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7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9.xml" ContentType="application/vnd.openxmlformats-officedocument.drawing+xml"/>
  <Override PartName="/xl/charts/chart25.xml" ContentType="application/vnd.openxmlformats-officedocument.drawingml.chart+xml"/>
  <Override PartName="/xl/drawings/drawing10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11.xml" ContentType="application/vnd.openxmlformats-officedocument.drawing+xml"/>
  <Override PartName="/xl/charts/chart3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uman\Desktop\"/>
    </mc:Choice>
  </mc:AlternateContent>
  <xr:revisionPtr revIDLastSave="0" documentId="8_{AEB4F1A2-2F19-4369-BAC0-384700EBBCDE}" xr6:coauthVersionLast="47" xr6:coauthVersionMax="47" xr10:uidLastSave="{00000000-0000-0000-0000-000000000000}"/>
  <bookViews>
    <workbookView xWindow="-108" yWindow="-108" windowWidth="23256" windowHeight="12456" firstSheet="17" activeTab="21" xr2:uid="{00000000-000D-0000-FFFF-FFFF00000000}"/>
  </bookViews>
  <sheets>
    <sheet name="Work Sheet" sheetId="1" r:id="rId1"/>
    <sheet name="USD RUB" sheetId="3" state="hidden" r:id="rId2"/>
    <sheet name="Bonds (CP)" sheetId="4" r:id="rId3"/>
    <sheet name="Bonds (OP)" sheetId="39" r:id="rId4"/>
    <sheet name="Bonds Durations" sheetId="6" r:id="rId5"/>
    <sheet name="Bonds Portfolio" sheetId="7" r:id="rId6"/>
    <sheet name="Port Bond Returns" sheetId="8" r:id="rId7"/>
    <sheet name="Port Backtest" sheetId="9" r:id="rId8"/>
    <sheet name="Bond Convexity" sheetId="10" r:id="rId9"/>
    <sheet name="Stocks 1 Day Returns" sheetId="11" r:id="rId10"/>
    <sheet name="__OpenSolverCache__" sheetId="12" state="hidden" r:id="rId11"/>
    <sheet name="Stocks 1 Month Returns" sheetId="13" r:id="rId12"/>
    <sheet name="Final Portfolio" sheetId="14" r:id="rId13"/>
    <sheet name="Log Returns" sheetId="43" r:id="rId14"/>
    <sheet name="Optimal Portfolio MAIN" sheetId="15" r:id="rId15"/>
    <sheet name="MoteCarlo_Sim OP" sheetId="18" r:id="rId16"/>
    <sheet name="Current Portfolio MAIN" sheetId="31" r:id="rId17"/>
    <sheet name="MoteCarlo_Sim (CP)" sheetId="34" r:id="rId18"/>
    <sheet name="Final Table" sheetId="35" r:id="rId19"/>
    <sheet name="Joint Portfolio 1DR" sheetId="41" r:id="rId20"/>
    <sheet name="Joint Portfolio 1MR" sheetId="42" r:id="rId21"/>
    <sheet name="Joint Monte Carlo" sheetId="44" r:id="rId22"/>
    <sheet name="__OpenSolver__" sheetId="19" state="hidden" r:id="rId23"/>
    <sheet name="S&amp;P500" sheetId="20" state="hidden" r:id="rId24"/>
    <sheet name="Intel" sheetId="21" state="hidden" r:id="rId25"/>
    <sheet name="Apple" sheetId="22" state="hidden" r:id="rId26"/>
    <sheet name="Microsoft" sheetId="23" state="hidden" r:id="rId27"/>
    <sheet name="Cisco" sheetId="24" state="hidden" r:id="rId28"/>
    <sheet name="Disney" sheetId="25" state="hidden" r:id="rId29"/>
    <sheet name="FedEx" sheetId="26" state="hidden" r:id="rId30"/>
    <sheet name="General Motors" sheetId="27" state="hidden" r:id="rId31"/>
    <sheet name="Chevron" sheetId="28" state="hidden" r:id="rId32"/>
    <sheet name="Boeing" sheetId="29" state="hidden" r:id="rId33"/>
    <sheet name="Amazon" sheetId="30" state="hidden" r:id="rId34"/>
  </sheets>
  <definedNames>
    <definedName name="_xlchart.v1.0" hidden="1">'Log Returns'!$AA$2</definedName>
    <definedName name="_xlchart.v1.1" hidden="1">'Log Returns'!$AA$3:$AA$371</definedName>
    <definedName name="_xlchart.v1.10" hidden="1">'Log Returns'!$T$3:$T$371</definedName>
    <definedName name="_xlchart.v1.11" hidden="1">'Log Returns'!$U$2</definedName>
    <definedName name="_xlchart.v1.12" hidden="1">'Log Returns'!$U$3:$U$371</definedName>
    <definedName name="_xlchart.v1.13" hidden="1">'Log Returns'!$V$2</definedName>
    <definedName name="_xlchart.v1.14" hidden="1">'Log Returns'!$V$3:$V$371</definedName>
    <definedName name="_xlchart.v1.15" hidden="1">'Log Returns'!$W$2</definedName>
    <definedName name="_xlchart.v1.16" hidden="1">'Log Returns'!$W$3:$W$371</definedName>
    <definedName name="_xlchart.v1.17" hidden="1">'Log Returns'!$X$2</definedName>
    <definedName name="_xlchart.v1.18" hidden="1">'Log Returns'!$X$3:$X$371</definedName>
    <definedName name="_xlchart.v1.19" hidden="1">'Log Returns'!$Y$2</definedName>
    <definedName name="_xlchart.v1.2" hidden="1">'Log Returns'!$P$3:$P$371</definedName>
    <definedName name="_xlchart.v1.20" hidden="1">'Log Returns'!$Y$3:$Y$371</definedName>
    <definedName name="_xlchart.v1.21" hidden="1">'Log Returns'!$Z$2</definedName>
    <definedName name="_xlchart.v1.22" hidden="1">'Log Returns'!$Z$3:$Z$371</definedName>
    <definedName name="_xlchart.v1.23" hidden="1">'Log Returns'!$AA$2</definedName>
    <definedName name="_xlchart.v1.24" hidden="1">'Log Returns'!$AA$3:$AA$371</definedName>
    <definedName name="_xlchart.v1.25" hidden="1">'Log Returns'!$P$3:$P$371</definedName>
    <definedName name="_xlchart.v1.26" hidden="1">'Log Returns'!$Q$2</definedName>
    <definedName name="_xlchart.v1.27" hidden="1">'Log Returns'!$Q$3:$Q$371</definedName>
    <definedName name="_xlchart.v1.28" hidden="1">'Log Returns'!$R$2</definedName>
    <definedName name="_xlchart.v1.29" hidden="1">'Log Returns'!$R$3:$R$371</definedName>
    <definedName name="_xlchart.v1.3" hidden="1">'Log Returns'!$Q$2</definedName>
    <definedName name="_xlchart.v1.30" hidden="1">'Log Returns'!$S$2</definedName>
    <definedName name="_xlchart.v1.31" hidden="1">'Log Returns'!$S$3:$S$371</definedName>
    <definedName name="_xlchart.v1.32" hidden="1">'Log Returns'!$T$2</definedName>
    <definedName name="_xlchart.v1.33" hidden="1">'Log Returns'!$T$3:$T$371</definedName>
    <definedName name="_xlchart.v1.34" hidden="1">'Log Returns'!$U$2</definedName>
    <definedName name="_xlchart.v1.35" hidden="1">'Log Returns'!$U$3:$U$371</definedName>
    <definedName name="_xlchart.v1.36" hidden="1">'Log Returns'!$V$2</definedName>
    <definedName name="_xlchart.v1.37" hidden="1">'Log Returns'!$V$3:$V$371</definedName>
    <definedName name="_xlchart.v1.38" hidden="1">'Log Returns'!$W$2</definedName>
    <definedName name="_xlchart.v1.39" hidden="1">'Log Returns'!$W$3:$W$371</definedName>
    <definedName name="_xlchart.v1.4" hidden="1">'Log Returns'!$Q$3:$Q$371</definedName>
    <definedName name="_xlchart.v1.40" hidden="1">'Log Returns'!$X$2</definedName>
    <definedName name="_xlchart.v1.41" hidden="1">'Log Returns'!$X$3:$X$371</definedName>
    <definedName name="_xlchart.v1.42" hidden="1">'Log Returns'!$Y$2</definedName>
    <definedName name="_xlchart.v1.43" hidden="1">'Log Returns'!$Y$3:$Y$371</definedName>
    <definedName name="_xlchart.v1.44" hidden="1">'Log Returns'!$Z$2</definedName>
    <definedName name="_xlchart.v1.45" hidden="1">'Log Returns'!$Z$3:$Z$371</definedName>
    <definedName name="_xlchart.v1.46" hidden="1">'Log Returns'!$A$3:$A$278</definedName>
    <definedName name="_xlchart.v1.47" hidden="1">'Log Returns'!$B$2</definedName>
    <definedName name="_xlchart.v1.48" hidden="1">'Log Returns'!$B$3:$B$278</definedName>
    <definedName name="_xlchart.v1.49" hidden="1">'Log Returns'!$C$2</definedName>
    <definedName name="_xlchart.v1.5" hidden="1">'Log Returns'!$R$2</definedName>
    <definedName name="_xlchart.v1.50" hidden="1">'Log Returns'!$C$3:$C$278</definedName>
    <definedName name="_xlchart.v1.51" hidden="1">'Log Returns'!$D$2</definedName>
    <definedName name="_xlchart.v1.52" hidden="1">'Log Returns'!$D$3:$D$278</definedName>
    <definedName name="_xlchart.v1.53" hidden="1">'Log Returns'!$E$2</definedName>
    <definedName name="_xlchart.v1.54" hidden="1">'Log Returns'!$E$3:$E$278</definedName>
    <definedName name="_xlchart.v1.55" hidden="1">'Log Returns'!$F$2</definedName>
    <definedName name="_xlchart.v1.56" hidden="1">'Log Returns'!$F$3:$F$278</definedName>
    <definedName name="_xlchart.v1.57" hidden="1">'Log Returns'!$G$2</definedName>
    <definedName name="_xlchart.v1.58" hidden="1">'Log Returns'!$G$3:$G$278</definedName>
    <definedName name="_xlchart.v1.59" hidden="1">'Log Returns'!$H$2</definedName>
    <definedName name="_xlchart.v1.6" hidden="1">'Log Returns'!$R$3:$R$371</definedName>
    <definedName name="_xlchart.v1.60" hidden="1">'Log Returns'!$H$3:$H$278</definedName>
    <definedName name="_xlchart.v1.61" hidden="1">'Log Returns'!$I$2</definedName>
    <definedName name="_xlchart.v1.62" hidden="1">'Log Returns'!$I$3:$I$278</definedName>
    <definedName name="_xlchart.v1.63" hidden="1">'Log Returns'!$J$2</definedName>
    <definedName name="_xlchart.v1.64" hidden="1">'Log Returns'!$J$3:$J$278</definedName>
    <definedName name="_xlchart.v1.65" hidden="1">'Log Returns'!$K$2</definedName>
    <definedName name="_xlchart.v1.66" hidden="1">'Log Returns'!$K$3:$K$278</definedName>
    <definedName name="_xlchart.v1.67" hidden="1">'Log Returns'!$L$2</definedName>
    <definedName name="_xlchart.v1.68" hidden="1">'Log Returns'!$L$3:$L$278</definedName>
    <definedName name="_xlchart.v1.7" hidden="1">'Log Returns'!$S$2</definedName>
    <definedName name="_xlchart.v1.8" hidden="1">'Log Returns'!$S$3:$S$371</definedName>
    <definedName name="_xlchart.v1.9" hidden="1">'Log Returns'!$T$2</definedName>
    <definedName name="MY_FUNCTION1" localSheetId="16">LAMBDA(ARRAYFORMULA(NORMINV(_xludf.RANDARRAY('MoteCarlo_Sim OP'!$J$8,100),'MoteCarlo_Sim OP'!$J$2,'MoteCarlo_Sim OP'!$J$3)))</definedName>
    <definedName name="MY_FUNCTION1" localSheetId="17">LAMBDA(ARRAYFORMULA(NORMINV(_xludf.RANDARRAY('MoteCarlo_Sim (CP)'!$J$8,100),'MoteCarlo_Sim (CP)'!$J$2,'MoteCarlo_Sim (CP)'!$J$3)))</definedName>
    <definedName name="MY_FUNCTION1">LAMBDA(ARRAYFORMULA(NORMINV(_xludf.RANDARRAY('MoteCarlo_Sim OP'!$J$8,100),'MoteCarlo_Sim OP'!$J$2,'MoteCarlo_Sim OP'!$J$3)))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" i="44" l="1"/>
  <c r="N5" i="44"/>
  <c r="N6" i="44"/>
  <c r="N7" i="44"/>
  <c r="N8" i="44"/>
  <c r="N9" i="44"/>
  <c r="N10" i="44"/>
  <c r="N11" i="44"/>
  <c r="N12" i="44"/>
  <c r="N13" i="44"/>
  <c r="N14" i="44"/>
  <c r="N15" i="44"/>
  <c r="N16" i="44"/>
  <c r="N17" i="44"/>
  <c r="N18" i="44"/>
  <c r="N19" i="44"/>
  <c r="N20" i="44"/>
  <c r="N21" i="44"/>
  <c r="N22" i="44"/>
  <c r="N23" i="44"/>
  <c r="N24" i="44"/>
  <c r="N25" i="44"/>
  <c r="N26" i="44"/>
  <c r="N27" i="44"/>
  <c r="N28" i="44"/>
  <c r="N29" i="44"/>
  <c r="N30" i="44"/>
  <c r="N31" i="44"/>
  <c r="N32" i="44"/>
  <c r="N33" i="44"/>
  <c r="N34" i="44"/>
  <c r="N35" i="44"/>
  <c r="N36" i="44"/>
  <c r="N37" i="44"/>
  <c r="N38" i="44"/>
  <c r="N39" i="44"/>
  <c r="N40" i="44"/>
  <c r="N41" i="44"/>
  <c r="N42" i="44"/>
  <c r="N43" i="44"/>
  <c r="N44" i="44"/>
  <c r="N45" i="44"/>
  <c r="N46" i="44"/>
  <c r="N47" i="44"/>
  <c r="N48" i="44"/>
  <c r="N49" i="44"/>
  <c r="N50" i="44"/>
  <c r="N51" i="44"/>
  <c r="N52" i="44"/>
  <c r="N53" i="44"/>
  <c r="N54" i="44"/>
  <c r="N55" i="44"/>
  <c r="N56" i="44"/>
  <c r="N57" i="44"/>
  <c r="N58" i="44"/>
  <c r="N59" i="44"/>
  <c r="N60" i="44"/>
  <c r="N61" i="44"/>
  <c r="N62" i="44"/>
  <c r="N63" i="44"/>
  <c r="N64" i="44"/>
  <c r="N65" i="44"/>
  <c r="N66" i="44"/>
  <c r="N67" i="44"/>
  <c r="N68" i="44"/>
  <c r="N69" i="44"/>
  <c r="N70" i="44"/>
  <c r="N71" i="44"/>
  <c r="N72" i="44"/>
  <c r="N73" i="44"/>
  <c r="N74" i="44"/>
  <c r="N75" i="44"/>
  <c r="N76" i="44"/>
  <c r="N77" i="44"/>
  <c r="N78" i="44"/>
  <c r="N79" i="44"/>
  <c r="N80" i="44"/>
  <c r="N81" i="44"/>
  <c r="N82" i="44"/>
  <c r="N83" i="44"/>
  <c r="N84" i="44"/>
  <c r="N85" i="44"/>
  <c r="N86" i="44"/>
  <c r="N87" i="44"/>
  <c r="N88" i="44"/>
  <c r="N89" i="44"/>
  <c r="N90" i="44"/>
  <c r="N91" i="44"/>
  <c r="N92" i="44"/>
  <c r="N93" i="44"/>
  <c r="N94" i="44"/>
  <c r="N95" i="44"/>
  <c r="N96" i="44"/>
  <c r="N97" i="44"/>
  <c r="N98" i="44"/>
  <c r="N99" i="44"/>
  <c r="N100" i="44"/>
  <c r="N101" i="44"/>
  <c r="N102" i="44"/>
  <c r="N103" i="44"/>
  <c r="N104" i="44"/>
  <c r="N105" i="44"/>
  <c r="N106" i="44"/>
  <c r="N107" i="44"/>
  <c r="N108" i="44"/>
  <c r="N109" i="44"/>
  <c r="N110" i="44"/>
  <c r="N111" i="44"/>
  <c r="N112" i="44"/>
  <c r="N113" i="44"/>
  <c r="N114" i="44"/>
  <c r="N115" i="44"/>
  <c r="N116" i="44"/>
  <c r="N117" i="44"/>
  <c r="N118" i="44"/>
  <c r="N119" i="44"/>
  <c r="N120" i="44"/>
  <c r="N121" i="44"/>
  <c r="N122" i="44"/>
  <c r="N123" i="44"/>
  <c r="N124" i="44"/>
  <c r="N125" i="44"/>
  <c r="N126" i="44"/>
  <c r="N127" i="44"/>
  <c r="N128" i="44"/>
  <c r="N129" i="44"/>
  <c r="N130" i="44"/>
  <c r="N131" i="44"/>
  <c r="N132" i="44"/>
  <c r="N133" i="44"/>
  <c r="N134" i="44"/>
  <c r="N135" i="44"/>
  <c r="N136" i="44"/>
  <c r="N137" i="44"/>
  <c r="N138" i="44"/>
  <c r="N139" i="44"/>
  <c r="N140" i="44"/>
  <c r="N141" i="44"/>
  <c r="N142" i="44"/>
  <c r="N143" i="44"/>
  <c r="N144" i="44"/>
  <c r="N145" i="44"/>
  <c r="N146" i="44"/>
  <c r="N147" i="44"/>
  <c r="N148" i="44"/>
  <c r="N149" i="44"/>
  <c r="N150" i="44"/>
  <c r="N151" i="44"/>
  <c r="N152" i="44"/>
  <c r="N153" i="44"/>
  <c r="N154" i="44"/>
  <c r="N155" i="44"/>
  <c r="N156" i="44"/>
  <c r="N157" i="44"/>
  <c r="N158" i="44"/>
  <c r="N159" i="44"/>
  <c r="N160" i="44"/>
  <c r="N161" i="44"/>
  <c r="N162" i="44"/>
  <c r="N163" i="44"/>
  <c r="N164" i="44"/>
  <c r="N165" i="44"/>
  <c r="N166" i="44"/>
  <c r="N167" i="44"/>
  <c r="N168" i="44"/>
  <c r="N169" i="44"/>
  <c r="N170" i="44"/>
  <c r="N171" i="44"/>
  <c r="N172" i="44"/>
  <c r="N173" i="44"/>
  <c r="N174" i="44"/>
  <c r="N175" i="44"/>
  <c r="N176" i="44"/>
  <c r="N177" i="44"/>
  <c r="N178" i="44"/>
  <c r="N179" i="44"/>
  <c r="N180" i="44"/>
  <c r="N181" i="44"/>
  <c r="N182" i="44"/>
  <c r="N183" i="44"/>
  <c r="N184" i="44"/>
  <c r="N185" i="44"/>
  <c r="N186" i="44"/>
  <c r="N187" i="44"/>
  <c r="N188" i="44"/>
  <c r="N189" i="44"/>
  <c r="N190" i="44"/>
  <c r="N191" i="44"/>
  <c r="N192" i="44"/>
  <c r="N193" i="44"/>
  <c r="N194" i="44"/>
  <c r="N195" i="44"/>
  <c r="N196" i="44"/>
  <c r="N197" i="44"/>
  <c r="N198" i="44"/>
  <c r="N199" i="44"/>
  <c r="N200" i="44"/>
  <c r="N201" i="44"/>
  <c r="N202" i="44"/>
  <c r="N203" i="44"/>
  <c r="N204" i="44"/>
  <c r="N205" i="44"/>
  <c r="N206" i="44"/>
  <c r="N207" i="44"/>
  <c r="N208" i="44"/>
  <c r="N209" i="44"/>
  <c r="N210" i="44"/>
  <c r="N211" i="44"/>
  <c r="N212" i="44"/>
  <c r="N213" i="44"/>
  <c r="N214" i="44"/>
  <c r="N215" i="44"/>
  <c r="N216" i="44"/>
  <c r="N217" i="44"/>
  <c r="N218" i="44"/>
  <c r="N219" i="44"/>
  <c r="N220" i="44"/>
  <c r="N221" i="44"/>
  <c r="N222" i="44"/>
  <c r="N223" i="44"/>
  <c r="N224" i="44"/>
  <c r="N225" i="44"/>
  <c r="N226" i="44"/>
  <c r="N227" i="44"/>
  <c r="N228" i="44"/>
  <c r="N229" i="44"/>
  <c r="N230" i="44"/>
  <c r="N231" i="44"/>
  <c r="N232" i="44"/>
  <c r="N233" i="44"/>
  <c r="N234" i="44"/>
  <c r="N235" i="44"/>
  <c r="N236" i="44"/>
  <c r="N237" i="44"/>
  <c r="N238" i="44"/>
  <c r="N239" i="44"/>
  <c r="N240" i="44"/>
  <c r="N241" i="44"/>
  <c r="N242" i="44"/>
  <c r="N243" i="44"/>
  <c r="N244" i="44"/>
  <c r="N245" i="44"/>
  <c r="N246" i="44"/>
  <c r="N247" i="44"/>
  <c r="N248" i="44"/>
  <c r="N249" i="44"/>
  <c r="N250" i="44"/>
  <c r="N251" i="44"/>
  <c r="N252" i="44"/>
  <c r="N253" i="44"/>
  <c r="N254" i="44"/>
  <c r="N255" i="44"/>
  <c r="N256" i="44"/>
  <c r="N257" i="44"/>
  <c r="N258" i="44"/>
  <c r="N259" i="44"/>
  <c r="N260" i="44"/>
  <c r="N261" i="44"/>
  <c r="N262" i="44"/>
  <c r="N263" i="44"/>
  <c r="N264" i="44"/>
  <c r="N265" i="44"/>
  <c r="N266" i="44"/>
  <c r="N267" i="44"/>
  <c r="N268" i="44"/>
  <c r="N269" i="44"/>
  <c r="N270" i="44"/>
  <c r="N271" i="44"/>
  <c r="N272" i="44"/>
  <c r="N273" i="44"/>
  <c r="N274" i="44"/>
  <c r="N275" i="44"/>
  <c r="N276" i="44"/>
  <c r="N277" i="44"/>
  <c r="N278" i="44"/>
  <c r="N279" i="44"/>
  <c r="N280" i="44"/>
  <c r="N281" i="44"/>
  <c r="N282" i="44"/>
  <c r="N283" i="44"/>
  <c r="N284" i="44"/>
  <c r="N285" i="44"/>
  <c r="N286" i="44"/>
  <c r="N287" i="44"/>
  <c r="N288" i="44"/>
  <c r="N289" i="44"/>
  <c r="N290" i="44"/>
  <c r="N291" i="44"/>
  <c r="N292" i="44"/>
  <c r="N293" i="44"/>
  <c r="N294" i="44"/>
  <c r="N295" i="44"/>
  <c r="N296" i="44"/>
  <c r="N297" i="44"/>
  <c r="N298" i="44"/>
  <c r="N299" i="44"/>
  <c r="N300" i="44"/>
  <c r="N301" i="44"/>
  <c r="N302" i="44"/>
  <c r="N303" i="44"/>
  <c r="N304" i="44"/>
  <c r="N305" i="44"/>
  <c r="N306" i="44"/>
  <c r="N307" i="44"/>
  <c r="N308" i="44"/>
  <c r="N309" i="44"/>
  <c r="N310" i="44"/>
  <c r="N311" i="44"/>
  <c r="N312" i="44"/>
  <c r="N313" i="44"/>
  <c r="N314" i="44"/>
  <c r="N315" i="44"/>
  <c r="N316" i="44"/>
  <c r="N317" i="44"/>
  <c r="N318" i="44"/>
  <c r="N319" i="44"/>
  <c r="N320" i="44"/>
  <c r="N321" i="44"/>
  <c r="N322" i="44"/>
  <c r="N323" i="44"/>
  <c r="N324" i="44"/>
  <c r="N325" i="44"/>
  <c r="N326" i="44"/>
  <c r="N327" i="44"/>
  <c r="N328" i="44"/>
  <c r="N329" i="44"/>
  <c r="N330" i="44"/>
  <c r="N331" i="44"/>
  <c r="N332" i="44"/>
  <c r="N333" i="44"/>
  <c r="N334" i="44"/>
  <c r="N335" i="44"/>
  <c r="N336" i="44"/>
  <c r="N337" i="44"/>
  <c r="N338" i="44"/>
  <c r="N339" i="44"/>
  <c r="N340" i="44"/>
  <c r="N341" i="44"/>
  <c r="N342" i="44"/>
  <c r="N343" i="44"/>
  <c r="N344" i="44"/>
  <c r="N345" i="44"/>
  <c r="N346" i="44"/>
  <c r="N347" i="44"/>
  <c r="N348" i="44"/>
  <c r="N349" i="44"/>
  <c r="N350" i="44"/>
  <c r="N351" i="44"/>
  <c r="N352" i="44"/>
  <c r="N353" i="44"/>
  <c r="N354" i="44"/>
  <c r="N355" i="44"/>
  <c r="N356" i="44"/>
  <c r="N357" i="44"/>
  <c r="N358" i="44"/>
  <c r="N359" i="44"/>
  <c r="N360" i="44"/>
  <c r="N361" i="44"/>
  <c r="N362" i="44"/>
  <c r="N363" i="44"/>
  <c r="N364" i="44"/>
  <c r="N365" i="44"/>
  <c r="N366" i="44"/>
  <c r="N367" i="44"/>
  <c r="N368" i="44"/>
  <c r="N369" i="44"/>
  <c r="N370" i="44"/>
  <c r="N371" i="44"/>
  <c r="N372" i="44"/>
  <c r="N373" i="44"/>
  <c r="N374" i="44"/>
  <c r="N375" i="44"/>
  <c r="N376" i="44"/>
  <c r="N377" i="44"/>
  <c r="N378" i="44"/>
  <c r="N379" i="44"/>
  <c r="N380" i="44"/>
  <c r="N381" i="44"/>
  <c r="N382" i="44"/>
  <c r="N383" i="44"/>
  <c r="N384" i="44"/>
  <c r="N385" i="44"/>
  <c r="N386" i="44"/>
  <c r="N387" i="44"/>
  <c r="N388" i="44"/>
  <c r="N389" i="44"/>
  <c r="N390" i="44"/>
  <c r="N391" i="44"/>
  <c r="N392" i="44"/>
  <c r="N393" i="44"/>
  <c r="N394" i="44"/>
  <c r="N395" i="44"/>
  <c r="N396" i="44"/>
  <c r="N397" i="44"/>
  <c r="N398" i="44"/>
  <c r="N399" i="44"/>
  <c r="N400" i="44"/>
  <c r="N401" i="44"/>
  <c r="N402" i="44"/>
  <c r="N403" i="44"/>
  <c r="N404" i="44"/>
  <c r="N405" i="44"/>
  <c r="N406" i="44"/>
  <c r="N407" i="44"/>
  <c r="N408" i="44"/>
  <c r="N409" i="44"/>
  <c r="N410" i="44"/>
  <c r="N411" i="44"/>
  <c r="N412" i="44"/>
  <c r="N413" i="44"/>
  <c r="N414" i="44"/>
  <c r="N415" i="44"/>
  <c r="N416" i="44"/>
  <c r="N417" i="44"/>
  <c r="N418" i="44"/>
  <c r="N419" i="44"/>
  <c r="N420" i="44"/>
  <c r="N421" i="44"/>
  <c r="N422" i="44"/>
  <c r="N423" i="44"/>
  <c r="N424" i="44"/>
  <c r="N425" i="44"/>
  <c r="N426" i="44"/>
  <c r="N427" i="44"/>
  <c r="N428" i="44"/>
  <c r="N429" i="44"/>
  <c r="N430" i="44"/>
  <c r="N431" i="44"/>
  <c r="N432" i="44"/>
  <c r="N433" i="44"/>
  <c r="N434" i="44"/>
  <c r="N435" i="44"/>
  <c r="N436" i="44"/>
  <c r="N437" i="44"/>
  <c r="N438" i="44"/>
  <c r="N439" i="44"/>
  <c r="N440" i="44"/>
  <c r="N441" i="44"/>
  <c r="N442" i="44"/>
  <c r="N443" i="44"/>
  <c r="N444" i="44"/>
  <c r="N445" i="44"/>
  <c r="N446" i="44"/>
  <c r="N447" i="44"/>
  <c r="N448" i="44"/>
  <c r="N449" i="44"/>
  <c r="N450" i="44"/>
  <c r="N451" i="44"/>
  <c r="N452" i="44"/>
  <c r="N453" i="44"/>
  <c r="N454" i="44"/>
  <c r="N455" i="44"/>
  <c r="N456" i="44"/>
  <c r="N457" i="44"/>
  <c r="N458" i="44"/>
  <c r="N459" i="44"/>
  <c r="N460" i="44"/>
  <c r="N461" i="44"/>
  <c r="N462" i="44"/>
  <c r="N463" i="44"/>
  <c r="N464" i="44"/>
  <c r="N465" i="44"/>
  <c r="N466" i="44"/>
  <c r="N467" i="44"/>
  <c r="N468" i="44"/>
  <c r="N469" i="44"/>
  <c r="N470" i="44"/>
  <c r="N471" i="44"/>
  <c r="N472" i="44"/>
  <c r="N473" i="44"/>
  <c r="N474" i="44"/>
  <c r="N475" i="44"/>
  <c r="N476" i="44"/>
  <c r="N477" i="44"/>
  <c r="N478" i="44"/>
  <c r="N479" i="44"/>
  <c r="N480" i="44"/>
  <c r="N481" i="44"/>
  <c r="N482" i="44"/>
  <c r="N483" i="44"/>
  <c r="N484" i="44"/>
  <c r="N485" i="44"/>
  <c r="N486" i="44"/>
  <c r="N487" i="44"/>
  <c r="N488" i="44"/>
  <c r="N489" i="44"/>
  <c r="N490" i="44"/>
  <c r="N491" i="44"/>
  <c r="N492" i="44"/>
  <c r="N493" i="44"/>
  <c r="N494" i="44"/>
  <c r="N495" i="44"/>
  <c r="N496" i="44"/>
  <c r="N497" i="44"/>
  <c r="N498" i="44"/>
  <c r="N499" i="44"/>
  <c r="N500" i="44"/>
  <c r="N501" i="44"/>
  <c r="N502" i="44"/>
  <c r="N503" i="44"/>
  <c r="N504" i="44"/>
  <c r="N505" i="44"/>
  <c r="N506" i="44"/>
  <c r="N507" i="44"/>
  <c r="N508" i="44"/>
  <c r="N509" i="44"/>
  <c r="N510" i="44"/>
  <c r="N511" i="44"/>
  <c r="N512" i="44"/>
  <c r="N513" i="44"/>
  <c r="N514" i="44"/>
  <c r="N515" i="44"/>
  <c r="N516" i="44"/>
  <c r="N517" i="44"/>
  <c r="N518" i="44"/>
  <c r="N519" i="44"/>
  <c r="N520" i="44"/>
  <c r="N521" i="44"/>
  <c r="N522" i="44"/>
  <c r="N523" i="44"/>
  <c r="N524" i="44"/>
  <c r="N525" i="44"/>
  <c r="N526" i="44"/>
  <c r="N527" i="44"/>
  <c r="N528" i="44"/>
  <c r="N529" i="44"/>
  <c r="N530" i="44"/>
  <c r="N531" i="44"/>
  <c r="N532" i="44"/>
  <c r="N533" i="44"/>
  <c r="N534" i="44"/>
  <c r="N535" i="44"/>
  <c r="N536" i="44"/>
  <c r="N537" i="44"/>
  <c r="N538" i="44"/>
  <c r="N539" i="44"/>
  <c r="N540" i="44"/>
  <c r="N541" i="44"/>
  <c r="N542" i="44"/>
  <c r="N543" i="44"/>
  <c r="N544" i="44"/>
  <c r="N545" i="44"/>
  <c r="N546" i="44"/>
  <c r="N547" i="44"/>
  <c r="N548" i="44"/>
  <c r="N549" i="44"/>
  <c r="N550" i="44"/>
  <c r="N551" i="44"/>
  <c r="N552" i="44"/>
  <c r="N553" i="44"/>
  <c r="N554" i="44"/>
  <c r="N555" i="44"/>
  <c r="N556" i="44"/>
  <c r="N557" i="44"/>
  <c r="N558" i="44"/>
  <c r="N559" i="44"/>
  <c r="N560" i="44"/>
  <c r="N561" i="44"/>
  <c r="N562" i="44"/>
  <c r="N563" i="44"/>
  <c r="N564" i="44"/>
  <c r="N565" i="44"/>
  <c r="N566" i="44"/>
  <c r="N567" i="44"/>
  <c r="N568" i="44"/>
  <c r="N569" i="44"/>
  <c r="N570" i="44"/>
  <c r="N571" i="44"/>
  <c r="N572" i="44"/>
  <c r="N573" i="44"/>
  <c r="N574" i="44"/>
  <c r="N575" i="44"/>
  <c r="N576" i="44"/>
  <c r="N577" i="44"/>
  <c r="N578" i="44"/>
  <c r="N579" i="44"/>
  <c r="N580" i="44"/>
  <c r="N581" i="44"/>
  <c r="N582" i="44"/>
  <c r="N583" i="44"/>
  <c r="N584" i="44"/>
  <c r="N585" i="44"/>
  <c r="N586" i="44"/>
  <c r="N587" i="44"/>
  <c r="N588" i="44"/>
  <c r="N589" i="44"/>
  <c r="N590" i="44"/>
  <c r="N591" i="44"/>
  <c r="N592" i="44"/>
  <c r="N593" i="44"/>
  <c r="N594" i="44"/>
  <c r="N595" i="44"/>
  <c r="N596" i="44"/>
  <c r="N597" i="44"/>
  <c r="N598" i="44"/>
  <c r="N599" i="44"/>
  <c r="N600" i="44"/>
  <c r="N601" i="44"/>
  <c r="N602" i="44"/>
  <c r="N603" i="44"/>
  <c r="N604" i="44"/>
  <c r="N605" i="44"/>
  <c r="N606" i="44"/>
  <c r="N607" i="44"/>
  <c r="N608" i="44"/>
  <c r="N609" i="44"/>
  <c r="N610" i="44"/>
  <c r="N611" i="44"/>
  <c r="N612" i="44"/>
  <c r="N613" i="44"/>
  <c r="N614" i="44"/>
  <c r="N615" i="44"/>
  <c r="N616" i="44"/>
  <c r="N617" i="44"/>
  <c r="N618" i="44"/>
  <c r="N619" i="44"/>
  <c r="N620" i="44"/>
  <c r="N621" i="44"/>
  <c r="N622" i="44"/>
  <c r="N623" i="44"/>
  <c r="N624" i="44"/>
  <c r="N625" i="44"/>
  <c r="N626" i="44"/>
  <c r="N627" i="44"/>
  <c r="N628" i="44"/>
  <c r="N629" i="44"/>
  <c r="N630" i="44"/>
  <c r="N631" i="44"/>
  <c r="N632" i="44"/>
  <c r="N633" i="44"/>
  <c r="N634" i="44"/>
  <c r="N635" i="44"/>
  <c r="N636" i="44"/>
  <c r="N637" i="44"/>
  <c r="N638" i="44"/>
  <c r="N639" i="44"/>
  <c r="N640" i="44"/>
  <c r="N641" i="44"/>
  <c r="N642" i="44"/>
  <c r="N643" i="44"/>
  <c r="N644" i="44"/>
  <c r="N645" i="44"/>
  <c r="N646" i="44"/>
  <c r="N647" i="44"/>
  <c r="N648" i="44"/>
  <c r="N649" i="44"/>
  <c r="N650" i="44"/>
  <c r="N651" i="44"/>
  <c r="N652" i="44"/>
  <c r="N653" i="44"/>
  <c r="N654" i="44"/>
  <c r="N655" i="44"/>
  <c r="N656" i="44"/>
  <c r="N657" i="44"/>
  <c r="N658" i="44"/>
  <c r="N659" i="44"/>
  <c r="N660" i="44"/>
  <c r="N661" i="44"/>
  <c r="N662" i="44"/>
  <c r="N663" i="44"/>
  <c r="N664" i="44"/>
  <c r="N665" i="44"/>
  <c r="N666" i="44"/>
  <c r="N667" i="44"/>
  <c r="N668" i="44"/>
  <c r="N669" i="44"/>
  <c r="N670" i="44"/>
  <c r="N671" i="44"/>
  <c r="N672" i="44"/>
  <c r="N673" i="44"/>
  <c r="N674" i="44"/>
  <c r="N675" i="44"/>
  <c r="N676" i="44"/>
  <c r="N677" i="44"/>
  <c r="N678" i="44"/>
  <c r="N679" i="44"/>
  <c r="N680" i="44"/>
  <c r="N681" i="44"/>
  <c r="N682" i="44"/>
  <c r="N683" i="44"/>
  <c r="N684" i="44"/>
  <c r="N685" i="44"/>
  <c r="N686" i="44"/>
  <c r="N687" i="44"/>
  <c r="N688" i="44"/>
  <c r="N689" i="44"/>
  <c r="N690" i="44"/>
  <c r="N691" i="44"/>
  <c r="N692" i="44"/>
  <c r="N693" i="44"/>
  <c r="N694" i="44"/>
  <c r="N695" i="44"/>
  <c r="N696" i="44"/>
  <c r="N697" i="44"/>
  <c r="N698" i="44"/>
  <c r="N699" i="44"/>
  <c r="N700" i="44"/>
  <c r="N701" i="44"/>
  <c r="N702" i="44"/>
  <c r="N703" i="44"/>
  <c r="N704" i="44"/>
  <c r="N705" i="44"/>
  <c r="N706" i="44"/>
  <c r="N707" i="44"/>
  <c r="N708" i="44"/>
  <c r="N709" i="44"/>
  <c r="N710" i="44"/>
  <c r="N711" i="44"/>
  <c r="N712" i="44"/>
  <c r="N713" i="44"/>
  <c r="N714" i="44"/>
  <c r="N715" i="44"/>
  <c r="N716" i="44"/>
  <c r="N717" i="44"/>
  <c r="N718" i="44"/>
  <c r="N719" i="44"/>
  <c r="N720" i="44"/>
  <c r="N721" i="44"/>
  <c r="N722" i="44"/>
  <c r="N723" i="44"/>
  <c r="N724" i="44"/>
  <c r="N725" i="44"/>
  <c r="N726" i="44"/>
  <c r="N727" i="44"/>
  <c r="N728" i="44"/>
  <c r="N729" i="44"/>
  <c r="N730" i="44"/>
  <c r="N731" i="44"/>
  <c r="N732" i="44"/>
  <c r="N733" i="44"/>
  <c r="N734" i="44"/>
  <c r="N735" i="44"/>
  <c r="N736" i="44"/>
  <c r="N737" i="44"/>
  <c r="N738" i="44"/>
  <c r="N739" i="44"/>
  <c r="N740" i="44"/>
  <c r="N741" i="44"/>
  <c r="N742" i="44"/>
  <c r="N743" i="44"/>
  <c r="N744" i="44"/>
  <c r="N745" i="44"/>
  <c r="N746" i="44"/>
  <c r="N747" i="44"/>
  <c r="N748" i="44"/>
  <c r="N749" i="44"/>
  <c r="N750" i="44"/>
  <c r="N751" i="44"/>
  <c r="N752" i="44"/>
  <c r="N753" i="44"/>
  <c r="N754" i="44"/>
  <c r="N755" i="44"/>
  <c r="N756" i="44"/>
  <c r="N757" i="44"/>
  <c r="N758" i="44"/>
  <c r="N759" i="44"/>
  <c r="N760" i="44"/>
  <c r="N761" i="44"/>
  <c r="N762" i="44"/>
  <c r="N763" i="44"/>
  <c r="N764" i="44"/>
  <c r="N765" i="44"/>
  <c r="N766" i="44"/>
  <c r="N767" i="44"/>
  <c r="N768" i="44"/>
  <c r="N769" i="44"/>
  <c r="N770" i="44"/>
  <c r="N771" i="44"/>
  <c r="N772" i="44"/>
  <c r="N773" i="44"/>
  <c r="N774" i="44"/>
  <c r="N775" i="44"/>
  <c r="N776" i="44"/>
  <c r="N777" i="44"/>
  <c r="N778" i="44"/>
  <c r="N779" i="44"/>
  <c r="N780" i="44"/>
  <c r="N781" i="44"/>
  <c r="N782" i="44"/>
  <c r="N783" i="44"/>
  <c r="N784" i="44"/>
  <c r="N785" i="44"/>
  <c r="N786" i="44"/>
  <c r="N787" i="44"/>
  <c r="N788" i="44"/>
  <c r="N789" i="44"/>
  <c r="N790" i="44"/>
  <c r="N791" i="44"/>
  <c r="N792" i="44"/>
  <c r="N793" i="44"/>
  <c r="N794" i="44"/>
  <c r="N795" i="44"/>
  <c r="N796" i="44"/>
  <c r="N797" i="44"/>
  <c r="N798" i="44"/>
  <c r="N799" i="44"/>
  <c r="N800" i="44"/>
  <c r="N801" i="44"/>
  <c r="N802" i="44"/>
  <c r="N803" i="44"/>
  <c r="N804" i="44"/>
  <c r="N805" i="44"/>
  <c r="N806" i="44"/>
  <c r="N807" i="44"/>
  <c r="N808" i="44"/>
  <c r="N809" i="44"/>
  <c r="N810" i="44"/>
  <c r="N811" i="44"/>
  <c r="N812" i="44"/>
  <c r="N813" i="44"/>
  <c r="N814" i="44"/>
  <c r="N815" i="44"/>
  <c r="N816" i="44"/>
  <c r="N817" i="44"/>
  <c r="N818" i="44"/>
  <c r="N819" i="44"/>
  <c r="N820" i="44"/>
  <c r="N821" i="44"/>
  <c r="N822" i="44"/>
  <c r="N823" i="44"/>
  <c r="N824" i="44"/>
  <c r="N825" i="44"/>
  <c r="N826" i="44"/>
  <c r="N827" i="44"/>
  <c r="N828" i="44"/>
  <c r="N829" i="44"/>
  <c r="N830" i="44"/>
  <c r="N831" i="44"/>
  <c r="N832" i="44"/>
  <c r="N833" i="44"/>
  <c r="N834" i="44"/>
  <c r="N835" i="44"/>
  <c r="N836" i="44"/>
  <c r="N837" i="44"/>
  <c r="N838" i="44"/>
  <c r="N839" i="44"/>
  <c r="N840" i="44"/>
  <c r="N841" i="44"/>
  <c r="N842" i="44"/>
  <c r="N843" i="44"/>
  <c r="N844" i="44"/>
  <c r="N845" i="44"/>
  <c r="N846" i="44"/>
  <c r="N847" i="44"/>
  <c r="N848" i="44"/>
  <c r="N849" i="44"/>
  <c r="N850" i="44"/>
  <c r="N851" i="44"/>
  <c r="N852" i="44"/>
  <c r="N853" i="44"/>
  <c r="N854" i="44"/>
  <c r="N855" i="44"/>
  <c r="N856" i="44"/>
  <c r="N857" i="44"/>
  <c r="N858" i="44"/>
  <c r="N859" i="44"/>
  <c r="N860" i="44"/>
  <c r="N861" i="44"/>
  <c r="N862" i="44"/>
  <c r="N863" i="44"/>
  <c r="N864" i="44"/>
  <c r="N865" i="44"/>
  <c r="N866" i="44"/>
  <c r="N867" i="44"/>
  <c r="N868" i="44"/>
  <c r="N869" i="44"/>
  <c r="N870" i="44"/>
  <c r="N871" i="44"/>
  <c r="N872" i="44"/>
  <c r="N873" i="44"/>
  <c r="N874" i="44"/>
  <c r="N875" i="44"/>
  <c r="N876" i="44"/>
  <c r="N877" i="44"/>
  <c r="N878" i="44"/>
  <c r="N879" i="44"/>
  <c r="N880" i="44"/>
  <c r="N881" i="44"/>
  <c r="N882" i="44"/>
  <c r="N883" i="44"/>
  <c r="N884" i="44"/>
  <c r="N885" i="44"/>
  <c r="N886" i="44"/>
  <c r="N887" i="44"/>
  <c r="N888" i="44"/>
  <c r="N889" i="44"/>
  <c r="N890" i="44"/>
  <c r="N891" i="44"/>
  <c r="N892" i="44"/>
  <c r="N893" i="44"/>
  <c r="N894" i="44"/>
  <c r="N895" i="44"/>
  <c r="N896" i="44"/>
  <c r="N897" i="44"/>
  <c r="N898" i="44"/>
  <c r="N899" i="44"/>
  <c r="N900" i="44"/>
  <c r="N901" i="44"/>
  <c r="N902" i="44"/>
  <c r="N903" i="44"/>
  <c r="N904" i="44"/>
  <c r="N905" i="44"/>
  <c r="N906" i="44"/>
  <c r="N907" i="44"/>
  <c r="N908" i="44"/>
  <c r="N909" i="44"/>
  <c r="N910" i="44"/>
  <c r="N911" i="44"/>
  <c r="N912" i="44"/>
  <c r="N913" i="44"/>
  <c r="N914" i="44"/>
  <c r="N915" i="44"/>
  <c r="N916" i="44"/>
  <c r="N917" i="44"/>
  <c r="N918" i="44"/>
  <c r="N919" i="44"/>
  <c r="N920" i="44"/>
  <c r="N921" i="44"/>
  <c r="N922" i="44"/>
  <c r="N923" i="44"/>
  <c r="N924" i="44"/>
  <c r="N925" i="44"/>
  <c r="N926" i="44"/>
  <c r="N927" i="44"/>
  <c r="N928" i="44"/>
  <c r="N929" i="44"/>
  <c r="N930" i="44"/>
  <c r="N931" i="44"/>
  <c r="N932" i="44"/>
  <c r="N933" i="44"/>
  <c r="N934" i="44"/>
  <c r="N935" i="44"/>
  <c r="N936" i="44"/>
  <c r="N937" i="44"/>
  <c r="N938" i="44"/>
  <c r="N939" i="44"/>
  <c r="N940" i="44"/>
  <c r="N941" i="44"/>
  <c r="N942" i="44"/>
  <c r="N943" i="44"/>
  <c r="N944" i="44"/>
  <c r="N945" i="44"/>
  <c r="N946" i="44"/>
  <c r="N947" i="44"/>
  <c r="N948" i="44"/>
  <c r="N949" i="44"/>
  <c r="N950" i="44"/>
  <c r="N951" i="44"/>
  <c r="N952" i="44"/>
  <c r="N953" i="44"/>
  <c r="N954" i="44"/>
  <c r="N955" i="44"/>
  <c r="N956" i="44"/>
  <c r="N957" i="44"/>
  <c r="N958" i="44"/>
  <c r="N959" i="44"/>
  <c r="N960" i="44"/>
  <c r="N961" i="44"/>
  <c r="N962" i="44"/>
  <c r="N963" i="44"/>
  <c r="N964" i="44"/>
  <c r="N965" i="44"/>
  <c r="N966" i="44"/>
  <c r="N967" i="44"/>
  <c r="N968" i="44"/>
  <c r="N969" i="44"/>
  <c r="N970" i="44"/>
  <c r="N971" i="44"/>
  <c r="N972" i="44"/>
  <c r="N973" i="44"/>
  <c r="N974" i="44"/>
  <c r="N975" i="44"/>
  <c r="N976" i="44"/>
  <c r="N977" i="44"/>
  <c r="N978" i="44"/>
  <c r="N979" i="44"/>
  <c r="N980" i="44"/>
  <c r="N981" i="44"/>
  <c r="N982" i="44"/>
  <c r="N983" i="44"/>
  <c r="N984" i="44"/>
  <c r="N985" i="44"/>
  <c r="N986" i="44"/>
  <c r="N987" i="44"/>
  <c r="N988" i="44"/>
  <c r="N989" i="44"/>
  <c r="N990" i="44"/>
  <c r="N991" i="44"/>
  <c r="N992" i="44"/>
  <c r="N993" i="44"/>
  <c r="N994" i="44"/>
  <c r="N995" i="44"/>
  <c r="N996" i="44"/>
  <c r="N997" i="44"/>
  <c r="N998" i="44"/>
  <c r="N999" i="44"/>
  <c r="N1000" i="44"/>
  <c r="N1001" i="44"/>
  <c r="N1002" i="44"/>
  <c r="N3" i="44"/>
  <c r="B4" i="44"/>
  <c r="B5" i="44"/>
  <c r="B6" i="44"/>
  <c r="B7" i="44"/>
  <c r="B8" i="44"/>
  <c r="B9" i="44"/>
  <c r="B10" i="44"/>
  <c r="B11" i="44"/>
  <c r="B12" i="44"/>
  <c r="B13" i="44"/>
  <c r="B14" i="44"/>
  <c r="B15" i="44"/>
  <c r="B16" i="44"/>
  <c r="B17" i="44"/>
  <c r="B18" i="44"/>
  <c r="B19" i="44"/>
  <c r="B20" i="44"/>
  <c r="B21" i="44"/>
  <c r="B22" i="44"/>
  <c r="B23" i="44"/>
  <c r="B24" i="44"/>
  <c r="B25" i="44"/>
  <c r="B26" i="44"/>
  <c r="B27" i="44"/>
  <c r="B28" i="44"/>
  <c r="B29" i="44"/>
  <c r="B30" i="44"/>
  <c r="B31" i="44"/>
  <c r="B32" i="44"/>
  <c r="B33" i="44"/>
  <c r="B34" i="44"/>
  <c r="B35" i="44"/>
  <c r="B36" i="44"/>
  <c r="B37" i="44"/>
  <c r="B38" i="44"/>
  <c r="B39" i="44"/>
  <c r="B40" i="44"/>
  <c r="B41" i="44"/>
  <c r="B42" i="44"/>
  <c r="B43" i="44"/>
  <c r="B44" i="44"/>
  <c r="B45" i="44"/>
  <c r="B46" i="44"/>
  <c r="B47" i="44"/>
  <c r="B48" i="44"/>
  <c r="B49" i="44"/>
  <c r="B50" i="44"/>
  <c r="B51" i="44"/>
  <c r="B52" i="44"/>
  <c r="B53" i="44"/>
  <c r="B54" i="44"/>
  <c r="B55" i="44"/>
  <c r="B56" i="44"/>
  <c r="B57" i="44"/>
  <c r="B58" i="44"/>
  <c r="B59" i="44"/>
  <c r="B60" i="44"/>
  <c r="B61" i="44"/>
  <c r="B62" i="44"/>
  <c r="B63" i="44"/>
  <c r="B64" i="44"/>
  <c r="B65" i="44"/>
  <c r="B66" i="44"/>
  <c r="B67" i="44"/>
  <c r="B68" i="44"/>
  <c r="B69" i="44"/>
  <c r="B70" i="44"/>
  <c r="B71" i="44"/>
  <c r="B72" i="44"/>
  <c r="B73" i="44"/>
  <c r="B74" i="44"/>
  <c r="B75" i="44"/>
  <c r="B76" i="44"/>
  <c r="B77" i="44"/>
  <c r="B78" i="44"/>
  <c r="B79" i="44"/>
  <c r="B80" i="44"/>
  <c r="B81" i="44"/>
  <c r="B82" i="44"/>
  <c r="B83" i="44"/>
  <c r="B84" i="44"/>
  <c r="B85" i="44"/>
  <c r="B86" i="44"/>
  <c r="B87" i="44"/>
  <c r="B88" i="44"/>
  <c r="B89" i="44"/>
  <c r="B90" i="44"/>
  <c r="B91" i="44"/>
  <c r="B92" i="44"/>
  <c r="B93" i="44"/>
  <c r="B94" i="44"/>
  <c r="B95" i="44"/>
  <c r="B96" i="44"/>
  <c r="B97" i="44"/>
  <c r="B98" i="44"/>
  <c r="B99" i="44"/>
  <c r="B100" i="44"/>
  <c r="B101" i="44"/>
  <c r="B102" i="44"/>
  <c r="B103" i="44"/>
  <c r="B104" i="44"/>
  <c r="B105" i="44"/>
  <c r="B106" i="44"/>
  <c r="B107" i="44"/>
  <c r="B108" i="44"/>
  <c r="B109" i="44"/>
  <c r="B110" i="44"/>
  <c r="B111" i="44"/>
  <c r="B112" i="44"/>
  <c r="B113" i="44"/>
  <c r="B114" i="44"/>
  <c r="B115" i="44"/>
  <c r="B116" i="44"/>
  <c r="B117" i="44"/>
  <c r="B118" i="44"/>
  <c r="B119" i="44"/>
  <c r="B120" i="44"/>
  <c r="B121" i="44"/>
  <c r="B122" i="44"/>
  <c r="B123" i="44"/>
  <c r="B124" i="44"/>
  <c r="B125" i="44"/>
  <c r="B126" i="44"/>
  <c r="B127" i="44"/>
  <c r="B128" i="44"/>
  <c r="B129" i="44"/>
  <c r="B130" i="44"/>
  <c r="B131" i="44"/>
  <c r="B132" i="44"/>
  <c r="B133" i="44"/>
  <c r="B134" i="44"/>
  <c r="B135" i="44"/>
  <c r="B136" i="44"/>
  <c r="B137" i="44"/>
  <c r="B138" i="44"/>
  <c r="B139" i="44"/>
  <c r="B140" i="44"/>
  <c r="B141" i="44"/>
  <c r="B142" i="44"/>
  <c r="B143" i="44"/>
  <c r="B144" i="44"/>
  <c r="B145" i="44"/>
  <c r="B146" i="44"/>
  <c r="B147" i="44"/>
  <c r="B148" i="44"/>
  <c r="B149" i="44"/>
  <c r="B150" i="44"/>
  <c r="B151" i="44"/>
  <c r="B152" i="44"/>
  <c r="B153" i="44"/>
  <c r="B154" i="44"/>
  <c r="B155" i="44"/>
  <c r="B156" i="44"/>
  <c r="B157" i="44"/>
  <c r="B158" i="44"/>
  <c r="B159" i="44"/>
  <c r="B160" i="44"/>
  <c r="B161" i="44"/>
  <c r="B162" i="44"/>
  <c r="B163" i="44"/>
  <c r="B164" i="44"/>
  <c r="B165" i="44"/>
  <c r="B166" i="44"/>
  <c r="B167" i="44"/>
  <c r="B168" i="44"/>
  <c r="B169" i="44"/>
  <c r="B170" i="44"/>
  <c r="B171" i="44"/>
  <c r="B172" i="44"/>
  <c r="B173" i="44"/>
  <c r="B174" i="44"/>
  <c r="B175" i="44"/>
  <c r="B176" i="44"/>
  <c r="B177" i="44"/>
  <c r="B178" i="44"/>
  <c r="B179" i="44"/>
  <c r="B180" i="44"/>
  <c r="B181" i="44"/>
  <c r="B182" i="44"/>
  <c r="B183" i="44"/>
  <c r="B184" i="44"/>
  <c r="B185" i="44"/>
  <c r="B186" i="44"/>
  <c r="B187" i="44"/>
  <c r="B188" i="44"/>
  <c r="B189" i="44"/>
  <c r="B190" i="44"/>
  <c r="B191" i="44"/>
  <c r="B192" i="44"/>
  <c r="B193" i="44"/>
  <c r="B194" i="44"/>
  <c r="B195" i="44"/>
  <c r="B196" i="44"/>
  <c r="B197" i="44"/>
  <c r="B198" i="44"/>
  <c r="B199" i="44"/>
  <c r="B200" i="44"/>
  <c r="B201" i="44"/>
  <c r="B202" i="44"/>
  <c r="B203" i="44"/>
  <c r="B204" i="44"/>
  <c r="B205" i="44"/>
  <c r="B206" i="44"/>
  <c r="B207" i="44"/>
  <c r="B208" i="44"/>
  <c r="B209" i="44"/>
  <c r="B210" i="44"/>
  <c r="B211" i="44"/>
  <c r="B212" i="44"/>
  <c r="B213" i="44"/>
  <c r="B214" i="44"/>
  <c r="B215" i="44"/>
  <c r="B216" i="44"/>
  <c r="B217" i="44"/>
  <c r="B218" i="44"/>
  <c r="B219" i="44"/>
  <c r="B220" i="44"/>
  <c r="B221" i="44"/>
  <c r="B222" i="44"/>
  <c r="B223" i="44"/>
  <c r="B224" i="44"/>
  <c r="B225" i="44"/>
  <c r="B226" i="44"/>
  <c r="B227" i="44"/>
  <c r="B228" i="44"/>
  <c r="B229" i="44"/>
  <c r="B230" i="44"/>
  <c r="B231" i="44"/>
  <c r="B232" i="44"/>
  <c r="B233" i="44"/>
  <c r="B234" i="44"/>
  <c r="B235" i="44"/>
  <c r="B236" i="44"/>
  <c r="B237" i="44"/>
  <c r="B238" i="44"/>
  <c r="B239" i="44"/>
  <c r="B240" i="44"/>
  <c r="B241" i="44"/>
  <c r="B242" i="44"/>
  <c r="B243" i="44"/>
  <c r="B244" i="44"/>
  <c r="B245" i="44"/>
  <c r="B246" i="44"/>
  <c r="B247" i="44"/>
  <c r="B248" i="44"/>
  <c r="B249" i="44"/>
  <c r="B250" i="44"/>
  <c r="B251" i="44"/>
  <c r="B252" i="44"/>
  <c r="B253" i="44"/>
  <c r="B254" i="44"/>
  <c r="B255" i="44"/>
  <c r="B256" i="44"/>
  <c r="B257" i="44"/>
  <c r="B258" i="44"/>
  <c r="B259" i="44"/>
  <c r="B260" i="44"/>
  <c r="B261" i="44"/>
  <c r="B262" i="44"/>
  <c r="B263" i="44"/>
  <c r="B264" i="44"/>
  <c r="B265" i="44"/>
  <c r="B266" i="44"/>
  <c r="B267" i="44"/>
  <c r="B268" i="44"/>
  <c r="B269" i="44"/>
  <c r="B270" i="44"/>
  <c r="B271" i="44"/>
  <c r="B272" i="44"/>
  <c r="B273" i="44"/>
  <c r="B274" i="44"/>
  <c r="B275" i="44"/>
  <c r="B276" i="44"/>
  <c r="B277" i="44"/>
  <c r="B278" i="44"/>
  <c r="B279" i="44"/>
  <c r="B280" i="44"/>
  <c r="B281" i="44"/>
  <c r="B282" i="44"/>
  <c r="B283" i="44"/>
  <c r="B284" i="44"/>
  <c r="B285" i="44"/>
  <c r="B286" i="44"/>
  <c r="B287" i="44"/>
  <c r="B288" i="44"/>
  <c r="B289" i="44"/>
  <c r="B290" i="44"/>
  <c r="B291" i="44"/>
  <c r="B292" i="44"/>
  <c r="B293" i="44"/>
  <c r="B294" i="44"/>
  <c r="B295" i="44"/>
  <c r="B296" i="44"/>
  <c r="B297" i="44"/>
  <c r="B298" i="44"/>
  <c r="B299" i="44"/>
  <c r="B300" i="44"/>
  <c r="B301" i="44"/>
  <c r="B302" i="44"/>
  <c r="B303" i="44"/>
  <c r="B304" i="44"/>
  <c r="B305" i="44"/>
  <c r="B306" i="44"/>
  <c r="B307" i="44"/>
  <c r="B308" i="44"/>
  <c r="B309" i="44"/>
  <c r="B310" i="44"/>
  <c r="B311" i="44"/>
  <c r="B312" i="44"/>
  <c r="B313" i="44"/>
  <c r="B314" i="44"/>
  <c r="B315" i="44"/>
  <c r="B316" i="44"/>
  <c r="B317" i="44"/>
  <c r="B318" i="44"/>
  <c r="B319" i="44"/>
  <c r="B320" i="44"/>
  <c r="B321" i="44"/>
  <c r="B322" i="44"/>
  <c r="B323" i="44"/>
  <c r="B324" i="44"/>
  <c r="B325" i="44"/>
  <c r="B326" i="44"/>
  <c r="B327" i="44"/>
  <c r="B328" i="44"/>
  <c r="B329" i="44"/>
  <c r="B330" i="44"/>
  <c r="B331" i="44"/>
  <c r="B332" i="44"/>
  <c r="B333" i="44"/>
  <c r="B334" i="44"/>
  <c r="B335" i="44"/>
  <c r="B336" i="44"/>
  <c r="B337" i="44"/>
  <c r="B338" i="44"/>
  <c r="B339" i="44"/>
  <c r="B340" i="44"/>
  <c r="B341" i="44"/>
  <c r="B342" i="44"/>
  <c r="B343" i="44"/>
  <c r="B344" i="44"/>
  <c r="B345" i="44"/>
  <c r="B346" i="44"/>
  <c r="B347" i="44"/>
  <c r="B348" i="44"/>
  <c r="B349" i="44"/>
  <c r="B350" i="44"/>
  <c r="B351" i="44"/>
  <c r="B352" i="44"/>
  <c r="B353" i="44"/>
  <c r="B354" i="44"/>
  <c r="B355" i="44"/>
  <c r="B356" i="44"/>
  <c r="B357" i="44"/>
  <c r="B358" i="44"/>
  <c r="B359" i="44"/>
  <c r="B360" i="44"/>
  <c r="B361" i="44"/>
  <c r="B362" i="44"/>
  <c r="B363" i="44"/>
  <c r="B364" i="44"/>
  <c r="B365" i="44"/>
  <c r="B366" i="44"/>
  <c r="B367" i="44"/>
  <c r="B368" i="44"/>
  <c r="B369" i="44"/>
  <c r="B370" i="44"/>
  <c r="B371" i="44"/>
  <c r="B372" i="44"/>
  <c r="B373" i="44"/>
  <c r="B374" i="44"/>
  <c r="B375" i="44"/>
  <c r="B376" i="44"/>
  <c r="B377" i="44"/>
  <c r="B378" i="44"/>
  <c r="B379" i="44"/>
  <c r="B380" i="44"/>
  <c r="B381" i="44"/>
  <c r="B382" i="44"/>
  <c r="B383" i="44"/>
  <c r="B384" i="44"/>
  <c r="B385" i="44"/>
  <c r="B386" i="44"/>
  <c r="B387" i="44"/>
  <c r="B388" i="44"/>
  <c r="B389" i="44"/>
  <c r="B390" i="44"/>
  <c r="B391" i="44"/>
  <c r="B392" i="44"/>
  <c r="B393" i="44"/>
  <c r="B394" i="44"/>
  <c r="B395" i="44"/>
  <c r="B396" i="44"/>
  <c r="B397" i="44"/>
  <c r="B398" i="44"/>
  <c r="B399" i="44"/>
  <c r="B400" i="44"/>
  <c r="B401" i="44"/>
  <c r="B402" i="44"/>
  <c r="B403" i="44"/>
  <c r="B404" i="44"/>
  <c r="B405" i="44"/>
  <c r="B406" i="44"/>
  <c r="B407" i="44"/>
  <c r="B408" i="44"/>
  <c r="B409" i="44"/>
  <c r="B410" i="44"/>
  <c r="B411" i="44"/>
  <c r="B412" i="44"/>
  <c r="B413" i="44"/>
  <c r="B414" i="44"/>
  <c r="B415" i="44"/>
  <c r="B416" i="44"/>
  <c r="B417" i="44"/>
  <c r="B418" i="44"/>
  <c r="B419" i="44"/>
  <c r="B420" i="44"/>
  <c r="B421" i="44"/>
  <c r="B422" i="44"/>
  <c r="B423" i="44"/>
  <c r="B424" i="44"/>
  <c r="B425" i="44"/>
  <c r="B426" i="44"/>
  <c r="B427" i="44"/>
  <c r="B428" i="44"/>
  <c r="B429" i="44"/>
  <c r="B430" i="44"/>
  <c r="B431" i="44"/>
  <c r="B432" i="44"/>
  <c r="B433" i="44"/>
  <c r="B434" i="44"/>
  <c r="B435" i="44"/>
  <c r="B436" i="44"/>
  <c r="B437" i="44"/>
  <c r="B438" i="44"/>
  <c r="B439" i="44"/>
  <c r="B440" i="44"/>
  <c r="B441" i="44"/>
  <c r="B442" i="44"/>
  <c r="B443" i="44"/>
  <c r="B444" i="44"/>
  <c r="B445" i="44"/>
  <c r="B446" i="44"/>
  <c r="B447" i="44"/>
  <c r="B448" i="44"/>
  <c r="B449" i="44"/>
  <c r="B450" i="44"/>
  <c r="B451" i="44"/>
  <c r="B452" i="44"/>
  <c r="B453" i="44"/>
  <c r="B454" i="44"/>
  <c r="B455" i="44"/>
  <c r="B456" i="44"/>
  <c r="B457" i="44"/>
  <c r="B458" i="44"/>
  <c r="B459" i="44"/>
  <c r="B460" i="44"/>
  <c r="B461" i="44"/>
  <c r="B462" i="44"/>
  <c r="B463" i="44"/>
  <c r="B464" i="44"/>
  <c r="B465" i="44"/>
  <c r="B466" i="44"/>
  <c r="B467" i="44"/>
  <c r="B468" i="44"/>
  <c r="B469" i="44"/>
  <c r="B470" i="44"/>
  <c r="B471" i="44"/>
  <c r="B472" i="44"/>
  <c r="B473" i="44"/>
  <c r="B474" i="44"/>
  <c r="B475" i="44"/>
  <c r="B476" i="44"/>
  <c r="B477" i="44"/>
  <c r="B478" i="44"/>
  <c r="B479" i="44"/>
  <c r="B480" i="44"/>
  <c r="B481" i="44"/>
  <c r="B482" i="44"/>
  <c r="B483" i="44"/>
  <c r="B484" i="44"/>
  <c r="B485" i="44"/>
  <c r="B486" i="44"/>
  <c r="B487" i="44"/>
  <c r="B488" i="44"/>
  <c r="B489" i="44"/>
  <c r="B490" i="44"/>
  <c r="B491" i="44"/>
  <c r="B492" i="44"/>
  <c r="B493" i="44"/>
  <c r="B494" i="44"/>
  <c r="B495" i="44"/>
  <c r="B496" i="44"/>
  <c r="B497" i="44"/>
  <c r="B498" i="44"/>
  <c r="B499" i="44"/>
  <c r="B500" i="44"/>
  <c r="B501" i="44"/>
  <c r="B502" i="44"/>
  <c r="B503" i="44"/>
  <c r="B504" i="44"/>
  <c r="B505" i="44"/>
  <c r="B506" i="44"/>
  <c r="B507" i="44"/>
  <c r="B508" i="44"/>
  <c r="B509" i="44"/>
  <c r="B510" i="44"/>
  <c r="B511" i="44"/>
  <c r="B512" i="44"/>
  <c r="B513" i="44"/>
  <c r="B514" i="44"/>
  <c r="B515" i="44"/>
  <c r="B516" i="44"/>
  <c r="B517" i="44"/>
  <c r="B518" i="44"/>
  <c r="B519" i="44"/>
  <c r="B520" i="44"/>
  <c r="B521" i="44"/>
  <c r="B522" i="44"/>
  <c r="B523" i="44"/>
  <c r="B524" i="44"/>
  <c r="B525" i="44"/>
  <c r="B526" i="44"/>
  <c r="B527" i="44"/>
  <c r="B528" i="44"/>
  <c r="B529" i="44"/>
  <c r="B530" i="44"/>
  <c r="B531" i="44"/>
  <c r="B532" i="44"/>
  <c r="B533" i="44"/>
  <c r="B534" i="44"/>
  <c r="B535" i="44"/>
  <c r="B536" i="44"/>
  <c r="B537" i="44"/>
  <c r="B538" i="44"/>
  <c r="B539" i="44"/>
  <c r="B540" i="44"/>
  <c r="B541" i="44"/>
  <c r="B542" i="44"/>
  <c r="B543" i="44"/>
  <c r="B544" i="44"/>
  <c r="B545" i="44"/>
  <c r="B546" i="44"/>
  <c r="B547" i="44"/>
  <c r="B548" i="44"/>
  <c r="B549" i="44"/>
  <c r="B550" i="44"/>
  <c r="B551" i="44"/>
  <c r="B552" i="44"/>
  <c r="B553" i="44"/>
  <c r="B554" i="44"/>
  <c r="B555" i="44"/>
  <c r="B556" i="44"/>
  <c r="B557" i="44"/>
  <c r="B558" i="44"/>
  <c r="B559" i="44"/>
  <c r="B560" i="44"/>
  <c r="B561" i="44"/>
  <c r="B562" i="44"/>
  <c r="B563" i="44"/>
  <c r="B564" i="44"/>
  <c r="B565" i="44"/>
  <c r="B566" i="44"/>
  <c r="B567" i="44"/>
  <c r="B568" i="44"/>
  <c r="B569" i="44"/>
  <c r="B570" i="44"/>
  <c r="B571" i="44"/>
  <c r="B572" i="44"/>
  <c r="B573" i="44"/>
  <c r="B574" i="44"/>
  <c r="B575" i="44"/>
  <c r="B576" i="44"/>
  <c r="B577" i="44"/>
  <c r="B578" i="44"/>
  <c r="B579" i="44"/>
  <c r="B580" i="44"/>
  <c r="B581" i="44"/>
  <c r="B582" i="44"/>
  <c r="B583" i="44"/>
  <c r="B584" i="44"/>
  <c r="B585" i="44"/>
  <c r="B586" i="44"/>
  <c r="B587" i="44"/>
  <c r="B588" i="44"/>
  <c r="B589" i="44"/>
  <c r="B590" i="44"/>
  <c r="B591" i="44"/>
  <c r="B592" i="44"/>
  <c r="B593" i="44"/>
  <c r="B594" i="44"/>
  <c r="B595" i="44"/>
  <c r="B596" i="44"/>
  <c r="B597" i="44"/>
  <c r="B598" i="44"/>
  <c r="B599" i="44"/>
  <c r="B600" i="44"/>
  <c r="B601" i="44"/>
  <c r="B602" i="44"/>
  <c r="B603" i="44"/>
  <c r="B604" i="44"/>
  <c r="B605" i="44"/>
  <c r="B606" i="44"/>
  <c r="B607" i="44"/>
  <c r="B608" i="44"/>
  <c r="B609" i="44"/>
  <c r="B610" i="44"/>
  <c r="B611" i="44"/>
  <c r="B612" i="44"/>
  <c r="B613" i="44"/>
  <c r="B614" i="44"/>
  <c r="B615" i="44"/>
  <c r="B616" i="44"/>
  <c r="B617" i="44"/>
  <c r="B618" i="44"/>
  <c r="B619" i="44"/>
  <c r="B620" i="44"/>
  <c r="B621" i="44"/>
  <c r="B622" i="44"/>
  <c r="B623" i="44"/>
  <c r="B624" i="44"/>
  <c r="B625" i="44"/>
  <c r="B626" i="44"/>
  <c r="B627" i="44"/>
  <c r="B628" i="44"/>
  <c r="B629" i="44"/>
  <c r="B630" i="44"/>
  <c r="B631" i="44"/>
  <c r="B632" i="44"/>
  <c r="B633" i="44"/>
  <c r="B634" i="44"/>
  <c r="B635" i="44"/>
  <c r="B636" i="44"/>
  <c r="B637" i="44"/>
  <c r="B638" i="44"/>
  <c r="B639" i="44"/>
  <c r="B640" i="44"/>
  <c r="B641" i="44"/>
  <c r="B642" i="44"/>
  <c r="B643" i="44"/>
  <c r="B644" i="44"/>
  <c r="B645" i="44"/>
  <c r="B646" i="44"/>
  <c r="B647" i="44"/>
  <c r="B648" i="44"/>
  <c r="B649" i="44"/>
  <c r="B650" i="44"/>
  <c r="B651" i="44"/>
  <c r="B652" i="44"/>
  <c r="B653" i="44"/>
  <c r="B654" i="44"/>
  <c r="B655" i="44"/>
  <c r="B656" i="44"/>
  <c r="B657" i="44"/>
  <c r="B658" i="44"/>
  <c r="B659" i="44"/>
  <c r="B660" i="44"/>
  <c r="B661" i="44"/>
  <c r="B662" i="44"/>
  <c r="B663" i="44"/>
  <c r="B664" i="44"/>
  <c r="B665" i="44"/>
  <c r="B666" i="44"/>
  <c r="B667" i="44"/>
  <c r="B668" i="44"/>
  <c r="B669" i="44"/>
  <c r="B670" i="44"/>
  <c r="B671" i="44"/>
  <c r="B672" i="44"/>
  <c r="B673" i="44"/>
  <c r="B674" i="44"/>
  <c r="B675" i="44"/>
  <c r="B676" i="44"/>
  <c r="B677" i="44"/>
  <c r="B678" i="44"/>
  <c r="B679" i="44"/>
  <c r="B680" i="44"/>
  <c r="B681" i="44"/>
  <c r="B682" i="44"/>
  <c r="B683" i="44"/>
  <c r="B684" i="44"/>
  <c r="B685" i="44"/>
  <c r="B686" i="44"/>
  <c r="B687" i="44"/>
  <c r="B688" i="44"/>
  <c r="B689" i="44"/>
  <c r="B690" i="44"/>
  <c r="B691" i="44"/>
  <c r="B692" i="44"/>
  <c r="B693" i="44"/>
  <c r="B694" i="44"/>
  <c r="B695" i="44"/>
  <c r="B696" i="44"/>
  <c r="B697" i="44"/>
  <c r="B698" i="44"/>
  <c r="B699" i="44"/>
  <c r="B700" i="44"/>
  <c r="B701" i="44"/>
  <c r="B702" i="44"/>
  <c r="B703" i="44"/>
  <c r="B704" i="44"/>
  <c r="B705" i="44"/>
  <c r="B706" i="44"/>
  <c r="B707" i="44"/>
  <c r="B708" i="44"/>
  <c r="B709" i="44"/>
  <c r="B710" i="44"/>
  <c r="B711" i="44"/>
  <c r="B712" i="44"/>
  <c r="B713" i="44"/>
  <c r="B714" i="44"/>
  <c r="B715" i="44"/>
  <c r="B716" i="44"/>
  <c r="B717" i="44"/>
  <c r="B718" i="44"/>
  <c r="B719" i="44"/>
  <c r="B720" i="44"/>
  <c r="B721" i="44"/>
  <c r="B722" i="44"/>
  <c r="B723" i="44"/>
  <c r="B724" i="44"/>
  <c r="B725" i="44"/>
  <c r="B726" i="44"/>
  <c r="B727" i="44"/>
  <c r="B728" i="44"/>
  <c r="B729" i="44"/>
  <c r="B730" i="44"/>
  <c r="B731" i="44"/>
  <c r="B732" i="44"/>
  <c r="B733" i="44"/>
  <c r="B734" i="44"/>
  <c r="B735" i="44"/>
  <c r="B736" i="44"/>
  <c r="B737" i="44"/>
  <c r="B738" i="44"/>
  <c r="B739" i="44"/>
  <c r="B740" i="44"/>
  <c r="B741" i="44"/>
  <c r="B742" i="44"/>
  <c r="B743" i="44"/>
  <c r="B744" i="44"/>
  <c r="B745" i="44"/>
  <c r="B746" i="44"/>
  <c r="B747" i="44"/>
  <c r="B748" i="44"/>
  <c r="B749" i="44"/>
  <c r="B750" i="44"/>
  <c r="B751" i="44"/>
  <c r="B752" i="44"/>
  <c r="B753" i="44"/>
  <c r="B754" i="44"/>
  <c r="B755" i="44"/>
  <c r="B756" i="44"/>
  <c r="B757" i="44"/>
  <c r="B758" i="44"/>
  <c r="B759" i="44"/>
  <c r="B760" i="44"/>
  <c r="B761" i="44"/>
  <c r="B762" i="44"/>
  <c r="B763" i="44"/>
  <c r="B764" i="44"/>
  <c r="B765" i="44"/>
  <c r="B766" i="44"/>
  <c r="B767" i="44"/>
  <c r="B768" i="44"/>
  <c r="B769" i="44"/>
  <c r="B770" i="44"/>
  <c r="B771" i="44"/>
  <c r="B772" i="44"/>
  <c r="B773" i="44"/>
  <c r="B774" i="44"/>
  <c r="B775" i="44"/>
  <c r="B776" i="44"/>
  <c r="B777" i="44"/>
  <c r="B778" i="44"/>
  <c r="B779" i="44"/>
  <c r="B780" i="44"/>
  <c r="B781" i="44"/>
  <c r="B782" i="44"/>
  <c r="B783" i="44"/>
  <c r="B784" i="44"/>
  <c r="B785" i="44"/>
  <c r="B786" i="44"/>
  <c r="B787" i="44"/>
  <c r="B788" i="44"/>
  <c r="B789" i="44"/>
  <c r="B790" i="44"/>
  <c r="B791" i="44"/>
  <c r="B792" i="44"/>
  <c r="B793" i="44"/>
  <c r="B794" i="44"/>
  <c r="B795" i="44"/>
  <c r="B796" i="44"/>
  <c r="B797" i="44"/>
  <c r="B798" i="44"/>
  <c r="B799" i="44"/>
  <c r="B800" i="44"/>
  <c r="B801" i="44"/>
  <c r="B802" i="44"/>
  <c r="B803" i="44"/>
  <c r="B804" i="44"/>
  <c r="B805" i="44"/>
  <c r="B806" i="44"/>
  <c r="B807" i="44"/>
  <c r="B808" i="44"/>
  <c r="B809" i="44"/>
  <c r="B810" i="44"/>
  <c r="B811" i="44"/>
  <c r="B812" i="44"/>
  <c r="B813" i="44"/>
  <c r="B814" i="44"/>
  <c r="B815" i="44"/>
  <c r="B816" i="44"/>
  <c r="B817" i="44"/>
  <c r="B818" i="44"/>
  <c r="B819" i="44"/>
  <c r="B820" i="44"/>
  <c r="B821" i="44"/>
  <c r="B822" i="44"/>
  <c r="B823" i="44"/>
  <c r="B824" i="44"/>
  <c r="B825" i="44"/>
  <c r="B826" i="44"/>
  <c r="B827" i="44"/>
  <c r="B828" i="44"/>
  <c r="B829" i="44"/>
  <c r="B830" i="44"/>
  <c r="B831" i="44"/>
  <c r="B832" i="44"/>
  <c r="B833" i="44"/>
  <c r="B834" i="44"/>
  <c r="B835" i="44"/>
  <c r="B836" i="44"/>
  <c r="B837" i="44"/>
  <c r="B838" i="44"/>
  <c r="B839" i="44"/>
  <c r="B840" i="44"/>
  <c r="B841" i="44"/>
  <c r="B842" i="44"/>
  <c r="B843" i="44"/>
  <c r="B844" i="44"/>
  <c r="B845" i="44"/>
  <c r="B846" i="44"/>
  <c r="B847" i="44"/>
  <c r="B848" i="44"/>
  <c r="B849" i="44"/>
  <c r="B850" i="44"/>
  <c r="B851" i="44"/>
  <c r="B852" i="44"/>
  <c r="B853" i="44"/>
  <c r="B854" i="44"/>
  <c r="B855" i="44"/>
  <c r="B856" i="44"/>
  <c r="B857" i="44"/>
  <c r="B858" i="44"/>
  <c r="B859" i="44"/>
  <c r="B860" i="44"/>
  <c r="B861" i="44"/>
  <c r="B862" i="44"/>
  <c r="B863" i="44"/>
  <c r="B864" i="44"/>
  <c r="B865" i="44"/>
  <c r="B866" i="44"/>
  <c r="B867" i="44"/>
  <c r="B868" i="44"/>
  <c r="B869" i="44"/>
  <c r="B870" i="44"/>
  <c r="B871" i="44"/>
  <c r="B872" i="44"/>
  <c r="B873" i="44"/>
  <c r="B874" i="44"/>
  <c r="B875" i="44"/>
  <c r="B876" i="44"/>
  <c r="B877" i="44"/>
  <c r="B878" i="44"/>
  <c r="B879" i="44"/>
  <c r="B880" i="44"/>
  <c r="B881" i="44"/>
  <c r="B882" i="44"/>
  <c r="B883" i="44"/>
  <c r="B884" i="44"/>
  <c r="B885" i="44"/>
  <c r="B886" i="44"/>
  <c r="B887" i="44"/>
  <c r="B888" i="44"/>
  <c r="B889" i="44"/>
  <c r="B890" i="44"/>
  <c r="B891" i="44"/>
  <c r="B892" i="44"/>
  <c r="B893" i="44"/>
  <c r="B894" i="44"/>
  <c r="B895" i="44"/>
  <c r="B896" i="44"/>
  <c r="B897" i="44"/>
  <c r="B898" i="44"/>
  <c r="B899" i="44"/>
  <c r="B900" i="44"/>
  <c r="B901" i="44"/>
  <c r="B902" i="44"/>
  <c r="B903" i="44"/>
  <c r="B904" i="44"/>
  <c r="B905" i="44"/>
  <c r="B906" i="44"/>
  <c r="B907" i="44"/>
  <c r="B908" i="44"/>
  <c r="B909" i="44"/>
  <c r="B910" i="44"/>
  <c r="B911" i="44"/>
  <c r="B912" i="44"/>
  <c r="B913" i="44"/>
  <c r="B914" i="44"/>
  <c r="B915" i="44"/>
  <c r="B916" i="44"/>
  <c r="B917" i="44"/>
  <c r="B918" i="44"/>
  <c r="B919" i="44"/>
  <c r="B920" i="44"/>
  <c r="B921" i="44"/>
  <c r="B922" i="44"/>
  <c r="B923" i="44"/>
  <c r="B924" i="44"/>
  <c r="B925" i="44"/>
  <c r="B926" i="44"/>
  <c r="B927" i="44"/>
  <c r="B928" i="44"/>
  <c r="B929" i="44"/>
  <c r="B930" i="44"/>
  <c r="B931" i="44"/>
  <c r="B932" i="44"/>
  <c r="B933" i="44"/>
  <c r="B934" i="44"/>
  <c r="B935" i="44"/>
  <c r="B936" i="44"/>
  <c r="B937" i="44"/>
  <c r="B938" i="44"/>
  <c r="B939" i="44"/>
  <c r="B940" i="44"/>
  <c r="B941" i="44"/>
  <c r="B942" i="44"/>
  <c r="B943" i="44"/>
  <c r="B944" i="44"/>
  <c r="B945" i="44"/>
  <c r="B946" i="44"/>
  <c r="B947" i="44"/>
  <c r="B948" i="44"/>
  <c r="B949" i="44"/>
  <c r="B950" i="44"/>
  <c r="B951" i="44"/>
  <c r="B952" i="44"/>
  <c r="B953" i="44"/>
  <c r="B954" i="44"/>
  <c r="B955" i="44"/>
  <c r="B956" i="44"/>
  <c r="B957" i="44"/>
  <c r="B958" i="44"/>
  <c r="B959" i="44"/>
  <c r="B960" i="44"/>
  <c r="B961" i="44"/>
  <c r="B962" i="44"/>
  <c r="B963" i="44"/>
  <c r="B964" i="44"/>
  <c r="B965" i="44"/>
  <c r="B966" i="44"/>
  <c r="B967" i="44"/>
  <c r="B968" i="44"/>
  <c r="B969" i="44"/>
  <c r="B970" i="44"/>
  <c r="B971" i="44"/>
  <c r="B972" i="44"/>
  <c r="B973" i="44"/>
  <c r="B974" i="44"/>
  <c r="B975" i="44"/>
  <c r="B976" i="44"/>
  <c r="B977" i="44"/>
  <c r="B978" i="44"/>
  <c r="B979" i="44"/>
  <c r="B980" i="44"/>
  <c r="B981" i="44"/>
  <c r="B982" i="44"/>
  <c r="B983" i="44"/>
  <c r="B984" i="44"/>
  <c r="B985" i="44"/>
  <c r="B986" i="44"/>
  <c r="B987" i="44"/>
  <c r="B988" i="44"/>
  <c r="B989" i="44"/>
  <c r="B990" i="44"/>
  <c r="B991" i="44"/>
  <c r="B992" i="44"/>
  <c r="B993" i="44"/>
  <c r="B994" i="44"/>
  <c r="B995" i="44"/>
  <c r="B996" i="44"/>
  <c r="B997" i="44"/>
  <c r="B998" i="44"/>
  <c r="B999" i="44"/>
  <c r="B1000" i="44"/>
  <c r="B1001" i="44"/>
  <c r="B1002" i="44"/>
  <c r="B3" i="44"/>
  <c r="B62" i="42" a="1"/>
  <c r="B62" i="42" s="1"/>
  <c r="C62" i="42"/>
  <c r="D62" i="42" s="1"/>
  <c r="E62" i="42" a="1"/>
  <c r="E62" i="42" s="1"/>
  <c r="G62" i="42" a="1"/>
  <c r="G62" i="42" s="1"/>
  <c r="C63" i="42"/>
  <c r="D63" i="42" s="1"/>
  <c r="C64" i="42"/>
  <c r="D64" i="42" s="1"/>
  <c r="C65" i="42"/>
  <c r="D65" i="42" s="1"/>
  <c r="C66" i="42"/>
  <c r="D66" i="42" s="1"/>
  <c r="C67" i="42"/>
  <c r="D67" i="42" s="1"/>
  <c r="C68" i="42"/>
  <c r="D68" i="42" s="1"/>
  <c r="C69" i="42"/>
  <c r="D69" i="42" s="1"/>
  <c r="C70" i="42"/>
  <c r="D70" i="42" s="1"/>
  <c r="C71" i="42"/>
  <c r="D71" i="42" s="1"/>
  <c r="C72" i="42" a="1"/>
  <c r="C72" i="42" s="1"/>
  <c r="D72" i="42" s="1"/>
  <c r="D73" i="42"/>
  <c r="D74" i="42"/>
  <c r="D75" i="42"/>
  <c r="D76" i="42"/>
  <c r="Q4" i="43"/>
  <c r="R4" i="43"/>
  <c r="S4" i="43"/>
  <c r="T4" i="43"/>
  <c r="U4" i="43"/>
  <c r="V4" i="43"/>
  <c r="W4" i="43"/>
  <c r="X4" i="43"/>
  <c r="Y4" i="43"/>
  <c r="Z4" i="43"/>
  <c r="AA4" i="43"/>
  <c r="Q5" i="43"/>
  <c r="R5" i="43"/>
  <c r="S5" i="43"/>
  <c r="T5" i="43"/>
  <c r="U5" i="43"/>
  <c r="V5" i="43"/>
  <c r="W5" i="43"/>
  <c r="X5" i="43"/>
  <c r="Y5" i="43"/>
  <c r="Z5" i="43"/>
  <c r="AA5" i="43"/>
  <c r="Q6" i="43"/>
  <c r="R6" i="43"/>
  <c r="S6" i="43"/>
  <c r="T6" i="43"/>
  <c r="U6" i="43"/>
  <c r="V6" i="43"/>
  <c r="W6" i="43"/>
  <c r="X6" i="43"/>
  <c r="Y6" i="43"/>
  <c r="Z6" i="43"/>
  <c r="AA6" i="43"/>
  <c r="Q7" i="43"/>
  <c r="R7" i="43"/>
  <c r="S7" i="43"/>
  <c r="T7" i="43"/>
  <c r="U7" i="43"/>
  <c r="V7" i="43"/>
  <c r="W7" i="43"/>
  <c r="X7" i="43"/>
  <c r="Y7" i="43"/>
  <c r="Z7" i="43"/>
  <c r="AA7" i="43"/>
  <c r="Q8" i="43"/>
  <c r="R8" i="43"/>
  <c r="S8" i="43"/>
  <c r="T8" i="43"/>
  <c r="U8" i="43"/>
  <c r="V8" i="43"/>
  <c r="W8" i="43"/>
  <c r="X8" i="43"/>
  <c r="Y8" i="43"/>
  <c r="Z8" i="43"/>
  <c r="AA8" i="43"/>
  <c r="Q9" i="43"/>
  <c r="R9" i="43"/>
  <c r="S9" i="43"/>
  <c r="T9" i="43"/>
  <c r="U9" i="43"/>
  <c r="V9" i="43"/>
  <c r="W9" i="43"/>
  <c r="X9" i="43"/>
  <c r="Y9" i="43"/>
  <c r="Z9" i="43"/>
  <c r="AA9" i="43"/>
  <c r="Q10" i="43"/>
  <c r="R10" i="43"/>
  <c r="S10" i="43"/>
  <c r="T10" i="43"/>
  <c r="U10" i="43"/>
  <c r="V10" i="43"/>
  <c r="W10" i="43"/>
  <c r="X10" i="43"/>
  <c r="Y10" i="43"/>
  <c r="Z10" i="43"/>
  <c r="AA10" i="43"/>
  <c r="Q11" i="43"/>
  <c r="R11" i="43"/>
  <c r="S11" i="43"/>
  <c r="T11" i="43"/>
  <c r="U11" i="43"/>
  <c r="V11" i="43"/>
  <c r="W11" i="43"/>
  <c r="X11" i="43"/>
  <c r="Y11" i="43"/>
  <c r="Z11" i="43"/>
  <c r="AA11" i="43"/>
  <c r="Q12" i="43"/>
  <c r="R12" i="43"/>
  <c r="S12" i="43"/>
  <c r="T12" i="43"/>
  <c r="U12" i="43"/>
  <c r="V12" i="43"/>
  <c r="W12" i="43"/>
  <c r="X12" i="43"/>
  <c r="Y12" i="43"/>
  <c r="Z12" i="43"/>
  <c r="AA12" i="43"/>
  <c r="Q13" i="43"/>
  <c r="R13" i="43"/>
  <c r="S13" i="43"/>
  <c r="T13" i="43"/>
  <c r="U13" i="43"/>
  <c r="V13" i="43"/>
  <c r="W13" i="43"/>
  <c r="X13" i="43"/>
  <c r="Y13" i="43"/>
  <c r="Z13" i="43"/>
  <c r="AA13" i="43"/>
  <c r="Q14" i="43"/>
  <c r="R14" i="43"/>
  <c r="S14" i="43"/>
  <c r="T14" i="43"/>
  <c r="U14" i="43"/>
  <c r="V14" i="43"/>
  <c r="W14" i="43"/>
  <c r="X14" i="43"/>
  <c r="Y14" i="43"/>
  <c r="Z14" i="43"/>
  <c r="AA14" i="43"/>
  <c r="Q15" i="43"/>
  <c r="R15" i="43"/>
  <c r="S15" i="43"/>
  <c r="T15" i="43"/>
  <c r="U15" i="43"/>
  <c r="V15" i="43"/>
  <c r="W15" i="43"/>
  <c r="X15" i="43"/>
  <c r="Y15" i="43"/>
  <c r="Z15" i="43"/>
  <c r="AA15" i="43"/>
  <c r="Q16" i="43"/>
  <c r="R16" i="43"/>
  <c r="S16" i="43"/>
  <c r="T16" i="43"/>
  <c r="U16" i="43"/>
  <c r="V16" i="43"/>
  <c r="W16" i="43"/>
  <c r="X16" i="43"/>
  <c r="Y16" i="43"/>
  <c r="Z16" i="43"/>
  <c r="AA16" i="43"/>
  <c r="Q17" i="43"/>
  <c r="R17" i="43"/>
  <c r="S17" i="43"/>
  <c r="T17" i="43"/>
  <c r="U17" i="43"/>
  <c r="V17" i="43"/>
  <c r="W17" i="43"/>
  <c r="X17" i="43"/>
  <c r="Y17" i="43"/>
  <c r="Z17" i="43"/>
  <c r="AA17" i="43"/>
  <c r="Q18" i="43"/>
  <c r="R18" i="43"/>
  <c r="S18" i="43"/>
  <c r="T18" i="43"/>
  <c r="U18" i="43"/>
  <c r="V18" i="43"/>
  <c r="W18" i="43"/>
  <c r="X18" i="43"/>
  <c r="Y18" i="43"/>
  <c r="Z18" i="43"/>
  <c r="AA18" i="43"/>
  <c r="Q19" i="43"/>
  <c r="R19" i="43"/>
  <c r="S19" i="43"/>
  <c r="T19" i="43"/>
  <c r="U19" i="43"/>
  <c r="V19" i="43"/>
  <c r="W19" i="43"/>
  <c r="X19" i="43"/>
  <c r="Y19" i="43"/>
  <c r="Z19" i="43"/>
  <c r="AA19" i="43"/>
  <c r="Q20" i="43"/>
  <c r="R20" i="43"/>
  <c r="S20" i="43"/>
  <c r="T20" i="43"/>
  <c r="U20" i="43"/>
  <c r="V20" i="43"/>
  <c r="W20" i="43"/>
  <c r="X20" i="43"/>
  <c r="Y20" i="43"/>
  <c r="Z20" i="43"/>
  <c r="AA20" i="43"/>
  <c r="Q21" i="43"/>
  <c r="R21" i="43"/>
  <c r="S21" i="43"/>
  <c r="T21" i="43"/>
  <c r="U21" i="43"/>
  <c r="V21" i="43"/>
  <c r="W21" i="43"/>
  <c r="X21" i="43"/>
  <c r="Y21" i="43"/>
  <c r="Z21" i="43"/>
  <c r="AA21" i="43"/>
  <c r="Q22" i="43"/>
  <c r="R22" i="43"/>
  <c r="S22" i="43"/>
  <c r="T22" i="43"/>
  <c r="U22" i="43"/>
  <c r="V22" i="43"/>
  <c r="W22" i="43"/>
  <c r="X22" i="43"/>
  <c r="Y22" i="43"/>
  <c r="Z22" i="43"/>
  <c r="AA22" i="43"/>
  <c r="Q23" i="43"/>
  <c r="R23" i="43"/>
  <c r="S23" i="43"/>
  <c r="T23" i="43"/>
  <c r="U23" i="43"/>
  <c r="V23" i="43"/>
  <c r="W23" i="43"/>
  <c r="X23" i="43"/>
  <c r="Y23" i="43"/>
  <c r="Z23" i="43"/>
  <c r="AA23" i="43"/>
  <c r="Q24" i="43"/>
  <c r="R24" i="43"/>
  <c r="S24" i="43"/>
  <c r="T24" i="43"/>
  <c r="U24" i="43"/>
  <c r="V24" i="43"/>
  <c r="W24" i="43"/>
  <c r="X24" i="43"/>
  <c r="Y24" i="43"/>
  <c r="Z24" i="43"/>
  <c r="AA24" i="43"/>
  <c r="Q25" i="43"/>
  <c r="R25" i="43"/>
  <c r="S25" i="43"/>
  <c r="T25" i="43"/>
  <c r="U25" i="43"/>
  <c r="V25" i="43"/>
  <c r="W25" i="43"/>
  <c r="X25" i="43"/>
  <c r="Y25" i="43"/>
  <c r="Z25" i="43"/>
  <c r="AA25" i="43"/>
  <c r="Q26" i="43"/>
  <c r="R26" i="43"/>
  <c r="S26" i="43"/>
  <c r="T26" i="43"/>
  <c r="U26" i="43"/>
  <c r="V26" i="43"/>
  <c r="W26" i="43"/>
  <c r="X26" i="43"/>
  <c r="Y26" i="43"/>
  <c r="Z26" i="43"/>
  <c r="AA26" i="43"/>
  <c r="Q27" i="43"/>
  <c r="R27" i="43"/>
  <c r="S27" i="43"/>
  <c r="T27" i="43"/>
  <c r="U27" i="43"/>
  <c r="V27" i="43"/>
  <c r="W27" i="43"/>
  <c r="X27" i="43"/>
  <c r="Y27" i="43"/>
  <c r="Z27" i="43"/>
  <c r="AA27" i="43"/>
  <c r="Q28" i="43"/>
  <c r="R28" i="43"/>
  <c r="S28" i="43"/>
  <c r="T28" i="43"/>
  <c r="U28" i="43"/>
  <c r="V28" i="43"/>
  <c r="W28" i="43"/>
  <c r="X28" i="43"/>
  <c r="Y28" i="43"/>
  <c r="Z28" i="43"/>
  <c r="AA28" i="43"/>
  <c r="Q29" i="43"/>
  <c r="R29" i="43"/>
  <c r="S29" i="43"/>
  <c r="T29" i="43"/>
  <c r="U29" i="43"/>
  <c r="V29" i="43"/>
  <c r="W29" i="43"/>
  <c r="X29" i="43"/>
  <c r="Y29" i="43"/>
  <c r="Z29" i="43"/>
  <c r="AA29" i="43"/>
  <c r="Q30" i="43"/>
  <c r="R30" i="43"/>
  <c r="S30" i="43"/>
  <c r="T30" i="43"/>
  <c r="U30" i="43"/>
  <c r="V30" i="43"/>
  <c r="W30" i="43"/>
  <c r="X30" i="43"/>
  <c r="Y30" i="43"/>
  <c r="Z30" i="43"/>
  <c r="AA30" i="43"/>
  <c r="Q31" i="43"/>
  <c r="R31" i="43"/>
  <c r="S31" i="43"/>
  <c r="T31" i="43"/>
  <c r="U31" i="43"/>
  <c r="V31" i="43"/>
  <c r="W31" i="43"/>
  <c r="X31" i="43"/>
  <c r="Y31" i="43"/>
  <c r="Z31" i="43"/>
  <c r="AA31" i="43"/>
  <c r="Q32" i="43"/>
  <c r="R32" i="43"/>
  <c r="S32" i="43"/>
  <c r="T32" i="43"/>
  <c r="U32" i="43"/>
  <c r="V32" i="43"/>
  <c r="W32" i="43"/>
  <c r="X32" i="43"/>
  <c r="Y32" i="43"/>
  <c r="Z32" i="43"/>
  <c r="AA32" i="43"/>
  <c r="Q33" i="43"/>
  <c r="R33" i="43"/>
  <c r="S33" i="43"/>
  <c r="T33" i="43"/>
  <c r="U33" i="43"/>
  <c r="V33" i="43"/>
  <c r="W33" i="43"/>
  <c r="X33" i="43"/>
  <c r="Y33" i="43"/>
  <c r="Z33" i="43"/>
  <c r="AA33" i="43"/>
  <c r="Q34" i="43"/>
  <c r="R34" i="43"/>
  <c r="S34" i="43"/>
  <c r="T34" i="43"/>
  <c r="U34" i="43"/>
  <c r="V34" i="43"/>
  <c r="W34" i="43"/>
  <c r="X34" i="43"/>
  <c r="Y34" i="43"/>
  <c r="Z34" i="43"/>
  <c r="AA34" i="43"/>
  <c r="Q35" i="43"/>
  <c r="R35" i="43"/>
  <c r="S35" i="43"/>
  <c r="T35" i="43"/>
  <c r="U35" i="43"/>
  <c r="V35" i="43"/>
  <c r="W35" i="43"/>
  <c r="X35" i="43"/>
  <c r="Y35" i="43"/>
  <c r="Z35" i="43"/>
  <c r="AA35" i="43"/>
  <c r="Q36" i="43"/>
  <c r="R36" i="43"/>
  <c r="S36" i="43"/>
  <c r="T36" i="43"/>
  <c r="U36" i="43"/>
  <c r="V36" i="43"/>
  <c r="W36" i="43"/>
  <c r="X36" i="43"/>
  <c r="Y36" i="43"/>
  <c r="Z36" i="43"/>
  <c r="AA36" i="43"/>
  <c r="Q37" i="43"/>
  <c r="R37" i="43"/>
  <c r="S37" i="43"/>
  <c r="T37" i="43"/>
  <c r="U37" i="43"/>
  <c r="V37" i="43"/>
  <c r="W37" i="43"/>
  <c r="X37" i="43"/>
  <c r="Y37" i="43"/>
  <c r="Z37" i="43"/>
  <c r="AA37" i="43"/>
  <c r="Q38" i="43"/>
  <c r="R38" i="43"/>
  <c r="S38" i="43"/>
  <c r="T38" i="43"/>
  <c r="U38" i="43"/>
  <c r="V38" i="43"/>
  <c r="W38" i="43"/>
  <c r="X38" i="43"/>
  <c r="Y38" i="43"/>
  <c r="Z38" i="43"/>
  <c r="AA38" i="43"/>
  <c r="Q39" i="43"/>
  <c r="R39" i="43"/>
  <c r="S39" i="43"/>
  <c r="T39" i="43"/>
  <c r="U39" i="43"/>
  <c r="V39" i="43"/>
  <c r="W39" i="43"/>
  <c r="X39" i="43"/>
  <c r="Y39" i="43"/>
  <c r="Z39" i="43"/>
  <c r="AA39" i="43"/>
  <c r="Q40" i="43"/>
  <c r="R40" i="43"/>
  <c r="S40" i="43"/>
  <c r="T40" i="43"/>
  <c r="U40" i="43"/>
  <c r="V40" i="43"/>
  <c r="W40" i="43"/>
  <c r="X40" i="43"/>
  <c r="Y40" i="43"/>
  <c r="Z40" i="43"/>
  <c r="AA40" i="43"/>
  <c r="Q41" i="43"/>
  <c r="R41" i="43"/>
  <c r="S41" i="43"/>
  <c r="T41" i="43"/>
  <c r="U41" i="43"/>
  <c r="V41" i="43"/>
  <c r="W41" i="43"/>
  <c r="X41" i="43"/>
  <c r="Y41" i="43"/>
  <c r="Z41" i="43"/>
  <c r="AA41" i="43"/>
  <c r="Q42" i="43"/>
  <c r="R42" i="43"/>
  <c r="S42" i="43"/>
  <c r="T42" i="43"/>
  <c r="U42" i="43"/>
  <c r="V42" i="43"/>
  <c r="W42" i="43"/>
  <c r="X42" i="43"/>
  <c r="Y42" i="43"/>
  <c r="Z42" i="43"/>
  <c r="AA42" i="43"/>
  <c r="Q43" i="43"/>
  <c r="R43" i="43"/>
  <c r="S43" i="43"/>
  <c r="T43" i="43"/>
  <c r="U43" i="43"/>
  <c r="V43" i="43"/>
  <c r="W43" i="43"/>
  <c r="X43" i="43"/>
  <c r="Y43" i="43"/>
  <c r="Z43" i="43"/>
  <c r="AA43" i="43"/>
  <c r="Q44" i="43"/>
  <c r="R44" i="43"/>
  <c r="S44" i="43"/>
  <c r="T44" i="43"/>
  <c r="U44" i="43"/>
  <c r="V44" i="43"/>
  <c r="W44" i="43"/>
  <c r="X44" i="43"/>
  <c r="Y44" i="43"/>
  <c r="Z44" i="43"/>
  <c r="AA44" i="43"/>
  <c r="Q45" i="43"/>
  <c r="R45" i="43"/>
  <c r="S45" i="43"/>
  <c r="T45" i="43"/>
  <c r="U45" i="43"/>
  <c r="V45" i="43"/>
  <c r="W45" i="43"/>
  <c r="X45" i="43"/>
  <c r="Y45" i="43"/>
  <c r="Z45" i="43"/>
  <c r="AA45" i="43"/>
  <c r="Q46" i="43"/>
  <c r="R46" i="43"/>
  <c r="S46" i="43"/>
  <c r="T46" i="43"/>
  <c r="U46" i="43"/>
  <c r="V46" i="43"/>
  <c r="W46" i="43"/>
  <c r="X46" i="43"/>
  <c r="Y46" i="43"/>
  <c r="Z46" i="43"/>
  <c r="AA46" i="43"/>
  <c r="Q47" i="43"/>
  <c r="R47" i="43"/>
  <c r="S47" i="43"/>
  <c r="T47" i="43"/>
  <c r="U47" i="43"/>
  <c r="V47" i="43"/>
  <c r="W47" i="43"/>
  <c r="X47" i="43"/>
  <c r="Y47" i="43"/>
  <c r="Z47" i="43"/>
  <c r="AA47" i="43"/>
  <c r="Q48" i="43"/>
  <c r="R48" i="43"/>
  <c r="S48" i="43"/>
  <c r="T48" i="43"/>
  <c r="U48" i="43"/>
  <c r="V48" i="43"/>
  <c r="W48" i="43"/>
  <c r="X48" i="43"/>
  <c r="Y48" i="43"/>
  <c r="Z48" i="43"/>
  <c r="AA48" i="43"/>
  <c r="Q49" i="43"/>
  <c r="R49" i="43"/>
  <c r="S49" i="43"/>
  <c r="T49" i="43"/>
  <c r="U49" i="43"/>
  <c r="V49" i="43"/>
  <c r="W49" i="43"/>
  <c r="X49" i="43"/>
  <c r="Y49" i="43"/>
  <c r="Z49" i="43"/>
  <c r="AA49" i="43"/>
  <c r="Q50" i="43"/>
  <c r="R50" i="43"/>
  <c r="S50" i="43"/>
  <c r="T50" i="43"/>
  <c r="U50" i="43"/>
  <c r="V50" i="43"/>
  <c r="W50" i="43"/>
  <c r="X50" i="43"/>
  <c r="Y50" i="43"/>
  <c r="Z50" i="43"/>
  <c r="AA50" i="43"/>
  <c r="Q51" i="43"/>
  <c r="R51" i="43"/>
  <c r="S51" i="43"/>
  <c r="T51" i="43"/>
  <c r="U51" i="43"/>
  <c r="V51" i="43"/>
  <c r="W51" i="43"/>
  <c r="X51" i="43"/>
  <c r="Y51" i="43"/>
  <c r="Z51" i="43"/>
  <c r="AA51" i="43"/>
  <c r="Q52" i="43"/>
  <c r="R52" i="43"/>
  <c r="S52" i="43"/>
  <c r="T52" i="43"/>
  <c r="U52" i="43"/>
  <c r="V52" i="43"/>
  <c r="W52" i="43"/>
  <c r="X52" i="43"/>
  <c r="Y52" i="43"/>
  <c r="Z52" i="43"/>
  <c r="AA52" i="43"/>
  <c r="Q53" i="43"/>
  <c r="R53" i="43"/>
  <c r="S53" i="43"/>
  <c r="T53" i="43"/>
  <c r="U53" i="43"/>
  <c r="V53" i="43"/>
  <c r="W53" i="43"/>
  <c r="X53" i="43"/>
  <c r="Y53" i="43"/>
  <c r="Z53" i="43"/>
  <c r="AA53" i="43"/>
  <c r="Q54" i="43"/>
  <c r="R54" i="43"/>
  <c r="S54" i="43"/>
  <c r="T54" i="43"/>
  <c r="U54" i="43"/>
  <c r="V54" i="43"/>
  <c r="W54" i="43"/>
  <c r="X54" i="43"/>
  <c r="Y54" i="43"/>
  <c r="Z54" i="43"/>
  <c r="AA54" i="43"/>
  <c r="Q55" i="43"/>
  <c r="R55" i="43"/>
  <c r="S55" i="43"/>
  <c r="T55" i="43"/>
  <c r="U55" i="43"/>
  <c r="V55" i="43"/>
  <c r="W55" i="43"/>
  <c r="X55" i="43"/>
  <c r="Y55" i="43"/>
  <c r="Z55" i="43"/>
  <c r="AA55" i="43"/>
  <c r="Q56" i="43"/>
  <c r="R56" i="43"/>
  <c r="S56" i="43"/>
  <c r="T56" i="43"/>
  <c r="U56" i="43"/>
  <c r="V56" i="43"/>
  <c r="W56" i="43"/>
  <c r="X56" i="43"/>
  <c r="Y56" i="43"/>
  <c r="Z56" i="43"/>
  <c r="AA56" i="43"/>
  <c r="Q57" i="43"/>
  <c r="R57" i="43"/>
  <c r="S57" i="43"/>
  <c r="T57" i="43"/>
  <c r="U57" i="43"/>
  <c r="V57" i="43"/>
  <c r="W57" i="43"/>
  <c r="X57" i="43"/>
  <c r="Y57" i="43"/>
  <c r="Z57" i="43"/>
  <c r="AA57" i="43"/>
  <c r="Q58" i="43"/>
  <c r="R58" i="43"/>
  <c r="S58" i="43"/>
  <c r="T58" i="43"/>
  <c r="U58" i="43"/>
  <c r="V58" i="43"/>
  <c r="W58" i="43"/>
  <c r="X58" i="43"/>
  <c r="Y58" i="43"/>
  <c r="Z58" i="43"/>
  <c r="AA58" i="43"/>
  <c r="Q59" i="43"/>
  <c r="R59" i="43"/>
  <c r="S59" i="43"/>
  <c r="T59" i="43"/>
  <c r="U59" i="43"/>
  <c r="V59" i="43"/>
  <c r="W59" i="43"/>
  <c r="X59" i="43"/>
  <c r="Y59" i="43"/>
  <c r="Z59" i="43"/>
  <c r="AA59" i="43"/>
  <c r="Q60" i="43"/>
  <c r="R60" i="43"/>
  <c r="S60" i="43"/>
  <c r="T60" i="43"/>
  <c r="U60" i="43"/>
  <c r="V60" i="43"/>
  <c r="W60" i="43"/>
  <c r="X60" i="43"/>
  <c r="Y60" i="43"/>
  <c r="Z60" i="43"/>
  <c r="AA60" i="43"/>
  <c r="Q61" i="43"/>
  <c r="R61" i="43"/>
  <c r="S61" i="43"/>
  <c r="T61" i="43"/>
  <c r="U61" i="43"/>
  <c r="V61" i="43"/>
  <c r="W61" i="43"/>
  <c r="X61" i="43"/>
  <c r="Y61" i="43"/>
  <c r="Z61" i="43"/>
  <c r="AA61" i="43"/>
  <c r="Q62" i="43"/>
  <c r="R62" i="43"/>
  <c r="S62" i="43"/>
  <c r="T62" i="43"/>
  <c r="U62" i="43"/>
  <c r="V62" i="43"/>
  <c r="W62" i="43"/>
  <c r="X62" i="43"/>
  <c r="Y62" i="43"/>
  <c r="Z62" i="43"/>
  <c r="AA62" i="43"/>
  <c r="Q63" i="43"/>
  <c r="R63" i="43"/>
  <c r="S63" i="43"/>
  <c r="T63" i="43"/>
  <c r="U63" i="43"/>
  <c r="V63" i="43"/>
  <c r="W63" i="43"/>
  <c r="X63" i="43"/>
  <c r="Y63" i="43"/>
  <c r="Z63" i="43"/>
  <c r="AA63" i="43"/>
  <c r="Q64" i="43"/>
  <c r="R64" i="43"/>
  <c r="S64" i="43"/>
  <c r="T64" i="43"/>
  <c r="U64" i="43"/>
  <c r="V64" i="43"/>
  <c r="W64" i="43"/>
  <c r="X64" i="43"/>
  <c r="Y64" i="43"/>
  <c r="Z64" i="43"/>
  <c r="AA64" i="43"/>
  <c r="Q65" i="43"/>
  <c r="R65" i="43"/>
  <c r="S65" i="43"/>
  <c r="T65" i="43"/>
  <c r="U65" i="43"/>
  <c r="V65" i="43"/>
  <c r="W65" i="43"/>
  <c r="X65" i="43"/>
  <c r="Y65" i="43"/>
  <c r="Z65" i="43"/>
  <c r="AA65" i="43"/>
  <c r="Q66" i="43"/>
  <c r="R66" i="43"/>
  <c r="S66" i="43"/>
  <c r="T66" i="43"/>
  <c r="U66" i="43"/>
  <c r="V66" i="43"/>
  <c r="W66" i="43"/>
  <c r="X66" i="43"/>
  <c r="Y66" i="43"/>
  <c r="Z66" i="43"/>
  <c r="AA66" i="43"/>
  <c r="Q67" i="43"/>
  <c r="R67" i="43"/>
  <c r="S67" i="43"/>
  <c r="T67" i="43"/>
  <c r="U67" i="43"/>
  <c r="V67" i="43"/>
  <c r="W67" i="43"/>
  <c r="X67" i="43"/>
  <c r="Y67" i="43"/>
  <c r="Z67" i="43"/>
  <c r="AA67" i="43"/>
  <c r="Q68" i="43"/>
  <c r="R68" i="43"/>
  <c r="S68" i="43"/>
  <c r="T68" i="43"/>
  <c r="U68" i="43"/>
  <c r="V68" i="43"/>
  <c r="W68" i="43"/>
  <c r="X68" i="43"/>
  <c r="Y68" i="43"/>
  <c r="Z68" i="43"/>
  <c r="AA68" i="43"/>
  <c r="Q69" i="43"/>
  <c r="R69" i="43"/>
  <c r="S69" i="43"/>
  <c r="T69" i="43"/>
  <c r="U69" i="43"/>
  <c r="V69" i="43"/>
  <c r="W69" i="43"/>
  <c r="X69" i="43"/>
  <c r="Y69" i="43"/>
  <c r="Z69" i="43"/>
  <c r="AA69" i="43"/>
  <c r="Q70" i="43"/>
  <c r="R70" i="43"/>
  <c r="S70" i="43"/>
  <c r="T70" i="43"/>
  <c r="U70" i="43"/>
  <c r="V70" i="43"/>
  <c r="W70" i="43"/>
  <c r="X70" i="43"/>
  <c r="Y70" i="43"/>
  <c r="Z70" i="43"/>
  <c r="AA70" i="43"/>
  <c r="Q71" i="43"/>
  <c r="R71" i="43"/>
  <c r="S71" i="43"/>
  <c r="T71" i="43"/>
  <c r="U71" i="43"/>
  <c r="V71" i="43"/>
  <c r="W71" i="43"/>
  <c r="X71" i="43"/>
  <c r="Y71" i="43"/>
  <c r="Z71" i="43"/>
  <c r="AA71" i="43"/>
  <c r="Q72" i="43"/>
  <c r="R72" i="43"/>
  <c r="S72" i="43"/>
  <c r="T72" i="43"/>
  <c r="U72" i="43"/>
  <c r="V72" i="43"/>
  <c r="W72" i="43"/>
  <c r="X72" i="43"/>
  <c r="Y72" i="43"/>
  <c r="Z72" i="43"/>
  <c r="AA72" i="43"/>
  <c r="Q73" i="43"/>
  <c r="R73" i="43"/>
  <c r="S73" i="43"/>
  <c r="T73" i="43"/>
  <c r="U73" i="43"/>
  <c r="V73" i="43"/>
  <c r="W73" i="43"/>
  <c r="X73" i="43"/>
  <c r="Y73" i="43"/>
  <c r="Z73" i="43"/>
  <c r="AA73" i="43"/>
  <c r="Q74" i="43"/>
  <c r="R74" i="43"/>
  <c r="S74" i="43"/>
  <c r="T74" i="43"/>
  <c r="U74" i="43"/>
  <c r="V74" i="43"/>
  <c r="W74" i="43"/>
  <c r="X74" i="43"/>
  <c r="Y74" i="43"/>
  <c r="Z74" i="43"/>
  <c r="AA74" i="43"/>
  <c r="Q75" i="43"/>
  <c r="R75" i="43"/>
  <c r="S75" i="43"/>
  <c r="T75" i="43"/>
  <c r="U75" i="43"/>
  <c r="V75" i="43"/>
  <c r="W75" i="43"/>
  <c r="X75" i="43"/>
  <c r="Y75" i="43"/>
  <c r="Z75" i="43"/>
  <c r="AA75" i="43"/>
  <c r="Q76" i="43"/>
  <c r="R76" i="43"/>
  <c r="S76" i="43"/>
  <c r="T76" i="43"/>
  <c r="U76" i="43"/>
  <c r="V76" i="43"/>
  <c r="W76" i="43"/>
  <c r="X76" i="43"/>
  <c r="Y76" i="43"/>
  <c r="Z76" i="43"/>
  <c r="AA76" i="43"/>
  <c r="Q77" i="43"/>
  <c r="R77" i="43"/>
  <c r="S77" i="43"/>
  <c r="T77" i="43"/>
  <c r="U77" i="43"/>
  <c r="V77" i="43"/>
  <c r="W77" i="43"/>
  <c r="X77" i="43"/>
  <c r="Y77" i="43"/>
  <c r="Z77" i="43"/>
  <c r="AA77" i="43"/>
  <c r="Q78" i="43"/>
  <c r="R78" i="43"/>
  <c r="S78" i="43"/>
  <c r="T78" i="43"/>
  <c r="U78" i="43"/>
  <c r="V78" i="43"/>
  <c r="W78" i="43"/>
  <c r="X78" i="43"/>
  <c r="Y78" i="43"/>
  <c r="Z78" i="43"/>
  <c r="AA78" i="43"/>
  <c r="Q79" i="43"/>
  <c r="R79" i="43"/>
  <c r="S79" i="43"/>
  <c r="T79" i="43"/>
  <c r="U79" i="43"/>
  <c r="V79" i="43"/>
  <c r="W79" i="43"/>
  <c r="X79" i="43"/>
  <c r="Y79" i="43"/>
  <c r="Z79" i="43"/>
  <c r="AA79" i="43"/>
  <c r="Q80" i="43"/>
  <c r="R80" i="43"/>
  <c r="S80" i="43"/>
  <c r="T80" i="43"/>
  <c r="U80" i="43"/>
  <c r="V80" i="43"/>
  <c r="W80" i="43"/>
  <c r="X80" i="43"/>
  <c r="Y80" i="43"/>
  <c r="Z80" i="43"/>
  <c r="AA80" i="43"/>
  <c r="Q81" i="43"/>
  <c r="R81" i="43"/>
  <c r="S81" i="43"/>
  <c r="T81" i="43"/>
  <c r="U81" i="43"/>
  <c r="V81" i="43"/>
  <c r="W81" i="43"/>
  <c r="X81" i="43"/>
  <c r="Y81" i="43"/>
  <c r="Z81" i="43"/>
  <c r="AA81" i="43"/>
  <c r="Q82" i="43"/>
  <c r="R82" i="43"/>
  <c r="S82" i="43"/>
  <c r="T82" i="43"/>
  <c r="U82" i="43"/>
  <c r="V82" i="43"/>
  <c r="W82" i="43"/>
  <c r="X82" i="43"/>
  <c r="Y82" i="43"/>
  <c r="Z82" i="43"/>
  <c r="AA82" i="43"/>
  <c r="Q83" i="43"/>
  <c r="R83" i="43"/>
  <c r="S83" i="43"/>
  <c r="T83" i="43"/>
  <c r="U83" i="43"/>
  <c r="V83" i="43"/>
  <c r="W83" i="43"/>
  <c r="X83" i="43"/>
  <c r="Y83" i="43"/>
  <c r="Z83" i="43"/>
  <c r="AA83" i="43"/>
  <c r="Q84" i="43"/>
  <c r="R84" i="43"/>
  <c r="S84" i="43"/>
  <c r="T84" i="43"/>
  <c r="U84" i="43"/>
  <c r="V84" i="43"/>
  <c r="W84" i="43"/>
  <c r="X84" i="43"/>
  <c r="Y84" i="43"/>
  <c r="Z84" i="43"/>
  <c r="AA84" i="43"/>
  <c r="Q85" i="43"/>
  <c r="R85" i="43"/>
  <c r="S85" i="43"/>
  <c r="T85" i="43"/>
  <c r="U85" i="43"/>
  <c r="V85" i="43"/>
  <c r="W85" i="43"/>
  <c r="X85" i="43"/>
  <c r="Y85" i="43"/>
  <c r="Z85" i="43"/>
  <c r="AA85" i="43"/>
  <c r="Q86" i="43"/>
  <c r="R86" i="43"/>
  <c r="S86" i="43"/>
  <c r="T86" i="43"/>
  <c r="U86" i="43"/>
  <c r="V86" i="43"/>
  <c r="W86" i="43"/>
  <c r="X86" i="43"/>
  <c r="Y86" i="43"/>
  <c r="Z86" i="43"/>
  <c r="AA86" i="43"/>
  <c r="Q87" i="43"/>
  <c r="R87" i="43"/>
  <c r="S87" i="43"/>
  <c r="T87" i="43"/>
  <c r="U87" i="43"/>
  <c r="V87" i="43"/>
  <c r="W87" i="43"/>
  <c r="X87" i="43"/>
  <c r="Y87" i="43"/>
  <c r="Z87" i="43"/>
  <c r="AA87" i="43"/>
  <c r="Q88" i="43"/>
  <c r="R88" i="43"/>
  <c r="S88" i="43"/>
  <c r="T88" i="43"/>
  <c r="U88" i="43"/>
  <c r="V88" i="43"/>
  <c r="W88" i="43"/>
  <c r="X88" i="43"/>
  <c r="Y88" i="43"/>
  <c r="Z88" i="43"/>
  <c r="AA88" i="43"/>
  <c r="Q89" i="43"/>
  <c r="R89" i="43"/>
  <c r="S89" i="43"/>
  <c r="T89" i="43"/>
  <c r="U89" i="43"/>
  <c r="V89" i="43"/>
  <c r="W89" i="43"/>
  <c r="X89" i="43"/>
  <c r="Y89" i="43"/>
  <c r="Z89" i="43"/>
  <c r="AA89" i="43"/>
  <c r="Q90" i="43"/>
  <c r="R90" i="43"/>
  <c r="S90" i="43"/>
  <c r="T90" i="43"/>
  <c r="U90" i="43"/>
  <c r="V90" i="43"/>
  <c r="W90" i="43"/>
  <c r="X90" i="43"/>
  <c r="Y90" i="43"/>
  <c r="Z90" i="43"/>
  <c r="AA90" i="43"/>
  <c r="Q91" i="43"/>
  <c r="R91" i="43"/>
  <c r="S91" i="43"/>
  <c r="T91" i="43"/>
  <c r="U91" i="43"/>
  <c r="V91" i="43"/>
  <c r="W91" i="43"/>
  <c r="X91" i="43"/>
  <c r="Y91" i="43"/>
  <c r="Z91" i="43"/>
  <c r="AA91" i="43"/>
  <c r="Q92" i="43"/>
  <c r="R92" i="43"/>
  <c r="S92" i="43"/>
  <c r="T92" i="43"/>
  <c r="U92" i="43"/>
  <c r="V92" i="43"/>
  <c r="W92" i="43"/>
  <c r="X92" i="43"/>
  <c r="Y92" i="43"/>
  <c r="Z92" i="43"/>
  <c r="AA92" i="43"/>
  <c r="Q93" i="43"/>
  <c r="R93" i="43"/>
  <c r="S93" i="43"/>
  <c r="T93" i="43"/>
  <c r="U93" i="43"/>
  <c r="V93" i="43"/>
  <c r="W93" i="43"/>
  <c r="X93" i="43"/>
  <c r="Y93" i="43"/>
  <c r="Z93" i="43"/>
  <c r="AA93" i="43"/>
  <c r="Q94" i="43"/>
  <c r="R94" i="43"/>
  <c r="S94" i="43"/>
  <c r="T94" i="43"/>
  <c r="U94" i="43"/>
  <c r="V94" i="43"/>
  <c r="W94" i="43"/>
  <c r="X94" i="43"/>
  <c r="Y94" i="43"/>
  <c r="Z94" i="43"/>
  <c r="AA94" i="43"/>
  <c r="Q95" i="43"/>
  <c r="R95" i="43"/>
  <c r="S95" i="43"/>
  <c r="T95" i="43"/>
  <c r="U95" i="43"/>
  <c r="V95" i="43"/>
  <c r="W95" i="43"/>
  <c r="X95" i="43"/>
  <c r="Y95" i="43"/>
  <c r="Z95" i="43"/>
  <c r="AA95" i="43"/>
  <c r="Q96" i="43"/>
  <c r="R96" i="43"/>
  <c r="S96" i="43"/>
  <c r="T96" i="43"/>
  <c r="U96" i="43"/>
  <c r="V96" i="43"/>
  <c r="W96" i="43"/>
  <c r="X96" i="43"/>
  <c r="Y96" i="43"/>
  <c r="Z96" i="43"/>
  <c r="AA96" i="43"/>
  <c r="Q97" i="43"/>
  <c r="R97" i="43"/>
  <c r="S97" i="43"/>
  <c r="T97" i="43"/>
  <c r="U97" i="43"/>
  <c r="V97" i="43"/>
  <c r="W97" i="43"/>
  <c r="X97" i="43"/>
  <c r="Y97" i="43"/>
  <c r="Z97" i="43"/>
  <c r="AA97" i="43"/>
  <c r="Q98" i="43"/>
  <c r="R98" i="43"/>
  <c r="S98" i="43"/>
  <c r="T98" i="43"/>
  <c r="U98" i="43"/>
  <c r="V98" i="43"/>
  <c r="W98" i="43"/>
  <c r="X98" i="43"/>
  <c r="Y98" i="43"/>
  <c r="Z98" i="43"/>
  <c r="AA98" i="43"/>
  <c r="Q99" i="43"/>
  <c r="R99" i="43"/>
  <c r="S99" i="43"/>
  <c r="T99" i="43"/>
  <c r="U99" i="43"/>
  <c r="V99" i="43"/>
  <c r="W99" i="43"/>
  <c r="X99" i="43"/>
  <c r="Y99" i="43"/>
  <c r="Z99" i="43"/>
  <c r="AA99" i="43"/>
  <c r="Q100" i="43"/>
  <c r="R100" i="43"/>
  <c r="S100" i="43"/>
  <c r="T100" i="43"/>
  <c r="U100" i="43"/>
  <c r="V100" i="43"/>
  <c r="W100" i="43"/>
  <c r="X100" i="43"/>
  <c r="Y100" i="43"/>
  <c r="Z100" i="43"/>
  <c r="AA100" i="43"/>
  <c r="Q101" i="43"/>
  <c r="R101" i="43"/>
  <c r="S101" i="43"/>
  <c r="T101" i="43"/>
  <c r="U101" i="43"/>
  <c r="V101" i="43"/>
  <c r="W101" i="43"/>
  <c r="X101" i="43"/>
  <c r="Y101" i="43"/>
  <c r="Z101" i="43"/>
  <c r="AA101" i="43"/>
  <c r="Q102" i="43"/>
  <c r="R102" i="43"/>
  <c r="S102" i="43"/>
  <c r="T102" i="43"/>
  <c r="U102" i="43"/>
  <c r="V102" i="43"/>
  <c r="W102" i="43"/>
  <c r="X102" i="43"/>
  <c r="Y102" i="43"/>
  <c r="Z102" i="43"/>
  <c r="AA102" i="43"/>
  <c r="Q103" i="43"/>
  <c r="R103" i="43"/>
  <c r="S103" i="43"/>
  <c r="T103" i="43"/>
  <c r="U103" i="43"/>
  <c r="V103" i="43"/>
  <c r="W103" i="43"/>
  <c r="X103" i="43"/>
  <c r="Y103" i="43"/>
  <c r="Z103" i="43"/>
  <c r="AA103" i="43"/>
  <c r="Q104" i="43"/>
  <c r="R104" i="43"/>
  <c r="S104" i="43"/>
  <c r="T104" i="43"/>
  <c r="U104" i="43"/>
  <c r="V104" i="43"/>
  <c r="W104" i="43"/>
  <c r="X104" i="43"/>
  <c r="Y104" i="43"/>
  <c r="Z104" i="43"/>
  <c r="AA104" i="43"/>
  <c r="Q105" i="43"/>
  <c r="R105" i="43"/>
  <c r="S105" i="43"/>
  <c r="T105" i="43"/>
  <c r="U105" i="43"/>
  <c r="V105" i="43"/>
  <c r="W105" i="43"/>
  <c r="X105" i="43"/>
  <c r="Y105" i="43"/>
  <c r="Z105" i="43"/>
  <c r="AA105" i="43"/>
  <c r="Q106" i="43"/>
  <c r="R106" i="43"/>
  <c r="S106" i="43"/>
  <c r="T106" i="43"/>
  <c r="U106" i="43"/>
  <c r="V106" i="43"/>
  <c r="W106" i="43"/>
  <c r="X106" i="43"/>
  <c r="Y106" i="43"/>
  <c r="Z106" i="43"/>
  <c r="AA106" i="43"/>
  <c r="Q107" i="43"/>
  <c r="R107" i="43"/>
  <c r="S107" i="43"/>
  <c r="T107" i="43"/>
  <c r="U107" i="43"/>
  <c r="V107" i="43"/>
  <c r="W107" i="43"/>
  <c r="X107" i="43"/>
  <c r="Y107" i="43"/>
  <c r="Z107" i="43"/>
  <c r="AA107" i="43"/>
  <c r="Q108" i="43"/>
  <c r="R108" i="43"/>
  <c r="S108" i="43"/>
  <c r="T108" i="43"/>
  <c r="U108" i="43"/>
  <c r="V108" i="43"/>
  <c r="W108" i="43"/>
  <c r="X108" i="43"/>
  <c r="Y108" i="43"/>
  <c r="Z108" i="43"/>
  <c r="AA108" i="43"/>
  <c r="Q109" i="43"/>
  <c r="R109" i="43"/>
  <c r="S109" i="43"/>
  <c r="T109" i="43"/>
  <c r="U109" i="43"/>
  <c r="V109" i="43"/>
  <c r="W109" i="43"/>
  <c r="X109" i="43"/>
  <c r="Y109" i="43"/>
  <c r="Z109" i="43"/>
  <c r="AA109" i="43"/>
  <c r="Q110" i="43"/>
  <c r="R110" i="43"/>
  <c r="S110" i="43"/>
  <c r="T110" i="43"/>
  <c r="U110" i="43"/>
  <c r="V110" i="43"/>
  <c r="W110" i="43"/>
  <c r="X110" i="43"/>
  <c r="Y110" i="43"/>
  <c r="Z110" i="43"/>
  <c r="AA110" i="43"/>
  <c r="Q111" i="43"/>
  <c r="R111" i="43"/>
  <c r="S111" i="43"/>
  <c r="T111" i="43"/>
  <c r="U111" i="43"/>
  <c r="V111" i="43"/>
  <c r="W111" i="43"/>
  <c r="X111" i="43"/>
  <c r="Y111" i="43"/>
  <c r="Z111" i="43"/>
  <c r="AA111" i="43"/>
  <c r="Q112" i="43"/>
  <c r="R112" i="43"/>
  <c r="S112" i="43"/>
  <c r="T112" i="43"/>
  <c r="U112" i="43"/>
  <c r="V112" i="43"/>
  <c r="W112" i="43"/>
  <c r="X112" i="43"/>
  <c r="Y112" i="43"/>
  <c r="Z112" i="43"/>
  <c r="AA112" i="43"/>
  <c r="Q113" i="43"/>
  <c r="R113" i="43"/>
  <c r="S113" i="43"/>
  <c r="T113" i="43"/>
  <c r="U113" i="43"/>
  <c r="V113" i="43"/>
  <c r="W113" i="43"/>
  <c r="X113" i="43"/>
  <c r="Y113" i="43"/>
  <c r="Z113" i="43"/>
  <c r="AA113" i="43"/>
  <c r="Q114" i="43"/>
  <c r="R114" i="43"/>
  <c r="S114" i="43"/>
  <c r="T114" i="43"/>
  <c r="U114" i="43"/>
  <c r="V114" i="43"/>
  <c r="W114" i="43"/>
  <c r="X114" i="43"/>
  <c r="Y114" i="43"/>
  <c r="Z114" i="43"/>
  <c r="AA114" i="43"/>
  <c r="Q115" i="43"/>
  <c r="R115" i="43"/>
  <c r="S115" i="43"/>
  <c r="T115" i="43"/>
  <c r="U115" i="43"/>
  <c r="V115" i="43"/>
  <c r="W115" i="43"/>
  <c r="X115" i="43"/>
  <c r="Y115" i="43"/>
  <c r="Z115" i="43"/>
  <c r="AA115" i="43"/>
  <c r="Q116" i="43"/>
  <c r="R116" i="43"/>
  <c r="S116" i="43"/>
  <c r="T116" i="43"/>
  <c r="U116" i="43"/>
  <c r="V116" i="43"/>
  <c r="W116" i="43"/>
  <c r="X116" i="43"/>
  <c r="Y116" i="43"/>
  <c r="Z116" i="43"/>
  <c r="AA116" i="43"/>
  <c r="Q117" i="43"/>
  <c r="R117" i="43"/>
  <c r="S117" i="43"/>
  <c r="T117" i="43"/>
  <c r="U117" i="43"/>
  <c r="V117" i="43"/>
  <c r="W117" i="43"/>
  <c r="X117" i="43"/>
  <c r="Y117" i="43"/>
  <c r="Z117" i="43"/>
  <c r="AA117" i="43"/>
  <c r="Q118" i="43"/>
  <c r="R118" i="43"/>
  <c r="S118" i="43"/>
  <c r="T118" i="43"/>
  <c r="U118" i="43"/>
  <c r="V118" i="43"/>
  <c r="W118" i="43"/>
  <c r="X118" i="43"/>
  <c r="Y118" i="43"/>
  <c r="Z118" i="43"/>
  <c r="AA118" i="43"/>
  <c r="Q119" i="43"/>
  <c r="R119" i="43"/>
  <c r="S119" i="43"/>
  <c r="T119" i="43"/>
  <c r="U119" i="43"/>
  <c r="V119" i="43"/>
  <c r="W119" i="43"/>
  <c r="X119" i="43"/>
  <c r="Y119" i="43"/>
  <c r="Z119" i="43"/>
  <c r="AA119" i="43"/>
  <c r="Q120" i="43"/>
  <c r="R120" i="43"/>
  <c r="S120" i="43"/>
  <c r="T120" i="43"/>
  <c r="U120" i="43"/>
  <c r="V120" i="43"/>
  <c r="W120" i="43"/>
  <c r="X120" i="43"/>
  <c r="Y120" i="43"/>
  <c r="Z120" i="43"/>
  <c r="AA120" i="43"/>
  <c r="Q121" i="43"/>
  <c r="R121" i="43"/>
  <c r="S121" i="43"/>
  <c r="T121" i="43"/>
  <c r="U121" i="43"/>
  <c r="V121" i="43"/>
  <c r="W121" i="43"/>
  <c r="X121" i="43"/>
  <c r="Y121" i="43"/>
  <c r="Z121" i="43"/>
  <c r="AA121" i="43"/>
  <c r="Q122" i="43"/>
  <c r="R122" i="43"/>
  <c r="S122" i="43"/>
  <c r="T122" i="43"/>
  <c r="U122" i="43"/>
  <c r="V122" i="43"/>
  <c r="W122" i="43"/>
  <c r="X122" i="43"/>
  <c r="Y122" i="43"/>
  <c r="Z122" i="43"/>
  <c r="AA122" i="43"/>
  <c r="Q123" i="43"/>
  <c r="R123" i="43"/>
  <c r="S123" i="43"/>
  <c r="T123" i="43"/>
  <c r="U123" i="43"/>
  <c r="V123" i="43"/>
  <c r="W123" i="43"/>
  <c r="X123" i="43"/>
  <c r="Y123" i="43"/>
  <c r="Z123" i="43"/>
  <c r="AA123" i="43"/>
  <c r="Q124" i="43"/>
  <c r="R124" i="43"/>
  <c r="S124" i="43"/>
  <c r="T124" i="43"/>
  <c r="U124" i="43"/>
  <c r="V124" i="43"/>
  <c r="W124" i="43"/>
  <c r="X124" i="43"/>
  <c r="Y124" i="43"/>
  <c r="Z124" i="43"/>
  <c r="AA124" i="43"/>
  <c r="Q125" i="43"/>
  <c r="R125" i="43"/>
  <c r="S125" i="43"/>
  <c r="T125" i="43"/>
  <c r="U125" i="43"/>
  <c r="V125" i="43"/>
  <c r="W125" i="43"/>
  <c r="X125" i="43"/>
  <c r="Y125" i="43"/>
  <c r="Z125" i="43"/>
  <c r="AA125" i="43"/>
  <c r="Q126" i="43"/>
  <c r="R126" i="43"/>
  <c r="S126" i="43"/>
  <c r="T126" i="43"/>
  <c r="U126" i="43"/>
  <c r="V126" i="43"/>
  <c r="W126" i="43"/>
  <c r="X126" i="43"/>
  <c r="Y126" i="43"/>
  <c r="Z126" i="43"/>
  <c r="AA126" i="43"/>
  <c r="Q127" i="43"/>
  <c r="R127" i="43"/>
  <c r="S127" i="43"/>
  <c r="T127" i="43"/>
  <c r="U127" i="43"/>
  <c r="V127" i="43"/>
  <c r="W127" i="43"/>
  <c r="X127" i="43"/>
  <c r="Y127" i="43"/>
  <c r="Z127" i="43"/>
  <c r="AA127" i="43"/>
  <c r="Q128" i="43"/>
  <c r="R128" i="43"/>
  <c r="S128" i="43"/>
  <c r="T128" i="43"/>
  <c r="U128" i="43"/>
  <c r="V128" i="43"/>
  <c r="W128" i="43"/>
  <c r="X128" i="43"/>
  <c r="Y128" i="43"/>
  <c r="Z128" i="43"/>
  <c r="AA128" i="43"/>
  <c r="Q129" i="43"/>
  <c r="R129" i="43"/>
  <c r="S129" i="43"/>
  <c r="T129" i="43"/>
  <c r="U129" i="43"/>
  <c r="V129" i="43"/>
  <c r="W129" i="43"/>
  <c r="X129" i="43"/>
  <c r="Y129" i="43"/>
  <c r="Z129" i="43"/>
  <c r="AA129" i="43"/>
  <c r="Q130" i="43"/>
  <c r="R130" i="43"/>
  <c r="S130" i="43"/>
  <c r="T130" i="43"/>
  <c r="U130" i="43"/>
  <c r="V130" i="43"/>
  <c r="W130" i="43"/>
  <c r="X130" i="43"/>
  <c r="Y130" i="43"/>
  <c r="Z130" i="43"/>
  <c r="AA130" i="43"/>
  <c r="Q131" i="43"/>
  <c r="R131" i="43"/>
  <c r="S131" i="43"/>
  <c r="T131" i="43"/>
  <c r="U131" i="43"/>
  <c r="V131" i="43"/>
  <c r="W131" i="43"/>
  <c r="X131" i="43"/>
  <c r="Y131" i="43"/>
  <c r="Z131" i="43"/>
  <c r="AA131" i="43"/>
  <c r="Q132" i="43"/>
  <c r="R132" i="43"/>
  <c r="S132" i="43"/>
  <c r="T132" i="43"/>
  <c r="U132" i="43"/>
  <c r="V132" i="43"/>
  <c r="W132" i="43"/>
  <c r="X132" i="43"/>
  <c r="Y132" i="43"/>
  <c r="Z132" i="43"/>
  <c r="AA132" i="43"/>
  <c r="Q133" i="43"/>
  <c r="R133" i="43"/>
  <c r="S133" i="43"/>
  <c r="T133" i="43"/>
  <c r="U133" i="43"/>
  <c r="V133" i="43"/>
  <c r="W133" i="43"/>
  <c r="X133" i="43"/>
  <c r="Y133" i="43"/>
  <c r="Z133" i="43"/>
  <c r="AA133" i="43"/>
  <c r="Q134" i="43"/>
  <c r="R134" i="43"/>
  <c r="S134" i="43"/>
  <c r="T134" i="43"/>
  <c r="U134" i="43"/>
  <c r="V134" i="43"/>
  <c r="W134" i="43"/>
  <c r="X134" i="43"/>
  <c r="Y134" i="43"/>
  <c r="Z134" i="43"/>
  <c r="AA134" i="43"/>
  <c r="Q135" i="43"/>
  <c r="R135" i="43"/>
  <c r="S135" i="43"/>
  <c r="T135" i="43"/>
  <c r="U135" i="43"/>
  <c r="V135" i="43"/>
  <c r="W135" i="43"/>
  <c r="X135" i="43"/>
  <c r="Y135" i="43"/>
  <c r="Z135" i="43"/>
  <c r="AA135" i="43"/>
  <c r="Q136" i="43"/>
  <c r="R136" i="43"/>
  <c r="S136" i="43"/>
  <c r="T136" i="43"/>
  <c r="U136" i="43"/>
  <c r="V136" i="43"/>
  <c r="W136" i="43"/>
  <c r="X136" i="43"/>
  <c r="Y136" i="43"/>
  <c r="Z136" i="43"/>
  <c r="AA136" i="43"/>
  <c r="Q137" i="43"/>
  <c r="R137" i="43"/>
  <c r="S137" i="43"/>
  <c r="T137" i="43"/>
  <c r="U137" i="43"/>
  <c r="V137" i="43"/>
  <c r="W137" i="43"/>
  <c r="X137" i="43"/>
  <c r="Y137" i="43"/>
  <c r="Z137" i="43"/>
  <c r="AA137" i="43"/>
  <c r="Q138" i="43"/>
  <c r="R138" i="43"/>
  <c r="S138" i="43"/>
  <c r="T138" i="43"/>
  <c r="U138" i="43"/>
  <c r="V138" i="43"/>
  <c r="W138" i="43"/>
  <c r="X138" i="43"/>
  <c r="Y138" i="43"/>
  <c r="Z138" i="43"/>
  <c r="AA138" i="43"/>
  <c r="Q139" i="43"/>
  <c r="R139" i="43"/>
  <c r="S139" i="43"/>
  <c r="T139" i="43"/>
  <c r="U139" i="43"/>
  <c r="V139" i="43"/>
  <c r="W139" i="43"/>
  <c r="X139" i="43"/>
  <c r="Y139" i="43"/>
  <c r="Z139" i="43"/>
  <c r="AA139" i="43"/>
  <c r="Q140" i="43"/>
  <c r="R140" i="43"/>
  <c r="S140" i="43"/>
  <c r="T140" i="43"/>
  <c r="U140" i="43"/>
  <c r="V140" i="43"/>
  <c r="W140" i="43"/>
  <c r="X140" i="43"/>
  <c r="Y140" i="43"/>
  <c r="Z140" i="43"/>
  <c r="AA140" i="43"/>
  <c r="Q141" i="43"/>
  <c r="R141" i="43"/>
  <c r="S141" i="43"/>
  <c r="T141" i="43"/>
  <c r="U141" i="43"/>
  <c r="V141" i="43"/>
  <c r="W141" i="43"/>
  <c r="X141" i="43"/>
  <c r="Y141" i="43"/>
  <c r="Z141" i="43"/>
  <c r="AA141" i="43"/>
  <c r="Q142" i="43"/>
  <c r="R142" i="43"/>
  <c r="S142" i="43"/>
  <c r="T142" i="43"/>
  <c r="U142" i="43"/>
  <c r="V142" i="43"/>
  <c r="W142" i="43"/>
  <c r="X142" i="43"/>
  <c r="Y142" i="43"/>
  <c r="Z142" i="43"/>
  <c r="AA142" i="43"/>
  <c r="Q143" i="43"/>
  <c r="R143" i="43"/>
  <c r="S143" i="43"/>
  <c r="T143" i="43"/>
  <c r="U143" i="43"/>
  <c r="V143" i="43"/>
  <c r="W143" i="43"/>
  <c r="X143" i="43"/>
  <c r="Y143" i="43"/>
  <c r="Z143" i="43"/>
  <c r="AA143" i="43"/>
  <c r="Q144" i="43"/>
  <c r="R144" i="43"/>
  <c r="S144" i="43"/>
  <c r="T144" i="43"/>
  <c r="U144" i="43"/>
  <c r="V144" i="43"/>
  <c r="W144" i="43"/>
  <c r="X144" i="43"/>
  <c r="Y144" i="43"/>
  <c r="Z144" i="43"/>
  <c r="AA144" i="43"/>
  <c r="Q145" i="43"/>
  <c r="R145" i="43"/>
  <c r="S145" i="43"/>
  <c r="T145" i="43"/>
  <c r="U145" i="43"/>
  <c r="V145" i="43"/>
  <c r="W145" i="43"/>
  <c r="X145" i="43"/>
  <c r="Y145" i="43"/>
  <c r="Z145" i="43"/>
  <c r="AA145" i="43"/>
  <c r="Q146" i="43"/>
  <c r="R146" i="43"/>
  <c r="S146" i="43"/>
  <c r="T146" i="43"/>
  <c r="U146" i="43"/>
  <c r="V146" i="43"/>
  <c r="W146" i="43"/>
  <c r="X146" i="43"/>
  <c r="Y146" i="43"/>
  <c r="Z146" i="43"/>
  <c r="AA146" i="43"/>
  <c r="Q147" i="43"/>
  <c r="R147" i="43"/>
  <c r="S147" i="43"/>
  <c r="T147" i="43"/>
  <c r="U147" i="43"/>
  <c r="V147" i="43"/>
  <c r="W147" i="43"/>
  <c r="X147" i="43"/>
  <c r="Y147" i="43"/>
  <c r="Z147" i="43"/>
  <c r="AA147" i="43"/>
  <c r="Q148" i="43"/>
  <c r="R148" i="43"/>
  <c r="S148" i="43"/>
  <c r="T148" i="43"/>
  <c r="U148" i="43"/>
  <c r="V148" i="43"/>
  <c r="W148" i="43"/>
  <c r="X148" i="43"/>
  <c r="Y148" i="43"/>
  <c r="Z148" i="43"/>
  <c r="AA148" i="43"/>
  <c r="Q149" i="43"/>
  <c r="R149" i="43"/>
  <c r="S149" i="43"/>
  <c r="T149" i="43"/>
  <c r="U149" i="43"/>
  <c r="V149" i="43"/>
  <c r="W149" i="43"/>
  <c r="X149" i="43"/>
  <c r="Y149" i="43"/>
  <c r="Z149" i="43"/>
  <c r="AA149" i="43"/>
  <c r="Q150" i="43"/>
  <c r="R150" i="43"/>
  <c r="S150" i="43"/>
  <c r="T150" i="43"/>
  <c r="U150" i="43"/>
  <c r="V150" i="43"/>
  <c r="W150" i="43"/>
  <c r="X150" i="43"/>
  <c r="Y150" i="43"/>
  <c r="Z150" i="43"/>
  <c r="AA150" i="43"/>
  <c r="Q151" i="43"/>
  <c r="R151" i="43"/>
  <c r="S151" i="43"/>
  <c r="T151" i="43"/>
  <c r="U151" i="43"/>
  <c r="V151" i="43"/>
  <c r="W151" i="43"/>
  <c r="X151" i="43"/>
  <c r="Y151" i="43"/>
  <c r="Z151" i="43"/>
  <c r="AA151" i="43"/>
  <c r="Q152" i="43"/>
  <c r="R152" i="43"/>
  <c r="S152" i="43"/>
  <c r="T152" i="43"/>
  <c r="U152" i="43"/>
  <c r="V152" i="43"/>
  <c r="W152" i="43"/>
  <c r="X152" i="43"/>
  <c r="Y152" i="43"/>
  <c r="Z152" i="43"/>
  <c r="AA152" i="43"/>
  <c r="Q153" i="43"/>
  <c r="R153" i="43"/>
  <c r="S153" i="43"/>
  <c r="T153" i="43"/>
  <c r="U153" i="43"/>
  <c r="V153" i="43"/>
  <c r="W153" i="43"/>
  <c r="X153" i="43"/>
  <c r="Y153" i="43"/>
  <c r="Z153" i="43"/>
  <c r="AA153" i="43"/>
  <c r="Q154" i="43"/>
  <c r="R154" i="43"/>
  <c r="S154" i="43"/>
  <c r="T154" i="43"/>
  <c r="U154" i="43"/>
  <c r="V154" i="43"/>
  <c r="W154" i="43"/>
  <c r="X154" i="43"/>
  <c r="Y154" i="43"/>
  <c r="Z154" i="43"/>
  <c r="AA154" i="43"/>
  <c r="Q155" i="43"/>
  <c r="R155" i="43"/>
  <c r="S155" i="43"/>
  <c r="T155" i="43"/>
  <c r="U155" i="43"/>
  <c r="V155" i="43"/>
  <c r="W155" i="43"/>
  <c r="X155" i="43"/>
  <c r="Y155" i="43"/>
  <c r="Z155" i="43"/>
  <c r="AA155" i="43"/>
  <c r="Q156" i="43"/>
  <c r="R156" i="43"/>
  <c r="S156" i="43"/>
  <c r="T156" i="43"/>
  <c r="U156" i="43"/>
  <c r="V156" i="43"/>
  <c r="W156" i="43"/>
  <c r="X156" i="43"/>
  <c r="Y156" i="43"/>
  <c r="Z156" i="43"/>
  <c r="AA156" i="43"/>
  <c r="Q157" i="43"/>
  <c r="R157" i="43"/>
  <c r="S157" i="43"/>
  <c r="T157" i="43"/>
  <c r="U157" i="43"/>
  <c r="V157" i="43"/>
  <c r="W157" i="43"/>
  <c r="X157" i="43"/>
  <c r="Y157" i="43"/>
  <c r="Z157" i="43"/>
  <c r="AA157" i="43"/>
  <c r="Q158" i="43"/>
  <c r="R158" i="43"/>
  <c r="S158" i="43"/>
  <c r="T158" i="43"/>
  <c r="U158" i="43"/>
  <c r="V158" i="43"/>
  <c r="W158" i="43"/>
  <c r="X158" i="43"/>
  <c r="Y158" i="43"/>
  <c r="Z158" i="43"/>
  <c r="AA158" i="43"/>
  <c r="Q159" i="43"/>
  <c r="R159" i="43"/>
  <c r="S159" i="43"/>
  <c r="T159" i="43"/>
  <c r="U159" i="43"/>
  <c r="V159" i="43"/>
  <c r="W159" i="43"/>
  <c r="X159" i="43"/>
  <c r="Y159" i="43"/>
  <c r="Z159" i="43"/>
  <c r="AA159" i="43"/>
  <c r="Q160" i="43"/>
  <c r="R160" i="43"/>
  <c r="S160" i="43"/>
  <c r="T160" i="43"/>
  <c r="U160" i="43"/>
  <c r="V160" i="43"/>
  <c r="W160" i="43"/>
  <c r="X160" i="43"/>
  <c r="Y160" i="43"/>
  <c r="Z160" i="43"/>
  <c r="AA160" i="43"/>
  <c r="Q161" i="43"/>
  <c r="R161" i="43"/>
  <c r="S161" i="43"/>
  <c r="T161" i="43"/>
  <c r="U161" i="43"/>
  <c r="V161" i="43"/>
  <c r="W161" i="43"/>
  <c r="X161" i="43"/>
  <c r="Y161" i="43"/>
  <c r="Z161" i="43"/>
  <c r="AA161" i="43"/>
  <c r="Q162" i="43"/>
  <c r="R162" i="43"/>
  <c r="S162" i="43"/>
  <c r="T162" i="43"/>
  <c r="U162" i="43"/>
  <c r="V162" i="43"/>
  <c r="W162" i="43"/>
  <c r="X162" i="43"/>
  <c r="Y162" i="43"/>
  <c r="Z162" i="43"/>
  <c r="AA162" i="43"/>
  <c r="Q163" i="43"/>
  <c r="R163" i="43"/>
  <c r="S163" i="43"/>
  <c r="T163" i="43"/>
  <c r="U163" i="43"/>
  <c r="V163" i="43"/>
  <c r="W163" i="43"/>
  <c r="X163" i="43"/>
  <c r="Y163" i="43"/>
  <c r="Z163" i="43"/>
  <c r="AA163" i="43"/>
  <c r="Q164" i="43"/>
  <c r="R164" i="43"/>
  <c r="S164" i="43"/>
  <c r="T164" i="43"/>
  <c r="U164" i="43"/>
  <c r="V164" i="43"/>
  <c r="W164" i="43"/>
  <c r="X164" i="43"/>
  <c r="Y164" i="43"/>
  <c r="Z164" i="43"/>
  <c r="AA164" i="43"/>
  <c r="Q165" i="43"/>
  <c r="R165" i="43"/>
  <c r="S165" i="43"/>
  <c r="T165" i="43"/>
  <c r="U165" i="43"/>
  <c r="V165" i="43"/>
  <c r="W165" i="43"/>
  <c r="X165" i="43"/>
  <c r="Y165" i="43"/>
  <c r="Z165" i="43"/>
  <c r="AA165" i="43"/>
  <c r="Q166" i="43"/>
  <c r="R166" i="43"/>
  <c r="S166" i="43"/>
  <c r="T166" i="43"/>
  <c r="U166" i="43"/>
  <c r="V166" i="43"/>
  <c r="W166" i="43"/>
  <c r="X166" i="43"/>
  <c r="Y166" i="43"/>
  <c r="Z166" i="43"/>
  <c r="AA166" i="43"/>
  <c r="Q167" i="43"/>
  <c r="R167" i="43"/>
  <c r="S167" i="43"/>
  <c r="T167" i="43"/>
  <c r="U167" i="43"/>
  <c r="V167" i="43"/>
  <c r="W167" i="43"/>
  <c r="X167" i="43"/>
  <c r="Y167" i="43"/>
  <c r="Z167" i="43"/>
  <c r="AA167" i="43"/>
  <c r="Q168" i="43"/>
  <c r="R168" i="43"/>
  <c r="S168" i="43"/>
  <c r="T168" i="43"/>
  <c r="U168" i="43"/>
  <c r="V168" i="43"/>
  <c r="W168" i="43"/>
  <c r="X168" i="43"/>
  <c r="Y168" i="43"/>
  <c r="Z168" i="43"/>
  <c r="AA168" i="43"/>
  <c r="Q169" i="43"/>
  <c r="R169" i="43"/>
  <c r="S169" i="43"/>
  <c r="T169" i="43"/>
  <c r="U169" i="43"/>
  <c r="V169" i="43"/>
  <c r="W169" i="43"/>
  <c r="X169" i="43"/>
  <c r="Y169" i="43"/>
  <c r="Z169" i="43"/>
  <c r="AA169" i="43"/>
  <c r="Q170" i="43"/>
  <c r="R170" i="43"/>
  <c r="S170" i="43"/>
  <c r="T170" i="43"/>
  <c r="U170" i="43"/>
  <c r="V170" i="43"/>
  <c r="W170" i="43"/>
  <c r="X170" i="43"/>
  <c r="Y170" i="43"/>
  <c r="Z170" i="43"/>
  <c r="AA170" i="43"/>
  <c r="Q171" i="43"/>
  <c r="R171" i="43"/>
  <c r="S171" i="43"/>
  <c r="T171" i="43"/>
  <c r="U171" i="43"/>
  <c r="V171" i="43"/>
  <c r="W171" i="43"/>
  <c r="X171" i="43"/>
  <c r="Y171" i="43"/>
  <c r="Z171" i="43"/>
  <c r="AA171" i="43"/>
  <c r="Q172" i="43"/>
  <c r="R172" i="43"/>
  <c r="S172" i="43"/>
  <c r="T172" i="43"/>
  <c r="U172" i="43"/>
  <c r="V172" i="43"/>
  <c r="W172" i="43"/>
  <c r="X172" i="43"/>
  <c r="Y172" i="43"/>
  <c r="Z172" i="43"/>
  <c r="AA172" i="43"/>
  <c r="Q173" i="43"/>
  <c r="R173" i="43"/>
  <c r="S173" i="43"/>
  <c r="T173" i="43"/>
  <c r="U173" i="43"/>
  <c r="V173" i="43"/>
  <c r="W173" i="43"/>
  <c r="X173" i="43"/>
  <c r="Y173" i="43"/>
  <c r="Z173" i="43"/>
  <c r="AA173" i="43"/>
  <c r="Q174" i="43"/>
  <c r="R174" i="43"/>
  <c r="S174" i="43"/>
  <c r="T174" i="43"/>
  <c r="U174" i="43"/>
  <c r="V174" i="43"/>
  <c r="W174" i="43"/>
  <c r="X174" i="43"/>
  <c r="Y174" i="43"/>
  <c r="Z174" i="43"/>
  <c r="AA174" i="43"/>
  <c r="Q175" i="43"/>
  <c r="R175" i="43"/>
  <c r="S175" i="43"/>
  <c r="T175" i="43"/>
  <c r="U175" i="43"/>
  <c r="V175" i="43"/>
  <c r="W175" i="43"/>
  <c r="X175" i="43"/>
  <c r="Y175" i="43"/>
  <c r="Z175" i="43"/>
  <c r="AA175" i="43"/>
  <c r="Q176" i="43"/>
  <c r="R176" i="43"/>
  <c r="S176" i="43"/>
  <c r="T176" i="43"/>
  <c r="U176" i="43"/>
  <c r="V176" i="43"/>
  <c r="W176" i="43"/>
  <c r="X176" i="43"/>
  <c r="Y176" i="43"/>
  <c r="Z176" i="43"/>
  <c r="AA176" i="43"/>
  <c r="Q177" i="43"/>
  <c r="R177" i="43"/>
  <c r="S177" i="43"/>
  <c r="T177" i="43"/>
  <c r="U177" i="43"/>
  <c r="V177" i="43"/>
  <c r="W177" i="43"/>
  <c r="X177" i="43"/>
  <c r="Y177" i="43"/>
  <c r="Z177" i="43"/>
  <c r="AA177" i="43"/>
  <c r="Q178" i="43"/>
  <c r="R178" i="43"/>
  <c r="S178" i="43"/>
  <c r="T178" i="43"/>
  <c r="U178" i="43"/>
  <c r="V178" i="43"/>
  <c r="W178" i="43"/>
  <c r="X178" i="43"/>
  <c r="Y178" i="43"/>
  <c r="Z178" i="43"/>
  <c r="AA178" i="43"/>
  <c r="Q179" i="43"/>
  <c r="R179" i="43"/>
  <c r="S179" i="43"/>
  <c r="T179" i="43"/>
  <c r="U179" i="43"/>
  <c r="V179" i="43"/>
  <c r="W179" i="43"/>
  <c r="X179" i="43"/>
  <c r="Y179" i="43"/>
  <c r="Z179" i="43"/>
  <c r="AA179" i="43"/>
  <c r="Q180" i="43"/>
  <c r="R180" i="43"/>
  <c r="S180" i="43"/>
  <c r="T180" i="43"/>
  <c r="U180" i="43"/>
  <c r="V180" i="43"/>
  <c r="W180" i="43"/>
  <c r="X180" i="43"/>
  <c r="Y180" i="43"/>
  <c r="Z180" i="43"/>
  <c r="AA180" i="43"/>
  <c r="Q181" i="43"/>
  <c r="R181" i="43"/>
  <c r="S181" i="43"/>
  <c r="T181" i="43"/>
  <c r="U181" i="43"/>
  <c r="V181" i="43"/>
  <c r="W181" i="43"/>
  <c r="X181" i="43"/>
  <c r="Y181" i="43"/>
  <c r="Z181" i="43"/>
  <c r="AA181" i="43"/>
  <c r="Q182" i="43"/>
  <c r="R182" i="43"/>
  <c r="S182" i="43"/>
  <c r="T182" i="43"/>
  <c r="U182" i="43"/>
  <c r="V182" i="43"/>
  <c r="W182" i="43"/>
  <c r="X182" i="43"/>
  <c r="Y182" i="43"/>
  <c r="Z182" i="43"/>
  <c r="AA182" i="43"/>
  <c r="Q183" i="43"/>
  <c r="R183" i="43"/>
  <c r="S183" i="43"/>
  <c r="T183" i="43"/>
  <c r="U183" i="43"/>
  <c r="V183" i="43"/>
  <c r="W183" i="43"/>
  <c r="X183" i="43"/>
  <c r="Y183" i="43"/>
  <c r="Z183" i="43"/>
  <c r="AA183" i="43"/>
  <c r="Q184" i="43"/>
  <c r="R184" i="43"/>
  <c r="S184" i="43"/>
  <c r="T184" i="43"/>
  <c r="U184" i="43"/>
  <c r="V184" i="43"/>
  <c r="W184" i="43"/>
  <c r="X184" i="43"/>
  <c r="Y184" i="43"/>
  <c r="Z184" i="43"/>
  <c r="AA184" i="43"/>
  <c r="Q185" i="43"/>
  <c r="R185" i="43"/>
  <c r="S185" i="43"/>
  <c r="T185" i="43"/>
  <c r="U185" i="43"/>
  <c r="V185" i="43"/>
  <c r="W185" i="43"/>
  <c r="X185" i="43"/>
  <c r="Y185" i="43"/>
  <c r="Z185" i="43"/>
  <c r="AA185" i="43"/>
  <c r="Q186" i="43"/>
  <c r="R186" i="43"/>
  <c r="S186" i="43"/>
  <c r="T186" i="43"/>
  <c r="U186" i="43"/>
  <c r="V186" i="43"/>
  <c r="W186" i="43"/>
  <c r="X186" i="43"/>
  <c r="Y186" i="43"/>
  <c r="Z186" i="43"/>
  <c r="AA186" i="43"/>
  <c r="Q187" i="43"/>
  <c r="R187" i="43"/>
  <c r="S187" i="43"/>
  <c r="T187" i="43"/>
  <c r="U187" i="43"/>
  <c r="V187" i="43"/>
  <c r="W187" i="43"/>
  <c r="X187" i="43"/>
  <c r="Y187" i="43"/>
  <c r="Z187" i="43"/>
  <c r="AA187" i="43"/>
  <c r="Q188" i="43"/>
  <c r="R188" i="43"/>
  <c r="S188" i="43"/>
  <c r="T188" i="43"/>
  <c r="U188" i="43"/>
  <c r="V188" i="43"/>
  <c r="W188" i="43"/>
  <c r="X188" i="43"/>
  <c r="Y188" i="43"/>
  <c r="Z188" i="43"/>
  <c r="AA188" i="43"/>
  <c r="Q189" i="43"/>
  <c r="R189" i="43"/>
  <c r="S189" i="43"/>
  <c r="T189" i="43"/>
  <c r="U189" i="43"/>
  <c r="V189" i="43"/>
  <c r="W189" i="43"/>
  <c r="X189" i="43"/>
  <c r="Y189" i="43"/>
  <c r="Z189" i="43"/>
  <c r="AA189" i="43"/>
  <c r="Q190" i="43"/>
  <c r="R190" i="43"/>
  <c r="S190" i="43"/>
  <c r="T190" i="43"/>
  <c r="U190" i="43"/>
  <c r="V190" i="43"/>
  <c r="W190" i="43"/>
  <c r="X190" i="43"/>
  <c r="Y190" i="43"/>
  <c r="Z190" i="43"/>
  <c r="AA190" i="43"/>
  <c r="Q191" i="43"/>
  <c r="R191" i="43"/>
  <c r="S191" i="43"/>
  <c r="T191" i="43"/>
  <c r="U191" i="43"/>
  <c r="V191" i="43"/>
  <c r="W191" i="43"/>
  <c r="X191" i="43"/>
  <c r="Y191" i="43"/>
  <c r="Z191" i="43"/>
  <c r="AA191" i="43"/>
  <c r="Q192" i="43"/>
  <c r="R192" i="43"/>
  <c r="S192" i="43"/>
  <c r="T192" i="43"/>
  <c r="U192" i="43"/>
  <c r="V192" i="43"/>
  <c r="W192" i="43"/>
  <c r="X192" i="43"/>
  <c r="Y192" i="43"/>
  <c r="Z192" i="43"/>
  <c r="AA192" i="43"/>
  <c r="Q193" i="43"/>
  <c r="R193" i="43"/>
  <c r="S193" i="43"/>
  <c r="T193" i="43"/>
  <c r="U193" i="43"/>
  <c r="V193" i="43"/>
  <c r="W193" i="43"/>
  <c r="X193" i="43"/>
  <c r="Y193" i="43"/>
  <c r="Z193" i="43"/>
  <c r="AA193" i="43"/>
  <c r="Q194" i="43"/>
  <c r="R194" i="43"/>
  <c r="S194" i="43"/>
  <c r="T194" i="43"/>
  <c r="U194" i="43"/>
  <c r="V194" i="43"/>
  <c r="W194" i="43"/>
  <c r="X194" i="43"/>
  <c r="Y194" i="43"/>
  <c r="Z194" i="43"/>
  <c r="AA194" i="43"/>
  <c r="Q195" i="43"/>
  <c r="R195" i="43"/>
  <c r="S195" i="43"/>
  <c r="T195" i="43"/>
  <c r="U195" i="43"/>
  <c r="V195" i="43"/>
  <c r="W195" i="43"/>
  <c r="X195" i="43"/>
  <c r="Y195" i="43"/>
  <c r="Z195" i="43"/>
  <c r="AA195" i="43"/>
  <c r="Q196" i="43"/>
  <c r="R196" i="43"/>
  <c r="S196" i="43"/>
  <c r="T196" i="43"/>
  <c r="U196" i="43"/>
  <c r="V196" i="43"/>
  <c r="W196" i="43"/>
  <c r="X196" i="43"/>
  <c r="Y196" i="43"/>
  <c r="Z196" i="43"/>
  <c r="AA196" i="43"/>
  <c r="Q197" i="43"/>
  <c r="R197" i="43"/>
  <c r="S197" i="43"/>
  <c r="T197" i="43"/>
  <c r="U197" i="43"/>
  <c r="V197" i="43"/>
  <c r="W197" i="43"/>
  <c r="X197" i="43"/>
  <c r="Y197" i="43"/>
  <c r="Z197" i="43"/>
  <c r="AA197" i="43"/>
  <c r="Q198" i="43"/>
  <c r="R198" i="43"/>
  <c r="S198" i="43"/>
  <c r="T198" i="43"/>
  <c r="U198" i="43"/>
  <c r="V198" i="43"/>
  <c r="W198" i="43"/>
  <c r="X198" i="43"/>
  <c r="Y198" i="43"/>
  <c r="Z198" i="43"/>
  <c r="AA198" i="43"/>
  <c r="Q199" i="43"/>
  <c r="R199" i="43"/>
  <c r="S199" i="43"/>
  <c r="T199" i="43"/>
  <c r="U199" i="43"/>
  <c r="V199" i="43"/>
  <c r="W199" i="43"/>
  <c r="X199" i="43"/>
  <c r="Y199" i="43"/>
  <c r="Z199" i="43"/>
  <c r="AA199" i="43"/>
  <c r="Q200" i="43"/>
  <c r="R200" i="43"/>
  <c r="S200" i="43"/>
  <c r="T200" i="43"/>
  <c r="U200" i="43"/>
  <c r="V200" i="43"/>
  <c r="W200" i="43"/>
  <c r="X200" i="43"/>
  <c r="Y200" i="43"/>
  <c r="Z200" i="43"/>
  <c r="AA200" i="43"/>
  <c r="Q201" i="43"/>
  <c r="R201" i="43"/>
  <c r="S201" i="43"/>
  <c r="T201" i="43"/>
  <c r="U201" i="43"/>
  <c r="V201" i="43"/>
  <c r="W201" i="43"/>
  <c r="X201" i="43"/>
  <c r="Y201" i="43"/>
  <c r="Z201" i="43"/>
  <c r="AA201" i="43"/>
  <c r="Q202" i="43"/>
  <c r="R202" i="43"/>
  <c r="S202" i="43"/>
  <c r="T202" i="43"/>
  <c r="U202" i="43"/>
  <c r="V202" i="43"/>
  <c r="W202" i="43"/>
  <c r="X202" i="43"/>
  <c r="Y202" i="43"/>
  <c r="Z202" i="43"/>
  <c r="AA202" i="43"/>
  <c r="Q203" i="43"/>
  <c r="R203" i="43"/>
  <c r="S203" i="43"/>
  <c r="T203" i="43"/>
  <c r="U203" i="43"/>
  <c r="V203" i="43"/>
  <c r="W203" i="43"/>
  <c r="X203" i="43"/>
  <c r="Y203" i="43"/>
  <c r="Z203" i="43"/>
  <c r="AA203" i="43"/>
  <c r="Q204" i="43"/>
  <c r="R204" i="43"/>
  <c r="S204" i="43"/>
  <c r="T204" i="43"/>
  <c r="U204" i="43"/>
  <c r="V204" i="43"/>
  <c r="W204" i="43"/>
  <c r="X204" i="43"/>
  <c r="Y204" i="43"/>
  <c r="Z204" i="43"/>
  <c r="AA204" i="43"/>
  <c r="Q205" i="43"/>
  <c r="R205" i="43"/>
  <c r="S205" i="43"/>
  <c r="T205" i="43"/>
  <c r="U205" i="43"/>
  <c r="V205" i="43"/>
  <c r="W205" i="43"/>
  <c r="X205" i="43"/>
  <c r="Y205" i="43"/>
  <c r="Z205" i="43"/>
  <c r="AA205" i="43"/>
  <c r="Q206" i="43"/>
  <c r="R206" i="43"/>
  <c r="S206" i="43"/>
  <c r="T206" i="43"/>
  <c r="U206" i="43"/>
  <c r="V206" i="43"/>
  <c r="W206" i="43"/>
  <c r="X206" i="43"/>
  <c r="Y206" i="43"/>
  <c r="Z206" i="43"/>
  <c r="AA206" i="43"/>
  <c r="Q207" i="43"/>
  <c r="R207" i="43"/>
  <c r="S207" i="43"/>
  <c r="T207" i="43"/>
  <c r="U207" i="43"/>
  <c r="V207" i="43"/>
  <c r="W207" i="43"/>
  <c r="X207" i="43"/>
  <c r="Y207" i="43"/>
  <c r="Z207" i="43"/>
  <c r="AA207" i="43"/>
  <c r="Q208" i="43"/>
  <c r="R208" i="43"/>
  <c r="S208" i="43"/>
  <c r="T208" i="43"/>
  <c r="U208" i="43"/>
  <c r="V208" i="43"/>
  <c r="W208" i="43"/>
  <c r="X208" i="43"/>
  <c r="Y208" i="43"/>
  <c r="Z208" i="43"/>
  <c r="AA208" i="43"/>
  <c r="Q209" i="43"/>
  <c r="R209" i="43"/>
  <c r="S209" i="43"/>
  <c r="T209" i="43"/>
  <c r="U209" i="43"/>
  <c r="V209" i="43"/>
  <c r="W209" i="43"/>
  <c r="X209" i="43"/>
  <c r="Y209" i="43"/>
  <c r="Z209" i="43"/>
  <c r="AA209" i="43"/>
  <c r="Q210" i="43"/>
  <c r="R210" i="43"/>
  <c r="S210" i="43"/>
  <c r="T210" i="43"/>
  <c r="U210" i="43"/>
  <c r="V210" i="43"/>
  <c r="W210" i="43"/>
  <c r="X210" i="43"/>
  <c r="Y210" i="43"/>
  <c r="Z210" i="43"/>
  <c r="AA210" i="43"/>
  <c r="Q211" i="43"/>
  <c r="R211" i="43"/>
  <c r="S211" i="43"/>
  <c r="T211" i="43"/>
  <c r="U211" i="43"/>
  <c r="V211" i="43"/>
  <c r="W211" i="43"/>
  <c r="X211" i="43"/>
  <c r="Y211" i="43"/>
  <c r="Z211" i="43"/>
  <c r="AA211" i="43"/>
  <c r="Q212" i="43"/>
  <c r="R212" i="43"/>
  <c r="S212" i="43"/>
  <c r="T212" i="43"/>
  <c r="U212" i="43"/>
  <c r="V212" i="43"/>
  <c r="W212" i="43"/>
  <c r="X212" i="43"/>
  <c r="Y212" i="43"/>
  <c r="Z212" i="43"/>
  <c r="AA212" i="43"/>
  <c r="Q213" i="43"/>
  <c r="R213" i="43"/>
  <c r="S213" i="43"/>
  <c r="T213" i="43"/>
  <c r="U213" i="43"/>
  <c r="V213" i="43"/>
  <c r="W213" i="43"/>
  <c r="X213" i="43"/>
  <c r="Y213" i="43"/>
  <c r="Z213" i="43"/>
  <c r="AA213" i="43"/>
  <c r="Q214" i="43"/>
  <c r="R214" i="43"/>
  <c r="S214" i="43"/>
  <c r="T214" i="43"/>
  <c r="U214" i="43"/>
  <c r="V214" i="43"/>
  <c r="W214" i="43"/>
  <c r="X214" i="43"/>
  <c r="Y214" i="43"/>
  <c r="Z214" i="43"/>
  <c r="AA214" i="43"/>
  <c r="Q215" i="43"/>
  <c r="R215" i="43"/>
  <c r="S215" i="43"/>
  <c r="T215" i="43"/>
  <c r="U215" i="43"/>
  <c r="V215" i="43"/>
  <c r="W215" i="43"/>
  <c r="X215" i="43"/>
  <c r="Y215" i="43"/>
  <c r="Z215" i="43"/>
  <c r="AA215" i="43"/>
  <c r="Q216" i="43"/>
  <c r="R216" i="43"/>
  <c r="S216" i="43"/>
  <c r="T216" i="43"/>
  <c r="U216" i="43"/>
  <c r="V216" i="43"/>
  <c r="W216" i="43"/>
  <c r="X216" i="43"/>
  <c r="Y216" i="43"/>
  <c r="Z216" i="43"/>
  <c r="AA216" i="43"/>
  <c r="Q217" i="43"/>
  <c r="R217" i="43"/>
  <c r="S217" i="43"/>
  <c r="T217" i="43"/>
  <c r="U217" i="43"/>
  <c r="V217" i="43"/>
  <c r="W217" i="43"/>
  <c r="X217" i="43"/>
  <c r="Y217" i="43"/>
  <c r="Z217" i="43"/>
  <c r="AA217" i="43"/>
  <c r="Q218" i="43"/>
  <c r="R218" i="43"/>
  <c r="S218" i="43"/>
  <c r="T218" i="43"/>
  <c r="U218" i="43"/>
  <c r="V218" i="43"/>
  <c r="W218" i="43"/>
  <c r="X218" i="43"/>
  <c r="Y218" i="43"/>
  <c r="Z218" i="43"/>
  <c r="AA218" i="43"/>
  <c r="Q219" i="43"/>
  <c r="R219" i="43"/>
  <c r="S219" i="43"/>
  <c r="T219" i="43"/>
  <c r="U219" i="43"/>
  <c r="V219" i="43"/>
  <c r="W219" i="43"/>
  <c r="X219" i="43"/>
  <c r="Y219" i="43"/>
  <c r="Z219" i="43"/>
  <c r="AA219" i="43"/>
  <c r="Q220" i="43"/>
  <c r="R220" i="43"/>
  <c r="S220" i="43"/>
  <c r="T220" i="43"/>
  <c r="U220" i="43"/>
  <c r="V220" i="43"/>
  <c r="W220" i="43"/>
  <c r="X220" i="43"/>
  <c r="Y220" i="43"/>
  <c r="Z220" i="43"/>
  <c r="AA220" i="43"/>
  <c r="Q221" i="43"/>
  <c r="R221" i="43"/>
  <c r="S221" i="43"/>
  <c r="T221" i="43"/>
  <c r="U221" i="43"/>
  <c r="V221" i="43"/>
  <c r="W221" i="43"/>
  <c r="X221" i="43"/>
  <c r="Y221" i="43"/>
  <c r="Z221" i="43"/>
  <c r="AA221" i="43"/>
  <c r="Q222" i="43"/>
  <c r="R222" i="43"/>
  <c r="S222" i="43"/>
  <c r="T222" i="43"/>
  <c r="U222" i="43"/>
  <c r="V222" i="43"/>
  <c r="W222" i="43"/>
  <c r="X222" i="43"/>
  <c r="Y222" i="43"/>
  <c r="Z222" i="43"/>
  <c r="AA222" i="43"/>
  <c r="Q223" i="43"/>
  <c r="R223" i="43"/>
  <c r="S223" i="43"/>
  <c r="T223" i="43"/>
  <c r="U223" i="43"/>
  <c r="V223" i="43"/>
  <c r="W223" i="43"/>
  <c r="X223" i="43"/>
  <c r="Y223" i="43"/>
  <c r="Z223" i="43"/>
  <c r="AA223" i="43"/>
  <c r="Q224" i="43"/>
  <c r="R224" i="43"/>
  <c r="S224" i="43"/>
  <c r="T224" i="43"/>
  <c r="U224" i="43"/>
  <c r="V224" i="43"/>
  <c r="W224" i="43"/>
  <c r="X224" i="43"/>
  <c r="Y224" i="43"/>
  <c r="Z224" i="43"/>
  <c r="AA224" i="43"/>
  <c r="Q225" i="43"/>
  <c r="R225" i="43"/>
  <c r="S225" i="43"/>
  <c r="T225" i="43"/>
  <c r="U225" i="43"/>
  <c r="V225" i="43"/>
  <c r="W225" i="43"/>
  <c r="X225" i="43"/>
  <c r="Y225" i="43"/>
  <c r="Z225" i="43"/>
  <c r="AA225" i="43"/>
  <c r="Q226" i="43"/>
  <c r="R226" i="43"/>
  <c r="S226" i="43"/>
  <c r="T226" i="43"/>
  <c r="U226" i="43"/>
  <c r="V226" i="43"/>
  <c r="W226" i="43"/>
  <c r="X226" i="43"/>
  <c r="Y226" i="43"/>
  <c r="Z226" i="43"/>
  <c r="AA226" i="43"/>
  <c r="Q227" i="43"/>
  <c r="R227" i="43"/>
  <c r="S227" i="43"/>
  <c r="T227" i="43"/>
  <c r="U227" i="43"/>
  <c r="V227" i="43"/>
  <c r="W227" i="43"/>
  <c r="X227" i="43"/>
  <c r="Y227" i="43"/>
  <c r="Z227" i="43"/>
  <c r="AA227" i="43"/>
  <c r="Q228" i="43"/>
  <c r="R228" i="43"/>
  <c r="S228" i="43"/>
  <c r="T228" i="43"/>
  <c r="U228" i="43"/>
  <c r="V228" i="43"/>
  <c r="W228" i="43"/>
  <c r="X228" i="43"/>
  <c r="Y228" i="43"/>
  <c r="Z228" i="43"/>
  <c r="AA228" i="43"/>
  <c r="Q229" i="43"/>
  <c r="R229" i="43"/>
  <c r="S229" i="43"/>
  <c r="T229" i="43"/>
  <c r="U229" i="43"/>
  <c r="V229" i="43"/>
  <c r="W229" i="43"/>
  <c r="X229" i="43"/>
  <c r="Y229" i="43"/>
  <c r="Z229" i="43"/>
  <c r="AA229" i="43"/>
  <c r="Q230" i="43"/>
  <c r="R230" i="43"/>
  <c r="S230" i="43"/>
  <c r="T230" i="43"/>
  <c r="U230" i="43"/>
  <c r="V230" i="43"/>
  <c r="W230" i="43"/>
  <c r="X230" i="43"/>
  <c r="Y230" i="43"/>
  <c r="Z230" i="43"/>
  <c r="AA230" i="43"/>
  <c r="Q231" i="43"/>
  <c r="R231" i="43"/>
  <c r="S231" i="43"/>
  <c r="T231" i="43"/>
  <c r="U231" i="43"/>
  <c r="V231" i="43"/>
  <c r="W231" i="43"/>
  <c r="X231" i="43"/>
  <c r="Y231" i="43"/>
  <c r="Z231" i="43"/>
  <c r="AA231" i="43"/>
  <c r="Q232" i="43"/>
  <c r="R232" i="43"/>
  <c r="S232" i="43"/>
  <c r="T232" i="43"/>
  <c r="U232" i="43"/>
  <c r="V232" i="43"/>
  <c r="W232" i="43"/>
  <c r="X232" i="43"/>
  <c r="Y232" i="43"/>
  <c r="Z232" i="43"/>
  <c r="AA232" i="43"/>
  <c r="Q233" i="43"/>
  <c r="R233" i="43"/>
  <c r="S233" i="43"/>
  <c r="T233" i="43"/>
  <c r="U233" i="43"/>
  <c r="V233" i="43"/>
  <c r="W233" i="43"/>
  <c r="X233" i="43"/>
  <c r="Y233" i="43"/>
  <c r="Z233" i="43"/>
  <c r="AA233" i="43"/>
  <c r="Q234" i="43"/>
  <c r="R234" i="43"/>
  <c r="S234" i="43"/>
  <c r="T234" i="43"/>
  <c r="U234" i="43"/>
  <c r="V234" i="43"/>
  <c r="W234" i="43"/>
  <c r="X234" i="43"/>
  <c r="Y234" i="43"/>
  <c r="Z234" i="43"/>
  <c r="AA234" i="43"/>
  <c r="Q235" i="43"/>
  <c r="R235" i="43"/>
  <c r="S235" i="43"/>
  <c r="T235" i="43"/>
  <c r="U235" i="43"/>
  <c r="V235" i="43"/>
  <c r="W235" i="43"/>
  <c r="X235" i="43"/>
  <c r="Y235" i="43"/>
  <c r="Z235" i="43"/>
  <c r="AA235" i="43"/>
  <c r="Q236" i="43"/>
  <c r="R236" i="43"/>
  <c r="S236" i="43"/>
  <c r="T236" i="43"/>
  <c r="U236" i="43"/>
  <c r="V236" i="43"/>
  <c r="W236" i="43"/>
  <c r="X236" i="43"/>
  <c r="Y236" i="43"/>
  <c r="Z236" i="43"/>
  <c r="AA236" i="43"/>
  <c r="Q237" i="43"/>
  <c r="R237" i="43"/>
  <c r="S237" i="43"/>
  <c r="T237" i="43"/>
  <c r="U237" i="43"/>
  <c r="V237" i="43"/>
  <c r="W237" i="43"/>
  <c r="X237" i="43"/>
  <c r="Y237" i="43"/>
  <c r="Z237" i="43"/>
  <c r="AA237" i="43"/>
  <c r="Q238" i="43"/>
  <c r="R238" i="43"/>
  <c r="S238" i="43"/>
  <c r="T238" i="43"/>
  <c r="U238" i="43"/>
  <c r="V238" i="43"/>
  <c r="W238" i="43"/>
  <c r="X238" i="43"/>
  <c r="Y238" i="43"/>
  <c r="Z238" i="43"/>
  <c r="AA238" i="43"/>
  <c r="Q239" i="43"/>
  <c r="R239" i="43"/>
  <c r="S239" i="43"/>
  <c r="T239" i="43"/>
  <c r="U239" i="43"/>
  <c r="V239" i="43"/>
  <c r="W239" i="43"/>
  <c r="X239" i="43"/>
  <c r="Y239" i="43"/>
  <c r="Z239" i="43"/>
  <c r="AA239" i="43"/>
  <c r="Q240" i="43"/>
  <c r="R240" i="43"/>
  <c r="S240" i="43"/>
  <c r="T240" i="43"/>
  <c r="U240" i="43"/>
  <c r="V240" i="43"/>
  <c r="W240" i="43"/>
  <c r="X240" i="43"/>
  <c r="Y240" i="43"/>
  <c r="Z240" i="43"/>
  <c r="AA240" i="43"/>
  <c r="Q241" i="43"/>
  <c r="R241" i="43"/>
  <c r="S241" i="43"/>
  <c r="T241" i="43"/>
  <c r="U241" i="43"/>
  <c r="V241" i="43"/>
  <c r="W241" i="43"/>
  <c r="X241" i="43"/>
  <c r="Y241" i="43"/>
  <c r="Z241" i="43"/>
  <c r="AA241" i="43"/>
  <c r="Q242" i="43"/>
  <c r="R242" i="43"/>
  <c r="S242" i="43"/>
  <c r="T242" i="43"/>
  <c r="U242" i="43"/>
  <c r="V242" i="43"/>
  <c r="W242" i="43"/>
  <c r="X242" i="43"/>
  <c r="Y242" i="43"/>
  <c r="Z242" i="43"/>
  <c r="AA242" i="43"/>
  <c r="Q243" i="43"/>
  <c r="R243" i="43"/>
  <c r="S243" i="43"/>
  <c r="T243" i="43"/>
  <c r="U243" i="43"/>
  <c r="V243" i="43"/>
  <c r="W243" i="43"/>
  <c r="X243" i="43"/>
  <c r="Y243" i="43"/>
  <c r="Z243" i="43"/>
  <c r="AA243" i="43"/>
  <c r="Q244" i="43"/>
  <c r="R244" i="43"/>
  <c r="S244" i="43"/>
  <c r="T244" i="43"/>
  <c r="U244" i="43"/>
  <c r="V244" i="43"/>
  <c r="W244" i="43"/>
  <c r="X244" i="43"/>
  <c r="Y244" i="43"/>
  <c r="Z244" i="43"/>
  <c r="AA244" i="43"/>
  <c r="Q245" i="43"/>
  <c r="R245" i="43"/>
  <c r="S245" i="43"/>
  <c r="T245" i="43"/>
  <c r="U245" i="43"/>
  <c r="V245" i="43"/>
  <c r="W245" i="43"/>
  <c r="X245" i="43"/>
  <c r="Y245" i="43"/>
  <c r="Z245" i="43"/>
  <c r="AA245" i="43"/>
  <c r="Q246" i="43"/>
  <c r="R246" i="43"/>
  <c r="S246" i="43"/>
  <c r="T246" i="43"/>
  <c r="U246" i="43"/>
  <c r="V246" i="43"/>
  <c r="W246" i="43"/>
  <c r="X246" i="43"/>
  <c r="Y246" i="43"/>
  <c r="Z246" i="43"/>
  <c r="AA246" i="43"/>
  <c r="Q247" i="43"/>
  <c r="R247" i="43"/>
  <c r="S247" i="43"/>
  <c r="T247" i="43"/>
  <c r="U247" i="43"/>
  <c r="V247" i="43"/>
  <c r="W247" i="43"/>
  <c r="X247" i="43"/>
  <c r="Y247" i="43"/>
  <c r="Z247" i="43"/>
  <c r="AA247" i="43"/>
  <c r="Q248" i="43"/>
  <c r="R248" i="43"/>
  <c r="S248" i="43"/>
  <c r="T248" i="43"/>
  <c r="U248" i="43"/>
  <c r="V248" i="43"/>
  <c r="W248" i="43"/>
  <c r="X248" i="43"/>
  <c r="Y248" i="43"/>
  <c r="Z248" i="43"/>
  <c r="AA248" i="43"/>
  <c r="Q249" i="43"/>
  <c r="R249" i="43"/>
  <c r="S249" i="43"/>
  <c r="T249" i="43"/>
  <c r="U249" i="43"/>
  <c r="V249" i="43"/>
  <c r="W249" i="43"/>
  <c r="X249" i="43"/>
  <c r="Y249" i="43"/>
  <c r="Z249" i="43"/>
  <c r="AA249" i="43"/>
  <c r="Q250" i="43"/>
  <c r="R250" i="43"/>
  <c r="S250" i="43"/>
  <c r="T250" i="43"/>
  <c r="U250" i="43"/>
  <c r="V250" i="43"/>
  <c r="W250" i="43"/>
  <c r="X250" i="43"/>
  <c r="Y250" i="43"/>
  <c r="Z250" i="43"/>
  <c r="AA250" i="43"/>
  <c r="Q251" i="43"/>
  <c r="R251" i="43"/>
  <c r="S251" i="43"/>
  <c r="T251" i="43"/>
  <c r="U251" i="43"/>
  <c r="V251" i="43"/>
  <c r="W251" i="43"/>
  <c r="X251" i="43"/>
  <c r="Y251" i="43"/>
  <c r="Z251" i="43"/>
  <c r="AA251" i="43"/>
  <c r="Q252" i="43"/>
  <c r="R252" i="43"/>
  <c r="S252" i="43"/>
  <c r="T252" i="43"/>
  <c r="U252" i="43"/>
  <c r="V252" i="43"/>
  <c r="W252" i="43"/>
  <c r="X252" i="43"/>
  <c r="Y252" i="43"/>
  <c r="Z252" i="43"/>
  <c r="AA252" i="43"/>
  <c r="Q253" i="43"/>
  <c r="R253" i="43"/>
  <c r="S253" i="43"/>
  <c r="T253" i="43"/>
  <c r="U253" i="43"/>
  <c r="V253" i="43"/>
  <c r="W253" i="43"/>
  <c r="X253" i="43"/>
  <c r="Y253" i="43"/>
  <c r="Z253" i="43"/>
  <c r="AA253" i="43"/>
  <c r="Q254" i="43"/>
  <c r="R254" i="43"/>
  <c r="S254" i="43"/>
  <c r="T254" i="43"/>
  <c r="U254" i="43"/>
  <c r="V254" i="43"/>
  <c r="W254" i="43"/>
  <c r="X254" i="43"/>
  <c r="Y254" i="43"/>
  <c r="Z254" i="43"/>
  <c r="AA254" i="43"/>
  <c r="Q255" i="43"/>
  <c r="R255" i="43"/>
  <c r="S255" i="43"/>
  <c r="T255" i="43"/>
  <c r="U255" i="43"/>
  <c r="V255" i="43"/>
  <c r="W255" i="43"/>
  <c r="X255" i="43"/>
  <c r="Y255" i="43"/>
  <c r="Z255" i="43"/>
  <c r="AA255" i="43"/>
  <c r="Q256" i="43"/>
  <c r="R256" i="43"/>
  <c r="S256" i="43"/>
  <c r="T256" i="43"/>
  <c r="U256" i="43"/>
  <c r="V256" i="43"/>
  <c r="W256" i="43"/>
  <c r="X256" i="43"/>
  <c r="Y256" i="43"/>
  <c r="Z256" i="43"/>
  <c r="AA256" i="43"/>
  <c r="Q257" i="43"/>
  <c r="R257" i="43"/>
  <c r="S257" i="43"/>
  <c r="T257" i="43"/>
  <c r="U257" i="43"/>
  <c r="V257" i="43"/>
  <c r="W257" i="43"/>
  <c r="X257" i="43"/>
  <c r="Y257" i="43"/>
  <c r="Z257" i="43"/>
  <c r="AA257" i="43"/>
  <c r="Q258" i="43"/>
  <c r="R258" i="43"/>
  <c r="S258" i="43"/>
  <c r="T258" i="43"/>
  <c r="U258" i="43"/>
  <c r="V258" i="43"/>
  <c r="W258" i="43"/>
  <c r="X258" i="43"/>
  <c r="Y258" i="43"/>
  <c r="Z258" i="43"/>
  <c r="AA258" i="43"/>
  <c r="Q259" i="43"/>
  <c r="R259" i="43"/>
  <c r="S259" i="43"/>
  <c r="T259" i="43"/>
  <c r="U259" i="43"/>
  <c r="V259" i="43"/>
  <c r="W259" i="43"/>
  <c r="X259" i="43"/>
  <c r="Y259" i="43"/>
  <c r="Z259" i="43"/>
  <c r="AA259" i="43"/>
  <c r="Q260" i="43"/>
  <c r="R260" i="43"/>
  <c r="S260" i="43"/>
  <c r="T260" i="43"/>
  <c r="U260" i="43"/>
  <c r="V260" i="43"/>
  <c r="W260" i="43"/>
  <c r="X260" i="43"/>
  <c r="Y260" i="43"/>
  <c r="Z260" i="43"/>
  <c r="AA260" i="43"/>
  <c r="Q261" i="43"/>
  <c r="R261" i="43"/>
  <c r="S261" i="43"/>
  <c r="T261" i="43"/>
  <c r="U261" i="43"/>
  <c r="V261" i="43"/>
  <c r="W261" i="43"/>
  <c r="X261" i="43"/>
  <c r="Y261" i="43"/>
  <c r="Z261" i="43"/>
  <c r="AA261" i="43"/>
  <c r="Q262" i="43"/>
  <c r="R262" i="43"/>
  <c r="S262" i="43"/>
  <c r="T262" i="43"/>
  <c r="U262" i="43"/>
  <c r="V262" i="43"/>
  <c r="W262" i="43"/>
  <c r="X262" i="43"/>
  <c r="Y262" i="43"/>
  <c r="Z262" i="43"/>
  <c r="AA262" i="43"/>
  <c r="Q263" i="43"/>
  <c r="R263" i="43"/>
  <c r="S263" i="43"/>
  <c r="T263" i="43"/>
  <c r="U263" i="43"/>
  <c r="V263" i="43"/>
  <c r="W263" i="43"/>
  <c r="X263" i="43"/>
  <c r="Y263" i="43"/>
  <c r="Z263" i="43"/>
  <c r="AA263" i="43"/>
  <c r="Q264" i="43"/>
  <c r="R264" i="43"/>
  <c r="S264" i="43"/>
  <c r="T264" i="43"/>
  <c r="U264" i="43"/>
  <c r="V264" i="43"/>
  <c r="W264" i="43"/>
  <c r="X264" i="43"/>
  <c r="Y264" i="43"/>
  <c r="Z264" i="43"/>
  <c r="AA264" i="43"/>
  <c r="Q265" i="43"/>
  <c r="R265" i="43"/>
  <c r="S265" i="43"/>
  <c r="T265" i="43"/>
  <c r="U265" i="43"/>
  <c r="V265" i="43"/>
  <c r="W265" i="43"/>
  <c r="X265" i="43"/>
  <c r="Y265" i="43"/>
  <c r="Z265" i="43"/>
  <c r="AA265" i="43"/>
  <c r="Q266" i="43"/>
  <c r="R266" i="43"/>
  <c r="S266" i="43"/>
  <c r="T266" i="43"/>
  <c r="U266" i="43"/>
  <c r="V266" i="43"/>
  <c r="W266" i="43"/>
  <c r="X266" i="43"/>
  <c r="Y266" i="43"/>
  <c r="Z266" i="43"/>
  <c r="AA266" i="43"/>
  <c r="Q267" i="43"/>
  <c r="R267" i="43"/>
  <c r="S267" i="43"/>
  <c r="T267" i="43"/>
  <c r="U267" i="43"/>
  <c r="V267" i="43"/>
  <c r="W267" i="43"/>
  <c r="X267" i="43"/>
  <c r="Y267" i="43"/>
  <c r="Z267" i="43"/>
  <c r="AA267" i="43"/>
  <c r="Q268" i="43"/>
  <c r="R268" i="43"/>
  <c r="S268" i="43"/>
  <c r="T268" i="43"/>
  <c r="U268" i="43"/>
  <c r="V268" i="43"/>
  <c r="W268" i="43"/>
  <c r="X268" i="43"/>
  <c r="Y268" i="43"/>
  <c r="Z268" i="43"/>
  <c r="AA268" i="43"/>
  <c r="Q269" i="43"/>
  <c r="R269" i="43"/>
  <c r="S269" i="43"/>
  <c r="T269" i="43"/>
  <c r="U269" i="43"/>
  <c r="V269" i="43"/>
  <c r="W269" i="43"/>
  <c r="X269" i="43"/>
  <c r="Y269" i="43"/>
  <c r="Z269" i="43"/>
  <c r="AA269" i="43"/>
  <c r="Q270" i="43"/>
  <c r="R270" i="43"/>
  <c r="S270" i="43"/>
  <c r="T270" i="43"/>
  <c r="U270" i="43"/>
  <c r="V270" i="43"/>
  <c r="W270" i="43"/>
  <c r="X270" i="43"/>
  <c r="Y270" i="43"/>
  <c r="Z270" i="43"/>
  <c r="AA270" i="43"/>
  <c r="Q271" i="43"/>
  <c r="R271" i="43"/>
  <c r="S271" i="43"/>
  <c r="T271" i="43"/>
  <c r="U271" i="43"/>
  <c r="V271" i="43"/>
  <c r="W271" i="43"/>
  <c r="X271" i="43"/>
  <c r="Y271" i="43"/>
  <c r="Z271" i="43"/>
  <c r="AA271" i="43"/>
  <c r="Q272" i="43"/>
  <c r="R272" i="43"/>
  <c r="S272" i="43"/>
  <c r="T272" i="43"/>
  <c r="U272" i="43"/>
  <c r="V272" i="43"/>
  <c r="W272" i="43"/>
  <c r="X272" i="43"/>
  <c r="Y272" i="43"/>
  <c r="Z272" i="43"/>
  <c r="AA272" i="43"/>
  <c r="Q273" i="43"/>
  <c r="R273" i="43"/>
  <c r="S273" i="43"/>
  <c r="T273" i="43"/>
  <c r="U273" i="43"/>
  <c r="V273" i="43"/>
  <c r="W273" i="43"/>
  <c r="X273" i="43"/>
  <c r="Y273" i="43"/>
  <c r="Z273" i="43"/>
  <c r="AA273" i="43"/>
  <c r="Q274" i="43"/>
  <c r="R274" i="43"/>
  <c r="S274" i="43"/>
  <c r="T274" i="43"/>
  <c r="U274" i="43"/>
  <c r="V274" i="43"/>
  <c r="W274" i="43"/>
  <c r="X274" i="43"/>
  <c r="Y274" i="43"/>
  <c r="Z274" i="43"/>
  <c r="AA274" i="43"/>
  <c r="Q275" i="43"/>
  <c r="R275" i="43"/>
  <c r="S275" i="43"/>
  <c r="T275" i="43"/>
  <c r="U275" i="43"/>
  <c r="V275" i="43"/>
  <c r="W275" i="43"/>
  <c r="X275" i="43"/>
  <c r="Y275" i="43"/>
  <c r="Z275" i="43"/>
  <c r="AA275" i="43"/>
  <c r="Q276" i="43"/>
  <c r="R276" i="43"/>
  <c r="S276" i="43"/>
  <c r="T276" i="43"/>
  <c r="U276" i="43"/>
  <c r="V276" i="43"/>
  <c r="W276" i="43"/>
  <c r="X276" i="43"/>
  <c r="Y276" i="43"/>
  <c r="Z276" i="43"/>
  <c r="AA276" i="43"/>
  <c r="Q277" i="43"/>
  <c r="R277" i="43"/>
  <c r="S277" i="43"/>
  <c r="T277" i="43"/>
  <c r="U277" i="43"/>
  <c r="V277" i="43"/>
  <c r="W277" i="43"/>
  <c r="X277" i="43"/>
  <c r="Y277" i="43"/>
  <c r="Z277" i="43"/>
  <c r="AA277" i="43"/>
  <c r="Q278" i="43"/>
  <c r="R278" i="43"/>
  <c r="S278" i="43"/>
  <c r="T278" i="43"/>
  <c r="U278" i="43"/>
  <c r="V278" i="43"/>
  <c r="W278" i="43"/>
  <c r="X278" i="43"/>
  <c r="Y278" i="43"/>
  <c r="Z278" i="43"/>
  <c r="AA278" i="43"/>
  <c r="Q279" i="43"/>
  <c r="R279" i="43"/>
  <c r="S279" i="43"/>
  <c r="T279" i="43"/>
  <c r="U279" i="43"/>
  <c r="V279" i="43"/>
  <c r="W279" i="43"/>
  <c r="X279" i="43"/>
  <c r="Y279" i="43"/>
  <c r="Z279" i="43"/>
  <c r="AA279" i="43"/>
  <c r="Q280" i="43"/>
  <c r="R280" i="43"/>
  <c r="S280" i="43"/>
  <c r="T280" i="43"/>
  <c r="U280" i="43"/>
  <c r="V280" i="43"/>
  <c r="W280" i="43"/>
  <c r="X280" i="43"/>
  <c r="Y280" i="43"/>
  <c r="Z280" i="43"/>
  <c r="AA280" i="43"/>
  <c r="Q281" i="43"/>
  <c r="R281" i="43"/>
  <c r="S281" i="43"/>
  <c r="T281" i="43"/>
  <c r="U281" i="43"/>
  <c r="V281" i="43"/>
  <c r="W281" i="43"/>
  <c r="X281" i="43"/>
  <c r="Y281" i="43"/>
  <c r="Z281" i="43"/>
  <c r="AA281" i="43"/>
  <c r="Q282" i="43"/>
  <c r="R282" i="43"/>
  <c r="S282" i="43"/>
  <c r="T282" i="43"/>
  <c r="U282" i="43"/>
  <c r="V282" i="43"/>
  <c r="W282" i="43"/>
  <c r="X282" i="43"/>
  <c r="Y282" i="43"/>
  <c r="Z282" i="43"/>
  <c r="AA282" i="43"/>
  <c r="Q283" i="43"/>
  <c r="R283" i="43"/>
  <c r="S283" i="43"/>
  <c r="T283" i="43"/>
  <c r="U283" i="43"/>
  <c r="V283" i="43"/>
  <c r="W283" i="43"/>
  <c r="X283" i="43"/>
  <c r="Y283" i="43"/>
  <c r="Z283" i="43"/>
  <c r="AA283" i="43"/>
  <c r="Q284" i="43"/>
  <c r="R284" i="43"/>
  <c r="S284" i="43"/>
  <c r="T284" i="43"/>
  <c r="U284" i="43"/>
  <c r="V284" i="43"/>
  <c r="W284" i="43"/>
  <c r="X284" i="43"/>
  <c r="Y284" i="43"/>
  <c r="Z284" i="43"/>
  <c r="AA284" i="43"/>
  <c r="Q285" i="43"/>
  <c r="R285" i="43"/>
  <c r="S285" i="43"/>
  <c r="T285" i="43"/>
  <c r="U285" i="43"/>
  <c r="V285" i="43"/>
  <c r="W285" i="43"/>
  <c r="X285" i="43"/>
  <c r="Y285" i="43"/>
  <c r="Z285" i="43"/>
  <c r="AA285" i="43"/>
  <c r="Q286" i="43"/>
  <c r="R286" i="43"/>
  <c r="S286" i="43"/>
  <c r="T286" i="43"/>
  <c r="U286" i="43"/>
  <c r="V286" i="43"/>
  <c r="W286" i="43"/>
  <c r="X286" i="43"/>
  <c r="Y286" i="43"/>
  <c r="Z286" i="43"/>
  <c r="AA286" i="43"/>
  <c r="Q287" i="43"/>
  <c r="R287" i="43"/>
  <c r="S287" i="43"/>
  <c r="T287" i="43"/>
  <c r="U287" i="43"/>
  <c r="V287" i="43"/>
  <c r="W287" i="43"/>
  <c r="X287" i="43"/>
  <c r="Y287" i="43"/>
  <c r="Z287" i="43"/>
  <c r="AA287" i="43"/>
  <c r="Q288" i="43"/>
  <c r="R288" i="43"/>
  <c r="S288" i="43"/>
  <c r="T288" i="43"/>
  <c r="U288" i="43"/>
  <c r="V288" i="43"/>
  <c r="W288" i="43"/>
  <c r="X288" i="43"/>
  <c r="Y288" i="43"/>
  <c r="Z288" i="43"/>
  <c r="AA288" i="43"/>
  <c r="Q289" i="43"/>
  <c r="R289" i="43"/>
  <c r="S289" i="43"/>
  <c r="T289" i="43"/>
  <c r="U289" i="43"/>
  <c r="V289" i="43"/>
  <c r="W289" i="43"/>
  <c r="X289" i="43"/>
  <c r="Y289" i="43"/>
  <c r="Z289" i="43"/>
  <c r="AA289" i="43"/>
  <c r="Q290" i="43"/>
  <c r="R290" i="43"/>
  <c r="S290" i="43"/>
  <c r="T290" i="43"/>
  <c r="U290" i="43"/>
  <c r="V290" i="43"/>
  <c r="W290" i="43"/>
  <c r="X290" i="43"/>
  <c r="Y290" i="43"/>
  <c r="Z290" i="43"/>
  <c r="AA290" i="43"/>
  <c r="Q291" i="43"/>
  <c r="R291" i="43"/>
  <c r="S291" i="43"/>
  <c r="T291" i="43"/>
  <c r="U291" i="43"/>
  <c r="V291" i="43"/>
  <c r="W291" i="43"/>
  <c r="X291" i="43"/>
  <c r="Y291" i="43"/>
  <c r="Z291" i="43"/>
  <c r="AA291" i="43"/>
  <c r="Q292" i="43"/>
  <c r="R292" i="43"/>
  <c r="S292" i="43"/>
  <c r="T292" i="43"/>
  <c r="U292" i="43"/>
  <c r="V292" i="43"/>
  <c r="W292" i="43"/>
  <c r="X292" i="43"/>
  <c r="Y292" i="43"/>
  <c r="Z292" i="43"/>
  <c r="AA292" i="43"/>
  <c r="Q293" i="43"/>
  <c r="R293" i="43"/>
  <c r="S293" i="43"/>
  <c r="T293" i="43"/>
  <c r="U293" i="43"/>
  <c r="V293" i="43"/>
  <c r="W293" i="43"/>
  <c r="X293" i="43"/>
  <c r="Y293" i="43"/>
  <c r="Z293" i="43"/>
  <c r="AA293" i="43"/>
  <c r="Q294" i="43"/>
  <c r="R294" i="43"/>
  <c r="S294" i="43"/>
  <c r="T294" i="43"/>
  <c r="U294" i="43"/>
  <c r="V294" i="43"/>
  <c r="W294" i="43"/>
  <c r="X294" i="43"/>
  <c r="Y294" i="43"/>
  <c r="Z294" i="43"/>
  <c r="AA294" i="43"/>
  <c r="Q295" i="43"/>
  <c r="R295" i="43"/>
  <c r="S295" i="43"/>
  <c r="T295" i="43"/>
  <c r="U295" i="43"/>
  <c r="V295" i="43"/>
  <c r="W295" i="43"/>
  <c r="X295" i="43"/>
  <c r="Y295" i="43"/>
  <c r="Z295" i="43"/>
  <c r="AA295" i="43"/>
  <c r="Q296" i="43"/>
  <c r="R296" i="43"/>
  <c r="S296" i="43"/>
  <c r="T296" i="43"/>
  <c r="U296" i="43"/>
  <c r="V296" i="43"/>
  <c r="W296" i="43"/>
  <c r="X296" i="43"/>
  <c r="Y296" i="43"/>
  <c r="Z296" i="43"/>
  <c r="AA296" i="43"/>
  <c r="Q297" i="43"/>
  <c r="R297" i="43"/>
  <c r="S297" i="43"/>
  <c r="T297" i="43"/>
  <c r="U297" i="43"/>
  <c r="V297" i="43"/>
  <c r="W297" i="43"/>
  <c r="X297" i="43"/>
  <c r="Y297" i="43"/>
  <c r="Z297" i="43"/>
  <c r="AA297" i="43"/>
  <c r="Q298" i="43"/>
  <c r="R298" i="43"/>
  <c r="S298" i="43"/>
  <c r="T298" i="43"/>
  <c r="U298" i="43"/>
  <c r="V298" i="43"/>
  <c r="W298" i="43"/>
  <c r="X298" i="43"/>
  <c r="Y298" i="43"/>
  <c r="Z298" i="43"/>
  <c r="AA298" i="43"/>
  <c r="Q299" i="43"/>
  <c r="R299" i="43"/>
  <c r="S299" i="43"/>
  <c r="T299" i="43"/>
  <c r="U299" i="43"/>
  <c r="V299" i="43"/>
  <c r="W299" i="43"/>
  <c r="X299" i="43"/>
  <c r="Y299" i="43"/>
  <c r="Z299" i="43"/>
  <c r="AA299" i="43"/>
  <c r="Q300" i="43"/>
  <c r="R300" i="43"/>
  <c r="S300" i="43"/>
  <c r="T300" i="43"/>
  <c r="U300" i="43"/>
  <c r="V300" i="43"/>
  <c r="W300" i="43"/>
  <c r="X300" i="43"/>
  <c r="Y300" i="43"/>
  <c r="Z300" i="43"/>
  <c r="AA300" i="43"/>
  <c r="Q301" i="43"/>
  <c r="R301" i="43"/>
  <c r="S301" i="43"/>
  <c r="T301" i="43"/>
  <c r="U301" i="43"/>
  <c r="V301" i="43"/>
  <c r="W301" i="43"/>
  <c r="X301" i="43"/>
  <c r="Y301" i="43"/>
  <c r="Z301" i="43"/>
  <c r="AA301" i="43"/>
  <c r="Q302" i="43"/>
  <c r="R302" i="43"/>
  <c r="S302" i="43"/>
  <c r="T302" i="43"/>
  <c r="U302" i="43"/>
  <c r="V302" i="43"/>
  <c r="W302" i="43"/>
  <c r="X302" i="43"/>
  <c r="Y302" i="43"/>
  <c r="Z302" i="43"/>
  <c r="AA302" i="43"/>
  <c r="Q303" i="43"/>
  <c r="R303" i="43"/>
  <c r="S303" i="43"/>
  <c r="T303" i="43"/>
  <c r="U303" i="43"/>
  <c r="V303" i="43"/>
  <c r="W303" i="43"/>
  <c r="X303" i="43"/>
  <c r="Y303" i="43"/>
  <c r="Z303" i="43"/>
  <c r="AA303" i="43"/>
  <c r="Q304" i="43"/>
  <c r="R304" i="43"/>
  <c r="S304" i="43"/>
  <c r="T304" i="43"/>
  <c r="U304" i="43"/>
  <c r="V304" i="43"/>
  <c r="W304" i="43"/>
  <c r="X304" i="43"/>
  <c r="Y304" i="43"/>
  <c r="Z304" i="43"/>
  <c r="AA304" i="43"/>
  <c r="Q305" i="43"/>
  <c r="R305" i="43"/>
  <c r="S305" i="43"/>
  <c r="T305" i="43"/>
  <c r="U305" i="43"/>
  <c r="V305" i="43"/>
  <c r="W305" i="43"/>
  <c r="X305" i="43"/>
  <c r="Y305" i="43"/>
  <c r="Z305" i="43"/>
  <c r="AA305" i="43"/>
  <c r="Q306" i="43"/>
  <c r="R306" i="43"/>
  <c r="S306" i="43"/>
  <c r="T306" i="43"/>
  <c r="U306" i="43"/>
  <c r="V306" i="43"/>
  <c r="W306" i="43"/>
  <c r="X306" i="43"/>
  <c r="Y306" i="43"/>
  <c r="Z306" i="43"/>
  <c r="AA306" i="43"/>
  <c r="Q307" i="43"/>
  <c r="R307" i="43"/>
  <c r="S307" i="43"/>
  <c r="T307" i="43"/>
  <c r="U307" i="43"/>
  <c r="V307" i="43"/>
  <c r="W307" i="43"/>
  <c r="X307" i="43"/>
  <c r="Y307" i="43"/>
  <c r="Z307" i="43"/>
  <c r="AA307" i="43"/>
  <c r="Q308" i="43"/>
  <c r="R308" i="43"/>
  <c r="S308" i="43"/>
  <c r="T308" i="43"/>
  <c r="U308" i="43"/>
  <c r="V308" i="43"/>
  <c r="W308" i="43"/>
  <c r="X308" i="43"/>
  <c r="Y308" i="43"/>
  <c r="Z308" i="43"/>
  <c r="AA308" i="43"/>
  <c r="Q309" i="43"/>
  <c r="R309" i="43"/>
  <c r="S309" i="43"/>
  <c r="T309" i="43"/>
  <c r="U309" i="43"/>
  <c r="V309" i="43"/>
  <c r="W309" i="43"/>
  <c r="X309" i="43"/>
  <c r="Y309" i="43"/>
  <c r="Z309" i="43"/>
  <c r="AA309" i="43"/>
  <c r="Q310" i="43"/>
  <c r="R310" i="43"/>
  <c r="S310" i="43"/>
  <c r="T310" i="43"/>
  <c r="U310" i="43"/>
  <c r="V310" i="43"/>
  <c r="W310" i="43"/>
  <c r="X310" i="43"/>
  <c r="Y310" i="43"/>
  <c r="Z310" i="43"/>
  <c r="AA310" i="43"/>
  <c r="Q311" i="43"/>
  <c r="R311" i="43"/>
  <c r="S311" i="43"/>
  <c r="T311" i="43"/>
  <c r="U311" i="43"/>
  <c r="V311" i="43"/>
  <c r="W311" i="43"/>
  <c r="X311" i="43"/>
  <c r="Y311" i="43"/>
  <c r="Z311" i="43"/>
  <c r="AA311" i="43"/>
  <c r="Q312" i="43"/>
  <c r="R312" i="43"/>
  <c r="S312" i="43"/>
  <c r="T312" i="43"/>
  <c r="U312" i="43"/>
  <c r="V312" i="43"/>
  <c r="W312" i="43"/>
  <c r="X312" i="43"/>
  <c r="Y312" i="43"/>
  <c r="Z312" i="43"/>
  <c r="AA312" i="43"/>
  <c r="Q313" i="43"/>
  <c r="R313" i="43"/>
  <c r="S313" i="43"/>
  <c r="T313" i="43"/>
  <c r="U313" i="43"/>
  <c r="V313" i="43"/>
  <c r="W313" i="43"/>
  <c r="X313" i="43"/>
  <c r="Y313" i="43"/>
  <c r="Z313" i="43"/>
  <c r="AA313" i="43"/>
  <c r="Q314" i="43"/>
  <c r="R314" i="43"/>
  <c r="S314" i="43"/>
  <c r="T314" i="43"/>
  <c r="U314" i="43"/>
  <c r="V314" i="43"/>
  <c r="W314" i="43"/>
  <c r="X314" i="43"/>
  <c r="Y314" i="43"/>
  <c r="Z314" i="43"/>
  <c r="AA314" i="43"/>
  <c r="Q315" i="43"/>
  <c r="R315" i="43"/>
  <c r="S315" i="43"/>
  <c r="T315" i="43"/>
  <c r="U315" i="43"/>
  <c r="V315" i="43"/>
  <c r="W315" i="43"/>
  <c r="X315" i="43"/>
  <c r="Y315" i="43"/>
  <c r="Z315" i="43"/>
  <c r="AA315" i="43"/>
  <c r="Q316" i="43"/>
  <c r="R316" i="43"/>
  <c r="S316" i="43"/>
  <c r="T316" i="43"/>
  <c r="U316" i="43"/>
  <c r="V316" i="43"/>
  <c r="W316" i="43"/>
  <c r="X316" i="43"/>
  <c r="Y316" i="43"/>
  <c r="Z316" i="43"/>
  <c r="AA316" i="43"/>
  <c r="Q317" i="43"/>
  <c r="R317" i="43"/>
  <c r="S317" i="43"/>
  <c r="T317" i="43"/>
  <c r="U317" i="43"/>
  <c r="V317" i="43"/>
  <c r="W317" i="43"/>
  <c r="X317" i="43"/>
  <c r="Y317" i="43"/>
  <c r="Z317" i="43"/>
  <c r="AA317" i="43"/>
  <c r="Q318" i="43"/>
  <c r="R318" i="43"/>
  <c r="S318" i="43"/>
  <c r="T318" i="43"/>
  <c r="U318" i="43"/>
  <c r="V318" i="43"/>
  <c r="W318" i="43"/>
  <c r="X318" i="43"/>
  <c r="Y318" i="43"/>
  <c r="Z318" i="43"/>
  <c r="AA318" i="43"/>
  <c r="Q319" i="43"/>
  <c r="R319" i="43"/>
  <c r="S319" i="43"/>
  <c r="T319" i="43"/>
  <c r="U319" i="43"/>
  <c r="V319" i="43"/>
  <c r="W319" i="43"/>
  <c r="X319" i="43"/>
  <c r="Y319" i="43"/>
  <c r="Z319" i="43"/>
  <c r="AA319" i="43"/>
  <c r="Q320" i="43"/>
  <c r="R320" i="43"/>
  <c r="S320" i="43"/>
  <c r="T320" i="43"/>
  <c r="U320" i="43"/>
  <c r="V320" i="43"/>
  <c r="W320" i="43"/>
  <c r="X320" i="43"/>
  <c r="Y320" i="43"/>
  <c r="Z320" i="43"/>
  <c r="AA320" i="43"/>
  <c r="Q321" i="43"/>
  <c r="R321" i="43"/>
  <c r="S321" i="43"/>
  <c r="T321" i="43"/>
  <c r="U321" i="43"/>
  <c r="V321" i="43"/>
  <c r="W321" i="43"/>
  <c r="X321" i="43"/>
  <c r="Y321" i="43"/>
  <c r="Z321" i="43"/>
  <c r="AA321" i="43"/>
  <c r="Q322" i="43"/>
  <c r="R322" i="43"/>
  <c r="S322" i="43"/>
  <c r="T322" i="43"/>
  <c r="U322" i="43"/>
  <c r="V322" i="43"/>
  <c r="W322" i="43"/>
  <c r="X322" i="43"/>
  <c r="Y322" i="43"/>
  <c r="Z322" i="43"/>
  <c r="AA322" i="43"/>
  <c r="Q323" i="43"/>
  <c r="R323" i="43"/>
  <c r="S323" i="43"/>
  <c r="T323" i="43"/>
  <c r="U323" i="43"/>
  <c r="V323" i="43"/>
  <c r="W323" i="43"/>
  <c r="X323" i="43"/>
  <c r="Y323" i="43"/>
  <c r="Z323" i="43"/>
  <c r="AA323" i="43"/>
  <c r="Q324" i="43"/>
  <c r="R324" i="43"/>
  <c r="S324" i="43"/>
  <c r="T324" i="43"/>
  <c r="U324" i="43"/>
  <c r="V324" i="43"/>
  <c r="W324" i="43"/>
  <c r="X324" i="43"/>
  <c r="Y324" i="43"/>
  <c r="Z324" i="43"/>
  <c r="AA324" i="43"/>
  <c r="Q325" i="43"/>
  <c r="R325" i="43"/>
  <c r="S325" i="43"/>
  <c r="T325" i="43"/>
  <c r="U325" i="43"/>
  <c r="V325" i="43"/>
  <c r="W325" i="43"/>
  <c r="X325" i="43"/>
  <c r="Y325" i="43"/>
  <c r="Z325" i="43"/>
  <c r="AA325" i="43"/>
  <c r="Q326" i="43"/>
  <c r="R326" i="43"/>
  <c r="S326" i="43"/>
  <c r="T326" i="43"/>
  <c r="U326" i="43"/>
  <c r="V326" i="43"/>
  <c r="W326" i="43"/>
  <c r="X326" i="43"/>
  <c r="Y326" i="43"/>
  <c r="Z326" i="43"/>
  <c r="AA326" i="43"/>
  <c r="Q327" i="43"/>
  <c r="R327" i="43"/>
  <c r="S327" i="43"/>
  <c r="T327" i="43"/>
  <c r="U327" i="43"/>
  <c r="V327" i="43"/>
  <c r="W327" i="43"/>
  <c r="X327" i="43"/>
  <c r="Y327" i="43"/>
  <c r="Z327" i="43"/>
  <c r="AA327" i="43"/>
  <c r="Q328" i="43"/>
  <c r="R328" i="43"/>
  <c r="S328" i="43"/>
  <c r="T328" i="43"/>
  <c r="U328" i="43"/>
  <c r="V328" i="43"/>
  <c r="W328" i="43"/>
  <c r="X328" i="43"/>
  <c r="Y328" i="43"/>
  <c r="Z328" i="43"/>
  <c r="AA328" i="43"/>
  <c r="Q329" i="43"/>
  <c r="R329" i="43"/>
  <c r="S329" i="43"/>
  <c r="T329" i="43"/>
  <c r="U329" i="43"/>
  <c r="V329" i="43"/>
  <c r="W329" i="43"/>
  <c r="X329" i="43"/>
  <c r="Y329" i="43"/>
  <c r="Z329" i="43"/>
  <c r="AA329" i="43"/>
  <c r="Q330" i="43"/>
  <c r="R330" i="43"/>
  <c r="S330" i="43"/>
  <c r="T330" i="43"/>
  <c r="U330" i="43"/>
  <c r="V330" i="43"/>
  <c r="W330" i="43"/>
  <c r="X330" i="43"/>
  <c r="Y330" i="43"/>
  <c r="Z330" i="43"/>
  <c r="AA330" i="43"/>
  <c r="Q331" i="43"/>
  <c r="R331" i="43"/>
  <c r="S331" i="43"/>
  <c r="T331" i="43"/>
  <c r="U331" i="43"/>
  <c r="V331" i="43"/>
  <c r="W331" i="43"/>
  <c r="X331" i="43"/>
  <c r="Y331" i="43"/>
  <c r="Z331" i="43"/>
  <c r="AA331" i="43"/>
  <c r="Q332" i="43"/>
  <c r="R332" i="43"/>
  <c r="S332" i="43"/>
  <c r="T332" i="43"/>
  <c r="U332" i="43"/>
  <c r="V332" i="43"/>
  <c r="W332" i="43"/>
  <c r="X332" i="43"/>
  <c r="Y332" i="43"/>
  <c r="Z332" i="43"/>
  <c r="AA332" i="43"/>
  <c r="Q333" i="43"/>
  <c r="R333" i="43"/>
  <c r="S333" i="43"/>
  <c r="T333" i="43"/>
  <c r="U333" i="43"/>
  <c r="V333" i="43"/>
  <c r="W333" i="43"/>
  <c r="X333" i="43"/>
  <c r="Y333" i="43"/>
  <c r="Z333" i="43"/>
  <c r="AA333" i="43"/>
  <c r="Q334" i="43"/>
  <c r="R334" i="43"/>
  <c r="S334" i="43"/>
  <c r="T334" i="43"/>
  <c r="U334" i="43"/>
  <c r="V334" i="43"/>
  <c r="W334" i="43"/>
  <c r="X334" i="43"/>
  <c r="Y334" i="43"/>
  <c r="Z334" i="43"/>
  <c r="AA334" i="43"/>
  <c r="Q335" i="43"/>
  <c r="R335" i="43"/>
  <c r="S335" i="43"/>
  <c r="T335" i="43"/>
  <c r="U335" i="43"/>
  <c r="V335" i="43"/>
  <c r="W335" i="43"/>
  <c r="X335" i="43"/>
  <c r="Y335" i="43"/>
  <c r="Z335" i="43"/>
  <c r="AA335" i="43"/>
  <c r="Q336" i="43"/>
  <c r="R336" i="43"/>
  <c r="S336" i="43"/>
  <c r="T336" i="43"/>
  <c r="U336" i="43"/>
  <c r="V336" i="43"/>
  <c r="W336" i="43"/>
  <c r="X336" i="43"/>
  <c r="Y336" i="43"/>
  <c r="Z336" i="43"/>
  <c r="AA336" i="43"/>
  <c r="Q337" i="43"/>
  <c r="R337" i="43"/>
  <c r="S337" i="43"/>
  <c r="T337" i="43"/>
  <c r="U337" i="43"/>
  <c r="V337" i="43"/>
  <c r="W337" i="43"/>
  <c r="X337" i="43"/>
  <c r="Y337" i="43"/>
  <c r="Z337" i="43"/>
  <c r="AA337" i="43"/>
  <c r="Q338" i="43"/>
  <c r="R338" i="43"/>
  <c r="S338" i="43"/>
  <c r="T338" i="43"/>
  <c r="U338" i="43"/>
  <c r="V338" i="43"/>
  <c r="W338" i="43"/>
  <c r="X338" i="43"/>
  <c r="Y338" i="43"/>
  <c r="Z338" i="43"/>
  <c r="AA338" i="43"/>
  <c r="Q339" i="43"/>
  <c r="R339" i="43"/>
  <c r="S339" i="43"/>
  <c r="T339" i="43"/>
  <c r="U339" i="43"/>
  <c r="V339" i="43"/>
  <c r="W339" i="43"/>
  <c r="X339" i="43"/>
  <c r="Y339" i="43"/>
  <c r="Z339" i="43"/>
  <c r="AA339" i="43"/>
  <c r="Q340" i="43"/>
  <c r="R340" i="43"/>
  <c r="S340" i="43"/>
  <c r="T340" i="43"/>
  <c r="U340" i="43"/>
  <c r="V340" i="43"/>
  <c r="W340" i="43"/>
  <c r="X340" i="43"/>
  <c r="Y340" i="43"/>
  <c r="Z340" i="43"/>
  <c r="AA340" i="43"/>
  <c r="Q341" i="43"/>
  <c r="R341" i="43"/>
  <c r="S341" i="43"/>
  <c r="T341" i="43"/>
  <c r="U341" i="43"/>
  <c r="V341" i="43"/>
  <c r="W341" i="43"/>
  <c r="X341" i="43"/>
  <c r="Y341" i="43"/>
  <c r="Z341" i="43"/>
  <c r="AA341" i="43"/>
  <c r="Q342" i="43"/>
  <c r="R342" i="43"/>
  <c r="S342" i="43"/>
  <c r="T342" i="43"/>
  <c r="U342" i="43"/>
  <c r="V342" i="43"/>
  <c r="W342" i="43"/>
  <c r="X342" i="43"/>
  <c r="Y342" i="43"/>
  <c r="Z342" i="43"/>
  <c r="AA342" i="43"/>
  <c r="Q343" i="43"/>
  <c r="R343" i="43"/>
  <c r="S343" i="43"/>
  <c r="T343" i="43"/>
  <c r="U343" i="43"/>
  <c r="V343" i="43"/>
  <c r="W343" i="43"/>
  <c r="X343" i="43"/>
  <c r="Y343" i="43"/>
  <c r="Z343" i="43"/>
  <c r="AA343" i="43"/>
  <c r="Q344" i="43"/>
  <c r="R344" i="43"/>
  <c r="S344" i="43"/>
  <c r="T344" i="43"/>
  <c r="U344" i="43"/>
  <c r="V344" i="43"/>
  <c r="W344" i="43"/>
  <c r="X344" i="43"/>
  <c r="Y344" i="43"/>
  <c r="Z344" i="43"/>
  <c r="AA344" i="43"/>
  <c r="Q345" i="43"/>
  <c r="R345" i="43"/>
  <c r="S345" i="43"/>
  <c r="T345" i="43"/>
  <c r="U345" i="43"/>
  <c r="V345" i="43"/>
  <c r="W345" i="43"/>
  <c r="X345" i="43"/>
  <c r="Y345" i="43"/>
  <c r="Z345" i="43"/>
  <c r="AA345" i="43"/>
  <c r="Q346" i="43"/>
  <c r="R346" i="43"/>
  <c r="S346" i="43"/>
  <c r="T346" i="43"/>
  <c r="U346" i="43"/>
  <c r="V346" i="43"/>
  <c r="W346" i="43"/>
  <c r="X346" i="43"/>
  <c r="Y346" i="43"/>
  <c r="Z346" i="43"/>
  <c r="AA346" i="43"/>
  <c r="Q347" i="43"/>
  <c r="R347" i="43"/>
  <c r="S347" i="43"/>
  <c r="T347" i="43"/>
  <c r="U347" i="43"/>
  <c r="V347" i="43"/>
  <c r="W347" i="43"/>
  <c r="X347" i="43"/>
  <c r="Y347" i="43"/>
  <c r="Z347" i="43"/>
  <c r="AA347" i="43"/>
  <c r="Q348" i="43"/>
  <c r="R348" i="43"/>
  <c r="S348" i="43"/>
  <c r="T348" i="43"/>
  <c r="U348" i="43"/>
  <c r="V348" i="43"/>
  <c r="W348" i="43"/>
  <c r="X348" i="43"/>
  <c r="Y348" i="43"/>
  <c r="Z348" i="43"/>
  <c r="AA348" i="43"/>
  <c r="Q349" i="43"/>
  <c r="R349" i="43"/>
  <c r="S349" i="43"/>
  <c r="T349" i="43"/>
  <c r="U349" i="43"/>
  <c r="V349" i="43"/>
  <c r="W349" i="43"/>
  <c r="X349" i="43"/>
  <c r="Y349" i="43"/>
  <c r="Z349" i="43"/>
  <c r="AA349" i="43"/>
  <c r="Q350" i="43"/>
  <c r="R350" i="43"/>
  <c r="S350" i="43"/>
  <c r="T350" i="43"/>
  <c r="U350" i="43"/>
  <c r="V350" i="43"/>
  <c r="W350" i="43"/>
  <c r="X350" i="43"/>
  <c r="Y350" i="43"/>
  <c r="Z350" i="43"/>
  <c r="AA350" i="43"/>
  <c r="Q351" i="43"/>
  <c r="R351" i="43"/>
  <c r="S351" i="43"/>
  <c r="T351" i="43"/>
  <c r="U351" i="43"/>
  <c r="V351" i="43"/>
  <c r="W351" i="43"/>
  <c r="X351" i="43"/>
  <c r="Y351" i="43"/>
  <c r="Z351" i="43"/>
  <c r="AA351" i="43"/>
  <c r="Q352" i="43"/>
  <c r="R352" i="43"/>
  <c r="S352" i="43"/>
  <c r="T352" i="43"/>
  <c r="U352" i="43"/>
  <c r="V352" i="43"/>
  <c r="W352" i="43"/>
  <c r="X352" i="43"/>
  <c r="Y352" i="43"/>
  <c r="Z352" i="43"/>
  <c r="AA352" i="43"/>
  <c r="Q353" i="43"/>
  <c r="R353" i="43"/>
  <c r="S353" i="43"/>
  <c r="T353" i="43"/>
  <c r="U353" i="43"/>
  <c r="V353" i="43"/>
  <c r="W353" i="43"/>
  <c r="X353" i="43"/>
  <c r="Y353" i="43"/>
  <c r="Z353" i="43"/>
  <c r="AA353" i="43"/>
  <c r="Q354" i="43"/>
  <c r="R354" i="43"/>
  <c r="S354" i="43"/>
  <c r="T354" i="43"/>
  <c r="U354" i="43"/>
  <c r="V354" i="43"/>
  <c r="W354" i="43"/>
  <c r="X354" i="43"/>
  <c r="Y354" i="43"/>
  <c r="Z354" i="43"/>
  <c r="AA354" i="43"/>
  <c r="Q355" i="43"/>
  <c r="R355" i="43"/>
  <c r="S355" i="43"/>
  <c r="T355" i="43"/>
  <c r="U355" i="43"/>
  <c r="V355" i="43"/>
  <c r="W355" i="43"/>
  <c r="X355" i="43"/>
  <c r="Y355" i="43"/>
  <c r="Z355" i="43"/>
  <c r="AA355" i="43"/>
  <c r="Q356" i="43"/>
  <c r="R356" i="43"/>
  <c r="S356" i="43"/>
  <c r="T356" i="43"/>
  <c r="U356" i="43"/>
  <c r="V356" i="43"/>
  <c r="W356" i="43"/>
  <c r="X356" i="43"/>
  <c r="Y356" i="43"/>
  <c r="Z356" i="43"/>
  <c r="AA356" i="43"/>
  <c r="Q357" i="43"/>
  <c r="R357" i="43"/>
  <c r="S357" i="43"/>
  <c r="T357" i="43"/>
  <c r="U357" i="43"/>
  <c r="V357" i="43"/>
  <c r="W357" i="43"/>
  <c r="X357" i="43"/>
  <c r="Y357" i="43"/>
  <c r="Z357" i="43"/>
  <c r="AA357" i="43"/>
  <c r="Q358" i="43"/>
  <c r="R358" i="43"/>
  <c r="S358" i="43"/>
  <c r="T358" i="43"/>
  <c r="U358" i="43"/>
  <c r="V358" i="43"/>
  <c r="W358" i="43"/>
  <c r="X358" i="43"/>
  <c r="Y358" i="43"/>
  <c r="Z358" i="43"/>
  <c r="AA358" i="43"/>
  <c r="Q359" i="43"/>
  <c r="R359" i="43"/>
  <c r="S359" i="43"/>
  <c r="T359" i="43"/>
  <c r="U359" i="43"/>
  <c r="V359" i="43"/>
  <c r="W359" i="43"/>
  <c r="X359" i="43"/>
  <c r="Y359" i="43"/>
  <c r="Z359" i="43"/>
  <c r="AA359" i="43"/>
  <c r="Q360" i="43"/>
  <c r="R360" i="43"/>
  <c r="S360" i="43"/>
  <c r="T360" i="43"/>
  <c r="U360" i="43"/>
  <c r="V360" i="43"/>
  <c r="W360" i="43"/>
  <c r="X360" i="43"/>
  <c r="Y360" i="43"/>
  <c r="Z360" i="43"/>
  <c r="AA360" i="43"/>
  <c r="Q361" i="43"/>
  <c r="R361" i="43"/>
  <c r="S361" i="43"/>
  <c r="T361" i="43"/>
  <c r="U361" i="43"/>
  <c r="V361" i="43"/>
  <c r="W361" i="43"/>
  <c r="X361" i="43"/>
  <c r="Y361" i="43"/>
  <c r="Z361" i="43"/>
  <c r="AA361" i="43"/>
  <c r="Q362" i="43"/>
  <c r="R362" i="43"/>
  <c r="S362" i="43"/>
  <c r="T362" i="43"/>
  <c r="U362" i="43"/>
  <c r="V362" i="43"/>
  <c r="W362" i="43"/>
  <c r="X362" i="43"/>
  <c r="Y362" i="43"/>
  <c r="Z362" i="43"/>
  <c r="AA362" i="43"/>
  <c r="Q363" i="43"/>
  <c r="R363" i="43"/>
  <c r="S363" i="43"/>
  <c r="T363" i="43"/>
  <c r="U363" i="43"/>
  <c r="V363" i="43"/>
  <c r="W363" i="43"/>
  <c r="X363" i="43"/>
  <c r="Y363" i="43"/>
  <c r="Z363" i="43"/>
  <c r="AA363" i="43"/>
  <c r="Q364" i="43"/>
  <c r="R364" i="43"/>
  <c r="S364" i="43"/>
  <c r="T364" i="43"/>
  <c r="U364" i="43"/>
  <c r="V364" i="43"/>
  <c r="W364" i="43"/>
  <c r="X364" i="43"/>
  <c r="Y364" i="43"/>
  <c r="Z364" i="43"/>
  <c r="AA364" i="43"/>
  <c r="Q365" i="43"/>
  <c r="R365" i="43"/>
  <c r="S365" i="43"/>
  <c r="T365" i="43"/>
  <c r="U365" i="43"/>
  <c r="V365" i="43"/>
  <c r="W365" i="43"/>
  <c r="X365" i="43"/>
  <c r="Y365" i="43"/>
  <c r="Z365" i="43"/>
  <c r="AA365" i="43"/>
  <c r="Q366" i="43"/>
  <c r="R366" i="43"/>
  <c r="S366" i="43"/>
  <c r="T366" i="43"/>
  <c r="U366" i="43"/>
  <c r="V366" i="43"/>
  <c r="W366" i="43"/>
  <c r="X366" i="43"/>
  <c r="Y366" i="43"/>
  <c r="Z366" i="43"/>
  <c r="AA366" i="43"/>
  <c r="Q367" i="43"/>
  <c r="R367" i="43"/>
  <c r="S367" i="43"/>
  <c r="T367" i="43"/>
  <c r="U367" i="43"/>
  <c r="V367" i="43"/>
  <c r="W367" i="43"/>
  <c r="X367" i="43"/>
  <c r="Y367" i="43"/>
  <c r="Z367" i="43"/>
  <c r="AA367" i="43"/>
  <c r="Q368" i="43"/>
  <c r="R368" i="43"/>
  <c r="S368" i="43"/>
  <c r="T368" i="43"/>
  <c r="U368" i="43"/>
  <c r="V368" i="43"/>
  <c r="W368" i="43"/>
  <c r="X368" i="43"/>
  <c r="Y368" i="43"/>
  <c r="Z368" i="43"/>
  <c r="AA368" i="43"/>
  <c r="Q369" i="43"/>
  <c r="R369" i="43"/>
  <c r="S369" i="43"/>
  <c r="T369" i="43"/>
  <c r="U369" i="43"/>
  <c r="V369" i="43"/>
  <c r="W369" i="43"/>
  <c r="X369" i="43"/>
  <c r="Y369" i="43"/>
  <c r="Z369" i="43"/>
  <c r="AA369" i="43"/>
  <c r="Q370" i="43"/>
  <c r="R370" i="43"/>
  <c r="S370" i="43"/>
  <c r="T370" i="43"/>
  <c r="U370" i="43"/>
  <c r="V370" i="43"/>
  <c r="W370" i="43"/>
  <c r="X370" i="43"/>
  <c r="Y370" i="43"/>
  <c r="Z370" i="43"/>
  <c r="AA370" i="43"/>
  <c r="Q371" i="43"/>
  <c r="R371" i="43"/>
  <c r="S371" i="43"/>
  <c r="T371" i="43"/>
  <c r="U371" i="43"/>
  <c r="V371" i="43"/>
  <c r="W371" i="43"/>
  <c r="X371" i="43"/>
  <c r="Y371" i="43"/>
  <c r="Z371" i="43"/>
  <c r="AA371" i="43"/>
  <c r="R3" i="43"/>
  <c r="S3" i="43"/>
  <c r="T3" i="43"/>
  <c r="U3" i="43"/>
  <c r="V3" i="43"/>
  <c r="W3" i="43"/>
  <c r="X3" i="43"/>
  <c r="Y3" i="43"/>
  <c r="Z3" i="43"/>
  <c r="AA3" i="43"/>
  <c r="Q3" i="43"/>
  <c r="C4" i="43"/>
  <c r="D4" i="43"/>
  <c r="E4" i="43"/>
  <c r="F4" i="43"/>
  <c r="G4" i="43"/>
  <c r="H4" i="43"/>
  <c r="I4" i="43"/>
  <c r="J4" i="43"/>
  <c r="K4" i="43"/>
  <c r="L4" i="43"/>
  <c r="C5" i="43"/>
  <c r="D5" i="43"/>
  <c r="E5" i="43"/>
  <c r="F5" i="43"/>
  <c r="G5" i="43"/>
  <c r="H5" i="43"/>
  <c r="I5" i="43"/>
  <c r="J5" i="43"/>
  <c r="K5" i="43"/>
  <c r="L5" i="43"/>
  <c r="C6" i="43"/>
  <c r="D6" i="43"/>
  <c r="E6" i="43"/>
  <c r="F6" i="43"/>
  <c r="G6" i="43"/>
  <c r="H6" i="43"/>
  <c r="I6" i="43"/>
  <c r="J6" i="43"/>
  <c r="K6" i="43"/>
  <c r="L6" i="43"/>
  <c r="C7" i="43"/>
  <c r="D7" i="43"/>
  <c r="E7" i="43"/>
  <c r="F7" i="43"/>
  <c r="G7" i="43"/>
  <c r="H7" i="43"/>
  <c r="I7" i="43"/>
  <c r="J7" i="43"/>
  <c r="K7" i="43"/>
  <c r="L7" i="43"/>
  <c r="C8" i="43"/>
  <c r="D8" i="43"/>
  <c r="E8" i="43"/>
  <c r="F8" i="43"/>
  <c r="G8" i="43"/>
  <c r="H8" i="43"/>
  <c r="I8" i="43"/>
  <c r="J8" i="43"/>
  <c r="K8" i="43"/>
  <c r="L8" i="43"/>
  <c r="C9" i="43"/>
  <c r="D9" i="43"/>
  <c r="E9" i="43"/>
  <c r="F9" i="43"/>
  <c r="G9" i="43"/>
  <c r="H9" i="43"/>
  <c r="I9" i="43"/>
  <c r="J9" i="43"/>
  <c r="K9" i="43"/>
  <c r="L9" i="43"/>
  <c r="C10" i="43"/>
  <c r="D10" i="43"/>
  <c r="E10" i="43"/>
  <c r="F10" i="43"/>
  <c r="G10" i="43"/>
  <c r="H10" i="43"/>
  <c r="I10" i="43"/>
  <c r="J10" i="43"/>
  <c r="K10" i="43"/>
  <c r="L10" i="43"/>
  <c r="C11" i="43"/>
  <c r="D11" i="43"/>
  <c r="E11" i="43"/>
  <c r="F11" i="43"/>
  <c r="G11" i="43"/>
  <c r="H11" i="43"/>
  <c r="I11" i="43"/>
  <c r="J11" i="43"/>
  <c r="K11" i="43"/>
  <c r="L11" i="43"/>
  <c r="C12" i="43"/>
  <c r="D12" i="43"/>
  <c r="E12" i="43"/>
  <c r="F12" i="43"/>
  <c r="G12" i="43"/>
  <c r="H12" i="43"/>
  <c r="I12" i="43"/>
  <c r="J12" i="43"/>
  <c r="K12" i="43"/>
  <c r="L12" i="43"/>
  <c r="C13" i="43"/>
  <c r="D13" i="43"/>
  <c r="E13" i="43"/>
  <c r="F13" i="43"/>
  <c r="G13" i="43"/>
  <c r="H13" i="43"/>
  <c r="I13" i="43"/>
  <c r="J13" i="43"/>
  <c r="K13" i="43"/>
  <c r="L13" i="43"/>
  <c r="C14" i="43"/>
  <c r="D14" i="43"/>
  <c r="E14" i="43"/>
  <c r="F14" i="43"/>
  <c r="G14" i="43"/>
  <c r="H14" i="43"/>
  <c r="I14" i="43"/>
  <c r="J14" i="43"/>
  <c r="K14" i="43"/>
  <c r="L14" i="43"/>
  <c r="C15" i="43"/>
  <c r="D15" i="43"/>
  <c r="E15" i="43"/>
  <c r="F15" i="43"/>
  <c r="G15" i="43"/>
  <c r="H15" i="43"/>
  <c r="I15" i="43"/>
  <c r="J15" i="43"/>
  <c r="K15" i="43"/>
  <c r="L15" i="43"/>
  <c r="C16" i="43"/>
  <c r="D16" i="43"/>
  <c r="E16" i="43"/>
  <c r="F16" i="43"/>
  <c r="G16" i="43"/>
  <c r="H16" i="43"/>
  <c r="I16" i="43"/>
  <c r="J16" i="43"/>
  <c r="K16" i="43"/>
  <c r="L16" i="43"/>
  <c r="C17" i="43"/>
  <c r="D17" i="43"/>
  <c r="E17" i="43"/>
  <c r="F17" i="43"/>
  <c r="G17" i="43"/>
  <c r="H17" i="43"/>
  <c r="I17" i="43"/>
  <c r="J17" i="43"/>
  <c r="K17" i="43"/>
  <c r="L17" i="43"/>
  <c r="C18" i="43"/>
  <c r="D18" i="43"/>
  <c r="E18" i="43"/>
  <c r="F18" i="43"/>
  <c r="G18" i="43"/>
  <c r="H18" i="43"/>
  <c r="I18" i="43"/>
  <c r="J18" i="43"/>
  <c r="K18" i="43"/>
  <c r="L18" i="43"/>
  <c r="C19" i="43"/>
  <c r="D19" i="43"/>
  <c r="E19" i="43"/>
  <c r="F19" i="43"/>
  <c r="G19" i="43"/>
  <c r="H19" i="43"/>
  <c r="I19" i="43"/>
  <c r="J19" i="43"/>
  <c r="K19" i="43"/>
  <c r="L19" i="43"/>
  <c r="C20" i="43"/>
  <c r="D20" i="43"/>
  <c r="E20" i="43"/>
  <c r="F20" i="43"/>
  <c r="G20" i="43"/>
  <c r="H20" i="43"/>
  <c r="I20" i="43"/>
  <c r="J20" i="43"/>
  <c r="K20" i="43"/>
  <c r="L20" i="43"/>
  <c r="C21" i="43"/>
  <c r="D21" i="43"/>
  <c r="E21" i="43"/>
  <c r="F21" i="43"/>
  <c r="G21" i="43"/>
  <c r="H21" i="43"/>
  <c r="I21" i="43"/>
  <c r="J21" i="43"/>
  <c r="K21" i="43"/>
  <c r="L21" i="43"/>
  <c r="C22" i="43"/>
  <c r="D22" i="43"/>
  <c r="E22" i="43"/>
  <c r="F22" i="43"/>
  <c r="G22" i="43"/>
  <c r="H22" i="43"/>
  <c r="I22" i="43"/>
  <c r="J22" i="43"/>
  <c r="K22" i="43"/>
  <c r="L22" i="43"/>
  <c r="C23" i="43"/>
  <c r="D23" i="43"/>
  <c r="E23" i="43"/>
  <c r="F23" i="43"/>
  <c r="G23" i="43"/>
  <c r="H23" i="43"/>
  <c r="I23" i="43"/>
  <c r="J23" i="43"/>
  <c r="K23" i="43"/>
  <c r="L23" i="43"/>
  <c r="C24" i="43"/>
  <c r="D24" i="43"/>
  <c r="E24" i="43"/>
  <c r="F24" i="43"/>
  <c r="G24" i="43"/>
  <c r="H24" i="43"/>
  <c r="I24" i="43"/>
  <c r="J24" i="43"/>
  <c r="K24" i="43"/>
  <c r="L24" i="43"/>
  <c r="C25" i="43"/>
  <c r="D25" i="43"/>
  <c r="E25" i="43"/>
  <c r="F25" i="43"/>
  <c r="G25" i="43"/>
  <c r="H25" i="43"/>
  <c r="I25" i="43"/>
  <c r="J25" i="43"/>
  <c r="K25" i="43"/>
  <c r="L25" i="43"/>
  <c r="C26" i="43"/>
  <c r="D26" i="43"/>
  <c r="E26" i="43"/>
  <c r="F26" i="43"/>
  <c r="G26" i="43"/>
  <c r="H26" i="43"/>
  <c r="I26" i="43"/>
  <c r="J26" i="43"/>
  <c r="K26" i="43"/>
  <c r="L26" i="43"/>
  <c r="C27" i="43"/>
  <c r="D27" i="43"/>
  <c r="E27" i="43"/>
  <c r="F27" i="43"/>
  <c r="G27" i="43"/>
  <c r="H27" i="43"/>
  <c r="I27" i="43"/>
  <c r="J27" i="43"/>
  <c r="K27" i="43"/>
  <c r="L27" i="43"/>
  <c r="C28" i="43"/>
  <c r="D28" i="43"/>
  <c r="E28" i="43"/>
  <c r="F28" i="43"/>
  <c r="G28" i="43"/>
  <c r="H28" i="43"/>
  <c r="I28" i="43"/>
  <c r="J28" i="43"/>
  <c r="K28" i="43"/>
  <c r="L28" i="43"/>
  <c r="C29" i="43"/>
  <c r="D29" i="43"/>
  <c r="E29" i="43"/>
  <c r="F29" i="43"/>
  <c r="G29" i="43"/>
  <c r="H29" i="43"/>
  <c r="I29" i="43"/>
  <c r="J29" i="43"/>
  <c r="K29" i="43"/>
  <c r="L29" i="43"/>
  <c r="C30" i="43"/>
  <c r="D30" i="43"/>
  <c r="E30" i="43"/>
  <c r="F30" i="43"/>
  <c r="G30" i="43"/>
  <c r="H30" i="43"/>
  <c r="I30" i="43"/>
  <c r="J30" i="43"/>
  <c r="K30" i="43"/>
  <c r="L30" i="43"/>
  <c r="C31" i="43"/>
  <c r="D31" i="43"/>
  <c r="E31" i="43"/>
  <c r="F31" i="43"/>
  <c r="G31" i="43"/>
  <c r="H31" i="43"/>
  <c r="I31" i="43"/>
  <c r="J31" i="43"/>
  <c r="K31" i="43"/>
  <c r="L31" i="43"/>
  <c r="C32" i="43"/>
  <c r="D32" i="43"/>
  <c r="E32" i="43"/>
  <c r="F32" i="43"/>
  <c r="G32" i="43"/>
  <c r="H32" i="43"/>
  <c r="I32" i="43"/>
  <c r="J32" i="43"/>
  <c r="K32" i="43"/>
  <c r="L32" i="43"/>
  <c r="C33" i="43"/>
  <c r="D33" i="43"/>
  <c r="E33" i="43"/>
  <c r="F33" i="43"/>
  <c r="G33" i="43"/>
  <c r="H33" i="43"/>
  <c r="I33" i="43"/>
  <c r="J33" i="43"/>
  <c r="K33" i="43"/>
  <c r="L33" i="43"/>
  <c r="C34" i="43"/>
  <c r="D34" i="43"/>
  <c r="E34" i="43"/>
  <c r="F34" i="43"/>
  <c r="G34" i="43"/>
  <c r="H34" i="43"/>
  <c r="I34" i="43"/>
  <c r="J34" i="43"/>
  <c r="K34" i="43"/>
  <c r="L34" i="43"/>
  <c r="C35" i="43"/>
  <c r="D35" i="43"/>
  <c r="E35" i="43"/>
  <c r="F35" i="43"/>
  <c r="G35" i="43"/>
  <c r="H35" i="43"/>
  <c r="I35" i="43"/>
  <c r="J35" i="43"/>
  <c r="K35" i="43"/>
  <c r="L35" i="43"/>
  <c r="C36" i="43"/>
  <c r="D36" i="43"/>
  <c r="E36" i="43"/>
  <c r="F36" i="43"/>
  <c r="G36" i="43"/>
  <c r="H36" i="43"/>
  <c r="I36" i="43"/>
  <c r="J36" i="43"/>
  <c r="K36" i="43"/>
  <c r="L36" i="43"/>
  <c r="C37" i="43"/>
  <c r="D37" i="43"/>
  <c r="E37" i="43"/>
  <c r="F37" i="43"/>
  <c r="G37" i="43"/>
  <c r="H37" i="43"/>
  <c r="I37" i="43"/>
  <c r="J37" i="43"/>
  <c r="K37" i="43"/>
  <c r="L37" i="43"/>
  <c r="C38" i="43"/>
  <c r="D38" i="43"/>
  <c r="E38" i="43"/>
  <c r="F38" i="43"/>
  <c r="G38" i="43"/>
  <c r="H38" i="43"/>
  <c r="I38" i="43"/>
  <c r="J38" i="43"/>
  <c r="K38" i="43"/>
  <c r="L38" i="43"/>
  <c r="C39" i="43"/>
  <c r="D39" i="43"/>
  <c r="E39" i="43"/>
  <c r="F39" i="43"/>
  <c r="G39" i="43"/>
  <c r="H39" i="43"/>
  <c r="I39" i="43"/>
  <c r="J39" i="43"/>
  <c r="K39" i="43"/>
  <c r="L39" i="43"/>
  <c r="C40" i="43"/>
  <c r="D40" i="43"/>
  <c r="E40" i="43"/>
  <c r="F40" i="43"/>
  <c r="G40" i="43"/>
  <c r="H40" i="43"/>
  <c r="I40" i="43"/>
  <c r="J40" i="43"/>
  <c r="K40" i="43"/>
  <c r="L40" i="43"/>
  <c r="C41" i="43"/>
  <c r="D41" i="43"/>
  <c r="E41" i="43"/>
  <c r="F41" i="43"/>
  <c r="G41" i="43"/>
  <c r="H41" i="43"/>
  <c r="I41" i="43"/>
  <c r="J41" i="43"/>
  <c r="K41" i="43"/>
  <c r="L41" i="43"/>
  <c r="C42" i="43"/>
  <c r="D42" i="43"/>
  <c r="E42" i="43"/>
  <c r="F42" i="43"/>
  <c r="G42" i="43"/>
  <c r="H42" i="43"/>
  <c r="I42" i="43"/>
  <c r="J42" i="43"/>
  <c r="K42" i="43"/>
  <c r="L42" i="43"/>
  <c r="C43" i="43"/>
  <c r="D43" i="43"/>
  <c r="E43" i="43"/>
  <c r="F43" i="43"/>
  <c r="G43" i="43"/>
  <c r="H43" i="43"/>
  <c r="I43" i="43"/>
  <c r="J43" i="43"/>
  <c r="K43" i="43"/>
  <c r="L43" i="43"/>
  <c r="C44" i="43"/>
  <c r="D44" i="43"/>
  <c r="E44" i="43"/>
  <c r="F44" i="43"/>
  <c r="G44" i="43"/>
  <c r="H44" i="43"/>
  <c r="I44" i="43"/>
  <c r="J44" i="43"/>
  <c r="K44" i="43"/>
  <c r="L44" i="43"/>
  <c r="C45" i="43"/>
  <c r="D45" i="43"/>
  <c r="E45" i="43"/>
  <c r="F45" i="43"/>
  <c r="G45" i="43"/>
  <c r="H45" i="43"/>
  <c r="I45" i="43"/>
  <c r="J45" i="43"/>
  <c r="K45" i="43"/>
  <c r="L45" i="43"/>
  <c r="C46" i="43"/>
  <c r="D46" i="43"/>
  <c r="E46" i="43"/>
  <c r="F46" i="43"/>
  <c r="G46" i="43"/>
  <c r="H46" i="43"/>
  <c r="I46" i="43"/>
  <c r="J46" i="43"/>
  <c r="K46" i="43"/>
  <c r="L46" i="43"/>
  <c r="C47" i="43"/>
  <c r="D47" i="43"/>
  <c r="E47" i="43"/>
  <c r="F47" i="43"/>
  <c r="G47" i="43"/>
  <c r="H47" i="43"/>
  <c r="I47" i="43"/>
  <c r="J47" i="43"/>
  <c r="K47" i="43"/>
  <c r="L47" i="43"/>
  <c r="C48" i="43"/>
  <c r="D48" i="43"/>
  <c r="E48" i="43"/>
  <c r="F48" i="43"/>
  <c r="G48" i="43"/>
  <c r="H48" i="43"/>
  <c r="I48" i="43"/>
  <c r="J48" i="43"/>
  <c r="K48" i="43"/>
  <c r="L48" i="43"/>
  <c r="C49" i="43"/>
  <c r="D49" i="43"/>
  <c r="E49" i="43"/>
  <c r="F49" i="43"/>
  <c r="G49" i="43"/>
  <c r="H49" i="43"/>
  <c r="I49" i="43"/>
  <c r="J49" i="43"/>
  <c r="K49" i="43"/>
  <c r="L49" i="43"/>
  <c r="C50" i="43"/>
  <c r="D50" i="43"/>
  <c r="E50" i="43"/>
  <c r="F50" i="43"/>
  <c r="G50" i="43"/>
  <c r="H50" i="43"/>
  <c r="I50" i="43"/>
  <c r="J50" i="43"/>
  <c r="K50" i="43"/>
  <c r="L50" i="43"/>
  <c r="C51" i="43"/>
  <c r="D51" i="43"/>
  <c r="E51" i="43"/>
  <c r="F51" i="43"/>
  <c r="G51" i="43"/>
  <c r="H51" i="43"/>
  <c r="I51" i="43"/>
  <c r="J51" i="43"/>
  <c r="K51" i="43"/>
  <c r="L51" i="43"/>
  <c r="C52" i="43"/>
  <c r="D52" i="43"/>
  <c r="E52" i="43"/>
  <c r="F52" i="43"/>
  <c r="G52" i="43"/>
  <c r="H52" i="43"/>
  <c r="I52" i="43"/>
  <c r="J52" i="43"/>
  <c r="K52" i="43"/>
  <c r="L52" i="43"/>
  <c r="C53" i="43"/>
  <c r="D53" i="43"/>
  <c r="E53" i="43"/>
  <c r="F53" i="43"/>
  <c r="G53" i="43"/>
  <c r="H53" i="43"/>
  <c r="I53" i="43"/>
  <c r="J53" i="43"/>
  <c r="K53" i="43"/>
  <c r="L53" i="43"/>
  <c r="C54" i="43"/>
  <c r="D54" i="43"/>
  <c r="E54" i="43"/>
  <c r="F54" i="43"/>
  <c r="G54" i="43"/>
  <c r="H54" i="43"/>
  <c r="I54" i="43"/>
  <c r="J54" i="43"/>
  <c r="K54" i="43"/>
  <c r="L54" i="43"/>
  <c r="C55" i="43"/>
  <c r="D55" i="43"/>
  <c r="E55" i="43"/>
  <c r="F55" i="43"/>
  <c r="G55" i="43"/>
  <c r="H55" i="43"/>
  <c r="I55" i="43"/>
  <c r="J55" i="43"/>
  <c r="K55" i="43"/>
  <c r="L55" i="43"/>
  <c r="C56" i="43"/>
  <c r="D56" i="43"/>
  <c r="E56" i="43"/>
  <c r="F56" i="43"/>
  <c r="G56" i="43"/>
  <c r="H56" i="43"/>
  <c r="I56" i="43"/>
  <c r="J56" i="43"/>
  <c r="K56" i="43"/>
  <c r="L56" i="43"/>
  <c r="C57" i="43"/>
  <c r="D57" i="43"/>
  <c r="E57" i="43"/>
  <c r="F57" i="43"/>
  <c r="G57" i="43"/>
  <c r="H57" i="43"/>
  <c r="I57" i="43"/>
  <c r="J57" i="43"/>
  <c r="K57" i="43"/>
  <c r="L57" i="43"/>
  <c r="C58" i="43"/>
  <c r="D58" i="43"/>
  <c r="E58" i="43"/>
  <c r="F58" i="43"/>
  <c r="G58" i="43"/>
  <c r="H58" i="43"/>
  <c r="I58" i="43"/>
  <c r="J58" i="43"/>
  <c r="K58" i="43"/>
  <c r="L58" i="43"/>
  <c r="C59" i="43"/>
  <c r="D59" i="43"/>
  <c r="E59" i="43"/>
  <c r="F59" i="43"/>
  <c r="G59" i="43"/>
  <c r="H59" i="43"/>
  <c r="I59" i="43"/>
  <c r="J59" i="43"/>
  <c r="K59" i="43"/>
  <c r="L59" i="43"/>
  <c r="C60" i="43"/>
  <c r="D60" i="43"/>
  <c r="E60" i="43"/>
  <c r="F60" i="43"/>
  <c r="G60" i="43"/>
  <c r="H60" i="43"/>
  <c r="I60" i="43"/>
  <c r="J60" i="43"/>
  <c r="K60" i="43"/>
  <c r="L60" i="43"/>
  <c r="C61" i="43"/>
  <c r="D61" i="43"/>
  <c r="E61" i="43"/>
  <c r="F61" i="43"/>
  <c r="G61" i="43"/>
  <c r="H61" i="43"/>
  <c r="I61" i="43"/>
  <c r="J61" i="43"/>
  <c r="K61" i="43"/>
  <c r="L61" i="43"/>
  <c r="C62" i="43"/>
  <c r="D62" i="43"/>
  <c r="E62" i="43"/>
  <c r="F62" i="43"/>
  <c r="G62" i="43"/>
  <c r="H62" i="43"/>
  <c r="I62" i="43"/>
  <c r="J62" i="43"/>
  <c r="K62" i="43"/>
  <c r="L62" i="43"/>
  <c r="C63" i="43"/>
  <c r="D63" i="43"/>
  <c r="E63" i="43"/>
  <c r="F63" i="43"/>
  <c r="G63" i="43"/>
  <c r="H63" i="43"/>
  <c r="I63" i="43"/>
  <c r="J63" i="43"/>
  <c r="K63" i="43"/>
  <c r="L63" i="43"/>
  <c r="C64" i="43"/>
  <c r="D64" i="43"/>
  <c r="E64" i="43"/>
  <c r="F64" i="43"/>
  <c r="G64" i="43"/>
  <c r="H64" i="43"/>
  <c r="I64" i="43"/>
  <c r="J64" i="43"/>
  <c r="K64" i="43"/>
  <c r="L64" i="43"/>
  <c r="C65" i="43"/>
  <c r="D65" i="43"/>
  <c r="E65" i="43"/>
  <c r="F65" i="43"/>
  <c r="G65" i="43"/>
  <c r="H65" i="43"/>
  <c r="I65" i="43"/>
  <c r="J65" i="43"/>
  <c r="K65" i="43"/>
  <c r="L65" i="43"/>
  <c r="C66" i="43"/>
  <c r="D66" i="43"/>
  <c r="E66" i="43"/>
  <c r="F66" i="43"/>
  <c r="G66" i="43"/>
  <c r="H66" i="43"/>
  <c r="I66" i="43"/>
  <c r="J66" i="43"/>
  <c r="K66" i="43"/>
  <c r="L66" i="43"/>
  <c r="C67" i="43"/>
  <c r="D67" i="43"/>
  <c r="E67" i="43"/>
  <c r="F67" i="43"/>
  <c r="G67" i="43"/>
  <c r="H67" i="43"/>
  <c r="I67" i="43"/>
  <c r="J67" i="43"/>
  <c r="K67" i="43"/>
  <c r="L67" i="43"/>
  <c r="C68" i="43"/>
  <c r="D68" i="43"/>
  <c r="E68" i="43"/>
  <c r="F68" i="43"/>
  <c r="G68" i="43"/>
  <c r="H68" i="43"/>
  <c r="I68" i="43"/>
  <c r="J68" i="43"/>
  <c r="K68" i="43"/>
  <c r="L68" i="43"/>
  <c r="C69" i="43"/>
  <c r="D69" i="43"/>
  <c r="E69" i="43"/>
  <c r="F69" i="43"/>
  <c r="G69" i="43"/>
  <c r="H69" i="43"/>
  <c r="I69" i="43"/>
  <c r="J69" i="43"/>
  <c r="K69" i="43"/>
  <c r="L69" i="43"/>
  <c r="C70" i="43"/>
  <c r="D70" i="43"/>
  <c r="E70" i="43"/>
  <c r="F70" i="43"/>
  <c r="G70" i="43"/>
  <c r="H70" i="43"/>
  <c r="I70" i="43"/>
  <c r="J70" i="43"/>
  <c r="K70" i="43"/>
  <c r="L70" i="43"/>
  <c r="C71" i="43"/>
  <c r="D71" i="43"/>
  <c r="E71" i="43"/>
  <c r="F71" i="43"/>
  <c r="G71" i="43"/>
  <c r="H71" i="43"/>
  <c r="I71" i="43"/>
  <c r="J71" i="43"/>
  <c r="K71" i="43"/>
  <c r="L71" i="43"/>
  <c r="C72" i="43"/>
  <c r="D72" i="43"/>
  <c r="E72" i="43"/>
  <c r="F72" i="43"/>
  <c r="G72" i="43"/>
  <c r="H72" i="43"/>
  <c r="I72" i="43"/>
  <c r="J72" i="43"/>
  <c r="K72" i="43"/>
  <c r="L72" i="43"/>
  <c r="C73" i="43"/>
  <c r="D73" i="43"/>
  <c r="E73" i="43"/>
  <c r="F73" i="43"/>
  <c r="G73" i="43"/>
  <c r="H73" i="43"/>
  <c r="I73" i="43"/>
  <c r="J73" i="43"/>
  <c r="K73" i="43"/>
  <c r="L73" i="43"/>
  <c r="C74" i="43"/>
  <c r="D74" i="43"/>
  <c r="E74" i="43"/>
  <c r="F74" i="43"/>
  <c r="G74" i="43"/>
  <c r="H74" i="43"/>
  <c r="I74" i="43"/>
  <c r="J74" i="43"/>
  <c r="K74" i="43"/>
  <c r="L74" i="43"/>
  <c r="C75" i="43"/>
  <c r="D75" i="43"/>
  <c r="E75" i="43"/>
  <c r="F75" i="43"/>
  <c r="G75" i="43"/>
  <c r="H75" i="43"/>
  <c r="I75" i="43"/>
  <c r="J75" i="43"/>
  <c r="K75" i="43"/>
  <c r="L75" i="43"/>
  <c r="C76" i="43"/>
  <c r="D76" i="43"/>
  <c r="E76" i="43"/>
  <c r="F76" i="43"/>
  <c r="G76" i="43"/>
  <c r="H76" i="43"/>
  <c r="I76" i="43"/>
  <c r="J76" i="43"/>
  <c r="K76" i="43"/>
  <c r="L76" i="43"/>
  <c r="C77" i="43"/>
  <c r="D77" i="43"/>
  <c r="E77" i="43"/>
  <c r="F77" i="43"/>
  <c r="G77" i="43"/>
  <c r="H77" i="43"/>
  <c r="I77" i="43"/>
  <c r="J77" i="43"/>
  <c r="K77" i="43"/>
  <c r="L77" i="43"/>
  <c r="C78" i="43"/>
  <c r="D78" i="43"/>
  <c r="E78" i="43"/>
  <c r="F78" i="43"/>
  <c r="G78" i="43"/>
  <c r="H78" i="43"/>
  <c r="I78" i="43"/>
  <c r="J78" i="43"/>
  <c r="K78" i="43"/>
  <c r="L78" i="43"/>
  <c r="C79" i="43"/>
  <c r="D79" i="43"/>
  <c r="E79" i="43"/>
  <c r="F79" i="43"/>
  <c r="G79" i="43"/>
  <c r="H79" i="43"/>
  <c r="I79" i="43"/>
  <c r="J79" i="43"/>
  <c r="K79" i="43"/>
  <c r="L79" i="43"/>
  <c r="C80" i="43"/>
  <c r="D80" i="43"/>
  <c r="E80" i="43"/>
  <c r="F80" i="43"/>
  <c r="G80" i="43"/>
  <c r="H80" i="43"/>
  <c r="I80" i="43"/>
  <c r="J80" i="43"/>
  <c r="K80" i="43"/>
  <c r="L80" i="43"/>
  <c r="C81" i="43"/>
  <c r="D81" i="43"/>
  <c r="E81" i="43"/>
  <c r="F81" i="43"/>
  <c r="G81" i="43"/>
  <c r="H81" i="43"/>
  <c r="I81" i="43"/>
  <c r="J81" i="43"/>
  <c r="K81" i="43"/>
  <c r="L81" i="43"/>
  <c r="C82" i="43"/>
  <c r="D82" i="43"/>
  <c r="E82" i="43"/>
  <c r="F82" i="43"/>
  <c r="G82" i="43"/>
  <c r="H82" i="43"/>
  <c r="I82" i="43"/>
  <c r="J82" i="43"/>
  <c r="K82" i="43"/>
  <c r="L82" i="43"/>
  <c r="C83" i="43"/>
  <c r="D83" i="43"/>
  <c r="E83" i="43"/>
  <c r="F83" i="43"/>
  <c r="G83" i="43"/>
  <c r="H83" i="43"/>
  <c r="I83" i="43"/>
  <c r="J83" i="43"/>
  <c r="K83" i="43"/>
  <c r="L83" i="43"/>
  <c r="C84" i="43"/>
  <c r="D84" i="43"/>
  <c r="E84" i="43"/>
  <c r="F84" i="43"/>
  <c r="G84" i="43"/>
  <c r="H84" i="43"/>
  <c r="I84" i="43"/>
  <c r="J84" i="43"/>
  <c r="K84" i="43"/>
  <c r="L84" i="43"/>
  <c r="C85" i="43"/>
  <c r="D85" i="43"/>
  <c r="E85" i="43"/>
  <c r="F85" i="43"/>
  <c r="G85" i="43"/>
  <c r="H85" i="43"/>
  <c r="I85" i="43"/>
  <c r="J85" i="43"/>
  <c r="K85" i="43"/>
  <c r="L85" i="43"/>
  <c r="C86" i="43"/>
  <c r="D86" i="43"/>
  <c r="E86" i="43"/>
  <c r="F86" i="43"/>
  <c r="G86" i="43"/>
  <c r="H86" i="43"/>
  <c r="I86" i="43"/>
  <c r="J86" i="43"/>
  <c r="K86" i="43"/>
  <c r="L86" i="43"/>
  <c r="C87" i="43"/>
  <c r="D87" i="43"/>
  <c r="E87" i="43"/>
  <c r="F87" i="43"/>
  <c r="G87" i="43"/>
  <c r="H87" i="43"/>
  <c r="I87" i="43"/>
  <c r="J87" i="43"/>
  <c r="K87" i="43"/>
  <c r="L87" i="43"/>
  <c r="C88" i="43"/>
  <c r="D88" i="43"/>
  <c r="E88" i="43"/>
  <c r="F88" i="43"/>
  <c r="G88" i="43"/>
  <c r="H88" i="43"/>
  <c r="I88" i="43"/>
  <c r="J88" i="43"/>
  <c r="K88" i="43"/>
  <c r="L88" i="43"/>
  <c r="C89" i="43"/>
  <c r="D89" i="43"/>
  <c r="E89" i="43"/>
  <c r="F89" i="43"/>
  <c r="G89" i="43"/>
  <c r="H89" i="43"/>
  <c r="I89" i="43"/>
  <c r="J89" i="43"/>
  <c r="K89" i="43"/>
  <c r="L89" i="43"/>
  <c r="C90" i="43"/>
  <c r="D90" i="43"/>
  <c r="E90" i="43"/>
  <c r="F90" i="43"/>
  <c r="G90" i="43"/>
  <c r="H90" i="43"/>
  <c r="I90" i="43"/>
  <c r="J90" i="43"/>
  <c r="K90" i="43"/>
  <c r="L90" i="43"/>
  <c r="C91" i="43"/>
  <c r="D91" i="43"/>
  <c r="E91" i="43"/>
  <c r="F91" i="43"/>
  <c r="G91" i="43"/>
  <c r="H91" i="43"/>
  <c r="I91" i="43"/>
  <c r="J91" i="43"/>
  <c r="K91" i="43"/>
  <c r="L91" i="43"/>
  <c r="C92" i="43"/>
  <c r="D92" i="43"/>
  <c r="E92" i="43"/>
  <c r="F92" i="43"/>
  <c r="G92" i="43"/>
  <c r="H92" i="43"/>
  <c r="I92" i="43"/>
  <c r="J92" i="43"/>
  <c r="K92" i="43"/>
  <c r="L92" i="43"/>
  <c r="C93" i="43"/>
  <c r="D93" i="43"/>
  <c r="E93" i="43"/>
  <c r="F93" i="43"/>
  <c r="G93" i="43"/>
  <c r="H93" i="43"/>
  <c r="I93" i="43"/>
  <c r="J93" i="43"/>
  <c r="K93" i="43"/>
  <c r="L93" i="43"/>
  <c r="C94" i="43"/>
  <c r="D94" i="43"/>
  <c r="E94" i="43"/>
  <c r="F94" i="43"/>
  <c r="G94" i="43"/>
  <c r="H94" i="43"/>
  <c r="I94" i="43"/>
  <c r="J94" i="43"/>
  <c r="K94" i="43"/>
  <c r="L94" i="43"/>
  <c r="C95" i="43"/>
  <c r="D95" i="43"/>
  <c r="E95" i="43"/>
  <c r="F95" i="43"/>
  <c r="G95" i="43"/>
  <c r="H95" i="43"/>
  <c r="I95" i="43"/>
  <c r="J95" i="43"/>
  <c r="K95" i="43"/>
  <c r="L95" i="43"/>
  <c r="C96" i="43"/>
  <c r="D96" i="43"/>
  <c r="E96" i="43"/>
  <c r="F96" i="43"/>
  <c r="G96" i="43"/>
  <c r="H96" i="43"/>
  <c r="I96" i="43"/>
  <c r="J96" i="43"/>
  <c r="K96" i="43"/>
  <c r="L96" i="43"/>
  <c r="C97" i="43"/>
  <c r="D97" i="43"/>
  <c r="E97" i="43"/>
  <c r="F97" i="43"/>
  <c r="G97" i="43"/>
  <c r="H97" i="43"/>
  <c r="I97" i="43"/>
  <c r="J97" i="43"/>
  <c r="K97" i="43"/>
  <c r="L97" i="43"/>
  <c r="C98" i="43"/>
  <c r="D98" i="43"/>
  <c r="E98" i="43"/>
  <c r="F98" i="43"/>
  <c r="G98" i="43"/>
  <c r="H98" i="43"/>
  <c r="I98" i="43"/>
  <c r="J98" i="43"/>
  <c r="K98" i="43"/>
  <c r="L98" i="43"/>
  <c r="C99" i="43"/>
  <c r="D99" i="43"/>
  <c r="E99" i="43"/>
  <c r="F99" i="43"/>
  <c r="G99" i="43"/>
  <c r="H99" i="43"/>
  <c r="I99" i="43"/>
  <c r="J99" i="43"/>
  <c r="K99" i="43"/>
  <c r="L99" i="43"/>
  <c r="C100" i="43"/>
  <c r="D100" i="43"/>
  <c r="E100" i="43"/>
  <c r="F100" i="43"/>
  <c r="G100" i="43"/>
  <c r="H100" i="43"/>
  <c r="I100" i="43"/>
  <c r="J100" i="43"/>
  <c r="K100" i="43"/>
  <c r="L100" i="43"/>
  <c r="C101" i="43"/>
  <c r="D101" i="43"/>
  <c r="E101" i="43"/>
  <c r="F101" i="43"/>
  <c r="G101" i="43"/>
  <c r="H101" i="43"/>
  <c r="I101" i="43"/>
  <c r="J101" i="43"/>
  <c r="K101" i="43"/>
  <c r="L101" i="43"/>
  <c r="C102" i="43"/>
  <c r="D102" i="43"/>
  <c r="E102" i="43"/>
  <c r="F102" i="43"/>
  <c r="G102" i="43"/>
  <c r="H102" i="43"/>
  <c r="I102" i="43"/>
  <c r="J102" i="43"/>
  <c r="K102" i="43"/>
  <c r="L102" i="43"/>
  <c r="C103" i="43"/>
  <c r="D103" i="43"/>
  <c r="E103" i="43"/>
  <c r="F103" i="43"/>
  <c r="G103" i="43"/>
  <c r="H103" i="43"/>
  <c r="I103" i="43"/>
  <c r="J103" i="43"/>
  <c r="K103" i="43"/>
  <c r="L103" i="43"/>
  <c r="C104" i="43"/>
  <c r="D104" i="43"/>
  <c r="E104" i="43"/>
  <c r="F104" i="43"/>
  <c r="G104" i="43"/>
  <c r="H104" i="43"/>
  <c r="I104" i="43"/>
  <c r="J104" i="43"/>
  <c r="K104" i="43"/>
  <c r="L104" i="43"/>
  <c r="C105" i="43"/>
  <c r="D105" i="43"/>
  <c r="E105" i="43"/>
  <c r="F105" i="43"/>
  <c r="G105" i="43"/>
  <c r="H105" i="43"/>
  <c r="I105" i="43"/>
  <c r="J105" i="43"/>
  <c r="K105" i="43"/>
  <c r="L105" i="43"/>
  <c r="C106" i="43"/>
  <c r="D106" i="43"/>
  <c r="E106" i="43"/>
  <c r="F106" i="43"/>
  <c r="G106" i="43"/>
  <c r="H106" i="43"/>
  <c r="I106" i="43"/>
  <c r="J106" i="43"/>
  <c r="K106" i="43"/>
  <c r="L106" i="43"/>
  <c r="C107" i="43"/>
  <c r="D107" i="43"/>
  <c r="E107" i="43"/>
  <c r="F107" i="43"/>
  <c r="G107" i="43"/>
  <c r="H107" i="43"/>
  <c r="I107" i="43"/>
  <c r="J107" i="43"/>
  <c r="K107" i="43"/>
  <c r="L107" i="43"/>
  <c r="C108" i="43"/>
  <c r="D108" i="43"/>
  <c r="E108" i="43"/>
  <c r="F108" i="43"/>
  <c r="G108" i="43"/>
  <c r="H108" i="43"/>
  <c r="I108" i="43"/>
  <c r="J108" i="43"/>
  <c r="K108" i="43"/>
  <c r="L108" i="43"/>
  <c r="C109" i="43"/>
  <c r="D109" i="43"/>
  <c r="E109" i="43"/>
  <c r="F109" i="43"/>
  <c r="G109" i="43"/>
  <c r="H109" i="43"/>
  <c r="I109" i="43"/>
  <c r="J109" i="43"/>
  <c r="K109" i="43"/>
  <c r="L109" i="43"/>
  <c r="C110" i="43"/>
  <c r="D110" i="43"/>
  <c r="E110" i="43"/>
  <c r="F110" i="43"/>
  <c r="G110" i="43"/>
  <c r="H110" i="43"/>
  <c r="I110" i="43"/>
  <c r="J110" i="43"/>
  <c r="K110" i="43"/>
  <c r="L110" i="43"/>
  <c r="C111" i="43"/>
  <c r="D111" i="43"/>
  <c r="E111" i="43"/>
  <c r="F111" i="43"/>
  <c r="G111" i="43"/>
  <c r="H111" i="43"/>
  <c r="I111" i="43"/>
  <c r="J111" i="43"/>
  <c r="K111" i="43"/>
  <c r="L111" i="43"/>
  <c r="C112" i="43"/>
  <c r="D112" i="43"/>
  <c r="E112" i="43"/>
  <c r="F112" i="43"/>
  <c r="G112" i="43"/>
  <c r="H112" i="43"/>
  <c r="I112" i="43"/>
  <c r="J112" i="43"/>
  <c r="K112" i="43"/>
  <c r="L112" i="43"/>
  <c r="C113" i="43"/>
  <c r="D113" i="43"/>
  <c r="E113" i="43"/>
  <c r="F113" i="43"/>
  <c r="G113" i="43"/>
  <c r="H113" i="43"/>
  <c r="I113" i="43"/>
  <c r="J113" i="43"/>
  <c r="K113" i="43"/>
  <c r="L113" i="43"/>
  <c r="C114" i="43"/>
  <c r="D114" i="43"/>
  <c r="E114" i="43"/>
  <c r="F114" i="43"/>
  <c r="G114" i="43"/>
  <c r="H114" i="43"/>
  <c r="I114" i="43"/>
  <c r="J114" i="43"/>
  <c r="K114" i="43"/>
  <c r="L114" i="43"/>
  <c r="C115" i="43"/>
  <c r="D115" i="43"/>
  <c r="E115" i="43"/>
  <c r="F115" i="43"/>
  <c r="G115" i="43"/>
  <c r="H115" i="43"/>
  <c r="I115" i="43"/>
  <c r="J115" i="43"/>
  <c r="K115" i="43"/>
  <c r="L115" i="43"/>
  <c r="C116" i="43"/>
  <c r="D116" i="43"/>
  <c r="E116" i="43"/>
  <c r="F116" i="43"/>
  <c r="G116" i="43"/>
  <c r="H116" i="43"/>
  <c r="I116" i="43"/>
  <c r="J116" i="43"/>
  <c r="K116" i="43"/>
  <c r="L116" i="43"/>
  <c r="C117" i="43"/>
  <c r="D117" i="43"/>
  <c r="E117" i="43"/>
  <c r="F117" i="43"/>
  <c r="G117" i="43"/>
  <c r="H117" i="43"/>
  <c r="I117" i="43"/>
  <c r="J117" i="43"/>
  <c r="K117" i="43"/>
  <c r="L117" i="43"/>
  <c r="C118" i="43"/>
  <c r="D118" i="43"/>
  <c r="E118" i="43"/>
  <c r="F118" i="43"/>
  <c r="G118" i="43"/>
  <c r="H118" i="43"/>
  <c r="I118" i="43"/>
  <c r="J118" i="43"/>
  <c r="K118" i="43"/>
  <c r="L118" i="43"/>
  <c r="C119" i="43"/>
  <c r="D119" i="43"/>
  <c r="E119" i="43"/>
  <c r="F119" i="43"/>
  <c r="G119" i="43"/>
  <c r="H119" i="43"/>
  <c r="I119" i="43"/>
  <c r="J119" i="43"/>
  <c r="K119" i="43"/>
  <c r="L119" i="43"/>
  <c r="C120" i="43"/>
  <c r="D120" i="43"/>
  <c r="E120" i="43"/>
  <c r="F120" i="43"/>
  <c r="G120" i="43"/>
  <c r="H120" i="43"/>
  <c r="I120" i="43"/>
  <c r="J120" i="43"/>
  <c r="K120" i="43"/>
  <c r="L120" i="43"/>
  <c r="C121" i="43"/>
  <c r="D121" i="43"/>
  <c r="E121" i="43"/>
  <c r="F121" i="43"/>
  <c r="G121" i="43"/>
  <c r="H121" i="43"/>
  <c r="I121" i="43"/>
  <c r="J121" i="43"/>
  <c r="K121" i="43"/>
  <c r="L121" i="43"/>
  <c r="C122" i="43"/>
  <c r="D122" i="43"/>
  <c r="E122" i="43"/>
  <c r="F122" i="43"/>
  <c r="G122" i="43"/>
  <c r="H122" i="43"/>
  <c r="I122" i="43"/>
  <c r="J122" i="43"/>
  <c r="K122" i="43"/>
  <c r="L122" i="43"/>
  <c r="C123" i="43"/>
  <c r="D123" i="43"/>
  <c r="E123" i="43"/>
  <c r="F123" i="43"/>
  <c r="G123" i="43"/>
  <c r="H123" i="43"/>
  <c r="I123" i="43"/>
  <c r="J123" i="43"/>
  <c r="K123" i="43"/>
  <c r="L123" i="43"/>
  <c r="C124" i="43"/>
  <c r="D124" i="43"/>
  <c r="E124" i="43"/>
  <c r="F124" i="43"/>
  <c r="G124" i="43"/>
  <c r="H124" i="43"/>
  <c r="I124" i="43"/>
  <c r="J124" i="43"/>
  <c r="K124" i="43"/>
  <c r="L124" i="43"/>
  <c r="C125" i="43"/>
  <c r="D125" i="43"/>
  <c r="E125" i="43"/>
  <c r="F125" i="43"/>
  <c r="G125" i="43"/>
  <c r="H125" i="43"/>
  <c r="I125" i="43"/>
  <c r="J125" i="43"/>
  <c r="K125" i="43"/>
  <c r="L125" i="43"/>
  <c r="C126" i="43"/>
  <c r="D126" i="43"/>
  <c r="E126" i="43"/>
  <c r="F126" i="43"/>
  <c r="G126" i="43"/>
  <c r="H126" i="43"/>
  <c r="I126" i="43"/>
  <c r="J126" i="43"/>
  <c r="K126" i="43"/>
  <c r="L126" i="43"/>
  <c r="C127" i="43"/>
  <c r="D127" i="43"/>
  <c r="E127" i="43"/>
  <c r="F127" i="43"/>
  <c r="G127" i="43"/>
  <c r="H127" i="43"/>
  <c r="I127" i="43"/>
  <c r="J127" i="43"/>
  <c r="K127" i="43"/>
  <c r="L127" i="43"/>
  <c r="C128" i="43"/>
  <c r="D128" i="43"/>
  <c r="E128" i="43"/>
  <c r="F128" i="43"/>
  <c r="G128" i="43"/>
  <c r="H128" i="43"/>
  <c r="I128" i="43"/>
  <c r="J128" i="43"/>
  <c r="K128" i="43"/>
  <c r="L128" i="43"/>
  <c r="C129" i="43"/>
  <c r="D129" i="43"/>
  <c r="E129" i="43"/>
  <c r="F129" i="43"/>
  <c r="G129" i="43"/>
  <c r="H129" i="43"/>
  <c r="I129" i="43"/>
  <c r="J129" i="43"/>
  <c r="K129" i="43"/>
  <c r="L129" i="43"/>
  <c r="C130" i="43"/>
  <c r="D130" i="43"/>
  <c r="E130" i="43"/>
  <c r="F130" i="43"/>
  <c r="G130" i="43"/>
  <c r="H130" i="43"/>
  <c r="I130" i="43"/>
  <c r="J130" i="43"/>
  <c r="K130" i="43"/>
  <c r="L130" i="43"/>
  <c r="C131" i="43"/>
  <c r="D131" i="43"/>
  <c r="E131" i="43"/>
  <c r="F131" i="43"/>
  <c r="G131" i="43"/>
  <c r="H131" i="43"/>
  <c r="I131" i="43"/>
  <c r="J131" i="43"/>
  <c r="K131" i="43"/>
  <c r="L131" i="43"/>
  <c r="C132" i="43"/>
  <c r="D132" i="43"/>
  <c r="E132" i="43"/>
  <c r="F132" i="43"/>
  <c r="G132" i="43"/>
  <c r="H132" i="43"/>
  <c r="I132" i="43"/>
  <c r="J132" i="43"/>
  <c r="K132" i="43"/>
  <c r="L132" i="43"/>
  <c r="C133" i="43"/>
  <c r="D133" i="43"/>
  <c r="E133" i="43"/>
  <c r="F133" i="43"/>
  <c r="G133" i="43"/>
  <c r="H133" i="43"/>
  <c r="I133" i="43"/>
  <c r="J133" i="43"/>
  <c r="K133" i="43"/>
  <c r="L133" i="43"/>
  <c r="C134" i="43"/>
  <c r="D134" i="43"/>
  <c r="E134" i="43"/>
  <c r="F134" i="43"/>
  <c r="G134" i="43"/>
  <c r="H134" i="43"/>
  <c r="I134" i="43"/>
  <c r="J134" i="43"/>
  <c r="K134" i="43"/>
  <c r="L134" i="43"/>
  <c r="C135" i="43"/>
  <c r="D135" i="43"/>
  <c r="E135" i="43"/>
  <c r="F135" i="43"/>
  <c r="G135" i="43"/>
  <c r="H135" i="43"/>
  <c r="I135" i="43"/>
  <c r="J135" i="43"/>
  <c r="K135" i="43"/>
  <c r="L135" i="43"/>
  <c r="C136" i="43"/>
  <c r="D136" i="43"/>
  <c r="E136" i="43"/>
  <c r="F136" i="43"/>
  <c r="G136" i="43"/>
  <c r="H136" i="43"/>
  <c r="I136" i="43"/>
  <c r="J136" i="43"/>
  <c r="K136" i="43"/>
  <c r="L136" i="43"/>
  <c r="C137" i="43"/>
  <c r="D137" i="43"/>
  <c r="E137" i="43"/>
  <c r="F137" i="43"/>
  <c r="G137" i="43"/>
  <c r="H137" i="43"/>
  <c r="I137" i="43"/>
  <c r="J137" i="43"/>
  <c r="K137" i="43"/>
  <c r="L137" i="43"/>
  <c r="C138" i="43"/>
  <c r="D138" i="43"/>
  <c r="E138" i="43"/>
  <c r="F138" i="43"/>
  <c r="G138" i="43"/>
  <c r="H138" i="43"/>
  <c r="I138" i="43"/>
  <c r="J138" i="43"/>
  <c r="K138" i="43"/>
  <c r="L138" i="43"/>
  <c r="C139" i="43"/>
  <c r="D139" i="43"/>
  <c r="E139" i="43"/>
  <c r="F139" i="43"/>
  <c r="G139" i="43"/>
  <c r="H139" i="43"/>
  <c r="I139" i="43"/>
  <c r="J139" i="43"/>
  <c r="K139" i="43"/>
  <c r="L139" i="43"/>
  <c r="C140" i="43"/>
  <c r="D140" i="43"/>
  <c r="E140" i="43"/>
  <c r="F140" i="43"/>
  <c r="G140" i="43"/>
  <c r="H140" i="43"/>
  <c r="I140" i="43"/>
  <c r="J140" i="43"/>
  <c r="K140" i="43"/>
  <c r="L140" i="43"/>
  <c r="C141" i="43"/>
  <c r="D141" i="43"/>
  <c r="E141" i="43"/>
  <c r="F141" i="43"/>
  <c r="G141" i="43"/>
  <c r="H141" i="43"/>
  <c r="I141" i="43"/>
  <c r="J141" i="43"/>
  <c r="K141" i="43"/>
  <c r="L141" i="43"/>
  <c r="C142" i="43"/>
  <c r="D142" i="43"/>
  <c r="E142" i="43"/>
  <c r="F142" i="43"/>
  <c r="G142" i="43"/>
  <c r="H142" i="43"/>
  <c r="I142" i="43"/>
  <c r="J142" i="43"/>
  <c r="K142" i="43"/>
  <c r="L142" i="43"/>
  <c r="C143" i="43"/>
  <c r="D143" i="43"/>
  <c r="E143" i="43"/>
  <c r="F143" i="43"/>
  <c r="G143" i="43"/>
  <c r="H143" i="43"/>
  <c r="I143" i="43"/>
  <c r="J143" i="43"/>
  <c r="K143" i="43"/>
  <c r="L143" i="43"/>
  <c r="C144" i="43"/>
  <c r="D144" i="43"/>
  <c r="E144" i="43"/>
  <c r="F144" i="43"/>
  <c r="G144" i="43"/>
  <c r="H144" i="43"/>
  <c r="I144" i="43"/>
  <c r="J144" i="43"/>
  <c r="K144" i="43"/>
  <c r="L144" i="43"/>
  <c r="C145" i="43"/>
  <c r="D145" i="43"/>
  <c r="E145" i="43"/>
  <c r="F145" i="43"/>
  <c r="G145" i="43"/>
  <c r="H145" i="43"/>
  <c r="I145" i="43"/>
  <c r="J145" i="43"/>
  <c r="K145" i="43"/>
  <c r="L145" i="43"/>
  <c r="C146" i="43"/>
  <c r="D146" i="43"/>
  <c r="E146" i="43"/>
  <c r="F146" i="43"/>
  <c r="G146" i="43"/>
  <c r="H146" i="43"/>
  <c r="I146" i="43"/>
  <c r="J146" i="43"/>
  <c r="K146" i="43"/>
  <c r="L146" i="43"/>
  <c r="C147" i="43"/>
  <c r="D147" i="43"/>
  <c r="E147" i="43"/>
  <c r="F147" i="43"/>
  <c r="G147" i="43"/>
  <c r="H147" i="43"/>
  <c r="I147" i="43"/>
  <c r="J147" i="43"/>
  <c r="K147" i="43"/>
  <c r="L147" i="43"/>
  <c r="C148" i="43"/>
  <c r="D148" i="43"/>
  <c r="E148" i="43"/>
  <c r="F148" i="43"/>
  <c r="G148" i="43"/>
  <c r="H148" i="43"/>
  <c r="I148" i="43"/>
  <c r="J148" i="43"/>
  <c r="K148" i="43"/>
  <c r="L148" i="43"/>
  <c r="C149" i="43"/>
  <c r="D149" i="43"/>
  <c r="E149" i="43"/>
  <c r="F149" i="43"/>
  <c r="G149" i="43"/>
  <c r="H149" i="43"/>
  <c r="I149" i="43"/>
  <c r="J149" i="43"/>
  <c r="K149" i="43"/>
  <c r="L149" i="43"/>
  <c r="C150" i="43"/>
  <c r="D150" i="43"/>
  <c r="E150" i="43"/>
  <c r="F150" i="43"/>
  <c r="G150" i="43"/>
  <c r="H150" i="43"/>
  <c r="I150" i="43"/>
  <c r="J150" i="43"/>
  <c r="K150" i="43"/>
  <c r="L150" i="43"/>
  <c r="C151" i="43"/>
  <c r="D151" i="43"/>
  <c r="E151" i="43"/>
  <c r="F151" i="43"/>
  <c r="G151" i="43"/>
  <c r="H151" i="43"/>
  <c r="I151" i="43"/>
  <c r="J151" i="43"/>
  <c r="K151" i="43"/>
  <c r="L151" i="43"/>
  <c r="C152" i="43"/>
  <c r="D152" i="43"/>
  <c r="E152" i="43"/>
  <c r="F152" i="43"/>
  <c r="G152" i="43"/>
  <c r="H152" i="43"/>
  <c r="I152" i="43"/>
  <c r="J152" i="43"/>
  <c r="K152" i="43"/>
  <c r="L152" i="43"/>
  <c r="C153" i="43"/>
  <c r="D153" i="43"/>
  <c r="E153" i="43"/>
  <c r="F153" i="43"/>
  <c r="G153" i="43"/>
  <c r="H153" i="43"/>
  <c r="I153" i="43"/>
  <c r="J153" i="43"/>
  <c r="K153" i="43"/>
  <c r="L153" i="43"/>
  <c r="C154" i="43"/>
  <c r="D154" i="43"/>
  <c r="E154" i="43"/>
  <c r="F154" i="43"/>
  <c r="G154" i="43"/>
  <c r="H154" i="43"/>
  <c r="I154" i="43"/>
  <c r="J154" i="43"/>
  <c r="K154" i="43"/>
  <c r="L154" i="43"/>
  <c r="C155" i="43"/>
  <c r="D155" i="43"/>
  <c r="E155" i="43"/>
  <c r="F155" i="43"/>
  <c r="G155" i="43"/>
  <c r="H155" i="43"/>
  <c r="I155" i="43"/>
  <c r="J155" i="43"/>
  <c r="K155" i="43"/>
  <c r="L155" i="43"/>
  <c r="C156" i="43"/>
  <c r="D156" i="43"/>
  <c r="E156" i="43"/>
  <c r="F156" i="43"/>
  <c r="G156" i="43"/>
  <c r="H156" i="43"/>
  <c r="I156" i="43"/>
  <c r="J156" i="43"/>
  <c r="K156" i="43"/>
  <c r="L156" i="43"/>
  <c r="C157" i="43"/>
  <c r="D157" i="43"/>
  <c r="E157" i="43"/>
  <c r="F157" i="43"/>
  <c r="G157" i="43"/>
  <c r="H157" i="43"/>
  <c r="I157" i="43"/>
  <c r="J157" i="43"/>
  <c r="K157" i="43"/>
  <c r="L157" i="43"/>
  <c r="C158" i="43"/>
  <c r="D158" i="43"/>
  <c r="E158" i="43"/>
  <c r="F158" i="43"/>
  <c r="G158" i="43"/>
  <c r="H158" i="43"/>
  <c r="I158" i="43"/>
  <c r="J158" i="43"/>
  <c r="K158" i="43"/>
  <c r="L158" i="43"/>
  <c r="C159" i="43"/>
  <c r="D159" i="43"/>
  <c r="E159" i="43"/>
  <c r="F159" i="43"/>
  <c r="G159" i="43"/>
  <c r="H159" i="43"/>
  <c r="I159" i="43"/>
  <c r="J159" i="43"/>
  <c r="K159" i="43"/>
  <c r="L159" i="43"/>
  <c r="C160" i="43"/>
  <c r="D160" i="43"/>
  <c r="E160" i="43"/>
  <c r="F160" i="43"/>
  <c r="G160" i="43"/>
  <c r="H160" i="43"/>
  <c r="I160" i="43"/>
  <c r="J160" i="43"/>
  <c r="K160" i="43"/>
  <c r="L160" i="43"/>
  <c r="C161" i="43"/>
  <c r="D161" i="43"/>
  <c r="E161" i="43"/>
  <c r="F161" i="43"/>
  <c r="G161" i="43"/>
  <c r="H161" i="43"/>
  <c r="I161" i="43"/>
  <c r="J161" i="43"/>
  <c r="K161" i="43"/>
  <c r="L161" i="43"/>
  <c r="C162" i="43"/>
  <c r="D162" i="43"/>
  <c r="E162" i="43"/>
  <c r="F162" i="43"/>
  <c r="G162" i="43"/>
  <c r="H162" i="43"/>
  <c r="I162" i="43"/>
  <c r="J162" i="43"/>
  <c r="K162" i="43"/>
  <c r="L162" i="43"/>
  <c r="C163" i="43"/>
  <c r="D163" i="43"/>
  <c r="E163" i="43"/>
  <c r="F163" i="43"/>
  <c r="G163" i="43"/>
  <c r="H163" i="43"/>
  <c r="I163" i="43"/>
  <c r="J163" i="43"/>
  <c r="K163" i="43"/>
  <c r="L163" i="43"/>
  <c r="C164" i="43"/>
  <c r="D164" i="43"/>
  <c r="E164" i="43"/>
  <c r="F164" i="43"/>
  <c r="G164" i="43"/>
  <c r="H164" i="43"/>
  <c r="I164" i="43"/>
  <c r="J164" i="43"/>
  <c r="K164" i="43"/>
  <c r="L164" i="43"/>
  <c r="C165" i="43"/>
  <c r="D165" i="43"/>
  <c r="E165" i="43"/>
  <c r="F165" i="43"/>
  <c r="G165" i="43"/>
  <c r="H165" i="43"/>
  <c r="I165" i="43"/>
  <c r="J165" i="43"/>
  <c r="K165" i="43"/>
  <c r="L165" i="43"/>
  <c r="C166" i="43"/>
  <c r="D166" i="43"/>
  <c r="E166" i="43"/>
  <c r="F166" i="43"/>
  <c r="G166" i="43"/>
  <c r="H166" i="43"/>
  <c r="I166" i="43"/>
  <c r="J166" i="43"/>
  <c r="K166" i="43"/>
  <c r="L166" i="43"/>
  <c r="C167" i="43"/>
  <c r="D167" i="43"/>
  <c r="E167" i="43"/>
  <c r="F167" i="43"/>
  <c r="G167" i="43"/>
  <c r="H167" i="43"/>
  <c r="I167" i="43"/>
  <c r="J167" i="43"/>
  <c r="K167" i="43"/>
  <c r="L167" i="43"/>
  <c r="C168" i="43"/>
  <c r="D168" i="43"/>
  <c r="E168" i="43"/>
  <c r="F168" i="43"/>
  <c r="G168" i="43"/>
  <c r="H168" i="43"/>
  <c r="I168" i="43"/>
  <c r="J168" i="43"/>
  <c r="K168" i="43"/>
  <c r="L168" i="43"/>
  <c r="C169" i="43"/>
  <c r="D169" i="43"/>
  <c r="E169" i="43"/>
  <c r="F169" i="43"/>
  <c r="G169" i="43"/>
  <c r="H169" i="43"/>
  <c r="I169" i="43"/>
  <c r="J169" i="43"/>
  <c r="K169" i="43"/>
  <c r="L169" i="43"/>
  <c r="C170" i="43"/>
  <c r="D170" i="43"/>
  <c r="E170" i="43"/>
  <c r="F170" i="43"/>
  <c r="G170" i="43"/>
  <c r="H170" i="43"/>
  <c r="I170" i="43"/>
  <c r="J170" i="43"/>
  <c r="K170" i="43"/>
  <c r="L170" i="43"/>
  <c r="C171" i="43"/>
  <c r="D171" i="43"/>
  <c r="E171" i="43"/>
  <c r="F171" i="43"/>
  <c r="G171" i="43"/>
  <c r="H171" i="43"/>
  <c r="I171" i="43"/>
  <c r="J171" i="43"/>
  <c r="K171" i="43"/>
  <c r="L171" i="43"/>
  <c r="C172" i="43"/>
  <c r="D172" i="43"/>
  <c r="E172" i="43"/>
  <c r="F172" i="43"/>
  <c r="G172" i="43"/>
  <c r="H172" i="43"/>
  <c r="I172" i="43"/>
  <c r="J172" i="43"/>
  <c r="K172" i="43"/>
  <c r="L172" i="43"/>
  <c r="C173" i="43"/>
  <c r="D173" i="43"/>
  <c r="E173" i="43"/>
  <c r="F173" i="43"/>
  <c r="G173" i="43"/>
  <c r="H173" i="43"/>
  <c r="I173" i="43"/>
  <c r="J173" i="43"/>
  <c r="K173" i="43"/>
  <c r="L173" i="43"/>
  <c r="C174" i="43"/>
  <c r="D174" i="43"/>
  <c r="E174" i="43"/>
  <c r="F174" i="43"/>
  <c r="G174" i="43"/>
  <c r="H174" i="43"/>
  <c r="I174" i="43"/>
  <c r="J174" i="43"/>
  <c r="K174" i="43"/>
  <c r="L174" i="43"/>
  <c r="C175" i="43"/>
  <c r="D175" i="43"/>
  <c r="E175" i="43"/>
  <c r="F175" i="43"/>
  <c r="G175" i="43"/>
  <c r="H175" i="43"/>
  <c r="I175" i="43"/>
  <c r="J175" i="43"/>
  <c r="K175" i="43"/>
  <c r="L175" i="43"/>
  <c r="C176" i="43"/>
  <c r="D176" i="43"/>
  <c r="E176" i="43"/>
  <c r="F176" i="43"/>
  <c r="G176" i="43"/>
  <c r="H176" i="43"/>
  <c r="I176" i="43"/>
  <c r="J176" i="43"/>
  <c r="K176" i="43"/>
  <c r="L176" i="43"/>
  <c r="C177" i="43"/>
  <c r="D177" i="43"/>
  <c r="E177" i="43"/>
  <c r="F177" i="43"/>
  <c r="G177" i="43"/>
  <c r="H177" i="43"/>
  <c r="I177" i="43"/>
  <c r="J177" i="43"/>
  <c r="K177" i="43"/>
  <c r="L177" i="43"/>
  <c r="C178" i="43"/>
  <c r="D178" i="43"/>
  <c r="E178" i="43"/>
  <c r="F178" i="43"/>
  <c r="G178" i="43"/>
  <c r="H178" i="43"/>
  <c r="I178" i="43"/>
  <c r="J178" i="43"/>
  <c r="K178" i="43"/>
  <c r="L178" i="43"/>
  <c r="C179" i="43"/>
  <c r="D179" i="43"/>
  <c r="E179" i="43"/>
  <c r="F179" i="43"/>
  <c r="G179" i="43"/>
  <c r="H179" i="43"/>
  <c r="I179" i="43"/>
  <c r="J179" i="43"/>
  <c r="K179" i="43"/>
  <c r="L179" i="43"/>
  <c r="C180" i="43"/>
  <c r="D180" i="43"/>
  <c r="E180" i="43"/>
  <c r="F180" i="43"/>
  <c r="G180" i="43"/>
  <c r="H180" i="43"/>
  <c r="I180" i="43"/>
  <c r="J180" i="43"/>
  <c r="K180" i="43"/>
  <c r="L180" i="43"/>
  <c r="C181" i="43"/>
  <c r="D181" i="43"/>
  <c r="E181" i="43"/>
  <c r="F181" i="43"/>
  <c r="G181" i="43"/>
  <c r="H181" i="43"/>
  <c r="I181" i="43"/>
  <c r="J181" i="43"/>
  <c r="K181" i="43"/>
  <c r="L181" i="43"/>
  <c r="C182" i="43"/>
  <c r="D182" i="43"/>
  <c r="E182" i="43"/>
  <c r="F182" i="43"/>
  <c r="G182" i="43"/>
  <c r="H182" i="43"/>
  <c r="I182" i="43"/>
  <c r="J182" i="43"/>
  <c r="K182" i="43"/>
  <c r="L182" i="43"/>
  <c r="C183" i="43"/>
  <c r="D183" i="43"/>
  <c r="E183" i="43"/>
  <c r="F183" i="43"/>
  <c r="G183" i="43"/>
  <c r="H183" i="43"/>
  <c r="I183" i="43"/>
  <c r="J183" i="43"/>
  <c r="K183" i="43"/>
  <c r="L183" i="43"/>
  <c r="C184" i="43"/>
  <c r="D184" i="43"/>
  <c r="E184" i="43"/>
  <c r="F184" i="43"/>
  <c r="G184" i="43"/>
  <c r="H184" i="43"/>
  <c r="I184" i="43"/>
  <c r="J184" i="43"/>
  <c r="K184" i="43"/>
  <c r="L184" i="43"/>
  <c r="C185" i="43"/>
  <c r="D185" i="43"/>
  <c r="E185" i="43"/>
  <c r="F185" i="43"/>
  <c r="G185" i="43"/>
  <c r="H185" i="43"/>
  <c r="I185" i="43"/>
  <c r="J185" i="43"/>
  <c r="K185" i="43"/>
  <c r="L185" i="43"/>
  <c r="C186" i="43"/>
  <c r="D186" i="43"/>
  <c r="E186" i="43"/>
  <c r="F186" i="43"/>
  <c r="G186" i="43"/>
  <c r="H186" i="43"/>
  <c r="I186" i="43"/>
  <c r="J186" i="43"/>
  <c r="K186" i="43"/>
  <c r="L186" i="43"/>
  <c r="C187" i="43"/>
  <c r="D187" i="43"/>
  <c r="E187" i="43"/>
  <c r="F187" i="43"/>
  <c r="G187" i="43"/>
  <c r="H187" i="43"/>
  <c r="I187" i="43"/>
  <c r="J187" i="43"/>
  <c r="K187" i="43"/>
  <c r="L187" i="43"/>
  <c r="C188" i="43"/>
  <c r="D188" i="43"/>
  <c r="E188" i="43"/>
  <c r="F188" i="43"/>
  <c r="G188" i="43"/>
  <c r="H188" i="43"/>
  <c r="I188" i="43"/>
  <c r="J188" i="43"/>
  <c r="K188" i="43"/>
  <c r="L188" i="43"/>
  <c r="C189" i="43"/>
  <c r="D189" i="43"/>
  <c r="E189" i="43"/>
  <c r="F189" i="43"/>
  <c r="G189" i="43"/>
  <c r="H189" i="43"/>
  <c r="I189" i="43"/>
  <c r="J189" i="43"/>
  <c r="K189" i="43"/>
  <c r="L189" i="43"/>
  <c r="C190" i="43"/>
  <c r="D190" i="43"/>
  <c r="E190" i="43"/>
  <c r="F190" i="43"/>
  <c r="G190" i="43"/>
  <c r="H190" i="43"/>
  <c r="I190" i="43"/>
  <c r="J190" i="43"/>
  <c r="K190" i="43"/>
  <c r="L190" i="43"/>
  <c r="C191" i="43"/>
  <c r="D191" i="43"/>
  <c r="E191" i="43"/>
  <c r="F191" i="43"/>
  <c r="G191" i="43"/>
  <c r="H191" i="43"/>
  <c r="I191" i="43"/>
  <c r="J191" i="43"/>
  <c r="K191" i="43"/>
  <c r="L191" i="43"/>
  <c r="C192" i="43"/>
  <c r="D192" i="43"/>
  <c r="E192" i="43"/>
  <c r="F192" i="43"/>
  <c r="G192" i="43"/>
  <c r="H192" i="43"/>
  <c r="I192" i="43"/>
  <c r="J192" i="43"/>
  <c r="K192" i="43"/>
  <c r="L192" i="43"/>
  <c r="C193" i="43"/>
  <c r="D193" i="43"/>
  <c r="E193" i="43"/>
  <c r="F193" i="43"/>
  <c r="G193" i="43"/>
  <c r="H193" i="43"/>
  <c r="I193" i="43"/>
  <c r="J193" i="43"/>
  <c r="K193" i="43"/>
  <c r="L193" i="43"/>
  <c r="C194" i="43"/>
  <c r="D194" i="43"/>
  <c r="E194" i="43"/>
  <c r="F194" i="43"/>
  <c r="G194" i="43"/>
  <c r="H194" i="43"/>
  <c r="I194" i="43"/>
  <c r="J194" i="43"/>
  <c r="K194" i="43"/>
  <c r="L194" i="43"/>
  <c r="C195" i="43"/>
  <c r="D195" i="43"/>
  <c r="E195" i="43"/>
  <c r="F195" i="43"/>
  <c r="G195" i="43"/>
  <c r="H195" i="43"/>
  <c r="I195" i="43"/>
  <c r="J195" i="43"/>
  <c r="K195" i="43"/>
  <c r="L195" i="43"/>
  <c r="C196" i="43"/>
  <c r="D196" i="43"/>
  <c r="E196" i="43"/>
  <c r="F196" i="43"/>
  <c r="G196" i="43"/>
  <c r="H196" i="43"/>
  <c r="I196" i="43"/>
  <c r="J196" i="43"/>
  <c r="K196" i="43"/>
  <c r="L196" i="43"/>
  <c r="C197" i="43"/>
  <c r="D197" i="43"/>
  <c r="E197" i="43"/>
  <c r="F197" i="43"/>
  <c r="G197" i="43"/>
  <c r="H197" i="43"/>
  <c r="I197" i="43"/>
  <c r="J197" i="43"/>
  <c r="K197" i="43"/>
  <c r="L197" i="43"/>
  <c r="C198" i="43"/>
  <c r="D198" i="43"/>
  <c r="E198" i="43"/>
  <c r="F198" i="43"/>
  <c r="G198" i="43"/>
  <c r="H198" i="43"/>
  <c r="I198" i="43"/>
  <c r="J198" i="43"/>
  <c r="K198" i="43"/>
  <c r="L198" i="43"/>
  <c r="C199" i="43"/>
  <c r="D199" i="43"/>
  <c r="E199" i="43"/>
  <c r="F199" i="43"/>
  <c r="G199" i="43"/>
  <c r="H199" i="43"/>
  <c r="I199" i="43"/>
  <c r="J199" i="43"/>
  <c r="K199" i="43"/>
  <c r="L199" i="43"/>
  <c r="C200" i="43"/>
  <c r="D200" i="43"/>
  <c r="E200" i="43"/>
  <c r="F200" i="43"/>
  <c r="G200" i="43"/>
  <c r="H200" i="43"/>
  <c r="I200" i="43"/>
  <c r="J200" i="43"/>
  <c r="K200" i="43"/>
  <c r="L200" i="43"/>
  <c r="C201" i="43"/>
  <c r="D201" i="43"/>
  <c r="E201" i="43"/>
  <c r="F201" i="43"/>
  <c r="G201" i="43"/>
  <c r="H201" i="43"/>
  <c r="I201" i="43"/>
  <c r="J201" i="43"/>
  <c r="K201" i="43"/>
  <c r="L201" i="43"/>
  <c r="C202" i="43"/>
  <c r="D202" i="43"/>
  <c r="E202" i="43"/>
  <c r="F202" i="43"/>
  <c r="G202" i="43"/>
  <c r="H202" i="43"/>
  <c r="I202" i="43"/>
  <c r="J202" i="43"/>
  <c r="K202" i="43"/>
  <c r="L202" i="43"/>
  <c r="C203" i="43"/>
  <c r="D203" i="43"/>
  <c r="E203" i="43"/>
  <c r="F203" i="43"/>
  <c r="G203" i="43"/>
  <c r="H203" i="43"/>
  <c r="I203" i="43"/>
  <c r="J203" i="43"/>
  <c r="K203" i="43"/>
  <c r="L203" i="43"/>
  <c r="C204" i="43"/>
  <c r="D204" i="43"/>
  <c r="E204" i="43"/>
  <c r="F204" i="43"/>
  <c r="G204" i="43"/>
  <c r="H204" i="43"/>
  <c r="I204" i="43"/>
  <c r="J204" i="43"/>
  <c r="K204" i="43"/>
  <c r="L204" i="43"/>
  <c r="C205" i="43"/>
  <c r="D205" i="43"/>
  <c r="E205" i="43"/>
  <c r="F205" i="43"/>
  <c r="G205" i="43"/>
  <c r="H205" i="43"/>
  <c r="I205" i="43"/>
  <c r="J205" i="43"/>
  <c r="K205" i="43"/>
  <c r="L205" i="43"/>
  <c r="C206" i="43"/>
  <c r="D206" i="43"/>
  <c r="E206" i="43"/>
  <c r="F206" i="43"/>
  <c r="G206" i="43"/>
  <c r="H206" i="43"/>
  <c r="I206" i="43"/>
  <c r="J206" i="43"/>
  <c r="K206" i="43"/>
  <c r="L206" i="43"/>
  <c r="C207" i="43"/>
  <c r="D207" i="43"/>
  <c r="E207" i="43"/>
  <c r="F207" i="43"/>
  <c r="G207" i="43"/>
  <c r="H207" i="43"/>
  <c r="I207" i="43"/>
  <c r="J207" i="43"/>
  <c r="K207" i="43"/>
  <c r="L207" i="43"/>
  <c r="C208" i="43"/>
  <c r="D208" i="43"/>
  <c r="E208" i="43"/>
  <c r="F208" i="43"/>
  <c r="G208" i="43"/>
  <c r="H208" i="43"/>
  <c r="I208" i="43"/>
  <c r="J208" i="43"/>
  <c r="K208" i="43"/>
  <c r="L208" i="43"/>
  <c r="C209" i="43"/>
  <c r="D209" i="43"/>
  <c r="E209" i="43"/>
  <c r="F209" i="43"/>
  <c r="G209" i="43"/>
  <c r="H209" i="43"/>
  <c r="I209" i="43"/>
  <c r="J209" i="43"/>
  <c r="K209" i="43"/>
  <c r="L209" i="43"/>
  <c r="C210" i="43"/>
  <c r="D210" i="43"/>
  <c r="E210" i="43"/>
  <c r="F210" i="43"/>
  <c r="G210" i="43"/>
  <c r="H210" i="43"/>
  <c r="I210" i="43"/>
  <c r="J210" i="43"/>
  <c r="K210" i="43"/>
  <c r="L210" i="43"/>
  <c r="C211" i="43"/>
  <c r="D211" i="43"/>
  <c r="E211" i="43"/>
  <c r="F211" i="43"/>
  <c r="G211" i="43"/>
  <c r="H211" i="43"/>
  <c r="I211" i="43"/>
  <c r="J211" i="43"/>
  <c r="K211" i="43"/>
  <c r="L211" i="43"/>
  <c r="C212" i="43"/>
  <c r="D212" i="43"/>
  <c r="E212" i="43"/>
  <c r="F212" i="43"/>
  <c r="G212" i="43"/>
  <c r="H212" i="43"/>
  <c r="I212" i="43"/>
  <c r="J212" i="43"/>
  <c r="K212" i="43"/>
  <c r="L212" i="43"/>
  <c r="C213" i="43"/>
  <c r="D213" i="43"/>
  <c r="E213" i="43"/>
  <c r="F213" i="43"/>
  <c r="G213" i="43"/>
  <c r="H213" i="43"/>
  <c r="I213" i="43"/>
  <c r="J213" i="43"/>
  <c r="K213" i="43"/>
  <c r="L213" i="43"/>
  <c r="C214" i="43"/>
  <c r="D214" i="43"/>
  <c r="E214" i="43"/>
  <c r="F214" i="43"/>
  <c r="G214" i="43"/>
  <c r="H214" i="43"/>
  <c r="I214" i="43"/>
  <c r="J214" i="43"/>
  <c r="K214" i="43"/>
  <c r="L214" i="43"/>
  <c r="C215" i="43"/>
  <c r="D215" i="43"/>
  <c r="E215" i="43"/>
  <c r="F215" i="43"/>
  <c r="G215" i="43"/>
  <c r="H215" i="43"/>
  <c r="I215" i="43"/>
  <c r="J215" i="43"/>
  <c r="K215" i="43"/>
  <c r="L215" i="43"/>
  <c r="C216" i="43"/>
  <c r="D216" i="43"/>
  <c r="E216" i="43"/>
  <c r="F216" i="43"/>
  <c r="G216" i="43"/>
  <c r="H216" i="43"/>
  <c r="I216" i="43"/>
  <c r="J216" i="43"/>
  <c r="K216" i="43"/>
  <c r="L216" i="43"/>
  <c r="C217" i="43"/>
  <c r="D217" i="43"/>
  <c r="E217" i="43"/>
  <c r="F217" i="43"/>
  <c r="G217" i="43"/>
  <c r="H217" i="43"/>
  <c r="I217" i="43"/>
  <c r="J217" i="43"/>
  <c r="K217" i="43"/>
  <c r="L217" i="43"/>
  <c r="C218" i="43"/>
  <c r="D218" i="43"/>
  <c r="E218" i="43"/>
  <c r="F218" i="43"/>
  <c r="G218" i="43"/>
  <c r="H218" i="43"/>
  <c r="I218" i="43"/>
  <c r="J218" i="43"/>
  <c r="K218" i="43"/>
  <c r="L218" i="43"/>
  <c r="C219" i="43"/>
  <c r="D219" i="43"/>
  <c r="E219" i="43"/>
  <c r="F219" i="43"/>
  <c r="G219" i="43"/>
  <c r="H219" i="43"/>
  <c r="I219" i="43"/>
  <c r="J219" i="43"/>
  <c r="K219" i="43"/>
  <c r="L219" i="43"/>
  <c r="C220" i="43"/>
  <c r="D220" i="43"/>
  <c r="E220" i="43"/>
  <c r="F220" i="43"/>
  <c r="G220" i="43"/>
  <c r="H220" i="43"/>
  <c r="I220" i="43"/>
  <c r="J220" i="43"/>
  <c r="K220" i="43"/>
  <c r="L220" i="43"/>
  <c r="C221" i="43"/>
  <c r="D221" i="43"/>
  <c r="E221" i="43"/>
  <c r="F221" i="43"/>
  <c r="G221" i="43"/>
  <c r="H221" i="43"/>
  <c r="I221" i="43"/>
  <c r="J221" i="43"/>
  <c r="K221" i="43"/>
  <c r="L221" i="43"/>
  <c r="C222" i="43"/>
  <c r="D222" i="43"/>
  <c r="E222" i="43"/>
  <c r="F222" i="43"/>
  <c r="G222" i="43"/>
  <c r="H222" i="43"/>
  <c r="I222" i="43"/>
  <c r="J222" i="43"/>
  <c r="K222" i="43"/>
  <c r="L222" i="43"/>
  <c r="C223" i="43"/>
  <c r="D223" i="43"/>
  <c r="E223" i="43"/>
  <c r="F223" i="43"/>
  <c r="G223" i="43"/>
  <c r="H223" i="43"/>
  <c r="I223" i="43"/>
  <c r="J223" i="43"/>
  <c r="K223" i="43"/>
  <c r="L223" i="43"/>
  <c r="C224" i="43"/>
  <c r="D224" i="43"/>
  <c r="E224" i="43"/>
  <c r="F224" i="43"/>
  <c r="G224" i="43"/>
  <c r="H224" i="43"/>
  <c r="I224" i="43"/>
  <c r="J224" i="43"/>
  <c r="K224" i="43"/>
  <c r="L224" i="43"/>
  <c r="C225" i="43"/>
  <c r="D225" i="43"/>
  <c r="E225" i="43"/>
  <c r="F225" i="43"/>
  <c r="G225" i="43"/>
  <c r="H225" i="43"/>
  <c r="I225" i="43"/>
  <c r="J225" i="43"/>
  <c r="K225" i="43"/>
  <c r="L225" i="43"/>
  <c r="C226" i="43"/>
  <c r="D226" i="43"/>
  <c r="E226" i="43"/>
  <c r="F226" i="43"/>
  <c r="G226" i="43"/>
  <c r="H226" i="43"/>
  <c r="I226" i="43"/>
  <c r="J226" i="43"/>
  <c r="K226" i="43"/>
  <c r="L226" i="43"/>
  <c r="C227" i="43"/>
  <c r="D227" i="43"/>
  <c r="E227" i="43"/>
  <c r="F227" i="43"/>
  <c r="G227" i="43"/>
  <c r="H227" i="43"/>
  <c r="I227" i="43"/>
  <c r="J227" i="43"/>
  <c r="K227" i="43"/>
  <c r="L227" i="43"/>
  <c r="C228" i="43"/>
  <c r="D228" i="43"/>
  <c r="E228" i="43"/>
  <c r="F228" i="43"/>
  <c r="G228" i="43"/>
  <c r="H228" i="43"/>
  <c r="I228" i="43"/>
  <c r="J228" i="43"/>
  <c r="K228" i="43"/>
  <c r="L228" i="43"/>
  <c r="C229" i="43"/>
  <c r="D229" i="43"/>
  <c r="E229" i="43"/>
  <c r="F229" i="43"/>
  <c r="G229" i="43"/>
  <c r="H229" i="43"/>
  <c r="I229" i="43"/>
  <c r="J229" i="43"/>
  <c r="K229" i="43"/>
  <c r="L229" i="43"/>
  <c r="C230" i="43"/>
  <c r="D230" i="43"/>
  <c r="E230" i="43"/>
  <c r="F230" i="43"/>
  <c r="G230" i="43"/>
  <c r="H230" i="43"/>
  <c r="I230" i="43"/>
  <c r="J230" i="43"/>
  <c r="K230" i="43"/>
  <c r="L230" i="43"/>
  <c r="C231" i="43"/>
  <c r="D231" i="43"/>
  <c r="E231" i="43"/>
  <c r="F231" i="43"/>
  <c r="G231" i="43"/>
  <c r="H231" i="43"/>
  <c r="I231" i="43"/>
  <c r="J231" i="43"/>
  <c r="K231" i="43"/>
  <c r="L231" i="43"/>
  <c r="C232" i="43"/>
  <c r="D232" i="43"/>
  <c r="E232" i="43"/>
  <c r="F232" i="43"/>
  <c r="G232" i="43"/>
  <c r="H232" i="43"/>
  <c r="I232" i="43"/>
  <c r="J232" i="43"/>
  <c r="K232" i="43"/>
  <c r="L232" i="43"/>
  <c r="C233" i="43"/>
  <c r="D233" i="43"/>
  <c r="E233" i="43"/>
  <c r="F233" i="43"/>
  <c r="G233" i="43"/>
  <c r="H233" i="43"/>
  <c r="I233" i="43"/>
  <c r="J233" i="43"/>
  <c r="K233" i="43"/>
  <c r="L233" i="43"/>
  <c r="C234" i="43"/>
  <c r="D234" i="43"/>
  <c r="E234" i="43"/>
  <c r="F234" i="43"/>
  <c r="G234" i="43"/>
  <c r="H234" i="43"/>
  <c r="I234" i="43"/>
  <c r="J234" i="43"/>
  <c r="K234" i="43"/>
  <c r="L234" i="43"/>
  <c r="C235" i="43"/>
  <c r="D235" i="43"/>
  <c r="E235" i="43"/>
  <c r="F235" i="43"/>
  <c r="G235" i="43"/>
  <c r="H235" i="43"/>
  <c r="I235" i="43"/>
  <c r="J235" i="43"/>
  <c r="K235" i="43"/>
  <c r="L235" i="43"/>
  <c r="C236" i="43"/>
  <c r="D236" i="43"/>
  <c r="E236" i="43"/>
  <c r="F236" i="43"/>
  <c r="G236" i="43"/>
  <c r="H236" i="43"/>
  <c r="I236" i="43"/>
  <c r="J236" i="43"/>
  <c r="K236" i="43"/>
  <c r="L236" i="43"/>
  <c r="C237" i="43"/>
  <c r="D237" i="43"/>
  <c r="E237" i="43"/>
  <c r="F237" i="43"/>
  <c r="G237" i="43"/>
  <c r="H237" i="43"/>
  <c r="I237" i="43"/>
  <c r="J237" i="43"/>
  <c r="K237" i="43"/>
  <c r="L237" i="43"/>
  <c r="C238" i="43"/>
  <c r="D238" i="43"/>
  <c r="E238" i="43"/>
  <c r="F238" i="43"/>
  <c r="G238" i="43"/>
  <c r="H238" i="43"/>
  <c r="I238" i="43"/>
  <c r="J238" i="43"/>
  <c r="K238" i="43"/>
  <c r="L238" i="43"/>
  <c r="C239" i="43"/>
  <c r="D239" i="43"/>
  <c r="E239" i="43"/>
  <c r="F239" i="43"/>
  <c r="G239" i="43"/>
  <c r="H239" i="43"/>
  <c r="I239" i="43"/>
  <c r="J239" i="43"/>
  <c r="K239" i="43"/>
  <c r="L239" i="43"/>
  <c r="C240" i="43"/>
  <c r="D240" i="43"/>
  <c r="E240" i="43"/>
  <c r="F240" i="43"/>
  <c r="G240" i="43"/>
  <c r="H240" i="43"/>
  <c r="I240" i="43"/>
  <c r="J240" i="43"/>
  <c r="K240" i="43"/>
  <c r="L240" i="43"/>
  <c r="C241" i="43"/>
  <c r="D241" i="43"/>
  <c r="E241" i="43"/>
  <c r="F241" i="43"/>
  <c r="G241" i="43"/>
  <c r="H241" i="43"/>
  <c r="I241" i="43"/>
  <c r="J241" i="43"/>
  <c r="K241" i="43"/>
  <c r="L241" i="43"/>
  <c r="C242" i="43"/>
  <c r="D242" i="43"/>
  <c r="E242" i="43"/>
  <c r="F242" i="43"/>
  <c r="G242" i="43"/>
  <c r="H242" i="43"/>
  <c r="I242" i="43"/>
  <c r="J242" i="43"/>
  <c r="K242" i="43"/>
  <c r="L242" i="43"/>
  <c r="C243" i="43"/>
  <c r="D243" i="43"/>
  <c r="E243" i="43"/>
  <c r="F243" i="43"/>
  <c r="G243" i="43"/>
  <c r="H243" i="43"/>
  <c r="I243" i="43"/>
  <c r="J243" i="43"/>
  <c r="K243" i="43"/>
  <c r="L243" i="43"/>
  <c r="C244" i="43"/>
  <c r="D244" i="43"/>
  <c r="E244" i="43"/>
  <c r="F244" i="43"/>
  <c r="G244" i="43"/>
  <c r="H244" i="43"/>
  <c r="I244" i="43"/>
  <c r="J244" i="43"/>
  <c r="K244" i="43"/>
  <c r="L244" i="43"/>
  <c r="C245" i="43"/>
  <c r="D245" i="43"/>
  <c r="E245" i="43"/>
  <c r="F245" i="43"/>
  <c r="G245" i="43"/>
  <c r="H245" i="43"/>
  <c r="I245" i="43"/>
  <c r="J245" i="43"/>
  <c r="K245" i="43"/>
  <c r="L245" i="43"/>
  <c r="C246" i="43"/>
  <c r="D246" i="43"/>
  <c r="E246" i="43"/>
  <c r="F246" i="43"/>
  <c r="G246" i="43"/>
  <c r="H246" i="43"/>
  <c r="I246" i="43"/>
  <c r="J246" i="43"/>
  <c r="K246" i="43"/>
  <c r="L246" i="43"/>
  <c r="C247" i="43"/>
  <c r="D247" i="43"/>
  <c r="E247" i="43"/>
  <c r="F247" i="43"/>
  <c r="G247" i="43"/>
  <c r="H247" i="43"/>
  <c r="I247" i="43"/>
  <c r="J247" i="43"/>
  <c r="K247" i="43"/>
  <c r="L247" i="43"/>
  <c r="C248" i="43"/>
  <c r="D248" i="43"/>
  <c r="E248" i="43"/>
  <c r="F248" i="43"/>
  <c r="G248" i="43"/>
  <c r="H248" i="43"/>
  <c r="I248" i="43"/>
  <c r="J248" i="43"/>
  <c r="K248" i="43"/>
  <c r="L248" i="43"/>
  <c r="C249" i="43"/>
  <c r="D249" i="43"/>
  <c r="E249" i="43"/>
  <c r="F249" i="43"/>
  <c r="G249" i="43"/>
  <c r="H249" i="43"/>
  <c r="I249" i="43"/>
  <c r="J249" i="43"/>
  <c r="K249" i="43"/>
  <c r="L249" i="43"/>
  <c r="C250" i="43"/>
  <c r="D250" i="43"/>
  <c r="E250" i="43"/>
  <c r="F250" i="43"/>
  <c r="G250" i="43"/>
  <c r="H250" i="43"/>
  <c r="I250" i="43"/>
  <c r="J250" i="43"/>
  <c r="K250" i="43"/>
  <c r="L250" i="43"/>
  <c r="C251" i="43"/>
  <c r="D251" i="43"/>
  <c r="E251" i="43"/>
  <c r="F251" i="43"/>
  <c r="G251" i="43"/>
  <c r="H251" i="43"/>
  <c r="I251" i="43"/>
  <c r="J251" i="43"/>
  <c r="K251" i="43"/>
  <c r="L251" i="43"/>
  <c r="C252" i="43"/>
  <c r="D252" i="43"/>
  <c r="E252" i="43"/>
  <c r="F252" i="43"/>
  <c r="G252" i="43"/>
  <c r="H252" i="43"/>
  <c r="I252" i="43"/>
  <c r="J252" i="43"/>
  <c r="K252" i="43"/>
  <c r="L252" i="43"/>
  <c r="C253" i="43"/>
  <c r="D253" i="43"/>
  <c r="E253" i="43"/>
  <c r="F253" i="43"/>
  <c r="G253" i="43"/>
  <c r="H253" i="43"/>
  <c r="I253" i="43"/>
  <c r="J253" i="43"/>
  <c r="K253" i="43"/>
  <c r="L253" i="43"/>
  <c r="C254" i="43"/>
  <c r="D254" i="43"/>
  <c r="E254" i="43"/>
  <c r="F254" i="43"/>
  <c r="G254" i="43"/>
  <c r="H254" i="43"/>
  <c r="I254" i="43"/>
  <c r="J254" i="43"/>
  <c r="K254" i="43"/>
  <c r="L254" i="43"/>
  <c r="C255" i="43"/>
  <c r="D255" i="43"/>
  <c r="E255" i="43"/>
  <c r="F255" i="43"/>
  <c r="G255" i="43"/>
  <c r="H255" i="43"/>
  <c r="I255" i="43"/>
  <c r="J255" i="43"/>
  <c r="K255" i="43"/>
  <c r="L255" i="43"/>
  <c r="C256" i="43"/>
  <c r="D256" i="43"/>
  <c r="E256" i="43"/>
  <c r="F256" i="43"/>
  <c r="G256" i="43"/>
  <c r="H256" i="43"/>
  <c r="I256" i="43"/>
  <c r="J256" i="43"/>
  <c r="K256" i="43"/>
  <c r="L256" i="43"/>
  <c r="C257" i="43"/>
  <c r="D257" i="43"/>
  <c r="E257" i="43"/>
  <c r="F257" i="43"/>
  <c r="G257" i="43"/>
  <c r="H257" i="43"/>
  <c r="I257" i="43"/>
  <c r="J257" i="43"/>
  <c r="K257" i="43"/>
  <c r="L257" i="43"/>
  <c r="C258" i="43"/>
  <c r="D258" i="43"/>
  <c r="E258" i="43"/>
  <c r="F258" i="43"/>
  <c r="G258" i="43"/>
  <c r="H258" i="43"/>
  <c r="I258" i="43"/>
  <c r="J258" i="43"/>
  <c r="K258" i="43"/>
  <c r="L258" i="43"/>
  <c r="C259" i="43"/>
  <c r="D259" i="43"/>
  <c r="E259" i="43"/>
  <c r="F259" i="43"/>
  <c r="G259" i="43"/>
  <c r="H259" i="43"/>
  <c r="I259" i="43"/>
  <c r="J259" i="43"/>
  <c r="K259" i="43"/>
  <c r="L259" i="43"/>
  <c r="C260" i="43"/>
  <c r="D260" i="43"/>
  <c r="E260" i="43"/>
  <c r="F260" i="43"/>
  <c r="G260" i="43"/>
  <c r="H260" i="43"/>
  <c r="I260" i="43"/>
  <c r="J260" i="43"/>
  <c r="K260" i="43"/>
  <c r="L260" i="43"/>
  <c r="C261" i="43"/>
  <c r="D261" i="43"/>
  <c r="E261" i="43"/>
  <c r="F261" i="43"/>
  <c r="G261" i="43"/>
  <c r="H261" i="43"/>
  <c r="I261" i="43"/>
  <c r="J261" i="43"/>
  <c r="K261" i="43"/>
  <c r="L261" i="43"/>
  <c r="C262" i="43"/>
  <c r="D262" i="43"/>
  <c r="E262" i="43"/>
  <c r="F262" i="43"/>
  <c r="G262" i="43"/>
  <c r="H262" i="43"/>
  <c r="I262" i="43"/>
  <c r="J262" i="43"/>
  <c r="K262" i="43"/>
  <c r="L262" i="43"/>
  <c r="C263" i="43"/>
  <c r="D263" i="43"/>
  <c r="E263" i="43"/>
  <c r="F263" i="43"/>
  <c r="G263" i="43"/>
  <c r="H263" i="43"/>
  <c r="I263" i="43"/>
  <c r="J263" i="43"/>
  <c r="K263" i="43"/>
  <c r="L263" i="43"/>
  <c r="C264" i="43"/>
  <c r="D264" i="43"/>
  <c r="E264" i="43"/>
  <c r="F264" i="43"/>
  <c r="G264" i="43"/>
  <c r="H264" i="43"/>
  <c r="I264" i="43"/>
  <c r="J264" i="43"/>
  <c r="K264" i="43"/>
  <c r="L264" i="43"/>
  <c r="C265" i="43"/>
  <c r="D265" i="43"/>
  <c r="E265" i="43"/>
  <c r="F265" i="43"/>
  <c r="G265" i="43"/>
  <c r="H265" i="43"/>
  <c r="I265" i="43"/>
  <c r="J265" i="43"/>
  <c r="K265" i="43"/>
  <c r="L265" i="43"/>
  <c r="C266" i="43"/>
  <c r="D266" i="43"/>
  <c r="E266" i="43"/>
  <c r="F266" i="43"/>
  <c r="G266" i="43"/>
  <c r="H266" i="43"/>
  <c r="I266" i="43"/>
  <c r="J266" i="43"/>
  <c r="K266" i="43"/>
  <c r="L266" i="43"/>
  <c r="C267" i="43"/>
  <c r="D267" i="43"/>
  <c r="E267" i="43"/>
  <c r="F267" i="43"/>
  <c r="G267" i="43"/>
  <c r="H267" i="43"/>
  <c r="I267" i="43"/>
  <c r="J267" i="43"/>
  <c r="K267" i="43"/>
  <c r="L267" i="43"/>
  <c r="C268" i="43"/>
  <c r="D268" i="43"/>
  <c r="E268" i="43"/>
  <c r="F268" i="43"/>
  <c r="G268" i="43"/>
  <c r="H268" i="43"/>
  <c r="I268" i="43"/>
  <c r="J268" i="43"/>
  <c r="K268" i="43"/>
  <c r="L268" i="43"/>
  <c r="C269" i="43"/>
  <c r="D269" i="43"/>
  <c r="E269" i="43"/>
  <c r="F269" i="43"/>
  <c r="G269" i="43"/>
  <c r="H269" i="43"/>
  <c r="I269" i="43"/>
  <c r="J269" i="43"/>
  <c r="K269" i="43"/>
  <c r="L269" i="43"/>
  <c r="C270" i="43"/>
  <c r="D270" i="43"/>
  <c r="E270" i="43"/>
  <c r="F270" i="43"/>
  <c r="G270" i="43"/>
  <c r="H270" i="43"/>
  <c r="I270" i="43"/>
  <c r="J270" i="43"/>
  <c r="K270" i="43"/>
  <c r="L270" i="43"/>
  <c r="C271" i="43"/>
  <c r="D271" i="43"/>
  <c r="E271" i="43"/>
  <c r="F271" i="43"/>
  <c r="G271" i="43"/>
  <c r="H271" i="43"/>
  <c r="I271" i="43"/>
  <c r="J271" i="43"/>
  <c r="K271" i="43"/>
  <c r="L271" i="43"/>
  <c r="C272" i="43"/>
  <c r="D272" i="43"/>
  <c r="E272" i="43"/>
  <c r="F272" i="43"/>
  <c r="G272" i="43"/>
  <c r="H272" i="43"/>
  <c r="I272" i="43"/>
  <c r="J272" i="43"/>
  <c r="K272" i="43"/>
  <c r="L272" i="43"/>
  <c r="C273" i="43"/>
  <c r="D273" i="43"/>
  <c r="E273" i="43"/>
  <c r="F273" i="43"/>
  <c r="G273" i="43"/>
  <c r="H273" i="43"/>
  <c r="I273" i="43"/>
  <c r="J273" i="43"/>
  <c r="K273" i="43"/>
  <c r="L273" i="43"/>
  <c r="C274" i="43"/>
  <c r="D274" i="43"/>
  <c r="E274" i="43"/>
  <c r="F274" i="43"/>
  <c r="G274" i="43"/>
  <c r="H274" i="43"/>
  <c r="I274" i="43"/>
  <c r="J274" i="43"/>
  <c r="K274" i="43"/>
  <c r="L274" i="43"/>
  <c r="C275" i="43"/>
  <c r="D275" i="43"/>
  <c r="E275" i="43"/>
  <c r="F275" i="43"/>
  <c r="G275" i="43"/>
  <c r="H275" i="43"/>
  <c r="I275" i="43"/>
  <c r="J275" i="43"/>
  <c r="K275" i="43"/>
  <c r="L275" i="43"/>
  <c r="C276" i="43"/>
  <c r="D276" i="43"/>
  <c r="E276" i="43"/>
  <c r="F276" i="43"/>
  <c r="G276" i="43"/>
  <c r="H276" i="43"/>
  <c r="I276" i="43"/>
  <c r="J276" i="43"/>
  <c r="K276" i="43"/>
  <c r="L276" i="43"/>
  <c r="C277" i="43"/>
  <c r="D277" i="43"/>
  <c r="E277" i="43"/>
  <c r="F277" i="43"/>
  <c r="G277" i="43"/>
  <c r="H277" i="43"/>
  <c r="I277" i="43"/>
  <c r="J277" i="43"/>
  <c r="K277" i="43"/>
  <c r="L277" i="43"/>
  <c r="C278" i="43"/>
  <c r="D278" i="43"/>
  <c r="E278" i="43"/>
  <c r="F278" i="43"/>
  <c r="G278" i="43"/>
  <c r="H278" i="43"/>
  <c r="I278" i="43"/>
  <c r="J278" i="43"/>
  <c r="K278" i="43"/>
  <c r="L278" i="43"/>
  <c r="D3" i="43"/>
  <c r="E3" i="43"/>
  <c r="F3" i="43"/>
  <c r="G3" i="43"/>
  <c r="H3" i="43"/>
  <c r="I3" i="43"/>
  <c r="J3" i="43"/>
  <c r="K3" i="43"/>
  <c r="L3" i="43"/>
  <c r="C3" i="43"/>
  <c r="B4" i="43"/>
  <c r="B5" i="43"/>
  <c r="B6" i="43"/>
  <c r="B7" i="43"/>
  <c r="B8" i="43"/>
  <c r="B9" i="43"/>
  <c r="B10" i="43"/>
  <c r="B11" i="43"/>
  <c r="B12" i="43"/>
  <c r="B13" i="43"/>
  <c r="B14" i="43"/>
  <c r="B15" i="43"/>
  <c r="B16" i="43"/>
  <c r="B17" i="43"/>
  <c r="B18" i="43"/>
  <c r="B19" i="43"/>
  <c r="B20" i="43"/>
  <c r="B21" i="43"/>
  <c r="B22" i="43"/>
  <c r="B23" i="43"/>
  <c r="B24" i="43"/>
  <c r="B25" i="43"/>
  <c r="B26" i="43"/>
  <c r="B27" i="43"/>
  <c r="B28" i="43"/>
  <c r="B29" i="43"/>
  <c r="B30" i="43"/>
  <c r="B31" i="43"/>
  <c r="B32" i="43"/>
  <c r="B33" i="43"/>
  <c r="B34" i="43"/>
  <c r="B35" i="43"/>
  <c r="B36" i="43"/>
  <c r="B37" i="43"/>
  <c r="B38" i="43"/>
  <c r="B39" i="43"/>
  <c r="B40" i="43"/>
  <c r="B41" i="43"/>
  <c r="B42" i="43"/>
  <c r="B43" i="43"/>
  <c r="B44" i="43"/>
  <c r="B45" i="43"/>
  <c r="B46" i="43"/>
  <c r="B47" i="43"/>
  <c r="B48" i="43"/>
  <c r="B49" i="43"/>
  <c r="B50" i="43"/>
  <c r="B51" i="43"/>
  <c r="B52" i="43"/>
  <c r="B53" i="43"/>
  <c r="B54" i="43"/>
  <c r="B55" i="43"/>
  <c r="B56" i="43"/>
  <c r="B57" i="43"/>
  <c r="B58" i="43"/>
  <c r="B59" i="43"/>
  <c r="B60" i="43"/>
  <c r="B61" i="43"/>
  <c r="B62" i="43"/>
  <c r="B63" i="43"/>
  <c r="B64" i="43"/>
  <c r="B65" i="43"/>
  <c r="B66" i="43"/>
  <c r="B67" i="43"/>
  <c r="B68" i="43"/>
  <c r="B69" i="43"/>
  <c r="B70" i="43"/>
  <c r="B71" i="43"/>
  <c r="B72" i="43"/>
  <c r="B73" i="43"/>
  <c r="B74" i="43"/>
  <c r="B75" i="43"/>
  <c r="B76" i="43"/>
  <c r="B77" i="43"/>
  <c r="B78" i="43"/>
  <c r="B79" i="43"/>
  <c r="B80" i="43"/>
  <c r="B81" i="43"/>
  <c r="B82" i="43"/>
  <c r="B83" i="43"/>
  <c r="B84" i="43"/>
  <c r="B85" i="43"/>
  <c r="B86" i="43"/>
  <c r="B87" i="43"/>
  <c r="B88" i="43"/>
  <c r="B89" i="43"/>
  <c r="B90" i="43"/>
  <c r="B91" i="43"/>
  <c r="B92" i="43"/>
  <c r="B93" i="43"/>
  <c r="B94" i="43"/>
  <c r="B95" i="43"/>
  <c r="B96" i="43"/>
  <c r="B97" i="43"/>
  <c r="B98" i="43"/>
  <c r="B99" i="43"/>
  <c r="B100" i="43"/>
  <c r="B101" i="43"/>
  <c r="B102" i="43"/>
  <c r="B103" i="43"/>
  <c r="B104" i="43"/>
  <c r="B105" i="43"/>
  <c r="B106" i="43"/>
  <c r="B107" i="43"/>
  <c r="B108" i="43"/>
  <c r="B109" i="43"/>
  <c r="B110" i="43"/>
  <c r="B111" i="43"/>
  <c r="B112" i="43"/>
  <c r="B113" i="43"/>
  <c r="B114" i="43"/>
  <c r="B115" i="43"/>
  <c r="B116" i="43"/>
  <c r="B117" i="43"/>
  <c r="B118" i="43"/>
  <c r="B119" i="43"/>
  <c r="B120" i="43"/>
  <c r="B121" i="43"/>
  <c r="B122" i="43"/>
  <c r="B123" i="43"/>
  <c r="B124" i="43"/>
  <c r="B125" i="43"/>
  <c r="B126" i="43"/>
  <c r="B127" i="43"/>
  <c r="B128" i="43"/>
  <c r="B129" i="43"/>
  <c r="B130" i="43"/>
  <c r="B131" i="43"/>
  <c r="B132" i="43"/>
  <c r="B133" i="43"/>
  <c r="B134" i="43"/>
  <c r="B135" i="43"/>
  <c r="B136" i="43"/>
  <c r="B137" i="43"/>
  <c r="B138" i="43"/>
  <c r="B139" i="43"/>
  <c r="B140" i="43"/>
  <c r="B141" i="43"/>
  <c r="B142" i="43"/>
  <c r="B143" i="43"/>
  <c r="B144" i="43"/>
  <c r="B145" i="43"/>
  <c r="B146" i="43"/>
  <c r="B147" i="43"/>
  <c r="B148" i="43"/>
  <c r="B149" i="43"/>
  <c r="B150" i="43"/>
  <c r="B151" i="43"/>
  <c r="B152" i="43"/>
  <c r="B153" i="43"/>
  <c r="B154" i="43"/>
  <c r="B155" i="43"/>
  <c r="B156" i="43"/>
  <c r="B157" i="43"/>
  <c r="B158" i="43"/>
  <c r="B159" i="43"/>
  <c r="B160" i="43"/>
  <c r="B161" i="43"/>
  <c r="B162" i="43"/>
  <c r="B163" i="43"/>
  <c r="B164" i="43"/>
  <c r="B165" i="43"/>
  <c r="B166" i="43"/>
  <c r="B167" i="43"/>
  <c r="B168" i="43"/>
  <c r="B169" i="43"/>
  <c r="B170" i="43"/>
  <c r="B171" i="43"/>
  <c r="B172" i="43"/>
  <c r="B173" i="43"/>
  <c r="B174" i="43"/>
  <c r="B175" i="43"/>
  <c r="B176" i="43"/>
  <c r="B177" i="43"/>
  <c r="B178" i="43"/>
  <c r="B179" i="43"/>
  <c r="B180" i="43"/>
  <c r="B181" i="43"/>
  <c r="B182" i="43"/>
  <c r="B183" i="43"/>
  <c r="B184" i="43"/>
  <c r="B185" i="43"/>
  <c r="B186" i="43"/>
  <c r="B187" i="43"/>
  <c r="B188" i="43"/>
  <c r="B189" i="43"/>
  <c r="B190" i="43"/>
  <c r="B191" i="43"/>
  <c r="B192" i="43"/>
  <c r="B193" i="43"/>
  <c r="B194" i="43"/>
  <c r="B195" i="43"/>
  <c r="B196" i="43"/>
  <c r="B197" i="43"/>
  <c r="B198" i="43"/>
  <c r="B199" i="43"/>
  <c r="B200" i="43"/>
  <c r="B201" i="43"/>
  <c r="B202" i="43"/>
  <c r="B203" i="43"/>
  <c r="B204" i="43"/>
  <c r="B205" i="43"/>
  <c r="B206" i="43"/>
  <c r="B207" i="43"/>
  <c r="B208" i="43"/>
  <c r="B209" i="43"/>
  <c r="B210" i="43"/>
  <c r="B211" i="43"/>
  <c r="B212" i="43"/>
  <c r="B213" i="43"/>
  <c r="B214" i="43"/>
  <c r="B215" i="43"/>
  <c r="B216" i="43"/>
  <c r="B217" i="43"/>
  <c r="B218" i="43"/>
  <c r="B219" i="43"/>
  <c r="B220" i="43"/>
  <c r="B221" i="43"/>
  <c r="B222" i="43"/>
  <c r="B223" i="43"/>
  <c r="B224" i="43"/>
  <c r="B225" i="43"/>
  <c r="B226" i="43"/>
  <c r="B227" i="43"/>
  <c r="B228" i="43"/>
  <c r="B229" i="43"/>
  <c r="B230" i="43"/>
  <c r="B231" i="43"/>
  <c r="B232" i="43"/>
  <c r="B233" i="43"/>
  <c r="B234" i="43"/>
  <c r="B235" i="43"/>
  <c r="B236" i="43"/>
  <c r="B237" i="43"/>
  <c r="B238" i="43"/>
  <c r="B239" i="43"/>
  <c r="B240" i="43"/>
  <c r="B241" i="43"/>
  <c r="B242" i="43"/>
  <c r="B243" i="43"/>
  <c r="B244" i="43"/>
  <c r="B245" i="43"/>
  <c r="B246" i="43"/>
  <c r="B247" i="43"/>
  <c r="B248" i="43"/>
  <c r="B249" i="43"/>
  <c r="B250" i="43"/>
  <c r="B251" i="43"/>
  <c r="B252" i="43"/>
  <c r="B253" i="43"/>
  <c r="B254" i="43"/>
  <c r="B255" i="43"/>
  <c r="B256" i="43"/>
  <c r="B257" i="43"/>
  <c r="B258" i="43"/>
  <c r="B259" i="43"/>
  <c r="B260" i="43"/>
  <c r="B261" i="43"/>
  <c r="B262" i="43"/>
  <c r="B263" i="43"/>
  <c r="B264" i="43"/>
  <c r="B265" i="43"/>
  <c r="B266" i="43"/>
  <c r="B267" i="43"/>
  <c r="B268" i="43"/>
  <c r="B269" i="43"/>
  <c r="B270" i="43"/>
  <c r="B271" i="43"/>
  <c r="B272" i="43"/>
  <c r="B273" i="43"/>
  <c r="B274" i="43"/>
  <c r="B275" i="43"/>
  <c r="B276" i="43"/>
  <c r="B277" i="43"/>
  <c r="B278" i="43"/>
  <c r="B3" i="43"/>
  <c r="AN2" i="42" a="1"/>
  <c r="AN2" i="42" s="1"/>
  <c r="AS17" i="42"/>
  <c r="AR16" i="42"/>
  <c r="AQ15" i="42"/>
  <c r="AP14" i="42"/>
  <c r="AO13" i="42"/>
  <c r="AN12" i="42"/>
  <c r="AM11" i="42"/>
  <c r="AL10" i="42"/>
  <c r="AK9" i="42"/>
  <c r="AJ8" i="42"/>
  <c r="AI7" i="42"/>
  <c r="AH6" i="42"/>
  <c r="AG5" i="42"/>
  <c r="AF4" i="42"/>
  <c r="AE3" i="42"/>
  <c r="AD2" i="42"/>
  <c r="G61" i="41" a="1"/>
  <c r="G61" i="41" s="1"/>
  <c r="E61" i="41" a="1"/>
  <c r="E61" i="41" s="1"/>
  <c r="B76" i="41"/>
  <c r="D71" i="41"/>
  <c r="D72" i="41"/>
  <c r="D73" i="41"/>
  <c r="D74" i="41"/>
  <c r="D75" i="41"/>
  <c r="D63" i="41"/>
  <c r="D64" i="41"/>
  <c r="D65" i="41"/>
  <c r="D66" i="41"/>
  <c r="D67" i="41"/>
  <c r="D68" i="41"/>
  <c r="D69" i="41"/>
  <c r="D70" i="41"/>
  <c r="D62" i="41"/>
  <c r="D61" i="41"/>
  <c r="C70" i="41" a="1"/>
  <c r="C70" i="41" s="1"/>
  <c r="C61" i="41" a="1"/>
  <c r="C61" i="41" s="1"/>
  <c r="B62" i="41"/>
  <c r="B63" i="41"/>
  <c r="B64" i="41"/>
  <c r="B65" i="41"/>
  <c r="B66" i="41"/>
  <c r="B67" i="41"/>
  <c r="B68" i="41"/>
  <c r="B69" i="41"/>
  <c r="B70" i="41"/>
  <c r="B71" i="41"/>
  <c r="B72" i="41"/>
  <c r="B73" i="41"/>
  <c r="B74" i="41"/>
  <c r="B75" i="41"/>
  <c r="B61" i="41"/>
  <c r="AP31" i="41"/>
  <c r="AP30" i="41"/>
  <c r="AP29" i="41"/>
  <c r="AP28" i="41"/>
  <c r="AP27" i="41"/>
  <c r="AP26" i="41"/>
  <c r="AP25" i="41"/>
  <c r="AP24" i="41"/>
  <c r="AP23" i="41"/>
  <c r="AV38" i="41"/>
  <c r="AU37" i="41"/>
  <c r="AT36" i="41"/>
  <c r="AS35" i="41"/>
  <c r="AR34" i="41"/>
  <c r="AQ33" i="41"/>
  <c r="AP32" i="41"/>
  <c r="AO31" i="41"/>
  <c r="AN30" i="41"/>
  <c r="AM29" i="41"/>
  <c r="AL28" i="41"/>
  <c r="AK27" i="41"/>
  <c r="AJ26" i="41"/>
  <c r="AI25" i="41"/>
  <c r="AH24" i="41"/>
  <c r="AG23" i="41"/>
  <c r="E47" i="42"/>
  <c r="E57" i="42" s="1"/>
  <c r="E37" i="42"/>
  <c r="Z15" i="42"/>
  <c r="Y14" i="42" a="1"/>
  <c r="Y14" i="42" s="1"/>
  <c r="X13" i="42" a="1"/>
  <c r="X13" i="42" s="1"/>
  <c r="W12" i="42" a="1"/>
  <c r="W12" i="42" s="1"/>
  <c r="V11" i="42" a="1"/>
  <c r="V11" i="42" s="1"/>
  <c r="U10" i="42" a="1"/>
  <c r="U10" i="42" s="1"/>
  <c r="T9" i="42" a="1"/>
  <c r="T9" i="42" s="1"/>
  <c r="S8" i="42" a="1"/>
  <c r="S8" i="42" s="1"/>
  <c r="R7" i="42" a="1"/>
  <c r="R7" i="42" s="1"/>
  <c r="Q6" i="42" a="1"/>
  <c r="Q6" i="42" s="1"/>
  <c r="P5" i="42" a="1"/>
  <c r="P5" i="42" s="1"/>
  <c r="O4" i="42" a="1"/>
  <c r="O4" i="42" s="1"/>
  <c r="N3" i="42" a="1"/>
  <c r="N3" i="42" s="1"/>
  <c r="M2" i="42" a="1"/>
  <c r="M2" i="42" s="1"/>
  <c r="Z16" i="42"/>
  <c r="Y15" i="42"/>
  <c r="X14" i="42"/>
  <c r="W13" i="42"/>
  <c r="V12" i="42"/>
  <c r="C57" i="42" s="1" a="1"/>
  <c r="C57" i="42" s="1"/>
  <c r="D57" i="42" s="1"/>
  <c r="U11" i="42"/>
  <c r="T10" i="42"/>
  <c r="S9" i="42"/>
  <c r="R8" i="42"/>
  <c r="Q7" i="42"/>
  <c r="P6" i="42"/>
  <c r="O5" i="42"/>
  <c r="N4" i="42"/>
  <c r="M3" i="42"/>
  <c r="L2" i="42"/>
  <c r="AA4" i="39"/>
  <c r="AA5" i="39"/>
  <c r="AA6" i="39"/>
  <c r="AA7" i="39"/>
  <c r="AA8" i="39"/>
  <c r="AA9" i="39"/>
  <c r="AA10" i="39"/>
  <c r="AA11" i="39"/>
  <c r="AA12" i="39"/>
  <c r="AA13" i="39"/>
  <c r="AA14" i="39"/>
  <c r="AA15" i="39"/>
  <c r="AA16" i="39"/>
  <c r="AA17" i="39"/>
  <c r="AA18" i="39"/>
  <c r="AA19" i="39"/>
  <c r="AA20" i="39"/>
  <c r="AA21" i="39"/>
  <c r="AA22" i="39"/>
  <c r="AA23" i="39"/>
  <c r="AA24" i="39"/>
  <c r="AA25" i="39"/>
  <c r="AA26" i="39"/>
  <c r="AA27" i="39"/>
  <c r="AA28" i="39"/>
  <c r="AA29" i="39"/>
  <c r="AA30" i="39"/>
  <c r="AA31" i="39"/>
  <c r="AA32" i="39"/>
  <c r="AA33" i="39"/>
  <c r="AA34" i="39"/>
  <c r="AA35" i="39"/>
  <c r="AA36" i="39"/>
  <c r="AA37" i="39"/>
  <c r="AA38" i="39"/>
  <c r="AA39" i="39"/>
  <c r="AA40" i="39"/>
  <c r="AA41" i="39"/>
  <c r="AA42" i="39"/>
  <c r="AA43" i="39"/>
  <c r="AA44" i="39"/>
  <c r="AA45" i="39"/>
  <c r="AA46" i="39"/>
  <c r="AA47" i="39"/>
  <c r="AA48" i="39"/>
  <c r="AA49" i="39"/>
  <c r="AA50" i="39"/>
  <c r="AA51" i="39"/>
  <c r="AA52" i="39"/>
  <c r="AA53" i="39"/>
  <c r="AA54" i="39"/>
  <c r="AA55" i="39"/>
  <c r="AA56" i="39"/>
  <c r="AA57" i="39"/>
  <c r="AA58" i="39"/>
  <c r="AA59" i="39"/>
  <c r="AA60" i="39"/>
  <c r="AA61" i="39"/>
  <c r="AA62" i="39"/>
  <c r="AA63" i="39"/>
  <c r="AA64" i="39"/>
  <c r="AA65" i="39"/>
  <c r="AA66" i="39"/>
  <c r="AA67" i="39"/>
  <c r="AA68" i="39"/>
  <c r="AA69" i="39"/>
  <c r="AA70" i="39"/>
  <c r="AA71" i="39"/>
  <c r="AA72" i="39"/>
  <c r="AA73" i="39"/>
  <c r="AA74" i="39"/>
  <c r="AA75" i="39"/>
  <c r="AA76" i="39"/>
  <c r="AA77" i="39"/>
  <c r="AA78" i="39"/>
  <c r="AA79" i="39"/>
  <c r="AA80" i="39"/>
  <c r="AA81" i="39"/>
  <c r="AA82" i="39"/>
  <c r="AA83" i="39"/>
  <c r="AA84" i="39"/>
  <c r="AA85" i="39"/>
  <c r="AA86" i="39"/>
  <c r="AA87" i="39"/>
  <c r="AA88" i="39"/>
  <c r="AA89" i="39"/>
  <c r="AA90" i="39"/>
  <c r="AA91" i="39"/>
  <c r="AA92" i="39"/>
  <c r="AA93" i="39"/>
  <c r="AA94" i="39"/>
  <c r="AA95" i="39"/>
  <c r="AA96" i="39"/>
  <c r="AA97" i="39"/>
  <c r="AA98" i="39"/>
  <c r="AA99" i="39"/>
  <c r="AA100" i="39"/>
  <c r="AA101" i="39"/>
  <c r="AA102" i="39"/>
  <c r="AA103" i="39"/>
  <c r="AA104" i="39"/>
  <c r="AA105" i="39"/>
  <c r="AA106" i="39"/>
  <c r="AA107" i="39"/>
  <c r="AA108" i="39"/>
  <c r="AA109" i="39"/>
  <c r="AA110" i="39"/>
  <c r="AA111" i="39"/>
  <c r="AA112" i="39"/>
  <c r="AA113" i="39"/>
  <c r="AA114" i="39"/>
  <c r="AA115" i="39"/>
  <c r="AA116" i="39"/>
  <c r="AA117" i="39"/>
  <c r="AA118" i="39"/>
  <c r="AA119" i="39"/>
  <c r="AA120" i="39"/>
  <c r="AA121" i="39"/>
  <c r="AA122" i="39"/>
  <c r="AA123" i="39"/>
  <c r="AA124" i="39"/>
  <c r="AA125" i="39"/>
  <c r="AA126" i="39"/>
  <c r="AA127" i="39"/>
  <c r="AA128" i="39"/>
  <c r="AA129" i="39"/>
  <c r="AA130" i="39"/>
  <c r="AA131" i="39"/>
  <c r="AA132" i="39"/>
  <c r="AA133" i="39"/>
  <c r="AA134" i="39"/>
  <c r="AA135" i="39"/>
  <c r="AA136" i="39"/>
  <c r="AA137" i="39"/>
  <c r="AA138" i="39"/>
  <c r="AA139" i="39"/>
  <c r="AA140" i="39"/>
  <c r="AA141" i="39"/>
  <c r="AA142" i="39"/>
  <c r="AA143" i="39"/>
  <c r="AA144" i="39"/>
  <c r="AA145" i="39"/>
  <c r="AA146" i="39"/>
  <c r="AA147" i="39"/>
  <c r="AA148" i="39"/>
  <c r="AA149" i="39"/>
  <c r="AA150" i="39"/>
  <c r="AA151" i="39"/>
  <c r="AA152" i="39"/>
  <c r="AA153" i="39"/>
  <c r="AA154" i="39"/>
  <c r="AA155" i="39"/>
  <c r="AA156" i="39"/>
  <c r="AA157" i="39"/>
  <c r="AA158" i="39"/>
  <c r="AA159" i="39"/>
  <c r="AA160" i="39"/>
  <c r="AA161" i="39"/>
  <c r="AA162" i="39"/>
  <c r="AA163" i="39"/>
  <c r="AA164" i="39"/>
  <c r="AA165" i="39"/>
  <c r="AA166" i="39"/>
  <c r="AA167" i="39"/>
  <c r="AA168" i="39"/>
  <c r="AA169" i="39"/>
  <c r="AA170" i="39"/>
  <c r="AA171" i="39"/>
  <c r="AA172" i="39"/>
  <c r="AA173" i="39"/>
  <c r="AA174" i="39"/>
  <c r="AA175" i="39"/>
  <c r="AA176" i="39"/>
  <c r="AA177" i="39"/>
  <c r="AA178" i="39"/>
  <c r="AA179" i="39"/>
  <c r="AA180" i="39"/>
  <c r="AA181" i="39"/>
  <c r="AA182" i="39"/>
  <c r="AA183" i="39"/>
  <c r="AA184" i="39"/>
  <c r="AA185" i="39"/>
  <c r="AA186" i="39"/>
  <c r="AA187" i="39"/>
  <c r="AA188" i="39"/>
  <c r="AA189" i="39"/>
  <c r="AA190" i="39"/>
  <c r="AA191" i="39"/>
  <c r="AA192" i="39"/>
  <c r="AA193" i="39"/>
  <c r="AA194" i="39"/>
  <c r="AA195" i="39"/>
  <c r="AA196" i="39"/>
  <c r="AA197" i="39"/>
  <c r="AA198" i="39"/>
  <c r="AA199" i="39"/>
  <c r="AA200" i="39"/>
  <c r="AA201" i="39"/>
  <c r="AA202" i="39"/>
  <c r="AA203" i="39"/>
  <c r="AA204" i="39"/>
  <c r="AA205" i="39"/>
  <c r="AA206" i="39"/>
  <c r="AA207" i="39"/>
  <c r="AA208" i="39"/>
  <c r="AA209" i="39"/>
  <c r="AA210" i="39"/>
  <c r="AA211" i="39"/>
  <c r="AA212" i="39"/>
  <c r="AA213" i="39"/>
  <c r="AA214" i="39"/>
  <c r="AA215" i="39"/>
  <c r="AA216" i="39"/>
  <c r="AA217" i="39"/>
  <c r="AA218" i="39"/>
  <c r="AA219" i="39"/>
  <c r="AA220" i="39"/>
  <c r="AA221" i="39"/>
  <c r="AA222" i="39"/>
  <c r="AA223" i="39"/>
  <c r="AA224" i="39"/>
  <c r="AA225" i="39"/>
  <c r="AA226" i="39"/>
  <c r="AA227" i="39"/>
  <c r="AA228" i="39"/>
  <c r="AA229" i="39"/>
  <c r="AA230" i="39"/>
  <c r="AA231" i="39"/>
  <c r="AA232" i="39"/>
  <c r="AA233" i="39"/>
  <c r="AA234" i="39"/>
  <c r="AA235" i="39"/>
  <c r="AA236" i="39"/>
  <c r="AA237" i="39"/>
  <c r="AA238" i="39"/>
  <c r="AA239" i="39"/>
  <c r="AA240" i="39"/>
  <c r="AA241" i="39"/>
  <c r="AA242" i="39"/>
  <c r="AA243" i="39"/>
  <c r="AA244" i="39"/>
  <c r="AA245" i="39"/>
  <c r="AA246" i="39"/>
  <c r="AA247" i="39"/>
  <c r="AA248" i="39"/>
  <c r="AA249" i="39"/>
  <c r="AA250" i="39"/>
  <c r="AA251" i="39"/>
  <c r="AA252" i="39"/>
  <c r="AA253" i="39"/>
  <c r="AA254" i="39"/>
  <c r="AA255" i="39"/>
  <c r="AA256" i="39"/>
  <c r="AA257" i="39"/>
  <c r="AA258" i="39"/>
  <c r="AA259" i="39"/>
  <c r="AA260" i="39"/>
  <c r="AA261" i="39"/>
  <c r="AA262" i="39"/>
  <c r="AA263" i="39"/>
  <c r="AA264" i="39"/>
  <c r="AA265" i="39"/>
  <c r="AA266" i="39"/>
  <c r="AA267" i="39"/>
  <c r="AA268" i="39"/>
  <c r="AA269" i="39"/>
  <c r="AA270" i="39"/>
  <c r="AA271" i="39"/>
  <c r="AA272" i="39"/>
  <c r="AA273" i="39"/>
  <c r="AA274" i="39"/>
  <c r="AA275" i="39"/>
  <c r="AA276" i="39"/>
  <c r="AA277" i="39"/>
  <c r="AA278" i="39"/>
  <c r="AA279" i="39"/>
  <c r="AA280" i="39"/>
  <c r="AA281" i="39"/>
  <c r="AA282" i="39"/>
  <c r="AA283" i="39"/>
  <c r="AA284" i="39"/>
  <c r="AA285" i="39"/>
  <c r="AA286" i="39"/>
  <c r="AA287" i="39"/>
  <c r="AA288" i="39"/>
  <c r="AA289" i="39"/>
  <c r="AA290" i="39"/>
  <c r="AA291" i="39"/>
  <c r="AA292" i="39"/>
  <c r="AA293" i="39"/>
  <c r="AA294" i="39"/>
  <c r="AA295" i="39"/>
  <c r="AA296" i="39"/>
  <c r="AA297" i="39"/>
  <c r="AA298" i="39"/>
  <c r="AA299" i="39"/>
  <c r="AA300" i="39"/>
  <c r="AA301" i="39"/>
  <c r="AA302" i="39"/>
  <c r="AA303" i="39"/>
  <c r="AA304" i="39"/>
  <c r="AA305" i="39"/>
  <c r="AA306" i="39"/>
  <c r="AA307" i="39"/>
  <c r="AA308" i="39"/>
  <c r="AA309" i="39"/>
  <c r="AA310" i="39"/>
  <c r="AA311" i="39"/>
  <c r="AA312" i="39"/>
  <c r="AA313" i="39"/>
  <c r="AA314" i="39"/>
  <c r="AA315" i="39"/>
  <c r="AA316" i="39"/>
  <c r="AA317" i="39"/>
  <c r="AA318" i="39"/>
  <c r="AA319" i="39"/>
  <c r="AA320" i="39"/>
  <c r="AA321" i="39"/>
  <c r="AA322" i="39"/>
  <c r="AA323" i="39"/>
  <c r="AA324" i="39"/>
  <c r="AA325" i="39"/>
  <c r="AA326" i="39"/>
  <c r="AA327" i="39"/>
  <c r="AA328" i="39"/>
  <c r="AA329" i="39"/>
  <c r="AA330" i="39"/>
  <c r="AA331" i="39"/>
  <c r="AA332" i="39"/>
  <c r="AA333" i="39"/>
  <c r="AA334" i="39"/>
  <c r="AA335" i="39"/>
  <c r="AA336" i="39"/>
  <c r="AA337" i="39"/>
  <c r="AA338" i="39"/>
  <c r="AA339" i="39"/>
  <c r="AA340" i="39"/>
  <c r="AA341" i="39"/>
  <c r="AA342" i="39"/>
  <c r="AA343" i="39"/>
  <c r="AA344" i="39"/>
  <c r="AA345" i="39"/>
  <c r="AA346" i="39"/>
  <c r="AA347" i="39"/>
  <c r="AA348" i="39"/>
  <c r="AA349" i="39"/>
  <c r="AA350" i="39"/>
  <c r="AA351" i="39"/>
  <c r="AA352" i="39"/>
  <c r="AA353" i="39"/>
  <c r="AA354" i="39"/>
  <c r="AA355" i="39"/>
  <c r="AA356" i="39"/>
  <c r="AA357" i="39"/>
  <c r="AA358" i="39"/>
  <c r="AA359" i="39"/>
  <c r="AA360" i="39"/>
  <c r="AA361" i="39"/>
  <c r="AA362" i="39"/>
  <c r="AA363" i="39"/>
  <c r="AA364" i="39"/>
  <c r="AA365" i="39"/>
  <c r="AA366" i="39"/>
  <c r="AA367" i="39"/>
  <c r="AA368" i="39"/>
  <c r="AA369" i="39"/>
  <c r="AA370" i="39"/>
  <c r="AA371" i="39"/>
  <c r="AA372" i="39"/>
  <c r="AA373" i="39"/>
  <c r="AA374" i="39"/>
  <c r="AA375" i="39"/>
  <c r="AA376" i="39"/>
  <c r="AA377" i="39"/>
  <c r="AA378" i="39"/>
  <c r="AA379" i="39"/>
  <c r="AA380" i="39"/>
  <c r="AA381" i="39"/>
  <c r="AA382" i="39"/>
  <c r="AA383" i="39"/>
  <c r="AA384" i="39"/>
  <c r="AA385" i="39"/>
  <c r="AA386" i="39"/>
  <c r="AA387" i="39"/>
  <c r="AA388" i="39"/>
  <c r="AA389" i="39"/>
  <c r="AA390" i="39"/>
  <c r="AA391" i="39"/>
  <c r="AA392" i="39"/>
  <c r="AA393" i="39"/>
  <c r="AA394" i="39"/>
  <c r="AA395" i="39"/>
  <c r="AA396" i="39"/>
  <c r="AA397" i="39"/>
  <c r="AA398" i="39"/>
  <c r="AA399" i="39"/>
  <c r="AA400" i="39"/>
  <c r="AA401" i="39"/>
  <c r="AA402" i="39"/>
  <c r="AA403" i="39"/>
  <c r="AA404" i="39"/>
  <c r="AA405" i="39"/>
  <c r="AA406" i="39"/>
  <c r="AA407" i="39"/>
  <c r="AA408" i="39"/>
  <c r="AA409" i="39"/>
  <c r="AA410" i="39"/>
  <c r="AA411" i="39"/>
  <c r="AA412" i="39"/>
  <c r="AA413" i="39"/>
  <c r="AA414" i="39"/>
  <c r="AA415" i="39"/>
  <c r="AA416" i="39"/>
  <c r="AA417" i="39"/>
  <c r="AA418" i="39"/>
  <c r="AA419" i="39"/>
  <c r="AA420" i="39"/>
  <c r="AA421" i="39"/>
  <c r="AA422" i="39"/>
  <c r="AA423" i="39"/>
  <c r="AA424" i="39"/>
  <c r="AA425" i="39"/>
  <c r="AA426" i="39"/>
  <c r="AA427" i="39"/>
  <c r="AA428" i="39"/>
  <c r="AA429" i="39"/>
  <c r="AA430" i="39"/>
  <c r="AA431" i="39"/>
  <c r="AA432" i="39"/>
  <c r="AA433" i="39"/>
  <c r="AA434" i="39"/>
  <c r="AA435" i="39"/>
  <c r="AA436" i="39"/>
  <c r="AA437" i="39"/>
  <c r="AA438" i="39"/>
  <c r="AA439" i="39"/>
  <c r="AA440" i="39"/>
  <c r="AA441" i="39"/>
  <c r="AA442" i="39"/>
  <c r="AA443" i="39"/>
  <c r="AA444" i="39"/>
  <c r="AA445" i="39"/>
  <c r="AA446" i="39"/>
  <c r="AA447" i="39"/>
  <c r="AA448" i="39"/>
  <c r="AA449" i="39"/>
  <c r="AA450" i="39"/>
  <c r="AA451" i="39"/>
  <c r="AA452" i="39"/>
  <c r="AA453" i="39"/>
  <c r="AA454" i="39"/>
  <c r="AA455" i="39"/>
  <c r="AA456" i="39"/>
  <c r="AA457" i="39"/>
  <c r="AA458" i="39"/>
  <c r="AA459" i="39"/>
  <c r="AA460" i="39"/>
  <c r="AA461" i="39"/>
  <c r="AA462" i="39"/>
  <c r="AA463" i="39"/>
  <c r="AA464" i="39"/>
  <c r="AA465" i="39"/>
  <c r="AA466" i="39"/>
  <c r="AA467" i="39"/>
  <c r="AA468" i="39"/>
  <c r="AA469" i="39"/>
  <c r="AA470" i="39"/>
  <c r="AA471" i="39"/>
  <c r="AA472" i="39"/>
  <c r="AA473" i="39"/>
  <c r="AA474" i="39"/>
  <c r="AA475" i="39"/>
  <c r="AA476" i="39"/>
  <c r="AA477" i="39"/>
  <c r="AA478" i="39"/>
  <c r="AA479" i="39"/>
  <c r="AA480" i="39"/>
  <c r="AA481" i="39"/>
  <c r="AA482" i="39"/>
  <c r="Z4" i="39"/>
  <c r="Z5" i="39"/>
  <c r="Z6" i="39"/>
  <c r="Z7" i="39"/>
  <c r="Z8" i="39"/>
  <c r="Z9" i="39"/>
  <c r="Z10" i="39"/>
  <c r="Z11" i="39"/>
  <c r="Z12" i="39"/>
  <c r="Z13" i="39"/>
  <c r="Z14" i="39"/>
  <c r="Z15" i="39"/>
  <c r="Z16" i="39"/>
  <c r="Z17" i="39"/>
  <c r="Z18" i="39"/>
  <c r="Z19" i="39"/>
  <c r="Z20" i="39"/>
  <c r="Z21" i="39"/>
  <c r="Z22" i="39"/>
  <c r="Z23" i="39"/>
  <c r="Z24" i="39"/>
  <c r="Z25" i="39"/>
  <c r="Z26" i="39"/>
  <c r="Z27" i="39"/>
  <c r="Z28" i="39"/>
  <c r="Z29" i="39"/>
  <c r="Z30" i="39"/>
  <c r="Z31" i="39"/>
  <c r="Z32" i="39"/>
  <c r="Z33" i="39"/>
  <c r="Z34" i="39"/>
  <c r="Z35" i="39"/>
  <c r="Z36" i="39"/>
  <c r="Z37" i="39"/>
  <c r="Z38" i="39"/>
  <c r="Z39" i="39"/>
  <c r="Z40" i="39"/>
  <c r="Z41" i="39"/>
  <c r="Z42" i="39"/>
  <c r="Z43" i="39"/>
  <c r="Z44" i="39"/>
  <c r="Z45" i="39"/>
  <c r="Z46" i="39"/>
  <c r="Z47" i="39"/>
  <c r="Z48" i="39"/>
  <c r="Z49" i="39"/>
  <c r="Z50" i="39"/>
  <c r="Z51" i="39"/>
  <c r="Z52" i="39"/>
  <c r="Z53" i="39"/>
  <c r="Z54" i="39"/>
  <c r="Z55" i="39"/>
  <c r="Z56" i="39"/>
  <c r="Z57" i="39"/>
  <c r="Z58" i="39"/>
  <c r="Z59" i="39"/>
  <c r="Z60" i="39"/>
  <c r="Z61" i="39"/>
  <c r="Z62" i="39"/>
  <c r="Z63" i="39"/>
  <c r="Z64" i="39"/>
  <c r="Z65" i="39"/>
  <c r="Z66" i="39"/>
  <c r="Z67" i="39"/>
  <c r="Z68" i="39"/>
  <c r="Z69" i="39"/>
  <c r="Z70" i="39"/>
  <c r="Z71" i="39"/>
  <c r="Z72" i="39"/>
  <c r="Z73" i="39"/>
  <c r="Z74" i="39"/>
  <c r="Z75" i="39"/>
  <c r="Z76" i="39"/>
  <c r="Z77" i="39"/>
  <c r="Z78" i="39"/>
  <c r="Z79" i="39"/>
  <c r="Z80" i="39"/>
  <c r="Z81" i="39"/>
  <c r="Z82" i="39"/>
  <c r="Z83" i="39"/>
  <c r="Z84" i="39"/>
  <c r="Z85" i="39"/>
  <c r="Z86" i="39"/>
  <c r="Z87" i="39"/>
  <c r="Z88" i="39"/>
  <c r="Z89" i="39"/>
  <c r="Z90" i="39"/>
  <c r="Z91" i="39"/>
  <c r="Z92" i="39"/>
  <c r="Z93" i="39"/>
  <c r="Z94" i="39"/>
  <c r="Z95" i="39"/>
  <c r="Z96" i="39"/>
  <c r="Z97" i="39"/>
  <c r="Z98" i="39"/>
  <c r="Z99" i="39"/>
  <c r="Z100" i="39"/>
  <c r="Z101" i="39"/>
  <c r="Z102" i="39"/>
  <c r="Z103" i="39"/>
  <c r="Z104" i="39"/>
  <c r="Z105" i="39"/>
  <c r="Z106" i="39"/>
  <c r="Z107" i="39"/>
  <c r="Z108" i="39"/>
  <c r="Z109" i="39"/>
  <c r="Z110" i="39"/>
  <c r="Z111" i="39"/>
  <c r="Z112" i="39"/>
  <c r="Z113" i="39"/>
  <c r="Z114" i="39"/>
  <c r="Z115" i="39"/>
  <c r="Z116" i="39"/>
  <c r="Z117" i="39"/>
  <c r="Z118" i="39"/>
  <c r="Z119" i="39"/>
  <c r="Z120" i="39"/>
  <c r="Z121" i="39"/>
  <c r="Z122" i="39"/>
  <c r="Z123" i="39"/>
  <c r="Z124" i="39"/>
  <c r="Z125" i="39"/>
  <c r="Z126" i="39"/>
  <c r="Z127" i="39"/>
  <c r="Z128" i="39"/>
  <c r="Z129" i="39"/>
  <c r="Z130" i="39"/>
  <c r="Z131" i="39"/>
  <c r="Z132" i="39"/>
  <c r="Z133" i="39"/>
  <c r="Z134" i="39"/>
  <c r="Z135" i="39"/>
  <c r="Z136" i="39"/>
  <c r="Z137" i="39"/>
  <c r="Z138" i="39"/>
  <c r="Z139" i="39"/>
  <c r="Z140" i="39"/>
  <c r="Z141" i="39"/>
  <c r="Z142" i="39"/>
  <c r="Z143" i="39"/>
  <c r="Z144" i="39"/>
  <c r="Z145" i="39"/>
  <c r="Z146" i="39"/>
  <c r="Z147" i="39"/>
  <c r="Z148" i="39"/>
  <c r="Z149" i="39"/>
  <c r="Z150" i="39"/>
  <c r="Z151" i="39"/>
  <c r="Z152" i="39"/>
  <c r="Z153" i="39"/>
  <c r="Z154" i="39"/>
  <c r="Z155" i="39"/>
  <c r="Z156" i="39"/>
  <c r="Z157" i="39"/>
  <c r="Z158" i="39"/>
  <c r="Z159" i="39"/>
  <c r="Z160" i="39"/>
  <c r="Z161" i="39"/>
  <c r="Z162" i="39"/>
  <c r="Z163" i="39"/>
  <c r="Z164" i="39"/>
  <c r="Z165" i="39"/>
  <c r="Z166" i="39"/>
  <c r="Z167" i="39"/>
  <c r="Z168" i="39"/>
  <c r="Z169" i="39"/>
  <c r="Z170" i="39"/>
  <c r="Z171" i="39"/>
  <c r="Z172" i="39"/>
  <c r="Z173" i="39"/>
  <c r="Z174" i="39"/>
  <c r="Z175" i="39"/>
  <c r="Z176" i="39"/>
  <c r="Z177" i="39"/>
  <c r="Z178" i="39"/>
  <c r="Z179" i="39"/>
  <c r="Z180" i="39"/>
  <c r="Z181" i="39"/>
  <c r="Z182" i="39"/>
  <c r="Z183" i="39"/>
  <c r="Z184" i="39"/>
  <c r="Z185" i="39"/>
  <c r="Z186" i="39"/>
  <c r="Z187" i="39"/>
  <c r="Z188" i="39"/>
  <c r="Z189" i="39"/>
  <c r="Z190" i="39"/>
  <c r="Z191" i="39"/>
  <c r="Z192" i="39"/>
  <c r="Z193" i="39"/>
  <c r="Z194" i="39"/>
  <c r="Z195" i="39"/>
  <c r="Z196" i="39"/>
  <c r="Z197" i="39"/>
  <c r="Z198" i="39"/>
  <c r="Z199" i="39"/>
  <c r="Z200" i="39"/>
  <c r="Z201" i="39"/>
  <c r="Z202" i="39"/>
  <c r="Z203" i="39"/>
  <c r="Z204" i="39"/>
  <c r="Z205" i="39"/>
  <c r="Z206" i="39"/>
  <c r="Z207" i="39"/>
  <c r="Z208" i="39"/>
  <c r="Z209" i="39"/>
  <c r="Z210" i="39"/>
  <c r="Z211" i="39"/>
  <c r="Z212" i="39"/>
  <c r="Z213" i="39"/>
  <c r="Z214" i="39"/>
  <c r="Z215" i="39"/>
  <c r="Z216" i="39"/>
  <c r="Z217" i="39"/>
  <c r="Z218" i="39"/>
  <c r="Z219" i="39"/>
  <c r="Z220" i="39"/>
  <c r="Z221" i="39"/>
  <c r="Z222" i="39"/>
  <c r="Z223" i="39"/>
  <c r="Z224" i="39"/>
  <c r="Z225" i="39"/>
  <c r="Z226" i="39"/>
  <c r="Z227" i="39"/>
  <c r="Z228" i="39"/>
  <c r="Z229" i="39"/>
  <c r="Z230" i="39"/>
  <c r="Z231" i="39"/>
  <c r="Z232" i="39"/>
  <c r="Z233" i="39"/>
  <c r="Z234" i="39"/>
  <c r="Z235" i="39"/>
  <c r="Z236" i="39"/>
  <c r="Z237" i="39"/>
  <c r="Z238" i="39"/>
  <c r="Z239" i="39"/>
  <c r="Z240" i="39"/>
  <c r="Z241" i="39"/>
  <c r="Z242" i="39"/>
  <c r="Z243" i="39"/>
  <c r="Z244" i="39"/>
  <c r="Z245" i="39"/>
  <c r="Z246" i="39"/>
  <c r="Z247" i="39"/>
  <c r="Z248" i="39"/>
  <c r="Z249" i="39"/>
  <c r="Z250" i="39"/>
  <c r="Z251" i="39"/>
  <c r="Z252" i="39"/>
  <c r="Z253" i="39"/>
  <c r="Z254" i="39"/>
  <c r="Z255" i="39"/>
  <c r="Z256" i="39"/>
  <c r="Z257" i="39"/>
  <c r="Z258" i="39"/>
  <c r="Z259" i="39"/>
  <c r="Z260" i="39"/>
  <c r="Z261" i="39"/>
  <c r="Z262" i="39"/>
  <c r="Z263" i="39"/>
  <c r="Z264" i="39"/>
  <c r="Z265" i="39"/>
  <c r="Z266" i="39"/>
  <c r="Z267" i="39"/>
  <c r="Z268" i="39"/>
  <c r="Z269" i="39"/>
  <c r="Z270" i="39"/>
  <c r="Z271" i="39"/>
  <c r="Z272" i="39"/>
  <c r="Z273" i="39"/>
  <c r="Z274" i="39"/>
  <c r="Z275" i="39"/>
  <c r="Z276" i="39"/>
  <c r="Z277" i="39"/>
  <c r="Z278" i="39"/>
  <c r="Z279" i="39"/>
  <c r="Z280" i="39"/>
  <c r="Z281" i="39"/>
  <c r="Z282" i="39"/>
  <c r="Z283" i="39"/>
  <c r="Z284" i="39"/>
  <c r="Z285" i="39"/>
  <c r="Z286" i="39"/>
  <c r="Z287" i="39"/>
  <c r="Z288" i="39"/>
  <c r="Z289" i="39"/>
  <c r="Z290" i="39"/>
  <c r="Z291" i="39"/>
  <c r="Z292" i="39"/>
  <c r="Z293" i="39"/>
  <c r="Z294" i="39"/>
  <c r="Z295" i="39"/>
  <c r="Z296" i="39"/>
  <c r="Z297" i="39"/>
  <c r="Z298" i="39"/>
  <c r="Z299" i="39"/>
  <c r="Z300" i="39"/>
  <c r="Z301" i="39"/>
  <c r="Z302" i="39"/>
  <c r="Z303" i="39"/>
  <c r="Z304" i="39"/>
  <c r="Z305" i="39"/>
  <c r="Z306" i="39"/>
  <c r="Z307" i="39"/>
  <c r="Z308" i="39"/>
  <c r="Z309" i="39"/>
  <c r="Z310" i="39"/>
  <c r="Z311" i="39"/>
  <c r="Z312" i="39"/>
  <c r="Z313" i="39"/>
  <c r="Z314" i="39"/>
  <c r="Z315" i="39"/>
  <c r="Z316" i="39"/>
  <c r="Z317" i="39"/>
  <c r="Z318" i="39"/>
  <c r="Z319" i="39"/>
  <c r="Z320" i="39"/>
  <c r="Z321" i="39"/>
  <c r="Z322" i="39"/>
  <c r="Z323" i="39"/>
  <c r="Z324" i="39"/>
  <c r="Z325" i="39"/>
  <c r="Z326" i="39"/>
  <c r="Z327" i="39"/>
  <c r="Z328" i="39"/>
  <c r="Z329" i="39"/>
  <c r="Z330" i="39"/>
  <c r="Z331" i="39"/>
  <c r="Z332" i="39"/>
  <c r="Z333" i="39"/>
  <c r="Z334" i="39"/>
  <c r="Z335" i="39"/>
  <c r="Z336" i="39"/>
  <c r="Z337" i="39"/>
  <c r="Z338" i="39"/>
  <c r="Z339" i="39"/>
  <c r="Z340" i="39"/>
  <c r="Z341" i="39"/>
  <c r="Z342" i="39"/>
  <c r="Z343" i="39"/>
  <c r="Z344" i="39"/>
  <c r="Z345" i="39"/>
  <c r="Z346" i="39"/>
  <c r="Z347" i="39"/>
  <c r="Z348" i="39"/>
  <c r="Z349" i="39"/>
  <c r="Z350" i="39"/>
  <c r="Z351" i="39"/>
  <c r="Z352" i="39"/>
  <c r="Z353" i="39"/>
  <c r="Z354" i="39"/>
  <c r="Z355" i="39"/>
  <c r="Z356" i="39"/>
  <c r="Z357" i="39"/>
  <c r="Z358" i="39"/>
  <c r="Z359" i="39"/>
  <c r="Z360" i="39"/>
  <c r="Z361" i="39"/>
  <c r="Z362" i="39"/>
  <c r="Z363" i="39"/>
  <c r="Z364" i="39"/>
  <c r="Z365" i="39"/>
  <c r="Z366" i="39"/>
  <c r="Z367" i="39"/>
  <c r="Z368" i="39"/>
  <c r="Z369" i="39"/>
  <c r="Z370" i="39"/>
  <c r="Z371" i="39"/>
  <c r="Z372" i="39"/>
  <c r="Z373" i="39"/>
  <c r="Z374" i="39"/>
  <c r="Z375" i="39"/>
  <c r="Z376" i="39"/>
  <c r="Z377" i="39"/>
  <c r="Z378" i="39"/>
  <c r="Z379" i="39"/>
  <c r="Z380" i="39"/>
  <c r="Z381" i="39"/>
  <c r="Z382" i="39"/>
  <c r="Z383" i="39"/>
  <c r="Z384" i="39"/>
  <c r="Z385" i="39"/>
  <c r="Z386" i="39"/>
  <c r="Z387" i="39"/>
  <c r="Z388" i="39"/>
  <c r="Z389" i="39"/>
  <c r="Z390" i="39"/>
  <c r="Z391" i="39"/>
  <c r="Z392" i="39"/>
  <c r="Z393" i="39"/>
  <c r="Z394" i="39"/>
  <c r="Z395" i="39"/>
  <c r="Z396" i="39"/>
  <c r="Z397" i="39"/>
  <c r="Z398" i="39"/>
  <c r="Z399" i="39"/>
  <c r="Z400" i="39"/>
  <c r="Z401" i="39"/>
  <c r="Z402" i="39"/>
  <c r="Z403" i="39"/>
  <c r="Z404" i="39"/>
  <c r="Z405" i="39"/>
  <c r="Z406" i="39"/>
  <c r="Z407" i="39"/>
  <c r="Z408" i="39"/>
  <c r="Z409" i="39"/>
  <c r="Z410" i="39"/>
  <c r="Z411" i="39"/>
  <c r="Z412" i="39"/>
  <c r="Z413" i="39"/>
  <c r="Z414" i="39"/>
  <c r="Z415" i="39"/>
  <c r="Z416" i="39"/>
  <c r="Z417" i="39"/>
  <c r="Z418" i="39"/>
  <c r="Z419" i="39"/>
  <c r="Z420" i="39"/>
  <c r="Z421" i="39"/>
  <c r="Z422" i="39"/>
  <c r="Z423" i="39"/>
  <c r="Z424" i="39"/>
  <c r="Z425" i="39"/>
  <c r="Z426" i="39"/>
  <c r="Z427" i="39"/>
  <c r="Z428" i="39"/>
  <c r="Z429" i="39"/>
  <c r="Z430" i="39"/>
  <c r="Z431" i="39"/>
  <c r="Z432" i="39"/>
  <c r="Z433" i="39"/>
  <c r="Z434" i="39"/>
  <c r="Z435" i="39"/>
  <c r="Z436" i="39"/>
  <c r="Z437" i="39"/>
  <c r="Z438" i="39"/>
  <c r="Z439" i="39"/>
  <c r="Z440" i="39"/>
  <c r="Z441" i="39"/>
  <c r="Z442" i="39"/>
  <c r="Z443" i="39"/>
  <c r="Z444" i="39"/>
  <c r="Z445" i="39"/>
  <c r="Z446" i="39"/>
  <c r="Z447" i="39"/>
  <c r="Z448" i="39"/>
  <c r="Z449" i="39"/>
  <c r="Z450" i="39"/>
  <c r="Z451" i="39"/>
  <c r="Z452" i="39"/>
  <c r="Z453" i="39"/>
  <c r="Z454" i="39"/>
  <c r="Z455" i="39"/>
  <c r="Z456" i="39"/>
  <c r="Z457" i="39"/>
  <c r="Z458" i="39"/>
  <c r="Z459" i="39"/>
  <c r="Z460" i="39"/>
  <c r="Z461" i="39"/>
  <c r="Z462" i="39"/>
  <c r="Z463" i="39"/>
  <c r="Z464" i="39"/>
  <c r="Z465" i="39"/>
  <c r="Z466" i="39"/>
  <c r="Z467" i="39"/>
  <c r="Z468" i="39"/>
  <c r="Z469" i="39"/>
  <c r="Z470" i="39"/>
  <c r="Z471" i="39"/>
  <c r="Z472" i="39"/>
  <c r="Z473" i="39"/>
  <c r="Z474" i="39"/>
  <c r="Z475" i="39"/>
  <c r="Z476" i="39"/>
  <c r="Z477" i="39"/>
  <c r="Z478" i="39"/>
  <c r="Z479" i="39"/>
  <c r="Z480" i="39"/>
  <c r="Z481" i="39"/>
  <c r="Z482" i="39"/>
  <c r="Y4" i="39"/>
  <c r="Y5" i="39"/>
  <c r="Y6" i="39"/>
  <c r="Y7" i="39"/>
  <c r="Y8" i="39"/>
  <c r="Y9" i="39"/>
  <c r="Y10" i="39"/>
  <c r="Y11" i="39"/>
  <c r="Y12" i="39"/>
  <c r="Y13" i="39"/>
  <c r="Y14" i="39"/>
  <c r="Y15" i="39"/>
  <c r="Y16" i="39"/>
  <c r="Y17" i="39"/>
  <c r="Y18" i="39"/>
  <c r="Y19" i="39"/>
  <c r="Y20" i="39"/>
  <c r="Y21" i="39"/>
  <c r="Y22" i="39"/>
  <c r="Y23" i="39"/>
  <c r="Y24" i="39"/>
  <c r="Y25" i="39"/>
  <c r="Y26" i="39"/>
  <c r="Y27" i="39"/>
  <c r="Y28" i="39"/>
  <c r="Y29" i="39"/>
  <c r="Y30" i="39"/>
  <c r="Y31" i="39"/>
  <c r="Y32" i="39"/>
  <c r="Y33" i="39"/>
  <c r="Y34" i="39"/>
  <c r="Y35" i="39"/>
  <c r="Y36" i="39"/>
  <c r="Y37" i="39"/>
  <c r="Y38" i="39"/>
  <c r="Y39" i="39"/>
  <c r="Y40" i="39"/>
  <c r="Y41" i="39"/>
  <c r="Y42" i="39"/>
  <c r="Y43" i="39"/>
  <c r="Y44" i="39"/>
  <c r="Y45" i="39"/>
  <c r="Y46" i="39"/>
  <c r="Y47" i="39"/>
  <c r="Y48" i="39"/>
  <c r="Y49" i="39"/>
  <c r="Y50" i="39"/>
  <c r="Y51" i="39"/>
  <c r="Y52" i="39"/>
  <c r="Y53" i="39"/>
  <c r="Y54" i="39"/>
  <c r="Y55" i="39"/>
  <c r="Y56" i="39"/>
  <c r="Y57" i="39"/>
  <c r="Y58" i="39"/>
  <c r="Y59" i="39"/>
  <c r="Y60" i="39"/>
  <c r="Y61" i="39"/>
  <c r="Y62" i="39"/>
  <c r="Y63" i="39"/>
  <c r="Y64" i="39"/>
  <c r="Y65" i="39"/>
  <c r="Y66" i="39"/>
  <c r="Y67" i="39"/>
  <c r="Y68" i="39"/>
  <c r="Y69" i="39"/>
  <c r="Y70" i="39"/>
  <c r="Y71" i="39"/>
  <c r="Y72" i="39"/>
  <c r="Y73" i="39"/>
  <c r="Y74" i="39"/>
  <c r="Y75" i="39"/>
  <c r="Y76" i="39"/>
  <c r="Y77" i="39"/>
  <c r="Y78" i="39"/>
  <c r="Y79" i="39"/>
  <c r="Y80" i="39"/>
  <c r="Y81" i="39"/>
  <c r="Y82" i="39"/>
  <c r="Y83" i="39"/>
  <c r="Y84" i="39"/>
  <c r="Y85" i="39"/>
  <c r="Y86" i="39"/>
  <c r="Y87" i="39"/>
  <c r="Y88" i="39"/>
  <c r="Y89" i="39"/>
  <c r="Y90" i="39"/>
  <c r="Y91" i="39"/>
  <c r="Y92" i="39"/>
  <c r="Y93" i="39"/>
  <c r="Y94" i="39"/>
  <c r="Y95" i="39"/>
  <c r="Y96" i="39"/>
  <c r="Y97" i="39"/>
  <c r="Y98" i="39"/>
  <c r="Y99" i="39"/>
  <c r="Y100" i="39"/>
  <c r="Y101" i="39"/>
  <c r="Y102" i="39"/>
  <c r="Y103" i="39"/>
  <c r="Y104" i="39"/>
  <c r="Y105" i="39"/>
  <c r="Y106" i="39"/>
  <c r="Y107" i="39"/>
  <c r="Y108" i="39"/>
  <c r="Y109" i="39"/>
  <c r="Y110" i="39"/>
  <c r="Y111" i="39"/>
  <c r="Y112" i="39"/>
  <c r="Y113" i="39"/>
  <c r="Y114" i="39"/>
  <c r="Y115" i="39"/>
  <c r="Y116" i="39"/>
  <c r="Y117" i="39"/>
  <c r="Y118" i="39"/>
  <c r="Y119" i="39"/>
  <c r="Y120" i="39"/>
  <c r="Y121" i="39"/>
  <c r="Y122" i="39"/>
  <c r="Y123" i="39"/>
  <c r="Y124" i="39"/>
  <c r="Y125" i="39"/>
  <c r="Y126" i="39"/>
  <c r="Y127" i="39"/>
  <c r="Y128" i="39"/>
  <c r="Y129" i="39"/>
  <c r="Y130" i="39"/>
  <c r="Y131" i="39"/>
  <c r="Y132" i="39"/>
  <c r="Y133" i="39"/>
  <c r="Y134" i="39"/>
  <c r="Y135" i="39"/>
  <c r="Y136" i="39"/>
  <c r="Y137" i="39"/>
  <c r="Y138" i="39"/>
  <c r="Y139" i="39"/>
  <c r="Y140" i="39"/>
  <c r="Y141" i="39"/>
  <c r="Y142" i="39"/>
  <c r="Y143" i="39"/>
  <c r="Y144" i="39"/>
  <c r="Y145" i="39"/>
  <c r="Y146" i="39"/>
  <c r="Y147" i="39"/>
  <c r="Y148" i="39"/>
  <c r="Y149" i="39"/>
  <c r="Y150" i="39"/>
  <c r="Y151" i="39"/>
  <c r="Y152" i="39"/>
  <c r="Y153" i="39"/>
  <c r="Y154" i="39"/>
  <c r="Y155" i="39"/>
  <c r="Y156" i="39"/>
  <c r="Y157" i="39"/>
  <c r="Y158" i="39"/>
  <c r="Y159" i="39"/>
  <c r="Y160" i="39"/>
  <c r="Y161" i="39"/>
  <c r="Y162" i="39"/>
  <c r="Y163" i="39"/>
  <c r="Y164" i="39"/>
  <c r="Y165" i="39"/>
  <c r="Y166" i="39"/>
  <c r="Y167" i="39"/>
  <c r="Y168" i="39"/>
  <c r="Y169" i="39"/>
  <c r="Y170" i="39"/>
  <c r="Y171" i="39"/>
  <c r="Y172" i="39"/>
  <c r="Y173" i="39"/>
  <c r="Y174" i="39"/>
  <c r="Y175" i="39"/>
  <c r="Y176" i="39"/>
  <c r="Y177" i="39"/>
  <c r="Y178" i="39"/>
  <c r="Y179" i="39"/>
  <c r="Y180" i="39"/>
  <c r="Y181" i="39"/>
  <c r="Y182" i="39"/>
  <c r="Y183" i="39"/>
  <c r="Y184" i="39"/>
  <c r="Y185" i="39"/>
  <c r="Y186" i="39"/>
  <c r="Y187" i="39"/>
  <c r="Y188" i="39"/>
  <c r="Y189" i="39"/>
  <c r="Y190" i="39"/>
  <c r="Y191" i="39"/>
  <c r="Y192" i="39"/>
  <c r="Y193" i="39"/>
  <c r="Y194" i="39"/>
  <c r="Y195" i="39"/>
  <c r="Y196" i="39"/>
  <c r="Y197" i="39"/>
  <c r="Y198" i="39"/>
  <c r="Y199" i="39"/>
  <c r="Y200" i="39"/>
  <c r="Y201" i="39"/>
  <c r="Y202" i="39"/>
  <c r="Y203" i="39"/>
  <c r="Y204" i="39"/>
  <c r="Y205" i="39"/>
  <c r="Y206" i="39"/>
  <c r="Y207" i="39"/>
  <c r="Y208" i="39"/>
  <c r="Y209" i="39"/>
  <c r="Y210" i="39"/>
  <c r="Y211" i="39"/>
  <c r="Y212" i="39"/>
  <c r="Y213" i="39"/>
  <c r="Y214" i="39"/>
  <c r="Y215" i="39"/>
  <c r="Y216" i="39"/>
  <c r="Y217" i="39"/>
  <c r="Y218" i="39"/>
  <c r="Y219" i="39"/>
  <c r="Y220" i="39"/>
  <c r="Y221" i="39"/>
  <c r="Y222" i="39"/>
  <c r="Y223" i="39"/>
  <c r="Y224" i="39"/>
  <c r="Y225" i="39"/>
  <c r="Y226" i="39"/>
  <c r="Y227" i="39"/>
  <c r="Y228" i="39"/>
  <c r="Y229" i="39"/>
  <c r="Y230" i="39"/>
  <c r="Y231" i="39"/>
  <c r="Y232" i="39"/>
  <c r="Y233" i="39"/>
  <c r="Y234" i="39"/>
  <c r="Y235" i="39"/>
  <c r="Y236" i="39"/>
  <c r="Y237" i="39"/>
  <c r="Y238" i="39"/>
  <c r="Y239" i="39"/>
  <c r="Y240" i="39"/>
  <c r="Y241" i="39"/>
  <c r="Y242" i="39"/>
  <c r="Y243" i="39"/>
  <c r="Y244" i="39"/>
  <c r="Y245" i="39"/>
  <c r="Y246" i="39"/>
  <c r="Y247" i="39"/>
  <c r="Y248" i="39"/>
  <c r="Y249" i="39"/>
  <c r="Y250" i="39"/>
  <c r="Y251" i="39"/>
  <c r="Y252" i="39"/>
  <c r="Y253" i="39"/>
  <c r="Y254" i="39"/>
  <c r="Y255" i="39"/>
  <c r="Y256" i="39"/>
  <c r="Y257" i="39"/>
  <c r="Y258" i="39"/>
  <c r="Y259" i="39"/>
  <c r="Y260" i="39"/>
  <c r="Y261" i="39"/>
  <c r="Y262" i="39"/>
  <c r="Y263" i="39"/>
  <c r="Y264" i="39"/>
  <c r="Y265" i="39"/>
  <c r="Y266" i="39"/>
  <c r="Y267" i="39"/>
  <c r="Y268" i="39"/>
  <c r="Y269" i="39"/>
  <c r="Y270" i="39"/>
  <c r="Y271" i="39"/>
  <c r="Y272" i="39"/>
  <c r="Y273" i="39"/>
  <c r="Y274" i="39"/>
  <c r="Y275" i="39"/>
  <c r="Y276" i="39"/>
  <c r="Y277" i="39"/>
  <c r="Y278" i="39"/>
  <c r="Y279" i="39"/>
  <c r="Y280" i="39"/>
  <c r="Y281" i="39"/>
  <c r="Y282" i="39"/>
  <c r="Y283" i="39"/>
  <c r="Y284" i="39"/>
  <c r="Y285" i="39"/>
  <c r="Y286" i="39"/>
  <c r="Y287" i="39"/>
  <c r="Y288" i="39"/>
  <c r="Y289" i="39"/>
  <c r="Y290" i="39"/>
  <c r="Y291" i="39"/>
  <c r="Y292" i="39"/>
  <c r="Y293" i="39"/>
  <c r="Y294" i="39"/>
  <c r="Y295" i="39"/>
  <c r="Y296" i="39"/>
  <c r="Y297" i="39"/>
  <c r="Y298" i="39"/>
  <c r="Y299" i="39"/>
  <c r="Y300" i="39"/>
  <c r="Y301" i="39"/>
  <c r="Y302" i="39"/>
  <c r="Y303" i="39"/>
  <c r="Y304" i="39"/>
  <c r="Y305" i="39"/>
  <c r="Y306" i="39"/>
  <c r="Y307" i="39"/>
  <c r="Y308" i="39"/>
  <c r="Y309" i="39"/>
  <c r="Y310" i="39"/>
  <c r="Y311" i="39"/>
  <c r="Y312" i="39"/>
  <c r="Y313" i="39"/>
  <c r="Y314" i="39"/>
  <c r="Y315" i="39"/>
  <c r="Y316" i="39"/>
  <c r="Y317" i="39"/>
  <c r="Y318" i="39"/>
  <c r="Y319" i="39"/>
  <c r="Y320" i="39"/>
  <c r="Y321" i="39"/>
  <c r="Y322" i="39"/>
  <c r="Y323" i="39"/>
  <c r="Y324" i="39"/>
  <c r="Y325" i="39"/>
  <c r="Y326" i="39"/>
  <c r="Y327" i="39"/>
  <c r="Y328" i="39"/>
  <c r="Y329" i="39"/>
  <c r="Y330" i="39"/>
  <c r="Y331" i="39"/>
  <c r="Y332" i="39"/>
  <c r="Y333" i="39"/>
  <c r="Y334" i="39"/>
  <c r="Y335" i="39"/>
  <c r="Y336" i="39"/>
  <c r="Y337" i="39"/>
  <c r="Y338" i="39"/>
  <c r="Y339" i="39"/>
  <c r="Y340" i="39"/>
  <c r="Y341" i="39"/>
  <c r="Y342" i="39"/>
  <c r="Y343" i="39"/>
  <c r="Y344" i="39"/>
  <c r="Y345" i="39"/>
  <c r="Y346" i="39"/>
  <c r="Y347" i="39"/>
  <c r="Y348" i="39"/>
  <c r="Y349" i="39"/>
  <c r="Y350" i="39"/>
  <c r="Y351" i="39"/>
  <c r="Y352" i="39"/>
  <c r="Y353" i="39"/>
  <c r="Y354" i="39"/>
  <c r="Y355" i="39"/>
  <c r="Y356" i="39"/>
  <c r="Y357" i="39"/>
  <c r="Y358" i="39"/>
  <c r="Y359" i="39"/>
  <c r="Y360" i="39"/>
  <c r="Y361" i="39"/>
  <c r="Y362" i="39"/>
  <c r="Y363" i="39"/>
  <c r="Y364" i="39"/>
  <c r="Y365" i="39"/>
  <c r="Y366" i="39"/>
  <c r="Y367" i="39"/>
  <c r="Y368" i="39"/>
  <c r="Y369" i="39"/>
  <c r="Y370" i="39"/>
  <c r="Y371" i="39"/>
  <c r="Y372" i="39"/>
  <c r="Y373" i="39"/>
  <c r="Y374" i="39"/>
  <c r="Y375" i="39"/>
  <c r="Y376" i="39"/>
  <c r="Y377" i="39"/>
  <c r="Y378" i="39"/>
  <c r="Y379" i="39"/>
  <c r="Y380" i="39"/>
  <c r="Y381" i="39"/>
  <c r="Y382" i="39"/>
  <c r="Y383" i="39"/>
  <c r="Y384" i="39"/>
  <c r="Y385" i="39"/>
  <c r="Y386" i="39"/>
  <c r="Y387" i="39"/>
  <c r="Y388" i="39"/>
  <c r="Y389" i="39"/>
  <c r="Y390" i="39"/>
  <c r="Y391" i="39"/>
  <c r="Y392" i="39"/>
  <c r="Y393" i="39"/>
  <c r="Y394" i="39"/>
  <c r="Y395" i="39"/>
  <c r="Y396" i="39"/>
  <c r="Y397" i="39"/>
  <c r="Y398" i="39"/>
  <c r="Y399" i="39"/>
  <c r="Y400" i="39"/>
  <c r="Y401" i="39"/>
  <c r="Y402" i="39"/>
  <c r="Y403" i="39"/>
  <c r="Y404" i="39"/>
  <c r="Y405" i="39"/>
  <c r="Y406" i="39"/>
  <c r="Y407" i="39"/>
  <c r="Y408" i="39"/>
  <c r="Y409" i="39"/>
  <c r="Y410" i="39"/>
  <c r="Y411" i="39"/>
  <c r="Y412" i="39"/>
  <c r="Y413" i="39"/>
  <c r="Y414" i="39"/>
  <c r="Y415" i="39"/>
  <c r="Y416" i="39"/>
  <c r="Y417" i="39"/>
  <c r="Y418" i="39"/>
  <c r="Y419" i="39"/>
  <c r="Y420" i="39"/>
  <c r="Y421" i="39"/>
  <c r="Y422" i="39"/>
  <c r="Y423" i="39"/>
  <c r="Y424" i="39"/>
  <c r="Y425" i="39"/>
  <c r="Y426" i="39"/>
  <c r="Y427" i="39"/>
  <c r="Y428" i="39"/>
  <c r="Y429" i="39"/>
  <c r="Y430" i="39"/>
  <c r="Y431" i="39"/>
  <c r="Y432" i="39"/>
  <c r="Y433" i="39"/>
  <c r="Y434" i="39"/>
  <c r="Y435" i="39"/>
  <c r="Y436" i="39"/>
  <c r="Y437" i="39"/>
  <c r="Y438" i="39"/>
  <c r="Y439" i="39"/>
  <c r="Y440" i="39"/>
  <c r="Y441" i="39"/>
  <c r="Y442" i="39"/>
  <c r="Y443" i="39"/>
  <c r="Y444" i="39"/>
  <c r="Y445" i="39"/>
  <c r="Y446" i="39"/>
  <c r="Y447" i="39"/>
  <c r="Y448" i="39"/>
  <c r="Y449" i="39"/>
  <c r="Y450" i="39"/>
  <c r="Y451" i="39"/>
  <c r="Y452" i="39"/>
  <c r="Y453" i="39"/>
  <c r="Y454" i="39"/>
  <c r="Y455" i="39"/>
  <c r="Y456" i="39"/>
  <c r="Y457" i="39"/>
  <c r="Y458" i="39"/>
  <c r="Y459" i="39"/>
  <c r="Y460" i="39"/>
  <c r="Y461" i="39"/>
  <c r="Y462" i="39"/>
  <c r="Y463" i="39"/>
  <c r="Y464" i="39"/>
  <c r="Y465" i="39"/>
  <c r="Y466" i="39"/>
  <c r="Y467" i="39"/>
  <c r="Y468" i="39"/>
  <c r="Y469" i="39"/>
  <c r="Y470" i="39"/>
  <c r="Y471" i="39"/>
  <c r="Y472" i="39"/>
  <c r="Y473" i="39"/>
  <c r="Y474" i="39"/>
  <c r="Y475" i="39"/>
  <c r="Y476" i="39"/>
  <c r="Y477" i="39"/>
  <c r="Y478" i="39"/>
  <c r="Y479" i="39"/>
  <c r="Y480" i="39"/>
  <c r="Y481" i="39"/>
  <c r="Y482" i="39"/>
  <c r="X4" i="39"/>
  <c r="X5" i="39"/>
  <c r="X6" i="39"/>
  <c r="X7" i="39"/>
  <c r="X8" i="39"/>
  <c r="X9" i="39"/>
  <c r="X10" i="39"/>
  <c r="X11" i="39"/>
  <c r="X12" i="39"/>
  <c r="X13" i="39"/>
  <c r="X14" i="39"/>
  <c r="X15" i="39"/>
  <c r="X16" i="39"/>
  <c r="X17" i="39"/>
  <c r="X18" i="39"/>
  <c r="X19" i="39"/>
  <c r="X20" i="39"/>
  <c r="X21" i="39"/>
  <c r="X22" i="39"/>
  <c r="X23" i="39"/>
  <c r="X24" i="39"/>
  <c r="X25" i="39"/>
  <c r="X26" i="39"/>
  <c r="X27" i="39"/>
  <c r="X28" i="39"/>
  <c r="X29" i="39"/>
  <c r="X30" i="39"/>
  <c r="X31" i="39"/>
  <c r="X32" i="39"/>
  <c r="X33" i="39"/>
  <c r="X34" i="39"/>
  <c r="X35" i="39"/>
  <c r="X36" i="39"/>
  <c r="X37" i="39"/>
  <c r="X38" i="39"/>
  <c r="X39" i="39"/>
  <c r="X40" i="39"/>
  <c r="X41" i="39"/>
  <c r="X42" i="39"/>
  <c r="X43" i="39"/>
  <c r="X44" i="39"/>
  <c r="X45" i="39"/>
  <c r="X46" i="39"/>
  <c r="X47" i="39"/>
  <c r="X48" i="39"/>
  <c r="X49" i="39"/>
  <c r="X50" i="39"/>
  <c r="X51" i="39"/>
  <c r="X52" i="39"/>
  <c r="X53" i="39"/>
  <c r="X54" i="39"/>
  <c r="X55" i="39"/>
  <c r="X56" i="39"/>
  <c r="X57" i="39"/>
  <c r="X58" i="39"/>
  <c r="X59" i="39"/>
  <c r="X60" i="39"/>
  <c r="X61" i="39"/>
  <c r="X62" i="39"/>
  <c r="X63" i="39"/>
  <c r="X64" i="39"/>
  <c r="X65" i="39"/>
  <c r="X66" i="39"/>
  <c r="X67" i="39"/>
  <c r="X68" i="39"/>
  <c r="X69" i="39"/>
  <c r="X70" i="39"/>
  <c r="X71" i="39"/>
  <c r="X72" i="39"/>
  <c r="X73" i="39"/>
  <c r="X74" i="39"/>
  <c r="X75" i="39"/>
  <c r="X76" i="39"/>
  <c r="X77" i="39"/>
  <c r="X78" i="39"/>
  <c r="X79" i="39"/>
  <c r="X80" i="39"/>
  <c r="X81" i="39"/>
  <c r="X82" i="39"/>
  <c r="X83" i="39"/>
  <c r="X84" i="39"/>
  <c r="X85" i="39"/>
  <c r="X86" i="39"/>
  <c r="X87" i="39"/>
  <c r="X88" i="39"/>
  <c r="X89" i="39"/>
  <c r="X90" i="39"/>
  <c r="X91" i="39"/>
  <c r="X92" i="39"/>
  <c r="X93" i="39"/>
  <c r="X94" i="39"/>
  <c r="X95" i="39"/>
  <c r="X96" i="39"/>
  <c r="X97" i="39"/>
  <c r="X98" i="39"/>
  <c r="X99" i="39"/>
  <c r="X100" i="39"/>
  <c r="X101" i="39"/>
  <c r="X102" i="39"/>
  <c r="X103" i="39"/>
  <c r="X104" i="39"/>
  <c r="X105" i="39"/>
  <c r="X106" i="39"/>
  <c r="X107" i="39"/>
  <c r="X108" i="39"/>
  <c r="X109" i="39"/>
  <c r="X110" i="39"/>
  <c r="X111" i="39"/>
  <c r="X112" i="39"/>
  <c r="X113" i="39"/>
  <c r="X114" i="39"/>
  <c r="X115" i="39"/>
  <c r="X116" i="39"/>
  <c r="X117" i="39"/>
  <c r="X118" i="39"/>
  <c r="X119" i="39"/>
  <c r="X120" i="39"/>
  <c r="X121" i="39"/>
  <c r="X122" i="39"/>
  <c r="X123" i="39"/>
  <c r="X124" i="39"/>
  <c r="X125" i="39"/>
  <c r="X126" i="39"/>
  <c r="X127" i="39"/>
  <c r="X128" i="39"/>
  <c r="X129" i="39"/>
  <c r="X130" i="39"/>
  <c r="X131" i="39"/>
  <c r="X132" i="39"/>
  <c r="X133" i="39"/>
  <c r="X134" i="39"/>
  <c r="X135" i="39"/>
  <c r="X136" i="39"/>
  <c r="X137" i="39"/>
  <c r="X138" i="39"/>
  <c r="X139" i="39"/>
  <c r="X140" i="39"/>
  <c r="X141" i="39"/>
  <c r="X142" i="39"/>
  <c r="X143" i="39"/>
  <c r="X144" i="39"/>
  <c r="X145" i="39"/>
  <c r="X146" i="39"/>
  <c r="X147" i="39"/>
  <c r="X148" i="39"/>
  <c r="X149" i="39"/>
  <c r="X150" i="39"/>
  <c r="X151" i="39"/>
  <c r="X152" i="39"/>
  <c r="X153" i="39"/>
  <c r="X154" i="39"/>
  <c r="X155" i="39"/>
  <c r="X156" i="39"/>
  <c r="X157" i="39"/>
  <c r="X158" i="39"/>
  <c r="X159" i="39"/>
  <c r="X160" i="39"/>
  <c r="X161" i="39"/>
  <c r="X162" i="39"/>
  <c r="X163" i="39"/>
  <c r="X164" i="39"/>
  <c r="X165" i="39"/>
  <c r="X166" i="39"/>
  <c r="X167" i="39"/>
  <c r="X168" i="39"/>
  <c r="X169" i="39"/>
  <c r="X170" i="39"/>
  <c r="X171" i="39"/>
  <c r="X172" i="39"/>
  <c r="X173" i="39"/>
  <c r="X174" i="39"/>
  <c r="X175" i="39"/>
  <c r="X176" i="39"/>
  <c r="X177" i="39"/>
  <c r="X178" i="39"/>
  <c r="X179" i="39"/>
  <c r="X180" i="39"/>
  <c r="X181" i="39"/>
  <c r="X182" i="39"/>
  <c r="X183" i="39"/>
  <c r="X184" i="39"/>
  <c r="X185" i="39"/>
  <c r="X186" i="39"/>
  <c r="X187" i="39"/>
  <c r="X188" i="39"/>
  <c r="X189" i="39"/>
  <c r="X190" i="39"/>
  <c r="X191" i="39"/>
  <c r="X192" i="39"/>
  <c r="X193" i="39"/>
  <c r="X194" i="39"/>
  <c r="X195" i="39"/>
  <c r="X196" i="39"/>
  <c r="X197" i="39"/>
  <c r="X198" i="39"/>
  <c r="X199" i="39"/>
  <c r="X200" i="39"/>
  <c r="X201" i="39"/>
  <c r="X202" i="39"/>
  <c r="X203" i="39"/>
  <c r="X204" i="39"/>
  <c r="X205" i="39"/>
  <c r="X206" i="39"/>
  <c r="X207" i="39"/>
  <c r="X208" i="39"/>
  <c r="X209" i="39"/>
  <c r="X210" i="39"/>
  <c r="X211" i="39"/>
  <c r="X212" i="39"/>
  <c r="X213" i="39"/>
  <c r="X214" i="39"/>
  <c r="X215" i="39"/>
  <c r="X216" i="39"/>
  <c r="X217" i="39"/>
  <c r="X218" i="39"/>
  <c r="X219" i="39"/>
  <c r="X220" i="39"/>
  <c r="X221" i="39"/>
  <c r="X222" i="39"/>
  <c r="X223" i="39"/>
  <c r="X224" i="39"/>
  <c r="X225" i="39"/>
  <c r="X226" i="39"/>
  <c r="X227" i="39"/>
  <c r="X228" i="39"/>
  <c r="X229" i="39"/>
  <c r="X230" i="39"/>
  <c r="X231" i="39"/>
  <c r="X232" i="39"/>
  <c r="X233" i="39"/>
  <c r="X234" i="39"/>
  <c r="X235" i="39"/>
  <c r="X236" i="39"/>
  <c r="X237" i="39"/>
  <c r="X238" i="39"/>
  <c r="X239" i="39"/>
  <c r="X240" i="39"/>
  <c r="X241" i="39"/>
  <c r="X242" i="39"/>
  <c r="X243" i="39"/>
  <c r="X244" i="39"/>
  <c r="X245" i="39"/>
  <c r="X246" i="39"/>
  <c r="X247" i="39"/>
  <c r="X248" i="39"/>
  <c r="X249" i="39"/>
  <c r="X250" i="39"/>
  <c r="X251" i="39"/>
  <c r="X252" i="39"/>
  <c r="X253" i="39"/>
  <c r="X254" i="39"/>
  <c r="X255" i="39"/>
  <c r="X256" i="39"/>
  <c r="X257" i="39"/>
  <c r="X258" i="39"/>
  <c r="X259" i="39"/>
  <c r="X260" i="39"/>
  <c r="X261" i="39"/>
  <c r="X262" i="39"/>
  <c r="X263" i="39"/>
  <c r="X264" i="39"/>
  <c r="X265" i="39"/>
  <c r="X266" i="39"/>
  <c r="X267" i="39"/>
  <c r="X268" i="39"/>
  <c r="X269" i="39"/>
  <c r="X270" i="39"/>
  <c r="X271" i="39"/>
  <c r="X272" i="39"/>
  <c r="X273" i="39"/>
  <c r="X274" i="39"/>
  <c r="X275" i="39"/>
  <c r="X276" i="39"/>
  <c r="X277" i="39"/>
  <c r="X278" i="39"/>
  <c r="X279" i="39"/>
  <c r="X280" i="39"/>
  <c r="X281" i="39"/>
  <c r="X282" i="39"/>
  <c r="X283" i="39"/>
  <c r="X284" i="39"/>
  <c r="X285" i="39"/>
  <c r="X286" i="39"/>
  <c r="X287" i="39"/>
  <c r="X288" i="39"/>
  <c r="X289" i="39"/>
  <c r="X290" i="39"/>
  <c r="X291" i="39"/>
  <c r="X292" i="39"/>
  <c r="X293" i="39"/>
  <c r="X294" i="39"/>
  <c r="X295" i="39"/>
  <c r="X296" i="39"/>
  <c r="X297" i="39"/>
  <c r="X298" i="39"/>
  <c r="X299" i="39"/>
  <c r="X300" i="39"/>
  <c r="X301" i="39"/>
  <c r="X302" i="39"/>
  <c r="X303" i="39"/>
  <c r="X304" i="39"/>
  <c r="X305" i="39"/>
  <c r="X306" i="39"/>
  <c r="X307" i="39"/>
  <c r="X308" i="39"/>
  <c r="X309" i="39"/>
  <c r="X310" i="39"/>
  <c r="X311" i="39"/>
  <c r="X312" i="39"/>
  <c r="X313" i="39"/>
  <c r="X314" i="39"/>
  <c r="X315" i="39"/>
  <c r="X316" i="39"/>
  <c r="X317" i="39"/>
  <c r="X318" i="39"/>
  <c r="X319" i="39"/>
  <c r="X320" i="39"/>
  <c r="X321" i="39"/>
  <c r="X322" i="39"/>
  <c r="X323" i="39"/>
  <c r="X324" i="39"/>
  <c r="X325" i="39"/>
  <c r="X326" i="39"/>
  <c r="X327" i="39"/>
  <c r="X328" i="39"/>
  <c r="X329" i="39"/>
  <c r="X330" i="39"/>
  <c r="X331" i="39"/>
  <c r="X332" i="39"/>
  <c r="X333" i="39"/>
  <c r="X334" i="39"/>
  <c r="X335" i="39"/>
  <c r="X336" i="39"/>
  <c r="X337" i="39"/>
  <c r="X338" i="39"/>
  <c r="X339" i="39"/>
  <c r="X340" i="39"/>
  <c r="X341" i="39"/>
  <c r="X342" i="39"/>
  <c r="X343" i="39"/>
  <c r="X344" i="39"/>
  <c r="X345" i="39"/>
  <c r="X346" i="39"/>
  <c r="X347" i="39"/>
  <c r="X348" i="39"/>
  <c r="X349" i="39"/>
  <c r="X350" i="39"/>
  <c r="X351" i="39"/>
  <c r="X352" i="39"/>
  <c r="X353" i="39"/>
  <c r="X354" i="39"/>
  <c r="X355" i="39"/>
  <c r="X356" i="39"/>
  <c r="X357" i="39"/>
  <c r="X358" i="39"/>
  <c r="X359" i="39"/>
  <c r="X360" i="39"/>
  <c r="X361" i="39"/>
  <c r="X362" i="39"/>
  <c r="X363" i="39"/>
  <c r="X364" i="39"/>
  <c r="X365" i="39"/>
  <c r="X366" i="39"/>
  <c r="X367" i="39"/>
  <c r="X368" i="39"/>
  <c r="X369" i="39"/>
  <c r="X370" i="39"/>
  <c r="X371" i="39"/>
  <c r="X372" i="39"/>
  <c r="X373" i="39"/>
  <c r="X374" i="39"/>
  <c r="X375" i="39"/>
  <c r="X376" i="39"/>
  <c r="X377" i="39"/>
  <c r="X378" i="39"/>
  <c r="X379" i="39"/>
  <c r="X380" i="39"/>
  <c r="X381" i="39"/>
  <c r="X382" i="39"/>
  <c r="X383" i="39"/>
  <c r="X384" i="39"/>
  <c r="X385" i="39"/>
  <c r="X386" i="39"/>
  <c r="X387" i="39"/>
  <c r="X388" i="39"/>
  <c r="X389" i="39"/>
  <c r="X390" i="39"/>
  <c r="X391" i="39"/>
  <c r="X392" i="39"/>
  <c r="X393" i="39"/>
  <c r="X394" i="39"/>
  <c r="X395" i="39"/>
  <c r="X396" i="39"/>
  <c r="X397" i="39"/>
  <c r="X398" i="39"/>
  <c r="X399" i="39"/>
  <c r="X400" i="39"/>
  <c r="X401" i="39"/>
  <c r="X402" i="39"/>
  <c r="X403" i="39"/>
  <c r="X404" i="39"/>
  <c r="X405" i="39"/>
  <c r="X406" i="39"/>
  <c r="X407" i="39"/>
  <c r="X408" i="39"/>
  <c r="X409" i="39"/>
  <c r="X410" i="39"/>
  <c r="X411" i="39"/>
  <c r="X412" i="39"/>
  <c r="X413" i="39"/>
  <c r="X414" i="39"/>
  <c r="X415" i="39"/>
  <c r="X416" i="39"/>
  <c r="X417" i="39"/>
  <c r="X418" i="39"/>
  <c r="X419" i="39"/>
  <c r="X420" i="39"/>
  <c r="X421" i="39"/>
  <c r="X422" i="39"/>
  <c r="X423" i="39"/>
  <c r="X424" i="39"/>
  <c r="X425" i="39"/>
  <c r="X426" i="39"/>
  <c r="X427" i="39"/>
  <c r="X428" i="39"/>
  <c r="X429" i="39"/>
  <c r="X430" i="39"/>
  <c r="X431" i="39"/>
  <c r="X432" i="39"/>
  <c r="X433" i="39"/>
  <c r="X434" i="39"/>
  <c r="X435" i="39"/>
  <c r="X436" i="39"/>
  <c r="X437" i="39"/>
  <c r="X438" i="39"/>
  <c r="X439" i="39"/>
  <c r="X440" i="39"/>
  <c r="X441" i="39"/>
  <c r="X442" i="39"/>
  <c r="X443" i="39"/>
  <c r="X444" i="39"/>
  <c r="X445" i="39"/>
  <c r="X446" i="39"/>
  <c r="X447" i="39"/>
  <c r="X448" i="39"/>
  <c r="X449" i="39"/>
  <c r="X450" i="39"/>
  <c r="X451" i="39"/>
  <c r="X452" i="39"/>
  <c r="X453" i="39"/>
  <c r="X454" i="39"/>
  <c r="X455" i="39"/>
  <c r="X456" i="39"/>
  <c r="X457" i="39"/>
  <c r="X458" i="39"/>
  <c r="X459" i="39"/>
  <c r="X460" i="39"/>
  <c r="X461" i="39"/>
  <c r="X462" i="39"/>
  <c r="X463" i="39"/>
  <c r="X464" i="39"/>
  <c r="X465" i="39"/>
  <c r="X466" i="39"/>
  <c r="X467" i="39"/>
  <c r="X468" i="39"/>
  <c r="X469" i="39"/>
  <c r="X470" i="39"/>
  <c r="X471" i="39"/>
  <c r="X472" i="39"/>
  <c r="X473" i="39"/>
  <c r="X474" i="39"/>
  <c r="X475" i="39"/>
  <c r="X476" i="39"/>
  <c r="X477" i="39"/>
  <c r="X478" i="39"/>
  <c r="X479" i="39"/>
  <c r="X480" i="39"/>
  <c r="X481" i="39"/>
  <c r="X482" i="39"/>
  <c r="W4" i="39"/>
  <c r="W5" i="39"/>
  <c r="W6" i="39"/>
  <c r="W7" i="39"/>
  <c r="W8" i="39"/>
  <c r="W9" i="39"/>
  <c r="W10" i="39"/>
  <c r="W11" i="39"/>
  <c r="W12" i="39"/>
  <c r="W13" i="39"/>
  <c r="W14" i="39"/>
  <c r="W15" i="39"/>
  <c r="W16" i="39"/>
  <c r="W17" i="39"/>
  <c r="W18" i="39"/>
  <c r="W19" i="39"/>
  <c r="W20" i="39"/>
  <c r="W21" i="39"/>
  <c r="W22" i="39"/>
  <c r="W23" i="39"/>
  <c r="W24" i="39"/>
  <c r="W25" i="39"/>
  <c r="W26" i="39"/>
  <c r="W27" i="39"/>
  <c r="W28" i="39"/>
  <c r="W29" i="39"/>
  <c r="W30" i="39"/>
  <c r="W31" i="39"/>
  <c r="W32" i="39"/>
  <c r="W33" i="39"/>
  <c r="W34" i="39"/>
  <c r="W35" i="39"/>
  <c r="W36" i="39"/>
  <c r="W37" i="39"/>
  <c r="W38" i="39"/>
  <c r="W39" i="39"/>
  <c r="W40" i="39"/>
  <c r="W41" i="39"/>
  <c r="W42" i="39"/>
  <c r="W43" i="39"/>
  <c r="W44" i="39"/>
  <c r="W45" i="39"/>
  <c r="W46" i="39"/>
  <c r="W47" i="39"/>
  <c r="W48" i="39"/>
  <c r="W49" i="39"/>
  <c r="W50" i="39"/>
  <c r="W51" i="39"/>
  <c r="W52" i="39"/>
  <c r="W53" i="39"/>
  <c r="W54" i="39"/>
  <c r="W55" i="39"/>
  <c r="W56" i="39"/>
  <c r="W57" i="39"/>
  <c r="W58" i="39"/>
  <c r="W59" i="39"/>
  <c r="W60" i="39"/>
  <c r="W61" i="39"/>
  <c r="W62" i="39"/>
  <c r="W63" i="39"/>
  <c r="W64" i="39"/>
  <c r="W65" i="39"/>
  <c r="W66" i="39"/>
  <c r="W67" i="39"/>
  <c r="W68" i="39"/>
  <c r="W69" i="39"/>
  <c r="W70" i="39"/>
  <c r="W71" i="39"/>
  <c r="W72" i="39"/>
  <c r="W73" i="39"/>
  <c r="W74" i="39"/>
  <c r="W75" i="39"/>
  <c r="W76" i="39"/>
  <c r="W77" i="39"/>
  <c r="W78" i="39"/>
  <c r="W79" i="39"/>
  <c r="W80" i="39"/>
  <c r="W81" i="39"/>
  <c r="W82" i="39"/>
  <c r="W83" i="39"/>
  <c r="W84" i="39"/>
  <c r="W85" i="39"/>
  <c r="W86" i="39"/>
  <c r="W87" i="39"/>
  <c r="W88" i="39"/>
  <c r="W89" i="39"/>
  <c r="W90" i="39"/>
  <c r="W91" i="39"/>
  <c r="W92" i="39"/>
  <c r="W93" i="39"/>
  <c r="W94" i="39"/>
  <c r="W95" i="39"/>
  <c r="W96" i="39"/>
  <c r="W97" i="39"/>
  <c r="W98" i="39"/>
  <c r="W99" i="39"/>
  <c r="W100" i="39"/>
  <c r="W101" i="39"/>
  <c r="W102" i="39"/>
  <c r="W103" i="39"/>
  <c r="W104" i="39"/>
  <c r="W105" i="39"/>
  <c r="W106" i="39"/>
  <c r="W107" i="39"/>
  <c r="W108" i="39"/>
  <c r="W109" i="39"/>
  <c r="W110" i="39"/>
  <c r="W111" i="39"/>
  <c r="W112" i="39"/>
  <c r="W113" i="39"/>
  <c r="W114" i="39"/>
  <c r="W115" i="39"/>
  <c r="W116" i="39"/>
  <c r="W117" i="39"/>
  <c r="W118" i="39"/>
  <c r="W119" i="39"/>
  <c r="W120" i="39"/>
  <c r="W121" i="39"/>
  <c r="W122" i="39"/>
  <c r="W123" i="39"/>
  <c r="W124" i="39"/>
  <c r="W125" i="39"/>
  <c r="W126" i="39"/>
  <c r="W127" i="39"/>
  <c r="W128" i="39"/>
  <c r="W129" i="39"/>
  <c r="W130" i="39"/>
  <c r="W131" i="39"/>
  <c r="W132" i="39"/>
  <c r="W133" i="39"/>
  <c r="W134" i="39"/>
  <c r="W135" i="39"/>
  <c r="W136" i="39"/>
  <c r="W137" i="39"/>
  <c r="W138" i="39"/>
  <c r="W139" i="39"/>
  <c r="W140" i="39"/>
  <c r="W141" i="39"/>
  <c r="W142" i="39"/>
  <c r="W143" i="39"/>
  <c r="W144" i="39"/>
  <c r="W145" i="39"/>
  <c r="W146" i="39"/>
  <c r="W147" i="39"/>
  <c r="W148" i="39"/>
  <c r="W149" i="39"/>
  <c r="W150" i="39"/>
  <c r="W151" i="39"/>
  <c r="W152" i="39"/>
  <c r="W153" i="39"/>
  <c r="W154" i="39"/>
  <c r="W155" i="39"/>
  <c r="W156" i="39"/>
  <c r="W157" i="39"/>
  <c r="W158" i="39"/>
  <c r="W159" i="39"/>
  <c r="W160" i="39"/>
  <c r="W161" i="39"/>
  <c r="W162" i="39"/>
  <c r="W163" i="39"/>
  <c r="W164" i="39"/>
  <c r="W165" i="39"/>
  <c r="W166" i="39"/>
  <c r="W167" i="39"/>
  <c r="W168" i="39"/>
  <c r="W169" i="39"/>
  <c r="W170" i="39"/>
  <c r="W171" i="39"/>
  <c r="W172" i="39"/>
  <c r="W173" i="39"/>
  <c r="W174" i="39"/>
  <c r="W175" i="39"/>
  <c r="W176" i="39"/>
  <c r="W177" i="39"/>
  <c r="W178" i="39"/>
  <c r="W179" i="39"/>
  <c r="W180" i="39"/>
  <c r="W181" i="39"/>
  <c r="W182" i="39"/>
  <c r="W183" i="39"/>
  <c r="W184" i="39"/>
  <c r="W185" i="39"/>
  <c r="W186" i="39"/>
  <c r="W187" i="39"/>
  <c r="W188" i="39"/>
  <c r="W189" i="39"/>
  <c r="W190" i="39"/>
  <c r="W191" i="39"/>
  <c r="W192" i="39"/>
  <c r="W193" i="39"/>
  <c r="W194" i="39"/>
  <c r="W195" i="39"/>
  <c r="W196" i="39"/>
  <c r="W197" i="39"/>
  <c r="W198" i="39"/>
  <c r="W199" i="39"/>
  <c r="W200" i="39"/>
  <c r="W201" i="39"/>
  <c r="W202" i="39"/>
  <c r="W203" i="39"/>
  <c r="W204" i="39"/>
  <c r="W205" i="39"/>
  <c r="W206" i="39"/>
  <c r="W207" i="39"/>
  <c r="W208" i="39"/>
  <c r="W209" i="39"/>
  <c r="W210" i="39"/>
  <c r="W211" i="39"/>
  <c r="W212" i="39"/>
  <c r="W213" i="39"/>
  <c r="W214" i="39"/>
  <c r="W215" i="39"/>
  <c r="W216" i="39"/>
  <c r="W217" i="39"/>
  <c r="W218" i="39"/>
  <c r="W219" i="39"/>
  <c r="W220" i="39"/>
  <c r="W221" i="39"/>
  <c r="W222" i="39"/>
  <c r="W223" i="39"/>
  <c r="W224" i="39"/>
  <c r="W225" i="39"/>
  <c r="W226" i="39"/>
  <c r="W227" i="39"/>
  <c r="W228" i="39"/>
  <c r="W229" i="39"/>
  <c r="W230" i="39"/>
  <c r="W231" i="39"/>
  <c r="W232" i="39"/>
  <c r="W233" i="39"/>
  <c r="W234" i="39"/>
  <c r="W235" i="39"/>
  <c r="W236" i="39"/>
  <c r="W237" i="39"/>
  <c r="W238" i="39"/>
  <c r="W239" i="39"/>
  <c r="W240" i="39"/>
  <c r="W241" i="39"/>
  <c r="W242" i="39"/>
  <c r="W243" i="39"/>
  <c r="W244" i="39"/>
  <c r="W245" i="39"/>
  <c r="W246" i="39"/>
  <c r="W247" i="39"/>
  <c r="W248" i="39"/>
  <c r="W249" i="39"/>
  <c r="W250" i="39"/>
  <c r="W251" i="39"/>
  <c r="W252" i="39"/>
  <c r="W253" i="39"/>
  <c r="W254" i="39"/>
  <c r="W255" i="39"/>
  <c r="W256" i="39"/>
  <c r="W257" i="39"/>
  <c r="W258" i="39"/>
  <c r="W259" i="39"/>
  <c r="W260" i="39"/>
  <c r="W261" i="39"/>
  <c r="W262" i="39"/>
  <c r="W263" i="39"/>
  <c r="W264" i="39"/>
  <c r="W265" i="39"/>
  <c r="W266" i="39"/>
  <c r="W267" i="39"/>
  <c r="W268" i="39"/>
  <c r="W269" i="39"/>
  <c r="W270" i="39"/>
  <c r="W271" i="39"/>
  <c r="W272" i="39"/>
  <c r="W273" i="39"/>
  <c r="W274" i="39"/>
  <c r="W275" i="39"/>
  <c r="W276" i="39"/>
  <c r="W277" i="39"/>
  <c r="W278" i="39"/>
  <c r="W279" i="39"/>
  <c r="W280" i="39"/>
  <c r="W281" i="39"/>
  <c r="W282" i="39"/>
  <c r="W283" i="39"/>
  <c r="W284" i="39"/>
  <c r="W285" i="39"/>
  <c r="W286" i="39"/>
  <c r="W287" i="39"/>
  <c r="W288" i="39"/>
  <c r="W289" i="39"/>
  <c r="W290" i="39"/>
  <c r="W291" i="39"/>
  <c r="W292" i="39"/>
  <c r="W293" i="39"/>
  <c r="W294" i="39"/>
  <c r="W295" i="39"/>
  <c r="W296" i="39"/>
  <c r="W297" i="39"/>
  <c r="W298" i="39"/>
  <c r="W299" i="39"/>
  <c r="W300" i="39"/>
  <c r="W301" i="39"/>
  <c r="W302" i="39"/>
  <c r="W303" i="39"/>
  <c r="W304" i="39"/>
  <c r="W305" i="39"/>
  <c r="W306" i="39"/>
  <c r="W307" i="39"/>
  <c r="W308" i="39"/>
  <c r="W309" i="39"/>
  <c r="W310" i="39"/>
  <c r="W311" i="39"/>
  <c r="W312" i="39"/>
  <c r="W313" i="39"/>
  <c r="W314" i="39"/>
  <c r="W315" i="39"/>
  <c r="W316" i="39"/>
  <c r="W317" i="39"/>
  <c r="W318" i="39"/>
  <c r="W319" i="39"/>
  <c r="W320" i="39"/>
  <c r="W321" i="39"/>
  <c r="W322" i="39"/>
  <c r="W323" i="39"/>
  <c r="W324" i="39"/>
  <c r="W325" i="39"/>
  <c r="W326" i="39"/>
  <c r="W327" i="39"/>
  <c r="W328" i="39"/>
  <c r="W329" i="39"/>
  <c r="W330" i="39"/>
  <c r="W331" i="39"/>
  <c r="W332" i="39"/>
  <c r="W333" i="39"/>
  <c r="W334" i="39"/>
  <c r="W335" i="39"/>
  <c r="W336" i="39"/>
  <c r="W337" i="39"/>
  <c r="W338" i="39"/>
  <c r="W339" i="39"/>
  <c r="W340" i="39"/>
  <c r="W341" i="39"/>
  <c r="W342" i="39"/>
  <c r="W343" i="39"/>
  <c r="W344" i="39"/>
  <c r="W345" i="39"/>
  <c r="W346" i="39"/>
  <c r="W347" i="39"/>
  <c r="W348" i="39"/>
  <c r="W349" i="39"/>
  <c r="W350" i="39"/>
  <c r="W351" i="39"/>
  <c r="W352" i="39"/>
  <c r="W353" i="39"/>
  <c r="W354" i="39"/>
  <c r="W355" i="39"/>
  <c r="W356" i="39"/>
  <c r="W357" i="39"/>
  <c r="W358" i="39"/>
  <c r="W359" i="39"/>
  <c r="W360" i="39"/>
  <c r="W361" i="39"/>
  <c r="W362" i="39"/>
  <c r="W363" i="39"/>
  <c r="W364" i="39"/>
  <c r="W365" i="39"/>
  <c r="W366" i="39"/>
  <c r="W367" i="39"/>
  <c r="W368" i="39"/>
  <c r="W369" i="39"/>
  <c r="W370" i="39"/>
  <c r="W371" i="39"/>
  <c r="W372" i="39"/>
  <c r="W373" i="39"/>
  <c r="W374" i="39"/>
  <c r="W375" i="39"/>
  <c r="W376" i="39"/>
  <c r="W377" i="39"/>
  <c r="W378" i="39"/>
  <c r="W379" i="39"/>
  <c r="W380" i="39"/>
  <c r="W381" i="39"/>
  <c r="W382" i="39"/>
  <c r="W383" i="39"/>
  <c r="W384" i="39"/>
  <c r="W385" i="39"/>
  <c r="W386" i="39"/>
  <c r="W387" i="39"/>
  <c r="W388" i="39"/>
  <c r="W389" i="39"/>
  <c r="W390" i="39"/>
  <c r="W391" i="39"/>
  <c r="W392" i="39"/>
  <c r="W393" i="39"/>
  <c r="W394" i="39"/>
  <c r="W395" i="39"/>
  <c r="W396" i="39"/>
  <c r="W397" i="39"/>
  <c r="W398" i="39"/>
  <c r="W399" i="39"/>
  <c r="W400" i="39"/>
  <c r="W401" i="39"/>
  <c r="W402" i="39"/>
  <c r="W403" i="39"/>
  <c r="W404" i="39"/>
  <c r="W405" i="39"/>
  <c r="W406" i="39"/>
  <c r="W407" i="39"/>
  <c r="W408" i="39"/>
  <c r="W409" i="39"/>
  <c r="W410" i="39"/>
  <c r="W411" i="39"/>
  <c r="W412" i="39"/>
  <c r="W413" i="39"/>
  <c r="W414" i="39"/>
  <c r="W415" i="39"/>
  <c r="W416" i="39"/>
  <c r="W417" i="39"/>
  <c r="W418" i="39"/>
  <c r="W419" i="39"/>
  <c r="W420" i="39"/>
  <c r="W421" i="39"/>
  <c r="W422" i="39"/>
  <c r="W423" i="39"/>
  <c r="W424" i="39"/>
  <c r="W425" i="39"/>
  <c r="W426" i="39"/>
  <c r="W427" i="39"/>
  <c r="W428" i="39"/>
  <c r="W429" i="39"/>
  <c r="W430" i="39"/>
  <c r="W431" i="39"/>
  <c r="W432" i="39"/>
  <c r="W433" i="39"/>
  <c r="W434" i="39"/>
  <c r="W435" i="39"/>
  <c r="W436" i="39"/>
  <c r="W437" i="39"/>
  <c r="W438" i="39"/>
  <c r="W439" i="39"/>
  <c r="W440" i="39"/>
  <c r="W441" i="39"/>
  <c r="W442" i="39"/>
  <c r="W443" i="39"/>
  <c r="W444" i="39"/>
  <c r="W445" i="39"/>
  <c r="W446" i="39"/>
  <c r="W447" i="39"/>
  <c r="W448" i="39"/>
  <c r="W449" i="39"/>
  <c r="W450" i="39"/>
  <c r="W451" i="39"/>
  <c r="W452" i="39"/>
  <c r="W453" i="39"/>
  <c r="W454" i="39"/>
  <c r="W455" i="39"/>
  <c r="W456" i="39"/>
  <c r="W457" i="39"/>
  <c r="W458" i="39"/>
  <c r="W459" i="39"/>
  <c r="W460" i="39"/>
  <c r="W461" i="39"/>
  <c r="W462" i="39"/>
  <c r="W463" i="39"/>
  <c r="W464" i="39"/>
  <c r="W465" i="39"/>
  <c r="W466" i="39"/>
  <c r="W467" i="39"/>
  <c r="W468" i="39"/>
  <c r="W469" i="39"/>
  <c r="W470" i="39"/>
  <c r="W471" i="39"/>
  <c r="W472" i="39"/>
  <c r="W473" i="39"/>
  <c r="W474" i="39"/>
  <c r="W475" i="39"/>
  <c r="W476" i="39"/>
  <c r="W477" i="39"/>
  <c r="W478" i="39"/>
  <c r="W479" i="39"/>
  <c r="W480" i="39"/>
  <c r="W481" i="39"/>
  <c r="W482" i="39"/>
  <c r="W3" i="39"/>
  <c r="X3" i="39"/>
  <c r="Y3" i="39"/>
  <c r="Z3" i="39"/>
  <c r="AA3" i="39"/>
  <c r="V4" i="39"/>
  <c r="V5" i="39"/>
  <c r="V6" i="39"/>
  <c r="V7" i="39"/>
  <c r="V8" i="39"/>
  <c r="V9" i="39"/>
  <c r="V10" i="39"/>
  <c r="V11" i="39"/>
  <c r="V12" i="39"/>
  <c r="V13" i="39"/>
  <c r="V14" i="39"/>
  <c r="V15" i="39"/>
  <c r="V16" i="39"/>
  <c r="V17" i="39"/>
  <c r="V18" i="39"/>
  <c r="V19" i="39"/>
  <c r="V20" i="39"/>
  <c r="V21" i="39"/>
  <c r="V22" i="39"/>
  <c r="V23" i="39"/>
  <c r="V24" i="39"/>
  <c r="V25" i="39"/>
  <c r="V26" i="39"/>
  <c r="V27" i="39"/>
  <c r="V28" i="39"/>
  <c r="V29" i="39"/>
  <c r="V30" i="39"/>
  <c r="V31" i="39"/>
  <c r="V32" i="39"/>
  <c r="V33" i="39"/>
  <c r="V34" i="39"/>
  <c r="V35" i="39"/>
  <c r="V36" i="39"/>
  <c r="V37" i="39"/>
  <c r="V38" i="39"/>
  <c r="V39" i="39"/>
  <c r="V40" i="39"/>
  <c r="V41" i="39"/>
  <c r="V42" i="39"/>
  <c r="V43" i="39"/>
  <c r="V44" i="39"/>
  <c r="V45" i="39"/>
  <c r="V46" i="39"/>
  <c r="V47" i="39"/>
  <c r="V48" i="39"/>
  <c r="V49" i="39"/>
  <c r="V50" i="39"/>
  <c r="V51" i="39"/>
  <c r="V52" i="39"/>
  <c r="V53" i="39"/>
  <c r="V54" i="39"/>
  <c r="V55" i="39"/>
  <c r="V56" i="39"/>
  <c r="V57" i="39"/>
  <c r="V58" i="39"/>
  <c r="V59" i="39"/>
  <c r="V60" i="39"/>
  <c r="V61" i="39"/>
  <c r="V62" i="39"/>
  <c r="V63" i="39"/>
  <c r="V64" i="39"/>
  <c r="V65" i="39"/>
  <c r="V66" i="39"/>
  <c r="V67" i="39"/>
  <c r="V68" i="39"/>
  <c r="V69" i="39"/>
  <c r="V70" i="39"/>
  <c r="V71" i="39"/>
  <c r="V72" i="39"/>
  <c r="V73" i="39"/>
  <c r="V74" i="39"/>
  <c r="V75" i="39"/>
  <c r="V76" i="39"/>
  <c r="V77" i="39"/>
  <c r="V78" i="39"/>
  <c r="V79" i="39"/>
  <c r="V80" i="39"/>
  <c r="V81" i="39"/>
  <c r="V82" i="39"/>
  <c r="V83" i="39"/>
  <c r="V84" i="39"/>
  <c r="V85" i="39"/>
  <c r="V86" i="39"/>
  <c r="V87" i="39"/>
  <c r="V88" i="39"/>
  <c r="V89" i="39"/>
  <c r="V90" i="39"/>
  <c r="V91" i="39"/>
  <c r="V92" i="39"/>
  <c r="V93" i="39"/>
  <c r="V94" i="39"/>
  <c r="V95" i="39"/>
  <c r="V96" i="39"/>
  <c r="V97" i="39"/>
  <c r="V98" i="39"/>
  <c r="V99" i="39"/>
  <c r="V100" i="39"/>
  <c r="V101" i="39"/>
  <c r="V102" i="39"/>
  <c r="V103" i="39"/>
  <c r="V104" i="39"/>
  <c r="V105" i="39"/>
  <c r="V106" i="39"/>
  <c r="V107" i="39"/>
  <c r="V108" i="39"/>
  <c r="V109" i="39"/>
  <c r="V110" i="39"/>
  <c r="V111" i="39"/>
  <c r="V112" i="39"/>
  <c r="V113" i="39"/>
  <c r="V114" i="39"/>
  <c r="V115" i="39"/>
  <c r="V116" i="39"/>
  <c r="V117" i="39"/>
  <c r="V118" i="39"/>
  <c r="V119" i="39"/>
  <c r="V120" i="39"/>
  <c r="V121" i="39"/>
  <c r="V122" i="39"/>
  <c r="V123" i="39"/>
  <c r="V124" i="39"/>
  <c r="V125" i="39"/>
  <c r="V126" i="39"/>
  <c r="V127" i="39"/>
  <c r="V128" i="39"/>
  <c r="V129" i="39"/>
  <c r="V130" i="39"/>
  <c r="V131" i="39"/>
  <c r="V132" i="39"/>
  <c r="V133" i="39"/>
  <c r="V134" i="39"/>
  <c r="V135" i="39"/>
  <c r="V136" i="39"/>
  <c r="V137" i="39"/>
  <c r="V138" i="39"/>
  <c r="V139" i="39"/>
  <c r="V140" i="39"/>
  <c r="V141" i="39"/>
  <c r="V142" i="39"/>
  <c r="V143" i="39"/>
  <c r="V144" i="39"/>
  <c r="V145" i="39"/>
  <c r="V146" i="39"/>
  <c r="V147" i="39"/>
  <c r="V148" i="39"/>
  <c r="V149" i="39"/>
  <c r="V150" i="39"/>
  <c r="V151" i="39"/>
  <c r="V152" i="39"/>
  <c r="V153" i="39"/>
  <c r="V154" i="39"/>
  <c r="V155" i="39"/>
  <c r="V156" i="39"/>
  <c r="V157" i="39"/>
  <c r="V158" i="39"/>
  <c r="V159" i="39"/>
  <c r="V160" i="39"/>
  <c r="V161" i="39"/>
  <c r="V162" i="39"/>
  <c r="V163" i="39"/>
  <c r="V164" i="39"/>
  <c r="V165" i="39"/>
  <c r="V166" i="39"/>
  <c r="V167" i="39"/>
  <c r="V168" i="39"/>
  <c r="V169" i="39"/>
  <c r="V170" i="39"/>
  <c r="V171" i="39"/>
  <c r="V172" i="39"/>
  <c r="V173" i="39"/>
  <c r="V174" i="39"/>
  <c r="V175" i="39"/>
  <c r="V176" i="39"/>
  <c r="V177" i="39"/>
  <c r="V178" i="39"/>
  <c r="V179" i="39"/>
  <c r="V180" i="39"/>
  <c r="V181" i="39"/>
  <c r="V182" i="39"/>
  <c r="V183" i="39"/>
  <c r="V184" i="39"/>
  <c r="V185" i="39"/>
  <c r="V186" i="39"/>
  <c r="V187" i="39"/>
  <c r="V188" i="39"/>
  <c r="V189" i="39"/>
  <c r="V190" i="39"/>
  <c r="V191" i="39"/>
  <c r="V192" i="39"/>
  <c r="V193" i="39"/>
  <c r="V194" i="39"/>
  <c r="V195" i="39"/>
  <c r="V196" i="39"/>
  <c r="V197" i="39"/>
  <c r="V198" i="39"/>
  <c r="V199" i="39"/>
  <c r="V200" i="39"/>
  <c r="V201" i="39"/>
  <c r="V202" i="39"/>
  <c r="V203" i="39"/>
  <c r="V204" i="39"/>
  <c r="V205" i="39"/>
  <c r="V206" i="39"/>
  <c r="V207" i="39"/>
  <c r="V208" i="39"/>
  <c r="V209" i="39"/>
  <c r="V210" i="39"/>
  <c r="V211" i="39"/>
  <c r="V212" i="39"/>
  <c r="V213" i="39"/>
  <c r="V214" i="39"/>
  <c r="V215" i="39"/>
  <c r="V216" i="39"/>
  <c r="V217" i="39"/>
  <c r="V218" i="39"/>
  <c r="V219" i="39"/>
  <c r="V220" i="39"/>
  <c r="V221" i="39"/>
  <c r="V222" i="39"/>
  <c r="V223" i="39"/>
  <c r="V224" i="39"/>
  <c r="V225" i="39"/>
  <c r="V226" i="39"/>
  <c r="V227" i="39"/>
  <c r="V228" i="39"/>
  <c r="V229" i="39"/>
  <c r="V230" i="39"/>
  <c r="V231" i="39"/>
  <c r="V232" i="39"/>
  <c r="V233" i="39"/>
  <c r="V234" i="39"/>
  <c r="V235" i="39"/>
  <c r="V236" i="39"/>
  <c r="V237" i="39"/>
  <c r="V238" i="39"/>
  <c r="V239" i="39"/>
  <c r="V240" i="39"/>
  <c r="V241" i="39"/>
  <c r="V242" i="39"/>
  <c r="V243" i="39"/>
  <c r="V244" i="39"/>
  <c r="V245" i="39"/>
  <c r="V246" i="39"/>
  <c r="V247" i="39"/>
  <c r="V248" i="39"/>
  <c r="V249" i="39"/>
  <c r="V250" i="39"/>
  <c r="V251" i="39"/>
  <c r="V252" i="39"/>
  <c r="V253" i="39"/>
  <c r="V254" i="39"/>
  <c r="V255" i="39"/>
  <c r="V256" i="39"/>
  <c r="V257" i="39"/>
  <c r="V258" i="39"/>
  <c r="V259" i="39"/>
  <c r="V260" i="39"/>
  <c r="V261" i="39"/>
  <c r="V262" i="39"/>
  <c r="V263" i="39"/>
  <c r="V264" i="39"/>
  <c r="V265" i="39"/>
  <c r="V266" i="39"/>
  <c r="V267" i="39"/>
  <c r="V268" i="39"/>
  <c r="V269" i="39"/>
  <c r="V270" i="39"/>
  <c r="V271" i="39"/>
  <c r="V272" i="39"/>
  <c r="V273" i="39"/>
  <c r="V274" i="39"/>
  <c r="V275" i="39"/>
  <c r="V276" i="39"/>
  <c r="V277" i="39"/>
  <c r="V278" i="39"/>
  <c r="V279" i="39"/>
  <c r="V280" i="39"/>
  <c r="V281" i="39"/>
  <c r="V282" i="39"/>
  <c r="V283" i="39"/>
  <c r="V284" i="39"/>
  <c r="V285" i="39"/>
  <c r="V286" i="39"/>
  <c r="V287" i="39"/>
  <c r="V288" i="39"/>
  <c r="V289" i="39"/>
  <c r="V290" i="39"/>
  <c r="V291" i="39"/>
  <c r="V292" i="39"/>
  <c r="V293" i="39"/>
  <c r="V294" i="39"/>
  <c r="V295" i="39"/>
  <c r="V296" i="39"/>
  <c r="V297" i="39"/>
  <c r="V298" i="39"/>
  <c r="V299" i="39"/>
  <c r="V300" i="39"/>
  <c r="V301" i="39"/>
  <c r="V302" i="39"/>
  <c r="V303" i="39"/>
  <c r="V304" i="39"/>
  <c r="V305" i="39"/>
  <c r="V306" i="39"/>
  <c r="V307" i="39"/>
  <c r="V308" i="39"/>
  <c r="V309" i="39"/>
  <c r="V310" i="39"/>
  <c r="V311" i="39"/>
  <c r="V312" i="39"/>
  <c r="V313" i="39"/>
  <c r="V314" i="39"/>
  <c r="V315" i="39"/>
  <c r="V316" i="39"/>
  <c r="V317" i="39"/>
  <c r="V318" i="39"/>
  <c r="V319" i="39"/>
  <c r="V320" i="39"/>
  <c r="V321" i="39"/>
  <c r="V322" i="39"/>
  <c r="V323" i="39"/>
  <c r="V324" i="39"/>
  <c r="V325" i="39"/>
  <c r="V326" i="39"/>
  <c r="V327" i="39"/>
  <c r="V328" i="39"/>
  <c r="V329" i="39"/>
  <c r="V330" i="39"/>
  <c r="V331" i="39"/>
  <c r="V332" i="39"/>
  <c r="V333" i="39"/>
  <c r="V334" i="39"/>
  <c r="V335" i="39"/>
  <c r="V336" i="39"/>
  <c r="V337" i="39"/>
  <c r="V338" i="39"/>
  <c r="V339" i="39"/>
  <c r="V340" i="39"/>
  <c r="V341" i="39"/>
  <c r="V342" i="39"/>
  <c r="V343" i="39"/>
  <c r="V344" i="39"/>
  <c r="V345" i="39"/>
  <c r="V346" i="39"/>
  <c r="V347" i="39"/>
  <c r="V348" i="39"/>
  <c r="V349" i="39"/>
  <c r="V350" i="39"/>
  <c r="V351" i="39"/>
  <c r="V352" i="39"/>
  <c r="V353" i="39"/>
  <c r="V354" i="39"/>
  <c r="V355" i="39"/>
  <c r="V356" i="39"/>
  <c r="V357" i="39"/>
  <c r="V358" i="39"/>
  <c r="V359" i="39"/>
  <c r="V360" i="39"/>
  <c r="V361" i="39"/>
  <c r="V362" i="39"/>
  <c r="V363" i="39"/>
  <c r="V364" i="39"/>
  <c r="V365" i="39"/>
  <c r="V366" i="39"/>
  <c r="V367" i="39"/>
  <c r="V368" i="39"/>
  <c r="V369" i="39"/>
  <c r="V370" i="39"/>
  <c r="V371" i="39"/>
  <c r="V372" i="39"/>
  <c r="V373" i="39"/>
  <c r="V374" i="39"/>
  <c r="V375" i="39"/>
  <c r="V376" i="39"/>
  <c r="V377" i="39"/>
  <c r="V378" i="39"/>
  <c r="V379" i="39"/>
  <c r="V380" i="39"/>
  <c r="V381" i="39"/>
  <c r="V382" i="39"/>
  <c r="V383" i="39"/>
  <c r="V384" i="39"/>
  <c r="V385" i="39"/>
  <c r="V386" i="39"/>
  <c r="V387" i="39"/>
  <c r="V388" i="39"/>
  <c r="V389" i="39"/>
  <c r="V390" i="39"/>
  <c r="V391" i="39"/>
  <c r="V392" i="39"/>
  <c r="V393" i="39"/>
  <c r="V394" i="39"/>
  <c r="V395" i="39"/>
  <c r="V396" i="39"/>
  <c r="V397" i="39"/>
  <c r="V398" i="39"/>
  <c r="V399" i="39"/>
  <c r="V400" i="39"/>
  <c r="V401" i="39"/>
  <c r="V402" i="39"/>
  <c r="V403" i="39"/>
  <c r="V404" i="39"/>
  <c r="V405" i="39"/>
  <c r="V406" i="39"/>
  <c r="V407" i="39"/>
  <c r="V408" i="39"/>
  <c r="V409" i="39"/>
  <c r="V410" i="39"/>
  <c r="V411" i="39"/>
  <c r="V412" i="39"/>
  <c r="V413" i="39"/>
  <c r="V414" i="39"/>
  <c r="V415" i="39"/>
  <c r="V416" i="39"/>
  <c r="V417" i="39"/>
  <c r="V418" i="39"/>
  <c r="V419" i="39"/>
  <c r="V420" i="39"/>
  <c r="V421" i="39"/>
  <c r="V422" i="39"/>
  <c r="V423" i="39"/>
  <c r="V424" i="39"/>
  <c r="V425" i="39"/>
  <c r="V426" i="39"/>
  <c r="V427" i="39"/>
  <c r="V428" i="39"/>
  <c r="V429" i="39"/>
  <c r="V430" i="39"/>
  <c r="V431" i="39"/>
  <c r="V432" i="39"/>
  <c r="V433" i="39"/>
  <c r="V434" i="39"/>
  <c r="V435" i="39"/>
  <c r="V436" i="39"/>
  <c r="V437" i="39"/>
  <c r="V438" i="39"/>
  <c r="V439" i="39"/>
  <c r="V440" i="39"/>
  <c r="V441" i="39"/>
  <c r="V442" i="39"/>
  <c r="V443" i="39"/>
  <c r="V444" i="39"/>
  <c r="V445" i="39"/>
  <c r="V446" i="39"/>
  <c r="V447" i="39"/>
  <c r="V448" i="39"/>
  <c r="V449" i="39"/>
  <c r="V450" i="39"/>
  <c r="V451" i="39"/>
  <c r="V452" i="39"/>
  <c r="V453" i="39"/>
  <c r="V454" i="39"/>
  <c r="V455" i="39"/>
  <c r="V456" i="39"/>
  <c r="V457" i="39"/>
  <c r="V458" i="39"/>
  <c r="V459" i="39"/>
  <c r="V460" i="39"/>
  <c r="V461" i="39"/>
  <c r="V462" i="39"/>
  <c r="V463" i="39"/>
  <c r="V464" i="39"/>
  <c r="V465" i="39"/>
  <c r="V466" i="39"/>
  <c r="V467" i="39"/>
  <c r="V468" i="39"/>
  <c r="V469" i="39"/>
  <c r="V470" i="39"/>
  <c r="V471" i="39"/>
  <c r="V472" i="39"/>
  <c r="V473" i="39"/>
  <c r="V474" i="39"/>
  <c r="V475" i="39"/>
  <c r="V476" i="39"/>
  <c r="V477" i="39"/>
  <c r="V478" i="39"/>
  <c r="V479" i="39"/>
  <c r="V480" i="39"/>
  <c r="V481" i="39"/>
  <c r="V482" i="39"/>
  <c r="V3" i="39"/>
  <c r="H8" i="35"/>
  <c r="M489" i="39"/>
  <c r="N489" i="39"/>
  <c r="O489" i="39"/>
  <c r="P489" i="39"/>
  <c r="Q489" i="39"/>
  <c r="L489" i="39"/>
  <c r="M486" i="39"/>
  <c r="N486" i="39"/>
  <c r="O486" i="39"/>
  <c r="P486" i="39"/>
  <c r="Q486" i="39"/>
  <c r="L486" i="39"/>
  <c r="M485" i="39"/>
  <c r="N485" i="39"/>
  <c r="O485" i="39"/>
  <c r="P485" i="39"/>
  <c r="Q485" i="39"/>
  <c r="L485" i="39"/>
  <c r="BI6" i="15"/>
  <c r="BH6" i="15"/>
  <c r="BI4" i="15"/>
  <c r="BH4" i="15"/>
  <c r="BI6" i="31"/>
  <c r="BH6" i="31"/>
  <c r="BF403" i="31"/>
  <c r="BI4" i="31"/>
  <c r="BH4" i="31"/>
  <c r="E53" i="42"/>
  <c r="E54" i="42"/>
  <c r="E55" i="42"/>
  <c r="E56" i="42"/>
  <c r="E52" i="42"/>
  <c r="E43" i="42"/>
  <c r="E44" i="42"/>
  <c r="E45" i="42"/>
  <c r="E46" i="42"/>
  <c r="E48" i="42"/>
  <c r="E49" i="42"/>
  <c r="E50" i="42"/>
  <c r="E51" i="42"/>
  <c r="E42" i="42"/>
  <c r="E33" i="42"/>
  <c r="E34" i="42"/>
  <c r="E35" i="42"/>
  <c r="E36" i="42"/>
  <c r="E32" i="42"/>
  <c r="E23" i="42"/>
  <c r="E24" i="42"/>
  <c r="E25" i="42"/>
  <c r="E26" i="42"/>
  <c r="E27" i="42"/>
  <c r="E28" i="42"/>
  <c r="E29" i="42"/>
  <c r="E30" i="42"/>
  <c r="E31" i="42"/>
  <c r="E22" i="42"/>
  <c r="F14" i="42"/>
  <c r="F33" i="42" s="1"/>
  <c r="F53" i="42" s="1"/>
  <c r="F15" i="42"/>
  <c r="F34" i="42" s="1"/>
  <c r="F54" i="42" s="1"/>
  <c r="F16" i="42"/>
  <c r="F35" i="42" s="1"/>
  <c r="F55" i="42" s="1"/>
  <c r="F17" i="42"/>
  <c r="F36" i="42" s="1"/>
  <c r="F56" i="42" s="1"/>
  <c r="F13" i="42"/>
  <c r="F32" i="42" s="1"/>
  <c r="F52" i="42" s="1"/>
  <c r="F4" i="42"/>
  <c r="F23" i="42" s="1"/>
  <c r="F43" i="42" s="1"/>
  <c r="F5" i="42"/>
  <c r="F24" i="42" s="1"/>
  <c r="F44" i="42" s="1"/>
  <c r="F6" i="42"/>
  <c r="F25" i="42" s="1"/>
  <c r="F45" i="42" s="1"/>
  <c r="F7" i="42"/>
  <c r="F26" i="42" s="1"/>
  <c r="F46" i="42" s="1"/>
  <c r="F8" i="42"/>
  <c r="F27" i="42" s="1"/>
  <c r="F47" i="42" s="1"/>
  <c r="F9" i="42"/>
  <c r="F28" i="42" s="1"/>
  <c r="F48" i="42" s="1"/>
  <c r="F10" i="42"/>
  <c r="F29" i="42" s="1"/>
  <c r="F49" i="42" s="1"/>
  <c r="F11" i="42"/>
  <c r="F30" i="42" s="1"/>
  <c r="F50" i="42" s="1"/>
  <c r="F12" i="42"/>
  <c r="F31" i="42" s="1"/>
  <c r="F51" i="42" s="1"/>
  <c r="F3" i="42"/>
  <c r="F22" i="42" s="1"/>
  <c r="F42" i="42" s="1"/>
  <c r="F3" i="41"/>
  <c r="D13" i="42" a="1"/>
  <c r="D13" i="42" s="1"/>
  <c r="D32" i="42" s="1"/>
  <c r="D52" i="42" s="1"/>
  <c r="AY517" i="4"/>
  <c r="AU517" i="4"/>
  <c r="AV517" i="4"/>
  <c r="AW517" i="4"/>
  <c r="AX517" i="4"/>
  <c r="AT517" i="4"/>
  <c r="C13" i="42" a="1"/>
  <c r="C13" i="42" s="1"/>
  <c r="C32" i="42" s="1"/>
  <c r="C52" i="42" s="1"/>
  <c r="B13" i="42" a="1"/>
  <c r="B13" i="42" s="1"/>
  <c r="B32" i="42" s="1"/>
  <c r="B52" i="42" s="1"/>
  <c r="D3" i="42" a="1"/>
  <c r="D3" i="42" s="1"/>
  <c r="D22" i="42" s="1"/>
  <c r="D42" i="42" s="1"/>
  <c r="C3" i="42" a="1"/>
  <c r="C3" i="42" s="1"/>
  <c r="C22" i="42" s="1"/>
  <c r="C42" i="42" s="1"/>
  <c r="B3" i="42" a="1"/>
  <c r="B3" i="42" s="1"/>
  <c r="B22" i="42" s="1"/>
  <c r="B42" i="42" s="1"/>
  <c r="C393" i="13"/>
  <c r="D393" i="13"/>
  <c r="E393" i="13"/>
  <c r="F393" i="13"/>
  <c r="G393" i="13"/>
  <c r="H393" i="13"/>
  <c r="I393" i="13"/>
  <c r="J393" i="13"/>
  <c r="K393" i="13"/>
  <c r="L393" i="13"/>
  <c r="B393" i="13"/>
  <c r="C392" i="13"/>
  <c r="D392" i="13"/>
  <c r="E392" i="13"/>
  <c r="F392" i="13"/>
  <c r="G392" i="13"/>
  <c r="H392" i="13"/>
  <c r="I392" i="13"/>
  <c r="J392" i="13"/>
  <c r="K392" i="13"/>
  <c r="L392" i="13"/>
  <c r="B392" i="13"/>
  <c r="C391" i="13"/>
  <c r="D391" i="13"/>
  <c r="E391" i="13"/>
  <c r="F391" i="13"/>
  <c r="G391" i="13"/>
  <c r="H391" i="13"/>
  <c r="I391" i="13"/>
  <c r="J391" i="13"/>
  <c r="K391" i="13"/>
  <c r="L391" i="13"/>
  <c r="B391" i="13"/>
  <c r="I3" i="42"/>
  <c r="E17" i="42"/>
  <c r="E16" i="42"/>
  <c r="E15" i="42"/>
  <c r="E14" i="42"/>
  <c r="E13" i="42"/>
  <c r="E12" i="42"/>
  <c r="E11" i="42"/>
  <c r="E10" i="42"/>
  <c r="E9" i="42"/>
  <c r="E8" i="42"/>
  <c r="E7" i="42"/>
  <c r="E6" i="42"/>
  <c r="E5" i="42"/>
  <c r="E4" i="42"/>
  <c r="E3" i="42"/>
  <c r="E53" i="41"/>
  <c r="E54" i="41"/>
  <c r="E55" i="41"/>
  <c r="E56" i="41"/>
  <c r="E52" i="41"/>
  <c r="E43" i="41"/>
  <c r="E44" i="41"/>
  <c r="E45" i="41"/>
  <c r="E46" i="41"/>
  <c r="E47" i="41"/>
  <c r="E48" i="41"/>
  <c r="E49" i="41"/>
  <c r="E50" i="41"/>
  <c r="E51" i="41"/>
  <c r="E42" i="41"/>
  <c r="C57" i="41" s="1" a="1"/>
  <c r="C57" i="41" s="1"/>
  <c r="D57" i="41" s="1"/>
  <c r="E23" i="41"/>
  <c r="E24" i="41"/>
  <c r="E25" i="41"/>
  <c r="E26" i="41"/>
  <c r="E27" i="41"/>
  <c r="E28" i="41"/>
  <c r="E29" i="41"/>
  <c r="E30" i="41"/>
  <c r="E31" i="41"/>
  <c r="E22" i="41"/>
  <c r="F22" i="41"/>
  <c r="F42" i="41" s="1"/>
  <c r="E33" i="41"/>
  <c r="E34" i="41"/>
  <c r="E35" i="41"/>
  <c r="E36" i="41"/>
  <c r="E32" i="41"/>
  <c r="I16" i="41"/>
  <c r="AU16" i="41"/>
  <c r="AU15" i="41"/>
  <c r="AT15" i="41"/>
  <c r="AS14" i="41" a="1"/>
  <c r="AS14" i="41" s="1"/>
  <c r="AR13" i="41" a="1"/>
  <c r="AR13" i="41" s="1"/>
  <c r="AQ12" i="41" a="1"/>
  <c r="AQ12" i="41" s="1"/>
  <c r="AP11" i="41" a="1"/>
  <c r="AP11" i="41" s="1"/>
  <c r="AO10" i="41" a="1"/>
  <c r="AO10" i="41" s="1"/>
  <c r="AN9" i="41" a="1"/>
  <c r="AN9" i="41" s="1"/>
  <c r="AM8" i="41" a="1"/>
  <c r="AM8" i="41" s="1"/>
  <c r="AL7" i="41" a="1"/>
  <c r="AL7" i="41" s="1"/>
  <c r="AK6" i="41" a="1"/>
  <c r="AK6" i="41" s="1"/>
  <c r="AI4" i="41" a="1"/>
  <c r="AI4" i="41" s="1"/>
  <c r="AJ5" i="41" a="1"/>
  <c r="AJ5" i="41" s="1"/>
  <c r="AH3" i="41" a="1"/>
  <c r="AH3" i="41" s="1"/>
  <c r="AU17" i="41"/>
  <c r="AT16" i="41"/>
  <c r="AS15" i="41"/>
  <c r="AR14" i="41"/>
  <c r="AQ13" i="41"/>
  <c r="AP12" i="41"/>
  <c r="AO11" i="41"/>
  <c r="AN10" i="41"/>
  <c r="AM9" i="41"/>
  <c r="AL8" i="41"/>
  <c r="AK7" i="41"/>
  <c r="AJ6" i="41"/>
  <c r="AI5" i="41"/>
  <c r="AH4" i="41"/>
  <c r="AG3" i="41"/>
  <c r="H77" i="42" l="1"/>
  <c r="F77" i="42"/>
  <c r="B77" i="42"/>
  <c r="D77" i="42"/>
  <c r="C18" i="42" a="1"/>
  <c r="C18" i="42" s="1"/>
  <c r="D18" i="42" s="1"/>
  <c r="C37" i="42" a="1"/>
  <c r="C37" i="42" s="1"/>
  <c r="D37" i="42" s="1"/>
  <c r="D76" i="41"/>
  <c r="E57" i="41"/>
  <c r="C37" i="41" a="1"/>
  <c r="C37" i="41" s="1"/>
  <c r="D37" i="41" s="1"/>
  <c r="F76" i="41"/>
  <c r="H76" i="41"/>
  <c r="D31" i="42"/>
  <c r="D51" i="42" s="1"/>
  <c r="C29" i="42"/>
  <c r="C49" i="42" s="1"/>
  <c r="B29" i="42"/>
  <c r="B49" i="42" s="1"/>
  <c r="D26" i="42"/>
  <c r="D46" i="42" s="1"/>
  <c r="C26" i="42"/>
  <c r="C46" i="42" s="1"/>
  <c r="D34" i="42"/>
  <c r="D54" i="42" s="1"/>
  <c r="B24" i="42"/>
  <c r="B44" i="42" s="1"/>
  <c r="C34" i="42"/>
  <c r="C54" i="42" s="1"/>
  <c r="D23" i="42"/>
  <c r="D43" i="42" s="1"/>
  <c r="D36" i="42"/>
  <c r="D56" i="42" s="1"/>
  <c r="B34" i="42"/>
  <c r="B54" i="42" s="1"/>
  <c r="C31" i="42"/>
  <c r="C51" i="42" s="1"/>
  <c r="D28" i="42"/>
  <c r="D48" i="42" s="1"/>
  <c r="B26" i="42"/>
  <c r="B46" i="42" s="1"/>
  <c r="C23" i="42"/>
  <c r="C43" i="42" s="1"/>
  <c r="C36" i="42"/>
  <c r="C56" i="42" s="1"/>
  <c r="D33" i="42"/>
  <c r="D53" i="42" s="1"/>
  <c r="B31" i="42"/>
  <c r="B51" i="42" s="1"/>
  <c r="C28" i="42"/>
  <c r="C48" i="42" s="1"/>
  <c r="D25" i="42"/>
  <c r="D45" i="42" s="1"/>
  <c r="B23" i="42"/>
  <c r="B43" i="42" s="1"/>
  <c r="B57" i="42" s="1"/>
  <c r="F57" i="42" s="1"/>
  <c r="E18" i="42"/>
  <c r="B36" i="42"/>
  <c r="B56" i="42" s="1"/>
  <c r="C33" i="42"/>
  <c r="C53" i="42" s="1"/>
  <c r="D30" i="42"/>
  <c r="D50" i="42" s="1"/>
  <c r="B28" i="42"/>
  <c r="B48" i="42" s="1"/>
  <c r="C25" i="42"/>
  <c r="C45" i="42" s="1"/>
  <c r="D35" i="42"/>
  <c r="D55" i="42" s="1"/>
  <c r="B33" i="42"/>
  <c r="B53" i="42" s="1"/>
  <c r="C30" i="42"/>
  <c r="C50" i="42" s="1"/>
  <c r="D27" i="42"/>
  <c r="D47" i="42" s="1"/>
  <c r="B25" i="42"/>
  <c r="B45" i="42" s="1"/>
  <c r="C35" i="42"/>
  <c r="C55" i="42" s="1"/>
  <c r="B30" i="42"/>
  <c r="B50" i="42" s="1"/>
  <c r="C27" i="42"/>
  <c r="C47" i="42" s="1"/>
  <c r="D24" i="42"/>
  <c r="D44" i="42" s="1"/>
  <c r="B35" i="42"/>
  <c r="B55" i="42" s="1"/>
  <c r="D29" i="42"/>
  <c r="D49" i="42" s="1"/>
  <c r="B27" i="42"/>
  <c r="B47" i="42" s="1"/>
  <c r="C24" i="42"/>
  <c r="C44" i="42" s="1"/>
  <c r="B37" i="42" l="1"/>
  <c r="F37" i="42" s="1"/>
  <c r="B18" i="42"/>
  <c r="F18" i="42" s="1"/>
  <c r="F4" i="41" l="1"/>
  <c r="F23" i="41" s="1"/>
  <c r="F43" i="41" s="1"/>
  <c r="F5" i="41"/>
  <c r="F24" i="41" s="1"/>
  <c r="F44" i="41" s="1"/>
  <c r="F6" i="41"/>
  <c r="F25" i="41" s="1"/>
  <c r="F45" i="41" s="1"/>
  <c r="F7" i="41"/>
  <c r="F26" i="41" s="1"/>
  <c r="F46" i="41" s="1"/>
  <c r="F8" i="41"/>
  <c r="F27" i="41" s="1"/>
  <c r="F47" i="41" s="1"/>
  <c r="F9" i="41"/>
  <c r="F28" i="41" s="1"/>
  <c r="F48" i="41" s="1"/>
  <c r="F10" i="41"/>
  <c r="F29" i="41" s="1"/>
  <c r="F49" i="41" s="1"/>
  <c r="F11" i="41"/>
  <c r="F30" i="41" s="1"/>
  <c r="F50" i="41" s="1"/>
  <c r="F12" i="41"/>
  <c r="F31" i="41" s="1"/>
  <c r="F51" i="41" s="1"/>
  <c r="F14" i="41"/>
  <c r="F33" i="41" s="1"/>
  <c r="F53" i="41" s="1"/>
  <c r="F15" i="41"/>
  <c r="F34" i="41" s="1"/>
  <c r="F54" i="41" s="1"/>
  <c r="F16" i="41"/>
  <c r="F35" i="41" s="1"/>
  <c r="F55" i="41" s="1"/>
  <c r="F17" i="41"/>
  <c r="F36" i="41" s="1"/>
  <c r="F56" i="41" s="1"/>
  <c r="F13" i="41"/>
  <c r="F32" i="41" s="1"/>
  <c r="F52" i="41" s="1"/>
  <c r="D13" i="41" a="1"/>
  <c r="C13" i="41" a="1"/>
  <c r="B13" i="41" a="1"/>
  <c r="E14" i="41"/>
  <c r="E15" i="41"/>
  <c r="E16" i="41"/>
  <c r="E17" i="41"/>
  <c r="E13" i="41"/>
  <c r="E4" i="41"/>
  <c r="E5" i="41"/>
  <c r="E6" i="41"/>
  <c r="E7" i="41"/>
  <c r="E8" i="41"/>
  <c r="E9" i="41"/>
  <c r="E10" i="41"/>
  <c r="E11" i="41"/>
  <c r="E12" i="41"/>
  <c r="E3" i="41"/>
  <c r="D3" i="41" a="1"/>
  <c r="C3" i="41" a="1"/>
  <c r="B3" i="41" a="1"/>
  <c r="BR2" i="31"/>
  <c r="CE2" i="31"/>
  <c r="BR3" i="31"/>
  <c r="CE3" i="31"/>
  <c r="BR4" i="31"/>
  <c r="BW4" i="31"/>
  <c r="BX4" i="31"/>
  <c r="CE4" i="31"/>
  <c r="CJ4" i="31"/>
  <c r="CK4" i="31"/>
  <c r="BN5" i="31"/>
  <c r="BR5" i="31"/>
  <c r="CA5" i="31"/>
  <c r="CE5" i="31"/>
  <c r="BN6" i="31"/>
  <c r="CA6" i="31"/>
  <c r="BN7" i="31"/>
  <c r="CA7" i="31"/>
  <c r="BN8" i="31"/>
  <c r="CA8" i="31"/>
  <c r="BN9" i="31"/>
  <c r="CA9" i="31"/>
  <c r="BN10" i="31"/>
  <c r="CA10" i="31"/>
  <c r="BN11" i="31"/>
  <c r="CA11" i="31"/>
  <c r="BN12" i="31"/>
  <c r="CA12" i="31"/>
  <c r="BN13" i="31"/>
  <c r="CA13" i="31"/>
  <c r="BN14" i="31"/>
  <c r="CA14" i="31"/>
  <c r="BN15" i="31"/>
  <c r="CA15" i="31"/>
  <c r="BN16" i="31"/>
  <c r="CA16" i="31"/>
  <c r="BN17" i="31"/>
  <c r="CA17" i="31"/>
  <c r="BN18" i="31"/>
  <c r="CA18" i="31"/>
  <c r="BN19" i="31"/>
  <c r="CA19" i="31"/>
  <c r="BN20" i="31"/>
  <c r="CA20" i="31"/>
  <c r="BN21" i="31"/>
  <c r="CA21" i="31"/>
  <c r="BN22" i="31"/>
  <c r="CA22" i="31"/>
  <c r="BN23" i="31"/>
  <c r="CA23" i="31"/>
  <c r="BN24" i="31"/>
  <c r="CA24" i="31"/>
  <c r="BN25" i="31"/>
  <c r="CA25" i="31"/>
  <c r="BN26" i="31"/>
  <c r="CA26" i="31"/>
  <c r="BN27" i="31"/>
  <c r="CA27" i="31"/>
  <c r="BN28" i="31"/>
  <c r="CA28" i="31"/>
  <c r="BN29" i="31"/>
  <c r="CA29" i="31"/>
  <c r="BN30" i="31"/>
  <c r="CA30" i="31"/>
  <c r="BN31" i="31"/>
  <c r="CA31" i="31"/>
  <c r="BN32" i="31"/>
  <c r="CA32" i="31"/>
  <c r="BN33" i="31"/>
  <c r="CA33" i="31"/>
  <c r="BN34" i="31"/>
  <c r="CA34" i="31"/>
  <c r="BN35" i="31"/>
  <c r="CA35" i="31"/>
  <c r="BN36" i="31"/>
  <c r="CA36" i="31"/>
  <c r="BN37" i="31"/>
  <c r="CA37" i="31"/>
  <c r="BN38" i="31"/>
  <c r="CA38" i="31"/>
  <c r="BN39" i="31"/>
  <c r="CA39" i="31"/>
  <c r="BN40" i="31"/>
  <c r="CA40" i="31"/>
  <c r="BN41" i="31"/>
  <c r="CA41" i="31"/>
  <c r="BN42" i="31"/>
  <c r="CA42" i="31"/>
  <c r="BN43" i="31"/>
  <c r="CA43" i="31"/>
  <c r="BN44" i="31"/>
  <c r="CA44" i="31"/>
  <c r="BN45" i="31"/>
  <c r="CA45" i="31"/>
  <c r="BN46" i="31"/>
  <c r="CA46" i="31"/>
  <c r="BN47" i="31"/>
  <c r="CA47" i="31"/>
  <c r="BN48" i="31"/>
  <c r="CA48" i="31"/>
  <c r="BN49" i="31"/>
  <c r="CA49" i="31"/>
  <c r="BN50" i="31"/>
  <c r="CA50" i="31"/>
  <c r="BN51" i="31"/>
  <c r="CA51" i="31"/>
  <c r="BN52" i="31"/>
  <c r="CA52" i="31"/>
  <c r="BN53" i="31"/>
  <c r="CA53" i="31"/>
  <c r="BN54" i="31"/>
  <c r="CA54" i="31"/>
  <c r="BN55" i="31"/>
  <c r="CA55" i="31"/>
  <c r="BN56" i="31"/>
  <c r="CA56" i="31"/>
  <c r="BN57" i="31"/>
  <c r="CA57" i="31"/>
  <c r="BN58" i="31"/>
  <c r="CA58" i="31"/>
  <c r="BN59" i="31"/>
  <c r="CA59" i="31"/>
  <c r="BN60" i="31"/>
  <c r="CA60" i="31"/>
  <c r="BN61" i="31"/>
  <c r="CA61" i="31"/>
  <c r="BN62" i="31"/>
  <c r="CA62" i="31"/>
  <c r="BN63" i="31"/>
  <c r="CA63" i="31"/>
  <c r="BN64" i="31"/>
  <c r="CA64" i="31"/>
  <c r="BN65" i="31"/>
  <c r="CA65" i="31"/>
  <c r="BN66" i="31"/>
  <c r="CA66" i="31"/>
  <c r="BN67" i="31"/>
  <c r="CA67" i="31"/>
  <c r="BN68" i="31"/>
  <c r="CA68" i="31"/>
  <c r="BN69" i="31"/>
  <c r="CA69" i="31"/>
  <c r="BN70" i="31"/>
  <c r="CA70" i="31"/>
  <c r="BN71" i="31"/>
  <c r="CA71" i="31"/>
  <c r="BN72" i="31"/>
  <c r="CA72" i="31"/>
  <c r="BN73" i="31"/>
  <c r="CA73" i="31"/>
  <c r="BN74" i="31"/>
  <c r="CA74" i="31"/>
  <c r="BN75" i="31"/>
  <c r="CA75" i="31"/>
  <c r="BN76" i="31"/>
  <c r="CA76" i="31"/>
  <c r="BN77" i="31"/>
  <c r="CA77" i="31"/>
  <c r="BN78" i="31"/>
  <c r="CA78" i="31"/>
  <c r="BN79" i="31"/>
  <c r="CA79" i="31"/>
  <c r="BN80" i="31"/>
  <c r="CA80" i="31"/>
  <c r="BN81" i="31"/>
  <c r="CA81" i="31"/>
  <c r="BN82" i="31"/>
  <c r="CA82" i="31"/>
  <c r="BN83" i="31"/>
  <c r="CA83" i="31"/>
  <c r="BN84" i="31"/>
  <c r="CA84" i="31"/>
  <c r="BN85" i="31"/>
  <c r="CA85" i="31"/>
  <c r="BN86" i="31"/>
  <c r="CA86" i="31"/>
  <c r="BN87" i="31"/>
  <c r="CA87" i="31"/>
  <c r="BN88" i="31"/>
  <c r="CA88" i="31"/>
  <c r="BN89" i="31"/>
  <c r="CA89" i="31"/>
  <c r="BN90" i="31"/>
  <c r="CA90" i="31"/>
  <c r="BN91" i="31"/>
  <c r="CA91" i="31"/>
  <c r="BN92" i="31"/>
  <c r="CA92" i="31"/>
  <c r="BN93" i="31"/>
  <c r="CA93" i="31"/>
  <c r="BN94" i="31"/>
  <c r="CA94" i="31"/>
  <c r="BN95" i="31"/>
  <c r="CA95" i="31"/>
  <c r="BN96" i="31"/>
  <c r="CA96" i="31"/>
  <c r="BN97" i="31"/>
  <c r="CA97" i="31"/>
  <c r="BN98" i="31"/>
  <c r="CA98" i="31"/>
  <c r="BN99" i="31"/>
  <c r="CA99" i="31"/>
  <c r="BN100" i="31"/>
  <c r="CA100" i="31"/>
  <c r="BN101" i="31"/>
  <c r="CA101" i="31"/>
  <c r="BN102" i="31"/>
  <c r="CA102" i="31"/>
  <c r="BN103" i="31"/>
  <c r="CA103" i="31"/>
  <c r="BN104" i="31"/>
  <c r="CA104" i="31"/>
  <c r="BN105" i="31"/>
  <c r="CA105" i="31"/>
  <c r="BN106" i="31"/>
  <c r="CA106" i="31"/>
  <c r="BN107" i="31"/>
  <c r="CA107" i="31"/>
  <c r="BN108" i="31"/>
  <c r="CA108" i="31"/>
  <c r="BN109" i="31"/>
  <c r="CA109" i="31"/>
  <c r="BN110" i="31"/>
  <c r="CA110" i="31"/>
  <c r="BN111" i="31"/>
  <c r="CA111" i="31"/>
  <c r="BN112" i="31"/>
  <c r="CA112" i="31"/>
  <c r="BN113" i="31"/>
  <c r="CA113" i="31"/>
  <c r="BN114" i="31"/>
  <c r="CA114" i="31"/>
  <c r="BN115" i="31"/>
  <c r="CA115" i="31"/>
  <c r="BN116" i="31"/>
  <c r="CA116" i="31"/>
  <c r="BN117" i="31"/>
  <c r="CA117" i="31"/>
  <c r="BN118" i="31"/>
  <c r="CA118" i="31"/>
  <c r="BN119" i="31"/>
  <c r="CA119" i="31"/>
  <c r="BN120" i="31"/>
  <c r="CA120" i="31"/>
  <c r="BN121" i="31"/>
  <c r="CA121" i="31"/>
  <c r="BN122" i="31"/>
  <c r="CA122" i="31"/>
  <c r="BN123" i="31"/>
  <c r="CA123" i="31"/>
  <c r="BN124" i="31"/>
  <c r="CA124" i="31"/>
  <c r="BN125" i="31"/>
  <c r="CA125" i="31"/>
  <c r="BN126" i="31"/>
  <c r="CA126" i="31"/>
  <c r="BN127" i="31"/>
  <c r="CA127" i="31"/>
  <c r="BN128" i="31"/>
  <c r="CA128" i="31"/>
  <c r="BN129" i="31"/>
  <c r="CA129" i="31"/>
  <c r="BN130" i="31"/>
  <c r="CA130" i="31"/>
  <c r="BN131" i="31"/>
  <c r="CA131" i="31"/>
  <c r="BN132" i="31"/>
  <c r="CA132" i="31"/>
  <c r="BN133" i="31"/>
  <c r="CA133" i="31"/>
  <c r="BN134" i="31"/>
  <c r="CA134" i="31"/>
  <c r="BN135" i="31"/>
  <c r="CA135" i="31"/>
  <c r="BN136" i="31"/>
  <c r="CA136" i="31"/>
  <c r="BN137" i="31"/>
  <c r="CA137" i="31"/>
  <c r="BN138" i="31"/>
  <c r="CA138" i="31"/>
  <c r="BN139" i="31"/>
  <c r="CA139" i="31"/>
  <c r="BN140" i="31"/>
  <c r="CA140" i="31"/>
  <c r="BN141" i="31"/>
  <c r="CA141" i="31"/>
  <c r="BN142" i="31"/>
  <c r="CA142" i="31"/>
  <c r="BN143" i="31"/>
  <c r="CA143" i="31"/>
  <c r="BN144" i="31"/>
  <c r="CA144" i="31"/>
  <c r="BN145" i="31"/>
  <c r="CA145" i="31"/>
  <c r="BN146" i="31"/>
  <c r="CA146" i="31"/>
  <c r="BN147" i="31"/>
  <c r="CA147" i="31"/>
  <c r="BN148" i="31"/>
  <c r="CA148" i="31"/>
  <c r="BN149" i="31"/>
  <c r="CA149" i="31"/>
  <c r="BN150" i="31"/>
  <c r="CA150" i="31"/>
  <c r="BN151" i="31"/>
  <c r="CA151" i="31"/>
  <c r="BN152" i="31"/>
  <c r="CA152" i="31"/>
  <c r="BN153" i="31"/>
  <c r="CA153" i="31"/>
  <c r="BN154" i="31"/>
  <c r="CA154" i="31"/>
  <c r="BN155" i="31"/>
  <c r="CA155" i="31"/>
  <c r="BN156" i="31"/>
  <c r="CA156" i="31"/>
  <c r="BN157" i="31"/>
  <c r="CA157" i="31"/>
  <c r="BN158" i="31"/>
  <c r="CA158" i="31"/>
  <c r="BN159" i="31"/>
  <c r="CA159" i="31"/>
  <c r="BN160" i="31"/>
  <c r="CA160" i="31"/>
  <c r="BN161" i="31"/>
  <c r="CA161" i="31"/>
  <c r="BN162" i="31"/>
  <c r="CA162" i="31"/>
  <c r="BN163" i="31"/>
  <c r="CA163" i="31"/>
  <c r="BN164" i="31"/>
  <c r="CA164" i="31"/>
  <c r="BN165" i="31"/>
  <c r="CA165" i="31"/>
  <c r="BN166" i="31"/>
  <c r="CA166" i="31"/>
  <c r="BN167" i="31"/>
  <c r="CA167" i="31"/>
  <c r="BN168" i="31"/>
  <c r="CA168" i="31"/>
  <c r="BN169" i="31"/>
  <c r="CA169" i="31"/>
  <c r="BN170" i="31"/>
  <c r="CA170" i="31"/>
  <c r="BN171" i="31"/>
  <c r="CA171" i="31"/>
  <c r="BN172" i="31"/>
  <c r="CA172" i="31"/>
  <c r="BN173" i="31"/>
  <c r="CA173" i="31"/>
  <c r="BN174" i="31"/>
  <c r="CA174" i="31"/>
  <c r="BN175" i="31"/>
  <c r="CA175" i="31"/>
  <c r="BN176" i="31"/>
  <c r="CA176" i="31"/>
  <c r="BN177" i="31"/>
  <c r="CA177" i="31"/>
  <c r="BN178" i="31"/>
  <c r="CA178" i="31"/>
  <c r="BN179" i="31"/>
  <c r="CA179" i="31"/>
  <c r="BN180" i="31"/>
  <c r="CA180" i="31"/>
  <c r="BN181" i="31"/>
  <c r="CA181" i="31"/>
  <c r="BN182" i="31"/>
  <c r="CA182" i="31"/>
  <c r="BN183" i="31"/>
  <c r="CA183" i="31"/>
  <c r="BN184" i="31"/>
  <c r="CA184" i="31"/>
  <c r="BN185" i="31"/>
  <c r="CA185" i="31"/>
  <c r="BN186" i="31"/>
  <c r="CA186" i="31"/>
  <c r="BN187" i="31"/>
  <c r="CA187" i="31"/>
  <c r="BN188" i="31"/>
  <c r="CA188" i="31"/>
  <c r="BN189" i="31"/>
  <c r="CA189" i="31"/>
  <c r="BN190" i="31"/>
  <c r="CA190" i="31"/>
  <c r="BN191" i="31"/>
  <c r="CA191" i="31"/>
  <c r="BN192" i="31"/>
  <c r="CA192" i="31"/>
  <c r="BN193" i="31"/>
  <c r="CA193" i="31"/>
  <c r="BN194" i="31"/>
  <c r="CA194" i="31"/>
  <c r="BN195" i="31"/>
  <c r="CA195" i="31"/>
  <c r="BN196" i="31"/>
  <c r="CA196" i="31"/>
  <c r="BN197" i="31"/>
  <c r="CA197" i="31"/>
  <c r="BN198" i="31"/>
  <c r="CA198" i="31"/>
  <c r="BN199" i="31"/>
  <c r="CA199" i="31"/>
  <c r="BN200" i="31"/>
  <c r="CA200" i="31"/>
  <c r="BN201" i="31"/>
  <c r="CA201" i="31"/>
  <c r="BN202" i="31"/>
  <c r="CA202" i="31"/>
  <c r="BN203" i="31"/>
  <c r="CA203" i="31"/>
  <c r="BN204" i="31"/>
  <c r="CA204" i="31"/>
  <c r="BN205" i="31"/>
  <c r="CA205" i="31"/>
  <c r="BN206" i="31"/>
  <c r="CA206" i="31"/>
  <c r="BN207" i="31"/>
  <c r="CA207" i="31"/>
  <c r="BN208" i="31"/>
  <c r="CA208" i="31"/>
  <c r="BN209" i="31"/>
  <c r="CA209" i="31"/>
  <c r="BN210" i="31"/>
  <c r="CA210" i="31"/>
  <c r="BN211" i="31"/>
  <c r="CA211" i="31"/>
  <c r="BN212" i="31"/>
  <c r="CA212" i="31"/>
  <c r="BN213" i="31"/>
  <c r="CA213" i="31"/>
  <c r="BN214" i="31"/>
  <c r="CA214" i="31"/>
  <c r="BN215" i="31"/>
  <c r="CA215" i="31"/>
  <c r="BN216" i="31"/>
  <c r="CA216" i="31"/>
  <c r="BN217" i="31"/>
  <c r="CA217" i="31"/>
  <c r="BN218" i="31"/>
  <c r="CA218" i="31"/>
  <c r="BN219" i="31"/>
  <c r="CA219" i="31"/>
  <c r="BN220" i="31"/>
  <c r="CA220" i="31"/>
  <c r="BN221" i="31"/>
  <c r="CA221" i="31"/>
  <c r="BN222" i="31"/>
  <c r="CA222" i="31"/>
  <c r="BN223" i="31"/>
  <c r="CA223" i="31"/>
  <c r="BN224" i="31"/>
  <c r="CA224" i="31"/>
  <c r="BN225" i="31"/>
  <c r="CA225" i="31"/>
  <c r="BN226" i="31"/>
  <c r="CA226" i="31"/>
  <c r="BN227" i="31"/>
  <c r="CA227" i="31"/>
  <c r="BN228" i="31"/>
  <c r="CA228" i="31"/>
  <c r="BN229" i="31"/>
  <c r="CA229" i="31"/>
  <c r="BN230" i="31"/>
  <c r="CA230" i="31"/>
  <c r="BN231" i="31"/>
  <c r="CA231" i="31"/>
  <c r="BN232" i="31"/>
  <c r="CA232" i="31"/>
  <c r="BN233" i="31"/>
  <c r="CA233" i="31"/>
  <c r="BN234" i="31"/>
  <c r="CA234" i="31"/>
  <c r="BN235" i="31"/>
  <c r="CA235" i="31"/>
  <c r="BN236" i="31"/>
  <c r="CA236" i="31"/>
  <c r="BN237" i="31"/>
  <c r="CA237" i="31"/>
  <c r="BN238" i="31"/>
  <c r="CA238" i="31"/>
  <c r="BN239" i="31"/>
  <c r="CA239" i="31"/>
  <c r="BN240" i="31"/>
  <c r="CA240" i="31"/>
  <c r="BN241" i="31"/>
  <c r="CA241" i="31"/>
  <c r="BN242" i="31"/>
  <c r="CA242" i="31"/>
  <c r="BN243" i="31"/>
  <c r="CA243" i="31"/>
  <c r="BN244" i="31"/>
  <c r="CA244" i="31"/>
  <c r="BN245" i="31"/>
  <c r="CA245" i="31"/>
  <c r="BN246" i="31"/>
  <c r="CA246" i="31"/>
  <c r="BN247" i="31"/>
  <c r="CA247" i="31"/>
  <c r="BN248" i="31"/>
  <c r="CA248" i="31"/>
  <c r="BN249" i="31"/>
  <c r="CA249" i="31"/>
  <c r="BN250" i="31"/>
  <c r="CA250" i="31"/>
  <c r="BN251" i="31"/>
  <c r="CA251" i="31"/>
  <c r="BN252" i="31"/>
  <c r="CA252" i="31"/>
  <c r="BN253" i="31"/>
  <c r="CA253" i="31"/>
  <c r="BN254" i="31"/>
  <c r="CA254" i="31"/>
  <c r="BN255" i="31"/>
  <c r="CA255" i="31"/>
  <c r="BN256" i="31"/>
  <c r="CA256" i="31"/>
  <c r="BN257" i="31"/>
  <c r="CA257" i="31"/>
  <c r="BN258" i="31"/>
  <c r="CA258" i="31"/>
  <c r="BN259" i="31"/>
  <c r="CA259" i="31"/>
  <c r="BN260" i="31"/>
  <c r="CA260" i="31"/>
  <c r="BN261" i="31"/>
  <c r="CA261" i="31"/>
  <c r="BN262" i="31"/>
  <c r="CA262" i="31"/>
  <c r="BN263" i="31"/>
  <c r="CA263" i="31"/>
  <c r="BN264" i="31"/>
  <c r="CA264" i="31"/>
  <c r="BN265" i="31"/>
  <c r="CA265" i="31"/>
  <c r="BN266" i="31"/>
  <c r="CA266" i="31"/>
  <c r="BN267" i="31"/>
  <c r="CA267" i="31"/>
  <c r="BN268" i="31"/>
  <c r="CA268" i="31"/>
  <c r="BN269" i="31"/>
  <c r="CA269" i="31"/>
  <c r="BN270" i="31"/>
  <c r="CA270" i="31"/>
  <c r="BN271" i="31"/>
  <c r="CA271" i="31"/>
  <c r="BN272" i="31"/>
  <c r="CA272" i="31"/>
  <c r="BN273" i="31"/>
  <c r="CA273" i="31"/>
  <c r="BN274" i="31"/>
  <c r="CA274" i="31"/>
  <c r="BN275" i="31"/>
  <c r="CA275" i="31"/>
  <c r="BN276" i="31"/>
  <c r="CA276" i="31"/>
  <c r="BN277" i="31"/>
  <c r="CA277" i="31"/>
  <c r="BN278" i="31"/>
  <c r="CA278" i="31"/>
  <c r="BN279" i="31"/>
  <c r="CA279" i="31"/>
  <c r="BN280" i="31"/>
  <c r="CA280" i="31"/>
  <c r="CA281" i="31"/>
  <c r="CA282" i="31"/>
  <c r="CA283" i="31"/>
  <c r="CA284" i="31"/>
  <c r="CA285" i="31"/>
  <c r="CA286" i="31"/>
  <c r="CA287" i="31"/>
  <c r="CA288" i="31"/>
  <c r="CA289" i="31"/>
  <c r="CA290" i="31"/>
  <c r="CA291" i="31"/>
  <c r="CA292" i="31"/>
  <c r="CA293" i="31"/>
  <c r="CA294" i="31"/>
  <c r="CA295" i="31"/>
  <c r="CA296" i="31"/>
  <c r="CA297" i="31"/>
  <c r="CA298" i="31"/>
  <c r="CA299" i="31"/>
  <c r="CA300" i="31"/>
  <c r="CA301" i="31"/>
  <c r="CA302" i="31"/>
  <c r="CA303" i="31"/>
  <c r="CA304" i="31"/>
  <c r="CA305" i="31"/>
  <c r="CA306" i="31"/>
  <c r="CA307" i="31"/>
  <c r="CA308" i="31"/>
  <c r="CA309" i="31"/>
  <c r="CA310" i="31"/>
  <c r="CA311" i="31"/>
  <c r="CA312" i="31"/>
  <c r="CA313" i="31"/>
  <c r="CA314" i="31"/>
  <c r="CA315" i="31"/>
  <c r="CA316" i="31"/>
  <c r="CA317" i="31"/>
  <c r="CA318" i="31"/>
  <c r="CA319" i="31"/>
  <c r="CA320" i="31"/>
  <c r="CA321" i="31"/>
  <c r="CA322" i="31"/>
  <c r="CA323" i="31"/>
  <c r="CA324" i="31"/>
  <c r="CA325" i="31"/>
  <c r="CA326" i="31"/>
  <c r="CA327" i="31"/>
  <c r="CA328" i="31"/>
  <c r="CA329" i="31"/>
  <c r="CA330" i="31"/>
  <c r="CA331" i="31"/>
  <c r="CA332" i="31"/>
  <c r="CA333" i="31"/>
  <c r="CA334" i="31"/>
  <c r="CA335" i="31"/>
  <c r="CA336" i="31"/>
  <c r="CA337" i="31"/>
  <c r="CA338" i="31"/>
  <c r="CA339" i="31"/>
  <c r="CA340" i="31"/>
  <c r="CA341" i="31"/>
  <c r="CA342" i="31"/>
  <c r="CA343" i="31"/>
  <c r="CA344" i="31"/>
  <c r="CA345" i="31"/>
  <c r="CA346" i="31"/>
  <c r="CA347" i="31"/>
  <c r="CA348" i="31"/>
  <c r="CA349" i="31"/>
  <c r="CA350" i="31"/>
  <c r="CA351" i="31"/>
  <c r="CA352" i="31"/>
  <c r="CA353" i="31"/>
  <c r="CA354" i="31"/>
  <c r="CA355" i="31"/>
  <c r="CA356" i="31"/>
  <c r="CA357" i="31"/>
  <c r="CA358" i="31"/>
  <c r="CA359" i="31"/>
  <c r="CA360" i="31"/>
  <c r="CA361" i="31"/>
  <c r="CA362" i="31"/>
  <c r="CA363" i="31"/>
  <c r="CA364" i="31"/>
  <c r="CA365" i="31"/>
  <c r="CA366" i="31"/>
  <c r="CA367" i="31"/>
  <c r="CA368" i="31"/>
  <c r="CA369" i="31"/>
  <c r="CA370" i="31"/>
  <c r="CA371" i="31"/>
  <c r="CA372" i="31"/>
  <c r="CA373" i="31"/>
  <c r="AZ4" i="31"/>
  <c r="BA4" i="31"/>
  <c r="BH7" i="31"/>
  <c r="BI7" i="31"/>
  <c r="AK4" i="31"/>
  <c r="AL4" i="31"/>
  <c r="AS4" i="31"/>
  <c r="AT4" i="31"/>
  <c r="AS7" i="31"/>
  <c r="AT7" i="31"/>
  <c r="BG402" i="15"/>
  <c r="BF402" i="15"/>
  <c r="BG401" i="15"/>
  <c r="BF401" i="15"/>
  <c r="BG400" i="15"/>
  <c r="BF400" i="15"/>
  <c r="BG399" i="15"/>
  <c r="BF399" i="15"/>
  <c r="BG398" i="15"/>
  <c r="BF398" i="15"/>
  <c r="BG397" i="15"/>
  <c r="BF397" i="15"/>
  <c r="BG396" i="15"/>
  <c r="BF396" i="15"/>
  <c r="BG395" i="15"/>
  <c r="BF395" i="15"/>
  <c r="BG394" i="15"/>
  <c r="BF394" i="15"/>
  <c r="BG393" i="15"/>
  <c r="BF393" i="15"/>
  <c r="BG392" i="15"/>
  <c r="BF392" i="15"/>
  <c r="BG391" i="15"/>
  <c r="BF391" i="15"/>
  <c r="BG390" i="15"/>
  <c r="BF390" i="15"/>
  <c r="BG389" i="15"/>
  <c r="BF389" i="15"/>
  <c r="BG388" i="15"/>
  <c r="BF388" i="15"/>
  <c r="BG387" i="15"/>
  <c r="BF387" i="15"/>
  <c r="BG386" i="15"/>
  <c r="BF386" i="15"/>
  <c r="BG385" i="15"/>
  <c r="BF385" i="15"/>
  <c r="BG384" i="15"/>
  <c r="BF384" i="15"/>
  <c r="BG383" i="15"/>
  <c r="BF383" i="15"/>
  <c r="BG382" i="15"/>
  <c r="BF382" i="15"/>
  <c r="BG381" i="15"/>
  <c r="BF381" i="15"/>
  <c r="BG380" i="15"/>
  <c r="BF380" i="15"/>
  <c r="BG379" i="15"/>
  <c r="BF379" i="15"/>
  <c r="BG378" i="15"/>
  <c r="BF378" i="15"/>
  <c r="BG377" i="15"/>
  <c r="BF377" i="15"/>
  <c r="BG376" i="15"/>
  <c r="BF376" i="15"/>
  <c r="BG375" i="15"/>
  <c r="BF375" i="15"/>
  <c r="BG374" i="15"/>
  <c r="BF374" i="15"/>
  <c r="BG373" i="15"/>
  <c r="BF373" i="15"/>
  <c r="BG372" i="15"/>
  <c r="BF372" i="15"/>
  <c r="BG371" i="15"/>
  <c r="BF371" i="15"/>
  <c r="BG370" i="15"/>
  <c r="BF370" i="15"/>
  <c r="BG369" i="15"/>
  <c r="BF369" i="15"/>
  <c r="BG368" i="15"/>
  <c r="BF368" i="15"/>
  <c r="BG367" i="15"/>
  <c r="BF367" i="15"/>
  <c r="BG366" i="15"/>
  <c r="BF366" i="15"/>
  <c r="BG365" i="15"/>
  <c r="BF365" i="15"/>
  <c r="BG364" i="15"/>
  <c r="BF364" i="15"/>
  <c r="BG363" i="15"/>
  <c r="BF363" i="15"/>
  <c r="BG362" i="15"/>
  <c r="BF362" i="15"/>
  <c r="BG361" i="15"/>
  <c r="BF361" i="15"/>
  <c r="BG360" i="15"/>
  <c r="BF360" i="15"/>
  <c r="BG359" i="15"/>
  <c r="BF359" i="15"/>
  <c r="BG358" i="15"/>
  <c r="BF358" i="15"/>
  <c r="BG357" i="15"/>
  <c r="BF357" i="15"/>
  <c r="BG356" i="15"/>
  <c r="BF356" i="15"/>
  <c r="BG355" i="15"/>
  <c r="BF355" i="15"/>
  <c r="BG354" i="15"/>
  <c r="BF354" i="15"/>
  <c r="BG353" i="15"/>
  <c r="BF353" i="15"/>
  <c r="BG352" i="15"/>
  <c r="BF352" i="15"/>
  <c r="BG351" i="15"/>
  <c r="BF351" i="15"/>
  <c r="BG350" i="15"/>
  <c r="BF350" i="15"/>
  <c r="BG349" i="15"/>
  <c r="BF349" i="15"/>
  <c r="BG348" i="15"/>
  <c r="BF348" i="15"/>
  <c r="BG347" i="15"/>
  <c r="BF347" i="15"/>
  <c r="BG346" i="15"/>
  <c r="BF346" i="15"/>
  <c r="BG345" i="15"/>
  <c r="BF345" i="15"/>
  <c r="BG344" i="15"/>
  <c r="BF344" i="15"/>
  <c r="BG343" i="15"/>
  <c r="BF343" i="15"/>
  <c r="BG342" i="15"/>
  <c r="BF342" i="15"/>
  <c r="BG341" i="15"/>
  <c r="BF341" i="15"/>
  <c r="BG340" i="15"/>
  <c r="BF340" i="15"/>
  <c r="BG339" i="15"/>
  <c r="BF339" i="15"/>
  <c r="BG338" i="15"/>
  <c r="BF338" i="15"/>
  <c r="BG337" i="15"/>
  <c r="BF337" i="15"/>
  <c r="BG336" i="15"/>
  <c r="BF336" i="15"/>
  <c r="BG335" i="15"/>
  <c r="BF335" i="15"/>
  <c r="BG334" i="15"/>
  <c r="BF334" i="15"/>
  <c r="BG333" i="15"/>
  <c r="BF333" i="15"/>
  <c r="BG332" i="15"/>
  <c r="BF332" i="15"/>
  <c r="BG331" i="15"/>
  <c r="BF331" i="15"/>
  <c r="BG330" i="15"/>
  <c r="BF330" i="15"/>
  <c r="BG329" i="15"/>
  <c r="BF329" i="15"/>
  <c r="BG328" i="15"/>
  <c r="BF328" i="15"/>
  <c r="BG327" i="15"/>
  <c r="BF327" i="15"/>
  <c r="BG326" i="15"/>
  <c r="BF326" i="15"/>
  <c r="BG325" i="15"/>
  <c r="BF325" i="15"/>
  <c r="BG324" i="15"/>
  <c r="BF324" i="15"/>
  <c r="BG323" i="15"/>
  <c r="BF323" i="15"/>
  <c r="BG322" i="15"/>
  <c r="BF322" i="15"/>
  <c r="BG321" i="15"/>
  <c r="BF321" i="15"/>
  <c r="BG320" i="15"/>
  <c r="BF320" i="15"/>
  <c r="BG319" i="15"/>
  <c r="BF319" i="15"/>
  <c r="BG318" i="15"/>
  <c r="BF318" i="15"/>
  <c r="BG317" i="15"/>
  <c r="BF317" i="15"/>
  <c r="BG316" i="15"/>
  <c r="BF316" i="15"/>
  <c r="BG315" i="15"/>
  <c r="BF315" i="15"/>
  <c r="BG314" i="15"/>
  <c r="BF314" i="15"/>
  <c r="BG313" i="15"/>
  <c r="BF313" i="15"/>
  <c r="BG312" i="15"/>
  <c r="BF312" i="15"/>
  <c r="BG311" i="15"/>
  <c r="BF311" i="15"/>
  <c r="BG310" i="15"/>
  <c r="BF310" i="15"/>
  <c r="BG309" i="15"/>
  <c r="BF309" i="15"/>
  <c r="BG308" i="15"/>
  <c r="BF308" i="15"/>
  <c r="BG307" i="15"/>
  <c r="BF307" i="15"/>
  <c r="BG306" i="15"/>
  <c r="BF306" i="15"/>
  <c r="BG305" i="15"/>
  <c r="BF305" i="15"/>
  <c r="BG304" i="15"/>
  <c r="BF304" i="15"/>
  <c r="BG303" i="15"/>
  <c r="BF303" i="15"/>
  <c r="BG302" i="15"/>
  <c r="BF302" i="15"/>
  <c r="BG301" i="15"/>
  <c r="BF301" i="15"/>
  <c r="BG300" i="15"/>
  <c r="BF300" i="15"/>
  <c r="BG299" i="15"/>
  <c r="BF299" i="15"/>
  <c r="BG403" i="15"/>
  <c r="BF403" i="15"/>
  <c r="BI7" i="15"/>
  <c r="BH7" i="15"/>
  <c r="BR2" i="15"/>
  <c r="CE2" i="15"/>
  <c r="BR3" i="15"/>
  <c r="CE3" i="15"/>
  <c r="BR4" i="15"/>
  <c r="BW4" i="15"/>
  <c r="BX4" i="15"/>
  <c r="CE4" i="15"/>
  <c r="CJ4" i="15"/>
  <c r="CK4" i="15"/>
  <c r="BN5" i="15"/>
  <c r="BR5" i="15"/>
  <c r="CA5" i="15"/>
  <c r="CE5" i="15"/>
  <c r="BN6" i="15"/>
  <c r="CA6" i="15"/>
  <c r="BN7" i="15"/>
  <c r="CA7" i="15"/>
  <c r="BN8" i="15"/>
  <c r="CA8" i="15"/>
  <c r="BN9" i="15"/>
  <c r="CA9" i="15"/>
  <c r="BN10" i="15"/>
  <c r="CA10" i="15"/>
  <c r="BN11" i="15"/>
  <c r="CA11" i="15"/>
  <c r="BN12" i="15"/>
  <c r="CA12" i="15"/>
  <c r="BN13" i="15"/>
  <c r="CA13" i="15"/>
  <c r="BN14" i="15"/>
  <c r="CA14" i="15"/>
  <c r="BN15" i="15"/>
  <c r="CA15" i="15"/>
  <c r="BN16" i="15"/>
  <c r="CA16" i="15"/>
  <c r="BN17" i="15"/>
  <c r="CA17" i="15"/>
  <c r="BN18" i="15"/>
  <c r="CA18" i="15"/>
  <c r="BN19" i="15"/>
  <c r="CA19" i="15"/>
  <c r="BN20" i="15"/>
  <c r="CA20" i="15"/>
  <c r="BN21" i="15"/>
  <c r="CA21" i="15"/>
  <c r="BN22" i="15"/>
  <c r="CA22" i="15"/>
  <c r="BN23" i="15"/>
  <c r="CA23" i="15"/>
  <c r="BN24" i="15"/>
  <c r="CA24" i="15"/>
  <c r="BN25" i="15"/>
  <c r="CA25" i="15"/>
  <c r="BN26" i="15"/>
  <c r="CA26" i="15"/>
  <c r="BN27" i="15"/>
  <c r="CA27" i="15"/>
  <c r="BN28" i="15"/>
  <c r="CA28" i="15"/>
  <c r="BN29" i="15"/>
  <c r="CA29" i="15"/>
  <c r="BN30" i="15"/>
  <c r="CA30" i="15"/>
  <c r="BN31" i="15"/>
  <c r="CA31" i="15"/>
  <c r="BN32" i="15"/>
  <c r="CA32" i="15"/>
  <c r="BN33" i="15"/>
  <c r="CA33" i="15"/>
  <c r="BN34" i="15"/>
  <c r="CA34" i="15"/>
  <c r="BN35" i="15"/>
  <c r="CA35" i="15"/>
  <c r="BN36" i="15"/>
  <c r="CA36" i="15"/>
  <c r="BN37" i="15"/>
  <c r="CA37" i="15"/>
  <c r="BN38" i="15"/>
  <c r="CA38" i="15"/>
  <c r="BN39" i="15"/>
  <c r="CA39" i="15"/>
  <c r="BN40" i="15"/>
  <c r="CA40" i="15"/>
  <c r="BN41" i="15"/>
  <c r="CA41" i="15"/>
  <c r="BN42" i="15"/>
  <c r="CA42" i="15"/>
  <c r="BN43" i="15"/>
  <c r="CA43" i="15"/>
  <c r="BN44" i="15"/>
  <c r="CA44" i="15"/>
  <c r="BN45" i="15"/>
  <c r="CA45" i="15"/>
  <c r="BN46" i="15"/>
  <c r="CA46" i="15"/>
  <c r="BN47" i="15"/>
  <c r="CA47" i="15"/>
  <c r="BN48" i="15"/>
  <c r="CA48" i="15"/>
  <c r="BN49" i="15"/>
  <c r="CA49" i="15"/>
  <c r="BN50" i="15"/>
  <c r="CA50" i="15"/>
  <c r="BN51" i="15"/>
  <c r="CA51" i="15"/>
  <c r="BN52" i="15"/>
  <c r="CA52" i="15"/>
  <c r="BN53" i="15"/>
  <c r="CA53" i="15"/>
  <c r="BN54" i="15"/>
  <c r="CA54" i="15"/>
  <c r="BN55" i="15"/>
  <c r="CA55" i="15"/>
  <c r="BN56" i="15"/>
  <c r="CA56" i="15"/>
  <c r="BN57" i="15"/>
  <c r="CA57" i="15"/>
  <c r="BN58" i="15"/>
  <c r="CA58" i="15"/>
  <c r="BN59" i="15"/>
  <c r="CA59" i="15"/>
  <c r="BN60" i="15"/>
  <c r="CA60" i="15"/>
  <c r="BN61" i="15"/>
  <c r="CA61" i="15"/>
  <c r="BN62" i="15"/>
  <c r="CA62" i="15"/>
  <c r="BN63" i="15"/>
  <c r="CA63" i="15"/>
  <c r="BN64" i="15"/>
  <c r="CA64" i="15"/>
  <c r="BN65" i="15"/>
  <c r="CA65" i="15"/>
  <c r="BN66" i="15"/>
  <c r="CA66" i="15"/>
  <c r="BN67" i="15"/>
  <c r="CA67" i="15"/>
  <c r="BN68" i="15"/>
  <c r="CA68" i="15"/>
  <c r="BN69" i="15"/>
  <c r="CA69" i="15"/>
  <c r="BN70" i="15"/>
  <c r="CA70" i="15"/>
  <c r="BN71" i="15"/>
  <c r="CA71" i="15"/>
  <c r="BN72" i="15"/>
  <c r="CA72" i="15"/>
  <c r="BN73" i="15"/>
  <c r="CA73" i="15"/>
  <c r="BN74" i="15"/>
  <c r="CA74" i="15"/>
  <c r="BN75" i="15"/>
  <c r="CA75" i="15"/>
  <c r="BN76" i="15"/>
  <c r="CA76" i="15"/>
  <c r="BN77" i="15"/>
  <c r="CA77" i="15"/>
  <c r="BN78" i="15"/>
  <c r="CA78" i="15"/>
  <c r="BN79" i="15"/>
  <c r="CA79" i="15"/>
  <c r="BN80" i="15"/>
  <c r="CA80" i="15"/>
  <c r="BN81" i="15"/>
  <c r="CA81" i="15"/>
  <c r="BN82" i="15"/>
  <c r="CA82" i="15"/>
  <c r="BN83" i="15"/>
  <c r="CA83" i="15"/>
  <c r="BN84" i="15"/>
  <c r="CA84" i="15"/>
  <c r="BN85" i="15"/>
  <c r="CA85" i="15"/>
  <c r="BN86" i="15"/>
  <c r="CA86" i="15"/>
  <c r="BN87" i="15"/>
  <c r="CA87" i="15"/>
  <c r="BN88" i="15"/>
  <c r="CA88" i="15"/>
  <c r="BN89" i="15"/>
  <c r="CA89" i="15"/>
  <c r="BN90" i="15"/>
  <c r="CA90" i="15"/>
  <c r="BN91" i="15"/>
  <c r="CA91" i="15"/>
  <c r="BN92" i="15"/>
  <c r="CA92" i="15"/>
  <c r="BN93" i="15"/>
  <c r="CA93" i="15"/>
  <c r="BN94" i="15"/>
  <c r="CA94" i="15"/>
  <c r="BN95" i="15"/>
  <c r="CA95" i="15"/>
  <c r="BN96" i="15"/>
  <c r="CA96" i="15"/>
  <c r="BN97" i="15"/>
  <c r="CA97" i="15"/>
  <c r="BN98" i="15"/>
  <c r="CA98" i="15"/>
  <c r="BN99" i="15"/>
  <c r="CA99" i="15"/>
  <c r="BN100" i="15"/>
  <c r="CA100" i="15"/>
  <c r="BN101" i="15"/>
  <c r="CA101" i="15"/>
  <c r="BN102" i="15"/>
  <c r="CA102" i="15"/>
  <c r="BN103" i="15"/>
  <c r="CA103" i="15"/>
  <c r="BN104" i="15"/>
  <c r="CA104" i="15"/>
  <c r="BN105" i="15"/>
  <c r="CA105" i="15"/>
  <c r="BN106" i="15"/>
  <c r="CA106" i="15"/>
  <c r="BN107" i="15"/>
  <c r="CA107" i="15"/>
  <c r="BN108" i="15"/>
  <c r="CA108" i="15"/>
  <c r="BN109" i="15"/>
  <c r="CA109" i="15"/>
  <c r="BN110" i="15"/>
  <c r="CA110" i="15"/>
  <c r="BN111" i="15"/>
  <c r="CA111" i="15"/>
  <c r="BN112" i="15"/>
  <c r="CA112" i="15"/>
  <c r="BN113" i="15"/>
  <c r="CA113" i="15"/>
  <c r="BN114" i="15"/>
  <c r="CA114" i="15"/>
  <c r="BN115" i="15"/>
  <c r="CA115" i="15"/>
  <c r="BN116" i="15"/>
  <c r="CA116" i="15"/>
  <c r="BN117" i="15"/>
  <c r="CA117" i="15"/>
  <c r="BN118" i="15"/>
  <c r="CA118" i="15"/>
  <c r="BN119" i="15"/>
  <c r="CA119" i="15"/>
  <c r="BN120" i="15"/>
  <c r="CA120" i="15"/>
  <c r="BN121" i="15"/>
  <c r="CA121" i="15"/>
  <c r="BN122" i="15"/>
  <c r="CA122" i="15"/>
  <c r="BN123" i="15"/>
  <c r="CA123" i="15"/>
  <c r="BN124" i="15"/>
  <c r="CA124" i="15"/>
  <c r="BN125" i="15"/>
  <c r="CA125" i="15"/>
  <c r="BN126" i="15"/>
  <c r="CA126" i="15"/>
  <c r="BN127" i="15"/>
  <c r="CA127" i="15"/>
  <c r="BN128" i="15"/>
  <c r="CA128" i="15"/>
  <c r="BN129" i="15"/>
  <c r="CA129" i="15"/>
  <c r="BN130" i="15"/>
  <c r="CA130" i="15"/>
  <c r="BN131" i="15"/>
  <c r="CA131" i="15"/>
  <c r="BN132" i="15"/>
  <c r="CA132" i="15"/>
  <c r="BN133" i="15"/>
  <c r="CA133" i="15"/>
  <c r="BN134" i="15"/>
  <c r="CA134" i="15"/>
  <c r="BN135" i="15"/>
  <c r="CA135" i="15"/>
  <c r="BN136" i="15"/>
  <c r="CA136" i="15"/>
  <c r="BN137" i="15"/>
  <c r="CA137" i="15"/>
  <c r="BN138" i="15"/>
  <c r="CA138" i="15"/>
  <c r="BN139" i="15"/>
  <c r="CA139" i="15"/>
  <c r="BN140" i="15"/>
  <c r="CA140" i="15"/>
  <c r="BN141" i="15"/>
  <c r="CA141" i="15"/>
  <c r="BN142" i="15"/>
  <c r="CA142" i="15"/>
  <c r="BN143" i="15"/>
  <c r="CA143" i="15"/>
  <c r="BN144" i="15"/>
  <c r="CA144" i="15"/>
  <c r="BN145" i="15"/>
  <c r="CA145" i="15"/>
  <c r="BN146" i="15"/>
  <c r="CA146" i="15"/>
  <c r="BN147" i="15"/>
  <c r="CA147" i="15"/>
  <c r="BN148" i="15"/>
  <c r="CA148" i="15"/>
  <c r="BN149" i="15"/>
  <c r="CA149" i="15"/>
  <c r="BN150" i="15"/>
  <c r="CA150" i="15"/>
  <c r="BN151" i="15"/>
  <c r="CA151" i="15"/>
  <c r="BN152" i="15"/>
  <c r="CA152" i="15"/>
  <c r="BN153" i="15"/>
  <c r="CA153" i="15"/>
  <c r="BN154" i="15"/>
  <c r="CA154" i="15"/>
  <c r="BN155" i="15"/>
  <c r="CA155" i="15"/>
  <c r="BN156" i="15"/>
  <c r="CA156" i="15"/>
  <c r="BN157" i="15"/>
  <c r="CA157" i="15"/>
  <c r="BN158" i="15"/>
  <c r="CA158" i="15"/>
  <c r="BN159" i="15"/>
  <c r="CA159" i="15"/>
  <c r="BN160" i="15"/>
  <c r="CA160" i="15"/>
  <c r="BN161" i="15"/>
  <c r="CA161" i="15"/>
  <c r="BN162" i="15"/>
  <c r="CA162" i="15"/>
  <c r="BN163" i="15"/>
  <c r="CA163" i="15"/>
  <c r="BN164" i="15"/>
  <c r="CA164" i="15"/>
  <c r="BN165" i="15"/>
  <c r="CA165" i="15"/>
  <c r="BN166" i="15"/>
  <c r="CA166" i="15"/>
  <c r="BN167" i="15"/>
  <c r="CA167" i="15"/>
  <c r="BN168" i="15"/>
  <c r="CA168" i="15"/>
  <c r="BN169" i="15"/>
  <c r="CA169" i="15"/>
  <c r="BN170" i="15"/>
  <c r="CA170" i="15"/>
  <c r="BN171" i="15"/>
  <c r="CA171" i="15"/>
  <c r="BN172" i="15"/>
  <c r="CA172" i="15"/>
  <c r="BN173" i="15"/>
  <c r="CA173" i="15"/>
  <c r="BN174" i="15"/>
  <c r="CA174" i="15"/>
  <c r="BN175" i="15"/>
  <c r="CA175" i="15"/>
  <c r="BN176" i="15"/>
  <c r="CA176" i="15"/>
  <c r="BN177" i="15"/>
  <c r="CA177" i="15"/>
  <c r="BN178" i="15"/>
  <c r="CA178" i="15"/>
  <c r="BN179" i="15"/>
  <c r="CA179" i="15"/>
  <c r="BN180" i="15"/>
  <c r="CA180" i="15"/>
  <c r="BN181" i="15"/>
  <c r="CA181" i="15"/>
  <c r="BN182" i="15"/>
  <c r="CA182" i="15"/>
  <c r="BN183" i="15"/>
  <c r="CA183" i="15"/>
  <c r="BN184" i="15"/>
  <c r="CA184" i="15"/>
  <c r="BN185" i="15"/>
  <c r="CA185" i="15"/>
  <c r="BN186" i="15"/>
  <c r="CA186" i="15"/>
  <c r="BN187" i="15"/>
  <c r="CA187" i="15"/>
  <c r="BN188" i="15"/>
  <c r="CA188" i="15"/>
  <c r="BN189" i="15"/>
  <c r="CA189" i="15"/>
  <c r="BN190" i="15"/>
  <c r="CA190" i="15"/>
  <c r="BN191" i="15"/>
  <c r="CA191" i="15"/>
  <c r="BN192" i="15"/>
  <c r="CA192" i="15"/>
  <c r="BN193" i="15"/>
  <c r="CA193" i="15"/>
  <c r="BN194" i="15"/>
  <c r="CA194" i="15"/>
  <c r="BN195" i="15"/>
  <c r="CA195" i="15"/>
  <c r="BN196" i="15"/>
  <c r="CA196" i="15"/>
  <c r="BN197" i="15"/>
  <c r="CA197" i="15"/>
  <c r="BN198" i="15"/>
  <c r="CA198" i="15"/>
  <c r="BN199" i="15"/>
  <c r="CA199" i="15"/>
  <c r="BN200" i="15"/>
  <c r="CA200" i="15"/>
  <c r="BN201" i="15"/>
  <c r="CA201" i="15"/>
  <c r="BN202" i="15"/>
  <c r="CA202" i="15"/>
  <c r="BN203" i="15"/>
  <c r="CA203" i="15"/>
  <c r="BN204" i="15"/>
  <c r="CA204" i="15"/>
  <c r="BN205" i="15"/>
  <c r="CA205" i="15"/>
  <c r="BN206" i="15"/>
  <c r="CA206" i="15"/>
  <c r="BN207" i="15"/>
  <c r="CA207" i="15"/>
  <c r="BN208" i="15"/>
  <c r="CA208" i="15"/>
  <c r="BN209" i="15"/>
  <c r="CA209" i="15"/>
  <c r="BN210" i="15"/>
  <c r="CA210" i="15"/>
  <c r="BN211" i="15"/>
  <c r="CA211" i="15"/>
  <c r="BN212" i="15"/>
  <c r="CA212" i="15"/>
  <c r="BN213" i="15"/>
  <c r="CA213" i="15"/>
  <c r="BN214" i="15"/>
  <c r="CA214" i="15"/>
  <c r="BN215" i="15"/>
  <c r="CA215" i="15"/>
  <c r="BN216" i="15"/>
  <c r="CA216" i="15"/>
  <c r="BN217" i="15"/>
  <c r="CA217" i="15"/>
  <c r="BN218" i="15"/>
  <c r="CA218" i="15"/>
  <c r="BN219" i="15"/>
  <c r="CA219" i="15"/>
  <c r="BN220" i="15"/>
  <c r="CA220" i="15"/>
  <c r="BN221" i="15"/>
  <c r="CA221" i="15"/>
  <c r="BN222" i="15"/>
  <c r="CA222" i="15"/>
  <c r="BN223" i="15"/>
  <c r="CA223" i="15"/>
  <c r="BN224" i="15"/>
  <c r="CA224" i="15"/>
  <c r="BN225" i="15"/>
  <c r="CA225" i="15"/>
  <c r="BN226" i="15"/>
  <c r="CA226" i="15"/>
  <c r="BN227" i="15"/>
  <c r="CA227" i="15"/>
  <c r="BN228" i="15"/>
  <c r="CA228" i="15"/>
  <c r="BN229" i="15"/>
  <c r="CA229" i="15"/>
  <c r="BN230" i="15"/>
  <c r="CA230" i="15"/>
  <c r="BN231" i="15"/>
  <c r="CA231" i="15"/>
  <c r="BN232" i="15"/>
  <c r="CA232" i="15"/>
  <c r="BN233" i="15"/>
  <c r="CA233" i="15"/>
  <c r="BN234" i="15"/>
  <c r="CA234" i="15"/>
  <c r="BN235" i="15"/>
  <c r="CA235" i="15"/>
  <c r="BN236" i="15"/>
  <c r="CA236" i="15"/>
  <c r="BN237" i="15"/>
  <c r="CA237" i="15"/>
  <c r="BN238" i="15"/>
  <c r="CA238" i="15"/>
  <c r="BN239" i="15"/>
  <c r="CA239" i="15"/>
  <c r="BN240" i="15"/>
  <c r="CA240" i="15"/>
  <c r="BN241" i="15"/>
  <c r="CA241" i="15"/>
  <c r="BN242" i="15"/>
  <c r="CA242" i="15"/>
  <c r="BN243" i="15"/>
  <c r="CA243" i="15"/>
  <c r="BN244" i="15"/>
  <c r="CA244" i="15"/>
  <c r="BN245" i="15"/>
  <c r="CA245" i="15"/>
  <c r="BN246" i="15"/>
  <c r="CA246" i="15"/>
  <c r="BN247" i="15"/>
  <c r="CA247" i="15"/>
  <c r="BN248" i="15"/>
  <c r="CA248" i="15"/>
  <c r="BN249" i="15"/>
  <c r="CA249" i="15"/>
  <c r="BN250" i="15"/>
  <c r="CA250" i="15"/>
  <c r="BN251" i="15"/>
  <c r="CA251" i="15"/>
  <c r="BN252" i="15"/>
  <c r="CA252" i="15"/>
  <c r="BN253" i="15"/>
  <c r="CA253" i="15"/>
  <c r="BN254" i="15"/>
  <c r="CA254" i="15"/>
  <c r="BN255" i="15"/>
  <c r="CA255" i="15"/>
  <c r="BN256" i="15"/>
  <c r="CA256" i="15"/>
  <c r="BN257" i="15"/>
  <c r="CA257" i="15"/>
  <c r="BN258" i="15"/>
  <c r="CA258" i="15"/>
  <c r="BN259" i="15"/>
  <c r="CA259" i="15"/>
  <c r="BN260" i="15"/>
  <c r="CA260" i="15"/>
  <c r="BN261" i="15"/>
  <c r="CA261" i="15"/>
  <c r="BN262" i="15"/>
  <c r="CA262" i="15"/>
  <c r="BN263" i="15"/>
  <c r="CA263" i="15"/>
  <c r="BN264" i="15"/>
  <c r="CA264" i="15"/>
  <c r="BN265" i="15"/>
  <c r="CA265" i="15"/>
  <c r="BN266" i="15"/>
  <c r="CA266" i="15"/>
  <c r="BN267" i="15"/>
  <c r="CA267" i="15"/>
  <c r="BN268" i="15"/>
  <c r="CA268" i="15"/>
  <c r="BN269" i="15"/>
  <c r="CA269" i="15"/>
  <c r="BN270" i="15"/>
  <c r="CA270" i="15"/>
  <c r="BN271" i="15"/>
  <c r="CA271" i="15"/>
  <c r="BN272" i="15"/>
  <c r="CA272" i="15"/>
  <c r="BN273" i="15"/>
  <c r="CA273" i="15"/>
  <c r="BN274" i="15"/>
  <c r="CA274" i="15"/>
  <c r="BN275" i="15"/>
  <c r="CA275" i="15"/>
  <c r="BN276" i="15"/>
  <c r="CA276" i="15"/>
  <c r="BN277" i="15"/>
  <c r="CA277" i="15"/>
  <c r="BN278" i="15"/>
  <c r="CA278" i="15"/>
  <c r="BN279" i="15"/>
  <c r="CA279" i="15"/>
  <c r="BN280" i="15"/>
  <c r="CA280" i="15"/>
  <c r="CA281" i="15"/>
  <c r="CA282" i="15"/>
  <c r="CA283" i="15"/>
  <c r="CA284" i="15"/>
  <c r="CA285" i="15"/>
  <c r="CA286" i="15"/>
  <c r="CA287" i="15"/>
  <c r="CA288" i="15"/>
  <c r="CA289" i="15"/>
  <c r="CA290" i="15"/>
  <c r="CA291" i="15"/>
  <c r="CA292" i="15"/>
  <c r="CA293" i="15"/>
  <c r="CA294" i="15"/>
  <c r="CA295" i="15"/>
  <c r="CA296" i="15"/>
  <c r="CA297" i="15"/>
  <c r="CA298" i="15"/>
  <c r="CA299" i="15"/>
  <c r="CA300" i="15"/>
  <c r="CA301" i="15"/>
  <c r="CA302" i="15"/>
  <c r="CA303" i="15"/>
  <c r="CA304" i="15"/>
  <c r="CA305" i="15"/>
  <c r="CA306" i="15"/>
  <c r="CA307" i="15"/>
  <c r="CA308" i="15"/>
  <c r="CA309" i="15"/>
  <c r="CA310" i="15"/>
  <c r="CA311" i="15"/>
  <c r="CA312" i="15"/>
  <c r="CA313" i="15"/>
  <c r="CA314" i="15"/>
  <c r="CA315" i="15"/>
  <c r="CA316" i="15"/>
  <c r="CA317" i="15"/>
  <c r="CA318" i="15"/>
  <c r="CA319" i="15"/>
  <c r="CA320" i="15"/>
  <c r="CA321" i="15"/>
  <c r="CA322" i="15"/>
  <c r="CA323" i="15"/>
  <c r="CA324" i="15"/>
  <c r="CA325" i="15"/>
  <c r="CA326" i="15"/>
  <c r="CA327" i="15"/>
  <c r="CA328" i="15"/>
  <c r="CA329" i="15"/>
  <c r="CA330" i="15"/>
  <c r="CA331" i="15"/>
  <c r="CA332" i="15"/>
  <c r="CA333" i="15"/>
  <c r="CA334" i="15"/>
  <c r="CA335" i="15"/>
  <c r="CA336" i="15"/>
  <c r="CA337" i="15"/>
  <c r="CA338" i="15"/>
  <c r="CA339" i="15"/>
  <c r="CA340" i="15"/>
  <c r="CA341" i="15"/>
  <c r="CA342" i="15"/>
  <c r="CA343" i="15"/>
  <c r="CA344" i="15"/>
  <c r="CA345" i="15"/>
  <c r="CA346" i="15"/>
  <c r="CA347" i="15"/>
  <c r="CA348" i="15"/>
  <c r="CA349" i="15"/>
  <c r="CA350" i="15"/>
  <c r="CA351" i="15"/>
  <c r="CA352" i="15"/>
  <c r="CA353" i="15"/>
  <c r="CA354" i="15"/>
  <c r="CA355" i="15"/>
  <c r="CA356" i="15"/>
  <c r="CA357" i="15"/>
  <c r="CA358" i="15"/>
  <c r="CA359" i="15"/>
  <c r="CA360" i="15"/>
  <c r="CA361" i="15"/>
  <c r="CA362" i="15"/>
  <c r="CA363" i="15"/>
  <c r="CA364" i="15"/>
  <c r="CA365" i="15"/>
  <c r="CA366" i="15"/>
  <c r="CA367" i="15"/>
  <c r="CA368" i="15"/>
  <c r="CA369" i="15"/>
  <c r="CA370" i="15"/>
  <c r="CA371" i="15"/>
  <c r="CA372" i="15"/>
  <c r="CA373" i="15"/>
  <c r="BB4" i="15"/>
  <c r="BC4" i="15"/>
  <c r="B3" i="41" l="1"/>
  <c r="B22" i="41" s="1"/>
  <c r="B23" i="41"/>
  <c r="B43" i="41" s="1"/>
  <c r="B31" i="41"/>
  <c r="B51" i="41" s="1"/>
  <c r="B24" i="41"/>
  <c r="B44" i="41" s="1"/>
  <c r="B25" i="41"/>
  <c r="B45" i="41" s="1"/>
  <c r="B26" i="41"/>
  <c r="B46" i="41" s="1"/>
  <c r="B27" i="41"/>
  <c r="B47" i="41" s="1"/>
  <c r="B28" i="41"/>
  <c r="B48" i="41" s="1"/>
  <c r="B29" i="41"/>
  <c r="B49" i="41" s="1"/>
  <c r="B30" i="41"/>
  <c r="B50" i="41" s="1"/>
  <c r="C3" i="41"/>
  <c r="C22" i="41" s="1"/>
  <c r="C42" i="41" s="1"/>
  <c r="C29" i="41"/>
  <c r="C49" i="41" s="1"/>
  <c r="C30" i="41"/>
  <c r="C50" i="41" s="1"/>
  <c r="C23" i="41"/>
  <c r="C43" i="41" s="1"/>
  <c r="C31" i="41"/>
  <c r="C51" i="41" s="1"/>
  <c r="C24" i="41"/>
  <c r="C44" i="41" s="1"/>
  <c r="C25" i="41"/>
  <c r="C45" i="41" s="1"/>
  <c r="C26" i="41"/>
  <c r="C46" i="41" s="1"/>
  <c r="C27" i="41"/>
  <c r="C47" i="41" s="1"/>
  <c r="C28" i="41"/>
  <c r="C48" i="41" s="1"/>
  <c r="D3" i="41"/>
  <c r="D22" i="41" s="1"/>
  <c r="D42" i="41" s="1"/>
  <c r="D27" i="41"/>
  <c r="D47" i="41" s="1"/>
  <c r="D28" i="41"/>
  <c r="D48" i="41" s="1"/>
  <c r="D29" i="41"/>
  <c r="D49" i="41" s="1"/>
  <c r="D30" i="41"/>
  <c r="D50" i="41" s="1"/>
  <c r="D23" i="41"/>
  <c r="D43" i="41" s="1"/>
  <c r="D31" i="41"/>
  <c r="D51" i="41" s="1"/>
  <c r="D24" i="41"/>
  <c r="D44" i="41" s="1"/>
  <c r="D25" i="41"/>
  <c r="D45" i="41" s="1"/>
  <c r="D26" i="41"/>
  <c r="D46" i="41" s="1"/>
  <c r="B13" i="41"/>
  <c r="B32" i="41" s="1"/>
  <c r="B52" i="41" s="1"/>
  <c r="B33" i="41"/>
  <c r="B53" i="41" s="1"/>
  <c r="B34" i="41"/>
  <c r="B54" i="41" s="1"/>
  <c r="B35" i="41"/>
  <c r="B55" i="41" s="1"/>
  <c r="B36" i="41"/>
  <c r="B56" i="41" s="1"/>
  <c r="E18" i="41"/>
  <c r="C18" i="41" a="1"/>
  <c r="C18" i="41" s="1"/>
  <c r="D18" i="41" s="1"/>
  <c r="C13" i="41"/>
  <c r="C32" i="41" s="1"/>
  <c r="C52" i="41" s="1"/>
  <c r="C33" i="41"/>
  <c r="C53" i="41" s="1"/>
  <c r="C35" i="41"/>
  <c r="C55" i="41" s="1"/>
  <c r="C34" i="41"/>
  <c r="C54" i="41" s="1"/>
  <c r="C36" i="41"/>
  <c r="C56" i="41" s="1"/>
  <c r="D13" i="41"/>
  <c r="D32" i="41" s="1"/>
  <c r="D52" i="41" s="1"/>
  <c r="D35" i="41"/>
  <c r="D55" i="41" s="1"/>
  <c r="D36" i="41"/>
  <c r="D56" i="41" s="1"/>
  <c r="D33" i="41"/>
  <c r="D53" i="41" s="1"/>
  <c r="D34" i="41"/>
  <c r="D54" i="41" s="1"/>
  <c r="BN285" i="31"/>
  <c r="BN284" i="31"/>
  <c r="BN294" i="31"/>
  <c r="BN295" i="31" s="1"/>
  <c r="BN296" i="31" s="1"/>
  <c r="BO73" i="31" s="1"/>
  <c r="BU73" i="31" s="1"/>
  <c r="BN283" i="31"/>
  <c r="BN299" i="31"/>
  <c r="BN300" i="31" s="1"/>
  <c r="BN301" i="31" s="1"/>
  <c r="BP234" i="31" s="1"/>
  <c r="BV234" i="31" s="1"/>
  <c r="CA387" i="31"/>
  <c r="CA378" i="31"/>
  <c r="CA377" i="31"/>
  <c r="CA392" i="31"/>
  <c r="CA376" i="31"/>
  <c r="BN283" i="15"/>
  <c r="BN299" i="15"/>
  <c r="BN300" i="15" s="1"/>
  <c r="BN301" i="15" s="1"/>
  <c r="BP8" i="15" s="1"/>
  <c r="BV8" i="15" s="1"/>
  <c r="CA378" i="15"/>
  <c r="BN294" i="15"/>
  <c r="BN295" i="15" s="1"/>
  <c r="BN296" i="15" s="1"/>
  <c r="BO49" i="15" s="1"/>
  <c r="BU49" i="15" s="1"/>
  <c r="CA377" i="15"/>
  <c r="CA392" i="15"/>
  <c r="CA376" i="15"/>
  <c r="CA387" i="15"/>
  <c r="BN285" i="15"/>
  <c r="BN284" i="15"/>
  <c r="B18" i="41" l="1"/>
  <c r="F18" i="41" s="1"/>
  <c r="B42" i="41"/>
  <c r="B57" i="41" s="1"/>
  <c r="F57" i="41" s="1"/>
  <c r="B37" i="41"/>
  <c r="F37" i="41" s="1"/>
  <c r="BN290" i="31"/>
  <c r="BP48" i="31"/>
  <c r="BV48" i="31" s="1"/>
  <c r="BN305" i="31"/>
  <c r="BP158" i="31"/>
  <c r="BV158" i="31" s="1"/>
  <c r="BP51" i="31"/>
  <c r="BV51" i="31" s="1"/>
  <c r="BP257" i="31"/>
  <c r="BV257" i="31" s="1"/>
  <c r="BN306" i="31"/>
  <c r="BP53" i="31"/>
  <c r="BV53" i="31" s="1"/>
  <c r="BP83" i="31"/>
  <c r="BV83" i="31" s="1"/>
  <c r="BP220" i="31"/>
  <c r="BV220" i="31" s="1"/>
  <c r="BP219" i="31"/>
  <c r="BV219" i="31" s="1"/>
  <c r="BP169" i="31"/>
  <c r="BV169" i="31" s="1"/>
  <c r="BP163" i="31"/>
  <c r="BV163" i="31" s="1"/>
  <c r="BP142" i="31"/>
  <c r="BV142" i="31" s="1"/>
  <c r="BP225" i="31"/>
  <c r="BV225" i="31" s="1"/>
  <c r="BP167" i="31"/>
  <c r="BV167" i="31" s="1"/>
  <c r="BP52" i="31"/>
  <c r="BV52" i="31" s="1"/>
  <c r="BP162" i="31"/>
  <c r="BV162" i="31" s="1"/>
  <c r="BP177" i="31"/>
  <c r="BV177" i="31" s="1"/>
  <c r="BP57" i="31"/>
  <c r="BV57" i="31" s="1"/>
  <c r="BP59" i="31"/>
  <c r="BV59" i="31" s="1"/>
  <c r="BP273" i="31"/>
  <c r="BV273" i="31" s="1"/>
  <c r="BP161" i="31"/>
  <c r="BV161" i="31" s="1"/>
  <c r="BP125" i="31"/>
  <c r="BV125" i="31" s="1"/>
  <c r="BN289" i="31"/>
  <c r="BP157" i="31"/>
  <c r="BV157" i="31" s="1"/>
  <c r="BP121" i="31"/>
  <c r="BV121" i="31" s="1"/>
  <c r="BP96" i="31"/>
  <c r="BV96" i="31" s="1"/>
  <c r="BP244" i="31"/>
  <c r="BV244" i="31" s="1"/>
  <c r="BP249" i="31"/>
  <c r="BV249" i="31" s="1"/>
  <c r="BP156" i="31"/>
  <c r="BV156" i="31" s="1"/>
  <c r="BP9" i="31"/>
  <c r="BV9" i="31" s="1"/>
  <c r="BP170" i="31"/>
  <c r="BV170" i="31" s="1"/>
  <c r="BP245" i="31"/>
  <c r="BV245" i="31" s="1"/>
  <c r="BP152" i="31"/>
  <c r="BV152" i="31" s="1"/>
  <c r="BP115" i="31"/>
  <c r="BV115" i="31" s="1"/>
  <c r="BP75" i="31"/>
  <c r="BV75" i="31" s="1"/>
  <c r="BP100" i="31"/>
  <c r="BV100" i="31" s="1"/>
  <c r="BP150" i="31"/>
  <c r="BV150" i="31" s="1"/>
  <c r="BP166" i="31"/>
  <c r="BV166" i="31" s="1"/>
  <c r="BP277" i="31"/>
  <c r="BV277" i="31" s="1"/>
  <c r="BP240" i="31"/>
  <c r="BV240" i="31" s="1"/>
  <c r="BP223" i="31"/>
  <c r="BV223" i="31" s="1"/>
  <c r="BP231" i="31"/>
  <c r="BV231" i="31" s="1"/>
  <c r="BP145" i="31"/>
  <c r="BV145" i="31" s="1"/>
  <c r="BP181" i="31"/>
  <c r="BV181" i="31" s="1"/>
  <c r="BP144" i="31"/>
  <c r="BV144" i="31" s="1"/>
  <c r="BP155" i="31"/>
  <c r="BV155" i="31" s="1"/>
  <c r="BP126" i="31"/>
  <c r="BV126" i="31" s="1"/>
  <c r="BP113" i="31"/>
  <c r="BV113" i="31" s="1"/>
  <c r="BP107" i="31"/>
  <c r="BV107" i="31" s="1"/>
  <c r="BP40" i="31"/>
  <c r="BV40" i="31" s="1"/>
  <c r="BP79" i="31"/>
  <c r="BV79" i="31" s="1"/>
  <c r="BP104" i="31"/>
  <c r="BV104" i="31" s="1"/>
  <c r="BP198" i="31"/>
  <c r="BV198" i="31" s="1"/>
  <c r="BP138" i="31"/>
  <c r="BV138" i="31" s="1"/>
  <c r="BP200" i="31"/>
  <c r="BV200" i="31" s="1"/>
  <c r="BP246" i="31"/>
  <c r="BV246" i="31" s="1"/>
  <c r="BP275" i="31"/>
  <c r="BV275" i="31" s="1"/>
  <c r="BP188" i="31"/>
  <c r="BV188" i="31" s="1"/>
  <c r="BP221" i="31"/>
  <c r="BV221" i="31" s="1"/>
  <c r="BP77" i="31"/>
  <c r="BV77" i="31" s="1"/>
  <c r="BP41" i="31"/>
  <c r="BV41" i="31" s="1"/>
  <c r="BP139" i="31"/>
  <c r="BV139" i="31" s="1"/>
  <c r="BP110" i="31"/>
  <c r="BV110" i="31" s="1"/>
  <c r="BP97" i="31"/>
  <c r="BV97" i="31" s="1"/>
  <c r="BP91" i="31"/>
  <c r="BV91" i="31" s="1"/>
  <c r="BP24" i="31"/>
  <c r="BV24" i="31" s="1"/>
  <c r="BP270" i="31"/>
  <c r="BV270" i="31" s="1"/>
  <c r="BP27" i="31"/>
  <c r="BV27" i="31" s="1"/>
  <c r="BP50" i="31"/>
  <c r="BV50" i="31" s="1"/>
  <c r="BP112" i="31"/>
  <c r="BV112" i="31" s="1"/>
  <c r="BP197" i="31"/>
  <c r="BV197" i="31" s="1"/>
  <c r="BP146" i="31"/>
  <c r="BV146" i="31" s="1"/>
  <c r="BP208" i="31"/>
  <c r="BV208" i="31" s="1"/>
  <c r="BP256" i="31"/>
  <c r="BV256" i="31" s="1"/>
  <c r="BP271" i="31"/>
  <c r="BV271" i="31" s="1"/>
  <c r="BP207" i="31"/>
  <c r="BV207" i="31" s="1"/>
  <c r="BP217" i="31"/>
  <c r="BV217" i="31" s="1"/>
  <c r="BP45" i="31"/>
  <c r="BV45" i="31" s="1"/>
  <c r="BP135" i="31"/>
  <c r="BV135" i="31" s="1"/>
  <c r="BP134" i="31"/>
  <c r="BV134" i="31" s="1"/>
  <c r="BP106" i="31"/>
  <c r="BV106" i="31" s="1"/>
  <c r="BP93" i="31"/>
  <c r="BV93" i="31" s="1"/>
  <c r="BP84" i="31"/>
  <c r="BV84" i="31" s="1"/>
  <c r="BP20" i="31"/>
  <c r="BV20" i="31" s="1"/>
  <c r="BP35" i="31"/>
  <c r="BV35" i="31" s="1"/>
  <c r="BP54" i="31"/>
  <c r="BV54" i="31" s="1"/>
  <c r="BP18" i="31"/>
  <c r="BV18" i="31" s="1"/>
  <c r="BP202" i="31"/>
  <c r="BV202" i="31" s="1"/>
  <c r="BP154" i="31"/>
  <c r="BV154" i="31" s="1"/>
  <c r="BP230" i="31"/>
  <c r="BV230" i="31" s="1"/>
  <c r="BP260" i="31"/>
  <c r="BV260" i="31" s="1"/>
  <c r="BP267" i="31"/>
  <c r="BV267" i="31" s="1"/>
  <c r="BP203" i="31"/>
  <c r="BV203" i="31" s="1"/>
  <c r="BP213" i="31"/>
  <c r="BV213" i="31" s="1"/>
  <c r="BP13" i="31"/>
  <c r="BV13" i="31" s="1"/>
  <c r="BP69" i="31"/>
  <c r="BV69" i="31" s="1"/>
  <c r="BP131" i="31"/>
  <c r="BV131" i="31" s="1"/>
  <c r="BP102" i="31"/>
  <c r="BV102" i="31" s="1"/>
  <c r="BP89" i="31"/>
  <c r="BV89" i="31" s="1"/>
  <c r="BP80" i="31"/>
  <c r="BV80" i="31" s="1"/>
  <c r="BP16" i="31"/>
  <c r="BV16" i="31" s="1"/>
  <c r="BP266" i="31"/>
  <c r="BV266" i="31" s="1"/>
  <c r="BP43" i="31"/>
  <c r="BV43" i="31" s="1"/>
  <c r="BP58" i="31"/>
  <c r="BV58" i="31" s="1"/>
  <c r="BP87" i="31"/>
  <c r="BV87" i="31" s="1"/>
  <c r="BP206" i="31"/>
  <c r="BV206" i="31" s="1"/>
  <c r="BP194" i="31"/>
  <c r="BV194" i="31" s="1"/>
  <c r="BP224" i="31"/>
  <c r="BV224" i="31" s="1"/>
  <c r="BP264" i="31"/>
  <c r="BV264" i="31" s="1"/>
  <c r="BP259" i="31"/>
  <c r="BV259" i="31" s="1"/>
  <c r="BP191" i="31"/>
  <c r="BV191" i="31" s="1"/>
  <c r="BP205" i="31"/>
  <c r="BV205" i="31" s="1"/>
  <c r="BP176" i="31"/>
  <c r="BV176" i="31" s="1"/>
  <c r="BP187" i="31"/>
  <c r="BV187" i="31" s="1"/>
  <c r="BP65" i="31"/>
  <c r="BV65" i="31" s="1"/>
  <c r="BP94" i="31"/>
  <c r="BV94" i="31" s="1"/>
  <c r="BP88" i="31"/>
  <c r="BV88" i="31" s="1"/>
  <c r="BP72" i="31"/>
  <c r="BV72" i="31" s="1"/>
  <c r="BP8" i="31"/>
  <c r="BV8" i="31" s="1"/>
  <c r="BP47" i="31"/>
  <c r="BV47" i="31" s="1"/>
  <c r="BP66" i="31"/>
  <c r="BV66" i="31" s="1"/>
  <c r="BP132" i="31"/>
  <c r="BV132" i="31" s="1"/>
  <c r="BP214" i="31"/>
  <c r="BV214" i="31" s="1"/>
  <c r="BP239" i="31"/>
  <c r="BV239" i="31" s="1"/>
  <c r="BP193" i="31"/>
  <c r="BV193" i="31" s="1"/>
  <c r="BP272" i="31"/>
  <c r="BV272" i="31" s="1"/>
  <c r="BP227" i="31"/>
  <c r="BV227" i="31" s="1"/>
  <c r="BP49" i="31"/>
  <c r="BV49" i="31" s="1"/>
  <c r="BP165" i="31"/>
  <c r="BV165" i="31" s="1"/>
  <c r="BP160" i="31"/>
  <c r="BV160" i="31" s="1"/>
  <c r="BP171" i="31"/>
  <c r="BV171" i="31" s="1"/>
  <c r="BP29" i="31"/>
  <c r="BV29" i="31" s="1"/>
  <c r="BP129" i="31"/>
  <c r="BV129" i="31" s="1"/>
  <c r="BP17" i="31"/>
  <c r="BV17" i="31" s="1"/>
  <c r="BP56" i="31"/>
  <c r="BV56" i="31" s="1"/>
  <c r="BP11" i="31"/>
  <c r="BV11" i="31" s="1"/>
  <c r="BO231" i="31"/>
  <c r="BU231" i="31" s="1"/>
  <c r="BO221" i="31"/>
  <c r="BU221" i="31" s="1"/>
  <c r="BO155" i="31"/>
  <c r="BU155" i="31" s="1"/>
  <c r="BO84" i="31"/>
  <c r="BU84" i="31" s="1"/>
  <c r="BO5" i="31"/>
  <c r="BU5" i="31" s="1"/>
  <c r="BO48" i="31"/>
  <c r="BU48" i="31" s="1"/>
  <c r="BO80" i="31"/>
  <c r="BU80" i="31" s="1"/>
  <c r="BO18" i="31"/>
  <c r="BU18" i="31" s="1"/>
  <c r="BO29" i="31"/>
  <c r="BU29" i="31" s="1"/>
  <c r="BO77" i="31"/>
  <c r="BU77" i="31" s="1"/>
  <c r="BO35" i="31"/>
  <c r="BU35" i="31" s="1"/>
  <c r="BO75" i="31"/>
  <c r="BU75" i="31" s="1"/>
  <c r="BO120" i="31"/>
  <c r="BU120" i="31" s="1"/>
  <c r="BO107" i="31"/>
  <c r="BU107" i="31" s="1"/>
  <c r="BO59" i="31"/>
  <c r="BU59" i="31" s="1"/>
  <c r="BO100" i="31"/>
  <c r="BU100" i="31" s="1"/>
  <c r="BO127" i="31"/>
  <c r="BU127" i="31" s="1"/>
  <c r="BO240" i="31"/>
  <c r="BU240" i="31" s="1"/>
  <c r="BO220" i="31"/>
  <c r="BU220" i="31" s="1"/>
  <c r="BO226" i="31"/>
  <c r="BU226" i="31" s="1"/>
  <c r="BO233" i="31"/>
  <c r="BU233" i="31" s="1"/>
  <c r="BO243" i="31"/>
  <c r="BU243" i="31" s="1"/>
  <c r="BO256" i="31"/>
  <c r="BU256" i="31" s="1"/>
  <c r="BO280" i="31"/>
  <c r="BU280" i="31" s="1"/>
  <c r="BO277" i="31"/>
  <c r="BU277" i="31" s="1"/>
  <c r="BO279" i="31"/>
  <c r="BU279" i="31" s="1"/>
  <c r="BO235" i="31"/>
  <c r="BU235" i="31" s="1"/>
  <c r="BO254" i="31"/>
  <c r="BU254" i="31" s="1"/>
  <c r="BO182" i="31"/>
  <c r="BU182" i="31" s="1"/>
  <c r="BO191" i="31"/>
  <c r="BU191" i="31" s="1"/>
  <c r="BO177" i="31"/>
  <c r="BU177" i="31" s="1"/>
  <c r="BO225" i="31"/>
  <c r="BU225" i="31" s="1"/>
  <c r="BO186" i="31"/>
  <c r="BU186" i="31" s="1"/>
  <c r="BO153" i="31"/>
  <c r="BU153" i="31" s="1"/>
  <c r="BO156" i="31"/>
  <c r="BU156" i="31" s="1"/>
  <c r="BO117" i="31"/>
  <c r="BU117" i="31" s="1"/>
  <c r="BO159" i="31"/>
  <c r="BU159" i="31" s="1"/>
  <c r="BO129" i="31"/>
  <c r="BU129" i="31" s="1"/>
  <c r="BO130" i="31"/>
  <c r="BU130" i="31" s="1"/>
  <c r="BO69" i="31"/>
  <c r="BU69" i="31" s="1"/>
  <c r="BO126" i="31"/>
  <c r="BU126" i="31" s="1"/>
  <c r="BO14" i="31"/>
  <c r="BU14" i="31" s="1"/>
  <c r="BO17" i="31"/>
  <c r="BU17" i="31" s="1"/>
  <c r="BO12" i="31"/>
  <c r="BU12" i="31" s="1"/>
  <c r="BO56" i="31"/>
  <c r="BU56" i="31" s="1"/>
  <c r="BO83" i="31"/>
  <c r="BU83" i="31" s="1"/>
  <c r="BO26" i="31"/>
  <c r="BU26" i="31" s="1"/>
  <c r="BO41" i="31"/>
  <c r="BU41" i="31" s="1"/>
  <c r="BO39" i="31"/>
  <c r="BU39" i="31" s="1"/>
  <c r="BO132" i="31"/>
  <c r="BU132" i="31" s="1"/>
  <c r="BO51" i="31"/>
  <c r="BU51" i="31" s="1"/>
  <c r="BO115" i="31"/>
  <c r="BU115" i="31" s="1"/>
  <c r="BO24" i="31"/>
  <c r="BU24" i="31" s="1"/>
  <c r="BO108" i="31"/>
  <c r="BU108" i="31" s="1"/>
  <c r="BO170" i="31"/>
  <c r="BU170" i="31" s="1"/>
  <c r="BO204" i="31"/>
  <c r="BU204" i="31" s="1"/>
  <c r="BO234" i="31"/>
  <c r="BU234" i="31" s="1"/>
  <c r="BO245" i="31"/>
  <c r="BU245" i="31" s="1"/>
  <c r="BO241" i="31"/>
  <c r="BU241" i="31" s="1"/>
  <c r="BO251" i="31"/>
  <c r="BU251" i="31" s="1"/>
  <c r="BO264" i="31"/>
  <c r="BU264" i="31" s="1"/>
  <c r="BO253" i="31"/>
  <c r="BU253" i="31" s="1"/>
  <c r="BO242" i="31"/>
  <c r="BU242" i="31" s="1"/>
  <c r="BO271" i="31"/>
  <c r="BU271" i="31" s="1"/>
  <c r="BO278" i="31"/>
  <c r="BU278" i="31" s="1"/>
  <c r="BO181" i="31"/>
  <c r="BU181" i="31" s="1"/>
  <c r="BO219" i="31"/>
  <c r="BU219" i="31" s="1"/>
  <c r="BO189" i="31"/>
  <c r="BU189" i="31" s="1"/>
  <c r="BO110" i="31"/>
  <c r="BU110" i="31" s="1"/>
  <c r="BO217" i="31"/>
  <c r="BU217" i="31" s="1"/>
  <c r="BO180" i="31"/>
  <c r="BU180" i="31" s="1"/>
  <c r="BO145" i="31"/>
  <c r="BU145" i="31" s="1"/>
  <c r="BO148" i="31"/>
  <c r="BU148" i="31" s="1"/>
  <c r="BO183" i="31"/>
  <c r="BU183" i="31" s="1"/>
  <c r="BO151" i="31"/>
  <c r="BU151" i="31" s="1"/>
  <c r="BO109" i="31"/>
  <c r="BU109" i="31" s="1"/>
  <c r="BO118" i="31"/>
  <c r="BU118" i="31" s="1"/>
  <c r="BO11" i="31"/>
  <c r="BU11" i="31" s="1"/>
  <c r="BO81" i="31"/>
  <c r="BU81" i="31" s="1"/>
  <c r="BO111" i="31"/>
  <c r="BU111" i="31" s="1"/>
  <c r="BO104" i="31"/>
  <c r="BU104" i="31" s="1"/>
  <c r="BO138" i="31"/>
  <c r="BU138" i="31" s="1"/>
  <c r="BO247" i="31"/>
  <c r="BU247" i="31" s="1"/>
  <c r="BO224" i="31"/>
  <c r="BU224" i="31" s="1"/>
  <c r="BO169" i="31"/>
  <c r="BU169" i="31" s="1"/>
  <c r="BO149" i="31"/>
  <c r="BU149" i="31" s="1"/>
  <c r="BO187" i="31"/>
  <c r="BU187" i="31" s="1"/>
  <c r="BP23" i="31"/>
  <c r="BV23" i="31" s="1"/>
  <c r="BP55" i="31"/>
  <c r="BV55" i="31" s="1"/>
  <c r="BP14" i="31"/>
  <c r="BV14" i="31" s="1"/>
  <c r="BO25" i="31"/>
  <c r="BU25" i="31" s="1"/>
  <c r="BP62" i="31"/>
  <c r="BV62" i="31" s="1"/>
  <c r="BO20" i="31"/>
  <c r="BU20" i="31" s="1"/>
  <c r="BO60" i="31"/>
  <c r="BU60" i="31" s="1"/>
  <c r="BO15" i="31"/>
  <c r="BU15" i="31" s="1"/>
  <c r="BP108" i="31"/>
  <c r="BV108" i="31" s="1"/>
  <c r="BP26" i="31"/>
  <c r="BV26" i="31" s="1"/>
  <c r="BO45" i="31"/>
  <c r="BU45" i="31" s="1"/>
  <c r="BO87" i="31"/>
  <c r="BU87" i="31" s="1"/>
  <c r="BO46" i="31"/>
  <c r="BU46" i="31" s="1"/>
  <c r="BO8" i="31"/>
  <c r="BU8" i="31" s="1"/>
  <c r="BO58" i="31"/>
  <c r="BU58" i="31" s="1"/>
  <c r="BP128" i="31"/>
  <c r="BV128" i="31" s="1"/>
  <c r="BO38" i="31"/>
  <c r="BU38" i="31" s="1"/>
  <c r="BO112" i="31"/>
  <c r="BU112" i="31" s="1"/>
  <c r="BP178" i="31"/>
  <c r="BV178" i="31" s="1"/>
  <c r="BO150" i="31"/>
  <c r="BU150" i="31" s="1"/>
  <c r="BP210" i="31"/>
  <c r="BV210" i="31" s="1"/>
  <c r="BO162" i="31"/>
  <c r="BU162" i="31" s="1"/>
  <c r="BO146" i="31"/>
  <c r="BU146" i="31" s="1"/>
  <c r="BO208" i="31"/>
  <c r="BU208" i="31" s="1"/>
  <c r="BP253" i="31"/>
  <c r="BV253" i="31" s="1"/>
  <c r="BP204" i="31"/>
  <c r="BV204" i="31" s="1"/>
  <c r="BP236" i="31"/>
  <c r="BV236" i="31" s="1"/>
  <c r="BO202" i="31"/>
  <c r="BU202" i="31" s="1"/>
  <c r="BP248" i="31"/>
  <c r="BV248" i="31" s="1"/>
  <c r="BP243" i="31"/>
  <c r="BV243" i="31" s="1"/>
  <c r="BP268" i="31"/>
  <c r="BV268" i="31" s="1"/>
  <c r="BO268" i="31"/>
  <c r="BU268" i="31" s="1"/>
  <c r="BO257" i="31"/>
  <c r="BU257" i="31" s="1"/>
  <c r="BP242" i="31"/>
  <c r="BV242" i="31" s="1"/>
  <c r="BP263" i="31"/>
  <c r="BV263" i="31" s="1"/>
  <c r="BP211" i="31"/>
  <c r="BV211" i="31" s="1"/>
  <c r="BP199" i="31"/>
  <c r="BV199" i="31" s="1"/>
  <c r="BP153" i="31"/>
  <c r="BV153" i="31" s="1"/>
  <c r="BP209" i="31"/>
  <c r="BV209" i="31" s="1"/>
  <c r="BP119" i="31"/>
  <c r="BV119" i="31" s="1"/>
  <c r="BP180" i="31"/>
  <c r="BV180" i="31" s="1"/>
  <c r="BP148" i="31"/>
  <c r="BV148" i="31" s="1"/>
  <c r="BP37" i="31"/>
  <c r="BV37" i="31" s="1"/>
  <c r="BP159" i="31"/>
  <c r="BV159" i="31" s="1"/>
  <c r="BP123" i="31"/>
  <c r="BV123" i="31" s="1"/>
  <c r="BP21" i="31"/>
  <c r="BV21" i="31" s="1"/>
  <c r="BP98" i="31"/>
  <c r="BV98" i="31" s="1"/>
  <c r="BP117" i="31"/>
  <c r="BV117" i="31" s="1"/>
  <c r="BP82" i="31"/>
  <c r="BV82" i="31" s="1"/>
  <c r="BP111" i="31"/>
  <c r="BV111" i="31" s="1"/>
  <c r="BP76" i="31"/>
  <c r="BV76" i="31" s="1"/>
  <c r="BP44" i="31"/>
  <c r="BV44" i="31" s="1"/>
  <c r="BP12" i="31"/>
  <c r="BV12" i="31" s="1"/>
  <c r="BO246" i="31"/>
  <c r="BU246" i="31" s="1"/>
  <c r="BO267" i="31"/>
  <c r="BU267" i="31" s="1"/>
  <c r="BO274" i="31"/>
  <c r="BU274" i="31" s="1"/>
  <c r="BO173" i="31"/>
  <c r="BU173" i="31" s="1"/>
  <c r="BO215" i="31"/>
  <c r="BU215" i="31" s="1"/>
  <c r="BO176" i="31"/>
  <c r="BU176" i="31" s="1"/>
  <c r="BO94" i="31"/>
  <c r="BU94" i="31" s="1"/>
  <c r="BO213" i="31"/>
  <c r="BU213" i="31" s="1"/>
  <c r="BO172" i="31"/>
  <c r="BU172" i="31" s="1"/>
  <c r="BO141" i="31"/>
  <c r="BU141" i="31" s="1"/>
  <c r="BO144" i="31"/>
  <c r="BU144" i="31" s="1"/>
  <c r="BO179" i="31"/>
  <c r="BU179" i="31" s="1"/>
  <c r="BO147" i="31"/>
  <c r="BU147" i="31" s="1"/>
  <c r="BO105" i="31"/>
  <c r="BU105" i="31" s="1"/>
  <c r="BO85" i="31"/>
  <c r="BU85" i="31" s="1"/>
  <c r="BP262" i="31"/>
  <c r="BV262" i="31" s="1"/>
  <c r="BP254" i="31"/>
  <c r="BV254" i="31" s="1"/>
  <c r="BO22" i="31"/>
  <c r="BU22" i="31" s="1"/>
  <c r="BO33" i="31"/>
  <c r="BU33" i="31" s="1"/>
  <c r="BO28" i="31"/>
  <c r="BU28" i="31" s="1"/>
  <c r="BO64" i="31"/>
  <c r="BU64" i="31" s="1"/>
  <c r="BO23" i="31"/>
  <c r="BU23" i="31" s="1"/>
  <c r="BO34" i="31"/>
  <c r="BU34" i="31" s="1"/>
  <c r="BO49" i="31"/>
  <c r="BU49" i="31" s="1"/>
  <c r="BO6" i="31"/>
  <c r="BU6" i="31" s="1"/>
  <c r="BO71" i="31"/>
  <c r="BU71" i="31" s="1"/>
  <c r="BO47" i="31"/>
  <c r="BU47" i="31" s="1"/>
  <c r="BO91" i="31"/>
  <c r="BU91" i="31" s="1"/>
  <c r="BO128" i="31"/>
  <c r="BU128" i="31" s="1"/>
  <c r="BO63" i="31"/>
  <c r="BU63" i="31" s="1"/>
  <c r="BO116" i="31"/>
  <c r="BU116" i="31" s="1"/>
  <c r="BO178" i="31"/>
  <c r="BU178" i="31" s="1"/>
  <c r="BO216" i="31"/>
  <c r="BU216" i="31" s="1"/>
  <c r="BO206" i="31"/>
  <c r="BU206" i="31" s="1"/>
  <c r="BO249" i="31"/>
  <c r="BU249" i="31" s="1"/>
  <c r="BO272" i="31"/>
  <c r="BU272" i="31" s="1"/>
  <c r="BO261" i="31"/>
  <c r="BU261" i="31" s="1"/>
  <c r="BO250" i="31"/>
  <c r="BU250" i="31" s="1"/>
  <c r="BO263" i="31"/>
  <c r="BU263" i="31" s="1"/>
  <c r="BO270" i="31"/>
  <c r="BU270" i="31" s="1"/>
  <c r="BO121" i="31"/>
  <c r="BU121" i="31" s="1"/>
  <c r="BO211" i="31"/>
  <c r="BU211" i="31" s="1"/>
  <c r="BO168" i="31"/>
  <c r="BU168" i="31" s="1"/>
  <c r="BO196" i="31"/>
  <c r="BU196" i="31" s="1"/>
  <c r="BO209" i="31"/>
  <c r="BU209" i="31" s="1"/>
  <c r="BO165" i="31"/>
  <c r="BU165" i="31" s="1"/>
  <c r="BO137" i="31"/>
  <c r="BU137" i="31" s="1"/>
  <c r="BO140" i="31"/>
  <c r="BU140" i="31" s="1"/>
  <c r="BO175" i="31"/>
  <c r="BU175" i="31" s="1"/>
  <c r="BO143" i="31"/>
  <c r="BU143" i="31" s="1"/>
  <c r="BO101" i="31"/>
  <c r="BU101" i="31" s="1"/>
  <c r="BO90" i="31"/>
  <c r="BU90" i="31" s="1"/>
  <c r="BP278" i="31"/>
  <c r="BV278" i="31" s="1"/>
  <c r="BP31" i="31"/>
  <c r="BV31" i="31" s="1"/>
  <c r="BP63" i="31"/>
  <c r="BV63" i="31" s="1"/>
  <c r="BP22" i="31"/>
  <c r="BV22" i="31" s="1"/>
  <c r="BP38" i="31"/>
  <c r="BV38" i="31" s="1"/>
  <c r="BP70" i="31"/>
  <c r="BV70" i="31" s="1"/>
  <c r="BO36" i="31"/>
  <c r="BU36" i="31" s="1"/>
  <c r="BO68" i="31"/>
  <c r="BU68" i="31" s="1"/>
  <c r="BO31" i="31"/>
  <c r="BU31" i="31" s="1"/>
  <c r="BP116" i="31"/>
  <c r="BV116" i="31" s="1"/>
  <c r="BP34" i="31"/>
  <c r="BV34" i="31" s="1"/>
  <c r="BO53" i="31"/>
  <c r="BU53" i="31" s="1"/>
  <c r="BP6" i="31"/>
  <c r="BV6" i="31" s="1"/>
  <c r="BO78" i="31"/>
  <c r="BU78" i="31" s="1"/>
  <c r="BO54" i="31"/>
  <c r="BU54" i="31" s="1"/>
  <c r="BO95" i="31"/>
  <c r="BU95" i="31" s="1"/>
  <c r="BO16" i="31"/>
  <c r="BU16" i="31" s="1"/>
  <c r="BO70" i="31"/>
  <c r="BU70" i="31" s="1"/>
  <c r="BO119" i="31"/>
  <c r="BU119" i="31" s="1"/>
  <c r="BP186" i="31"/>
  <c r="BV186" i="31" s="1"/>
  <c r="BP174" i="31"/>
  <c r="BV174" i="31" s="1"/>
  <c r="BP218" i="31"/>
  <c r="BV218" i="31" s="1"/>
  <c r="BO166" i="31"/>
  <c r="BU166" i="31" s="1"/>
  <c r="BO154" i="31"/>
  <c r="BU154" i="31" s="1"/>
  <c r="BP216" i="31"/>
  <c r="BV216" i="31" s="1"/>
  <c r="BP261" i="31"/>
  <c r="BV261" i="31" s="1"/>
  <c r="BO214" i="31"/>
  <c r="BU214" i="31" s="1"/>
  <c r="BO197" i="31"/>
  <c r="BU197" i="31" s="1"/>
  <c r="BO210" i="31"/>
  <c r="BU210" i="31" s="1"/>
  <c r="BO276" i="31"/>
  <c r="BU276" i="31" s="1"/>
  <c r="BP247" i="31"/>
  <c r="BV247" i="31" s="1"/>
  <c r="BP276" i="31"/>
  <c r="BV276" i="31" s="1"/>
  <c r="BO265" i="31"/>
  <c r="BU265" i="31" s="1"/>
  <c r="BP229" i="31"/>
  <c r="BV229" i="31" s="1"/>
  <c r="BP255" i="31"/>
  <c r="BV255" i="31" s="1"/>
  <c r="BP241" i="31"/>
  <c r="BV241" i="31" s="1"/>
  <c r="BP189" i="31"/>
  <c r="BV189" i="31" s="1"/>
  <c r="BP137" i="31"/>
  <c r="BV137" i="31" s="1"/>
  <c r="BP201" i="31"/>
  <c r="BV201" i="31" s="1"/>
  <c r="BP173" i="31"/>
  <c r="BV173" i="31" s="1"/>
  <c r="BP172" i="31"/>
  <c r="BV172" i="31" s="1"/>
  <c r="BP140" i="31"/>
  <c r="BV140" i="31" s="1"/>
  <c r="BP183" i="31"/>
  <c r="BV183" i="31" s="1"/>
  <c r="BP151" i="31"/>
  <c r="BV151" i="31" s="1"/>
  <c r="BP133" i="31"/>
  <c r="BV133" i="31" s="1"/>
  <c r="BP122" i="31"/>
  <c r="BV122" i="31" s="1"/>
  <c r="BP90" i="31"/>
  <c r="BV90" i="31" s="1"/>
  <c r="BP109" i="31"/>
  <c r="BV109" i="31" s="1"/>
  <c r="BP7" i="31"/>
  <c r="BV7" i="31" s="1"/>
  <c r="BP103" i="31"/>
  <c r="BV103" i="31" s="1"/>
  <c r="BP68" i="31"/>
  <c r="BV68" i="31" s="1"/>
  <c r="BP36" i="31"/>
  <c r="BV36" i="31" s="1"/>
  <c r="BP5" i="31"/>
  <c r="BV5" i="31" s="1"/>
  <c r="BO252" i="31"/>
  <c r="BU252" i="31" s="1"/>
  <c r="BO259" i="31"/>
  <c r="BU259" i="31" s="1"/>
  <c r="BO266" i="31"/>
  <c r="BU266" i="31" s="1"/>
  <c r="BO102" i="31"/>
  <c r="BU102" i="31" s="1"/>
  <c r="BO207" i="31"/>
  <c r="BU207" i="31" s="1"/>
  <c r="BO114" i="31"/>
  <c r="BU114" i="31" s="1"/>
  <c r="BO184" i="31"/>
  <c r="BU184" i="31" s="1"/>
  <c r="BO205" i="31"/>
  <c r="BU205" i="31" s="1"/>
  <c r="BO161" i="31"/>
  <c r="BU161" i="31" s="1"/>
  <c r="BO122" i="31"/>
  <c r="BU122" i="31" s="1"/>
  <c r="BO136" i="31"/>
  <c r="BU136" i="31" s="1"/>
  <c r="BO171" i="31"/>
  <c r="BU171" i="31" s="1"/>
  <c r="BO139" i="31"/>
  <c r="BU139" i="31" s="1"/>
  <c r="BO97" i="31"/>
  <c r="BU97" i="31" s="1"/>
  <c r="BO89" i="31"/>
  <c r="BU89" i="31" s="1"/>
  <c r="BP258" i="31"/>
  <c r="BV258" i="31" s="1"/>
  <c r="BP238" i="31"/>
  <c r="BV238" i="31" s="1"/>
  <c r="BO9" i="31"/>
  <c r="BU9" i="31" s="1"/>
  <c r="BO52" i="31"/>
  <c r="BU52" i="31" s="1"/>
  <c r="BO37" i="31"/>
  <c r="BU37" i="31" s="1"/>
  <c r="BO32" i="31"/>
  <c r="BU32" i="31" s="1"/>
  <c r="BO123" i="31"/>
  <c r="BU123" i="31" s="1"/>
  <c r="BO66" i="31"/>
  <c r="BU66" i="31" s="1"/>
  <c r="BO142" i="31"/>
  <c r="BU142" i="31" s="1"/>
  <c r="BO158" i="31"/>
  <c r="BU158" i="31" s="1"/>
  <c r="BO200" i="31"/>
  <c r="BU200" i="31" s="1"/>
  <c r="BO238" i="31"/>
  <c r="BU238" i="31" s="1"/>
  <c r="BO230" i="31"/>
  <c r="BU230" i="31" s="1"/>
  <c r="BO260" i="31"/>
  <c r="BU260" i="31" s="1"/>
  <c r="BO275" i="31"/>
  <c r="BU275" i="31" s="1"/>
  <c r="BO190" i="31"/>
  <c r="BU190" i="31" s="1"/>
  <c r="BO152" i="31"/>
  <c r="BU152" i="31" s="1"/>
  <c r="BO113" i="31"/>
  <c r="BU113" i="31" s="1"/>
  <c r="BP67" i="31"/>
  <c r="BV67" i="31" s="1"/>
  <c r="BO30" i="31"/>
  <c r="BU30" i="31" s="1"/>
  <c r="BP42" i="31"/>
  <c r="BV42" i="31" s="1"/>
  <c r="BP74" i="31"/>
  <c r="BV74" i="31" s="1"/>
  <c r="BO40" i="31"/>
  <c r="BU40" i="31" s="1"/>
  <c r="BO72" i="31"/>
  <c r="BU72" i="31" s="1"/>
  <c r="BO88" i="31"/>
  <c r="BU88" i="31" s="1"/>
  <c r="BO10" i="31"/>
  <c r="BU10" i="31" s="1"/>
  <c r="BO13" i="31"/>
  <c r="BU13" i="31" s="1"/>
  <c r="BO57" i="31"/>
  <c r="BU57" i="31" s="1"/>
  <c r="BO19" i="31"/>
  <c r="BU19" i="31" s="1"/>
  <c r="BO43" i="31"/>
  <c r="BU43" i="31" s="1"/>
  <c r="BO79" i="31"/>
  <c r="BU79" i="31" s="1"/>
  <c r="BO99" i="31"/>
  <c r="BU99" i="31" s="1"/>
  <c r="BO55" i="31"/>
  <c r="BU55" i="31" s="1"/>
  <c r="BO92" i="31"/>
  <c r="BU92" i="31" s="1"/>
  <c r="BP124" i="31"/>
  <c r="BV124" i="31" s="1"/>
  <c r="BO194" i="31"/>
  <c r="BU194" i="31" s="1"/>
  <c r="BO174" i="31"/>
  <c r="BU174" i="31" s="1"/>
  <c r="BP222" i="31"/>
  <c r="BV222" i="31" s="1"/>
  <c r="BP182" i="31"/>
  <c r="BV182" i="31" s="1"/>
  <c r="BO74" i="31"/>
  <c r="BU74" i="31" s="1"/>
  <c r="BO228" i="31"/>
  <c r="BU228" i="31" s="1"/>
  <c r="BP265" i="31"/>
  <c r="BV265" i="31" s="1"/>
  <c r="BO222" i="31"/>
  <c r="BU222" i="31" s="1"/>
  <c r="BO212" i="31"/>
  <c r="BU212" i="31" s="1"/>
  <c r="BO218" i="31"/>
  <c r="BU218" i="31" s="1"/>
  <c r="BP228" i="31"/>
  <c r="BV228" i="31" s="1"/>
  <c r="BP250" i="31"/>
  <c r="BV250" i="31" s="1"/>
  <c r="BP280" i="31"/>
  <c r="BV280" i="31" s="1"/>
  <c r="CA383" i="31"/>
  <c r="BO269" i="31"/>
  <c r="BU269" i="31" s="1"/>
  <c r="BP215" i="31"/>
  <c r="BV215" i="31" s="1"/>
  <c r="BP235" i="31"/>
  <c r="BV235" i="31" s="1"/>
  <c r="BP233" i="31"/>
  <c r="BV233" i="31" s="1"/>
  <c r="BP127" i="31"/>
  <c r="BV127" i="31" s="1"/>
  <c r="BP196" i="31"/>
  <c r="BV196" i="31" s="1"/>
  <c r="BP195" i="31"/>
  <c r="BV195" i="31" s="1"/>
  <c r="BP149" i="31"/>
  <c r="BV149" i="31" s="1"/>
  <c r="BP168" i="31"/>
  <c r="BV168" i="31" s="1"/>
  <c r="BP136" i="31"/>
  <c r="BV136" i="31" s="1"/>
  <c r="BP179" i="31"/>
  <c r="BV179" i="31" s="1"/>
  <c r="BP147" i="31"/>
  <c r="BV147" i="31" s="1"/>
  <c r="BP130" i="31"/>
  <c r="BV130" i="31" s="1"/>
  <c r="BP118" i="31"/>
  <c r="BV118" i="31" s="1"/>
  <c r="BP86" i="31"/>
  <c r="BV86" i="31" s="1"/>
  <c r="BP105" i="31"/>
  <c r="BV105" i="31" s="1"/>
  <c r="BP33" i="31"/>
  <c r="BV33" i="31" s="1"/>
  <c r="BP99" i="31"/>
  <c r="BV99" i="31" s="1"/>
  <c r="BP64" i="31"/>
  <c r="BV64" i="31" s="1"/>
  <c r="BP32" i="31"/>
  <c r="BV32" i="31" s="1"/>
  <c r="BP19" i="31"/>
  <c r="BV19" i="31" s="1"/>
  <c r="BO248" i="31"/>
  <c r="BU248" i="31" s="1"/>
  <c r="BO255" i="31"/>
  <c r="BU255" i="31" s="1"/>
  <c r="BO262" i="31"/>
  <c r="BU262" i="31" s="1"/>
  <c r="BO192" i="31"/>
  <c r="BU192" i="31" s="1"/>
  <c r="BO203" i="31"/>
  <c r="BU203" i="31" s="1"/>
  <c r="BO98" i="31"/>
  <c r="BU98" i="31" s="1"/>
  <c r="BO237" i="31"/>
  <c r="BU237" i="31" s="1"/>
  <c r="BO201" i="31"/>
  <c r="BU201" i="31" s="1"/>
  <c r="BO157" i="31"/>
  <c r="BU157" i="31" s="1"/>
  <c r="BO164" i="31"/>
  <c r="BU164" i="31" s="1"/>
  <c r="BO86" i="31"/>
  <c r="BU86" i="31" s="1"/>
  <c r="BO167" i="31"/>
  <c r="BU167" i="31" s="1"/>
  <c r="BO134" i="31"/>
  <c r="BU134" i="31" s="1"/>
  <c r="BO93" i="31"/>
  <c r="BU93" i="31" s="1"/>
  <c r="BO82" i="31"/>
  <c r="BU82" i="31" s="1"/>
  <c r="BP274" i="31"/>
  <c r="BV274" i="31" s="1"/>
  <c r="BO7" i="31"/>
  <c r="BU7" i="31" s="1"/>
  <c r="BO223" i="31"/>
  <c r="BU223" i="31" s="1"/>
  <c r="BO185" i="31"/>
  <c r="BU185" i="31" s="1"/>
  <c r="BO65" i="31"/>
  <c r="BU65" i="31" s="1"/>
  <c r="BP39" i="31"/>
  <c r="BV39" i="31" s="1"/>
  <c r="BP71" i="31"/>
  <c r="BV71" i="31" s="1"/>
  <c r="BP30" i="31"/>
  <c r="BV30" i="31" s="1"/>
  <c r="BP46" i="31"/>
  <c r="BV46" i="31" s="1"/>
  <c r="BP78" i="31"/>
  <c r="BV78" i="31" s="1"/>
  <c r="BO44" i="31"/>
  <c r="BU44" i="31" s="1"/>
  <c r="BO76" i="31"/>
  <c r="BU76" i="31" s="1"/>
  <c r="BP92" i="31"/>
  <c r="BV92" i="31" s="1"/>
  <c r="BP10" i="31"/>
  <c r="BV10" i="31" s="1"/>
  <c r="BO21" i="31"/>
  <c r="BU21" i="31" s="1"/>
  <c r="BO61" i="31"/>
  <c r="BU61" i="31" s="1"/>
  <c r="BO27" i="31"/>
  <c r="BU27" i="31" s="1"/>
  <c r="BO50" i="31"/>
  <c r="BU50" i="31" s="1"/>
  <c r="BP120" i="31"/>
  <c r="BV120" i="31" s="1"/>
  <c r="BO103" i="31"/>
  <c r="BU103" i="31" s="1"/>
  <c r="BO62" i="31"/>
  <c r="BU62" i="31" s="1"/>
  <c r="BO96" i="31"/>
  <c r="BU96" i="31" s="1"/>
  <c r="BO124" i="31"/>
  <c r="BU124" i="31" s="1"/>
  <c r="BO67" i="31"/>
  <c r="BU67" i="31" s="1"/>
  <c r="BP190" i="31"/>
  <c r="BV190" i="31" s="1"/>
  <c r="BO135" i="31"/>
  <c r="BU135" i="31" s="1"/>
  <c r="BO42" i="31"/>
  <c r="BU42" i="31" s="1"/>
  <c r="BO193" i="31"/>
  <c r="BU193" i="31" s="1"/>
  <c r="BO232" i="31"/>
  <c r="BU232" i="31" s="1"/>
  <c r="BP269" i="31"/>
  <c r="BV269" i="31" s="1"/>
  <c r="BO227" i="31"/>
  <c r="BU227" i="31" s="1"/>
  <c r="BP212" i="31"/>
  <c r="BV212" i="31" s="1"/>
  <c r="BP226" i="31"/>
  <c r="BV226" i="31" s="1"/>
  <c r="BP232" i="31"/>
  <c r="BV232" i="31" s="1"/>
  <c r="BP251" i="31"/>
  <c r="BV251" i="31" s="1"/>
  <c r="BO239" i="31"/>
  <c r="BU239" i="31" s="1"/>
  <c r="BP252" i="31"/>
  <c r="BV252" i="31" s="1"/>
  <c r="BO273" i="31"/>
  <c r="BU273" i="31" s="1"/>
  <c r="BP279" i="31"/>
  <c r="BV279" i="31" s="1"/>
  <c r="BP237" i="31"/>
  <c r="BV237" i="31" s="1"/>
  <c r="BP192" i="31"/>
  <c r="BV192" i="31" s="1"/>
  <c r="BP81" i="31"/>
  <c r="BV81" i="31" s="1"/>
  <c r="BP184" i="31"/>
  <c r="BV184" i="31" s="1"/>
  <c r="BP185" i="31"/>
  <c r="BV185" i="31" s="1"/>
  <c r="BP141" i="31"/>
  <c r="BV141" i="31" s="1"/>
  <c r="BP164" i="31"/>
  <c r="BV164" i="31" s="1"/>
  <c r="BP73" i="31"/>
  <c r="BV73" i="31" s="1"/>
  <c r="BP175" i="31"/>
  <c r="BV175" i="31" s="1"/>
  <c r="BP143" i="31"/>
  <c r="BV143" i="31" s="1"/>
  <c r="BP61" i="31"/>
  <c r="BV61" i="31" s="1"/>
  <c r="BP114" i="31"/>
  <c r="BV114" i="31" s="1"/>
  <c r="BP85" i="31"/>
  <c r="BV85" i="31" s="1"/>
  <c r="BP101" i="31"/>
  <c r="BV101" i="31" s="1"/>
  <c r="BP25" i="31"/>
  <c r="BV25" i="31" s="1"/>
  <c r="BP95" i="31"/>
  <c r="BV95" i="31" s="1"/>
  <c r="BP60" i="31"/>
  <c r="BV60" i="31" s="1"/>
  <c r="BP28" i="31"/>
  <c r="BV28" i="31" s="1"/>
  <c r="BP15" i="31"/>
  <c r="BV15" i="31" s="1"/>
  <c r="BO244" i="31"/>
  <c r="BU244" i="31" s="1"/>
  <c r="BO236" i="31"/>
  <c r="BU236" i="31" s="1"/>
  <c r="BO258" i="31"/>
  <c r="BU258" i="31" s="1"/>
  <c r="BO188" i="31"/>
  <c r="BU188" i="31" s="1"/>
  <c r="BO199" i="31"/>
  <c r="BU199" i="31" s="1"/>
  <c r="BO198" i="31"/>
  <c r="BU198" i="31" s="1"/>
  <c r="BO229" i="31"/>
  <c r="BU229" i="31" s="1"/>
  <c r="BO195" i="31"/>
  <c r="BU195" i="31" s="1"/>
  <c r="BO106" i="31"/>
  <c r="BU106" i="31" s="1"/>
  <c r="BO160" i="31"/>
  <c r="BU160" i="31" s="1"/>
  <c r="BO125" i="31"/>
  <c r="BU125" i="31" s="1"/>
  <c r="BO163" i="31"/>
  <c r="BU163" i="31" s="1"/>
  <c r="BO131" i="31"/>
  <c r="BU131" i="31" s="1"/>
  <c r="BO133" i="31"/>
  <c r="BU133" i="31" s="1"/>
  <c r="CA382" i="31"/>
  <c r="CA398" i="31"/>
  <c r="CA399" i="31"/>
  <c r="CA393" i="31"/>
  <c r="CA394" i="31" s="1"/>
  <c r="CA388" i="31"/>
  <c r="CA389" i="31" s="1"/>
  <c r="BN306" i="15"/>
  <c r="BP31" i="15"/>
  <c r="BV31" i="15" s="1"/>
  <c r="BO27" i="15"/>
  <c r="BU27" i="15" s="1"/>
  <c r="BP145" i="15"/>
  <c r="BV145" i="15" s="1"/>
  <c r="BO229" i="15"/>
  <c r="BU229" i="15" s="1"/>
  <c r="BP44" i="15"/>
  <c r="BV44" i="15" s="1"/>
  <c r="BO182" i="15"/>
  <c r="BU182" i="15" s="1"/>
  <c r="BO36" i="15"/>
  <c r="BU36" i="15" s="1"/>
  <c r="BP84" i="15"/>
  <c r="BV84" i="15" s="1"/>
  <c r="BO118" i="15"/>
  <c r="BU118" i="15" s="1"/>
  <c r="BO198" i="15"/>
  <c r="BU198" i="15" s="1"/>
  <c r="BO136" i="15"/>
  <c r="BU136" i="15" s="1"/>
  <c r="CA383" i="15"/>
  <c r="BP138" i="15"/>
  <c r="BV138" i="15" s="1"/>
  <c r="BP223" i="15"/>
  <c r="BV223" i="15" s="1"/>
  <c r="BO51" i="15"/>
  <c r="BU51" i="15" s="1"/>
  <c r="BO236" i="15"/>
  <c r="BU236" i="15" s="1"/>
  <c r="BP139" i="15"/>
  <c r="BV139" i="15" s="1"/>
  <c r="BP85" i="15"/>
  <c r="BV85" i="15" s="1"/>
  <c r="BP217" i="15"/>
  <c r="BV217" i="15" s="1"/>
  <c r="BP200" i="15"/>
  <c r="BV200" i="15" s="1"/>
  <c r="BP144" i="15"/>
  <c r="BV144" i="15" s="1"/>
  <c r="BO208" i="15"/>
  <c r="BU208" i="15" s="1"/>
  <c r="BO10" i="15"/>
  <c r="BU10" i="15" s="1"/>
  <c r="BO146" i="15"/>
  <c r="BU146" i="15" s="1"/>
  <c r="BP198" i="15"/>
  <c r="BV198" i="15" s="1"/>
  <c r="BP278" i="15"/>
  <c r="BV278" i="15" s="1"/>
  <c r="BP21" i="15"/>
  <c r="BV21" i="15" s="1"/>
  <c r="BO93" i="15"/>
  <c r="BU93" i="15" s="1"/>
  <c r="BP75" i="15"/>
  <c r="BV75" i="15" s="1"/>
  <c r="BO201" i="15"/>
  <c r="BU201" i="15" s="1"/>
  <c r="BP271" i="15"/>
  <c r="BV271" i="15" s="1"/>
  <c r="BP277" i="15"/>
  <c r="BV277" i="15" s="1"/>
  <c r="BP103" i="15"/>
  <c r="BV103" i="15" s="1"/>
  <c r="BP43" i="15"/>
  <c r="BV43" i="15" s="1"/>
  <c r="BO127" i="15"/>
  <c r="BU127" i="15" s="1"/>
  <c r="BP276" i="15"/>
  <c r="BV276" i="15" s="1"/>
  <c r="BP92" i="15"/>
  <c r="BV92" i="15" s="1"/>
  <c r="BP68" i="15"/>
  <c r="BV68" i="15" s="1"/>
  <c r="BO17" i="15"/>
  <c r="BU17" i="15" s="1"/>
  <c r="BP201" i="15"/>
  <c r="BV201" i="15" s="1"/>
  <c r="BP184" i="15"/>
  <c r="BV184" i="15" s="1"/>
  <c r="BP29" i="15"/>
  <c r="BV29" i="15" s="1"/>
  <c r="BO262" i="15"/>
  <c r="BU262" i="15" s="1"/>
  <c r="BP35" i="15"/>
  <c r="BV35" i="15" s="1"/>
  <c r="BP59" i="15"/>
  <c r="BV59" i="15" s="1"/>
  <c r="BP90" i="15"/>
  <c r="BV90" i="15" s="1"/>
  <c r="BP18" i="15"/>
  <c r="BV18" i="15" s="1"/>
  <c r="BP81" i="15"/>
  <c r="BV81" i="15" s="1"/>
  <c r="BP109" i="15"/>
  <c r="BV109" i="15" s="1"/>
  <c r="BP225" i="15"/>
  <c r="BV225" i="15" s="1"/>
  <c r="BP162" i="15"/>
  <c r="BV162" i="15" s="1"/>
  <c r="BO233" i="15"/>
  <c r="BU233" i="15" s="1"/>
  <c r="BP177" i="15"/>
  <c r="BV177" i="15" s="1"/>
  <c r="BP208" i="15"/>
  <c r="BV208" i="15" s="1"/>
  <c r="BP206" i="15"/>
  <c r="BV206" i="15" s="1"/>
  <c r="BP274" i="15"/>
  <c r="BV274" i="15" s="1"/>
  <c r="BP207" i="15"/>
  <c r="BV207" i="15" s="1"/>
  <c r="BP137" i="15"/>
  <c r="BV137" i="15" s="1"/>
  <c r="BP136" i="15"/>
  <c r="BV136" i="15" s="1"/>
  <c r="BP100" i="15"/>
  <c r="BV100" i="15" s="1"/>
  <c r="BP33" i="15"/>
  <c r="BV33" i="15" s="1"/>
  <c r="BP36" i="15"/>
  <c r="BV36" i="15" s="1"/>
  <c r="BO246" i="15"/>
  <c r="BU246" i="15" s="1"/>
  <c r="BO147" i="15"/>
  <c r="BU147" i="15" s="1"/>
  <c r="BP14" i="15"/>
  <c r="BV14" i="15" s="1"/>
  <c r="BP63" i="15"/>
  <c r="BV63" i="15" s="1"/>
  <c r="BP98" i="15"/>
  <c r="BV98" i="15" s="1"/>
  <c r="BO34" i="15"/>
  <c r="BU34" i="15" s="1"/>
  <c r="BO24" i="15"/>
  <c r="BU24" i="15" s="1"/>
  <c r="BO40" i="15"/>
  <c r="BU40" i="15" s="1"/>
  <c r="BO145" i="15"/>
  <c r="BU145" i="15" s="1"/>
  <c r="BP178" i="15"/>
  <c r="BV178" i="15" s="1"/>
  <c r="BP244" i="15"/>
  <c r="BV244" i="15" s="1"/>
  <c r="BP245" i="15"/>
  <c r="BV245" i="15" s="1"/>
  <c r="BP216" i="15"/>
  <c r="BV216" i="15" s="1"/>
  <c r="BP214" i="15"/>
  <c r="BV214" i="15" s="1"/>
  <c r="BP266" i="15"/>
  <c r="BV266" i="15" s="1"/>
  <c r="BP199" i="15"/>
  <c r="BV199" i="15" s="1"/>
  <c r="BP179" i="15"/>
  <c r="BV179" i="15" s="1"/>
  <c r="BP121" i="15"/>
  <c r="BV121" i="15" s="1"/>
  <c r="BP66" i="15"/>
  <c r="BV66" i="15" s="1"/>
  <c r="BP69" i="15"/>
  <c r="BV69" i="15" s="1"/>
  <c r="BP28" i="15"/>
  <c r="BV28" i="15" s="1"/>
  <c r="BO234" i="15"/>
  <c r="BU234" i="15" s="1"/>
  <c r="BO96" i="15"/>
  <c r="BU96" i="15" s="1"/>
  <c r="BP22" i="15"/>
  <c r="BV22" i="15" s="1"/>
  <c r="BO63" i="15"/>
  <c r="BU63" i="15" s="1"/>
  <c r="BP106" i="15"/>
  <c r="BV106" i="15" s="1"/>
  <c r="BO42" i="15"/>
  <c r="BU42" i="15" s="1"/>
  <c r="BP93" i="15"/>
  <c r="BV93" i="15" s="1"/>
  <c r="BO106" i="15"/>
  <c r="BU106" i="15" s="1"/>
  <c r="BP182" i="15"/>
  <c r="BV182" i="15" s="1"/>
  <c r="BP230" i="15"/>
  <c r="BV230" i="15" s="1"/>
  <c r="BP252" i="15"/>
  <c r="BV252" i="15" s="1"/>
  <c r="BP253" i="15"/>
  <c r="BV253" i="15" s="1"/>
  <c r="BP224" i="15"/>
  <c r="BV224" i="15" s="1"/>
  <c r="BP247" i="15"/>
  <c r="BV247" i="15" s="1"/>
  <c r="BP251" i="15"/>
  <c r="BV251" i="15" s="1"/>
  <c r="BP250" i="15"/>
  <c r="BV250" i="15" s="1"/>
  <c r="BP191" i="15"/>
  <c r="BV191" i="15" s="1"/>
  <c r="BP96" i="15"/>
  <c r="BV96" i="15" s="1"/>
  <c r="BP171" i="15"/>
  <c r="BV171" i="15" s="1"/>
  <c r="BP37" i="15"/>
  <c r="BV37" i="15" s="1"/>
  <c r="BP61" i="15"/>
  <c r="BV61" i="15" s="1"/>
  <c r="BP12" i="15"/>
  <c r="BV12" i="15" s="1"/>
  <c r="BO227" i="15"/>
  <c r="BU227" i="15" s="1"/>
  <c r="BO73" i="15"/>
  <c r="BU73" i="15" s="1"/>
  <c r="BP30" i="15"/>
  <c r="BV30" i="15" s="1"/>
  <c r="BO67" i="15"/>
  <c r="BU67" i="15" s="1"/>
  <c r="BP114" i="15"/>
  <c r="BV114" i="15" s="1"/>
  <c r="BO56" i="15"/>
  <c r="BU56" i="15" s="1"/>
  <c r="BP105" i="15"/>
  <c r="BV105" i="15" s="1"/>
  <c r="BP185" i="15"/>
  <c r="BV185" i="15" s="1"/>
  <c r="BO123" i="15"/>
  <c r="BU123" i="15" s="1"/>
  <c r="BO134" i="15"/>
  <c r="BU134" i="15" s="1"/>
  <c r="BP260" i="15"/>
  <c r="BV260" i="15" s="1"/>
  <c r="BP261" i="15"/>
  <c r="BV261" i="15" s="1"/>
  <c r="BP142" i="15"/>
  <c r="BV142" i="15" s="1"/>
  <c r="BP255" i="15"/>
  <c r="BV255" i="15" s="1"/>
  <c r="BP227" i="15"/>
  <c r="BV227" i="15" s="1"/>
  <c r="BP235" i="15"/>
  <c r="BV235" i="15" s="1"/>
  <c r="BP88" i="15"/>
  <c r="BV88" i="15" s="1"/>
  <c r="BP163" i="15"/>
  <c r="BV163" i="15" s="1"/>
  <c r="BP119" i="15"/>
  <c r="BV119" i="15" s="1"/>
  <c r="BP53" i="15"/>
  <c r="BV53" i="15" s="1"/>
  <c r="BP5" i="15"/>
  <c r="BV5" i="15" s="1"/>
  <c r="BO191" i="15"/>
  <c r="BU191" i="15" s="1"/>
  <c r="BO45" i="15"/>
  <c r="BU45" i="15" s="1"/>
  <c r="BP38" i="15"/>
  <c r="BV38" i="15" s="1"/>
  <c r="BP74" i="15"/>
  <c r="BV74" i="15" s="1"/>
  <c r="BO20" i="15"/>
  <c r="BU20" i="15" s="1"/>
  <c r="BO70" i="15"/>
  <c r="BU70" i="15" s="1"/>
  <c r="BP122" i="15"/>
  <c r="BV122" i="15" s="1"/>
  <c r="BP193" i="15"/>
  <c r="BV193" i="15" s="1"/>
  <c r="BP174" i="15"/>
  <c r="BV174" i="15" s="1"/>
  <c r="BO150" i="15"/>
  <c r="BU150" i="15" s="1"/>
  <c r="BP268" i="15"/>
  <c r="BV268" i="15" s="1"/>
  <c r="BP269" i="15"/>
  <c r="BV269" i="15" s="1"/>
  <c r="BO170" i="15"/>
  <c r="BU170" i="15" s="1"/>
  <c r="BP263" i="15"/>
  <c r="BV263" i="15" s="1"/>
  <c r="BO269" i="15"/>
  <c r="BU269" i="15" s="1"/>
  <c r="BP241" i="15"/>
  <c r="BV241" i="15" s="1"/>
  <c r="BP175" i="15"/>
  <c r="BV175" i="15" s="1"/>
  <c r="BP112" i="15"/>
  <c r="BV112" i="15" s="1"/>
  <c r="BP155" i="15"/>
  <c r="BV155" i="15" s="1"/>
  <c r="BP111" i="15"/>
  <c r="BV111" i="15" s="1"/>
  <c r="BP76" i="15"/>
  <c r="BV76" i="15" s="1"/>
  <c r="BP23" i="15"/>
  <c r="BV23" i="15" s="1"/>
  <c r="BO206" i="15"/>
  <c r="BU206" i="15" s="1"/>
  <c r="BO47" i="15"/>
  <c r="BU47" i="15" s="1"/>
  <c r="BO84" i="15"/>
  <c r="BU84" i="15" s="1"/>
  <c r="BP83" i="15"/>
  <c r="BV83" i="15" s="1"/>
  <c r="BO11" i="15"/>
  <c r="BU11" i="15" s="1"/>
  <c r="BO110" i="15"/>
  <c r="BU110" i="15" s="1"/>
  <c r="BP209" i="15"/>
  <c r="BV209" i="15" s="1"/>
  <c r="BO144" i="15"/>
  <c r="BU144" i="15" s="1"/>
  <c r="BO209" i="15"/>
  <c r="BU209" i="15" s="1"/>
  <c r="BO121" i="15"/>
  <c r="BU121" i="15" s="1"/>
  <c r="BP192" i="15"/>
  <c r="BV192" i="15" s="1"/>
  <c r="BP190" i="15"/>
  <c r="BV190" i="15" s="1"/>
  <c r="BP280" i="15"/>
  <c r="BV280" i="15" s="1"/>
  <c r="BP238" i="15"/>
  <c r="BV238" i="15" s="1"/>
  <c r="BP153" i="15"/>
  <c r="BV153" i="15" s="1"/>
  <c r="BP160" i="15"/>
  <c r="BV160" i="15" s="1"/>
  <c r="BP70" i="15"/>
  <c r="BV70" i="15" s="1"/>
  <c r="BP73" i="15"/>
  <c r="BV73" i="15" s="1"/>
  <c r="BP60" i="15"/>
  <c r="BV60" i="15" s="1"/>
  <c r="BO175" i="15"/>
  <c r="BU175" i="15" s="1"/>
  <c r="BO105" i="15"/>
  <c r="BU105" i="15" s="1"/>
  <c r="BO22" i="15"/>
  <c r="BU22" i="15" s="1"/>
  <c r="BP51" i="15"/>
  <c r="BV51" i="15" s="1"/>
  <c r="BP71" i="15"/>
  <c r="BV71" i="15" s="1"/>
  <c r="BP94" i="15"/>
  <c r="BV94" i="15" s="1"/>
  <c r="BO28" i="15"/>
  <c r="BU28" i="15" s="1"/>
  <c r="BP26" i="15"/>
  <c r="BV26" i="15" s="1"/>
  <c r="BO72" i="15"/>
  <c r="BU72" i="15" s="1"/>
  <c r="BO86" i="15"/>
  <c r="BU86" i="15" s="1"/>
  <c r="BO122" i="15"/>
  <c r="BU122" i="15" s="1"/>
  <c r="BP117" i="15"/>
  <c r="BV117" i="15" s="1"/>
  <c r="BP197" i="15"/>
  <c r="BV197" i="15" s="1"/>
  <c r="BO141" i="15"/>
  <c r="BU141" i="15" s="1"/>
  <c r="BP130" i="15"/>
  <c r="BV130" i="15" s="1"/>
  <c r="BP165" i="15"/>
  <c r="BV165" i="15" s="1"/>
  <c r="BP150" i="15"/>
  <c r="BV150" i="15" s="1"/>
  <c r="BP236" i="15"/>
  <c r="BV236" i="15" s="1"/>
  <c r="BP272" i="15"/>
  <c r="BV272" i="15" s="1"/>
  <c r="BP239" i="15"/>
  <c r="BV239" i="15" s="1"/>
  <c r="BP273" i="15"/>
  <c r="BV273" i="15" s="1"/>
  <c r="BP212" i="15"/>
  <c r="BV212" i="15" s="1"/>
  <c r="BP170" i="15"/>
  <c r="BV170" i="15" s="1"/>
  <c r="BP210" i="15"/>
  <c r="BV210" i="15" s="1"/>
  <c r="BP259" i="15"/>
  <c r="BV259" i="15" s="1"/>
  <c r="BO280" i="15"/>
  <c r="BU280" i="15" s="1"/>
  <c r="BP242" i="15"/>
  <c r="BV242" i="15" s="1"/>
  <c r="BP270" i="15"/>
  <c r="BV270" i="15" s="1"/>
  <c r="BP246" i="15"/>
  <c r="BV246" i="15" s="1"/>
  <c r="BP237" i="15"/>
  <c r="BV237" i="15" s="1"/>
  <c r="BP195" i="15"/>
  <c r="BV195" i="15" s="1"/>
  <c r="BP132" i="15"/>
  <c r="BV132" i="15" s="1"/>
  <c r="BP141" i="15"/>
  <c r="BV141" i="15" s="1"/>
  <c r="BP46" i="15"/>
  <c r="BV46" i="15" s="1"/>
  <c r="BP164" i="15"/>
  <c r="BV164" i="15" s="1"/>
  <c r="BP125" i="15"/>
  <c r="BV125" i="15" s="1"/>
  <c r="BP159" i="15"/>
  <c r="BV159" i="15" s="1"/>
  <c r="BP54" i="15"/>
  <c r="BV54" i="15" s="1"/>
  <c r="BP50" i="15"/>
  <c r="BV50" i="15" s="1"/>
  <c r="BP107" i="15"/>
  <c r="BV107" i="15" s="1"/>
  <c r="BP41" i="15"/>
  <c r="BV41" i="15" s="1"/>
  <c r="BP57" i="15"/>
  <c r="BV57" i="15" s="1"/>
  <c r="BP64" i="15"/>
  <c r="BV64" i="15" s="1"/>
  <c r="BP32" i="15"/>
  <c r="BV32" i="15" s="1"/>
  <c r="BP27" i="15"/>
  <c r="BV27" i="15" s="1"/>
  <c r="BO212" i="15"/>
  <c r="BU212" i="15" s="1"/>
  <c r="BO230" i="15"/>
  <c r="BU230" i="15" s="1"/>
  <c r="BO202" i="15"/>
  <c r="BU202" i="15" s="1"/>
  <c r="BO151" i="15"/>
  <c r="BU151" i="15" s="1"/>
  <c r="BO69" i="15"/>
  <c r="BU69" i="15" s="1"/>
  <c r="BO30" i="15"/>
  <c r="BU30" i="15" s="1"/>
  <c r="BP55" i="15"/>
  <c r="BV55" i="15" s="1"/>
  <c r="BO9" i="15"/>
  <c r="BU9" i="15" s="1"/>
  <c r="BP102" i="15"/>
  <c r="BV102" i="15" s="1"/>
  <c r="BP79" i="15"/>
  <c r="BV79" i="15" s="1"/>
  <c r="BP34" i="15"/>
  <c r="BV34" i="15" s="1"/>
  <c r="BP6" i="15"/>
  <c r="BV6" i="15" s="1"/>
  <c r="BP89" i="15"/>
  <c r="BV89" i="15" s="1"/>
  <c r="BP126" i="15"/>
  <c r="BV126" i="15" s="1"/>
  <c r="BO98" i="15"/>
  <c r="BU98" i="15" s="1"/>
  <c r="BP205" i="15"/>
  <c r="BV205" i="15" s="1"/>
  <c r="BO149" i="15"/>
  <c r="BU149" i="15" s="1"/>
  <c r="BO140" i="15"/>
  <c r="BU140" i="15" s="1"/>
  <c r="BP226" i="15"/>
  <c r="BV226" i="15" s="1"/>
  <c r="BO205" i="15"/>
  <c r="BU205" i="15" s="1"/>
  <c r="BP248" i="15"/>
  <c r="BV248" i="15" s="1"/>
  <c r="BP181" i="15"/>
  <c r="BV181" i="15" s="1"/>
  <c r="BP249" i="15"/>
  <c r="BV249" i="15" s="1"/>
  <c r="BP188" i="15"/>
  <c r="BV188" i="15" s="1"/>
  <c r="BP220" i="15"/>
  <c r="BV220" i="15" s="1"/>
  <c r="BP186" i="15"/>
  <c r="BV186" i="15" s="1"/>
  <c r="BP218" i="15"/>
  <c r="BV218" i="15" s="1"/>
  <c r="BO267" i="15"/>
  <c r="BU267" i="15" s="1"/>
  <c r="BO244" i="15"/>
  <c r="BU244" i="15" s="1"/>
  <c r="BO273" i="15"/>
  <c r="BU273" i="15" s="1"/>
  <c r="BP262" i="15"/>
  <c r="BV262" i="15" s="1"/>
  <c r="BP240" i="15"/>
  <c r="BV240" i="15" s="1"/>
  <c r="BP219" i="15"/>
  <c r="BV219" i="15" s="1"/>
  <c r="BP187" i="15"/>
  <c r="BV187" i="15" s="1"/>
  <c r="BP168" i="15"/>
  <c r="BV168" i="15" s="1"/>
  <c r="BP133" i="15"/>
  <c r="BV133" i="15" s="1"/>
  <c r="BP13" i="15"/>
  <c r="BV13" i="15" s="1"/>
  <c r="BP156" i="15"/>
  <c r="BV156" i="15" s="1"/>
  <c r="BP82" i="15"/>
  <c r="BV82" i="15" s="1"/>
  <c r="BP151" i="15"/>
  <c r="BV151" i="15" s="1"/>
  <c r="BP128" i="15"/>
  <c r="BV128" i="15" s="1"/>
  <c r="BP77" i="15"/>
  <c r="BV77" i="15" s="1"/>
  <c r="BP99" i="15"/>
  <c r="BV99" i="15" s="1"/>
  <c r="BP25" i="15"/>
  <c r="BV25" i="15" s="1"/>
  <c r="BP49" i="15"/>
  <c r="BV49" i="15" s="1"/>
  <c r="BP56" i="15"/>
  <c r="BV56" i="15" s="1"/>
  <c r="BP24" i="15"/>
  <c r="BV24" i="15" s="1"/>
  <c r="BP19" i="15"/>
  <c r="BV19" i="15" s="1"/>
  <c r="BO204" i="15"/>
  <c r="BU204" i="15" s="1"/>
  <c r="BO223" i="15"/>
  <c r="BU223" i="15" s="1"/>
  <c r="BO179" i="15"/>
  <c r="BU179" i="15" s="1"/>
  <c r="BO143" i="15"/>
  <c r="BU143" i="15" s="1"/>
  <c r="BO41" i="15"/>
  <c r="BU41" i="15" s="1"/>
  <c r="BP222" i="15"/>
  <c r="BV222" i="15" s="1"/>
  <c r="BP267" i="15"/>
  <c r="BV267" i="15" s="1"/>
  <c r="BP258" i="15"/>
  <c r="BV258" i="15" s="1"/>
  <c r="BP232" i="15"/>
  <c r="BV232" i="15" s="1"/>
  <c r="BP215" i="15"/>
  <c r="BV215" i="15" s="1"/>
  <c r="BP183" i="15"/>
  <c r="BV183" i="15" s="1"/>
  <c r="BP161" i="15"/>
  <c r="BV161" i="15" s="1"/>
  <c r="BP131" i="15"/>
  <c r="BV131" i="15" s="1"/>
  <c r="BP124" i="15"/>
  <c r="BV124" i="15" s="1"/>
  <c r="BP152" i="15"/>
  <c r="BV152" i="15" s="1"/>
  <c r="BP58" i="15"/>
  <c r="BV58" i="15" s="1"/>
  <c r="BP147" i="15"/>
  <c r="BV147" i="15" s="1"/>
  <c r="BP116" i="15"/>
  <c r="BV116" i="15" s="1"/>
  <c r="BP127" i="15"/>
  <c r="BV127" i="15" s="1"/>
  <c r="BP95" i="15"/>
  <c r="BV95" i="15" s="1"/>
  <c r="BP17" i="15"/>
  <c r="BV17" i="15" s="1"/>
  <c r="BP45" i="15"/>
  <c r="BV45" i="15" s="1"/>
  <c r="BP52" i="15"/>
  <c r="BV52" i="15" s="1"/>
  <c r="BP20" i="15"/>
  <c r="BV20" i="15" s="1"/>
  <c r="BP15" i="15"/>
  <c r="BV15" i="15" s="1"/>
  <c r="BO254" i="15"/>
  <c r="BU254" i="15" s="1"/>
  <c r="BO219" i="15"/>
  <c r="BU219" i="15" s="1"/>
  <c r="BO109" i="15"/>
  <c r="BU109" i="15" s="1"/>
  <c r="BO108" i="15"/>
  <c r="BU108" i="15" s="1"/>
  <c r="BO37" i="15"/>
  <c r="BU37" i="15" s="1"/>
  <c r="BP110" i="15"/>
  <c r="BV110" i="15" s="1"/>
  <c r="BO83" i="15"/>
  <c r="BU83" i="15" s="1"/>
  <c r="BO54" i="15"/>
  <c r="BU54" i="15" s="1"/>
  <c r="BO19" i="15"/>
  <c r="BU19" i="15" s="1"/>
  <c r="BP97" i="15"/>
  <c r="BV97" i="15" s="1"/>
  <c r="BO115" i="15"/>
  <c r="BU115" i="15" s="1"/>
  <c r="BP169" i="15"/>
  <c r="BV169" i="15" s="1"/>
  <c r="BP213" i="15"/>
  <c r="BV213" i="15" s="1"/>
  <c r="BO94" i="15"/>
  <c r="BU94" i="15" s="1"/>
  <c r="BP166" i="15"/>
  <c r="BV166" i="15" s="1"/>
  <c r="BP234" i="15"/>
  <c r="BV234" i="15" s="1"/>
  <c r="BP229" i="15"/>
  <c r="BV229" i="15" s="1"/>
  <c r="BP256" i="15"/>
  <c r="BV256" i="15" s="1"/>
  <c r="BO138" i="15"/>
  <c r="BU138" i="15" s="1"/>
  <c r="BP257" i="15"/>
  <c r="BV257" i="15" s="1"/>
  <c r="BP196" i="15"/>
  <c r="BV196" i="15" s="1"/>
  <c r="BO241" i="15"/>
  <c r="BU241" i="15" s="1"/>
  <c r="BP194" i="15"/>
  <c r="BV194" i="15" s="1"/>
  <c r="BP243" i="15"/>
  <c r="BV243" i="15" s="1"/>
  <c r="BO271" i="15"/>
  <c r="BU271" i="15" s="1"/>
  <c r="BP279" i="15"/>
  <c r="BV279" i="15" s="1"/>
  <c r="BP228" i="15"/>
  <c r="BV228" i="15" s="1"/>
  <c r="BP211" i="15"/>
  <c r="BV211" i="15" s="1"/>
  <c r="BP176" i="15"/>
  <c r="BV176" i="15" s="1"/>
  <c r="BP157" i="15"/>
  <c r="BV157" i="15" s="1"/>
  <c r="BP180" i="15"/>
  <c r="BV180" i="15" s="1"/>
  <c r="BP120" i="15"/>
  <c r="BV120" i="15" s="1"/>
  <c r="BP148" i="15"/>
  <c r="BV148" i="15" s="1"/>
  <c r="BP42" i="15"/>
  <c r="BV42" i="15" s="1"/>
  <c r="BP143" i="15"/>
  <c r="BV143" i="15" s="1"/>
  <c r="BP108" i="15"/>
  <c r="BV108" i="15" s="1"/>
  <c r="BP123" i="15"/>
  <c r="BV123" i="15" s="1"/>
  <c r="BP91" i="15"/>
  <c r="BV91" i="15" s="1"/>
  <c r="BP9" i="15"/>
  <c r="BV9" i="15" s="1"/>
  <c r="BP80" i="15"/>
  <c r="BV80" i="15" s="1"/>
  <c r="BP48" i="15"/>
  <c r="BV48" i="15" s="1"/>
  <c r="BP16" i="15"/>
  <c r="BV16" i="15" s="1"/>
  <c r="BP11" i="15"/>
  <c r="BV11" i="15" s="1"/>
  <c r="BO250" i="15"/>
  <c r="BU250" i="15" s="1"/>
  <c r="BO195" i="15"/>
  <c r="BU195" i="15" s="1"/>
  <c r="BO77" i="15"/>
  <c r="BU77" i="15" s="1"/>
  <c r="BO100" i="15"/>
  <c r="BU100" i="15" s="1"/>
  <c r="BP39" i="15"/>
  <c r="BV39" i="15" s="1"/>
  <c r="BP47" i="15"/>
  <c r="BV47" i="15" s="1"/>
  <c r="BP67" i="15"/>
  <c r="BV67" i="15" s="1"/>
  <c r="BP86" i="15"/>
  <c r="BV86" i="15" s="1"/>
  <c r="BP118" i="15"/>
  <c r="BV118" i="15" s="1"/>
  <c r="BP10" i="15"/>
  <c r="BV10" i="15" s="1"/>
  <c r="BO58" i="15"/>
  <c r="BU58" i="15" s="1"/>
  <c r="BP87" i="15"/>
  <c r="BV87" i="15" s="1"/>
  <c r="BP113" i="15"/>
  <c r="BV113" i="15" s="1"/>
  <c r="BP101" i="15"/>
  <c r="BV101" i="15" s="1"/>
  <c r="BP189" i="15"/>
  <c r="BV189" i="15" s="1"/>
  <c r="BP221" i="15"/>
  <c r="BV221" i="15" s="1"/>
  <c r="BP129" i="15"/>
  <c r="BV129" i="15" s="1"/>
  <c r="BP146" i="15"/>
  <c r="BV146" i="15" s="1"/>
  <c r="BP134" i="15"/>
  <c r="BV134" i="15" s="1"/>
  <c r="BP233" i="15"/>
  <c r="BV233" i="15" s="1"/>
  <c r="BP264" i="15"/>
  <c r="BV264" i="15" s="1"/>
  <c r="BP154" i="15"/>
  <c r="BV154" i="15" s="1"/>
  <c r="BP265" i="15"/>
  <c r="BV265" i="15" s="1"/>
  <c r="BP204" i="15"/>
  <c r="BV204" i="15" s="1"/>
  <c r="BP158" i="15"/>
  <c r="BV158" i="15" s="1"/>
  <c r="BP202" i="15"/>
  <c r="BV202" i="15" s="1"/>
  <c r="BO255" i="15"/>
  <c r="BU255" i="15" s="1"/>
  <c r="BP275" i="15"/>
  <c r="BV275" i="15" s="1"/>
  <c r="BO276" i="15"/>
  <c r="BU276" i="15" s="1"/>
  <c r="BP254" i="15"/>
  <c r="BV254" i="15" s="1"/>
  <c r="BP231" i="15"/>
  <c r="BV231" i="15" s="1"/>
  <c r="BP172" i="15"/>
  <c r="BV172" i="15" s="1"/>
  <c r="BP203" i="15"/>
  <c r="BV203" i="15" s="1"/>
  <c r="BP173" i="15"/>
  <c r="BV173" i="15" s="1"/>
  <c r="BP149" i="15"/>
  <c r="BV149" i="15" s="1"/>
  <c r="BP62" i="15"/>
  <c r="BV62" i="15" s="1"/>
  <c r="BP104" i="15"/>
  <c r="BV104" i="15" s="1"/>
  <c r="BP140" i="15"/>
  <c r="BV140" i="15" s="1"/>
  <c r="BP167" i="15"/>
  <c r="BV167" i="15" s="1"/>
  <c r="BP135" i="15"/>
  <c r="BV135" i="15" s="1"/>
  <c r="BP78" i="15"/>
  <c r="BV78" i="15" s="1"/>
  <c r="BP115" i="15"/>
  <c r="BV115" i="15" s="1"/>
  <c r="BP7" i="15"/>
  <c r="BV7" i="15" s="1"/>
  <c r="BP65" i="15"/>
  <c r="BV65" i="15" s="1"/>
  <c r="BP72" i="15"/>
  <c r="BV72" i="15" s="1"/>
  <c r="BP40" i="15"/>
  <c r="BV40" i="15" s="1"/>
  <c r="BO258" i="15"/>
  <c r="BU258" i="15" s="1"/>
  <c r="BO238" i="15"/>
  <c r="BU238" i="15" s="1"/>
  <c r="BO117" i="15"/>
  <c r="BU117" i="15" s="1"/>
  <c r="BO97" i="15"/>
  <c r="BU97" i="15" s="1"/>
  <c r="BO99" i="15"/>
  <c r="BU99" i="15" s="1"/>
  <c r="BO38" i="15"/>
  <c r="BU38" i="15" s="1"/>
  <c r="BO79" i="15"/>
  <c r="BU79" i="15" s="1"/>
  <c r="BO44" i="15"/>
  <c r="BU44" i="15" s="1"/>
  <c r="BO60" i="15"/>
  <c r="BU60" i="15" s="1"/>
  <c r="BO75" i="15"/>
  <c r="BU75" i="15" s="1"/>
  <c r="BO35" i="15"/>
  <c r="BU35" i="15" s="1"/>
  <c r="BO91" i="15"/>
  <c r="BU91" i="15" s="1"/>
  <c r="BO32" i="15"/>
  <c r="BU32" i="15" s="1"/>
  <c r="BO114" i="15"/>
  <c r="BU114" i="15" s="1"/>
  <c r="BO153" i="15"/>
  <c r="BU153" i="15" s="1"/>
  <c r="BO126" i="15"/>
  <c r="BU126" i="15" s="1"/>
  <c r="BO148" i="15"/>
  <c r="BU148" i="15" s="1"/>
  <c r="BO162" i="15"/>
  <c r="BU162" i="15" s="1"/>
  <c r="BO176" i="15"/>
  <c r="BU176" i="15" s="1"/>
  <c r="BO213" i="15"/>
  <c r="BU213" i="15" s="1"/>
  <c r="BO154" i="15"/>
  <c r="BU154" i="15" s="1"/>
  <c r="BO132" i="15"/>
  <c r="BU132" i="15" s="1"/>
  <c r="BO253" i="15"/>
  <c r="BU253" i="15" s="1"/>
  <c r="BO256" i="15"/>
  <c r="BU256" i="15" s="1"/>
  <c r="BO249" i="15"/>
  <c r="BU249" i="15" s="1"/>
  <c r="BO173" i="15"/>
  <c r="BU173" i="15" s="1"/>
  <c r="BO200" i="15"/>
  <c r="BU200" i="15" s="1"/>
  <c r="BO240" i="15"/>
  <c r="BU240" i="15" s="1"/>
  <c r="BO226" i="15"/>
  <c r="BU226" i="15" s="1"/>
  <c r="BO215" i="15"/>
  <c r="BU215" i="15" s="1"/>
  <c r="BO101" i="15"/>
  <c r="BU101" i="15" s="1"/>
  <c r="BO194" i="15"/>
  <c r="BU194" i="15" s="1"/>
  <c r="BO124" i="15"/>
  <c r="BU124" i="15" s="1"/>
  <c r="BO89" i="15"/>
  <c r="BU89" i="15" s="1"/>
  <c r="BO139" i="15"/>
  <c r="BU139" i="15" s="1"/>
  <c r="BO92" i="15"/>
  <c r="BU92" i="15" s="1"/>
  <c r="BO65" i="15"/>
  <c r="BU65" i="15" s="1"/>
  <c r="BO33" i="15"/>
  <c r="BU33" i="15" s="1"/>
  <c r="BO55" i="15"/>
  <c r="BU55" i="15" s="1"/>
  <c r="BO71" i="15"/>
  <c r="BU71" i="15" s="1"/>
  <c r="BO5" i="15"/>
  <c r="BU5" i="15" s="1"/>
  <c r="BO15" i="15"/>
  <c r="BU15" i="15" s="1"/>
  <c r="BO18" i="15"/>
  <c r="BU18" i="15" s="1"/>
  <c r="BO46" i="15"/>
  <c r="BU46" i="15" s="1"/>
  <c r="BO62" i="15"/>
  <c r="BU62" i="15" s="1"/>
  <c r="BO78" i="15"/>
  <c r="BU78" i="15" s="1"/>
  <c r="BO74" i="15"/>
  <c r="BU74" i="15" s="1"/>
  <c r="BO95" i="15"/>
  <c r="BU95" i="15" s="1"/>
  <c r="BO85" i="15"/>
  <c r="BU85" i="15" s="1"/>
  <c r="BO119" i="15"/>
  <c r="BU119" i="15" s="1"/>
  <c r="BO16" i="15"/>
  <c r="BU16" i="15" s="1"/>
  <c r="BO157" i="15"/>
  <c r="BU157" i="15" s="1"/>
  <c r="BO13" i="15"/>
  <c r="BU13" i="15" s="1"/>
  <c r="BO152" i="15"/>
  <c r="BU152" i="15" s="1"/>
  <c r="BO183" i="15"/>
  <c r="BU183" i="15" s="1"/>
  <c r="BO185" i="15"/>
  <c r="BU185" i="15" s="1"/>
  <c r="BO217" i="15"/>
  <c r="BU217" i="15" s="1"/>
  <c r="BO142" i="15"/>
  <c r="BU142" i="15" s="1"/>
  <c r="BO259" i="15"/>
  <c r="BU259" i="15" s="1"/>
  <c r="BO275" i="15"/>
  <c r="BU275" i="15" s="1"/>
  <c r="BO248" i="15"/>
  <c r="BU248" i="15" s="1"/>
  <c r="BO260" i="15"/>
  <c r="BU260" i="15" s="1"/>
  <c r="BO252" i="15"/>
  <c r="BU252" i="15" s="1"/>
  <c r="BO278" i="15"/>
  <c r="BU278" i="15" s="1"/>
  <c r="BO242" i="15"/>
  <c r="BU242" i="15" s="1"/>
  <c r="BO196" i="15"/>
  <c r="BU196" i="15" s="1"/>
  <c r="BO232" i="15"/>
  <c r="BU232" i="15" s="1"/>
  <c r="BO235" i="15"/>
  <c r="BU235" i="15" s="1"/>
  <c r="BO211" i="15"/>
  <c r="BU211" i="15" s="1"/>
  <c r="BO222" i="15"/>
  <c r="BU222" i="15" s="1"/>
  <c r="BO190" i="15"/>
  <c r="BU190" i="15" s="1"/>
  <c r="BO120" i="15"/>
  <c r="BU120" i="15" s="1"/>
  <c r="BO167" i="15"/>
  <c r="BU167" i="15" s="1"/>
  <c r="BO135" i="15"/>
  <c r="BU135" i="15" s="1"/>
  <c r="BO131" i="15"/>
  <c r="BU131" i="15" s="1"/>
  <c r="BO61" i="15"/>
  <c r="BU61" i="15" s="1"/>
  <c r="BO29" i="15"/>
  <c r="BU29" i="15" s="1"/>
  <c r="BO14" i="15"/>
  <c r="BU14" i="15" s="1"/>
  <c r="BO7" i="15"/>
  <c r="BU7" i="15" s="1"/>
  <c r="BO23" i="15"/>
  <c r="BU23" i="15" s="1"/>
  <c r="BO48" i="15"/>
  <c r="BU48" i="15" s="1"/>
  <c r="BO64" i="15"/>
  <c r="BU64" i="15" s="1"/>
  <c r="BO82" i="15"/>
  <c r="BU82" i="15" s="1"/>
  <c r="BO80" i="15"/>
  <c r="BU80" i="15" s="1"/>
  <c r="BO125" i="15"/>
  <c r="BU125" i="15" s="1"/>
  <c r="BO90" i="15"/>
  <c r="BU90" i="15" s="1"/>
  <c r="BO161" i="15"/>
  <c r="BU161" i="15" s="1"/>
  <c r="BO156" i="15"/>
  <c r="BU156" i="15" s="1"/>
  <c r="BO187" i="15"/>
  <c r="BU187" i="15" s="1"/>
  <c r="BO189" i="15"/>
  <c r="BU189" i="15" s="1"/>
  <c r="BO221" i="15"/>
  <c r="BU221" i="15" s="1"/>
  <c r="BO169" i="15"/>
  <c r="BU169" i="15" s="1"/>
  <c r="BO243" i="15"/>
  <c r="BU243" i="15" s="1"/>
  <c r="BO279" i="15"/>
  <c r="BU279" i="15" s="1"/>
  <c r="BO264" i="15"/>
  <c r="BU264" i="15" s="1"/>
  <c r="BO257" i="15"/>
  <c r="BU257" i="15" s="1"/>
  <c r="BO274" i="15"/>
  <c r="BU274" i="15" s="1"/>
  <c r="BO224" i="15"/>
  <c r="BU224" i="15" s="1"/>
  <c r="BO192" i="15"/>
  <c r="BU192" i="15" s="1"/>
  <c r="BO228" i="15"/>
  <c r="BU228" i="15" s="1"/>
  <c r="BO129" i="15"/>
  <c r="BU129" i="15" s="1"/>
  <c r="BO207" i="15"/>
  <c r="BU207" i="15" s="1"/>
  <c r="BO218" i="15"/>
  <c r="BU218" i="15" s="1"/>
  <c r="BO186" i="15"/>
  <c r="BU186" i="15" s="1"/>
  <c r="BO112" i="15"/>
  <c r="BU112" i="15" s="1"/>
  <c r="BO163" i="15"/>
  <c r="BU163" i="15" s="1"/>
  <c r="BO81" i="15"/>
  <c r="BU81" i="15" s="1"/>
  <c r="BO111" i="15"/>
  <c r="BU111" i="15" s="1"/>
  <c r="BO57" i="15"/>
  <c r="BU57" i="15" s="1"/>
  <c r="BO25" i="15"/>
  <c r="BU25" i="15" s="1"/>
  <c r="BO43" i="15"/>
  <c r="BU43" i="15" s="1"/>
  <c r="BO59" i="15"/>
  <c r="BU59" i="15" s="1"/>
  <c r="BO76" i="15"/>
  <c r="BU76" i="15" s="1"/>
  <c r="BO12" i="15"/>
  <c r="BU12" i="15" s="1"/>
  <c r="BO31" i="15"/>
  <c r="BU31" i="15" s="1"/>
  <c r="BO26" i="15"/>
  <c r="BU26" i="15" s="1"/>
  <c r="BO50" i="15"/>
  <c r="BU50" i="15" s="1"/>
  <c r="BO66" i="15"/>
  <c r="BU66" i="15" s="1"/>
  <c r="BO6" i="15"/>
  <c r="BU6" i="15" s="1"/>
  <c r="BO8" i="15"/>
  <c r="BU8" i="15" s="1"/>
  <c r="BO130" i="15"/>
  <c r="BU130" i="15" s="1"/>
  <c r="BO133" i="15"/>
  <c r="BU133" i="15" s="1"/>
  <c r="BO165" i="15"/>
  <c r="BU165" i="15" s="1"/>
  <c r="BO160" i="15"/>
  <c r="BU160" i="15" s="1"/>
  <c r="BO178" i="15"/>
  <c r="BU178" i="15" s="1"/>
  <c r="BO237" i="15"/>
  <c r="BU237" i="15" s="1"/>
  <c r="BO193" i="15"/>
  <c r="BU193" i="15" s="1"/>
  <c r="BO225" i="15"/>
  <c r="BU225" i="15" s="1"/>
  <c r="BO172" i="15"/>
  <c r="BU172" i="15" s="1"/>
  <c r="BO158" i="15"/>
  <c r="BU158" i="15" s="1"/>
  <c r="BO247" i="15"/>
  <c r="BU247" i="15" s="1"/>
  <c r="BO263" i="15"/>
  <c r="BU263" i="15" s="1"/>
  <c r="BO277" i="15"/>
  <c r="BU277" i="15" s="1"/>
  <c r="BO245" i="15"/>
  <c r="BU245" i="15" s="1"/>
  <c r="BO268" i="15"/>
  <c r="BU268" i="15" s="1"/>
  <c r="BO261" i="15"/>
  <c r="BU261" i="15" s="1"/>
  <c r="BO270" i="15"/>
  <c r="BU270" i="15" s="1"/>
  <c r="BO220" i="15"/>
  <c r="BU220" i="15" s="1"/>
  <c r="BO188" i="15"/>
  <c r="BU188" i="15" s="1"/>
  <c r="BO177" i="15"/>
  <c r="BU177" i="15" s="1"/>
  <c r="BO171" i="15"/>
  <c r="BU171" i="15" s="1"/>
  <c r="BO203" i="15"/>
  <c r="BU203" i="15" s="1"/>
  <c r="BO214" i="15"/>
  <c r="BU214" i="15" s="1"/>
  <c r="BO181" i="15"/>
  <c r="BU181" i="15" s="1"/>
  <c r="BO104" i="15"/>
  <c r="BU104" i="15" s="1"/>
  <c r="BO159" i="15"/>
  <c r="BU159" i="15" s="1"/>
  <c r="BO128" i="15"/>
  <c r="BU128" i="15" s="1"/>
  <c r="BO107" i="15"/>
  <c r="BU107" i="15" s="1"/>
  <c r="BO53" i="15"/>
  <c r="BU53" i="15" s="1"/>
  <c r="BO21" i="15"/>
  <c r="BU21" i="15" s="1"/>
  <c r="BO39" i="15"/>
  <c r="BU39" i="15" s="1"/>
  <c r="BO52" i="15"/>
  <c r="BU52" i="15" s="1"/>
  <c r="BO68" i="15"/>
  <c r="BU68" i="15" s="1"/>
  <c r="BO87" i="15"/>
  <c r="BU87" i="15" s="1"/>
  <c r="BO102" i="15"/>
  <c r="BU102" i="15" s="1"/>
  <c r="BO166" i="15"/>
  <c r="BU166" i="15" s="1"/>
  <c r="BO137" i="15"/>
  <c r="BU137" i="15" s="1"/>
  <c r="BO168" i="15"/>
  <c r="BU168" i="15" s="1"/>
  <c r="BO164" i="15"/>
  <c r="BU164" i="15" s="1"/>
  <c r="BO88" i="15"/>
  <c r="BU88" i="15" s="1"/>
  <c r="BO197" i="15"/>
  <c r="BU197" i="15" s="1"/>
  <c r="BO239" i="15"/>
  <c r="BU239" i="15" s="1"/>
  <c r="BO251" i="15"/>
  <c r="BU251" i="15" s="1"/>
  <c r="BO272" i="15"/>
  <c r="BU272" i="15" s="1"/>
  <c r="BO265" i="15"/>
  <c r="BU265" i="15" s="1"/>
  <c r="BO266" i="15"/>
  <c r="BU266" i="15" s="1"/>
  <c r="BO216" i="15"/>
  <c r="BU216" i="15" s="1"/>
  <c r="BO184" i="15"/>
  <c r="BU184" i="15" s="1"/>
  <c r="BO174" i="15"/>
  <c r="BU174" i="15" s="1"/>
  <c r="BO231" i="15"/>
  <c r="BU231" i="15" s="1"/>
  <c r="BO199" i="15"/>
  <c r="BU199" i="15" s="1"/>
  <c r="BO210" i="15"/>
  <c r="BU210" i="15" s="1"/>
  <c r="BO180" i="15"/>
  <c r="BU180" i="15" s="1"/>
  <c r="BO113" i="15"/>
  <c r="BU113" i="15" s="1"/>
  <c r="BO155" i="15"/>
  <c r="BU155" i="15" s="1"/>
  <c r="BO116" i="15"/>
  <c r="BU116" i="15" s="1"/>
  <c r="BO103" i="15"/>
  <c r="BU103" i="15" s="1"/>
  <c r="CA393" i="15"/>
  <c r="CA394" i="15" s="1"/>
  <c r="CA388" i="15"/>
  <c r="CA389" i="15" s="1"/>
  <c r="CA382" i="15"/>
  <c r="CA398" i="15"/>
  <c r="CA399" i="15"/>
  <c r="BN305" i="15"/>
  <c r="BN289" i="15"/>
  <c r="BN290" i="15"/>
  <c r="CA403" i="15" l="1"/>
  <c r="BN311" i="31"/>
  <c r="CA403" i="31"/>
  <c r="BN310" i="31"/>
  <c r="CA402" i="31"/>
  <c r="BN311" i="15"/>
  <c r="BV281" i="31"/>
  <c r="BX6" i="31" s="1"/>
  <c r="BX7" i="31" s="1"/>
  <c r="BU281" i="31"/>
  <c r="BW6" i="31" s="1"/>
  <c r="BW7" i="31" s="1"/>
  <c r="CB9" i="31"/>
  <c r="CH9" i="31" s="1"/>
  <c r="CB13" i="31"/>
  <c r="CH13" i="31" s="1"/>
  <c r="CB17" i="31"/>
  <c r="CH17" i="31" s="1"/>
  <c r="CB21" i="31"/>
  <c r="CH21" i="31" s="1"/>
  <c r="CB25" i="31"/>
  <c r="CH25" i="31" s="1"/>
  <c r="CB29" i="31"/>
  <c r="CH29" i="31" s="1"/>
  <c r="CB33" i="31"/>
  <c r="CH33" i="31" s="1"/>
  <c r="CB37" i="31"/>
  <c r="CH37" i="31" s="1"/>
  <c r="CB41" i="31"/>
  <c r="CH41" i="31" s="1"/>
  <c r="CB49" i="31"/>
  <c r="CH49" i="31" s="1"/>
  <c r="CB7" i="31"/>
  <c r="CH7" i="31" s="1"/>
  <c r="CB10" i="31"/>
  <c r="CH10" i="31" s="1"/>
  <c r="CB14" i="31"/>
  <c r="CH14" i="31" s="1"/>
  <c r="CB18" i="31"/>
  <c r="CH18" i="31" s="1"/>
  <c r="CB22" i="31"/>
  <c r="CH22" i="31" s="1"/>
  <c r="CB26" i="31"/>
  <c r="CH26" i="31" s="1"/>
  <c r="CB30" i="31"/>
  <c r="CH30" i="31" s="1"/>
  <c r="CB34" i="31"/>
  <c r="CH34" i="31" s="1"/>
  <c r="CB38" i="31"/>
  <c r="CH38" i="31" s="1"/>
  <c r="CB42" i="31"/>
  <c r="CH42" i="31" s="1"/>
  <c r="CB46" i="31"/>
  <c r="CH46" i="31" s="1"/>
  <c r="CB50" i="31"/>
  <c r="CH50" i="31" s="1"/>
  <c r="CB54" i="31"/>
  <c r="CH54" i="31" s="1"/>
  <c r="CB58" i="31"/>
  <c r="CH58" i="31" s="1"/>
  <c r="CB62" i="31"/>
  <c r="CH62" i="31" s="1"/>
  <c r="CB66" i="31"/>
  <c r="CH66" i="31" s="1"/>
  <c r="CB70" i="31"/>
  <c r="CH70" i="31" s="1"/>
  <c r="CB74" i="31"/>
  <c r="CH74" i="31" s="1"/>
  <c r="CB78" i="31"/>
  <c r="CH78" i="31" s="1"/>
  <c r="CB39" i="31"/>
  <c r="CH39" i="31" s="1"/>
  <c r="CB43" i="31"/>
  <c r="CH43" i="31" s="1"/>
  <c r="CB47" i="31"/>
  <c r="CH47" i="31" s="1"/>
  <c r="CB51" i="31"/>
  <c r="CH51" i="31" s="1"/>
  <c r="CB55" i="31"/>
  <c r="CH55" i="31" s="1"/>
  <c r="CB59" i="31"/>
  <c r="CH59" i="31" s="1"/>
  <c r="CB63" i="31"/>
  <c r="CH63" i="31" s="1"/>
  <c r="CB67" i="31"/>
  <c r="CH67" i="31" s="1"/>
  <c r="CB71" i="31"/>
  <c r="CH71" i="31" s="1"/>
  <c r="CB75" i="31"/>
  <c r="CH75" i="31" s="1"/>
  <c r="CB79" i="31"/>
  <c r="CH79" i="31" s="1"/>
  <c r="CB87" i="31"/>
  <c r="CH87" i="31" s="1"/>
  <c r="CB6" i="31"/>
  <c r="CH6" i="31" s="1"/>
  <c r="CB11" i="31"/>
  <c r="CH11" i="31" s="1"/>
  <c r="CB19" i="31"/>
  <c r="CH19" i="31" s="1"/>
  <c r="CB27" i="31"/>
  <c r="CH27" i="31" s="1"/>
  <c r="CB35" i="31"/>
  <c r="CH35" i="31" s="1"/>
  <c r="CB86" i="31"/>
  <c r="CH86" i="31" s="1"/>
  <c r="CB89" i="31"/>
  <c r="CH89" i="31" s="1"/>
  <c r="CB93" i="31"/>
  <c r="CH93" i="31" s="1"/>
  <c r="CB97" i="31"/>
  <c r="CH97" i="31" s="1"/>
  <c r="CB101" i="31"/>
  <c r="CH101" i="31" s="1"/>
  <c r="CB105" i="31"/>
  <c r="CH105" i="31" s="1"/>
  <c r="CB109" i="31"/>
  <c r="CH109" i="31" s="1"/>
  <c r="CB113" i="31"/>
  <c r="CH113" i="31" s="1"/>
  <c r="CB84" i="31"/>
  <c r="CH84" i="31" s="1"/>
  <c r="CB15" i="31"/>
  <c r="CH15" i="31" s="1"/>
  <c r="CB23" i="31"/>
  <c r="CH23" i="31" s="1"/>
  <c r="CB31" i="31"/>
  <c r="CH31" i="31" s="1"/>
  <c r="CB83" i="31"/>
  <c r="CH83" i="31" s="1"/>
  <c r="CB82" i="31"/>
  <c r="CH82" i="31" s="1"/>
  <c r="CB121" i="31"/>
  <c r="CH121" i="31" s="1"/>
  <c r="CB169" i="31"/>
  <c r="CH169" i="31" s="1"/>
  <c r="CB173" i="31"/>
  <c r="CH173" i="31" s="1"/>
  <c r="CB177" i="31"/>
  <c r="CH177" i="31" s="1"/>
  <c r="CB181" i="31"/>
  <c r="CH181" i="31" s="1"/>
  <c r="CB185" i="31"/>
  <c r="CH185" i="31" s="1"/>
  <c r="CB189" i="31"/>
  <c r="CH189" i="31" s="1"/>
  <c r="CB117" i="31"/>
  <c r="CH117" i="31" s="1"/>
  <c r="CB125" i="31"/>
  <c r="CH125" i="31" s="1"/>
  <c r="CB128" i="31"/>
  <c r="CH128" i="31" s="1"/>
  <c r="CB129" i="31"/>
  <c r="CH129" i="31" s="1"/>
  <c r="CB133" i="31"/>
  <c r="CH133" i="31" s="1"/>
  <c r="CB191" i="31"/>
  <c r="CH191" i="31" s="1"/>
  <c r="CB199" i="31"/>
  <c r="CH199" i="31" s="1"/>
  <c r="CB203" i="31"/>
  <c r="CH203" i="31" s="1"/>
  <c r="CB207" i="31"/>
  <c r="CH207" i="31" s="1"/>
  <c r="CB211" i="31"/>
  <c r="CH211" i="31" s="1"/>
  <c r="CB215" i="31"/>
  <c r="CH215" i="31" s="1"/>
  <c r="CB219" i="31"/>
  <c r="CH219" i="31" s="1"/>
  <c r="CB139" i="31"/>
  <c r="CH139" i="31" s="1"/>
  <c r="CB147" i="31"/>
  <c r="CH147" i="31" s="1"/>
  <c r="CB155" i="31"/>
  <c r="CH155" i="31" s="1"/>
  <c r="CB194" i="31"/>
  <c r="CH194" i="31" s="1"/>
  <c r="CB200" i="31"/>
  <c r="CH200" i="31" s="1"/>
  <c r="CB204" i="31"/>
  <c r="CH204" i="31" s="1"/>
  <c r="CB208" i="31"/>
  <c r="CH208" i="31" s="1"/>
  <c r="CB212" i="31"/>
  <c r="CH212" i="31" s="1"/>
  <c r="CB216" i="31"/>
  <c r="CH216" i="31" s="1"/>
  <c r="CB220" i="31"/>
  <c r="CH220" i="31" s="1"/>
  <c r="CB224" i="31"/>
  <c r="CH224" i="31" s="1"/>
  <c r="CB228" i="31"/>
  <c r="CH228" i="31" s="1"/>
  <c r="CB195" i="31"/>
  <c r="CH195" i="31" s="1"/>
  <c r="CB201" i="31"/>
  <c r="CH201" i="31" s="1"/>
  <c r="CB205" i="31"/>
  <c r="CH205" i="31" s="1"/>
  <c r="CB209" i="31"/>
  <c r="CH209" i="31" s="1"/>
  <c r="CB135" i="31"/>
  <c r="CH135" i="31" s="1"/>
  <c r="CB143" i="31"/>
  <c r="CH143" i="31" s="1"/>
  <c r="CB151" i="31"/>
  <c r="CH151" i="31" s="1"/>
  <c r="CB229" i="31"/>
  <c r="CH229" i="31" s="1"/>
  <c r="CB235" i="31"/>
  <c r="CH235" i="31" s="1"/>
  <c r="CB213" i="31"/>
  <c r="CH213" i="31" s="1"/>
  <c r="CB221" i="31"/>
  <c r="CH221" i="31" s="1"/>
  <c r="CB255" i="31"/>
  <c r="CH255" i="31" s="1"/>
  <c r="CB259" i="31"/>
  <c r="CH259" i="31" s="1"/>
  <c r="CB263" i="31"/>
  <c r="CH263" i="31" s="1"/>
  <c r="CB267" i="31"/>
  <c r="CH267" i="31" s="1"/>
  <c r="CB271" i="31"/>
  <c r="CH271" i="31" s="1"/>
  <c r="CB275" i="31"/>
  <c r="CH275" i="31" s="1"/>
  <c r="CB279" i="31"/>
  <c r="CH279" i="31" s="1"/>
  <c r="CB285" i="31"/>
  <c r="CH285" i="31" s="1"/>
  <c r="CB291" i="31"/>
  <c r="CH291" i="31" s="1"/>
  <c r="CB294" i="31"/>
  <c r="CH294" i="31" s="1"/>
  <c r="CB223" i="31"/>
  <c r="CH223" i="31" s="1"/>
  <c r="CB243" i="31"/>
  <c r="CH243" i="31" s="1"/>
  <c r="CB244" i="31"/>
  <c r="CH244" i="31" s="1"/>
  <c r="CB247" i="31"/>
  <c r="CH247" i="31" s="1"/>
  <c r="CB248" i="31"/>
  <c r="CH248" i="31" s="1"/>
  <c r="CB251" i="31"/>
  <c r="CH251" i="31" s="1"/>
  <c r="CB281" i="31"/>
  <c r="CH281" i="31" s="1"/>
  <c r="CB232" i="31"/>
  <c r="CH232" i="31" s="1"/>
  <c r="CB240" i="31"/>
  <c r="CH240" i="31" s="1"/>
  <c r="CB225" i="31"/>
  <c r="CH225" i="31" s="1"/>
  <c r="CB231" i="31"/>
  <c r="CH231" i="31" s="1"/>
  <c r="CB239" i="31"/>
  <c r="CH239" i="31" s="1"/>
  <c r="CB217" i="31"/>
  <c r="CH217" i="31" s="1"/>
  <c r="CB253" i="31"/>
  <c r="CH253" i="31" s="1"/>
  <c r="CB257" i="31"/>
  <c r="CH257" i="31" s="1"/>
  <c r="CB261" i="31"/>
  <c r="CH261" i="31" s="1"/>
  <c r="CB265" i="31"/>
  <c r="CH265" i="31" s="1"/>
  <c r="CB269" i="31"/>
  <c r="CH269" i="31" s="1"/>
  <c r="CB273" i="31"/>
  <c r="CH273" i="31" s="1"/>
  <c r="CB277" i="31"/>
  <c r="CH277" i="31" s="1"/>
  <c r="CB283" i="31"/>
  <c r="CH283" i="31" s="1"/>
  <c r="CB296" i="31"/>
  <c r="CH296" i="31" s="1"/>
  <c r="CB299" i="31"/>
  <c r="CH299" i="31" s="1"/>
  <c r="CB227" i="31"/>
  <c r="CH227" i="31" s="1"/>
  <c r="CB236" i="31"/>
  <c r="CH236" i="31" s="1"/>
  <c r="CB237" i="31"/>
  <c r="CH237" i="31" s="1"/>
  <c r="CB254" i="31"/>
  <c r="CH254" i="31" s="1"/>
  <c r="CB258" i="31"/>
  <c r="CH258" i="31" s="1"/>
  <c r="CB262" i="31"/>
  <c r="CH262" i="31" s="1"/>
  <c r="CB266" i="31"/>
  <c r="CH266" i="31" s="1"/>
  <c r="CB270" i="31"/>
  <c r="CH270" i="31" s="1"/>
  <c r="CB274" i="31"/>
  <c r="CH274" i="31" s="1"/>
  <c r="CB278" i="31"/>
  <c r="CH278" i="31" s="1"/>
  <c r="CB282" i="31"/>
  <c r="CH282" i="31" s="1"/>
  <c r="CB317" i="31"/>
  <c r="CH317" i="31" s="1"/>
  <c r="CB329" i="31"/>
  <c r="CH329" i="31" s="1"/>
  <c r="CB295" i="31"/>
  <c r="CH295" i="31" s="1"/>
  <c r="CB313" i="31"/>
  <c r="CH313" i="31" s="1"/>
  <c r="CB333" i="31"/>
  <c r="CH333" i="31" s="1"/>
  <c r="CB341" i="31"/>
  <c r="CH341" i="31" s="1"/>
  <c r="CB349" i="31"/>
  <c r="CH349" i="31" s="1"/>
  <c r="CB357" i="31"/>
  <c r="CH357" i="31" s="1"/>
  <c r="CB365" i="31"/>
  <c r="CH365" i="31" s="1"/>
  <c r="CB373" i="31"/>
  <c r="CH373" i="31" s="1"/>
  <c r="CB311" i="31"/>
  <c r="CH311" i="31" s="1"/>
  <c r="CB343" i="31"/>
  <c r="CH343" i="31" s="1"/>
  <c r="CB351" i="31"/>
  <c r="CH351" i="31" s="1"/>
  <c r="CB359" i="31"/>
  <c r="CH359" i="31" s="1"/>
  <c r="CB330" i="31"/>
  <c r="CH330" i="31" s="1"/>
  <c r="CB340" i="31"/>
  <c r="CH340" i="31" s="1"/>
  <c r="CB348" i="31"/>
  <c r="CH348" i="31" s="1"/>
  <c r="CB356" i="31"/>
  <c r="CH356" i="31" s="1"/>
  <c r="CB364" i="31"/>
  <c r="CH364" i="31" s="1"/>
  <c r="CB372" i="31"/>
  <c r="CH372" i="31" s="1"/>
  <c r="CB298" i="31"/>
  <c r="CH298" i="31" s="1"/>
  <c r="CB307" i="31"/>
  <c r="CH307" i="31" s="1"/>
  <c r="CB337" i="31"/>
  <c r="CH337" i="31" s="1"/>
  <c r="CB345" i="31"/>
  <c r="CH345" i="31" s="1"/>
  <c r="CB353" i="31"/>
  <c r="CH353" i="31" s="1"/>
  <c r="CB361" i="31"/>
  <c r="CH361" i="31" s="1"/>
  <c r="CB369" i="31"/>
  <c r="CH369" i="31" s="1"/>
  <c r="CB301" i="31"/>
  <c r="CH301" i="31" s="1"/>
  <c r="CB310" i="31"/>
  <c r="CH310" i="31" s="1"/>
  <c r="CB319" i="31"/>
  <c r="CH319" i="31" s="1"/>
  <c r="CB321" i="31"/>
  <c r="CH321" i="31" s="1"/>
  <c r="CB325" i="31"/>
  <c r="CH325" i="31" s="1"/>
  <c r="CB315" i="31"/>
  <c r="CH315" i="31" s="1"/>
  <c r="CB344" i="31"/>
  <c r="CH344" i="31" s="1"/>
  <c r="CB366" i="31"/>
  <c r="CH366" i="31" s="1"/>
  <c r="CB305" i="31"/>
  <c r="CH305" i="31" s="1"/>
  <c r="CB288" i="31"/>
  <c r="CH288" i="31" s="1"/>
  <c r="CB304" i="31"/>
  <c r="CH304" i="31" s="1"/>
  <c r="CB303" i="31"/>
  <c r="CH303" i="31" s="1"/>
  <c r="CB260" i="31"/>
  <c r="CH260" i="31" s="1"/>
  <c r="CB206" i="31"/>
  <c r="CH206" i="31" s="1"/>
  <c r="CB238" i="31"/>
  <c r="CH238" i="31" s="1"/>
  <c r="CB222" i="31"/>
  <c r="CH222" i="31" s="1"/>
  <c r="CB242" i="31"/>
  <c r="CH242" i="31" s="1"/>
  <c r="CB179" i="31"/>
  <c r="CH179" i="31" s="1"/>
  <c r="CB160" i="31"/>
  <c r="CH160" i="31" s="1"/>
  <c r="CB184" i="31"/>
  <c r="CH184" i="31" s="1"/>
  <c r="CB150" i="31"/>
  <c r="CH150" i="31" s="1"/>
  <c r="CB170" i="31"/>
  <c r="CH170" i="31" s="1"/>
  <c r="CB130" i="31"/>
  <c r="CH130" i="31" s="1"/>
  <c r="CB120" i="31"/>
  <c r="CH120" i="31" s="1"/>
  <c r="CB127" i="31"/>
  <c r="CH127" i="31" s="1"/>
  <c r="CB112" i="31"/>
  <c r="CH112" i="31" s="1"/>
  <c r="CB72" i="31"/>
  <c r="CH72" i="31" s="1"/>
  <c r="CB56" i="31"/>
  <c r="CH56" i="31" s="1"/>
  <c r="CB40" i="31"/>
  <c r="CH40" i="31" s="1"/>
  <c r="CB20" i="31"/>
  <c r="CH20" i="31" s="1"/>
  <c r="CB57" i="31"/>
  <c r="CH57" i="31" s="1"/>
  <c r="CB371" i="31"/>
  <c r="CH371" i="31" s="1"/>
  <c r="CB370" i="31"/>
  <c r="CH370" i="31" s="1"/>
  <c r="CB336" i="31"/>
  <c r="CH336" i="31" s="1"/>
  <c r="CB358" i="31"/>
  <c r="CH358" i="31" s="1"/>
  <c r="CB300" i="31"/>
  <c r="CH300" i="31" s="1"/>
  <c r="CB292" i="31"/>
  <c r="CH292" i="31" s="1"/>
  <c r="CB256" i="31"/>
  <c r="CH256" i="31" s="1"/>
  <c r="CB306" i="31"/>
  <c r="CH306" i="31" s="1"/>
  <c r="CB290" i="31"/>
  <c r="CH290" i="31" s="1"/>
  <c r="CB202" i="31"/>
  <c r="CH202" i="31" s="1"/>
  <c r="CB175" i="31"/>
  <c r="CH175" i="31" s="1"/>
  <c r="CB226" i="31"/>
  <c r="CH226" i="31" s="1"/>
  <c r="CB156" i="31"/>
  <c r="CH156" i="31" s="1"/>
  <c r="CB132" i="31"/>
  <c r="CH132" i="31" s="1"/>
  <c r="CB172" i="31"/>
  <c r="CH172" i="31" s="1"/>
  <c r="CB142" i="31"/>
  <c r="CH142" i="31" s="1"/>
  <c r="CB149" i="31"/>
  <c r="CH149" i="31" s="1"/>
  <c r="CB176" i="31"/>
  <c r="CH176" i="31" s="1"/>
  <c r="CB115" i="31"/>
  <c r="CH115" i="31" s="1"/>
  <c r="CB99" i="31"/>
  <c r="CH99" i="31" s="1"/>
  <c r="CB110" i="31"/>
  <c r="CH110" i="31" s="1"/>
  <c r="CB100" i="31"/>
  <c r="CH100" i="31" s="1"/>
  <c r="CB53" i="31"/>
  <c r="CH53" i="31" s="1"/>
  <c r="CB24" i="31"/>
  <c r="CH24" i="31" s="1"/>
  <c r="CB312" i="31"/>
  <c r="CH312" i="31" s="1"/>
  <c r="CB293" i="31"/>
  <c r="CH293" i="31" s="1"/>
  <c r="CB137" i="31"/>
  <c r="CH137" i="31" s="1"/>
  <c r="CB134" i="31"/>
  <c r="CH134" i="31" s="1"/>
  <c r="CB363" i="31"/>
  <c r="CH363" i="31" s="1"/>
  <c r="CB362" i="31"/>
  <c r="CH362" i="31" s="1"/>
  <c r="CB328" i="31"/>
  <c r="CH328" i="31" s="1"/>
  <c r="CB350" i="31"/>
  <c r="CH350" i="31" s="1"/>
  <c r="CB249" i="31"/>
  <c r="CH249" i="31" s="1"/>
  <c r="CB297" i="31"/>
  <c r="CH297" i="31" s="1"/>
  <c r="CB286" i="31"/>
  <c r="CH286" i="31" s="1"/>
  <c r="CB252" i="31"/>
  <c r="CH252" i="31" s="1"/>
  <c r="CB284" i="31"/>
  <c r="CH284" i="31" s="1"/>
  <c r="CB198" i="31"/>
  <c r="CH198" i="31" s="1"/>
  <c r="CB171" i="31"/>
  <c r="CH171" i="31" s="1"/>
  <c r="CB197" i="31"/>
  <c r="CH197" i="31" s="1"/>
  <c r="CB154" i="31"/>
  <c r="CH154" i="31" s="1"/>
  <c r="CB148" i="31"/>
  <c r="CH148" i="31" s="1"/>
  <c r="CB141" i="31"/>
  <c r="CH141" i="31" s="1"/>
  <c r="CB124" i="31"/>
  <c r="CH124" i="31" s="1"/>
  <c r="CB98" i="31"/>
  <c r="CH98" i="31" s="1"/>
  <c r="CB68" i="31"/>
  <c r="CH68" i="31" s="1"/>
  <c r="CB52" i="31"/>
  <c r="CH52" i="31" s="1"/>
  <c r="CB36" i="31"/>
  <c r="CH36" i="31" s="1"/>
  <c r="CB81" i="31"/>
  <c r="CH81" i="31" s="1"/>
  <c r="CB327" i="31"/>
  <c r="CH327" i="31" s="1"/>
  <c r="CB196" i="31"/>
  <c r="CH196" i="31" s="1"/>
  <c r="CB178" i="31"/>
  <c r="CH178" i="31" s="1"/>
  <c r="CB355" i="31"/>
  <c r="CH355" i="31" s="1"/>
  <c r="CB354" i="31"/>
  <c r="CH354" i="31" s="1"/>
  <c r="CB342" i="31"/>
  <c r="CH342" i="31" s="1"/>
  <c r="CB245" i="31"/>
  <c r="CH245" i="31" s="1"/>
  <c r="CB280" i="31"/>
  <c r="CH280" i="31" s="1"/>
  <c r="CB190" i="31"/>
  <c r="CH190" i="31" s="1"/>
  <c r="CB230" i="31"/>
  <c r="CH230" i="31" s="1"/>
  <c r="CB214" i="31"/>
  <c r="CH214" i="31" s="1"/>
  <c r="CB167" i="31"/>
  <c r="CH167" i="31" s="1"/>
  <c r="CB218" i="31"/>
  <c r="CH218" i="31" s="1"/>
  <c r="CB146" i="31"/>
  <c r="CH146" i="31" s="1"/>
  <c r="CB192" i="31"/>
  <c r="CH192" i="31" s="1"/>
  <c r="CB152" i="31"/>
  <c r="CH152" i="31" s="1"/>
  <c r="CB136" i="31"/>
  <c r="CH136" i="31" s="1"/>
  <c r="CB111" i="31"/>
  <c r="CH111" i="31" s="1"/>
  <c r="CB95" i="31"/>
  <c r="CH95" i="31" s="1"/>
  <c r="CB126" i="31"/>
  <c r="CH126" i="31" s="1"/>
  <c r="CB119" i="31"/>
  <c r="CH119" i="31" s="1"/>
  <c r="CB108" i="31"/>
  <c r="CH108" i="31" s="1"/>
  <c r="CB5" i="31"/>
  <c r="CH5" i="31" s="1"/>
  <c r="CB12" i="31"/>
  <c r="CH12" i="31" s="1"/>
  <c r="CB77" i="31"/>
  <c r="CH77" i="31" s="1"/>
  <c r="CB45" i="31"/>
  <c r="CH45" i="31" s="1"/>
  <c r="CB352" i="31"/>
  <c r="CH352" i="31" s="1"/>
  <c r="CB264" i="31"/>
  <c r="CH264" i="31" s="1"/>
  <c r="CB92" i="31"/>
  <c r="CH92" i="31" s="1"/>
  <c r="CB347" i="31"/>
  <c r="CH347" i="31" s="1"/>
  <c r="CB346" i="31"/>
  <c r="CH346" i="31" s="1"/>
  <c r="CB334" i="31"/>
  <c r="CH334" i="31" s="1"/>
  <c r="CB332" i="31"/>
  <c r="CH332" i="31" s="1"/>
  <c r="CB241" i="31"/>
  <c r="CH241" i="31" s="1"/>
  <c r="CB287" i="31"/>
  <c r="CH287" i="31" s="1"/>
  <c r="CB276" i="31"/>
  <c r="CH276" i="31" s="1"/>
  <c r="CB186" i="31"/>
  <c r="CH186" i="31" s="1"/>
  <c r="CB250" i="31"/>
  <c r="CH250" i="31" s="1"/>
  <c r="CB234" i="31"/>
  <c r="CH234" i="31" s="1"/>
  <c r="CB163" i="31"/>
  <c r="CH163" i="31" s="1"/>
  <c r="CB138" i="31"/>
  <c r="CH138" i="31" s="1"/>
  <c r="CB166" i="31"/>
  <c r="CH166" i="31" s="1"/>
  <c r="CB188" i="31"/>
  <c r="CH188" i="31" s="1"/>
  <c r="CB131" i="31"/>
  <c r="CH131" i="31" s="1"/>
  <c r="CB168" i="31"/>
  <c r="CH168" i="31" s="1"/>
  <c r="CB118" i="31"/>
  <c r="CH118" i="31" s="1"/>
  <c r="CB88" i="31"/>
  <c r="CH88" i="31" s="1"/>
  <c r="CB90" i="31"/>
  <c r="CH90" i="31" s="1"/>
  <c r="CB106" i="31"/>
  <c r="CH106" i="31" s="1"/>
  <c r="CB96" i="31"/>
  <c r="CH96" i="31" s="1"/>
  <c r="CB80" i="31"/>
  <c r="CH80" i="31" s="1"/>
  <c r="CB64" i="31"/>
  <c r="CH64" i="31" s="1"/>
  <c r="CB48" i="31"/>
  <c r="CH48" i="31" s="1"/>
  <c r="CB73" i="31"/>
  <c r="CH73" i="31" s="1"/>
  <c r="CB16" i="31"/>
  <c r="CH16" i="31" s="1"/>
  <c r="CB323" i="31"/>
  <c r="CH323" i="31" s="1"/>
  <c r="CB289" i="31"/>
  <c r="CH289" i="31" s="1"/>
  <c r="CB320" i="31"/>
  <c r="CH320" i="31" s="1"/>
  <c r="CB157" i="31"/>
  <c r="CH157" i="31" s="1"/>
  <c r="CB102" i="31"/>
  <c r="CH102" i="31" s="1"/>
  <c r="CB61" i="31"/>
  <c r="CH61" i="31" s="1"/>
  <c r="CB326" i="31"/>
  <c r="CH326" i="31" s="1"/>
  <c r="CB339" i="31"/>
  <c r="CH339" i="31" s="1"/>
  <c r="CB338" i="31"/>
  <c r="CH338" i="31" s="1"/>
  <c r="CB368" i="31"/>
  <c r="CH368" i="31" s="1"/>
  <c r="CB367" i="31"/>
  <c r="CH367" i="31" s="1"/>
  <c r="CB314" i="31"/>
  <c r="CH314" i="31" s="1"/>
  <c r="CB316" i="31"/>
  <c r="CH316" i="31" s="1"/>
  <c r="CB272" i="31"/>
  <c r="CH272" i="31" s="1"/>
  <c r="CB159" i="31"/>
  <c r="CH159" i="31" s="1"/>
  <c r="CB183" i="31"/>
  <c r="CH183" i="31" s="1"/>
  <c r="CB162" i="31"/>
  <c r="CH162" i="31" s="1"/>
  <c r="CB153" i="31"/>
  <c r="CH153" i="31" s="1"/>
  <c r="CB180" i="31"/>
  <c r="CH180" i="31" s="1"/>
  <c r="CB165" i="31"/>
  <c r="CH165" i="31" s="1"/>
  <c r="CB122" i="31"/>
  <c r="CH122" i="31" s="1"/>
  <c r="CB107" i="31"/>
  <c r="CH107" i="31" s="1"/>
  <c r="CB91" i="31"/>
  <c r="CH91" i="31" s="1"/>
  <c r="CB116" i="31"/>
  <c r="CH116" i="31" s="1"/>
  <c r="CB94" i="31"/>
  <c r="CH94" i="31" s="1"/>
  <c r="CB28" i="31"/>
  <c r="CH28" i="31" s="1"/>
  <c r="CB69" i="31"/>
  <c r="CH69" i="31" s="1"/>
  <c r="CB302" i="31"/>
  <c r="CH302" i="31" s="1"/>
  <c r="CB164" i="31"/>
  <c r="CH164" i="31" s="1"/>
  <c r="CB144" i="31"/>
  <c r="CH144" i="31" s="1"/>
  <c r="CB103" i="31"/>
  <c r="CH103" i="31" s="1"/>
  <c r="CB8" i="31"/>
  <c r="CH8" i="31" s="1"/>
  <c r="CB318" i="31"/>
  <c r="CH318" i="31" s="1"/>
  <c r="CB331" i="31"/>
  <c r="CH331" i="31" s="1"/>
  <c r="CB322" i="31"/>
  <c r="CH322" i="31" s="1"/>
  <c r="CB360" i="31"/>
  <c r="CH360" i="31" s="1"/>
  <c r="CB335" i="31"/>
  <c r="CH335" i="31" s="1"/>
  <c r="CB233" i="31"/>
  <c r="CH233" i="31" s="1"/>
  <c r="CB309" i="31"/>
  <c r="CH309" i="31" s="1"/>
  <c r="CB268" i="31"/>
  <c r="CH268" i="31" s="1"/>
  <c r="CB324" i="31"/>
  <c r="CH324" i="31" s="1"/>
  <c r="CB308" i="31"/>
  <c r="CH308" i="31" s="1"/>
  <c r="CB193" i="31"/>
  <c r="CH193" i="31" s="1"/>
  <c r="CB246" i="31"/>
  <c r="CH246" i="31" s="1"/>
  <c r="CB187" i="31"/>
  <c r="CH187" i="31" s="1"/>
  <c r="CB210" i="31"/>
  <c r="CH210" i="31" s="1"/>
  <c r="CB182" i="31"/>
  <c r="CH182" i="31" s="1"/>
  <c r="CB158" i="31"/>
  <c r="CH158" i="31" s="1"/>
  <c r="CB140" i="31"/>
  <c r="CH140" i="31" s="1"/>
  <c r="CB174" i="31"/>
  <c r="CH174" i="31" s="1"/>
  <c r="CB145" i="31"/>
  <c r="CH145" i="31" s="1"/>
  <c r="CB161" i="31"/>
  <c r="CH161" i="31" s="1"/>
  <c r="CB123" i="31"/>
  <c r="CH123" i="31" s="1"/>
  <c r="CB114" i="31"/>
  <c r="CH114" i="31" s="1"/>
  <c r="CB104" i="31"/>
  <c r="CH104" i="31" s="1"/>
  <c r="CB76" i="31"/>
  <c r="CH76" i="31" s="1"/>
  <c r="CB60" i="31"/>
  <c r="CH60" i="31" s="1"/>
  <c r="CB44" i="31"/>
  <c r="CH44" i="31" s="1"/>
  <c r="CB85" i="31"/>
  <c r="CH85" i="31" s="1"/>
  <c r="CB65" i="31"/>
  <c r="CH65" i="31" s="1"/>
  <c r="CB32" i="31"/>
  <c r="CH32" i="31" s="1"/>
  <c r="CC5" i="31"/>
  <c r="CI5" i="31" s="1"/>
  <c r="CC7" i="31"/>
  <c r="CI7" i="31" s="1"/>
  <c r="CC10" i="31"/>
  <c r="CI10" i="31" s="1"/>
  <c r="CC14" i="31"/>
  <c r="CI14" i="31" s="1"/>
  <c r="CC18" i="31"/>
  <c r="CI18" i="31" s="1"/>
  <c r="CC22" i="31"/>
  <c r="CI22" i="31" s="1"/>
  <c r="CC26" i="31"/>
  <c r="CI26" i="31" s="1"/>
  <c r="CC30" i="31"/>
  <c r="CI30" i="31" s="1"/>
  <c r="CC34" i="31"/>
  <c r="CI34" i="31" s="1"/>
  <c r="CC38" i="31"/>
  <c r="CI38" i="31" s="1"/>
  <c r="CC42" i="31"/>
  <c r="CI42" i="31" s="1"/>
  <c r="CC46" i="31"/>
  <c r="CI46" i="31" s="1"/>
  <c r="CC50" i="31"/>
  <c r="CI50" i="31" s="1"/>
  <c r="CC54" i="31"/>
  <c r="CI54" i="31" s="1"/>
  <c r="CC58" i="31"/>
  <c r="CI58" i="31" s="1"/>
  <c r="CC62" i="31"/>
  <c r="CI62" i="31" s="1"/>
  <c r="CC66" i="31"/>
  <c r="CI66" i="31" s="1"/>
  <c r="CC70" i="31"/>
  <c r="CI70" i="31" s="1"/>
  <c r="CC74" i="31"/>
  <c r="CI74" i="31" s="1"/>
  <c r="CC78" i="31"/>
  <c r="CI78" i="31" s="1"/>
  <c r="CC82" i="31"/>
  <c r="CI82" i="31" s="1"/>
  <c r="CC6" i="31"/>
  <c r="CI6" i="31" s="1"/>
  <c r="CC11" i="31"/>
  <c r="CI11" i="31" s="1"/>
  <c r="CC15" i="31"/>
  <c r="CI15" i="31" s="1"/>
  <c r="CC19" i="31"/>
  <c r="CI19" i="31" s="1"/>
  <c r="CC23" i="31"/>
  <c r="CI23" i="31" s="1"/>
  <c r="CC27" i="31"/>
  <c r="CI27" i="31" s="1"/>
  <c r="CC31" i="31"/>
  <c r="CI31" i="31" s="1"/>
  <c r="CC35" i="31"/>
  <c r="CI35" i="31" s="1"/>
  <c r="CC39" i="31"/>
  <c r="CI39" i="31" s="1"/>
  <c r="CC43" i="31"/>
  <c r="CI43" i="31" s="1"/>
  <c r="CC47" i="31"/>
  <c r="CI47" i="31" s="1"/>
  <c r="CC51" i="31"/>
  <c r="CI51" i="31" s="1"/>
  <c r="CC55" i="31"/>
  <c r="CI55" i="31" s="1"/>
  <c r="CC59" i="31"/>
  <c r="CI59" i="31" s="1"/>
  <c r="CC63" i="31"/>
  <c r="CI63" i="31" s="1"/>
  <c r="CC67" i="31"/>
  <c r="CI67" i="31" s="1"/>
  <c r="CC71" i="31"/>
  <c r="CI71" i="31" s="1"/>
  <c r="CC75" i="31"/>
  <c r="CI75" i="31" s="1"/>
  <c r="CC79" i="31"/>
  <c r="CI79" i="31" s="1"/>
  <c r="CC87" i="31"/>
  <c r="CI87" i="31" s="1"/>
  <c r="CC88" i="31"/>
  <c r="CI88" i="31" s="1"/>
  <c r="CC86" i="31"/>
  <c r="CI86" i="31" s="1"/>
  <c r="CC90" i="31"/>
  <c r="CI90" i="31" s="1"/>
  <c r="CC122" i="31"/>
  <c r="CI122" i="31" s="1"/>
  <c r="CC94" i="31"/>
  <c r="CI94" i="31" s="1"/>
  <c r="CC98" i="31"/>
  <c r="CI98" i="31" s="1"/>
  <c r="CC102" i="31"/>
  <c r="CI102" i="31" s="1"/>
  <c r="CC106" i="31"/>
  <c r="CI106" i="31" s="1"/>
  <c r="CC110" i="31"/>
  <c r="CI110" i="31" s="1"/>
  <c r="CC114" i="31"/>
  <c r="CI114" i="31" s="1"/>
  <c r="CC118" i="31"/>
  <c r="CI118" i="31" s="1"/>
  <c r="CC126" i="31"/>
  <c r="CI126" i="31" s="1"/>
  <c r="CC137" i="31"/>
  <c r="CI137" i="31" s="1"/>
  <c r="CC141" i="31"/>
  <c r="CI141" i="31" s="1"/>
  <c r="CC145" i="31"/>
  <c r="CI145" i="31" s="1"/>
  <c r="CC149" i="31"/>
  <c r="CI149" i="31" s="1"/>
  <c r="CC153" i="31"/>
  <c r="CI153" i="31" s="1"/>
  <c r="CC157" i="31"/>
  <c r="CI157" i="31" s="1"/>
  <c r="CC161" i="31"/>
  <c r="CI161" i="31" s="1"/>
  <c r="CC165" i="31"/>
  <c r="CI165" i="31" s="1"/>
  <c r="CC83" i="31"/>
  <c r="CI83" i="31" s="1"/>
  <c r="CC91" i="31"/>
  <c r="CI91" i="31" s="1"/>
  <c r="CC130" i="31"/>
  <c r="CI130" i="31" s="1"/>
  <c r="CC131" i="31"/>
  <c r="CI131" i="31" s="1"/>
  <c r="CC132" i="31"/>
  <c r="CI132" i="31" s="1"/>
  <c r="CC138" i="31"/>
  <c r="CI138" i="31" s="1"/>
  <c r="CC142" i="31"/>
  <c r="CI142" i="31" s="1"/>
  <c r="CC146" i="31"/>
  <c r="CI146" i="31" s="1"/>
  <c r="CC150" i="31"/>
  <c r="CI150" i="31" s="1"/>
  <c r="CC154" i="31"/>
  <c r="CI154" i="31" s="1"/>
  <c r="CC133" i="31"/>
  <c r="CI133" i="31" s="1"/>
  <c r="CC189" i="31"/>
  <c r="CI189" i="31" s="1"/>
  <c r="CC128" i="31"/>
  <c r="CI128" i="31" s="1"/>
  <c r="CC170" i="31"/>
  <c r="CI170" i="31" s="1"/>
  <c r="CC173" i="31"/>
  <c r="CI173" i="31" s="1"/>
  <c r="CC178" i="31"/>
  <c r="CI178" i="31" s="1"/>
  <c r="CC181" i="31"/>
  <c r="CI181" i="31" s="1"/>
  <c r="CC191" i="31"/>
  <c r="CI191" i="31" s="1"/>
  <c r="CC199" i="31"/>
  <c r="CI199" i="31" s="1"/>
  <c r="CC203" i="31"/>
  <c r="CI203" i="31" s="1"/>
  <c r="CC207" i="31"/>
  <c r="CI207" i="31" s="1"/>
  <c r="CC211" i="31"/>
  <c r="CI211" i="31" s="1"/>
  <c r="CC215" i="31"/>
  <c r="CI215" i="31" s="1"/>
  <c r="CC219" i="31"/>
  <c r="CI219" i="31" s="1"/>
  <c r="CC223" i="31"/>
  <c r="CI223" i="31" s="1"/>
  <c r="CC227" i="31"/>
  <c r="CI227" i="31" s="1"/>
  <c r="CC231" i="31"/>
  <c r="CI231" i="31" s="1"/>
  <c r="CC235" i="31"/>
  <c r="CI235" i="31" s="1"/>
  <c r="CC239" i="31"/>
  <c r="CI239" i="31" s="1"/>
  <c r="CC134" i="31"/>
  <c r="CI134" i="31" s="1"/>
  <c r="CC185" i="31"/>
  <c r="CI185" i="31" s="1"/>
  <c r="CC194" i="31"/>
  <c r="CI194" i="31" s="1"/>
  <c r="CC200" i="31"/>
  <c r="CI200" i="31" s="1"/>
  <c r="CC204" i="31"/>
  <c r="CI204" i="31" s="1"/>
  <c r="CC208" i="31"/>
  <c r="CI208" i="31" s="1"/>
  <c r="CC212" i="31"/>
  <c r="CI212" i="31" s="1"/>
  <c r="CC216" i="31"/>
  <c r="CI216" i="31" s="1"/>
  <c r="CC220" i="31"/>
  <c r="CI220" i="31" s="1"/>
  <c r="CC224" i="31"/>
  <c r="CI224" i="31" s="1"/>
  <c r="CC228" i="31"/>
  <c r="CI228" i="31" s="1"/>
  <c r="CC169" i="31"/>
  <c r="CI169" i="31" s="1"/>
  <c r="CC174" i="31"/>
  <c r="CI174" i="31" s="1"/>
  <c r="CC177" i="31"/>
  <c r="CI177" i="31" s="1"/>
  <c r="CC158" i="31"/>
  <c r="CI158" i="31" s="1"/>
  <c r="CC162" i="31"/>
  <c r="CI162" i="31" s="1"/>
  <c r="CC166" i="31"/>
  <c r="CI166" i="31" s="1"/>
  <c r="CC195" i="31"/>
  <c r="CI195" i="31" s="1"/>
  <c r="CC201" i="31"/>
  <c r="CI201" i="31" s="1"/>
  <c r="CC205" i="31"/>
  <c r="CI205" i="31" s="1"/>
  <c r="CC209" i="31"/>
  <c r="CI209" i="31" s="1"/>
  <c r="CC213" i="31"/>
  <c r="CI213" i="31" s="1"/>
  <c r="CC217" i="31"/>
  <c r="CI217" i="31" s="1"/>
  <c r="CC221" i="31"/>
  <c r="CI221" i="31" s="1"/>
  <c r="CC236" i="31"/>
  <c r="CI236" i="31" s="1"/>
  <c r="CC229" i="31"/>
  <c r="CI229" i="31" s="1"/>
  <c r="CC255" i="31"/>
  <c r="CI255" i="31" s="1"/>
  <c r="CC259" i="31"/>
  <c r="CI259" i="31" s="1"/>
  <c r="CC263" i="31"/>
  <c r="CI263" i="31" s="1"/>
  <c r="CC267" i="31"/>
  <c r="CI267" i="31" s="1"/>
  <c r="CC271" i="31"/>
  <c r="CI271" i="31" s="1"/>
  <c r="CC275" i="31"/>
  <c r="CI275" i="31" s="1"/>
  <c r="CC279" i="31"/>
  <c r="CI279" i="31" s="1"/>
  <c r="CC285" i="31"/>
  <c r="CI285" i="31" s="1"/>
  <c r="CC291" i="31"/>
  <c r="CI291" i="31" s="1"/>
  <c r="CC294" i="31"/>
  <c r="CI294" i="31" s="1"/>
  <c r="CC301" i="31"/>
  <c r="CI301" i="31" s="1"/>
  <c r="CC243" i="31"/>
  <c r="CI243" i="31" s="1"/>
  <c r="CC247" i="31"/>
  <c r="CI247" i="31" s="1"/>
  <c r="CC251" i="31"/>
  <c r="CI251" i="31" s="1"/>
  <c r="CC232" i="31"/>
  <c r="CI232" i="31" s="1"/>
  <c r="CC240" i="31"/>
  <c r="CI240" i="31" s="1"/>
  <c r="CC225" i="31"/>
  <c r="CI225" i="31" s="1"/>
  <c r="CC290" i="31"/>
  <c r="CI290" i="31" s="1"/>
  <c r="CC253" i="31"/>
  <c r="CI253" i="31" s="1"/>
  <c r="CC257" i="31"/>
  <c r="CI257" i="31" s="1"/>
  <c r="CC261" i="31"/>
  <c r="CI261" i="31" s="1"/>
  <c r="CC265" i="31"/>
  <c r="CI265" i="31" s="1"/>
  <c r="CC269" i="31"/>
  <c r="CI269" i="31" s="1"/>
  <c r="CC273" i="31"/>
  <c r="CI273" i="31" s="1"/>
  <c r="CC277" i="31"/>
  <c r="CI277" i="31" s="1"/>
  <c r="CC283" i="31"/>
  <c r="CI283" i="31" s="1"/>
  <c r="CC296" i="31"/>
  <c r="CI296" i="31" s="1"/>
  <c r="CC299" i="31"/>
  <c r="CI299" i="31" s="1"/>
  <c r="CC317" i="31"/>
  <c r="CI317" i="31" s="1"/>
  <c r="CC286" i="31"/>
  <c r="CI286" i="31" s="1"/>
  <c r="CC310" i="31"/>
  <c r="CI310" i="31" s="1"/>
  <c r="CC321" i="31"/>
  <c r="CI321" i="31" s="1"/>
  <c r="CC325" i="31"/>
  <c r="CI325" i="31" s="1"/>
  <c r="CC302" i="31"/>
  <c r="CI302" i="31" s="1"/>
  <c r="CC329" i="31"/>
  <c r="CI329" i="31" s="1"/>
  <c r="CC331" i="31"/>
  <c r="CI331" i="31" s="1"/>
  <c r="CC336" i="31"/>
  <c r="CI336" i="31" s="1"/>
  <c r="CC344" i="31"/>
  <c r="CI344" i="31" s="1"/>
  <c r="CC352" i="31"/>
  <c r="CI352" i="31" s="1"/>
  <c r="CC360" i="31"/>
  <c r="CI360" i="31" s="1"/>
  <c r="CC368" i="31"/>
  <c r="CI368" i="31" s="1"/>
  <c r="CC306" i="31"/>
  <c r="CI306" i="31" s="1"/>
  <c r="CC313" i="31"/>
  <c r="CI313" i="31" s="1"/>
  <c r="CC333" i="31"/>
  <c r="CI333" i="31" s="1"/>
  <c r="CC341" i="31"/>
  <c r="CI341" i="31" s="1"/>
  <c r="CC349" i="31"/>
  <c r="CI349" i="31" s="1"/>
  <c r="CC357" i="31"/>
  <c r="CI357" i="31" s="1"/>
  <c r="CC365" i="31"/>
  <c r="CI365" i="31" s="1"/>
  <c r="CC373" i="31"/>
  <c r="CI373" i="31" s="1"/>
  <c r="CC292" i="31"/>
  <c r="CI292" i="31" s="1"/>
  <c r="CC316" i="31"/>
  <c r="CI316" i="31" s="1"/>
  <c r="CC304" i="31"/>
  <c r="CI304" i="31" s="1"/>
  <c r="CC335" i="31"/>
  <c r="CI335" i="31" s="1"/>
  <c r="CC343" i="31"/>
  <c r="CI343" i="31" s="1"/>
  <c r="CC351" i="31"/>
  <c r="CI351" i="31" s="1"/>
  <c r="CC359" i="31"/>
  <c r="CI359" i="31" s="1"/>
  <c r="CC367" i="31"/>
  <c r="CI367" i="31" s="1"/>
  <c r="CC314" i="31"/>
  <c r="CI314" i="31" s="1"/>
  <c r="CC330" i="31"/>
  <c r="CI330" i="31" s="1"/>
  <c r="CC332" i="31"/>
  <c r="CI332" i="31" s="1"/>
  <c r="CC340" i="31"/>
  <c r="CI340" i="31" s="1"/>
  <c r="CC348" i="31"/>
  <c r="CI348" i="31" s="1"/>
  <c r="CC356" i="31"/>
  <c r="CI356" i="31" s="1"/>
  <c r="CC364" i="31"/>
  <c r="CI364" i="31" s="1"/>
  <c r="CC372" i="31"/>
  <c r="CI372" i="31" s="1"/>
  <c r="CC289" i="31"/>
  <c r="CI289" i="31" s="1"/>
  <c r="CC307" i="31"/>
  <c r="CI307" i="31" s="1"/>
  <c r="CC366" i="31"/>
  <c r="CI366" i="31" s="1"/>
  <c r="CC308" i="31"/>
  <c r="CI308" i="31" s="1"/>
  <c r="CC361" i="31"/>
  <c r="CI361" i="31" s="1"/>
  <c r="CC266" i="31"/>
  <c r="CI266" i="31" s="1"/>
  <c r="CC362" i="31"/>
  <c r="CI362" i="31" s="1"/>
  <c r="CC311" i="31"/>
  <c r="CI311" i="31" s="1"/>
  <c r="CC347" i="31"/>
  <c r="CI347" i="31" s="1"/>
  <c r="CC295" i="31"/>
  <c r="CI295" i="31" s="1"/>
  <c r="CC300" i="31"/>
  <c r="CI300" i="31" s="1"/>
  <c r="CC264" i="31"/>
  <c r="CI264" i="31" s="1"/>
  <c r="CC163" i="31"/>
  <c r="CI163" i="31" s="1"/>
  <c r="CC218" i="31"/>
  <c r="CI218" i="31" s="1"/>
  <c r="CC101" i="31"/>
  <c r="CI101" i="31" s="1"/>
  <c r="CC172" i="31"/>
  <c r="CI172" i="31" s="1"/>
  <c r="CC140" i="31"/>
  <c r="CI140" i="31" s="1"/>
  <c r="CC100" i="31"/>
  <c r="CI100" i="31" s="1"/>
  <c r="CC21" i="31"/>
  <c r="CI21" i="31" s="1"/>
  <c r="CC85" i="31"/>
  <c r="CI85" i="31" s="1"/>
  <c r="CC53" i="31"/>
  <c r="CI53" i="31" s="1"/>
  <c r="CC8" i="31"/>
  <c r="CI8" i="31" s="1"/>
  <c r="CC270" i="31"/>
  <c r="CI270" i="31" s="1"/>
  <c r="CC318" i="31"/>
  <c r="CI318" i="31" s="1"/>
  <c r="CC303" i="31"/>
  <c r="CI303" i="31" s="1"/>
  <c r="CC44" i="31"/>
  <c r="CI44" i="31" s="1"/>
  <c r="CC12" i="31"/>
  <c r="CI12" i="31" s="1"/>
  <c r="CC358" i="31"/>
  <c r="CI358" i="31" s="1"/>
  <c r="CC353" i="31"/>
  <c r="CI353" i="31" s="1"/>
  <c r="CC262" i="31"/>
  <c r="CI262" i="31" s="1"/>
  <c r="CC282" i="31"/>
  <c r="CI282" i="31" s="1"/>
  <c r="CC354" i="31"/>
  <c r="CI354" i="31" s="1"/>
  <c r="CC339" i="31"/>
  <c r="CI339" i="31" s="1"/>
  <c r="CC238" i="31"/>
  <c r="CI238" i="31" s="1"/>
  <c r="CC293" i="31"/>
  <c r="CI293" i="31" s="1"/>
  <c r="CC260" i="31"/>
  <c r="CI260" i="31" s="1"/>
  <c r="CC242" i="31"/>
  <c r="CI242" i="31" s="1"/>
  <c r="CC184" i="31"/>
  <c r="CI184" i="31" s="1"/>
  <c r="CC151" i="31"/>
  <c r="CI151" i="31" s="1"/>
  <c r="CC135" i="31"/>
  <c r="CI135" i="31" s="1"/>
  <c r="CC193" i="31"/>
  <c r="CI193" i="31" s="1"/>
  <c r="CC159" i="31"/>
  <c r="CI159" i="31" s="1"/>
  <c r="CC214" i="31"/>
  <c r="CI214" i="31" s="1"/>
  <c r="CC129" i="31"/>
  <c r="CI129" i="31" s="1"/>
  <c r="CC168" i="31"/>
  <c r="CI168" i="31" s="1"/>
  <c r="CC136" i="31"/>
  <c r="CI136" i="31" s="1"/>
  <c r="CC124" i="31"/>
  <c r="CI124" i="31" s="1"/>
  <c r="CC72" i="31"/>
  <c r="CI72" i="31" s="1"/>
  <c r="CC56" i="31"/>
  <c r="CI56" i="31" s="1"/>
  <c r="CC40" i="31"/>
  <c r="CI40" i="31" s="1"/>
  <c r="CC25" i="31"/>
  <c r="CI25" i="31" s="1"/>
  <c r="CC81" i="31"/>
  <c r="CI81" i="31" s="1"/>
  <c r="CC45" i="31"/>
  <c r="CI45" i="31" s="1"/>
  <c r="CC36" i="31"/>
  <c r="CI36" i="31" s="1"/>
  <c r="CC167" i="31"/>
  <c r="CI167" i="31" s="1"/>
  <c r="CC350" i="31"/>
  <c r="CI350" i="31" s="1"/>
  <c r="CC345" i="31"/>
  <c r="CI345" i="31" s="1"/>
  <c r="CC258" i="31"/>
  <c r="CI258" i="31" s="1"/>
  <c r="CC346" i="31"/>
  <c r="CI346" i="31" s="1"/>
  <c r="CC287" i="31"/>
  <c r="CI287" i="31" s="1"/>
  <c r="CC256" i="31"/>
  <c r="CI256" i="31" s="1"/>
  <c r="CC196" i="31"/>
  <c r="CI196" i="31" s="1"/>
  <c r="CC288" i="31"/>
  <c r="CI288" i="31" s="1"/>
  <c r="CC226" i="31"/>
  <c r="CI226" i="31" s="1"/>
  <c r="CC179" i="31"/>
  <c r="CI179" i="31" s="1"/>
  <c r="CC111" i="31"/>
  <c r="CI111" i="31" s="1"/>
  <c r="CC123" i="31"/>
  <c r="CI123" i="31" s="1"/>
  <c r="CC119" i="31"/>
  <c r="CI119" i="31" s="1"/>
  <c r="CC155" i="31"/>
  <c r="CI155" i="31" s="1"/>
  <c r="CC139" i="31"/>
  <c r="CI139" i="31" s="1"/>
  <c r="CC210" i="31"/>
  <c r="CI210" i="31" s="1"/>
  <c r="CC125" i="31"/>
  <c r="CI125" i="31" s="1"/>
  <c r="CC113" i="31"/>
  <c r="CI113" i="31" s="1"/>
  <c r="CC97" i="31"/>
  <c r="CI97" i="31" s="1"/>
  <c r="CC164" i="31"/>
  <c r="CI164" i="31" s="1"/>
  <c r="CC108" i="31"/>
  <c r="CI108" i="31" s="1"/>
  <c r="CC13" i="31"/>
  <c r="CI13" i="31" s="1"/>
  <c r="CC49" i="31"/>
  <c r="CI49" i="31" s="1"/>
  <c r="CC77" i="31"/>
  <c r="CI77" i="31" s="1"/>
  <c r="CC32" i="31"/>
  <c r="CI32" i="31" s="1"/>
  <c r="CC355" i="31"/>
  <c r="CI355" i="31" s="1"/>
  <c r="CC268" i="31"/>
  <c r="CI268" i="31" s="1"/>
  <c r="CC183" i="31"/>
  <c r="CI183" i="31" s="1"/>
  <c r="CC342" i="31"/>
  <c r="CI342" i="31" s="1"/>
  <c r="CC337" i="31"/>
  <c r="CI337" i="31" s="1"/>
  <c r="CC320" i="31"/>
  <c r="CI320" i="31" s="1"/>
  <c r="CC254" i="31"/>
  <c r="CI254" i="31" s="1"/>
  <c r="CC338" i="31"/>
  <c r="CI338" i="31" s="1"/>
  <c r="CC297" i="31"/>
  <c r="CI297" i="31" s="1"/>
  <c r="CC248" i="31"/>
  <c r="CI248" i="31" s="1"/>
  <c r="CC284" i="31"/>
  <c r="CI284" i="31" s="1"/>
  <c r="CC252" i="31"/>
  <c r="CI252" i="31" s="1"/>
  <c r="CC192" i="31"/>
  <c r="CI192" i="31" s="1"/>
  <c r="CC171" i="31"/>
  <c r="CI171" i="31" s="1"/>
  <c r="CC95" i="31"/>
  <c r="CI95" i="31" s="1"/>
  <c r="CC187" i="31"/>
  <c r="CI187" i="31" s="1"/>
  <c r="CC107" i="31"/>
  <c r="CI107" i="31" s="1"/>
  <c r="CC206" i="31"/>
  <c r="CI206" i="31" s="1"/>
  <c r="CC89" i="31"/>
  <c r="CI89" i="31" s="1"/>
  <c r="CC117" i="31"/>
  <c r="CI117" i="31" s="1"/>
  <c r="CC160" i="31"/>
  <c r="CI160" i="31" s="1"/>
  <c r="CC121" i="31"/>
  <c r="CI121" i="31" s="1"/>
  <c r="CC96" i="31"/>
  <c r="CI96" i="31" s="1"/>
  <c r="CC68" i="31"/>
  <c r="CI68" i="31" s="1"/>
  <c r="CC52" i="31"/>
  <c r="CI52" i="31" s="1"/>
  <c r="CC17" i="31"/>
  <c r="CI17" i="31" s="1"/>
  <c r="CC73" i="31"/>
  <c r="CI73" i="31" s="1"/>
  <c r="CC28" i="31"/>
  <c r="CI28" i="31" s="1"/>
  <c r="CC120" i="31"/>
  <c r="CI120" i="31" s="1"/>
  <c r="CC176" i="31"/>
  <c r="CI176" i="31" s="1"/>
  <c r="CC76" i="31"/>
  <c r="CI76" i="31" s="1"/>
  <c r="CC33" i="31"/>
  <c r="CI33" i="31" s="1"/>
  <c r="CC334" i="31"/>
  <c r="CI334" i="31" s="1"/>
  <c r="CC305" i="31"/>
  <c r="CI305" i="31" s="1"/>
  <c r="CC312" i="31"/>
  <c r="CI312" i="31" s="1"/>
  <c r="CC327" i="31"/>
  <c r="CI327" i="31" s="1"/>
  <c r="CC328" i="31"/>
  <c r="CI328" i="31" s="1"/>
  <c r="CC244" i="31"/>
  <c r="CI244" i="31" s="1"/>
  <c r="CC230" i="31"/>
  <c r="CI230" i="31" s="1"/>
  <c r="CC280" i="31"/>
  <c r="CI280" i="31" s="1"/>
  <c r="CC249" i="31"/>
  <c r="CI249" i="31" s="1"/>
  <c r="CC186" i="31"/>
  <c r="CI186" i="31" s="1"/>
  <c r="CC202" i="31"/>
  <c r="CI202" i="31" s="1"/>
  <c r="CC109" i="31"/>
  <c r="CI109" i="31" s="1"/>
  <c r="CC93" i="31"/>
  <c r="CI93" i="31" s="1"/>
  <c r="CC156" i="31"/>
  <c r="CI156" i="31" s="1"/>
  <c r="CC116" i="31"/>
  <c r="CI116" i="31" s="1"/>
  <c r="CC41" i="31"/>
  <c r="CI41" i="31" s="1"/>
  <c r="CC69" i="31"/>
  <c r="CI69" i="31" s="1"/>
  <c r="CC24" i="31"/>
  <c r="CI24" i="31" s="1"/>
  <c r="CC370" i="31"/>
  <c r="CI370" i="31" s="1"/>
  <c r="CC222" i="31"/>
  <c r="CI222" i="31" s="1"/>
  <c r="CC60" i="31"/>
  <c r="CI60" i="31" s="1"/>
  <c r="CC57" i="31"/>
  <c r="CI57" i="31" s="1"/>
  <c r="CC278" i="31"/>
  <c r="CI278" i="31" s="1"/>
  <c r="CC323" i="31"/>
  <c r="CI323" i="31" s="1"/>
  <c r="CC237" i="31"/>
  <c r="CI237" i="31" s="1"/>
  <c r="CC326" i="31"/>
  <c r="CI326" i="31" s="1"/>
  <c r="CC281" i="31"/>
  <c r="CI281" i="31" s="1"/>
  <c r="CC371" i="31"/>
  <c r="CI371" i="31" s="1"/>
  <c r="CC315" i="31"/>
  <c r="CI315" i="31" s="1"/>
  <c r="CC197" i="31"/>
  <c r="CI197" i="31" s="1"/>
  <c r="CC276" i="31"/>
  <c r="CI276" i="31" s="1"/>
  <c r="CC245" i="31"/>
  <c r="CI245" i="31" s="1"/>
  <c r="CC250" i="31"/>
  <c r="CI250" i="31" s="1"/>
  <c r="CC234" i="31"/>
  <c r="CI234" i="31" s="1"/>
  <c r="CC127" i="31"/>
  <c r="CI127" i="31" s="1"/>
  <c r="CC143" i="31"/>
  <c r="CI143" i="31" s="1"/>
  <c r="CC188" i="31"/>
  <c r="CI188" i="31" s="1"/>
  <c r="CC198" i="31"/>
  <c r="CI198" i="31" s="1"/>
  <c r="CC115" i="31"/>
  <c r="CI115" i="31" s="1"/>
  <c r="CC152" i="31"/>
  <c r="CI152" i="31" s="1"/>
  <c r="CC104" i="31"/>
  <c r="CI104" i="31" s="1"/>
  <c r="CC80" i="31"/>
  <c r="CI80" i="31" s="1"/>
  <c r="CC64" i="31"/>
  <c r="CI64" i="31" s="1"/>
  <c r="CC48" i="31"/>
  <c r="CI48" i="31" s="1"/>
  <c r="CC9" i="31"/>
  <c r="CI9" i="31" s="1"/>
  <c r="CC37" i="31"/>
  <c r="CI37" i="31" s="1"/>
  <c r="CC65" i="31"/>
  <c r="CI65" i="31" s="1"/>
  <c r="CC20" i="31"/>
  <c r="CI20" i="31" s="1"/>
  <c r="CC369" i="31"/>
  <c r="CI369" i="31" s="1"/>
  <c r="CC246" i="31"/>
  <c r="CI246" i="31" s="1"/>
  <c r="CC144" i="31"/>
  <c r="CI144" i="31" s="1"/>
  <c r="CC112" i="31"/>
  <c r="CI112" i="31" s="1"/>
  <c r="CC274" i="31"/>
  <c r="CI274" i="31" s="1"/>
  <c r="CC319" i="31"/>
  <c r="CI319" i="31" s="1"/>
  <c r="CC298" i="31"/>
  <c r="CI298" i="31" s="1"/>
  <c r="CC322" i="31"/>
  <c r="CI322" i="31" s="1"/>
  <c r="CC363" i="31"/>
  <c r="CI363" i="31" s="1"/>
  <c r="CC272" i="31"/>
  <c r="CI272" i="31" s="1"/>
  <c r="CC241" i="31"/>
  <c r="CI241" i="31" s="1"/>
  <c r="CC180" i="31"/>
  <c r="CI180" i="31" s="1"/>
  <c r="CC175" i="31"/>
  <c r="CI175" i="31" s="1"/>
  <c r="CC147" i="31"/>
  <c r="CI147" i="31" s="1"/>
  <c r="CC103" i="31"/>
  <c r="CI103" i="31" s="1"/>
  <c r="CC190" i="31"/>
  <c r="CI190" i="31" s="1"/>
  <c r="CC182" i="31"/>
  <c r="CI182" i="31" s="1"/>
  <c r="CC99" i="31"/>
  <c r="CI99" i="31" s="1"/>
  <c r="CC105" i="31"/>
  <c r="CI105" i="31" s="1"/>
  <c r="CC148" i="31"/>
  <c r="CI148" i="31" s="1"/>
  <c r="CC92" i="31"/>
  <c r="CI92" i="31" s="1"/>
  <c r="CC29" i="31"/>
  <c r="CI29" i="31" s="1"/>
  <c r="CC84" i="31"/>
  <c r="CI84" i="31" s="1"/>
  <c r="CC61" i="31"/>
  <c r="CI61" i="31" s="1"/>
  <c r="CC16" i="31"/>
  <c r="CI16" i="31" s="1"/>
  <c r="CC324" i="31"/>
  <c r="CI324" i="31" s="1"/>
  <c r="CC309" i="31"/>
  <c r="CI309" i="31" s="1"/>
  <c r="CC233" i="31"/>
  <c r="CI233" i="31" s="1"/>
  <c r="BV281" i="15"/>
  <c r="BX6" i="15" s="1"/>
  <c r="BX7" i="15" s="1"/>
  <c r="BU281" i="15"/>
  <c r="BW6" i="15" s="1"/>
  <c r="BW7" i="15" s="1"/>
  <c r="BN310" i="15"/>
  <c r="CA402" i="15"/>
  <c r="CB32" i="15"/>
  <c r="CH32" i="15" s="1"/>
  <c r="CB36" i="15"/>
  <c r="CH36" i="15" s="1"/>
  <c r="CB40" i="15"/>
  <c r="CH40" i="15" s="1"/>
  <c r="CB9" i="15"/>
  <c r="CH9" i="15" s="1"/>
  <c r="CB13" i="15"/>
  <c r="CH13" i="15" s="1"/>
  <c r="CB17" i="15"/>
  <c r="CH17" i="15" s="1"/>
  <c r="CB21" i="15"/>
  <c r="CH21" i="15" s="1"/>
  <c r="CB25" i="15"/>
  <c r="CH25" i="15" s="1"/>
  <c r="CB29" i="15"/>
  <c r="CH29" i="15" s="1"/>
  <c r="CB33" i="15"/>
  <c r="CH33" i="15" s="1"/>
  <c r="CB37" i="15"/>
  <c r="CH37" i="15" s="1"/>
  <c r="CB41" i="15"/>
  <c r="CH41" i="15" s="1"/>
  <c r="CB57" i="15"/>
  <c r="CH57" i="15" s="1"/>
  <c r="CB65" i="15"/>
  <c r="CH65" i="15" s="1"/>
  <c r="CB69" i="15"/>
  <c r="CH69" i="15" s="1"/>
  <c r="CB77" i="15"/>
  <c r="CH77" i="15" s="1"/>
  <c r="CB81" i="15"/>
  <c r="CH81" i="15" s="1"/>
  <c r="CB85" i="15"/>
  <c r="CH85" i="15" s="1"/>
  <c r="CB7" i="15"/>
  <c r="CH7" i="15" s="1"/>
  <c r="CB10" i="15"/>
  <c r="CH10" i="15" s="1"/>
  <c r="CB14" i="15"/>
  <c r="CH14" i="15" s="1"/>
  <c r="CB18" i="15"/>
  <c r="CH18" i="15" s="1"/>
  <c r="CB22" i="15"/>
  <c r="CH22" i="15" s="1"/>
  <c r="CB26" i="15"/>
  <c r="CH26" i="15" s="1"/>
  <c r="CB30" i="15"/>
  <c r="CH30" i="15" s="1"/>
  <c r="CB34" i="15"/>
  <c r="CH34" i="15" s="1"/>
  <c r="CB38" i="15"/>
  <c r="CH38" i="15" s="1"/>
  <c r="CB42" i="15"/>
  <c r="CH42" i="15" s="1"/>
  <c r="CB46" i="15"/>
  <c r="CH46" i="15" s="1"/>
  <c r="CB50" i="15"/>
  <c r="CH50" i="15" s="1"/>
  <c r="CB54" i="15"/>
  <c r="CH54" i="15" s="1"/>
  <c r="CB58" i="15"/>
  <c r="CH58" i="15" s="1"/>
  <c r="CB62" i="15"/>
  <c r="CH62" i="15" s="1"/>
  <c r="CB66" i="15"/>
  <c r="CH66" i="15" s="1"/>
  <c r="CB70" i="15"/>
  <c r="CH70" i="15" s="1"/>
  <c r="CB74" i="15"/>
  <c r="CH74" i="15" s="1"/>
  <c r="CB72" i="15"/>
  <c r="CH72" i="15" s="1"/>
  <c r="CB6" i="15"/>
  <c r="CH6" i="15" s="1"/>
  <c r="CB11" i="15"/>
  <c r="CH11" i="15" s="1"/>
  <c r="CB19" i="15"/>
  <c r="CH19" i="15" s="1"/>
  <c r="CB27" i="15"/>
  <c r="CH27" i="15" s="1"/>
  <c r="CB35" i="15"/>
  <c r="CH35" i="15" s="1"/>
  <c r="CB43" i="15"/>
  <c r="CH43" i="15" s="1"/>
  <c r="CB47" i="15"/>
  <c r="CH47" i="15" s="1"/>
  <c r="CB51" i="15"/>
  <c r="CH51" i="15" s="1"/>
  <c r="CB55" i="15"/>
  <c r="CH55" i="15" s="1"/>
  <c r="CB59" i="15"/>
  <c r="CH59" i="15" s="1"/>
  <c r="CB63" i="15"/>
  <c r="CH63" i="15" s="1"/>
  <c r="CB67" i="15"/>
  <c r="CH67" i="15" s="1"/>
  <c r="CB71" i="15"/>
  <c r="CH71" i="15" s="1"/>
  <c r="CB87" i="15"/>
  <c r="CH87" i="15" s="1"/>
  <c r="CB88" i="15"/>
  <c r="CH88" i="15" s="1"/>
  <c r="CB86" i="15"/>
  <c r="CH86" i="15" s="1"/>
  <c r="CB89" i="15"/>
  <c r="CH89" i="15" s="1"/>
  <c r="CB93" i="15"/>
  <c r="CH93" i="15" s="1"/>
  <c r="CB97" i="15"/>
  <c r="CH97" i="15" s="1"/>
  <c r="CB101" i="15"/>
  <c r="CH101" i="15" s="1"/>
  <c r="CB105" i="15"/>
  <c r="CH105" i="15" s="1"/>
  <c r="CB109" i="15"/>
  <c r="CH109" i="15" s="1"/>
  <c r="CB113" i="15"/>
  <c r="CH113" i="15" s="1"/>
  <c r="CB117" i="15"/>
  <c r="CH117" i="15" s="1"/>
  <c r="CB121" i="15"/>
  <c r="CH121" i="15" s="1"/>
  <c r="CB125" i="15"/>
  <c r="CH125" i="15" s="1"/>
  <c r="CB129" i="15"/>
  <c r="CH129" i="15" s="1"/>
  <c r="CB76" i="15"/>
  <c r="CH76" i="15" s="1"/>
  <c r="CB80" i="15"/>
  <c r="CH80" i="15" s="1"/>
  <c r="CB44" i="15"/>
  <c r="CH44" i="15" s="1"/>
  <c r="CB48" i="15"/>
  <c r="CH48" i="15" s="1"/>
  <c r="CB52" i="15"/>
  <c r="CH52" i="15" s="1"/>
  <c r="CB56" i="15"/>
  <c r="CH56" i="15" s="1"/>
  <c r="CB60" i="15"/>
  <c r="CH60" i="15" s="1"/>
  <c r="CB64" i="15"/>
  <c r="CH64" i="15" s="1"/>
  <c r="CB68" i="15"/>
  <c r="CH68" i="15" s="1"/>
  <c r="CB78" i="15"/>
  <c r="CH78" i="15" s="1"/>
  <c r="CB82" i="15"/>
  <c r="CH82" i="15" s="1"/>
  <c r="CB23" i="15"/>
  <c r="CH23" i="15" s="1"/>
  <c r="CB90" i="15"/>
  <c r="CH90" i="15" s="1"/>
  <c r="CB94" i="15"/>
  <c r="CH94" i="15" s="1"/>
  <c r="CB75" i="15"/>
  <c r="CH75" i="15" s="1"/>
  <c r="CB98" i="15"/>
  <c r="CH98" i="15" s="1"/>
  <c r="CB106" i="15"/>
  <c r="CH106" i="15" s="1"/>
  <c r="CB114" i="15"/>
  <c r="CH114" i="15" s="1"/>
  <c r="CB130" i="15"/>
  <c r="CH130" i="15" s="1"/>
  <c r="CB123" i="15"/>
  <c r="CH123" i="15" s="1"/>
  <c r="CB131" i="15"/>
  <c r="CH131" i="15" s="1"/>
  <c r="CB31" i="15"/>
  <c r="CH31" i="15" s="1"/>
  <c r="CB79" i="15"/>
  <c r="CH79" i="15" s="1"/>
  <c r="CB134" i="15"/>
  <c r="CH134" i="15" s="1"/>
  <c r="CB138" i="15"/>
  <c r="CH138" i="15" s="1"/>
  <c r="CB142" i="15"/>
  <c r="CH142" i="15" s="1"/>
  <c r="CB146" i="15"/>
  <c r="CH146" i="15" s="1"/>
  <c r="CB150" i="15"/>
  <c r="CH150" i="15" s="1"/>
  <c r="CB154" i="15"/>
  <c r="CH154" i="15" s="1"/>
  <c r="CB158" i="15"/>
  <c r="CH158" i="15" s="1"/>
  <c r="CB162" i="15"/>
  <c r="CH162" i="15" s="1"/>
  <c r="CB15" i="15"/>
  <c r="CH15" i="15" s="1"/>
  <c r="CB167" i="15"/>
  <c r="CH167" i="15" s="1"/>
  <c r="CB173" i="15"/>
  <c r="CH173" i="15" s="1"/>
  <c r="CB174" i="15"/>
  <c r="CH174" i="15" s="1"/>
  <c r="CB183" i="15"/>
  <c r="CH183" i="15" s="1"/>
  <c r="CB187" i="15"/>
  <c r="CH187" i="15" s="1"/>
  <c r="CB191" i="15"/>
  <c r="CH191" i="15" s="1"/>
  <c r="CB195" i="15"/>
  <c r="CH195" i="15" s="1"/>
  <c r="CB199" i="15"/>
  <c r="CH199" i="15" s="1"/>
  <c r="CB203" i="15"/>
  <c r="CH203" i="15" s="1"/>
  <c r="CB207" i="15"/>
  <c r="CH207" i="15" s="1"/>
  <c r="CB211" i="15"/>
  <c r="CH211" i="15" s="1"/>
  <c r="CB215" i="15"/>
  <c r="CH215" i="15" s="1"/>
  <c r="CB219" i="15"/>
  <c r="CH219" i="15" s="1"/>
  <c r="CB223" i="15"/>
  <c r="CH223" i="15" s="1"/>
  <c r="CB227" i="15"/>
  <c r="CH227" i="15" s="1"/>
  <c r="CB231" i="15"/>
  <c r="CH231" i="15" s="1"/>
  <c r="CB39" i="15"/>
  <c r="CH39" i="15" s="1"/>
  <c r="CB166" i="15"/>
  <c r="CH166" i="15" s="1"/>
  <c r="CB170" i="15"/>
  <c r="CH170" i="15" s="1"/>
  <c r="CB171" i="15"/>
  <c r="CH171" i="15" s="1"/>
  <c r="CB175" i="15"/>
  <c r="CH175" i="15" s="1"/>
  <c r="CB177" i="15"/>
  <c r="CH177" i="15" s="1"/>
  <c r="CB139" i="15"/>
  <c r="CH139" i="15" s="1"/>
  <c r="CB155" i="15"/>
  <c r="CH155" i="15" s="1"/>
  <c r="CB239" i="15"/>
  <c r="CH239" i="15" s="1"/>
  <c r="CB245" i="15"/>
  <c r="CH245" i="15" s="1"/>
  <c r="CB249" i="15"/>
  <c r="CH249" i="15" s="1"/>
  <c r="CB253" i="15"/>
  <c r="CH253" i="15" s="1"/>
  <c r="CB257" i="15"/>
  <c r="CH257" i="15" s="1"/>
  <c r="CB261" i="15"/>
  <c r="CH261" i="15" s="1"/>
  <c r="CB265" i="15"/>
  <c r="CH265" i="15" s="1"/>
  <c r="CB269" i="15"/>
  <c r="CH269" i="15" s="1"/>
  <c r="CB273" i="15"/>
  <c r="CH273" i="15" s="1"/>
  <c r="CB143" i="15"/>
  <c r="CH143" i="15" s="1"/>
  <c r="CB159" i="15"/>
  <c r="CH159" i="15" s="1"/>
  <c r="CB241" i="15"/>
  <c r="CH241" i="15" s="1"/>
  <c r="CB246" i="15"/>
  <c r="CH246" i="15" s="1"/>
  <c r="CB250" i="15"/>
  <c r="CH250" i="15" s="1"/>
  <c r="CB254" i="15"/>
  <c r="CH254" i="15" s="1"/>
  <c r="CB258" i="15"/>
  <c r="CH258" i="15" s="1"/>
  <c r="CB262" i="15"/>
  <c r="CH262" i="15" s="1"/>
  <c r="CB266" i="15"/>
  <c r="CH266" i="15" s="1"/>
  <c r="CB270" i="15"/>
  <c r="CH270" i="15" s="1"/>
  <c r="CB274" i="15"/>
  <c r="CH274" i="15" s="1"/>
  <c r="CB278" i="15"/>
  <c r="CH278" i="15" s="1"/>
  <c r="CB282" i="15"/>
  <c r="CH282" i="15" s="1"/>
  <c r="CB147" i="15"/>
  <c r="CH147" i="15" s="1"/>
  <c r="CB163" i="15"/>
  <c r="CH163" i="15" s="1"/>
  <c r="CB185" i="15"/>
  <c r="CH185" i="15" s="1"/>
  <c r="CB189" i="15"/>
  <c r="CH189" i="15" s="1"/>
  <c r="CB193" i="15"/>
  <c r="CH193" i="15" s="1"/>
  <c r="CB197" i="15"/>
  <c r="CH197" i="15" s="1"/>
  <c r="CB201" i="15"/>
  <c r="CH201" i="15" s="1"/>
  <c r="CB205" i="15"/>
  <c r="CH205" i="15" s="1"/>
  <c r="CB209" i="15"/>
  <c r="CH209" i="15" s="1"/>
  <c r="CB213" i="15"/>
  <c r="CH213" i="15" s="1"/>
  <c r="CB217" i="15"/>
  <c r="CH217" i="15" s="1"/>
  <c r="CB221" i="15"/>
  <c r="CH221" i="15" s="1"/>
  <c r="CB226" i="15"/>
  <c r="CH226" i="15" s="1"/>
  <c r="CB243" i="15"/>
  <c r="CH243" i="15" s="1"/>
  <c r="CB247" i="15"/>
  <c r="CH247" i="15" s="1"/>
  <c r="CB251" i="15"/>
  <c r="CH251" i="15" s="1"/>
  <c r="CB255" i="15"/>
  <c r="CH255" i="15" s="1"/>
  <c r="CB259" i="15"/>
  <c r="CH259" i="15" s="1"/>
  <c r="CB263" i="15"/>
  <c r="CH263" i="15" s="1"/>
  <c r="CB267" i="15"/>
  <c r="CH267" i="15" s="1"/>
  <c r="CB271" i="15"/>
  <c r="CH271" i="15" s="1"/>
  <c r="CB275" i="15"/>
  <c r="CH275" i="15" s="1"/>
  <c r="CB279" i="15"/>
  <c r="CH279" i="15" s="1"/>
  <c r="CB181" i="15"/>
  <c r="CH181" i="15" s="1"/>
  <c r="CB225" i="15"/>
  <c r="CH225" i="15" s="1"/>
  <c r="CB229" i="15"/>
  <c r="CH229" i="15" s="1"/>
  <c r="CB233" i="15"/>
  <c r="CH233" i="15" s="1"/>
  <c r="CB234" i="15"/>
  <c r="CH234" i="15" s="1"/>
  <c r="CB235" i="15"/>
  <c r="CH235" i="15" s="1"/>
  <c r="CB236" i="15"/>
  <c r="CH236" i="15" s="1"/>
  <c r="CB135" i="15"/>
  <c r="CH135" i="15" s="1"/>
  <c r="CB151" i="15"/>
  <c r="CH151" i="15" s="1"/>
  <c r="CB179" i="15"/>
  <c r="CH179" i="15" s="1"/>
  <c r="CB237" i="15"/>
  <c r="CH237" i="15" s="1"/>
  <c r="CB244" i="15"/>
  <c r="CH244" i="15" s="1"/>
  <c r="CB252" i="15"/>
  <c r="CH252" i="15" s="1"/>
  <c r="CB285" i="15"/>
  <c r="CH285" i="15" s="1"/>
  <c r="CB291" i="15"/>
  <c r="CH291" i="15" s="1"/>
  <c r="CB373" i="15"/>
  <c r="CH373" i="15" s="1"/>
  <c r="CB280" i="15"/>
  <c r="CH280" i="15" s="1"/>
  <c r="CB296" i="15"/>
  <c r="CH296" i="15" s="1"/>
  <c r="CB314" i="15"/>
  <c r="CH314" i="15" s="1"/>
  <c r="CB322" i="15"/>
  <c r="CH322" i="15" s="1"/>
  <c r="CB330" i="15"/>
  <c r="CH330" i="15" s="1"/>
  <c r="CB338" i="15"/>
  <c r="CH338" i="15" s="1"/>
  <c r="CB346" i="15"/>
  <c r="CH346" i="15" s="1"/>
  <c r="CB354" i="15"/>
  <c r="CH354" i="15" s="1"/>
  <c r="CB362" i="15"/>
  <c r="CH362" i="15" s="1"/>
  <c r="CB298" i="15"/>
  <c r="CH298" i="15" s="1"/>
  <c r="CB311" i="15"/>
  <c r="CH311" i="15" s="1"/>
  <c r="CB327" i="15"/>
  <c r="CH327" i="15" s="1"/>
  <c r="CB335" i="15"/>
  <c r="CH335" i="15" s="1"/>
  <c r="CB343" i="15"/>
  <c r="CH343" i="15" s="1"/>
  <c r="CB351" i="15"/>
  <c r="CH351" i="15" s="1"/>
  <c r="CB359" i="15"/>
  <c r="CH359" i="15" s="1"/>
  <c r="CB367" i="15"/>
  <c r="CH367" i="15" s="1"/>
  <c r="CB277" i="15"/>
  <c r="CH277" i="15" s="1"/>
  <c r="CB283" i="15"/>
  <c r="CH283" i="15" s="1"/>
  <c r="CB295" i="15"/>
  <c r="CH295" i="15" s="1"/>
  <c r="CB303" i="15"/>
  <c r="CH303" i="15" s="1"/>
  <c r="CB316" i="15"/>
  <c r="CH316" i="15" s="1"/>
  <c r="CB324" i="15"/>
  <c r="CH324" i="15" s="1"/>
  <c r="CB332" i="15"/>
  <c r="CH332" i="15" s="1"/>
  <c r="CB340" i="15"/>
  <c r="CH340" i="15" s="1"/>
  <c r="CB348" i="15"/>
  <c r="CH348" i="15" s="1"/>
  <c r="CB364" i="15"/>
  <c r="CH364" i="15" s="1"/>
  <c r="CB372" i="15"/>
  <c r="CH372" i="15" s="1"/>
  <c r="CB248" i="15"/>
  <c r="CH248" i="15" s="1"/>
  <c r="CB281" i="15"/>
  <c r="CH281" i="15" s="1"/>
  <c r="CB290" i="15"/>
  <c r="CH290" i="15" s="1"/>
  <c r="CB310" i="15"/>
  <c r="CH310" i="15" s="1"/>
  <c r="CB313" i="15"/>
  <c r="CH313" i="15" s="1"/>
  <c r="CB321" i="15"/>
  <c r="CH321" i="15" s="1"/>
  <c r="CB329" i="15"/>
  <c r="CH329" i="15" s="1"/>
  <c r="CB337" i="15"/>
  <c r="CH337" i="15" s="1"/>
  <c r="CB345" i="15"/>
  <c r="CH345" i="15" s="1"/>
  <c r="CB353" i="15"/>
  <c r="CH353" i="15" s="1"/>
  <c r="CB361" i="15"/>
  <c r="CH361" i="15" s="1"/>
  <c r="CB369" i="15"/>
  <c r="CH369" i="15" s="1"/>
  <c r="CB307" i="15"/>
  <c r="CH307" i="15" s="1"/>
  <c r="CB315" i="15"/>
  <c r="CH315" i="15" s="1"/>
  <c r="CB323" i="15"/>
  <c r="CH323" i="15" s="1"/>
  <c r="CB331" i="15"/>
  <c r="CH331" i="15" s="1"/>
  <c r="CB339" i="15"/>
  <c r="CH339" i="15" s="1"/>
  <c r="CB347" i="15"/>
  <c r="CH347" i="15" s="1"/>
  <c r="CB355" i="15"/>
  <c r="CH355" i="15" s="1"/>
  <c r="CB363" i="15"/>
  <c r="CH363" i="15" s="1"/>
  <c r="CB371" i="15"/>
  <c r="CH371" i="15" s="1"/>
  <c r="CB312" i="15"/>
  <c r="CH312" i="15" s="1"/>
  <c r="CB358" i="15"/>
  <c r="CH358" i="15" s="1"/>
  <c r="CB357" i="15"/>
  <c r="CH357" i="15" s="1"/>
  <c r="CB294" i="15"/>
  <c r="CH294" i="15" s="1"/>
  <c r="CB356" i="15"/>
  <c r="CH356" i="15" s="1"/>
  <c r="CB306" i="15"/>
  <c r="CH306" i="15" s="1"/>
  <c r="CB238" i="15"/>
  <c r="CH238" i="15" s="1"/>
  <c r="CB286" i="15"/>
  <c r="CH286" i="15" s="1"/>
  <c r="CB370" i="15"/>
  <c r="CH370" i="15" s="1"/>
  <c r="CB228" i="15"/>
  <c r="CH228" i="15" s="1"/>
  <c r="CB200" i="15"/>
  <c r="CH200" i="15" s="1"/>
  <c r="CB141" i="15"/>
  <c r="CH141" i="15" s="1"/>
  <c r="CB153" i="15"/>
  <c r="CH153" i="15" s="1"/>
  <c r="CB168" i="15"/>
  <c r="CH168" i="15" s="1"/>
  <c r="CB214" i="15"/>
  <c r="CH214" i="15" s="1"/>
  <c r="CB198" i="15"/>
  <c r="CH198" i="15" s="1"/>
  <c r="CB182" i="15"/>
  <c r="CH182" i="15" s="1"/>
  <c r="CB91" i="15"/>
  <c r="CH91" i="15" s="1"/>
  <c r="CB20" i="15"/>
  <c r="CH20" i="15" s="1"/>
  <c r="CB45" i="15"/>
  <c r="CH45" i="15" s="1"/>
  <c r="CB368" i="15"/>
  <c r="CH368" i="15" s="1"/>
  <c r="CB304" i="15"/>
  <c r="CH304" i="15" s="1"/>
  <c r="CB350" i="15"/>
  <c r="CH350" i="15" s="1"/>
  <c r="CB349" i="15"/>
  <c r="CH349" i="15" s="1"/>
  <c r="CB287" i="15"/>
  <c r="CH287" i="15" s="1"/>
  <c r="CB300" i="15"/>
  <c r="CH300" i="15" s="1"/>
  <c r="CB230" i="15"/>
  <c r="CH230" i="15" s="1"/>
  <c r="CB288" i="15"/>
  <c r="CH288" i="15" s="1"/>
  <c r="CB196" i="15"/>
  <c r="CH196" i="15" s="1"/>
  <c r="CB137" i="15"/>
  <c r="CH137" i="15" s="1"/>
  <c r="CB110" i="15"/>
  <c r="CH110" i="15" s="1"/>
  <c r="CB160" i="15"/>
  <c r="CH160" i="15" s="1"/>
  <c r="CB144" i="15"/>
  <c r="CH144" i="15" s="1"/>
  <c r="CB116" i="15"/>
  <c r="CH116" i="15" s="1"/>
  <c r="CB124" i="15"/>
  <c r="CH124" i="15" s="1"/>
  <c r="CB8" i="15"/>
  <c r="CH8" i="15" s="1"/>
  <c r="CB360" i="15"/>
  <c r="CH360" i="15" s="1"/>
  <c r="CB297" i="15"/>
  <c r="CH297" i="15" s="1"/>
  <c r="CB342" i="15"/>
  <c r="CH342" i="15" s="1"/>
  <c r="CB341" i="15"/>
  <c r="CH341" i="15" s="1"/>
  <c r="CB276" i="15"/>
  <c r="CH276" i="15" s="1"/>
  <c r="CB284" i="15"/>
  <c r="CH284" i="15" s="1"/>
  <c r="CB224" i="15"/>
  <c r="CH224" i="15" s="1"/>
  <c r="CB192" i="15"/>
  <c r="CH192" i="15" s="1"/>
  <c r="CB84" i="15"/>
  <c r="CH84" i="15" s="1"/>
  <c r="CB180" i="15"/>
  <c r="CH180" i="15" s="1"/>
  <c r="CB210" i="15"/>
  <c r="CH210" i="15" s="1"/>
  <c r="CB194" i="15"/>
  <c r="CH194" i="15" s="1"/>
  <c r="CB118" i="15"/>
  <c r="CH118" i="15" s="1"/>
  <c r="CB126" i="15"/>
  <c r="CH126" i="15" s="1"/>
  <c r="CB127" i="15"/>
  <c r="CH127" i="15" s="1"/>
  <c r="CB112" i="15"/>
  <c r="CH112" i="15" s="1"/>
  <c r="CB24" i="15"/>
  <c r="CH24" i="15" s="1"/>
  <c r="CB352" i="15"/>
  <c r="CH352" i="15" s="1"/>
  <c r="CB334" i="15"/>
  <c r="CH334" i="15" s="1"/>
  <c r="CB333" i="15"/>
  <c r="CH333" i="15" s="1"/>
  <c r="CB272" i="15"/>
  <c r="CH272" i="15" s="1"/>
  <c r="CB220" i="15"/>
  <c r="CH220" i="15" s="1"/>
  <c r="CB188" i="15"/>
  <c r="CH188" i="15" s="1"/>
  <c r="CB178" i="15"/>
  <c r="CH178" i="15" s="1"/>
  <c r="CB102" i="15"/>
  <c r="CH102" i="15" s="1"/>
  <c r="CB156" i="15"/>
  <c r="CH156" i="15" s="1"/>
  <c r="CB140" i="15"/>
  <c r="CH140" i="15" s="1"/>
  <c r="CB128" i="15"/>
  <c r="CH128" i="15" s="1"/>
  <c r="CB119" i="15"/>
  <c r="CH119" i="15" s="1"/>
  <c r="CB120" i="15"/>
  <c r="CH120" i="15" s="1"/>
  <c r="CB344" i="15"/>
  <c r="CH344" i="15" s="1"/>
  <c r="CB326" i="15"/>
  <c r="CH326" i="15" s="1"/>
  <c r="CB325" i="15"/>
  <c r="CH325" i="15" s="1"/>
  <c r="CB268" i="15"/>
  <c r="CH268" i="15" s="1"/>
  <c r="CB305" i="15"/>
  <c r="CH305" i="15" s="1"/>
  <c r="CB216" i="15"/>
  <c r="CH216" i="15" s="1"/>
  <c r="CB184" i="15"/>
  <c r="CH184" i="15" s="1"/>
  <c r="CB222" i="15"/>
  <c r="CH222" i="15" s="1"/>
  <c r="CB206" i="15"/>
  <c r="CH206" i="15" s="1"/>
  <c r="CB190" i="15"/>
  <c r="CH190" i="15" s="1"/>
  <c r="CB107" i="15"/>
  <c r="CH107" i="15" s="1"/>
  <c r="CB176" i="15"/>
  <c r="CH176" i="15" s="1"/>
  <c r="CB104" i="15"/>
  <c r="CH104" i="15" s="1"/>
  <c r="CB108" i="15"/>
  <c r="CH108" i="15" s="1"/>
  <c r="CB96" i="15"/>
  <c r="CH96" i="15" s="1"/>
  <c r="CB28" i="15"/>
  <c r="CH28" i="15" s="1"/>
  <c r="CB12" i="15"/>
  <c r="CH12" i="15" s="1"/>
  <c r="CB61" i="15"/>
  <c r="CH61" i="15" s="1"/>
  <c r="CB336" i="15"/>
  <c r="CH336" i="15" s="1"/>
  <c r="CB319" i="15"/>
  <c r="CH319" i="15" s="1"/>
  <c r="CB318" i="15"/>
  <c r="CH318" i="15" s="1"/>
  <c r="CB317" i="15"/>
  <c r="CH317" i="15" s="1"/>
  <c r="CB264" i="15"/>
  <c r="CH264" i="15" s="1"/>
  <c r="CB302" i="15"/>
  <c r="CH302" i="15" s="1"/>
  <c r="CB292" i="15"/>
  <c r="CH292" i="15" s="1"/>
  <c r="CB212" i="15"/>
  <c r="CH212" i="15" s="1"/>
  <c r="CB161" i="15"/>
  <c r="CH161" i="15" s="1"/>
  <c r="CB165" i="15"/>
  <c r="CH165" i="15" s="1"/>
  <c r="CB172" i="15"/>
  <c r="CH172" i="15" s="1"/>
  <c r="CB152" i="15"/>
  <c r="CH152" i="15" s="1"/>
  <c r="CB136" i="15"/>
  <c r="CH136" i="15" s="1"/>
  <c r="CB115" i="15"/>
  <c r="CH115" i="15" s="1"/>
  <c r="CB5" i="15"/>
  <c r="CH5" i="15" s="1"/>
  <c r="CB111" i="15"/>
  <c r="CH111" i="15" s="1"/>
  <c r="CB132" i="15"/>
  <c r="CH132" i="15" s="1"/>
  <c r="CB92" i="15"/>
  <c r="CH92" i="15" s="1"/>
  <c r="CB328" i="15"/>
  <c r="CH328" i="15" s="1"/>
  <c r="CB309" i="15"/>
  <c r="CH309" i="15" s="1"/>
  <c r="CB260" i="15"/>
  <c r="CH260" i="15" s="1"/>
  <c r="CB299" i="15"/>
  <c r="CH299" i="15" s="1"/>
  <c r="CB232" i="15"/>
  <c r="CH232" i="15" s="1"/>
  <c r="CB208" i="15"/>
  <c r="CH208" i="15" s="1"/>
  <c r="CB145" i="15"/>
  <c r="CH145" i="15" s="1"/>
  <c r="CB149" i="15"/>
  <c r="CH149" i="15" s="1"/>
  <c r="CB218" i="15"/>
  <c r="CH218" i="15" s="1"/>
  <c r="CB202" i="15"/>
  <c r="CH202" i="15" s="1"/>
  <c r="CB186" i="15"/>
  <c r="CH186" i="15" s="1"/>
  <c r="CB169" i="15"/>
  <c r="CH169" i="15" s="1"/>
  <c r="CB122" i="15"/>
  <c r="CH122" i="15" s="1"/>
  <c r="CB95" i="15"/>
  <c r="CH95" i="15" s="1"/>
  <c r="CB100" i="15"/>
  <c r="CH100" i="15" s="1"/>
  <c r="CB53" i="15"/>
  <c r="CH53" i="15" s="1"/>
  <c r="CB16" i="15"/>
  <c r="CH16" i="15" s="1"/>
  <c r="CB320" i="15"/>
  <c r="CH320" i="15" s="1"/>
  <c r="CB366" i="15"/>
  <c r="CH366" i="15" s="1"/>
  <c r="CB365" i="15"/>
  <c r="CH365" i="15" s="1"/>
  <c r="CB301" i="15"/>
  <c r="CH301" i="15" s="1"/>
  <c r="CB256" i="15"/>
  <c r="CH256" i="15" s="1"/>
  <c r="CB293" i="15"/>
  <c r="CH293" i="15" s="1"/>
  <c r="CB242" i="15"/>
  <c r="CH242" i="15" s="1"/>
  <c r="CB308" i="15"/>
  <c r="CH308" i="15" s="1"/>
  <c r="CB240" i="15"/>
  <c r="CH240" i="15" s="1"/>
  <c r="CB289" i="15"/>
  <c r="CH289" i="15" s="1"/>
  <c r="CB204" i="15"/>
  <c r="CH204" i="15" s="1"/>
  <c r="CB157" i="15"/>
  <c r="CH157" i="15" s="1"/>
  <c r="CB133" i="15"/>
  <c r="CH133" i="15" s="1"/>
  <c r="CB164" i="15"/>
  <c r="CH164" i="15" s="1"/>
  <c r="CB148" i="15"/>
  <c r="CH148" i="15" s="1"/>
  <c r="CB99" i="15"/>
  <c r="CH99" i="15" s="1"/>
  <c r="CB73" i="15"/>
  <c r="CH73" i="15" s="1"/>
  <c r="CB103" i="15"/>
  <c r="CH103" i="15" s="1"/>
  <c r="CB83" i="15"/>
  <c r="CH83" i="15" s="1"/>
  <c r="CB49" i="15"/>
  <c r="CH49" i="15" s="1"/>
  <c r="CC5" i="15"/>
  <c r="CI5" i="15" s="1"/>
  <c r="CC9" i="15"/>
  <c r="CI9" i="15" s="1"/>
  <c r="CC13" i="15"/>
  <c r="CI13" i="15" s="1"/>
  <c r="CC65" i="15"/>
  <c r="CI65" i="15" s="1"/>
  <c r="CC7" i="15"/>
  <c r="CI7" i="15" s="1"/>
  <c r="CC10" i="15"/>
  <c r="CI10" i="15" s="1"/>
  <c r="CC14" i="15"/>
  <c r="CI14" i="15" s="1"/>
  <c r="CC18" i="15"/>
  <c r="CI18" i="15" s="1"/>
  <c r="CC22" i="15"/>
  <c r="CI22" i="15" s="1"/>
  <c r="CC26" i="15"/>
  <c r="CI26" i="15" s="1"/>
  <c r="CC30" i="15"/>
  <c r="CI30" i="15" s="1"/>
  <c r="CC34" i="15"/>
  <c r="CI34" i="15" s="1"/>
  <c r="CC38" i="15"/>
  <c r="CI38" i="15" s="1"/>
  <c r="CC42" i="15"/>
  <c r="CI42" i="15" s="1"/>
  <c r="CC46" i="15"/>
  <c r="CI46" i="15" s="1"/>
  <c r="CC50" i="15"/>
  <c r="CI50" i="15" s="1"/>
  <c r="CC54" i="15"/>
  <c r="CI54" i="15" s="1"/>
  <c r="CC58" i="15"/>
  <c r="CI58" i="15" s="1"/>
  <c r="CC62" i="15"/>
  <c r="CI62" i="15" s="1"/>
  <c r="CC66" i="15"/>
  <c r="CI66" i="15" s="1"/>
  <c r="CC70" i="15"/>
  <c r="CI70" i="15" s="1"/>
  <c r="CC11" i="15"/>
  <c r="CI11" i="15" s="1"/>
  <c r="CC78" i="15"/>
  <c r="CI78" i="15" s="1"/>
  <c r="CC82" i="15"/>
  <c r="CI82" i="15" s="1"/>
  <c r="CC74" i="15"/>
  <c r="CI74" i="15" s="1"/>
  <c r="CC87" i="15"/>
  <c r="CI87" i="15" s="1"/>
  <c r="CC88" i="15"/>
  <c r="CI88" i="15" s="1"/>
  <c r="CC86" i="15"/>
  <c r="CI86" i="15" s="1"/>
  <c r="CC89" i="15"/>
  <c r="CI89" i="15" s="1"/>
  <c r="CC93" i="15"/>
  <c r="CI93" i="15" s="1"/>
  <c r="CC101" i="15"/>
  <c r="CI101" i="15" s="1"/>
  <c r="CC109" i="15"/>
  <c r="CI109" i="15" s="1"/>
  <c r="CC117" i="15"/>
  <c r="CI117" i="15" s="1"/>
  <c r="CC90" i="15"/>
  <c r="CI90" i="15" s="1"/>
  <c r="CC94" i="15"/>
  <c r="CI94" i="15" s="1"/>
  <c r="CC98" i="15"/>
  <c r="CI98" i="15" s="1"/>
  <c r="CC106" i="15"/>
  <c r="CI106" i="15" s="1"/>
  <c r="CC114" i="15"/>
  <c r="CI114" i="15" s="1"/>
  <c r="CC130" i="15"/>
  <c r="CI130" i="15" s="1"/>
  <c r="CC129" i="15"/>
  <c r="CI129" i="15" s="1"/>
  <c r="CC97" i="15"/>
  <c r="CI97" i="15" s="1"/>
  <c r="CC105" i="15"/>
  <c r="CI105" i="15" s="1"/>
  <c r="CC113" i="15"/>
  <c r="CI113" i="15" s="1"/>
  <c r="CC122" i="15"/>
  <c r="CI122" i="15" s="1"/>
  <c r="CC134" i="15"/>
  <c r="CI134" i="15" s="1"/>
  <c r="CC138" i="15"/>
  <c r="CI138" i="15" s="1"/>
  <c r="CC142" i="15"/>
  <c r="CI142" i="15" s="1"/>
  <c r="CC146" i="15"/>
  <c r="CI146" i="15" s="1"/>
  <c r="CC150" i="15"/>
  <c r="CI150" i="15" s="1"/>
  <c r="CC154" i="15"/>
  <c r="CI154" i="15" s="1"/>
  <c r="CC158" i="15"/>
  <c r="CI158" i="15" s="1"/>
  <c r="CC162" i="15"/>
  <c r="CI162" i="15" s="1"/>
  <c r="CC166" i="15"/>
  <c r="CI166" i="15" s="1"/>
  <c r="CC102" i="15"/>
  <c r="CI102" i="15" s="1"/>
  <c r="CC118" i="15"/>
  <c r="CI118" i="15" s="1"/>
  <c r="CC121" i="15"/>
  <c r="CI121" i="15" s="1"/>
  <c r="CC127" i="15"/>
  <c r="CI127" i="15" s="1"/>
  <c r="CC167" i="15"/>
  <c r="CI167" i="15" s="1"/>
  <c r="CC125" i="15"/>
  <c r="CI125" i="15" s="1"/>
  <c r="CC172" i="15"/>
  <c r="CI172" i="15" s="1"/>
  <c r="CC174" i="15"/>
  <c r="CI174" i="15" s="1"/>
  <c r="CC176" i="15"/>
  <c r="CI176" i="15" s="1"/>
  <c r="CC183" i="15"/>
  <c r="CI183" i="15" s="1"/>
  <c r="CC187" i="15"/>
  <c r="CI187" i="15" s="1"/>
  <c r="CC191" i="15"/>
  <c r="CI191" i="15" s="1"/>
  <c r="CC195" i="15"/>
  <c r="CI195" i="15" s="1"/>
  <c r="CC199" i="15"/>
  <c r="CI199" i="15" s="1"/>
  <c r="CC203" i="15"/>
  <c r="CI203" i="15" s="1"/>
  <c r="CC207" i="15"/>
  <c r="CI207" i="15" s="1"/>
  <c r="CC211" i="15"/>
  <c r="CI211" i="15" s="1"/>
  <c r="CC215" i="15"/>
  <c r="CI215" i="15" s="1"/>
  <c r="CC219" i="15"/>
  <c r="CI219" i="15" s="1"/>
  <c r="CC223" i="15"/>
  <c r="CI223" i="15" s="1"/>
  <c r="CC170" i="15"/>
  <c r="CI170" i="15" s="1"/>
  <c r="CC171" i="15"/>
  <c r="CI171" i="15" s="1"/>
  <c r="CC175" i="15"/>
  <c r="CI175" i="15" s="1"/>
  <c r="CC110" i="15"/>
  <c r="CI110" i="15" s="1"/>
  <c r="CC126" i="15"/>
  <c r="CI126" i="15" s="1"/>
  <c r="CC139" i="15"/>
  <c r="CI139" i="15" s="1"/>
  <c r="CC155" i="15"/>
  <c r="CI155" i="15" s="1"/>
  <c r="CC239" i="15"/>
  <c r="CI239" i="15" s="1"/>
  <c r="CC180" i="15"/>
  <c r="CI180" i="15" s="1"/>
  <c r="CC143" i="15"/>
  <c r="CI143" i="15" s="1"/>
  <c r="CC159" i="15"/>
  <c r="CI159" i="15" s="1"/>
  <c r="CC227" i="15"/>
  <c r="CI227" i="15" s="1"/>
  <c r="CC231" i="15"/>
  <c r="CI231" i="15" s="1"/>
  <c r="CC241" i="15"/>
  <c r="CI241" i="15" s="1"/>
  <c r="CC246" i="15"/>
  <c r="CI246" i="15" s="1"/>
  <c r="CC250" i="15"/>
  <c r="CI250" i="15" s="1"/>
  <c r="CC254" i="15"/>
  <c r="CI254" i="15" s="1"/>
  <c r="CC258" i="15"/>
  <c r="CI258" i="15" s="1"/>
  <c r="CC262" i="15"/>
  <c r="CI262" i="15" s="1"/>
  <c r="CC266" i="15"/>
  <c r="CI266" i="15" s="1"/>
  <c r="CC270" i="15"/>
  <c r="CI270" i="15" s="1"/>
  <c r="CC274" i="15"/>
  <c r="CI274" i="15" s="1"/>
  <c r="CC278" i="15"/>
  <c r="CI278" i="15" s="1"/>
  <c r="CC282" i="15"/>
  <c r="CI282" i="15" s="1"/>
  <c r="CC147" i="15"/>
  <c r="CI147" i="15" s="1"/>
  <c r="CC163" i="15"/>
  <c r="CI163" i="15" s="1"/>
  <c r="CC185" i="15"/>
  <c r="CI185" i="15" s="1"/>
  <c r="CC189" i="15"/>
  <c r="CI189" i="15" s="1"/>
  <c r="CC193" i="15"/>
  <c r="CI193" i="15" s="1"/>
  <c r="CC197" i="15"/>
  <c r="CI197" i="15" s="1"/>
  <c r="CC201" i="15"/>
  <c r="CI201" i="15" s="1"/>
  <c r="CC205" i="15"/>
  <c r="CI205" i="15" s="1"/>
  <c r="CC209" i="15"/>
  <c r="CI209" i="15" s="1"/>
  <c r="CC213" i="15"/>
  <c r="CI213" i="15" s="1"/>
  <c r="CC217" i="15"/>
  <c r="CI217" i="15" s="1"/>
  <c r="CC221" i="15"/>
  <c r="CI221" i="15" s="1"/>
  <c r="CC243" i="15"/>
  <c r="CI243" i="15" s="1"/>
  <c r="CC247" i="15"/>
  <c r="CI247" i="15" s="1"/>
  <c r="CC251" i="15"/>
  <c r="CI251" i="15" s="1"/>
  <c r="CC225" i="15"/>
  <c r="CI225" i="15" s="1"/>
  <c r="CC229" i="15"/>
  <c r="CI229" i="15" s="1"/>
  <c r="CC233" i="15"/>
  <c r="CI233" i="15" s="1"/>
  <c r="CC235" i="15"/>
  <c r="CI235" i="15" s="1"/>
  <c r="CC236" i="15"/>
  <c r="CI236" i="15" s="1"/>
  <c r="CC135" i="15"/>
  <c r="CI135" i="15" s="1"/>
  <c r="CC151" i="15"/>
  <c r="CI151" i="15" s="1"/>
  <c r="CC179" i="15"/>
  <c r="CI179" i="15" s="1"/>
  <c r="CC368" i="15"/>
  <c r="CI368" i="15" s="1"/>
  <c r="CC255" i="15"/>
  <c r="CI255" i="15" s="1"/>
  <c r="CC259" i="15"/>
  <c r="CI259" i="15" s="1"/>
  <c r="CC263" i="15"/>
  <c r="CI263" i="15" s="1"/>
  <c r="CC267" i="15"/>
  <c r="CI267" i="15" s="1"/>
  <c r="CC271" i="15"/>
  <c r="CI271" i="15" s="1"/>
  <c r="CC275" i="15"/>
  <c r="CI275" i="15" s="1"/>
  <c r="CC285" i="15"/>
  <c r="CI285" i="15" s="1"/>
  <c r="CC291" i="15"/>
  <c r="CI291" i="15" s="1"/>
  <c r="CC293" i="15"/>
  <c r="CI293" i="15" s="1"/>
  <c r="CC317" i="15"/>
  <c r="CI317" i="15" s="1"/>
  <c r="CC325" i="15"/>
  <c r="CI325" i="15" s="1"/>
  <c r="CC333" i="15"/>
  <c r="CI333" i="15" s="1"/>
  <c r="CC341" i="15"/>
  <c r="CI341" i="15" s="1"/>
  <c r="CC349" i="15"/>
  <c r="CI349" i="15" s="1"/>
  <c r="CC357" i="15"/>
  <c r="CI357" i="15" s="1"/>
  <c r="CC365" i="15"/>
  <c r="CI365" i="15" s="1"/>
  <c r="CC373" i="15"/>
  <c r="CI373" i="15" s="1"/>
  <c r="CC314" i="15"/>
  <c r="CI314" i="15" s="1"/>
  <c r="CC322" i="15"/>
  <c r="CI322" i="15" s="1"/>
  <c r="CC330" i="15"/>
  <c r="CI330" i="15" s="1"/>
  <c r="CC338" i="15"/>
  <c r="CI338" i="15" s="1"/>
  <c r="CC346" i="15"/>
  <c r="CI346" i="15" s="1"/>
  <c r="CC354" i="15"/>
  <c r="CI354" i="15" s="1"/>
  <c r="CC362" i="15"/>
  <c r="CI362" i="15" s="1"/>
  <c r="CC288" i="15"/>
  <c r="CI288" i="15" s="1"/>
  <c r="CC298" i="15"/>
  <c r="CI298" i="15" s="1"/>
  <c r="CC301" i="15"/>
  <c r="CI301" i="15" s="1"/>
  <c r="CC306" i="15"/>
  <c r="CI306" i="15" s="1"/>
  <c r="CC308" i="15"/>
  <c r="CI308" i="15" s="1"/>
  <c r="CC311" i="15"/>
  <c r="CI311" i="15" s="1"/>
  <c r="CC319" i="15"/>
  <c r="CI319" i="15" s="1"/>
  <c r="CC327" i="15"/>
  <c r="CI327" i="15" s="1"/>
  <c r="CC335" i="15"/>
  <c r="CI335" i="15" s="1"/>
  <c r="CC343" i="15"/>
  <c r="CI343" i="15" s="1"/>
  <c r="CC351" i="15"/>
  <c r="CI351" i="15" s="1"/>
  <c r="CC359" i="15"/>
  <c r="CI359" i="15" s="1"/>
  <c r="CC367" i="15"/>
  <c r="CI367" i="15" s="1"/>
  <c r="CC286" i="15"/>
  <c r="CI286" i="15" s="1"/>
  <c r="CC295" i="15"/>
  <c r="CI295" i="15" s="1"/>
  <c r="CC303" i="15"/>
  <c r="CI303" i="15" s="1"/>
  <c r="CC316" i="15"/>
  <c r="CI316" i="15" s="1"/>
  <c r="CC324" i="15"/>
  <c r="CI324" i="15" s="1"/>
  <c r="CC332" i="15"/>
  <c r="CI332" i="15" s="1"/>
  <c r="CC340" i="15"/>
  <c r="CI340" i="15" s="1"/>
  <c r="CC348" i="15"/>
  <c r="CI348" i="15" s="1"/>
  <c r="CC356" i="15"/>
  <c r="CI356" i="15" s="1"/>
  <c r="CC364" i="15"/>
  <c r="CI364" i="15" s="1"/>
  <c r="CC372" i="15"/>
  <c r="CI372" i="15" s="1"/>
  <c r="CC279" i="15"/>
  <c r="CI279" i="15" s="1"/>
  <c r="CC281" i="15"/>
  <c r="CI281" i="15" s="1"/>
  <c r="CC318" i="15"/>
  <c r="CI318" i="15" s="1"/>
  <c r="CC326" i="15"/>
  <c r="CI326" i="15" s="1"/>
  <c r="CC334" i="15"/>
  <c r="CI334" i="15" s="1"/>
  <c r="CC342" i="15"/>
  <c r="CI342" i="15" s="1"/>
  <c r="CC350" i="15"/>
  <c r="CI350" i="15" s="1"/>
  <c r="CC358" i="15"/>
  <c r="CI358" i="15" s="1"/>
  <c r="CC366" i="15"/>
  <c r="CI366" i="15" s="1"/>
  <c r="CC369" i="15"/>
  <c r="CI369" i="15" s="1"/>
  <c r="CC305" i="15"/>
  <c r="CI305" i="15" s="1"/>
  <c r="CC347" i="15"/>
  <c r="CI347" i="15" s="1"/>
  <c r="CC294" i="15"/>
  <c r="CI294" i="15" s="1"/>
  <c r="CC272" i="15"/>
  <c r="CI272" i="15" s="1"/>
  <c r="CC309" i="15"/>
  <c r="CI309" i="15" s="1"/>
  <c r="CC249" i="15"/>
  <c r="CI249" i="15" s="1"/>
  <c r="CC208" i="15"/>
  <c r="CI208" i="15" s="1"/>
  <c r="CC164" i="15"/>
  <c r="CI164" i="15" s="1"/>
  <c r="CC148" i="15"/>
  <c r="CI148" i="15" s="1"/>
  <c r="CC161" i="15"/>
  <c r="CI161" i="15" s="1"/>
  <c r="CC123" i="15"/>
  <c r="CI123" i="15" s="1"/>
  <c r="CC37" i="15"/>
  <c r="CI37" i="15" s="1"/>
  <c r="CC36" i="15"/>
  <c r="CI36" i="15" s="1"/>
  <c r="CC92" i="15"/>
  <c r="CI92" i="15" s="1"/>
  <c r="CC63" i="15"/>
  <c r="CI63" i="15" s="1"/>
  <c r="CC8" i="15"/>
  <c r="CI8" i="15" s="1"/>
  <c r="CC361" i="15"/>
  <c r="CI361" i="15" s="1"/>
  <c r="CC339" i="15"/>
  <c r="CI339" i="15" s="1"/>
  <c r="CC292" i="15"/>
  <c r="CI292" i="15" s="1"/>
  <c r="CC268" i="15"/>
  <c r="CI268" i="15" s="1"/>
  <c r="CC273" i="15"/>
  <c r="CI273" i="15" s="1"/>
  <c r="CC360" i="15"/>
  <c r="CI360" i="15" s="1"/>
  <c r="CC304" i="15"/>
  <c r="CI304" i="15" s="1"/>
  <c r="CC228" i="15"/>
  <c r="CI228" i="15" s="1"/>
  <c r="CC131" i="15"/>
  <c r="CI131" i="15" s="1"/>
  <c r="CC168" i="15"/>
  <c r="CI168" i="15" s="1"/>
  <c r="CC210" i="15"/>
  <c r="CI210" i="15" s="1"/>
  <c r="CC194" i="15"/>
  <c r="CI194" i="15" s="1"/>
  <c r="CC204" i="15"/>
  <c r="CI204" i="15" s="1"/>
  <c r="CC157" i="15"/>
  <c r="CI157" i="15" s="1"/>
  <c r="CC75" i="15"/>
  <c r="CI75" i="15" s="1"/>
  <c r="CC85" i="15"/>
  <c r="CI85" i="15" s="1"/>
  <c r="CC80" i="15"/>
  <c r="CI80" i="15" s="1"/>
  <c r="CC41" i="15"/>
  <c r="CI41" i="15" s="1"/>
  <c r="CC120" i="15"/>
  <c r="CI120" i="15" s="1"/>
  <c r="CC59" i="15"/>
  <c r="CI59" i="15" s="1"/>
  <c r="CC27" i="15"/>
  <c r="CI27" i="15" s="1"/>
  <c r="CC353" i="15"/>
  <c r="CI353" i="15" s="1"/>
  <c r="CC331" i="15"/>
  <c r="CI331" i="15" s="1"/>
  <c r="CC264" i="15"/>
  <c r="CI264" i="15" s="1"/>
  <c r="CC283" i="15"/>
  <c r="CI283" i="15" s="1"/>
  <c r="CC269" i="15"/>
  <c r="CI269" i="15" s="1"/>
  <c r="CC352" i="15"/>
  <c r="CI352" i="15" s="1"/>
  <c r="CC296" i="15"/>
  <c r="CI296" i="15" s="1"/>
  <c r="CC200" i="15"/>
  <c r="CI200" i="15" s="1"/>
  <c r="CC160" i="15"/>
  <c r="CI160" i="15" s="1"/>
  <c r="CC144" i="15"/>
  <c r="CI144" i="15" s="1"/>
  <c r="CC64" i="15"/>
  <c r="CI64" i="15" s="1"/>
  <c r="CC153" i="15"/>
  <c r="CI153" i="15" s="1"/>
  <c r="CC119" i="15"/>
  <c r="CI119" i="15" s="1"/>
  <c r="CC84" i="15"/>
  <c r="CI84" i="15" s="1"/>
  <c r="CC124" i="15"/>
  <c r="CI124" i="15" s="1"/>
  <c r="CC56" i="15"/>
  <c r="CI56" i="15" s="1"/>
  <c r="CC29" i="15"/>
  <c r="CI29" i="15" s="1"/>
  <c r="CC76" i="15"/>
  <c r="CI76" i="15" s="1"/>
  <c r="CC116" i="15"/>
  <c r="CI116" i="15" s="1"/>
  <c r="CC55" i="15"/>
  <c r="CI55" i="15" s="1"/>
  <c r="CC40" i="15"/>
  <c r="CI40" i="15" s="1"/>
  <c r="CC6" i="15"/>
  <c r="CI6" i="15" s="1"/>
  <c r="CC345" i="15"/>
  <c r="CI345" i="15" s="1"/>
  <c r="CC290" i="15"/>
  <c r="CI290" i="15" s="1"/>
  <c r="CC323" i="15"/>
  <c r="CI323" i="15" s="1"/>
  <c r="CC260" i="15"/>
  <c r="CI260" i="15" s="1"/>
  <c r="CC265" i="15"/>
  <c r="CI265" i="15" s="1"/>
  <c r="CC344" i="15"/>
  <c r="CI344" i="15" s="1"/>
  <c r="CC287" i="15"/>
  <c r="CI287" i="15" s="1"/>
  <c r="CC177" i="15"/>
  <c r="CI177" i="15" s="1"/>
  <c r="CC234" i="15"/>
  <c r="CI234" i="15" s="1"/>
  <c r="CC230" i="15"/>
  <c r="CI230" i="15" s="1"/>
  <c r="CC68" i="15"/>
  <c r="CI68" i="15" s="1"/>
  <c r="CC222" i="15"/>
  <c r="CI222" i="15" s="1"/>
  <c r="CC206" i="15"/>
  <c r="CI206" i="15" s="1"/>
  <c r="CC190" i="15"/>
  <c r="CI190" i="15" s="1"/>
  <c r="CC196" i="15"/>
  <c r="CI196" i="15" s="1"/>
  <c r="CC107" i="15"/>
  <c r="CI107" i="15" s="1"/>
  <c r="CC48" i="15"/>
  <c r="CI48" i="15" s="1"/>
  <c r="CC149" i="15"/>
  <c r="CI149" i="15" s="1"/>
  <c r="CC60" i="15"/>
  <c r="CI60" i="15" s="1"/>
  <c r="CC79" i="15"/>
  <c r="CI79" i="15" s="1"/>
  <c r="CC31" i="15"/>
  <c r="CI31" i="15" s="1"/>
  <c r="CC15" i="15"/>
  <c r="CI15" i="15" s="1"/>
  <c r="CC69" i="15"/>
  <c r="CI69" i="15" s="1"/>
  <c r="CC33" i="15"/>
  <c r="CI33" i="15" s="1"/>
  <c r="CC112" i="15"/>
  <c r="CI112" i="15" s="1"/>
  <c r="CC51" i="15"/>
  <c r="CI51" i="15" s="1"/>
  <c r="CC73" i="15"/>
  <c r="CI73" i="15" s="1"/>
  <c r="CC28" i="15"/>
  <c r="CI28" i="15" s="1"/>
  <c r="CC337" i="15"/>
  <c r="CI337" i="15" s="1"/>
  <c r="CC315" i="15"/>
  <c r="CI315" i="15" s="1"/>
  <c r="CC256" i="15"/>
  <c r="CI256" i="15" s="1"/>
  <c r="CC248" i="15"/>
  <c r="CI248" i="15" s="1"/>
  <c r="CC277" i="15"/>
  <c r="CI277" i="15" s="1"/>
  <c r="CC261" i="15"/>
  <c r="CI261" i="15" s="1"/>
  <c r="CC336" i="15"/>
  <c r="CI336" i="15" s="1"/>
  <c r="CC280" i="15"/>
  <c r="CI280" i="15" s="1"/>
  <c r="CC181" i="15"/>
  <c r="CI181" i="15" s="1"/>
  <c r="CC226" i="15"/>
  <c r="CI226" i="15" s="1"/>
  <c r="CC52" i="15"/>
  <c r="CI52" i="15" s="1"/>
  <c r="CC224" i="15"/>
  <c r="CI224" i="15" s="1"/>
  <c r="CC192" i="15"/>
  <c r="CI192" i="15" s="1"/>
  <c r="CC156" i="15"/>
  <c r="CI156" i="15" s="1"/>
  <c r="CC140" i="15"/>
  <c r="CI140" i="15" s="1"/>
  <c r="CC115" i="15"/>
  <c r="CI115" i="15" s="1"/>
  <c r="CC128" i="15"/>
  <c r="CI128" i="15" s="1"/>
  <c r="CC145" i="15"/>
  <c r="CI145" i="15" s="1"/>
  <c r="CC111" i="15"/>
  <c r="CI111" i="15" s="1"/>
  <c r="CC44" i="15"/>
  <c r="CI44" i="15" s="1"/>
  <c r="CC21" i="15"/>
  <c r="CI21" i="15" s="1"/>
  <c r="CC108" i="15"/>
  <c r="CI108" i="15" s="1"/>
  <c r="CC81" i="15"/>
  <c r="CI81" i="15" s="1"/>
  <c r="CC47" i="15"/>
  <c r="CI47" i="15" s="1"/>
  <c r="CC61" i="15"/>
  <c r="CI61" i="15" s="1"/>
  <c r="CC24" i="15"/>
  <c r="CI24" i="15" s="1"/>
  <c r="CC329" i="15"/>
  <c r="CI329" i="15" s="1"/>
  <c r="CC371" i="15"/>
  <c r="CI371" i="15" s="1"/>
  <c r="CC307" i="15"/>
  <c r="CI307" i="15" s="1"/>
  <c r="CC245" i="15"/>
  <c r="CI245" i="15" s="1"/>
  <c r="CC257" i="15"/>
  <c r="CI257" i="15" s="1"/>
  <c r="CC328" i="15"/>
  <c r="CI328" i="15" s="1"/>
  <c r="CC302" i="15"/>
  <c r="CI302" i="15" s="1"/>
  <c r="CC218" i="15"/>
  <c r="CI218" i="15" s="1"/>
  <c r="CC202" i="15"/>
  <c r="CI202" i="15" s="1"/>
  <c r="CC186" i="15"/>
  <c r="CI186" i="15" s="1"/>
  <c r="CC220" i="15"/>
  <c r="CI220" i="15" s="1"/>
  <c r="CC188" i="15"/>
  <c r="CI188" i="15" s="1"/>
  <c r="CC95" i="15"/>
  <c r="CI95" i="15" s="1"/>
  <c r="CC141" i="15"/>
  <c r="CI141" i="15" s="1"/>
  <c r="CC57" i="15"/>
  <c r="CI57" i="15" s="1"/>
  <c r="CC25" i="15"/>
  <c r="CI25" i="15" s="1"/>
  <c r="CC104" i="15"/>
  <c r="CI104" i="15" s="1"/>
  <c r="CC77" i="15"/>
  <c r="CI77" i="15" s="1"/>
  <c r="CC43" i="15"/>
  <c r="CI43" i="15" s="1"/>
  <c r="CC35" i="15"/>
  <c r="CI35" i="15" s="1"/>
  <c r="CC19" i="15"/>
  <c r="CI19" i="15" s="1"/>
  <c r="CC53" i="15"/>
  <c r="CI53" i="15" s="1"/>
  <c r="CC20" i="15"/>
  <c r="CI20" i="15" s="1"/>
  <c r="CC321" i="15"/>
  <c r="CI321" i="15" s="1"/>
  <c r="CC289" i="15"/>
  <c r="CI289" i="15" s="1"/>
  <c r="CC310" i="15"/>
  <c r="CI310" i="15" s="1"/>
  <c r="CC363" i="15"/>
  <c r="CI363" i="15" s="1"/>
  <c r="CC300" i="15"/>
  <c r="CI300" i="15" s="1"/>
  <c r="CC284" i="15"/>
  <c r="CI284" i="15" s="1"/>
  <c r="CC237" i="15"/>
  <c r="CI237" i="15" s="1"/>
  <c r="CC370" i="15"/>
  <c r="CI370" i="15" s="1"/>
  <c r="CC244" i="15"/>
  <c r="CI244" i="15" s="1"/>
  <c r="CC320" i="15"/>
  <c r="CI320" i="15" s="1"/>
  <c r="CC299" i="15"/>
  <c r="CI299" i="15" s="1"/>
  <c r="CC242" i="15"/>
  <c r="CI242" i="15" s="1"/>
  <c r="CC216" i="15"/>
  <c r="CI216" i="15" s="1"/>
  <c r="CC184" i="15"/>
  <c r="CI184" i="15" s="1"/>
  <c r="CC152" i="15"/>
  <c r="CI152" i="15" s="1"/>
  <c r="CC136" i="15"/>
  <c r="CI136" i="15" s="1"/>
  <c r="CC99" i="15"/>
  <c r="CI99" i="15" s="1"/>
  <c r="CC83" i="15"/>
  <c r="CI83" i="15" s="1"/>
  <c r="CC169" i="15"/>
  <c r="CI169" i="15" s="1"/>
  <c r="CC137" i="15"/>
  <c r="CI137" i="15" s="1"/>
  <c r="CC103" i="15"/>
  <c r="CI103" i="15" s="1"/>
  <c r="CC132" i="15"/>
  <c r="CI132" i="15" s="1"/>
  <c r="CC100" i="15"/>
  <c r="CI100" i="15" s="1"/>
  <c r="CC71" i="15"/>
  <c r="CI71" i="15" s="1"/>
  <c r="CC32" i="15"/>
  <c r="CI32" i="15" s="1"/>
  <c r="CC49" i="15"/>
  <c r="CI49" i="15" s="1"/>
  <c r="CC16" i="15"/>
  <c r="CI16" i="15" s="1"/>
  <c r="CC313" i="15"/>
  <c r="CI313" i="15" s="1"/>
  <c r="CC355" i="15"/>
  <c r="CI355" i="15" s="1"/>
  <c r="CC297" i="15"/>
  <c r="CI297" i="15" s="1"/>
  <c r="CC276" i="15"/>
  <c r="CI276" i="15" s="1"/>
  <c r="CC253" i="15"/>
  <c r="CI253" i="15" s="1"/>
  <c r="CC312" i="15"/>
  <c r="CI312" i="15" s="1"/>
  <c r="CC252" i="15"/>
  <c r="CI252" i="15" s="1"/>
  <c r="CC232" i="15"/>
  <c r="CI232" i="15" s="1"/>
  <c r="CC238" i="15"/>
  <c r="CI238" i="15" s="1"/>
  <c r="CC240" i="15"/>
  <c r="CI240" i="15" s="1"/>
  <c r="CC214" i="15"/>
  <c r="CI214" i="15" s="1"/>
  <c r="CC198" i="15"/>
  <c r="CI198" i="15" s="1"/>
  <c r="CC182" i="15"/>
  <c r="CI182" i="15" s="1"/>
  <c r="CC212" i="15"/>
  <c r="CI212" i="15" s="1"/>
  <c r="CC178" i="15"/>
  <c r="CI178" i="15" s="1"/>
  <c r="CC173" i="15"/>
  <c r="CI173" i="15" s="1"/>
  <c r="CC91" i="15"/>
  <c r="CI91" i="15" s="1"/>
  <c r="CC165" i="15"/>
  <c r="CI165" i="15" s="1"/>
  <c r="CC133" i="15"/>
  <c r="CI133" i="15" s="1"/>
  <c r="CC72" i="15"/>
  <c r="CI72" i="15" s="1"/>
  <c r="CC39" i="15"/>
  <c r="CI39" i="15" s="1"/>
  <c r="CC23" i="15"/>
  <c r="CI23" i="15" s="1"/>
  <c r="CC17" i="15"/>
  <c r="CI17" i="15" s="1"/>
  <c r="CC96" i="15"/>
  <c r="CI96" i="15" s="1"/>
  <c r="CC67" i="15"/>
  <c r="CI67" i="15" s="1"/>
  <c r="CC45" i="15"/>
  <c r="CI45" i="15" s="1"/>
  <c r="CC12" i="15"/>
  <c r="CI12" i="15" s="1"/>
  <c r="CH374" i="31" l="1"/>
  <c r="CJ6" i="31" s="1"/>
  <c r="CJ7" i="31" s="1"/>
  <c r="CI374" i="31"/>
  <c r="CK6" i="31" s="1"/>
  <c r="CK7" i="31" s="1"/>
  <c r="CI374" i="15"/>
  <c r="CK6" i="15" s="1"/>
  <c r="CK7" i="15" s="1"/>
  <c r="CH374" i="15"/>
  <c r="CJ6" i="15" s="1"/>
  <c r="CJ7" i="15" s="1"/>
  <c r="AL4" i="15" l="1"/>
  <c r="AM4" i="15"/>
  <c r="AT4" i="15"/>
  <c r="AU4" i="15"/>
  <c r="AT7" i="15"/>
  <c r="AU7" i="15"/>
  <c r="L3" i="39"/>
  <c r="M3" i="39"/>
  <c r="N3" i="39"/>
  <c r="O3" i="39"/>
  <c r="P3" i="39"/>
  <c r="Q3" i="39"/>
  <c r="L4" i="39"/>
  <c r="Q4" i="39" s="1"/>
  <c r="M4" i="39"/>
  <c r="N4" i="39"/>
  <c r="O4" i="39"/>
  <c r="P4" i="39"/>
  <c r="L5" i="39"/>
  <c r="M5" i="39"/>
  <c r="N5" i="39"/>
  <c r="O5" i="39"/>
  <c r="P5" i="39"/>
  <c r="L6" i="39"/>
  <c r="M6" i="39"/>
  <c r="N6" i="39"/>
  <c r="O6" i="39"/>
  <c r="P6" i="39"/>
  <c r="L7" i="39"/>
  <c r="M7" i="39"/>
  <c r="N7" i="39"/>
  <c r="O7" i="39"/>
  <c r="P7" i="39"/>
  <c r="Q7" i="39"/>
  <c r="L8" i="39"/>
  <c r="Q8" i="39" s="1"/>
  <c r="M8" i="39"/>
  <c r="N8" i="39"/>
  <c r="O8" i="39"/>
  <c r="P8" i="39"/>
  <c r="L9" i="39"/>
  <c r="M9" i="39"/>
  <c r="N9" i="39"/>
  <c r="O9" i="39"/>
  <c r="P9" i="39"/>
  <c r="L10" i="39"/>
  <c r="M10" i="39"/>
  <c r="N10" i="39"/>
  <c r="Q10" i="39" s="1"/>
  <c r="O10" i="39"/>
  <c r="P10" i="39"/>
  <c r="L11" i="39"/>
  <c r="M11" i="39"/>
  <c r="N11" i="39"/>
  <c r="O11" i="39"/>
  <c r="P11" i="39"/>
  <c r="Q11" i="39"/>
  <c r="L12" i="39"/>
  <c r="Q12" i="39" s="1"/>
  <c r="M12" i="39"/>
  <c r="N12" i="39"/>
  <c r="O12" i="39"/>
  <c r="P12" i="39"/>
  <c r="L13" i="39"/>
  <c r="M13" i="39"/>
  <c r="N13" i="39"/>
  <c r="O13" i="39"/>
  <c r="P13" i="39"/>
  <c r="L14" i="39"/>
  <c r="M14" i="39"/>
  <c r="N14" i="39"/>
  <c r="O14" i="39"/>
  <c r="P14" i="39"/>
  <c r="L15" i="39"/>
  <c r="M15" i="39"/>
  <c r="N15" i="39"/>
  <c r="O15" i="39"/>
  <c r="P15" i="39"/>
  <c r="Q15" i="39"/>
  <c r="L16" i="39"/>
  <c r="Q16" i="39" s="1"/>
  <c r="M16" i="39"/>
  <c r="N16" i="39"/>
  <c r="O16" i="39"/>
  <c r="P16" i="39"/>
  <c r="L17" i="39"/>
  <c r="M17" i="39"/>
  <c r="N17" i="39"/>
  <c r="O17" i="39"/>
  <c r="P17" i="39"/>
  <c r="L18" i="39"/>
  <c r="M18" i="39"/>
  <c r="N18" i="39"/>
  <c r="O18" i="39"/>
  <c r="P18" i="39"/>
  <c r="L19" i="39"/>
  <c r="M19" i="39"/>
  <c r="N19" i="39"/>
  <c r="O19" i="39"/>
  <c r="P19" i="39"/>
  <c r="Q19" i="39"/>
  <c r="L20" i="39"/>
  <c r="Q20" i="39" s="1"/>
  <c r="M20" i="39"/>
  <c r="N20" i="39"/>
  <c r="O20" i="39"/>
  <c r="P20" i="39"/>
  <c r="L21" i="39"/>
  <c r="Q21" i="39" s="1"/>
  <c r="M21" i="39"/>
  <c r="N21" i="39"/>
  <c r="O21" i="39"/>
  <c r="P21" i="39"/>
  <c r="L22" i="39"/>
  <c r="M22" i="39"/>
  <c r="N22" i="39"/>
  <c r="Q22" i="39" s="1"/>
  <c r="O22" i="39"/>
  <c r="P22" i="39"/>
  <c r="L23" i="39"/>
  <c r="M23" i="39"/>
  <c r="N23" i="39"/>
  <c r="O23" i="39"/>
  <c r="P23" i="39"/>
  <c r="Q23" i="39"/>
  <c r="L24" i="39"/>
  <c r="Q24" i="39" s="1"/>
  <c r="M24" i="39"/>
  <c r="N24" i="39"/>
  <c r="O24" i="39"/>
  <c r="P24" i="39"/>
  <c r="L25" i="39"/>
  <c r="M25" i="39"/>
  <c r="N25" i="39"/>
  <c r="O25" i="39"/>
  <c r="P25" i="39"/>
  <c r="L26" i="39"/>
  <c r="M26" i="39"/>
  <c r="N26" i="39"/>
  <c r="O26" i="39"/>
  <c r="P26" i="39"/>
  <c r="L27" i="39"/>
  <c r="M27" i="39"/>
  <c r="N27" i="39"/>
  <c r="O27" i="39"/>
  <c r="P27" i="39"/>
  <c r="Q27" i="39"/>
  <c r="L28" i="39"/>
  <c r="Q28" i="39" s="1"/>
  <c r="M28" i="39"/>
  <c r="N28" i="39"/>
  <c r="O28" i="39"/>
  <c r="P28" i="39"/>
  <c r="L29" i="39"/>
  <c r="M29" i="39"/>
  <c r="N29" i="39"/>
  <c r="O29" i="39"/>
  <c r="P29" i="39"/>
  <c r="L30" i="39"/>
  <c r="M30" i="39"/>
  <c r="N30" i="39"/>
  <c r="O30" i="39"/>
  <c r="P30" i="39"/>
  <c r="L31" i="39"/>
  <c r="M31" i="39"/>
  <c r="N31" i="39"/>
  <c r="O31" i="39"/>
  <c r="P31" i="39"/>
  <c r="Q31" i="39"/>
  <c r="L32" i="39"/>
  <c r="Q32" i="39" s="1"/>
  <c r="M32" i="39"/>
  <c r="N32" i="39"/>
  <c r="O32" i="39"/>
  <c r="P32" i="39"/>
  <c r="L33" i="39"/>
  <c r="Q33" i="39" s="1"/>
  <c r="M33" i="39"/>
  <c r="N33" i="39"/>
  <c r="O33" i="39"/>
  <c r="P33" i="39"/>
  <c r="L34" i="39"/>
  <c r="M34" i="39"/>
  <c r="N34" i="39"/>
  <c r="O34" i="39"/>
  <c r="P34" i="39"/>
  <c r="L35" i="39"/>
  <c r="M35" i="39"/>
  <c r="N35" i="39"/>
  <c r="O35" i="39"/>
  <c r="P35" i="39"/>
  <c r="Q35" i="39"/>
  <c r="L36" i="39"/>
  <c r="Q36" i="39" s="1"/>
  <c r="M36" i="39"/>
  <c r="N36" i="39"/>
  <c r="O36" i="39"/>
  <c r="P36" i="39"/>
  <c r="L37" i="39"/>
  <c r="M37" i="39"/>
  <c r="N37" i="39"/>
  <c r="O37" i="39"/>
  <c r="P37" i="39"/>
  <c r="L38" i="39"/>
  <c r="M38" i="39"/>
  <c r="N38" i="39"/>
  <c r="O38" i="39"/>
  <c r="P38" i="39"/>
  <c r="L39" i="39"/>
  <c r="M39" i="39"/>
  <c r="N39" i="39"/>
  <c r="O39" i="39"/>
  <c r="P39" i="39"/>
  <c r="Q39" i="39"/>
  <c r="L40" i="39"/>
  <c r="Q40" i="39" s="1"/>
  <c r="M40" i="39"/>
  <c r="N40" i="39"/>
  <c r="O40" i="39"/>
  <c r="P40" i="39"/>
  <c r="L41" i="39"/>
  <c r="M41" i="39"/>
  <c r="N41" i="39"/>
  <c r="O41" i="39"/>
  <c r="P41" i="39"/>
  <c r="L42" i="39"/>
  <c r="M42" i="39"/>
  <c r="N42" i="39"/>
  <c r="Q42" i="39" s="1"/>
  <c r="O42" i="39"/>
  <c r="P42" i="39"/>
  <c r="L43" i="39"/>
  <c r="M43" i="39"/>
  <c r="N43" i="39"/>
  <c r="O43" i="39"/>
  <c r="P43" i="39"/>
  <c r="Q43" i="39"/>
  <c r="L44" i="39"/>
  <c r="Q44" i="39" s="1"/>
  <c r="M44" i="39"/>
  <c r="N44" i="39"/>
  <c r="O44" i="39"/>
  <c r="P44" i="39"/>
  <c r="L45" i="39"/>
  <c r="M45" i="39"/>
  <c r="N45" i="39"/>
  <c r="O45" i="39"/>
  <c r="P45" i="39"/>
  <c r="L46" i="39"/>
  <c r="M46" i="39"/>
  <c r="N46" i="39"/>
  <c r="O46" i="39"/>
  <c r="P46" i="39"/>
  <c r="L47" i="39"/>
  <c r="M47" i="39"/>
  <c r="N47" i="39"/>
  <c r="O47" i="39"/>
  <c r="P47" i="39"/>
  <c r="Q47" i="39"/>
  <c r="L48" i="39"/>
  <c r="Q48" i="39" s="1"/>
  <c r="M48" i="39"/>
  <c r="N48" i="39"/>
  <c r="O48" i="39"/>
  <c r="P48" i="39"/>
  <c r="L49" i="39"/>
  <c r="M49" i="39"/>
  <c r="N49" i="39"/>
  <c r="O49" i="39"/>
  <c r="P49" i="39"/>
  <c r="L50" i="39"/>
  <c r="M50" i="39"/>
  <c r="N50" i="39"/>
  <c r="O50" i="39"/>
  <c r="P50" i="39"/>
  <c r="L51" i="39"/>
  <c r="M51" i="39"/>
  <c r="N51" i="39"/>
  <c r="O51" i="39"/>
  <c r="P51" i="39"/>
  <c r="Q51" i="39"/>
  <c r="L52" i="39"/>
  <c r="Q52" i="39" s="1"/>
  <c r="M52" i="39"/>
  <c r="N52" i="39"/>
  <c r="O52" i="39"/>
  <c r="P52" i="39"/>
  <c r="L53" i="39"/>
  <c r="Q53" i="39" s="1"/>
  <c r="M53" i="39"/>
  <c r="N53" i="39"/>
  <c r="O53" i="39"/>
  <c r="P53" i="39"/>
  <c r="L54" i="39"/>
  <c r="M54" i="39"/>
  <c r="N54" i="39"/>
  <c r="Q54" i="39" s="1"/>
  <c r="O54" i="39"/>
  <c r="P54" i="39"/>
  <c r="L55" i="39"/>
  <c r="M55" i="39"/>
  <c r="N55" i="39"/>
  <c r="O55" i="39"/>
  <c r="P55" i="39"/>
  <c r="Q55" i="39"/>
  <c r="L56" i="39"/>
  <c r="Q56" i="39" s="1"/>
  <c r="M56" i="39"/>
  <c r="N56" i="39"/>
  <c r="O56" i="39"/>
  <c r="P56" i="39"/>
  <c r="L57" i="39"/>
  <c r="M57" i="39"/>
  <c r="N57" i="39"/>
  <c r="O57" i="39"/>
  <c r="P57" i="39"/>
  <c r="L58" i="39"/>
  <c r="M58" i="39"/>
  <c r="N58" i="39"/>
  <c r="O58" i="39"/>
  <c r="P58" i="39"/>
  <c r="L59" i="39"/>
  <c r="M59" i="39"/>
  <c r="N59" i="39"/>
  <c r="O59" i="39"/>
  <c r="P59" i="39"/>
  <c r="Q59" i="39"/>
  <c r="L60" i="39"/>
  <c r="Q60" i="39" s="1"/>
  <c r="M60" i="39"/>
  <c r="N60" i="39"/>
  <c r="O60" i="39"/>
  <c r="P60" i="39"/>
  <c r="L61" i="39"/>
  <c r="M61" i="39"/>
  <c r="N61" i="39"/>
  <c r="O61" i="39"/>
  <c r="P61" i="39"/>
  <c r="L62" i="39"/>
  <c r="M62" i="39"/>
  <c r="N62" i="39"/>
  <c r="O62" i="39"/>
  <c r="P62" i="39"/>
  <c r="L63" i="39"/>
  <c r="M63" i="39"/>
  <c r="N63" i="39"/>
  <c r="O63" i="39"/>
  <c r="P63" i="39"/>
  <c r="Q63" i="39"/>
  <c r="L64" i="39"/>
  <c r="Q64" i="39" s="1"/>
  <c r="M64" i="39"/>
  <c r="N64" i="39"/>
  <c r="O64" i="39"/>
  <c r="P64" i="39"/>
  <c r="L65" i="39"/>
  <c r="Q65" i="39" s="1"/>
  <c r="M65" i="39"/>
  <c r="N65" i="39"/>
  <c r="O65" i="39"/>
  <c r="P65" i="39"/>
  <c r="L66" i="39"/>
  <c r="M66" i="39"/>
  <c r="N66" i="39"/>
  <c r="O66" i="39"/>
  <c r="P66" i="39"/>
  <c r="L67" i="39"/>
  <c r="M67" i="39"/>
  <c r="N67" i="39"/>
  <c r="O67" i="39"/>
  <c r="P67" i="39"/>
  <c r="Q67" i="39"/>
  <c r="L68" i="39"/>
  <c r="Q68" i="39" s="1"/>
  <c r="M68" i="39"/>
  <c r="N68" i="39"/>
  <c r="O68" i="39"/>
  <c r="P68" i="39"/>
  <c r="L69" i="39"/>
  <c r="M69" i="39"/>
  <c r="N69" i="39"/>
  <c r="O69" i="39"/>
  <c r="P69" i="39"/>
  <c r="L70" i="39"/>
  <c r="M70" i="39"/>
  <c r="N70" i="39"/>
  <c r="O70" i="39"/>
  <c r="P70" i="39"/>
  <c r="L71" i="39"/>
  <c r="M71" i="39"/>
  <c r="N71" i="39"/>
  <c r="O71" i="39"/>
  <c r="P71" i="39"/>
  <c r="Q71" i="39"/>
  <c r="L72" i="39"/>
  <c r="Q72" i="39" s="1"/>
  <c r="M72" i="39"/>
  <c r="N72" i="39"/>
  <c r="O72" i="39"/>
  <c r="P72" i="39"/>
  <c r="L73" i="39"/>
  <c r="M73" i="39"/>
  <c r="N73" i="39"/>
  <c r="O73" i="39"/>
  <c r="P73" i="39"/>
  <c r="L74" i="39"/>
  <c r="M74" i="39"/>
  <c r="N74" i="39"/>
  <c r="Q74" i="39" s="1"/>
  <c r="O74" i="39"/>
  <c r="P74" i="39"/>
  <c r="L75" i="39"/>
  <c r="M75" i="39"/>
  <c r="N75" i="39"/>
  <c r="O75" i="39"/>
  <c r="P75" i="39"/>
  <c r="Q75" i="39"/>
  <c r="L76" i="39"/>
  <c r="Q76" i="39" s="1"/>
  <c r="M76" i="39"/>
  <c r="N76" i="39"/>
  <c r="O76" i="39"/>
  <c r="P76" i="39"/>
  <c r="L77" i="39"/>
  <c r="M77" i="39"/>
  <c r="N77" i="39"/>
  <c r="O77" i="39"/>
  <c r="P77" i="39"/>
  <c r="L78" i="39"/>
  <c r="M78" i="39"/>
  <c r="N78" i="39"/>
  <c r="O78" i="39"/>
  <c r="P78" i="39"/>
  <c r="L79" i="39"/>
  <c r="M79" i="39"/>
  <c r="N79" i="39"/>
  <c r="O79" i="39"/>
  <c r="P79" i="39"/>
  <c r="Q79" i="39"/>
  <c r="L80" i="39"/>
  <c r="Q80" i="39" s="1"/>
  <c r="M80" i="39"/>
  <c r="N80" i="39"/>
  <c r="O80" i="39"/>
  <c r="P80" i="39"/>
  <c r="L81" i="39"/>
  <c r="M81" i="39"/>
  <c r="N81" i="39"/>
  <c r="O81" i="39"/>
  <c r="P81" i="39"/>
  <c r="L82" i="39"/>
  <c r="M82" i="39"/>
  <c r="N82" i="39"/>
  <c r="O82" i="39"/>
  <c r="P82" i="39"/>
  <c r="L83" i="39"/>
  <c r="M83" i="39"/>
  <c r="N83" i="39"/>
  <c r="O83" i="39"/>
  <c r="P83" i="39"/>
  <c r="Q83" i="39"/>
  <c r="L84" i="39"/>
  <c r="Q84" i="39" s="1"/>
  <c r="M84" i="39"/>
  <c r="N84" i="39"/>
  <c r="O84" i="39"/>
  <c r="P84" i="39"/>
  <c r="L85" i="39"/>
  <c r="Q85" i="39" s="1"/>
  <c r="M85" i="39"/>
  <c r="N85" i="39"/>
  <c r="O85" i="39"/>
  <c r="P85" i="39"/>
  <c r="L86" i="39"/>
  <c r="M86" i="39"/>
  <c r="N86" i="39"/>
  <c r="Q86" i="39" s="1"/>
  <c r="O86" i="39"/>
  <c r="P86" i="39"/>
  <c r="L87" i="39"/>
  <c r="M87" i="39"/>
  <c r="N87" i="39"/>
  <c r="O87" i="39"/>
  <c r="P87" i="39"/>
  <c r="Q87" i="39"/>
  <c r="L88" i="39"/>
  <c r="Q88" i="39" s="1"/>
  <c r="M88" i="39"/>
  <c r="N88" i="39"/>
  <c r="O88" i="39"/>
  <c r="P88" i="39"/>
  <c r="L89" i="39"/>
  <c r="M89" i="39"/>
  <c r="N89" i="39"/>
  <c r="O89" i="39"/>
  <c r="P89" i="39"/>
  <c r="L90" i="39"/>
  <c r="M90" i="39"/>
  <c r="N90" i="39"/>
  <c r="Q90" i="39" s="1"/>
  <c r="O90" i="39"/>
  <c r="P90" i="39"/>
  <c r="L91" i="39"/>
  <c r="M91" i="39"/>
  <c r="N91" i="39"/>
  <c r="O91" i="39"/>
  <c r="P91" i="39"/>
  <c r="Q91" i="39"/>
  <c r="L92" i="39"/>
  <c r="Q92" i="39" s="1"/>
  <c r="M92" i="39"/>
  <c r="N92" i="39"/>
  <c r="O92" i="39"/>
  <c r="P92" i="39"/>
  <c r="L93" i="39"/>
  <c r="M93" i="39"/>
  <c r="N93" i="39"/>
  <c r="O93" i="39"/>
  <c r="P93" i="39"/>
  <c r="L94" i="39"/>
  <c r="M94" i="39"/>
  <c r="N94" i="39"/>
  <c r="O94" i="39"/>
  <c r="P94" i="39"/>
  <c r="L95" i="39"/>
  <c r="M95" i="39"/>
  <c r="N95" i="39"/>
  <c r="O95" i="39"/>
  <c r="P95" i="39"/>
  <c r="Q95" i="39"/>
  <c r="L96" i="39"/>
  <c r="Q96" i="39" s="1"/>
  <c r="M96" i="39"/>
  <c r="N96" i="39"/>
  <c r="O96" i="39"/>
  <c r="P96" i="39"/>
  <c r="L97" i="39"/>
  <c r="Q97" i="39" s="1"/>
  <c r="M97" i="39"/>
  <c r="N97" i="39"/>
  <c r="O97" i="39"/>
  <c r="P97" i="39"/>
  <c r="L98" i="39"/>
  <c r="M98" i="39"/>
  <c r="N98" i="39"/>
  <c r="O98" i="39"/>
  <c r="P98" i="39"/>
  <c r="L99" i="39"/>
  <c r="M99" i="39"/>
  <c r="N99" i="39"/>
  <c r="O99" i="39"/>
  <c r="P99" i="39"/>
  <c r="Q99" i="39"/>
  <c r="L100" i="39"/>
  <c r="Q100" i="39" s="1"/>
  <c r="M100" i="39"/>
  <c r="N100" i="39"/>
  <c r="O100" i="39"/>
  <c r="P100" i="39"/>
  <c r="L101" i="39"/>
  <c r="Q101" i="39" s="1"/>
  <c r="M101" i="39"/>
  <c r="N101" i="39"/>
  <c r="O101" i="39"/>
  <c r="P101" i="39"/>
  <c r="L102" i="39"/>
  <c r="M102" i="39"/>
  <c r="N102" i="39"/>
  <c r="O102" i="39"/>
  <c r="P102" i="39"/>
  <c r="L103" i="39"/>
  <c r="M103" i="39"/>
  <c r="N103" i="39"/>
  <c r="O103" i="39"/>
  <c r="P103" i="39"/>
  <c r="Q103" i="39"/>
  <c r="L104" i="39"/>
  <c r="Q104" i="39" s="1"/>
  <c r="M104" i="39"/>
  <c r="N104" i="39"/>
  <c r="O104" i="39"/>
  <c r="P104" i="39"/>
  <c r="L105" i="39"/>
  <c r="M105" i="39"/>
  <c r="N105" i="39"/>
  <c r="O105" i="39"/>
  <c r="P105" i="39"/>
  <c r="L106" i="39"/>
  <c r="M106" i="39"/>
  <c r="N106" i="39"/>
  <c r="O106" i="39"/>
  <c r="P106" i="39"/>
  <c r="L107" i="39"/>
  <c r="M107" i="39"/>
  <c r="N107" i="39"/>
  <c r="O107" i="39"/>
  <c r="P107" i="39"/>
  <c r="Q107" i="39"/>
  <c r="L108" i="39"/>
  <c r="Q108" i="39" s="1"/>
  <c r="M108" i="39"/>
  <c r="N108" i="39"/>
  <c r="O108" i="39"/>
  <c r="P108" i="39"/>
  <c r="L109" i="39"/>
  <c r="M109" i="39"/>
  <c r="N109" i="39"/>
  <c r="O109" i="39"/>
  <c r="P109" i="39"/>
  <c r="L110" i="39"/>
  <c r="M110" i="39"/>
  <c r="N110" i="39"/>
  <c r="O110" i="39"/>
  <c r="P110" i="39"/>
  <c r="L111" i="39"/>
  <c r="M111" i="39"/>
  <c r="N111" i="39"/>
  <c r="O111" i="39"/>
  <c r="P111" i="39"/>
  <c r="Q111" i="39"/>
  <c r="L112" i="39"/>
  <c r="Q112" i="39" s="1"/>
  <c r="M112" i="39"/>
  <c r="N112" i="39"/>
  <c r="O112" i="39"/>
  <c r="P112" i="39"/>
  <c r="L113" i="39"/>
  <c r="M113" i="39"/>
  <c r="N113" i="39"/>
  <c r="O113" i="39"/>
  <c r="P113" i="39"/>
  <c r="L114" i="39"/>
  <c r="M114" i="39"/>
  <c r="N114" i="39"/>
  <c r="O114" i="39"/>
  <c r="P114" i="39"/>
  <c r="L115" i="39"/>
  <c r="M115" i="39"/>
  <c r="N115" i="39"/>
  <c r="O115" i="39"/>
  <c r="P115" i="39"/>
  <c r="Q115" i="39"/>
  <c r="L116" i="39"/>
  <c r="Q116" i="39" s="1"/>
  <c r="M116" i="39"/>
  <c r="N116" i="39"/>
  <c r="O116" i="39"/>
  <c r="P116" i="39"/>
  <c r="L117" i="39"/>
  <c r="M117" i="39"/>
  <c r="N117" i="39"/>
  <c r="O117" i="39"/>
  <c r="P117" i="39"/>
  <c r="L118" i="39"/>
  <c r="M118" i="39"/>
  <c r="N118" i="39"/>
  <c r="Q118" i="39" s="1"/>
  <c r="O118" i="39"/>
  <c r="P118" i="39"/>
  <c r="L119" i="39"/>
  <c r="M119" i="39"/>
  <c r="N119" i="39"/>
  <c r="O119" i="39"/>
  <c r="P119" i="39"/>
  <c r="Q119" i="39"/>
  <c r="L120" i="39"/>
  <c r="Q120" i="39" s="1"/>
  <c r="M120" i="39"/>
  <c r="N120" i="39"/>
  <c r="O120" i="39"/>
  <c r="P120" i="39"/>
  <c r="L121" i="39"/>
  <c r="M121" i="39"/>
  <c r="N121" i="39"/>
  <c r="O121" i="39"/>
  <c r="P121" i="39"/>
  <c r="L122" i="39"/>
  <c r="M122" i="39"/>
  <c r="N122" i="39"/>
  <c r="Q122" i="39" s="1"/>
  <c r="O122" i="39"/>
  <c r="P122" i="39"/>
  <c r="L123" i="39"/>
  <c r="M123" i="39"/>
  <c r="N123" i="39"/>
  <c r="O123" i="39"/>
  <c r="P123" i="39"/>
  <c r="Q123" i="39"/>
  <c r="L124" i="39"/>
  <c r="Q124" i="39" s="1"/>
  <c r="M124" i="39"/>
  <c r="N124" i="39"/>
  <c r="O124" i="39"/>
  <c r="P124" i="39"/>
  <c r="L125" i="39"/>
  <c r="M125" i="39"/>
  <c r="N125" i="39"/>
  <c r="O125" i="39"/>
  <c r="P125" i="39"/>
  <c r="L126" i="39"/>
  <c r="M126" i="39"/>
  <c r="N126" i="39"/>
  <c r="O126" i="39"/>
  <c r="P126" i="39"/>
  <c r="L127" i="39"/>
  <c r="M127" i="39"/>
  <c r="N127" i="39"/>
  <c r="O127" i="39"/>
  <c r="P127" i="39"/>
  <c r="Q127" i="39"/>
  <c r="L128" i="39"/>
  <c r="Q128" i="39" s="1"/>
  <c r="M128" i="39"/>
  <c r="N128" i="39"/>
  <c r="O128" i="39"/>
  <c r="P128" i="39"/>
  <c r="L129" i="39"/>
  <c r="Q129" i="39" s="1"/>
  <c r="M129" i="39"/>
  <c r="N129" i="39"/>
  <c r="O129" i="39"/>
  <c r="P129" i="39"/>
  <c r="L130" i="39"/>
  <c r="M130" i="39"/>
  <c r="N130" i="39"/>
  <c r="O130" i="39"/>
  <c r="P130" i="39"/>
  <c r="L131" i="39"/>
  <c r="M131" i="39"/>
  <c r="N131" i="39"/>
  <c r="O131" i="39"/>
  <c r="P131" i="39"/>
  <c r="Q131" i="39"/>
  <c r="L132" i="39"/>
  <c r="Q132" i="39" s="1"/>
  <c r="M132" i="39"/>
  <c r="N132" i="39"/>
  <c r="O132" i="39"/>
  <c r="P132" i="39"/>
  <c r="L133" i="39"/>
  <c r="Q133" i="39" s="1"/>
  <c r="M133" i="39"/>
  <c r="N133" i="39"/>
  <c r="O133" i="39"/>
  <c r="P133" i="39"/>
  <c r="L134" i="39"/>
  <c r="M134" i="39"/>
  <c r="N134" i="39"/>
  <c r="O134" i="39"/>
  <c r="P134" i="39"/>
  <c r="L135" i="39"/>
  <c r="M135" i="39"/>
  <c r="N135" i="39"/>
  <c r="O135" i="39"/>
  <c r="P135" i="39"/>
  <c r="Q135" i="39"/>
  <c r="L136" i="39"/>
  <c r="Q136" i="39" s="1"/>
  <c r="M136" i="39"/>
  <c r="N136" i="39"/>
  <c r="O136" i="39"/>
  <c r="P136" i="39"/>
  <c r="L137" i="39"/>
  <c r="M137" i="39"/>
  <c r="N137" i="39"/>
  <c r="O137" i="39"/>
  <c r="P137" i="39"/>
  <c r="L138" i="39"/>
  <c r="M138" i="39"/>
  <c r="N138" i="39"/>
  <c r="O138" i="39"/>
  <c r="P138" i="39"/>
  <c r="L139" i="39"/>
  <c r="M139" i="39"/>
  <c r="N139" i="39"/>
  <c r="O139" i="39"/>
  <c r="P139" i="39"/>
  <c r="Q139" i="39"/>
  <c r="L140" i="39"/>
  <c r="Q140" i="39" s="1"/>
  <c r="M140" i="39"/>
  <c r="N140" i="39"/>
  <c r="O140" i="39"/>
  <c r="P140" i="39"/>
  <c r="L141" i="39"/>
  <c r="M141" i="39"/>
  <c r="N141" i="39"/>
  <c r="O141" i="39"/>
  <c r="P141" i="39"/>
  <c r="L142" i="39"/>
  <c r="M142" i="39"/>
  <c r="N142" i="39"/>
  <c r="O142" i="39"/>
  <c r="P142" i="39"/>
  <c r="L143" i="39"/>
  <c r="M143" i="39"/>
  <c r="N143" i="39"/>
  <c r="O143" i="39"/>
  <c r="P143" i="39"/>
  <c r="Q143" i="39"/>
  <c r="L144" i="39"/>
  <c r="Q144" i="39" s="1"/>
  <c r="M144" i="39"/>
  <c r="N144" i="39"/>
  <c r="O144" i="39"/>
  <c r="P144" i="39"/>
  <c r="L145" i="39"/>
  <c r="M145" i="39"/>
  <c r="N145" i="39"/>
  <c r="O145" i="39"/>
  <c r="P145" i="39"/>
  <c r="L146" i="39"/>
  <c r="M146" i="39"/>
  <c r="N146" i="39"/>
  <c r="O146" i="39"/>
  <c r="P146" i="39"/>
  <c r="L147" i="39"/>
  <c r="M147" i="39"/>
  <c r="N147" i="39"/>
  <c r="O147" i="39"/>
  <c r="P147" i="39"/>
  <c r="Q147" i="39"/>
  <c r="L148" i="39"/>
  <c r="Q148" i="39" s="1"/>
  <c r="M148" i="39"/>
  <c r="N148" i="39"/>
  <c r="O148" i="39"/>
  <c r="P148" i="39"/>
  <c r="L149" i="39"/>
  <c r="M149" i="39"/>
  <c r="N149" i="39"/>
  <c r="O149" i="39"/>
  <c r="P149" i="39"/>
  <c r="L150" i="39"/>
  <c r="M150" i="39"/>
  <c r="N150" i="39"/>
  <c r="Q150" i="39" s="1"/>
  <c r="O150" i="39"/>
  <c r="P150" i="39"/>
  <c r="L151" i="39"/>
  <c r="M151" i="39"/>
  <c r="N151" i="39"/>
  <c r="O151" i="39"/>
  <c r="P151" i="39"/>
  <c r="Q151" i="39"/>
  <c r="L152" i="39"/>
  <c r="Q152" i="39" s="1"/>
  <c r="M152" i="39"/>
  <c r="N152" i="39"/>
  <c r="O152" i="39"/>
  <c r="P152" i="39"/>
  <c r="L153" i="39"/>
  <c r="M153" i="39"/>
  <c r="N153" i="39"/>
  <c r="O153" i="39"/>
  <c r="P153" i="39"/>
  <c r="L154" i="39"/>
  <c r="M154" i="39"/>
  <c r="N154" i="39"/>
  <c r="Q154" i="39" s="1"/>
  <c r="O154" i="39"/>
  <c r="P154" i="39"/>
  <c r="L155" i="39"/>
  <c r="M155" i="39"/>
  <c r="N155" i="39"/>
  <c r="O155" i="39"/>
  <c r="P155" i="39"/>
  <c r="Q155" i="39"/>
  <c r="L156" i="39"/>
  <c r="Q156" i="39" s="1"/>
  <c r="M156" i="39"/>
  <c r="N156" i="39"/>
  <c r="O156" i="39"/>
  <c r="P156" i="39"/>
  <c r="L157" i="39"/>
  <c r="M157" i="39"/>
  <c r="N157" i="39"/>
  <c r="O157" i="39"/>
  <c r="P157" i="39"/>
  <c r="L158" i="39"/>
  <c r="M158" i="39"/>
  <c r="N158" i="39"/>
  <c r="O158" i="39"/>
  <c r="P158" i="39"/>
  <c r="L159" i="39"/>
  <c r="M159" i="39"/>
  <c r="N159" i="39"/>
  <c r="O159" i="39"/>
  <c r="P159" i="39"/>
  <c r="Q159" i="39"/>
  <c r="L160" i="39"/>
  <c r="Q160" i="39" s="1"/>
  <c r="M160" i="39"/>
  <c r="N160" i="39"/>
  <c r="O160" i="39"/>
  <c r="P160" i="39"/>
  <c r="L161" i="39"/>
  <c r="Q161" i="39" s="1"/>
  <c r="M161" i="39"/>
  <c r="N161" i="39"/>
  <c r="O161" i="39"/>
  <c r="P161" i="39"/>
  <c r="L162" i="39"/>
  <c r="M162" i="39"/>
  <c r="N162" i="39"/>
  <c r="O162" i="39"/>
  <c r="P162" i="39"/>
  <c r="L163" i="39"/>
  <c r="M163" i="39"/>
  <c r="N163" i="39"/>
  <c r="O163" i="39"/>
  <c r="P163" i="39"/>
  <c r="Q163" i="39"/>
  <c r="L164" i="39"/>
  <c r="Q164" i="39" s="1"/>
  <c r="M164" i="39"/>
  <c r="N164" i="39"/>
  <c r="O164" i="39"/>
  <c r="P164" i="39"/>
  <c r="L165" i="39"/>
  <c r="Q165" i="39" s="1"/>
  <c r="M165" i="39"/>
  <c r="N165" i="39"/>
  <c r="O165" i="39"/>
  <c r="P165" i="39"/>
  <c r="L166" i="39"/>
  <c r="M166" i="39"/>
  <c r="N166" i="39"/>
  <c r="O166" i="39"/>
  <c r="P166" i="39"/>
  <c r="L167" i="39"/>
  <c r="M167" i="39"/>
  <c r="N167" i="39"/>
  <c r="O167" i="39"/>
  <c r="P167" i="39"/>
  <c r="Q167" i="39"/>
  <c r="L168" i="39"/>
  <c r="Q168" i="39" s="1"/>
  <c r="M168" i="39"/>
  <c r="N168" i="39"/>
  <c r="O168" i="39"/>
  <c r="P168" i="39"/>
  <c r="L169" i="39"/>
  <c r="M169" i="39"/>
  <c r="N169" i="39"/>
  <c r="O169" i="39"/>
  <c r="P169" i="39"/>
  <c r="L170" i="39"/>
  <c r="M170" i="39"/>
  <c r="N170" i="39"/>
  <c r="O170" i="39"/>
  <c r="P170" i="39"/>
  <c r="L171" i="39"/>
  <c r="M171" i="39"/>
  <c r="N171" i="39"/>
  <c r="O171" i="39"/>
  <c r="P171" i="39"/>
  <c r="Q171" i="39"/>
  <c r="L172" i="39"/>
  <c r="Q172" i="39" s="1"/>
  <c r="M172" i="39"/>
  <c r="N172" i="39"/>
  <c r="O172" i="39"/>
  <c r="P172" i="39"/>
  <c r="L173" i="39"/>
  <c r="M173" i="39"/>
  <c r="N173" i="39"/>
  <c r="O173" i="39"/>
  <c r="P173" i="39"/>
  <c r="L174" i="39"/>
  <c r="M174" i="39"/>
  <c r="N174" i="39"/>
  <c r="O174" i="39"/>
  <c r="P174" i="39"/>
  <c r="L175" i="39"/>
  <c r="M175" i="39"/>
  <c r="N175" i="39"/>
  <c r="O175" i="39"/>
  <c r="P175" i="39"/>
  <c r="Q175" i="39"/>
  <c r="L176" i="39"/>
  <c r="Q176" i="39" s="1"/>
  <c r="M176" i="39"/>
  <c r="N176" i="39"/>
  <c r="O176" i="39"/>
  <c r="P176" i="39"/>
  <c r="L177" i="39"/>
  <c r="M177" i="39"/>
  <c r="N177" i="39"/>
  <c r="O177" i="39"/>
  <c r="P177" i="39"/>
  <c r="L178" i="39"/>
  <c r="M178" i="39"/>
  <c r="N178" i="39"/>
  <c r="O178" i="39"/>
  <c r="P178" i="39"/>
  <c r="L179" i="39"/>
  <c r="M179" i="39"/>
  <c r="N179" i="39"/>
  <c r="O179" i="39"/>
  <c r="P179" i="39"/>
  <c r="Q179" i="39"/>
  <c r="L180" i="39"/>
  <c r="Q180" i="39" s="1"/>
  <c r="M180" i="39"/>
  <c r="N180" i="39"/>
  <c r="O180" i="39"/>
  <c r="P180" i="39"/>
  <c r="L181" i="39"/>
  <c r="M181" i="39"/>
  <c r="N181" i="39"/>
  <c r="O181" i="39"/>
  <c r="P181" i="39"/>
  <c r="L182" i="39"/>
  <c r="M182" i="39"/>
  <c r="N182" i="39"/>
  <c r="Q182" i="39" s="1"/>
  <c r="O182" i="39"/>
  <c r="P182" i="39"/>
  <c r="L183" i="39"/>
  <c r="M183" i="39"/>
  <c r="N183" i="39"/>
  <c r="O183" i="39"/>
  <c r="P183" i="39"/>
  <c r="Q183" i="39"/>
  <c r="L184" i="39"/>
  <c r="Q184" i="39" s="1"/>
  <c r="M184" i="39"/>
  <c r="N184" i="39"/>
  <c r="O184" i="39"/>
  <c r="P184" i="39"/>
  <c r="L185" i="39"/>
  <c r="M185" i="39"/>
  <c r="N185" i="39"/>
  <c r="O185" i="39"/>
  <c r="P185" i="39"/>
  <c r="L186" i="39"/>
  <c r="M186" i="39"/>
  <c r="N186" i="39"/>
  <c r="Q186" i="39" s="1"/>
  <c r="O186" i="39"/>
  <c r="P186" i="39"/>
  <c r="L187" i="39"/>
  <c r="M187" i="39"/>
  <c r="N187" i="39"/>
  <c r="O187" i="39"/>
  <c r="P187" i="39"/>
  <c r="Q187" i="39"/>
  <c r="L188" i="39"/>
  <c r="Q188" i="39" s="1"/>
  <c r="M188" i="39"/>
  <c r="N188" i="39"/>
  <c r="O188" i="39"/>
  <c r="P188" i="39"/>
  <c r="L189" i="39"/>
  <c r="M189" i="39"/>
  <c r="N189" i="39"/>
  <c r="O189" i="39"/>
  <c r="P189" i="39"/>
  <c r="L190" i="39"/>
  <c r="M190" i="39"/>
  <c r="N190" i="39"/>
  <c r="O190" i="39"/>
  <c r="P190" i="39"/>
  <c r="L191" i="39"/>
  <c r="M191" i="39"/>
  <c r="N191" i="39"/>
  <c r="O191" i="39"/>
  <c r="P191" i="39"/>
  <c r="Q191" i="39"/>
  <c r="L192" i="39"/>
  <c r="Q192" i="39" s="1"/>
  <c r="M192" i="39"/>
  <c r="N192" i="39"/>
  <c r="O192" i="39"/>
  <c r="P192" i="39"/>
  <c r="L193" i="39"/>
  <c r="Q193" i="39" s="1"/>
  <c r="M193" i="39"/>
  <c r="N193" i="39"/>
  <c r="O193" i="39"/>
  <c r="P193" i="39"/>
  <c r="L194" i="39"/>
  <c r="M194" i="39"/>
  <c r="N194" i="39"/>
  <c r="O194" i="39"/>
  <c r="Q194" i="39" s="1"/>
  <c r="P194" i="39"/>
  <c r="L195" i="39"/>
  <c r="M195" i="39"/>
  <c r="N195" i="39"/>
  <c r="O195" i="39"/>
  <c r="P195" i="39"/>
  <c r="Q195" i="39"/>
  <c r="L196" i="39"/>
  <c r="Q196" i="39" s="1"/>
  <c r="M196" i="39"/>
  <c r="N196" i="39"/>
  <c r="O196" i="39"/>
  <c r="P196" i="39"/>
  <c r="L197" i="39"/>
  <c r="Q197" i="39" s="1"/>
  <c r="M197" i="39"/>
  <c r="N197" i="39"/>
  <c r="O197" i="39"/>
  <c r="P197" i="39"/>
  <c r="L198" i="39"/>
  <c r="M198" i="39"/>
  <c r="N198" i="39"/>
  <c r="O198" i="39"/>
  <c r="P198" i="39"/>
  <c r="L199" i="39"/>
  <c r="M199" i="39"/>
  <c r="N199" i="39"/>
  <c r="O199" i="39"/>
  <c r="P199" i="39"/>
  <c r="Q199" i="39"/>
  <c r="L200" i="39"/>
  <c r="Q200" i="39" s="1"/>
  <c r="M200" i="39"/>
  <c r="N200" i="39"/>
  <c r="O200" i="39"/>
  <c r="P200" i="39"/>
  <c r="L201" i="39"/>
  <c r="M201" i="39"/>
  <c r="N201" i="39"/>
  <c r="O201" i="39"/>
  <c r="P201" i="39"/>
  <c r="L202" i="39"/>
  <c r="M202" i="39"/>
  <c r="N202" i="39"/>
  <c r="O202" i="39"/>
  <c r="P202" i="39"/>
  <c r="L203" i="39"/>
  <c r="M203" i="39"/>
  <c r="N203" i="39"/>
  <c r="O203" i="39"/>
  <c r="P203" i="39"/>
  <c r="Q203" i="39"/>
  <c r="L204" i="39"/>
  <c r="Q204" i="39" s="1"/>
  <c r="M204" i="39"/>
  <c r="N204" i="39"/>
  <c r="O204" i="39"/>
  <c r="P204" i="39"/>
  <c r="L205" i="39"/>
  <c r="M205" i="39"/>
  <c r="N205" i="39"/>
  <c r="O205" i="39"/>
  <c r="P205" i="39"/>
  <c r="L206" i="39"/>
  <c r="M206" i="39"/>
  <c r="N206" i="39"/>
  <c r="O206" i="39"/>
  <c r="P206" i="39"/>
  <c r="L207" i="39"/>
  <c r="M207" i="39"/>
  <c r="N207" i="39"/>
  <c r="O207" i="39"/>
  <c r="P207" i="39"/>
  <c r="Q207" i="39"/>
  <c r="L208" i="39"/>
  <c r="Q208" i="39" s="1"/>
  <c r="M208" i="39"/>
  <c r="N208" i="39"/>
  <c r="O208" i="39"/>
  <c r="P208" i="39"/>
  <c r="L209" i="39"/>
  <c r="M209" i="39"/>
  <c r="N209" i="39"/>
  <c r="O209" i="39"/>
  <c r="P209" i="39"/>
  <c r="L210" i="39"/>
  <c r="M210" i="39"/>
  <c r="N210" i="39"/>
  <c r="O210" i="39"/>
  <c r="P210" i="39"/>
  <c r="L211" i="39"/>
  <c r="M211" i="39"/>
  <c r="N211" i="39"/>
  <c r="O211" i="39"/>
  <c r="P211" i="39"/>
  <c r="Q211" i="39"/>
  <c r="L212" i="39"/>
  <c r="Q212" i="39" s="1"/>
  <c r="M212" i="39"/>
  <c r="N212" i="39"/>
  <c r="O212" i="39"/>
  <c r="P212" i="39"/>
  <c r="L213" i="39"/>
  <c r="M213" i="39"/>
  <c r="N213" i="39"/>
  <c r="O213" i="39"/>
  <c r="P213" i="39"/>
  <c r="L214" i="39"/>
  <c r="M214" i="39"/>
  <c r="N214" i="39"/>
  <c r="Q214" i="39" s="1"/>
  <c r="O214" i="39"/>
  <c r="P214" i="39"/>
  <c r="L215" i="39"/>
  <c r="M215" i="39"/>
  <c r="N215" i="39"/>
  <c r="O215" i="39"/>
  <c r="P215" i="39"/>
  <c r="Q215" i="39"/>
  <c r="L216" i="39"/>
  <c r="Q216" i="39" s="1"/>
  <c r="M216" i="39"/>
  <c r="N216" i="39"/>
  <c r="O216" i="39"/>
  <c r="P216" i="39"/>
  <c r="L217" i="39"/>
  <c r="M217" i="39"/>
  <c r="N217" i="39"/>
  <c r="O217" i="39"/>
  <c r="P217" i="39"/>
  <c r="L218" i="39"/>
  <c r="M218" i="39"/>
  <c r="N218" i="39"/>
  <c r="Q218" i="39" s="1"/>
  <c r="O218" i="39"/>
  <c r="P218" i="39"/>
  <c r="L219" i="39"/>
  <c r="M219" i="39"/>
  <c r="N219" i="39"/>
  <c r="O219" i="39"/>
  <c r="P219" i="39"/>
  <c r="Q219" i="39"/>
  <c r="L220" i="39"/>
  <c r="Q220" i="39" s="1"/>
  <c r="M220" i="39"/>
  <c r="N220" i="39"/>
  <c r="O220" i="39"/>
  <c r="P220" i="39"/>
  <c r="L221" i="39"/>
  <c r="M221" i="39"/>
  <c r="N221" i="39"/>
  <c r="O221" i="39"/>
  <c r="P221" i="39"/>
  <c r="L222" i="39"/>
  <c r="M222" i="39"/>
  <c r="N222" i="39"/>
  <c r="O222" i="39"/>
  <c r="P222" i="39"/>
  <c r="L223" i="39"/>
  <c r="M223" i="39"/>
  <c r="N223" i="39"/>
  <c r="O223" i="39"/>
  <c r="P223" i="39"/>
  <c r="Q223" i="39"/>
  <c r="L224" i="39"/>
  <c r="Q224" i="39" s="1"/>
  <c r="M224" i="39"/>
  <c r="N224" i="39"/>
  <c r="O224" i="39"/>
  <c r="P224" i="39"/>
  <c r="L225" i="39"/>
  <c r="Q225" i="39" s="1"/>
  <c r="M225" i="39"/>
  <c r="N225" i="39"/>
  <c r="O225" i="39"/>
  <c r="P225" i="39"/>
  <c r="L226" i="39"/>
  <c r="M226" i="39"/>
  <c r="N226" i="39"/>
  <c r="O226" i="39"/>
  <c r="Q226" i="39" s="1"/>
  <c r="P226" i="39"/>
  <c r="L227" i="39"/>
  <c r="M227" i="39"/>
  <c r="N227" i="39"/>
  <c r="O227" i="39"/>
  <c r="P227" i="39"/>
  <c r="Q227" i="39"/>
  <c r="L228" i="39"/>
  <c r="Q228" i="39" s="1"/>
  <c r="M228" i="39"/>
  <c r="N228" i="39"/>
  <c r="O228" i="39"/>
  <c r="P228" i="39"/>
  <c r="L229" i="39"/>
  <c r="Q229" i="39" s="1"/>
  <c r="M229" i="39"/>
  <c r="N229" i="39"/>
  <c r="O229" i="39"/>
  <c r="P229" i="39"/>
  <c r="L230" i="39"/>
  <c r="M230" i="39"/>
  <c r="N230" i="39"/>
  <c r="O230" i="39"/>
  <c r="Q230" i="39" s="1"/>
  <c r="P230" i="39"/>
  <c r="L231" i="39"/>
  <c r="M231" i="39"/>
  <c r="N231" i="39"/>
  <c r="O231" i="39"/>
  <c r="P231" i="39"/>
  <c r="Q231" i="39"/>
  <c r="L232" i="39"/>
  <c r="Q232" i="39" s="1"/>
  <c r="M232" i="39"/>
  <c r="N232" i="39"/>
  <c r="O232" i="39"/>
  <c r="P232" i="39"/>
  <c r="L233" i="39"/>
  <c r="M233" i="39"/>
  <c r="N233" i="39"/>
  <c r="O233" i="39"/>
  <c r="P233" i="39"/>
  <c r="L234" i="39"/>
  <c r="M234" i="39"/>
  <c r="N234" i="39"/>
  <c r="O234" i="39"/>
  <c r="P234" i="39"/>
  <c r="L235" i="39"/>
  <c r="M235" i="39"/>
  <c r="N235" i="39"/>
  <c r="O235" i="39"/>
  <c r="P235" i="39"/>
  <c r="Q235" i="39"/>
  <c r="L236" i="39"/>
  <c r="Q236" i="39" s="1"/>
  <c r="M236" i="39"/>
  <c r="N236" i="39"/>
  <c r="O236" i="39"/>
  <c r="P236" i="39"/>
  <c r="L237" i="39"/>
  <c r="M237" i="39"/>
  <c r="N237" i="39"/>
  <c r="O237" i="39"/>
  <c r="P237" i="39"/>
  <c r="L238" i="39"/>
  <c r="M238" i="39"/>
  <c r="N238" i="39"/>
  <c r="O238" i="39"/>
  <c r="P238" i="39"/>
  <c r="L239" i="39"/>
  <c r="M239" i="39"/>
  <c r="N239" i="39"/>
  <c r="O239" i="39"/>
  <c r="P239" i="39"/>
  <c r="Q239" i="39"/>
  <c r="L240" i="39"/>
  <c r="Q240" i="39" s="1"/>
  <c r="M240" i="39"/>
  <c r="N240" i="39"/>
  <c r="O240" i="39"/>
  <c r="P240" i="39"/>
  <c r="L241" i="39"/>
  <c r="M241" i="39"/>
  <c r="N241" i="39"/>
  <c r="O241" i="39"/>
  <c r="P241" i="39"/>
  <c r="L242" i="39"/>
  <c r="M242" i="39"/>
  <c r="N242" i="39"/>
  <c r="O242" i="39"/>
  <c r="P242" i="39"/>
  <c r="L243" i="39"/>
  <c r="M243" i="39"/>
  <c r="N243" i="39"/>
  <c r="O243" i="39"/>
  <c r="P243" i="39"/>
  <c r="Q243" i="39"/>
  <c r="L244" i="39"/>
  <c r="Q244" i="39" s="1"/>
  <c r="M244" i="39"/>
  <c r="N244" i="39"/>
  <c r="O244" i="39"/>
  <c r="P244" i="39"/>
  <c r="L245" i="39"/>
  <c r="M245" i="39"/>
  <c r="N245" i="39"/>
  <c r="O245" i="39"/>
  <c r="P245" i="39"/>
  <c r="L246" i="39"/>
  <c r="M246" i="39"/>
  <c r="N246" i="39"/>
  <c r="O246" i="39"/>
  <c r="Q246" i="39" s="1"/>
  <c r="P246" i="39"/>
  <c r="L247" i="39"/>
  <c r="M247" i="39"/>
  <c r="N247" i="39"/>
  <c r="O247" i="39"/>
  <c r="P247" i="39"/>
  <c r="Q247" i="39"/>
  <c r="L248" i="39"/>
  <c r="Q248" i="39" s="1"/>
  <c r="M248" i="39"/>
  <c r="N248" i="39"/>
  <c r="O248" i="39"/>
  <c r="P248" i="39"/>
  <c r="L249" i="39"/>
  <c r="M249" i="39"/>
  <c r="N249" i="39"/>
  <c r="O249" i="39"/>
  <c r="P249" i="39"/>
  <c r="L250" i="39"/>
  <c r="M250" i="39"/>
  <c r="N250" i="39"/>
  <c r="O250" i="39"/>
  <c r="Q250" i="39" s="1"/>
  <c r="P250" i="39"/>
  <c r="L251" i="39"/>
  <c r="M251" i="39"/>
  <c r="N251" i="39"/>
  <c r="O251" i="39"/>
  <c r="P251" i="39"/>
  <c r="Q251" i="39"/>
  <c r="L252" i="39"/>
  <c r="Q252" i="39" s="1"/>
  <c r="M252" i="39"/>
  <c r="N252" i="39"/>
  <c r="O252" i="39"/>
  <c r="P252" i="39"/>
  <c r="L253" i="39"/>
  <c r="M253" i="39"/>
  <c r="N253" i="39"/>
  <c r="O253" i="39"/>
  <c r="P253" i="39"/>
  <c r="L254" i="39"/>
  <c r="M254" i="39"/>
  <c r="N254" i="39"/>
  <c r="O254" i="39"/>
  <c r="Q254" i="39" s="1"/>
  <c r="P254" i="39"/>
  <c r="L255" i="39"/>
  <c r="M255" i="39"/>
  <c r="N255" i="39"/>
  <c r="O255" i="39"/>
  <c r="P255" i="39"/>
  <c r="Q255" i="39"/>
  <c r="L256" i="39"/>
  <c r="Q256" i="39" s="1"/>
  <c r="M256" i="39"/>
  <c r="N256" i="39"/>
  <c r="O256" i="39"/>
  <c r="P256" i="39"/>
  <c r="L257" i="39"/>
  <c r="Q257" i="39" s="1"/>
  <c r="M257" i="39"/>
  <c r="N257" i="39"/>
  <c r="O257" i="39"/>
  <c r="P257" i="39"/>
  <c r="L258" i="39"/>
  <c r="M258" i="39"/>
  <c r="N258" i="39"/>
  <c r="O258" i="39"/>
  <c r="Q258" i="39" s="1"/>
  <c r="P258" i="39"/>
  <c r="L259" i="39"/>
  <c r="M259" i="39"/>
  <c r="N259" i="39"/>
  <c r="O259" i="39"/>
  <c r="P259" i="39"/>
  <c r="Q259" i="39"/>
  <c r="L260" i="39"/>
  <c r="Q260" i="39" s="1"/>
  <c r="M260" i="39"/>
  <c r="N260" i="39"/>
  <c r="O260" i="39"/>
  <c r="P260" i="39"/>
  <c r="L261" i="39"/>
  <c r="Q261" i="39" s="1"/>
  <c r="M261" i="39"/>
  <c r="N261" i="39"/>
  <c r="O261" i="39"/>
  <c r="P261" i="39"/>
  <c r="L262" i="39"/>
  <c r="M262" i="39"/>
  <c r="N262" i="39"/>
  <c r="O262" i="39"/>
  <c r="Q262" i="39" s="1"/>
  <c r="P262" i="39"/>
  <c r="L263" i="39"/>
  <c r="M263" i="39"/>
  <c r="N263" i="39"/>
  <c r="O263" i="39"/>
  <c r="P263" i="39"/>
  <c r="Q263" i="39"/>
  <c r="L264" i="39"/>
  <c r="Q264" i="39" s="1"/>
  <c r="M264" i="39"/>
  <c r="N264" i="39"/>
  <c r="O264" i="39"/>
  <c r="P264" i="39"/>
  <c r="L265" i="39"/>
  <c r="M265" i="39"/>
  <c r="N265" i="39"/>
  <c r="O265" i="39"/>
  <c r="P265" i="39"/>
  <c r="L266" i="39"/>
  <c r="M266" i="39"/>
  <c r="N266" i="39"/>
  <c r="O266" i="39"/>
  <c r="P266" i="39"/>
  <c r="L267" i="39"/>
  <c r="M267" i="39"/>
  <c r="N267" i="39"/>
  <c r="O267" i="39"/>
  <c r="P267" i="39"/>
  <c r="Q267" i="39"/>
  <c r="L268" i="39"/>
  <c r="Q268" i="39" s="1"/>
  <c r="M268" i="39"/>
  <c r="N268" i="39"/>
  <c r="O268" i="39"/>
  <c r="P268" i="39"/>
  <c r="L269" i="39"/>
  <c r="M269" i="39"/>
  <c r="N269" i="39"/>
  <c r="O269" i="39"/>
  <c r="P269" i="39"/>
  <c r="L270" i="39"/>
  <c r="M270" i="39"/>
  <c r="N270" i="39"/>
  <c r="O270" i="39"/>
  <c r="P270" i="39"/>
  <c r="L271" i="39"/>
  <c r="M271" i="39"/>
  <c r="N271" i="39"/>
  <c r="O271" i="39"/>
  <c r="P271" i="39"/>
  <c r="Q271" i="39"/>
  <c r="L272" i="39"/>
  <c r="Q272" i="39" s="1"/>
  <c r="M272" i="39"/>
  <c r="N272" i="39"/>
  <c r="O272" i="39"/>
  <c r="P272" i="39"/>
  <c r="L273" i="39"/>
  <c r="M273" i="39"/>
  <c r="N273" i="39"/>
  <c r="O273" i="39"/>
  <c r="P273" i="39"/>
  <c r="L274" i="39"/>
  <c r="M274" i="39"/>
  <c r="N274" i="39"/>
  <c r="O274" i="39"/>
  <c r="P274" i="39"/>
  <c r="L275" i="39"/>
  <c r="M275" i="39"/>
  <c r="N275" i="39"/>
  <c r="O275" i="39"/>
  <c r="P275" i="39"/>
  <c r="Q275" i="39"/>
  <c r="L276" i="39"/>
  <c r="Q276" i="39" s="1"/>
  <c r="M276" i="39"/>
  <c r="N276" i="39"/>
  <c r="O276" i="39"/>
  <c r="P276" i="39"/>
  <c r="L277" i="39"/>
  <c r="M277" i="39"/>
  <c r="N277" i="39"/>
  <c r="O277" i="39"/>
  <c r="P277" i="39"/>
  <c r="L278" i="39"/>
  <c r="M278" i="39"/>
  <c r="N278" i="39"/>
  <c r="O278" i="39"/>
  <c r="Q278" i="39" s="1"/>
  <c r="P278" i="39"/>
  <c r="L279" i="39"/>
  <c r="M279" i="39"/>
  <c r="N279" i="39"/>
  <c r="O279" i="39"/>
  <c r="P279" i="39"/>
  <c r="Q279" i="39"/>
  <c r="L280" i="39"/>
  <c r="Q280" i="39" s="1"/>
  <c r="M280" i="39"/>
  <c r="N280" i="39"/>
  <c r="O280" i="39"/>
  <c r="P280" i="39"/>
  <c r="L281" i="39"/>
  <c r="M281" i="39"/>
  <c r="N281" i="39"/>
  <c r="O281" i="39"/>
  <c r="P281" i="39"/>
  <c r="L282" i="39"/>
  <c r="M282" i="39"/>
  <c r="N282" i="39"/>
  <c r="O282" i="39"/>
  <c r="Q282" i="39" s="1"/>
  <c r="P282" i="39"/>
  <c r="L283" i="39"/>
  <c r="M283" i="39"/>
  <c r="N283" i="39"/>
  <c r="O283" i="39"/>
  <c r="P283" i="39"/>
  <c r="Q283" i="39"/>
  <c r="L284" i="39"/>
  <c r="Q284" i="39" s="1"/>
  <c r="M284" i="39"/>
  <c r="N284" i="39"/>
  <c r="O284" i="39"/>
  <c r="P284" i="39"/>
  <c r="L285" i="39"/>
  <c r="M285" i="39"/>
  <c r="N285" i="39"/>
  <c r="O285" i="39"/>
  <c r="P285" i="39"/>
  <c r="L286" i="39"/>
  <c r="M286" i="39"/>
  <c r="N286" i="39"/>
  <c r="O286" i="39"/>
  <c r="Q286" i="39" s="1"/>
  <c r="P286" i="39"/>
  <c r="L287" i="39"/>
  <c r="M287" i="39"/>
  <c r="N287" i="39"/>
  <c r="O287" i="39"/>
  <c r="P287" i="39"/>
  <c r="Q287" i="39"/>
  <c r="L288" i="39"/>
  <c r="Q288" i="39" s="1"/>
  <c r="M288" i="39"/>
  <c r="N288" i="39"/>
  <c r="O288" i="39"/>
  <c r="P288" i="39"/>
  <c r="L289" i="39"/>
  <c r="Q289" i="39" s="1"/>
  <c r="M289" i="39"/>
  <c r="N289" i="39"/>
  <c r="O289" i="39"/>
  <c r="P289" i="39"/>
  <c r="L290" i="39"/>
  <c r="M290" i="39"/>
  <c r="N290" i="39"/>
  <c r="O290" i="39"/>
  <c r="Q290" i="39" s="1"/>
  <c r="P290" i="39"/>
  <c r="L291" i="39"/>
  <c r="M291" i="39"/>
  <c r="N291" i="39"/>
  <c r="O291" i="39"/>
  <c r="P291" i="39"/>
  <c r="Q291" i="39"/>
  <c r="L292" i="39"/>
  <c r="Q292" i="39" s="1"/>
  <c r="M292" i="39"/>
  <c r="N292" i="39"/>
  <c r="O292" i="39"/>
  <c r="P292" i="39"/>
  <c r="L293" i="39"/>
  <c r="Q293" i="39" s="1"/>
  <c r="M293" i="39"/>
  <c r="N293" i="39"/>
  <c r="O293" i="39"/>
  <c r="P293" i="39"/>
  <c r="L294" i="39"/>
  <c r="M294" i="39"/>
  <c r="N294" i="39"/>
  <c r="O294" i="39"/>
  <c r="Q294" i="39" s="1"/>
  <c r="P294" i="39"/>
  <c r="L295" i="39"/>
  <c r="M295" i="39"/>
  <c r="N295" i="39"/>
  <c r="O295" i="39"/>
  <c r="P295" i="39"/>
  <c r="Q295" i="39"/>
  <c r="L296" i="39"/>
  <c r="Q296" i="39" s="1"/>
  <c r="M296" i="39"/>
  <c r="N296" i="39"/>
  <c r="O296" i="39"/>
  <c r="P296" i="39"/>
  <c r="L297" i="39"/>
  <c r="M297" i="39"/>
  <c r="N297" i="39"/>
  <c r="O297" i="39"/>
  <c r="P297" i="39"/>
  <c r="L298" i="39"/>
  <c r="M298" i="39"/>
  <c r="N298" i="39"/>
  <c r="O298" i="39"/>
  <c r="P298" i="39"/>
  <c r="L299" i="39"/>
  <c r="M299" i="39"/>
  <c r="N299" i="39"/>
  <c r="O299" i="39"/>
  <c r="P299" i="39"/>
  <c r="Q299" i="39"/>
  <c r="L300" i="39"/>
  <c r="Q300" i="39" s="1"/>
  <c r="M300" i="39"/>
  <c r="N300" i="39"/>
  <c r="O300" i="39"/>
  <c r="P300" i="39"/>
  <c r="L301" i="39"/>
  <c r="M301" i="39"/>
  <c r="N301" i="39"/>
  <c r="O301" i="39"/>
  <c r="P301" i="39"/>
  <c r="L302" i="39"/>
  <c r="M302" i="39"/>
  <c r="N302" i="39"/>
  <c r="O302" i="39"/>
  <c r="P302" i="39"/>
  <c r="L303" i="39"/>
  <c r="M303" i="39"/>
  <c r="N303" i="39"/>
  <c r="O303" i="39"/>
  <c r="P303" i="39"/>
  <c r="Q303" i="39"/>
  <c r="L304" i="39"/>
  <c r="Q304" i="39" s="1"/>
  <c r="M304" i="39"/>
  <c r="N304" i="39"/>
  <c r="O304" i="39"/>
  <c r="P304" i="39"/>
  <c r="L305" i="39"/>
  <c r="M305" i="39"/>
  <c r="N305" i="39"/>
  <c r="O305" i="39"/>
  <c r="P305" i="39"/>
  <c r="L306" i="39"/>
  <c r="M306" i="39"/>
  <c r="N306" i="39"/>
  <c r="O306" i="39"/>
  <c r="P306" i="39"/>
  <c r="L307" i="39"/>
  <c r="M307" i="39"/>
  <c r="N307" i="39"/>
  <c r="O307" i="39"/>
  <c r="P307" i="39"/>
  <c r="Q307" i="39"/>
  <c r="L308" i="39"/>
  <c r="Q308" i="39" s="1"/>
  <c r="M308" i="39"/>
  <c r="N308" i="39"/>
  <c r="O308" i="39"/>
  <c r="P308" i="39"/>
  <c r="L309" i="39"/>
  <c r="M309" i="39"/>
  <c r="N309" i="39"/>
  <c r="O309" i="39"/>
  <c r="P309" i="39"/>
  <c r="L310" i="39"/>
  <c r="M310" i="39"/>
  <c r="N310" i="39"/>
  <c r="O310" i="39"/>
  <c r="Q310" i="39" s="1"/>
  <c r="P310" i="39"/>
  <c r="L311" i="39"/>
  <c r="M311" i="39"/>
  <c r="N311" i="39"/>
  <c r="O311" i="39"/>
  <c r="P311" i="39"/>
  <c r="Q311" i="39"/>
  <c r="L312" i="39"/>
  <c r="Q312" i="39" s="1"/>
  <c r="M312" i="39"/>
  <c r="N312" i="39"/>
  <c r="O312" i="39"/>
  <c r="P312" i="39"/>
  <c r="L313" i="39"/>
  <c r="M313" i="39"/>
  <c r="N313" i="39"/>
  <c r="O313" i="39"/>
  <c r="P313" i="39"/>
  <c r="L314" i="39"/>
  <c r="M314" i="39"/>
  <c r="N314" i="39"/>
  <c r="O314" i="39"/>
  <c r="Q314" i="39" s="1"/>
  <c r="P314" i="39"/>
  <c r="L315" i="39"/>
  <c r="M315" i="39"/>
  <c r="N315" i="39"/>
  <c r="O315" i="39"/>
  <c r="P315" i="39"/>
  <c r="Q315" i="39"/>
  <c r="L316" i="39"/>
  <c r="Q316" i="39" s="1"/>
  <c r="M316" i="39"/>
  <c r="N316" i="39"/>
  <c r="O316" i="39"/>
  <c r="P316" i="39"/>
  <c r="L317" i="39"/>
  <c r="M317" i="39"/>
  <c r="N317" i="39"/>
  <c r="O317" i="39"/>
  <c r="P317" i="39"/>
  <c r="L318" i="39"/>
  <c r="M318" i="39"/>
  <c r="N318" i="39"/>
  <c r="O318" i="39"/>
  <c r="Q318" i="39" s="1"/>
  <c r="P318" i="39"/>
  <c r="L319" i="39"/>
  <c r="M319" i="39"/>
  <c r="N319" i="39"/>
  <c r="O319" i="39"/>
  <c r="P319" i="39"/>
  <c r="Q319" i="39"/>
  <c r="L320" i="39"/>
  <c r="Q320" i="39" s="1"/>
  <c r="M320" i="39"/>
  <c r="N320" i="39"/>
  <c r="O320" i="39"/>
  <c r="P320" i="39"/>
  <c r="L321" i="39"/>
  <c r="Q321" i="39" s="1"/>
  <c r="M321" i="39"/>
  <c r="N321" i="39"/>
  <c r="O321" i="39"/>
  <c r="P321" i="39"/>
  <c r="L322" i="39"/>
  <c r="M322" i="39"/>
  <c r="N322" i="39"/>
  <c r="O322" i="39"/>
  <c r="Q322" i="39" s="1"/>
  <c r="P322" i="39"/>
  <c r="L323" i="39"/>
  <c r="M323" i="39"/>
  <c r="N323" i="39"/>
  <c r="O323" i="39"/>
  <c r="P323" i="39"/>
  <c r="Q323" i="39"/>
  <c r="L324" i="39"/>
  <c r="Q324" i="39" s="1"/>
  <c r="M324" i="39"/>
  <c r="N324" i="39"/>
  <c r="O324" i="39"/>
  <c r="P324" i="39"/>
  <c r="L325" i="39"/>
  <c r="Q325" i="39" s="1"/>
  <c r="M325" i="39"/>
  <c r="N325" i="39"/>
  <c r="O325" i="39"/>
  <c r="P325" i="39"/>
  <c r="L326" i="39"/>
  <c r="M326" i="39"/>
  <c r="N326" i="39"/>
  <c r="O326" i="39"/>
  <c r="Q326" i="39" s="1"/>
  <c r="P326" i="39"/>
  <c r="L327" i="39"/>
  <c r="M327" i="39"/>
  <c r="N327" i="39"/>
  <c r="O327" i="39"/>
  <c r="P327" i="39"/>
  <c r="Q327" i="39"/>
  <c r="L328" i="39"/>
  <c r="Q328" i="39" s="1"/>
  <c r="M328" i="39"/>
  <c r="N328" i="39"/>
  <c r="O328" i="39"/>
  <c r="P328" i="39"/>
  <c r="L329" i="39"/>
  <c r="M329" i="39"/>
  <c r="N329" i="39"/>
  <c r="O329" i="39"/>
  <c r="P329" i="39"/>
  <c r="L330" i="39"/>
  <c r="M330" i="39"/>
  <c r="N330" i="39"/>
  <c r="O330" i="39"/>
  <c r="P330" i="39"/>
  <c r="Q330" i="39"/>
  <c r="L331" i="39"/>
  <c r="M331" i="39"/>
  <c r="N331" i="39"/>
  <c r="O331" i="39"/>
  <c r="P331" i="39"/>
  <c r="Q331" i="39"/>
  <c r="L332" i="39"/>
  <c r="M332" i="39"/>
  <c r="N332" i="39"/>
  <c r="O332" i="39"/>
  <c r="P332" i="39"/>
  <c r="L333" i="39"/>
  <c r="M333" i="39"/>
  <c r="N333" i="39"/>
  <c r="O333" i="39"/>
  <c r="P333" i="39"/>
  <c r="L334" i="39"/>
  <c r="M334" i="39"/>
  <c r="N334" i="39"/>
  <c r="Q334" i="39" s="1"/>
  <c r="O334" i="39"/>
  <c r="P334" i="39"/>
  <c r="L335" i="39"/>
  <c r="M335" i="39"/>
  <c r="Q335" i="39" s="1"/>
  <c r="N335" i="39"/>
  <c r="O335" i="39"/>
  <c r="P335" i="39"/>
  <c r="L336" i="39"/>
  <c r="M336" i="39"/>
  <c r="N336" i="39"/>
  <c r="O336" i="39"/>
  <c r="P336" i="39"/>
  <c r="L337" i="39"/>
  <c r="Q337" i="39" s="1"/>
  <c r="M337" i="39"/>
  <c r="N337" i="39"/>
  <c r="O337" i="39"/>
  <c r="P337" i="39"/>
  <c r="L338" i="39"/>
  <c r="Q338" i="39" s="1"/>
  <c r="M338" i="39"/>
  <c r="N338" i="39"/>
  <c r="O338" i="39"/>
  <c r="P338" i="39"/>
  <c r="L339" i="39"/>
  <c r="M339" i="39"/>
  <c r="N339" i="39"/>
  <c r="O339" i="39"/>
  <c r="P339" i="39"/>
  <c r="Q339" i="39"/>
  <c r="L340" i="39"/>
  <c r="M340" i="39"/>
  <c r="N340" i="39"/>
  <c r="O340" i="39"/>
  <c r="P340" i="39"/>
  <c r="L341" i="39"/>
  <c r="M341" i="39"/>
  <c r="N341" i="39"/>
  <c r="Q341" i="39" s="1"/>
  <c r="O341" i="39"/>
  <c r="P341" i="39"/>
  <c r="L342" i="39"/>
  <c r="M342" i="39"/>
  <c r="Q342" i="39" s="1"/>
  <c r="N342" i="39"/>
  <c r="O342" i="39"/>
  <c r="P342" i="39"/>
  <c r="L343" i="39"/>
  <c r="M343" i="39"/>
  <c r="Q343" i="39" s="1"/>
  <c r="N343" i="39"/>
  <c r="O343" i="39"/>
  <c r="P343" i="39"/>
  <c r="L344" i="39"/>
  <c r="Q344" i="39" s="1"/>
  <c r="M344" i="39"/>
  <c r="N344" i="39"/>
  <c r="O344" i="39"/>
  <c r="P344" i="39"/>
  <c r="L345" i="39"/>
  <c r="M345" i="39"/>
  <c r="N345" i="39"/>
  <c r="Q345" i="39" s="1"/>
  <c r="O345" i="39"/>
  <c r="P345" i="39"/>
  <c r="L346" i="39"/>
  <c r="M346" i="39"/>
  <c r="Q346" i="39" s="1"/>
  <c r="N346" i="39"/>
  <c r="O346" i="39"/>
  <c r="P346" i="39"/>
  <c r="L347" i="39"/>
  <c r="M347" i="39"/>
  <c r="Q347" i="39" s="1"/>
  <c r="N347" i="39"/>
  <c r="O347" i="39"/>
  <c r="P347" i="39"/>
  <c r="L348" i="39"/>
  <c r="Q348" i="39" s="1"/>
  <c r="M348" i="39"/>
  <c r="N348" i="39"/>
  <c r="O348" i="39"/>
  <c r="P348" i="39"/>
  <c r="L349" i="39"/>
  <c r="M349" i="39"/>
  <c r="N349" i="39"/>
  <c r="Q349" i="39" s="1"/>
  <c r="O349" i="39"/>
  <c r="P349" i="39"/>
  <c r="L350" i="39"/>
  <c r="M350" i="39"/>
  <c r="Q350" i="39" s="1"/>
  <c r="N350" i="39"/>
  <c r="O350" i="39"/>
  <c r="P350" i="39"/>
  <c r="L351" i="39"/>
  <c r="M351" i="39"/>
  <c r="Q351" i="39" s="1"/>
  <c r="N351" i="39"/>
  <c r="O351" i="39"/>
  <c r="P351" i="39"/>
  <c r="L352" i="39"/>
  <c r="Q352" i="39" s="1"/>
  <c r="M352" i="39"/>
  <c r="N352" i="39"/>
  <c r="O352" i="39"/>
  <c r="P352" i="39"/>
  <c r="L353" i="39"/>
  <c r="M353" i="39"/>
  <c r="N353" i="39"/>
  <c r="Q353" i="39" s="1"/>
  <c r="O353" i="39"/>
  <c r="P353" i="39"/>
  <c r="L354" i="39"/>
  <c r="M354" i="39"/>
  <c r="Q354" i="39" s="1"/>
  <c r="N354" i="39"/>
  <c r="O354" i="39"/>
  <c r="P354" i="39"/>
  <c r="L355" i="39"/>
  <c r="M355" i="39"/>
  <c r="Q355" i="39" s="1"/>
  <c r="N355" i="39"/>
  <c r="O355" i="39"/>
  <c r="P355" i="39"/>
  <c r="L356" i="39"/>
  <c r="Q356" i="39" s="1"/>
  <c r="M356" i="39"/>
  <c r="N356" i="39"/>
  <c r="O356" i="39"/>
  <c r="P356" i="39"/>
  <c r="L357" i="39"/>
  <c r="M357" i="39"/>
  <c r="N357" i="39"/>
  <c r="Q357" i="39" s="1"/>
  <c r="O357" i="39"/>
  <c r="P357" i="39"/>
  <c r="L358" i="39"/>
  <c r="M358" i="39"/>
  <c r="Q358" i="39" s="1"/>
  <c r="N358" i="39"/>
  <c r="O358" i="39"/>
  <c r="P358" i="39"/>
  <c r="L359" i="39"/>
  <c r="M359" i="39"/>
  <c r="Q359" i="39" s="1"/>
  <c r="N359" i="39"/>
  <c r="O359" i="39"/>
  <c r="P359" i="39"/>
  <c r="L360" i="39"/>
  <c r="Q360" i="39" s="1"/>
  <c r="M360" i="39"/>
  <c r="N360" i="39"/>
  <c r="O360" i="39"/>
  <c r="P360" i="39"/>
  <c r="L361" i="39"/>
  <c r="M361" i="39"/>
  <c r="N361" i="39"/>
  <c r="Q361" i="39" s="1"/>
  <c r="O361" i="39"/>
  <c r="P361" i="39"/>
  <c r="L362" i="39"/>
  <c r="M362" i="39"/>
  <c r="Q362" i="39" s="1"/>
  <c r="N362" i="39"/>
  <c r="O362" i="39"/>
  <c r="P362" i="39"/>
  <c r="L363" i="39"/>
  <c r="M363" i="39"/>
  <c r="Q363" i="39" s="1"/>
  <c r="N363" i="39"/>
  <c r="O363" i="39"/>
  <c r="P363" i="39"/>
  <c r="L364" i="39"/>
  <c r="Q364" i="39" s="1"/>
  <c r="M364" i="39"/>
  <c r="N364" i="39"/>
  <c r="O364" i="39"/>
  <c r="P364" i="39"/>
  <c r="L365" i="39"/>
  <c r="M365" i="39"/>
  <c r="N365" i="39"/>
  <c r="Q365" i="39" s="1"/>
  <c r="O365" i="39"/>
  <c r="P365" i="39"/>
  <c r="L366" i="39"/>
  <c r="M366" i="39"/>
  <c r="Q366" i="39" s="1"/>
  <c r="N366" i="39"/>
  <c r="O366" i="39"/>
  <c r="P366" i="39"/>
  <c r="L367" i="39"/>
  <c r="M367" i="39"/>
  <c r="Q367" i="39" s="1"/>
  <c r="N367" i="39"/>
  <c r="O367" i="39"/>
  <c r="P367" i="39"/>
  <c r="L368" i="39"/>
  <c r="Q368" i="39" s="1"/>
  <c r="M368" i="39"/>
  <c r="N368" i="39"/>
  <c r="O368" i="39"/>
  <c r="P368" i="39"/>
  <c r="L369" i="39"/>
  <c r="M369" i="39"/>
  <c r="N369" i="39"/>
  <c r="Q369" i="39" s="1"/>
  <c r="O369" i="39"/>
  <c r="P369" i="39"/>
  <c r="L370" i="39"/>
  <c r="M370" i="39"/>
  <c r="Q370" i="39" s="1"/>
  <c r="N370" i="39"/>
  <c r="O370" i="39"/>
  <c r="P370" i="39"/>
  <c r="L371" i="39"/>
  <c r="M371" i="39"/>
  <c r="Q371" i="39" s="1"/>
  <c r="N371" i="39"/>
  <c r="O371" i="39"/>
  <c r="P371" i="39"/>
  <c r="L372" i="39"/>
  <c r="Q372" i="39" s="1"/>
  <c r="M372" i="39"/>
  <c r="N372" i="39"/>
  <c r="O372" i="39"/>
  <c r="P372" i="39"/>
  <c r="L373" i="39"/>
  <c r="M373" i="39"/>
  <c r="N373" i="39"/>
  <c r="Q373" i="39" s="1"/>
  <c r="O373" i="39"/>
  <c r="P373" i="39"/>
  <c r="L374" i="39"/>
  <c r="M374" i="39"/>
  <c r="Q374" i="39" s="1"/>
  <c r="N374" i="39"/>
  <c r="O374" i="39"/>
  <c r="P374" i="39"/>
  <c r="L375" i="39"/>
  <c r="M375" i="39"/>
  <c r="Q375" i="39" s="1"/>
  <c r="N375" i="39"/>
  <c r="O375" i="39"/>
  <c r="P375" i="39"/>
  <c r="L376" i="39"/>
  <c r="Q376" i="39" s="1"/>
  <c r="M376" i="39"/>
  <c r="N376" i="39"/>
  <c r="O376" i="39"/>
  <c r="P376" i="39"/>
  <c r="L377" i="39"/>
  <c r="M377" i="39"/>
  <c r="N377" i="39"/>
  <c r="Q377" i="39" s="1"/>
  <c r="O377" i="39"/>
  <c r="P377" i="39"/>
  <c r="L378" i="39"/>
  <c r="M378" i="39"/>
  <c r="Q378" i="39" s="1"/>
  <c r="N378" i="39"/>
  <c r="O378" i="39"/>
  <c r="P378" i="39"/>
  <c r="L379" i="39"/>
  <c r="M379" i="39"/>
  <c r="Q379" i="39" s="1"/>
  <c r="N379" i="39"/>
  <c r="O379" i="39"/>
  <c r="P379" i="39"/>
  <c r="L380" i="39"/>
  <c r="Q380" i="39" s="1"/>
  <c r="M380" i="39"/>
  <c r="N380" i="39"/>
  <c r="O380" i="39"/>
  <c r="P380" i="39"/>
  <c r="L381" i="39"/>
  <c r="M381" i="39"/>
  <c r="N381" i="39"/>
  <c r="Q381" i="39" s="1"/>
  <c r="O381" i="39"/>
  <c r="P381" i="39"/>
  <c r="L382" i="39"/>
  <c r="M382" i="39"/>
  <c r="Q382" i="39" s="1"/>
  <c r="N382" i="39"/>
  <c r="O382" i="39"/>
  <c r="P382" i="39"/>
  <c r="L383" i="39"/>
  <c r="M383" i="39"/>
  <c r="Q383" i="39" s="1"/>
  <c r="N383" i="39"/>
  <c r="O383" i="39"/>
  <c r="P383" i="39"/>
  <c r="L384" i="39"/>
  <c r="Q384" i="39" s="1"/>
  <c r="M384" i="39"/>
  <c r="N384" i="39"/>
  <c r="O384" i="39"/>
  <c r="P384" i="39"/>
  <c r="L385" i="39"/>
  <c r="M385" i="39"/>
  <c r="N385" i="39"/>
  <c r="Q385" i="39" s="1"/>
  <c r="O385" i="39"/>
  <c r="P385" i="39"/>
  <c r="L386" i="39"/>
  <c r="M386" i="39"/>
  <c r="Q386" i="39" s="1"/>
  <c r="N386" i="39"/>
  <c r="O386" i="39"/>
  <c r="P386" i="39"/>
  <c r="L387" i="39"/>
  <c r="M387" i="39"/>
  <c r="Q387" i="39" s="1"/>
  <c r="N387" i="39"/>
  <c r="O387" i="39"/>
  <c r="P387" i="39"/>
  <c r="L388" i="39"/>
  <c r="Q388" i="39" s="1"/>
  <c r="M388" i="39"/>
  <c r="N388" i="39"/>
  <c r="O388" i="39"/>
  <c r="P388" i="39"/>
  <c r="L389" i="39"/>
  <c r="M389" i="39"/>
  <c r="N389" i="39"/>
  <c r="Q389" i="39" s="1"/>
  <c r="O389" i="39"/>
  <c r="P389" i="39"/>
  <c r="L390" i="39"/>
  <c r="M390" i="39"/>
  <c r="Q390" i="39" s="1"/>
  <c r="N390" i="39"/>
  <c r="O390" i="39"/>
  <c r="P390" i="39"/>
  <c r="L391" i="39"/>
  <c r="M391" i="39"/>
  <c r="Q391" i="39" s="1"/>
  <c r="N391" i="39"/>
  <c r="O391" i="39"/>
  <c r="P391" i="39"/>
  <c r="L392" i="39"/>
  <c r="Q392" i="39" s="1"/>
  <c r="M392" i="39"/>
  <c r="N392" i="39"/>
  <c r="O392" i="39"/>
  <c r="P392" i="39"/>
  <c r="L393" i="39"/>
  <c r="M393" i="39"/>
  <c r="N393" i="39"/>
  <c r="Q393" i="39" s="1"/>
  <c r="O393" i="39"/>
  <c r="P393" i="39"/>
  <c r="L394" i="39"/>
  <c r="M394" i="39"/>
  <c r="Q394" i="39" s="1"/>
  <c r="N394" i="39"/>
  <c r="O394" i="39"/>
  <c r="P394" i="39"/>
  <c r="L395" i="39"/>
  <c r="M395" i="39"/>
  <c r="Q395" i="39" s="1"/>
  <c r="N395" i="39"/>
  <c r="O395" i="39"/>
  <c r="P395" i="39"/>
  <c r="L396" i="39"/>
  <c r="Q396" i="39" s="1"/>
  <c r="M396" i="39"/>
  <c r="N396" i="39"/>
  <c r="O396" i="39"/>
  <c r="P396" i="39"/>
  <c r="L397" i="39"/>
  <c r="M397" i="39"/>
  <c r="N397" i="39"/>
  <c r="Q397" i="39" s="1"/>
  <c r="O397" i="39"/>
  <c r="P397" i="39"/>
  <c r="L398" i="39"/>
  <c r="M398" i="39"/>
  <c r="Q398" i="39" s="1"/>
  <c r="N398" i="39"/>
  <c r="O398" i="39"/>
  <c r="P398" i="39"/>
  <c r="L399" i="39"/>
  <c r="M399" i="39"/>
  <c r="Q399" i="39" s="1"/>
  <c r="N399" i="39"/>
  <c r="O399" i="39"/>
  <c r="P399" i="39"/>
  <c r="L400" i="39"/>
  <c r="Q400" i="39" s="1"/>
  <c r="M400" i="39"/>
  <c r="N400" i="39"/>
  <c r="O400" i="39"/>
  <c r="P400" i="39"/>
  <c r="L401" i="39"/>
  <c r="M401" i="39"/>
  <c r="N401" i="39"/>
  <c r="Q401" i="39" s="1"/>
  <c r="O401" i="39"/>
  <c r="P401" i="39"/>
  <c r="L402" i="39"/>
  <c r="M402" i="39"/>
  <c r="Q402" i="39" s="1"/>
  <c r="N402" i="39"/>
  <c r="O402" i="39"/>
  <c r="P402" i="39"/>
  <c r="L403" i="39"/>
  <c r="M403" i="39"/>
  <c r="Q403" i="39" s="1"/>
  <c r="N403" i="39"/>
  <c r="O403" i="39"/>
  <c r="P403" i="39"/>
  <c r="L404" i="39"/>
  <c r="Q404" i="39" s="1"/>
  <c r="M404" i="39"/>
  <c r="N404" i="39"/>
  <c r="O404" i="39"/>
  <c r="P404" i="39"/>
  <c r="L405" i="39"/>
  <c r="M405" i="39"/>
  <c r="N405" i="39"/>
  <c r="Q405" i="39" s="1"/>
  <c r="O405" i="39"/>
  <c r="P405" i="39"/>
  <c r="L406" i="39"/>
  <c r="M406" i="39"/>
  <c r="Q406" i="39" s="1"/>
  <c r="N406" i="39"/>
  <c r="O406" i="39"/>
  <c r="P406" i="39"/>
  <c r="L407" i="39"/>
  <c r="M407" i="39"/>
  <c r="Q407" i="39" s="1"/>
  <c r="N407" i="39"/>
  <c r="O407" i="39"/>
  <c r="P407" i="39"/>
  <c r="L408" i="39"/>
  <c r="Q408" i="39" s="1"/>
  <c r="M408" i="39"/>
  <c r="N408" i="39"/>
  <c r="O408" i="39"/>
  <c r="P408" i="39"/>
  <c r="L409" i="39"/>
  <c r="M409" i="39"/>
  <c r="N409" i="39"/>
  <c r="Q409" i="39" s="1"/>
  <c r="O409" i="39"/>
  <c r="P409" i="39"/>
  <c r="L410" i="39"/>
  <c r="M410" i="39"/>
  <c r="Q410" i="39" s="1"/>
  <c r="N410" i="39"/>
  <c r="O410" i="39"/>
  <c r="P410" i="39"/>
  <c r="L411" i="39"/>
  <c r="M411" i="39"/>
  <c r="Q411" i="39" s="1"/>
  <c r="N411" i="39"/>
  <c r="O411" i="39"/>
  <c r="P411" i="39"/>
  <c r="L412" i="39"/>
  <c r="Q412" i="39" s="1"/>
  <c r="M412" i="39"/>
  <c r="N412" i="39"/>
  <c r="O412" i="39"/>
  <c r="P412" i="39"/>
  <c r="L413" i="39"/>
  <c r="M413" i="39"/>
  <c r="N413" i="39"/>
  <c r="Q413" i="39" s="1"/>
  <c r="O413" i="39"/>
  <c r="P413" i="39"/>
  <c r="L414" i="39"/>
  <c r="M414" i="39"/>
  <c r="Q414" i="39" s="1"/>
  <c r="N414" i="39"/>
  <c r="O414" i="39"/>
  <c r="P414" i="39"/>
  <c r="L415" i="39"/>
  <c r="M415" i="39"/>
  <c r="Q415" i="39" s="1"/>
  <c r="N415" i="39"/>
  <c r="O415" i="39"/>
  <c r="P415" i="39"/>
  <c r="L416" i="39"/>
  <c r="Q416" i="39" s="1"/>
  <c r="M416" i="39"/>
  <c r="N416" i="39"/>
  <c r="O416" i="39"/>
  <c r="P416" i="39"/>
  <c r="L417" i="39"/>
  <c r="M417" i="39"/>
  <c r="N417" i="39"/>
  <c r="Q417" i="39" s="1"/>
  <c r="O417" i="39"/>
  <c r="P417" i="39"/>
  <c r="L418" i="39"/>
  <c r="M418" i="39"/>
  <c r="Q418" i="39" s="1"/>
  <c r="N418" i="39"/>
  <c r="O418" i="39"/>
  <c r="P418" i="39"/>
  <c r="L419" i="39"/>
  <c r="M419" i="39"/>
  <c r="Q419" i="39" s="1"/>
  <c r="N419" i="39"/>
  <c r="O419" i="39"/>
  <c r="P419" i="39"/>
  <c r="L420" i="39"/>
  <c r="Q420" i="39" s="1"/>
  <c r="M420" i="39"/>
  <c r="N420" i="39"/>
  <c r="O420" i="39"/>
  <c r="P420" i="39"/>
  <c r="L421" i="39"/>
  <c r="M421" i="39"/>
  <c r="N421" i="39"/>
  <c r="Q421" i="39" s="1"/>
  <c r="O421" i="39"/>
  <c r="P421" i="39"/>
  <c r="L422" i="39"/>
  <c r="M422" i="39"/>
  <c r="Q422" i="39" s="1"/>
  <c r="N422" i="39"/>
  <c r="O422" i="39"/>
  <c r="P422" i="39"/>
  <c r="L423" i="39"/>
  <c r="M423" i="39"/>
  <c r="Q423" i="39" s="1"/>
  <c r="N423" i="39"/>
  <c r="O423" i="39"/>
  <c r="P423" i="39"/>
  <c r="L424" i="39"/>
  <c r="Q424" i="39" s="1"/>
  <c r="M424" i="39"/>
  <c r="N424" i="39"/>
  <c r="O424" i="39"/>
  <c r="P424" i="39"/>
  <c r="L425" i="39"/>
  <c r="M425" i="39"/>
  <c r="N425" i="39"/>
  <c r="Q425" i="39" s="1"/>
  <c r="O425" i="39"/>
  <c r="P425" i="39"/>
  <c r="L426" i="39"/>
  <c r="M426" i="39"/>
  <c r="Q426" i="39" s="1"/>
  <c r="N426" i="39"/>
  <c r="O426" i="39"/>
  <c r="P426" i="39"/>
  <c r="L427" i="39"/>
  <c r="M427" i="39"/>
  <c r="Q427" i="39" s="1"/>
  <c r="N427" i="39"/>
  <c r="O427" i="39"/>
  <c r="P427" i="39"/>
  <c r="L428" i="39"/>
  <c r="Q428" i="39" s="1"/>
  <c r="M428" i="39"/>
  <c r="N428" i="39"/>
  <c r="O428" i="39"/>
  <c r="P428" i="39"/>
  <c r="L429" i="39"/>
  <c r="M429" i="39"/>
  <c r="N429" i="39"/>
  <c r="Q429" i="39" s="1"/>
  <c r="O429" i="39"/>
  <c r="P429" i="39"/>
  <c r="L430" i="39"/>
  <c r="M430" i="39"/>
  <c r="Q430" i="39" s="1"/>
  <c r="N430" i="39"/>
  <c r="O430" i="39"/>
  <c r="P430" i="39"/>
  <c r="L431" i="39"/>
  <c r="M431" i="39"/>
  <c r="Q431" i="39" s="1"/>
  <c r="N431" i="39"/>
  <c r="O431" i="39"/>
  <c r="P431" i="39"/>
  <c r="L432" i="39"/>
  <c r="Q432" i="39" s="1"/>
  <c r="M432" i="39"/>
  <c r="N432" i="39"/>
  <c r="O432" i="39"/>
  <c r="P432" i="39"/>
  <c r="L433" i="39"/>
  <c r="M433" i="39"/>
  <c r="N433" i="39"/>
  <c r="Q433" i="39" s="1"/>
  <c r="O433" i="39"/>
  <c r="P433" i="39"/>
  <c r="L434" i="39"/>
  <c r="M434" i="39"/>
  <c r="Q434" i="39" s="1"/>
  <c r="N434" i="39"/>
  <c r="O434" i="39"/>
  <c r="P434" i="39"/>
  <c r="L435" i="39"/>
  <c r="M435" i="39"/>
  <c r="Q435" i="39" s="1"/>
  <c r="N435" i="39"/>
  <c r="O435" i="39"/>
  <c r="P435" i="39"/>
  <c r="L436" i="39"/>
  <c r="Q436" i="39" s="1"/>
  <c r="M436" i="39"/>
  <c r="N436" i="39"/>
  <c r="O436" i="39"/>
  <c r="P436" i="39"/>
  <c r="L437" i="39"/>
  <c r="M437" i="39"/>
  <c r="N437" i="39"/>
  <c r="Q437" i="39" s="1"/>
  <c r="O437" i="39"/>
  <c r="P437" i="39"/>
  <c r="L438" i="39"/>
  <c r="M438" i="39"/>
  <c r="Q438" i="39" s="1"/>
  <c r="N438" i="39"/>
  <c r="O438" i="39"/>
  <c r="P438" i="39"/>
  <c r="L439" i="39"/>
  <c r="M439" i="39"/>
  <c r="Q439" i="39" s="1"/>
  <c r="N439" i="39"/>
  <c r="O439" i="39"/>
  <c r="P439" i="39"/>
  <c r="L440" i="39"/>
  <c r="Q440" i="39" s="1"/>
  <c r="M440" i="39"/>
  <c r="N440" i="39"/>
  <c r="O440" i="39"/>
  <c r="P440" i="39"/>
  <c r="L441" i="39"/>
  <c r="M441" i="39"/>
  <c r="N441" i="39"/>
  <c r="Q441" i="39" s="1"/>
  <c r="O441" i="39"/>
  <c r="P441" i="39"/>
  <c r="L442" i="39"/>
  <c r="M442" i="39"/>
  <c r="Q442" i="39" s="1"/>
  <c r="N442" i="39"/>
  <c r="O442" i="39"/>
  <c r="P442" i="39"/>
  <c r="L443" i="39"/>
  <c r="M443" i="39"/>
  <c r="Q443" i="39" s="1"/>
  <c r="N443" i="39"/>
  <c r="O443" i="39"/>
  <c r="P443" i="39"/>
  <c r="L444" i="39"/>
  <c r="Q444" i="39" s="1"/>
  <c r="M444" i="39"/>
  <c r="N444" i="39"/>
  <c r="O444" i="39"/>
  <c r="P444" i="39"/>
  <c r="L445" i="39"/>
  <c r="M445" i="39"/>
  <c r="N445" i="39"/>
  <c r="Q445" i="39" s="1"/>
  <c r="O445" i="39"/>
  <c r="P445" i="39"/>
  <c r="L446" i="39"/>
  <c r="M446" i="39"/>
  <c r="Q446" i="39" s="1"/>
  <c r="N446" i="39"/>
  <c r="O446" i="39"/>
  <c r="P446" i="39"/>
  <c r="L447" i="39"/>
  <c r="M447" i="39"/>
  <c r="Q447" i="39" s="1"/>
  <c r="N447" i="39"/>
  <c r="O447" i="39"/>
  <c r="P447" i="39"/>
  <c r="L448" i="39"/>
  <c r="Q448" i="39" s="1"/>
  <c r="M448" i="39"/>
  <c r="N448" i="39"/>
  <c r="O448" i="39"/>
  <c r="P448" i="39"/>
  <c r="L449" i="39"/>
  <c r="M449" i="39"/>
  <c r="N449" i="39"/>
  <c r="Q449" i="39" s="1"/>
  <c r="O449" i="39"/>
  <c r="P449" i="39"/>
  <c r="L450" i="39"/>
  <c r="M450" i="39"/>
  <c r="Q450" i="39" s="1"/>
  <c r="N450" i="39"/>
  <c r="O450" i="39"/>
  <c r="P450" i="39"/>
  <c r="L451" i="39"/>
  <c r="M451" i="39"/>
  <c r="Q451" i="39" s="1"/>
  <c r="N451" i="39"/>
  <c r="O451" i="39"/>
  <c r="P451" i="39"/>
  <c r="L452" i="39"/>
  <c r="Q452" i="39" s="1"/>
  <c r="M452" i="39"/>
  <c r="N452" i="39"/>
  <c r="O452" i="39"/>
  <c r="P452" i="39"/>
  <c r="L453" i="39"/>
  <c r="M453" i="39"/>
  <c r="N453" i="39"/>
  <c r="Q453" i="39" s="1"/>
  <c r="O453" i="39"/>
  <c r="P453" i="39"/>
  <c r="L454" i="39"/>
  <c r="M454" i="39"/>
  <c r="Q454" i="39" s="1"/>
  <c r="N454" i="39"/>
  <c r="O454" i="39"/>
  <c r="P454" i="39"/>
  <c r="L455" i="39"/>
  <c r="M455" i="39"/>
  <c r="Q455" i="39" s="1"/>
  <c r="N455" i="39"/>
  <c r="O455" i="39"/>
  <c r="P455" i="39"/>
  <c r="L456" i="39"/>
  <c r="Q456" i="39" s="1"/>
  <c r="M456" i="39"/>
  <c r="N456" i="39"/>
  <c r="O456" i="39"/>
  <c r="P456" i="39"/>
  <c r="L457" i="39"/>
  <c r="M457" i="39"/>
  <c r="N457" i="39"/>
  <c r="Q457" i="39" s="1"/>
  <c r="O457" i="39"/>
  <c r="P457" i="39"/>
  <c r="L458" i="39"/>
  <c r="M458" i="39"/>
  <c r="Q458" i="39" s="1"/>
  <c r="N458" i="39"/>
  <c r="O458" i="39"/>
  <c r="P458" i="39"/>
  <c r="L459" i="39"/>
  <c r="M459" i="39"/>
  <c r="Q459" i="39" s="1"/>
  <c r="N459" i="39"/>
  <c r="O459" i="39"/>
  <c r="P459" i="39"/>
  <c r="L460" i="39"/>
  <c r="Q460" i="39" s="1"/>
  <c r="M460" i="39"/>
  <c r="N460" i="39"/>
  <c r="O460" i="39"/>
  <c r="P460" i="39"/>
  <c r="L461" i="39"/>
  <c r="M461" i="39"/>
  <c r="N461" i="39"/>
  <c r="Q461" i="39" s="1"/>
  <c r="O461" i="39"/>
  <c r="P461" i="39"/>
  <c r="L462" i="39"/>
  <c r="M462" i="39"/>
  <c r="Q462" i="39" s="1"/>
  <c r="N462" i="39"/>
  <c r="O462" i="39"/>
  <c r="P462" i="39"/>
  <c r="L463" i="39"/>
  <c r="M463" i="39"/>
  <c r="Q463" i="39" s="1"/>
  <c r="N463" i="39"/>
  <c r="O463" i="39"/>
  <c r="P463" i="39"/>
  <c r="L464" i="39"/>
  <c r="Q464" i="39" s="1"/>
  <c r="M464" i="39"/>
  <c r="N464" i="39"/>
  <c r="O464" i="39"/>
  <c r="P464" i="39"/>
  <c r="L465" i="39"/>
  <c r="M465" i="39"/>
  <c r="N465" i="39"/>
  <c r="Q465" i="39" s="1"/>
  <c r="O465" i="39"/>
  <c r="P465" i="39"/>
  <c r="L466" i="39"/>
  <c r="M466" i="39"/>
  <c r="Q466" i="39" s="1"/>
  <c r="N466" i="39"/>
  <c r="O466" i="39"/>
  <c r="P466" i="39"/>
  <c r="L467" i="39"/>
  <c r="M467" i="39"/>
  <c r="Q467" i="39" s="1"/>
  <c r="N467" i="39"/>
  <c r="O467" i="39"/>
  <c r="P467" i="39"/>
  <c r="L468" i="39"/>
  <c r="Q468" i="39" s="1"/>
  <c r="M468" i="39"/>
  <c r="N468" i="39"/>
  <c r="O468" i="39"/>
  <c r="P468" i="39"/>
  <c r="L469" i="39"/>
  <c r="M469" i="39"/>
  <c r="N469" i="39"/>
  <c r="Q469" i="39" s="1"/>
  <c r="O469" i="39"/>
  <c r="P469" i="39"/>
  <c r="L470" i="39"/>
  <c r="M470" i="39"/>
  <c r="Q470" i="39" s="1"/>
  <c r="N470" i="39"/>
  <c r="O470" i="39"/>
  <c r="P470" i="39"/>
  <c r="L471" i="39"/>
  <c r="M471" i="39"/>
  <c r="Q471" i="39" s="1"/>
  <c r="N471" i="39"/>
  <c r="O471" i="39"/>
  <c r="P471" i="39"/>
  <c r="L472" i="39"/>
  <c r="Q472" i="39" s="1"/>
  <c r="M472" i="39"/>
  <c r="N472" i="39"/>
  <c r="O472" i="39"/>
  <c r="P472" i="39"/>
  <c r="L473" i="39"/>
  <c r="M473" i="39"/>
  <c r="N473" i="39"/>
  <c r="Q473" i="39" s="1"/>
  <c r="O473" i="39"/>
  <c r="P473" i="39"/>
  <c r="L474" i="39"/>
  <c r="M474" i="39"/>
  <c r="Q474" i="39" s="1"/>
  <c r="N474" i="39"/>
  <c r="O474" i="39"/>
  <c r="P474" i="39"/>
  <c r="L475" i="39"/>
  <c r="M475" i="39"/>
  <c r="Q475" i="39" s="1"/>
  <c r="N475" i="39"/>
  <c r="O475" i="39"/>
  <c r="P475" i="39"/>
  <c r="L476" i="39"/>
  <c r="Q476" i="39" s="1"/>
  <c r="M476" i="39"/>
  <c r="N476" i="39"/>
  <c r="O476" i="39"/>
  <c r="P476" i="39"/>
  <c r="L477" i="39"/>
  <c r="M477" i="39"/>
  <c r="N477" i="39"/>
  <c r="Q477" i="39" s="1"/>
  <c r="O477" i="39"/>
  <c r="P477" i="39"/>
  <c r="L478" i="39"/>
  <c r="M478" i="39"/>
  <c r="Q478" i="39" s="1"/>
  <c r="N478" i="39"/>
  <c r="O478" i="39"/>
  <c r="P478" i="39"/>
  <c r="L479" i="39"/>
  <c r="M479" i="39"/>
  <c r="Q479" i="39" s="1"/>
  <c r="N479" i="39"/>
  <c r="O479" i="39"/>
  <c r="P479" i="39"/>
  <c r="L480" i="39"/>
  <c r="Q480" i="39" s="1"/>
  <c r="M480" i="39"/>
  <c r="N480" i="39"/>
  <c r="O480" i="39"/>
  <c r="P480" i="39"/>
  <c r="L481" i="39"/>
  <c r="M481" i="39"/>
  <c r="N481" i="39"/>
  <c r="Q481" i="39" s="1"/>
  <c r="O481" i="39"/>
  <c r="P481" i="39"/>
  <c r="L482" i="39"/>
  <c r="M482" i="39"/>
  <c r="Q482" i="39" s="1"/>
  <c r="N482" i="39"/>
  <c r="O482" i="39"/>
  <c r="P482" i="39"/>
  <c r="BK4" i="4" a="1"/>
  <c r="BK4" i="4" s="1"/>
  <c r="BL5" i="4" a="1"/>
  <c r="BN5" i="4" s="1"/>
  <c r="BL5" i="4"/>
  <c r="BM6" i="4" a="1"/>
  <c r="BM6" i="4" s="1"/>
  <c r="AT34" i="4"/>
  <c r="AU34" i="4"/>
  <c r="AV34" i="4"/>
  <c r="AW34" i="4"/>
  <c r="AX34" i="4"/>
  <c r="AT35" i="4"/>
  <c r="AU35" i="4"/>
  <c r="AV35" i="4"/>
  <c r="AW35" i="4"/>
  <c r="AX35" i="4"/>
  <c r="AT36" i="4"/>
  <c r="AU36" i="4"/>
  <c r="AV36" i="4"/>
  <c r="AW36" i="4"/>
  <c r="AX36" i="4"/>
  <c r="AT37" i="4"/>
  <c r="AU37" i="4"/>
  <c r="AV37" i="4"/>
  <c r="AW37" i="4"/>
  <c r="AX37" i="4"/>
  <c r="AT38" i="4"/>
  <c r="AU38" i="4"/>
  <c r="AV38" i="4"/>
  <c r="AW38" i="4"/>
  <c r="AX38" i="4"/>
  <c r="AT39" i="4"/>
  <c r="AU39" i="4"/>
  <c r="AV39" i="4"/>
  <c r="AW39" i="4"/>
  <c r="AX39" i="4"/>
  <c r="AT40" i="4"/>
  <c r="AU40" i="4"/>
  <c r="AV40" i="4"/>
  <c r="AW40" i="4"/>
  <c r="AX40" i="4"/>
  <c r="AT41" i="4"/>
  <c r="AU41" i="4"/>
  <c r="AV41" i="4"/>
  <c r="AW41" i="4"/>
  <c r="AX41" i="4"/>
  <c r="AT42" i="4"/>
  <c r="AU42" i="4"/>
  <c r="AV42" i="4"/>
  <c r="AW42" i="4"/>
  <c r="AX42" i="4"/>
  <c r="AT43" i="4"/>
  <c r="AU43" i="4"/>
  <c r="AV43" i="4"/>
  <c r="AW43" i="4"/>
  <c r="AX43" i="4"/>
  <c r="AT44" i="4"/>
  <c r="AU44" i="4"/>
  <c r="AV44" i="4"/>
  <c r="AW44" i="4"/>
  <c r="AX44" i="4"/>
  <c r="AT45" i="4"/>
  <c r="AU45" i="4"/>
  <c r="AV45" i="4"/>
  <c r="AW45" i="4"/>
  <c r="AX45" i="4"/>
  <c r="AY45" i="4"/>
  <c r="AT46" i="4"/>
  <c r="AU46" i="4"/>
  <c r="AV46" i="4"/>
  <c r="AW46" i="4"/>
  <c r="AX46" i="4"/>
  <c r="AT47" i="4"/>
  <c r="AU47" i="4"/>
  <c r="AV47" i="4"/>
  <c r="AW47" i="4"/>
  <c r="AX47" i="4"/>
  <c r="AT48" i="4"/>
  <c r="AU48" i="4"/>
  <c r="AV48" i="4"/>
  <c r="AW48" i="4"/>
  <c r="AX48" i="4"/>
  <c r="AT49" i="4"/>
  <c r="AU49" i="4"/>
  <c r="AV49" i="4"/>
  <c r="AW49" i="4"/>
  <c r="AX49" i="4"/>
  <c r="AT50" i="4"/>
  <c r="AU50" i="4"/>
  <c r="AV50" i="4"/>
  <c r="AW50" i="4"/>
  <c r="AX50" i="4"/>
  <c r="AT51" i="4"/>
  <c r="AU51" i="4"/>
  <c r="AV51" i="4"/>
  <c r="AW51" i="4"/>
  <c r="AX51" i="4"/>
  <c r="AT52" i="4"/>
  <c r="AU52" i="4"/>
  <c r="AV52" i="4"/>
  <c r="AW52" i="4"/>
  <c r="AX52" i="4"/>
  <c r="AT53" i="4"/>
  <c r="AU53" i="4"/>
  <c r="AV53" i="4"/>
  <c r="AW53" i="4"/>
  <c r="AX53" i="4"/>
  <c r="AT54" i="4"/>
  <c r="AU54" i="4"/>
  <c r="AV54" i="4"/>
  <c r="AW54" i="4"/>
  <c r="AX54" i="4"/>
  <c r="AT55" i="4"/>
  <c r="AU55" i="4"/>
  <c r="AV55" i="4"/>
  <c r="AW55" i="4"/>
  <c r="AX55" i="4"/>
  <c r="AT56" i="4"/>
  <c r="AU56" i="4"/>
  <c r="AV56" i="4"/>
  <c r="AW56" i="4"/>
  <c r="AX56" i="4"/>
  <c r="AT57" i="4"/>
  <c r="AU57" i="4"/>
  <c r="AV57" i="4"/>
  <c r="AW57" i="4"/>
  <c r="AX57" i="4"/>
  <c r="AT58" i="4"/>
  <c r="AU58" i="4"/>
  <c r="AV58" i="4"/>
  <c r="AW58" i="4"/>
  <c r="AX58" i="4"/>
  <c r="AT59" i="4"/>
  <c r="AU59" i="4"/>
  <c r="AV59" i="4"/>
  <c r="AW59" i="4"/>
  <c r="AX59" i="4"/>
  <c r="AT60" i="4"/>
  <c r="AU60" i="4"/>
  <c r="AV60" i="4"/>
  <c r="AW60" i="4"/>
  <c r="AX60" i="4"/>
  <c r="AT61" i="4"/>
  <c r="AU61" i="4"/>
  <c r="AV61" i="4"/>
  <c r="AW61" i="4"/>
  <c r="AX61" i="4"/>
  <c r="AT62" i="4"/>
  <c r="AU62" i="4"/>
  <c r="AV62" i="4"/>
  <c r="AW62" i="4"/>
  <c r="AX62" i="4"/>
  <c r="AT63" i="4"/>
  <c r="AU63" i="4"/>
  <c r="AV63" i="4"/>
  <c r="AW63" i="4"/>
  <c r="AX63" i="4"/>
  <c r="AT64" i="4"/>
  <c r="AU64" i="4"/>
  <c r="AV64" i="4"/>
  <c r="AW64" i="4"/>
  <c r="AX64" i="4"/>
  <c r="AT65" i="4"/>
  <c r="AU65" i="4"/>
  <c r="AV65" i="4"/>
  <c r="AW65" i="4"/>
  <c r="AX65" i="4"/>
  <c r="AT66" i="4"/>
  <c r="AU66" i="4"/>
  <c r="AV66" i="4"/>
  <c r="AW66" i="4"/>
  <c r="AX66" i="4"/>
  <c r="AT67" i="4"/>
  <c r="AU67" i="4"/>
  <c r="AV67" i="4"/>
  <c r="AW67" i="4"/>
  <c r="AX67" i="4"/>
  <c r="AT68" i="4"/>
  <c r="AU68" i="4"/>
  <c r="AV68" i="4"/>
  <c r="AW68" i="4"/>
  <c r="AX68" i="4"/>
  <c r="AT69" i="4"/>
  <c r="AU69" i="4"/>
  <c r="AV69" i="4"/>
  <c r="AW69" i="4"/>
  <c r="AX69" i="4"/>
  <c r="AT70" i="4"/>
  <c r="AU70" i="4"/>
  <c r="AV70" i="4"/>
  <c r="AW70" i="4"/>
  <c r="AX70" i="4"/>
  <c r="AT71" i="4"/>
  <c r="AU71" i="4"/>
  <c r="AV71" i="4"/>
  <c r="AW71" i="4"/>
  <c r="AX71" i="4"/>
  <c r="AT72" i="4"/>
  <c r="AU72" i="4"/>
  <c r="AV72" i="4"/>
  <c r="AW72" i="4"/>
  <c r="AX72" i="4"/>
  <c r="AT73" i="4"/>
  <c r="AU73" i="4"/>
  <c r="AV73" i="4"/>
  <c r="AW73" i="4"/>
  <c r="AX73" i="4"/>
  <c r="AY73" i="4"/>
  <c r="AT74" i="4"/>
  <c r="AU74" i="4"/>
  <c r="AV74" i="4"/>
  <c r="AW74" i="4"/>
  <c r="AX74" i="4"/>
  <c r="AT75" i="4"/>
  <c r="AU75" i="4"/>
  <c r="AV75" i="4"/>
  <c r="AW75" i="4"/>
  <c r="AX75" i="4"/>
  <c r="AT76" i="4"/>
  <c r="AU76" i="4"/>
  <c r="AV76" i="4"/>
  <c r="AW76" i="4"/>
  <c r="AX76" i="4"/>
  <c r="AT77" i="4"/>
  <c r="AU77" i="4"/>
  <c r="AV77" i="4"/>
  <c r="AW77" i="4"/>
  <c r="AX77" i="4"/>
  <c r="AT78" i="4"/>
  <c r="AU78" i="4"/>
  <c r="AV78" i="4"/>
  <c r="AW78" i="4"/>
  <c r="AX78" i="4"/>
  <c r="AT79" i="4"/>
  <c r="AU79" i="4"/>
  <c r="AV79" i="4"/>
  <c r="AW79" i="4"/>
  <c r="AX79" i="4"/>
  <c r="AT80" i="4"/>
  <c r="AU80" i="4"/>
  <c r="AV80" i="4"/>
  <c r="AW80" i="4"/>
  <c r="AX80" i="4"/>
  <c r="AT81" i="4"/>
  <c r="AU81" i="4"/>
  <c r="AV81" i="4"/>
  <c r="AW81" i="4"/>
  <c r="AY81" i="4" s="1"/>
  <c r="AX81" i="4"/>
  <c r="AT82" i="4"/>
  <c r="AU82" i="4"/>
  <c r="AV82" i="4"/>
  <c r="AW82" i="4"/>
  <c r="AX82" i="4"/>
  <c r="AT83" i="4"/>
  <c r="AU83" i="4"/>
  <c r="AV83" i="4"/>
  <c r="AW83" i="4"/>
  <c r="AX83" i="4"/>
  <c r="AT84" i="4"/>
  <c r="AU84" i="4"/>
  <c r="AV84" i="4"/>
  <c r="AW84" i="4"/>
  <c r="AX84" i="4"/>
  <c r="AT85" i="4"/>
  <c r="AU85" i="4"/>
  <c r="AV85" i="4"/>
  <c r="AW85" i="4"/>
  <c r="AX85" i="4"/>
  <c r="AT86" i="4"/>
  <c r="AU86" i="4"/>
  <c r="AV86" i="4"/>
  <c r="AW86" i="4"/>
  <c r="AX86" i="4"/>
  <c r="AT87" i="4"/>
  <c r="AU87" i="4"/>
  <c r="AV87" i="4"/>
  <c r="AW87" i="4"/>
  <c r="AX87" i="4"/>
  <c r="AT88" i="4"/>
  <c r="AU88" i="4"/>
  <c r="AV88" i="4"/>
  <c r="AW88" i="4"/>
  <c r="AX88" i="4"/>
  <c r="AT89" i="4"/>
  <c r="AU89" i="4"/>
  <c r="AV89" i="4"/>
  <c r="AW89" i="4"/>
  <c r="AX89" i="4"/>
  <c r="AT90" i="4"/>
  <c r="AU90" i="4"/>
  <c r="AV90" i="4"/>
  <c r="AW90" i="4"/>
  <c r="AX90" i="4"/>
  <c r="AT91" i="4"/>
  <c r="AU91" i="4"/>
  <c r="AV91" i="4"/>
  <c r="AW91" i="4"/>
  <c r="AX91" i="4"/>
  <c r="AT92" i="4"/>
  <c r="AU92" i="4"/>
  <c r="AV92" i="4"/>
  <c r="AW92" i="4"/>
  <c r="AX92" i="4"/>
  <c r="AT93" i="4"/>
  <c r="AU93" i="4"/>
  <c r="AV93" i="4"/>
  <c r="AW93" i="4"/>
  <c r="AX93" i="4"/>
  <c r="AT94" i="4"/>
  <c r="AU94" i="4"/>
  <c r="AV94" i="4"/>
  <c r="AW94" i="4"/>
  <c r="AX94" i="4"/>
  <c r="AT95" i="4"/>
  <c r="AU95" i="4"/>
  <c r="AV95" i="4"/>
  <c r="AW95" i="4"/>
  <c r="AX95" i="4"/>
  <c r="AT96" i="4"/>
  <c r="AU96" i="4"/>
  <c r="AV96" i="4"/>
  <c r="AW96" i="4"/>
  <c r="AX96" i="4"/>
  <c r="AT97" i="4"/>
  <c r="AU97" i="4"/>
  <c r="AV97" i="4"/>
  <c r="AW97" i="4"/>
  <c r="AX97" i="4"/>
  <c r="AT98" i="4"/>
  <c r="AU98" i="4"/>
  <c r="AV98" i="4"/>
  <c r="AW98" i="4"/>
  <c r="AX98" i="4"/>
  <c r="AT99" i="4"/>
  <c r="AU99" i="4"/>
  <c r="AV99" i="4"/>
  <c r="AW99" i="4"/>
  <c r="AX99" i="4"/>
  <c r="AT100" i="4"/>
  <c r="AU100" i="4"/>
  <c r="AV100" i="4"/>
  <c r="AW100" i="4"/>
  <c r="AX100" i="4"/>
  <c r="AT101" i="4"/>
  <c r="AU101" i="4"/>
  <c r="AV101" i="4"/>
  <c r="AW101" i="4"/>
  <c r="AX101" i="4"/>
  <c r="AY101" i="4"/>
  <c r="AT102" i="4"/>
  <c r="AU102" i="4"/>
  <c r="AV102" i="4"/>
  <c r="AW102" i="4"/>
  <c r="AX102" i="4"/>
  <c r="AT103" i="4"/>
  <c r="AU103" i="4"/>
  <c r="AV103" i="4"/>
  <c r="AW103" i="4"/>
  <c r="AX103" i="4"/>
  <c r="AT104" i="4"/>
  <c r="AU104" i="4"/>
  <c r="AV104" i="4"/>
  <c r="AW104" i="4"/>
  <c r="AX104" i="4"/>
  <c r="AT105" i="4"/>
  <c r="AU105" i="4"/>
  <c r="AV105" i="4"/>
  <c r="AW105" i="4"/>
  <c r="AX105" i="4"/>
  <c r="AT106" i="4"/>
  <c r="AU106" i="4"/>
  <c r="AV106" i="4"/>
  <c r="AW106" i="4"/>
  <c r="AX106" i="4"/>
  <c r="AT107" i="4"/>
  <c r="AU107" i="4"/>
  <c r="AV107" i="4"/>
  <c r="AW107" i="4"/>
  <c r="AX107" i="4"/>
  <c r="AT108" i="4"/>
  <c r="AU108" i="4"/>
  <c r="AV108" i="4"/>
  <c r="AW108" i="4"/>
  <c r="AX108" i="4"/>
  <c r="AT109" i="4"/>
  <c r="AU109" i="4"/>
  <c r="AV109" i="4"/>
  <c r="AW109" i="4"/>
  <c r="AY109" i="4" s="1"/>
  <c r="AX109" i="4"/>
  <c r="AT110" i="4"/>
  <c r="AU110" i="4"/>
  <c r="AV110" i="4"/>
  <c r="AW110" i="4"/>
  <c r="AX110" i="4"/>
  <c r="AT111" i="4"/>
  <c r="AU111" i="4"/>
  <c r="AV111" i="4"/>
  <c r="AW111" i="4"/>
  <c r="AX111" i="4"/>
  <c r="AT112" i="4"/>
  <c r="AU112" i="4"/>
  <c r="AV112" i="4"/>
  <c r="AW112" i="4"/>
  <c r="AX112" i="4"/>
  <c r="AT113" i="4"/>
  <c r="AU113" i="4"/>
  <c r="AV113" i="4"/>
  <c r="AW113" i="4"/>
  <c r="AX113" i="4"/>
  <c r="AT114" i="4"/>
  <c r="AU114" i="4"/>
  <c r="AV114" i="4"/>
  <c r="AW114" i="4"/>
  <c r="AX114" i="4"/>
  <c r="AT115" i="4"/>
  <c r="AU115" i="4"/>
  <c r="AV115" i="4"/>
  <c r="AW115" i="4"/>
  <c r="AX115" i="4"/>
  <c r="AT116" i="4"/>
  <c r="AU116" i="4"/>
  <c r="AV116" i="4"/>
  <c r="AW116" i="4"/>
  <c r="AX116" i="4"/>
  <c r="AT117" i="4"/>
  <c r="AU117" i="4"/>
  <c r="AV117" i="4"/>
  <c r="AW117" i="4"/>
  <c r="AX117" i="4"/>
  <c r="AT118" i="4"/>
  <c r="AU118" i="4"/>
  <c r="AV118" i="4"/>
  <c r="AW118" i="4"/>
  <c r="AX118" i="4"/>
  <c r="AT119" i="4"/>
  <c r="AU119" i="4"/>
  <c r="AV119" i="4"/>
  <c r="AW119" i="4"/>
  <c r="AX119" i="4"/>
  <c r="AT120" i="4"/>
  <c r="AU120" i="4"/>
  <c r="AV120" i="4"/>
  <c r="AW120" i="4"/>
  <c r="AX120" i="4"/>
  <c r="AT121" i="4"/>
  <c r="AU121" i="4"/>
  <c r="AV121" i="4"/>
  <c r="AW121" i="4"/>
  <c r="AX121" i="4"/>
  <c r="AT122" i="4"/>
  <c r="AU122" i="4"/>
  <c r="AV122" i="4"/>
  <c r="AW122" i="4"/>
  <c r="AX122" i="4"/>
  <c r="AT123" i="4"/>
  <c r="AU123" i="4"/>
  <c r="AV123" i="4"/>
  <c r="AW123" i="4"/>
  <c r="AX123" i="4"/>
  <c r="AT124" i="4"/>
  <c r="AU124" i="4"/>
  <c r="AV124" i="4"/>
  <c r="AW124" i="4"/>
  <c r="AX124" i="4"/>
  <c r="AT125" i="4"/>
  <c r="AU125" i="4"/>
  <c r="AV125" i="4"/>
  <c r="AW125" i="4"/>
  <c r="AX125" i="4"/>
  <c r="AT126" i="4"/>
  <c r="AU126" i="4"/>
  <c r="AV126" i="4"/>
  <c r="AW126" i="4"/>
  <c r="AX126" i="4"/>
  <c r="AT127" i="4"/>
  <c r="AU127" i="4"/>
  <c r="AV127" i="4"/>
  <c r="AW127" i="4"/>
  <c r="AX127" i="4"/>
  <c r="AT128" i="4"/>
  <c r="AU128" i="4"/>
  <c r="AV128" i="4"/>
  <c r="AW128" i="4"/>
  <c r="AX128" i="4"/>
  <c r="AT129" i="4"/>
  <c r="AU129" i="4"/>
  <c r="AY129" i="4" s="1"/>
  <c r="AV129" i="4"/>
  <c r="AW129" i="4"/>
  <c r="AX129" i="4"/>
  <c r="AT130" i="4"/>
  <c r="AU130" i="4"/>
  <c r="AV130" i="4"/>
  <c r="AW130" i="4"/>
  <c r="AX130" i="4"/>
  <c r="AT131" i="4"/>
  <c r="AU131" i="4"/>
  <c r="AV131" i="4"/>
  <c r="AW131" i="4"/>
  <c r="AX131" i="4"/>
  <c r="AT132" i="4"/>
  <c r="AU132" i="4"/>
  <c r="AV132" i="4"/>
  <c r="AW132" i="4"/>
  <c r="AX132" i="4"/>
  <c r="AT133" i="4"/>
  <c r="AU133" i="4"/>
  <c r="AV133" i="4"/>
  <c r="AW133" i="4"/>
  <c r="AX133" i="4"/>
  <c r="AT134" i="4"/>
  <c r="AU134" i="4"/>
  <c r="AV134" i="4"/>
  <c r="AW134" i="4"/>
  <c r="AX134" i="4"/>
  <c r="AT135" i="4"/>
  <c r="AU135" i="4"/>
  <c r="AV135" i="4"/>
  <c r="AW135" i="4"/>
  <c r="AX135" i="4"/>
  <c r="AT136" i="4"/>
  <c r="AU136" i="4"/>
  <c r="AV136" i="4"/>
  <c r="AW136" i="4"/>
  <c r="AX136" i="4"/>
  <c r="AT137" i="4"/>
  <c r="AU137" i="4"/>
  <c r="AV137" i="4"/>
  <c r="AW137" i="4"/>
  <c r="AX137" i="4"/>
  <c r="AY137" i="4"/>
  <c r="AT138" i="4"/>
  <c r="AU138" i="4"/>
  <c r="AV138" i="4"/>
  <c r="AW138" i="4"/>
  <c r="AX138" i="4"/>
  <c r="AT139" i="4"/>
  <c r="AU139" i="4"/>
  <c r="AV139" i="4"/>
  <c r="AW139" i="4"/>
  <c r="AX139" i="4"/>
  <c r="AT140" i="4"/>
  <c r="AU140" i="4"/>
  <c r="AV140" i="4"/>
  <c r="AW140" i="4"/>
  <c r="AX140" i="4"/>
  <c r="AT141" i="4"/>
  <c r="AU141" i="4"/>
  <c r="AV141" i="4"/>
  <c r="AW141" i="4"/>
  <c r="AX141" i="4"/>
  <c r="AT142" i="4"/>
  <c r="AU142" i="4"/>
  <c r="AV142" i="4"/>
  <c r="AW142" i="4"/>
  <c r="AX142" i="4"/>
  <c r="AT143" i="4"/>
  <c r="AU143" i="4"/>
  <c r="AV143" i="4"/>
  <c r="AW143" i="4"/>
  <c r="AX143" i="4"/>
  <c r="AT144" i="4"/>
  <c r="AU144" i="4"/>
  <c r="AV144" i="4"/>
  <c r="AW144" i="4"/>
  <c r="AX144" i="4"/>
  <c r="AT145" i="4"/>
  <c r="AU145" i="4"/>
  <c r="AV145" i="4"/>
  <c r="AW145" i="4"/>
  <c r="AX145" i="4"/>
  <c r="AT146" i="4"/>
  <c r="AU146" i="4"/>
  <c r="AV146" i="4"/>
  <c r="AW146" i="4"/>
  <c r="AX146" i="4"/>
  <c r="AT147" i="4"/>
  <c r="AU147" i="4"/>
  <c r="AV147" i="4"/>
  <c r="AW147" i="4"/>
  <c r="AX147" i="4"/>
  <c r="AT148" i="4"/>
  <c r="AU148" i="4"/>
  <c r="AV148" i="4"/>
  <c r="AW148" i="4"/>
  <c r="AX148" i="4"/>
  <c r="AT149" i="4"/>
  <c r="AU149" i="4"/>
  <c r="AV149" i="4"/>
  <c r="AW149" i="4"/>
  <c r="AX149" i="4"/>
  <c r="AT150" i="4"/>
  <c r="AU150" i="4"/>
  <c r="AV150" i="4"/>
  <c r="AW150" i="4"/>
  <c r="AX150" i="4"/>
  <c r="AT151" i="4"/>
  <c r="AU151" i="4"/>
  <c r="AV151" i="4"/>
  <c r="AW151" i="4"/>
  <c r="AX151" i="4"/>
  <c r="AT152" i="4"/>
  <c r="AU152" i="4"/>
  <c r="AV152" i="4"/>
  <c r="AW152" i="4"/>
  <c r="AX152" i="4"/>
  <c r="AT153" i="4"/>
  <c r="AU153" i="4"/>
  <c r="AV153" i="4"/>
  <c r="AW153" i="4"/>
  <c r="AX153" i="4"/>
  <c r="AT154" i="4"/>
  <c r="AU154" i="4"/>
  <c r="AV154" i="4"/>
  <c r="AW154" i="4"/>
  <c r="AX154" i="4"/>
  <c r="AT155" i="4"/>
  <c r="AU155" i="4"/>
  <c r="AV155" i="4"/>
  <c r="AW155" i="4"/>
  <c r="AX155" i="4"/>
  <c r="AT156" i="4"/>
  <c r="AU156" i="4"/>
  <c r="AV156" i="4"/>
  <c r="AW156" i="4"/>
  <c r="AX156" i="4"/>
  <c r="AT157" i="4"/>
  <c r="AU157" i="4"/>
  <c r="AV157" i="4"/>
  <c r="AW157" i="4"/>
  <c r="AX157" i="4"/>
  <c r="AT158" i="4"/>
  <c r="AU158" i="4"/>
  <c r="AV158" i="4"/>
  <c r="AW158" i="4"/>
  <c r="AX158" i="4"/>
  <c r="AT159" i="4"/>
  <c r="AU159" i="4"/>
  <c r="AV159" i="4"/>
  <c r="AW159" i="4"/>
  <c r="AX159" i="4"/>
  <c r="AT160" i="4"/>
  <c r="AU160" i="4"/>
  <c r="AV160" i="4"/>
  <c r="AW160" i="4"/>
  <c r="AX160" i="4"/>
  <c r="AT161" i="4"/>
  <c r="AU161" i="4"/>
  <c r="AV161" i="4"/>
  <c r="AW161" i="4"/>
  <c r="AY161" i="4" s="1"/>
  <c r="AX161" i="4"/>
  <c r="AT162" i="4"/>
  <c r="AU162" i="4"/>
  <c r="AV162" i="4"/>
  <c r="AW162" i="4"/>
  <c r="AX162" i="4"/>
  <c r="AT163" i="4"/>
  <c r="AU163" i="4"/>
  <c r="AV163" i="4"/>
  <c r="AW163" i="4"/>
  <c r="AX163" i="4"/>
  <c r="AT164" i="4"/>
  <c r="AU164" i="4"/>
  <c r="AV164" i="4"/>
  <c r="AW164" i="4"/>
  <c r="AX164" i="4"/>
  <c r="AT165" i="4"/>
  <c r="AU165" i="4"/>
  <c r="AY165" i="4" s="1"/>
  <c r="AV165" i="4"/>
  <c r="AW165" i="4"/>
  <c r="AX165" i="4"/>
  <c r="AT166" i="4"/>
  <c r="AU166" i="4"/>
  <c r="AV166" i="4"/>
  <c r="AW166" i="4"/>
  <c r="AX166" i="4"/>
  <c r="AT167" i="4"/>
  <c r="AU167" i="4"/>
  <c r="AV167" i="4"/>
  <c r="AW167" i="4"/>
  <c r="AX167" i="4"/>
  <c r="AT168" i="4"/>
  <c r="AU168" i="4"/>
  <c r="AV168" i="4"/>
  <c r="AW168" i="4"/>
  <c r="AX168" i="4"/>
  <c r="AT169" i="4"/>
  <c r="AU169" i="4"/>
  <c r="AV169" i="4"/>
  <c r="AW169" i="4"/>
  <c r="AX169" i="4"/>
  <c r="AT170" i="4"/>
  <c r="AU170" i="4"/>
  <c r="AV170" i="4"/>
  <c r="AW170" i="4"/>
  <c r="AX170" i="4"/>
  <c r="AT171" i="4"/>
  <c r="AU171" i="4"/>
  <c r="AV171" i="4"/>
  <c r="AW171" i="4"/>
  <c r="AX171" i="4"/>
  <c r="AT172" i="4"/>
  <c r="AU172" i="4"/>
  <c r="AV172" i="4"/>
  <c r="AW172" i="4"/>
  <c r="AX172" i="4"/>
  <c r="AT173" i="4"/>
  <c r="AU173" i="4"/>
  <c r="AV173" i="4"/>
  <c r="AW173" i="4"/>
  <c r="AX173" i="4"/>
  <c r="AT174" i="4"/>
  <c r="AU174" i="4"/>
  <c r="AV174" i="4"/>
  <c r="AW174" i="4"/>
  <c r="AX174" i="4"/>
  <c r="AT175" i="4"/>
  <c r="AU175" i="4"/>
  <c r="AV175" i="4"/>
  <c r="AW175" i="4"/>
  <c r="AX175" i="4"/>
  <c r="AT176" i="4"/>
  <c r="AU176" i="4"/>
  <c r="AV176" i="4"/>
  <c r="AW176" i="4"/>
  <c r="AX176" i="4"/>
  <c r="AT177" i="4"/>
  <c r="AU177" i="4"/>
  <c r="AV177" i="4"/>
  <c r="AW177" i="4"/>
  <c r="AX177" i="4"/>
  <c r="AT178" i="4"/>
  <c r="AU178" i="4"/>
  <c r="AV178" i="4"/>
  <c r="AW178" i="4"/>
  <c r="AX178" i="4"/>
  <c r="AT179" i="4"/>
  <c r="AU179" i="4"/>
  <c r="AV179" i="4"/>
  <c r="AW179" i="4"/>
  <c r="AX179" i="4"/>
  <c r="AT180" i="4"/>
  <c r="AU180" i="4"/>
  <c r="AV180" i="4"/>
  <c r="AW180" i="4"/>
  <c r="AX180" i="4"/>
  <c r="AT181" i="4"/>
  <c r="AU181" i="4"/>
  <c r="AV181" i="4"/>
  <c r="AW181" i="4"/>
  <c r="AX181" i="4"/>
  <c r="AT182" i="4"/>
  <c r="AU182" i="4"/>
  <c r="AV182" i="4"/>
  <c r="AW182" i="4"/>
  <c r="AX182" i="4"/>
  <c r="AT183" i="4"/>
  <c r="AU183" i="4"/>
  <c r="AV183" i="4"/>
  <c r="AW183" i="4"/>
  <c r="AX183" i="4"/>
  <c r="AT184" i="4"/>
  <c r="AU184" i="4"/>
  <c r="AV184" i="4"/>
  <c r="AW184" i="4"/>
  <c r="AX184" i="4"/>
  <c r="AT185" i="4"/>
  <c r="AU185" i="4"/>
  <c r="AV185" i="4"/>
  <c r="AW185" i="4"/>
  <c r="AX185" i="4"/>
  <c r="AT186" i="4"/>
  <c r="AU186" i="4"/>
  <c r="AV186" i="4"/>
  <c r="AW186" i="4"/>
  <c r="AX186" i="4"/>
  <c r="AT187" i="4"/>
  <c r="AU187" i="4"/>
  <c r="AV187" i="4"/>
  <c r="AW187" i="4"/>
  <c r="AX187" i="4"/>
  <c r="AT188" i="4"/>
  <c r="AU188" i="4"/>
  <c r="AV188" i="4"/>
  <c r="AW188" i="4"/>
  <c r="AX188" i="4"/>
  <c r="AT189" i="4"/>
  <c r="AU189" i="4"/>
  <c r="AV189" i="4"/>
  <c r="AW189" i="4"/>
  <c r="AX189" i="4"/>
  <c r="AT190" i="4"/>
  <c r="AU190" i="4"/>
  <c r="AV190" i="4"/>
  <c r="AW190" i="4"/>
  <c r="AX190" i="4"/>
  <c r="AT191" i="4"/>
  <c r="AU191" i="4"/>
  <c r="AV191" i="4"/>
  <c r="AW191" i="4"/>
  <c r="AX191" i="4"/>
  <c r="AT192" i="4"/>
  <c r="AU192" i="4"/>
  <c r="AV192" i="4"/>
  <c r="AW192" i="4"/>
  <c r="AX192" i="4"/>
  <c r="AT193" i="4"/>
  <c r="AU193" i="4"/>
  <c r="AV193" i="4"/>
  <c r="AW193" i="4"/>
  <c r="AX193" i="4"/>
  <c r="AT194" i="4"/>
  <c r="AU194" i="4"/>
  <c r="AV194" i="4"/>
  <c r="AW194" i="4"/>
  <c r="AX194" i="4"/>
  <c r="AT195" i="4"/>
  <c r="AU195" i="4"/>
  <c r="AV195" i="4"/>
  <c r="AW195" i="4"/>
  <c r="AX195" i="4"/>
  <c r="AT196" i="4"/>
  <c r="AU196" i="4"/>
  <c r="AV196" i="4"/>
  <c r="AW196" i="4"/>
  <c r="AX196" i="4"/>
  <c r="AT197" i="4"/>
  <c r="AU197" i="4"/>
  <c r="AV197" i="4"/>
  <c r="AW197" i="4"/>
  <c r="AY197" i="4" s="1"/>
  <c r="AX197" i="4"/>
  <c r="AT198" i="4"/>
  <c r="AU198" i="4"/>
  <c r="AV198" i="4"/>
  <c r="AW198" i="4"/>
  <c r="AX198" i="4"/>
  <c r="AT199" i="4"/>
  <c r="AU199" i="4"/>
  <c r="AV199" i="4"/>
  <c r="AW199" i="4"/>
  <c r="AX199" i="4"/>
  <c r="AT200" i="4"/>
  <c r="AU200" i="4"/>
  <c r="AV200" i="4"/>
  <c r="AW200" i="4"/>
  <c r="AX200" i="4"/>
  <c r="AT201" i="4"/>
  <c r="AU201" i="4"/>
  <c r="AV201" i="4"/>
  <c r="AW201" i="4"/>
  <c r="AX201" i="4"/>
  <c r="AT202" i="4"/>
  <c r="AU202" i="4"/>
  <c r="AV202" i="4"/>
  <c r="AW202" i="4"/>
  <c r="AX202" i="4"/>
  <c r="AT203" i="4"/>
  <c r="AU203" i="4"/>
  <c r="AV203" i="4"/>
  <c r="AW203" i="4"/>
  <c r="AX203" i="4"/>
  <c r="AT204" i="4"/>
  <c r="AU204" i="4"/>
  <c r="AV204" i="4"/>
  <c r="AW204" i="4"/>
  <c r="AX204" i="4"/>
  <c r="AT205" i="4"/>
  <c r="AU205" i="4"/>
  <c r="AV205" i="4"/>
  <c r="AW205" i="4"/>
  <c r="AX205" i="4"/>
  <c r="AT206" i="4"/>
  <c r="AU206" i="4"/>
  <c r="AV206" i="4"/>
  <c r="AW206" i="4"/>
  <c r="AX206" i="4"/>
  <c r="AT207" i="4"/>
  <c r="AU207" i="4"/>
  <c r="AV207" i="4"/>
  <c r="AW207" i="4"/>
  <c r="AX207" i="4"/>
  <c r="AT208" i="4"/>
  <c r="AU208" i="4"/>
  <c r="AV208" i="4"/>
  <c r="AW208" i="4"/>
  <c r="AX208" i="4"/>
  <c r="AT209" i="4"/>
  <c r="AU209" i="4"/>
  <c r="AV209" i="4"/>
  <c r="AW209" i="4"/>
  <c r="AX209" i="4"/>
  <c r="AT210" i="4"/>
  <c r="AU210" i="4"/>
  <c r="AV210" i="4"/>
  <c r="AW210" i="4"/>
  <c r="AX210" i="4"/>
  <c r="AT211" i="4"/>
  <c r="AU211" i="4"/>
  <c r="AV211" i="4"/>
  <c r="AW211" i="4"/>
  <c r="AX211" i="4"/>
  <c r="AT212" i="4"/>
  <c r="AU212" i="4"/>
  <c r="AV212" i="4"/>
  <c r="AW212" i="4"/>
  <c r="AX212" i="4"/>
  <c r="AT213" i="4"/>
  <c r="AU213" i="4"/>
  <c r="AV213" i="4"/>
  <c r="AW213" i="4"/>
  <c r="AX213" i="4"/>
  <c r="AT214" i="4"/>
  <c r="AU214" i="4"/>
  <c r="AV214" i="4"/>
  <c r="AW214" i="4"/>
  <c r="AX214" i="4"/>
  <c r="AT215" i="4"/>
  <c r="AU215" i="4"/>
  <c r="AV215" i="4"/>
  <c r="AW215" i="4"/>
  <c r="AX215" i="4"/>
  <c r="AT216" i="4"/>
  <c r="AU216" i="4"/>
  <c r="AV216" i="4"/>
  <c r="AW216" i="4"/>
  <c r="AX216" i="4"/>
  <c r="AT217" i="4"/>
  <c r="AU217" i="4"/>
  <c r="AV217" i="4"/>
  <c r="AW217" i="4"/>
  <c r="AX217" i="4"/>
  <c r="AT218" i="4"/>
  <c r="AU218" i="4"/>
  <c r="AV218" i="4"/>
  <c r="AW218" i="4"/>
  <c r="AX218" i="4"/>
  <c r="AT219" i="4"/>
  <c r="AU219" i="4"/>
  <c r="AV219" i="4"/>
  <c r="AW219" i="4"/>
  <c r="AX219" i="4"/>
  <c r="AT220" i="4"/>
  <c r="AU220" i="4"/>
  <c r="AV220" i="4"/>
  <c r="AW220" i="4"/>
  <c r="AX220" i="4"/>
  <c r="AT221" i="4"/>
  <c r="AU221" i="4"/>
  <c r="AV221" i="4"/>
  <c r="AW221" i="4"/>
  <c r="AX221" i="4"/>
  <c r="AT222" i="4"/>
  <c r="AU222" i="4"/>
  <c r="AV222" i="4"/>
  <c r="AW222" i="4"/>
  <c r="AX222" i="4"/>
  <c r="AT223" i="4"/>
  <c r="AU223" i="4"/>
  <c r="AV223" i="4"/>
  <c r="AW223" i="4"/>
  <c r="AX223" i="4"/>
  <c r="AT224" i="4"/>
  <c r="AU224" i="4"/>
  <c r="AV224" i="4"/>
  <c r="AW224" i="4"/>
  <c r="AX224" i="4"/>
  <c r="AT225" i="4"/>
  <c r="AU225" i="4"/>
  <c r="AV225" i="4"/>
  <c r="AW225" i="4"/>
  <c r="AX225" i="4"/>
  <c r="AT226" i="4"/>
  <c r="AU226" i="4"/>
  <c r="AV226" i="4"/>
  <c r="AW226" i="4"/>
  <c r="AX226" i="4"/>
  <c r="AT227" i="4"/>
  <c r="AU227" i="4"/>
  <c r="AV227" i="4"/>
  <c r="AW227" i="4"/>
  <c r="AX227" i="4"/>
  <c r="AT228" i="4"/>
  <c r="AU228" i="4"/>
  <c r="AV228" i="4"/>
  <c r="AW228" i="4"/>
  <c r="AX228" i="4"/>
  <c r="AT229" i="4"/>
  <c r="AU229" i="4"/>
  <c r="AV229" i="4"/>
  <c r="AW229" i="4"/>
  <c r="AX229" i="4"/>
  <c r="AT230" i="4"/>
  <c r="AU230" i="4"/>
  <c r="AV230" i="4"/>
  <c r="AW230" i="4"/>
  <c r="AX230" i="4"/>
  <c r="AT231" i="4"/>
  <c r="AU231" i="4"/>
  <c r="AV231" i="4"/>
  <c r="AW231" i="4"/>
  <c r="AX231" i="4"/>
  <c r="AT232" i="4"/>
  <c r="AU232" i="4"/>
  <c r="AV232" i="4"/>
  <c r="AW232" i="4"/>
  <c r="AX232" i="4"/>
  <c r="AT233" i="4"/>
  <c r="AU233" i="4"/>
  <c r="AV233" i="4"/>
  <c r="AW233" i="4"/>
  <c r="AX233" i="4"/>
  <c r="AY233" i="4"/>
  <c r="AT234" i="4"/>
  <c r="AU234" i="4"/>
  <c r="AV234" i="4"/>
  <c r="AW234" i="4"/>
  <c r="AX234" i="4"/>
  <c r="AT235" i="4"/>
  <c r="AU235" i="4"/>
  <c r="AV235" i="4"/>
  <c r="AW235" i="4"/>
  <c r="AX235" i="4"/>
  <c r="AT236" i="4"/>
  <c r="AU236" i="4"/>
  <c r="AV236" i="4"/>
  <c r="AW236" i="4"/>
  <c r="AX236" i="4"/>
  <c r="AT237" i="4"/>
  <c r="AU237" i="4"/>
  <c r="AV237" i="4"/>
  <c r="AW237" i="4"/>
  <c r="AX237" i="4"/>
  <c r="AT238" i="4"/>
  <c r="AU238" i="4"/>
  <c r="AV238" i="4"/>
  <c r="AW238" i="4"/>
  <c r="AX238" i="4"/>
  <c r="AT239" i="4"/>
  <c r="AU239" i="4"/>
  <c r="AV239" i="4"/>
  <c r="AW239" i="4"/>
  <c r="AX239" i="4"/>
  <c r="AT240" i="4"/>
  <c r="AU240" i="4"/>
  <c r="AV240" i="4"/>
  <c r="AW240" i="4"/>
  <c r="AX240" i="4"/>
  <c r="AT241" i="4"/>
  <c r="AU241" i="4"/>
  <c r="AV241" i="4"/>
  <c r="AW241" i="4"/>
  <c r="AX241" i="4"/>
  <c r="AT242" i="4"/>
  <c r="AU242" i="4"/>
  <c r="AV242" i="4"/>
  <c r="AW242" i="4"/>
  <c r="AX242" i="4"/>
  <c r="AT243" i="4"/>
  <c r="AU243" i="4"/>
  <c r="AV243" i="4"/>
  <c r="AW243" i="4"/>
  <c r="AX243" i="4"/>
  <c r="AT244" i="4"/>
  <c r="AU244" i="4"/>
  <c r="AV244" i="4"/>
  <c r="AW244" i="4"/>
  <c r="AX244" i="4"/>
  <c r="AT245" i="4"/>
  <c r="AU245" i="4"/>
  <c r="AV245" i="4"/>
  <c r="AW245" i="4"/>
  <c r="AX245" i="4"/>
  <c r="AT246" i="4"/>
  <c r="AU246" i="4"/>
  <c r="AV246" i="4"/>
  <c r="AW246" i="4"/>
  <c r="AX246" i="4"/>
  <c r="AT247" i="4"/>
  <c r="AU247" i="4"/>
  <c r="AV247" i="4"/>
  <c r="AW247" i="4"/>
  <c r="AX247" i="4"/>
  <c r="AT248" i="4"/>
  <c r="AU248" i="4"/>
  <c r="AV248" i="4"/>
  <c r="AW248" i="4"/>
  <c r="AX248" i="4"/>
  <c r="AT249" i="4"/>
  <c r="AU249" i="4"/>
  <c r="AV249" i="4"/>
  <c r="AW249" i="4"/>
  <c r="AX249" i="4"/>
  <c r="AT250" i="4"/>
  <c r="AU250" i="4"/>
  <c r="AV250" i="4"/>
  <c r="AW250" i="4"/>
  <c r="AX250" i="4"/>
  <c r="AT251" i="4"/>
  <c r="AU251" i="4"/>
  <c r="AV251" i="4"/>
  <c r="AW251" i="4"/>
  <c r="AX251" i="4"/>
  <c r="AT252" i="4"/>
  <c r="AU252" i="4"/>
  <c r="AV252" i="4"/>
  <c r="AW252" i="4"/>
  <c r="AX252" i="4"/>
  <c r="AT253" i="4"/>
  <c r="AU253" i="4"/>
  <c r="AV253" i="4"/>
  <c r="AW253" i="4"/>
  <c r="AX253" i="4"/>
  <c r="AT254" i="4"/>
  <c r="AU254" i="4"/>
  <c r="AV254" i="4"/>
  <c r="AW254" i="4"/>
  <c r="AX254" i="4"/>
  <c r="AT255" i="4"/>
  <c r="AU255" i="4"/>
  <c r="AV255" i="4"/>
  <c r="AW255" i="4"/>
  <c r="AX255" i="4"/>
  <c r="AT256" i="4"/>
  <c r="AU256" i="4"/>
  <c r="AV256" i="4"/>
  <c r="AW256" i="4"/>
  <c r="AX256" i="4"/>
  <c r="AT257" i="4"/>
  <c r="AU257" i="4"/>
  <c r="AV257" i="4"/>
  <c r="AW257" i="4"/>
  <c r="AX257" i="4"/>
  <c r="AY257" i="4"/>
  <c r="AT258" i="4"/>
  <c r="AU258" i="4"/>
  <c r="AV258" i="4"/>
  <c r="AW258" i="4"/>
  <c r="AX258" i="4"/>
  <c r="AT259" i="4"/>
  <c r="AU259" i="4"/>
  <c r="AV259" i="4"/>
  <c r="AW259" i="4"/>
  <c r="AX259" i="4"/>
  <c r="AT260" i="4"/>
  <c r="AU260" i="4"/>
  <c r="AV260" i="4"/>
  <c r="AW260" i="4"/>
  <c r="AX260" i="4"/>
  <c r="AT261" i="4"/>
  <c r="AU261" i="4"/>
  <c r="AV261" i="4"/>
  <c r="AW261" i="4"/>
  <c r="AX261" i="4"/>
  <c r="AT262" i="4"/>
  <c r="AU262" i="4"/>
  <c r="AV262" i="4"/>
  <c r="AW262" i="4"/>
  <c r="AX262" i="4"/>
  <c r="AT263" i="4"/>
  <c r="AU263" i="4"/>
  <c r="AV263" i="4"/>
  <c r="AW263" i="4"/>
  <c r="AX263" i="4"/>
  <c r="AT264" i="4"/>
  <c r="AU264" i="4"/>
  <c r="AV264" i="4"/>
  <c r="AW264" i="4"/>
  <c r="AX264" i="4"/>
  <c r="AT265" i="4"/>
  <c r="AU265" i="4"/>
  <c r="AV265" i="4"/>
  <c r="AW265" i="4"/>
  <c r="AX265" i="4"/>
  <c r="AT266" i="4"/>
  <c r="AU266" i="4"/>
  <c r="AV266" i="4"/>
  <c r="AW266" i="4"/>
  <c r="AX266" i="4"/>
  <c r="AT267" i="4"/>
  <c r="AU267" i="4"/>
  <c r="AV267" i="4"/>
  <c r="AW267" i="4"/>
  <c r="AX267" i="4"/>
  <c r="AT268" i="4"/>
  <c r="AU268" i="4"/>
  <c r="AV268" i="4"/>
  <c r="AW268" i="4"/>
  <c r="AX268" i="4"/>
  <c r="AT269" i="4"/>
  <c r="AU269" i="4"/>
  <c r="AV269" i="4"/>
  <c r="AW269" i="4"/>
  <c r="AX269" i="4"/>
  <c r="AT270" i="4"/>
  <c r="AU270" i="4"/>
  <c r="AV270" i="4"/>
  <c r="AW270" i="4"/>
  <c r="AX270" i="4"/>
  <c r="AT271" i="4"/>
  <c r="AU271" i="4"/>
  <c r="AV271" i="4"/>
  <c r="AW271" i="4"/>
  <c r="AX271" i="4"/>
  <c r="AT272" i="4"/>
  <c r="AU272" i="4"/>
  <c r="AV272" i="4"/>
  <c r="AW272" i="4"/>
  <c r="AX272" i="4"/>
  <c r="AT273" i="4"/>
  <c r="AU273" i="4"/>
  <c r="AV273" i="4"/>
  <c r="AW273" i="4"/>
  <c r="AX273" i="4"/>
  <c r="AT274" i="4"/>
  <c r="AU274" i="4"/>
  <c r="AV274" i="4"/>
  <c r="AW274" i="4"/>
  <c r="AX274" i="4"/>
  <c r="AT275" i="4"/>
  <c r="AU275" i="4"/>
  <c r="AV275" i="4"/>
  <c r="AW275" i="4"/>
  <c r="AX275" i="4"/>
  <c r="AT276" i="4"/>
  <c r="AU276" i="4"/>
  <c r="AV276" i="4"/>
  <c r="AW276" i="4"/>
  <c r="AX276" i="4"/>
  <c r="AT277" i="4"/>
  <c r="AU277" i="4"/>
  <c r="AV277" i="4"/>
  <c r="AW277" i="4"/>
  <c r="AX277" i="4"/>
  <c r="AT278" i="4"/>
  <c r="AU278" i="4"/>
  <c r="AV278" i="4"/>
  <c r="AW278" i="4"/>
  <c r="AX278" i="4"/>
  <c r="AT279" i="4"/>
  <c r="AU279" i="4"/>
  <c r="AV279" i="4"/>
  <c r="AW279" i="4"/>
  <c r="AX279" i="4"/>
  <c r="AT280" i="4"/>
  <c r="AU280" i="4"/>
  <c r="AV280" i="4"/>
  <c r="AW280" i="4"/>
  <c r="AX280" i="4"/>
  <c r="AT281" i="4"/>
  <c r="AU281" i="4"/>
  <c r="AV281" i="4"/>
  <c r="AW281" i="4"/>
  <c r="AX281" i="4"/>
  <c r="AT282" i="4"/>
  <c r="AU282" i="4"/>
  <c r="AV282" i="4"/>
  <c r="AW282" i="4"/>
  <c r="AX282" i="4"/>
  <c r="AT283" i="4"/>
  <c r="AU283" i="4"/>
  <c r="AV283" i="4"/>
  <c r="AW283" i="4"/>
  <c r="AX283" i="4"/>
  <c r="AT284" i="4"/>
  <c r="AU284" i="4"/>
  <c r="AV284" i="4"/>
  <c r="AW284" i="4"/>
  <c r="AX284" i="4"/>
  <c r="AT285" i="4"/>
  <c r="AU285" i="4"/>
  <c r="AV285" i="4"/>
  <c r="AW285" i="4"/>
  <c r="AX285" i="4"/>
  <c r="AT286" i="4"/>
  <c r="AU286" i="4"/>
  <c r="AV286" i="4"/>
  <c r="AW286" i="4"/>
  <c r="AX286" i="4"/>
  <c r="AT287" i="4"/>
  <c r="AU287" i="4"/>
  <c r="AV287" i="4"/>
  <c r="AW287" i="4"/>
  <c r="AX287" i="4"/>
  <c r="AT288" i="4"/>
  <c r="AU288" i="4"/>
  <c r="AV288" i="4"/>
  <c r="AW288" i="4"/>
  <c r="AX288" i="4"/>
  <c r="AT289" i="4"/>
  <c r="AU289" i="4"/>
  <c r="AV289" i="4"/>
  <c r="AW289" i="4"/>
  <c r="AX289" i="4"/>
  <c r="AT290" i="4"/>
  <c r="AU290" i="4"/>
  <c r="AV290" i="4"/>
  <c r="AW290" i="4"/>
  <c r="AX290" i="4"/>
  <c r="AT291" i="4"/>
  <c r="AU291" i="4"/>
  <c r="AV291" i="4"/>
  <c r="AW291" i="4"/>
  <c r="AX291" i="4"/>
  <c r="AT292" i="4"/>
  <c r="AU292" i="4"/>
  <c r="AV292" i="4"/>
  <c r="AW292" i="4"/>
  <c r="AX292" i="4"/>
  <c r="AT293" i="4"/>
  <c r="AU293" i="4"/>
  <c r="AV293" i="4"/>
  <c r="AW293" i="4"/>
  <c r="AX293" i="4"/>
  <c r="AY293" i="4"/>
  <c r="AT294" i="4"/>
  <c r="AU294" i="4"/>
  <c r="AV294" i="4"/>
  <c r="AW294" i="4"/>
  <c r="AX294" i="4"/>
  <c r="AT295" i="4"/>
  <c r="AU295" i="4"/>
  <c r="AV295" i="4"/>
  <c r="AW295" i="4"/>
  <c r="AX295" i="4"/>
  <c r="AT296" i="4"/>
  <c r="AU296" i="4"/>
  <c r="AV296" i="4"/>
  <c r="AW296" i="4"/>
  <c r="AX296" i="4"/>
  <c r="AT297" i="4"/>
  <c r="AU297" i="4"/>
  <c r="AV297" i="4"/>
  <c r="AW297" i="4"/>
  <c r="AX297" i="4"/>
  <c r="AT298" i="4"/>
  <c r="AU298" i="4"/>
  <c r="AV298" i="4"/>
  <c r="AW298" i="4"/>
  <c r="AX298" i="4"/>
  <c r="AT299" i="4"/>
  <c r="AU299" i="4"/>
  <c r="AV299" i="4"/>
  <c r="AW299" i="4"/>
  <c r="AX299" i="4"/>
  <c r="AT300" i="4"/>
  <c r="AU300" i="4"/>
  <c r="AV300" i="4"/>
  <c r="AW300" i="4"/>
  <c r="AX300" i="4"/>
  <c r="AT301" i="4"/>
  <c r="AU301" i="4"/>
  <c r="AV301" i="4"/>
  <c r="AW301" i="4"/>
  <c r="AX301" i="4"/>
  <c r="AT302" i="4"/>
  <c r="AU302" i="4"/>
  <c r="AV302" i="4"/>
  <c r="AW302" i="4"/>
  <c r="AX302" i="4"/>
  <c r="AT303" i="4"/>
  <c r="AU303" i="4"/>
  <c r="AV303" i="4"/>
  <c r="AW303" i="4"/>
  <c r="AX303" i="4"/>
  <c r="AT304" i="4"/>
  <c r="AU304" i="4"/>
  <c r="AV304" i="4"/>
  <c r="AW304" i="4"/>
  <c r="AX304" i="4"/>
  <c r="AT305" i="4"/>
  <c r="AU305" i="4"/>
  <c r="AV305" i="4"/>
  <c r="AW305" i="4"/>
  <c r="AX305" i="4"/>
  <c r="AT306" i="4"/>
  <c r="AU306" i="4"/>
  <c r="AV306" i="4"/>
  <c r="AW306" i="4"/>
  <c r="AX306" i="4"/>
  <c r="AT307" i="4"/>
  <c r="AU307" i="4"/>
  <c r="AV307" i="4"/>
  <c r="AW307" i="4"/>
  <c r="AX307" i="4"/>
  <c r="AT308" i="4"/>
  <c r="AU308" i="4"/>
  <c r="AV308" i="4"/>
  <c r="AW308" i="4"/>
  <c r="AX308" i="4"/>
  <c r="AT309" i="4"/>
  <c r="AU309" i="4"/>
  <c r="AV309" i="4"/>
  <c r="AW309" i="4"/>
  <c r="AX309" i="4"/>
  <c r="AT310" i="4"/>
  <c r="AU310" i="4"/>
  <c r="AV310" i="4"/>
  <c r="AW310" i="4"/>
  <c r="AX310" i="4"/>
  <c r="AT311" i="4"/>
  <c r="AU311" i="4"/>
  <c r="AV311" i="4"/>
  <c r="AW311" i="4"/>
  <c r="AX311" i="4"/>
  <c r="AT312" i="4"/>
  <c r="AU312" i="4"/>
  <c r="AV312" i="4"/>
  <c r="AW312" i="4"/>
  <c r="AX312" i="4"/>
  <c r="AT313" i="4"/>
  <c r="AU313" i="4"/>
  <c r="AV313" i="4"/>
  <c r="AW313" i="4"/>
  <c r="AX313" i="4"/>
  <c r="AT314" i="4"/>
  <c r="AU314" i="4"/>
  <c r="AV314" i="4"/>
  <c r="AW314" i="4"/>
  <c r="AX314" i="4"/>
  <c r="AT315" i="4"/>
  <c r="AU315" i="4"/>
  <c r="AV315" i="4"/>
  <c r="AW315" i="4"/>
  <c r="AX315" i="4"/>
  <c r="AT316" i="4"/>
  <c r="AU316" i="4"/>
  <c r="AV316" i="4"/>
  <c r="AW316" i="4"/>
  <c r="AX316" i="4"/>
  <c r="AT317" i="4"/>
  <c r="AU317" i="4"/>
  <c r="AV317" i="4"/>
  <c r="AW317" i="4"/>
  <c r="AX317" i="4"/>
  <c r="AT318" i="4"/>
  <c r="AU318" i="4"/>
  <c r="AV318" i="4"/>
  <c r="AW318" i="4"/>
  <c r="AX318" i="4"/>
  <c r="AT319" i="4"/>
  <c r="AU319" i="4"/>
  <c r="AV319" i="4"/>
  <c r="AW319" i="4"/>
  <c r="AX319" i="4"/>
  <c r="AT320" i="4"/>
  <c r="AU320" i="4"/>
  <c r="AV320" i="4"/>
  <c r="AW320" i="4"/>
  <c r="AX320" i="4"/>
  <c r="AT321" i="4"/>
  <c r="AU321" i="4"/>
  <c r="AV321" i="4"/>
  <c r="AW321" i="4"/>
  <c r="AX321" i="4"/>
  <c r="AY321" i="4"/>
  <c r="AT322" i="4"/>
  <c r="AU322" i="4"/>
  <c r="AV322" i="4"/>
  <c r="AW322" i="4"/>
  <c r="AX322" i="4"/>
  <c r="AT323" i="4"/>
  <c r="AU323" i="4"/>
  <c r="AV323" i="4"/>
  <c r="AW323" i="4"/>
  <c r="AX323" i="4"/>
  <c r="AT324" i="4"/>
  <c r="AU324" i="4"/>
  <c r="AV324" i="4"/>
  <c r="AW324" i="4"/>
  <c r="AX324" i="4"/>
  <c r="AT325" i="4"/>
  <c r="AU325" i="4"/>
  <c r="AV325" i="4"/>
  <c r="AW325" i="4"/>
  <c r="AX325" i="4"/>
  <c r="AT326" i="4"/>
  <c r="AU326" i="4"/>
  <c r="AV326" i="4"/>
  <c r="AW326" i="4"/>
  <c r="AX326" i="4"/>
  <c r="AT327" i="4"/>
  <c r="AU327" i="4"/>
  <c r="AV327" i="4"/>
  <c r="AW327" i="4"/>
  <c r="AX327" i="4"/>
  <c r="AT328" i="4"/>
  <c r="AU328" i="4"/>
  <c r="AV328" i="4"/>
  <c r="AW328" i="4"/>
  <c r="AX328" i="4"/>
  <c r="AT329" i="4"/>
  <c r="AU329" i="4"/>
  <c r="AV329" i="4"/>
  <c r="AW329" i="4"/>
  <c r="AX329" i="4"/>
  <c r="AY329" i="4"/>
  <c r="AT330" i="4"/>
  <c r="AU330" i="4"/>
  <c r="AV330" i="4"/>
  <c r="AW330" i="4"/>
  <c r="AX330" i="4"/>
  <c r="AT331" i="4"/>
  <c r="AU331" i="4"/>
  <c r="AV331" i="4"/>
  <c r="AW331" i="4"/>
  <c r="AX331" i="4"/>
  <c r="AT332" i="4"/>
  <c r="AU332" i="4"/>
  <c r="AV332" i="4"/>
  <c r="AW332" i="4"/>
  <c r="AX332" i="4"/>
  <c r="AT333" i="4"/>
  <c r="AU333" i="4"/>
  <c r="AV333" i="4"/>
  <c r="AW333" i="4"/>
  <c r="AX333" i="4"/>
  <c r="AT334" i="4"/>
  <c r="AU334" i="4"/>
  <c r="AV334" i="4"/>
  <c r="AW334" i="4"/>
  <c r="AX334" i="4"/>
  <c r="AT335" i="4"/>
  <c r="AU335" i="4"/>
  <c r="AV335" i="4"/>
  <c r="AW335" i="4"/>
  <c r="AX335" i="4"/>
  <c r="AT336" i="4"/>
  <c r="AU336" i="4"/>
  <c r="AV336" i="4"/>
  <c r="AW336" i="4"/>
  <c r="AX336" i="4"/>
  <c r="AT337" i="4"/>
  <c r="AU337" i="4"/>
  <c r="AV337" i="4"/>
  <c r="AW337" i="4"/>
  <c r="AX337" i="4"/>
  <c r="AT338" i="4"/>
  <c r="AU338" i="4"/>
  <c r="AV338" i="4"/>
  <c r="AW338" i="4"/>
  <c r="AX338" i="4"/>
  <c r="AT339" i="4"/>
  <c r="AU339" i="4"/>
  <c r="AV339" i="4"/>
  <c r="AW339" i="4"/>
  <c r="AX339" i="4"/>
  <c r="AT340" i="4"/>
  <c r="AU340" i="4"/>
  <c r="AV340" i="4"/>
  <c r="AW340" i="4"/>
  <c r="AX340" i="4"/>
  <c r="AT341" i="4"/>
  <c r="AU341" i="4"/>
  <c r="AV341" i="4"/>
  <c r="AW341" i="4"/>
  <c r="AX341" i="4"/>
  <c r="AT342" i="4"/>
  <c r="AU342" i="4"/>
  <c r="AV342" i="4"/>
  <c r="AW342" i="4"/>
  <c r="AX342" i="4"/>
  <c r="AT343" i="4"/>
  <c r="AU343" i="4"/>
  <c r="AV343" i="4"/>
  <c r="AW343" i="4"/>
  <c r="AX343" i="4"/>
  <c r="AT344" i="4"/>
  <c r="AU344" i="4"/>
  <c r="AV344" i="4"/>
  <c r="AW344" i="4"/>
  <c r="AX344" i="4"/>
  <c r="AT345" i="4"/>
  <c r="AU345" i="4"/>
  <c r="AV345" i="4"/>
  <c r="AW345" i="4"/>
  <c r="AX345" i="4"/>
  <c r="AT346" i="4"/>
  <c r="AU346" i="4"/>
  <c r="AV346" i="4"/>
  <c r="AW346" i="4"/>
  <c r="AX346" i="4"/>
  <c r="AT347" i="4"/>
  <c r="AU347" i="4"/>
  <c r="AV347" i="4"/>
  <c r="AW347" i="4"/>
  <c r="AX347" i="4"/>
  <c r="AT348" i="4"/>
  <c r="AU348" i="4"/>
  <c r="AV348" i="4"/>
  <c r="AW348" i="4"/>
  <c r="AX348" i="4"/>
  <c r="AT349" i="4"/>
  <c r="AU349" i="4"/>
  <c r="AV349" i="4"/>
  <c r="AW349" i="4"/>
  <c r="AX349" i="4"/>
  <c r="AT350" i="4"/>
  <c r="AU350" i="4"/>
  <c r="AV350" i="4"/>
  <c r="AW350" i="4"/>
  <c r="AX350" i="4"/>
  <c r="AT351" i="4"/>
  <c r="AU351" i="4"/>
  <c r="AV351" i="4"/>
  <c r="AW351" i="4"/>
  <c r="AX351" i="4"/>
  <c r="AT352" i="4"/>
  <c r="AU352" i="4"/>
  <c r="AV352" i="4"/>
  <c r="AW352" i="4"/>
  <c r="AX352" i="4"/>
  <c r="AT353" i="4"/>
  <c r="AU353" i="4"/>
  <c r="AV353" i="4"/>
  <c r="AY353" i="4" s="1"/>
  <c r="AW353" i="4"/>
  <c r="AX353" i="4"/>
  <c r="AT354" i="4"/>
  <c r="AU354" i="4"/>
  <c r="AV354" i="4"/>
  <c r="AW354" i="4"/>
  <c r="AX354" i="4"/>
  <c r="AT355" i="4"/>
  <c r="AU355" i="4"/>
  <c r="AV355" i="4"/>
  <c r="AW355" i="4"/>
  <c r="AX355" i="4"/>
  <c r="AT356" i="4"/>
  <c r="AU356" i="4"/>
  <c r="AV356" i="4"/>
  <c r="AW356" i="4"/>
  <c r="AX356" i="4"/>
  <c r="AT357" i="4"/>
  <c r="AU357" i="4"/>
  <c r="AV357" i="4"/>
  <c r="AW357" i="4"/>
  <c r="AX357" i="4"/>
  <c r="AY357" i="4"/>
  <c r="AT358" i="4"/>
  <c r="AU358" i="4"/>
  <c r="AV358" i="4"/>
  <c r="AW358" i="4"/>
  <c r="AX358" i="4"/>
  <c r="AT359" i="4"/>
  <c r="AU359" i="4"/>
  <c r="AV359" i="4"/>
  <c r="AW359" i="4"/>
  <c r="AX359" i="4"/>
  <c r="AT360" i="4"/>
  <c r="AU360" i="4"/>
  <c r="AV360" i="4"/>
  <c r="AW360" i="4"/>
  <c r="AX360" i="4"/>
  <c r="AT361" i="4"/>
  <c r="AY361" i="4" s="1"/>
  <c r="AU361" i="4"/>
  <c r="AV361" i="4"/>
  <c r="AW361" i="4"/>
  <c r="AX361" i="4"/>
  <c r="AT362" i="4"/>
  <c r="AU362" i="4"/>
  <c r="AV362" i="4"/>
  <c r="AW362" i="4"/>
  <c r="AX362" i="4"/>
  <c r="AT363" i="4"/>
  <c r="AU363" i="4"/>
  <c r="AV363" i="4"/>
  <c r="AW363" i="4"/>
  <c r="AX363" i="4"/>
  <c r="AT364" i="4"/>
  <c r="AU364" i="4"/>
  <c r="AV364" i="4"/>
  <c r="AW364" i="4"/>
  <c r="AX364" i="4"/>
  <c r="AT365" i="4"/>
  <c r="AU365" i="4"/>
  <c r="AV365" i="4"/>
  <c r="AW365" i="4"/>
  <c r="AX365" i="4"/>
  <c r="AT366" i="4"/>
  <c r="AU366" i="4"/>
  <c r="AV366" i="4"/>
  <c r="AW366" i="4"/>
  <c r="AX366" i="4"/>
  <c r="AT367" i="4"/>
  <c r="AU367" i="4"/>
  <c r="AV367" i="4"/>
  <c r="AW367" i="4"/>
  <c r="AX367" i="4"/>
  <c r="AT368" i="4"/>
  <c r="AU368" i="4"/>
  <c r="AV368" i="4"/>
  <c r="AW368" i="4"/>
  <c r="AX368" i="4"/>
  <c r="AT369" i="4"/>
  <c r="AU369" i="4"/>
  <c r="AV369" i="4"/>
  <c r="AW369" i="4"/>
  <c r="AX369" i="4"/>
  <c r="AT370" i="4"/>
  <c r="AU370" i="4"/>
  <c r="AV370" i="4"/>
  <c r="AW370" i="4"/>
  <c r="AX370" i="4"/>
  <c r="AT371" i="4"/>
  <c r="AU371" i="4"/>
  <c r="AV371" i="4"/>
  <c r="AW371" i="4"/>
  <c r="AX371" i="4"/>
  <c r="AT372" i="4"/>
  <c r="AU372" i="4"/>
  <c r="AV372" i="4"/>
  <c r="AW372" i="4"/>
  <c r="AX372" i="4"/>
  <c r="AT373" i="4"/>
  <c r="AU373" i="4"/>
  <c r="AV373" i="4"/>
  <c r="AW373" i="4"/>
  <c r="AX373" i="4"/>
  <c r="AT374" i="4"/>
  <c r="AU374" i="4"/>
  <c r="AV374" i="4"/>
  <c r="AW374" i="4"/>
  <c r="AX374" i="4"/>
  <c r="AT375" i="4"/>
  <c r="AU375" i="4"/>
  <c r="AV375" i="4"/>
  <c r="AW375" i="4"/>
  <c r="AX375" i="4"/>
  <c r="AT376" i="4"/>
  <c r="AU376" i="4"/>
  <c r="AV376" i="4"/>
  <c r="AW376" i="4"/>
  <c r="AX376" i="4"/>
  <c r="AT377" i="4"/>
  <c r="AU377" i="4"/>
  <c r="AV377" i="4"/>
  <c r="AW377" i="4"/>
  <c r="AX377" i="4"/>
  <c r="AT378" i="4"/>
  <c r="AU378" i="4"/>
  <c r="AV378" i="4"/>
  <c r="AW378" i="4"/>
  <c r="AX378" i="4"/>
  <c r="AT379" i="4"/>
  <c r="AU379" i="4"/>
  <c r="AV379" i="4"/>
  <c r="AW379" i="4"/>
  <c r="AX379" i="4"/>
  <c r="AT380" i="4"/>
  <c r="AU380" i="4"/>
  <c r="AV380" i="4"/>
  <c r="AW380" i="4"/>
  <c r="AX380" i="4"/>
  <c r="AT381" i="4"/>
  <c r="AU381" i="4"/>
  <c r="AV381" i="4"/>
  <c r="AW381" i="4"/>
  <c r="AX381" i="4"/>
  <c r="AT382" i="4"/>
  <c r="AU382" i="4"/>
  <c r="AV382" i="4"/>
  <c r="AW382" i="4"/>
  <c r="AX382" i="4"/>
  <c r="AT383" i="4"/>
  <c r="AU383" i="4"/>
  <c r="AV383" i="4"/>
  <c r="AW383" i="4"/>
  <c r="AX383" i="4"/>
  <c r="AT384" i="4"/>
  <c r="AU384" i="4"/>
  <c r="AV384" i="4"/>
  <c r="AW384" i="4"/>
  <c r="AX384" i="4"/>
  <c r="AT385" i="4"/>
  <c r="AU385" i="4"/>
  <c r="AV385" i="4"/>
  <c r="AW385" i="4"/>
  <c r="AX385" i="4"/>
  <c r="AT386" i="4"/>
  <c r="AU386" i="4"/>
  <c r="AV386" i="4"/>
  <c r="AW386" i="4"/>
  <c r="AX386" i="4"/>
  <c r="AT387" i="4"/>
  <c r="AU387" i="4"/>
  <c r="AV387" i="4"/>
  <c r="AW387" i="4"/>
  <c r="AX387" i="4"/>
  <c r="AT388" i="4"/>
  <c r="AU388" i="4"/>
  <c r="AV388" i="4"/>
  <c r="AW388" i="4"/>
  <c r="AX388" i="4"/>
  <c r="AT389" i="4"/>
  <c r="AU389" i="4"/>
  <c r="AV389" i="4"/>
  <c r="AW389" i="4"/>
  <c r="AX389" i="4"/>
  <c r="AT390" i="4"/>
  <c r="AU390" i="4"/>
  <c r="AV390" i="4"/>
  <c r="AW390" i="4"/>
  <c r="AX390" i="4"/>
  <c r="AT391" i="4"/>
  <c r="AU391" i="4"/>
  <c r="AV391" i="4"/>
  <c r="AW391" i="4"/>
  <c r="AX391" i="4"/>
  <c r="AT392" i="4"/>
  <c r="AU392" i="4"/>
  <c r="AV392" i="4"/>
  <c r="AW392" i="4"/>
  <c r="AX392" i="4"/>
  <c r="AT393" i="4"/>
  <c r="AU393" i="4"/>
  <c r="AV393" i="4"/>
  <c r="AW393" i="4"/>
  <c r="AX393" i="4"/>
  <c r="AT394" i="4"/>
  <c r="AU394" i="4"/>
  <c r="AV394" i="4"/>
  <c r="AW394" i="4"/>
  <c r="AX394" i="4"/>
  <c r="AT395" i="4"/>
  <c r="AU395" i="4"/>
  <c r="AV395" i="4"/>
  <c r="AW395" i="4"/>
  <c r="AX395" i="4"/>
  <c r="AT396" i="4"/>
  <c r="AU396" i="4"/>
  <c r="AV396" i="4"/>
  <c r="AW396" i="4"/>
  <c r="AX396" i="4"/>
  <c r="AT397" i="4"/>
  <c r="AU397" i="4"/>
  <c r="AV397" i="4"/>
  <c r="AW397" i="4"/>
  <c r="AX397" i="4"/>
  <c r="AT398" i="4"/>
  <c r="AU398" i="4"/>
  <c r="AV398" i="4"/>
  <c r="AW398" i="4"/>
  <c r="AX398" i="4"/>
  <c r="AT399" i="4"/>
  <c r="AU399" i="4"/>
  <c r="AV399" i="4"/>
  <c r="AW399" i="4"/>
  <c r="AX399" i="4"/>
  <c r="AT400" i="4"/>
  <c r="AU400" i="4"/>
  <c r="AV400" i="4"/>
  <c r="AW400" i="4"/>
  <c r="AX400" i="4"/>
  <c r="AT401" i="4"/>
  <c r="AU401" i="4"/>
  <c r="AV401" i="4"/>
  <c r="AW401" i="4"/>
  <c r="AX401" i="4"/>
  <c r="AT402" i="4"/>
  <c r="AU402" i="4"/>
  <c r="AV402" i="4"/>
  <c r="AW402" i="4"/>
  <c r="AX402" i="4"/>
  <c r="AT403" i="4"/>
  <c r="AU403" i="4"/>
  <c r="AV403" i="4"/>
  <c r="AW403" i="4"/>
  <c r="AX403" i="4"/>
  <c r="AT404" i="4"/>
  <c r="AU404" i="4"/>
  <c r="AV404" i="4"/>
  <c r="AW404" i="4"/>
  <c r="AX404" i="4"/>
  <c r="AT405" i="4"/>
  <c r="AU405" i="4"/>
  <c r="AV405" i="4"/>
  <c r="AW405" i="4"/>
  <c r="AX405" i="4"/>
  <c r="AT406" i="4"/>
  <c r="AU406" i="4"/>
  <c r="AV406" i="4"/>
  <c r="AW406" i="4"/>
  <c r="AX406" i="4"/>
  <c r="AT407" i="4"/>
  <c r="AU407" i="4"/>
  <c r="AV407" i="4"/>
  <c r="AW407" i="4"/>
  <c r="AX407" i="4"/>
  <c r="AT408" i="4"/>
  <c r="AU408" i="4"/>
  <c r="AV408" i="4"/>
  <c r="AW408" i="4"/>
  <c r="AX408" i="4"/>
  <c r="AT409" i="4"/>
  <c r="AU409" i="4"/>
  <c r="AV409" i="4"/>
  <c r="AW409" i="4"/>
  <c r="AX409" i="4"/>
  <c r="AT410" i="4"/>
  <c r="AU410" i="4"/>
  <c r="AV410" i="4"/>
  <c r="AW410" i="4"/>
  <c r="AX410" i="4"/>
  <c r="AT411" i="4"/>
  <c r="AU411" i="4"/>
  <c r="AV411" i="4"/>
  <c r="AW411" i="4"/>
  <c r="AX411" i="4"/>
  <c r="AT412" i="4"/>
  <c r="AU412" i="4"/>
  <c r="AV412" i="4"/>
  <c r="AW412" i="4"/>
  <c r="AX412" i="4"/>
  <c r="AT413" i="4"/>
  <c r="AU413" i="4"/>
  <c r="AV413" i="4"/>
  <c r="AW413" i="4"/>
  <c r="AX413" i="4"/>
  <c r="AT414" i="4"/>
  <c r="AU414" i="4"/>
  <c r="AV414" i="4"/>
  <c r="AW414" i="4"/>
  <c r="AX414" i="4"/>
  <c r="AT415" i="4"/>
  <c r="AU415" i="4"/>
  <c r="AV415" i="4"/>
  <c r="AW415" i="4"/>
  <c r="AX415" i="4"/>
  <c r="AT416" i="4"/>
  <c r="AU416" i="4"/>
  <c r="AV416" i="4"/>
  <c r="AW416" i="4"/>
  <c r="AX416" i="4"/>
  <c r="AT417" i="4"/>
  <c r="AU417" i="4"/>
  <c r="AV417" i="4"/>
  <c r="AW417" i="4"/>
  <c r="AX417" i="4"/>
  <c r="AT418" i="4"/>
  <c r="AU418" i="4"/>
  <c r="AV418" i="4"/>
  <c r="AW418" i="4"/>
  <c r="AX418" i="4"/>
  <c r="AT419" i="4"/>
  <c r="AU419" i="4"/>
  <c r="AV419" i="4"/>
  <c r="AW419" i="4"/>
  <c r="AX419" i="4"/>
  <c r="AT420" i="4"/>
  <c r="AU420" i="4"/>
  <c r="AV420" i="4"/>
  <c r="AW420" i="4"/>
  <c r="AX420" i="4"/>
  <c r="AT421" i="4"/>
  <c r="AU421" i="4"/>
  <c r="AV421" i="4"/>
  <c r="AW421" i="4"/>
  <c r="AX421" i="4"/>
  <c r="AT422" i="4"/>
  <c r="AU422" i="4"/>
  <c r="AV422" i="4"/>
  <c r="AW422" i="4"/>
  <c r="AX422" i="4"/>
  <c r="AT423" i="4"/>
  <c r="AU423" i="4"/>
  <c r="AV423" i="4"/>
  <c r="AW423" i="4"/>
  <c r="AX423" i="4"/>
  <c r="AT424" i="4"/>
  <c r="AU424" i="4"/>
  <c r="AV424" i="4"/>
  <c r="AW424" i="4"/>
  <c r="AX424" i="4"/>
  <c r="AT425" i="4"/>
  <c r="AU425" i="4"/>
  <c r="AV425" i="4"/>
  <c r="AW425" i="4"/>
  <c r="AX425" i="4"/>
  <c r="AT426" i="4"/>
  <c r="AU426" i="4"/>
  <c r="AV426" i="4"/>
  <c r="AW426" i="4"/>
  <c r="AX426" i="4"/>
  <c r="AT427" i="4"/>
  <c r="AU427" i="4"/>
  <c r="AV427" i="4"/>
  <c r="AW427" i="4"/>
  <c r="AX427" i="4"/>
  <c r="AT428" i="4"/>
  <c r="AU428" i="4"/>
  <c r="AV428" i="4"/>
  <c r="AW428" i="4"/>
  <c r="AX428" i="4"/>
  <c r="AT429" i="4"/>
  <c r="AU429" i="4"/>
  <c r="AV429" i="4"/>
  <c r="AW429" i="4"/>
  <c r="AX429" i="4"/>
  <c r="AT430" i="4"/>
  <c r="AU430" i="4"/>
  <c r="AV430" i="4"/>
  <c r="AW430" i="4"/>
  <c r="AX430" i="4"/>
  <c r="AT431" i="4"/>
  <c r="AU431" i="4"/>
  <c r="AV431" i="4"/>
  <c r="AW431" i="4"/>
  <c r="AX431" i="4"/>
  <c r="AT432" i="4"/>
  <c r="AU432" i="4"/>
  <c r="AV432" i="4"/>
  <c r="AW432" i="4"/>
  <c r="AX432" i="4"/>
  <c r="AT433" i="4"/>
  <c r="AU433" i="4"/>
  <c r="AV433" i="4"/>
  <c r="AW433" i="4"/>
  <c r="AX433" i="4"/>
  <c r="AT434" i="4"/>
  <c r="AU434" i="4"/>
  <c r="AV434" i="4"/>
  <c r="AW434" i="4"/>
  <c r="AX434" i="4"/>
  <c r="AT435" i="4"/>
  <c r="AU435" i="4"/>
  <c r="AV435" i="4"/>
  <c r="AW435" i="4"/>
  <c r="AX435" i="4"/>
  <c r="AT436" i="4"/>
  <c r="AU436" i="4"/>
  <c r="AV436" i="4"/>
  <c r="AW436" i="4"/>
  <c r="AX436" i="4"/>
  <c r="AT437" i="4"/>
  <c r="AU437" i="4"/>
  <c r="AV437" i="4"/>
  <c r="AW437" i="4"/>
  <c r="AX437" i="4"/>
  <c r="AT438" i="4"/>
  <c r="AU438" i="4"/>
  <c r="AV438" i="4"/>
  <c r="AW438" i="4"/>
  <c r="AX438" i="4"/>
  <c r="AT439" i="4"/>
  <c r="AU439" i="4"/>
  <c r="AV439" i="4"/>
  <c r="AW439" i="4"/>
  <c r="AX439" i="4"/>
  <c r="AT440" i="4"/>
  <c r="AU440" i="4"/>
  <c r="AV440" i="4"/>
  <c r="AW440" i="4"/>
  <c r="AX440" i="4"/>
  <c r="AT441" i="4"/>
  <c r="AU441" i="4"/>
  <c r="AV441" i="4"/>
  <c r="AW441" i="4"/>
  <c r="AX441" i="4"/>
  <c r="AT442" i="4"/>
  <c r="AU442" i="4"/>
  <c r="AV442" i="4"/>
  <c r="AW442" i="4"/>
  <c r="AX442" i="4"/>
  <c r="AT443" i="4"/>
  <c r="AU443" i="4"/>
  <c r="AV443" i="4"/>
  <c r="AW443" i="4"/>
  <c r="AX443" i="4"/>
  <c r="AT444" i="4"/>
  <c r="AU444" i="4"/>
  <c r="AV444" i="4"/>
  <c r="AW444" i="4"/>
  <c r="AX444" i="4"/>
  <c r="AT445" i="4"/>
  <c r="AU445" i="4"/>
  <c r="AV445" i="4"/>
  <c r="AW445" i="4"/>
  <c r="AX445" i="4"/>
  <c r="AT446" i="4"/>
  <c r="AU446" i="4"/>
  <c r="AV446" i="4"/>
  <c r="AW446" i="4"/>
  <c r="AX446" i="4"/>
  <c r="AT447" i="4"/>
  <c r="AU447" i="4"/>
  <c r="AV447" i="4"/>
  <c r="AW447" i="4"/>
  <c r="AX447" i="4"/>
  <c r="AT448" i="4"/>
  <c r="AU448" i="4"/>
  <c r="AV448" i="4"/>
  <c r="AW448" i="4"/>
  <c r="AX448" i="4"/>
  <c r="AT449" i="4"/>
  <c r="AU449" i="4"/>
  <c r="AV449" i="4"/>
  <c r="AW449" i="4"/>
  <c r="AX449" i="4"/>
  <c r="AT450" i="4"/>
  <c r="AU450" i="4"/>
  <c r="AV450" i="4"/>
  <c r="AW450" i="4"/>
  <c r="AX450" i="4"/>
  <c r="AT451" i="4"/>
  <c r="AU451" i="4"/>
  <c r="AV451" i="4"/>
  <c r="AW451" i="4"/>
  <c r="AX451" i="4"/>
  <c r="AT452" i="4"/>
  <c r="AU452" i="4"/>
  <c r="AV452" i="4"/>
  <c r="AW452" i="4"/>
  <c r="AX452" i="4"/>
  <c r="AT453" i="4"/>
  <c r="AU453" i="4"/>
  <c r="AV453" i="4"/>
  <c r="AW453" i="4"/>
  <c r="AX453" i="4"/>
  <c r="AT454" i="4"/>
  <c r="AU454" i="4"/>
  <c r="AV454" i="4"/>
  <c r="AW454" i="4"/>
  <c r="AX454" i="4"/>
  <c r="AT455" i="4"/>
  <c r="AU455" i="4"/>
  <c r="AV455" i="4"/>
  <c r="AW455" i="4"/>
  <c r="AX455" i="4"/>
  <c r="AT456" i="4"/>
  <c r="AU456" i="4"/>
  <c r="AV456" i="4"/>
  <c r="AW456" i="4"/>
  <c r="AX456" i="4"/>
  <c r="AT457" i="4"/>
  <c r="AU457" i="4"/>
  <c r="AV457" i="4"/>
  <c r="AW457" i="4"/>
  <c r="AX457" i="4"/>
  <c r="AT458" i="4"/>
  <c r="AU458" i="4"/>
  <c r="AV458" i="4"/>
  <c r="AW458" i="4"/>
  <c r="AX458" i="4"/>
  <c r="AT459" i="4"/>
  <c r="AU459" i="4"/>
  <c r="AV459" i="4"/>
  <c r="AW459" i="4"/>
  <c r="AX459" i="4"/>
  <c r="AT460" i="4"/>
  <c r="AU460" i="4"/>
  <c r="AV460" i="4"/>
  <c r="AW460" i="4"/>
  <c r="AX460" i="4"/>
  <c r="AT461" i="4"/>
  <c r="AU461" i="4"/>
  <c r="AV461" i="4"/>
  <c r="AW461" i="4"/>
  <c r="AX461" i="4"/>
  <c r="AT462" i="4"/>
  <c r="AU462" i="4"/>
  <c r="AV462" i="4"/>
  <c r="AW462" i="4"/>
  <c r="AX462" i="4"/>
  <c r="AT463" i="4"/>
  <c r="AU463" i="4"/>
  <c r="AV463" i="4"/>
  <c r="AW463" i="4"/>
  <c r="AX463" i="4"/>
  <c r="AT464" i="4"/>
  <c r="AU464" i="4"/>
  <c r="AV464" i="4"/>
  <c r="AW464" i="4"/>
  <c r="AX464" i="4"/>
  <c r="AT465" i="4"/>
  <c r="AU465" i="4"/>
  <c r="AV465" i="4"/>
  <c r="AW465" i="4"/>
  <c r="AX465" i="4"/>
  <c r="AT466" i="4"/>
  <c r="AU466" i="4"/>
  <c r="AV466" i="4"/>
  <c r="AW466" i="4"/>
  <c r="AX466" i="4"/>
  <c r="AT467" i="4"/>
  <c r="AU467" i="4"/>
  <c r="AV467" i="4"/>
  <c r="AW467" i="4"/>
  <c r="AX467" i="4"/>
  <c r="AT468" i="4"/>
  <c r="AU468" i="4"/>
  <c r="AV468" i="4"/>
  <c r="AW468" i="4"/>
  <c r="AX468" i="4"/>
  <c r="AT469" i="4"/>
  <c r="AU469" i="4"/>
  <c r="AV469" i="4"/>
  <c r="AW469" i="4"/>
  <c r="AX469" i="4"/>
  <c r="AT470" i="4"/>
  <c r="AU470" i="4"/>
  <c r="AV470" i="4"/>
  <c r="AW470" i="4"/>
  <c r="AX470" i="4"/>
  <c r="AT471" i="4"/>
  <c r="AU471" i="4"/>
  <c r="AV471" i="4"/>
  <c r="AW471" i="4"/>
  <c r="AX471" i="4"/>
  <c r="AT472" i="4"/>
  <c r="AU472" i="4"/>
  <c r="AV472" i="4"/>
  <c r="AW472" i="4"/>
  <c r="AX472" i="4"/>
  <c r="AT473" i="4"/>
  <c r="AU473" i="4"/>
  <c r="AV473" i="4"/>
  <c r="AW473" i="4"/>
  <c r="AX473" i="4"/>
  <c r="AT474" i="4"/>
  <c r="AU474" i="4"/>
  <c r="AV474" i="4"/>
  <c r="AW474" i="4"/>
  <c r="AX474" i="4"/>
  <c r="AT475" i="4"/>
  <c r="AU475" i="4"/>
  <c r="AV475" i="4"/>
  <c r="AW475" i="4"/>
  <c r="AX475" i="4"/>
  <c r="AT476" i="4"/>
  <c r="AU476" i="4"/>
  <c r="AV476" i="4"/>
  <c r="AW476" i="4"/>
  <c r="AX476" i="4"/>
  <c r="AT477" i="4"/>
  <c r="AU477" i="4"/>
  <c r="AV477" i="4"/>
  <c r="AW477" i="4"/>
  <c r="AX477" i="4"/>
  <c r="AT478" i="4"/>
  <c r="AU478" i="4"/>
  <c r="AV478" i="4"/>
  <c r="AW478" i="4"/>
  <c r="AX478" i="4"/>
  <c r="AT479" i="4"/>
  <c r="AU479" i="4"/>
  <c r="AV479" i="4"/>
  <c r="AW479" i="4"/>
  <c r="AX479" i="4"/>
  <c r="AT480" i="4"/>
  <c r="AU480" i="4"/>
  <c r="AV480" i="4"/>
  <c r="AW480" i="4"/>
  <c r="AX480" i="4"/>
  <c r="AT481" i="4"/>
  <c r="AU481" i="4"/>
  <c r="AV481" i="4"/>
  <c r="AW481" i="4"/>
  <c r="AX481" i="4"/>
  <c r="AT482" i="4"/>
  <c r="AU482" i="4"/>
  <c r="AV482" i="4"/>
  <c r="AW482" i="4"/>
  <c r="AX482" i="4"/>
  <c r="AT483" i="4"/>
  <c r="AU483" i="4"/>
  <c r="AV483" i="4"/>
  <c r="AW483" i="4"/>
  <c r="AX483" i="4"/>
  <c r="AT484" i="4"/>
  <c r="AU484" i="4"/>
  <c r="AV484" i="4"/>
  <c r="AW484" i="4"/>
  <c r="AX484" i="4"/>
  <c r="AT485" i="4"/>
  <c r="AU485" i="4"/>
  <c r="AV485" i="4"/>
  <c r="AW485" i="4"/>
  <c r="AX485" i="4"/>
  <c r="AT486" i="4"/>
  <c r="AU486" i="4"/>
  <c r="AV486" i="4"/>
  <c r="AW486" i="4"/>
  <c r="AX486" i="4"/>
  <c r="AT487" i="4"/>
  <c r="AU487" i="4"/>
  <c r="AV487" i="4"/>
  <c r="AW487" i="4"/>
  <c r="AX487" i="4"/>
  <c r="AT488" i="4"/>
  <c r="AU488" i="4"/>
  <c r="AV488" i="4"/>
  <c r="AW488" i="4"/>
  <c r="AX488" i="4"/>
  <c r="AT489" i="4"/>
  <c r="AU489" i="4"/>
  <c r="AV489" i="4"/>
  <c r="AW489" i="4"/>
  <c r="AX489" i="4"/>
  <c r="AT490" i="4"/>
  <c r="AU490" i="4"/>
  <c r="AV490" i="4"/>
  <c r="AW490" i="4"/>
  <c r="AX490" i="4"/>
  <c r="AT491" i="4"/>
  <c r="AU491" i="4"/>
  <c r="AV491" i="4"/>
  <c r="AW491" i="4"/>
  <c r="AX491" i="4"/>
  <c r="AT492" i="4"/>
  <c r="AU492" i="4"/>
  <c r="AV492" i="4"/>
  <c r="AW492" i="4"/>
  <c r="AX492" i="4"/>
  <c r="AT493" i="4"/>
  <c r="AU493" i="4"/>
  <c r="AV493" i="4"/>
  <c r="AW493" i="4"/>
  <c r="AX493" i="4"/>
  <c r="AT494" i="4"/>
  <c r="AU494" i="4"/>
  <c r="AV494" i="4"/>
  <c r="AW494" i="4"/>
  <c r="AX494" i="4"/>
  <c r="AT495" i="4"/>
  <c r="AU495" i="4"/>
  <c r="AV495" i="4"/>
  <c r="AW495" i="4"/>
  <c r="AX495" i="4"/>
  <c r="AT496" i="4"/>
  <c r="AU496" i="4"/>
  <c r="AV496" i="4"/>
  <c r="AW496" i="4"/>
  <c r="AX496" i="4"/>
  <c r="AT497" i="4"/>
  <c r="AU497" i="4"/>
  <c r="AV497" i="4"/>
  <c r="AW497" i="4"/>
  <c r="AX497" i="4"/>
  <c r="AT498" i="4"/>
  <c r="AU498" i="4"/>
  <c r="AV498" i="4"/>
  <c r="AW498" i="4"/>
  <c r="AX498" i="4"/>
  <c r="AT499" i="4"/>
  <c r="AU499" i="4"/>
  <c r="AV499" i="4"/>
  <c r="AW499" i="4"/>
  <c r="AX499" i="4"/>
  <c r="AT500" i="4"/>
  <c r="AU500" i="4"/>
  <c r="AV500" i="4"/>
  <c r="AW500" i="4"/>
  <c r="AX500" i="4"/>
  <c r="AT501" i="4"/>
  <c r="AU501" i="4"/>
  <c r="AV501" i="4"/>
  <c r="AW501" i="4"/>
  <c r="AX501" i="4"/>
  <c r="AT502" i="4"/>
  <c r="AU502" i="4"/>
  <c r="AV502" i="4"/>
  <c r="AW502" i="4"/>
  <c r="AX502" i="4"/>
  <c r="AT503" i="4"/>
  <c r="AU503" i="4"/>
  <c r="AV503" i="4"/>
  <c r="AW503" i="4"/>
  <c r="AX503" i="4"/>
  <c r="AT504" i="4"/>
  <c r="AU504" i="4"/>
  <c r="AV504" i="4"/>
  <c r="AW504" i="4"/>
  <c r="AX504" i="4"/>
  <c r="AT505" i="4"/>
  <c r="AU505" i="4"/>
  <c r="AV505" i="4"/>
  <c r="AW505" i="4"/>
  <c r="AX505" i="4"/>
  <c r="AT506" i="4"/>
  <c r="AU506" i="4"/>
  <c r="AV506" i="4"/>
  <c r="AW506" i="4"/>
  <c r="AX506" i="4"/>
  <c r="AT507" i="4"/>
  <c r="AU507" i="4"/>
  <c r="AV507" i="4"/>
  <c r="AW507" i="4"/>
  <c r="AX507" i="4"/>
  <c r="AT508" i="4"/>
  <c r="AU508" i="4"/>
  <c r="AV508" i="4"/>
  <c r="AW508" i="4"/>
  <c r="AX508" i="4"/>
  <c r="AT509" i="4"/>
  <c r="AU509" i="4"/>
  <c r="AV509" i="4"/>
  <c r="AW509" i="4"/>
  <c r="AX509" i="4"/>
  <c r="AT510" i="4"/>
  <c r="AU510" i="4"/>
  <c r="AV510" i="4"/>
  <c r="AW510" i="4"/>
  <c r="AX510" i="4"/>
  <c r="AT511" i="4"/>
  <c r="AU511" i="4"/>
  <c r="AV511" i="4"/>
  <c r="AW511" i="4"/>
  <c r="AX511" i="4"/>
  <c r="AT512" i="4"/>
  <c r="AU512" i="4"/>
  <c r="AV512" i="4"/>
  <c r="AW512" i="4"/>
  <c r="AX512" i="4"/>
  <c r="AT513" i="4"/>
  <c r="AU513" i="4"/>
  <c r="AV513" i="4"/>
  <c r="AW513" i="4"/>
  <c r="AX513" i="4"/>
  <c r="Q340" i="39" l="1"/>
  <c r="Q333" i="39"/>
  <c r="Q309" i="39"/>
  <c r="Q277" i="39"/>
  <c r="Q245" i="39"/>
  <c r="Q213" i="39"/>
  <c r="Q202" i="39"/>
  <c r="Q181" i="39"/>
  <c r="Q170" i="39"/>
  <c r="Q149" i="39"/>
  <c r="Q138" i="39"/>
  <c r="Q117" i="39"/>
  <c r="Q106" i="39"/>
  <c r="Q302" i="39"/>
  <c r="Q301" i="39"/>
  <c r="Q270" i="39"/>
  <c r="Q269" i="39"/>
  <c r="Q238" i="39"/>
  <c r="Q237" i="39"/>
  <c r="Q205" i="39"/>
  <c r="Q173" i="39"/>
  <c r="Q162" i="39"/>
  <c r="Q141" i="39"/>
  <c r="Q130" i="39"/>
  <c r="Q109" i="39"/>
  <c r="Q98" i="39"/>
  <c r="Q77" i="39"/>
  <c r="Q66" i="39"/>
  <c r="Q45" i="39"/>
  <c r="Q34" i="39"/>
  <c r="Q13" i="39"/>
  <c r="Q313" i="39"/>
  <c r="Q281" i="39"/>
  <c r="Q249" i="39"/>
  <c r="Q217" i="39"/>
  <c r="Q206" i="39"/>
  <c r="Q185" i="39"/>
  <c r="Q174" i="39"/>
  <c r="Q153" i="39"/>
  <c r="Q142" i="39"/>
  <c r="Q121" i="39"/>
  <c r="Q110" i="39"/>
  <c r="Q89" i="39"/>
  <c r="Q78" i="39"/>
  <c r="Q57" i="39"/>
  <c r="Q46" i="39"/>
  <c r="Q25" i="39"/>
  <c r="Q14" i="39"/>
  <c r="Q69" i="39"/>
  <c r="Q58" i="39"/>
  <c r="Q37" i="39"/>
  <c r="Q26" i="39"/>
  <c r="Q5" i="39"/>
  <c r="Q332" i="39"/>
  <c r="Q306" i="39"/>
  <c r="Q305" i="39"/>
  <c r="Q274" i="39"/>
  <c r="Q273" i="39"/>
  <c r="Q242" i="39"/>
  <c r="Q241" i="39"/>
  <c r="Q209" i="39"/>
  <c r="Q198" i="39"/>
  <c r="Q177" i="39"/>
  <c r="Q166" i="39"/>
  <c r="Q145" i="39"/>
  <c r="Q134" i="39"/>
  <c r="Q113" i="39"/>
  <c r="Q102" i="39"/>
  <c r="Q81" i="39"/>
  <c r="Q70" i="39"/>
  <c r="Q49" i="39"/>
  <c r="Q38" i="39"/>
  <c r="Q17" i="39"/>
  <c r="Q6" i="39"/>
  <c r="Q329" i="39"/>
  <c r="Q317" i="39"/>
  <c r="Q285" i="39"/>
  <c r="Q253" i="39"/>
  <c r="Q221" i="39"/>
  <c r="Q210" i="39"/>
  <c r="Q189" i="39"/>
  <c r="Q178" i="39"/>
  <c r="Q157" i="39"/>
  <c r="Q146" i="39"/>
  <c r="Q125" i="39"/>
  <c r="Q114" i="39"/>
  <c r="Q93" i="39"/>
  <c r="Q82" i="39"/>
  <c r="Q61" i="39"/>
  <c r="Q50" i="39"/>
  <c r="Q29" i="39"/>
  <c r="Q18" i="39"/>
  <c r="Q336" i="39"/>
  <c r="Q298" i="39"/>
  <c r="Q297" i="39"/>
  <c r="Q266" i="39"/>
  <c r="Q265" i="39"/>
  <c r="Q234" i="39"/>
  <c r="Q233" i="39"/>
  <c r="Q222" i="39"/>
  <c r="Q201" i="39"/>
  <c r="Q190" i="39"/>
  <c r="Q169" i="39"/>
  <c r="Q158" i="39"/>
  <c r="Q137" i="39"/>
  <c r="Q126" i="39"/>
  <c r="Q105" i="39"/>
  <c r="Q94" i="39"/>
  <c r="Q73" i="39"/>
  <c r="Q62" i="39"/>
  <c r="Q41" i="39"/>
  <c r="Q30" i="39"/>
  <c r="Q9" i="39"/>
  <c r="AY509" i="4"/>
  <c r="AY501" i="4"/>
  <c r="AY493" i="4"/>
  <c r="AY485" i="4"/>
  <c r="AY477" i="4"/>
  <c r="AY469" i="4"/>
  <c r="AY461" i="4"/>
  <c r="AY453" i="4"/>
  <c r="AY445" i="4"/>
  <c r="AY437" i="4"/>
  <c r="AY429" i="4"/>
  <c r="AY421" i="4"/>
  <c r="AY413" i="4"/>
  <c r="AY405" i="4"/>
  <c r="AY397" i="4"/>
  <c r="AY389" i="4"/>
  <c r="AY381" i="4"/>
  <c r="AY373" i="4"/>
  <c r="AY348" i="4"/>
  <c r="BG279" i="4"/>
  <c r="AY275" i="4"/>
  <c r="AY512" i="4"/>
  <c r="AY504" i="4"/>
  <c r="AY496" i="4"/>
  <c r="AY494" i="4"/>
  <c r="AY488" i="4"/>
  <c r="AY486" i="4"/>
  <c r="AY480" i="4"/>
  <c r="AY472" i="4"/>
  <c r="AY464" i="4"/>
  <c r="AY456" i="4"/>
  <c r="AY448" i="4"/>
  <c r="AY440" i="4"/>
  <c r="AY432" i="4"/>
  <c r="AY424" i="4"/>
  <c r="AY416" i="4"/>
  <c r="AY408" i="4"/>
  <c r="AY400" i="4"/>
  <c r="AY392" i="4"/>
  <c r="AY384" i="4"/>
  <c r="AY376" i="4"/>
  <c r="AY297" i="4"/>
  <c r="BG511" i="4"/>
  <c r="AY507" i="4"/>
  <c r="AY499" i="4"/>
  <c r="AY487" i="4"/>
  <c r="AY479" i="4"/>
  <c r="BG479" i="4"/>
  <c r="AY478" i="4"/>
  <c r="AY470" i="4"/>
  <c r="AY467" i="4"/>
  <c r="AY462" i="4"/>
  <c r="AY459" i="4"/>
  <c r="AY454" i="4"/>
  <c r="AY451" i="4"/>
  <c r="AY446" i="4"/>
  <c r="AY443" i="4"/>
  <c r="AY438" i="4"/>
  <c r="AY435" i="4"/>
  <c r="AY430" i="4"/>
  <c r="AY427" i="4"/>
  <c r="BG423" i="4"/>
  <c r="AY422" i="4"/>
  <c r="AY414" i="4"/>
  <c r="AY411" i="4"/>
  <c r="AY406" i="4"/>
  <c r="AY403" i="4"/>
  <c r="AY398" i="4"/>
  <c r="AY395" i="4"/>
  <c r="AY390" i="4"/>
  <c r="AY387" i="4"/>
  <c r="AY382" i="4"/>
  <c r="AY379" i="4"/>
  <c r="AY374" i="4"/>
  <c r="AY371" i="4"/>
  <c r="AY369" i="4"/>
  <c r="AY363" i="4"/>
  <c r="AY360" i="4"/>
  <c r="AY316" i="4"/>
  <c r="AY510" i="4"/>
  <c r="AY502" i="4"/>
  <c r="BG450" i="4"/>
  <c r="BG386" i="4"/>
  <c r="AY366" i="4"/>
  <c r="BG362" i="4"/>
  <c r="AY345" i="4"/>
  <c r="AY513" i="4"/>
  <c r="AY511" i="4"/>
  <c r="AY505" i="4"/>
  <c r="AY497" i="4"/>
  <c r="BG493" i="4"/>
  <c r="AY489" i="4"/>
  <c r="AY481" i="4"/>
  <c r="AY473" i="4"/>
  <c r="AY465" i="4"/>
  <c r="BG461" i="4"/>
  <c r="AY457" i="4"/>
  <c r="AY449" i="4"/>
  <c r="AY441" i="4"/>
  <c r="AY433" i="4"/>
  <c r="BG429" i="4"/>
  <c r="AY425" i="4"/>
  <c r="AY417" i="4"/>
  <c r="AY409" i="4"/>
  <c r="AY401" i="4"/>
  <c r="BG397" i="4"/>
  <c r="AY393" i="4"/>
  <c r="AY385" i="4"/>
  <c r="AY377" i="4"/>
  <c r="AY365" i="4"/>
  <c r="BG365" i="4"/>
  <c r="AY358" i="4"/>
  <c r="AY355" i="4"/>
  <c r="AY508" i="4"/>
  <c r="AY500" i="4"/>
  <c r="AY492" i="4"/>
  <c r="AY490" i="4"/>
  <c r="AY484" i="4"/>
  <c r="AY482" i="4"/>
  <c r="AY476" i="4"/>
  <c r="BG472" i="4"/>
  <c r="AY468" i="4"/>
  <c r="AY460" i="4"/>
  <c r="AY452" i="4"/>
  <c r="AY444" i="4"/>
  <c r="BG440" i="4"/>
  <c r="AY436" i="4"/>
  <c r="AY428" i="4"/>
  <c r="AY420" i="4"/>
  <c r="AY412" i="4"/>
  <c r="BG408" i="4"/>
  <c r="AY404" i="4"/>
  <c r="AY396" i="4"/>
  <c r="AY388" i="4"/>
  <c r="AY380" i="4"/>
  <c r="BG376" i="4"/>
  <c r="AY372" i="4"/>
  <c r="BG351" i="4"/>
  <c r="AY339" i="4"/>
  <c r="AY337" i="4"/>
  <c r="AY331" i="4"/>
  <c r="BG251" i="4"/>
  <c r="AY503" i="4"/>
  <c r="AY495" i="4"/>
  <c r="AY491" i="4"/>
  <c r="AY483" i="4"/>
  <c r="AY474" i="4"/>
  <c r="AY471" i="4"/>
  <c r="AY466" i="4"/>
  <c r="AY463" i="4"/>
  <c r="AY458" i="4"/>
  <c r="AY455" i="4"/>
  <c r="AY450" i="4"/>
  <c r="AY447" i="4"/>
  <c r="AY442" i="4"/>
  <c r="AY439" i="4"/>
  <c r="AY434" i="4"/>
  <c r="AY431" i="4"/>
  <c r="BG427" i="4"/>
  <c r="AY426" i="4"/>
  <c r="AY423" i="4"/>
  <c r="BG419" i="4"/>
  <c r="AY418" i="4"/>
  <c r="AY415" i="4"/>
  <c r="AY410" i="4"/>
  <c r="AY407" i="4"/>
  <c r="AY402" i="4"/>
  <c r="AY399" i="4"/>
  <c r="AY394" i="4"/>
  <c r="AY391" i="4"/>
  <c r="AY386" i="4"/>
  <c r="AY383" i="4"/>
  <c r="AY378" i="4"/>
  <c r="AY375" i="4"/>
  <c r="AX515" i="4"/>
  <c r="BG512" i="4" s="1"/>
  <c r="BG510" i="4"/>
  <c r="AY506" i="4"/>
  <c r="BG502" i="4"/>
  <c r="AY498" i="4"/>
  <c r="BG486" i="4"/>
  <c r="BG478" i="4"/>
  <c r="AY475" i="4"/>
  <c r="BG462" i="4"/>
  <c r="BG454" i="4"/>
  <c r="BG438" i="4"/>
  <c r="AY419" i="4"/>
  <c r="BG414" i="4"/>
  <c r="AY239" i="4"/>
  <c r="BG229" i="4"/>
  <c r="AY222" i="4"/>
  <c r="BG218" i="4"/>
  <c r="AY214" i="4"/>
  <c r="BG207" i="4"/>
  <c r="AY317" i="4"/>
  <c r="AY309" i="4"/>
  <c r="AY303" i="4"/>
  <c r="AY282" i="4"/>
  <c r="AY274" i="4"/>
  <c r="AY267" i="4"/>
  <c r="AY264" i="4"/>
  <c r="AY254" i="4"/>
  <c r="AY246" i="4"/>
  <c r="AY242" i="4"/>
  <c r="BG238" i="4"/>
  <c r="AY234" i="4"/>
  <c r="AY231" i="4"/>
  <c r="AY221" i="4"/>
  <c r="BG221" i="4"/>
  <c r="AY213" i="4"/>
  <c r="AY206" i="4"/>
  <c r="BG199" i="4"/>
  <c r="BG196" i="4"/>
  <c r="AY328" i="4"/>
  <c r="AY314" i="4"/>
  <c r="BG310" i="4"/>
  <c r="AY306" i="4"/>
  <c r="BG302" i="4"/>
  <c r="AY295" i="4"/>
  <c r="AY285" i="4"/>
  <c r="BG285" i="4"/>
  <c r="AY277" i="4"/>
  <c r="BG277" i="4"/>
  <c r="AY266" i="4"/>
  <c r="BG266" i="4"/>
  <c r="BG263" i="4"/>
  <c r="BG260" i="4"/>
  <c r="BG257" i="4"/>
  <c r="AY249" i="4"/>
  <c r="BG249" i="4"/>
  <c r="AY241" i="4"/>
  <c r="BG241" i="4"/>
  <c r="BG230" i="4"/>
  <c r="BG227" i="4"/>
  <c r="BG224" i="4"/>
  <c r="AY220" i="4"/>
  <c r="BG216" i="4"/>
  <c r="AY205" i="4"/>
  <c r="BG205" i="4"/>
  <c r="AY198" i="4"/>
  <c r="AY195" i="4"/>
  <c r="BG191" i="4"/>
  <c r="BG183" i="4"/>
  <c r="AY163" i="4"/>
  <c r="AY367" i="4"/>
  <c r="BG363" i="4"/>
  <c r="BG360" i="4"/>
  <c r="BG357" i="4"/>
  <c r="BG346" i="4"/>
  <c r="BG338" i="4"/>
  <c r="AY334" i="4"/>
  <c r="BG330" i="4"/>
  <c r="BG327" i="4"/>
  <c r="BG324" i="4"/>
  <c r="BG321" i="4"/>
  <c r="AY313" i="4"/>
  <c r="BG313" i="4"/>
  <c r="BG305" i="4"/>
  <c r="BG294" i="4"/>
  <c r="BG291" i="4"/>
  <c r="BG288" i="4"/>
  <c r="AY284" i="4"/>
  <c r="BG280" i="4"/>
  <c r="AY269" i="4"/>
  <c r="BG269" i="4"/>
  <c r="AY259" i="4"/>
  <c r="BG252" i="4"/>
  <c r="BG244" i="4"/>
  <c r="BG236" i="4"/>
  <c r="BG233" i="4"/>
  <c r="AY226" i="4"/>
  <c r="BG219" i="4"/>
  <c r="BG211" i="4"/>
  <c r="BG208" i="4"/>
  <c r="BG194" i="4"/>
  <c r="AY174" i="4"/>
  <c r="AY169" i="4"/>
  <c r="AY166" i="4"/>
  <c r="BG374" i="4"/>
  <c r="AY370" i="4"/>
  <c r="BG366" i="4"/>
  <c r="AY362" i="4"/>
  <c r="AY359" i="4"/>
  <c r="BG349" i="4"/>
  <c r="BG341" i="4"/>
  <c r="AY333" i="4"/>
  <c r="BG333" i="4"/>
  <c r="AY326" i="4"/>
  <c r="AY323" i="4"/>
  <c r="BG316" i="4"/>
  <c r="BG308" i="4"/>
  <c r="BG300" i="4"/>
  <c r="BG297" i="4"/>
  <c r="BG283" i="4"/>
  <c r="BG275" i="4"/>
  <c r="BG272" i="4"/>
  <c r="AY261" i="4"/>
  <c r="AY258" i="4"/>
  <c r="BG258" i="4"/>
  <c r="BG255" i="4"/>
  <c r="BG247" i="4"/>
  <c r="AY243" i="4"/>
  <c r="BG239" i="4"/>
  <c r="AY235" i="4"/>
  <c r="AY232" i="4"/>
  <c r="AY225" i="4"/>
  <c r="BG222" i="4"/>
  <c r="AY218" i="4"/>
  <c r="BG214" i="4"/>
  <c r="AY210" i="4"/>
  <c r="AY207" i="4"/>
  <c r="BG203" i="4"/>
  <c r="AY193" i="4"/>
  <c r="AY189" i="4"/>
  <c r="BG189" i="4"/>
  <c r="AY181" i="4"/>
  <c r="BG181" i="4"/>
  <c r="AY177" i="4"/>
  <c r="AY173" i="4"/>
  <c r="BG173" i="4"/>
  <c r="BG336" i="4"/>
  <c r="AY325" i="4"/>
  <c r="BG322" i="4"/>
  <c r="BG319" i="4"/>
  <c r="BG311" i="4"/>
  <c r="AY307" i="4"/>
  <c r="AY305" i="4"/>
  <c r="BG303" i="4"/>
  <c r="AY299" i="4"/>
  <c r="AY296" i="4"/>
  <c r="AY289" i="4"/>
  <c r="BG286" i="4"/>
  <c r="AY278" i="4"/>
  <c r="BG278" i="4"/>
  <c r="AY271" i="4"/>
  <c r="BG267" i="4"/>
  <c r="BG264" i="4"/>
  <c r="BG261" i="4"/>
  <c r="AY250" i="4"/>
  <c r="BG250" i="4"/>
  <c r="BG242" i="4"/>
  <c r="AY238" i="4"/>
  <c r="BG234" i="4"/>
  <c r="BG231" i="4"/>
  <c r="BG228" i="4"/>
  <c r="BG225" i="4"/>
  <c r="AY217" i="4"/>
  <c r="BG217" i="4"/>
  <c r="AY209" i="4"/>
  <c r="BG206" i="4"/>
  <c r="AY202" i="4"/>
  <c r="BG192" i="4"/>
  <c r="AY188" i="4"/>
  <c r="BG184" i="4"/>
  <c r="BG364" i="4"/>
  <c r="BG361" i="4"/>
  <c r="AY349" i="4"/>
  <c r="BG347" i="4"/>
  <c r="AY341" i="4"/>
  <c r="BG339" i="4"/>
  <c r="AY335" i="4"/>
  <c r="BG331" i="4"/>
  <c r="BG328" i="4"/>
  <c r="BG325" i="4"/>
  <c r="BG314" i="4"/>
  <c r="BG306" i="4"/>
  <c r="AY302" i="4"/>
  <c r="BG298" i="4"/>
  <c r="BG295" i="4"/>
  <c r="BG292" i="4"/>
  <c r="BG289" i="4"/>
  <c r="AY281" i="4"/>
  <c r="BG281" i="4"/>
  <c r="AY273" i="4"/>
  <c r="AY270" i="4"/>
  <c r="BG270" i="4"/>
  <c r="AY263" i="4"/>
  <c r="AY253" i="4"/>
  <c r="BG253" i="4"/>
  <c r="AY245" i="4"/>
  <c r="BG245" i="4"/>
  <c r="AY237" i="4"/>
  <c r="BG237" i="4"/>
  <c r="AY230" i="4"/>
  <c r="AY227" i="4"/>
  <c r="BG220" i="4"/>
  <c r="BG212" i="4"/>
  <c r="BG209" i="4"/>
  <c r="AY201" i="4"/>
  <c r="BG198" i="4"/>
  <c r="BG195" i="4"/>
  <c r="BG350" i="4"/>
  <c r="AY346" i="4"/>
  <c r="BG342" i="4"/>
  <c r="AY338" i="4"/>
  <c r="BG334" i="4"/>
  <c r="AY327" i="4"/>
  <c r="BG317" i="4"/>
  <c r="BG309" i="4"/>
  <c r="AY301" i="4"/>
  <c r="BG301" i="4"/>
  <c r="AY294" i="4"/>
  <c r="AY291" i="4"/>
  <c r="AY286" i="4"/>
  <c r="BG284" i="4"/>
  <c r="BG276" i="4"/>
  <c r="BG273" i="4"/>
  <c r="AY265" i="4"/>
  <c r="AY262" i="4"/>
  <c r="BG262" i="4"/>
  <c r="BG259" i="4"/>
  <c r="BG256" i="4"/>
  <c r="AY252" i="4"/>
  <c r="BG248" i="4"/>
  <c r="BG240" i="4"/>
  <c r="AY229" i="4"/>
  <c r="BG226" i="4"/>
  <c r="BG223" i="4"/>
  <c r="BG215" i="4"/>
  <c r="AY211" i="4"/>
  <c r="BG204" i="4"/>
  <c r="BG200" i="4"/>
  <c r="BG197" i="4"/>
  <c r="AY190" i="4"/>
  <c r="BG186" i="4"/>
  <c r="AY182" i="4"/>
  <c r="BG178" i="4"/>
  <c r="BG175" i="4"/>
  <c r="AY171" i="4"/>
  <c r="AY168" i="4"/>
  <c r="BG158" i="4"/>
  <c r="AY154" i="4"/>
  <c r="BG150" i="4"/>
  <c r="AY146" i="4"/>
  <c r="BG142" i="4"/>
  <c r="AY138" i="4"/>
  <c r="AY125" i="4"/>
  <c r="BG125" i="4"/>
  <c r="AY117" i="4"/>
  <c r="BG117" i="4"/>
  <c r="BG106" i="4"/>
  <c r="BG103" i="4"/>
  <c r="BG100" i="4"/>
  <c r="BG97" i="4"/>
  <c r="AY89" i="4"/>
  <c r="BG89" i="4"/>
  <c r="AY86" i="4"/>
  <c r="BG78" i="4"/>
  <c r="BG75" i="4"/>
  <c r="BG72" i="4"/>
  <c r="BG69" i="4"/>
  <c r="AY66" i="4"/>
  <c r="BG58" i="4"/>
  <c r="BG50" i="4"/>
  <c r="BG47" i="4"/>
  <c r="BG44" i="4"/>
  <c r="BG41" i="4"/>
  <c r="AY38" i="4"/>
  <c r="BG170" i="4"/>
  <c r="BG167" i="4"/>
  <c r="BG164" i="4"/>
  <c r="BG161" i="4"/>
  <c r="AY153" i="4"/>
  <c r="BG153" i="4"/>
  <c r="AY145" i="4"/>
  <c r="BG145" i="4"/>
  <c r="BG134" i="4"/>
  <c r="BG131" i="4"/>
  <c r="BG128" i="4"/>
  <c r="BG120" i="4"/>
  <c r="BG112" i="4"/>
  <c r="BG109" i="4"/>
  <c r="AY102" i="4"/>
  <c r="BG92" i="4"/>
  <c r="BG84" i="4"/>
  <c r="BG81" i="4"/>
  <c r="AY78" i="4"/>
  <c r="AY61" i="4"/>
  <c r="BG61" i="4"/>
  <c r="AY58" i="4"/>
  <c r="AY53" i="4"/>
  <c r="BG53" i="4"/>
  <c r="AY50" i="4"/>
  <c r="AW516" i="4"/>
  <c r="AY43" i="4"/>
  <c r="AY40" i="4"/>
  <c r="BG156" i="4"/>
  <c r="BG148" i="4"/>
  <c r="BG140" i="4"/>
  <c r="BG137" i="4"/>
  <c r="AY130" i="4"/>
  <c r="BG123" i="4"/>
  <c r="BG115" i="4"/>
  <c r="AY111" i="4"/>
  <c r="BG98" i="4"/>
  <c r="BG95" i="4"/>
  <c r="BG87" i="4"/>
  <c r="AY83" i="4"/>
  <c r="BG70" i="4"/>
  <c r="BG67" i="4"/>
  <c r="BG64" i="4"/>
  <c r="BE58" i="4"/>
  <c r="BG56" i="4"/>
  <c r="AU516" i="4"/>
  <c r="AY52" i="4"/>
  <c r="BG42" i="4"/>
  <c r="BG39" i="4"/>
  <c r="BG201" i="4"/>
  <c r="AY194" i="4"/>
  <c r="BE189" i="4"/>
  <c r="BG187" i="4"/>
  <c r="BG179" i="4"/>
  <c r="BG176" i="4"/>
  <c r="BG162" i="4"/>
  <c r="BG159" i="4"/>
  <c r="BG151" i="4"/>
  <c r="AY147" i="4"/>
  <c r="BG143" i="4"/>
  <c r="AY139" i="4"/>
  <c r="AY136" i="4"/>
  <c r="BE128" i="4"/>
  <c r="BG126" i="4"/>
  <c r="AY122" i="4"/>
  <c r="BG118" i="4"/>
  <c r="AY114" i="4"/>
  <c r="BG110" i="4"/>
  <c r="BG107" i="4"/>
  <c r="BG104" i="4"/>
  <c r="BG101" i="4"/>
  <c r="AY94" i="4"/>
  <c r="BG90" i="4"/>
  <c r="BG82" i="4"/>
  <c r="BG79" i="4"/>
  <c r="BG76" i="4"/>
  <c r="BG73" i="4"/>
  <c r="AY70" i="4"/>
  <c r="BG59" i="4"/>
  <c r="BG51" i="4"/>
  <c r="BG48" i="4"/>
  <c r="BG45" i="4"/>
  <c r="AY42" i="4"/>
  <c r="AY203" i="4"/>
  <c r="AY200" i="4"/>
  <c r="BG190" i="4"/>
  <c r="AY186" i="4"/>
  <c r="BE184" i="4"/>
  <c r="BG182" i="4"/>
  <c r="AY178" i="4"/>
  <c r="AY175" i="4"/>
  <c r="BG171" i="4"/>
  <c r="BG168" i="4"/>
  <c r="BG165" i="4"/>
  <c r="AY158" i="4"/>
  <c r="BG154" i="4"/>
  <c r="AY150" i="4"/>
  <c r="BG146" i="4"/>
  <c r="AY142" i="4"/>
  <c r="BG138" i="4"/>
  <c r="BG135" i="4"/>
  <c r="BG132" i="4"/>
  <c r="BG129" i="4"/>
  <c r="AY121" i="4"/>
  <c r="BG121" i="4"/>
  <c r="AY113" i="4"/>
  <c r="BG113" i="4"/>
  <c r="AY106" i="4"/>
  <c r="AY93" i="4"/>
  <c r="BG93" i="4"/>
  <c r="AY85" i="4"/>
  <c r="BG85" i="4"/>
  <c r="AY82" i="4"/>
  <c r="AY75" i="4"/>
  <c r="AY72" i="4"/>
  <c r="BE67" i="4"/>
  <c r="AY65" i="4"/>
  <c r="AV516" i="4"/>
  <c r="BG62" i="4"/>
  <c r="BE56" i="4"/>
  <c r="BG54" i="4"/>
  <c r="AY47" i="4"/>
  <c r="AY37" i="4"/>
  <c r="BG193" i="4"/>
  <c r="AY185" i="4"/>
  <c r="BG185" i="4"/>
  <c r="BG174" i="4"/>
  <c r="AY170" i="4"/>
  <c r="AY157" i="4"/>
  <c r="BG157" i="4"/>
  <c r="AY149" i="4"/>
  <c r="BG149" i="4"/>
  <c r="AY141" i="4"/>
  <c r="BG141" i="4"/>
  <c r="AY134" i="4"/>
  <c r="BE126" i="4"/>
  <c r="BG124" i="4"/>
  <c r="BG116" i="4"/>
  <c r="AY105" i="4"/>
  <c r="BG102" i="4"/>
  <c r="BE101" i="4"/>
  <c r="BG99" i="4"/>
  <c r="BG96" i="4"/>
  <c r="BG88" i="4"/>
  <c r="BD87" i="4"/>
  <c r="AY77" i="4"/>
  <c r="BE76" i="4"/>
  <c r="BG74" i="4"/>
  <c r="BG71" i="4"/>
  <c r="BG68" i="4"/>
  <c r="BG65" i="4"/>
  <c r="AY62" i="4"/>
  <c r="AY57" i="4"/>
  <c r="BG57" i="4"/>
  <c r="AY54" i="4"/>
  <c r="AY49" i="4"/>
  <c r="BG46" i="4"/>
  <c r="BG43" i="4"/>
  <c r="BD42" i="4"/>
  <c r="BG40" i="4"/>
  <c r="BG166" i="4"/>
  <c r="BE165" i="4"/>
  <c r="BG163" i="4"/>
  <c r="BG160" i="4"/>
  <c r="BE154" i="4"/>
  <c r="BG152" i="4"/>
  <c r="BG144" i="4"/>
  <c r="AY133" i="4"/>
  <c r="BG130" i="4"/>
  <c r="BE129" i="4"/>
  <c r="BG127" i="4"/>
  <c r="BG119" i="4"/>
  <c r="AY115" i="4"/>
  <c r="BG111" i="4"/>
  <c r="BG108" i="4"/>
  <c r="BG105" i="4"/>
  <c r="BD104" i="4"/>
  <c r="AY98" i="4"/>
  <c r="BE93" i="4"/>
  <c r="BG91" i="4"/>
  <c r="BG83" i="4"/>
  <c r="BG80" i="4"/>
  <c r="BG77" i="4"/>
  <c r="AY74" i="4"/>
  <c r="BC70" i="4"/>
  <c r="BG60" i="4"/>
  <c r="BE54" i="4"/>
  <c r="BG52" i="4"/>
  <c r="BG49" i="4"/>
  <c r="AY46" i="4"/>
  <c r="AY179" i="4"/>
  <c r="BE174" i="4"/>
  <c r="BG172" i="4"/>
  <c r="BG169" i="4"/>
  <c r="BD165" i="4"/>
  <c r="AY162" i="4"/>
  <c r="BG155" i="4"/>
  <c r="BD154" i="4"/>
  <c r="BG147" i="4"/>
  <c r="AY143" i="4"/>
  <c r="BC143" i="4"/>
  <c r="BG139" i="4"/>
  <c r="BG136" i="4"/>
  <c r="BG133" i="4"/>
  <c r="AY126" i="4"/>
  <c r="BG122" i="4"/>
  <c r="AY118" i="4"/>
  <c r="BG114" i="4"/>
  <c r="AY110" i="4"/>
  <c r="BC110" i="4"/>
  <c r="AY107" i="4"/>
  <c r="AY104" i="4"/>
  <c r="BE102" i="4"/>
  <c r="BC101" i="4"/>
  <c r="AY97" i="4"/>
  <c r="BG94" i="4"/>
  <c r="AY90" i="4"/>
  <c r="BC90" i="4"/>
  <c r="BG86" i="4"/>
  <c r="AY79" i="4"/>
  <c r="BC79" i="4"/>
  <c r="AY69" i="4"/>
  <c r="BE68" i="4"/>
  <c r="BG66" i="4"/>
  <c r="BG63" i="4"/>
  <c r="BG55" i="4"/>
  <c r="BD54" i="4"/>
  <c r="AY51" i="4"/>
  <c r="BE43" i="4"/>
  <c r="AY41" i="4"/>
  <c r="BE40" i="4"/>
  <c r="BG38" i="4"/>
  <c r="BG36" i="4"/>
  <c r="BG34" i="4"/>
  <c r="BG37" i="4"/>
  <c r="BD36" i="4"/>
  <c r="AY34" i="4"/>
  <c r="BG35" i="4"/>
  <c r="BD34" i="4"/>
  <c r="BE35" i="4"/>
  <c r="BM5" i="4"/>
  <c r="BN4" i="4"/>
  <c r="BN6" i="4"/>
  <c r="BM4" i="4"/>
  <c r="BL4" i="4"/>
  <c r="AW515" i="4"/>
  <c r="AY343" i="4"/>
  <c r="AY340" i="4"/>
  <c r="AY311" i="4"/>
  <c r="AY308" i="4"/>
  <c r="AY279" i="4"/>
  <c r="AY276" i="4"/>
  <c r="AY247" i="4"/>
  <c r="AY244" i="4"/>
  <c r="AY215" i="4"/>
  <c r="AY212" i="4"/>
  <c r="AY183" i="4"/>
  <c r="AY180" i="4"/>
  <c r="AY151" i="4"/>
  <c r="AY148" i="4"/>
  <c r="AY119" i="4"/>
  <c r="AY116" i="4"/>
  <c r="AY87" i="4"/>
  <c r="AY84" i="4"/>
  <c r="AY55" i="4"/>
  <c r="AX516" i="4"/>
  <c r="AX518" i="4" s="1"/>
  <c r="AV515" i="4"/>
  <c r="BE443" i="4" s="1"/>
  <c r="AY352" i="4"/>
  <c r="AY320" i="4"/>
  <c r="AY288" i="4"/>
  <c r="AY256" i="4"/>
  <c r="AY224" i="4"/>
  <c r="AY192" i="4"/>
  <c r="AY160" i="4"/>
  <c r="AY131" i="4"/>
  <c r="AY128" i="4"/>
  <c r="AY99" i="4"/>
  <c r="AY96" i="4"/>
  <c r="AY67" i="4"/>
  <c r="AY64" i="4"/>
  <c r="AY35" i="4"/>
  <c r="AU515" i="4"/>
  <c r="BD354" i="4" s="1"/>
  <c r="AY364" i="4"/>
  <c r="AY332" i="4"/>
  <c r="AY300" i="4"/>
  <c r="AY268" i="4"/>
  <c r="AY236" i="4"/>
  <c r="AY204" i="4"/>
  <c r="AY172" i="4"/>
  <c r="AY140" i="4"/>
  <c r="AY108" i="4"/>
  <c r="AY76" i="4"/>
  <c r="AY44" i="4"/>
  <c r="AT515" i="4"/>
  <c r="BC502" i="4" s="1"/>
  <c r="AY350" i="4"/>
  <c r="AY347" i="4"/>
  <c r="AY344" i="4"/>
  <c r="AY318" i="4"/>
  <c r="AY315" i="4"/>
  <c r="AY312" i="4"/>
  <c r="AY283" i="4"/>
  <c r="AY280" i="4"/>
  <c r="AY251" i="4"/>
  <c r="AY248" i="4"/>
  <c r="AY219" i="4"/>
  <c r="AY216" i="4"/>
  <c r="AY187" i="4"/>
  <c r="AY184" i="4"/>
  <c r="AY155" i="4"/>
  <c r="AY152" i="4"/>
  <c r="AY123" i="4"/>
  <c r="AY120" i="4"/>
  <c r="AY91" i="4"/>
  <c r="AY88" i="4"/>
  <c r="AY59" i="4"/>
  <c r="AY56" i="4"/>
  <c r="AY356" i="4"/>
  <c r="AY330" i="4"/>
  <c r="AY324" i="4"/>
  <c r="AY298" i="4"/>
  <c r="AY292" i="4"/>
  <c r="AY290" i="4"/>
  <c r="AY260" i="4"/>
  <c r="AY228" i="4"/>
  <c r="AY199" i="4"/>
  <c r="AY196" i="4"/>
  <c r="AY167" i="4"/>
  <c r="AY164" i="4"/>
  <c r="AY135" i="4"/>
  <c r="AY132" i="4"/>
  <c r="AY103" i="4"/>
  <c r="AY100" i="4"/>
  <c r="AY71" i="4"/>
  <c r="AY68" i="4"/>
  <c r="AY39" i="4"/>
  <c r="AY36" i="4"/>
  <c r="AT516" i="4"/>
  <c r="AY368" i="4"/>
  <c r="AY342" i="4"/>
  <c r="AY336" i="4"/>
  <c r="AY310" i="4"/>
  <c r="AY304" i="4"/>
  <c r="AY272" i="4"/>
  <c r="AY240" i="4"/>
  <c r="AY208" i="4"/>
  <c r="AY176" i="4"/>
  <c r="AY144" i="4"/>
  <c r="AY112" i="4"/>
  <c r="AY80" i="4"/>
  <c r="AY48" i="4"/>
  <c r="AY354" i="4"/>
  <c r="AY351" i="4"/>
  <c r="AY322" i="4"/>
  <c r="AY319" i="4"/>
  <c r="AY287" i="4"/>
  <c r="AY255" i="4"/>
  <c r="AY223" i="4"/>
  <c r="AY191" i="4"/>
  <c r="AY159" i="4"/>
  <c r="AY156" i="4"/>
  <c r="AY127" i="4"/>
  <c r="AY124" i="4"/>
  <c r="AY95" i="4"/>
  <c r="AY92" i="4"/>
  <c r="AY63" i="4"/>
  <c r="AY60" i="4"/>
  <c r="AW518" i="4" l="1"/>
  <c r="BF494" i="4"/>
  <c r="BF462" i="4"/>
  <c r="BF430" i="4"/>
  <c r="BF398" i="4"/>
  <c r="BF366" i="4"/>
  <c r="BF341" i="4"/>
  <c r="BF497" i="4"/>
  <c r="BF457" i="4"/>
  <c r="BF425" i="4"/>
  <c r="BF393" i="4"/>
  <c r="BF468" i="4"/>
  <c r="BF412" i="4"/>
  <c r="BF317" i="4"/>
  <c r="BF487" i="4"/>
  <c r="BF423" i="4"/>
  <c r="BF329" i="4"/>
  <c r="BF472" i="4"/>
  <c r="BF408" i="4"/>
  <c r="BF507" i="4"/>
  <c r="BF435" i="4"/>
  <c r="BF411" i="4"/>
  <c r="BF235" i="4"/>
  <c r="BF193" i="4"/>
  <c r="BF307" i="4"/>
  <c r="BF296" i="4"/>
  <c r="BF196" i="4"/>
  <c r="BF368" i="4"/>
  <c r="BF310" i="4"/>
  <c r="BF363" i="4"/>
  <c r="BF330" i="4"/>
  <c r="BF321" i="4"/>
  <c r="BF236" i="4"/>
  <c r="BF276" i="4"/>
  <c r="BF508" i="4"/>
  <c r="BF447" i="4"/>
  <c r="BF383" i="4"/>
  <c r="BF490" i="4"/>
  <c r="BF458" i="4"/>
  <c r="BF426" i="4"/>
  <c r="BF394" i="4"/>
  <c r="BF362" i="4"/>
  <c r="BF353" i="4"/>
  <c r="BF509" i="4"/>
  <c r="BF469" i="4"/>
  <c r="BF437" i="4"/>
  <c r="BF405" i="4"/>
  <c r="BF373" i="4"/>
  <c r="BF348" i="4"/>
  <c r="BF248" i="4"/>
  <c r="BF416" i="4"/>
  <c r="BF483" i="4"/>
  <c r="BF459" i="4"/>
  <c r="BF226" i="4"/>
  <c r="BF215" i="4"/>
  <c r="BF204" i="4"/>
  <c r="BF320" i="4"/>
  <c r="BF287" i="4"/>
  <c r="BF274" i="4"/>
  <c r="BF343" i="4"/>
  <c r="BF260" i="4"/>
  <c r="BF249" i="4"/>
  <c r="BF294" i="4"/>
  <c r="BF269" i="4"/>
  <c r="BF186" i="4"/>
  <c r="BF502" i="4"/>
  <c r="BF470" i="4"/>
  <c r="BF438" i="4"/>
  <c r="BF406" i="4"/>
  <c r="BF374" i="4"/>
  <c r="BF349" i="4"/>
  <c r="BF505" i="4"/>
  <c r="BF465" i="4"/>
  <c r="BF433" i="4"/>
  <c r="BF401" i="4"/>
  <c r="BF476" i="4"/>
  <c r="BF420" i="4"/>
  <c r="BF364" i="4"/>
  <c r="BF471" i="4"/>
  <c r="BF407" i="4"/>
  <c r="BF334" i="4"/>
  <c r="BF259" i="4"/>
  <c r="BF512" i="4"/>
  <c r="BF480" i="4"/>
  <c r="BF424" i="4"/>
  <c r="BF395" i="4"/>
  <c r="BF265" i="4"/>
  <c r="BF243" i="4"/>
  <c r="BF315" i="4"/>
  <c r="BF354" i="4"/>
  <c r="BF318" i="4"/>
  <c r="BF224" i="4"/>
  <c r="BF371" i="4"/>
  <c r="BF338" i="4"/>
  <c r="BF327" i="4"/>
  <c r="BF305" i="4"/>
  <c r="BF280" i="4"/>
  <c r="BF244" i="4"/>
  <c r="BF300" i="4"/>
  <c r="BF484" i="4"/>
  <c r="BF428" i="4"/>
  <c r="BF372" i="4"/>
  <c r="BF301" i="4"/>
  <c r="BF495" i="4"/>
  <c r="BF431" i="4"/>
  <c r="BF367" i="4"/>
  <c r="BF498" i="4"/>
  <c r="BF466" i="4"/>
  <c r="BF434" i="4"/>
  <c r="BF402" i="4"/>
  <c r="BF370" i="4"/>
  <c r="BF359" i="4"/>
  <c r="BF337" i="4"/>
  <c r="BF477" i="4"/>
  <c r="BF445" i="4"/>
  <c r="BF413" i="4"/>
  <c r="BF381" i="4"/>
  <c r="BF432" i="4"/>
  <c r="BF262" i="4"/>
  <c r="BF443" i="4"/>
  <c r="BF419" i="4"/>
  <c r="BF223" i="4"/>
  <c r="BF232" i="4"/>
  <c r="BF293" i="4"/>
  <c r="BF282" i="4"/>
  <c r="BF271" i="4"/>
  <c r="BF238" i="4"/>
  <c r="BF213" i="4"/>
  <c r="BF202" i="4"/>
  <c r="BF180" i="4"/>
  <c r="BF360" i="4"/>
  <c r="BF291" i="4"/>
  <c r="BF233" i="4"/>
  <c r="BF211" i="4"/>
  <c r="BF333" i="4"/>
  <c r="BF308" i="4"/>
  <c r="BF510" i="4"/>
  <c r="BF478" i="4"/>
  <c r="BF446" i="4"/>
  <c r="BF414" i="4"/>
  <c r="BF382" i="4"/>
  <c r="BF284" i="4"/>
  <c r="BF513" i="4"/>
  <c r="BF473" i="4"/>
  <c r="BF441" i="4"/>
  <c r="BF409" i="4"/>
  <c r="BF377" i="4"/>
  <c r="BF436" i="4"/>
  <c r="BF380" i="4"/>
  <c r="BF455" i="4"/>
  <c r="BF391" i="4"/>
  <c r="BF485" i="4"/>
  <c r="BF256" i="4"/>
  <c r="BF488" i="4"/>
  <c r="BF440" i="4"/>
  <c r="BF376" i="4"/>
  <c r="BF491" i="4"/>
  <c r="BF467" i="4"/>
  <c r="BF379" i="4"/>
  <c r="BF251" i="4"/>
  <c r="BF210" i="4"/>
  <c r="BF164" i="4"/>
  <c r="BF351" i="4"/>
  <c r="BF257" i="4"/>
  <c r="BF492" i="4"/>
  <c r="BF444" i="4"/>
  <c r="BF388" i="4"/>
  <c r="BF361" i="4"/>
  <c r="BF503" i="4"/>
  <c r="BF479" i="4"/>
  <c r="BF415" i="4"/>
  <c r="BF342" i="4"/>
  <c r="BF506" i="4"/>
  <c r="BF474" i="4"/>
  <c r="BF442" i="4"/>
  <c r="BF410" i="4"/>
  <c r="BF378" i="4"/>
  <c r="BF493" i="4"/>
  <c r="BF453" i="4"/>
  <c r="BF421" i="4"/>
  <c r="BF389" i="4"/>
  <c r="BF332" i="4"/>
  <c r="BF496" i="4"/>
  <c r="BF448" i="4"/>
  <c r="BF384" i="4"/>
  <c r="BF427" i="4"/>
  <c r="BF403" i="4"/>
  <c r="BF326" i="4"/>
  <c r="BF304" i="4"/>
  <c r="BF185" i="4"/>
  <c r="BF246" i="4"/>
  <c r="BF221" i="4"/>
  <c r="BF199" i="4"/>
  <c r="BF302" i="4"/>
  <c r="BF277" i="4"/>
  <c r="BF266" i="4"/>
  <c r="BF230" i="4"/>
  <c r="BF346" i="4"/>
  <c r="BF324" i="4"/>
  <c r="BF313" i="4"/>
  <c r="BF288" i="4"/>
  <c r="BF252" i="4"/>
  <c r="BF219" i="4"/>
  <c r="BF297" i="4"/>
  <c r="BF275" i="4"/>
  <c r="BF486" i="4"/>
  <c r="BF454" i="4"/>
  <c r="BF422" i="4"/>
  <c r="BF390" i="4"/>
  <c r="BF481" i="4"/>
  <c r="BF449" i="4"/>
  <c r="BF417" i="4"/>
  <c r="BF385" i="4"/>
  <c r="BF452" i="4"/>
  <c r="BF396" i="4"/>
  <c r="BF309" i="4"/>
  <c r="BF439" i="4"/>
  <c r="BF375" i="4"/>
  <c r="BF356" i="4"/>
  <c r="BF345" i="4"/>
  <c r="BF340" i="4"/>
  <c r="BF456" i="4"/>
  <c r="BF392" i="4"/>
  <c r="BF499" i="4"/>
  <c r="BF451" i="4"/>
  <c r="BF273" i="4"/>
  <c r="BF229" i="4"/>
  <c r="BF218" i="4"/>
  <c r="BF207" i="4"/>
  <c r="BF299" i="4"/>
  <c r="BF290" i="4"/>
  <c r="BF227" i="4"/>
  <c r="BF357" i="4"/>
  <c r="BF242" i="4"/>
  <c r="BF231" i="4"/>
  <c r="BF245" i="4"/>
  <c r="BF220" i="4"/>
  <c r="BF209" i="4"/>
  <c r="BF86" i="4"/>
  <c r="BF38" i="4"/>
  <c r="BF58" i="4"/>
  <c r="BF198" i="4"/>
  <c r="BF148" i="4"/>
  <c r="BF115" i="4"/>
  <c r="BF70" i="4"/>
  <c r="BF190" i="4"/>
  <c r="BF85" i="4"/>
  <c r="BF62" i="4"/>
  <c r="BF102" i="4"/>
  <c r="BF68" i="4"/>
  <c r="BF163" i="4"/>
  <c r="BF152" i="4"/>
  <c r="BF108" i="4"/>
  <c r="BF77" i="4"/>
  <c r="BF52" i="4"/>
  <c r="BF463" i="4"/>
  <c r="BF387" i="4"/>
  <c r="BF208" i="4"/>
  <c r="BF239" i="4"/>
  <c r="BF352" i="4"/>
  <c r="BF319" i="4"/>
  <c r="BF298" i="4"/>
  <c r="BF289" i="4"/>
  <c r="BF94" i="4"/>
  <c r="BF150" i="4"/>
  <c r="BF125" i="4"/>
  <c r="BF89" i="4"/>
  <c r="BF78" i="4"/>
  <c r="BF47" i="4"/>
  <c r="BF153" i="4"/>
  <c r="BF92" i="4"/>
  <c r="BF81" i="4"/>
  <c r="BF173" i="4"/>
  <c r="BF137" i="4"/>
  <c r="BF56" i="4"/>
  <c r="BF159" i="4"/>
  <c r="BF126" i="4"/>
  <c r="BF165" i="4"/>
  <c r="BF154" i="4"/>
  <c r="BF121" i="4"/>
  <c r="BF149" i="4"/>
  <c r="BF124" i="4"/>
  <c r="BF43" i="4"/>
  <c r="BF127" i="4"/>
  <c r="BF34" i="4"/>
  <c r="BF500" i="4"/>
  <c r="BF386" i="4"/>
  <c r="BF323" i="4"/>
  <c r="BF279" i="4"/>
  <c r="BF175" i="4"/>
  <c r="BF178" i="4"/>
  <c r="BF203" i="4"/>
  <c r="BF181" i="4"/>
  <c r="BF261" i="4"/>
  <c r="BF250" i="4"/>
  <c r="BF206" i="4"/>
  <c r="BF331" i="4"/>
  <c r="BF253" i="4"/>
  <c r="BF194" i="4"/>
  <c r="BF183" i="4"/>
  <c r="BF172" i="4"/>
  <c r="BF139" i="4"/>
  <c r="BF35" i="4"/>
  <c r="BF100" i="4"/>
  <c r="BF128" i="4"/>
  <c r="BF195" i="4"/>
  <c r="BF184" i="4"/>
  <c r="BF123" i="4"/>
  <c r="BF67" i="4"/>
  <c r="BF179" i="4"/>
  <c r="BF104" i="4"/>
  <c r="BF73" i="4"/>
  <c r="BF51" i="4"/>
  <c r="BF132" i="4"/>
  <c r="BF174" i="4"/>
  <c r="BF99" i="4"/>
  <c r="BF88" i="4"/>
  <c r="BF65" i="4"/>
  <c r="BF37" i="4"/>
  <c r="BF511" i="4"/>
  <c r="BF350" i="4"/>
  <c r="BF418" i="4"/>
  <c r="BF504" i="4"/>
  <c r="BF400" i="4"/>
  <c r="BF240" i="4"/>
  <c r="BF241" i="4"/>
  <c r="BF272" i="4"/>
  <c r="BF214" i="4"/>
  <c r="BF303" i="4"/>
  <c r="BF228" i="4"/>
  <c r="BF217" i="4"/>
  <c r="BF306" i="4"/>
  <c r="BF295" i="4"/>
  <c r="BF158" i="4"/>
  <c r="BF75" i="4"/>
  <c r="BF53" i="4"/>
  <c r="BF156" i="4"/>
  <c r="BF42" i="4"/>
  <c r="BF201" i="4"/>
  <c r="BF82" i="4"/>
  <c r="BF93" i="4"/>
  <c r="BF40" i="4"/>
  <c r="BF160" i="4"/>
  <c r="BF105" i="4"/>
  <c r="BF83" i="4"/>
  <c r="BF60" i="4"/>
  <c r="BF49" i="4"/>
  <c r="BF450" i="4"/>
  <c r="BF365" i="4"/>
  <c r="BF312" i="4"/>
  <c r="BF268" i="4"/>
  <c r="BF254" i="4"/>
  <c r="BF216" i="4"/>
  <c r="BF258" i="4"/>
  <c r="BF247" i="4"/>
  <c r="BF189" i="4"/>
  <c r="BF339" i="4"/>
  <c r="BF328" i="4"/>
  <c r="BF191" i="4"/>
  <c r="BF147" i="4"/>
  <c r="BF55" i="4"/>
  <c r="BF97" i="4"/>
  <c r="BF44" i="4"/>
  <c r="BF161" i="4"/>
  <c r="BF112" i="4"/>
  <c r="BF98" i="4"/>
  <c r="BF87" i="4"/>
  <c r="BF64" i="4"/>
  <c r="BF187" i="4"/>
  <c r="BF101" i="4"/>
  <c r="BF90" i="4"/>
  <c r="BF48" i="4"/>
  <c r="BF171" i="4"/>
  <c r="BF129" i="4"/>
  <c r="BF157" i="4"/>
  <c r="BF74" i="4"/>
  <c r="BF460" i="4"/>
  <c r="BF482" i="4"/>
  <c r="BF501" i="4"/>
  <c r="BF397" i="4"/>
  <c r="BF464" i="4"/>
  <c r="BF335" i="4"/>
  <c r="BF167" i="4"/>
  <c r="BF222" i="4"/>
  <c r="BF200" i="4"/>
  <c r="BF358" i="4"/>
  <c r="BF336" i="4"/>
  <c r="BF278" i="4"/>
  <c r="BF267" i="4"/>
  <c r="BF237" i="4"/>
  <c r="BF212" i="4"/>
  <c r="BF169" i="4"/>
  <c r="BF136" i="4"/>
  <c r="BF114" i="4"/>
  <c r="BF66" i="4"/>
  <c r="BF106" i="4"/>
  <c r="BF72" i="4"/>
  <c r="BF134" i="4"/>
  <c r="BF61" i="4"/>
  <c r="BF192" i="4"/>
  <c r="BF39" i="4"/>
  <c r="BF176" i="4"/>
  <c r="BF143" i="4"/>
  <c r="BF110" i="4"/>
  <c r="BF79" i="4"/>
  <c r="BF59" i="4"/>
  <c r="BF138" i="4"/>
  <c r="BF96" i="4"/>
  <c r="BF144" i="4"/>
  <c r="BF111" i="4"/>
  <c r="BF91" i="4"/>
  <c r="BF80" i="4"/>
  <c r="BF399" i="4"/>
  <c r="BF429" i="4"/>
  <c r="BF475" i="4"/>
  <c r="BF285" i="4"/>
  <c r="BF263" i="4"/>
  <c r="BF170" i="4"/>
  <c r="BF283" i="4"/>
  <c r="BF255" i="4"/>
  <c r="BF369" i="4"/>
  <c r="BF311" i="4"/>
  <c r="BF234" i="4"/>
  <c r="BF225" i="4"/>
  <c r="BF347" i="4"/>
  <c r="BF314" i="4"/>
  <c r="BF292" i="4"/>
  <c r="BF270" i="4"/>
  <c r="BF155" i="4"/>
  <c r="BF117" i="4"/>
  <c r="BF145" i="4"/>
  <c r="BF84" i="4"/>
  <c r="BF140" i="4"/>
  <c r="BF95" i="4"/>
  <c r="BF182" i="4"/>
  <c r="BF113" i="4"/>
  <c r="BF141" i="4"/>
  <c r="BF116" i="4"/>
  <c r="BF71" i="4"/>
  <c r="BF166" i="4"/>
  <c r="BF489" i="4"/>
  <c r="BF404" i="4"/>
  <c r="BF461" i="4"/>
  <c r="BF188" i="4"/>
  <c r="BF205" i="4"/>
  <c r="BF316" i="4"/>
  <c r="BF197" i="4"/>
  <c r="BF355" i="4"/>
  <c r="BF344" i="4"/>
  <c r="BF322" i="4"/>
  <c r="BF286" i="4"/>
  <c r="BF264" i="4"/>
  <c r="BF325" i="4"/>
  <c r="BF281" i="4"/>
  <c r="BF133" i="4"/>
  <c r="BF122" i="4"/>
  <c r="BF63" i="4"/>
  <c r="BF142" i="4"/>
  <c r="BF103" i="4"/>
  <c r="BF69" i="4"/>
  <c r="BF50" i="4"/>
  <c r="BF41" i="4"/>
  <c r="BF131" i="4"/>
  <c r="BF120" i="4"/>
  <c r="BF109" i="4"/>
  <c r="BF36" i="4"/>
  <c r="BF162" i="4"/>
  <c r="BF151" i="4"/>
  <c r="BF118" i="4"/>
  <c r="BF107" i="4"/>
  <c r="BF76" i="4"/>
  <c r="BF45" i="4"/>
  <c r="BF168" i="4"/>
  <c r="BF146" i="4"/>
  <c r="BF135" i="4"/>
  <c r="BF54" i="4"/>
  <c r="BF57" i="4"/>
  <c r="BF46" i="4"/>
  <c r="BF177" i="4"/>
  <c r="BF130" i="4"/>
  <c r="BF119" i="4"/>
  <c r="BC140" i="4"/>
  <c r="BC112" i="4"/>
  <c r="BC181" i="4"/>
  <c r="BD192" i="4"/>
  <c r="BC97" i="4"/>
  <c r="BC142" i="4"/>
  <c r="BC175" i="4"/>
  <c r="BC197" i="4"/>
  <c r="BD47" i="4"/>
  <c r="BD106" i="4"/>
  <c r="BD117" i="4"/>
  <c r="BD150" i="4"/>
  <c r="BD200" i="4"/>
  <c r="BC49" i="4"/>
  <c r="BC144" i="4"/>
  <c r="BD80" i="4"/>
  <c r="BC116" i="4"/>
  <c r="BD74" i="4"/>
  <c r="BE111" i="4"/>
  <c r="BE144" i="4"/>
  <c r="BC168" i="4"/>
  <c r="BE177" i="4"/>
  <c r="BE188" i="4"/>
  <c r="BD199" i="4"/>
  <c r="BC211" i="4"/>
  <c r="BD222" i="4"/>
  <c r="BE234" i="4"/>
  <c r="BD247" i="4"/>
  <c r="BD258" i="4"/>
  <c r="BC269" i="4"/>
  <c r="BC313" i="4"/>
  <c r="BE336" i="4"/>
  <c r="BD211" i="4"/>
  <c r="BC224" i="4"/>
  <c r="BD233" i="4"/>
  <c r="BD244" i="4"/>
  <c r="BE275" i="4"/>
  <c r="BC310" i="4"/>
  <c r="BC335" i="4"/>
  <c r="BC368" i="4"/>
  <c r="BE186" i="4"/>
  <c r="BE208" i="4"/>
  <c r="BE219" i="4"/>
  <c r="BC254" i="4"/>
  <c r="BD266" i="4"/>
  <c r="BC299" i="4"/>
  <c r="BC340" i="4"/>
  <c r="BC251" i="4"/>
  <c r="BE335" i="4"/>
  <c r="BC166" i="4"/>
  <c r="BD229" i="4"/>
  <c r="BE243" i="4"/>
  <c r="BD195" i="4"/>
  <c r="BC228" i="4"/>
  <c r="BE259" i="4"/>
  <c r="BC303" i="4"/>
  <c r="BD413" i="4"/>
  <c r="BD509" i="4"/>
  <c r="BC441" i="4"/>
  <c r="BD489" i="4"/>
  <c r="BC360" i="4"/>
  <c r="BD432" i="4"/>
  <c r="BE475" i="4"/>
  <c r="BC45" i="4"/>
  <c r="BD121" i="4"/>
  <c r="BD132" i="4"/>
  <c r="BC179" i="4"/>
  <c r="BD59" i="4"/>
  <c r="BD82" i="4"/>
  <c r="BC95" i="4"/>
  <c r="BD64" i="4"/>
  <c r="BD137" i="4"/>
  <c r="BD148" i="4"/>
  <c r="BC170" i="4"/>
  <c r="BC47" i="4"/>
  <c r="BC58" i="4"/>
  <c r="BC69" i="4"/>
  <c r="BC78" i="4"/>
  <c r="BE87" i="4"/>
  <c r="BE98" i="4"/>
  <c r="BD109" i="4"/>
  <c r="BD120" i="4"/>
  <c r="BD131" i="4"/>
  <c r="BD153" i="4"/>
  <c r="BD164" i="4"/>
  <c r="BC186" i="4"/>
  <c r="BE198" i="4"/>
  <c r="BC38" i="4"/>
  <c r="BE61" i="4"/>
  <c r="BD72" i="4"/>
  <c r="BE84" i="4"/>
  <c r="BE131" i="4"/>
  <c r="BE164" i="4"/>
  <c r="BD178" i="4"/>
  <c r="BC191" i="4"/>
  <c r="BE50" i="4"/>
  <c r="BC60" i="4"/>
  <c r="BE72" i="4"/>
  <c r="BE97" i="4"/>
  <c r="BC111" i="4"/>
  <c r="BD122" i="4"/>
  <c r="BD133" i="4"/>
  <c r="BE158" i="4"/>
  <c r="BC43" i="4"/>
  <c r="BD60" i="4"/>
  <c r="BC71" i="4"/>
  <c r="BE94" i="4"/>
  <c r="BD105" i="4"/>
  <c r="BD130" i="4"/>
  <c r="BD144" i="4"/>
  <c r="BD166" i="4"/>
  <c r="BD40" i="4"/>
  <c r="BE52" i="4"/>
  <c r="BD65" i="4"/>
  <c r="BD88" i="4"/>
  <c r="BD99" i="4"/>
  <c r="BC113" i="4"/>
  <c r="BD124" i="4"/>
  <c r="BC135" i="4"/>
  <c r="BC146" i="4"/>
  <c r="BC190" i="4"/>
  <c r="BC236" i="4"/>
  <c r="BD283" i="4"/>
  <c r="BC327" i="4"/>
  <c r="BC338" i="4"/>
  <c r="BE200" i="4"/>
  <c r="BE255" i="4"/>
  <c r="BC266" i="4"/>
  <c r="BC277" i="4"/>
  <c r="BD288" i="4"/>
  <c r="BE300" i="4"/>
  <c r="BD324" i="4"/>
  <c r="BD346" i="4"/>
  <c r="BD357" i="4"/>
  <c r="BC188" i="4"/>
  <c r="BC199" i="4"/>
  <c r="BC221" i="4"/>
  <c r="BE233" i="4"/>
  <c r="BE244" i="4"/>
  <c r="BC218" i="4"/>
  <c r="BD254" i="4"/>
  <c r="BD274" i="4"/>
  <c r="BD299" i="4"/>
  <c r="BC323" i="4"/>
  <c r="BD312" i="4"/>
  <c r="BC220" i="4"/>
  <c r="BE437" i="4"/>
  <c r="BC495" i="4"/>
  <c r="BC409" i="4"/>
  <c r="BE433" i="4"/>
  <c r="BE374" i="4"/>
  <c r="BD459" i="4"/>
  <c r="BD343" i="4"/>
  <c r="AT518" i="4"/>
  <c r="BC485" i="4"/>
  <c r="BC453" i="4"/>
  <c r="BC421" i="4"/>
  <c r="BC389" i="4"/>
  <c r="BC480" i="4"/>
  <c r="BC448" i="4"/>
  <c r="BC416" i="4"/>
  <c r="BC384" i="4"/>
  <c r="BC451" i="4"/>
  <c r="BC395" i="4"/>
  <c r="BC462" i="4"/>
  <c r="BC398" i="4"/>
  <c r="BC349" i="4"/>
  <c r="BC513" i="4"/>
  <c r="BC355" i="4"/>
  <c r="BC364" i="4"/>
  <c r="BC339" i="4"/>
  <c r="BC455" i="4"/>
  <c r="BC391" i="4"/>
  <c r="BC498" i="4"/>
  <c r="BC474" i="4"/>
  <c r="BC386" i="4"/>
  <c r="BC322" i="4"/>
  <c r="BC311" i="4"/>
  <c r="BC278" i="4"/>
  <c r="BC206" i="4"/>
  <c r="BC253" i="4"/>
  <c r="BC334" i="4"/>
  <c r="BC273" i="4"/>
  <c r="BC262" i="4"/>
  <c r="BC215" i="4"/>
  <c r="BC174" i="4"/>
  <c r="BC207" i="4"/>
  <c r="BC177" i="4"/>
  <c r="BC282" i="4"/>
  <c r="BC365" i="4"/>
  <c r="BC488" i="4"/>
  <c r="BC297" i="4"/>
  <c r="BC499" i="4"/>
  <c r="BC459" i="4"/>
  <c r="BC403" i="4"/>
  <c r="BC357" i="4"/>
  <c r="BC510" i="4"/>
  <c r="BC486" i="4"/>
  <c r="BC422" i="4"/>
  <c r="BC481" i="4"/>
  <c r="BC449" i="4"/>
  <c r="BC417" i="4"/>
  <c r="BC385" i="4"/>
  <c r="BC500" i="4"/>
  <c r="BC460" i="4"/>
  <c r="BC428" i="4"/>
  <c r="BC396" i="4"/>
  <c r="BC503" i="4"/>
  <c r="BC463" i="4"/>
  <c r="BC399" i="4"/>
  <c r="BC434" i="4"/>
  <c r="BC410" i="4"/>
  <c r="BC239" i="4"/>
  <c r="BC267" i="4"/>
  <c r="BC225" i="4"/>
  <c r="BC192" i="4"/>
  <c r="BC309" i="4"/>
  <c r="BC284" i="4"/>
  <c r="BC226" i="4"/>
  <c r="BC201" i="4"/>
  <c r="BC353" i="4"/>
  <c r="BC320" i="4"/>
  <c r="BC293" i="4"/>
  <c r="BC271" i="4"/>
  <c r="BC493" i="4"/>
  <c r="BC461" i="4"/>
  <c r="BC429" i="4"/>
  <c r="BC397" i="4"/>
  <c r="BC496" i="4"/>
  <c r="BC456" i="4"/>
  <c r="BC424" i="4"/>
  <c r="BC392" i="4"/>
  <c r="BC467" i="4"/>
  <c r="BC411" i="4"/>
  <c r="BC316" i="4"/>
  <c r="BC446" i="4"/>
  <c r="BC382" i="4"/>
  <c r="BC352" i="4"/>
  <c r="BC361" i="4"/>
  <c r="BC347" i="4"/>
  <c r="BC471" i="4"/>
  <c r="BC407" i="4"/>
  <c r="BC506" i="4"/>
  <c r="BC482" i="4"/>
  <c r="BC458" i="4"/>
  <c r="BC319" i="4"/>
  <c r="BC286" i="4"/>
  <c r="BC234" i="4"/>
  <c r="BC306" i="4"/>
  <c r="BC295" i="4"/>
  <c r="BC195" i="4"/>
  <c r="BC367" i="4"/>
  <c r="BC342" i="4"/>
  <c r="BC248" i="4"/>
  <c r="BC362" i="4"/>
  <c r="BC268" i="4"/>
  <c r="BC235" i="4"/>
  <c r="BC185" i="4"/>
  <c r="BC275" i="4"/>
  <c r="BC507" i="4"/>
  <c r="BC475" i="4"/>
  <c r="BC419" i="4"/>
  <c r="BC470" i="4"/>
  <c r="BC406" i="4"/>
  <c r="BC333" i="4"/>
  <c r="BC489" i="4"/>
  <c r="BC457" i="4"/>
  <c r="BC425" i="4"/>
  <c r="BC393" i="4"/>
  <c r="BC508" i="4"/>
  <c r="BC468" i="4"/>
  <c r="BC436" i="4"/>
  <c r="BC404" i="4"/>
  <c r="BC372" i="4"/>
  <c r="BC258" i="4"/>
  <c r="BC511" i="4"/>
  <c r="BC479" i="4"/>
  <c r="BC415" i="4"/>
  <c r="BC394" i="4"/>
  <c r="BC247" i="4"/>
  <c r="BC214" i="4"/>
  <c r="BC328" i="4"/>
  <c r="BC317" i="4"/>
  <c r="BC259" i="4"/>
  <c r="BC223" i="4"/>
  <c r="BC337" i="4"/>
  <c r="BC304" i="4"/>
  <c r="BC279" i="4"/>
  <c r="BC193" i="4"/>
  <c r="BC501" i="4"/>
  <c r="BC469" i="4"/>
  <c r="BC437" i="4"/>
  <c r="BC405" i="4"/>
  <c r="BC373" i="4"/>
  <c r="BC348" i="4"/>
  <c r="BC504" i="4"/>
  <c r="BC464" i="4"/>
  <c r="BC432" i="4"/>
  <c r="BC400" i="4"/>
  <c r="BC483" i="4"/>
  <c r="BC363" i="4"/>
  <c r="BC300" i="4"/>
  <c r="BC494" i="4"/>
  <c r="BC430" i="4"/>
  <c r="BC369" i="4"/>
  <c r="BC336" i="4"/>
  <c r="BC423" i="4"/>
  <c r="BC442" i="4"/>
  <c r="BC418" i="4"/>
  <c r="BC264" i="4"/>
  <c r="BC242" i="4"/>
  <c r="BC314" i="4"/>
  <c r="BC292" i="4"/>
  <c r="BC281" i="4"/>
  <c r="BC270" i="4"/>
  <c r="BC237" i="4"/>
  <c r="BC212" i="4"/>
  <c r="BC283" i="4"/>
  <c r="BC427" i="4"/>
  <c r="BC371" i="4"/>
  <c r="BC454" i="4"/>
  <c r="BC390" i="4"/>
  <c r="BC366" i="4"/>
  <c r="BC497" i="4"/>
  <c r="BC465" i="4"/>
  <c r="BC433" i="4"/>
  <c r="BC401" i="4"/>
  <c r="BC358" i="4"/>
  <c r="BC476" i="4"/>
  <c r="BC444" i="4"/>
  <c r="BC412" i="4"/>
  <c r="BC380" i="4"/>
  <c r="BC255" i="4"/>
  <c r="BC487" i="4"/>
  <c r="BC431" i="4"/>
  <c r="BC490" i="4"/>
  <c r="BC466" i="4"/>
  <c r="BC378" i="4"/>
  <c r="BC222" i="4"/>
  <c r="BC250" i="4"/>
  <c r="BC231" i="4"/>
  <c r="BC325" i="4"/>
  <c r="BC350" i="4"/>
  <c r="BC256" i="4"/>
  <c r="BC359" i="4"/>
  <c r="BC232" i="4"/>
  <c r="BC210" i="4"/>
  <c r="BC307" i="4"/>
  <c r="BC509" i="4"/>
  <c r="BC477" i="4"/>
  <c r="BC445" i="4"/>
  <c r="BC413" i="4"/>
  <c r="BC381" i="4"/>
  <c r="BC512" i="4"/>
  <c r="BC472" i="4"/>
  <c r="BC440" i="4"/>
  <c r="BC408" i="4"/>
  <c r="BC376" i="4"/>
  <c r="BC491" i="4"/>
  <c r="BC435" i="4"/>
  <c r="BC379" i="4"/>
  <c r="BC478" i="4"/>
  <c r="BC414" i="4"/>
  <c r="BC341" i="4"/>
  <c r="BC484" i="4"/>
  <c r="BC439" i="4"/>
  <c r="BC375" i="4"/>
  <c r="BC426" i="4"/>
  <c r="BC402" i="4"/>
  <c r="BC261" i="4"/>
  <c r="BC184" i="4"/>
  <c r="BC289" i="4"/>
  <c r="BC245" i="4"/>
  <c r="BC209" i="4"/>
  <c r="BE37" i="4"/>
  <c r="BE46" i="4"/>
  <c r="BE57" i="4"/>
  <c r="BC104" i="4"/>
  <c r="BE157" i="4"/>
  <c r="BD168" i="4"/>
  <c r="BD48" i="4"/>
  <c r="BD73" i="4"/>
  <c r="BD107" i="4"/>
  <c r="BD118" i="4"/>
  <c r="BD143" i="4"/>
  <c r="BC156" i="4"/>
  <c r="BE168" i="4"/>
  <c r="BE45" i="4"/>
  <c r="BD56" i="4"/>
  <c r="BE90" i="4"/>
  <c r="BD115" i="4"/>
  <c r="BC128" i="4"/>
  <c r="BE159" i="4"/>
  <c r="BD184" i="4"/>
  <c r="BE36" i="4"/>
  <c r="BE70" i="4"/>
  <c r="BC89" i="4"/>
  <c r="BC100" i="4"/>
  <c r="BC200" i="4"/>
  <c r="BD50" i="4"/>
  <c r="BC63" i="4"/>
  <c r="BC86" i="4"/>
  <c r="BD97" i="4"/>
  <c r="BE109" i="4"/>
  <c r="BE120" i="4"/>
  <c r="BC133" i="4"/>
  <c r="BD142" i="4"/>
  <c r="BE153" i="4"/>
  <c r="BE167" i="4"/>
  <c r="BD38" i="4"/>
  <c r="BC52" i="4"/>
  <c r="BE75" i="4"/>
  <c r="BD86" i="4"/>
  <c r="BD147" i="4"/>
  <c r="BC160" i="4"/>
  <c r="BD52" i="4"/>
  <c r="BD83" i="4"/>
  <c r="BC96" i="4"/>
  <c r="BD119" i="4"/>
  <c r="BE155" i="4"/>
  <c r="BC54" i="4"/>
  <c r="BE77" i="4"/>
  <c r="BD157" i="4"/>
  <c r="BE180" i="4"/>
  <c r="BD202" i="4"/>
  <c r="BE225" i="4"/>
  <c r="BE250" i="4"/>
  <c r="BE261" i="4"/>
  <c r="BD272" i="4"/>
  <c r="BC294" i="4"/>
  <c r="BE303" i="4"/>
  <c r="BD316" i="4"/>
  <c r="BD349" i="4"/>
  <c r="BE214" i="4"/>
  <c r="BC227" i="4"/>
  <c r="BD236" i="4"/>
  <c r="BC257" i="4"/>
  <c r="BC302" i="4"/>
  <c r="BD313" i="4"/>
  <c r="BD371" i="4"/>
  <c r="BE211" i="4"/>
  <c r="BC246" i="4"/>
  <c r="BD257" i="4"/>
  <c r="BE269" i="4"/>
  <c r="BD285" i="4"/>
  <c r="BD238" i="4"/>
  <c r="BE343" i="4"/>
  <c r="BD365" i="4"/>
  <c r="BD265" i="4"/>
  <c r="BD287" i="4"/>
  <c r="BD309" i="4"/>
  <c r="BC377" i="4"/>
  <c r="BE339" i="4"/>
  <c r="BE412" i="4"/>
  <c r="BC387" i="4"/>
  <c r="BD400" i="4"/>
  <c r="AV518" i="4"/>
  <c r="BE441" i="4"/>
  <c r="BE385" i="4"/>
  <c r="BE358" i="4"/>
  <c r="BE306" i="4"/>
  <c r="BE500" i="4"/>
  <c r="BE436" i="4"/>
  <c r="BE372" i="4"/>
  <c r="BE361" i="4"/>
  <c r="BE503" i="4"/>
  <c r="BE471" i="4"/>
  <c r="BE439" i="4"/>
  <c r="BE407" i="4"/>
  <c r="BE375" i="4"/>
  <c r="BE342" i="4"/>
  <c r="BE482" i="4"/>
  <c r="BE450" i="4"/>
  <c r="BE418" i="4"/>
  <c r="BE386" i="4"/>
  <c r="BE493" i="4"/>
  <c r="BE445" i="4"/>
  <c r="BE381" i="4"/>
  <c r="BE448" i="4"/>
  <c r="BE270" i="4"/>
  <c r="BE301" i="4"/>
  <c r="BE256" i="4"/>
  <c r="BE226" i="4"/>
  <c r="BE215" i="4"/>
  <c r="BE265" i="4"/>
  <c r="BE229" i="4"/>
  <c r="BE218" i="4"/>
  <c r="BE185" i="4"/>
  <c r="BE296" i="4"/>
  <c r="BE238" i="4"/>
  <c r="BE202" i="4"/>
  <c r="BE354" i="4"/>
  <c r="BE227" i="4"/>
  <c r="BE216" i="4"/>
  <c r="BE338" i="4"/>
  <c r="BE313" i="4"/>
  <c r="BE294" i="4"/>
  <c r="BE483" i="4"/>
  <c r="BE451" i="4"/>
  <c r="BE419" i="4"/>
  <c r="BE387" i="4"/>
  <c r="BE289" i="4"/>
  <c r="BE478" i="4"/>
  <c r="BE446" i="4"/>
  <c r="BE414" i="4"/>
  <c r="BE382" i="4"/>
  <c r="BE449" i="4"/>
  <c r="BE393" i="4"/>
  <c r="BE460" i="4"/>
  <c r="BE396" i="4"/>
  <c r="BE347" i="4"/>
  <c r="BE490" i="4"/>
  <c r="BE362" i="4"/>
  <c r="BE453" i="4"/>
  <c r="BE389" i="4"/>
  <c r="BE496" i="4"/>
  <c r="BE472" i="4"/>
  <c r="BE384" i="4"/>
  <c r="BE276" i="4"/>
  <c r="BE204" i="4"/>
  <c r="BE251" i="4"/>
  <c r="BE332" i="4"/>
  <c r="BE271" i="4"/>
  <c r="BE213" i="4"/>
  <c r="BE172" i="4"/>
  <c r="BE205" i="4"/>
  <c r="BE324" i="4"/>
  <c r="BE280" i="4"/>
  <c r="BE363" i="4"/>
  <c r="BE497" i="4"/>
  <c r="BE457" i="4"/>
  <c r="BE401" i="4"/>
  <c r="BE355" i="4"/>
  <c r="BE508" i="4"/>
  <c r="BE484" i="4"/>
  <c r="BE420" i="4"/>
  <c r="BE511" i="4"/>
  <c r="BE479" i="4"/>
  <c r="BE447" i="4"/>
  <c r="BE415" i="4"/>
  <c r="BE383" i="4"/>
  <c r="BE498" i="4"/>
  <c r="BE458" i="4"/>
  <c r="BE426" i="4"/>
  <c r="BE394" i="4"/>
  <c r="BE337" i="4"/>
  <c r="BE501" i="4"/>
  <c r="BE461" i="4"/>
  <c r="BE397" i="4"/>
  <c r="BE432" i="4"/>
  <c r="BE408" i="4"/>
  <c r="BE237" i="4"/>
  <c r="BE309" i="4"/>
  <c r="BE223" i="4"/>
  <c r="BE190" i="4"/>
  <c r="BE307" i="4"/>
  <c r="BE293" i="4"/>
  <c r="BE282" i="4"/>
  <c r="BE199" i="4"/>
  <c r="BE351" i="4"/>
  <c r="BE318" i="4"/>
  <c r="BE257" i="4"/>
  <c r="BE224" i="4"/>
  <c r="BE175" i="4"/>
  <c r="BE291" i="4"/>
  <c r="BE491" i="4"/>
  <c r="BE459" i="4"/>
  <c r="BE427" i="4"/>
  <c r="BE395" i="4"/>
  <c r="BE360" i="4"/>
  <c r="BE486" i="4"/>
  <c r="BE454" i="4"/>
  <c r="BE422" i="4"/>
  <c r="BE390" i="4"/>
  <c r="BE295" i="4"/>
  <c r="BE465" i="4"/>
  <c r="BE409" i="4"/>
  <c r="BE325" i="4"/>
  <c r="BE314" i="4"/>
  <c r="BE444" i="4"/>
  <c r="BE380" i="4"/>
  <c r="BE350" i="4"/>
  <c r="BE359" i="4"/>
  <c r="BE345" i="4"/>
  <c r="BE469" i="4"/>
  <c r="BE405" i="4"/>
  <c r="BE504" i="4"/>
  <c r="BE480" i="4"/>
  <c r="BE456" i="4"/>
  <c r="BE284" i="4"/>
  <c r="BE201" i="4"/>
  <c r="BE304" i="4"/>
  <c r="BE193" i="4"/>
  <c r="BE365" i="4"/>
  <c r="BE340" i="4"/>
  <c r="BE329" i="4"/>
  <c r="BE246" i="4"/>
  <c r="BE196" i="4"/>
  <c r="BE266" i="4"/>
  <c r="BE183" i="4"/>
  <c r="BE321" i="4"/>
  <c r="BE494" i="4"/>
  <c r="BE292" i="4"/>
  <c r="BE505" i="4"/>
  <c r="BE473" i="4"/>
  <c r="BE417" i="4"/>
  <c r="BE468" i="4"/>
  <c r="BE404" i="4"/>
  <c r="BE331" i="4"/>
  <c r="BE487" i="4"/>
  <c r="BE455" i="4"/>
  <c r="BE423" i="4"/>
  <c r="BE391" i="4"/>
  <c r="BE506" i="4"/>
  <c r="BE466" i="4"/>
  <c r="BE434" i="4"/>
  <c r="BE402" i="4"/>
  <c r="BE370" i="4"/>
  <c r="BE356" i="4"/>
  <c r="BE509" i="4"/>
  <c r="BE477" i="4"/>
  <c r="BE413" i="4"/>
  <c r="BE392" i="4"/>
  <c r="BE245" i="4"/>
  <c r="BE212" i="4"/>
  <c r="BE317" i="4"/>
  <c r="BE273" i="4"/>
  <c r="BE326" i="4"/>
  <c r="BE315" i="4"/>
  <c r="BE221" i="4"/>
  <c r="BE499" i="4"/>
  <c r="BE467" i="4"/>
  <c r="BE435" i="4"/>
  <c r="BE403" i="4"/>
  <c r="BE371" i="4"/>
  <c r="BE357" i="4"/>
  <c r="BE346" i="4"/>
  <c r="BE502" i="4"/>
  <c r="BE462" i="4"/>
  <c r="BE430" i="4"/>
  <c r="BE398" i="4"/>
  <c r="BE481" i="4"/>
  <c r="BE298" i="4"/>
  <c r="BE492" i="4"/>
  <c r="BE428" i="4"/>
  <c r="BE328" i="4"/>
  <c r="BE367" i="4"/>
  <c r="BE334" i="4"/>
  <c r="BE421" i="4"/>
  <c r="BE512" i="4"/>
  <c r="BE440" i="4"/>
  <c r="BE416" i="4"/>
  <c r="BE262" i="4"/>
  <c r="BE240" i="4"/>
  <c r="BE312" i="4"/>
  <c r="BE290" i="4"/>
  <c r="BE279" i="4"/>
  <c r="BE268" i="4"/>
  <c r="BE235" i="4"/>
  <c r="BE210" i="4"/>
  <c r="BE368" i="4"/>
  <c r="BE263" i="4"/>
  <c r="BE241" i="4"/>
  <c r="BE191" i="4"/>
  <c r="BE330" i="4"/>
  <c r="BE281" i="4"/>
  <c r="BE513" i="4"/>
  <c r="BE425" i="4"/>
  <c r="BE452" i="4"/>
  <c r="BE388" i="4"/>
  <c r="BE364" i="4"/>
  <c r="BE495" i="4"/>
  <c r="BE463" i="4"/>
  <c r="BE431" i="4"/>
  <c r="BE399" i="4"/>
  <c r="BE474" i="4"/>
  <c r="BE442" i="4"/>
  <c r="BE410" i="4"/>
  <c r="BE378" i="4"/>
  <c r="BE353" i="4"/>
  <c r="BE253" i="4"/>
  <c r="BE485" i="4"/>
  <c r="BE429" i="4"/>
  <c r="BE488" i="4"/>
  <c r="BE464" i="4"/>
  <c r="BE220" i="4"/>
  <c r="BE209" i="4"/>
  <c r="BE248" i="4"/>
  <c r="BE323" i="4"/>
  <c r="BE232" i="4"/>
  <c r="BE34" i="4"/>
  <c r="BD35" i="4"/>
  <c r="BC48" i="4"/>
  <c r="BC59" i="4"/>
  <c r="BE71" i="4"/>
  <c r="BC82" i="4"/>
  <c r="BD93" i="4"/>
  <c r="BD113" i="4"/>
  <c r="BE124" i="4"/>
  <c r="BD135" i="4"/>
  <c r="BD146" i="4"/>
  <c r="BC159" i="4"/>
  <c r="BC39" i="4"/>
  <c r="BE62" i="4"/>
  <c r="BE85" i="4"/>
  <c r="BC98" i="4"/>
  <c r="BE132" i="4"/>
  <c r="BE171" i="4"/>
  <c r="BD67" i="4"/>
  <c r="BE79" i="4"/>
  <c r="BC92" i="4"/>
  <c r="BE104" i="4"/>
  <c r="BD140" i="4"/>
  <c r="BC161" i="4"/>
  <c r="BD61" i="4"/>
  <c r="BC72" i="4"/>
  <c r="BD81" i="4"/>
  <c r="BD112" i="4"/>
  <c r="BD134" i="4"/>
  <c r="BD145" i="4"/>
  <c r="BE156" i="4"/>
  <c r="BD167" i="4"/>
  <c r="BC178" i="4"/>
  <c r="BD41" i="4"/>
  <c r="BD75" i="4"/>
  <c r="BC122" i="4"/>
  <c r="BE134" i="4"/>
  <c r="BC155" i="4"/>
  <c r="BC169" i="4"/>
  <c r="BE181" i="4"/>
  <c r="BC194" i="4"/>
  <c r="BD63" i="4"/>
  <c r="BC77" i="4"/>
  <c r="BE100" i="4"/>
  <c r="BE125" i="4"/>
  <c r="BD136" i="4"/>
  <c r="BC74" i="4"/>
  <c r="BD108" i="4"/>
  <c r="BE133" i="4"/>
  <c r="BC157" i="4"/>
  <c r="BE169" i="4"/>
  <c r="BD43" i="4"/>
  <c r="BD102" i="4"/>
  <c r="BD116" i="4"/>
  <c r="BC138" i="4"/>
  <c r="BC171" i="4"/>
  <c r="BC182" i="4"/>
  <c r="BD203" i="4"/>
  <c r="BD214" i="4"/>
  <c r="BD239" i="4"/>
  <c r="BC252" i="4"/>
  <c r="BE286" i="4"/>
  <c r="BC305" i="4"/>
  <c r="BE203" i="4"/>
  <c r="BC216" i="4"/>
  <c r="BE247" i="4"/>
  <c r="BE258" i="4"/>
  <c r="BD269" i="4"/>
  <c r="BD280" i="4"/>
  <c r="BD291" i="4"/>
  <c r="BD327" i="4"/>
  <c r="BD338" i="4"/>
  <c r="BE349" i="4"/>
  <c r="BD360" i="4"/>
  <c r="BE178" i="4"/>
  <c r="BC202" i="4"/>
  <c r="BC213" i="4"/>
  <c r="BD224" i="4"/>
  <c r="BE236" i="4"/>
  <c r="BE305" i="4"/>
  <c r="BD221" i="4"/>
  <c r="BE277" i="4"/>
  <c r="BE302" i="4"/>
  <c r="BC326" i="4"/>
  <c r="BC345" i="4"/>
  <c r="BC240" i="4"/>
  <c r="BD370" i="4"/>
  <c r="BC198" i="4"/>
  <c r="BD237" i="4"/>
  <c r="BE424" i="4"/>
  <c r="BE373" i="4"/>
  <c r="BD425" i="4"/>
  <c r="BE369" i="4"/>
  <c r="BD414" i="4"/>
  <c r="BE489" i="4"/>
  <c r="BD427" i="4"/>
  <c r="BE470" i="4"/>
  <c r="BD499" i="4"/>
  <c r="AU518" i="4"/>
  <c r="BD278" i="4"/>
  <c r="BD510" i="4"/>
  <c r="BD449" i="4"/>
  <c r="BD385" i="4"/>
  <c r="BD492" i="4"/>
  <c r="BD460" i="4"/>
  <c r="BD428" i="4"/>
  <c r="BD396" i="4"/>
  <c r="BD364" i="4"/>
  <c r="BD471" i="4"/>
  <c r="BD439" i="4"/>
  <c r="BD407" i="4"/>
  <c r="BD375" i="4"/>
  <c r="BD350" i="4"/>
  <c r="BD250" i="4"/>
  <c r="BD418" i="4"/>
  <c r="BD485" i="4"/>
  <c r="BD461" i="4"/>
  <c r="BD228" i="4"/>
  <c r="BD217" i="4"/>
  <c r="BD206" i="4"/>
  <c r="BD289" i="4"/>
  <c r="BD276" i="4"/>
  <c r="BD345" i="4"/>
  <c r="BD251" i="4"/>
  <c r="BD296" i="4"/>
  <c r="BD271" i="4"/>
  <c r="BD188" i="4"/>
  <c r="BD511" i="4"/>
  <c r="BD504" i="4"/>
  <c r="BD472" i="4"/>
  <c r="BD440" i="4"/>
  <c r="BD408" i="4"/>
  <c r="BD376" i="4"/>
  <c r="BD351" i="4"/>
  <c r="BD507" i="4"/>
  <c r="BD467" i="4"/>
  <c r="BD435" i="4"/>
  <c r="BD403" i="4"/>
  <c r="BD478" i="4"/>
  <c r="BD422" i="4"/>
  <c r="BD366" i="4"/>
  <c r="BD473" i="4"/>
  <c r="BD409" i="4"/>
  <c r="BD336" i="4"/>
  <c r="BD261" i="4"/>
  <c r="BD482" i="4"/>
  <c r="BD426" i="4"/>
  <c r="BD421" i="4"/>
  <c r="BD397" i="4"/>
  <c r="BD245" i="4"/>
  <c r="BD179" i="4"/>
  <c r="BD317" i="4"/>
  <c r="BD356" i="4"/>
  <c r="BD320" i="4"/>
  <c r="BD373" i="4"/>
  <c r="BD340" i="4"/>
  <c r="BD329" i="4"/>
  <c r="BD307" i="4"/>
  <c r="BD282" i="4"/>
  <c r="BD246" i="4"/>
  <c r="BD302" i="4"/>
  <c r="BD486" i="4"/>
  <c r="BD430" i="4"/>
  <c r="BD374" i="4"/>
  <c r="BD303" i="4"/>
  <c r="BD497" i="4"/>
  <c r="BD433" i="4"/>
  <c r="BD369" i="4"/>
  <c r="BD358" i="4"/>
  <c r="BD500" i="4"/>
  <c r="BD468" i="4"/>
  <c r="BD436" i="4"/>
  <c r="BD404" i="4"/>
  <c r="BD372" i="4"/>
  <c r="BD361" i="4"/>
  <c r="BD339" i="4"/>
  <c r="BD479" i="4"/>
  <c r="BD447" i="4"/>
  <c r="BD415" i="4"/>
  <c r="BD383" i="4"/>
  <c r="BD434" i="4"/>
  <c r="BD264" i="4"/>
  <c r="BD445" i="4"/>
  <c r="BD267" i="4"/>
  <c r="BD225" i="4"/>
  <c r="BD298" i="4"/>
  <c r="BD284" i="4"/>
  <c r="BD273" i="4"/>
  <c r="BD262" i="4"/>
  <c r="BD240" i="4"/>
  <c r="BD226" i="4"/>
  <c r="BD215" i="4"/>
  <c r="BD204" i="4"/>
  <c r="BD182" i="4"/>
  <c r="BD235" i="4"/>
  <c r="BD169" i="4"/>
  <c r="BD293" i="4"/>
  <c r="BD213" i="4"/>
  <c r="BD335" i="4"/>
  <c r="BD310" i="4"/>
  <c r="BD512" i="4"/>
  <c r="BD480" i="4"/>
  <c r="BD448" i="4"/>
  <c r="BD416" i="4"/>
  <c r="BD384" i="4"/>
  <c r="BD286" i="4"/>
  <c r="BD475" i="4"/>
  <c r="BD443" i="4"/>
  <c r="BD411" i="4"/>
  <c r="BD379" i="4"/>
  <c r="BD438" i="4"/>
  <c r="BD382" i="4"/>
  <c r="BD457" i="4"/>
  <c r="BD393" i="4"/>
  <c r="BD487" i="4"/>
  <c r="BD490" i="4"/>
  <c r="BD442" i="4"/>
  <c r="BD378" i="4"/>
  <c r="BD493" i="4"/>
  <c r="BD469" i="4"/>
  <c r="BD381" i="4"/>
  <c r="BD176" i="4"/>
  <c r="BD253" i="4"/>
  <c r="BD212" i="4"/>
  <c r="BD353" i="4"/>
  <c r="BD210" i="4"/>
  <c r="BD494" i="4"/>
  <c r="BD446" i="4"/>
  <c r="BD390" i="4"/>
  <c r="BD505" i="4"/>
  <c r="BD481" i="4"/>
  <c r="BD417" i="4"/>
  <c r="BD355" i="4"/>
  <c r="BD344" i="4"/>
  <c r="BD508" i="4"/>
  <c r="BD476" i="4"/>
  <c r="BD444" i="4"/>
  <c r="BD412" i="4"/>
  <c r="BD380" i="4"/>
  <c r="BD495" i="4"/>
  <c r="BD455" i="4"/>
  <c r="BD423" i="4"/>
  <c r="BD391" i="4"/>
  <c r="BD334" i="4"/>
  <c r="BD498" i="4"/>
  <c r="BD450" i="4"/>
  <c r="BD386" i="4"/>
  <c r="BD429" i="4"/>
  <c r="BD405" i="4"/>
  <c r="BD234" i="4"/>
  <c r="BD328" i="4"/>
  <c r="BD306" i="4"/>
  <c r="BD295" i="4"/>
  <c r="BD187" i="4"/>
  <c r="BD259" i="4"/>
  <c r="BD248" i="4"/>
  <c r="BD223" i="4"/>
  <c r="BD201" i="4"/>
  <c r="BD304" i="4"/>
  <c r="BD290" i="4"/>
  <c r="BD279" i="4"/>
  <c r="BD268" i="4"/>
  <c r="BD232" i="4"/>
  <c r="BD488" i="4"/>
  <c r="BD456" i="4"/>
  <c r="BD424" i="4"/>
  <c r="BD392" i="4"/>
  <c r="BD483" i="4"/>
  <c r="BD451" i="4"/>
  <c r="BD419" i="4"/>
  <c r="BD387" i="4"/>
  <c r="BD454" i="4"/>
  <c r="BD398" i="4"/>
  <c r="BD322" i="4"/>
  <c r="BD311" i="4"/>
  <c r="BD441" i="4"/>
  <c r="BD377" i="4"/>
  <c r="BD347" i="4"/>
  <c r="BD342" i="4"/>
  <c r="BD458" i="4"/>
  <c r="BD394" i="4"/>
  <c r="BD501" i="4"/>
  <c r="BD477" i="4"/>
  <c r="BD453" i="4"/>
  <c r="BD220" i="4"/>
  <c r="BD209" i="4"/>
  <c r="BD198" i="4"/>
  <c r="BD301" i="4"/>
  <c r="BD190" i="4"/>
  <c r="BD362" i="4"/>
  <c r="BD337" i="4"/>
  <c r="BD326" i="4"/>
  <c r="BD243" i="4"/>
  <c r="BD207" i="4"/>
  <c r="BD177" i="4"/>
  <c r="BD172" i="4"/>
  <c r="BD318" i="4"/>
  <c r="BD491" i="4"/>
  <c r="BD502" i="4"/>
  <c r="BD462" i="4"/>
  <c r="BD406" i="4"/>
  <c r="BD513" i="4"/>
  <c r="BD465" i="4"/>
  <c r="BD401" i="4"/>
  <c r="BD352" i="4"/>
  <c r="BD484" i="4"/>
  <c r="BD452" i="4"/>
  <c r="BD420" i="4"/>
  <c r="BD388" i="4"/>
  <c r="BD503" i="4"/>
  <c r="BD463" i="4"/>
  <c r="BD431" i="4"/>
  <c r="BD399" i="4"/>
  <c r="BD367" i="4"/>
  <c r="BD506" i="4"/>
  <c r="BD466" i="4"/>
  <c r="BD402" i="4"/>
  <c r="BD389" i="4"/>
  <c r="BD242" i="4"/>
  <c r="BD231" i="4"/>
  <c r="BD325" i="4"/>
  <c r="BD314" i="4"/>
  <c r="BD292" i="4"/>
  <c r="BD281" i="4"/>
  <c r="BD270" i="4"/>
  <c r="BD256" i="4"/>
  <c r="BC36" i="4"/>
  <c r="BC73" i="4"/>
  <c r="BC126" i="4"/>
  <c r="BD171" i="4"/>
  <c r="BD51" i="4"/>
  <c r="BC64" i="4"/>
  <c r="BC87" i="4"/>
  <c r="BD110" i="4"/>
  <c r="BE121" i="4"/>
  <c r="BE146" i="4"/>
  <c r="BD159" i="4"/>
  <c r="BC173" i="4"/>
  <c r="BE48" i="4"/>
  <c r="BC81" i="4"/>
  <c r="BE118" i="4"/>
  <c r="BC131" i="4"/>
  <c r="BE151" i="4"/>
  <c r="BE162" i="4"/>
  <c r="BD173" i="4"/>
  <c r="BE39" i="4"/>
  <c r="BC50" i="4"/>
  <c r="BD92" i="4"/>
  <c r="BC103" i="4"/>
  <c r="BE123" i="4"/>
  <c r="BC158" i="4"/>
  <c r="BD189" i="4"/>
  <c r="BE53" i="4"/>
  <c r="BC66" i="4"/>
  <c r="BD89" i="4"/>
  <c r="BD100" i="4"/>
  <c r="BE112" i="4"/>
  <c r="BC136" i="4"/>
  <c r="BE145" i="4"/>
  <c r="BE170" i="4"/>
  <c r="BC183" i="4"/>
  <c r="BE41" i="4"/>
  <c r="BE78" i="4"/>
  <c r="BE89" i="4"/>
  <c r="BE103" i="4"/>
  <c r="BD114" i="4"/>
  <c r="BC127" i="4"/>
  <c r="BE150" i="4"/>
  <c r="BC37" i="4"/>
  <c r="BE63" i="4"/>
  <c r="BE86" i="4"/>
  <c r="BC99" i="4"/>
  <c r="BE122" i="4"/>
  <c r="BE147" i="4"/>
  <c r="BD57" i="4"/>
  <c r="BD68" i="4"/>
  <c r="BE80" i="4"/>
  <c r="BE91" i="4"/>
  <c r="BE127" i="4"/>
  <c r="BD149" i="4"/>
  <c r="BE160" i="4"/>
  <c r="BD193" i="4"/>
  <c r="BE228" i="4"/>
  <c r="BD275" i="4"/>
  <c r="BE319" i="4"/>
  <c r="BC330" i="4"/>
  <c r="BD341" i="4"/>
  <c r="BE352" i="4"/>
  <c r="BC205" i="4"/>
  <c r="BC249" i="4"/>
  <c r="BC260" i="4"/>
  <c r="BE316" i="4"/>
  <c r="BC180" i="4"/>
  <c r="BD191" i="4"/>
  <c r="BC238" i="4"/>
  <c r="BD249" i="4"/>
  <c r="BD260" i="4"/>
  <c r="BE288" i="4"/>
  <c r="BE327" i="4"/>
  <c r="BC243" i="4"/>
  <c r="BD348" i="4"/>
  <c r="BC370" i="4"/>
  <c r="BD218" i="4"/>
  <c r="BC163" i="4"/>
  <c r="BD437" i="4"/>
  <c r="BC447" i="4"/>
  <c r="BD331" i="4"/>
  <c r="BC438" i="4"/>
  <c r="BC443" i="4"/>
  <c r="BD368" i="4"/>
  <c r="BE411" i="4"/>
  <c r="BD496" i="4"/>
  <c r="BC51" i="4"/>
  <c r="BD62" i="4"/>
  <c r="BE74" i="4"/>
  <c r="BD85" i="4"/>
  <c r="BE96" i="4"/>
  <c r="BC107" i="4"/>
  <c r="BE116" i="4"/>
  <c r="BD138" i="4"/>
  <c r="BE149" i="4"/>
  <c r="BC162" i="4"/>
  <c r="BC42" i="4"/>
  <c r="BD76" i="4"/>
  <c r="BC123" i="4"/>
  <c r="BE135" i="4"/>
  <c r="BC148" i="4"/>
  <c r="BE59" i="4"/>
  <c r="BD70" i="4"/>
  <c r="BE82" i="4"/>
  <c r="BD95" i="4"/>
  <c r="BE107" i="4"/>
  <c r="BC120" i="4"/>
  <c r="BC153" i="4"/>
  <c r="BC164" i="4"/>
  <c r="BE187" i="4"/>
  <c r="BC41" i="4"/>
  <c r="BE64" i="4"/>
  <c r="BC125" i="4"/>
  <c r="BE137" i="4"/>
  <c r="BE148" i="4"/>
  <c r="BD170" i="4"/>
  <c r="BC203" i="4"/>
  <c r="BC55" i="4"/>
  <c r="BD78" i="4"/>
  <c r="BC114" i="4"/>
  <c r="BC147" i="4"/>
  <c r="BD158" i="4"/>
  <c r="BC172" i="4"/>
  <c r="BD55" i="4"/>
  <c r="BD66" i="4"/>
  <c r="BC80" i="4"/>
  <c r="BC91" i="4"/>
  <c r="BC105" i="4"/>
  <c r="BD139" i="4"/>
  <c r="BC152" i="4"/>
  <c r="BE38" i="4"/>
  <c r="BC46" i="4"/>
  <c r="BE55" i="4"/>
  <c r="BC65" i="4"/>
  <c r="BD77" i="4"/>
  <c r="BC88" i="4"/>
  <c r="BD111" i="4"/>
  <c r="BC124" i="4"/>
  <c r="BE136" i="4"/>
  <c r="BC149" i="4"/>
  <c r="BD160" i="4"/>
  <c r="BD46" i="4"/>
  <c r="BE83" i="4"/>
  <c r="BC93" i="4"/>
  <c r="BE105" i="4"/>
  <c r="BC129" i="4"/>
  <c r="BE163" i="4"/>
  <c r="BE206" i="4"/>
  <c r="BE217" i="4"/>
  <c r="BE242" i="4"/>
  <c r="BE264" i="4"/>
  <c r="BC288" i="4"/>
  <c r="BD297" i="4"/>
  <c r="BD308" i="4"/>
  <c r="BC321" i="4"/>
  <c r="BD194" i="4"/>
  <c r="BD219" i="4"/>
  <c r="BC230" i="4"/>
  <c r="BE239" i="4"/>
  <c r="BD294" i="4"/>
  <c r="BD305" i="4"/>
  <c r="BC318" i="4"/>
  <c r="BD330" i="4"/>
  <c r="BE341" i="4"/>
  <c r="BC351" i="4"/>
  <c r="BD363" i="4"/>
  <c r="BD216" i="4"/>
  <c r="BD227" i="4"/>
  <c r="BC274" i="4"/>
  <c r="BC329" i="4"/>
  <c r="BE260" i="4"/>
  <c r="BE285" i="4"/>
  <c r="BE310" i="4"/>
  <c r="BD332" i="4"/>
  <c r="BE274" i="4"/>
  <c r="BD323" i="4"/>
  <c r="BE348" i="4"/>
  <c r="BE287" i="4"/>
  <c r="BE320" i="4"/>
  <c r="BC217" i="4"/>
  <c r="BC272" i="4"/>
  <c r="BD474" i="4"/>
  <c r="BC452" i="4"/>
  <c r="BC344" i="4"/>
  <c r="BC308" i="4"/>
  <c r="BD470" i="4"/>
  <c r="BD395" i="4"/>
  <c r="BE438" i="4"/>
  <c r="BE510" i="4"/>
  <c r="BC76" i="4"/>
  <c r="BC118" i="4"/>
  <c r="BC151" i="4"/>
  <c r="BC67" i="4"/>
  <c r="BD90" i="4"/>
  <c r="BD101" i="4"/>
  <c r="BE113" i="4"/>
  <c r="BC137" i="4"/>
  <c r="BD162" i="4"/>
  <c r="BD39" i="4"/>
  <c r="BE51" i="4"/>
  <c r="BC61" i="4"/>
  <c r="BC84" i="4"/>
  <c r="BC109" i="4"/>
  <c r="BC134" i="4"/>
  <c r="BE143" i="4"/>
  <c r="BE176" i="4"/>
  <c r="BC189" i="4"/>
  <c r="BE42" i="4"/>
  <c r="BD53" i="4"/>
  <c r="BC75" i="4"/>
  <c r="BD84" i="4"/>
  <c r="BC106" i="4"/>
  <c r="BE115" i="4"/>
  <c r="BC150" i="4"/>
  <c r="BD181" i="4"/>
  <c r="BE192" i="4"/>
  <c r="BD44" i="4"/>
  <c r="BD69" i="4"/>
  <c r="BE92" i="4"/>
  <c r="BD103" i="4"/>
  <c r="BD125" i="4"/>
  <c r="BD186" i="4"/>
  <c r="BD197" i="4"/>
  <c r="BE44" i="4"/>
  <c r="BE106" i="4"/>
  <c r="BE117" i="4"/>
  <c r="BC130" i="4"/>
  <c r="BC40" i="4"/>
  <c r="BC57" i="4"/>
  <c r="BE66" i="4"/>
  <c r="BC102" i="4"/>
  <c r="BE139" i="4"/>
  <c r="BD37" i="4"/>
  <c r="BE60" i="4"/>
  <c r="BD71" i="4"/>
  <c r="BC85" i="4"/>
  <c r="BE119" i="4"/>
  <c r="BE130" i="4"/>
  <c r="BD141" i="4"/>
  <c r="BE152" i="4"/>
  <c r="BC165" i="4"/>
  <c r="BD174" i="4"/>
  <c r="BD185" i="4"/>
  <c r="BD196" i="4"/>
  <c r="BC208" i="4"/>
  <c r="BC219" i="4"/>
  <c r="BE231" i="4"/>
  <c r="BC244" i="4"/>
  <c r="BD255" i="4"/>
  <c r="BE278" i="4"/>
  <c r="BE322" i="4"/>
  <c r="BD333" i="4"/>
  <c r="BE344" i="4"/>
  <c r="BD208" i="4"/>
  <c r="BC241" i="4"/>
  <c r="BD252" i="4"/>
  <c r="BC263" i="4"/>
  <c r="BE272" i="4"/>
  <c r="BE283" i="4"/>
  <c r="BD183" i="4"/>
  <c r="BE194" i="4"/>
  <c r="BD205" i="4"/>
  <c r="BD263" i="4"/>
  <c r="BD277" i="4"/>
  <c r="BC296" i="4"/>
  <c r="BC332" i="4"/>
  <c r="BD180" i="4"/>
  <c r="BC229" i="4"/>
  <c r="BC287" i="4"/>
  <c r="BC312" i="4"/>
  <c r="BC356" i="4"/>
  <c r="BC276" i="4"/>
  <c r="BE299" i="4"/>
  <c r="BC450" i="4"/>
  <c r="BC383" i="4"/>
  <c r="BC331" i="4"/>
  <c r="BC420" i="4"/>
  <c r="BC505" i="4"/>
  <c r="BE379" i="4"/>
  <c r="BD464" i="4"/>
  <c r="BE507" i="4"/>
  <c r="BC34" i="4"/>
  <c r="BE65" i="4"/>
  <c r="BE88" i="4"/>
  <c r="BE99" i="4"/>
  <c r="BD129" i="4"/>
  <c r="BE141" i="4"/>
  <c r="BC176" i="4"/>
  <c r="BD45" i="4"/>
  <c r="BC56" i="4"/>
  <c r="BD79" i="4"/>
  <c r="BC115" i="4"/>
  <c r="BD126" i="4"/>
  <c r="BE138" i="4"/>
  <c r="BD151" i="4"/>
  <c r="BC53" i="4"/>
  <c r="BE73" i="4"/>
  <c r="BD98" i="4"/>
  <c r="BE110" i="4"/>
  <c r="BD123" i="4"/>
  <c r="BC145" i="4"/>
  <c r="BD156" i="4"/>
  <c r="BC167" i="4"/>
  <c r="BE179" i="4"/>
  <c r="BC44" i="4"/>
  <c r="BE95" i="4"/>
  <c r="BC117" i="4"/>
  <c r="BD128" i="4"/>
  <c r="BE140" i="4"/>
  <c r="BD161" i="4"/>
  <c r="BE173" i="4"/>
  <c r="BE195" i="4"/>
  <c r="BC35" i="4"/>
  <c r="BD58" i="4"/>
  <c r="BE81" i="4"/>
  <c r="BC94" i="4"/>
  <c r="BC139" i="4"/>
  <c r="BE161" i="4"/>
  <c r="BD175" i="4"/>
  <c r="BE47" i="4"/>
  <c r="BE69" i="4"/>
  <c r="BC83" i="4"/>
  <c r="BD94" i="4"/>
  <c r="BC108" i="4"/>
  <c r="BC119" i="4"/>
  <c r="BE142" i="4"/>
  <c r="BD155" i="4"/>
  <c r="BD49" i="4"/>
  <c r="BC68" i="4"/>
  <c r="BD91" i="4"/>
  <c r="BE114" i="4"/>
  <c r="BD127" i="4"/>
  <c r="BC141" i="4"/>
  <c r="BD152" i="4"/>
  <c r="BD163" i="4"/>
  <c r="BE49" i="4"/>
  <c r="BC62" i="4"/>
  <c r="BD96" i="4"/>
  <c r="BE108" i="4"/>
  <c r="BC121" i="4"/>
  <c r="BC132" i="4"/>
  <c r="BC154" i="4"/>
  <c r="BE166" i="4"/>
  <c r="BC233" i="4"/>
  <c r="BE267" i="4"/>
  <c r="BC280" i="4"/>
  <c r="BC291" i="4"/>
  <c r="BD300" i="4"/>
  <c r="BE311" i="4"/>
  <c r="BC324" i="4"/>
  <c r="BC346" i="4"/>
  <c r="BE197" i="4"/>
  <c r="BE222" i="4"/>
  <c r="BC285" i="4"/>
  <c r="BE297" i="4"/>
  <c r="BE308" i="4"/>
  <c r="BD321" i="4"/>
  <c r="BE333" i="4"/>
  <c r="BC343" i="4"/>
  <c r="BC354" i="4"/>
  <c r="BE366" i="4"/>
  <c r="BC196" i="4"/>
  <c r="BD230" i="4"/>
  <c r="BD241" i="4"/>
  <c r="BE252" i="4"/>
  <c r="BC315" i="4"/>
  <c r="BE230" i="4"/>
  <c r="BE249" i="4"/>
  <c r="BC265" i="4"/>
  <c r="BC290" i="4"/>
  <c r="BD315" i="4"/>
  <c r="BE376" i="4"/>
  <c r="BC204" i="4"/>
  <c r="BE254" i="4"/>
  <c r="BC301" i="4"/>
  <c r="BD359" i="4"/>
  <c r="BC187" i="4"/>
  <c r="BE207" i="4"/>
  <c r="BC298" i="4"/>
  <c r="BE182" i="4"/>
  <c r="BE400" i="4"/>
  <c r="BD410" i="4"/>
  <c r="BC388" i="4"/>
  <c r="BC492" i="4"/>
  <c r="BC473" i="4"/>
  <c r="BC374" i="4"/>
  <c r="BE476" i="4"/>
  <c r="BD319" i="4"/>
  <c r="BE377" i="4"/>
  <c r="BE406" i="4"/>
  <c r="BG332" i="4"/>
  <c r="BG326" i="4"/>
  <c r="BG426" i="4"/>
  <c r="BG490" i="4"/>
  <c r="BG320" i="4"/>
  <c r="BG396" i="4"/>
  <c r="BG428" i="4"/>
  <c r="BG460" i="4"/>
  <c r="BG500" i="4"/>
  <c r="BG344" i="4"/>
  <c r="BG355" i="4"/>
  <c r="BG369" i="4"/>
  <c r="BG401" i="4"/>
  <c r="BG433" i="4"/>
  <c r="BG465" i="4"/>
  <c r="BG497" i="4"/>
  <c r="BG271" i="4"/>
  <c r="BG282" i="4"/>
  <c r="BG293" i="4"/>
  <c r="BG315" i="4"/>
  <c r="BG210" i="4"/>
  <c r="BG232" i="4"/>
  <c r="BG243" i="4"/>
  <c r="BG390" i="4"/>
  <c r="BG411" i="4"/>
  <c r="BG475" i="4"/>
  <c r="BG507" i="4"/>
  <c r="BG354" i="4"/>
  <c r="BG368" i="4"/>
  <c r="BG400" i="4"/>
  <c r="BG432" i="4"/>
  <c r="BG464" i="4"/>
  <c r="BG504" i="4"/>
  <c r="BG389" i="4"/>
  <c r="BG421" i="4"/>
  <c r="BG453" i="4"/>
  <c r="BG485" i="4"/>
  <c r="BG353" i="4"/>
  <c r="BG402" i="4"/>
  <c r="BG466" i="4"/>
  <c r="BG415" i="4"/>
  <c r="BG471" i="4"/>
  <c r="BG503" i="4"/>
  <c r="BG290" i="4"/>
  <c r="BG492" i="4"/>
  <c r="BG403" i="4"/>
  <c r="BG467" i="4"/>
  <c r="BG343" i="4"/>
  <c r="BG348" i="4"/>
  <c r="BG378" i="4"/>
  <c r="BG442" i="4"/>
  <c r="BG312" i="4"/>
  <c r="BG323" i="4"/>
  <c r="BG407" i="4"/>
  <c r="BG463" i="4"/>
  <c r="BG388" i="4"/>
  <c r="BG420" i="4"/>
  <c r="BG452" i="4"/>
  <c r="BG484" i="4"/>
  <c r="BG358" i="4"/>
  <c r="BG393" i="4"/>
  <c r="BG425" i="4"/>
  <c r="BG457" i="4"/>
  <c r="BG489" i="4"/>
  <c r="BG188" i="4"/>
  <c r="BG274" i="4"/>
  <c r="BG296" i="4"/>
  <c r="BG307" i="4"/>
  <c r="BG235" i="4"/>
  <c r="BG406" i="4"/>
  <c r="BG430" i="4"/>
  <c r="BG395" i="4"/>
  <c r="BG459" i="4"/>
  <c r="BG499" i="4"/>
  <c r="BG335" i="4"/>
  <c r="BG392" i="4"/>
  <c r="BG424" i="4"/>
  <c r="BG456" i="4"/>
  <c r="BG496" i="4"/>
  <c r="BG381" i="4"/>
  <c r="BG413" i="4"/>
  <c r="BG445" i="4"/>
  <c r="BG477" i="4"/>
  <c r="BG509" i="4"/>
  <c r="BG345" i="4"/>
  <c r="BG356" i="4"/>
  <c r="BG418" i="4"/>
  <c r="BG482" i="4"/>
  <c r="BG506" i="4"/>
  <c r="BG399" i="4"/>
  <c r="BG455" i="4"/>
  <c r="BG495" i="4"/>
  <c r="BG202" i="4"/>
  <c r="BG213" i="4"/>
  <c r="BG254" i="4"/>
  <c r="BG177" i="4"/>
  <c r="BG382" i="4"/>
  <c r="BG470" i="4"/>
  <c r="BG494" i="4"/>
  <c r="BG387" i="4"/>
  <c r="BG451" i="4"/>
  <c r="BG491" i="4"/>
  <c r="BG488" i="4"/>
  <c r="BG394" i="4"/>
  <c r="BG458" i="4"/>
  <c r="BG391" i="4"/>
  <c r="BG447" i="4"/>
  <c r="BG380" i="4"/>
  <c r="BG412" i="4"/>
  <c r="BG444" i="4"/>
  <c r="BG476" i="4"/>
  <c r="BG287" i="4"/>
  <c r="BG385" i="4"/>
  <c r="BG417" i="4"/>
  <c r="BG449" i="4"/>
  <c r="BG481" i="4"/>
  <c r="BG513" i="4"/>
  <c r="BG299" i="4"/>
  <c r="BG268" i="4"/>
  <c r="BG446" i="4"/>
  <c r="BG265" i="4"/>
  <c r="BG379" i="4"/>
  <c r="BG443" i="4"/>
  <c r="BG384" i="4"/>
  <c r="BG416" i="4"/>
  <c r="BG448" i="4"/>
  <c r="BG480" i="4"/>
  <c r="BG340" i="4"/>
  <c r="BG373" i="4"/>
  <c r="BG405" i="4"/>
  <c r="BG437" i="4"/>
  <c r="BG469" i="4"/>
  <c r="BG501" i="4"/>
  <c r="BG359" i="4"/>
  <c r="BG370" i="4"/>
  <c r="BG434" i="4"/>
  <c r="BG498" i="4"/>
  <c r="BG304" i="4"/>
  <c r="BG383" i="4"/>
  <c r="BG439" i="4"/>
  <c r="BG487" i="4"/>
  <c r="BG318" i="4"/>
  <c r="BG180" i="4"/>
  <c r="BG246" i="4"/>
  <c r="BG398" i="4"/>
  <c r="BG422" i="4"/>
  <c r="BG371" i="4"/>
  <c r="BG435" i="4"/>
  <c r="BG483" i="4"/>
  <c r="BG329" i="4"/>
  <c r="BG337" i="4"/>
  <c r="BG410" i="4"/>
  <c r="BG474" i="4"/>
  <c r="BG367" i="4"/>
  <c r="BG375" i="4"/>
  <c r="BG431" i="4"/>
  <c r="BG372" i="4"/>
  <c r="BG404" i="4"/>
  <c r="BG436" i="4"/>
  <c r="BG468" i="4"/>
  <c r="BG508" i="4"/>
  <c r="BG352" i="4"/>
  <c r="BG377" i="4"/>
  <c r="BG409" i="4"/>
  <c r="BG441" i="4"/>
  <c r="BG473" i="4"/>
  <c r="BG505" i="4"/>
  <c r="AY515" i="4"/>
  <c r="AY516" i="4"/>
  <c r="AY518" i="4" l="1"/>
  <c r="J12" i="18"/>
  <c r="J11" i="18"/>
  <c r="J2" i="34"/>
  <c r="B280" i="34" s="1"/>
  <c r="C280" i="34" s="1"/>
  <c r="J4" i="34"/>
  <c r="J3" i="34"/>
  <c r="J12" i="34"/>
  <c r="J11" i="34"/>
  <c r="J7" i="34"/>
  <c r="J5" i="34"/>
  <c r="AC384" i="31"/>
  <c r="AC376" i="31"/>
  <c r="AC368" i="31"/>
  <c r="AC360" i="31"/>
  <c r="AC352" i="31"/>
  <c r="AC336" i="31"/>
  <c r="AC328" i="31"/>
  <c r="AC324" i="31"/>
  <c r="AC313" i="31"/>
  <c r="AC312" i="31"/>
  <c r="AC308" i="31"/>
  <c r="AC298" i="31"/>
  <c r="AC295" i="31"/>
  <c r="AC294" i="31"/>
  <c r="AC292" i="31"/>
  <c r="AC290" i="31"/>
  <c r="AC287" i="31"/>
  <c r="AC285" i="31"/>
  <c r="AC284" i="31"/>
  <c r="AC283" i="31"/>
  <c r="AC281" i="31"/>
  <c r="AC279" i="31"/>
  <c r="AC277" i="31"/>
  <c r="AC275" i="31"/>
  <c r="AC272" i="31"/>
  <c r="AC271" i="31"/>
  <c r="AC270" i="31"/>
  <c r="AC264" i="31"/>
  <c r="AC260" i="31"/>
  <c r="AC258" i="31"/>
  <c r="AC255" i="31"/>
  <c r="AC254" i="31"/>
  <c r="AC253" i="31"/>
  <c r="AC247" i="31"/>
  <c r="AC244" i="31"/>
  <c r="AC242" i="31"/>
  <c r="AC239" i="31"/>
  <c r="AC238" i="31"/>
  <c r="AC237" i="31"/>
  <c r="AC232" i="31"/>
  <c r="AC229" i="31"/>
  <c r="AC228" i="31"/>
  <c r="AC223" i="31"/>
  <c r="AC222" i="31"/>
  <c r="AC221" i="31"/>
  <c r="AC216" i="31"/>
  <c r="AC215" i="31"/>
  <c r="AC211" i="31"/>
  <c r="AC210" i="31"/>
  <c r="AC209" i="31"/>
  <c r="AC208" i="31"/>
  <c r="AC205" i="31"/>
  <c r="AC203" i="31"/>
  <c r="AC201" i="31"/>
  <c r="AC200" i="31"/>
  <c r="AC199" i="31"/>
  <c r="AC195" i="31"/>
  <c r="AC194" i="31"/>
  <c r="AC193" i="31"/>
  <c r="AC188" i="31"/>
  <c r="AC187" i="31"/>
  <c r="AC185" i="31"/>
  <c r="AC184" i="31"/>
  <c r="AC183" i="31"/>
  <c r="AC179" i="31"/>
  <c r="AC178" i="31"/>
  <c r="AC176" i="31"/>
  <c r="AC172" i="31"/>
  <c r="AC171" i="31"/>
  <c r="AC169" i="31"/>
  <c r="AC168" i="31"/>
  <c r="AC163" i="31"/>
  <c r="AC162" i="31"/>
  <c r="AC160" i="31"/>
  <c r="AC159" i="31"/>
  <c r="AC156" i="31"/>
  <c r="AC155" i="31"/>
  <c r="AC153" i="31"/>
  <c r="AC152" i="31"/>
  <c r="AC147" i="31"/>
  <c r="AC145" i="31"/>
  <c r="AC144" i="31"/>
  <c r="AC143" i="31"/>
  <c r="AC142" i="31"/>
  <c r="AC141" i="31"/>
  <c r="AC140" i="31"/>
  <c r="AC138" i="31"/>
  <c r="AC134" i="31"/>
  <c r="AC133" i="31"/>
  <c r="AC132" i="31"/>
  <c r="AC131" i="31"/>
  <c r="AC130" i="31"/>
  <c r="AC128" i="31"/>
  <c r="AC127" i="31"/>
  <c r="AC124" i="31"/>
  <c r="AC122" i="31"/>
  <c r="AC117" i="31"/>
  <c r="AC116" i="31"/>
  <c r="AC110" i="31"/>
  <c r="AC108" i="31"/>
  <c r="AC107" i="31"/>
  <c r="AC100" i="31"/>
  <c r="AC99" i="31"/>
  <c r="AC97" i="31"/>
  <c r="AC94" i="31"/>
  <c r="AC92" i="31"/>
  <c r="AC91" i="31"/>
  <c r="AC89" i="31"/>
  <c r="AC82" i="31"/>
  <c r="AC81" i="31"/>
  <c r="AC80" i="31"/>
  <c r="AC78" i="31"/>
  <c r="AC77" i="31"/>
  <c r="AC76" i="31"/>
  <c r="AC74" i="31"/>
  <c r="AC72" i="31"/>
  <c r="AC71" i="31"/>
  <c r="AC70" i="31"/>
  <c r="AC69" i="31"/>
  <c r="AC68" i="31"/>
  <c r="AC67" i="31"/>
  <c r="AC66" i="31"/>
  <c r="AC64" i="31"/>
  <c r="AC63" i="31"/>
  <c r="AC62" i="31"/>
  <c r="AC61" i="31"/>
  <c r="AC60" i="31"/>
  <c r="AC59" i="31"/>
  <c r="AC58" i="31"/>
  <c r="AC56" i="31"/>
  <c r="AC55" i="31"/>
  <c r="AC54" i="31"/>
  <c r="AC53" i="31"/>
  <c r="AC52" i="31"/>
  <c r="AC51" i="31"/>
  <c r="AC50" i="31"/>
  <c r="AC48" i="31"/>
  <c r="AC47" i="31"/>
  <c r="AC46" i="31"/>
  <c r="AC45" i="31"/>
  <c r="AC44" i="31"/>
  <c r="AC43" i="31"/>
  <c r="AC42" i="31"/>
  <c r="AC40" i="31"/>
  <c r="AC39" i="31"/>
  <c r="AC38" i="31"/>
  <c r="AC37" i="31"/>
  <c r="AC36" i="31"/>
  <c r="AC35" i="31"/>
  <c r="AC34" i="31"/>
  <c r="AC32" i="31"/>
  <c r="AC31" i="31"/>
  <c r="AC30" i="31"/>
  <c r="AC29" i="31"/>
  <c r="AC28" i="31"/>
  <c r="AC27" i="31"/>
  <c r="AC26" i="31"/>
  <c r="AC24" i="31"/>
  <c r="AC23" i="31"/>
  <c r="AC22" i="31"/>
  <c r="AC21" i="31"/>
  <c r="L3" i="31"/>
  <c r="L4" i="31"/>
  <c r="L5" i="31"/>
  <c r="L6" i="31"/>
  <c r="L7" i="31"/>
  <c r="L8" i="31"/>
  <c r="L9" i="31"/>
  <c r="L10" i="31"/>
  <c r="L11" i="31"/>
  <c r="L12" i="31"/>
  <c r="L13" i="31"/>
  <c r="L14" i="31"/>
  <c r="L15" i="31"/>
  <c r="L16" i="31"/>
  <c r="L17" i="31"/>
  <c r="L18" i="31"/>
  <c r="L19" i="31"/>
  <c r="L20" i="31"/>
  <c r="L21" i="31"/>
  <c r="L22" i="31"/>
  <c r="L23" i="31"/>
  <c r="L24" i="31"/>
  <c r="L25" i="31"/>
  <c r="L26" i="31"/>
  <c r="L27" i="31"/>
  <c r="L28" i="31"/>
  <c r="L29" i="31"/>
  <c r="L30" i="31"/>
  <c r="L31" i="31"/>
  <c r="L32" i="31"/>
  <c r="L33" i="31"/>
  <c r="L34" i="31"/>
  <c r="L35" i="31"/>
  <c r="L36" i="31"/>
  <c r="L37" i="31"/>
  <c r="L38" i="31"/>
  <c r="L39" i="31"/>
  <c r="L40" i="31"/>
  <c r="L41" i="31"/>
  <c r="L42" i="31"/>
  <c r="L43" i="31"/>
  <c r="L44" i="31"/>
  <c r="L45" i="31"/>
  <c r="L46" i="31"/>
  <c r="L47" i="31"/>
  <c r="L48" i="31"/>
  <c r="L49" i="31"/>
  <c r="L50" i="31"/>
  <c r="L51" i="31"/>
  <c r="L52" i="31"/>
  <c r="L53" i="31"/>
  <c r="L54" i="31"/>
  <c r="L55" i="31"/>
  <c r="L56" i="31"/>
  <c r="L57" i="31"/>
  <c r="L58" i="31"/>
  <c r="L59" i="31"/>
  <c r="L60" i="31"/>
  <c r="L61" i="31"/>
  <c r="L62" i="31"/>
  <c r="L63" i="31"/>
  <c r="L64" i="31"/>
  <c r="L65" i="31"/>
  <c r="L66" i="31"/>
  <c r="L67" i="31"/>
  <c r="L68" i="31"/>
  <c r="L69" i="31"/>
  <c r="L70" i="31"/>
  <c r="L71" i="31"/>
  <c r="L72" i="31"/>
  <c r="L73" i="31"/>
  <c r="L74" i="31"/>
  <c r="L75" i="31"/>
  <c r="L76" i="31"/>
  <c r="L77" i="31"/>
  <c r="L78" i="31"/>
  <c r="L79" i="31"/>
  <c r="L80" i="31"/>
  <c r="L81" i="31"/>
  <c r="L82" i="31"/>
  <c r="L83" i="31"/>
  <c r="L84" i="31"/>
  <c r="L85" i="31"/>
  <c r="L86" i="31"/>
  <c r="L87" i="31"/>
  <c r="L88" i="31"/>
  <c r="L89" i="31"/>
  <c r="L90" i="31"/>
  <c r="L91" i="31"/>
  <c r="L92" i="31"/>
  <c r="L93" i="31"/>
  <c r="L94" i="31"/>
  <c r="L95" i="31"/>
  <c r="L96" i="31"/>
  <c r="L97" i="31"/>
  <c r="L98" i="31"/>
  <c r="L99" i="31"/>
  <c r="L100" i="31"/>
  <c r="L101" i="31"/>
  <c r="L102" i="31"/>
  <c r="L103" i="31"/>
  <c r="L104" i="31"/>
  <c r="L105" i="31"/>
  <c r="L106" i="31"/>
  <c r="L107" i="31"/>
  <c r="L108" i="31"/>
  <c r="L109" i="31"/>
  <c r="L110" i="31"/>
  <c r="L111" i="31"/>
  <c r="L112" i="31"/>
  <c r="L113" i="31"/>
  <c r="L114" i="31"/>
  <c r="L115" i="31"/>
  <c r="L116" i="31"/>
  <c r="L117" i="31"/>
  <c r="L118" i="31"/>
  <c r="L119" i="31"/>
  <c r="L120" i="31"/>
  <c r="L121" i="31"/>
  <c r="L122" i="31"/>
  <c r="L123" i="31"/>
  <c r="L124" i="31"/>
  <c r="L125" i="31"/>
  <c r="L126" i="31"/>
  <c r="L127" i="31"/>
  <c r="L128" i="31"/>
  <c r="L129" i="31"/>
  <c r="L130" i="31"/>
  <c r="L131" i="31"/>
  <c r="L132" i="31"/>
  <c r="L133" i="31"/>
  <c r="L134" i="31"/>
  <c r="L135" i="31"/>
  <c r="L136" i="31"/>
  <c r="L137" i="31"/>
  <c r="L138" i="31"/>
  <c r="L139" i="31"/>
  <c r="L140" i="31"/>
  <c r="L141" i="31"/>
  <c r="L142" i="31"/>
  <c r="L143" i="31"/>
  <c r="L144" i="31"/>
  <c r="L145" i="31"/>
  <c r="L146" i="31"/>
  <c r="L147" i="31"/>
  <c r="L148" i="31"/>
  <c r="L149" i="31"/>
  <c r="L150" i="31"/>
  <c r="L151" i="31"/>
  <c r="L152" i="31"/>
  <c r="L153" i="31"/>
  <c r="L154" i="31"/>
  <c r="L155" i="31"/>
  <c r="L156" i="31"/>
  <c r="L157" i="31"/>
  <c r="L158" i="31"/>
  <c r="L159" i="31"/>
  <c r="L160" i="31"/>
  <c r="L161" i="31"/>
  <c r="L162" i="31"/>
  <c r="L163" i="31"/>
  <c r="L164" i="31"/>
  <c r="L165" i="31"/>
  <c r="L166" i="31"/>
  <c r="L167" i="31"/>
  <c r="L168" i="31"/>
  <c r="L169" i="31"/>
  <c r="L170" i="31"/>
  <c r="L171" i="31"/>
  <c r="L172" i="31"/>
  <c r="L173" i="31"/>
  <c r="L174" i="31"/>
  <c r="L175" i="31"/>
  <c r="L176" i="31"/>
  <c r="L177" i="31"/>
  <c r="L178" i="31"/>
  <c r="L179" i="31"/>
  <c r="L180" i="31"/>
  <c r="L181" i="31"/>
  <c r="L182" i="31"/>
  <c r="L183" i="31"/>
  <c r="L184" i="31"/>
  <c r="L185" i="31"/>
  <c r="L186" i="31"/>
  <c r="L187" i="31"/>
  <c r="L188" i="31"/>
  <c r="L189" i="31"/>
  <c r="L190" i="31"/>
  <c r="L191" i="31"/>
  <c r="L192" i="31"/>
  <c r="L193" i="31"/>
  <c r="L194" i="31"/>
  <c r="L195" i="31"/>
  <c r="L196" i="31"/>
  <c r="L197" i="31"/>
  <c r="L198" i="31"/>
  <c r="L199" i="31"/>
  <c r="L200" i="31"/>
  <c r="L201" i="31"/>
  <c r="L202" i="31"/>
  <c r="L203" i="31"/>
  <c r="L204" i="31"/>
  <c r="L205" i="31"/>
  <c r="L206" i="31"/>
  <c r="L207" i="31"/>
  <c r="L208" i="31"/>
  <c r="L209" i="31"/>
  <c r="L210" i="31"/>
  <c r="L211" i="31"/>
  <c r="L212" i="31"/>
  <c r="L213" i="31"/>
  <c r="L214" i="31"/>
  <c r="L215" i="31"/>
  <c r="L216" i="31"/>
  <c r="L217" i="31"/>
  <c r="L218" i="31"/>
  <c r="L219" i="31"/>
  <c r="L220" i="31"/>
  <c r="L221" i="31"/>
  <c r="L222" i="31"/>
  <c r="L223" i="31"/>
  <c r="L224" i="31"/>
  <c r="L225" i="31"/>
  <c r="L226" i="31"/>
  <c r="L227" i="31"/>
  <c r="L228" i="31"/>
  <c r="L229" i="31"/>
  <c r="L230" i="31"/>
  <c r="L231" i="31"/>
  <c r="L232" i="31"/>
  <c r="L233" i="31"/>
  <c r="L234" i="31"/>
  <c r="L235" i="31"/>
  <c r="L236" i="31"/>
  <c r="L237" i="31"/>
  <c r="L238" i="31"/>
  <c r="L239" i="31"/>
  <c r="L240" i="31"/>
  <c r="L241" i="31"/>
  <c r="L242" i="31"/>
  <c r="L243" i="31"/>
  <c r="L244" i="31"/>
  <c r="L245" i="31"/>
  <c r="L246" i="31"/>
  <c r="L247" i="31"/>
  <c r="L248" i="31"/>
  <c r="L249" i="31"/>
  <c r="L250" i="31"/>
  <c r="L251" i="31"/>
  <c r="L252" i="31"/>
  <c r="L253" i="31"/>
  <c r="L254" i="31"/>
  <c r="L255" i="31"/>
  <c r="L256" i="31"/>
  <c r="L257" i="31"/>
  <c r="L258" i="31"/>
  <c r="L259" i="31"/>
  <c r="L260" i="31"/>
  <c r="L261" i="31"/>
  <c r="L262" i="31"/>
  <c r="L263" i="31"/>
  <c r="L264" i="31"/>
  <c r="L265" i="31"/>
  <c r="L266" i="31"/>
  <c r="L267" i="31"/>
  <c r="L268" i="31"/>
  <c r="L269" i="31"/>
  <c r="L270" i="31"/>
  <c r="L271" i="31"/>
  <c r="L272" i="31"/>
  <c r="L273" i="31"/>
  <c r="L274" i="31"/>
  <c r="L275" i="31"/>
  <c r="L276" i="31"/>
  <c r="L277" i="31"/>
  <c r="L278" i="31"/>
  <c r="AC388" i="31"/>
  <c r="AC387" i="31"/>
  <c r="AC386" i="31"/>
  <c r="AC383" i="31"/>
  <c r="AC380" i="31"/>
  <c r="AC377" i="31"/>
  <c r="AC375" i="31"/>
  <c r="AC373" i="31"/>
  <c r="AC372" i="31"/>
  <c r="AC371" i="31"/>
  <c r="AC370" i="31"/>
  <c r="AC367" i="31"/>
  <c r="AC364" i="31"/>
  <c r="AC361" i="31"/>
  <c r="AC359" i="31"/>
  <c r="AC357" i="31"/>
  <c r="AC356" i="31"/>
  <c r="AC355" i="31"/>
  <c r="AC354" i="31"/>
  <c r="AC351" i="31"/>
  <c r="AC349" i="31"/>
  <c r="AC348" i="31"/>
  <c r="AC345" i="31"/>
  <c r="AC344" i="31"/>
  <c r="AC343" i="31"/>
  <c r="AC342" i="31"/>
  <c r="AC341" i="31"/>
  <c r="AC340" i="31"/>
  <c r="AC339" i="31"/>
  <c r="AC338" i="31"/>
  <c r="AC333" i="31"/>
  <c r="AC332" i="31"/>
  <c r="AC329" i="31"/>
  <c r="AC327" i="31"/>
  <c r="AC326" i="31"/>
  <c r="AC325" i="31"/>
  <c r="AC323" i="31"/>
  <c r="AC322" i="31"/>
  <c r="AC320" i="31"/>
  <c r="AC317" i="31"/>
  <c r="AC316" i="31"/>
  <c r="AC311" i="31"/>
  <c r="AC310" i="31"/>
  <c r="AC305" i="31"/>
  <c r="AC300" i="31"/>
  <c r="AC291" i="31"/>
  <c r="AC288" i="31"/>
  <c r="AC280" i="31"/>
  <c r="AC278" i="31"/>
  <c r="AC269" i="31"/>
  <c r="AC261" i="31"/>
  <c r="AC248" i="31"/>
  <c r="AC245" i="31"/>
  <c r="AC235" i="31"/>
  <c r="AC231" i="31"/>
  <c r="AC219" i="31"/>
  <c r="AC204" i="31"/>
  <c r="AC192" i="31"/>
  <c r="AC177" i="31"/>
  <c r="AC161" i="31"/>
  <c r="AC146" i="31"/>
  <c r="AC135" i="31"/>
  <c r="AC125" i="31"/>
  <c r="AC105" i="31"/>
  <c r="AC84" i="31"/>
  <c r="AC73" i="31"/>
  <c r="AC65" i="31"/>
  <c r="AC57" i="31"/>
  <c r="AC49" i="31"/>
  <c r="AC41" i="31"/>
  <c r="AC33" i="31"/>
  <c r="AC25" i="31"/>
  <c r="B5" i="34" l="1"/>
  <c r="C5" i="34" s="1"/>
  <c r="J9" i="34"/>
  <c r="F4" i="34" s="1"/>
  <c r="B7" i="34"/>
  <c r="C7" i="34" s="1"/>
  <c r="B10" i="34"/>
  <c r="C10" i="34" s="1"/>
  <c r="B13" i="34"/>
  <c r="C13" i="34" s="1"/>
  <c r="B17" i="34"/>
  <c r="C17" i="34" s="1"/>
  <c r="B21" i="34"/>
  <c r="C21" i="34" s="1"/>
  <c r="B25" i="34"/>
  <c r="C25" i="34" s="1"/>
  <c r="B29" i="34"/>
  <c r="C29" i="34" s="1"/>
  <c r="B33" i="34"/>
  <c r="C33" i="34" s="1"/>
  <c r="B37" i="34"/>
  <c r="C37" i="34" s="1"/>
  <c r="B41" i="34"/>
  <c r="C41" i="34" s="1"/>
  <c r="B45" i="34"/>
  <c r="C45" i="34" s="1"/>
  <c r="B49" i="34"/>
  <c r="C49" i="34" s="1"/>
  <c r="B53" i="34"/>
  <c r="C53" i="34" s="1"/>
  <c r="B57" i="34"/>
  <c r="C57" i="34" s="1"/>
  <c r="B61" i="34"/>
  <c r="C61" i="34" s="1"/>
  <c r="B65" i="34"/>
  <c r="C65" i="34" s="1"/>
  <c r="B69" i="34"/>
  <c r="C69" i="34" s="1"/>
  <c r="B73" i="34"/>
  <c r="C73" i="34" s="1"/>
  <c r="B77" i="34"/>
  <c r="C77" i="34" s="1"/>
  <c r="B81" i="34"/>
  <c r="C81" i="34" s="1"/>
  <c r="B85" i="34"/>
  <c r="C85" i="34" s="1"/>
  <c r="B89" i="34"/>
  <c r="C89" i="34" s="1"/>
  <c r="B93" i="34"/>
  <c r="C93" i="34" s="1"/>
  <c r="B97" i="34"/>
  <c r="C97" i="34" s="1"/>
  <c r="B101" i="34"/>
  <c r="C101" i="34" s="1"/>
  <c r="B105" i="34"/>
  <c r="C105" i="34" s="1"/>
  <c r="B109" i="34"/>
  <c r="C109" i="34" s="1"/>
  <c r="B113" i="34"/>
  <c r="C113" i="34" s="1"/>
  <c r="B117" i="34"/>
  <c r="C117" i="34" s="1"/>
  <c r="B121" i="34"/>
  <c r="C121" i="34" s="1"/>
  <c r="B125" i="34"/>
  <c r="C125" i="34" s="1"/>
  <c r="B129" i="34"/>
  <c r="C129" i="34" s="1"/>
  <c r="B133" i="34"/>
  <c r="C133" i="34" s="1"/>
  <c r="B137" i="34"/>
  <c r="C137" i="34" s="1"/>
  <c r="B141" i="34"/>
  <c r="C141" i="34" s="1"/>
  <c r="B145" i="34"/>
  <c r="C145" i="34" s="1"/>
  <c r="B149" i="34"/>
  <c r="C149" i="34" s="1"/>
  <c r="B153" i="34"/>
  <c r="C153" i="34" s="1"/>
  <c r="B157" i="34"/>
  <c r="C157" i="34" s="1"/>
  <c r="B161" i="34"/>
  <c r="C161" i="34" s="1"/>
  <c r="B165" i="34"/>
  <c r="C165" i="34" s="1"/>
  <c r="B169" i="34"/>
  <c r="C169" i="34" s="1"/>
  <c r="B173" i="34"/>
  <c r="C173" i="34" s="1"/>
  <c r="B177" i="34"/>
  <c r="C177" i="34" s="1"/>
  <c r="B181" i="34"/>
  <c r="C181" i="34" s="1"/>
  <c r="B185" i="34"/>
  <c r="C185" i="34" s="1"/>
  <c r="B189" i="34"/>
  <c r="C189" i="34" s="1"/>
  <c r="B193" i="34"/>
  <c r="C193" i="34" s="1"/>
  <c r="B197" i="34"/>
  <c r="C197" i="34" s="1"/>
  <c r="B201" i="34"/>
  <c r="C201" i="34" s="1"/>
  <c r="B205" i="34"/>
  <c r="C205" i="34" s="1"/>
  <c r="B209" i="34"/>
  <c r="C209" i="34" s="1"/>
  <c r="B213" i="34"/>
  <c r="C213" i="34" s="1"/>
  <c r="B217" i="34"/>
  <c r="C217" i="34" s="1"/>
  <c r="B221" i="34"/>
  <c r="C221" i="34" s="1"/>
  <c r="B225" i="34"/>
  <c r="C225" i="34" s="1"/>
  <c r="B229" i="34"/>
  <c r="C229" i="34" s="1"/>
  <c r="B233" i="34"/>
  <c r="C233" i="34" s="1"/>
  <c r="B237" i="34"/>
  <c r="C237" i="34" s="1"/>
  <c r="B241" i="34"/>
  <c r="C241" i="34" s="1"/>
  <c r="B245" i="34"/>
  <c r="C245" i="34" s="1"/>
  <c r="B249" i="34"/>
  <c r="C249" i="34" s="1"/>
  <c r="B253" i="34"/>
  <c r="C253" i="34" s="1"/>
  <c r="B257" i="34"/>
  <c r="C257" i="34" s="1"/>
  <c r="B261" i="34"/>
  <c r="C261" i="34" s="1"/>
  <c r="B265" i="34"/>
  <c r="C265" i="34" s="1"/>
  <c r="B269" i="34"/>
  <c r="C269" i="34" s="1"/>
  <c r="B273" i="34"/>
  <c r="C273" i="34" s="1"/>
  <c r="B277" i="34"/>
  <c r="C277" i="34" s="1"/>
  <c r="B11" i="34"/>
  <c r="C11" i="34" s="1"/>
  <c r="B14" i="34"/>
  <c r="C14" i="34" s="1"/>
  <c r="B18" i="34"/>
  <c r="C18" i="34" s="1"/>
  <c r="B22" i="34"/>
  <c r="C22" i="34" s="1"/>
  <c r="B26" i="34"/>
  <c r="C26" i="34" s="1"/>
  <c r="B30" i="34"/>
  <c r="C30" i="34" s="1"/>
  <c r="B34" i="34"/>
  <c r="C34" i="34" s="1"/>
  <c r="B38" i="34"/>
  <c r="C38" i="34" s="1"/>
  <c r="B42" i="34"/>
  <c r="C42" i="34" s="1"/>
  <c r="B46" i="34"/>
  <c r="C46" i="34" s="1"/>
  <c r="B50" i="34"/>
  <c r="C50" i="34" s="1"/>
  <c r="B54" i="34"/>
  <c r="C54" i="34" s="1"/>
  <c r="B58" i="34"/>
  <c r="C58" i="34" s="1"/>
  <c r="B62" i="34"/>
  <c r="C62" i="34" s="1"/>
  <c r="B66" i="34"/>
  <c r="C66" i="34" s="1"/>
  <c r="B70" i="34"/>
  <c r="C70" i="34" s="1"/>
  <c r="B74" i="34"/>
  <c r="C74" i="34" s="1"/>
  <c r="B78" i="34"/>
  <c r="C78" i="34" s="1"/>
  <c r="B82" i="34"/>
  <c r="C82" i="34" s="1"/>
  <c r="B86" i="34"/>
  <c r="C86" i="34" s="1"/>
  <c r="B90" i="34"/>
  <c r="C90" i="34" s="1"/>
  <c r="B94" i="34"/>
  <c r="C94" i="34" s="1"/>
  <c r="B98" i="34"/>
  <c r="C98" i="34" s="1"/>
  <c r="B102" i="34"/>
  <c r="C102" i="34" s="1"/>
  <c r="B106" i="34"/>
  <c r="C106" i="34" s="1"/>
  <c r="B110" i="34"/>
  <c r="C110" i="34" s="1"/>
  <c r="B114" i="34"/>
  <c r="C114" i="34" s="1"/>
  <c r="B118" i="34"/>
  <c r="C118" i="34" s="1"/>
  <c r="B122" i="34"/>
  <c r="C122" i="34" s="1"/>
  <c r="B126" i="34"/>
  <c r="C126" i="34" s="1"/>
  <c r="B130" i="34"/>
  <c r="C130" i="34" s="1"/>
  <c r="B134" i="34"/>
  <c r="C134" i="34" s="1"/>
  <c r="B138" i="34"/>
  <c r="C138" i="34" s="1"/>
  <c r="B142" i="34"/>
  <c r="C142" i="34" s="1"/>
  <c r="B146" i="34"/>
  <c r="C146" i="34" s="1"/>
  <c r="B150" i="34"/>
  <c r="C150" i="34" s="1"/>
  <c r="B154" i="34"/>
  <c r="C154" i="34" s="1"/>
  <c r="B158" i="34"/>
  <c r="C158" i="34" s="1"/>
  <c r="B162" i="34"/>
  <c r="C162" i="34" s="1"/>
  <c r="B166" i="34"/>
  <c r="C166" i="34" s="1"/>
  <c r="B170" i="34"/>
  <c r="C170" i="34" s="1"/>
  <c r="B174" i="34"/>
  <c r="C174" i="34" s="1"/>
  <c r="B178" i="34"/>
  <c r="C178" i="34" s="1"/>
  <c r="B182" i="34"/>
  <c r="C182" i="34" s="1"/>
  <c r="B186" i="34"/>
  <c r="C186" i="34" s="1"/>
  <c r="B190" i="34"/>
  <c r="C190" i="34" s="1"/>
  <c r="B194" i="34"/>
  <c r="C194" i="34" s="1"/>
  <c r="B198" i="34"/>
  <c r="C198" i="34" s="1"/>
  <c r="B202" i="34"/>
  <c r="C202" i="34" s="1"/>
  <c r="B206" i="34"/>
  <c r="C206" i="34" s="1"/>
  <c r="B210" i="34"/>
  <c r="C210" i="34" s="1"/>
  <c r="B214" i="34"/>
  <c r="C214" i="34" s="1"/>
  <c r="B218" i="34"/>
  <c r="C218" i="34" s="1"/>
  <c r="B222" i="34"/>
  <c r="C222" i="34" s="1"/>
  <c r="B226" i="34"/>
  <c r="C226" i="34" s="1"/>
  <c r="B230" i="34"/>
  <c r="C230" i="34" s="1"/>
  <c r="B234" i="34"/>
  <c r="C234" i="34" s="1"/>
  <c r="B238" i="34"/>
  <c r="C238" i="34" s="1"/>
  <c r="B242" i="34"/>
  <c r="C242" i="34" s="1"/>
  <c r="B246" i="34"/>
  <c r="C246" i="34" s="1"/>
  <c r="B250" i="34"/>
  <c r="C250" i="34" s="1"/>
  <c r="B254" i="34"/>
  <c r="C254" i="34" s="1"/>
  <c r="B258" i="34"/>
  <c r="C258" i="34" s="1"/>
  <c r="B262" i="34"/>
  <c r="C262" i="34" s="1"/>
  <c r="B266" i="34"/>
  <c r="C266" i="34" s="1"/>
  <c r="B270" i="34"/>
  <c r="C270" i="34" s="1"/>
  <c r="B274" i="34"/>
  <c r="C274" i="34" s="1"/>
  <c r="B278" i="34"/>
  <c r="C278" i="34" s="1"/>
  <c r="B8" i="34"/>
  <c r="C8" i="34" s="1"/>
  <c r="B15" i="34"/>
  <c r="C15" i="34" s="1"/>
  <c r="B19" i="34"/>
  <c r="C19" i="34" s="1"/>
  <c r="B23" i="34"/>
  <c r="C23" i="34" s="1"/>
  <c r="B27" i="34"/>
  <c r="C27" i="34" s="1"/>
  <c r="B31" i="34"/>
  <c r="C31" i="34" s="1"/>
  <c r="B35" i="34"/>
  <c r="C35" i="34" s="1"/>
  <c r="B39" i="34"/>
  <c r="C39" i="34" s="1"/>
  <c r="B43" i="34"/>
  <c r="C43" i="34" s="1"/>
  <c r="B47" i="34"/>
  <c r="C47" i="34" s="1"/>
  <c r="B51" i="34"/>
  <c r="C51" i="34" s="1"/>
  <c r="B55" i="34"/>
  <c r="C55" i="34" s="1"/>
  <c r="B59" i="34"/>
  <c r="C59" i="34" s="1"/>
  <c r="B63" i="34"/>
  <c r="C63" i="34" s="1"/>
  <c r="B67" i="34"/>
  <c r="C67" i="34" s="1"/>
  <c r="B71" i="34"/>
  <c r="C71" i="34" s="1"/>
  <c r="B75" i="34"/>
  <c r="C75" i="34" s="1"/>
  <c r="B79" i="34"/>
  <c r="C79" i="34" s="1"/>
  <c r="B83" i="34"/>
  <c r="C83" i="34" s="1"/>
  <c r="B87" i="34"/>
  <c r="C87" i="34" s="1"/>
  <c r="B91" i="34"/>
  <c r="C91" i="34" s="1"/>
  <c r="B95" i="34"/>
  <c r="C95" i="34" s="1"/>
  <c r="B99" i="34"/>
  <c r="C99" i="34" s="1"/>
  <c r="B103" i="34"/>
  <c r="C103" i="34" s="1"/>
  <c r="B107" i="34"/>
  <c r="C107" i="34" s="1"/>
  <c r="B111" i="34"/>
  <c r="C111" i="34" s="1"/>
  <c r="B115" i="34"/>
  <c r="C115" i="34" s="1"/>
  <c r="B119" i="34"/>
  <c r="C119" i="34" s="1"/>
  <c r="B123" i="34"/>
  <c r="C123" i="34" s="1"/>
  <c r="B127" i="34"/>
  <c r="C127" i="34" s="1"/>
  <c r="B131" i="34"/>
  <c r="C131" i="34" s="1"/>
  <c r="B135" i="34"/>
  <c r="C135" i="34" s="1"/>
  <c r="B139" i="34"/>
  <c r="C139" i="34" s="1"/>
  <c r="B143" i="34"/>
  <c r="C143" i="34" s="1"/>
  <c r="B147" i="34"/>
  <c r="C147" i="34" s="1"/>
  <c r="B151" i="34"/>
  <c r="C151" i="34" s="1"/>
  <c r="B155" i="34"/>
  <c r="C155" i="34" s="1"/>
  <c r="B159" i="34"/>
  <c r="C159" i="34" s="1"/>
  <c r="B163" i="34"/>
  <c r="C163" i="34" s="1"/>
  <c r="B167" i="34"/>
  <c r="C167" i="34" s="1"/>
  <c r="B171" i="34"/>
  <c r="C171" i="34" s="1"/>
  <c r="B175" i="34"/>
  <c r="C175" i="34" s="1"/>
  <c r="B179" i="34"/>
  <c r="C179" i="34" s="1"/>
  <c r="B183" i="34"/>
  <c r="C183" i="34" s="1"/>
  <c r="B187" i="34"/>
  <c r="C187" i="34" s="1"/>
  <c r="B191" i="34"/>
  <c r="C191" i="34" s="1"/>
  <c r="B195" i="34"/>
  <c r="C195" i="34" s="1"/>
  <c r="B199" i="34"/>
  <c r="C199" i="34" s="1"/>
  <c r="B203" i="34"/>
  <c r="C203" i="34" s="1"/>
  <c r="B207" i="34"/>
  <c r="C207" i="34" s="1"/>
  <c r="B211" i="34"/>
  <c r="C211" i="34" s="1"/>
  <c r="B215" i="34"/>
  <c r="C215" i="34" s="1"/>
  <c r="B219" i="34"/>
  <c r="C219" i="34" s="1"/>
  <c r="B223" i="34"/>
  <c r="C223" i="34" s="1"/>
  <c r="B227" i="34"/>
  <c r="C227" i="34" s="1"/>
  <c r="B231" i="34"/>
  <c r="C231" i="34" s="1"/>
  <c r="B235" i="34"/>
  <c r="C235" i="34" s="1"/>
  <c r="B239" i="34"/>
  <c r="C239" i="34" s="1"/>
  <c r="B243" i="34"/>
  <c r="C243" i="34" s="1"/>
  <c r="B247" i="34"/>
  <c r="C247" i="34" s="1"/>
  <c r="B251" i="34"/>
  <c r="C251" i="34" s="1"/>
  <c r="B255" i="34"/>
  <c r="C255" i="34" s="1"/>
  <c r="B259" i="34"/>
  <c r="C259" i="34" s="1"/>
  <c r="B263" i="34"/>
  <c r="C263" i="34" s="1"/>
  <c r="B267" i="34"/>
  <c r="C267" i="34" s="1"/>
  <c r="B271" i="34"/>
  <c r="C271" i="34" s="1"/>
  <c r="B275" i="34"/>
  <c r="C275" i="34" s="1"/>
  <c r="B279" i="34"/>
  <c r="C279" i="34" s="1"/>
  <c r="B9" i="34"/>
  <c r="C9" i="34" s="1"/>
  <c r="B12" i="34"/>
  <c r="C12" i="34" s="1"/>
  <c r="B6" i="34"/>
  <c r="C6" i="34" s="1"/>
  <c r="B16" i="34"/>
  <c r="C16" i="34" s="1"/>
  <c r="B20" i="34"/>
  <c r="C20" i="34" s="1"/>
  <c r="B24" i="34"/>
  <c r="C24" i="34" s="1"/>
  <c r="B28" i="34"/>
  <c r="C28" i="34" s="1"/>
  <c r="B32" i="34"/>
  <c r="C32" i="34" s="1"/>
  <c r="B36" i="34"/>
  <c r="C36" i="34" s="1"/>
  <c r="B40" i="34"/>
  <c r="C40" i="34" s="1"/>
  <c r="B44" i="34"/>
  <c r="C44" i="34" s="1"/>
  <c r="B48" i="34"/>
  <c r="C48" i="34" s="1"/>
  <c r="B52" i="34"/>
  <c r="C52" i="34" s="1"/>
  <c r="B56" i="34"/>
  <c r="C56" i="34" s="1"/>
  <c r="B60" i="34"/>
  <c r="C60" i="34" s="1"/>
  <c r="B64" i="34"/>
  <c r="C64" i="34" s="1"/>
  <c r="B68" i="34"/>
  <c r="C68" i="34" s="1"/>
  <c r="B72" i="34"/>
  <c r="C72" i="34" s="1"/>
  <c r="B76" i="34"/>
  <c r="C76" i="34" s="1"/>
  <c r="B80" i="34"/>
  <c r="C80" i="34" s="1"/>
  <c r="B84" i="34"/>
  <c r="C84" i="34" s="1"/>
  <c r="B88" i="34"/>
  <c r="C88" i="34" s="1"/>
  <c r="B92" i="34"/>
  <c r="C92" i="34" s="1"/>
  <c r="B96" i="34"/>
  <c r="C96" i="34" s="1"/>
  <c r="B100" i="34"/>
  <c r="C100" i="34" s="1"/>
  <c r="B104" i="34"/>
  <c r="C104" i="34" s="1"/>
  <c r="B108" i="34"/>
  <c r="C108" i="34" s="1"/>
  <c r="B112" i="34"/>
  <c r="C112" i="34" s="1"/>
  <c r="B116" i="34"/>
  <c r="C116" i="34" s="1"/>
  <c r="B120" i="34"/>
  <c r="C120" i="34" s="1"/>
  <c r="B124" i="34"/>
  <c r="C124" i="34" s="1"/>
  <c r="B128" i="34"/>
  <c r="C128" i="34" s="1"/>
  <c r="B132" i="34"/>
  <c r="C132" i="34" s="1"/>
  <c r="B136" i="34"/>
  <c r="C136" i="34" s="1"/>
  <c r="B140" i="34"/>
  <c r="C140" i="34" s="1"/>
  <c r="B144" i="34"/>
  <c r="C144" i="34" s="1"/>
  <c r="B148" i="34"/>
  <c r="C148" i="34" s="1"/>
  <c r="B152" i="34"/>
  <c r="C152" i="34" s="1"/>
  <c r="B156" i="34"/>
  <c r="C156" i="34" s="1"/>
  <c r="B160" i="34"/>
  <c r="C160" i="34" s="1"/>
  <c r="B164" i="34"/>
  <c r="C164" i="34" s="1"/>
  <c r="B168" i="34"/>
  <c r="C168" i="34" s="1"/>
  <c r="B172" i="34"/>
  <c r="C172" i="34" s="1"/>
  <c r="B176" i="34"/>
  <c r="C176" i="34" s="1"/>
  <c r="B180" i="34"/>
  <c r="C180" i="34" s="1"/>
  <c r="B184" i="34"/>
  <c r="C184" i="34" s="1"/>
  <c r="B188" i="34"/>
  <c r="C188" i="34" s="1"/>
  <c r="B192" i="34"/>
  <c r="C192" i="34" s="1"/>
  <c r="B196" i="34"/>
  <c r="C196" i="34" s="1"/>
  <c r="B200" i="34"/>
  <c r="C200" i="34" s="1"/>
  <c r="B204" i="34"/>
  <c r="C204" i="34" s="1"/>
  <c r="B208" i="34"/>
  <c r="C208" i="34" s="1"/>
  <c r="B212" i="34"/>
  <c r="C212" i="34" s="1"/>
  <c r="B216" i="34"/>
  <c r="C216" i="34" s="1"/>
  <c r="B220" i="34"/>
  <c r="C220" i="34" s="1"/>
  <c r="B224" i="34"/>
  <c r="C224" i="34" s="1"/>
  <c r="B228" i="34"/>
  <c r="C228" i="34" s="1"/>
  <c r="B232" i="34"/>
  <c r="C232" i="34" s="1"/>
  <c r="B236" i="34"/>
  <c r="C236" i="34" s="1"/>
  <c r="B240" i="34"/>
  <c r="C240" i="34" s="1"/>
  <c r="B244" i="34"/>
  <c r="C244" i="34" s="1"/>
  <c r="B248" i="34"/>
  <c r="C248" i="34" s="1"/>
  <c r="B252" i="34"/>
  <c r="C252" i="34" s="1"/>
  <c r="B256" i="34"/>
  <c r="C256" i="34" s="1"/>
  <c r="B260" i="34"/>
  <c r="C260" i="34" s="1"/>
  <c r="B264" i="34"/>
  <c r="C264" i="34" s="1"/>
  <c r="B268" i="34"/>
  <c r="C268" i="34" s="1"/>
  <c r="B272" i="34"/>
  <c r="C272" i="34" s="1"/>
  <c r="B276" i="34"/>
  <c r="C276" i="34" s="1"/>
  <c r="G295" i="31"/>
  <c r="G296" i="31" s="1"/>
  <c r="G297" i="31" s="1"/>
  <c r="G282" i="31"/>
  <c r="G291" i="31"/>
  <c r="G292" i="31" s="1"/>
  <c r="G293" i="31" s="1"/>
  <c r="G281" i="31"/>
  <c r="G280" i="31"/>
  <c r="U400" i="31"/>
  <c r="U401" i="31" s="1"/>
  <c r="U402" i="31" s="1"/>
  <c r="U393" i="31"/>
  <c r="U391" i="31"/>
  <c r="U396" i="31"/>
  <c r="U397" i="31" s="1"/>
  <c r="U398" i="31" s="1"/>
  <c r="U392" i="31"/>
  <c r="AC20" i="31"/>
  <c r="F295" i="31"/>
  <c r="F296" i="31" s="1"/>
  <c r="F297" i="31" s="1"/>
  <c r="F282" i="31"/>
  <c r="F291" i="31"/>
  <c r="F292" i="31" s="1"/>
  <c r="F293" i="31" s="1"/>
  <c r="F281" i="31"/>
  <c r="F280" i="31"/>
  <c r="T400" i="31"/>
  <c r="T401" i="31" s="1"/>
  <c r="T402" i="31" s="1"/>
  <c r="T393" i="31"/>
  <c r="T391" i="31"/>
  <c r="T396" i="31"/>
  <c r="T397" i="31" s="1"/>
  <c r="T398" i="31" s="1"/>
  <c r="T392" i="31"/>
  <c r="AB400" i="31"/>
  <c r="AB401" i="31" s="1"/>
  <c r="AB402" i="31" s="1"/>
  <c r="AB393" i="31"/>
  <c r="AB391" i="31"/>
  <c r="AB396" i="31"/>
  <c r="AB397" i="31" s="1"/>
  <c r="AB398" i="31" s="1"/>
  <c r="AB392" i="31"/>
  <c r="AC75" i="31"/>
  <c r="AC79" i="31"/>
  <c r="AC129" i="31"/>
  <c r="H295" i="31"/>
  <c r="H296" i="31" s="1"/>
  <c r="H297" i="31" s="1"/>
  <c r="H282" i="31"/>
  <c r="H291" i="31"/>
  <c r="H292" i="31" s="1"/>
  <c r="H293" i="31" s="1"/>
  <c r="H281" i="31"/>
  <c r="H280" i="31"/>
  <c r="V396" i="31"/>
  <c r="V397" i="31" s="1"/>
  <c r="V398" i="31" s="1"/>
  <c r="V392" i="31"/>
  <c r="V400" i="31"/>
  <c r="V401" i="31" s="1"/>
  <c r="V402" i="31" s="1"/>
  <c r="V393" i="31"/>
  <c r="V391" i="31"/>
  <c r="AC88" i="31"/>
  <c r="AC93" i="31"/>
  <c r="AC98" i="31"/>
  <c r="AC104" i="31"/>
  <c r="AC109" i="31"/>
  <c r="AC120" i="31"/>
  <c r="AC121" i="31"/>
  <c r="W396" i="31"/>
  <c r="W397" i="31" s="1"/>
  <c r="W398" i="31" s="1"/>
  <c r="W392" i="31"/>
  <c r="W393" i="31"/>
  <c r="W400" i="31"/>
  <c r="W401" i="31" s="1"/>
  <c r="W402" i="31" s="1"/>
  <c r="W391" i="31"/>
  <c r="AC87" i="31"/>
  <c r="AC103" i="31"/>
  <c r="AC123" i="31"/>
  <c r="I295" i="31"/>
  <c r="I296" i="31" s="1"/>
  <c r="I297" i="31" s="1"/>
  <c r="I282" i="31"/>
  <c r="I291" i="31"/>
  <c r="I292" i="31" s="1"/>
  <c r="I293" i="31" s="1"/>
  <c r="I281" i="31"/>
  <c r="I280" i="31"/>
  <c r="B295" i="31"/>
  <c r="B296" i="31" s="1"/>
  <c r="B297" i="31" s="1"/>
  <c r="B282" i="31"/>
  <c r="B291" i="31"/>
  <c r="B292" i="31" s="1"/>
  <c r="B293" i="31" s="1"/>
  <c r="B281" i="31"/>
  <c r="B280" i="31"/>
  <c r="J295" i="31"/>
  <c r="J296" i="31" s="1"/>
  <c r="J297" i="31" s="1"/>
  <c r="J282" i="31"/>
  <c r="J291" i="31"/>
  <c r="J292" i="31" s="1"/>
  <c r="J293" i="31" s="1"/>
  <c r="J281" i="31"/>
  <c r="J280" i="31"/>
  <c r="X396" i="31"/>
  <c r="X397" i="31" s="1"/>
  <c r="X398" i="31" s="1"/>
  <c r="X392" i="31"/>
  <c r="X400" i="31"/>
  <c r="X401" i="31" s="1"/>
  <c r="X402" i="31" s="1"/>
  <c r="X393" i="31"/>
  <c r="X391" i="31"/>
  <c r="AC86" i="31"/>
  <c r="AC102" i="31"/>
  <c r="AC112" i="31"/>
  <c r="AC113" i="31"/>
  <c r="AC119" i="31"/>
  <c r="AC126" i="31"/>
  <c r="K295" i="31"/>
  <c r="K296" i="31" s="1"/>
  <c r="K297" i="31" s="1"/>
  <c r="K282" i="31"/>
  <c r="K291" i="31"/>
  <c r="K292" i="31" s="1"/>
  <c r="K293" i="31" s="1"/>
  <c r="K281" i="31"/>
  <c r="K280" i="31"/>
  <c r="Y396" i="31"/>
  <c r="Y397" i="31" s="1"/>
  <c r="Y398" i="31" s="1"/>
  <c r="Y392" i="31"/>
  <c r="Y400" i="31"/>
  <c r="Y401" i="31" s="1"/>
  <c r="Y402" i="31" s="1"/>
  <c r="Y393" i="31"/>
  <c r="Y391" i="31"/>
  <c r="AC115" i="31"/>
  <c r="C295" i="31"/>
  <c r="C296" i="31" s="1"/>
  <c r="C297" i="31" s="1"/>
  <c r="C282" i="31"/>
  <c r="C291" i="31"/>
  <c r="C292" i="31" s="1"/>
  <c r="C293" i="31" s="1"/>
  <c r="C281" i="31"/>
  <c r="C280" i="31"/>
  <c r="D295" i="31"/>
  <c r="D296" i="31" s="1"/>
  <c r="D297" i="31" s="1"/>
  <c r="D291" i="31"/>
  <c r="D292" i="31" s="1"/>
  <c r="D293" i="31" s="1"/>
  <c r="D281" i="31"/>
  <c r="D280" i="31"/>
  <c r="D282" i="31"/>
  <c r="R400" i="31"/>
  <c r="R401" i="31" s="1"/>
  <c r="R402" i="31" s="1"/>
  <c r="R393" i="31"/>
  <c r="R391" i="31"/>
  <c r="R396" i="31"/>
  <c r="R397" i="31" s="1"/>
  <c r="R398" i="31" s="1"/>
  <c r="R392" i="31"/>
  <c r="Z400" i="31"/>
  <c r="Z401" i="31" s="1"/>
  <c r="Z402" i="31" s="1"/>
  <c r="Z393" i="31"/>
  <c r="Z391" i="31"/>
  <c r="Z396" i="31"/>
  <c r="Z397" i="31" s="1"/>
  <c r="Z398" i="31" s="1"/>
  <c r="Z392" i="31"/>
  <c r="AC85" i="31"/>
  <c r="AC90" i="31"/>
  <c r="AC96" i="31"/>
  <c r="AC101" i="31"/>
  <c r="AC106" i="31"/>
  <c r="AC111" i="31"/>
  <c r="AC118" i="31"/>
  <c r="AC137" i="31"/>
  <c r="E295" i="31"/>
  <c r="E296" i="31" s="1"/>
  <c r="E297" i="31" s="1"/>
  <c r="E280" i="31"/>
  <c r="E282" i="31"/>
  <c r="E291" i="31"/>
  <c r="E292" i="31" s="1"/>
  <c r="E293" i="31" s="1"/>
  <c r="E281" i="31"/>
  <c r="S400" i="31"/>
  <c r="S401" i="31" s="1"/>
  <c r="S402" i="31" s="1"/>
  <c r="S393" i="31"/>
  <c r="S391" i="31"/>
  <c r="S396" i="31"/>
  <c r="S397" i="31" s="1"/>
  <c r="S398" i="31" s="1"/>
  <c r="S392" i="31"/>
  <c r="AA400" i="31"/>
  <c r="AA401" i="31" s="1"/>
  <c r="AA402" i="31" s="1"/>
  <c r="AA393" i="31"/>
  <c r="AA391" i="31"/>
  <c r="AA396" i="31"/>
  <c r="AA397" i="31" s="1"/>
  <c r="AA398" i="31" s="1"/>
  <c r="AA392" i="31"/>
  <c r="AC83" i="31"/>
  <c r="AC95" i="31"/>
  <c r="AC114" i="31"/>
  <c r="AC136" i="31"/>
  <c r="AC139" i="31"/>
  <c r="AC150" i="31"/>
  <c r="AC166" i="31"/>
  <c r="AC167" i="31"/>
  <c r="AC182" i="31"/>
  <c r="AC198" i="31"/>
  <c r="AC214" i="31"/>
  <c r="AC149" i="31"/>
  <c r="AC165" i="31"/>
  <c r="AC181" i="31"/>
  <c r="AC151" i="31"/>
  <c r="AC154" i="31"/>
  <c r="AC170" i="31"/>
  <c r="AC186" i="31"/>
  <c r="AC217" i="31"/>
  <c r="AC148" i="31"/>
  <c r="AC164" i="31"/>
  <c r="AC180" i="31"/>
  <c r="AC191" i="31"/>
  <c r="AC196" i="31"/>
  <c r="AC197" i="31"/>
  <c r="AC212" i="31"/>
  <c r="AC213" i="31"/>
  <c r="AC158" i="31"/>
  <c r="AC174" i="31"/>
  <c r="AC175" i="31"/>
  <c r="AC190" i="31"/>
  <c r="AC206" i="31"/>
  <c r="AC207" i="31"/>
  <c r="AC263" i="31"/>
  <c r="AC157" i="31"/>
  <c r="AC173" i="31"/>
  <c r="AC189" i="31"/>
  <c r="AC202" i="31"/>
  <c r="AC218" i="31"/>
  <c r="AC234" i="31"/>
  <c r="AC250" i="31"/>
  <c r="AC266" i="31"/>
  <c r="AC268" i="31"/>
  <c r="AC274" i="31"/>
  <c r="AC233" i="31"/>
  <c r="AC249" i="31"/>
  <c r="AC265" i="31"/>
  <c r="AC227" i="31"/>
  <c r="AC243" i="31"/>
  <c r="AC259" i="31"/>
  <c r="AC273" i="31"/>
  <c r="AC289" i="31"/>
  <c r="AC226" i="31"/>
  <c r="AC220" i="31"/>
  <c r="AC236" i="31"/>
  <c r="AC252" i="31"/>
  <c r="AC225" i="31"/>
  <c r="AC230" i="31"/>
  <c r="AC241" i="31"/>
  <c r="AC246" i="31"/>
  <c r="AC257" i="31"/>
  <c r="AC262" i="31"/>
  <c r="AC286" i="31"/>
  <c r="AC224" i="31"/>
  <c r="AC240" i="31"/>
  <c r="AC251" i="31"/>
  <c r="AC256" i="31"/>
  <c r="AC267" i="31"/>
  <c r="AC276" i="31"/>
  <c r="AC282" i="31"/>
  <c r="AC299" i="31"/>
  <c r="AC303" i="31"/>
  <c r="AC309" i="31"/>
  <c r="AC297" i="31"/>
  <c r="AC307" i="31"/>
  <c r="AC318" i="31"/>
  <c r="AC334" i="31"/>
  <c r="AC350" i="31"/>
  <c r="AC366" i="31"/>
  <c r="AC382" i="31"/>
  <c r="AC302" i="31"/>
  <c r="AC304" i="31"/>
  <c r="AC314" i="31"/>
  <c r="AC321" i="31"/>
  <c r="AC330" i="31"/>
  <c r="AC337" i="31"/>
  <c r="AC346" i="31"/>
  <c r="AC353" i="31"/>
  <c r="AC362" i="31"/>
  <c r="AC369" i="31"/>
  <c r="AC378" i="31"/>
  <c r="AC385" i="31"/>
  <c r="AC293" i="31"/>
  <c r="AC296" i="31"/>
  <c r="AC301" i="31"/>
  <c r="AC306" i="31"/>
  <c r="AC319" i="31"/>
  <c r="AC335" i="31"/>
  <c r="AC358" i="31"/>
  <c r="AC365" i="31"/>
  <c r="AC374" i="31"/>
  <c r="AC381" i="31"/>
  <c r="AC315" i="31"/>
  <c r="AC331" i="31"/>
  <c r="AC347" i="31"/>
  <c r="AC363" i="31"/>
  <c r="AC379" i="31"/>
  <c r="C3" i="44" l="1"/>
  <c r="C258" i="44"/>
  <c r="C361" i="44"/>
  <c r="C543" i="44"/>
  <c r="C818" i="44"/>
  <c r="C863" i="44"/>
  <c r="C898" i="44"/>
  <c r="C914" i="44"/>
  <c r="C930" i="44"/>
  <c r="C946" i="44"/>
  <c r="C962" i="44"/>
  <c r="C978" i="44"/>
  <c r="C994" i="44"/>
  <c r="C209" i="44"/>
  <c r="C362" i="44"/>
  <c r="C458" i="44"/>
  <c r="C618" i="44"/>
  <c r="C655" i="44"/>
  <c r="C690" i="44"/>
  <c r="C794" i="44"/>
  <c r="C882" i="44"/>
  <c r="C105" i="44"/>
  <c r="C161" i="44"/>
  <c r="C314" i="44"/>
  <c r="C546" i="44"/>
  <c r="C770" i="44"/>
  <c r="C41" i="44"/>
  <c r="C106" i="44"/>
  <c r="C218" i="44"/>
  <c r="C321" i="44"/>
  <c r="C466" i="44"/>
  <c r="C746" i="44"/>
  <c r="C866" i="44"/>
  <c r="C65" i="44"/>
  <c r="C130" i="44"/>
  <c r="C233" i="44"/>
  <c r="C386" i="44"/>
  <c r="C479" i="44"/>
  <c r="C562" i="44"/>
  <c r="C599" i="44"/>
  <c r="C754" i="44"/>
  <c r="C890" i="44"/>
  <c r="C906" i="44"/>
  <c r="C922" i="44"/>
  <c r="C938" i="44"/>
  <c r="C954" i="44"/>
  <c r="C970" i="44"/>
  <c r="C986" i="44"/>
  <c r="C1002" i="44"/>
  <c r="C193" i="44"/>
  <c r="C296" i="44"/>
  <c r="C346" i="44"/>
  <c r="C66" i="44"/>
  <c r="C673" i="44"/>
  <c r="C809" i="44"/>
  <c r="C873" i="44"/>
  <c r="C289" i="44"/>
  <c r="C480" i="44"/>
  <c r="C570" i="44"/>
  <c r="C810" i="44"/>
  <c r="C874" i="44"/>
  <c r="C337" i="44"/>
  <c r="C482" i="44"/>
  <c r="C833" i="44"/>
  <c r="C136" i="44"/>
  <c r="C488" i="44"/>
  <c r="C602" i="44"/>
  <c r="C705" i="44"/>
  <c r="C834" i="44"/>
  <c r="C184" i="44"/>
  <c r="C522" i="44"/>
  <c r="C607" i="44"/>
  <c r="C706" i="44"/>
  <c r="C440" i="44"/>
  <c r="C857" i="44"/>
  <c r="C186" i="44"/>
  <c r="C940" i="44"/>
  <c r="C234" i="44"/>
  <c r="C730" i="44"/>
  <c r="C941" i="44"/>
  <c r="C392" i="44"/>
  <c r="C784" i="44"/>
  <c r="C893" i="44"/>
  <c r="C438" i="44"/>
  <c r="C785" i="44"/>
  <c r="C988" i="44"/>
  <c r="C526" i="44"/>
  <c r="C855" i="44"/>
  <c r="C530" i="44"/>
  <c r="C856" i="44"/>
  <c r="C637" i="44"/>
  <c r="C639" i="44"/>
  <c r="C987" i="44"/>
  <c r="C972" i="44"/>
  <c r="C995" i="44"/>
  <c r="C923" i="44"/>
  <c r="C851" i="44"/>
  <c r="C787" i="44"/>
  <c r="C723" i="44"/>
  <c r="C643" i="44"/>
  <c r="C238" i="44"/>
  <c r="C1001" i="44"/>
  <c r="C937" i="44"/>
  <c r="C689" i="44"/>
  <c r="C808" i="44"/>
  <c r="C611" i="44"/>
  <c r="C539" i="44"/>
  <c r="C475" i="44"/>
  <c r="C411" i="44"/>
  <c r="C331" i="44"/>
  <c r="C267" i="44"/>
  <c r="C203" i="44"/>
  <c r="C139" i="44"/>
  <c r="C59" i="44"/>
  <c r="C992" i="44"/>
  <c r="C928" i="44"/>
  <c r="C864" i="44"/>
  <c r="C776" i="44"/>
  <c r="C704" i="44"/>
  <c r="C632" i="44"/>
  <c r="C424" i="44"/>
  <c r="C998" i="44"/>
  <c r="C934" i="44"/>
  <c r="C870" i="44"/>
  <c r="C806" i="44"/>
  <c r="C742" i="44"/>
  <c r="C678" i="44"/>
  <c r="C614" i="44"/>
  <c r="C542" i="44"/>
  <c r="C470" i="44"/>
  <c r="C390" i="44"/>
  <c r="C326" i="44"/>
  <c r="C254" i="44"/>
  <c r="C182" i="44"/>
  <c r="C118" i="44"/>
  <c r="C54" i="44"/>
  <c r="C981" i="44"/>
  <c r="C869" i="44"/>
  <c r="C805" i="44"/>
  <c r="C741" i="44"/>
  <c r="C677" i="44"/>
  <c r="C605" i="44"/>
  <c r="C541" i="44"/>
  <c r="C477" i="44"/>
  <c r="C413" i="44"/>
  <c r="C349" i="44"/>
  <c r="C285" i="44"/>
  <c r="C221" i="44"/>
  <c r="C157" i="44"/>
  <c r="C93" i="44"/>
  <c r="C29" i="44"/>
  <c r="C932" i="44"/>
  <c r="C844" i="44"/>
  <c r="C772" i="44"/>
  <c r="C692" i="44"/>
  <c r="C628" i="44"/>
  <c r="C564" i="44"/>
  <c r="C500" i="44"/>
  <c r="C436" i="44"/>
  <c r="C372" i="44"/>
  <c r="C308" i="44"/>
  <c r="C244" i="44"/>
  <c r="C180" i="44"/>
  <c r="C116" i="44"/>
  <c r="C52" i="44"/>
  <c r="C738" i="44"/>
  <c r="C554" i="44"/>
  <c r="C378" i="44"/>
  <c r="C90" i="44"/>
  <c r="C889" i="44"/>
  <c r="C753" i="44"/>
  <c r="C633" i="44"/>
  <c r="C553" i="44"/>
  <c r="C481" i="44"/>
  <c r="C401" i="44"/>
  <c r="C225" i="44"/>
  <c r="C568" i="44"/>
  <c r="C464" i="44"/>
  <c r="C376" i="44"/>
  <c r="C288" i="44"/>
  <c r="C216" i="44"/>
  <c r="C907" i="44"/>
  <c r="C956" i="44"/>
  <c r="C979" i="44"/>
  <c r="C915" i="44"/>
  <c r="C843" i="44"/>
  <c r="C779" i="44"/>
  <c r="C715" i="44"/>
  <c r="C563" i="44"/>
  <c r="C858" i="44"/>
  <c r="C993" i="44"/>
  <c r="C881" i="44"/>
  <c r="C657" i="44"/>
  <c r="C760" i="44"/>
  <c r="C603" i="44"/>
  <c r="C531" i="44"/>
  <c r="C467" i="44"/>
  <c r="C403" i="44"/>
  <c r="C323" i="44"/>
  <c r="C259" i="44"/>
  <c r="C195" i="44"/>
  <c r="C123" i="44"/>
  <c r="C51" i="44"/>
  <c r="C984" i="44"/>
  <c r="C920" i="44"/>
  <c r="C848" i="44"/>
  <c r="C768" i="44"/>
  <c r="C696" i="44"/>
  <c r="C624" i="44"/>
  <c r="C336" i="44"/>
  <c r="C990" i="44"/>
  <c r="C926" i="44"/>
  <c r="C862" i="44"/>
  <c r="C798" i="44"/>
  <c r="C734" i="44"/>
  <c r="C670" i="44"/>
  <c r="C606" i="44"/>
  <c r="C534" i="44"/>
  <c r="C462" i="44"/>
  <c r="C382" i="44"/>
  <c r="C318" i="44"/>
  <c r="C246" i="44"/>
  <c r="C174" i="44"/>
  <c r="C110" i="44"/>
  <c r="C46" i="44"/>
  <c r="C965" i="44"/>
  <c r="C861" i="44"/>
  <c r="C797" i="44"/>
  <c r="C733" i="44"/>
  <c r="C669" i="44"/>
  <c r="C597" i="44"/>
  <c r="C533" i="44"/>
  <c r="C469" i="44"/>
  <c r="C405" i="44"/>
  <c r="C341" i="44"/>
  <c r="C277" i="44"/>
  <c r="C213" i="44"/>
  <c r="C149" i="44"/>
  <c r="C85" i="44"/>
  <c r="C21" i="44"/>
  <c r="C916" i="44"/>
  <c r="C836" i="44"/>
  <c r="C764" i="44"/>
  <c r="C684" i="44"/>
  <c r="C620" i="44"/>
  <c r="C556" i="44"/>
  <c r="C492" i="44"/>
  <c r="C428" i="44"/>
  <c r="C364" i="44"/>
  <c r="C300" i="44"/>
  <c r="C236" i="44"/>
  <c r="C172" i="44"/>
  <c r="C108" i="44"/>
  <c r="C44" i="44"/>
  <c r="C722" i="44"/>
  <c r="C514" i="44"/>
  <c r="C322" i="44"/>
  <c r="C42" i="44"/>
  <c r="C849" i="44"/>
  <c r="C737" i="44"/>
  <c r="C609" i="44"/>
  <c r="C545" i="44"/>
  <c r="C473" i="44"/>
  <c r="C393" i="44"/>
  <c r="C169" i="44"/>
  <c r="C560" i="44"/>
  <c r="C456" i="44"/>
  <c r="C368" i="44"/>
  <c r="C280" i="44"/>
  <c r="C200" i="44"/>
  <c r="C112" i="44"/>
  <c r="C32" i="44"/>
  <c r="C967" i="44"/>
  <c r="C903" i="44"/>
  <c r="C575" i="44"/>
  <c r="C594" i="44"/>
  <c r="C402" i="44"/>
  <c r="C274" i="44"/>
  <c r="C146" i="44"/>
  <c r="C50" i="44"/>
  <c r="C305" i="44"/>
  <c r="C177" i="44"/>
  <c r="C57" i="44"/>
  <c r="C823" i="44"/>
  <c r="C759" i="44"/>
  <c r="C695" i="44"/>
  <c r="C567" i="44"/>
  <c r="C487" i="44"/>
  <c r="C407" i="44"/>
  <c r="C343" i="44"/>
  <c r="C279" i="44"/>
  <c r="C215" i="44"/>
  <c r="C151" i="44"/>
  <c r="C87" i="44"/>
  <c r="C23" i="44"/>
  <c r="C707" i="44"/>
  <c r="C924" i="44"/>
  <c r="C971" i="44"/>
  <c r="C899" i="44"/>
  <c r="C835" i="44"/>
  <c r="C771" i="44"/>
  <c r="C699" i="44"/>
  <c r="C387" i="44"/>
  <c r="C850" i="44"/>
  <c r="C985" i="44"/>
  <c r="C865" i="44"/>
  <c r="C625" i="44"/>
  <c r="C680" i="44"/>
  <c r="C595" i="44"/>
  <c r="C523" i="44"/>
  <c r="C459" i="44"/>
  <c r="C395" i="44"/>
  <c r="C315" i="44"/>
  <c r="C251" i="44"/>
  <c r="C187" i="44"/>
  <c r="C115" i="44"/>
  <c r="C43" i="44"/>
  <c r="C976" i="44"/>
  <c r="C912" i="44"/>
  <c r="C840" i="44"/>
  <c r="C752" i="44"/>
  <c r="C688" i="44"/>
  <c r="C616" i="44"/>
  <c r="C312" i="44"/>
  <c r="C982" i="44"/>
  <c r="C918" i="44"/>
  <c r="C854" i="44"/>
  <c r="C790" i="44"/>
  <c r="C726" i="44"/>
  <c r="C662" i="44"/>
  <c r="C598" i="44"/>
  <c r="C518" i="44"/>
  <c r="C454" i="44"/>
  <c r="C374" i="44"/>
  <c r="C310" i="44"/>
  <c r="C230" i="44"/>
  <c r="C166" i="44"/>
  <c r="C102" i="44"/>
  <c r="C38" i="44"/>
  <c r="C949" i="44"/>
  <c r="C853" i="44"/>
  <c r="C789" i="44"/>
  <c r="C725" i="44"/>
  <c r="C661" i="44"/>
  <c r="C589" i="44"/>
  <c r="C525" i="44"/>
  <c r="C461" i="44"/>
  <c r="C397" i="44"/>
  <c r="C333" i="44"/>
  <c r="C269" i="44"/>
  <c r="C205" i="44"/>
  <c r="C141" i="44"/>
  <c r="C77" i="44"/>
  <c r="C13" i="44"/>
  <c r="C900" i="44"/>
  <c r="C828" i="44"/>
  <c r="C748" i="44"/>
  <c r="C676" i="44"/>
  <c r="C612" i="44"/>
  <c r="C548" i="44"/>
  <c r="C484" i="44"/>
  <c r="C420" i="44"/>
  <c r="C356" i="44"/>
  <c r="C292" i="44"/>
  <c r="C228" i="44"/>
  <c r="C164" i="44"/>
  <c r="C100" i="44"/>
  <c r="C36" i="44"/>
  <c r="C714" i="44"/>
  <c r="C498" i="44"/>
  <c r="C298" i="44"/>
  <c r="C26" i="44"/>
  <c r="C841" i="44"/>
  <c r="C713" i="44"/>
  <c r="C601" i="44"/>
  <c r="C537" i="44"/>
  <c r="C465" i="44"/>
  <c r="C385" i="44"/>
  <c r="C145" i="44"/>
  <c r="C536" i="44"/>
  <c r="C448" i="44"/>
  <c r="C360" i="44"/>
  <c r="C272" i="44"/>
  <c r="C192" i="44"/>
  <c r="C96" i="44"/>
  <c r="C24" i="44"/>
  <c r="C959" i="44"/>
  <c r="C895" i="44"/>
  <c r="C511" i="44"/>
  <c r="C586" i="44"/>
  <c r="C394" i="44"/>
  <c r="C266" i="44"/>
  <c r="C138" i="44"/>
  <c r="C34" i="44"/>
  <c r="C281" i="44"/>
  <c r="C153" i="44"/>
  <c r="C49" i="44"/>
  <c r="C815" i="44"/>
  <c r="C751" i="44"/>
  <c r="C687" i="44"/>
  <c r="C559" i="44"/>
  <c r="C471" i="44"/>
  <c r="C399" i="44"/>
  <c r="C335" i="44"/>
  <c r="C271" i="44"/>
  <c r="C207" i="44"/>
  <c r="C143" i="44"/>
  <c r="C79" i="44"/>
  <c r="C15" i="44"/>
  <c r="C989" i="44"/>
  <c r="C908" i="44"/>
  <c r="C963" i="44"/>
  <c r="C891" i="44"/>
  <c r="C827" i="44"/>
  <c r="C763" i="44"/>
  <c r="C691" i="44"/>
  <c r="C339" i="44"/>
  <c r="C842" i="44"/>
  <c r="C977" i="44"/>
  <c r="C793" i="44"/>
  <c r="C617" i="44"/>
  <c r="C600" i="44"/>
  <c r="C587" i="44"/>
  <c r="C515" i="44"/>
  <c r="C451" i="44"/>
  <c r="C379" i="44"/>
  <c r="C307" i="44"/>
  <c r="C243" i="44"/>
  <c r="C179" i="44"/>
  <c r="C107" i="44"/>
  <c r="C35" i="44"/>
  <c r="C968" i="44"/>
  <c r="C904" i="44"/>
  <c r="C832" i="44"/>
  <c r="C744" i="44"/>
  <c r="C672" i="44"/>
  <c r="C608" i="44"/>
  <c r="C264" i="44"/>
  <c r="C974" i="44"/>
  <c r="C910" i="44"/>
  <c r="C846" i="44"/>
  <c r="C782" i="44"/>
  <c r="C718" i="44"/>
  <c r="C654" i="44"/>
  <c r="C590" i="44"/>
  <c r="C510" i="44"/>
  <c r="C430" i="44"/>
  <c r="C366" i="44"/>
  <c r="C302" i="44"/>
  <c r="C222" i="44"/>
  <c r="C158" i="44"/>
  <c r="C94" i="44"/>
  <c r="C30" i="44"/>
  <c r="C933" i="44"/>
  <c r="C845" i="44"/>
  <c r="C781" i="44"/>
  <c r="C717" i="44"/>
  <c r="C653" i="44"/>
  <c r="C581" i="44"/>
  <c r="C517" i="44"/>
  <c r="C453" i="44"/>
  <c r="C389" i="44"/>
  <c r="C325" i="44"/>
  <c r="C261" i="44"/>
  <c r="C197" i="44"/>
  <c r="C133" i="44"/>
  <c r="C69" i="44"/>
  <c r="C5" i="44"/>
  <c r="C884" i="44"/>
  <c r="C820" i="44"/>
  <c r="C740" i="44"/>
  <c r="C668" i="44"/>
  <c r="C604" i="44"/>
  <c r="C540" i="44"/>
  <c r="C476" i="44"/>
  <c r="C412" i="44"/>
  <c r="C348" i="44"/>
  <c r="C284" i="44"/>
  <c r="C220" i="44"/>
  <c r="C156" i="44"/>
  <c r="C92" i="44"/>
  <c r="C28" i="44"/>
  <c r="C698" i="44"/>
  <c r="C490" i="44"/>
  <c r="C282" i="44"/>
  <c r="C929" i="44"/>
  <c r="C825" i="44"/>
  <c r="C697" i="44"/>
  <c r="C593" i="44"/>
  <c r="C377" i="44"/>
  <c r="C129" i="44"/>
  <c r="C973" i="44"/>
  <c r="C892" i="44"/>
  <c r="C955" i="44"/>
  <c r="C883" i="44"/>
  <c r="C819" i="44"/>
  <c r="C755" i="44"/>
  <c r="C683" i="44"/>
  <c r="C131" i="44"/>
  <c r="C826" i="44"/>
  <c r="C969" i="44"/>
  <c r="C769" i="44"/>
  <c r="C521" i="44"/>
  <c r="C651" i="44"/>
  <c r="C579" i="44"/>
  <c r="C507" i="44"/>
  <c r="C443" i="44"/>
  <c r="C371" i="44"/>
  <c r="C299" i="44"/>
  <c r="C235" i="44"/>
  <c r="C171" i="44"/>
  <c r="C99" i="44"/>
  <c r="C27" i="44"/>
  <c r="C960" i="44"/>
  <c r="C896" i="44"/>
  <c r="C824" i="44"/>
  <c r="C736" i="44"/>
  <c r="C664" i="44"/>
  <c r="C584" i="44"/>
  <c r="C208" i="44"/>
  <c r="C966" i="44"/>
  <c r="C902" i="44"/>
  <c r="C838" i="44"/>
  <c r="C774" i="44"/>
  <c r="C710" i="44"/>
  <c r="C646" i="44"/>
  <c r="C582" i="44"/>
  <c r="C502" i="44"/>
  <c r="C422" i="44"/>
  <c r="C358" i="44"/>
  <c r="C294" i="44"/>
  <c r="C214" i="44"/>
  <c r="C150" i="44"/>
  <c r="C86" i="44"/>
  <c r="C22" i="44"/>
  <c r="C917" i="44"/>
  <c r="C837" i="44"/>
  <c r="C773" i="44"/>
  <c r="C709" i="44"/>
  <c r="C645" i="44"/>
  <c r="C573" i="44"/>
  <c r="C509" i="44"/>
  <c r="C445" i="44"/>
  <c r="C381" i="44"/>
  <c r="C317" i="44"/>
  <c r="C253" i="44"/>
  <c r="C189" i="44"/>
  <c r="C125" i="44"/>
  <c r="C61" i="44"/>
  <c r="C996" i="44"/>
  <c r="C876" i="44"/>
  <c r="C812" i="44"/>
  <c r="C724" i="44"/>
  <c r="C660" i="44"/>
  <c r="C596" i="44"/>
  <c r="C532" i="44"/>
  <c r="C468" i="44"/>
  <c r="C404" i="44"/>
  <c r="C340" i="44"/>
  <c r="C276" i="44"/>
  <c r="C212" i="44"/>
  <c r="C148" i="44"/>
  <c r="C84" i="44"/>
  <c r="C20" i="44"/>
  <c r="C682" i="44"/>
  <c r="C450" i="44"/>
  <c r="C250" i="44"/>
  <c r="C921" i="44"/>
  <c r="C817" i="44"/>
  <c r="C681" i="44"/>
  <c r="C585" i="44"/>
  <c r="C513" i="44"/>
  <c r="C441" i="44"/>
  <c r="C353" i="44"/>
  <c r="C81" i="44"/>
  <c r="C520" i="44"/>
  <c r="C957" i="44"/>
  <c r="C780" i="44"/>
  <c r="C947" i="44"/>
  <c r="C875" i="44"/>
  <c r="C811" i="44"/>
  <c r="C747" i="44"/>
  <c r="C675" i="44"/>
  <c r="C67" i="44"/>
  <c r="C802" i="44"/>
  <c r="C961" i="44"/>
  <c r="C745" i="44"/>
  <c r="C457" i="44"/>
  <c r="C635" i="44"/>
  <c r="C571" i="44"/>
  <c r="C499" i="44"/>
  <c r="C435" i="44"/>
  <c r="C363" i="44"/>
  <c r="C291" i="44"/>
  <c r="C227" i="44"/>
  <c r="C163" i="44"/>
  <c r="C91" i="44"/>
  <c r="C19" i="44"/>
  <c r="C952" i="44"/>
  <c r="C888" i="44"/>
  <c r="C816" i="44"/>
  <c r="C728" i="44"/>
  <c r="C656" i="44"/>
  <c r="C552" i="44"/>
  <c r="C168" i="44"/>
  <c r="C958" i="44"/>
  <c r="C894" i="44"/>
  <c r="C830" i="44"/>
  <c r="C766" i="44"/>
  <c r="C702" i="44"/>
  <c r="C638" i="44"/>
  <c r="C574" i="44"/>
  <c r="C494" i="44"/>
  <c r="C414" i="44"/>
  <c r="C350" i="44"/>
  <c r="C278" i="44"/>
  <c r="C206" i="44"/>
  <c r="C142" i="44"/>
  <c r="C78" i="44"/>
  <c r="C14" i="44"/>
  <c r="C901" i="44"/>
  <c r="C829" i="44"/>
  <c r="C765" i="44"/>
  <c r="C701" i="44"/>
  <c r="C629" i="44"/>
  <c r="C565" i="44"/>
  <c r="C501" i="44"/>
  <c r="C437" i="44"/>
  <c r="C373" i="44"/>
  <c r="C309" i="44"/>
  <c r="C245" i="44"/>
  <c r="C181" i="44"/>
  <c r="C117" i="44"/>
  <c r="C53" i="44"/>
  <c r="C980" i="44"/>
  <c r="C868" i="44"/>
  <c r="C804" i="44"/>
  <c r="C716" i="44"/>
  <c r="C652" i="44"/>
  <c r="C588" i="44"/>
  <c r="C524" i="44"/>
  <c r="C460" i="44"/>
  <c r="C396" i="44"/>
  <c r="C332" i="44"/>
  <c r="C268" i="44"/>
  <c r="C204" i="44"/>
  <c r="C140" i="44"/>
  <c r="C76" i="44"/>
  <c r="C12" i="44"/>
  <c r="C666" i="44"/>
  <c r="C434" i="44"/>
  <c r="C194" i="44"/>
  <c r="C913" i="44"/>
  <c r="C925" i="44"/>
  <c r="C803" i="44"/>
  <c r="C786" i="44"/>
  <c r="C627" i="44"/>
  <c r="C355" i="44"/>
  <c r="C83" i="44"/>
  <c r="C800" i="44"/>
  <c r="C104" i="44"/>
  <c r="C758" i="44"/>
  <c r="C486" i="44"/>
  <c r="C198" i="44"/>
  <c r="C885" i="44"/>
  <c r="C621" i="44"/>
  <c r="C365" i="44"/>
  <c r="C109" i="44"/>
  <c r="C796" i="44"/>
  <c r="C516" i="44"/>
  <c r="C260" i="44"/>
  <c r="C4" i="44"/>
  <c r="C905" i="44"/>
  <c r="C577" i="44"/>
  <c r="C433" i="44"/>
  <c r="C576" i="44"/>
  <c r="C400" i="44"/>
  <c r="C248" i="44"/>
  <c r="C128" i="44"/>
  <c r="C16" i="44"/>
  <c r="C935" i="44"/>
  <c r="C663" i="44"/>
  <c r="C578" i="44"/>
  <c r="C338" i="44"/>
  <c r="C178" i="44"/>
  <c r="C18" i="44"/>
  <c r="C241" i="44"/>
  <c r="C89" i="44"/>
  <c r="C807" i="44"/>
  <c r="C727" i="44"/>
  <c r="C615" i="44"/>
  <c r="C463" i="44"/>
  <c r="C375" i="44"/>
  <c r="C295" i="44"/>
  <c r="C199" i="44"/>
  <c r="C119" i="44"/>
  <c r="C39" i="44"/>
  <c r="C427" i="44"/>
  <c r="C68" i="44"/>
  <c r="C871" i="44"/>
  <c r="C631" i="44"/>
  <c r="C48" i="44"/>
  <c r="C97" i="44"/>
  <c r="C909" i="44"/>
  <c r="C795" i="44"/>
  <c r="C778" i="44"/>
  <c r="C619" i="44"/>
  <c r="C347" i="44"/>
  <c r="C75" i="44"/>
  <c r="C792" i="44"/>
  <c r="C40" i="44"/>
  <c r="C750" i="44"/>
  <c r="C478" i="44"/>
  <c r="C190" i="44"/>
  <c r="C877" i="44"/>
  <c r="C613" i="44"/>
  <c r="C357" i="44"/>
  <c r="C101" i="44"/>
  <c r="C788" i="44"/>
  <c r="C508" i="44"/>
  <c r="C252" i="44"/>
  <c r="C762" i="44"/>
  <c r="C897" i="44"/>
  <c r="C569" i="44"/>
  <c r="C425" i="44"/>
  <c r="C528" i="44"/>
  <c r="C384" i="44"/>
  <c r="C240" i="44"/>
  <c r="C120" i="44"/>
  <c r="C8" i="44"/>
  <c r="C927" i="44"/>
  <c r="C591" i="44"/>
  <c r="C538" i="44"/>
  <c r="C330" i="44"/>
  <c r="C162" i="44"/>
  <c r="C10" i="44"/>
  <c r="C217" i="44"/>
  <c r="C73" i="44"/>
  <c r="C799" i="44"/>
  <c r="C719" i="44"/>
  <c r="C583" i="44"/>
  <c r="C455" i="44"/>
  <c r="C367" i="44"/>
  <c r="C287" i="44"/>
  <c r="C191" i="44"/>
  <c r="C111" i="44"/>
  <c r="C31" i="44"/>
  <c r="C201" i="44"/>
  <c r="C711" i="44"/>
  <c r="C439" i="44"/>
  <c r="C263" i="44"/>
  <c r="C183" i="44"/>
  <c r="C7" i="44"/>
  <c r="C25" i="44"/>
  <c r="C351" i="44"/>
  <c r="C175" i="44"/>
  <c r="C63" i="44"/>
  <c r="C880" i="44"/>
  <c r="C544" i="44"/>
  <c r="C558" i="44"/>
  <c r="C6" i="44"/>
  <c r="C173" i="44"/>
  <c r="C170" i="44"/>
  <c r="C152" i="44"/>
  <c r="C210" i="44"/>
  <c r="C503" i="44"/>
  <c r="C449" i="44"/>
  <c r="C202" i="44"/>
  <c r="C383" i="44"/>
  <c r="C756" i="44"/>
  <c r="C739" i="44"/>
  <c r="C953" i="44"/>
  <c r="C555" i="44"/>
  <c r="C283" i="44"/>
  <c r="C11" i="44"/>
  <c r="C720" i="44"/>
  <c r="C950" i="44"/>
  <c r="C694" i="44"/>
  <c r="C406" i="44"/>
  <c r="C134" i="44"/>
  <c r="C821" i="44"/>
  <c r="C557" i="44"/>
  <c r="C301" i="44"/>
  <c r="C45" i="44"/>
  <c r="C708" i="44"/>
  <c r="C452" i="44"/>
  <c r="C196" i="44"/>
  <c r="C634" i="44"/>
  <c r="C801" i="44"/>
  <c r="C561" i="44"/>
  <c r="C409" i="44"/>
  <c r="C512" i="44"/>
  <c r="C352" i="44"/>
  <c r="C232" i="44"/>
  <c r="C88" i="44"/>
  <c r="C999" i="44"/>
  <c r="C919" i="44"/>
  <c r="C447" i="44"/>
  <c r="C506" i="44"/>
  <c r="C306" i="44"/>
  <c r="C122" i="44"/>
  <c r="C369" i="44"/>
  <c r="C33" i="44"/>
  <c r="C791" i="44"/>
  <c r="C551" i="44"/>
  <c r="C359" i="44"/>
  <c r="C103" i="44"/>
  <c r="C703" i="44"/>
  <c r="C431" i="44"/>
  <c r="C417" i="44"/>
  <c r="C580" i="44"/>
  <c r="C416" i="44"/>
  <c r="C642" i="44"/>
  <c r="C113" i="44"/>
  <c r="C311" i="44"/>
  <c r="C592" i="44"/>
  <c r="C249" i="44"/>
  <c r="C303" i="44"/>
  <c r="C732" i="44"/>
  <c r="C731" i="44"/>
  <c r="C945" i="44"/>
  <c r="C547" i="44"/>
  <c r="C275" i="44"/>
  <c r="C1000" i="44"/>
  <c r="C712" i="44"/>
  <c r="C942" i="44"/>
  <c r="C686" i="44"/>
  <c r="C398" i="44"/>
  <c r="C126" i="44"/>
  <c r="C813" i="44"/>
  <c r="C549" i="44"/>
  <c r="C293" i="44"/>
  <c r="C37" i="44"/>
  <c r="C700" i="44"/>
  <c r="C444" i="44"/>
  <c r="C188" i="44"/>
  <c r="C626" i="44"/>
  <c r="C777" i="44"/>
  <c r="C529" i="44"/>
  <c r="C297" i="44"/>
  <c r="C496" i="44"/>
  <c r="C344" i="44"/>
  <c r="C224" i="44"/>
  <c r="C80" i="44"/>
  <c r="C991" i="44"/>
  <c r="C911" i="44"/>
  <c r="C674" i="44"/>
  <c r="C474" i="44"/>
  <c r="C290" i="44"/>
  <c r="C114" i="44"/>
  <c r="C345" i="44"/>
  <c r="C185" i="44"/>
  <c r="C783" i="44"/>
  <c r="C535" i="44"/>
  <c r="C255" i="44"/>
  <c r="C95" i="44"/>
  <c r="C446" i="44"/>
  <c r="C489" i="44"/>
  <c r="C265" i="44"/>
  <c r="C231" i="44"/>
  <c r="C943" i="44"/>
  <c r="C831" i="44"/>
  <c r="C939" i="44"/>
  <c r="C667" i="44"/>
  <c r="C729" i="44"/>
  <c r="C491" i="44"/>
  <c r="C219" i="44"/>
  <c r="C944" i="44"/>
  <c r="C648" i="44"/>
  <c r="C886" i="44"/>
  <c r="C630" i="44"/>
  <c r="C342" i="44"/>
  <c r="C70" i="44"/>
  <c r="C757" i="44"/>
  <c r="C493" i="44"/>
  <c r="C237" i="44"/>
  <c r="C964" i="44"/>
  <c r="C644" i="44"/>
  <c r="C388" i="44"/>
  <c r="C132" i="44"/>
  <c r="C426" i="44"/>
  <c r="C761" i="44"/>
  <c r="C505" i="44"/>
  <c r="C273" i="44"/>
  <c r="C472" i="44"/>
  <c r="C328" i="44"/>
  <c r="C176" i="44"/>
  <c r="C72" i="44"/>
  <c r="C983" i="44"/>
  <c r="C887" i="44"/>
  <c r="C658" i="44"/>
  <c r="C442" i="44"/>
  <c r="C242" i="44"/>
  <c r="C98" i="44"/>
  <c r="C329" i="44"/>
  <c r="C137" i="44"/>
  <c r="C9" i="44"/>
  <c r="C775" i="44"/>
  <c r="C679" i="44"/>
  <c r="C527" i="44"/>
  <c r="C423" i="44"/>
  <c r="C327" i="44"/>
  <c r="C247" i="44"/>
  <c r="C167" i="44"/>
  <c r="C71" i="44"/>
  <c r="C82" i="44"/>
  <c r="C847" i="44"/>
  <c r="C647" i="44"/>
  <c r="C415" i="44"/>
  <c r="C239" i="44"/>
  <c r="C867" i="44"/>
  <c r="C429" i="44"/>
  <c r="C324" i="44"/>
  <c r="C17" i="44"/>
  <c r="C304" i="44"/>
  <c r="C951" i="44"/>
  <c r="C370" i="44"/>
  <c r="C839" i="44"/>
  <c r="C391" i="44"/>
  <c r="C55" i="44"/>
  <c r="C256" i="44"/>
  <c r="C354" i="44"/>
  <c r="C735" i="44"/>
  <c r="C223" i="44"/>
  <c r="C931" i="44"/>
  <c r="C659" i="44"/>
  <c r="C721" i="44"/>
  <c r="C483" i="44"/>
  <c r="C211" i="44"/>
  <c r="C936" i="44"/>
  <c r="C640" i="44"/>
  <c r="C878" i="44"/>
  <c r="C622" i="44"/>
  <c r="C334" i="44"/>
  <c r="C62" i="44"/>
  <c r="C749" i="44"/>
  <c r="C485" i="44"/>
  <c r="C229" i="44"/>
  <c r="C948" i="44"/>
  <c r="C636" i="44"/>
  <c r="C380" i="44"/>
  <c r="C124" i="44"/>
  <c r="C410" i="44"/>
  <c r="C665" i="44"/>
  <c r="C497" i="44"/>
  <c r="C257" i="44"/>
  <c r="C432" i="44"/>
  <c r="C320" i="44"/>
  <c r="C160" i="44"/>
  <c r="C64" i="44"/>
  <c r="C975" i="44"/>
  <c r="C879" i="44"/>
  <c r="C650" i="44"/>
  <c r="C418" i="44"/>
  <c r="C226" i="44"/>
  <c r="C313" i="44"/>
  <c r="C121" i="44"/>
  <c r="C767" i="44"/>
  <c r="C519" i="44"/>
  <c r="C319" i="44"/>
  <c r="C159" i="44"/>
  <c r="C155" i="44"/>
  <c r="C822" i="44"/>
  <c r="C270" i="44"/>
  <c r="C693" i="44"/>
  <c r="C860" i="44"/>
  <c r="C649" i="44"/>
  <c r="C56" i="44"/>
  <c r="C74" i="44"/>
  <c r="C743" i="44"/>
  <c r="C135" i="44"/>
  <c r="C408" i="44"/>
  <c r="C610" i="44"/>
  <c r="C623" i="44"/>
  <c r="C47" i="44"/>
  <c r="C859" i="44"/>
  <c r="C286" i="44"/>
  <c r="C566" i="44"/>
  <c r="C419" i="44"/>
  <c r="C147" i="44"/>
  <c r="C872" i="44"/>
  <c r="C504" i="44"/>
  <c r="C814" i="44"/>
  <c r="C550" i="44"/>
  <c r="C262" i="44"/>
  <c r="C997" i="44"/>
  <c r="C685" i="44"/>
  <c r="C421" i="44"/>
  <c r="C165" i="44"/>
  <c r="C852" i="44"/>
  <c r="C572" i="44"/>
  <c r="C316" i="44"/>
  <c r="C60" i="44"/>
  <c r="C154" i="44"/>
  <c r="C641" i="44"/>
  <c r="C144" i="44"/>
  <c r="C671" i="44"/>
  <c r="C58" i="44"/>
  <c r="C495" i="44"/>
  <c r="C127" i="44"/>
  <c r="G287" i="31"/>
  <c r="I301" i="31"/>
  <c r="I302" i="31"/>
  <c r="I287" i="31"/>
  <c r="I286" i="31"/>
  <c r="W409" i="31"/>
  <c r="W405" i="31"/>
  <c r="W410" i="31"/>
  <c r="W406" i="31"/>
  <c r="H302" i="31"/>
  <c r="H301" i="31"/>
  <c r="H286" i="31"/>
  <c r="H287" i="31"/>
  <c r="AA410" i="31"/>
  <c r="AA406" i="31"/>
  <c r="AA409" i="31"/>
  <c r="AA405" i="31"/>
  <c r="B287" i="31"/>
  <c r="B302" i="31"/>
  <c r="B301" i="31"/>
  <c r="B286" i="31"/>
  <c r="D302" i="31"/>
  <c r="D301" i="31"/>
  <c r="D287" i="31"/>
  <c r="D286" i="31"/>
  <c r="E302" i="31"/>
  <c r="E301" i="31"/>
  <c r="E306" i="31" s="1"/>
  <c r="E287" i="31"/>
  <c r="E286" i="31"/>
  <c r="K302" i="31"/>
  <c r="K301" i="31"/>
  <c r="K287" i="31"/>
  <c r="K286" i="31"/>
  <c r="R410" i="31"/>
  <c r="R406" i="31"/>
  <c r="R409" i="31"/>
  <c r="R405" i="31"/>
  <c r="C302" i="31"/>
  <c r="C287" i="31"/>
  <c r="C301" i="31"/>
  <c r="C286" i="31"/>
  <c r="Y409" i="31"/>
  <c r="Y405" i="31"/>
  <c r="Y410" i="31"/>
  <c r="Y406" i="31"/>
  <c r="S410" i="31"/>
  <c r="S406" i="31"/>
  <c r="S405" i="31"/>
  <c r="S409" i="31"/>
  <c r="Z410" i="31"/>
  <c r="Z406" i="31"/>
  <c r="Z409" i="31"/>
  <c r="Z405" i="31"/>
  <c r="L295" i="31"/>
  <c r="L296" i="31" s="1"/>
  <c r="L297" i="31" s="1"/>
  <c r="N185" i="31" s="1"/>
  <c r="AY187" i="31" s="1"/>
  <c r="L291" i="31"/>
  <c r="L292" i="31" s="1"/>
  <c r="L293" i="31" s="1"/>
  <c r="L281" i="31"/>
  <c r="L280" i="31"/>
  <c r="L282" i="31"/>
  <c r="J302" i="31"/>
  <c r="J301" i="31"/>
  <c r="J287" i="31"/>
  <c r="J286" i="31"/>
  <c r="V409" i="31"/>
  <c r="V405" i="31"/>
  <c r="V410" i="31"/>
  <c r="V406" i="31"/>
  <c r="T410" i="31"/>
  <c r="T406" i="31"/>
  <c r="T409" i="31"/>
  <c r="T405" i="31"/>
  <c r="AC400" i="31"/>
  <c r="AC401" i="31" s="1"/>
  <c r="AC402" i="31" s="1"/>
  <c r="AE331" i="31" s="1"/>
  <c r="BG345" i="31" s="1"/>
  <c r="AC393" i="31"/>
  <c r="AC391" i="31"/>
  <c r="AC396" i="31"/>
  <c r="AC397" i="31" s="1"/>
  <c r="AC398" i="31" s="1"/>
  <c r="AD137" i="31" s="1"/>
  <c r="AC392" i="31"/>
  <c r="U410" i="31"/>
  <c r="U406" i="31"/>
  <c r="U409" i="31"/>
  <c r="U405" i="31"/>
  <c r="X409" i="31"/>
  <c r="X405" i="31"/>
  <c r="X410" i="31"/>
  <c r="X406" i="31"/>
  <c r="AB410" i="31"/>
  <c r="AB406" i="31"/>
  <c r="AB409" i="31"/>
  <c r="AB405" i="31"/>
  <c r="F302" i="31"/>
  <c r="F301" i="31"/>
  <c r="F287" i="31"/>
  <c r="F286" i="31"/>
  <c r="G302" i="31"/>
  <c r="G301" i="31"/>
  <c r="G286" i="31"/>
  <c r="D319" i="44" l="1"/>
  <c r="E319" i="44" s="1"/>
  <c r="D429" i="44"/>
  <c r="E429" i="44" s="1"/>
  <c r="D95" i="44"/>
  <c r="E95" i="44" s="1"/>
  <c r="D45" i="44"/>
  <c r="E45" i="44" s="1"/>
  <c r="D508" i="44"/>
  <c r="E508" i="44" s="1"/>
  <c r="D4" i="44"/>
  <c r="E4" i="44" s="1"/>
  <c r="D888" i="44"/>
  <c r="E888" i="44" s="1"/>
  <c r="D812" i="44"/>
  <c r="E812" i="44" s="1"/>
  <c r="D651" i="44"/>
  <c r="E651" i="44" s="1"/>
  <c r="D781" i="44"/>
  <c r="E781" i="44" s="1"/>
  <c r="D79" i="44"/>
  <c r="E79" i="44" s="1"/>
  <c r="D548" i="44"/>
  <c r="E548" i="44" s="1"/>
  <c r="D850" i="44"/>
  <c r="E850" i="44" s="1"/>
  <c r="D514" i="44"/>
  <c r="E514" i="44" s="1"/>
  <c r="D259" i="44"/>
  <c r="E259" i="44" s="1"/>
  <c r="D932" i="44"/>
  <c r="E932" i="44" s="1"/>
  <c r="D923" i="44"/>
  <c r="E923" i="44" s="1"/>
  <c r="D314" i="44"/>
  <c r="E314" i="44" s="1"/>
  <c r="D649" i="44"/>
  <c r="E649" i="44" s="1"/>
  <c r="D391" i="44"/>
  <c r="E391" i="44" s="1"/>
  <c r="D630" i="44"/>
  <c r="E630" i="44" s="1"/>
  <c r="D275" i="44"/>
  <c r="E275" i="44" s="1"/>
  <c r="D11" i="44"/>
  <c r="E11" i="44" s="1"/>
  <c r="D788" i="44"/>
  <c r="E788" i="44" s="1"/>
  <c r="D128" i="44"/>
  <c r="E128" i="44" s="1"/>
  <c r="D245" i="44"/>
  <c r="E245" i="44" s="1"/>
  <c r="D250" i="44"/>
  <c r="E250" i="44" s="1"/>
  <c r="D584" i="44"/>
  <c r="E584" i="44" s="1"/>
  <c r="D740" i="44"/>
  <c r="E740" i="44" s="1"/>
  <c r="D587" i="44"/>
  <c r="E587" i="44" s="1"/>
  <c r="D100" i="44"/>
  <c r="E100" i="44" s="1"/>
  <c r="D459" i="44"/>
  <c r="E459" i="44" s="1"/>
  <c r="D112" i="44"/>
  <c r="E112" i="44" s="1"/>
  <c r="D174" i="44"/>
  <c r="E174" i="44" s="1"/>
  <c r="D956" i="44"/>
  <c r="E956" i="44" s="1"/>
  <c r="D29" i="44"/>
  <c r="E29" i="44" s="1"/>
  <c r="D267" i="44"/>
  <c r="E267" i="44" s="1"/>
  <c r="D562" i="44"/>
  <c r="E562" i="44" s="1"/>
  <c r="D58" i="44"/>
  <c r="E58" i="44" s="1"/>
  <c r="D852" i="44"/>
  <c r="E852" i="44" s="1"/>
  <c r="D504" i="44"/>
  <c r="E504" i="44" s="1"/>
  <c r="D623" i="44"/>
  <c r="E623" i="44" s="1"/>
  <c r="D860" i="44"/>
  <c r="E860" i="44" s="1"/>
  <c r="D767" i="44"/>
  <c r="E767" i="44" s="1"/>
  <c r="D64" i="44"/>
  <c r="E64" i="44" s="1"/>
  <c r="D124" i="44"/>
  <c r="E124" i="44" s="1"/>
  <c r="D334" i="44"/>
  <c r="E334" i="44" s="1"/>
  <c r="D659" i="44"/>
  <c r="E659" i="44" s="1"/>
  <c r="D839" i="44"/>
  <c r="E839" i="44" s="1"/>
  <c r="D239" i="44"/>
  <c r="E239" i="44" s="1"/>
  <c r="D327" i="44"/>
  <c r="E327" i="44" s="1"/>
  <c r="D98" i="44"/>
  <c r="E98" i="44" s="1"/>
  <c r="D328" i="44"/>
  <c r="E328" i="44" s="1"/>
  <c r="D644" i="44"/>
  <c r="E644" i="44" s="1"/>
  <c r="D886" i="44"/>
  <c r="E886" i="44" s="1"/>
  <c r="D831" i="44"/>
  <c r="E831" i="44" s="1"/>
  <c r="D535" i="44"/>
  <c r="E535" i="44" s="1"/>
  <c r="D911" i="44"/>
  <c r="E911" i="44" s="1"/>
  <c r="D777" i="44"/>
  <c r="E777" i="44" s="1"/>
  <c r="D813" i="44"/>
  <c r="E813" i="44" s="1"/>
  <c r="D547" i="44"/>
  <c r="E547" i="44" s="1"/>
  <c r="D113" i="44"/>
  <c r="E113" i="44" s="1"/>
  <c r="D359" i="44"/>
  <c r="E359" i="44" s="1"/>
  <c r="D447" i="44"/>
  <c r="E447" i="44" s="1"/>
  <c r="D561" i="44"/>
  <c r="E561" i="44" s="1"/>
  <c r="D557" i="44"/>
  <c r="E557" i="44" s="1"/>
  <c r="D283" i="44"/>
  <c r="E283" i="44" s="1"/>
  <c r="D503" i="44"/>
  <c r="E503" i="44" s="1"/>
  <c r="D880" i="44"/>
  <c r="E880" i="44" s="1"/>
  <c r="D439" i="44"/>
  <c r="E439" i="44" s="1"/>
  <c r="D455" i="44"/>
  <c r="E455" i="44" s="1"/>
  <c r="D330" i="44"/>
  <c r="E330" i="44" s="1"/>
  <c r="D528" i="44"/>
  <c r="E528" i="44" s="1"/>
  <c r="D101" i="44"/>
  <c r="E101" i="44" s="1"/>
  <c r="D792" i="44"/>
  <c r="E792" i="44" s="1"/>
  <c r="D48" i="44"/>
  <c r="E48" i="44" s="1"/>
  <c r="D295" i="44"/>
  <c r="E295" i="44" s="1"/>
  <c r="D18" i="44"/>
  <c r="E18" i="44" s="1"/>
  <c r="D248" i="44"/>
  <c r="E248" i="44" s="1"/>
  <c r="D516" i="44"/>
  <c r="E516" i="44" s="1"/>
  <c r="D758" i="44"/>
  <c r="E758" i="44" s="1"/>
  <c r="D925" i="44"/>
  <c r="E925" i="44" s="1"/>
  <c r="D204" i="44"/>
  <c r="E204" i="44" s="1"/>
  <c r="D716" i="44"/>
  <c r="E716" i="44" s="1"/>
  <c r="D309" i="44"/>
  <c r="E309" i="44" s="1"/>
  <c r="D829" i="44"/>
  <c r="E829" i="44" s="1"/>
  <c r="D414" i="44"/>
  <c r="E414" i="44" s="1"/>
  <c r="D958" i="44"/>
  <c r="E958" i="44" s="1"/>
  <c r="D19" i="44"/>
  <c r="E19" i="44" s="1"/>
  <c r="D571" i="44"/>
  <c r="E571" i="44" s="1"/>
  <c r="D747" i="44"/>
  <c r="E747" i="44" s="1"/>
  <c r="D353" i="44"/>
  <c r="E353" i="44" s="1"/>
  <c r="D450" i="44"/>
  <c r="E450" i="44" s="1"/>
  <c r="D404" i="44"/>
  <c r="E404" i="44" s="1"/>
  <c r="D996" i="44"/>
  <c r="E996" i="44" s="1"/>
  <c r="D509" i="44"/>
  <c r="E509" i="44" s="1"/>
  <c r="D86" i="44"/>
  <c r="E86" i="44" s="1"/>
  <c r="D646" i="44"/>
  <c r="E646" i="44" s="1"/>
  <c r="D664" i="44"/>
  <c r="E664" i="44" s="1"/>
  <c r="D235" i="44"/>
  <c r="E235" i="44" s="1"/>
  <c r="D769" i="44"/>
  <c r="E769" i="44" s="1"/>
  <c r="D955" i="44"/>
  <c r="E955" i="44" s="1"/>
  <c r="D929" i="44"/>
  <c r="E929" i="44" s="1"/>
  <c r="D284" i="44"/>
  <c r="E284" i="44" s="1"/>
  <c r="D820" i="44"/>
  <c r="E820" i="44" s="1"/>
  <c r="D389" i="44"/>
  <c r="E389" i="44" s="1"/>
  <c r="D933" i="44"/>
  <c r="E933" i="44" s="1"/>
  <c r="D510" i="44"/>
  <c r="E510" i="44" s="1"/>
  <c r="D264" i="44"/>
  <c r="E264" i="44" s="1"/>
  <c r="D107" i="44"/>
  <c r="E107" i="44" s="1"/>
  <c r="D600" i="44"/>
  <c r="E600" i="44" s="1"/>
  <c r="D827" i="44"/>
  <c r="E827" i="44" s="1"/>
  <c r="D207" i="44"/>
  <c r="E207" i="44" s="1"/>
  <c r="D815" i="44"/>
  <c r="E815" i="44" s="1"/>
  <c r="D586" i="44"/>
  <c r="E586" i="44" s="1"/>
  <c r="D360" i="44"/>
  <c r="E360" i="44" s="1"/>
  <c r="D713" i="44"/>
  <c r="E713" i="44" s="1"/>
  <c r="D164" i="44"/>
  <c r="E164" i="44" s="1"/>
  <c r="D676" i="44"/>
  <c r="E676" i="44" s="1"/>
  <c r="D269" i="44"/>
  <c r="E269" i="44" s="1"/>
  <c r="D789" i="44"/>
  <c r="E789" i="44" s="1"/>
  <c r="D374" i="44"/>
  <c r="E374" i="44" s="1"/>
  <c r="D918" i="44"/>
  <c r="E918" i="44" s="1"/>
  <c r="D976" i="44"/>
  <c r="E976" i="44" s="1"/>
  <c r="D523" i="44"/>
  <c r="E523" i="44" s="1"/>
  <c r="D699" i="44"/>
  <c r="E699" i="44" s="1"/>
  <c r="D87" i="44"/>
  <c r="E87" i="44" s="1"/>
  <c r="D695" i="44"/>
  <c r="E695" i="44" s="1"/>
  <c r="D274" i="44"/>
  <c r="E274" i="44" s="1"/>
  <c r="D200" i="44"/>
  <c r="E200" i="44" s="1"/>
  <c r="D545" i="44"/>
  <c r="E545" i="44" s="1"/>
  <c r="D44" i="44"/>
  <c r="E44" i="44" s="1"/>
  <c r="D556" i="44"/>
  <c r="E556" i="44" s="1"/>
  <c r="D149" i="44"/>
  <c r="E149" i="44" s="1"/>
  <c r="D669" i="44"/>
  <c r="E669" i="44" s="1"/>
  <c r="D246" i="44"/>
  <c r="E246" i="44" s="1"/>
  <c r="D798" i="44"/>
  <c r="E798" i="44" s="1"/>
  <c r="D848" i="44"/>
  <c r="E848" i="44" s="1"/>
  <c r="D403" i="44"/>
  <c r="E403" i="44" s="1"/>
  <c r="D858" i="44"/>
  <c r="E858" i="44" s="1"/>
  <c r="D907" i="44"/>
  <c r="E907" i="44" s="1"/>
  <c r="D481" i="44"/>
  <c r="E481" i="44" s="1"/>
  <c r="D738" i="44"/>
  <c r="E738" i="44" s="1"/>
  <c r="D500" i="44"/>
  <c r="E500" i="44" s="1"/>
  <c r="D93" i="44"/>
  <c r="E93" i="44" s="1"/>
  <c r="D605" i="44"/>
  <c r="E605" i="44" s="1"/>
  <c r="D182" i="44"/>
  <c r="E182" i="44" s="1"/>
  <c r="D742" i="44"/>
  <c r="E742" i="44" s="1"/>
  <c r="D776" i="44"/>
  <c r="E776" i="44" s="1"/>
  <c r="D331" i="44"/>
  <c r="E331" i="44" s="1"/>
  <c r="D1001" i="44"/>
  <c r="E1001" i="44" s="1"/>
  <c r="D972" i="44"/>
  <c r="E972" i="44" s="1"/>
  <c r="D988" i="44"/>
  <c r="E988" i="44" s="1"/>
  <c r="D234" i="44"/>
  <c r="E234" i="44" s="1"/>
  <c r="D184" i="44"/>
  <c r="E184" i="44" s="1"/>
  <c r="D337" i="44"/>
  <c r="E337" i="44" s="1"/>
  <c r="D673" i="44"/>
  <c r="E673" i="44" s="1"/>
  <c r="D954" i="44"/>
  <c r="E954" i="44" s="1"/>
  <c r="D479" i="44"/>
  <c r="E479" i="44" s="1"/>
  <c r="D321" i="44"/>
  <c r="E321" i="44" s="1"/>
  <c r="D105" i="44"/>
  <c r="E105" i="44" s="1"/>
  <c r="D209" i="44"/>
  <c r="E209" i="44" s="1"/>
  <c r="D863" i="44"/>
  <c r="E863" i="44" s="1"/>
  <c r="D859" i="44"/>
  <c r="E859" i="44" s="1"/>
  <c r="D55" i="44"/>
  <c r="E55" i="44" s="1"/>
  <c r="D342" i="44"/>
  <c r="E342" i="44" s="1"/>
  <c r="D1000" i="44"/>
  <c r="E1000" i="44" s="1"/>
  <c r="D720" i="44"/>
  <c r="E720" i="44" s="1"/>
  <c r="D240" i="44"/>
  <c r="E240" i="44" s="1"/>
  <c r="D89" i="44"/>
  <c r="E89" i="44" s="1"/>
  <c r="D76" i="44"/>
  <c r="E76" i="44" s="1"/>
  <c r="D830" i="44"/>
  <c r="E830" i="44" s="1"/>
  <c r="D276" i="44"/>
  <c r="E276" i="44" s="1"/>
  <c r="D99" i="44"/>
  <c r="E99" i="44" s="1"/>
  <c r="D261" i="44"/>
  <c r="E261" i="44" s="1"/>
  <c r="D691" i="44"/>
  <c r="E691" i="44" s="1"/>
  <c r="D36" i="44"/>
  <c r="E36" i="44" s="1"/>
  <c r="D840" i="44"/>
  <c r="E840" i="44" s="1"/>
  <c r="D393" i="44"/>
  <c r="E393" i="44" s="1"/>
  <c r="D670" i="44"/>
  <c r="E670" i="44" s="1"/>
  <c r="D378" i="44"/>
  <c r="E378" i="44" s="1"/>
  <c r="D632" i="44"/>
  <c r="E632" i="44" s="1"/>
  <c r="D607" i="44"/>
  <c r="E607" i="44" s="1"/>
  <c r="D458" i="44"/>
  <c r="E458" i="44" s="1"/>
  <c r="D519" i="44"/>
  <c r="E519" i="44" s="1"/>
  <c r="D329" i="44"/>
  <c r="E329" i="44" s="1"/>
  <c r="D529" i="44"/>
  <c r="E529" i="44" s="1"/>
  <c r="D301" i="44"/>
  <c r="E301" i="44" s="1"/>
  <c r="D384" i="44"/>
  <c r="E384" i="44" s="1"/>
  <c r="D260" i="44"/>
  <c r="E260" i="44" s="1"/>
  <c r="D350" i="44"/>
  <c r="E350" i="44" s="1"/>
  <c r="D81" i="44"/>
  <c r="E81" i="44" s="1"/>
  <c r="D171" i="44"/>
  <c r="E171" i="44" s="1"/>
  <c r="D845" i="44"/>
  <c r="E845" i="44" s="1"/>
  <c r="D143" i="44"/>
  <c r="E143" i="44" s="1"/>
  <c r="D612" i="44"/>
  <c r="E612" i="44" s="1"/>
  <c r="D912" i="44"/>
  <c r="E912" i="44" s="1"/>
  <c r="D146" i="44"/>
  <c r="E146" i="44" s="1"/>
  <c r="D597" i="44"/>
  <c r="E597" i="44" s="1"/>
  <c r="D323" i="44"/>
  <c r="E323" i="44" s="1"/>
  <c r="D436" i="44"/>
  <c r="E436" i="44" s="1"/>
  <c r="D678" i="44"/>
  <c r="E678" i="44" s="1"/>
  <c r="D995" i="44"/>
  <c r="E995" i="44" s="1"/>
  <c r="D730" i="44"/>
  <c r="E730" i="44" s="1"/>
  <c r="D482" i="44"/>
  <c r="E482" i="44" s="1"/>
  <c r="D362" i="44"/>
  <c r="E362" i="44" s="1"/>
  <c r="D671" i="44"/>
  <c r="E671" i="44" s="1"/>
  <c r="D165" i="44"/>
  <c r="E165" i="44" s="1"/>
  <c r="D872" i="44"/>
  <c r="E872" i="44" s="1"/>
  <c r="D610" i="44"/>
  <c r="E610" i="44" s="1"/>
  <c r="D693" i="44"/>
  <c r="E693" i="44" s="1"/>
  <c r="D121" i="44"/>
  <c r="E121" i="44" s="1"/>
  <c r="D160" i="44"/>
  <c r="E160" i="44" s="1"/>
  <c r="D380" i="44"/>
  <c r="E380" i="44" s="1"/>
  <c r="D622" i="44"/>
  <c r="E622" i="44" s="1"/>
  <c r="D931" i="44"/>
  <c r="E931" i="44" s="1"/>
  <c r="D370" i="44"/>
  <c r="E370" i="44" s="1"/>
  <c r="D415" i="44"/>
  <c r="E415" i="44" s="1"/>
  <c r="D423" i="44"/>
  <c r="E423" i="44" s="1"/>
  <c r="D242" i="44"/>
  <c r="E242" i="44" s="1"/>
  <c r="D472" i="44"/>
  <c r="E472" i="44" s="1"/>
  <c r="D964" i="44"/>
  <c r="E964" i="44" s="1"/>
  <c r="D648" i="44"/>
  <c r="E648" i="44" s="1"/>
  <c r="D943" i="44"/>
  <c r="E943" i="44" s="1"/>
  <c r="D783" i="44"/>
  <c r="E783" i="44" s="1"/>
  <c r="D991" i="44"/>
  <c r="E991" i="44" s="1"/>
  <c r="D626" i="44"/>
  <c r="E626" i="44" s="1"/>
  <c r="D126" i="44"/>
  <c r="E126" i="44" s="1"/>
  <c r="D945" i="44"/>
  <c r="E945" i="44" s="1"/>
  <c r="D642" i="44"/>
  <c r="E642" i="44" s="1"/>
  <c r="D551" i="44"/>
  <c r="E551" i="44" s="1"/>
  <c r="D919" i="44"/>
  <c r="E919" i="44" s="1"/>
  <c r="D801" i="44"/>
  <c r="E801" i="44" s="1"/>
  <c r="D821" i="44"/>
  <c r="E821" i="44" s="1"/>
  <c r="D555" i="44"/>
  <c r="E555" i="44" s="1"/>
  <c r="D210" i="44"/>
  <c r="E210" i="44" s="1"/>
  <c r="D63" i="44"/>
  <c r="E63" i="44" s="1"/>
  <c r="D711" i="44"/>
  <c r="E711" i="44" s="1"/>
  <c r="D583" i="44"/>
  <c r="E583" i="44" s="1"/>
  <c r="D538" i="44"/>
  <c r="E538" i="44" s="1"/>
  <c r="D425" i="44"/>
  <c r="E425" i="44" s="1"/>
  <c r="D357" i="44"/>
  <c r="E357" i="44" s="1"/>
  <c r="D75" i="44"/>
  <c r="E75" i="44" s="1"/>
  <c r="D631" i="44"/>
  <c r="E631" i="44" s="1"/>
  <c r="D375" i="44"/>
  <c r="E375" i="44" s="1"/>
  <c r="D178" i="44"/>
  <c r="E178" i="44" s="1"/>
  <c r="D400" i="44"/>
  <c r="E400" i="44" s="1"/>
  <c r="D796" i="44"/>
  <c r="E796" i="44" s="1"/>
  <c r="D104" i="44"/>
  <c r="E104" i="44" s="1"/>
  <c r="D913" i="44"/>
  <c r="E913" i="44" s="1"/>
  <c r="D268" i="44"/>
  <c r="E268" i="44" s="1"/>
  <c r="D804" i="44"/>
  <c r="E804" i="44" s="1"/>
  <c r="D373" i="44"/>
  <c r="E373" i="44" s="1"/>
  <c r="D901" i="44"/>
  <c r="E901" i="44" s="1"/>
  <c r="D494" i="44"/>
  <c r="E494" i="44" s="1"/>
  <c r="D168" i="44"/>
  <c r="E168" i="44" s="1"/>
  <c r="D91" i="44"/>
  <c r="E91" i="44" s="1"/>
  <c r="D635" i="44"/>
  <c r="E635" i="44" s="1"/>
  <c r="D811" i="44"/>
  <c r="E811" i="44" s="1"/>
  <c r="D441" i="44"/>
  <c r="E441" i="44" s="1"/>
  <c r="D682" i="44"/>
  <c r="E682" i="44" s="1"/>
  <c r="D468" i="44"/>
  <c r="E468" i="44" s="1"/>
  <c r="D61" i="44"/>
  <c r="E61" i="44" s="1"/>
  <c r="D573" i="44"/>
  <c r="E573" i="44" s="1"/>
  <c r="D150" i="44"/>
  <c r="E150" i="44" s="1"/>
  <c r="D710" i="44"/>
  <c r="E710" i="44" s="1"/>
  <c r="D736" i="44"/>
  <c r="E736" i="44" s="1"/>
  <c r="D299" i="44"/>
  <c r="E299" i="44" s="1"/>
  <c r="D969" i="44"/>
  <c r="E969" i="44" s="1"/>
  <c r="D892" i="44"/>
  <c r="E892" i="44" s="1"/>
  <c r="D282" i="44"/>
  <c r="E282" i="44" s="1"/>
  <c r="D348" i="44"/>
  <c r="E348" i="44" s="1"/>
  <c r="D884" i="44"/>
  <c r="E884" i="44" s="1"/>
  <c r="D453" i="44"/>
  <c r="E453" i="44" s="1"/>
  <c r="D30" i="44"/>
  <c r="E30" i="44" s="1"/>
  <c r="D590" i="44"/>
  <c r="E590" i="44" s="1"/>
  <c r="D608" i="44"/>
  <c r="E608" i="44" s="1"/>
  <c r="D179" i="44"/>
  <c r="E179" i="44" s="1"/>
  <c r="D617" i="44"/>
  <c r="E617" i="44" s="1"/>
  <c r="D891" i="44"/>
  <c r="E891" i="44" s="1"/>
  <c r="D271" i="44"/>
  <c r="E271" i="44" s="1"/>
  <c r="D49" i="44"/>
  <c r="E49" i="44" s="1"/>
  <c r="D511" i="44"/>
  <c r="E511" i="44" s="1"/>
  <c r="D448" i="44"/>
  <c r="E448" i="44" s="1"/>
  <c r="D841" i="44"/>
  <c r="E841" i="44" s="1"/>
  <c r="D228" i="44"/>
  <c r="E228" i="44" s="1"/>
  <c r="D748" i="44"/>
  <c r="E748" i="44" s="1"/>
  <c r="D333" i="44"/>
  <c r="E333" i="44" s="1"/>
  <c r="D853" i="44"/>
  <c r="E853" i="44" s="1"/>
  <c r="D454" i="44"/>
  <c r="E454" i="44" s="1"/>
  <c r="D982" i="44"/>
  <c r="E982" i="44" s="1"/>
  <c r="D43" i="44"/>
  <c r="E43" i="44" s="1"/>
  <c r="D595" i="44"/>
  <c r="E595" i="44" s="1"/>
  <c r="D771" i="44"/>
  <c r="E771" i="44" s="1"/>
  <c r="D151" i="44"/>
  <c r="E151" i="44" s="1"/>
  <c r="D759" i="44"/>
  <c r="E759" i="44" s="1"/>
  <c r="D402" i="44"/>
  <c r="E402" i="44" s="1"/>
  <c r="D280" i="44"/>
  <c r="E280" i="44" s="1"/>
  <c r="D609" i="44"/>
  <c r="E609" i="44" s="1"/>
  <c r="D108" i="44"/>
  <c r="E108" i="44" s="1"/>
  <c r="D620" i="44"/>
  <c r="E620" i="44" s="1"/>
  <c r="D213" i="44"/>
  <c r="E213" i="44" s="1"/>
  <c r="D733" i="44"/>
  <c r="E733" i="44" s="1"/>
  <c r="D318" i="44"/>
  <c r="E318" i="44" s="1"/>
  <c r="D862" i="44"/>
  <c r="E862" i="44" s="1"/>
  <c r="D920" i="44"/>
  <c r="E920" i="44" s="1"/>
  <c r="D467" i="44"/>
  <c r="E467" i="44" s="1"/>
  <c r="D563" i="44"/>
  <c r="E563" i="44" s="1"/>
  <c r="D216" i="44"/>
  <c r="E216" i="44" s="1"/>
  <c r="D553" i="44"/>
  <c r="E553" i="44" s="1"/>
  <c r="D52" i="44"/>
  <c r="E52" i="44" s="1"/>
  <c r="D564" i="44"/>
  <c r="E564" i="44" s="1"/>
  <c r="D157" i="44"/>
  <c r="E157" i="44" s="1"/>
  <c r="D677" i="44"/>
  <c r="E677" i="44" s="1"/>
  <c r="D254" i="44"/>
  <c r="E254" i="44" s="1"/>
  <c r="D806" i="44"/>
  <c r="E806" i="44" s="1"/>
  <c r="D864" i="44"/>
  <c r="E864" i="44" s="1"/>
  <c r="D411" i="44"/>
  <c r="E411" i="44" s="1"/>
  <c r="D238" i="44"/>
  <c r="E238" i="44" s="1"/>
  <c r="D987" i="44"/>
  <c r="E987" i="44" s="1"/>
  <c r="D785" i="44"/>
  <c r="E785" i="44" s="1"/>
  <c r="D940" i="44"/>
  <c r="E940" i="44" s="1"/>
  <c r="D834" i="44"/>
  <c r="E834" i="44" s="1"/>
  <c r="D874" i="44"/>
  <c r="E874" i="44" s="1"/>
  <c r="D66" i="44"/>
  <c r="E66" i="44" s="1"/>
  <c r="D938" i="44"/>
  <c r="E938" i="44" s="1"/>
  <c r="D386" i="44"/>
  <c r="E386" i="44" s="1"/>
  <c r="D218" i="44"/>
  <c r="E218" i="44" s="1"/>
  <c r="D882" i="44"/>
  <c r="E882" i="44" s="1"/>
  <c r="D994" i="44"/>
  <c r="E994" i="44" s="1"/>
  <c r="D818" i="44"/>
  <c r="E818" i="44" s="1"/>
  <c r="D316" i="44"/>
  <c r="E316" i="44" s="1"/>
  <c r="D879" i="44"/>
  <c r="E879" i="44" s="1"/>
  <c r="D72" i="44"/>
  <c r="E72" i="44" s="1"/>
  <c r="D297" i="44"/>
  <c r="E297" i="44" s="1"/>
  <c r="D512" i="44"/>
  <c r="E512" i="44" s="1"/>
  <c r="D287" i="44"/>
  <c r="E287" i="44" s="1"/>
  <c r="D16" i="44"/>
  <c r="E16" i="44" s="1"/>
  <c r="D588" i="44"/>
  <c r="E588" i="44" s="1"/>
  <c r="D435" i="44"/>
  <c r="E435" i="44" s="1"/>
  <c r="D381" i="44"/>
  <c r="E381" i="44" s="1"/>
  <c r="D819" i="44"/>
  <c r="E819" i="44" s="1"/>
  <c r="D366" i="44"/>
  <c r="E366" i="44" s="1"/>
  <c r="D266" i="44"/>
  <c r="E266" i="44" s="1"/>
  <c r="D661" i="44"/>
  <c r="E661" i="44" s="1"/>
  <c r="D707" i="44"/>
  <c r="E707" i="44" s="1"/>
  <c r="D428" i="44"/>
  <c r="E428" i="44" s="1"/>
  <c r="D696" i="44"/>
  <c r="E696" i="44" s="1"/>
  <c r="D372" i="44"/>
  <c r="E372" i="44" s="1"/>
  <c r="D689" i="44"/>
  <c r="E689" i="44" s="1"/>
  <c r="D746" i="44"/>
  <c r="E746" i="44" s="1"/>
  <c r="D47" i="44"/>
  <c r="E47" i="44" s="1"/>
  <c r="D62" i="44"/>
  <c r="E62" i="44" s="1"/>
  <c r="D176" i="44"/>
  <c r="E176" i="44" s="1"/>
  <c r="D549" i="44"/>
  <c r="E549" i="44" s="1"/>
  <c r="D409" i="44"/>
  <c r="E409" i="44" s="1"/>
  <c r="D367" i="44"/>
  <c r="E367" i="44" s="1"/>
  <c r="D241" i="44"/>
  <c r="E241" i="44" s="1"/>
  <c r="D652" i="44"/>
  <c r="E652" i="44" s="1"/>
  <c r="D952" i="44"/>
  <c r="E952" i="44" s="1"/>
  <c r="D340" i="44"/>
  <c r="E340" i="44" s="1"/>
  <c r="D582" i="44"/>
  <c r="E582" i="44" s="1"/>
  <c r="D220" i="44"/>
  <c r="E220" i="44" s="1"/>
  <c r="D430" i="44"/>
  <c r="E430" i="44" s="1"/>
  <c r="D751" i="44"/>
  <c r="E751" i="44" s="1"/>
  <c r="D205" i="44"/>
  <c r="E205" i="44" s="1"/>
  <c r="D722" i="44"/>
  <c r="E722" i="44" s="1"/>
  <c r="D898" i="44"/>
  <c r="E898" i="44" s="1"/>
  <c r="D144" i="44"/>
  <c r="E144" i="44" s="1"/>
  <c r="D421" i="44"/>
  <c r="E421" i="44" s="1"/>
  <c r="D147" i="44"/>
  <c r="E147" i="44" s="1"/>
  <c r="D408" i="44"/>
  <c r="E408" i="44" s="1"/>
  <c r="D270" i="44"/>
  <c r="E270" i="44" s="1"/>
  <c r="D313" i="44"/>
  <c r="E313" i="44" s="1"/>
  <c r="D320" i="44"/>
  <c r="E320" i="44" s="1"/>
  <c r="D636" i="44"/>
  <c r="E636" i="44" s="1"/>
  <c r="D878" i="44"/>
  <c r="E878" i="44" s="1"/>
  <c r="D223" i="44"/>
  <c r="E223" i="44" s="1"/>
  <c r="D951" i="44"/>
  <c r="E951" i="44" s="1"/>
  <c r="D647" i="44"/>
  <c r="E647" i="44" s="1"/>
  <c r="D527" i="44"/>
  <c r="E527" i="44" s="1"/>
  <c r="D442" i="44"/>
  <c r="E442" i="44" s="1"/>
  <c r="D273" i="44"/>
  <c r="E273" i="44" s="1"/>
  <c r="D237" i="44"/>
  <c r="E237" i="44" s="1"/>
  <c r="D944" i="44"/>
  <c r="E944" i="44" s="1"/>
  <c r="D231" i="44"/>
  <c r="E231" i="44" s="1"/>
  <c r="D185" i="44"/>
  <c r="E185" i="44" s="1"/>
  <c r="D80" i="44"/>
  <c r="E80" i="44" s="1"/>
  <c r="D188" i="44"/>
  <c r="E188" i="44" s="1"/>
  <c r="D398" i="44"/>
  <c r="E398" i="44" s="1"/>
  <c r="D731" i="44"/>
  <c r="E731" i="44" s="1"/>
  <c r="D416" i="44"/>
  <c r="E416" i="44" s="1"/>
  <c r="D791" i="44"/>
  <c r="E791" i="44" s="1"/>
  <c r="D999" i="44"/>
  <c r="E999" i="44" s="1"/>
  <c r="D634" i="44"/>
  <c r="E634" i="44" s="1"/>
  <c r="D134" i="44"/>
  <c r="E134" i="44" s="1"/>
  <c r="D953" i="44"/>
  <c r="E953" i="44" s="1"/>
  <c r="D152" i="44"/>
  <c r="E152" i="44" s="1"/>
  <c r="D175" i="44"/>
  <c r="E175" i="44" s="1"/>
  <c r="D201" i="44"/>
  <c r="E201" i="44" s="1"/>
  <c r="D719" i="44"/>
  <c r="E719" i="44" s="1"/>
  <c r="D591" i="44"/>
  <c r="E591" i="44" s="1"/>
  <c r="D569" i="44"/>
  <c r="E569" i="44" s="1"/>
  <c r="D613" i="44"/>
  <c r="E613" i="44" s="1"/>
  <c r="D347" i="44"/>
  <c r="E347" i="44" s="1"/>
  <c r="D871" i="44"/>
  <c r="E871" i="44" s="1"/>
  <c r="D463" i="44"/>
  <c r="E463" i="44" s="1"/>
  <c r="D338" i="44"/>
  <c r="E338" i="44" s="1"/>
  <c r="D576" i="44"/>
  <c r="E576" i="44" s="1"/>
  <c r="D109" i="44"/>
  <c r="E109" i="44" s="1"/>
  <c r="D800" i="44"/>
  <c r="E800" i="44" s="1"/>
  <c r="D194" i="44"/>
  <c r="E194" i="44" s="1"/>
  <c r="D332" i="44"/>
  <c r="E332" i="44" s="1"/>
  <c r="D868" i="44"/>
  <c r="E868" i="44" s="1"/>
  <c r="D437" i="44"/>
  <c r="E437" i="44" s="1"/>
  <c r="D14" i="44"/>
  <c r="E14" i="44" s="1"/>
  <c r="D574" i="44"/>
  <c r="E574" i="44" s="1"/>
  <c r="D552" i="44"/>
  <c r="E552" i="44" s="1"/>
  <c r="D163" i="44"/>
  <c r="E163" i="44" s="1"/>
  <c r="D457" i="44"/>
  <c r="E457" i="44" s="1"/>
  <c r="D875" i="44"/>
  <c r="E875" i="44" s="1"/>
  <c r="D513" i="44"/>
  <c r="E513" i="44" s="1"/>
  <c r="D20" i="44"/>
  <c r="E20" i="44" s="1"/>
  <c r="D532" i="44"/>
  <c r="E532" i="44" s="1"/>
  <c r="D125" i="44"/>
  <c r="E125" i="44" s="1"/>
  <c r="D645" i="44"/>
  <c r="E645" i="44" s="1"/>
  <c r="D214" i="44"/>
  <c r="E214" i="44" s="1"/>
  <c r="D774" i="44"/>
  <c r="E774" i="44" s="1"/>
  <c r="D824" i="44"/>
  <c r="E824" i="44" s="1"/>
  <c r="D371" i="44"/>
  <c r="E371" i="44" s="1"/>
  <c r="D826" i="44"/>
  <c r="E826" i="44" s="1"/>
  <c r="D973" i="44"/>
  <c r="E973" i="44" s="1"/>
  <c r="D490" i="44"/>
  <c r="E490" i="44" s="1"/>
  <c r="D412" i="44"/>
  <c r="E412" i="44" s="1"/>
  <c r="D5" i="44"/>
  <c r="E5" i="44" s="1"/>
  <c r="D517" i="44"/>
  <c r="E517" i="44" s="1"/>
  <c r="D94" i="44"/>
  <c r="E94" i="44" s="1"/>
  <c r="D654" i="44"/>
  <c r="E654" i="44" s="1"/>
  <c r="D672" i="44"/>
  <c r="E672" i="44" s="1"/>
  <c r="D243" i="44"/>
  <c r="E243" i="44" s="1"/>
  <c r="D793" i="44"/>
  <c r="E793" i="44" s="1"/>
  <c r="D963" i="44"/>
  <c r="E963" i="44" s="1"/>
  <c r="D335" i="44"/>
  <c r="E335" i="44" s="1"/>
  <c r="D153" i="44"/>
  <c r="E153" i="44" s="1"/>
  <c r="D895" i="44"/>
  <c r="E895" i="44" s="1"/>
  <c r="D536" i="44"/>
  <c r="E536" i="44" s="1"/>
  <c r="D26" i="44"/>
  <c r="E26" i="44" s="1"/>
  <c r="D292" i="44"/>
  <c r="E292" i="44" s="1"/>
  <c r="D828" i="44"/>
  <c r="E828" i="44" s="1"/>
  <c r="D397" i="44"/>
  <c r="E397" i="44" s="1"/>
  <c r="D949" i="44"/>
  <c r="E949" i="44" s="1"/>
  <c r="D518" i="44"/>
  <c r="E518" i="44" s="1"/>
  <c r="D312" i="44"/>
  <c r="E312" i="44" s="1"/>
  <c r="D115" i="44"/>
  <c r="E115" i="44" s="1"/>
  <c r="D680" i="44"/>
  <c r="E680" i="44" s="1"/>
  <c r="D835" i="44"/>
  <c r="E835" i="44" s="1"/>
  <c r="D215" i="44"/>
  <c r="E215" i="44" s="1"/>
  <c r="D823" i="44"/>
  <c r="E823" i="44" s="1"/>
  <c r="D594" i="44"/>
  <c r="E594" i="44" s="1"/>
  <c r="D368" i="44"/>
  <c r="E368" i="44" s="1"/>
  <c r="D737" i="44"/>
  <c r="E737" i="44" s="1"/>
  <c r="D172" i="44"/>
  <c r="E172" i="44" s="1"/>
  <c r="D684" i="44"/>
  <c r="E684" i="44" s="1"/>
  <c r="D277" i="44"/>
  <c r="E277" i="44" s="1"/>
  <c r="D797" i="44"/>
  <c r="E797" i="44" s="1"/>
  <c r="D382" i="44"/>
  <c r="E382" i="44" s="1"/>
  <c r="D926" i="44"/>
  <c r="E926" i="44" s="1"/>
  <c r="D984" i="44"/>
  <c r="E984" i="44" s="1"/>
  <c r="D531" i="44"/>
  <c r="E531" i="44" s="1"/>
  <c r="D715" i="44"/>
  <c r="E715" i="44" s="1"/>
  <c r="D288" i="44"/>
  <c r="E288" i="44" s="1"/>
  <c r="D633" i="44"/>
  <c r="E633" i="44" s="1"/>
  <c r="D116" i="44"/>
  <c r="E116" i="44" s="1"/>
  <c r="D628" i="44"/>
  <c r="E628" i="44" s="1"/>
  <c r="D221" i="44"/>
  <c r="E221" i="44" s="1"/>
  <c r="D741" i="44"/>
  <c r="E741" i="44" s="1"/>
  <c r="D326" i="44"/>
  <c r="E326" i="44" s="1"/>
  <c r="D870" i="44"/>
  <c r="E870" i="44" s="1"/>
  <c r="D928" i="44"/>
  <c r="E928" i="44" s="1"/>
  <c r="D475" i="44"/>
  <c r="E475" i="44" s="1"/>
  <c r="D643" i="44"/>
  <c r="E643" i="44" s="1"/>
  <c r="D639" i="44"/>
  <c r="E639" i="44" s="1"/>
  <c r="D438" i="44"/>
  <c r="E438" i="44" s="1"/>
  <c r="D186" i="44"/>
  <c r="E186" i="44" s="1"/>
  <c r="D705" i="44"/>
  <c r="E705" i="44" s="1"/>
  <c r="D810" i="44"/>
  <c r="E810" i="44" s="1"/>
  <c r="D346" i="44"/>
  <c r="E346" i="44" s="1"/>
  <c r="D922" i="44"/>
  <c r="E922" i="44" s="1"/>
  <c r="D233" i="44"/>
  <c r="E233" i="44" s="1"/>
  <c r="D106" i="44"/>
  <c r="E106" i="44" s="1"/>
  <c r="D794" i="44"/>
  <c r="E794" i="44" s="1"/>
  <c r="D978" i="44"/>
  <c r="E978" i="44" s="1"/>
  <c r="D543" i="44"/>
  <c r="E543" i="44" s="1"/>
  <c r="D56" i="44"/>
  <c r="E56" i="44" s="1"/>
  <c r="D483" i="44"/>
  <c r="E483" i="44" s="1"/>
  <c r="D167" i="44"/>
  <c r="E167" i="44" s="1"/>
  <c r="D667" i="44"/>
  <c r="E667" i="44" s="1"/>
  <c r="D293" i="44"/>
  <c r="E293" i="44" s="1"/>
  <c r="D703" i="44"/>
  <c r="E703" i="44" s="1"/>
  <c r="D202" i="44"/>
  <c r="E202" i="44" s="1"/>
  <c r="D10" i="44"/>
  <c r="E10" i="44" s="1"/>
  <c r="D909" i="44"/>
  <c r="E909" i="44" s="1"/>
  <c r="D198" i="44"/>
  <c r="E198" i="44" s="1"/>
  <c r="D701" i="44"/>
  <c r="E701" i="44" s="1"/>
  <c r="D520" i="44"/>
  <c r="E520" i="44" s="1"/>
  <c r="D502" i="44"/>
  <c r="E502" i="44" s="1"/>
  <c r="D697" i="44"/>
  <c r="E697" i="44" s="1"/>
  <c r="D910" i="44"/>
  <c r="E910" i="44" s="1"/>
  <c r="D687" i="44"/>
  <c r="E687" i="44" s="1"/>
  <c r="D141" i="44"/>
  <c r="E141" i="44" s="1"/>
  <c r="D395" i="44"/>
  <c r="E395" i="44" s="1"/>
  <c r="D32" i="44"/>
  <c r="E32" i="44" s="1"/>
  <c r="D533" i="44"/>
  <c r="E533" i="44" s="1"/>
  <c r="D881" i="44"/>
  <c r="E881" i="44" s="1"/>
  <c r="D477" i="44"/>
  <c r="E477" i="44" s="1"/>
  <c r="D203" i="44"/>
  <c r="E203" i="44" s="1"/>
  <c r="D833" i="44"/>
  <c r="E833" i="44" s="1"/>
  <c r="D873" i="44"/>
  <c r="E873" i="44" s="1"/>
  <c r="D914" i="44"/>
  <c r="E914" i="44" s="1"/>
  <c r="D814" i="44"/>
  <c r="E814" i="44" s="1"/>
  <c r="D410" i="44"/>
  <c r="E410" i="44" s="1"/>
  <c r="D867" i="44"/>
  <c r="E867" i="44" s="1"/>
  <c r="D388" i="44"/>
  <c r="E388" i="44" s="1"/>
  <c r="D674" i="44"/>
  <c r="E674" i="44" s="1"/>
  <c r="D103" i="44"/>
  <c r="E103" i="44" s="1"/>
  <c r="D449" i="44"/>
  <c r="E449" i="44" s="1"/>
  <c r="D162" i="44"/>
  <c r="E162" i="44" s="1"/>
  <c r="D97" i="44"/>
  <c r="E97" i="44" s="1"/>
  <c r="D486" i="44"/>
  <c r="E486" i="44" s="1"/>
  <c r="D765" i="44"/>
  <c r="E765" i="44" s="1"/>
  <c r="D675" i="44"/>
  <c r="E675" i="44" s="1"/>
  <c r="D22" i="44"/>
  <c r="E22" i="44" s="1"/>
  <c r="D521" i="44"/>
  <c r="E521" i="44" s="1"/>
  <c r="D325" i="44"/>
  <c r="E325" i="44" s="1"/>
  <c r="D763" i="44"/>
  <c r="E763" i="44" s="1"/>
  <c r="D601" i="44"/>
  <c r="E601" i="44" s="1"/>
  <c r="D725" i="44"/>
  <c r="E725" i="44" s="1"/>
  <c r="D23" i="44"/>
  <c r="E23" i="44" s="1"/>
  <c r="D492" i="44"/>
  <c r="E492" i="44" s="1"/>
  <c r="D993" i="44"/>
  <c r="E993" i="44" s="1"/>
  <c r="D161" i="44"/>
  <c r="E161" i="44" s="1"/>
  <c r="D641" i="44"/>
  <c r="E641" i="44" s="1"/>
  <c r="D685" i="44"/>
  <c r="E685" i="44" s="1"/>
  <c r="D419" i="44"/>
  <c r="E419" i="44" s="1"/>
  <c r="D135" i="44"/>
  <c r="E135" i="44" s="1"/>
  <c r="D822" i="44"/>
  <c r="E822" i="44" s="1"/>
  <c r="D226" i="44"/>
  <c r="E226" i="44" s="1"/>
  <c r="D432" i="44"/>
  <c r="E432" i="44" s="1"/>
  <c r="D948" i="44"/>
  <c r="E948" i="44" s="1"/>
  <c r="D640" i="44"/>
  <c r="E640" i="44" s="1"/>
  <c r="D735" i="44"/>
  <c r="E735" i="44" s="1"/>
  <c r="D304" i="44"/>
  <c r="E304" i="44" s="1"/>
  <c r="D847" i="44"/>
  <c r="E847" i="44" s="1"/>
  <c r="D679" i="44"/>
  <c r="E679" i="44" s="1"/>
  <c r="D658" i="44"/>
  <c r="E658" i="44" s="1"/>
  <c r="D505" i="44"/>
  <c r="E505" i="44" s="1"/>
  <c r="D493" i="44"/>
  <c r="E493" i="44" s="1"/>
  <c r="D219" i="44"/>
  <c r="E219" i="44" s="1"/>
  <c r="D265" i="44"/>
  <c r="E265" i="44" s="1"/>
  <c r="D345" i="44"/>
  <c r="E345" i="44" s="1"/>
  <c r="D224" i="44"/>
  <c r="E224" i="44" s="1"/>
  <c r="D444" i="44"/>
  <c r="E444" i="44" s="1"/>
  <c r="D686" i="44"/>
  <c r="E686" i="44" s="1"/>
  <c r="D732" i="44"/>
  <c r="E732" i="44" s="1"/>
  <c r="D580" i="44"/>
  <c r="E580" i="44" s="1"/>
  <c r="D33" i="44"/>
  <c r="E33" i="44" s="1"/>
  <c r="D88" i="44"/>
  <c r="E88" i="44" s="1"/>
  <c r="D196" i="44"/>
  <c r="E196" i="44" s="1"/>
  <c r="D406" i="44"/>
  <c r="E406" i="44" s="1"/>
  <c r="D739" i="44"/>
  <c r="E739" i="44" s="1"/>
  <c r="D170" i="44"/>
  <c r="E170" i="44" s="1"/>
  <c r="D351" i="44"/>
  <c r="E351" i="44" s="1"/>
  <c r="D31" i="44"/>
  <c r="E31" i="44" s="1"/>
  <c r="D799" i="44"/>
  <c r="E799" i="44" s="1"/>
  <c r="D927" i="44"/>
  <c r="E927" i="44" s="1"/>
  <c r="D897" i="44"/>
  <c r="E897" i="44" s="1"/>
  <c r="D877" i="44"/>
  <c r="E877" i="44" s="1"/>
  <c r="D619" i="44"/>
  <c r="E619" i="44" s="1"/>
  <c r="D68" i="44"/>
  <c r="E68" i="44" s="1"/>
  <c r="D615" i="44"/>
  <c r="E615" i="44" s="1"/>
  <c r="D578" i="44"/>
  <c r="E578" i="44" s="1"/>
  <c r="D433" i="44"/>
  <c r="E433" i="44" s="1"/>
  <c r="D365" i="44"/>
  <c r="E365" i="44" s="1"/>
  <c r="D83" i="44"/>
  <c r="E83" i="44" s="1"/>
  <c r="D434" i="44"/>
  <c r="E434" i="44" s="1"/>
  <c r="D396" i="44"/>
  <c r="E396" i="44" s="1"/>
  <c r="D980" i="44"/>
  <c r="E980" i="44" s="1"/>
  <c r="D501" i="44"/>
  <c r="E501" i="44" s="1"/>
  <c r="D78" i="44"/>
  <c r="E78" i="44" s="1"/>
  <c r="D638" i="44"/>
  <c r="E638" i="44" s="1"/>
  <c r="D656" i="44"/>
  <c r="E656" i="44" s="1"/>
  <c r="D227" i="44"/>
  <c r="E227" i="44" s="1"/>
  <c r="D745" i="44"/>
  <c r="E745" i="44" s="1"/>
  <c r="D947" i="44"/>
  <c r="E947" i="44" s="1"/>
  <c r="D585" i="44"/>
  <c r="E585" i="44" s="1"/>
  <c r="D84" i="44"/>
  <c r="E84" i="44" s="1"/>
  <c r="D596" i="44"/>
  <c r="E596" i="44" s="1"/>
  <c r="D189" i="44"/>
  <c r="E189" i="44" s="1"/>
  <c r="D709" i="44"/>
  <c r="E709" i="44" s="1"/>
  <c r="D294" i="44"/>
  <c r="E294" i="44" s="1"/>
  <c r="D838" i="44"/>
  <c r="E838" i="44" s="1"/>
  <c r="D896" i="44"/>
  <c r="E896" i="44" s="1"/>
  <c r="D443" i="44"/>
  <c r="E443" i="44" s="1"/>
  <c r="D131" i="44"/>
  <c r="E131" i="44" s="1"/>
  <c r="D129" i="44"/>
  <c r="E129" i="44" s="1"/>
  <c r="D698" i="44"/>
  <c r="E698" i="44" s="1"/>
  <c r="D476" i="44"/>
  <c r="E476" i="44" s="1"/>
  <c r="D69" i="44"/>
  <c r="E69" i="44" s="1"/>
  <c r="D581" i="44"/>
  <c r="E581" i="44" s="1"/>
  <c r="D158" i="44"/>
  <c r="E158" i="44" s="1"/>
  <c r="D718" i="44"/>
  <c r="E718" i="44" s="1"/>
  <c r="D744" i="44"/>
  <c r="E744" i="44" s="1"/>
  <c r="D307" i="44"/>
  <c r="E307" i="44" s="1"/>
  <c r="D977" i="44"/>
  <c r="E977" i="44" s="1"/>
  <c r="D908" i="44"/>
  <c r="E908" i="44" s="1"/>
  <c r="D399" i="44"/>
  <c r="E399" i="44" s="1"/>
  <c r="D281" i="44"/>
  <c r="E281" i="44" s="1"/>
  <c r="D959" i="44"/>
  <c r="E959" i="44" s="1"/>
  <c r="D145" i="44"/>
  <c r="E145" i="44" s="1"/>
  <c r="D298" i="44"/>
  <c r="E298" i="44" s="1"/>
  <c r="D356" i="44"/>
  <c r="E356" i="44" s="1"/>
  <c r="D900" i="44"/>
  <c r="E900" i="44" s="1"/>
  <c r="D461" i="44"/>
  <c r="E461" i="44" s="1"/>
  <c r="D38" i="44"/>
  <c r="E38" i="44" s="1"/>
  <c r="D598" i="44"/>
  <c r="E598" i="44" s="1"/>
  <c r="D616" i="44"/>
  <c r="E616" i="44" s="1"/>
  <c r="D187" i="44"/>
  <c r="E187" i="44" s="1"/>
  <c r="D625" i="44"/>
  <c r="E625" i="44" s="1"/>
  <c r="D899" i="44"/>
  <c r="E899" i="44" s="1"/>
  <c r="D279" i="44"/>
  <c r="E279" i="44" s="1"/>
  <c r="D57" i="44"/>
  <c r="E57" i="44" s="1"/>
  <c r="D575" i="44"/>
  <c r="E575" i="44" s="1"/>
  <c r="D456" i="44"/>
  <c r="E456" i="44" s="1"/>
  <c r="D849" i="44"/>
  <c r="E849" i="44" s="1"/>
  <c r="D236" i="44"/>
  <c r="E236" i="44" s="1"/>
  <c r="D764" i="44"/>
  <c r="E764" i="44" s="1"/>
  <c r="D341" i="44"/>
  <c r="E341" i="44" s="1"/>
  <c r="D861" i="44"/>
  <c r="E861" i="44" s="1"/>
  <c r="D462" i="44"/>
  <c r="E462" i="44" s="1"/>
  <c r="D990" i="44"/>
  <c r="E990" i="44" s="1"/>
  <c r="D51" i="44"/>
  <c r="E51" i="44" s="1"/>
  <c r="D603" i="44"/>
  <c r="E603" i="44" s="1"/>
  <c r="D779" i="44"/>
  <c r="E779" i="44" s="1"/>
  <c r="D376" i="44"/>
  <c r="E376" i="44" s="1"/>
  <c r="D753" i="44"/>
  <c r="E753" i="44" s="1"/>
  <c r="D180" i="44"/>
  <c r="E180" i="44" s="1"/>
  <c r="D692" i="44"/>
  <c r="E692" i="44" s="1"/>
  <c r="D285" i="44"/>
  <c r="E285" i="44" s="1"/>
  <c r="D805" i="44"/>
  <c r="E805" i="44" s="1"/>
  <c r="D390" i="44"/>
  <c r="E390" i="44" s="1"/>
  <c r="D934" i="44"/>
  <c r="E934" i="44" s="1"/>
  <c r="D992" i="44"/>
  <c r="E992" i="44" s="1"/>
  <c r="D539" i="44"/>
  <c r="E539" i="44" s="1"/>
  <c r="D723" i="44"/>
  <c r="E723" i="44" s="1"/>
  <c r="D637" i="44"/>
  <c r="E637" i="44" s="1"/>
  <c r="D893" i="44"/>
  <c r="E893" i="44" s="1"/>
  <c r="D857" i="44"/>
  <c r="E857" i="44" s="1"/>
  <c r="D602" i="44"/>
  <c r="E602" i="44" s="1"/>
  <c r="D570" i="44"/>
  <c r="E570" i="44" s="1"/>
  <c r="D296" i="44"/>
  <c r="E296" i="44" s="1"/>
  <c r="D906" i="44"/>
  <c r="E906" i="44" s="1"/>
  <c r="D130" i="44"/>
  <c r="E130" i="44" s="1"/>
  <c r="D41" i="44"/>
  <c r="E41" i="44" s="1"/>
  <c r="D690" i="44"/>
  <c r="E690" i="44" s="1"/>
  <c r="D962" i="44"/>
  <c r="E962" i="44" s="1"/>
  <c r="D361" i="44"/>
  <c r="E361" i="44" s="1"/>
  <c r="D550" i="44"/>
  <c r="E550" i="44" s="1"/>
  <c r="D749" i="44"/>
  <c r="E749" i="44" s="1"/>
  <c r="D132" i="44"/>
  <c r="E132" i="44" s="1"/>
  <c r="D592" i="44"/>
  <c r="E592" i="44" s="1"/>
  <c r="D558" i="44"/>
  <c r="E558" i="44" s="1"/>
  <c r="D119" i="44"/>
  <c r="E119" i="44" s="1"/>
  <c r="D181" i="44"/>
  <c r="E181" i="44" s="1"/>
  <c r="D67" i="44"/>
  <c r="E67" i="44" s="1"/>
  <c r="D917" i="44"/>
  <c r="E917" i="44" s="1"/>
  <c r="D156" i="44"/>
  <c r="E156" i="44" s="1"/>
  <c r="D968" i="44"/>
  <c r="E968" i="44" s="1"/>
  <c r="D192" i="44"/>
  <c r="E192" i="44" s="1"/>
  <c r="D230" i="44"/>
  <c r="E230" i="44" s="1"/>
  <c r="D487" i="44"/>
  <c r="E487" i="44" s="1"/>
  <c r="D21" i="44"/>
  <c r="E21" i="44" s="1"/>
  <c r="D979" i="44"/>
  <c r="E979" i="44" s="1"/>
  <c r="D54" i="44"/>
  <c r="E54" i="44" s="1"/>
  <c r="D855" i="44"/>
  <c r="E855" i="44" s="1"/>
  <c r="D599" i="44"/>
  <c r="E599" i="44" s="1"/>
  <c r="D495" i="44"/>
  <c r="E495" i="44" s="1"/>
  <c r="D975" i="44"/>
  <c r="E975" i="44" s="1"/>
  <c r="D247" i="44"/>
  <c r="E247" i="44" s="1"/>
  <c r="D255" i="44"/>
  <c r="E255" i="44" s="1"/>
  <c r="D506" i="44"/>
  <c r="E506" i="44" s="1"/>
  <c r="D263" i="44"/>
  <c r="E263" i="44" s="1"/>
  <c r="D199" i="44"/>
  <c r="E199" i="44" s="1"/>
  <c r="D803" i="44"/>
  <c r="E803" i="44" s="1"/>
  <c r="D894" i="44"/>
  <c r="E894" i="44" s="1"/>
  <c r="D445" i="44"/>
  <c r="E445" i="44" s="1"/>
  <c r="D825" i="44"/>
  <c r="E825" i="44" s="1"/>
  <c r="D974" i="44"/>
  <c r="E974" i="44" s="1"/>
  <c r="D272" i="44"/>
  <c r="E272" i="44" s="1"/>
  <c r="D854" i="44"/>
  <c r="E854" i="44" s="1"/>
  <c r="D567" i="44"/>
  <c r="E567" i="44" s="1"/>
  <c r="D85" i="44"/>
  <c r="E85" i="44" s="1"/>
  <c r="D768" i="44"/>
  <c r="E768" i="44" s="1"/>
  <c r="D554" i="44"/>
  <c r="E554" i="44" s="1"/>
  <c r="D118" i="44"/>
  <c r="E118" i="44" s="1"/>
  <c r="D937" i="44"/>
  <c r="E937" i="44" s="1"/>
  <c r="D970" i="44"/>
  <c r="E970" i="44" s="1"/>
  <c r="D154" i="44"/>
  <c r="E154" i="44" s="1"/>
  <c r="D997" i="44"/>
  <c r="E997" i="44" s="1"/>
  <c r="D566" i="44"/>
  <c r="E566" i="44" s="1"/>
  <c r="D743" i="44"/>
  <c r="E743" i="44" s="1"/>
  <c r="D155" i="44"/>
  <c r="E155" i="44" s="1"/>
  <c r="D418" i="44"/>
  <c r="E418" i="44" s="1"/>
  <c r="D257" i="44"/>
  <c r="E257" i="44" s="1"/>
  <c r="D229" i="44"/>
  <c r="E229" i="44" s="1"/>
  <c r="D936" i="44"/>
  <c r="E936" i="44" s="1"/>
  <c r="D354" i="44"/>
  <c r="E354" i="44" s="1"/>
  <c r="D17" i="44"/>
  <c r="E17" i="44" s="1"/>
  <c r="D82" i="44"/>
  <c r="E82" i="44" s="1"/>
  <c r="D775" i="44"/>
  <c r="E775" i="44" s="1"/>
  <c r="D887" i="44"/>
  <c r="E887" i="44" s="1"/>
  <c r="D761" i="44"/>
  <c r="E761" i="44" s="1"/>
  <c r="D757" i="44"/>
  <c r="E757" i="44" s="1"/>
  <c r="D491" i="44"/>
  <c r="E491" i="44" s="1"/>
  <c r="D489" i="44"/>
  <c r="E489" i="44" s="1"/>
  <c r="D114" i="44"/>
  <c r="E114" i="44" s="1"/>
  <c r="D344" i="44"/>
  <c r="E344" i="44" s="1"/>
  <c r="D700" i="44"/>
  <c r="E700" i="44" s="1"/>
  <c r="D942" i="44"/>
  <c r="E942" i="44" s="1"/>
  <c r="D303" i="44"/>
  <c r="E303" i="44" s="1"/>
  <c r="D417" i="44"/>
  <c r="E417" i="44" s="1"/>
  <c r="D369" i="44"/>
  <c r="E369" i="44" s="1"/>
  <c r="D232" i="44"/>
  <c r="E232" i="44" s="1"/>
  <c r="D452" i="44"/>
  <c r="E452" i="44" s="1"/>
  <c r="D694" i="44"/>
  <c r="E694" i="44" s="1"/>
  <c r="D756" i="44"/>
  <c r="E756" i="44" s="1"/>
  <c r="D173" i="44"/>
  <c r="E173" i="44" s="1"/>
  <c r="D25" i="44"/>
  <c r="E25" i="44" s="1"/>
  <c r="D111" i="44"/>
  <c r="E111" i="44" s="1"/>
  <c r="D73" i="44"/>
  <c r="E73" i="44" s="1"/>
  <c r="D8" i="44"/>
  <c r="E8" i="44" s="1"/>
  <c r="D762" i="44"/>
  <c r="E762" i="44" s="1"/>
  <c r="D190" i="44"/>
  <c r="E190" i="44" s="1"/>
  <c r="D778" i="44"/>
  <c r="E778" i="44" s="1"/>
  <c r="D427" i="44"/>
  <c r="E427" i="44" s="1"/>
  <c r="D727" i="44"/>
  <c r="E727" i="44" s="1"/>
  <c r="D663" i="44"/>
  <c r="E663" i="44" s="1"/>
  <c r="D577" i="44"/>
  <c r="E577" i="44" s="1"/>
  <c r="D621" i="44"/>
  <c r="E621" i="44" s="1"/>
  <c r="D355" i="44"/>
  <c r="E355" i="44" s="1"/>
  <c r="D666" i="44"/>
  <c r="E666" i="44" s="1"/>
  <c r="D460" i="44"/>
  <c r="E460" i="44" s="1"/>
  <c r="D53" i="44"/>
  <c r="E53" i="44" s="1"/>
  <c r="D565" i="44"/>
  <c r="E565" i="44" s="1"/>
  <c r="D142" i="44"/>
  <c r="E142" i="44" s="1"/>
  <c r="D702" i="44"/>
  <c r="E702" i="44" s="1"/>
  <c r="D728" i="44"/>
  <c r="E728" i="44" s="1"/>
  <c r="D291" i="44"/>
  <c r="E291" i="44" s="1"/>
  <c r="D961" i="44"/>
  <c r="E961" i="44" s="1"/>
  <c r="D780" i="44"/>
  <c r="E780" i="44" s="1"/>
  <c r="D681" i="44"/>
  <c r="E681" i="44" s="1"/>
  <c r="D148" i="44"/>
  <c r="E148" i="44" s="1"/>
  <c r="D660" i="44"/>
  <c r="E660" i="44" s="1"/>
  <c r="D253" i="44"/>
  <c r="E253" i="44" s="1"/>
  <c r="D773" i="44"/>
  <c r="E773" i="44" s="1"/>
  <c r="D358" i="44"/>
  <c r="E358" i="44" s="1"/>
  <c r="D902" i="44"/>
  <c r="E902" i="44" s="1"/>
  <c r="D960" i="44"/>
  <c r="E960" i="44" s="1"/>
  <c r="D507" i="44"/>
  <c r="E507" i="44" s="1"/>
  <c r="D683" i="44"/>
  <c r="E683" i="44" s="1"/>
  <c r="D377" i="44"/>
  <c r="E377" i="44" s="1"/>
  <c r="D28" i="44"/>
  <c r="E28" i="44" s="1"/>
  <c r="D540" i="44"/>
  <c r="E540" i="44" s="1"/>
  <c r="D133" i="44"/>
  <c r="E133" i="44" s="1"/>
  <c r="D653" i="44"/>
  <c r="E653" i="44" s="1"/>
  <c r="D222" i="44"/>
  <c r="E222" i="44" s="1"/>
  <c r="D782" i="44"/>
  <c r="E782" i="44" s="1"/>
  <c r="D832" i="44"/>
  <c r="E832" i="44" s="1"/>
  <c r="D379" i="44"/>
  <c r="E379" i="44" s="1"/>
  <c r="D842" i="44"/>
  <c r="E842" i="44" s="1"/>
  <c r="D989" i="44"/>
  <c r="E989" i="44" s="1"/>
  <c r="D471" i="44"/>
  <c r="E471" i="44" s="1"/>
  <c r="D34" i="44"/>
  <c r="E34" i="44" s="1"/>
  <c r="D24" i="44"/>
  <c r="E24" i="44" s="1"/>
  <c r="D385" i="44"/>
  <c r="E385" i="44" s="1"/>
  <c r="D498" i="44"/>
  <c r="E498" i="44" s="1"/>
  <c r="D420" i="44"/>
  <c r="E420" i="44" s="1"/>
  <c r="D13" i="44"/>
  <c r="E13" i="44" s="1"/>
  <c r="D525" i="44"/>
  <c r="E525" i="44" s="1"/>
  <c r="D102" i="44"/>
  <c r="E102" i="44" s="1"/>
  <c r="D662" i="44"/>
  <c r="E662" i="44" s="1"/>
  <c r="D688" i="44"/>
  <c r="E688" i="44" s="1"/>
  <c r="D251" i="44"/>
  <c r="E251" i="44" s="1"/>
  <c r="D865" i="44"/>
  <c r="E865" i="44" s="1"/>
  <c r="D971" i="44"/>
  <c r="E971" i="44" s="1"/>
  <c r="D343" i="44"/>
  <c r="E343" i="44" s="1"/>
  <c r="D177" i="44"/>
  <c r="E177" i="44" s="1"/>
  <c r="D903" i="44"/>
  <c r="E903" i="44" s="1"/>
  <c r="D560" i="44"/>
  <c r="E560" i="44" s="1"/>
  <c r="D42" i="44"/>
  <c r="E42" i="44" s="1"/>
  <c r="D300" i="44"/>
  <c r="E300" i="44" s="1"/>
  <c r="D836" i="44"/>
  <c r="E836" i="44" s="1"/>
  <c r="D405" i="44"/>
  <c r="E405" i="44" s="1"/>
  <c r="D965" i="44"/>
  <c r="E965" i="44" s="1"/>
  <c r="D534" i="44"/>
  <c r="E534" i="44" s="1"/>
  <c r="D336" i="44"/>
  <c r="E336" i="44" s="1"/>
  <c r="D123" i="44"/>
  <c r="E123" i="44" s="1"/>
  <c r="D760" i="44"/>
  <c r="E760" i="44" s="1"/>
  <c r="D843" i="44"/>
  <c r="E843" i="44" s="1"/>
  <c r="D464" i="44"/>
  <c r="E464" i="44" s="1"/>
  <c r="D889" i="44"/>
  <c r="E889" i="44" s="1"/>
  <c r="D244" i="44"/>
  <c r="E244" i="44" s="1"/>
  <c r="D772" i="44"/>
  <c r="E772" i="44" s="1"/>
  <c r="D349" i="44"/>
  <c r="E349" i="44" s="1"/>
  <c r="D869" i="44"/>
  <c r="E869" i="44" s="1"/>
  <c r="D470" i="44"/>
  <c r="E470" i="44" s="1"/>
  <c r="D998" i="44"/>
  <c r="E998" i="44" s="1"/>
  <c r="D59" i="44"/>
  <c r="E59" i="44" s="1"/>
  <c r="D611" i="44"/>
  <c r="E611" i="44" s="1"/>
  <c r="D787" i="44"/>
  <c r="E787" i="44" s="1"/>
  <c r="D856" i="44"/>
  <c r="E856" i="44" s="1"/>
  <c r="D784" i="44"/>
  <c r="E784" i="44" s="1"/>
  <c r="D440" i="44"/>
  <c r="E440" i="44" s="1"/>
  <c r="D488" i="44"/>
  <c r="E488" i="44" s="1"/>
  <c r="D480" i="44"/>
  <c r="E480" i="44" s="1"/>
  <c r="D193" i="44"/>
  <c r="E193" i="44" s="1"/>
  <c r="D890" i="44"/>
  <c r="E890" i="44" s="1"/>
  <c r="D65" i="44"/>
  <c r="E65" i="44" s="1"/>
  <c r="D770" i="44"/>
  <c r="E770" i="44" s="1"/>
  <c r="D655" i="44"/>
  <c r="E655" i="44" s="1"/>
  <c r="D946" i="44"/>
  <c r="E946" i="44" s="1"/>
  <c r="D258" i="44"/>
  <c r="E258" i="44" s="1"/>
  <c r="D127" i="44"/>
  <c r="E127" i="44" s="1"/>
  <c r="D665" i="44"/>
  <c r="E665" i="44" s="1"/>
  <c r="D137" i="44"/>
  <c r="E137" i="44" s="1"/>
  <c r="D474" i="44"/>
  <c r="E474" i="44" s="1"/>
  <c r="D306" i="44"/>
  <c r="E306" i="44" s="1"/>
  <c r="D183" i="44"/>
  <c r="E183" i="44" s="1"/>
  <c r="D750" i="44"/>
  <c r="E750" i="44" s="1"/>
  <c r="D786" i="44"/>
  <c r="E786" i="44" s="1"/>
  <c r="D278" i="44"/>
  <c r="E278" i="44" s="1"/>
  <c r="D921" i="44"/>
  <c r="E921" i="44" s="1"/>
  <c r="D208" i="44"/>
  <c r="E208" i="44" s="1"/>
  <c r="D668" i="44"/>
  <c r="E668" i="44" s="1"/>
  <c r="D515" i="44"/>
  <c r="E515" i="44" s="1"/>
  <c r="D537" i="44"/>
  <c r="E537" i="44" s="1"/>
  <c r="D790" i="44"/>
  <c r="E790" i="44" s="1"/>
  <c r="D50" i="44"/>
  <c r="E50" i="44" s="1"/>
  <c r="D110" i="44"/>
  <c r="E110" i="44" s="1"/>
  <c r="D225" i="44"/>
  <c r="E225" i="44" s="1"/>
  <c r="D614" i="44"/>
  <c r="E614" i="44" s="1"/>
  <c r="D941" i="44"/>
  <c r="E941" i="44" s="1"/>
  <c r="D986" i="44"/>
  <c r="E986" i="44" s="1"/>
  <c r="D572" i="44"/>
  <c r="E572" i="44" s="1"/>
  <c r="D721" i="44"/>
  <c r="E721" i="44" s="1"/>
  <c r="D939" i="44"/>
  <c r="E939" i="44" s="1"/>
  <c r="D311" i="44"/>
  <c r="E311" i="44" s="1"/>
  <c r="D544" i="44"/>
  <c r="E544" i="44" s="1"/>
  <c r="D40" i="44"/>
  <c r="E40" i="44" s="1"/>
  <c r="D140" i="44"/>
  <c r="E140" i="44" s="1"/>
  <c r="D499" i="44"/>
  <c r="E499" i="44" s="1"/>
  <c r="D876" i="44"/>
  <c r="E876" i="44" s="1"/>
  <c r="D883" i="44"/>
  <c r="E883" i="44" s="1"/>
  <c r="D35" i="44"/>
  <c r="E35" i="44" s="1"/>
  <c r="D394" i="44"/>
  <c r="E394" i="44" s="1"/>
  <c r="D310" i="44"/>
  <c r="E310" i="44" s="1"/>
  <c r="D387" i="44"/>
  <c r="E387" i="44" s="1"/>
  <c r="D473" i="44"/>
  <c r="E473" i="44" s="1"/>
  <c r="D734" i="44"/>
  <c r="E734" i="44" s="1"/>
  <c r="D401" i="44"/>
  <c r="E401" i="44" s="1"/>
  <c r="D541" i="44"/>
  <c r="E541" i="44" s="1"/>
  <c r="D704" i="44"/>
  <c r="E704" i="44" s="1"/>
  <c r="D526" i="44"/>
  <c r="E526" i="44" s="1"/>
  <c r="D522" i="44"/>
  <c r="E522" i="44" s="1"/>
  <c r="D809" i="44"/>
  <c r="E809" i="44" s="1"/>
  <c r="D466" i="44"/>
  <c r="E466" i="44" s="1"/>
  <c r="D60" i="44"/>
  <c r="E60" i="44" s="1"/>
  <c r="D262" i="44"/>
  <c r="E262" i="44" s="1"/>
  <c r="D286" i="44"/>
  <c r="E286" i="44" s="1"/>
  <c r="D74" i="44"/>
  <c r="E74" i="44" s="1"/>
  <c r="D159" i="44"/>
  <c r="E159" i="44" s="1"/>
  <c r="D650" i="44"/>
  <c r="E650" i="44" s="1"/>
  <c r="D497" i="44"/>
  <c r="E497" i="44" s="1"/>
  <c r="D485" i="44"/>
  <c r="E485" i="44" s="1"/>
  <c r="D211" i="44"/>
  <c r="E211" i="44" s="1"/>
  <c r="D256" i="44"/>
  <c r="E256" i="44" s="1"/>
  <c r="D324" i="44"/>
  <c r="E324" i="44" s="1"/>
  <c r="D71" i="44"/>
  <c r="E71" i="44" s="1"/>
  <c r="D9" i="44"/>
  <c r="E9" i="44" s="1"/>
  <c r="D983" i="44"/>
  <c r="E983" i="44" s="1"/>
  <c r="D426" i="44"/>
  <c r="E426" i="44" s="1"/>
  <c r="D70" i="44"/>
  <c r="E70" i="44" s="1"/>
  <c r="D729" i="44"/>
  <c r="E729" i="44" s="1"/>
  <c r="D446" i="44"/>
  <c r="E446" i="44" s="1"/>
  <c r="D290" i="44"/>
  <c r="E290" i="44" s="1"/>
  <c r="D496" i="44"/>
  <c r="E496" i="44" s="1"/>
  <c r="D37" i="44"/>
  <c r="E37" i="44" s="1"/>
  <c r="D712" i="44"/>
  <c r="E712" i="44" s="1"/>
  <c r="D249" i="44"/>
  <c r="E249" i="44" s="1"/>
  <c r="D431" i="44"/>
  <c r="E431" i="44" s="1"/>
  <c r="D122" i="44"/>
  <c r="E122" i="44" s="1"/>
  <c r="D352" i="44"/>
  <c r="E352" i="44" s="1"/>
  <c r="D708" i="44"/>
  <c r="E708" i="44" s="1"/>
  <c r="D950" i="44"/>
  <c r="E950" i="44" s="1"/>
  <c r="D383" i="44"/>
  <c r="E383" i="44" s="1"/>
  <c r="D6" i="44"/>
  <c r="E6" i="44" s="1"/>
  <c r="D7" i="44"/>
  <c r="E7" i="44" s="1"/>
  <c r="D191" i="44"/>
  <c r="E191" i="44" s="1"/>
  <c r="D217" i="44"/>
  <c r="E217" i="44" s="1"/>
  <c r="D120" i="44"/>
  <c r="E120" i="44" s="1"/>
  <c r="D252" i="44"/>
  <c r="E252" i="44" s="1"/>
  <c r="D478" i="44"/>
  <c r="E478" i="44" s="1"/>
  <c r="D795" i="44"/>
  <c r="E795" i="44" s="1"/>
  <c r="D39" i="44"/>
  <c r="E39" i="44" s="1"/>
  <c r="D807" i="44"/>
  <c r="E807" i="44" s="1"/>
  <c r="D935" i="44"/>
  <c r="E935" i="44" s="1"/>
  <c r="D905" i="44"/>
  <c r="E905" i="44" s="1"/>
  <c r="D885" i="44"/>
  <c r="E885" i="44" s="1"/>
  <c r="D627" i="44"/>
  <c r="E627" i="44" s="1"/>
  <c r="D12" i="44"/>
  <c r="E12" i="44" s="1"/>
  <c r="D524" i="44"/>
  <c r="E524" i="44" s="1"/>
  <c r="D117" i="44"/>
  <c r="E117" i="44" s="1"/>
  <c r="D629" i="44"/>
  <c r="E629" i="44" s="1"/>
  <c r="D206" i="44"/>
  <c r="E206" i="44" s="1"/>
  <c r="D766" i="44"/>
  <c r="E766" i="44" s="1"/>
  <c r="D816" i="44"/>
  <c r="E816" i="44" s="1"/>
  <c r="D363" i="44"/>
  <c r="E363" i="44" s="1"/>
  <c r="D802" i="44"/>
  <c r="E802" i="44" s="1"/>
  <c r="D957" i="44"/>
  <c r="E957" i="44" s="1"/>
  <c r="D817" i="44"/>
  <c r="E817" i="44" s="1"/>
  <c r="D212" i="44"/>
  <c r="E212" i="44" s="1"/>
  <c r="D724" i="44"/>
  <c r="E724" i="44" s="1"/>
  <c r="D317" i="44"/>
  <c r="E317" i="44" s="1"/>
  <c r="D837" i="44"/>
  <c r="E837" i="44" s="1"/>
  <c r="D422" i="44"/>
  <c r="E422" i="44" s="1"/>
  <c r="D966" i="44"/>
  <c r="E966" i="44" s="1"/>
  <c r="D27" i="44"/>
  <c r="E27" i="44" s="1"/>
  <c r="D579" i="44"/>
  <c r="E579" i="44" s="1"/>
  <c r="D755" i="44"/>
  <c r="E755" i="44" s="1"/>
  <c r="D593" i="44"/>
  <c r="E593" i="44" s="1"/>
  <c r="D92" i="44"/>
  <c r="E92" i="44" s="1"/>
  <c r="D604" i="44"/>
  <c r="E604" i="44" s="1"/>
  <c r="D197" i="44"/>
  <c r="E197" i="44" s="1"/>
  <c r="D717" i="44"/>
  <c r="E717" i="44" s="1"/>
  <c r="D302" i="44"/>
  <c r="E302" i="44" s="1"/>
  <c r="D846" i="44"/>
  <c r="E846" i="44" s="1"/>
  <c r="D904" i="44"/>
  <c r="E904" i="44" s="1"/>
  <c r="D451" i="44"/>
  <c r="E451" i="44" s="1"/>
  <c r="D339" i="44"/>
  <c r="E339" i="44" s="1"/>
  <c r="D15" i="44"/>
  <c r="E15" i="44" s="1"/>
  <c r="D559" i="44"/>
  <c r="E559" i="44" s="1"/>
  <c r="D138" i="44"/>
  <c r="E138" i="44" s="1"/>
  <c r="D96" i="44"/>
  <c r="E96" i="44" s="1"/>
  <c r="D465" i="44"/>
  <c r="E465" i="44" s="1"/>
  <c r="D714" i="44"/>
  <c r="E714" i="44" s="1"/>
  <c r="D484" i="44"/>
  <c r="E484" i="44" s="1"/>
  <c r="D77" i="44"/>
  <c r="E77" i="44" s="1"/>
  <c r="D589" i="44"/>
  <c r="E589" i="44" s="1"/>
  <c r="D166" i="44"/>
  <c r="E166" i="44" s="1"/>
  <c r="D726" i="44"/>
  <c r="E726" i="44" s="1"/>
  <c r="D752" i="44"/>
  <c r="E752" i="44" s="1"/>
  <c r="D315" i="44"/>
  <c r="E315" i="44" s="1"/>
  <c r="D985" i="44"/>
  <c r="E985" i="44" s="1"/>
  <c r="D924" i="44"/>
  <c r="E924" i="44" s="1"/>
  <c r="D407" i="44"/>
  <c r="E407" i="44" s="1"/>
  <c r="D305" i="44"/>
  <c r="E305" i="44" s="1"/>
  <c r="D967" i="44"/>
  <c r="E967" i="44" s="1"/>
  <c r="D169" i="44"/>
  <c r="E169" i="44" s="1"/>
  <c r="D322" i="44"/>
  <c r="E322" i="44" s="1"/>
  <c r="D364" i="44"/>
  <c r="E364" i="44" s="1"/>
  <c r="D916" i="44"/>
  <c r="E916" i="44" s="1"/>
  <c r="D469" i="44"/>
  <c r="E469" i="44" s="1"/>
  <c r="D46" i="44"/>
  <c r="E46" i="44" s="1"/>
  <c r="D606" i="44"/>
  <c r="E606" i="44" s="1"/>
  <c r="D624" i="44"/>
  <c r="E624" i="44" s="1"/>
  <c r="D195" i="44"/>
  <c r="E195" i="44" s="1"/>
  <c r="D657" i="44"/>
  <c r="E657" i="44" s="1"/>
  <c r="D915" i="44"/>
  <c r="E915" i="44" s="1"/>
  <c r="D568" i="44"/>
  <c r="E568" i="44" s="1"/>
  <c r="D90" i="44"/>
  <c r="E90" i="44" s="1"/>
  <c r="D308" i="44"/>
  <c r="E308" i="44" s="1"/>
  <c r="D844" i="44"/>
  <c r="E844" i="44" s="1"/>
  <c r="D413" i="44"/>
  <c r="E413" i="44" s="1"/>
  <c r="D981" i="44"/>
  <c r="E981" i="44" s="1"/>
  <c r="D542" i="44"/>
  <c r="E542" i="44" s="1"/>
  <c r="D424" i="44"/>
  <c r="E424" i="44" s="1"/>
  <c r="D139" i="44"/>
  <c r="E139" i="44" s="1"/>
  <c r="D808" i="44"/>
  <c r="E808" i="44" s="1"/>
  <c r="D851" i="44"/>
  <c r="E851" i="44" s="1"/>
  <c r="D530" i="44"/>
  <c r="E530" i="44" s="1"/>
  <c r="D392" i="44"/>
  <c r="E392" i="44" s="1"/>
  <c r="D706" i="44"/>
  <c r="E706" i="44" s="1"/>
  <c r="D136" i="44"/>
  <c r="E136" i="44" s="1"/>
  <c r="D289" i="44"/>
  <c r="E289" i="44" s="1"/>
  <c r="D1002" i="44"/>
  <c r="E1002" i="44" s="1"/>
  <c r="D754" i="44"/>
  <c r="E754" i="44" s="1"/>
  <c r="D866" i="44"/>
  <c r="E866" i="44" s="1"/>
  <c r="D546" i="44"/>
  <c r="E546" i="44" s="1"/>
  <c r="D618" i="44"/>
  <c r="E618" i="44" s="1"/>
  <c r="D930" i="44"/>
  <c r="E930" i="44" s="1"/>
  <c r="D3" i="44"/>
  <c r="E3" i="44" s="1"/>
  <c r="AJ187" i="31"/>
  <c r="AR345" i="31"/>
  <c r="X414" i="31"/>
  <c r="G306" i="31"/>
  <c r="AQ151" i="31"/>
  <c r="Z414" i="31"/>
  <c r="R414" i="31"/>
  <c r="F306" i="31"/>
  <c r="C306" i="31"/>
  <c r="S414" i="31"/>
  <c r="AA414" i="31"/>
  <c r="W414" i="31"/>
  <c r="AB414" i="31"/>
  <c r="Z413" i="31"/>
  <c r="Y414" i="31"/>
  <c r="K306" i="31"/>
  <c r="C307" i="31"/>
  <c r="K307" i="31"/>
  <c r="N15" i="31"/>
  <c r="AJ17" i="31" s="1"/>
  <c r="N13" i="31"/>
  <c r="AJ15" i="31" s="1"/>
  <c r="H307" i="31"/>
  <c r="M94" i="31"/>
  <c r="AI96" i="31" s="1"/>
  <c r="M134" i="31"/>
  <c r="AI136" i="31" s="1"/>
  <c r="M51" i="31"/>
  <c r="AI53" i="31" s="1"/>
  <c r="M145" i="31"/>
  <c r="AI147" i="31" s="1"/>
  <c r="M10" i="31"/>
  <c r="AI12" i="31" s="1"/>
  <c r="M79" i="31"/>
  <c r="AI81" i="31" s="1"/>
  <c r="M21" i="31"/>
  <c r="AI23" i="31" s="1"/>
  <c r="M29" i="31"/>
  <c r="AI31" i="31" s="1"/>
  <c r="M38" i="31"/>
  <c r="AI40" i="31" s="1"/>
  <c r="M56" i="31"/>
  <c r="AI58" i="31" s="1"/>
  <c r="M70" i="31"/>
  <c r="AI72" i="31" s="1"/>
  <c r="M110" i="31"/>
  <c r="AI112" i="31" s="1"/>
  <c r="M43" i="31"/>
  <c r="AI45" i="31" s="1"/>
  <c r="M75" i="31"/>
  <c r="AI77" i="31" s="1"/>
  <c r="M91" i="31"/>
  <c r="AI93" i="31" s="1"/>
  <c r="M30" i="31"/>
  <c r="AI32" i="31" s="1"/>
  <c r="M23" i="31"/>
  <c r="AI25" i="31" s="1"/>
  <c r="M42" i="31"/>
  <c r="AI44" i="31" s="1"/>
  <c r="M71" i="31"/>
  <c r="AI73" i="31" s="1"/>
  <c r="M175" i="31"/>
  <c r="AX177" i="31" s="1"/>
  <c r="M108" i="31"/>
  <c r="AI110" i="31" s="1"/>
  <c r="M62" i="31"/>
  <c r="AI64" i="31" s="1"/>
  <c r="M197" i="31"/>
  <c r="AX199" i="31" s="1"/>
  <c r="M136" i="31"/>
  <c r="AI138" i="31" s="1"/>
  <c r="M186" i="31"/>
  <c r="AX188" i="31" s="1"/>
  <c r="M226" i="31"/>
  <c r="AX228" i="31" s="1"/>
  <c r="M22" i="31"/>
  <c r="AI24" i="31" s="1"/>
  <c r="M48" i="31"/>
  <c r="AI50" i="31" s="1"/>
  <c r="M142" i="31"/>
  <c r="AI144" i="31" s="1"/>
  <c r="M36" i="31"/>
  <c r="AI38" i="31" s="1"/>
  <c r="M55" i="31"/>
  <c r="AI57" i="31" s="1"/>
  <c r="M66" i="31"/>
  <c r="AI68" i="31" s="1"/>
  <c r="M18" i="31"/>
  <c r="AI20" i="31" s="1"/>
  <c r="M65" i="31"/>
  <c r="AI67" i="31" s="1"/>
  <c r="M35" i="31"/>
  <c r="AI37" i="31" s="1"/>
  <c r="M78" i="31"/>
  <c r="AI80" i="31" s="1"/>
  <c r="M99" i="31"/>
  <c r="AI101" i="31" s="1"/>
  <c r="M76" i="31"/>
  <c r="AI78" i="31" s="1"/>
  <c r="M45" i="31"/>
  <c r="AI47" i="31" s="1"/>
  <c r="M50" i="31"/>
  <c r="AI52" i="31" s="1"/>
  <c r="M69" i="31"/>
  <c r="AI71" i="31" s="1"/>
  <c r="M12" i="31"/>
  <c r="AI14" i="31" s="1"/>
  <c r="M4" i="31"/>
  <c r="AI6" i="31" s="1"/>
  <c r="M44" i="31"/>
  <c r="AI46" i="31" s="1"/>
  <c r="M60" i="31"/>
  <c r="AI62" i="31" s="1"/>
  <c r="M49" i="31"/>
  <c r="AI51" i="31" s="1"/>
  <c r="M68" i="31"/>
  <c r="AI70" i="31" s="1"/>
  <c r="M181" i="31"/>
  <c r="AX183" i="31" s="1"/>
  <c r="M127" i="31"/>
  <c r="AI129" i="31" s="1"/>
  <c r="M170" i="31"/>
  <c r="AI172" i="31" s="1"/>
  <c r="M140" i="31"/>
  <c r="AI142" i="31" s="1"/>
  <c r="M194" i="31"/>
  <c r="AX196" i="31" s="1"/>
  <c r="M27" i="31"/>
  <c r="AI29" i="31" s="1"/>
  <c r="M61" i="31"/>
  <c r="AI63" i="31" s="1"/>
  <c r="M86" i="31"/>
  <c r="AI88" i="31" s="1"/>
  <c r="M118" i="31"/>
  <c r="AI120" i="31" s="1"/>
  <c r="M5" i="31"/>
  <c r="AI7" i="31" s="1"/>
  <c r="M47" i="31"/>
  <c r="AI49" i="31" s="1"/>
  <c r="M40" i="31"/>
  <c r="AI42" i="31" s="1"/>
  <c r="M54" i="31"/>
  <c r="AI56" i="31" s="1"/>
  <c r="M102" i="31"/>
  <c r="AI104" i="31" s="1"/>
  <c r="M20" i="31"/>
  <c r="AI22" i="31" s="1"/>
  <c r="M83" i="31"/>
  <c r="AI85" i="31" s="1"/>
  <c r="M107" i="31"/>
  <c r="AI109" i="31" s="1"/>
  <c r="M53" i="31"/>
  <c r="AI55" i="31" s="1"/>
  <c r="M31" i="31"/>
  <c r="AI33" i="31" s="1"/>
  <c r="M58" i="31"/>
  <c r="AI60" i="31" s="1"/>
  <c r="M25" i="31"/>
  <c r="AI27" i="31" s="1"/>
  <c r="M84" i="31"/>
  <c r="AI86" i="31" s="1"/>
  <c r="M116" i="31"/>
  <c r="AI118" i="31" s="1"/>
  <c r="M130" i="31"/>
  <c r="AI132" i="31" s="1"/>
  <c r="M14" i="31"/>
  <c r="AI16" i="31" s="1"/>
  <c r="M16" i="31"/>
  <c r="AI18" i="31" s="1"/>
  <c r="M126" i="31"/>
  <c r="AI128" i="31" s="1"/>
  <c r="M26" i="31"/>
  <c r="AI28" i="31" s="1"/>
  <c r="M67" i="31"/>
  <c r="AI69" i="31" s="1"/>
  <c r="M28" i="31"/>
  <c r="AI30" i="31" s="1"/>
  <c r="M39" i="31"/>
  <c r="AI41" i="31" s="1"/>
  <c r="M141" i="31"/>
  <c r="AI143" i="31" s="1"/>
  <c r="M161" i="31"/>
  <c r="AI163" i="31" s="1"/>
  <c r="M19" i="31"/>
  <c r="AI21" i="31" s="1"/>
  <c r="M46" i="31"/>
  <c r="AI48" i="31" s="1"/>
  <c r="M59" i="31"/>
  <c r="AI61" i="31" s="1"/>
  <c r="M64" i="31"/>
  <c r="AI66" i="31" s="1"/>
  <c r="M34" i="31"/>
  <c r="AI36" i="31" s="1"/>
  <c r="M24" i="31"/>
  <c r="AI26" i="31" s="1"/>
  <c r="M37" i="31"/>
  <c r="AI39" i="31" s="1"/>
  <c r="M63" i="31"/>
  <c r="AI65" i="31" s="1"/>
  <c r="M32" i="31"/>
  <c r="AI34" i="31" s="1"/>
  <c r="M33" i="31"/>
  <c r="AI35" i="31" s="1"/>
  <c r="M52" i="31"/>
  <c r="AI54" i="31" s="1"/>
  <c r="M41" i="31"/>
  <c r="AI43" i="31" s="1"/>
  <c r="M57" i="31"/>
  <c r="AI59" i="31" s="1"/>
  <c r="M92" i="31"/>
  <c r="AI94" i="31" s="1"/>
  <c r="M133" i="31"/>
  <c r="AI135" i="31" s="1"/>
  <c r="M191" i="31"/>
  <c r="AX193" i="31" s="1"/>
  <c r="M149" i="31"/>
  <c r="AI151" i="31" s="1"/>
  <c r="M213" i="31"/>
  <c r="AX215" i="31" s="1"/>
  <c r="M112" i="31"/>
  <c r="AI114" i="31" s="1"/>
  <c r="M173" i="31"/>
  <c r="AI175" i="31" s="1"/>
  <c r="M164" i="31"/>
  <c r="AI166" i="31" s="1"/>
  <c r="M231" i="31"/>
  <c r="AX233" i="31" s="1"/>
  <c r="M276" i="31"/>
  <c r="AX278" i="31" s="1"/>
  <c r="M184" i="31"/>
  <c r="AX186" i="31" s="1"/>
  <c r="M253" i="31"/>
  <c r="AX255" i="31" s="1"/>
  <c r="M205" i="31"/>
  <c r="AX207" i="31" s="1"/>
  <c r="M89" i="31"/>
  <c r="AI91" i="31" s="1"/>
  <c r="M157" i="31"/>
  <c r="AI159" i="31" s="1"/>
  <c r="M263" i="31"/>
  <c r="AX265" i="31" s="1"/>
  <c r="M189" i="31"/>
  <c r="AX191" i="31" s="1"/>
  <c r="M155" i="31"/>
  <c r="AI157" i="31" s="1"/>
  <c r="M198" i="31"/>
  <c r="AX200" i="31" s="1"/>
  <c r="M212" i="31"/>
  <c r="AX214" i="31" s="1"/>
  <c r="M247" i="31"/>
  <c r="AX249" i="31" s="1"/>
  <c r="M239" i="31"/>
  <c r="AX241" i="31" s="1"/>
  <c r="M236" i="31"/>
  <c r="AX238" i="31" s="1"/>
  <c r="M270" i="31"/>
  <c r="AX272" i="31" s="1"/>
  <c r="M259" i="31"/>
  <c r="AX261" i="31" s="1"/>
  <c r="M277" i="31"/>
  <c r="AX279" i="31" s="1"/>
  <c r="M241" i="31"/>
  <c r="AX243" i="31" s="1"/>
  <c r="M129" i="31"/>
  <c r="AI131" i="31" s="1"/>
  <c r="M97" i="31"/>
  <c r="AI99" i="31" s="1"/>
  <c r="M203" i="31"/>
  <c r="AX205" i="31" s="1"/>
  <c r="M232" i="31"/>
  <c r="AX234" i="31" s="1"/>
  <c r="M148" i="31"/>
  <c r="AI150" i="31" s="1"/>
  <c r="M168" i="31"/>
  <c r="AI170" i="31" s="1"/>
  <c r="M196" i="31"/>
  <c r="AX198" i="31" s="1"/>
  <c r="M74" i="31"/>
  <c r="AI76" i="31" s="1"/>
  <c r="M100" i="31"/>
  <c r="AI102" i="31" s="1"/>
  <c r="M121" i="31"/>
  <c r="AI123" i="31" s="1"/>
  <c r="M137" i="31"/>
  <c r="AI139" i="31" s="1"/>
  <c r="M182" i="31"/>
  <c r="AX184" i="31" s="1"/>
  <c r="M204" i="31"/>
  <c r="AX206" i="31" s="1"/>
  <c r="M237" i="31"/>
  <c r="AX239" i="31" s="1"/>
  <c r="M216" i="31"/>
  <c r="AX218" i="31" s="1"/>
  <c r="M271" i="31"/>
  <c r="AX273" i="31" s="1"/>
  <c r="M264" i="31"/>
  <c r="AX266" i="31" s="1"/>
  <c r="M252" i="31"/>
  <c r="AX254" i="31" s="1"/>
  <c r="M159" i="31"/>
  <c r="AI161" i="31" s="1"/>
  <c r="M220" i="31"/>
  <c r="AX222" i="31" s="1"/>
  <c r="M150" i="31"/>
  <c r="AI152" i="31" s="1"/>
  <c r="M171" i="31"/>
  <c r="AI173" i="31" s="1"/>
  <c r="M269" i="31"/>
  <c r="AX271" i="31" s="1"/>
  <c r="M221" i="31"/>
  <c r="AX223" i="31" s="1"/>
  <c r="M273" i="31"/>
  <c r="AX275" i="31" s="1"/>
  <c r="M98" i="31"/>
  <c r="AI100" i="31" s="1"/>
  <c r="M132" i="31"/>
  <c r="AI134" i="31" s="1"/>
  <c r="M105" i="31"/>
  <c r="AI107" i="31" s="1"/>
  <c r="M217" i="31"/>
  <c r="AX219" i="31" s="1"/>
  <c r="M248" i="31"/>
  <c r="AX250" i="31" s="1"/>
  <c r="M154" i="31"/>
  <c r="AI156" i="31" s="1"/>
  <c r="M187" i="31"/>
  <c r="AX189" i="31" s="1"/>
  <c r="M255" i="31"/>
  <c r="AX257" i="31" s="1"/>
  <c r="M152" i="31"/>
  <c r="AI154" i="31" s="1"/>
  <c r="M200" i="31"/>
  <c r="AX202" i="31" s="1"/>
  <c r="M257" i="31"/>
  <c r="AX259" i="31" s="1"/>
  <c r="M233" i="31"/>
  <c r="AX235" i="31" s="1"/>
  <c r="M162" i="31"/>
  <c r="AI164" i="31" s="1"/>
  <c r="M223" i="31"/>
  <c r="AX225" i="31" s="1"/>
  <c r="M225" i="31"/>
  <c r="AX227" i="31" s="1"/>
  <c r="M124" i="31"/>
  <c r="AI126" i="31" s="1"/>
  <c r="M165" i="31"/>
  <c r="AI167" i="31" s="1"/>
  <c r="M178" i="31"/>
  <c r="AX180" i="31" s="1"/>
  <c r="M82" i="31"/>
  <c r="AI84" i="31" s="1"/>
  <c r="M202" i="31"/>
  <c r="AX204" i="31" s="1"/>
  <c r="M166" i="31"/>
  <c r="AI168" i="31" s="1"/>
  <c r="M214" i="31"/>
  <c r="AX216" i="31" s="1"/>
  <c r="M180" i="31"/>
  <c r="AX182" i="31" s="1"/>
  <c r="M249" i="31"/>
  <c r="AX251" i="31" s="1"/>
  <c r="M265" i="31"/>
  <c r="AX267" i="31" s="1"/>
  <c r="M268" i="31"/>
  <c r="AX270" i="31" s="1"/>
  <c r="M274" i="31"/>
  <c r="AX276" i="31" s="1"/>
  <c r="M146" i="31"/>
  <c r="AI148" i="31" s="1"/>
  <c r="M210" i="31"/>
  <c r="AX212" i="31" s="1"/>
  <c r="S413" i="31"/>
  <c r="M192" i="31"/>
  <c r="AX194" i="31" s="1"/>
  <c r="N151" i="31"/>
  <c r="AJ153" i="31" s="1"/>
  <c r="AD189" i="31"/>
  <c r="M135" i="31"/>
  <c r="AI137" i="31" s="1"/>
  <c r="M190" i="31"/>
  <c r="AX192" i="31" s="1"/>
  <c r="AE233" i="31"/>
  <c r="AE225" i="31"/>
  <c r="AD314" i="31"/>
  <c r="BF328" i="31" s="1"/>
  <c r="AE191" i="31"/>
  <c r="AD262" i="31"/>
  <c r="AD358" i="31"/>
  <c r="BF372" i="31" s="1"/>
  <c r="AE365" i="31"/>
  <c r="BG379" i="31" s="1"/>
  <c r="AD335" i="31"/>
  <c r="BF349" i="31" s="1"/>
  <c r="N72" i="31"/>
  <c r="AJ74" i="31" s="1"/>
  <c r="AD111" i="31"/>
  <c r="AD190" i="31"/>
  <c r="AE385" i="31"/>
  <c r="BG399" i="31" s="1"/>
  <c r="N93" i="31"/>
  <c r="AJ95" i="31" s="1"/>
  <c r="M147" i="31"/>
  <c r="AI149" i="31" s="1"/>
  <c r="N251" i="31"/>
  <c r="AY253" i="31" s="1"/>
  <c r="AD307" i="31"/>
  <c r="BF321" i="31" s="1"/>
  <c r="AD347" i="31"/>
  <c r="BF361" i="31" s="1"/>
  <c r="M160" i="31"/>
  <c r="AI162" i="31" s="1"/>
  <c r="AE170" i="31"/>
  <c r="AE202" i="31"/>
  <c r="M258" i="31"/>
  <c r="AX260" i="31" s="1"/>
  <c r="AD318" i="31"/>
  <c r="BF332" i="31" s="1"/>
  <c r="AD374" i="31"/>
  <c r="BF388" i="31" s="1"/>
  <c r="N120" i="31"/>
  <c r="AJ122" i="31" s="1"/>
  <c r="AD243" i="31"/>
  <c r="AD103" i="31"/>
  <c r="N80" i="31"/>
  <c r="AJ82" i="31" s="1"/>
  <c r="AE217" i="31"/>
  <c r="M143" i="31"/>
  <c r="AI145" i="31" s="1"/>
  <c r="M230" i="31"/>
  <c r="AX232" i="31" s="1"/>
  <c r="AE241" i="31"/>
  <c r="AD299" i="31"/>
  <c r="BF313" i="31" s="1"/>
  <c r="M113" i="31"/>
  <c r="AI115" i="31" s="1"/>
  <c r="M179" i="31"/>
  <c r="AX181" i="31" s="1"/>
  <c r="M144" i="31"/>
  <c r="AI146" i="31" s="1"/>
  <c r="N219" i="31"/>
  <c r="AY221" i="31" s="1"/>
  <c r="AD240" i="31"/>
  <c r="AD306" i="31"/>
  <c r="BF320" i="31" s="1"/>
  <c r="AE175" i="31"/>
  <c r="AD304" i="31"/>
  <c r="BF318" i="31" s="1"/>
  <c r="AD96" i="31"/>
  <c r="M111" i="31"/>
  <c r="AI113" i="31" s="1"/>
  <c r="AD213" i="31"/>
  <c r="AD226" i="31"/>
  <c r="AD309" i="31"/>
  <c r="BF323" i="31" s="1"/>
  <c r="AD331" i="31"/>
  <c r="BF345" i="31" s="1"/>
  <c r="M8" i="31"/>
  <c r="AI10" i="31" s="1"/>
  <c r="AE88" i="31"/>
  <c r="AE93" i="31"/>
  <c r="AD75" i="31"/>
  <c r="N180" i="31"/>
  <c r="AY182" i="31" s="1"/>
  <c r="N164" i="31"/>
  <c r="AJ166" i="31" s="1"/>
  <c r="N148" i="31"/>
  <c r="AJ150" i="31" s="1"/>
  <c r="N136" i="31"/>
  <c r="AJ138" i="31" s="1"/>
  <c r="N10" i="31"/>
  <c r="AJ12" i="31" s="1"/>
  <c r="N79" i="31"/>
  <c r="AJ81" i="31" s="1"/>
  <c r="N19" i="31"/>
  <c r="AJ21" i="31" s="1"/>
  <c r="N38" i="31"/>
  <c r="AJ40" i="31" s="1"/>
  <c r="N56" i="31"/>
  <c r="AJ58" i="31" s="1"/>
  <c r="N70" i="31"/>
  <c r="AJ72" i="31" s="1"/>
  <c r="N110" i="31"/>
  <c r="AJ112" i="31" s="1"/>
  <c r="N43" i="31"/>
  <c r="AJ45" i="31" s="1"/>
  <c r="N75" i="31"/>
  <c r="AJ77" i="31" s="1"/>
  <c r="N91" i="31"/>
  <c r="AJ93" i="31" s="1"/>
  <c r="N30" i="31"/>
  <c r="AJ32" i="31" s="1"/>
  <c r="N37" i="31"/>
  <c r="AJ39" i="31" s="1"/>
  <c r="N23" i="31"/>
  <c r="AJ25" i="31" s="1"/>
  <c r="N42" i="31"/>
  <c r="AJ44" i="31" s="1"/>
  <c r="N71" i="31"/>
  <c r="AJ73" i="31" s="1"/>
  <c r="N175" i="31"/>
  <c r="AY177" i="31" s="1"/>
  <c r="N108" i="31"/>
  <c r="AJ110" i="31" s="1"/>
  <c r="N22" i="31"/>
  <c r="AJ24" i="31" s="1"/>
  <c r="N142" i="31"/>
  <c r="AJ144" i="31" s="1"/>
  <c r="N36" i="31"/>
  <c r="AJ38" i="31" s="1"/>
  <c r="N55" i="31"/>
  <c r="AJ57" i="31" s="1"/>
  <c r="N66" i="31"/>
  <c r="AJ68" i="31" s="1"/>
  <c r="N51" i="31"/>
  <c r="AJ53" i="31" s="1"/>
  <c r="N98" i="31"/>
  <c r="AJ100" i="31" s="1"/>
  <c r="N145" i="31"/>
  <c r="AJ147" i="31" s="1"/>
  <c r="N18" i="31"/>
  <c r="AJ20" i="31" s="1"/>
  <c r="N65" i="31"/>
  <c r="AJ67" i="31" s="1"/>
  <c r="N21" i="31"/>
  <c r="AJ23" i="31" s="1"/>
  <c r="N29" i="31"/>
  <c r="AJ31" i="31" s="1"/>
  <c r="N62" i="31"/>
  <c r="AJ64" i="31" s="1"/>
  <c r="N112" i="31"/>
  <c r="AJ114" i="31" s="1"/>
  <c r="N99" i="31"/>
  <c r="AJ101" i="31" s="1"/>
  <c r="N76" i="31"/>
  <c r="AJ78" i="31" s="1"/>
  <c r="N50" i="31"/>
  <c r="AJ52" i="31" s="1"/>
  <c r="N12" i="31"/>
  <c r="AJ14" i="31" s="1"/>
  <c r="N4" i="31"/>
  <c r="AJ6" i="31" s="1"/>
  <c r="N44" i="31"/>
  <c r="AJ46" i="31" s="1"/>
  <c r="N60" i="31"/>
  <c r="AJ62" i="31" s="1"/>
  <c r="N49" i="31"/>
  <c r="AJ51" i="31" s="1"/>
  <c r="N68" i="31"/>
  <c r="AJ70" i="31" s="1"/>
  <c r="N27" i="31"/>
  <c r="AJ29" i="31" s="1"/>
  <c r="N48" i="31"/>
  <c r="AJ50" i="31" s="1"/>
  <c r="N86" i="31"/>
  <c r="AJ88" i="31" s="1"/>
  <c r="N118" i="31"/>
  <c r="AJ120" i="31" s="1"/>
  <c r="N47" i="31"/>
  <c r="AJ49" i="31" s="1"/>
  <c r="N241" i="31"/>
  <c r="AY243" i="31" s="1"/>
  <c r="N35" i="31"/>
  <c r="AJ37" i="31" s="1"/>
  <c r="N40" i="31"/>
  <c r="AJ42" i="31" s="1"/>
  <c r="N54" i="31"/>
  <c r="AJ56" i="31" s="1"/>
  <c r="N78" i="31"/>
  <c r="AJ80" i="31" s="1"/>
  <c r="N102" i="31"/>
  <c r="AJ104" i="31" s="1"/>
  <c r="N20" i="31"/>
  <c r="AJ22" i="31" s="1"/>
  <c r="N83" i="31"/>
  <c r="AJ85" i="31" s="1"/>
  <c r="N107" i="31"/>
  <c r="AJ109" i="31" s="1"/>
  <c r="N45" i="31"/>
  <c r="AJ47" i="31" s="1"/>
  <c r="N31" i="31"/>
  <c r="AJ33" i="31" s="1"/>
  <c r="N58" i="31"/>
  <c r="AJ60" i="31" s="1"/>
  <c r="N69" i="31"/>
  <c r="AJ71" i="31" s="1"/>
  <c r="N25" i="31"/>
  <c r="AJ27" i="31" s="1"/>
  <c r="N84" i="31"/>
  <c r="AJ86" i="31" s="1"/>
  <c r="N116" i="31"/>
  <c r="AJ118" i="31" s="1"/>
  <c r="N130" i="31"/>
  <c r="AJ132" i="31" s="1"/>
  <c r="N205" i="31"/>
  <c r="AY207" i="31" s="1"/>
  <c r="N14" i="31"/>
  <c r="AJ16" i="31" s="1"/>
  <c r="N5" i="31"/>
  <c r="AJ7" i="31" s="1"/>
  <c r="N61" i="31"/>
  <c r="AJ63" i="31" s="1"/>
  <c r="N126" i="31"/>
  <c r="AJ128" i="31" s="1"/>
  <c r="N26" i="31"/>
  <c r="AJ28" i="31" s="1"/>
  <c r="N28" i="31"/>
  <c r="AJ30" i="31" s="1"/>
  <c r="N39" i="31"/>
  <c r="AJ41" i="31" s="1"/>
  <c r="N46" i="31"/>
  <c r="AJ48" i="31" s="1"/>
  <c r="N59" i="31"/>
  <c r="AJ61" i="31" s="1"/>
  <c r="N64" i="31"/>
  <c r="AJ66" i="31" s="1"/>
  <c r="N34" i="31"/>
  <c r="AJ36" i="31" s="1"/>
  <c r="N24" i="31"/>
  <c r="AJ26" i="31" s="1"/>
  <c r="N53" i="31"/>
  <c r="AJ55" i="31" s="1"/>
  <c r="N63" i="31"/>
  <c r="AJ65" i="31" s="1"/>
  <c r="N32" i="31"/>
  <c r="AJ34" i="31" s="1"/>
  <c r="N33" i="31"/>
  <c r="AJ35" i="31" s="1"/>
  <c r="N52" i="31"/>
  <c r="AJ54" i="31" s="1"/>
  <c r="N41" i="31"/>
  <c r="AJ43" i="31" s="1"/>
  <c r="N57" i="31"/>
  <c r="AJ59" i="31" s="1"/>
  <c r="N92" i="31"/>
  <c r="AJ94" i="31" s="1"/>
  <c r="N191" i="31"/>
  <c r="AY193" i="31" s="1"/>
  <c r="N94" i="31"/>
  <c r="AJ96" i="31" s="1"/>
  <c r="N134" i="31"/>
  <c r="AJ136" i="31" s="1"/>
  <c r="N16" i="31"/>
  <c r="AJ18" i="31" s="1"/>
  <c r="N67" i="31"/>
  <c r="AJ69" i="31" s="1"/>
  <c r="N141" i="31"/>
  <c r="AJ143" i="31" s="1"/>
  <c r="N161" i="31"/>
  <c r="AJ163" i="31" s="1"/>
  <c r="N74" i="31"/>
  <c r="AJ76" i="31" s="1"/>
  <c r="N157" i="31"/>
  <c r="AJ159" i="31" s="1"/>
  <c r="N210" i="31"/>
  <c r="AY212" i="31" s="1"/>
  <c r="N165" i="31"/>
  <c r="AJ167" i="31" s="1"/>
  <c r="N220" i="31"/>
  <c r="AY222" i="31" s="1"/>
  <c r="N155" i="31"/>
  <c r="AJ157" i="31" s="1"/>
  <c r="N171" i="31"/>
  <c r="AJ173" i="31" s="1"/>
  <c r="N214" i="31"/>
  <c r="AY216" i="31" s="1"/>
  <c r="N255" i="31"/>
  <c r="AY257" i="31" s="1"/>
  <c r="N237" i="31"/>
  <c r="AY239" i="31" s="1"/>
  <c r="N257" i="31"/>
  <c r="AY259" i="31" s="1"/>
  <c r="N270" i="31"/>
  <c r="AY272" i="31" s="1"/>
  <c r="N181" i="31"/>
  <c r="AY183" i="31" s="1"/>
  <c r="N197" i="31"/>
  <c r="AY199" i="31" s="1"/>
  <c r="N129" i="31"/>
  <c r="AJ131" i="31" s="1"/>
  <c r="N173" i="31"/>
  <c r="AJ175" i="31" s="1"/>
  <c r="N231" i="31"/>
  <c r="AY233" i="31" s="1"/>
  <c r="N225" i="31"/>
  <c r="AY227" i="31" s="1"/>
  <c r="N273" i="31"/>
  <c r="AY275" i="31" s="1"/>
  <c r="N277" i="31"/>
  <c r="AY279" i="31" s="1"/>
  <c r="N236" i="31"/>
  <c r="AY238" i="31" s="1"/>
  <c r="N127" i="31"/>
  <c r="AJ129" i="31" s="1"/>
  <c r="N100" i="31"/>
  <c r="AJ102" i="31" s="1"/>
  <c r="N121" i="31"/>
  <c r="AJ123" i="31" s="1"/>
  <c r="N97" i="31"/>
  <c r="AJ99" i="31" s="1"/>
  <c r="N203" i="31"/>
  <c r="AY205" i="31" s="1"/>
  <c r="N232" i="31"/>
  <c r="AY234" i="31" s="1"/>
  <c r="N168" i="31"/>
  <c r="AJ170" i="31" s="1"/>
  <c r="N212" i="31"/>
  <c r="AY214" i="31" s="1"/>
  <c r="N182" i="31"/>
  <c r="AY184" i="31" s="1"/>
  <c r="N216" i="31"/>
  <c r="AY218" i="31" s="1"/>
  <c r="N271" i="31"/>
  <c r="AY273" i="31" s="1"/>
  <c r="N264" i="31"/>
  <c r="AY266" i="31" s="1"/>
  <c r="N259" i="31"/>
  <c r="AY261" i="31" s="1"/>
  <c r="N170" i="31"/>
  <c r="AJ172" i="31" s="1"/>
  <c r="N133" i="31"/>
  <c r="AJ135" i="31" s="1"/>
  <c r="N137" i="31"/>
  <c r="AJ139" i="31" s="1"/>
  <c r="N140" i="31"/>
  <c r="AJ142" i="31" s="1"/>
  <c r="N132" i="31"/>
  <c r="AJ134" i="31" s="1"/>
  <c r="N213" i="31"/>
  <c r="AY215" i="31" s="1"/>
  <c r="N105" i="31"/>
  <c r="AJ107" i="31" s="1"/>
  <c r="N159" i="31"/>
  <c r="AJ161" i="31" s="1"/>
  <c r="N248" i="31"/>
  <c r="AY250" i="31" s="1"/>
  <c r="N196" i="31"/>
  <c r="AY198" i="31" s="1"/>
  <c r="N253" i="31"/>
  <c r="AY255" i="31" s="1"/>
  <c r="N124" i="31"/>
  <c r="AJ126" i="31" s="1"/>
  <c r="N198" i="31"/>
  <c r="AY200" i="31" s="1"/>
  <c r="N249" i="31"/>
  <c r="AY251" i="31" s="1"/>
  <c r="N276" i="31"/>
  <c r="AY278" i="31" s="1"/>
  <c r="N265" i="31"/>
  <c r="AY267" i="31" s="1"/>
  <c r="N226" i="31"/>
  <c r="AY228" i="31" s="1"/>
  <c r="N154" i="31"/>
  <c r="AJ156" i="31" s="1"/>
  <c r="N187" i="31"/>
  <c r="AY189" i="31" s="1"/>
  <c r="N204" i="31"/>
  <c r="AY206" i="31" s="1"/>
  <c r="N152" i="31"/>
  <c r="AJ154" i="31" s="1"/>
  <c r="N200" i="31"/>
  <c r="AY202" i="31" s="1"/>
  <c r="N268" i="31"/>
  <c r="AY270" i="31" s="1"/>
  <c r="N166" i="31"/>
  <c r="AJ168" i="31" s="1"/>
  <c r="N217" i="31"/>
  <c r="AY219" i="31" s="1"/>
  <c r="N274" i="31"/>
  <c r="AY276" i="31" s="1"/>
  <c r="N247" i="31"/>
  <c r="AY249" i="31" s="1"/>
  <c r="N239" i="31"/>
  <c r="AY241" i="31" s="1"/>
  <c r="N178" i="31"/>
  <c r="AY180" i="31" s="1"/>
  <c r="N82" i="31"/>
  <c r="AJ84" i="31" s="1"/>
  <c r="N202" i="31"/>
  <c r="AY204" i="31" s="1"/>
  <c r="N186" i="31"/>
  <c r="AY188" i="31" s="1"/>
  <c r="N149" i="31"/>
  <c r="AJ151" i="31" s="1"/>
  <c r="N146" i="31"/>
  <c r="AJ148" i="31" s="1"/>
  <c r="N162" i="31"/>
  <c r="AJ164" i="31" s="1"/>
  <c r="N150" i="31"/>
  <c r="AJ152" i="31" s="1"/>
  <c r="N269" i="31"/>
  <c r="AY271" i="31" s="1"/>
  <c r="N223" i="31"/>
  <c r="AY225" i="31" s="1"/>
  <c r="N184" i="31"/>
  <c r="AY186" i="31" s="1"/>
  <c r="N221" i="31"/>
  <c r="AY223" i="31" s="1"/>
  <c r="N233" i="31"/>
  <c r="AY235" i="31" s="1"/>
  <c r="N252" i="31"/>
  <c r="AY254" i="31" s="1"/>
  <c r="N89" i="31"/>
  <c r="AJ91" i="31" s="1"/>
  <c r="N194" i="31"/>
  <c r="AY196" i="31" s="1"/>
  <c r="N263" i="31"/>
  <c r="AY265" i="31" s="1"/>
  <c r="N189" i="31"/>
  <c r="AY191" i="31" s="1"/>
  <c r="N192" i="31"/>
  <c r="AY194" i="31" s="1"/>
  <c r="M151" i="31"/>
  <c r="AI153" i="31" s="1"/>
  <c r="AE189" i="31"/>
  <c r="N135" i="31"/>
  <c r="AJ137" i="31" s="1"/>
  <c r="N190" i="31"/>
  <c r="AY192" i="31" s="1"/>
  <c r="AD233" i="31"/>
  <c r="AD225" i="31"/>
  <c r="AE314" i="31"/>
  <c r="BG328" i="31" s="1"/>
  <c r="AD191" i="31"/>
  <c r="AE262" i="31"/>
  <c r="AE358" i="31"/>
  <c r="BG372" i="31" s="1"/>
  <c r="AD365" i="31"/>
  <c r="BF379" i="31" s="1"/>
  <c r="AE335" i="31"/>
  <c r="BG349" i="31" s="1"/>
  <c r="M72" i="31"/>
  <c r="AI74" i="31" s="1"/>
  <c r="AE111" i="31"/>
  <c r="AE190" i="31"/>
  <c r="AD385" i="31"/>
  <c r="BF399" i="31" s="1"/>
  <c r="M93" i="31"/>
  <c r="AI95" i="31" s="1"/>
  <c r="N147" i="31"/>
  <c r="AJ149" i="31" s="1"/>
  <c r="M251" i="31"/>
  <c r="AX253" i="31" s="1"/>
  <c r="AE307" i="31"/>
  <c r="BG321" i="31" s="1"/>
  <c r="AE347" i="31"/>
  <c r="BG361" i="31" s="1"/>
  <c r="N160" i="31"/>
  <c r="AJ162" i="31" s="1"/>
  <c r="AD170" i="31"/>
  <c r="AD202" i="31"/>
  <c r="N258" i="31"/>
  <c r="AY260" i="31" s="1"/>
  <c r="AE318" i="31"/>
  <c r="BG332" i="31" s="1"/>
  <c r="AE374" i="31"/>
  <c r="BG388" i="31" s="1"/>
  <c r="M120" i="31"/>
  <c r="AI122" i="31" s="1"/>
  <c r="AE243" i="31"/>
  <c r="AE103" i="31"/>
  <c r="M80" i="31"/>
  <c r="AI82" i="31" s="1"/>
  <c r="AD217" i="31"/>
  <c r="N143" i="31"/>
  <c r="AJ145" i="31" s="1"/>
  <c r="N230" i="31"/>
  <c r="AY232" i="31" s="1"/>
  <c r="AD241" i="31"/>
  <c r="AE299" i="31"/>
  <c r="BG313" i="31" s="1"/>
  <c r="N113" i="31"/>
  <c r="AJ115" i="31" s="1"/>
  <c r="N179" i="31"/>
  <c r="AY181" i="31" s="1"/>
  <c r="N144" i="31"/>
  <c r="AJ146" i="31" s="1"/>
  <c r="M219" i="31"/>
  <c r="AX221" i="31" s="1"/>
  <c r="AE240" i="31"/>
  <c r="AE306" i="31"/>
  <c r="BG320" i="31" s="1"/>
  <c r="AD175" i="31"/>
  <c r="AE304" i="31"/>
  <c r="BG318" i="31" s="1"/>
  <c r="AE96" i="31"/>
  <c r="N111" i="31"/>
  <c r="AJ113" i="31" s="1"/>
  <c r="M185" i="31"/>
  <c r="AX187" i="31" s="1"/>
  <c r="AE213" i="31"/>
  <c r="AE226" i="31"/>
  <c r="AE309" i="31"/>
  <c r="BG323" i="31" s="1"/>
  <c r="AE373" i="31"/>
  <c r="BG387" i="31" s="1"/>
  <c r="AE357" i="31"/>
  <c r="BG371" i="31" s="1"/>
  <c r="AE341" i="31"/>
  <c r="BG355" i="31" s="1"/>
  <c r="AE325" i="31"/>
  <c r="BG339" i="31" s="1"/>
  <c r="AE134" i="31"/>
  <c r="AE107" i="31"/>
  <c r="AE91" i="31"/>
  <c r="AE63" i="31"/>
  <c r="AE184" i="31"/>
  <c r="AE29" i="31"/>
  <c r="AE62" i="31"/>
  <c r="AE124" i="31"/>
  <c r="AE65" i="31"/>
  <c r="AE77" i="31"/>
  <c r="AE42" i="31"/>
  <c r="AE58" i="31"/>
  <c r="AE47" i="31"/>
  <c r="AE66" i="31"/>
  <c r="AE163" i="31"/>
  <c r="AE128" i="31"/>
  <c r="AE156" i="31"/>
  <c r="AE46" i="31"/>
  <c r="AE59" i="31"/>
  <c r="AE94" i="31"/>
  <c r="AE45" i="31"/>
  <c r="AE89" i="31"/>
  <c r="AE33" i="31"/>
  <c r="AE110" i="31"/>
  <c r="AE99" i="31"/>
  <c r="AE82" i="31"/>
  <c r="AE200" i="31"/>
  <c r="AE38" i="31"/>
  <c r="AE44" i="31"/>
  <c r="AE60" i="31"/>
  <c r="AE78" i="31"/>
  <c r="AE100" i="31"/>
  <c r="AE41" i="31"/>
  <c r="AE132" i="31"/>
  <c r="AE43" i="31"/>
  <c r="AE24" i="31"/>
  <c r="AE23" i="31"/>
  <c r="AE179" i="31"/>
  <c r="AE30" i="31"/>
  <c r="AE51" i="31"/>
  <c r="AE67" i="31"/>
  <c r="AE76" i="31"/>
  <c r="AE26" i="31"/>
  <c r="AE37" i="31"/>
  <c r="AE56" i="31"/>
  <c r="AE97" i="31"/>
  <c r="AE71" i="31"/>
  <c r="AE152" i="31"/>
  <c r="AE52" i="31"/>
  <c r="AE25" i="31"/>
  <c r="AE68" i="31"/>
  <c r="AE140" i="31"/>
  <c r="AE31" i="31"/>
  <c r="AE22" i="31"/>
  <c r="AE50" i="31"/>
  <c r="AE64" i="31"/>
  <c r="AE39" i="31"/>
  <c r="AE55" i="31"/>
  <c r="AE195" i="31"/>
  <c r="AE135" i="31"/>
  <c r="AE160" i="31"/>
  <c r="AE209" i="31"/>
  <c r="AE244" i="31"/>
  <c r="AE141" i="31"/>
  <c r="AE187" i="31"/>
  <c r="AE298" i="31"/>
  <c r="BG312" i="31" s="1"/>
  <c r="AE172" i="31"/>
  <c r="AE133" i="31"/>
  <c r="AE203" i="31"/>
  <c r="AE92" i="31"/>
  <c r="AE49" i="31"/>
  <c r="AE48" i="31"/>
  <c r="AE61" i="31"/>
  <c r="AE73" i="31"/>
  <c r="AE105" i="31"/>
  <c r="AE74" i="31"/>
  <c r="AE168" i="31"/>
  <c r="AE27" i="31"/>
  <c r="AE35" i="31"/>
  <c r="AE54" i="31"/>
  <c r="AE108" i="31"/>
  <c r="AE21" i="31"/>
  <c r="AE70" i="31"/>
  <c r="AE116" i="31"/>
  <c r="AE32" i="31"/>
  <c r="AE69" i="31"/>
  <c r="AE147" i="31"/>
  <c r="AE211" i="31"/>
  <c r="AE117" i="31"/>
  <c r="AE171" i="31"/>
  <c r="AE28" i="31"/>
  <c r="AE36" i="31"/>
  <c r="AE57" i="31"/>
  <c r="AE84" i="31"/>
  <c r="AE34" i="31"/>
  <c r="AE40" i="31"/>
  <c r="AE53" i="31"/>
  <c r="AE81" i="31"/>
  <c r="AE143" i="31"/>
  <c r="AE130" i="31"/>
  <c r="AE183" i="31"/>
  <c r="AE125" i="31"/>
  <c r="AE162" i="31"/>
  <c r="AE192" i="31"/>
  <c r="AE80" i="31"/>
  <c r="AE205" i="31"/>
  <c r="AE231" i="31"/>
  <c r="AE308" i="31"/>
  <c r="BG322" i="31" s="1"/>
  <c r="AE146" i="31"/>
  <c r="AE194" i="31"/>
  <c r="AE142" i="31"/>
  <c r="AE261" i="31"/>
  <c r="AE277" i="31"/>
  <c r="AE222" i="31"/>
  <c r="AE361" i="31"/>
  <c r="BG375" i="31" s="1"/>
  <c r="AE372" i="31"/>
  <c r="BG386" i="31" s="1"/>
  <c r="AE290" i="31"/>
  <c r="BG304" i="31" s="1"/>
  <c r="AE355" i="31"/>
  <c r="BG369" i="31" s="1"/>
  <c r="AE351" i="31"/>
  <c r="BG365" i="31" s="1"/>
  <c r="AE310" i="31"/>
  <c r="BG324" i="31" s="1"/>
  <c r="AE279" i="31"/>
  <c r="AE305" i="31"/>
  <c r="BG319" i="31" s="1"/>
  <c r="AE328" i="31"/>
  <c r="BG342" i="31" s="1"/>
  <c r="AE368" i="31"/>
  <c r="BG382" i="31" s="1"/>
  <c r="AE216" i="31"/>
  <c r="AE248" i="31"/>
  <c r="AE285" i="31"/>
  <c r="BG299" i="31" s="1"/>
  <c r="AE348" i="31"/>
  <c r="BG362" i="31" s="1"/>
  <c r="AE327" i="31"/>
  <c r="BG341" i="31" s="1"/>
  <c r="AE235" i="31"/>
  <c r="AE367" i="31"/>
  <c r="BG381" i="31" s="1"/>
  <c r="AE291" i="31"/>
  <c r="BG305" i="31" s="1"/>
  <c r="AE127" i="31"/>
  <c r="AE72" i="31"/>
  <c r="AE188" i="31"/>
  <c r="AE155" i="31"/>
  <c r="AE245" i="31"/>
  <c r="AE204" i="31"/>
  <c r="AE237" i="31"/>
  <c r="AE242" i="31"/>
  <c r="AE354" i="31"/>
  <c r="BG368" i="31" s="1"/>
  <c r="AE317" i="31"/>
  <c r="BG331" i="31" s="1"/>
  <c r="AE208" i="31"/>
  <c r="AE159" i="31"/>
  <c r="AE247" i="31"/>
  <c r="AE284" i="31"/>
  <c r="AE223" i="31"/>
  <c r="AE270" i="31"/>
  <c r="AE238" i="31"/>
  <c r="AE345" i="31"/>
  <c r="BG359" i="31" s="1"/>
  <c r="AE283" i="31"/>
  <c r="AE275" i="31"/>
  <c r="AE324" i="31"/>
  <c r="BG338" i="31" s="1"/>
  <c r="AE380" i="31"/>
  <c r="BG394" i="31" s="1"/>
  <c r="AE292" i="31"/>
  <c r="BG306" i="31" s="1"/>
  <c r="AE371" i="31"/>
  <c r="BG385" i="31" s="1"/>
  <c r="AE254" i="31"/>
  <c r="AE338" i="31"/>
  <c r="BG352" i="31" s="1"/>
  <c r="AE316" i="31"/>
  <c r="BG330" i="31" s="1"/>
  <c r="AE144" i="31"/>
  <c r="AE122" i="31"/>
  <c r="AE253" i="31"/>
  <c r="AE210" i="31"/>
  <c r="AE169" i="31"/>
  <c r="AE228" i="31"/>
  <c r="AE281" i="31"/>
  <c r="AE312" i="31"/>
  <c r="BG326" i="31" s="1"/>
  <c r="AE352" i="31"/>
  <c r="BG366" i="31" s="1"/>
  <c r="AE376" i="31"/>
  <c r="BG390" i="31" s="1"/>
  <c r="AE272" i="31"/>
  <c r="AE370" i="31"/>
  <c r="BG384" i="31" s="1"/>
  <c r="AE349" i="31"/>
  <c r="BG363" i="31" s="1"/>
  <c r="AE278" i="31"/>
  <c r="AE343" i="31"/>
  <c r="BG357" i="31" s="1"/>
  <c r="AE326" i="31"/>
  <c r="BG340" i="31" s="1"/>
  <c r="AE131" i="31"/>
  <c r="AE185" i="31"/>
  <c r="AE311" i="31"/>
  <c r="BG325" i="31" s="1"/>
  <c r="AE199" i="31"/>
  <c r="AE215" i="31"/>
  <c r="AE178" i="31"/>
  <c r="AE201" i="31"/>
  <c r="AE287" i="31"/>
  <c r="BG301" i="31" s="1"/>
  <c r="AE329" i="31"/>
  <c r="BG343" i="31" s="1"/>
  <c r="AE258" i="31"/>
  <c r="AE332" i="31"/>
  <c r="BG346" i="31" s="1"/>
  <c r="AE356" i="31"/>
  <c r="BG370" i="31" s="1"/>
  <c r="AE388" i="31"/>
  <c r="BG402" i="31" s="1"/>
  <c r="AE323" i="31"/>
  <c r="BG337" i="31" s="1"/>
  <c r="AE387" i="31"/>
  <c r="BG401" i="31" s="1"/>
  <c r="AE383" i="31"/>
  <c r="BG397" i="31" s="1"/>
  <c r="AE239" i="31"/>
  <c r="AE269" i="31"/>
  <c r="AE255" i="31"/>
  <c r="AE229" i="31"/>
  <c r="AE336" i="31"/>
  <c r="BG350" i="31" s="1"/>
  <c r="AE360" i="31"/>
  <c r="BG374" i="31" s="1"/>
  <c r="AE232" i="31"/>
  <c r="AE322" i="31"/>
  <c r="BG336" i="31" s="1"/>
  <c r="AE386" i="31"/>
  <c r="BG400" i="31" s="1"/>
  <c r="AE294" i="31"/>
  <c r="BG308" i="31" s="1"/>
  <c r="AE280" i="31"/>
  <c r="AE359" i="31"/>
  <c r="BG373" i="31" s="1"/>
  <c r="AE153" i="31"/>
  <c r="AE320" i="31"/>
  <c r="BG334" i="31" s="1"/>
  <c r="AE344" i="31"/>
  <c r="BG358" i="31" s="1"/>
  <c r="AE384" i="31"/>
  <c r="BG398" i="31" s="1"/>
  <c r="AE340" i="31"/>
  <c r="BG354" i="31" s="1"/>
  <c r="AE375" i="31"/>
  <c r="BG389" i="31" s="1"/>
  <c r="AE161" i="31"/>
  <c r="AE221" i="31"/>
  <c r="AE138" i="31"/>
  <c r="AE176" i="31"/>
  <c r="AE193" i="31"/>
  <c r="AE260" i="31"/>
  <c r="AE295" i="31"/>
  <c r="BG309" i="31" s="1"/>
  <c r="AE271" i="31"/>
  <c r="AE288" i="31"/>
  <c r="BG302" i="31" s="1"/>
  <c r="AE313" i="31"/>
  <c r="BG327" i="31" s="1"/>
  <c r="AE377" i="31"/>
  <c r="BG391" i="31" s="1"/>
  <c r="AE264" i="31"/>
  <c r="AE333" i="31"/>
  <c r="BG347" i="31" s="1"/>
  <c r="AE364" i="31"/>
  <c r="BG378" i="31" s="1"/>
  <c r="AE219" i="31"/>
  <c r="AE339" i="31"/>
  <c r="BG353" i="31" s="1"/>
  <c r="AE300" i="31"/>
  <c r="BG314" i="31" s="1"/>
  <c r="AE342" i="31"/>
  <c r="BG356" i="31" s="1"/>
  <c r="AE177" i="31"/>
  <c r="AE145" i="31"/>
  <c r="V414" i="31"/>
  <c r="AD115" i="31"/>
  <c r="N201" i="31"/>
  <c r="AY203" i="31" s="1"/>
  <c r="AD180" i="31"/>
  <c r="M81" i="31"/>
  <c r="AI83" i="31" s="1"/>
  <c r="M176" i="31"/>
  <c r="AX178" i="31" s="1"/>
  <c r="N188" i="31"/>
  <c r="AY190" i="31" s="1"/>
  <c r="M246" i="31"/>
  <c r="AX248" i="31" s="1"/>
  <c r="M260" i="31"/>
  <c r="AX262" i="31" s="1"/>
  <c r="AD378" i="31"/>
  <c r="BF392" i="31" s="1"/>
  <c r="AD273" i="31"/>
  <c r="AD224" i="31"/>
  <c r="AD250" i="31"/>
  <c r="M245" i="31"/>
  <c r="AX247" i="31" s="1"/>
  <c r="M96" i="31"/>
  <c r="AI98" i="31" s="1"/>
  <c r="M207" i="31"/>
  <c r="AX209" i="31" s="1"/>
  <c r="N243" i="31"/>
  <c r="AY245" i="31" s="1"/>
  <c r="AD379" i="31"/>
  <c r="BF393" i="31" s="1"/>
  <c r="M138" i="31"/>
  <c r="AI140" i="31" s="1"/>
  <c r="N167" i="31"/>
  <c r="AJ169" i="31" s="1"/>
  <c r="AD220" i="31"/>
  <c r="AD293" i="31"/>
  <c r="BF307" i="31" s="1"/>
  <c r="M90" i="31"/>
  <c r="AI92" i="31" s="1"/>
  <c r="N77" i="31"/>
  <c r="AJ79" i="31" s="1"/>
  <c r="AD150" i="31"/>
  <c r="AD197" i="31"/>
  <c r="AD266" i="31"/>
  <c r="M224" i="31"/>
  <c r="AX226" i="31" s="1"/>
  <c r="AD382" i="31"/>
  <c r="BF396" i="31" s="1"/>
  <c r="M211" i="31"/>
  <c r="AX213" i="31" s="1"/>
  <c r="M275" i="31"/>
  <c r="AX277" i="31" s="1"/>
  <c r="N109" i="31"/>
  <c r="AJ111" i="31" s="1"/>
  <c r="AD148" i="31"/>
  <c r="N209" i="31"/>
  <c r="AY211" i="31" s="1"/>
  <c r="AD259" i="31"/>
  <c r="AD286" i="31"/>
  <c r="BF300" i="31" s="1"/>
  <c r="AD346" i="31"/>
  <c r="BF360" i="31" s="1"/>
  <c r="M208" i="31"/>
  <c r="AX210" i="31" s="1"/>
  <c r="AD212" i="31"/>
  <c r="AD274" i="31"/>
  <c r="N267" i="31"/>
  <c r="AY269" i="31" s="1"/>
  <c r="AD303" i="31"/>
  <c r="BF317" i="31" s="1"/>
  <c r="AD315" i="31"/>
  <c r="BF329" i="31" s="1"/>
  <c r="N235" i="31"/>
  <c r="AY237" i="31" s="1"/>
  <c r="AD129" i="31"/>
  <c r="M87" i="31"/>
  <c r="AI89" i="31" s="1"/>
  <c r="AE154" i="31"/>
  <c r="AD174" i="31"/>
  <c r="M240" i="31"/>
  <c r="AX242" i="31" s="1"/>
  <c r="AE302" i="31"/>
  <c r="BG316" i="31" s="1"/>
  <c r="M73" i="31"/>
  <c r="AI75" i="31" s="1"/>
  <c r="H306" i="31"/>
  <c r="I307" i="31"/>
  <c r="M6" i="31"/>
  <c r="AI8" i="31" s="1"/>
  <c r="AD121" i="31"/>
  <c r="M123" i="31"/>
  <c r="AI125" i="31" s="1"/>
  <c r="AE119" i="31"/>
  <c r="AE109" i="31"/>
  <c r="X413" i="31"/>
  <c r="U413" i="31"/>
  <c r="AE115" i="31"/>
  <c r="M7" i="31"/>
  <c r="AI9" i="31" s="1"/>
  <c r="N7" i="31"/>
  <c r="AJ9" i="31" s="1"/>
  <c r="AD126" i="31"/>
  <c r="M11" i="31"/>
  <c r="AI13" i="31" s="1"/>
  <c r="N122" i="31"/>
  <c r="AJ124" i="31" s="1"/>
  <c r="AB413" i="31"/>
  <c r="M85" i="31"/>
  <c r="AI87" i="31" s="1"/>
  <c r="AE112" i="31"/>
  <c r="U414" i="31"/>
  <c r="J306" i="31"/>
  <c r="N3" i="31"/>
  <c r="AJ5" i="31" s="1"/>
  <c r="M201" i="31"/>
  <c r="AX203" i="31" s="1"/>
  <c r="AE180" i="31"/>
  <c r="N81" i="31"/>
  <c r="AJ83" i="31" s="1"/>
  <c r="N176" i="31"/>
  <c r="AY178" i="31" s="1"/>
  <c r="M188" i="31"/>
  <c r="AX190" i="31" s="1"/>
  <c r="N246" i="31"/>
  <c r="AY248" i="31" s="1"/>
  <c r="N260" i="31"/>
  <c r="AY262" i="31" s="1"/>
  <c r="AE378" i="31"/>
  <c r="BG392" i="31" s="1"/>
  <c r="AE273" i="31"/>
  <c r="AE224" i="31"/>
  <c r="AE250" i="31"/>
  <c r="N245" i="31"/>
  <c r="AY247" i="31" s="1"/>
  <c r="N96" i="31"/>
  <c r="AJ98" i="31" s="1"/>
  <c r="R413" i="31"/>
  <c r="N207" i="31"/>
  <c r="AY209" i="31" s="1"/>
  <c r="M243" i="31"/>
  <c r="AX245" i="31" s="1"/>
  <c r="AE379" i="31"/>
  <c r="BG393" i="31" s="1"/>
  <c r="N138" i="31"/>
  <c r="AJ140" i="31" s="1"/>
  <c r="M167" i="31"/>
  <c r="AI169" i="31" s="1"/>
  <c r="AE220" i="31"/>
  <c r="AE293" i="31"/>
  <c r="BG307" i="31" s="1"/>
  <c r="N90" i="31"/>
  <c r="AJ92" i="31" s="1"/>
  <c r="M77" i="31"/>
  <c r="AI79" i="31" s="1"/>
  <c r="E307" i="31"/>
  <c r="AE150" i="31"/>
  <c r="AE197" i="31"/>
  <c r="AE266" i="31"/>
  <c r="N224" i="31"/>
  <c r="AY226" i="31" s="1"/>
  <c r="AE382" i="31"/>
  <c r="BG396" i="31" s="1"/>
  <c r="N211" i="31"/>
  <c r="AY213" i="31" s="1"/>
  <c r="N275" i="31"/>
  <c r="AY277" i="31" s="1"/>
  <c r="B306" i="31"/>
  <c r="M109" i="31"/>
  <c r="AI111" i="31" s="1"/>
  <c r="AE148" i="31"/>
  <c r="M209" i="31"/>
  <c r="AX211" i="31" s="1"/>
  <c r="AE259" i="31"/>
  <c r="AE286" i="31"/>
  <c r="BG300" i="31" s="1"/>
  <c r="AE346" i="31"/>
  <c r="BG360" i="31" s="1"/>
  <c r="N208" i="31"/>
  <c r="AY210" i="31" s="1"/>
  <c r="AE212" i="31"/>
  <c r="AE274" i="31"/>
  <c r="M267" i="31"/>
  <c r="AX269" i="31" s="1"/>
  <c r="AE303" i="31"/>
  <c r="BG317" i="31" s="1"/>
  <c r="AE315" i="31"/>
  <c r="BG329" i="31" s="1"/>
  <c r="M235" i="31"/>
  <c r="AX237" i="31" s="1"/>
  <c r="AE129" i="31"/>
  <c r="N87" i="31"/>
  <c r="AJ89" i="31" s="1"/>
  <c r="AA413" i="31"/>
  <c r="AD154" i="31"/>
  <c r="AE174" i="31"/>
  <c r="N240" i="31"/>
  <c r="AY242" i="31" s="1"/>
  <c r="AD302" i="31"/>
  <c r="BF316" i="31" s="1"/>
  <c r="N73" i="31"/>
  <c r="AJ75" i="31" s="1"/>
  <c r="I306" i="31"/>
  <c r="AC410" i="31"/>
  <c r="AC406" i="31"/>
  <c r="D6" i="35" s="1"/>
  <c r="F6" i="35" s="1"/>
  <c r="AC409" i="31"/>
  <c r="AC405" i="31"/>
  <c r="G307" i="31"/>
  <c r="N6" i="31"/>
  <c r="AJ8" i="31" s="1"/>
  <c r="AE121" i="31"/>
  <c r="N123" i="31"/>
  <c r="AJ125" i="31" s="1"/>
  <c r="AE126" i="31"/>
  <c r="N11" i="31"/>
  <c r="AJ13" i="31" s="1"/>
  <c r="M122" i="31"/>
  <c r="AI124" i="31" s="1"/>
  <c r="N85" i="31"/>
  <c r="AJ87" i="31" s="1"/>
  <c r="AD112" i="31"/>
  <c r="AD79" i="31"/>
  <c r="M17" i="31"/>
  <c r="AI19" i="31" s="1"/>
  <c r="M131" i="31"/>
  <c r="AI133" i="31" s="1"/>
  <c r="M9" i="31"/>
  <c r="AI11" i="31" s="1"/>
  <c r="AE123" i="31"/>
  <c r="AD98" i="31"/>
  <c r="AD20" i="31"/>
  <c r="T413" i="31"/>
  <c r="V413" i="31"/>
  <c r="J307" i="31"/>
  <c r="M3" i="31"/>
  <c r="AI5" i="31" s="1"/>
  <c r="AE83" i="31"/>
  <c r="M158" i="31"/>
  <c r="AI160" i="31" s="1"/>
  <c r="N199" i="31"/>
  <c r="AY201" i="31" s="1"/>
  <c r="AD106" i="31"/>
  <c r="AD198" i="31"/>
  <c r="N177" i="31"/>
  <c r="AY179" i="31" s="1"/>
  <c r="M272" i="31"/>
  <c r="AX274" i="31" s="1"/>
  <c r="M222" i="31"/>
  <c r="AX224" i="31" s="1"/>
  <c r="AD363" i="31"/>
  <c r="BF377" i="31" s="1"/>
  <c r="M256" i="31"/>
  <c r="AX258" i="31" s="1"/>
  <c r="AD366" i="31"/>
  <c r="BF380" i="31" s="1"/>
  <c r="M261" i="31"/>
  <c r="AX263" i="31" s="1"/>
  <c r="AD276" i="31"/>
  <c r="AD87" i="31"/>
  <c r="M195" i="31"/>
  <c r="AX197" i="31" s="1"/>
  <c r="AD256" i="31"/>
  <c r="M88" i="31"/>
  <c r="AI90" i="31" s="1"/>
  <c r="AD214" i="31"/>
  <c r="AD196" i="31"/>
  <c r="AD230" i="31"/>
  <c r="AD282" i="31"/>
  <c r="AE102" i="31"/>
  <c r="AD90" i="31"/>
  <c r="AD95" i="31"/>
  <c r="N169" i="31"/>
  <c r="AJ171" i="31" s="1"/>
  <c r="N156" i="31"/>
  <c r="AJ158" i="31" s="1"/>
  <c r="AE265" i="31"/>
  <c r="M234" i="31"/>
  <c r="AX236" i="31" s="1"/>
  <c r="AE337" i="31"/>
  <c r="BG351" i="31" s="1"/>
  <c r="D306" i="31"/>
  <c r="AD173" i="31"/>
  <c r="AE257" i="31"/>
  <c r="B307" i="31"/>
  <c r="AD166" i="31"/>
  <c r="AD158" i="31"/>
  <c r="AD268" i="31"/>
  <c r="AD289" i="31"/>
  <c r="BF303" i="31" s="1"/>
  <c r="M238" i="31"/>
  <c r="AX240" i="31" s="1"/>
  <c r="AE301" i="31"/>
  <c r="BG315" i="31" s="1"/>
  <c r="AE167" i="31"/>
  <c r="N172" i="31"/>
  <c r="AJ174" i="31" s="1"/>
  <c r="AE249" i="31"/>
  <c r="AD236" i="31"/>
  <c r="AD334" i="31"/>
  <c r="BF348" i="31" s="1"/>
  <c r="AD182" i="31"/>
  <c r="M218" i="31"/>
  <c r="AX220" i="31" s="1"/>
  <c r="M119" i="31"/>
  <c r="AI121" i="31" s="1"/>
  <c r="AD120" i="31"/>
  <c r="N153" i="31"/>
  <c r="AJ155" i="31" s="1"/>
  <c r="AD157" i="31"/>
  <c r="AD246" i="31"/>
  <c r="AD362" i="31"/>
  <c r="BF376" i="31" s="1"/>
  <c r="M115" i="31"/>
  <c r="AI117" i="31" s="1"/>
  <c r="M104" i="31"/>
  <c r="AI106" i="31" s="1"/>
  <c r="AD109" i="31"/>
  <c r="M101" i="31"/>
  <c r="AI103" i="31" s="1"/>
  <c r="F307" i="31"/>
  <c r="AE79" i="31"/>
  <c r="N17" i="31"/>
  <c r="AJ19" i="31" s="1"/>
  <c r="N131" i="31"/>
  <c r="AJ133" i="31" s="1"/>
  <c r="N9" i="31"/>
  <c r="AJ11" i="31" s="1"/>
  <c r="AD123" i="31"/>
  <c r="AE98" i="31"/>
  <c r="AE20" i="31"/>
  <c r="M103" i="31"/>
  <c r="AI105" i="31" s="1"/>
  <c r="AE86" i="31"/>
  <c r="AD83" i="31"/>
  <c r="N158" i="31"/>
  <c r="AJ160" i="31" s="1"/>
  <c r="M199" i="31"/>
  <c r="AX201" i="31" s="1"/>
  <c r="AE106" i="31"/>
  <c r="AE198" i="31"/>
  <c r="M177" i="31"/>
  <c r="AX179" i="31" s="1"/>
  <c r="N272" i="31"/>
  <c r="AY274" i="31" s="1"/>
  <c r="N222" i="31"/>
  <c r="AY224" i="31" s="1"/>
  <c r="AE363" i="31"/>
  <c r="BG377" i="31" s="1"/>
  <c r="N256" i="31"/>
  <c r="AY258" i="31" s="1"/>
  <c r="AE366" i="31"/>
  <c r="BG380" i="31" s="1"/>
  <c r="N261" i="31"/>
  <c r="AY263" i="31" s="1"/>
  <c r="AE276" i="31"/>
  <c r="AE87" i="31"/>
  <c r="N195" i="31"/>
  <c r="AY197" i="31" s="1"/>
  <c r="AE256" i="31"/>
  <c r="N88" i="31"/>
  <c r="AJ90" i="31" s="1"/>
  <c r="AE214" i="31"/>
  <c r="AE196" i="31"/>
  <c r="AE230" i="31"/>
  <c r="AE282" i="31"/>
  <c r="AD102" i="31"/>
  <c r="AE90" i="31"/>
  <c r="AE95" i="31"/>
  <c r="M169" i="31"/>
  <c r="AI171" i="31" s="1"/>
  <c r="M156" i="31"/>
  <c r="AI158" i="31" s="1"/>
  <c r="AD265" i="31"/>
  <c r="N234" i="31"/>
  <c r="AY236" i="31" s="1"/>
  <c r="AD337" i="31"/>
  <c r="BF351" i="31" s="1"/>
  <c r="D307" i="31"/>
  <c r="AE173" i="31"/>
  <c r="AD257" i="31"/>
  <c r="AE166" i="31"/>
  <c r="AE158" i="31"/>
  <c r="AE268" i="31"/>
  <c r="AE289" i="31"/>
  <c r="BG303" i="31" s="1"/>
  <c r="N238" i="31"/>
  <c r="AY240" i="31" s="1"/>
  <c r="AD301" i="31"/>
  <c r="BF315" i="31" s="1"/>
  <c r="AD167" i="31"/>
  <c r="M172" i="31"/>
  <c r="AI174" i="31" s="1"/>
  <c r="AD249" i="31"/>
  <c r="AE236" i="31"/>
  <c r="AE334" i="31"/>
  <c r="BG348" i="31" s="1"/>
  <c r="AE182" i="31"/>
  <c r="N218" i="31"/>
  <c r="AY220" i="31" s="1"/>
  <c r="N119" i="31"/>
  <c r="AJ121" i="31" s="1"/>
  <c r="AE120" i="31"/>
  <c r="M153" i="31"/>
  <c r="AI155" i="31" s="1"/>
  <c r="AE157" i="31"/>
  <c r="AE246" i="31"/>
  <c r="AE362" i="31"/>
  <c r="BG376" i="31" s="1"/>
  <c r="N115" i="31"/>
  <c r="AJ117" i="31" s="1"/>
  <c r="N104" i="31"/>
  <c r="AJ106" i="31" s="1"/>
  <c r="M13" i="31"/>
  <c r="AI15" i="31" s="1"/>
  <c r="N8" i="31"/>
  <c r="AJ10" i="31" s="1"/>
  <c r="AD88" i="31"/>
  <c r="AD93" i="31"/>
  <c r="M15" i="31"/>
  <c r="AI17" i="31" s="1"/>
  <c r="T414" i="31"/>
  <c r="N103" i="31"/>
  <c r="AJ105" i="31" s="1"/>
  <c r="AD86" i="31"/>
  <c r="L302" i="31"/>
  <c r="D7" i="35" s="1"/>
  <c r="L301" i="31"/>
  <c r="L287" i="31"/>
  <c r="D4" i="35" s="1"/>
  <c r="F4" i="35" s="1"/>
  <c r="L286" i="31"/>
  <c r="AD101" i="31"/>
  <c r="AD136" i="31"/>
  <c r="M206" i="31"/>
  <c r="AX208" i="31" s="1"/>
  <c r="AE263" i="31"/>
  <c r="M139" i="31"/>
  <c r="AI141" i="31" s="1"/>
  <c r="M163" i="31"/>
  <c r="AI165" i="31" s="1"/>
  <c r="AD234" i="31"/>
  <c r="AD252" i="31"/>
  <c r="M254" i="31"/>
  <c r="AX256" i="31" s="1"/>
  <c r="AD149" i="31"/>
  <c r="M228" i="31"/>
  <c r="AX230" i="31" s="1"/>
  <c r="AE321" i="31"/>
  <c r="BG335" i="31" s="1"/>
  <c r="AD330" i="31"/>
  <c r="BF344" i="31" s="1"/>
  <c r="AD350" i="31"/>
  <c r="BF364" i="31" s="1"/>
  <c r="N125" i="31"/>
  <c r="AJ127" i="31" s="1"/>
  <c r="AD85" i="31"/>
  <c r="AD164" i="31"/>
  <c r="AD297" i="31"/>
  <c r="BF311" i="31" s="1"/>
  <c r="N117" i="31"/>
  <c r="AJ119" i="31" s="1"/>
  <c r="AD165" i="31"/>
  <c r="N193" i="31"/>
  <c r="AY195" i="31" s="1"/>
  <c r="M278" i="31"/>
  <c r="AX280" i="31" s="1"/>
  <c r="AE369" i="31"/>
  <c r="BG383" i="31" s="1"/>
  <c r="AE118" i="31"/>
  <c r="AE139" i="31"/>
  <c r="AE151" i="31"/>
  <c r="AD206" i="31"/>
  <c r="AD227" i="31"/>
  <c r="M266" i="31"/>
  <c r="AX268" i="31" s="1"/>
  <c r="AD296" i="31"/>
  <c r="BF310" i="31" s="1"/>
  <c r="M95" i="31"/>
  <c r="AI97" i="31" s="1"/>
  <c r="N227" i="31"/>
  <c r="AY229" i="31" s="1"/>
  <c r="AD104" i="31"/>
  <c r="M106" i="31"/>
  <c r="AI108" i="31" s="1"/>
  <c r="M174" i="31"/>
  <c r="AX176" i="31" s="1"/>
  <c r="AE207" i="31"/>
  <c r="M242" i="31"/>
  <c r="AX244" i="31" s="1"/>
  <c r="M229" i="31"/>
  <c r="AX231" i="31" s="1"/>
  <c r="AD267" i="31"/>
  <c r="AE381" i="31"/>
  <c r="BG395" i="31" s="1"/>
  <c r="AD181" i="31"/>
  <c r="N215" i="31"/>
  <c r="AY217" i="31" s="1"/>
  <c r="M262" i="31"/>
  <c r="AX264" i="31" s="1"/>
  <c r="M244" i="31"/>
  <c r="AX246" i="31" s="1"/>
  <c r="AE353" i="31"/>
  <c r="BG367" i="31" s="1"/>
  <c r="AE186" i="31"/>
  <c r="AD251" i="31"/>
  <c r="N128" i="31"/>
  <c r="AJ130" i="31" s="1"/>
  <c r="AD113" i="31"/>
  <c r="AD114" i="31"/>
  <c r="N183" i="31"/>
  <c r="AY185" i="31" s="1"/>
  <c r="AD218" i="31"/>
  <c r="M250" i="31"/>
  <c r="AX252" i="31" s="1"/>
  <c r="AD319" i="31"/>
  <c r="BF333" i="31" s="1"/>
  <c r="M114" i="31"/>
  <c r="AI116" i="31" s="1"/>
  <c r="AD242" i="31"/>
  <c r="AD28" i="31"/>
  <c r="AD46" i="31"/>
  <c r="AD59" i="31"/>
  <c r="AD34" i="31"/>
  <c r="AD40" i="31"/>
  <c r="AD53" i="31"/>
  <c r="AD81" i="31"/>
  <c r="AD33" i="31"/>
  <c r="AD63" i="31"/>
  <c r="AD184" i="31"/>
  <c r="AD29" i="31"/>
  <c r="AD62" i="31"/>
  <c r="AD124" i="31"/>
  <c r="AD43" i="31"/>
  <c r="AD77" i="31"/>
  <c r="AD42" i="31"/>
  <c r="AD58" i="31"/>
  <c r="AD47" i="31"/>
  <c r="AD66" i="31"/>
  <c r="AD163" i="31"/>
  <c r="AD128" i="31"/>
  <c r="AD156" i="31"/>
  <c r="AD134" i="31"/>
  <c r="AD161" i="31"/>
  <c r="AD177" i="31"/>
  <c r="AD51" i="31"/>
  <c r="AD67" i="31"/>
  <c r="AD76" i="31"/>
  <c r="AD45" i="31"/>
  <c r="AD89" i="31"/>
  <c r="AD82" i="31"/>
  <c r="AD200" i="31"/>
  <c r="AD38" i="31"/>
  <c r="AD44" i="31"/>
  <c r="AD60" i="31"/>
  <c r="AD100" i="31"/>
  <c r="AD41" i="31"/>
  <c r="AD132" i="31"/>
  <c r="AD24" i="31"/>
  <c r="AD23" i="31"/>
  <c r="AD179" i="31"/>
  <c r="AD110" i="31"/>
  <c r="AD145" i="31"/>
  <c r="AD176" i="31"/>
  <c r="AD78" i="31"/>
  <c r="AD144" i="31"/>
  <c r="AD30" i="31"/>
  <c r="AD49" i="31"/>
  <c r="AD26" i="31"/>
  <c r="AD37" i="31"/>
  <c r="AD56" i="31"/>
  <c r="AD97" i="31"/>
  <c r="AD71" i="31"/>
  <c r="AD152" i="31"/>
  <c r="AD27" i="31"/>
  <c r="AD35" i="31"/>
  <c r="AD52" i="31"/>
  <c r="AD25" i="31"/>
  <c r="AD68" i="31"/>
  <c r="AD140" i="31"/>
  <c r="AD31" i="31"/>
  <c r="AD22" i="31"/>
  <c r="AD50" i="31"/>
  <c r="AD64" i="31"/>
  <c r="AD39" i="31"/>
  <c r="AD55" i="31"/>
  <c r="AD195" i="31"/>
  <c r="AD135" i="31"/>
  <c r="AD160" i="31"/>
  <c r="AD209" i="31"/>
  <c r="AD244" i="31"/>
  <c r="AD92" i="31"/>
  <c r="AD57" i="31"/>
  <c r="AD84" i="31"/>
  <c r="AD48" i="31"/>
  <c r="AD61" i="31"/>
  <c r="AD73" i="31"/>
  <c r="AD105" i="31"/>
  <c r="AD143" i="31"/>
  <c r="AD127" i="31"/>
  <c r="AD74" i="31"/>
  <c r="AD168" i="31"/>
  <c r="AD54" i="31"/>
  <c r="AD108" i="31"/>
  <c r="AD21" i="31"/>
  <c r="AD70" i="31"/>
  <c r="AD116" i="31"/>
  <c r="AD32" i="31"/>
  <c r="AD65" i="31"/>
  <c r="AD69" i="31"/>
  <c r="AD147" i="31"/>
  <c r="AD211" i="31"/>
  <c r="AD117" i="31"/>
  <c r="AD171" i="31"/>
  <c r="AD72" i="31"/>
  <c r="AD91" i="31"/>
  <c r="AD245" i="31"/>
  <c r="AD201" i="31"/>
  <c r="AD284" i="31"/>
  <c r="AD223" i="31"/>
  <c r="AD153" i="31"/>
  <c r="AD185" i="31"/>
  <c r="AD254" i="31"/>
  <c r="AD291" i="31"/>
  <c r="BF305" i="31" s="1"/>
  <c r="AD320" i="31"/>
  <c r="BF334" i="31" s="1"/>
  <c r="AD344" i="31"/>
  <c r="BF358" i="31" s="1"/>
  <c r="AD384" i="31"/>
  <c r="BF398" i="31" s="1"/>
  <c r="AD285" i="31"/>
  <c r="BF299" i="31" s="1"/>
  <c r="AD338" i="31"/>
  <c r="BF352" i="31" s="1"/>
  <c r="AD316" i="31"/>
  <c r="BF330" i="31" s="1"/>
  <c r="AD340" i="31"/>
  <c r="BF354" i="31" s="1"/>
  <c r="AD311" i="31"/>
  <c r="BF325" i="31" s="1"/>
  <c r="AD375" i="31"/>
  <c r="BF389" i="31" s="1"/>
  <c r="AD357" i="31"/>
  <c r="BF371" i="31" s="1"/>
  <c r="AD349" i="31"/>
  <c r="BF363" i="31" s="1"/>
  <c r="AD277" i="31"/>
  <c r="AD222" i="31"/>
  <c r="AD372" i="31"/>
  <c r="BF386" i="31" s="1"/>
  <c r="AD290" i="31"/>
  <c r="BF304" i="31" s="1"/>
  <c r="AD355" i="31"/>
  <c r="BF369" i="31" s="1"/>
  <c r="AD351" i="31"/>
  <c r="BF365" i="31" s="1"/>
  <c r="AD310" i="31"/>
  <c r="BF324" i="31" s="1"/>
  <c r="AD327" i="31"/>
  <c r="BF341" i="31" s="1"/>
  <c r="AD373" i="31"/>
  <c r="BF387" i="31" s="1"/>
  <c r="AD364" i="31"/>
  <c r="BF378" i="31" s="1"/>
  <c r="AD192" i="31"/>
  <c r="AD80" i="31"/>
  <c r="AD205" i="31"/>
  <c r="AD159" i="31"/>
  <c r="AD178" i="31"/>
  <c r="AD308" i="31"/>
  <c r="BF322" i="31" s="1"/>
  <c r="AD247" i="31"/>
  <c r="AD142" i="31"/>
  <c r="AD261" i="31"/>
  <c r="AD345" i="31"/>
  <c r="BF359" i="31" s="1"/>
  <c r="AD155" i="31"/>
  <c r="AD204" i="31"/>
  <c r="AD210" i="31"/>
  <c r="AD237" i="31"/>
  <c r="AD279" i="31"/>
  <c r="AD305" i="31"/>
  <c r="BF319" i="31" s="1"/>
  <c r="AD328" i="31"/>
  <c r="BF342" i="31" s="1"/>
  <c r="AD368" i="31"/>
  <c r="BF382" i="31" s="1"/>
  <c r="AD216" i="31"/>
  <c r="AD248" i="31"/>
  <c r="AD354" i="31"/>
  <c r="BF368" i="31" s="1"/>
  <c r="AD348" i="31"/>
  <c r="BF362" i="31" s="1"/>
  <c r="AD258" i="31"/>
  <c r="AD317" i="31"/>
  <c r="BF331" i="31" s="1"/>
  <c r="AD219" i="31"/>
  <c r="AD339" i="31"/>
  <c r="BF353" i="31" s="1"/>
  <c r="AD298" i="31"/>
  <c r="BF312" i="31" s="1"/>
  <c r="AD94" i="31"/>
  <c r="AD130" i="31"/>
  <c r="AD99" i="31"/>
  <c r="AD203" i="31"/>
  <c r="AD188" i="31"/>
  <c r="AD199" i="31"/>
  <c r="AD208" i="31"/>
  <c r="AD131" i="31"/>
  <c r="AD215" i="31"/>
  <c r="AD270" i="31"/>
  <c r="AD238" i="31"/>
  <c r="AD329" i="31"/>
  <c r="BF343" i="31" s="1"/>
  <c r="AD283" i="31"/>
  <c r="AD275" i="31"/>
  <c r="AD324" i="31"/>
  <c r="BF338" i="31" s="1"/>
  <c r="AD380" i="31"/>
  <c r="BF394" i="31" s="1"/>
  <c r="AD235" i="31"/>
  <c r="AD292" i="31"/>
  <c r="BF306" i="31" s="1"/>
  <c r="AD371" i="31"/>
  <c r="BF385" i="31" s="1"/>
  <c r="AD367" i="31"/>
  <c r="BF381" i="31" s="1"/>
  <c r="AD194" i="31"/>
  <c r="AD361" i="31"/>
  <c r="BF375" i="31" s="1"/>
  <c r="AD300" i="31"/>
  <c r="BF314" i="31" s="1"/>
  <c r="AD141" i="31"/>
  <c r="AD172" i="31"/>
  <c r="AD122" i="31"/>
  <c r="AD162" i="31"/>
  <c r="AD253" i="31"/>
  <c r="AD239" i="31"/>
  <c r="AD169" i="31"/>
  <c r="AD255" i="31"/>
  <c r="AD228" i="31"/>
  <c r="AD281" i="31"/>
  <c r="AD312" i="31"/>
  <c r="BF326" i="31" s="1"/>
  <c r="AD352" i="31"/>
  <c r="BF366" i="31" s="1"/>
  <c r="AD376" i="31"/>
  <c r="BF390" i="31" s="1"/>
  <c r="AD272" i="31"/>
  <c r="AD370" i="31"/>
  <c r="BF384" i="31" s="1"/>
  <c r="AD278" i="31"/>
  <c r="AD343" i="31"/>
  <c r="BF357" i="31" s="1"/>
  <c r="AD325" i="31"/>
  <c r="BF339" i="31" s="1"/>
  <c r="AD326" i="31"/>
  <c r="BF340" i="31" s="1"/>
  <c r="AD146" i="31"/>
  <c r="AD287" i="31"/>
  <c r="BF301" i="31" s="1"/>
  <c r="AD271" i="31"/>
  <c r="AD288" i="31"/>
  <c r="BF302" i="31" s="1"/>
  <c r="AD313" i="31"/>
  <c r="BF327" i="31" s="1"/>
  <c r="AD377" i="31"/>
  <c r="BF391" i="31" s="1"/>
  <c r="AD332" i="31"/>
  <c r="BF346" i="31" s="1"/>
  <c r="AD356" i="31"/>
  <c r="BF370" i="31" s="1"/>
  <c r="AD388" i="31"/>
  <c r="BF402" i="31" s="1"/>
  <c r="AD323" i="31"/>
  <c r="BF337" i="31" s="1"/>
  <c r="AD387" i="31"/>
  <c r="BF401" i="31" s="1"/>
  <c r="AD383" i="31"/>
  <c r="BF397" i="31" s="1"/>
  <c r="AD333" i="31"/>
  <c r="BF347" i="31" s="1"/>
  <c r="AD231" i="31"/>
  <c r="AD260" i="31"/>
  <c r="AD295" i="31"/>
  <c r="BF309" i="31" s="1"/>
  <c r="AD264" i="31"/>
  <c r="AD342" i="31"/>
  <c r="BF356" i="31" s="1"/>
  <c r="AD36" i="31"/>
  <c r="AD183" i="31"/>
  <c r="AD133" i="31"/>
  <c r="AD107" i="31"/>
  <c r="AD125" i="31"/>
  <c r="AD221" i="31"/>
  <c r="AD138" i="31"/>
  <c r="AD269" i="31"/>
  <c r="AD229" i="31"/>
  <c r="AD336" i="31"/>
  <c r="BF350" i="31" s="1"/>
  <c r="AD360" i="31"/>
  <c r="BF374" i="31" s="1"/>
  <c r="AD232" i="31"/>
  <c r="AD322" i="31"/>
  <c r="BF336" i="31" s="1"/>
  <c r="AD386" i="31"/>
  <c r="BF400" i="31" s="1"/>
  <c r="AD294" i="31"/>
  <c r="BF308" i="31" s="1"/>
  <c r="AD280" i="31"/>
  <c r="AD359" i="31"/>
  <c r="BF373" i="31" s="1"/>
  <c r="AD341" i="31"/>
  <c r="BF355" i="31" s="1"/>
  <c r="AD187" i="31"/>
  <c r="AD193" i="31"/>
  <c r="AE75" i="31"/>
  <c r="N101" i="31"/>
  <c r="AJ103" i="31" s="1"/>
  <c r="AD119" i="31"/>
  <c r="AE101" i="31"/>
  <c r="AE136" i="31"/>
  <c r="N206" i="31"/>
  <c r="AY208" i="31" s="1"/>
  <c r="AD263" i="31"/>
  <c r="Y413" i="31"/>
  <c r="N139" i="31"/>
  <c r="AJ141" i="31" s="1"/>
  <c r="N163" i="31"/>
  <c r="AJ165" i="31" s="1"/>
  <c r="AE234" i="31"/>
  <c r="AE252" i="31"/>
  <c r="N254" i="31"/>
  <c r="AY256" i="31" s="1"/>
  <c r="AE149" i="31"/>
  <c r="N228" i="31"/>
  <c r="AY230" i="31" s="1"/>
  <c r="AD321" i="31"/>
  <c r="BF335" i="31" s="1"/>
  <c r="AE330" i="31"/>
  <c r="BG344" i="31" s="1"/>
  <c r="AE350" i="31"/>
  <c r="BG364" i="31" s="1"/>
  <c r="M125" i="31"/>
  <c r="AI127" i="31" s="1"/>
  <c r="AE85" i="31"/>
  <c r="AE164" i="31"/>
  <c r="AE297" i="31"/>
  <c r="BG311" i="31" s="1"/>
  <c r="M117" i="31"/>
  <c r="AI119" i="31" s="1"/>
  <c r="AE165" i="31"/>
  <c r="M193" i="31"/>
  <c r="AX195" i="31" s="1"/>
  <c r="N278" i="31"/>
  <c r="AY280" i="31" s="1"/>
  <c r="AD369" i="31"/>
  <c r="BF383" i="31" s="1"/>
  <c r="AD118" i="31"/>
  <c r="AD139" i="31"/>
  <c r="AD151" i="31"/>
  <c r="AE206" i="31"/>
  <c r="AE227" i="31"/>
  <c r="N266" i="31"/>
  <c r="AY268" i="31" s="1"/>
  <c r="AE296" i="31"/>
  <c r="BG310" i="31" s="1"/>
  <c r="N95" i="31"/>
  <c r="AJ97" i="31" s="1"/>
  <c r="M227" i="31"/>
  <c r="AX229" i="31" s="1"/>
  <c r="AE104" i="31"/>
  <c r="N106" i="31"/>
  <c r="AJ108" i="31" s="1"/>
  <c r="N174" i="31"/>
  <c r="AY176" i="31" s="1"/>
  <c r="AD207" i="31"/>
  <c r="N242" i="31"/>
  <c r="AY244" i="31" s="1"/>
  <c r="N229" i="31"/>
  <c r="AY231" i="31" s="1"/>
  <c r="AE267" i="31"/>
  <c r="AD381" i="31"/>
  <c r="BF395" i="31" s="1"/>
  <c r="AE181" i="31"/>
  <c r="M215" i="31"/>
  <c r="AX217" i="31" s="1"/>
  <c r="N262" i="31"/>
  <c r="AY264" i="31" s="1"/>
  <c r="N244" i="31"/>
  <c r="AY246" i="31" s="1"/>
  <c r="AD353" i="31"/>
  <c r="BF367" i="31" s="1"/>
  <c r="AD186" i="31"/>
  <c r="AE251" i="31"/>
  <c r="M128" i="31"/>
  <c r="AI130" i="31" s="1"/>
  <c r="AE113" i="31"/>
  <c r="AE114" i="31"/>
  <c r="M183" i="31"/>
  <c r="AX185" i="31" s="1"/>
  <c r="AE218" i="31"/>
  <c r="N250" i="31"/>
  <c r="AY252" i="31" s="1"/>
  <c r="AE319" i="31"/>
  <c r="BG333" i="31" s="1"/>
  <c r="N114" i="31"/>
  <c r="AJ116" i="31" s="1"/>
  <c r="W413" i="31"/>
  <c r="AE137" i="31"/>
  <c r="H6" i="44" l="1"/>
  <c r="H5" i="44"/>
  <c r="H4" i="44"/>
  <c r="H3" i="44"/>
  <c r="AY281" i="31"/>
  <c r="BA6" i="31" s="1"/>
  <c r="BA7" i="31" s="1"/>
  <c r="BG403" i="31"/>
  <c r="AX281" i="31"/>
  <c r="AZ6" i="31" s="1"/>
  <c r="AZ7" i="31" s="1"/>
  <c r="AQ221" i="31"/>
  <c r="AQ207" i="31"/>
  <c r="AQ391" i="31"/>
  <c r="AQ145" i="31"/>
  <c r="AQ219" i="31"/>
  <c r="AQ105" i="31"/>
  <c r="AQ63" i="31"/>
  <c r="AQ256" i="31"/>
  <c r="AQ107" i="31"/>
  <c r="AQ97" i="31"/>
  <c r="AJ245" i="31"/>
  <c r="AR358" i="31"/>
  <c r="AR295" i="31"/>
  <c r="AR262" i="31"/>
  <c r="AR98" i="31"/>
  <c r="AR74" i="31"/>
  <c r="AR313" i="31"/>
  <c r="AI185" i="31"/>
  <c r="AJ230" i="31"/>
  <c r="AQ347" i="31"/>
  <c r="AQ269" i="31"/>
  <c r="AQ382" i="31"/>
  <c r="AQ268" i="31"/>
  <c r="AQ258" i="31"/>
  <c r="AQ148" i="31"/>
  <c r="AQ281" i="31"/>
  <c r="AQ171" i="31"/>
  <c r="AR226" i="31"/>
  <c r="AI245" i="31"/>
  <c r="AQ188" i="31"/>
  <c r="AI248" i="31"/>
  <c r="AR374" i="31"/>
  <c r="AR268" i="31"/>
  <c r="AR160" i="31"/>
  <c r="AR182" i="31"/>
  <c r="AR37" i="31"/>
  <c r="AR198" i="31"/>
  <c r="AQ255" i="31"/>
  <c r="AJ254" i="31"/>
  <c r="AQ240" i="31"/>
  <c r="AJ221" i="31"/>
  <c r="AR231" i="31"/>
  <c r="AR216" i="31"/>
  <c r="AR399" i="31"/>
  <c r="AI194" i="31"/>
  <c r="AI182" i="31"/>
  <c r="AI227" i="31"/>
  <c r="AI189" i="31"/>
  <c r="AI223" i="31"/>
  <c r="AI273" i="31"/>
  <c r="AI243" i="31"/>
  <c r="AI193" i="31"/>
  <c r="AI183" i="31"/>
  <c r="AQ230" i="31"/>
  <c r="AQ49" i="31"/>
  <c r="AR377" i="31"/>
  <c r="AI203" i="31"/>
  <c r="AR347" i="31"/>
  <c r="AR331" i="31"/>
  <c r="AR41" i="31"/>
  <c r="AR43" i="31"/>
  <c r="AJ238" i="31"/>
  <c r="AJ176" i="31"/>
  <c r="AQ327" i="31"/>
  <c r="AQ304" i="31"/>
  <c r="AQ44" i="31"/>
  <c r="AQ95" i="31"/>
  <c r="AR383" i="31"/>
  <c r="AR109" i="31"/>
  <c r="AR137" i="31"/>
  <c r="AR190" i="31"/>
  <c r="AR252" i="31"/>
  <c r="AR46" i="31"/>
  <c r="AR58" i="31"/>
  <c r="AJ272" i="31"/>
  <c r="AI200" i="31"/>
  <c r="AJ208" i="31"/>
  <c r="AQ397" i="31"/>
  <c r="AQ375" i="31"/>
  <c r="AQ213" i="31"/>
  <c r="AQ342" i="31"/>
  <c r="AQ206" i="31"/>
  <c r="AQ330" i="31"/>
  <c r="AQ199" i="31"/>
  <c r="AQ185" i="31"/>
  <c r="AQ84" i="31"/>
  <c r="AQ119" i="31"/>
  <c r="AQ223" i="31"/>
  <c r="AQ36" i="31"/>
  <c r="AQ166" i="31"/>
  <c r="AQ158" i="31"/>
  <c r="AQ146" i="31"/>
  <c r="AQ103" i="31"/>
  <c r="AQ170" i="31"/>
  <c r="AQ57" i="31"/>
  <c r="AQ67" i="31"/>
  <c r="AQ333" i="31"/>
  <c r="AR200" i="31"/>
  <c r="AI231" i="31"/>
  <c r="AQ310" i="31"/>
  <c r="AI280" i="31"/>
  <c r="AQ364" i="31"/>
  <c r="AR134" i="31"/>
  <c r="AQ181" i="31"/>
  <c r="AR187" i="31"/>
  <c r="AR104" i="31"/>
  <c r="AJ197" i="31"/>
  <c r="AJ274" i="31"/>
  <c r="AQ377" i="31"/>
  <c r="AR97" i="31"/>
  <c r="AR140" i="31"/>
  <c r="AC414" i="31"/>
  <c r="D8" i="35"/>
  <c r="AJ210" i="31"/>
  <c r="AJ277" i="31"/>
  <c r="AJ209" i="31"/>
  <c r="AJ262" i="31"/>
  <c r="AQ135" i="31"/>
  <c r="AR168" i="31"/>
  <c r="AQ226" i="31"/>
  <c r="AI277" i="31"/>
  <c r="AJ190" i="31"/>
  <c r="AR191" i="31"/>
  <c r="AR391" i="31"/>
  <c r="AR152" i="31"/>
  <c r="AR167" i="31"/>
  <c r="AR350" i="31"/>
  <c r="AR402" i="31"/>
  <c r="AR229" i="31"/>
  <c r="AR363" i="31"/>
  <c r="AR183" i="31"/>
  <c r="AR385" i="31"/>
  <c r="AR284" i="31"/>
  <c r="AR256" i="31"/>
  <c r="AR305" i="31"/>
  <c r="AR382" i="31"/>
  <c r="AR386" i="31"/>
  <c r="AR322" i="31"/>
  <c r="AR144" i="31"/>
  <c r="AR50" i="31"/>
  <c r="AR130" i="31"/>
  <c r="AR88" i="31"/>
  <c r="AR147" i="31"/>
  <c r="AR149" i="31"/>
  <c r="AR154" i="31"/>
  <c r="AR51" i="31"/>
  <c r="AR38" i="31"/>
  <c r="AR52" i="31"/>
  <c r="AR108" i="31"/>
  <c r="AR72" i="31"/>
  <c r="AR77" i="31"/>
  <c r="AR323" i="31"/>
  <c r="AR320" i="31"/>
  <c r="AJ232" i="31"/>
  <c r="AR332" i="31"/>
  <c r="AR372" i="31"/>
  <c r="AR203" i="31"/>
  <c r="AJ235" i="31"/>
  <c r="AJ219" i="31"/>
  <c r="AJ228" i="31"/>
  <c r="AJ250" i="31"/>
  <c r="AJ234" i="31"/>
  <c r="AJ275" i="31"/>
  <c r="AJ259" i="31"/>
  <c r="AJ212" i="31"/>
  <c r="AJ182" i="31"/>
  <c r="AQ227" i="31"/>
  <c r="AR184" i="31"/>
  <c r="AQ204" i="31"/>
  <c r="AQ328" i="31"/>
  <c r="AI216" i="31"/>
  <c r="AI225" i="31"/>
  <c r="AI271" i="31"/>
  <c r="AI218" i="31"/>
  <c r="AI198" i="31"/>
  <c r="AI279" i="31"/>
  <c r="AI278" i="31"/>
  <c r="AI199" i="31"/>
  <c r="AQ121" i="31"/>
  <c r="AQ169" i="31"/>
  <c r="AQ46" i="31"/>
  <c r="AQ175" i="31"/>
  <c r="AR132" i="31"/>
  <c r="AQ263" i="31"/>
  <c r="AQ172" i="31"/>
  <c r="AQ162" i="31"/>
  <c r="AR357" i="31"/>
  <c r="AR36" i="31"/>
  <c r="AJ255" i="31"/>
  <c r="AQ292" i="31"/>
  <c r="AQ94" i="31"/>
  <c r="AQ157" i="31"/>
  <c r="AQ91" i="31"/>
  <c r="AQ271" i="31"/>
  <c r="AR93" i="31"/>
  <c r="AI258" i="31"/>
  <c r="AR334" i="31"/>
  <c r="AR242" i="31"/>
  <c r="AR197" i="31"/>
  <c r="AR70" i="31"/>
  <c r="AQ189" i="31"/>
  <c r="AJ198" i="31"/>
  <c r="AQ165" i="31"/>
  <c r="AQ197" i="31"/>
  <c r="AQ289" i="31"/>
  <c r="AR118" i="31"/>
  <c r="AQ50" i="31"/>
  <c r="AQ208" i="31"/>
  <c r="AQ331" i="31"/>
  <c r="AQ378" i="31"/>
  <c r="AQ167" i="31"/>
  <c r="AQ87" i="31"/>
  <c r="AQ45" i="31"/>
  <c r="AQ92" i="31"/>
  <c r="AQ142" i="31"/>
  <c r="AI252" i="31"/>
  <c r="AI244" i="31"/>
  <c r="AJ195" i="31"/>
  <c r="AR101" i="31"/>
  <c r="AQ134" i="31"/>
  <c r="AR181" i="31"/>
  <c r="AR271" i="31"/>
  <c r="AQ109" i="31"/>
  <c r="AQ270" i="31"/>
  <c r="AR143" i="31"/>
  <c r="AR360" i="31"/>
  <c r="AJ213" i="31"/>
  <c r="AJ248" i="31"/>
  <c r="AI210" i="31"/>
  <c r="AI213" i="31"/>
  <c r="AQ307" i="31"/>
  <c r="AI247" i="31"/>
  <c r="AI178" i="31"/>
  <c r="AR356" i="31"/>
  <c r="AR327" i="31"/>
  <c r="AR235" i="31"/>
  <c r="AR373" i="31"/>
  <c r="AR243" i="31"/>
  <c r="AR370" i="31"/>
  <c r="AR213" i="31"/>
  <c r="AR384" i="31"/>
  <c r="AR224" i="31"/>
  <c r="AR306" i="31"/>
  <c r="AR237" i="31"/>
  <c r="AR251" i="31"/>
  <c r="AR381" i="31"/>
  <c r="AR342" i="31"/>
  <c r="AR375" i="31"/>
  <c r="AR245" i="31"/>
  <c r="AR157" i="31"/>
  <c r="AR42" i="31"/>
  <c r="AR84" i="31"/>
  <c r="AR119" i="31"/>
  <c r="AR186" i="31"/>
  <c r="AR209" i="31"/>
  <c r="AR82" i="31"/>
  <c r="AR40" i="31"/>
  <c r="AR57" i="31"/>
  <c r="AR214" i="31"/>
  <c r="AR73" i="31"/>
  <c r="AR56" i="31"/>
  <c r="AR105" i="31"/>
  <c r="AR240" i="31"/>
  <c r="AR254" i="31"/>
  <c r="AJ260" i="31"/>
  <c r="AR276" i="31"/>
  <c r="AJ223" i="31"/>
  <c r="AJ188" i="31"/>
  <c r="AJ267" i="31"/>
  <c r="AJ261" i="31"/>
  <c r="AJ205" i="31"/>
  <c r="AJ227" i="31"/>
  <c r="AJ239" i="31"/>
  <c r="AJ193" i="31"/>
  <c r="AQ89" i="31"/>
  <c r="AI181" i="31"/>
  <c r="AQ117" i="31"/>
  <c r="AQ125" i="31"/>
  <c r="AR239" i="31"/>
  <c r="AI212" i="31"/>
  <c r="AI250" i="31"/>
  <c r="AI239" i="31"/>
  <c r="AI261" i="31"/>
  <c r="AI191" i="31"/>
  <c r="AI233" i="31"/>
  <c r="AR232" i="31"/>
  <c r="AQ335" i="31"/>
  <c r="AQ245" i="31"/>
  <c r="AQ394" i="31"/>
  <c r="AQ369" i="31"/>
  <c r="AQ78" i="31"/>
  <c r="AQ214" i="31"/>
  <c r="AR395" i="31"/>
  <c r="AQ250" i="31"/>
  <c r="AQ210" i="31"/>
  <c r="AQ168" i="31"/>
  <c r="AR287" i="31"/>
  <c r="AI242" i="31"/>
  <c r="AI262" i="31"/>
  <c r="AR207" i="31"/>
  <c r="AR352" i="31"/>
  <c r="AR369" i="31"/>
  <c r="AR83" i="31"/>
  <c r="AR111" i="31"/>
  <c r="AR318" i="31"/>
  <c r="AR220" i="31"/>
  <c r="AQ147" i="31"/>
  <c r="AQ338" i="31"/>
  <c r="AQ359" i="31"/>
  <c r="AQ354" i="31"/>
  <c r="AQ64" i="31"/>
  <c r="AQ248" i="31"/>
  <c r="AR270" i="31"/>
  <c r="AQ180" i="31"/>
  <c r="AQ288" i="31"/>
  <c r="AR159" i="31"/>
  <c r="AR292" i="31"/>
  <c r="AR230" i="31"/>
  <c r="AR71" i="31"/>
  <c r="AR45" i="31"/>
  <c r="AR61" i="31"/>
  <c r="AR388" i="31"/>
  <c r="AI217" i="31"/>
  <c r="AR311" i="31"/>
  <c r="AQ350" i="31"/>
  <c r="AQ183" i="31"/>
  <c r="AQ233" i="31"/>
  <c r="AR151" i="31"/>
  <c r="AR178" i="31"/>
  <c r="AQ243" i="31"/>
  <c r="AQ286" i="31"/>
  <c r="AQ297" i="31"/>
  <c r="AQ202" i="31"/>
  <c r="AQ319" i="31"/>
  <c r="AQ156" i="31"/>
  <c r="AQ236" i="31"/>
  <c r="AQ352" i="31"/>
  <c r="AQ131" i="31"/>
  <c r="AQ35" i="31"/>
  <c r="AQ174" i="31"/>
  <c r="AQ85" i="31"/>
  <c r="AQ55" i="31"/>
  <c r="AQ59" i="31"/>
  <c r="AQ138" i="31"/>
  <c r="AQ54" i="31"/>
  <c r="AR367" i="31"/>
  <c r="AI268" i="31"/>
  <c r="AQ344" i="31"/>
  <c r="AQ315" i="31"/>
  <c r="AQ116" i="31"/>
  <c r="AI179" i="31"/>
  <c r="AR34" i="31"/>
  <c r="AI224" i="31"/>
  <c r="AQ395" i="31"/>
  <c r="AI229" i="31"/>
  <c r="AQ132" i="31"/>
  <c r="AR99" i="31"/>
  <c r="AR266" i="31"/>
  <c r="AR115" i="31"/>
  <c r="AQ294" i="31"/>
  <c r="AQ283" i="31"/>
  <c r="AQ356" i="31"/>
  <c r="AQ337" i="31"/>
  <c r="AQ301" i="31"/>
  <c r="AQ390" i="31"/>
  <c r="AQ267" i="31"/>
  <c r="AQ381" i="31"/>
  <c r="AQ343" i="31"/>
  <c r="AQ217" i="31"/>
  <c r="AQ272" i="31"/>
  <c r="AQ293" i="31"/>
  <c r="AQ261" i="31"/>
  <c r="AQ387" i="31"/>
  <c r="AQ291" i="31"/>
  <c r="AQ299" i="31"/>
  <c r="AQ237" i="31"/>
  <c r="AQ225" i="31"/>
  <c r="AQ122" i="31"/>
  <c r="AQ75" i="31"/>
  <c r="AQ149" i="31"/>
  <c r="AQ154" i="31"/>
  <c r="AQ111" i="31"/>
  <c r="AQ190" i="31"/>
  <c r="AQ114" i="31"/>
  <c r="AQ90" i="31"/>
  <c r="AQ177" i="31"/>
  <c r="AQ76" i="31"/>
  <c r="AQ48" i="31"/>
  <c r="AQ232" i="31"/>
  <c r="AI246" i="31"/>
  <c r="AR221" i="31"/>
  <c r="AQ241" i="31"/>
  <c r="AQ179" i="31"/>
  <c r="AR335" i="31"/>
  <c r="AR277" i="31"/>
  <c r="AQ100" i="31"/>
  <c r="AJ220" i="31"/>
  <c r="AJ240" i="31"/>
  <c r="AQ351" i="31"/>
  <c r="AR296" i="31"/>
  <c r="AR290" i="31"/>
  <c r="AR212" i="31"/>
  <c r="AR112" i="31"/>
  <c r="AQ123" i="31"/>
  <c r="AR315" i="31"/>
  <c r="AQ187" i="31"/>
  <c r="AQ104" i="31"/>
  <c r="AI197" i="31"/>
  <c r="AI274" i="31"/>
  <c r="AR135" i="31"/>
  <c r="AI237" i="31"/>
  <c r="AR300" i="31"/>
  <c r="AR396" i="31"/>
  <c r="AR307" i="31"/>
  <c r="AI190" i="31"/>
  <c r="AR126" i="31"/>
  <c r="AR129" i="31"/>
  <c r="AQ143" i="31"/>
  <c r="AQ360" i="31"/>
  <c r="AQ396" i="31"/>
  <c r="AQ234" i="31"/>
  <c r="AQ264" i="31"/>
  <c r="AR314" i="31"/>
  <c r="AR302" i="31"/>
  <c r="AR175" i="31"/>
  <c r="AR294" i="31"/>
  <c r="AR269" i="31"/>
  <c r="AR346" i="31"/>
  <c r="AR325" i="31"/>
  <c r="AR286" i="31"/>
  <c r="AR267" i="31"/>
  <c r="AR394" i="31"/>
  <c r="AR298" i="31"/>
  <c r="AR218" i="31"/>
  <c r="AR249" i="31"/>
  <c r="AR319" i="31"/>
  <c r="AR236" i="31"/>
  <c r="AR219" i="31"/>
  <c r="AR95" i="31"/>
  <c r="AR185" i="31"/>
  <c r="AR35" i="31"/>
  <c r="AR87" i="31"/>
  <c r="AR312" i="31"/>
  <c r="AR69" i="31"/>
  <c r="AR39" i="31"/>
  <c r="AR90" i="31"/>
  <c r="AR146" i="31"/>
  <c r="AR96" i="31"/>
  <c r="AR60" i="31"/>
  <c r="AR91" i="31"/>
  <c r="AR121" i="31"/>
  <c r="AR227" i="31"/>
  <c r="AI221" i="31"/>
  <c r="AQ231" i="31"/>
  <c r="AQ216" i="31"/>
  <c r="AQ399" i="31"/>
  <c r="AQ205" i="31"/>
  <c r="AJ194" i="31"/>
  <c r="AJ186" i="31"/>
  <c r="AJ204" i="31"/>
  <c r="AJ270" i="31"/>
  <c r="AJ278" i="31"/>
  <c r="AJ266" i="31"/>
  <c r="AJ233" i="31"/>
  <c r="AJ257" i="31"/>
  <c r="AR107" i="31"/>
  <c r="AQ110" i="31"/>
  <c r="AQ257" i="31"/>
  <c r="AQ361" i="31"/>
  <c r="AR247" i="31"/>
  <c r="AI204" i="31"/>
  <c r="AI235" i="31"/>
  <c r="AI219" i="31"/>
  <c r="AI206" i="31"/>
  <c r="AI272" i="31"/>
  <c r="AI265" i="31"/>
  <c r="AR179" i="31"/>
  <c r="AQ155" i="31"/>
  <c r="AQ106" i="31"/>
  <c r="AR171" i="31"/>
  <c r="AQ260" i="31"/>
  <c r="AQ112" i="31"/>
  <c r="AR133" i="31"/>
  <c r="AR401" i="31"/>
  <c r="AR139" i="31"/>
  <c r="AR103" i="31"/>
  <c r="AJ264" i="31"/>
  <c r="AQ374" i="31"/>
  <c r="AQ353" i="31"/>
  <c r="AQ130" i="31"/>
  <c r="AQ96" i="31"/>
  <c r="AQ102" i="31"/>
  <c r="AJ224" i="31"/>
  <c r="AQ228" i="31"/>
  <c r="AR337" i="31"/>
  <c r="AR141" i="31"/>
  <c r="AR174" i="31"/>
  <c r="AQ379" i="31"/>
  <c r="AI186" i="31"/>
  <c r="AR128" i="31"/>
  <c r="AR163" i="31"/>
  <c r="AQ302" i="31"/>
  <c r="AQ386" i="31"/>
  <c r="AR195" i="31"/>
  <c r="AJ256" i="31"/>
  <c r="AQ373" i="31"/>
  <c r="AQ285" i="31"/>
  <c r="AR265" i="31"/>
  <c r="AR281" i="31"/>
  <c r="AQ383" i="31"/>
  <c r="AR248" i="31"/>
  <c r="AQ133" i="31"/>
  <c r="AQ308" i="31"/>
  <c r="AQ152" i="31"/>
  <c r="AQ278" i="31"/>
  <c r="AQ402" i="31"/>
  <c r="AQ160" i="31"/>
  <c r="AQ366" i="31"/>
  <c r="AQ176" i="31"/>
  <c r="AQ385" i="31"/>
  <c r="AQ252" i="31"/>
  <c r="AQ113" i="31"/>
  <c r="AQ362" i="31"/>
  <c r="AQ251" i="31"/>
  <c r="AQ322" i="31"/>
  <c r="AQ341" i="31"/>
  <c r="AQ363" i="31"/>
  <c r="AQ398" i="31"/>
  <c r="AQ298" i="31"/>
  <c r="AQ161" i="31"/>
  <c r="AQ68" i="31"/>
  <c r="AQ62" i="31"/>
  <c r="AQ209" i="31"/>
  <c r="AQ82" i="31"/>
  <c r="AQ70" i="31"/>
  <c r="AQ159" i="31"/>
  <c r="AQ74" i="31"/>
  <c r="AQ81" i="31"/>
  <c r="AQ80" i="31"/>
  <c r="AQ43" i="31"/>
  <c r="AQ73" i="31"/>
  <c r="AJ185" i="31"/>
  <c r="AI264" i="31"/>
  <c r="AI176" i="31"/>
  <c r="AQ220" i="31"/>
  <c r="AI230" i="31"/>
  <c r="AI208" i="31"/>
  <c r="AR196" i="31"/>
  <c r="AR303" i="31"/>
  <c r="AJ236" i="31"/>
  <c r="AR244" i="31"/>
  <c r="AJ263" i="31"/>
  <c r="AR120" i="31"/>
  <c r="AQ137" i="31"/>
  <c r="AI220" i="31"/>
  <c r="AI240" i="31"/>
  <c r="AR116" i="31"/>
  <c r="AQ101" i="31"/>
  <c r="AJ179" i="31"/>
  <c r="AQ93" i="31"/>
  <c r="AQ316" i="31"/>
  <c r="AR329" i="31"/>
  <c r="AR273" i="31"/>
  <c r="AJ226" i="31"/>
  <c r="AR234" i="31"/>
  <c r="AJ247" i="31"/>
  <c r="AJ178" i="31"/>
  <c r="AJ237" i="31"/>
  <c r="AQ300" i="31"/>
  <c r="AI226" i="31"/>
  <c r="AQ238" i="31"/>
  <c r="AQ194" i="31"/>
  <c r="AR353" i="31"/>
  <c r="AR285" i="31"/>
  <c r="AR389" i="31"/>
  <c r="AR308" i="31"/>
  <c r="AR283" i="31"/>
  <c r="AR272" i="31"/>
  <c r="AR199" i="31"/>
  <c r="AR390" i="31"/>
  <c r="AR136" i="31"/>
  <c r="AR338" i="31"/>
  <c r="AR261" i="31"/>
  <c r="AR259" i="31"/>
  <c r="AR341" i="31"/>
  <c r="AR293" i="31"/>
  <c r="AR291" i="31"/>
  <c r="AR94" i="31"/>
  <c r="AR67" i="31"/>
  <c r="AR131" i="31"/>
  <c r="AR122" i="31"/>
  <c r="AR75" i="31"/>
  <c r="AR201" i="31"/>
  <c r="AR53" i="31"/>
  <c r="AR66" i="31"/>
  <c r="AR81" i="31"/>
  <c r="AR55" i="31"/>
  <c r="AR113" i="31"/>
  <c r="AR170" i="31"/>
  <c r="AR79" i="31"/>
  <c r="AR148" i="31"/>
  <c r="AI187" i="31"/>
  <c r="AQ184" i="31"/>
  <c r="AR204" i="31"/>
  <c r="AR328" i="31"/>
  <c r="AJ191" i="31"/>
  <c r="AJ225" i="31"/>
  <c r="AJ202" i="31"/>
  <c r="AJ251" i="31"/>
  <c r="AJ215" i="31"/>
  <c r="AJ273" i="31"/>
  <c r="AJ216" i="31"/>
  <c r="AR102" i="31"/>
  <c r="AQ318" i="31"/>
  <c r="AQ313" i="31"/>
  <c r="AQ321" i="31"/>
  <c r="AQ349" i="31"/>
  <c r="AI192" i="31"/>
  <c r="AI276" i="31"/>
  <c r="AI259" i="31"/>
  <c r="AI222" i="31"/>
  <c r="AI184" i="31"/>
  <c r="AI234" i="31"/>
  <c r="AI238" i="31"/>
  <c r="AI196" i="31"/>
  <c r="AI177" i="31"/>
  <c r="AR241" i="31"/>
  <c r="AQ242" i="31"/>
  <c r="AQ325" i="31"/>
  <c r="AQ37" i="31"/>
  <c r="AJ229" i="31"/>
  <c r="AQ380" i="31"/>
  <c r="AR393" i="31"/>
  <c r="AR359" i="31"/>
  <c r="AR223" i="31"/>
  <c r="AR371" i="31"/>
  <c r="AJ183" i="31"/>
  <c r="AQ277" i="31"/>
  <c r="AQ314" i="31"/>
  <c r="AQ86" i="31"/>
  <c r="AQ38" i="31"/>
  <c r="AQ265" i="31"/>
  <c r="AR100" i="31"/>
  <c r="AQ140" i="31"/>
  <c r="AR278" i="31"/>
  <c r="AR368" i="31"/>
  <c r="AR387" i="31"/>
  <c r="AQ355" i="31"/>
  <c r="AQ384" i="31"/>
  <c r="AQ275" i="31"/>
  <c r="AR127" i="31"/>
  <c r="AQ153" i="31"/>
  <c r="AR150" i="31"/>
  <c r="AQ401" i="31"/>
  <c r="AQ253" i="31"/>
  <c r="AR333" i="31"/>
  <c r="AQ200" i="31"/>
  <c r="AJ231" i="31"/>
  <c r="AR310" i="31"/>
  <c r="AJ280" i="31"/>
  <c r="AR364" i="31"/>
  <c r="AQ400" i="31"/>
  <c r="AQ235" i="31"/>
  <c r="AQ309" i="31"/>
  <c r="AQ370" i="31"/>
  <c r="AQ340" i="31"/>
  <c r="AQ326" i="31"/>
  <c r="AQ136" i="31"/>
  <c r="AQ306" i="31"/>
  <c r="AQ284" i="31"/>
  <c r="AQ144" i="31"/>
  <c r="AQ368" i="31"/>
  <c r="AQ224" i="31"/>
  <c r="AQ192" i="31"/>
  <c r="AQ324" i="31"/>
  <c r="AQ371" i="31"/>
  <c r="AQ358" i="31"/>
  <c r="AQ215" i="31"/>
  <c r="AQ83" i="31"/>
  <c r="AQ182" i="31"/>
  <c r="AQ98" i="31"/>
  <c r="AQ69" i="31"/>
  <c r="AQ39" i="31"/>
  <c r="AQ51" i="31"/>
  <c r="AQ124" i="31"/>
  <c r="AQ58" i="31"/>
  <c r="AQ65" i="31"/>
  <c r="AQ61" i="31"/>
  <c r="AQ198" i="31"/>
  <c r="AQ60" i="31"/>
  <c r="AQ128" i="31"/>
  <c r="AJ217" i="31"/>
  <c r="AR165" i="31"/>
  <c r="AQ311" i="31"/>
  <c r="AQ163" i="31"/>
  <c r="AQ150" i="31"/>
  <c r="AR376" i="31"/>
  <c r="AR348" i="31"/>
  <c r="AR282" i="31"/>
  <c r="AQ279" i="31"/>
  <c r="AR210" i="31"/>
  <c r="AR380" i="31"/>
  <c r="AI201" i="31"/>
  <c r="AQ196" i="31"/>
  <c r="AQ303" i="31"/>
  <c r="AR351" i="31"/>
  <c r="AQ296" i="31"/>
  <c r="AQ290" i="31"/>
  <c r="AQ212" i="31"/>
  <c r="AQ126" i="31"/>
  <c r="AJ242" i="31"/>
  <c r="AR317" i="31"/>
  <c r="AI211" i="31"/>
  <c r="AR280" i="31"/>
  <c r="AR264" i="31"/>
  <c r="AQ329" i="31"/>
  <c r="AQ273" i="31"/>
  <c r="AQ280" i="31"/>
  <c r="AQ287" i="31"/>
  <c r="AJ203" i="31"/>
  <c r="AR233" i="31"/>
  <c r="AR309" i="31"/>
  <c r="AR354" i="31"/>
  <c r="AR400" i="31"/>
  <c r="AR253" i="31"/>
  <c r="AR343" i="31"/>
  <c r="AR145" i="31"/>
  <c r="AR366" i="31"/>
  <c r="AR158" i="31"/>
  <c r="AR289" i="31"/>
  <c r="AR173" i="31"/>
  <c r="AR169" i="31"/>
  <c r="AR362" i="31"/>
  <c r="AR324" i="31"/>
  <c r="AR275" i="31"/>
  <c r="AR206" i="31"/>
  <c r="AR54" i="31"/>
  <c r="AR225" i="31"/>
  <c r="AR68" i="31"/>
  <c r="AR62" i="31"/>
  <c r="AR155" i="31"/>
  <c r="AR78" i="31"/>
  <c r="AR166" i="31"/>
  <c r="AR65" i="31"/>
  <c r="AR114" i="31"/>
  <c r="AR124" i="31"/>
  <c r="AR142" i="31"/>
  <c r="AR138" i="31"/>
  <c r="AR339" i="31"/>
  <c r="AJ181" i="31"/>
  <c r="AR117" i="31"/>
  <c r="AR125" i="31"/>
  <c r="AQ239" i="31"/>
  <c r="AJ265" i="31"/>
  <c r="AJ271" i="31"/>
  <c r="AJ180" i="31"/>
  <c r="AJ200" i="31"/>
  <c r="AJ218" i="31"/>
  <c r="AR189" i="31"/>
  <c r="AR255" i="31"/>
  <c r="AQ388" i="31"/>
  <c r="AJ253" i="31"/>
  <c r="AR379" i="31"/>
  <c r="AI270" i="31"/>
  <c r="AI180" i="31"/>
  <c r="AI202" i="31"/>
  <c r="AI205" i="31"/>
  <c r="AI241" i="31"/>
  <c r="AJ246" i="31"/>
  <c r="AQ357" i="31"/>
  <c r="AQ305" i="31"/>
  <c r="AQ47" i="31"/>
  <c r="AQ99" i="31"/>
  <c r="AR180" i="31"/>
  <c r="AR279" i="31"/>
  <c r="AR288" i="31"/>
  <c r="AJ269" i="31"/>
  <c r="AR246" i="31"/>
  <c r="AR86" i="31"/>
  <c r="AR106" i="31"/>
  <c r="AR80" i="31"/>
  <c r="AJ214" i="31"/>
  <c r="AQ201" i="31"/>
  <c r="AQ222" i="31"/>
  <c r="AQ41" i="31"/>
  <c r="AR263" i="31"/>
  <c r="AR392" i="31"/>
  <c r="AI209" i="31"/>
  <c r="AR192" i="31"/>
  <c r="AR304" i="31"/>
  <c r="AR217" i="31"/>
  <c r="AR59" i="31"/>
  <c r="AI253" i="31"/>
  <c r="AJ276" i="31"/>
  <c r="AJ279" i="31"/>
  <c r="AJ243" i="31"/>
  <c r="AR205" i="31"/>
  <c r="AJ252" i="31"/>
  <c r="AQ367" i="31"/>
  <c r="AJ244" i="31"/>
  <c r="AJ268" i="31"/>
  <c r="AI195" i="31"/>
  <c r="AR344" i="31"/>
  <c r="AR89" i="31"/>
  <c r="AQ336" i="31"/>
  <c r="AQ139" i="31"/>
  <c r="AQ274" i="31"/>
  <c r="AQ346" i="31"/>
  <c r="AQ339" i="31"/>
  <c r="AQ295" i="31"/>
  <c r="AQ186" i="31"/>
  <c r="AQ249" i="31"/>
  <c r="AQ229" i="31"/>
  <c r="AQ108" i="31"/>
  <c r="AQ262" i="31"/>
  <c r="AQ218" i="31"/>
  <c r="AQ173" i="31"/>
  <c r="AQ365" i="31"/>
  <c r="AQ389" i="31"/>
  <c r="AQ334" i="31"/>
  <c r="AQ259" i="31"/>
  <c r="AQ79" i="31"/>
  <c r="AQ88" i="31"/>
  <c r="AQ71" i="31"/>
  <c r="AQ53" i="31"/>
  <c r="AQ66" i="31"/>
  <c r="AQ40" i="31"/>
  <c r="AQ193" i="31"/>
  <c r="AQ52" i="31"/>
  <c r="AQ191" i="31"/>
  <c r="AQ72" i="31"/>
  <c r="AQ77" i="31"/>
  <c r="AQ42" i="31"/>
  <c r="AQ127" i="31"/>
  <c r="AQ195" i="31"/>
  <c r="AQ118" i="31"/>
  <c r="AR153" i="31"/>
  <c r="AQ178" i="31"/>
  <c r="AI256" i="31"/>
  <c r="AQ115" i="31"/>
  <c r="AR260" i="31"/>
  <c r="AR250" i="31"/>
  <c r="AR172" i="31"/>
  <c r="AR228" i="31"/>
  <c r="AJ258" i="31"/>
  <c r="AQ376" i="31"/>
  <c r="AQ348" i="31"/>
  <c r="AQ282" i="31"/>
  <c r="AI236" i="31"/>
  <c r="AQ244" i="31"/>
  <c r="AI263" i="31"/>
  <c r="AQ120" i="31"/>
  <c r="AQ34" i="31"/>
  <c r="AR188" i="31"/>
  <c r="AI269" i="31"/>
  <c r="AR162" i="31"/>
  <c r="AR211" i="31"/>
  <c r="AR238" i="31"/>
  <c r="AR194" i="31"/>
  <c r="AR123" i="31"/>
  <c r="AR316" i="31"/>
  <c r="AQ317" i="31"/>
  <c r="AJ211" i="31"/>
  <c r="AQ211" i="31"/>
  <c r="AQ393" i="31"/>
  <c r="AQ392" i="31"/>
  <c r="AQ129" i="31"/>
  <c r="AR378" i="31"/>
  <c r="AR274" i="31"/>
  <c r="AR398" i="31"/>
  <c r="AR336" i="31"/>
  <c r="AR397" i="31"/>
  <c r="AR301" i="31"/>
  <c r="AR340" i="31"/>
  <c r="AR326" i="31"/>
  <c r="AR330" i="31"/>
  <c r="AR297" i="31"/>
  <c r="AR222" i="31"/>
  <c r="AR202" i="31"/>
  <c r="AR299" i="31"/>
  <c r="AR365" i="31"/>
  <c r="AR156" i="31"/>
  <c r="AR176" i="31"/>
  <c r="AR48" i="31"/>
  <c r="AR161" i="31"/>
  <c r="AR49" i="31"/>
  <c r="AR63" i="31"/>
  <c r="AR258" i="31"/>
  <c r="AR64" i="31"/>
  <c r="AR85" i="31"/>
  <c r="AR44" i="31"/>
  <c r="AR92" i="31"/>
  <c r="AR47" i="31"/>
  <c r="AR177" i="31"/>
  <c r="AR76" i="31"/>
  <c r="AR355" i="31"/>
  <c r="AR110" i="31"/>
  <c r="AR257" i="31"/>
  <c r="AR361" i="31"/>
  <c r="AQ247" i="31"/>
  <c r="AJ196" i="31"/>
  <c r="AJ241" i="31"/>
  <c r="AJ206" i="31"/>
  <c r="AJ184" i="31"/>
  <c r="AJ199" i="31"/>
  <c r="AJ177" i="31"/>
  <c r="AQ345" i="31"/>
  <c r="AQ320" i="31"/>
  <c r="AI232" i="31"/>
  <c r="AQ332" i="31"/>
  <c r="AQ372" i="31"/>
  <c r="AQ203" i="31"/>
  <c r="AI267" i="31"/>
  <c r="AI254" i="31"/>
  <c r="AI249" i="31"/>
  <c r="AI207" i="31"/>
  <c r="AI215" i="31"/>
  <c r="AI228" i="31"/>
  <c r="AQ246" i="31"/>
  <c r="AQ312" i="31"/>
  <c r="AQ141" i="31"/>
  <c r="AQ56" i="31"/>
  <c r="AQ266" i="31"/>
  <c r="AJ201" i="31"/>
  <c r="AR164" i="31"/>
  <c r="AQ164" i="31"/>
  <c r="AR215" i="31"/>
  <c r="AR208" i="31"/>
  <c r="AR193" i="31"/>
  <c r="AR321" i="31"/>
  <c r="AR349" i="31"/>
  <c r="AJ192" i="31"/>
  <c r="AJ249" i="31"/>
  <c r="AJ189" i="31"/>
  <c r="AJ222" i="31"/>
  <c r="AJ207" i="31"/>
  <c r="AQ323" i="31"/>
  <c r="AQ254" i="31"/>
  <c r="AI260" i="31"/>
  <c r="AQ276" i="31"/>
  <c r="AI251" i="31"/>
  <c r="AI257" i="31"/>
  <c r="AI275" i="31"/>
  <c r="AI266" i="31"/>
  <c r="AI214" i="31"/>
  <c r="AI255" i="31"/>
  <c r="AI188" i="31"/>
  <c r="D9" i="35"/>
  <c r="F9" i="35" s="1"/>
  <c r="L306" i="31"/>
  <c r="L307" i="31"/>
  <c r="AC413" i="31"/>
  <c r="AJ281" i="31" l="1"/>
  <c r="AL6" i="31" s="1"/>
  <c r="AL7" i="31" s="1"/>
  <c r="AI281" i="31"/>
  <c r="AK6" i="31" s="1"/>
  <c r="AK7" i="31" s="1"/>
  <c r="AR403" i="31"/>
  <c r="D5" i="35"/>
  <c r="F5" i="35" s="1"/>
  <c r="AQ403" i="31"/>
  <c r="AE3" i="1" l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F79" i="1" s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F125" i="1" s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F146" i="1" s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F175" i="1" s="1"/>
  <c r="AE176" i="1"/>
  <c r="AE177" i="1"/>
  <c r="AF177" i="1" s="1"/>
  <c r="AE178" i="1"/>
  <c r="AE179" i="1"/>
  <c r="AE180" i="1"/>
  <c r="AE181" i="1"/>
  <c r="AE182" i="1"/>
  <c r="AE183" i="1"/>
  <c r="AF183" i="1" s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F234" i="1" s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F246" i="1" s="1"/>
  <c r="AE247" i="1"/>
  <c r="AE248" i="1"/>
  <c r="AE249" i="1"/>
  <c r="AE250" i="1"/>
  <c r="AE251" i="1"/>
  <c r="AE252" i="1"/>
  <c r="AE253" i="1"/>
  <c r="AE254" i="1"/>
  <c r="AE255" i="1"/>
  <c r="AE256" i="1"/>
  <c r="AE257" i="1"/>
  <c r="AF257" i="1" s="1"/>
  <c r="AE258" i="1"/>
  <c r="AE259" i="1"/>
  <c r="AE260" i="1"/>
  <c r="AE261" i="1"/>
  <c r="AE262" i="1"/>
  <c r="AF262" i="1" s="1"/>
  <c r="AE263" i="1"/>
  <c r="AE264" i="1"/>
  <c r="AF264" i="1" s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F285" i="1" s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F305" i="1" s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F336" i="1" s="1"/>
  <c r="AE337" i="1"/>
  <c r="AE338" i="1"/>
  <c r="AE339" i="1"/>
  <c r="AE340" i="1"/>
  <c r="AE341" i="1"/>
  <c r="AE342" i="1"/>
  <c r="AE343" i="1"/>
  <c r="AE344" i="1"/>
  <c r="AE345" i="1"/>
  <c r="AF345" i="1" s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F376" i="1" s="1"/>
  <c r="AE377" i="1"/>
  <c r="AE378" i="1"/>
  <c r="AF378" i="1" s="1"/>
  <c r="AE379" i="1"/>
  <c r="AE380" i="1"/>
  <c r="AE381" i="1"/>
  <c r="AE382" i="1"/>
  <c r="AE383" i="1"/>
  <c r="AE384" i="1"/>
  <c r="AE385" i="1"/>
  <c r="AF385" i="1" s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F400" i="1" s="1"/>
  <c r="AE401" i="1"/>
  <c r="AE402" i="1"/>
  <c r="AE403" i="1"/>
  <c r="AE404" i="1"/>
  <c r="AE405" i="1"/>
  <c r="AE406" i="1"/>
  <c r="AE407" i="1"/>
  <c r="AE408" i="1"/>
  <c r="AE409" i="1"/>
  <c r="AF409" i="1" s="1"/>
  <c r="AE410" i="1"/>
  <c r="AE411" i="1"/>
  <c r="AE412" i="1"/>
  <c r="AE413" i="1"/>
  <c r="AE414" i="1"/>
  <c r="AF414" i="1" s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F430" i="1" s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F447" i="1" s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F586" i="1" s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F711" i="1" s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F730" i="1" s="1"/>
  <c r="AE731" i="1"/>
  <c r="AE732" i="1"/>
  <c r="AE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C79" i="1" s="1"/>
  <c r="AB80" i="1"/>
  <c r="AB81" i="1"/>
  <c r="AB82" i="1"/>
  <c r="AB83" i="1"/>
  <c r="AB84" i="1"/>
  <c r="AB85" i="1"/>
  <c r="AB86" i="1"/>
  <c r="AB87" i="1"/>
  <c r="AB88" i="1"/>
  <c r="AC88" i="1" s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C111" i="1" s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C128" i="1" s="1"/>
  <c r="AB129" i="1"/>
  <c r="AC129" i="1" s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C144" i="1" s="1"/>
  <c r="AB145" i="1"/>
  <c r="AC145" i="1" s="1"/>
  <c r="AB146" i="1"/>
  <c r="AB147" i="1"/>
  <c r="AB148" i="1"/>
  <c r="AC148" i="1" s="1"/>
  <c r="AB149" i="1"/>
  <c r="AB150" i="1"/>
  <c r="AB151" i="1"/>
  <c r="AB152" i="1"/>
  <c r="AC152" i="1" s="1"/>
  <c r="AB153" i="1"/>
  <c r="AB154" i="1"/>
  <c r="AB155" i="1"/>
  <c r="AB156" i="1"/>
  <c r="AB157" i="1"/>
  <c r="AB158" i="1"/>
  <c r="AB159" i="1"/>
  <c r="AC159" i="1" s="1"/>
  <c r="AB160" i="1"/>
  <c r="AB161" i="1"/>
  <c r="AC161" i="1" s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C180" i="1" s="1"/>
  <c r="AB181" i="1"/>
  <c r="AB182" i="1"/>
  <c r="AB183" i="1"/>
  <c r="AC183" i="1" s="1"/>
  <c r="AB184" i="1"/>
  <c r="AC184" i="1" s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C200" i="1" s="1"/>
  <c r="AB201" i="1"/>
  <c r="AB202" i="1"/>
  <c r="AB203" i="1"/>
  <c r="AB204" i="1"/>
  <c r="AB205" i="1"/>
  <c r="AB206" i="1"/>
  <c r="AB207" i="1"/>
  <c r="AB208" i="1"/>
  <c r="AC208" i="1" s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C222" i="1" s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C245" i="1" s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C257" i="1" s="1"/>
  <c r="AB258" i="1"/>
  <c r="AB259" i="1"/>
  <c r="AB260" i="1"/>
  <c r="AB261" i="1"/>
  <c r="AC261" i="1" s="1"/>
  <c r="AB262" i="1"/>
  <c r="AB263" i="1"/>
  <c r="AB264" i="1"/>
  <c r="AB265" i="1"/>
  <c r="AB266" i="1"/>
  <c r="AB267" i="1"/>
  <c r="AB268" i="1"/>
  <c r="AB269" i="1"/>
  <c r="AC269" i="1" s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C281" i="1" s="1"/>
  <c r="AB282" i="1"/>
  <c r="AB283" i="1"/>
  <c r="AB284" i="1"/>
  <c r="AB285" i="1"/>
  <c r="AB286" i="1"/>
  <c r="AB287" i="1"/>
  <c r="AB288" i="1"/>
  <c r="AC288" i="1" s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C304" i="1" s="1"/>
  <c r="AB305" i="1"/>
  <c r="AC305" i="1" s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C375" i="1" s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C407" i="1" s="1"/>
  <c r="AB408" i="1"/>
  <c r="AB409" i="1"/>
  <c r="AB410" i="1"/>
  <c r="AB411" i="1"/>
  <c r="AB412" i="1"/>
  <c r="AB413" i="1"/>
  <c r="AB414" i="1"/>
  <c r="AB415" i="1"/>
  <c r="AB416" i="1"/>
  <c r="AC416" i="1" s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C448" i="1" s="1"/>
  <c r="AB449" i="1"/>
  <c r="AB450" i="1"/>
  <c r="AB451" i="1"/>
  <c r="AB452" i="1"/>
  <c r="AB453" i="1"/>
  <c r="AB454" i="1"/>
  <c r="AB455" i="1"/>
  <c r="AB456" i="1"/>
  <c r="AC456" i="1" s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C472" i="1" s="1"/>
  <c r="AB473" i="1"/>
  <c r="AB474" i="1"/>
  <c r="AB475" i="1"/>
  <c r="AB476" i="1"/>
  <c r="AB477" i="1"/>
  <c r="AB478" i="1"/>
  <c r="AB479" i="1"/>
  <c r="AB480" i="1"/>
  <c r="AC480" i="1" s="1"/>
  <c r="AB481" i="1"/>
  <c r="AB482" i="1"/>
  <c r="AB483" i="1"/>
  <c r="AB484" i="1"/>
  <c r="AB485" i="1"/>
  <c r="AC485" i="1" s="1"/>
  <c r="AB486" i="1"/>
  <c r="AC486" i="1" s="1"/>
  <c r="AB487" i="1"/>
  <c r="AB488" i="1"/>
  <c r="AC488" i="1" s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C504" i="1" s="1"/>
  <c r="AB505" i="1"/>
  <c r="AB506" i="1"/>
  <c r="AB507" i="1"/>
  <c r="AB508" i="1"/>
  <c r="AC508" i="1" s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C520" i="1" s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C536" i="1" s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C572" i="1" s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C600" i="1" s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C672" i="1" s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C684" i="1" s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C703" i="1" s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Z128" i="1" s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Z144" i="1" s="1"/>
  <c r="Y145" i="1"/>
  <c r="Y146" i="1"/>
  <c r="Y147" i="1"/>
  <c r="Y148" i="1"/>
  <c r="Y149" i="1"/>
  <c r="Y150" i="1"/>
  <c r="Y151" i="1"/>
  <c r="Y152" i="1"/>
  <c r="Z152" i="1" s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Z177" i="1" s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Z204" i="1" s="1"/>
  <c r="Y205" i="1"/>
  <c r="Y206" i="1"/>
  <c r="Y207" i="1"/>
  <c r="Y208" i="1"/>
  <c r="Y209" i="1"/>
  <c r="Y210" i="1"/>
  <c r="Y211" i="1"/>
  <c r="Y212" i="1"/>
  <c r="Y213" i="1"/>
  <c r="Y214" i="1"/>
  <c r="Y215" i="1"/>
  <c r="Y216" i="1"/>
  <c r="Z216" i="1" s="1"/>
  <c r="Y217" i="1"/>
  <c r="Z217" i="1" s="1"/>
  <c r="Y218" i="1"/>
  <c r="Y219" i="1"/>
  <c r="Y220" i="1"/>
  <c r="Z220" i="1" s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Z249" i="1" s="1"/>
  <c r="Y250" i="1"/>
  <c r="Y251" i="1"/>
  <c r="Y252" i="1"/>
  <c r="Y253" i="1"/>
  <c r="Y254" i="1"/>
  <c r="Y255" i="1"/>
  <c r="Z255" i="1" s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Z271" i="1" s="1"/>
  <c r="Y272" i="1"/>
  <c r="Y273" i="1"/>
  <c r="Y274" i="1"/>
  <c r="Y275" i="1"/>
  <c r="Y276" i="1"/>
  <c r="Y277" i="1"/>
  <c r="Y278" i="1"/>
  <c r="Y279" i="1"/>
  <c r="Y280" i="1"/>
  <c r="Z280" i="1" s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Z297" i="1" s="1"/>
  <c r="Y298" i="1"/>
  <c r="Y299" i="1"/>
  <c r="Y300" i="1"/>
  <c r="Z300" i="1" s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Z352" i="1" s="1"/>
  <c r="Y353" i="1"/>
  <c r="Z353" i="1" s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Z369" i="1" s="1"/>
  <c r="Y370" i="1"/>
  <c r="Y371" i="1"/>
  <c r="Y372" i="1"/>
  <c r="Y373" i="1"/>
  <c r="Y374" i="1"/>
  <c r="Y375" i="1"/>
  <c r="Y376" i="1"/>
  <c r="Z376" i="1" s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Z400" i="1" s="1"/>
  <c r="Y401" i="1"/>
  <c r="Z401" i="1" s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Z424" i="1" s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Z448" i="1" s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Z497" i="1" s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Z529" i="1" s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Z703" i="1" s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W79" i="1" s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W103" i="1" s="1"/>
  <c r="V104" i="1"/>
  <c r="V105" i="1"/>
  <c r="V106" i="1"/>
  <c r="V107" i="1"/>
  <c r="V108" i="1"/>
  <c r="W108" i="1" s="1"/>
  <c r="V109" i="1"/>
  <c r="V110" i="1"/>
  <c r="V111" i="1"/>
  <c r="V112" i="1"/>
  <c r="V113" i="1"/>
  <c r="V114" i="1"/>
  <c r="V115" i="1"/>
  <c r="V116" i="1"/>
  <c r="V117" i="1"/>
  <c r="V118" i="1"/>
  <c r="V119" i="1"/>
  <c r="V120" i="1"/>
  <c r="W120" i="1" s="1"/>
  <c r="V121" i="1"/>
  <c r="W121" i="1" s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W136" i="1" s="1"/>
  <c r="V137" i="1"/>
  <c r="V138" i="1"/>
  <c r="V139" i="1"/>
  <c r="V140" i="1"/>
  <c r="V141" i="1"/>
  <c r="V142" i="1"/>
  <c r="V143" i="1"/>
  <c r="V144" i="1"/>
  <c r="W144" i="1" s="1"/>
  <c r="V145" i="1"/>
  <c r="V146" i="1"/>
  <c r="W146" i="1" s="1"/>
  <c r="V147" i="1"/>
  <c r="V148" i="1"/>
  <c r="V149" i="1"/>
  <c r="V150" i="1"/>
  <c r="V151" i="1"/>
  <c r="V152" i="1"/>
  <c r="W152" i="1" s="1"/>
  <c r="V153" i="1"/>
  <c r="W153" i="1" s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W184" i="1" s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W204" i="1" s="1"/>
  <c r="V205" i="1"/>
  <c r="V206" i="1"/>
  <c r="V207" i="1"/>
  <c r="V208" i="1"/>
  <c r="V209" i="1"/>
  <c r="W209" i="1" s="1"/>
  <c r="V210" i="1"/>
  <c r="V211" i="1"/>
  <c r="V212" i="1"/>
  <c r="V213" i="1"/>
  <c r="V214" i="1"/>
  <c r="V215" i="1"/>
  <c r="V216" i="1"/>
  <c r="W216" i="1" s="1"/>
  <c r="V217" i="1"/>
  <c r="W217" i="1" s="1"/>
  <c r="V218" i="1"/>
  <c r="V219" i="1"/>
  <c r="V220" i="1"/>
  <c r="W220" i="1" s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W241" i="1" s="1"/>
  <c r="V242" i="1"/>
  <c r="V243" i="1"/>
  <c r="V244" i="1"/>
  <c r="V245" i="1"/>
  <c r="V246" i="1"/>
  <c r="V247" i="1"/>
  <c r="W247" i="1" s="1"/>
  <c r="V248" i="1"/>
  <c r="V249" i="1"/>
  <c r="V250" i="1"/>
  <c r="W250" i="1" s="1"/>
  <c r="V251" i="1"/>
  <c r="V252" i="1"/>
  <c r="V253" i="1"/>
  <c r="V254" i="1"/>
  <c r="V255" i="1"/>
  <c r="V256" i="1"/>
  <c r="V257" i="1"/>
  <c r="V258" i="1"/>
  <c r="V259" i="1"/>
  <c r="V260" i="1"/>
  <c r="V261" i="1"/>
  <c r="V262" i="1"/>
  <c r="W262" i="1" s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W280" i="1" s="1"/>
  <c r="V281" i="1"/>
  <c r="V282" i="1"/>
  <c r="W282" i="1" s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W312" i="1" s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W360" i="1" s="1"/>
  <c r="V361" i="1"/>
  <c r="V362" i="1"/>
  <c r="V363" i="1"/>
  <c r="V364" i="1"/>
  <c r="V365" i="1"/>
  <c r="V366" i="1"/>
  <c r="V367" i="1"/>
  <c r="V368" i="1"/>
  <c r="W368" i="1" s="1"/>
  <c r="V369" i="1"/>
  <c r="V370" i="1"/>
  <c r="V371" i="1"/>
  <c r="V372" i="1"/>
  <c r="V373" i="1"/>
  <c r="V374" i="1"/>
  <c r="V375" i="1"/>
  <c r="V376" i="1"/>
  <c r="W376" i="1" s="1"/>
  <c r="V377" i="1"/>
  <c r="V378" i="1"/>
  <c r="V379" i="1"/>
  <c r="V380" i="1"/>
  <c r="V381" i="1"/>
  <c r="V382" i="1"/>
  <c r="V383" i="1"/>
  <c r="V384" i="1"/>
  <c r="W384" i="1" s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W424" i="1" s="1"/>
  <c r="V425" i="1"/>
  <c r="V426" i="1"/>
  <c r="V427" i="1"/>
  <c r="V428" i="1"/>
  <c r="V429" i="1"/>
  <c r="V430" i="1"/>
  <c r="W430" i="1" s="1"/>
  <c r="V431" i="1"/>
  <c r="V432" i="1"/>
  <c r="W432" i="1" s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W462" i="1" s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W633" i="1" s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W657" i="1" s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W704" i="1" s="1"/>
  <c r="V705" i="1"/>
  <c r="W705" i="1" s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W730" i="1" s="1"/>
  <c r="V731" i="1"/>
  <c r="V732" i="1"/>
  <c r="V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T108" i="1" s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T159" i="1" s="1"/>
  <c r="S160" i="1"/>
  <c r="T160" i="1" s="1"/>
  <c r="S161" i="1"/>
  <c r="S162" i="1"/>
  <c r="S163" i="1"/>
  <c r="S164" i="1"/>
  <c r="T164" i="1" s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T180" i="1" s="1"/>
  <c r="S181" i="1"/>
  <c r="S182" i="1"/>
  <c r="S183" i="1"/>
  <c r="S184" i="1"/>
  <c r="S185" i="1"/>
  <c r="S186" i="1"/>
  <c r="S187" i="1"/>
  <c r="S188" i="1"/>
  <c r="S189" i="1"/>
  <c r="S190" i="1"/>
  <c r="S191" i="1"/>
  <c r="T191" i="1" s="1"/>
  <c r="S192" i="1"/>
  <c r="S193" i="1"/>
  <c r="S194" i="1"/>
  <c r="S195" i="1"/>
  <c r="S196" i="1"/>
  <c r="S197" i="1"/>
  <c r="S198" i="1"/>
  <c r="S199" i="1"/>
  <c r="S200" i="1"/>
  <c r="S201" i="1"/>
  <c r="T201" i="1" s="1"/>
  <c r="S202" i="1"/>
  <c r="S203" i="1"/>
  <c r="S204" i="1"/>
  <c r="S205" i="1"/>
  <c r="S206" i="1"/>
  <c r="S207" i="1"/>
  <c r="S208" i="1"/>
  <c r="S209" i="1"/>
  <c r="T209" i="1" s="1"/>
  <c r="S210" i="1"/>
  <c r="S211" i="1"/>
  <c r="S212" i="1"/>
  <c r="S213" i="1"/>
  <c r="S214" i="1"/>
  <c r="S215" i="1"/>
  <c r="S216" i="1"/>
  <c r="S217" i="1"/>
  <c r="S218" i="1"/>
  <c r="S219" i="1"/>
  <c r="S220" i="1"/>
  <c r="T220" i="1" s="1"/>
  <c r="S221" i="1"/>
  <c r="S222" i="1"/>
  <c r="S223" i="1"/>
  <c r="S224" i="1"/>
  <c r="T224" i="1" s="1"/>
  <c r="S225" i="1"/>
  <c r="T225" i="1" s="1"/>
  <c r="S226" i="1"/>
  <c r="S227" i="1"/>
  <c r="S228" i="1"/>
  <c r="S229" i="1"/>
  <c r="S230" i="1"/>
  <c r="S231" i="1"/>
  <c r="S232" i="1"/>
  <c r="S233" i="1"/>
  <c r="S234" i="1"/>
  <c r="T234" i="1" s="1"/>
  <c r="S235" i="1"/>
  <c r="S236" i="1"/>
  <c r="S237" i="1"/>
  <c r="S238" i="1"/>
  <c r="S239" i="1"/>
  <c r="S240" i="1"/>
  <c r="T240" i="1" s="1"/>
  <c r="S241" i="1"/>
  <c r="S242" i="1"/>
  <c r="S243" i="1"/>
  <c r="S244" i="1"/>
  <c r="S245" i="1"/>
  <c r="S246" i="1"/>
  <c r="S247" i="1"/>
  <c r="S248" i="1"/>
  <c r="S249" i="1"/>
  <c r="T249" i="1" s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T262" i="1" s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T276" i="1" s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T304" i="1" s="1"/>
  <c r="S305" i="1"/>
  <c r="S306" i="1"/>
  <c r="T306" i="1" s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T348" i="1" s="1"/>
  <c r="S349" i="1"/>
  <c r="S350" i="1"/>
  <c r="S351" i="1"/>
  <c r="T351" i="1" s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T378" i="1" s="1"/>
  <c r="S379" i="1"/>
  <c r="S380" i="1"/>
  <c r="S381" i="1"/>
  <c r="S382" i="1"/>
  <c r="S383" i="1"/>
  <c r="T383" i="1" s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T412" i="1" s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T448" i="1" s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T544" i="1" s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T642" i="1" s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T674" i="1" s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T687" i="1" s="1"/>
  <c r="S688" i="1"/>
  <c r="T688" i="1" s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T702" i="1" s="1"/>
  <c r="S703" i="1"/>
  <c r="S704" i="1"/>
  <c r="S705" i="1"/>
  <c r="T705" i="1" s="1"/>
  <c r="S706" i="1"/>
  <c r="S707" i="1"/>
  <c r="S708" i="1"/>
  <c r="S709" i="1"/>
  <c r="S710" i="1"/>
  <c r="S711" i="1"/>
  <c r="T711" i="1" s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Q94" i="1" s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Q113" i="1" s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Q145" i="1" s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Q158" i="1" s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Q209" i="1" s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Q238" i="1" s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Q272" i="1" s="1"/>
  <c r="P273" i="1"/>
  <c r="P274" i="1"/>
  <c r="P275" i="1"/>
  <c r="P276" i="1"/>
  <c r="P277" i="1"/>
  <c r="P278" i="1"/>
  <c r="P279" i="1"/>
  <c r="P280" i="1"/>
  <c r="Q280" i="1" s="1"/>
  <c r="P281" i="1"/>
  <c r="P282" i="1"/>
  <c r="P283" i="1"/>
  <c r="P284" i="1"/>
  <c r="P285" i="1"/>
  <c r="P286" i="1"/>
  <c r="Q286" i="1" s="1"/>
  <c r="P287" i="1"/>
  <c r="P288" i="1"/>
  <c r="P289" i="1"/>
  <c r="P290" i="1"/>
  <c r="P291" i="1"/>
  <c r="P292" i="1"/>
  <c r="P293" i="1"/>
  <c r="P294" i="1"/>
  <c r="P295" i="1"/>
  <c r="Q295" i="1" s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Q319" i="1" s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Q336" i="1" s="1"/>
  <c r="P337" i="1"/>
  <c r="P338" i="1"/>
  <c r="P339" i="1"/>
  <c r="P340" i="1"/>
  <c r="P341" i="1"/>
  <c r="P342" i="1"/>
  <c r="P343" i="1"/>
  <c r="Q343" i="1" s="1"/>
  <c r="P344" i="1"/>
  <c r="P345" i="1"/>
  <c r="P346" i="1"/>
  <c r="P347" i="1"/>
  <c r="P348" i="1"/>
  <c r="P349" i="1"/>
  <c r="Q349" i="1" s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Q365" i="1" s="1"/>
  <c r="P366" i="1"/>
  <c r="P367" i="1"/>
  <c r="P368" i="1"/>
  <c r="P369" i="1"/>
  <c r="P370" i="1"/>
  <c r="P371" i="1"/>
  <c r="P372" i="1"/>
  <c r="P373" i="1"/>
  <c r="P374" i="1"/>
  <c r="Q374" i="1" s="1"/>
  <c r="P375" i="1"/>
  <c r="P376" i="1"/>
  <c r="P377" i="1"/>
  <c r="P378" i="1"/>
  <c r="P379" i="1"/>
  <c r="P380" i="1"/>
  <c r="P381" i="1"/>
  <c r="P382" i="1"/>
  <c r="P383" i="1"/>
  <c r="P384" i="1"/>
  <c r="P385" i="1"/>
  <c r="Q385" i="1" s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Q414" i="1" s="1"/>
  <c r="P415" i="1"/>
  <c r="P416" i="1"/>
  <c r="P417" i="1"/>
  <c r="P418" i="1"/>
  <c r="P419" i="1"/>
  <c r="P420" i="1"/>
  <c r="P421" i="1"/>
  <c r="P422" i="1"/>
  <c r="P423" i="1"/>
  <c r="Q423" i="1" s="1"/>
  <c r="P424" i="1"/>
  <c r="P425" i="1"/>
  <c r="P426" i="1"/>
  <c r="P427" i="1"/>
  <c r="P428" i="1"/>
  <c r="P429" i="1"/>
  <c r="Q429" i="1" s="1"/>
  <c r="P430" i="1"/>
  <c r="Q430" i="1" s="1"/>
  <c r="P431" i="1"/>
  <c r="Q431" i="1" s="1"/>
  <c r="P432" i="1"/>
  <c r="P433" i="1"/>
  <c r="P434" i="1"/>
  <c r="P435" i="1"/>
  <c r="P436" i="1"/>
  <c r="P437" i="1"/>
  <c r="P438" i="1"/>
  <c r="P439" i="1"/>
  <c r="P440" i="1"/>
  <c r="Q440" i="1" s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2" i="1"/>
  <c r="Q25" i="1"/>
  <c r="Q41" i="1"/>
  <c r="Q42" i="1"/>
  <c r="Q50" i="1"/>
  <c r="Q98" i="1"/>
  <c r="Q288" i="1"/>
  <c r="Q320" i="1"/>
  <c r="Q340" i="1"/>
  <c r="Q380" i="1"/>
  <c r="Q390" i="1"/>
  <c r="Q398" i="1"/>
  <c r="Q622" i="1"/>
  <c r="Q696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N72" i="1" s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N96" i="1" s="1"/>
  <c r="M97" i="1"/>
  <c r="M98" i="1"/>
  <c r="M99" i="1"/>
  <c r="M100" i="1"/>
  <c r="M101" i="1"/>
  <c r="M102" i="1"/>
  <c r="M103" i="1"/>
  <c r="N103" i="1" s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N128" i="1" s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N141" i="1" s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N175" i="1" s="1"/>
  <c r="M176" i="1"/>
  <c r="M177" i="1"/>
  <c r="M178" i="1"/>
  <c r="M179" i="1"/>
  <c r="M180" i="1"/>
  <c r="M181" i="1"/>
  <c r="M182" i="1"/>
  <c r="M183" i="1"/>
  <c r="M184" i="1"/>
  <c r="N184" i="1" s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N202" i="1" s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N231" i="1" s="1"/>
  <c r="M232" i="1"/>
  <c r="M233" i="1"/>
  <c r="M234" i="1"/>
  <c r="N234" i="1" s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N249" i="1" s="1"/>
  <c r="M250" i="1"/>
  <c r="N250" i="1" s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N263" i="1" s="1"/>
  <c r="M264" i="1"/>
  <c r="M265" i="1"/>
  <c r="M266" i="1"/>
  <c r="M267" i="1"/>
  <c r="M268" i="1"/>
  <c r="M269" i="1"/>
  <c r="N269" i="1" s="1"/>
  <c r="M270" i="1"/>
  <c r="M271" i="1"/>
  <c r="M272" i="1"/>
  <c r="M273" i="1"/>
  <c r="N273" i="1" s="1"/>
  <c r="M274" i="1"/>
  <c r="N274" i="1" s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N294" i="1" s="1"/>
  <c r="M295" i="1"/>
  <c r="M296" i="1"/>
  <c r="M297" i="1"/>
  <c r="M298" i="1"/>
  <c r="N298" i="1" s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N330" i="1" s="1"/>
  <c r="M331" i="1"/>
  <c r="M332" i="1"/>
  <c r="M333" i="1"/>
  <c r="M334" i="1"/>
  <c r="M335" i="1"/>
  <c r="M336" i="1"/>
  <c r="N336" i="1" s="1"/>
  <c r="M337" i="1"/>
  <c r="M338" i="1"/>
  <c r="M339" i="1"/>
  <c r="M340" i="1"/>
  <c r="M341" i="1"/>
  <c r="M342" i="1"/>
  <c r="N342" i="1" s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N392" i="1" s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N416" i="1" s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N432" i="1" s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N498" i="1" s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N554" i="1" s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N658" i="1" s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N672" i="1" s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N709" i="1" s="1"/>
  <c r="M710" i="1"/>
  <c r="N710" i="1" s="1"/>
  <c r="M711" i="1"/>
  <c r="M712" i="1"/>
  <c r="M713" i="1"/>
  <c r="M714" i="1"/>
  <c r="M715" i="1"/>
  <c r="M716" i="1"/>
  <c r="M717" i="1"/>
  <c r="M718" i="1"/>
  <c r="M719" i="1"/>
  <c r="M720" i="1"/>
  <c r="M721" i="1"/>
  <c r="M722" i="1"/>
  <c r="N722" i="1" s="1"/>
  <c r="M723" i="1"/>
  <c r="M724" i="1"/>
  <c r="N724" i="1" s="1"/>
  <c r="M725" i="1"/>
  <c r="M726" i="1"/>
  <c r="M727" i="1"/>
  <c r="M728" i="1"/>
  <c r="M729" i="1"/>
  <c r="M730" i="1"/>
  <c r="M731" i="1"/>
  <c r="M732" i="1"/>
  <c r="M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K79" i="1" s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K135" i="1" s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K156" i="1" s="1"/>
  <c r="J157" i="1"/>
  <c r="J158" i="1"/>
  <c r="J159" i="1"/>
  <c r="K159" i="1" s="1"/>
  <c r="J160" i="1"/>
  <c r="K160" i="1" s="1"/>
  <c r="J161" i="1"/>
  <c r="J162" i="1"/>
  <c r="J163" i="1"/>
  <c r="J164" i="1"/>
  <c r="J165" i="1"/>
  <c r="J166" i="1"/>
  <c r="K166" i="1" s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K191" i="1" s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K231" i="1" s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K255" i="1" s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K334" i="1" s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K360" i="1" s="1"/>
  <c r="J361" i="1"/>
  <c r="J362" i="1"/>
  <c r="J363" i="1"/>
  <c r="J364" i="1"/>
  <c r="J365" i="1"/>
  <c r="J366" i="1"/>
  <c r="K366" i="1" s="1"/>
  <c r="J367" i="1"/>
  <c r="J368" i="1"/>
  <c r="K368" i="1" s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K384" i="1" s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K404" i="1" s="1"/>
  <c r="J405" i="1"/>
  <c r="J406" i="1"/>
  <c r="J407" i="1"/>
  <c r="J408" i="1"/>
  <c r="J409" i="1"/>
  <c r="J410" i="1"/>
  <c r="J411" i="1"/>
  <c r="J412" i="1"/>
  <c r="J413" i="1"/>
  <c r="J414" i="1"/>
  <c r="J415" i="1"/>
  <c r="J416" i="1"/>
  <c r="K416" i="1" s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K430" i="1" s="1"/>
  <c r="J431" i="1"/>
  <c r="J432" i="1"/>
  <c r="K432" i="1" s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K551" i="1" s="1"/>
  <c r="J552" i="1"/>
  <c r="J553" i="1"/>
  <c r="J554" i="1"/>
  <c r="J555" i="1"/>
  <c r="J556" i="1"/>
  <c r="J557" i="1"/>
  <c r="J558" i="1"/>
  <c r="K558" i="1" s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K572" i="1" s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K633" i="1" s="1"/>
  <c r="J634" i="1"/>
  <c r="J635" i="1"/>
  <c r="J636" i="1"/>
  <c r="J637" i="1"/>
  <c r="J638" i="1"/>
  <c r="J639" i="1"/>
  <c r="J640" i="1"/>
  <c r="K640" i="1" s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K662" i="1" s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K680" i="1" s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K704" i="1" s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K720" i="1" s="1"/>
  <c r="J721" i="1"/>
  <c r="K721" i="1" s="1"/>
  <c r="J722" i="1"/>
  <c r="J723" i="1"/>
  <c r="J724" i="1"/>
  <c r="J725" i="1"/>
  <c r="J726" i="1"/>
  <c r="J727" i="1"/>
  <c r="J728" i="1"/>
  <c r="K728" i="1" s="1"/>
  <c r="J729" i="1"/>
  <c r="J730" i="1"/>
  <c r="J731" i="1"/>
  <c r="J732" i="1"/>
  <c r="J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H79" i="1" s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H95" i="1" s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H108" i="1" s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H136" i="1" s="1"/>
  <c r="G137" i="1"/>
  <c r="G138" i="1"/>
  <c r="H138" i="1" s="1"/>
  <c r="G139" i="1"/>
  <c r="G140" i="1"/>
  <c r="G141" i="1"/>
  <c r="G142" i="1"/>
  <c r="G143" i="1"/>
  <c r="G144" i="1"/>
  <c r="G145" i="1"/>
  <c r="H145" i="1" s="1"/>
  <c r="G146" i="1"/>
  <c r="H146" i="1" s="1"/>
  <c r="G147" i="1"/>
  <c r="G148" i="1"/>
  <c r="G149" i="1"/>
  <c r="G150" i="1"/>
  <c r="G151" i="1"/>
  <c r="G152" i="1"/>
  <c r="G153" i="1"/>
  <c r="G154" i="1"/>
  <c r="H154" i="1" s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H167" i="1" s="1"/>
  <c r="G168" i="1"/>
  <c r="G169" i="1"/>
  <c r="G170" i="1"/>
  <c r="H170" i="1" s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H191" i="1" s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H209" i="1" s="1"/>
  <c r="G210" i="1"/>
  <c r="G211" i="1"/>
  <c r="G212" i="1"/>
  <c r="G213" i="1"/>
  <c r="G214" i="1"/>
  <c r="G215" i="1"/>
  <c r="G216" i="1"/>
  <c r="G217" i="1"/>
  <c r="H217" i="1" s="1"/>
  <c r="G218" i="1"/>
  <c r="H218" i="1" s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H263" i="1" s="1"/>
  <c r="G264" i="1"/>
  <c r="H264" i="1" s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H280" i="1" s="1"/>
  <c r="G281" i="1"/>
  <c r="G282" i="1"/>
  <c r="G283" i="1"/>
  <c r="H283" i="1" s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H305" i="1" s="1"/>
  <c r="G306" i="1"/>
  <c r="G307" i="1"/>
  <c r="G308" i="1"/>
  <c r="G309" i="1"/>
  <c r="G310" i="1"/>
  <c r="G311" i="1"/>
  <c r="G312" i="1"/>
  <c r="G313" i="1"/>
  <c r="H313" i="1" s="1"/>
  <c r="G314" i="1"/>
  <c r="G315" i="1"/>
  <c r="G316" i="1"/>
  <c r="G317" i="1"/>
  <c r="G318" i="1"/>
  <c r="G319" i="1"/>
  <c r="G320" i="1"/>
  <c r="H320" i="1" s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H336" i="1" s="1"/>
  <c r="G337" i="1"/>
  <c r="H337" i="1" s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H352" i="1" s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H368" i="1" s="1"/>
  <c r="G369" i="1"/>
  <c r="G370" i="1"/>
  <c r="G371" i="1"/>
  <c r="G372" i="1"/>
  <c r="G373" i="1"/>
  <c r="G374" i="1"/>
  <c r="G375" i="1"/>
  <c r="G376" i="1"/>
  <c r="H376" i="1" s="1"/>
  <c r="G377" i="1"/>
  <c r="G378" i="1"/>
  <c r="H378" i="1" s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H409" i="1" s="1"/>
  <c r="G410" i="1"/>
  <c r="G411" i="1"/>
  <c r="G412" i="1"/>
  <c r="G413" i="1"/>
  <c r="G414" i="1"/>
  <c r="G415" i="1"/>
  <c r="G416" i="1"/>
  <c r="H416" i="1" s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H432" i="1" s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H446" i="1" s="1"/>
  <c r="G447" i="1"/>
  <c r="G448" i="1"/>
  <c r="G449" i="1"/>
  <c r="G450" i="1"/>
  <c r="G451" i="1"/>
  <c r="G452" i="1"/>
  <c r="H452" i="1" s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H465" i="1" s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H585" i="1" s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H626" i="1" s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H665" i="1" s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H680" i="1" s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H704" i="1" s="1"/>
  <c r="G705" i="1"/>
  <c r="H705" i="1" s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H731" i="1" s="1"/>
  <c r="G732" i="1"/>
  <c r="G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E25" i="1" s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E57" i="1" s="1"/>
  <c r="F58" i="1" s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E89" i="1" s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E121" i="1" s="1"/>
  <c r="F122" i="1" s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E145" i="1" s="1"/>
  <c r="F146" i="1" s="1"/>
  <c r="D146" i="1"/>
  <c r="D147" i="1"/>
  <c r="D148" i="1"/>
  <c r="D149" i="1"/>
  <c r="D150" i="1"/>
  <c r="D151" i="1"/>
  <c r="D152" i="1"/>
  <c r="D153" i="1"/>
  <c r="E153" i="1" s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E217" i="1" s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E257" i="1" s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E337" i="1" s="1"/>
  <c r="F338" i="1" s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E385" i="1" s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E697" i="1" s="1"/>
  <c r="D698" i="1"/>
  <c r="D699" i="1"/>
  <c r="D700" i="1"/>
  <c r="D701" i="1"/>
  <c r="D702" i="1"/>
  <c r="D703" i="1"/>
  <c r="D704" i="1"/>
  <c r="D705" i="1"/>
  <c r="E705" i="1" s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2" i="1"/>
  <c r="B18" i="19"/>
  <c r="B17" i="19"/>
  <c r="B16" i="19"/>
  <c r="B13" i="19"/>
  <c r="B12" i="19"/>
  <c r="B10" i="19"/>
  <c r="A10" i="19"/>
  <c r="B9" i="19"/>
  <c r="A9" i="19"/>
  <c r="A8" i="19"/>
  <c r="A7" i="19"/>
  <c r="A6" i="19"/>
  <c r="B5" i="19"/>
  <c r="A5" i="19"/>
  <c r="B4" i="19"/>
  <c r="A4" i="19"/>
  <c r="B3" i="19"/>
  <c r="A3" i="19"/>
  <c r="B2" i="19"/>
  <c r="A2" i="19"/>
  <c r="B202" i="18"/>
  <c r="C202" i="18" s="1"/>
  <c r="J7" i="18"/>
  <c r="J5" i="18"/>
  <c r="J4" i="18"/>
  <c r="J3" i="18"/>
  <c r="J2" i="18"/>
  <c r="B246" i="18" s="1"/>
  <c r="C246" i="18" s="1"/>
  <c r="K278" i="15"/>
  <c r="J278" i="15"/>
  <c r="I278" i="15"/>
  <c r="H278" i="15"/>
  <c r="G278" i="15"/>
  <c r="F278" i="15"/>
  <c r="E278" i="15"/>
  <c r="D278" i="15"/>
  <c r="C278" i="15"/>
  <c r="B278" i="15"/>
  <c r="K277" i="15"/>
  <c r="J277" i="15"/>
  <c r="I277" i="15"/>
  <c r="H277" i="15"/>
  <c r="G277" i="15"/>
  <c r="F277" i="15"/>
  <c r="E277" i="15"/>
  <c r="D277" i="15"/>
  <c r="C277" i="15"/>
  <c r="B277" i="15"/>
  <c r="K276" i="15"/>
  <c r="J276" i="15"/>
  <c r="I276" i="15"/>
  <c r="H276" i="15"/>
  <c r="G276" i="15"/>
  <c r="F276" i="15"/>
  <c r="E276" i="15"/>
  <c r="D276" i="15"/>
  <c r="C276" i="15"/>
  <c r="B276" i="15"/>
  <c r="K275" i="15"/>
  <c r="J275" i="15"/>
  <c r="I275" i="15"/>
  <c r="H275" i="15"/>
  <c r="G275" i="15"/>
  <c r="F275" i="15"/>
  <c r="E275" i="15"/>
  <c r="D275" i="15"/>
  <c r="C275" i="15"/>
  <c r="B275" i="15"/>
  <c r="K274" i="15"/>
  <c r="J274" i="15"/>
  <c r="I274" i="15"/>
  <c r="H274" i="15"/>
  <c r="G274" i="15"/>
  <c r="F274" i="15"/>
  <c r="E274" i="15"/>
  <c r="D274" i="15"/>
  <c r="C274" i="15"/>
  <c r="B274" i="15"/>
  <c r="K273" i="15"/>
  <c r="J273" i="15"/>
  <c r="I273" i="15"/>
  <c r="H273" i="15"/>
  <c r="G273" i="15"/>
  <c r="F273" i="15"/>
  <c r="E273" i="15"/>
  <c r="D273" i="15"/>
  <c r="C273" i="15"/>
  <c r="B273" i="15"/>
  <c r="K272" i="15"/>
  <c r="J272" i="15"/>
  <c r="I272" i="15"/>
  <c r="H272" i="15"/>
  <c r="G272" i="15"/>
  <c r="F272" i="15"/>
  <c r="E272" i="15"/>
  <c r="D272" i="15"/>
  <c r="C272" i="15"/>
  <c r="B272" i="15"/>
  <c r="K271" i="15"/>
  <c r="J271" i="15"/>
  <c r="I271" i="15"/>
  <c r="H271" i="15"/>
  <c r="G271" i="15"/>
  <c r="F271" i="15"/>
  <c r="E271" i="15"/>
  <c r="D271" i="15"/>
  <c r="C271" i="15"/>
  <c r="B271" i="15"/>
  <c r="K270" i="15"/>
  <c r="J270" i="15"/>
  <c r="I270" i="15"/>
  <c r="H270" i="15"/>
  <c r="G270" i="15"/>
  <c r="F270" i="15"/>
  <c r="E270" i="15"/>
  <c r="D270" i="15"/>
  <c r="C270" i="15"/>
  <c r="B270" i="15"/>
  <c r="K269" i="15"/>
  <c r="J269" i="15"/>
  <c r="I269" i="15"/>
  <c r="H269" i="15"/>
  <c r="G269" i="15"/>
  <c r="F269" i="15"/>
  <c r="E269" i="15"/>
  <c r="D269" i="15"/>
  <c r="C269" i="15"/>
  <c r="B269" i="15"/>
  <c r="K268" i="15"/>
  <c r="J268" i="15"/>
  <c r="I268" i="15"/>
  <c r="H268" i="15"/>
  <c r="G268" i="15"/>
  <c r="F268" i="15"/>
  <c r="E268" i="15"/>
  <c r="D268" i="15"/>
  <c r="C268" i="15"/>
  <c r="B268" i="15"/>
  <c r="K267" i="15"/>
  <c r="J267" i="15"/>
  <c r="I267" i="15"/>
  <c r="H267" i="15"/>
  <c r="G267" i="15"/>
  <c r="F267" i="15"/>
  <c r="E267" i="15"/>
  <c r="D267" i="15"/>
  <c r="C267" i="15"/>
  <c r="B267" i="15"/>
  <c r="K266" i="15"/>
  <c r="J266" i="15"/>
  <c r="I266" i="15"/>
  <c r="H266" i="15"/>
  <c r="G266" i="15"/>
  <c r="F266" i="15"/>
  <c r="E266" i="15"/>
  <c r="D266" i="15"/>
  <c r="C266" i="15"/>
  <c r="B266" i="15"/>
  <c r="K265" i="15"/>
  <c r="J265" i="15"/>
  <c r="I265" i="15"/>
  <c r="H265" i="15"/>
  <c r="G265" i="15"/>
  <c r="F265" i="15"/>
  <c r="E265" i="15"/>
  <c r="D265" i="15"/>
  <c r="C265" i="15"/>
  <c r="B265" i="15"/>
  <c r="K264" i="15"/>
  <c r="J264" i="15"/>
  <c r="I264" i="15"/>
  <c r="H264" i="15"/>
  <c r="G264" i="15"/>
  <c r="F264" i="15"/>
  <c r="E264" i="15"/>
  <c r="D264" i="15"/>
  <c r="C264" i="15"/>
  <c r="B264" i="15"/>
  <c r="K263" i="15"/>
  <c r="J263" i="15"/>
  <c r="I263" i="15"/>
  <c r="H263" i="15"/>
  <c r="G263" i="15"/>
  <c r="F263" i="15"/>
  <c r="E263" i="15"/>
  <c r="D263" i="15"/>
  <c r="C263" i="15"/>
  <c r="B263" i="15"/>
  <c r="K262" i="15"/>
  <c r="J262" i="15"/>
  <c r="I262" i="15"/>
  <c r="H262" i="15"/>
  <c r="G262" i="15"/>
  <c r="F262" i="15"/>
  <c r="E262" i="15"/>
  <c r="D262" i="15"/>
  <c r="C262" i="15"/>
  <c r="B262" i="15"/>
  <c r="K261" i="15"/>
  <c r="J261" i="15"/>
  <c r="I261" i="15"/>
  <c r="H261" i="15"/>
  <c r="G261" i="15"/>
  <c r="F261" i="15"/>
  <c r="E261" i="15"/>
  <c r="D261" i="15"/>
  <c r="C261" i="15"/>
  <c r="B261" i="15"/>
  <c r="K260" i="15"/>
  <c r="J260" i="15"/>
  <c r="I260" i="15"/>
  <c r="H260" i="15"/>
  <c r="G260" i="15"/>
  <c r="F260" i="15"/>
  <c r="E260" i="15"/>
  <c r="D260" i="15"/>
  <c r="C260" i="15"/>
  <c r="B260" i="15"/>
  <c r="K259" i="15"/>
  <c r="J259" i="15"/>
  <c r="I259" i="15"/>
  <c r="H259" i="15"/>
  <c r="G259" i="15"/>
  <c r="F259" i="15"/>
  <c r="E259" i="15"/>
  <c r="D259" i="15"/>
  <c r="C259" i="15"/>
  <c r="B259" i="15"/>
  <c r="K258" i="15"/>
  <c r="J258" i="15"/>
  <c r="I258" i="15"/>
  <c r="H258" i="15"/>
  <c r="G258" i="15"/>
  <c r="F258" i="15"/>
  <c r="E258" i="15"/>
  <c r="D258" i="15"/>
  <c r="C258" i="15"/>
  <c r="B258" i="15"/>
  <c r="K257" i="15"/>
  <c r="J257" i="15"/>
  <c r="I257" i="15"/>
  <c r="H257" i="15"/>
  <c r="G257" i="15"/>
  <c r="F257" i="15"/>
  <c r="E257" i="15"/>
  <c r="D257" i="15"/>
  <c r="C257" i="15"/>
  <c r="B257" i="15"/>
  <c r="K256" i="15"/>
  <c r="J256" i="15"/>
  <c r="I256" i="15"/>
  <c r="H256" i="15"/>
  <c r="G256" i="15"/>
  <c r="F256" i="15"/>
  <c r="E256" i="15"/>
  <c r="D256" i="15"/>
  <c r="C256" i="15"/>
  <c r="B256" i="15"/>
  <c r="K255" i="15"/>
  <c r="J255" i="15"/>
  <c r="I255" i="15"/>
  <c r="H255" i="15"/>
  <c r="G255" i="15"/>
  <c r="F255" i="15"/>
  <c r="E255" i="15"/>
  <c r="D255" i="15"/>
  <c r="C255" i="15"/>
  <c r="B255" i="15"/>
  <c r="K254" i="15"/>
  <c r="J254" i="15"/>
  <c r="I254" i="15"/>
  <c r="H254" i="15"/>
  <c r="G254" i="15"/>
  <c r="F254" i="15"/>
  <c r="E254" i="15"/>
  <c r="D254" i="15"/>
  <c r="C254" i="15"/>
  <c r="B254" i="15"/>
  <c r="K253" i="15"/>
  <c r="J253" i="15"/>
  <c r="I253" i="15"/>
  <c r="H253" i="15"/>
  <c r="G253" i="15"/>
  <c r="F253" i="15"/>
  <c r="E253" i="15"/>
  <c r="D253" i="15"/>
  <c r="C253" i="15"/>
  <c r="B253" i="15"/>
  <c r="K252" i="15"/>
  <c r="J252" i="15"/>
  <c r="I252" i="15"/>
  <c r="H252" i="15"/>
  <c r="G252" i="15"/>
  <c r="F252" i="15"/>
  <c r="E252" i="15"/>
  <c r="D252" i="15"/>
  <c r="C252" i="15"/>
  <c r="B252" i="15"/>
  <c r="K251" i="15"/>
  <c r="J251" i="15"/>
  <c r="I251" i="15"/>
  <c r="H251" i="15"/>
  <c r="G251" i="15"/>
  <c r="F251" i="15"/>
  <c r="E251" i="15"/>
  <c r="D251" i="15"/>
  <c r="C251" i="15"/>
  <c r="B251" i="15"/>
  <c r="K250" i="15"/>
  <c r="J250" i="15"/>
  <c r="I250" i="15"/>
  <c r="H250" i="15"/>
  <c r="G250" i="15"/>
  <c r="F250" i="15"/>
  <c r="E250" i="15"/>
  <c r="D250" i="15"/>
  <c r="C250" i="15"/>
  <c r="B250" i="15"/>
  <c r="K249" i="15"/>
  <c r="J249" i="15"/>
  <c r="I249" i="15"/>
  <c r="H249" i="15"/>
  <c r="G249" i="15"/>
  <c r="F249" i="15"/>
  <c r="E249" i="15"/>
  <c r="D249" i="15"/>
  <c r="C249" i="15"/>
  <c r="B249" i="15"/>
  <c r="K248" i="15"/>
  <c r="J248" i="15"/>
  <c r="I248" i="15"/>
  <c r="H248" i="15"/>
  <c r="G248" i="15"/>
  <c r="F248" i="15"/>
  <c r="E248" i="15"/>
  <c r="D248" i="15"/>
  <c r="C248" i="15"/>
  <c r="B248" i="15"/>
  <c r="K247" i="15"/>
  <c r="J247" i="15"/>
  <c r="I247" i="15"/>
  <c r="H247" i="15"/>
  <c r="G247" i="15"/>
  <c r="F247" i="15"/>
  <c r="E247" i="15"/>
  <c r="D247" i="15"/>
  <c r="C247" i="15"/>
  <c r="B247" i="15"/>
  <c r="K246" i="15"/>
  <c r="J246" i="15"/>
  <c r="I246" i="15"/>
  <c r="H246" i="15"/>
  <c r="G246" i="15"/>
  <c r="F246" i="15"/>
  <c r="E246" i="15"/>
  <c r="D246" i="15"/>
  <c r="C246" i="15"/>
  <c r="B246" i="15"/>
  <c r="K245" i="15"/>
  <c r="J245" i="15"/>
  <c r="I245" i="15"/>
  <c r="H245" i="15"/>
  <c r="G245" i="15"/>
  <c r="F245" i="15"/>
  <c r="E245" i="15"/>
  <c r="D245" i="15"/>
  <c r="C245" i="15"/>
  <c r="B245" i="15"/>
  <c r="K244" i="15"/>
  <c r="J244" i="15"/>
  <c r="I244" i="15"/>
  <c r="H244" i="15"/>
  <c r="G244" i="15"/>
  <c r="F244" i="15"/>
  <c r="E244" i="15"/>
  <c r="D244" i="15"/>
  <c r="C244" i="15"/>
  <c r="B244" i="15"/>
  <c r="K243" i="15"/>
  <c r="J243" i="15"/>
  <c r="I243" i="15"/>
  <c r="H243" i="15"/>
  <c r="G243" i="15"/>
  <c r="F243" i="15"/>
  <c r="E243" i="15"/>
  <c r="D243" i="15"/>
  <c r="C243" i="15"/>
  <c r="B243" i="15"/>
  <c r="K242" i="15"/>
  <c r="J242" i="15"/>
  <c r="I242" i="15"/>
  <c r="H242" i="15"/>
  <c r="G242" i="15"/>
  <c r="F242" i="15"/>
  <c r="E242" i="15"/>
  <c r="D242" i="15"/>
  <c r="C242" i="15"/>
  <c r="B242" i="15"/>
  <c r="K241" i="15"/>
  <c r="J241" i="15"/>
  <c r="I241" i="15"/>
  <c r="H241" i="15"/>
  <c r="G241" i="15"/>
  <c r="F241" i="15"/>
  <c r="E241" i="15"/>
  <c r="D241" i="15"/>
  <c r="C241" i="15"/>
  <c r="B241" i="15"/>
  <c r="K240" i="15"/>
  <c r="J240" i="15"/>
  <c r="I240" i="15"/>
  <c r="H240" i="15"/>
  <c r="G240" i="15"/>
  <c r="F240" i="15"/>
  <c r="E240" i="15"/>
  <c r="D240" i="15"/>
  <c r="C240" i="15"/>
  <c r="B240" i="15"/>
  <c r="K239" i="15"/>
  <c r="J239" i="15"/>
  <c r="I239" i="15"/>
  <c r="H239" i="15"/>
  <c r="G239" i="15"/>
  <c r="F239" i="15"/>
  <c r="E239" i="15"/>
  <c r="D239" i="15"/>
  <c r="C239" i="15"/>
  <c r="B239" i="15"/>
  <c r="K238" i="15"/>
  <c r="J238" i="15"/>
  <c r="I238" i="15"/>
  <c r="H238" i="15"/>
  <c r="G238" i="15"/>
  <c r="F238" i="15"/>
  <c r="E238" i="15"/>
  <c r="D238" i="15"/>
  <c r="C238" i="15"/>
  <c r="B238" i="15"/>
  <c r="K237" i="15"/>
  <c r="J237" i="15"/>
  <c r="I237" i="15"/>
  <c r="H237" i="15"/>
  <c r="G237" i="15"/>
  <c r="F237" i="15"/>
  <c r="E237" i="15"/>
  <c r="D237" i="15"/>
  <c r="C237" i="15"/>
  <c r="B237" i="15"/>
  <c r="K236" i="15"/>
  <c r="J236" i="15"/>
  <c r="I236" i="15"/>
  <c r="H236" i="15"/>
  <c r="G236" i="15"/>
  <c r="F236" i="15"/>
  <c r="E236" i="15"/>
  <c r="D236" i="15"/>
  <c r="C236" i="15"/>
  <c r="B236" i="15"/>
  <c r="K235" i="15"/>
  <c r="J235" i="15"/>
  <c r="I235" i="15"/>
  <c r="H235" i="15"/>
  <c r="G235" i="15"/>
  <c r="F235" i="15"/>
  <c r="E235" i="15"/>
  <c r="D235" i="15"/>
  <c r="C235" i="15"/>
  <c r="B235" i="15"/>
  <c r="K234" i="15"/>
  <c r="J234" i="15"/>
  <c r="I234" i="15"/>
  <c r="H234" i="15"/>
  <c r="G234" i="15"/>
  <c r="F234" i="15"/>
  <c r="E234" i="15"/>
  <c r="D234" i="15"/>
  <c r="C234" i="15"/>
  <c r="B234" i="15"/>
  <c r="K233" i="15"/>
  <c r="J233" i="15"/>
  <c r="I233" i="15"/>
  <c r="H233" i="15"/>
  <c r="G233" i="15"/>
  <c r="F233" i="15"/>
  <c r="E233" i="15"/>
  <c r="D233" i="15"/>
  <c r="C233" i="15"/>
  <c r="B233" i="15"/>
  <c r="K232" i="15"/>
  <c r="J232" i="15"/>
  <c r="I232" i="15"/>
  <c r="H232" i="15"/>
  <c r="G232" i="15"/>
  <c r="F232" i="15"/>
  <c r="E232" i="15"/>
  <c r="D232" i="15"/>
  <c r="C232" i="15"/>
  <c r="B232" i="15"/>
  <c r="K231" i="15"/>
  <c r="J231" i="15"/>
  <c r="I231" i="15"/>
  <c r="H231" i="15"/>
  <c r="G231" i="15"/>
  <c r="F231" i="15"/>
  <c r="E231" i="15"/>
  <c r="D231" i="15"/>
  <c r="C231" i="15"/>
  <c r="B231" i="15"/>
  <c r="K230" i="15"/>
  <c r="J230" i="15"/>
  <c r="I230" i="15"/>
  <c r="H230" i="15"/>
  <c r="G230" i="15"/>
  <c r="F230" i="15"/>
  <c r="E230" i="15"/>
  <c r="D230" i="15"/>
  <c r="C230" i="15"/>
  <c r="B230" i="15"/>
  <c r="K229" i="15"/>
  <c r="J229" i="15"/>
  <c r="I229" i="15"/>
  <c r="H229" i="15"/>
  <c r="G229" i="15"/>
  <c r="F229" i="15"/>
  <c r="E229" i="15"/>
  <c r="D229" i="15"/>
  <c r="C229" i="15"/>
  <c r="B229" i="15"/>
  <c r="K228" i="15"/>
  <c r="J228" i="15"/>
  <c r="I228" i="15"/>
  <c r="H228" i="15"/>
  <c r="G228" i="15"/>
  <c r="F228" i="15"/>
  <c r="E228" i="15"/>
  <c r="D228" i="15"/>
  <c r="C228" i="15"/>
  <c r="B228" i="15"/>
  <c r="K227" i="15"/>
  <c r="J227" i="15"/>
  <c r="I227" i="15"/>
  <c r="H227" i="15"/>
  <c r="G227" i="15"/>
  <c r="F227" i="15"/>
  <c r="E227" i="15"/>
  <c r="D227" i="15"/>
  <c r="C227" i="15"/>
  <c r="B227" i="15"/>
  <c r="K226" i="15"/>
  <c r="J226" i="15"/>
  <c r="I226" i="15"/>
  <c r="H226" i="15"/>
  <c r="G226" i="15"/>
  <c r="F226" i="15"/>
  <c r="E226" i="15"/>
  <c r="D226" i="15"/>
  <c r="C226" i="15"/>
  <c r="B226" i="15"/>
  <c r="K225" i="15"/>
  <c r="J225" i="15"/>
  <c r="I225" i="15"/>
  <c r="H225" i="15"/>
  <c r="G225" i="15"/>
  <c r="F225" i="15"/>
  <c r="E225" i="15"/>
  <c r="D225" i="15"/>
  <c r="C225" i="15"/>
  <c r="B225" i="15"/>
  <c r="K224" i="15"/>
  <c r="J224" i="15"/>
  <c r="I224" i="15"/>
  <c r="H224" i="15"/>
  <c r="G224" i="15"/>
  <c r="F224" i="15"/>
  <c r="E224" i="15"/>
  <c r="D224" i="15"/>
  <c r="C224" i="15"/>
  <c r="B224" i="15"/>
  <c r="K223" i="15"/>
  <c r="J223" i="15"/>
  <c r="I223" i="15"/>
  <c r="H223" i="15"/>
  <c r="G223" i="15"/>
  <c r="F223" i="15"/>
  <c r="E223" i="15"/>
  <c r="D223" i="15"/>
  <c r="C223" i="15"/>
  <c r="B223" i="15"/>
  <c r="K222" i="15"/>
  <c r="J222" i="15"/>
  <c r="I222" i="15"/>
  <c r="H222" i="15"/>
  <c r="G222" i="15"/>
  <c r="F222" i="15"/>
  <c r="E222" i="15"/>
  <c r="D222" i="15"/>
  <c r="C222" i="15"/>
  <c r="B222" i="15"/>
  <c r="K221" i="15"/>
  <c r="J221" i="15"/>
  <c r="I221" i="15"/>
  <c r="H221" i="15"/>
  <c r="G221" i="15"/>
  <c r="F221" i="15"/>
  <c r="E221" i="15"/>
  <c r="D221" i="15"/>
  <c r="C221" i="15"/>
  <c r="B221" i="15"/>
  <c r="K220" i="15"/>
  <c r="J220" i="15"/>
  <c r="I220" i="15"/>
  <c r="H220" i="15"/>
  <c r="G220" i="15"/>
  <c r="F220" i="15"/>
  <c r="E220" i="15"/>
  <c r="D220" i="15"/>
  <c r="C220" i="15"/>
  <c r="B220" i="15"/>
  <c r="K219" i="15"/>
  <c r="J219" i="15"/>
  <c r="I219" i="15"/>
  <c r="H219" i="15"/>
  <c r="G219" i="15"/>
  <c r="F219" i="15"/>
  <c r="E219" i="15"/>
  <c r="D219" i="15"/>
  <c r="C219" i="15"/>
  <c r="B219" i="15"/>
  <c r="K218" i="15"/>
  <c r="J218" i="15"/>
  <c r="I218" i="15"/>
  <c r="H218" i="15"/>
  <c r="G218" i="15"/>
  <c r="F218" i="15"/>
  <c r="E218" i="15"/>
  <c r="D218" i="15"/>
  <c r="C218" i="15"/>
  <c r="B218" i="15"/>
  <c r="K217" i="15"/>
  <c r="J217" i="15"/>
  <c r="I217" i="15"/>
  <c r="H217" i="15"/>
  <c r="G217" i="15"/>
  <c r="F217" i="15"/>
  <c r="E217" i="15"/>
  <c r="D217" i="15"/>
  <c r="C217" i="15"/>
  <c r="B217" i="15"/>
  <c r="K216" i="15"/>
  <c r="J216" i="15"/>
  <c r="I216" i="15"/>
  <c r="H216" i="15"/>
  <c r="G216" i="15"/>
  <c r="F216" i="15"/>
  <c r="E216" i="15"/>
  <c r="D216" i="15"/>
  <c r="C216" i="15"/>
  <c r="B216" i="15"/>
  <c r="K215" i="15"/>
  <c r="J215" i="15"/>
  <c r="I215" i="15"/>
  <c r="H215" i="15"/>
  <c r="G215" i="15"/>
  <c r="F215" i="15"/>
  <c r="E215" i="15"/>
  <c r="D215" i="15"/>
  <c r="C215" i="15"/>
  <c r="B215" i="15"/>
  <c r="K214" i="15"/>
  <c r="J214" i="15"/>
  <c r="I214" i="15"/>
  <c r="H214" i="15"/>
  <c r="G214" i="15"/>
  <c r="F214" i="15"/>
  <c r="E214" i="15"/>
  <c r="D214" i="15"/>
  <c r="C214" i="15"/>
  <c r="B214" i="15"/>
  <c r="K213" i="15"/>
  <c r="J213" i="15"/>
  <c r="I213" i="15"/>
  <c r="H213" i="15"/>
  <c r="G213" i="15"/>
  <c r="F213" i="15"/>
  <c r="E213" i="15"/>
  <c r="D213" i="15"/>
  <c r="C213" i="15"/>
  <c r="B213" i="15"/>
  <c r="K212" i="15"/>
  <c r="J212" i="15"/>
  <c r="I212" i="15"/>
  <c r="H212" i="15"/>
  <c r="G212" i="15"/>
  <c r="F212" i="15"/>
  <c r="E212" i="15"/>
  <c r="D212" i="15"/>
  <c r="C212" i="15"/>
  <c r="B212" i="15"/>
  <c r="K211" i="15"/>
  <c r="J211" i="15"/>
  <c r="I211" i="15"/>
  <c r="H211" i="15"/>
  <c r="G211" i="15"/>
  <c r="F211" i="15"/>
  <c r="E211" i="15"/>
  <c r="D211" i="15"/>
  <c r="C211" i="15"/>
  <c r="B211" i="15"/>
  <c r="K210" i="15"/>
  <c r="J210" i="15"/>
  <c r="I210" i="15"/>
  <c r="H210" i="15"/>
  <c r="G210" i="15"/>
  <c r="F210" i="15"/>
  <c r="E210" i="15"/>
  <c r="D210" i="15"/>
  <c r="C210" i="15"/>
  <c r="B210" i="15"/>
  <c r="K209" i="15"/>
  <c r="J209" i="15"/>
  <c r="I209" i="15"/>
  <c r="H209" i="15"/>
  <c r="G209" i="15"/>
  <c r="F209" i="15"/>
  <c r="E209" i="15"/>
  <c r="D209" i="15"/>
  <c r="C209" i="15"/>
  <c r="B209" i="15"/>
  <c r="K208" i="15"/>
  <c r="J208" i="15"/>
  <c r="I208" i="15"/>
  <c r="H208" i="15"/>
  <c r="G208" i="15"/>
  <c r="F208" i="15"/>
  <c r="E208" i="15"/>
  <c r="D208" i="15"/>
  <c r="C208" i="15"/>
  <c r="B208" i="15"/>
  <c r="K207" i="15"/>
  <c r="J207" i="15"/>
  <c r="I207" i="15"/>
  <c r="H207" i="15"/>
  <c r="G207" i="15"/>
  <c r="F207" i="15"/>
  <c r="E207" i="15"/>
  <c r="D207" i="15"/>
  <c r="C207" i="15"/>
  <c r="B207" i="15"/>
  <c r="K206" i="15"/>
  <c r="J206" i="15"/>
  <c r="I206" i="15"/>
  <c r="H206" i="15"/>
  <c r="G206" i="15"/>
  <c r="F206" i="15"/>
  <c r="E206" i="15"/>
  <c r="D206" i="15"/>
  <c r="C206" i="15"/>
  <c r="B206" i="15"/>
  <c r="K205" i="15"/>
  <c r="J205" i="15"/>
  <c r="I205" i="15"/>
  <c r="H205" i="15"/>
  <c r="G205" i="15"/>
  <c r="F205" i="15"/>
  <c r="E205" i="15"/>
  <c r="D205" i="15"/>
  <c r="C205" i="15"/>
  <c r="B205" i="15"/>
  <c r="K204" i="15"/>
  <c r="J204" i="15"/>
  <c r="I204" i="15"/>
  <c r="H204" i="15"/>
  <c r="G204" i="15"/>
  <c r="F204" i="15"/>
  <c r="E204" i="15"/>
  <c r="D204" i="15"/>
  <c r="C204" i="15"/>
  <c r="B204" i="15"/>
  <c r="K203" i="15"/>
  <c r="J203" i="15"/>
  <c r="I203" i="15"/>
  <c r="H203" i="15"/>
  <c r="G203" i="15"/>
  <c r="F203" i="15"/>
  <c r="E203" i="15"/>
  <c r="D203" i="15"/>
  <c r="C203" i="15"/>
  <c r="B203" i="15"/>
  <c r="K202" i="15"/>
  <c r="J202" i="15"/>
  <c r="I202" i="15"/>
  <c r="H202" i="15"/>
  <c r="G202" i="15"/>
  <c r="F202" i="15"/>
  <c r="E202" i="15"/>
  <c r="D202" i="15"/>
  <c r="C202" i="15"/>
  <c r="B202" i="15"/>
  <c r="K201" i="15"/>
  <c r="J201" i="15"/>
  <c r="I201" i="15"/>
  <c r="H201" i="15"/>
  <c r="G201" i="15"/>
  <c r="F201" i="15"/>
  <c r="E201" i="15"/>
  <c r="D201" i="15"/>
  <c r="C201" i="15"/>
  <c r="B201" i="15"/>
  <c r="K200" i="15"/>
  <c r="J200" i="15"/>
  <c r="I200" i="15"/>
  <c r="H200" i="15"/>
  <c r="G200" i="15"/>
  <c r="F200" i="15"/>
  <c r="E200" i="15"/>
  <c r="D200" i="15"/>
  <c r="C200" i="15"/>
  <c r="B200" i="15"/>
  <c r="K199" i="15"/>
  <c r="J199" i="15"/>
  <c r="I199" i="15"/>
  <c r="H199" i="15"/>
  <c r="G199" i="15"/>
  <c r="F199" i="15"/>
  <c r="E199" i="15"/>
  <c r="D199" i="15"/>
  <c r="C199" i="15"/>
  <c r="B199" i="15"/>
  <c r="K198" i="15"/>
  <c r="J198" i="15"/>
  <c r="I198" i="15"/>
  <c r="H198" i="15"/>
  <c r="G198" i="15"/>
  <c r="F198" i="15"/>
  <c r="E198" i="15"/>
  <c r="D198" i="15"/>
  <c r="C198" i="15"/>
  <c r="B198" i="15"/>
  <c r="K197" i="15"/>
  <c r="J197" i="15"/>
  <c r="I197" i="15"/>
  <c r="H197" i="15"/>
  <c r="G197" i="15"/>
  <c r="F197" i="15"/>
  <c r="E197" i="15"/>
  <c r="D197" i="15"/>
  <c r="C197" i="15"/>
  <c r="B197" i="15"/>
  <c r="K196" i="15"/>
  <c r="J196" i="15"/>
  <c r="I196" i="15"/>
  <c r="H196" i="15"/>
  <c r="G196" i="15"/>
  <c r="F196" i="15"/>
  <c r="E196" i="15"/>
  <c r="D196" i="15"/>
  <c r="C196" i="15"/>
  <c r="B196" i="15"/>
  <c r="K195" i="15"/>
  <c r="J195" i="15"/>
  <c r="I195" i="15"/>
  <c r="H195" i="15"/>
  <c r="G195" i="15"/>
  <c r="F195" i="15"/>
  <c r="E195" i="15"/>
  <c r="D195" i="15"/>
  <c r="C195" i="15"/>
  <c r="B195" i="15"/>
  <c r="K194" i="15"/>
  <c r="J194" i="15"/>
  <c r="I194" i="15"/>
  <c r="H194" i="15"/>
  <c r="G194" i="15"/>
  <c r="F194" i="15"/>
  <c r="E194" i="15"/>
  <c r="D194" i="15"/>
  <c r="C194" i="15"/>
  <c r="B194" i="15"/>
  <c r="K193" i="15"/>
  <c r="J193" i="15"/>
  <c r="I193" i="15"/>
  <c r="H193" i="15"/>
  <c r="G193" i="15"/>
  <c r="F193" i="15"/>
  <c r="E193" i="15"/>
  <c r="D193" i="15"/>
  <c r="C193" i="15"/>
  <c r="B193" i="15"/>
  <c r="K192" i="15"/>
  <c r="J192" i="15"/>
  <c r="I192" i="15"/>
  <c r="H192" i="15"/>
  <c r="G192" i="15"/>
  <c r="F192" i="15"/>
  <c r="E192" i="15"/>
  <c r="D192" i="15"/>
  <c r="C192" i="15"/>
  <c r="B192" i="15"/>
  <c r="K191" i="15"/>
  <c r="J191" i="15"/>
  <c r="I191" i="15"/>
  <c r="H191" i="15"/>
  <c r="G191" i="15"/>
  <c r="F191" i="15"/>
  <c r="E191" i="15"/>
  <c r="D191" i="15"/>
  <c r="C191" i="15"/>
  <c r="B191" i="15"/>
  <c r="K190" i="15"/>
  <c r="J190" i="15"/>
  <c r="I190" i="15"/>
  <c r="H190" i="15"/>
  <c r="G190" i="15"/>
  <c r="F190" i="15"/>
  <c r="E190" i="15"/>
  <c r="D190" i="15"/>
  <c r="C190" i="15"/>
  <c r="B190" i="15"/>
  <c r="K189" i="15"/>
  <c r="J189" i="15"/>
  <c r="I189" i="15"/>
  <c r="H189" i="15"/>
  <c r="G189" i="15"/>
  <c r="F189" i="15"/>
  <c r="E189" i="15"/>
  <c r="D189" i="15"/>
  <c r="C189" i="15"/>
  <c r="B189" i="15"/>
  <c r="K188" i="15"/>
  <c r="J188" i="15"/>
  <c r="I188" i="15"/>
  <c r="H188" i="15"/>
  <c r="G188" i="15"/>
  <c r="F188" i="15"/>
  <c r="E188" i="15"/>
  <c r="D188" i="15"/>
  <c r="C188" i="15"/>
  <c r="B188" i="15"/>
  <c r="K187" i="15"/>
  <c r="J187" i="15"/>
  <c r="I187" i="15"/>
  <c r="H187" i="15"/>
  <c r="G187" i="15"/>
  <c r="F187" i="15"/>
  <c r="E187" i="15"/>
  <c r="D187" i="15"/>
  <c r="C187" i="15"/>
  <c r="B187" i="15"/>
  <c r="K186" i="15"/>
  <c r="J186" i="15"/>
  <c r="I186" i="15"/>
  <c r="H186" i="15"/>
  <c r="G186" i="15"/>
  <c r="F186" i="15"/>
  <c r="E186" i="15"/>
  <c r="D186" i="15"/>
  <c r="C186" i="15"/>
  <c r="B186" i="15"/>
  <c r="K185" i="15"/>
  <c r="J185" i="15"/>
  <c r="I185" i="15"/>
  <c r="H185" i="15"/>
  <c r="G185" i="15"/>
  <c r="F185" i="15"/>
  <c r="E185" i="15"/>
  <c r="D185" i="15"/>
  <c r="C185" i="15"/>
  <c r="B185" i="15"/>
  <c r="K184" i="15"/>
  <c r="J184" i="15"/>
  <c r="I184" i="15"/>
  <c r="H184" i="15"/>
  <c r="G184" i="15"/>
  <c r="F184" i="15"/>
  <c r="E184" i="15"/>
  <c r="D184" i="15"/>
  <c r="C184" i="15"/>
  <c r="B184" i="15"/>
  <c r="K183" i="15"/>
  <c r="J183" i="15"/>
  <c r="I183" i="15"/>
  <c r="H183" i="15"/>
  <c r="G183" i="15"/>
  <c r="F183" i="15"/>
  <c r="E183" i="15"/>
  <c r="D183" i="15"/>
  <c r="C183" i="15"/>
  <c r="B183" i="15"/>
  <c r="K182" i="15"/>
  <c r="J182" i="15"/>
  <c r="I182" i="15"/>
  <c r="H182" i="15"/>
  <c r="G182" i="15"/>
  <c r="F182" i="15"/>
  <c r="E182" i="15"/>
  <c r="D182" i="15"/>
  <c r="C182" i="15"/>
  <c r="B182" i="15"/>
  <c r="K181" i="15"/>
  <c r="J181" i="15"/>
  <c r="I181" i="15"/>
  <c r="H181" i="15"/>
  <c r="G181" i="15"/>
  <c r="F181" i="15"/>
  <c r="E181" i="15"/>
  <c r="D181" i="15"/>
  <c r="C181" i="15"/>
  <c r="B181" i="15"/>
  <c r="K180" i="15"/>
  <c r="J180" i="15"/>
  <c r="I180" i="15"/>
  <c r="H180" i="15"/>
  <c r="G180" i="15"/>
  <c r="F180" i="15"/>
  <c r="E180" i="15"/>
  <c r="D180" i="15"/>
  <c r="C180" i="15"/>
  <c r="B180" i="15"/>
  <c r="K179" i="15"/>
  <c r="J179" i="15"/>
  <c r="I179" i="15"/>
  <c r="H179" i="15"/>
  <c r="G179" i="15"/>
  <c r="F179" i="15"/>
  <c r="E179" i="15"/>
  <c r="D179" i="15"/>
  <c r="C179" i="15"/>
  <c r="B179" i="15"/>
  <c r="K178" i="15"/>
  <c r="J178" i="15"/>
  <c r="I178" i="15"/>
  <c r="H178" i="15"/>
  <c r="G178" i="15"/>
  <c r="F178" i="15"/>
  <c r="E178" i="15"/>
  <c r="D178" i="15"/>
  <c r="C178" i="15"/>
  <c r="B178" i="15"/>
  <c r="K177" i="15"/>
  <c r="J177" i="15"/>
  <c r="I177" i="15"/>
  <c r="H177" i="15"/>
  <c r="G177" i="15"/>
  <c r="F177" i="15"/>
  <c r="E177" i="15"/>
  <c r="D177" i="15"/>
  <c r="C177" i="15"/>
  <c r="B177" i="15"/>
  <c r="K176" i="15"/>
  <c r="J176" i="15"/>
  <c r="I176" i="15"/>
  <c r="H176" i="15"/>
  <c r="G176" i="15"/>
  <c r="F176" i="15"/>
  <c r="E176" i="15"/>
  <c r="D176" i="15"/>
  <c r="C176" i="15"/>
  <c r="B176" i="15"/>
  <c r="K175" i="15"/>
  <c r="J175" i="15"/>
  <c r="I175" i="15"/>
  <c r="H175" i="15"/>
  <c r="G175" i="15"/>
  <c r="F175" i="15"/>
  <c r="E175" i="15"/>
  <c r="D175" i="15"/>
  <c r="C175" i="15"/>
  <c r="B175" i="15"/>
  <c r="K174" i="15"/>
  <c r="J174" i="15"/>
  <c r="I174" i="15"/>
  <c r="H174" i="15"/>
  <c r="G174" i="15"/>
  <c r="F174" i="15"/>
  <c r="E174" i="15"/>
  <c r="D174" i="15"/>
  <c r="C174" i="15"/>
  <c r="B174" i="15"/>
  <c r="K173" i="15"/>
  <c r="J173" i="15"/>
  <c r="I173" i="15"/>
  <c r="H173" i="15"/>
  <c r="G173" i="15"/>
  <c r="F173" i="15"/>
  <c r="E173" i="15"/>
  <c r="D173" i="15"/>
  <c r="C173" i="15"/>
  <c r="B173" i="15"/>
  <c r="K172" i="15"/>
  <c r="J172" i="15"/>
  <c r="I172" i="15"/>
  <c r="H172" i="15"/>
  <c r="G172" i="15"/>
  <c r="F172" i="15"/>
  <c r="E172" i="15"/>
  <c r="D172" i="15"/>
  <c r="C172" i="15"/>
  <c r="B172" i="15"/>
  <c r="K171" i="15"/>
  <c r="J171" i="15"/>
  <c r="I171" i="15"/>
  <c r="H171" i="15"/>
  <c r="G171" i="15"/>
  <c r="F171" i="15"/>
  <c r="E171" i="15"/>
  <c r="D171" i="15"/>
  <c r="C171" i="15"/>
  <c r="B171" i="15"/>
  <c r="K170" i="15"/>
  <c r="J170" i="15"/>
  <c r="I170" i="15"/>
  <c r="H170" i="15"/>
  <c r="G170" i="15"/>
  <c r="F170" i="15"/>
  <c r="E170" i="15"/>
  <c r="D170" i="15"/>
  <c r="C170" i="15"/>
  <c r="B170" i="15"/>
  <c r="K169" i="15"/>
  <c r="J169" i="15"/>
  <c r="I169" i="15"/>
  <c r="H169" i="15"/>
  <c r="G169" i="15"/>
  <c r="F169" i="15"/>
  <c r="E169" i="15"/>
  <c r="D169" i="15"/>
  <c r="C169" i="15"/>
  <c r="B169" i="15"/>
  <c r="K168" i="15"/>
  <c r="J168" i="15"/>
  <c r="I168" i="15"/>
  <c r="H168" i="15"/>
  <c r="G168" i="15"/>
  <c r="F168" i="15"/>
  <c r="E168" i="15"/>
  <c r="D168" i="15"/>
  <c r="C168" i="15"/>
  <c r="B168" i="15"/>
  <c r="K167" i="15"/>
  <c r="J167" i="15"/>
  <c r="I167" i="15"/>
  <c r="H167" i="15"/>
  <c r="G167" i="15"/>
  <c r="F167" i="15"/>
  <c r="E167" i="15"/>
  <c r="D167" i="15"/>
  <c r="C167" i="15"/>
  <c r="B167" i="15"/>
  <c r="K166" i="15"/>
  <c r="J166" i="15"/>
  <c r="I166" i="15"/>
  <c r="H166" i="15"/>
  <c r="G166" i="15"/>
  <c r="F166" i="15"/>
  <c r="E166" i="15"/>
  <c r="D166" i="15"/>
  <c r="C166" i="15"/>
  <c r="B166" i="15"/>
  <c r="K165" i="15"/>
  <c r="J165" i="15"/>
  <c r="I165" i="15"/>
  <c r="H165" i="15"/>
  <c r="G165" i="15"/>
  <c r="F165" i="15"/>
  <c r="E165" i="15"/>
  <c r="D165" i="15"/>
  <c r="C165" i="15"/>
  <c r="B165" i="15"/>
  <c r="K164" i="15"/>
  <c r="J164" i="15"/>
  <c r="I164" i="15"/>
  <c r="H164" i="15"/>
  <c r="G164" i="15"/>
  <c r="F164" i="15"/>
  <c r="E164" i="15"/>
  <c r="D164" i="15"/>
  <c r="C164" i="15"/>
  <c r="B164" i="15"/>
  <c r="K163" i="15"/>
  <c r="J163" i="15"/>
  <c r="I163" i="15"/>
  <c r="H163" i="15"/>
  <c r="G163" i="15"/>
  <c r="F163" i="15"/>
  <c r="E163" i="15"/>
  <c r="D163" i="15"/>
  <c r="C163" i="15"/>
  <c r="B163" i="15"/>
  <c r="K162" i="15"/>
  <c r="J162" i="15"/>
  <c r="I162" i="15"/>
  <c r="H162" i="15"/>
  <c r="G162" i="15"/>
  <c r="F162" i="15"/>
  <c r="E162" i="15"/>
  <c r="D162" i="15"/>
  <c r="C162" i="15"/>
  <c r="B162" i="15"/>
  <c r="K161" i="15"/>
  <c r="J161" i="15"/>
  <c r="I161" i="15"/>
  <c r="H161" i="15"/>
  <c r="G161" i="15"/>
  <c r="F161" i="15"/>
  <c r="E161" i="15"/>
  <c r="D161" i="15"/>
  <c r="C161" i="15"/>
  <c r="B161" i="15"/>
  <c r="K160" i="15"/>
  <c r="J160" i="15"/>
  <c r="I160" i="15"/>
  <c r="H160" i="15"/>
  <c r="G160" i="15"/>
  <c r="F160" i="15"/>
  <c r="E160" i="15"/>
  <c r="D160" i="15"/>
  <c r="C160" i="15"/>
  <c r="B160" i="15"/>
  <c r="K159" i="15"/>
  <c r="J159" i="15"/>
  <c r="I159" i="15"/>
  <c r="H159" i="15"/>
  <c r="G159" i="15"/>
  <c r="F159" i="15"/>
  <c r="E159" i="15"/>
  <c r="D159" i="15"/>
  <c r="C159" i="15"/>
  <c r="B159" i="15"/>
  <c r="K158" i="15"/>
  <c r="J158" i="15"/>
  <c r="I158" i="15"/>
  <c r="H158" i="15"/>
  <c r="G158" i="15"/>
  <c r="F158" i="15"/>
  <c r="E158" i="15"/>
  <c r="D158" i="15"/>
  <c r="C158" i="15"/>
  <c r="B158" i="15"/>
  <c r="K157" i="15"/>
  <c r="J157" i="15"/>
  <c r="I157" i="15"/>
  <c r="H157" i="15"/>
  <c r="G157" i="15"/>
  <c r="F157" i="15"/>
  <c r="E157" i="15"/>
  <c r="D157" i="15"/>
  <c r="C157" i="15"/>
  <c r="B157" i="15"/>
  <c r="K156" i="15"/>
  <c r="J156" i="15"/>
  <c r="I156" i="15"/>
  <c r="H156" i="15"/>
  <c r="G156" i="15"/>
  <c r="F156" i="15"/>
  <c r="E156" i="15"/>
  <c r="D156" i="15"/>
  <c r="C156" i="15"/>
  <c r="B156" i="15"/>
  <c r="K155" i="15"/>
  <c r="J155" i="15"/>
  <c r="I155" i="15"/>
  <c r="H155" i="15"/>
  <c r="G155" i="15"/>
  <c r="F155" i="15"/>
  <c r="E155" i="15"/>
  <c r="D155" i="15"/>
  <c r="C155" i="15"/>
  <c r="B155" i="15"/>
  <c r="K154" i="15"/>
  <c r="J154" i="15"/>
  <c r="I154" i="15"/>
  <c r="H154" i="15"/>
  <c r="G154" i="15"/>
  <c r="F154" i="15"/>
  <c r="E154" i="15"/>
  <c r="D154" i="15"/>
  <c r="C154" i="15"/>
  <c r="B154" i="15"/>
  <c r="K153" i="15"/>
  <c r="J153" i="15"/>
  <c r="I153" i="15"/>
  <c r="H153" i="15"/>
  <c r="G153" i="15"/>
  <c r="F153" i="15"/>
  <c r="E153" i="15"/>
  <c r="D153" i="15"/>
  <c r="C153" i="15"/>
  <c r="B153" i="15"/>
  <c r="K152" i="15"/>
  <c r="J152" i="15"/>
  <c r="I152" i="15"/>
  <c r="H152" i="15"/>
  <c r="G152" i="15"/>
  <c r="F152" i="15"/>
  <c r="E152" i="15"/>
  <c r="D152" i="15"/>
  <c r="C152" i="15"/>
  <c r="B152" i="15"/>
  <c r="K151" i="15"/>
  <c r="J151" i="15"/>
  <c r="I151" i="15"/>
  <c r="H151" i="15"/>
  <c r="G151" i="15"/>
  <c r="F151" i="15"/>
  <c r="E151" i="15"/>
  <c r="D151" i="15"/>
  <c r="C151" i="15"/>
  <c r="B151" i="15"/>
  <c r="K150" i="15"/>
  <c r="J150" i="15"/>
  <c r="I150" i="15"/>
  <c r="H150" i="15"/>
  <c r="G150" i="15"/>
  <c r="F150" i="15"/>
  <c r="E150" i="15"/>
  <c r="D150" i="15"/>
  <c r="C150" i="15"/>
  <c r="B150" i="15"/>
  <c r="K149" i="15"/>
  <c r="J149" i="15"/>
  <c r="I149" i="15"/>
  <c r="H149" i="15"/>
  <c r="G149" i="15"/>
  <c r="F149" i="15"/>
  <c r="E149" i="15"/>
  <c r="D149" i="15"/>
  <c r="C149" i="15"/>
  <c r="B149" i="15"/>
  <c r="K148" i="15"/>
  <c r="J148" i="15"/>
  <c r="I148" i="15"/>
  <c r="H148" i="15"/>
  <c r="G148" i="15"/>
  <c r="F148" i="15"/>
  <c r="E148" i="15"/>
  <c r="D148" i="15"/>
  <c r="C148" i="15"/>
  <c r="B148" i="15"/>
  <c r="K147" i="15"/>
  <c r="J147" i="15"/>
  <c r="I147" i="15"/>
  <c r="H147" i="15"/>
  <c r="G147" i="15"/>
  <c r="F147" i="15"/>
  <c r="E147" i="15"/>
  <c r="D147" i="15"/>
  <c r="C147" i="15"/>
  <c r="B147" i="15"/>
  <c r="K146" i="15"/>
  <c r="J146" i="15"/>
  <c r="I146" i="15"/>
  <c r="H146" i="15"/>
  <c r="G146" i="15"/>
  <c r="F146" i="15"/>
  <c r="E146" i="15"/>
  <c r="D146" i="15"/>
  <c r="C146" i="15"/>
  <c r="B146" i="15"/>
  <c r="K145" i="15"/>
  <c r="J145" i="15"/>
  <c r="I145" i="15"/>
  <c r="H145" i="15"/>
  <c r="G145" i="15"/>
  <c r="F145" i="15"/>
  <c r="E145" i="15"/>
  <c r="D145" i="15"/>
  <c r="C145" i="15"/>
  <c r="B145" i="15"/>
  <c r="K144" i="15"/>
  <c r="J144" i="15"/>
  <c r="I144" i="15"/>
  <c r="H144" i="15"/>
  <c r="G144" i="15"/>
  <c r="F144" i="15"/>
  <c r="E144" i="15"/>
  <c r="D144" i="15"/>
  <c r="C144" i="15"/>
  <c r="B144" i="15"/>
  <c r="K143" i="15"/>
  <c r="J143" i="15"/>
  <c r="I143" i="15"/>
  <c r="H143" i="15"/>
  <c r="G143" i="15"/>
  <c r="F143" i="15"/>
  <c r="E143" i="15"/>
  <c r="D143" i="15"/>
  <c r="C143" i="15"/>
  <c r="B143" i="15"/>
  <c r="K142" i="15"/>
  <c r="J142" i="15"/>
  <c r="I142" i="15"/>
  <c r="H142" i="15"/>
  <c r="G142" i="15"/>
  <c r="F142" i="15"/>
  <c r="E142" i="15"/>
  <c r="D142" i="15"/>
  <c r="C142" i="15"/>
  <c r="B142" i="15"/>
  <c r="K141" i="15"/>
  <c r="J141" i="15"/>
  <c r="I141" i="15"/>
  <c r="H141" i="15"/>
  <c r="G141" i="15"/>
  <c r="F141" i="15"/>
  <c r="E141" i="15"/>
  <c r="D141" i="15"/>
  <c r="C141" i="15"/>
  <c r="B141" i="15"/>
  <c r="K140" i="15"/>
  <c r="J140" i="15"/>
  <c r="I140" i="15"/>
  <c r="H140" i="15"/>
  <c r="G140" i="15"/>
  <c r="F140" i="15"/>
  <c r="E140" i="15"/>
  <c r="D140" i="15"/>
  <c r="C140" i="15"/>
  <c r="B140" i="15"/>
  <c r="K139" i="15"/>
  <c r="J139" i="15"/>
  <c r="I139" i="15"/>
  <c r="H139" i="15"/>
  <c r="G139" i="15"/>
  <c r="F139" i="15"/>
  <c r="E139" i="15"/>
  <c r="D139" i="15"/>
  <c r="C139" i="15"/>
  <c r="B139" i="15"/>
  <c r="K138" i="15"/>
  <c r="J138" i="15"/>
  <c r="I138" i="15"/>
  <c r="H138" i="15"/>
  <c r="G138" i="15"/>
  <c r="F138" i="15"/>
  <c r="E138" i="15"/>
  <c r="D138" i="15"/>
  <c r="C138" i="15"/>
  <c r="B138" i="15"/>
  <c r="K137" i="15"/>
  <c r="J137" i="15"/>
  <c r="I137" i="15"/>
  <c r="H137" i="15"/>
  <c r="G137" i="15"/>
  <c r="F137" i="15"/>
  <c r="E137" i="15"/>
  <c r="D137" i="15"/>
  <c r="C137" i="15"/>
  <c r="B137" i="15"/>
  <c r="K136" i="15"/>
  <c r="J136" i="15"/>
  <c r="I136" i="15"/>
  <c r="H136" i="15"/>
  <c r="G136" i="15"/>
  <c r="F136" i="15"/>
  <c r="E136" i="15"/>
  <c r="D136" i="15"/>
  <c r="C136" i="15"/>
  <c r="B136" i="15"/>
  <c r="K135" i="15"/>
  <c r="J135" i="15"/>
  <c r="I135" i="15"/>
  <c r="H135" i="15"/>
  <c r="G135" i="15"/>
  <c r="F135" i="15"/>
  <c r="E135" i="15"/>
  <c r="D135" i="15"/>
  <c r="C135" i="15"/>
  <c r="B135" i="15"/>
  <c r="K134" i="15"/>
  <c r="J134" i="15"/>
  <c r="I134" i="15"/>
  <c r="H134" i="15"/>
  <c r="G134" i="15"/>
  <c r="F134" i="15"/>
  <c r="E134" i="15"/>
  <c r="D134" i="15"/>
  <c r="C134" i="15"/>
  <c r="B134" i="15"/>
  <c r="K133" i="15"/>
  <c r="J133" i="15"/>
  <c r="I133" i="15"/>
  <c r="H133" i="15"/>
  <c r="G133" i="15"/>
  <c r="F133" i="15"/>
  <c r="E133" i="15"/>
  <c r="D133" i="15"/>
  <c r="C133" i="15"/>
  <c r="B133" i="15"/>
  <c r="K132" i="15"/>
  <c r="J132" i="15"/>
  <c r="I132" i="15"/>
  <c r="H132" i="15"/>
  <c r="G132" i="15"/>
  <c r="F132" i="15"/>
  <c r="E132" i="15"/>
  <c r="D132" i="15"/>
  <c r="C132" i="15"/>
  <c r="B132" i="15"/>
  <c r="K131" i="15"/>
  <c r="J131" i="15"/>
  <c r="I131" i="15"/>
  <c r="H131" i="15"/>
  <c r="G131" i="15"/>
  <c r="F131" i="15"/>
  <c r="E131" i="15"/>
  <c r="D131" i="15"/>
  <c r="C131" i="15"/>
  <c r="B131" i="15"/>
  <c r="K130" i="15"/>
  <c r="J130" i="15"/>
  <c r="I130" i="15"/>
  <c r="H130" i="15"/>
  <c r="G130" i="15"/>
  <c r="F130" i="15"/>
  <c r="E130" i="15"/>
  <c r="D130" i="15"/>
  <c r="C130" i="15"/>
  <c r="B130" i="15"/>
  <c r="K129" i="15"/>
  <c r="J129" i="15"/>
  <c r="I129" i="15"/>
  <c r="H129" i="15"/>
  <c r="G129" i="15"/>
  <c r="F129" i="15"/>
  <c r="E129" i="15"/>
  <c r="D129" i="15"/>
  <c r="C129" i="15"/>
  <c r="B129" i="15"/>
  <c r="K128" i="15"/>
  <c r="J128" i="15"/>
  <c r="I128" i="15"/>
  <c r="H128" i="15"/>
  <c r="G128" i="15"/>
  <c r="F128" i="15"/>
  <c r="E128" i="15"/>
  <c r="D128" i="15"/>
  <c r="C128" i="15"/>
  <c r="B128" i="15"/>
  <c r="K127" i="15"/>
  <c r="J127" i="15"/>
  <c r="I127" i="15"/>
  <c r="H127" i="15"/>
  <c r="G127" i="15"/>
  <c r="F127" i="15"/>
  <c r="E127" i="15"/>
  <c r="D127" i="15"/>
  <c r="C127" i="15"/>
  <c r="B127" i="15"/>
  <c r="K126" i="15"/>
  <c r="J126" i="15"/>
  <c r="I126" i="15"/>
  <c r="H126" i="15"/>
  <c r="G126" i="15"/>
  <c r="F126" i="15"/>
  <c r="E126" i="15"/>
  <c r="D126" i="15"/>
  <c r="C126" i="15"/>
  <c r="B126" i="15"/>
  <c r="K125" i="15"/>
  <c r="J125" i="15"/>
  <c r="I125" i="15"/>
  <c r="H125" i="15"/>
  <c r="G125" i="15"/>
  <c r="F125" i="15"/>
  <c r="E125" i="15"/>
  <c r="D125" i="15"/>
  <c r="C125" i="15"/>
  <c r="B125" i="15"/>
  <c r="K124" i="15"/>
  <c r="J124" i="15"/>
  <c r="I124" i="15"/>
  <c r="H124" i="15"/>
  <c r="G124" i="15"/>
  <c r="F124" i="15"/>
  <c r="E124" i="15"/>
  <c r="D124" i="15"/>
  <c r="C124" i="15"/>
  <c r="B124" i="15"/>
  <c r="K123" i="15"/>
  <c r="J123" i="15"/>
  <c r="I123" i="15"/>
  <c r="H123" i="15"/>
  <c r="G123" i="15"/>
  <c r="F123" i="15"/>
  <c r="E123" i="15"/>
  <c r="D123" i="15"/>
  <c r="C123" i="15"/>
  <c r="B123" i="15"/>
  <c r="K122" i="15"/>
  <c r="J122" i="15"/>
  <c r="I122" i="15"/>
  <c r="H122" i="15"/>
  <c r="G122" i="15"/>
  <c r="F122" i="15"/>
  <c r="E122" i="15"/>
  <c r="D122" i="15"/>
  <c r="C122" i="15"/>
  <c r="B122" i="15"/>
  <c r="K121" i="15"/>
  <c r="J121" i="15"/>
  <c r="I121" i="15"/>
  <c r="H121" i="15"/>
  <c r="G121" i="15"/>
  <c r="F121" i="15"/>
  <c r="E121" i="15"/>
  <c r="D121" i="15"/>
  <c r="C121" i="15"/>
  <c r="B121" i="15"/>
  <c r="K120" i="15"/>
  <c r="J120" i="15"/>
  <c r="I120" i="15"/>
  <c r="H120" i="15"/>
  <c r="G120" i="15"/>
  <c r="F120" i="15"/>
  <c r="E120" i="15"/>
  <c r="D120" i="15"/>
  <c r="C120" i="15"/>
  <c r="B120" i="15"/>
  <c r="K119" i="15"/>
  <c r="J119" i="15"/>
  <c r="I119" i="15"/>
  <c r="H119" i="15"/>
  <c r="G119" i="15"/>
  <c r="F119" i="15"/>
  <c r="E119" i="15"/>
  <c r="D119" i="15"/>
  <c r="C119" i="15"/>
  <c r="B119" i="15"/>
  <c r="K118" i="15"/>
  <c r="J118" i="15"/>
  <c r="I118" i="15"/>
  <c r="H118" i="15"/>
  <c r="G118" i="15"/>
  <c r="F118" i="15"/>
  <c r="E118" i="15"/>
  <c r="D118" i="15"/>
  <c r="C118" i="15"/>
  <c r="B118" i="15"/>
  <c r="K117" i="15"/>
  <c r="J117" i="15"/>
  <c r="I117" i="15"/>
  <c r="H117" i="15"/>
  <c r="G117" i="15"/>
  <c r="F117" i="15"/>
  <c r="E117" i="15"/>
  <c r="D117" i="15"/>
  <c r="C117" i="15"/>
  <c r="B117" i="15"/>
  <c r="K116" i="15"/>
  <c r="J116" i="15"/>
  <c r="I116" i="15"/>
  <c r="H116" i="15"/>
  <c r="G116" i="15"/>
  <c r="F116" i="15"/>
  <c r="E116" i="15"/>
  <c r="D116" i="15"/>
  <c r="C116" i="15"/>
  <c r="B116" i="15"/>
  <c r="K115" i="15"/>
  <c r="J115" i="15"/>
  <c r="I115" i="15"/>
  <c r="H115" i="15"/>
  <c r="G115" i="15"/>
  <c r="F115" i="15"/>
  <c r="E115" i="15"/>
  <c r="D115" i="15"/>
  <c r="C115" i="15"/>
  <c r="B115" i="15"/>
  <c r="K114" i="15"/>
  <c r="J114" i="15"/>
  <c r="I114" i="15"/>
  <c r="H114" i="15"/>
  <c r="G114" i="15"/>
  <c r="F114" i="15"/>
  <c r="E114" i="15"/>
  <c r="D114" i="15"/>
  <c r="C114" i="15"/>
  <c r="B114" i="15"/>
  <c r="K113" i="15"/>
  <c r="J113" i="15"/>
  <c r="I113" i="15"/>
  <c r="H113" i="15"/>
  <c r="G113" i="15"/>
  <c r="F113" i="15"/>
  <c r="E113" i="15"/>
  <c r="D113" i="15"/>
  <c r="C113" i="15"/>
  <c r="B113" i="15"/>
  <c r="K112" i="15"/>
  <c r="J112" i="15"/>
  <c r="I112" i="15"/>
  <c r="H112" i="15"/>
  <c r="G112" i="15"/>
  <c r="F112" i="15"/>
  <c r="E112" i="15"/>
  <c r="D112" i="15"/>
  <c r="C112" i="15"/>
  <c r="B112" i="15"/>
  <c r="K111" i="15"/>
  <c r="J111" i="15"/>
  <c r="I111" i="15"/>
  <c r="H111" i="15"/>
  <c r="G111" i="15"/>
  <c r="F111" i="15"/>
  <c r="E111" i="15"/>
  <c r="D111" i="15"/>
  <c r="C111" i="15"/>
  <c r="B111" i="15"/>
  <c r="K110" i="15"/>
  <c r="J110" i="15"/>
  <c r="I110" i="15"/>
  <c r="H110" i="15"/>
  <c r="G110" i="15"/>
  <c r="F110" i="15"/>
  <c r="E110" i="15"/>
  <c r="D110" i="15"/>
  <c r="C110" i="15"/>
  <c r="B110" i="15"/>
  <c r="K109" i="15"/>
  <c r="J109" i="15"/>
  <c r="I109" i="15"/>
  <c r="H109" i="15"/>
  <c r="G109" i="15"/>
  <c r="F109" i="15"/>
  <c r="E109" i="15"/>
  <c r="D109" i="15"/>
  <c r="C109" i="15"/>
  <c r="B109" i="15"/>
  <c r="K108" i="15"/>
  <c r="J108" i="15"/>
  <c r="I108" i="15"/>
  <c r="H108" i="15"/>
  <c r="G108" i="15"/>
  <c r="F108" i="15"/>
  <c r="E108" i="15"/>
  <c r="D108" i="15"/>
  <c r="C108" i="15"/>
  <c r="B108" i="15"/>
  <c r="K107" i="15"/>
  <c r="J107" i="15"/>
  <c r="I107" i="15"/>
  <c r="H107" i="15"/>
  <c r="G107" i="15"/>
  <c r="F107" i="15"/>
  <c r="E107" i="15"/>
  <c r="D107" i="15"/>
  <c r="C107" i="15"/>
  <c r="B107" i="15"/>
  <c r="K106" i="15"/>
  <c r="J106" i="15"/>
  <c r="I106" i="15"/>
  <c r="H106" i="15"/>
  <c r="G106" i="15"/>
  <c r="F106" i="15"/>
  <c r="E106" i="15"/>
  <c r="D106" i="15"/>
  <c r="C106" i="15"/>
  <c r="B106" i="15"/>
  <c r="K105" i="15"/>
  <c r="J105" i="15"/>
  <c r="I105" i="15"/>
  <c r="H105" i="15"/>
  <c r="G105" i="15"/>
  <c r="F105" i="15"/>
  <c r="E105" i="15"/>
  <c r="D105" i="15"/>
  <c r="C105" i="15"/>
  <c r="B105" i="15"/>
  <c r="K104" i="15"/>
  <c r="J104" i="15"/>
  <c r="I104" i="15"/>
  <c r="H104" i="15"/>
  <c r="G104" i="15"/>
  <c r="F104" i="15"/>
  <c r="E104" i="15"/>
  <c r="D104" i="15"/>
  <c r="C104" i="15"/>
  <c r="B104" i="15"/>
  <c r="K103" i="15"/>
  <c r="J103" i="15"/>
  <c r="I103" i="15"/>
  <c r="H103" i="15"/>
  <c r="G103" i="15"/>
  <c r="F103" i="15"/>
  <c r="E103" i="15"/>
  <c r="D103" i="15"/>
  <c r="C103" i="15"/>
  <c r="B103" i="15"/>
  <c r="K102" i="15"/>
  <c r="J102" i="15"/>
  <c r="I102" i="15"/>
  <c r="H102" i="15"/>
  <c r="G102" i="15"/>
  <c r="F102" i="15"/>
  <c r="E102" i="15"/>
  <c r="D102" i="15"/>
  <c r="C102" i="15"/>
  <c r="B102" i="15"/>
  <c r="K101" i="15"/>
  <c r="J101" i="15"/>
  <c r="I101" i="15"/>
  <c r="H101" i="15"/>
  <c r="G101" i="15"/>
  <c r="F101" i="15"/>
  <c r="E101" i="15"/>
  <c r="D101" i="15"/>
  <c r="C101" i="15"/>
  <c r="B101" i="15"/>
  <c r="K100" i="15"/>
  <c r="J100" i="15"/>
  <c r="I100" i="15"/>
  <c r="H100" i="15"/>
  <c r="G100" i="15"/>
  <c r="F100" i="15"/>
  <c r="E100" i="15"/>
  <c r="D100" i="15"/>
  <c r="C100" i="15"/>
  <c r="B100" i="15"/>
  <c r="K99" i="15"/>
  <c r="J99" i="15"/>
  <c r="I99" i="15"/>
  <c r="H99" i="15"/>
  <c r="G99" i="15"/>
  <c r="F99" i="15"/>
  <c r="E99" i="15"/>
  <c r="D99" i="15"/>
  <c r="C99" i="15"/>
  <c r="B99" i="15"/>
  <c r="K98" i="15"/>
  <c r="J98" i="15"/>
  <c r="I98" i="15"/>
  <c r="H98" i="15"/>
  <c r="G98" i="15"/>
  <c r="F98" i="15"/>
  <c r="E98" i="15"/>
  <c r="D98" i="15"/>
  <c r="C98" i="15"/>
  <c r="B98" i="15"/>
  <c r="K97" i="15"/>
  <c r="J97" i="15"/>
  <c r="I97" i="15"/>
  <c r="H97" i="15"/>
  <c r="G97" i="15"/>
  <c r="F97" i="15"/>
  <c r="E97" i="15"/>
  <c r="D97" i="15"/>
  <c r="C97" i="15"/>
  <c r="B97" i="15"/>
  <c r="K96" i="15"/>
  <c r="J96" i="15"/>
  <c r="I96" i="15"/>
  <c r="H96" i="15"/>
  <c r="G96" i="15"/>
  <c r="F96" i="15"/>
  <c r="E96" i="15"/>
  <c r="D96" i="15"/>
  <c r="C96" i="15"/>
  <c r="B96" i="15"/>
  <c r="K95" i="15"/>
  <c r="J95" i="15"/>
  <c r="I95" i="15"/>
  <c r="H95" i="15"/>
  <c r="G95" i="15"/>
  <c r="F95" i="15"/>
  <c r="E95" i="15"/>
  <c r="D95" i="15"/>
  <c r="C95" i="15"/>
  <c r="B95" i="15"/>
  <c r="K94" i="15"/>
  <c r="J94" i="15"/>
  <c r="I94" i="15"/>
  <c r="H94" i="15"/>
  <c r="G94" i="15"/>
  <c r="F94" i="15"/>
  <c r="E94" i="15"/>
  <c r="D94" i="15"/>
  <c r="C94" i="15"/>
  <c r="B94" i="15"/>
  <c r="K93" i="15"/>
  <c r="J93" i="15"/>
  <c r="I93" i="15"/>
  <c r="H93" i="15"/>
  <c r="G93" i="15"/>
  <c r="F93" i="15"/>
  <c r="E93" i="15"/>
  <c r="D93" i="15"/>
  <c r="C93" i="15"/>
  <c r="B93" i="15"/>
  <c r="K92" i="15"/>
  <c r="J92" i="15"/>
  <c r="I92" i="15"/>
  <c r="H92" i="15"/>
  <c r="G92" i="15"/>
  <c r="F92" i="15"/>
  <c r="E92" i="15"/>
  <c r="D92" i="15"/>
  <c r="C92" i="15"/>
  <c r="B92" i="15"/>
  <c r="K91" i="15"/>
  <c r="J91" i="15"/>
  <c r="I91" i="15"/>
  <c r="H91" i="15"/>
  <c r="G91" i="15"/>
  <c r="F91" i="15"/>
  <c r="E91" i="15"/>
  <c r="D91" i="15"/>
  <c r="C91" i="15"/>
  <c r="B91" i="15"/>
  <c r="K90" i="15"/>
  <c r="J90" i="15"/>
  <c r="I90" i="15"/>
  <c r="H90" i="15"/>
  <c r="G90" i="15"/>
  <c r="F90" i="15"/>
  <c r="E90" i="15"/>
  <c r="D90" i="15"/>
  <c r="C90" i="15"/>
  <c r="B90" i="15"/>
  <c r="K89" i="15"/>
  <c r="J89" i="15"/>
  <c r="I89" i="15"/>
  <c r="H89" i="15"/>
  <c r="G89" i="15"/>
  <c r="F89" i="15"/>
  <c r="E89" i="15"/>
  <c r="D89" i="15"/>
  <c r="C89" i="15"/>
  <c r="B89" i="15"/>
  <c r="K88" i="15"/>
  <c r="J88" i="15"/>
  <c r="I88" i="15"/>
  <c r="H88" i="15"/>
  <c r="G88" i="15"/>
  <c r="F88" i="15"/>
  <c r="E88" i="15"/>
  <c r="D88" i="15"/>
  <c r="C88" i="15"/>
  <c r="B88" i="15"/>
  <c r="K87" i="15"/>
  <c r="J87" i="15"/>
  <c r="I87" i="15"/>
  <c r="H87" i="15"/>
  <c r="G87" i="15"/>
  <c r="F87" i="15"/>
  <c r="E87" i="15"/>
  <c r="D87" i="15"/>
  <c r="C87" i="15"/>
  <c r="B87" i="15"/>
  <c r="K86" i="15"/>
  <c r="J86" i="15"/>
  <c r="I86" i="15"/>
  <c r="H86" i="15"/>
  <c r="G86" i="15"/>
  <c r="F86" i="15"/>
  <c r="E86" i="15"/>
  <c r="D86" i="15"/>
  <c r="C86" i="15"/>
  <c r="B86" i="15"/>
  <c r="K85" i="15"/>
  <c r="J85" i="15"/>
  <c r="I85" i="15"/>
  <c r="H85" i="15"/>
  <c r="G85" i="15"/>
  <c r="F85" i="15"/>
  <c r="E85" i="15"/>
  <c r="D85" i="15"/>
  <c r="C85" i="15"/>
  <c r="B85" i="15"/>
  <c r="K84" i="15"/>
  <c r="J84" i="15"/>
  <c r="I84" i="15"/>
  <c r="H84" i="15"/>
  <c r="G84" i="15"/>
  <c r="F84" i="15"/>
  <c r="E84" i="15"/>
  <c r="D84" i="15"/>
  <c r="C84" i="15"/>
  <c r="B84" i="15"/>
  <c r="K83" i="15"/>
  <c r="J83" i="15"/>
  <c r="I83" i="15"/>
  <c r="H83" i="15"/>
  <c r="G83" i="15"/>
  <c r="F83" i="15"/>
  <c r="E83" i="15"/>
  <c r="D83" i="15"/>
  <c r="C83" i="15"/>
  <c r="B83" i="15"/>
  <c r="K82" i="15"/>
  <c r="J82" i="15"/>
  <c r="I82" i="15"/>
  <c r="H82" i="15"/>
  <c r="G82" i="15"/>
  <c r="F82" i="15"/>
  <c r="E82" i="15"/>
  <c r="D82" i="15"/>
  <c r="C82" i="15"/>
  <c r="B82" i="15"/>
  <c r="K81" i="15"/>
  <c r="J81" i="15"/>
  <c r="I81" i="15"/>
  <c r="H81" i="15"/>
  <c r="G81" i="15"/>
  <c r="F81" i="15"/>
  <c r="E81" i="15"/>
  <c r="D81" i="15"/>
  <c r="C81" i="15"/>
  <c r="B81" i="15"/>
  <c r="K80" i="15"/>
  <c r="J80" i="15"/>
  <c r="I80" i="15"/>
  <c r="H80" i="15"/>
  <c r="G80" i="15"/>
  <c r="F80" i="15"/>
  <c r="E80" i="15"/>
  <c r="D80" i="15"/>
  <c r="C80" i="15"/>
  <c r="B80" i="15"/>
  <c r="K79" i="15"/>
  <c r="J79" i="15"/>
  <c r="I79" i="15"/>
  <c r="H79" i="15"/>
  <c r="G79" i="15"/>
  <c r="F79" i="15"/>
  <c r="E79" i="15"/>
  <c r="D79" i="15"/>
  <c r="C79" i="15"/>
  <c r="B79" i="15"/>
  <c r="K78" i="15"/>
  <c r="J78" i="15"/>
  <c r="I78" i="15"/>
  <c r="H78" i="15"/>
  <c r="G78" i="15"/>
  <c r="F78" i="15"/>
  <c r="E78" i="15"/>
  <c r="D78" i="15"/>
  <c r="C78" i="15"/>
  <c r="B78" i="15"/>
  <c r="K77" i="15"/>
  <c r="J77" i="15"/>
  <c r="I77" i="15"/>
  <c r="H77" i="15"/>
  <c r="G77" i="15"/>
  <c r="F77" i="15"/>
  <c r="E77" i="15"/>
  <c r="D77" i="15"/>
  <c r="C77" i="15"/>
  <c r="B77" i="15"/>
  <c r="K76" i="15"/>
  <c r="J76" i="15"/>
  <c r="I76" i="15"/>
  <c r="H76" i="15"/>
  <c r="G76" i="15"/>
  <c r="F76" i="15"/>
  <c r="E76" i="15"/>
  <c r="D76" i="15"/>
  <c r="C76" i="15"/>
  <c r="B76" i="15"/>
  <c r="K75" i="15"/>
  <c r="J75" i="15"/>
  <c r="I75" i="15"/>
  <c r="H75" i="15"/>
  <c r="G75" i="15"/>
  <c r="F75" i="15"/>
  <c r="E75" i="15"/>
  <c r="D75" i="15"/>
  <c r="C75" i="15"/>
  <c r="B75" i="15"/>
  <c r="K74" i="15"/>
  <c r="J74" i="15"/>
  <c r="I74" i="15"/>
  <c r="H74" i="15"/>
  <c r="G74" i="15"/>
  <c r="F74" i="15"/>
  <c r="E74" i="15"/>
  <c r="D74" i="15"/>
  <c r="C74" i="15"/>
  <c r="B74" i="15"/>
  <c r="K73" i="15"/>
  <c r="J73" i="15"/>
  <c r="I73" i="15"/>
  <c r="H73" i="15"/>
  <c r="G73" i="15"/>
  <c r="F73" i="15"/>
  <c r="E73" i="15"/>
  <c r="D73" i="15"/>
  <c r="C73" i="15"/>
  <c r="B73" i="15"/>
  <c r="K72" i="15"/>
  <c r="J72" i="15"/>
  <c r="I72" i="15"/>
  <c r="H72" i="15"/>
  <c r="G72" i="15"/>
  <c r="F72" i="15"/>
  <c r="E72" i="15"/>
  <c r="D72" i="15"/>
  <c r="C72" i="15"/>
  <c r="B72" i="15"/>
  <c r="K71" i="15"/>
  <c r="J71" i="15"/>
  <c r="I71" i="15"/>
  <c r="H71" i="15"/>
  <c r="G71" i="15"/>
  <c r="F71" i="15"/>
  <c r="E71" i="15"/>
  <c r="D71" i="15"/>
  <c r="C71" i="15"/>
  <c r="B71" i="15"/>
  <c r="K70" i="15"/>
  <c r="J70" i="15"/>
  <c r="I70" i="15"/>
  <c r="H70" i="15"/>
  <c r="G70" i="15"/>
  <c r="F70" i="15"/>
  <c r="E70" i="15"/>
  <c r="D70" i="15"/>
  <c r="C70" i="15"/>
  <c r="B70" i="15"/>
  <c r="K69" i="15"/>
  <c r="J69" i="15"/>
  <c r="I69" i="15"/>
  <c r="H69" i="15"/>
  <c r="G69" i="15"/>
  <c r="F69" i="15"/>
  <c r="E69" i="15"/>
  <c r="D69" i="15"/>
  <c r="C69" i="15"/>
  <c r="B69" i="15"/>
  <c r="K68" i="15"/>
  <c r="J68" i="15"/>
  <c r="I68" i="15"/>
  <c r="H68" i="15"/>
  <c r="G68" i="15"/>
  <c r="F68" i="15"/>
  <c r="E68" i="15"/>
  <c r="D68" i="15"/>
  <c r="C68" i="15"/>
  <c r="B68" i="15"/>
  <c r="K67" i="15"/>
  <c r="J67" i="15"/>
  <c r="I67" i="15"/>
  <c r="H67" i="15"/>
  <c r="G67" i="15"/>
  <c r="F67" i="15"/>
  <c r="E67" i="15"/>
  <c r="D67" i="15"/>
  <c r="C67" i="15"/>
  <c r="B67" i="15"/>
  <c r="K66" i="15"/>
  <c r="J66" i="15"/>
  <c r="I66" i="15"/>
  <c r="H66" i="15"/>
  <c r="G66" i="15"/>
  <c r="F66" i="15"/>
  <c r="E66" i="15"/>
  <c r="D66" i="15"/>
  <c r="C66" i="15"/>
  <c r="B66" i="15"/>
  <c r="K65" i="15"/>
  <c r="J65" i="15"/>
  <c r="I65" i="15"/>
  <c r="H65" i="15"/>
  <c r="G65" i="15"/>
  <c r="F65" i="15"/>
  <c r="E65" i="15"/>
  <c r="D65" i="15"/>
  <c r="C65" i="15"/>
  <c r="B65" i="15"/>
  <c r="K64" i="15"/>
  <c r="J64" i="15"/>
  <c r="I64" i="15"/>
  <c r="H64" i="15"/>
  <c r="G64" i="15"/>
  <c r="F64" i="15"/>
  <c r="E64" i="15"/>
  <c r="D64" i="15"/>
  <c r="C64" i="15"/>
  <c r="B64" i="15"/>
  <c r="K63" i="15"/>
  <c r="J63" i="15"/>
  <c r="I63" i="15"/>
  <c r="H63" i="15"/>
  <c r="G63" i="15"/>
  <c r="F63" i="15"/>
  <c r="E63" i="15"/>
  <c r="D63" i="15"/>
  <c r="C63" i="15"/>
  <c r="B63" i="15"/>
  <c r="K62" i="15"/>
  <c r="J62" i="15"/>
  <c r="I62" i="15"/>
  <c r="H62" i="15"/>
  <c r="G62" i="15"/>
  <c r="F62" i="15"/>
  <c r="E62" i="15"/>
  <c r="D62" i="15"/>
  <c r="C62" i="15"/>
  <c r="B62" i="15"/>
  <c r="K61" i="15"/>
  <c r="J61" i="15"/>
  <c r="I61" i="15"/>
  <c r="H61" i="15"/>
  <c r="G61" i="15"/>
  <c r="F61" i="15"/>
  <c r="E61" i="15"/>
  <c r="D61" i="15"/>
  <c r="C61" i="15"/>
  <c r="B61" i="15"/>
  <c r="K60" i="15"/>
  <c r="J60" i="15"/>
  <c r="I60" i="15"/>
  <c r="H60" i="15"/>
  <c r="G60" i="15"/>
  <c r="F60" i="15"/>
  <c r="E60" i="15"/>
  <c r="D60" i="15"/>
  <c r="C60" i="15"/>
  <c r="B60" i="15"/>
  <c r="K59" i="15"/>
  <c r="J59" i="15"/>
  <c r="I59" i="15"/>
  <c r="H59" i="15"/>
  <c r="G59" i="15"/>
  <c r="F59" i="15"/>
  <c r="E59" i="15"/>
  <c r="D59" i="15"/>
  <c r="C59" i="15"/>
  <c r="B59" i="15"/>
  <c r="K58" i="15"/>
  <c r="J58" i="15"/>
  <c r="I58" i="15"/>
  <c r="H58" i="15"/>
  <c r="G58" i="15"/>
  <c r="F58" i="15"/>
  <c r="E58" i="15"/>
  <c r="D58" i="15"/>
  <c r="C58" i="15"/>
  <c r="B58" i="15"/>
  <c r="K57" i="15"/>
  <c r="J57" i="15"/>
  <c r="I57" i="15"/>
  <c r="H57" i="15"/>
  <c r="G57" i="15"/>
  <c r="F57" i="15"/>
  <c r="E57" i="15"/>
  <c r="D57" i="15"/>
  <c r="C57" i="15"/>
  <c r="B57" i="15"/>
  <c r="K56" i="15"/>
  <c r="J56" i="15"/>
  <c r="I56" i="15"/>
  <c r="H56" i="15"/>
  <c r="G56" i="15"/>
  <c r="F56" i="15"/>
  <c r="E56" i="15"/>
  <c r="D56" i="15"/>
  <c r="C56" i="15"/>
  <c r="B56" i="15"/>
  <c r="K55" i="15"/>
  <c r="J55" i="15"/>
  <c r="I55" i="15"/>
  <c r="H55" i="15"/>
  <c r="G55" i="15"/>
  <c r="F55" i="15"/>
  <c r="E55" i="15"/>
  <c r="D55" i="15"/>
  <c r="C55" i="15"/>
  <c r="B55" i="15"/>
  <c r="K54" i="15"/>
  <c r="J54" i="15"/>
  <c r="I54" i="15"/>
  <c r="H54" i="15"/>
  <c r="G54" i="15"/>
  <c r="F54" i="15"/>
  <c r="E54" i="15"/>
  <c r="D54" i="15"/>
  <c r="C54" i="15"/>
  <c r="B54" i="15"/>
  <c r="K53" i="15"/>
  <c r="J53" i="15"/>
  <c r="I53" i="15"/>
  <c r="H53" i="15"/>
  <c r="G53" i="15"/>
  <c r="F53" i="15"/>
  <c r="E53" i="15"/>
  <c r="D53" i="15"/>
  <c r="C53" i="15"/>
  <c r="B53" i="15"/>
  <c r="K52" i="15"/>
  <c r="J52" i="15"/>
  <c r="I52" i="15"/>
  <c r="H52" i="15"/>
  <c r="G52" i="15"/>
  <c r="F52" i="15"/>
  <c r="E52" i="15"/>
  <c r="D52" i="15"/>
  <c r="C52" i="15"/>
  <c r="B52" i="15"/>
  <c r="K51" i="15"/>
  <c r="J51" i="15"/>
  <c r="I51" i="15"/>
  <c r="H51" i="15"/>
  <c r="G51" i="15"/>
  <c r="F51" i="15"/>
  <c r="E51" i="15"/>
  <c r="D51" i="15"/>
  <c r="C51" i="15"/>
  <c r="B51" i="15"/>
  <c r="K50" i="15"/>
  <c r="J50" i="15"/>
  <c r="I50" i="15"/>
  <c r="H50" i="15"/>
  <c r="G50" i="15"/>
  <c r="F50" i="15"/>
  <c r="E50" i="15"/>
  <c r="D50" i="15"/>
  <c r="C50" i="15"/>
  <c r="B50" i="15"/>
  <c r="K49" i="15"/>
  <c r="J49" i="15"/>
  <c r="I49" i="15"/>
  <c r="H49" i="15"/>
  <c r="G49" i="15"/>
  <c r="F49" i="15"/>
  <c r="E49" i="15"/>
  <c r="D49" i="15"/>
  <c r="C49" i="15"/>
  <c r="B49" i="15"/>
  <c r="K48" i="15"/>
  <c r="J48" i="15"/>
  <c r="I48" i="15"/>
  <c r="H48" i="15"/>
  <c r="G48" i="15"/>
  <c r="F48" i="15"/>
  <c r="E48" i="15"/>
  <c r="D48" i="15"/>
  <c r="C48" i="15"/>
  <c r="B48" i="15"/>
  <c r="K47" i="15"/>
  <c r="J47" i="15"/>
  <c r="I47" i="15"/>
  <c r="H47" i="15"/>
  <c r="G47" i="15"/>
  <c r="F47" i="15"/>
  <c r="E47" i="15"/>
  <c r="D47" i="15"/>
  <c r="C47" i="15"/>
  <c r="B47" i="15"/>
  <c r="K46" i="15"/>
  <c r="J46" i="15"/>
  <c r="I46" i="15"/>
  <c r="H46" i="15"/>
  <c r="G46" i="15"/>
  <c r="F46" i="15"/>
  <c r="E46" i="15"/>
  <c r="D46" i="15"/>
  <c r="C46" i="15"/>
  <c r="B46" i="15"/>
  <c r="K45" i="15"/>
  <c r="J45" i="15"/>
  <c r="I45" i="15"/>
  <c r="H45" i="15"/>
  <c r="G45" i="15"/>
  <c r="F45" i="15"/>
  <c r="E45" i="15"/>
  <c r="D45" i="15"/>
  <c r="C45" i="15"/>
  <c r="B45" i="15"/>
  <c r="K44" i="15"/>
  <c r="J44" i="15"/>
  <c r="I44" i="15"/>
  <c r="H44" i="15"/>
  <c r="G44" i="15"/>
  <c r="F44" i="15"/>
  <c r="E44" i="15"/>
  <c r="D44" i="15"/>
  <c r="C44" i="15"/>
  <c r="B44" i="15"/>
  <c r="K43" i="15"/>
  <c r="J43" i="15"/>
  <c r="I43" i="15"/>
  <c r="H43" i="15"/>
  <c r="G43" i="15"/>
  <c r="F43" i="15"/>
  <c r="E43" i="15"/>
  <c r="D43" i="15"/>
  <c r="C43" i="15"/>
  <c r="B43" i="15"/>
  <c r="K42" i="15"/>
  <c r="J42" i="15"/>
  <c r="I42" i="15"/>
  <c r="H42" i="15"/>
  <c r="G42" i="15"/>
  <c r="F42" i="15"/>
  <c r="E42" i="15"/>
  <c r="D42" i="15"/>
  <c r="C42" i="15"/>
  <c r="B42" i="15"/>
  <c r="K41" i="15"/>
  <c r="J41" i="15"/>
  <c r="I41" i="15"/>
  <c r="H41" i="15"/>
  <c r="G41" i="15"/>
  <c r="F41" i="15"/>
  <c r="E41" i="15"/>
  <c r="D41" i="15"/>
  <c r="C41" i="15"/>
  <c r="B41" i="15"/>
  <c r="K40" i="15"/>
  <c r="J40" i="15"/>
  <c r="I40" i="15"/>
  <c r="H40" i="15"/>
  <c r="G40" i="15"/>
  <c r="F40" i="15"/>
  <c r="E40" i="15"/>
  <c r="D40" i="15"/>
  <c r="C40" i="15"/>
  <c r="B40" i="15"/>
  <c r="K39" i="15"/>
  <c r="J39" i="15"/>
  <c r="I39" i="15"/>
  <c r="H39" i="15"/>
  <c r="G39" i="15"/>
  <c r="F39" i="15"/>
  <c r="E39" i="15"/>
  <c r="D39" i="15"/>
  <c r="C39" i="15"/>
  <c r="B39" i="15"/>
  <c r="K38" i="15"/>
  <c r="J38" i="15"/>
  <c r="I38" i="15"/>
  <c r="H38" i="15"/>
  <c r="G38" i="15"/>
  <c r="F38" i="15"/>
  <c r="E38" i="15"/>
  <c r="D38" i="15"/>
  <c r="C38" i="15"/>
  <c r="B38" i="15"/>
  <c r="K37" i="15"/>
  <c r="J37" i="15"/>
  <c r="I37" i="15"/>
  <c r="H37" i="15"/>
  <c r="G37" i="15"/>
  <c r="F37" i="15"/>
  <c r="E37" i="15"/>
  <c r="D37" i="15"/>
  <c r="C37" i="15"/>
  <c r="B37" i="15"/>
  <c r="K36" i="15"/>
  <c r="J36" i="15"/>
  <c r="I36" i="15"/>
  <c r="H36" i="15"/>
  <c r="G36" i="15"/>
  <c r="F36" i="15"/>
  <c r="E36" i="15"/>
  <c r="D36" i="15"/>
  <c r="C36" i="15"/>
  <c r="B36" i="15"/>
  <c r="K35" i="15"/>
  <c r="J35" i="15"/>
  <c r="I35" i="15"/>
  <c r="H35" i="15"/>
  <c r="G35" i="15"/>
  <c r="F35" i="15"/>
  <c r="E35" i="15"/>
  <c r="D35" i="15"/>
  <c r="C35" i="15"/>
  <c r="B35" i="15"/>
  <c r="K34" i="15"/>
  <c r="J34" i="15"/>
  <c r="I34" i="15"/>
  <c r="H34" i="15"/>
  <c r="G34" i="15"/>
  <c r="F34" i="15"/>
  <c r="E34" i="15"/>
  <c r="D34" i="15"/>
  <c r="C34" i="15"/>
  <c r="B34" i="15"/>
  <c r="K33" i="15"/>
  <c r="J33" i="15"/>
  <c r="I33" i="15"/>
  <c r="H33" i="15"/>
  <c r="G33" i="15"/>
  <c r="F33" i="15"/>
  <c r="E33" i="15"/>
  <c r="D33" i="15"/>
  <c r="C33" i="15"/>
  <c r="B33" i="15"/>
  <c r="K32" i="15"/>
  <c r="J32" i="15"/>
  <c r="I32" i="15"/>
  <c r="H32" i="15"/>
  <c r="G32" i="15"/>
  <c r="F32" i="15"/>
  <c r="E32" i="15"/>
  <c r="D32" i="15"/>
  <c r="C32" i="15"/>
  <c r="B32" i="15"/>
  <c r="K31" i="15"/>
  <c r="J31" i="15"/>
  <c r="I31" i="15"/>
  <c r="H31" i="15"/>
  <c r="G31" i="15"/>
  <c r="F31" i="15"/>
  <c r="E31" i="15"/>
  <c r="D31" i="15"/>
  <c r="C31" i="15"/>
  <c r="B31" i="15"/>
  <c r="K30" i="15"/>
  <c r="J30" i="15"/>
  <c r="I30" i="15"/>
  <c r="H30" i="15"/>
  <c r="G30" i="15"/>
  <c r="F30" i="15"/>
  <c r="E30" i="15"/>
  <c r="D30" i="15"/>
  <c r="C30" i="15"/>
  <c r="B30" i="15"/>
  <c r="K29" i="15"/>
  <c r="J29" i="15"/>
  <c r="I29" i="15"/>
  <c r="H29" i="15"/>
  <c r="G29" i="15"/>
  <c r="F29" i="15"/>
  <c r="E29" i="15"/>
  <c r="D29" i="15"/>
  <c r="C29" i="15"/>
  <c r="B29" i="15"/>
  <c r="K28" i="15"/>
  <c r="J28" i="15"/>
  <c r="I28" i="15"/>
  <c r="H28" i="15"/>
  <c r="G28" i="15"/>
  <c r="F28" i="15"/>
  <c r="E28" i="15"/>
  <c r="D28" i="15"/>
  <c r="C28" i="15"/>
  <c r="B28" i="15"/>
  <c r="K27" i="15"/>
  <c r="J27" i="15"/>
  <c r="I27" i="15"/>
  <c r="H27" i="15"/>
  <c r="G27" i="15"/>
  <c r="F27" i="15"/>
  <c r="E27" i="15"/>
  <c r="D27" i="15"/>
  <c r="C27" i="15"/>
  <c r="B27" i="15"/>
  <c r="K26" i="15"/>
  <c r="J26" i="15"/>
  <c r="I26" i="15"/>
  <c r="H26" i="15"/>
  <c r="G26" i="15"/>
  <c r="F26" i="15"/>
  <c r="E26" i="15"/>
  <c r="D26" i="15"/>
  <c r="C26" i="15"/>
  <c r="B26" i="15"/>
  <c r="K25" i="15"/>
  <c r="J25" i="15"/>
  <c r="I25" i="15"/>
  <c r="H25" i="15"/>
  <c r="G25" i="15"/>
  <c r="F25" i="15"/>
  <c r="E25" i="15"/>
  <c r="D25" i="15"/>
  <c r="C25" i="15"/>
  <c r="B25" i="15"/>
  <c r="K24" i="15"/>
  <c r="J24" i="15"/>
  <c r="I24" i="15"/>
  <c r="H24" i="15"/>
  <c r="G24" i="15"/>
  <c r="F24" i="15"/>
  <c r="E24" i="15"/>
  <c r="D24" i="15"/>
  <c r="C24" i="15"/>
  <c r="B24" i="15"/>
  <c r="K23" i="15"/>
  <c r="J23" i="15"/>
  <c r="I23" i="15"/>
  <c r="H23" i="15"/>
  <c r="G23" i="15"/>
  <c r="F23" i="15"/>
  <c r="E23" i="15"/>
  <c r="D23" i="15"/>
  <c r="C23" i="15"/>
  <c r="B23" i="15"/>
  <c r="K22" i="15"/>
  <c r="J22" i="15"/>
  <c r="I22" i="15"/>
  <c r="H22" i="15"/>
  <c r="G22" i="15"/>
  <c r="F22" i="15"/>
  <c r="E22" i="15"/>
  <c r="D22" i="15"/>
  <c r="C22" i="15"/>
  <c r="B22" i="15"/>
  <c r="K21" i="15"/>
  <c r="J21" i="15"/>
  <c r="I21" i="15"/>
  <c r="H21" i="15"/>
  <c r="G21" i="15"/>
  <c r="F21" i="15"/>
  <c r="E21" i="15"/>
  <c r="D21" i="15"/>
  <c r="C21" i="15"/>
  <c r="B21" i="15"/>
  <c r="K20" i="15"/>
  <c r="J20" i="15"/>
  <c r="I20" i="15"/>
  <c r="H20" i="15"/>
  <c r="G20" i="15"/>
  <c r="F20" i="15"/>
  <c r="E20" i="15"/>
  <c r="D20" i="15"/>
  <c r="C20" i="15"/>
  <c r="B20" i="15"/>
  <c r="K19" i="15"/>
  <c r="J19" i="15"/>
  <c r="I19" i="15"/>
  <c r="H19" i="15"/>
  <c r="G19" i="15"/>
  <c r="F19" i="15"/>
  <c r="E19" i="15"/>
  <c r="D19" i="15"/>
  <c r="C19" i="15"/>
  <c r="B19" i="15"/>
  <c r="K18" i="15"/>
  <c r="J18" i="15"/>
  <c r="I18" i="15"/>
  <c r="H18" i="15"/>
  <c r="G18" i="15"/>
  <c r="F18" i="15"/>
  <c r="E18" i="15"/>
  <c r="D18" i="15"/>
  <c r="C18" i="15"/>
  <c r="B18" i="15"/>
  <c r="K17" i="15"/>
  <c r="J17" i="15"/>
  <c r="I17" i="15"/>
  <c r="H17" i="15"/>
  <c r="G17" i="15"/>
  <c r="F17" i="15"/>
  <c r="E17" i="15"/>
  <c r="D17" i="15"/>
  <c r="C17" i="15"/>
  <c r="B17" i="15"/>
  <c r="K16" i="15"/>
  <c r="J16" i="15"/>
  <c r="I16" i="15"/>
  <c r="H16" i="15"/>
  <c r="G16" i="15"/>
  <c r="F16" i="15"/>
  <c r="E16" i="15"/>
  <c r="D16" i="15"/>
  <c r="C16" i="15"/>
  <c r="B16" i="15"/>
  <c r="K15" i="15"/>
  <c r="J15" i="15"/>
  <c r="I15" i="15"/>
  <c r="H15" i="15"/>
  <c r="G15" i="15"/>
  <c r="F15" i="15"/>
  <c r="E15" i="15"/>
  <c r="D15" i="15"/>
  <c r="C15" i="15"/>
  <c r="B15" i="15"/>
  <c r="K14" i="15"/>
  <c r="J14" i="15"/>
  <c r="I14" i="15"/>
  <c r="H14" i="15"/>
  <c r="G14" i="15"/>
  <c r="F14" i="15"/>
  <c r="E14" i="15"/>
  <c r="D14" i="15"/>
  <c r="C14" i="15"/>
  <c r="B14" i="15"/>
  <c r="K13" i="15"/>
  <c r="J13" i="15"/>
  <c r="I13" i="15"/>
  <c r="H13" i="15"/>
  <c r="G13" i="15"/>
  <c r="F13" i="15"/>
  <c r="E13" i="15"/>
  <c r="D13" i="15"/>
  <c r="C13" i="15"/>
  <c r="B13" i="15"/>
  <c r="K12" i="15"/>
  <c r="J12" i="15"/>
  <c r="I12" i="15"/>
  <c r="H12" i="15"/>
  <c r="G12" i="15"/>
  <c r="F12" i="15"/>
  <c r="E12" i="15"/>
  <c r="D12" i="15"/>
  <c r="C12" i="15"/>
  <c r="B12" i="15"/>
  <c r="K11" i="15"/>
  <c r="J11" i="15"/>
  <c r="I11" i="15"/>
  <c r="H11" i="15"/>
  <c r="G11" i="15"/>
  <c r="F11" i="15"/>
  <c r="E11" i="15"/>
  <c r="D11" i="15"/>
  <c r="C11" i="15"/>
  <c r="B11" i="15"/>
  <c r="K10" i="15"/>
  <c r="J10" i="15"/>
  <c r="I10" i="15"/>
  <c r="H10" i="15"/>
  <c r="G10" i="15"/>
  <c r="F10" i="15"/>
  <c r="E10" i="15"/>
  <c r="D10" i="15"/>
  <c r="C10" i="15"/>
  <c r="B10" i="15"/>
  <c r="K9" i="15"/>
  <c r="J9" i="15"/>
  <c r="I9" i="15"/>
  <c r="H9" i="15"/>
  <c r="G9" i="15"/>
  <c r="F9" i="15"/>
  <c r="E9" i="15"/>
  <c r="D9" i="15"/>
  <c r="C9" i="15"/>
  <c r="B9" i="15"/>
  <c r="K8" i="15"/>
  <c r="J8" i="15"/>
  <c r="I8" i="15"/>
  <c r="H8" i="15"/>
  <c r="G8" i="15"/>
  <c r="F8" i="15"/>
  <c r="E8" i="15"/>
  <c r="D8" i="15"/>
  <c r="C8" i="15"/>
  <c r="B8" i="15"/>
  <c r="K7" i="15"/>
  <c r="J7" i="15"/>
  <c r="I7" i="15"/>
  <c r="H7" i="15"/>
  <c r="G7" i="15"/>
  <c r="F7" i="15"/>
  <c r="E7" i="15"/>
  <c r="D7" i="15"/>
  <c r="C7" i="15"/>
  <c r="B7" i="15"/>
  <c r="K6" i="15"/>
  <c r="J6" i="15"/>
  <c r="I6" i="15"/>
  <c r="H6" i="15"/>
  <c r="G6" i="15"/>
  <c r="F6" i="15"/>
  <c r="E6" i="15"/>
  <c r="D6" i="15"/>
  <c r="C6" i="15"/>
  <c r="B6" i="15"/>
  <c r="K5" i="15"/>
  <c r="J5" i="15"/>
  <c r="I5" i="15"/>
  <c r="H5" i="15"/>
  <c r="G5" i="15"/>
  <c r="F5" i="15"/>
  <c r="E5" i="15"/>
  <c r="D5" i="15"/>
  <c r="C5" i="15"/>
  <c r="B5" i="15"/>
  <c r="K4" i="15"/>
  <c r="J4" i="15"/>
  <c r="I4" i="15"/>
  <c r="H4" i="15"/>
  <c r="G4" i="15"/>
  <c r="F4" i="15"/>
  <c r="E4" i="15"/>
  <c r="D4" i="15"/>
  <c r="C4" i="15"/>
  <c r="B4" i="15"/>
  <c r="K3" i="15"/>
  <c r="J3" i="15"/>
  <c r="I3" i="15"/>
  <c r="H3" i="15"/>
  <c r="G3" i="15"/>
  <c r="F3" i="15"/>
  <c r="E3" i="15"/>
  <c r="D3" i="15"/>
  <c r="C3" i="15"/>
  <c r="B3" i="15"/>
  <c r="G81" i="14"/>
  <c r="D81" i="14"/>
  <c r="G80" i="14"/>
  <c r="D80" i="14"/>
  <c r="G79" i="14"/>
  <c r="D79" i="14"/>
  <c r="G78" i="14"/>
  <c r="D78" i="14"/>
  <c r="G67" i="14"/>
  <c r="D67" i="14"/>
  <c r="G66" i="14"/>
  <c r="D66" i="14"/>
  <c r="S47" i="14"/>
  <c r="T45" i="14"/>
  <c r="S45" i="14"/>
  <c r="T44" i="14"/>
  <c r="S44" i="14"/>
  <c r="T43" i="14"/>
  <c r="S43" i="14"/>
  <c r="T42" i="14"/>
  <c r="S42" i="14"/>
  <c r="V45" i="14"/>
  <c r="V44" i="14"/>
  <c r="V43" i="14"/>
  <c r="V42" i="14"/>
  <c r="V41" i="14" a="1"/>
  <c r="V41" i="14"/>
  <c r="T41" i="14"/>
  <c r="T47" i="14" s="1"/>
  <c r="S41" i="14"/>
  <c r="B529" i="13"/>
  <c r="B524" i="13"/>
  <c r="C524" i="13" s="1"/>
  <c r="C489" i="13"/>
  <c r="C487" i="13"/>
  <c r="B476" i="13"/>
  <c r="C486" i="13" s="1"/>
  <c r="C471" i="13"/>
  <c r="B468" i="13"/>
  <c r="B466" i="13"/>
  <c r="B464" i="13"/>
  <c r="C456" i="13"/>
  <c r="G529" i="13" s="1"/>
  <c r="B456" i="13"/>
  <c r="L440" i="13"/>
  <c r="K439" i="13" a="1"/>
  <c r="L438" i="13"/>
  <c r="J438" i="13" a="1"/>
  <c r="K438" i="13" s="1"/>
  <c r="J437" i="13"/>
  <c r="I437" i="13" a="1"/>
  <c r="L437" i="13" s="1"/>
  <c r="I437" i="13"/>
  <c r="L436" i="13"/>
  <c r="K436" i="13"/>
  <c r="J436" i="13"/>
  <c r="H436" i="13" a="1"/>
  <c r="I436" i="13" s="1"/>
  <c r="H436" i="13"/>
  <c r="L435" i="13"/>
  <c r="K435" i="13"/>
  <c r="I435" i="13"/>
  <c r="G435" i="13" a="1"/>
  <c r="J435" i="13" s="1"/>
  <c r="L434" i="13"/>
  <c r="J434" i="13"/>
  <c r="H434" i="13"/>
  <c r="F434" i="13" a="1"/>
  <c r="I434" i="13" s="1"/>
  <c r="L433" i="13"/>
  <c r="K433" i="13"/>
  <c r="J433" i="13"/>
  <c r="H433" i="13"/>
  <c r="F433" i="13"/>
  <c r="E433" i="13" a="1"/>
  <c r="I433" i="13" s="1"/>
  <c r="E433" i="13"/>
  <c r="K432" i="13"/>
  <c r="I432" i="13"/>
  <c r="E432" i="13"/>
  <c r="D432" i="13" a="1"/>
  <c r="J432" i="13" s="1"/>
  <c r="D432" i="13"/>
  <c r="G431" i="13"/>
  <c r="E431" i="13"/>
  <c r="C431" i="13" a="1"/>
  <c r="L431" i="13" s="1"/>
  <c r="L424" i="13"/>
  <c r="B455" i="13" s="1"/>
  <c r="C455" i="13" s="1"/>
  <c r="K423" i="13" a="1"/>
  <c r="L422" i="13"/>
  <c r="B526" i="13" s="1"/>
  <c r="C526" i="13" s="1"/>
  <c r="J422" i="13" a="1"/>
  <c r="K422" i="13" s="1"/>
  <c r="J421" i="13"/>
  <c r="I421" i="13" a="1"/>
  <c r="L421" i="13" s="1"/>
  <c r="I421" i="13"/>
  <c r="K420" i="13"/>
  <c r="I420" i="13"/>
  <c r="H420" i="13" a="1"/>
  <c r="L420" i="13" s="1"/>
  <c r="B451" i="13" s="1"/>
  <c r="C451" i="13" s="1"/>
  <c r="H420" i="13"/>
  <c r="K419" i="13"/>
  <c r="I419" i="13"/>
  <c r="G419" i="13" a="1"/>
  <c r="J419" i="13" s="1"/>
  <c r="L418" i="13"/>
  <c r="J418" i="13"/>
  <c r="H418" i="13"/>
  <c r="F418" i="13" a="1"/>
  <c r="I418" i="13" s="1"/>
  <c r="L417" i="13"/>
  <c r="K417" i="13"/>
  <c r="J417" i="13"/>
  <c r="H417" i="13"/>
  <c r="F417" i="13"/>
  <c r="E417" i="13" a="1"/>
  <c r="I417" i="13" s="1"/>
  <c r="E417" i="13"/>
  <c r="K416" i="13"/>
  <c r="I416" i="13"/>
  <c r="E416" i="13"/>
  <c r="D416" i="13" a="1"/>
  <c r="J416" i="13" s="1"/>
  <c r="D416" i="13"/>
  <c r="G415" i="13"/>
  <c r="C415" i="13" a="1"/>
  <c r="E415" i="13" s="1"/>
  <c r="Y388" i="13"/>
  <c r="AB388" i="15" s="1"/>
  <c r="X388" i="13"/>
  <c r="AA388" i="15" s="1"/>
  <c r="W388" i="13"/>
  <c r="Z388" i="15" s="1"/>
  <c r="V388" i="13"/>
  <c r="Y388" i="15" s="1"/>
  <c r="U388" i="13"/>
  <c r="X388" i="15" s="1"/>
  <c r="T388" i="13"/>
  <c r="W388" i="15" s="1"/>
  <c r="S388" i="13"/>
  <c r="R388" i="13"/>
  <c r="U388" i="15" s="1"/>
  <c r="Q388" i="13"/>
  <c r="T388" i="15" s="1"/>
  <c r="P388" i="13"/>
  <c r="S388" i="15" s="1"/>
  <c r="O388" i="13"/>
  <c r="R388" i="15" s="1"/>
  <c r="Y387" i="13"/>
  <c r="X387" i="13"/>
  <c r="AA387" i="15" s="1"/>
  <c r="W387" i="13"/>
  <c r="Z387" i="15" s="1"/>
  <c r="V387" i="13"/>
  <c r="Y387" i="15" s="1"/>
  <c r="U387" i="13"/>
  <c r="X387" i="15" s="1"/>
  <c r="T387" i="13"/>
  <c r="W387" i="15" s="1"/>
  <c r="S387" i="13"/>
  <c r="V387" i="15" s="1"/>
  <c r="R387" i="13"/>
  <c r="U387" i="15" s="1"/>
  <c r="Q387" i="13"/>
  <c r="P387" i="13"/>
  <c r="S387" i="15" s="1"/>
  <c r="O387" i="13"/>
  <c r="R387" i="15" s="1"/>
  <c r="Y386" i="13"/>
  <c r="AB386" i="15" s="1"/>
  <c r="X386" i="13"/>
  <c r="AA386" i="15" s="1"/>
  <c r="W386" i="13"/>
  <c r="V386" i="13"/>
  <c r="Y386" i="15" s="1"/>
  <c r="U386" i="13"/>
  <c r="X386" i="15" s="1"/>
  <c r="T386" i="13"/>
  <c r="W386" i="15" s="1"/>
  <c r="S386" i="13"/>
  <c r="V386" i="15" s="1"/>
  <c r="R386" i="13"/>
  <c r="U386" i="15" s="1"/>
  <c r="Q386" i="13"/>
  <c r="T386" i="15" s="1"/>
  <c r="P386" i="13"/>
  <c r="S386" i="15" s="1"/>
  <c r="O386" i="13"/>
  <c r="Y385" i="13"/>
  <c r="AB385" i="15" s="1"/>
  <c r="X385" i="13"/>
  <c r="AA385" i="15" s="1"/>
  <c r="W385" i="13"/>
  <c r="Z385" i="15" s="1"/>
  <c r="V385" i="13"/>
  <c r="Y385" i="15" s="1"/>
  <c r="U385" i="13"/>
  <c r="T385" i="13"/>
  <c r="W385" i="15" s="1"/>
  <c r="S385" i="13"/>
  <c r="V385" i="15" s="1"/>
  <c r="R385" i="13"/>
  <c r="U385" i="15" s="1"/>
  <c r="Q385" i="13"/>
  <c r="T385" i="15" s="1"/>
  <c r="P385" i="13"/>
  <c r="S385" i="15" s="1"/>
  <c r="O385" i="13"/>
  <c r="R385" i="15" s="1"/>
  <c r="Y384" i="13"/>
  <c r="AB384" i="15" s="1"/>
  <c r="X384" i="13"/>
  <c r="AA384" i="15" s="1"/>
  <c r="W384" i="13"/>
  <c r="Z384" i="15" s="1"/>
  <c r="V384" i="13"/>
  <c r="Y384" i="15" s="1"/>
  <c r="U384" i="13"/>
  <c r="X384" i="15" s="1"/>
  <c r="T384" i="13"/>
  <c r="W384" i="15" s="1"/>
  <c r="S384" i="13"/>
  <c r="R384" i="13"/>
  <c r="U384" i="15" s="1"/>
  <c r="Q384" i="13"/>
  <c r="T384" i="15" s="1"/>
  <c r="P384" i="13"/>
  <c r="S384" i="15" s="1"/>
  <c r="O384" i="13"/>
  <c r="R384" i="15" s="1"/>
  <c r="Y383" i="13"/>
  <c r="X383" i="13"/>
  <c r="AA383" i="15" s="1"/>
  <c r="W383" i="13"/>
  <c r="Z383" i="15" s="1"/>
  <c r="V383" i="13"/>
  <c r="Y383" i="15" s="1"/>
  <c r="U383" i="13"/>
  <c r="X383" i="15" s="1"/>
  <c r="T383" i="13"/>
  <c r="W383" i="15" s="1"/>
  <c r="S383" i="13"/>
  <c r="V383" i="15" s="1"/>
  <c r="R383" i="13"/>
  <c r="U383" i="15" s="1"/>
  <c r="Q383" i="13"/>
  <c r="P383" i="13"/>
  <c r="S383" i="15" s="1"/>
  <c r="O383" i="13"/>
  <c r="R383" i="15" s="1"/>
  <c r="Y382" i="13"/>
  <c r="AB382" i="15" s="1"/>
  <c r="X382" i="13"/>
  <c r="AA382" i="15" s="1"/>
  <c r="W382" i="13"/>
  <c r="V382" i="13"/>
  <c r="Y382" i="15" s="1"/>
  <c r="U382" i="13"/>
  <c r="X382" i="15" s="1"/>
  <c r="T382" i="13"/>
  <c r="W382" i="15" s="1"/>
  <c r="S382" i="13"/>
  <c r="V382" i="15" s="1"/>
  <c r="R382" i="13"/>
  <c r="U382" i="15" s="1"/>
  <c r="Q382" i="13"/>
  <c r="T382" i="15" s="1"/>
  <c r="P382" i="13"/>
  <c r="S382" i="15" s="1"/>
  <c r="O382" i="13"/>
  <c r="Y381" i="13"/>
  <c r="AB381" i="15" s="1"/>
  <c r="X381" i="13"/>
  <c r="AA381" i="15" s="1"/>
  <c r="W381" i="13"/>
  <c r="Z381" i="15" s="1"/>
  <c r="V381" i="13"/>
  <c r="Y381" i="15" s="1"/>
  <c r="U381" i="13"/>
  <c r="T381" i="13"/>
  <c r="W381" i="15" s="1"/>
  <c r="S381" i="13"/>
  <c r="V381" i="15" s="1"/>
  <c r="R381" i="13"/>
  <c r="U381" i="15" s="1"/>
  <c r="Q381" i="13"/>
  <c r="T381" i="15" s="1"/>
  <c r="P381" i="13"/>
  <c r="S381" i="15" s="1"/>
  <c r="O381" i="13"/>
  <c r="R381" i="15" s="1"/>
  <c r="Y380" i="13"/>
  <c r="AB380" i="15" s="1"/>
  <c r="X380" i="13"/>
  <c r="AA380" i="15" s="1"/>
  <c r="W380" i="13"/>
  <c r="Z380" i="15" s="1"/>
  <c r="V380" i="13"/>
  <c r="Y380" i="15" s="1"/>
  <c r="U380" i="13"/>
  <c r="X380" i="15" s="1"/>
  <c r="T380" i="13"/>
  <c r="W380" i="15" s="1"/>
  <c r="S380" i="13"/>
  <c r="R380" i="13"/>
  <c r="U380" i="15" s="1"/>
  <c r="Q380" i="13"/>
  <c r="T380" i="15" s="1"/>
  <c r="P380" i="13"/>
  <c r="S380" i="15" s="1"/>
  <c r="O380" i="13"/>
  <c r="R380" i="15" s="1"/>
  <c r="Y379" i="13"/>
  <c r="X379" i="13"/>
  <c r="AA379" i="15" s="1"/>
  <c r="W379" i="13"/>
  <c r="Z379" i="15" s="1"/>
  <c r="V379" i="13"/>
  <c r="Y379" i="15" s="1"/>
  <c r="U379" i="13"/>
  <c r="X379" i="15" s="1"/>
  <c r="T379" i="13"/>
  <c r="W379" i="15" s="1"/>
  <c r="S379" i="13"/>
  <c r="V379" i="15" s="1"/>
  <c r="R379" i="13"/>
  <c r="U379" i="15" s="1"/>
  <c r="Q379" i="13"/>
  <c r="P379" i="13"/>
  <c r="S379" i="15" s="1"/>
  <c r="O379" i="13"/>
  <c r="R379" i="15" s="1"/>
  <c r="Y378" i="13"/>
  <c r="AB378" i="15" s="1"/>
  <c r="X378" i="13"/>
  <c r="AA378" i="15" s="1"/>
  <c r="W378" i="13"/>
  <c r="V378" i="13"/>
  <c r="Y378" i="15" s="1"/>
  <c r="U378" i="13"/>
  <c r="X378" i="15" s="1"/>
  <c r="T378" i="13"/>
  <c r="W378" i="15" s="1"/>
  <c r="S378" i="13"/>
  <c r="V378" i="15" s="1"/>
  <c r="R378" i="13"/>
  <c r="U378" i="15" s="1"/>
  <c r="Q378" i="13"/>
  <c r="T378" i="15" s="1"/>
  <c r="P378" i="13"/>
  <c r="S378" i="15" s="1"/>
  <c r="O378" i="13"/>
  <c r="Y377" i="13"/>
  <c r="AB377" i="15" s="1"/>
  <c r="X377" i="13"/>
  <c r="AA377" i="15" s="1"/>
  <c r="W377" i="13"/>
  <c r="Z377" i="15" s="1"/>
  <c r="V377" i="13"/>
  <c r="Y377" i="15" s="1"/>
  <c r="U377" i="13"/>
  <c r="T377" i="13"/>
  <c r="W377" i="15" s="1"/>
  <c r="S377" i="13"/>
  <c r="V377" i="15" s="1"/>
  <c r="R377" i="13"/>
  <c r="U377" i="15" s="1"/>
  <c r="Q377" i="13"/>
  <c r="T377" i="15" s="1"/>
  <c r="P377" i="13"/>
  <c r="S377" i="15" s="1"/>
  <c r="O377" i="13"/>
  <c r="R377" i="15" s="1"/>
  <c r="Y376" i="13"/>
  <c r="AB376" i="15" s="1"/>
  <c r="X376" i="13"/>
  <c r="AA376" i="15" s="1"/>
  <c r="W376" i="13"/>
  <c r="Z376" i="15" s="1"/>
  <c r="V376" i="13"/>
  <c r="Y376" i="15" s="1"/>
  <c r="U376" i="13"/>
  <c r="X376" i="15" s="1"/>
  <c r="T376" i="13"/>
  <c r="W376" i="15" s="1"/>
  <c r="S376" i="13"/>
  <c r="R376" i="13"/>
  <c r="U376" i="15" s="1"/>
  <c r="Q376" i="13"/>
  <c r="T376" i="15" s="1"/>
  <c r="P376" i="13"/>
  <c r="S376" i="15" s="1"/>
  <c r="O376" i="13"/>
  <c r="R376" i="15" s="1"/>
  <c r="Y375" i="13"/>
  <c r="X375" i="13"/>
  <c r="AA375" i="15" s="1"/>
  <c r="W375" i="13"/>
  <c r="Z375" i="15" s="1"/>
  <c r="V375" i="13"/>
  <c r="Y375" i="15" s="1"/>
  <c r="U375" i="13"/>
  <c r="X375" i="15" s="1"/>
  <c r="T375" i="13"/>
  <c r="W375" i="15" s="1"/>
  <c r="S375" i="13"/>
  <c r="V375" i="15" s="1"/>
  <c r="R375" i="13"/>
  <c r="U375" i="15" s="1"/>
  <c r="Q375" i="13"/>
  <c r="P375" i="13"/>
  <c r="S375" i="15" s="1"/>
  <c r="O375" i="13"/>
  <c r="R375" i="15" s="1"/>
  <c r="Y374" i="13"/>
  <c r="AB374" i="15" s="1"/>
  <c r="X374" i="13"/>
  <c r="AA374" i="15" s="1"/>
  <c r="W374" i="13"/>
  <c r="V374" i="13"/>
  <c r="Y374" i="15" s="1"/>
  <c r="U374" i="13"/>
  <c r="X374" i="15" s="1"/>
  <c r="T374" i="13"/>
  <c r="W374" i="15" s="1"/>
  <c r="S374" i="13"/>
  <c r="V374" i="15" s="1"/>
  <c r="R374" i="13"/>
  <c r="U374" i="15" s="1"/>
  <c r="Q374" i="13"/>
  <c r="T374" i="15" s="1"/>
  <c r="P374" i="13"/>
  <c r="S374" i="15" s="1"/>
  <c r="O374" i="13"/>
  <c r="Y373" i="13"/>
  <c r="AB373" i="15" s="1"/>
  <c r="X373" i="13"/>
  <c r="AA373" i="15" s="1"/>
  <c r="W373" i="13"/>
  <c r="Z373" i="15" s="1"/>
  <c r="V373" i="13"/>
  <c r="Y373" i="15" s="1"/>
  <c r="U373" i="13"/>
  <c r="T373" i="13"/>
  <c r="W373" i="15" s="1"/>
  <c r="S373" i="13"/>
  <c r="V373" i="15" s="1"/>
  <c r="R373" i="13"/>
  <c r="U373" i="15" s="1"/>
  <c r="Q373" i="13"/>
  <c r="T373" i="15" s="1"/>
  <c r="P373" i="13"/>
  <c r="S373" i="15" s="1"/>
  <c r="O373" i="13"/>
  <c r="R373" i="15" s="1"/>
  <c r="Y372" i="13"/>
  <c r="AB372" i="15" s="1"/>
  <c r="X372" i="13"/>
  <c r="AA372" i="15" s="1"/>
  <c r="W372" i="13"/>
  <c r="Z372" i="15" s="1"/>
  <c r="V372" i="13"/>
  <c r="Y372" i="15" s="1"/>
  <c r="U372" i="13"/>
  <c r="X372" i="15" s="1"/>
  <c r="T372" i="13"/>
  <c r="W372" i="15" s="1"/>
  <c r="S372" i="13"/>
  <c r="R372" i="13"/>
  <c r="U372" i="15" s="1"/>
  <c r="Q372" i="13"/>
  <c r="T372" i="15" s="1"/>
  <c r="P372" i="13"/>
  <c r="S372" i="15" s="1"/>
  <c r="O372" i="13"/>
  <c r="R372" i="15" s="1"/>
  <c r="Y371" i="13"/>
  <c r="X371" i="13"/>
  <c r="AA371" i="15" s="1"/>
  <c r="W371" i="13"/>
  <c r="Z371" i="15" s="1"/>
  <c r="V371" i="13"/>
  <c r="Y371" i="15" s="1"/>
  <c r="U371" i="13"/>
  <c r="X371" i="15" s="1"/>
  <c r="T371" i="13"/>
  <c r="W371" i="15" s="1"/>
  <c r="S371" i="13"/>
  <c r="V371" i="15" s="1"/>
  <c r="R371" i="13"/>
  <c r="U371" i="15" s="1"/>
  <c r="Q371" i="13"/>
  <c r="P371" i="13"/>
  <c r="S371" i="15" s="1"/>
  <c r="O371" i="13"/>
  <c r="R371" i="15" s="1"/>
  <c r="Y370" i="13"/>
  <c r="AB370" i="15" s="1"/>
  <c r="X370" i="13"/>
  <c r="AA370" i="15" s="1"/>
  <c r="W370" i="13"/>
  <c r="V370" i="13"/>
  <c r="Y370" i="15" s="1"/>
  <c r="U370" i="13"/>
  <c r="X370" i="15" s="1"/>
  <c r="T370" i="13"/>
  <c r="W370" i="15" s="1"/>
  <c r="S370" i="13"/>
  <c r="V370" i="15" s="1"/>
  <c r="R370" i="13"/>
  <c r="U370" i="15" s="1"/>
  <c r="Q370" i="13"/>
  <c r="T370" i="15" s="1"/>
  <c r="P370" i="13"/>
  <c r="S370" i="15" s="1"/>
  <c r="O370" i="13"/>
  <c r="Y369" i="13"/>
  <c r="AB369" i="15" s="1"/>
  <c r="X369" i="13"/>
  <c r="AA369" i="15" s="1"/>
  <c r="W369" i="13"/>
  <c r="Z369" i="15" s="1"/>
  <c r="V369" i="13"/>
  <c r="Y369" i="15" s="1"/>
  <c r="U369" i="13"/>
  <c r="T369" i="13"/>
  <c r="W369" i="15" s="1"/>
  <c r="S369" i="13"/>
  <c r="V369" i="15" s="1"/>
  <c r="R369" i="13"/>
  <c r="U369" i="15" s="1"/>
  <c r="Q369" i="13"/>
  <c r="T369" i="15" s="1"/>
  <c r="P369" i="13"/>
  <c r="S369" i="15" s="1"/>
  <c r="O369" i="13"/>
  <c r="R369" i="15" s="1"/>
  <c r="Y368" i="13"/>
  <c r="AB368" i="15" s="1"/>
  <c r="X368" i="13"/>
  <c r="AA368" i="15" s="1"/>
  <c r="W368" i="13"/>
  <c r="Z368" i="15" s="1"/>
  <c r="V368" i="13"/>
  <c r="Y368" i="15" s="1"/>
  <c r="U368" i="13"/>
  <c r="X368" i="15" s="1"/>
  <c r="T368" i="13"/>
  <c r="W368" i="15" s="1"/>
  <c r="S368" i="13"/>
  <c r="R368" i="13"/>
  <c r="U368" i="15" s="1"/>
  <c r="Q368" i="13"/>
  <c r="T368" i="15" s="1"/>
  <c r="P368" i="13"/>
  <c r="S368" i="15" s="1"/>
  <c r="O368" i="13"/>
  <c r="R368" i="15" s="1"/>
  <c r="Y367" i="13"/>
  <c r="X367" i="13"/>
  <c r="AA367" i="15" s="1"/>
  <c r="W367" i="13"/>
  <c r="Z367" i="15" s="1"/>
  <c r="V367" i="13"/>
  <c r="Y367" i="15" s="1"/>
  <c r="U367" i="13"/>
  <c r="X367" i="15" s="1"/>
  <c r="T367" i="13"/>
  <c r="W367" i="15" s="1"/>
  <c r="S367" i="13"/>
  <c r="V367" i="15" s="1"/>
  <c r="R367" i="13"/>
  <c r="U367" i="15" s="1"/>
  <c r="Q367" i="13"/>
  <c r="P367" i="13"/>
  <c r="S367" i="15" s="1"/>
  <c r="O367" i="13"/>
  <c r="R367" i="15" s="1"/>
  <c r="Y366" i="13"/>
  <c r="AB366" i="15" s="1"/>
  <c r="X366" i="13"/>
  <c r="AA366" i="15" s="1"/>
  <c r="W366" i="13"/>
  <c r="V366" i="13"/>
  <c r="Y366" i="15" s="1"/>
  <c r="U366" i="13"/>
  <c r="X366" i="15" s="1"/>
  <c r="T366" i="13"/>
  <c r="W366" i="15" s="1"/>
  <c r="S366" i="13"/>
  <c r="V366" i="15" s="1"/>
  <c r="R366" i="13"/>
  <c r="U366" i="15" s="1"/>
  <c r="Q366" i="13"/>
  <c r="T366" i="15" s="1"/>
  <c r="P366" i="13"/>
  <c r="S366" i="15" s="1"/>
  <c r="O366" i="13"/>
  <c r="Y365" i="13"/>
  <c r="AB365" i="15" s="1"/>
  <c r="X365" i="13"/>
  <c r="AA365" i="15" s="1"/>
  <c r="W365" i="13"/>
  <c r="Z365" i="15" s="1"/>
  <c r="V365" i="13"/>
  <c r="Y365" i="15" s="1"/>
  <c r="U365" i="13"/>
  <c r="T365" i="13"/>
  <c r="W365" i="15" s="1"/>
  <c r="S365" i="13"/>
  <c r="V365" i="15" s="1"/>
  <c r="R365" i="13"/>
  <c r="U365" i="15" s="1"/>
  <c r="Q365" i="13"/>
  <c r="T365" i="15" s="1"/>
  <c r="P365" i="13"/>
  <c r="S365" i="15" s="1"/>
  <c r="O365" i="13"/>
  <c r="R365" i="15" s="1"/>
  <c r="Y364" i="13"/>
  <c r="AB364" i="15" s="1"/>
  <c r="X364" i="13"/>
  <c r="AA364" i="15" s="1"/>
  <c r="W364" i="13"/>
  <c r="Z364" i="15" s="1"/>
  <c r="V364" i="13"/>
  <c r="Y364" i="15" s="1"/>
  <c r="U364" i="13"/>
  <c r="X364" i="15" s="1"/>
  <c r="T364" i="13"/>
  <c r="W364" i="15" s="1"/>
  <c r="S364" i="13"/>
  <c r="R364" i="13"/>
  <c r="U364" i="15" s="1"/>
  <c r="Q364" i="13"/>
  <c r="T364" i="15" s="1"/>
  <c r="P364" i="13"/>
  <c r="S364" i="15" s="1"/>
  <c r="O364" i="13"/>
  <c r="R364" i="15" s="1"/>
  <c r="Y363" i="13"/>
  <c r="X363" i="13"/>
  <c r="AA363" i="15" s="1"/>
  <c r="W363" i="13"/>
  <c r="Z363" i="15" s="1"/>
  <c r="V363" i="13"/>
  <c r="Y363" i="15" s="1"/>
  <c r="U363" i="13"/>
  <c r="X363" i="15" s="1"/>
  <c r="T363" i="13"/>
  <c r="W363" i="15" s="1"/>
  <c r="S363" i="13"/>
  <c r="V363" i="15" s="1"/>
  <c r="R363" i="13"/>
  <c r="U363" i="15" s="1"/>
  <c r="Q363" i="13"/>
  <c r="P363" i="13"/>
  <c r="S363" i="15" s="1"/>
  <c r="O363" i="13"/>
  <c r="R363" i="15" s="1"/>
  <c r="Y362" i="13"/>
  <c r="AB362" i="15" s="1"/>
  <c r="X362" i="13"/>
  <c r="AA362" i="15" s="1"/>
  <c r="W362" i="13"/>
  <c r="V362" i="13"/>
  <c r="Y362" i="15" s="1"/>
  <c r="U362" i="13"/>
  <c r="X362" i="15" s="1"/>
  <c r="T362" i="13"/>
  <c r="W362" i="15" s="1"/>
  <c r="S362" i="13"/>
  <c r="V362" i="15" s="1"/>
  <c r="R362" i="13"/>
  <c r="U362" i="15" s="1"/>
  <c r="Q362" i="13"/>
  <c r="T362" i="15" s="1"/>
  <c r="P362" i="13"/>
  <c r="S362" i="15" s="1"/>
  <c r="O362" i="13"/>
  <c r="Y361" i="13"/>
  <c r="AB361" i="15" s="1"/>
  <c r="X361" i="13"/>
  <c r="AA361" i="15" s="1"/>
  <c r="W361" i="13"/>
  <c r="Z361" i="15" s="1"/>
  <c r="V361" i="13"/>
  <c r="Y361" i="15" s="1"/>
  <c r="U361" i="13"/>
  <c r="T361" i="13"/>
  <c r="W361" i="15" s="1"/>
  <c r="S361" i="13"/>
  <c r="V361" i="15" s="1"/>
  <c r="R361" i="13"/>
  <c r="U361" i="15" s="1"/>
  <c r="Q361" i="13"/>
  <c r="T361" i="15" s="1"/>
  <c r="P361" i="13"/>
  <c r="S361" i="15" s="1"/>
  <c r="O361" i="13"/>
  <c r="R361" i="15" s="1"/>
  <c r="Y360" i="13"/>
  <c r="AB360" i="15" s="1"/>
  <c r="X360" i="13"/>
  <c r="AA360" i="15" s="1"/>
  <c r="W360" i="13"/>
  <c r="Z360" i="15" s="1"/>
  <c r="V360" i="13"/>
  <c r="Y360" i="15" s="1"/>
  <c r="U360" i="13"/>
  <c r="X360" i="15" s="1"/>
  <c r="T360" i="13"/>
  <c r="W360" i="15" s="1"/>
  <c r="S360" i="13"/>
  <c r="R360" i="13"/>
  <c r="U360" i="15" s="1"/>
  <c r="Q360" i="13"/>
  <c r="T360" i="15" s="1"/>
  <c r="P360" i="13"/>
  <c r="S360" i="15" s="1"/>
  <c r="O360" i="13"/>
  <c r="R360" i="15" s="1"/>
  <c r="Y359" i="13"/>
  <c r="X359" i="13"/>
  <c r="AA359" i="15" s="1"/>
  <c r="W359" i="13"/>
  <c r="Z359" i="15" s="1"/>
  <c r="V359" i="13"/>
  <c r="Y359" i="15" s="1"/>
  <c r="U359" i="13"/>
  <c r="X359" i="15" s="1"/>
  <c r="T359" i="13"/>
  <c r="W359" i="15" s="1"/>
  <c r="S359" i="13"/>
  <c r="V359" i="15" s="1"/>
  <c r="R359" i="13"/>
  <c r="U359" i="15" s="1"/>
  <c r="Q359" i="13"/>
  <c r="P359" i="13"/>
  <c r="S359" i="15" s="1"/>
  <c r="O359" i="13"/>
  <c r="R359" i="15" s="1"/>
  <c r="Y358" i="13"/>
  <c r="AB358" i="15" s="1"/>
  <c r="X358" i="13"/>
  <c r="AA358" i="15" s="1"/>
  <c r="W358" i="13"/>
  <c r="V358" i="13"/>
  <c r="Y358" i="15" s="1"/>
  <c r="U358" i="13"/>
  <c r="X358" i="15" s="1"/>
  <c r="T358" i="13"/>
  <c r="W358" i="15" s="1"/>
  <c r="S358" i="13"/>
  <c r="V358" i="15" s="1"/>
  <c r="R358" i="13"/>
  <c r="U358" i="15" s="1"/>
  <c r="Q358" i="13"/>
  <c r="T358" i="15" s="1"/>
  <c r="P358" i="13"/>
  <c r="S358" i="15" s="1"/>
  <c r="O358" i="13"/>
  <c r="Y357" i="13"/>
  <c r="AB357" i="15" s="1"/>
  <c r="X357" i="13"/>
  <c r="AA357" i="15" s="1"/>
  <c r="W357" i="13"/>
  <c r="Z357" i="15" s="1"/>
  <c r="V357" i="13"/>
  <c r="Y357" i="15" s="1"/>
  <c r="U357" i="13"/>
  <c r="T357" i="13"/>
  <c r="W357" i="15" s="1"/>
  <c r="S357" i="13"/>
  <c r="V357" i="15" s="1"/>
  <c r="R357" i="13"/>
  <c r="U357" i="15" s="1"/>
  <c r="Q357" i="13"/>
  <c r="T357" i="15" s="1"/>
  <c r="P357" i="13"/>
  <c r="S357" i="15" s="1"/>
  <c r="O357" i="13"/>
  <c r="R357" i="15" s="1"/>
  <c r="Y356" i="13"/>
  <c r="AB356" i="15" s="1"/>
  <c r="X356" i="13"/>
  <c r="AA356" i="15" s="1"/>
  <c r="W356" i="13"/>
  <c r="Z356" i="15" s="1"/>
  <c r="V356" i="13"/>
  <c r="Y356" i="15" s="1"/>
  <c r="U356" i="13"/>
  <c r="X356" i="15" s="1"/>
  <c r="T356" i="13"/>
  <c r="W356" i="15" s="1"/>
  <c r="S356" i="13"/>
  <c r="R356" i="13"/>
  <c r="U356" i="15" s="1"/>
  <c r="Q356" i="13"/>
  <c r="T356" i="15" s="1"/>
  <c r="P356" i="13"/>
  <c r="S356" i="15" s="1"/>
  <c r="O356" i="13"/>
  <c r="R356" i="15" s="1"/>
  <c r="Y355" i="13"/>
  <c r="X355" i="13"/>
  <c r="AA355" i="15" s="1"/>
  <c r="W355" i="13"/>
  <c r="Z355" i="15" s="1"/>
  <c r="V355" i="13"/>
  <c r="Y355" i="15" s="1"/>
  <c r="U355" i="13"/>
  <c r="X355" i="15" s="1"/>
  <c r="T355" i="13"/>
  <c r="W355" i="15" s="1"/>
  <c r="S355" i="13"/>
  <c r="V355" i="15" s="1"/>
  <c r="R355" i="13"/>
  <c r="U355" i="15" s="1"/>
  <c r="Q355" i="13"/>
  <c r="P355" i="13"/>
  <c r="S355" i="15" s="1"/>
  <c r="O355" i="13"/>
  <c r="R355" i="15" s="1"/>
  <c r="Y354" i="13"/>
  <c r="AB354" i="15" s="1"/>
  <c r="X354" i="13"/>
  <c r="AA354" i="15" s="1"/>
  <c r="W354" i="13"/>
  <c r="V354" i="13"/>
  <c r="Y354" i="15" s="1"/>
  <c r="U354" i="13"/>
  <c r="X354" i="15" s="1"/>
  <c r="T354" i="13"/>
  <c r="W354" i="15" s="1"/>
  <c r="S354" i="13"/>
  <c r="V354" i="15" s="1"/>
  <c r="R354" i="13"/>
  <c r="U354" i="15" s="1"/>
  <c r="Q354" i="13"/>
  <c r="T354" i="15" s="1"/>
  <c r="P354" i="13"/>
  <c r="S354" i="15" s="1"/>
  <c r="O354" i="13"/>
  <c r="Y353" i="13"/>
  <c r="AB353" i="15" s="1"/>
  <c r="X353" i="13"/>
  <c r="AA353" i="15" s="1"/>
  <c r="W353" i="13"/>
  <c r="Z353" i="15" s="1"/>
  <c r="V353" i="13"/>
  <c r="Y353" i="15" s="1"/>
  <c r="U353" i="13"/>
  <c r="T353" i="13"/>
  <c r="W353" i="15" s="1"/>
  <c r="S353" i="13"/>
  <c r="V353" i="15" s="1"/>
  <c r="R353" i="13"/>
  <c r="U353" i="15" s="1"/>
  <c r="Q353" i="13"/>
  <c r="T353" i="15" s="1"/>
  <c r="P353" i="13"/>
  <c r="S353" i="15" s="1"/>
  <c r="O353" i="13"/>
  <c r="R353" i="15" s="1"/>
  <c r="Y352" i="13"/>
  <c r="AB352" i="15" s="1"/>
  <c r="X352" i="13"/>
  <c r="AA352" i="15" s="1"/>
  <c r="W352" i="13"/>
  <c r="Z352" i="15" s="1"/>
  <c r="V352" i="13"/>
  <c r="Y352" i="15" s="1"/>
  <c r="U352" i="13"/>
  <c r="X352" i="15" s="1"/>
  <c r="T352" i="13"/>
  <c r="W352" i="15" s="1"/>
  <c r="S352" i="13"/>
  <c r="R352" i="13"/>
  <c r="U352" i="15" s="1"/>
  <c r="Q352" i="13"/>
  <c r="T352" i="15" s="1"/>
  <c r="P352" i="13"/>
  <c r="S352" i="15" s="1"/>
  <c r="O352" i="13"/>
  <c r="R352" i="15" s="1"/>
  <c r="Y351" i="13"/>
  <c r="X351" i="13"/>
  <c r="AA351" i="15" s="1"/>
  <c r="W351" i="13"/>
  <c r="Z351" i="15" s="1"/>
  <c r="V351" i="13"/>
  <c r="Y351" i="15" s="1"/>
  <c r="U351" i="13"/>
  <c r="X351" i="15" s="1"/>
  <c r="T351" i="13"/>
  <c r="W351" i="15" s="1"/>
  <c r="S351" i="13"/>
  <c r="V351" i="15" s="1"/>
  <c r="R351" i="13"/>
  <c r="U351" i="15" s="1"/>
  <c r="Q351" i="13"/>
  <c r="P351" i="13"/>
  <c r="S351" i="15" s="1"/>
  <c r="O351" i="13"/>
  <c r="R351" i="15" s="1"/>
  <c r="Y350" i="13"/>
  <c r="AB350" i="15" s="1"/>
  <c r="X350" i="13"/>
  <c r="AA350" i="15" s="1"/>
  <c r="W350" i="13"/>
  <c r="V350" i="13"/>
  <c r="Y350" i="15" s="1"/>
  <c r="U350" i="13"/>
  <c r="X350" i="15" s="1"/>
  <c r="T350" i="13"/>
  <c r="W350" i="15" s="1"/>
  <c r="S350" i="13"/>
  <c r="V350" i="15" s="1"/>
  <c r="R350" i="13"/>
  <c r="U350" i="15" s="1"/>
  <c r="Q350" i="13"/>
  <c r="T350" i="15" s="1"/>
  <c r="P350" i="13"/>
  <c r="S350" i="15" s="1"/>
  <c r="O350" i="13"/>
  <c r="Y349" i="13"/>
  <c r="AB349" i="15" s="1"/>
  <c r="X349" i="13"/>
  <c r="AA349" i="15" s="1"/>
  <c r="W349" i="13"/>
  <c r="Z349" i="15" s="1"/>
  <c r="V349" i="13"/>
  <c r="Y349" i="15" s="1"/>
  <c r="U349" i="13"/>
  <c r="T349" i="13"/>
  <c r="W349" i="15" s="1"/>
  <c r="S349" i="13"/>
  <c r="V349" i="15" s="1"/>
  <c r="R349" i="13"/>
  <c r="U349" i="15" s="1"/>
  <c r="Q349" i="13"/>
  <c r="T349" i="15" s="1"/>
  <c r="P349" i="13"/>
  <c r="S349" i="15" s="1"/>
  <c r="O349" i="13"/>
  <c r="R349" i="15" s="1"/>
  <c r="Y348" i="13"/>
  <c r="AB348" i="15" s="1"/>
  <c r="X348" i="13"/>
  <c r="AA348" i="15" s="1"/>
  <c r="W348" i="13"/>
  <c r="Z348" i="15" s="1"/>
  <c r="V348" i="13"/>
  <c r="Y348" i="15" s="1"/>
  <c r="U348" i="13"/>
  <c r="X348" i="15" s="1"/>
  <c r="T348" i="13"/>
  <c r="W348" i="15" s="1"/>
  <c r="S348" i="13"/>
  <c r="R348" i="13"/>
  <c r="U348" i="15" s="1"/>
  <c r="Q348" i="13"/>
  <c r="T348" i="15" s="1"/>
  <c r="P348" i="13"/>
  <c r="S348" i="15" s="1"/>
  <c r="O348" i="13"/>
  <c r="R348" i="15" s="1"/>
  <c r="Y347" i="13"/>
  <c r="X347" i="13"/>
  <c r="AA347" i="15" s="1"/>
  <c r="W347" i="13"/>
  <c r="Z347" i="15" s="1"/>
  <c r="V347" i="13"/>
  <c r="Y347" i="15" s="1"/>
  <c r="U347" i="13"/>
  <c r="X347" i="15" s="1"/>
  <c r="T347" i="13"/>
  <c r="W347" i="15" s="1"/>
  <c r="S347" i="13"/>
  <c r="V347" i="15" s="1"/>
  <c r="R347" i="13"/>
  <c r="U347" i="15" s="1"/>
  <c r="Q347" i="13"/>
  <c r="P347" i="13"/>
  <c r="S347" i="15" s="1"/>
  <c r="O347" i="13"/>
  <c r="R347" i="15" s="1"/>
  <c r="Y346" i="13"/>
  <c r="AB346" i="15" s="1"/>
  <c r="X346" i="13"/>
  <c r="AA346" i="15" s="1"/>
  <c r="W346" i="13"/>
  <c r="V346" i="13"/>
  <c r="Y346" i="15" s="1"/>
  <c r="U346" i="13"/>
  <c r="X346" i="15" s="1"/>
  <c r="T346" i="13"/>
  <c r="W346" i="15" s="1"/>
  <c r="S346" i="13"/>
  <c r="V346" i="15" s="1"/>
  <c r="R346" i="13"/>
  <c r="U346" i="15" s="1"/>
  <c r="Q346" i="13"/>
  <c r="T346" i="15" s="1"/>
  <c r="P346" i="13"/>
  <c r="S346" i="15" s="1"/>
  <c r="O346" i="13"/>
  <c r="Y345" i="13"/>
  <c r="AB345" i="15" s="1"/>
  <c r="X345" i="13"/>
  <c r="AA345" i="15" s="1"/>
  <c r="W345" i="13"/>
  <c r="Z345" i="15" s="1"/>
  <c r="V345" i="13"/>
  <c r="Y345" i="15" s="1"/>
  <c r="U345" i="13"/>
  <c r="T345" i="13"/>
  <c r="W345" i="15" s="1"/>
  <c r="S345" i="13"/>
  <c r="V345" i="15" s="1"/>
  <c r="R345" i="13"/>
  <c r="U345" i="15" s="1"/>
  <c r="Q345" i="13"/>
  <c r="T345" i="15" s="1"/>
  <c r="P345" i="13"/>
  <c r="S345" i="15" s="1"/>
  <c r="O345" i="13"/>
  <c r="R345" i="15" s="1"/>
  <c r="Y344" i="13"/>
  <c r="AB344" i="15" s="1"/>
  <c r="X344" i="13"/>
  <c r="AA344" i="15" s="1"/>
  <c r="W344" i="13"/>
  <c r="Z344" i="15" s="1"/>
  <c r="V344" i="13"/>
  <c r="Y344" i="15" s="1"/>
  <c r="U344" i="13"/>
  <c r="X344" i="15" s="1"/>
  <c r="T344" i="13"/>
  <c r="W344" i="15" s="1"/>
  <c r="S344" i="13"/>
  <c r="R344" i="13"/>
  <c r="U344" i="15" s="1"/>
  <c r="Q344" i="13"/>
  <c r="T344" i="15" s="1"/>
  <c r="P344" i="13"/>
  <c r="S344" i="15" s="1"/>
  <c r="O344" i="13"/>
  <c r="R344" i="15" s="1"/>
  <c r="Y343" i="13"/>
  <c r="X343" i="13"/>
  <c r="AA343" i="15" s="1"/>
  <c r="W343" i="13"/>
  <c r="Z343" i="15" s="1"/>
  <c r="V343" i="13"/>
  <c r="Y343" i="15" s="1"/>
  <c r="U343" i="13"/>
  <c r="X343" i="15" s="1"/>
  <c r="T343" i="13"/>
  <c r="W343" i="15" s="1"/>
  <c r="S343" i="13"/>
  <c r="V343" i="15" s="1"/>
  <c r="R343" i="13"/>
  <c r="U343" i="15" s="1"/>
  <c r="Q343" i="13"/>
  <c r="P343" i="13"/>
  <c r="S343" i="15" s="1"/>
  <c r="O343" i="13"/>
  <c r="R343" i="15" s="1"/>
  <c r="Y342" i="13"/>
  <c r="AB342" i="15" s="1"/>
  <c r="X342" i="13"/>
  <c r="AA342" i="15" s="1"/>
  <c r="W342" i="13"/>
  <c r="V342" i="13"/>
  <c r="Y342" i="15" s="1"/>
  <c r="U342" i="13"/>
  <c r="X342" i="15" s="1"/>
  <c r="T342" i="13"/>
  <c r="W342" i="15" s="1"/>
  <c r="S342" i="13"/>
  <c r="V342" i="15" s="1"/>
  <c r="R342" i="13"/>
  <c r="U342" i="15" s="1"/>
  <c r="Q342" i="13"/>
  <c r="T342" i="15" s="1"/>
  <c r="P342" i="13"/>
  <c r="S342" i="15" s="1"/>
  <c r="O342" i="13"/>
  <c r="Y341" i="13"/>
  <c r="AB341" i="15" s="1"/>
  <c r="X341" i="13"/>
  <c r="AA341" i="15" s="1"/>
  <c r="W341" i="13"/>
  <c r="Z341" i="15" s="1"/>
  <c r="V341" i="13"/>
  <c r="Y341" i="15" s="1"/>
  <c r="U341" i="13"/>
  <c r="T341" i="13"/>
  <c r="W341" i="15" s="1"/>
  <c r="S341" i="13"/>
  <c r="V341" i="15" s="1"/>
  <c r="R341" i="13"/>
  <c r="U341" i="15" s="1"/>
  <c r="Q341" i="13"/>
  <c r="T341" i="15" s="1"/>
  <c r="P341" i="13"/>
  <c r="S341" i="15" s="1"/>
  <c r="O341" i="13"/>
  <c r="R341" i="15" s="1"/>
  <c r="Y340" i="13"/>
  <c r="AB340" i="15" s="1"/>
  <c r="X340" i="13"/>
  <c r="AA340" i="15" s="1"/>
  <c r="W340" i="13"/>
  <c r="Z340" i="15" s="1"/>
  <c r="V340" i="13"/>
  <c r="Y340" i="15" s="1"/>
  <c r="U340" i="13"/>
  <c r="X340" i="15" s="1"/>
  <c r="T340" i="13"/>
  <c r="W340" i="15" s="1"/>
  <c r="S340" i="13"/>
  <c r="R340" i="13"/>
  <c r="U340" i="15" s="1"/>
  <c r="Q340" i="13"/>
  <c r="T340" i="15" s="1"/>
  <c r="P340" i="13"/>
  <c r="S340" i="15" s="1"/>
  <c r="O340" i="13"/>
  <c r="R340" i="15" s="1"/>
  <c r="Y339" i="13"/>
  <c r="X339" i="13"/>
  <c r="AA339" i="15" s="1"/>
  <c r="W339" i="13"/>
  <c r="Z339" i="15" s="1"/>
  <c r="V339" i="13"/>
  <c r="Y339" i="15" s="1"/>
  <c r="U339" i="13"/>
  <c r="X339" i="15" s="1"/>
  <c r="T339" i="13"/>
  <c r="W339" i="15" s="1"/>
  <c r="S339" i="13"/>
  <c r="V339" i="15" s="1"/>
  <c r="R339" i="13"/>
  <c r="U339" i="15" s="1"/>
  <c r="Q339" i="13"/>
  <c r="P339" i="13"/>
  <c r="S339" i="15" s="1"/>
  <c r="O339" i="13"/>
  <c r="R339" i="15" s="1"/>
  <c r="Y338" i="13"/>
  <c r="AB338" i="15" s="1"/>
  <c r="X338" i="13"/>
  <c r="AA338" i="15" s="1"/>
  <c r="W338" i="13"/>
  <c r="V338" i="13"/>
  <c r="Y338" i="15" s="1"/>
  <c r="U338" i="13"/>
  <c r="X338" i="15" s="1"/>
  <c r="T338" i="13"/>
  <c r="W338" i="15" s="1"/>
  <c r="S338" i="13"/>
  <c r="V338" i="15" s="1"/>
  <c r="R338" i="13"/>
  <c r="U338" i="15" s="1"/>
  <c r="Q338" i="13"/>
  <c r="T338" i="15" s="1"/>
  <c r="P338" i="13"/>
  <c r="S338" i="15" s="1"/>
  <c r="O338" i="13"/>
  <c r="Y337" i="13"/>
  <c r="AB337" i="15" s="1"/>
  <c r="X337" i="13"/>
  <c r="AA337" i="15" s="1"/>
  <c r="W337" i="13"/>
  <c r="Z337" i="15" s="1"/>
  <c r="V337" i="13"/>
  <c r="Y337" i="15" s="1"/>
  <c r="U337" i="13"/>
  <c r="T337" i="13"/>
  <c r="W337" i="15" s="1"/>
  <c r="S337" i="13"/>
  <c r="V337" i="15" s="1"/>
  <c r="R337" i="13"/>
  <c r="U337" i="15" s="1"/>
  <c r="Q337" i="13"/>
  <c r="T337" i="15" s="1"/>
  <c r="P337" i="13"/>
  <c r="S337" i="15" s="1"/>
  <c r="O337" i="13"/>
  <c r="R337" i="15" s="1"/>
  <c r="Y336" i="13"/>
  <c r="AB336" i="15" s="1"/>
  <c r="X336" i="13"/>
  <c r="AA336" i="15" s="1"/>
  <c r="W336" i="13"/>
  <c r="Z336" i="15" s="1"/>
  <c r="V336" i="13"/>
  <c r="Y336" i="15" s="1"/>
  <c r="U336" i="13"/>
  <c r="X336" i="15" s="1"/>
  <c r="T336" i="13"/>
  <c r="W336" i="15" s="1"/>
  <c r="S336" i="13"/>
  <c r="R336" i="13"/>
  <c r="U336" i="15" s="1"/>
  <c r="Q336" i="13"/>
  <c r="T336" i="15" s="1"/>
  <c r="P336" i="13"/>
  <c r="S336" i="15" s="1"/>
  <c r="O336" i="13"/>
  <c r="R336" i="15" s="1"/>
  <c r="Y335" i="13"/>
  <c r="X335" i="13"/>
  <c r="AA335" i="15" s="1"/>
  <c r="W335" i="13"/>
  <c r="Z335" i="15" s="1"/>
  <c r="V335" i="13"/>
  <c r="Y335" i="15" s="1"/>
  <c r="U335" i="13"/>
  <c r="X335" i="15" s="1"/>
  <c r="T335" i="13"/>
  <c r="W335" i="15" s="1"/>
  <c r="S335" i="13"/>
  <c r="V335" i="15" s="1"/>
  <c r="R335" i="13"/>
  <c r="U335" i="15" s="1"/>
  <c r="Q335" i="13"/>
  <c r="P335" i="13"/>
  <c r="S335" i="15" s="1"/>
  <c r="O335" i="13"/>
  <c r="R335" i="15" s="1"/>
  <c r="Y334" i="13"/>
  <c r="AB334" i="15" s="1"/>
  <c r="X334" i="13"/>
  <c r="AA334" i="15" s="1"/>
  <c r="W334" i="13"/>
  <c r="V334" i="13"/>
  <c r="Y334" i="15" s="1"/>
  <c r="U334" i="13"/>
  <c r="X334" i="15" s="1"/>
  <c r="T334" i="13"/>
  <c r="W334" i="15" s="1"/>
  <c r="S334" i="13"/>
  <c r="V334" i="15" s="1"/>
  <c r="R334" i="13"/>
  <c r="U334" i="15" s="1"/>
  <c r="Q334" i="13"/>
  <c r="T334" i="15" s="1"/>
  <c r="P334" i="13"/>
  <c r="S334" i="15" s="1"/>
  <c r="O334" i="13"/>
  <c r="Y333" i="13"/>
  <c r="AB333" i="15" s="1"/>
  <c r="X333" i="13"/>
  <c r="AA333" i="15" s="1"/>
  <c r="W333" i="13"/>
  <c r="Z333" i="15" s="1"/>
  <c r="V333" i="13"/>
  <c r="Y333" i="15" s="1"/>
  <c r="U333" i="13"/>
  <c r="T333" i="13"/>
  <c r="W333" i="15" s="1"/>
  <c r="S333" i="13"/>
  <c r="V333" i="15" s="1"/>
  <c r="R333" i="13"/>
  <c r="U333" i="15" s="1"/>
  <c r="Q333" i="13"/>
  <c r="T333" i="15" s="1"/>
  <c r="P333" i="13"/>
  <c r="S333" i="15" s="1"/>
  <c r="O333" i="13"/>
  <c r="R333" i="15" s="1"/>
  <c r="Y332" i="13"/>
  <c r="AB332" i="15" s="1"/>
  <c r="X332" i="13"/>
  <c r="AA332" i="15" s="1"/>
  <c r="W332" i="13"/>
  <c r="Z332" i="15" s="1"/>
  <c r="V332" i="13"/>
  <c r="Y332" i="15" s="1"/>
  <c r="U332" i="13"/>
  <c r="X332" i="15" s="1"/>
  <c r="T332" i="13"/>
  <c r="W332" i="15" s="1"/>
  <c r="S332" i="13"/>
  <c r="R332" i="13"/>
  <c r="U332" i="15" s="1"/>
  <c r="Q332" i="13"/>
  <c r="T332" i="15" s="1"/>
  <c r="P332" i="13"/>
  <c r="S332" i="15" s="1"/>
  <c r="O332" i="13"/>
  <c r="R332" i="15" s="1"/>
  <c r="Y331" i="13"/>
  <c r="X331" i="13"/>
  <c r="AA331" i="15" s="1"/>
  <c r="W331" i="13"/>
  <c r="Z331" i="15" s="1"/>
  <c r="V331" i="13"/>
  <c r="Y331" i="15" s="1"/>
  <c r="U331" i="13"/>
  <c r="X331" i="15" s="1"/>
  <c r="T331" i="13"/>
  <c r="W331" i="15" s="1"/>
  <c r="S331" i="13"/>
  <c r="V331" i="15" s="1"/>
  <c r="R331" i="13"/>
  <c r="U331" i="15" s="1"/>
  <c r="Q331" i="13"/>
  <c r="P331" i="13"/>
  <c r="S331" i="15" s="1"/>
  <c r="O331" i="13"/>
  <c r="R331" i="15" s="1"/>
  <c r="Y330" i="13"/>
  <c r="AB330" i="15" s="1"/>
  <c r="X330" i="13"/>
  <c r="AA330" i="15" s="1"/>
  <c r="W330" i="13"/>
  <c r="V330" i="13"/>
  <c r="Y330" i="15" s="1"/>
  <c r="U330" i="13"/>
  <c r="X330" i="15" s="1"/>
  <c r="T330" i="13"/>
  <c r="W330" i="15" s="1"/>
  <c r="S330" i="13"/>
  <c r="V330" i="15" s="1"/>
  <c r="R330" i="13"/>
  <c r="U330" i="15" s="1"/>
  <c r="Q330" i="13"/>
  <c r="T330" i="15" s="1"/>
  <c r="P330" i="13"/>
  <c r="S330" i="15" s="1"/>
  <c r="O330" i="13"/>
  <c r="Y329" i="13"/>
  <c r="AB329" i="15" s="1"/>
  <c r="X329" i="13"/>
  <c r="AA329" i="15" s="1"/>
  <c r="W329" i="13"/>
  <c r="Z329" i="15" s="1"/>
  <c r="V329" i="13"/>
  <c r="Y329" i="15" s="1"/>
  <c r="U329" i="13"/>
  <c r="T329" i="13"/>
  <c r="W329" i="15" s="1"/>
  <c r="S329" i="13"/>
  <c r="V329" i="15" s="1"/>
  <c r="R329" i="13"/>
  <c r="U329" i="15" s="1"/>
  <c r="Q329" i="13"/>
  <c r="T329" i="15" s="1"/>
  <c r="P329" i="13"/>
  <c r="S329" i="15" s="1"/>
  <c r="O329" i="13"/>
  <c r="R329" i="15" s="1"/>
  <c r="Y328" i="13"/>
  <c r="AB328" i="15" s="1"/>
  <c r="X328" i="13"/>
  <c r="AA328" i="15" s="1"/>
  <c r="W328" i="13"/>
  <c r="Z328" i="15" s="1"/>
  <c r="V328" i="13"/>
  <c r="Y328" i="15" s="1"/>
  <c r="U328" i="13"/>
  <c r="X328" i="15" s="1"/>
  <c r="T328" i="13"/>
  <c r="W328" i="15" s="1"/>
  <c r="S328" i="13"/>
  <c r="R328" i="13"/>
  <c r="U328" i="15" s="1"/>
  <c r="Q328" i="13"/>
  <c r="T328" i="15" s="1"/>
  <c r="P328" i="13"/>
  <c r="S328" i="15" s="1"/>
  <c r="O328" i="13"/>
  <c r="R328" i="15" s="1"/>
  <c r="Y327" i="13"/>
  <c r="X327" i="13"/>
  <c r="AA327" i="15" s="1"/>
  <c r="W327" i="13"/>
  <c r="Z327" i="15" s="1"/>
  <c r="V327" i="13"/>
  <c r="Y327" i="15" s="1"/>
  <c r="U327" i="13"/>
  <c r="X327" i="15" s="1"/>
  <c r="T327" i="13"/>
  <c r="W327" i="15" s="1"/>
  <c r="S327" i="13"/>
  <c r="V327" i="15" s="1"/>
  <c r="R327" i="13"/>
  <c r="U327" i="15" s="1"/>
  <c r="Q327" i="13"/>
  <c r="P327" i="13"/>
  <c r="S327" i="15" s="1"/>
  <c r="O327" i="13"/>
  <c r="R327" i="15" s="1"/>
  <c r="Y326" i="13"/>
  <c r="AB326" i="15" s="1"/>
  <c r="X326" i="13"/>
  <c r="AA326" i="15" s="1"/>
  <c r="W326" i="13"/>
  <c r="V326" i="13"/>
  <c r="Y326" i="15" s="1"/>
  <c r="U326" i="13"/>
  <c r="X326" i="15" s="1"/>
  <c r="T326" i="13"/>
  <c r="W326" i="15" s="1"/>
  <c r="S326" i="13"/>
  <c r="V326" i="15" s="1"/>
  <c r="R326" i="13"/>
  <c r="U326" i="15" s="1"/>
  <c r="Q326" i="13"/>
  <c r="T326" i="15" s="1"/>
  <c r="P326" i="13"/>
  <c r="S326" i="15" s="1"/>
  <c r="O326" i="13"/>
  <c r="Y325" i="13"/>
  <c r="AB325" i="15" s="1"/>
  <c r="X325" i="13"/>
  <c r="AA325" i="15" s="1"/>
  <c r="W325" i="13"/>
  <c r="Z325" i="15" s="1"/>
  <c r="V325" i="13"/>
  <c r="Y325" i="15" s="1"/>
  <c r="U325" i="13"/>
  <c r="T325" i="13"/>
  <c r="W325" i="15" s="1"/>
  <c r="S325" i="13"/>
  <c r="V325" i="15" s="1"/>
  <c r="R325" i="13"/>
  <c r="U325" i="15" s="1"/>
  <c r="Q325" i="13"/>
  <c r="T325" i="15" s="1"/>
  <c r="P325" i="13"/>
  <c r="S325" i="15" s="1"/>
  <c r="O325" i="13"/>
  <c r="R325" i="15" s="1"/>
  <c r="Y324" i="13"/>
  <c r="AB324" i="15" s="1"/>
  <c r="X324" i="13"/>
  <c r="AA324" i="15" s="1"/>
  <c r="W324" i="13"/>
  <c r="Z324" i="15" s="1"/>
  <c r="V324" i="13"/>
  <c r="Y324" i="15" s="1"/>
  <c r="U324" i="13"/>
  <c r="X324" i="15" s="1"/>
  <c r="T324" i="13"/>
  <c r="W324" i="15" s="1"/>
  <c r="S324" i="13"/>
  <c r="R324" i="13"/>
  <c r="U324" i="15" s="1"/>
  <c r="Q324" i="13"/>
  <c r="T324" i="15" s="1"/>
  <c r="P324" i="13"/>
  <c r="S324" i="15" s="1"/>
  <c r="O324" i="13"/>
  <c r="R324" i="15" s="1"/>
  <c r="Y323" i="13"/>
  <c r="X323" i="13"/>
  <c r="AA323" i="15" s="1"/>
  <c r="W323" i="13"/>
  <c r="Z323" i="15" s="1"/>
  <c r="V323" i="13"/>
  <c r="Y323" i="15" s="1"/>
  <c r="U323" i="13"/>
  <c r="X323" i="15" s="1"/>
  <c r="T323" i="13"/>
  <c r="W323" i="15" s="1"/>
  <c r="S323" i="13"/>
  <c r="V323" i="15" s="1"/>
  <c r="R323" i="13"/>
  <c r="U323" i="15" s="1"/>
  <c r="Q323" i="13"/>
  <c r="P323" i="13"/>
  <c r="S323" i="15" s="1"/>
  <c r="O323" i="13"/>
  <c r="R323" i="15" s="1"/>
  <c r="Y322" i="13"/>
  <c r="AB322" i="15" s="1"/>
  <c r="X322" i="13"/>
  <c r="AA322" i="15" s="1"/>
  <c r="W322" i="13"/>
  <c r="V322" i="13"/>
  <c r="Y322" i="15" s="1"/>
  <c r="U322" i="13"/>
  <c r="X322" i="15" s="1"/>
  <c r="T322" i="13"/>
  <c r="W322" i="15" s="1"/>
  <c r="S322" i="13"/>
  <c r="V322" i="15" s="1"/>
  <c r="R322" i="13"/>
  <c r="U322" i="15" s="1"/>
  <c r="Q322" i="13"/>
  <c r="T322" i="15" s="1"/>
  <c r="P322" i="13"/>
  <c r="S322" i="15" s="1"/>
  <c r="O322" i="13"/>
  <c r="Y321" i="13"/>
  <c r="AB321" i="15" s="1"/>
  <c r="X321" i="13"/>
  <c r="AA321" i="15" s="1"/>
  <c r="W321" i="13"/>
  <c r="Z321" i="15" s="1"/>
  <c r="V321" i="13"/>
  <c r="Y321" i="15" s="1"/>
  <c r="U321" i="13"/>
  <c r="T321" i="13"/>
  <c r="W321" i="15" s="1"/>
  <c r="S321" i="13"/>
  <c r="V321" i="15" s="1"/>
  <c r="R321" i="13"/>
  <c r="U321" i="15" s="1"/>
  <c r="Q321" i="13"/>
  <c r="T321" i="15" s="1"/>
  <c r="P321" i="13"/>
  <c r="S321" i="15" s="1"/>
  <c r="O321" i="13"/>
  <c r="R321" i="15" s="1"/>
  <c r="Y320" i="13"/>
  <c r="AB320" i="15" s="1"/>
  <c r="X320" i="13"/>
  <c r="AA320" i="15" s="1"/>
  <c r="W320" i="13"/>
  <c r="Z320" i="15" s="1"/>
  <c r="V320" i="13"/>
  <c r="Y320" i="15" s="1"/>
  <c r="U320" i="13"/>
  <c r="X320" i="15" s="1"/>
  <c r="T320" i="13"/>
  <c r="W320" i="15" s="1"/>
  <c r="S320" i="13"/>
  <c r="R320" i="13"/>
  <c r="U320" i="15" s="1"/>
  <c r="Q320" i="13"/>
  <c r="T320" i="15" s="1"/>
  <c r="P320" i="13"/>
  <c r="S320" i="15" s="1"/>
  <c r="O320" i="13"/>
  <c r="R320" i="15" s="1"/>
  <c r="Y319" i="13"/>
  <c r="X319" i="13"/>
  <c r="AA319" i="15" s="1"/>
  <c r="W319" i="13"/>
  <c r="Z319" i="15" s="1"/>
  <c r="V319" i="13"/>
  <c r="Y319" i="15" s="1"/>
  <c r="U319" i="13"/>
  <c r="X319" i="15" s="1"/>
  <c r="T319" i="13"/>
  <c r="W319" i="15" s="1"/>
  <c r="S319" i="13"/>
  <c r="V319" i="15" s="1"/>
  <c r="R319" i="13"/>
  <c r="U319" i="15" s="1"/>
  <c r="Q319" i="13"/>
  <c r="P319" i="13"/>
  <c r="S319" i="15" s="1"/>
  <c r="O319" i="13"/>
  <c r="R319" i="15" s="1"/>
  <c r="Y318" i="13"/>
  <c r="AB318" i="15" s="1"/>
  <c r="X318" i="13"/>
  <c r="AA318" i="15" s="1"/>
  <c r="W318" i="13"/>
  <c r="V318" i="13"/>
  <c r="Y318" i="15" s="1"/>
  <c r="U318" i="13"/>
  <c r="X318" i="15" s="1"/>
  <c r="T318" i="13"/>
  <c r="W318" i="15" s="1"/>
  <c r="S318" i="13"/>
  <c r="V318" i="15" s="1"/>
  <c r="R318" i="13"/>
  <c r="U318" i="15" s="1"/>
  <c r="Q318" i="13"/>
  <c r="T318" i="15" s="1"/>
  <c r="P318" i="13"/>
  <c r="S318" i="15" s="1"/>
  <c r="O318" i="13"/>
  <c r="Y317" i="13"/>
  <c r="AB317" i="15" s="1"/>
  <c r="X317" i="13"/>
  <c r="AA317" i="15" s="1"/>
  <c r="W317" i="13"/>
  <c r="Z317" i="15" s="1"/>
  <c r="V317" i="13"/>
  <c r="Y317" i="15" s="1"/>
  <c r="U317" i="13"/>
  <c r="T317" i="13"/>
  <c r="W317" i="15" s="1"/>
  <c r="S317" i="13"/>
  <c r="V317" i="15" s="1"/>
  <c r="R317" i="13"/>
  <c r="U317" i="15" s="1"/>
  <c r="Q317" i="13"/>
  <c r="T317" i="15" s="1"/>
  <c r="P317" i="13"/>
  <c r="S317" i="15" s="1"/>
  <c r="O317" i="13"/>
  <c r="R317" i="15" s="1"/>
  <c r="Y316" i="13"/>
  <c r="AB316" i="15" s="1"/>
  <c r="X316" i="13"/>
  <c r="AA316" i="15" s="1"/>
  <c r="W316" i="13"/>
  <c r="Z316" i="15" s="1"/>
  <c r="V316" i="13"/>
  <c r="Y316" i="15" s="1"/>
  <c r="U316" i="13"/>
  <c r="X316" i="15" s="1"/>
  <c r="T316" i="13"/>
  <c r="W316" i="15" s="1"/>
  <c r="S316" i="13"/>
  <c r="R316" i="13"/>
  <c r="U316" i="15" s="1"/>
  <c r="Q316" i="13"/>
  <c r="T316" i="15" s="1"/>
  <c r="P316" i="13"/>
  <c r="S316" i="15" s="1"/>
  <c r="O316" i="13"/>
  <c r="R316" i="15" s="1"/>
  <c r="Y315" i="13"/>
  <c r="X315" i="13"/>
  <c r="AA315" i="15" s="1"/>
  <c r="W315" i="13"/>
  <c r="Z315" i="15" s="1"/>
  <c r="V315" i="13"/>
  <c r="Y315" i="15" s="1"/>
  <c r="U315" i="13"/>
  <c r="X315" i="15" s="1"/>
  <c r="T315" i="13"/>
  <c r="W315" i="15" s="1"/>
  <c r="S315" i="13"/>
  <c r="V315" i="15" s="1"/>
  <c r="R315" i="13"/>
  <c r="U315" i="15" s="1"/>
  <c r="Q315" i="13"/>
  <c r="P315" i="13"/>
  <c r="S315" i="15" s="1"/>
  <c r="O315" i="13"/>
  <c r="R315" i="15" s="1"/>
  <c r="Y314" i="13"/>
  <c r="AB314" i="15" s="1"/>
  <c r="X314" i="13"/>
  <c r="AA314" i="15" s="1"/>
  <c r="W314" i="13"/>
  <c r="V314" i="13"/>
  <c r="Y314" i="15" s="1"/>
  <c r="U314" i="13"/>
  <c r="X314" i="15" s="1"/>
  <c r="T314" i="13"/>
  <c r="W314" i="15" s="1"/>
  <c r="S314" i="13"/>
  <c r="V314" i="15" s="1"/>
  <c r="R314" i="13"/>
  <c r="U314" i="15" s="1"/>
  <c r="Q314" i="13"/>
  <c r="T314" i="15" s="1"/>
  <c r="P314" i="13"/>
  <c r="S314" i="15" s="1"/>
  <c r="O314" i="13"/>
  <c r="Y313" i="13"/>
  <c r="AB313" i="15" s="1"/>
  <c r="X313" i="13"/>
  <c r="AA313" i="15" s="1"/>
  <c r="W313" i="13"/>
  <c r="Z313" i="15" s="1"/>
  <c r="V313" i="13"/>
  <c r="Y313" i="15" s="1"/>
  <c r="U313" i="13"/>
  <c r="T313" i="13"/>
  <c r="W313" i="15" s="1"/>
  <c r="S313" i="13"/>
  <c r="V313" i="15" s="1"/>
  <c r="R313" i="13"/>
  <c r="U313" i="15" s="1"/>
  <c r="Q313" i="13"/>
  <c r="T313" i="15" s="1"/>
  <c r="P313" i="13"/>
  <c r="S313" i="15" s="1"/>
  <c r="O313" i="13"/>
  <c r="R313" i="15" s="1"/>
  <c r="Y312" i="13"/>
  <c r="AB312" i="15" s="1"/>
  <c r="X312" i="13"/>
  <c r="AA312" i="15" s="1"/>
  <c r="W312" i="13"/>
  <c r="Z312" i="15" s="1"/>
  <c r="V312" i="13"/>
  <c r="Y312" i="15" s="1"/>
  <c r="U312" i="13"/>
  <c r="X312" i="15" s="1"/>
  <c r="T312" i="13"/>
  <c r="W312" i="15" s="1"/>
  <c r="S312" i="13"/>
  <c r="R312" i="13"/>
  <c r="U312" i="15" s="1"/>
  <c r="Q312" i="13"/>
  <c r="T312" i="15" s="1"/>
  <c r="P312" i="13"/>
  <c r="S312" i="15" s="1"/>
  <c r="O312" i="13"/>
  <c r="R312" i="15" s="1"/>
  <c r="Y311" i="13"/>
  <c r="X311" i="13"/>
  <c r="AA311" i="15" s="1"/>
  <c r="W311" i="13"/>
  <c r="Z311" i="15" s="1"/>
  <c r="V311" i="13"/>
  <c r="Y311" i="15" s="1"/>
  <c r="U311" i="13"/>
  <c r="X311" i="15" s="1"/>
  <c r="T311" i="13"/>
  <c r="W311" i="15" s="1"/>
  <c r="S311" i="13"/>
  <c r="V311" i="15" s="1"/>
  <c r="R311" i="13"/>
  <c r="U311" i="15" s="1"/>
  <c r="Q311" i="13"/>
  <c r="P311" i="13"/>
  <c r="S311" i="15" s="1"/>
  <c r="O311" i="13"/>
  <c r="R311" i="15" s="1"/>
  <c r="Y310" i="13"/>
  <c r="AB310" i="15" s="1"/>
  <c r="X310" i="13"/>
  <c r="AA310" i="15" s="1"/>
  <c r="W310" i="13"/>
  <c r="V310" i="13"/>
  <c r="Y310" i="15" s="1"/>
  <c r="U310" i="13"/>
  <c r="X310" i="15" s="1"/>
  <c r="T310" i="13"/>
  <c r="W310" i="15" s="1"/>
  <c r="S310" i="13"/>
  <c r="V310" i="15" s="1"/>
  <c r="R310" i="13"/>
  <c r="U310" i="15" s="1"/>
  <c r="Q310" i="13"/>
  <c r="T310" i="15" s="1"/>
  <c r="P310" i="13"/>
  <c r="S310" i="15" s="1"/>
  <c r="O310" i="13"/>
  <c r="Y309" i="13"/>
  <c r="AB309" i="15" s="1"/>
  <c r="X309" i="13"/>
  <c r="AA309" i="15" s="1"/>
  <c r="W309" i="13"/>
  <c r="Z309" i="15" s="1"/>
  <c r="V309" i="13"/>
  <c r="Y309" i="15" s="1"/>
  <c r="U309" i="13"/>
  <c r="T309" i="13"/>
  <c r="W309" i="15" s="1"/>
  <c r="S309" i="13"/>
  <c r="V309" i="15" s="1"/>
  <c r="R309" i="13"/>
  <c r="U309" i="15" s="1"/>
  <c r="Q309" i="13"/>
  <c r="T309" i="15" s="1"/>
  <c r="P309" i="13"/>
  <c r="S309" i="15" s="1"/>
  <c r="O309" i="13"/>
  <c r="R309" i="15" s="1"/>
  <c r="Y308" i="13"/>
  <c r="AB308" i="15" s="1"/>
  <c r="X308" i="13"/>
  <c r="AA308" i="15" s="1"/>
  <c r="W308" i="13"/>
  <c r="Z308" i="15" s="1"/>
  <c r="V308" i="13"/>
  <c r="Y308" i="15" s="1"/>
  <c r="U308" i="13"/>
  <c r="X308" i="15" s="1"/>
  <c r="T308" i="13"/>
  <c r="W308" i="15" s="1"/>
  <c r="S308" i="13"/>
  <c r="R308" i="13"/>
  <c r="U308" i="15" s="1"/>
  <c r="Q308" i="13"/>
  <c r="T308" i="15" s="1"/>
  <c r="P308" i="13"/>
  <c r="S308" i="15" s="1"/>
  <c r="O308" i="13"/>
  <c r="R308" i="15" s="1"/>
  <c r="Y307" i="13"/>
  <c r="X307" i="13"/>
  <c r="AA307" i="15" s="1"/>
  <c r="W307" i="13"/>
  <c r="Z307" i="15" s="1"/>
  <c r="V307" i="13"/>
  <c r="Y307" i="15" s="1"/>
  <c r="U307" i="13"/>
  <c r="X307" i="15" s="1"/>
  <c r="T307" i="13"/>
  <c r="W307" i="15" s="1"/>
  <c r="S307" i="13"/>
  <c r="V307" i="15" s="1"/>
  <c r="R307" i="13"/>
  <c r="U307" i="15" s="1"/>
  <c r="Q307" i="13"/>
  <c r="P307" i="13"/>
  <c r="S307" i="15" s="1"/>
  <c r="O307" i="13"/>
  <c r="R307" i="15" s="1"/>
  <c r="Y306" i="13"/>
  <c r="AB306" i="15" s="1"/>
  <c r="X306" i="13"/>
  <c r="AA306" i="15" s="1"/>
  <c r="W306" i="13"/>
  <c r="V306" i="13"/>
  <c r="Y306" i="15" s="1"/>
  <c r="U306" i="13"/>
  <c r="X306" i="15" s="1"/>
  <c r="T306" i="13"/>
  <c r="W306" i="15" s="1"/>
  <c r="S306" i="13"/>
  <c r="V306" i="15" s="1"/>
  <c r="R306" i="13"/>
  <c r="U306" i="15" s="1"/>
  <c r="Q306" i="13"/>
  <c r="T306" i="15" s="1"/>
  <c r="P306" i="13"/>
  <c r="S306" i="15" s="1"/>
  <c r="O306" i="13"/>
  <c r="Y305" i="13"/>
  <c r="AB305" i="15" s="1"/>
  <c r="X305" i="13"/>
  <c r="AA305" i="15" s="1"/>
  <c r="W305" i="13"/>
  <c r="Z305" i="15" s="1"/>
  <c r="V305" i="13"/>
  <c r="Y305" i="15" s="1"/>
  <c r="U305" i="13"/>
  <c r="T305" i="13"/>
  <c r="W305" i="15" s="1"/>
  <c r="S305" i="13"/>
  <c r="V305" i="15" s="1"/>
  <c r="R305" i="13"/>
  <c r="U305" i="15" s="1"/>
  <c r="Q305" i="13"/>
  <c r="T305" i="15" s="1"/>
  <c r="P305" i="13"/>
  <c r="S305" i="15" s="1"/>
  <c r="O305" i="13"/>
  <c r="R305" i="15" s="1"/>
  <c r="Y304" i="13"/>
  <c r="AB304" i="15" s="1"/>
  <c r="X304" i="13"/>
  <c r="AA304" i="15" s="1"/>
  <c r="W304" i="13"/>
  <c r="Z304" i="15" s="1"/>
  <c r="V304" i="13"/>
  <c r="Y304" i="15" s="1"/>
  <c r="U304" i="13"/>
  <c r="X304" i="15" s="1"/>
  <c r="T304" i="13"/>
  <c r="W304" i="15" s="1"/>
  <c r="S304" i="13"/>
  <c r="R304" i="13"/>
  <c r="U304" i="15" s="1"/>
  <c r="Q304" i="13"/>
  <c r="T304" i="15" s="1"/>
  <c r="P304" i="13"/>
  <c r="S304" i="15" s="1"/>
  <c r="O304" i="13"/>
  <c r="R304" i="15" s="1"/>
  <c r="Y303" i="13"/>
  <c r="X303" i="13"/>
  <c r="AA303" i="15" s="1"/>
  <c r="W303" i="13"/>
  <c r="Z303" i="15" s="1"/>
  <c r="V303" i="13"/>
  <c r="Y303" i="15" s="1"/>
  <c r="U303" i="13"/>
  <c r="X303" i="15" s="1"/>
  <c r="T303" i="13"/>
  <c r="W303" i="15" s="1"/>
  <c r="S303" i="13"/>
  <c r="V303" i="15" s="1"/>
  <c r="R303" i="13"/>
  <c r="U303" i="15" s="1"/>
  <c r="Q303" i="13"/>
  <c r="P303" i="13"/>
  <c r="S303" i="15" s="1"/>
  <c r="O303" i="13"/>
  <c r="R303" i="15" s="1"/>
  <c r="Y302" i="13"/>
  <c r="AB302" i="15" s="1"/>
  <c r="X302" i="13"/>
  <c r="AA302" i="15" s="1"/>
  <c r="W302" i="13"/>
  <c r="V302" i="13"/>
  <c r="Y302" i="15" s="1"/>
  <c r="U302" i="13"/>
  <c r="X302" i="15" s="1"/>
  <c r="T302" i="13"/>
  <c r="W302" i="15" s="1"/>
  <c r="S302" i="13"/>
  <c r="V302" i="15" s="1"/>
  <c r="R302" i="13"/>
  <c r="U302" i="15" s="1"/>
  <c r="Q302" i="13"/>
  <c r="T302" i="15" s="1"/>
  <c r="P302" i="13"/>
  <c r="S302" i="15" s="1"/>
  <c r="O302" i="13"/>
  <c r="Y301" i="13"/>
  <c r="AB301" i="15" s="1"/>
  <c r="X301" i="13"/>
  <c r="AA301" i="15" s="1"/>
  <c r="W301" i="13"/>
  <c r="Z301" i="15" s="1"/>
  <c r="V301" i="13"/>
  <c r="Y301" i="15" s="1"/>
  <c r="U301" i="13"/>
  <c r="T301" i="13"/>
  <c r="W301" i="15" s="1"/>
  <c r="S301" i="13"/>
  <c r="V301" i="15" s="1"/>
  <c r="R301" i="13"/>
  <c r="U301" i="15" s="1"/>
  <c r="Q301" i="13"/>
  <c r="T301" i="15" s="1"/>
  <c r="P301" i="13"/>
  <c r="S301" i="15" s="1"/>
  <c r="O301" i="13"/>
  <c r="R301" i="15" s="1"/>
  <c r="Y300" i="13"/>
  <c r="AB300" i="15" s="1"/>
  <c r="X300" i="13"/>
  <c r="AA300" i="15" s="1"/>
  <c r="W300" i="13"/>
  <c r="Z300" i="15" s="1"/>
  <c r="V300" i="13"/>
  <c r="Y300" i="15" s="1"/>
  <c r="U300" i="13"/>
  <c r="X300" i="15" s="1"/>
  <c r="T300" i="13"/>
  <c r="W300" i="15" s="1"/>
  <c r="S300" i="13"/>
  <c r="R300" i="13"/>
  <c r="U300" i="15" s="1"/>
  <c r="Q300" i="13"/>
  <c r="T300" i="15" s="1"/>
  <c r="P300" i="13"/>
  <c r="S300" i="15" s="1"/>
  <c r="O300" i="13"/>
  <c r="R300" i="15" s="1"/>
  <c r="Y299" i="13"/>
  <c r="X299" i="13"/>
  <c r="AA299" i="15" s="1"/>
  <c r="W299" i="13"/>
  <c r="Z299" i="15" s="1"/>
  <c r="V299" i="13"/>
  <c r="Y299" i="15" s="1"/>
  <c r="U299" i="13"/>
  <c r="X299" i="15" s="1"/>
  <c r="T299" i="13"/>
  <c r="W299" i="15" s="1"/>
  <c r="S299" i="13"/>
  <c r="V299" i="15" s="1"/>
  <c r="R299" i="13"/>
  <c r="U299" i="15" s="1"/>
  <c r="Q299" i="13"/>
  <c r="P299" i="13"/>
  <c r="S299" i="15" s="1"/>
  <c r="O299" i="13"/>
  <c r="R299" i="15" s="1"/>
  <c r="Y298" i="13"/>
  <c r="AB298" i="15" s="1"/>
  <c r="X298" i="13"/>
  <c r="AA298" i="15" s="1"/>
  <c r="W298" i="13"/>
  <c r="V298" i="13"/>
  <c r="Y298" i="15" s="1"/>
  <c r="U298" i="13"/>
  <c r="X298" i="15" s="1"/>
  <c r="T298" i="13"/>
  <c r="W298" i="15" s="1"/>
  <c r="S298" i="13"/>
  <c r="V298" i="15" s="1"/>
  <c r="R298" i="13"/>
  <c r="U298" i="15" s="1"/>
  <c r="Q298" i="13"/>
  <c r="T298" i="15" s="1"/>
  <c r="P298" i="13"/>
  <c r="S298" i="15" s="1"/>
  <c r="O298" i="13"/>
  <c r="Y297" i="13"/>
  <c r="AB297" i="15" s="1"/>
  <c r="X297" i="13"/>
  <c r="AA297" i="15" s="1"/>
  <c r="W297" i="13"/>
  <c r="Z297" i="15" s="1"/>
  <c r="V297" i="13"/>
  <c r="Y297" i="15" s="1"/>
  <c r="U297" i="13"/>
  <c r="T297" i="13"/>
  <c r="W297" i="15" s="1"/>
  <c r="S297" i="13"/>
  <c r="V297" i="15" s="1"/>
  <c r="R297" i="13"/>
  <c r="U297" i="15" s="1"/>
  <c r="Q297" i="13"/>
  <c r="T297" i="15" s="1"/>
  <c r="P297" i="13"/>
  <c r="S297" i="15" s="1"/>
  <c r="O297" i="13"/>
  <c r="R297" i="15" s="1"/>
  <c r="Y296" i="13"/>
  <c r="AB296" i="15" s="1"/>
  <c r="X296" i="13"/>
  <c r="AA296" i="15" s="1"/>
  <c r="W296" i="13"/>
  <c r="Z296" i="15" s="1"/>
  <c r="V296" i="13"/>
  <c r="Y296" i="15" s="1"/>
  <c r="U296" i="13"/>
  <c r="X296" i="15" s="1"/>
  <c r="T296" i="13"/>
  <c r="W296" i="15" s="1"/>
  <c r="S296" i="13"/>
  <c r="R296" i="13"/>
  <c r="U296" i="15" s="1"/>
  <c r="Q296" i="13"/>
  <c r="T296" i="15" s="1"/>
  <c r="P296" i="13"/>
  <c r="S296" i="15" s="1"/>
  <c r="O296" i="13"/>
  <c r="R296" i="15" s="1"/>
  <c r="Y295" i="13"/>
  <c r="X295" i="13"/>
  <c r="AA295" i="15" s="1"/>
  <c r="W295" i="13"/>
  <c r="Z295" i="15" s="1"/>
  <c r="V295" i="13"/>
  <c r="Y295" i="15" s="1"/>
  <c r="U295" i="13"/>
  <c r="X295" i="15" s="1"/>
  <c r="T295" i="13"/>
  <c r="W295" i="15" s="1"/>
  <c r="S295" i="13"/>
  <c r="V295" i="15" s="1"/>
  <c r="R295" i="13"/>
  <c r="U295" i="15" s="1"/>
  <c r="Q295" i="13"/>
  <c r="P295" i="13"/>
  <c r="S295" i="15" s="1"/>
  <c r="O295" i="13"/>
  <c r="R295" i="15" s="1"/>
  <c r="Y294" i="13"/>
  <c r="AB294" i="15" s="1"/>
  <c r="X294" i="13"/>
  <c r="AA294" i="15" s="1"/>
  <c r="W294" i="13"/>
  <c r="V294" i="13"/>
  <c r="Y294" i="15" s="1"/>
  <c r="U294" i="13"/>
  <c r="X294" i="15" s="1"/>
  <c r="T294" i="13"/>
  <c r="W294" i="15" s="1"/>
  <c r="S294" i="13"/>
  <c r="V294" i="15" s="1"/>
  <c r="R294" i="13"/>
  <c r="U294" i="15" s="1"/>
  <c r="Q294" i="13"/>
  <c r="T294" i="15" s="1"/>
  <c r="P294" i="13"/>
  <c r="S294" i="15" s="1"/>
  <c r="O294" i="13"/>
  <c r="Y293" i="13"/>
  <c r="AB293" i="15" s="1"/>
  <c r="X293" i="13"/>
  <c r="AA293" i="15" s="1"/>
  <c r="W293" i="13"/>
  <c r="Z293" i="15" s="1"/>
  <c r="V293" i="13"/>
  <c r="Y293" i="15" s="1"/>
  <c r="U293" i="13"/>
  <c r="T293" i="13"/>
  <c r="W293" i="15" s="1"/>
  <c r="S293" i="13"/>
  <c r="V293" i="15" s="1"/>
  <c r="R293" i="13"/>
  <c r="U293" i="15" s="1"/>
  <c r="Q293" i="13"/>
  <c r="T293" i="15" s="1"/>
  <c r="P293" i="13"/>
  <c r="S293" i="15" s="1"/>
  <c r="O293" i="13"/>
  <c r="R293" i="15" s="1"/>
  <c r="Y292" i="13"/>
  <c r="AB292" i="15" s="1"/>
  <c r="X292" i="13"/>
  <c r="AA292" i="15" s="1"/>
  <c r="W292" i="13"/>
  <c r="Z292" i="15" s="1"/>
  <c r="V292" i="13"/>
  <c r="Y292" i="15" s="1"/>
  <c r="U292" i="13"/>
  <c r="X292" i="15" s="1"/>
  <c r="T292" i="13"/>
  <c r="W292" i="15" s="1"/>
  <c r="S292" i="13"/>
  <c r="R292" i="13"/>
  <c r="U292" i="15" s="1"/>
  <c r="Q292" i="13"/>
  <c r="T292" i="15" s="1"/>
  <c r="P292" i="13"/>
  <c r="S292" i="15" s="1"/>
  <c r="O292" i="13"/>
  <c r="R292" i="15" s="1"/>
  <c r="Y291" i="13"/>
  <c r="X291" i="13"/>
  <c r="AA291" i="15" s="1"/>
  <c r="W291" i="13"/>
  <c r="Z291" i="15" s="1"/>
  <c r="V291" i="13"/>
  <c r="Y291" i="15" s="1"/>
  <c r="U291" i="13"/>
  <c r="X291" i="15" s="1"/>
  <c r="T291" i="13"/>
  <c r="W291" i="15" s="1"/>
  <c r="S291" i="13"/>
  <c r="V291" i="15" s="1"/>
  <c r="R291" i="13"/>
  <c r="U291" i="15" s="1"/>
  <c r="Q291" i="13"/>
  <c r="P291" i="13"/>
  <c r="S291" i="15" s="1"/>
  <c r="O291" i="13"/>
  <c r="R291" i="15" s="1"/>
  <c r="Y290" i="13"/>
  <c r="AB290" i="15" s="1"/>
  <c r="X290" i="13"/>
  <c r="AA290" i="15" s="1"/>
  <c r="W290" i="13"/>
  <c r="V290" i="13"/>
  <c r="Y290" i="15" s="1"/>
  <c r="U290" i="13"/>
  <c r="X290" i="15" s="1"/>
  <c r="T290" i="13"/>
  <c r="W290" i="15" s="1"/>
  <c r="S290" i="13"/>
  <c r="V290" i="15" s="1"/>
  <c r="R290" i="13"/>
  <c r="U290" i="15" s="1"/>
  <c r="Q290" i="13"/>
  <c r="T290" i="15" s="1"/>
  <c r="P290" i="13"/>
  <c r="S290" i="15" s="1"/>
  <c r="O290" i="13"/>
  <c r="Y289" i="13"/>
  <c r="AB289" i="15" s="1"/>
  <c r="X289" i="13"/>
  <c r="AA289" i="15" s="1"/>
  <c r="W289" i="13"/>
  <c r="Z289" i="15" s="1"/>
  <c r="V289" i="13"/>
  <c r="Y289" i="15" s="1"/>
  <c r="U289" i="13"/>
  <c r="T289" i="13"/>
  <c r="W289" i="15" s="1"/>
  <c r="S289" i="13"/>
  <c r="V289" i="15" s="1"/>
  <c r="R289" i="13"/>
  <c r="U289" i="15" s="1"/>
  <c r="Q289" i="13"/>
  <c r="T289" i="15" s="1"/>
  <c r="P289" i="13"/>
  <c r="S289" i="15" s="1"/>
  <c r="O289" i="13"/>
  <c r="R289" i="15" s="1"/>
  <c r="Y288" i="13"/>
  <c r="AB288" i="15" s="1"/>
  <c r="X288" i="13"/>
  <c r="AA288" i="15" s="1"/>
  <c r="W288" i="13"/>
  <c r="Z288" i="15" s="1"/>
  <c r="V288" i="13"/>
  <c r="Y288" i="15" s="1"/>
  <c r="U288" i="13"/>
  <c r="X288" i="15" s="1"/>
  <c r="T288" i="13"/>
  <c r="W288" i="15" s="1"/>
  <c r="S288" i="13"/>
  <c r="R288" i="13"/>
  <c r="U288" i="15" s="1"/>
  <c r="Q288" i="13"/>
  <c r="T288" i="15" s="1"/>
  <c r="P288" i="13"/>
  <c r="S288" i="15" s="1"/>
  <c r="O288" i="13"/>
  <c r="R288" i="15" s="1"/>
  <c r="Y287" i="13"/>
  <c r="X287" i="13"/>
  <c r="AA287" i="15" s="1"/>
  <c r="W287" i="13"/>
  <c r="Z287" i="15" s="1"/>
  <c r="V287" i="13"/>
  <c r="U287" i="13"/>
  <c r="X287" i="15" s="1"/>
  <c r="T287" i="13"/>
  <c r="W287" i="15" s="1"/>
  <c r="S287" i="13"/>
  <c r="V287" i="15" s="1"/>
  <c r="R287" i="13"/>
  <c r="U287" i="15" s="1"/>
  <c r="Q287" i="13"/>
  <c r="P287" i="13"/>
  <c r="S287" i="15" s="1"/>
  <c r="O287" i="13"/>
  <c r="R287" i="15" s="1"/>
  <c r="Y286" i="13"/>
  <c r="AB286" i="15" s="1"/>
  <c r="X286" i="13"/>
  <c r="AA286" i="15" s="1"/>
  <c r="W286" i="13"/>
  <c r="V286" i="13"/>
  <c r="Y286" i="15" s="1"/>
  <c r="U286" i="13"/>
  <c r="X286" i="15" s="1"/>
  <c r="T286" i="13"/>
  <c r="S286" i="13"/>
  <c r="V286" i="15" s="1"/>
  <c r="R286" i="13"/>
  <c r="U286" i="15" s="1"/>
  <c r="Q286" i="13"/>
  <c r="T286" i="15" s="1"/>
  <c r="P286" i="13"/>
  <c r="S286" i="15" s="1"/>
  <c r="O286" i="13"/>
  <c r="Y285" i="13"/>
  <c r="AB285" i="15" s="1"/>
  <c r="X285" i="13"/>
  <c r="AA285" i="15" s="1"/>
  <c r="W285" i="13"/>
  <c r="Z285" i="15" s="1"/>
  <c r="V285" i="13"/>
  <c r="Y285" i="15" s="1"/>
  <c r="U285" i="13"/>
  <c r="T285" i="13"/>
  <c r="W285" i="15" s="1"/>
  <c r="S285" i="13"/>
  <c r="V285" i="15" s="1"/>
  <c r="R285" i="13"/>
  <c r="Q285" i="13"/>
  <c r="T285" i="15" s="1"/>
  <c r="P285" i="13"/>
  <c r="S285" i="15" s="1"/>
  <c r="O285" i="13"/>
  <c r="R285" i="15" s="1"/>
  <c r="Y284" i="13"/>
  <c r="AB284" i="15" s="1"/>
  <c r="X284" i="13"/>
  <c r="W284" i="13"/>
  <c r="Z284" i="15" s="1"/>
  <c r="V284" i="13"/>
  <c r="Y284" i="15" s="1"/>
  <c r="U284" i="13"/>
  <c r="X284" i="15" s="1"/>
  <c r="T284" i="13"/>
  <c r="W284" i="15" s="1"/>
  <c r="S284" i="13"/>
  <c r="R284" i="13"/>
  <c r="U284" i="15" s="1"/>
  <c r="Q284" i="13"/>
  <c r="T284" i="15" s="1"/>
  <c r="P284" i="13"/>
  <c r="O284" i="13"/>
  <c r="R284" i="15" s="1"/>
  <c r="Y283" i="13"/>
  <c r="X283" i="13"/>
  <c r="AA283" i="15" s="1"/>
  <c r="W283" i="13"/>
  <c r="Z283" i="15" s="1"/>
  <c r="V283" i="13"/>
  <c r="Y283" i="15" s="1"/>
  <c r="U283" i="13"/>
  <c r="X283" i="15" s="1"/>
  <c r="T283" i="13"/>
  <c r="W283" i="15" s="1"/>
  <c r="S283" i="13"/>
  <c r="V283" i="15" s="1"/>
  <c r="R283" i="13"/>
  <c r="U283" i="15" s="1"/>
  <c r="Q283" i="13"/>
  <c r="P283" i="13"/>
  <c r="S283" i="15" s="1"/>
  <c r="O283" i="13"/>
  <c r="R283" i="15" s="1"/>
  <c r="Y282" i="13"/>
  <c r="AB282" i="15" s="1"/>
  <c r="X282" i="13"/>
  <c r="AA282" i="15" s="1"/>
  <c r="W282" i="13"/>
  <c r="V282" i="13"/>
  <c r="Y282" i="15" s="1"/>
  <c r="U282" i="13"/>
  <c r="X282" i="15" s="1"/>
  <c r="T282" i="13"/>
  <c r="W282" i="15" s="1"/>
  <c r="S282" i="13"/>
  <c r="V282" i="15" s="1"/>
  <c r="R282" i="13"/>
  <c r="U282" i="15" s="1"/>
  <c r="Q282" i="13"/>
  <c r="T282" i="15" s="1"/>
  <c r="P282" i="13"/>
  <c r="S282" i="15" s="1"/>
  <c r="O282" i="13"/>
  <c r="Y281" i="13"/>
  <c r="AB281" i="15" s="1"/>
  <c r="X281" i="13"/>
  <c r="AA281" i="15" s="1"/>
  <c r="W281" i="13"/>
  <c r="Z281" i="15" s="1"/>
  <c r="V281" i="13"/>
  <c r="Y281" i="15" s="1"/>
  <c r="U281" i="13"/>
  <c r="T281" i="13"/>
  <c r="W281" i="15" s="1"/>
  <c r="S281" i="13"/>
  <c r="V281" i="15" s="1"/>
  <c r="R281" i="13"/>
  <c r="U281" i="15" s="1"/>
  <c r="Q281" i="13"/>
  <c r="P281" i="13"/>
  <c r="S281" i="15" s="1"/>
  <c r="O281" i="13"/>
  <c r="R281" i="15" s="1"/>
  <c r="Y280" i="13"/>
  <c r="X280" i="13"/>
  <c r="AA280" i="15" s="1"/>
  <c r="W280" i="13"/>
  <c r="V280" i="13"/>
  <c r="Y280" i="15" s="1"/>
  <c r="U280" i="13"/>
  <c r="X280" i="15" s="1"/>
  <c r="T280" i="13"/>
  <c r="W280" i="15" s="1"/>
  <c r="S280" i="13"/>
  <c r="R280" i="13"/>
  <c r="U280" i="15" s="1"/>
  <c r="Q280" i="13"/>
  <c r="P280" i="13"/>
  <c r="S280" i="15" s="1"/>
  <c r="O280" i="13"/>
  <c r="Y279" i="13"/>
  <c r="X279" i="13"/>
  <c r="AA279" i="15" s="1"/>
  <c r="W279" i="13"/>
  <c r="V279" i="13"/>
  <c r="Y279" i="15" s="1"/>
  <c r="U279" i="13"/>
  <c r="T279" i="13"/>
  <c r="W279" i="15" s="1"/>
  <c r="S279" i="13"/>
  <c r="V279" i="15" s="1"/>
  <c r="R279" i="13"/>
  <c r="U279" i="15" s="1"/>
  <c r="Q279" i="13"/>
  <c r="P279" i="13"/>
  <c r="S279" i="15" s="1"/>
  <c r="O279" i="13"/>
  <c r="Y278" i="13"/>
  <c r="AB278" i="15" s="1"/>
  <c r="X278" i="13"/>
  <c r="AA278" i="15" s="1"/>
  <c r="W278" i="13"/>
  <c r="V278" i="13"/>
  <c r="Y278" i="15" s="1"/>
  <c r="U278" i="13"/>
  <c r="T278" i="13"/>
  <c r="W278" i="15" s="1"/>
  <c r="S278" i="13"/>
  <c r="R278" i="13"/>
  <c r="U278" i="15" s="1"/>
  <c r="Q278" i="13"/>
  <c r="T278" i="15" s="1"/>
  <c r="P278" i="13"/>
  <c r="S278" i="15" s="1"/>
  <c r="O278" i="13"/>
  <c r="Y277" i="13"/>
  <c r="X277" i="13"/>
  <c r="AA277" i="15" s="1"/>
  <c r="W277" i="13"/>
  <c r="Z277" i="15" s="1"/>
  <c r="V277" i="13"/>
  <c r="Y277" i="15" s="1"/>
  <c r="U277" i="13"/>
  <c r="T277" i="13"/>
  <c r="W277" i="15" s="1"/>
  <c r="S277" i="13"/>
  <c r="R277" i="13"/>
  <c r="Q277" i="13"/>
  <c r="P277" i="13"/>
  <c r="S277" i="15" s="1"/>
  <c r="O277" i="13"/>
  <c r="R277" i="15" s="1"/>
  <c r="Y276" i="13"/>
  <c r="X276" i="13"/>
  <c r="AA276" i="15" s="1"/>
  <c r="W276" i="13"/>
  <c r="V276" i="13"/>
  <c r="Y276" i="15" s="1"/>
  <c r="U276" i="13"/>
  <c r="X276" i="15" s="1"/>
  <c r="T276" i="13"/>
  <c r="W276" i="15" s="1"/>
  <c r="S276" i="13"/>
  <c r="R276" i="13"/>
  <c r="U276" i="15" s="1"/>
  <c r="Q276" i="13"/>
  <c r="P276" i="13"/>
  <c r="S276" i="15" s="1"/>
  <c r="O276" i="13"/>
  <c r="Y275" i="13"/>
  <c r="X275" i="13"/>
  <c r="AA275" i="15" s="1"/>
  <c r="W275" i="13"/>
  <c r="V275" i="13"/>
  <c r="Y275" i="15" s="1"/>
  <c r="U275" i="13"/>
  <c r="T275" i="13"/>
  <c r="W275" i="15" s="1"/>
  <c r="S275" i="13"/>
  <c r="V275" i="15" s="1"/>
  <c r="R275" i="13"/>
  <c r="U275" i="15" s="1"/>
  <c r="Q275" i="13"/>
  <c r="P275" i="13"/>
  <c r="S275" i="15" s="1"/>
  <c r="O275" i="13"/>
  <c r="Y274" i="13"/>
  <c r="AB274" i="15" s="1"/>
  <c r="X274" i="13"/>
  <c r="AA274" i="15" s="1"/>
  <c r="W274" i="13"/>
  <c r="V274" i="13"/>
  <c r="Y274" i="15" s="1"/>
  <c r="U274" i="13"/>
  <c r="T274" i="13"/>
  <c r="W274" i="15" s="1"/>
  <c r="S274" i="13"/>
  <c r="R274" i="13"/>
  <c r="U274" i="15" s="1"/>
  <c r="Q274" i="13"/>
  <c r="T274" i="15" s="1"/>
  <c r="P274" i="13"/>
  <c r="S274" i="15" s="1"/>
  <c r="O274" i="13"/>
  <c r="Y273" i="13"/>
  <c r="X273" i="13"/>
  <c r="AA273" i="15" s="1"/>
  <c r="W273" i="13"/>
  <c r="Z273" i="15" s="1"/>
  <c r="V273" i="13"/>
  <c r="Y273" i="15" s="1"/>
  <c r="U273" i="13"/>
  <c r="T273" i="13"/>
  <c r="W273" i="15" s="1"/>
  <c r="S273" i="13"/>
  <c r="R273" i="13"/>
  <c r="U273" i="15" s="1"/>
  <c r="Q273" i="13"/>
  <c r="P273" i="13"/>
  <c r="S273" i="15" s="1"/>
  <c r="O273" i="13"/>
  <c r="R273" i="15" s="1"/>
  <c r="Y272" i="13"/>
  <c r="X272" i="13"/>
  <c r="AA272" i="15" s="1"/>
  <c r="W272" i="13"/>
  <c r="V272" i="13"/>
  <c r="Y272" i="15" s="1"/>
  <c r="U272" i="13"/>
  <c r="X272" i="15" s="1"/>
  <c r="T272" i="13"/>
  <c r="W272" i="15" s="1"/>
  <c r="S272" i="13"/>
  <c r="R272" i="13"/>
  <c r="U272" i="15" s="1"/>
  <c r="Q272" i="13"/>
  <c r="P272" i="13"/>
  <c r="S272" i="15" s="1"/>
  <c r="O272" i="13"/>
  <c r="Y271" i="13"/>
  <c r="X271" i="13"/>
  <c r="AA271" i="15" s="1"/>
  <c r="W271" i="13"/>
  <c r="V271" i="13"/>
  <c r="Y271" i="15" s="1"/>
  <c r="U271" i="13"/>
  <c r="T271" i="13"/>
  <c r="W271" i="15" s="1"/>
  <c r="S271" i="13"/>
  <c r="V271" i="15" s="1"/>
  <c r="R271" i="13"/>
  <c r="U271" i="15" s="1"/>
  <c r="Q271" i="13"/>
  <c r="P271" i="13"/>
  <c r="S271" i="15" s="1"/>
  <c r="O271" i="13"/>
  <c r="Y270" i="13"/>
  <c r="AB270" i="15" s="1"/>
  <c r="X270" i="13"/>
  <c r="AA270" i="15" s="1"/>
  <c r="W270" i="13"/>
  <c r="V270" i="13"/>
  <c r="Y270" i="15" s="1"/>
  <c r="U270" i="13"/>
  <c r="T270" i="13"/>
  <c r="W270" i="15" s="1"/>
  <c r="S270" i="13"/>
  <c r="R270" i="13"/>
  <c r="U270" i="15" s="1"/>
  <c r="Q270" i="13"/>
  <c r="T270" i="15" s="1"/>
  <c r="P270" i="13"/>
  <c r="S270" i="15" s="1"/>
  <c r="O270" i="13"/>
  <c r="Y269" i="13"/>
  <c r="X269" i="13"/>
  <c r="AA269" i="15" s="1"/>
  <c r="W269" i="13"/>
  <c r="Z269" i="15" s="1"/>
  <c r="V269" i="13"/>
  <c r="Y269" i="15" s="1"/>
  <c r="U269" i="13"/>
  <c r="T269" i="13"/>
  <c r="W269" i="15" s="1"/>
  <c r="S269" i="13"/>
  <c r="R269" i="13"/>
  <c r="U269" i="15" s="1"/>
  <c r="Q269" i="13"/>
  <c r="P269" i="13"/>
  <c r="S269" i="15" s="1"/>
  <c r="O269" i="13"/>
  <c r="R269" i="15" s="1"/>
  <c r="Y268" i="13"/>
  <c r="X268" i="13"/>
  <c r="AA268" i="15" s="1"/>
  <c r="W268" i="13"/>
  <c r="V268" i="13"/>
  <c r="Y268" i="15" s="1"/>
  <c r="U268" i="13"/>
  <c r="X268" i="15" s="1"/>
  <c r="T268" i="13"/>
  <c r="W268" i="15" s="1"/>
  <c r="S268" i="13"/>
  <c r="R268" i="13"/>
  <c r="U268" i="15" s="1"/>
  <c r="Q268" i="13"/>
  <c r="P268" i="13"/>
  <c r="S268" i="15" s="1"/>
  <c r="O268" i="13"/>
  <c r="Y267" i="13"/>
  <c r="X267" i="13"/>
  <c r="AA267" i="15" s="1"/>
  <c r="W267" i="13"/>
  <c r="V267" i="13"/>
  <c r="Y267" i="15" s="1"/>
  <c r="U267" i="13"/>
  <c r="T267" i="13"/>
  <c r="W267" i="15" s="1"/>
  <c r="S267" i="13"/>
  <c r="V267" i="15" s="1"/>
  <c r="R267" i="13"/>
  <c r="U267" i="15" s="1"/>
  <c r="Q267" i="13"/>
  <c r="P267" i="13"/>
  <c r="S267" i="15" s="1"/>
  <c r="O267" i="13"/>
  <c r="Y266" i="13"/>
  <c r="AB266" i="15" s="1"/>
  <c r="X266" i="13"/>
  <c r="AA266" i="15" s="1"/>
  <c r="W266" i="13"/>
  <c r="V266" i="13"/>
  <c r="Y266" i="15" s="1"/>
  <c r="U266" i="13"/>
  <c r="T266" i="13"/>
  <c r="S266" i="13"/>
  <c r="R266" i="13"/>
  <c r="U266" i="15" s="1"/>
  <c r="Q266" i="13"/>
  <c r="T266" i="15" s="1"/>
  <c r="P266" i="13"/>
  <c r="S266" i="15" s="1"/>
  <c r="O266" i="13"/>
  <c r="Y265" i="13"/>
  <c r="X265" i="13"/>
  <c r="AA265" i="15" s="1"/>
  <c r="W265" i="13"/>
  <c r="Z265" i="15" s="1"/>
  <c r="V265" i="13"/>
  <c r="Y265" i="15" s="1"/>
  <c r="U265" i="13"/>
  <c r="T265" i="13"/>
  <c r="W265" i="15" s="1"/>
  <c r="S265" i="13"/>
  <c r="R265" i="13"/>
  <c r="U265" i="15" s="1"/>
  <c r="Q265" i="13"/>
  <c r="P265" i="13"/>
  <c r="S265" i="15" s="1"/>
  <c r="O265" i="13"/>
  <c r="R265" i="15" s="1"/>
  <c r="Y264" i="13"/>
  <c r="X264" i="13"/>
  <c r="AA264" i="15" s="1"/>
  <c r="W264" i="13"/>
  <c r="V264" i="13"/>
  <c r="Y264" i="15" s="1"/>
  <c r="U264" i="13"/>
  <c r="X264" i="15" s="1"/>
  <c r="T264" i="13"/>
  <c r="W264" i="15" s="1"/>
  <c r="S264" i="13"/>
  <c r="R264" i="13"/>
  <c r="U264" i="15" s="1"/>
  <c r="Q264" i="13"/>
  <c r="P264" i="13"/>
  <c r="S264" i="15" s="1"/>
  <c r="O264" i="13"/>
  <c r="Y263" i="13"/>
  <c r="X263" i="13"/>
  <c r="AA263" i="15" s="1"/>
  <c r="W263" i="13"/>
  <c r="V263" i="13"/>
  <c r="Y263" i="15" s="1"/>
  <c r="U263" i="13"/>
  <c r="T263" i="13"/>
  <c r="W263" i="15" s="1"/>
  <c r="S263" i="13"/>
  <c r="V263" i="15" s="1"/>
  <c r="R263" i="13"/>
  <c r="U263" i="15" s="1"/>
  <c r="Q263" i="13"/>
  <c r="P263" i="13"/>
  <c r="S263" i="15" s="1"/>
  <c r="O263" i="13"/>
  <c r="Y262" i="13"/>
  <c r="AB262" i="15" s="1"/>
  <c r="X262" i="13"/>
  <c r="AA262" i="15" s="1"/>
  <c r="W262" i="13"/>
  <c r="V262" i="13"/>
  <c r="Y262" i="15" s="1"/>
  <c r="U262" i="13"/>
  <c r="T262" i="13"/>
  <c r="W262" i="15" s="1"/>
  <c r="S262" i="13"/>
  <c r="R262" i="13"/>
  <c r="U262" i="15" s="1"/>
  <c r="Q262" i="13"/>
  <c r="T262" i="15" s="1"/>
  <c r="P262" i="13"/>
  <c r="S262" i="15" s="1"/>
  <c r="O262" i="13"/>
  <c r="Y261" i="13"/>
  <c r="X261" i="13"/>
  <c r="AA261" i="15" s="1"/>
  <c r="W261" i="13"/>
  <c r="Z261" i="15" s="1"/>
  <c r="V261" i="13"/>
  <c r="Y261" i="15" s="1"/>
  <c r="U261" i="13"/>
  <c r="X261" i="15" s="1"/>
  <c r="T261" i="13"/>
  <c r="W261" i="15" s="1"/>
  <c r="S261" i="13"/>
  <c r="R261" i="13"/>
  <c r="U261" i="15" s="1"/>
  <c r="Q261" i="13"/>
  <c r="P261" i="13"/>
  <c r="S261" i="15" s="1"/>
  <c r="O261" i="13"/>
  <c r="R261" i="15" s="1"/>
  <c r="Y260" i="13"/>
  <c r="X260" i="13"/>
  <c r="AA260" i="15" s="1"/>
  <c r="W260" i="13"/>
  <c r="V260" i="13"/>
  <c r="Y260" i="15" s="1"/>
  <c r="U260" i="13"/>
  <c r="X260" i="15" s="1"/>
  <c r="T260" i="13"/>
  <c r="W260" i="15" s="1"/>
  <c r="S260" i="13"/>
  <c r="V260" i="15" s="1"/>
  <c r="R260" i="13"/>
  <c r="U260" i="15" s="1"/>
  <c r="Q260" i="13"/>
  <c r="P260" i="13"/>
  <c r="S260" i="15" s="1"/>
  <c r="O260" i="13"/>
  <c r="Y259" i="13"/>
  <c r="AB259" i="15" s="1"/>
  <c r="X259" i="13"/>
  <c r="AA259" i="15" s="1"/>
  <c r="W259" i="13"/>
  <c r="V259" i="13"/>
  <c r="Y259" i="15" s="1"/>
  <c r="U259" i="13"/>
  <c r="T259" i="13"/>
  <c r="S259" i="13"/>
  <c r="V259" i="15" s="1"/>
  <c r="R259" i="13"/>
  <c r="U259" i="15" s="1"/>
  <c r="Q259" i="13"/>
  <c r="T259" i="15" s="1"/>
  <c r="P259" i="13"/>
  <c r="S259" i="15" s="1"/>
  <c r="O259" i="13"/>
  <c r="Y258" i="13"/>
  <c r="AB258" i="15" s="1"/>
  <c r="X258" i="13"/>
  <c r="AA258" i="15" s="1"/>
  <c r="W258" i="13"/>
  <c r="Z258" i="15" s="1"/>
  <c r="V258" i="13"/>
  <c r="Y258" i="15" s="1"/>
  <c r="U258" i="13"/>
  <c r="T258" i="13"/>
  <c r="W258" i="15" s="1"/>
  <c r="S258" i="13"/>
  <c r="R258" i="13"/>
  <c r="U258" i="15" s="1"/>
  <c r="Q258" i="13"/>
  <c r="T258" i="15" s="1"/>
  <c r="P258" i="13"/>
  <c r="S258" i="15" s="1"/>
  <c r="O258" i="13"/>
  <c r="R258" i="15" s="1"/>
  <c r="Y257" i="13"/>
  <c r="X257" i="13"/>
  <c r="AA257" i="15" s="1"/>
  <c r="W257" i="13"/>
  <c r="Z257" i="15" s="1"/>
  <c r="V257" i="13"/>
  <c r="Y257" i="15" s="1"/>
  <c r="U257" i="13"/>
  <c r="X257" i="15" s="1"/>
  <c r="T257" i="13"/>
  <c r="W257" i="15" s="1"/>
  <c r="S257" i="13"/>
  <c r="R257" i="13"/>
  <c r="U257" i="15" s="1"/>
  <c r="Q257" i="13"/>
  <c r="P257" i="13"/>
  <c r="S257" i="15" s="1"/>
  <c r="O257" i="13"/>
  <c r="R257" i="15" s="1"/>
  <c r="Y256" i="13"/>
  <c r="X256" i="13"/>
  <c r="AA256" i="15" s="1"/>
  <c r="W256" i="13"/>
  <c r="V256" i="13"/>
  <c r="Y256" i="15" s="1"/>
  <c r="U256" i="13"/>
  <c r="T256" i="13"/>
  <c r="W256" i="15" s="1"/>
  <c r="S256" i="13"/>
  <c r="V256" i="15" s="1"/>
  <c r="R256" i="13"/>
  <c r="U256" i="15" s="1"/>
  <c r="Q256" i="13"/>
  <c r="P256" i="13"/>
  <c r="S256" i="15" s="1"/>
  <c r="O256" i="13"/>
  <c r="Y255" i="13"/>
  <c r="AB255" i="15" s="1"/>
  <c r="X255" i="13"/>
  <c r="AA255" i="15" s="1"/>
  <c r="W255" i="13"/>
  <c r="V255" i="13"/>
  <c r="Y255" i="15" s="1"/>
  <c r="U255" i="13"/>
  <c r="T255" i="13"/>
  <c r="W255" i="15" s="1"/>
  <c r="S255" i="13"/>
  <c r="V255" i="15" s="1"/>
  <c r="R255" i="13"/>
  <c r="U255" i="15" s="1"/>
  <c r="Q255" i="13"/>
  <c r="T255" i="15" s="1"/>
  <c r="P255" i="13"/>
  <c r="S255" i="15" s="1"/>
  <c r="O255" i="13"/>
  <c r="Y254" i="13"/>
  <c r="AB254" i="15" s="1"/>
  <c r="X254" i="13"/>
  <c r="AA254" i="15" s="1"/>
  <c r="W254" i="13"/>
  <c r="Z254" i="15" s="1"/>
  <c r="V254" i="13"/>
  <c r="Y254" i="15" s="1"/>
  <c r="U254" i="13"/>
  <c r="T254" i="13"/>
  <c r="S254" i="13"/>
  <c r="R254" i="13"/>
  <c r="U254" i="15" s="1"/>
  <c r="Q254" i="13"/>
  <c r="T254" i="15" s="1"/>
  <c r="P254" i="13"/>
  <c r="S254" i="15" s="1"/>
  <c r="O254" i="13"/>
  <c r="R254" i="15" s="1"/>
  <c r="Y253" i="13"/>
  <c r="X253" i="13"/>
  <c r="AA253" i="15" s="1"/>
  <c r="W253" i="13"/>
  <c r="V253" i="13"/>
  <c r="Y253" i="15" s="1"/>
  <c r="U253" i="13"/>
  <c r="X253" i="15" s="1"/>
  <c r="T253" i="13"/>
  <c r="W253" i="15" s="1"/>
  <c r="S253" i="13"/>
  <c r="R253" i="13"/>
  <c r="U253" i="15" s="1"/>
  <c r="Q253" i="13"/>
  <c r="P253" i="13"/>
  <c r="S253" i="15" s="1"/>
  <c r="O253" i="13"/>
  <c r="Y252" i="13"/>
  <c r="X252" i="13"/>
  <c r="AA252" i="15" s="1"/>
  <c r="W252" i="13"/>
  <c r="V252" i="13"/>
  <c r="Y252" i="15" s="1"/>
  <c r="U252" i="13"/>
  <c r="X252" i="15" s="1"/>
  <c r="T252" i="13"/>
  <c r="W252" i="15" s="1"/>
  <c r="S252" i="13"/>
  <c r="V252" i="15" s="1"/>
  <c r="R252" i="13"/>
  <c r="U252" i="15" s="1"/>
  <c r="Q252" i="13"/>
  <c r="P252" i="13"/>
  <c r="S252" i="15" s="1"/>
  <c r="O252" i="13"/>
  <c r="Y251" i="13"/>
  <c r="AB251" i="15" s="1"/>
  <c r="X251" i="13"/>
  <c r="AA251" i="15" s="1"/>
  <c r="W251" i="13"/>
  <c r="V251" i="13"/>
  <c r="Y251" i="15" s="1"/>
  <c r="U251" i="13"/>
  <c r="T251" i="13"/>
  <c r="S251" i="13"/>
  <c r="V251" i="15" s="1"/>
  <c r="R251" i="13"/>
  <c r="U251" i="15" s="1"/>
  <c r="Q251" i="13"/>
  <c r="T251" i="15" s="1"/>
  <c r="P251" i="13"/>
  <c r="S251" i="15" s="1"/>
  <c r="O251" i="13"/>
  <c r="Y250" i="13"/>
  <c r="AB250" i="15" s="1"/>
  <c r="X250" i="13"/>
  <c r="AA250" i="15" s="1"/>
  <c r="W250" i="13"/>
  <c r="Z250" i="15" s="1"/>
  <c r="V250" i="13"/>
  <c r="Y250" i="15" s="1"/>
  <c r="U250" i="13"/>
  <c r="T250" i="13"/>
  <c r="W250" i="15" s="1"/>
  <c r="S250" i="13"/>
  <c r="R250" i="13"/>
  <c r="U250" i="15" s="1"/>
  <c r="Q250" i="13"/>
  <c r="T250" i="15" s="1"/>
  <c r="P250" i="13"/>
  <c r="S250" i="15" s="1"/>
  <c r="O250" i="13"/>
  <c r="R250" i="15" s="1"/>
  <c r="Y249" i="13"/>
  <c r="X249" i="13"/>
  <c r="AA249" i="15" s="1"/>
  <c r="W249" i="13"/>
  <c r="Z249" i="15" s="1"/>
  <c r="V249" i="13"/>
  <c r="Y249" i="15" s="1"/>
  <c r="U249" i="13"/>
  <c r="X249" i="15" s="1"/>
  <c r="T249" i="13"/>
  <c r="W249" i="15" s="1"/>
  <c r="S249" i="13"/>
  <c r="R249" i="13"/>
  <c r="U249" i="15" s="1"/>
  <c r="Q249" i="13"/>
  <c r="P249" i="13"/>
  <c r="S249" i="15" s="1"/>
  <c r="O249" i="13"/>
  <c r="R249" i="15" s="1"/>
  <c r="Y248" i="13"/>
  <c r="X248" i="13"/>
  <c r="AA248" i="15" s="1"/>
  <c r="W248" i="13"/>
  <c r="V248" i="13"/>
  <c r="Y248" i="15" s="1"/>
  <c r="U248" i="13"/>
  <c r="T248" i="13"/>
  <c r="W248" i="15" s="1"/>
  <c r="S248" i="13"/>
  <c r="V248" i="15" s="1"/>
  <c r="R248" i="13"/>
  <c r="U248" i="15" s="1"/>
  <c r="Q248" i="13"/>
  <c r="P248" i="13"/>
  <c r="S248" i="15" s="1"/>
  <c r="O248" i="13"/>
  <c r="Y247" i="13"/>
  <c r="AB247" i="15" s="1"/>
  <c r="X247" i="13"/>
  <c r="AA247" i="15" s="1"/>
  <c r="W247" i="13"/>
  <c r="V247" i="13"/>
  <c r="Y247" i="15" s="1"/>
  <c r="U247" i="13"/>
  <c r="T247" i="13"/>
  <c r="W247" i="15" s="1"/>
  <c r="S247" i="13"/>
  <c r="V247" i="15" s="1"/>
  <c r="R247" i="13"/>
  <c r="U247" i="15" s="1"/>
  <c r="Q247" i="13"/>
  <c r="T247" i="15" s="1"/>
  <c r="P247" i="13"/>
  <c r="S247" i="15" s="1"/>
  <c r="O247" i="13"/>
  <c r="Y246" i="13"/>
  <c r="AB246" i="15" s="1"/>
  <c r="X246" i="13"/>
  <c r="AA246" i="15" s="1"/>
  <c r="W246" i="13"/>
  <c r="Z246" i="15" s="1"/>
  <c r="V246" i="13"/>
  <c r="Y246" i="15" s="1"/>
  <c r="U246" i="13"/>
  <c r="T246" i="13"/>
  <c r="S246" i="13"/>
  <c r="R246" i="13"/>
  <c r="U246" i="15" s="1"/>
  <c r="Q246" i="13"/>
  <c r="T246" i="15" s="1"/>
  <c r="P246" i="13"/>
  <c r="S246" i="15" s="1"/>
  <c r="O246" i="13"/>
  <c r="R246" i="15" s="1"/>
  <c r="Y245" i="13"/>
  <c r="X245" i="13"/>
  <c r="AA245" i="15" s="1"/>
  <c r="W245" i="13"/>
  <c r="V245" i="13"/>
  <c r="Y245" i="15" s="1"/>
  <c r="U245" i="13"/>
  <c r="X245" i="15" s="1"/>
  <c r="T245" i="13"/>
  <c r="W245" i="15" s="1"/>
  <c r="S245" i="13"/>
  <c r="R245" i="13"/>
  <c r="U245" i="15" s="1"/>
  <c r="Q245" i="13"/>
  <c r="P245" i="13"/>
  <c r="S245" i="15" s="1"/>
  <c r="O245" i="13"/>
  <c r="Y244" i="13"/>
  <c r="X244" i="13"/>
  <c r="AA244" i="15" s="1"/>
  <c r="W244" i="13"/>
  <c r="V244" i="13"/>
  <c r="Y244" i="15" s="1"/>
  <c r="U244" i="13"/>
  <c r="X244" i="15" s="1"/>
  <c r="T244" i="13"/>
  <c r="W244" i="15" s="1"/>
  <c r="S244" i="13"/>
  <c r="V244" i="15" s="1"/>
  <c r="R244" i="13"/>
  <c r="U244" i="15" s="1"/>
  <c r="Q244" i="13"/>
  <c r="P244" i="13"/>
  <c r="S244" i="15" s="1"/>
  <c r="O244" i="13"/>
  <c r="Y243" i="13"/>
  <c r="AB243" i="15" s="1"/>
  <c r="X243" i="13"/>
  <c r="AA243" i="15" s="1"/>
  <c r="W243" i="13"/>
  <c r="V243" i="13"/>
  <c r="Y243" i="15" s="1"/>
  <c r="U243" i="13"/>
  <c r="T243" i="13"/>
  <c r="S243" i="13"/>
  <c r="V243" i="15" s="1"/>
  <c r="R243" i="13"/>
  <c r="U243" i="15" s="1"/>
  <c r="Q243" i="13"/>
  <c r="T243" i="15" s="1"/>
  <c r="P243" i="13"/>
  <c r="S243" i="15" s="1"/>
  <c r="O243" i="13"/>
  <c r="Y242" i="13"/>
  <c r="AB242" i="15" s="1"/>
  <c r="X242" i="13"/>
  <c r="AA242" i="15" s="1"/>
  <c r="W242" i="13"/>
  <c r="Z242" i="15" s="1"/>
  <c r="V242" i="13"/>
  <c r="Y242" i="15" s="1"/>
  <c r="U242" i="13"/>
  <c r="T242" i="13"/>
  <c r="W242" i="15" s="1"/>
  <c r="S242" i="13"/>
  <c r="R242" i="13"/>
  <c r="U242" i="15" s="1"/>
  <c r="Q242" i="13"/>
  <c r="T242" i="15" s="1"/>
  <c r="P242" i="13"/>
  <c r="S242" i="15" s="1"/>
  <c r="O242" i="13"/>
  <c r="R242" i="15" s="1"/>
  <c r="Y241" i="13"/>
  <c r="X241" i="13"/>
  <c r="AA241" i="15" s="1"/>
  <c r="W241" i="13"/>
  <c r="Z241" i="15" s="1"/>
  <c r="V241" i="13"/>
  <c r="Y241" i="15" s="1"/>
  <c r="U241" i="13"/>
  <c r="X241" i="15" s="1"/>
  <c r="T241" i="13"/>
  <c r="W241" i="15" s="1"/>
  <c r="S241" i="13"/>
  <c r="R241" i="13"/>
  <c r="U241" i="15" s="1"/>
  <c r="Q241" i="13"/>
  <c r="P241" i="13"/>
  <c r="S241" i="15" s="1"/>
  <c r="O241" i="13"/>
  <c r="R241" i="15" s="1"/>
  <c r="Y240" i="13"/>
  <c r="X240" i="13"/>
  <c r="AA240" i="15" s="1"/>
  <c r="W240" i="13"/>
  <c r="V240" i="13"/>
  <c r="Y240" i="15" s="1"/>
  <c r="U240" i="13"/>
  <c r="T240" i="13"/>
  <c r="W240" i="15" s="1"/>
  <c r="S240" i="13"/>
  <c r="V240" i="15" s="1"/>
  <c r="R240" i="13"/>
  <c r="U240" i="15" s="1"/>
  <c r="Q240" i="13"/>
  <c r="P240" i="13"/>
  <c r="S240" i="15" s="1"/>
  <c r="O240" i="13"/>
  <c r="Y239" i="13"/>
  <c r="AB239" i="15" s="1"/>
  <c r="X239" i="13"/>
  <c r="AA239" i="15" s="1"/>
  <c r="W239" i="13"/>
  <c r="V239" i="13"/>
  <c r="Y239" i="15" s="1"/>
  <c r="U239" i="13"/>
  <c r="T239" i="13"/>
  <c r="W239" i="15" s="1"/>
  <c r="S239" i="13"/>
  <c r="V239" i="15" s="1"/>
  <c r="R239" i="13"/>
  <c r="U239" i="15" s="1"/>
  <c r="Q239" i="13"/>
  <c r="T239" i="15" s="1"/>
  <c r="P239" i="13"/>
  <c r="S239" i="15" s="1"/>
  <c r="O239" i="13"/>
  <c r="Y238" i="13"/>
  <c r="AB238" i="15" s="1"/>
  <c r="X238" i="13"/>
  <c r="AA238" i="15" s="1"/>
  <c r="W238" i="13"/>
  <c r="Z238" i="15" s="1"/>
  <c r="V238" i="13"/>
  <c r="Y238" i="15" s="1"/>
  <c r="U238" i="13"/>
  <c r="T238" i="13"/>
  <c r="S238" i="13"/>
  <c r="R238" i="13"/>
  <c r="U238" i="15" s="1"/>
  <c r="Q238" i="13"/>
  <c r="T238" i="15" s="1"/>
  <c r="P238" i="13"/>
  <c r="S238" i="15" s="1"/>
  <c r="O238" i="13"/>
  <c r="R238" i="15" s="1"/>
  <c r="Y237" i="13"/>
  <c r="X237" i="13"/>
  <c r="AA237" i="15" s="1"/>
  <c r="W237" i="13"/>
  <c r="V237" i="13"/>
  <c r="Y237" i="15" s="1"/>
  <c r="U237" i="13"/>
  <c r="X237" i="15" s="1"/>
  <c r="T237" i="13"/>
  <c r="W237" i="15" s="1"/>
  <c r="S237" i="13"/>
  <c r="R237" i="13"/>
  <c r="U237" i="15" s="1"/>
  <c r="Q237" i="13"/>
  <c r="P237" i="13"/>
  <c r="S237" i="15" s="1"/>
  <c r="O237" i="13"/>
  <c r="Y236" i="13"/>
  <c r="X236" i="13"/>
  <c r="AA236" i="15" s="1"/>
  <c r="W236" i="13"/>
  <c r="V236" i="13"/>
  <c r="Y236" i="15" s="1"/>
  <c r="U236" i="13"/>
  <c r="X236" i="15" s="1"/>
  <c r="T236" i="13"/>
  <c r="W236" i="15" s="1"/>
  <c r="S236" i="13"/>
  <c r="V236" i="15" s="1"/>
  <c r="R236" i="13"/>
  <c r="Q236" i="13"/>
  <c r="P236" i="13"/>
  <c r="S236" i="15" s="1"/>
  <c r="O236" i="13"/>
  <c r="R236" i="15" s="1"/>
  <c r="Y235" i="13"/>
  <c r="AB235" i="15" s="1"/>
  <c r="X235" i="13"/>
  <c r="AA235" i="15" s="1"/>
  <c r="W235" i="13"/>
  <c r="V235" i="13"/>
  <c r="U235" i="13"/>
  <c r="X235" i="15" s="1"/>
  <c r="T235" i="13"/>
  <c r="W235" i="15" s="1"/>
  <c r="S235" i="13"/>
  <c r="V235" i="15" s="1"/>
  <c r="R235" i="13"/>
  <c r="U235" i="15" s="1"/>
  <c r="Q235" i="13"/>
  <c r="T235" i="15" s="1"/>
  <c r="P235" i="13"/>
  <c r="S235" i="15" s="1"/>
  <c r="O235" i="13"/>
  <c r="Y234" i="13"/>
  <c r="AB234" i="15" s="1"/>
  <c r="X234" i="13"/>
  <c r="AA234" i="15" s="1"/>
  <c r="W234" i="13"/>
  <c r="Z234" i="15" s="1"/>
  <c r="V234" i="13"/>
  <c r="Y234" i="15" s="1"/>
  <c r="U234" i="13"/>
  <c r="T234" i="13"/>
  <c r="W234" i="15" s="1"/>
  <c r="S234" i="13"/>
  <c r="R234" i="13"/>
  <c r="U234" i="15" s="1"/>
  <c r="Q234" i="13"/>
  <c r="T234" i="15" s="1"/>
  <c r="P234" i="13"/>
  <c r="S234" i="15" s="1"/>
  <c r="O234" i="13"/>
  <c r="R234" i="15" s="1"/>
  <c r="Y233" i="13"/>
  <c r="AB233" i="15" s="1"/>
  <c r="X233" i="13"/>
  <c r="W233" i="13"/>
  <c r="Z233" i="15" s="1"/>
  <c r="V233" i="13"/>
  <c r="Y233" i="15" s="1"/>
  <c r="U233" i="13"/>
  <c r="X233" i="15" s="1"/>
  <c r="T233" i="13"/>
  <c r="W233" i="15" s="1"/>
  <c r="S233" i="13"/>
  <c r="R233" i="13"/>
  <c r="U233" i="15" s="1"/>
  <c r="Q233" i="13"/>
  <c r="T233" i="15" s="1"/>
  <c r="P233" i="13"/>
  <c r="O233" i="13"/>
  <c r="R233" i="15" s="1"/>
  <c r="Y232" i="13"/>
  <c r="X232" i="13"/>
  <c r="AA232" i="15" s="1"/>
  <c r="W232" i="13"/>
  <c r="Z232" i="15" s="1"/>
  <c r="V232" i="13"/>
  <c r="Y232" i="15" s="1"/>
  <c r="U232" i="13"/>
  <c r="X232" i="15" s="1"/>
  <c r="T232" i="13"/>
  <c r="W232" i="15" s="1"/>
  <c r="S232" i="13"/>
  <c r="V232" i="15" s="1"/>
  <c r="R232" i="13"/>
  <c r="U232" i="15" s="1"/>
  <c r="Q232" i="13"/>
  <c r="P232" i="13"/>
  <c r="S232" i="15" s="1"/>
  <c r="O232" i="13"/>
  <c r="R232" i="15" s="1"/>
  <c r="Y231" i="13"/>
  <c r="AB231" i="15" s="1"/>
  <c r="X231" i="13"/>
  <c r="W231" i="13"/>
  <c r="V231" i="13"/>
  <c r="Y231" i="15" s="1"/>
  <c r="U231" i="13"/>
  <c r="X231" i="15" s="1"/>
  <c r="T231" i="13"/>
  <c r="W231" i="15" s="1"/>
  <c r="S231" i="13"/>
  <c r="V231" i="15" s="1"/>
  <c r="R231" i="13"/>
  <c r="U231" i="15" s="1"/>
  <c r="Q231" i="13"/>
  <c r="T231" i="15" s="1"/>
  <c r="P231" i="13"/>
  <c r="O231" i="13"/>
  <c r="Y230" i="13"/>
  <c r="AB230" i="15" s="1"/>
  <c r="X230" i="13"/>
  <c r="AA230" i="15" s="1"/>
  <c r="W230" i="13"/>
  <c r="Z230" i="15" s="1"/>
  <c r="V230" i="13"/>
  <c r="Y230" i="15" s="1"/>
  <c r="U230" i="13"/>
  <c r="T230" i="13"/>
  <c r="W230" i="15" s="1"/>
  <c r="S230" i="13"/>
  <c r="V230" i="15" s="1"/>
  <c r="R230" i="13"/>
  <c r="U230" i="15" s="1"/>
  <c r="Q230" i="13"/>
  <c r="T230" i="15" s="1"/>
  <c r="P230" i="13"/>
  <c r="S230" i="15" s="1"/>
  <c r="O230" i="13"/>
  <c r="R230" i="15" s="1"/>
  <c r="Y229" i="13"/>
  <c r="AB229" i="15" s="1"/>
  <c r="X229" i="13"/>
  <c r="AA229" i="15" s="1"/>
  <c r="W229" i="13"/>
  <c r="Z229" i="15" s="1"/>
  <c r="V229" i="13"/>
  <c r="Y229" i="15" s="1"/>
  <c r="U229" i="13"/>
  <c r="X229" i="15" s="1"/>
  <c r="T229" i="13"/>
  <c r="W229" i="15" s="1"/>
  <c r="S229" i="13"/>
  <c r="R229" i="13"/>
  <c r="Q229" i="13"/>
  <c r="T229" i="15" s="1"/>
  <c r="P229" i="13"/>
  <c r="S229" i="15" s="1"/>
  <c r="O229" i="13"/>
  <c r="R229" i="15" s="1"/>
  <c r="Y228" i="13"/>
  <c r="X228" i="13"/>
  <c r="AA228" i="15" s="1"/>
  <c r="W228" i="13"/>
  <c r="Z228" i="15" s="1"/>
  <c r="V228" i="13"/>
  <c r="U228" i="13"/>
  <c r="X228" i="15" s="1"/>
  <c r="T228" i="13"/>
  <c r="W228" i="15" s="1"/>
  <c r="S228" i="13"/>
  <c r="V228" i="15" s="1"/>
  <c r="R228" i="13"/>
  <c r="U228" i="15" s="1"/>
  <c r="Q228" i="13"/>
  <c r="P228" i="13"/>
  <c r="S228" i="15" s="1"/>
  <c r="O228" i="13"/>
  <c r="R228" i="15" s="1"/>
  <c r="Y227" i="13"/>
  <c r="AB227" i="15" s="1"/>
  <c r="X227" i="13"/>
  <c r="AA227" i="15" s="1"/>
  <c r="W227" i="13"/>
  <c r="V227" i="13"/>
  <c r="Y227" i="15" s="1"/>
  <c r="U227" i="13"/>
  <c r="X227" i="15" s="1"/>
  <c r="T227" i="13"/>
  <c r="W227" i="15" s="1"/>
  <c r="S227" i="13"/>
  <c r="V227" i="15" s="1"/>
  <c r="R227" i="13"/>
  <c r="Q227" i="13"/>
  <c r="T227" i="15" s="1"/>
  <c r="P227" i="13"/>
  <c r="S227" i="15" s="1"/>
  <c r="O227" i="13"/>
  <c r="Y226" i="13"/>
  <c r="AB226" i="15" s="1"/>
  <c r="X226" i="13"/>
  <c r="W226" i="13"/>
  <c r="Z226" i="15" s="1"/>
  <c r="V226" i="13"/>
  <c r="Y226" i="15" s="1"/>
  <c r="U226" i="13"/>
  <c r="X226" i="15" s="1"/>
  <c r="T226" i="13"/>
  <c r="W226" i="15" s="1"/>
  <c r="S226" i="13"/>
  <c r="V226" i="15" s="1"/>
  <c r="R226" i="13"/>
  <c r="U226" i="15" s="1"/>
  <c r="Q226" i="13"/>
  <c r="T226" i="15" s="1"/>
  <c r="P226" i="13"/>
  <c r="O226" i="13"/>
  <c r="R226" i="15" s="1"/>
  <c r="Y225" i="13"/>
  <c r="AB225" i="15" s="1"/>
  <c r="X225" i="13"/>
  <c r="AA225" i="15" s="1"/>
  <c r="W225" i="13"/>
  <c r="Z225" i="15" s="1"/>
  <c r="V225" i="13"/>
  <c r="U225" i="13"/>
  <c r="X225" i="15" s="1"/>
  <c r="T225" i="13"/>
  <c r="W225" i="15" s="1"/>
  <c r="S225" i="13"/>
  <c r="V225" i="15" s="1"/>
  <c r="R225" i="13"/>
  <c r="U225" i="15" s="1"/>
  <c r="Q225" i="13"/>
  <c r="T225" i="15" s="1"/>
  <c r="P225" i="13"/>
  <c r="S225" i="15" s="1"/>
  <c r="O225" i="13"/>
  <c r="R225" i="15" s="1"/>
  <c r="Y224" i="13"/>
  <c r="AB224" i="15" s="1"/>
  <c r="X224" i="13"/>
  <c r="AA224" i="15" s="1"/>
  <c r="W224" i="13"/>
  <c r="Z224" i="15" s="1"/>
  <c r="V224" i="13"/>
  <c r="Y224" i="15" s="1"/>
  <c r="U224" i="13"/>
  <c r="X224" i="15" s="1"/>
  <c r="T224" i="13"/>
  <c r="S224" i="13"/>
  <c r="V224" i="15" s="1"/>
  <c r="R224" i="13"/>
  <c r="U224" i="15" s="1"/>
  <c r="Q224" i="13"/>
  <c r="T224" i="15" s="1"/>
  <c r="P224" i="13"/>
  <c r="S224" i="15" s="1"/>
  <c r="O224" i="13"/>
  <c r="R224" i="15" s="1"/>
  <c r="Y223" i="13"/>
  <c r="AB223" i="15" s="1"/>
  <c r="X223" i="13"/>
  <c r="AA223" i="15" s="1"/>
  <c r="W223" i="13"/>
  <c r="Z223" i="15" s="1"/>
  <c r="V223" i="13"/>
  <c r="Y223" i="15" s="1"/>
  <c r="U223" i="13"/>
  <c r="X223" i="15" s="1"/>
  <c r="T223" i="13"/>
  <c r="W223" i="15" s="1"/>
  <c r="S223" i="13"/>
  <c r="V223" i="15" s="1"/>
  <c r="R223" i="13"/>
  <c r="Q223" i="13"/>
  <c r="T223" i="15" s="1"/>
  <c r="P223" i="13"/>
  <c r="S223" i="15" s="1"/>
  <c r="O223" i="13"/>
  <c r="R223" i="15" s="1"/>
  <c r="Y222" i="13"/>
  <c r="AB222" i="15" s="1"/>
  <c r="X222" i="13"/>
  <c r="W222" i="13"/>
  <c r="Z222" i="15" s="1"/>
  <c r="V222" i="13"/>
  <c r="Y222" i="15" s="1"/>
  <c r="U222" i="13"/>
  <c r="X222" i="15" s="1"/>
  <c r="T222" i="13"/>
  <c r="W222" i="15" s="1"/>
  <c r="S222" i="13"/>
  <c r="V222" i="15" s="1"/>
  <c r="R222" i="13"/>
  <c r="U222" i="15" s="1"/>
  <c r="Q222" i="13"/>
  <c r="T222" i="15" s="1"/>
  <c r="P222" i="13"/>
  <c r="O222" i="13"/>
  <c r="R222" i="15" s="1"/>
  <c r="Y221" i="13"/>
  <c r="AB221" i="15" s="1"/>
  <c r="X221" i="13"/>
  <c r="AA221" i="15" s="1"/>
  <c r="W221" i="13"/>
  <c r="Z221" i="15" s="1"/>
  <c r="V221" i="13"/>
  <c r="U221" i="13"/>
  <c r="X221" i="15" s="1"/>
  <c r="T221" i="13"/>
  <c r="W221" i="15" s="1"/>
  <c r="S221" i="13"/>
  <c r="V221" i="15" s="1"/>
  <c r="R221" i="13"/>
  <c r="U221" i="15" s="1"/>
  <c r="Q221" i="13"/>
  <c r="T221" i="15" s="1"/>
  <c r="P221" i="13"/>
  <c r="S221" i="15" s="1"/>
  <c r="O221" i="13"/>
  <c r="R221" i="15" s="1"/>
  <c r="Y220" i="13"/>
  <c r="AB220" i="15" s="1"/>
  <c r="X220" i="13"/>
  <c r="AA220" i="15" s="1"/>
  <c r="W220" i="13"/>
  <c r="Z220" i="15" s="1"/>
  <c r="V220" i="13"/>
  <c r="Y220" i="15" s="1"/>
  <c r="U220" i="13"/>
  <c r="X220" i="15" s="1"/>
  <c r="T220" i="13"/>
  <c r="S220" i="13"/>
  <c r="V220" i="15" s="1"/>
  <c r="R220" i="13"/>
  <c r="U220" i="15" s="1"/>
  <c r="Q220" i="13"/>
  <c r="T220" i="15" s="1"/>
  <c r="P220" i="13"/>
  <c r="S220" i="15" s="1"/>
  <c r="O220" i="13"/>
  <c r="R220" i="15" s="1"/>
  <c r="Y219" i="13"/>
  <c r="AB219" i="15" s="1"/>
  <c r="X219" i="13"/>
  <c r="AA219" i="15" s="1"/>
  <c r="W219" i="13"/>
  <c r="Z219" i="15" s="1"/>
  <c r="V219" i="13"/>
  <c r="Y219" i="15" s="1"/>
  <c r="U219" i="13"/>
  <c r="X219" i="15" s="1"/>
  <c r="T219" i="13"/>
  <c r="W219" i="15" s="1"/>
  <c r="S219" i="13"/>
  <c r="V219" i="15" s="1"/>
  <c r="R219" i="13"/>
  <c r="Q219" i="13"/>
  <c r="T219" i="15" s="1"/>
  <c r="P219" i="13"/>
  <c r="S219" i="15" s="1"/>
  <c r="O219" i="13"/>
  <c r="R219" i="15" s="1"/>
  <c r="Y218" i="13"/>
  <c r="AB218" i="15" s="1"/>
  <c r="X218" i="13"/>
  <c r="W218" i="13"/>
  <c r="Z218" i="15" s="1"/>
  <c r="V218" i="13"/>
  <c r="Y218" i="15" s="1"/>
  <c r="U218" i="13"/>
  <c r="X218" i="15" s="1"/>
  <c r="T218" i="13"/>
  <c r="W218" i="15" s="1"/>
  <c r="S218" i="13"/>
  <c r="V218" i="15" s="1"/>
  <c r="R218" i="13"/>
  <c r="U218" i="15" s="1"/>
  <c r="Q218" i="13"/>
  <c r="T218" i="15" s="1"/>
  <c r="P218" i="13"/>
  <c r="O218" i="13"/>
  <c r="R218" i="15" s="1"/>
  <c r="Y217" i="13"/>
  <c r="AB217" i="15" s="1"/>
  <c r="X217" i="13"/>
  <c r="AA217" i="15" s="1"/>
  <c r="W217" i="13"/>
  <c r="Z217" i="15" s="1"/>
  <c r="V217" i="13"/>
  <c r="U217" i="13"/>
  <c r="X217" i="15" s="1"/>
  <c r="T217" i="13"/>
  <c r="W217" i="15" s="1"/>
  <c r="S217" i="13"/>
  <c r="V217" i="15" s="1"/>
  <c r="R217" i="13"/>
  <c r="U217" i="15" s="1"/>
  <c r="Q217" i="13"/>
  <c r="T217" i="15" s="1"/>
  <c r="P217" i="13"/>
  <c r="S217" i="15" s="1"/>
  <c r="O217" i="13"/>
  <c r="R217" i="15" s="1"/>
  <c r="Y216" i="13"/>
  <c r="AB216" i="15" s="1"/>
  <c r="X216" i="13"/>
  <c r="AA216" i="15" s="1"/>
  <c r="W216" i="13"/>
  <c r="Z216" i="15" s="1"/>
  <c r="V216" i="13"/>
  <c r="Y216" i="15" s="1"/>
  <c r="U216" i="13"/>
  <c r="X216" i="15" s="1"/>
  <c r="T216" i="13"/>
  <c r="S216" i="13"/>
  <c r="V216" i="15" s="1"/>
  <c r="R216" i="13"/>
  <c r="U216" i="15" s="1"/>
  <c r="Q216" i="13"/>
  <c r="T216" i="15" s="1"/>
  <c r="P216" i="13"/>
  <c r="S216" i="15" s="1"/>
  <c r="O216" i="13"/>
  <c r="R216" i="15" s="1"/>
  <c r="Y215" i="13"/>
  <c r="AB215" i="15" s="1"/>
  <c r="X215" i="13"/>
  <c r="AA215" i="15" s="1"/>
  <c r="W215" i="13"/>
  <c r="Z215" i="15" s="1"/>
  <c r="V215" i="13"/>
  <c r="Y215" i="15" s="1"/>
  <c r="U215" i="13"/>
  <c r="X215" i="15" s="1"/>
  <c r="T215" i="13"/>
  <c r="W215" i="15" s="1"/>
  <c r="S215" i="13"/>
  <c r="V215" i="15" s="1"/>
  <c r="R215" i="13"/>
  <c r="Q215" i="13"/>
  <c r="T215" i="15" s="1"/>
  <c r="P215" i="13"/>
  <c r="S215" i="15" s="1"/>
  <c r="O215" i="13"/>
  <c r="R215" i="15" s="1"/>
  <c r="Y214" i="13"/>
  <c r="AB214" i="15" s="1"/>
  <c r="X214" i="13"/>
  <c r="W214" i="13"/>
  <c r="Z214" i="15" s="1"/>
  <c r="V214" i="13"/>
  <c r="Y214" i="15" s="1"/>
  <c r="U214" i="13"/>
  <c r="X214" i="15" s="1"/>
  <c r="T214" i="13"/>
  <c r="W214" i="15" s="1"/>
  <c r="S214" i="13"/>
  <c r="V214" i="15" s="1"/>
  <c r="R214" i="13"/>
  <c r="U214" i="15" s="1"/>
  <c r="Q214" i="13"/>
  <c r="T214" i="15" s="1"/>
  <c r="P214" i="13"/>
  <c r="O214" i="13"/>
  <c r="R214" i="15" s="1"/>
  <c r="Y213" i="13"/>
  <c r="AB213" i="15" s="1"/>
  <c r="X213" i="13"/>
  <c r="AA213" i="15" s="1"/>
  <c r="W213" i="13"/>
  <c r="Z213" i="15" s="1"/>
  <c r="V213" i="13"/>
  <c r="U213" i="13"/>
  <c r="X213" i="15" s="1"/>
  <c r="T213" i="13"/>
  <c r="W213" i="15" s="1"/>
  <c r="S213" i="13"/>
  <c r="V213" i="15" s="1"/>
  <c r="R213" i="13"/>
  <c r="U213" i="15" s="1"/>
  <c r="Q213" i="13"/>
  <c r="T213" i="15" s="1"/>
  <c r="P213" i="13"/>
  <c r="S213" i="15" s="1"/>
  <c r="O213" i="13"/>
  <c r="R213" i="15" s="1"/>
  <c r="Y212" i="13"/>
  <c r="AB212" i="15" s="1"/>
  <c r="X212" i="13"/>
  <c r="AA212" i="15" s="1"/>
  <c r="W212" i="13"/>
  <c r="Z212" i="15" s="1"/>
  <c r="V212" i="13"/>
  <c r="Y212" i="15" s="1"/>
  <c r="U212" i="13"/>
  <c r="X212" i="15" s="1"/>
  <c r="T212" i="13"/>
  <c r="S212" i="13"/>
  <c r="V212" i="15" s="1"/>
  <c r="R212" i="13"/>
  <c r="U212" i="15" s="1"/>
  <c r="Q212" i="13"/>
  <c r="T212" i="15" s="1"/>
  <c r="P212" i="13"/>
  <c r="S212" i="15" s="1"/>
  <c r="O212" i="13"/>
  <c r="R212" i="15" s="1"/>
  <c r="Y211" i="13"/>
  <c r="AB211" i="15" s="1"/>
  <c r="X211" i="13"/>
  <c r="AA211" i="15" s="1"/>
  <c r="W211" i="13"/>
  <c r="Z211" i="15" s="1"/>
  <c r="V211" i="13"/>
  <c r="Y211" i="15" s="1"/>
  <c r="U211" i="13"/>
  <c r="X211" i="15" s="1"/>
  <c r="T211" i="13"/>
  <c r="W211" i="15" s="1"/>
  <c r="S211" i="13"/>
  <c r="V211" i="15" s="1"/>
  <c r="R211" i="13"/>
  <c r="Q211" i="13"/>
  <c r="T211" i="15" s="1"/>
  <c r="P211" i="13"/>
  <c r="S211" i="15" s="1"/>
  <c r="O211" i="13"/>
  <c r="R211" i="15" s="1"/>
  <c r="Y210" i="13"/>
  <c r="AB210" i="15" s="1"/>
  <c r="X210" i="13"/>
  <c r="W210" i="13"/>
  <c r="Z210" i="15" s="1"/>
  <c r="V210" i="13"/>
  <c r="Y210" i="15" s="1"/>
  <c r="U210" i="13"/>
  <c r="X210" i="15" s="1"/>
  <c r="T210" i="13"/>
  <c r="W210" i="15" s="1"/>
  <c r="S210" i="13"/>
  <c r="V210" i="15" s="1"/>
  <c r="R210" i="13"/>
  <c r="U210" i="15" s="1"/>
  <c r="Q210" i="13"/>
  <c r="T210" i="15" s="1"/>
  <c r="P210" i="13"/>
  <c r="O210" i="13"/>
  <c r="R210" i="15" s="1"/>
  <c r="Y209" i="13"/>
  <c r="AB209" i="15" s="1"/>
  <c r="X209" i="13"/>
  <c r="AA209" i="15" s="1"/>
  <c r="W209" i="13"/>
  <c r="Z209" i="15" s="1"/>
  <c r="V209" i="13"/>
  <c r="U209" i="13"/>
  <c r="X209" i="15" s="1"/>
  <c r="T209" i="13"/>
  <c r="W209" i="15" s="1"/>
  <c r="S209" i="13"/>
  <c r="V209" i="15" s="1"/>
  <c r="R209" i="13"/>
  <c r="U209" i="15" s="1"/>
  <c r="Q209" i="13"/>
  <c r="T209" i="15" s="1"/>
  <c r="P209" i="13"/>
  <c r="S209" i="15" s="1"/>
  <c r="O209" i="13"/>
  <c r="R209" i="15" s="1"/>
  <c r="Y208" i="13"/>
  <c r="AB208" i="15" s="1"/>
  <c r="X208" i="13"/>
  <c r="AA208" i="15" s="1"/>
  <c r="W208" i="13"/>
  <c r="Z208" i="15" s="1"/>
  <c r="V208" i="13"/>
  <c r="Y208" i="15" s="1"/>
  <c r="U208" i="13"/>
  <c r="X208" i="15" s="1"/>
  <c r="T208" i="13"/>
  <c r="S208" i="13"/>
  <c r="V208" i="15" s="1"/>
  <c r="R208" i="13"/>
  <c r="U208" i="15" s="1"/>
  <c r="Q208" i="13"/>
  <c r="T208" i="15" s="1"/>
  <c r="P208" i="13"/>
  <c r="S208" i="15" s="1"/>
  <c r="O208" i="13"/>
  <c r="R208" i="15" s="1"/>
  <c r="Y207" i="13"/>
  <c r="AB207" i="15" s="1"/>
  <c r="X207" i="13"/>
  <c r="AA207" i="15" s="1"/>
  <c r="W207" i="13"/>
  <c r="Z207" i="15" s="1"/>
  <c r="V207" i="13"/>
  <c r="Y207" i="15" s="1"/>
  <c r="U207" i="13"/>
  <c r="X207" i="15" s="1"/>
  <c r="T207" i="13"/>
  <c r="W207" i="15" s="1"/>
  <c r="S207" i="13"/>
  <c r="V207" i="15" s="1"/>
  <c r="R207" i="13"/>
  <c r="Q207" i="13"/>
  <c r="T207" i="15" s="1"/>
  <c r="P207" i="13"/>
  <c r="S207" i="15" s="1"/>
  <c r="O207" i="13"/>
  <c r="R207" i="15" s="1"/>
  <c r="Y206" i="13"/>
  <c r="AB206" i="15" s="1"/>
  <c r="X206" i="13"/>
  <c r="W206" i="13"/>
  <c r="Z206" i="15" s="1"/>
  <c r="V206" i="13"/>
  <c r="Y206" i="15" s="1"/>
  <c r="U206" i="13"/>
  <c r="X206" i="15" s="1"/>
  <c r="T206" i="13"/>
  <c r="W206" i="15" s="1"/>
  <c r="S206" i="13"/>
  <c r="V206" i="15" s="1"/>
  <c r="R206" i="13"/>
  <c r="U206" i="15" s="1"/>
  <c r="Q206" i="13"/>
  <c r="T206" i="15" s="1"/>
  <c r="P206" i="13"/>
  <c r="O206" i="13"/>
  <c r="R206" i="15" s="1"/>
  <c r="Y205" i="13"/>
  <c r="AB205" i="15" s="1"/>
  <c r="X205" i="13"/>
  <c r="AA205" i="15" s="1"/>
  <c r="W205" i="13"/>
  <c r="Z205" i="15" s="1"/>
  <c r="V205" i="13"/>
  <c r="U205" i="13"/>
  <c r="X205" i="15" s="1"/>
  <c r="T205" i="13"/>
  <c r="W205" i="15" s="1"/>
  <c r="S205" i="13"/>
  <c r="V205" i="15" s="1"/>
  <c r="R205" i="13"/>
  <c r="U205" i="15" s="1"/>
  <c r="Q205" i="13"/>
  <c r="T205" i="15" s="1"/>
  <c r="P205" i="13"/>
  <c r="S205" i="15" s="1"/>
  <c r="O205" i="13"/>
  <c r="R205" i="15" s="1"/>
  <c r="Y204" i="13"/>
  <c r="AB204" i="15" s="1"/>
  <c r="X204" i="13"/>
  <c r="AA204" i="15" s="1"/>
  <c r="W204" i="13"/>
  <c r="Z204" i="15" s="1"/>
  <c r="V204" i="13"/>
  <c r="Y204" i="15" s="1"/>
  <c r="U204" i="13"/>
  <c r="X204" i="15" s="1"/>
  <c r="T204" i="13"/>
  <c r="S204" i="13"/>
  <c r="V204" i="15" s="1"/>
  <c r="R204" i="13"/>
  <c r="U204" i="15" s="1"/>
  <c r="Q204" i="13"/>
  <c r="T204" i="15" s="1"/>
  <c r="P204" i="13"/>
  <c r="S204" i="15" s="1"/>
  <c r="O204" i="13"/>
  <c r="R204" i="15" s="1"/>
  <c r="Y203" i="13"/>
  <c r="X203" i="13"/>
  <c r="AA203" i="15" s="1"/>
  <c r="W203" i="13"/>
  <c r="Z203" i="15" s="1"/>
  <c r="V203" i="13"/>
  <c r="Y203" i="15" s="1"/>
  <c r="U203" i="13"/>
  <c r="X203" i="15" s="1"/>
  <c r="T203" i="13"/>
  <c r="W203" i="15" s="1"/>
  <c r="S203" i="13"/>
  <c r="V203" i="15" s="1"/>
  <c r="R203" i="13"/>
  <c r="Q203" i="13"/>
  <c r="P203" i="13"/>
  <c r="S203" i="15" s="1"/>
  <c r="O203" i="13"/>
  <c r="R203" i="15" s="1"/>
  <c r="Y202" i="13"/>
  <c r="AB202" i="15" s="1"/>
  <c r="X202" i="13"/>
  <c r="W202" i="13"/>
  <c r="V202" i="13"/>
  <c r="Y202" i="15" s="1"/>
  <c r="U202" i="13"/>
  <c r="X202" i="15" s="1"/>
  <c r="T202" i="13"/>
  <c r="W202" i="15" s="1"/>
  <c r="S202" i="13"/>
  <c r="V202" i="15" s="1"/>
  <c r="R202" i="13"/>
  <c r="U202" i="15" s="1"/>
  <c r="Q202" i="13"/>
  <c r="T202" i="15" s="1"/>
  <c r="P202" i="13"/>
  <c r="O202" i="13"/>
  <c r="Y201" i="13"/>
  <c r="AB201" i="15" s="1"/>
  <c r="X201" i="13"/>
  <c r="AA201" i="15" s="1"/>
  <c r="W201" i="13"/>
  <c r="Z201" i="15" s="1"/>
  <c r="V201" i="13"/>
  <c r="U201" i="13"/>
  <c r="T201" i="13"/>
  <c r="W201" i="15" s="1"/>
  <c r="S201" i="13"/>
  <c r="V201" i="15" s="1"/>
  <c r="R201" i="13"/>
  <c r="U201" i="15" s="1"/>
  <c r="Q201" i="13"/>
  <c r="T201" i="15" s="1"/>
  <c r="P201" i="13"/>
  <c r="S201" i="15" s="1"/>
  <c r="O201" i="13"/>
  <c r="R201" i="15" s="1"/>
  <c r="Y200" i="13"/>
  <c r="AB200" i="15" s="1"/>
  <c r="X200" i="13"/>
  <c r="AA200" i="15" s="1"/>
  <c r="W200" i="13"/>
  <c r="Z200" i="15" s="1"/>
  <c r="V200" i="13"/>
  <c r="Y200" i="15" s="1"/>
  <c r="U200" i="13"/>
  <c r="X200" i="15" s="1"/>
  <c r="T200" i="13"/>
  <c r="S200" i="13"/>
  <c r="R200" i="13"/>
  <c r="U200" i="15" s="1"/>
  <c r="Q200" i="13"/>
  <c r="T200" i="15" s="1"/>
  <c r="P200" i="13"/>
  <c r="S200" i="15" s="1"/>
  <c r="O200" i="13"/>
  <c r="R200" i="15" s="1"/>
  <c r="Y199" i="13"/>
  <c r="X199" i="13"/>
  <c r="AA199" i="15" s="1"/>
  <c r="W199" i="13"/>
  <c r="Z199" i="15" s="1"/>
  <c r="V199" i="13"/>
  <c r="Y199" i="15" s="1"/>
  <c r="U199" i="13"/>
  <c r="X199" i="15" s="1"/>
  <c r="T199" i="13"/>
  <c r="W199" i="15" s="1"/>
  <c r="S199" i="13"/>
  <c r="V199" i="15" s="1"/>
  <c r="R199" i="13"/>
  <c r="Q199" i="13"/>
  <c r="P199" i="13"/>
  <c r="S199" i="15" s="1"/>
  <c r="O199" i="13"/>
  <c r="R199" i="15" s="1"/>
  <c r="Y198" i="13"/>
  <c r="AB198" i="15" s="1"/>
  <c r="X198" i="13"/>
  <c r="W198" i="13"/>
  <c r="V198" i="13"/>
  <c r="Y198" i="15" s="1"/>
  <c r="U198" i="13"/>
  <c r="X198" i="15" s="1"/>
  <c r="T198" i="13"/>
  <c r="W198" i="15" s="1"/>
  <c r="S198" i="13"/>
  <c r="V198" i="15" s="1"/>
  <c r="R198" i="13"/>
  <c r="U198" i="15" s="1"/>
  <c r="Q198" i="13"/>
  <c r="T198" i="15" s="1"/>
  <c r="P198" i="13"/>
  <c r="O198" i="13"/>
  <c r="Y197" i="13"/>
  <c r="AB197" i="15" s="1"/>
  <c r="X197" i="13"/>
  <c r="AA197" i="15" s="1"/>
  <c r="W197" i="13"/>
  <c r="Z197" i="15" s="1"/>
  <c r="V197" i="13"/>
  <c r="U197" i="13"/>
  <c r="T197" i="13"/>
  <c r="W197" i="15" s="1"/>
  <c r="S197" i="13"/>
  <c r="V197" i="15" s="1"/>
  <c r="R197" i="13"/>
  <c r="U197" i="15" s="1"/>
  <c r="Q197" i="13"/>
  <c r="T197" i="15" s="1"/>
  <c r="P197" i="13"/>
  <c r="S197" i="15" s="1"/>
  <c r="O197" i="13"/>
  <c r="R197" i="15" s="1"/>
  <c r="Y196" i="13"/>
  <c r="AB196" i="15" s="1"/>
  <c r="X196" i="13"/>
  <c r="AA196" i="15" s="1"/>
  <c r="W196" i="13"/>
  <c r="Z196" i="15" s="1"/>
  <c r="V196" i="13"/>
  <c r="Y196" i="15" s="1"/>
  <c r="U196" i="13"/>
  <c r="X196" i="15" s="1"/>
  <c r="T196" i="13"/>
  <c r="S196" i="13"/>
  <c r="R196" i="13"/>
  <c r="U196" i="15" s="1"/>
  <c r="Q196" i="13"/>
  <c r="T196" i="15" s="1"/>
  <c r="P196" i="13"/>
  <c r="S196" i="15" s="1"/>
  <c r="O196" i="13"/>
  <c r="R196" i="15" s="1"/>
  <c r="Y195" i="13"/>
  <c r="X195" i="13"/>
  <c r="AA195" i="15" s="1"/>
  <c r="W195" i="13"/>
  <c r="Z195" i="15" s="1"/>
  <c r="V195" i="13"/>
  <c r="Y195" i="15" s="1"/>
  <c r="U195" i="13"/>
  <c r="X195" i="15" s="1"/>
  <c r="T195" i="13"/>
  <c r="W195" i="15" s="1"/>
  <c r="S195" i="13"/>
  <c r="V195" i="15" s="1"/>
  <c r="R195" i="13"/>
  <c r="Q195" i="13"/>
  <c r="P195" i="13"/>
  <c r="S195" i="15" s="1"/>
  <c r="O195" i="13"/>
  <c r="R195" i="15" s="1"/>
  <c r="Y194" i="13"/>
  <c r="AB194" i="15" s="1"/>
  <c r="X194" i="13"/>
  <c r="W194" i="13"/>
  <c r="V194" i="13"/>
  <c r="Y194" i="15" s="1"/>
  <c r="U194" i="13"/>
  <c r="X194" i="15" s="1"/>
  <c r="T194" i="13"/>
  <c r="W194" i="15" s="1"/>
  <c r="S194" i="13"/>
  <c r="V194" i="15" s="1"/>
  <c r="R194" i="13"/>
  <c r="U194" i="15" s="1"/>
  <c r="Q194" i="13"/>
  <c r="T194" i="15" s="1"/>
  <c r="P194" i="13"/>
  <c r="O194" i="13"/>
  <c r="Y193" i="13"/>
  <c r="AB193" i="15" s="1"/>
  <c r="X193" i="13"/>
  <c r="AA193" i="15" s="1"/>
  <c r="W193" i="13"/>
  <c r="Z193" i="15" s="1"/>
  <c r="V193" i="13"/>
  <c r="U193" i="13"/>
  <c r="T193" i="13"/>
  <c r="W193" i="15" s="1"/>
  <c r="S193" i="13"/>
  <c r="V193" i="15" s="1"/>
  <c r="R193" i="13"/>
  <c r="U193" i="15" s="1"/>
  <c r="Q193" i="13"/>
  <c r="T193" i="15" s="1"/>
  <c r="P193" i="13"/>
  <c r="S193" i="15" s="1"/>
  <c r="O193" i="13"/>
  <c r="R193" i="15" s="1"/>
  <c r="Y192" i="13"/>
  <c r="AB192" i="15" s="1"/>
  <c r="X192" i="13"/>
  <c r="AA192" i="15" s="1"/>
  <c r="W192" i="13"/>
  <c r="Z192" i="15" s="1"/>
  <c r="V192" i="13"/>
  <c r="Y192" i="15" s="1"/>
  <c r="U192" i="13"/>
  <c r="X192" i="15" s="1"/>
  <c r="T192" i="13"/>
  <c r="S192" i="13"/>
  <c r="R192" i="13"/>
  <c r="U192" i="15" s="1"/>
  <c r="Q192" i="13"/>
  <c r="T192" i="15" s="1"/>
  <c r="P192" i="13"/>
  <c r="S192" i="15" s="1"/>
  <c r="O192" i="13"/>
  <c r="R192" i="15" s="1"/>
  <c r="Y191" i="13"/>
  <c r="X191" i="13"/>
  <c r="AA191" i="15" s="1"/>
  <c r="W191" i="13"/>
  <c r="Z191" i="15" s="1"/>
  <c r="V191" i="13"/>
  <c r="Y191" i="15" s="1"/>
  <c r="U191" i="13"/>
  <c r="X191" i="15" s="1"/>
  <c r="T191" i="13"/>
  <c r="W191" i="15" s="1"/>
  <c r="S191" i="13"/>
  <c r="V191" i="15" s="1"/>
  <c r="R191" i="13"/>
  <c r="Q191" i="13"/>
  <c r="P191" i="13"/>
  <c r="S191" i="15" s="1"/>
  <c r="O191" i="13"/>
  <c r="R191" i="15" s="1"/>
  <c r="Y190" i="13"/>
  <c r="AB190" i="15" s="1"/>
  <c r="X190" i="13"/>
  <c r="W190" i="13"/>
  <c r="V190" i="13"/>
  <c r="Y190" i="15" s="1"/>
  <c r="U190" i="13"/>
  <c r="X190" i="15" s="1"/>
  <c r="T190" i="13"/>
  <c r="W190" i="15" s="1"/>
  <c r="S190" i="13"/>
  <c r="V190" i="15" s="1"/>
  <c r="R190" i="13"/>
  <c r="U190" i="15" s="1"/>
  <c r="Q190" i="13"/>
  <c r="T190" i="15" s="1"/>
  <c r="P190" i="13"/>
  <c r="O190" i="13"/>
  <c r="Y189" i="13"/>
  <c r="AB189" i="15" s="1"/>
  <c r="X189" i="13"/>
  <c r="AA189" i="15" s="1"/>
  <c r="W189" i="13"/>
  <c r="Z189" i="15" s="1"/>
  <c r="V189" i="13"/>
  <c r="U189" i="13"/>
  <c r="T189" i="13"/>
  <c r="W189" i="15" s="1"/>
  <c r="S189" i="13"/>
  <c r="V189" i="15" s="1"/>
  <c r="R189" i="13"/>
  <c r="U189" i="15" s="1"/>
  <c r="Q189" i="13"/>
  <c r="T189" i="15" s="1"/>
  <c r="P189" i="13"/>
  <c r="S189" i="15" s="1"/>
  <c r="O189" i="13"/>
  <c r="R189" i="15" s="1"/>
  <c r="Y188" i="13"/>
  <c r="AB188" i="15" s="1"/>
  <c r="X188" i="13"/>
  <c r="AA188" i="15" s="1"/>
  <c r="W188" i="13"/>
  <c r="Z188" i="15" s="1"/>
  <c r="V188" i="13"/>
  <c r="Y188" i="15" s="1"/>
  <c r="U188" i="13"/>
  <c r="X188" i="15" s="1"/>
  <c r="T188" i="13"/>
  <c r="S188" i="13"/>
  <c r="R188" i="13"/>
  <c r="U188" i="15" s="1"/>
  <c r="Q188" i="13"/>
  <c r="T188" i="15" s="1"/>
  <c r="P188" i="13"/>
  <c r="S188" i="15" s="1"/>
  <c r="O188" i="13"/>
  <c r="R188" i="15" s="1"/>
  <c r="Y187" i="13"/>
  <c r="X187" i="13"/>
  <c r="AA187" i="15" s="1"/>
  <c r="W187" i="13"/>
  <c r="Z187" i="15" s="1"/>
  <c r="V187" i="13"/>
  <c r="Y187" i="15" s="1"/>
  <c r="U187" i="13"/>
  <c r="X187" i="15" s="1"/>
  <c r="T187" i="13"/>
  <c r="W187" i="15" s="1"/>
  <c r="S187" i="13"/>
  <c r="V187" i="15" s="1"/>
  <c r="R187" i="13"/>
  <c r="Q187" i="13"/>
  <c r="P187" i="13"/>
  <c r="S187" i="15" s="1"/>
  <c r="O187" i="13"/>
  <c r="R187" i="15" s="1"/>
  <c r="Y186" i="13"/>
  <c r="AB186" i="15" s="1"/>
  <c r="X186" i="13"/>
  <c r="W186" i="13"/>
  <c r="V186" i="13"/>
  <c r="Y186" i="15" s="1"/>
  <c r="U186" i="13"/>
  <c r="X186" i="15" s="1"/>
  <c r="T186" i="13"/>
  <c r="W186" i="15" s="1"/>
  <c r="S186" i="13"/>
  <c r="V186" i="15" s="1"/>
  <c r="R186" i="13"/>
  <c r="U186" i="15" s="1"/>
  <c r="Q186" i="13"/>
  <c r="T186" i="15" s="1"/>
  <c r="P186" i="13"/>
  <c r="O186" i="13"/>
  <c r="Y185" i="13"/>
  <c r="AB185" i="15" s="1"/>
  <c r="X185" i="13"/>
  <c r="AA185" i="15" s="1"/>
  <c r="W185" i="13"/>
  <c r="Z185" i="15" s="1"/>
  <c r="V185" i="13"/>
  <c r="U185" i="13"/>
  <c r="T185" i="13"/>
  <c r="W185" i="15" s="1"/>
  <c r="S185" i="13"/>
  <c r="V185" i="15" s="1"/>
  <c r="R185" i="13"/>
  <c r="U185" i="15" s="1"/>
  <c r="Q185" i="13"/>
  <c r="T185" i="15" s="1"/>
  <c r="P185" i="13"/>
  <c r="S185" i="15" s="1"/>
  <c r="O185" i="13"/>
  <c r="R185" i="15" s="1"/>
  <c r="Y184" i="13"/>
  <c r="AB184" i="15" s="1"/>
  <c r="X184" i="13"/>
  <c r="AA184" i="15" s="1"/>
  <c r="W184" i="13"/>
  <c r="Z184" i="15" s="1"/>
  <c r="V184" i="13"/>
  <c r="Y184" i="15" s="1"/>
  <c r="U184" i="13"/>
  <c r="X184" i="15" s="1"/>
  <c r="T184" i="13"/>
  <c r="S184" i="13"/>
  <c r="R184" i="13"/>
  <c r="U184" i="15" s="1"/>
  <c r="Q184" i="13"/>
  <c r="T184" i="15" s="1"/>
  <c r="P184" i="13"/>
  <c r="S184" i="15" s="1"/>
  <c r="O184" i="13"/>
  <c r="R184" i="15" s="1"/>
  <c r="Y183" i="13"/>
  <c r="X183" i="13"/>
  <c r="AA183" i="15" s="1"/>
  <c r="W183" i="13"/>
  <c r="Z183" i="15" s="1"/>
  <c r="V183" i="13"/>
  <c r="Y183" i="15" s="1"/>
  <c r="U183" i="13"/>
  <c r="X183" i="15" s="1"/>
  <c r="T183" i="13"/>
  <c r="W183" i="15" s="1"/>
  <c r="S183" i="13"/>
  <c r="V183" i="15" s="1"/>
  <c r="R183" i="13"/>
  <c r="Q183" i="13"/>
  <c r="P183" i="13"/>
  <c r="S183" i="15" s="1"/>
  <c r="O183" i="13"/>
  <c r="R183" i="15" s="1"/>
  <c r="Y182" i="13"/>
  <c r="AB182" i="15" s="1"/>
  <c r="X182" i="13"/>
  <c r="W182" i="13"/>
  <c r="V182" i="13"/>
  <c r="Y182" i="15" s="1"/>
  <c r="U182" i="13"/>
  <c r="X182" i="15" s="1"/>
  <c r="T182" i="13"/>
  <c r="W182" i="15" s="1"/>
  <c r="S182" i="13"/>
  <c r="V182" i="15" s="1"/>
  <c r="R182" i="13"/>
  <c r="U182" i="15" s="1"/>
  <c r="Q182" i="13"/>
  <c r="T182" i="15" s="1"/>
  <c r="P182" i="13"/>
  <c r="O182" i="13"/>
  <c r="Y181" i="13"/>
  <c r="AB181" i="15" s="1"/>
  <c r="X181" i="13"/>
  <c r="AA181" i="15" s="1"/>
  <c r="W181" i="13"/>
  <c r="Z181" i="15" s="1"/>
  <c r="V181" i="13"/>
  <c r="U181" i="13"/>
  <c r="T181" i="13"/>
  <c r="W181" i="15" s="1"/>
  <c r="S181" i="13"/>
  <c r="V181" i="15" s="1"/>
  <c r="R181" i="13"/>
  <c r="U181" i="15" s="1"/>
  <c r="Q181" i="13"/>
  <c r="T181" i="15" s="1"/>
  <c r="P181" i="13"/>
  <c r="S181" i="15" s="1"/>
  <c r="O181" i="13"/>
  <c r="R181" i="15" s="1"/>
  <c r="Y180" i="13"/>
  <c r="AB180" i="15" s="1"/>
  <c r="X180" i="13"/>
  <c r="AA180" i="15" s="1"/>
  <c r="W180" i="13"/>
  <c r="Z180" i="15" s="1"/>
  <c r="V180" i="13"/>
  <c r="Y180" i="15" s="1"/>
  <c r="U180" i="13"/>
  <c r="X180" i="15" s="1"/>
  <c r="T180" i="13"/>
  <c r="S180" i="13"/>
  <c r="R180" i="13"/>
  <c r="U180" i="15" s="1"/>
  <c r="Q180" i="13"/>
  <c r="T180" i="15" s="1"/>
  <c r="P180" i="13"/>
  <c r="S180" i="15" s="1"/>
  <c r="O180" i="13"/>
  <c r="R180" i="15" s="1"/>
  <c r="Y179" i="13"/>
  <c r="X179" i="13"/>
  <c r="AA179" i="15" s="1"/>
  <c r="W179" i="13"/>
  <c r="Z179" i="15" s="1"/>
  <c r="V179" i="13"/>
  <c r="Y179" i="15" s="1"/>
  <c r="U179" i="13"/>
  <c r="X179" i="15" s="1"/>
  <c r="T179" i="13"/>
  <c r="W179" i="15" s="1"/>
  <c r="S179" i="13"/>
  <c r="V179" i="15" s="1"/>
  <c r="R179" i="13"/>
  <c r="Q179" i="13"/>
  <c r="P179" i="13"/>
  <c r="S179" i="15" s="1"/>
  <c r="O179" i="13"/>
  <c r="R179" i="15" s="1"/>
  <c r="Y178" i="13"/>
  <c r="AB178" i="15" s="1"/>
  <c r="X178" i="13"/>
  <c r="W178" i="13"/>
  <c r="V178" i="13"/>
  <c r="Y178" i="15" s="1"/>
  <c r="U178" i="13"/>
  <c r="X178" i="15" s="1"/>
  <c r="T178" i="13"/>
  <c r="W178" i="15" s="1"/>
  <c r="S178" i="13"/>
  <c r="V178" i="15" s="1"/>
  <c r="R178" i="13"/>
  <c r="U178" i="15" s="1"/>
  <c r="Q178" i="13"/>
  <c r="T178" i="15" s="1"/>
  <c r="P178" i="13"/>
  <c r="O178" i="13"/>
  <c r="Y177" i="13"/>
  <c r="AB177" i="15" s="1"/>
  <c r="X177" i="13"/>
  <c r="AA177" i="15" s="1"/>
  <c r="W177" i="13"/>
  <c r="Z177" i="15" s="1"/>
  <c r="V177" i="13"/>
  <c r="U177" i="13"/>
  <c r="T177" i="13"/>
  <c r="W177" i="15" s="1"/>
  <c r="S177" i="13"/>
  <c r="V177" i="15" s="1"/>
  <c r="R177" i="13"/>
  <c r="U177" i="15" s="1"/>
  <c r="Q177" i="13"/>
  <c r="T177" i="15" s="1"/>
  <c r="P177" i="13"/>
  <c r="S177" i="15" s="1"/>
  <c r="O177" i="13"/>
  <c r="R177" i="15" s="1"/>
  <c r="Y176" i="13"/>
  <c r="AB176" i="15" s="1"/>
  <c r="X176" i="13"/>
  <c r="AA176" i="15" s="1"/>
  <c r="W176" i="13"/>
  <c r="Z176" i="15" s="1"/>
  <c r="V176" i="13"/>
  <c r="Y176" i="15" s="1"/>
  <c r="U176" i="13"/>
  <c r="X176" i="15" s="1"/>
  <c r="T176" i="13"/>
  <c r="S176" i="13"/>
  <c r="R176" i="13"/>
  <c r="U176" i="15" s="1"/>
  <c r="Q176" i="13"/>
  <c r="T176" i="15" s="1"/>
  <c r="P176" i="13"/>
  <c r="S176" i="15" s="1"/>
  <c r="O176" i="13"/>
  <c r="R176" i="15" s="1"/>
  <c r="Y175" i="13"/>
  <c r="X175" i="13"/>
  <c r="AA175" i="15" s="1"/>
  <c r="W175" i="13"/>
  <c r="Z175" i="15" s="1"/>
  <c r="V175" i="13"/>
  <c r="Y175" i="15" s="1"/>
  <c r="U175" i="13"/>
  <c r="X175" i="15" s="1"/>
  <c r="T175" i="13"/>
  <c r="W175" i="15" s="1"/>
  <c r="S175" i="13"/>
  <c r="V175" i="15" s="1"/>
  <c r="R175" i="13"/>
  <c r="Q175" i="13"/>
  <c r="P175" i="13"/>
  <c r="S175" i="15" s="1"/>
  <c r="O175" i="13"/>
  <c r="R175" i="15" s="1"/>
  <c r="Y174" i="13"/>
  <c r="AB174" i="15" s="1"/>
  <c r="X174" i="13"/>
  <c r="W174" i="13"/>
  <c r="V174" i="13"/>
  <c r="Y174" i="15" s="1"/>
  <c r="U174" i="13"/>
  <c r="X174" i="15" s="1"/>
  <c r="T174" i="13"/>
  <c r="W174" i="15" s="1"/>
  <c r="S174" i="13"/>
  <c r="V174" i="15" s="1"/>
  <c r="R174" i="13"/>
  <c r="U174" i="15" s="1"/>
  <c r="Q174" i="13"/>
  <c r="T174" i="15" s="1"/>
  <c r="P174" i="13"/>
  <c r="O174" i="13"/>
  <c r="Y173" i="13"/>
  <c r="AB173" i="15" s="1"/>
  <c r="X173" i="13"/>
  <c r="AA173" i="15" s="1"/>
  <c r="W173" i="13"/>
  <c r="Z173" i="15" s="1"/>
  <c r="V173" i="13"/>
  <c r="U173" i="13"/>
  <c r="T173" i="13"/>
  <c r="W173" i="15" s="1"/>
  <c r="S173" i="13"/>
  <c r="V173" i="15" s="1"/>
  <c r="R173" i="13"/>
  <c r="U173" i="15" s="1"/>
  <c r="Q173" i="13"/>
  <c r="T173" i="15" s="1"/>
  <c r="P173" i="13"/>
  <c r="S173" i="15" s="1"/>
  <c r="O173" i="13"/>
  <c r="R173" i="15" s="1"/>
  <c r="Y172" i="13"/>
  <c r="AB172" i="15" s="1"/>
  <c r="X172" i="13"/>
  <c r="AA172" i="15" s="1"/>
  <c r="W172" i="13"/>
  <c r="Z172" i="15" s="1"/>
  <c r="V172" i="13"/>
  <c r="Y172" i="15" s="1"/>
  <c r="U172" i="13"/>
  <c r="X172" i="15" s="1"/>
  <c r="T172" i="13"/>
  <c r="S172" i="13"/>
  <c r="R172" i="13"/>
  <c r="U172" i="15" s="1"/>
  <c r="Q172" i="13"/>
  <c r="T172" i="15" s="1"/>
  <c r="P172" i="13"/>
  <c r="S172" i="15" s="1"/>
  <c r="O172" i="13"/>
  <c r="R172" i="15" s="1"/>
  <c r="Y171" i="13"/>
  <c r="X171" i="13"/>
  <c r="AA171" i="15" s="1"/>
  <c r="W171" i="13"/>
  <c r="Z171" i="15" s="1"/>
  <c r="V171" i="13"/>
  <c r="Y171" i="15" s="1"/>
  <c r="U171" i="13"/>
  <c r="X171" i="15" s="1"/>
  <c r="T171" i="13"/>
  <c r="W171" i="15" s="1"/>
  <c r="S171" i="13"/>
  <c r="V171" i="15" s="1"/>
  <c r="R171" i="13"/>
  <c r="Q171" i="13"/>
  <c r="P171" i="13"/>
  <c r="S171" i="15" s="1"/>
  <c r="O171" i="13"/>
  <c r="R171" i="15" s="1"/>
  <c r="Y170" i="13"/>
  <c r="AB170" i="15" s="1"/>
  <c r="X170" i="13"/>
  <c r="W170" i="13"/>
  <c r="V170" i="13"/>
  <c r="Y170" i="15" s="1"/>
  <c r="U170" i="13"/>
  <c r="X170" i="15" s="1"/>
  <c r="T170" i="13"/>
  <c r="W170" i="15" s="1"/>
  <c r="S170" i="13"/>
  <c r="V170" i="15" s="1"/>
  <c r="R170" i="13"/>
  <c r="U170" i="15" s="1"/>
  <c r="Q170" i="13"/>
  <c r="T170" i="15" s="1"/>
  <c r="P170" i="13"/>
  <c r="O170" i="13"/>
  <c r="Y169" i="13"/>
  <c r="AB169" i="15" s="1"/>
  <c r="X169" i="13"/>
  <c r="AA169" i="15" s="1"/>
  <c r="W169" i="13"/>
  <c r="Z169" i="15" s="1"/>
  <c r="V169" i="13"/>
  <c r="U169" i="13"/>
  <c r="T169" i="13"/>
  <c r="W169" i="15" s="1"/>
  <c r="S169" i="13"/>
  <c r="V169" i="15" s="1"/>
  <c r="R169" i="13"/>
  <c r="U169" i="15" s="1"/>
  <c r="Q169" i="13"/>
  <c r="T169" i="15" s="1"/>
  <c r="P169" i="13"/>
  <c r="S169" i="15" s="1"/>
  <c r="O169" i="13"/>
  <c r="R169" i="15" s="1"/>
  <c r="Y168" i="13"/>
  <c r="AB168" i="15" s="1"/>
  <c r="X168" i="13"/>
  <c r="AA168" i="15" s="1"/>
  <c r="W168" i="13"/>
  <c r="Z168" i="15" s="1"/>
  <c r="V168" i="13"/>
  <c r="Y168" i="15" s="1"/>
  <c r="U168" i="13"/>
  <c r="X168" i="15" s="1"/>
  <c r="T168" i="13"/>
  <c r="S168" i="13"/>
  <c r="R168" i="13"/>
  <c r="U168" i="15" s="1"/>
  <c r="Q168" i="13"/>
  <c r="T168" i="15" s="1"/>
  <c r="P168" i="13"/>
  <c r="S168" i="15" s="1"/>
  <c r="O168" i="13"/>
  <c r="R168" i="15" s="1"/>
  <c r="Y167" i="13"/>
  <c r="X167" i="13"/>
  <c r="AA167" i="15" s="1"/>
  <c r="W167" i="13"/>
  <c r="Z167" i="15" s="1"/>
  <c r="V167" i="13"/>
  <c r="Y167" i="15" s="1"/>
  <c r="U167" i="13"/>
  <c r="X167" i="15" s="1"/>
  <c r="T167" i="13"/>
  <c r="W167" i="15" s="1"/>
  <c r="S167" i="13"/>
  <c r="V167" i="15" s="1"/>
  <c r="R167" i="13"/>
  <c r="Q167" i="13"/>
  <c r="P167" i="13"/>
  <c r="S167" i="15" s="1"/>
  <c r="O167" i="13"/>
  <c r="R167" i="15" s="1"/>
  <c r="Y166" i="13"/>
  <c r="AB166" i="15" s="1"/>
  <c r="X166" i="13"/>
  <c r="W166" i="13"/>
  <c r="V166" i="13"/>
  <c r="Y166" i="15" s="1"/>
  <c r="U166" i="13"/>
  <c r="X166" i="15" s="1"/>
  <c r="T166" i="13"/>
  <c r="W166" i="15" s="1"/>
  <c r="S166" i="13"/>
  <c r="V166" i="15" s="1"/>
  <c r="R166" i="13"/>
  <c r="U166" i="15" s="1"/>
  <c r="Q166" i="13"/>
  <c r="T166" i="15" s="1"/>
  <c r="P166" i="13"/>
  <c r="O166" i="13"/>
  <c r="Y165" i="13"/>
  <c r="AB165" i="15" s="1"/>
  <c r="X165" i="13"/>
  <c r="AA165" i="15" s="1"/>
  <c r="W165" i="13"/>
  <c r="Z165" i="15" s="1"/>
  <c r="V165" i="13"/>
  <c r="U165" i="13"/>
  <c r="T165" i="13"/>
  <c r="W165" i="15" s="1"/>
  <c r="S165" i="13"/>
  <c r="V165" i="15" s="1"/>
  <c r="R165" i="13"/>
  <c r="U165" i="15" s="1"/>
  <c r="Q165" i="13"/>
  <c r="T165" i="15" s="1"/>
  <c r="P165" i="13"/>
  <c r="S165" i="15" s="1"/>
  <c r="O165" i="13"/>
  <c r="R165" i="15" s="1"/>
  <c r="Y164" i="13"/>
  <c r="AB164" i="15" s="1"/>
  <c r="X164" i="13"/>
  <c r="AA164" i="15" s="1"/>
  <c r="W164" i="13"/>
  <c r="Z164" i="15" s="1"/>
  <c r="V164" i="13"/>
  <c r="Y164" i="15" s="1"/>
  <c r="U164" i="13"/>
  <c r="X164" i="15" s="1"/>
  <c r="T164" i="13"/>
  <c r="S164" i="13"/>
  <c r="R164" i="13"/>
  <c r="U164" i="15" s="1"/>
  <c r="Q164" i="13"/>
  <c r="T164" i="15" s="1"/>
  <c r="P164" i="13"/>
  <c r="S164" i="15" s="1"/>
  <c r="O164" i="13"/>
  <c r="R164" i="15" s="1"/>
  <c r="Y163" i="13"/>
  <c r="X163" i="13"/>
  <c r="AA163" i="15" s="1"/>
  <c r="W163" i="13"/>
  <c r="Z163" i="15" s="1"/>
  <c r="V163" i="13"/>
  <c r="Y163" i="15" s="1"/>
  <c r="U163" i="13"/>
  <c r="X163" i="15" s="1"/>
  <c r="T163" i="13"/>
  <c r="W163" i="15" s="1"/>
  <c r="S163" i="13"/>
  <c r="V163" i="15" s="1"/>
  <c r="R163" i="13"/>
  <c r="Q163" i="13"/>
  <c r="P163" i="13"/>
  <c r="S163" i="15" s="1"/>
  <c r="O163" i="13"/>
  <c r="R163" i="15" s="1"/>
  <c r="Y162" i="13"/>
  <c r="AB162" i="15" s="1"/>
  <c r="X162" i="13"/>
  <c r="W162" i="13"/>
  <c r="V162" i="13"/>
  <c r="Y162" i="15" s="1"/>
  <c r="U162" i="13"/>
  <c r="X162" i="15" s="1"/>
  <c r="T162" i="13"/>
  <c r="W162" i="15" s="1"/>
  <c r="S162" i="13"/>
  <c r="V162" i="15" s="1"/>
  <c r="R162" i="13"/>
  <c r="U162" i="15" s="1"/>
  <c r="Q162" i="13"/>
  <c r="T162" i="15" s="1"/>
  <c r="P162" i="13"/>
  <c r="O162" i="13"/>
  <c r="Y161" i="13"/>
  <c r="AB161" i="15" s="1"/>
  <c r="X161" i="13"/>
  <c r="AA161" i="15" s="1"/>
  <c r="W161" i="13"/>
  <c r="Z161" i="15" s="1"/>
  <c r="V161" i="13"/>
  <c r="U161" i="13"/>
  <c r="T161" i="13"/>
  <c r="W161" i="15" s="1"/>
  <c r="S161" i="13"/>
  <c r="V161" i="15" s="1"/>
  <c r="R161" i="13"/>
  <c r="U161" i="15" s="1"/>
  <c r="Q161" i="13"/>
  <c r="T161" i="15" s="1"/>
  <c r="P161" i="13"/>
  <c r="S161" i="15" s="1"/>
  <c r="O161" i="13"/>
  <c r="R161" i="15" s="1"/>
  <c r="Y160" i="13"/>
  <c r="AB160" i="15" s="1"/>
  <c r="X160" i="13"/>
  <c r="AA160" i="15" s="1"/>
  <c r="W160" i="13"/>
  <c r="Z160" i="15" s="1"/>
  <c r="V160" i="13"/>
  <c r="Y160" i="15" s="1"/>
  <c r="U160" i="13"/>
  <c r="X160" i="15" s="1"/>
  <c r="T160" i="13"/>
  <c r="S160" i="13"/>
  <c r="R160" i="13"/>
  <c r="U160" i="15" s="1"/>
  <c r="Q160" i="13"/>
  <c r="T160" i="15" s="1"/>
  <c r="P160" i="13"/>
  <c r="S160" i="15" s="1"/>
  <c r="O160" i="13"/>
  <c r="R160" i="15" s="1"/>
  <c r="Y159" i="13"/>
  <c r="X159" i="13"/>
  <c r="AA159" i="15" s="1"/>
  <c r="W159" i="13"/>
  <c r="Z159" i="15" s="1"/>
  <c r="V159" i="13"/>
  <c r="Y159" i="15" s="1"/>
  <c r="U159" i="13"/>
  <c r="X159" i="15" s="1"/>
  <c r="T159" i="13"/>
  <c r="W159" i="15" s="1"/>
  <c r="S159" i="13"/>
  <c r="V159" i="15" s="1"/>
  <c r="R159" i="13"/>
  <c r="Q159" i="13"/>
  <c r="P159" i="13"/>
  <c r="S159" i="15" s="1"/>
  <c r="O159" i="13"/>
  <c r="R159" i="15" s="1"/>
  <c r="Y158" i="13"/>
  <c r="AB158" i="15" s="1"/>
  <c r="X158" i="13"/>
  <c r="W158" i="13"/>
  <c r="V158" i="13"/>
  <c r="Y158" i="15" s="1"/>
  <c r="U158" i="13"/>
  <c r="X158" i="15" s="1"/>
  <c r="T158" i="13"/>
  <c r="W158" i="15" s="1"/>
  <c r="S158" i="13"/>
  <c r="V158" i="15" s="1"/>
  <c r="R158" i="13"/>
  <c r="U158" i="15" s="1"/>
  <c r="Q158" i="13"/>
  <c r="T158" i="15" s="1"/>
  <c r="P158" i="13"/>
  <c r="O158" i="13"/>
  <c r="Y157" i="13"/>
  <c r="AB157" i="15" s="1"/>
  <c r="X157" i="13"/>
  <c r="AA157" i="15" s="1"/>
  <c r="W157" i="13"/>
  <c r="Z157" i="15" s="1"/>
  <c r="V157" i="13"/>
  <c r="U157" i="13"/>
  <c r="T157" i="13"/>
  <c r="W157" i="15" s="1"/>
  <c r="S157" i="13"/>
  <c r="V157" i="15" s="1"/>
  <c r="R157" i="13"/>
  <c r="U157" i="15" s="1"/>
  <c r="Q157" i="13"/>
  <c r="T157" i="15" s="1"/>
  <c r="P157" i="13"/>
  <c r="S157" i="15" s="1"/>
  <c r="O157" i="13"/>
  <c r="R157" i="15" s="1"/>
  <c r="Y156" i="13"/>
  <c r="AB156" i="15" s="1"/>
  <c r="X156" i="13"/>
  <c r="AA156" i="15" s="1"/>
  <c r="W156" i="13"/>
  <c r="Z156" i="15" s="1"/>
  <c r="V156" i="13"/>
  <c r="Y156" i="15" s="1"/>
  <c r="U156" i="13"/>
  <c r="X156" i="15" s="1"/>
  <c r="T156" i="13"/>
  <c r="S156" i="13"/>
  <c r="R156" i="13"/>
  <c r="U156" i="15" s="1"/>
  <c r="Q156" i="13"/>
  <c r="T156" i="15" s="1"/>
  <c r="P156" i="13"/>
  <c r="S156" i="15" s="1"/>
  <c r="O156" i="13"/>
  <c r="R156" i="15" s="1"/>
  <c r="Y155" i="13"/>
  <c r="X155" i="13"/>
  <c r="AA155" i="15" s="1"/>
  <c r="W155" i="13"/>
  <c r="Z155" i="15" s="1"/>
  <c r="V155" i="13"/>
  <c r="Y155" i="15" s="1"/>
  <c r="U155" i="13"/>
  <c r="X155" i="15" s="1"/>
  <c r="T155" i="13"/>
  <c r="W155" i="15" s="1"/>
  <c r="S155" i="13"/>
  <c r="V155" i="15" s="1"/>
  <c r="R155" i="13"/>
  <c r="Q155" i="13"/>
  <c r="P155" i="13"/>
  <c r="S155" i="15" s="1"/>
  <c r="O155" i="13"/>
  <c r="R155" i="15" s="1"/>
  <c r="Y154" i="13"/>
  <c r="AB154" i="15" s="1"/>
  <c r="X154" i="13"/>
  <c r="W154" i="13"/>
  <c r="V154" i="13"/>
  <c r="Y154" i="15" s="1"/>
  <c r="U154" i="13"/>
  <c r="X154" i="15" s="1"/>
  <c r="T154" i="13"/>
  <c r="W154" i="15" s="1"/>
  <c r="S154" i="13"/>
  <c r="V154" i="15" s="1"/>
  <c r="R154" i="13"/>
  <c r="U154" i="15" s="1"/>
  <c r="Q154" i="13"/>
  <c r="T154" i="15" s="1"/>
  <c r="P154" i="13"/>
  <c r="O154" i="13"/>
  <c r="Y153" i="13"/>
  <c r="AB153" i="15" s="1"/>
  <c r="X153" i="13"/>
  <c r="AA153" i="15" s="1"/>
  <c r="W153" i="13"/>
  <c r="Z153" i="15" s="1"/>
  <c r="V153" i="13"/>
  <c r="U153" i="13"/>
  <c r="T153" i="13"/>
  <c r="W153" i="15" s="1"/>
  <c r="S153" i="13"/>
  <c r="V153" i="15" s="1"/>
  <c r="R153" i="13"/>
  <c r="U153" i="15" s="1"/>
  <c r="Q153" i="13"/>
  <c r="T153" i="15" s="1"/>
  <c r="P153" i="13"/>
  <c r="S153" i="15" s="1"/>
  <c r="O153" i="13"/>
  <c r="R153" i="15" s="1"/>
  <c r="Y152" i="13"/>
  <c r="AB152" i="15" s="1"/>
  <c r="X152" i="13"/>
  <c r="AA152" i="15" s="1"/>
  <c r="W152" i="13"/>
  <c r="Z152" i="15" s="1"/>
  <c r="V152" i="13"/>
  <c r="Y152" i="15" s="1"/>
  <c r="U152" i="13"/>
  <c r="X152" i="15" s="1"/>
  <c r="T152" i="13"/>
  <c r="S152" i="13"/>
  <c r="R152" i="13"/>
  <c r="U152" i="15" s="1"/>
  <c r="Q152" i="13"/>
  <c r="T152" i="15" s="1"/>
  <c r="P152" i="13"/>
  <c r="S152" i="15" s="1"/>
  <c r="O152" i="13"/>
  <c r="R152" i="15" s="1"/>
  <c r="Y151" i="13"/>
  <c r="X151" i="13"/>
  <c r="AA151" i="15" s="1"/>
  <c r="W151" i="13"/>
  <c r="Z151" i="15" s="1"/>
  <c r="V151" i="13"/>
  <c r="Y151" i="15" s="1"/>
  <c r="U151" i="13"/>
  <c r="X151" i="15" s="1"/>
  <c r="T151" i="13"/>
  <c r="W151" i="15" s="1"/>
  <c r="S151" i="13"/>
  <c r="V151" i="15" s="1"/>
  <c r="R151" i="13"/>
  <c r="Q151" i="13"/>
  <c r="P151" i="13"/>
  <c r="S151" i="15" s="1"/>
  <c r="O151" i="13"/>
  <c r="R151" i="15" s="1"/>
  <c r="Y150" i="13"/>
  <c r="AB150" i="15" s="1"/>
  <c r="X150" i="13"/>
  <c r="W150" i="13"/>
  <c r="V150" i="13"/>
  <c r="Y150" i="15" s="1"/>
  <c r="U150" i="13"/>
  <c r="X150" i="15" s="1"/>
  <c r="T150" i="13"/>
  <c r="W150" i="15" s="1"/>
  <c r="S150" i="13"/>
  <c r="V150" i="15" s="1"/>
  <c r="R150" i="13"/>
  <c r="U150" i="15" s="1"/>
  <c r="Q150" i="13"/>
  <c r="T150" i="15" s="1"/>
  <c r="P150" i="13"/>
  <c r="O150" i="13"/>
  <c r="Y149" i="13"/>
  <c r="AB149" i="15" s="1"/>
  <c r="X149" i="13"/>
  <c r="AA149" i="15" s="1"/>
  <c r="W149" i="13"/>
  <c r="Z149" i="15" s="1"/>
  <c r="V149" i="13"/>
  <c r="U149" i="13"/>
  <c r="T149" i="13"/>
  <c r="W149" i="15" s="1"/>
  <c r="S149" i="13"/>
  <c r="V149" i="15" s="1"/>
  <c r="R149" i="13"/>
  <c r="U149" i="15" s="1"/>
  <c r="Q149" i="13"/>
  <c r="T149" i="15" s="1"/>
  <c r="P149" i="13"/>
  <c r="S149" i="15" s="1"/>
  <c r="O149" i="13"/>
  <c r="R149" i="15" s="1"/>
  <c r="Y148" i="13"/>
  <c r="AB148" i="15" s="1"/>
  <c r="X148" i="13"/>
  <c r="AA148" i="15" s="1"/>
  <c r="W148" i="13"/>
  <c r="Z148" i="15" s="1"/>
  <c r="V148" i="13"/>
  <c r="Y148" i="15" s="1"/>
  <c r="U148" i="13"/>
  <c r="X148" i="15" s="1"/>
  <c r="T148" i="13"/>
  <c r="S148" i="13"/>
  <c r="R148" i="13"/>
  <c r="U148" i="15" s="1"/>
  <c r="Q148" i="13"/>
  <c r="T148" i="15" s="1"/>
  <c r="P148" i="13"/>
  <c r="S148" i="15" s="1"/>
  <c r="O148" i="13"/>
  <c r="R148" i="15" s="1"/>
  <c r="Y147" i="13"/>
  <c r="X147" i="13"/>
  <c r="AA147" i="15" s="1"/>
  <c r="W147" i="13"/>
  <c r="Z147" i="15" s="1"/>
  <c r="V147" i="13"/>
  <c r="Y147" i="15" s="1"/>
  <c r="U147" i="13"/>
  <c r="X147" i="15" s="1"/>
  <c r="T147" i="13"/>
  <c r="W147" i="15" s="1"/>
  <c r="S147" i="13"/>
  <c r="V147" i="15" s="1"/>
  <c r="R147" i="13"/>
  <c r="Q147" i="13"/>
  <c r="P147" i="13"/>
  <c r="S147" i="15" s="1"/>
  <c r="O147" i="13"/>
  <c r="R147" i="15" s="1"/>
  <c r="Y146" i="13"/>
  <c r="AB146" i="15" s="1"/>
  <c r="X146" i="13"/>
  <c r="W146" i="13"/>
  <c r="V146" i="13"/>
  <c r="Y146" i="15" s="1"/>
  <c r="U146" i="13"/>
  <c r="X146" i="15" s="1"/>
  <c r="T146" i="13"/>
  <c r="W146" i="15" s="1"/>
  <c r="S146" i="13"/>
  <c r="V146" i="15" s="1"/>
  <c r="R146" i="13"/>
  <c r="U146" i="15" s="1"/>
  <c r="Q146" i="13"/>
  <c r="T146" i="15" s="1"/>
  <c r="P146" i="13"/>
  <c r="O146" i="13"/>
  <c r="Y145" i="13"/>
  <c r="AB145" i="15" s="1"/>
  <c r="X145" i="13"/>
  <c r="AA145" i="15" s="1"/>
  <c r="W145" i="13"/>
  <c r="Z145" i="15" s="1"/>
  <c r="V145" i="13"/>
  <c r="U145" i="13"/>
  <c r="T145" i="13"/>
  <c r="W145" i="15" s="1"/>
  <c r="S145" i="13"/>
  <c r="V145" i="15" s="1"/>
  <c r="R145" i="13"/>
  <c r="U145" i="15" s="1"/>
  <c r="Q145" i="13"/>
  <c r="T145" i="15" s="1"/>
  <c r="P145" i="13"/>
  <c r="S145" i="15" s="1"/>
  <c r="O145" i="13"/>
  <c r="R145" i="15" s="1"/>
  <c r="Y144" i="13"/>
  <c r="AB144" i="15" s="1"/>
  <c r="X144" i="13"/>
  <c r="AA144" i="15" s="1"/>
  <c r="W144" i="13"/>
  <c r="Z144" i="15" s="1"/>
  <c r="V144" i="13"/>
  <c r="Y144" i="15" s="1"/>
  <c r="U144" i="13"/>
  <c r="X144" i="15" s="1"/>
  <c r="T144" i="13"/>
  <c r="S144" i="13"/>
  <c r="R144" i="13"/>
  <c r="U144" i="15" s="1"/>
  <c r="Q144" i="13"/>
  <c r="T144" i="15" s="1"/>
  <c r="P144" i="13"/>
  <c r="S144" i="15" s="1"/>
  <c r="O144" i="13"/>
  <c r="Y143" i="13"/>
  <c r="X143" i="13"/>
  <c r="AA143" i="15" s="1"/>
  <c r="W143" i="13"/>
  <c r="Z143" i="15" s="1"/>
  <c r="V143" i="13"/>
  <c r="Y143" i="15" s="1"/>
  <c r="U143" i="13"/>
  <c r="T143" i="13"/>
  <c r="W143" i="15" s="1"/>
  <c r="S143" i="13"/>
  <c r="V143" i="15" s="1"/>
  <c r="R143" i="13"/>
  <c r="U143" i="15" s="1"/>
  <c r="Q143" i="13"/>
  <c r="P143" i="13"/>
  <c r="S143" i="15" s="1"/>
  <c r="O143" i="13"/>
  <c r="R143" i="15" s="1"/>
  <c r="Y142" i="13"/>
  <c r="AB142" i="15" s="1"/>
  <c r="X142" i="13"/>
  <c r="W142" i="13"/>
  <c r="V142" i="13"/>
  <c r="Y142" i="15" s="1"/>
  <c r="U142" i="13"/>
  <c r="X142" i="15" s="1"/>
  <c r="T142" i="13"/>
  <c r="W142" i="15" s="1"/>
  <c r="S142" i="13"/>
  <c r="R142" i="13"/>
  <c r="U142" i="15" s="1"/>
  <c r="Q142" i="13"/>
  <c r="T142" i="15" s="1"/>
  <c r="P142" i="13"/>
  <c r="O142" i="13"/>
  <c r="Y141" i="13"/>
  <c r="X141" i="13"/>
  <c r="AA141" i="15" s="1"/>
  <c r="W141" i="13"/>
  <c r="Z141" i="15" s="1"/>
  <c r="V141" i="13"/>
  <c r="U141" i="13"/>
  <c r="T141" i="13"/>
  <c r="W141" i="15" s="1"/>
  <c r="S141" i="13"/>
  <c r="V141" i="15" s="1"/>
  <c r="R141" i="13"/>
  <c r="U141" i="15" s="1"/>
  <c r="Q141" i="13"/>
  <c r="P141" i="13"/>
  <c r="S141" i="15" s="1"/>
  <c r="O141" i="13"/>
  <c r="R141" i="15" s="1"/>
  <c r="Y140" i="13"/>
  <c r="AB140" i="15" s="1"/>
  <c r="X140" i="13"/>
  <c r="AA140" i="15" s="1"/>
  <c r="W140" i="13"/>
  <c r="V140" i="13"/>
  <c r="Y140" i="15" s="1"/>
  <c r="U140" i="13"/>
  <c r="X140" i="15" s="1"/>
  <c r="T140" i="13"/>
  <c r="W140" i="15" s="1"/>
  <c r="S140" i="13"/>
  <c r="R140" i="13"/>
  <c r="U140" i="15" s="1"/>
  <c r="Q140" i="13"/>
  <c r="T140" i="15" s="1"/>
  <c r="P140" i="13"/>
  <c r="S140" i="15" s="1"/>
  <c r="O140" i="13"/>
  <c r="Y139" i="13"/>
  <c r="X139" i="13"/>
  <c r="AA139" i="15" s="1"/>
  <c r="W139" i="13"/>
  <c r="Z139" i="15" s="1"/>
  <c r="V139" i="13"/>
  <c r="Y139" i="15" s="1"/>
  <c r="U139" i="13"/>
  <c r="T139" i="13"/>
  <c r="W139" i="15" s="1"/>
  <c r="S139" i="13"/>
  <c r="V139" i="15" s="1"/>
  <c r="R139" i="13"/>
  <c r="U139" i="15" s="1"/>
  <c r="Q139" i="13"/>
  <c r="P139" i="13"/>
  <c r="S139" i="15" s="1"/>
  <c r="O139" i="13"/>
  <c r="R139" i="15" s="1"/>
  <c r="Y138" i="13"/>
  <c r="AB138" i="15" s="1"/>
  <c r="X138" i="13"/>
  <c r="AA138" i="15" s="1"/>
  <c r="W138" i="13"/>
  <c r="V138" i="13"/>
  <c r="Y138" i="15" s="1"/>
  <c r="U138" i="13"/>
  <c r="X138" i="15" s="1"/>
  <c r="T138" i="13"/>
  <c r="W138" i="15" s="1"/>
  <c r="S138" i="13"/>
  <c r="R138" i="13"/>
  <c r="U138" i="15" s="1"/>
  <c r="Q138" i="13"/>
  <c r="T138" i="15" s="1"/>
  <c r="P138" i="13"/>
  <c r="S138" i="15" s="1"/>
  <c r="O138" i="13"/>
  <c r="Y137" i="13"/>
  <c r="X137" i="13"/>
  <c r="AA137" i="15" s="1"/>
  <c r="W137" i="13"/>
  <c r="Z137" i="15" s="1"/>
  <c r="V137" i="13"/>
  <c r="Y137" i="15" s="1"/>
  <c r="U137" i="13"/>
  <c r="T137" i="13"/>
  <c r="W137" i="15" s="1"/>
  <c r="S137" i="13"/>
  <c r="V137" i="15" s="1"/>
  <c r="R137" i="13"/>
  <c r="U137" i="15" s="1"/>
  <c r="Q137" i="13"/>
  <c r="P137" i="13"/>
  <c r="S137" i="15" s="1"/>
  <c r="O137" i="13"/>
  <c r="R137" i="15" s="1"/>
  <c r="Y136" i="13"/>
  <c r="AB136" i="15" s="1"/>
  <c r="X136" i="13"/>
  <c r="AA136" i="15" s="1"/>
  <c r="W136" i="13"/>
  <c r="V136" i="13"/>
  <c r="Y136" i="15" s="1"/>
  <c r="U136" i="13"/>
  <c r="X136" i="15" s="1"/>
  <c r="T136" i="13"/>
  <c r="W136" i="15" s="1"/>
  <c r="S136" i="13"/>
  <c r="R136" i="13"/>
  <c r="U136" i="15" s="1"/>
  <c r="Q136" i="13"/>
  <c r="T136" i="15" s="1"/>
  <c r="P136" i="13"/>
  <c r="S136" i="15" s="1"/>
  <c r="O136" i="13"/>
  <c r="Y135" i="13"/>
  <c r="X135" i="13"/>
  <c r="AA135" i="15" s="1"/>
  <c r="W135" i="13"/>
  <c r="Z135" i="15" s="1"/>
  <c r="V135" i="13"/>
  <c r="Y135" i="15" s="1"/>
  <c r="U135" i="13"/>
  <c r="T135" i="13"/>
  <c r="W135" i="15" s="1"/>
  <c r="S135" i="13"/>
  <c r="V135" i="15" s="1"/>
  <c r="R135" i="13"/>
  <c r="U135" i="15" s="1"/>
  <c r="Q135" i="13"/>
  <c r="P135" i="13"/>
  <c r="S135" i="15" s="1"/>
  <c r="O135" i="13"/>
  <c r="R135" i="15" s="1"/>
  <c r="Y134" i="13"/>
  <c r="AB134" i="15" s="1"/>
  <c r="X134" i="13"/>
  <c r="W134" i="13"/>
  <c r="V134" i="13"/>
  <c r="Y134" i="15" s="1"/>
  <c r="U134" i="13"/>
  <c r="X134" i="15" s="1"/>
  <c r="T134" i="13"/>
  <c r="W134" i="15" s="1"/>
  <c r="S134" i="13"/>
  <c r="R134" i="13"/>
  <c r="U134" i="15" s="1"/>
  <c r="Q134" i="13"/>
  <c r="T134" i="15" s="1"/>
  <c r="P134" i="13"/>
  <c r="O134" i="13"/>
  <c r="Y133" i="13"/>
  <c r="X133" i="13"/>
  <c r="AA133" i="15" s="1"/>
  <c r="W133" i="13"/>
  <c r="Z133" i="15" s="1"/>
  <c r="V133" i="13"/>
  <c r="U133" i="13"/>
  <c r="T133" i="13"/>
  <c r="W133" i="15" s="1"/>
  <c r="S133" i="13"/>
  <c r="V133" i="15" s="1"/>
  <c r="R133" i="13"/>
  <c r="U133" i="15" s="1"/>
  <c r="Q133" i="13"/>
  <c r="P133" i="13"/>
  <c r="S133" i="15" s="1"/>
  <c r="O133" i="13"/>
  <c r="R133" i="15" s="1"/>
  <c r="Y132" i="13"/>
  <c r="AB132" i="15" s="1"/>
  <c r="X132" i="13"/>
  <c r="AA132" i="15" s="1"/>
  <c r="W132" i="13"/>
  <c r="V132" i="13"/>
  <c r="Y132" i="15" s="1"/>
  <c r="U132" i="13"/>
  <c r="X132" i="15" s="1"/>
  <c r="T132" i="13"/>
  <c r="W132" i="15" s="1"/>
  <c r="S132" i="13"/>
  <c r="R132" i="13"/>
  <c r="U132" i="15" s="1"/>
  <c r="Q132" i="13"/>
  <c r="T132" i="15" s="1"/>
  <c r="P132" i="13"/>
  <c r="S132" i="15" s="1"/>
  <c r="O132" i="13"/>
  <c r="Y131" i="13"/>
  <c r="X131" i="13"/>
  <c r="AA131" i="15" s="1"/>
  <c r="W131" i="13"/>
  <c r="Z131" i="15" s="1"/>
  <c r="V131" i="13"/>
  <c r="Y131" i="15" s="1"/>
  <c r="U131" i="13"/>
  <c r="T131" i="13"/>
  <c r="W131" i="15" s="1"/>
  <c r="S131" i="13"/>
  <c r="V131" i="15" s="1"/>
  <c r="R131" i="13"/>
  <c r="U131" i="15" s="1"/>
  <c r="Q131" i="13"/>
  <c r="P131" i="13"/>
  <c r="S131" i="15" s="1"/>
  <c r="O131" i="13"/>
  <c r="R131" i="15" s="1"/>
  <c r="Y130" i="13"/>
  <c r="AB130" i="15" s="1"/>
  <c r="X130" i="13"/>
  <c r="AA130" i="15" s="1"/>
  <c r="W130" i="13"/>
  <c r="V130" i="13"/>
  <c r="Y130" i="15" s="1"/>
  <c r="U130" i="13"/>
  <c r="X130" i="15" s="1"/>
  <c r="T130" i="13"/>
  <c r="W130" i="15" s="1"/>
  <c r="S130" i="13"/>
  <c r="R130" i="13"/>
  <c r="U130" i="15" s="1"/>
  <c r="Q130" i="13"/>
  <c r="T130" i="15" s="1"/>
  <c r="P130" i="13"/>
  <c r="S130" i="15" s="1"/>
  <c r="O130" i="13"/>
  <c r="Y129" i="13"/>
  <c r="X129" i="13"/>
  <c r="AA129" i="15" s="1"/>
  <c r="W129" i="13"/>
  <c r="Z129" i="15" s="1"/>
  <c r="V129" i="13"/>
  <c r="Y129" i="15" s="1"/>
  <c r="U129" i="13"/>
  <c r="T129" i="13"/>
  <c r="W129" i="15" s="1"/>
  <c r="S129" i="13"/>
  <c r="V129" i="15" s="1"/>
  <c r="R129" i="13"/>
  <c r="U129" i="15" s="1"/>
  <c r="Q129" i="13"/>
  <c r="P129" i="13"/>
  <c r="S129" i="15" s="1"/>
  <c r="O129" i="13"/>
  <c r="R129" i="15" s="1"/>
  <c r="Y128" i="13"/>
  <c r="AB128" i="15" s="1"/>
  <c r="X128" i="13"/>
  <c r="AA128" i="15" s="1"/>
  <c r="W128" i="13"/>
  <c r="V128" i="13"/>
  <c r="Y128" i="15" s="1"/>
  <c r="U128" i="13"/>
  <c r="X128" i="15" s="1"/>
  <c r="T128" i="13"/>
  <c r="W128" i="15" s="1"/>
  <c r="S128" i="13"/>
  <c r="R128" i="13"/>
  <c r="U128" i="15" s="1"/>
  <c r="Q128" i="13"/>
  <c r="T128" i="15" s="1"/>
  <c r="P128" i="13"/>
  <c r="S128" i="15" s="1"/>
  <c r="O128" i="13"/>
  <c r="Y127" i="13"/>
  <c r="X127" i="13"/>
  <c r="AA127" i="15" s="1"/>
  <c r="W127" i="13"/>
  <c r="Z127" i="15" s="1"/>
  <c r="V127" i="13"/>
  <c r="Y127" i="15" s="1"/>
  <c r="U127" i="13"/>
  <c r="T127" i="13"/>
  <c r="W127" i="15" s="1"/>
  <c r="S127" i="13"/>
  <c r="V127" i="15" s="1"/>
  <c r="R127" i="13"/>
  <c r="U127" i="15" s="1"/>
  <c r="Q127" i="13"/>
  <c r="P127" i="13"/>
  <c r="S127" i="15" s="1"/>
  <c r="O127" i="13"/>
  <c r="R127" i="15" s="1"/>
  <c r="Y126" i="13"/>
  <c r="AB126" i="15" s="1"/>
  <c r="X126" i="13"/>
  <c r="W126" i="13"/>
  <c r="V126" i="13"/>
  <c r="Y126" i="15" s="1"/>
  <c r="U126" i="13"/>
  <c r="X126" i="15" s="1"/>
  <c r="T126" i="13"/>
  <c r="W126" i="15" s="1"/>
  <c r="S126" i="13"/>
  <c r="R126" i="13"/>
  <c r="U126" i="15" s="1"/>
  <c r="Q126" i="13"/>
  <c r="T126" i="15" s="1"/>
  <c r="P126" i="13"/>
  <c r="O126" i="13"/>
  <c r="Y125" i="13"/>
  <c r="X125" i="13"/>
  <c r="AA125" i="15" s="1"/>
  <c r="W125" i="13"/>
  <c r="Z125" i="15" s="1"/>
  <c r="V125" i="13"/>
  <c r="U125" i="13"/>
  <c r="T125" i="13"/>
  <c r="W125" i="15" s="1"/>
  <c r="S125" i="13"/>
  <c r="V125" i="15" s="1"/>
  <c r="R125" i="13"/>
  <c r="U125" i="15" s="1"/>
  <c r="Q125" i="13"/>
  <c r="P125" i="13"/>
  <c r="S125" i="15" s="1"/>
  <c r="O125" i="13"/>
  <c r="R125" i="15" s="1"/>
  <c r="Y124" i="13"/>
  <c r="AB124" i="15" s="1"/>
  <c r="X124" i="13"/>
  <c r="AA124" i="15" s="1"/>
  <c r="W124" i="13"/>
  <c r="V124" i="13"/>
  <c r="Y124" i="15" s="1"/>
  <c r="U124" i="13"/>
  <c r="X124" i="15" s="1"/>
  <c r="T124" i="13"/>
  <c r="W124" i="15" s="1"/>
  <c r="S124" i="13"/>
  <c r="R124" i="13"/>
  <c r="U124" i="15" s="1"/>
  <c r="Q124" i="13"/>
  <c r="T124" i="15" s="1"/>
  <c r="P124" i="13"/>
  <c r="S124" i="15" s="1"/>
  <c r="O124" i="13"/>
  <c r="Y123" i="13"/>
  <c r="X123" i="13"/>
  <c r="AA123" i="15" s="1"/>
  <c r="W123" i="13"/>
  <c r="Z123" i="15" s="1"/>
  <c r="V123" i="13"/>
  <c r="Y123" i="15" s="1"/>
  <c r="U123" i="13"/>
  <c r="T123" i="13"/>
  <c r="W123" i="15" s="1"/>
  <c r="S123" i="13"/>
  <c r="V123" i="15" s="1"/>
  <c r="R123" i="13"/>
  <c r="U123" i="15" s="1"/>
  <c r="Q123" i="13"/>
  <c r="P123" i="13"/>
  <c r="S123" i="15" s="1"/>
  <c r="O123" i="13"/>
  <c r="R123" i="15" s="1"/>
  <c r="Y122" i="13"/>
  <c r="AB122" i="15" s="1"/>
  <c r="X122" i="13"/>
  <c r="AA122" i="15" s="1"/>
  <c r="W122" i="13"/>
  <c r="V122" i="13"/>
  <c r="Y122" i="15" s="1"/>
  <c r="U122" i="13"/>
  <c r="X122" i="15" s="1"/>
  <c r="T122" i="13"/>
  <c r="W122" i="15" s="1"/>
  <c r="S122" i="13"/>
  <c r="R122" i="13"/>
  <c r="U122" i="15" s="1"/>
  <c r="Q122" i="13"/>
  <c r="T122" i="15" s="1"/>
  <c r="P122" i="13"/>
  <c r="S122" i="15" s="1"/>
  <c r="O122" i="13"/>
  <c r="Y121" i="13"/>
  <c r="X121" i="13"/>
  <c r="AA121" i="15" s="1"/>
  <c r="W121" i="13"/>
  <c r="Z121" i="15" s="1"/>
  <c r="V121" i="13"/>
  <c r="Y121" i="15" s="1"/>
  <c r="U121" i="13"/>
  <c r="T121" i="13"/>
  <c r="W121" i="15" s="1"/>
  <c r="S121" i="13"/>
  <c r="V121" i="15" s="1"/>
  <c r="R121" i="13"/>
  <c r="U121" i="15" s="1"/>
  <c r="Q121" i="13"/>
  <c r="P121" i="13"/>
  <c r="S121" i="15" s="1"/>
  <c r="O121" i="13"/>
  <c r="R121" i="15" s="1"/>
  <c r="Y120" i="13"/>
  <c r="AB120" i="15" s="1"/>
  <c r="X120" i="13"/>
  <c r="AA120" i="15" s="1"/>
  <c r="W120" i="13"/>
  <c r="V120" i="13"/>
  <c r="Y120" i="15" s="1"/>
  <c r="U120" i="13"/>
  <c r="X120" i="15" s="1"/>
  <c r="T120" i="13"/>
  <c r="W120" i="15" s="1"/>
  <c r="S120" i="13"/>
  <c r="R120" i="13"/>
  <c r="U120" i="15" s="1"/>
  <c r="Q120" i="13"/>
  <c r="T120" i="15" s="1"/>
  <c r="P120" i="13"/>
  <c r="S120" i="15" s="1"/>
  <c r="O120" i="13"/>
  <c r="Y119" i="13"/>
  <c r="X119" i="13"/>
  <c r="AA119" i="15" s="1"/>
  <c r="W119" i="13"/>
  <c r="Z119" i="15" s="1"/>
  <c r="V119" i="13"/>
  <c r="Y119" i="15" s="1"/>
  <c r="U119" i="13"/>
  <c r="T119" i="13"/>
  <c r="W119" i="15" s="1"/>
  <c r="S119" i="13"/>
  <c r="V119" i="15" s="1"/>
  <c r="R119" i="13"/>
  <c r="U119" i="15" s="1"/>
  <c r="Q119" i="13"/>
  <c r="P119" i="13"/>
  <c r="S119" i="15" s="1"/>
  <c r="O119" i="13"/>
  <c r="R119" i="15" s="1"/>
  <c r="Y118" i="13"/>
  <c r="AB118" i="15" s="1"/>
  <c r="X118" i="13"/>
  <c r="W118" i="13"/>
  <c r="V118" i="13"/>
  <c r="Y118" i="15" s="1"/>
  <c r="U118" i="13"/>
  <c r="X118" i="15" s="1"/>
  <c r="T118" i="13"/>
  <c r="W118" i="15" s="1"/>
  <c r="S118" i="13"/>
  <c r="R118" i="13"/>
  <c r="U118" i="15" s="1"/>
  <c r="Q118" i="13"/>
  <c r="T118" i="15" s="1"/>
  <c r="P118" i="13"/>
  <c r="O118" i="13"/>
  <c r="Y117" i="13"/>
  <c r="X117" i="13"/>
  <c r="AA117" i="15" s="1"/>
  <c r="W117" i="13"/>
  <c r="Z117" i="15" s="1"/>
  <c r="V117" i="13"/>
  <c r="U117" i="13"/>
  <c r="T117" i="13"/>
  <c r="W117" i="15" s="1"/>
  <c r="S117" i="13"/>
  <c r="V117" i="15" s="1"/>
  <c r="R117" i="13"/>
  <c r="U117" i="15" s="1"/>
  <c r="Q117" i="13"/>
  <c r="P117" i="13"/>
  <c r="S117" i="15" s="1"/>
  <c r="O117" i="13"/>
  <c r="R117" i="15" s="1"/>
  <c r="Y116" i="13"/>
  <c r="AB116" i="15" s="1"/>
  <c r="X116" i="13"/>
  <c r="AA116" i="15" s="1"/>
  <c r="W116" i="13"/>
  <c r="V116" i="13"/>
  <c r="Y116" i="15" s="1"/>
  <c r="U116" i="13"/>
  <c r="X116" i="15" s="1"/>
  <c r="T116" i="13"/>
  <c r="W116" i="15" s="1"/>
  <c r="S116" i="13"/>
  <c r="R116" i="13"/>
  <c r="U116" i="15" s="1"/>
  <c r="Q116" i="13"/>
  <c r="T116" i="15" s="1"/>
  <c r="P116" i="13"/>
  <c r="S116" i="15" s="1"/>
  <c r="O116" i="13"/>
  <c r="Y115" i="13"/>
  <c r="X115" i="13"/>
  <c r="AA115" i="15" s="1"/>
  <c r="W115" i="13"/>
  <c r="Z115" i="15" s="1"/>
  <c r="V115" i="13"/>
  <c r="Y115" i="15" s="1"/>
  <c r="U115" i="13"/>
  <c r="T115" i="13"/>
  <c r="W115" i="15" s="1"/>
  <c r="S115" i="13"/>
  <c r="V115" i="15" s="1"/>
  <c r="R115" i="13"/>
  <c r="U115" i="15" s="1"/>
  <c r="Q115" i="13"/>
  <c r="P115" i="13"/>
  <c r="S115" i="15" s="1"/>
  <c r="O115" i="13"/>
  <c r="R115" i="15" s="1"/>
  <c r="Y114" i="13"/>
  <c r="AB114" i="15" s="1"/>
  <c r="X114" i="13"/>
  <c r="AA114" i="15" s="1"/>
  <c r="W114" i="13"/>
  <c r="V114" i="13"/>
  <c r="Y114" i="15" s="1"/>
  <c r="U114" i="13"/>
  <c r="X114" i="15" s="1"/>
  <c r="T114" i="13"/>
  <c r="W114" i="15" s="1"/>
  <c r="S114" i="13"/>
  <c r="R114" i="13"/>
  <c r="U114" i="15" s="1"/>
  <c r="Q114" i="13"/>
  <c r="T114" i="15" s="1"/>
  <c r="P114" i="13"/>
  <c r="S114" i="15" s="1"/>
  <c r="O114" i="13"/>
  <c r="Y113" i="13"/>
  <c r="X113" i="13"/>
  <c r="AA113" i="15" s="1"/>
  <c r="W113" i="13"/>
  <c r="Z113" i="15" s="1"/>
  <c r="V113" i="13"/>
  <c r="Y113" i="15" s="1"/>
  <c r="U113" i="13"/>
  <c r="T113" i="13"/>
  <c r="W113" i="15" s="1"/>
  <c r="S113" i="13"/>
  <c r="V113" i="15" s="1"/>
  <c r="R113" i="13"/>
  <c r="U113" i="15" s="1"/>
  <c r="Q113" i="13"/>
  <c r="P113" i="13"/>
  <c r="S113" i="15" s="1"/>
  <c r="O113" i="13"/>
  <c r="R113" i="15" s="1"/>
  <c r="Y112" i="13"/>
  <c r="AB112" i="15" s="1"/>
  <c r="X112" i="13"/>
  <c r="AA112" i="15" s="1"/>
  <c r="W112" i="13"/>
  <c r="V112" i="13"/>
  <c r="Y112" i="15" s="1"/>
  <c r="U112" i="13"/>
  <c r="X112" i="15" s="1"/>
  <c r="T112" i="13"/>
  <c r="W112" i="15" s="1"/>
  <c r="S112" i="13"/>
  <c r="R112" i="13"/>
  <c r="U112" i="15" s="1"/>
  <c r="Q112" i="13"/>
  <c r="T112" i="15" s="1"/>
  <c r="P112" i="13"/>
  <c r="S112" i="15" s="1"/>
  <c r="O112" i="13"/>
  <c r="Y111" i="13"/>
  <c r="X111" i="13"/>
  <c r="AA111" i="15" s="1"/>
  <c r="W111" i="13"/>
  <c r="Z111" i="15" s="1"/>
  <c r="V111" i="13"/>
  <c r="Y111" i="15" s="1"/>
  <c r="U111" i="13"/>
  <c r="T111" i="13"/>
  <c r="W111" i="15" s="1"/>
  <c r="S111" i="13"/>
  <c r="V111" i="15" s="1"/>
  <c r="R111" i="13"/>
  <c r="U111" i="15" s="1"/>
  <c r="Q111" i="13"/>
  <c r="P111" i="13"/>
  <c r="S111" i="15" s="1"/>
  <c r="O111" i="13"/>
  <c r="R111" i="15" s="1"/>
  <c r="Y110" i="13"/>
  <c r="AB110" i="15" s="1"/>
  <c r="X110" i="13"/>
  <c r="W110" i="13"/>
  <c r="V110" i="13"/>
  <c r="Y110" i="15" s="1"/>
  <c r="U110" i="13"/>
  <c r="X110" i="15" s="1"/>
  <c r="T110" i="13"/>
  <c r="W110" i="15" s="1"/>
  <c r="S110" i="13"/>
  <c r="R110" i="13"/>
  <c r="U110" i="15" s="1"/>
  <c r="Q110" i="13"/>
  <c r="T110" i="15" s="1"/>
  <c r="P110" i="13"/>
  <c r="O110" i="13"/>
  <c r="Y109" i="13"/>
  <c r="X109" i="13"/>
  <c r="AA109" i="15" s="1"/>
  <c r="W109" i="13"/>
  <c r="Z109" i="15" s="1"/>
  <c r="V109" i="13"/>
  <c r="U109" i="13"/>
  <c r="T109" i="13"/>
  <c r="W109" i="15" s="1"/>
  <c r="S109" i="13"/>
  <c r="V109" i="15" s="1"/>
  <c r="R109" i="13"/>
  <c r="U109" i="15" s="1"/>
  <c r="Q109" i="13"/>
  <c r="P109" i="13"/>
  <c r="S109" i="15" s="1"/>
  <c r="O109" i="13"/>
  <c r="R109" i="15" s="1"/>
  <c r="Y108" i="13"/>
  <c r="AB108" i="15" s="1"/>
  <c r="X108" i="13"/>
  <c r="AA108" i="15" s="1"/>
  <c r="W108" i="13"/>
  <c r="V108" i="13"/>
  <c r="Y108" i="15" s="1"/>
  <c r="U108" i="13"/>
  <c r="X108" i="15" s="1"/>
  <c r="T108" i="13"/>
  <c r="W108" i="15" s="1"/>
  <c r="S108" i="13"/>
  <c r="R108" i="13"/>
  <c r="U108" i="15" s="1"/>
  <c r="Q108" i="13"/>
  <c r="T108" i="15" s="1"/>
  <c r="P108" i="13"/>
  <c r="S108" i="15" s="1"/>
  <c r="O108" i="13"/>
  <c r="Y107" i="13"/>
  <c r="X107" i="13"/>
  <c r="AA107" i="15" s="1"/>
  <c r="W107" i="13"/>
  <c r="Z107" i="15" s="1"/>
  <c r="V107" i="13"/>
  <c r="Y107" i="15" s="1"/>
  <c r="U107" i="13"/>
  <c r="T107" i="13"/>
  <c r="W107" i="15" s="1"/>
  <c r="S107" i="13"/>
  <c r="V107" i="15" s="1"/>
  <c r="R107" i="13"/>
  <c r="U107" i="15" s="1"/>
  <c r="Q107" i="13"/>
  <c r="P107" i="13"/>
  <c r="S107" i="15" s="1"/>
  <c r="O107" i="13"/>
  <c r="R107" i="15" s="1"/>
  <c r="Y106" i="13"/>
  <c r="AB106" i="15" s="1"/>
  <c r="X106" i="13"/>
  <c r="AA106" i="15" s="1"/>
  <c r="W106" i="13"/>
  <c r="V106" i="13"/>
  <c r="Y106" i="15" s="1"/>
  <c r="U106" i="13"/>
  <c r="X106" i="15" s="1"/>
  <c r="T106" i="13"/>
  <c r="W106" i="15" s="1"/>
  <c r="S106" i="13"/>
  <c r="R106" i="13"/>
  <c r="U106" i="15" s="1"/>
  <c r="Q106" i="13"/>
  <c r="T106" i="15" s="1"/>
  <c r="P106" i="13"/>
  <c r="S106" i="15" s="1"/>
  <c r="O106" i="13"/>
  <c r="Y105" i="13"/>
  <c r="X105" i="13"/>
  <c r="AA105" i="15" s="1"/>
  <c r="W105" i="13"/>
  <c r="Z105" i="15" s="1"/>
  <c r="V105" i="13"/>
  <c r="Y105" i="15" s="1"/>
  <c r="U105" i="13"/>
  <c r="T105" i="13"/>
  <c r="W105" i="15" s="1"/>
  <c r="S105" i="13"/>
  <c r="V105" i="15" s="1"/>
  <c r="R105" i="13"/>
  <c r="U105" i="15" s="1"/>
  <c r="Q105" i="13"/>
  <c r="P105" i="13"/>
  <c r="S105" i="15" s="1"/>
  <c r="O105" i="13"/>
  <c r="R105" i="15" s="1"/>
  <c r="Y104" i="13"/>
  <c r="AB104" i="15" s="1"/>
  <c r="X104" i="13"/>
  <c r="AA104" i="15" s="1"/>
  <c r="W104" i="13"/>
  <c r="V104" i="13"/>
  <c r="Y104" i="15" s="1"/>
  <c r="U104" i="13"/>
  <c r="X104" i="15" s="1"/>
  <c r="T104" i="13"/>
  <c r="W104" i="15" s="1"/>
  <c r="S104" i="13"/>
  <c r="R104" i="13"/>
  <c r="U104" i="15" s="1"/>
  <c r="Q104" i="13"/>
  <c r="T104" i="15" s="1"/>
  <c r="P104" i="13"/>
  <c r="S104" i="15" s="1"/>
  <c r="O104" i="13"/>
  <c r="Y103" i="13"/>
  <c r="X103" i="13"/>
  <c r="AA103" i="15" s="1"/>
  <c r="W103" i="13"/>
  <c r="Z103" i="15" s="1"/>
  <c r="V103" i="13"/>
  <c r="Y103" i="15" s="1"/>
  <c r="U103" i="13"/>
  <c r="T103" i="13"/>
  <c r="W103" i="15" s="1"/>
  <c r="S103" i="13"/>
  <c r="V103" i="15" s="1"/>
  <c r="R103" i="13"/>
  <c r="U103" i="15" s="1"/>
  <c r="Q103" i="13"/>
  <c r="P103" i="13"/>
  <c r="S103" i="15" s="1"/>
  <c r="O103" i="13"/>
  <c r="R103" i="15" s="1"/>
  <c r="Y102" i="13"/>
  <c r="AB102" i="15" s="1"/>
  <c r="X102" i="13"/>
  <c r="W102" i="13"/>
  <c r="V102" i="13"/>
  <c r="Y102" i="15" s="1"/>
  <c r="U102" i="13"/>
  <c r="X102" i="15" s="1"/>
  <c r="T102" i="13"/>
  <c r="W102" i="15" s="1"/>
  <c r="S102" i="13"/>
  <c r="R102" i="13"/>
  <c r="U102" i="15" s="1"/>
  <c r="Q102" i="13"/>
  <c r="T102" i="15" s="1"/>
  <c r="P102" i="13"/>
  <c r="O102" i="13"/>
  <c r="Y101" i="13"/>
  <c r="X101" i="13"/>
  <c r="AA101" i="15" s="1"/>
  <c r="W101" i="13"/>
  <c r="Z101" i="15" s="1"/>
  <c r="V101" i="13"/>
  <c r="U101" i="13"/>
  <c r="T101" i="13"/>
  <c r="W101" i="15" s="1"/>
  <c r="S101" i="13"/>
  <c r="V101" i="15" s="1"/>
  <c r="R101" i="13"/>
  <c r="U101" i="15" s="1"/>
  <c r="Q101" i="13"/>
  <c r="P101" i="13"/>
  <c r="S101" i="15" s="1"/>
  <c r="O101" i="13"/>
  <c r="R101" i="15" s="1"/>
  <c r="Y100" i="13"/>
  <c r="AB100" i="15" s="1"/>
  <c r="X100" i="13"/>
  <c r="AA100" i="15" s="1"/>
  <c r="W100" i="13"/>
  <c r="V100" i="13"/>
  <c r="Y100" i="15" s="1"/>
  <c r="U100" i="13"/>
  <c r="X100" i="15" s="1"/>
  <c r="T100" i="13"/>
  <c r="W100" i="15" s="1"/>
  <c r="S100" i="13"/>
  <c r="R100" i="13"/>
  <c r="U100" i="15" s="1"/>
  <c r="Q100" i="13"/>
  <c r="T100" i="15" s="1"/>
  <c r="P100" i="13"/>
  <c r="S100" i="15" s="1"/>
  <c r="O100" i="13"/>
  <c r="Y99" i="13"/>
  <c r="X99" i="13"/>
  <c r="AA99" i="15" s="1"/>
  <c r="W99" i="13"/>
  <c r="Z99" i="15" s="1"/>
  <c r="V99" i="13"/>
  <c r="Y99" i="15" s="1"/>
  <c r="U99" i="13"/>
  <c r="T99" i="13"/>
  <c r="W99" i="15" s="1"/>
  <c r="S99" i="13"/>
  <c r="V99" i="15" s="1"/>
  <c r="R99" i="13"/>
  <c r="U99" i="15" s="1"/>
  <c r="Q99" i="13"/>
  <c r="P99" i="13"/>
  <c r="S99" i="15" s="1"/>
  <c r="O99" i="13"/>
  <c r="R99" i="15" s="1"/>
  <c r="Y98" i="13"/>
  <c r="AB98" i="15" s="1"/>
  <c r="X98" i="13"/>
  <c r="AA98" i="15" s="1"/>
  <c r="W98" i="13"/>
  <c r="V98" i="13"/>
  <c r="Y98" i="15" s="1"/>
  <c r="U98" i="13"/>
  <c r="X98" i="15" s="1"/>
  <c r="T98" i="13"/>
  <c r="W98" i="15" s="1"/>
  <c r="S98" i="13"/>
  <c r="R98" i="13"/>
  <c r="U98" i="15" s="1"/>
  <c r="Q98" i="13"/>
  <c r="T98" i="15" s="1"/>
  <c r="P98" i="13"/>
  <c r="S98" i="15" s="1"/>
  <c r="O98" i="13"/>
  <c r="Y97" i="13"/>
  <c r="X97" i="13"/>
  <c r="AA97" i="15" s="1"/>
  <c r="W97" i="13"/>
  <c r="Z97" i="15" s="1"/>
  <c r="V97" i="13"/>
  <c r="Y97" i="15" s="1"/>
  <c r="U97" i="13"/>
  <c r="T97" i="13"/>
  <c r="W97" i="15" s="1"/>
  <c r="S97" i="13"/>
  <c r="V97" i="15" s="1"/>
  <c r="R97" i="13"/>
  <c r="U97" i="15" s="1"/>
  <c r="Q97" i="13"/>
  <c r="P97" i="13"/>
  <c r="S97" i="15" s="1"/>
  <c r="O97" i="13"/>
  <c r="R97" i="15" s="1"/>
  <c r="Y96" i="13"/>
  <c r="AB96" i="15" s="1"/>
  <c r="X96" i="13"/>
  <c r="AA96" i="15" s="1"/>
  <c r="W96" i="13"/>
  <c r="V96" i="13"/>
  <c r="Y96" i="15" s="1"/>
  <c r="U96" i="13"/>
  <c r="X96" i="15" s="1"/>
  <c r="T96" i="13"/>
  <c r="W96" i="15" s="1"/>
  <c r="S96" i="13"/>
  <c r="R96" i="13"/>
  <c r="U96" i="15" s="1"/>
  <c r="Q96" i="13"/>
  <c r="T96" i="15" s="1"/>
  <c r="P96" i="13"/>
  <c r="S96" i="15" s="1"/>
  <c r="O96" i="13"/>
  <c r="Y95" i="13"/>
  <c r="X95" i="13"/>
  <c r="AA95" i="15" s="1"/>
  <c r="W95" i="13"/>
  <c r="Z95" i="15" s="1"/>
  <c r="V95" i="13"/>
  <c r="Y95" i="15" s="1"/>
  <c r="U95" i="13"/>
  <c r="T95" i="13"/>
  <c r="W95" i="15" s="1"/>
  <c r="S95" i="13"/>
  <c r="V95" i="15" s="1"/>
  <c r="R95" i="13"/>
  <c r="U95" i="15" s="1"/>
  <c r="Q95" i="13"/>
  <c r="P95" i="13"/>
  <c r="S95" i="15" s="1"/>
  <c r="O95" i="13"/>
  <c r="R95" i="15" s="1"/>
  <c r="Y94" i="13"/>
  <c r="AB94" i="15" s="1"/>
  <c r="X94" i="13"/>
  <c r="W94" i="13"/>
  <c r="V94" i="13"/>
  <c r="Y94" i="15" s="1"/>
  <c r="U94" i="13"/>
  <c r="X94" i="15" s="1"/>
  <c r="T94" i="13"/>
  <c r="W94" i="15" s="1"/>
  <c r="S94" i="13"/>
  <c r="R94" i="13"/>
  <c r="U94" i="15" s="1"/>
  <c r="Q94" i="13"/>
  <c r="T94" i="15" s="1"/>
  <c r="P94" i="13"/>
  <c r="O94" i="13"/>
  <c r="Y93" i="13"/>
  <c r="X93" i="13"/>
  <c r="AA93" i="15" s="1"/>
  <c r="W93" i="13"/>
  <c r="V93" i="13"/>
  <c r="U93" i="13"/>
  <c r="T93" i="13"/>
  <c r="W93" i="15" s="1"/>
  <c r="S93" i="13"/>
  <c r="V93" i="15" s="1"/>
  <c r="R93" i="13"/>
  <c r="U93" i="15" s="1"/>
  <c r="Q93" i="13"/>
  <c r="P93" i="13"/>
  <c r="S93" i="15" s="1"/>
  <c r="O93" i="13"/>
  <c r="Y92" i="13"/>
  <c r="AB92" i="15" s="1"/>
  <c r="X92" i="13"/>
  <c r="AA92" i="15" s="1"/>
  <c r="W92" i="13"/>
  <c r="V92" i="13"/>
  <c r="Y92" i="15" s="1"/>
  <c r="U92" i="13"/>
  <c r="T92" i="13"/>
  <c r="W92" i="15" s="1"/>
  <c r="S92" i="13"/>
  <c r="R92" i="13"/>
  <c r="U92" i="15" s="1"/>
  <c r="Q92" i="13"/>
  <c r="T92" i="15" s="1"/>
  <c r="P92" i="13"/>
  <c r="S92" i="15" s="1"/>
  <c r="O92" i="13"/>
  <c r="Y91" i="13"/>
  <c r="X91" i="13"/>
  <c r="AA91" i="15" s="1"/>
  <c r="W91" i="13"/>
  <c r="Z91" i="15" s="1"/>
  <c r="V91" i="13"/>
  <c r="Y91" i="15" s="1"/>
  <c r="U91" i="13"/>
  <c r="T91" i="13"/>
  <c r="W91" i="15" s="1"/>
  <c r="S91" i="13"/>
  <c r="R91" i="13"/>
  <c r="U91" i="15" s="1"/>
  <c r="Q91" i="13"/>
  <c r="P91" i="13"/>
  <c r="S91" i="15" s="1"/>
  <c r="O91" i="13"/>
  <c r="R91" i="15" s="1"/>
  <c r="Y90" i="13"/>
  <c r="X90" i="13"/>
  <c r="W90" i="13"/>
  <c r="V90" i="13"/>
  <c r="Y90" i="15" s="1"/>
  <c r="U90" i="13"/>
  <c r="X90" i="15" s="1"/>
  <c r="T90" i="13"/>
  <c r="W90" i="15" s="1"/>
  <c r="S90" i="13"/>
  <c r="R90" i="13"/>
  <c r="U90" i="15" s="1"/>
  <c r="Q90" i="13"/>
  <c r="P90" i="13"/>
  <c r="O90" i="13"/>
  <c r="Y89" i="13"/>
  <c r="X89" i="13"/>
  <c r="AA89" i="15" s="1"/>
  <c r="W89" i="13"/>
  <c r="V89" i="13"/>
  <c r="Y89" i="15" s="1"/>
  <c r="U89" i="13"/>
  <c r="T89" i="13"/>
  <c r="W89" i="15" s="1"/>
  <c r="S89" i="13"/>
  <c r="V89" i="15" s="1"/>
  <c r="R89" i="13"/>
  <c r="U89" i="15" s="1"/>
  <c r="Q89" i="13"/>
  <c r="P89" i="13"/>
  <c r="S89" i="15" s="1"/>
  <c r="O89" i="13"/>
  <c r="Y88" i="13"/>
  <c r="AB88" i="15" s="1"/>
  <c r="X88" i="13"/>
  <c r="AA88" i="15" s="1"/>
  <c r="W88" i="13"/>
  <c r="V88" i="13"/>
  <c r="Y88" i="15" s="1"/>
  <c r="U88" i="13"/>
  <c r="T88" i="13"/>
  <c r="W88" i="15" s="1"/>
  <c r="S88" i="13"/>
  <c r="R88" i="13"/>
  <c r="U88" i="15" s="1"/>
  <c r="Q88" i="13"/>
  <c r="T88" i="15" s="1"/>
  <c r="P88" i="13"/>
  <c r="S88" i="15" s="1"/>
  <c r="O88" i="13"/>
  <c r="Y87" i="13"/>
  <c r="X87" i="13"/>
  <c r="AA87" i="15" s="1"/>
  <c r="W87" i="13"/>
  <c r="Z87" i="15" s="1"/>
  <c r="V87" i="13"/>
  <c r="Y87" i="15" s="1"/>
  <c r="U87" i="13"/>
  <c r="T87" i="13"/>
  <c r="W87" i="15" s="1"/>
  <c r="S87" i="13"/>
  <c r="R87" i="13"/>
  <c r="U87" i="15" s="1"/>
  <c r="Q87" i="13"/>
  <c r="P87" i="13"/>
  <c r="S87" i="15" s="1"/>
  <c r="O87" i="13"/>
  <c r="R87" i="15" s="1"/>
  <c r="Y86" i="13"/>
  <c r="X86" i="13"/>
  <c r="AA86" i="15" s="1"/>
  <c r="W86" i="13"/>
  <c r="V86" i="13"/>
  <c r="Y86" i="15" s="1"/>
  <c r="U86" i="13"/>
  <c r="X86" i="15" s="1"/>
  <c r="T86" i="13"/>
  <c r="W86" i="15" s="1"/>
  <c r="S86" i="13"/>
  <c r="R86" i="13"/>
  <c r="U86" i="15" s="1"/>
  <c r="Q86" i="13"/>
  <c r="P86" i="13"/>
  <c r="S86" i="15" s="1"/>
  <c r="O86" i="13"/>
  <c r="Y85" i="13"/>
  <c r="X85" i="13"/>
  <c r="AA85" i="15" s="1"/>
  <c r="W85" i="13"/>
  <c r="V85" i="13"/>
  <c r="Y85" i="15" s="1"/>
  <c r="U85" i="13"/>
  <c r="T85" i="13"/>
  <c r="W85" i="15" s="1"/>
  <c r="S85" i="13"/>
  <c r="V85" i="15" s="1"/>
  <c r="R85" i="13"/>
  <c r="U85" i="15" s="1"/>
  <c r="Q85" i="13"/>
  <c r="P85" i="13"/>
  <c r="S85" i="15" s="1"/>
  <c r="O85" i="13"/>
  <c r="Y84" i="13"/>
  <c r="AB84" i="15" s="1"/>
  <c r="X84" i="13"/>
  <c r="AA84" i="15" s="1"/>
  <c r="W84" i="13"/>
  <c r="V84" i="13"/>
  <c r="Y84" i="15" s="1"/>
  <c r="U84" i="13"/>
  <c r="T84" i="13"/>
  <c r="W84" i="15" s="1"/>
  <c r="S84" i="13"/>
  <c r="R84" i="13"/>
  <c r="U84" i="15" s="1"/>
  <c r="Q84" i="13"/>
  <c r="T84" i="15" s="1"/>
  <c r="P84" i="13"/>
  <c r="S84" i="15" s="1"/>
  <c r="O84" i="13"/>
  <c r="Y83" i="13"/>
  <c r="X83" i="13"/>
  <c r="AA83" i="15" s="1"/>
  <c r="W83" i="13"/>
  <c r="Z83" i="15" s="1"/>
  <c r="V83" i="13"/>
  <c r="Y83" i="15" s="1"/>
  <c r="U83" i="13"/>
  <c r="T83" i="13"/>
  <c r="W83" i="15" s="1"/>
  <c r="S83" i="13"/>
  <c r="R83" i="13"/>
  <c r="Q83" i="13"/>
  <c r="P83" i="13"/>
  <c r="S83" i="15" s="1"/>
  <c r="O83" i="13"/>
  <c r="R83" i="15" s="1"/>
  <c r="Y82" i="13"/>
  <c r="X82" i="13"/>
  <c r="AA82" i="15" s="1"/>
  <c r="W82" i="13"/>
  <c r="V82" i="13"/>
  <c r="Y82" i="15" s="1"/>
  <c r="U82" i="13"/>
  <c r="X82" i="15" s="1"/>
  <c r="T82" i="13"/>
  <c r="W82" i="15" s="1"/>
  <c r="S82" i="13"/>
  <c r="R82" i="13"/>
  <c r="U82" i="15" s="1"/>
  <c r="Q82" i="13"/>
  <c r="P82" i="13"/>
  <c r="S82" i="15" s="1"/>
  <c r="O82" i="13"/>
  <c r="Y81" i="13"/>
  <c r="X81" i="13"/>
  <c r="AA81" i="15" s="1"/>
  <c r="W81" i="13"/>
  <c r="V81" i="13"/>
  <c r="Y81" i="15" s="1"/>
  <c r="U81" i="13"/>
  <c r="T81" i="13"/>
  <c r="W81" i="15" s="1"/>
  <c r="S81" i="13"/>
  <c r="V81" i="15" s="1"/>
  <c r="R81" i="13"/>
  <c r="U81" i="15" s="1"/>
  <c r="Q81" i="13"/>
  <c r="P81" i="13"/>
  <c r="S81" i="15" s="1"/>
  <c r="O81" i="13"/>
  <c r="Y80" i="13"/>
  <c r="AB80" i="15" s="1"/>
  <c r="X80" i="13"/>
  <c r="AA80" i="15" s="1"/>
  <c r="W80" i="13"/>
  <c r="V80" i="13"/>
  <c r="Y80" i="15" s="1"/>
  <c r="U80" i="13"/>
  <c r="T80" i="13"/>
  <c r="W80" i="15" s="1"/>
  <c r="S80" i="13"/>
  <c r="R80" i="13"/>
  <c r="U80" i="15" s="1"/>
  <c r="Q80" i="13"/>
  <c r="T80" i="15" s="1"/>
  <c r="P80" i="13"/>
  <c r="S80" i="15" s="1"/>
  <c r="O80" i="13"/>
  <c r="Y79" i="13"/>
  <c r="X79" i="13"/>
  <c r="AA79" i="15" s="1"/>
  <c r="W79" i="13"/>
  <c r="Z79" i="15" s="1"/>
  <c r="V79" i="13"/>
  <c r="Y79" i="15" s="1"/>
  <c r="U79" i="13"/>
  <c r="T79" i="13"/>
  <c r="W79" i="15" s="1"/>
  <c r="S79" i="13"/>
  <c r="R79" i="13"/>
  <c r="U79" i="15" s="1"/>
  <c r="Q79" i="13"/>
  <c r="P79" i="13"/>
  <c r="S79" i="15" s="1"/>
  <c r="O79" i="13"/>
  <c r="R79" i="15" s="1"/>
  <c r="Y78" i="13"/>
  <c r="X78" i="13"/>
  <c r="AA78" i="15" s="1"/>
  <c r="W78" i="13"/>
  <c r="V78" i="13"/>
  <c r="Y78" i="15" s="1"/>
  <c r="U78" i="13"/>
  <c r="X78" i="15" s="1"/>
  <c r="T78" i="13"/>
  <c r="W78" i="15" s="1"/>
  <c r="S78" i="13"/>
  <c r="R78" i="13"/>
  <c r="U78" i="15" s="1"/>
  <c r="Q78" i="13"/>
  <c r="P78" i="13"/>
  <c r="S78" i="15" s="1"/>
  <c r="O78" i="13"/>
  <c r="Y77" i="13"/>
  <c r="X77" i="13"/>
  <c r="AA77" i="15" s="1"/>
  <c r="W77" i="13"/>
  <c r="V77" i="13"/>
  <c r="Y77" i="15" s="1"/>
  <c r="U77" i="13"/>
  <c r="T77" i="13"/>
  <c r="W77" i="15" s="1"/>
  <c r="S77" i="13"/>
  <c r="V77" i="15" s="1"/>
  <c r="R77" i="13"/>
  <c r="U77" i="15" s="1"/>
  <c r="Q77" i="13"/>
  <c r="P77" i="13"/>
  <c r="S77" i="15" s="1"/>
  <c r="O77" i="13"/>
  <c r="Y76" i="13"/>
  <c r="AB76" i="15" s="1"/>
  <c r="X76" i="13"/>
  <c r="AA76" i="15" s="1"/>
  <c r="W76" i="13"/>
  <c r="V76" i="13"/>
  <c r="Y76" i="15" s="1"/>
  <c r="U76" i="13"/>
  <c r="T76" i="13"/>
  <c r="W76" i="15" s="1"/>
  <c r="S76" i="13"/>
  <c r="R76" i="13"/>
  <c r="U76" i="15" s="1"/>
  <c r="Q76" i="13"/>
  <c r="T76" i="15" s="1"/>
  <c r="P76" i="13"/>
  <c r="S76" i="15" s="1"/>
  <c r="O76" i="13"/>
  <c r="Y75" i="13"/>
  <c r="AB75" i="15" s="1"/>
  <c r="X75" i="13"/>
  <c r="AA75" i="15" s="1"/>
  <c r="W75" i="13"/>
  <c r="Z75" i="15" s="1"/>
  <c r="V75" i="13"/>
  <c r="Y75" i="15" s="1"/>
  <c r="U75" i="13"/>
  <c r="T75" i="13"/>
  <c r="W75" i="15" s="1"/>
  <c r="S75" i="13"/>
  <c r="R75" i="13"/>
  <c r="U75" i="15" s="1"/>
  <c r="Q75" i="13"/>
  <c r="P75" i="13"/>
  <c r="S75" i="15" s="1"/>
  <c r="O75" i="13"/>
  <c r="R75" i="15" s="1"/>
  <c r="Y74" i="13"/>
  <c r="X74" i="13"/>
  <c r="AA74" i="15" s="1"/>
  <c r="W74" i="13"/>
  <c r="V74" i="13"/>
  <c r="Y74" i="15" s="1"/>
  <c r="U74" i="13"/>
  <c r="X74" i="15" s="1"/>
  <c r="T74" i="13"/>
  <c r="W74" i="15" s="1"/>
  <c r="S74" i="13"/>
  <c r="R74" i="13"/>
  <c r="U74" i="15" s="1"/>
  <c r="Q74" i="13"/>
  <c r="P74" i="13"/>
  <c r="S74" i="15" s="1"/>
  <c r="O74" i="13"/>
  <c r="Y73" i="13"/>
  <c r="X73" i="13"/>
  <c r="AA73" i="15" s="1"/>
  <c r="W73" i="13"/>
  <c r="V73" i="13"/>
  <c r="Y73" i="15" s="1"/>
  <c r="U73" i="13"/>
  <c r="T73" i="13"/>
  <c r="W73" i="15" s="1"/>
  <c r="S73" i="13"/>
  <c r="V73" i="15" s="1"/>
  <c r="R73" i="13"/>
  <c r="U73" i="15" s="1"/>
  <c r="Q73" i="13"/>
  <c r="P73" i="13"/>
  <c r="S73" i="15" s="1"/>
  <c r="O73" i="13"/>
  <c r="Y72" i="13"/>
  <c r="X72" i="13"/>
  <c r="AA72" i="15" s="1"/>
  <c r="W72" i="13"/>
  <c r="V72" i="13"/>
  <c r="Y72" i="15" s="1"/>
  <c r="U72" i="13"/>
  <c r="T72" i="13"/>
  <c r="W72" i="15" s="1"/>
  <c r="S72" i="13"/>
  <c r="R72" i="13"/>
  <c r="U72" i="15" s="1"/>
  <c r="Q72" i="13"/>
  <c r="P72" i="13"/>
  <c r="S72" i="15" s="1"/>
  <c r="O72" i="13"/>
  <c r="Y71" i="13"/>
  <c r="X71" i="13"/>
  <c r="AA71" i="15" s="1"/>
  <c r="W71" i="13"/>
  <c r="Z71" i="15" s="1"/>
  <c r="V71" i="13"/>
  <c r="Y71" i="15" s="1"/>
  <c r="U71" i="13"/>
  <c r="T71" i="13"/>
  <c r="W71" i="15" s="1"/>
  <c r="S71" i="13"/>
  <c r="R71" i="13"/>
  <c r="U71" i="15" s="1"/>
  <c r="Q71" i="13"/>
  <c r="P71" i="13"/>
  <c r="S71" i="15" s="1"/>
  <c r="O71" i="13"/>
  <c r="R71" i="15" s="1"/>
  <c r="Y70" i="13"/>
  <c r="X70" i="13"/>
  <c r="AA70" i="15" s="1"/>
  <c r="W70" i="13"/>
  <c r="V70" i="13"/>
  <c r="Y70" i="15" s="1"/>
  <c r="U70" i="13"/>
  <c r="X70" i="15" s="1"/>
  <c r="T70" i="13"/>
  <c r="W70" i="15" s="1"/>
  <c r="S70" i="13"/>
  <c r="R70" i="13"/>
  <c r="U70" i="15" s="1"/>
  <c r="Q70" i="13"/>
  <c r="T70" i="15" s="1"/>
  <c r="P70" i="13"/>
  <c r="S70" i="15" s="1"/>
  <c r="O70" i="13"/>
  <c r="Y69" i="13"/>
  <c r="X69" i="13"/>
  <c r="AA69" i="15" s="1"/>
  <c r="W69" i="13"/>
  <c r="Z69" i="15" s="1"/>
  <c r="V69" i="13"/>
  <c r="Y69" i="15" s="1"/>
  <c r="U69" i="13"/>
  <c r="X69" i="15" s="1"/>
  <c r="T69" i="13"/>
  <c r="W69" i="15" s="1"/>
  <c r="S69" i="13"/>
  <c r="R69" i="13"/>
  <c r="U69" i="15" s="1"/>
  <c r="Q69" i="13"/>
  <c r="P69" i="13"/>
  <c r="S69" i="15" s="1"/>
  <c r="O69" i="13"/>
  <c r="R69" i="15" s="1"/>
  <c r="Y68" i="13"/>
  <c r="X68" i="13"/>
  <c r="AA68" i="15" s="1"/>
  <c r="W68" i="13"/>
  <c r="Z68" i="15" s="1"/>
  <c r="V68" i="13"/>
  <c r="Y68" i="15" s="1"/>
  <c r="U68" i="13"/>
  <c r="X68" i="15" s="1"/>
  <c r="T68" i="13"/>
  <c r="W68" i="15" s="1"/>
  <c r="S68" i="13"/>
  <c r="V68" i="15" s="1"/>
  <c r="R68" i="13"/>
  <c r="U68" i="15" s="1"/>
  <c r="Q68" i="13"/>
  <c r="P68" i="13"/>
  <c r="S68" i="15" s="1"/>
  <c r="O68" i="13"/>
  <c r="R68" i="15" s="1"/>
  <c r="Y67" i="13"/>
  <c r="AB67" i="15" s="1"/>
  <c r="X67" i="13"/>
  <c r="AA67" i="15" s="1"/>
  <c r="W67" i="13"/>
  <c r="V67" i="13"/>
  <c r="Y67" i="15" s="1"/>
  <c r="U67" i="13"/>
  <c r="X67" i="15" s="1"/>
  <c r="T67" i="13"/>
  <c r="W67" i="15" s="1"/>
  <c r="S67" i="13"/>
  <c r="V67" i="15" s="1"/>
  <c r="R67" i="13"/>
  <c r="U67" i="15" s="1"/>
  <c r="Q67" i="13"/>
  <c r="T67" i="15" s="1"/>
  <c r="P67" i="13"/>
  <c r="S67" i="15" s="1"/>
  <c r="O67" i="13"/>
  <c r="Y66" i="13"/>
  <c r="AB66" i="15" s="1"/>
  <c r="X66" i="13"/>
  <c r="AA66" i="15" s="1"/>
  <c r="W66" i="13"/>
  <c r="Z66" i="15" s="1"/>
  <c r="V66" i="13"/>
  <c r="Y66" i="15" s="1"/>
  <c r="U66" i="13"/>
  <c r="T66" i="13"/>
  <c r="W66" i="15" s="1"/>
  <c r="S66" i="13"/>
  <c r="V66" i="15" s="1"/>
  <c r="R66" i="13"/>
  <c r="U66" i="15" s="1"/>
  <c r="Q66" i="13"/>
  <c r="T66" i="15" s="1"/>
  <c r="P66" i="13"/>
  <c r="S66" i="15" s="1"/>
  <c r="O66" i="13"/>
  <c r="R66" i="15" s="1"/>
  <c r="Y65" i="13"/>
  <c r="AB65" i="15" s="1"/>
  <c r="X65" i="13"/>
  <c r="AA65" i="15" s="1"/>
  <c r="W65" i="13"/>
  <c r="Z65" i="15" s="1"/>
  <c r="V65" i="13"/>
  <c r="Y65" i="15" s="1"/>
  <c r="U65" i="13"/>
  <c r="X65" i="15" s="1"/>
  <c r="T65" i="13"/>
  <c r="W65" i="15" s="1"/>
  <c r="S65" i="13"/>
  <c r="R65" i="13"/>
  <c r="U65" i="15" s="1"/>
  <c r="Q65" i="13"/>
  <c r="T65" i="15" s="1"/>
  <c r="P65" i="13"/>
  <c r="S65" i="15" s="1"/>
  <c r="O65" i="13"/>
  <c r="R65" i="15" s="1"/>
  <c r="Y64" i="13"/>
  <c r="X64" i="13"/>
  <c r="AA64" i="15" s="1"/>
  <c r="W64" i="13"/>
  <c r="Z64" i="15" s="1"/>
  <c r="V64" i="13"/>
  <c r="Y64" i="15" s="1"/>
  <c r="U64" i="13"/>
  <c r="X64" i="15" s="1"/>
  <c r="T64" i="13"/>
  <c r="W64" i="15" s="1"/>
  <c r="S64" i="13"/>
  <c r="V64" i="15" s="1"/>
  <c r="R64" i="13"/>
  <c r="U64" i="15" s="1"/>
  <c r="Q64" i="13"/>
  <c r="P64" i="13"/>
  <c r="S64" i="15" s="1"/>
  <c r="O64" i="13"/>
  <c r="R64" i="15" s="1"/>
  <c r="Y63" i="13"/>
  <c r="AB63" i="15" s="1"/>
  <c r="X63" i="13"/>
  <c r="AA63" i="15" s="1"/>
  <c r="W63" i="13"/>
  <c r="V63" i="13"/>
  <c r="Y63" i="15" s="1"/>
  <c r="U63" i="13"/>
  <c r="X63" i="15" s="1"/>
  <c r="T63" i="13"/>
  <c r="W63" i="15" s="1"/>
  <c r="S63" i="13"/>
  <c r="V63" i="15" s="1"/>
  <c r="R63" i="13"/>
  <c r="U63" i="15" s="1"/>
  <c r="Q63" i="13"/>
  <c r="T63" i="15" s="1"/>
  <c r="P63" i="13"/>
  <c r="S63" i="15" s="1"/>
  <c r="O63" i="13"/>
  <c r="Y62" i="13"/>
  <c r="AB62" i="15" s="1"/>
  <c r="X62" i="13"/>
  <c r="AA62" i="15" s="1"/>
  <c r="W62" i="13"/>
  <c r="Z62" i="15" s="1"/>
  <c r="V62" i="13"/>
  <c r="Y62" i="15" s="1"/>
  <c r="U62" i="13"/>
  <c r="T62" i="13"/>
  <c r="W62" i="15" s="1"/>
  <c r="S62" i="13"/>
  <c r="V62" i="15" s="1"/>
  <c r="R62" i="13"/>
  <c r="U62" i="15" s="1"/>
  <c r="Q62" i="13"/>
  <c r="T62" i="15" s="1"/>
  <c r="P62" i="13"/>
  <c r="S62" i="15" s="1"/>
  <c r="O62" i="13"/>
  <c r="R62" i="15" s="1"/>
  <c r="Y61" i="13"/>
  <c r="AB61" i="15" s="1"/>
  <c r="X61" i="13"/>
  <c r="AA61" i="15" s="1"/>
  <c r="W61" i="13"/>
  <c r="Z61" i="15" s="1"/>
  <c r="V61" i="13"/>
  <c r="Y61" i="15" s="1"/>
  <c r="U61" i="13"/>
  <c r="X61" i="15" s="1"/>
  <c r="T61" i="13"/>
  <c r="W61" i="15" s="1"/>
  <c r="S61" i="13"/>
  <c r="R61" i="13"/>
  <c r="U61" i="15" s="1"/>
  <c r="Q61" i="13"/>
  <c r="T61" i="15" s="1"/>
  <c r="P61" i="13"/>
  <c r="S61" i="15" s="1"/>
  <c r="O61" i="13"/>
  <c r="R61" i="15" s="1"/>
  <c r="Y60" i="13"/>
  <c r="X60" i="13"/>
  <c r="AA60" i="15" s="1"/>
  <c r="W60" i="13"/>
  <c r="Z60" i="15" s="1"/>
  <c r="V60" i="13"/>
  <c r="Y60" i="15" s="1"/>
  <c r="U60" i="13"/>
  <c r="X60" i="15" s="1"/>
  <c r="T60" i="13"/>
  <c r="W60" i="15" s="1"/>
  <c r="S60" i="13"/>
  <c r="V60" i="15" s="1"/>
  <c r="R60" i="13"/>
  <c r="U60" i="15" s="1"/>
  <c r="Q60" i="13"/>
  <c r="P60" i="13"/>
  <c r="S60" i="15" s="1"/>
  <c r="O60" i="13"/>
  <c r="R60" i="15" s="1"/>
  <c r="Y59" i="13"/>
  <c r="AB59" i="15" s="1"/>
  <c r="X59" i="13"/>
  <c r="AA59" i="15" s="1"/>
  <c r="W59" i="13"/>
  <c r="V59" i="13"/>
  <c r="Y59" i="15" s="1"/>
  <c r="U59" i="13"/>
  <c r="X59" i="15" s="1"/>
  <c r="T59" i="13"/>
  <c r="W59" i="15" s="1"/>
  <c r="S59" i="13"/>
  <c r="V59" i="15" s="1"/>
  <c r="R59" i="13"/>
  <c r="U59" i="15" s="1"/>
  <c r="Q59" i="13"/>
  <c r="T59" i="15" s="1"/>
  <c r="P59" i="13"/>
  <c r="S59" i="15" s="1"/>
  <c r="O59" i="13"/>
  <c r="Y58" i="13"/>
  <c r="AB58" i="15" s="1"/>
  <c r="X58" i="13"/>
  <c r="AA58" i="15" s="1"/>
  <c r="W58" i="13"/>
  <c r="Z58" i="15" s="1"/>
  <c r="V58" i="13"/>
  <c r="Y58" i="15" s="1"/>
  <c r="U58" i="13"/>
  <c r="T58" i="13"/>
  <c r="W58" i="15" s="1"/>
  <c r="S58" i="13"/>
  <c r="V58" i="15" s="1"/>
  <c r="R58" i="13"/>
  <c r="U58" i="15" s="1"/>
  <c r="Q58" i="13"/>
  <c r="T58" i="15" s="1"/>
  <c r="P58" i="13"/>
  <c r="S58" i="15" s="1"/>
  <c r="O58" i="13"/>
  <c r="R58" i="15" s="1"/>
  <c r="Y57" i="13"/>
  <c r="AB57" i="15" s="1"/>
  <c r="X57" i="13"/>
  <c r="AA57" i="15" s="1"/>
  <c r="W57" i="13"/>
  <c r="Z57" i="15" s="1"/>
  <c r="V57" i="13"/>
  <c r="Y57" i="15" s="1"/>
  <c r="U57" i="13"/>
  <c r="X57" i="15" s="1"/>
  <c r="T57" i="13"/>
  <c r="W57" i="15" s="1"/>
  <c r="S57" i="13"/>
  <c r="R57" i="13"/>
  <c r="U57" i="15" s="1"/>
  <c r="Q57" i="13"/>
  <c r="T57" i="15" s="1"/>
  <c r="P57" i="13"/>
  <c r="S57" i="15" s="1"/>
  <c r="O57" i="13"/>
  <c r="R57" i="15" s="1"/>
  <c r="Y56" i="13"/>
  <c r="X56" i="13"/>
  <c r="AA56" i="15" s="1"/>
  <c r="W56" i="13"/>
  <c r="Z56" i="15" s="1"/>
  <c r="V56" i="13"/>
  <c r="Y56" i="15" s="1"/>
  <c r="U56" i="13"/>
  <c r="X56" i="15" s="1"/>
  <c r="T56" i="13"/>
  <c r="W56" i="15" s="1"/>
  <c r="S56" i="13"/>
  <c r="V56" i="15" s="1"/>
  <c r="R56" i="13"/>
  <c r="U56" i="15" s="1"/>
  <c r="Q56" i="13"/>
  <c r="P56" i="13"/>
  <c r="S56" i="15" s="1"/>
  <c r="O56" i="13"/>
  <c r="R56" i="15" s="1"/>
  <c r="Y55" i="13"/>
  <c r="AB55" i="15" s="1"/>
  <c r="X55" i="13"/>
  <c r="AA55" i="15" s="1"/>
  <c r="W55" i="13"/>
  <c r="V55" i="13"/>
  <c r="Y55" i="15" s="1"/>
  <c r="U55" i="13"/>
  <c r="X55" i="15" s="1"/>
  <c r="T55" i="13"/>
  <c r="W55" i="15" s="1"/>
  <c r="S55" i="13"/>
  <c r="V55" i="15" s="1"/>
  <c r="R55" i="13"/>
  <c r="U55" i="15" s="1"/>
  <c r="Q55" i="13"/>
  <c r="T55" i="15" s="1"/>
  <c r="P55" i="13"/>
  <c r="S55" i="15" s="1"/>
  <c r="O55" i="13"/>
  <c r="Y54" i="13"/>
  <c r="AB54" i="15" s="1"/>
  <c r="X54" i="13"/>
  <c r="AA54" i="15" s="1"/>
  <c r="W54" i="13"/>
  <c r="Z54" i="15" s="1"/>
  <c r="V54" i="13"/>
  <c r="Y54" i="15" s="1"/>
  <c r="U54" i="13"/>
  <c r="T54" i="13"/>
  <c r="W54" i="15" s="1"/>
  <c r="S54" i="13"/>
  <c r="V54" i="15" s="1"/>
  <c r="R54" i="13"/>
  <c r="U54" i="15" s="1"/>
  <c r="Q54" i="13"/>
  <c r="T54" i="15" s="1"/>
  <c r="P54" i="13"/>
  <c r="S54" i="15" s="1"/>
  <c r="O54" i="13"/>
  <c r="R54" i="15" s="1"/>
  <c r="Y53" i="13"/>
  <c r="AB53" i="15" s="1"/>
  <c r="X53" i="13"/>
  <c r="AA53" i="15" s="1"/>
  <c r="W53" i="13"/>
  <c r="Z53" i="15" s="1"/>
  <c r="V53" i="13"/>
  <c r="Y53" i="15" s="1"/>
  <c r="U53" i="13"/>
  <c r="X53" i="15" s="1"/>
  <c r="T53" i="13"/>
  <c r="W53" i="15" s="1"/>
  <c r="S53" i="13"/>
  <c r="R53" i="13"/>
  <c r="U53" i="15" s="1"/>
  <c r="Q53" i="13"/>
  <c r="T53" i="15" s="1"/>
  <c r="P53" i="13"/>
  <c r="S53" i="15" s="1"/>
  <c r="O53" i="13"/>
  <c r="R53" i="15" s="1"/>
  <c r="Y52" i="13"/>
  <c r="X52" i="13"/>
  <c r="AA52" i="15" s="1"/>
  <c r="W52" i="13"/>
  <c r="Z52" i="15" s="1"/>
  <c r="V52" i="13"/>
  <c r="Y52" i="15" s="1"/>
  <c r="U52" i="13"/>
  <c r="X52" i="15" s="1"/>
  <c r="T52" i="13"/>
  <c r="W52" i="15" s="1"/>
  <c r="S52" i="13"/>
  <c r="V52" i="15" s="1"/>
  <c r="R52" i="13"/>
  <c r="U52" i="15" s="1"/>
  <c r="Q52" i="13"/>
  <c r="P52" i="13"/>
  <c r="S52" i="15" s="1"/>
  <c r="O52" i="13"/>
  <c r="R52" i="15" s="1"/>
  <c r="Y51" i="13"/>
  <c r="AB51" i="15" s="1"/>
  <c r="X51" i="13"/>
  <c r="AA51" i="15" s="1"/>
  <c r="W51" i="13"/>
  <c r="V51" i="13"/>
  <c r="Y51" i="15" s="1"/>
  <c r="U51" i="13"/>
  <c r="X51" i="15" s="1"/>
  <c r="T51" i="13"/>
  <c r="W51" i="15" s="1"/>
  <c r="S51" i="13"/>
  <c r="V51" i="15" s="1"/>
  <c r="R51" i="13"/>
  <c r="U51" i="15" s="1"/>
  <c r="Q51" i="13"/>
  <c r="T51" i="15" s="1"/>
  <c r="P51" i="13"/>
  <c r="S51" i="15" s="1"/>
  <c r="O51" i="13"/>
  <c r="Y50" i="13"/>
  <c r="AB50" i="15" s="1"/>
  <c r="X50" i="13"/>
  <c r="AA50" i="15" s="1"/>
  <c r="W50" i="13"/>
  <c r="Z50" i="15" s="1"/>
  <c r="V50" i="13"/>
  <c r="Y50" i="15" s="1"/>
  <c r="U50" i="13"/>
  <c r="T50" i="13"/>
  <c r="W50" i="15" s="1"/>
  <c r="S50" i="13"/>
  <c r="V50" i="15" s="1"/>
  <c r="R50" i="13"/>
  <c r="U50" i="15" s="1"/>
  <c r="Q50" i="13"/>
  <c r="T50" i="15" s="1"/>
  <c r="P50" i="13"/>
  <c r="S50" i="15" s="1"/>
  <c r="O50" i="13"/>
  <c r="R50" i="15" s="1"/>
  <c r="Y49" i="13"/>
  <c r="AB49" i="15" s="1"/>
  <c r="X49" i="13"/>
  <c r="AA49" i="15" s="1"/>
  <c r="W49" i="13"/>
  <c r="Z49" i="15" s="1"/>
  <c r="V49" i="13"/>
  <c r="Y49" i="15" s="1"/>
  <c r="U49" i="13"/>
  <c r="X49" i="15" s="1"/>
  <c r="T49" i="13"/>
  <c r="W49" i="15" s="1"/>
  <c r="S49" i="13"/>
  <c r="R49" i="13"/>
  <c r="U49" i="15" s="1"/>
  <c r="Q49" i="13"/>
  <c r="T49" i="15" s="1"/>
  <c r="P49" i="13"/>
  <c r="S49" i="15" s="1"/>
  <c r="O49" i="13"/>
  <c r="R49" i="15" s="1"/>
  <c r="Y48" i="13"/>
  <c r="X48" i="13"/>
  <c r="AA48" i="15" s="1"/>
  <c r="W48" i="13"/>
  <c r="Z48" i="15" s="1"/>
  <c r="V48" i="13"/>
  <c r="Y48" i="15" s="1"/>
  <c r="U48" i="13"/>
  <c r="X48" i="15" s="1"/>
  <c r="T48" i="13"/>
  <c r="W48" i="15" s="1"/>
  <c r="S48" i="13"/>
  <c r="V48" i="15" s="1"/>
  <c r="R48" i="13"/>
  <c r="U48" i="15" s="1"/>
  <c r="Q48" i="13"/>
  <c r="P48" i="13"/>
  <c r="S48" i="15" s="1"/>
  <c r="O48" i="13"/>
  <c r="R48" i="15" s="1"/>
  <c r="Y47" i="13"/>
  <c r="AB47" i="15" s="1"/>
  <c r="X47" i="13"/>
  <c r="AA47" i="15" s="1"/>
  <c r="W47" i="13"/>
  <c r="V47" i="13"/>
  <c r="Y47" i="15" s="1"/>
  <c r="U47" i="13"/>
  <c r="X47" i="15" s="1"/>
  <c r="T47" i="13"/>
  <c r="W47" i="15" s="1"/>
  <c r="S47" i="13"/>
  <c r="V47" i="15" s="1"/>
  <c r="R47" i="13"/>
  <c r="U47" i="15" s="1"/>
  <c r="Q47" i="13"/>
  <c r="T47" i="15" s="1"/>
  <c r="P47" i="13"/>
  <c r="S47" i="15" s="1"/>
  <c r="O47" i="13"/>
  <c r="Y46" i="13"/>
  <c r="AB46" i="15" s="1"/>
  <c r="X46" i="13"/>
  <c r="AA46" i="15" s="1"/>
  <c r="W46" i="13"/>
  <c r="Z46" i="15" s="1"/>
  <c r="V46" i="13"/>
  <c r="Y46" i="15" s="1"/>
  <c r="U46" i="13"/>
  <c r="T46" i="13"/>
  <c r="W46" i="15" s="1"/>
  <c r="S46" i="13"/>
  <c r="V46" i="15" s="1"/>
  <c r="R46" i="13"/>
  <c r="U46" i="15" s="1"/>
  <c r="Q46" i="13"/>
  <c r="T46" i="15" s="1"/>
  <c r="P46" i="13"/>
  <c r="S46" i="15" s="1"/>
  <c r="O46" i="13"/>
  <c r="R46" i="15" s="1"/>
  <c r="Y45" i="13"/>
  <c r="AB45" i="15" s="1"/>
  <c r="X45" i="13"/>
  <c r="AA45" i="15" s="1"/>
  <c r="W45" i="13"/>
  <c r="Z45" i="15" s="1"/>
  <c r="V45" i="13"/>
  <c r="Y45" i="15" s="1"/>
  <c r="U45" i="13"/>
  <c r="X45" i="15" s="1"/>
  <c r="T45" i="13"/>
  <c r="W45" i="15" s="1"/>
  <c r="S45" i="13"/>
  <c r="R45" i="13"/>
  <c r="U45" i="15" s="1"/>
  <c r="Q45" i="13"/>
  <c r="T45" i="15" s="1"/>
  <c r="P45" i="13"/>
  <c r="S45" i="15" s="1"/>
  <c r="O45" i="13"/>
  <c r="R45" i="15" s="1"/>
  <c r="Y44" i="13"/>
  <c r="X44" i="13"/>
  <c r="AA44" i="15" s="1"/>
  <c r="W44" i="13"/>
  <c r="Z44" i="15" s="1"/>
  <c r="V44" i="13"/>
  <c r="Y44" i="15" s="1"/>
  <c r="U44" i="13"/>
  <c r="X44" i="15" s="1"/>
  <c r="T44" i="13"/>
  <c r="W44" i="15" s="1"/>
  <c r="S44" i="13"/>
  <c r="V44" i="15" s="1"/>
  <c r="R44" i="13"/>
  <c r="U44" i="15" s="1"/>
  <c r="Q44" i="13"/>
  <c r="P44" i="13"/>
  <c r="S44" i="15" s="1"/>
  <c r="O44" i="13"/>
  <c r="R44" i="15" s="1"/>
  <c r="Y43" i="13"/>
  <c r="AB43" i="15" s="1"/>
  <c r="X43" i="13"/>
  <c r="AA43" i="15" s="1"/>
  <c r="W43" i="13"/>
  <c r="V43" i="13"/>
  <c r="Y43" i="15" s="1"/>
  <c r="U43" i="13"/>
  <c r="X43" i="15" s="1"/>
  <c r="T43" i="13"/>
  <c r="W43" i="15" s="1"/>
  <c r="S43" i="13"/>
  <c r="V43" i="15" s="1"/>
  <c r="R43" i="13"/>
  <c r="U43" i="15" s="1"/>
  <c r="Q43" i="13"/>
  <c r="T43" i="15" s="1"/>
  <c r="P43" i="13"/>
  <c r="S43" i="15" s="1"/>
  <c r="O43" i="13"/>
  <c r="Y42" i="13"/>
  <c r="AB42" i="15" s="1"/>
  <c r="X42" i="13"/>
  <c r="AA42" i="15" s="1"/>
  <c r="W42" i="13"/>
  <c r="Z42" i="15" s="1"/>
  <c r="V42" i="13"/>
  <c r="Y42" i="15" s="1"/>
  <c r="U42" i="13"/>
  <c r="T42" i="13"/>
  <c r="W42" i="15" s="1"/>
  <c r="S42" i="13"/>
  <c r="V42" i="15" s="1"/>
  <c r="R42" i="13"/>
  <c r="U42" i="15" s="1"/>
  <c r="Q42" i="13"/>
  <c r="T42" i="15" s="1"/>
  <c r="P42" i="13"/>
  <c r="S42" i="15" s="1"/>
  <c r="O42" i="13"/>
  <c r="R42" i="15" s="1"/>
  <c r="Y41" i="13"/>
  <c r="AB41" i="15" s="1"/>
  <c r="X41" i="13"/>
  <c r="AA41" i="15" s="1"/>
  <c r="W41" i="13"/>
  <c r="Z41" i="15" s="1"/>
  <c r="V41" i="13"/>
  <c r="Y41" i="15" s="1"/>
  <c r="U41" i="13"/>
  <c r="X41" i="15" s="1"/>
  <c r="T41" i="13"/>
  <c r="W41" i="15" s="1"/>
  <c r="S41" i="13"/>
  <c r="R41" i="13"/>
  <c r="U41" i="15" s="1"/>
  <c r="Q41" i="13"/>
  <c r="T41" i="15" s="1"/>
  <c r="P41" i="13"/>
  <c r="S41" i="15" s="1"/>
  <c r="O41" i="13"/>
  <c r="R41" i="15" s="1"/>
  <c r="Y40" i="13"/>
  <c r="X40" i="13"/>
  <c r="AA40" i="15" s="1"/>
  <c r="W40" i="13"/>
  <c r="Z40" i="15" s="1"/>
  <c r="V40" i="13"/>
  <c r="Y40" i="15" s="1"/>
  <c r="U40" i="13"/>
  <c r="X40" i="15" s="1"/>
  <c r="T40" i="13"/>
  <c r="W40" i="15" s="1"/>
  <c r="S40" i="13"/>
  <c r="V40" i="15" s="1"/>
  <c r="R40" i="13"/>
  <c r="U40" i="15" s="1"/>
  <c r="Q40" i="13"/>
  <c r="P40" i="13"/>
  <c r="S40" i="15" s="1"/>
  <c r="O40" i="13"/>
  <c r="R40" i="15" s="1"/>
  <c r="Y39" i="13"/>
  <c r="AB39" i="15" s="1"/>
  <c r="X39" i="13"/>
  <c r="AA39" i="15" s="1"/>
  <c r="W39" i="13"/>
  <c r="V39" i="13"/>
  <c r="Y39" i="15" s="1"/>
  <c r="U39" i="13"/>
  <c r="X39" i="15" s="1"/>
  <c r="T39" i="13"/>
  <c r="W39" i="15" s="1"/>
  <c r="S39" i="13"/>
  <c r="V39" i="15" s="1"/>
  <c r="R39" i="13"/>
  <c r="U39" i="15" s="1"/>
  <c r="Q39" i="13"/>
  <c r="T39" i="15" s="1"/>
  <c r="P39" i="13"/>
  <c r="S39" i="15" s="1"/>
  <c r="O39" i="13"/>
  <c r="Y38" i="13"/>
  <c r="AB38" i="15" s="1"/>
  <c r="X38" i="13"/>
  <c r="AA38" i="15" s="1"/>
  <c r="W38" i="13"/>
  <c r="Z38" i="15" s="1"/>
  <c r="V38" i="13"/>
  <c r="Y38" i="15" s="1"/>
  <c r="U38" i="13"/>
  <c r="T38" i="13"/>
  <c r="W38" i="15" s="1"/>
  <c r="S38" i="13"/>
  <c r="V38" i="15" s="1"/>
  <c r="R38" i="13"/>
  <c r="U38" i="15" s="1"/>
  <c r="Q38" i="13"/>
  <c r="T38" i="15" s="1"/>
  <c r="P38" i="13"/>
  <c r="S38" i="15" s="1"/>
  <c r="O38" i="13"/>
  <c r="R38" i="15" s="1"/>
  <c r="Y37" i="13"/>
  <c r="AB37" i="15" s="1"/>
  <c r="X37" i="13"/>
  <c r="AA37" i="15" s="1"/>
  <c r="W37" i="13"/>
  <c r="Z37" i="15" s="1"/>
  <c r="V37" i="13"/>
  <c r="Y37" i="15" s="1"/>
  <c r="U37" i="13"/>
  <c r="X37" i="15" s="1"/>
  <c r="T37" i="13"/>
  <c r="W37" i="15" s="1"/>
  <c r="S37" i="13"/>
  <c r="R37" i="13"/>
  <c r="U37" i="15" s="1"/>
  <c r="Q37" i="13"/>
  <c r="T37" i="15" s="1"/>
  <c r="P37" i="13"/>
  <c r="S37" i="15" s="1"/>
  <c r="O37" i="13"/>
  <c r="R37" i="15" s="1"/>
  <c r="Y36" i="13"/>
  <c r="X36" i="13"/>
  <c r="AA36" i="15" s="1"/>
  <c r="W36" i="13"/>
  <c r="Z36" i="15" s="1"/>
  <c r="V36" i="13"/>
  <c r="Y36" i="15" s="1"/>
  <c r="U36" i="13"/>
  <c r="X36" i="15" s="1"/>
  <c r="T36" i="13"/>
  <c r="W36" i="15" s="1"/>
  <c r="S36" i="13"/>
  <c r="V36" i="15" s="1"/>
  <c r="R36" i="13"/>
  <c r="U36" i="15" s="1"/>
  <c r="Q36" i="13"/>
  <c r="P36" i="13"/>
  <c r="S36" i="15" s="1"/>
  <c r="O36" i="13"/>
  <c r="R36" i="15" s="1"/>
  <c r="Y35" i="13"/>
  <c r="AB35" i="15" s="1"/>
  <c r="X35" i="13"/>
  <c r="AA35" i="15" s="1"/>
  <c r="W35" i="13"/>
  <c r="V35" i="13"/>
  <c r="Y35" i="15" s="1"/>
  <c r="U35" i="13"/>
  <c r="X35" i="15" s="1"/>
  <c r="T35" i="13"/>
  <c r="W35" i="15" s="1"/>
  <c r="S35" i="13"/>
  <c r="V35" i="15" s="1"/>
  <c r="R35" i="13"/>
  <c r="U35" i="15" s="1"/>
  <c r="Q35" i="13"/>
  <c r="T35" i="15" s="1"/>
  <c r="P35" i="13"/>
  <c r="S35" i="15" s="1"/>
  <c r="O35" i="13"/>
  <c r="Y34" i="13"/>
  <c r="AB34" i="15" s="1"/>
  <c r="X34" i="13"/>
  <c r="AA34" i="15" s="1"/>
  <c r="W34" i="13"/>
  <c r="Z34" i="15" s="1"/>
  <c r="V34" i="13"/>
  <c r="Y34" i="15" s="1"/>
  <c r="U34" i="13"/>
  <c r="T34" i="13"/>
  <c r="W34" i="15" s="1"/>
  <c r="S34" i="13"/>
  <c r="V34" i="15" s="1"/>
  <c r="R34" i="13"/>
  <c r="U34" i="15" s="1"/>
  <c r="Q34" i="13"/>
  <c r="T34" i="15" s="1"/>
  <c r="P34" i="13"/>
  <c r="S34" i="15" s="1"/>
  <c r="O34" i="13"/>
  <c r="R34" i="15" s="1"/>
  <c r="Y33" i="13"/>
  <c r="AB33" i="15" s="1"/>
  <c r="X33" i="13"/>
  <c r="AA33" i="15" s="1"/>
  <c r="W33" i="13"/>
  <c r="Z33" i="15" s="1"/>
  <c r="V33" i="13"/>
  <c r="Y33" i="15" s="1"/>
  <c r="U33" i="13"/>
  <c r="X33" i="15" s="1"/>
  <c r="T33" i="13"/>
  <c r="W33" i="15" s="1"/>
  <c r="S33" i="13"/>
  <c r="R33" i="13"/>
  <c r="U33" i="15" s="1"/>
  <c r="Q33" i="13"/>
  <c r="T33" i="15" s="1"/>
  <c r="P33" i="13"/>
  <c r="S33" i="15" s="1"/>
  <c r="O33" i="13"/>
  <c r="R33" i="15" s="1"/>
  <c r="Y32" i="13"/>
  <c r="X32" i="13"/>
  <c r="AA32" i="15" s="1"/>
  <c r="W32" i="13"/>
  <c r="Z32" i="15" s="1"/>
  <c r="V32" i="13"/>
  <c r="Y32" i="15" s="1"/>
  <c r="U32" i="13"/>
  <c r="X32" i="15" s="1"/>
  <c r="T32" i="13"/>
  <c r="W32" i="15" s="1"/>
  <c r="S32" i="13"/>
  <c r="V32" i="15" s="1"/>
  <c r="R32" i="13"/>
  <c r="U32" i="15" s="1"/>
  <c r="Q32" i="13"/>
  <c r="P32" i="13"/>
  <c r="S32" i="15" s="1"/>
  <c r="O32" i="13"/>
  <c r="R32" i="15" s="1"/>
  <c r="Y31" i="13"/>
  <c r="AB31" i="15" s="1"/>
  <c r="X31" i="13"/>
  <c r="AA31" i="15" s="1"/>
  <c r="W31" i="13"/>
  <c r="V31" i="13"/>
  <c r="Y31" i="15" s="1"/>
  <c r="U31" i="13"/>
  <c r="X31" i="15" s="1"/>
  <c r="T31" i="13"/>
  <c r="W31" i="15" s="1"/>
  <c r="S31" i="13"/>
  <c r="V31" i="15" s="1"/>
  <c r="R31" i="13"/>
  <c r="U31" i="15" s="1"/>
  <c r="Q31" i="13"/>
  <c r="T31" i="15" s="1"/>
  <c r="P31" i="13"/>
  <c r="S31" i="15" s="1"/>
  <c r="O31" i="13"/>
  <c r="Y30" i="13"/>
  <c r="AB30" i="15" s="1"/>
  <c r="X30" i="13"/>
  <c r="AA30" i="15" s="1"/>
  <c r="W30" i="13"/>
  <c r="Z30" i="15" s="1"/>
  <c r="V30" i="13"/>
  <c r="Y30" i="15" s="1"/>
  <c r="U30" i="13"/>
  <c r="T30" i="13"/>
  <c r="W30" i="15" s="1"/>
  <c r="S30" i="13"/>
  <c r="V30" i="15" s="1"/>
  <c r="R30" i="13"/>
  <c r="U30" i="15" s="1"/>
  <c r="Q30" i="13"/>
  <c r="T30" i="15" s="1"/>
  <c r="P30" i="13"/>
  <c r="S30" i="15" s="1"/>
  <c r="O30" i="13"/>
  <c r="R30" i="15" s="1"/>
  <c r="Y29" i="13"/>
  <c r="AB29" i="15" s="1"/>
  <c r="X29" i="13"/>
  <c r="AA29" i="15" s="1"/>
  <c r="W29" i="13"/>
  <c r="Z29" i="15" s="1"/>
  <c r="V29" i="13"/>
  <c r="Y29" i="15" s="1"/>
  <c r="U29" i="13"/>
  <c r="X29" i="15" s="1"/>
  <c r="T29" i="13"/>
  <c r="W29" i="15" s="1"/>
  <c r="S29" i="13"/>
  <c r="R29" i="13"/>
  <c r="U29" i="15" s="1"/>
  <c r="Q29" i="13"/>
  <c r="T29" i="15" s="1"/>
  <c r="P29" i="13"/>
  <c r="S29" i="15" s="1"/>
  <c r="O29" i="13"/>
  <c r="R29" i="15" s="1"/>
  <c r="Y28" i="13"/>
  <c r="X28" i="13"/>
  <c r="AA28" i="15" s="1"/>
  <c r="W28" i="13"/>
  <c r="Z28" i="15" s="1"/>
  <c r="V28" i="13"/>
  <c r="Y28" i="15" s="1"/>
  <c r="U28" i="13"/>
  <c r="X28" i="15" s="1"/>
  <c r="T28" i="13"/>
  <c r="W28" i="15" s="1"/>
  <c r="S28" i="13"/>
  <c r="V28" i="15" s="1"/>
  <c r="R28" i="13"/>
  <c r="U28" i="15" s="1"/>
  <c r="Q28" i="13"/>
  <c r="P28" i="13"/>
  <c r="S28" i="15" s="1"/>
  <c r="O28" i="13"/>
  <c r="R28" i="15" s="1"/>
  <c r="Y27" i="13"/>
  <c r="AB27" i="15" s="1"/>
  <c r="X27" i="13"/>
  <c r="AA27" i="15" s="1"/>
  <c r="W27" i="13"/>
  <c r="V27" i="13"/>
  <c r="Y27" i="15" s="1"/>
  <c r="U27" i="13"/>
  <c r="X27" i="15" s="1"/>
  <c r="T27" i="13"/>
  <c r="W27" i="15" s="1"/>
  <c r="S27" i="13"/>
  <c r="V27" i="15" s="1"/>
  <c r="R27" i="13"/>
  <c r="U27" i="15" s="1"/>
  <c r="Q27" i="13"/>
  <c r="T27" i="15" s="1"/>
  <c r="P27" i="13"/>
  <c r="S27" i="15" s="1"/>
  <c r="O27" i="13"/>
  <c r="Y26" i="13"/>
  <c r="AB26" i="15" s="1"/>
  <c r="X26" i="13"/>
  <c r="AA26" i="15" s="1"/>
  <c r="W26" i="13"/>
  <c r="Z26" i="15" s="1"/>
  <c r="V26" i="13"/>
  <c r="Y26" i="15" s="1"/>
  <c r="U26" i="13"/>
  <c r="T26" i="13"/>
  <c r="W26" i="15" s="1"/>
  <c r="S26" i="13"/>
  <c r="V26" i="15" s="1"/>
  <c r="R26" i="13"/>
  <c r="U26" i="15" s="1"/>
  <c r="Q26" i="13"/>
  <c r="T26" i="15" s="1"/>
  <c r="P26" i="13"/>
  <c r="S26" i="15" s="1"/>
  <c r="O26" i="13"/>
  <c r="R26" i="15" s="1"/>
  <c r="Y25" i="13"/>
  <c r="AB25" i="15" s="1"/>
  <c r="X25" i="13"/>
  <c r="AA25" i="15" s="1"/>
  <c r="W25" i="13"/>
  <c r="Z25" i="15" s="1"/>
  <c r="V25" i="13"/>
  <c r="Y25" i="15" s="1"/>
  <c r="U25" i="13"/>
  <c r="X25" i="15" s="1"/>
  <c r="T25" i="13"/>
  <c r="W25" i="15" s="1"/>
  <c r="S25" i="13"/>
  <c r="R25" i="13"/>
  <c r="U25" i="15" s="1"/>
  <c r="Q25" i="13"/>
  <c r="T25" i="15" s="1"/>
  <c r="P25" i="13"/>
  <c r="S25" i="15" s="1"/>
  <c r="O25" i="13"/>
  <c r="R25" i="15" s="1"/>
  <c r="Y24" i="13"/>
  <c r="X24" i="13"/>
  <c r="AA24" i="15" s="1"/>
  <c r="W24" i="13"/>
  <c r="Z24" i="15" s="1"/>
  <c r="V24" i="13"/>
  <c r="Y24" i="15" s="1"/>
  <c r="U24" i="13"/>
  <c r="X24" i="15" s="1"/>
  <c r="T24" i="13"/>
  <c r="W24" i="15" s="1"/>
  <c r="S24" i="13"/>
  <c r="V24" i="15" s="1"/>
  <c r="R24" i="13"/>
  <c r="U24" i="15" s="1"/>
  <c r="Q24" i="13"/>
  <c r="P24" i="13"/>
  <c r="S24" i="15" s="1"/>
  <c r="O24" i="13"/>
  <c r="R24" i="15" s="1"/>
  <c r="Y23" i="13"/>
  <c r="AB23" i="15" s="1"/>
  <c r="X23" i="13"/>
  <c r="AA23" i="15" s="1"/>
  <c r="W23" i="13"/>
  <c r="V23" i="13"/>
  <c r="Y23" i="15" s="1"/>
  <c r="U23" i="13"/>
  <c r="X23" i="15" s="1"/>
  <c r="T23" i="13"/>
  <c r="W23" i="15" s="1"/>
  <c r="S23" i="13"/>
  <c r="V23" i="15" s="1"/>
  <c r="R23" i="13"/>
  <c r="U23" i="15" s="1"/>
  <c r="Q23" i="13"/>
  <c r="T23" i="15" s="1"/>
  <c r="P23" i="13"/>
  <c r="S23" i="15" s="1"/>
  <c r="O23" i="13"/>
  <c r="Y22" i="13"/>
  <c r="AB22" i="15" s="1"/>
  <c r="X22" i="13"/>
  <c r="AA22" i="15" s="1"/>
  <c r="W22" i="13"/>
  <c r="Z22" i="15" s="1"/>
  <c r="V22" i="13"/>
  <c r="Y22" i="15" s="1"/>
  <c r="U22" i="13"/>
  <c r="T22" i="13"/>
  <c r="W22" i="15" s="1"/>
  <c r="S22" i="13"/>
  <c r="V22" i="15" s="1"/>
  <c r="R22" i="13"/>
  <c r="U22" i="15" s="1"/>
  <c r="Q22" i="13"/>
  <c r="T22" i="15" s="1"/>
  <c r="P22" i="13"/>
  <c r="S22" i="15" s="1"/>
  <c r="O22" i="13"/>
  <c r="R22" i="15" s="1"/>
  <c r="Y21" i="13"/>
  <c r="AB21" i="15" s="1"/>
  <c r="X21" i="13"/>
  <c r="AA21" i="15" s="1"/>
  <c r="W21" i="13"/>
  <c r="Z21" i="15" s="1"/>
  <c r="V21" i="13"/>
  <c r="Y21" i="15" s="1"/>
  <c r="U21" i="13"/>
  <c r="X21" i="15" s="1"/>
  <c r="T21" i="13"/>
  <c r="W21" i="15" s="1"/>
  <c r="S21" i="13"/>
  <c r="R21" i="13"/>
  <c r="U21" i="15" s="1"/>
  <c r="Q21" i="13"/>
  <c r="T21" i="15" s="1"/>
  <c r="P21" i="13"/>
  <c r="S21" i="15" s="1"/>
  <c r="O21" i="13"/>
  <c r="R21" i="15" s="1"/>
  <c r="Y20" i="13"/>
  <c r="X20" i="13"/>
  <c r="W20" i="13"/>
  <c r="V20" i="13"/>
  <c r="U20" i="13"/>
  <c r="T20" i="13"/>
  <c r="S20" i="13"/>
  <c r="R20" i="13"/>
  <c r="Q20" i="13"/>
  <c r="P20" i="13"/>
  <c r="O20" i="13"/>
  <c r="B421" i="11"/>
  <c r="G420" i="11"/>
  <c r="C420" i="11"/>
  <c r="B420" i="11"/>
  <c r="G417" i="11"/>
  <c r="B415" i="11"/>
  <c r="C414" i="11"/>
  <c r="G412" i="11"/>
  <c r="C412" i="11"/>
  <c r="G411" i="11"/>
  <c r="B401" i="11"/>
  <c r="B398" i="11"/>
  <c r="B393" i="11"/>
  <c r="B392" i="11"/>
  <c r="C385" i="11"/>
  <c r="D384" i="11"/>
  <c r="C383" i="11"/>
  <c r="C382" i="11"/>
  <c r="C381" i="11"/>
  <c r="C380" i="11"/>
  <c r="C379" i="11"/>
  <c r="C377" i="11"/>
  <c r="D376" i="11"/>
  <c r="C375" i="11"/>
  <c r="B382" i="11"/>
  <c r="C399" i="11" s="1"/>
  <c r="B380" i="11"/>
  <c r="C397" i="11" s="1"/>
  <c r="B375" i="11" a="1"/>
  <c r="B379" i="11" s="1"/>
  <c r="C396" i="11" s="1"/>
  <c r="B375" i="11"/>
  <c r="C392" i="11" s="1"/>
  <c r="B369" i="11"/>
  <c r="C378" i="11" s="1"/>
  <c r="D364" i="11"/>
  <c r="F364" i="11" s="1"/>
  <c r="G364" i="11" s="1"/>
  <c r="B364" i="11"/>
  <c r="D363" i="11"/>
  <c r="F363" i="11" s="1"/>
  <c r="G363" i="11" s="1"/>
  <c r="B363" i="11"/>
  <c r="D362" i="11"/>
  <c r="F362" i="11" s="1"/>
  <c r="G362" i="11" s="1"/>
  <c r="B362" i="11"/>
  <c r="D361" i="11"/>
  <c r="F361" i="11" s="1"/>
  <c r="G361" i="11" s="1"/>
  <c r="B361" i="11"/>
  <c r="D360" i="11"/>
  <c r="F360" i="11" s="1"/>
  <c r="G360" i="11" s="1"/>
  <c r="B360" i="11"/>
  <c r="D359" i="11"/>
  <c r="F359" i="11" s="1"/>
  <c r="G359" i="11" s="1"/>
  <c r="B359" i="11"/>
  <c r="D358" i="11"/>
  <c r="F358" i="11" s="1"/>
  <c r="G358" i="11" s="1"/>
  <c r="B358" i="11"/>
  <c r="D357" i="11"/>
  <c r="F357" i="11" s="1"/>
  <c r="G357" i="11" s="1"/>
  <c r="B357" i="11"/>
  <c r="D356" i="11"/>
  <c r="F356" i="11" s="1"/>
  <c r="G356" i="11" s="1"/>
  <c r="B356" i="11"/>
  <c r="D355" i="11"/>
  <c r="F355" i="11" s="1"/>
  <c r="G355" i="11" s="1"/>
  <c r="B355" i="11"/>
  <c r="E364" i="11"/>
  <c r="D385" i="11" s="1"/>
  <c r="E363" i="11"/>
  <c r="E361" i="11"/>
  <c r="B399" i="11" s="1"/>
  <c r="E360" i="11"/>
  <c r="D381" i="11" s="1"/>
  <c r="E358" i="11"/>
  <c r="B396" i="11" s="1"/>
  <c r="E356" i="11"/>
  <c r="B394" i="11" s="1"/>
  <c r="E355" i="11"/>
  <c r="E354" i="11" a="1"/>
  <c r="E357" i="11" s="1"/>
  <c r="E354" i="11"/>
  <c r="D375" i="11" s="1"/>
  <c r="E375" i="11" s="1"/>
  <c r="D354" i="11"/>
  <c r="F354" i="11" s="1"/>
  <c r="G354" i="11" s="1"/>
  <c r="B354" i="11"/>
  <c r="C349" i="11"/>
  <c r="G421" i="11" s="1"/>
  <c r="C348" i="11"/>
  <c r="C347" i="11"/>
  <c r="G419" i="11" s="1"/>
  <c r="C346" i="11"/>
  <c r="G418" i="11" s="1"/>
  <c r="C345" i="11"/>
  <c r="C417" i="11" s="1"/>
  <c r="C344" i="11"/>
  <c r="G416" i="11" s="1"/>
  <c r="C343" i="11"/>
  <c r="C342" i="11"/>
  <c r="G414" i="11" s="1"/>
  <c r="C341" i="11"/>
  <c r="G413" i="11" s="1"/>
  <c r="C340" i="11"/>
  <c r="C339" i="11"/>
  <c r="C411" i="11" s="1"/>
  <c r="L332" i="11"/>
  <c r="K332" i="11" a="1"/>
  <c r="K332" i="11"/>
  <c r="L331" i="11"/>
  <c r="J331" i="11" a="1"/>
  <c r="J331" i="11" s="1"/>
  <c r="I330" i="11" a="1"/>
  <c r="L330" i="11" s="1"/>
  <c r="I330" i="11"/>
  <c r="K329" i="11"/>
  <c r="I329" i="11"/>
  <c r="H329" i="11" a="1"/>
  <c r="J329" i="11" s="1"/>
  <c r="L328" i="11"/>
  <c r="K328" i="11"/>
  <c r="I328" i="11"/>
  <c r="G328" i="11" a="1"/>
  <c r="H328" i="11" s="1"/>
  <c r="J327" i="11"/>
  <c r="H327" i="11"/>
  <c r="F327" i="11" a="1"/>
  <c r="G327" i="11" s="1"/>
  <c r="K326" i="11"/>
  <c r="J326" i="11"/>
  <c r="H326" i="11"/>
  <c r="F326" i="11"/>
  <c r="E326" i="11" a="1"/>
  <c r="G326" i="11" s="1"/>
  <c r="K325" i="11"/>
  <c r="I325" i="11"/>
  <c r="D325" i="11" a="1"/>
  <c r="H325" i="11" s="1"/>
  <c r="D325" i="11"/>
  <c r="E324" i="11"/>
  <c r="C324" i="11" a="1"/>
  <c r="K324" i="11" s="1"/>
  <c r="L316" i="11"/>
  <c r="B419" i="11" s="1"/>
  <c r="K316" i="11" a="1"/>
  <c r="K316" i="11" s="1"/>
  <c r="L315" i="11"/>
  <c r="B418" i="11" s="1"/>
  <c r="K315" i="11"/>
  <c r="J315" i="11" a="1"/>
  <c r="J315" i="11"/>
  <c r="K314" i="11"/>
  <c r="J314" i="11"/>
  <c r="I314" i="11" a="1"/>
  <c r="L314" i="11" s="1"/>
  <c r="B417" i="11" s="1"/>
  <c r="I314" i="11"/>
  <c r="L313" i="11"/>
  <c r="B416" i="11" s="1"/>
  <c r="J313" i="11"/>
  <c r="H313" i="11" a="1"/>
  <c r="I313" i="11" s="1"/>
  <c r="L312" i="11"/>
  <c r="K312" i="11"/>
  <c r="J312" i="11"/>
  <c r="I312" i="11"/>
  <c r="H312" i="11"/>
  <c r="G312" i="11" a="1"/>
  <c r="G312" i="11"/>
  <c r="L311" i="11"/>
  <c r="B414" i="11" s="1"/>
  <c r="K311" i="11"/>
  <c r="J311" i="11"/>
  <c r="I311" i="11"/>
  <c r="H311" i="11"/>
  <c r="G311" i="11"/>
  <c r="F311" i="11" a="1"/>
  <c r="F311" i="11"/>
  <c r="I310" i="11"/>
  <c r="G310" i="11"/>
  <c r="E310" i="11" a="1"/>
  <c r="F310" i="11" s="1"/>
  <c r="K309" i="11"/>
  <c r="J309" i="11"/>
  <c r="H309" i="11"/>
  <c r="F309" i="11"/>
  <c r="E309" i="11"/>
  <c r="D309" i="11" a="1"/>
  <c r="G309" i="11" s="1"/>
  <c r="D309" i="11"/>
  <c r="L308" i="11"/>
  <c r="B411" i="11" s="1"/>
  <c r="J308" i="11"/>
  <c r="H308" i="11"/>
  <c r="G308" i="11"/>
  <c r="F308" i="11"/>
  <c r="E308" i="11"/>
  <c r="D308" i="11"/>
  <c r="C308" i="11" a="1"/>
  <c r="I308" i="11" s="1"/>
  <c r="C308" i="11"/>
  <c r="B302" i="11"/>
  <c r="Z278" i="11"/>
  <c r="Y278" i="11"/>
  <c r="X278" i="11"/>
  <c r="W278" i="11"/>
  <c r="V278" i="11"/>
  <c r="U278" i="11"/>
  <c r="T278" i="11"/>
  <c r="S278" i="11"/>
  <c r="R278" i="11"/>
  <c r="Q278" i="11"/>
  <c r="P278" i="11"/>
  <c r="Z277" i="11"/>
  <c r="Y277" i="11"/>
  <c r="X277" i="11"/>
  <c r="W277" i="11"/>
  <c r="V277" i="11"/>
  <c r="U277" i="11"/>
  <c r="T277" i="11"/>
  <c r="S277" i="11"/>
  <c r="R277" i="11"/>
  <c r="Q277" i="11"/>
  <c r="P277" i="11"/>
  <c r="Z276" i="11"/>
  <c r="Y276" i="11"/>
  <c r="X276" i="11"/>
  <c r="W276" i="11"/>
  <c r="V276" i="11"/>
  <c r="U276" i="11"/>
  <c r="T276" i="11"/>
  <c r="S276" i="11"/>
  <c r="R276" i="11"/>
  <c r="Q276" i="11"/>
  <c r="P276" i="11"/>
  <c r="Z275" i="11"/>
  <c r="Y275" i="11"/>
  <c r="X275" i="11"/>
  <c r="W275" i="11"/>
  <c r="V275" i="11"/>
  <c r="U275" i="11"/>
  <c r="T275" i="11"/>
  <c r="S275" i="11"/>
  <c r="R275" i="11"/>
  <c r="Q275" i="11"/>
  <c r="P275" i="11"/>
  <c r="Z274" i="11"/>
  <c r="Y274" i="11"/>
  <c r="X274" i="11"/>
  <c r="W274" i="11"/>
  <c r="V274" i="11"/>
  <c r="U274" i="11"/>
  <c r="T274" i="11"/>
  <c r="S274" i="11"/>
  <c r="R274" i="11"/>
  <c r="Q274" i="11"/>
  <c r="P274" i="11"/>
  <c r="Z273" i="11"/>
  <c r="Y273" i="11"/>
  <c r="X273" i="11"/>
  <c r="W273" i="11"/>
  <c r="V273" i="11"/>
  <c r="U273" i="11"/>
  <c r="T273" i="11"/>
  <c r="S273" i="11"/>
  <c r="R273" i="11"/>
  <c r="Q273" i="11"/>
  <c r="P273" i="11"/>
  <c r="Z272" i="11"/>
  <c r="Y272" i="11"/>
  <c r="X272" i="11"/>
  <c r="W272" i="11"/>
  <c r="V272" i="11"/>
  <c r="U272" i="11"/>
  <c r="T272" i="11"/>
  <c r="S272" i="11"/>
  <c r="R272" i="11"/>
  <c r="Q272" i="11"/>
  <c r="P272" i="11"/>
  <c r="Z271" i="11"/>
  <c r="Y271" i="11"/>
  <c r="X271" i="11"/>
  <c r="W271" i="11"/>
  <c r="V271" i="11"/>
  <c r="U271" i="11"/>
  <c r="T271" i="11"/>
  <c r="S271" i="11"/>
  <c r="R271" i="11"/>
  <c r="Q271" i="11"/>
  <c r="P271" i="11"/>
  <c r="Z270" i="11"/>
  <c r="Y270" i="11"/>
  <c r="X270" i="11"/>
  <c r="W270" i="11"/>
  <c r="V270" i="11"/>
  <c r="U270" i="11"/>
  <c r="T270" i="11"/>
  <c r="S270" i="11"/>
  <c r="R270" i="11"/>
  <c r="Q270" i="11"/>
  <c r="P270" i="11"/>
  <c r="Z269" i="11"/>
  <c r="Y269" i="11"/>
  <c r="X269" i="11"/>
  <c r="W269" i="11"/>
  <c r="V269" i="11"/>
  <c r="U269" i="11"/>
  <c r="T269" i="11"/>
  <c r="S269" i="11"/>
  <c r="R269" i="11"/>
  <c r="Q269" i="11"/>
  <c r="P269" i="11"/>
  <c r="Z268" i="11"/>
  <c r="Y268" i="11"/>
  <c r="X268" i="11"/>
  <c r="W268" i="11"/>
  <c r="V268" i="11"/>
  <c r="U268" i="11"/>
  <c r="T268" i="11"/>
  <c r="S268" i="11"/>
  <c r="R268" i="11"/>
  <c r="Q268" i="11"/>
  <c r="P268" i="11"/>
  <c r="Z267" i="11"/>
  <c r="Y267" i="11"/>
  <c r="X267" i="11"/>
  <c r="W267" i="11"/>
  <c r="V267" i="11"/>
  <c r="U267" i="11"/>
  <c r="T267" i="11"/>
  <c r="S267" i="11"/>
  <c r="R267" i="11"/>
  <c r="Q267" i="11"/>
  <c r="P267" i="11"/>
  <c r="Z266" i="11"/>
  <c r="Y266" i="11"/>
  <c r="X266" i="11"/>
  <c r="W266" i="11"/>
  <c r="V266" i="11"/>
  <c r="U266" i="11"/>
  <c r="T266" i="11"/>
  <c r="S266" i="11"/>
  <c r="R266" i="11"/>
  <c r="Q266" i="11"/>
  <c r="P266" i="11"/>
  <c r="Z265" i="11"/>
  <c r="Y265" i="11"/>
  <c r="X265" i="11"/>
  <c r="W265" i="11"/>
  <c r="V265" i="11"/>
  <c r="U265" i="11"/>
  <c r="T265" i="11"/>
  <c r="S265" i="11"/>
  <c r="R265" i="11"/>
  <c r="Q265" i="11"/>
  <c r="P265" i="11"/>
  <c r="Z264" i="11"/>
  <c r="Y264" i="11"/>
  <c r="X264" i="11"/>
  <c r="W264" i="11"/>
  <c r="V264" i="11"/>
  <c r="U264" i="11"/>
  <c r="T264" i="11"/>
  <c r="S264" i="11"/>
  <c r="R264" i="11"/>
  <c r="Q264" i="11"/>
  <c r="P264" i="11"/>
  <c r="Z263" i="11"/>
  <c r="Y263" i="11"/>
  <c r="X263" i="11"/>
  <c r="W263" i="11"/>
  <c r="V263" i="11"/>
  <c r="U263" i="11"/>
  <c r="T263" i="11"/>
  <c r="S263" i="11"/>
  <c r="R263" i="11"/>
  <c r="Q263" i="11"/>
  <c r="P263" i="11"/>
  <c r="Z262" i="11"/>
  <c r="Y262" i="11"/>
  <c r="X262" i="11"/>
  <c r="W262" i="11"/>
  <c r="V262" i="11"/>
  <c r="U262" i="11"/>
  <c r="T262" i="11"/>
  <c r="S262" i="11"/>
  <c r="R262" i="11"/>
  <c r="Q262" i="11"/>
  <c r="P262" i="11"/>
  <c r="Z261" i="11"/>
  <c r="Y261" i="11"/>
  <c r="X261" i="11"/>
  <c r="W261" i="11"/>
  <c r="V261" i="11"/>
  <c r="U261" i="11"/>
  <c r="T261" i="11"/>
  <c r="S261" i="11"/>
  <c r="R261" i="11"/>
  <c r="Q261" i="11"/>
  <c r="P261" i="11"/>
  <c r="Z260" i="11"/>
  <c r="Y260" i="11"/>
  <c r="X260" i="11"/>
  <c r="W260" i="11"/>
  <c r="V260" i="11"/>
  <c r="U260" i="11"/>
  <c r="T260" i="11"/>
  <c r="S260" i="11"/>
  <c r="R260" i="11"/>
  <c r="Q260" i="11"/>
  <c r="P260" i="11"/>
  <c r="Z259" i="11"/>
  <c r="Y259" i="11"/>
  <c r="X259" i="11"/>
  <c r="W259" i="11"/>
  <c r="V259" i="11"/>
  <c r="U259" i="11"/>
  <c r="T259" i="11"/>
  <c r="S259" i="11"/>
  <c r="R259" i="11"/>
  <c r="Q259" i="11"/>
  <c r="P259" i="11"/>
  <c r="Z258" i="11"/>
  <c r="Y258" i="11"/>
  <c r="X258" i="11"/>
  <c r="W258" i="11"/>
  <c r="V258" i="11"/>
  <c r="U258" i="11"/>
  <c r="T258" i="11"/>
  <c r="S258" i="11"/>
  <c r="R258" i="11"/>
  <c r="Q258" i="11"/>
  <c r="P258" i="11"/>
  <c r="Z257" i="11"/>
  <c r="Y257" i="11"/>
  <c r="X257" i="11"/>
  <c r="W257" i="11"/>
  <c r="V257" i="11"/>
  <c r="U257" i="11"/>
  <c r="T257" i="11"/>
  <c r="S257" i="11"/>
  <c r="R257" i="11"/>
  <c r="Q257" i="11"/>
  <c r="P257" i="11"/>
  <c r="Z256" i="11"/>
  <c r="Y256" i="11"/>
  <c r="X256" i="11"/>
  <c r="W256" i="11"/>
  <c r="V256" i="11"/>
  <c r="U256" i="11"/>
  <c r="T256" i="11"/>
  <c r="S256" i="11"/>
  <c r="R256" i="11"/>
  <c r="Q256" i="11"/>
  <c r="P256" i="11"/>
  <c r="Z255" i="11"/>
  <c r="Y255" i="11"/>
  <c r="X255" i="11"/>
  <c r="W255" i="11"/>
  <c r="V255" i="11"/>
  <c r="U255" i="11"/>
  <c r="T255" i="11"/>
  <c r="S255" i="11"/>
  <c r="R255" i="11"/>
  <c r="Q255" i="11"/>
  <c r="P255" i="11"/>
  <c r="Z254" i="11"/>
  <c r="Y254" i="11"/>
  <c r="X254" i="11"/>
  <c r="W254" i="11"/>
  <c r="V254" i="11"/>
  <c r="U254" i="11"/>
  <c r="T254" i="11"/>
  <c r="S254" i="11"/>
  <c r="R254" i="11"/>
  <c r="Q254" i="11"/>
  <c r="P254" i="11"/>
  <c r="Z253" i="11"/>
  <c r="Y253" i="11"/>
  <c r="X253" i="11"/>
  <c r="W253" i="11"/>
  <c r="V253" i="11"/>
  <c r="U253" i="11"/>
  <c r="T253" i="11"/>
  <c r="S253" i="11"/>
  <c r="R253" i="11"/>
  <c r="Q253" i="11"/>
  <c r="P253" i="11"/>
  <c r="Z252" i="11"/>
  <c r="Y252" i="11"/>
  <c r="X252" i="11"/>
  <c r="W252" i="11"/>
  <c r="V252" i="11"/>
  <c r="U252" i="11"/>
  <c r="T252" i="11"/>
  <c r="S252" i="11"/>
  <c r="R252" i="11"/>
  <c r="Q252" i="11"/>
  <c r="P252" i="11"/>
  <c r="Z251" i="11"/>
  <c r="Y251" i="11"/>
  <c r="X251" i="11"/>
  <c r="W251" i="11"/>
  <c r="V251" i="11"/>
  <c r="U251" i="11"/>
  <c r="T251" i="11"/>
  <c r="S251" i="11"/>
  <c r="R251" i="11"/>
  <c r="Q251" i="11"/>
  <c r="P251" i="11"/>
  <c r="Z250" i="11"/>
  <c r="Y250" i="11"/>
  <c r="X250" i="11"/>
  <c r="W250" i="11"/>
  <c r="V250" i="11"/>
  <c r="U250" i="11"/>
  <c r="T250" i="11"/>
  <c r="S250" i="11"/>
  <c r="R250" i="11"/>
  <c r="Q250" i="11"/>
  <c r="P250" i="11"/>
  <c r="Z249" i="11"/>
  <c r="Y249" i="11"/>
  <c r="X249" i="11"/>
  <c r="W249" i="11"/>
  <c r="V249" i="11"/>
  <c r="U249" i="11"/>
  <c r="T249" i="11"/>
  <c r="S249" i="11"/>
  <c r="R249" i="11"/>
  <c r="Q249" i="11"/>
  <c r="P249" i="11"/>
  <c r="Z248" i="11"/>
  <c r="Y248" i="11"/>
  <c r="X248" i="11"/>
  <c r="W248" i="11"/>
  <c r="V248" i="11"/>
  <c r="U248" i="11"/>
  <c r="T248" i="11"/>
  <c r="S248" i="11"/>
  <c r="R248" i="11"/>
  <c r="Q248" i="11"/>
  <c r="P248" i="11"/>
  <c r="Z247" i="11"/>
  <c r="Y247" i="11"/>
  <c r="X247" i="11"/>
  <c r="W247" i="11"/>
  <c r="V247" i="11"/>
  <c r="U247" i="11"/>
  <c r="T247" i="11"/>
  <c r="S247" i="11"/>
  <c r="R247" i="11"/>
  <c r="Q247" i="11"/>
  <c r="P247" i="11"/>
  <c r="Z246" i="11"/>
  <c r="Y246" i="11"/>
  <c r="X246" i="11"/>
  <c r="W246" i="11"/>
  <c r="V246" i="11"/>
  <c r="U246" i="11"/>
  <c r="T246" i="11"/>
  <c r="S246" i="11"/>
  <c r="R246" i="11"/>
  <c r="Q246" i="11"/>
  <c r="P246" i="11"/>
  <c r="Z245" i="11"/>
  <c r="Y245" i="11"/>
  <c r="X245" i="11"/>
  <c r="W245" i="11"/>
  <c r="V245" i="11"/>
  <c r="U245" i="11"/>
  <c r="T245" i="11"/>
  <c r="S245" i="11"/>
  <c r="R245" i="11"/>
  <c r="Q245" i="11"/>
  <c r="P245" i="11"/>
  <c r="Z244" i="11"/>
  <c r="Y244" i="11"/>
  <c r="X244" i="11"/>
  <c r="W244" i="11"/>
  <c r="V244" i="11"/>
  <c r="U244" i="11"/>
  <c r="T244" i="11"/>
  <c r="S244" i="11"/>
  <c r="R244" i="11"/>
  <c r="Q244" i="11"/>
  <c r="P244" i="11"/>
  <c r="Z243" i="11"/>
  <c r="Y243" i="11"/>
  <c r="X243" i="11"/>
  <c r="W243" i="11"/>
  <c r="V243" i="11"/>
  <c r="U243" i="11"/>
  <c r="T243" i="11"/>
  <c r="S243" i="11"/>
  <c r="R243" i="11"/>
  <c r="Q243" i="11"/>
  <c r="P243" i="11"/>
  <c r="Z242" i="11"/>
  <c r="Y242" i="11"/>
  <c r="X242" i="11"/>
  <c r="W242" i="11"/>
  <c r="V242" i="11"/>
  <c r="U242" i="11"/>
  <c r="T242" i="11"/>
  <c r="S242" i="11"/>
  <c r="R242" i="11"/>
  <c r="Q242" i="11"/>
  <c r="P242" i="11"/>
  <c r="Z241" i="11"/>
  <c r="Y241" i="11"/>
  <c r="X241" i="11"/>
  <c r="W241" i="11"/>
  <c r="V241" i="11"/>
  <c r="U241" i="11"/>
  <c r="T241" i="11"/>
  <c r="S241" i="11"/>
  <c r="R241" i="11"/>
  <c r="Q241" i="11"/>
  <c r="P241" i="11"/>
  <c r="Z240" i="11"/>
  <c r="Y240" i="11"/>
  <c r="X240" i="11"/>
  <c r="W240" i="11"/>
  <c r="V240" i="11"/>
  <c r="U240" i="11"/>
  <c r="T240" i="11"/>
  <c r="S240" i="11"/>
  <c r="R240" i="11"/>
  <c r="Q240" i="11"/>
  <c r="P240" i="11"/>
  <c r="Z239" i="11"/>
  <c r="Y239" i="11"/>
  <c r="X239" i="11"/>
  <c r="W239" i="11"/>
  <c r="V239" i="11"/>
  <c r="U239" i="11"/>
  <c r="T239" i="11"/>
  <c r="S239" i="11"/>
  <c r="R239" i="11"/>
  <c r="Q239" i="11"/>
  <c r="P239" i="11"/>
  <c r="Z238" i="11"/>
  <c r="Y238" i="11"/>
  <c r="X238" i="11"/>
  <c r="W238" i="11"/>
  <c r="V238" i="11"/>
  <c r="U238" i="11"/>
  <c r="T238" i="11"/>
  <c r="S238" i="11"/>
  <c r="R238" i="11"/>
  <c r="Q238" i="11"/>
  <c r="P238" i="11"/>
  <c r="Z237" i="11"/>
  <c r="Y237" i="11"/>
  <c r="X237" i="11"/>
  <c r="W237" i="11"/>
  <c r="V237" i="11"/>
  <c r="U237" i="11"/>
  <c r="T237" i="11"/>
  <c r="S237" i="11"/>
  <c r="R237" i="11"/>
  <c r="Q237" i="11"/>
  <c r="P237" i="11"/>
  <c r="Z236" i="11"/>
  <c r="Y236" i="11"/>
  <c r="X236" i="11"/>
  <c r="W236" i="11"/>
  <c r="V236" i="11"/>
  <c r="U236" i="11"/>
  <c r="T236" i="11"/>
  <c r="S236" i="11"/>
  <c r="R236" i="11"/>
  <c r="Q236" i="11"/>
  <c r="P236" i="11"/>
  <c r="Z235" i="11"/>
  <c r="Y235" i="11"/>
  <c r="X235" i="11"/>
  <c r="W235" i="11"/>
  <c r="V235" i="11"/>
  <c r="U235" i="11"/>
  <c r="T235" i="11"/>
  <c r="S235" i="11"/>
  <c r="R235" i="11"/>
  <c r="Q235" i="11"/>
  <c r="P235" i="11"/>
  <c r="Z234" i="11"/>
  <c r="Y234" i="11"/>
  <c r="X234" i="11"/>
  <c r="W234" i="11"/>
  <c r="V234" i="11"/>
  <c r="U234" i="11"/>
  <c r="T234" i="11"/>
  <c r="S234" i="11"/>
  <c r="R234" i="11"/>
  <c r="Q234" i="11"/>
  <c r="P234" i="11"/>
  <c r="Z233" i="11"/>
  <c r="Y233" i="11"/>
  <c r="X233" i="11"/>
  <c r="W233" i="11"/>
  <c r="V233" i="11"/>
  <c r="U233" i="11"/>
  <c r="T233" i="11"/>
  <c r="S233" i="11"/>
  <c r="R233" i="11"/>
  <c r="Q233" i="11"/>
  <c r="P233" i="11"/>
  <c r="Z232" i="11"/>
  <c r="Y232" i="11"/>
  <c r="X232" i="11"/>
  <c r="W232" i="11"/>
  <c r="V232" i="11"/>
  <c r="U232" i="11"/>
  <c r="T232" i="11"/>
  <c r="S232" i="11"/>
  <c r="R232" i="11"/>
  <c r="Q232" i="11"/>
  <c r="P232" i="11"/>
  <c r="Z231" i="11"/>
  <c r="Y231" i="11"/>
  <c r="X231" i="11"/>
  <c r="W231" i="11"/>
  <c r="V231" i="11"/>
  <c r="U231" i="11"/>
  <c r="T231" i="11"/>
  <c r="S231" i="11"/>
  <c r="R231" i="11"/>
  <c r="Q231" i="11"/>
  <c r="P231" i="11"/>
  <c r="Z230" i="11"/>
  <c r="Y230" i="11"/>
  <c r="X230" i="11"/>
  <c r="W230" i="11"/>
  <c r="V230" i="11"/>
  <c r="U230" i="11"/>
  <c r="T230" i="11"/>
  <c r="S230" i="11"/>
  <c r="R230" i="11"/>
  <c r="Q230" i="11"/>
  <c r="P230" i="11"/>
  <c r="Z229" i="11"/>
  <c r="Y229" i="11"/>
  <c r="X229" i="11"/>
  <c r="W229" i="11"/>
  <c r="V229" i="11"/>
  <c r="U229" i="11"/>
  <c r="T229" i="11"/>
  <c r="S229" i="11"/>
  <c r="R229" i="11"/>
  <c r="Q229" i="11"/>
  <c r="P229" i="11"/>
  <c r="Z228" i="11"/>
  <c r="Y228" i="11"/>
  <c r="X228" i="11"/>
  <c r="W228" i="11"/>
  <c r="V228" i="11"/>
  <c r="U228" i="11"/>
  <c r="T228" i="11"/>
  <c r="S228" i="11"/>
  <c r="R228" i="11"/>
  <c r="Q228" i="11"/>
  <c r="P228" i="11"/>
  <c r="Z227" i="11"/>
  <c r="Y227" i="11"/>
  <c r="X227" i="11"/>
  <c r="W227" i="11"/>
  <c r="V227" i="11"/>
  <c r="U227" i="11"/>
  <c r="T227" i="11"/>
  <c r="S227" i="11"/>
  <c r="R227" i="11"/>
  <c r="Q227" i="11"/>
  <c r="P227" i="11"/>
  <c r="Z226" i="11"/>
  <c r="Y226" i="11"/>
  <c r="X226" i="11"/>
  <c r="W226" i="11"/>
  <c r="V226" i="11"/>
  <c r="U226" i="11"/>
  <c r="T226" i="11"/>
  <c r="S226" i="11"/>
  <c r="R226" i="11"/>
  <c r="Q226" i="11"/>
  <c r="P226" i="11"/>
  <c r="Z225" i="11"/>
  <c r="Y225" i="11"/>
  <c r="X225" i="11"/>
  <c r="W225" i="11"/>
  <c r="V225" i="11"/>
  <c r="U225" i="11"/>
  <c r="T225" i="11"/>
  <c r="S225" i="11"/>
  <c r="R225" i="11"/>
  <c r="Q225" i="11"/>
  <c r="P225" i="11"/>
  <c r="Z224" i="11"/>
  <c r="Y224" i="11"/>
  <c r="X224" i="11"/>
  <c r="W224" i="11"/>
  <c r="V224" i="11"/>
  <c r="U224" i="11"/>
  <c r="T224" i="11"/>
  <c r="S224" i="11"/>
  <c r="R224" i="11"/>
  <c r="Q224" i="11"/>
  <c r="P224" i="11"/>
  <c r="Z223" i="11"/>
  <c r="Y223" i="11"/>
  <c r="X223" i="11"/>
  <c r="W223" i="11"/>
  <c r="V223" i="11"/>
  <c r="U223" i="11"/>
  <c r="T223" i="11"/>
  <c r="S223" i="11"/>
  <c r="R223" i="11"/>
  <c r="Q223" i="11"/>
  <c r="P223" i="11"/>
  <c r="Z222" i="11"/>
  <c r="Y222" i="11"/>
  <c r="X222" i="11"/>
  <c r="W222" i="11"/>
  <c r="V222" i="11"/>
  <c r="U222" i="11"/>
  <c r="T222" i="11"/>
  <c r="S222" i="11"/>
  <c r="R222" i="11"/>
  <c r="Q222" i="11"/>
  <c r="P222" i="11"/>
  <c r="Z221" i="11"/>
  <c r="Y221" i="11"/>
  <c r="X221" i="11"/>
  <c r="W221" i="11"/>
  <c r="V221" i="11"/>
  <c r="U221" i="11"/>
  <c r="T221" i="11"/>
  <c r="S221" i="11"/>
  <c r="R221" i="11"/>
  <c r="Q221" i="11"/>
  <c r="P221" i="11"/>
  <c r="Z220" i="11"/>
  <c r="Y220" i="11"/>
  <c r="X220" i="11"/>
  <c r="W220" i="11"/>
  <c r="V220" i="11"/>
  <c r="U220" i="11"/>
  <c r="T220" i="11"/>
  <c r="S220" i="11"/>
  <c r="R220" i="11"/>
  <c r="Q220" i="11"/>
  <c r="P220" i="11"/>
  <c r="Z219" i="11"/>
  <c r="Y219" i="11"/>
  <c r="X219" i="11"/>
  <c r="W219" i="11"/>
  <c r="V219" i="11"/>
  <c r="U219" i="11"/>
  <c r="T219" i="11"/>
  <c r="S219" i="11"/>
  <c r="R219" i="11"/>
  <c r="Q219" i="11"/>
  <c r="P219" i="11"/>
  <c r="Z218" i="11"/>
  <c r="Y218" i="11"/>
  <c r="X218" i="11"/>
  <c r="W218" i="11"/>
  <c r="V218" i="11"/>
  <c r="U218" i="11"/>
  <c r="T218" i="11"/>
  <c r="S218" i="11"/>
  <c r="R218" i="11"/>
  <c r="Q218" i="11"/>
  <c r="P218" i="11"/>
  <c r="Z217" i="11"/>
  <c r="Y217" i="11"/>
  <c r="X217" i="11"/>
  <c r="W217" i="11"/>
  <c r="V217" i="11"/>
  <c r="U217" i="11"/>
  <c r="T217" i="11"/>
  <c r="S217" i="11"/>
  <c r="R217" i="11"/>
  <c r="Q217" i="11"/>
  <c r="P217" i="11"/>
  <c r="Z216" i="11"/>
  <c r="Y216" i="11"/>
  <c r="X216" i="11"/>
  <c r="W216" i="11"/>
  <c r="V216" i="11"/>
  <c r="U216" i="11"/>
  <c r="T216" i="11"/>
  <c r="S216" i="11"/>
  <c r="R216" i="11"/>
  <c r="Q216" i="11"/>
  <c r="P216" i="11"/>
  <c r="Z215" i="11"/>
  <c r="Y215" i="11"/>
  <c r="X215" i="11"/>
  <c r="W215" i="11"/>
  <c r="V215" i="11"/>
  <c r="U215" i="11"/>
  <c r="T215" i="11"/>
  <c r="S215" i="11"/>
  <c r="R215" i="11"/>
  <c r="Q215" i="11"/>
  <c r="P215" i="11"/>
  <c r="Z214" i="11"/>
  <c r="Y214" i="11"/>
  <c r="X214" i="11"/>
  <c r="W214" i="11"/>
  <c r="V214" i="11"/>
  <c r="U214" i="11"/>
  <c r="T214" i="11"/>
  <c r="S214" i="11"/>
  <c r="R214" i="11"/>
  <c r="Q214" i="11"/>
  <c r="P214" i="11"/>
  <c r="Z213" i="11"/>
  <c r="Y213" i="11"/>
  <c r="X213" i="11"/>
  <c r="W213" i="11"/>
  <c r="V213" i="11"/>
  <c r="U213" i="11"/>
  <c r="T213" i="11"/>
  <c r="S213" i="11"/>
  <c r="R213" i="11"/>
  <c r="Q213" i="11"/>
  <c r="P213" i="11"/>
  <c r="Z212" i="11"/>
  <c r="Y212" i="11"/>
  <c r="X212" i="11"/>
  <c r="W212" i="11"/>
  <c r="V212" i="11"/>
  <c r="U212" i="11"/>
  <c r="T212" i="11"/>
  <c r="S212" i="11"/>
  <c r="R212" i="11"/>
  <c r="Q212" i="11"/>
  <c r="P212" i="11"/>
  <c r="Z211" i="11"/>
  <c r="Y211" i="11"/>
  <c r="X211" i="11"/>
  <c r="W211" i="11"/>
  <c r="V211" i="11"/>
  <c r="U211" i="11"/>
  <c r="T211" i="11"/>
  <c r="S211" i="11"/>
  <c r="R211" i="11"/>
  <c r="Q211" i="11"/>
  <c r="P211" i="11"/>
  <c r="Z210" i="11"/>
  <c r="Y210" i="11"/>
  <c r="X210" i="11"/>
  <c r="W210" i="11"/>
  <c r="V210" i="11"/>
  <c r="U210" i="11"/>
  <c r="T210" i="11"/>
  <c r="S210" i="11"/>
  <c r="R210" i="11"/>
  <c r="Q210" i="11"/>
  <c r="P210" i="11"/>
  <c r="Z209" i="11"/>
  <c r="Y209" i="11"/>
  <c r="X209" i="11"/>
  <c r="W209" i="11"/>
  <c r="V209" i="11"/>
  <c r="U209" i="11"/>
  <c r="T209" i="11"/>
  <c r="S209" i="11"/>
  <c r="R209" i="11"/>
  <c r="Q209" i="11"/>
  <c r="P209" i="11"/>
  <c r="Z208" i="11"/>
  <c r="Y208" i="11"/>
  <c r="X208" i="11"/>
  <c r="W208" i="11"/>
  <c r="V208" i="11"/>
  <c r="U208" i="11"/>
  <c r="T208" i="11"/>
  <c r="S208" i="11"/>
  <c r="R208" i="11"/>
  <c r="Q208" i="11"/>
  <c r="P208" i="11"/>
  <c r="Z207" i="11"/>
  <c r="Y207" i="11"/>
  <c r="X207" i="11"/>
  <c r="W207" i="11"/>
  <c r="V207" i="11"/>
  <c r="U207" i="11"/>
  <c r="T207" i="11"/>
  <c r="S207" i="11"/>
  <c r="R207" i="11"/>
  <c r="Q207" i="11"/>
  <c r="P207" i="11"/>
  <c r="Z206" i="11"/>
  <c r="Y206" i="11"/>
  <c r="X206" i="11"/>
  <c r="W206" i="11"/>
  <c r="V206" i="11"/>
  <c r="U206" i="11"/>
  <c r="T206" i="11"/>
  <c r="S206" i="11"/>
  <c r="R206" i="11"/>
  <c r="Q206" i="11"/>
  <c r="P206" i="11"/>
  <c r="Z205" i="11"/>
  <c r="Y205" i="11"/>
  <c r="X205" i="11"/>
  <c r="W205" i="11"/>
  <c r="V205" i="11"/>
  <c r="U205" i="11"/>
  <c r="T205" i="11"/>
  <c r="S205" i="11"/>
  <c r="R205" i="11"/>
  <c r="Q205" i="11"/>
  <c r="P205" i="11"/>
  <c r="Z204" i="11"/>
  <c r="Y204" i="11"/>
  <c r="X204" i="11"/>
  <c r="W204" i="11"/>
  <c r="V204" i="11"/>
  <c r="U204" i="11"/>
  <c r="T204" i="11"/>
  <c r="S204" i="11"/>
  <c r="R204" i="11"/>
  <c r="Q204" i="11"/>
  <c r="P204" i="11"/>
  <c r="Z203" i="11"/>
  <c r="Y203" i="11"/>
  <c r="X203" i="11"/>
  <c r="W203" i="11"/>
  <c r="V203" i="11"/>
  <c r="U203" i="11"/>
  <c r="T203" i="11"/>
  <c r="S203" i="11"/>
  <c r="R203" i="11"/>
  <c r="Q203" i="11"/>
  <c r="P203" i="11"/>
  <c r="Z202" i="11"/>
  <c r="Y202" i="11"/>
  <c r="X202" i="11"/>
  <c r="W202" i="11"/>
  <c r="V202" i="11"/>
  <c r="U202" i="11"/>
  <c r="T202" i="11"/>
  <c r="S202" i="11"/>
  <c r="R202" i="11"/>
  <c r="Q202" i="11"/>
  <c r="P202" i="11"/>
  <c r="Z201" i="11"/>
  <c r="Y201" i="11"/>
  <c r="X201" i="11"/>
  <c r="W201" i="11"/>
  <c r="V201" i="11"/>
  <c r="U201" i="11"/>
  <c r="T201" i="11"/>
  <c r="S201" i="11"/>
  <c r="R201" i="11"/>
  <c r="Q201" i="11"/>
  <c r="P201" i="11"/>
  <c r="Z200" i="11"/>
  <c r="Y200" i="11"/>
  <c r="X200" i="11"/>
  <c r="W200" i="11"/>
  <c r="V200" i="11"/>
  <c r="U200" i="11"/>
  <c r="T200" i="11"/>
  <c r="S200" i="11"/>
  <c r="R200" i="11"/>
  <c r="Q200" i="11"/>
  <c r="P200" i="11"/>
  <c r="Z199" i="11"/>
  <c r="Y199" i="11"/>
  <c r="X199" i="11"/>
  <c r="W199" i="11"/>
  <c r="V199" i="11"/>
  <c r="U199" i="11"/>
  <c r="T199" i="11"/>
  <c r="S199" i="11"/>
  <c r="R199" i="11"/>
  <c r="Q199" i="11"/>
  <c r="P199" i="11"/>
  <c r="Z198" i="11"/>
  <c r="Y198" i="11"/>
  <c r="X198" i="11"/>
  <c r="W198" i="11"/>
  <c r="V198" i="11"/>
  <c r="U198" i="11"/>
  <c r="T198" i="11"/>
  <c r="S198" i="11"/>
  <c r="R198" i="11"/>
  <c r="Q198" i="11"/>
  <c r="P198" i="11"/>
  <c r="Z197" i="11"/>
  <c r="Y197" i="11"/>
  <c r="X197" i="11"/>
  <c r="W197" i="11"/>
  <c r="V197" i="11"/>
  <c r="U197" i="11"/>
  <c r="T197" i="11"/>
  <c r="S197" i="11"/>
  <c r="R197" i="11"/>
  <c r="Q197" i="11"/>
  <c r="P197" i="11"/>
  <c r="Z196" i="11"/>
  <c r="Y196" i="11"/>
  <c r="X196" i="11"/>
  <c r="W196" i="11"/>
  <c r="V196" i="11"/>
  <c r="U196" i="11"/>
  <c r="T196" i="11"/>
  <c r="S196" i="11"/>
  <c r="R196" i="11"/>
  <c r="Q196" i="11"/>
  <c r="P196" i="11"/>
  <c r="Z195" i="11"/>
  <c r="Y195" i="11"/>
  <c r="X195" i="11"/>
  <c r="W195" i="11"/>
  <c r="V195" i="11"/>
  <c r="U195" i="11"/>
  <c r="T195" i="11"/>
  <c r="S195" i="11"/>
  <c r="R195" i="11"/>
  <c r="Q195" i="11"/>
  <c r="P195" i="11"/>
  <c r="Z194" i="11"/>
  <c r="Y194" i="11"/>
  <c r="X194" i="11"/>
  <c r="W194" i="11"/>
  <c r="V194" i="11"/>
  <c r="U194" i="11"/>
  <c r="T194" i="11"/>
  <c r="S194" i="11"/>
  <c r="R194" i="11"/>
  <c r="Q194" i="11"/>
  <c r="P194" i="11"/>
  <c r="Z193" i="11"/>
  <c r="Y193" i="11"/>
  <c r="X193" i="11"/>
  <c r="W193" i="11"/>
  <c r="V193" i="11"/>
  <c r="U193" i="11"/>
  <c r="T193" i="11"/>
  <c r="S193" i="11"/>
  <c r="R193" i="11"/>
  <c r="Q193" i="11"/>
  <c r="P193" i="11"/>
  <c r="Z192" i="11"/>
  <c r="Y192" i="11"/>
  <c r="X192" i="11"/>
  <c r="W192" i="11"/>
  <c r="V192" i="11"/>
  <c r="U192" i="11"/>
  <c r="T192" i="11"/>
  <c r="S192" i="11"/>
  <c r="R192" i="11"/>
  <c r="Q192" i="11"/>
  <c r="P192" i="11"/>
  <c r="Z191" i="11"/>
  <c r="Y191" i="11"/>
  <c r="X191" i="11"/>
  <c r="W191" i="11"/>
  <c r="V191" i="11"/>
  <c r="U191" i="11"/>
  <c r="T191" i="11"/>
  <c r="S191" i="11"/>
  <c r="R191" i="11"/>
  <c r="Q191" i="11"/>
  <c r="P191" i="11"/>
  <c r="Z190" i="11"/>
  <c r="Y190" i="11"/>
  <c r="X190" i="11"/>
  <c r="W190" i="11"/>
  <c r="V190" i="11"/>
  <c r="U190" i="11"/>
  <c r="T190" i="11"/>
  <c r="S190" i="11"/>
  <c r="R190" i="11"/>
  <c r="Q190" i="11"/>
  <c r="P190" i="11"/>
  <c r="Z189" i="11"/>
  <c r="Y189" i="11"/>
  <c r="X189" i="11"/>
  <c r="W189" i="11"/>
  <c r="V189" i="11"/>
  <c r="U189" i="11"/>
  <c r="T189" i="11"/>
  <c r="S189" i="11"/>
  <c r="R189" i="11"/>
  <c r="Q189" i="11"/>
  <c r="P189" i="11"/>
  <c r="Z188" i="11"/>
  <c r="Y188" i="11"/>
  <c r="X188" i="11"/>
  <c r="W188" i="11"/>
  <c r="V188" i="11"/>
  <c r="U188" i="11"/>
  <c r="T188" i="11"/>
  <c r="S188" i="11"/>
  <c r="R188" i="11"/>
  <c r="Q188" i="11"/>
  <c r="P188" i="11"/>
  <c r="Z187" i="11"/>
  <c r="Y187" i="11"/>
  <c r="X187" i="11"/>
  <c r="W187" i="11"/>
  <c r="V187" i="11"/>
  <c r="U187" i="11"/>
  <c r="T187" i="11"/>
  <c r="S187" i="11"/>
  <c r="R187" i="11"/>
  <c r="Q187" i="11"/>
  <c r="P187" i="11"/>
  <c r="Z186" i="11"/>
  <c r="Y186" i="11"/>
  <c r="X186" i="11"/>
  <c r="W186" i="11"/>
  <c r="V186" i="11"/>
  <c r="U186" i="11"/>
  <c r="T186" i="11"/>
  <c r="S186" i="11"/>
  <c r="R186" i="11"/>
  <c r="Q186" i="11"/>
  <c r="P186" i="11"/>
  <c r="Z185" i="11"/>
  <c r="Y185" i="11"/>
  <c r="X185" i="11"/>
  <c r="W185" i="11"/>
  <c r="V185" i="11"/>
  <c r="U185" i="11"/>
  <c r="T185" i="11"/>
  <c r="S185" i="11"/>
  <c r="R185" i="11"/>
  <c r="Q185" i="11"/>
  <c r="P185" i="11"/>
  <c r="Z184" i="11"/>
  <c r="Y184" i="11"/>
  <c r="X184" i="11"/>
  <c r="W184" i="11"/>
  <c r="V184" i="11"/>
  <c r="U184" i="11"/>
  <c r="T184" i="11"/>
  <c r="S184" i="11"/>
  <c r="R184" i="11"/>
  <c r="Q184" i="11"/>
  <c r="P184" i="11"/>
  <c r="Z183" i="11"/>
  <c r="Y183" i="11"/>
  <c r="X183" i="11"/>
  <c r="W183" i="11"/>
  <c r="V183" i="11"/>
  <c r="U183" i="11"/>
  <c r="T183" i="11"/>
  <c r="S183" i="11"/>
  <c r="R183" i="11"/>
  <c r="Q183" i="11"/>
  <c r="P183" i="11"/>
  <c r="Z182" i="11"/>
  <c r="Y182" i="11"/>
  <c r="X182" i="11"/>
  <c r="W182" i="11"/>
  <c r="V182" i="11"/>
  <c r="U182" i="11"/>
  <c r="T182" i="11"/>
  <c r="S182" i="11"/>
  <c r="R182" i="11"/>
  <c r="Q182" i="11"/>
  <c r="P182" i="11"/>
  <c r="Z181" i="11"/>
  <c r="Y181" i="11"/>
  <c r="X181" i="11"/>
  <c r="W181" i="11"/>
  <c r="V181" i="11"/>
  <c r="U181" i="11"/>
  <c r="T181" i="11"/>
  <c r="S181" i="11"/>
  <c r="R181" i="11"/>
  <c r="Q181" i="11"/>
  <c r="P181" i="11"/>
  <c r="Z180" i="11"/>
  <c r="Y180" i="11"/>
  <c r="X180" i="11"/>
  <c r="W180" i="11"/>
  <c r="V180" i="11"/>
  <c r="U180" i="11"/>
  <c r="T180" i="11"/>
  <c r="S180" i="11"/>
  <c r="R180" i="11"/>
  <c r="Q180" i="11"/>
  <c r="P180" i="11"/>
  <c r="Z179" i="11"/>
  <c r="Y179" i="11"/>
  <c r="X179" i="11"/>
  <c r="W179" i="11"/>
  <c r="V179" i="11"/>
  <c r="U179" i="11"/>
  <c r="T179" i="11"/>
  <c r="S179" i="11"/>
  <c r="R179" i="11"/>
  <c r="Q179" i="11"/>
  <c r="P179" i="11"/>
  <c r="Z178" i="11"/>
  <c r="Y178" i="11"/>
  <c r="X178" i="11"/>
  <c r="W178" i="11"/>
  <c r="V178" i="11"/>
  <c r="U178" i="11"/>
  <c r="T178" i="11"/>
  <c r="S178" i="11"/>
  <c r="R178" i="11"/>
  <c r="Q178" i="11"/>
  <c r="P178" i="11"/>
  <c r="Z177" i="11"/>
  <c r="Y177" i="11"/>
  <c r="X177" i="11"/>
  <c r="W177" i="11"/>
  <c r="V177" i="11"/>
  <c r="U177" i="11"/>
  <c r="T177" i="11"/>
  <c r="S177" i="11"/>
  <c r="R177" i="11"/>
  <c r="Q177" i="11"/>
  <c r="P177" i="11"/>
  <c r="Z176" i="11"/>
  <c r="Y176" i="11"/>
  <c r="X176" i="11"/>
  <c r="W176" i="11"/>
  <c r="V176" i="11"/>
  <c r="U176" i="11"/>
  <c r="T176" i="11"/>
  <c r="S176" i="11"/>
  <c r="R176" i="11"/>
  <c r="Q176" i="11"/>
  <c r="P176" i="11"/>
  <c r="Z175" i="11"/>
  <c r="Y175" i="11"/>
  <c r="X175" i="11"/>
  <c r="W175" i="11"/>
  <c r="V175" i="11"/>
  <c r="U175" i="11"/>
  <c r="T175" i="11"/>
  <c r="S175" i="11"/>
  <c r="R175" i="11"/>
  <c r="Q175" i="11"/>
  <c r="P175" i="11"/>
  <c r="Z174" i="11"/>
  <c r="Y174" i="11"/>
  <c r="X174" i="11"/>
  <c r="W174" i="11"/>
  <c r="V174" i="11"/>
  <c r="U174" i="11"/>
  <c r="T174" i="11"/>
  <c r="S174" i="11"/>
  <c r="R174" i="11"/>
  <c r="Q174" i="11"/>
  <c r="P174" i="11"/>
  <c r="Z173" i="11"/>
  <c r="Y173" i="11"/>
  <c r="X173" i="11"/>
  <c r="W173" i="11"/>
  <c r="V173" i="11"/>
  <c r="U173" i="11"/>
  <c r="T173" i="11"/>
  <c r="S173" i="11"/>
  <c r="R173" i="11"/>
  <c r="Q173" i="11"/>
  <c r="P173" i="11"/>
  <c r="Z172" i="11"/>
  <c r="Y172" i="11"/>
  <c r="X172" i="11"/>
  <c r="W172" i="11"/>
  <c r="V172" i="11"/>
  <c r="U172" i="11"/>
  <c r="T172" i="11"/>
  <c r="S172" i="11"/>
  <c r="R172" i="11"/>
  <c r="Q172" i="11"/>
  <c r="P172" i="11"/>
  <c r="Z171" i="11"/>
  <c r="Y171" i="11"/>
  <c r="X171" i="11"/>
  <c r="W171" i="11"/>
  <c r="V171" i="11"/>
  <c r="U171" i="11"/>
  <c r="T171" i="11"/>
  <c r="S171" i="11"/>
  <c r="R171" i="11"/>
  <c r="Q171" i="11"/>
  <c r="P171" i="11"/>
  <c r="Z170" i="11"/>
  <c r="Y170" i="11"/>
  <c r="X170" i="11"/>
  <c r="W170" i="11"/>
  <c r="V170" i="11"/>
  <c r="U170" i="11"/>
  <c r="T170" i="11"/>
  <c r="S170" i="11"/>
  <c r="R170" i="11"/>
  <c r="Q170" i="11"/>
  <c r="P170" i="11"/>
  <c r="Z169" i="11"/>
  <c r="Y169" i="11"/>
  <c r="X169" i="11"/>
  <c r="W169" i="11"/>
  <c r="V169" i="11"/>
  <c r="U169" i="11"/>
  <c r="T169" i="11"/>
  <c r="S169" i="11"/>
  <c r="R169" i="11"/>
  <c r="Q169" i="11"/>
  <c r="P169" i="11"/>
  <c r="Z168" i="11"/>
  <c r="Y168" i="11"/>
  <c r="X168" i="11"/>
  <c r="W168" i="11"/>
  <c r="V168" i="11"/>
  <c r="U168" i="11"/>
  <c r="T168" i="11"/>
  <c r="S168" i="11"/>
  <c r="R168" i="11"/>
  <c r="Q168" i="11"/>
  <c r="P168" i="11"/>
  <c r="Z167" i="11"/>
  <c r="Y167" i="11"/>
  <c r="X167" i="11"/>
  <c r="W167" i="11"/>
  <c r="V167" i="11"/>
  <c r="U167" i="11"/>
  <c r="T167" i="11"/>
  <c r="S167" i="11"/>
  <c r="R167" i="11"/>
  <c r="Q167" i="11"/>
  <c r="P167" i="11"/>
  <c r="Z166" i="11"/>
  <c r="Y166" i="11"/>
  <c r="X166" i="11"/>
  <c r="W166" i="11"/>
  <c r="V166" i="11"/>
  <c r="U166" i="11"/>
  <c r="T166" i="11"/>
  <c r="S166" i="11"/>
  <c r="R166" i="11"/>
  <c r="Q166" i="11"/>
  <c r="P166" i="11"/>
  <c r="Z165" i="11"/>
  <c r="Y165" i="11"/>
  <c r="X165" i="11"/>
  <c r="W165" i="11"/>
  <c r="V165" i="11"/>
  <c r="U165" i="11"/>
  <c r="T165" i="11"/>
  <c r="S165" i="11"/>
  <c r="R165" i="11"/>
  <c r="Q165" i="11"/>
  <c r="P165" i="11"/>
  <c r="Z164" i="11"/>
  <c r="Y164" i="11"/>
  <c r="X164" i="11"/>
  <c r="W164" i="11"/>
  <c r="V164" i="11"/>
  <c r="U164" i="11"/>
  <c r="T164" i="11"/>
  <c r="S164" i="11"/>
  <c r="R164" i="11"/>
  <c r="Q164" i="11"/>
  <c r="P164" i="11"/>
  <c r="Z163" i="11"/>
  <c r="Y163" i="11"/>
  <c r="X163" i="11"/>
  <c r="W163" i="11"/>
  <c r="V163" i="11"/>
  <c r="U163" i="11"/>
  <c r="T163" i="11"/>
  <c r="S163" i="11"/>
  <c r="R163" i="11"/>
  <c r="Q163" i="11"/>
  <c r="P163" i="11"/>
  <c r="Z162" i="11"/>
  <c r="Y162" i="11"/>
  <c r="X162" i="11"/>
  <c r="W162" i="11"/>
  <c r="V162" i="11"/>
  <c r="U162" i="11"/>
  <c r="T162" i="11"/>
  <c r="S162" i="11"/>
  <c r="R162" i="11"/>
  <c r="Q162" i="11"/>
  <c r="P162" i="11"/>
  <c r="Z161" i="11"/>
  <c r="Y161" i="11"/>
  <c r="X161" i="11"/>
  <c r="W161" i="11"/>
  <c r="V161" i="11"/>
  <c r="U161" i="11"/>
  <c r="T161" i="11"/>
  <c r="S161" i="11"/>
  <c r="R161" i="11"/>
  <c r="Q161" i="11"/>
  <c r="P161" i="11"/>
  <c r="Z160" i="11"/>
  <c r="Y160" i="11"/>
  <c r="X160" i="11"/>
  <c r="W160" i="11"/>
  <c r="V160" i="11"/>
  <c r="U160" i="11"/>
  <c r="T160" i="11"/>
  <c r="S160" i="11"/>
  <c r="R160" i="11"/>
  <c r="Q160" i="11"/>
  <c r="P160" i="11"/>
  <c r="Z159" i="11"/>
  <c r="Y159" i="11"/>
  <c r="X159" i="11"/>
  <c r="W159" i="11"/>
  <c r="V159" i="11"/>
  <c r="U159" i="11"/>
  <c r="T159" i="11"/>
  <c r="S159" i="11"/>
  <c r="R159" i="11"/>
  <c r="Q159" i="11"/>
  <c r="P159" i="11"/>
  <c r="Z158" i="11"/>
  <c r="Y158" i="11"/>
  <c r="X158" i="11"/>
  <c r="W158" i="11"/>
  <c r="V158" i="11"/>
  <c r="U158" i="11"/>
  <c r="T158" i="11"/>
  <c r="S158" i="11"/>
  <c r="R158" i="11"/>
  <c r="Q158" i="11"/>
  <c r="P158" i="11"/>
  <c r="Z157" i="11"/>
  <c r="Y157" i="11"/>
  <c r="X157" i="11"/>
  <c r="W157" i="11"/>
  <c r="V157" i="11"/>
  <c r="U157" i="11"/>
  <c r="T157" i="11"/>
  <c r="S157" i="11"/>
  <c r="R157" i="11"/>
  <c r="Q157" i="11"/>
  <c r="P157" i="11"/>
  <c r="Z156" i="11"/>
  <c r="Y156" i="11"/>
  <c r="X156" i="11"/>
  <c r="W156" i="11"/>
  <c r="V156" i="11"/>
  <c r="U156" i="11"/>
  <c r="T156" i="11"/>
  <c r="S156" i="11"/>
  <c r="R156" i="11"/>
  <c r="Q156" i="11"/>
  <c r="P156" i="11"/>
  <c r="Z155" i="11"/>
  <c r="Y155" i="11"/>
  <c r="X155" i="11"/>
  <c r="W155" i="11"/>
  <c r="V155" i="11"/>
  <c r="U155" i="11"/>
  <c r="T155" i="11"/>
  <c r="S155" i="11"/>
  <c r="R155" i="11"/>
  <c r="Q155" i="11"/>
  <c r="P155" i="11"/>
  <c r="Z154" i="11"/>
  <c r="Y154" i="11"/>
  <c r="X154" i="11"/>
  <c r="W154" i="11"/>
  <c r="V154" i="11"/>
  <c r="U154" i="11"/>
  <c r="T154" i="11"/>
  <c r="S154" i="11"/>
  <c r="R154" i="11"/>
  <c r="Q154" i="11"/>
  <c r="P154" i="11"/>
  <c r="Z153" i="11"/>
  <c r="Y153" i="11"/>
  <c r="X153" i="11"/>
  <c r="W153" i="11"/>
  <c r="V153" i="11"/>
  <c r="U153" i="11"/>
  <c r="T153" i="11"/>
  <c r="S153" i="11"/>
  <c r="R153" i="11"/>
  <c r="Q153" i="11"/>
  <c r="P153" i="11"/>
  <c r="Z152" i="11"/>
  <c r="Y152" i="11"/>
  <c r="X152" i="11"/>
  <c r="W152" i="11"/>
  <c r="V152" i="11"/>
  <c r="U152" i="11"/>
  <c r="T152" i="11"/>
  <c r="S152" i="11"/>
  <c r="R152" i="11"/>
  <c r="Q152" i="11"/>
  <c r="P152" i="11"/>
  <c r="Z151" i="11"/>
  <c r="Y151" i="11"/>
  <c r="X151" i="11"/>
  <c r="W151" i="11"/>
  <c r="V151" i="11"/>
  <c r="U151" i="11"/>
  <c r="T151" i="11"/>
  <c r="S151" i="11"/>
  <c r="R151" i="11"/>
  <c r="Q151" i="11"/>
  <c r="P151" i="11"/>
  <c r="Z150" i="11"/>
  <c r="Y150" i="11"/>
  <c r="X150" i="11"/>
  <c r="W150" i="11"/>
  <c r="V150" i="11"/>
  <c r="U150" i="11"/>
  <c r="T150" i="11"/>
  <c r="S150" i="11"/>
  <c r="R150" i="11"/>
  <c r="Q150" i="11"/>
  <c r="P150" i="11"/>
  <c r="Z149" i="11"/>
  <c r="Y149" i="11"/>
  <c r="X149" i="11"/>
  <c r="W149" i="11"/>
  <c r="V149" i="11"/>
  <c r="U149" i="11"/>
  <c r="T149" i="11"/>
  <c r="S149" i="11"/>
  <c r="R149" i="11"/>
  <c r="Q149" i="11"/>
  <c r="P149" i="11"/>
  <c r="Z148" i="11"/>
  <c r="Y148" i="11"/>
  <c r="X148" i="11"/>
  <c r="W148" i="11"/>
  <c r="V148" i="11"/>
  <c r="U148" i="11"/>
  <c r="T148" i="11"/>
  <c r="S148" i="11"/>
  <c r="R148" i="11"/>
  <c r="Q148" i="11"/>
  <c r="P148" i="11"/>
  <c r="Z147" i="11"/>
  <c r="Y147" i="11"/>
  <c r="X147" i="11"/>
  <c r="W147" i="11"/>
  <c r="V147" i="11"/>
  <c r="U147" i="11"/>
  <c r="T147" i="11"/>
  <c r="S147" i="11"/>
  <c r="R147" i="11"/>
  <c r="Q147" i="11"/>
  <c r="P147" i="11"/>
  <c r="Z146" i="11"/>
  <c r="Y146" i="11"/>
  <c r="X146" i="11"/>
  <c r="W146" i="11"/>
  <c r="V146" i="11"/>
  <c r="U146" i="11"/>
  <c r="T146" i="11"/>
  <c r="S146" i="11"/>
  <c r="R146" i="11"/>
  <c r="Q146" i="11"/>
  <c r="P146" i="11"/>
  <c r="Z145" i="11"/>
  <c r="Y145" i="11"/>
  <c r="X145" i="11"/>
  <c r="W145" i="11"/>
  <c r="V145" i="11"/>
  <c r="U145" i="11"/>
  <c r="T145" i="11"/>
  <c r="S145" i="11"/>
  <c r="R145" i="11"/>
  <c r="Q145" i="11"/>
  <c r="P145" i="11"/>
  <c r="Z144" i="11"/>
  <c r="Y144" i="11"/>
  <c r="X144" i="11"/>
  <c r="W144" i="11"/>
  <c r="V144" i="11"/>
  <c r="U144" i="11"/>
  <c r="T144" i="11"/>
  <c r="S144" i="11"/>
  <c r="R144" i="11"/>
  <c r="Q144" i="11"/>
  <c r="P144" i="11"/>
  <c r="Z143" i="11"/>
  <c r="Y143" i="11"/>
  <c r="X143" i="11"/>
  <c r="W143" i="11"/>
  <c r="V143" i="11"/>
  <c r="U143" i="11"/>
  <c r="T143" i="11"/>
  <c r="S143" i="11"/>
  <c r="R143" i="11"/>
  <c r="Q143" i="11"/>
  <c r="P143" i="11"/>
  <c r="Z142" i="11"/>
  <c r="Y142" i="11"/>
  <c r="X142" i="11"/>
  <c r="W142" i="11"/>
  <c r="V142" i="11"/>
  <c r="U142" i="11"/>
  <c r="T142" i="11"/>
  <c r="S142" i="11"/>
  <c r="R142" i="11"/>
  <c r="Q142" i="11"/>
  <c r="P142" i="11"/>
  <c r="Z141" i="11"/>
  <c r="Y141" i="11"/>
  <c r="X141" i="11"/>
  <c r="W141" i="11"/>
  <c r="V141" i="11"/>
  <c r="U141" i="11"/>
  <c r="T141" i="11"/>
  <c r="S141" i="11"/>
  <c r="R141" i="11"/>
  <c r="Q141" i="11"/>
  <c r="P141" i="11"/>
  <c r="Z140" i="11"/>
  <c r="Y140" i="11"/>
  <c r="X140" i="11"/>
  <c r="W140" i="11"/>
  <c r="V140" i="11"/>
  <c r="U140" i="11"/>
  <c r="T140" i="11"/>
  <c r="S140" i="11"/>
  <c r="R140" i="11"/>
  <c r="Q140" i="11"/>
  <c r="P140" i="11"/>
  <c r="Z139" i="11"/>
  <c r="Y139" i="11"/>
  <c r="X139" i="11"/>
  <c r="W139" i="11"/>
  <c r="V139" i="11"/>
  <c r="U139" i="11"/>
  <c r="T139" i="11"/>
  <c r="S139" i="11"/>
  <c r="R139" i="11"/>
  <c r="Q139" i="11"/>
  <c r="P139" i="11"/>
  <c r="Z138" i="11"/>
  <c r="Y138" i="11"/>
  <c r="X138" i="11"/>
  <c r="W138" i="11"/>
  <c r="V138" i="11"/>
  <c r="U138" i="11"/>
  <c r="T138" i="11"/>
  <c r="S138" i="11"/>
  <c r="R138" i="11"/>
  <c r="Q138" i="11"/>
  <c r="P138" i="11"/>
  <c r="Z137" i="11"/>
  <c r="Y137" i="11"/>
  <c r="X137" i="11"/>
  <c r="W137" i="11"/>
  <c r="V137" i="11"/>
  <c r="U137" i="11"/>
  <c r="T137" i="11"/>
  <c r="S137" i="11"/>
  <c r="R137" i="11"/>
  <c r="Q137" i="11"/>
  <c r="P137" i="11"/>
  <c r="Z136" i="11"/>
  <c r="Y136" i="11"/>
  <c r="X136" i="11"/>
  <c r="W136" i="11"/>
  <c r="V136" i="11"/>
  <c r="U136" i="11"/>
  <c r="T136" i="11"/>
  <c r="S136" i="11"/>
  <c r="R136" i="11"/>
  <c r="Q136" i="11"/>
  <c r="P136" i="11"/>
  <c r="Z135" i="11"/>
  <c r="Y135" i="11"/>
  <c r="X135" i="11"/>
  <c r="W135" i="11"/>
  <c r="V135" i="11"/>
  <c r="U135" i="11"/>
  <c r="T135" i="11"/>
  <c r="S135" i="11"/>
  <c r="R135" i="11"/>
  <c r="Q135" i="11"/>
  <c r="P135" i="11"/>
  <c r="Z134" i="11"/>
  <c r="Y134" i="11"/>
  <c r="X134" i="11"/>
  <c r="W134" i="11"/>
  <c r="V134" i="11"/>
  <c r="U134" i="11"/>
  <c r="T134" i="11"/>
  <c r="S134" i="11"/>
  <c r="R134" i="11"/>
  <c r="Q134" i="11"/>
  <c r="P134" i="11"/>
  <c r="Z133" i="11"/>
  <c r="Y133" i="11"/>
  <c r="X133" i="11"/>
  <c r="W133" i="11"/>
  <c r="V133" i="11"/>
  <c r="U133" i="11"/>
  <c r="T133" i="11"/>
  <c r="S133" i="11"/>
  <c r="R133" i="11"/>
  <c r="Q133" i="11"/>
  <c r="P133" i="11"/>
  <c r="Z132" i="11"/>
  <c r="Y132" i="11"/>
  <c r="X132" i="11"/>
  <c r="W132" i="11"/>
  <c r="V132" i="11"/>
  <c r="U132" i="11"/>
  <c r="T132" i="11"/>
  <c r="S132" i="11"/>
  <c r="R132" i="11"/>
  <c r="Q132" i="11"/>
  <c r="P132" i="11"/>
  <c r="Z131" i="11"/>
  <c r="Y131" i="11"/>
  <c r="X131" i="11"/>
  <c r="W131" i="11"/>
  <c r="V131" i="11"/>
  <c r="U131" i="11"/>
  <c r="T131" i="11"/>
  <c r="S131" i="11"/>
  <c r="R131" i="11"/>
  <c r="Q131" i="11"/>
  <c r="P131" i="11"/>
  <c r="Z130" i="11"/>
  <c r="Y130" i="11"/>
  <c r="X130" i="11"/>
  <c r="W130" i="11"/>
  <c r="V130" i="11"/>
  <c r="U130" i="11"/>
  <c r="T130" i="11"/>
  <c r="S130" i="11"/>
  <c r="R130" i="11"/>
  <c r="Q130" i="11"/>
  <c r="P130" i="11"/>
  <c r="Z129" i="11"/>
  <c r="Y129" i="11"/>
  <c r="X129" i="11"/>
  <c r="W129" i="11"/>
  <c r="V129" i="11"/>
  <c r="U129" i="11"/>
  <c r="T129" i="11"/>
  <c r="S129" i="11"/>
  <c r="R129" i="11"/>
  <c r="Q129" i="11"/>
  <c r="P129" i="11"/>
  <c r="Z128" i="11"/>
  <c r="Y128" i="11"/>
  <c r="X128" i="11"/>
  <c r="W128" i="11"/>
  <c r="V128" i="11"/>
  <c r="U128" i="11"/>
  <c r="T128" i="11"/>
  <c r="S128" i="11"/>
  <c r="R128" i="11"/>
  <c r="Q128" i="11"/>
  <c r="P128" i="11"/>
  <c r="Z127" i="11"/>
  <c r="Y127" i="11"/>
  <c r="X127" i="11"/>
  <c r="W127" i="11"/>
  <c r="V127" i="11"/>
  <c r="U127" i="11"/>
  <c r="T127" i="11"/>
  <c r="S127" i="11"/>
  <c r="R127" i="11"/>
  <c r="Q127" i="11"/>
  <c r="P127" i="11"/>
  <c r="Z126" i="11"/>
  <c r="Y126" i="11"/>
  <c r="X126" i="11"/>
  <c r="W126" i="11"/>
  <c r="V126" i="11"/>
  <c r="U126" i="11"/>
  <c r="T126" i="11"/>
  <c r="S126" i="11"/>
  <c r="R126" i="11"/>
  <c r="Q126" i="11"/>
  <c r="P126" i="11"/>
  <c r="Z125" i="11"/>
  <c r="Y125" i="11"/>
  <c r="X125" i="11"/>
  <c r="W125" i="11"/>
  <c r="V125" i="11"/>
  <c r="U125" i="11"/>
  <c r="T125" i="11"/>
  <c r="S125" i="11"/>
  <c r="R125" i="11"/>
  <c r="Q125" i="11"/>
  <c r="P125" i="11"/>
  <c r="Z124" i="11"/>
  <c r="Y124" i="11"/>
  <c r="X124" i="11"/>
  <c r="W124" i="11"/>
  <c r="V124" i="11"/>
  <c r="U124" i="11"/>
  <c r="T124" i="11"/>
  <c r="S124" i="11"/>
  <c r="R124" i="11"/>
  <c r="Q124" i="11"/>
  <c r="P124" i="11"/>
  <c r="Z123" i="11"/>
  <c r="Y123" i="11"/>
  <c r="X123" i="11"/>
  <c r="W123" i="11"/>
  <c r="V123" i="11"/>
  <c r="U123" i="11"/>
  <c r="T123" i="11"/>
  <c r="S123" i="11"/>
  <c r="R123" i="11"/>
  <c r="Q123" i="11"/>
  <c r="P123" i="11"/>
  <c r="Z122" i="11"/>
  <c r="Y122" i="11"/>
  <c r="X122" i="11"/>
  <c r="W122" i="11"/>
  <c r="V122" i="11"/>
  <c r="U122" i="11"/>
  <c r="T122" i="11"/>
  <c r="S122" i="11"/>
  <c r="R122" i="11"/>
  <c r="Q122" i="11"/>
  <c r="P122" i="11"/>
  <c r="Z121" i="11"/>
  <c r="Y121" i="11"/>
  <c r="X121" i="11"/>
  <c r="W121" i="11"/>
  <c r="V121" i="11"/>
  <c r="U121" i="11"/>
  <c r="T121" i="11"/>
  <c r="S121" i="11"/>
  <c r="R121" i="11"/>
  <c r="Q121" i="11"/>
  <c r="P121" i="11"/>
  <c r="Z120" i="11"/>
  <c r="Y120" i="11"/>
  <c r="X120" i="11"/>
  <c r="W120" i="11"/>
  <c r="V120" i="11"/>
  <c r="U120" i="11"/>
  <c r="T120" i="11"/>
  <c r="S120" i="11"/>
  <c r="R120" i="11"/>
  <c r="Q120" i="11"/>
  <c r="P120" i="11"/>
  <c r="Z119" i="11"/>
  <c r="Y119" i="11"/>
  <c r="X119" i="11"/>
  <c r="W119" i="11"/>
  <c r="V119" i="11"/>
  <c r="U119" i="11"/>
  <c r="T119" i="11"/>
  <c r="S119" i="11"/>
  <c r="R119" i="11"/>
  <c r="Q119" i="11"/>
  <c r="P119" i="11"/>
  <c r="Z118" i="11"/>
  <c r="Y118" i="11"/>
  <c r="X118" i="11"/>
  <c r="W118" i="11"/>
  <c r="V118" i="11"/>
  <c r="U118" i="11"/>
  <c r="T118" i="11"/>
  <c r="S118" i="11"/>
  <c r="R118" i="11"/>
  <c r="Q118" i="11"/>
  <c r="P118" i="11"/>
  <c r="Z117" i="11"/>
  <c r="Y117" i="11"/>
  <c r="X117" i="11"/>
  <c r="W117" i="11"/>
  <c r="V117" i="11"/>
  <c r="U117" i="11"/>
  <c r="T117" i="11"/>
  <c r="S117" i="11"/>
  <c r="R117" i="11"/>
  <c r="Q117" i="11"/>
  <c r="P117" i="11"/>
  <c r="Z116" i="11"/>
  <c r="Y116" i="11"/>
  <c r="X116" i="11"/>
  <c r="W116" i="11"/>
  <c r="V116" i="11"/>
  <c r="U116" i="11"/>
  <c r="T116" i="11"/>
  <c r="S116" i="11"/>
  <c r="R116" i="11"/>
  <c r="Q116" i="11"/>
  <c r="P116" i="11"/>
  <c r="Z115" i="11"/>
  <c r="Y115" i="11"/>
  <c r="X115" i="11"/>
  <c r="W115" i="11"/>
  <c r="V115" i="11"/>
  <c r="U115" i="11"/>
  <c r="T115" i="11"/>
  <c r="S115" i="11"/>
  <c r="R115" i="11"/>
  <c r="Q115" i="11"/>
  <c r="P115" i="11"/>
  <c r="Z114" i="11"/>
  <c r="Y114" i="11"/>
  <c r="X114" i="11"/>
  <c r="W114" i="11"/>
  <c r="V114" i="11"/>
  <c r="U114" i="11"/>
  <c r="T114" i="11"/>
  <c r="S114" i="11"/>
  <c r="R114" i="11"/>
  <c r="Q114" i="11"/>
  <c r="P114" i="11"/>
  <c r="Z113" i="11"/>
  <c r="Y113" i="11"/>
  <c r="X113" i="11"/>
  <c r="W113" i="11"/>
  <c r="V113" i="11"/>
  <c r="U113" i="11"/>
  <c r="T113" i="11"/>
  <c r="S113" i="11"/>
  <c r="R113" i="11"/>
  <c r="Q113" i="11"/>
  <c r="P113" i="11"/>
  <c r="Z112" i="11"/>
  <c r="Y112" i="11"/>
  <c r="X112" i="11"/>
  <c r="W112" i="11"/>
  <c r="V112" i="11"/>
  <c r="U112" i="11"/>
  <c r="T112" i="11"/>
  <c r="S112" i="11"/>
  <c r="R112" i="11"/>
  <c r="Q112" i="11"/>
  <c r="P112" i="11"/>
  <c r="Z111" i="11"/>
  <c r="Y111" i="11"/>
  <c r="X111" i="11"/>
  <c r="W111" i="11"/>
  <c r="V111" i="11"/>
  <c r="U111" i="11"/>
  <c r="T111" i="11"/>
  <c r="S111" i="11"/>
  <c r="R111" i="11"/>
  <c r="Q111" i="11"/>
  <c r="P111" i="11"/>
  <c r="Z110" i="11"/>
  <c r="Y110" i="11"/>
  <c r="X110" i="11"/>
  <c r="W110" i="11"/>
  <c r="V110" i="11"/>
  <c r="U110" i="11"/>
  <c r="T110" i="11"/>
  <c r="S110" i="11"/>
  <c r="R110" i="11"/>
  <c r="Q110" i="11"/>
  <c r="P110" i="11"/>
  <c r="Z109" i="11"/>
  <c r="Y109" i="11"/>
  <c r="X109" i="11"/>
  <c r="W109" i="11"/>
  <c r="V109" i="11"/>
  <c r="U109" i="11"/>
  <c r="T109" i="11"/>
  <c r="S109" i="11"/>
  <c r="R109" i="11"/>
  <c r="Q109" i="11"/>
  <c r="P109" i="11"/>
  <c r="Z108" i="11"/>
  <c r="Y108" i="11"/>
  <c r="X108" i="11"/>
  <c r="W108" i="11"/>
  <c r="V108" i="11"/>
  <c r="U108" i="11"/>
  <c r="T108" i="11"/>
  <c r="S108" i="11"/>
  <c r="R108" i="11"/>
  <c r="Q108" i="11"/>
  <c r="P108" i="11"/>
  <c r="Z107" i="11"/>
  <c r="Y107" i="11"/>
  <c r="X107" i="11"/>
  <c r="W107" i="11"/>
  <c r="V107" i="11"/>
  <c r="U107" i="11"/>
  <c r="T107" i="11"/>
  <c r="S107" i="11"/>
  <c r="R107" i="11"/>
  <c r="Q107" i="11"/>
  <c r="P107" i="11"/>
  <c r="Z106" i="11"/>
  <c r="Y106" i="11"/>
  <c r="X106" i="11"/>
  <c r="W106" i="11"/>
  <c r="V106" i="11"/>
  <c r="U106" i="11"/>
  <c r="T106" i="11"/>
  <c r="S106" i="11"/>
  <c r="R106" i="11"/>
  <c r="Q106" i="11"/>
  <c r="P106" i="11"/>
  <c r="Z105" i="11"/>
  <c r="Y105" i="11"/>
  <c r="X105" i="11"/>
  <c r="W105" i="11"/>
  <c r="V105" i="11"/>
  <c r="U105" i="11"/>
  <c r="T105" i="11"/>
  <c r="S105" i="11"/>
  <c r="R105" i="11"/>
  <c r="Q105" i="11"/>
  <c r="P105" i="11"/>
  <c r="Z104" i="11"/>
  <c r="Y104" i="11"/>
  <c r="X104" i="11"/>
  <c r="W104" i="11"/>
  <c r="V104" i="11"/>
  <c r="U104" i="11"/>
  <c r="T104" i="11"/>
  <c r="S104" i="11"/>
  <c r="R104" i="11"/>
  <c r="Q104" i="11"/>
  <c r="P104" i="11"/>
  <c r="Z103" i="11"/>
  <c r="Y103" i="11"/>
  <c r="X103" i="11"/>
  <c r="W103" i="11"/>
  <c r="V103" i="11"/>
  <c r="U103" i="11"/>
  <c r="T103" i="11"/>
  <c r="S103" i="11"/>
  <c r="R103" i="11"/>
  <c r="Q103" i="11"/>
  <c r="P103" i="11"/>
  <c r="Z102" i="11"/>
  <c r="Y102" i="11"/>
  <c r="X102" i="11"/>
  <c r="W102" i="11"/>
  <c r="V102" i="11"/>
  <c r="U102" i="11"/>
  <c r="T102" i="11"/>
  <c r="S102" i="11"/>
  <c r="R102" i="11"/>
  <c r="Q102" i="11"/>
  <c r="P102" i="11"/>
  <c r="Z101" i="11"/>
  <c r="Y101" i="11"/>
  <c r="X101" i="11"/>
  <c r="W101" i="11"/>
  <c r="V101" i="11"/>
  <c r="U101" i="11"/>
  <c r="T101" i="11"/>
  <c r="S101" i="11"/>
  <c r="R101" i="11"/>
  <c r="Q101" i="11"/>
  <c r="P101" i="11"/>
  <c r="Z100" i="11"/>
  <c r="Y100" i="11"/>
  <c r="X100" i="11"/>
  <c r="W100" i="11"/>
  <c r="V100" i="11"/>
  <c r="U100" i="11"/>
  <c r="T100" i="11"/>
  <c r="S100" i="11"/>
  <c r="R100" i="11"/>
  <c r="Q100" i="11"/>
  <c r="P100" i="11"/>
  <c r="Z99" i="11"/>
  <c r="Y99" i="11"/>
  <c r="X99" i="11"/>
  <c r="W99" i="11"/>
  <c r="V99" i="11"/>
  <c r="U99" i="11"/>
  <c r="T99" i="11"/>
  <c r="S99" i="11"/>
  <c r="R99" i="11"/>
  <c r="Q99" i="11"/>
  <c r="P99" i="11"/>
  <c r="Z98" i="11"/>
  <c r="Y98" i="11"/>
  <c r="X98" i="11"/>
  <c r="W98" i="11"/>
  <c r="V98" i="11"/>
  <c r="U98" i="11"/>
  <c r="T98" i="11"/>
  <c r="S98" i="11"/>
  <c r="R98" i="11"/>
  <c r="Q98" i="11"/>
  <c r="P98" i="11"/>
  <c r="Z97" i="11"/>
  <c r="Y97" i="11"/>
  <c r="X97" i="11"/>
  <c r="W97" i="11"/>
  <c r="V97" i="11"/>
  <c r="U97" i="11"/>
  <c r="T97" i="11"/>
  <c r="S97" i="11"/>
  <c r="R97" i="11"/>
  <c r="Q97" i="11"/>
  <c r="P97" i="11"/>
  <c r="Z96" i="11"/>
  <c r="Y96" i="11"/>
  <c r="X96" i="11"/>
  <c r="W96" i="11"/>
  <c r="V96" i="11"/>
  <c r="U96" i="11"/>
  <c r="T96" i="11"/>
  <c r="S96" i="11"/>
  <c r="R96" i="11"/>
  <c r="Q96" i="11"/>
  <c r="P96" i="11"/>
  <c r="Z95" i="11"/>
  <c r="Y95" i="11"/>
  <c r="X95" i="11"/>
  <c r="W95" i="11"/>
  <c r="V95" i="11"/>
  <c r="U95" i="11"/>
  <c r="T95" i="11"/>
  <c r="S95" i="11"/>
  <c r="R95" i="11"/>
  <c r="Q95" i="11"/>
  <c r="P95" i="11"/>
  <c r="Z94" i="11"/>
  <c r="Y94" i="11"/>
  <c r="X94" i="11"/>
  <c r="W94" i="11"/>
  <c r="V94" i="11"/>
  <c r="U94" i="11"/>
  <c r="T94" i="11"/>
  <c r="S94" i="11"/>
  <c r="R94" i="11"/>
  <c r="Q94" i="11"/>
  <c r="P94" i="11"/>
  <c r="Z93" i="11"/>
  <c r="Y93" i="11"/>
  <c r="X93" i="11"/>
  <c r="W93" i="11"/>
  <c r="V93" i="11"/>
  <c r="U93" i="11"/>
  <c r="T93" i="11"/>
  <c r="S93" i="11"/>
  <c r="R93" i="11"/>
  <c r="Q93" i="11"/>
  <c r="P93" i="11"/>
  <c r="Z92" i="11"/>
  <c r="Y92" i="11"/>
  <c r="X92" i="11"/>
  <c r="W92" i="11"/>
  <c r="V92" i="11"/>
  <c r="U92" i="11"/>
  <c r="T92" i="11"/>
  <c r="S92" i="11"/>
  <c r="R92" i="11"/>
  <c r="Q92" i="11"/>
  <c r="P92" i="11"/>
  <c r="Z91" i="11"/>
  <c r="Y91" i="11"/>
  <c r="X91" i="11"/>
  <c r="W91" i="11"/>
  <c r="V91" i="11"/>
  <c r="U91" i="11"/>
  <c r="T91" i="11"/>
  <c r="S91" i="11"/>
  <c r="R91" i="11"/>
  <c r="Q91" i="11"/>
  <c r="P91" i="11"/>
  <c r="Z90" i="11"/>
  <c r="Y90" i="11"/>
  <c r="X90" i="11"/>
  <c r="W90" i="11"/>
  <c r="V90" i="11"/>
  <c r="U90" i="11"/>
  <c r="T90" i="11"/>
  <c r="S90" i="11"/>
  <c r="R90" i="11"/>
  <c r="Q90" i="11"/>
  <c r="P90" i="11"/>
  <c r="Z89" i="11"/>
  <c r="Y89" i="11"/>
  <c r="X89" i="11"/>
  <c r="W89" i="11"/>
  <c r="V89" i="11"/>
  <c r="U89" i="11"/>
  <c r="T89" i="11"/>
  <c r="S89" i="11"/>
  <c r="R89" i="11"/>
  <c r="Q89" i="11"/>
  <c r="P89" i="11"/>
  <c r="Z88" i="11"/>
  <c r="Y88" i="11"/>
  <c r="X88" i="11"/>
  <c r="W88" i="11"/>
  <c r="V88" i="11"/>
  <c r="U88" i="11"/>
  <c r="T88" i="11"/>
  <c r="S88" i="11"/>
  <c r="R88" i="11"/>
  <c r="Q88" i="11"/>
  <c r="P88" i="11"/>
  <c r="Z87" i="11"/>
  <c r="Y87" i="11"/>
  <c r="X87" i="11"/>
  <c r="W87" i="11"/>
  <c r="V87" i="11"/>
  <c r="U87" i="11"/>
  <c r="T87" i="11"/>
  <c r="S87" i="11"/>
  <c r="R87" i="11"/>
  <c r="Q87" i="11"/>
  <c r="P87" i="11"/>
  <c r="Z86" i="11"/>
  <c r="Y86" i="11"/>
  <c r="X86" i="11"/>
  <c r="W86" i="11"/>
  <c r="V86" i="11"/>
  <c r="U86" i="11"/>
  <c r="T86" i="11"/>
  <c r="S86" i="11"/>
  <c r="R86" i="11"/>
  <c r="Q86" i="11"/>
  <c r="P86" i="11"/>
  <c r="Z85" i="11"/>
  <c r="Y85" i="11"/>
  <c r="X85" i="11"/>
  <c r="W85" i="11"/>
  <c r="V85" i="11"/>
  <c r="U85" i="11"/>
  <c r="T85" i="11"/>
  <c r="S85" i="11"/>
  <c r="R85" i="11"/>
  <c r="Q85" i="11"/>
  <c r="P85" i="11"/>
  <c r="Z84" i="11"/>
  <c r="Y84" i="11"/>
  <c r="X84" i="11"/>
  <c r="W84" i="11"/>
  <c r="V84" i="11"/>
  <c r="U84" i="11"/>
  <c r="T84" i="11"/>
  <c r="S84" i="11"/>
  <c r="R84" i="11"/>
  <c r="Q84" i="11"/>
  <c r="P84" i="11"/>
  <c r="Z83" i="11"/>
  <c r="Y83" i="11"/>
  <c r="X83" i="11"/>
  <c r="W83" i="11"/>
  <c r="V83" i="11"/>
  <c r="U83" i="11"/>
  <c r="T83" i="11"/>
  <c r="S83" i="11"/>
  <c r="R83" i="11"/>
  <c r="Q83" i="11"/>
  <c r="P83" i="11"/>
  <c r="Z82" i="11"/>
  <c r="Y82" i="11"/>
  <c r="X82" i="11"/>
  <c r="W82" i="11"/>
  <c r="V82" i="11"/>
  <c r="U82" i="11"/>
  <c r="T82" i="11"/>
  <c r="S82" i="11"/>
  <c r="R82" i="11"/>
  <c r="Q82" i="11"/>
  <c r="P82" i="11"/>
  <c r="Z81" i="11"/>
  <c r="Y81" i="11"/>
  <c r="X81" i="11"/>
  <c r="W81" i="11"/>
  <c r="V81" i="11"/>
  <c r="U81" i="11"/>
  <c r="T81" i="11"/>
  <c r="S81" i="11"/>
  <c r="R81" i="11"/>
  <c r="Q81" i="11"/>
  <c r="P81" i="11"/>
  <c r="Z80" i="11"/>
  <c r="Y80" i="11"/>
  <c r="X80" i="11"/>
  <c r="W80" i="11"/>
  <c r="V80" i="11"/>
  <c r="U80" i="11"/>
  <c r="T80" i="11"/>
  <c r="S80" i="11"/>
  <c r="R80" i="11"/>
  <c r="Q80" i="11"/>
  <c r="P80" i="11"/>
  <c r="Z79" i="11"/>
  <c r="Y79" i="11"/>
  <c r="X79" i="11"/>
  <c r="W79" i="11"/>
  <c r="V79" i="11"/>
  <c r="U79" i="11"/>
  <c r="T79" i="11"/>
  <c r="S79" i="11"/>
  <c r="R79" i="11"/>
  <c r="Q79" i="11"/>
  <c r="P79" i="11"/>
  <c r="Z78" i="11"/>
  <c r="Y78" i="11"/>
  <c r="X78" i="11"/>
  <c r="W78" i="11"/>
  <c r="V78" i="11"/>
  <c r="U78" i="11"/>
  <c r="T78" i="11"/>
  <c r="S78" i="11"/>
  <c r="R78" i="11"/>
  <c r="Q78" i="11"/>
  <c r="P78" i="11"/>
  <c r="Z77" i="11"/>
  <c r="Y77" i="11"/>
  <c r="X77" i="11"/>
  <c r="W77" i="11"/>
  <c r="V77" i="11"/>
  <c r="U77" i="11"/>
  <c r="T77" i="11"/>
  <c r="S77" i="11"/>
  <c r="R77" i="11"/>
  <c r="Q77" i="11"/>
  <c r="P77" i="11"/>
  <c r="Z76" i="11"/>
  <c r="Y76" i="11"/>
  <c r="X76" i="11"/>
  <c r="W76" i="11"/>
  <c r="V76" i="11"/>
  <c r="U76" i="11"/>
  <c r="T76" i="11"/>
  <c r="S76" i="11"/>
  <c r="R76" i="11"/>
  <c r="Q76" i="11"/>
  <c r="P76" i="11"/>
  <c r="Z75" i="11"/>
  <c r="Y75" i="11"/>
  <c r="X75" i="11"/>
  <c r="W75" i="11"/>
  <c r="V75" i="11"/>
  <c r="U75" i="11"/>
  <c r="T75" i="11"/>
  <c r="S75" i="11"/>
  <c r="R75" i="11"/>
  <c r="Q75" i="11"/>
  <c r="P75" i="11"/>
  <c r="Z74" i="11"/>
  <c r="Y74" i="11"/>
  <c r="X74" i="11"/>
  <c r="W74" i="11"/>
  <c r="V74" i="11"/>
  <c r="U74" i="11"/>
  <c r="T74" i="11"/>
  <c r="S74" i="11"/>
  <c r="R74" i="11"/>
  <c r="Q74" i="11"/>
  <c r="P74" i="11"/>
  <c r="Z73" i="11"/>
  <c r="Y73" i="11"/>
  <c r="X73" i="11"/>
  <c r="W73" i="11"/>
  <c r="V73" i="11"/>
  <c r="U73" i="11"/>
  <c r="T73" i="11"/>
  <c r="S73" i="11"/>
  <c r="R73" i="11"/>
  <c r="Q73" i="11"/>
  <c r="P73" i="11"/>
  <c r="Z72" i="11"/>
  <c r="Y72" i="11"/>
  <c r="X72" i="11"/>
  <c r="W72" i="11"/>
  <c r="V72" i="11"/>
  <c r="U72" i="11"/>
  <c r="T72" i="11"/>
  <c r="S72" i="11"/>
  <c r="R72" i="11"/>
  <c r="Q72" i="11"/>
  <c r="P72" i="11"/>
  <c r="Z71" i="11"/>
  <c r="Y71" i="11"/>
  <c r="X71" i="11"/>
  <c r="W71" i="11"/>
  <c r="V71" i="11"/>
  <c r="U71" i="11"/>
  <c r="T71" i="11"/>
  <c r="S71" i="11"/>
  <c r="R71" i="11"/>
  <c r="Q71" i="11"/>
  <c r="P71" i="11"/>
  <c r="Z70" i="11"/>
  <c r="Y70" i="11"/>
  <c r="X70" i="11"/>
  <c r="W70" i="11"/>
  <c r="V70" i="11"/>
  <c r="U70" i="11"/>
  <c r="T70" i="11"/>
  <c r="S70" i="11"/>
  <c r="R70" i="11"/>
  <c r="Q70" i="11"/>
  <c r="P70" i="11"/>
  <c r="Z69" i="11"/>
  <c r="Y69" i="11"/>
  <c r="X69" i="11"/>
  <c r="W69" i="11"/>
  <c r="V69" i="11"/>
  <c r="U69" i="11"/>
  <c r="T69" i="11"/>
  <c r="S69" i="11"/>
  <c r="R69" i="11"/>
  <c r="Q69" i="11"/>
  <c r="P69" i="11"/>
  <c r="Z68" i="11"/>
  <c r="Y68" i="11"/>
  <c r="X68" i="11"/>
  <c r="W68" i="11"/>
  <c r="V68" i="11"/>
  <c r="U68" i="11"/>
  <c r="T68" i="11"/>
  <c r="S68" i="11"/>
  <c r="R68" i="11"/>
  <c r="Q68" i="11"/>
  <c r="P68" i="11"/>
  <c r="Z67" i="11"/>
  <c r="Y67" i="11"/>
  <c r="X67" i="11"/>
  <c r="W67" i="11"/>
  <c r="V67" i="11"/>
  <c r="U67" i="11"/>
  <c r="T67" i="11"/>
  <c r="S67" i="11"/>
  <c r="R67" i="11"/>
  <c r="Q67" i="11"/>
  <c r="P67" i="11"/>
  <c r="Z66" i="11"/>
  <c r="Y66" i="11"/>
  <c r="X66" i="11"/>
  <c r="W66" i="11"/>
  <c r="V66" i="11"/>
  <c r="U66" i="11"/>
  <c r="T66" i="11"/>
  <c r="S66" i="11"/>
  <c r="R66" i="11"/>
  <c r="Q66" i="11"/>
  <c r="P66" i="11"/>
  <c r="Z65" i="11"/>
  <c r="Y65" i="11"/>
  <c r="X65" i="11"/>
  <c r="W65" i="11"/>
  <c r="V65" i="11"/>
  <c r="U65" i="11"/>
  <c r="T65" i="11"/>
  <c r="S65" i="11"/>
  <c r="R65" i="11"/>
  <c r="Q65" i="11"/>
  <c r="P65" i="11"/>
  <c r="Z64" i="11"/>
  <c r="Y64" i="11"/>
  <c r="X64" i="11"/>
  <c r="W64" i="11"/>
  <c r="V64" i="11"/>
  <c r="U64" i="11"/>
  <c r="T64" i="11"/>
  <c r="S64" i="11"/>
  <c r="R64" i="11"/>
  <c r="Q64" i="11"/>
  <c r="P64" i="11"/>
  <c r="Z63" i="11"/>
  <c r="Y63" i="11"/>
  <c r="X63" i="11"/>
  <c r="W63" i="11"/>
  <c r="V63" i="11"/>
  <c r="U63" i="11"/>
  <c r="T63" i="11"/>
  <c r="S63" i="11"/>
  <c r="R63" i="11"/>
  <c r="Q63" i="11"/>
  <c r="P63" i="11"/>
  <c r="Z62" i="11"/>
  <c r="Y62" i="11"/>
  <c r="X62" i="11"/>
  <c r="W62" i="11"/>
  <c r="V62" i="11"/>
  <c r="U62" i="11"/>
  <c r="T62" i="11"/>
  <c r="S62" i="11"/>
  <c r="R62" i="11"/>
  <c r="Q62" i="11"/>
  <c r="P62" i="11"/>
  <c r="Z61" i="11"/>
  <c r="Y61" i="11"/>
  <c r="X61" i="11"/>
  <c r="W61" i="11"/>
  <c r="V61" i="11"/>
  <c r="U61" i="11"/>
  <c r="T61" i="11"/>
  <c r="S61" i="11"/>
  <c r="R61" i="11"/>
  <c r="Q61" i="11"/>
  <c r="P61" i="11"/>
  <c r="Z60" i="11"/>
  <c r="Y60" i="11"/>
  <c r="X60" i="11"/>
  <c r="W60" i="11"/>
  <c r="V60" i="11"/>
  <c r="U60" i="11"/>
  <c r="T60" i="11"/>
  <c r="S60" i="11"/>
  <c r="R60" i="11"/>
  <c r="Q60" i="11"/>
  <c r="P60" i="11"/>
  <c r="Z59" i="11"/>
  <c r="Y59" i="11"/>
  <c r="X59" i="11"/>
  <c r="W59" i="11"/>
  <c r="V59" i="11"/>
  <c r="U59" i="11"/>
  <c r="T59" i="11"/>
  <c r="S59" i="11"/>
  <c r="R59" i="11"/>
  <c r="Q59" i="11"/>
  <c r="P59" i="11"/>
  <c r="Z58" i="11"/>
  <c r="Y58" i="11"/>
  <c r="X58" i="11"/>
  <c r="W58" i="11"/>
  <c r="V58" i="11"/>
  <c r="U58" i="11"/>
  <c r="T58" i="11"/>
  <c r="S58" i="11"/>
  <c r="R58" i="11"/>
  <c r="Q58" i="11"/>
  <c r="P58" i="11"/>
  <c r="Z57" i="11"/>
  <c r="Y57" i="11"/>
  <c r="X57" i="11"/>
  <c r="W57" i="11"/>
  <c r="V57" i="11"/>
  <c r="U57" i="11"/>
  <c r="T57" i="11"/>
  <c r="S57" i="11"/>
  <c r="R57" i="11"/>
  <c r="Q57" i="11"/>
  <c r="P57" i="11"/>
  <c r="Z56" i="11"/>
  <c r="Y56" i="11"/>
  <c r="X56" i="11"/>
  <c r="W56" i="11"/>
  <c r="V56" i="11"/>
  <c r="U56" i="11"/>
  <c r="T56" i="11"/>
  <c r="S56" i="11"/>
  <c r="R56" i="11"/>
  <c r="Q56" i="11"/>
  <c r="P56" i="11"/>
  <c r="Z55" i="11"/>
  <c r="Y55" i="11"/>
  <c r="X55" i="11"/>
  <c r="W55" i="11"/>
  <c r="V55" i="11"/>
  <c r="U55" i="11"/>
  <c r="T55" i="11"/>
  <c r="S55" i="11"/>
  <c r="R55" i="11"/>
  <c r="Q55" i="11"/>
  <c r="P55" i="11"/>
  <c r="Z54" i="11"/>
  <c r="Y54" i="11"/>
  <c r="X54" i="11"/>
  <c r="W54" i="11"/>
  <c r="V54" i="11"/>
  <c r="U54" i="11"/>
  <c r="T54" i="11"/>
  <c r="S54" i="11"/>
  <c r="R54" i="11"/>
  <c r="Q54" i="11"/>
  <c r="P54" i="11"/>
  <c r="Z53" i="11"/>
  <c r="Y53" i="11"/>
  <c r="X53" i="11"/>
  <c r="W53" i="11"/>
  <c r="V53" i="11"/>
  <c r="U53" i="11"/>
  <c r="T53" i="11"/>
  <c r="S53" i="11"/>
  <c r="R53" i="11"/>
  <c r="Q53" i="11"/>
  <c r="P53" i="11"/>
  <c r="Z52" i="11"/>
  <c r="Y52" i="11"/>
  <c r="X52" i="11"/>
  <c r="W52" i="11"/>
  <c r="V52" i="11"/>
  <c r="U52" i="11"/>
  <c r="T52" i="11"/>
  <c r="S52" i="11"/>
  <c r="R52" i="11"/>
  <c r="Q52" i="11"/>
  <c r="P52" i="11"/>
  <c r="Z51" i="11"/>
  <c r="Y51" i="11"/>
  <c r="X51" i="11"/>
  <c r="W51" i="11"/>
  <c r="V51" i="11"/>
  <c r="U51" i="11"/>
  <c r="T51" i="11"/>
  <c r="S51" i="11"/>
  <c r="R51" i="11"/>
  <c r="Q51" i="11"/>
  <c r="P51" i="11"/>
  <c r="Z50" i="11"/>
  <c r="Y50" i="11"/>
  <c r="X50" i="11"/>
  <c r="W50" i="11"/>
  <c r="V50" i="11"/>
  <c r="U50" i="11"/>
  <c r="T50" i="11"/>
  <c r="S50" i="11"/>
  <c r="R50" i="11"/>
  <c r="Q50" i="11"/>
  <c r="P50" i="11"/>
  <c r="Z49" i="11"/>
  <c r="Y49" i="11"/>
  <c r="X49" i="11"/>
  <c r="W49" i="11"/>
  <c r="V49" i="11"/>
  <c r="U49" i="11"/>
  <c r="T49" i="11"/>
  <c r="S49" i="11"/>
  <c r="R49" i="11"/>
  <c r="Q49" i="11"/>
  <c r="P49" i="11"/>
  <c r="Z48" i="11"/>
  <c r="Y48" i="11"/>
  <c r="X48" i="11"/>
  <c r="W48" i="11"/>
  <c r="V48" i="11"/>
  <c r="U48" i="11"/>
  <c r="T48" i="11"/>
  <c r="S48" i="11"/>
  <c r="R48" i="11"/>
  <c r="Q48" i="11"/>
  <c r="P48" i="11"/>
  <c r="Z47" i="11"/>
  <c r="Y47" i="11"/>
  <c r="X47" i="11"/>
  <c r="W47" i="11"/>
  <c r="V47" i="11"/>
  <c r="U47" i="11"/>
  <c r="T47" i="11"/>
  <c r="S47" i="11"/>
  <c r="R47" i="11"/>
  <c r="Q47" i="11"/>
  <c r="P47" i="11"/>
  <c r="Z46" i="11"/>
  <c r="Y46" i="11"/>
  <c r="X46" i="11"/>
  <c r="W46" i="11"/>
  <c r="V46" i="11"/>
  <c r="U46" i="11"/>
  <c r="T46" i="11"/>
  <c r="S46" i="11"/>
  <c r="R46" i="11"/>
  <c r="Q46" i="11"/>
  <c r="P46" i="11"/>
  <c r="Z45" i="11"/>
  <c r="Y45" i="11"/>
  <c r="X45" i="11"/>
  <c r="W45" i="11"/>
  <c r="V45" i="11"/>
  <c r="U45" i="11"/>
  <c r="T45" i="11"/>
  <c r="S45" i="11"/>
  <c r="R45" i="11"/>
  <c r="Q45" i="11"/>
  <c r="P45" i="11"/>
  <c r="Z44" i="11"/>
  <c r="Y44" i="11"/>
  <c r="X44" i="11"/>
  <c r="W44" i="11"/>
  <c r="V44" i="11"/>
  <c r="U44" i="11"/>
  <c r="T44" i="11"/>
  <c r="S44" i="11"/>
  <c r="R44" i="11"/>
  <c r="Q44" i="11"/>
  <c r="P44" i="11"/>
  <c r="Z43" i="11"/>
  <c r="Y43" i="11"/>
  <c r="X43" i="11"/>
  <c r="W43" i="11"/>
  <c r="V43" i="11"/>
  <c r="U43" i="11"/>
  <c r="T43" i="11"/>
  <c r="S43" i="11"/>
  <c r="R43" i="11"/>
  <c r="Q43" i="11"/>
  <c r="P43" i="11"/>
  <c r="Z42" i="11"/>
  <c r="Y42" i="11"/>
  <c r="X42" i="11"/>
  <c r="W42" i="11"/>
  <c r="V42" i="11"/>
  <c r="U42" i="11"/>
  <c r="T42" i="11"/>
  <c r="S42" i="11"/>
  <c r="R42" i="11"/>
  <c r="Q42" i="11"/>
  <c r="P42" i="11"/>
  <c r="Z41" i="11"/>
  <c r="Y41" i="11"/>
  <c r="X41" i="11"/>
  <c r="W41" i="11"/>
  <c r="V41" i="11"/>
  <c r="U41" i="11"/>
  <c r="T41" i="11"/>
  <c r="S41" i="11"/>
  <c r="R41" i="11"/>
  <c r="Q41" i="11"/>
  <c r="P41" i="11"/>
  <c r="Z40" i="11"/>
  <c r="Y40" i="11"/>
  <c r="X40" i="11"/>
  <c r="W40" i="11"/>
  <c r="V40" i="11"/>
  <c r="U40" i="11"/>
  <c r="T40" i="11"/>
  <c r="S40" i="11"/>
  <c r="R40" i="11"/>
  <c r="Q40" i="11"/>
  <c r="P40" i="11"/>
  <c r="Z39" i="11"/>
  <c r="Y39" i="11"/>
  <c r="X39" i="11"/>
  <c r="W39" i="11"/>
  <c r="V39" i="11"/>
  <c r="U39" i="11"/>
  <c r="T39" i="11"/>
  <c r="S39" i="11"/>
  <c r="R39" i="11"/>
  <c r="Q39" i="11"/>
  <c r="P39" i="11"/>
  <c r="Z38" i="11"/>
  <c r="Y38" i="11"/>
  <c r="X38" i="11"/>
  <c r="W38" i="11"/>
  <c r="V38" i="11"/>
  <c r="U38" i="11"/>
  <c r="T38" i="11"/>
  <c r="S38" i="11"/>
  <c r="R38" i="11"/>
  <c r="Q38" i="11"/>
  <c r="P38" i="11"/>
  <c r="Z37" i="11"/>
  <c r="Y37" i="11"/>
  <c r="X37" i="11"/>
  <c r="W37" i="11"/>
  <c r="V37" i="11"/>
  <c r="U37" i="11"/>
  <c r="T37" i="11"/>
  <c r="S37" i="11"/>
  <c r="R37" i="11"/>
  <c r="Q37" i="11"/>
  <c r="P37" i="11"/>
  <c r="Z36" i="11"/>
  <c r="Y36" i="11"/>
  <c r="X36" i="11"/>
  <c r="W36" i="11"/>
  <c r="V36" i="11"/>
  <c r="U36" i="11"/>
  <c r="T36" i="11"/>
  <c r="S36" i="11"/>
  <c r="R36" i="11"/>
  <c r="Q36" i="11"/>
  <c r="P36" i="11"/>
  <c r="Z35" i="11"/>
  <c r="Y35" i="11"/>
  <c r="X35" i="11"/>
  <c r="W35" i="11"/>
  <c r="V35" i="11"/>
  <c r="U35" i="11"/>
  <c r="T35" i="11"/>
  <c r="S35" i="11"/>
  <c r="R35" i="11"/>
  <c r="Q35" i="11"/>
  <c r="P35" i="11"/>
  <c r="Z34" i="11"/>
  <c r="Y34" i="11"/>
  <c r="X34" i="11"/>
  <c r="W34" i="11"/>
  <c r="V34" i="11"/>
  <c r="U34" i="11"/>
  <c r="T34" i="11"/>
  <c r="S34" i="11"/>
  <c r="R34" i="11"/>
  <c r="Q34" i="11"/>
  <c r="P34" i="11"/>
  <c r="Z33" i="11"/>
  <c r="Y33" i="11"/>
  <c r="X33" i="11"/>
  <c r="W33" i="11"/>
  <c r="V33" i="11"/>
  <c r="U33" i="11"/>
  <c r="T33" i="11"/>
  <c r="S33" i="11"/>
  <c r="R33" i="11"/>
  <c r="Q33" i="11"/>
  <c r="P33" i="11"/>
  <c r="Z32" i="11"/>
  <c r="Y32" i="11"/>
  <c r="X32" i="11"/>
  <c r="W32" i="11"/>
  <c r="V32" i="11"/>
  <c r="U32" i="11"/>
  <c r="T32" i="11"/>
  <c r="S32" i="11"/>
  <c r="R32" i="11"/>
  <c r="Q32" i="11"/>
  <c r="P32" i="11"/>
  <c r="Z31" i="11"/>
  <c r="Y31" i="11"/>
  <c r="X31" i="11"/>
  <c r="W31" i="11"/>
  <c r="V31" i="11"/>
  <c r="U31" i="11"/>
  <c r="T31" i="11"/>
  <c r="S31" i="11"/>
  <c r="R31" i="11"/>
  <c r="Q31" i="11"/>
  <c r="P31" i="11"/>
  <c r="Z30" i="11"/>
  <c r="Y30" i="11"/>
  <c r="X30" i="11"/>
  <c r="W30" i="11"/>
  <c r="V30" i="11"/>
  <c r="U30" i="11"/>
  <c r="T30" i="11"/>
  <c r="S30" i="11"/>
  <c r="R30" i="11"/>
  <c r="Q30" i="11"/>
  <c r="P30" i="11"/>
  <c r="Z29" i="11"/>
  <c r="Y29" i="11"/>
  <c r="X29" i="11"/>
  <c r="W29" i="11"/>
  <c r="V29" i="11"/>
  <c r="U29" i="11"/>
  <c r="T29" i="11"/>
  <c r="S29" i="11"/>
  <c r="R29" i="11"/>
  <c r="Q29" i="11"/>
  <c r="P29" i="11"/>
  <c r="Z28" i="11"/>
  <c r="Y28" i="11"/>
  <c r="X28" i="11"/>
  <c r="W28" i="11"/>
  <c r="V28" i="11"/>
  <c r="U28" i="11"/>
  <c r="T28" i="11"/>
  <c r="S28" i="11"/>
  <c r="R28" i="11"/>
  <c r="Q28" i="11"/>
  <c r="P28" i="11"/>
  <c r="Z27" i="11"/>
  <c r="Y27" i="11"/>
  <c r="X27" i="11"/>
  <c r="W27" i="11"/>
  <c r="V27" i="11"/>
  <c r="U27" i="11"/>
  <c r="T27" i="11"/>
  <c r="S27" i="11"/>
  <c r="R27" i="11"/>
  <c r="Q27" i="11"/>
  <c r="P27" i="11"/>
  <c r="Z26" i="11"/>
  <c r="Y26" i="11"/>
  <c r="X26" i="11"/>
  <c r="W26" i="11"/>
  <c r="V26" i="11"/>
  <c r="U26" i="11"/>
  <c r="T26" i="11"/>
  <c r="S26" i="11"/>
  <c r="R26" i="11"/>
  <c r="Q26" i="11"/>
  <c r="P26" i="11"/>
  <c r="Z25" i="11"/>
  <c r="Y25" i="11"/>
  <c r="X25" i="11"/>
  <c r="W25" i="11"/>
  <c r="V25" i="11"/>
  <c r="U25" i="11"/>
  <c r="T25" i="11"/>
  <c r="S25" i="11"/>
  <c r="R25" i="11"/>
  <c r="Q25" i="11"/>
  <c r="P25" i="11"/>
  <c r="Z24" i="11"/>
  <c r="Y24" i="11"/>
  <c r="X24" i="11"/>
  <c r="W24" i="11"/>
  <c r="V24" i="11"/>
  <c r="U24" i="11"/>
  <c r="T24" i="11"/>
  <c r="S24" i="11"/>
  <c r="R24" i="11"/>
  <c r="Q24" i="11"/>
  <c r="P24" i="11"/>
  <c r="Z23" i="11"/>
  <c r="Y23" i="11"/>
  <c r="X23" i="11"/>
  <c r="W23" i="11"/>
  <c r="V23" i="11"/>
  <c r="U23" i="11"/>
  <c r="T23" i="11"/>
  <c r="S23" i="11"/>
  <c r="R23" i="11"/>
  <c r="Q23" i="11"/>
  <c r="P23" i="11"/>
  <c r="Z22" i="11"/>
  <c r="Y22" i="11"/>
  <c r="X22" i="11"/>
  <c r="W22" i="11"/>
  <c r="V22" i="11"/>
  <c r="U22" i="11"/>
  <c r="T22" i="11"/>
  <c r="S22" i="11"/>
  <c r="R22" i="11"/>
  <c r="Q22" i="11"/>
  <c r="P22" i="11"/>
  <c r="Z21" i="11"/>
  <c r="Y21" i="11"/>
  <c r="X21" i="11"/>
  <c r="W21" i="11"/>
  <c r="V21" i="11"/>
  <c r="U21" i="11"/>
  <c r="T21" i="11"/>
  <c r="S21" i="11"/>
  <c r="R21" i="11"/>
  <c r="Q21" i="11"/>
  <c r="P21" i="11"/>
  <c r="Z20" i="11"/>
  <c r="Y20" i="11"/>
  <c r="X20" i="11"/>
  <c r="W20" i="11"/>
  <c r="V20" i="11"/>
  <c r="U20" i="11"/>
  <c r="T20" i="11"/>
  <c r="S20" i="11"/>
  <c r="R20" i="11"/>
  <c r="Q20" i="11"/>
  <c r="P20" i="11"/>
  <c r="Z19" i="11"/>
  <c r="Y19" i="11"/>
  <c r="X19" i="11"/>
  <c r="W19" i="11"/>
  <c r="V19" i="11"/>
  <c r="U19" i="11"/>
  <c r="T19" i="11"/>
  <c r="S19" i="11"/>
  <c r="R19" i="11"/>
  <c r="Q19" i="11"/>
  <c r="P19" i="11"/>
  <c r="Z18" i="11"/>
  <c r="Y18" i="11"/>
  <c r="X18" i="11"/>
  <c r="W18" i="11"/>
  <c r="V18" i="11"/>
  <c r="U18" i="11"/>
  <c r="T18" i="11"/>
  <c r="S18" i="11"/>
  <c r="R18" i="11"/>
  <c r="Q18" i="11"/>
  <c r="P18" i="11"/>
  <c r="Z17" i="11"/>
  <c r="Y17" i="11"/>
  <c r="X17" i="11"/>
  <c r="W17" i="11"/>
  <c r="V17" i="11"/>
  <c r="U17" i="11"/>
  <c r="T17" i="11"/>
  <c r="S17" i="11"/>
  <c r="R17" i="11"/>
  <c r="Q17" i="11"/>
  <c r="P17" i="11"/>
  <c r="Z16" i="11"/>
  <c r="Y16" i="11"/>
  <c r="X16" i="11"/>
  <c r="W16" i="11"/>
  <c r="V16" i="11"/>
  <c r="U16" i="11"/>
  <c r="T16" i="11"/>
  <c r="S16" i="11"/>
  <c r="R16" i="11"/>
  <c r="Q16" i="11"/>
  <c r="P16" i="11"/>
  <c r="Z15" i="11"/>
  <c r="Y15" i="11"/>
  <c r="X15" i="11"/>
  <c r="W15" i="11"/>
  <c r="V15" i="11"/>
  <c r="U15" i="11"/>
  <c r="T15" i="11"/>
  <c r="S15" i="11"/>
  <c r="R15" i="11"/>
  <c r="Q15" i="11"/>
  <c r="P15" i="11"/>
  <c r="Z14" i="11"/>
  <c r="Y14" i="11"/>
  <c r="X14" i="11"/>
  <c r="W14" i="11"/>
  <c r="V14" i="11"/>
  <c r="U14" i="11"/>
  <c r="T14" i="11"/>
  <c r="S14" i="11"/>
  <c r="R14" i="11"/>
  <c r="Q14" i="11"/>
  <c r="P14" i="11"/>
  <c r="Z13" i="11"/>
  <c r="Y13" i="11"/>
  <c r="X13" i="11"/>
  <c r="W13" i="11"/>
  <c r="V13" i="11"/>
  <c r="U13" i="11"/>
  <c r="T13" i="11"/>
  <c r="S13" i="11"/>
  <c r="R13" i="11"/>
  <c r="Q13" i="11"/>
  <c r="P13" i="11"/>
  <c r="Z12" i="11"/>
  <c r="Y12" i="11"/>
  <c r="X12" i="11"/>
  <c r="W12" i="11"/>
  <c r="V12" i="11"/>
  <c r="U12" i="11"/>
  <c r="T12" i="11"/>
  <c r="S12" i="11"/>
  <c r="R12" i="11"/>
  <c r="Q12" i="11"/>
  <c r="P12" i="11"/>
  <c r="Z11" i="11"/>
  <c r="Y11" i="11"/>
  <c r="X11" i="11"/>
  <c r="W11" i="11"/>
  <c r="V11" i="11"/>
  <c r="U11" i="11"/>
  <c r="T11" i="11"/>
  <c r="S11" i="11"/>
  <c r="R11" i="11"/>
  <c r="Q11" i="11"/>
  <c r="P11" i="11"/>
  <c r="Z10" i="11"/>
  <c r="Y10" i="11"/>
  <c r="X10" i="11"/>
  <c r="W10" i="11"/>
  <c r="V10" i="11"/>
  <c r="U10" i="11"/>
  <c r="T10" i="11"/>
  <c r="S10" i="11"/>
  <c r="R10" i="11"/>
  <c r="Q10" i="11"/>
  <c r="P10" i="11"/>
  <c r="Z9" i="11"/>
  <c r="Y9" i="11"/>
  <c r="X9" i="11"/>
  <c r="W9" i="11"/>
  <c r="V9" i="11"/>
  <c r="U9" i="11"/>
  <c r="T9" i="11"/>
  <c r="S9" i="11"/>
  <c r="R9" i="11"/>
  <c r="Q9" i="11"/>
  <c r="P9" i="11"/>
  <c r="Z8" i="11"/>
  <c r="Y8" i="11"/>
  <c r="X8" i="11"/>
  <c r="W8" i="11"/>
  <c r="V8" i="11"/>
  <c r="U8" i="11"/>
  <c r="T8" i="11"/>
  <c r="S8" i="11"/>
  <c r="R8" i="11"/>
  <c r="Q8" i="11"/>
  <c r="P8" i="11"/>
  <c r="Z7" i="11"/>
  <c r="Y7" i="11"/>
  <c r="X7" i="11"/>
  <c r="W7" i="11"/>
  <c r="V7" i="11"/>
  <c r="U7" i="11"/>
  <c r="T7" i="11"/>
  <c r="S7" i="11"/>
  <c r="R7" i="11"/>
  <c r="Q7" i="11"/>
  <c r="P7" i="11"/>
  <c r="Z6" i="11"/>
  <c r="Y6" i="11"/>
  <c r="X6" i="11"/>
  <c r="W6" i="11"/>
  <c r="V6" i="11"/>
  <c r="U6" i="11"/>
  <c r="T6" i="11"/>
  <c r="S6" i="11"/>
  <c r="R6" i="11"/>
  <c r="Q6" i="11"/>
  <c r="P6" i="11"/>
  <c r="Z5" i="11"/>
  <c r="Y5" i="11"/>
  <c r="X5" i="11"/>
  <c r="W5" i="11"/>
  <c r="V5" i="11"/>
  <c r="U5" i="11"/>
  <c r="T5" i="11"/>
  <c r="S5" i="11"/>
  <c r="R5" i="11"/>
  <c r="Q5" i="11"/>
  <c r="P5" i="11"/>
  <c r="Z4" i="11"/>
  <c r="Y4" i="11"/>
  <c r="X4" i="11"/>
  <c r="W4" i="11"/>
  <c r="V4" i="11"/>
  <c r="U4" i="11"/>
  <c r="T4" i="11"/>
  <c r="S4" i="11"/>
  <c r="R4" i="11"/>
  <c r="Q4" i="11"/>
  <c r="P4" i="11"/>
  <c r="Z3" i="11"/>
  <c r="Y3" i="11"/>
  <c r="X3" i="11"/>
  <c r="W3" i="11"/>
  <c r="V3" i="11"/>
  <c r="U3" i="11"/>
  <c r="T3" i="11"/>
  <c r="S3" i="11"/>
  <c r="R3" i="11"/>
  <c r="Q3" i="11"/>
  <c r="P3" i="11"/>
  <c r="F103" i="10"/>
  <c r="E103" i="10"/>
  <c r="D103" i="10"/>
  <c r="C103" i="10"/>
  <c r="B103" i="10"/>
  <c r="F102" i="10"/>
  <c r="E102" i="10"/>
  <c r="D102" i="10"/>
  <c r="C102" i="10"/>
  <c r="B102" i="10"/>
  <c r="F101" i="10"/>
  <c r="E101" i="10"/>
  <c r="D101" i="10"/>
  <c r="C101" i="10"/>
  <c r="B101" i="10"/>
  <c r="F100" i="10"/>
  <c r="E100" i="10"/>
  <c r="D100" i="10"/>
  <c r="C100" i="10"/>
  <c r="B100" i="10"/>
  <c r="F99" i="10"/>
  <c r="E99" i="10"/>
  <c r="D99" i="10"/>
  <c r="C99" i="10"/>
  <c r="B99" i="10"/>
  <c r="F98" i="10"/>
  <c r="E98" i="10"/>
  <c r="D98" i="10"/>
  <c r="C98" i="10"/>
  <c r="B98" i="10"/>
  <c r="F97" i="10"/>
  <c r="E97" i="10"/>
  <c r="D97" i="10"/>
  <c r="C97" i="10"/>
  <c r="B97" i="10"/>
  <c r="F96" i="10"/>
  <c r="E96" i="10"/>
  <c r="D96" i="10"/>
  <c r="C96" i="10"/>
  <c r="B96" i="10"/>
  <c r="F95" i="10"/>
  <c r="E95" i="10"/>
  <c r="D95" i="10"/>
  <c r="C95" i="10"/>
  <c r="B95" i="10"/>
  <c r="F94" i="10"/>
  <c r="E94" i="10"/>
  <c r="D94" i="10"/>
  <c r="C94" i="10"/>
  <c r="B94" i="10"/>
  <c r="F93" i="10"/>
  <c r="E93" i="10"/>
  <c r="D93" i="10"/>
  <c r="C93" i="10"/>
  <c r="B93" i="10"/>
  <c r="F92" i="10"/>
  <c r="E92" i="10"/>
  <c r="D92" i="10"/>
  <c r="C92" i="10"/>
  <c r="B92" i="10"/>
  <c r="F91" i="10"/>
  <c r="E91" i="10"/>
  <c r="D91" i="10"/>
  <c r="C91" i="10"/>
  <c r="B91" i="10"/>
  <c r="F90" i="10"/>
  <c r="E90" i="10"/>
  <c r="D90" i="10"/>
  <c r="C90" i="10"/>
  <c r="B90" i="10"/>
  <c r="F89" i="10"/>
  <c r="E89" i="10"/>
  <c r="D89" i="10"/>
  <c r="C89" i="10"/>
  <c r="B89" i="10"/>
  <c r="F88" i="10"/>
  <c r="E88" i="10"/>
  <c r="D88" i="10"/>
  <c r="C88" i="10"/>
  <c r="B88" i="10"/>
  <c r="F87" i="10"/>
  <c r="E87" i="10"/>
  <c r="D87" i="10"/>
  <c r="C87" i="10"/>
  <c r="B87" i="10"/>
  <c r="F86" i="10"/>
  <c r="E86" i="10"/>
  <c r="D86" i="10"/>
  <c r="C86" i="10"/>
  <c r="B86" i="10"/>
  <c r="F85" i="10"/>
  <c r="E85" i="10"/>
  <c r="D85" i="10"/>
  <c r="C85" i="10"/>
  <c r="B85" i="10"/>
  <c r="F84" i="10"/>
  <c r="E84" i="10"/>
  <c r="D84" i="10"/>
  <c r="C84" i="10"/>
  <c r="B84" i="10"/>
  <c r="F83" i="10"/>
  <c r="E83" i="10"/>
  <c r="D83" i="10"/>
  <c r="C83" i="10"/>
  <c r="B83" i="10"/>
  <c r="F82" i="10"/>
  <c r="E82" i="10"/>
  <c r="D82" i="10"/>
  <c r="C82" i="10"/>
  <c r="B82" i="10"/>
  <c r="F81" i="10"/>
  <c r="E81" i="10"/>
  <c r="D81" i="10"/>
  <c r="C81" i="10"/>
  <c r="B81" i="10"/>
  <c r="F80" i="10"/>
  <c r="E80" i="10"/>
  <c r="D80" i="10"/>
  <c r="C80" i="10"/>
  <c r="B80" i="10"/>
  <c r="F79" i="10"/>
  <c r="E79" i="10"/>
  <c r="D79" i="10"/>
  <c r="C79" i="10"/>
  <c r="B79" i="10"/>
  <c r="F78" i="10"/>
  <c r="E78" i="10"/>
  <c r="D78" i="10"/>
  <c r="C78" i="10"/>
  <c r="B78" i="10"/>
  <c r="F77" i="10"/>
  <c r="E77" i="10"/>
  <c r="D77" i="10"/>
  <c r="C77" i="10"/>
  <c r="B77" i="10"/>
  <c r="F76" i="10"/>
  <c r="E76" i="10"/>
  <c r="D76" i="10"/>
  <c r="C76" i="10"/>
  <c r="B76" i="10"/>
  <c r="F75" i="10"/>
  <c r="E75" i="10"/>
  <c r="D75" i="10"/>
  <c r="C75" i="10"/>
  <c r="B75" i="10"/>
  <c r="F74" i="10"/>
  <c r="E74" i="10"/>
  <c r="D74" i="10"/>
  <c r="C74" i="10"/>
  <c r="B74" i="10"/>
  <c r="F73" i="10"/>
  <c r="E73" i="10"/>
  <c r="D73" i="10"/>
  <c r="C73" i="10"/>
  <c r="B73" i="10"/>
  <c r="F72" i="10"/>
  <c r="E72" i="10"/>
  <c r="D72" i="10"/>
  <c r="C72" i="10"/>
  <c r="B72" i="10"/>
  <c r="F71" i="10"/>
  <c r="E71" i="10"/>
  <c r="D71" i="10"/>
  <c r="C71" i="10"/>
  <c r="B71" i="10"/>
  <c r="F70" i="10"/>
  <c r="E70" i="10"/>
  <c r="D70" i="10"/>
  <c r="C70" i="10"/>
  <c r="B70" i="10"/>
  <c r="F69" i="10"/>
  <c r="E69" i="10"/>
  <c r="D69" i="10"/>
  <c r="C69" i="10"/>
  <c r="B69" i="10"/>
  <c r="F68" i="10"/>
  <c r="E68" i="10"/>
  <c r="D68" i="10"/>
  <c r="C68" i="10"/>
  <c r="B68" i="10"/>
  <c r="F67" i="10"/>
  <c r="E67" i="10"/>
  <c r="D67" i="10"/>
  <c r="C67" i="10"/>
  <c r="B67" i="10"/>
  <c r="F66" i="10"/>
  <c r="E66" i="10"/>
  <c r="D66" i="10"/>
  <c r="C66" i="10"/>
  <c r="B66" i="10"/>
  <c r="F65" i="10"/>
  <c r="E65" i="10"/>
  <c r="D65" i="10"/>
  <c r="C65" i="10"/>
  <c r="B65" i="10"/>
  <c r="F64" i="10"/>
  <c r="E64" i="10"/>
  <c r="D64" i="10"/>
  <c r="C64" i="10"/>
  <c r="B64" i="10"/>
  <c r="F63" i="10"/>
  <c r="E63" i="10"/>
  <c r="D63" i="10"/>
  <c r="C63" i="10"/>
  <c r="B63" i="10"/>
  <c r="F62" i="10"/>
  <c r="E62" i="10"/>
  <c r="D62" i="10"/>
  <c r="C62" i="10"/>
  <c r="B62" i="10"/>
  <c r="F61" i="10"/>
  <c r="E61" i="10"/>
  <c r="D61" i="10"/>
  <c r="C61" i="10"/>
  <c r="B61" i="10"/>
  <c r="F60" i="10"/>
  <c r="E60" i="10"/>
  <c r="D60" i="10"/>
  <c r="C60" i="10"/>
  <c r="B60" i="10"/>
  <c r="F59" i="10"/>
  <c r="E59" i="10"/>
  <c r="D59" i="10"/>
  <c r="C59" i="10"/>
  <c r="B59" i="10"/>
  <c r="F58" i="10"/>
  <c r="E58" i="10"/>
  <c r="D58" i="10"/>
  <c r="C58" i="10"/>
  <c r="B58" i="10"/>
  <c r="F57" i="10"/>
  <c r="E57" i="10"/>
  <c r="D57" i="10"/>
  <c r="C57" i="10"/>
  <c r="B57" i="10"/>
  <c r="F56" i="10"/>
  <c r="E56" i="10"/>
  <c r="D56" i="10"/>
  <c r="C56" i="10"/>
  <c r="B56" i="10"/>
  <c r="F55" i="10"/>
  <c r="E55" i="10"/>
  <c r="D55" i="10"/>
  <c r="C55" i="10"/>
  <c r="B55" i="10"/>
  <c r="F54" i="10"/>
  <c r="E54" i="10"/>
  <c r="D54" i="10"/>
  <c r="C54" i="10"/>
  <c r="B54" i="10"/>
  <c r="F53" i="10"/>
  <c r="E53" i="10"/>
  <c r="D53" i="10"/>
  <c r="C53" i="10"/>
  <c r="B53" i="10"/>
  <c r="F52" i="10"/>
  <c r="E52" i="10"/>
  <c r="D52" i="10"/>
  <c r="C52" i="10"/>
  <c r="B52" i="10"/>
  <c r="F51" i="10"/>
  <c r="E51" i="10"/>
  <c r="D51" i="10"/>
  <c r="C51" i="10"/>
  <c r="B51" i="10"/>
  <c r="F50" i="10"/>
  <c r="E50" i="10"/>
  <c r="D50" i="10"/>
  <c r="C50" i="10"/>
  <c r="B50" i="10"/>
  <c r="F49" i="10"/>
  <c r="E49" i="10"/>
  <c r="D49" i="10"/>
  <c r="C49" i="10"/>
  <c r="B49" i="10"/>
  <c r="F48" i="10"/>
  <c r="E48" i="10"/>
  <c r="D48" i="10"/>
  <c r="C48" i="10"/>
  <c r="B48" i="10"/>
  <c r="F47" i="10"/>
  <c r="E47" i="10"/>
  <c r="D47" i="10"/>
  <c r="C47" i="10"/>
  <c r="B47" i="10"/>
  <c r="F46" i="10"/>
  <c r="E46" i="10"/>
  <c r="D46" i="10"/>
  <c r="C46" i="10"/>
  <c r="B46" i="10"/>
  <c r="F45" i="10"/>
  <c r="E45" i="10"/>
  <c r="D45" i="10"/>
  <c r="C45" i="10"/>
  <c r="B45" i="10"/>
  <c r="F44" i="10"/>
  <c r="E44" i="10"/>
  <c r="D44" i="10"/>
  <c r="C44" i="10"/>
  <c r="B44" i="10"/>
  <c r="F43" i="10"/>
  <c r="E43" i="10"/>
  <c r="D43" i="10"/>
  <c r="C43" i="10"/>
  <c r="B43" i="10"/>
  <c r="F42" i="10"/>
  <c r="E42" i="10"/>
  <c r="D42" i="10"/>
  <c r="C42" i="10"/>
  <c r="B42" i="10"/>
  <c r="F41" i="10"/>
  <c r="E41" i="10"/>
  <c r="D41" i="10"/>
  <c r="C41" i="10"/>
  <c r="B41" i="10"/>
  <c r="F40" i="10"/>
  <c r="E40" i="10"/>
  <c r="D40" i="10"/>
  <c r="C40" i="10"/>
  <c r="B40" i="10"/>
  <c r="F39" i="10"/>
  <c r="E39" i="10"/>
  <c r="D39" i="10"/>
  <c r="C39" i="10"/>
  <c r="B39" i="10"/>
  <c r="F38" i="10"/>
  <c r="E38" i="10"/>
  <c r="D38" i="10"/>
  <c r="C38" i="10"/>
  <c r="B38" i="10"/>
  <c r="F37" i="10"/>
  <c r="E37" i="10"/>
  <c r="D37" i="10"/>
  <c r="C37" i="10"/>
  <c r="B37" i="10"/>
  <c r="F36" i="10"/>
  <c r="E36" i="10"/>
  <c r="D36" i="10"/>
  <c r="C36" i="10"/>
  <c r="B36" i="10"/>
  <c r="F35" i="10"/>
  <c r="E35" i="10"/>
  <c r="D35" i="10"/>
  <c r="C35" i="10"/>
  <c r="B35" i="10"/>
  <c r="F34" i="10"/>
  <c r="E34" i="10"/>
  <c r="D34" i="10"/>
  <c r="C34" i="10"/>
  <c r="B34" i="10"/>
  <c r="F33" i="10"/>
  <c r="E33" i="10"/>
  <c r="D33" i="10"/>
  <c r="C33" i="10"/>
  <c r="B33" i="10"/>
  <c r="F32" i="10"/>
  <c r="E32" i="10"/>
  <c r="D32" i="10"/>
  <c r="C32" i="10"/>
  <c r="B32" i="10"/>
  <c r="F31" i="10"/>
  <c r="E31" i="10"/>
  <c r="D31" i="10"/>
  <c r="C31" i="10"/>
  <c r="B31" i="10"/>
  <c r="F30" i="10"/>
  <c r="E30" i="10"/>
  <c r="D30" i="10"/>
  <c r="C30" i="10"/>
  <c r="B30" i="10"/>
  <c r="F29" i="10"/>
  <c r="E29" i="10"/>
  <c r="D29" i="10"/>
  <c r="C29" i="10"/>
  <c r="B29" i="10"/>
  <c r="F28" i="10"/>
  <c r="E28" i="10"/>
  <c r="D28" i="10"/>
  <c r="C28" i="10"/>
  <c r="B28" i="10"/>
  <c r="F27" i="10"/>
  <c r="E27" i="10"/>
  <c r="D27" i="10"/>
  <c r="C27" i="10"/>
  <c r="B27" i="10"/>
  <c r="F26" i="10"/>
  <c r="E26" i="10"/>
  <c r="D26" i="10"/>
  <c r="C26" i="10"/>
  <c r="B26" i="10"/>
  <c r="F25" i="10"/>
  <c r="E25" i="10"/>
  <c r="D25" i="10"/>
  <c r="C25" i="10"/>
  <c r="B25" i="10"/>
  <c r="F24" i="10"/>
  <c r="E24" i="10"/>
  <c r="D24" i="10"/>
  <c r="C24" i="10"/>
  <c r="B24" i="10"/>
  <c r="F23" i="10"/>
  <c r="E23" i="10"/>
  <c r="D23" i="10"/>
  <c r="C23" i="10"/>
  <c r="B23" i="10"/>
  <c r="F22" i="10"/>
  <c r="E22" i="10"/>
  <c r="D22" i="10"/>
  <c r="C22" i="10"/>
  <c r="B22" i="10"/>
  <c r="F21" i="10"/>
  <c r="E21" i="10"/>
  <c r="D21" i="10"/>
  <c r="C21" i="10"/>
  <c r="B21" i="10"/>
  <c r="F20" i="10"/>
  <c r="E20" i="10"/>
  <c r="D20" i="10"/>
  <c r="C20" i="10"/>
  <c r="B20" i="10"/>
  <c r="F19" i="10"/>
  <c r="E19" i="10"/>
  <c r="D19" i="10"/>
  <c r="C19" i="10"/>
  <c r="B19" i="10"/>
  <c r="F18" i="10"/>
  <c r="E18" i="10"/>
  <c r="D18" i="10"/>
  <c r="C18" i="10"/>
  <c r="B18" i="10"/>
  <c r="F17" i="10"/>
  <c r="E17" i="10"/>
  <c r="D17" i="10"/>
  <c r="C17" i="10"/>
  <c r="B17" i="10"/>
  <c r="F16" i="10"/>
  <c r="E16" i="10"/>
  <c r="D16" i="10"/>
  <c r="C16" i="10"/>
  <c r="B16" i="10"/>
  <c r="F15" i="10"/>
  <c r="E15" i="10"/>
  <c r="D15" i="10"/>
  <c r="C15" i="10"/>
  <c r="B15" i="10"/>
  <c r="F14" i="10"/>
  <c r="E14" i="10"/>
  <c r="D14" i="10"/>
  <c r="C14" i="10"/>
  <c r="B14" i="10"/>
  <c r="F13" i="10"/>
  <c r="E13" i="10"/>
  <c r="D13" i="10"/>
  <c r="C13" i="10"/>
  <c r="B13" i="10"/>
  <c r="F12" i="10"/>
  <c r="E12" i="10"/>
  <c r="D12" i="10"/>
  <c r="C12" i="10"/>
  <c r="B12" i="10"/>
  <c r="F11" i="10"/>
  <c r="E11" i="10"/>
  <c r="D11" i="10"/>
  <c r="C11" i="10"/>
  <c r="B11" i="10"/>
  <c r="F10" i="10"/>
  <c r="E10" i="10"/>
  <c r="D10" i="10"/>
  <c r="C10" i="10"/>
  <c r="B10" i="10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I512" i="9"/>
  <c r="H512" i="9"/>
  <c r="K3" i="9"/>
  <c r="J3" i="9"/>
  <c r="E3" i="9"/>
  <c r="D3" i="9"/>
  <c r="P513" i="8"/>
  <c r="O513" i="8"/>
  <c r="N513" i="8"/>
  <c r="M513" i="8"/>
  <c r="L513" i="8"/>
  <c r="P512" i="8"/>
  <c r="O512" i="8"/>
  <c r="N512" i="8"/>
  <c r="M512" i="8"/>
  <c r="L512" i="8"/>
  <c r="P511" i="8"/>
  <c r="O511" i="8"/>
  <c r="N511" i="8"/>
  <c r="M511" i="8"/>
  <c r="L511" i="8"/>
  <c r="P510" i="8"/>
  <c r="O510" i="8"/>
  <c r="N510" i="8"/>
  <c r="M510" i="8"/>
  <c r="L510" i="8"/>
  <c r="P509" i="8"/>
  <c r="O509" i="8"/>
  <c r="N509" i="8"/>
  <c r="M509" i="8"/>
  <c r="L509" i="8"/>
  <c r="P508" i="8"/>
  <c r="O508" i="8"/>
  <c r="N508" i="8"/>
  <c r="M508" i="8"/>
  <c r="L508" i="8"/>
  <c r="P507" i="8"/>
  <c r="O507" i="8"/>
  <c r="N507" i="8"/>
  <c r="M507" i="8"/>
  <c r="L507" i="8"/>
  <c r="P506" i="8"/>
  <c r="O506" i="8"/>
  <c r="N506" i="8"/>
  <c r="M506" i="8"/>
  <c r="L506" i="8"/>
  <c r="P505" i="8"/>
  <c r="O505" i="8"/>
  <c r="N505" i="8"/>
  <c r="M505" i="8"/>
  <c r="L505" i="8"/>
  <c r="P504" i="8"/>
  <c r="O504" i="8"/>
  <c r="N504" i="8"/>
  <c r="M504" i="8"/>
  <c r="L504" i="8"/>
  <c r="P503" i="8"/>
  <c r="O503" i="8"/>
  <c r="N503" i="8"/>
  <c r="M503" i="8"/>
  <c r="L503" i="8"/>
  <c r="P502" i="8"/>
  <c r="O502" i="8"/>
  <c r="N502" i="8"/>
  <c r="M502" i="8"/>
  <c r="L502" i="8"/>
  <c r="P501" i="8"/>
  <c r="O501" i="8"/>
  <c r="N501" i="8"/>
  <c r="M501" i="8"/>
  <c r="L501" i="8"/>
  <c r="P500" i="8"/>
  <c r="O500" i="8"/>
  <c r="N500" i="8"/>
  <c r="M500" i="8"/>
  <c r="L500" i="8"/>
  <c r="P499" i="8"/>
  <c r="O499" i="8"/>
  <c r="N499" i="8"/>
  <c r="M499" i="8"/>
  <c r="L499" i="8"/>
  <c r="P498" i="8"/>
  <c r="O498" i="8"/>
  <c r="N498" i="8"/>
  <c r="M498" i="8"/>
  <c r="L498" i="8"/>
  <c r="P497" i="8"/>
  <c r="O497" i="8"/>
  <c r="N497" i="8"/>
  <c r="M497" i="8"/>
  <c r="L497" i="8"/>
  <c r="P496" i="8"/>
  <c r="O496" i="8"/>
  <c r="N496" i="8"/>
  <c r="M496" i="8"/>
  <c r="L496" i="8"/>
  <c r="P495" i="8"/>
  <c r="O495" i="8"/>
  <c r="N495" i="8"/>
  <c r="M495" i="8"/>
  <c r="L495" i="8"/>
  <c r="P494" i="8"/>
  <c r="O494" i="8"/>
  <c r="N494" i="8"/>
  <c r="M494" i="8"/>
  <c r="L494" i="8"/>
  <c r="P493" i="8"/>
  <c r="O493" i="8"/>
  <c r="N493" i="8"/>
  <c r="M493" i="8"/>
  <c r="L493" i="8"/>
  <c r="P492" i="8"/>
  <c r="O492" i="8"/>
  <c r="N492" i="8"/>
  <c r="M492" i="8"/>
  <c r="L492" i="8"/>
  <c r="P491" i="8"/>
  <c r="O491" i="8"/>
  <c r="N491" i="8"/>
  <c r="M491" i="8"/>
  <c r="L491" i="8"/>
  <c r="P490" i="8"/>
  <c r="O490" i="8"/>
  <c r="N490" i="8"/>
  <c r="M490" i="8"/>
  <c r="L490" i="8"/>
  <c r="P489" i="8"/>
  <c r="O489" i="8"/>
  <c r="N489" i="8"/>
  <c r="M489" i="8"/>
  <c r="L489" i="8"/>
  <c r="P488" i="8"/>
  <c r="O488" i="8"/>
  <c r="N488" i="8"/>
  <c r="M488" i="8"/>
  <c r="L488" i="8"/>
  <c r="P487" i="8"/>
  <c r="O487" i="8"/>
  <c r="N487" i="8"/>
  <c r="M487" i="8"/>
  <c r="L487" i="8"/>
  <c r="P486" i="8"/>
  <c r="O486" i="8"/>
  <c r="N486" i="8"/>
  <c r="M486" i="8"/>
  <c r="L486" i="8"/>
  <c r="P485" i="8"/>
  <c r="O485" i="8"/>
  <c r="N485" i="8"/>
  <c r="M485" i="8"/>
  <c r="L485" i="8"/>
  <c r="P484" i="8"/>
  <c r="O484" i="8"/>
  <c r="N484" i="8"/>
  <c r="M484" i="8"/>
  <c r="L484" i="8"/>
  <c r="P483" i="8"/>
  <c r="O483" i="8"/>
  <c r="N483" i="8"/>
  <c r="M483" i="8"/>
  <c r="L483" i="8"/>
  <c r="P482" i="8"/>
  <c r="O482" i="8"/>
  <c r="N482" i="8"/>
  <c r="M482" i="8"/>
  <c r="L482" i="8"/>
  <c r="P481" i="8"/>
  <c r="O481" i="8"/>
  <c r="N481" i="8"/>
  <c r="M481" i="8"/>
  <c r="L481" i="8"/>
  <c r="P480" i="8"/>
  <c r="O480" i="8"/>
  <c r="N480" i="8"/>
  <c r="M480" i="8"/>
  <c r="L480" i="8"/>
  <c r="P479" i="8"/>
  <c r="O479" i="8"/>
  <c r="N479" i="8"/>
  <c r="M479" i="8"/>
  <c r="L479" i="8"/>
  <c r="P478" i="8"/>
  <c r="O478" i="8"/>
  <c r="N478" i="8"/>
  <c r="M478" i="8"/>
  <c r="L478" i="8"/>
  <c r="P477" i="8"/>
  <c r="O477" i="8"/>
  <c r="N477" i="8"/>
  <c r="M477" i="8"/>
  <c r="L477" i="8"/>
  <c r="P476" i="8"/>
  <c r="O476" i="8"/>
  <c r="N476" i="8"/>
  <c r="M476" i="8"/>
  <c r="L476" i="8"/>
  <c r="P475" i="8"/>
  <c r="O475" i="8"/>
  <c r="N475" i="8"/>
  <c r="M475" i="8"/>
  <c r="L475" i="8"/>
  <c r="P474" i="8"/>
  <c r="O474" i="8"/>
  <c r="N474" i="8"/>
  <c r="M474" i="8"/>
  <c r="L474" i="8"/>
  <c r="P473" i="8"/>
  <c r="O473" i="8"/>
  <c r="N473" i="8"/>
  <c r="M473" i="8"/>
  <c r="L473" i="8"/>
  <c r="P472" i="8"/>
  <c r="O472" i="8"/>
  <c r="N472" i="8"/>
  <c r="M472" i="8"/>
  <c r="L472" i="8"/>
  <c r="P471" i="8"/>
  <c r="O471" i="8"/>
  <c r="N471" i="8"/>
  <c r="M471" i="8"/>
  <c r="L471" i="8"/>
  <c r="P470" i="8"/>
  <c r="O470" i="8"/>
  <c r="N470" i="8"/>
  <c r="M470" i="8"/>
  <c r="L470" i="8"/>
  <c r="P469" i="8"/>
  <c r="O469" i="8"/>
  <c r="N469" i="8"/>
  <c r="M469" i="8"/>
  <c r="L469" i="8"/>
  <c r="P468" i="8"/>
  <c r="O468" i="8"/>
  <c r="N468" i="8"/>
  <c r="M468" i="8"/>
  <c r="L468" i="8"/>
  <c r="P467" i="8"/>
  <c r="O467" i="8"/>
  <c r="N467" i="8"/>
  <c r="M467" i="8"/>
  <c r="L467" i="8"/>
  <c r="P466" i="8"/>
  <c r="O466" i="8"/>
  <c r="N466" i="8"/>
  <c r="M466" i="8"/>
  <c r="L466" i="8"/>
  <c r="P465" i="8"/>
  <c r="O465" i="8"/>
  <c r="N465" i="8"/>
  <c r="M465" i="8"/>
  <c r="L465" i="8"/>
  <c r="P464" i="8"/>
  <c r="O464" i="8"/>
  <c r="N464" i="8"/>
  <c r="M464" i="8"/>
  <c r="L464" i="8"/>
  <c r="P463" i="8"/>
  <c r="O463" i="8"/>
  <c r="N463" i="8"/>
  <c r="M463" i="8"/>
  <c r="L463" i="8"/>
  <c r="P462" i="8"/>
  <c r="O462" i="8"/>
  <c r="N462" i="8"/>
  <c r="M462" i="8"/>
  <c r="L462" i="8"/>
  <c r="Q462" i="8" s="1"/>
  <c r="P461" i="8"/>
  <c r="O461" i="8"/>
  <c r="N461" i="8"/>
  <c r="M461" i="8"/>
  <c r="L461" i="8"/>
  <c r="Q461" i="8" s="1"/>
  <c r="P460" i="8"/>
  <c r="O460" i="8"/>
  <c r="N460" i="8"/>
  <c r="M460" i="8"/>
  <c r="L460" i="8"/>
  <c r="P459" i="8"/>
  <c r="O459" i="8"/>
  <c r="N459" i="8"/>
  <c r="M459" i="8"/>
  <c r="L459" i="8"/>
  <c r="P458" i="8"/>
  <c r="O458" i="8"/>
  <c r="N458" i="8"/>
  <c r="M458" i="8"/>
  <c r="L458" i="8"/>
  <c r="P457" i="8"/>
  <c r="O457" i="8"/>
  <c r="N457" i="8"/>
  <c r="M457" i="8"/>
  <c r="L457" i="8"/>
  <c r="P456" i="8"/>
  <c r="O456" i="8"/>
  <c r="N456" i="8"/>
  <c r="M456" i="8"/>
  <c r="L456" i="8"/>
  <c r="P455" i="8"/>
  <c r="O455" i="8"/>
  <c r="N455" i="8"/>
  <c r="M455" i="8"/>
  <c r="L455" i="8"/>
  <c r="P454" i="8"/>
  <c r="O454" i="8"/>
  <c r="N454" i="8"/>
  <c r="M454" i="8"/>
  <c r="L454" i="8"/>
  <c r="Q454" i="8" s="1"/>
  <c r="P453" i="8"/>
  <c r="O453" i="8"/>
  <c r="N453" i="8"/>
  <c r="M453" i="8"/>
  <c r="L453" i="8"/>
  <c r="Q453" i="8" s="1"/>
  <c r="P452" i="8"/>
  <c r="O452" i="8"/>
  <c r="N452" i="8"/>
  <c r="M452" i="8"/>
  <c r="L452" i="8"/>
  <c r="P451" i="8"/>
  <c r="O451" i="8"/>
  <c r="N451" i="8"/>
  <c r="M451" i="8"/>
  <c r="L451" i="8"/>
  <c r="P450" i="8"/>
  <c r="O450" i="8"/>
  <c r="N450" i="8"/>
  <c r="M450" i="8"/>
  <c r="L450" i="8"/>
  <c r="P449" i="8"/>
  <c r="O449" i="8"/>
  <c r="N449" i="8"/>
  <c r="M449" i="8"/>
  <c r="L449" i="8"/>
  <c r="P448" i="8"/>
  <c r="O448" i="8"/>
  <c r="N448" i="8"/>
  <c r="M448" i="8"/>
  <c r="L448" i="8"/>
  <c r="P447" i="8"/>
  <c r="O447" i="8"/>
  <c r="N447" i="8"/>
  <c r="M447" i="8"/>
  <c r="L447" i="8"/>
  <c r="P446" i="8"/>
  <c r="O446" i="8"/>
  <c r="N446" i="8"/>
  <c r="M446" i="8"/>
  <c r="L446" i="8"/>
  <c r="P445" i="8"/>
  <c r="O445" i="8"/>
  <c r="N445" i="8"/>
  <c r="M445" i="8"/>
  <c r="L445" i="8"/>
  <c r="P444" i="8"/>
  <c r="O444" i="8"/>
  <c r="N444" i="8"/>
  <c r="M444" i="8"/>
  <c r="L444" i="8"/>
  <c r="P443" i="8"/>
  <c r="O443" i="8"/>
  <c r="N443" i="8"/>
  <c r="M443" i="8"/>
  <c r="L443" i="8"/>
  <c r="P442" i="8"/>
  <c r="O442" i="8"/>
  <c r="N442" i="8"/>
  <c r="M442" i="8"/>
  <c r="L442" i="8"/>
  <c r="P441" i="8"/>
  <c r="O441" i="8"/>
  <c r="N441" i="8"/>
  <c r="M441" i="8"/>
  <c r="L441" i="8"/>
  <c r="P440" i="8"/>
  <c r="O440" i="8"/>
  <c r="N440" i="8"/>
  <c r="M440" i="8"/>
  <c r="L440" i="8"/>
  <c r="P439" i="8"/>
  <c r="O439" i="8"/>
  <c r="N439" i="8"/>
  <c r="M439" i="8"/>
  <c r="L439" i="8"/>
  <c r="P438" i="8"/>
  <c r="O438" i="8"/>
  <c r="N438" i="8"/>
  <c r="M438" i="8"/>
  <c r="L438" i="8"/>
  <c r="P437" i="8"/>
  <c r="O437" i="8"/>
  <c r="N437" i="8"/>
  <c r="M437" i="8"/>
  <c r="L437" i="8"/>
  <c r="P436" i="8"/>
  <c r="O436" i="8"/>
  <c r="N436" i="8"/>
  <c r="M436" i="8"/>
  <c r="L436" i="8"/>
  <c r="P435" i="8"/>
  <c r="O435" i="8"/>
  <c r="N435" i="8"/>
  <c r="M435" i="8"/>
  <c r="L435" i="8"/>
  <c r="P434" i="8"/>
  <c r="O434" i="8"/>
  <c r="N434" i="8"/>
  <c r="M434" i="8"/>
  <c r="L434" i="8"/>
  <c r="P433" i="8"/>
  <c r="O433" i="8"/>
  <c r="N433" i="8"/>
  <c r="M433" i="8"/>
  <c r="L433" i="8"/>
  <c r="P432" i="8"/>
  <c r="O432" i="8"/>
  <c r="N432" i="8"/>
  <c r="M432" i="8"/>
  <c r="L432" i="8"/>
  <c r="P431" i="8"/>
  <c r="O431" i="8"/>
  <c r="N431" i="8"/>
  <c r="M431" i="8"/>
  <c r="L431" i="8"/>
  <c r="P430" i="8"/>
  <c r="O430" i="8"/>
  <c r="N430" i="8"/>
  <c r="M430" i="8"/>
  <c r="L430" i="8"/>
  <c r="Q430" i="8" s="1"/>
  <c r="P429" i="8"/>
  <c r="O429" i="8"/>
  <c r="N429" i="8"/>
  <c r="M429" i="8"/>
  <c r="L429" i="8"/>
  <c r="P428" i="8"/>
  <c r="O428" i="8"/>
  <c r="N428" i="8"/>
  <c r="M428" i="8"/>
  <c r="L428" i="8"/>
  <c r="P427" i="8"/>
  <c r="O427" i="8"/>
  <c r="N427" i="8"/>
  <c r="M427" i="8"/>
  <c r="L427" i="8"/>
  <c r="P426" i="8"/>
  <c r="O426" i="8"/>
  <c r="N426" i="8"/>
  <c r="M426" i="8"/>
  <c r="L426" i="8"/>
  <c r="P425" i="8"/>
  <c r="O425" i="8"/>
  <c r="N425" i="8"/>
  <c r="M425" i="8"/>
  <c r="L425" i="8"/>
  <c r="P424" i="8"/>
  <c r="O424" i="8"/>
  <c r="N424" i="8"/>
  <c r="M424" i="8"/>
  <c r="L424" i="8"/>
  <c r="P423" i="8"/>
  <c r="O423" i="8"/>
  <c r="N423" i="8"/>
  <c r="M423" i="8"/>
  <c r="L423" i="8"/>
  <c r="P422" i="8"/>
  <c r="O422" i="8"/>
  <c r="N422" i="8"/>
  <c r="M422" i="8"/>
  <c r="L422" i="8"/>
  <c r="Q422" i="8" s="1"/>
  <c r="P421" i="8"/>
  <c r="O421" i="8"/>
  <c r="N421" i="8"/>
  <c r="M421" i="8"/>
  <c r="L421" i="8"/>
  <c r="P420" i="8"/>
  <c r="O420" i="8"/>
  <c r="N420" i="8"/>
  <c r="M420" i="8"/>
  <c r="L420" i="8"/>
  <c r="P419" i="8"/>
  <c r="O419" i="8"/>
  <c r="N419" i="8"/>
  <c r="M419" i="8"/>
  <c r="L419" i="8"/>
  <c r="P418" i="8"/>
  <c r="O418" i="8"/>
  <c r="N418" i="8"/>
  <c r="M418" i="8"/>
  <c r="L418" i="8"/>
  <c r="P417" i="8"/>
  <c r="O417" i="8"/>
  <c r="N417" i="8"/>
  <c r="M417" i="8"/>
  <c r="L417" i="8"/>
  <c r="P416" i="8"/>
  <c r="O416" i="8"/>
  <c r="N416" i="8"/>
  <c r="M416" i="8"/>
  <c r="L416" i="8"/>
  <c r="P415" i="8"/>
  <c r="O415" i="8"/>
  <c r="N415" i="8"/>
  <c r="M415" i="8"/>
  <c r="L415" i="8"/>
  <c r="P414" i="8"/>
  <c r="O414" i="8"/>
  <c r="N414" i="8"/>
  <c r="M414" i="8"/>
  <c r="L414" i="8"/>
  <c r="P413" i="8"/>
  <c r="O413" i="8"/>
  <c r="N413" i="8"/>
  <c r="M413" i="8"/>
  <c r="L413" i="8"/>
  <c r="P412" i="8"/>
  <c r="O412" i="8"/>
  <c r="N412" i="8"/>
  <c r="Q412" i="8" s="1"/>
  <c r="M412" i="8"/>
  <c r="L412" i="8"/>
  <c r="P411" i="8"/>
  <c r="O411" i="8"/>
  <c r="N411" i="8"/>
  <c r="M411" i="8"/>
  <c r="L411" i="8"/>
  <c r="P410" i="8"/>
  <c r="O410" i="8"/>
  <c r="N410" i="8"/>
  <c r="M410" i="8"/>
  <c r="L410" i="8"/>
  <c r="P409" i="8"/>
  <c r="O409" i="8"/>
  <c r="N409" i="8"/>
  <c r="M409" i="8"/>
  <c r="L409" i="8"/>
  <c r="P408" i="8"/>
  <c r="O408" i="8"/>
  <c r="N408" i="8"/>
  <c r="M408" i="8"/>
  <c r="L408" i="8"/>
  <c r="P407" i="8"/>
  <c r="O407" i="8"/>
  <c r="N407" i="8"/>
  <c r="M407" i="8"/>
  <c r="L407" i="8"/>
  <c r="P406" i="8"/>
  <c r="O406" i="8"/>
  <c r="N406" i="8"/>
  <c r="M406" i="8"/>
  <c r="L406" i="8"/>
  <c r="P405" i="8"/>
  <c r="O405" i="8"/>
  <c r="N405" i="8"/>
  <c r="M405" i="8"/>
  <c r="L405" i="8"/>
  <c r="P404" i="8"/>
  <c r="O404" i="8"/>
  <c r="N404" i="8"/>
  <c r="M404" i="8"/>
  <c r="L404" i="8"/>
  <c r="P403" i="8"/>
  <c r="O403" i="8"/>
  <c r="N403" i="8"/>
  <c r="M403" i="8"/>
  <c r="L403" i="8"/>
  <c r="Q403" i="8" s="1"/>
  <c r="P402" i="8"/>
  <c r="O402" i="8"/>
  <c r="N402" i="8"/>
  <c r="M402" i="8"/>
  <c r="L402" i="8"/>
  <c r="P401" i="8"/>
  <c r="O401" i="8"/>
  <c r="N401" i="8"/>
  <c r="M401" i="8"/>
  <c r="L401" i="8"/>
  <c r="P400" i="8"/>
  <c r="O400" i="8"/>
  <c r="N400" i="8"/>
  <c r="M400" i="8"/>
  <c r="L400" i="8"/>
  <c r="P399" i="8"/>
  <c r="O399" i="8"/>
  <c r="N399" i="8"/>
  <c r="M399" i="8"/>
  <c r="L399" i="8"/>
  <c r="P398" i="8"/>
  <c r="O398" i="8"/>
  <c r="N398" i="8"/>
  <c r="M398" i="8"/>
  <c r="L398" i="8"/>
  <c r="P397" i="8"/>
  <c r="O397" i="8"/>
  <c r="N397" i="8"/>
  <c r="M397" i="8"/>
  <c r="L397" i="8"/>
  <c r="Q397" i="8" s="1"/>
  <c r="P396" i="8"/>
  <c r="O396" i="8"/>
  <c r="N396" i="8"/>
  <c r="M396" i="8"/>
  <c r="L396" i="8"/>
  <c r="P395" i="8"/>
  <c r="O395" i="8"/>
  <c r="N395" i="8"/>
  <c r="M395" i="8"/>
  <c r="L395" i="8"/>
  <c r="Q395" i="8" s="1"/>
  <c r="P394" i="8"/>
  <c r="O394" i="8"/>
  <c r="N394" i="8"/>
  <c r="M394" i="8"/>
  <c r="L394" i="8"/>
  <c r="P393" i="8"/>
  <c r="O393" i="8"/>
  <c r="N393" i="8"/>
  <c r="M393" i="8"/>
  <c r="L393" i="8"/>
  <c r="P392" i="8"/>
  <c r="O392" i="8"/>
  <c r="N392" i="8"/>
  <c r="M392" i="8"/>
  <c r="L392" i="8"/>
  <c r="Q392" i="8" s="1"/>
  <c r="P391" i="8"/>
  <c r="O391" i="8"/>
  <c r="N391" i="8"/>
  <c r="M391" i="8"/>
  <c r="L391" i="8"/>
  <c r="P390" i="8"/>
  <c r="O390" i="8"/>
  <c r="N390" i="8"/>
  <c r="M390" i="8"/>
  <c r="L390" i="8"/>
  <c r="P389" i="8"/>
  <c r="O389" i="8"/>
  <c r="N389" i="8"/>
  <c r="M389" i="8"/>
  <c r="L389" i="8"/>
  <c r="P388" i="8"/>
  <c r="O388" i="8"/>
  <c r="N388" i="8"/>
  <c r="M388" i="8"/>
  <c r="L388" i="8"/>
  <c r="P387" i="8"/>
  <c r="O387" i="8"/>
  <c r="N387" i="8"/>
  <c r="M387" i="8"/>
  <c r="L387" i="8"/>
  <c r="Q387" i="8" s="1"/>
  <c r="P386" i="8"/>
  <c r="O386" i="8"/>
  <c r="N386" i="8"/>
  <c r="M386" i="8"/>
  <c r="L386" i="8"/>
  <c r="P385" i="8"/>
  <c r="O385" i="8"/>
  <c r="N385" i="8"/>
  <c r="M385" i="8"/>
  <c r="L385" i="8"/>
  <c r="P384" i="8"/>
  <c r="O384" i="8"/>
  <c r="N384" i="8"/>
  <c r="M384" i="8"/>
  <c r="L384" i="8"/>
  <c r="P383" i="8"/>
  <c r="O383" i="8"/>
  <c r="N383" i="8"/>
  <c r="M383" i="8"/>
  <c r="L383" i="8"/>
  <c r="P382" i="8"/>
  <c r="O382" i="8"/>
  <c r="N382" i="8"/>
  <c r="M382" i="8"/>
  <c r="L382" i="8"/>
  <c r="P381" i="8"/>
  <c r="O381" i="8"/>
  <c r="N381" i="8"/>
  <c r="M381" i="8"/>
  <c r="L381" i="8"/>
  <c r="P380" i="8"/>
  <c r="O380" i="8"/>
  <c r="N380" i="8"/>
  <c r="M380" i="8"/>
  <c r="L380" i="8"/>
  <c r="P379" i="8"/>
  <c r="O379" i="8"/>
  <c r="N379" i="8"/>
  <c r="M379" i="8"/>
  <c r="L379" i="8"/>
  <c r="Q379" i="8" s="1"/>
  <c r="P378" i="8"/>
  <c r="O378" i="8"/>
  <c r="N378" i="8"/>
  <c r="M378" i="8"/>
  <c r="L378" i="8"/>
  <c r="P377" i="8"/>
  <c r="O377" i="8"/>
  <c r="N377" i="8"/>
  <c r="M377" i="8"/>
  <c r="L377" i="8"/>
  <c r="P376" i="8"/>
  <c r="O376" i="8"/>
  <c r="N376" i="8"/>
  <c r="M376" i="8"/>
  <c r="L376" i="8"/>
  <c r="P375" i="8"/>
  <c r="O375" i="8"/>
  <c r="N375" i="8"/>
  <c r="M375" i="8"/>
  <c r="L375" i="8"/>
  <c r="P374" i="8"/>
  <c r="O374" i="8"/>
  <c r="N374" i="8"/>
  <c r="M374" i="8"/>
  <c r="L374" i="8"/>
  <c r="P373" i="8"/>
  <c r="O373" i="8"/>
  <c r="N373" i="8"/>
  <c r="M373" i="8"/>
  <c r="L373" i="8"/>
  <c r="P372" i="8"/>
  <c r="O372" i="8"/>
  <c r="N372" i="8"/>
  <c r="M372" i="8"/>
  <c r="L372" i="8"/>
  <c r="P371" i="8"/>
  <c r="O371" i="8"/>
  <c r="N371" i="8"/>
  <c r="M371" i="8"/>
  <c r="L371" i="8"/>
  <c r="P370" i="8"/>
  <c r="O370" i="8"/>
  <c r="N370" i="8"/>
  <c r="M370" i="8"/>
  <c r="L370" i="8"/>
  <c r="P369" i="8"/>
  <c r="O369" i="8"/>
  <c r="N369" i="8"/>
  <c r="M369" i="8"/>
  <c r="L369" i="8"/>
  <c r="P368" i="8"/>
  <c r="O368" i="8"/>
  <c r="N368" i="8"/>
  <c r="Q368" i="8" s="1"/>
  <c r="M368" i="8"/>
  <c r="L368" i="8"/>
  <c r="P367" i="8"/>
  <c r="O367" i="8"/>
  <c r="N367" i="8"/>
  <c r="M367" i="8"/>
  <c r="L367" i="8"/>
  <c r="P366" i="8"/>
  <c r="O366" i="8"/>
  <c r="N366" i="8"/>
  <c r="M366" i="8"/>
  <c r="L366" i="8"/>
  <c r="P365" i="8"/>
  <c r="O365" i="8"/>
  <c r="N365" i="8"/>
  <c r="M365" i="8"/>
  <c r="L365" i="8"/>
  <c r="P364" i="8"/>
  <c r="O364" i="8"/>
  <c r="N364" i="8"/>
  <c r="M364" i="8"/>
  <c r="L364" i="8"/>
  <c r="P363" i="8"/>
  <c r="O363" i="8"/>
  <c r="N363" i="8"/>
  <c r="M363" i="8"/>
  <c r="L363" i="8"/>
  <c r="P362" i="8"/>
  <c r="O362" i="8"/>
  <c r="N362" i="8"/>
  <c r="M362" i="8"/>
  <c r="L362" i="8"/>
  <c r="P361" i="8"/>
  <c r="O361" i="8"/>
  <c r="N361" i="8"/>
  <c r="M361" i="8"/>
  <c r="L361" i="8"/>
  <c r="P360" i="8"/>
  <c r="O360" i="8"/>
  <c r="N360" i="8"/>
  <c r="M360" i="8"/>
  <c r="L360" i="8"/>
  <c r="P359" i="8"/>
  <c r="O359" i="8"/>
  <c r="N359" i="8"/>
  <c r="M359" i="8"/>
  <c r="L359" i="8"/>
  <c r="P358" i="8"/>
  <c r="O358" i="8"/>
  <c r="N358" i="8"/>
  <c r="M358" i="8"/>
  <c r="L358" i="8"/>
  <c r="Q358" i="8" s="1"/>
  <c r="P357" i="8"/>
  <c r="O357" i="8"/>
  <c r="N357" i="8"/>
  <c r="M357" i="8"/>
  <c r="L357" i="8"/>
  <c r="P356" i="8"/>
  <c r="O356" i="8"/>
  <c r="N356" i="8"/>
  <c r="M356" i="8"/>
  <c r="L356" i="8"/>
  <c r="P355" i="8"/>
  <c r="O355" i="8"/>
  <c r="N355" i="8"/>
  <c r="M355" i="8"/>
  <c r="L355" i="8"/>
  <c r="P354" i="8"/>
  <c r="O354" i="8"/>
  <c r="N354" i="8"/>
  <c r="M354" i="8"/>
  <c r="L354" i="8"/>
  <c r="P353" i="8"/>
  <c r="O353" i="8"/>
  <c r="N353" i="8"/>
  <c r="M353" i="8"/>
  <c r="L353" i="8"/>
  <c r="P352" i="8"/>
  <c r="O352" i="8"/>
  <c r="N352" i="8"/>
  <c r="M352" i="8"/>
  <c r="L352" i="8"/>
  <c r="P351" i="8"/>
  <c r="O351" i="8"/>
  <c r="N351" i="8"/>
  <c r="M351" i="8"/>
  <c r="L351" i="8"/>
  <c r="P350" i="8"/>
  <c r="O350" i="8"/>
  <c r="N350" i="8"/>
  <c r="M350" i="8"/>
  <c r="L350" i="8"/>
  <c r="Q350" i="8" s="1"/>
  <c r="P349" i="8"/>
  <c r="O349" i="8"/>
  <c r="N349" i="8"/>
  <c r="M349" i="8"/>
  <c r="L349" i="8"/>
  <c r="P348" i="8"/>
  <c r="O348" i="8"/>
  <c r="N348" i="8"/>
  <c r="M348" i="8"/>
  <c r="L348" i="8"/>
  <c r="P347" i="8"/>
  <c r="O347" i="8"/>
  <c r="N347" i="8"/>
  <c r="M347" i="8"/>
  <c r="L347" i="8"/>
  <c r="P346" i="8"/>
  <c r="O346" i="8"/>
  <c r="N346" i="8"/>
  <c r="M346" i="8"/>
  <c r="L346" i="8"/>
  <c r="P345" i="8"/>
  <c r="O345" i="8"/>
  <c r="N345" i="8"/>
  <c r="M345" i="8"/>
  <c r="L345" i="8"/>
  <c r="P344" i="8"/>
  <c r="O344" i="8"/>
  <c r="N344" i="8"/>
  <c r="M344" i="8"/>
  <c r="L344" i="8"/>
  <c r="P343" i="8"/>
  <c r="O343" i="8"/>
  <c r="N343" i="8"/>
  <c r="M343" i="8"/>
  <c r="L343" i="8"/>
  <c r="P342" i="8"/>
  <c r="O342" i="8"/>
  <c r="N342" i="8"/>
  <c r="M342" i="8"/>
  <c r="L342" i="8"/>
  <c r="Q342" i="8" s="1"/>
  <c r="P341" i="8"/>
  <c r="O341" i="8"/>
  <c r="N341" i="8"/>
  <c r="M341" i="8"/>
  <c r="L341" i="8"/>
  <c r="P340" i="8"/>
  <c r="O340" i="8"/>
  <c r="N340" i="8"/>
  <c r="M340" i="8"/>
  <c r="L340" i="8"/>
  <c r="P339" i="8"/>
  <c r="O339" i="8"/>
  <c r="N339" i="8"/>
  <c r="M339" i="8"/>
  <c r="L339" i="8"/>
  <c r="Q339" i="8" s="1"/>
  <c r="P338" i="8"/>
  <c r="O338" i="8"/>
  <c r="N338" i="8"/>
  <c r="M338" i="8"/>
  <c r="L338" i="8"/>
  <c r="P337" i="8"/>
  <c r="O337" i="8"/>
  <c r="N337" i="8"/>
  <c r="M337" i="8"/>
  <c r="L337" i="8"/>
  <c r="P336" i="8"/>
  <c r="O336" i="8"/>
  <c r="N336" i="8"/>
  <c r="M336" i="8"/>
  <c r="L336" i="8"/>
  <c r="P335" i="8"/>
  <c r="O335" i="8"/>
  <c r="N335" i="8"/>
  <c r="M335" i="8"/>
  <c r="L335" i="8"/>
  <c r="P334" i="8"/>
  <c r="O334" i="8"/>
  <c r="N334" i="8"/>
  <c r="M334" i="8"/>
  <c r="L334" i="8"/>
  <c r="Q334" i="8" s="1"/>
  <c r="P333" i="8"/>
  <c r="O333" i="8"/>
  <c r="N333" i="8"/>
  <c r="M333" i="8"/>
  <c r="L333" i="8"/>
  <c r="P332" i="8"/>
  <c r="O332" i="8"/>
  <c r="N332" i="8"/>
  <c r="M332" i="8"/>
  <c r="L332" i="8"/>
  <c r="P331" i="8"/>
  <c r="O331" i="8"/>
  <c r="N331" i="8"/>
  <c r="M331" i="8"/>
  <c r="L331" i="8"/>
  <c r="Q331" i="8" s="1"/>
  <c r="P330" i="8"/>
  <c r="O330" i="8"/>
  <c r="N330" i="8"/>
  <c r="M330" i="8"/>
  <c r="L330" i="8"/>
  <c r="P329" i="8"/>
  <c r="O329" i="8"/>
  <c r="N329" i="8"/>
  <c r="M329" i="8"/>
  <c r="L329" i="8"/>
  <c r="P328" i="8"/>
  <c r="O328" i="8"/>
  <c r="N328" i="8"/>
  <c r="M328" i="8"/>
  <c r="L328" i="8"/>
  <c r="P327" i="8"/>
  <c r="O327" i="8"/>
  <c r="N327" i="8"/>
  <c r="M327" i="8"/>
  <c r="L327" i="8"/>
  <c r="P326" i="8"/>
  <c r="O326" i="8"/>
  <c r="N326" i="8"/>
  <c r="M326" i="8"/>
  <c r="L326" i="8"/>
  <c r="P325" i="8"/>
  <c r="O325" i="8"/>
  <c r="N325" i="8"/>
  <c r="M325" i="8"/>
  <c r="L325" i="8"/>
  <c r="P324" i="8"/>
  <c r="O324" i="8"/>
  <c r="N324" i="8"/>
  <c r="M324" i="8"/>
  <c r="L324" i="8"/>
  <c r="P323" i="8"/>
  <c r="O323" i="8"/>
  <c r="N323" i="8"/>
  <c r="M323" i="8"/>
  <c r="L323" i="8"/>
  <c r="P322" i="8"/>
  <c r="O322" i="8"/>
  <c r="N322" i="8"/>
  <c r="M322" i="8"/>
  <c r="L322" i="8"/>
  <c r="P321" i="8"/>
  <c r="O321" i="8"/>
  <c r="N321" i="8"/>
  <c r="M321" i="8"/>
  <c r="L321" i="8"/>
  <c r="P320" i="8"/>
  <c r="O320" i="8"/>
  <c r="N320" i="8"/>
  <c r="M320" i="8"/>
  <c r="L320" i="8"/>
  <c r="P319" i="8"/>
  <c r="O319" i="8"/>
  <c r="N319" i="8"/>
  <c r="M319" i="8"/>
  <c r="L319" i="8"/>
  <c r="P318" i="8"/>
  <c r="O318" i="8"/>
  <c r="N318" i="8"/>
  <c r="M318" i="8"/>
  <c r="L318" i="8"/>
  <c r="P317" i="8"/>
  <c r="O317" i="8"/>
  <c r="N317" i="8"/>
  <c r="M317" i="8"/>
  <c r="L317" i="8"/>
  <c r="P316" i="8"/>
  <c r="O316" i="8"/>
  <c r="N316" i="8"/>
  <c r="M316" i="8"/>
  <c r="L316" i="8"/>
  <c r="P315" i="8"/>
  <c r="O315" i="8"/>
  <c r="N315" i="8"/>
  <c r="M315" i="8"/>
  <c r="L315" i="8"/>
  <c r="P314" i="8"/>
  <c r="O314" i="8"/>
  <c r="N314" i="8"/>
  <c r="M314" i="8"/>
  <c r="L314" i="8"/>
  <c r="P313" i="8"/>
  <c r="O313" i="8"/>
  <c r="N313" i="8"/>
  <c r="M313" i="8"/>
  <c r="L313" i="8"/>
  <c r="P312" i="8"/>
  <c r="O312" i="8"/>
  <c r="N312" i="8"/>
  <c r="M312" i="8"/>
  <c r="L312" i="8"/>
  <c r="P311" i="8"/>
  <c r="O311" i="8"/>
  <c r="N311" i="8"/>
  <c r="M311" i="8"/>
  <c r="L311" i="8"/>
  <c r="P310" i="8"/>
  <c r="O310" i="8"/>
  <c r="N310" i="8"/>
  <c r="M310" i="8"/>
  <c r="L310" i="8"/>
  <c r="P309" i="8"/>
  <c r="O309" i="8"/>
  <c r="N309" i="8"/>
  <c r="Q309" i="8" s="1"/>
  <c r="M309" i="8"/>
  <c r="L309" i="8"/>
  <c r="P308" i="8"/>
  <c r="O308" i="8"/>
  <c r="N308" i="8"/>
  <c r="M308" i="8"/>
  <c r="L308" i="8"/>
  <c r="P307" i="8"/>
  <c r="O307" i="8"/>
  <c r="N307" i="8"/>
  <c r="M307" i="8"/>
  <c r="L307" i="8"/>
  <c r="P306" i="8"/>
  <c r="O306" i="8"/>
  <c r="N306" i="8"/>
  <c r="M306" i="8"/>
  <c r="L306" i="8"/>
  <c r="P305" i="8"/>
  <c r="O305" i="8"/>
  <c r="N305" i="8"/>
  <c r="M305" i="8"/>
  <c r="L305" i="8"/>
  <c r="P304" i="8"/>
  <c r="O304" i="8"/>
  <c r="N304" i="8"/>
  <c r="M304" i="8"/>
  <c r="L304" i="8"/>
  <c r="P303" i="8"/>
  <c r="O303" i="8"/>
  <c r="N303" i="8"/>
  <c r="M303" i="8"/>
  <c r="L303" i="8"/>
  <c r="P302" i="8"/>
  <c r="O302" i="8"/>
  <c r="N302" i="8"/>
  <c r="M302" i="8"/>
  <c r="L302" i="8"/>
  <c r="P301" i="8"/>
  <c r="O301" i="8"/>
  <c r="N301" i="8"/>
  <c r="M301" i="8"/>
  <c r="L301" i="8"/>
  <c r="P300" i="8"/>
  <c r="O300" i="8"/>
  <c r="N300" i="8"/>
  <c r="M300" i="8"/>
  <c r="L300" i="8"/>
  <c r="P299" i="8"/>
  <c r="O299" i="8"/>
  <c r="N299" i="8"/>
  <c r="M299" i="8"/>
  <c r="L299" i="8"/>
  <c r="P298" i="8"/>
  <c r="O298" i="8"/>
  <c r="N298" i="8"/>
  <c r="M298" i="8"/>
  <c r="L298" i="8"/>
  <c r="P297" i="8"/>
  <c r="O297" i="8"/>
  <c r="N297" i="8"/>
  <c r="M297" i="8"/>
  <c r="L297" i="8"/>
  <c r="P296" i="8"/>
  <c r="O296" i="8"/>
  <c r="N296" i="8"/>
  <c r="M296" i="8"/>
  <c r="L296" i="8"/>
  <c r="P295" i="8"/>
  <c r="O295" i="8"/>
  <c r="N295" i="8"/>
  <c r="M295" i="8"/>
  <c r="L295" i="8"/>
  <c r="P294" i="8"/>
  <c r="O294" i="8"/>
  <c r="N294" i="8"/>
  <c r="M294" i="8"/>
  <c r="L294" i="8"/>
  <c r="Q294" i="8" s="1"/>
  <c r="P293" i="8"/>
  <c r="O293" i="8"/>
  <c r="N293" i="8"/>
  <c r="M293" i="8"/>
  <c r="L293" i="8"/>
  <c r="P292" i="8"/>
  <c r="O292" i="8"/>
  <c r="N292" i="8"/>
  <c r="M292" i="8"/>
  <c r="L292" i="8"/>
  <c r="P291" i="8"/>
  <c r="O291" i="8"/>
  <c r="N291" i="8"/>
  <c r="M291" i="8"/>
  <c r="L291" i="8"/>
  <c r="P290" i="8"/>
  <c r="O290" i="8"/>
  <c r="N290" i="8"/>
  <c r="M290" i="8"/>
  <c r="L290" i="8"/>
  <c r="P289" i="8"/>
  <c r="O289" i="8"/>
  <c r="N289" i="8"/>
  <c r="M289" i="8"/>
  <c r="L289" i="8"/>
  <c r="P288" i="8"/>
  <c r="O288" i="8"/>
  <c r="N288" i="8"/>
  <c r="M288" i="8"/>
  <c r="L288" i="8"/>
  <c r="P287" i="8"/>
  <c r="O287" i="8"/>
  <c r="N287" i="8"/>
  <c r="M287" i="8"/>
  <c r="L287" i="8"/>
  <c r="P286" i="8"/>
  <c r="O286" i="8"/>
  <c r="N286" i="8"/>
  <c r="M286" i="8"/>
  <c r="L286" i="8"/>
  <c r="P285" i="8"/>
  <c r="O285" i="8"/>
  <c r="N285" i="8"/>
  <c r="M285" i="8"/>
  <c r="L285" i="8"/>
  <c r="P284" i="8"/>
  <c r="O284" i="8"/>
  <c r="N284" i="8"/>
  <c r="M284" i="8"/>
  <c r="L284" i="8"/>
  <c r="P283" i="8"/>
  <c r="O283" i="8"/>
  <c r="N283" i="8"/>
  <c r="M283" i="8"/>
  <c r="L283" i="8"/>
  <c r="P282" i="8"/>
  <c r="O282" i="8"/>
  <c r="N282" i="8"/>
  <c r="M282" i="8"/>
  <c r="L282" i="8"/>
  <c r="P281" i="8"/>
  <c r="O281" i="8"/>
  <c r="N281" i="8"/>
  <c r="M281" i="8"/>
  <c r="L281" i="8"/>
  <c r="P280" i="8"/>
  <c r="O280" i="8"/>
  <c r="N280" i="8"/>
  <c r="M280" i="8"/>
  <c r="L280" i="8"/>
  <c r="P279" i="8"/>
  <c r="O279" i="8"/>
  <c r="N279" i="8"/>
  <c r="M279" i="8"/>
  <c r="L279" i="8"/>
  <c r="P278" i="8"/>
  <c r="O278" i="8"/>
  <c r="N278" i="8"/>
  <c r="M278" i="8"/>
  <c r="L278" i="8"/>
  <c r="P277" i="8"/>
  <c r="O277" i="8"/>
  <c r="N277" i="8"/>
  <c r="M277" i="8"/>
  <c r="L277" i="8"/>
  <c r="P276" i="8"/>
  <c r="O276" i="8"/>
  <c r="N276" i="8"/>
  <c r="M276" i="8"/>
  <c r="L276" i="8"/>
  <c r="P275" i="8"/>
  <c r="O275" i="8"/>
  <c r="N275" i="8"/>
  <c r="M275" i="8"/>
  <c r="L275" i="8"/>
  <c r="P274" i="8"/>
  <c r="O274" i="8"/>
  <c r="N274" i="8"/>
  <c r="M274" i="8"/>
  <c r="L274" i="8"/>
  <c r="P273" i="8"/>
  <c r="O273" i="8"/>
  <c r="N273" i="8"/>
  <c r="M273" i="8"/>
  <c r="L273" i="8"/>
  <c r="P272" i="8"/>
  <c r="O272" i="8"/>
  <c r="N272" i="8"/>
  <c r="M272" i="8"/>
  <c r="L272" i="8"/>
  <c r="P271" i="8"/>
  <c r="O271" i="8"/>
  <c r="N271" i="8"/>
  <c r="M271" i="8"/>
  <c r="L271" i="8"/>
  <c r="P270" i="8"/>
  <c r="O270" i="8"/>
  <c r="N270" i="8"/>
  <c r="M270" i="8"/>
  <c r="L270" i="8"/>
  <c r="P269" i="8"/>
  <c r="O269" i="8"/>
  <c r="N269" i="8"/>
  <c r="M269" i="8"/>
  <c r="L269" i="8"/>
  <c r="P268" i="8"/>
  <c r="O268" i="8"/>
  <c r="N268" i="8"/>
  <c r="M268" i="8"/>
  <c r="L268" i="8"/>
  <c r="P267" i="8"/>
  <c r="O267" i="8"/>
  <c r="N267" i="8"/>
  <c r="M267" i="8"/>
  <c r="L267" i="8"/>
  <c r="P266" i="8"/>
  <c r="O266" i="8"/>
  <c r="N266" i="8"/>
  <c r="M266" i="8"/>
  <c r="L266" i="8"/>
  <c r="P265" i="8"/>
  <c r="O265" i="8"/>
  <c r="N265" i="8"/>
  <c r="M265" i="8"/>
  <c r="L265" i="8"/>
  <c r="P264" i="8"/>
  <c r="O264" i="8"/>
  <c r="N264" i="8"/>
  <c r="M264" i="8"/>
  <c r="L264" i="8"/>
  <c r="Q264" i="8" s="1"/>
  <c r="P263" i="8"/>
  <c r="O263" i="8"/>
  <c r="N263" i="8"/>
  <c r="M263" i="8"/>
  <c r="L263" i="8"/>
  <c r="P262" i="8"/>
  <c r="O262" i="8"/>
  <c r="N262" i="8"/>
  <c r="M262" i="8"/>
  <c r="L262" i="8"/>
  <c r="P261" i="8"/>
  <c r="O261" i="8"/>
  <c r="N261" i="8"/>
  <c r="M261" i="8"/>
  <c r="L261" i="8"/>
  <c r="P260" i="8"/>
  <c r="O260" i="8"/>
  <c r="N260" i="8"/>
  <c r="M260" i="8"/>
  <c r="L260" i="8"/>
  <c r="P259" i="8"/>
  <c r="O259" i="8"/>
  <c r="N259" i="8"/>
  <c r="M259" i="8"/>
  <c r="L259" i="8"/>
  <c r="P258" i="8"/>
  <c r="O258" i="8"/>
  <c r="N258" i="8"/>
  <c r="M258" i="8"/>
  <c r="L258" i="8"/>
  <c r="P257" i="8"/>
  <c r="O257" i="8"/>
  <c r="N257" i="8"/>
  <c r="M257" i="8"/>
  <c r="L257" i="8"/>
  <c r="P256" i="8"/>
  <c r="O256" i="8"/>
  <c r="N256" i="8"/>
  <c r="M256" i="8"/>
  <c r="L256" i="8"/>
  <c r="Q256" i="8" s="1"/>
  <c r="P255" i="8"/>
  <c r="O255" i="8"/>
  <c r="N255" i="8"/>
  <c r="M255" i="8"/>
  <c r="L255" i="8"/>
  <c r="P254" i="8"/>
  <c r="O254" i="8"/>
  <c r="N254" i="8"/>
  <c r="M254" i="8"/>
  <c r="L254" i="8"/>
  <c r="P253" i="8"/>
  <c r="O253" i="8"/>
  <c r="N253" i="8"/>
  <c r="M253" i="8"/>
  <c r="L253" i="8"/>
  <c r="P252" i="8"/>
  <c r="O252" i="8"/>
  <c r="N252" i="8"/>
  <c r="M252" i="8"/>
  <c r="L252" i="8"/>
  <c r="P251" i="8"/>
  <c r="O251" i="8"/>
  <c r="N251" i="8"/>
  <c r="M251" i="8"/>
  <c r="L251" i="8"/>
  <c r="P250" i="8"/>
  <c r="O250" i="8"/>
  <c r="N250" i="8"/>
  <c r="M250" i="8"/>
  <c r="L250" i="8"/>
  <c r="P249" i="8"/>
  <c r="O249" i="8"/>
  <c r="N249" i="8"/>
  <c r="M249" i="8"/>
  <c r="L249" i="8"/>
  <c r="P248" i="8"/>
  <c r="O248" i="8"/>
  <c r="N248" i="8"/>
  <c r="M248" i="8"/>
  <c r="L248" i="8"/>
  <c r="P247" i="8"/>
  <c r="O247" i="8"/>
  <c r="N247" i="8"/>
  <c r="M247" i="8"/>
  <c r="L247" i="8"/>
  <c r="P246" i="8"/>
  <c r="O246" i="8"/>
  <c r="N246" i="8"/>
  <c r="M246" i="8"/>
  <c r="L246" i="8"/>
  <c r="P245" i="8"/>
  <c r="O245" i="8"/>
  <c r="N245" i="8"/>
  <c r="M245" i="8"/>
  <c r="L245" i="8"/>
  <c r="P244" i="8"/>
  <c r="O244" i="8"/>
  <c r="N244" i="8"/>
  <c r="M244" i="8"/>
  <c r="L244" i="8"/>
  <c r="P243" i="8"/>
  <c r="O243" i="8"/>
  <c r="N243" i="8"/>
  <c r="M243" i="8"/>
  <c r="L243" i="8"/>
  <c r="P242" i="8"/>
  <c r="O242" i="8"/>
  <c r="N242" i="8"/>
  <c r="M242" i="8"/>
  <c r="L242" i="8"/>
  <c r="P241" i="8"/>
  <c r="O241" i="8"/>
  <c r="N241" i="8"/>
  <c r="M241" i="8"/>
  <c r="L241" i="8"/>
  <c r="P240" i="8"/>
  <c r="O240" i="8"/>
  <c r="N240" i="8"/>
  <c r="M240" i="8"/>
  <c r="L240" i="8"/>
  <c r="P239" i="8"/>
  <c r="O239" i="8"/>
  <c r="N239" i="8"/>
  <c r="M239" i="8"/>
  <c r="L239" i="8"/>
  <c r="P238" i="8"/>
  <c r="O238" i="8"/>
  <c r="N238" i="8"/>
  <c r="M238" i="8"/>
  <c r="L238" i="8"/>
  <c r="P237" i="8"/>
  <c r="O237" i="8"/>
  <c r="N237" i="8"/>
  <c r="M237" i="8"/>
  <c r="L237" i="8"/>
  <c r="P236" i="8"/>
  <c r="O236" i="8"/>
  <c r="N236" i="8"/>
  <c r="M236" i="8"/>
  <c r="L236" i="8"/>
  <c r="P235" i="8"/>
  <c r="O235" i="8"/>
  <c r="N235" i="8"/>
  <c r="M235" i="8"/>
  <c r="L235" i="8"/>
  <c r="P234" i="8"/>
  <c r="O234" i="8"/>
  <c r="N234" i="8"/>
  <c r="M234" i="8"/>
  <c r="L234" i="8"/>
  <c r="P233" i="8"/>
  <c r="O233" i="8"/>
  <c r="N233" i="8"/>
  <c r="M233" i="8"/>
  <c r="L233" i="8"/>
  <c r="P232" i="8"/>
  <c r="O232" i="8"/>
  <c r="N232" i="8"/>
  <c r="M232" i="8"/>
  <c r="L232" i="8"/>
  <c r="P231" i="8"/>
  <c r="O231" i="8"/>
  <c r="N231" i="8"/>
  <c r="M231" i="8"/>
  <c r="L231" i="8"/>
  <c r="P230" i="8"/>
  <c r="O230" i="8"/>
  <c r="N230" i="8"/>
  <c r="M230" i="8"/>
  <c r="L230" i="8"/>
  <c r="P229" i="8"/>
  <c r="O229" i="8"/>
  <c r="N229" i="8"/>
  <c r="M229" i="8"/>
  <c r="L229" i="8"/>
  <c r="P228" i="8"/>
  <c r="O228" i="8"/>
  <c r="N228" i="8"/>
  <c r="M228" i="8"/>
  <c r="L228" i="8"/>
  <c r="P227" i="8"/>
  <c r="O227" i="8"/>
  <c r="N227" i="8"/>
  <c r="M227" i="8"/>
  <c r="L227" i="8"/>
  <c r="Q227" i="8" s="1"/>
  <c r="P226" i="8"/>
  <c r="O226" i="8"/>
  <c r="N226" i="8"/>
  <c r="M226" i="8"/>
  <c r="L226" i="8"/>
  <c r="P225" i="8"/>
  <c r="O225" i="8"/>
  <c r="N225" i="8"/>
  <c r="M225" i="8"/>
  <c r="L225" i="8"/>
  <c r="P224" i="8"/>
  <c r="O224" i="8"/>
  <c r="N224" i="8"/>
  <c r="M224" i="8"/>
  <c r="L224" i="8"/>
  <c r="P223" i="8"/>
  <c r="O223" i="8"/>
  <c r="N223" i="8"/>
  <c r="M223" i="8"/>
  <c r="L223" i="8"/>
  <c r="P222" i="8"/>
  <c r="O222" i="8"/>
  <c r="N222" i="8"/>
  <c r="M222" i="8"/>
  <c r="L222" i="8"/>
  <c r="P221" i="8"/>
  <c r="O221" i="8"/>
  <c r="N221" i="8"/>
  <c r="M221" i="8"/>
  <c r="L221" i="8"/>
  <c r="P220" i="8"/>
  <c r="O220" i="8"/>
  <c r="N220" i="8"/>
  <c r="M220" i="8"/>
  <c r="L220" i="8"/>
  <c r="P219" i="8"/>
  <c r="O219" i="8"/>
  <c r="N219" i="8"/>
  <c r="M219" i="8"/>
  <c r="L219" i="8"/>
  <c r="Q219" i="8" s="1"/>
  <c r="P218" i="8"/>
  <c r="O218" i="8"/>
  <c r="N218" i="8"/>
  <c r="M218" i="8"/>
  <c r="L218" i="8"/>
  <c r="P217" i="8"/>
  <c r="O217" i="8"/>
  <c r="N217" i="8"/>
  <c r="M217" i="8"/>
  <c r="L217" i="8"/>
  <c r="P216" i="8"/>
  <c r="O216" i="8"/>
  <c r="N216" i="8"/>
  <c r="M216" i="8"/>
  <c r="L216" i="8"/>
  <c r="P215" i="8"/>
  <c r="O215" i="8"/>
  <c r="N215" i="8"/>
  <c r="M215" i="8"/>
  <c r="L215" i="8"/>
  <c r="P214" i="8"/>
  <c r="O214" i="8"/>
  <c r="N214" i="8"/>
  <c r="M214" i="8"/>
  <c r="L214" i="8"/>
  <c r="P213" i="8"/>
  <c r="O213" i="8"/>
  <c r="N213" i="8"/>
  <c r="M213" i="8"/>
  <c r="L213" i="8"/>
  <c r="P212" i="8"/>
  <c r="O212" i="8"/>
  <c r="N212" i="8"/>
  <c r="M212" i="8"/>
  <c r="L212" i="8"/>
  <c r="P211" i="8"/>
  <c r="O211" i="8"/>
  <c r="N211" i="8"/>
  <c r="M211" i="8"/>
  <c r="L211" i="8"/>
  <c r="Q211" i="8" s="1"/>
  <c r="P210" i="8"/>
  <c r="O210" i="8"/>
  <c r="N210" i="8"/>
  <c r="M210" i="8"/>
  <c r="L210" i="8"/>
  <c r="P209" i="8"/>
  <c r="O209" i="8"/>
  <c r="N209" i="8"/>
  <c r="M209" i="8"/>
  <c r="L209" i="8"/>
  <c r="P208" i="8"/>
  <c r="O208" i="8"/>
  <c r="N208" i="8"/>
  <c r="M208" i="8"/>
  <c r="L208" i="8"/>
  <c r="P207" i="8"/>
  <c r="O207" i="8"/>
  <c r="N207" i="8"/>
  <c r="M207" i="8"/>
  <c r="L207" i="8"/>
  <c r="P206" i="8"/>
  <c r="O206" i="8"/>
  <c r="N206" i="8"/>
  <c r="M206" i="8"/>
  <c r="L206" i="8"/>
  <c r="P205" i="8"/>
  <c r="O205" i="8"/>
  <c r="N205" i="8"/>
  <c r="M205" i="8"/>
  <c r="L205" i="8"/>
  <c r="P204" i="8"/>
  <c r="O204" i="8"/>
  <c r="N204" i="8"/>
  <c r="M204" i="8"/>
  <c r="L204" i="8"/>
  <c r="P203" i="8"/>
  <c r="O203" i="8"/>
  <c r="N203" i="8"/>
  <c r="M203" i="8"/>
  <c r="L203" i="8"/>
  <c r="Q203" i="8" s="1"/>
  <c r="P202" i="8"/>
  <c r="O202" i="8"/>
  <c r="N202" i="8"/>
  <c r="M202" i="8"/>
  <c r="L202" i="8"/>
  <c r="P201" i="8"/>
  <c r="O201" i="8"/>
  <c r="N201" i="8"/>
  <c r="M201" i="8"/>
  <c r="L201" i="8"/>
  <c r="P200" i="8"/>
  <c r="O200" i="8"/>
  <c r="N200" i="8"/>
  <c r="M200" i="8"/>
  <c r="L200" i="8"/>
  <c r="P199" i="8"/>
  <c r="O199" i="8"/>
  <c r="N199" i="8"/>
  <c r="M199" i="8"/>
  <c r="L199" i="8"/>
  <c r="P198" i="8"/>
  <c r="O198" i="8"/>
  <c r="N198" i="8"/>
  <c r="M198" i="8"/>
  <c r="L198" i="8"/>
  <c r="P197" i="8"/>
  <c r="O197" i="8"/>
  <c r="N197" i="8"/>
  <c r="M197" i="8"/>
  <c r="L197" i="8"/>
  <c r="P196" i="8"/>
  <c r="O196" i="8"/>
  <c r="N196" i="8"/>
  <c r="M196" i="8"/>
  <c r="L196" i="8"/>
  <c r="P195" i="8"/>
  <c r="O195" i="8"/>
  <c r="N195" i="8"/>
  <c r="M195" i="8"/>
  <c r="L195" i="8"/>
  <c r="Q195" i="8" s="1"/>
  <c r="P194" i="8"/>
  <c r="O194" i="8"/>
  <c r="N194" i="8"/>
  <c r="M194" i="8"/>
  <c r="L194" i="8"/>
  <c r="P193" i="8"/>
  <c r="O193" i="8"/>
  <c r="N193" i="8"/>
  <c r="M193" i="8"/>
  <c r="L193" i="8"/>
  <c r="P192" i="8"/>
  <c r="O192" i="8"/>
  <c r="N192" i="8"/>
  <c r="M192" i="8"/>
  <c r="L192" i="8"/>
  <c r="P191" i="8"/>
  <c r="O191" i="8"/>
  <c r="N191" i="8"/>
  <c r="M191" i="8"/>
  <c r="L191" i="8"/>
  <c r="P190" i="8"/>
  <c r="O190" i="8"/>
  <c r="N190" i="8"/>
  <c r="M190" i="8"/>
  <c r="L190" i="8"/>
  <c r="P189" i="8"/>
  <c r="O189" i="8"/>
  <c r="N189" i="8"/>
  <c r="M189" i="8"/>
  <c r="L189" i="8"/>
  <c r="P188" i="8"/>
  <c r="O188" i="8"/>
  <c r="N188" i="8"/>
  <c r="M188" i="8"/>
  <c r="L188" i="8"/>
  <c r="P187" i="8"/>
  <c r="O187" i="8"/>
  <c r="N187" i="8"/>
  <c r="M187" i="8"/>
  <c r="L187" i="8"/>
  <c r="Q187" i="8" s="1"/>
  <c r="P186" i="8"/>
  <c r="O186" i="8"/>
  <c r="N186" i="8"/>
  <c r="M186" i="8"/>
  <c r="L186" i="8"/>
  <c r="P185" i="8"/>
  <c r="O185" i="8"/>
  <c r="N185" i="8"/>
  <c r="M185" i="8"/>
  <c r="L185" i="8"/>
  <c r="P184" i="8"/>
  <c r="O184" i="8"/>
  <c r="N184" i="8"/>
  <c r="M184" i="8"/>
  <c r="L184" i="8"/>
  <c r="P183" i="8"/>
  <c r="O183" i="8"/>
  <c r="N183" i="8"/>
  <c r="M183" i="8"/>
  <c r="L183" i="8"/>
  <c r="P182" i="8"/>
  <c r="O182" i="8"/>
  <c r="N182" i="8"/>
  <c r="M182" i="8"/>
  <c r="L182" i="8"/>
  <c r="P181" i="8"/>
  <c r="O181" i="8"/>
  <c r="N181" i="8"/>
  <c r="M181" i="8"/>
  <c r="L181" i="8"/>
  <c r="P180" i="8"/>
  <c r="O180" i="8"/>
  <c r="N180" i="8"/>
  <c r="M180" i="8"/>
  <c r="L180" i="8"/>
  <c r="Q180" i="8" s="1"/>
  <c r="P179" i="8"/>
  <c r="O179" i="8"/>
  <c r="N179" i="8"/>
  <c r="M179" i="8"/>
  <c r="L179" i="8"/>
  <c r="P178" i="8"/>
  <c r="O178" i="8"/>
  <c r="N178" i="8"/>
  <c r="M178" i="8"/>
  <c r="L178" i="8"/>
  <c r="P177" i="8"/>
  <c r="O177" i="8"/>
  <c r="N177" i="8"/>
  <c r="M177" i="8"/>
  <c r="L177" i="8"/>
  <c r="P176" i="8"/>
  <c r="O176" i="8"/>
  <c r="N176" i="8"/>
  <c r="M176" i="8"/>
  <c r="L176" i="8"/>
  <c r="Q176" i="8" s="1"/>
  <c r="P175" i="8"/>
  <c r="O175" i="8"/>
  <c r="N175" i="8"/>
  <c r="M175" i="8"/>
  <c r="L175" i="8"/>
  <c r="P174" i="8"/>
  <c r="O174" i="8"/>
  <c r="N174" i="8"/>
  <c r="M174" i="8"/>
  <c r="L174" i="8"/>
  <c r="P173" i="8"/>
  <c r="O173" i="8"/>
  <c r="N173" i="8"/>
  <c r="M173" i="8"/>
  <c r="L173" i="8"/>
  <c r="Q173" i="8" s="1"/>
  <c r="Q172" i="8"/>
  <c r="P172" i="8"/>
  <c r="O172" i="8"/>
  <c r="N172" i="8"/>
  <c r="M172" i="8"/>
  <c r="L172" i="8"/>
  <c r="P171" i="8"/>
  <c r="O171" i="8"/>
  <c r="N171" i="8"/>
  <c r="M171" i="8"/>
  <c r="L171" i="8"/>
  <c r="P170" i="8"/>
  <c r="O170" i="8"/>
  <c r="N170" i="8"/>
  <c r="M170" i="8"/>
  <c r="L170" i="8"/>
  <c r="Q170" i="8" s="1"/>
  <c r="P169" i="8"/>
  <c r="O169" i="8"/>
  <c r="N169" i="8"/>
  <c r="M169" i="8"/>
  <c r="L169" i="8"/>
  <c r="P168" i="8"/>
  <c r="O168" i="8"/>
  <c r="N168" i="8"/>
  <c r="M168" i="8"/>
  <c r="L168" i="8"/>
  <c r="Q168" i="8" s="1"/>
  <c r="P167" i="8"/>
  <c r="O167" i="8"/>
  <c r="N167" i="8"/>
  <c r="M167" i="8"/>
  <c r="L167" i="8"/>
  <c r="Q167" i="8" s="1"/>
  <c r="P166" i="8"/>
  <c r="O166" i="8"/>
  <c r="N166" i="8"/>
  <c r="M166" i="8"/>
  <c r="L166" i="8"/>
  <c r="P165" i="8"/>
  <c r="O165" i="8"/>
  <c r="N165" i="8"/>
  <c r="M165" i="8"/>
  <c r="L165" i="8"/>
  <c r="Q164" i="8"/>
  <c r="P164" i="8"/>
  <c r="O164" i="8"/>
  <c r="N164" i="8"/>
  <c r="M164" i="8"/>
  <c r="L164" i="8"/>
  <c r="P163" i="8"/>
  <c r="O163" i="8"/>
  <c r="N163" i="8"/>
  <c r="M163" i="8"/>
  <c r="L163" i="8"/>
  <c r="P162" i="8"/>
  <c r="O162" i="8"/>
  <c r="N162" i="8"/>
  <c r="M162" i="8"/>
  <c r="L162" i="8"/>
  <c r="P161" i="8"/>
  <c r="O161" i="8"/>
  <c r="N161" i="8"/>
  <c r="M161" i="8"/>
  <c r="L161" i="8"/>
  <c r="P160" i="8"/>
  <c r="O160" i="8"/>
  <c r="N160" i="8"/>
  <c r="Q160" i="8" s="1"/>
  <c r="M160" i="8"/>
  <c r="L160" i="8"/>
  <c r="P159" i="8"/>
  <c r="O159" i="8"/>
  <c r="N159" i="8"/>
  <c r="M159" i="8"/>
  <c r="L159" i="8"/>
  <c r="P158" i="8"/>
  <c r="O158" i="8"/>
  <c r="N158" i="8"/>
  <c r="M158" i="8"/>
  <c r="L158" i="8"/>
  <c r="P157" i="8"/>
  <c r="O157" i="8"/>
  <c r="N157" i="8"/>
  <c r="M157" i="8"/>
  <c r="L157" i="8"/>
  <c r="P156" i="8"/>
  <c r="O156" i="8"/>
  <c r="N156" i="8"/>
  <c r="M156" i="8"/>
  <c r="L156" i="8"/>
  <c r="Q156" i="8" s="1"/>
  <c r="P155" i="8"/>
  <c r="O155" i="8"/>
  <c r="N155" i="8"/>
  <c r="M155" i="8"/>
  <c r="L155" i="8"/>
  <c r="P154" i="8"/>
  <c r="O154" i="8"/>
  <c r="N154" i="8"/>
  <c r="M154" i="8"/>
  <c r="L154" i="8"/>
  <c r="P153" i="8"/>
  <c r="O153" i="8"/>
  <c r="N153" i="8"/>
  <c r="M153" i="8"/>
  <c r="L153" i="8"/>
  <c r="Q153" i="8" s="1"/>
  <c r="P152" i="8"/>
  <c r="Q152" i="8" s="1"/>
  <c r="O152" i="8"/>
  <c r="N152" i="8"/>
  <c r="M152" i="8"/>
  <c r="L152" i="8"/>
  <c r="P151" i="8"/>
  <c r="O151" i="8"/>
  <c r="N151" i="8"/>
  <c r="M151" i="8"/>
  <c r="L151" i="8"/>
  <c r="P150" i="8"/>
  <c r="O150" i="8"/>
  <c r="N150" i="8"/>
  <c r="M150" i="8"/>
  <c r="L150" i="8"/>
  <c r="Q150" i="8" s="1"/>
  <c r="P149" i="8"/>
  <c r="O149" i="8"/>
  <c r="N149" i="8"/>
  <c r="M149" i="8"/>
  <c r="L149" i="8"/>
  <c r="P148" i="8"/>
  <c r="O148" i="8"/>
  <c r="N148" i="8"/>
  <c r="M148" i="8"/>
  <c r="L148" i="8"/>
  <c r="P147" i="8"/>
  <c r="O147" i="8"/>
  <c r="N147" i="8"/>
  <c r="M147" i="8"/>
  <c r="L147" i="8"/>
  <c r="Q147" i="8" s="1"/>
  <c r="P146" i="8"/>
  <c r="O146" i="8"/>
  <c r="N146" i="8"/>
  <c r="M146" i="8"/>
  <c r="L146" i="8"/>
  <c r="P145" i="8"/>
  <c r="O145" i="8"/>
  <c r="N145" i="8"/>
  <c r="M145" i="8"/>
  <c r="L145" i="8"/>
  <c r="P144" i="8"/>
  <c r="O144" i="8"/>
  <c r="N144" i="8"/>
  <c r="M144" i="8"/>
  <c r="L144" i="8"/>
  <c r="P143" i="8"/>
  <c r="O143" i="8"/>
  <c r="N143" i="8"/>
  <c r="M143" i="8"/>
  <c r="L143" i="8"/>
  <c r="P142" i="8"/>
  <c r="O142" i="8"/>
  <c r="N142" i="8"/>
  <c r="M142" i="8"/>
  <c r="L142" i="8"/>
  <c r="Q142" i="8" s="1"/>
  <c r="P141" i="8"/>
  <c r="O141" i="8"/>
  <c r="N141" i="8"/>
  <c r="M141" i="8"/>
  <c r="L141" i="8"/>
  <c r="P140" i="8"/>
  <c r="O140" i="8"/>
  <c r="N140" i="8"/>
  <c r="M140" i="8"/>
  <c r="L140" i="8"/>
  <c r="P139" i="8"/>
  <c r="O139" i="8"/>
  <c r="N139" i="8"/>
  <c r="M139" i="8"/>
  <c r="L139" i="8"/>
  <c r="Q139" i="8" s="1"/>
  <c r="P138" i="8"/>
  <c r="O138" i="8"/>
  <c r="N138" i="8"/>
  <c r="M138" i="8"/>
  <c r="L138" i="8"/>
  <c r="P137" i="8"/>
  <c r="O137" i="8"/>
  <c r="N137" i="8"/>
  <c r="M137" i="8"/>
  <c r="L137" i="8"/>
  <c r="P136" i="8"/>
  <c r="O136" i="8"/>
  <c r="N136" i="8"/>
  <c r="M136" i="8"/>
  <c r="L136" i="8"/>
  <c r="P135" i="8"/>
  <c r="O135" i="8"/>
  <c r="N135" i="8"/>
  <c r="M135" i="8"/>
  <c r="L135" i="8"/>
  <c r="P134" i="8"/>
  <c r="O134" i="8"/>
  <c r="N134" i="8"/>
  <c r="M134" i="8"/>
  <c r="L134" i="8"/>
  <c r="Q134" i="8" s="1"/>
  <c r="P133" i="8"/>
  <c r="O133" i="8"/>
  <c r="N133" i="8"/>
  <c r="M133" i="8"/>
  <c r="L133" i="8"/>
  <c r="P132" i="8"/>
  <c r="O132" i="8"/>
  <c r="N132" i="8"/>
  <c r="M132" i="8"/>
  <c r="L132" i="8"/>
  <c r="P131" i="8"/>
  <c r="O131" i="8"/>
  <c r="N131" i="8"/>
  <c r="M131" i="8"/>
  <c r="L131" i="8"/>
  <c r="Q131" i="8" s="1"/>
  <c r="P130" i="8"/>
  <c r="O130" i="8"/>
  <c r="N130" i="8"/>
  <c r="M130" i="8"/>
  <c r="L130" i="8"/>
  <c r="P129" i="8"/>
  <c r="O129" i="8"/>
  <c r="N129" i="8"/>
  <c r="M129" i="8"/>
  <c r="L129" i="8"/>
  <c r="P128" i="8"/>
  <c r="O128" i="8"/>
  <c r="N128" i="8"/>
  <c r="M128" i="8"/>
  <c r="L128" i="8"/>
  <c r="P127" i="8"/>
  <c r="O127" i="8"/>
  <c r="N127" i="8"/>
  <c r="M127" i="8"/>
  <c r="L127" i="8"/>
  <c r="P126" i="8"/>
  <c r="O126" i="8"/>
  <c r="N126" i="8"/>
  <c r="M126" i="8"/>
  <c r="L126" i="8"/>
  <c r="Q126" i="8" s="1"/>
  <c r="P125" i="8"/>
  <c r="O125" i="8"/>
  <c r="N125" i="8"/>
  <c r="M125" i="8"/>
  <c r="L125" i="8"/>
  <c r="P124" i="8"/>
  <c r="O124" i="8"/>
  <c r="N124" i="8"/>
  <c r="M124" i="8"/>
  <c r="L124" i="8"/>
  <c r="P123" i="8"/>
  <c r="O123" i="8"/>
  <c r="N123" i="8"/>
  <c r="M123" i="8"/>
  <c r="L123" i="8"/>
  <c r="Q123" i="8" s="1"/>
  <c r="P122" i="8"/>
  <c r="O122" i="8"/>
  <c r="N122" i="8"/>
  <c r="M122" i="8"/>
  <c r="L122" i="8"/>
  <c r="P121" i="8"/>
  <c r="O121" i="8"/>
  <c r="N121" i="8"/>
  <c r="M121" i="8"/>
  <c r="L121" i="8"/>
  <c r="P120" i="8"/>
  <c r="O120" i="8"/>
  <c r="N120" i="8"/>
  <c r="M120" i="8"/>
  <c r="L120" i="8"/>
  <c r="P119" i="8"/>
  <c r="O119" i="8"/>
  <c r="N119" i="8"/>
  <c r="M119" i="8"/>
  <c r="L119" i="8"/>
  <c r="P118" i="8"/>
  <c r="O118" i="8"/>
  <c r="N118" i="8"/>
  <c r="M118" i="8"/>
  <c r="L118" i="8"/>
  <c r="Q118" i="8" s="1"/>
  <c r="P117" i="8"/>
  <c r="O117" i="8"/>
  <c r="N117" i="8"/>
  <c r="M117" i="8"/>
  <c r="L117" i="8"/>
  <c r="P116" i="8"/>
  <c r="O116" i="8"/>
  <c r="N116" i="8"/>
  <c r="M116" i="8"/>
  <c r="L116" i="8"/>
  <c r="P115" i="8"/>
  <c r="O115" i="8"/>
  <c r="N115" i="8"/>
  <c r="M115" i="8"/>
  <c r="L115" i="8"/>
  <c r="Q115" i="8" s="1"/>
  <c r="P114" i="8"/>
  <c r="O114" i="8"/>
  <c r="N114" i="8"/>
  <c r="M114" i="8"/>
  <c r="L114" i="8"/>
  <c r="P113" i="8"/>
  <c r="O113" i="8"/>
  <c r="N113" i="8"/>
  <c r="M113" i="8"/>
  <c r="L113" i="8"/>
  <c r="P112" i="8"/>
  <c r="O112" i="8"/>
  <c r="N112" i="8"/>
  <c r="M112" i="8"/>
  <c r="L112" i="8"/>
  <c r="P111" i="8"/>
  <c r="O111" i="8"/>
  <c r="N111" i="8"/>
  <c r="M111" i="8"/>
  <c r="L111" i="8"/>
  <c r="P110" i="8"/>
  <c r="O110" i="8"/>
  <c r="N110" i="8"/>
  <c r="M110" i="8"/>
  <c r="L110" i="8"/>
  <c r="Q110" i="8" s="1"/>
  <c r="P109" i="8"/>
  <c r="O109" i="8"/>
  <c r="N109" i="8"/>
  <c r="M109" i="8"/>
  <c r="L109" i="8"/>
  <c r="P108" i="8"/>
  <c r="O108" i="8"/>
  <c r="N108" i="8"/>
  <c r="M108" i="8"/>
  <c r="L108" i="8"/>
  <c r="P107" i="8"/>
  <c r="O107" i="8"/>
  <c r="N107" i="8"/>
  <c r="M107" i="8"/>
  <c r="L107" i="8"/>
  <c r="Q107" i="8" s="1"/>
  <c r="P106" i="8"/>
  <c r="O106" i="8"/>
  <c r="N106" i="8"/>
  <c r="M106" i="8"/>
  <c r="L106" i="8"/>
  <c r="P105" i="8"/>
  <c r="O105" i="8"/>
  <c r="N105" i="8"/>
  <c r="M105" i="8"/>
  <c r="L105" i="8"/>
  <c r="P104" i="8"/>
  <c r="O104" i="8"/>
  <c r="N104" i="8"/>
  <c r="M104" i="8"/>
  <c r="L104" i="8"/>
  <c r="P103" i="8"/>
  <c r="O103" i="8"/>
  <c r="N103" i="8"/>
  <c r="M103" i="8"/>
  <c r="L103" i="8"/>
  <c r="P102" i="8"/>
  <c r="O102" i="8"/>
  <c r="N102" i="8"/>
  <c r="M102" i="8"/>
  <c r="L102" i="8"/>
  <c r="Q102" i="8" s="1"/>
  <c r="P101" i="8"/>
  <c r="O101" i="8"/>
  <c r="N101" i="8"/>
  <c r="M101" i="8"/>
  <c r="L101" i="8"/>
  <c r="P100" i="8"/>
  <c r="O100" i="8"/>
  <c r="N100" i="8"/>
  <c r="M100" i="8"/>
  <c r="L100" i="8"/>
  <c r="P99" i="8"/>
  <c r="O99" i="8"/>
  <c r="N99" i="8"/>
  <c r="M99" i="8"/>
  <c r="L99" i="8"/>
  <c r="Q99" i="8" s="1"/>
  <c r="P98" i="8"/>
  <c r="O98" i="8"/>
  <c r="N98" i="8"/>
  <c r="M98" i="8"/>
  <c r="L98" i="8"/>
  <c r="P97" i="8"/>
  <c r="O97" i="8"/>
  <c r="N97" i="8"/>
  <c r="M97" i="8"/>
  <c r="L97" i="8"/>
  <c r="P96" i="8"/>
  <c r="O96" i="8"/>
  <c r="N96" i="8"/>
  <c r="M96" i="8"/>
  <c r="L96" i="8"/>
  <c r="P95" i="8"/>
  <c r="O95" i="8"/>
  <c r="N95" i="8"/>
  <c r="M95" i="8"/>
  <c r="L95" i="8"/>
  <c r="P94" i="8"/>
  <c r="O94" i="8"/>
  <c r="N94" i="8"/>
  <c r="M94" i="8"/>
  <c r="L94" i="8"/>
  <c r="Q94" i="8" s="1"/>
  <c r="P93" i="8"/>
  <c r="O93" i="8"/>
  <c r="N93" i="8"/>
  <c r="M93" i="8"/>
  <c r="L93" i="8"/>
  <c r="P92" i="8"/>
  <c r="O92" i="8"/>
  <c r="N92" i="8"/>
  <c r="M92" i="8"/>
  <c r="L92" i="8"/>
  <c r="P91" i="8"/>
  <c r="O91" i="8"/>
  <c r="N91" i="8"/>
  <c r="M91" i="8"/>
  <c r="L91" i="8"/>
  <c r="Q91" i="8" s="1"/>
  <c r="P90" i="8"/>
  <c r="O90" i="8"/>
  <c r="N90" i="8"/>
  <c r="M90" i="8"/>
  <c r="L90" i="8"/>
  <c r="P89" i="8"/>
  <c r="O89" i="8"/>
  <c r="N89" i="8"/>
  <c r="M89" i="8"/>
  <c r="L89" i="8"/>
  <c r="P88" i="8"/>
  <c r="O88" i="8"/>
  <c r="N88" i="8"/>
  <c r="M88" i="8"/>
  <c r="L88" i="8"/>
  <c r="P87" i="8"/>
  <c r="O87" i="8"/>
  <c r="N87" i="8"/>
  <c r="M87" i="8"/>
  <c r="L87" i="8"/>
  <c r="P86" i="8"/>
  <c r="O86" i="8"/>
  <c r="N86" i="8"/>
  <c r="M86" i="8"/>
  <c r="L86" i="8"/>
  <c r="Q86" i="8" s="1"/>
  <c r="P85" i="8"/>
  <c r="O85" i="8"/>
  <c r="N85" i="8"/>
  <c r="M85" i="8"/>
  <c r="L85" i="8"/>
  <c r="P84" i="8"/>
  <c r="O84" i="8"/>
  <c r="N84" i="8"/>
  <c r="M84" i="8"/>
  <c r="L84" i="8"/>
  <c r="P83" i="8"/>
  <c r="O83" i="8"/>
  <c r="N83" i="8"/>
  <c r="M83" i="8"/>
  <c r="L83" i="8"/>
  <c r="Q83" i="8" s="1"/>
  <c r="P82" i="8"/>
  <c r="O82" i="8"/>
  <c r="N82" i="8"/>
  <c r="M82" i="8"/>
  <c r="L82" i="8"/>
  <c r="P81" i="8"/>
  <c r="O81" i="8"/>
  <c r="N81" i="8"/>
  <c r="M81" i="8"/>
  <c r="L81" i="8"/>
  <c r="P80" i="8"/>
  <c r="O80" i="8"/>
  <c r="N80" i="8"/>
  <c r="M80" i="8"/>
  <c r="L80" i="8"/>
  <c r="P79" i="8"/>
  <c r="O79" i="8"/>
  <c r="N79" i="8"/>
  <c r="M79" i="8"/>
  <c r="L79" i="8"/>
  <c r="P78" i="8"/>
  <c r="O78" i="8"/>
  <c r="N78" i="8"/>
  <c r="M78" i="8"/>
  <c r="L78" i="8"/>
  <c r="Q78" i="8" s="1"/>
  <c r="P77" i="8"/>
  <c r="O77" i="8"/>
  <c r="N77" i="8"/>
  <c r="M77" i="8"/>
  <c r="L77" i="8"/>
  <c r="P76" i="8"/>
  <c r="O76" i="8"/>
  <c r="N76" i="8"/>
  <c r="M76" i="8"/>
  <c r="L76" i="8"/>
  <c r="P75" i="8"/>
  <c r="O75" i="8"/>
  <c r="N75" i="8"/>
  <c r="M75" i="8"/>
  <c r="L75" i="8"/>
  <c r="Q75" i="8" s="1"/>
  <c r="P74" i="8"/>
  <c r="O74" i="8"/>
  <c r="N74" i="8"/>
  <c r="M74" i="8"/>
  <c r="L74" i="8"/>
  <c r="P73" i="8"/>
  <c r="O73" i="8"/>
  <c r="N73" i="8"/>
  <c r="M73" i="8"/>
  <c r="L73" i="8"/>
  <c r="P72" i="8"/>
  <c r="O72" i="8"/>
  <c r="N72" i="8"/>
  <c r="M72" i="8"/>
  <c r="L72" i="8"/>
  <c r="P71" i="8"/>
  <c r="O71" i="8"/>
  <c r="N71" i="8"/>
  <c r="M71" i="8"/>
  <c r="L71" i="8"/>
  <c r="P70" i="8"/>
  <c r="O70" i="8"/>
  <c r="N70" i="8"/>
  <c r="M70" i="8"/>
  <c r="L70" i="8"/>
  <c r="Q70" i="8" s="1"/>
  <c r="P69" i="8"/>
  <c r="O69" i="8"/>
  <c r="N69" i="8"/>
  <c r="M69" i="8"/>
  <c r="L69" i="8"/>
  <c r="P68" i="8"/>
  <c r="O68" i="8"/>
  <c r="N68" i="8"/>
  <c r="M68" i="8"/>
  <c r="L68" i="8"/>
  <c r="P67" i="8"/>
  <c r="O67" i="8"/>
  <c r="N67" i="8"/>
  <c r="M67" i="8"/>
  <c r="L67" i="8"/>
  <c r="Q67" i="8" s="1"/>
  <c r="P66" i="8"/>
  <c r="O66" i="8"/>
  <c r="N66" i="8"/>
  <c r="M66" i="8"/>
  <c r="L66" i="8"/>
  <c r="P65" i="8"/>
  <c r="O65" i="8"/>
  <c r="N65" i="8"/>
  <c r="M65" i="8"/>
  <c r="L65" i="8"/>
  <c r="P64" i="8"/>
  <c r="O64" i="8"/>
  <c r="N64" i="8"/>
  <c r="M64" i="8"/>
  <c r="L64" i="8"/>
  <c r="P63" i="8"/>
  <c r="O63" i="8"/>
  <c r="N63" i="8"/>
  <c r="M63" i="8"/>
  <c r="L63" i="8"/>
  <c r="P62" i="8"/>
  <c r="O62" i="8"/>
  <c r="N62" i="8"/>
  <c r="M62" i="8"/>
  <c r="L62" i="8"/>
  <c r="Q62" i="8" s="1"/>
  <c r="P61" i="8"/>
  <c r="O61" i="8"/>
  <c r="N61" i="8"/>
  <c r="M61" i="8"/>
  <c r="L61" i="8"/>
  <c r="P60" i="8"/>
  <c r="O60" i="8"/>
  <c r="N60" i="8"/>
  <c r="M60" i="8"/>
  <c r="L60" i="8"/>
  <c r="P59" i="8"/>
  <c r="O59" i="8"/>
  <c r="N59" i="8"/>
  <c r="M59" i="8"/>
  <c r="L59" i="8"/>
  <c r="Q59" i="8" s="1"/>
  <c r="P58" i="8"/>
  <c r="O58" i="8"/>
  <c r="N58" i="8"/>
  <c r="M58" i="8"/>
  <c r="L58" i="8"/>
  <c r="P57" i="8"/>
  <c r="O57" i="8"/>
  <c r="N57" i="8"/>
  <c r="M57" i="8"/>
  <c r="L57" i="8"/>
  <c r="P56" i="8"/>
  <c r="O56" i="8"/>
  <c r="N56" i="8"/>
  <c r="M56" i="8"/>
  <c r="L56" i="8"/>
  <c r="P55" i="8"/>
  <c r="O55" i="8"/>
  <c r="N55" i="8"/>
  <c r="M55" i="8"/>
  <c r="L55" i="8"/>
  <c r="P54" i="8"/>
  <c r="O54" i="8"/>
  <c r="N54" i="8"/>
  <c r="M54" i="8"/>
  <c r="L54" i="8"/>
  <c r="Q54" i="8" s="1"/>
  <c r="P53" i="8"/>
  <c r="O53" i="8"/>
  <c r="N53" i="8"/>
  <c r="M53" i="8"/>
  <c r="L53" i="8"/>
  <c r="P52" i="8"/>
  <c r="O52" i="8"/>
  <c r="N52" i="8"/>
  <c r="M52" i="8"/>
  <c r="L52" i="8"/>
  <c r="P51" i="8"/>
  <c r="O51" i="8"/>
  <c r="N51" i="8"/>
  <c r="M51" i="8"/>
  <c r="L51" i="8"/>
  <c r="Q51" i="8" s="1"/>
  <c r="P50" i="8"/>
  <c r="O50" i="8"/>
  <c r="N50" i="8"/>
  <c r="M50" i="8"/>
  <c r="L50" i="8"/>
  <c r="P49" i="8"/>
  <c r="O49" i="8"/>
  <c r="N49" i="8"/>
  <c r="M49" i="8"/>
  <c r="L49" i="8"/>
  <c r="P48" i="8"/>
  <c r="O48" i="8"/>
  <c r="N48" i="8"/>
  <c r="M48" i="8"/>
  <c r="L48" i="8"/>
  <c r="P47" i="8"/>
  <c r="O47" i="8"/>
  <c r="N47" i="8"/>
  <c r="M47" i="8"/>
  <c r="L47" i="8"/>
  <c r="P46" i="8"/>
  <c r="O46" i="8"/>
  <c r="N46" i="8"/>
  <c r="M46" i="8"/>
  <c r="L46" i="8"/>
  <c r="Q46" i="8" s="1"/>
  <c r="P45" i="8"/>
  <c r="O45" i="8"/>
  <c r="N45" i="8"/>
  <c r="M45" i="8"/>
  <c r="L45" i="8"/>
  <c r="P44" i="8"/>
  <c r="O44" i="8"/>
  <c r="N44" i="8"/>
  <c r="M44" i="8"/>
  <c r="L44" i="8"/>
  <c r="P43" i="8"/>
  <c r="O43" i="8"/>
  <c r="N43" i="8"/>
  <c r="M43" i="8"/>
  <c r="L43" i="8"/>
  <c r="Q43" i="8" s="1"/>
  <c r="P42" i="8"/>
  <c r="O42" i="8"/>
  <c r="N42" i="8"/>
  <c r="M42" i="8"/>
  <c r="L42" i="8"/>
  <c r="P41" i="8"/>
  <c r="O41" i="8"/>
  <c r="N41" i="8"/>
  <c r="M41" i="8"/>
  <c r="L41" i="8"/>
  <c r="P40" i="8"/>
  <c r="O40" i="8"/>
  <c r="N40" i="8"/>
  <c r="M40" i="8"/>
  <c r="L40" i="8"/>
  <c r="P39" i="8"/>
  <c r="O39" i="8"/>
  <c r="N39" i="8"/>
  <c r="M39" i="8"/>
  <c r="L39" i="8"/>
  <c r="P38" i="8"/>
  <c r="O38" i="8"/>
  <c r="N38" i="8"/>
  <c r="M38" i="8"/>
  <c r="L38" i="8"/>
  <c r="Q38" i="8" s="1"/>
  <c r="P37" i="8"/>
  <c r="O37" i="8"/>
  <c r="N37" i="8"/>
  <c r="M37" i="8"/>
  <c r="L37" i="8"/>
  <c r="P36" i="8"/>
  <c r="O36" i="8"/>
  <c r="N36" i="8"/>
  <c r="M36" i="8"/>
  <c r="L36" i="8"/>
  <c r="P35" i="8"/>
  <c r="O35" i="8"/>
  <c r="N35" i="8"/>
  <c r="M35" i="8"/>
  <c r="L35" i="8"/>
  <c r="P34" i="8"/>
  <c r="O34" i="8"/>
  <c r="N34" i="8"/>
  <c r="M34" i="8"/>
  <c r="L34" i="8"/>
  <c r="C11" i="7"/>
  <c r="F10" i="7" a="1"/>
  <c r="F10" i="7" s="1"/>
  <c r="O9" i="7"/>
  <c r="F8" i="7"/>
  <c r="M514" i="6"/>
  <c r="L514" i="6"/>
  <c r="K514" i="6"/>
  <c r="J514" i="6"/>
  <c r="I514" i="6"/>
  <c r="F514" i="6"/>
  <c r="E514" i="6"/>
  <c r="D514" i="6"/>
  <c r="C514" i="6"/>
  <c r="B514" i="6"/>
  <c r="M513" i="6"/>
  <c r="L513" i="6"/>
  <c r="K513" i="6"/>
  <c r="J513" i="6"/>
  <c r="I513" i="6"/>
  <c r="F513" i="6"/>
  <c r="E513" i="6"/>
  <c r="D513" i="6"/>
  <c r="C513" i="6"/>
  <c r="B513" i="6"/>
  <c r="M512" i="6"/>
  <c r="L512" i="6"/>
  <c r="K512" i="6"/>
  <c r="J512" i="6"/>
  <c r="I512" i="6"/>
  <c r="F512" i="6"/>
  <c r="E512" i="6"/>
  <c r="D512" i="6"/>
  <c r="C512" i="6"/>
  <c r="B512" i="6"/>
  <c r="M511" i="6"/>
  <c r="L511" i="6"/>
  <c r="K511" i="6"/>
  <c r="J511" i="6"/>
  <c r="I511" i="6"/>
  <c r="F511" i="6"/>
  <c r="E511" i="6"/>
  <c r="D511" i="6"/>
  <c r="C511" i="6"/>
  <c r="B511" i="6"/>
  <c r="M510" i="6"/>
  <c r="L510" i="6"/>
  <c r="K510" i="6"/>
  <c r="J510" i="6"/>
  <c r="I510" i="6"/>
  <c r="F510" i="6"/>
  <c r="E510" i="6"/>
  <c r="D510" i="6"/>
  <c r="C510" i="6"/>
  <c r="B510" i="6"/>
  <c r="M509" i="6"/>
  <c r="L509" i="6"/>
  <c r="K509" i="6"/>
  <c r="J509" i="6"/>
  <c r="I509" i="6"/>
  <c r="F509" i="6"/>
  <c r="E509" i="6"/>
  <c r="D509" i="6"/>
  <c r="C509" i="6"/>
  <c r="B509" i="6"/>
  <c r="M508" i="6"/>
  <c r="L508" i="6"/>
  <c r="K508" i="6"/>
  <c r="J508" i="6"/>
  <c r="I508" i="6"/>
  <c r="F508" i="6"/>
  <c r="E508" i="6"/>
  <c r="D508" i="6"/>
  <c r="C508" i="6"/>
  <c r="B508" i="6"/>
  <c r="M507" i="6"/>
  <c r="L507" i="6"/>
  <c r="K507" i="6"/>
  <c r="J507" i="6"/>
  <c r="I507" i="6"/>
  <c r="F507" i="6"/>
  <c r="E507" i="6"/>
  <c r="D507" i="6"/>
  <c r="C507" i="6"/>
  <c r="B507" i="6"/>
  <c r="M506" i="6"/>
  <c r="L506" i="6"/>
  <c r="K506" i="6"/>
  <c r="J506" i="6"/>
  <c r="I506" i="6"/>
  <c r="F506" i="6"/>
  <c r="E506" i="6"/>
  <c r="D506" i="6"/>
  <c r="C506" i="6"/>
  <c r="B506" i="6"/>
  <c r="M505" i="6"/>
  <c r="L505" i="6"/>
  <c r="K505" i="6"/>
  <c r="J505" i="6"/>
  <c r="I505" i="6"/>
  <c r="F505" i="6"/>
  <c r="E505" i="6"/>
  <c r="D505" i="6"/>
  <c r="C505" i="6"/>
  <c r="B505" i="6"/>
  <c r="M504" i="6"/>
  <c r="L504" i="6"/>
  <c r="K504" i="6"/>
  <c r="J504" i="6"/>
  <c r="I504" i="6"/>
  <c r="F504" i="6"/>
  <c r="E504" i="6"/>
  <c r="D504" i="6"/>
  <c r="C504" i="6"/>
  <c r="B504" i="6"/>
  <c r="M503" i="6"/>
  <c r="L503" i="6"/>
  <c r="K503" i="6"/>
  <c r="J503" i="6"/>
  <c r="I503" i="6"/>
  <c r="F503" i="6"/>
  <c r="E503" i="6"/>
  <c r="D503" i="6"/>
  <c r="C503" i="6"/>
  <c r="B503" i="6"/>
  <c r="M502" i="6"/>
  <c r="L502" i="6"/>
  <c r="K502" i="6"/>
  <c r="J502" i="6"/>
  <c r="I502" i="6"/>
  <c r="F502" i="6"/>
  <c r="E502" i="6"/>
  <c r="D502" i="6"/>
  <c r="C502" i="6"/>
  <c r="B502" i="6"/>
  <c r="M501" i="6"/>
  <c r="L501" i="6"/>
  <c r="K501" i="6"/>
  <c r="J501" i="6"/>
  <c r="I501" i="6"/>
  <c r="F501" i="6"/>
  <c r="E501" i="6"/>
  <c r="D501" i="6"/>
  <c r="C501" i="6"/>
  <c r="B501" i="6"/>
  <c r="M500" i="6"/>
  <c r="L500" i="6"/>
  <c r="K500" i="6"/>
  <c r="J500" i="6"/>
  <c r="I500" i="6"/>
  <c r="F500" i="6"/>
  <c r="E500" i="6"/>
  <c r="D500" i="6"/>
  <c r="C500" i="6"/>
  <c r="B500" i="6"/>
  <c r="M499" i="6"/>
  <c r="L499" i="6"/>
  <c r="K499" i="6"/>
  <c r="J499" i="6"/>
  <c r="I499" i="6"/>
  <c r="F499" i="6"/>
  <c r="E499" i="6"/>
  <c r="D499" i="6"/>
  <c r="C499" i="6"/>
  <c r="B499" i="6"/>
  <c r="M498" i="6"/>
  <c r="L498" i="6"/>
  <c r="K498" i="6"/>
  <c r="J498" i="6"/>
  <c r="I498" i="6"/>
  <c r="F498" i="6"/>
  <c r="E498" i="6"/>
  <c r="D498" i="6"/>
  <c r="C498" i="6"/>
  <c r="B498" i="6"/>
  <c r="M497" i="6"/>
  <c r="L497" i="6"/>
  <c r="K497" i="6"/>
  <c r="J497" i="6"/>
  <c r="I497" i="6"/>
  <c r="F497" i="6"/>
  <c r="E497" i="6"/>
  <c r="D497" i="6"/>
  <c r="C497" i="6"/>
  <c r="B497" i="6"/>
  <c r="M496" i="6"/>
  <c r="L496" i="6"/>
  <c r="K496" i="6"/>
  <c r="J496" i="6"/>
  <c r="I496" i="6"/>
  <c r="F496" i="6"/>
  <c r="E496" i="6"/>
  <c r="D496" i="6"/>
  <c r="C496" i="6"/>
  <c r="B496" i="6"/>
  <c r="M495" i="6"/>
  <c r="L495" i="6"/>
  <c r="K495" i="6"/>
  <c r="J495" i="6"/>
  <c r="I495" i="6"/>
  <c r="F495" i="6"/>
  <c r="E495" i="6"/>
  <c r="D495" i="6"/>
  <c r="C495" i="6"/>
  <c r="B495" i="6"/>
  <c r="M494" i="6"/>
  <c r="L494" i="6"/>
  <c r="K494" i="6"/>
  <c r="J494" i="6"/>
  <c r="I494" i="6"/>
  <c r="F494" i="6"/>
  <c r="E494" i="6"/>
  <c r="D494" i="6"/>
  <c r="C494" i="6"/>
  <c r="B494" i="6"/>
  <c r="M493" i="6"/>
  <c r="L493" i="6"/>
  <c r="K493" i="6"/>
  <c r="J493" i="6"/>
  <c r="I493" i="6"/>
  <c r="F493" i="6"/>
  <c r="E493" i="6"/>
  <c r="D493" i="6"/>
  <c r="C493" i="6"/>
  <c r="B493" i="6"/>
  <c r="M492" i="6"/>
  <c r="L492" i="6"/>
  <c r="K492" i="6"/>
  <c r="J492" i="6"/>
  <c r="I492" i="6"/>
  <c r="F492" i="6"/>
  <c r="E492" i="6"/>
  <c r="D492" i="6"/>
  <c r="C492" i="6"/>
  <c r="B492" i="6"/>
  <c r="M491" i="6"/>
  <c r="L491" i="6"/>
  <c r="K491" i="6"/>
  <c r="J491" i="6"/>
  <c r="I491" i="6"/>
  <c r="F491" i="6"/>
  <c r="E491" i="6"/>
  <c r="D491" i="6"/>
  <c r="C491" i="6"/>
  <c r="B491" i="6"/>
  <c r="M490" i="6"/>
  <c r="L490" i="6"/>
  <c r="K490" i="6"/>
  <c r="J490" i="6"/>
  <c r="I490" i="6"/>
  <c r="F490" i="6"/>
  <c r="E490" i="6"/>
  <c r="D490" i="6"/>
  <c r="C490" i="6"/>
  <c r="B490" i="6"/>
  <c r="M489" i="6"/>
  <c r="L489" i="6"/>
  <c r="K489" i="6"/>
  <c r="J489" i="6"/>
  <c r="I489" i="6"/>
  <c r="F489" i="6"/>
  <c r="E489" i="6"/>
  <c r="D489" i="6"/>
  <c r="C489" i="6"/>
  <c r="B489" i="6"/>
  <c r="M488" i="6"/>
  <c r="L488" i="6"/>
  <c r="K488" i="6"/>
  <c r="J488" i="6"/>
  <c r="I488" i="6"/>
  <c r="F488" i="6"/>
  <c r="E488" i="6"/>
  <c r="D488" i="6"/>
  <c r="C488" i="6"/>
  <c r="B488" i="6"/>
  <c r="M487" i="6"/>
  <c r="L487" i="6"/>
  <c r="K487" i="6"/>
  <c r="J487" i="6"/>
  <c r="I487" i="6"/>
  <c r="F487" i="6"/>
  <c r="E487" i="6"/>
  <c r="D487" i="6"/>
  <c r="C487" i="6"/>
  <c r="B487" i="6"/>
  <c r="M486" i="6"/>
  <c r="L486" i="6"/>
  <c r="K486" i="6"/>
  <c r="J486" i="6"/>
  <c r="I486" i="6"/>
  <c r="F486" i="6"/>
  <c r="E486" i="6"/>
  <c r="D486" i="6"/>
  <c r="C486" i="6"/>
  <c r="B486" i="6"/>
  <c r="M485" i="6"/>
  <c r="L485" i="6"/>
  <c r="K485" i="6"/>
  <c r="J485" i="6"/>
  <c r="I485" i="6"/>
  <c r="F485" i="6"/>
  <c r="E485" i="6"/>
  <c r="D485" i="6"/>
  <c r="C485" i="6"/>
  <c r="B485" i="6"/>
  <c r="M484" i="6"/>
  <c r="L484" i="6"/>
  <c r="K484" i="6"/>
  <c r="J484" i="6"/>
  <c r="I484" i="6"/>
  <c r="F484" i="6"/>
  <c r="E484" i="6"/>
  <c r="D484" i="6"/>
  <c r="C484" i="6"/>
  <c r="B484" i="6"/>
  <c r="M483" i="6"/>
  <c r="L483" i="6"/>
  <c r="K483" i="6"/>
  <c r="J483" i="6"/>
  <c r="I483" i="6"/>
  <c r="F483" i="6"/>
  <c r="E483" i="6"/>
  <c r="D483" i="6"/>
  <c r="C483" i="6"/>
  <c r="B483" i="6"/>
  <c r="M482" i="6"/>
  <c r="L482" i="6"/>
  <c r="K482" i="6"/>
  <c r="J482" i="6"/>
  <c r="I482" i="6"/>
  <c r="F482" i="6"/>
  <c r="E482" i="6"/>
  <c r="D482" i="6"/>
  <c r="C482" i="6"/>
  <c r="B482" i="6"/>
  <c r="M481" i="6"/>
  <c r="L481" i="6"/>
  <c r="K481" i="6"/>
  <c r="J481" i="6"/>
  <c r="I481" i="6"/>
  <c r="F481" i="6"/>
  <c r="E481" i="6"/>
  <c r="D481" i="6"/>
  <c r="C481" i="6"/>
  <c r="B481" i="6"/>
  <c r="M480" i="6"/>
  <c r="L480" i="6"/>
  <c r="K480" i="6"/>
  <c r="J480" i="6"/>
  <c r="I480" i="6"/>
  <c r="F480" i="6"/>
  <c r="E480" i="6"/>
  <c r="D480" i="6"/>
  <c r="C480" i="6"/>
  <c r="B480" i="6"/>
  <c r="M479" i="6"/>
  <c r="L479" i="6"/>
  <c r="K479" i="6"/>
  <c r="J479" i="6"/>
  <c r="I479" i="6"/>
  <c r="F479" i="6"/>
  <c r="E479" i="6"/>
  <c r="D479" i="6"/>
  <c r="C479" i="6"/>
  <c r="B479" i="6"/>
  <c r="M478" i="6"/>
  <c r="L478" i="6"/>
  <c r="K478" i="6"/>
  <c r="J478" i="6"/>
  <c r="I478" i="6"/>
  <c r="F478" i="6"/>
  <c r="E478" i="6"/>
  <c r="D478" i="6"/>
  <c r="C478" i="6"/>
  <c r="B478" i="6"/>
  <c r="M477" i="6"/>
  <c r="L477" i="6"/>
  <c r="K477" i="6"/>
  <c r="J477" i="6"/>
  <c r="I477" i="6"/>
  <c r="F477" i="6"/>
  <c r="E477" i="6"/>
  <c r="D477" i="6"/>
  <c r="C477" i="6"/>
  <c r="B477" i="6"/>
  <c r="M476" i="6"/>
  <c r="L476" i="6"/>
  <c r="K476" i="6"/>
  <c r="J476" i="6"/>
  <c r="I476" i="6"/>
  <c r="F476" i="6"/>
  <c r="E476" i="6"/>
  <c r="D476" i="6"/>
  <c r="C476" i="6"/>
  <c r="B476" i="6"/>
  <c r="M475" i="6"/>
  <c r="L475" i="6"/>
  <c r="K475" i="6"/>
  <c r="J475" i="6"/>
  <c r="I475" i="6"/>
  <c r="F475" i="6"/>
  <c r="E475" i="6"/>
  <c r="D475" i="6"/>
  <c r="C475" i="6"/>
  <c r="B475" i="6"/>
  <c r="M474" i="6"/>
  <c r="L474" i="6"/>
  <c r="K474" i="6"/>
  <c r="J474" i="6"/>
  <c r="I474" i="6"/>
  <c r="F474" i="6"/>
  <c r="E474" i="6"/>
  <c r="D474" i="6"/>
  <c r="C474" i="6"/>
  <c r="B474" i="6"/>
  <c r="M473" i="6"/>
  <c r="L473" i="6"/>
  <c r="K473" i="6"/>
  <c r="J473" i="6"/>
  <c r="I473" i="6"/>
  <c r="F473" i="6"/>
  <c r="E473" i="6"/>
  <c r="D473" i="6"/>
  <c r="C473" i="6"/>
  <c r="B473" i="6"/>
  <c r="M472" i="6"/>
  <c r="L472" i="6"/>
  <c r="K472" i="6"/>
  <c r="J472" i="6"/>
  <c r="I472" i="6"/>
  <c r="F472" i="6"/>
  <c r="E472" i="6"/>
  <c r="D472" i="6"/>
  <c r="C472" i="6"/>
  <c r="B472" i="6"/>
  <c r="M471" i="6"/>
  <c r="L471" i="6"/>
  <c r="K471" i="6"/>
  <c r="J471" i="6"/>
  <c r="I471" i="6"/>
  <c r="F471" i="6"/>
  <c r="E471" i="6"/>
  <c r="D471" i="6"/>
  <c r="C471" i="6"/>
  <c r="B471" i="6"/>
  <c r="M470" i="6"/>
  <c r="L470" i="6"/>
  <c r="K470" i="6"/>
  <c r="J470" i="6"/>
  <c r="I470" i="6"/>
  <c r="F470" i="6"/>
  <c r="E470" i="6"/>
  <c r="D470" i="6"/>
  <c r="C470" i="6"/>
  <c r="B470" i="6"/>
  <c r="M469" i="6"/>
  <c r="L469" i="6"/>
  <c r="K469" i="6"/>
  <c r="J469" i="6"/>
  <c r="I469" i="6"/>
  <c r="F469" i="6"/>
  <c r="E469" i="6"/>
  <c r="D469" i="6"/>
  <c r="C469" i="6"/>
  <c r="B469" i="6"/>
  <c r="M468" i="6"/>
  <c r="L468" i="6"/>
  <c r="K468" i="6"/>
  <c r="J468" i="6"/>
  <c r="I468" i="6"/>
  <c r="F468" i="6"/>
  <c r="E468" i="6"/>
  <c r="D468" i="6"/>
  <c r="C468" i="6"/>
  <c r="B468" i="6"/>
  <c r="M467" i="6"/>
  <c r="L467" i="6"/>
  <c r="K467" i="6"/>
  <c r="J467" i="6"/>
  <c r="I467" i="6"/>
  <c r="F467" i="6"/>
  <c r="E467" i="6"/>
  <c r="D467" i="6"/>
  <c r="C467" i="6"/>
  <c r="B467" i="6"/>
  <c r="M466" i="6"/>
  <c r="L466" i="6"/>
  <c r="K466" i="6"/>
  <c r="J466" i="6"/>
  <c r="I466" i="6"/>
  <c r="F466" i="6"/>
  <c r="E466" i="6"/>
  <c r="D466" i="6"/>
  <c r="C466" i="6"/>
  <c r="B466" i="6"/>
  <c r="M465" i="6"/>
  <c r="L465" i="6"/>
  <c r="K465" i="6"/>
  <c r="J465" i="6"/>
  <c r="I465" i="6"/>
  <c r="F465" i="6"/>
  <c r="E465" i="6"/>
  <c r="D465" i="6"/>
  <c r="C465" i="6"/>
  <c r="B465" i="6"/>
  <c r="M464" i="6"/>
  <c r="L464" i="6"/>
  <c r="K464" i="6"/>
  <c r="J464" i="6"/>
  <c r="I464" i="6"/>
  <c r="F464" i="6"/>
  <c r="E464" i="6"/>
  <c r="D464" i="6"/>
  <c r="C464" i="6"/>
  <c r="B464" i="6"/>
  <c r="M463" i="6"/>
  <c r="L463" i="6"/>
  <c r="K463" i="6"/>
  <c r="J463" i="6"/>
  <c r="I463" i="6"/>
  <c r="F463" i="6"/>
  <c r="E463" i="6"/>
  <c r="D463" i="6"/>
  <c r="C463" i="6"/>
  <c r="B463" i="6"/>
  <c r="M462" i="6"/>
  <c r="L462" i="6"/>
  <c r="K462" i="6"/>
  <c r="J462" i="6"/>
  <c r="I462" i="6"/>
  <c r="F462" i="6"/>
  <c r="E462" i="6"/>
  <c r="D462" i="6"/>
  <c r="C462" i="6"/>
  <c r="B462" i="6"/>
  <c r="M461" i="6"/>
  <c r="L461" i="6"/>
  <c r="K461" i="6"/>
  <c r="J461" i="6"/>
  <c r="I461" i="6"/>
  <c r="F461" i="6"/>
  <c r="E461" i="6"/>
  <c r="D461" i="6"/>
  <c r="C461" i="6"/>
  <c r="B461" i="6"/>
  <c r="M460" i="6"/>
  <c r="L460" i="6"/>
  <c r="K460" i="6"/>
  <c r="J460" i="6"/>
  <c r="I460" i="6"/>
  <c r="F460" i="6"/>
  <c r="E460" i="6"/>
  <c r="D460" i="6"/>
  <c r="C460" i="6"/>
  <c r="B460" i="6"/>
  <c r="M459" i="6"/>
  <c r="L459" i="6"/>
  <c r="K459" i="6"/>
  <c r="J459" i="6"/>
  <c r="I459" i="6"/>
  <c r="F459" i="6"/>
  <c r="E459" i="6"/>
  <c r="D459" i="6"/>
  <c r="C459" i="6"/>
  <c r="B459" i="6"/>
  <c r="M458" i="6"/>
  <c r="L458" i="6"/>
  <c r="K458" i="6"/>
  <c r="J458" i="6"/>
  <c r="I458" i="6"/>
  <c r="F458" i="6"/>
  <c r="E458" i="6"/>
  <c r="D458" i="6"/>
  <c r="C458" i="6"/>
  <c r="B458" i="6"/>
  <c r="M457" i="6"/>
  <c r="L457" i="6"/>
  <c r="K457" i="6"/>
  <c r="J457" i="6"/>
  <c r="I457" i="6"/>
  <c r="F457" i="6"/>
  <c r="E457" i="6"/>
  <c r="D457" i="6"/>
  <c r="C457" i="6"/>
  <c r="B457" i="6"/>
  <c r="M456" i="6"/>
  <c r="L456" i="6"/>
  <c r="K456" i="6"/>
  <c r="J456" i="6"/>
  <c r="I456" i="6"/>
  <c r="F456" i="6"/>
  <c r="E456" i="6"/>
  <c r="D456" i="6"/>
  <c r="C456" i="6"/>
  <c r="B456" i="6"/>
  <c r="M455" i="6"/>
  <c r="L455" i="6"/>
  <c r="K455" i="6"/>
  <c r="J455" i="6"/>
  <c r="I455" i="6"/>
  <c r="F455" i="6"/>
  <c r="E455" i="6"/>
  <c r="D455" i="6"/>
  <c r="C455" i="6"/>
  <c r="B455" i="6"/>
  <c r="M454" i="6"/>
  <c r="L454" i="6"/>
  <c r="K454" i="6"/>
  <c r="J454" i="6"/>
  <c r="I454" i="6"/>
  <c r="F454" i="6"/>
  <c r="E454" i="6"/>
  <c r="D454" i="6"/>
  <c r="C454" i="6"/>
  <c r="B454" i="6"/>
  <c r="M453" i="6"/>
  <c r="L453" i="6"/>
  <c r="K453" i="6"/>
  <c r="J453" i="6"/>
  <c r="I453" i="6"/>
  <c r="F453" i="6"/>
  <c r="E453" i="6"/>
  <c r="D453" i="6"/>
  <c r="C453" i="6"/>
  <c r="B453" i="6"/>
  <c r="M452" i="6"/>
  <c r="L452" i="6"/>
  <c r="K452" i="6"/>
  <c r="J452" i="6"/>
  <c r="I452" i="6"/>
  <c r="F452" i="6"/>
  <c r="E452" i="6"/>
  <c r="D452" i="6"/>
  <c r="C452" i="6"/>
  <c r="B452" i="6"/>
  <c r="M451" i="6"/>
  <c r="L451" i="6"/>
  <c r="K451" i="6"/>
  <c r="J451" i="6"/>
  <c r="I451" i="6"/>
  <c r="F451" i="6"/>
  <c r="E451" i="6"/>
  <c r="D451" i="6"/>
  <c r="C451" i="6"/>
  <c r="B451" i="6"/>
  <c r="M450" i="6"/>
  <c r="L450" i="6"/>
  <c r="K450" i="6"/>
  <c r="J450" i="6"/>
  <c r="I450" i="6"/>
  <c r="F450" i="6"/>
  <c r="E450" i="6"/>
  <c r="D450" i="6"/>
  <c r="C450" i="6"/>
  <c r="B450" i="6"/>
  <c r="M449" i="6"/>
  <c r="L449" i="6"/>
  <c r="K449" i="6"/>
  <c r="J449" i="6"/>
  <c r="I449" i="6"/>
  <c r="F449" i="6"/>
  <c r="E449" i="6"/>
  <c r="D449" i="6"/>
  <c r="C449" i="6"/>
  <c r="B449" i="6"/>
  <c r="M448" i="6"/>
  <c r="L448" i="6"/>
  <c r="K448" i="6"/>
  <c r="J448" i="6"/>
  <c r="I448" i="6"/>
  <c r="F448" i="6"/>
  <c r="E448" i="6"/>
  <c r="D448" i="6"/>
  <c r="C448" i="6"/>
  <c r="B448" i="6"/>
  <c r="M447" i="6"/>
  <c r="L447" i="6"/>
  <c r="K447" i="6"/>
  <c r="J447" i="6"/>
  <c r="I447" i="6"/>
  <c r="F447" i="6"/>
  <c r="E447" i="6"/>
  <c r="D447" i="6"/>
  <c r="C447" i="6"/>
  <c r="B447" i="6"/>
  <c r="M446" i="6"/>
  <c r="L446" i="6"/>
  <c r="K446" i="6"/>
  <c r="J446" i="6"/>
  <c r="I446" i="6"/>
  <c r="F446" i="6"/>
  <c r="E446" i="6"/>
  <c r="D446" i="6"/>
  <c r="C446" i="6"/>
  <c r="B446" i="6"/>
  <c r="M445" i="6"/>
  <c r="L445" i="6"/>
  <c r="K445" i="6"/>
  <c r="J445" i="6"/>
  <c r="I445" i="6"/>
  <c r="F445" i="6"/>
  <c r="E445" i="6"/>
  <c r="D445" i="6"/>
  <c r="C445" i="6"/>
  <c r="B445" i="6"/>
  <c r="M444" i="6"/>
  <c r="L444" i="6"/>
  <c r="K444" i="6"/>
  <c r="J444" i="6"/>
  <c r="I444" i="6"/>
  <c r="F444" i="6"/>
  <c r="E444" i="6"/>
  <c r="D444" i="6"/>
  <c r="C444" i="6"/>
  <c r="B444" i="6"/>
  <c r="M443" i="6"/>
  <c r="L443" i="6"/>
  <c r="K443" i="6"/>
  <c r="J443" i="6"/>
  <c r="I443" i="6"/>
  <c r="F443" i="6"/>
  <c r="E443" i="6"/>
  <c r="D443" i="6"/>
  <c r="C443" i="6"/>
  <c r="B443" i="6"/>
  <c r="M442" i="6"/>
  <c r="L442" i="6"/>
  <c r="K442" i="6"/>
  <c r="J442" i="6"/>
  <c r="I442" i="6"/>
  <c r="F442" i="6"/>
  <c r="E442" i="6"/>
  <c r="D442" i="6"/>
  <c r="C442" i="6"/>
  <c r="B442" i="6"/>
  <c r="M441" i="6"/>
  <c r="L441" i="6"/>
  <c r="K441" i="6"/>
  <c r="J441" i="6"/>
  <c r="I441" i="6"/>
  <c r="F441" i="6"/>
  <c r="E441" i="6"/>
  <c r="D441" i="6"/>
  <c r="C441" i="6"/>
  <c r="B441" i="6"/>
  <c r="M440" i="6"/>
  <c r="L440" i="6"/>
  <c r="K440" i="6"/>
  <c r="J440" i="6"/>
  <c r="I440" i="6"/>
  <c r="F440" i="6"/>
  <c r="E440" i="6"/>
  <c r="D440" i="6"/>
  <c r="C440" i="6"/>
  <c r="B440" i="6"/>
  <c r="M439" i="6"/>
  <c r="L439" i="6"/>
  <c r="K439" i="6"/>
  <c r="J439" i="6"/>
  <c r="I439" i="6"/>
  <c r="F439" i="6"/>
  <c r="E439" i="6"/>
  <c r="D439" i="6"/>
  <c r="C439" i="6"/>
  <c r="B439" i="6"/>
  <c r="M438" i="6"/>
  <c r="L438" i="6"/>
  <c r="K438" i="6"/>
  <c r="J438" i="6"/>
  <c r="I438" i="6"/>
  <c r="F438" i="6"/>
  <c r="E438" i="6"/>
  <c r="D438" i="6"/>
  <c r="C438" i="6"/>
  <c r="B438" i="6"/>
  <c r="M437" i="6"/>
  <c r="L437" i="6"/>
  <c r="K437" i="6"/>
  <c r="J437" i="6"/>
  <c r="I437" i="6"/>
  <c r="F437" i="6"/>
  <c r="E437" i="6"/>
  <c r="D437" i="6"/>
  <c r="C437" i="6"/>
  <c r="B437" i="6"/>
  <c r="M436" i="6"/>
  <c r="L436" i="6"/>
  <c r="K436" i="6"/>
  <c r="J436" i="6"/>
  <c r="I436" i="6"/>
  <c r="F436" i="6"/>
  <c r="E436" i="6"/>
  <c r="D436" i="6"/>
  <c r="C436" i="6"/>
  <c r="B436" i="6"/>
  <c r="M435" i="6"/>
  <c r="L435" i="6"/>
  <c r="K435" i="6"/>
  <c r="J435" i="6"/>
  <c r="I435" i="6"/>
  <c r="F435" i="6"/>
  <c r="E435" i="6"/>
  <c r="D435" i="6"/>
  <c r="C435" i="6"/>
  <c r="B435" i="6"/>
  <c r="M434" i="6"/>
  <c r="L434" i="6"/>
  <c r="K434" i="6"/>
  <c r="J434" i="6"/>
  <c r="I434" i="6"/>
  <c r="F434" i="6"/>
  <c r="E434" i="6"/>
  <c r="D434" i="6"/>
  <c r="C434" i="6"/>
  <c r="B434" i="6"/>
  <c r="M433" i="6"/>
  <c r="L433" i="6"/>
  <c r="K433" i="6"/>
  <c r="J433" i="6"/>
  <c r="I433" i="6"/>
  <c r="F433" i="6"/>
  <c r="E433" i="6"/>
  <c r="D433" i="6"/>
  <c r="C433" i="6"/>
  <c r="B433" i="6"/>
  <c r="M432" i="6"/>
  <c r="L432" i="6"/>
  <c r="K432" i="6"/>
  <c r="J432" i="6"/>
  <c r="I432" i="6"/>
  <c r="F432" i="6"/>
  <c r="E432" i="6"/>
  <c r="D432" i="6"/>
  <c r="C432" i="6"/>
  <c r="B432" i="6"/>
  <c r="M431" i="6"/>
  <c r="L431" i="6"/>
  <c r="K431" i="6"/>
  <c r="J431" i="6"/>
  <c r="I431" i="6"/>
  <c r="F431" i="6"/>
  <c r="E431" i="6"/>
  <c r="D431" i="6"/>
  <c r="C431" i="6"/>
  <c r="B431" i="6"/>
  <c r="M430" i="6"/>
  <c r="L430" i="6"/>
  <c r="K430" i="6"/>
  <c r="J430" i="6"/>
  <c r="I430" i="6"/>
  <c r="F430" i="6"/>
  <c r="E430" i="6"/>
  <c r="D430" i="6"/>
  <c r="C430" i="6"/>
  <c r="B430" i="6"/>
  <c r="M429" i="6"/>
  <c r="L429" i="6"/>
  <c r="K429" i="6"/>
  <c r="J429" i="6"/>
  <c r="I429" i="6"/>
  <c r="F429" i="6"/>
  <c r="E429" i="6"/>
  <c r="D429" i="6"/>
  <c r="C429" i="6"/>
  <c r="B429" i="6"/>
  <c r="M428" i="6"/>
  <c r="L428" i="6"/>
  <c r="K428" i="6"/>
  <c r="J428" i="6"/>
  <c r="I428" i="6"/>
  <c r="F428" i="6"/>
  <c r="E428" i="6"/>
  <c r="D428" i="6"/>
  <c r="C428" i="6"/>
  <c r="B428" i="6"/>
  <c r="M427" i="6"/>
  <c r="L427" i="6"/>
  <c r="K427" i="6"/>
  <c r="J427" i="6"/>
  <c r="I427" i="6"/>
  <c r="F427" i="6"/>
  <c r="E427" i="6"/>
  <c r="D427" i="6"/>
  <c r="C427" i="6"/>
  <c r="B427" i="6"/>
  <c r="M426" i="6"/>
  <c r="L426" i="6"/>
  <c r="K426" i="6"/>
  <c r="J426" i="6"/>
  <c r="I426" i="6"/>
  <c r="F426" i="6"/>
  <c r="E426" i="6"/>
  <c r="D426" i="6"/>
  <c r="C426" i="6"/>
  <c r="B426" i="6"/>
  <c r="M425" i="6"/>
  <c r="L425" i="6"/>
  <c r="K425" i="6"/>
  <c r="J425" i="6"/>
  <c r="I425" i="6"/>
  <c r="F425" i="6"/>
  <c r="E425" i="6"/>
  <c r="D425" i="6"/>
  <c r="C425" i="6"/>
  <c r="B425" i="6"/>
  <c r="M424" i="6"/>
  <c r="L424" i="6"/>
  <c r="K424" i="6"/>
  <c r="J424" i="6"/>
  <c r="I424" i="6"/>
  <c r="F424" i="6"/>
  <c r="E424" i="6"/>
  <c r="D424" i="6"/>
  <c r="C424" i="6"/>
  <c r="B424" i="6"/>
  <c r="M423" i="6"/>
  <c r="L423" i="6"/>
  <c r="K423" i="6"/>
  <c r="J423" i="6"/>
  <c r="I423" i="6"/>
  <c r="F423" i="6"/>
  <c r="E423" i="6"/>
  <c r="D423" i="6"/>
  <c r="C423" i="6"/>
  <c r="B423" i="6"/>
  <c r="M422" i="6"/>
  <c r="L422" i="6"/>
  <c r="K422" i="6"/>
  <c r="J422" i="6"/>
  <c r="I422" i="6"/>
  <c r="F422" i="6"/>
  <c r="E422" i="6"/>
  <c r="D422" i="6"/>
  <c r="C422" i="6"/>
  <c r="B422" i="6"/>
  <c r="M421" i="6"/>
  <c r="L421" i="6"/>
  <c r="K421" i="6"/>
  <c r="J421" i="6"/>
  <c r="I421" i="6"/>
  <c r="F421" i="6"/>
  <c r="E421" i="6"/>
  <c r="D421" i="6"/>
  <c r="C421" i="6"/>
  <c r="B421" i="6"/>
  <c r="M420" i="6"/>
  <c r="L420" i="6"/>
  <c r="K420" i="6"/>
  <c r="J420" i="6"/>
  <c r="I420" i="6"/>
  <c r="F420" i="6"/>
  <c r="E420" i="6"/>
  <c r="D420" i="6"/>
  <c r="C420" i="6"/>
  <c r="B420" i="6"/>
  <c r="M419" i="6"/>
  <c r="L419" i="6"/>
  <c r="K419" i="6"/>
  <c r="J419" i="6"/>
  <c r="I419" i="6"/>
  <c r="F419" i="6"/>
  <c r="E419" i="6"/>
  <c r="D419" i="6"/>
  <c r="C419" i="6"/>
  <c r="B419" i="6"/>
  <c r="M418" i="6"/>
  <c r="L418" i="6"/>
  <c r="K418" i="6"/>
  <c r="J418" i="6"/>
  <c r="I418" i="6"/>
  <c r="F418" i="6"/>
  <c r="E418" i="6"/>
  <c r="D418" i="6"/>
  <c r="C418" i="6"/>
  <c r="B418" i="6"/>
  <c r="M417" i="6"/>
  <c r="L417" i="6"/>
  <c r="K417" i="6"/>
  <c r="J417" i="6"/>
  <c r="I417" i="6"/>
  <c r="F417" i="6"/>
  <c r="E417" i="6"/>
  <c r="D417" i="6"/>
  <c r="C417" i="6"/>
  <c r="B417" i="6"/>
  <c r="M416" i="6"/>
  <c r="L416" i="6"/>
  <c r="K416" i="6"/>
  <c r="J416" i="6"/>
  <c r="I416" i="6"/>
  <c r="F416" i="6"/>
  <c r="E416" i="6"/>
  <c r="D416" i="6"/>
  <c r="C416" i="6"/>
  <c r="B416" i="6"/>
  <c r="M415" i="6"/>
  <c r="L415" i="6"/>
  <c r="K415" i="6"/>
  <c r="J415" i="6"/>
  <c r="I415" i="6"/>
  <c r="F415" i="6"/>
  <c r="E415" i="6"/>
  <c r="D415" i="6"/>
  <c r="C415" i="6"/>
  <c r="B415" i="6"/>
  <c r="M414" i="6"/>
  <c r="L414" i="6"/>
  <c r="K414" i="6"/>
  <c r="J414" i="6"/>
  <c r="I414" i="6"/>
  <c r="F414" i="6"/>
  <c r="E414" i="6"/>
  <c r="D414" i="6"/>
  <c r="C414" i="6"/>
  <c r="B414" i="6"/>
  <c r="M413" i="6"/>
  <c r="L413" i="6"/>
  <c r="K413" i="6"/>
  <c r="J413" i="6"/>
  <c r="I413" i="6"/>
  <c r="F413" i="6"/>
  <c r="E413" i="6"/>
  <c r="D413" i="6"/>
  <c r="C413" i="6"/>
  <c r="B413" i="6"/>
  <c r="M412" i="6"/>
  <c r="L412" i="6"/>
  <c r="K412" i="6"/>
  <c r="J412" i="6"/>
  <c r="I412" i="6"/>
  <c r="F412" i="6"/>
  <c r="E412" i="6"/>
  <c r="D412" i="6"/>
  <c r="C412" i="6"/>
  <c r="B412" i="6"/>
  <c r="M411" i="6"/>
  <c r="L411" i="6"/>
  <c r="K411" i="6"/>
  <c r="J411" i="6"/>
  <c r="I411" i="6"/>
  <c r="F411" i="6"/>
  <c r="E411" i="6"/>
  <c r="D411" i="6"/>
  <c r="C411" i="6"/>
  <c r="B411" i="6"/>
  <c r="M410" i="6"/>
  <c r="L410" i="6"/>
  <c r="K410" i="6"/>
  <c r="J410" i="6"/>
  <c r="I410" i="6"/>
  <c r="F410" i="6"/>
  <c r="E410" i="6"/>
  <c r="D410" i="6"/>
  <c r="C410" i="6"/>
  <c r="B410" i="6"/>
  <c r="M409" i="6"/>
  <c r="L409" i="6"/>
  <c r="K409" i="6"/>
  <c r="J409" i="6"/>
  <c r="I409" i="6"/>
  <c r="F409" i="6"/>
  <c r="E409" i="6"/>
  <c r="D409" i="6"/>
  <c r="C409" i="6"/>
  <c r="B409" i="6"/>
  <c r="M408" i="6"/>
  <c r="L408" i="6"/>
  <c r="K408" i="6"/>
  <c r="J408" i="6"/>
  <c r="I408" i="6"/>
  <c r="F408" i="6"/>
  <c r="E408" i="6"/>
  <c r="D408" i="6"/>
  <c r="C408" i="6"/>
  <c r="B408" i="6"/>
  <c r="M407" i="6"/>
  <c r="L407" i="6"/>
  <c r="K407" i="6"/>
  <c r="J407" i="6"/>
  <c r="I407" i="6"/>
  <c r="F407" i="6"/>
  <c r="E407" i="6"/>
  <c r="D407" i="6"/>
  <c r="C407" i="6"/>
  <c r="B407" i="6"/>
  <c r="M406" i="6"/>
  <c r="L406" i="6"/>
  <c r="K406" i="6"/>
  <c r="J406" i="6"/>
  <c r="I406" i="6"/>
  <c r="F406" i="6"/>
  <c r="E406" i="6"/>
  <c r="D406" i="6"/>
  <c r="C406" i="6"/>
  <c r="B406" i="6"/>
  <c r="M405" i="6"/>
  <c r="L405" i="6"/>
  <c r="K405" i="6"/>
  <c r="J405" i="6"/>
  <c r="I405" i="6"/>
  <c r="F405" i="6"/>
  <c r="E405" i="6"/>
  <c r="D405" i="6"/>
  <c r="C405" i="6"/>
  <c r="B405" i="6"/>
  <c r="M404" i="6"/>
  <c r="L404" i="6"/>
  <c r="K404" i="6"/>
  <c r="J404" i="6"/>
  <c r="I404" i="6"/>
  <c r="F404" i="6"/>
  <c r="E404" i="6"/>
  <c r="D404" i="6"/>
  <c r="C404" i="6"/>
  <c r="B404" i="6"/>
  <c r="M403" i="6"/>
  <c r="L403" i="6"/>
  <c r="K403" i="6"/>
  <c r="J403" i="6"/>
  <c r="I403" i="6"/>
  <c r="F403" i="6"/>
  <c r="E403" i="6"/>
  <c r="D403" i="6"/>
  <c r="C403" i="6"/>
  <c r="B403" i="6"/>
  <c r="M402" i="6"/>
  <c r="L402" i="6"/>
  <c r="K402" i="6"/>
  <c r="J402" i="6"/>
  <c r="I402" i="6"/>
  <c r="F402" i="6"/>
  <c r="E402" i="6"/>
  <c r="D402" i="6"/>
  <c r="C402" i="6"/>
  <c r="B402" i="6"/>
  <c r="M401" i="6"/>
  <c r="L401" i="6"/>
  <c r="K401" i="6"/>
  <c r="J401" i="6"/>
  <c r="I401" i="6"/>
  <c r="F401" i="6"/>
  <c r="E401" i="6"/>
  <c r="D401" i="6"/>
  <c r="C401" i="6"/>
  <c r="B401" i="6"/>
  <c r="M400" i="6"/>
  <c r="L400" i="6"/>
  <c r="K400" i="6"/>
  <c r="J400" i="6"/>
  <c r="I400" i="6"/>
  <c r="F400" i="6"/>
  <c r="E400" i="6"/>
  <c r="D400" i="6"/>
  <c r="C400" i="6"/>
  <c r="B400" i="6"/>
  <c r="M399" i="6"/>
  <c r="L399" i="6"/>
  <c r="K399" i="6"/>
  <c r="J399" i="6"/>
  <c r="I399" i="6"/>
  <c r="F399" i="6"/>
  <c r="E399" i="6"/>
  <c r="D399" i="6"/>
  <c r="C399" i="6"/>
  <c r="B399" i="6"/>
  <c r="M398" i="6"/>
  <c r="L398" i="6"/>
  <c r="K398" i="6"/>
  <c r="J398" i="6"/>
  <c r="I398" i="6"/>
  <c r="F398" i="6"/>
  <c r="E398" i="6"/>
  <c r="D398" i="6"/>
  <c r="C398" i="6"/>
  <c r="B398" i="6"/>
  <c r="M397" i="6"/>
  <c r="L397" i="6"/>
  <c r="K397" i="6"/>
  <c r="J397" i="6"/>
  <c r="I397" i="6"/>
  <c r="F397" i="6"/>
  <c r="E397" i="6"/>
  <c r="D397" i="6"/>
  <c r="C397" i="6"/>
  <c r="B397" i="6"/>
  <c r="M396" i="6"/>
  <c r="L396" i="6"/>
  <c r="K396" i="6"/>
  <c r="J396" i="6"/>
  <c r="I396" i="6"/>
  <c r="F396" i="6"/>
  <c r="E396" i="6"/>
  <c r="D396" i="6"/>
  <c r="C396" i="6"/>
  <c r="B396" i="6"/>
  <c r="M395" i="6"/>
  <c r="L395" i="6"/>
  <c r="K395" i="6"/>
  <c r="J395" i="6"/>
  <c r="I395" i="6"/>
  <c r="F395" i="6"/>
  <c r="E395" i="6"/>
  <c r="D395" i="6"/>
  <c r="C395" i="6"/>
  <c r="B395" i="6"/>
  <c r="M394" i="6"/>
  <c r="L394" i="6"/>
  <c r="K394" i="6"/>
  <c r="J394" i="6"/>
  <c r="I394" i="6"/>
  <c r="F394" i="6"/>
  <c r="E394" i="6"/>
  <c r="D394" i="6"/>
  <c r="C394" i="6"/>
  <c r="B394" i="6"/>
  <c r="M393" i="6"/>
  <c r="L393" i="6"/>
  <c r="K393" i="6"/>
  <c r="J393" i="6"/>
  <c r="I393" i="6"/>
  <c r="F393" i="6"/>
  <c r="E393" i="6"/>
  <c r="D393" i="6"/>
  <c r="C393" i="6"/>
  <c r="B393" i="6"/>
  <c r="M392" i="6"/>
  <c r="L392" i="6"/>
  <c r="K392" i="6"/>
  <c r="J392" i="6"/>
  <c r="I392" i="6"/>
  <c r="F392" i="6"/>
  <c r="E392" i="6"/>
  <c r="D392" i="6"/>
  <c r="C392" i="6"/>
  <c r="B392" i="6"/>
  <c r="M391" i="6"/>
  <c r="L391" i="6"/>
  <c r="K391" i="6"/>
  <c r="J391" i="6"/>
  <c r="I391" i="6"/>
  <c r="F391" i="6"/>
  <c r="E391" i="6"/>
  <c r="D391" i="6"/>
  <c r="C391" i="6"/>
  <c r="B391" i="6"/>
  <c r="M390" i="6"/>
  <c r="L390" i="6"/>
  <c r="K390" i="6"/>
  <c r="J390" i="6"/>
  <c r="I390" i="6"/>
  <c r="F390" i="6"/>
  <c r="E390" i="6"/>
  <c r="D390" i="6"/>
  <c r="C390" i="6"/>
  <c r="B390" i="6"/>
  <c r="M389" i="6"/>
  <c r="L389" i="6"/>
  <c r="K389" i="6"/>
  <c r="J389" i="6"/>
  <c r="I389" i="6"/>
  <c r="F389" i="6"/>
  <c r="E389" i="6"/>
  <c r="D389" i="6"/>
  <c r="C389" i="6"/>
  <c r="B389" i="6"/>
  <c r="M388" i="6"/>
  <c r="L388" i="6"/>
  <c r="K388" i="6"/>
  <c r="J388" i="6"/>
  <c r="I388" i="6"/>
  <c r="F388" i="6"/>
  <c r="E388" i="6"/>
  <c r="D388" i="6"/>
  <c r="C388" i="6"/>
  <c r="B388" i="6"/>
  <c r="M387" i="6"/>
  <c r="L387" i="6"/>
  <c r="K387" i="6"/>
  <c r="J387" i="6"/>
  <c r="I387" i="6"/>
  <c r="F387" i="6"/>
  <c r="E387" i="6"/>
  <c r="D387" i="6"/>
  <c r="C387" i="6"/>
  <c r="B387" i="6"/>
  <c r="M386" i="6"/>
  <c r="L386" i="6"/>
  <c r="K386" i="6"/>
  <c r="J386" i="6"/>
  <c r="I386" i="6"/>
  <c r="F386" i="6"/>
  <c r="E386" i="6"/>
  <c r="D386" i="6"/>
  <c r="C386" i="6"/>
  <c r="B386" i="6"/>
  <c r="M385" i="6"/>
  <c r="L385" i="6"/>
  <c r="K385" i="6"/>
  <c r="J385" i="6"/>
  <c r="I385" i="6"/>
  <c r="F385" i="6"/>
  <c r="E385" i="6"/>
  <c r="D385" i="6"/>
  <c r="C385" i="6"/>
  <c r="B385" i="6"/>
  <c r="M384" i="6"/>
  <c r="L384" i="6"/>
  <c r="K384" i="6"/>
  <c r="J384" i="6"/>
  <c r="I384" i="6"/>
  <c r="F384" i="6"/>
  <c r="E384" i="6"/>
  <c r="D384" i="6"/>
  <c r="C384" i="6"/>
  <c r="B384" i="6"/>
  <c r="M383" i="6"/>
  <c r="L383" i="6"/>
  <c r="K383" i="6"/>
  <c r="J383" i="6"/>
  <c r="I383" i="6"/>
  <c r="F383" i="6"/>
  <c r="E383" i="6"/>
  <c r="D383" i="6"/>
  <c r="C383" i="6"/>
  <c r="B383" i="6"/>
  <c r="M382" i="6"/>
  <c r="L382" i="6"/>
  <c r="K382" i="6"/>
  <c r="J382" i="6"/>
  <c r="I382" i="6"/>
  <c r="F382" i="6"/>
  <c r="E382" i="6"/>
  <c r="D382" i="6"/>
  <c r="C382" i="6"/>
  <c r="B382" i="6"/>
  <c r="M381" i="6"/>
  <c r="L381" i="6"/>
  <c r="K381" i="6"/>
  <c r="J381" i="6"/>
  <c r="I381" i="6"/>
  <c r="F381" i="6"/>
  <c r="E381" i="6"/>
  <c r="D381" i="6"/>
  <c r="C381" i="6"/>
  <c r="B381" i="6"/>
  <c r="M380" i="6"/>
  <c r="L380" i="6"/>
  <c r="K380" i="6"/>
  <c r="J380" i="6"/>
  <c r="I380" i="6"/>
  <c r="F380" i="6"/>
  <c r="E380" i="6"/>
  <c r="D380" i="6"/>
  <c r="C380" i="6"/>
  <c r="B380" i="6"/>
  <c r="M379" i="6"/>
  <c r="L379" i="6"/>
  <c r="K379" i="6"/>
  <c r="J379" i="6"/>
  <c r="I379" i="6"/>
  <c r="F379" i="6"/>
  <c r="E379" i="6"/>
  <c r="D379" i="6"/>
  <c r="C379" i="6"/>
  <c r="B379" i="6"/>
  <c r="M378" i="6"/>
  <c r="L378" i="6"/>
  <c r="K378" i="6"/>
  <c r="J378" i="6"/>
  <c r="I378" i="6"/>
  <c r="F378" i="6"/>
  <c r="E378" i="6"/>
  <c r="D378" i="6"/>
  <c r="C378" i="6"/>
  <c r="B378" i="6"/>
  <c r="M377" i="6"/>
  <c r="L377" i="6"/>
  <c r="K377" i="6"/>
  <c r="J377" i="6"/>
  <c r="I377" i="6"/>
  <c r="F377" i="6"/>
  <c r="E377" i="6"/>
  <c r="D377" i="6"/>
  <c r="C377" i="6"/>
  <c r="B377" i="6"/>
  <c r="M376" i="6"/>
  <c r="L376" i="6"/>
  <c r="K376" i="6"/>
  <c r="J376" i="6"/>
  <c r="I376" i="6"/>
  <c r="F376" i="6"/>
  <c r="E376" i="6"/>
  <c r="D376" i="6"/>
  <c r="C376" i="6"/>
  <c r="B376" i="6"/>
  <c r="M375" i="6"/>
  <c r="L375" i="6"/>
  <c r="K375" i="6"/>
  <c r="J375" i="6"/>
  <c r="I375" i="6"/>
  <c r="F375" i="6"/>
  <c r="E375" i="6"/>
  <c r="D375" i="6"/>
  <c r="C375" i="6"/>
  <c r="B375" i="6"/>
  <c r="M374" i="6"/>
  <c r="L374" i="6"/>
  <c r="K374" i="6"/>
  <c r="J374" i="6"/>
  <c r="I374" i="6"/>
  <c r="F374" i="6"/>
  <c r="E374" i="6"/>
  <c r="D374" i="6"/>
  <c r="C374" i="6"/>
  <c r="B374" i="6"/>
  <c r="M373" i="6"/>
  <c r="L373" i="6"/>
  <c r="K373" i="6"/>
  <c r="J373" i="6"/>
  <c r="I373" i="6"/>
  <c r="F373" i="6"/>
  <c r="E373" i="6"/>
  <c r="D373" i="6"/>
  <c r="C373" i="6"/>
  <c r="B373" i="6"/>
  <c r="M372" i="6"/>
  <c r="L372" i="6"/>
  <c r="K372" i="6"/>
  <c r="J372" i="6"/>
  <c r="I372" i="6"/>
  <c r="F372" i="6"/>
  <c r="E372" i="6"/>
  <c r="D372" i="6"/>
  <c r="C372" i="6"/>
  <c r="B372" i="6"/>
  <c r="M371" i="6"/>
  <c r="L371" i="6"/>
  <c r="K371" i="6"/>
  <c r="J371" i="6"/>
  <c r="I371" i="6"/>
  <c r="F371" i="6"/>
  <c r="E371" i="6"/>
  <c r="D371" i="6"/>
  <c r="C371" i="6"/>
  <c r="B371" i="6"/>
  <c r="M370" i="6"/>
  <c r="L370" i="6"/>
  <c r="K370" i="6"/>
  <c r="J370" i="6"/>
  <c r="I370" i="6"/>
  <c r="F370" i="6"/>
  <c r="E370" i="6"/>
  <c r="D370" i="6"/>
  <c r="C370" i="6"/>
  <c r="B370" i="6"/>
  <c r="M369" i="6"/>
  <c r="L369" i="6"/>
  <c r="K369" i="6"/>
  <c r="J369" i="6"/>
  <c r="I369" i="6"/>
  <c r="F369" i="6"/>
  <c r="E369" i="6"/>
  <c r="D369" i="6"/>
  <c r="C369" i="6"/>
  <c r="B369" i="6"/>
  <c r="M368" i="6"/>
  <c r="L368" i="6"/>
  <c r="K368" i="6"/>
  <c r="J368" i="6"/>
  <c r="I368" i="6"/>
  <c r="F368" i="6"/>
  <c r="E368" i="6"/>
  <c r="D368" i="6"/>
  <c r="C368" i="6"/>
  <c r="B368" i="6"/>
  <c r="M367" i="6"/>
  <c r="L367" i="6"/>
  <c r="K367" i="6"/>
  <c r="J367" i="6"/>
  <c r="I367" i="6"/>
  <c r="F367" i="6"/>
  <c r="E367" i="6"/>
  <c r="D367" i="6"/>
  <c r="C367" i="6"/>
  <c r="B367" i="6"/>
  <c r="M366" i="6"/>
  <c r="L366" i="6"/>
  <c r="K366" i="6"/>
  <c r="J366" i="6"/>
  <c r="I366" i="6"/>
  <c r="F366" i="6"/>
  <c r="E366" i="6"/>
  <c r="D366" i="6"/>
  <c r="C366" i="6"/>
  <c r="B366" i="6"/>
  <c r="M365" i="6"/>
  <c r="L365" i="6"/>
  <c r="K365" i="6"/>
  <c r="J365" i="6"/>
  <c r="I365" i="6"/>
  <c r="F365" i="6"/>
  <c r="E365" i="6"/>
  <c r="D365" i="6"/>
  <c r="C365" i="6"/>
  <c r="B365" i="6"/>
  <c r="M364" i="6"/>
  <c r="L364" i="6"/>
  <c r="K364" i="6"/>
  <c r="J364" i="6"/>
  <c r="I364" i="6"/>
  <c r="F364" i="6"/>
  <c r="E364" i="6"/>
  <c r="D364" i="6"/>
  <c r="C364" i="6"/>
  <c r="B364" i="6"/>
  <c r="M363" i="6"/>
  <c r="L363" i="6"/>
  <c r="K363" i="6"/>
  <c r="J363" i="6"/>
  <c r="I363" i="6"/>
  <c r="F363" i="6"/>
  <c r="E363" i="6"/>
  <c r="D363" i="6"/>
  <c r="C363" i="6"/>
  <c r="B363" i="6"/>
  <c r="M362" i="6"/>
  <c r="L362" i="6"/>
  <c r="K362" i="6"/>
  <c r="J362" i="6"/>
  <c r="I362" i="6"/>
  <c r="F362" i="6"/>
  <c r="E362" i="6"/>
  <c r="D362" i="6"/>
  <c r="C362" i="6"/>
  <c r="B362" i="6"/>
  <c r="M361" i="6"/>
  <c r="L361" i="6"/>
  <c r="K361" i="6"/>
  <c r="J361" i="6"/>
  <c r="I361" i="6"/>
  <c r="F361" i="6"/>
  <c r="E361" i="6"/>
  <c r="D361" i="6"/>
  <c r="C361" i="6"/>
  <c r="B361" i="6"/>
  <c r="M360" i="6"/>
  <c r="L360" i="6"/>
  <c r="K360" i="6"/>
  <c r="J360" i="6"/>
  <c r="I360" i="6"/>
  <c r="F360" i="6"/>
  <c r="E360" i="6"/>
  <c r="D360" i="6"/>
  <c r="C360" i="6"/>
  <c r="B360" i="6"/>
  <c r="M359" i="6"/>
  <c r="L359" i="6"/>
  <c r="K359" i="6"/>
  <c r="J359" i="6"/>
  <c r="I359" i="6"/>
  <c r="F359" i="6"/>
  <c r="E359" i="6"/>
  <c r="D359" i="6"/>
  <c r="C359" i="6"/>
  <c r="B359" i="6"/>
  <c r="M358" i="6"/>
  <c r="L358" i="6"/>
  <c r="K358" i="6"/>
  <c r="J358" i="6"/>
  <c r="I358" i="6"/>
  <c r="F358" i="6"/>
  <c r="E358" i="6"/>
  <c r="D358" i="6"/>
  <c r="C358" i="6"/>
  <c r="B358" i="6"/>
  <c r="M357" i="6"/>
  <c r="L357" i="6"/>
  <c r="K357" i="6"/>
  <c r="J357" i="6"/>
  <c r="I357" i="6"/>
  <c r="F357" i="6"/>
  <c r="E357" i="6"/>
  <c r="D357" i="6"/>
  <c r="C357" i="6"/>
  <c r="B357" i="6"/>
  <c r="M356" i="6"/>
  <c r="L356" i="6"/>
  <c r="K356" i="6"/>
  <c r="J356" i="6"/>
  <c r="I356" i="6"/>
  <c r="F356" i="6"/>
  <c r="E356" i="6"/>
  <c r="D356" i="6"/>
  <c r="C356" i="6"/>
  <c r="B356" i="6"/>
  <c r="M355" i="6"/>
  <c r="L355" i="6"/>
  <c r="K355" i="6"/>
  <c r="J355" i="6"/>
  <c r="I355" i="6"/>
  <c r="F355" i="6"/>
  <c r="E355" i="6"/>
  <c r="D355" i="6"/>
  <c r="C355" i="6"/>
  <c r="B355" i="6"/>
  <c r="M354" i="6"/>
  <c r="L354" i="6"/>
  <c r="K354" i="6"/>
  <c r="J354" i="6"/>
  <c r="I354" i="6"/>
  <c r="F354" i="6"/>
  <c r="E354" i="6"/>
  <c r="D354" i="6"/>
  <c r="C354" i="6"/>
  <c r="B354" i="6"/>
  <c r="M353" i="6"/>
  <c r="L353" i="6"/>
  <c r="K353" i="6"/>
  <c r="J353" i="6"/>
  <c r="I353" i="6"/>
  <c r="F353" i="6"/>
  <c r="E353" i="6"/>
  <c r="D353" i="6"/>
  <c r="C353" i="6"/>
  <c r="B353" i="6"/>
  <c r="M352" i="6"/>
  <c r="L352" i="6"/>
  <c r="K352" i="6"/>
  <c r="J352" i="6"/>
  <c r="I352" i="6"/>
  <c r="F352" i="6"/>
  <c r="E352" i="6"/>
  <c r="D352" i="6"/>
  <c r="C352" i="6"/>
  <c r="B352" i="6"/>
  <c r="M351" i="6"/>
  <c r="L351" i="6"/>
  <c r="K351" i="6"/>
  <c r="J351" i="6"/>
  <c r="I351" i="6"/>
  <c r="F351" i="6"/>
  <c r="E351" i="6"/>
  <c r="D351" i="6"/>
  <c r="C351" i="6"/>
  <c r="B351" i="6"/>
  <c r="M350" i="6"/>
  <c r="L350" i="6"/>
  <c r="K350" i="6"/>
  <c r="J350" i="6"/>
  <c r="I350" i="6"/>
  <c r="F350" i="6"/>
  <c r="E350" i="6"/>
  <c r="D350" i="6"/>
  <c r="C350" i="6"/>
  <c r="B350" i="6"/>
  <c r="M349" i="6"/>
  <c r="L349" i="6"/>
  <c r="K349" i="6"/>
  <c r="J349" i="6"/>
  <c r="I349" i="6"/>
  <c r="F349" i="6"/>
  <c r="E349" i="6"/>
  <c r="D349" i="6"/>
  <c r="C349" i="6"/>
  <c r="B349" i="6"/>
  <c r="M348" i="6"/>
  <c r="L348" i="6"/>
  <c r="K348" i="6"/>
  <c r="J348" i="6"/>
  <c r="I348" i="6"/>
  <c r="F348" i="6"/>
  <c r="E348" i="6"/>
  <c r="D348" i="6"/>
  <c r="C348" i="6"/>
  <c r="B348" i="6"/>
  <c r="M347" i="6"/>
  <c r="L347" i="6"/>
  <c r="K347" i="6"/>
  <c r="J347" i="6"/>
  <c r="I347" i="6"/>
  <c r="F347" i="6"/>
  <c r="E347" i="6"/>
  <c r="D347" i="6"/>
  <c r="C347" i="6"/>
  <c r="B347" i="6"/>
  <c r="M346" i="6"/>
  <c r="L346" i="6"/>
  <c r="K346" i="6"/>
  <c r="J346" i="6"/>
  <c r="I346" i="6"/>
  <c r="F346" i="6"/>
  <c r="E346" i="6"/>
  <c r="D346" i="6"/>
  <c r="C346" i="6"/>
  <c r="B346" i="6"/>
  <c r="M345" i="6"/>
  <c r="L345" i="6"/>
  <c r="K345" i="6"/>
  <c r="J345" i="6"/>
  <c r="I345" i="6"/>
  <c r="F345" i="6"/>
  <c r="E345" i="6"/>
  <c r="D345" i="6"/>
  <c r="C345" i="6"/>
  <c r="B345" i="6"/>
  <c r="M344" i="6"/>
  <c r="L344" i="6"/>
  <c r="K344" i="6"/>
  <c r="J344" i="6"/>
  <c r="I344" i="6"/>
  <c r="F344" i="6"/>
  <c r="E344" i="6"/>
  <c r="D344" i="6"/>
  <c r="C344" i="6"/>
  <c r="B344" i="6"/>
  <c r="M343" i="6"/>
  <c r="L343" i="6"/>
  <c r="K343" i="6"/>
  <c r="J343" i="6"/>
  <c r="I343" i="6"/>
  <c r="F343" i="6"/>
  <c r="E343" i="6"/>
  <c r="D343" i="6"/>
  <c r="C343" i="6"/>
  <c r="B343" i="6"/>
  <c r="M342" i="6"/>
  <c r="L342" i="6"/>
  <c r="K342" i="6"/>
  <c r="J342" i="6"/>
  <c r="I342" i="6"/>
  <c r="F342" i="6"/>
  <c r="E342" i="6"/>
  <c r="D342" i="6"/>
  <c r="C342" i="6"/>
  <c r="B342" i="6"/>
  <c r="M341" i="6"/>
  <c r="L341" i="6"/>
  <c r="K341" i="6"/>
  <c r="J341" i="6"/>
  <c r="I341" i="6"/>
  <c r="F341" i="6"/>
  <c r="E341" i="6"/>
  <c r="D341" i="6"/>
  <c r="C341" i="6"/>
  <c r="B341" i="6"/>
  <c r="M340" i="6"/>
  <c r="L340" i="6"/>
  <c r="K340" i="6"/>
  <c r="J340" i="6"/>
  <c r="I340" i="6"/>
  <c r="F340" i="6"/>
  <c r="E340" i="6"/>
  <c r="D340" i="6"/>
  <c r="C340" i="6"/>
  <c r="B340" i="6"/>
  <c r="M339" i="6"/>
  <c r="L339" i="6"/>
  <c r="K339" i="6"/>
  <c r="J339" i="6"/>
  <c r="I339" i="6"/>
  <c r="F339" i="6"/>
  <c r="E339" i="6"/>
  <c r="D339" i="6"/>
  <c r="C339" i="6"/>
  <c r="B339" i="6"/>
  <c r="M338" i="6"/>
  <c r="L338" i="6"/>
  <c r="K338" i="6"/>
  <c r="J338" i="6"/>
  <c r="I338" i="6"/>
  <c r="F338" i="6"/>
  <c r="E338" i="6"/>
  <c r="D338" i="6"/>
  <c r="C338" i="6"/>
  <c r="B338" i="6"/>
  <c r="M337" i="6"/>
  <c r="L337" i="6"/>
  <c r="K337" i="6"/>
  <c r="J337" i="6"/>
  <c r="I337" i="6"/>
  <c r="F337" i="6"/>
  <c r="E337" i="6"/>
  <c r="D337" i="6"/>
  <c r="C337" i="6"/>
  <c r="B337" i="6"/>
  <c r="M336" i="6"/>
  <c r="L336" i="6"/>
  <c r="K336" i="6"/>
  <c r="J336" i="6"/>
  <c r="I336" i="6"/>
  <c r="F336" i="6"/>
  <c r="E336" i="6"/>
  <c r="D336" i="6"/>
  <c r="C336" i="6"/>
  <c r="B336" i="6"/>
  <c r="M335" i="6"/>
  <c r="L335" i="6"/>
  <c r="K335" i="6"/>
  <c r="J335" i="6"/>
  <c r="I335" i="6"/>
  <c r="F335" i="6"/>
  <c r="E335" i="6"/>
  <c r="D335" i="6"/>
  <c r="C335" i="6"/>
  <c r="B335" i="6"/>
  <c r="M334" i="6"/>
  <c r="L334" i="6"/>
  <c r="K334" i="6"/>
  <c r="J334" i="6"/>
  <c r="I334" i="6"/>
  <c r="F334" i="6"/>
  <c r="E334" i="6"/>
  <c r="D334" i="6"/>
  <c r="C334" i="6"/>
  <c r="B334" i="6"/>
  <c r="M333" i="6"/>
  <c r="L333" i="6"/>
  <c r="K333" i="6"/>
  <c r="J333" i="6"/>
  <c r="I333" i="6"/>
  <c r="F333" i="6"/>
  <c r="E333" i="6"/>
  <c r="D333" i="6"/>
  <c r="C333" i="6"/>
  <c r="B333" i="6"/>
  <c r="M332" i="6"/>
  <c r="L332" i="6"/>
  <c r="K332" i="6"/>
  <c r="J332" i="6"/>
  <c r="I332" i="6"/>
  <c r="F332" i="6"/>
  <c r="E332" i="6"/>
  <c r="D332" i="6"/>
  <c r="C332" i="6"/>
  <c r="B332" i="6"/>
  <c r="M331" i="6"/>
  <c r="L331" i="6"/>
  <c r="K331" i="6"/>
  <c r="J331" i="6"/>
  <c r="I331" i="6"/>
  <c r="F331" i="6"/>
  <c r="E331" i="6"/>
  <c r="D331" i="6"/>
  <c r="C331" i="6"/>
  <c r="B331" i="6"/>
  <c r="M330" i="6"/>
  <c r="L330" i="6"/>
  <c r="K330" i="6"/>
  <c r="J330" i="6"/>
  <c r="I330" i="6"/>
  <c r="F330" i="6"/>
  <c r="E330" i="6"/>
  <c r="D330" i="6"/>
  <c r="C330" i="6"/>
  <c r="B330" i="6"/>
  <c r="M329" i="6"/>
  <c r="L329" i="6"/>
  <c r="K329" i="6"/>
  <c r="J329" i="6"/>
  <c r="I329" i="6"/>
  <c r="F329" i="6"/>
  <c r="E329" i="6"/>
  <c r="D329" i="6"/>
  <c r="C329" i="6"/>
  <c r="B329" i="6"/>
  <c r="M328" i="6"/>
  <c r="L328" i="6"/>
  <c r="K328" i="6"/>
  <c r="J328" i="6"/>
  <c r="I328" i="6"/>
  <c r="F328" i="6"/>
  <c r="E328" i="6"/>
  <c r="D328" i="6"/>
  <c r="C328" i="6"/>
  <c r="B328" i="6"/>
  <c r="M327" i="6"/>
  <c r="L327" i="6"/>
  <c r="K327" i="6"/>
  <c r="J327" i="6"/>
  <c r="I327" i="6"/>
  <c r="F327" i="6"/>
  <c r="E327" i="6"/>
  <c r="D327" i="6"/>
  <c r="C327" i="6"/>
  <c r="B327" i="6"/>
  <c r="M326" i="6"/>
  <c r="L326" i="6"/>
  <c r="K326" i="6"/>
  <c r="J326" i="6"/>
  <c r="I326" i="6"/>
  <c r="F326" i="6"/>
  <c r="E326" i="6"/>
  <c r="D326" i="6"/>
  <c r="C326" i="6"/>
  <c r="B326" i="6"/>
  <c r="M325" i="6"/>
  <c r="L325" i="6"/>
  <c r="K325" i="6"/>
  <c r="J325" i="6"/>
  <c r="I325" i="6"/>
  <c r="F325" i="6"/>
  <c r="E325" i="6"/>
  <c r="D325" i="6"/>
  <c r="C325" i="6"/>
  <c r="B325" i="6"/>
  <c r="M324" i="6"/>
  <c r="L324" i="6"/>
  <c r="K324" i="6"/>
  <c r="J324" i="6"/>
  <c r="I324" i="6"/>
  <c r="F324" i="6"/>
  <c r="E324" i="6"/>
  <c r="D324" i="6"/>
  <c r="C324" i="6"/>
  <c r="B324" i="6"/>
  <c r="M323" i="6"/>
  <c r="L323" i="6"/>
  <c r="K323" i="6"/>
  <c r="J323" i="6"/>
  <c r="I323" i="6"/>
  <c r="F323" i="6"/>
  <c r="E323" i="6"/>
  <c r="D323" i="6"/>
  <c r="C323" i="6"/>
  <c r="B323" i="6"/>
  <c r="M322" i="6"/>
  <c r="L322" i="6"/>
  <c r="K322" i="6"/>
  <c r="J322" i="6"/>
  <c r="I322" i="6"/>
  <c r="F322" i="6"/>
  <c r="E322" i="6"/>
  <c r="D322" i="6"/>
  <c r="C322" i="6"/>
  <c r="B322" i="6"/>
  <c r="M321" i="6"/>
  <c r="L321" i="6"/>
  <c r="K321" i="6"/>
  <c r="J321" i="6"/>
  <c r="I321" i="6"/>
  <c r="F321" i="6"/>
  <c r="E321" i="6"/>
  <c r="D321" i="6"/>
  <c r="C321" i="6"/>
  <c r="B321" i="6"/>
  <c r="M320" i="6"/>
  <c r="L320" i="6"/>
  <c r="K320" i="6"/>
  <c r="J320" i="6"/>
  <c r="I320" i="6"/>
  <c r="F320" i="6"/>
  <c r="E320" i="6"/>
  <c r="D320" i="6"/>
  <c r="C320" i="6"/>
  <c r="B320" i="6"/>
  <c r="M319" i="6"/>
  <c r="L319" i="6"/>
  <c r="K319" i="6"/>
  <c r="J319" i="6"/>
  <c r="I319" i="6"/>
  <c r="F319" i="6"/>
  <c r="E319" i="6"/>
  <c r="D319" i="6"/>
  <c r="C319" i="6"/>
  <c r="B319" i="6"/>
  <c r="M318" i="6"/>
  <c r="L318" i="6"/>
  <c r="K318" i="6"/>
  <c r="J318" i="6"/>
  <c r="I318" i="6"/>
  <c r="F318" i="6"/>
  <c r="E318" i="6"/>
  <c r="D318" i="6"/>
  <c r="C318" i="6"/>
  <c r="B318" i="6"/>
  <c r="M317" i="6"/>
  <c r="L317" i="6"/>
  <c r="K317" i="6"/>
  <c r="J317" i="6"/>
  <c r="I317" i="6"/>
  <c r="F317" i="6"/>
  <c r="E317" i="6"/>
  <c r="D317" i="6"/>
  <c r="C317" i="6"/>
  <c r="B317" i="6"/>
  <c r="M316" i="6"/>
  <c r="L316" i="6"/>
  <c r="K316" i="6"/>
  <c r="J316" i="6"/>
  <c r="I316" i="6"/>
  <c r="F316" i="6"/>
  <c r="E316" i="6"/>
  <c r="D316" i="6"/>
  <c r="C316" i="6"/>
  <c r="B316" i="6"/>
  <c r="M315" i="6"/>
  <c r="L315" i="6"/>
  <c r="K315" i="6"/>
  <c r="J315" i="6"/>
  <c r="I315" i="6"/>
  <c r="F315" i="6"/>
  <c r="E315" i="6"/>
  <c r="D315" i="6"/>
  <c r="C315" i="6"/>
  <c r="B315" i="6"/>
  <c r="M314" i="6"/>
  <c r="L314" i="6"/>
  <c r="K314" i="6"/>
  <c r="J314" i="6"/>
  <c r="I314" i="6"/>
  <c r="F314" i="6"/>
  <c r="E314" i="6"/>
  <c r="D314" i="6"/>
  <c r="C314" i="6"/>
  <c r="B314" i="6"/>
  <c r="M313" i="6"/>
  <c r="L313" i="6"/>
  <c r="K313" i="6"/>
  <c r="J313" i="6"/>
  <c r="I313" i="6"/>
  <c r="F313" i="6"/>
  <c r="E313" i="6"/>
  <c r="D313" i="6"/>
  <c r="C313" i="6"/>
  <c r="B313" i="6"/>
  <c r="M312" i="6"/>
  <c r="L312" i="6"/>
  <c r="K312" i="6"/>
  <c r="J312" i="6"/>
  <c r="I312" i="6"/>
  <c r="F312" i="6"/>
  <c r="E312" i="6"/>
  <c r="D312" i="6"/>
  <c r="C312" i="6"/>
  <c r="B312" i="6"/>
  <c r="M311" i="6"/>
  <c r="L311" i="6"/>
  <c r="K311" i="6"/>
  <c r="J311" i="6"/>
  <c r="I311" i="6"/>
  <c r="F311" i="6"/>
  <c r="E311" i="6"/>
  <c r="D311" i="6"/>
  <c r="C311" i="6"/>
  <c r="B311" i="6"/>
  <c r="M310" i="6"/>
  <c r="L310" i="6"/>
  <c r="K310" i="6"/>
  <c r="J310" i="6"/>
  <c r="I310" i="6"/>
  <c r="F310" i="6"/>
  <c r="E310" i="6"/>
  <c r="D310" i="6"/>
  <c r="C310" i="6"/>
  <c r="B310" i="6"/>
  <c r="M309" i="6"/>
  <c r="L309" i="6"/>
  <c r="K309" i="6"/>
  <c r="J309" i="6"/>
  <c r="I309" i="6"/>
  <c r="F309" i="6"/>
  <c r="E309" i="6"/>
  <c r="D309" i="6"/>
  <c r="C309" i="6"/>
  <c r="B309" i="6"/>
  <c r="M308" i="6"/>
  <c r="L308" i="6"/>
  <c r="K308" i="6"/>
  <c r="J308" i="6"/>
  <c r="I308" i="6"/>
  <c r="F308" i="6"/>
  <c r="E308" i="6"/>
  <c r="D308" i="6"/>
  <c r="C308" i="6"/>
  <c r="B308" i="6"/>
  <c r="M307" i="6"/>
  <c r="L307" i="6"/>
  <c r="K307" i="6"/>
  <c r="J307" i="6"/>
  <c r="I307" i="6"/>
  <c r="F307" i="6"/>
  <c r="E307" i="6"/>
  <c r="D307" i="6"/>
  <c r="C307" i="6"/>
  <c r="B307" i="6"/>
  <c r="M306" i="6"/>
  <c r="L306" i="6"/>
  <c r="K306" i="6"/>
  <c r="J306" i="6"/>
  <c r="I306" i="6"/>
  <c r="F306" i="6"/>
  <c r="E306" i="6"/>
  <c r="D306" i="6"/>
  <c r="C306" i="6"/>
  <c r="B306" i="6"/>
  <c r="M305" i="6"/>
  <c r="L305" i="6"/>
  <c r="K305" i="6"/>
  <c r="J305" i="6"/>
  <c r="I305" i="6"/>
  <c r="F305" i="6"/>
  <c r="E305" i="6"/>
  <c r="D305" i="6"/>
  <c r="C305" i="6"/>
  <c r="B305" i="6"/>
  <c r="M304" i="6"/>
  <c r="L304" i="6"/>
  <c r="K304" i="6"/>
  <c r="J304" i="6"/>
  <c r="I304" i="6"/>
  <c r="F304" i="6"/>
  <c r="E304" i="6"/>
  <c r="D304" i="6"/>
  <c r="C304" i="6"/>
  <c r="B304" i="6"/>
  <c r="M303" i="6"/>
  <c r="L303" i="6"/>
  <c r="K303" i="6"/>
  <c r="J303" i="6"/>
  <c r="I303" i="6"/>
  <c r="F303" i="6"/>
  <c r="E303" i="6"/>
  <c r="D303" i="6"/>
  <c r="C303" i="6"/>
  <c r="B303" i="6"/>
  <c r="M302" i="6"/>
  <c r="L302" i="6"/>
  <c r="K302" i="6"/>
  <c r="J302" i="6"/>
  <c r="I302" i="6"/>
  <c r="F302" i="6"/>
  <c r="E302" i="6"/>
  <c r="D302" i="6"/>
  <c r="C302" i="6"/>
  <c r="B302" i="6"/>
  <c r="M301" i="6"/>
  <c r="L301" i="6"/>
  <c r="K301" i="6"/>
  <c r="J301" i="6"/>
  <c r="I301" i="6"/>
  <c r="F301" i="6"/>
  <c r="E301" i="6"/>
  <c r="D301" i="6"/>
  <c r="C301" i="6"/>
  <c r="B301" i="6"/>
  <c r="M300" i="6"/>
  <c r="L300" i="6"/>
  <c r="K300" i="6"/>
  <c r="J300" i="6"/>
  <c r="I300" i="6"/>
  <c r="F300" i="6"/>
  <c r="E300" i="6"/>
  <c r="D300" i="6"/>
  <c r="C300" i="6"/>
  <c r="B300" i="6"/>
  <c r="M299" i="6"/>
  <c r="L299" i="6"/>
  <c r="K299" i="6"/>
  <c r="J299" i="6"/>
  <c r="I299" i="6"/>
  <c r="F299" i="6"/>
  <c r="E299" i="6"/>
  <c r="D299" i="6"/>
  <c r="C299" i="6"/>
  <c r="B299" i="6"/>
  <c r="M298" i="6"/>
  <c r="L298" i="6"/>
  <c r="K298" i="6"/>
  <c r="J298" i="6"/>
  <c r="I298" i="6"/>
  <c r="F298" i="6"/>
  <c r="E298" i="6"/>
  <c r="D298" i="6"/>
  <c r="C298" i="6"/>
  <c r="B298" i="6"/>
  <c r="M297" i="6"/>
  <c r="L297" i="6"/>
  <c r="K297" i="6"/>
  <c r="J297" i="6"/>
  <c r="I297" i="6"/>
  <c r="F297" i="6"/>
  <c r="E297" i="6"/>
  <c r="D297" i="6"/>
  <c r="C297" i="6"/>
  <c r="B297" i="6"/>
  <c r="M296" i="6"/>
  <c r="L296" i="6"/>
  <c r="K296" i="6"/>
  <c r="J296" i="6"/>
  <c r="I296" i="6"/>
  <c r="F296" i="6"/>
  <c r="E296" i="6"/>
  <c r="D296" i="6"/>
  <c r="C296" i="6"/>
  <c r="B296" i="6"/>
  <c r="M295" i="6"/>
  <c r="L295" i="6"/>
  <c r="K295" i="6"/>
  <c r="J295" i="6"/>
  <c r="I295" i="6"/>
  <c r="F295" i="6"/>
  <c r="E295" i="6"/>
  <c r="D295" i="6"/>
  <c r="C295" i="6"/>
  <c r="B295" i="6"/>
  <c r="M294" i="6"/>
  <c r="L294" i="6"/>
  <c r="K294" i="6"/>
  <c r="J294" i="6"/>
  <c r="I294" i="6"/>
  <c r="F294" i="6"/>
  <c r="E294" i="6"/>
  <c r="D294" i="6"/>
  <c r="C294" i="6"/>
  <c r="B294" i="6"/>
  <c r="M293" i="6"/>
  <c r="L293" i="6"/>
  <c r="K293" i="6"/>
  <c r="J293" i="6"/>
  <c r="I293" i="6"/>
  <c r="F293" i="6"/>
  <c r="E293" i="6"/>
  <c r="D293" i="6"/>
  <c r="C293" i="6"/>
  <c r="B293" i="6"/>
  <c r="M292" i="6"/>
  <c r="L292" i="6"/>
  <c r="K292" i="6"/>
  <c r="J292" i="6"/>
  <c r="I292" i="6"/>
  <c r="F292" i="6"/>
  <c r="E292" i="6"/>
  <c r="D292" i="6"/>
  <c r="C292" i="6"/>
  <c r="B292" i="6"/>
  <c r="M291" i="6"/>
  <c r="L291" i="6"/>
  <c r="K291" i="6"/>
  <c r="J291" i="6"/>
  <c r="I291" i="6"/>
  <c r="F291" i="6"/>
  <c r="E291" i="6"/>
  <c r="D291" i="6"/>
  <c r="C291" i="6"/>
  <c r="B291" i="6"/>
  <c r="M290" i="6"/>
  <c r="L290" i="6"/>
  <c r="K290" i="6"/>
  <c r="J290" i="6"/>
  <c r="I290" i="6"/>
  <c r="F290" i="6"/>
  <c r="E290" i="6"/>
  <c r="D290" i="6"/>
  <c r="C290" i="6"/>
  <c r="B290" i="6"/>
  <c r="M289" i="6"/>
  <c r="L289" i="6"/>
  <c r="K289" i="6"/>
  <c r="J289" i="6"/>
  <c r="I289" i="6"/>
  <c r="F289" i="6"/>
  <c r="E289" i="6"/>
  <c r="D289" i="6"/>
  <c r="C289" i="6"/>
  <c r="B289" i="6"/>
  <c r="M288" i="6"/>
  <c r="L288" i="6"/>
  <c r="K288" i="6"/>
  <c r="J288" i="6"/>
  <c r="I288" i="6"/>
  <c r="F288" i="6"/>
  <c r="E288" i="6"/>
  <c r="D288" i="6"/>
  <c r="C288" i="6"/>
  <c r="B288" i="6"/>
  <c r="M287" i="6"/>
  <c r="L287" i="6"/>
  <c r="K287" i="6"/>
  <c r="J287" i="6"/>
  <c r="I287" i="6"/>
  <c r="F287" i="6"/>
  <c r="E287" i="6"/>
  <c r="D287" i="6"/>
  <c r="C287" i="6"/>
  <c r="B287" i="6"/>
  <c r="M286" i="6"/>
  <c r="L286" i="6"/>
  <c r="K286" i="6"/>
  <c r="J286" i="6"/>
  <c r="I286" i="6"/>
  <c r="F286" i="6"/>
  <c r="E286" i="6"/>
  <c r="D286" i="6"/>
  <c r="C286" i="6"/>
  <c r="B286" i="6"/>
  <c r="M285" i="6"/>
  <c r="L285" i="6"/>
  <c r="K285" i="6"/>
  <c r="J285" i="6"/>
  <c r="I285" i="6"/>
  <c r="F285" i="6"/>
  <c r="E285" i="6"/>
  <c r="D285" i="6"/>
  <c r="C285" i="6"/>
  <c r="B285" i="6"/>
  <c r="M284" i="6"/>
  <c r="L284" i="6"/>
  <c r="K284" i="6"/>
  <c r="J284" i="6"/>
  <c r="I284" i="6"/>
  <c r="F284" i="6"/>
  <c r="E284" i="6"/>
  <c r="D284" i="6"/>
  <c r="C284" i="6"/>
  <c r="B284" i="6"/>
  <c r="M283" i="6"/>
  <c r="L283" i="6"/>
  <c r="K283" i="6"/>
  <c r="J283" i="6"/>
  <c r="I283" i="6"/>
  <c r="F283" i="6"/>
  <c r="E283" i="6"/>
  <c r="D283" i="6"/>
  <c r="C283" i="6"/>
  <c r="B283" i="6"/>
  <c r="M282" i="6"/>
  <c r="L282" i="6"/>
  <c r="K282" i="6"/>
  <c r="J282" i="6"/>
  <c r="I282" i="6"/>
  <c r="F282" i="6"/>
  <c r="E282" i="6"/>
  <c r="D282" i="6"/>
  <c r="C282" i="6"/>
  <c r="B282" i="6"/>
  <c r="M281" i="6"/>
  <c r="L281" i="6"/>
  <c r="K281" i="6"/>
  <c r="J281" i="6"/>
  <c r="I281" i="6"/>
  <c r="F281" i="6"/>
  <c r="E281" i="6"/>
  <c r="D281" i="6"/>
  <c r="C281" i="6"/>
  <c r="B281" i="6"/>
  <c r="M280" i="6"/>
  <c r="L280" i="6"/>
  <c r="K280" i="6"/>
  <c r="J280" i="6"/>
  <c r="I280" i="6"/>
  <c r="F280" i="6"/>
  <c r="E280" i="6"/>
  <c r="D280" i="6"/>
  <c r="C280" i="6"/>
  <c r="B280" i="6"/>
  <c r="M279" i="6"/>
  <c r="L279" i="6"/>
  <c r="K279" i="6"/>
  <c r="J279" i="6"/>
  <c r="I279" i="6"/>
  <c r="F279" i="6"/>
  <c r="E279" i="6"/>
  <c r="D279" i="6"/>
  <c r="C279" i="6"/>
  <c r="B279" i="6"/>
  <c r="M278" i="6"/>
  <c r="L278" i="6"/>
  <c r="K278" i="6"/>
  <c r="J278" i="6"/>
  <c r="I278" i="6"/>
  <c r="F278" i="6"/>
  <c r="E278" i="6"/>
  <c r="D278" i="6"/>
  <c r="C278" i="6"/>
  <c r="B278" i="6"/>
  <c r="M277" i="6"/>
  <c r="L277" i="6"/>
  <c r="K277" i="6"/>
  <c r="J277" i="6"/>
  <c r="I277" i="6"/>
  <c r="F277" i="6"/>
  <c r="E277" i="6"/>
  <c r="D277" i="6"/>
  <c r="C277" i="6"/>
  <c r="B277" i="6"/>
  <c r="M276" i="6"/>
  <c r="L276" i="6"/>
  <c r="K276" i="6"/>
  <c r="J276" i="6"/>
  <c r="I276" i="6"/>
  <c r="F276" i="6"/>
  <c r="E276" i="6"/>
  <c r="D276" i="6"/>
  <c r="C276" i="6"/>
  <c r="B276" i="6"/>
  <c r="M275" i="6"/>
  <c r="L275" i="6"/>
  <c r="K275" i="6"/>
  <c r="J275" i="6"/>
  <c r="I275" i="6"/>
  <c r="F275" i="6"/>
  <c r="E275" i="6"/>
  <c r="D275" i="6"/>
  <c r="C275" i="6"/>
  <c r="B275" i="6"/>
  <c r="M274" i="6"/>
  <c r="L274" i="6"/>
  <c r="K274" i="6"/>
  <c r="J274" i="6"/>
  <c r="I274" i="6"/>
  <c r="F274" i="6"/>
  <c r="E274" i="6"/>
  <c r="D274" i="6"/>
  <c r="C274" i="6"/>
  <c r="B274" i="6"/>
  <c r="M273" i="6"/>
  <c r="L273" i="6"/>
  <c r="K273" i="6"/>
  <c r="J273" i="6"/>
  <c r="I273" i="6"/>
  <c r="F273" i="6"/>
  <c r="E273" i="6"/>
  <c r="D273" i="6"/>
  <c r="C273" i="6"/>
  <c r="B273" i="6"/>
  <c r="M272" i="6"/>
  <c r="L272" i="6"/>
  <c r="K272" i="6"/>
  <c r="J272" i="6"/>
  <c r="I272" i="6"/>
  <c r="F272" i="6"/>
  <c r="E272" i="6"/>
  <c r="D272" i="6"/>
  <c r="C272" i="6"/>
  <c r="B272" i="6"/>
  <c r="M271" i="6"/>
  <c r="L271" i="6"/>
  <c r="K271" i="6"/>
  <c r="J271" i="6"/>
  <c r="I271" i="6"/>
  <c r="F271" i="6"/>
  <c r="E271" i="6"/>
  <c r="D271" i="6"/>
  <c r="C271" i="6"/>
  <c r="B271" i="6"/>
  <c r="M270" i="6"/>
  <c r="L270" i="6"/>
  <c r="K270" i="6"/>
  <c r="J270" i="6"/>
  <c r="I270" i="6"/>
  <c r="F270" i="6"/>
  <c r="E270" i="6"/>
  <c r="D270" i="6"/>
  <c r="C270" i="6"/>
  <c r="B270" i="6"/>
  <c r="M269" i="6"/>
  <c r="L269" i="6"/>
  <c r="K269" i="6"/>
  <c r="J269" i="6"/>
  <c r="I269" i="6"/>
  <c r="F269" i="6"/>
  <c r="E269" i="6"/>
  <c r="D269" i="6"/>
  <c r="C269" i="6"/>
  <c r="B269" i="6"/>
  <c r="M268" i="6"/>
  <c r="L268" i="6"/>
  <c r="K268" i="6"/>
  <c r="J268" i="6"/>
  <c r="I268" i="6"/>
  <c r="F268" i="6"/>
  <c r="E268" i="6"/>
  <c r="D268" i="6"/>
  <c r="C268" i="6"/>
  <c r="B268" i="6"/>
  <c r="M267" i="6"/>
  <c r="L267" i="6"/>
  <c r="K267" i="6"/>
  <c r="J267" i="6"/>
  <c r="I267" i="6"/>
  <c r="F267" i="6"/>
  <c r="E267" i="6"/>
  <c r="D267" i="6"/>
  <c r="C267" i="6"/>
  <c r="B267" i="6"/>
  <c r="M266" i="6"/>
  <c r="L266" i="6"/>
  <c r="K266" i="6"/>
  <c r="J266" i="6"/>
  <c r="I266" i="6"/>
  <c r="F266" i="6"/>
  <c r="E266" i="6"/>
  <c r="D266" i="6"/>
  <c r="C266" i="6"/>
  <c r="B266" i="6"/>
  <c r="M265" i="6"/>
  <c r="L265" i="6"/>
  <c r="K265" i="6"/>
  <c r="J265" i="6"/>
  <c r="I265" i="6"/>
  <c r="F265" i="6"/>
  <c r="E265" i="6"/>
  <c r="D265" i="6"/>
  <c r="C265" i="6"/>
  <c r="B265" i="6"/>
  <c r="M264" i="6"/>
  <c r="L264" i="6"/>
  <c r="K264" i="6"/>
  <c r="J264" i="6"/>
  <c r="I264" i="6"/>
  <c r="F264" i="6"/>
  <c r="E264" i="6"/>
  <c r="D264" i="6"/>
  <c r="C264" i="6"/>
  <c r="B264" i="6"/>
  <c r="M263" i="6"/>
  <c r="L263" i="6"/>
  <c r="K263" i="6"/>
  <c r="J263" i="6"/>
  <c r="I263" i="6"/>
  <c r="F263" i="6"/>
  <c r="E263" i="6"/>
  <c r="D263" i="6"/>
  <c r="C263" i="6"/>
  <c r="B263" i="6"/>
  <c r="M262" i="6"/>
  <c r="L262" i="6"/>
  <c r="K262" i="6"/>
  <c r="J262" i="6"/>
  <c r="I262" i="6"/>
  <c r="F262" i="6"/>
  <c r="E262" i="6"/>
  <c r="D262" i="6"/>
  <c r="C262" i="6"/>
  <c r="B262" i="6"/>
  <c r="M261" i="6"/>
  <c r="L261" i="6"/>
  <c r="K261" i="6"/>
  <c r="J261" i="6"/>
  <c r="I261" i="6"/>
  <c r="F261" i="6"/>
  <c r="E261" i="6"/>
  <c r="D261" i="6"/>
  <c r="C261" i="6"/>
  <c r="B261" i="6"/>
  <c r="M260" i="6"/>
  <c r="L260" i="6"/>
  <c r="K260" i="6"/>
  <c r="J260" i="6"/>
  <c r="I260" i="6"/>
  <c r="F260" i="6"/>
  <c r="E260" i="6"/>
  <c r="D260" i="6"/>
  <c r="C260" i="6"/>
  <c r="B260" i="6"/>
  <c r="M259" i="6"/>
  <c r="L259" i="6"/>
  <c r="K259" i="6"/>
  <c r="J259" i="6"/>
  <c r="I259" i="6"/>
  <c r="F259" i="6"/>
  <c r="E259" i="6"/>
  <c r="D259" i="6"/>
  <c r="C259" i="6"/>
  <c r="B259" i="6"/>
  <c r="M258" i="6"/>
  <c r="L258" i="6"/>
  <c r="K258" i="6"/>
  <c r="J258" i="6"/>
  <c r="I258" i="6"/>
  <c r="F258" i="6"/>
  <c r="E258" i="6"/>
  <c r="D258" i="6"/>
  <c r="C258" i="6"/>
  <c r="B258" i="6"/>
  <c r="M257" i="6"/>
  <c r="L257" i="6"/>
  <c r="K257" i="6"/>
  <c r="J257" i="6"/>
  <c r="I257" i="6"/>
  <c r="F257" i="6"/>
  <c r="E257" i="6"/>
  <c r="D257" i="6"/>
  <c r="C257" i="6"/>
  <c r="B257" i="6"/>
  <c r="M256" i="6"/>
  <c r="L256" i="6"/>
  <c r="K256" i="6"/>
  <c r="J256" i="6"/>
  <c r="I256" i="6"/>
  <c r="F256" i="6"/>
  <c r="E256" i="6"/>
  <c r="D256" i="6"/>
  <c r="C256" i="6"/>
  <c r="B256" i="6"/>
  <c r="M255" i="6"/>
  <c r="L255" i="6"/>
  <c r="K255" i="6"/>
  <c r="J255" i="6"/>
  <c r="I255" i="6"/>
  <c r="F255" i="6"/>
  <c r="E255" i="6"/>
  <c r="D255" i="6"/>
  <c r="C255" i="6"/>
  <c r="B255" i="6"/>
  <c r="M254" i="6"/>
  <c r="L254" i="6"/>
  <c r="K254" i="6"/>
  <c r="J254" i="6"/>
  <c r="I254" i="6"/>
  <c r="F254" i="6"/>
  <c r="E254" i="6"/>
  <c r="D254" i="6"/>
  <c r="C254" i="6"/>
  <c r="B254" i="6"/>
  <c r="M253" i="6"/>
  <c r="L253" i="6"/>
  <c r="K253" i="6"/>
  <c r="J253" i="6"/>
  <c r="I253" i="6"/>
  <c r="F253" i="6"/>
  <c r="E253" i="6"/>
  <c r="D253" i="6"/>
  <c r="C253" i="6"/>
  <c r="B253" i="6"/>
  <c r="M252" i="6"/>
  <c r="L252" i="6"/>
  <c r="K252" i="6"/>
  <c r="J252" i="6"/>
  <c r="I252" i="6"/>
  <c r="F252" i="6"/>
  <c r="E252" i="6"/>
  <c r="D252" i="6"/>
  <c r="C252" i="6"/>
  <c r="B252" i="6"/>
  <c r="M251" i="6"/>
  <c r="L251" i="6"/>
  <c r="K251" i="6"/>
  <c r="J251" i="6"/>
  <c r="I251" i="6"/>
  <c r="F251" i="6"/>
  <c r="E251" i="6"/>
  <c r="D251" i="6"/>
  <c r="C251" i="6"/>
  <c r="B251" i="6"/>
  <c r="M250" i="6"/>
  <c r="L250" i="6"/>
  <c r="K250" i="6"/>
  <c r="J250" i="6"/>
  <c r="I250" i="6"/>
  <c r="F250" i="6"/>
  <c r="E250" i="6"/>
  <c r="D250" i="6"/>
  <c r="C250" i="6"/>
  <c r="B250" i="6"/>
  <c r="M249" i="6"/>
  <c r="L249" i="6"/>
  <c r="K249" i="6"/>
  <c r="J249" i="6"/>
  <c r="I249" i="6"/>
  <c r="F249" i="6"/>
  <c r="E249" i="6"/>
  <c r="D249" i="6"/>
  <c r="C249" i="6"/>
  <c r="B249" i="6"/>
  <c r="M248" i="6"/>
  <c r="L248" i="6"/>
  <c r="K248" i="6"/>
  <c r="J248" i="6"/>
  <c r="I248" i="6"/>
  <c r="F248" i="6"/>
  <c r="E248" i="6"/>
  <c r="D248" i="6"/>
  <c r="C248" i="6"/>
  <c r="B248" i="6"/>
  <c r="M247" i="6"/>
  <c r="L247" i="6"/>
  <c r="K247" i="6"/>
  <c r="J247" i="6"/>
  <c r="I247" i="6"/>
  <c r="F247" i="6"/>
  <c r="E247" i="6"/>
  <c r="D247" i="6"/>
  <c r="C247" i="6"/>
  <c r="B247" i="6"/>
  <c r="M246" i="6"/>
  <c r="L246" i="6"/>
  <c r="K246" i="6"/>
  <c r="J246" i="6"/>
  <c r="I246" i="6"/>
  <c r="F246" i="6"/>
  <c r="E246" i="6"/>
  <c r="D246" i="6"/>
  <c r="C246" i="6"/>
  <c r="B246" i="6"/>
  <c r="M245" i="6"/>
  <c r="L245" i="6"/>
  <c r="K245" i="6"/>
  <c r="J245" i="6"/>
  <c r="I245" i="6"/>
  <c r="F245" i="6"/>
  <c r="E245" i="6"/>
  <c r="D245" i="6"/>
  <c r="C245" i="6"/>
  <c r="B245" i="6"/>
  <c r="M244" i="6"/>
  <c r="L244" i="6"/>
  <c r="K244" i="6"/>
  <c r="J244" i="6"/>
  <c r="I244" i="6"/>
  <c r="F244" i="6"/>
  <c r="E244" i="6"/>
  <c r="D244" i="6"/>
  <c r="C244" i="6"/>
  <c r="B244" i="6"/>
  <c r="M243" i="6"/>
  <c r="L243" i="6"/>
  <c r="K243" i="6"/>
  <c r="J243" i="6"/>
  <c r="I243" i="6"/>
  <c r="F243" i="6"/>
  <c r="E243" i="6"/>
  <c r="D243" i="6"/>
  <c r="C243" i="6"/>
  <c r="B243" i="6"/>
  <c r="M242" i="6"/>
  <c r="L242" i="6"/>
  <c r="K242" i="6"/>
  <c r="J242" i="6"/>
  <c r="I242" i="6"/>
  <c r="F242" i="6"/>
  <c r="E242" i="6"/>
  <c r="D242" i="6"/>
  <c r="C242" i="6"/>
  <c r="B242" i="6"/>
  <c r="M241" i="6"/>
  <c r="L241" i="6"/>
  <c r="K241" i="6"/>
  <c r="J241" i="6"/>
  <c r="I241" i="6"/>
  <c r="F241" i="6"/>
  <c r="E241" i="6"/>
  <c r="D241" i="6"/>
  <c r="C241" i="6"/>
  <c r="B241" i="6"/>
  <c r="M240" i="6"/>
  <c r="L240" i="6"/>
  <c r="K240" i="6"/>
  <c r="J240" i="6"/>
  <c r="I240" i="6"/>
  <c r="F240" i="6"/>
  <c r="E240" i="6"/>
  <c r="D240" i="6"/>
  <c r="C240" i="6"/>
  <c r="B240" i="6"/>
  <c r="M239" i="6"/>
  <c r="L239" i="6"/>
  <c r="K239" i="6"/>
  <c r="J239" i="6"/>
  <c r="I239" i="6"/>
  <c r="F239" i="6"/>
  <c r="E239" i="6"/>
  <c r="D239" i="6"/>
  <c r="C239" i="6"/>
  <c r="B239" i="6"/>
  <c r="M238" i="6"/>
  <c r="L238" i="6"/>
  <c r="K238" i="6"/>
  <c r="J238" i="6"/>
  <c r="I238" i="6"/>
  <c r="F238" i="6"/>
  <c r="E238" i="6"/>
  <c r="D238" i="6"/>
  <c r="C238" i="6"/>
  <c r="B238" i="6"/>
  <c r="M237" i="6"/>
  <c r="L237" i="6"/>
  <c r="K237" i="6"/>
  <c r="J237" i="6"/>
  <c r="I237" i="6"/>
  <c r="F237" i="6"/>
  <c r="E237" i="6"/>
  <c r="D237" i="6"/>
  <c r="C237" i="6"/>
  <c r="B237" i="6"/>
  <c r="M236" i="6"/>
  <c r="L236" i="6"/>
  <c r="K236" i="6"/>
  <c r="J236" i="6"/>
  <c r="I236" i="6"/>
  <c r="F236" i="6"/>
  <c r="E236" i="6"/>
  <c r="D236" i="6"/>
  <c r="C236" i="6"/>
  <c r="B236" i="6"/>
  <c r="M235" i="6"/>
  <c r="L235" i="6"/>
  <c r="K235" i="6"/>
  <c r="J235" i="6"/>
  <c r="I235" i="6"/>
  <c r="F235" i="6"/>
  <c r="E235" i="6"/>
  <c r="D235" i="6"/>
  <c r="C235" i="6"/>
  <c r="B235" i="6"/>
  <c r="M234" i="6"/>
  <c r="L234" i="6"/>
  <c r="K234" i="6"/>
  <c r="J234" i="6"/>
  <c r="I234" i="6"/>
  <c r="F234" i="6"/>
  <c r="E234" i="6"/>
  <c r="D234" i="6"/>
  <c r="C234" i="6"/>
  <c r="B234" i="6"/>
  <c r="M233" i="6"/>
  <c r="L233" i="6"/>
  <c r="K233" i="6"/>
  <c r="J233" i="6"/>
  <c r="I233" i="6"/>
  <c r="F233" i="6"/>
  <c r="E233" i="6"/>
  <c r="D233" i="6"/>
  <c r="C233" i="6"/>
  <c r="B233" i="6"/>
  <c r="M232" i="6"/>
  <c r="L232" i="6"/>
  <c r="K232" i="6"/>
  <c r="J232" i="6"/>
  <c r="I232" i="6"/>
  <c r="F232" i="6"/>
  <c r="E232" i="6"/>
  <c r="D232" i="6"/>
  <c r="C232" i="6"/>
  <c r="B232" i="6"/>
  <c r="M231" i="6"/>
  <c r="L231" i="6"/>
  <c r="K231" i="6"/>
  <c r="J231" i="6"/>
  <c r="I231" i="6"/>
  <c r="F231" i="6"/>
  <c r="E231" i="6"/>
  <c r="D231" i="6"/>
  <c r="C231" i="6"/>
  <c r="B231" i="6"/>
  <c r="M230" i="6"/>
  <c r="L230" i="6"/>
  <c r="K230" i="6"/>
  <c r="J230" i="6"/>
  <c r="I230" i="6"/>
  <c r="F230" i="6"/>
  <c r="E230" i="6"/>
  <c r="D230" i="6"/>
  <c r="C230" i="6"/>
  <c r="B230" i="6"/>
  <c r="M229" i="6"/>
  <c r="L229" i="6"/>
  <c r="K229" i="6"/>
  <c r="J229" i="6"/>
  <c r="I229" i="6"/>
  <c r="F229" i="6"/>
  <c r="E229" i="6"/>
  <c r="D229" i="6"/>
  <c r="C229" i="6"/>
  <c r="B229" i="6"/>
  <c r="M228" i="6"/>
  <c r="L228" i="6"/>
  <c r="K228" i="6"/>
  <c r="J228" i="6"/>
  <c r="I228" i="6"/>
  <c r="F228" i="6"/>
  <c r="E228" i="6"/>
  <c r="D228" i="6"/>
  <c r="C228" i="6"/>
  <c r="B228" i="6"/>
  <c r="M227" i="6"/>
  <c r="L227" i="6"/>
  <c r="K227" i="6"/>
  <c r="J227" i="6"/>
  <c r="I227" i="6"/>
  <c r="F227" i="6"/>
  <c r="E227" i="6"/>
  <c r="D227" i="6"/>
  <c r="C227" i="6"/>
  <c r="B227" i="6"/>
  <c r="M226" i="6"/>
  <c r="L226" i="6"/>
  <c r="K226" i="6"/>
  <c r="J226" i="6"/>
  <c r="I226" i="6"/>
  <c r="F226" i="6"/>
  <c r="E226" i="6"/>
  <c r="D226" i="6"/>
  <c r="C226" i="6"/>
  <c r="B226" i="6"/>
  <c r="M225" i="6"/>
  <c r="L225" i="6"/>
  <c r="K225" i="6"/>
  <c r="J225" i="6"/>
  <c r="I225" i="6"/>
  <c r="F225" i="6"/>
  <c r="E225" i="6"/>
  <c r="D225" i="6"/>
  <c r="C225" i="6"/>
  <c r="B225" i="6"/>
  <c r="M224" i="6"/>
  <c r="L224" i="6"/>
  <c r="K224" i="6"/>
  <c r="J224" i="6"/>
  <c r="I224" i="6"/>
  <c r="F224" i="6"/>
  <c r="E224" i="6"/>
  <c r="D224" i="6"/>
  <c r="C224" i="6"/>
  <c r="B224" i="6"/>
  <c r="M223" i="6"/>
  <c r="L223" i="6"/>
  <c r="K223" i="6"/>
  <c r="J223" i="6"/>
  <c r="I223" i="6"/>
  <c r="F223" i="6"/>
  <c r="E223" i="6"/>
  <c r="D223" i="6"/>
  <c r="C223" i="6"/>
  <c r="B223" i="6"/>
  <c r="M222" i="6"/>
  <c r="L222" i="6"/>
  <c r="K222" i="6"/>
  <c r="J222" i="6"/>
  <c r="I222" i="6"/>
  <c r="F222" i="6"/>
  <c r="E222" i="6"/>
  <c r="D222" i="6"/>
  <c r="C222" i="6"/>
  <c r="B222" i="6"/>
  <c r="M221" i="6"/>
  <c r="L221" i="6"/>
  <c r="K221" i="6"/>
  <c r="J221" i="6"/>
  <c r="I221" i="6"/>
  <c r="F221" i="6"/>
  <c r="E221" i="6"/>
  <c r="D221" i="6"/>
  <c r="C221" i="6"/>
  <c r="B221" i="6"/>
  <c r="M220" i="6"/>
  <c r="L220" i="6"/>
  <c r="K220" i="6"/>
  <c r="J220" i="6"/>
  <c r="I220" i="6"/>
  <c r="F220" i="6"/>
  <c r="E220" i="6"/>
  <c r="D220" i="6"/>
  <c r="C220" i="6"/>
  <c r="B220" i="6"/>
  <c r="M219" i="6"/>
  <c r="L219" i="6"/>
  <c r="K219" i="6"/>
  <c r="J219" i="6"/>
  <c r="I219" i="6"/>
  <c r="F219" i="6"/>
  <c r="E219" i="6"/>
  <c r="D219" i="6"/>
  <c r="C219" i="6"/>
  <c r="B219" i="6"/>
  <c r="M218" i="6"/>
  <c r="L218" i="6"/>
  <c r="K218" i="6"/>
  <c r="J218" i="6"/>
  <c r="I218" i="6"/>
  <c r="F218" i="6"/>
  <c r="E218" i="6"/>
  <c r="D218" i="6"/>
  <c r="C218" i="6"/>
  <c r="B218" i="6"/>
  <c r="M217" i="6"/>
  <c r="L217" i="6"/>
  <c r="K217" i="6"/>
  <c r="J217" i="6"/>
  <c r="I217" i="6"/>
  <c r="F217" i="6"/>
  <c r="E217" i="6"/>
  <c r="D217" i="6"/>
  <c r="C217" i="6"/>
  <c r="B217" i="6"/>
  <c r="M216" i="6"/>
  <c r="L216" i="6"/>
  <c r="K216" i="6"/>
  <c r="J216" i="6"/>
  <c r="I216" i="6"/>
  <c r="F216" i="6"/>
  <c r="E216" i="6"/>
  <c r="D216" i="6"/>
  <c r="C216" i="6"/>
  <c r="B216" i="6"/>
  <c r="M215" i="6"/>
  <c r="L215" i="6"/>
  <c r="K215" i="6"/>
  <c r="J215" i="6"/>
  <c r="I215" i="6"/>
  <c r="F215" i="6"/>
  <c r="E215" i="6"/>
  <c r="D215" i="6"/>
  <c r="C215" i="6"/>
  <c r="B215" i="6"/>
  <c r="M214" i="6"/>
  <c r="L214" i="6"/>
  <c r="K214" i="6"/>
  <c r="J214" i="6"/>
  <c r="I214" i="6"/>
  <c r="F214" i="6"/>
  <c r="E214" i="6"/>
  <c r="D214" i="6"/>
  <c r="C214" i="6"/>
  <c r="B214" i="6"/>
  <c r="M213" i="6"/>
  <c r="L213" i="6"/>
  <c r="K213" i="6"/>
  <c r="J213" i="6"/>
  <c r="I213" i="6"/>
  <c r="F213" i="6"/>
  <c r="E213" i="6"/>
  <c r="D213" i="6"/>
  <c r="C213" i="6"/>
  <c r="B213" i="6"/>
  <c r="M212" i="6"/>
  <c r="L212" i="6"/>
  <c r="K212" i="6"/>
  <c r="J212" i="6"/>
  <c r="I212" i="6"/>
  <c r="F212" i="6"/>
  <c r="E212" i="6"/>
  <c r="D212" i="6"/>
  <c r="C212" i="6"/>
  <c r="B212" i="6"/>
  <c r="M211" i="6"/>
  <c r="L211" i="6"/>
  <c r="K211" i="6"/>
  <c r="J211" i="6"/>
  <c r="I211" i="6"/>
  <c r="F211" i="6"/>
  <c r="E211" i="6"/>
  <c r="D211" i="6"/>
  <c r="C211" i="6"/>
  <c r="B211" i="6"/>
  <c r="M210" i="6"/>
  <c r="L210" i="6"/>
  <c r="K210" i="6"/>
  <c r="J210" i="6"/>
  <c r="I210" i="6"/>
  <c r="F210" i="6"/>
  <c r="E210" i="6"/>
  <c r="D210" i="6"/>
  <c r="C210" i="6"/>
  <c r="B210" i="6"/>
  <c r="M209" i="6"/>
  <c r="L209" i="6"/>
  <c r="K209" i="6"/>
  <c r="J209" i="6"/>
  <c r="I209" i="6"/>
  <c r="F209" i="6"/>
  <c r="E209" i="6"/>
  <c r="D209" i="6"/>
  <c r="C209" i="6"/>
  <c r="B209" i="6"/>
  <c r="M208" i="6"/>
  <c r="L208" i="6"/>
  <c r="K208" i="6"/>
  <c r="J208" i="6"/>
  <c r="I208" i="6"/>
  <c r="F208" i="6"/>
  <c r="E208" i="6"/>
  <c r="D208" i="6"/>
  <c r="C208" i="6"/>
  <c r="B208" i="6"/>
  <c r="M207" i="6"/>
  <c r="L207" i="6"/>
  <c r="K207" i="6"/>
  <c r="J207" i="6"/>
  <c r="I207" i="6"/>
  <c r="F207" i="6"/>
  <c r="E207" i="6"/>
  <c r="D207" i="6"/>
  <c r="C207" i="6"/>
  <c r="B207" i="6"/>
  <c r="M206" i="6"/>
  <c r="L206" i="6"/>
  <c r="K206" i="6"/>
  <c r="J206" i="6"/>
  <c r="I206" i="6"/>
  <c r="F206" i="6"/>
  <c r="E206" i="6"/>
  <c r="D206" i="6"/>
  <c r="C206" i="6"/>
  <c r="B206" i="6"/>
  <c r="M205" i="6"/>
  <c r="L205" i="6"/>
  <c r="K205" i="6"/>
  <c r="J205" i="6"/>
  <c r="I205" i="6"/>
  <c r="F205" i="6"/>
  <c r="E205" i="6"/>
  <c r="D205" i="6"/>
  <c r="C205" i="6"/>
  <c r="B205" i="6"/>
  <c r="M204" i="6"/>
  <c r="L204" i="6"/>
  <c r="K204" i="6"/>
  <c r="J204" i="6"/>
  <c r="I204" i="6"/>
  <c r="F204" i="6"/>
  <c r="E204" i="6"/>
  <c r="D204" i="6"/>
  <c r="C204" i="6"/>
  <c r="B204" i="6"/>
  <c r="M203" i="6"/>
  <c r="L203" i="6"/>
  <c r="K203" i="6"/>
  <c r="J203" i="6"/>
  <c r="I203" i="6"/>
  <c r="F203" i="6"/>
  <c r="E203" i="6"/>
  <c r="D203" i="6"/>
  <c r="C203" i="6"/>
  <c r="B203" i="6"/>
  <c r="M202" i="6"/>
  <c r="L202" i="6"/>
  <c r="K202" i="6"/>
  <c r="J202" i="6"/>
  <c r="I202" i="6"/>
  <c r="F202" i="6"/>
  <c r="E202" i="6"/>
  <c r="D202" i="6"/>
  <c r="C202" i="6"/>
  <c r="B202" i="6"/>
  <c r="M201" i="6"/>
  <c r="L201" i="6"/>
  <c r="K201" i="6"/>
  <c r="J201" i="6"/>
  <c r="I201" i="6"/>
  <c r="F201" i="6"/>
  <c r="E201" i="6"/>
  <c r="D201" i="6"/>
  <c r="C201" i="6"/>
  <c r="B201" i="6"/>
  <c r="M200" i="6"/>
  <c r="L200" i="6"/>
  <c r="K200" i="6"/>
  <c r="J200" i="6"/>
  <c r="I200" i="6"/>
  <c r="F200" i="6"/>
  <c r="E200" i="6"/>
  <c r="D200" i="6"/>
  <c r="C200" i="6"/>
  <c r="B200" i="6"/>
  <c r="M199" i="6"/>
  <c r="L199" i="6"/>
  <c r="K199" i="6"/>
  <c r="J199" i="6"/>
  <c r="I199" i="6"/>
  <c r="F199" i="6"/>
  <c r="E199" i="6"/>
  <c r="D199" i="6"/>
  <c r="C199" i="6"/>
  <c r="B199" i="6"/>
  <c r="M198" i="6"/>
  <c r="L198" i="6"/>
  <c r="K198" i="6"/>
  <c r="J198" i="6"/>
  <c r="I198" i="6"/>
  <c r="F198" i="6"/>
  <c r="E198" i="6"/>
  <c r="D198" i="6"/>
  <c r="C198" i="6"/>
  <c r="B198" i="6"/>
  <c r="M197" i="6"/>
  <c r="L197" i="6"/>
  <c r="K197" i="6"/>
  <c r="J197" i="6"/>
  <c r="I197" i="6"/>
  <c r="F197" i="6"/>
  <c r="E197" i="6"/>
  <c r="D197" i="6"/>
  <c r="C197" i="6"/>
  <c r="B197" i="6"/>
  <c r="M196" i="6"/>
  <c r="L196" i="6"/>
  <c r="K196" i="6"/>
  <c r="J196" i="6"/>
  <c r="I196" i="6"/>
  <c r="F196" i="6"/>
  <c r="E196" i="6"/>
  <c r="D196" i="6"/>
  <c r="C196" i="6"/>
  <c r="B196" i="6"/>
  <c r="M195" i="6"/>
  <c r="L195" i="6"/>
  <c r="K195" i="6"/>
  <c r="J195" i="6"/>
  <c r="I195" i="6"/>
  <c r="F195" i="6"/>
  <c r="E195" i="6"/>
  <c r="D195" i="6"/>
  <c r="C195" i="6"/>
  <c r="B195" i="6"/>
  <c r="M194" i="6"/>
  <c r="L194" i="6"/>
  <c r="K194" i="6"/>
  <c r="J194" i="6"/>
  <c r="I194" i="6"/>
  <c r="F194" i="6"/>
  <c r="E194" i="6"/>
  <c r="D194" i="6"/>
  <c r="C194" i="6"/>
  <c r="B194" i="6"/>
  <c r="M193" i="6"/>
  <c r="L193" i="6"/>
  <c r="K193" i="6"/>
  <c r="J193" i="6"/>
  <c r="I193" i="6"/>
  <c r="F193" i="6"/>
  <c r="E193" i="6"/>
  <c r="D193" i="6"/>
  <c r="C193" i="6"/>
  <c r="B193" i="6"/>
  <c r="M192" i="6"/>
  <c r="L192" i="6"/>
  <c r="K192" i="6"/>
  <c r="J192" i="6"/>
  <c r="I192" i="6"/>
  <c r="F192" i="6"/>
  <c r="E192" i="6"/>
  <c r="D192" i="6"/>
  <c r="C192" i="6"/>
  <c r="B192" i="6"/>
  <c r="M191" i="6"/>
  <c r="L191" i="6"/>
  <c r="K191" i="6"/>
  <c r="J191" i="6"/>
  <c r="I191" i="6"/>
  <c r="F191" i="6"/>
  <c r="E191" i="6"/>
  <c r="D191" i="6"/>
  <c r="C191" i="6"/>
  <c r="B191" i="6"/>
  <c r="M190" i="6"/>
  <c r="L190" i="6"/>
  <c r="K190" i="6"/>
  <c r="J190" i="6"/>
  <c r="I190" i="6"/>
  <c r="F190" i="6"/>
  <c r="E190" i="6"/>
  <c r="D190" i="6"/>
  <c r="C190" i="6"/>
  <c r="B190" i="6"/>
  <c r="M189" i="6"/>
  <c r="L189" i="6"/>
  <c r="K189" i="6"/>
  <c r="J189" i="6"/>
  <c r="I189" i="6"/>
  <c r="F189" i="6"/>
  <c r="E189" i="6"/>
  <c r="D189" i="6"/>
  <c r="C189" i="6"/>
  <c r="B189" i="6"/>
  <c r="M188" i="6"/>
  <c r="L188" i="6"/>
  <c r="K188" i="6"/>
  <c r="J188" i="6"/>
  <c r="I188" i="6"/>
  <c r="F188" i="6"/>
  <c r="E188" i="6"/>
  <c r="D188" i="6"/>
  <c r="C188" i="6"/>
  <c r="B188" i="6"/>
  <c r="M187" i="6"/>
  <c r="L187" i="6"/>
  <c r="K187" i="6"/>
  <c r="J187" i="6"/>
  <c r="I187" i="6"/>
  <c r="F187" i="6"/>
  <c r="E187" i="6"/>
  <c r="D187" i="6"/>
  <c r="C187" i="6"/>
  <c r="B187" i="6"/>
  <c r="M186" i="6"/>
  <c r="L186" i="6"/>
  <c r="K186" i="6"/>
  <c r="J186" i="6"/>
  <c r="I186" i="6"/>
  <c r="F186" i="6"/>
  <c r="E186" i="6"/>
  <c r="D186" i="6"/>
  <c r="C186" i="6"/>
  <c r="B186" i="6"/>
  <c r="M185" i="6"/>
  <c r="L185" i="6"/>
  <c r="K185" i="6"/>
  <c r="J185" i="6"/>
  <c r="I185" i="6"/>
  <c r="F185" i="6"/>
  <c r="E185" i="6"/>
  <c r="D185" i="6"/>
  <c r="C185" i="6"/>
  <c r="B185" i="6"/>
  <c r="M184" i="6"/>
  <c r="L184" i="6"/>
  <c r="K184" i="6"/>
  <c r="J184" i="6"/>
  <c r="I184" i="6"/>
  <c r="F184" i="6"/>
  <c r="E184" i="6"/>
  <c r="D184" i="6"/>
  <c r="C184" i="6"/>
  <c r="B184" i="6"/>
  <c r="M183" i="6"/>
  <c r="L183" i="6"/>
  <c r="K183" i="6"/>
  <c r="J183" i="6"/>
  <c r="I183" i="6"/>
  <c r="F183" i="6"/>
  <c r="E183" i="6"/>
  <c r="D183" i="6"/>
  <c r="C183" i="6"/>
  <c r="B183" i="6"/>
  <c r="M182" i="6"/>
  <c r="L182" i="6"/>
  <c r="K182" i="6"/>
  <c r="J182" i="6"/>
  <c r="I182" i="6"/>
  <c r="F182" i="6"/>
  <c r="E182" i="6"/>
  <c r="D182" i="6"/>
  <c r="C182" i="6"/>
  <c r="B182" i="6"/>
  <c r="M181" i="6"/>
  <c r="L181" i="6"/>
  <c r="K181" i="6"/>
  <c r="J181" i="6"/>
  <c r="I181" i="6"/>
  <c r="F181" i="6"/>
  <c r="E181" i="6"/>
  <c r="D181" i="6"/>
  <c r="C181" i="6"/>
  <c r="B181" i="6"/>
  <c r="M180" i="6"/>
  <c r="L180" i="6"/>
  <c r="K180" i="6"/>
  <c r="J180" i="6"/>
  <c r="I180" i="6"/>
  <c r="F180" i="6"/>
  <c r="E180" i="6"/>
  <c r="D180" i="6"/>
  <c r="C180" i="6"/>
  <c r="B180" i="6"/>
  <c r="M179" i="6"/>
  <c r="L179" i="6"/>
  <c r="K179" i="6"/>
  <c r="J179" i="6"/>
  <c r="I179" i="6"/>
  <c r="F179" i="6"/>
  <c r="E179" i="6"/>
  <c r="D179" i="6"/>
  <c r="C179" i="6"/>
  <c r="B179" i="6"/>
  <c r="M178" i="6"/>
  <c r="L178" i="6"/>
  <c r="K178" i="6"/>
  <c r="J178" i="6"/>
  <c r="I178" i="6"/>
  <c r="F178" i="6"/>
  <c r="E178" i="6"/>
  <c r="D178" i="6"/>
  <c r="C178" i="6"/>
  <c r="B178" i="6"/>
  <c r="M177" i="6"/>
  <c r="L177" i="6"/>
  <c r="K177" i="6"/>
  <c r="J177" i="6"/>
  <c r="I177" i="6"/>
  <c r="F177" i="6"/>
  <c r="E177" i="6"/>
  <c r="D177" i="6"/>
  <c r="C177" i="6"/>
  <c r="B177" i="6"/>
  <c r="M176" i="6"/>
  <c r="L176" i="6"/>
  <c r="K176" i="6"/>
  <c r="J176" i="6"/>
  <c r="I176" i="6"/>
  <c r="F176" i="6"/>
  <c r="E176" i="6"/>
  <c r="D176" i="6"/>
  <c r="C176" i="6"/>
  <c r="B176" i="6"/>
  <c r="M175" i="6"/>
  <c r="L175" i="6"/>
  <c r="K175" i="6"/>
  <c r="J175" i="6"/>
  <c r="I175" i="6"/>
  <c r="F175" i="6"/>
  <c r="E175" i="6"/>
  <c r="D175" i="6"/>
  <c r="C175" i="6"/>
  <c r="B175" i="6"/>
  <c r="M174" i="6"/>
  <c r="L174" i="6"/>
  <c r="K174" i="6"/>
  <c r="J174" i="6"/>
  <c r="I174" i="6"/>
  <c r="F174" i="6"/>
  <c r="E174" i="6"/>
  <c r="D174" i="6"/>
  <c r="C174" i="6"/>
  <c r="B174" i="6"/>
  <c r="M173" i="6"/>
  <c r="L173" i="6"/>
  <c r="K173" i="6"/>
  <c r="J173" i="6"/>
  <c r="I173" i="6"/>
  <c r="F173" i="6"/>
  <c r="E173" i="6"/>
  <c r="D173" i="6"/>
  <c r="C173" i="6"/>
  <c r="B173" i="6"/>
  <c r="M172" i="6"/>
  <c r="L172" i="6"/>
  <c r="K172" i="6"/>
  <c r="J172" i="6"/>
  <c r="I172" i="6"/>
  <c r="F172" i="6"/>
  <c r="E172" i="6"/>
  <c r="D172" i="6"/>
  <c r="C172" i="6"/>
  <c r="B172" i="6"/>
  <c r="M171" i="6"/>
  <c r="L171" i="6"/>
  <c r="K171" i="6"/>
  <c r="J171" i="6"/>
  <c r="I171" i="6"/>
  <c r="F171" i="6"/>
  <c r="E171" i="6"/>
  <c r="D171" i="6"/>
  <c r="C171" i="6"/>
  <c r="B171" i="6"/>
  <c r="M170" i="6"/>
  <c r="L170" i="6"/>
  <c r="K170" i="6"/>
  <c r="J170" i="6"/>
  <c r="I170" i="6"/>
  <c r="F170" i="6"/>
  <c r="E170" i="6"/>
  <c r="D170" i="6"/>
  <c r="C170" i="6"/>
  <c r="B170" i="6"/>
  <c r="M169" i="6"/>
  <c r="L169" i="6"/>
  <c r="K169" i="6"/>
  <c r="J169" i="6"/>
  <c r="I169" i="6"/>
  <c r="F169" i="6"/>
  <c r="E169" i="6"/>
  <c r="D169" i="6"/>
  <c r="C169" i="6"/>
  <c r="B169" i="6"/>
  <c r="M168" i="6"/>
  <c r="L168" i="6"/>
  <c r="K168" i="6"/>
  <c r="J168" i="6"/>
  <c r="I168" i="6"/>
  <c r="F168" i="6"/>
  <c r="E168" i="6"/>
  <c r="D168" i="6"/>
  <c r="C168" i="6"/>
  <c r="B168" i="6"/>
  <c r="M167" i="6"/>
  <c r="L167" i="6"/>
  <c r="K167" i="6"/>
  <c r="J167" i="6"/>
  <c r="I167" i="6"/>
  <c r="F167" i="6"/>
  <c r="E167" i="6"/>
  <c r="D167" i="6"/>
  <c r="C167" i="6"/>
  <c r="B167" i="6"/>
  <c r="M166" i="6"/>
  <c r="L166" i="6"/>
  <c r="K166" i="6"/>
  <c r="J166" i="6"/>
  <c r="I166" i="6"/>
  <c r="F166" i="6"/>
  <c r="E166" i="6"/>
  <c r="D166" i="6"/>
  <c r="C166" i="6"/>
  <c r="B166" i="6"/>
  <c r="M165" i="6"/>
  <c r="L165" i="6"/>
  <c r="K165" i="6"/>
  <c r="J165" i="6"/>
  <c r="I165" i="6"/>
  <c r="F165" i="6"/>
  <c r="E165" i="6"/>
  <c r="D165" i="6"/>
  <c r="C165" i="6"/>
  <c r="B165" i="6"/>
  <c r="M164" i="6"/>
  <c r="L164" i="6"/>
  <c r="K164" i="6"/>
  <c r="J164" i="6"/>
  <c r="I164" i="6"/>
  <c r="F164" i="6"/>
  <c r="E164" i="6"/>
  <c r="D164" i="6"/>
  <c r="C164" i="6"/>
  <c r="B164" i="6"/>
  <c r="M163" i="6"/>
  <c r="L163" i="6"/>
  <c r="K163" i="6"/>
  <c r="J163" i="6"/>
  <c r="I163" i="6"/>
  <c r="F163" i="6"/>
  <c r="E163" i="6"/>
  <c r="D163" i="6"/>
  <c r="C163" i="6"/>
  <c r="B163" i="6"/>
  <c r="M162" i="6"/>
  <c r="L162" i="6"/>
  <c r="K162" i="6"/>
  <c r="J162" i="6"/>
  <c r="I162" i="6"/>
  <c r="F162" i="6"/>
  <c r="E162" i="6"/>
  <c r="D162" i="6"/>
  <c r="C162" i="6"/>
  <c r="B162" i="6"/>
  <c r="M161" i="6"/>
  <c r="L161" i="6"/>
  <c r="K161" i="6"/>
  <c r="J161" i="6"/>
  <c r="I161" i="6"/>
  <c r="F161" i="6"/>
  <c r="E161" i="6"/>
  <c r="D161" i="6"/>
  <c r="C161" i="6"/>
  <c r="B161" i="6"/>
  <c r="M160" i="6"/>
  <c r="L160" i="6"/>
  <c r="K160" i="6"/>
  <c r="J160" i="6"/>
  <c r="I160" i="6"/>
  <c r="F160" i="6"/>
  <c r="E160" i="6"/>
  <c r="D160" i="6"/>
  <c r="C160" i="6"/>
  <c r="B160" i="6"/>
  <c r="M159" i="6"/>
  <c r="L159" i="6"/>
  <c r="K159" i="6"/>
  <c r="J159" i="6"/>
  <c r="I159" i="6"/>
  <c r="F159" i="6"/>
  <c r="E159" i="6"/>
  <c r="D159" i="6"/>
  <c r="C159" i="6"/>
  <c r="B159" i="6"/>
  <c r="M158" i="6"/>
  <c r="L158" i="6"/>
  <c r="K158" i="6"/>
  <c r="J158" i="6"/>
  <c r="I158" i="6"/>
  <c r="F158" i="6"/>
  <c r="E158" i="6"/>
  <c r="D158" i="6"/>
  <c r="C158" i="6"/>
  <c r="B158" i="6"/>
  <c r="M157" i="6"/>
  <c r="L157" i="6"/>
  <c r="K157" i="6"/>
  <c r="J157" i="6"/>
  <c r="I157" i="6"/>
  <c r="F157" i="6"/>
  <c r="E157" i="6"/>
  <c r="D157" i="6"/>
  <c r="C157" i="6"/>
  <c r="B157" i="6"/>
  <c r="M156" i="6"/>
  <c r="L156" i="6"/>
  <c r="K156" i="6"/>
  <c r="J156" i="6"/>
  <c r="I156" i="6"/>
  <c r="F156" i="6"/>
  <c r="E156" i="6"/>
  <c r="D156" i="6"/>
  <c r="C156" i="6"/>
  <c r="B156" i="6"/>
  <c r="M155" i="6"/>
  <c r="L155" i="6"/>
  <c r="K155" i="6"/>
  <c r="J155" i="6"/>
  <c r="I155" i="6"/>
  <c r="F155" i="6"/>
  <c r="E155" i="6"/>
  <c r="D155" i="6"/>
  <c r="C155" i="6"/>
  <c r="B155" i="6"/>
  <c r="M154" i="6"/>
  <c r="L154" i="6"/>
  <c r="K154" i="6"/>
  <c r="J154" i="6"/>
  <c r="I154" i="6"/>
  <c r="F154" i="6"/>
  <c r="E154" i="6"/>
  <c r="D154" i="6"/>
  <c r="C154" i="6"/>
  <c r="B154" i="6"/>
  <c r="M153" i="6"/>
  <c r="L153" i="6"/>
  <c r="K153" i="6"/>
  <c r="J153" i="6"/>
  <c r="I153" i="6"/>
  <c r="F153" i="6"/>
  <c r="E153" i="6"/>
  <c r="D153" i="6"/>
  <c r="C153" i="6"/>
  <c r="B153" i="6"/>
  <c r="M152" i="6"/>
  <c r="L152" i="6"/>
  <c r="K152" i="6"/>
  <c r="J152" i="6"/>
  <c r="I152" i="6"/>
  <c r="F152" i="6"/>
  <c r="E152" i="6"/>
  <c r="D152" i="6"/>
  <c r="C152" i="6"/>
  <c r="B152" i="6"/>
  <c r="M151" i="6"/>
  <c r="L151" i="6"/>
  <c r="K151" i="6"/>
  <c r="J151" i="6"/>
  <c r="I151" i="6"/>
  <c r="F151" i="6"/>
  <c r="E151" i="6"/>
  <c r="D151" i="6"/>
  <c r="C151" i="6"/>
  <c r="B151" i="6"/>
  <c r="M150" i="6"/>
  <c r="L150" i="6"/>
  <c r="K150" i="6"/>
  <c r="J150" i="6"/>
  <c r="I150" i="6"/>
  <c r="F150" i="6"/>
  <c r="E150" i="6"/>
  <c r="D150" i="6"/>
  <c r="C150" i="6"/>
  <c r="B150" i="6"/>
  <c r="M149" i="6"/>
  <c r="L149" i="6"/>
  <c r="K149" i="6"/>
  <c r="J149" i="6"/>
  <c r="I149" i="6"/>
  <c r="F149" i="6"/>
  <c r="E149" i="6"/>
  <c r="D149" i="6"/>
  <c r="C149" i="6"/>
  <c r="B149" i="6"/>
  <c r="M148" i="6"/>
  <c r="L148" i="6"/>
  <c r="K148" i="6"/>
  <c r="J148" i="6"/>
  <c r="I148" i="6"/>
  <c r="F148" i="6"/>
  <c r="E148" i="6"/>
  <c r="D148" i="6"/>
  <c r="C148" i="6"/>
  <c r="B148" i="6"/>
  <c r="M147" i="6"/>
  <c r="L147" i="6"/>
  <c r="K147" i="6"/>
  <c r="J147" i="6"/>
  <c r="I147" i="6"/>
  <c r="F147" i="6"/>
  <c r="E147" i="6"/>
  <c r="D147" i="6"/>
  <c r="C147" i="6"/>
  <c r="B147" i="6"/>
  <c r="M146" i="6"/>
  <c r="L146" i="6"/>
  <c r="K146" i="6"/>
  <c r="J146" i="6"/>
  <c r="I146" i="6"/>
  <c r="F146" i="6"/>
  <c r="E146" i="6"/>
  <c r="D146" i="6"/>
  <c r="C146" i="6"/>
  <c r="B146" i="6"/>
  <c r="M145" i="6"/>
  <c r="L145" i="6"/>
  <c r="K145" i="6"/>
  <c r="J145" i="6"/>
  <c r="I145" i="6"/>
  <c r="F145" i="6"/>
  <c r="E145" i="6"/>
  <c r="D145" i="6"/>
  <c r="C145" i="6"/>
  <c r="B145" i="6"/>
  <c r="M144" i="6"/>
  <c r="L144" i="6"/>
  <c r="K144" i="6"/>
  <c r="J144" i="6"/>
  <c r="I144" i="6"/>
  <c r="F144" i="6"/>
  <c r="E144" i="6"/>
  <c r="D144" i="6"/>
  <c r="C144" i="6"/>
  <c r="B144" i="6"/>
  <c r="M143" i="6"/>
  <c r="L143" i="6"/>
  <c r="K143" i="6"/>
  <c r="J143" i="6"/>
  <c r="I143" i="6"/>
  <c r="F143" i="6"/>
  <c r="E143" i="6"/>
  <c r="D143" i="6"/>
  <c r="C143" i="6"/>
  <c r="B143" i="6"/>
  <c r="M142" i="6"/>
  <c r="L142" i="6"/>
  <c r="K142" i="6"/>
  <c r="J142" i="6"/>
  <c r="I142" i="6"/>
  <c r="F142" i="6"/>
  <c r="E142" i="6"/>
  <c r="D142" i="6"/>
  <c r="C142" i="6"/>
  <c r="B142" i="6"/>
  <c r="M141" i="6"/>
  <c r="L141" i="6"/>
  <c r="K141" i="6"/>
  <c r="J141" i="6"/>
  <c r="I141" i="6"/>
  <c r="F141" i="6"/>
  <c r="E141" i="6"/>
  <c r="D141" i="6"/>
  <c r="C141" i="6"/>
  <c r="B141" i="6"/>
  <c r="M140" i="6"/>
  <c r="L140" i="6"/>
  <c r="K140" i="6"/>
  <c r="J140" i="6"/>
  <c r="I140" i="6"/>
  <c r="F140" i="6"/>
  <c r="E140" i="6"/>
  <c r="D140" i="6"/>
  <c r="C140" i="6"/>
  <c r="B140" i="6"/>
  <c r="M139" i="6"/>
  <c r="L139" i="6"/>
  <c r="K139" i="6"/>
  <c r="J139" i="6"/>
  <c r="I139" i="6"/>
  <c r="F139" i="6"/>
  <c r="E139" i="6"/>
  <c r="D139" i="6"/>
  <c r="C139" i="6"/>
  <c r="B139" i="6"/>
  <c r="M138" i="6"/>
  <c r="L138" i="6"/>
  <c r="K138" i="6"/>
  <c r="J138" i="6"/>
  <c r="I138" i="6"/>
  <c r="F138" i="6"/>
  <c r="E138" i="6"/>
  <c r="D138" i="6"/>
  <c r="C138" i="6"/>
  <c r="B138" i="6"/>
  <c r="M137" i="6"/>
  <c r="L137" i="6"/>
  <c r="K137" i="6"/>
  <c r="J137" i="6"/>
  <c r="I137" i="6"/>
  <c r="F137" i="6"/>
  <c r="E137" i="6"/>
  <c r="D137" i="6"/>
  <c r="C137" i="6"/>
  <c r="B137" i="6"/>
  <c r="M136" i="6"/>
  <c r="L136" i="6"/>
  <c r="K136" i="6"/>
  <c r="J136" i="6"/>
  <c r="I136" i="6"/>
  <c r="F136" i="6"/>
  <c r="E136" i="6"/>
  <c r="D136" i="6"/>
  <c r="C136" i="6"/>
  <c r="B136" i="6"/>
  <c r="M135" i="6"/>
  <c r="L135" i="6"/>
  <c r="K135" i="6"/>
  <c r="J135" i="6"/>
  <c r="I135" i="6"/>
  <c r="F135" i="6"/>
  <c r="E135" i="6"/>
  <c r="D135" i="6"/>
  <c r="C135" i="6"/>
  <c r="B135" i="6"/>
  <c r="M134" i="6"/>
  <c r="L134" i="6"/>
  <c r="K134" i="6"/>
  <c r="J134" i="6"/>
  <c r="I134" i="6"/>
  <c r="F134" i="6"/>
  <c r="E134" i="6"/>
  <c r="D134" i="6"/>
  <c r="C134" i="6"/>
  <c r="B134" i="6"/>
  <c r="M133" i="6"/>
  <c r="L133" i="6"/>
  <c r="K133" i="6"/>
  <c r="J133" i="6"/>
  <c r="I133" i="6"/>
  <c r="F133" i="6"/>
  <c r="E133" i="6"/>
  <c r="D133" i="6"/>
  <c r="C133" i="6"/>
  <c r="B133" i="6"/>
  <c r="M132" i="6"/>
  <c r="L132" i="6"/>
  <c r="K132" i="6"/>
  <c r="J132" i="6"/>
  <c r="I132" i="6"/>
  <c r="F132" i="6"/>
  <c r="E132" i="6"/>
  <c r="D132" i="6"/>
  <c r="C132" i="6"/>
  <c r="B132" i="6"/>
  <c r="M131" i="6"/>
  <c r="L131" i="6"/>
  <c r="K131" i="6"/>
  <c r="J131" i="6"/>
  <c r="I131" i="6"/>
  <c r="F131" i="6"/>
  <c r="E131" i="6"/>
  <c r="D131" i="6"/>
  <c r="C131" i="6"/>
  <c r="B131" i="6"/>
  <c r="M130" i="6"/>
  <c r="L130" i="6"/>
  <c r="K130" i="6"/>
  <c r="J130" i="6"/>
  <c r="I130" i="6"/>
  <c r="F130" i="6"/>
  <c r="E130" i="6"/>
  <c r="D130" i="6"/>
  <c r="C130" i="6"/>
  <c r="B130" i="6"/>
  <c r="M129" i="6"/>
  <c r="L129" i="6"/>
  <c r="K129" i="6"/>
  <c r="J129" i="6"/>
  <c r="I129" i="6"/>
  <c r="F129" i="6"/>
  <c r="E129" i="6"/>
  <c r="D129" i="6"/>
  <c r="C129" i="6"/>
  <c r="B129" i="6"/>
  <c r="M128" i="6"/>
  <c r="L128" i="6"/>
  <c r="K128" i="6"/>
  <c r="J128" i="6"/>
  <c r="I128" i="6"/>
  <c r="F128" i="6"/>
  <c r="E128" i="6"/>
  <c r="D128" i="6"/>
  <c r="C128" i="6"/>
  <c r="B128" i="6"/>
  <c r="M127" i="6"/>
  <c r="L127" i="6"/>
  <c r="K127" i="6"/>
  <c r="J127" i="6"/>
  <c r="I127" i="6"/>
  <c r="F127" i="6"/>
  <c r="E127" i="6"/>
  <c r="D127" i="6"/>
  <c r="C127" i="6"/>
  <c r="B127" i="6"/>
  <c r="M126" i="6"/>
  <c r="L126" i="6"/>
  <c r="K126" i="6"/>
  <c r="J126" i="6"/>
  <c r="I126" i="6"/>
  <c r="F126" i="6"/>
  <c r="E126" i="6"/>
  <c r="D126" i="6"/>
  <c r="C126" i="6"/>
  <c r="B126" i="6"/>
  <c r="M125" i="6"/>
  <c r="L125" i="6"/>
  <c r="K125" i="6"/>
  <c r="J125" i="6"/>
  <c r="I125" i="6"/>
  <c r="F125" i="6"/>
  <c r="E125" i="6"/>
  <c r="D125" i="6"/>
  <c r="C125" i="6"/>
  <c r="B125" i="6"/>
  <c r="M124" i="6"/>
  <c r="L124" i="6"/>
  <c r="K124" i="6"/>
  <c r="J124" i="6"/>
  <c r="I124" i="6"/>
  <c r="F124" i="6"/>
  <c r="E124" i="6"/>
  <c r="D124" i="6"/>
  <c r="C124" i="6"/>
  <c r="B124" i="6"/>
  <c r="M123" i="6"/>
  <c r="L123" i="6"/>
  <c r="K123" i="6"/>
  <c r="J123" i="6"/>
  <c r="I123" i="6"/>
  <c r="F123" i="6"/>
  <c r="E123" i="6"/>
  <c r="D123" i="6"/>
  <c r="C123" i="6"/>
  <c r="B123" i="6"/>
  <c r="M122" i="6"/>
  <c r="L122" i="6"/>
  <c r="K122" i="6"/>
  <c r="J122" i="6"/>
  <c r="I122" i="6"/>
  <c r="F122" i="6"/>
  <c r="E122" i="6"/>
  <c r="D122" i="6"/>
  <c r="C122" i="6"/>
  <c r="B122" i="6"/>
  <c r="M121" i="6"/>
  <c r="L121" i="6"/>
  <c r="K121" i="6"/>
  <c r="J121" i="6"/>
  <c r="I121" i="6"/>
  <c r="F121" i="6"/>
  <c r="E121" i="6"/>
  <c r="D121" i="6"/>
  <c r="C121" i="6"/>
  <c r="B121" i="6"/>
  <c r="M120" i="6"/>
  <c r="L120" i="6"/>
  <c r="K120" i="6"/>
  <c r="J120" i="6"/>
  <c r="I120" i="6"/>
  <c r="F120" i="6"/>
  <c r="E120" i="6"/>
  <c r="D120" i="6"/>
  <c r="C120" i="6"/>
  <c r="B120" i="6"/>
  <c r="M119" i="6"/>
  <c r="L119" i="6"/>
  <c r="K119" i="6"/>
  <c r="J119" i="6"/>
  <c r="I119" i="6"/>
  <c r="F119" i="6"/>
  <c r="E119" i="6"/>
  <c r="D119" i="6"/>
  <c r="C119" i="6"/>
  <c r="B119" i="6"/>
  <c r="M118" i="6"/>
  <c r="L118" i="6"/>
  <c r="K118" i="6"/>
  <c r="J118" i="6"/>
  <c r="I118" i="6"/>
  <c r="F118" i="6"/>
  <c r="E118" i="6"/>
  <c r="D118" i="6"/>
  <c r="C118" i="6"/>
  <c r="B118" i="6"/>
  <c r="M117" i="6"/>
  <c r="L117" i="6"/>
  <c r="K117" i="6"/>
  <c r="J117" i="6"/>
  <c r="I117" i="6"/>
  <c r="F117" i="6"/>
  <c r="E117" i="6"/>
  <c r="D117" i="6"/>
  <c r="C117" i="6"/>
  <c r="B117" i="6"/>
  <c r="M116" i="6"/>
  <c r="L116" i="6"/>
  <c r="K116" i="6"/>
  <c r="J116" i="6"/>
  <c r="I116" i="6"/>
  <c r="F116" i="6"/>
  <c r="E116" i="6"/>
  <c r="D116" i="6"/>
  <c r="C116" i="6"/>
  <c r="B116" i="6"/>
  <c r="M115" i="6"/>
  <c r="L115" i="6"/>
  <c r="K115" i="6"/>
  <c r="J115" i="6"/>
  <c r="I115" i="6"/>
  <c r="F115" i="6"/>
  <c r="E115" i="6"/>
  <c r="D115" i="6"/>
  <c r="C115" i="6"/>
  <c r="B115" i="6"/>
  <c r="M114" i="6"/>
  <c r="L114" i="6"/>
  <c r="K114" i="6"/>
  <c r="J114" i="6"/>
  <c r="I114" i="6"/>
  <c r="F114" i="6"/>
  <c r="E114" i="6"/>
  <c r="D114" i="6"/>
  <c r="C114" i="6"/>
  <c r="B114" i="6"/>
  <c r="M113" i="6"/>
  <c r="L113" i="6"/>
  <c r="K113" i="6"/>
  <c r="J113" i="6"/>
  <c r="I113" i="6"/>
  <c r="F113" i="6"/>
  <c r="E113" i="6"/>
  <c r="D113" i="6"/>
  <c r="C113" i="6"/>
  <c r="B113" i="6"/>
  <c r="M112" i="6"/>
  <c r="L112" i="6"/>
  <c r="K112" i="6"/>
  <c r="J112" i="6"/>
  <c r="I112" i="6"/>
  <c r="F112" i="6"/>
  <c r="E112" i="6"/>
  <c r="D112" i="6"/>
  <c r="C112" i="6"/>
  <c r="B112" i="6"/>
  <c r="M111" i="6"/>
  <c r="L111" i="6"/>
  <c r="K111" i="6"/>
  <c r="J111" i="6"/>
  <c r="I111" i="6"/>
  <c r="F111" i="6"/>
  <c r="E111" i="6"/>
  <c r="D111" i="6"/>
  <c r="C111" i="6"/>
  <c r="B111" i="6"/>
  <c r="M110" i="6"/>
  <c r="L110" i="6"/>
  <c r="K110" i="6"/>
  <c r="J110" i="6"/>
  <c r="I110" i="6"/>
  <c r="F110" i="6"/>
  <c r="E110" i="6"/>
  <c r="D110" i="6"/>
  <c r="C110" i="6"/>
  <c r="B110" i="6"/>
  <c r="M109" i="6"/>
  <c r="L109" i="6"/>
  <c r="K109" i="6"/>
  <c r="J109" i="6"/>
  <c r="I109" i="6"/>
  <c r="F109" i="6"/>
  <c r="E109" i="6"/>
  <c r="D109" i="6"/>
  <c r="C109" i="6"/>
  <c r="B109" i="6"/>
  <c r="M108" i="6"/>
  <c r="L108" i="6"/>
  <c r="K108" i="6"/>
  <c r="J108" i="6"/>
  <c r="I108" i="6"/>
  <c r="F108" i="6"/>
  <c r="E108" i="6"/>
  <c r="D108" i="6"/>
  <c r="C108" i="6"/>
  <c r="B108" i="6"/>
  <c r="M107" i="6"/>
  <c r="L107" i="6"/>
  <c r="K107" i="6"/>
  <c r="J107" i="6"/>
  <c r="I107" i="6"/>
  <c r="F107" i="6"/>
  <c r="E107" i="6"/>
  <c r="D107" i="6"/>
  <c r="C107" i="6"/>
  <c r="B107" i="6"/>
  <c r="M106" i="6"/>
  <c r="L106" i="6"/>
  <c r="K106" i="6"/>
  <c r="J106" i="6"/>
  <c r="I106" i="6"/>
  <c r="F106" i="6"/>
  <c r="E106" i="6"/>
  <c r="D106" i="6"/>
  <c r="C106" i="6"/>
  <c r="B106" i="6"/>
  <c r="M105" i="6"/>
  <c r="L105" i="6"/>
  <c r="K105" i="6"/>
  <c r="J105" i="6"/>
  <c r="I105" i="6"/>
  <c r="F105" i="6"/>
  <c r="E105" i="6"/>
  <c r="D105" i="6"/>
  <c r="C105" i="6"/>
  <c r="B105" i="6"/>
  <c r="M104" i="6"/>
  <c r="L104" i="6"/>
  <c r="K104" i="6"/>
  <c r="J104" i="6"/>
  <c r="I104" i="6"/>
  <c r="F104" i="6"/>
  <c r="E104" i="6"/>
  <c r="D104" i="6"/>
  <c r="C104" i="6"/>
  <c r="B104" i="6"/>
  <c r="M103" i="6"/>
  <c r="L103" i="6"/>
  <c r="K103" i="6"/>
  <c r="J103" i="6"/>
  <c r="I103" i="6"/>
  <c r="F103" i="6"/>
  <c r="E103" i="6"/>
  <c r="D103" i="6"/>
  <c r="C103" i="6"/>
  <c r="B103" i="6"/>
  <c r="M102" i="6"/>
  <c r="L102" i="6"/>
  <c r="K102" i="6"/>
  <c r="J102" i="6"/>
  <c r="I102" i="6"/>
  <c r="F102" i="6"/>
  <c r="E102" i="6"/>
  <c r="D102" i="6"/>
  <c r="C102" i="6"/>
  <c r="B102" i="6"/>
  <c r="M101" i="6"/>
  <c r="L101" i="6"/>
  <c r="K101" i="6"/>
  <c r="J101" i="6"/>
  <c r="I101" i="6"/>
  <c r="F101" i="6"/>
  <c r="E101" i="6"/>
  <c r="D101" i="6"/>
  <c r="C101" i="6"/>
  <c r="B101" i="6"/>
  <c r="M100" i="6"/>
  <c r="L100" i="6"/>
  <c r="K100" i="6"/>
  <c r="J100" i="6"/>
  <c r="I100" i="6"/>
  <c r="F100" i="6"/>
  <c r="E100" i="6"/>
  <c r="D100" i="6"/>
  <c r="C100" i="6"/>
  <c r="B100" i="6"/>
  <c r="M99" i="6"/>
  <c r="L99" i="6"/>
  <c r="K99" i="6"/>
  <c r="J99" i="6"/>
  <c r="I99" i="6"/>
  <c r="F99" i="6"/>
  <c r="E99" i="6"/>
  <c r="D99" i="6"/>
  <c r="C99" i="6"/>
  <c r="B99" i="6"/>
  <c r="M98" i="6"/>
  <c r="L98" i="6"/>
  <c r="K98" i="6"/>
  <c r="J98" i="6"/>
  <c r="I98" i="6"/>
  <c r="F98" i="6"/>
  <c r="E98" i="6"/>
  <c r="D98" i="6"/>
  <c r="C98" i="6"/>
  <c r="B98" i="6"/>
  <c r="M97" i="6"/>
  <c r="L97" i="6"/>
  <c r="K97" i="6"/>
  <c r="J97" i="6"/>
  <c r="I97" i="6"/>
  <c r="F97" i="6"/>
  <c r="E97" i="6"/>
  <c r="D97" i="6"/>
  <c r="C97" i="6"/>
  <c r="B97" i="6"/>
  <c r="M96" i="6"/>
  <c r="L96" i="6"/>
  <c r="K96" i="6"/>
  <c r="J96" i="6"/>
  <c r="I96" i="6"/>
  <c r="F96" i="6"/>
  <c r="E96" i="6"/>
  <c r="D96" i="6"/>
  <c r="C96" i="6"/>
  <c r="B96" i="6"/>
  <c r="M95" i="6"/>
  <c r="L95" i="6"/>
  <c r="K95" i="6"/>
  <c r="J95" i="6"/>
  <c r="I95" i="6"/>
  <c r="F95" i="6"/>
  <c r="E95" i="6"/>
  <c r="D95" i="6"/>
  <c r="C95" i="6"/>
  <c r="B95" i="6"/>
  <c r="M94" i="6"/>
  <c r="L94" i="6"/>
  <c r="K94" i="6"/>
  <c r="J94" i="6"/>
  <c r="I94" i="6"/>
  <c r="F94" i="6"/>
  <c r="E94" i="6"/>
  <c r="D94" i="6"/>
  <c r="C94" i="6"/>
  <c r="B94" i="6"/>
  <c r="M93" i="6"/>
  <c r="L93" i="6"/>
  <c r="K93" i="6"/>
  <c r="J93" i="6"/>
  <c r="I93" i="6"/>
  <c r="F93" i="6"/>
  <c r="E93" i="6"/>
  <c r="D93" i="6"/>
  <c r="C93" i="6"/>
  <c r="B93" i="6"/>
  <c r="M92" i="6"/>
  <c r="L92" i="6"/>
  <c r="K92" i="6"/>
  <c r="J92" i="6"/>
  <c r="I92" i="6"/>
  <c r="F92" i="6"/>
  <c r="E92" i="6"/>
  <c r="D92" i="6"/>
  <c r="C92" i="6"/>
  <c r="B92" i="6"/>
  <c r="M91" i="6"/>
  <c r="L91" i="6"/>
  <c r="K91" i="6"/>
  <c r="J91" i="6"/>
  <c r="I91" i="6"/>
  <c r="F91" i="6"/>
  <c r="E91" i="6"/>
  <c r="D91" i="6"/>
  <c r="C91" i="6"/>
  <c r="B91" i="6"/>
  <c r="M90" i="6"/>
  <c r="L90" i="6"/>
  <c r="K90" i="6"/>
  <c r="J90" i="6"/>
  <c r="I90" i="6"/>
  <c r="F90" i="6"/>
  <c r="E90" i="6"/>
  <c r="D90" i="6"/>
  <c r="C90" i="6"/>
  <c r="B90" i="6"/>
  <c r="M89" i="6"/>
  <c r="L89" i="6"/>
  <c r="K89" i="6"/>
  <c r="J89" i="6"/>
  <c r="I89" i="6"/>
  <c r="F89" i="6"/>
  <c r="E89" i="6"/>
  <c r="D89" i="6"/>
  <c r="C89" i="6"/>
  <c r="B89" i="6"/>
  <c r="M88" i="6"/>
  <c r="L88" i="6"/>
  <c r="K88" i="6"/>
  <c r="J88" i="6"/>
  <c r="I88" i="6"/>
  <c r="F88" i="6"/>
  <c r="E88" i="6"/>
  <c r="D88" i="6"/>
  <c r="C88" i="6"/>
  <c r="B88" i="6"/>
  <c r="M87" i="6"/>
  <c r="L87" i="6"/>
  <c r="K87" i="6"/>
  <c r="J87" i="6"/>
  <c r="I87" i="6"/>
  <c r="F87" i="6"/>
  <c r="E87" i="6"/>
  <c r="D87" i="6"/>
  <c r="C87" i="6"/>
  <c r="B87" i="6"/>
  <c r="M86" i="6"/>
  <c r="L86" i="6"/>
  <c r="K86" i="6"/>
  <c r="J86" i="6"/>
  <c r="I86" i="6"/>
  <c r="F86" i="6"/>
  <c r="E86" i="6"/>
  <c r="D86" i="6"/>
  <c r="C86" i="6"/>
  <c r="B86" i="6"/>
  <c r="M85" i="6"/>
  <c r="L85" i="6"/>
  <c r="K85" i="6"/>
  <c r="J85" i="6"/>
  <c r="I85" i="6"/>
  <c r="F85" i="6"/>
  <c r="E85" i="6"/>
  <c r="D85" i="6"/>
  <c r="C85" i="6"/>
  <c r="B85" i="6"/>
  <c r="M84" i="6"/>
  <c r="L84" i="6"/>
  <c r="K84" i="6"/>
  <c r="J84" i="6"/>
  <c r="I84" i="6"/>
  <c r="F84" i="6"/>
  <c r="E84" i="6"/>
  <c r="D84" i="6"/>
  <c r="C84" i="6"/>
  <c r="B84" i="6"/>
  <c r="M83" i="6"/>
  <c r="L83" i="6"/>
  <c r="K83" i="6"/>
  <c r="J83" i="6"/>
  <c r="I83" i="6"/>
  <c r="F83" i="6"/>
  <c r="E83" i="6"/>
  <c r="D83" i="6"/>
  <c r="C83" i="6"/>
  <c r="B83" i="6"/>
  <c r="M82" i="6"/>
  <c r="L82" i="6"/>
  <c r="K82" i="6"/>
  <c r="J82" i="6"/>
  <c r="I82" i="6"/>
  <c r="F82" i="6"/>
  <c r="E82" i="6"/>
  <c r="D82" i="6"/>
  <c r="C82" i="6"/>
  <c r="B82" i="6"/>
  <c r="M81" i="6"/>
  <c r="L81" i="6"/>
  <c r="K81" i="6"/>
  <c r="J81" i="6"/>
  <c r="I81" i="6"/>
  <c r="F81" i="6"/>
  <c r="E81" i="6"/>
  <c r="D81" i="6"/>
  <c r="C81" i="6"/>
  <c r="B81" i="6"/>
  <c r="M80" i="6"/>
  <c r="L80" i="6"/>
  <c r="K80" i="6"/>
  <c r="J80" i="6"/>
  <c r="I80" i="6"/>
  <c r="F80" i="6"/>
  <c r="E80" i="6"/>
  <c r="D80" i="6"/>
  <c r="C80" i="6"/>
  <c r="B80" i="6"/>
  <c r="M79" i="6"/>
  <c r="L79" i="6"/>
  <c r="K79" i="6"/>
  <c r="J79" i="6"/>
  <c r="I79" i="6"/>
  <c r="F79" i="6"/>
  <c r="E79" i="6"/>
  <c r="D79" i="6"/>
  <c r="C79" i="6"/>
  <c r="B79" i="6"/>
  <c r="M78" i="6"/>
  <c r="L78" i="6"/>
  <c r="K78" i="6"/>
  <c r="J78" i="6"/>
  <c r="I78" i="6"/>
  <c r="F78" i="6"/>
  <c r="E78" i="6"/>
  <c r="D78" i="6"/>
  <c r="C78" i="6"/>
  <c r="B78" i="6"/>
  <c r="M77" i="6"/>
  <c r="L77" i="6"/>
  <c r="K77" i="6"/>
  <c r="J77" i="6"/>
  <c r="I77" i="6"/>
  <c r="F77" i="6"/>
  <c r="E77" i="6"/>
  <c r="D77" i="6"/>
  <c r="C77" i="6"/>
  <c r="B77" i="6"/>
  <c r="M76" i="6"/>
  <c r="L76" i="6"/>
  <c r="K76" i="6"/>
  <c r="J76" i="6"/>
  <c r="I76" i="6"/>
  <c r="F76" i="6"/>
  <c r="E76" i="6"/>
  <c r="D76" i="6"/>
  <c r="C76" i="6"/>
  <c r="B76" i="6"/>
  <c r="M75" i="6"/>
  <c r="L75" i="6"/>
  <c r="K75" i="6"/>
  <c r="J75" i="6"/>
  <c r="I75" i="6"/>
  <c r="F75" i="6"/>
  <c r="E75" i="6"/>
  <c r="D75" i="6"/>
  <c r="C75" i="6"/>
  <c r="B75" i="6"/>
  <c r="M74" i="6"/>
  <c r="L74" i="6"/>
  <c r="K74" i="6"/>
  <c r="J74" i="6"/>
  <c r="I74" i="6"/>
  <c r="F74" i="6"/>
  <c r="E74" i="6"/>
  <c r="D74" i="6"/>
  <c r="C74" i="6"/>
  <c r="B74" i="6"/>
  <c r="M73" i="6"/>
  <c r="L73" i="6"/>
  <c r="K73" i="6"/>
  <c r="J73" i="6"/>
  <c r="I73" i="6"/>
  <c r="F73" i="6"/>
  <c r="E73" i="6"/>
  <c r="D73" i="6"/>
  <c r="C73" i="6"/>
  <c r="B73" i="6"/>
  <c r="M72" i="6"/>
  <c r="L72" i="6"/>
  <c r="K72" i="6"/>
  <c r="J72" i="6"/>
  <c r="I72" i="6"/>
  <c r="F72" i="6"/>
  <c r="E72" i="6"/>
  <c r="D72" i="6"/>
  <c r="C72" i="6"/>
  <c r="B72" i="6"/>
  <c r="M71" i="6"/>
  <c r="L71" i="6"/>
  <c r="K71" i="6"/>
  <c r="J71" i="6"/>
  <c r="I71" i="6"/>
  <c r="F71" i="6"/>
  <c r="E71" i="6"/>
  <c r="D71" i="6"/>
  <c r="C71" i="6"/>
  <c r="B71" i="6"/>
  <c r="M70" i="6"/>
  <c r="L70" i="6"/>
  <c r="K70" i="6"/>
  <c r="J70" i="6"/>
  <c r="I70" i="6"/>
  <c r="F70" i="6"/>
  <c r="E70" i="6"/>
  <c r="D70" i="6"/>
  <c r="C70" i="6"/>
  <c r="B70" i="6"/>
  <c r="M69" i="6"/>
  <c r="L69" i="6"/>
  <c r="K69" i="6"/>
  <c r="J69" i="6"/>
  <c r="I69" i="6"/>
  <c r="F69" i="6"/>
  <c r="E69" i="6"/>
  <c r="D69" i="6"/>
  <c r="C69" i="6"/>
  <c r="B69" i="6"/>
  <c r="M68" i="6"/>
  <c r="L68" i="6"/>
  <c r="K68" i="6"/>
  <c r="J68" i="6"/>
  <c r="I68" i="6"/>
  <c r="F68" i="6"/>
  <c r="E68" i="6"/>
  <c r="D68" i="6"/>
  <c r="C68" i="6"/>
  <c r="B68" i="6"/>
  <c r="M67" i="6"/>
  <c r="L67" i="6"/>
  <c r="K67" i="6"/>
  <c r="J67" i="6"/>
  <c r="I67" i="6"/>
  <c r="F67" i="6"/>
  <c r="E67" i="6"/>
  <c r="D67" i="6"/>
  <c r="C67" i="6"/>
  <c r="B67" i="6"/>
  <c r="M66" i="6"/>
  <c r="L66" i="6"/>
  <c r="K66" i="6"/>
  <c r="J66" i="6"/>
  <c r="I66" i="6"/>
  <c r="F66" i="6"/>
  <c r="E66" i="6"/>
  <c r="D66" i="6"/>
  <c r="C66" i="6"/>
  <c r="B66" i="6"/>
  <c r="M65" i="6"/>
  <c r="L65" i="6"/>
  <c r="K65" i="6"/>
  <c r="J65" i="6"/>
  <c r="I65" i="6"/>
  <c r="F65" i="6"/>
  <c r="E65" i="6"/>
  <c r="D65" i="6"/>
  <c r="C65" i="6"/>
  <c r="B65" i="6"/>
  <c r="M64" i="6"/>
  <c r="L64" i="6"/>
  <c r="K64" i="6"/>
  <c r="J64" i="6"/>
  <c r="I64" i="6"/>
  <c r="F64" i="6"/>
  <c r="E64" i="6"/>
  <c r="D64" i="6"/>
  <c r="C64" i="6"/>
  <c r="B64" i="6"/>
  <c r="M63" i="6"/>
  <c r="L63" i="6"/>
  <c r="K63" i="6"/>
  <c r="J63" i="6"/>
  <c r="I63" i="6"/>
  <c r="F63" i="6"/>
  <c r="E63" i="6"/>
  <c r="D63" i="6"/>
  <c r="C63" i="6"/>
  <c r="B63" i="6"/>
  <c r="M62" i="6"/>
  <c r="L62" i="6"/>
  <c r="K62" i="6"/>
  <c r="J62" i="6"/>
  <c r="I62" i="6"/>
  <c r="F62" i="6"/>
  <c r="E62" i="6"/>
  <c r="D62" i="6"/>
  <c r="C62" i="6"/>
  <c r="B62" i="6"/>
  <c r="M61" i="6"/>
  <c r="L61" i="6"/>
  <c r="K61" i="6"/>
  <c r="J61" i="6"/>
  <c r="I61" i="6"/>
  <c r="F61" i="6"/>
  <c r="E61" i="6"/>
  <c r="D61" i="6"/>
  <c r="C61" i="6"/>
  <c r="B61" i="6"/>
  <c r="M60" i="6"/>
  <c r="L60" i="6"/>
  <c r="K60" i="6"/>
  <c r="J60" i="6"/>
  <c r="I60" i="6"/>
  <c r="F60" i="6"/>
  <c r="E60" i="6"/>
  <c r="D60" i="6"/>
  <c r="C60" i="6"/>
  <c r="B60" i="6"/>
  <c r="M59" i="6"/>
  <c r="L59" i="6"/>
  <c r="K59" i="6"/>
  <c r="J59" i="6"/>
  <c r="I59" i="6"/>
  <c r="F59" i="6"/>
  <c r="E59" i="6"/>
  <c r="D59" i="6"/>
  <c r="C59" i="6"/>
  <c r="B59" i="6"/>
  <c r="M58" i="6"/>
  <c r="L58" i="6"/>
  <c r="K58" i="6"/>
  <c r="J58" i="6"/>
  <c r="I58" i="6"/>
  <c r="F58" i="6"/>
  <c r="E58" i="6"/>
  <c r="D58" i="6"/>
  <c r="C58" i="6"/>
  <c r="B58" i="6"/>
  <c r="M57" i="6"/>
  <c r="L57" i="6"/>
  <c r="K57" i="6"/>
  <c r="J57" i="6"/>
  <c r="I57" i="6"/>
  <c r="F57" i="6"/>
  <c r="E57" i="6"/>
  <c r="D57" i="6"/>
  <c r="C57" i="6"/>
  <c r="B57" i="6"/>
  <c r="M56" i="6"/>
  <c r="L56" i="6"/>
  <c r="K56" i="6"/>
  <c r="J56" i="6"/>
  <c r="I56" i="6"/>
  <c r="F56" i="6"/>
  <c r="E56" i="6"/>
  <c r="D56" i="6"/>
  <c r="C56" i="6"/>
  <c r="B56" i="6"/>
  <c r="M55" i="6"/>
  <c r="L55" i="6"/>
  <c r="K55" i="6"/>
  <c r="J55" i="6"/>
  <c r="I55" i="6"/>
  <c r="F55" i="6"/>
  <c r="E55" i="6"/>
  <c r="D55" i="6"/>
  <c r="C55" i="6"/>
  <c r="B55" i="6"/>
  <c r="M54" i="6"/>
  <c r="L54" i="6"/>
  <c r="K54" i="6"/>
  <c r="J54" i="6"/>
  <c r="I54" i="6"/>
  <c r="F54" i="6"/>
  <c r="E54" i="6"/>
  <c r="D54" i="6"/>
  <c r="C54" i="6"/>
  <c r="B54" i="6"/>
  <c r="M53" i="6"/>
  <c r="L53" i="6"/>
  <c r="K53" i="6"/>
  <c r="J53" i="6"/>
  <c r="I53" i="6"/>
  <c r="F53" i="6"/>
  <c r="E53" i="6"/>
  <c r="D53" i="6"/>
  <c r="C53" i="6"/>
  <c r="B53" i="6"/>
  <c r="M52" i="6"/>
  <c r="L52" i="6"/>
  <c r="K52" i="6"/>
  <c r="J52" i="6"/>
  <c r="I52" i="6"/>
  <c r="F52" i="6"/>
  <c r="E52" i="6"/>
  <c r="D52" i="6"/>
  <c r="C52" i="6"/>
  <c r="B52" i="6"/>
  <c r="M51" i="6"/>
  <c r="L51" i="6"/>
  <c r="K51" i="6"/>
  <c r="J51" i="6"/>
  <c r="I51" i="6"/>
  <c r="F51" i="6"/>
  <c r="E51" i="6"/>
  <c r="D51" i="6"/>
  <c r="C51" i="6"/>
  <c r="B51" i="6"/>
  <c r="M50" i="6"/>
  <c r="L50" i="6"/>
  <c r="K50" i="6"/>
  <c r="J50" i="6"/>
  <c r="I50" i="6"/>
  <c r="F50" i="6"/>
  <c r="E50" i="6"/>
  <c r="D50" i="6"/>
  <c r="C50" i="6"/>
  <c r="B50" i="6"/>
  <c r="M49" i="6"/>
  <c r="L49" i="6"/>
  <c r="K49" i="6"/>
  <c r="J49" i="6"/>
  <c r="I49" i="6"/>
  <c r="F49" i="6"/>
  <c r="E49" i="6"/>
  <c r="D49" i="6"/>
  <c r="C49" i="6"/>
  <c r="B49" i="6"/>
  <c r="M48" i="6"/>
  <c r="L48" i="6"/>
  <c r="K48" i="6"/>
  <c r="J48" i="6"/>
  <c r="I48" i="6"/>
  <c r="F48" i="6"/>
  <c r="E48" i="6"/>
  <c r="D48" i="6"/>
  <c r="C48" i="6"/>
  <c r="B48" i="6"/>
  <c r="M47" i="6"/>
  <c r="L47" i="6"/>
  <c r="K47" i="6"/>
  <c r="J47" i="6"/>
  <c r="I47" i="6"/>
  <c r="F47" i="6"/>
  <c r="E47" i="6"/>
  <c r="D47" i="6"/>
  <c r="C47" i="6"/>
  <c r="B47" i="6"/>
  <c r="M46" i="6"/>
  <c r="L46" i="6"/>
  <c r="K46" i="6"/>
  <c r="J46" i="6"/>
  <c r="I46" i="6"/>
  <c r="F46" i="6"/>
  <c r="E46" i="6"/>
  <c r="D46" i="6"/>
  <c r="C46" i="6"/>
  <c r="B46" i="6"/>
  <c r="M45" i="6"/>
  <c r="L45" i="6"/>
  <c r="K45" i="6"/>
  <c r="J45" i="6"/>
  <c r="I45" i="6"/>
  <c r="F45" i="6"/>
  <c r="E45" i="6"/>
  <c r="D45" i="6"/>
  <c r="C45" i="6"/>
  <c r="B45" i="6"/>
  <c r="M44" i="6"/>
  <c r="L44" i="6"/>
  <c r="K44" i="6"/>
  <c r="J44" i="6"/>
  <c r="I44" i="6"/>
  <c r="F44" i="6"/>
  <c r="E44" i="6"/>
  <c r="D44" i="6"/>
  <c r="C44" i="6"/>
  <c r="B44" i="6"/>
  <c r="M43" i="6"/>
  <c r="L43" i="6"/>
  <c r="K43" i="6"/>
  <c r="J43" i="6"/>
  <c r="I43" i="6"/>
  <c r="F43" i="6"/>
  <c r="E43" i="6"/>
  <c r="D43" i="6"/>
  <c r="C43" i="6"/>
  <c r="B43" i="6"/>
  <c r="M42" i="6"/>
  <c r="L42" i="6"/>
  <c r="K42" i="6"/>
  <c r="J42" i="6"/>
  <c r="I42" i="6"/>
  <c r="F42" i="6"/>
  <c r="E42" i="6"/>
  <c r="D42" i="6"/>
  <c r="C42" i="6"/>
  <c r="B42" i="6"/>
  <c r="M41" i="6"/>
  <c r="L41" i="6"/>
  <c r="K41" i="6"/>
  <c r="J41" i="6"/>
  <c r="I41" i="6"/>
  <c r="F41" i="6"/>
  <c r="E41" i="6"/>
  <c r="D41" i="6"/>
  <c r="C41" i="6"/>
  <c r="B41" i="6"/>
  <c r="M40" i="6"/>
  <c r="L40" i="6"/>
  <c r="K40" i="6"/>
  <c r="J40" i="6"/>
  <c r="I40" i="6"/>
  <c r="F40" i="6"/>
  <c r="E40" i="6"/>
  <c r="D40" i="6"/>
  <c r="C40" i="6"/>
  <c r="B40" i="6"/>
  <c r="M39" i="6"/>
  <c r="L39" i="6"/>
  <c r="K39" i="6"/>
  <c r="J39" i="6"/>
  <c r="I39" i="6"/>
  <c r="F39" i="6"/>
  <c r="E39" i="6"/>
  <c r="D39" i="6"/>
  <c r="C39" i="6"/>
  <c r="B39" i="6"/>
  <c r="M38" i="6"/>
  <c r="L38" i="6"/>
  <c r="K38" i="6"/>
  <c r="J38" i="6"/>
  <c r="I38" i="6"/>
  <c r="F38" i="6"/>
  <c r="E38" i="6"/>
  <c r="D38" i="6"/>
  <c r="C38" i="6"/>
  <c r="B38" i="6"/>
  <c r="M37" i="6"/>
  <c r="L37" i="6"/>
  <c r="K37" i="6"/>
  <c r="J37" i="6"/>
  <c r="I37" i="6"/>
  <c r="F37" i="6"/>
  <c r="E37" i="6"/>
  <c r="D37" i="6"/>
  <c r="C37" i="6"/>
  <c r="B37" i="6"/>
  <c r="M36" i="6"/>
  <c r="L36" i="6"/>
  <c r="K36" i="6"/>
  <c r="J36" i="6"/>
  <c r="I36" i="6"/>
  <c r="F36" i="6"/>
  <c r="E36" i="6"/>
  <c r="D36" i="6"/>
  <c r="C36" i="6"/>
  <c r="B36" i="6"/>
  <c r="M35" i="6"/>
  <c r="L35" i="6"/>
  <c r="K35" i="6"/>
  <c r="J35" i="6"/>
  <c r="I35" i="6"/>
  <c r="F35" i="6"/>
  <c r="E35" i="6"/>
  <c r="D35" i="6"/>
  <c r="C35" i="6"/>
  <c r="B35" i="6"/>
  <c r="M34" i="6"/>
  <c r="L34" i="6"/>
  <c r="K34" i="6"/>
  <c r="J34" i="6"/>
  <c r="I34" i="6"/>
  <c r="F34" i="6"/>
  <c r="E34" i="6"/>
  <c r="D34" i="6"/>
  <c r="C34" i="6"/>
  <c r="B34" i="6"/>
  <c r="M33" i="6"/>
  <c r="L33" i="6"/>
  <c r="K33" i="6"/>
  <c r="J33" i="6"/>
  <c r="I33" i="6"/>
  <c r="F33" i="6"/>
  <c r="E33" i="6"/>
  <c r="D33" i="6"/>
  <c r="C33" i="6"/>
  <c r="B33" i="6"/>
  <c r="M32" i="6"/>
  <c r="L32" i="6"/>
  <c r="K32" i="6"/>
  <c r="J32" i="6"/>
  <c r="I32" i="6"/>
  <c r="F32" i="6"/>
  <c r="E32" i="6"/>
  <c r="D32" i="6"/>
  <c r="C32" i="6"/>
  <c r="B32" i="6"/>
  <c r="M31" i="6"/>
  <c r="L31" i="6"/>
  <c r="K31" i="6"/>
  <c r="J31" i="6"/>
  <c r="I31" i="6"/>
  <c r="F31" i="6"/>
  <c r="E31" i="6"/>
  <c r="D31" i="6"/>
  <c r="C31" i="6"/>
  <c r="B31" i="6"/>
  <c r="M30" i="6"/>
  <c r="L30" i="6"/>
  <c r="K30" i="6"/>
  <c r="J30" i="6"/>
  <c r="I30" i="6"/>
  <c r="F30" i="6"/>
  <c r="E30" i="6"/>
  <c r="D30" i="6"/>
  <c r="C30" i="6"/>
  <c r="B30" i="6"/>
  <c r="M29" i="6"/>
  <c r="L29" i="6"/>
  <c r="K29" i="6"/>
  <c r="J29" i="6"/>
  <c r="I29" i="6"/>
  <c r="F29" i="6"/>
  <c r="E29" i="6"/>
  <c r="D29" i="6"/>
  <c r="C29" i="6"/>
  <c r="B29" i="6"/>
  <c r="M28" i="6"/>
  <c r="L28" i="6"/>
  <c r="K28" i="6"/>
  <c r="J28" i="6"/>
  <c r="I28" i="6"/>
  <c r="F28" i="6"/>
  <c r="E28" i="6"/>
  <c r="D28" i="6"/>
  <c r="C28" i="6"/>
  <c r="B28" i="6"/>
  <c r="M27" i="6"/>
  <c r="L27" i="6"/>
  <c r="K27" i="6"/>
  <c r="J27" i="6"/>
  <c r="I27" i="6"/>
  <c r="F27" i="6"/>
  <c r="E27" i="6"/>
  <c r="D27" i="6"/>
  <c r="C27" i="6"/>
  <c r="B27" i="6"/>
  <c r="M26" i="6"/>
  <c r="L26" i="6"/>
  <c r="K26" i="6"/>
  <c r="J26" i="6"/>
  <c r="I26" i="6"/>
  <c r="F26" i="6"/>
  <c r="E26" i="6"/>
  <c r="D26" i="6"/>
  <c r="C26" i="6"/>
  <c r="B26" i="6"/>
  <c r="M25" i="6"/>
  <c r="L25" i="6"/>
  <c r="K25" i="6"/>
  <c r="J25" i="6"/>
  <c r="I25" i="6"/>
  <c r="F25" i="6"/>
  <c r="E25" i="6"/>
  <c r="D25" i="6"/>
  <c r="C25" i="6"/>
  <c r="B25" i="6"/>
  <c r="M24" i="6"/>
  <c r="L24" i="6"/>
  <c r="K24" i="6"/>
  <c r="J24" i="6"/>
  <c r="I24" i="6"/>
  <c r="F24" i="6"/>
  <c r="E24" i="6"/>
  <c r="D24" i="6"/>
  <c r="C24" i="6"/>
  <c r="B24" i="6"/>
  <c r="M23" i="6"/>
  <c r="L23" i="6"/>
  <c r="K23" i="6"/>
  <c r="J23" i="6"/>
  <c r="I23" i="6"/>
  <c r="F23" i="6"/>
  <c r="E23" i="6"/>
  <c r="D23" i="6"/>
  <c r="C23" i="6"/>
  <c r="B23" i="6"/>
  <c r="M22" i="6"/>
  <c r="L22" i="6"/>
  <c r="K22" i="6"/>
  <c r="J22" i="6"/>
  <c r="I22" i="6"/>
  <c r="F22" i="6"/>
  <c r="E22" i="6"/>
  <c r="D22" i="6"/>
  <c r="C22" i="6"/>
  <c r="B22" i="6"/>
  <c r="M21" i="6"/>
  <c r="L21" i="6"/>
  <c r="K21" i="6"/>
  <c r="J21" i="6"/>
  <c r="I21" i="6"/>
  <c r="F21" i="6"/>
  <c r="E21" i="6"/>
  <c r="D21" i="6"/>
  <c r="C21" i="6"/>
  <c r="B21" i="6"/>
  <c r="M20" i="6"/>
  <c r="L20" i="6"/>
  <c r="K20" i="6"/>
  <c r="J20" i="6"/>
  <c r="I20" i="6"/>
  <c r="F20" i="6"/>
  <c r="E20" i="6"/>
  <c r="D20" i="6"/>
  <c r="C20" i="6"/>
  <c r="B20" i="6"/>
  <c r="M19" i="6"/>
  <c r="L19" i="6"/>
  <c r="K19" i="6"/>
  <c r="J19" i="6"/>
  <c r="I19" i="6"/>
  <c r="F19" i="6"/>
  <c r="E19" i="6"/>
  <c r="D19" i="6"/>
  <c r="C19" i="6"/>
  <c r="B19" i="6"/>
  <c r="M18" i="6"/>
  <c r="L18" i="6"/>
  <c r="K18" i="6"/>
  <c r="J18" i="6"/>
  <c r="I18" i="6"/>
  <c r="F18" i="6"/>
  <c r="E18" i="6"/>
  <c r="D18" i="6"/>
  <c r="C18" i="6"/>
  <c r="B18" i="6"/>
  <c r="M17" i="6"/>
  <c r="L17" i="6"/>
  <c r="K17" i="6"/>
  <c r="J17" i="6"/>
  <c r="I17" i="6"/>
  <c r="F17" i="6"/>
  <c r="E17" i="6"/>
  <c r="D17" i="6"/>
  <c r="C17" i="6"/>
  <c r="B17" i="6"/>
  <c r="M16" i="6"/>
  <c r="L16" i="6"/>
  <c r="K16" i="6"/>
  <c r="J16" i="6"/>
  <c r="I16" i="6"/>
  <c r="F16" i="6"/>
  <c r="E16" i="6"/>
  <c r="D16" i="6"/>
  <c r="C16" i="6"/>
  <c r="B16" i="6"/>
  <c r="M15" i="6"/>
  <c r="L15" i="6"/>
  <c r="K15" i="6"/>
  <c r="J15" i="6"/>
  <c r="I15" i="6"/>
  <c r="F15" i="6"/>
  <c r="E15" i="6"/>
  <c r="D15" i="6"/>
  <c r="C15" i="6"/>
  <c r="B15" i="6"/>
  <c r="M14" i="6"/>
  <c r="L14" i="6"/>
  <c r="K14" i="6"/>
  <c r="J14" i="6"/>
  <c r="I14" i="6"/>
  <c r="F14" i="6"/>
  <c r="E14" i="6"/>
  <c r="D14" i="6"/>
  <c r="C14" i="6"/>
  <c r="B14" i="6"/>
  <c r="M13" i="6"/>
  <c r="L13" i="6"/>
  <c r="K13" i="6"/>
  <c r="J13" i="6"/>
  <c r="I13" i="6"/>
  <c r="F13" i="6"/>
  <c r="E13" i="6"/>
  <c r="D13" i="6"/>
  <c r="C13" i="6"/>
  <c r="B13" i="6"/>
  <c r="M12" i="6"/>
  <c r="L12" i="6"/>
  <c r="K12" i="6"/>
  <c r="J12" i="6"/>
  <c r="I12" i="6"/>
  <c r="F12" i="6"/>
  <c r="E12" i="6"/>
  <c r="D12" i="6"/>
  <c r="C12" i="6"/>
  <c r="B12" i="6"/>
  <c r="M11" i="6"/>
  <c r="L11" i="6"/>
  <c r="K11" i="6"/>
  <c r="J11" i="6"/>
  <c r="I11" i="6"/>
  <c r="F11" i="6"/>
  <c r="E11" i="6"/>
  <c r="D11" i="6"/>
  <c r="C11" i="6"/>
  <c r="B11" i="6"/>
  <c r="M10" i="6"/>
  <c r="L10" i="6"/>
  <c r="K10" i="6"/>
  <c r="J10" i="6"/>
  <c r="I10" i="6"/>
  <c r="F10" i="6"/>
  <c r="E10" i="6"/>
  <c r="D10" i="6"/>
  <c r="C10" i="6"/>
  <c r="B10" i="6"/>
  <c r="M9" i="6"/>
  <c r="L9" i="6"/>
  <c r="K9" i="6"/>
  <c r="J9" i="6"/>
  <c r="I9" i="6"/>
  <c r="F9" i="6"/>
  <c r="E9" i="6"/>
  <c r="D9" i="6"/>
  <c r="C9" i="6"/>
  <c r="B9" i="6"/>
  <c r="M8" i="6"/>
  <c r="L8" i="6"/>
  <c r="K8" i="6"/>
  <c r="J8" i="6"/>
  <c r="I8" i="6"/>
  <c r="F8" i="6"/>
  <c r="E8" i="6"/>
  <c r="D8" i="6"/>
  <c r="C8" i="6"/>
  <c r="B8" i="6"/>
  <c r="M7" i="6"/>
  <c r="L7" i="6"/>
  <c r="K7" i="6"/>
  <c r="J7" i="6"/>
  <c r="I7" i="6"/>
  <c r="F7" i="6"/>
  <c r="E7" i="6"/>
  <c r="D7" i="6"/>
  <c r="C7" i="6"/>
  <c r="B7" i="6"/>
  <c r="M6" i="6"/>
  <c r="L6" i="6"/>
  <c r="K6" i="6"/>
  <c r="J6" i="6"/>
  <c r="I6" i="6"/>
  <c r="F6" i="6"/>
  <c r="E6" i="6"/>
  <c r="D6" i="6"/>
  <c r="C6" i="6"/>
  <c r="B6" i="6"/>
  <c r="M5" i="6"/>
  <c r="L5" i="6"/>
  <c r="K5" i="6"/>
  <c r="J5" i="6"/>
  <c r="I5" i="6"/>
  <c r="F5" i="6"/>
  <c r="E5" i="6"/>
  <c r="D5" i="6"/>
  <c r="C5" i="6"/>
  <c r="B5" i="6"/>
  <c r="L513" i="4"/>
  <c r="F513" i="8" s="1"/>
  <c r="K513" i="4"/>
  <c r="J513" i="4"/>
  <c r="I513" i="4"/>
  <c r="H513" i="4"/>
  <c r="L512" i="4"/>
  <c r="K512" i="4"/>
  <c r="J512" i="4"/>
  <c r="I512" i="4"/>
  <c r="H512" i="4"/>
  <c r="Q511" i="4"/>
  <c r="D509" i="39" s="1"/>
  <c r="L511" i="4"/>
  <c r="K511" i="4"/>
  <c r="R511" i="4" s="1"/>
  <c r="E509" i="39" s="1"/>
  <c r="J511" i="4"/>
  <c r="I511" i="4"/>
  <c r="C511" i="8" s="1"/>
  <c r="H511" i="4"/>
  <c r="L510" i="4"/>
  <c r="K510" i="4"/>
  <c r="R510" i="4" s="1"/>
  <c r="E508" i="39" s="1"/>
  <c r="J510" i="4"/>
  <c r="I510" i="4"/>
  <c r="H510" i="4"/>
  <c r="R509" i="4"/>
  <c r="E507" i="39" s="1"/>
  <c r="L509" i="4"/>
  <c r="K509" i="4"/>
  <c r="J509" i="4"/>
  <c r="I509" i="4"/>
  <c r="H509" i="4"/>
  <c r="O509" i="4" s="1"/>
  <c r="P508" i="4"/>
  <c r="C506" i="39" s="1"/>
  <c r="L508" i="4"/>
  <c r="K508" i="4"/>
  <c r="J508" i="4"/>
  <c r="Q508" i="4" s="1"/>
  <c r="D506" i="39" s="1"/>
  <c r="I508" i="4"/>
  <c r="H508" i="4"/>
  <c r="O508" i="4" s="1"/>
  <c r="L507" i="4"/>
  <c r="K507" i="4"/>
  <c r="J507" i="4"/>
  <c r="I507" i="4"/>
  <c r="H507" i="4"/>
  <c r="O507" i="4" s="1"/>
  <c r="L506" i="4"/>
  <c r="K506" i="4"/>
  <c r="J506" i="4"/>
  <c r="I506" i="4"/>
  <c r="H506" i="4"/>
  <c r="L505" i="4"/>
  <c r="K505" i="4"/>
  <c r="J505" i="4"/>
  <c r="Q506" i="4" s="1"/>
  <c r="D504" i="39" s="1"/>
  <c r="I505" i="4"/>
  <c r="H505" i="4"/>
  <c r="O506" i="4" s="1"/>
  <c r="L504" i="4"/>
  <c r="K504" i="4"/>
  <c r="J504" i="4"/>
  <c r="I504" i="4"/>
  <c r="H504" i="4"/>
  <c r="L503" i="4"/>
  <c r="K503" i="4"/>
  <c r="R503" i="4" s="1"/>
  <c r="E501" i="39" s="1"/>
  <c r="J503" i="4"/>
  <c r="I503" i="4"/>
  <c r="H503" i="4"/>
  <c r="L502" i="4"/>
  <c r="K502" i="4"/>
  <c r="E502" i="8" s="1"/>
  <c r="J502" i="4"/>
  <c r="Q502" i="4" s="1"/>
  <c r="D500" i="39" s="1"/>
  <c r="I502" i="4"/>
  <c r="C502" i="8" s="1"/>
  <c r="H502" i="4"/>
  <c r="L501" i="4"/>
  <c r="K501" i="4"/>
  <c r="J501" i="4"/>
  <c r="Q501" i="4" s="1"/>
  <c r="D499" i="39" s="1"/>
  <c r="I501" i="4"/>
  <c r="H501" i="4"/>
  <c r="O501" i="4" s="1"/>
  <c r="L500" i="4"/>
  <c r="K500" i="4"/>
  <c r="J500" i="4"/>
  <c r="I500" i="4"/>
  <c r="C500" i="8" s="1"/>
  <c r="H500" i="4"/>
  <c r="L499" i="4"/>
  <c r="K499" i="4"/>
  <c r="J499" i="4"/>
  <c r="I499" i="4"/>
  <c r="H499" i="4"/>
  <c r="L498" i="4"/>
  <c r="K498" i="4"/>
  <c r="J498" i="4"/>
  <c r="I498" i="4"/>
  <c r="P499" i="4" s="1"/>
  <c r="C497" i="39" s="1"/>
  <c r="H498" i="4"/>
  <c r="L497" i="4"/>
  <c r="K497" i="4"/>
  <c r="J497" i="4"/>
  <c r="I497" i="4"/>
  <c r="H497" i="4"/>
  <c r="L496" i="4"/>
  <c r="K496" i="4"/>
  <c r="J496" i="4"/>
  <c r="I496" i="4"/>
  <c r="H496" i="4"/>
  <c r="Q495" i="4"/>
  <c r="D493" i="39" s="1"/>
  <c r="L495" i="4"/>
  <c r="K495" i="4"/>
  <c r="J495" i="4"/>
  <c r="I495" i="4"/>
  <c r="H495" i="4"/>
  <c r="L494" i="4"/>
  <c r="K494" i="4"/>
  <c r="J494" i="4"/>
  <c r="I494" i="4"/>
  <c r="H494" i="4"/>
  <c r="L493" i="4"/>
  <c r="K493" i="4"/>
  <c r="J493" i="4"/>
  <c r="I493" i="4"/>
  <c r="H493" i="4"/>
  <c r="O494" i="4" s="1"/>
  <c r="L492" i="4"/>
  <c r="K492" i="4"/>
  <c r="J492" i="4"/>
  <c r="I492" i="4"/>
  <c r="H492" i="4"/>
  <c r="O492" i="4" s="1"/>
  <c r="L491" i="4"/>
  <c r="K491" i="4"/>
  <c r="R491" i="4" s="1"/>
  <c r="E489" i="39" s="1"/>
  <c r="J491" i="4"/>
  <c r="I491" i="4"/>
  <c r="H491" i="4"/>
  <c r="L490" i="4"/>
  <c r="K490" i="4"/>
  <c r="J490" i="4"/>
  <c r="I490" i="4"/>
  <c r="H490" i="4"/>
  <c r="O490" i="4" s="1"/>
  <c r="L489" i="4"/>
  <c r="K489" i="4"/>
  <c r="J489" i="4"/>
  <c r="I489" i="4"/>
  <c r="P489" i="4" s="1"/>
  <c r="C487" i="39" s="1"/>
  <c r="H489" i="4"/>
  <c r="L488" i="4"/>
  <c r="K488" i="4"/>
  <c r="J488" i="4"/>
  <c r="I488" i="4"/>
  <c r="H488" i="4"/>
  <c r="L487" i="4"/>
  <c r="K487" i="4"/>
  <c r="R487" i="4" s="1"/>
  <c r="E485" i="39" s="1"/>
  <c r="J487" i="4"/>
  <c r="I487" i="4"/>
  <c r="P487" i="4" s="1"/>
  <c r="C485" i="39" s="1"/>
  <c r="H487" i="4"/>
  <c r="L486" i="4"/>
  <c r="S486" i="4" s="1"/>
  <c r="F484" i="39" s="1"/>
  <c r="K486" i="4"/>
  <c r="J486" i="4"/>
  <c r="Q486" i="4" s="1"/>
  <c r="D484" i="39" s="1"/>
  <c r="I486" i="4"/>
  <c r="H486" i="4"/>
  <c r="L485" i="4"/>
  <c r="K485" i="4"/>
  <c r="R486" i="4" s="1"/>
  <c r="E484" i="39" s="1"/>
  <c r="J485" i="4"/>
  <c r="I485" i="4"/>
  <c r="H485" i="4"/>
  <c r="L484" i="4"/>
  <c r="K484" i="4"/>
  <c r="J484" i="4"/>
  <c r="Q485" i="4" s="1"/>
  <c r="D483" i="39" s="1"/>
  <c r="I484" i="4"/>
  <c r="H484" i="4"/>
  <c r="O485" i="4" s="1"/>
  <c r="L483" i="4"/>
  <c r="K483" i="4"/>
  <c r="J483" i="4"/>
  <c r="I483" i="4"/>
  <c r="H483" i="4"/>
  <c r="L482" i="4"/>
  <c r="K482" i="4"/>
  <c r="J482" i="4"/>
  <c r="I482" i="4"/>
  <c r="H482" i="4"/>
  <c r="L481" i="4"/>
  <c r="K481" i="4"/>
  <c r="R481" i="4" s="1"/>
  <c r="E479" i="39" s="1"/>
  <c r="J481" i="4"/>
  <c r="I481" i="4"/>
  <c r="H481" i="4"/>
  <c r="L480" i="4"/>
  <c r="K480" i="4"/>
  <c r="J480" i="4"/>
  <c r="I480" i="4"/>
  <c r="H480" i="4"/>
  <c r="L479" i="4"/>
  <c r="K479" i="4"/>
  <c r="J479" i="4"/>
  <c r="I479" i="4"/>
  <c r="H479" i="4"/>
  <c r="L478" i="4"/>
  <c r="K478" i="4"/>
  <c r="R478" i="4" s="1"/>
  <c r="E476" i="39" s="1"/>
  <c r="J478" i="4"/>
  <c r="I478" i="4"/>
  <c r="H478" i="4"/>
  <c r="L477" i="4"/>
  <c r="K477" i="4"/>
  <c r="J477" i="4"/>
  <c r="I477" i="4"/>
  <c r="H477" i="4"/>
  <c r="L476" i="4"/>
  <c r="K476" i="4"/>
  <c r="J476" i="4"/>
  <c r="I476" i="4"/>
  <c r="H476" i="4"/>
  <c r="O476" i="4" s="1"/>
  <c r="L475" i="4"/>
  <c r="K475" i="4"/>
  <c r="J475" i="4"/>
  <c r="I475" i="4"/>
  <c r="P476" i="4" s="1"/>
  <c r="C474" i="39" s="1"/>
  <c r="H475" i="4"/>
  <c r="L474" i="4"/>
  <c r="K474" i="4"/>
  <c r="J474" i="4"/>
  <c r="I474" i="4"/>
  <c r="H474" i="4"/>
  <c r="L473" i="4"/>
  <c r="K473" i="4"/>
  <c r="J473" i="4"/>
  <c r="Q474" i="4" s="1"/>
  <c r="D472" i="39" s="1"/>
  <c r="I473" i="4"/>
  <c r="H473" i="4"/>
  <c r="O474" i="4" s="1"/>
  <c r="L472" i="4"/>
  <c r="K472" i="4"/>
  <c r="E472" i="8" s="1"/>
  <c r="J472" i="4"/>
  <c r="I472" i="4"/>
  <c r="H472" i="4"/>
  <c r="L471" i="4"/>
  <c r="K471" i="4"/>
  <c r="J471" i="4"/>
  <c r="I471" i="4"/>
  <c r="H471" i="4"/>
  <c r="L470" i="4"/>
  <c r="K470" i="4"/>
  <c r="J470" i="4"/>
  <c r="I470" i="4"/>
  <c r="C470" i="8" s="1"/>
  <c r="H470" i="4"/>
  <c r="L469" i="4"/>
  <c r="K469" i="4"/>
  <c r="J469" i="4"/>
  <c r="I469" i="4"/>
  <c r="H469" i="4"/>
  <c r="B469" i="8" s="1"/>
  <c r="L468" i="4"/>
  <c r="K468" i="4"/>
  <c r="J468" i="4"/>
  <c r="I468" i="4"/>
  <c r="H468" i="4"/>
  <c r="O467" i="4"/>
  <c r="L467" i="4"/>
  <c r="K467" i="4"/>
  <c r="J467" i="4"/>
  <c r="I467" i="4"/>
  <c r="P467" i="4" s="1"/>
  <c r="C465" i="39" s="1"/>
  <c r="H467" i="4"/>
  <c r="S466" i="4"/>
  <c r="F464" i="39" s="1"/>
  <c r="L466" i="4"/>
  <c r="F466" i="8" s="1"/>
  <c r="K466" i="4"/>
  <c r="J466" i="4"/>
  <c r="I466" i="4"/>
  <c r="H466" i="4"/>
  <c r="S465" i="4"/>
  <c r="F463" i="39" s="1"/>
  <c r="L465" i="4"/>
  <c r="K465" i="4"/>
  <c r="J465" i="4"/>
  <c r="I465" i="4"/>
  <c r="P465" i="4" s="1"/>
  <c r="C463" i="39" s="1"/>
  <c r="H465" i="4"/>
  <c r="L464" i="4"/>
  <c r="K464" i="4"/>
  <c r="J464" i="4"/>
  <c r="I464" i="4"/>
  <c r="H464" i="4"/>
  <c r="L463" i="4"/>
  <c r="K463" i="4"/>
  <c r="J463" i="4"/>
  <c r="Q463" i="4" s="1"/>
  <c r="D461" i="39" s="1"/>
  <c r="I463" i="4"/>
  <c r="H463" i="4"/>
  <c r="L462" i="4"/>
  <c r="K462" i="4"/>
  <c r="R462" i="4" s="1"/>
  <c r="E460" i="39" s="1"/>
  <c r="J462" i="4"/>
  <c r="I462" i="4"/>
  <c r="H462" i="4"/>
  <c r="L461" i="4"/>
  <c r="K461" i="4"/>
  <c r="J461" i="4"/>
  <c r="I461" i="4"/>
  <c r="H461" i="4"/>
  <c r="L460" i="4"/>
  <c r="S460" i="4" s="1"/>
  <c r="F458" i="39" s="1"/>
  <c r="K460" i="4"/>
  <c r="J460" i="4"/>
  <c r="I460" i="4"/>
  <c r="H460" i="4"/>
  <c r="L459" i="4"/>
  <c r="K459" i="4"/>
  <c r="J459" i="4"/>
  <c r="I459" i="4"/>
  <c r="H459" i="4"/>
  <c r="L458" i="4"/>
  <c r="K458" i="4"/>
  <c r="J458" i="4"/>
  <c r="Q458" i="4" s="1"/>
  <c r="D456" i="39" s="1"/>
  <c r="I458" i="4"/>
  <c r="H458" i="4"/>
  <c r="L457" i="4"/>
  <c r="K457" i="4"/>
  <c r="J457" i="4"/>
  <c r="I457" i="4"/>
  <c r="H457" i="4"/>
  <c r="L456" i="4"/>
  <c r="K456" i="4"/>
  <c r="J456" i="4"/>
  <c r="I456" i="4"/>
  <c r="H456" i="4"/>
  <c r="P455" i="4"/>
  <c r="C453" i="39" s="1"/>
  <c r="L455" i="4"/>
  <c r="K455" i="4"/>
  <c r="R456" i="4" s="1"/>
  <c r="E454" i="39" s="1"/>
  <c r="J455" i="4"/>
  <c r="Q456" i="4" s="1"/>
  <c r="D454" i="39" s="1"/>
  <c r="I455" i="4"/>
  <c r="H455" i="4"/>
  <c r="L454" i="4"/>
  <c r="K454" i="4"/>
  <c r="J454" i="4"/>
  <c r="Q454" i="4" s="1"/>
  <c r="D452" i="39" s="1"/>
  <c r="I454" i="4"/>
  <c r="H454" i="4"/>
  <c r="L453" i="4"/>
  <c r="K453" i="4"/>
  <c r="J453" i="4"/>
  <c r="I453" i="4"/>
  <c r="P454" i="4" s="1"/>
  <c r="C452" i="39" s="1"/>
  <c r="H453" i="4"/>
  <c r="O453" i="4" s="1"/>
  <c r="L452" i="4"/>
  <c r="F452" i="8" s="1"/>
  <c r="K452" i="4"/>
  <c r="J452" i="4"/>
  <c r="I452" i="4"/>
  <c r="P452" i="4" s="1"/>
  <c r="C450" i="39" s="1"/>
  <c r="H452" i="4"/>
  <c r="L451" i="4"/>
  <c r="K451" i="4"/>
  <c r="J451" i="4"/>
  <c r="I451" i="4"/>
  <c r="H451" i="4"/>
  <c r="O451" i="4" s="1"/>
  <c r="L450" i="4"/>
  <c r="K450" i="4"/>
  <c r="J450" i="4"/>
  <c r="I450" i="4"/>
  <c r="H450" i="4"/>
  <c r="P449" i="4"/>
  <c r="C447" i="39" s="1"/>
  <c r="L449" i="4"/>
  <c r="K449" i="4"/>
  <c r="J449" i="4"/>
  <c r="I449" i="4"/>
  <c r="H449" i="4"/>
  <c r="L448" i="4"/>
  <c r="K448" i="4"/>
  <c r="J448" i="4"/>
  <c r="I448" i="4"/>
  <c r="H448" i="4"/>
  <c r="L447" i="4"/>
  <c r="K447" i="4"/>
  <c r="J447" i="4"/>
  <c r="Q447" i="4" s="1"/>
  <c r="D445" i="39" s="1"/>
  <c r="I447" i="4"/>
  <c r="H447" i="4"/>
  <c r="L446" i="4"/>
  <c r="K446" i="4"/>
  <c r="J446" i="4"/>
  <c r="I446" i="4"/>
  <c r="P446" i="4" s="1"/>
  <c r="C444" i="39" s="1"/>
  <c r="H446" i="4"/>
  <c r="L445" i="4"/>
  <c r="K445" i="4"/>
  <c r="R445" i="4" s="1"/>
  <c r="E443" i="39" s="1"/>
  <c r="J445" i="4"/>
  <c r="I445" i="4"/>
  <c r="H445" i="4"/>
  <c r="L444" i="4"/>
  <c r="K444" i="4"/>
  <c r="J444" i="4"/>
  <c r="I444" i="4"/>
  <c r="H444" i="4"/>
  <c r="L443" i="4"/>
  <c r="K443" i="4"/>
  <c r="J443" i="4"/>
  <c r="I443" i="4"/>
  <c r="H443" i="4"/>
  <c r="L442" i="4"/>
  <c r="S442" i="4" s="1"/>
  <c r="F440" i="39" s="1"/>
  <c r="K442" i="4"/>
  <c r="J442" i="4"/>
  <c r="Q442" i="4" s="1"/>
  <c r="D440" i="39" s="1"/>
  <c r="I442" i="4"/>
  <c r="H442" i="4"/>
  <c r="O442" i="4" s="1"/>
  <c r="L441" i="4"/>
  <c r="S441" i="4" s="1"/>
  <c r="F439" i="39" s="1"/>
  <c r="K441" i="4"/>
  <c r="J441" i="4"/>
  <c r="I441" i="4"/>
  <c r="H441" i="4"/>
  <c r="L440" i="4"/>
  <c r="K440" i="4"/>
  <c r="J440" i="4"/>
  <c r="I440" i="4"/>
  <c r="H440" i="4"/>
  <c r="L439" i="4"/>
  <c r="K439" i="4"/>
  <c r="J439" i="4"/>
  <c r="I439" i="4"/>
  <c r="H439" i="4"/>
  <c r="P438" i="4"/>
  <c r="C436" i="39" s="1"/>
  <c r="L438" i="4"/>
  <c r="S438" i="4" s="1"/>
  <c r="F436" i="39" s="1"/>
  <c r="K438" i="4"/>
  <c r="J438" i="4"/>
  <c r="I438" i="4"/>
  <c r="H438" i="4"/>
  <c r="L437" i="4"/>
  <c r="K437" i="4"/>
  <c r="R438" i="4" s="1"/>
  <c r="E436" i="39" s="1"/>
  <c r="J437" i="4"/>
  <c r="Q438" i="4" s="1"/>
  <c r="D436" i="39" s="1"/>
  <c r="I437" i="4"/>
  <c r="H437" i="4"/>
  <c r="O437" i="4" s="1"/>
  <c r="L436" i="4"/>
  <c r="K436" i="4"/>
  <c r="J436" i="4"/>
  <c r="I436" i="4"/>
  <c r="C436" i="8" s="1"/>
  <c r="H436" i="4"/>
  <c r="L435" i="4"/>
  <c r="K435" i="4"/>
  <c r="J435" i="4"/>
  <c r="I435" i="4"/>
  <c r="H435" i="4"/>
  <c r="O435" i="4" s="1"/>
  <c r="L434" i="4"/>
  <c r="K434" i="4"/>
  <c r="J434" i="4"/>
  <c r="I434" i="4"/>
  <c r="P435" i="4" s="1"/>
  <c r="C433" i="39" s="1"/>
  <c r="H434" i="4"/>
  <c r="L433" i="4"/>
  <c r="K433" i="4"/>
  <c r="J433" i="4"/>
  <c r="I433" i="4"/>
  <c r="H433" i="4"/>
  <c r="O434" i="4" s="1"/>
  <c r="L432" i="4"/>
  <c r="S433" i="4" s="1"/>
  <c r="F431" i="39" s="1"/>
  <c r="K432" i="4"/>
  <c r="J432" i="4"/>
  <c r="I432" i="4"/>
  <c r="H432" i="4"/>
  <c r="O432" i="4" s="1"/>
  <c r="L431" i="4"/>
  <c r="K431" i="4"/>
  <c r="R432" i="4" s="1"/>
  <c r="E430" i="39" s="1"/>
  <c r="J431" i="4"/>
  <c r="I431" i="4"/>
  <c r="H431" i="4"/>
  <c r="L430" i="4"/>
  <c r="K430" i="4"/>
  <c r="R431" i="4" s="1"/>
  <c r="E429" i="39" s="1"/>
  <c r="J430" i="4"/>
  <c r="I430" i="4"/>
  <c r="C430" i="8" s="1"/>
  <c r="H430" i="4"/>
  <c r="L429" i="4"/>
  <c r="K429" i="4"/>
  <c r="J429" i="4"/>
  <c r="I429" i="4"/>
  <c r="P429" i="4" s="1"/>
  <c r="C427" i="39" s="1"/>
  <c r="H429" i="4"/>
  <c r="L428" i="4"/>
  <c r="K428" i="4"/>
  <c r="R429" i="4" s="1"/>
  <c r="E427" i="39" s="1"/>
  <c r="J428" i="4"/>
  <c r="I428" i="4"/>
  <c r="H428" i="4"/>
  <c r="O428" i="4" s="1"/>
  <c r="L427" i="4"/>
  <c r="K427" i="4"/>
  <c r="J427" i="4"/>
  <c r="I427" i="4"/>
  <c r="H427" i="4"/>
  <c r="O427" i="4" s="1"/>
  <c r="L426" i="4"/>
  <c r="K426" i="4"/>
  <c r="J426" i="4"/>
  <c r="I426" i="4"/>
  <c r="H426" i="4"/>
  <c r="L425" i="4"/>
  <c r="S426" i="4" s="1"/>
  <c r="F424" i="39" s="1"/>
  <c r="K425" i="4"/>
  <c r="J425" i="4"/>
  <c r="I425" i="4"/>
  <c r="H425" i="4"/>
  <c r="L424" i="4"/>
  <c r="K424" i="4"/>
  <c r="E424" i="8" s="1"/>
  <c r="J424" i="4"/>
  <c r="I424" i="4"/>
  <c r="H424" i="4"/>
  <c r="L423" i="4"/>
  <c r="K423" i="4"/>
  <c r="J423" i="4"/>
  <c r="I423" i="4"/>
  <c r="H423" i="4"/>
  <c r="L422" i="4"/>
  <c r="K422" i="4"/>
  <c r="J422" i="4"/>
  <c r="Q422" i="4" s="1"/>
  <c r="D420" i="39" s="1"/>
  <c r="I422" i="4"/>
  <c r="H422" i="4"/>
  <c r="L421" i="4"/>
  <c r="K421" i="4"/>
  <c r="J421" i="4"/>
  <c r="Q421" i="4" s="1"/>
  <c r="D419" i="39" s="1"/>
  <c r="I421" i="4"/>
  <c r="H421" i="4"/>
  <c r="L420" i="4"/>
  <c r="K420" i="4"/>
  <c r="J420" i="4"/>
  <c r="I420" i="4"/>
  <c r="C420" i="8" s="1"/>
  <c r="H420" i="4"/>
  <c r="L419" i="4"/>
  <c r="K419" i="4"/>
  <c r="J419" i="4"/>
  <c r="I419" i="4"/>
  <c r="H419" i="4"/>
  <c r="L418" i="4"/>
  <c r="K418" i="4"/>
  <c r="J418" i="4"/>
  <c r="I418" i="4"/>
  <c r="H418" i="4"/>
  <c r="O418" i="4" s="1"/>
  <c r="L417" i="4"/>
  <c r="K417" i="4"/>
  <c r="J417" i="4"/>
  <c r="I417" i="4"/>
  <c r="H417" i="4"/>
  <c r="L416" i="4"/>
  <c r="K416" i="4"/>
  <c r="J416" i="4"/>
  <c r="I416" i="4"/>
  <c r="H416" i="4"/>
  <c r="L415" i="4"/>
  <c r="S415" i="4" s="1"/>
  <c r="F413" i="39" s="1"/>
  <c r="K415" i="4"/>
  <c r="J415" i="4"/>
  <c r="I415" i="4"/>
  <c r="C415" i="8" s="1"/>
  <c r="H415" i="4"/>
  <c r="L414" i="4"/>
  <c r="K414" i="4"/>
  <c r="J414" i="4"/>
  <c r="I414" i="4"/>
  <c r="H414" i="4"/>
  <c r="L413" i="4"/>
  <c r="K413" i="4"/>
  <c r="J413" i="4"/>
  <c r="Q413" i="4" s="1"/>
  <c r="D411" i="39" s="1"/>
  <c r="I413" i="4"/>
  <c r="H413" i="4"/>
  <c r="Q412" i="4"/>
  <c r="D410" i="39" s="1"/>
  <c r="O412" i="4"/>
  <c r="L412" i="4"/>
  <c r="K412" i="4"/>
  <c r="J412" i="4"/>
  <c r="I412" i="4"/>
  <c r="H412" i="4"/>
  <c r="O411" i="4"/>
  <c r="L411" i="4"/>
  <c r="K411" i="4"/>
  <c r="J411" i="4"/>
  <c r="I411" i="4"/>
  <c r="H411" i="4"/>
  <c r="O410" i="4"/>
  <c r="L410" i="4"/>
  <c r="K410" i="4"/>
  <c r="J410" i="4"/>
  <c r="I410" i="4"/>
  <c r="H410" i="4"/>
  <c r="S409" i="4"/>
  <c r="F407" i="39" s="1"/>
  <c r="L409" i="4"/>
  <c r="K409" i="4"/>
  <c r="J409" i="4"/>
  <c r="I409" i="4"/>
  <c r="H409" i="4"/>
  <c r="L408" i="4"/>
  <c r="K408" i="4"/>
  <c r="J408" i="4"/>
  <c r="Q408" i="4" s="1"/>
  <c r="D406" i="39" s="1"/>
  <c r="I408" i="4"/>
  <c r="H408" i="4"/>
  <c r="L407" i="4"/>
  <c r="K407" i="4"/>
  <c r="R407" i="4" s="1"/>
  <c r="E405" i="39" s="1"/>
  <c r="J407" i="4"/>
  <c r="I407" i="4"/>
  <c r="H407" i="4"/>
  <c r="L406" i="4"/>
  <c r="K406" i="4"/>
  <c r="J406" i="4"/>
  <c r="I406" i="4"/>
  <c r="H406" i="4"/>
  <c r="L405" i="4"/>
  <c r="K405" i="4"/>
  <c r="J405" i="4"/>
  <c r="Q406" i="4" s="1"/>
  <c r="D404" i="39" s="1"/>
  <c r="I405" i="4"/>
  <c r="H405" i="4"/>
  <c r="L404" i="4"/>
  <c r="K404" i="4"/>
  <c r="J404" i="4"/>
  <c r="Q404" i="4" s="1"/>
  <c r="D402" i="39" s="1"/>
  <c r="I404" i="4"/>
  <c r="H404" i="4"/>
  <c r="P403" i="4"/>
  <c r="C401" i="39" s="1"/>
  <c r="L403" i="4"/>
  <c r="K403" i="4"/>
  <c r="R403" i="4" s="1"/>
  <c r="E401" i="39" s="1"/>
  <c r="J403" i="4"/>
  <c r="I403" i="4"/>
  <c r="H403" i="4"/>
  <c r="L402" i="4"/>
  <c r="K402" i="4"/>
  <c r="J402" i="4"/>
  <c r="I402" i="4"/>
  <c r="H402" i="4"/>
  <c r="L401" i="4"/>
  <c r="K401" i="4"/>
  <c r="J401" i="4"/>
  <c r="I401" i="4"/>
  <c r="H401" i="4"/>
  <c r="L400" i="4"/>
  <c r="K400" i="4"/>
  <c r="J400" i="4"/>
  <c r="I400" i="4"/>
  <c r="H400" i="4"/>
  <c r="L399" i="4"/>
  <c r="S399" i="4" s="1"/>
  <c r="F397" i="39" s="1"/>
  <c r="K399" i="4"/>
  <c r="J399" i="4"/>
  <c r="I399" i="4"/>
  <c r="H399" i="4"/>
  <c r="L398" i="4"/>
  <c r="K398" i="4"/>
  <c r="J398" i="4"/>
  <c r="I398" i="4"/>
  <c r="H398" i="4"/>
  <c r="L397" i="4"/>
  <c r="K397" i="4"/>
  <c r="J397" i="4"/>
  <c r="I397" i="4"/>
  <c r="H397" i="4"/>
  <c r="L396" i="4"/>
  <c r="K396" i="4"/>
  <c r="J396" i="4"/>
  <c r="I396" i="4"/>
  <c r="H396" i="4"/>
  <c r="L395" i="4"/>
  <c r="K395" i="4"/>
  <c r="J395" i="4"/>
  <c r="I395" i="4"/>
  <c r="P395" i="4" s="1"/>
  <c r="C393" i="39" s="1"/>
  <c r="H395" i="4"/>
  <c r="L394" i="4"/>
  <c r="K394" i="4"/>
  <c r="J394" i="4"/>
  <c r="I394" i="4"/>
  <c r="H394" i="4"/>
  <c r="L393" i="4"/>
  <c r="K393" i="4"/>
  <c r="J393" i="4"/>
  <c r="I393" i="4"/>
  <c r="C393" i="8" s="1"/>
  <c r="H393" i="4"/>
  <c r="L392" i="4"/>
  <c r="K392" i="4"/>
  <c r="J392" i="4"/>
  <c r="I392" i="4"/>
  <c r="H392" i="4"/>
  <c r="L391" i="4"/>
  <c r="K391" i="4"/>
  <c r="R391" i="4" s="1"/>
  <c r="E389" i="39" s="1"/>
  <c r="J391" i="4"/>
  <c r="I391" i="4"/>
  <c r="H391" i="4"/>
  <c r="L390" i="4"/>
  <c r="K390" i="4"/>
  <c r="E390" i="8" s="1"/>
  <c r="J390" i="4"/>
  <c r="I390" i="4"/>
  <c r="H390" i="4"/>
  <c r="L389" i="4"/>
  <c r="K389" i="4"/>
  <c r="J389" i="4"/>
  <c r="Q390" i="4" s="1"/>
  <c r="D388" i="39" s="1"/>
  <c r="I389" i="4"/>
  <c r="H389" i="4"/>
  <c r="O390" i="4" s="1"/>
  <c r="L388" i="4"/>
  <c r="K388" i="4"/>
  <c r="J388" i="4"/>
  <c r="I388" i="4"/>
  <c r="H388" i="4"/>
  <c r="L387" i="4"/>
  <c r="K387" i="4"/>
  <c r="R387" i="4" s="1"/>
  <c r="E385" i="39" s="1"/>
  <c r="J387" i="4"/>
  <c r="Q388" i="4" s="1"/>
  <c r="D386" i="39" s="1"/>
  <c r="I387" i="4"/>
  <c r="P387" i="4" s="1"/>
  <c r="C385" i="39" s="1"/>
  <c r="H387" i="4"/>
  <c r="L386" i="4"/>
  <c r="K386" i="4"/>
  <c r="J386" i="4"/>
  <c r="I386" i="4"/>
  <c r="H386" i="4"/>
  <c r="L385" i="4"/>
  <c r="K385" i="4"/>
  <c r="J385" i="4"/>
  <c r="I385" i="4"/>
  <c r="H385" i="4"/>
  <c r="L384" i="4"/>
  <c r="K384" i="4"/>
  <c r="J384" i="4"/>
  <c r="I384" i="4"/>
  <c r="H384" i="4"/>
  <c r="L383" i="4"/>
  <c r="K383" i="4"/>
  <c r="J383" i="4"/>
  <c r="I383" i="4"/>
  <c r="H383" i="4"/>
  <c r="L382" i="4"/>
  <c r="K382" i="4"/>
  <c r="J382" i="4"/>
  <c r="I382" i="4"/>
  <c r="H382" i="4"/>
  <c r="L381" i="4"/>
  <c r="K381" i="4"/>
  <c r="J381" i="4"/>
  <c r="I381" i="4"/>
  <c r="H381" i="4"/>
  <c r="O380" i="4"/>
  <c r="L380" i="4"/>
  <c r="K380" i="4"/>
  <c r="J380" i="4"/>
  <c r="I380" i="4"/>
  <c r="H380" i="4"/>
  <c r="L379" i="4"/>
  <c r="K379" i="4"/>
  <c r="E379" i="8" s="1"/>
  <c r="J379" i="4"/>
  <c r="I379" i="4"/>
  <c r="H379" i="4"/>
  <c r="L378" i="4"/>
  <c r="S378" i="4" s="1"/>
  <c r="F376" i="39" s="1"/>
  <c r="K378" i="4"/>
  <c r="J378" i="4"/>
  <c r="I378" i="4"/>
  <c r="H378" i="4"/>
  <c r="L377" i="4"/>
  <c r="K377" i="4"/>
  <c r="J377" i="4"/>
  <c r="I377" i="4"/>
  <c r="C377" i="8" s="1"/>
  <c r="H377" i="4"/>
  <c r="L376" i="4"/>
  <c r="K376" i="4"/>
  <c r="J376" i="4"/>
  <c r="I376" i="4"/>
  <c r="H376" i="4"/>
  <c r="L375" i="4"/>
  <c r="K375" i="4"/>
  <c r="R375" i="4" s="1"/>
  <c r="E373" i="39" s="1"/>
  <c r="J375" i="4"/>
  <c r="I375" i="4"/>
  <c r="H375" i="4"/>
  <c r="R374" i="4"/>
  <c r="E372" i="39" s="1"/>
  <c r="L374" i="4"/>
  <c r="K374" i="4"/>
  <c r="E374" i="8" s="1"/>
  <c r="J374" i="4"/>
  <c r="I374" i="4"/>
  <c r="H374" i="4"/>
  <c r="L373" i="4"/>
  <c r="K373" i="4"/>
  <c r="J373" i="4"/>
  <c r="I373" i="4"/>
  <c r="H373" i="4"/>
  <c r="L372" i="4"/>
  <c r="K372" i="4"/>
  <c r="J372" i="4"/>
  <c r="I372" i="4"/>
  <c r="H372" i="4"/>
  <c r="L371" i="4"/>
  <c r="K371" i="4"/>
  <c r="J371" i="4"/>
  <c r="I371" i="4"/>
  <c r="H371" i="4"/>
  <c r="L370" i="4"/>
  <c r="K370" i="4"/>
  <c r="J370" i="4"/>
  <c r="I370" i="4"/>
  <c r="H370" i="4"/>
  <c r="L369" i="4"/>
  <c r="K369" i="4"/>
  <c r="J369" i="4"/>
  <c r="I369" i="4"/>
  <c r="H369" i="4"/>
  <c r="L368" i="4"/>
  <c r="K368" i="4"/>
  <c r="E368" i="8" s="1"/>
  <c r="J368" i="4"/>
  <c r="I368" i="4"/>
  <c r="H368" i="4"/>
  <c r="L367" i="4"/>
  <c r="K367" i="4"/>
  <c r="J367" i="4"/>
  <c r="I367" i="4"/>
  <c r="H367" i="4"/>
  <c r="L366" i="4"/>
  <c r="K366" i="4"/>
  <c r="J366" i="4"/>
  <c r="I366" i="4"/>
  <c r="H366" i="4"/>
  <c r="L365" i="4"/>
  <c r="K365" i="4"/>
  <c r="J365" i="4"/>
  <c r="I365" i="4"/>
  <c r="H365" i="4"/>
  <c r="L364" i="4"/>
  <c r="K364" i="4"/>
  <c r="J364" i="4"/>
  <c r="I364" i="4"/>
  <c r="H364" i="4"/>
  <c r="O364" i="4" s="1"/>
  <c r="L363" i="4"/>
  <c r="K363" i="4"/>
  <c r="J363" i="4"/>
  <c r="I363" i="4"/>
  <c r="H363" i="4"/>
  <c r="L362" i="4"/>
  <c r="K362" i="4"/>
  <c r="J362" i="4"/>
  <c r="I362" i="4"/>
  <c r="H362" i="4"/>
  <c r="L361" i="4"/>
  <c r="F361" i="8" s="1"/>
  <c r="K361" i="4"/>
  <c r="J361" i="4"/>
  <c r="I361" i="4"/>
  <c r="H361" i="4"/>
  <c r="L360" i="4"/>
  <c r="K360" i="4"/>
  <c r="J360" i="4"/>
  <c r="I360" i="4"/>
  <c r="H360" i="4"/>
  <c r="L359" i="4"/>
  <c r="K359" i="4"/>
  <c r="J359" i="4"/>
  <c r="I359" i="4"/>
  <c r="H359" i="4"/>
  <c r="L358" i="4"/>
  <c r="K358" i="4"/>
  <c r="E358" i="8" s="1"/>
  <c r="J358" i="4"/>
  <c r="I358" i="4"/>
  <c r="H358" i="4"/>
  <c r="L357" i="4"/>
  <c r="K357" i="4"/>
  <c r="J357" i="4"/>
  <c r="I357" i="4"/>
  <c r="H357" i="4"/>
  <c r="L356" i="4"/>
  <c r="K356" i="4"/>
  <c r="J356" i="4"/>
  <c r="Q356" i="4" s="1"/>
  <c r="D354" i="39" s="1"/>
  <c r="I356" i="4"/>
  <c r="H356" i="4"/>
  <c r="L355" i="4"/>
  <c r="K355" i="4"/>
  <c r="J355" i="4"/>
  <c r="I355" i="4"/>
  <c r="P355" i="4" s="1"/>
  <c r="C353" i="39" s="1"/>
  <c r="H355" i="4"/>
  <c r="O356" i="4" s="1"/>
  <c r="L354" i="4"/>
  <c r="K354" i="4"/>
  <c r="R355" i="4" s="1"/>
  <c r="E353" i="39" s="1"/>
  <c r="J354" i="4"/>
  <c r="I354" i="4"/>
  <c r="H354" i="4"/>
  <c r="L353" i="4"/>
  <c r="K353" i="4"/>
  <c r="J353" i="4"/>
  <c r="I353" i="4"/>
  <c r="H353" i="4"/>
  <c r="L352" i="4"/>
  <c r="K352" i="4"/>
  <c r="R352" i="4" s="1"/>
  <c r="E350" i="39" s="1"/>
  <c r="J352" i="4"/>
  <c r="I352" i="4"/>
  <c r="H352" i="4"/>
  <c r="L351" i="4"/>
  <c r="K351" i="4"/>
  <c r="J351" i="4"/>
  <c r="I351" i="4"/>
  <c r="H351" i="4"/>
  <c r="L350" i="4"/>
  <c r="K350" i="4"/>
  <c r="J350" i="4"/>
  <c r="I350" i="4"/>
  <c r="H350" i="4"/>
  <c r="L349" i="4"/>
  <c r="K349" i="4"/>
  <c r="J349" i="4"/>
  <c r="I349" i="4"/>
  <c r="H349" i="4"/>
  <c r="L348" i="4"/>
  <c r="K348" i="4"/>
  <c r="J348" i="4"/>
  <c r="I348" i="4"/>
  <c r="H348" i="4"/>
  <c r="L347" i="4"/>
  <c r="K347" i="4"/>
  <c r="J347" i="4"/>
  <c r="I347" i="4"/>
  <c r="H347" i="4"/>
  <c r="L346" i="4"/>
  <c r="K346" i="4"/>
  <c r="J346" i="4"/>
  <c r="I346" i="4"/>
  <c r="P347" i="4" s="1"/>
  <c r="C345" i="39" s="1"/>
  <c r="H346" i="4"/>
  <c r="L345" i="4"/>
  <c r="K345" i="4"/>
  <c r="J345" i="4"/>
  <c r="I345" i="4"/>
  <c r="H345" i="4"/>
  <c r="L344" i="4"/>
  <c r="K344" i="4"/>
  <c r="E344" i="8" s="1"/>
  <c r="J344" i="4"/>
  <c r="I344" i="4"/>
  <c r="H344" i="4"/>
  <c r="L343" i="4"/>
  <c r="K343" i="4"/>
  <c r="J343" i="4"/>
  <c r="I343" i="4"/>
  <c r="H343" i="4"/>
  <c r="L342" i="4"/>
  <c r="K342" i="4"/>
  <c r="J342" i="4"/>
  <c r="I342" i="4"/>
  <c r="H342" i="4"/>
  <c r="L341" i="4"/>
  <c r="K341" i="4"/>
  <c r="J341" i="4"/>
  <c r="I341" i="4"/>
  <c r="H341" i="4"/>
  <c r="L340" i="4"/>
  <c r="K340" i="4"/>
  <c r="J340" i="4"/>
  <c r="I340" i="4"/>
  <c r="P341" i="4" s="1"/>
  <c r="C339" i="39" s="1"/>
  <c r="H340" i="4"/>
  <c r="O340" i="4" s="1"/>
  <c r="P339" i="4"/>
  <c r="C337" i="39" s="1"/>
  <c r="L339" i="4"/>
  <c r="K339" i="4"/>
  <c r="R339" i="4" s="1"/>
  <c r="E337" i="39" s="1"/>
  <c r="J339" i="4"/>
  <c r="I339" i="4"/>
  <c r="H339" i="4"/>
  <c r="L338" i="4"/>
  <c r="K338" i="4"/>
  <c r="J338" i="4"/>
  <c r="I338" i="4"/>
  <c r="H338" i="4"/>
  <c r="L337" i="4"/>
  <c r="K337" i="4"/>
  <c r="J337" i="4"/>
  <c r="I337" i="4"/>
  <c r="H337" i="4"/>
  <c r="L336" i="4"/>
  <c r="K336" i="4"/>
  <c r="E336" i="8" s="1"/>
  <c r="J336" i="4"/>
  <c r="I336" i="4"/>
  <c r="H336" i="4"/>
  <c r="L335" i="4"/>
  <c r="K335" i="4"/>
  <c r="J335" i="4"/>
  <c r="I335" i="4"/>
  <c r="H335" i="4"/>
  <c r="L334" i="4"/>
  <c r="K334" i="4"/>
  <c r="J334" i="4"/>
  <c r="I334" i="4"/>
  <c r="H334" i="4"/>
  <c r="L333" i="4"/>
  <c r="K333" i="4"/>
  <c r="J333" i="4"/>
  <c r="I333" i="4"/>
  <c r="H333" i="4"/>
  <c r="L332" i="4"/>
  <c r="K332" i="4"/>
  <c r="J332" i="4"/>
  <c r="I332" i="4"/>
  <c r="H332" i="4"/>
  <c r="P331" i="4"/>
  <c r="C329" i="39" s="1"/>
  <c r="L331" i="4"/>
  <c r="K331" i="4"/>
  <c r="J331" i="4"/>
  <c r="I331" i="4"/>
  <c r="H331" i="4"/>
  <c r="L330" i="4"/>
  <c r="K330" i="4"/>
  <c r="J330" i="4"/>
  <c r="I330" i="4"/>
  <c r="H330" i="4"/>
  <c r="L329" i="4"/>
  <c r="K329" i="4"/>
  <c r="J329" i="4"/>
  <c r="I329" i="4"/>
  <c r="C329" i="8" s="1"/>
  <c r="H329" i="4"/>
  <c r="L328" i="4"/>
  <c r="K328" i="4"/>
  <c r="J328" i="4"/>
  <c r="I328" i="4"/>
  <c r="H328" i="4"/>
  <c r="L327" i="4"/>
  <c r="K327" i="4"/>
  <c r="R327" i="4" s="1"/>
  <c r="E325" i="39" s="1"/>
  <c r="J327" i="4"/>
  <c r="I327" i="4"/>
  <c r="H327" i="4"/>
  <c r="L326" i="4"/>
  <c r="K326" i="4"/>
  <c r="E326" i="8" s="1"/>
  <c r="J326" i="4"/>
  <c r="I326" i="4"/>
  <c r="H326" i="4"/>
  <c r="L325" i="4"/>
  <c r="K325" i="4"/>
  <c r="J325" i="4"/>
  <c r="Q326" i="4" s="1"/>
  <c r="D324" i="39" s="1"/>
  <c r="I325" i="4"/>
  <c r="P325" i="4" s="1"/>
  <c r="C323" i="39" s="1"/>
  <c r="H325" i="4"/>
  <c r="O326" i="4" s="1"/>
  <c r="L324" i="4"/>
  <c r="K324" i="4"/>
  <c r="J324" i="4"/>
  <c r="I324" i="4"/>
  <c r="H324" i="4"/>
  <c r="O324" i="4" s="1"/>
  <c r="L323" i="4"/>
  <c r="K323" i="4"/>
  <c r="J323" i="4"/>
  <c r="I323" i="4"/>
  <c r="P323" i="4" s="1"/>
  <c r="C321" i="39" s="1"/>
  <c r="H323" i="4"/>
  <c r="L322" i="4"/>
  <c r="K322" i="4"/>
  <c r="R323" i="4" s="1"/>
  <c r="E321" i="39" s="1"/>
  <c r="J322" i="4"/>
  <c r="I322" i="4"/>
  <c r="H322" i="4"/>
  <c r="L321" i="4"/>
  <c r="K321" i="4"/>
  <c r="J321" i="4"/>
  <c r="I321" i="4"/>
  <c r="H321" i="4"/>
  <c r="L320" i="4"/>
  <c r="K320" i="4"/>
  <c r="J320" i="4"/>
  <c r="I320" i="4"/>
  <c r="H320" i="4"/>
  <c r="L319" i="4"/>
  <c r="K319" i="4"/>
  <c r="J319" i="4"/>
  <c r="I319" i="4"/>
  <c r="H319" i="4"/>
  <c r="L318" i="4"/>
  <c r="K318" i="4"/>
  <c r="J318" i="4"/>
  <c r="I318" i="4"/>
  <c r="H318" i="4"/>
  <c r="L317" i="4"/>
  <c r="K317" i="4"/>
  <c r="J317" i="4"/>
  <c r="I317" i="4"/>
  <c r="H317" i="4"/>
  <c r="L316" i="4"/>
  <c r="K316" i="4"/>
  <c r="J316" i="4"/>
  <c r="I316" i="4"/>
  <c r="H316" i="4"/>
  <c r="O316" i="4" s="1"/>
  <c r="L315" i="4"/>
  <c r="K315" i="4"/>
  <c r="J315" i="4"/>
  <c r="I315" i="4"/>
  <c r="P315" i="4" s="1"/>
  <c r="C313" i="39" s="1"/>
  <c r="H315" i="4"/>
  <c r="L314" i="4"/>
  <c r="K314" i="4"/>
  <c r="J314" i="4"/>
  <c r="I314" i="4"/>
  <c r="H314" i="4"/>
  <c r="L313" i="4"/>
  <c r="K313" i="4"/>
  <c r="J313" i="4"/>
  <c r="I313" i="4"/>
  <c r="H313" i="4"/>
  <c r="L312" i="4"/>
  <c r="K312" i="4"/>
  <c r="E312" i="8" s="1"/>
  <c r="J312" i="4"/>
  <c r="I312" i="4"/>
  <c r="H312" i="4"/>
  <c r="L311" i="4"/>
  <c r="K311" i="4"/>
  <c r="R311" i="4" s="1"/>
  <c r="E309" i="39" s="1"/>
  <c r="J311" i="4"/>
  <c r="I311" i="4"/>
  <c r="H311" i="4"/>
  <c r="L310" i="4"/>
  <c r="K310" i="4"/>
  <c r="J310" i="4"/>
  <c r="I310" i="4"/>
  <c r="H310" i="4"/>
  <c r="L309" i="4"/>
  <c r="K309" i="4"/>
  <c r="R310" i="4" s="1"/>
  <c r="E308" i="39" s="1"/>
  <c r="J309" i="4"/>
  <c r="I309" i="4"/>
  <c r="P309" i="4" s="1"/>
  <c r="C307" i="39" s="1"/>
  <c r="H309" i="4"/>
  <c r="L308" i="4"/>
  <c r="K308" i="4"/>
  <c r="J308" i="4"/>
  <c r="I308" i="4"/>
  <c r="H308" i="4"/>
  <c r="O308" i="4" s="1"/>
  <c r="L307" i="4"/>
  <c r="K307" i="4"/>
  <c r="R307" i="4" s="1"/>
  <c r="E305" i="39" s="1"/>
  <c r="J307" i="4"/>
  <c r="I307" i="4"/>
  <c r="H307" i="4"/>
  <c r="L306" i="4"/>
  <c r="K306" i="4"/>
  <c r="J306" i="4"/>
  <c r="I306" i="4"/>
  <c r="H306" i="4"/>
  <c r="L305" i="4"/>
  <c r="K305" i="4"/>
  <c r="J305" i="4"/>
  <c r="I305" i="4"/>
  <c r="H305" i="4"/>
  <c r="L304" i="4"/>
  <c r="K304" i="4"/>
  <c r="J304" i="4"/>
  <c r="I304" i="4"/>
  <c r="H304" i="4"/>
  <c r="L303" i="4"/>
  <c r="S303" i="4" s="1"/>
  <c r="F301" i="39" s="1"/>
  <c r="K303" i="4"/>
  <c r="J303" i="4"/>
  <c r="I303" i="4"/>
  <c r="H303" i="4"/>
  <c r="L302" i="4"/>
  <c r="K302" i="4"/>
  <c r="J302" i="4"/>
  <c r="I302" i="4"/>
  <c r="H302" i="4"/>
  <c r="O302" i="4" s="1"/>
  <c r="L301" i="4"/>
  <c r="K301" i="4"/>
  <c r="J301" i="4"/>
  <c r="I301" i="4"/>
  <c r="H301" i="4"/>
  <c r="L300" i="4"/>
  <c r="K300" i="4"/>
  <c r="J300" i="4"/>
  <c r="I300" i="4"/>
  <c r="H300" i="4"/>
  <c r="O300" i="4" s="1"/>
  <c r="L299" i="4"/>
  <c r="K299" i="4"/>
  <c r="J299" i="4"/>
  <c r="I299" i="4"/>
  <c r="P299" i="4" s="1"/>
  <c r="C297" i="39" s="1"/>
  <c r="H299" i="4"/>
  <c r="L298" i="4"/>
  <c r="S298" i="4" s="1"/>
  <c r="F296" i="39" s="1"/>
  <c r="K298" i="4"/>
  <c r="J298" i="4"/>
  <c r="I298" i="4"/>
  <c r="H298" i="4"/>
  <c r="L297" i="4"/>
  <c r="K297" i="4"/>
  <c r="J297" i="4"/>
  <c r="I297" i="4"/>
  <c r="C297" i="8" s="1"/>
  <c r="H297" i="4"/>
  <c r="L296" i="4"/>
  <c r="S297" i="4" s="1"/>
  <c r="F295" i="39" s="1"/>
  <c r="K296" i="4"/>
  <c r="J296" i="4"/>
  <c r="I296" i="4"/>
  <c r="H296" i="4"/>
  <c r="L295" i="4"/>
  <c r="K295" i="4"/>
  <c r="J295" i="4"/>
  <c r="I295" i="4"/>
  <c r="H295" i="4"/>
  <c r="L294" i="4"/>
  <c r="K294" i="4"/>
  <c r="J294" i="4"/>
  <c r="I294" i="4"/>
  <c r="H294" i="4"/>
  <c r="L293" i="4"/>
  <c r="K293" i="4"/>
  <c r="J293" i="4"/>
  <c r="I293" i="4"/>
  <c r="P293" i="4" s="1"/>
  <c r="C291" i="39" s="1"/>
  <c r="H293" i="4"/>
  <c r="O294" i="4" s="1"/>
  <c r="L292" i="4"/>
  <c r="K292" i="4"/>
  <c r="J292" i="4"/>
  <c r="Q292" i="4" s="1"/>
  <c r="D290" i="39" s="1"/>
  <c r="I292" i="4"/>
  <c r="H292" i="4"/>
  <c r="O292" i="4" s="1"/>
  <c r="L291" i="4"/>
  <c r="K291" i="4"/>
  <c r="J291" i="4"/>
  <c r="I291" i="4"/>
  <c r="H291" i="4"/>
  <c r="L290" i="4"/>
  <c r="K290" i="4"/>
  <c r="R291" i="4" s="1"/>
  <c r="E289" i="39" s="1"/>
  <c r="J290" i="4"/>
  <c r="I290" i="4"/>
  <c r="H290" i="4"/>
  <c r="L289" i="4"/>
  <c r="K289" i="4"/>
  <c r="J289" i="4"/>
  <c r="I289" i="4"/>
  <c r="H289" i="4"/>
  <c r="L288" i="4"/>
  <c r="K288" i="4"/>
  <c r="J288" i="4"/>
  <c r="I288" i="4"/>
  <c r="H288" i="4"/>
  <c r="L287" i="4"/>
  <c r="K287" i="4"/>
  <c r="J287" i="4"/>
  <c r="I287" i="4"/>
  <c r="H287" i="4"/>
  <c r="L286" i="4"/>
  <c r="K286" i="4"/>
  <c r="J286" i="4"/>
  <c r="I286" i="4"/>
  <c r="H286" i="4"/>
  <c r="L285" i="4"/>
  <c r="K285" i="4"/>
  <c r="J285" i="4"/>
  <c r="I285" i="4"/>
  <c r="H285" i="4"/>
  <c r="L284" i="4"/>
  <c r="K284" i="4"/>
  <c r="J284" i="4"/>
  <c r="I284" i="4"/>
  <c r="H284" i="4"/>
  <c r="L283" i="4"/>
  <c r="K283" i="4"/>
  <c r="J283" i="4"/>
  <c r="I283" i="4"/>
  <c r="H283" i="4"/>
  <c r="L282" i="4"/>
  <c r="K282" i="4"/>
  <c r="J282" i="4"/>
  <c r="I282" i="4"/>
  <c r="H282" i="4"/>
  <c r="R281" i="4"/>
  <c r="E279" i="39" s="1"/>
  <c r="L281" i="4"/>
  <c r="K281" i="4"/>
  <c r="J281" i="4"/>
  <c r="I281" i="4"/>
  <c r="H281" i="4"/>
  <c r="L280" i="4"/>
  <c r="K280" i="4"/>
  <c r="J280" i="4"/>
  <c r="I280" i="4"/>
  <c r="H280" i="4"/>
  <c r="L279" i="4"/>
  <c r="K279" i="4"/>
  <c r="J279" i="4"/>
  <c r="I279" i="4"/>
  <c r="H279" i="4"/>
  <c r="O278" i="4"/>
  <c r="L278" i="4"/>
  <c r="K278" i="4"/>
  <c r="J278" i="4"/>
  <c r="I278" i="4"/>
  <c r="H278" i="4"/>
  <c r="L277" i="4"/>
  <c r="K277" i="4"/>
  <c r="J277" i="4"/>
  <c r="I277" i="4"/>
  <c r="H277" i="4"/>
  <c r="L276" i="4"/>
  <c r="K276" i="4"/>
  <c r="J276" i="4"/>
  <c r="Q276" i="4" s="1"/>
  <c r="D274" i="39" s="1"/>
  <c r="I276" i="4"/>
  <c r="P277" i="4" s="1"/>
  <c r="C275" i="39" s="1"/>
  <c r="H276" i="4"/>
  <c r="L275" i="4"/>
  <c r="K275" i="4"/>
  <c r="J275" i="4"/>
  <c r="I275" i="4"/>
  <c r="P275" i="4" s="1"/>
  <c r="C273" i="39" s="1"/>
  <c r="H275" i="4"/>
  <c r="L274" i="4"/>
  <c r="K274" i="4"/>
  <c r="J274" i="4"/>
  <c r="I274" i="4"/>
  <c r="H274" i="4"/>
  <c r="L273" i="4"/>
  <c r="K273" i="4"/>
  <c r="J273" i="4"/>
  <c r="I273" i="4"/>
  <c r="H273" i="4"/>
  <c r="O272" i="4"/>
  <c r="L272" i="4"/>
  <c r="K272" i="4"/>
  <c r="J272" i="4"/>
  <c r="I272" i="4"/>
  <c r="H272" i="4"/>
  <c r="O271" i="4"/>
  <c r="L271" i="4"/>
  <c r="K271" i="4"/>
  <c r="J271" i="4"/>
  <c r="I271" i="4"/>
  <c r="H271" i="4"/>
  <c r="L270" i="4"/>
  <c r="K270" i="4"/>
  <c r="J270" i="4"/>
  <c r="I270" i="4"/>
  <c r="P270" i="4" s="1"/>
  <c r="C268" i="39" s="1"/>
  <c r="H270" i="4"/>
  <c r="L269" i="4"/>
  <c r="K269" i="4"/>
  <c r="J269" i="4"/>
  <c r="I269" i="4"/>
  <c r="H269" i="4"/>
  <c r="L268" i="4"/>
  <c r="S269" i="4" s="1"/>
  <c r="F267" i="39" s="1"/>
  <c r="K268" i="4"/>
  <c r="J268" i="4"/>
  <c r="I268" i="4"/>
  <c r="H268" i="4"/>
  <c r="O268" i="4" s="1"/>
  <c r="L267" i="4"/>
  <c r="K267" i="4"/>
  <c r="J267" i="4"/>
  <c r="I267" i="4"/>
  <c r="H267" i="4"/>
  <c r="L266" i="4"/>
  <c r="K266" i="4"/>
  <c r="J266" i="4"/>
  <c r="I266" i="4"/>
  <c r="H266" i="4"/>
  <c r="O265" i="4"/>
  <c r="L265" i="4"/>
  <c r="K265" i="4"/>
  <c r="J265" i="4"/>
  <c r="I265" i="4"/>
  <c r="H265" i="4"/>
  <c r="L264" i="4"/>
  <c r="K264" i="4"/>
  <c r="J264" i="4"/>
  <c r="Q265" i="4" s="1"/>
  <c r="D263" i="39" s="1"/>
  <c r="I264" i="4"/>
  <c r="H264" i="4"/>
  <c r="L263" i="4"/>
  <c r="K263" i="4"/>
  <c r="J263" i="4"/>
  <c r="I263" i="4"/>
  <c r="H263" i="4"/>
  <c r="L262" i="4"/>
  <c r="K262" i="4"/>
  <c r="J262" i="4"/>
  <c r="I262" i="4"/>
  <c r="H262" i="4"/>
  <c r="L261" i="4"/>
  <c r="S261" i="4" s="1"/>
  <c r="F259" i="39" s="1"/>
  <c r="K261" i="4"/>
  <c r="J261" i="4"/>
  <c r="I261" i="4"/>
  <c r="P262" i="4" s="1"/>
  <c r="C260" i="39" s="1"/>
  <c r="H261" i="4"/>
  <c r="O260" i="4"/>
  <c r="L260" i="4"/>
  <c r="K260" i="4"/>
  <c r="J260" i="4"/>
  <c r="I260" i="4"/>
  <c r="H260" i="4"/>
  <c r="O259" i="4"/>
  <c r="L259" i="4"/>
  <c r="K259" i="4"/>
  <c r="J259" i="4"/>
  <c r="I259" i="4"/>
  <c r="H259" i="4"/>
  <c r="L258" i="4"/>
  <c r="K258" i="4"/>
  <c r="J258" i="4"/>
  <c r="I258" i="4"/>
  <c r="H258" i="4"/>
  <c r="L257" i="4"/>
  <c r="S257" i="4" s="1"/>
  <c r="F255" i="39" s="1"/>
  <c r="K257" i="4"/>
  <c r="J257" i="4"/>
  <c r="I257" i="4"/>
  <c r="H257" i="4"/>
  <c r="L256" i="4"/>
  <c r="S256" i="4" s="1"/>
  <c r="F254" i="39" s="1"/>
  <c r="K256" i="4"/>
  <c r="J256" i="4"/>
  <c r="I256" i="4"/>
  <c r="H256" i="4"/>
  <c r="L255" i="4"/>
  <c r="K255" i="4"/>
  <c r="J255" i="4"/>
  <c r="I255" i="4"/>
  <c r="H255" i="4"/>
  <c r="L254" i="4"/>
  <c r="K254" i="4"/>
  <c r="J254" i="4"/>
  <c r="I254" i="4"/>
  <c r="P254" i="4" s="1"/>
  <c r="C252" i="39" s="1"/>
  <c r="H254" i="4"/>
  <c r="P253" i="4"/>
  <c r="C251" i="39" s="1"/>
  <c r="L253" i="4"/>
  <c r="K253" i="4"/>
  <c r="J253" i="4"/>
  <c r="I253" i="4"/>
  <c r="H253" i="4"/>
  <c r="O253" i="4" s="1"/>
  <c r="L252" i="4"/>
  <c r="K252" i="4"/>
  <c r="J252" i="4"/>
  <c r="I252" i="4"/>
  <c r="H252" i="4"/>
  <c r="O252" i="4" s="1"/>
  <c r="L251" i="4"/>
  <c r="K251" i="4"/>
  <c r="R252" i="4" s="1"/>
  <c r="E250" i="39" s="1"/>
  <c r="J251" i="4"/>
  <c r="I251" i="4"/>
  <c r="H251" i="4"/>
  <c r="L250" i="4"/>
  <c r="K250" i="4"/>
  <c r="J250" i="4"/>
  <c r="I250" i="4"/>
  <c r="H250" i="4"/>
  <c r="L249" i="4"/>
  <c r="K249" i="4"/>
  <c r="J249" i="4"/>
  <c r="I249" i="4"/>
  <c r="P249" i="4" s="1"/>
  <c r="C247" i="39" s="1"/>
  <c r="H249" i="4"/>
  <c r="L248" i="4"/>
  <c r="K248" i="4"/>
  <c r="J248" i="4"/>
  <c r="I248" i="4"/>
  <c r="H248" i="4"/>
  <c r="L247" i="4"/>
  <c r="K247" i="4"/>
  <c r="J247" i="4"/>
  <c r="I247" i="4"/>
  <c r="H247" i="4"/>
  <c r="L246" i="4"/>
  <c r="K246" i="4"/>
  <c r="E246" i="8" s="1"/>
  <c r="J246" i="4"/>
  <c r="I246" i="4"/>
  <c r="H246" i="4"/>
  <c r="O247" i="4" s="1"/>
  <c r="L245" i="4"/>
  <c r="S245" i="4" s="1"/>
  <c r="F243" i="39" s="1"/>
  <c r="K245" i="4"/>
  <c r="J245" i="4"/>
  <c r="I245" i="4"/>
  <c r="H245" i="4"/>
  <c r="L244" i="4"/>
  <c r="K244" i="4"/>
  <c r="J244" i="4"/>
  <c r="I244" i="4"/>
  <c r="H244" i="4"/>
  <c r="B244" i="8" s="1"/>
  <c r="L243" i="4"/>
  <c r="K243" i="4"/>
  <c r="J243" i="4"/>
  <c r="I243" i="4"/>
  <c r="H243" i="4"/>
  <c r="L242" i="4"/>
  <c r="K242" i="4"/>
  <c r="J242" i="4"/>
  <c r="Q242" i="4" s="1"/>
  <c r="D240" i="39" s="1"/>
  <c r="I242" i="4"/>
  <c r="H242" i="4"/>
  <c r="O243" i="4" s="1"/>
  <c r="L241" i="4"/>
  <c r="K241" i="4"/>
  <c r="J241" i="4"/>
  <c r="I241" i="4"/>
  <c r="H241" i="4"/>
  <c r="L240" i="4"/>
  <c r="S240" i="4" s="1"/>
  <c r="F238" i="39" s="1"/>
  <c r="K240" i="4"/>
  <c r="J240" i="4"/>
  <c r="I240" i="4"/>
  <c r="H240" i="4"/>
  <c r="L239" i="4"/>
  <c r="K239" i="4"/>
  <c r="J239" i="4"/>
  <c r="I239" i="4"/>
  <c r="H239" i="4"/>
  <c r="L238" i="4"/>
  <c r="K238" i="4"/>
  <c r="J238" i="4"/>
  <c r="Q238" i="4" s="1"/>
  <c r="D236" i="39" s="1"/>
  <c r="I238" i="4"/>
  <c r="H238" i="4"/>
  <c r="L237" i="4"/>
  <c r="K237" i="4"/>
  <c r="J237" i="4"/>
  <c r="I237" i="4"/>
  <c r="H237" i="4"/>
  <c r="L236" i="4"/>
  <c r="K236" i="4"/>
  <c r="J236" i="4"/>
  <c r="I236" i="4"/>
  <c r="H236" i="4"/>
  <c r="O236" i="4" s="1"/>
  <c r="L235" i="4"/>
  <c r="K235" i="4"/>
  <c r="R236" i="4" s="1"/>
  <c r="E234" i="39" s="1"/>
  <c r="J235" i="4"/>
  <c r="I235" i="4"/>
  <c r="H235" i="4"/>
  <c r="L234" i="4"/>
  <c r="K234" i="4"/>
  <c r="J234" i="4"/>
  <c r="I234" i="4"/>
  <c r="H234" i="4"/>
  <c r="L233" i="4"/>
  <c r="K233" i="4"/>
  <c r="J233" i="4"/>
  <c r="I233" i="4"/>
  <c r="P233" i="4" s="1"/>
  <c r="C231" i="39" s="1"/>
  <c r="H233" i="4"/>
  <c r="L232" i="4"/>
  <c r="K232" i="4"/>
  <c r="R232" i="4" s="1"/>
  <c r="E230" i="39" s="1"/>
  <c r="J232" i="4"/>
  <c r="I232" i="4"/>
  <c r="H232" i="4"/>
  <c r="L231" i="4"/>
  <c r="K231" i="4"/>
  <c r="J231" i="4"/>
  <c r="I231" i="4"/>
  <c r="H231" i="4"/>
  <c r="L230" i="4"/>
  <c r="K230" i="4"/>
  <c r="J230" i="4"/>
  <c r="I230" i="4"/>
  <c r="H230" i="4"/>
  <c r="L229" i="4"/>
  <c r="K229" i="4"/>
  <c r="J229" i="4"/>
  <c r="I229" i="4"/>
  <c r="H229" i="4"/>
  <c r="L228" i="4"/>
  <c r="S229" i="4" s="1"/>
  <c r="F227" i="39" s="1"/>
  <c r="K228" i="4"/>
  <c r="J228" i="4"/>
  <c r="I228" i="4"/>
  <c r="H228" i="4"/>
  <c r="L227" i="4"/>
  <c r="K227" i="4"/>
  <c r="R228" i="4" s="1"/>
  <c r="E226" i="39" s="1"/>
  <c r="J227" i="4"/>
  <c r="I227" i="4"/>
  <c r="H227" i="4"/>
  <c r="L226" i="4"/>
  <c r="K226" i="4"/>
  <c r="J226" i="4"/>
  <c r="I226" i="4"/>
  <c r="H226" i="4"/>
  <c r="L225" i="4"/>
  <c r="K225" i="4"/>
  <c r="J225" i="4"/>
  <c r="I225" i="4"/>
  <c r="H225" i="4"/>
  <c r="L224" i="4"/>
  <c r="K224" i="4"/>
  <c r="R224" i="4" s="1"/>
  <c r="E222" i="39" s="1"/>
  <c r="J224" i="4"/>
  <c r="I224" i="4"/>
  <c r="P225" i="4" s="1"/>
  <c r="C223" i="39" s="1"/>
  <c r="H224" i="4"/>
  <c r="L223" i="4"/>
  <c r="K223" i="4"/>
  <c r="R223" i="4" s="1"/>
  <c r="E221" i="39" s="1"/>
  <c r="J223" i="4"/>
  <c r="I223" i="4"/>
  <c r="H223" i="4"/>
  <c r="L222" i="4"/>
  <c r="K222" i="4"/>
  <c r="J222" i="4"/>
  <c r="I222" i="4"/>
  <c r="P222" i="4" s="1"/>
  <c r="C220" i="39" s="1"/>
  <c r="H222" i="4"/>
  <c r="L221" i="4"/>
  <c r="K221" i="4"/>
  <c r="R222" i="4" s="1"/>
  <c r="E220" i="39" s="1"/>
  <c r="J221" i="4"/>
  <c r="I221" i="4"/>
  <c r="H221" i="4"/>
  <c r="O220" i="4"/>
  <c r="L220" i="4"/>
  <c r="K220" i="4"/>
  <c r="R220" i="4" s="1"/>
  <c r="E218" i="39" s="1"/>
  <c r="J220" i="4"/>
  <c r="I220" i="4"/>
  <c r="P221" i="4" s="1"/>
  <c r="C219" i="39" s="1"/>
  <c r="H220" i="4"/>
  <c r="L219" i="4"/>
  <c r="K219" i="4"/>
  <c r="R219" i="4" s="1"/>
  <c r="E217" i="39" s="1"/>
  <c r="J219" i="4"/>
  <c r="I219" i="4"/>
  <c r="H219" i="4"/>
  <c r="L218" i="4"/>
  <c r="K218" i="4"/>
  <c r="J218" i="4"/>
  <c r="I218" i="4"/>
  <c r="P218" i="4" s="1"/>
  <c r="C216" i="39" s="1"/>
  <c r="H218" i="4"/>
  <c r="O219" i="4" s="1"/>
  <c r="L217" i="4"/>
  <c r="K217" i="4"/>
  <c r="R218" i="4" s="1"/>
  <c r="E216" i="39" s="1"/>
  <c r="J217" i="4"/>
  <c r="I217" i="4"/>
  <c r="H217" i="4"/>
  <c r="O217" i="4" s="1"/>
  <c r="L216" i="4"/>
  <c r="K216" i="4"/>
  <c r="J216" i="4"/>
  <c r="I216" i="4"/>
  <c r="H216" i="4"/>
  <c r="L215" i="4"/>
  <c r="S215" i="4" s="1"/>
  <c r="F213" i="39" s="1"/>
  <c r="K215" i="4"/>
  <c r="J215" i="4"/>
  <c r="I215" i="4"/>
  <c r="H215" i="4"/>
  <c r="L214" i="4"/>
  <c r="K214" i="4"/>
  <c r="J214" i="4"/>
  <c r="I214" i="4"/>
  <c r="H214" i="4"/>
  <c r="L213" i="4"/>
  <c r="S213" i="4" s="1"/>
  <c r="F211" i="39" s="1"/>
  <c r="K213" i="4"/>
  <c r="J213" i="4"/>
  <c r="I213" i="4"/>
  <c r="H213" i="4"/>
  <c r="O212" i="4"/>
  <c r="L212" i="4"/>
  <c r="K212" i="4"/>
  <c r="R212" i="4" s="1"/>
  <c r="E210" i="39" s="1"/>
  <c r="J212" i="4"/>
  <c r="I212" i="4"/>
  <c r="H212" i="4"/>
  <c r="B212" i="8" s="1"/>
  <c r="L211" i="4"/>
  <c r="K211" i="4"/>
  <c r="R211" i="4" s="1"/>
  <c r="E209" i="39" s="1"/>
  <c r="J211" i="4"/>
  <c r="I211" i="4"/>
  <c r="H211" i="4"/>
  <c r="L210" i="4"/>
  <c r="K210" i="4"/>
  <c r="J210" i="4"/>
  <c r="I210" i="4"/>
  <c r="H210" i="4"/>
  <c r="L209" i="4"/>
  <c r="K209" i="4"/>
  <c r="J209" i="4"/>
  <c r="I209" i="4"/>
  <c r="P210" i="4" s="1"/>
  <c r="C208" i="39" s="1"/>
  <c r="H209" i="4"/>
  <c r="L208" i="4"/>
  <c r="K208" i="4"/>
  <c r="J208" i="4"/>
  <c r="I208" i="4"/>
  <c r="H208" i="4"/>
  <c r="L207" i="4"/>
  <c r="K207" i="4"/>
  <c r="E207" i="8" s="1"/>
  <c r="J207" i="4"/>
  <c r="I207" i="4"/>
  <c r="H207" i="4"/>
  <c r="L206" i="4"/>
  <c r="K206" i="4"/>
  <c r="J206" i="4"/>
  <c r="I206" i="4"/>
  <c r="H206" i="4"/>
  <c r="L205" i="4"/>
  <c r="K205" i="4"/>
  <c r="J205" i="4"/>
  <c r="I205" i="4"/>
  <c r="H205" i="4"/>
  <c r="L204" i="4"/>
  <c r="K204" i="4"/>
  <c r="J204" i="4"/>
  <c r="I204" i="4"/>
  <c r="H204" i="4"/>
  <c r="L203" i="4"/>
  <c r="K203" i="4"/>
  <c r="J203" i="4"/>
  <c r="I203" i="4"/>
  <c r="H203" i="4"/>
  <c r="O203" i="4" s="1"/>
  <c r="L202" i="4"/>
  <c r="K202" i="4"/>
  <c r="J202" i="4"/>
  <c r="I202" i="4"/>
  <c r="H202" i="4"/>
  <c r="L201" i="4"/>
  <c r="K201" i="4"/>
  <c r="J201" i="4"/>
  <c r="I201" i="4"/>
  <c r="H201" i="4"/>
  <c r="L200" i="4"/>
  <c r="K200" i="4"/>
  <c r="J200" i="4"/>
  <c r="I200" i="4"/>
  <c r="H200" i="4"/>
  <c r="O200" i="4" s="1"/>
  <c r="L199" i="4"/>
  <c r="K199" i="4"/>
  <c r="J199" i="4"/>
  <c r="I199" i="4"/>
  <c r="H199" i="4"/>
  <c r="L198" i="4"/>
  <c r="K198" i="4"/>
  <c r="J198" i="4"/>
  <c r="I198" i="4"/>
  <c r="H198" i="4"/>
  <c r="L197" i="4"/>
  <c r="K197" i="4"/>
  <c r="J197" i="4"/>
  <c r="I197" i="4"/>
  <c r="H197" i="4"/>
  <c r="O196" i="4"/>
  <c r="L196" i="4"/>
  <c r="K196" i="4"/>
  <c r="J196" i="4"/>
  <c r="I196" i="4"/>
  <c r="P196" i="4" s="1"/>
  <c r="C194" i="39" s="1"/>
  <c r="H196" i="4"/>
  <c r="L195" i="4"/>
  <c r="K195" i="4"/>
  <c r="R195" i="4" s="1"/>
  <c r="E193" i="39" s="1"/>
  <c r="J195" i="4"/>
  <c r="I195" i="4"/>
  <c r="H195" i="4"/>
  <c r="L194" i="4"/>
  <c r="K194" i="4"/>
  <c r="J194" i="4"/>
  <c r="I194" i="4"/>
  <c r="P194" i="4" s="1"/>
  <c r="C192" i="39" s="1"/>
  <c r="H194" i="4"/>
  <c r="L193" i="4"/>
  <c r="S193" i="4" s="1"/>
  <c r="F191" i="39" s="1"/>
  <c r="K193" i="4"/>
  <c r="J193" i="4"/>
  <c r="I193" i="4"/>
  <c r="H193" i="4"/>
  <c r="L192" i="4"/>
  <c r="K192" i="4"/>
  <c r="R192" i="4" s="1"/>
  <c r="E190" i="39" s="1"/>
  <c r="J192" i="4"/>
  <c r="I192" i="4"/>
  <c r="H192" i="4"/>
  <c r="O191" i="4"/>
  <c r="L191" i="4"/>
  <c r="K191" i="4"/>
  <c r="J191" i="4"/>
  <c r="I191" i="4"/>
  <c r="H191" i="4"/>
  <c r="L190" i="4"/>
  <c r="K190" i="4"/>
  <c r="J190" i="4"/>
  <c r="I190" i="4"/>
  <c r="H190" i="4"/>
  <c r="L189" i="4"/>
  <c r="K189" i="4"/>
  <c r="J189" i="4"/>
  <c r="I189" i="4"/>
  <c r="H189" i="4"/>
  <c r="L188" i="4"/>
  <c r="F188" i="8" s="1"/>
  <c r="K188" i="4"/>
  <c r="J188" i="4"/>
  <c r="I188" i="4"/>
  <c r="H188" i="4"/>
  <c r="O188" i="4" s="1"/>
  <c r="L187" i="4"/>
  <c r="K187" i="4"/>
  <c r="J187" i="4"/>
  <c r="Q187" i="4" s="1"/>
  <c r="D185" i="39" s="1"/>
  <c r="I187" i="4"/>
  <c r="H187" i="4"/>
  <c r="B187" i="8" s="1"/>
  <c r="L186" i="4"/>
  <c r="K186" i="4"/>
  <c r="J186" i="4"/>
  <c r="I186" i="4"/>
  <c r="P186" i="4" s="1"/>
  <c r="C184" i="39" s="1"/>
  <c r="H186" i="4"/>
  <c r="L185" i="4"/>
  <c r="K185" i="4"/>
  <c r="J185" i="4"/>
  <c r="I185" i="4"/>
  <c r="H185" i="4"/>
  <c r="L184" i="4"/>
  <c r="K184" i="4"/>
  <c r="J184" i="4"/>
  <c r="I184" i="4"/>
  <c r="P185" i="4" s="1"/>
  <c r="C183" i="39" s="1"/>
  <c r="H184" i="4"/>
  <c r="L183" i="4"/>
  <c r="K183" i="4"/>
  <c r="J183" i="4"/>
  <c r="I183" i="4"/>
  <c r="H183" i="4"/>
  <c r="O183" i="4" s="1"/>
  <c r="L182" i="4"/>
  <c r="K182" i="4"/>
  <c r="J182" i="4"/>
  <c r="I182" i="4"/>
  <c r="H182" i="4"/>
  <c r="L181" i="4"/>
  <c r="K181" i="4"/>
  <c r="J181" i="4"/>
  <c r="I181" i="4"/>
  <c r="P181" i="4" s="1"/>
  <c r="C179" i="39" s="1"/>
  <c r="H181" i="4"/>
  <c r="L180" i="4"/>
  <c r="S181" i="4" s="1"/>
  <c r="F179" i="39" s="1"/>
  <c r="K180" i="4"/>
  <c r="J180" i="4"/>
  <c r="I180" i="4"/>
  <c r="H180" i="4"/>
  <c r="L179" i="4"/>
  <c r="K179" i="4"/>
  <c r="R179" i="4" s="1"/>
  <c r="E177" i="39" s="1"/>
  <c r="J179" i="4"/>
  <c r="I179" i="4"/>
  <c r="P180" i="4" s="1"/>
  <c r="C178" i="39" s="1"/>
  <c r="H179" i="4"/>
  <c r="L178" i="4"/>
  <c r="K178" i="4"/>
  <c r="R178" i="4" s="1"/>
  <c r="E176" i="39" s="1"/>
  <c r="J178" i="4"/>
  <c r="I178" i="4"/>
  <c r="H178" i="4"/>
  <c r="L177" i="4"/>
  <c r="K177" i="4"/>
  <c r="J177" i="4"/>
  <c r="I177" i="4"/>
  <c r="H177" i="4"/>
  <c r="L176" i="4"/>
  <c r="K176" i="4"/>
  <c r="R176" i="4" s="1"/>
  <c r="E174" i="39" s="1"/>
  <c r="J176" i="4"/>
  <c r="I176" i="4"/>
  <c r="H176" i="4"/>
  <c r="L175" i="4"/>
  <c r="K175" i="4"/>
  <c r="J175" i="4"/>
  <c r="I175" i="4"/>
  <c r="H175" i="4"/>
  <c r="L174" i="4"/>
  <c r="K174" i="4"/>
  <c r="J174" i="4"/>
  <c r="I174" i="4"/>
  <c r="P174" i="4" s="1"/>
  <c r="C172" i="39" s="1"/>
  <c r="H174" i="4"/>
  <c r="L173" i="4"/>
  <c r="K173" i="4"/>
  <c r="J173" i="4"/>
  <c r="I173" i="4"/>
  <c r="H173" i="4"/>
  <c r="L172" i="4"/>
  <c r="F172" i="8" s="1"/>
  <c r="K172" i="4"/>
  <c r="J172" i="4"/>
  <c r="I172" i="4"/>
  <c r="H172" i="4"/>
  <c r="O173" i="4" s="1"/>
  <c r="L171" i="4"/>
  <c r="K171" i="4"/>
  <c r="R171" i="4" s="1"/>
  <c r="E169" i="39" s="1"/>
  <c r="J171" i="4"/>
  <c r="I171" i="4"/>
  <c r="H171" i="4"/>
  <c r="L170" i="4"/>
  <c r="K170" i="4"/>
  <c r="J170" i="4"/>
  <c r="I170" i="4"/>
  <c r="H170" i="4"/>
  <c r="L169" i="4"/>
  <c r="K169" i="4"/>
  <c r="J169" i="4"/>
  <c r="Q169" i="4" s="1"/>
  <c r="D167" i="39" s="1"/>
  <c r="I169" i="4"/>
  <c r="H169" i="4"/>
  <c r="L168" i="4"/>
  <c r="K168" i="4"/>
  <c r="J168" i="4"/>
  <c r="I168" i="4"/>
  <c r="H168" i="4"/>
  <c r="O168" i="4" s="1"/>
  <c r="L167" i="4"/>
  <c r="K167" i="4"/>
  <c r="J167" i="4"/>
  <c r="I167" i="4"/>
  <c r="H167" i="4"/>
  <c r="L166" i="4"/>
  <c r="K166" i="4"/>
  <c r="J166" i="4"/>
  <c r="I166" i="4"/>
  <c r="H166" i="4"/>
  <c r="O167" i="4" s="1"/>
  <c r="L165" i="4"/>
  <c r="S165" i="4" s="1"/>
  <c r="F163" i="39" s="1"/>
  <c r="K165" i="4"/>
  <c r="J165" i="4"/>
  <c r="I165" i="4"/>
  <c r="P165" i="4" s="1"/>
  <c r="C163" i="39" s="1"/>
  <c r="H165" i="4"/>
  <c r="L164" i="4"/>
  <c r="K164" i="4"/>
  <c r="J164" i="4"/>
  <c r="I164" i="4"/>
  <c r="P164" i="4" s="1"/>
  <c r="C162" i="39" s="1"/>
  <c r="H164" i="4"/>
  <c r="O164" i="4" s="1"/>
  <c r="L163" i="4"/>
  <c r="F163" i="8" s="1"/>
  <c r="K163" i="4"/>
  <c r="J163" i="4"/>
  <c r="I163" i="4"/>
  <c r="H163" i="4"/>
  <c r="O163" i="4" s="1"/>
  <c r="L162" i="4"/>
  <c r="K162" i="4"/>
  <c r="R163" i="4" s="1"/>
  <c r="E161" i="39" s="1"/>
  <c r="J162" i="4"/>
  <c r="Q162" i="4" s="1"/>
  <c r="D160" i="39" s="1"/>
  <c r="I162" i="4"/>
  <c r="P162" i="4" s="1"/>
  <c r="C160" i="39" s="1"/>
  <c r="H162" i="4"/>
  <c r="L161" i="4"/>
  <c r="K161" i="4"/>
  <c r="J161" i="4"/>
  <c r="I161" i="4"/>
  <c r="P161" i="4" s="1"/>
  <c r="C159" i="39" s="1"/>
  <c r="H161" i="4"/>
  <c r="L160" i="4"/>
  <c r="S160" i="4" s="1"/>
  <c r="F158" i="39" s="1"/>
  <c r="K160" i="4"/>
  <c r="J160" i="4"/>
  <c r="I160" i="4"/>
  <c r="H160" i="4"/>
  <c r="L159" i="4"/>
  <c r="K159" i="4"/>
  <c r="J159" i="4"/>
  <c r="I159" i="4"/>
  <c r="H159" i="4"/>
  <c r="L158" i="4"/>
  <c r="K158" i="4"/>
  <c r="J158" i="4"/>
  <c r="Q158" i="4" s="1"/>
  <c r="D156" i="39" s="1"/>
  <c r="I158" i="4"/>
  <c r="H158" i="4"/>
  <c r="L157" i="4"/>
  <c r="K157" i="4"/>
  <c r="J157" i="4"/>
  <c r="I157" i="4"/>
  <c r="H157" i="4"/>
  <c r="O157" i="4" s="1"/>
  <c r="L156" i="4"/>
  <c r="F156" i="8" s="1"/>
  <c r="K156" i="4"/>
  <c r="J156" i="4"/>
  <c r="I156" i="4"/>
  <c r="H156" i="4"/>
  <c r="L155" i="4"/>
  <c r="K155" i="4"/>
  <c r="R156" i="4" s="1"/>
  <c r="E154" i="39" s="1"/>
  <c r="J155" i="4"/>
  <c r="I155" i="4"/>
  <c r="H155" i="4"/>
  <c r="O155" i="4" s="1"/>
  <c r="L154" i="4"/>
  <c r="K154" i="4"/>
  <c r="J154" i="4"/>
  <c r="I154" i="4"/>
  <c r="P154" i="4" s="1"/>
  <c r="C152" i="39" s="1"/>
  <c r="H154" i="4"/>
  <c r="P153" i="4"/>
  <c r="C151" i="39" s="1"/>
  <c r="L153" i="4"/>
  <c r="K153" i="4"/>
  <c r="J153" i="4"/>
  <c r="I153" i="4"/>
  <c r="H153" i="4"/>
  <c r="L152" i="4"/>
  <c r="S153" i="4" s="1"/>
  <c r="F151" i="39" s="1"/>
  <c r="K152" i="4"/>
  <c r="J152" i="4"/>
  <c r="I152" i="4"/>
  <c r="H152" i="4"/>
  <c r="L151" i="4"/>
  <c r="K151" i="4"/>
  <c r="J151" i="4"/>
  <c r="I151" i="4"/>
  <c r="H151" i="4"/>
  <c r="L150" i="4"/>
  <c r="K150" i="4"/>
  <c r="J150" i="4"/>
  <c r="I150" i="4"/>
  <c r="H150" i="4"/>
  <c r="L149" i="4"/>
  <c r="S149" i="4" s="1"/>
  <c r="F147" i="39" s="1"/>
  <c r="K149" i="4"/>
  <c r="J149" i="4"/>
  <c r="I149" i="4"/>
  <c r="H149" i="4"/>
  <c r="P148" i="4"/>
  <c r="C146" i="39" s="1"/>
  <c r="L148" i="4"/>
  <c r="K148" i="4"/>
  <c r="J148" i="4"/>
  <c r="I148" i="4"/>
  <c r="H148" i="4"/>
  <c r="L147" i="4"/>
  <c r="K147" i="4"/>
  <c r="J147" i="4"/>
  <c r="I147" i="4"/>
  <c r="H147" i="4"/>
  <c r="O147" i="4" s="1"/>
  <c r="L146" i="4"/>
  <c r="K146" i="4"/>
  <c r="R146" i="4" s="1"/>
  <c r="E144" i="39" s="1"/>
  <c r="J146" i="4"/>
  <c r="I146" i="4"/>
  <c r="P146" i="4" s="1"/>
  <c r="C144" i="39" s="1"/>
  <c r="H146" i="4"/>
  <c r="L145" i="4"/>
  <c r="S145" i="4" s="1"/>
  <c r="F143" i="39" s="1"/>
  <c r="K145" i="4"/>
  <c r="J145" i="4"/>
  <c r="I145" i="4"/>
  <c r="H145" i="4"/>
  <c r="L144" i="4"/>
  <c r="K144" i="4"/>
  <c r="J144" i="4"/>
  <c r="I144" i="4"/>
  <c r="P145" i="4" s="1"/>
  <c r="C143" i="39" s="1"/>
  <c r="H144" i="4"/>
  <c r="L143" i="4"/>
  <c r="K143" i="4"/>
  <c r="J143" i="4"/>
  <c r="I143" i="4"/>
  <c r="H143" i="4"/>
  <c r="O144" i="4" s="1"/>
  <c r="L142" i="4"/>
  <c r="K142" i="4"/>
  <c r="J142" i="4"/>
  <c r="I142" i="4"/>
  <c r="H142" i="4"/>
  <c r="L141" i="4"/>
  <c r="K141" i="4"/>
  <c r="J141" i="4"/>
  <c r="I141" i="4"/>
  <c r="H141" i="4"/>
  <c r="L140" i="4"/>
  <c r="F140" i="8" s="1"/>
  <c r="K140" i="4"/>
  <c r="J140" i="4"/>
  <c r="I140" i="4"/>
  <c r="H140" i="4"/>
  <c r="O141" i="4" s="1"/>
  <c r="L139" i="4"/>
  <c r="K139" i="4"/>
  <c r="J139" i="4"/>
  <c r="I139" i="4"/>
  <c r="H139" i="4"/>
  <c r="L138" i="4"/>
  <c r="K138" i="4"/>
  <c r="J138" i="4"/>
  <c r="I138" i="4"/>
  <c r="H138" i="4"/>
  <c r="L137" i="4"/>
  <c r="K137" i="4"/>
  <c r="J137" i="4"/>
  <c r="I137" i="4"/>
  <c r="H137" i="4"/>
  <c r="L136" i="4"/>
  <c r="K136" i="4"/>
  <c r="J136" i="4"/>
  <c r="I136" i="4"/>
  <c r="H136" i="4"/>
  <c r="L135" i="4"/>
  <c r="S135" i="4" s="1"/>
  <c r="F133" i="39" s="1"/>
  <c r="K135" i="4"/>
  <c r="J135" i="4"/>
  <c r="I135" i="4"/>
  <c r="H135" i="4"/>
  <c r="B135" i="8" s="1"/>
  <c r="L134" i="4"/>
  <c r="K134" i="4"/>
  <c r="E134" i="8" s="1"/>
  <c r="J134" i="4"/>
  <c r="I134" i="4"/>
  <c r="H134" i="4"/>
  <c r="L133" i="4"/>
  <c r="K133" i="4"/>
  <c r="J133" i="4"/>
  <c r="I133" i="4"/>
  <c r="H133" i="4"/>
  <c r="L132" i="4"/>
  <c r="K132" i="4"/>
  <c r="J132" i="4"/>
  <c r="I132" i="4"/>
  <c r="H132" i="4"/>
  <c r="O131" i="4"/>
  <c r="L131" i="4"/>
  <c r="K131" i="4"/>
  <c r="J131" i="4"/>
  <c r="I131" i="4"/>
  <c r="H131" i="4"/>
  <c r="P130" i="4"/>
  <c r="C128" i="39" s="1"/>
  <c r="L130" i="4"/>
  <c r="K130" i="4"/>
  <c r="J130" i="4"/>
  <c r="I130" i="4"/>
  <c r="H130" i="4"/>
  <c r="L129" i="4"/>
  <c r="K129" i="4"/>
  <c r="J129" i="4"/>
  <c r="I129" i="4"/>
  <c r="H129" i="4"/>
  <c r="L128" i="4"/>
  <c r="K128" i="4"/>
  <c r="J128" i="4"/>
  <c r="I128" i="4"/>
  <c r="P129" i="4" s="1"/>
  <c r="C127" i="39" s="1"/>
  <c r="H128" i="4"/>
  <c r="L127" i="4"/>
  <c r="K127" i="4"/>
  <c r="J127" i="4"/>
  <c r="I127" i="4"/>
  <c r="H127" i="4"/>
  <c r="L126" i="4"/>
  <c r="S126" i="4" s="1"/>
  <c r="F124" i="39" s="1"/>
  <c r="K126" i="4"/>
  <c r="J126" i="4"/>
  <c r="I126" i="4"/>
  <c r="H126" i="4"/>
  <c r="L125" i="4"/>
  <c r="K125" i="4"/>
  <c r="J125" i="4"/>
  <c r="I125" i="4"/>
  <c r="H125" i="4"/>
  <c r="L124" i="4"/>
  <c r="S125" i="4" s="1"/>
  <c r="F123" i="39" s="1"/>
  <c r="K124" i="4"/>
  <c r="J124" i="4"/>
  <c r="Q125" i="4" s="1"/>
  <c r="D123" i="39" s="1"/>
  <c r="I124" i="4"/>
  <c r="H124" i="4"/>
  <c r="L123" i="4"/>
  <c r="K123" i="4"/>
  <c r="J123" i="4"/>
  <c r="I123" i="4"/>
  <c r="H123" i="4"/>
  <c r="L122" i="4"/>
  <c r="K122" i="4"/>
  <c r="J122" i="4"/>
  <c r="I122" i="4"/>
  <c r="H122" i="4"/>
  <c r="L121" i="4"/>
  <c r="K121" i="4"/>
  <c r="J121" i="4"/>
  <c r="I121" i="4"/>
  <c r="H121" i="4"/>
  <c r="L120" i="4"/>
  <c r="K120" i="4"/>
  <c r="J120" i="4"/>
  <c r="I120" i="4"/>
  <c r="H120" i="4"/>
  <c r="L119" i="4"/>
  <c r="K119" i="4"/>
  <c r="J119" i="4"/>
  <c r="I119" i="4"/>
  <c r="H119" i="4"/>
  <c r="L118" i="4"/>
  <c r="K118" i="4"/>
  <c r="J118" i="4"/>
  <c r="I118" i="4"/>
  <c r="H118" i="4"/>
  <c r="O119" i="4" s="1"/>
  <c r="L117" i="4"/>
  <c r="K117" i="4"/>
  <c r="J117" i="4"/>
  <c r="I117" i="4"/>
  <c r="H117" i="4"/>
  <c r="L116" i="4"/>
  <c r="S117" i="4" s="1"/>
  <c r="F115" i="39" s="1"/>
  <c r="K116" i="4"/>
  <c r="J116" i="4"/>
  <c r="I116" i="4"/>
  <c r="H116" i="4"/>
  <c r="L115" i="4"/>
  <c r="K115" i="4"/>
  <c r="J115" i="4"/>
  <c r="I115" i="4"/>
  <c r="H115" i="4"/>
  <c r="L114" i="4"/>
  <c r="K114" i="4"/>
  <c r="J114" i="4"/>
  <c r="I114" i="4"/>
  <c r="P114" i="4" s="1"/>
  <c r="C112" i="39" s="1"/>
  <c r="H114" i="4"/>
  <c r="L113" i="4"/>
  <c r="K113" i="4"/>
  <c r="R114" i="4" s="1"/>
  <c r="E112" i="39" s="1"/>
  <c r="J113" i="4"/>
  <c r="I113" i="4"/>
  <c r="H113" i="4"/>
  <c r="L112" i="4"/>
  <c r="K112" i="4"/>
  <c r="J112" i="4"/>
  <c r="Q113" i="4" s="1"/>
  <c r="D111" i="39" s="1"/>
  <c r="I112" i="4"/>
  <c r="H112" i="4"/>
  <c r="L111" i="4"/>
  <c r="K111" i="4"/>
  <c r="J111" i="4"/>
  <c r="I111" i="4"/>
  <c r="H111" i="4"/>
  <c r="L110" i="4"/>
  <c r="K110" i="4"/>
  <c r="J110" i="4"/>
  <c r="I110" i="4"/>
  <c r="H110" i="4"/>
  <c r="L109" i="4"/>
  <c r="K109" i="4"/>
  <c r="J109" i="4"/>
  <c r="I109" i="4"/>
  <c r="H109" i="4"/>
  <c r="L108" i="4"/>
  <c r="K108" i="4"/>
  <c r="J108" i="4"/>
  <c r="D108" i="8" s="1"/>
  <c r="I108" i="4"/>
  <c r="H108" i="4"/>
  <c r="L107" i="4"/>
  <c r="K107" i="4"/>
  <c r="J107" i="4"/>
  <c r="I107" i="4"/>
  <c r="H107" i="4"/>
  <c r="L106" i="4"/>
  <c r="K106" i="4"/>
  <c r="J106" i="4"/>
  <c r="I106" i="4"/>
  <c r="H106" i="4"/>
  <c r="O107" i="4" s="1"/>
  <c r="L105" i="4"/>
  <c r="K105" i="4"/>
  <c r="J105" i="4"/>
  <c r="I105" i="4"/>
  <c r="H105" i="4"/>
  <c r="L104" i="4"/>
  <c r="K104" i="4"/>
  <c r="J104" i="4"/>
  <c r="I104" i="4"/>
  <c r="H104" i="4"/>
  <c r="L103" i="4"/>
  <c r="K103" i="4"/>
  <c r="J103" i="4"/>
  <c r="I103" i="4"/>
  <c r="H103" i="4"/>
  <c r="P102" i="4"/>
  <c r="C100" i="39" s="1"/>
  <c r="L102" i="4"/>
  <c r="K102" i="4"/>
  <c r="J102" i="4"/>
  <c r="I102" i="4"/>
  <c r="H102" i="4"/>
  <c r="L101" i="4"/>
  <c r="S101" i="4" s="1"/>
  <c r="F99" i="39" s="1"/>
  <c r="K101" i="4"/>
  <c r="J101" i="4"/>
  <c r="Q101" i="4" s="1"/>
  <c r="D99" i="39" s="1"/>
  <c r="I101" i="4"/>
  <c r="H101" i="4"/>
  <c r="L100" i="4"/>
  <c r="K100" i="4"/>
  <c r="R101" i="4" s="1"/>
  <c r="E99" i="39" s="1"/>
  <c r="J100" i="4"/>
  <c r="I100" i="4"/>
  <c r="H100" i="4"/>
  <c r="L99" i="4"/>
  <c r="K99" i="4"/>
  <c r="J99" i="4"/>
  <c r="Q99" i="4" s="1"/>
  <c r="D97" i="39" s="1"/>
  <c r="I99" i="4"/>
  <c r="H99" i="4"/>
  <c r="L98" i="4"/>
  <c r="K98" i="4"/>
  <c r="J98" i="4"/>
  <c r="I98" i="4"/>
  <c r="H98" i="4"/>
  <c r="L97" i="4"/>
  <c r="K97" i="4"/>
  <c r="J97" i="4"/>
  <c r="Q97" i="4" s="1"/>
  <c r="D95" i="39" s="1"/>
  <c r="I97" i="4"/>
  <c r="H97" i="4"/>
  <c r="O97" i="4" s="1"/>
  <c r="L96" i="4"/>
  <c r="K96" i="4"/>
  <c r="J96" i="4"/>
  <c r="I96" i="4"/>
  <c r="P96" i="4" s="1"/>
  <c r="C94" i="39" s="1"/>
  <c r="H96" i="4"/>
  <c r="L95" i="4"/>
  <c r="K95" i="4"/>
  <c r="J95" i="4"/>
  <c r="I95" i="4"/>
  <c r="H95" i="4"/>
  <c r="L94" i="4"/>
  <c r="F94" i="8" s="1"/>
  <c r="K94" i="4"/>
  <c r="J94" i="4"/>
  <c r="Q95" i="4" s="1"/>
  <c r="D93" i="39" s="1"/>
  <c r="I94" i="4"/>
  <c r="H94" i="4"/>
  <c r="L93" i="4"/>
  <c r="K93" i="4"/>
  <c r="J93" i="4"/>
  <c r="I93" i="4"/>
  <c r="H93" i="4"/>
  <c r="L92" i="4"/>
  <c r="K92" i="4"/>
  <c r="R92" i="4" s="1"/>
  <c r="E90" i="39" s="1"/>
  <c r="J92" i="4"/>
  <c r="I92" i="4"/>
  <c r="P92" i="4" s="1"/>
  <c r="C90" i="39" s="1"/>
  <c r="H92" i="4"/>
  <c r="L91" i="4"/>
  <c r="K91" i="4"/>
  <c r="J91" i="4"/>
  <c r="Q91" i="4" s="1"/>
  <c r="D89" i="39" s="1"/>
  <c r="I91" i="4"/>
  <c r="H91" i="4"/>
  <c r="L90" i="4"/>
  <c r="K90" i="4"/>
  <c r="J90" i="4"/>
  <c r="I90" i="4"/>
  <c r="H90" i="4"/>
  <c r="L89" i="4"/>
  <c r="K89" i="4"/>
  <c r="J89" i="4"/>
  <c r="I89" i="4"/>
  <c r="H89" i="4"/>
  <c r="P88" i="4"/>
  <c r="C86" i="39" s="1"/>
  <c r="L88" i="4"/>
  <c r="K88" i="4"/>
  <c r="J88" i="4"/>
  <c r="I88" i="4"/>
  <c r="H88" i="4"/>
  <c r="L87" i="4"/>
  <c r="K87" i="4"/>
  <c r="J87" i="4"/>
  <c r="D87" i="8" s="1"/>
  <c r="I87" i="4"/>
  <c r="H87" i="4"/>
  <c r="O87" i="4" s="1"/>
  <c r="L86" i="4"/>
  <c r="K86" i="4"/>
  <c r="J86" i="4"/>
  <c r="I86" i="4"/>
  <c r="C86" i="8" s="1"/>
  <c r="H86" i="4"/>
  <c r="S85" i="4"/>
  <c r="F83" i="39" s="1"/>
  <c r="L85" i="4"/>
  <c r="K85" i="4"/>
  <c r="J85" i="4"/>
  <c r="Q85" i="4" s="1"/>
  <c r="D83" i="39" s="1"/>
  <c r="I85" i="4"/>
  <c r="H85" i="4"/>
  <c r="Q84" i="4"/>
  <c r="D82" i="39" s="1"/>
  <c r="L84" i="4"/>
  <c r="K84" i="4"/>
  <c r="R84" i="4" s="1"/>
  <c r="E82" i="39" s="1"/>
  <c r="J84" i="4"/>
  <c r="I84" i="4"/>
  <c r="H84" i="4"/>
  <c r="O83" i="4"/>
  <c r="L83" i="4"/>
  <c r="K83" i="4"/>
  <c r="J83" i="4"/>
  <c r="I83" i="4"/>
  <c r="H83" i="4"/>
  <c r="L82" i="4"/>
  <c r="K82" i="4"/>
  <c r="R82" i="4" s="1"/>
  <c r="E80" i="39" s="1"/>
  <c r="J82" i="4"/>
  <c r="I82" i="4"/>
  <c r="H82" i="4"/>
  <c r="L81" i="4"/>
  <c r="K81" i="4"/>
  <c r="J81" i="4"/>
  <c r="I81" i="4"/>
  <c r="H81" i="4"/>
  <c r="L80" i="4"/>
  <c r="K80" i="4"/>
  <c r="J80" i="4"/>
  <c r="I80" i="4"/>
  <c r="H80" i="4"/>
  <c r="L79" i="4"/>
  <c r="K79" i="4"/>
  <c r="J79" i="4"/>
  <c r="I79" i="4"/>
  <c r="H79" i="4"/>
  <c r="P78" i="4"/>
  <c r="C76" i="39" s="1"/>
  <c r="L78" i="4"/>
  <c r="S78" i="4" s="1"/>
  <c r="F76" i="39" s="1"/>
  <c r="K78" i="4"/>
  <c r="J78" i="4"/>
  <c r="I78" i="4"/>
  <c r="C78" i="8" s="1"/>
  <c r="H78" i="4"/>
  <c r="L77" i="4"/>
  <c r="S77" i="4" s="1"/>
  <c r="F75" i="39" s="1"/>
  <c r="K77" i="4"/>
  <c r="J77" i="4"/>
  <c r="I77" i="4"/>
  <c r="H77" i="4"/>
  <c r="L76" i="4"/>
  <c r="K76" i="4"/>
  <c r="J76" i="4"/>
  <c r="D76" i="8" s="1"/>
  <c r="I76" i="4"/>
  <c r="H76" i="4"/>
  <c r="O75" i="4"/>
  <c r="L75" i="4"/>
  <c r="K75" i="4"/>
  <c r="J75" i="4"/>
  <c r="I75" i="4"/>
  <c r="H75" i="4"/>
  <c r="O74" i="4"/>
  <c r="L74" i="4"/>
  <c r="K74" i="4"/>
  <c r="J74" i="4"/>
  <c r="I74" i="4"/>
  <c r="H74" i="4"/>
  <c r="L73" i="4"/>
  <c r="K73" i="4"/>
  <c r="J73" i="4"/>
  <c r="I73" i="4"/>
  <c r="H73" i="4"/>
  <c r="L72" i="4"/>
  <c r="K72" i="4"/>
  <c r="E72" i="8" s="1"/>
  <c r="J72" i="4"/>
  <c r="Q73" i="4" s="1"/>
  <c r="D71" i="39" s="1"/>
  <c r="I72" i="4"/>
  <c r="H72" i="4"/>
  <c r="L71" i="4"/>
  <c r="K71" i="4"/>
  <c r="J71" i="4"/>
  <c r="Q71" i="4" s="1"/>
  <c r="D69" i="39" s="1"/>
  <c r="I71" i="4"/>
  <c r="H71" i="4"/>
  <c r="P70" i="4"/>
  <c r="C68" i="39" s="1"/>
  <c r="L70" i="4"/>
  <c r="K70" i="4"/>
  <c r="J70" i="4"/>
  <c r="I70" i="4"/>
  <c r="H70" i="4"/>
  <c r="L69" i="4"/>
  <c r="S69" i="4" s="1"/>
  <c r="F67" i="39" s="1"/>
  <c r="K69" i="4"/>
  <c r="J69" i="4"/>
  <c r="Q69" i="4" s="1"/>
  <c r="D67" i="39" s="1"/>
  <c r="I69" i="4"/>
  <c r="H69" i="4"/>
  <c r="L68" i="4"/>
  <c r="K68" i="4"/>
  <c r="J68" i="4"/>
  <c r="I68" i="4"/>
  <c r="H68" i="4"/>
  <c r="O67" i="4"/>
  <c r="L67" i="4"/>
  <c r="K67" i="4"/>
  <c r="J67" i="4"/>
  <c r="I67" i="4"/>
  <c r="H67" i="4"/>
  <c r="O66" i="4"/>
  <c r="L66" i="4"/>
  <c r="K66" i="4"/>
  <c r="J66" i="4"/>
  <c r="I66" i="4"/>
  <c r="H66" i="4"/>
  <c r="L65" i="4"/>
  <c r="K65" i="4"/>
  <c r="J65" i="4"/>
  <c r="I65" i="4"/>
  <c r="H65" i="4"/>
  <c r="L64" i="4"/>
  <c r="K64" i="4"/>
  <c r="J64" i="4"/>
  <c r="I64" i="4"/>
  <c r="H64" i="4"/>
  <c r="O65" i="4" s="1"/>
  <c r="L63" i="4"/>
  <c r="K63" i="4"/>
  <c r="J63" i="4"/>
  <c r="Q63" i="4" s="1"/>
  <c r="D61" i="39" s="1"/>
  <c r="I63" i="4"/>
  <c r="H63" i="4"/>
  <c r="L62" i="4"/>
  <c r="K62" i="4"/>
  <c r="R62" i="4" s="1"/>
  <c r="E60" i="39" s="1"/>
  <c r="J62" i="4"/>
  <c r="I62" i="4"/>
  <c r="P62" i="4" s="1"/>
  <c r="C60" i="39" s="1"/>
  <c r="H62" i="4"/>
  <c r="L61" i="4"/>
  <c r="K61" i="4"/>
  <c r="J61" i="4"/>
  <c r="I61" i="4"/>
  <c r="H61" i="4"/>
  <c r="L60" i="4"/>
  <c r="K60" i="4"/>
  <c r="J60" i="4"/>
  <c r="I60" i="4"/>
  <c r="H60" i="4"/>
  <c r="L59" i="4"/>
  <c r="K59" i="4"/>
  <c r="J59" i="4"/>
  <c r="I59" i="4"/>
  <c r="H59" i="4"/>
  <c r="L58" i="4"/>
  <c r="K58" i="4"/>
  <c r="J58" i="4"/>
  <c r="I58" i="4"/>
  <c r="H58" i="4"/>
  <c r="L57" i="4"/>
  <c r="K57" i="4"/>
  <c r="J57" i="4"/>
  <c r="Q57" i="4" s="1"/>
  <c r="D55" i="39" s="1"/>
  <c r="I57" i="4"/>
  <c r="H57" i="4"/>
  <c r="L56" i="4"/>
  <c r="K56" i="4"/>
  <c r="J56" i="4"/>
  <c r="I56" i="4"/>
  <c r="P56" i="4" s="1"/>
  <c r="C54" i="39" s="1"/>
  <c r="H56" i="4"/>
  <c r="L55" i="4"/>
  <c r="K55" i="4"/>
  <c r="J55" i="4"/>
  <c r="D55" i="8" s="1"/>
  <c r="I55" i="4"/>
  <c r="H55" i="4"/>
  <c r="L54" i="4"/>
  <c r="K54" i="4"/>
  <c r="J54" i="4"/>
  <c r="I54" i="4"/>
  <c r="H54" i="4"/>
  <c r="L53" i="4"/>
  <c r="K53" i="4"/>
  <c r="J53" i="4"/>
  <c r="I53" i="4"/>
  <c r="H53" i="4"/>
  <c r="L52" i="4"/>
  <c r="K52" i="4"/>
  <c r="R52" i="4" s="1"/>
  <c r="E50" i="39" s="1"/>
  <c r="J52" i="4"/>
  <c r="I52" i="4"/>
  <c r="H52" i="4"/>
  <c r="L51" i="4"/>
  <c r="K51" i="4"/>
  <c r="J51" i="4"/>
  <c r="Q51" i="4" s="1"/>
  <c r="D49" i="39" s="1"/>
  <c r="I51" i="4"/>
  <c r="H51" i="4"/>
  <c r="L50" i="4"/>
  <c r="K50" i="4"/>
  <c r="J50" i="4"/>
  <c r="Q50" i="4" s="1"/>
  <c r="D48" i="39" s="1"/>
  <c r="I50" i="4"/>
  <c r="P50" i="4" s="1"/>
  <c r="C48" i="39" s="1"/>
  <c r="H50" i="4"/>
  <c r="O49" i="4"/>
  <c r="L49" i="4"/>
  <c r="K49" i="4"/>
  <c r="R50" i="4" s="1"/>
  <c r="E48" i="39" s="1"/>
  <c r="J49" i="4"/>
  <c r="I49" i="4"/>
  <c r="H49" i="4"/>
  <c r="L48" i="4"/>
  <c r="K48" i="4"/>
  <c r="J48" i="4"/>
  <c r="I48" i="4"/>
  <c r="P48" i="4" s="1"/>
  <c r="C46" i="39" s="1"/>
  <c r="H48" i="4"/>
  <c r="L47" i="4"/>
  <c r="K47" i="4"/>
  <c r="J47" i="4"/>
  <c r="I47" i="4"/>
  <c r="H47" i="4"/>
  <c r="L46" i="4"/>
  <c r="K46" i="4"/>
  <c r="R46" i="4" s="1"/>
  <c r="E44" i="39" s="1"/>
  <c r="J46" i="4"/>
  <c r="I46" i="4"/>
  <c r="H46" i="4"/>
  <c r="L45" i="4"/>
  <c r="K45" i="4"/>
  <c r="J45" i="4"/>
  <c r="I45" i="4"/>
  <c r="H45" i="4"/>
  <c r="L44" i="4"/>
  <c r="K44" i="4"/>
  <c r="J44" i="4"/>
  <c r="I44" i="4"/>
  <c r="H44" i="4"/>
  <c r="L43" i="4"/>
  <c r="K43" i="4"/>
  <c r="J43" i="4"/>
  <c r="I43" i="4"/>
  <c r="H43" i="4"/>
  <c r="L42" i="4"/>
  <c r="K42" i="4"/>
  <c r="J42" i="4"/>
  <c r="I42" i="4"/>
  <c r="H42" i="4"/>
  <c r="L41" i="4"/>
  <c r="K41" i="4"/>
  <c r="J41" i="4"/>
  <c r="I41" i="4"/>
  <c r="H41" i="4"/>
  <c r="L40" i="4"/>
  <c r="K40" i="4"/>
  <c r="J40" i="4"/>
  <c r="I40" i="4"/>
  <c r="H40" i="4"/>
  <c r="L39" i="4"/>
  <c r="K39" i="4"/>
  <c r="J39" i="4"/>
  <c r="I39" i="4"/>
  <c r="P40" i="4" s="1"/>
  <c r="C38" i="39" s="1"/>
  <c r="H39" i="4"/>
  <c r="L38" i="4"/>
  <c r="K38" i="4"/>
  <c r="J38" i="4"/>
  <c r="Q39" i="4" s="1"/>
  <c r="D37" i="39" s="1"/>
  <c r="I38" i="4"/>
  <c r="H38" i="4"/>
  <c r="L37" i="4"/>
  <c r="K37" i="4"/>
  <c r="E37" i="8" s="1"/>
  <c r="J37" i="4"/>
  <c r="I37" i="4"/>
  <c r="P38" i="4" s="1"/>
  <c r="C36" i="39" s="1"/>
  <c r="H37" i="4"/>
  <c r="L36" i="4"/>
  <c r="F36" i="8" s="1"/>
  <c r="K36" i="4"/>
  <c r="J36" i="4"/>
  <c r="D36" i="8" s="1"/>
  <c r="I36" i="4"/>
  <c r="H36" i="4"/>
  <c r="L35" i="4"/>
  <c r="K35" i="4"/>
  <c r="J35" i="4"/>
  <c r="I35" i="4"/>
  <c r="P36" i="4" s="1"/>
  <c r="C34" i="39" s="1"/>
  <c r="H35" i="4"/>
  <c r="Q34" i="4"/>
  <c r="D32" i="39" s="1"/>
  <c r="L34" i="4"/>
  <c r="K34" i="4"/>
  <c r="J34" i="4"/>
  <c r="I34" i="4"/>
  <c r="P34" i="4" s="1"/>
  <c r="C32" i="39" s="1"/>
  <c r="H34" i="4"/>
  <c r="O33" i="4"/>
  <c r="L33" i="4"/>
  <c r="K33" i="4"/>
  <c r="J33" i="4"/>
  <c r="Q33" i="4" s="1"/>
  <c r="D31" i="39" s="1"/>
  <c r="I33" i="4"/>
  <c r="H33" i="4"/>
  <c r="R32" i="4"/>
  <c r="E30" i="39" s="1"/>
  <c r="L32" i="4"/>
  <c r="K32" i="4"/>
  <c r="J32" i="4"/>
  <c r="I32" i="4"/>
  <c r="H32" i="4"/>
  <c r="L31" i="4"/>
  <c r="F31" i="8" s="1"/>
  <c r="K31" i="4"/>
  <c r="J31" i="4"/>
  <c r="I31" i="4"/>
  <c r="H31" i="4"/>
  <c r="L30" i="4"/>
  <c r="K30" i="4"/>
  <c r="J30" i="4"/>
  <c r="I30" i="4"/>
  <c r="P30" i="4" s="1"/>
  <c r="C28" i="39" s="1"/>
  <c r="H30" i="4"/>
  <c r="L29" i="4"/>
  <c r="K29" i="4"/>
  <c r="J29" i="4"/>
  <c r="I29" i="4"/>
  <c r="H29" i="4"/>
  <c r="L28" i="4"/>
  <c r="K28" i="4"/>
  <c r="J28" i="4"/>
  <c r="I28" i="4"/>
  <c r="H28" i="4"/>
  <c r="L27" i="4"/>
  <c r="S27" i="4" s="1"/>
  <c r="F25" i="39" s="1"/>
  <c r="K27" i="4"/>
  <c r="J27" i="4"/>
  <c r="Q27" i="4" s="1"/>
  <c r="D25" i="39" s="1"/>
  <c r="I27" i="4"/>
  <c r="H27" i="4"/>
  <c r="L26" i="4"/>
  <c r="K26" i="4"/>
  <c r="R26" i="4" s="1"/>
  <c r="E24" i="39" s="1"/>
  <c r="J26" i="4"/>
  <c r="Q26" i="4" s="1"/>
  <c r="D24" i="39" s="1"/>
  <c r="I26" i="4"/>
  <c r="H26" i="4"/>
  <c r="L25" i="4"/>
  <c r="K25" i="4"/>
  <c r="J25" i="4"/>
  <c r="Q25" i="4" s="1"/>
  <c r="D23" i="39" s="1"/>
  <c r="I25" i="4"/>
  <c r="H25" i="4"/>
  <c r="O25" i="4" s="1"/>
  <c r="L24" i="4"/>
  <c r="K24" i="4"/>
  <c r="J24" i="4"/>
  <c r="I24" i="4"/>
  <c r="H24" i="4"/>
  <c r="B24" i="8" s="1"/>
  <c r="L23" i="4"/>
  <c r="K23" i="4"/>
  <c r="R24" i="4" s="1"/>
  <c r="E22" i="39" s="1"/>
  <c r="J23" i="4"/>
  <c r="I23" i="4"/>
  <c r="P24" i="4" s="1"/>
  <c r="C22" i="39" s="1"/>
  <c r="H23" i="4"/>
  <c r="L22" i="4"/>
  <c r="K22" i="4"/>
  <c r="J22" i="4"/>
  <c r="I22" i="4"/>
  <c r="H22" i="4"/>
  <c r="L21" i="4"/>
  <c r="S21" i="4" s="1"/>
  <c r="F19" i="39" s="1"/>
  <c r="K21" i="4"/>
  <c r="J21" i="4"/>
  <c r="I21" i="4"/>
  <c r="P22" i="4" s="1"/>
  <c r="C20" i="39" s="1"/>
  <c r="H21" i="4"/>
  <c r="S20" i="4"/>
  <c r="F18" i="39" s="1"/>
  <c r="L20" i="4"/>
  <c r="K20" i="4"/>
  <c r="R20" i="4" s="1"/>
  <c r="E18" i="39" s="1"/>
  <c r="J20" i="4"/>
  <c r="Q21" i="4" s="1"/>
  <c r="D19" i="39" s="1"/>
  <c r="I20" i="4"/>
  <c r="H20" i="4"/>
  <c r="R19" i="4"/>
  <c r="E17" i="39" s="1"/>
  <c r="L19" i="4"/>
  <c r="K19" i="4"/>
  <c r="E19" i="8" s="1"/>
  <c r="J19" i="4"/>
  <c r="I19" i="4"/>
  <c r="H19" i="4"/>
  <c r="L18" i="4"/>
  <c r="K18" i="4"/>
  <c r="J18" i="4"/>
  <c r="I18" i="4"/>
  <c r="H18" i="4"/>
  <c r="L17" i="4"/>
  <c r="K17" i="4"/>
  <c r="J17" i="4"/>
  <c r="I17" i="4"/>
  <c r="H17" i="4"/>
  <c r="L16" i="4"/>
  <c r="K16" i="4"/>
  <c r="J16" i="4"/>
  <c r="I16" i="4"/>
  <c r="H16" i="4"/>
  <c r="L15" i="4"/>
  <c r="K15" i="4"/>
  <c r="R16" i="4" s="1"/>
  <c r="E14" i="39" s="1"/>
  <c r="J15" i="4"/>
  <c r="I15" i="4"/>
  <c r="H15" i="4"/>
  <c r="L14" i="4"/>
  <c r="K14" i="4"/>
  <c r="J14" i="4"/>
  <c r="I14" i="4"/>
  <c r="H14" i="4"/>
  <c r="L13" i="4"/>
  <c r="K13" i="4"/>
  <c r="J13" i="4"/>
  <c r="I13" i="4"/>
  <c r="H13" i="4"/>
  <c r="L12" i="4"/>
  <c r="K12" i="4"/>
  <c r="J12" i="4"/>
  <c r="I12" i="4"/>
  <c r="H12" i="4"/>
  <c r="L11" i="4"/>
  <c r="K11" i="4"/>
  <c r="J11" i="4"/>
  <c r="I11" i="4"/>
  <c r="H11" i="4"/>
  <c r="L10" i="4"/>
  <c r="K10" i="4"/>
  <c r="J10" i="4"/>
  <c r="I10" i="4"/>
  <c r="H10" i="4"/>
  <c r="L9" i="4"/>
  <c r="K9" i="4"/>
  <c r="J9" i="4"/>
  <c r="Q9" i="4" s="1"/>
  <c r="D7" i="39" s="1"/>
  <c r="I9" i="4"/>
  <c r="H9" i="4"/>
  <c r="O9" i="4" s="1"/>
  <c r="L8" i="4"/>
  <c r="K8" i="4"/>
  <c r="R8" i="4" s="1"/>
  <c r="E6" i="39" s="1"/>
  <c r="J8" i="4"/>
  <c r="I8" i="4"/>
  <c r="H8" i="4"/>
  <c r="B8" i="8" s="1"/>
  <c r="L7" i="4"/>
  <c r="K7" i="4"/>
  <c r="J7" i="4"/>
  <c r="I7" i="4"/>
  <c r="H7" i="4"/>
  <c r="L6" i="4"/>
  <c r="K6" i="4"/>
  <c r="J6" i="4"/>
  <c r="I6" i="4"/>
  <c r="P6" i="4" s="1"/>
  <c r="C4" i="39" s="1"/>
  <c r="H6" i="4"/>
  <c r="L5" i="4"/>
  <c r="K5" i="4"/>
  <c r="J5" i="4"/>
  <c r="D5" i="8" s="1"/>
  <c r="I5" i="4"/>
  <c r="H5" i="4"/>
  <c r="L4" i="4"/>
  <c r="K4" i="4"/>
  <c r="J4" i="4"/>
  <c r="I4" i="4"/>
  <c r="H4" i="4"/>
  <c r="AF732" i="1"/>
  <c r="N732" i="1"/>
  <c r="H732" i="1"/>
  <c r="AC726" i="1"/>
  <c r="E726" i="1"/>
  <c r="Z724" i="1"/>
  <c r="Z720" i="1"/>
  <c r="AF718" i="1"/>
  <c r="H717" i="1"/>
  <c r="H715" i="1"/>
  <c r="N713" i="1"/>
  <c r="W711" i="1"/>
  <c r="AF710" i="1"/>
  <c r="Z710" i="1"/>
  <c r="AF709" i="1"/>
  <c r="H709" i="1"/>
  <c r="E709" i="1"/>
  <c r="F710" i="1" s="1"/>
  <c r="Z708" i="1"/>
  <c r="N708" i="1"/>
  <c r="W707" i="1"/>
  <c r="E703" i="1"/>
  <c r="F704" i="1" s="1"/>
  <c r="H701" i="1"/>
  <c r="N700" i="1"/>
  <c r="AF696" i="1"/>
  <c r="Z696" i="1"/>
  <c r="W696" i="1"/>
  <c r="T696" i="1"/>
  <c r="N696" i="1"/>
  <c r="E696" i="1"/>
  <c r="F697" i="1" s="1"/>
  <c r="AF695" i="1"/>
  <c r="AF693" i="1"/>
  <c r="T693" i="1"/>
  <c r="N692" i="1"/>
  <c r="Z691" i="1"/>
  <c r="K691" i="1"/>
  <c r="K688" i="1"/>
  <c r="H688" i="1"/>
  <c r="AF686" i="1"/>
  <c r="N686" i="1"/>
  <c r="AF685" i="1"/>
  <c r="Z685" i="1"/>
  <c r="T685" i="1"/>
  <c r="K685" i="1"/>
  <c r="H685" i="1"/>
  <c r="N684" i="1"/>
  <c r="E684" i="1"/>
  <c r="E680" i="1"/>
  <c r="F681" i="1" s="1"/>
  <c r="Q676" i="1"/>
  <c r="N676" i="1"/>
  <c r="E672" i="1"/>
  <c r="T671" i="1"/>
  <c r="K670" i="1"/>
  <c r="E670" i="1"/>
  <c r="AC669" i="1"/>
  <c r="Z668" i="1"/>
  <c r="E668" i="1"/>
  <c r="F669" i="1" s="1"/>
  <c r="W667" i="1"/>
  <c r="W664" i="1"/>
  <c r="H664" i="1"/>
  <c r="Q660" i="1"/>
  <c r="E660" i="1"/>
  <c r="F661" i="1" s="1"/>
  <c r="W659" i="1"/>
  <c r="K658" i="1"/>
  <c r="AF657" i="1"/>
  <c r="E655" i="1"/>
  <c r="AC654" i="1"/>
  <c r="AF653" i="1"/>
  <c r="Z653" i="1"/>
  <c r="AC651" i="1"/>
  <c r="T647" i="1"/>
  <c r="K646" i="1"/>
  <c r="K645" i="1"/>
  <c r="E645" i="1"/>
  <c r="F646" i="1" s="1"/>
  <c r="N644" i="1"/>
  <c r="Q636" i="1"/>
  <c r="E631" i="1"/>
  <c r="F632" i="1" s="1"/>
  <c r="T628" i="1"/>
  <c r="E621" i="1"/>
  <c r="AC619" i="1"/>
  <c r="AF617" i="1"/>
  <c r="E608" i="1"/>
  <c r="K604" i="1"/>
  <c r="N597" i="1"/>
  <c r="AC589" i="1"/>
  <c r="E588" i="1"/>
  <c r="F589" i="1" s="1"/>
  <c r="K586" i="1"/>
  <c r="AC584" i="1"/>
  <c r="H582" i="1"/>
  <c r="E582" i="1"/>
  <c r="F583" i="1" s="1"/>
  <c r="E580" i="1"/>
  <c r="E578" i="1"/>
  <c r="T572" i="1"/>
  <c r="AC567" i="1"/>
  <c r="E567" i="1"/>
  <c r="F568" i="1" s="1"/>
  <c r="H565" i="1"/>
  <c r="Q564" i="1"/>
  <c r="K564" i="1"/>
  <c r="E564" i="1"/>
  <c r="W563" i="1"/>
  <c r="H557" i="1"/>
  <c r="E556" i="1"/>
  <c r="F557" i="1" s="1"/>
  <c r="Z549" i="1"/>
  <c r="K549" i="1"/>
  <c r="E545" i="1"/>
  <c r="E544" i="1"/>
  <c r="AC533" i="1"/>
  <c r="T533" i="1"/>
  <c r="K532" i="1"/>
  <c r="E532" i="1"/>
  <c r="E528" i="1"/>
  <c r="F529" i="1" s="1"/>
  <c r="T525" i="1"/>
  <c r="T524" i="1"/>
  <c r="E524" i="1"/>
  <c r="H521" i="1"/>
  <c r="AF518" i="1"/>
  <c r="N518" i="1"/>
  <c r="E517" i="1"/>
  <c r="W515" i="1"/>
  <c r="AC514" i="1"/>
  <c r="K511" i="1"/>
  <c r="H509" i="1"/>
  <c r="K508" i="1"/>
  <c r="W507" i="1"/>
  <c r="N507" i="1"/>
  <c r="Q500" i="1"/>
  <c r="E500" i="1"/>
  <c r="F501" i="1" s="1"/>
  <c r="AC494" i="1"/>
  <c r="E493" i="1"/>
  <c r="F494" i="1" s="1"/>
  <c r="AF484" i="1"/>
  <c r="Q476" i="1"/>
  <c r="K470" i="1"/>
  <c r="W469" i="1"/>
  <c r="E467" i="1"/>
  <c r="F468" i="1" s="1"/>
  <c r="E464" i="1"/>
  <c r="F465" i="1" s="1"/>
  <c r="AC460" i="1"/>
  <c r="T460" i="1"/>
  <c r="N452" i="1"/>
  <c r="E448" i="1"/>
  <c r="T447" i="1"/>
  <c r="AC444" i="1"/>
  <c r="W444" i="1"/>
  <c r="K444" i="1"/>
  <c r="W438" i="1"/>
  <c r="N437" i="1"/>
  <c r="W436" i="1"/>
  <c r="T436" i="1"/>
  <c r="N436" i="1"/>
  <c r="AF432" i="1"/>
  <c r="AC432" i="1"/>
  <c r="Z432" i="1"/>
  <c r="E431" i="1"/>
  <c r="Z430" i="1"/>
  <c r="H430" i="1"/>
  <c r="E430" i="1"/>
  <c r="F431" i="1" s="1"/>
  <c r="AC429" i="1"/>
  <c r="H429" i="1"/>
  <c r="E429" i="1"/>
  <c r="F430" i="1" s="1"/>
  <c r="T427" i="1"/>
  <c r="E427" i="1"/>
  <c r="W426" i="1"/>
  <c r="E424" i="1"/>
  <c r="Z423" i="1"/>
  <c r="H421" i="1"/>
  <c r="AF416" i="1"/>
  <c r="W416" i="1"/>
  <c r="E416" i="1"/>
  <c r="F417" i="1" s="1"/>
  <c r="E415" i="1"/>
  <c r="F416" i="1" s="1"/>
  <c r="K414" i="1"/>
  <c r="H414" i="1"/>
  <c r="AF413" i="1"/>
  <c r="T413" i="1"/>
  <c r="H413" i="1"/>
  <c r="E413" i="1"/>
  <c r="E411" i="1"/>
  <c r="T407" i="1"/>
  <c r="H407" i="1"/>
  <c r="W406" i="1"/>
  <c r="T406" i="1"/>
  <c r="K406" i="1"/>
  <c r="W404" i="1"/>
  <c r="N400" i="1"/>
  <c r="K400" i="1"/>
  <c r="H400" i="1"/>
  <c r="AF397" i="1"/>
  <c r="Q395" i="1"/>
  <c r="AF394" i="1"/>
  <c r="H393" i="1"/>
  <c r="N390" i="1"/>
  <c r="AC389" i="1"/>
  <c r="E384" i="1"/>
  <c r="H381" i="1"/>
  <c r="W380" i="1"/>
  <c r="H380" i="1"/>
  <c r="E376" i="1"/>
  <c r="AF374" i="1"/>
  <c r="W374" i="1"/>
  <c r="K374" i="1"/>
  <c r="H374" i="1"/>
  <c r="AF373" i="1"/>
  <c r="E373" i="1"/>
  <c r="F374" i="1" s="1"/>
  <c r="H372" i="1"/>
  <c r="T371" i="1"/>
  <c r="Z366" i="1"/>
  <c r="AF365" i="1"/>
  <c r="W365" i="1"/>
  <c r="AC364" i="1"/>
  <c r="T364" i="1"/>
  <c r="N364" i="1"/>
  <c r="H364" i="1"/>
  <c r="AC360" i="1"/>
  <c r="E360" i="1"/>
  <c r="F361" i="1" s="1"/>
  <c r="T357" i="1"/>
  <c r="AF352" i="1"/>
  <c r="K352" i="1"/>
  <c r="AF350" i="1"/>
  <c r="AC350" i="1"/>
  <c r="Z350" i="1"/>
  <c r="T350" i="1"/>
  <c r="N350" i="1"/>
  <c r="K350" i="1"/>
  <c r="AF349" i="1"/>
  <c r="AC349" i="1"/>
  <c r="H349" i="1"/>
  <c r="AC348" i="1"/>
  <c r="K348" i="1"/>
  <c r="H348" i="1"/>
  <c r="AC347" i="1"/>
  <c r="E344" i="1"/>
  <c r="F345" i="1" s="1"/>
  <c r="W342" i="1"/>
  <c r="H342" i="1"/>
  <c r="W341" i="1"/>
  <c r="H341" i="1"/>
  <c r="K336" i="1"/>
  <c r="E336" i="1"/>
  <c r="T335" i="1"/>
  <c r="E335" i="1"/>
  <c r="F336" i="1" s="1"/>
  <c r="Q334" i="1"/>
  <c r="Z333" i="1"/>
  <c r="N333" i="1"/>
  <c r="AC332" i="1"/>
  <c r="W332" i="1"/>
  <c r="K332" i="1"/>
  <c r="H332" i="1"/>
  <c r="Z329" i="1"/>
  <c r="AF325" i="1"/>
  <c r="Q325" i="1"/>
  <c r="H325" i="1"/>
  <c r="W320" i="1"/>
  <c r="E320" i="1"/>
  <c r="T319" i="1"/>
  <c r="W317" i="1"/>
  <c r="K317" i="1"/>
  <c r="E317" i="1"/>
  <c r="F318" i="1" s="1"/>
  <c r="Z316" i="1"/>
  <c r="T312" i="1"/>
  <c r="Q312" i="1"/>
  <c r="H312" i="1"/>
  <c r="E312" i="1"/>
  <c r="E311" i="1"/>
  <c r="F312" i="1" s="1"/>
  <c r="N310" i="1"/>
  <c r="K310" i="1"/>
  <c r="N309" i="1"/>
  <c r="AF308" i="1"/>
  <c r="AC308" i="1"/>
  <c r="H308" i="1"/>
  <c r="E307" i="1"/>
  <c r="N305" i="1"/>
  <c r="AF304" i="1"/>
  <c r="N304" i="1"/>
  <c r="E304" i="1"/>
  <c r="F305" i="1" s="1"/>
  <c r="Z302" i="1"/>
  <c r="K302" i="1"/>
  <c r="H301" i="1"/>
  <c r="H297" i="1"/>
  <c r="Z296" i="1"/>
  <c r="Z292" i="1"/>
  <c r="Q292" i="1"/>
  <c r="N291" i="1"/>
  <c r="W290" i="1"/>
  <c r="T289" i="1"/>
  <c r="T287" i="1"/>
  <c r="Q287" i="1"/>
  <c r="AF286" i="1"/>
  <c r="H286" i="1"/>
  <c r="Z285" i="1"/>
  <c r="T285" i="1"/>
  <c r="Q285" i="1"/>
  <c r="H285" i="1"/>
  <c r="E285" i="1"/>
  <c r="AC284" i="1"/>
  <c r="AF282" i="1"/>
  <c r="T281" i="1"/>
  <c r="AC280" i="1"/>
  <c r="K280" i="1"/>
  <c r="K279" i="1"/>
  <c r="N278" i="1"/>
  <c r="AF277" i="1"/>
  <c r="AC277" i="1"/>
  <c r="W277" i="1"/>
  <c r="T277" i="1"/>
  <c r="E277" i="1"/>
  <c r="AF276" i="1"/>
  <c r="W276" i="1"/>
  <c r="H276" i="1"/>
  <c r="Q275" i="1"/>
  <c r="AF273" i="1"/>
  <c r="T271" i="1"/>
  <c r="E271" i="1"/>
  <c r="W270" i="1"/>
  <c r="K270" i="1"/>
  <c r="H270" i="1"/>
  <c r="AC264" i="1"/>
  <c r="Q264" i="1"/>
  <c r="E264" i="1"/>
  <c r="F265" i="1" s="1"/>
  <c r="K263" i="1"/>
  <c r="AC262" i="1"/>
  <c r="Z262" i="1"/>
  <c r="H262" i="1"/>
  <c r="E262" i="1"/>
  <c r="F263" i="1" s="1"/>
  <c r="W261" i="1"/>
  <c r="N261" i="1"/>
  <c r="E261" i="1"/>
  <c r="F262" i="1" s="1"/>
  <c r="N260" i="1"/>
  <c r="K259" i="1"/>
  <c r="H257" i="1"/>
  <c r="AF255" i="1"/>
  <c r="T255" i="1"/>
  <c r="H255" i="1"/>
  <c r="E255" i="1"/>
  <c r="F256" i="1" s="1"/>
  <c r="AC254" i="1"/>
  <c r="W254" i="1"/>
  <c r="N253" i="1"/>
  <c r="E253" i="1"/>
  <c r="F254" i="1" s="1"/>
  <c r="K252" i="1"/>
  <c r="T251" i="1"/>
  <c r="K251" i="1"/>
  <c r="Z250" i="1"/>
  <c r="K250" i="1"/>
  <c r="AC246" i="1"/>
  <c r="T246" i="1"/>
  <c r="K246" i="1"/>
  <c r="AF245" i="1"/>
  <c r="T245" i="1"/>
  <c r="Q245" i="1"/>
  <c r="K245" i="1"/>
  <c r="H245" i="1"/>
  <c r="E245" i="1"/>
  <c r="T244" i="1"/>
  <c r="K244" i="1"/>
  <c r="K243" i="1"/>
  <c r="W242" i="1"/>
  <c r="AC241" i="1"/>
  <c r="N241" i="1"/>
  <c r="N240" i="1"/>
  <c r="N235" i="1"/>
  <c r="E235" i="1"/>
  <c r="AC234" i="1"/>
  <c r="AC231" i="1"/>
  <c r="AC228" i="1"/>
  <c r="T228" i="1"/>
  <c r="N228" i="1"/>
  <c r="K227" i="1"/>
  <c r="H227" i="1"/>
  <c r="H226" i="1"/>
  <c r="AF224" i="1"/>
  <c r="W224" i="1"/>
  <c r="N224" i="1"/>
  <c r="K224" i="1"/>
  <c r="E224" i="1"/>
  <c r="F225" i="1" s="1"/>
  <c r="Z222" i="1"/>
  <c r="N222" i="1"/>
  <c r="E222" i="1"/>
  <c r="AF220" i="1"/>
  <c r="N220" i="1"/>
  <c r="H220" i="1"/>
  <c r="E220" i="1"/>
  <c r="F221" i="1" s="1"/>
  <c r="AF219" i="1"/>
  <c r="T219" i="1"/>
  <c r="K219" i="1"/>
  <c r="H219" i="1"/>
  <c r="K216" i="1"/>
  <c r="H215" i="1"/>
  <c r="Q214" i="1"/>
  <c r="AC212" i="1"/>
  <c r="H212" i="1"/>
  <c r="E212" i="1"/>
  <c r="F213" i="1" s="1"/>
  <c r="Z208" i="1"/>
  <c r="E207" i="1"/>
  <c r="E206" i="1"/>
  <c r="F207" i="1" s="1"/>
  <c r="Q205" i="1"/>
  <c r="AC204" i="1"/>
  <c r="Q204" i="1"/>
  <c r="N204" i="1"/>
  <c r="E204" i="1"/>
  <c r="F205" i="1" s="1"/>
  <c r="Z203" i="1"/>
  <c r="W203" i="1"/>
  <c r="T203" i="1"/>
  <c r="K203" i="1"/>
  <c r="H203" i="1"/>
  <c r="E203" i="1"/>
  <c r="F204" i="1" s="1"/>
  <c r="N200" i="1"/>
  <c r="AC196" i="1"/>
  <c r="T196" i="1"/>
  <c r="H196" i="1"/>
  <c r="E196" i="1"/>
  <c r="H195" i="1"/>
  <c r="E195" i="1"/>
  <c r="Z191" i="1"/>
  <c r="E191" i="1"/>
  <c r="F192" i="1" s="1"/>
  <c r="AF187" i="1"/>
  <c r="K187" i="1"/>
  <c r="Z184" i="1"/>
  <c r="Q184" i="1"/>
  <c r="K184" i="1"/>
  <c r="H184" i="1"/>
  <c r="E184" i="1"/>
  <c r="F185" i="1" s="1"/>
  <c r="N183" i="1"/>
  <c r="Q181" i="1"/>
  <c r="N181" i="1"/>
  <c r="AC179" i="1"/>
  <c r="AF178" i="1"/>
  <c r="AC178" i="1"/>
  <c r="AC172" i="1"/>
  <c r="Z172" i="1"/>
  <c r="T172" i="1"/>
  <c r="E172" i="1"/>
  <c r="AF171" i="1"/>
  <c r="E171" i="1"/>
  <c r="F172" i="1" s="1"/>
  <c r="AC170" i="1"/>
  <c r="T170" i="1"/>
  <c r="K170" i="1"/>
  <c r="Z166" i="1"/>
  <c r="T166" i="1"/>
  <c r="H166" i="1"/>
  <c r="AF162" i="1"/>
  <c r="K162" i="1"/>
  <c r="T161" i="1"/>
  <c r="E160" i="1"/>
  <c r="Z159" i="1"/>
  <c r="N159" i="1"/>
  <c r="H159" i="1"/>
  <c r="E159" i="1"/>
  <c r="F160" i="1" s="1"/>
  <c r="Q157" i="1"/>
  <c r="W156" i="1"/>
  <c r="T155" i="1"/>
  <c r="H155" i="1"/>
  <c r="E155" i="1"/>
  <c r="F156" i="1" s="1"/>
  <c r="K154" i="1"/>
  <c r="K150" i="1"/>
  <c r="N149" i="1"/>
  <c r="N148" i="1"/>
  <c r="AF147" i="1"/>
  <c r="N147" i="1"/>
  <c r="Z146" i="1"/>
  <c r="E146" i="1"/>
  <c r="H144" i="1"/>
  <c r="E144" i="1"/>
  <c r="E143" i="1"/>
  <c r="F144" i="1" s="1"/>
  <c r="T141" i="1"/>
  <c r="T140" i="1"/>
  <c r="E140" i="1"/>
  <c r="Z139" i="1"/>
  <c r="K139" i="1"/>
  <c r="E139" i="1"/>
  <c r="F140" i="1" s="1"/>
  <c r="N138" i="1"/>
  <c r="Z136" i="1"/>
  <c r="E136" i="1"/>
  <c r="F137" i="1" s="1"/>
  <c r="Q133" i="1"/>
  <c r="N133" i="1"/>
  <c r="AC132" i="1"/>
  <c r="K130" i="1"/>
  <c r="AF128" i="1"/>
  <c r="H128" i="1"/>
  <c r="AF127" i="1"/>
  <c r="E127" i="1"/>
  <c r="F128" i="1" s="1"/>
  <c r="Q125" i="1"/>
  <c r="H125" i="1"/>
  <c r="Z122" i="1"/>
  <c r="N122" i="1"/>
  <c r="K122" i="1"/>
  <c r="E122" i="1"/>
  <c r="F123" i="1" s="1"/>
  <c r="AC120" i="1"/>
  <c r="W117" i="1"/>
  <c r="Q117" i="1"/>
  <c r="H117" i="1"/>
  <c r="Z116" i="1"/>
  <c r="W116" i="1"/>
  <c r="T116" i="1"/>
  <c r="K116" i="1"/>
  <c r="Q115" i="1"/>
  <c r="T112" i="1"/>
  <c r="K112" i="1"/>
  <c r="E111" i="1"/>
  <c r="W109" i="1"/>
  <c r="E108" i="1"/>
  <c r="F109" i="1" s="1"/>
  <c r="Z105" i="1"/>
  <c r="K103" i="1"/>
  <c r="H103" i="1"/>
  <c r="E103" i="1"/>
  <c r="W101" i="1"/>
  <c r="T101" i="1"/>
  <c r="Q101" i="1"/>
  <c r="Z100" i="1"/>
  <c r="AC99" i="1"/>
  <c r="T99" i="1"/>
  <c r="N99" i="1"/>
  <c r="H99" i="1"/>
  <c r="H98" i="1"/>
  <c r="Z97" i="1"/>
  <c r="H93" i="1"/>
  <c r="Q91" i="1"/>
  <c r="H91" i="1"/>
  <c r="Z90" i="1"/>
  <c r="K90" i="1"/>
  <c r="AF88" i="1"/>
  <c r="W88" i="1"/>
  <c r="N88" i="1"/>
  <c r="K88" i="1"/>
  <c r="E88" i="1"/>
  <c r="W87" i="1"/>
  <c r="Q86" i="1"/>
  <c r="Z85" i="1"/>
  <c r="W85" i="1"/>
  <c r="T85" i="1"/>
  <c r="AC84" i="1"/>
  <c r="Z84" i="1"/>
  <c r="H82" i="1"/>
  <c r="W81" i="1"/>
  <c r="AC80" i="1"/>
  <c r="W80" i="1"/>
  <c r="H80" i="1"/>
  <c r="E80" i="1"/>
  <c r="F81" i="1" s="1"/>
  <c r="E79" i="1"/>
  <c r="F80" i="1" s="1"/>
  <c r="AF78" i="1"/>
  <c r="AC76" i="1"/>
  <c r="Z76" i="1"/>
  <c r="W76" i="1"/>
  <c r="H76" i="1"/>
  <c r="E76" i="1"/>
  <c r="K75" i="1"/>
  <c r="Z74" i="1"/>
  <c r="K74" i="1"/>
  <c r="H74" i="1"/>
  <c r="E74" i="1"/>
  <c r="T72" i="1"/>
  <c r="H72" i="1"/>
  <c r="E72" i="1"/>
  <c r="F73" i="1" s="1"/>
  <c r="Q71" i="1"/>
  <c r="H71" i="1"/>
  <c r="E71" i="1"/>
  <c r="F72" i="1" s="1"/>
  <c r="AF70" i="1"/>
  <c r="K70" i="1"/>
  <c r="H70" i="1"/>
  <c r="Z69" i="1"/>
  <c r="Q69" i="1"/>
  <c r="AC68" i="1"/>
  <c r="Z68" i="1"/>
  <c r="E67" i="1"/>
  <c r="Q66" i="1"/>
  <c r="Z65" i="1"/>
  <c r="Z64" i="1"/>
  <c r="H64" i="1"/>
  <c r="E64" i="1"/>
  <c r="F65" i="1" s="1"/>
  <c r="Z63" i="1"/>
  <c r="H63" i="1"/>
  <c r="E63" i="1"/>
  <c r="F64" i="1" s="1"/>
  <c r="Z61" i="1"/>
  <c r="AF60" i="1"/>
  <c r="W60" i="1"/>
  <c r="T60" i="1"/>
  <c r="N60" i="1"/>
  <c r="AC56" i="1"/>
  <c r="W56" i="1"/>
  <c r="T56" i="1"/>
  <c r="K56" i="1"/>
  <c r="AF51" i="1"/>
  <c r="AC51" i="1"/>
  <c r="Q51" i="1"/>
  <c r="N51" i="1"/>
  <c r="E51" i="1"/>
  <c r="F52" i="1" s="1"/>
  <c r="H50" i="1"/>
  <c r="K49" i="1"/>
  <c r="H49" i="1"/>
  <c r="W46" i="1"/>
  <c r="T46" i="1"/>
  <c r="N46" i="1"/>
  <c r="H46" i="1"/>
  <c r="E46" i="1"/>
  <c r="Z44" i="1"/>
  <c r="W44" i="1"/>
  <c r="K44" i="1"/>
  <c r="E44" i="1"/>
  <c r="F45" i="1" s="1"/>
  <c r="W41" i="1"/>
  <c r="Z40" i="1"/>
  <c r="H40" i="1"/>
  <c r="AC39" i="1"/>
  <c r="K39" i="1"/>
  <c r="Z38" i="1"/>
  <c r="Q38" i="1"/>
  <c r="H38" i="1"/>
  <c r="Q37" i="1"/>
  <c r="Z36" i="1"/>
  <c r="N36" i="1"/>
  <c r="H36" i="1"/>
  <c r="N35" i="1"/>
  <c r="AF34" i="1"/>
  <c r="W34" i="1"/>
  <c r="H34" i="1"/>
  <c r="E34" i="1"/>
  <c r="W33" i="1"/>
  <c r="AF32" i="1"/>
  <c r="Z32" i="1"/>
  <c r="H32" i="1"/>
  <c r="T31" i="1"/>
  <c r="K30" i="1"/>
  <c r="AF29" i="1"/>
  <c r="T29" i="1"/>
  <c r="H29" i="1"/>
  <c r="AF28" i="1"/>
  <c r="Z28" i="1"/>
  <c r="W28" i="1"/>
  <c r="T28" i="1"/>
  <c r="H28" i="1"/>
  <c r="E28" i="1"/>
  <c r="K27" i="1"/>
  <c r="N26" i="1"/>
  <c r="AF24" i="1"/>
  <c r="AC24" i="1"/>
  <c r="T24" i="1"/>
  <c r="H24" i="1"/>
  <c r="E24" i="1"/>
  <c r="F25" i="1" s="1"/>
  <c r="H23" i="1"/>
  <c r="H22" i="1"/>
  <c r="Q21" i="1"/>
  <c r="Z20" i="1"/>
  <c r="W20" i="1"/>
  <c r="N19" i="1"/>
  <c r="N18" i="1"/>
  <c r="AF16" i="1"/>
  <c r="AC16" i="1"/>
  <c r="Z16" i="1"/>
  <c r="T16" i="1"/>
  <c r="K16" i="1"/>
  <c r="AC13" i="1"/>
  <c r="Z13" i="1"/>
  <c r="T13" i="1"/>
  <c r="Q13" i="1"/>
  <c r="H13" i="1"/>
  <c r="E13" i="1"/>
  <c r="AC11" i="1"/>
  <c r="H11" i="1"/>
  <c r="E11" i="1"/>
  <c r="Z9" i="1"/>
  <c r="W9" i="1"/>
  <c r="K9" i="1"/>
  <c r="H9" i="1"/>
  <c r="AC7" i="1"/>
  <c r="N7" i="1"/>
  <c r="Z6" i="1"/>
  <c r="K5" i="1"/>
  <c r="H5" i="1"/>
  <c r="T4" i="1"/>
  <c r="L2" i="1"/>
  <c r="I2" i="1"/>
  <c r="L32" i="15" l="1"/>
  <c r="L40" i="15"/>
  <c r="L48" i="15"/>
  <c r="L56" i="15"/>
  <c r="L60" i="15"/>
  <c r="L64" i="15"/>
  <c r="L68" i="15"/>
  <c r="L72" i="15"/>
  <c r="L76" i="15"/>
  <c r="L84" i="15"/>
  <c r="L88" i="15"/>
  <c r="L91" i="15"/>
  <c r="L95" i="15"/>
  <c r="L96" i="15"/>
  <c r="L99" i="15"/>
  <c r="L104" i="15"/>
  <c r="L151" i="15"/>
  <c r="L200" i="15"/>
  <c r="L212" i="15"/>
  <c r="L220" i="15"/>
  <c r="L80" i="15"/>
  <c r="L124" i="15"/>
  <c r="L152" i="15"/>
  <c r="L156" i="15"/>
  <c r="L164" i="15"/>
  <c r="L172" i="15"/>
  <c r="L180" i="15"/>
  <c r="L184" i="15"/>
  <c r="L188" i="15"/>
  <c r="L192" i="15"/>
  <c r="L252" i="15"/>
  <c r="L268" i="15"/>
  <c r="L5" i="15"/>
  <c r="L9" i="15"/>
  <c r="L108" i="15"/>
  <c r="L112" i="15"/>
  <c r="L113" i="15"/>
  <c r="L120" i="15"/>
  <c r="L121" i="15"/>
  <c r="L125" i="15"/>
  <c r="L128" i="15"/>
  <c r="L133" i="15"/>
  <c r="L136" i="15"/>
  <c r="L144" i="15"/>
  <c r="L153" i="15"/>
  <c r="L157" i="15"/>
  <c r="L208" i="15"/>
  <c r="L216" i="15"/>
  <c r="L224" i="15"/>
  <c r="L232" i="15"/>
  <c r="L240" i="15"/>
  <c r="L248" i="15"/>
  <c r="L256" i="15"/>
  <c r="L261" i="15"/>
  <c r="L264" i="15"/>
  <c r="L272" i="15"/>
  <c r="L277" i="15"/>
  <c r="L29" i="15"/>
  <c r="L45" i="15"/>
  <c r="L53" i="15"/>
  <c r="L61" i="15"/>
  <c r="L69" i="15"/>
  <c r="L77" i="15"/>
  <c r="L85" i="15"/>
  <c r="L197" i="15"/>
  <c r="L229" i="15"/>
  <c r="L17" i="15"/>
  <c r="L21" i="15"/>
  <c r="L25" i="15"/>
  <c r="L37" i="15"/>
  <c r="L41" i="15"/>
  <c r="L86" i="15"/>
  <c r="L89" i="15"/>
  <c r="L102" i="15"/>
  <c r="L118" i="15"/>
  <c r="L126" i="15"/>
  <c r="L134" i="15"/>
  <c r="L142" i="15"/>
  <c r="L149" i="15"/>
  <c r="L154" i="15"/>
  <c r="L158" i="15"/>
  <c r="L161" i="15"/>
  <c r="L169" i="15"/>
  <c r="L170" i="15"/>
  <c r="L174" i="15"/>
  <c r="L177" i="15"/>
  <c r="L185" i="15"/>
  <c r="L186" i="15"/>
  <c r="L190" i="15"/>
  <c r="L193" i="15"/>
  <c r="L198" i="15"/>
  <c r="L201" i="15"/>
  <c r="L206" i="15"/>
  <c r="L209" i="15"/>
  <c r="L214" i="15"/>
  <c r="L217" i="15"/>
  <c r="L222" i="15"/>
  <c r="L225" i="15"/>
  <c r="L233" i="15"/>
  <c r="L238" i="15"/>
  <c r="L241" i="15"/>
  <c r="L246" i="15"/>
  <c r="L249" i="15"/>
  <c r="L254" i="15"/>
  <c r="L257" i="15"/>
  <c r="L265" i="15"/>
  <c r="L270" i="15"/>
  <c r="L273" i="15"/>
  <c r="L278" i="15"/>
  <c r="L6" i="15"/>
  <c r="L18" i="15"/>
  <c r="L146" i="15"/>
  <c r="L194" i="15"/>
  <c r="L7" i="15"/>
  <c r="L11" i="15"/>
  <c r="L14" i="15"/>
  <c r="L26" i="15"/>
  <c r="L31" i="15"/>
  <c r="L34" i="15"/>
  <c r="L42" i="15"/>
  <c r="L46" i="15"/>
  <c r="L50" i="15"/>
  <c r="L51" i="15"/>
  <c r="L54" i="15"/>
  <c r="L55" i="15"/>
  <c r="L58" i="15"/>
  <c r="L62" i="15"/>
  <c r="L66" i="15"/>
  <c r="L67" i="15"/>
  <c r="L70" i="15"/>
  <c r="L74" i="15"/>
  <c r="L82" i="15"/>
  <c r="L83" i="15"/>
  <c r="L87" i="15"/>
  <c r="L90" i="15"/>
  <c r="L106" i="15"/>
  <c r="L111" i="15"/>
  <c r="L119" i="15"/>
  <c r="L127" i="15"/>
  <c r="L135" i="15"/>
  <c r="L143" i="15"/>
  <c r="L159" i="15"/>
  <c r="L167" i="15"/>
  <c r="L179" i="15"/>
  <c r="L183" i="15"/>
  <c r="L191" i="15"/>
  <c r="L195" i="15"/>
  <c r="L199" i="15"/>
  <c r="L202" i="15"/>
  <c r="L207" i="15"/>
  <c r="L211" i="15"/>
  <c r="L215" i="15"/>
  <c r="L219" i="15"/>
  <c r="L223" i="15"/>
  <c r="L226" i="15"/>
  <c r="L234" i="15"/>
  <c r="L239" i="15"/>
  <c r="L243" i="15"/>
  <c r="L247" i="15"/>
  <c r="L251" i="15"/>
  <c r="L255" i="15"/>
  <c r="L258" i="15"/>
  <c r="L275" i="15"/>
  <c r="L107" i="15"/>
  <c r="L115" i="15"/>
  <c r="L123" i="15"/>
  <c r="L131" i="15"/>
  <c r="L139" i="15"/>
  <c r="L147" i="15"/>
  <c r="L155" i="15"/>
  <c r="B153" i="39"/>
  <c r="B435" i="39"/>
  <c r="B449" i="39"/>
  <c r="B507" i="39"/>
  <c r="B7" i="39"/>
  <c r="B166" i="39"/>
  <c r="B215" i="39"/>
  <c r="B250" i="39"/>
  <c r="B314" i="39"/>
  <c r="B322" i="39"/>
  <c r="B416" i="39"/>
  <c r="B483" i="39"/>
  <c r="B490" i="39"/>
  <c r="B63" i="39"/>
  <c r="B155" i="39"/>
  <c r="B201" i="39"/>
  <c r="B451" i="39"/>
  <c r="B506" i="39"/>
  <c r="B139" i="39"/>
  <c r="B198" i="39"/>
  <c r="B245" i="39"/>
  <c r="B300" i="39"/>
  <c r="B362" i="39"/>
  <c r="B426" i="39"/>
  <c r="B162" i="39"/>
  <c r="B505" i="39"/>
  <c r="B217" i="39"/>
  <c r="B251" i="39"/>
  <c r="B292" i="39"/>
  <c r="B425" i="39"/>
  <c r="B492" i="39"/>
  <c r="B488" i="39"/>
  <c r="B499" i="39"/>
  <c r="B189" i="39"/>
  <c r="B270" i="39"/>
  <c r="B388" i="39"/>
  <c r="B410" i="39"/>
  <c r="B95" i="39"/>
  <c r="B218" i="39"/>
  <c r="B241" i="39"/>
  <c r="B290" i="39"/>
  <c r="B433" i="39"/>
  <c r="B440" i="39"/>
  <c r="B465" i="39"/>
  <c r="Q488" i="4"/>
  <c r="D486" i="39" s="1"/>
  <c r="S492" i="4"/>
  <c r="F490" i="39" s="1"/>
  <c r="Q19" i="4"/>
  <c r="D17" i="39" s="1"/>
  <c r="D29" i="8"/>
  <c r="S57" i="4"/>
  <c r="F55" i="39" s="1"/>
  <c r="Q59" i="4"/>
  <c r="D57" i="39" s="1"/>
  <c r="E61" i="8"/>
  <c r="R90" i="4"/>
  <c r="E88" i="39" s="1"/>
  <c r="P94" i="4"/>
  <c r="C92" i="39" s="1"/>
  <c r="P108" i="4"/>
  <c r="C106" i="39" s="1"/>
  <c r="S109" i="4"/>
  <c r="F107" i="39" s="1"/>
  <c r="Q111" i="4"/>
  <c r="D109" i="39" s="1"/>
  <c r="Q117" i="4"/>
  <c r="D115" i="39" s="1"/>
  <c r="S123" i="4"/>
  <c r="F121" i="39" s="1"/>
  <c r="Q126" i="4"/>
  <c r="D124" i="39" s="1"/>
  <c r="S133" i="4"/>
  <c r="F131" i="39" s="1"/>
  <c r="O135" i="4"/>
  <c r="P158" i="4"/>
  <c r="C156" i="39" s="1"/>
  <c r="S161" i="4"/>
  <c r="F159" i="39" s="1"/>
  <c r="S189" i="4"/>
  <c r="F187" i="39" s="1"/>
  <c r="F195" i="8"/>
  <c r="S208" i="4"/>
  <c r="F206" i="39" s="1"/>
  <c r="S217" i="4"/>
  <c r="F215" i="39" s="1"/>
  <c r="P234" i="4"/>
  <c r="C232" i="39" s="1"/>
  <c r="R240" i="4"/>
  <c r="E238" i="39" s="1"/>
  <c r="R256" i="4"/>
  <c r="E254" i="39" s="1"/>
  <c r="R267" i="4"/>
  <c r="E265" i="39" s="1"/>
  <c r="O286" i="4"/>
  <c r="R296" i="4"/>
  <c r="E294" i="39" s="1"/>
  <c r="E363" i="8"/>
  <c r="P371" i="4"/>
  <c r="C369" i="39" s="1"/>
  <c r="Q410" i="4"/>
  <c r="D408" i="39" s="1"/>
  <c r="C439" i="8"/>
  <c r="S440" i="4"/>
  <c r="F438" i="39" s="1"/>
  <c r="S458" i="4"/>
  <c r="F456" i="39" s="1"/>
  <c r="R470" i="4"/>
  <c r="E468" i="39" s="1"/>
  <c r="C471" i="8"/>
  <c r="S472" i="4"/>
  <c r="F470" i="39" s="1"/>
  <c r="P478" i="4"/>
  <c r="C476" i="39" s="1"/>
  <c r="B485" i="8"/>
  <c r="S511" i="4"/>
  <c r="F509" i="39" s="1"/>
  <c r="R513" i="4"/>
  <c r="E511" i="39" s="1"/>
  <c r="B171" i="39"/>
  <c r="B257" i="39"/>
  <c r="B65" i="39"/>
  <c r="O175" i="4"/>
  <c r="B269" i="39"/>
  <c r="R336" i="4"/>
  <c r="E334" i="39" s="1"/>
  <c r="B504" i="39"/>
  <c r="B23" i="39"/>
  <c r="R34" i="4"/>
  <c r="E32" i="39" s="1"/>
  <c r="B81" i="39"/>
  <c r="B31" i="39"/>
  <c r="O127" i="4"/>
  <c r="O136" i="4"/>
  <c r="P142" i="4"/>
  <c r="C140" i="39" s="1"/>
  <c r="B161" i="39"/>
  <c r="S169" i="4"/>
  <c r="F167" i="39" s="1"/>
  <c r="F204" i="8"/>
  <c r="B234" i="39"/>
  <c r="B258" i="39"/>
  <c r="Q477" i="4"/>
  <c r="D475" i="39" s="1"/>
  <c r="B73" i="39"/>
  <c r="B263" i="39"/>
  <c r="B354" i="39"/>
  <c r="R379" i="4"/>
  <c r="E377" i="39" s="1"/>
  <c r="B432" i="39"/>
  <c r="R66" i="4"/>
  <c r="E64" i="39" s="1"/>
  <c r="S62" i="4"/>
  <c r="F60" i="39" s="1"/>
  <c r="R68" i="4"/>
  <c r="E66" i="39" s="1"/>
  <c r="S79" i="4"/>
  <c r="F77" i="39" s="1"/>
  <c r="B85" i="39"/>
  <c r="R132" i="4"/>
  <c r="E130" i="39" s="1"/>
  <c r="B145" i="39"/>
  <c r="O156" i="4"/>
  <c r="S183" i="4"/>
  <c r="F181" i="39" s="1"/>
  <c r="B408" i="39"/>
  <c r="O448" i="4"/>
  <c r="B472" i="39"/>
  <c r="B474" i="39"/>
  <c r="F500" i="8"/>
  <c r="R502" i="4"/>
  <c r="E500" i="39" s="1"/>
  <c r="Q7" i="4"/>
  <c r="D5" i="39" s="1"/>
  <c r="P10" i="4"/>
  <c r="C8" i="39" s="1"/>
  <c r="S11" i="4"/>
  <c r="F9" i="39" s="1"/>
  <c r="P18" i="4"/>
  <c r="C16" i="39" s="1"/>
  <c r="S19" i="4"/>
  <c r="F17" i="39" s="1"/>
  <c r="C28" i="8"/>
  <c r="S29" i="4"/>
  <c r="F27" i="39" s="1"/>
  <c r="O35" i="4"/>
  <c r="R42" i="4"/>
  <c r="E40" i="39" s="1"/>
  <c r="P43" i="4"/>
  <c r="C41" i="39" s="1"/>
  <c r="D60" i="8"/>
  <c r="R61" i="4"/>
  <c r="E59" i="39" s="1"/>
  <c r="P64" i="4"/>
  <c r="C62" i="39" s="1"/>
  <c r="B66" i="8"/>
  <c r="C70" i="8"/>
  <c r="Q75" i="4"/>
  <c r="D73" i="39" s="1"/>
  <c r="D84" i="8"/>
  <c r="O91" i="4"/>
  <c r="R94" i="4"/>
  <c r="E92" i="39" s="1"/>
  <c r="R98" i="4"/>
  <c r="E96" i="39" s="1"/>
  <c r="C110" i="8"/>
  <c r="O122" i="4"/>
  <c r="R122" i="4"/>
  <c r="E120" i="39" s="1"/>
  <c r="P137" i="4"/>
  <c r="C135" i="39" s="1"/>
  <c r="S137" i="4"/>
  <c r="F135" i="39" s="1"/>
  <c r="Q139" i="4"/>
  <c r="D137" i="39" s="1"/>
  <c r="R160" i="4"/>
  <c r="E158" i="39" s="1"/>
  <c r="R164" i="4"/>
  <c r="E162" i="39" s="1"/>
  <c r="P170" i="4"/>
  <c r="C168" i="39" s="1"/>
  <c r="O179" i="4"/>
  <c r="R186" i="4"/>
  <c r="E184" i="39" s="1"/>
  <c r="P190" i="4"/>
  <c r="C188" i="39" s="1"/>
  <c r="R194" i="4"/>
  <c r="E192" i="39" s="1"/>
  <c r="B199" i="8"/>
  <c r="O205" i="4"/>
  <c r="S209" i="4"/>
  <c r="F207" i="39" s="1"/>
  <c r="O221" i="4"/>
  <c r="O227" i="4"/>
  <c r="O233" i="4"/>
  <c r="B247" i="8"/>
  <c r="P258" i="4"/>
  <c r="C256" i="39" s="1"/>
  <c r="S265" i="4"/>
  <c r="F263" i="39" s="1"/>
  <c r="Q272" i="4"/>
  <c r="D270" i="39" s="1"/>
  <c r="S272" i="4"/>
  <c r="F270" i="39" s="1"/>
  <c r="P283" i="4"/>
  <c r="C281" i="39" s="1"/>
  <c r="P291" i="4"/>
  <c r="C289" i="39" s="1"/>
  <c r="E310" i="8"/>
  <c r="O318" i="4"/>
  <c r="R320" i="4"/>
  <c r="E318" i="39" s="1"/>
  <c r="S322" i="4"/>
  <c r="F320" i="39" s="1"/>
  <c r="Q342" i="4"/>
  <c r="D340" i="39" s="1"/>
  <c r="S351" i="4"/>
  <c r="F349" i="39" s="1"/>
  <c r="R363" i="4"/>
  <c r="E361" i="39" s="1"/>
  <c r="R371" i="4"/>
  <c r="E369" i="39" s="1"/>
  <c r="P373" i="4"/>
  <c r="C371" i="39" s="1"/>
  <c r="O388" i="4"/>
  <c r="E400" i="8"/>
  <c r="B411" i="8"/>
  <c r="P422" i="4"/>
  <c r="C420" i="39" s="1"/>
  <c r="R423" i="4"/>
  <c r="E421" i="39" s="1"/>
  <c r="R439" i="4"/>
  <c r="E437" i="39" s="1"/>
  <c r="P441" i="4"/>
  <c r="C439" i="39" s="1"/>
  <c r="F449" i="8"/>
  <c r="P451" i="4"/>
  <c r="C449" i="39" s="1"/>
  <c r="S463" i="4"/>
  <c r="F461" i="39" s="1"/>
  <c r="R471" i="4"/>
  <c r="E469" i="39" s="1"/>
  <c r="C476" i="8"/>
  <c r="R477" i="4"/>
  <c r="E475" i="39" s="1"/>
  <c r="C479" i="8"/>
  <c r="P483" i="4"/>
  <c r="C481" i="39" s="1"/>
  <c r="D485" i="8"/>
  <c r="Q490" i="4"/>
  <c r="D488" i="39" s="1"/>
  <c r="R493" i="4"/>
  <c r="E491" i="39" s="1"/>
  <c r="S500" i="4"/>
  <c r="F498" i="39" s="1"/>
  <c r="S513" i="4"/>
  <c r="F511" i="39" s="1"/>
  <c r="B378" i="39"/>
  <c r="R11" i="4"/>
  <c r="E9" i="39" s="1"/>
  <c r="C12" i="8"/>
  <c r="Q15" i="4"/>
  <c r="D13" i="39" s="1"/>
  <c r="D34" i="8"/>
  <c r="S35" i="4"/>
  <c r="F33" i="39" s="1"/>
  <c r="R58" i="4"/>
  <c r="E56" i="39" s="1"/>
  <c r="Q81" i="4"/>
  <c r="D79" i="39" s="1"/>
  <c r="Q83" i="4"/>
  <c r="D81" i="39" s="1"/>
  <c r="Q93" i="4"/>
  <c r="D91" i="39" s="1"/>
  <c r="O99" i="4"/>
  <c r="O109" i="4"/>
  <c r="R110" i="4"/>
  <c r="E108" i="39" s="1"/>
  <c r="P112" i="4"/>
  <c r="C110" i="39" s="1"/>
  <c r="O115" i="4"/>
  <c r="Q121" i="4"/>
  <c r="D119" i="39" s="1"/>
  <c r="O123" i="4"/>
  <c r="R128" i="4"/>
  <c r="E126" i="39" s="1"/>
  <c r="P138" i="4"/>
  <c r="C136" i="39" s="1"/>
  <c r="S173" i="4"/>
  <c r="F171" i="39" s="1"/>
  <c r="P182" i="4"/>
  <c r="C180" i="39" s="1"/>
  <c r="O189" i="4"/>
  <c r="O195" i="4"/>
  <c r="S197" i="4"/>
  <c r="F195" i="39" s="1"/>
  <c r="Q203" i="4"/>
  <c r="D201" i="39" s="1"/>
  <c r="O208" i="4"/>
  <c r="R208" i="4"/>
  <c r="E206" i="39" s="1"/>
  <c r="S221" i="4"/>
  <c r="F219" i="39" s="1"/>
  <c r="S225" i="4"/>
  <c r="F223" i="39" s="1"/>
  <c r="P238" i="4"/>
  <c r="C236" i="39" s="1"/>
  <c r="R244" i="4"/>
  <c r="E242" i="39" s="1"/>
  <c r="P250" i="4"/>
  <c r="C248" i="39" s="1"/>
  <c r="R264" i="4"/>
  <c r="E262" i="39" s="1"/>
  <c r="Q267" i="4"/>
  <c r="D265" i="39" s="1"/>
  <c r="R275" i="4"/>
  <c r="E273" i="39" s="1"/>
  <c r="Q294" i="4"/>
  <c r="D292" i="39" s="1"/>
  <c r="E304" i="8"/>
  <c r="R334" i="4"/>
  <c r="E332" i="39" s="1"/>
  <c r="O358" i="4"/>
  <c r="R359" i="4"/>
  <c r="E357" i="39" s="1"/>
  <c r="C361" i="8"/>
  <c r="O372" i="4"/>
  <c r="P379" i="4"/>
  <c r="C377" i="39" s="1"/>
  <c r="R399" i="4"/>
  <c r="E397" i="39" s="1"/>
  <c r="O404" i="4"/>
  <c r="R406" i="4"/>
  <c r="E404" i="39" s="1"/>
  <c r="E408" i="8"/>
  <c r="E422" i="8"/>
  <c r="C444" i="8"/>
  <c r="C447" i="8"/>
  <c r="S452" i="4"/>
  <c r="F450" i="39" s="1"/>
  <c r="O458" i="4"/>
  <c r="R461" i="4"/>
  <c r="E459" i="39" s="1"/>
  <c r="Q470" i="4"/>
  <c r="D468" i="39" s="1"/>
  <c r="P484" i="4"/>
  <c r="C482" i="39" s="1"/>
  <c r="D495" i="8"/>
  <c r="B165" i="39"/>
  <c r="B298" i="39"/>
  <c r="B47" i="39"/>
  <c r="B105" i="39"/>
  <c r="B142" i="39"/>
  <c r="B276" i="39"/>
  <c r="B72" i="39"/>
  <c r="B181" i="39"/>
  <c r="B306" i="39"/>
  <c r="Q324" i="4"/>
  <c r="D322" i="39" s="1"/>
  <c r="R12" i="4"/>
  <c r="E10" i="39" s="1"/>
  <c r="P14" i="4"/>
  <c r="C12" i="39" s="1"/>
  <c r="Q17" i="4"/>
  <c r="D15" i="39" s="1"/>
  <c r="Q23" i="4"/>
  <c r="D21" i="39" s="1"/>
  <c r="O29" i="4"/>
  <c r="B32" i="8"/>
  <c r="E45" i="8"/>
  <c r="F54" i="8"/>
  <c r="R60" i="4"/>
  <c r="E58" i="39" s="1"/>
  <c r="Q65" i="4"/>
  <c r="D63" i="39" s="1"/>
  <c r="P80" i="4"/>
  <c r="C78" i="39" s="1"/>
  <c r="Q87" i="4"/>
  <c r="D85" i="39" s="1"/>
  <c r="S91" i="4"/>
  <c r="F89" i="39" s="1"/>
  <c r="E104" i="8"/>
  <c r="Q109" i="4"/>
  <c r="D107" i="39" s="1"/>
  <c r="Q116" i="4"/>
  <c r="D114" i="39" s="1"/>
  <c r="P120" i="4"/>
  <c r="C118" i="39" s="1"/>
  <c r="F121" i="8"/>
  <c r="Q123" i="4"/>
  <c r="D121" i="39" s="1"/>
  <c r="R126" i="4"/>
  <c r="E124" i="39" s="1"/>
  <c r="R130" i="4"/>
  <c r="E128" i="39" s="1"/>
  <c r="B151" i="8"/>
  <c r="P178" i="4"/>
  <c r="C176" i="39" s="1"/>
  <c r="S185" i="4"/>
  <c r="F183" i="39" s="1"/>
  <c r="O187" i="4"/>
  <c r="S199" i="4"/>
  <c r="F197" i="39" s="1"/>
  <c r="C213" i="8"/>
  <c r="F227" i="8"/>
  <c r="O244" i="4"/>
  <c r="O276" i="4"/>
  <c r="R335" i="4"/>
  <c r="E333" i="39" s="1"/>
  <c r="B338" i="39"/>
  <c r="Q358" i="4"/>
  <c r="D356" i="39" s="1"/>
  <c r="P363" i="4"/>
  <c r="C361" i="39" s="1"/>
  <c r="O366" i="4"/>
  <c r="P389" i="4"/>
  <c r="C387" i="39" s="1"/>
  <c r="O406" i="4"/>
  <c r="O421" i="4"/>
  <c r="Q437" i="4"/>
  <c r="D435" i="39" s="1"/>
  <c r="O460" i="4"/>
  <c r="S470" i="4"/>
  <c r="F468" i="39" s="1"/>
  <c r="Q479" i="4"/>
  <c r="D477" i="39" s="1"/>
  <c r="O483" i="4"/>
  <c r="S506" i="4"/>
  <c r="F504" i="39" s="1"/>
  <c r="B117" i="39"/>
  <c r="B129" i="39"/>
  <c r="B210" i="39"/>
  <c r="B64" i="39"/>
  <c r="P132" i="4"/>
  <c r="C130" i="39" s="1"/>
  <c r="B186" i="39"/>
  <c r="B194" i="39"/>
  <c r="O204" i="4"/>
  <c r="B266" i="39"/>
  <c r="B324" i="39"/>
  <c r="B409" i="39"/>
  <c r="P415" i="4"/>
  <c r="C413" i="39" s="1"/>
  <c r="B430" i="39"/>
  <c r="P502" i="4"/>
  <c r="C500" i="39" s="1"/>
  <c r="G5" i="10"/>
  <c r="G9" i="10"/>
  <c r="G27" i="10"/>
  <c r="G43" i="10"/>
  <c r="G59" i="10"/>
  <c r="G67" i="10"/>
  <c r="G75" i="10"/>
  <c r="G83" i="10"/>
  <c r="G91" i="10"/>
  <c r="G20" i="10"/>
  <c r="G28" i="10"/>
  <c r="G36" i="10"/>
  <c r="G44" i="10"/>
  <c r="G52" i="10"/>
  <c r="G60" i="10"/>
  <c r="G68" i="10"/>
  <c r="G76" i="10"/>
  <c r="G84" i="10"/>
  <c r="G92" i="10"/>
  <c r="Q35" i="8"/>
  <c r="Q179" i="8"/>
  <c r="Q182" i="8"/>
  <c r="Q190" i="8"/>
  <c r="Q198" i="8"/>
  <c r="Q206" i="8"/>
  <c r="Q214" i="8"/>
  <c r="Q222" i="8"/>
  <c r="Q230" i="8"/>
  <c r="Q235" i="8"/>
  <c r="Q355" i="8"/>
  <c r="Q411" i="8"/>
  <c r="Q419" i="8"/>
  <c r="Q459" i="8"/>
  <c r="G17" i="10"/>
  <c r="Q40" i="8"/>
  <c r="Q48" i="8"/>
  <c r="Q56" i="8"/>
  <c r="Q64" i="8"/>
  <c r="Q72" i="8"/>
  <c r="Q80" i="8"/>
  <c r="Q88" i="8"/>
  <c r="Q96" i="8"/>
  <c r="Q104" i="8"/>
  <c r="Q112" i="8"/>
  <c r="Q120" i="8"/>
  <c r="Q128" i="8"/>
  <c r="Q136" i="8"/>
  <c r="Q144" i="8"/>
  <c r="Q155" i="8"/>
  <c r="Q158" i="8"/>
  <c r="Q161" i="8"/>
  <c r="Q232" i="8"/>
  <c r="Q240" i="8"/>
  <c r="Q248" i="8"/>
  <c r="Q310" i="8"/>
  <c r="Q318" i="8"/>
  <c r="Q326" i="8"/>
  <c r="Q329" i="8"/>
  <c r="Q360" i="8"/>
  <c r="Q363" i="8"/>
  <c r="Q384" i="8"/>
  <c r="Q400" i="8"/>
  <c r="Q416" i="8"/>
  <c r="Q440" i="8"/>
  <c r="Q448" i="8"/>
  <c r="Q456" i="8"/>
  <c r="Q37" i="8"/>
  <c r="Q45" i="8"/>
  <c r="Q53" i="8"/>
  <c r="Q61" i="8"/>
  <c r="Q69" i="8"/>
  <c r="Q77" i="8"/>
  <c r="Q85" i="8"/>
  <c r="Q93" i="8"/>
  <c r="Q101" i="8"/>
  <c r="Q109" i="8"/>
  <c r="Q117" i="8"/>
  <c r="Q125" i="8"/>
  <c r="Q133" i="8"/>
  <c r="Q141" i="8"/>
  <c r="Q149" i="8"/>
  <c r="Q229" i="8"/>
  <c r="Q237" i="8"/>
  <c r="Q349" i="8"/>
  <c r="Q357" i="8"/>
  <c r="Q373" i="8"/>
  <c r="Q405" i="8"/>
  <c r="G35" i="10"/>
  <c r="G51" i="10"/>
  <c r="G99" i="10"/>
  <c r="Q34" i="8"/>
  <c r="Q42" i="8"/>
  <c r="Q50" i="8"/>
  <c r="Q58" i="8"/>
  <c r="Q66" i="8"/>
  <c r="Q74" i="8"/>
  <c r="Q82" i="8"/>
  <c r="Q90" i="8"/>
  <c r="Q98" i="8"/>
  <c r="Q106" i="8"/>
  <c r="Q114" i="8"/>
  <c r="Q122" i="8"/>
  <c r="Q130" i="8"/>
  <c r="Q138" i="8"/>
  <c r="Q146" i="8"/>
  <c r="Q163" i="8"/>
  <c r="Q166" i="8"/>
  <c r="Q169" i="8"/>
  <c r="Q175" i="8"/>
  <c r="Q178" i="8"/>
  <c r="Q181" i="8"/>
  <c r="Q250" i="8"/>
  <c r="Q258" i="8"/>
  <c r="Q330" i="8"/>
  <c r="Q338" i="8"/>
  <c r="Q346" i="8"/>
  <c r="Q354" i="8"/>
  <c r="Q362" i="8"/>
  <c r="Q378" i="8"/>
  <c r="Q386" i="8"/>
  <c r="Q410" i="8"/>
  <c r="Q418" i="8"/>
  <c r="Q426" i="8"/>
  <c r="Q434" i="8"/>
  <c r="Q442" i="8"/>
  <c r="Q450" i="8"/>
  <c r="Q458" i="8"/>
  <c r="Q498" i="8"/>
  <c r="Q39" i="8"/>
  <c r="Q47" i="8"/>
  <c r="Q55" i="8"/>
  <c r="Q63" i="8"/>
  <c r="Q71" i="8"/>
  <c r="Q79" i="8"/>
  <c r="Q87" i="8"/>
  <c r="Q95" i="8"/>
  <c r="Q103" i="8"/>
  <c r="Q111" i="8"/>
  <c r="Q119" i="8"/>
  <c r="Q127" i="8"/>
  <c r="Q135" i="8"/>
  <c r="Q143" i="8"/>
  <c r="Q151" i="8"/>
  <c r="Q154" i="8"/>
  <c r="Q157" i="8"/>
  <c r="Q186" i="8"/>
  <c r="Q194" i="8"/>
  <c r="Q202" i="8"/>
  <c r="Q210" i="8"/>
  <c r="Q218" i="8"/>
  <c r="Q223" i="8"/>
  <c r="Q226" i="8"/>
  <c r="Q231" i="8"/>
  <c r="Q239" i="8"/>
  <c r="Q247" i="8"/>
  <c r="Q255" i="8"/>
  <c r="Q263" i="8"/>
  <c r="Q295" i="8"/>
  <c r="Q303" i="8"/>
  <c r="Q306" i="8"/>
  <c r="Q317" i="8"/>
  <c r="Q335" i="8"/>
  <c r="Q351" i="8"/>
  <c r="Q431" i="8"/>
  <c r="Q439" i="8"/>
  <c r="Q447" i="8"/>
  <c r="Q455" i="8"/>
  <c r="Q463" i="8"/>
  <c r="Q503" i="8"/>
  <c r="Q511" i="8"/>
  <c r="Q36" i="8"/>
  <c r="Q44" i="8"/>
  <c r="Q52" i="8"/>
  <c r="Q60" i="8"/>
  <c r="Q68" i="8"/>
  <c r="Q76" i="8"/>
  <c r="Q84" i="8"/>
  <c r="Q92" i="8"/>
  <c r="Q100" i="8"/>
  <c r="Q108" i="8"/>
  <c r="Q116" i="8"/>
  <c r="Q124" i="8"/>
  <c r="Q132" i="8"/>
  <c r="Q140" i="8"/>
  <c r="Q148" i="8"/>
  <c r="Q177" i="8"/>
  <c r="Q333" i="8"/>
  <c r="Q364" i="8"/>
  <c r="Q380" i="8"/>
  <c r="Q388" i="8"/>
  <c r="Q396" i="8"/>
  <c r="Q404" i="8"/>
  <c r="Q420" i="8"/>
  <c r="Q452" i="8"/>
  <c r="Q460" i="8"/>
  <c r="Q500" i="8"/>
  <c r="Q508" i="8"/>
  <c r="Q41" i="8"/>
  <c r="Q49" i="8"/>
  <c r="Q57" i="8"/>
  <c r="Q65" i="8"/>
  <c r="Q73" i="8"/>
  <c r="Q81" i="8"/>
  <c r="Q89" i="8"/>
  <c r="Q97" i="8"/>
  <c r="Q105" i="8"/>
  <c r="Q113" i="8"/>
  <c r="Q121" i="8"/>
  <c r="Q129" i="8"/>
  <c r="Q137" i="8"/>
  <c r="Q145" i="8"/>
  <c r="Q159" i="8"/>
  <c r="Q162" i="8"/>
  <c r="Q165" i="8"/>
  <c r="Q171" i="8"/>
  <c r="Q174" i="8"/>
  <c r="Q249" i="8"/>
  <c r="Q311" i="8"/>
  <c r="Q327" i="8"/>
  <c r="Q337" i="8"/>
  <c r="Q340" i="8"/>
  <c r="Q369" i="8"/>
  <c r="Q377" i="8"/>
  <c r="Q385" i="8"/>
  <c r="Q393" i="8"/>
  <c r="Q401" i="8"/>
  <c r="Q409" i="8"/>
  <c r="Q417" i="8"/>
  <c r="Q425" i="8"/>
  <c r="Q433" i="8"/>
  <c r="Q441" i="8"/>
  <c r="Q457" i="8"/>
  <c r="L8" i="7"/>
  <c r="Q183" i="8"/>
  <c r="Q191" i="8"/>
  <c r="Q199" i="8"/>
  <c r="Q207" i="8"/>
  <c r="Q215" i="8"/>
  <c r="Q325" i="8"/>
  <c r="Q336" i="8"/>
  <c r="Q353" i="8"/>
  <c r="Q398" i="8"/>
  <c r="Q423" i="8"/>
  <c r="Q236" i="8"/>
  <c r="Q252" i="8"/>
  <c r="Q314" i="8"/>
  <c r="Q322" i="8"/>
  <c r="Q347" i="8"/>
  <c r="Q356" i="8"/>
  <c r="Q359" i="8"/>
  <c r="Q371" i="8"/>
  <c r="Q376" i="8"/>
  <c r="Q383" i="8"/>
  <c r="Q402" i="8"/>
  <c r="Q408" i="8"/>
  <c r="Q415" i="8"/>
  <c r="Q428" i="8"/>
  <c r="Q436" i="8"/>
  <c r="Q444" i="8"/>
  <c r="Q464" i="8"/>
  <c r="Q185" i="8"/>
  <c r="Q193" i="8"/>
  <c r="Q201" i="8"/>
  <c r="Q209" i="8"/>
  <c r="Q217" i="8"/>
  <c r="Q225" i="8"/>
  <c r="Q233" i="8"/>
  <c r="Q241" i="8"/>
  <c r="Q257" i="8"/>
  <c r="Q319" i="8"/>
  <c r="Q344" i="8"/>
  <c r="Q406" i="8"/>
  <c r="Q449" i="8"/>
  <c r="Q188" i="8"/>
  <c r="Q196" i="8"/>
  <c r="Q204" i="8"/>
  <c r="Q212" i="8"/>
  <c r="Q220" i="8"/>
  <c r="Q228" i="8"/>
  <c r="Q238" i="8"/>
  <c r="Q246" i="8"/>
  <c r="Q254" i="8"/>
  <c r="Q262" i="8"/>
  <c r="Q302" i="8"/>
  <c r="Q308" i="8"/>
  <c r="Q316" i="8"/>
  <c r="Q324" i="8"/>
  <c r="Q332" i="8"/>
  <c r="Q365" i="8"/>
  <c r="Q391" i="8"/>
  <c r="Q438" i="8"/>
  <c r="Q446" i="8"/>
  <c r="Q506" i="8"/>
  <c r="Q243" i="8"/>
  <c r="Q251" i="8"/>
  <c r="Q259" i="8"/>
  <c r="Q299" i="8"/>
  <c r="Q313" i="8"/>
  <c r="Q321" i="8"/>
  <c r="Q343" i="8"/>
  <c r="Q352" i="8"/>
  <c r="Q361" i="8"/>
  <c r="Q372" i="8"/>
  <c r="Q382" i="8"/>
  <c r="Q413" i="8"/>
  <c r="Q414" i="8"/>
  <c r="Q427" i="8"/>
  <c r="Q435" i="8"/>
  <c r="Q443" i="8"/>
  <c r="Q451" i="8"/>
  <c r="Q399" i="8"/>
  <c r="Q424" i="8"/>
  <c r="Q432" i="8"/>
  <c r="Q189" i="8"/>
  <c r="Q197" i="8"/>
  <c r="Q205" i="8"/>
  <c r="Q213" i="8"/>
  <c r="Q221" i="8"/>
  <c r="Q245" i="8"/>
  <c r="Q253" i="8"/>
  <c r="Q261" i="8"/>
  <c r="Q315" i="8"/>
  <c r="Q323" i="8"/>
  <c r="Q366" i="8"/>
  <c r="Q390" i="8"/>
  <c r="Q421" i="8"/>
  <c r="Q429" i="8"/>
  <c r="Q437" i="8"/>
  <c r="Q445" i="8"/>
  <c r="Q184" i="8"/>
  <c r="Q192" i="8"/>
  <c r="Q200" i="8"/>
  <c r="Q208" i="8"/>
  <c r="Q216" i="8"/>
  <c r="Q224" i="8"/>
  <c r="Q234" i="8"/>
  <c r="Q242" i="8"/>
  <c r="Q298" i="8"/>
  <c r="Q312" i="8"/>
  <c r="Q320" i="8"/>
  <c r="Q328" i="8"/>
  <c r="Q348" i="8"/>
  <c r="Q367" i="8"/>
  <c r="Q375" i="8"/>
  <c r="Q394" i="8"/>
  <c r="Q407" i="8"/>
  <c r="Q494" i="8"/>
  <c r="B58" i="8"/>
  <c r="O58" i="4"/>
  <c r="R93" i="4"/>
  <c r="E91" i="39" s="1"/>
  <c r="B267" i="8"/>
  <c r="O267" i="4"/>
  <c r="D249" i="8"/>
  <c r="Q249" i="4"/>
  <c r="D247" i="39" s="1"/>
  <c r="P365" i="4"/>
  <c r="C363" i="39" s="1"/>
  <c r="S43" i="4"/>
  <c r="F41" i="39" s="1"/>
  <c r="E198" i="8"/>
  <c r="R198" i="4"/>
  <c r="E196" i="39" s="1"/>
  <c r="O228" i="4"/>
  <c r="E315" i="8"/>
  <c r="R315" i="4"/>
  <c r="E313" i="39" s="1"/>
  <c r="R344" i="4"/>
  <c r="E342" i="39" s="1"/>
  <c r="F362" i="8"/>
  <c r="S362" i="4"/>
  <c r="F360" i="39" s="1"/>
  <c r="B443" i="8"/>
  <c r="O443" i="4"/>
  <c r="P445" i="4"/>
  <c r="C443" i="39" s="1"/>
  <c r="S449" i="4"/>
  <c r="F447" i="39" s="1"/>
  <c r="E11" i="8"/>
  <c r="C20" i="8"/>
  <c r="S31" i="4"/>
  <c r="F29" i="39" s="1"/>
  <c r="Q55" i="4"/>
  <c r="D53" i="39" s="1"/>
  <c r="O59" i="4"/>
  <c r="D103" i="8"/>
  <c r="Q103" i="4"/>
  <c r="D101" i="39" s="1"/>
  <c r="E109" i="8"/>
  <c r="R109" i="4"/>
  <c r="E107" i="39" s="1"/>
  <c r="Q115" i="4"/>
  <c r="D113" i="39" s="1"/>
  <c r="S129" i="4"/>
  <c r="F127" i="39" s="1"/>
  <c r="R134" i="4"/>
  <c r="E132" i="39" s="1"/>
  <c r="S144" i="4"/>
  <c r="F142" i="39" s="1"/>
  <c r="R155" i="4"/>
  <c r="E153" i="39" s="1"/>
  <c r="S157" i="4"/>
  <c r="F155" i="39" s="1"/>
  <c r="Q171" i="4"/>
  <c r="D169" i="39" s="1"/>
  <c r="O172" i="4"/>
  <c r="E182" i="8"/>
  <c r="R182" i="4"/>
  <c r="E180" i="39" s="1"/>
  <c r="P193" i="4"/>
  <c r="C191" i="39" s="1"/>
  <c r="P209" i="4"/>
  <c r="C207" i="39" s="1"/>
  <c r="P213" i="4"/>
  <c r="C211" i="39" s="1"/>
  <c r="O237" i="4"/>
  <c r="C245" i="8"/>
  <c r="P245" i="4"/>
  <c r="C243" i="39" s="1"/>
  <c r="O248" i="4"/>
  <c r="B251" i="8"/>
  <c r="O251" i="4"/>
  <c r="P261" i="4"/>
  <c r="C259" i="39" s="1"/>
  <c r="B317" i="8"/>
  <c r="O317" i="4"/>
  <c r="E328" i="8"/>
  <c r="E331" i="8"/>
  <c r="R331" i="4"/>
  <c r="E329" i="39" s="1"/>
  <c r="E376" i="8"/>
  <c r="E392" i="8"/>
  <c r="E395" i="8"/>
  <c r="R395" i="4"/>
  <c r="E393" i="39" s="1"/>
  <c r="P425" i="4"/>
  <c r="C423" i="39" s="1"/>
  <c r="S456" i="4"/>
  <c r="F454" i="39" s="1"/>
  <c r="C462" i="8"/>
  <c r="B148" i="8"/>
  <c r="O148" i="4"/>
  <c r="E294" i="8"/>
  <c r="R294" i="4"/>
  <c r="E292" i="39" s="1"/>
  <c r="B459" i="8"/>
  <c r="O459" i="4"/>
  <c r="F484" i="8"/>
  <c r="S484" i="4"/>
  <c r="F482" i="39" s="1"/>
  <c r="P12" i="4"/>
  <c r="C10" i="39" s="1"/>
  <c r="R38" i="4"/>
  <c r="E36" i="39" s="1"/>
  <c r="S59" i="4"/>
  <c r="F57" i="39" s="1"/>
  <c r="Q61" i="4"/>
  <c r="D59" i="39" s="1"/>
  <c r="P110" i="4"/>
  <c r="C108" i="39" s="1"/>
  <c r="F118" i="8"/>
  <c r="S118" i="4"/>
  <c r="F116" i="39" s="1"/>
  <c r="S141" i="4"/>
  <c r="F139" i="39" s="1"/>
  <c r="B180" i="8"/>
  <c r="O180" i="4"/>
  <c r="F236" i="8"/>
  <c r="S237" i="4"/>
  <c r="F235" i="39" s="1"/>
  <c r="P241" i="4"/>
  <c r="C239" i="39" s="1"/>
  <c r="P242" i="4"/>
  <c r="C240" i="39" s="1"/>
  <c r="R312" i="4"/>
  <c r="E310" i="39" s="1"/>
  <c r="P357" i="4"/>
  <c r="C355" i="39" s="1"/>
  <c r="P444" i="4"/>
  <c r="C442" i="39" s="1"/>
  <c r="C481" i="8"/>
  <c r="P481" i="4"/>
  <c r="C479" i="39" s="1"/>
  <c r="C492" i="8"/>
  <c r="P492" i="4"/>
  <c r="C490" i="39" s="1"/>
  <c r="F273" i="8"/>
  <c r="S273" i="4"/>
  <c r="F271" i="39" s="1"/>
  <c r="F417" i="8"/>
  <c r="S417" i="4"/>
  <c r="F415" i="39" s="1"/>
  <c r="B132" i="8"/>
  <c r="O132" i="4"/>
  <c r="B139" i="8"/>
  <c r="O139" i="4"/>
  <c r="R37" i="4"/>
  <c r="E35" i="39" s="1"/>
  <c r="R72" i="4"/>
  <c r="E70" i="39" s="1"/>
  <c r="D124" i="8"/>
  <c r="Q124" i="4"/>
  <c r="D122" i="39" s="1"/>
  <c r="S205" i="4"/>
  <c r="F203" i="39" s="1"/>
  <c r="E218" i="8"/>
  <c r="P226" i="4"/>
  <c r="C224" i="39" s="1"/>
  <c r="C345" i="8"/>
  <c r="C428" i="8"/>
  <c r="P428" i="4"/>
  <c r="C426" i="39" s="1"/>
  <c r="R440" i="4"/>
  <c r="E438" i="39" s="1"/>
  <c r="C446" i="8"/>
  <c r="R455" i="4"/>
  <c r="E453" i="39" s="1"/>
  <c r="F479" i="8"/>
  <c r="S479" i="4"/>
  <c r="F477" i="39" s="1"/>
  <c r="K516" i="6"/>
  <c r="O5" i="4"/>
  <c r="D26" i="8"/>
  <c r="F28" i="8"/>
  <c r="S37" i="4"/>
  <c r="F35" i="39" s="1"/>
  <c r="S54" i="4"/>
  <c r="F52" i="39" s="1"/>
  <c r="Q105" i="4"/>
  <c r="D103" i="39" s="1"/>
  <c r="S110" i="4"/>
  <c r="F108" i="39" s="1"/>
  <c r="S121" i="4"/>
  <c r="F119" i="39" s="1"/>
  <c r="O140" i="4"/>
  <c r="R148" i="4"/>
  <c r="E146" i="39" s="1"/>
  <c r="R147" i="4"/>
  <c r="E145" i="39" s="1"/>
  <c r="O151" i="4"/>
  <c r="D153" i="8"/>
  <c r="Q153" i="4"/>
  <c r="D151" i="39" s="1"/>
  <c r="Q178" i="4"/>
  <c r="D176" i="39" s="1"/>
  <c r="F211" i="8"/>
  <c r="P307" i="4"/>
  <c r="C305" i="39" s="1"/>
  <c r="R328" i="4"/>
  <c r="E326" i="39" s="1"/>
  <c r="S361" i="4"/>
  <c r="F359" i="39" s="1"/>
  <c r="R376" i="4"/>
  <c r="E374" i="39" s="1"/>
  <c r="R392" i="4"/>
  <c r="E390" i="39" s="1"/>
  <c r="B413" i="8"/>
  <c r="O413" i="4"/>
  <c r="F418" i="8"/>
  <c r="S418" i="4"/>
  <c r="F416" i="39" s="1"/>
  <c r="D431" i="8"/>
  <c r="Q431" i="4"/>
  <c r="D429" i="39" s="1"/>
  <c r="B445" i="8"/>
  <c r="O445" i="4"/>
  <c r="B491" i="8"/>
  <c r="O491" i="4"/>
  <c r="F497" i="8"/>
  <c r="S497" i="4"/>
  <c r="F495" i="39" s="1"/>
  <c r="B90" i="8"/>
  <c r="O90" i="4"/>
  <c r="R413" i="4"/>
  <c r="E411" i="39" s="1"/>
  <c r="R414" i="4"/>
  <c r="E412" i="39" s="1"/>
  <c r="S450" i="4"/>
  <c r="F448" i="39" s="1"/>
  <c r="S12" i="4"/>
  <c r="F10" i="39" s="1"/>
  <c r="P28" i="4"/>
  <c r="C26" i="39" s="1"/>
  <c r="Q29" i="4"/>
  <c r="D27" i="39" s="1"/>
  <c r="S36" i="4"/>
  <c r="F34" i="39" s="1"/>
  <c r="E40" i="8"/>
  <c r="S53" i="4"/>
  <c r="F51" i="39" s="1"/>
  <c r="E150" i="8"/>
  <c r="R150" i="4"/>
  <c r="E148" i="39" s="1"/>
  <c r="C313" i="8"/>
  <c r="E360" i="8"/>
  <c r="R360" i="4"/>
  <c r="E358" i="39" s="1"/>
  <c r="R422" i="4"/>
  <c r="E420" i="39" s="1"/>
  <c r="F425" i="8"/>
  <c r="S425" i="4"/>
  <c r="F423" i="39" s="1"/>
  <c r="P439" i="4"/>
  <c r="C437" i="39" s="1"/>
  <c r="E454" i="8"/>
  <c r="R454" i="4"/>
  <c r="E452" i="39" s="1"/>
  <c r="B98" i="8"/>
  <c r="O98" i="4"/>
  <c r="D18" i="8"/>
  <c r="F20" i="8"/>
  <c r="D52" i="8"/>
  <c r="Q52" i="4"/>
  <c r="D50" i="39" s="1"/>
  <c r="O55" i="4"/>
  <c r="P84" i="4"/>
  <c r="C82" i="39" s="1"/>
  <c r="P86" i="4"/>
  <c r="C84" i="39" s="1"/>
  <c r="E93" i="8"/>
  <c r="B183" i="8"/>
  <c r="O184" i="4"/>
  <c r="P206" i="4"/>
  <c r="C204" i="39" s="1"/>
  <c r="Q5" i="4"/>
  <c r="D3" i="39" s="1"/>
  <c r="S28" i="4"/>
  <c r="F26" i="39" s="1"/>
  <c r="Q53" i="4"/>
  <c r="D51" i="39" s="1"/>
  <c r="E69" i="8"/>
  <c r="R69" i="4"/>
  <c r="E67" i="39" s="1"/>
  <c r="E77" i="8"/>
  <c r="R77" i="4"/>
  <c r="E75" i="39" s="1"/>
  <c r="D92" i="8"/>
  <c r="S94" i="4"/>
  <c r="F92" i="39" s="1"/>
  <c r="S102" i="4"/>
  <c r="F100" i="39" s="1"/>
  <c r="Q107" i="4"/>
  <c r="D105" i="39" s="1"/>
  <c r="B114" i="8"/>
  <c r="O114" i="4"/>
  <c r="D119" i="8"/>
  <c r="C149" i="8"/>
  <c r="B164" i="8"/>
  <c r="S177" i="4"/>
  <c r="F175" i="39" s="1"/>
  <c r="E214" i="8"/>
  <c r="R214" i="4"/>
  <c r="E212" i="39" s="1"/>
  <c r="S241" i="4"/>
  <c r="F239" i="39" s="1"/>
  <c r="R288" i="4"/>
  <c r="E286" i="39" s="1"/>
  <c r="C412" i="8"/>
  <c r="P412" i="4"/>
  <c r="C410" i="39" s="1"/>
  <c r="F431" i="8"/>
  <c r="S431" i="4"/>
  <c r="F429" i="39" s="1"/>
  <c r="P462" i="4"/>
  <c r="C460" i="39" s="1"/>
  <c r="O469" i="4"/>
  <c r="R472" i="4"/>
  <c r="E470" i="39" s="1"/>
  <c r="C495" i="8"/>
  <c r="P495" i="4"/>
  <c r="C493" i="39" s="1"/>
  <c r="R295" i="4"/>
  <c r="E293" i="39" s="1"/>
  <c r="S5" i="4"/>
  <c r="F3" i="39" s="1"/>
  <c r="O8" i="4"/>
  <c r="O24" i="4"/>
  <c r="O32" i="4"/>
  <c r="Q77" i="4"/>
  <c r="D75" i="39" s="1"/>
  <c r="B82" i="8"/>
  <c r="O82" i="4"/>
  <c r="C99" i="8"/>
  <c r="P99" i="4"/>
  <c r="C97" i="39" s="1"/>
  <c r="R131" i="4"/>
  <c r="E129" i="39" s="1"/>
  <c r="O159" i="4"/>
  <c r="B171" i="8"/>
  <c r="O171" i="4"/>
  <c r="O199" i="4"/>
  <c r="O211" i="4"/>
  <c r="O216" i="4"/>
  <c r="S335" i="4"/>
  <c r="F333" i="39" s="1"/>
  <c r="E430" i="8"/>
  <c r="R430" i="4"/>
  <c r="E428" i="39" s="1"/>
  <c r="C463" i="8"/>
  <c r="F468" i="8"/>
  <c r="S468" i="4"/>
  <c r="F466" i="39" s="1"/>
  <c r="C494" i="8"/>
  <c r="P494" i="4"/>
  <c r="C492" i="39" s="1"/>
  <c r="E38" i="8"/>
  <c r="D71" i="8"/>
  <c r="B74" i="8"/>
  <c r="D95" i="8"/>
  <c r="E101" i="8"/>
  <c r="B122" i="8"/>
  <c r="E125" i="8"/>
  <c r="F126" i="8"/>
  <c r="F131" i="8"/>
  <c r="C180" i="8"/>
  <c r="P202" i="4"/>
  <c r="C200" i="39" s="1"/>
  <c r="F220" i="8"/>
  <c r="O224" i="4"/>
  <c r="Q226" i="4"/>
  <c r="D224" i="39" s="1"/>
  <c r="O249" i="4"/>
  <c r="P266" i="4"/>
  <c r="C264" i="39" s="1"/>
  <c r="P265" i="4"/>
  <c r="C263" i="39" s="1"/>
  <c r="O269" i="4"/>
  <c r="E299" i="8"/>
  <c r="R299" i="4"/>
  <c r="E297" i="39" s="1"/>
  <c r="O350" i="4"/>
  <c r="R368" i="4"/>
  <c r="E366" i="39" s="1"/>
  <c r="R400" i="4"/>
  <c r="E398" i="39" s="1"/>
  <c r="O408" i="4"/>
  <c r="P413" i="4"/>
  <c r="C411" i="39" s="1"/>
  <c r="P421" i="4"/>
  <c r="C419" i="39" s="1"/>
  <c r="S444" i="4"/>
  <c r="F442" i="39" s="1"/>
  <c r="O446" i="4"/>
  <c r="D447" i="8"/>
  <c r="E456" i="8"/>
  <c r="P468" i="4"/>
  <c r="C466" i="39" s="1"/>
  <c r="Q472" i="4"/>
  <c r="D470" i="39" s="1"/>
  <c r="B475" i="8"/>
  <c r="O475" i="4"/>
  <c r="D479" i="8"/>
  <c r="O496" i="4"/>
  <c r="C508" i="8"/>
  <c r="C43" i="8"/>
  <c r="D50" i="8"/>
  <c r="F57" i="8"/>
  <c r="D63" i="8"/>
  <c r="F86" i="8"/>
  <c r="F110" i="8"/>
  <c r="D116" i="8"/>
  <c r="S176" i="4"/>
  <c r="F174" i="39" s="1"/>
  <c r="F179" i="8"/>
  <c r="B196" i="8"/>
  <c r="B203" i="8"/>
  <c r="D217" i="8"/>
  <c r="Q217" i="4"/>
  <c r="D215" i="39" s="1"/>
  <c r="F252" i="8"/>
  <c r="E280" i="8"/>
  <c r="R280" i="4"/>
  <c r="E278" i="39" s="1"/>
  <c r="E283" i="8"/>
  <c r="R283" i="4"/>
  <c r="E281" i="39" s="1"/>
  <c r="Q310" i="4"/>
  <c r="D308" i="39" s="1"/>
  <c r="E320" i="8"/>
  <c r="P349" i="4"/>
  <c r="C347" i="39" s="1"/>
  <c r="P430" i="4"/>
  <c r="C428" i="39" s="1"/>
  <c r="O444" i="4"/>
  <c r="D453" i="8"/>
  <c r="Q453" i="4"/>
  <c r="D451" i="39" s="1"/>
  <c r="F482" i="8"/>
  <c r="S482" i="4"/>
  <c r="F480" i="39" s="1"/>
  <c r="C489" i="8"/>
  <c r="P501" i="4"/>
  <c r="C499" i="39" s="1"/>
  <c r="C54" i="8"/>
  <c r="F62" i="8"/>
  <c r="F78" i="8"/>
  <c r="S86" i="4"/>
  <c r="F84" i="39" s="1"/>
  <c r="C102" i="8"/>
  <c r="R104" i="4"/>
  <c r="E102" i="39" s="1"/>
  <c r="S111" i="4"/>
  <c r="F109" i="39" s="1"/>
  <c r="F147" i="8"/>
  <c r="B155" i="8"/>
  <c r="B167" i="8"/>
  <c r="P212" i="4"/>
  <c r="C210" i="39" s="1"/>
  <c r="E222" i="8"/>
  <c r="B228" i="8"/>
  <c r="B235" i="8"/>
  <c r="O235" i="4"/>
  <c r="O239" i="4"/>
  <c r="S253" i="4"/>
  <c r="F251" i="39" s="1"/>
  <c r="F268" i="8"/>
  <c r="E288" i="8"/>
  <c r="E296" i="8"/>
  <c r="R304" i="4"/>
  <c r="E302" i="39" s="1"/>
  <c r="Q374" i="4"/>
  <c r="D372" i="39" s="1"/>
  <c r="O426" i="4"/>
  <c r="C431" i="8"/>
  <c r="C460" i="8"/>
  <c r="P460" i="4"/>
  <c r="C458" i="39" s="1"/>
  <c r="F481" i="8"/>
  <c r="S481" i="4"/>
  <c r="F479" i="39" s="1"/>
  <c r="F495" i="8"/>
  <c r="S495" i="4"/>
  <c r="F493" i="39" s="1"/>
  <c r="C505" i="8"/>
  <c r="G25" i="10"/>
  <c r="P333" i="4"/>
  <c r="C331" i="39" s="1"/>
  <c r="C407" i="8"/>
  <c r="C414" i="8"/>
  <c r="D415" i="8"/>
  <c r="E432" i="8"/>
  <c r="F433" i="8"/>
  <c r="F447" i="8"/>
  <c r="O464" i="4"/>
  <c r="F465" i="8"/>
  <c r="D469" i="8"/>
  <c r="E470" i="8"/>
  <c r="E481" i="8"/>
  <c r="C486" i="8"/>
  <c r="S490" i="4"/>
  <c r="F488" i="39" s="1"/>
  <c r="B509" i="8"/>
  <c r="C510" i="8"/>
  <c r="D511" i="8"/>
  <c r="D516" i="6"/>
  <c r="J516" i="6"/>
  <c r="G24" i="10"/>
  <c r="G32" i="10"/>
  <c r="G40" i="10"/>
  <c r="G48" i="10"/>
  <c r="G56" i="10"/>
  <c r="G64" i="10"/>
  <c r="G72" i="10"/>
  <c r="G80" i="10"/>
  <c r="G88" i="10"/>
  <c r="G96" i="10"/>
  <c r="G21" i="10"/>
  <c r="D169" i="8"/>
  <c r="D185" i="8"/>
  <c r="E186" i="8"/>
  <c r="S231" i="4"/>
  <c r="F229" i="39" s="1"/>
  <c r="F259" i="8"/>
  <c r="P269" i="4"/>
  <c r="C267" i="39" s="1"/>
  <c r="C281" i="8"/>
  <c r="F298" i="8"/>
  <c r="E384" i="8"/>
  <c r="E398" i="8"/>
  <c r="E406" i="8"/>
  <c r="F415" i="8"/>
  <c r="B421" i="8"/>
  <c r="B427" i="8"/>
  <c r="B437" i="8"/>
  <c r="C438" i="8"/>
  <c r="S447" i="4"/>
  <c r="F445" i="39" s="1"/>
  <c r="C449" i="8"/>
  <c r="D463" i="8"/>
  <c r="E486" i="8"/>
  <c r="B501" i="8"/>
  <c r="B507" i="8"/>
  <c r="Q509" i="4"/>
  <c r="D507" i="39" s="1"/>
  <c r="E510" i="8"/>
  <c r="F511" i="8"/>
  <c r="G4" i="10"/>
  <c r="G13" i="10"/>
  <c r="G15" i="10"/>
  <c r="G18" i="10"/>
  <c r="G12" i="10"/>
  <c r="R196" i="4"/>
  <c r="E194" i="39" s="1"/>
  <c r="B219" i="8"/>
  <c r="F243" i="8"/>
  <c r="B260" i="8"/>
  <c r="D265" i="8"/>
  <c r="P285" i="4"/>
  <c r="C283" i="39" s="1"/>
  <c r="F297" i="8"/>
  <c r="Q316" i="4"/>
  <c r="D314" i="39" s="1"/>
  <c r="E334" i="8"/>
  <c r="E352" i="8"/>
  <c r="R358" i="4"/>
  <c r="E356" i="39" s="1"/>
  <c r="R384" i="4"/>
  <c r="E382" i="39" s="1"/>
  <c r="R398" i="4"/>
  <c r="E396" i="39" s="1"/>
  <c r="P414" i="4"/>
  <c r="C412" i="39" s="1"/>
  <c r="Q415" i="4"/>
  <c r="D413" i="39" s="1"/>
  <c r="C417" i="8"/>
  <c r="D421" i="8"/>
  <c r="D437" i="8"/>
  <c r="E438" i="8"/>
  <c r="E440" i="8"/>
  <c r="F441" i="8"/>
  <c r="F450" i="8"/>
  <c r="B453" i="8"/>
  <c r="C454" i="8"/>
  <c r="C455" i="8"/>
  <c r="F463" i="8"/>
  <c r="Q469" i="4"/>
  <c r="D467" i="39" s="1"/>
  <c r="C478" i="8"/>
  <c r="F492" i="8"/>
  <c r="D501" i="8"/>
  <c r="S508" i="4"/>
  <c r="F506" i="39" s="1"/>
  <c r="P510" i="4"/>
  <c r="C508" i="39" s="1"/>
  <c r="G100" i="10"/>
  <c r="B78" i="18"/>
  <c r="C78" i="18" s="1"/>
  <c r="B266" i="18"/>
  <c r="C266" i="18" s="1"/>
  <c r="B62" i="18"/>
  <c r="C62" i="18" s="1"/>
  <c r="B70" i="18"/>
  <c r="C70" i="18" s="1"/>
  <c r="B234" i="18"/>
  <c r="C234" i="18" s="1"/>
  <c r="B9" i="18"/>
  <c r="C9" i="18" s="1"/>
  <c r="B106" i="18"/>
  <c r="C106" i="18" s="1"/>
  <c r="B278" i="18"/>
  <c r="C278" i="18" s="1"/>
  <c r="B15" i="18"/>
  <c r="C15" i="18" s="1"/>
  <c r="B118" i="18"/>
  <c r="C118" i="18" s="1"/>
  <c r="B30" i="18"/>
  <c r="C30" i="18" s="1"/>
  <c r="B138" i="18"/>
  <c r="C138" i="18" s="1"/>
  <c r="B38" i="18"/>
  <c r="C38" i="18" s="1"/>
  <c r="B150" i="18"/>
  <c r="C150" i="18" s="1"/>
  <c r="B46" i="18"/>
  <c r="C46" i="18" s="1"/>
  <c r="B182" i="18"/>
  <c r="C182" i="18" s="1"/>
  <c r="F145" i="1"/>
  <c r="F196" i="1"/>
  <c r="F337" i="1"/>
  <c r="F425" i="1"/>
  <c r="F236" i="1"/>
  <c r="F385" i="1"/>
  <c r="F14" i="1"/>
  <c r="AG29" i="1"/>
  <c r="L75" i="1"/>
  <c r="F545" i="1"/>
  <c r="F77" i="1"/>
  <c r="F89" i="1"/>
  <c r="O437" i="1"/>
  <c r="F12" i="1"/>
  <c r="E681" i="1"/>
  <c r="F682" i="1" s="1"/>
  <c r="H569" i="1"/>
  <c r="H489" i="1"/>
  <c r="Z337" i="1"/>
  <c r="O149" i="1"/>
  <c r="U160" i="1"/>
  <c r="AA401" i="1"/>
  <c r="W531" i="1"/>
  <c r="T307" i="1"/>
  <c r="U307" i="1" s="1"/>
  <c r="I80" i="1"/>
  <c r="I29" i="1"/>
  <c r="AA204" i="1"/>
  <c r="X217" i="1"/>
  <c r="AA353" i="1"/>
  <c r="E287" i="1"/>
  <c r="E355" i="1"/>
  <c r="AF513" i="1"/>
  <c r="Z545" i="1"/>
  <c r="AC551" i="1"/>
  <c r="AF633" i="1"/>
  <c r="E657" i="1"/>
  <c r="AC657" i="1"/>
  <c r="E665" i="1"/>
  <c r="AC667" i="1"/>
  <c r="AC691" i="1"/>
  <c r="AF703" i="1"/>
  <c r="K705" i="1"/>
  <c r="T706" i="1"/>
  <c r="U706" i="1" s="1"/>
  <c r="K319" i="1"/>
  <c r="W330" i="1"/>
  <c r="E353" i="1"/>
  <c r="F354" i="1" s="1"/>
  <c r="Q367" i="1"/>
  <c r="E383" i="1"/>
  <c r="F384" i="1" s="1"/>
  <c r="Q409" i="1"/>
  <c r="E425" i="1"/>
  <c r="T455" i="1"/>
  <c r="Q499" i="1"/>
  <c r="K539" i="1"/>
  <c r="E575" i="1"/>
  <c r="F576" i="1" s="1"/>
  <c r="K587" i="1"/>
  <c r="L587" i="1" s="1"/>
  <c r="H609" i="1"/>
  <c r="AC647" i="1"/>
  <c r="Q655" i="1"/>
  <c r="K657" i="1"/>
  <c r="AF665" i="1"/>
  <c r="AC690" i="1"/>
  <c r="N695" i="1"/>
  <c r="K711" i="1"/>
  <c r="Q713" i="1"/>
  <c r="W715" i="1"/>
  <c r="K729" i="1"/>
  <c r="H291" i="1"/>
  <c r="E305" i="1"/>
  <c r="Z305" i="1"/>
  <c r="AF337" i="1"/>
  <c r="AG337" i="1" s="1"/>
  <c r="K359" i="1"/>
  <c r="H425" i="1"/>
  <c r="T475" i="1"/>
  <c r="E498" i="1"/>
  <c r="F499" i="1" s="1"/>
  <c r="Q511" i="1"/>
  <c r="T513" i="1"/>
  <c r="W546" i="1"/>
  <c r="E563" i="1"/>
  <c r="F564" i="1" s="1"/>
  <c r="AC571" i="1"/>
  <c r="AD572" i="1" s="1"/>
  <c r="Z577" i="1"/>
  <c r="AF593" i="1"/>
  <c r="AC595" i="1"/>
  <c r="E623" i="1"/>
  <c r="F624" i="1" s="1"/>
  <c r="Q633" i="1"/>
  <c r="T635" i="1"/>
  <c r="AC659" i="1"/>
  <c r="N667" i="1"/>
  <c r="Z687" i="1"/>
  <c r="N711" i="1"/>
  <c r="O711" i="1" s="1"/>
  <c r="N729" i="1"/>
  <c r="H330" i="1"/>
  <c r="H343" i="1"/>
  <c r="Q355" i="1"/>
  <c r="AF355" i="1"/>
  <c r="E371" i="1"/>
  <c r="E407" i="1"/>
  <c r="F408" i="1" s="1"/>
  <c r="K431" i="1"/>
  <c r="L431" i="1" s="1"/>
  <c r="AF431" i="1"/>
  <c r="AG431" i="1" s="1"/>
  <c r="E441" i="1"/>
  <c r="H449" i="1"/>
  <c r="E465" i="1"/>
  <c r="F466" i="1" s="1"/>
  <c r="W475" i="1"/>
  <c r="AC481" i="1"/>
  <c r="N545" i="1"/>
  <c r="E546" i="1"/>
  <c r="F546" i="1" s="1"/>
  <c r="K591" i="1"/>
  <c r="AC591" i="1"/>
  <c r="W651" i="1"/>
  <c r="E674" i="1"/>
  <c r="F675" i="1" s="1"/>
  <c r="Q675" i="1"/>
  <c r="R676" i="1" s="1"/>
  <c r="E679" i="1"/>
  <c r="F680" i="1" s="1"/>
  <c r="H687" i="1"/>
  <c r="I688" i="1" s="1"/>
  <c r="N697" i="1"/>
  <c r="O697" i="1" s="1"/>
  <c r="T699" i="1"/>
  <c r="K422" i="1"/>
  <c r="T423" i="1"/>
  <c r="K448" i="1"/>
  <c r="T449" i="1"/>
  <c r="AF462" i="1"/>
  <c r="E475" i="1"/>
  <c r="AC502" i="1"/>
  <c r="Z513" i="1"/>
  <c r="K555" i="1"/>
  <c r="K567" i="1"/>
  <c r="T578" i="1"/>
  <c r="AC579" i="1"/>
  <c r="AF602" i="1"/>
  <c r="E618" i="1"/>
  <c r="F619" i="1" s="1"/>
  <c r="AC622" i="1"/>
  <c r="E635" i="1"/>
  <c r="E640" i="1"/>
  <c r="F641" i="1" s="1"/>
  <c r="T640" i="1"/>
  <c r="K647" i="1"/>
  <c r="K651" i="1"/>
  <c r="T655" i="1"/>
  <c r="K659" i="1"/>
  <c r="L659" i="1" s="1"/>
  <c r="AC704" i="1"/>
  <c r="AD704" i="1" s="1"/>
  <c r="N705" i="1"/>
  <c r="E711" i="1"/>
  <c r="K424" i="1"/>
  <c r="E451" i="1"/>
  <c r="F452" i="1" s="1"/>
  <c r="K462" i="1"/>
  <c r="K506" i="1"/>
  <c r="AF506" i="1"/>
  <c r="E511" i="1"/>
  <c r="AC513" i="1"/>
  <c r="AC518" i="1"/>
  <c r="Q534" i="1"/>
  <c r="W562" i="1"/>
  <c r="E586" i="1"/>
  <c r="AC593" i="1"/>
  <c r="H618" i="1"/>
  <c r="K624" i="1"/>
  <c r="K638" i="1"/>
  <c r="W655" i="1"/>
  <c r="Q662" i="1"/>
  <c r="AC664" i="1"/>
  <c r="T680" i="1"/>
  <c r="N694" i="1"/>
  <c r="K696" i="1"/>
  <c r="AC696" i="1"/>
  <c r="T697" i="1"/>
  <c r="AF704" i="1"/>
  <c r="Q705" i="1"/>
  <c r="H711" i="1"/>
  <c r="K713" i="1"/>
  <c r="Z726" i="1"/>
  <c r="AF728" i="1"/>
  <c r="AF272" i="1"/>
  <c r="AG273" i="1" s="1"/>
  <c r="K312" i="1"/>
  <c r="AC312" i="1"/>
  <c r="Z336" i="1"/>
  <c r="H350" i="1"/>
  <c r="E352" i="1"/>
  <c r="F353" i="1" s="1"/>
  <c r="W352" i="1"/>
  <c r="AF366" i="1"/>
  <c r="AG366" i="1" s="1"/>
  <c r="AC368" i="1"/>
  <c r="K380" i="1"/>
  <c r="T394" i="1"/>
  <c r="AC404" i="1"/>
  <c r="E408" i="1"/>
  <c r="F409" i="1" s="1"/>
  <c r="W408" i="1"/>
  <c r="E422" i="1"/>
  <c r="F423" i="1" s="1"/>
  <c r="Z425" i="1"/>
  <c r="AA425" i="1" s="1"/>
  <c r="T432" i="1"/>
  <c r="H448" i="1"/>
  <c r="E455" i="1"/>
  <c r="H470" i="1"/>
  <c r="AC470" i="1"/>
  <c r="W500" i="1"/>
  <c r="N506" i="1"/>
  <c r="O507" i="1" s="1"/>
  <c r="T528" i="1"/>
  <c r="T534" i="1"/>
  <c r="K546" i="1"/>
  <c r="AF546" i="1"/>
  <c r="W567" i="1"/>
  <c r="E584" i="1"/>
  <c r="F585" i="1" s="1"/>
  <c r="N586" i="1"/>
  <c r="Q620" i="1"/>
  <c r="Q665" i="1"/>
  <c r="T672" i="1"/>
  <c r="U672" i="1" s="1"/>
  <c r="W674" i="1"/>
  <c r="W680" i="1"/>
  <c r="Z686" i="1"/>
  <c r="W691" i="1"/>
  <c r="K692" i="1"/>
  <c r="H696" i="1"/>
  <c r="Z700" i="1"/>
  <c r="N703" i="1"/>
  <c r="E704" i="1"/>
  <c r="F705" i="1" s="1"/>
  <c r="AF705" i="1"/>
  <c r="T715" i="1"/>
  <c r="N720" i="1"/>
  <c r="Q10" i="1"/>
  <c r="AC52" i="1"/>
  <c r="AD52" i="1" s="1"/>
  <c r="T55" i="1"/>
  <c r="U56" i="1" s="1"/>
  <c r="E10" i="1"/>
  <c r="F11" i="1" s="1"/>
  <c r="W25" i="1"/>
  <c r="AC25" i="1"/>
  <c r="T45" i="1"/>
  <c r="U46" i="1" s="1"/>
  <c r="W26" i="1"/>
  <c r="AF6" i="1"/>
  <c r="AF21" i="1"/>
  <c r="K26" i="1"/>
  <c r="L27" i="1" s="1"/>
  <c r="E55" i="1"/>
  <c r="F56" i="1" s="1"/>
  <c r="K10" i="1"/>
  <c r="E52" i="1"/>
  <c r="F53" i="1" s="1"/>
  <c r="E2" i="1"/>
  <c r="F3" i="1" s="1"/>
  <c r="T6" i="1"/>
  <c r="N10" i="1"/>
  <c r="Z21" i="1"/>
  <c r="AA21" i="1" s="1"/>
  <c r="T30" i="1"/>
  <c r="U31" i="1" s="1"/>
  <c r="Q68" i="1"/>
  <c r="E96" i="1"/>
  <c r="F97" i="1" s="1"/>
  <c r="AF7" i="1"/>
  <c r="T3" i="1"/>
  <c r="K7" i="1"/>
  <c r="AC8" i="1"/>
  <c r="AD8" i="1" s="1"/>
  <c r="AF10" i="1"/>
  <c r="Z11" i="1"/>
  <c r="H14" i="1"/>
  <c r="I14" i="1" s="1"/>
  <c r="H16" i="1"/>
  <c r="Z23" i="1"/>
  <c r="W27" i="1"/>
  <c r="Q30" i="1"/>
  <c r="AF30" i="1"/>
  <c r="K36" i="1"/>
  <c r="AF41" i="1"/>
  <c r="N42" i="1"/>
  <c r="Q46" i="1"/>
  <c r="AC48" i="1"/>
  <c r="Z49" i="1"/>
  <c r="T52" i="1"/>
  <c r="K53" i="1"/>
  <c r="W58" i="1"/>
  <c r="T61" i="1"/>
  <c r="U61" i="1" s="1"/>
  <c r="T63" i="1"/>
  <c r="N68" i="1"/>
  <c r="K72" i="1"/>
  <c r="AC72" i="1"/>
  <c r="AF76" i="1"/>
  <c r="AF77" i="1"/>
  <c r="Z80" i="1"/>
  <c r="Z82" i="1"/>
  <c r="K84" i="1"/>
  <c r="Q92" i="1"/>
  <c r="R92" i="1" s="1"/>
  <c r="Q93" i="1"/>
  <c r="T96" i="1"/>
  <c r="N107" i="1"/>
  <c r="T119" i="1"/>
  <c r="N207" i="1"/>
  <c r="Q221" i="1"/>
  <c r="Z221" i="1"/>
  <c r="AA221" i="1" s="1"/>
  <c r="K14" i="1"/>
  <c r="E41" i="1"/>
  <c r="AF68" i="1"/>
  <c r="Q77" i="1"/>
  <c r="N84" i="1"/>
  <c r="H10" i="1"/>
  <c r="W10" i="1"/>
  <c r="X10" i="1" s="1"/>
  <c r="N20" i="1"/>
  <c r="O20" i="1" s="1"/>
  <c r="H25" i="1"/>
  <c r="E30" i="1"/>
  <c r="F31" i="1" s="1"/>
  <c r="E32" i="1"/>
  <c r="T32" i="1"/>
  <c r="U32" i="1" s="1"/>
  <c r="AA69" i="1"/>
  <c r="K80" i="1"/>
  <c r="L80" i="1" s="1"/>
  <c r="AF80" i="1"/>
  <c r="AG80" i="1" s="1"/>
  <c r="N82" i="1"/>
  <c r="AF82" i="1"/>
  <c r="E92" i="1"/>
  <c r="F93" i="1" s="1"/>
  <c r="W92" i="1"/>
  <c r="X109" i="1"/>
  <c r="AC9" i="1"/>
  <c r="Q8" i="1"/>
  <c r="N9" i="1"/>
  <c r="AF11" i="1"/>
  <c r="N15" i="1"/>
  <c r="N16" i="1"/>
  <c r="H17" i="1"/>
  <c r="AC20" i="1"/>
  <c r="H21" i="1"/>
  <c r="I22" i="1" s="1"/>
  <c r="Q23" i="1"/>
  <c r="Z25" i="1"/>
  <c r="Q29" i="1"/>
  <c r="R30" i="1" s="1"/>
  <c r="H30" i="1"/>
  <c r="E31" i="1"/>
  <c r="F32" i="1" s="1"/>
  <c r="W32" i="1"/>
  <c r="X33" i="1" s="1"/>
  <c r="AC36" i="1"/>
  <c r="W39" i="1"/>
  <c r="H41" i="1"/>
  <c r="I41" i="1" s="1"/>
  <c r="AC49" i="1"/>
  <c r="AD49" i="1" s="1"/>
  <c r="N49" i="1"/>
  <c r="AF49" i="1"/>
  <c r="H52" i="1"/>
  <c r="Z52" i="1"/>
  <c r="W66" i="1"/>
  <c r="E68" i="1"/>
  <c r="T68" i="1"/>
  <c r="Q72" i="1"/>
  <c r="R72" i="1" s="1"/>
  <c r="N80" i="1"/>
  <c r="X81" i="1"/>
  <c r="Q84" i="1"/>
  <c r="H96" i="1"/>
  <c r="Z96" i="1"/>
  <c r="W107" i="1"/>
  <c r="X108" i="1" s="1"/>
  <c r="E109" i="1"/>
  <c r="W135" i="1"/>
  <c r="X136" i="1" s="1"/>
  <c r="T10" i="1"/>
  <c r="Q32" i="1"/>
  <c r="T34" i="1"/>
  <c r="W52" i="1"/>
  <c r="AF55" i="1"/>
  <c r="T92" i="1"/>
  <c r="H4" i="1"/>
  <c r="I5" i="1" s="1"/>
  <c r="Z4" i="1"/>
  <c r="AC5" i="1"/>
  <c r="T7" i="1"/>
  <c r="U7" i="1" s="1"/>
  <c r="T8" i="1"/>
  <c r="AF9" i="1"/>
  <c r="Z10" i="1"/>
  <c r="AA10" i="1" s="1"/>
  <c r="T15" i="1"/>
  <c r="Q16" i="1"/>
  <c r="AC17" i="1"/>
  <c r="AD17" i="1" s="1"/>
  <c r="K18" i="1"/>
  <c r="Z19" i="1"/>
  <c r="E20" i="1"/>
  <c r="Q20" i="1"/>
  <c r="AF20" i="1"/>
  <c r="E22" i="1"/>
  <c r="F23" i="1" s="1"/>
  <c r="AF27" i="1"/>
  <c r="AG28" i="1" s="1"/>
  <c r="W30" i="1"/>
  <c r="K46" i="1"/>
  <c r="Z46" i="1"/>
  <c r="Q49" i="1"/>
  <c r="K52" i="1"/>
  <c r="T53" i="1"/>
  <c r="U53" i="1" s="1"/>
  <c r="AC63" i="1"/>
  <c r="E66" i="1"/>
  <c r="F67" i="1" s="1"/>
  <c r="Z66" i="1"/>
  <c r="AA66" i="1" s="1"/>
  <c r="H67" i="1"/>
  <c r="I68" i="1" s="1"/>
  <c r="W67" i="1"/>
  <c r="W68" i="1"/>
  <c r="N74" i="1"/>
  <c r="AF74" i="1"/>
  <c r="Q80" i="1"/>
  <c r="E82" i="1"/>
  <c r="F83" i="1" s="1"/>
  <c r="AF83" i="1"/>
  <c r="H92" i="1"/>
  <c r="I93" i="1" s="1"/>
  <c r="AC92" i="1"/>
  <c r="N95" i="1"/>
  <c r="AC95" i="1"/>
  <c r="AC96" i="1"/>
  <c r="Z111" i="1"/>
  <c r="E113" i="1"/>
  <c r="F114" i="1" s="1"/>
  <c r="X117" i="1"/>
  <c r="K123" i="1"/>
  <c r="L123" i="1" s="1"/>
  <c r="T124" i="1"/>
  <c r="Z135" i="1"/>
  <c r="W140" i="1"/>
  <c r="AF72" i="1"/>
  <c r="Q7" i="1"/>
  <c r="K3" i="1"/>
  <c r="Z3" i="1"/>
  <c r="K6" i="1"/>
  <c r="L6" i="1" s="1"/>
  <c r="E7" i="1"/>
  <c r="W7" i="1"/>
  <c r="Q11" i="1"/>
  <c r="AF12" i="1"/>
  <c r="T14" i="1"/>
  <c r="U14" i="1" s="1"/>
  <c r="T20" i="1"/>
  <c r="N21" i="1"/>
  <c r="E23" i="1"/>
  <c r="F24" i="1" s="1"/>
  <c r="K28" i="1"/>
  <c r="Z30" i="1"/>
  <c r="E36" i="1"/>
  <c r="F37" i="1" s="1"/>
  <c r="AC37" i="1"/>
  <c r="AD37" i="1" s="1"/>
  <c r="AC44" i="1"/>
  <c r="AC46" i="1"/>
  <c r="W48" i="1"/>
  <c r="N50" i="1"/>
  <c r="O50" i="1" s="1"/>
  <c r="H51" i="1"/>
  <c r="T51" i="1"/>
  <c r="E53" i="1"/>
  <c r="E56" i="1"/>
  <c r="F57" i="1" s="1"/>
  <c r="H59" i="1"/>
  <c r="K63" i="1"/>
  <c r="AF63" i="1"/>
  <c r="AC64" i="1"/>
  <c r="H66" i="1"/>
  <c r="H68" i="1"/>
  <c r="W71" i="1"/>
  <c r="Q74" i="1"/>
  <c r="AC75" i="1"/>
  <c r="Z77" i="1"/>
  <c r="AA77" i="1" s="1"/>
  <c r="T80" i="1"/>
  <c r="T84" i="1"/>
  <c r="Q88" i="1"/>
  <c r="E91" i="1"/>
  <c r="F92" i="1" s="1"/>
  <c r="AF92" i="1"/>
  <c r="AF96" i="1"/>
  <c r="AC103" i="1"/>
  <c r="K111" i="1"/>
  <c r="L112" i="1" s="1"/>
  <c r="E124" i="1"/>
  <c r="W124" i="1"/>
  <c r="T128" i="1"/>
  <c r="AC135" i="1"/>
  <c r="K140" i="1"/>
  <c r="N6" i="1"/>
  <c r="AC6" i="1"/>
  <c r="H7" i="1"/>
  <c r="Z7" i="1"/>
  <c r="AA7" i="1" s="1"/>
  <c r="E8" i="1"/>
  <c r="F9" i="1" s="1"/>
  <c r="E9" i="1"/>
  <c r="F10" i="1" s="1"/>
  <c r="T11" i="1"/>
  <c r="W13" i="1"/>
  <c r="H20" i="1"/>
  <c r="E27" i="1"/>
  <c r="F28" i="1" s="1"/>
  <c r="N30" i="1"/>
  <c r="AC30" i="1"/>
  <c r="K32" i="1"/>
  <c r="N34" i="1"/>
  <c r="Z34" i="1"/>
  <c r="E35" i="1"/>
  <c r="F36" i="1" s="1"/>
  <c r="AF36" i="1"/>
  <c r="N39" i="1"/>
  <c r="AF46" i="1"/>
  <c r="AF50" i="1"/>
  <c r="AG50" i="1" s="1"/>
  <c r="W51" i="1"/>
  <c r="X52" i="1" s="1"/>
  <c r="AF56" i="1"/>
  <c r="Q57" i="1"/>
  <c r="N61" i="1"/>
  <c r="N63" i="1"/>
  <c r="K66" i="1"/>
  <c r="AC67" i="1"/>
  <c r="W72" i="1"/>
  <c r="X72" i="1" s="1"/>
  <c r="N76" i="1"/>
  <c r="N79" i="1"/>
  <c r="H84" i="1"/>
  <c r="AC85" i="1"/>
  <c r="N92" i="1"/>
  <c r="AF109" i="1"/>
  <c r="N111" i="1"/>
  <c r="N114" i="1"/>
  <c r="N115" i="1"/>
  <c r="N120" i="1"/>
  <c r="H124" i="1"/>
  <c r="T129" i="1"/>
  <c r="Z132" i="1"/>
  <c r="AF135" i="1"/>
  <c r="N11" i="1"/>
  <c r="K82" i="1"/>
  <c r="N4" i="1"/>
  <c r="Q6" i="1"/>
  <c r="H8" i="1"/>
  <c r="Z8" i="1"/>
  <c r="E16" i="1"/>
  <c r="F17" i="1" s="1"/>
  <c r="E17" i="1"/>
  <c r="F18" i="1" s="1"/>
  <c r="AC21" i="1"/>
  <c r="K22" i="1"/>
  <c r="T27" i="1"/>
  <c r="U28" i="1" s="1"/>
  <c r="Q28" i="1"/>
  <c r="AC32" i="1"/>
  <c r="K38" i="1"/>
  <c r="Q45" i="1"/>
  <c r="N48" i="1"/>
  <c r="E49" i="1"/>
  <c r="W49" i="1"/>
  <c r="X49" i="1" s="1"/>
  <c r="R51" i="1"/>
  <c r="K51" i="1"/>
  <c r="Z51" i="1"/>
  <c r="Q52" i="1"/>
  <c r="R52" i="1" s="1"/>
  <c r="AF52" i="1"/>
  <c r="AG52" i="1" s="1"/>
  <c r="H53" i="1"/>
  <c r="I53" i="1" s="1"/>
  <c r="K55" i="1"/>
  <c r="N66" i="1"/>
  <c r="AF66" i="1"/>
  <c r="Z72" i="1"/>
  <c r="T76" i="1"/>
  <c r="Q76" i="1"/>
  <c r="AC81" i="1"/>
  <c r="AD81" i="1" s="1"/>
  <c r="W82" i="1"/>
  <c r="K85" i="1"/>
  <c r="K91" i="1"/>
  <c r="L91" i="1" s="1"/>
  <c r="T93" i="1"/>
  <c r="E100" i="1"/>
  <c r="F101" i="1" s="1"/>
  <c r="T100" i="1"/>
  <c r="T104" i="1"/>
  <c r="Q104" i="1"/>
  <c r="N109" i="1"/>
  <c r="Q120" i="1"/>
  <c r="AF120" i="1"/>
  <c r="AC124" i="1"/>
  <c r="W128" i="1"/>
  <c r="N135" i="1"/>
  <c r="H85" i="1"/>
  <c r="I85" i="1" s="1"/>
  <c r="W93" i="1"/>
  <c r="X93" i="1" s="1"/>
  <c r="E95" i="1"/>
  <c r="F96" i="1" s="1"/>
  <c r="Q96" i="1"/>
  <c r="E101" i="1"/>
  <c r="F102" i="1" s="1"/>
  <c r="AF102" i="1"/>
  <c r="E106" i="1"/>
  <c r="F107" i="1" s="1"/>
  <c r="W106" i="1"/>
  <c r="E107" i="1"/>
  <c r="F108" i="1" s="1"/>
  <c r="T113" i="1"/>
  <c r="U113" i="1" s="1"/>
  <c r="AF115" i="1"/>
  <c r="AC116" i="1"/>
  <c r="T120" i="1"/>
  <c r="Z124" i="1"/>
  <c r="W127" i="1"/>
  <c r="Q128" i="1"/>
  <c r="AF131" i="1"/>
  <c r="N144" i="1"/>
  <c r="H148" i="1"/>
  <c r="Z148" i="1"/>
  <c r="H152" i="1"/>
  <c r="AC154" i="1"/>
  <c r="H157" i="1"/>
  <c r="W160" i="1"/>
  <c r="AF164" i="1"/>
  <c r="E170" i="1"/>
  <c r="F171" i="1" s="1"/>
  <c r="N171" i="1"/>
  <c r="Z176" i="1"/>
  <c r="AF180" i="1"/>
  <c r="H190" i="1"/>
  <c r="I191" i="1" s="1"/>
  <c r="AF211" i="1"/>
  <c r="T232" i="1"/>
  <c r="Z259" i="1"/>
  <c r="T183" i="1"/>
  <c r="Z188" i="1"/>
  <c r="E197" i="1"/>
  <c r="F198" i="1" s="1"/>
  <c r="W201" i="1"/>
  <c r="E232" i="1"/>
  <c r="F233" i="1" s="1"/>
  <c r="E84" i="1"/>
  <c r="AF84" i="1"/>
  <c r="N85" i="1"/>
  <c r="T88" i="1"/>
  <c r="K100" i="1"/>
  <c r="Z103" i="1"/>
  <c r="AC108" i="1"/>
  <c r="AF111" i="1"/>
  <c r="H113" i="1"/>
  <c r="E115" i="1"/>
  <c r="F116" i="1" s="1"/>
  <c r="T115" i="1"/>
  <c r="U116" i="1" s="1"/>
  <c r="Q116" i="1"/>
  <c r="Z117" i="1"/>
  <c r="AA117" i="1" s="1"/>
  <c r="N117" i="1"/>
  <c r="H119" i="1"/>
  <c r="N124" i="1"/>
  <c r="AF124" i="1"/>
  <c r="W125" i="1"/>
  <c r="H127" i="1"/>
  <c r="E128" i="1"/>
  <c r="F129" i="1" s="1"/>
  <c r="W138" i="1"/>
  <c r="W141" i="1"/>
  <c r="E151" i="1"/>
  <c r="AC151" i="1"/>
  <c r="AD152" i="1" s="1"/>
  <c r="N152" i="1"/>
  <c r="AF170" i="1"/>
  <c r="T171" i="1"/>
  <c r="U171" i="1" s="1"/>
  <c r="N179" i="1"/>
  <c r="H188" i="1"/>
  <c r="K195" i="1"/>
  <c r="T208" i="1"/>
  <c r="U209" i="1" s="1"/>
  <c r="T256" i="1"/>
  <c r="U256" i="1" s="1"/>
  <c r="Q85" i="1"/>
  <c r="R85" i="1" s="1"/>
  <c r="K86" i="1"/>
  <c r="H87" i="1"/>
  <c r="W89" i="1"/>
  <c r="X89" i="1" s="1"/>
  <c r="N90" i="1"/>
  <c r="W96" i="1"/>
  <c r="K99" i="1"/>
  <c r="K106" i="1"/>
  <c r="AC106" i="1"/>
  <c r="AF107" i="1"/>
  <c r="T111" i="1"/>
  <c r="U112" i="1" s="1"/>
  <c r="H114" i="1"/>
  <c r="AF117" i="1"/>
  <c r="K119" i="1"/>
  <c r="E120" i="1"/>
  <c r="F121" i="1" s="1"/>
  <c r="Z120" i="1"/>
  <c r="AC122" i="1"/>
  <c r="K127" i="1"/>
  <c r="AC127" i="1"/>
  <c r="AD128" i="1" s="1"/>
  <c r="E133" i="1"/>
  <c r="Z133" i="1"/>
  <c r="K136" i="1"/>
  <c r="N140" i="1"/>
  <c r="AF151" i="1"/>
  <c r="E154" i="1"/>
  <c r="F155" i="1" s="1"/>
  <c r="T154" i="1"/>
  <c r="AF154" i="1"/>
  <c r="N156" i="1"/>
  <c r="AF156" i="1"/>
  <c r="Z180" i="1"/>
  <c r="I218" i="1"/>
  <c r="AC293" i="1"/>
  <c r="Z108" i="1"/>
  <c r="N108" i="1"/>
  <c r="AF108" i="1"/>
  <c r="H111" i="1"/>
  <c r="W112" i="1"/>
  <c r="AF112" i="1"/>
  <c r="AC113" i="1"/>
  <c r="H115" i="1"/>
  <c r="E116" i="1"/>
  <c r="Q118" i="1"/>
  <c r="N119" i="1"/>
  <c r="O120" i="1" s="1"/>
  <c r="AC119" i="1"/>
  <c r="AD120" i="1" s="1"/>
  <c r="H120" i="1"/>
  <c r="Q124" i="1"/>
  <c r="R125" i="1" s="1"/>
  <c r="H132" i="1"/>
  <c r="W132" i="1"/>
  <c r="E135" i="1"/>
  <c r="F136" i="1" s="1"/>
  <c r="H147" i="1"/>
  <c r="T152" i="1"/>
  <c r="Q156" i="1"/>
  <c r="Z160" i="1"/>
  <c r="E164" i="1"/>
  <c r="F165" i="1" s="1"/>
  <c r="AG178" i="1"/>
  <c r="AC207" i="1"/>
  <c r="AD208" i="1" s="1"/>
  <c r="H211" i="1"/>
  <c r="W84" i="1"/>
  <c r="H88" i="1"/>
  <c r="Z88" i="1"/>
  <c r="AF91" i="1"/>
  <c r="Z92" i="1"/>
  <c r="AF93" i="1"/>
  <c r="AG93" i="1" s="1"/>
  <c r="AF95" i="1"/>
  <c r="K96" i="1"/>
  <c r="Q100" i="1"/>
  <c r="AF103" i="1"/>
  <c r="Q106" i="1"/>
  <c r="Q107" i="1"/>
  <c r="Q108" i="1"/>
  <c r="K115" i="1"/>
  <c r="L116" i="1" s="1"/>
  <c r="Z115" i="1"/>
  <c r="AA116" i="1" s="1"/>
  <c r="T117" i="1"/>
  <c r="U117" i="1" s="1"/>
  <c r="K120" i="1"/>
  <c r="K128" i="1"/>
  <c r="K133" i="1"/>
  <c r="H135" i="1"/>
  <c r="Q136" i="1"/>
  <c r="AF136" i="1"/>
  <c r="K138" i="1"/>
  <c r="L139" i="1" s="1"/>
  <c r="K143" i="1"/>
  <c r="Q148" i="1"/>
  <c r="T156" i="1"/>
  <c r="R157" i="1"/>
  <c r="AC171" i="1"/>
  <c r="E179" i="1"/>
  <c r="F180" i="1" s="1"/>
  <c r="E180" i="1"/>
  <c r="W180" i="1"/>
  <c r="AF197" i="1"/>
  <c r="N293" i="1"/>
  <c r="Q144" i="1"/>
  <c r="AF144" i="1"/>
  <c r="K146" i="1"/>
  <c r="N146" i="1"/>
  <c r="T149" i="1"/>
  <c r="T150" i="1"/>
  <c r="N151" i="1"/>
  <c r="W154" i="1"/>
  <c r="AC155" i="1"/>
  <c r="Z156" i="1"/>
  <c r="AF159" i="1"/>
  <c r="N162" i="1"/>
  <c r="Z162" i="1"/>
  <c r="N164" i="1"/>
  <c r="AC164" i="1"/>
  <c r="AC168" i="1"/>
  <c r="N170" i="1"/>
  <c r="E177" i="1"/>
  <c r="F178" i="1" s="1"/>
  <c r="K178" i="1"/>
  <c r="H179" i="1"/>
  <c r="Q185" i="1"/>
  <c r="R185" i="1" s="1"/>
  <c r="E187" i="1"/>
  <c r="T188" i="1"/>
  <c r="AC191" i="1"/>
  <c r="W196" i="1"/>
  <c r="AF199" i="1"/>
  <c r="H204" i="1"/>
  <c r="I204" i="1" s="1"/>
  <c r="Q206" i="1"/>
  <c r="H207" i="1"/>
  <c r="Z207" i="1"/>
  <c r="AA208" i="1" s="1"/>
  <c r="AF208" i="1"/>
  <c r="K209" i="1"/>
  <c r="Z209" i="1"/>
  <c r="AA209" i="1" s="1"/>
  <c r="Q217" i="1"/>
  <c r="AF228" i="1"/>
  <c r="AF239" i="1"/>
  <c r="N251" i="1"/>
  <c r="O251" i="1" s="1"/>
  <c r="Q296" i="1"/>
  <c r="AC302" i="1"/>
  <c r="T480" i="1"/>
  <c r="AF142" i="1"/>
  <c r="T144" i="1"/>
  <c r="W145" i="1"/>
  <c r="X145" i="1" s="1"/>
  <c r="K148" i="1"/>
  <c r="AF155" i="1"/>
  <c r="AG156" i="1" s="1"/>
  <c r="Q170" i="1"/>
  <c r="W172" i="1"/>
  <c r="H177" i="1"/>
  <c r="W177" i="1"/>
  <c r="K179" i="1"/>
  <c r="K181" i="1"/>
  <c r="E188" i="1"/>
  <c r="AF194" i="1"/>
  <c r="AG195" i="1" s="1"/>
  <c r="Z196" i="1"/>
  <c r="K204" i="1"/>
  <c r="L204" i="1" s="1"/>
  <c r="K207" i="1"/>
  <c r="N209" i="1"/>
  <c r="E211" i="1"/>
  <c r="F212" i="1" s="1"/>
  <c r="U220" i="1"/>
  <c r="Q233" i="1"/>
  <c r="U246" i="1"/>
  <c r="N259" i="1"/>
  <c r="O260" i="1" s="1"/>
  <c r="AD262" i="1"/>
  <c r="Q302" i="1"/>
  <c r="W157" i="1"/>
  <c r="X157" i="1" s="1"/>
  <c r="W170" i="1"/>
  <c r="H173" i="1"/>
  <c r="Z173" i="1"/>
  <c r="AA173" i="1" s="1"/>
  <c r="Q178" i="1"/>
  <c r="H180" i="1"/>
  <c r="I180" i="1" s="1"/>
  <c r="E183" i="1"/>
  <c r="F184" i="1" s="1"/>
  <c r="K188" i="1"/>
  <c r="E189" i="1"/>
  <c r="Q192" i="1"/>
  <c r="Q195" i="1"/>
  <c r="AF195" i="1"/>
  <c r="K196" i="1"/>
  <c r="L196" i="1" s="1"/>
  <c r="AC203" i="1"/>
  <c r="AD204" i="1" s="1"/>
  <c r="W211" i="1"/>
  <c r="Q212" i="1"/>
  <c r="Q213" i="1"/>
  <c r="N214" i="1"/>
  <c r="AA217" i="1"/>
  <c r="W219" i="1"/>
  <c r="U225" i="1"/>
  <c r="W238" i="1"/>
  <c r="K256" i="1"/>
  <c r="AF261" i="1"/>
  <c r="Z170" i="1"/>
  <c r="N172" i="1"/>
  <c r="K173" i="1"/>
  <c r="E176" i="1"/>
  <c r="F177" i="1" s="1"/>
  <c r="T176" i="1"/>
  <c r="N177" i="1"/>
  <c r="AF179" i="1"/>
  <c r="K180" i="1"/>
  <c r="H183" i="1"/>
  <c r="I184" i="1" s="1"/>
  <c r="H185" i="1"/>
  <c r="I185" i="1" s="1"/>
  <c r="Z185" i="1"/>
  <c r="AA185" i="1" s="1"/>
  <c r="AC188" i="1"/>
  <c r="W189" i="1"/>
  <c r="E190" i="1"/>
  <c r="F191" i="1" s="1"/>
  <c r="E192" i="1"/>
  <c r="F193" i="1" s="1"/>
  <c r="E194" i="1"/>
  <c r="F195" i="1" s="1"/>
  <c r="N196" i="1"/>
  <c r="AF196" i="1"/>
  <c r="W197" i="1"/>
  <c r="AF203" i="1"/>
  <c r="AF207" i="1"/>
  <c r="AF209" i="1"/>
  <c r="K211" i="1"/>
  <c r="Z211" i="1"/>
  <c r="T212" i="1"/>
  <c r="AC217" i="1"/>
  <c r="Q222" i="1"/>
  <c r="E228" i="1"/>
  <c r="W228" i="1"/>
  <c r="Z233" i="1"/>
  <c r="Z238" i="1"/>
  <c r="N243" i="1"/>
  <c r="N254" i="1"/>
  <c r="W294" i="1"/>
  <c r="H296" i="1"/>
  <c r="I297" i="1" s="1"/>
  <c r="W147" i="1"/>
  <c r="T148" i="1"/>
  <c r="Q149" i="1"/>
  <c r="R149" i="1" s="1"/>
  <c r="H151" i="1"/>
  <c r="Q152" i="1"/>
  <c r="E156" i="1"/>
  <c r="F157" i="1" s="1"/>
  <c r="AC160" i="1"/>
  <c r="AD160" i="1" s="1"/>
  <c r="W164" i="1"/>
  <c r="W168" i="1"/>
  <c r="H171" i="1"/>
  <c r="I171" i="1" s="1"/>
  <c r="W178" i="1"/>
  <c r="T179" i="1"/>
  <c r="H182" i="1"/>
  <c r="K183" i="1"/>
  <c r="W183" i="1"/>
  <c r="X184" i="1" s="1"/>
  <c r="T184" i="1"/>
  <c r="K185" i="1"/>
  <c r="AC185" i="1"/>
  <c r="AD185" i="1" s="1"/>
  <c r="W194" i="1"/>
  <c r="Z197" i="1"/>
  <c r="H202" i="1"/>
  <c r="T204" i="1"/>
  <c r="U204" i="1" s="1"/>
  <c r="T207" i="1"/>
  <c r="E209" i="1"/>
  <c r="N211" i="1"/>
  <c r="AC211" i="1"/>
  <c r="W212" i="1"/>
  <c r="E214" i="1"/>
  <c r="F215" i="1" s="1"/>
  <c r="AF217" i="1"/>
  <c r="W225" i="1"/>
  <c r="X225" i="1" s="1"/>
  <c r="H228" i="1"/>
  <c r="I228" i="1" s="1"/>
  <c r="E233" i="1"/>
  <c r="F234" i="1" s="1"/>
  <c r="H241" i="1"/>
  <c r="Z261" i="1"/>
  <c r="AA262" i="1" s="1"/>
  <c r="H266" i="1"/>
  <c r="E293" i="1"/>
  <c r="H294" i="1"/>
  <c r="W298" i="1"/>
  <c r="T143" i="1"/>
  <c r="K144" i="1"/>
  <c r="E147" i="1"/>
  <c r="E148" i="1"/>
  <c r="F149" i="1" s="1"/>
  <c r="W148" i="1"/>
  <c r="H156" i="1"/>
  <c r="W159" i="1"/>
  <c r="AF160" i="1"/>
  <c r="H162" i="1"/>
  <c r="K171" i="1"/>
  <c r="L171" i="1" s="1"/>
  <c r="Q172" i="1"/>
  <c r="AF172" i="1"/>
  <c r="AG172" i="1" s="1"/>
  <c r="Q177" i="1"/>
  <c r="N180" i="1"/>
  <c r="AF184" i="1"/>
  <c r="W191" i="1"/>
  <c r="W192" i="1"/>
  <c r="Q196" i="1"/>
  <c r="R196" i="1" s="1"/>
  <c r="Q203" i="1"/>
  <c r="N210" i="1"/>
  <c r="O210" i="1" s="1"/>
  <c r="Z212" i="1"/>
  <c r="AC219" i="1"/>
  <c r="AF233" i="1"/>
  <c r="AG234" i="1" s="1"/>
  <c r="H236" i="1"/>
  <c r="Z253" i="1"/>
  <c r="K266" i="1"/>
  <c r="K228" i="1"/>
  <c r="N230" i="1"/>
  <c r="O231" i="1" s="1"/>
  <c r="H232" i="1"/>
  <c r="W232" i="1"/>
  <c r="T233" i="1"/>
  <c r="W237" i="1"/>
  <c r="E238" i="1"/>
  <c r="T238" i="1"/>
  <c r="AF238" i="1"/>
  <c r="Q241" i="1"/>
  <c r="AF241" i="1"/>
  <c r="N244" i="1"/>
  <c r="AC244" i="1"/>
  <c r="K248" i="1"/>
  <c r="W248" i="1"/>
  <c r="Q251" i="1"/>
  <c r="W253" i="1"/>
  <c r="X254" i="1" s="1"/>
  <c r="Q259" i="1"/>
  <c r="AC259" i="1"/>
  <c r="Q261" i="1"/>
  <c r="AC263" i="1"/>
  <c r="Q269" i="1"/>
  <c r="AF269" i="1"/>
  <c r="T274" i="1"/>
  <c r="W278" i="1"/>
  <c r="X278" i="1" s="1"/>
  <c r="E279" i="1"/>
  <c r="F280" i="1" s="1"/>
  <c r="Z279" i="1"/>
  <c r="AA280" i="1" s="1"/>
  <c r="L280" i="1"/>
  <c r="E286" i="1"/>
  <c r="F287" i="1" s="1"/>
  <c r="H289" i="1"/>
  <c r="Q293" i="1"/>
  <c r="W301" i="1"/>
  <c r="AC311" i="1"/>
  <c r="W346" i="1"/>
  <c r="T399" i="1"/>
  <c r="Z219" i="1"/>
  <c r="AA220" i="1" s="1"/>
  <c r="T221" i="1"/>
  <c r="H224" i="1"/>
  <c r="Z228" i="1"/>
  <c r="Z232" i="1"/>
  <c r="H237" i="1"/>
  <c r="Q242" i="1"/>
  <c r="R242" i="1" s="1"/>
  <c r="E243" i="1"/>
  <c r="Q244" i="1"/>
  <c r="R245" i="1" s="1"/>
  <c r="AF244" i="1"/>
  <c r="W245" i="1"/>
  <c r="Q246" i="1"/>
  <c r="K247" i="1"/>
  <c r="L247" i="1" s="1"/>
  <c r="H249" i="1"/>
  <c r="N252" i="1"/>
  <c r="O253" i="1" s="1"/>
  <c r="K253" i="1"/>
  <c r="AC256" i="1"/>
  <c r="K257" i="1"/>
  <c r="T261" i="1"/>
  <c r="U262" i="1" s="1"/>
  <c r="K262" i="1"/>
  <c r="L263" i="1" s="1"/>
  <c r="N270" i="1"/>
  <c r="AC276" i="1"/>
  <c r="AD277" i="1" s="1"/>
  <c r="H277" i="1"/>
  <c r="I277" i="1" s="1"/>
  <c r="H279" i="1"/>
  <c r="I280" i="1" s="1"/>
  <c r="AC279" i="1"/>
  <c r="H281" i="1"/>
  <c r="N283" i="1"/>
  <c r="AC283" i="1"/>
  <c r="T286" i="1"/>
  <c r="U286" i="1" s="1"/>
  <c r="N288" i="1"/>
  <c r="AF288" i="1"/>
  <c r="H290" i="1"/>
  <c r="I291" i="1" s="1"/>
  <c r="AF293" i="1"/>
  <c r="E296" i="1"/>
  <c r="F297" i="1" s="1"/>
  <c r="AC296" i="1"/>
  <c r="T298" i="1"/>
  <c r="N299" i="1"/>
  <c r="O299" i="1" s="1"/>
  <c r="K301" i="1"/>
  <c r="E302" i="1"/>
  <c r="F303" i="1" s="1"/>
  <c r="AF302" i="1"/>
  <c r="Q304" i="1"/>
  <c r="AF311" i="1"/>
  <c r="T338" i="1"/>
  <c r="Z340" i="1"/>
  <c r="T340" i="1"/>
  <c r="AC396" i="1"/>
  <c r="AF396" i="1"/>
  <c r="AG397" i="1" s="1"/>
  <c r="K410" i="1"/>
  <c r="AC237" i="1"/>
  <c r="H238" i="1"/>
  <c r="T241" i="1"/>
  <c r="U241" i="1" s="1"/>
  <c r="X242" i="1"/>
  <c r="H243" i="1"/>
  <c r="AC249" i="1"/>
  <c r="T254" i="1"/>
  <c r="Q255" i="1"/>
  <c r="AC255" i="1"/>
  <c r="AF256" i="1"/>
  <c r="K260" i="1"/>
  <c r="L260" i="1" s="1"/>
  <c r="W264" i="1"/>
  <c r="H268" i="1"/>
  <c r="E269" i="1"/>
  <c r="F270" i="1" s="1"/>
  <c r="K277" i="1"/>
  <c r="AF279" i="1"/>
  <c r="K285" i="1"/>
  <c r="W286" i="1"/>
  <c r="AF287" i="1"/>
  <c r="AG287" i="1" s="1"/>
  <c r="AC289" i="1"/>
  <c r="T293" i="1"/>
  <c r="AF296" i="1"/>
  <c r="H298" i="1"/>
  <c r="N301" i="1"/>
  <c r="H302" i="1"/>
  <c r="I302" i="1" s="1"/>
  <c r="T302" i="1"/>
  <c r="Q308" i="1"/>
  <c r="T309" i="1"/>
  <c r="N317" i="1"/>
  <c r="Z345" i="1"/>
  <c r="E399" i="1"/>
  <c r="N219" i="1"/>
  <c r="O220" i="1" s="1"/>
  <c r="H223" i="1"/>
  <c r="Z224" i="1"/>
  <c r="H225" i="1"/>
  <c r="I226" i="1" s="1"/>
  <c r="Q228" i="1"/>
  <c r="H233" i="1"/>
  <c r="E234" i="1"/>
  <c r="F235" i="1" s="1"/>
  <c r="W234" i="1"/>
  <c r="AF248" i="1"/>
  <c r="AC253" i="1"/>
  <c r="AD254" i="1" s="1"/>
  <c r="H254" i="1"/>
  <c r="Q257" i="1"/>
  <c r="H259" i="1"/>
  <c r="T263" i="1"/>
  <c r="U263" i="1" s="1"/>
  <c r="K264" i="1"/>
  <c r="L264" i="1" s="1"/>
  <c r="Z264" i="1"/>
  <c r="H269" i="1"/>
  <c r="I270" i="1" s="1"/>
  <c r="AF271" i="1"/>
  <c r="K272" i="1"/>
  <c r="Z272" i="1"/>
  <c r="AA272" i="1" s="1"/>
  <c r="H273" i="1"/>
  <c r="Z273" i="1"/>
  <c r="H274" i="1"/>
  <c r="Q276" i="1"/>
  <c r="R276" i="1" s="1"/>
  <c r="N277" i="1"/>
  <c r="K278" i="1"/>
  <c r="L279" i="1" s="1"/>
  <c r="AF280" i="1"/>
  <c r="N285" i="1"/>
  <c r="AC285" i="1"/>
  <c r="AF289" i="1"/>
  <c r="W293" i="1"/>
  <c r="T294" i="1"/>
  <c r="T296" i="1"/>
  <c r="W300" i="1"/>
  <c r="AC301" i="1"/>
  <c r="T308" i="1"/>
  <c r="E309" i="1"/>
  <c r="F310" i="1" s="1"/>
  <c r="W309" i="1"/>
  <c r="AC315" i="1"/>
  <c r="AF317" i="1"/>
  <c r="T388" i="1"/>
  <c r="W411" i="1"/>
  <c r="AC417" i="1"/>
  <c r="E219" i="1"/>
  <c r="F220" i="1" s="1"/>
  <c r="Q219" i="1"/>
  <c r="AC224" i="1"/>
  <c r="N232" i="1"/>
  <c r="O232" i="1" s="1"/>
  <c r="AF232" i="1"/>
  <c r="AG233" i="1" s="1"/>
  <c r="K233" i="1"/>
  <c r="H234" i="1"/>
  <c r="N237" i="1"/>
  <c r="AF237" i="1"/>
  <c r="AG238" i="1" s="1"/>
  <c r="AC242" i="1"/>
  <c r="AD242" i="1" s="1"/>
  <c r="Z243" i="1"/>
  <c r="N245" i="1"/>
  <c r="E246" i="1"/>
  <c r="F247" i="1" s="1"/>
  <c r="W246" i="1"/>
  <c r="H251" i="1"/>
  <c r="AF253" i="1"/>
  <c r="T257" i="1"/>
  <c r="H261" i="1"/>
  <c r="Q262" i="1"/>
  <c r="W269" i="1"/>
  <c r="X270" i="1" s="1"/>
  <c r="T270" i="1"/>
  <c r="U271" i="1" s="1"/>
  <c r="Q271" i="1"/>
  <c r="T280" i="1"/>
  <c r="U281" i="1" s="1"/>
  <c r="H282" i="1"/>
  <c r="I282" i="1" s="1"/>
  <c r="T283" i="1"/>
  <c r="N290" i="1"/>
  <c r="H293" i="1"/>
  <c r="T295" i="1"/>
  <c r="W296" i="1"/>
  <c r="H300" i="1"/>
  <c r="I301" i="1" s="1"/>
  <c r="Q301" i="1"/>
  <c r="AF301" i="1"/>
  <c r="W302" i="1"/>
  <c r="X302" i="1" s="1"/>
  <c r="W398" i="1"/>
  <c r="AC220" i="1"/>
  <c r="Q220" i="1"/>
  <c r="W222" i="1"/>
  <c r="Q224" i="1"/>
  <c r="H231" i="1"/>
  <c r="Q232" i="1"/>
  <c r="H235" i="1"/>
  <c r="I235" i="1" s="1"/>
  <c r="Q237" i="1"/>
  <c r="R238" i="1" s="1"/>
  <c r="E239" i="1"/>
  <c r="F240" i="1" s="1"/>
  <c r="AC240" i="1"/>
  <c r="AD241" i="1" s="1"/>
  <c r="Z241" i="1"/>
  <c r="AC243" i="1"/>
  <c r="H246" i="1"/>
  <c r="I246" i="1" s="1"/>
  <c r="Z246" i="1"/>
  <c r="Q250" i="1"/>
  <c r="Z254" i="1"/>
  <c r="AA255" i="1" s="1"/>
  <c r="K261" i="1"/>
  <c r="E263" i="1"/>
  <c r="F264" i="1" s="1"/>
  <c r="AF274" i="1"/>
  <c r="AG274" i="1" s="1"/>
  <c r="Q277" i="1"/>
  <c r="Q279" i="1"/>
  <c r="R280" i="1" s="1"/>
  <c r="AC286" i="1"/>
  <c r="K293" i="1"/>
  <c r="E294" i="1"/>
  <c r="K296" i="1"/>
  <c r="H304" i="1"/>
  <c r="I305" i="1" s="1"/>
  <c r="Z304" i="1"/>
  <c r="AA305" i="1" s="1"/>
  <c r="H309" i="1"/>
  <c r="I309" i="1" s="1"/>
  <c r="W325" i="1"/>
  <c r="N347" i="1"/>
  <c r="T320" i="1"/>
  <c r="U320" i="1" s="1"/>
  <c r="T330" i="1"/>
  <c r="E343" i="1"/>
  <c r="F344" i="1" s="1"/>
  <c r="T345" i="1"/>
  <c r="T347" i="1"/>
  <c r="U348" i="1" s="1"/>
  <c r="Z348" i="1"/>
  <c r="Q350" i="1"/>
  <c r="Q368" i="1"/>
  <c r="W371" i="1"/>
  <c r="H389" i="1"/>
  <c r="K390" i="1"/>
  <c r="AF390" i="1"/>
  <c r="Q391" i="1"/>
  <c r="R391" i="1" s="1"/>
  <c r="T393" i="1"/>
  <c r="W402" i="1"/>
  <c r="T404" i="1"/>
  <c r="Q406" i="1"/>
  <c r="AC413" i="1"/>
  <c r="Z416" i="1"/>
  <c r="Z417" i="1"/>
  <c r="AC419" i="1"/>
  <c r="Z422" i="1"/>
  <c r="AA423" i="1" s="1"/>
  <c r="E433" i="1"/>
  <c r="N444" i="1"/>
  <c r="AC446" i="1"/>
  <c r="Q463" i="1"/>
  <c r="AF472" i="1"/>
  <c r="AF478" i="1"/>
  <c r="Q480" i="1"/>
  <c r="T514" i="1"/>
  <c r="U514" i="1" s="1"/>
  <c r="W304" i="1"/>
  <c r="K309" i="1"/>
  <c r="H311" i="1"/>
  <c r="I312" i="1" s="1"/>
  <c r="Q313" i="1"/>
  <c r="H314" i="1"/>
  <c r="I314" i="1" s="1"/>
  <c r="Z319" i="1"/>
  <c r="K320" i="1"/>
  <c r="L320" i="1" s="1"/>
  <c r="Z320" i="1"/>
  <c r="H322" i="1"/>
  <c r="N323" i="1"/>
  <c r="AC323" i="1"/>
  <c r="T336" i="1"/>
  <c r="N339" i="1"/>
  <c r="K343" i="1"/>
  <c r="K349" i="1"/>
  <c r="L349" i="1" s="1"/>
  <c r="E350" i="1"/>
  <c r="T356" i="1"/>
  <c r="T365" i="1"/>
  <c r="E366" i="1"/>
  <c r="F367" i="1" s="1"/>
  <c r="T374" i="1"/>
  <c r="H377" i="1"/>
  <c r="N387" i="1"/>
  <c r="W396" i="1"/>
  <c r="Z399" i="1"/>
  <c r="AA400" i="1" s="1"/>
  <c r="W401" i="1"/>
  <c r="N414" i="1"/>
  <c r="H415" i="1"/>
  <c r="I416" i="1" s="1"/>
  <c r="AF417" i="1"/>
  <c r="T420" i="1"/>
  <c r="AF422" i="1"/>
  <c r="K428" i="1"/>
  <c r="K446" i="1"/>
  <c r="Q478" i="1"/>
  <c r="Q483" i="1"/>
  <c r="AC574" i="1"/>
  <c r="N574" i="1"/>
  <c r="K314" i="1"/>
  <c r="Q315" i="1"/>
  <c r="AC317" i="1"/>
  <c r="AC319" i="1"/>
  <c r="AC320" i="1"/>
  <c r="AC335" i="1"/>
  <c r="W336" i="1"/>
  <c r="W338" i="1"/>
  <c r="W340" i="1"/>
  <c r="X341" i="1" s="1"/>
  <c r="T344" i="1"/>
  <c r="N349" i="1"/>
  <c r="O350" i="1" s="1"/>
  <c r="W350" i="1"/>
  <c r="H362" i="1"/>
  <c r="W364" i="1"/>
  <c r="E365" i="1"/>
  <c r="F366" i="1" s="1"/>
  <c r="W366" i="1"/>
  <c r="X366" i="1" s="1"/>
  <c r="Q382" i="1"/>
  <c r="E396" i="1"/>
  <c r="E398" i="1"/>
  <c r="F399" i="1" s="1"/>
  <c r="AC398" i="1"/>
  <c r="H399" i="1"/>
  <c r="H402" i="1"/>
  <c r="H404" i="1"/>
  <c r="E406" i="1"/>
  <c r="F407" i="1" s="1"/>
  <c r="K417" i="1"/>
  <c r="T418" i="1"/>
  <c r="AF420" i="1"/>
  <c r="Q422" i="1"/>
  <c r="R423" i="1" s="1"/>
  <c r="E478" i="1"/>
  <c r="F479" i="1" s="1"/>
  <c r="E480" i="1"/>
  <c r="K304" i="1"/>
  <c r="N306" i="1"/>
  <c r="AC307" i="1"/>
  <c r="W308" i="1"/>
  <c r="K311" i="1"/>
  <c r="L311" i="1" s="1"/>
  <c r="T315" i="1"/>
  <c r="Q317" i="1"/>
  <c r="AF319" i="1"/>
  <c r="Q323" i="1"/>
  <c r="H338" i="1"/>
  <c r="I338" i="1" s="1"/>
  <c r="H340" i="1"/>
  <c r="H345" i="1"/>
  <c r="H346" i="1"/>
  <c r="AF348" i="1"/>
  <c r="AG349" i="1" s="1"/>
  <c r="Q352" i="1"/>
  <c r="T354" i="1"/>
  <c r="Z368" i="1"/>
  <c r="AA369" i="1" s="1"/>
  <c r="Q373" i="1"/>
  <c r="K376" i="1"/>
  <c r="N377" i="1"/>
  <c r="Z382" i="1"/>
  <c r="AF383" i="1"/>
  <c r="H388" i="1"/>
  <c r="W388" i="1"/>
  <c r="H396" i="1"/>
  <c r="Z396" i="1"/>
  <c r="H397" i="1"/>
  <c r="AF399" i="1"/>
  <c r="AG400" i="1" s="1"/>
  <c r="AC401" i="1"/>
  <c r="AC403" i="1"/>
  <c r="AD404" i="1" s="1"/>
  <c r="H406" i="1"/>
  <c r="AC411" i="1"/>
  <c r="N417" i="1"/>
  <c r="T419" i="1"/>
  <c r="AF464" i="1"/>
  <c r="E522" i="1"/>
  <c r="T317" i="1"/>
  <c r="T323" i="1"/>
  <c r="K325" i="1"/>
  <c r="T326" i="1"/>
  <c r="T329" i="1"/>
  <c r="AC330" i="1"/>
  <c r="H344" i="1"/>
  <c r="Z344" i="1"/>
  <c r="AC345" i="1"/>
  <c r="W355" i="1"/>
  <c r="K362" i="1"/>
  <c r="H365" i="1"/>
  <c r="AC365" i="1"/>
  <c r="AD365" i="1" s="1"/>
  <c r="Z374" i="1"/>
  <c r="AC380" i="1"/>
  <c r="Z384" i="1"/>
  <c r="W390" i="1"/>
  <c r="K396" i="1"/>
  <c r="K398" i="1"/>
  <c r="T400" i="1"/>
  <c r="Q417" i="1"/>
  <c r="AC420" i="1"/>
  <c r="Q457" i="1"/>
  <c r="Q492" i="1"/>
  <c r="K514" i="1"/>
  <c r="AC309" i="1"/>
  <c r="AD309" i="1" s="1"/>
  <c r="H317" i="1"/>
  <c r="E319" i="1"/>
  <c r="F320" i="1" s="1"/>
  <c r="AF321" i="1"/>
  <c r="H323" i="1"/>
  <c r="I323" i="1" s="1"/>
  <c r="Z324" i="1"/>
  <c r="N325" i="1"/>
  <c r="AC325" i="1"/>
  <c r="W326" i="1"/>
  <c r="X326" i="1" s="1"/>
  <c r="H329" i="1"/>
  <c r="AF330" i="1"/>
  <c r="N338" i="1"/>
  <c r="O339" i="1" s="1"/>
  <c r="AC338" i="1"/>
  <c r="AC340" i="1"/>
  <c r="X342" i="1"/>
  <c r="N346" i="1"/>
  <c r="O347" i="1" s="1"/>
  <c r="T349" i="1"/>
  <c r="Q353" i="1"/>
  <c r="R353" i="1" s="1"/>
  <c r="H356" i="1"/>
  <c r="AF360" i="1"/>
  <c r="K364" i="1"/>
  <c r="AF364" i="1"/>
  <c r="K365" i="1"/>
  <c r="L366" i="1" s="1"/>
  <c r="AF368" i="1"/>
  <c r="T372" i="1"/>
  <c r="Q376" i="1"/>
  <c r="H382" i="1"/>
  <c r="AF382" i="1"/>
  <c r="Q384" i="1"/>
  <c r="R385" i="1" s="1"/>
  <c r="Z390" i="1"/>
  <c r="Z392" i="1"/>
  <c r="Q399" i="1"/>
  <c r="R399" i="1" s="1"/>
  <c r="W400" i="1"/>
  <c r="X401" i="1" s="1"/>
  <c r="Q403" i="1"/>
  <c r="AF407" i="1"/>
  <c r="W414" i="1"/>
  <c r="T416" i="1"/>
  <c r="H420" i="1"/>
  <c r="H422" i="1"/>
  <c r="I422" i="1" s="1"/>
  <c r="W422" i="1"/>
  <c r="K478" i="1"/>
  <c r="AF480" i="1"/>
  <c r="K308" i="1"/>
  <c r="Q309" i="1"/>
  <c r="R309" i="1" s="1"/>
  <c r="AF309" i="1"/>
  <c r="AG309" i="1" s="1"/>
  <c r="W314" i="1"/>
  <c r="H315" i="1"/>
  <c r="N318" i="1"/>
  <c r="AF327" i="1"/>
  <c r="K335" i="1"/>
  <c r="L336" i="1" s="1"/>
  <c r="AC336" i="1"/>
  <c r="AF340" i="1"/>
  <c r="N344" i="1"/>
  <c r="AF344" i="1"/>
  <c r="E349" i="1"/>
  <c r="F350" i="1" s="1"/>
  <c r="W349" i="1"/>
  <c r="U351" i="1"/>
  <c r="K355" i="1"/>
  <c r="T376" i="1"/>
  <c r="AC387" i="1"/>
  <c r="H390" i="1"/>
  <c r="I390" i="1" s="1"/>
  <c r="W392" i="1"/>
  <c r="T402" i="1"/>
  <c r="AF406" i="1"/>
  <c r="Z414" i="1"/>
  <c r="E417" i="1"/>
  <c r="H418" i="1"/>
  <c r="K468" i="1"/>
  <c r="AC478" i="1"/>
  <c r="AC483" i="1"/>
  <c r="T424" i="1"/>
  <c r="U424" i="1" s="1"/>
  <c r="Q427" i="1"/>
  <c r="AC431" i="1"/>
  <c r="AC447" i="1"/>
  <c r="AF449" i="1"/>
  <c r="N464" i="1"/>
  <c r="T476" i="1"/>
  <c r="W488" i="1"/>
  <c r="AC489" i="1"/>
  <c r="AD489" i="1" s="1"/>
  <c r="E497" i="1"/>
  <c r="F498" i="1" s="1"/>
  <c r="Q512" i="1"/>
  <c r="Q515" i="1"/>
  <c r="N522" i="1"/>
  <c r="T532" i="1"/>
  <c r="U533" i="1" s="1"/>
  <c r="W596" i="1"/>
  <c r="N606" i="1"/>
  <c r="Q666" i="1"/>
  <c r="T428" i="1"/>
  <c r="U428" i="1" s="1"/>
  <c r="T429" i="1"/>
  <c r="N441" i="1"/>
  <c r="AF446" i="1"/>
  <c r="AG447" i="1" s="1"/>
  <c r="T450" i="1"/>
  <c r="E454" i="1"/>
  <c r="F455" i="1" s="1"/>
  <c r="N460" i="1"/>
  <c r="Z470" i="1"/>
  <c r="K474" i="1"/>
  <c r="H476" i="1"/>
  <c r="H480" i="1"/>
  <c r="AF483" i="1"/>
  <c r="N490" i="1"/>
  <c r="E514" i="1"/>
  <c r="F515" i="1" s="1"/>
  <c r="E518" i="1"/>
  <c r="F518" i="1" s="1"/>
  <c r="W519" i="1"/>
  <c r="T522" i="1"/>
  <c r="AC531" i="1"/>
  <c r="E533" i="1"/>
  <c r="F534" i="1" s="1"/>
  <c r="W428" i="1"/>
  <c r="AC433" i="1"/>
  <c r="AD433" i="1" s="1"/>
  <c r="W440" i="1"/>
  <c r="N447" i="1"/>
  <c r="H454" i="1"/>
  <c r="Z454" i="1"/>
  <c r="K458" i="1"/>
  <c r="Q460" i="1"/>
  <c r="N465" i="1"/>
  <c r="T468" i="1"/>
  <c r="H478" i="1"/>
  <c r="H482" i="1"/>
  <c r="T492" i="1"/>
  <c r="AF497" i="1"/>
  <c r="AC499" i="1"/>
  <c r="E503" i="1"/>
  <c r="W503" i="1"/>
  <c r="E512" i="1"/>
  <c r="F513" i="1" s="1"/>
  <c r="H514" i="1"/>
  <c r="E516" i="1"/>
  <c r="F517" i="1" s="1"/>
  <c r="AC517" i="1"/>
  <c r="H518" i="1"/>
  <c r="E519" i="1"/>
  <c r="F520" i="1" s="1"/>
  <c r="K526" i="1"/>
  <c r="Z532" i="1"/>
  <c r="E542" i="1"/>
  <c r="F543" i="1" s="1"/>
  <c r="AF554" i="1"/>
  <c r="Q556" i="1"/>
  <c r="W580" i="1"/>
  <c r="Q627" i="1"/>
  <c r="AC424" i="1"/>
  <c r="H428" i="1"/>
  <c r="I429" i="1" s="1"/>
  <c r="H433" i="1"/>
  <c r="I433" i="1" s="1"/>
  <c r="AF444" i="1"/>
  <c r="Q446" i="1"/>
  <c r="T452" i="1"/>
  <c r="K454" i="1"/>
  <c r="AC454" i="1"/>
  <c r="Z456" i="1"/>
  <c r="Q459" i="1"/>
  <c r="E460" i="1"/>
  <c r="F461" i="1" s="1"/>
  <c r="AF460" i="1"/>
  <c r="W464" i="1"/>
  <c r="Q465" i="1"/>
  <c r="W468" i="1"/>
  <c r="E469" i="1"/>
  <c r="N470" i="1"/>
  <c r="H472" i="1"/>
  <c r="Z472" i="1"/>
  <c r="AC476" i="1"/>
  <c r="W478" i="1"/>
  <c r="K480" i="1"/>
  <c r="K482" i="1"/>
  <c r="E483" i="1"/>
  <c r="E485" i="1"/>
  <c r="F486" i="1" s="1"/>
  <c r="AC532" i="1"/>
  <c r="H534" i="1"/>
  <c r="Q551" i="1"/>
  <c r="H578" i="1"/>
  <c r="AF578" i="1"/>
  <c r="Z580" i="1"/>
  <c r="T584" i="1"/>
  <c r="E590" i="1"/>
  <c r="F591" i="1" s="1"/>
  <c r="Q604" i="1"/>
  <c r="K607" i="1"/>
  <c r="N618" i="1"/>
  <c r="E625" i="1"/>
  <c r="F626" i="1" s="1"/>
  <c r="K628" i="1"/>
  <c r="AC630" i="1"/>
  <c r="N631" i="1"/>
  <c r="AF424" i="1"/>
  <c r="H440" i="1"/>
  <c r="T444" i="1"/>
  <c r="E446" i="1"/>
  <c r="T446" i="1"/>
  <c r="Q451" i="1"/>
  <c r="W452" i="1"/>
  <c r="N454" i="1"/>
  <c r="H460" i="1"/>
  <c r="K466" i="1"/>
  <c r="AF466" i="1"/>
  <c r="Q470" i="1"/>
  <c r="AF470" i="1"/>
  <c r="K471" i="1"/>
  <c r="L471" i="1" s="1"/>
  <c r="Z478" i="1"/>
  <c r="N480" i="1"/>
  <c r="Z480" i="1"/>
  <c r="E491" i="1"/>
  <c r="F492" i="1" s="1"/>
  <c r="E492" i="1"/>
  <c r="F493" i="1" s="1"/>
  <c r="Z501" i="1"/>
  <c r="K503" i="1"/>
  <c r="AC503" i="1"/>
  <c r="K516" i="1"/>
  <c r="K519" i="1"/>
  <c r="AC519" i="1"/>
  <c r="AD519" i="1" s="1"/>
  <c r="K520" i="1"/>
  <c r="H522" i="1"/>
  <c r="I522" i="1" s="1"/>
  <c r="Q524" i="1"/>
  <c r="Q525" i="1"/>
  <c r="AC527" i="1"/>
  <c r="AC528" i="1"/>
  <c r="AC530" i="1"/>
  <c r="Q531" i="1"/>
  <c r="AC565" i="1"/>
  <c r="H590" i="1"/>
  <c r="H606" i="1"/>
  <c r="Q618" i="1"/>
  <c r="AF625" i="1"/>
  <c r="Q631" i="1"/>
  <c r="AC423" i="1"/>
  <c r="AC427" i="1"/>
  <c r="AF428" i="1"/>
  <c r="K429" i="1"/>
  <c r="L430" i="1" s="1"/>
  <c r="N433" i="1"/>
  <c r="O433" i="1" s="1"/>
  <c r="AF435" i="1"/>
  <c r="K442" i="1"/>
  <c r="H444" i="1"/>
  <c r="E447" i="1"/>
  <c r="F448" i="1" s="1"/>
  <c r="Q448" i="1"/>
  <c r="Q454" i="1"/>
  <c r="AF454" i="1"/>
  <c r="AF467" i="1"/>
  <c r="Q467" i="1"/>
  <c r="E470" i="1"/>
  <c r="F471" i="1" s="1"/>
  <c r="AF476" i="1"/>
  <c r="H484" i="1"/>
  <c r="W484" i="1"/>
  <c r="W498" i="1"/>
  <c r="E506" i="1"/>
  <c r="F507" i="1" s="1"/>
  <c r="Q508" i="1"/>
  <c r="N514" i="1"/>
  <c r="AF521" i="1"/>
  <c r="K522" i="1"/>
  <c r="Q529" i="1"/>
  <c r="E585" i="1"/>
  <c r="F586" i="1" s="1"/>
  <c r="AC587" i="1"/>
  <c r="Q599" i="1"/>
  <c r="Q648" i="1"/>
  <c r="K423" i="1"/>
  <c r="AF427" i="1"/>
  <c r="Q433" i="1"/>
  <c r="Z446" i="1"/>
  <c r="K450" i="1"/>
  <c r="W455" i="1"/>
  <c r="T458" i="1"/>
  <c r="E461" i="1"/>
  <c r="F462" i="1" s="1"/>
  <c r="Q472" i="1"/>
  <c r="N478" i="1"/>
  <c r="K484" i="1"/>
  <c r="E489" i="1"/>
  <c r="K490" i="1"/>
  <c r="AC490" i="1"/>
  <c r="AC492" i="1"/>
  <c r="E495" i="1"/>
  <c r="K500" i="1"/>
  <c r="AC500" i="1"/>
  <c r="AF511" i="1"/>
  <c r="H513" i="1"/>
  <c r="Q532" i="1"/>
  <c r="N534" i="1"/>
  <c r="N538" i="1"/>
  <c r="E551" i="1"/>
  <c r="W555" i="1"/>
  <c r="K575" i="1"/>
  <c r="N625" i="1"/>
  <c r="Q630" i="1"/>
  <c r="R631" i="1" s="1"/>
  <c r="W639" i="1"/>
  <c r="T648" i="1"/>
  <c r="U648" i="1" s="1"/>
  <c r="AF542" i="1"/>
  <c r="Q544" i="1"/>
  <c r="H545" i="1"/>
  <c r="H561" i="1"/>
  <c r="AC564" i="1"/>
  <c r="W590" i="1"/>
  <c r="AC594" i="1"/>
  <c r="AD595" i="1" s="1"/>
  <c r="AC596" i="1"/>
  <c r="AF597" i="1"/>
  <c r="AF598" i="1"/>
  <c r="W600" i="1"/>
  <c r="N602" i="1"/>
  <c r="H617" i="1"/>
  <c r="AC623" i="1"/>
  <c r="AC625" i="1"/>
  <c r="K631" i="1"/>
  <c r="K632" i="1"/>
  <c r="L633" i="1" s="1"/>
  <c r="H638" i="1"/>
  <c r="AC638" i="1"/>
  <c r="Q639" i="1"/>
  <c r="AF652" i="1"/>
  <c r="Q663" i="1"/>
  <c r="R663" i="1" s="1"/>
  <c r="AC545" i="1"/>
  <c r="Q547" i="1"/>
  <c r="AC556" i="1"/>
  <c r="AC563" i="1"/>
  <c r="AF565" i="1"/>
  <c r="E572" i="1"/>
  <c r="K580" i="1"/>
  <c r="K588" i="1"/>
  <c r="H593" i="1"/>
  <c r="N594" i="1"/>
  <c r="Q595" i="1"/>
  <c r="W601" i="1"/>
  <c r="T604" i="1"/>
  <c r="T606" i="1"/>
  <c r="Q624" i="1"/>
  <c r="Q625" i="1"/>
  <c r="E628" i="1"/>
  <c r="AC633" i="1"/>
  <c r="Q638" i="1"/>
  <c r="Q555" i="1"/>
  <c r="AF556" i="1"/>
  <c r="K559" i="1"/>
  <c r="L559" i="1" s="1"/>
  <c r="W577" i="1"/>
  <c r="Q577" i="1"/>
  <c r="AF577" i="1"/>
  <c r="K584" i="1"/>
  <c r="Q587" i="1"/>
  <c r="Q594" i="1"/>
  <c r="T596" i="1"/>
  <c r="W599" i="1"/>
  <c r="E601" i="1"/>
  <c r="E605" i="1"/>
  <c r="F606" i="1" s="1"/>
  <c r="E606" i="1"/>
  <c r="W606" i="1"/>
  <c r="T625" i="1"/>
  <c r="T626" i="1"/>
  <c r="E639" i="1"/>
  <c r="F640" i="1" s="1"/>
  <c r="AC643" i="1"/>
  <c r="N728" i="1"/>
  <c r="W542" i="1"/>
  <c r="W547" i="1"/>
  <c r="X547" i="1" s="1"/>
  <c r="N567" i="1"/>
  <c r="W585" i="1"/>
  <c r="N590" i="1"/>
  <c r="E591" i="1"/>
  <c r="F592" i="1" s="1"/>
  <c r="T594" i="1"/>
  <c r="E596" i="1"/>
  <c r="F597" i="1" s="1"/>
  <c r="E626" i="1"/>
  <c r="F627" i="1" s="1"/>
  <c r="W626" i="1"/>
  <c r="E627" i="1"/>
  <c r="F628" i="1" s="1"/>
  <c r="H630" i="1"/>
  <c r="W631" i="1"/>
  <c r="AC635" i="1"/>
  <c r="E637" i="1"/>
  <c r="H656" i="1"/>
  <c r="Q668" i="1"/>
  <c r="Z722" i="1"/>
  <c r="N723" i="1"/>
  <c r="O723" i="1" s="1"/>
  <c r="H730" i="1"/>
  <c r="K732" i="1"/>
  <c r="T732" i="1"/>
  <c r="E547" i="1"/>
  <c r="F548" i="1" s="1"/>
  <c r="H549" i="1"/>
  <c r="Q559" i="1"/>
  <c r="W564" i="1"/>
  <c r="H574" i="1"/>
  <c r="H581" i="1"/>
  <c r="I582" i="1" s="1"/>
  <c r="AC582" i="1"/>
  <c r="Q583" i="1"/>
  <c r="W586" i="1"/>
  <c r="T589" i="1"/>
  <c r="W594" i="1"/>
  <c r="AC599" i="1"/>
  <c r="AD600" i="1" s="1"/>
  <c r="AC601" i="1"/>
  <c r="AD601" i="1" s="1"/>
  <c r="AC605" i="1"/>
  <c r="K608" i="1"/>
  <c r="AF609" i="1"/>
  <c r="AF610" i="1"/>
  <c r="Q612" i="1"/>
  <c r="N614" i="1"/>
  <c r="AC618" i="1"/>
  <c r="K619" i="1"/>
  <c r="AC627" i="1"/>
  <c r="AC628" i="1"/>
  <c r="Z631" i="1"/>
  <c r="W632" i="1"/>
  <c r="X633" i="1" s="1"/>
  <c r="K639" i="1"/>
  <c r="L640" i="1" s="1"/>
  <c r="N643" i="1"/>
  <c r="O644" i="1" s="1"/>
  <c r="H648" i="1"/>
  <c r="W649" i="1"/>
  <c r="Z652" i="1"/>
  <c r="AA653" i="1" s="1"/>
  <c r="E666" i="1"/>
  <c r="F667" i="1" s="1"/>
  <c r="AG696" i="1"/>
  <c r="AC547" i="1"/>
  <c r="AC549" i="1"/>
  <c r="W551" i="1"/>
  <c r="AC552" i="1"/>
  <c r="AD552" i="1" s="1"/>
  <c r="E558" i="1"/>
  <c r="W558" i="1"/>
  <c r="AC562" i="1"/>
  <c r="Q563" i="1"/>
  <c r="Z565" i="1"/>
  <c r="W568" i="1"/>
  <c r="AC573" i="1"/>
  <c r="K574" i="1"/>
  <c r="E577" i="1"/>
  <c r="F578" i="1" s="1"/>
  <c r="N578" i="1"/>
  <c r="Q584" i="1"/>
  <c r="T588" i="1"/>
  <c r="T590" i="1"/>
  <c r="H594" i="1"/>
  <c r="I594" i="1" s="1"/>
  <c r="K596" i="1"/>
  <c r="H597" i="1"/>
  <c r="AC597" i="1"/>
  <c r="K598" i="1"/>
  <c r="K599" i="1"/>
  <c r="AF601" i="1"/>
  <c r="AC604" i="1"/>
  <c r="N605" i="1"/>
  <c r="O606" i="1" s="1"/>
  <c r="AF606" i="1"/>
  <c r="AC614" i="1"/>
  <c r="W616" i="1"/>
  <c r="K618" i="1"/>
  <c r="AF618" i="1"/>
  <c r="AG618" i="1" s="1"/>
  <c r="E622" i="1"/>
  <c r="F623" i="1" s="1"/>
  <c r="AC624" i="1"/>
  <c r="Z625" i="1"/>
  <c r="Q642" i="1"/>
  <c r="K648" i="1"/>
  <c r="L648" i="1" s="1"/>
  <c r="AC648" i="1"/>
  <c r="AC656" i="1"/>
  <c r="N663" i="1"/>
  <c r="AF722" i="1"/>
  <c r="N730" i="1"/>
  <c r="O730" i="1" s="1"/>
  <c r="Z639" i="1"/>
  <c r="H640" i="1"/>
  <c r="W642" i="1"/>
  <c r="AC649" i="1"/>
  <c r="AD649" i="1" s="1"/>
  <c r="E667" i="1"/>
  <c r="F668" i="1" s="1"/>
  <c r="Q674" i="1"/>
  <c r="Q680" i="1"/>
  <c r="K684" i="1"/>
  <c r="L685" i="1" s="1"/>
  <c r="Q685" i="1"/>
  <c r="T686" i="1"/>
  <c r="U687" i="1" s="1"/>
  <c r="E690" i="1"/>
  <c r="F691" i="1" s="1"/>
  <c r="Z690" i="1"/>
  <c r="K693" i="1"/>
  <c r="AC695" i="1"/>
  <c r="AF697" i="1"/>
  <c r="AG697" i="1" s="1"/>
  <c r="AF699" i="1"/>
  <c r="W703" i="1"/>
  <c r="X704" i="1" s="1"/>
  <c r="Q704" i="1"/>
  <c r="R705" i="1" s="1"/>
  <c r="AF715" i="1"/>
  <c r="H716" i="1"/>
  <c r="K724" i="1"/>
  <c r="T725" i="1"/>
  <c r="W726" i="1"/>
  <c r="H728" i="1"/>
  <c r="AC730" i="1"/>
  <c r="N638" i="1"/>
  <c r="N642" i="1"/>
  <c r="K644" i="1"/>
  <c r="AC645" i="1"/>
  <c r="AC646" i="1"/>
  <c r="N647" i="1"/>
  <c r="W648" i="1"/>
  <c r="E651" i="1"/>
  <c r="AC653" i="1"/>
  <c r="AD654" i="1" s="1"/>
  <c r="K654" i="1"/>
  <c r="Q657" i="1"/>
  <c r="E659" i="1"/>
  <c r="F660" i="1" s="1"/>
  <c r="T663" i="1"/>
  <c r="AC670" i="1"/>
  <c r="AD670" i="1" s="1"/>
  <c r="Z671" i="1"/>
  <c r="H672" i="1"/>
  <c r="W676" i="1"/>
  <c r="W688" i="1"/>
  <c r="H689" i="1"/>
  <c r="Z689" i="1"/>
  <c r="K690" i="1"/>
  <c r="L691" i="1" s="1"/>
  <c r="N691" i="1"/>
  <c r="O692" i="1" s="1"/>
  <c r="AF694" i="1"/>
  <c r="AG694" i="1" s="1"/>
  <c r="Q695" i="1"/>
  <c r="R696" i="1" s="1"/>
  <c r="H699" i="1"/>
  <c r="H703" i="1"/>
  <c r="I704" i="1" s="1"/>
  <c r="Z704" i="1"/>
  <c r="E707" i="1"/>
  <c r="K709" i="1"/>
  <c r="K712" i="1"/>
  <c r="E715" i="1"/>
  <c r="F716" i="1" s="1"/>
  <c r="T717" i="1"/>
  <c r="AF724" i="1"/>
  <c r="H726" i="1"/>
  <c r="AF726" i="1"/>
  <c r="Q728" i="1"/>
  <c r="Q730" i="1"/>
  <c r="Q732" i="1"/>
  <c r="T656" i="1"/>
  <c r="AC658" i="1"/>
  <c r="W663" i="1"/>
  <c r="X664" i="1" s="1"/>
  <c r="T664" i="1"/>
  <c r="K671" i="1"/>
  <c r="K672" i="1"/>
  <c r="T695" i="1"/>
  <c r="U696" i="1" s="1"/>
  <c r="W713" i="1"/>
  <c r="T723" i="1"/>
  <c r="T728" i="1"/>
  <c r="T730" i="1"/>
  <c r="Z654" i="1"/>
  <c r="AA654" i="1" s="1"/>
  <c r="E656" i="1"/>
  <c r="F657" i="1" s="1"/>
  <c r="E663" i="1"/>
  <c r="Z663" i="1"/>
  <c r="AC668" i="1"/>
  <c r="Z684" i="1"/>
  <c r="AA685" i="1" s="1"/>
  <c r="Z698" i="1"/>
  <c r="Q709" i="1"/>
  <c r="E713" i="1"/>
  <c r="F714" i="1" s="1"/>
  <c r="Z713" i="1"/>
  <c r="AC715" i="1"/>
  <c r="T724" i="1"/>
  <c r="U725" i="1" s="1"/>
  <c r="N726" i="1"/>
  <c r="N687" i="1"/>
  <c r="O687" i="1" s="1"/>
  <c r="W690" i="1"/>
  <c r="X691" i="1" s="1"/>
  <c r="E695" i="1"/>
  <c r="F696" i="1" s="1"/>
  <c r="W695" i="1"/>
  <c r="X696" i="1" s="1"/>
  <c r="H700" i="1"/>
  <c r="I701" i="1" s="1"/>
  <c r="T709" i="1"/>
  <c r="H713" i="1"/>
  <c r="AC713" i="1"/>
  <c r="N721" i="1"/>
  <c r="O721" i="1" s="1"/>
  <c r="Q726" i="1"/>
  <c r="Z728" i="1"/>
  <c r="E730" i="1"/>
  <c r="F731" i="1" s="1"/>
  <c r="E732" i="1"/>
  <c r="E638" i="1"/>
  <c r="F639" i="1" s="1"/>
  <c r="W638" i="1"/>
  <c r="W640" i="1"/>
  <c r="E642" i="1"/>
  <c r="E647" i="1"/>
  <c r="F648" i="1" s="1"/>
  <c r="E648" i="1"/>
  <c r="Q652" i="1"/>
  <c r="H657" i="1"/>
  <c r="E658" i="1"/>
  <c r="F659" i="1" s="1"/>
  <c r="K663" i="1"/>
  <c r="L663" i="1" s="1"/>
  <c r="Q671" i="1"/>
  <c r="N674" i="1"/>
  <c r="AC680" i="1"/>
  <c r="H684" i="1"/>
  <c r="AF684" i="1"/>
  <c r="AG685" i="1" s="1"/>
  <c r="H693" i="1"/>
  <c r="Z693" i="1"/>
  <c r="H695" i="1"/>
  <c r="Z695" i="1"/>
  <c r="K698" i="1"/>
  <c r="T703" i="1"/>
  <c r="U703" i="1" s="1"/>
  <c r="N704" i="1"/>
  <c r="Z705" i="1"/>
  <c r="AF708" i="1"/>
  <c r="H723" i="1"/>
  <c r="Z723" i="1"/>
  <c r="H724" i="1"/>
  <c r="T726" i="1"/>
  <c r="Z727" i="1"/>
  <c r="E728" i="1"/>
  <c r="AC728" i="1"/>
  <c r="Z730" i="1"/>
  <c r="Z732" i="1"/>
  <c r="E12" i="1"/>
  <c r="F13" i="1" s="1"/>
  <c r="Q19" i="1"/>
  <c r="R20" i="1" s="1"/>
  <c r="Z22" i="1"/>
  <c r="AA23" i="1" s="1"/>
  <c r="H12" i="1"/>
  <c r="W12" i="1"/>
  <c r="X13" i="1" s="1"/>
  <c r="H15" i="1"/>
  <c r="Q17" i="1"/>
  <c r="Q18" i="1"/>
  <c r="AC22" i="1"/>
  <c r="AD22" i="1" s="1"/>
  <c r="Q3" i="1"/>
  <c r="Q4" i="1"/>
  <c r="AG10" i="1"/>
  <c r="K15" i="1"/>
  <c r="T17" i="1"/>
  <c r="U17" i="1" s="1"/>
  <c r="T18" i="1"/>
  <c r="E19" i="1"/>
  <c r="F20" i="1" s="1"/>
  <c r="N22" i="1"/>
  <c r="Z12" i="1"/>
  <c r="AC15" i="1"/>
  <c r="W18" i="1"/>
  <c r="H19" i="1"/>
  <c r="I20" i="1" s="1"/>
  <c r="AA20" i="1"/>
  <c r="Q22" i="1"/>
  <c r="R22" i="1" s="1"/>
  <c r="T5" i="1"/>
  <c r="Z5" i="1"/>
  <c r="AA6" i="1" s="1"/>
  <c r="N12" i="1"/>
  <c r="O12" i="1" s="1"/>
  <c r="AF15" i="1"/>
  <c r="AG16" i="1" s="1"/>
  <c r="H18" i="1"/>
  <c r="Z18" i="1"/>
  <c r="AA19" i="1" s="1"/>
  <c r="T22" i="1"/>
  <c r="W3" i="1"/>
  <c r="E4" i="1"/>
  <c r="W4" i="1"/>
  <c r="AC12" i="1"/>
  <c r="AD13" i="1" s="1"/>
  <c r="AC18" i="1"/>
  <c r="I23" i="1"/>
  <c r="AC59" i="1"/>
  <c r="T19" i="1"/>
  <c r="K2" i="1"/>
  <c r="H26" i="1"/>
  <c r="I26" i="1" s="1"/>
  <c r="H31" i="1"/>
  <c r="I32" i="1" s="1"/>
  <c r="AC33" i="1"/>
  <c r="AD33" i="1" s="1"/>
  <c r="W37" i="1"/>
  <c r="N38" i="1"/>
  <c r="E40" i="1"/>
  <c r="F41" i="1" s="1"/>
  <c r="W40" i="1"/>
  <c r="AC41" i="1"/>
  <c r="T44" i="1"/>
  <c r="K48" i="1"/>
  <c r="L49" i="1" s="1"/>
  <c r="N57" i="1"/>
  <c r="AF58" i="1"/>
  <c r="K59" i="1"/>
  <c r="Z59" i="1"/>
  <c r="K60" i="1"/>
  <c r="AC60" i="1"/>
  <c r="W64" i="1"/>
  <c r="T65" i="1"/>
  <c r="T66" i="1"/>
  <c r="K69" i="1"/>
  <c r="L70" i="1" s="1"/>
  <c r="T70" i="1"/>
  <c r="H75" i="1"/>
  <c r="I76" i="1" s="1"/>
  <c r="Q83" i="1"/>
  <c r="R84" i="1" s="1"/>
  <c r="X85" i="1"/>
  <c r="H3" i="1"/>
  <c r="AC3" i="1"/>
  <c r="I9" i="1"/>
  <c r="N8" i="1"/>
  <c r="R21" i="1"/>
  <c r="T83" i="1"/>
  <c r="AF613" i="1"/>
  <c r="H613" i="1"/>
  <c r="Q9" i="1"/>
  <c r="Q15" i="1"/>
  <c r="AF42" i="1"/>
  <c r="Z57" i="1"/>
  <c r="H57" i="1"/>
  <c r="T57" i="1"/>
  <c r="U57" i="1" s="1"/>
  <c r="N59" i="1"/>
  <c r="O60" i="1" s="1"/>
  <c r="AF59" i="1"/>
  <c r="AG60" i="1" s="1"/>
  <c r="T77" i="1"/>
  <c r="Q81" i="1"/>
  <c r="W83" i="1"/>
  <c r="X84" i="1" s="1"/>
  <c r="W22" i="1"/>
  <c r="AA64" i="1"/>
  <c r="AC19" i="1"/>
  <c r="K24" i="1"/>
  <c r="W24" i="1"/>
  <c r="AD25" i="1"/>
  <c r="Q2" i="1"/>
  <c r="AF25" i="1"/>
  <c r="AG25" i="1" s="1"/>
  <c r="AC28" i="1"/>
  <c r="E33" i="1"/>
  <c r="F34" i="1" s="1"/>
  <c r="Q33" i="1"/>
  <c r="R33" i="1" s="1"/>
  <c r="H37" i="1"/>
  <c r="I37" i="1" s="1"/>
  <c r="T38" i="1"/>
  <c r="T41" i="1"/>
  <c r="H44" i="1"/>
  <c r="E47" i="1"/>
  <c r="F47" i="1" s="1"/>
  <c r="Z48" i="1"/>
  <c r="AA49" i="1" s="1"/>
  <c r="H48" i="1"/>
  <c r="I49" i="1" s="1"/>
  <c r="AF48" i="1"/>
  <c r="AG49" i="1" s="1"/>
  <c r="L56" i="1"/>
  <c r="T58" i="1"/>
  <c r="Q60" i="1"/>
  <c r="K61" i="1"/>
  <c r="K67" i="1"/>
  <c r="Z67" i="1"/>
  <c r="N75" i="1"/>
  <c r="E77" i="1"/>
  <c r="E83" i="1"/>
  <c r="F84" i="1" s="1"/>
  <c r="Z83" i="1"/>
  <c r="AA84" i="1" s="1"/>
  <c r="T193" i="1"/>
  <c r="Q193" i="1"/>
  <c r="N193" i="1"/>
  <c r="AF47" i="1"/>
  <c r="U6" i="1"/>
  <c r="T2" i="1"/>
  <c r="U3" i="1" s="1"/>
  <c r="T12" i="1"/>
  <c r="AF13" i="1"/>
  <c r="AG13" i="1" s="1"/>
  <c r="W16" i="1"/>
  <c r="N24" i="1"/>
  <c r="Z24" i="1"/>
  <c r="T25" i="1"/>
  <c r="U25" i="1" s="1"/>
  <c r="H33" i="1"/>
  <c r="I34" i="1" s="1"/>
  <c r="T33" i="1"/>
  <c r="U34" i="1" s="1"/>
  <c r="AF33" i="1"/>
  <c r="AG33" i="1" s="1"/>
  <c r="AC40" i="1"/>
  <c r="K40" i="1"/>
  <c r="L40" i="1" s="1"/>
  <c r="R42" i="1"/>
  <c r="E59" i="1"/>
  <c r="F60" i="1" s="1"/>
  <c r="Q59" i="1"/>
  <c r="O61" i="1"/>
  <c r="Q75" i="1"/>
  <c r="H77" i="1"/>
  <c r="I77" i="1" s="1"/>
  <c r="W77" i="1"/>
  <c r="X77" i="1" s="1"/>
  <c r="H83" i="1"/>
  <c r="I84" i="1" s="1"/>
  <c r="AC83" i="1"/>
  <c r="AA85" i="1"/>
  <c r="T165" i="1"/>
  <c r="U165" i="1" s="1"/>
  <c r="W165" i="1"/>
  <c r="Z165" i="1"/>
  <c r="AA166" i="1" s="1"/>
  <c r="Q165" i="1"/>
  <c r="E15" i="1"/>
  <c r="F16" i="1" s="1"/>
  <c r="AF18" i="1"/>
  <c r="W5" i="1"/>
  <c r="T9" i="1"/>
  <c r="U9" i="1" s="1"/>
  <c r="Q12" i="1"/>
  <c r="E5" i="1"/>
  <c r="AF19" i="1"/>
  <c r="K25" i="1"/>
  <c r="Q26" i="1"/>
  <c r="R26" i="1" s="1"/>
  <c r="AF26" i="1"/>
  <c r="N40" i="1"/>
  <c r="AF40" i="1"/>
  <c r="T42" i="1"/>
  <c r="AF44" i="1"/>
  <c r="K47" i="1"/>
  <c r="E48" i="1"/>
  <c r="F49" i="1" s="1"/>
  <c r="T48" i="1"/>
  <c r="Z56" i="1"/>
  <c r="W57" i="1"/>
  <c r="E60" i="1"/>
  <c r="Q61" i="1"/>
  <c r="Q63" i="1"/>
  <c r="Q64" i="1"/>
  <c r="N67" i="1"/>
  <c r="AF67" i="1"/>
  <c r="AG68" i="1" s="1"/>
  <c r="E69" i="1"/>
  <c r="T69" i="1"/>
  <c r="K71" i="1"/>
  <c r="Z71" i="1"/>
  <c r="AA72" i="1" s="1"/>
  <c r="T75" i="1"/>
  <c r="U76" i="1" s="1"/>
  <c r="AF75" i="1"/>
  <c r="AG76" i="1" s="1"/>
  <c r="T81" i="1"/>
  <c r="K83" i="1"/>
  <c r="K87" i="1"/>
  <c r="L87" i="1" s="1"/>
  <c r="AF2" i="1"/>
  <c r="AF5" i="1"/>
  <c r="AC4" i="1"/>
  <c r="N5" i="1"/>
  <c r="O5" i="1" s="1"/>
  <c r="K4" i="1"/>
  <c r="AF4" i="1"/>
  <c r="Q5" i="1"/>
  <c r="AC10" i="1"/>
  <c r="AD11" i="1" s="1"/>
  <c r="K12" i="1"/>
  <c r="W14" i="1"/>
  <c r="X14" i="1" s="1"/>
  <c r="E21" i="1"/>
  <c r="F22" i="1" s="1"/>
  <c r="Q24" i="1"/>
  <c r="R25" i="1" s="1"/>
  <c r="T26" i="1"/>
  <c r="X27" i="1"/>
  <c r="Z33" i="1"/>
  <c r="AA33" i="1" s="1"/>
  <c r="Q40" i="1"/>
  <c r="K41" i="1"/>
  <c r="Z41" i="1"/>
  <c r="AA41" i="1" s="1"/>
  <c r="H42" i="1"/>
  <c r="N44" i="1"/>
  <c r="W45" i="1"/>
  <c r="X45" i="1" s="1"/>
  <c r="H45" i="1"/>
  <c r="I46" i="1" s="1"/>
  <c r="AC45" i="1"/>
  <c r="AD46" i="1" s="1"/>
  <c r="N47" i="1"/>
  <c r="O47" i="1" s="1"/>
  <c r="AA65" i="1"/>
  <c r="H69" i="1"/>
  <c r="I70" i="1" s="1"/>
  <c r="AC71" i="1"/>
  <c r="AD72" i="1" s="1"/>
  <c r="T74" i="1"/>
  <c r="U75" i="1" s="1"/>
  <c r="E81" i="1"/>
  <c r="N83" i="1"/>
  <c r="T47" i="1"/>
  <c r="U47" i="1" s="1"/>
  <c r="T358" i="1"/>
  <c r="U358" i="1" s="1"/>
  <c r="Q358" i="1"/>
  <c r="K13" i="1"/>
  <c r="N13" i="1"/>
  <c r="N3" i="1"/>
  <c r="Z2" i="1"/>
  <c r="K20" i="1"/>
  <c r="AF22" i="1"/>
  <c r="N25" i="1"/>
  <c r="N27" i="1"/>
  <c r="O27" i="1" s="1"/>
  <c r="N33" i="1"/>
  <c r="T40" i="1"/>
  <c r="K42" i="1"/>
  <c r="Z42" i="1"/>
  <c r="Q44" i="1"/>
  <c r="L52" i="1"/>
  <c r="AC57" i="1"/>
  <c r="AD57" i="1" s="1"/>
  <c r="K58" i="1"/>
  <c r="AC58" i="1"/>
  <c r="W59" i="1"/>
  <c r="H60" i="1"/>
  <c r="Z60" i="1"/>
  <c r="AA61" i="1" s="1"/>
  <c r="W61" i="1"/>
  <c r="X61" i="1" s="1"/>
  <c r="T64" i="1"/>
  <c r="Q67" i="1"/>
  <c r="R67" i="1" s="1"/>
  <c r="W69" i="1"/>
  <c r="X69" i="1" s="1"/>
  <c r="N71" i="1"/>
  <c r="O72" i="1" s="1"/>
  <c r="AF71" i="1"/>
  <c r="AG71" i="1" s="1"/>
  <c r="W74" i="1"/>
  <c r="E75" i="1"/>
  <c r="F76" i="1" s="1"/>
  <c r="W75" i="1"/>
  <c r="X76" i="1" s="1"/>
  <c r="N77" i="1"/>
  <c r="H81" i="1"/>
  <c r="I82" i="1" s="1"/>
  <c r="T87" i="1"/>
  <c r="W90" i="1"/>
  <c r="N91" i="1"/>
  <c r="O92" i="1" s="1"/>
  <c r="K95" i="1"/>
  <c r="AA97" i="1"/>
  <c r="AC97" i="1"/>
  <c r="N98" i="1"/>
  <c r="O99" i="1" s="1"/>
  <c r="AF98" i="1"/>
  <c r="Z99" i="1"/>
  <c r="AA100" i="1" s="1"/>
  <c r="H100" i="1"/>
  <c r="I100" i="1" s="1"/>
  <c r="W100" i="1"/>
  <c r="X101" i="1" s="1"/>
  <c r="N104" i="1"/>
  <c r="AF104" i="1"/>
  <c r="AG104" i="1" s="1"/>
  <c r="T106" i="1"/>
  <c r="T107" i="1"/>
  <c r="U108" i="1" s="1"/>
  <c r="K109" i="1"/>
  <c r="AC109" i="1"/>
  <c r="AC112" i="1"/>
  <c r="T123" i="1"/>
  <c r="T130" i="1"/>
  <c r="N131" i="1"/>
  <c r="AF133" i="1"/>
  <c r="T136" i="1"/>
  <c r="Z137" i="1"/>
  <c r="AA137" i="1" s="1"/>
  <c r="H139" i="1"/>
  <c r="I139" i="1" s="1"/>
  <c r="AC140" i="1"/>
  <c r="Z141" i="1"/>
  <c r="AF143" i="1"/>
  <c r="AG143" i="1" s="1"/>
  <c r="AD145" i="1"/>
  <c r="I146" i="1"/>
  <c r="T147" i="1"/>
  <c r="AF193" i="1"/>
  <c r="Q27" i="1"/>
  <c r="AC27" i="1"/>
  <c r="N28" i="1"/>
  <c r="N32" i="1"/>
  <c r="Q34" i="1"/>
  <c r="K34" i="1"/>
  <c r="E50" i="1"/>
  <c r="F51" i="1" s="1"/>
  <c r="W50" i="1"/>
  <c r="N52" i="1"/>
  <c r="O52" i="1" s="1"/>
  <c r="Z58" i="1"/>
  <c r="T59" i="1"/>
  <c r="W63" i="1"/>
  <c r="X64" i="1" s="1"/>
  <c r="AC66" i="1"/>
  <c r="AD67" i="1" s="1"/>
  <c r="T67" i="1"/>
  <c r="Z70" i="1"/>
  <c r="AA70" i="1" s="1"/>
  <c r="T71" i="1"/>
  <c r="AC74" i="1"/>
  <c r="K77" i="1"/>
  <c r="AC77" i="1"/>
  <c r="AD77" i="1" s="1"/>
  <c r="T98" i="1"/>
  <c r="T102" i="1"/>
  <c r="U102" i="1" s="1"/>
  <c r="H123" i="1"/>
  <c r="E130" i="1"/>
  <c r="F131" i="1" s="1"/>
  <c r="W130" i="1"/>
  <c r="Q132" i="1"/>
  <c r="R133" i="1" s="1"/>
  <c r="AF132" i="1"/>
  <c r="AF134" i="1"/>
  <c r="AG135" i="1" s="1"/>
  <c r="Q138" i="1"/>
  <c r="AF138" i="1"/>
  <c r="N163" i="1"/>
  <c r="AC163" i="1"/>
  <c r="H27" i="1"/>
  <c r="I28" i="1" s="1"/>
  <c r="Z29" i="1"/>
  <c r="AA29" i="1" s="1"/>
  <c r="H35" i="1"/>
  <c r="I35" i="1" s="1"/>
  <c r="Q36" i="1"/>
  <c r="R37" i="1" s="1"/>
  <c r="AC38" i="1"/>
  <c r="AD39" i="1" s="1"/>
  <c r="E39" i="1"/>
  <c r="F40" i="1" s="1"/>
  <c r="AF45" i="1"/>
  <c r="W47" i="1"/>
  <c r="X47" i="1" s="1"/>
  <c r="Q48" i="1"/>
  <c r="R49" i="1" s="1"/>
  <c r="N56" i="1"/>
  <c r="O57" i="1" s="1"/>
  <c r="Z79" i="1"/>
  <c r="AC90" i="1"/>
  <c r="T91" i="1"/>
  <c r="Q95" i="1"/>
  <c r="T97" i="1"/>
  <c r="AF99" i="1"/>
  <c r="AC100" i="1"/>
  <c r="AD100" i="1" s="1"/>
  <c r="H106" i="1"/>
  <c r="H107" i="1"/>
  <c r="I108" i="1" s="1"/>
  <c r="Q109" i="1"/>
  <c r="R109" i="1" s="1"/>
  <c r="AF110" i="1"/>
  <c r="E112" i="1"/>
  <c r="AC115" i="1"/>
  <c r="AD116" i="1" s="1"/>
  <c r="T118" i="1"/>
  <c r="U118" i="1" s="1"/>
  <c r="Q119" i="1"/>
  <c r="R119" i="1" s="1"/>
  <c r="Q122" i="1"/>
  <c r="AF122" i="1"/>
  <c r="H130" i="1"/>
  <c r="E131" i="1"/>
  <c r="T131" i="1"/>
  <c r="T132" i="1"/>
  <c r="T133" i="1"/>
  <c r="W133" i="1"/>
  <c r="T134" i="1"/>
  <c r="N139" i="1"/>
  <c r="AC139" i="1"/>
  <c r="AF141" i="1"/>
  <c r="AG142" i="1" s="1"/>
  <c r="T86" i="1"/>
  <c r="U86" i="1" s="1"/>
  <c r="X88" i="1"/>
  <c r="Q90" i="1"/>
  <c r="R91" i="1" s="1"/>
  <c r="AF90" i="1"/>
  <c r="W91" i="1"/>
  <c r="X92" i="1" s="1"/>
  <c r="E98" i="1"/>
  <c r="F99" i="1" s="1"/>
  <c r="W98" i="1"/>
  <c r="E99" i="1"/>
  <c r="F100" i="1" s="1"/>
  <c r="K101" i="1"/>
  <c r="L101" i="1" s="1"/>
  <c r="Z101" i="1"/>
  <c r="AA101" i="1" s="1"/>
  <c r="H102" i="1"/>
  <c r="I103" i="1" s="1"/>
  <c r="E104" i="1"/>
  <c r="W104" i="1"/>
  <c r="K107" i="1"/>
  <c r="AC107" i="1"/>
  <c r="AD107" i="1" s="1"/>
  <c r="T109" i="1"/>
  <c r="U109" i="1" s="1"/>
  <c r="H112" i="1"/>
  <c r="K114" i="1"/>
  <c r="AF114" i="1"/>
  <c r="AG115" i="1" s="1"/>
  <c r="AF119" i="1"/>
  <c r="T125" i="1"/>
  <c r="U125" i="1" s="1"/>
  <c r="N127" i="1"/>
  <c r="O128" i="1" s="1"/>
  <c r="H131" i="1"/>
  <c r="W131" i="1"/>
  <c r="E132" i="1"/>
  <c r="F133" i="1" s="1"/>
  <c r="E138" i="1"/>
  <c r="F139" i="1" s="1"/>
  <c r="T138" i="1"/>
  <c r="Q139" i="1"/>
  <c r="AF139" i="1"/>
  <c r="Q141" i="1"/>
  <c r="H143" i="1"/>
  <c r="I144" i="1" s="1"/>
  <c r="T145" i="1"/>
  <c r="K147" i="1"/>
  <c r="L148" i="1" s="1"/>
  <c r="AC147" i="1"/>
  <c r="AD148" i="1" s="1"/>
  <c r="O35" i="1"/>
  <c r="T36" i="1"/>
  <c r="AF38" i="1"/>
  <c r="H55" i="1"/>
  <c r="Q56" i="1"/>
  <c r="R57" i="1" s="1"/>
  <c r="AF61" i="1"/>
  <c r="AG61" i="1" s="1"/>
  <c r="K64" i="1"/>
  <c r="N69" i="1"/>
  <c r="AF69" i="1"/>
  <c r="AG70" i="1" s="1"/>
  <c r="Z75" i="1"/>
  <c r="AA76" i="1" s="1"/>
  <c r="K76" i="1"/>
  <c r="Q79" i="1"/>
  <c r="AD85" i="1"/>
  <c r="N87" i="1"/>
  <c r="O88" i="1" s="1"/>
  <c r="AC87" i="1"/>
  <c r="AD88" i="1" s="1"/>
  <c r="Z102" i="1"/>
  <c r="AA103" i="1" s="1"/>
  <c r="N123" i="1"/>
  <c r="AC123" i="1"/>
  <c r="AD123" i="1" s="1"/>
  <c r="K131" i="1"/>
  <c r="AA136" i="1"/>
  <c r="K68" i="1"/>
  <c r="Q87" i="1"/>
  <c r="R88" i="1" s="1"/>
  <c r="E90" i="1"/>
  <c r="F91" i="1" s="1"/>
  <c r="T90" i="1"/>
  <c r="Z91" i="1"/>
  <c r="AA91" i="1" s="1"/>
  <c r="N93" i="1"/>
  <c r="W95" i="1"/>
  <c r="X96" i="1" s="1"/>
  <c r="W99" i="1"/>
  <c r="K102" i="1"/>
  <c r="L103" i="1" s="1"/>
  <c r="Z104" i="1"/>
  <c r="AA104" i="1" s="1"/>
  <c r="N106" i="1"/>
  <c r="O107" i="1" s="1"/>
  <c r="AF106" i="1"/>
  <c r="AG107" i="1" s="1"/>
  <c r="Z112" i="1"/>
  <c r="AA112" i="1" s="1"/>
  <c r="W114" i="1"/>
  <c r="AF116" i="1"/>
  <c r="E119" i="1"/>
  <c r="F120" i="1" s="1"/>
  <c r="X121" i="1"/>
  <c r="H122" i="1"/>
  <c r="Q123" i="1"/>
  <c r="R124" i="1" s="1"/>
  <c r="Q127" i="1"/>
  <c r="R128" i="1" s="1"/>
  <c r="N130" i="1"/>
  <c r="Z131" i="1"/>
  <c r="H133" i="1"/>
  <c r="H134" i="1"/>
  <c r="N136" i="1"/>
  <c r="O136" i="1" s="1"/>
  <c r="AC136" i="1"/>
  <c r="Z140" i="1"/>
  <c r="AA140" i="1" s="1"/>
  <c r="E141" i="1"/>
  <c r="F142" i="1" s="1"/>
  <c r="N143" i="1"/>
  <c r="O144" i="1" s="1"/>
  <c r="AC143" i="1"/>
  <c r="W149" i="1"/>
  <c r="H175" i="1"/>
  <c r="E175" i="1"/>
  <c r="F176" i="1" s="1"/>
  <c r="W31" i="1"/>
  <c r="X32" i="1" s="1"/>
  <c r="K33" i="1"/>
  <c r="W36" i="1"/>
  <c r="E38" i="1"/>
  <c r="F39" i="1" s="1"/>
  <c r="W38" i="1"/>
  <c r="X38" i="1" s="1"/>
  <c r="T39" i="1"/>
  <c r="AF39" i="1"/>
  <c r="N41" i="1"/>
  <c r="O41" i="1" s="1"/>
  <c r="AC47" i="1"/>
  <c r="AD48" i="1" s="1"/>
  <c r="K50" i="1"/>
  <c r="L50" i="1" s="1"/>
  <c r="H56" i="1"/>
  <c r="I57" i="1" s="1"/>
  <c r="AF57" i="1"/>
  <c r="E61" i="1"/>
  <c r="N64" i="1"/>
  <c r="AF64" i="1"/>
  <c r="AC65" i="1"/>
  <c r="T79" i="1"/>
  <c r="AF85" i="1"/>
  <c r="AG85" i="1" s="1"/>
  <c r="E87" i="1"/>
  <c r="F88" i="1" s="1"/>
  <c r="AF87" i="1"/>
  <c r="AG88" i="1" s="1"/>
  <c r="H90" i="1"/>
  <c r="I91" i="1" s="1"/>
  <c r="AC91" i="1"/>
  <c r="AD92" i="1" s="1"/>
  <c r="K98" i="1"/>
  <c r="AC98" i="1"/>
  <c r="K104" i="1"/>
  <c r="L104" i="1" s="1"/>
  <c r="AC104" i="1"/>
  <c r="AD104" i="1" s="1"/>
  <c r="O108" i="1"/>
  <c r="Z109" i="1"/>
  <c r="N112" i="1"/>
  <c r="K118" i="1"/>
  <c r="L119" i="1" s="1"/>
  <c r="E123" i="1"/>
  <c r="F124" i="1" s="1"/>
  <c r="AF123" i="1"/>
  <c r="AG124" i="1" s="1"/>
  <c r="T127" i="1"/>
  <c r="U128" i="1" s="1"/>
  <c r="Q130" i="1"/>
  <c r="AF130" i="1"/>
  <c r="AC131" i="1"/>
  <c r="K132" i="1"/>
  <c r="K134" i="1"/>
  <c r="L135" i="1" s="1"/>
  <c r="X141" i="1"/>
  <c r="Q143" i="1"/>
  <c r="Q147" i="1"/>
  <c r="N198" i="1"/>
  <c r="N199" i="1"/>
  <c r="O200" i="1" s="1"/>
  <c r="AC199" i="1"/>
  <c r="AD200" i="1" s="1"/>
  <c r="K149" i="1"/>
  <c r="T151" i="1"/>
  <c r="U152" i="1" s="1"/>
  <c r="X153" i="1"/>
  <c r="N157" i="1"/>
  <c r="O157" i="1" s="1"/>
  <c r="E162" i="1"/>
  <c r="F163" i="1" s="1"/>
  <c r="E167" i="1"/>
  <c r="T167" i="1"/>
  <c r="T168" i="1"/>
  <c r="Z168" i="1"/>
  <c r="N168" i="1"/>
  <c r="T173" i="1"/>
  <c r="U173" i="1" s="1"/>
  <c r="W173" i="1"/>
  <c r="X173" i="1" s="1"/>
  <c r="Q173" i="1"/>
  <c r="R173" i="1" s="1"/>
  <c r="K175" i="1"/>
  <c r="AC175" i="1"/>
  <c r="H187" i="1"/>
  <c r="AC187" i="1"/>
  <c r="AD188" i="1" s="1"/>
  <c r="Q191" i="1"/>
  <c r="R192" i="1" s="1"/>
  <c r="N192" i="1"/>
  <c r="AF192" i="1"/>
  <c r="K193" i="1"/>
  <c r="AC193" i="1"/>
  <c r="AC194" i="1"/>
  <c r="K200" i="1"/>
  <c r="H201" i="1"/>
  <c r="N203" i="1"/>
  <c r="AF204" i="1"/>
  <c r="AG204" i="1" s="1"/>
  <c r="T216" i="1"/>
  <c r="AC216" i="1"/>
  <c r="E216" i="1"/>
  <c r="F217" i="1" s="1"/>
  <c r="Q216" i="1"/>
  <c r="Z95" i="1"/>
  <c r="N101" i="1"/>
  <c r="AF101" i="1"/>
  <c r="H104" i="1"/>
  <c r="Z107" i="1"/>
  <c r="K108" i="1"/>
  <c r="Q111" i="1"/>
  <c r="E114" i="1"/>
  <c r="F115" i="1" s="1"/>
  <c r="Z114" i="1"/>
  <c r="N116" i="1"/>
  <c r="Z127" i="1"/>
  <c r="AA128" i="1" s="1"/>
  <c r="K151" i="1"/>
  <c r="L151" i="1" s="1"/>
  <c r="W151" i="1"/>
  <c r="X152" i="1" s="1"/>
  <c r="K152" i="1"/>
  <c r="N154" i="1"/>
  <c r="Q163" i="1"/>
  <c r="AF163" i="1"/>
  <c r="W167" i="1"/>
  <c r="E168" i="1"/>
  <c r="AF168" i="1"/>
  <c r="Q175" i="1"/>
  <c r="AC176" i="1"/>
  <c r="H181" i="1"/>
  <c r="AG184" i="1"/>
  <c r="N187" i="1"/>
  <c r="T192" i="1"/>
  <c r="U192" i="1" s="1"/>
  <c r="H194" i="1"/>
  <c r="I195" i="1" s="1"/>
  <c r="Q194" i="1"/>
  <c r="R194" i="1" s="1"/>
  <c r="Q200" i="1"/>
  <c r="Z201" i="1"/>
  <c r="N206" i="1"/>
  <c r="O207" i="1" s="1"/>
  <c r="Z206" i="1"/>
  <c r="N208" i="1"/>
  <c r="O209" i="1" s="1"/>
  <c r="AC214" i="1"/>
  <c r="K215" i="1"/>
  <c r="L216" i="1" s="1"/>
  <c r="Z149" i="1"/>
  <c r="AA149" i="1" s="1"/>
  <c r="Z151" i="1"/>
  <c r="AA152" i="1" s="1"/>
  <c r="Q154" i="1"/>
  <c r="W155" i="1"/>
  <c r="X156" i="1" s="1"/>
  <c r="AC156" i="1"/>
  <c r="AD156" i="1" s="1"/>
  <c r="AF157" i="1"/>
  <c r="K167" i="1"/>
  <c r="L167" i="1" s="1"/>
  <c r="Z167" i="1"/>
  <c r="AA167" i="1" s="1"/>
  <c r="E173" i="1"/>
  <c r="T175" i="1"/>
  <c r="AD180" i="1"/>
  <c r="Z181" i="1"/>
  <c r="AA181" i="1" s="1"/>
  <c r="T185" i="1"/>
  <c r="W185" i="1"/>
  <c r="X185" i="1" s="1"/>
  <c r="N185" i="1"/>
  <c r="Q187" i="1"/>
  <c r="N195" i="1"/>
  <c r="O196" i="1" s="1"/>
  <c r="AC195" i="1"/>
  <c r="AD196" i="1" s="1"/>
  <c r="I196" i="1"/>
  <c r="Q199" i="1"/>
  <c r="AF200" i="1"/>
  <c r="AC206" i="1"/>
  <c r="Z215" i="1"/>
  <c r="N223" i="1"/>
  <c r="O224" i="1" s="1"/>
  <c r="AC223" i="1"/>
  <c r="AD223" i="1" s="1"/>
  <c r="AD129" i="1"/>
  <c r="Q135" i="1"/>
  <c r="R136" i="1" s="1"/>
  <c r="Z138" i="1"/>
  <c r="AA139" i="1" s="1"/>
  <c r="AF140" i="1"/>
  <c r="H141" i="1"/>
  <c r="AC149" i="1"/>
  <c r="AD149" i="1" s="1"/>
  <c r="K155" i="1"/>
  <c r="L155" i="1" s="1"/>
  <c r="Z155" i="1"/>
  <c r="E163" i="1"/>
  <c r="F164" i="1" s="1"/>
  <c r="H165" i="1"/>
  <c r="I166" i="1" s="1"/>
  <c r="T187" i="1"/>
  <c r="W198" i="1"/>
  <c r="E199" i="1"/>
  <c r="F200" i="1" s="1"/>
  <c r="T199" i="1"/>
  <c r="T200" i="1"/>
  <c r="U201" i="1" s="1"/>
  <c r="AC201" i="1"/>
  <c r="AD201" i="1" s="1"/>
  <c r="R206" i="1"/>
  <c r="N215" i="1"/>
  <c r="AC215" i="1"/>
  <c r="Z98" i="1"/>
  <c r="AA98" i="1" s="1"/>
  <c r="Q99" i="1"/>
  <c r="R99" i="1" s="1"/>
  <c r="N100" i="1"/>
  <c r="O100" i="1" s="1"/>
  <c r="Q103" i="1"/>
  <c r="Z106" i="1"/>
  <c r="AA106" i="1" s="1"/>
  <c r="H109" i="1"/>
  <c r="I109" i="1" s="1"/>
  <c r="Q112" i="1"/>
  <c r="W113" i="1"/>
  <c r="W115" i="1"/>
  <c r="X116" i="1" s="1"/>
  <c r="K117" i="1"/>
  <c r="L117" i="1" s="1"/>
  <c r="AC117" i="1"/>
  <c r="AD117" i="1" s="1"/>
  <c r="W119" i="1"/>
  <c r="X120" i="1" s="1"/>
  <c r="T122" i="1"/>
  <c r="W123" i="1"/>
  <c r="I124" i="1"/>
  <c r="N125" i="1"/>
  <c r="Q126" i="1"/>
  <c r="R126" i="1" s="1"/>
  <c r="AG128" i="1"/>
  <c r="Z130" i="1"/>
  <c r="Q131" i="1"/>
  <c r="R132" i="1" s="1"/>
  <c r="N132" i="1"/>
  <c r="T139" i="1"/>
  <c r="U140" i="1" s="1"/>
  <c r="Q140" i="1"/>
  <c r="W143" i="1"/>
  <c r="X144" i="1" s="1"/>
  <c r="AF149" i="1"/>
  <c r="N155" i="1"/>
  <c r="L160" i="1"/>
  <c r="H163" i="1"/>
  <c r="I163" i="1" s="1"/>
  <c r="N167" i="1"/>
  <c r="AF167" i="1"/>
  <c r="AC167" i="1"/>
  <c r="O181" i="1"/>
  <c r="W187" i="1"/>
  <c r="W193" i="1"/>
  <c r="X193" i="1" s="1"/>
  <c r="Z198" i="1"/>
  <c r="H199" i="1"/>
  <c r="W200" i="1"/>
  <c r="Q201" i="1"/>
  <c r="R201" i="1" s="1"/>
  <c r="T95" i="1"/>
  <c r="U96" i="1" s="1"/>
  <c r="AF100" i="1"/>
  <c r="H101" i="1"/>
  <c r="W111" i="1"/>
  <c r="H116" i="1"/>
  <c r="Z134" i="1"/>
  <c r="AA135" i="1" s="1"/>
  <c r="T135" i="1"/>
  <c r="AC138" i="1"/>
  <c r="K141" i="1"/>
  <c r="L141" i="1" s="1"/>
  <c r="AC141" i="1"/>
  <c r="AD141" i="1" s="1"/>
  <c r="Z147" i="1"/>
  <c r="AA148" i="1" s="1"/>
  <c r="H149" i="1"/>
  <c r="Q151" i="1"/>
  <c r="E152" i="1"/>
  <c r="F153" i="1" s="1"/>
  <c r="Q159" i="1"/>
  <c r="Q162" i="1"/>
  <c r="K165" i="1"/>
  <c r="Z175" i="1"/>
  <c r="AA176" i="1" s="1"/>
  <c r="Z187" i="1"/>
  <c r="W188" i="1"/>
  <c r="N191" i="1"/>
  <c r="Z192" i="1"/>
  <c r="AA192" i="1" s="1"/>
  <c r="H193" i="1"/>
  <c r="Z194" i="1"/>
  <c r="W199" i="1"/>
  <c r="E200" i="1"/>
  <c r="AF201" i="1"/>
  <c r="E208" i="1"/>
  <c r="Q215" i="1"/>
  <c r="R215" i="1" s="1"/>
  <c r="Z87" i="1"/>
  <c r="K92" i="1"/>
  <c r="T103" i="1"/>
  <c r="Z119" i="1"/>
  <c r="W122" i="1"/>
  <c r="Z123" i="1"/>
  <c r="AA123" i="1" s="1"/>
  <c r="K124" i="1"/>
  <c r="Z129" i="1"/>
  <c r="AA129" i="1" s="1"/>
  <c r="AC130" i="1"/>
  <c r="AD130" i="1" s="1"/>
  <c r="W139" i="1"/>
  <c r="X140" i="1" s="1"/>
  <c r="H140" i="1"/>
  <c r="Z143" i="1"/>
  <c r="AA144" i="1" s="1"/>
  <c r="AF148" i="1"/>
  <c r="AG148" i="1" s="1"/>
  <c r="Q150" i="1"/>
  <c r="AF152" i="1"/>
  <c r="Z154" i="1"/>
  <c r="Q155" i="1"/>
  <c r="I156" i="1"/>
  <c r="T157" i="1"/>
  <c r="AA160" i="1"/>
  <c r="N160" i="1"/>
  <c r="O160" i="1" s="1"/>
  <c r="K163" i="1"/>
  <c r="L163" i="1" s="1"/>
  <c r="N165" i="1"/>
  <c r="Q167" i="1"/>
  <c r="N173" i="1"/>
  <c r="H176" i="1"/>
  <c r="W176" i="1"/>
  <c r="X177" i="1" s="1"/>
  <c r="T181" i="1"/>
  <c r="U181" i="1" s="1"/>
  <c r="AF181" i="1"/>
  <c r="N190" i="1"/>
  <c r="AF191" i="1"/>
  <c r="AC192" i="1"/>
  <c r="AD192" i="1" s="1"/>
  <c r="Z193" i="1"/>
  <c r="K199" i="1"/>
  <c r="Z199" i="1"/>
  <c r="H200" i="1"/>
  <c r="Z200" i="1"/>
  <c r="E201" i="1"/>
  <c r="I202" i="1"/>
  <c r="R204" i="1"/>
  <c r="H208" i="1"/>
  <c r="W208" i="1"/>
  <c r="N216" i="1"/>
  <c r="O216" i="1" s="1"/>
  <c r="Q229" i="1"/>
  <c r="W229" i="1"/>
  <c r="Q225" i="1"/>
  <c r="AF225" i="1"/>
  <c r="Z230" i="1"/>
  <c r="W231" i="1"/>
  <c r="X232" i="1" s="1"/>
  <c r="K240" i="1"/>
  <c r="T242" i="1"/>
  <c r="T243" i="1"/>
  <c r="U244" i="1" s="1"/>
  <c r="H248" i="1"/>
  <c r="E250" i="1"/>
  <c r="Q256" i="1"/>
  <c r="H256" i="1"/>
  <c r="I256" i="1" s="1"/>
  <c r="E273" i="1"/>
  <c r="Z288" i="1"/>
  <c r="Q160" i="1"/>
  <c r="Z161" i="1"/>
  <c r="AC162" i="1"/>
  <c r="AD162" i="1" s="1"/>
  <c r="T163" i="1"/>
  <c r="Q164" i="1"/>
  <c r="R165" i="1" s="1"/>
  <c r="Q168" i="1"/>
  <c r="Z169" i="1"/>
  <c r="W171" i="1"/>
  <c r="X172" i="1" s="1"/>
  <c r="H172" i="1"/>
  <c r="AF173" i="1"/>
  <c r="K176" i="1"/>
  <c r="W179" i="1"/>
  <c r="Q180" i="1"/>
  <c r="R181" i="1" s="1"/>
  <c r="Z183" i="1"/>
  <c r="AA184" i="1" s="1"/>
  <c r="AF185" i="1"/>
  <c r="AG185" i="1" s="1"/>
  <c r="T195" i="1"/>
  <c r="H197" i="1"/>
  <c r="K201" i="1"/>
  <c r="I220" i="1"/>
  <c r="Q223" i="1"/>
  <c r="AF223" i="1"/>
  <c r="AG224" i="1" s="1"/>
  <c r="E225" i="1"/>
  <c r="F226" i="1" s="1"/>
  <c r="AC227" i="1"/>
  <c r="AD228" i="1" s="1"/>
  <c r="W235" i="1"/>
  <c r="T239" i="1"/>
  <c r="U240" i="1" s="1"/>
  <c r="Q240" i="1"/>
  <c r="Z248" i="1"/>
  <c r="AA249" i="1" s="1"/>
  <c r="I263" i="1"/>
  <c r="Z265" i="1"/>
  <c r="N272" i="1"/>
  <c r="O273" i="1" s="1"/>
  <c r="AC274" i="1"/>
  <c r="AC278" i="1"/>
  <c r="AD278" i="1" s="1"/>
  <c r="W206" i="1"/>
  <c r="Q207" i="1"/>
  <c r="R207" i="1" s="1"/>
  <c r="K208" i="1"/>
  <c r="AF215" i="1"/>
  <c r="H216" i="1"/>
  <c r="I216" i="1" s="1"/>
  <c r="N221" i="1"/>
  <c r="T223" i="1"/>
  <c r="N227" i="1"/>
  <c r="O228" i="1" s="1"/>
  <c r="AF227" i="1"/>
  <c r="AF240" i="1"/>
  <c r="AG240" i="1" s="1"/>
  <c r="E248" i="1"/>
  <c r="F249" i="1" s="1"/>
  <c r="Q248" i="1"/>
  <c r="AC248" i="1"/>
  <c r="AA250" i="1"/>
  <c r="AC272" i="1"/>
  <c r="Q278" i="1"/>
  <c r="Q324" i="1"/>
  <c r="R325" i="1" s="1"/>
  <c r="H160" i="1"/>
  <c r="I160" i="1" s="1"/>
  <c r="T162" i="1"/>
  <c r="U162" i="1" s="1"/>
  <c r="W163" i="1"/>
  <c r="H164" i="1"/>
  <c r="I164" i="1" s="1"/>
  <c r="Z164" i="1"/>
  <c r="AF165" i="1"/>
  <c r="H168" i="1"/>
  <c r="I168" i="1" s="1"/>
  <c r="Z171" i="1"/>
  <c r="AA172" i="1" s="1"/>
  <c r="K172" i="1"/>
  <c r="AF174" i="1"/>
  <c r="AG175" i="1" s="1"/>
  <c r="N176" i="1"/>
  <c r="O176" i="1" s="1"/>
  <c r="AF176" i="1"/>
  <c r="H178" i="1"/>
  <c r="I178" i="1" s="1"/>
  <c r="Z179" i="1"/>
  <c r="AA180" i="1" s="1"/>
  <c r="Q183" i="1"/>
  <c r="R184" i="1" s="1"/>
  <c r="AD184" i="1"/>
  <c r="E185" i="1"/>
  <c r="F186" i="1" s="1"/>
  <c r="H186" i="1"/>
  <c r="N188" i="1"/>
  <c r="O188" i="1" s="1"/>
  <c r="AF188" i="1"/>
  <c r="AG188" i="1" s="1"/>
  <c r="H192" i="1"/>
  <c r="I192" i="1" s="1"/>
  <c r="W195" i="1"/>
  <c r="Q197" i="1"/>
  <c r="K197" i="1"/>
  <c r="T197" i="1"/>
  <c r="U197" i="1" s="1"/>
  <c r="N201" i="1"/>
  <c r="O202" i="1" s="1"/>
  <c r="H210" i="1"/>
  <c r="I210" i="1" s="1"/>
  <c r="Q211" i="1"/>
  <c r="R212" i="1" s="1"/>
  <c r="K212" i="1"/>
  <c r="L212" i="1" s="1"/>
  <c r="T215" i="1"/>
  <c r="AF216" i="1"/>
  <c r="AF221" i="1"/>
  <c r="AG221" i="1" s="1"/>
  <c r="E223" i="1"/>
  <c r="F224" i="1" s="1"/>
  <c r="Q227" i="1"/>
  <c r="E229" i="1"/>
  <c r="O235" i="1"/>
  <c r="AD255" i="1"/>
  <c r="O278" i="1"/>
  <c r="AF278" i="1"/>
  <c r="AG278" i="1" s="1"/>
  <c r="AD289" i="1"/>
  <c r="AC318" i="1"/>
  <c r="Z214" i="1"/>
  <c r="W215" i="1"/>
  <c r="X216" i="1" s="1"/>
  <c r="W223" i="1"/>
  <c r="X224" i="1" s="1"/>
  <c r="Z225" i="1"/>
  <c r="AF231" i="1"/>
  <c r="E240" i="1"/>
  <c r="F241" i="1" s="1"/>
  <c r="W240" i="1"/>
  <c r="X241" i="1" s="1"/>
  <c r="N242" i="1"/>
  <c r="O242" i="1" s="1"/>
  <c r="O250" i="1"/>
  <c r="L262" i="1"/>
  <c r="AF263" i="1"/>
  <c r="I264" i="1"/>
  <c r="E272" i="1"/>
  <c r="F273" i="1" s="1"/>
  <c r="X277" i="1"/>
  <c r="T278" i="1"/>
  <c r="U278" i="1" s="1"/>
  <c r="AD285" i="1"/>
  <c r="W162" i="1"/>
  <c r="Z163" i="1"/>
  <c r="K164" i="1"/>
  <c r="AF166" i="1"/>
  <c r="K168" i="1"/>
  <c r="L168" i="1" s="1"/>
  <c r="Q171" i="1"/>
  <c r="Q176" i="1"/>
  <c r="Q179" i="1"/>
  <c r="Q188" i="1"/>
  <c r="Q189" i="1"/>
  <c r="K192" i="1"/>
  <c r="L192" i="1" s="1"/>
  <c r="E193" i="1"/>
  <c r="F194" i="1" s="1"/>
  <c r="Z195" i="1"/>
  <c r="N197" i="1"/>
  <c r="O197" i="1" s="1"/>
  <c r="T211" i="1"/>
  <c r="U212" i="1" s="1"/>
  <c r="N212" i="1"/>
  <c r="O212" i="1" s="1"/>
  <c r="AF212" i="1"/>
  <c r="AG212" i="1" s="1"/>
  <c r="E215" i="1"/>
  <c r="F216" i="1" s="1"/>
  <c r="T217" i="1"/>
  <c r="K217" i="1"/>
  <c r="L217" i="1" s="1"/>
  <c r="E221" i="1"/>
  <c r="F222" i="1" s="1"/>
  <c r="E227" i="1"/>
  <c r="F228" i="1" s="1"/>
  <c r="Q231" i="1"/>
  <c r="R232" i="1" s="1"/>
  <c r="U234" i="1"/>
  <c r="K235" i="1"/>
  <c r="T235" i="1"/>
  <c r="U235" i="1" s="1"/>
  <c r="Q235" i="1"/>
  <c r="AC235" i="1"/>
  <c r="AD235" i="1" s="1"/>
  <c r="H240" i="1"/>
  <c r="Q266" i="1"/>
  <c r="Z266" i="1"/>
  <c r="E266" i="1"/>
  <c r="N266" i="1"/>
  <c r="AC266" i="1"/>
  <c r="AC270" i="1"/>
  <c r="AD270" i="1" s="1"/>
  <c r="T272" i="1"/>
  <c r="U272" i="1" s="1"/>
  <c r="E278" i="1"/>
  <c r="F279" i="1" s="1"/>
  <c r="W175" i="1"/>
  <c r="T177" i="1"/>
  <c r="K177" i="1"/>
  <c r="AC177" i="1"/>
  <c r="E178" i="1"/>
  <c r="F179" i="1" s="1"/>
  <c r="Z178" i="1"/>
  <c r="AA178" i="1" s="1"/>
  <c r="W207" i="1"/>
  <c r="Q208" i="1"/>
  <c r="AC209" i="1"/>
  <c r="AD209" i="1" s="1"/>
  <c r="N217" i="1"/>
  <c r="H221" i="1"/>
  <c r="I221" i="1" s="1"/>
  <c r="W221" i="1"/>
  <c r="X221" i="1" s="1"/>
  <c r="K223" i="1"/>
  <c r="N225" i="1"/>
  <c r="O225" i="1" s="1"/>
  <c r="AC225" i="1"/>
  <c r="AD225" i="1" s="1"/>
  <c r="W227" i="1"/>
  <c r="E231" i="1"/>
  <c r="F232" i="1" s="1"/>
  <c r="T231" i="1"/>
  <c r="U232" i="1" s="1"/>
  <c r="N239" i="1"/>
  <c r="O240" i="1" s="1"/>
  <c r="Q239" i="1"/>
  <c r="R239" i="1" s="1"/>
  <c r="O244" i="1"/>
  <c r="T248" i="1"/>
  <c r="AF250" i="1"/>
  <c r="AG257" i="1"/>
  <c r="AF266" i="1"/>
  <c r="AF270" i="1"/>
  <c r="AG270" i="1" s="1"/>
  <c r="H272" i="1"/>
  <c r="I273" i="1" s="1"/>
  <c r="W272" i="1"/>
  <c r="T273" i="1"/>
  <c r="U274" i="1" s="1"/>
  <c r="W274" i="1"/>
  <c r="E288" i="1"/>
  <c r="F289" i="1" s="1"/>
  <c r="K292" i="1"/>
  <c r="AF292" i="1"/>
  <c r="AG293" i="1" s="1"/>
  <c r="E241" i="1"/>
  <c r="F242" i="1" s="1"/>
  <c r="AD257" i="1"/>
  <c r="AD281" i="1"/>
  <c r="Z284" i="1"/>
  <c r="AA285" i="1" s="1"/>
  <c r="R287" i="1"/>
  <c r="AC333" i="1"/>
  <c r="T227" i="1"/>
  <c r="Q234" i="1"/>
  <c r="R234" i="1" s="1"/>
  <c r="K234" i="1"/>
  <c r="AF236" i="1"/>
  <c r="Z237" i="1"/>
  <c r="T237" i="1"/>
  <c r="K239" i="1"/>
  <c r="L240" i="1" s="1"/>
  <c r="Z240" i="1"/>
  <c r="AF243" i="1"/>
  <c r="AG244" i="1" s="1"/>
  <c r="N246" i="1"/>
  <c r="Q252" i="1"/>
  <c r="K254" i="1"/>
  <c r="AF254" i="1"/>
  <c r="AG255" i="1" s="1"/>
  <c r="AC260" i="1"/>
  <c r="W266" i="1"/>
  <c r="Z270" i="1"/>
  <c r="AA271" i="1" s="1"/>
  <c r="N271" i="1"/>
  <c r="O271" i="1" s="1"/>
  <c r="Z276" i="1"/>
  <c r="H278" i="1"/>
  <c r="Z278" i="1"/>
  <c r="Q284" i="1"/>
  <c r="R285" i="1" s="1"/>
  <c r="AG286" i="1"/>
  <c r="T292" i="1"/>
  <c r="U293" i="1" s="1"/>
  <c r="E299" i="1"/>
  <c r="W299" i="1"/>
  <c r="L302" i="1"/>
  <c r="T303" i="1"/>
  <c r="O310" i="1"/>
  <c r="AC310" i="1"/>
  <c r="T316" i="1"/>
  <c r="T324" i="1"/>
  <c r="N328" i="1"/>
  <c r="AF328" i="1"/>
  <c r="Q331" i="1"/>
  <c r="Q333" i="1"/>
  <c r="R334" i="1" s="1"/>
  <c r="K221" i="1"/>
  <c r="Z231" i="1"/>
  <c r="AC232" i="1"/>
  <c r="K232" i="1"/>
  <c r="L232" i="1" s="1"/>
  <c r="N233" i="1"/>
  <c r="O234" i="1" s="1"/>
  <c r="K237" i="1"/>
  <c r="L244" i="1"/>
  <c r="AF259" i="1"/>
  <c r="T264" i="1"/>
  <c r="U264" i="1" s="1"/>
  <c r="AC267" i="1"/>
  <c r="Z269" i="1"/>
  <c r="T269" i="1"/>
  <c r="E270" i="1"/>
  <c r="F271" i="1" s="1"/>
  <c r="Q270" i="1"/>
  <c r="R270" i="1" s="1"/>
  <c r="K271" i="1"/>
  <c r="AC273" i="1"/>
  <c r="K276" i="1"/>
  <c r="AG277" i="1"/>
  <c r="T279" i="1"/>
  <c r="AF281" i="1"/>
  <c r="AG281" i="1" s="1"/>
  <c r="N282" i="1"/>
  <c r="W292" i="1"/>
  <c r="AC297" i="1"/>
  <c r="Q310" i="1"/>
  <c r="Z312" i="1"/>
  <c r="H316" i="1"/>
  <c r="W316" i="1"/>
  <c r="Q318" i="1"/>
  <c r="R318" i="1" s="1"/>
  <c r="W324" i="1"/>
  <c r="X325" i="1" s="1"/>
  <c r="AC328" i="1"/>
  <c r="T328" i="1"/>
  <c r="K328" i="1"/>
  <c r="Q328" i="1"/>
  <c r="E333" i="1"/>
  <c r="T333" i="1"/>
  <c r="N334" i="1"/>
  <c r="O334" i="1" s="1"/>
  <c r="AF334" i="1"/>
  <c r="W334" i="1"/>
  <c r="AC334" i="1"/>
  <c r="AD335" i="1" s="1"/>
  <c r="I342" i="1"/>
  <c r="W244" i="1"/>
  <c r="Z245" i="1"/>
  <c r="AA246" i="1" s="1"/>
  <c r="N248" i="1"/>
  <c r="O249" i="1" s="1"/>
  <c r="Q253" i="1"/>
  <c r="N255" i="1"/>
  <c r="O255" i="1" s="1"/>
  <c r="E256" i="1"/>
  <c r="F257" i="1" s="1"/>
  <c r="N256" i="1"/>
  <c r="W256" i="1"/>
  <c r="Z257" i="1"/>
  <c r="H258" i="1"/>
  <c r="I258" i="1" s="1"/>
  <c r="W259" i="1"/>
  <c r="T260" i="1"/>
  <c r="AF260" i="1"/>
  <c r="N262" i="1"/>
  <c r="O262" i="1" s="1"/>
  <c r="K269" i="1"/>
  <c r="L270" i="1" s="1"/>
  <c r="N280" i="1"/>
  <c r="E283" i="1"/>
  <c r="F284" i="1" s="1"/>
  <c r="T284" i="1"/>
  <c r="K286" i="1"/>
  <c r="L286" i="1" s="1"/>
  <c r="AF290" i="1"/>
  <c r="AG290" i="1" s="1"/>
  <c r="K294" i="1"/>
  <c r="Z294" i="1"/>
  <c r="E295" i="1"/>
  <c r="F296" i="1" s="1"/>
  <c r="N296" i="1"/>
  <c r="AF297" i="1"/>
  <c r="AC299" i="1"/>
  <c r="W306" i="1"/>
  <c r="AF310" i="1"/>
  <c r="AG311" i="1" s="1"/>
  <c r="H321" i="1"/>
  <c r="N326" i="1"/>
  <c r="Q326" i="1"/>
  <c r="R326" i="1" s="1"/>
  <c r="AC326" i="1"/>
  <c r="H333" i="1"/>
  <c r="W333" i="1"/>
  <c r="X333" i="1" s="1"/>
  <c r="Z341" i="1"/>
  <c r="AA341" i="1" s="1"/>
  <c r="Q341" i="1"/>
  <c r="R341" i="1" s="1"/>
  <c r="E341" i="1"/>
  <c r="Q283" i="1"/>
  <c r="AF284" i="1"/>
  <c r="AG285" i="1" s="1"/>
  <c r="W285" i="1"/>
  <c r="X286" i="1" s="1"/>
  <c r="Z287" i="1"/>
  <c r="T288" i="1"/>
  <c r="U288" i="1" s="1"/>
  <c r="Q291" i="1"/>
  <c r="R292" i="1" s="1"/>
  <c r="AC291" i="1"/>
  <c r="H292" i="1"/>
  <c r="AC298" i="1"/>
  <c r="K300" i="1"/>
  <c r="L301" i="1" s="1"/>
  <c r="AC300" i="1"/>
  <c r="E303" i="1"/>
  <c r="F304" i="1" s="1"/>
  <c r="T310" i="1"/>
  <c r="K316" i="1"/>
  <c r="AC316" i="1"/>
  <c r="T318" i="1"/>
  <c r="H324" i="1"/>
  <c r="I325" i="1" s="1"/>
  <c r="AC324" i="1"/>
  <c r="E328" i="1"/>
  <c r="T375" i="1"/>
  <c r="U375" i="1" s="1"/>
  <c r="AC421" i="1"/>
  <c r="AD421" i="1" s="1"/>
  <c r="L423" i="1"/>
  <c r="K220" i="1"/>
  <c r="L220" i="1" s="1"/>
  <c r="T222" i="1"/>
  <c r="U222" i="1" s="1"/>
  <c r="Z223" i="1"/>
  <c r="AA223" i="1" s="1"/>
  <c r="K225" i="1"/>
  <c r="Z227" i="1"/>
  <c r="AA228" i="1" s="1"/>
  <c r="W233" i="1"/>
  <c r="AC233" i="1"/>
  <c r="AD234" i="1" s="1"/>
  <c r="E237" i="1"/>
  <c r="F238" i="1" s="1"/>
  <c r="N238" i="1"/>
  <c r="K238" i="1"/>
  <c r="AC238" i="1"/>
  <c r="AD238" i="1" s="1"/>
  <c r="Z239" i="1"/>
  <c r="K241" i="1"/>
  <c r="L241" i="1" s="1"/>
  <c r="Q243" i="1"/>
  <c r="R244" i="1" s="1"/>
  <c r="T247" i="1"/>
  <c r="U247" i="1" s="1"/>
  <c r="W249" i="1"/>
  <c r="X250" i="1" s="1"/>
  <c r="H250" i="1"/>
  <c r="I251" i="1" s="1"/>
  <c r="E251" i="1"/>
  <c r="H253" i="1"/>
  <c r="T253" i="1"/>
  <c r="E254" i="1"/>
  <c r="F255" i="1" s="1"/>
  <c r="Q254" i="1"/>
  <c r="Z256" i="1"/>
  <c r="AA256" i="1" s="1"/>
  <c r="W257" i="1"/>
  <c r="W260" i="1"/>
  <c r="N264" i="1"/>
  <c r="O264" i="1" s="1"/>
  <c r="Z277" i="1"/>
  <c r="E280" i="1"/>
  <c r="Z281" i="1"/>
  <c r="AA281" i="1" s="1"/>
  <c r="H284" i="1"/>
  <c r="I284" i="1" s="1"/>
  <c r="W284" i="1"/>
  <c r="N286" i="1"/>
  <c r="Z286" i="1"/>
  <c r="AA286" i="1" s="1"/>
  <c r="H288" i="1"/>
  <c r="W288" i="1"/>
  <c r="E289" i="1"/>
  <c r="F290" i="1" s="1"/>
  <c r="AC292" i="1"/>
  <c r="Z295" i="1"/>
  <c r="E297" i="1"/>
  <c r="F298" i="1" s="1"/>
  <c r="H303" i="1"/>
  <c r="AC303" i="1"/>
  <c r="AD303" i="1" s="1"/>
  <c r="O306" i="1"/>
  <c r="W318" i="1"/>
  <c r="X318" i="1" s="1"/>
  <c r="K324" i="1"/>
  <c r="L325" i="1" s="1"/>
  <c r="AF324" i="1"/>
  <c r="AF326" i="1"/>
  <c r="AG326" i="1" s="1"/>
  <c r="W328" i="1"/>
  <c r="AC329" i="1"/>
  <c r="Z332" i="1"/>
  <c r="AA333" i="1" s="1"/>
  <c r="AF332" i="1"/>
  <c r="E334" i="1"/>
  <c r="F335" i="1" s="1"/>
  <c r="T334" i="1"/>
  <c r="N341" i="1"/>
  <c r="O342" i="1" s="1"/>
  <c r="AF410" i="1"/>
  <c r="AG410" i="1" s="1"/>
  <c r="K284" i="1"/>
  <c r="L285" i="1" s="1"/>
  <c r="K288" i="1"/>
  <c r="O294" i="1"/>
  <c r="Q294" i="1"/>
  <c r="R295" i="1" s="1"/>
  <c r="AC294" i="1"/>
  <c r="T297" i="1"/>
  <c r="Q300" i="1"/>
  <c r="R301" i="1" s="1"/>
  <c r="AF300" i="1"/>
  <c r="K303" i="1"/>
  <c r="L303" i="1" s="1"/>
  <c r="AF303" i="1"/>
  <c r="AG304" i="1" s="1"/>
  <c r="AC306" i="1"/>
  <c r="AD306" i="1" s="1"/>
  <c r="W310" i="1"/>
  <c r="AF312" i="1"/>
  <c r="AG312" i="1" s="1"/>
  <c r="AF316" i="1"/>
  <c r="K318" i="1"/>
  <c r="L318" i="1" s="1"/>
  <c r="AF320" i="1"/>
  <c r="H328" i="1"/>
  <c r="Z328" i="1"/>
  <c r="AA329" i="1" s="1"/>
  <c r="E329" i="1"/>
  <c r="AF329" i="1"/>
  <c r="AA337" i="1"/>
  <c r="Z343" i="1"/>
  <c r="AG345" i="1"/>
  <c r="Q347" i="1"/>
  <c r="W348" i="1"/>
  <c r="Z349" i="1"/>
  <c r="AA350" i="1" s="1"/>
  <c r="AF353" i="1"/>
  <c r="AG353" i="1" s="1"/>
  <c r="H361" i="1"/>
  <c r="U365" i="1"/>
  <c r="E367" i="1"/>
  <c r="F368" i="1" s="1"/>
  <c r="H369" i="1"/>
  <c r="I369" i="1" s="1"/>
  <c r="AF369" i="1"/>
  <c r="AF375" i="1"/>
  <c r="AG375" i="1" s="1"/>
  <c r="Q377" i="1"/>
  <c r="R377" i="1" s="1"/>
  <c r="K378" i="1"/>
  <c r="W378" i="1"/>
  <c r="H383" i="1"/>
  <c r="I383" i="1" s="1"/>
  <c r="T386" i="1"/>
  <c r="AC393" i="1"/>
  <c r="E403" i="1"/>
  <c r="F404" i="1" s="1"/>
  <c r="Q405" i="1"/>
  <c r="Q407" i="1"/>
  <c r="AG432" i="1"/>
  <c r="E435" i="1"/>
  <c r="F436" i="1" s="1"/>
  <c r="E438" i="1"/>
  <c r="E440" i="1"/>
  <c r="F441" i="1" s="1"/>
  <c r="N442" i="1"/>
  <c r="O442" i="1" s="1"/>
  <c r="N443" i="1"/>
  <c r="T469" i="1"/>
  <c r="AC341" i="1"/>
  <c r="AD341" i="1" s="1"/>
  <c r="Z342" i="1"/>
  <c r="AC343" i="1"/>
  <c r="W344" i="1"/>
  <c r="N353" i="1"/>
  <c r="W358" i="1"/>
  <c r="AC361" i="1"/>
  <c r="AD361" i="1" s="1"/>
  <c r="N369" i="1"/>
  <c r="AC372" i="1"/>
  <c r="R374" i="1"/>
  <c r="AF377" i="1"/>
  <c r="AG377" i="1" s="1"/>
  <c r="T389" i="1"/>
  <c r="T392" i="1"/>
  <c r="AC395" i="1"/>
  <c r="AC397" i="1"/>
  <c r="AD397" i="1" s="1"/>
  <c r="H401" i="1"/>
  <c r="I402" i="1" s="1"/>
  <c r="Z408" i="1"/>
  <c r="AD417" i="1"/>
  <c r="T426" i="1"/>
  <c r="W434" i="1"/>
  <c r="K436" i="1"/>
  <c r="AC436" i="1"/>
  <c r="K438" i="1"/>
  <c r="Z301" i="1"/>
  <c r="AA301" i="1" s="1"/>
  <c r="T301" i="1"/>
  <c r="AF306" i="1"/>
  <c r="AG306" i="1" s="1"/>
  <c r="Z309" i="1"/>
  <c r="R313" i="1"/>
  <c r="Z317" i="1"/>
  <c r="AA317" i="1" s="1"/>
  <c r="AF318" i="1"/>
  <c r="Z325" i="1"/>
  <c r="AA325" i="1" s="1"/>
  <c r="T325" i="1"/>
  <c r="U326" i="1" s="1"/>
  <c r="E326" i="1"/>
  <c r="Z326" i="1"/>
  <c r="N337" i="1"/>
  <c r="O337" i="1" s="1"/>
  <c r="AF338" i="1"/>
  <c r="AG338" i="1" s="1"/>
  <c r="AC339" i="1"/>
  <c r="AD339" i="1" s="1"/>
  <c r="K342" i="1"/>
  <c r="I344" i="1"/>
  <c r="I349" i="1"/>
  <c r="E358" i="1"/>
  <c r="F359" i="1" s="1"/>
  <c r="N361" i="1"/>
  <c r="AF361" i="1"/>
  <c r="Q369" i="1"/>
  <c r="R369" i="1" s="1"/>
  <c r="E375" i="1"/>
  <c r="F376" i="1" s="1"/>
  <c r="T382" i="1"/>
  <c r="U383" i="1" s="1"/>
  <c r="E405" i="1"/>
  <c r="F406" i="1" s="1"/>
  <c r="W405" i="1"/>
  <c r="X406" i="1" s="1"/>
  <c r="AC408" i="1"/>
  <c r="AD408" i="1" s="1"/>
  <c r="N419" i="1"/>
  <c r="U420" i="1"/>
  <c r="AF421" i="1"/>
  <c r="AG422" i="1" s="1"/>
  <c r="T425" i="1"/>
  <c r="AC428" i="1"/>
  <c r="AD429" i="1" s="1"/>
  <c r="AF436" i="1"/>
  <c r="AG436" i="1" s="1"/>
  <c r="T437" i="1"/>
  <c r="U437" i="1" s="1"/>
  <c r="Z438" i="1"/>
  <c r="Z440" i="1"/>
  <c r="Z449" i="1"/>
  <c r="AA449" i="1" s="1"/>
  <c r="T341" i="1"/>
  <c r="U341" i="1" s="1"/>
  <c r="AF341" i="1"/>
  <c r="AC342" i="1"/>
  <c r="T343" i="1"/>
  <c r="AF343" i="1"/>
  <c r="K344" i="1"/>
  <c r="L344" i="1" s="1"/>
  <c r="AC344" i="1"/>
  <c r="Q348" i="1"/>
  <c r="H351" i="1"/>
  <c r="I351" i="1" s="1"/>
  <c r="T353" i="1"/>
  <c r="H358" i="1"/>
  <c r="AG365" i="1"/>
  <c r="AF367" i="1"/>
  <c r="T369" i="1"/>
  <c r="T373" i="1"/>
  <c r="U374" i="1" s="1"/>
  <c r="H375" i="1"/>
  <c r="Z375" i="1"/>
  <c r="AA376" i="1" s="1"/>
  <c r="T381" i="1"/>
  <c r="E382" i="1"/>
  <c r="F383" i="1" s="1"/>
  <c r="W382" i="1"/>
  <c r="AC386" i="1"/>
  <c r="E392" i="1"/>
  <c r="E393" i="1"/>
  <c r="F394" i="1" s="1"/>
  <c r="N401" i="1"/>
  <c r="O401" i="1" s="1"/>
  <c r="K408" i="1"/>
  <c r="AF408" i="1"/>
  <c r="AG409" i="1" s="1"/>
  <c r="Q419" i="1"/>
  <c r="Q421" i="1"/>
  <c r="AF423" i="1"/>
  <c r="AG424" i="1" s="1"/>
  <c r="T431" i="1"/>
  <c r="Q436" i="1"/>
  <c r="N438" i="1"/>
  <c r="O438" i="1" s="1"/>
  <c r="N440" i="1"/>
  <c r="O441" i="1" s="1"/>
  <c r="AC440" i="1"/>
  <c r="AD305" i="1"/>
  <c r="AF307" i="1"/>
  <c r="AG308" i="1" s="1"/>
  <c r="E310" i="1"/>
  <c r="F311" i="1" s="1"/>
  <c r="N312" i="1"/>
  <c r="I313" i="1"/>
  <c r="E318" i="1"/>
  <c r="F319" i="1" s="1"/>
  <c r="Z318" i="1"/>
  <c r="N320" i="1"/>
  <c r="H326" i="1"/>
  <c r="N329" i="1"/>
  <c r="Q332" i="1"/>
  <c r="K333" i="1"/>
  <c r="L334" i="1" s="1"/>
  <c r="T339" i="1"/>
  <c r="K341" i="1"/>
  <c r="AF354" i="1"/>
  <c r="AF358" i="1"/>
  <c r="Q361" i="1"/>
  <c r="I376" i="1"/>
  <c r="N379" i="1"/>
  <c r="I382" i="1"/>
  <c r="H426" i="1"/>
  <c r="H434" i="1"/>
  <c r="K437" i="1"/>
  <c r="AF294" i="1"/>
  <c r="AG294" i="1" s="1"/>
  <c r="N297" i="1"/>
  <c r="O298" i="1" s="1"/>
  <c r="AF299" i="1"/>
  <c r="T300" i="1"/>
  <c r="T305" i="1"/>
  <c r="U305" i="1" s="1"/>
  <c r="W307" i="1"/>
  <c r="N315" i="1"/>
  <c r="Q316" i="1"/>
  <c r="R317" i="1" s="1"/>
  <c r="H334" i="1"/>
  <c r="I334" i="1" s="1"/>
  <c r="Z334" i="1"/>
  <c r="AA334" i="1" s="1"/>
  <c r="AF335" i="1"/>
  <c r="AG336" i="1" s="1"/>
  <c r="AC337" i="1"/>
  <c r="AD337" i="1" s="1"/>
  <c r="Q342" i="1"/>
  <c r="R343" i="1" s="1"/>
  <c r="AF342" i="1"/>
  <c r="K354" i="1"/>
  <c r="L355" i="1" s="1"/>
  <c r="AC377" i="1"/>
  <c r="Q379" i="1"/>
  <c r="K381" i="1"/>
  <c r="L381" i="1" s="1"/>
  <c r="Z381" i="1"/>
  <c r="K382" i="1"/>
  <c r="Q383" i="1"/>
  <c r="R383" i="1" s="1"/>
  <c r="AF384" i="1"/>
  <c r="N385" i="1"/>
  <c r="AF392" i="1"/>
  <c r="Q401" i="1"/>
  <c r="N408" i="1"/>
  <c r="E423" i="1"/>
  <c r="F424" i="1" s="1"/>
  <c r="AC425" i="1"/>
  <c r="Q438" i="1"/>
  <c r="AF438" i="1"/>
  <c r="Q456" i="1"/>
  <c r="R457" i="1" s="1"/>
  <c r="T472" i="1"/>
  <c r="Z293" i="1"/>
  <c r="AF295" i="1"/>
  <c r="E301" i="1"/>
  <c r="F302" i="1" s="1"/>
  <c r="N302" i="1"/>
  <c r="H306" i="1"/>
  <c r="I306" i="1" s="1"/>
  <c r="Z308" i="1"/>
  <c r="H310" i="1"/>
  <c r="Z310" i="1"/>
  <c r="Q311" i="1"/>
  <c r="T311" i="1"/>
  <c r="H318" i="1"/>
  <c r="W322" i="1"/>
  <c r="E325" i="1"/>
  <c r="F326" i="1" s="1"/>
  <c r="K326" i="1"/>
  <c r="L326" i="1" s="1"/>
  <c r="T332" i="1"/>
  <c r="AF333" i="1"/>
  <c r="T337" i="1"/>
  <c r="U337" i="1" s="1"/>
  <c r="K340" i="1"/>
  <c r="E342" i="1"/>
  <c r="F343" i="1" s="1"/>
  <c r="T342" i="1"/>
  <c r="Q344" i="1"/>
  <c r="R344" i="1" s="1"/>
  <c r="E347" i="1"/>
  <c r="AD349" i="1"/>
  <c r="H353" i="1"/>
  <c r="I353" i="1" s="1"/>
  <c r="AC353" i="1"/>
  <c r="E361" i="1"/>
  <c r="T367" i="1"/>
  <c r="U368" i="1" s="1"/>
  <c r="E369" i="1"/>
  <c r="AC369" i="1"/>
  <c r="Q375" i="1"/>
  <c r="AC381" i="1"/>
  <c r="AD381" i="1" s="1"/>
  <c r="K392" i="1"/>
  <c r="Z393" i="1"/>
  <c r="T395" i="1"/>
  <c r="U395" i="1" s="1"/>
  <c r="X402" i="1"/>
  <c r="K413" i="1"/>
  <c r="L414" i="1" s="1"/>
  <c r="W421" i="1"/>
  <c r="K426" i="1"/>
  <c r="Q439" i="1"/>
  <c r="AF442" i="1"/>
  <c r="T456" i="1"/>
  <c r="T352" i="1"/>
  <c r="U352" i="1" s="1"/>
  <c r="H355" i="1"/>
  <c r="I356" i="1" s="1"/>
  <c r="Q357" i="1"/>
  <c r="R358" i="1" s="1"/>
  <c r="K361" i="1"/>
  <c r="L362" i="1" s="1"/>
  <c r="T366" i="1"/>
  <c r="U366" i="1" s="1"/>
  <c r="Q366" i="1"/>
  <c r="R366" i="1" s="1"/>
  <c r="N375" i="1"/>
  <c r="Z377" i="1"/>
  <c r="AA377" i="1" s="1"/>
  <c r="N382" i="1"/>
  <c r="H386" i="1"/>
  <c r="AF388" i="1"/>
  <c r="AF391" i="1"/>
  <c r="AC392" i="1"/>
  <c r="Q396" i="1"/>
  <c r="R396" i="1" s="1"/>
  <c r="Q400" i="1"/>
  <c r="T401" i="1"/>
  <c r="N406" i="1"/>
  <c r="AC406" i="1"/>
  <c r="AD407" i="1" s="1"/>
  <c r="N409" i="1"/>
  <c r="O409" i="1" s="1"/>
  <c r="W417" i="1"/>
  <c r="X417" i="1" s="1"/>
  <c r="K419" i="1"/>
  <c r="T422" i="1"/>
  <c r="U423" i="1" s="1"/>
  <c r="N422" i="1"/>
  <c r="AC422" i="1"/>
  <c r="N424" i="1"/>
  <c r="W429" i="1"/>
  <c r="R430" i="1"/>
  <c r="Q432" i="1"/>
  <c r="R433" i="1" s="1"/>
  <c r="H438" i="1"/>
  <c r="T438" i="1"/>
  <c r="K440" i="1"/>
  <c r="H447" i="1"/>
  <c r="I447" i="1" s="1"/>
  <c r="Z447" i="1"/>
  <c r="AF455" i="1"/>
  <c r="N456" i="1"/>
  <c r="T462" i="1"/>
  <c r="Q468" i="1"/>
  <c r="R468" i="1" s="1"/>
  <c r="Q471" i="1"/>
  <c r="N472" i="1"/>
  <c r="E473" i="1"/>
  <c r="K481" i="1"/>
  <c r="Q481" i="1"/>
  <c r="W353" i="1"/>
  <c r="T355" i="1"/>
  <c r="U355" i="1" s="1"/>
  <c r="N355" i="1"/>
  <c r="AC355" i="1"/>
  <c r="Z360" i="1"/>
  <c r="Z364" i="1"/>
  <c r="E368" i="1"/>
  <c r="F369" i="1" s="1"/>
  <c r="K377" i="1"/>
  <c r="W381" i="1"/>
  <c r="X381" i="1" s="1"/>
  <c r="AC382" i="1"/>
  <c r="N384" i="1"/>
  <c r="E391" i="1"/>
  <c r="F392" i="1" s="1"/>
  <c r="W393" i="1"/>
  <c r="K401" i="1"/>
  <c r="K405" i="1"/>
  <c r="AF412" i="1"/>
  <c r="AG413" i="1" s="1"/>
  <c r="W425" i="1"/>
  <c r="X426" i="1" s="1"/>
  <c r="AC442" i="1"/>
  <c r="AC443" i="1"/>
  <c r="AF448" i="1"/>
  <c r="AG448" i="1" s="1"/>
  <c r="W463" i="1"/>
  <c r="X463" i="1" s="1"/>
  <c r="AC464" i="1"/>
  <c r="Q464" i="1"/>
  <c r="R464" i="1" s="1"/>
  <c r="AD504" i="1"/>
  <c r="H360" i="1"/>
  <c r="N360" i="1"/>
  <c r="AC362" i="1"/>
  <c r="Q364" i="1"/>
  <c r="R365" i="1" s="1"/>
  <c r="T368" i="1"/>
  <c r="W369" i="1"/>
  <c r="X369" i="1" s="1"/>
  <c r="H371" i="1"/>
  <c r="W373" i="1"/>
  <c r="X374" i="1" s="1"/>
  <c r="AC374" i="1"/>
  <c r="AD375" i="1" s="1"/>
  <c r="N381" i="1"/>
  <c r="Z383" i="1"/>
  <c r="T384" i="1"/>
  <c r="T385" i="1"/>
  <c r="T390" i="1"/>
  <c r="K393" i="1"/>
  <c r="L393" i="1" s="1"/>
  <c r="Z398" i="1"/>
  <c r="K407" i="1"/>
  <c r="L407" i="1" s="1"/>
  <c r="Z407" i="1"/>
  <c r="Q408" i="1"/>
  <c r="T409" i="1"/>
  <c r="H411" i="1"/>
  <c r="W413" i="1"/>
  <c r="T414" i="1"/>
  <c r="U414" i="1" s="1"/>
  <c r="AC414" i="1"/>
  <c r="AD414" i="1" s="1"/>
  <c r="Q416" i="1"/>
  <c r="K425" i="1"/>
  <c r="K427" i="1"/>
  <c r="N428" i="1"/>
  <c r="E439" i="1"/>
  <c r="F440" i="1" s="1"/>
  <c r="T440" i="1"/>
  <c r="Q443" i="1"/>
  <c r="AF443" i="1"/>
  <c r="AC445" i="1"/>
  <c r="AD445" i="1" s="1"/>
  <c r="W446" i="1"/>
  <c r="Q447" i="1"/>
  <c r="R447" i="1" s="1"/>
  <c r="N449" i="1"/>
  <c r="AC449" i="1"/>
  <c r="AD449" i="1" s="1"/>
  <c r="K452" i="1"/>
  <c r="E456" i="1"/>
  <c r="F457" i="1" s="1"/>
  <c r="Q461" i="1"/>
  <c r="E463" i="1"/>
  <c r="F464" i="1" s="1"/>
  <c r="T463" i="1"/>
  <c r="T464" i="1"/>
  <c r="E472" i="1"/>
  <c r="F473" i="1" s="1"/>
  <c r="AC473" i="1"/>
  <c r="AD473" i="1" s="1"/>
  <c r="N494" i="1"/>
  <c r="H354" i="1"/>
  <c r="AF356" i="1"/>
  <c r="H357" i="1"/>
  <c r="AC357" i="1"/>
  <c r="T361" i="1"/>
  <c r="E364" i="1"/>
  <c r="K369" i="1"/>
  <c r="L369" i="1" s="1"/>
  <c r="AC371" i="1"/>
  <c r="K373" i="1"/>
  <c r="L374" i="1" s="1"/>
  <c r="E379" i="1"/>
  <c r="F380" i="1" s="1"/>
  <c r="E381" i="1"/>
  <c r="F382" i="1" s="1"/>
  <c r="Q381" i="1"/>
  <c r="R381" i="1" s="1"/>
  <c r="AC383" i="1"/>
  <c r="H384" i="1"/>
  <c r="H385" i="1"/>
  <c r="W385" i="1"/>
  <c r="X385" i="1" s="1"/>
  <c r="Z391" i="1"/>
  <c r="AA391" i="1" s="1"/>
  <c r="N393" i="1"/>
  <c r="O393" i="1" s="1"/>
  <c r="H394" i="1"/>
  <c r="I394" i="1" s="1"/>
  <c r="AF395" i="1"/>
  <c r="AG395" i="1" s="1"/>
  <c r="Q397" i="1"/>
  <c r="E401" i="1"/>
  <c r="F402" i="1" s="1"/>
  <c r="AF401" i="1"/>
  <c r="AG401" i="1" s="1"/>
  <c r="T403" i="1"/>
  <c r="U403" i="1" s="1"/>
  <c r="AF405" i="1"/>
  <c r="T408" i="1"/>
  <c r="E419" i="1"/>
  <c r="AF419" i="1"/>
  <c r="N425" i="1"/>
  <c r="E428" i="1"/>
  <c r="F429" i="1" s="1"/>
  <c r="Q428" i="1"/>
  <c r="R429" i="1" s="1"/>
  <c r="H436" i="1"/>
  <c r="AC438" i="1"/>
  <c r="Z439" i="1"/>
  <c r="AF440" i="1"/>
  <c r="T442" i="1"/>
  <c r="T443" i="1"/>
  <c r="W448" i="1"/>
  <c r="AC452" i="1"/>
  <c r="K455" i="1"/>
  <c r="L455" i="1" s="1"/>
  <c r="H456" i="1"/>
  <c r="W456" i="1"/>
  <c r="N462" i="1"/>
  <c r="K469" i="1"/>
  <c r="W472" i="1"/>
  <c r="T495" i="1"/>
  <c r="N352" i="1"/>
  <c r="K358" i="1"/>
  <c r="T360" i="1"/>
  <c r="W361" i="1"/>
  <c r="X361" i="1" s="1"/>
  <c r="AC366" i="1"/>
  <c r="W375" i="1"/>
  <c r="X376" i="1" s="1"/>
  <c r="N376" i="1"/>
  <c r="AC376" i="1"/>
  <c r="AD376" i="1" s="1"/>
  <c r="T377" i="1"/>
  <c r="AC378" i="1"/>
  <c r="Z385" i="1"/>
  <c r="E390" i="1"/>
  <c r="F391" i="1" s="1"/>
  <c r="AF398" i="1"/>
  <c r="AG398" i="1" s="1"/>
  <c r="E400" i="1"/>
  <c r="F401" i="1" s="1"/>
  <c r="AC400" i="1"/>
  <c r="AC402" i="1"/>
  <c r="Q404" i="1"/>
  <c r="R404" i="1" s="1"/>
  <c r="Z409" i="1"/>
  <c r="N411" i="1"/>
  <c r="E414" i="1"/>
  <c r="F415" i="1" s="1"/>
  <c r="AC430" i="1"/>
  <c r="AD430" i="1" s="1"/>
  <c r="H442" i="1"/>
  <c r="W443" i="1"/>
  <c r="X444" i="1" s="1"/>
  <c r="E445" i="1"/>
  <c r="F446" i="1" s="1"/>
  <c r="T445" i="1"/>
  <c r="Q449" i="1"/>
  <c r="Q452" i="1"/>
  <c r="AF452" i="1"/>
  <c r="N455" i="1"/>
  <c r="K456" i="1"/>
  <c r="T461" i="1"/>
  <c r="U461" i="1" s="1"/>
  <c r="AC462" i="1"/>
  <c r="Z463" i="1"/>
  <c r="H464" i="1"/>
  <c r="N468" i="1"/>
  <c r="AC468" i="1"/>
  <c r="Q473" i="1"/>
  <c r="R473" i="1" s="1"/>
  <c r="W487" i="1"/>
  <c r="X488" i="1" s="1"/>
  <c r="AF346" i="1"/>
  <c r="H347" i="1"/>
  <c r="I348" i="1" s="1"/>
  <c r="AC354" i="1"/>
  <c r="N358" i="1"/>
  <c r="Z358" i="1"/>
  <c r="Z361" i="1"/>
  <c r="T362" i="1"/>
  <c r="Q363" i="1"/>
  <c r="Q371" i="1"/>
  <c r="K375" i="1"/>
  <c r="L375" i="1" s="1"/>
  <c r="AF381" i="1"/>
  <c r="AC385" i="1"/>
  <c r="Q393" i="1"/>
  <c r="AF393" i="1"/>
  <c r="AG394" i="1" s="1"/>
  <c r="E395" i="1"/>
  <c r="F396" i="1" s="1"/>
  <c r="N396" i="1"/>
  <c r="T397" i="1"/>
  <c r="AF404" i="1"/>
  <c r="Z406" i="1"/>
  <c r="AA407" i="1" s="1"/>
  <c r="H408" i="1"/>
  <c r="I408" i="1" s="1"/>
  <c r="E409" i="1"/>
  <c r="F410" i="1" s="1"/>
  <c r="K409" i="1"/>
  <c r="AC409" i="1"/>
  <c r="Q411" i="1"/>
  <c r="Q413" i="1"/>
  <c r="I414" i="1"/>
  <c r="H417" i="1"/>
  <c r="I417" i="1" s="1"/>
  <c r="T417" i="1"/>
  <c r="H419" i="1"/>
  <c r="I420" i="1" s="1"/>
  <c r="W419" i="1"/>
  <c r="T421" i="1"/>
  <c r="U421" i="1" s="1"/>
  <c r="Q425" i="1"/>
  <c r="AF425" i="1"/>
  <c r="AF429" i="1"/>
  <c r="AG430" i="1" s="1"/>
  <c r="AF433" i="1"/>
  <c r="E437" i="1"/>
  <c r="F438" i="1" s="1"/>
  <c r="AC437" i="1"/>
  <c r="AC441" i="1"/>
  <c r="W442" i="1"/>
  <c r="E443" i="1"/>
  <c r="F444" i="1" s="1"/>
  <c r="Q444" i="1"/>
  <c r="N446" i="1"/>
  <c r="N448" i="1"/>
  <c r="E449" i="1"/>
  <c r="F450" i="1" s="1"/>
  <c r="AF451" i="1"/>
  <c r="Q455" i="1"/>
  <c r="R455" i="1" s="1"/>
  <c r="E462" i="1"/>
  <c r="F463" i="1" s="1"/>
  <c r="Q462" i="1"/>
  <c r="R463" i="1" s="1"/>
  <c r="K463" i="1"/>
  <c r="AC463" i="1"/>
  <c r="Z464" i="1"/>
  <c r="AF468" i="1"/>
  <c r="AC469" i="1"/>
  <c r="K472" i="1"/>
  <c r="N474" i="1"/>
  <c r="AC474" i="1"/>
  <c r="Q485" i="1"/>
  <c r="Q486" i="1"/>
  <c r="AF489" i="1"/>
  <c r="AF490" i="1"/>
  <c r="H501" i="1"/>
  <c r="Q504" i="1"/>
  <c r="H505" i="1"/>
  <c r="AC505" i="1"/>
  <c r="AD505" i="1" s="1"/>
  <c r="K517" i="1"/>
  <c r="L517" i="1" s="1"/>
  <c r="AF517" i="1"/>
  <c r="AG518" i="1" s="1"/>
  <c r="AC526" i="1"/>
  <c r="W526" i="1"/>
  <c r="K530" i="1"/>
  <c r="T454" i="1"/>
  <c r="U455" i="1" s="1"/>
  <c r="AF456" i="1"/>
  <c r="H457" i="1"/>
  <c r="K460" i="1"/>
  <c r="W460" i="1"/>
  <c r="H462" i="1"/>
  <c r="Z462" i="1"/>
  <c r="H467" i="1"/>
  <c r="H468" i="1"/>
  <c r="T470" i="1"/>
  <c r="AD486" i="1"/>
  <c r="AC487" i="1"/>
  <c r="AD488" i="1" s="1"/>
  <c r="E496" i="1"/>
  <c r="F497" i="1" s="1"/>
  <c r="W504" i="1"/>
  <c r="AC515" i="1"/>
  <c r="AD515" i="1" s="1"/>
  <c r="AF474" i="1"/>
  <c r="AC475" i="1"/>
  <c r="E481" i="1"/>
  <c r="E484" i="1"/>
  <c r="F485" i="1" s="1"/>
  <c r="W486" i="1"/>
  <c r="AC491" i="1"/>
  <c r="AD491" i="1" s="1"/>
  <c r="E494" i="1"/>
  <c r="F495" i="1" s="1"/>
  <c r="W494" i="1"/>
  <c r="AC497" i="1"/>
  <c r="K498" i="1"/>
  <c r="N502" i="1"/>
  <c r="E453" i="1"/>
  <c r="F454" i="1" s="1"/>
  <c r="W454" i="1"/>
  <c r="X455" i="1" s="1"/>
  <c r="H455" i="1"/>
  <c r="AC455" i="1"/>
  <c r="Z460" i="1"/>
  <c r="N463" i="1"/>
  <c r="K464" i="1"/>
  <c r="W467" i="1"/>
  <c r="X468" i="1" s="1"/>
  <c r="W470" i="1"/>
  <c r="X470" i="1" s="1"/>
  <c r="AC471" i="1"/>
  <c r="AD471" i="1" s="1"/>
  <c r="H474" i="1"/>
  <c r="T474" i="1"/>
  <c r="H481" i="1"/>
  <c r="K487" i="1"/>
  <c r="AC496" i="1"/>
  <c r="AC501" i="1"/>
  <c r="AD501" i="1" s="1"/>
  <c r="AF501" i="1"/>
  <c r="W517" i="1"/>
  <c r="H517" i="1"/>
  <c r="Q538" i="1"/>
  <c r="H553" i="1"/>
  <c r="AC553" i="1"/>
  <c r="AD553" i="1" s="1"/>
  <c r="AF473" i="1"/>
  <c r="AG473" i="1" s="1"/>
  <c r="N475" i="1"/>
  <c r="Q475" i="1"/>
  <c r="AF475" i="1"/>
  <c r="AG476" i="1" s="1"/>
  <c r="Z484" i="1"/>
  <c r="H486" i="1"/>
  <c r="W489" i="1"/>
  <c r="X489" i="1" s="1"/>
  <c r="E490" i="1"/>
  <c r="F491" i="1" s="1"/>
  <c r="K495" i="1"/>
  <c r="AC498" i="1"/>
  <c r="W499" i="1"/>
  <c r="E504" i="1"/>
  <c r="Z506" i="1"/>
  <c r="T516" i="1"/>
  <c r="T519" i="1"/>
  <c r="W520" i="1"/>
  <c r="Q522" i="1"/>
  <c r="W474" i="1"/>
  <c r="N481" i="1"/>
  <c r="Z481" i="1"/>
  <c r="AA481" i="1" s="1"/>
  <c r="AC484" i="1"/>
  <c r="AD485" i="1" s="1"/>
  <c r="K485" i="1"/>
  <c r="L485" i="1" s="1"/>
  <c r="H490" i="1"/>
  <c r="I490" i="1" s="1"/>
  <c r="K494" i="1"/>
  <c r="W497" i="1"/>
  <c r="X498" i="1" s="1"/>
  <c r="E499" i="1"/>
  <c r="F500" i="1" s="1"/>
  <c r="H506" i="1"/>
  <c r="AC510" i="1"/>
  <c r="W510" i="1"/>
  <c r="K510" i="1"/>
  <c r="L511" i="1" s="1"/>
  <c r="Z517" i="1"/>
  <c r="H526" i="1"/>
  <c r="Z498" i="1"/>
  <c r="AA498" i="1" s="1"/>
  <c r="N504" i="1"/>
  <c r="W506" i="1"/>
  <c r="X507" i="1" s="1"/>
  <c r="Z510" i="1"/>
  <c r="N511" i="1"/>
  <c r="H512" i="1"/>
  <c r="Q513" i="1"/>
  <c r="N525" i="1"/>
  <c r="Z526" i="1"/>
  <c r="E527" i="1"/>
  <c r="F528" i="1" s="1"/>
  <c r="Q528" i="1"/>
  <c r="H529" i="1"/>
  <c r="E529" i="1"/>
  <c r="AF529" i="1"/>
  <c r="N539" i="1"/>
  <c r="T540" i="1"/>
  <c r="N550" i="1"/>
  <c r="Q550" i="1"/>
  <c r="Q553" i="1"/>
  <c r="AF553" i="1"/>
  <c r="AG554" i="1" s="1"/>
  <c r="AC554" i="1"/>
  <c r="N568" i="1"/>
  <c r="AF569" i="1"/>
  <c r="K570" i="1"/>
  <c r="E573" i="1"/>
  <c r="Q576" i="1"/>
  <c r="AF581" i="1"/>
  <c r="T481" i="1"/>
  <c r="N484" i="1"/>
  <c r="H485" i="1"/>
  <c r="T485" i="1"/>
  <c r="K486" i="1"/>
  <c r="K488" i="1"/>
  <c r="Q489" i="1"/>
  <c r="Q490" i="1"/>
  <c r="AF494" i="1"/>
  <c r="W495" i="1"/>
  <c r="Q496" i="1"/>
  <c r="T499" i="1"/>
  <c r="T500" i="1"/>
  <c r="AC506" i="1"/>
  <c r="N510" i="1"/>
  <c r="Z512" i="1"/>
  <c r="AA513" i="1" s="1"/>
  <c r="E513" i="1"/>
  <c r="F514" i="1" s="1"/>
  <c r="AD514" i="1"/>
  <c r="W514" i="1"/>
  <c r="X515" i="1" s="1"/>
  <c r="W516" i="1"/>
  <c r="X516" i="1" s="1"/>
  <c r="W522" i="1"/>
  <c r="U525" i="1"/>
  <c r="N526" i="1"/>
  <c r="N530" i="1"/>
  <c r="Q535" i="1"/>
  <c r="R535" i="1" s="1"/>
  <c r="X563" i="1"/>
  <c r="W569" i="1"/>
  <c r="N570" i="1"/>
  <c r="L599" i="1"/>
  <c r="E487" i="1"/>
  <c r="N488" i="1"/>
  <c r="T489" i="1"/>
  <c r="AF492" i="1"/>
  <c r="AF498" i="1"/>
  <c r="H499" i="1"/>
  <c r="N501" i="1"/>
  <c r="T502" i="1"/>
  <c r="Z503" i="1"/>
  <c r="T504" i="1"/>
  <c r="T507" i="1"/>
  <c r="E510" i="1"/>
  <c r="F511" i="1" s="1"/>
  <c r="AF510" i="1"/>
  <c r="AG511" i="1" s="1"/>
  <c r="T511" i="1"/>
  <c r="AC512" i="1"/>
  <c r="AD513" i="1" s="1"/>
  <c r="N517" i="1"/>
  <c r="O518" i="1" s="1"/>
  <c r="Z522" i="1"/>
  <c r="E525" i="1"/>
  <c r="F526" i="1" s="1"/>
  <c r="W538" i="1"/>
  <c r="E540" i="1"/>
  <c r="F541" i="1" s="1"/>
  <c r="E541" i="1"/>
  <c r="F542" i="1" s="1"/>
  <c r="AF545" i="1"/>
  <c r="AG546" i="1" s="1"/>
  <c r="E553" i="1"/>
  <c r="E562" i="1"/>
  <c r="F563" i="1" s="1"/>
  <c r="Z562" i="1"/>
  <c r="Q570" i="1"/>
  <c r="Q579" i="1"/>
  <c r="W583" i="1"/>
  <c r="W481" i="1"/>
  <c r="AF481" i="1"/>
  <c r="AG481" i="1" s="1"/>
  <c r="T482" i="1"/>
  <c r="Q484" i="1"/>
  <c r="R484" i="1" s="1"/>
  <c r="T490" i="1"/>
  <c r="T494" i="1"/>
  <c r="T496" i="1"/>
  <c r="N497" i="1"/>
  <c r="H502" i="1"/>
  <c r="N503" i="1"/>
  <c r="Z514" i="1"/>
  <c r="AA514" i="1" s="1"/>
  <c r="Z516" i="1"/>
  <c r="Q517" i="1"/>
  <c r="T518" i="1"/>
  <c r="AC522" i="1"/>
  <c r="Z533" i="1"/>
  <c r="E535" i="1"/>
  <c r="F536" i="1" s="1"/>
  <c r="E538" i="1"/>
  <c r="AC540" i="1"/>
  <c r="AC546" i="1"/>
  <c r="N546" i="1"/>
  <c r="E554" i="1"/>
  <c r="F555" i="1" s="1"/>
  <c r="E561" i="1"/>
  <c r="F562" i="1" s="1"/>
  <c r="E568" i="1"/>
  <c r="F569" i="1" s="1"/>
  <c r="E569" i="1"/>
  <c r="F570" i="1" s="1"/>
  <c r="T570" i="1"/>
  <c r="AF574" i="1"/>
  <c r="E581" i="1"/>
  <c r="F582" i="1" s="1"/>
  <c r="W490" i="1"/>
  <c r="H494" i="1"/>
  <c r="AC495" i="1"/>
  <c r="AD495" i="1" s="1"/>
  <c r="Q497" i="1"/>
  <c r="H498" i="1"/>
  <c r="T498" i="1"/>
  <c r="Z500" i="1"/>
  <c r="Z502" i="1"/>
  <c r="Q503" i="1"/>
  <c r="R504" i="1" s="1"/>
  <c r="Q505" i="1"/>
  <c r="Q506" i="1"/>
  <c r="K507" i="1"/>
  <c r="T508" i="1"/>
  <c r="H510" i="1"/>
  <c r="T510" i="1"/>
  <c r="AC516" i="1"/>
  <c r="AD517" i="1" s="1"/>
  <c r="T517" i="1"/>
  <c r="Z519" i="1"/>
  <c r="AC521" i="1"/>
  <c r="AF522" i="1"/>
  <c r="Z524" i="1"/>
  <c r="T526" i="1"/>
  <c r="W530" i="1"/>
  <c r="E531" i="1"/>
  <c r="F532" i="1" s="1"/>
  <c r="W535" i="1"/>
  <c r="H538" i="1"/>
  <c r="AC558" i="1"/>
  <c r="AC566" i="1"/>
  <c r="AD566" i="1" s="1"/>
  <c r="E570" i="1"/>
  <c r="F571" i="1" s="1"/>
  <c r="AC576" i="1"/>
  <c r="N476" i="1"/>
  <c r="K476" i="1"/>
  <c r="W476" i="1"/>
  <c r="W482" i="1"/>
  <c r="T484" i="1"/>
  <c r="Z485" i="1"/>
  <c r="Z490" i="1"/>
  <c r="H496" i="1"/>
  <c r="T497" i="1"/>
  <c r="U497" i="1" s="1"/>
  <c r="Q509" i="1"/>
  <c r="H515" i="1"/>
  <c r="Z518" i="1"/>
  <c r="N519" i="1"/>
  <c r="O519" i="1" s="1"/>
  <c r="AC524" i="1"/>
  <c r="H530" i="1"/>
  <c r="Z530" i="1"/>
  <c r="AA530" i="1" s="1"/>
  <c r="AC534" i="1"/>
  <c r="AD534" i="1" s="1"/>
  <c r="K538" i="1"/>
  <c r="L539" i="1" s="1"/>
  <c r="K548" i="1"/>
  <c r="L549" i="1" s="1"/>
  <c r="AC548" i="1"/>
  <c r="AD548" i="1" s="1"/>
  <c r="AC560" i="1"/>
  <c r="AC561" i="1"/>
  <c r="AD562" i="1" s="1"/>
  <c r="K562" i="1"/>
  <c r="N566" i="1"/>
  <c r="K569" i="1"/>
  <c r="L570" i="1" s="1"/>
  <c r="K583" i="1"/>
  <c r="T478" i="1"/>
  <c r="W480" i="1"/>
  <c r="N487" i="1"/>
  <c r="K492" i="1"/>
  <c r="Z494" i="1"/>
  <c r="Z496" i="1"/>
  <c r="AA497" i="1" s="1"/>
  <c r="T503" i="1"/>
  <c r="T506" i="1"/>
  <c r="AC511" i="1"/>
  <c r="T512" i="1"/>
  <c r="N513" i="1"/>
  <c r="O514" i="1" s="1"/>
  <c r="AF514" i="1"/>
  <c r="Q516" i="1"/>
  <c r="Q518" i="1"/>
  <c r="Q519" i="1"/>
  <c r="AC525" i="1"/>
  <c r="T527" i="1"/>
  <c r="W533" i="1"/>
  <c r="H533" i="1"/>
  <c r="AF533" i="1"/>
  <c r="K535" i="1"/>
  <c r="AC535" i="1"/>
  <c r="AD536" i="1" s="1"/>
  <c r="AC539" i="1"/>
  <c r="Q540" i="1"/>
  <c r="K554" i="1"/>
  <c r="AF561" i="1"/>
  <c r="N562" i="1"/>
  <c r="X564" i="1"/>
  <c r="AC568" i="1"/>
  <c r="AD568" i="1" s="1"/>
  <c r="H570" i="1"/>
  <c r="I570" i="1" s="1"/>
  <c r="AC570" i="1"/>
  <c r="K571" i="1"/>
  <c r="AC581" i="1"/>
  <c r="N535" i="1"/>
  <c r="T538" i="1"/>
  <c r="AF540" i="1"/>
  <c r="H547" i="1"/>
  <c r="AF549" i="1"/>
  <c r="Z550" i="1"/>
  <c r="AA550" i="1" s="1"/>
  <c r="N551" i="1"/>
  <c r="T555" i="1"/>
  <c r="Z558" i="1"/>
  <c r="Z560" i="1"/>
  <c r="T567" i="1"/>
  <c r="T569" i="1"/>
  <c r="Q580" i="1"/>
  <c r="T582" i="1"/>
  <c r="Q589" i="1"/>
  <c r="Z593" i="1"/>
  <c r="K602" i="1"/>
  <c r="K610" i="1"/>
  <c r="K614" i="1"/>
  <c r="K616" i="1"/>
  <c r="AC616" i="1"/>
  <c r="K617" i="1"/>
  <c r="L618" i="1" s="1"/>
  <c r="AC629" i="1"/>
  <c r="AD630" i="1" s="1"/>
  <c r="T531" i="1"/>
  <c r="Z538" i="1"/>
  <c r="Q539" i="1"/>
  <c r="T542" i="1"/>
  <c r="E543" i="1"/>
  <c r="F544" i="1" s="1"/>
  <c r="Q545" i="1"/>
  <c r="H546" i="1"/>
  <c r="I546" i="1" s="1"/>
  <c r="Q548" i="1"/>
  <c r="K552" i="1"/>
  <c r="L552" i="1" s="1"/>
  <c r="T553" i="1"/>
  <c r="Q554" i="1"/>
  <c r="R555" i="1" s="1"/>
  <c r="N558" i="1"/>
  <c r="Z561" i="1"/>
  <c r="Q568" i="1"/>
  <c r="W570" i="1"/>
  <c r="X570" i="1" s="1"/>
  <c r="Q571" i="1"/>
  <c r="E574" i="1"/>
  <c r="F575" i="1" s="1"/>
  <c r="E576" i="1"/>
  <c r="F577" i="1" s="1"/>
  <c r="N581" i="1"/>
  <c r="E583" i="1"/>
  <c r="F584" i="1" s="1"/>
  <c r="AC610" i="1"/>
  <c r="N610" i="1"/>
  <c r="Q615" i="1"/>
  <c r="Q527" i="1"/>
  <c r="AF527" i="1"/>
  <c r="H528" i="1"/>
  <c r="AC529" i="1"/>
  <c r="AD529" i="1" s="1"/>
  <c r="E530" i="1"/>
  <c r="F531" i="1" s="1"/>
  <c r="H531" i="1"/>
  <c r="W532" i="1"/>
  <c r="X532" i="1" s="1"/>
  <c r="N533" i="1"/>
  <c r="O534" i="1" s="1"/>
  <c r="E534" i="1"/>
  <c r="F535" i="1" s="1"/>
  <c r="AF534" i="1"/>
  <c r="T535" i="1"/>
  <c r="N536" i="1"/>
  <c r="AC538" i="1"/>
  <c r="E539" i="1"/>
  <c r="F540" i="1" s="1"/>
  <c r="H542" i="1"/>
  <c r="H544" i="1"/>
  <c r="I545" i="1" s="1"/>
  <c r="T545" i="1"/>
  <c r="T546" i="1"/>
  <c r="N547" i="1"/>
  <c r="E548" i="1"/>
  <c r="F549" i="1" s="1"/>
  <c r="AF550" i="1"/>
  <c r="T551" i="1"/>
  <c r="W553" i="1"/>
  <c r="H554" i="1"/>
  <c r="AC555" i="1"/>
  <c r="AF558" i="1"/>
  <c r="W559" i="1"/>
  <c r="Q560" i="1"/>
  <c r="T563" i="1"/>
  <c r="T564" i="1"/>
  <c r="Z570" i="1"/>
  <c r="Q572" i="1"/>
  <c r="N573" i="1"/>
  <c r="O574" i="1" s="1"/>
  <c r="AC577" i="1"/>
  <c r="Q581" i="1"/>
  <c r="AC598" i="1"/>
  <c r="N598" i="1"/>
  <c r="O598" i="1" s="1"/>
  <c r="Q600" i="1"/>
  <c r="AC603" i="1"/>
  <c r="T615" i="1"/>
  <c r="T617" i="1"/>
  <c r="AD619" i="1"/>
  <c r="Q619" i="1"/>
  <c r="H629" i="1"/>
  <c r="AF629" i="1"/>
  <c r="K524" i="1"/>
  <c r="N529" i="1"/>
  <c r="O530" i="1" s="1"/>
  <c r="AF530" i="1"/>
  <c r="Q533" i="1"/>
  <c r="R534" i="1" s="1"/>
  <c r="T539" i="1"/>
  <c r="K540" i="1"/>
  <c r="T548" i="1"/>
  <c r="T554" i="1"/>
  <c r="T556" i="1"/>
  <c r="AF562" i="1"/>
  <c r="H563" i="1"/>
  <c r="N565" i="1"/>
  <c r="T566" i="1"/>
  <c r="Z567" i="1"/>
  <c r="T568" i="1"/>
  <c r="U568" i="1" s="1"/>
  <c r="Z572" i="1"/>
  <c r="Q573" i="1"/>
  <c r="T574" i="1"/>
  <c r="N577" i="1"/>
  <c r="T581" i="1"/>
  <c r="K582" i="1"/>
  <c r="K585" i="1"/>
  <c r="Q593" i="1"/>
  <c r="R594" i="1" s="1"/>
  <c r="Q603" i="1"/>
  <c r="E610" i="1"/>
  <c r="F611" i="1" s="1"/>
  <c r="E612" i="1"/>
  <c r="F613" i="1" s="1"/>
  <c r="W615" i="1"/>
  <c r="E620" i="1"/>
  <c r="F621" i="1" s="1"/>
  <c r="K623" i="1"/>
  <c r="AF538" i="1"/>
  <c r="W539" i="1"/>
  <c r="X539" i="1" s="1"/>
  <c r="T541" i="1"/>
  <c r="AC542" i="1"/>
  <c r="K542" i="1"/>
  <c r="Z542" i="1"/>
  <c r="AC544" i="1"/>
  <c r="AD545" i="1" s="1"/>
  <c r="W548" i="1"/>
  <c r="W554" i="1"/>
  <c r="X555" i="1" s="1"/>
  <c r="T558" i="1"/>
  <c r="E559" i="1"/>
  <c r="F560" i="1" s="1"/>
  <c r="E560" i="1"/>
  <c r="F561" i="1" s="1"/>
  <c r="T560" i="1"/>
  <c r="N561" i="1"/>
  <c r="H566" i="1"/>
  <c r="I566" i="1" s="1"/>
  <c r="AC569" i="1"/>
  <c r="AD569" i="1" s="1"/>
  <c r="T573" i="1"/>
  <c r="U573" i="1" s="1"/>
  <c r="W574" i="1"/>
  <c r="K576" i="1"/>
  <c r="L576" i="1" s="1"/>
  <c r="N582" i="1"/>
  <c r="AF582" i="1"/>
  <c r="AG582" i="1" s="1"/>
  <c r="Z583" i="1"/>
  <c r="AC588" i="1"/>
  <c r="T593" i="1"/>
  <c r="E598" i="1"/>
  <c r="F599" i="1" s="1"/>
  <c r="E613" i="1"/>
  <c r="E615" i="1"/>
  <c r="E617" i="1"/>
  <c r="F618" i="1" s="1"/>
  <c r="AC621" i="1"/>
  <c r="K622" i="1"/>
  <c r="N632" i="1"/>
  <c r="E526" i="1"/>
  <c r="F527" i="1" s="1"/>
  <c r="AF526" i="1"/>
  <c r="W527" i="1"/>
  <c r="X527" i="1" s="1"/>
  <c r="T529" i="1"/>
  <c r="T530" i="1"/>
  <c r="N531" i="1"/>
  <c r="O531" i="1" s="1"/>
  <c r="Z535" i="1"/>
  <c r="Z546" i="1"/>
  <c r="T550" i="1"/>
  <c r="Z551" i="1"/>
  <c r="Z554" i="1"/>
  <c r="H558" i="1"/>
  <c r="I558" i="1" s="1"/>
  <c r="AC559" i="1"/>
  <c r="Q561" i="1"/>
  <c r="H562" i="1"/>
  <c r="T562" i="1"/>
  <c r="Z564" i="1"/>
  <c r="Z566" i="1"/>
  <c r="Q567" i="1"/>
  <c r="AF570" i="1"/>
  <c r="Z574" i="1"/>
  <c r="W578" i="1"/>
  <c r="X578" i="1" s="1"/>
  <c r="AC580" i="1"/>
  <c r="AF585" i="1"/>
  <c r="Z586" i="1"/>
  <c r="X601" i="1"/>
  <c r="E602" i="1"/>
  <c r="W602" i="1"/>
  <c r="X602" i="1" s="1"/>
  <c r="Z609" i="1"/>
  <c r="Z613" i="1"/>
  <c r="E616" i="1"/>
  <c r="F617" i="1" s="1"/>
  <c r="AC620" i="1"/>
  <c r="AD620" i="1" s="1"/>
  <c r="N622" i="1"/>
  <c r="E634" i="1"/>
  <c r="F635" i="1" s="1"/>
  <c r="Z534" i="1"/>
  <c r="N542" i="1"/>
  <c r="T547" i="1"/>
  <c r="Z548" i="1"/>
  <c r="AA549" i="1" s="1"/>
  <c r="T549" i="1"/>
  <c r="H550" i="1"/>
  <c r="E555" i="1"/>
  <c r="F556" i="1" s="1"/>
  <c r="K556" i="1"/>
  <c r="H560" i="1"/>
  <c r="AC578" i="1"/>
  <c r="K578" i="1"/>
  <c r="Z578" i="1"/>
  <c r="Z581" i="1"/>
  <c r="AA581" i="1" s="1"/>
  <c r="AC586" i="1"/>
  <c r="Q588" i="1"/>
  <c r="H602" i="1"/>
  <c r="E607" i="1"/>
  <c r="F608" i="1" s="1"/>
  <c r="E609" i="1"/>
  <c r="F610" i="1" s="1"/>
  <c r="AC609" i="1"/>
  <c r="K612" i="1"/>
  <c r="AC613" i="1"/>
  <c r="H614" i="1"/>
  <c r="I614" i="1" s="1"/>
  <c r="K615" i="1"/>
  <c r="L615" i="1" s="1"/>
  <c r="K620" i="1"/>
  <c r="N589" i="1"/>
  <c r="O590" i="1" s="1"/>
  <c r="N593" i="1"/>
  <c r="T602" i="1"/>
  <c r="E604" i="1"/>
  <c r="F605" i="1" s="1"/>
  <c r="T621" i="1"/>
  <c r="Z622" i="1"/>
  <c r="W634" i="1"/>
  <c r="N678" i="1"/>
  <c r="W679" i="1"/>
  <c r="X680" i="1" s="1"/>
  <c r="T679" i="1"/>
  <c r="Q679" i="1"/>
  <c r="Q597" i="1"/>
  <c r="Z602" i="1"/>
  <c r="Q605" i="1"/>
  <c r="R605" i="1" s="1"/>
  <c r="N609" i="1"/>
  <c r="Q611" i="1"/>
  <c r="AC611" i="1"/>
  <c r="T612" i="1"/>
  <c r="AF614" i="1"/>
  <c r="W617" i="1"/>
  <c r="X617" i="1" s="1"/>
  <c r="T618" i="1"/>
  <c r="Q629" i="1"/>
  <c r="AC632" i="1"/>
  <c r="Q641" i="1"/>
  <c r="AF644" i="1"/>
  <c r="L646" i="1"/>
  <c r="W582" i="1"/>
  <c r="N583" i="1"/>
  <c r="AC583" i="1"/>
  <c r="AD584" i="1" s="1"/>
  <c r="AC585" i="1"/>
  <c r="AD585" i="1" s="1"/>
  <c r="Z588" i="1"/>
  <c r="E589" i="1"/>
  <c r="F590" i="1" s="1"/>
  <c r="AC590" i="1"/>
  <c r="AD591" i="1" s="1"/>
  <c r="K590" i="1"/>
  <c r="L591" i="1" s="1"/>
  <c r="Z590" i="1"/>
  <c r="E593" i="1"/>
  <c r="W593" i="1"/>
  <c r="E594" i="1"/>
  <c r="K594" i="1"/>
  <c r="Z594" i="1"/>
  <c r="Z596" i="1"/>
  <c r="E597" i="1"/>
  <c r="F598" i="1" s="1"/>
  <c r="T597" i="1"/>
  <c r="U597" i="1" s="1"/>
  <c r="H598" i="1"/>
  <c r="T598" i="1"/>
  <c r="Z599" i="1"/>
  <c r="E600" i="1"/>
  <c r="F601" i="1" s="1"/>
  <c r="T600" i="1"/>
  <c r="H601" i="1"/>
  <c r="I602" i="1" s="1"/>
  <c r="K601" i="1"/>
  <c r="L602" i="1" s="1"/>
  <c r="AC602" i="1"/>
  <c r="T605" i="1"/>
  <c r="U605" i="1" s="1"/>
  <c r="AC607" i="1"/>
  <c r="Q609" i="1"/>
  <c r="H610" i="1"/>
  <c r="T610" i="1"/>
  <c r="W612" i="1"/>
  <c r="N613" i="1"/>
  <c r="E614" i="1"/>
  <c r="F615" i="1" s="1"/>
  <c r="Q616" i="1"/>
  <c r="W618" i="1"/>
  <c r="AF622" i="1"/>
  <c r="T623" i="1"/>
  <c r="AC626" i="1"/>
  <c r="AD626" i="1" s="1"/>
  <c r="K626" i="1"/>
  <c r="Z626" i="1"/>
  <c r="AA626" i="1" s="1"/>
  <c r="W628" i="1"/>
  <c r="Z628" i="1"/>
  <c r="E629" i="1"/>
  <c r="F630" i="1" s="1"/>
  <c r="H632" i="1"/>
  <c r="T632" i="1"/>
  <c r="Z646" i="1"/>
  <c r="AF646" i="1"/>
  <c r="E661" i="1"/>
  <c r="F662" i="1" s="1"/>
  <c r="Z678" i="1"/>
  <c r="K678" i="1"/>
  <c r="T678" i="1"/>
  <c r="Z582" i="1"/>
  <c r="W598" i="1"/>
  <c r="N599" i="1"/>
  <c r="Z604" i="1"/>
  <c r="AC606" i="1"/>
  <c r="K606" i="1"/>
  <c r="Z606" i="1"/>
  <c r="T609" i="1"/>
  <c r="W610" i="1"/>
  <c r="Q613" i="1"/>
  <c r="Z618" i="1"/>
  <c r="T620" i="1"/>
  <c r="T629" i="1"/>
  <c r="U629" i="1" s="1"/>
  <c r="H631" i="1"/>
  <c r="AF631" i="1"/>
  <c r="Q643" i="1"/>
  <c r="W647" i="1"/>
  <c r="Q650" i="1"/>
  <c r="H661" i="1"/>
  <c r="AD669" i="1"/>
  <c r="N670" i="1"/>
  <c r="W672" i="1"/>
  <c r="W675" i="1"/>
  <c r="X675" i="1" s="1"/>
  <c r="E676" i="1"/>
  <c r="Q586" i="1"/>
  <c r="Z598" i="1"/>
  <c r="Z610" i="1"/>
  <c r="Z612" i="1"/>
  <c r="T613" i="1"/>
  <c r="T614" i="1"/>
  <c r="Z615" i="1"/>
  <c r="T616" i="1"/>
  <c r="AF634" i="1"/>
  <c r="AG634" i="1" s="1"/>
  <c r="N646" i="1"/>
  <c r="E650" i="1"/>
  <c r="F651" i="1" s="1"/>
  <c r="AC661" i="1"/>
  <c r="E677" i="1"/>
  <c r="E678" i="1"/>
  <c r="F679" i="1" s="1"/>
  <c r="T583" i="1"/>
  <c r="W584" i="1"/>
  <c r="T585" i="1"/>
  <c r="H586" i="1"/>
  <c r="I586" i="1" s="1"/>
  <c r="AF590" i="1"/>
  <c r="K593" i="1"/>
  <c r="AF594" i="1"/>
  <c r="Q596" i="1"/>
  <c r="Z597" i="1"/>
  <c r="E599" i="1"/>
  <c r="F600" i="1" s="1"/>
  <c r="K600" i="1"/>
  <c r="L600" i="1" s="1"/>
  <c r="Q602" i="1"/>
  <c r="K603" i="1"/>
  <c r="AC608" i="1"/>
  <c r="AC612" i="1"/>
  <c r="W614" i="1"/>
  <c r="N615" i="1"/>
  <c r="AC615" i="1"/>
  <c r="AC617" i="1"/>
  <c r="N621" i="1"/>
  <c r="H622" i="1"/>
  <c r="T622" i="1"/>
  <c r="W625" i="1"/>
  <c r="N626" i="1"/>
  <c r="AF626" i="1"/>
  <c r="Q628" i="1"/>
  <c r="Z630" i="1"/>
  <c r="AA631" i="1" s="1"/>
  <c r="K630" i="1"/>
  <c r="AC631" i="1"/>
  <c r="AD631" i="1" s="1"/>
  <c r="T631" i="1"/>
  <c r="E644" i="1"/>
  <c r="F645" i="1" s="1"/>
  <c r="W644" i="1"/>
  <c r="E646" i="1"/>
  <c r="F647" i="1" s="1"/>
  <c r="Q646" i="1"/>
  <c r="W653" i="1"/>
  <c r="E653" i="1"/>
  <c r="F654" i="1" s="1"/>
  <c r="AC660" i="1"/>
  <c r="AD660" i="1" s="1"/>
  <c r="AF661" i="1"/>
  <c r="Z670" i="1"/>
  <c r="AC675" i="1"/>
  <c r="Z677" i="1"/>
  <c r="H678" i="1"/>
  <c r="AC678" i="1"/>
  <c r="K679" i="1"/>
  <c r="L680" i="1" s="1"/>
  <c r="AF679" i="1"/>
  <c r="AG686" i="1"/>
  <c r="T580" i="1"/>
  <c r="T586" i="1"/>
  <c r="T599" i="1"/>
  <c r="T601" i="1"/>
  <c r="T607" i="1"/>
  <c r="Z614" i="1"/>
  <c r="Z620" i="1"/>
  <c r="Q621" i="1"/>
  <c r="W622" i="1"/>
  <c r="W630" i="1"/>
  <c r="AC639" i="1"/>
  <c r="T639" i="1"/>
  <c r="N640" i="1"/>
  <c r="AC640" i="1"/>
  <c r="W645" i="1"/>
  <c r="T646" i="1"/>
  <c r="U647" i="1" s="1"/>
  <c r="Q651" i="1"/>
  <c r="AC655" i="1"/>
  <c r="AD656" i="1" s="1"/>
  <c r="K655" i="1"/>
  <c r="Q661" i="1"/>
  <c r="R661" i="1" s="1"/>
  <c r="Z662" i="1"/>
  <c r="AC662" i="1"/>
  <c r="Q667" i="1"/>
  <c r="R667" i="1" s="1"/>
  <c r="H669" i="1"/>
  <c r="AF669" i="1"/>
  <c r="K675" i="1"/>
  <c r="K676" i="1"/>
  <c r="K677" i="1"/>
  <c r="N679" i="1"/>
  <c r="Z641" i="1"/>
  <c r="Z647" i="1"/>
  <c r="AA647" i="1" s="1"/>
  <c r="Z655" i="1"/>
  <c r="N661" i="1"/>
  <c r="AF680" i="1"/>
  <c r="U688" i="1"/>
  <c r="E689" i="1"/>
  <c r="F690" i="1" s="1"/>
  <c r="AC694" i="1"/>
  <c r="O710" i="1"/>
  <c r="N712" i="1"/>
  <c r="AF712" i="1"/>
  <c r="AG712" i="1" s="1"/>
  <c r="E643" i="1"/>
  <c r="F644" i="1" s="1"/>
  <c r="T643" i="1"/>
  <c r="N645" i="1"/>
  <c r="O645" i="1" s="1"/>
  <c r="Q647" i="1"/>
  <c r="R647" i="1" s="1"/>
  <c r="N653" i="1"/>
  <c r="Q654" i="1"/>
  <c r="R655" i="1" s="1"/>
  <c r="I657" i="1"/>
  <c r="N659" i="1"/>
  <c r="O659" i="1" s="1"/>
  <c r="H663" i="1"/>
  <c r="I664" i="1" s="1"/>
  <c r="AF663" i="1"/>
  <c r="AF673" i="1"/>
  <c r="N680" i="1"/>
  <c r="Q686" i="1"/>
  <c r="K689" i="1"/>
  <c r="L689" i="1" s="1"/>
  <c r="Z718" i="1"/>
  <c r="N718" i="1"/>
  <c r="H719" i="1"/>
  <c r="O729" i="1"/>
  <c r="Q640" i="1"/>
  <c r="H646" i="1"/>
  <c r="AF647" i="1"/>
  <c r="Z651" i="1"/>
  <c r="E652" i="1"/>
  <c r="F653" i="1" s="1"/>
  <c r="Q653" i="1"/>
  <c r="H655" i="1"/>
  <c r="I656" i="1" s="1"/>
  <c r="AF655" i="1"/>
  <c r="Q659" i="1"/>
  <c r="R660" i="1" s="1"/>
  <c r="T661" i="1"/>
  <c r="H662" i="1"/>
  <c r="I662" i="1" s="1"/>
  <c r="N664" i="1"/>
  <c r="K664" i="1"/>
  <c r="W669" i="1"/>
  <c r="H670" i="1"/>
  <c r="Q670" i="1"/>
  <c r="R671" i="1" s="1"/>
  <c r="Q672" i="1"/>
  <c r="R672" i="1" s="1"/>
  <c r="Z674" i="1"/>
  <c r="AF674" i="1"/>
  <c r="N677" i="1"/>
  <c r="O677" i="1" s="1"/>
  <c r="AC677" i="1"/>
  <c r="Q678" i="1"/>
  <c r="H679" i="1"/>
  <c r="AC687" i="1"/>
  <c r="AF689" i="1"/>
  <c r="T694" i="1"/>
  <c r="U694" i="1" s="1"/>
  <c r="Z702" i="1"/>
  <c r="AA703" i="1" s="1"/>
  <c r="T718" i="1"/>
  <c r="T722" i="1"/>
  <c r="Z638" i="1"/>
  <c r="AF639" i="1"/>
  <c r="Z642" i="1"/>
  <c r="AF642" i="1"/>
  <c r="Q644" i="1"/>
  <c r="N648" i="1"/>
  <c r="AF648" i="1"/>
  <c r="N651" i="1"/>
  <c r="H654" i="1"/>
  <c r="T654" i="1"/>
  <c r="N656" i="1"/>
  <c r="K656" i="1"/>
  <c r="L656" i="1" s="1"/>
  <c r="W656" i="1"/>
  <c r="X656" i="1" s="1"/>
  <c r="AC663" i="1"/>
  <c r="AD664" i="1" s="1"/>
  <c r="AC665" i="1"/>
  <c r="AD665" i="1" s="1"/>
  <c r="AF671" i="1"/>
  <c r="AF678" i="1"/>
  <c r="AF687" i="1"/>
  <c r="AG687" i="1" s="1"/>
  <c r="T690" i="1"/>
  <c r="AF692" i="1"/>
  <c r="AG693" i="1" s="1"/>
  <c r="T700" i="1"/>
  <c r="U700" i="1" s="1"/>
  <c r="Z716" i="1"/>
  <c r="AF720" i="1"/>
  <c r="T720" i="1"/>
  <c r="W722" i="1"/>
  <c r="H639" i="1"/>
  <c r="T645" i="1"/>
  <c r="H647" i="1"/>
  <c r="T659" i="1"/>
  <c r="W662" i="1"/>
  <c r="K668" i="1"/>
  <c r="H671" i="1"/>
  <c r="I672" i="1" s="1"/>
  <c r="Q689" i="1"/>
  <c r="T708" i="1"/>
  <c r="U709" i="1" s="1"/>
  <c r="H712" i="1"/>
  <c r="W718" i="1"/>
  <c r="T719" i="1"/>
  <c r="H722" i="1"/>
  <c r="I723" i="1" s="1"/>
  <c r="E649" i="1"/>
  <c r="F650" i="1" s="1"/>
  <c r="W654" i="1"/>
  <c r="X655" i="1" s="1"/>
  <c r="N675" i="1"/>
  <c r="T677" i="1"/>
  <c r="Z679" i="1"/>
  <c r="AA679" i="1" s="1"/>
  <c r="H681" i="1"/>
  <c r="I681" i="1" s="1"/>
  <c r="E682" i="1"/>
  <c r="F683" i="1" s="1"/>
  <c r="I685" i="1"/>
  <c r="H686" i="1"/>
  <c r="I686" i="1" s="1"/>
  <c r="T689" i="1"/>
  <c r="U689" i="1" s="1"/>
  <c r="AA690" i="1"/>
  <c r="AA691" i="1"/>
  <c r="Z694" i="1"/>
  <c r="AA694" i="1" s="1"/>
  <c r="O705" i="1"/>
  <c r="AC712" i="1"/>
  <c r="AD713" i="1" s="1"/>
  <c r="N716" i="1"/>
  <c r="H718" i="1"/>
  <c r="I718" i="1" s="1"/>
  <c r="W646" i="1"/>
  <c r="T650" i="1"/>
  <c r="AF650" i="1"/>
  <c r="T651" i="1"/>
  <c r="N655" i="1"/>
  <c r="W658" i="1"/>
  <c r="X659" i="1" s="1"/>
  <c r="K667" i="1"/>
  <c r="W670" i="1"/>
  <c r="AC671" i="1"/>
  <c r="AD672" i="1" s="1"/>
  <c r="W671" i="1"/>
  <c r="AF676" i="1"/>
  <c r="W678" i="1"/>
  <c r="AC679" i="1"/>
  <c r="W687" i="1"/>
  <c r="Q690" i="1"/>
  <c r="AF690" i="1"/>
  <c r="N693" i="1"/>
  <c r="O694" i="1" s="1"/>
  <c r="Q697" i="1"/>
  <c r="R697" i="1" s="1"/>
  <c r="H698" i="1"/>
  <c r="AC705" i="1"/>
  <c r="I717" i="1"/>
  <c r="N719" i="1"/>
  <c r="Z719" i="1"/>
  <c r="E722" i="1"/>
  <c r="F723" i="1" s="1"/>
  <c r="Q722" i="1"/>
  <c r="AC722" i="1"/>
  <c r="E724" i="1"/>
  <c r="F725" i="1" s="1"/>
  <c r="Q724" i="1"/>
  <c r="AC724" i="1"/>
  <c r="W689" i="1"/>
  <c r="H694" i="1"/>
  <c r="W694" i="1"/>
  <c r="AC708" i="1"/>
  <c r="K715" i="1"/>
  <c r="W692" i="1"/>
  <c r="X692" i="1" s="1"/>
  <c r="E700" i="1"/>
  <c r="AF700" i="1"/>
  <c r="E708" i="1"/>
  <c r="F709" i="1" s="1"/>
  <c r="AG710" i="1"/>
  <c r="E712" i="1"/>
  <c r="Q712" i="1"/>
  <c r="N715" i="1"/>
  <c r="Z715" i="1"/>
  <c r="AF716" i="1"/>
  <c r="E720" i="1"/>
  <c r="Q720" i="1"/>
  <c r="AC720" i="1"/>
  <c r="L729" i="1"/>
  <c r="W732" i="1"/>
  <c r="N689" i="1"/>
  <c r="AC689" i="1"/>
  <c r="AD690" i="1" s="1"/>
  <c r="H690" i="1"/>
  <c r="Z692" i="1"/>
  <c r="AA693" i="1" s="1"/>
  <c r="N698" i="1"/>
  <c r="K699" i="1"/>
  <c r="T712" i="1"/>
  <c r="U712" i="1" s="1"/>
  <c r="T716" i="1"/>
  <c r="E718" i="1"/>
  <c r="Q718" i="1"/>
  <c r="AC718" i="1"/>
  <c r="H720" i="1"/>
  <c r="T721" i="1"/>
  <c r="W728" i="1"/>
  <c r="T684" i="1"/>
  <c r="U685" i="1" s="1"/>
  <c r="AC685" i="1"/>
  <c r="AD685" i="1" s="1"/>
  <c r="Q687" i="1"/>
  <c r="E691" i="1"/>
  <c r="AF698" i="1"/>
  <c r="AC699" i="1"/>
  <c r="T704" i="1"/>
  <c r="Z709" i="1"/>
  <c r="AA710" i="1" s="1"/>
  <c r="Z711" i="1"/>
  <c r="AA711" i="1" s="1"/>
  <c r="AC711" i="1"/>
  <c r="W712" i="1"/>
  <c r="X713" i="1" s="1"/>
  <c r="AF713" i="1"/>
  <c r="W724" i="1"/>
  <c r="Q699" i="1"/>
  <c r="Z712" i="1"/>
  <c r="AA713" i="1" s="1"/>
  <c r="L721" i="1"/>
  <c r="Z681" i="1"/>
  <c r="E687" i="1"/>
  <c r="F688" i="1" s="1"/>
  <c r="AF688" i="1"/>
  <c r="Q694" i="1"/>
  <c r="K697" i="1"/>
  <c r="Z697" i="1"/>
  <c r="AA697" i="1" s="1"/>
  <c r="W720" i="1"/>
  <c r="AC732" i="1"/>
  <c r="I30" i="1"/>
  <c r="O19" i="1"/>
  <c r="U29" i="1"/>
  <c r="U12" i="1"/>
  <c r="L15" i="1"/>
  <c r="O16" i="1"/>
  <c r="X25" i="1"/>
  <c r="U4" i="1"/>
  <c r="U8" i="1"/>
  <c r="U5" i="1"/>
  <c r="I24" i="1"/>
  <c r="AA52" i="1"/>
  <c r="R94" i="1"/>
  <c r="AF14" i="1"/>
  <c r="W17" i="1"/>
  <c r="W29" i="1"/>
  <c r="X29" i="1" s="1"/>
  <c r="AC43" i="1"/>
  <c r="T43" i="1"/>
  <c r="Q43" i="1"/>
  <c r="R43" i="1" s="1"/>
  <c r="E3" i="1"/>
  <c r="F4" i="1" s="1"/>
  <c r="AF3" i="1"/>
  <c r="AG3" i="1" s="1"/>
  <c r="H6" i="1"/>
  <c r="I6" i="1" s="1"/>
  <c r="W8" i="1"/>
  <c r="X8" i="1" s="1"/>
  <c r="K11" i="1"/>
  <c r="L11" i="1" s="1"/>
  <c r="U13" i="1"/>
  <c r="Q14" i="1"/>
  <c r="R14" i="1" s="1"/>
  <c r="Z14" i="1"/>
  <c r="AA14" i="1" s="1"/>
  <c r="W15" i="1"/>
  <c r="L16" i="1"/>
  <c r="K19" i="1"/>
  <c r="T21" i="1"/>
  <c r="U21" i="1" s="1"/>
  <c r="N31" i="1"/>
  <c r="AF31" i="1"/>
  <c r="O36" i="1"/>
  <c r="T37" i="1"/>
  <c r="H43" i="1"/>
  <c r="I43" i="1" s="1"/>
  <c r="Q47" i="1"/>
  <c r="R47" i="1" s="1"/>
  <c r="H47" i="1"/>
  <c r="I47" i="1" s="1"/>
  <c r="N55" i="1"/>
  <c r="AC2" i="1"/>
  <c r="AG30" i="1"/>
  <c r="K23" i="1"/>
  <c r="AC23" i="1"/>
  <c r="AD24" i="1" s="1"/>
  <c r="K35" i="1"/>
  <c r="AC35" i="1"/>
  <c r="AD36" i="1" s="1"/>
  <c r="Q54" i="1"/>
  <c r="AF54" i="1"/>
  <c r="H54" i="1"/>
  <c r="N54" i="1"/>
  <c r="K54" i="1"/>
  <c r="L54" i="1" s="1"/>
  <c r="T54" i="1"/>
  <c r="W6" i="1"/>
  <c r="X6" i="1" s="1"/>
  <c r="E14" i="1"/>
  <c r="F15" i="1" s="1"/>
  <c r="AD16" i="1"/>
  <c r="K17" i="1"/>
  <c r="L17" i="1" s="1"/>
  <c r="AF17" i="1"/>
  <c r="AG17" i="1" s="1"/>
  <c r="I18" i="1"/>
  <c r="T23" i="1"/>
  <c r="L28" i="1"/>
  <c r="X28" i="1"/>
  <c r="K29" i="1"/>
  <c r="L29" i="1" s="1"/>
  <c r="Z31" i="1"/>
  <c r="AA31" i="1" s="1"/>
  <c r="T35" i="1"/>
  <c r="U35" i="1" s="1"/>
  <c r="AF35" i="1"/>
  <c r="AF43" i="1"/>
  <c r="W54" i="1"/>
  <c r="AC55" i="1"/>
  <c r="AD56" i="1" s="1"/>
  <c r="X57" i="1"/>
  <c r="N58" i="1"/>
  <c r="O58" i="1" s="1"/>
  <c r="Q58" i="1"/>
  <c r="R58" i="1" s="1"/>
  <c r="H58" i="1"/>
  <c r="I58" i="1" s="1"/>
  <c r="AG59" i="1"/>
  <c r="R86" i="1"/>
  <c r="R87" i="1"/>
  <c r="N2" i="1"/>
  <c r="O3" i="1" s="1"/>
  <c r="AC14" i="1"/>
  <c r="AD14" i="1" s="1"/>
  <c r="Z15" i="1"/>
  <c r="Z17" i="1"/>
  <c r="AA17" i="1" s="1"/>
  <c r="W21" i="1"/>
  <c r="X21" i="1" s="1"/>
  <c r="I25" i="1"/>
  <c r="Z26" i="1"/>
  <c r="O28" i="1"/>
  <c r="Q31" i="1"/>
  <c r="R31" i="1" s="1"/>
  <c r="W35" i="1"/>
  <c r="X35" i="1" s="1"/>
  <c r="AF37" i="1"/>
  <c r="Q39" i="1"/>
  <c r="R39" i="1" s="1"/>
  <c r="H39" i="1"/>
  <c r="K43" i="1"/>
  <c r="L43" i="1" s="1"/>
  <c r="L86" i="1"/>
  <c r="R118" i="1"/>
  <c r="W2" i="1"/>
  <c r="K8" i="1"/>
  <c r="L8" i="1" s="1"/>
  <c r="AF8" i="1"/>
  <c r="AG8" i="1" s="1"/>
  <c r="W11" i="1"/>
  <c r="N14" i="1"/>
  <c r="O15" i="1" s="1"/>
  <c r="W19" i="1"/>
  <c r="W23" i="1"/>
  <c r="K31" i="1"/>
  <c r="L31" i="1" s="1"/>
  <c r="AC31" i="1"/>
  <c r="X34" i="1"/>
  <c r="E37" i="1"/>
  <c r="F38" i="1" s="1"/>
  <c r="Z37" i="1"/>
  <c r="AA37" i="1" s="1"/>
  <c r="W43" i="1"/>
  <c r="X44" i="1" s="1"/>
  <c r="R50" i="1"/>
  <c r="Z54" i="1"/>
  <c r="U60" i="1"/>
  <c r="Q62" i="1"/>
  <c r="H62" i="1"/>
  <c r="AF62" i="1"/>
  <c r="N62" i="1"/>
  <c r="O62" i="1" s="1"/>
  <c r="K62" i="1"/>
  <c r="Z73" i="1"/>
  <c r="AA73" i="1" s="1"/>
  <c r="Q73" i="1"/>
  <c r="W73" i="1"/>
  <c r="T73" i="1"/>
  <c r="U73" i="1" s="1"/>
  <c r="E6" i="1"/>
  <c r="F7" i="1" s="1"/>
  <c r="L10" i="1"/>
  <c r="N17" i="1"/>
  <c r="N23" i="1"/>
  <c r="O24" i="1" s="1"/>
  <c r="AF23" i="1"/>
  <c r="E29" i="1"/>
  <c r="F30" i="1" s="1"/>
  <c r="N29" i="1"/>
  <c r="O29" i="1" s="1"/>
  <c r="AC29" i="1"/>
  <c r="Q35" i="1"/>
  <c r="R38" i="1"/>
  <c r="E43" i="1"/>
  <c r="F44" i="1" s="1"/>
  <c r="AG69" i="1"/>
  <c r="H2" i="1"/>
  <c r="I3" i="1" s="1"/>
  <c r="E18" i="1"/>
  <c r="F19" i="1" s="1"/>
  <c r="K21" i="1"/>
  <c r="L21" i="1" s="1"/>
  <c r="E26" i="1"/>
  <c r="F27" i="1" s="1"/>
  <c r="AD40" i="1"/>
  <c r="N43" i="1"/>
  <c r="Z53" i="1"/>
  <c r="AA53" i="1" s="1"/>
  <c r="AF53" i="1"/>
  <c r="Q53" i="1"/>
  <c r="W53" i="1"/>
  <c r="X53" i="1" s="1"/>
  <c r="R158" i="1"/>
  <c r="R159" i="1"/>
  <c r="K37" i="1"/>
  <c r="E42" i="1"/>
  <c r="F43" i="1" s="1"/>
  <c r="K45" i="1"/>
  <c r="L45" i="1" s="1"/>
  <c r="I50" i="1"/>
  <c r="O51" i="1"/>
  <c r="AC53" i="1"/>
  <c r="AD53" i="1" s="1"/>
  <c r="AG57" i="1"/>
  <c r="T62" i="1"/>
  <c r="E65" i="1"/>
  <c r="F66" i="1" s="1"/>
  <c r="R69" i="1"/>
  <c r="U72" i="1"/>
  <c r="AC73" i="1"/>
  <c r="AD73" i="1" s="1"/>
  <c r="Q82" i="1"/>
  <c r="AC82" i="1"/>
  <c r="K93" i="1"/>
  <c r="Z93" i="1"/>
  <c r="AA93" i="1" s="1"/>
  <c r="K94" i="1"/>
  <c r="T94" i="1"/>
  <c r="U94" i="1" s="1"/>
  <c r="O96" i="1"/>
  <c r="E97" i="1"/>
  <c r="F98" i="1" s="1"/>
  <c r="R101" i="1"/>
  <c r="T105" i="1"/>
  <c r="AC105" i="1"/>
  <c r="Q114" i="1"/>
  <c r="R114" i="1" s="1"/>
  <c r="AC114" i="1"/>
  <c r="I123" i="1"/>
  <c r="K125" i="1"/>
  <c r="Z125" i="1"/>
  <c r="K126" i="1"/>
  <c r="T126" i="1"/>
  <c r="E129" i="1"/>
  <c r="F130" i="1" s="1"/>
  <c r="L136" i="1"/>
  <c r="T137" i="1"/>
  <c r="AC137" i="1"/>
  <c r="Q146" i="1"/>
  <c r="R146" i="1" s="1"/>
  <c r="AC146" i="1"/>
  <c r="AD146" i="1" s="1"/>
  <c r="I155" i="1"/>
  <c r="K157" i="1"/>
  <c r="L157" i="1" s="1"/>
  <c r="Z157" i="1"/>
  <c r="K158" i="1"/>
  <c r="T158" i="1"/>
  <c r="E161" i="1"/>
  <c r="F162" i="1" s="1"/>
  <c r="AG163" i="1"/>
  <c r="T169" i="1"/>
  <c r="AC169" i="1"/>
  <c r="AD169" i="1" s="1"/>
  <c r="AG179" i="1"/>
  <c r="T190" i="1"/>
  <c r="K194" i="1"/>
  <c r="L194" i="1" s="1"/>
  <c r="AF198" i="1"/>
  <c r="K198" i="1"/>
  <c r="L198" i="1" s="1"/>
  <c r="Q198" i="1"/>
  <c r="AC198" i="1"/>
  <c r="T202" i="1"/>
  <c r="U202" i="1" s="1"/>
  <c r="E205" i="1"/>
  <c r="F206" i="1" s="1"/>
  <c r="W205" i="1"/>
  <c r="X205" i="1" s="1"/>
  <c r="AG209" i="1"/>
  <c r="W214" i="1"/>
  <c r="N218" i="1"/>
  <c r="AC221" i="1"/>
  <c r="AD221" i="1" s="1"/>
  <c r="Q230" i="1"/>
  <c r="AC230" i="1"/>
  <c r="AD231" i="1" s="1"/>
  <c r="R233" i="1"/>
  <c r="AC236" i="1"/>
  <c r="R246" i="1"/>
  <c r="I250" i="1"/>
  <c r="I303" i="1"/>
  <c r="U304" i="1"/>
  <c r="L335" i="1"/>
  <c r="N363" i="1"/>
  <c r="AC363" i="1"/>
  <c r="L424" i="1"/>
  <c r="W479" i="1"/>
  <c r="X479" i="1" s="1"/>
  <c r="K479" i="1"/>
  <c r="E479" i="1"/>
  <c r="F480" i="1" s="1"/>
  <c r="T479" i="1"/>
  <c r="U480" i="1" s="1"/>
  <c r="AC479" i="1"/>
  <c r="AD480" i="1" s="1"/>
  <c r="W557" i="1"/>
  <c r="K557" i="1"/>
  <c r="L557" i="1" s="1"/>
  <c r="AF557" i="1"/>
  <c r="AG557" i="1" s="1"/>
  <c r="E557" i="1"/>
  <c r="F558" i="1" s="1"/>
  <c r="AC26" i="1"/>
  <c r="AD26" i="1" s="1"/>
  <c r="Z27" i="1"/>
  <c r="AC34" i="1"/>
  <c r="Z35" i="1"/>
  <c r="AC42" i="1"/>
  <c r="Z43" i="1"/>
  <c r="Z45" i="1"/>
  <c r="AA45" i="1" s="1"/>
  <c r="Z50" i="1"/>
  <c r="AA50" i="1" s="1"/>
  <c r="I51" i="1"/>
  <c r="N53" i="1"/>
  <c r="E54" i="1"/>
  <c r="F55" i="1" s="1"/>
  <c r="AC54" i="1"/>
  <c r="AC61" i="1"/>
  <c r="AD61" i="1" s="1"/>
  <c r="E62" i="1"/>
  <c r="F63" i="1" s="1"/>
  <c r="W65" i="1"/>
  <c r="X65" i="1" s="1"/>
  <c r="AF65" i="1"/>
  <c r="Q70" i="1"/>
  <c r="R70" i="1" s="1"/>
  <c r="AC70" i="1"/>
  <c r="AD71" i="1" s="1"/>
  <c r="N73" i="1"/>
  <c r="O73" i="1" s="1"/>
  <c r="H78" i="1"/>
  <c r="Z78" i="1"/>
  <c r="K81" i="1"/>
  <c r="L81" i="1" s="1"/>
  <c r="Z81" i="1"/>
  <c r="T82" i="1"/>
  <c r="E85" i="1"/>
  <c r="F86" i="1" s="1"/>
  <c r="N86" i="1"/>
  <c r="W86" i="1"/>
  <c r="X86" i="1" s="1"/>
  <c r="AF86" i="1"/>
  <c r="H89" i="1"/>
  <c r="I89" i="1" s="1"/>
  <c r="Q89" i="1"/>
  <c r="R89" i="1" s="1"/>
  <c r="AC93" i="1"/>
  <c r="AD93" i="1" s="1"/>
  <c r="E94" i="1"/>
  <c r="F95" i="1" s="1"/>
  <c r="W97" i="1"/>
  <c r="X97" i="1" s="1"/>
  <c r="AF97" i="1"/>
  <c r="AG97" i="1" s="1"/>
  <c r="Q102" i="1"/>
  <c r="R102" i="1" s="1"/>
  <c r="AC102" i="1"/>
  <c r="N105" i="1"/>
  <c r="X107" i="1"/>
  <c r="H110" i="1"/>
  <c r="Z110" i="1"/>
  <c r="K113" i="1"/>
  <c r="L113" i="1" s="1"/>
  <c r="Z113" i="1"/>
  <c r="T114" i="1"/>
  <c r="E117" i="1"/>
  <c r="N118" i="1"/>
  <c r="O118" i="1" s="1"/>
  <c r="W118" i="1"/>
  <c r="X118" i="1" s="1"/>
  <c r="AF118" i="1"/>
  <c r="AG118" i="1" s="1"/>
  <c r="H121" i="1"/>
  <c r="Q121" i="1"/>
  <c r="R121" i="1" s="1"/>
  <c r="U124" i="1"/>
  <c r="AC125" i="1"/>
  <c r="E126" i="1"/>
  <c r="F127" i="1" s="1"/>
  <c r="X128" i="1"/>
  <c r="W129" i="1"/>
  <c r="X129" i="1" s="1"/>
  <c r="AF129" i="1"/>
  <c r="AG129" i="1" s="1"/>
  <c r="Q134" i="1"/>
  <c r="R134" i="1" s="1"/>
  <c r="AC134" i="1"/>
  <c r="N137" i="1"/>
  <c r="H142" i="1"/>
  <c r="I142" i="1" s="1"/>
  <c r="Z142" i="1"/>
  <c r="K145" i="1"/>
  <c r="Z145" i="1"/>
  <c r="AA145" i="1" s="1"/>
  <c r="T146" i="1"/>
  <c r="O148" i="1"/>
  <c r="E149" i="1"/>
  <c r="F150" i="1" s="1"/>
  <c r="N150" i="1"/>
  <c r="O150" i="1" s="1"/>
  <c r="W150" i="1"/>
  <c r="AF150" i="1"/>
  <c r="H153" i="1"/>
  <c r="Q153" i="1"/>
  <c r="R153" i="1" s="1"/>
  <c r="U156" i="1"/>
  <c r="AC157" i="1"/>
  <c r="E158" i="1"/>
  <c r="F159" i="1" s="1"/>
  <c r="X160" i="1"/>
  <c r="W161" i="1"/>
  <c r="X161" i="1" s="1"/>
  <c r="AF161" i="1"/>
  <c r="Q166" i="1"/>
  <c r="AC166" i="1"/>
  <c r="AD167" i="1" s="1"/>
  <c r="N169" i="1"/>
  <c r="R172" i="1"/>
  <c r="H174" i="1"/>
  <c r="Z174" i="1"/>
  <c r="AA174" i="1" s="1"/>
  <c r="N178" i="1"/>
  <c r="AA179" i="1"/>
  <c r="AC181" i="1"/>
  <c r="AD181" i="1" s="1"/>
  <c r="E182" i="1"/>
  <c r="F183" i="1" s="1"/>
  <c r="L185" i="1"/>
  <c r="E186" i="1"/>
  <c r="F187" i="1" s="1"/>
  <c r="W186" i="1"/>
  <c r="AF186" i="1"/>
  <c r="H189" i="1"/>
  <c r="Z189" i="1"/>
  <c r="T198" i="1"/>
  <c r="U198" i="1" s="1"/>
  <c r="K202" i="1"/>
  <c r="AF206" i="1"/>
  <c r="K206" i="1"/>
  <c r="H206" i="1"/>
  <c r="Q210" i="1"/>
  <c r="R210" i="1" s="1"/>
  <c r="AC210" i="1"/>
  <c r="N213" i="1"/>
  <c r="O213" i="1" s="1"/>
  <c r="AF213" i="1"/>
  <c r="Z218" i="1"/>
  <c r="AA218" i="1" s="1"/>
  <c r="U221" i="1"/>
  <c r="O223" i="1"/>
  <c r="L225" i="1"/>
  <c r="E226" i="1"/>
  <c r="F227" i="1" s="1"/>
  <c r="W226" i="1"/>
  <c r="X226" i="1" s="1"/>
  <c r="AF226" i="1"/>
  <c r="AG226" i="1" s="1"/>
  <c r="H229" i="1"/>
  <c r="Z229" i="1"/>
  <c r="AA229" i="1" s="1"/>
  <c r="T230" i="1"/>
  <c r="L271" i="1"/>
  <c r="I281" i="1"/>
  <c r="I298" i="1"/>
  <c r="W313" i="1"/>
  <c r="X313" i="1" s="1"/>
  <c r="K313" i="1"/>
  <c r="L313" i="1" s="1"/>
  <c r="E313" i="1"/>
  <c r="F314" i="1" s="1"/>
  <c r="AC313" i="1"/>
  <c r="AD313" i="1" s="1"/>
  <c r="T313" i="1"/>
  <c r="U313" i="1" s="1"/>
  <c r="Z313" i="1"/>
  <c r="AF313" i="1"/>
  <c r="Q314" i="1"/>
  <c r="R314" i="1" s="1"/>
  <c r="Z314" i="1"/>
  <c r="E314" i="1"/>
  <c r="N314" i="1"/>
  <c r="T314" i="1"/>
  <c r="W370" i="1"/>
  <c r="Z459" i="1"/>
  <c r="N459" i="1"/>
  <c r="AC459" i="1"/>
  <c r="AD460" i="1" s="1"/>
  <c r="T459" i="1"/>
  <c r="E459" i="1"/>
  <c r="F460" i="1" s="1"/>
  <c r="AF537" i="1"/>
  <c r="E537" i="1"/>
  <c r="F538" i="1" s="1"/>
  <c r="AC537" i="1"/>
  <c r="AD537" i="1" s="1"/>
  <c r="H537" i="1"/>
  <c r="E73" i="1"/>
  <c r="F74" i="1" s="1"/>
  <c r="I99" i="1"/>
  <c r="O104" i="1"/>
  <c r="E105" i="1"/>
  <c r="F106" i="1" s="1"/>
  <c r="AG108" i="1"/>
  <c r="AA130" i="1"/>
  <c r="U135" i="1"/>
  <c r="AD136" i="1"/>
  <c r="E137" i="1"/>
  <c r="F138" i="1" s="1"/>
  <c r="I141" i="1"/>
  <c r="L166" i="1"/>
  <c r="U167" i="1"/>
  <c r="AD168" i="1"/>
  <c r="E169" i="1"/>
  <c r="F170" i="1" s="1"/>
  <c r="AG171" i="1"/>
  <c r="N182" i="1"/>
  <c r="O182" i="1" s="1"/>
  <c r="W182" i="1"/>
  <c r="N186" i="1"/>
  <c r="O186" i="1" s="1"/>
  <c r="AC189" i="1"/>
  <c r="AD189" i="1" s="1"/>
  <c r="AG196" i="1"/>
  <c r="I197" i="1"/>
  <c r="T210" i="1"/>
  <c r="U210" i="1" s="1"/>
  <c r="E213" i="1"/>
  <c r="F214" i="1" s="1"/>
  <c r="W213" i="1"/>
  <c r="N226" i="1"/>
  <c r="O226" i="1" s="1"/>
  <c r="AC229" i="1"/>
  <c r="AD229" i="1" s="1"/>
  <c r="U233" i="1"/>
  <c r="L252" i="1"/>
  <c r="L253" i="1"/>
  <c r="Q258" i="1"/>
  <c r="R258" i="1" s="1"/>
  <c r="W258" i="1"/>
  <c r="E258" i="1"/>
  <c r="F259" i="1" s="1"/>
  <c r="Z258" i="1"/>
  <c r="T258" i="1"/>
  <c r="I262" i="1"/>
  <c r="K267" i="1"/>
  <c r="T267" i="1"/>
  <c r="Z267" i="1"/>
  <c r="Q267" i="1"/>
  <c r="H267" i="1"/>
  <c r="W267" i="1"/>
  <c r="K275" i="1"/>
  <c r="Z275" i="1"/>
  <c r="N275" i="1"/>
  <c r="O275" i="1" s="1"/>
  <c r="H275" i="1"/>
  <c r="R293" i="1"/>
  <c r="AF359" i="1"/>
  <c r="E359" i="1"/>
  <c r="F360" i="1" s="1"/>
  <c r="Q359" i="1"/>
  <c r="U407" i="1"/>
  <c r="B76" i="8"/>
  <c r="O76" i="4"/>
  <c r="O77" i="4"/>
  <c r="I33" i="1"/>
  <c r="N37" i="1"/>
  <c r="O37" i="1" s="1"/>
  <c r="R41" i="1"/>
  <c r="E45" i="1"/>
  <c r="F46" i="1" s="1"/>
  <c r="N45" i="1"/>
  <c r="T49" i="1"/>
  <c r="T50" i="1"/>
  <c r="AC50" i="1"/>
  <c r="K57" i="1"/>
  <c r="L57" i="1" s="1"/>
  <c r="W62" i="1"/>
  <c r="H65" i="1"/>
  <c r="I65" i="1" s="1"/>
  <c r="Q65" i="1"/>
  <c r="R66" i="1" s="1"/>
  <c r="L68" i="1"/>
  <c r="AC69" i="1"/>
  <c r="AD69" i="1" s="1"/>
  <c r="E70" i="1"/>
  <c r="F71" i="1" s="1"/>
  <c r="AF73" i="1"/>
  <c r="AA75" i="1"/>
  <c r="Q78" i="1"/>
  <c r="AC78" i="1"/>
  <c r="AD79" i="1" s="1"/>
  <c r="N81" i="1"/>
  <c r="O81" i="1" s="1"/>
  <c r="H86" i="1"/>
  <c r="Z86" i="1"/>
  <c r="AA86" i="1" s="1"/>
  <c r="K89" i="1"/>
  <c r="L89" i="1" s="1"/>
  <c r="Z89" i="1"/>
  <c r="E93" i="1"/>
  <c r="F94" i="1" s="1"/>
  <c r="N94" i="1"/>
  <c r="W94" i="1"/>
  <c r="AF94" i="1"/>
  <c r="H97" i="1"/>
  <c r="I97" i="1" s="1"/>
  <c r="Q97" i="1"/>
  <c r="R97" i="1" s="1"/>
  <c r="U100" i="1"/>
  <c r="U101" i="1"/>
  <c r="AC101" i="1"/>
  <c r="E102" i="1"/>
  <c r="F103" i="1" s="1"/>
  <c r="X104" i="1"/>
  <c r="W105" i="1"/>
  <c r="X105" i="1" s="1"/>
  <c r="AF105" i="1"/>
  <c r="Q110" i="1"/>
  <c r="AC110" i="1"/>
  <c r="AD111" i="1" s="1"/>
  <c r="N113" i="1"/>
  <c r="O113" i="1" s="1"/>
  <c r="X115" i="1"/>
  <c r="H118" i="1"/>
  <c r="I118" i="1" s="1"/>
  <c r="Z118" i="1"/>
  <c r="K121" i="1"/>
  <c r="L121" i="1" s="1"/>
  <c r="Z121" i="1"/>
  <c r="O124" i="1"/>
  <c r="E125" i="1"/>
  <c r="F126" i="1" s="1"/>
  <c r="N126" i="1"/>
  <c r="W126" i="1"/>
  <c r="X126" i="1" s="1"/>
  <c r="AF126" i="1"/>
  <c r="AG126" i="1" s="1"/>
  <c r="H129" i="1"/>
  <c r="I129" i="1" s="1"/>
  <c r="Q129" i="1"/>
  <c r="R129" i="1" s="1"/>
  <c r="AC133" i="1"/>
  <c r="AD133" i="1" s="1"/>
  <c r="E134" i="1"/>
  <c r="F135" i="1" s="1"/>
  <c r="W137" i="1"/>
  <c r="X137" i="1" s="1"/>
  <c r="AF137" i="1"/>
  <c r="O139" i="1"/>
  <c r="Q142" i="1"/>
  <c r="AC142" i="1"/>
  <c r="AD143" i="1" s="1"/>
  <c r="N145" i="1"/>
  <c r="X147" i="1"/>
  <c r="R148" i="1"/>
  <c r="H150" i="1"/>
  <c r="I150" i="1" s="1"/>
  <c r="Z150" i="1"/>
  <c r="K153" i="1"/>
  <c r="L153" i="1" s="1"/>
  <c r="Z153" i="1"/>
  <c r="AA153" i="1" s="1"/>
  <c r="U155" i="1"/>
  <c r="E157" i="1"/>
  <c r="F158" i="1" s="1"/>
  <c r="N158" i="1"/>
  <c r="O159" i="1" s="1"/>
  <c r="W158" i="1"/>
  <c r="AF158" i="1"/>
  <c r="AG158" i="1" s="1"/>
  <c r="H161" i="1"/>
  <c r="I161" i="1" s="1"/>
  <c r="Q161" i="1"/>
  <c r="R161" i="1" s="1"/>
  <c r="L164" i="1"/>
  <c r="U164" i="1"/>
  <c r="AC165" i="1"/>
  <c r="E166" i="1"/>
  <c r="F167" i="1" s="1"/>
  <c r="X168" i="1"/>
  <c r="W169" i="1"/>
  <c r="X169" i="1" s="1"/>
  <c r="AF169" i="1"/>
  <c r="AA171" i="1"/>
  <c r="Q174" i="1"/>
  <c r="AC174" i="1"/>
  <c r="U180" i="1"/>
  <c r="I183" i="1"/>
  <c r="L184" i="1"/>
  <c r="O185" i="1"/>
  <c r="Z186" i="1"/>
  <c r="K189" i="1"/>
  <c r="L189" i="1" s="1"/>
  <c r="T189" i="1"/>
  <c r="W190" i="1"/>
  <c r="N194" i="1"/>
  <c r="AC197" i="1"/>
  <c r="AD197" i="1" s="1"/>
  <c r="E198" i="1"/>
  <c r="F199" i="1" s="1"/>
  <c r="E202" i="1"/>
  <c r="F203" i="1" s="1"/>
  <c r="W202" i="1"/>
  <c r="AF202" i="1"/>
  <c r="AG202" i="1" s="1"/>
  <c r="H205" i="1"/>
  <c r="Z205" i="1"/>
  <c r="AA205" i="1" s="1"/>
  <c r="T206" i="1"/>
  <c r="R209" i="1"/>
  <c r="K210" i="1"/>
  <c r="L210" i="1" s="1"/>
  <c r="AF214" i="1"/>
  <c r="K214" i="1"/>
  <c r="H214" i="1"/>
  <c r="I215" i="1" s="1"/>
  <c r="Q218" i="1"/>
  <c r="AC218" i="1"/>
  <c r="U224" i="1"/>
  <c r="Z226" i="1"/>
  <c r="K229" i="1"/>
  <c r="L229" i="1" s="1"/>
  <c r="T229" i="1"/>
  <c r="U229" i="1" s="1"/>
  <c r="E230" i="1"/>
  <c r="AD232" i="1"/>
  <c r="W236" i="1"/>
  <c r="L246" i="1"/>
  <c r="E247" i="1"/>
  <c r="F248" i="1" s="1"/>
  <c r="AA254" i="1"/>
  <c r="AG256" i="1"/>
  <c r="AD263" i="1"/>
  <c r="H265" i="1"/>
  <c r="I265" i="1" s="1"/>
  <c r="AC265" i="1"/>
  <c r="AD265" i="1" s="1"/>
  <c r="Z268" i="1"/>
  <c r="E268" i="1"/>
  <c r="F269" i="1" s="1"/>
  <c r="K268" i="1"/>
  <c r="N268" i="1"/>
  <c r="O269" i="1" s="1"/>
  <c r="AC275" i="1"/>
  <c r="AD275" i="1" s="1"/>
  <c r="E327" i="1"/>
  <c r="F328" i="1" s="1"/>
  <c r="L360" i="1"/>
  <c r="X365" i="1"/>
  <c r="N477" i="1"/>
  <c r="AF477" i="1"/>
  <c r="AG477" i="1" s="1"/>
  <c r="Q477" i="1"/>
  <c r="R477" i="1" s="1"/>
  <c r="H477" i="1"/>
  <c r="W477" i="1"/>
  <c r="T477" i="1"/>
  <c r="K477" i="1"/>
  <c r="X480" i="1"/>
  <c r="I75" i="1"/>
  <c r="K78" i="1"/>
  <c r="L78" i="1" s="1"/>
  <c r="T78" i="1"/>
  <c r="U78" i="1" s="1"/>
  <c r="AD80" i="1"/>
  <c r="X82" i="1"/>
  <c r="T89" i="1"/>
  <c r="AC89" i="1"/>
  <c r="AD89" i="1" s="1"/>
  <c r="I107" i="1"/>
  <c r="K110" i="1"/>
  <c r="L110" i="1" s="1"/>
  <c r="T110" i="1"/>
  <c r="I117" i="1"/>
  <c r="L120" i="1"/>
  <c r="T121" i="1"/>
  <c r="AC121" i="1"/>
  <c r="AD121" i="1" s="1"/>
  <c r="AG125" i="1"/>
  <c r="K142" i="1"/>
  <c r="L142" i="1" s="1"/>
  <c r="T142" i="1"/>
  <c r="U142" i="1" s="1"/>
  <c r="AD144" i="1"/>
  <c r="X146" i="1"/>
  <c r="AG147" i="1"/>
  <c r="I149" i="1"/>
  <c r="L152" i="1"/>
  <c r="T153" i="1"/>
  <c r="AC153" i="1"/>
  <c r="AD153" i="1" s="1"/>
  <c r="AG157" i="1"/>
  <c r="AA170" i="1"/>
  <c r="K174" i="1"/>
  <c r="L174" i="1" s="1"/>
  <c r="T174" i="1"/>
  <c r="U174" i="1" s="1"/>
  <c r="Z182" i="1"/>
  <c r="L188" i="1"/>
  <c r="R205" i="1"/>
  <c r="AC205" i="1"/>
  <c r="AD205" i="1" s="1"/>
  <c r="T218" i="1"/>
  <c r="U218" i="1" s="1"/>
  <c r="AG225" i="1"/>
  <c r="L228" i="1"/>
  <c r="U228" i="1"/>
  <c r="W230" i="1"/>
  <c r="N258" i="1"/>
  <c r="AD261" i="1"/>
  <c r="AG262" i="1"/>
  <c r="T265" i="1"/>
  <c r="N267" i="1"/>
  <c r="O267" i="1" s="1"/>
  <c r="AC268" i="1"/>
  <c r="T275" i="1"/>
  <c r="U275" i="1" s="1"/>
  <c r="U277" i="1"/>
  <c r="U280" i="1"/>
  <c r="X317" i="1"/>
  <c r="AC331" i="1"/>
  <c r="AD331" i="1" s="1"/>
  <c r="I377" i="1"/>
  <c r="T387" i="1"/>
  <c r="E387" i="1"/>
  <c r="F388" i="1" s="1"/>
  <c r="Q479" i="1"/>
  <c r="R479" i="1" s="1"/>
  <c r="Q523" i="1"/>
  <c r="AC523" i="1"/>
  <c r="AD523" i="1" s="1"/>
  <c r="W523" i="1"/>
  <c r="K523" i="1"/>
  <c r="L523" i="1" s="1"/>
  <c r="C243" i="8"/>
  <c r="P243" i="4"/>
  <c r="C241" i="39" s="1"/>
  <c r="P244" i="4"/>
  <c r="C242" i="39" s="1"/>
  <c r="Z39" i="1"/>
  <c r="AA39" i="1" s="1"/>
  <c r="W42" i="1"/>
  <c r="X42" i="1" s="1"/>
  <c r="Z47" i="1"/>
  <c r="AA47" i="1" s="1"/>
  <c r="U52" i="1"/>
  <c r="W55" i="1"/>
  <c r="E58" i="1"/>
  <c r="F59" i="1" s="1"/>
  <c r="H61" i="1"/>
  <c r="I61" i="1" s="1"/>
  <c r="Z62" i="1"/>
  <c r="AA62" i="1" s="1"/>
  <c r="I63" i="1"/>
  <c r="I64" i="1"/>
  <c r="K65" i="1"/>
  <c r="AD68" i="1"/>
  <c r="N70" i="1"/>
  <c r="W70" i="1"/>
  <c r="H73" i="1"/>
  <c r="I73" i="1" s="1"/>
  <c r="L76" i="1"/>
  <c r="U77" i="1"/>
  <c r="E78" i="1"/>
  <c r="F79" i="1" s="1"/>
  <c r="X80" i="1"/>
  <c r="AF81" i="1"/>
  <c r="AC86" i="1"/>
  <c r="AD86" i="1" s="1"/>
  <c r="N89" i="1"/>
  <c r="O89" i="1" s="1"/>
  <c r="H94" i="1"/>
  <c r="I94" i="1" s="1"/>
  <c r="Z94" i="1"/>
  <c r="I96" i="1"/>
  <c r="K97" i="1"/>
  <c r="N102" i="1"/>
  <c r="O102" i="1" s="1"/>
  <c r="W102" i="1"/>
  <c r="X102" i="1" s="1"/>
  <c r="H105" i="1"/>
  <c r="I105" i="1" s="1"/>
  <c r="Q105" i="1"/>
  <c r="L108" i="1"/>
  <c r="E110" i="1"/>
  <c r="F111" i="1" s="1"/>
  <c r="X112" i="1"/>
  <c r="AF113" i="1"/>
  <c r="AG113" i="1" s="1"/>
  <c r="AC118" i="1"/>
  <c r="AD118" i="1" s="1"/>
  <c r="N121" i="1"/>
  <c r="O121" i="1" s="1"/>
  <c r="H126" i="1"/>
  <c r="I126" i="1" s="1"/>
  <c r="Z126" i="1"/>
  <c r="I128" i="1"/>
  <c r="K129" i="1"/>
  <c r="L129" i="1" s="1"/>
  <c r="N134" i="1"/>
  <c r="O134" i="1" s="1"/>
  <c r="W134" i="1"/>
  <c r="H137" i="1"/>
  <c r="I137" i="1" s="1"/>
  <c r="Q137" i="1"/>
  <c r="R137" i="1" s="1"/>
  <c r="L140" i="1"/>
  <c r="U141" i="1"/>
  <c r="E142" i="1"/>
  <c r="F143" i="1" s="1"/>
  <c r="AF145" i="1"/>
  <c r="O147" i="1"/>
  <c r="AC150" i="1"/>
  <c r="AD150" i="1" s="1"/>
  <c r="N153" i="1"/>
  <c r="O153" i="1" s="1"/>
  <c r="H158" i="1"/>
  <c r="I158" i="1" s="1"/>
  <c r="Z158" i="1"/>
  <c r="K161" i="1"/>
  <c r="L161" i="1" s="1"/>
  <c r="E165" i="1"/>
  <c r="F166" i="1" s="1"/>
  <c r="N166" i="1"/>
  <c r="W166" i="1"/>
  <c r="H169" i="1"/>
  <c r="Q169" i="1"/>
  <c r="L172" i="1"/>
  <c r="AC173" i="1"/>
  <c r="AD173" i="1" s="1"/>
  <c r="E174" i="1"/>
  <c r="F175" i="1" s="1"/>
  <c r="T178" i="1"/>
  <c r="AD179" i="1"/>
  <c r="E181" i="1"/>
  <c r="F182" i="1" s="1"/>
  <c r="W181" i="1"/>
  <c r="O184" i="1"/>
  <c r="Q186" i="1"/>
  <c r="AC186" i="1"/>
  <c r="N189" i="1"/>
  <c r="AF189" i="1"/>
  <c r="AG189" i="1" s="1"/>
  <c r="Z190" i="1"/>
  <c r="U196" i="1"/>
  <c r="O201" i="1"/>
  <c r="Z202" i="1"/>
  <c r="K205" i="1"/>
  <c r="L205" i="1" s="1"/>
  <c r="T205" i="1"/>
  <c r="U205" i="1" s="1"/>
  <c r="L209" i="1"/>
  <c r="E210" i="1"/>
  <c r="F211" i="1" s="1"/>
  <c r="W210" i="1"/>
  <c r="X210" i="1" s="1"/>
  <c r="AF210" i="1"/>
  <c r="H213" i="1"/>
  <c r="I213" i="1" s="1"/>
  <c r="Z213" i="1"/>
  <c r="T214" i="1"/>
  <c r="U215" i="1" s="1"/>
  <c r="K218" i="1"/>
  <c r="AF222" i="1"/>
  <c r="K222" i="1"/>
  <c r="L222" i="1" s="1"/>
  <c r="H222" i="1"/>
  <c r="Q226" i="1"/>
  <c r="AC226" i="1"/>
  <c r="N229" i="1"/>
  <c r="O229" i="1" s="1"/>
  <c r="AF229" i="1"/>
  <c r="AG229" i="1" s="1"/>
  <c r="L245" i="1"/>
  <c r="AD245" i="1"/>
  <c r="AG263" i="1"/>
  <c r="AG264" i="1"/>
  <c r="W265" i="1"/>
  <c r="X265" i="1" s="1"/>
  <c r="AF265" i="1"/>
  <c r="AG265" i="1" s="1"/>
  <c r="E265" i="1"/>
  <c r="F266" i="1" s="1"/>
  <c r="K265" i="1"/>
  <c r="L265" i="1" s="1"/>
  <c r="AD293" i="1"/>
  <c r="L309" i="1"/>
  <c r="AG346" i="1"/>
  <c r="N370" i="1"/>
  <c r="K543" i="1"/>
  <c r="AC592" i="1"/>
  <c r="AD592" i="1" s="1"/>
  <c r="N714" i="1"/>
  <c r="O714" i="1" s="1"/>
  <c r="W714" i="1"/>
  <c r="X714" i="1" s="1"/>
  <c r="T714" i="1"/>
  <c r="U715" i="1" s="1"/>
  <c r="U97" i="1"/>
  <c r="I125" i="1"/>
  <c r="I147" i="1"/>
  <c r="I148" i="1"/>
  <c r="L150" i="1"/>
  <c r="X154" i="1"/>
  <c r="I157" i="1"/>
  <c r="U161" i="1"/>
  <c r="AF182" i="1"/>
  <c r="K182" i="1"/>
  <c r="L182" i="1" s="1"/>
  <c r="Q182" i="1"/>
  <c r="R182" i="1" s="1"/>
  <c r="AC182" i="1"/>
  <c r="T186" i="1"/>
  <c r="U191" i="1"/>
  <c r="R195" i="1"/>
  <c r="AC213" i="1"/>
  <c r="AD213" i="1" s="1"/>
  <c r="T226" i="1"/>
  <c r="U226" i="1" s="1"/>
  <c r="AA297" i="1"/>
  <c r="I315" i="1"/>
  <c r="K331" i="1"/>
  <c r="L332" i="1" s="1"/>
  <c r="Z331" i="1"/>
  <c r="N331" i="1"/>
  <c r="O331" i="1" s="1"/>
  <c r="T331" i="1"/>
  <c r="U331" i="1" s="1"/>
  <c r="H331" i="1"/>
  <c r="I331" i="1" s="1"/>
  <c r="AF370" i="1"/>
  <c r="K370" i="1"/>
  <c r="H370" i="1"/>
  <c r="Q55" i="1"/>
  <c r="Z55" i="1"/>
  <c r="AC62" i="1"/>
  <c r="N65" i="1"/>
  <c r="I71" i="1"/>
  <c r="I72" i="1"/>
  <c r="K73" i="1"/>
  <c r="L73" i="1" s="1"/>
  <c r="N78" i="1"/>
  <c r="W78" i="1"/>
  <c r="X78" i="1" s="1"/>
  <c r="AG79" i="1"/>
  <c r="I81" i="1"/>
  <c r="U85" i="1"/>
  <c r="E86" i="1"/>
  <c r="F87" i="1" s="1"/>
  <c r="AF89" i="1"/>
  <c r="AG89" i="1" s="1"/>
  <c r="AC94" i="1"/>
  <c r="N97" i="1"/>
  <c r="O97" i="1" s="1"/>
  <c r="I104" i="1"/>
  <c r="K105" i="1"/>
  <c r="N110" i="1"/>
  <c r="O110" i="1" s="1"/>
  <c r="W110" i="1"/>
  <c r="X110" i="1" s="1"/>
  <c r="I113" i="1"/>
  <c r="R113" i="1"/>
  <c r="E118" i="1"/>
  <c r="F119" i="1" s="1"/>
  <c r="AF121" i="1"/>
  <c r="O123" i="1"/>
  <c r="AC126" i="1"/>
  <c r="N129" i="1"/>
  <c r="O129" i="1" s="1"/>
  <c r="I136" i="1"/>
  <c r="K137" i="1"/>
  <c r="L137" i="1" s="1"/>
  <c r="N142" i="1"/>
  <c r="O142" i="1" s="1"/>
  <c r="W142" i="1"/>
  <c r="X142" i="1" s="1"/>
  <c r="I145" i="1"/>
  <c r="R145" i="1"/>
  <c r="E150" i="1"/>
  <c r="F151" i="1" s="1"/>
  <c r="AF153" i="1"/>
  <c r="AC158" i="1"/>
  <c r="N161" i="1"/>
  <c r="I167" i="1"/>
  <c r="K169" i="1"/>
  <c r="L169" i="1" s="1"/>
  <c r="AD171" i="1"/>
  <c r="AD172" i="1"/>
  <c r="N174" i="1"/>
  <c r="W174" i="1"/>
  <c r="AA177" i="1"/>
  <c r="T182" i="1"/>
  <c r="K186" i="1"/>
  <c r="L186" i="1" s="1"/>
  <c r="AF190" i="1"/>
  <c r="K190" i="1"/>
  <c r="Q190" i="1"/>
  <c r="AC190" i="1"/>
  <c r="T194" i="1"/>
  <c r="H198" i="1"/>
  <c r="I198" i="1" s="1"/>
  <c r="Q202" i="1"/>
  <c r="AC202" i="1"/>
  <c r="N205" i="1"/>
  <c r="O205" i="1" s="1"/>
  <c r="AF205" i="1"/>
  <c r="L208" i="1"/>
  <c r="Z210" i="1"/>
  <c r="AA210" i="1" s="1"/>
  <c r="K213" i="1"/>
  <c r="T213" i="1"/>
  <c r="U213" i="1" s="1"/>
  <c r="AA216" i="1"/>
  <c r="E218" i="1"/>
  <c r="W218" i="1"/>
  <c r="X218" i="1" s="1"/>
  <c r="AF218" i="1"/>
  <c r="AG218" i="1" s="1"/>
  <c r="AG220" i="1"/>
  <c r="K226" i="1"/>
  <c r="L226" i="1" s="1"/>
  <c r="AF230" i="1"/>
  <c r="K230" i="1"/>
  <c r="H230" i="1"/>
  <c r="Z236" i="1"/>
  <c r="E236" i="1"/>
  <c r="F237" i="1" s="1"/>
  <c r="K236" i="1"/>
  <c r="N236" i="1"/>
  <c r="O236" i="1" s="1"/>
  <c r="N247" i="1"/>
  <c r="Q247" i="1"/>
  <c r="R247" i="1" s="1"/>
  <c r="AF247" i="1"/>
  <c r="I249" i="1"/>
  <c r="U249" i="1"/>
  <c r="W268" i="1"/>
  <c r="AF268" i="1"/>
  <c r="L272" i="1"/>
  <c r="O274" i="1"/>
  <c r="L276" i="1"/>
  <c r="L317" i="1"/>
  <c r="N327" i="1"/>
  <c r="W327" i="1"/>
  <c r="T327" i="1"/>
  <c r="K327" i="1"/>
  <c r="L327" i="1" s="1"/>
  <c r="Q327" i="1"/>
  <c r="R327" i="1" s="1"/>
  <c r="AF459" i="1"/>
  <c r="D145" i="8"/>
  <c r="Q145" i="4"/>
  <c r="D143" i="39" s="1"/>
  <c r="Q146" i="4"/>
  <c r="D144" i="39" s="1"/>
  <c r="B160" i="8"/>
  <c r="O161" i="4"/>
  <c r="O160" i="4"/>
  <c r="AC239" i="1"/>
  <c r="AF242" i="1"/>
  <c r="W243" i="1"/>
  <c r="X243" i="1" s="1"/>
  <c r="Z247" i="1"/>
  <c r="AA247" i="1" s="1"/>
  <c r="E249" i="1"/>
  <c r="F250" i="1" s="1"/>
  <c r="AC250" i="1"/>
  <c r="T252" i="1"/>
  <c r="U252" i="1" s="1"/>
  <c r="O254" i="1"/>
  <c r="W255" i="1"/>
  <c r="X255" i="1" s="1"/>
  <c r="Q260" i="1"/>
  <c r="X262" i="1"/>
  <c r="AC271" i="1"/>
  <c r="AD272" i="1" s="1"/>
  <c r="W273" i="1"/>
  <c r="K273" i="1"/>
  <c r="L273" i="1" s="1"/>
  <c r="Q273" i="1"/>
  <c r="R273" i="1" s="1"/>
  <c r="Q274" i="1"/>
  <c r="Z274" i="1"/>
  <c r="AA274" i="1" s="1"/>
  <c r="E274" i="1"/>
  <c r="F275" i="1" s="1"/>
  <c r="K274" i="1"/>
  <c r="R286" i="1"/>
  <c r="N287" i="1"/>
  <c r="W287" i="1"/>
  <c r="N289" i="1"/>
  <c r="O289" i="1" s="1"/>
  <c r="K291" i="1"/>
  <c r="L292" i="1" s="1"/>
  <c r="Z291" i="1"/>
  <c r="K295" i="1"/>
  <c r="L296" i="1" s="1"/>
  <c r="AC295" i="1"/>
  <c r="T299" i="1"/>
  <c r="U299" i="1" s="1"/>
  <c r="Z311" i="1"/>
  <c r="T322" i="1"/>
  <c r="AC322" i="1"/>
  <c r="E323" i="1"/>
  <c r="F324" i="1" s="1"/>
  <c r="W323" i="1"/>
  <c r="AF323" i="1"/>
  <c r="I326" i="1"/>
  <c r="H327" i="1"/>
  <c r="W337" i="1"/>
  <c r="X338" i="1" s="1"/>
  <c r="K337" i="1"/>
  <c r="L337" i="1" s="1"/>
  <c r="Q337" i="1"/>
  <c r="R337" i="1" s="1"/>
  <c r="Q338" i="1"/>
  <c r="Z338" i="1"/>
  <c r="AA338" i="1" s="1"/>
  <c r="E338" i="1"/>
  <c r="F339" i="1" s="1"/>
  <c r="K338" i="1"/>
  <c r="K356" i="1"/>
  <c r="L356" i="1" s="1"/>
  <c r="W356" i="1"/>
  <c r="K363" i="1"/>
  <c r="L363" i="1" s="1"/>
  <c r="Z367" i="1"/>
  <c r="AA367" i="1" s="1"/>
  <c r="AC373" i="1"/>
  <c r="AD373" i="1" s="1"/>
  <c r="AG374" i="1"/>
  <c r="N378" i="1"/>
  <c r="AC379" i="1"/>
  <c r="AD380" i="1" s="1"/>
  <c r="K383" i="1"/>
  <c r="L384" i="1" s="1"/>
  <c r="K387" i="1"/>
  <c r="Q388" i="1"/>
  <c r="AC388" i="1"/>
  <c r="Q389" i="1"/>
  <c r="AF389" i="1"/>
  <c r="E397" i="1"/>
  <c r="F398" i="1" s="1"/>
  <c r="AF403" i="1"/>
  <c r="N403" i="1"/>
  <c r="K403" i="1"/>
  <c r="AC405" i="1"/>
  <c r="AD405" i="1" s="1"/>
  <c r="AA409" i="1"/>
  <c r="AC410" i="1"/>
  <c r="AC415" i="1"/>
  <c r="AD416" i="1" s="1"/>
  <c r="K418" i="1"/>
  <c r="L418" i="1" s="1"/>
  <c r="Q420" i="1"/>
  <c r="R420" i="1" s="1"/>
  <c r="E421" i="1"/>
  <c r="F422" i="1" s="1"/>
  <c r="AA424" i="1"/>
  <c r="AF426" i="1"/>
  <c r="H427" i="1"/>
  <c r="W427" i="1"/>
  <c r="X427" i="1" s="1"/>
  <c r="AD428" i="1"/>
  <c r="Z431" i="1"/>
  <c r="AA431" i="1" s="1"/>
  <c r="E457" i="1"/>
  <c r="F458" i="1" s="1"/>
  <c r="H459" i="1"/>
  <c r="N461" i="1"/>
  <c r="O461" i="1" s="1"/>
  <c r="W461" i="1"/>
  <c r="AC461" i="1"/>
  <c r="AD461" i="1" s="1"/>
  <c r="AF465" i="1"/>
  <c r="AG465" i="1" s="1"/>
  <c r="AC477" i="1"/>
  <c r="AD477" i="1" s="1"/>
  <c r="H479" i="1"/>
  <c r="I479" i="1" s="1"/>
  <c r="Z482" i="1"/>
  <c r="E482" i="1"/>
  <c r="F483" i="1" s="1"/>
  <c r="N482" i="1"/>
  <c r="O482" i="1" s="1"/>
  <c r="AF482" i="1"/>
  <c r="AG483" i="1" s="1"/>
  <c r="AD487" i="1"/>
  <c r="Q491" i="1"/>
  <c r="R491" i="1" s="1"/>
  <c r="AC493" i="1"/>
  <c r="AD494" i="1" s="1"/>
  <c r="R500" i="1"/>
  <c r="E505" i="1"/>
  <c r="F506" i="1" s="1"/>
  <c r="W505" i="1"/>
  <c r="AF505" i="1"/>
  <c r="Q507" i="1"/>
  <c r="R507" i="1" s="1"/>
  <c r="AC507" i="1"/>
  <c r="AD508" i="1" s="1"/>
  <c r="U534" i="1"/>
  <c r="W543" i="1"/>
  <c r="I554" i="1"/>
  <c r="T559" i="1"/>
  <c r="U559" i="1" s="1"/>
  <c r="K592" i="1"/>
  <c r="L592" i="1" s="1"/>
  <c r="X634" i="1"/>
  <c r="K635" i="1"/>
  <c r="L647" i="1"/>
  <c r="K649" i="1"/>
  <c r="AD658" i="1"/>
  <c r="N660" i="1"/>
  <c r="Z660" i="1"/>
  <c r="W682" i="1"/>
  <c r="K682" i="1"/>
  <c r="Q682" i="1"/>
  <c r="N682" i="1"/>
  <c r="W683" i="1"/>
  <c r="N725" i="1"/>
  <c r="O725" i="1" s="1"/>
  <c r="F32" i="8"/>
  <c r="S32" i="4"/>
  <c r="F30" i="39" s="1"/>
  <c r="S33" i="4"/>
  <c r="F31" i="39" s="1"/>
  <c r="C151" i="8"/>
  <c r="P151" i="4"/>
  <c r="C149" i="39" s="1"/>
  <c r="C156" i="8"/>
  <c r="P156" i="4"/>
  <c r="C154" i="39" s="1"/>
  <c r="P157" i="4"/>
  <c r="C155" i="39" s="1"/>
  <c r="F166" i="8"/>
  <c r="S166" i="4"/>
  <c r="F164" i="39" s="1"/>
  <c r="S167" i="4"/>
  <c r="F165" i="39" s="1"/>
  <c r="E250" i="8"/>
  <c r="R250" i="4"/>
  <c r="E248" i="39" s="1"/>
  <c r="C259" i="8"/>
  <c r="P259" i="4"/>
  <c r="C257" i="39" s="1"/>
  <c r="B289" i="8"/>
  <c r="O289" i="4"/>
  <c r="O290" i="4"/>
  <c r="D296" i="8"/>
  <c r="Q296" i="4"/>
  <c r="D294" i="39" s="1"/>
  <c r="E302" i="8"/>
  <c r="R303" i="4"/>
  <c r="E301" i="39" s="1"/>
  <c r="R302" i="4"/>
  <c r="E300" i="39" s="1"/>
  <c r="C318" i="8"/>
  <c r="P318" i="4"/>
  <c r="C316" i="39" s="1"/>
  <c r="P319" i="4"/>
  <c r="C317" i="39" s="1"/>
  <c r="F503" i="8"/>
  <c r="S503" i="4"/>
  <c r="F501" i="39" s="1"/>
  <c r="S504" i="4"/>
  <c r="F502" i="39" s="1"/>
  <c r="I187" i="1"/>
  <c r="X196" i="1"/>
  <c r="I203" i="1"/>
  <c r="X204" i="1"/>
  <c r="I219" i="1"/>
  <c r="X220" i="1"/>
  <c r="I227" i="1"/>
  <c r="Q236" i="1"/>
  <c r="R236" i="1" s="1"/>
  <c r="I241" i="1"/>
  <c r="H242" i="1"/>
  <c r="I242" i="1" s="1"/>
  <c r="AD246" i="1"/>
  <c r="AC247" i="1"/>
  <c r="AD247" i="1" s="1"/>
  <c r="X249" i="1"/>
  <c r="W251" i="1"/>
  <c r="X251" i="1" s="1"/>
  <c r="AC251" i="1"/>
  <c r="AC252" i="1"/>
  <c r="AC258" i="1"/>
  <c r="AD258" i="1" s="1"/>
  <c r="R262" i="1"/>
  <c r="W263" i="1"/>
  <c r="X263" i="1" s="1"/>
  <c r="Q268" i="1"/>
  <c r="R268" i="1" s="1"/>
  <c r="E275" i="1"/>
  <c r="F276" i="1" s="1"/>
  <c r="W275" i="1"/>
  <c r="X275" i="1" s="1"/>
  <c r="AF275" i="1"/>
  <c r="W289" i="1"/>
  <c r="K289" i="1"/>
  <c r="L289" i="1" s="1"/>
  <c r="Q289" i="1"/>
  <c r="R289" i="1" s="1"/>
  <c r="Q290" i="1"/>
  <c r="Z290" i="1"/>
  <c r="E290" i="1"/>
  <c r="F291" i="1" s="1"/>
  <c r="K290" i="1"/>
  <c r="R302" i="1"/>
  <c r="N303" i="1"/>
  <c r="W303" i="1"/>
  <c r="O305" i="1"/>
  <c r="K307" i="1"/>
  <c r="Z307" i="1"/>
  <c r="H307" i="1"/>
  <c r="Q307" i="1"/>
  <c r="R308" i="1" s="1"/>
  <c r="L310" i="1"/>
  <c r="T321" i="1"/>
  <c r="AC321" i="1"/>
  <c r="AD321" i="1" s="1"/>
  <c r="N322" i="1"/>
  <c r="O323" i="1" s="1"/>
  <c r="AF322" i="1"/>
  <c r="AG322" i="1" s="1"/>
  <c r="AG325" i="1"/>
  <c r="Z327" i="1"/>
  <c r="I330" i="1"/>
  <c r="U336" i="1"/>
  <c r="I337" i="1"/>
  <c r="E339" i="1"/>
  <c r="F340" i="1" s="1"/>
  <c r="W339" i="1"/>
  <c r="X339" i="1" s="1"/>
  <c r="AF339" i="1"/>
  <c r="I343" i="1"/>
  <c r="R349" i="1"/>
  <c r="E351" i="1"/>
  <c r="F352" i="1" s="1"/>
  <c r="Z351" i="1"/>
  <c r="AA351" i="1" s="1"/>
  <c r="Z359" i="1"/>
  <c r="AF362" i="1"/>
  <c r="N362" i="1"/>
  <c r="AF372" i="1"/>
  <c r="U384" i="1"/>
  <c r="W386" i="1"/>
  <c r="Q387" i="1"/>
  <c r="T391" i="1"/>
  <c r="AC394" i="1"/>
  <c r="R405" i="1"/>
  <c r="H410" i="1"/>
  <c r="I410" i="1" s="1"/>
  <c r="K412" i="1"/>
  <c r="Q415" i="1"/>
  <c r="R415" i="1" s="1"/>
  <c r="AF415" i="1"/>
  <c r="N418" i="1"/>
  <c r="N427" i="1"/>
  <c r="R431" i="1"/>
  <c r="AG433" i="1"/>
  <c r="I455" i="1"/>
  <c r="U456" i="1"/>
  <c r="K459" i="1"/>
  <c r="L459" i="1" s="1"/>
  <c r="Z466" i="1"/>
  <c r="E466" i="1"/>
  <c r="F467" i="1" s="1"/>
  <c r="N466" i="1"/>
  <c r="T466" i="1"/>
  <c r="H483" i="1"/>
  <c r="N483" i="1"/>
  <c r="K483" i="1"/>
  <c r="L483" i="1" s="1"/>
  <c r="T483" i="1"/>
  <c r="T491" i="1"/>
  <c r="U492" i="1" s="1"/>
  <c r="Q493" i="1"/>
  <c r="R493" i="1" s="1"/>
  <c r="E509" i="1"/>
  <c r="F510" i="1" s="1"/>
  <c r="E521" i="1"/>
  <c r="F522" i="1" s="1"/>
  <c r="W521" i="1"/>
  <c r="N523" i="1"/>
  <c r="O523" i="1" s="1"/>
  <c r="L540" i="1"/>
  <c r="U550" i="1"/>
  <c r="E552" i="1"/>
  <c r="F553" i="1" s="1"/>
  <c r="AA565" i="1"/>
  <c r="T591" i="1"/>
  <c r="Q608" i="1"/>
  <c r="AC636" i="1"/>
  <c r="AD636" i="1" s="1"/>
  <c r="Q637" i="1"/>
  <c r="R637" i="1" s="1"/>
  <c r="Q649" i="1"/>
  <c r="X658" i="1"/>
  <c r="Z666" i="1"/>
  <c r="N666" i="1"/>
  <c r="O667" i="1" s="1"/>
  <c r="K673" i="1"/>
  <c r="L673" i="1" s="1"/>
  <c r="AC682" i="1"/>
  <c r="E259" i="8"/>
  <c r="R259" i="4"/>
  <c r="E257" i="39" s="1"/>
  <c r="R260" i="4"/>
  <c r="E258" i="39" s="1"/>
  <c r="D279" i="8"/>
  <c r="Q279" i="4"/>
  <c r="D277" i="39" s="1"/>
  <c r="D289" i="8"/>
  <c r="Q289" i="4"/>
  <c r="D287" i="39" s="1"/>
  <c r="Z235" i="1"/>
  <c r="H239" i="1"/>
  <c r="I239" i="1" s="1"/>
  <c r="K242" i="1"/>
  <c r="Z244" i="1"/>
  <c r="AA244" i="1" s="1"/>
  <c r="E244" i="1"/>
  <c r="F245" i="1" s="1"/>
  <c r="H244" i="1"/>
  <c r="I244" i="1" s="1"/>
  <c r="O245" i="1"/>
  <c r="Q249" i="1"/>
  <c r="R249" i="1" s="1"/>
  <c r="AF249" i="1"/>
  <c r="AF251" i="1"/>
  <c r="N257" i="1"/>
  <c r="O257" i="1" s="1"/>
  <c r="E259" i="1"/>
  <c r="T259" i="1"/>
  <c r="Q263" i="1"/>
  <c r="T266" i="1"/>
  <c r="I269" i="1"/>
  <c r="H271" i="1"/>
  <c r="I271" i="1" s="1"/>
  <c r="N279" i="1"/>
  <c r="W279" i="1"/>
  <c r="X279" i="1" s="1"/>
  <c r="E281" i="1"/>
  <c r="F282" i="1" s="1"/>
  <c r="N281" i="1"/>
  <c r="K283" i="1"/>
  <c r="Z283" i="1"/>
  <c r="U284" i="1"/>
  <c r="U285" i="1"/>
  <c r="K287" i="1"/>
  <c r="L287" i="1" s="1"/>
  <c r="AC287" i="1"/>
  <c r="AD287" i="1" s="1"/>
  <c r="Z289" i="1"/>
  <c r="T291" i="1"/>
  <c r="AF298" i="1"/>
  <c r="Q303" i="1"/>
  <c r="R303" i="1" s="1"/>
  <c r="Z303" i="1"/>
  <c r="AA303" i="1" s="1"/>
  <c r="AG305" i="1"/>
  <c r="AD308" i="1"/>
  <c r="AC314" i="1"/>
  <c r="E315" i="1"/>
  <c r="W315" i="1"/>
  <c r="X315" i="1" s="1"/>
  <c r="AF315" i="1"/>
  <c r="I318" i="1"/>
  <c r="H319" i="1"/>
  <c r="I319" i="1" s="1"/>
  <c r="W329" i="1"/>
  <c r="X329" i="1" s="1"/>
  <c r="K329" i="1"/>
  <c r="L329" i="1" s="1"/>
  <c r="Q329" i="1"/>
  <c r="Q330" i="1"/>
  <c r="Z330" i="1"/>
  <c r="AA330" i="1" s="1"/>
  <c r="E330" i="1"/>
  <c r="F331" i="1" s="1"/>
  <c r="K330" i="1"/>
  <c r="N343" i="1"/>
  <c r="W343" i="1"/>
  <c r="X343" i="1" s="1"/>
  <c r="E345" i="1"/>
  <c r="F346" i="1" s="1"/>
  <c r="N345" i="1"/>
  <c r="K347" i="1"/>
  <c r="L348" i="1" s="1"/>
  <c r="Z347" i="1"/>
  <c r="AC351" i="1"/>
  <c r="AD351" i="1" s="1"/>
  <c r="E357" i="1"/>
  <c r="F358" i="1" s="1"/>
  <c r="AC359" i="1"/>
  <c r="AD360" i="1" s="1"/>
  <c r="W362" i="1"/>
  <c r="H367" i="1"/>
  <c r="H373" i="1"/>
  <c r="I373" i="1" s="1"/>
  <c r="L376" i="1"/>
  <c r="K386" i="1"/>
  <c r="I389" i="1"/>
  <c r="K389" i="1"/>
  <c r="L390" i="1" s="1"/>
  <c r="W389" i="1"/>
  <c r="X389" i="1" s="1"/>
  <c r="H391" i="1"/>
  <c r="H395" i="1"/>
  <c r="I395" i="1" s="1"/>
  <c r="W395" i="1"/>
  <c r="K397" i="1"/>
  <c r="W397" i="1"/>
  <c r="U401" i="1"/>
  <c r="AF402" i="1"/>
  <c r="K402" i="1"/>
  <c r="L402" i="1" s="1"/>
  <c r="N402" i="1"/>
  <c r="O402" i="1" s="1"/>
  <c r="T410" i="1"/>
  <c r="AF411" i="1"/>
  <c r="T411" i="1"/>
  <c r="U412" i="1" s="1"/>
  <c r="AC418" i="1"/>
  <c r="AD418" i="1" s="1"/>
  <c r="H431" i="1"/>
  <c r="I431" i="1" s="1"/>
  <c r="K434" i="1"/>
  <c r="AF434" i="1"/>
  <c r="Q435" i="1"/>
  <c r="AC439" i="1"/>
  <c r="Q441" i="1"/>
  <c r="R441" i="1" s="1"/>
  <c r="N445" i="1"/>
  <c r="AF445" i="1"/>
  <c r="AG446" i="1" s="1"/>
  <c r="Q445" i="1"/>
  <c r="H445" i="1"/>
  <c r="I445" i="1" s="1"/>
  <c r="W445" i="1"/>
  <c r="X445" i="1" s="1"/>
  <c r="K445" i="1"/>
  <c r="L445" i="1" s="1"/>
  <c r="W447" i="1"/>
  <c r="X447" i="1" s="1"/>
  <c r="K447" i="1"/>
  <c r="L448" i="1" s="1"/>
  <c r="U448" i="1"/>
  <c r="Z450" i="1"/>
  <c r="AA450" i="1" s="1"/>
  <c r="E450" i="1"/>
  <c r="F451" i="1" s="1"/>
  <c r="N450" i="1"/>
  <c r="AF450" i="1"/>
  <c r="AG450" i="1" s="1"/>
  <c r="W450" i="1"/>
  <c r="H450" i="1"/>
  <c r="I450" i="1" s="1"/>
  <c r="Q453" i="1"/>
  <c r="X456" i="1"/>
  <c r="AC457" i="1"/>
  <c r="AD457" i="1" s="1"/>
  <c r="W459" i="1"/>
  <c r="X460" i="1" s="1"/>
  <c r="AF461" i="1"/>
  <c r="AG461" i="1" s="1"/>
  <c r="W466" i="1"/>
  <c r="Z467" i="1"/>
  <c r="N467" i="1"/>
  <c r="AC467" i="1"/>
  <c r="T467" i="1"/>
  <c r="X469" i="1"/>
  <c r="W471" i="1"/>
  <c r="AF471" i="1"/>
  <c r="AG471" i="1" s="1"/>
  <c r="H471" i="1"/>
  <c r="I471" i="1" s="1"/>
  <c r="T471" i="1"/>
  <c r="U471" i="1" s="1"/>
  <c r="K473" i="1"/>
  <c r="L473" i="1" s="1"/>
  <c r="W473" i="1"/>
  <c r="T473" i="1"/>
  <c r="Z473" i="1"/>
  <c r="AA473" i="1" s="1"/>
  <c r="H473" i="1"/>
  <c r="I473" i="1" s="1"/>
  <c r="AF479" i="1"/>
  <c r="N485" i="1"/>
  <c r="O485" i="1" s="1"/>
  <c r="W485" i="1"/>
  <c r="X485" i="1" s="1"/>
  <c r="AF485" i="1"/>
  <c r="AG485" i="1" s="1"/>
  <c r="W491" i="1"/>
  <c r="T493" i="1"/>
  <c r="U493" i="1" s="1"/>
  <c r="Q495" i="1"/>
  <c r="I515" i="1"/>
  <c r="E520" i="1"/>
  <c r="F521" i="1" s="1"/>
  <c r="U526" i="1"/>
  <c r="K527" i="1"/>
  <c r="L527" i="1" s="1"/>
  <c r="AD528" i="1"/>
  <c r="Q541" i="1"/>
  <c r="AC543" i="1"/>
  <c r="AC557" i="1"/>
  <c r="AD563" i="1"/>
  <c r="R564" i="1"/>
  <c r="T575" i="1"/>
  <c r="Q592" i="1"/>
  <c r="AD596" i="1"/>
  <c r="E624" i="1"/>
  <c r="F625" i="1" s="1"/>
  <c r="AD633" i="1"/>
  <c r="Q635" i="1"/>
  <c r="E636" i="1"/>
  <c r="F637" i="1" s="1"/>
  <c r="U643" i="1"/>
  <c r="L658" i="1"/>
  <c r="W666" i="1"/>
  <c r="Z707" i="1"/>
  <c r="AA708" i="1" s="1"/>
  <c r="E53" i="8"/>
  <c r="R54" i="4"/>
  <c r="E52" i="39" s="1"/>
  <c r="R53" i="4"/>
  <c r="E51" i="39" s="1"/>
  <c r="D312" i="8"/>
  <c r="Q312" i="4"/>
  <c r="D310" i="39" s="1"/>
  <c r="C366" i="8"/>
  <c r="P366" i="4"/>
  <c r="C364" i="39" s="1"/>
  <c r="P367" i="4"/>
  <c r="C365" i="39" s="1"/>
  <c r="B369" i="8"/>
  <c r="O369" i="4"/>
  <c r="O370" i="4"/>
  <c r="D379" i="8"/>
  <c r="Q379" i="4"/>
  <c r="D377" i="39" s="1"/>
  <c r="Q380" i="4"/>
  <c r="D378" i="39" s="1"/>
  <c r="B479" i="8"/>
  <c r="O479" i="4"/>
  <c r="O480" i="4"/>
  <c r="T236" i="1"/>
  <c r="W239" i="1"/>
  <c r="Z242" i="1"/>
  <c r="AF258" i="1"/>
  <c r="AG258" i="1" s="1"/>
  <c r="Z263" i="1"/>
  <c r="T268" i="1"/>
  <c r="O270" i="1"/>
  <c r="W271" i="1"/>
  <c r="X271" i="1" s="1"/>
  <c r="AD284" i="1"/>
  <c r="T290" i="1"/>
  <c r="U290" i="1" s="1"/>
  <c r="AC290" i="1"/>
  <c r="AD290" i="1" s="1"/>
  <c r="E291" i="1"/>
  <c r="W291" i="1"/>
  <c r="X291" i="1" s="1"/>
  <c r="AF291" i="1"/>
  <c r="I294" i="1"/>
  <c r="H295" i="1"/>
  <c r="I295" i="1" s="1"/>
  <c r="W305" i="1"/>
  <c r="X305" i="1" s="1"/>
  <c r="K305" i="1"/>
  <c r="Q305" i="1"/>
  <c r="R305" i="1" s="1"/>
  <c r="Q306" i="1"/>
  <c r="Z306" i="1"/>
  <c r="AA306" i="1" s="1"/>
  <c r="E306" i="1"/>
  <c r="F307" i="1" s="1"/>
  <c r="K306" i="1"/>
  <c r="N319" i="1"/>
  <c r="W319" i="1"/>
  <c r="E321" i="1"/>
  <c r="N321" i="1"/>
  <c r="K323" i="1"/>
  <c r="Z323" i="1"/>
  <c r="AC327" i="1"/>
  <c r="AD333" i="1"/>
  <c r="I341" i="1"/>
  <c r="AD348" i="1"/>
  <c r="R350" i="1"/>
  <c r="AD350" i="1"/>
  <c r="Q351" i="1"/>
  <c r="R351" i="1" s="1"/>
  <c r="W354" i="1"/>
  <c r="Q356" i="1"/>
  <c r="R356" i="1" s="1"/>
  <c r="AC356" i="1"/>
  <c r="AF357" i="1"/>
  <c r="AC367" i="1"/>
  <c r="K367" i="1"/>
  <c r="L367" i="1" s="1"/>
  <c r="T370" i="1"/>
  <c r="I378" i="1"/>
  <c r="H379" i="1"/>
  <c r="I379" i="1" s="1"/>
  <c r="W379" i="1"/>
  <c r="AF387" i="1"/>
  <c r="K388" i="1"/>
  <c r="R390" i="1"/>
  <c r="K395" i="1"/>
  <c r="H405" i="1"/>
  <c r="T405" i="1"/>
  <c r="U405" i="1" s="1"/>
  <c r="Q412" i="1"/>
  <c r="R412" i="1" s="1"/>
  <c r="AC412" i="1"/>
  <c r="AD412" i="1" s="1"/>
  <c r="R414" i="1"/>
  <c r="AG414" i="1"/>
  <c r="L417" i="1"/>
  <c r="AF418" i="1"/>
  <c r="AG418" i="1" s="1"/>
  <c r="K420" i="1"/>
  <c r="I421" i="1"/>
  <c r="K421" i="1"/>
  <c r="L422" i="1" s="1"/>
  <c r="N426" i="1"/>
  <c r="I430" i="1"/>
  <c r="Z434" i="1"/>
  <c r="E434" i="1"/>
  <c r="F435" i="1" s="1"/>
  <c r="Q434" i="1"/>
  <c r="R434" i="1" s="1"/>
  <c r="N434" i="1"/>
  <c r="T434" i="1"/>
  <c r="H435" i="1"/>
  <c r="X448" i="1"/>
  <c r="AC451" i="1"/>
  <c r="K457" i="1"/>
  <c r="W457" i="1"/>
  <c r="Z457" i="1"/>
  <c r="AA457" i="1" s="1"/>
  <c r="AF457" i="1"/>
  <c r="T457" i="1"/>
  <c r="U457" i="1" s="1"/>
  <c r="K465" i="1"/>
  <c r="L465" i="1" s="1"/>
  <c r="W465" i="1"/>
  <c r="X465" i="1" s="1"/>
  <c r="Z465" i="1"/>
  <c r="T465" i="1"/>
  <c r="N479" i="1"/>
  <c r="I481" i="1"/>
  <c r="K491" i="1"/>
  <c r="L491" i="1" s="1"/>
  <c r="X499" i="1"/>
  <c r="R516" i="1"/>
  <c r="R528" i="1"/>
  <c r="R532" i="1"/>
  <c r="K536" i="1"/>
  <c r="L536" i="1" s="1"/>
  <c r="W536" i="1"/>
  <c r="X536" i="1" s="1"/>
  <c r="Q537" i="1"/>
  <c r="R538" i="1" s="1"/>
  <c r="L556" i="1"/>
  <c r="L616" i="1"/>
  <c r="AF636" i="1"/>
  <c r="T637" i="1"/>
  <c r="I665" i="1"/>
  <c r="AC673" i="1"/>
  <c r="AD673" i="1" s="1"/>
  <c r="E673" i="1"/>
  <c r="Q673" i="1"/>
  <c r="E675" i="1"/>
  <c r="F676" i="1" s="1"/>
  <c r="E683" i="1"/>
  <c r="F684" i="1" s="1"/>
  <c r="AC683" i="1"/>
  <c r="Z683" i="1"/>
  <c r="AF683" i="1"/>
  <c r="Z706" i="1"/>
  <c r="AA706" i="1" s="1"/>
  <c r="W706" i="1"/>
  <c r="X706" i="1" s="1"/>
  <c r="Q706" i="1"/>
  <c r="R706" i="1" s="1"/>
  <c r="F7" i="8"/>
  <c r="S7" i="4"/>
  <c r="F5" i="39" s="1"/>
  <c r="F89" i="8"/>
  <c r="S89" i="4"/>
  <c r="F87" i="39" s="1"/>
  <c r="D154" i="8"/>
  <c r="Q154" i="4"/>
  <c r="D152" i="39" s="1"/>
  <c r="Q155" i="4"/>
  <c r="D153" i="39" s="1"/>
  <c r="F279" i="8"/>
  <c r="S280" i="4"/>
  <c r="F278" i="39" s="1"/>
  <c r="S279" i="4"/>
  <c r="F277" i="39" s="1"/>
  <c r="F295" i="8"/>
  <c r="S296" i="4"/>
  <c r="F294" i="39" s="1"/>
  <c r="S295" i="4"/>
  <c r="F293" i="39" s="1"/>
  <c r="E300" i="8"/>
  <c r="R300" i="4"/>
  <c r="E298" i="39" s="1"/>
  <c r="R301" i="4"/>
  <c r="E299" i="39" s="1"/>
  <c r="AA233" i="1"/>
  <c r="AG239" i="1"/>
  <c r="I245" i="1"/>
  <c r="AG245" i="1"/>
  <c r="AG246" i="1"/>
  <c r="H247" i="1"/>
  <c r="X248" i="1"/>
  <c r="L251" i="1"/>
  <c r="Z252" i="1"/>
  <c r="E252" i="1"/>
  <c r="F253" i="1" s="1"/>
  <c r="H252" i="1"/>
  <c r="I252" i="1" s="1"/>
  <c r="W252" i="1"/>
  <c r="AF252" i="1"/>
  <c r="L256" i="1"/>
  <c r="N265" i="1"/>
  <c r="E267" i="1"/>
  <c r="F268" i="1" s="1"/>
  <c r="W281" i="1"/>
  <c r="X281" i="1" s="1"/>
  <c r="K281" i="1"/>
  <c r="L281" i="1" s="1"/>
  <c r="Q281" i="1"/>
  <c r="R281" i="1" s="1"/>
  <c r="Q282" i="1"/>
  <c r="Z282" i="1"/>
  <c r="E282" i="1"/>
  <c r="F283" i="1" s="1"/>
  <c r="K282" i="1"/>
  <c r="U287" i="1"/>
  <c r="O291" i="1"/>
  <c r="AA293" i="1"/>
  <c r="R294" i="1"/>
  <c r="N295" i="1"/>
  <c r="O295" i="1" s="1"/>
  <c r="W295" i="1"/>
  <c r="K299" i="1"/>
  <c r="L300" i="1" s="1"/>
  <c r="Z299" i="1"/>
  <c r="H299" i="1"/>
  <c r="Q299" i="1"/>
  <c r="AF314" i="1"/>
  <c r="I317" i="1"/>
  <c r="I329" i="1"/>
  <c r="AD330" i="1"/>
  <c r="E331" i="1"/>
  <c r="F332" i="1" s="1"/>
  <c r="W331" i="1"/>
  <c r="X331" i="1" s="1"/>
  <c r="AF331" i="1"/>
  <c r="AG331" i="1" s="1"/>
  <c r="H335" i="1"/>
  <c r="I335" i="1" s="1"/>
  <c r="W345" i="1"/>
  <c r="K345" i="1"/>
  <c r="L345" i="1" s="1"/>
  <c r="Q345" i="1"/>
  <c r="Q346" i="1"/>
  <c r="Z346" i="1"/>
  <c r="AA346" i="1" s="1"/>
  <c r="E346" i="1"/>
  <c r="F347" i="1" s="1"/>
  <c r="K346" i="1"/>
  <c r="I350" i="1"/>
  <c r="AG350" i="1"/>
  <c r="AF351" i="1"/>
  <c r="U357" i="1"/>
  <c r="E363" i="1"/>
  <c r="F364" i="1" s="1"/>
  <c r="T363" i="1"/>
  <c r="U364" i="1" s="1"/>
  <c r="AF363" i="1"/>
  <c r="AG364" i="1" s="1"/>
  <c r="K372" i="1"/>
  <c r="AF379" i="1"/>
  <c r="AG379" i="1" s="1"/>
  <c r="T379" i="1"/>
  <c r="U379" i="1" s="1"/>
  <c r="N386" i="1"/>
  <c r="K391" i="1"/>
  <c r="L391" i="1" s="1"/>
  <c r="K394" i="1"/>
  <c r="N395" i="1"/>
  <c r="L401" i="1"/>
  <c r="U408" i="1"/>
  <c r="K415" i="1"/>
  <c r="L415" i="1" s="1"/>
  <c r="T415" i="1"/>
  <c r="O417" i="1"/>
  <c r="W420" i="1"/>
  <c r="L432" i="1"/>
  <c r="Z435" i="1"/>
  <c r="K435" i="1"/>
  <c r="N435" i="1"/>
  <c r="AC435" i="1"/>
  <c r="T435" i="1"/>
  <c r="W439" i="1"/>
  <c r="X439" i="1" s="1"/>
  <c r="AF439" i="1"/>
  <c r="AG439" i="1" s="1"/>
  <c r="H439" i="1"/>
  <c r="T439" i="1"/>
  <c r="K441" i="1"/>
  <c r="L441" i="1" s="1"/>
  <c r="T441" i="1"/>
  <c r="Z441" i="1"/>
  <c r="H441" i="1"/>
  <c r="I441" i="1" s="1"/>
  <c r="O444" i="1"/>
  <c r="U447" i="1"/>
  <c r="Z451" i="1"/>
  <c r="H451" i="1"/>
  <c r="N451" i="1"/>
  <c r="K451" i="1"/>
  <c r="L451" i="1" s="1"/>
  <c r="T451" i="1"/>
  <c r="U451" i="1" s="1"/>
  <c r="H453" i="1"/>
  <c r="I453" i="1" s="1"/>
  <c r="T453" i="1"/>
  <c r="AD472" i="1"/>
  <c r="E477" i="1"/>
  <c r="F478" i="1" s="1"/>
  <c r="AD481" i="1"/>
  <c r="E523" i="1"/>
  <c r="F524" i="1" s="1"/>
  <c r="I529" i="1"/>
  <c r="AF543" i="1"/>
  <c r="W552" i="1"/>
  <c r="Q557" i="1"/>
  <c r="AD589" i="1"/>
  <c r="E592" i="1"/>
  <c r="F593" i="1" s="1"/>
  <c r="N636" i="1"/>
  <c r="W636" i="1"/>
  <c r="Z636" i="1"/>
  <c r="H707" i="1"/>
  <c r="T707" i="1"/>
  <c r="U707" i="1" s="1"/>
  <c r="AC707" i="1"/>
  <c r="F23" i="8"/>
  <c r="S23" i="4"/>
  <c r="F21" i="39" s="1"/>
  <c r="E64" i="8"/>
  <c r="R64" i="4"/>
  <c r="E62" i="39" s="1"/>
  <c r="F150" i="8"/>
  <c r="S150" i="4"/>
  <c r="F148" i="39" s="1"/>
  <c r="S151" i="4"/>
  <c r="F149" i="39" s="1"/>
  <c r="C187" i="8"/>
  <c r="P187" i="4"/>
  <c r="C185" i="39" s="1"/>
  <c r="F349" i="8"/>
  <c r="S349" i="4"/>
  <c r="F347" i="39" s="1"/>
  <c r="S350" i="4"/>
  <c r="F348" i="39" s="1"/>
  <c r="E366" i="8"/>
  <c r="R367" i="4"/>
  <c r="E365" i="39" s="1"/>
  <c r="R366" i="4"/>
  <c r="E364" i="39" s="1"/>
  <c r="B415" i="8"/>
  <c r="O415" i="4"/>
  <c r="O416" i="4"/>
  <c r="D427" i="8"/>
  <c r="Q427" i="4"/>
  <c r="D425" i="39" s="1"/>
  <c r="Q428" i="4"/>
  <c r="D426" i="39" s="1"/>
  <c r="E516" i="6"/>
  <c r="W321" i="1"/>
  <c r="X321" i="1" s="1"/>
  <c r="K321" i="1"/>
  <c r="Q321" i="1"/>
  <c r="R321" i="1" s="1"/>
  <c r="Q322" i="1"/>
  <c r="Z322" i="1"/>
  <c r="E322" i="1"/>
  <c r="F323" i="1" s="1"/>
  <c r="K322" i="1"/>
  <c r="N335" i="1"/>
  <c r="W335" i="1"/>
  <c r="K339" i="1"/>
  <c r="Z339" i="1"/>
  <c r="H339" i="1"/>
  <c r="Q339" i="1"/>
  <c r="T359" i="1"/>
  <c r="U359" i="1" s="1"/>
  <c r="I365" i="1"/>
  <c r="W372" i="1"/>
  <c r="R375" i="1"/>
  <c r="R376" i="1"/>
  <c r="R380" i="1"/>
  <c r="W387" i="1"/>
  <c r="L404" i="1"/>
  <c r="X405" i="1"/>
  <c r="N410" i="1"/>
  <c r="W410" i="1"/>
  <c r="L425" i="1"/>
  <c r="U427" i="1"/>
  <c r="U446" i="1"/>
  <c r="N453" i="1"/>
  <c r="W453" i="1"/>
  <c r="X453" i="1" s="1"/>
  <c r="AC453" i="1"/>
  <c r="I465" i="1"/>
  <c r="Z479" i="1"/>
  <c r="AA479" i="1" s="1"/>
  <c r="W493" i="1"/>
  <c r="K493" i="1"/>
  <c r="L493" i="1" s="1"/>
  <c r="AF493" i="1"/>
  <c r="AG493" i="1" s="1"/>
  <c r="H493" i="1"/>
  <c r="AF509" i="1"/>
  <c r="W509" i="1"/>
  <c r="K509" i="1"/>
  <c r="L509" i="1" s="1"/>
  <c r="T557" i="1"/>
  <c r="AF637" i="1"/>
  <c r="AC637" i="1"/>
  <c r="H637" i="1"/>
  <c r="K727" i="1"/>
  <c r="AC727" i="1"/>
  <c r="AD727" i="1" s="1"/>
  <c r="E727" i="1"/>
  <c r="F728" i="1" s="1"/>
  <c r="AF727" i="1"/>
  <c r="AG727" i="1" s="1"/>
  <c r="H727" i="1"/>
  <c r="R251" i="4"/>
  <c r="E249" i="39" s="1"/>
  <c r="F331" i="8"/>
  <c r="S331" i="4"/>
  <c r="F329" i="39" s="1"/>
  <c r="B333" i="8"/>
  <c r="O333" i="4"/>
  <c r="O334" i="4"/>
  <c r="D503" i="8"/>
  <c r="Q503" i="4"/>
  <c r="D501" i="39" s="1"/>
  <c r="Q504" i="4"/>
  <c r="D502" i="39" s="1"/>
  <c r="Z234" i="1"/>
  <c r="AF235" i="1"/>
  <c r="AG235" i="1" s="1"/>
  <c r="O241" i="1"/>
  <c r="E242" i="1"/>
  <c r="F243" i="1" s="1"/>
  <c r="U245" i="1"/>
  <c r="K249" i="1"/>
  <c r="T250" i="1"/>
  <c r="U250" i="1" s="1"/>
  <c r="Z251" i="1"/>
  <c r="AA251" i="1" s="1"/>
  <c r="I255" i="1"/>
  <c r="K258" i="1"/>
  <c r="L258" i="1" s="1"/>
  <c r="Z260" i="1"/>
  <c r="AA260" i="1" s="1"/>
  <c r="E260" i="1"/>
  <c r="F261" i="1" s="1"/>
  <c r="H260" i="1"/>
  <c r="O261" i="1"/>
  <c r="Q265" i="1"/>
  <c r="R265" i="1" s="1"/>
  <c r="AF267" i="1"/>
  <c r="T282" i="1"/>
  <c r="U282" i="1" s="1"/>
  <c r="AC282" i="1"/>
  <c r="AD282" i="1" s="1"/>
  <c r="W283" i="1"/>
  <c r="X283" i="1" s="1"/>
  <c r="AF283" i="1"/>
  <c r="AG283" i="1" s="1"/>
  <c r="I286" i="1"/>
  <c r="H287" i="1"/>
  <c r="I287" i="1" s="1"/>
  <c r="W297" i="1"/>
  <c r="K297" i="1"/>
  <c r="L297" i="1" s="1"/>
  <c r="Q297" i="1"/>
  <c r="Q298" i="1"/>
  <c r="Z298" i="1"/>
  <c r="AA298" i="1" s="1"/>
  <c r="E298" i="1"/>
  <c r="F299" i="1" s="1"/>
  <c r="K298" i="1"/>
  <c r="N307" i="1"/>
  <c r="O307" i="1" s="1"/>
  <c r="N311" i="1"/>
  <c r="W311" i="1"/>
  <c r="N313" i="1"/>
  <c r="K315" i="1"/>
  <c r="L315" i="1" s="1"/>
  <c r="Z315" i="1"/>
  <c r="Z321" i="1"/>
  <c r="R332" i="1"/>
  <c r="I333" i="1"/>
  <c r="Q335" i="1"/>
  <c r="R335" i="1" s="1"/>
  <c r="Z335" i="1"/>
  <c r="T346" i="1"/>
  <c r="AC346" i="1"/>
  <c r="W347" i="1"/>
  <c r="AF347" i="1"/>
  <c r="AG347" i="1" s="1"/>
  <c r="K351" i="1"/>
  <c r="L351" i="1" s="1"/>
  <c r="N354" i="1"/>
  <c r="I357" i="1"/>
  <c r="K357" i="1"/>
  <c r="L357" i="1" s="1"/>
  <c r="W357" i="1"/>
  <c r="H359" i="1"/>
  <c r="I359" i="1" s="1"/>
  <c r="H363" i="1"/>
  <c r="I363" i="1" s="1"/>
  <c r="W363" i="1"/>
  <c r="AF371" i="1"/>
  <c r="N371" i="1"/>
  <c r="O371" i="1" s="1"/>
  <c r="K371" i="1"/>
  <c r="T380" i="1"/>
  <c r="AF380" i="1"/>
  <c r="AF386" i="1"/>
  <c r="AG386" i="1" s="1"/>
  <c r="H387" i="1"/>
  <c r="E389" i="1"/>
  <c r="F390" i="1" s="1"/>
  <c r="AC391" i="1"/>
  <c r="X393" i="1"/>
  <c r="N394" i="1"/>
  <c r="O394" i="1" s="1"/>
  <c r="W394" i="1"/>
  <c r="AC399" i="1"/>
  <c r="K399" i="1"/>
  <c r="L399" i="1" s="1"/>
  <c r="H403" i="1"/>
  <c r="I403" i="1" s="1"/>
  <c r="W403" i="1"/>
  <c r="X403" i="1" s="1"/>
  <c r="I409" i="1"/>
  <c r="H412" i="1"/>
  <c r="I412" i="1" s="1"/>
  <c r="W412" i="1"/>
  <c r="Z415" i="1"/>
  <c r="W418" i="1"/>
  <c r="H423" i="1"/>
  <c r="AC426" i="1"/>
  <c r="K433" i="1"/>
  <c r="L433" i="1" s="1"/>
  <c r="W433" i="1"/>
  <c r="X433" i="1" s="1"/>
  <c r="Z433" i="1"/>
  <c r="AA433" i="1" s="1"/>
  <c r="T433" i="1"/>
  <c r="W435" i="1"/>
  <c r="K439" i="1"/>
  <c r="W441" i="1"/>
  <c r="X441" i="1" s="1"/>
  <c r="AF441" i="1"/>
  <c r="AD448" i="1"/>
  <c r="I449" i="1"/>
  <c r="K453" i="1"/>
  <c r="AF453" i="1"/>
  <c r="Z458" i="1"/>
  <c r="E458" i="1"/>
  <c r="F459" i="1" s="1"/>
  <c r="Q458" i="1"/>
  <c r="R458" i="1" s="1"/>
  <c r="AF458" i="1"/>
  <c r="W458" i="1"/>
  <c r="H458" i="1"/>
  <c r="N458" i="1"/>
  <c r="H461" i="1"/>
  <c r="I461" i="1" s="1"/>
  <c r="AC465" i="1"/>
  <c r="AD465" i="1" s="1"/>
  <c r="H466" i="1"/>
  <c r="I466" i="1" s="1"/>
  <c r="U470" i="1"/>
  <c r="E471" i="1"/>
  <c r="F472" i="1" s="1"/>
  <c r="Z471" i="1"/>
  <c r="N473" i="1"/>
  <c r="E488" i="1"/>
  <c r="F489" i="1" s="1"/>
  <c r="O502" i="1"/>
  <c r="AC509" i="1"/>
  <c r="AD509" i="1" s="1"/>
  <c r="AD533" i="1"/>
  <c r="W541" i="1"/>
  <c r="K541" i="1"/>
  <c r="L541" i="1" s="1"/>
  <c r="AF541" i="1"/>
  <c r="AC541" i="1"/>
  <c r="H541" i="1"/>
  <c r="T543" i="1"/>
  <c r="U543" i="1" s="1"/>
  <c r="N552" i="1"/>
  <c r="L555" i="1"/>
  <c r="AC575" i="1"/>
  <c r="L608" i="1"/>
  <c r="AD657" i="1"/>
  <c r="N702" i="1"/>
  <c r="K714" i="1"/>
  <c r="W725" i="1"/>
  <c r="AF725" i="1"/>
  <c r="Q725" i="1"/>
  <c r="H725" i="1"/>
  <c r="I725" i="1" s="1"/>
  <c r="Z725" i="1"/>
  <c r="AA725" i="1" s="1"/>
  <c r="N727" i="1"/>
  <c r="O727" i="1" s="1"/>
  <c r="E5" i="8"/>
  <c r="R5" i="4"/>
  <c r="E3" i="39" s="1"/>
  <c r="E115" i="8"/>
  <c r="R115" i="4"/>
  <c r="E113" i="39" s="1"/>
  <c r="R116" i="4"/>
  <c r="E114" i="39" s="1"/>
  <c r="N276" i="1"/>
  <c r="O277" i="1" s="1"/>
  <c r="N284" i="1"/>
  <c r="AD286" i="1"/>
  <c r="R288" i="1"/>
  <c r="N292" i="1"/>
  <c r="O292" i="1" s="1"/>
  <c r="R296" i="1"/>
  <c r="N300" i="1"/>
  <c r="AD302" i="1"/>
  <c r="N308" i="1"/>
  <c r="O309" i="1" s="1"/>
  <c r="R312" i="1"/>
  <c r="N316" i="1"/>
  <c r="R320" i="1"/>
  <c r="N324" i="1"/>
  <c r="O324" i="1" s="1"/>
  <c r="N332" i="1"/>
  <c r="N340" i="1"/>
  <c r="O340" i="1" s="1"/>
  <c r="N348" i="1"/>
  <c r="O348" i="1" s="1"/>
  <c r="Q354" i="1"/>
  <c r="R354" i="1" s="1"/>
  <c r="Z354" i="1"/>
  <c r="AA354" i="1" s="1"/>
  <c r="E356" i="1"/>
  <c r="N356" i="1"/>
  <c r="Z357" i="1"/>
  <c r="N359" i="1"/>
  <c r="O359" i="1" s="1"/>
  <c r="W359" i="1"/>
  <c r="X359" i="1" s="1"/>
  <c r="E362" i="1"/>
  <c r="F363" i="1" s="1"/>
  <c r="Z363" i="1"/>
  <c r="N365" i="1"/>
  <c r="O365" i="1" s="1"/>
  <c r="H366" i="1"/>
  <c r="I366" i="1" s="1"/>
  <c r="I375" i="1"/>
  <c r="E377" i="1"/>
  <c r="Z380" i="1"/>
  <c r="I381" i="1"/>
  <c r="Q386" i="1"/>
  <c r="R386" i="1" s="1"/>
  <c r="Z386" i="1"/>
  <c r="E388" i="1"/>
  <c r="F389" i="1" s="1"/>
  <c r="N388" i="1"/>
  <c r="Z389" i="1"/>
  <c r="N391" i="1"/>
  <c r="O391" i="1" s="1"/>
  <c r="W391" i="1"/>
  <c r="H392" i="1"/>
  <c r="I392" i="1" s="1"/>
  <c r="E394" i="1"/>
  <c r="F395" i="1" s="1"/>
  <c r="Z395" i="1"/>
  <c r="T396" i="1"/>
  <c r="N397" i="1"/>
  <c r="H398" i="1"/>
  <c r="I398" i="1" s="1"/>
  <c r="I407" i="1"/>
  <c r="Z412" i="1"/>
  <c r="Q418" i="1"/>
  <c r="R418" i="1" s="1"/>
  <c r="Z418" i="1"/>
  <c r="E420" i="1"/>
  <c r="F421" i="1" s="1"/>
  <c r="N420" i="1"/>
  <c r="Z421" i="1"/>
  <c r="N423" i="1"/>
  <c r="O423" i="1" s="1"/>
  <c r="W423" i="1"/>
  <c r="H424" i="1"/>
  <c r="E426" i="1"/>
  <c r="F427" i="1" s="1"/>
  <c r="Z427" i="1"/>
  <c r="N429" i="1"/>
  <c r="E432" i="1"/>
  <c r="AC434" i="1"/>
  <c r="H437" i="1"/>
  <c r="Q437" i="1"/>
  <c r="Z437" i="1"/>
  <c r="AF437" i="1"/>
  <c r="H443" i="1"/>
  <c r="Q450" i="1"/>
  <c r="H463" i="1"/>
  <c r="AF463" i="1"/>
  <c r="AG463" i="1" s="1"/>
  <c r="X464" i="1"/>
  <c r="AC466" i="1"/>
  <c r="H469" i="1"/>
  <c r="Q469" i="1"/>
  <c r="AF469" i="1"/>
  <c r="H475" i="1"/>
  <c r="R476" i="1"/>
  <c r="Q482" i="1"/>
  <c r="AF486" i="1"/>
  <c r="T487" i="1"/>
  <c r="K489" i="1"/>
  <c r="K496" i="1"/>
  <c r="L496" i="1" s="1"/>
  <c r="W496" i="1"/>
  <c r="Q502" i="1"/>
  <c r="K504" i="1"/>
  <c r="L504" i="1" s="1"/>
  <c r="Z504" i="1"/>
  <c r="E508" i="1"/>
  <c r="F509" i="1" s="1"/>
  <c r="AF508" i="1"/>
  <c r="E515" i="1"/>
  <c r="F516" i="1" s="1"/>
  <c r="T515" i="1"/>
  <c r="U515" i="1" s="1"/>
  <c r="K518" i="1"/>
  <c r="W518" i="1"/>
  <c r="Q520" i="1"/>
  <c r="T521" i="1"/>
  <c r="W524" i="1"/>
  <c r="Z525" i="1"/>
  <c r="N527" i="1"/>
  <c r="K531" i="1"/>
  <c r="L531" i="1" s="1"/>
  <c r="K533" i="1"/>
  <c r="L533" i="1" s="1"/>
  <c r="O535" i="1"/>
  <c r="T536" i="1"/>
  <c r="U536" i="1" s="1"/>
  <c r="Z540" i="1"/>
  <c r="N541" i="1"/>
  <c r="O542" i="1" s="1"/>
  <c r="E549" i="1"/>
  <c r="F550" i="1" s="1"/>
  <c r="Q549" i="1"/>
  <c r="E550" i="1"/>
  <c r="F551" i="1" s="1"/>
  <c r="AC550" i="1"/>
  <c r="AD551" i="1" s="1"/>
  <c r="K553" i="1"/>
  <c r="L553" i="1" s="1"/>
  <c r="K560" i="1"/>
  <c r="W560" i="1"/>
  <c r="Q566" i="1"/>
  <c r="K568" i="1"/>
  <c r="L568" i="1" s="1"/>
  <c r="Q569" i="1"/>
  <c r="W572" i="1"/>
  <c r="W576" i="1"/>
  <c r="X577" i="1" s="1"/>
  <c r="E579" i="1"/>
  <c r="Q585" i="1"/>
  <c r="R585" i="1" s="1"/>
  <c r="W588" i="1"/>
  <c r="W592" i="1"/>
  <c r="E595" i="1"/>
  <c r="F596" i="1" s="1"/>
  <c r="Q601" i="1"/>
  <c r="W604" i="1"/>
  <c r="W608" i="1"/>
  <c r="E611" i="1"/>
  <c r="F612" i="1" s="1"/>
  <c r="Q617" i="1"/>
  <c r="W620" i="1"/>
  <c r="W624" i="1"/>
  <c r="N629" i="1"/>
  <c r="E633" i="1"/>
  <c r="F634" i="1" s="1"/>
  <c r="Q634" i="1"/>
  <c r="R634" i="1" s="1"/>
  <c r="N635" i="1"/>
  <c r="K641" i="1"/>
  <c r="L641" i="1" s="1"/>
  <c r="K643" i="1"/>
  <c r="W643" i="1"/>
  <c r="L645" i="1"/>
  <c r="Z645" i="1"/>
  <c r="H649" i="1"/>
  <c r="I649" i="1" s="1"/>
  <c r="Z650" i="1"/>
  <c r="AC650" i="1"/>
  <c r="AD650" i="1" s="1"/>
  <c r="K650" i="1"/>
  <c r="L650" i="1" s="1"/>
  <c r="N650" i="1"/>
  <c r="W650" i="1"/>
  <c r="X650" i="1" s="1"/>
  <c r="Z657" i="1"/>
  <c r="L671" i="1"/>
  <c r="H673" i="1"/>
  <c r="I673" i="1" s="1"/>
  <c r="W673" i="1"/>
  <c r="L676" i="1"/>
  <c r="Q677" i="1"/>
  <c r="R677" i="1" s="1"/>
  <c r="AF677" i="1"/>
  <c r="H677" i="1"/>
  <c r="Q681" i="1"/>
  <c r="R681" i="1" s="1"/>
  <c r="AF681" i="1"/>
  <c r="AG681" i="1" s="1"/>
  <c r="AA686" i="1"/>
  <c r="L692" i="1"/>
  <c r="Z701" i="1"/>
  <c r="W710" i="1"/>
  <c r="X711" i="1" s="1"/>
  <c r="AG711" i="1"/>
  <c r="W721" i="1"/>
  <c r="Z721" i="1"/>
  <c r="AA721" i="1" s="1"/>
  <c r="AF721" i="1"/>
  <c r="Q721" i="1"/>
  <c r="R721" i="1" s="1"/>
  <c r="H721" i="1"/>
  <c r="I721" i="1" s="1"/>
  <c r="K723" i="1"/>
  <c r="L724" i="1" s="1"/>
  <c r="AC723" i="1"/>
  <c r="AD723" i="1" s="1"/>
  <c r="E723" i="1"/>
  <c r="F724" i="1" s="1"/>
  <c r="AF723" i="1"/>
  <c r="K725" i="1"/>
  <c r="L725" i="1" s="1"/>
  <c r="T731" i="1"/>
  <c r="E9" i="8"/>
  <c r="R9" i="4"/>
  <c r="E7" i="39" s="1"/>
  <c r="R10" i="4"/>
  <c r="E8" i="39" s="1"/>
  <c r="F46" i="8"/>
  <c r="S46" i="4"/>
  <c r="F44" i="39" s="1"/>
  <c r="E123" i="8"/>
  <c r="R123" i="4"/>
  <c r="E121" i="39" s="1"/>
  <c r="R124" i="4"/>
  <c r="E122" i="39" s="1"/>
  <c r="F136" i="8"/>
  <c r="S136" i="4"/>
  <c r="F134" i="39" s="1"/>
  <c r="C191" i="8"/>
  <c r="P191" i="4"/>
  <c r="C189" i="39" s="1"/>
  <c r="D197" i="8"/>
  <c r="Q198" i="4"/>
  <c r="D196" i="39" s="1"/>
  <c r="Q197" i="4"/>
  <c r="D195" i="39" s="1"/>
  <c r="F347" i="8"/>
  <c r="S347" i="4"/>
  <c r="F345" i="39" s="1"/>
  <c r="D395" i="8"/>
  <c r="Q395" i="4"/>
  <c r="D393" i="39" s="1"/>
  <c r="Q396" i="4"/>
  <c r="D394" i="39" s="1"/>
  <c r="D400" i="8"/>
  <c r="Q400" i="4"/>
  <c r="D398" i="39" s="1"/>
  <c r="F401" i="8"/>
  <c r="S401" i="4"/>
  <c r="F399" i="39" s="1"/>
  <c r="S402" i="4"/>
  <c r="F400" i="39" s="1"/>
  <c r="E504" i="8"/>
  <c r="R504" i="4"/>
  <c r="E502" i="39" s="1"/>
  <c r="Z356" i="1"/>
  <c r="Q362" i="1"/>
  <c r="R362" i="1" s="1"/>
  <c r="Z362" i="1"/>
  <c r="AA362" i="1" s="1"/>
  <c r="Z365" i="1"/>
  <c r="AA365" i="1" s="1"/>
  <c r="N367" i="1"/>
  <c r="W367" i="1"/>
  <c r="X367" i="1" s="1"/>
  <c r="I368" i="1"/>
  <c r="E370" i="1"/>
  <c r="F371" i="1" s="1"/>
  <c r="Z371" i="1"/>
  <c r="N373" i="1"/>
  <c r="I374" i="1"/>
  <c r="AG385" i="1"/>
  <c r="Z388" i="1"/>
  <c r="Q394" i="1"/>
  <c r="Z394" i="1"/>
  <c r="Z397" i="1"/>
  <c r="AA397" i="1" s="1"/>
  <c r="T398" i="1"/>
  <c r="U398" i="1" s="1"/>
  <c r="N399" i="1"/>
  <c r="W399" i="1"/>
  <c r="X399" i="1" s="1"/>
  <c r="I400" i="1"/>
  <c r="I401" i="1"/>
  <c r="E402" i="1"/>
  <c r="F403" i="1" s="1"/>
  <c r="Z403" i="1"/>
  <c r="N405" i="1"/>
  <c r="U413" i="1"/>
  <c r="AG417" i="1"/>
  <c r="U419" i="1"/>
  <c r="Z420" i="1"/>
  <c r="Q426" i="1"/>
  <c r="R426" i="1" s="1"/>
  <c r="Z426" i="1"/>
  <c r="Z429" i="1"/>
  <c r="T430" i="1"/>
  <c r="N431" i="1"/>
  <c r="W431" i="1"/>
  <c r="X431" i="1" s="1"/>
  <c r="U436" i="1"/>
  <c r="Z445" i="1"/>
  <c r="I446" i="1"/>
  <c r="Z477" i="1"/>
  <c r="AA478" i="1" s="1"/>
  <c r="I478" i="1"/>
  <c r="Z483" i="1"/>
  <c r="AG484" i="1"/>
  <c r="T486" i="1"/>
  <c r="Z488" i="1"/>
  <c r="W501" i="1"/>
  <c r="K502" i="1"/>
  <c r="W502" i="1"/>
  <c r="T505" i="1"/>
  <c r="U506" i="1" s="1"/>
  <c r="W508" i="1"/>
  <c r="X508" i="1" s="1"/>
  <c r="Z509" i="1"/>
  <c r="K515" i="1"/>
  <c r="T520" i="1"/>
  <c r="K537" i="1"/>
  <c r="K544" i="1"/>
  <c r="W544" i="1"/>
  <c r="Z552" i="1"/>
  <c r="R556" i="1"/>
  <c r="W565" i="1"/>
  <c r="X565" i="1" s="1"/>
  <c r="K566" i="1"/>
  <c r="W566" i="1"/>
  <c r="X567" i="1" s="1"/>
  <c r="W571" i="1"/>
  <c r="W575" i="1"/>
  <c r="X575" i="1" s="1"/>
  <c r="Z576" i="1"/>
  <c r="K579" i="1"/>
  <c r="W579" i="1"/>
  <c r="R584" i="1"/>
  <c r="W587" i="1"/>
  <c r="W591" i="1"/>
  <c r="Z592" i="1"/>
  <c r="K595" i="1"/>
  <c r="W595" i="1"/>
  <c r="I598" i="1"/>
  <c r="U598" i="1"/>
  <c r="W603" i="1"/>
  <c r="W607" i="1"/>
  <c r="Z608" i="1"/>
  <c r="K611" i="1"/>
  <c r="W611" i="1"/>
  <c r="X611" i="1" s="1"/>
  <c r="W619" i="1"/>
  <c r="L620" i="1"/>
  <c r="W623" i="1"/>
  <c r="Z624" i="1"/>
  <c r="K627" i="1"/>
  <c r="W627" i="1"/>
  <c r="H633" i="1"/>
  <c r="Z634" i="1"/>
  <c r="AC634" i="1"/>
  <c r="AD634" i="1" s="1"/>
  <c r="K634" i="1"/>
  <c r="L634" i="1" s="1"/>
  <c r="AC641" i="1"/>
  <c r="AD641" i="1" s="1"/>
  <c r="E641" i="1"/>
  <c r="F642" i="1" s="1"/>
  <c r="AC666" i="1"/>
  <c r="AD666" i="1" s="1"/>
  <c r="AD668" i="1"/>
  <c r="Q669" i="1"/>
  <c r="Z673" i="1"/>
  <c r="U697" i="1"/>
  <c r="AF701" i="1"/>
  <c r="T701" i="1"/>
  <c r="U701" i="1" s="1"/>
  <c r="N701" i="1"/>
  <c r="O701" i="1" s="1"/>
  <c r="H702" i="1"/>
  <c r="I702" i="1" s="1"/>
  <c r="W702" i="1"/>
  <c r="I716" i="1"/>
  <c r="W717" i="1"/>
  <c r="AF717" i="1"/>
  <c r="AG718" i="1" s="1"/>
  <c r="Z717" i="1"/>
  <c r="N717" i="1"/>
  <c r="L728" i="1"/>
  <c r="W729" i="1"/>
  <c r="X729" i="1" s="1"/>
  <c r="Z729" i="1"/>
  <c r="AF729" i="1"/>
  <c r="Q729" i="1"/>
  <c r="R729" i="1" s="1"/>
  <c r="H729" i="1"/>
  <c r="T729" i="1"/>
  <c r="AC731" i="1"/>
  <c r="E731" i="1"/>
  <c r="F732" i="1" s="1"/>
  <c r="AF731" i="1"/>
  <c r="AG731" i="1" s="1"/>
  <c r="E14" i="8"/>
  <c r="R14" i="4"/>
  <c r="E12" i="39" s="1"/>
  <c r="E22" i="8"/>
  <c r="R22" i="4"/>
  <c r="E20" i="39" s="1"/>
  <c r="B44" i="8"/>
  <c r="O44" i="4"/>
  <c r="O45" i="4"/>
  <c r="E56" i="8"/>
  <c r="R56" i="4"/>
  <c r="E54" i="39" s="1"/>
  <c r="D201" i="8"/>
  <c r="Q201" i="4"/>
  <c r="D199" i="39" s="1"/>
  <c r="D213" i="8"/>
  <c r="Q214" i="4"/>
  <c r="D212" i="39" s="1"/>
  <c r="Q213" i="4"/>
  <c r="D211" i="39" s="1"/>
  <c r="F246" i="8"/>
  <c r="S246" i="4"/>
  <c r="F244" i="39" s="1"/>
  <c r="S247" i="4"/>
  <c r="F245" i="39" s="1"/>
  <c r="E262" i="8"/>
  <c r="R262" i="4"/>
  <c r="E260" i="39" s="1"/>
  <c r="R263" i="4"/>
  <c r="E261" i="39" s="1"/>
  <c r="D319" i="8"/>
  <c r="Q319" i="4"/>
  <c r="D317" i="39" s="1"/>
  <c r="D330" i="8"/>
  <c r="Q330" i="4"/>
  <c r="D328" i="39" s="1"/>
  <c r="F395" i="8"/>
  <c r="S395" i="4"/>
  <c r="F393" i="39" s="1"/>
  <c r="C398" i="8"/>
  <c r="P398" i="4"/>
  <c r="C396" i="39" s="1"/>
  <c r="P399" i="4"/>
  <c r="C397" i="39" s="1"/>
  <c r="C506" i="8"/>
  <c r="P506" i="4"/>
  <c r="C504" i="39" s="1"/>
  <c r="P507" i="4"/>
  <c r="C505" i="39" s="1"/>
  <c r="C516" i="6"/>
  <c r="M516" i="6"/>
  <c r="N366" i="1"/>
  <c r="Q370" i="1"/>
  <c r="Z370" i="1"/>
  <c r="AA370" i="1" s="1"/>
  <c r="E372" i="1"/>
  <c r="F373" i="1" s="1"/>
  <c r="N372" i="1"/>
  <c r="Z373" i="1"/>
  <c r="E378" i="1"/>
  <c r="F379" i="1" s="1"/>
  <c r="Z379" i="1"/>
  <c r="N398" i="1"/>
  <c r="O398" i="1" s="1"/>
  <c r="Q402" i="1"/>
  <c r="R402" i="1" s="1"/>
  <c r="Z402" i="1"/>
  <c r="AA402" i="1" s="1"/>
  <c r="E404" i="1"/>
  <c r="F405" i="1" s="1"/>
  <c r="N404" i="1"/>
  <c r="Z405" i="1"/>
  <c r="N407" i="1"/>
  <c r="W407" i="1"/>
  <c r="X407" i="1" s="1"/>
  <c r="E410" i="1"/>
  <c r="F411" i="1" s="1"/>
  <c r="Z411" i="1"/>
  <c r="N413" i="1"/>
  <c r="Z428" i="1"/>
  <c r="N430" i="1"/>
  <c r="AC450" i="1"/>
  <c r="Z453" i="1"/>
  <c r="R460" i="1"/>
  <c r="Q466" i="1"/>
  <c r="AC482" i="1"/>
  <c r="AD482" i="1" s="1"/>
  <c r="Z486" i="1"/>
  <c r="AA486" i="1" s="1"/>
  <c r="Z487" i="1"/>
  <c r="Q488" i="1"/>
  <c r="W492" i="1"/>
  <c r="Z493" i="1"/>
  <c r="N495" i="1"/>
  <c r="K499" i="1"/>
  <c r="K501" i="1"/>
  <c r="L501" i="1" s="1"/>
  <c r="Z508" i="1"/>
  <c r="N509" i="1"/>
  <c r="N515" i="1"/>
  <c r="O515" i="1" s="1"/>
  <c r="AD518" i="1"/>
  <c r="K521" i="1"/>
  <c r="L521" i="1" s="1"/>
  <c r="K528" i="1"/>
  <c r="L528" i="1" s="1"/>
  <c r="W528" i="1"/>
  <c r="Z536" i="1"/>
  <c r="Z544" i="1"/>
  <c r="W549" i="1"/>
  <c r="X549" i="1" s="1"/>
  <c r="K550" i="1"/>
  <c r="L550" i="1" s="1"/>
  <c r="W550" i="1"/>
  <c r="Q552" i="1"/>
  <c r="W556" i="1"/>
  <c r="X556" i="1" s="1"/>
  <c r="Z557" i="1"/>
  <c r="N559" i="1"/>
  <c r="O559" i="1" s="1"/>
  <c r="K563" i="1"/>
  <c r="K565" i="1"/>
  <c r="L565" i="1" s="1"/>
  <c r="O567" i="1"/>
  <c r="AD567" i="1"/>
  <c r="N571" i="1"/>
  <c r="N579" i="1"/>
  <c r="O579" i="1" s="1"/>
  <c r="N587" i="1"/>
  <c r="O587" i="1" s="1"/>
  <c r="N595" i="1"/>
  <c r="O595" i="1" s="1"/>
  <c r="AD599" i="1"/>
  <c r="N603" i="1"/>
  <c r="N611" i="1"/>
  <c r="N619" i="1"/>
  <c r="N627" i="1"/>
  <c r="O627" i="1" s="1"/>
  <c r="W635" i="1"/>
  <c r="X635" i="1" s="1"/>
  <c r="K636" i="1"/>
  <c r="W637" i="1"/>
  <c r="X637" i="1" s="1"/>
  <c r="AF641" i="1"/>
  <c r="Z649" i="1"/>
  <c r="AG653" i="1"/>
  <c r="Z658" i="1"/>
  <c r="Q658" i="1"/>
  <c r="R658" i="1" s="1"/>
  <c r="T658" i="1"/>
  <c r="K666" i="1"/>
  <c r="AF666" i="1"/>
  <c r="AG666" i="1" s="1"/>
  <c r="T667" i="1"/>
  <c r="N668" i="1"/>
  <c r="O668" i="1" s="1"/>
  <c r="W668" i="1"/>
  <c r="X668" i="1" s="1"/>
  <c r="AF668" i="1"/>
  <c r="E669" i="1"/>
  <c r="F670" i="1" s="1"/>
  <c r="T669" i="1"/>
  <c r="K681" i="1"/>
  <c r="L681" i="1" s="1"/>
  <c r="W681" i="1"/>
  <c r="X681" i="1" s="1"/>
  <c r="N683" i="1"/>
  <c r="I689" i="1"/>
  <c r="K702" i="1"/>
  <c r="L705" i="1"/>
  <c r="AF706" i="1"/>
  <c r="AG706" i="1" s="1"/>
  <c r="K707" i="1"/>
  <c r="Q714" i="1"/>
  <c r="Q717" i="1"/>
  <c r="N731" i="1"/>
  <c r="D44" i="8"/>
  <c r="Q44" i="4"/>
  <c r="D42" i="39" s="1"/>
  <c r="B46" i="8"/>
  <c r="O46" i="4"/>
  <c r="O47" i="4"/>
  <c r="C59" i="8"/>
  <c r="P59" i="4"/>
  <c r="C57" i="39" s="1"/>
  <c r="P60" i="4"/>
  <c r="C58" i="39" s="1"/>
  <c r="E85" i="8"/>
  <c r="R86" i="4"/>
  <c r="E84" i="39" s="1"/>
  <c r="R85" i="4"/>
  <c r="E83" i="39" s="1"/>
  <c r="E88" i="8"/>
  <c r="R88" i="4"/>
  <c r="E86" i="39" s="1"/>
  <c r="C199" i="8"/>
  <c r="P199" i="4"/>
  <c r="C197" i="39" s="1"/>
  <c r="E238" i="8"/>
  <c r="R238" i="4"/>
  <c r="E236" i="39" s="1"/>
  <c r="F330" i="8"/>
  <c r="S330" i="4"/>
  <c r="F328" i="39" s="1"/>
  <c r="B336" i="8"/>
  <c r="O336" i="4"/>
  <c r="F386" i="8"/>
  <c r="S386" i="4"/>
  <c r="F384" i="39" s="1"/>
  <c r="E417" i="8"/>
  <c r="R417" i="4"/>
  <c r="E415" i="39" s="1"/>
  <c r="AD256" i="1"/>
  <c r="AD264" i="1"/>
  <c r="E276" i="1"/>
  <c r="F277" i="1" s="1"/>
  <c r="AD280" i="1"/>
  <c r="E284" i="1"/>
  <c r="F285" i="1" s="1"/>
  <c r="E292" i="1"/>
  <c r="F293" i="1" s="1"/>
  <c r="E300" i="1"/>
  <c r="F301" i="1" s="1"/>
  <c r="E308" i="1"/>
  <c r="AD312" i="1"/>
  <c r="E316" i="1"/>
  <c r="F317" i="1" s="1"/>
  <c r="E324" i="1"/>
  <c r="F325" i="1" s="1"/>
  <c r="E332" i="1"/>
  <c r="F333" i="1" s="1"/>
  <c r="AD336" i="1"/>
  <c r="E340" i="1"/>
  <c r="F341" i="1" s="1"/>
  <c r="E348" i="1"/>
  <c r="F349" i="1" s="1"/>
  <c r="N351" i="1"/>
  <c r="O351" i="1" s="1"/>
  <c r="W351" i="1"/>
  <c r="E354" i="1"/>
  <c r="F355" i="1" s="1"/>
  <c r="Z355" i="1"/>
  <c r="N357" i="1"/>
  <c r="N368" i="1"/>
  <c r="O368" i="1" s="1"/>
  <c r="AC370" i="1"/>
  <c r="Q372" i="1"/>
  <c r="R372" i="1" s="1"/>
  <c r="Z372" i="1"/>
  <c r="E374" i="1"/>
  <c r="F375" i="1" s="1"/>
  <c r="N374" i="1"/>
  <c r="Q378" i="1"/>
  <c r="Z378" i="1"/>
  <c r="AA378" i="1" s="1"/>
  <c r="E380" i="1"/>
  <c r="F381" i="1" s="1"/>
  <c r="N380" i="1"/>
  <c r="N383" i="1"/>
  <c r="W383" i="1"/>
  <c r="E386" i="1"/>
  <c r="Z387" i="1"/>
  <c r="N389" i="1"/>
  <c r="Z404" i="1"/>
  <c r="Q410" i="1"/>
  <c r="R410" i="1" s="1"/>
  <c r="Z410" i="1"/>
  <c r="E412" i="1"/>
  <c r="N412" i="1"/>
  <c r="O412" i="1" s="1"/>
  <c r="Z413" i="1"/>
  <c r="AA413" i="1" s="1"/>
  <c r="N415" i="1"/>
  <c r="O415" i="1" s="1"/>
  <c r="W415" i="1"/>
  <c r="E418" i="1"/>
  <c r="F419" i="1" s="1"/>
  <c r="Z419" i="1"/>
  <c r="N421" i="1"/>
  <c r="W437" i="1"/>
  <c r="X437" i="1" s="1"/>
  <c r="Q442" i="1"/>
  <c r="AC458" i="1"/>
  <c r="Z461" i="1"/>
  <c r="E486" i="1"/>
  <c r="F487" i="1" s="1"/>
  <c r="N486" i="1"/>
  <c r="Q487" i="1"/>
  <c r="R487" i="1" s="1"/>
  <c r="T488" i="1"/>
  <c r="Z492" i="1"/>
  <c r="N493" i="1"/>
  <c r="N499" i="1"/>
  <c r="O499" i="1" s="1"/>
  <c r="E501" i="1"/>
  <c r="Q501" i="1"/>
  <c r="R501" i="1" s="1"/>
  <c r="E502" i="1"/>
  <c r="F503" i="1" s="1"/>
  <c r="K505" i="1"/>
  <c r="L505" i="1" s="1"/>
  <c r="K512" i="1"/>
  <c r="L512" i="1" s="1"/>
  <c r="W512" i="1"/>
  <c r="Z520" i="1"/>
  <c r="AF524" i="1"/>
  <c r="Z528" i="1"/>
  <c r="AA529" i="1" s="1"/>
  <c r="U531" i="1"/>
  <c r="K534" i="1"/>
  <c r="L535" i="1" s="1"/>
  <c r="W534" i="1"/>
  <c r="X534" i="1" s="1"/>
  <c r="Q536" i="1"/>
  <c r="T537" i="1"/>
  <c r="W540" i="1"/>
  <c r="X540" i="1" s="1"/>
  <c r="Z541" i="1"/>
  <c r="N543" i="1"/>
  <c r="K547" i="1"/>
  <c r="L547" i="1" s="1"/>
  <c r="T552" i="1"/>
  <c r="Z556" i="1"/>
  <c r="N557" i="1"/>
  <c r="N563" i="1"/>
  <c r="E565" i="1"/>
  <c r="Q565" i="1"/>
  <c r="R565" i="1" s="1"/>
  <c r="E566" i="1"/>
  <c r="F567" i="1" s="1"/>
  <c r="E571" i="1"/>
  <c r="F572" i="1" s="1"/>
  <c r="N575" i="1"/>
  <c r="O575" i="1" s="1"/>
  <c r="W581" i="1"/>
  <c r="X581" i="1" s="1"/>
  <c r="K581" i="1"/>
  <c r="L581" i="1" s="1"/>
  <c r="L586" i="1"/>
  <c r="AD586" i="1"/>
  <c r="E587" i="1"/>
  <c r="F588" i="1" s="1"/>
  <c r="N591" i="1"/>
  <c r="O591" i="1" s="1"/>
  <c r="AD594" i="1"/>
  <c r="W597" i="1"/>
  <c r="K597" i="1"/>
  <c r="L597" i="1" s="1"/>
  <c r="AD602" i="1"/>
  <c r="E603" i="1"/>
  <c r="F604" i="1" s="1"/>
  <c r="R604" i="1"/>
  <c r="N607" i="1"/>
  <c r="O607" i="1" s="1"/>
  <c r="W613" i="1"/>
  <c r="K613" i="1"/>
  <c r="L613" i="1" s="1"/>
  <c r="AD618" i="1"/>
  <c r="E619" i="1"/>
  <c r="F620" i="1" s="1"/>
  <c r="N623" i="1"/>
  <c r="W629" i="1"/>
  <c r="X629" i="1" s="1"/>
  <c r="K629" i="1"/>
  <c r="Z629" i="1"/>
  <c r="X631" i="1"/>
  <c r="X632" i="1"/>
  <c r="Z633" i="1"/>
  <c r="K637" i="1"/>
  <c r="L638" i="1" s="1"/>
  <c r="N652" i="1"/>
  <c r="AC652" i="1"/>
  <c r="AD652" i="1" s="1"/>
  <c r="K652" i="1"/>
  <c r="W652" i="1"/>
  <c r="X652" i="1" s="1"/>
  <c r="K660" i="1"/>
  <c r="W660" i="1"/>
  <c r="X660" i="1" s="1"/>
  <c r="K665" i="1"/>
  <c r="W665" i="1"/>
  <c r="X665" i="1" s="1"/>
  <c r="T675" i="1"/>
  <c r="U675" i="1" s="1"/>
  <c r="AC681" i="1"/>
  <c r="Q683" i="1"/>
  <c r="AF702" i="1"/>
  <c r="AA709" i="1"/>
  <c r="T710" i="1"/>
  <c r="U710" i="1" s="1"/>
  <c r="Z731" i="1"/>
  <c r="AA731" i="1" s="1"/>
  <c r="C9" i="8"/>
  <c r="P9" i="4"/>
  <c r="C7" i="39" s="1"/>
  <c r="B19" i="8"/>
  <c r="O19" i="4"/>
  <c r="D30" i="8"/>
  <c r="Q30" i="4"/>
  <c r="D28" i="39" s="1"/>
  <c r="Q31" i="4"/>
  <c r="D29" i="39" s="1"/>
  <c r="D37" i="8"/>
  <c r="Q37" i="4"/>
  <c r="D35" i="39" s="1"/>
  <c r="F39" i="8"/>
  <c r="S39" i="4"/>
  <c r="F37" i="39" s="1"/>
  <c r="F44" i="8"/>
  <c r="S45" i="4"/>
  <c r="F43" i="39" s="1"/>
  <c r="S44" i="4"/>
  <c r="F42" i="39" s="1"/>
  <c r="B50" i="8"/>
  <c r="O50" i="4"/>
  <c r="O51" i="4"/>
  <c r="P54" i="4"/>
  <c r="C52" i="39" s="1"/>
  <c r="F112" i="8"/>
  <c r="S112" i="4"/>
  <c r="F110" i="39" s="1"/>
  <c r="C123" i="8"/>
  <c r="P123" i="4"/>
  <c r="C121" i="39" s="1"/>
  <c r="P124" i="4"/>
  <c r="C122" i="39" s="1"/>
  <c r="D209" i="8"/>
  <c r="Q209" i="4"/>
  <c r="D207" i="39" s="1"/>
  <c r="Q210" i="4"/>
  <c r="D208" i="39" s="1"/>
  <c r="E242" i="8"/>
  <c r="R242" i="4"/>
  <c r="E240" i="39" s="1"/>
  <c r="R243" i="4"/>
  <c r="E241" i="39" s="1"/>
  <c r="D252" i="8"/>
  <c r="Q252" i="4"/>
  <c r="D250" i="39" s="1"/>
  <c r="F337" i="8"/>
  <c r="S337" i="4"/>
  <c r="F335" i="39" s="1"/>
  <c r="S338" i="4"/>
  <c r="F336" i="39" s="1"/>
  <c r="B381" i="8"/>
  <c r="O381" i="4"/>
  <c r="O382" i="4"/>
  <c r="F412" i="8"/>
  <c r="S412" i="4"/>
  <c r="F410" i="39" s="1"/>
  <c r="B419" i="8"/>
  <c r="O420" i="4"/>
  <c r="O419" i="4"/>
  <c r="AC352" i="1"/>
  <c r="AD352" i="1" s="1"/>
  <c r="K353" i="1"/>
  <c r="L353" i="1" s="1"/>
  <c r="AC358" i="1"/>
  <c r="AD358" i="1" s="1"/>
  <c r="Q360" i="1"/>
  <c r="W377" i="1"/>
  <c r="X377" i="1" s="1"/>
  <c r="K379" i="1"/>
  <c r="AC384" i="1"/>
  <c r="K385" i="1"/>
  <c r="L385" i="1" s="1"/>
  <c r="AC390" i="1"/>
  <c r="AD390" i="1" s="1"/>
  <c r="Q392" i="1"/>
  <c r="W409" i="1"/>
  <c r="K411" i="1"/>
  <c r="Q424" i="1"/>
  <c r="R424" i="1" s="1"/>
  <c r="N439" i="1"/>
  <c r="Z442" i="1"/>
  <c r="E442" i="1"/>
  <c r="F443" i="1" s="1"/>
  <c r="Z443" i="1"/>
  <c r="K443" i="1"/>
  <c r="K449" i="1"/>
  <c r="L449" i="1" s="1"/>
  <c r="W449" i="1"/>
  <c r="X449" i="1" s="1"/>
  <c r="W451" i="1"/>
  <c r="Z455" i="1"/>
  <c r="AD456" i="1"/>
  <c r="N457" i="1"/>
  <c r="K461" i="1"/>
  <c r="K467" i="1"/>
  <c r="L467" i="1" s="1"/>
  <c r="N469" i="1"/>
  <c r="O469" i="1" s="1"/>
  <c r="Z469" i="1"/>
  <c r="N471" i="1"/>
  <c r="Z474" i="1"/>
  <c r="E474" i="1"/>
  <c r="F475" i="1" s="1"/>
  <c r="Q474" i="1"/>
  <c r="Z475" i="1"/>
  <c r="K475" i="1"/>
  <c r="W483" i="1"/>
  <c r="N491" i="1"/>
  <c r="AF495" i="1"/>
  <c r="AG495" i="1" s="1"/>
  <c r="T501" i="1"/>
  <c r="AF502" i="1"/>
  <c r="E507" i="1"/>
  <c r="F508" i="1" s="1"/>
  <c r="T509" i="1"/>
  <c r="W511" i="1"/>
  <c r="N520" i="1"/>
  <c r="Q521" i="1"/>
  <c r="T523" i="1"/>
  <c r="W525" i="1"/>
  <c r="K525" i="1"/>
  <c r="AF525" i="1"/>
  <c r="H525" i="1"/>
  <c r="I530" i="1"/>
  <c r="I531" i="1"/>
  <c r="E536" i="1"/>
  <c r="F537" i="1" s="1"/>
  <c r="W537" i="1"/>
  <c r="Q543" i="1"/>
  <c r="N549" i="1"/>
  <c r="N555" i="1"/>
  <c r="O555" i="1" s="1"/>
  <c r="AF559" i="1"/>
  <c r="AG559" i="1" s="1"/>
  <c r="AD564" i="1"/>
  <c r="T565" i="1"/>
  <c r="AF566" i="1"/>
  <c r="AG566" i="1" s="1"/>
  <c r="X568" i="1"/>
  <c r="Z568" i="1"/>
  <c r="T571" i="1"/>
  <c r="U571" i="1" s="1"/>
  <c r="W573" i="1"/>
  <c r="K573" i="1"/>
  <c r="L573" i="1" s="1"/>
  <c r="AF573" i="1"/>
  <c r="H573" i="1"/>
  <c r="I574" i="1" s="1"/>
  <c r="Z573" i="1"/>
  <c r="AA573" i="1" s="1"/>
  <c r="Q575" i="1"/>
  <c r="T576" i="1"/>
  <c r="U576" i="1" s="1"/>
  <c r="T579" i="1"/>
  <c r="U579" i="1" s="1"/>
  <c r="Z584" i="1"/>
  <c r="T587" i="1"/>
  <c r="U587" i="1" s="1"/>
  <c r="W589" i="1"/>
  <c r="K589" i="1"/>
  <c r="AF589" i="1"/>
  <c r="H589" i="1"/>
  <c r="Z589" i="1"/>
  <c r="Q591" i="1"/>
  <c r="T592" i="1"/>
  <c r="T595" i="1"/>
  <c r="Z600" i="1"/>
  <c r="T603" i="1"/>
  <c r="U604" i="1" s="1"/>
  <c r="AF605" i="1"/>
  <c r="W605" i="1"/>
  <c r="K605" i="1"/>
  <c r="L605" i="1" s="1"/>
  <c r="H605" i="1"/>
  <c r="Z605" i="1"/>
  <c r="Q607" i="1"/>
  <c r="T608" i="1"/>
  <c r="U609" i="1" s="1"/>
  <c r="T611" i="1"/>
  <c r="U611" i="1" s="1"/>
  <c r="U615" i="1"/>
  <c r="Z616" i="1"/>
  <c r="T619" i="1"/>
  <c r="W621" i="1"/>
  <c r="K621" i="1"/>
  <c r="L621" i="1" s="1"/>
  <c r="AF621" i="1"/>
  <c r="H621" i="1"/>
  <c r="Z621" i="1"/>
  <c r="Q623" i="1"/>
  <c r="R623" i="1" s="1"/>
  <c r="T624" i="1"/>
  <c r="U625" i="1" s="1"/>
  <c r="T627" i="1"/>
  <c r="U627" i="1" s="1"/>
  <c r="N634" i="1"/>
  <c r="L639" i="1"/>
  <c r="H641" i="1"/>
  <c r="I641" i="1" s="1"/>
  <c r="W641" i="1"/>
  <c r="X641" i="1" s="1"/>
  <c r="AF645" i="1"/>
  <c r="Q645" i="1"/>
  <c r="R645" i="1" s="1"/>
  <c r="H645" i="1"/>
  <c r="I646" i="1" s="1"/>
  <c r="AF649" i="1"/>
  <c r="AD655" i="1"/>
  <c r="W661" i="1"/>
  <c r="K661" i="1"/>
  <c r="Z661" i="1"/>
  <c r="Z665" i="1"/>
  <c r="K669" i="1"/>
  <c r="W677" i="1"/>
  <c r="I690" i="1"/>
  <c r="W701" i="1"/>
  <c r="H706" i="1"/>
  <c r="I706" i="1" s="1"/>
  <c r="H710" i="1"/>
  <c r="I710" i="1" s="1"/>
  <c r="K719" i="1"/>
  <c r="L720" i="1" s="1"/>
  <c r="AC719" i="1"/>
  <c r="AD719" i="1" s="1"/>
  <c r="E719" i="1"/>
  <c r="F720" i="1" s="1"/>
  <c r="AF719" i="1"/>
  <c r="AG719" i="1" s="1"/>
  <c r="T727" i="1"/>
  <c r="E27" i="8"/>
  <c r="R28" i="4"/>
  <c r="E26" i="39" s="1"/>
  <c r="R27" i="4"/>
  <c r="E25" i="39" s="1"/>
  <c r="D66" i="8"/>
  <c r="Q66" i="4"/>
  <c r="D64" i="39" s="1"/>
  <c r="Q67" i="4"/>
  <c r="D65" i="39" s="1"/>
  <c r="E107" i="8"/>
  <c r="R107" i="4"/>
  <c r="E105" i="39" s="1"/>
  <c r="R108" i="4"/>
  <c r="E106" i="39" s="1"/>
  <c r="B128" i="8"/>
  <c r="O129" i="4"/>
  <c r="O128" i="4"/>
  <c r="D129" i="8"/>
  <c r="Q129" i="4"/>
  <c r="D127" i="39" s="1"/>
  <c r="Q130" i="4"/>
  <c r="D128" i="39" s="1"/>
  <c r="E187" i="8"/>
  <c r="R188" i="4"/>
  <c r="E186" i="39" s="1"/>
  <c r="R187" i="4"/>
  <c r="E185" i="39" s="1"/>
  <c r="B296" i="8"/>
  <c r="O296" i="4"/>
  <c r="C302" i="8"/>
  <c r="P302" i="4"/>
  <c r="C300" i="39" s="1"/>
  <c r="P303" i="4"/>
  <c r="C301" i="39" s="1"/>
  <c r="D306" i="8"/>
  <c r="Q306" i="4"/>
  <c r="D304" i="39" s="1"/>
  <c r="C316" i="8"/>
  <c r="P316" i="4"/>
  <c r="C314" i="39" s="1"/>
  <c r="P317" i="4"/>
  <c r="C315" i="39" s="1"/>
  <c r="D331" i="8"/>
  <c r="Q331" i="4"/>
  <c r="D329" i="39" s="1"/>
  <c r="Q332" i="4"/>
  <c r="D330" i="39" s="1"/>
  <c r="E416" i="8"/>
  <c r="R416" i="4"/>
  <c r="E414" i="39" s="1"/>
  <c r="B461" i="8"/>
  <c r="O461" i="4"/>
  <c r="O462" i="4"/>
  <c r="U490" i="1"/>
  <c r="H497" i="1"/>
  <c r="N505" i="1"/>
  <c r="Z505" i="1"/>
  <c r="I510" i="1"/>
  <c r="U513" i="1"/>
  <c r="N521" i="1"/>
  <c r="Z521" i="1"/>
  <c r="N537" i="1"/>
  <c r="Z537" i="1"/>
  <c r="U545" i="1"/>
  <c r="N553" i="1"/>
  <c r="Z553" i="1"/>
  <c r="AA553" i="1" s="1"/>
  <c r="T561" i="1"/>
  <c r="N569" i="1"/>
  <c r="O569" i="1" s="1"/>
  <c r="Z569" i="1"/>
  <c r="H577" i="1"/>
  <c r="T577" i="1"/>
  <c r="N585" i="1"/>
  <c r="Z585" i="1"/>
  <c r="U586" i="1"/>
  <c r="AG586" i="1"/>
  <c r="O594" i="1"/>
  <c r="N601" i="1"/>
  <c r="Z601" i="1"/>
  <c r="AG602" i="1"/>
  <c r="N617" i="1"/>
  <c r="Z617" i="1"/>
  <c r="H625" i="1"/>
  <c r="I626" i="1" s="1"/>
  <c r="N637" i="1"/>
  <c r="N639" i="1"/>
  <c r="O639" i="1" s="1"/>
  <c r="H653" i="1"/>
  <c r="AF658" i="1"/>
  <c r="AG658" i="1" s="1"/>
  <c r="AF660" i="1"/>
  <c r="Z669" i="1"/>
  <c r="AA669" i="1" s="1"/>
  <c r="O676" i="1"/>
  <c r="Z676" i="1"/>
  <c r="I680" i="1"/>
  <c r="E692" i="1"/>
  <c r="AA696" i="1"/>
  <c r="AC698" i="1"/>
  <c r="I700" i="1"/>
  <c r="Q702" i="1"/>
  <c r="N706" i="1"/>
  <c r="O706" i="1" s="1"/>
  <c r="E714" i="1"/>
  <c r="F715" i="1" s="1"/>
  <c r="W723" i="1"/>
  <c r="X723" i="1" s="1"/>
  <c r="W731" i="1"/>
  <c r="X731" i="1" s="1"/>
  <c r="B11" i="8"/>
  <c r="O11" i="4"/>
  <c r="B16" i="8"/>
  <c r="O17" i="4"/>
  <c r="B106" i="8"/>
  <c r="O106" i="4"/>
  <c r="C115" i="8"/>
  <c r="P115" i="4"/>
  <c r="C113" i="39" s="1"/>
  <c r="P116" i="4"/>
  <c r="C114" i="39" s="1"/>
  <c r="E151" i="8"/>
  <c r="R151" i="4"/>
  <c r="E149" i="39" s="1"/>
  <c r="B312" i="8"/>
  <c r="O312" i="4"/>
  <c r="E436" i="1"/>
  <c r="F437" i="1" s="1"/>
  <c r="Z436" i="1"/>
  <c r="E444" i="1"/>
  <c r="F445" i="1" s="1"/>
  <c r="Z444" i="1"/>
  <c r="E452" i="1"/>
  <c r="F453" i="1" s="1"/>
  <c r="Z452" i="1"/>
  <c r="AA452" i="1" s="1"/>
  <c r="E468" i="1"/>
  <c r="F469" i="1" s="1"/>
  <c r="Z468" i="1"/>
  <c r="E476" i="1"/>
  <c r="F477" i="1" s="1"/>
  <c r="Z476" i="1"/>
  <c r="AF487" i="1"/>
  <c r="H488" i="1"/>
  <c r="I489" i="1" s="1"/>
  <c r="H491" i="1"/>
  <c r="I491" i="1" s="1"/>
  <c r="Q494" i="1"/>
  <c r="Z495" i="1"/>
  <c r="N496" i="1"/>
  <c r="AF500" i="1"/>
  <c r="AF503" i="1"/>
  <c r="H504" i="1"/>
  <c r="H507" i="1"/>
  <c r="I507" i="1" s="1"/>
  <c r="Q510" i="1"/>
  <c r="Z511" i="1"/>
  <c r="AA511" i="1" s="1"/>
  <c r="N512" i="1"/>
  <c r="O512" i="1" s="1"/>
  <c r="AF516" i="1"/>
  <c r="AF519" i="1"/>
  <c r="AG519" i="1" s="1"/>
  <c r="H520" i="1"/>
  <c r="H523" i="1"/>
  <c r="Q526" i="1"/>
  <c r="R526" i="1" s="1"/>
  <c r="Z527" i="1"/>
  <c r="N528" i="1"/>
  <c r="O528" i="1" s="1"/>
  <c r="AF532" i="1"/>
  <c r="AF535" i="1"/>
  <c r="AG535" i="1" s="1"/>
  <c r="H536" i="1"/>
  <c r="H539" i="1"/>
  <c r="Q542" i="1"/>
  <c r="Z543" i="1"/>
  <c r="N544" i="1"/>
  <c r="AF548" i="1"/>
  <c r="AF551" i="1"/>
  <c r="H552" i="1"/>
  <c r="H555" i="1"/>
  <c r="I555" i="1" s="1"/>
  <c r="Q558" i="1"/>
  <c r="Z559" i="1"/>
  <c r="N560" i="1"/>
  <c r="AF564" i="1"/>
  <c r="AG565" i="1" s="1"/>
  <c r="AF567" i="1"/>
  <c r="H568" i="1"/>
  <c r="H571" i="1"/>
  <c r="Q574" i="1"/>
  <c r="Z575" i="1"/>
  <c r="N576" i="1"/>
  <c r="AF580" i="1"/>
  <c r="AG581" i="1" s="1"/>
  <c r="AF583" i="1"/>
  <c r="H584" i="1"/>
  <c r="H587" i="1"/>
  <c r="Q590" i="1"/>
  <c r="Z591" i="1"/>
  <c r="AA591" i="1" s="1"/>
  <c r="N592" i="1"/>
  <c r="AF596" i="1"/>
  <c r="AF599" i="1"/>
  <c r="H600" i="1"/>
  <c r="H603" i="1"/>
  <c r="I603" i="1" s="1"/>
  <c r="Q606" i="1"/>
  <c r="Z607" i="1"/>
  <c r="N608" i="1"/>
  <c r="AF612" i="1"/>
  <c r="AF615" i="1"/>
  <c r="AG615" i="1" s="1"/>
  <c r="H616" i="1"/>
  <c r="I617" i="1" s="1"/>
  <c r="H619" i="1"/>
  <c r="Z623" i="1"/>
  <c r="N624" i="1"/>
  <c r="O624" i="1" s="1"/>
  <c r="AF628" i="1"/>
  <c r="AF630" i="1"/>
  <c r="AF632" i="1"/>
  <c r="Z635" i="1"/>
  <c r="T638" i="1"/>
  <c r="N641" i="1"/>
  <c r="T644" i="1"/>
  <c r="U644" i="1" s="1"/>
  <c r="Z648" i="1"/>
  <c r="H650" i="1"/>
  <c r="I650" i="1" s="1"/>
  <c r="AF651" i="1"/>
  <c r="H652" i="1"/>
  <c r="E654" i="1"/>
  <c r="F655" i="1" s="1"/>
  <c r="N654" i="1"/>
  <c r="O654" i="1" s="1"/>
  <c r="T657" i="1"/>
  <c r="H659" i="1"/>
  <c r="AF662" i="1"/>
  <c r="AF664" i="1"/>
  <c r="Z667" i="1"/>
  <c r="T670" i="1"/>
  <c r="N673" i="1"/>
  <c r="O673" i="1" s="1"/>
  <c r="T676" i="1"/>
  <c r="Z680" i="1"/>
  <c r="H682" i="1"/>
  <c r="I682" i="1" s="1"/>
  <c r="H683" i="1"/>
  <c r="I684" i="1" s="1"/>
  <c r="N685" i="1"/>
  <c r="O685" i="1" s="1"/>
  <c r="Q688" i="1"/>
  <c r="N690" i="1"/>
  <c r="O690" i="1" s="1"/>
  <c r="Q691" i="1"/>
  <c r="H692" i="1"/>
  <c r="I693" i="1" s="1"/>
  <c r="AC697" i="1"/>
  <c r="E698" i="1"/>
  <c r="U705" i="1"/>
  <c r="H708" i="1"/>
  <c r="I708" i="1" s="1"/>
  <c r="AG709" i="1"/>
  <c r="H714" i="1"/>
  <c r="AC717" i="1"/>
  <c r="AD718" i="1" s="1"/>
  <c r="AC721" i="1"/>
  <c r="AD721" i="1" s="1"/>
  <c r="AC725" i="1"/>
  <c r="AC729" i="1"/>
  <c r="AD730" i="1" s="1"/>
  <c r="D20" i="8"/>
  <c r="Q20" i="4"/>
  <c r="D18" i="39" s="1"/>
  <c r="D21" i="8"/>
  <c r="C33" i="8"/>
  <c r="P33" i="4"/>
  <c r="C31" i="39" s="1"/>
  <c r="B36" i="8"/>
  <c r="O36" i="4"/>
  <c r="D38" i="8"/>
  <c r="Q38" i="4"/>
  <c r="D36" i="39" s="1"/>
  <c r="C67" i="8"/>
  <c r="P67" i="4"/>
  <c r="C65" i="39" s="1"/>
  <c r="P68" i="4"/>
  <c r="C66" i="39" s="1"/>
  <c r="E95" i="8"/>
  <c r="R95" i="4"/>
  <c r="E93" i="39" s="1"/>
  <c r="E99" i="8"/>
  <c r="R99" i="4"/>
  <c r="E97" i="39" s="1"/>
  <c r="R100" i="4"/>
  <c r="E98" i="39" s="1"/>
  <c r="C176" i="8"/>
  <c r="P176" i="4"/>
  <c r="C174" i="39" s="1"/>
  <c r="P177" i="4"/>
  <c r="C175" i="39" s="1"/>
  <c r="E190" i="8"/>
  <c r="R190" i="4"/>
  <c r="E188" i="39" s="1"/>
  <c r="F191" i="8"/>
  <c r="S191" i="4"/>
  <c r="F189" i="39" s="1"/>
  <c r="S192" i="4"/>
  <c r="F190" i="39" s="1"/>
  <c r="R207" i="4"/>
  <c r="E205" i="39" s="1"/>
  <c r="B231" i="8"/>
  <c r="O232" i="4"/>
  <c r="O231" i="4"/>
  <c r="E234" i="8"/>
  <c r="R234" i="4"/>
  <c r="E232" i="39" s="1"/>
  <c r="D253" i="8"/>
  <c r="Q253" i="4"/>
  <c r="D251" i="39" s="1"/>
  <c r="C260" i="8"/>
  <c r="P260" i="4"/>
  <c r="C258" i="39" s="1"/>
  <c r="C272" i="8"/>
  <c r="P272" i="4"/>
  <c r="C270" i="39" s="1"/>
  <c r="P273" i="4"/>
  <c r="C271" i="39" s="1"/>
  <c r="D274" i="8"/>
  <c r="Q274" i="4"/>
  <c r="D272" i="39" s="1"/>
  <c r="D283" i="8"/>
  <c r="Q283" i="4"/>
  <c r="D281" i="39" s="1"/>
  <c r="Q284" i="4"/>
  <c r="D282" i="39" s="1"/>
  <c r="B287" i="8"/>
  <c r="O287" i="4"/>
  <c r="E308" i="8"/>
  <c r="R308" i="4"/>
  <c r="E306" i="39" s="1"/>
  <c r="R309" i="4"/>
  <c r="E307" i="39" s="1"/>
  <c r="E347" i="8"/>
  <c r="R347" i="4"/>
  <c r="E345" i="39" s="1"/>
  <c r="D351" i="8"/>
  <c r="Q351" i="4"/>
  <c r="D349" i="39" s="1"/>
  <c r="E356" i="8"/>
  <c r="R356" i="4"/>
  <c r="E354" i="39" s="1"/>
  <c r="R357" i="4"/>
  <c r="E355" i="39" s="1"/>
  <c r="D362" i="8"/>
  <c r="Q362" i="4"/>
  <c r="D360" i="39" s="1"/>
  <c r="F363" i="8"/>
  <c r="S363" i="4"/>
  <c r="F361" i="39" s="1"/>
  <c r="D367" i="8"/>
  <c r="Q367" i="4"/>
  <c r="D365" i="39" s="1"/>
  <c r="D370" i="8"/>
  <c r="Q370" i="4"/>
  <c r="D368" i="39" s="1"/>
  <c r="C382" i="8"/>
  <c r="P382" i="4"/>
  <c r="C380" i="39" s="1"/>
  <c r="P383" i="4"/>
  <c r="C381" i="39" s="1"/>
  <c r="B385" i="8"/>
  <c r="O385" i="4"/>
  <c r="O386" i="4"/>
  <c r="C452" i="8"/>
  <c r="P453" i="4"/>
  <c r="C451" i="39" s="1"/>
  <c r="P471" i="4"/>
  <c r="C469" i="39" s="1"/>
  <c r="E494" i="8"/>
  <c r="R495" i="4"/>
  <c r="E493" i="39" s="1"/>
  <c r="R494" i="4"/>
  <c r="E492" i="39" s="1"/>
  <c r="R448" i="1"/>
  <c r="R472" i="1"/>
  <c r="AF488" i="1"/>
  <c r="AF491" i="1"/>
  <c r="H492" i="1"/>
  <c r="H495" i="1"/>
  <c r="K497" i="1"/>
  <c r="Q498" i="1"/>
  <c r="Z499" i="1"/>
  <c r="AA499" i="1" s="1"/>
  <c r="N500" i="1"/>
  <c r="O500" i="1" s="1"/>
  <c r="AF504" i="1"/>
  <c r="AF507" i="1"/>
  <c r="H508" i="1"/>
  <c r="H511" i="1"/>
  <c r="I511" i="1" s="1"/>
  <c r="K513" i="1"/>
  <c r="W513" i="1"/>
  <c r="Q514" i="1"/>
  <c r="Z515" i="1"/>
  <c r="N516" i="1"/>
  <c r="AF520" i="1"/>
  <c r="AG521" i="1" s="1"/>
  <c r="AF523" i="1"/>
  <c r="H524" i="1"/>
  <c r="H527" i="1"/>
  <c r="K529" i="1"/>
  <c r="W529" i="1"/>
  <c r="Q530" i="1"/>
  <c r="Z531" i="1"/>
  <c r="N532" i="1"/>
  <c r="AF536" i="1"/>
  <c r="AF539" i="1"/>
  <c r="H540" i="1"/>
  <c r="H543" i="1"/>
  <c r="K545" i="1"/>
  <c r="L545" i="1" s="1"/>
  <c r="W545" i="1"/>
  <c r="Q546" i="1"/>
  <c r="Z547" i="1"/>
  <c r="AA547" i="1" s="1"/>
  <c r="N548" i="1"/>
  <c r="O548" i="1" s="1"/>
  <c r="AF552" i="1"/>
  <c r="AF555" i="1"/>
  <c r="AG555" i="1" s="1"/>
  <c r="H556" i="1"/>
  <c r="H559" i="1"/>
  <c r="K561" i="1"/>
  <c r="L561" i="1" s="1"/>
  <c r="W561" i="1"/>
  <c r="Q562" i="1"/>
  <c r="Z563" i="1"/>
  <c r="AA563" i="1" s="1"/>
  <c r="N564" i="1"/>
  <c r="O564" i="1" s="1"/>
  <c r="AF568" i="1"/>
  <c r="AF571" i="1"/>
  <c r="H572" i="1"/>
  <c r="H575" i="1"/>
  <c r="I575" i="1" s="1"/>
  <c r="K577" i="1"/>
  <c r="Q578" i="1"/>
  <c r="Z579" i="1"/>
  <c r="N580" i="1"/>
  <c r="AF584" i="1"/>
  <c r="AF587" i="1"/>
  <c r="AG587" i="1" s="1"/>
  <c r="H588" i="1"/>
  <c r="H591" i="1"/>
  <c r="Z595" i="1"/>
  <c r="N596" i="1"/>
  <c r="AF600" i="1"/>
  <c r="AF603" i="1"/>
  <c r="AG603" i="1" s="1"/>
  <c r="H604" i="1"/>
  <c r="H607" i="1"/>
  <c r="K609" i="1"/>
  <c r="L609" i="1" s="1"/>
  <c r="W609" i="1"/>
  <c r="Q610" i="1"/>
  <c r="Z611" i="1"/>
  <c r="N612" i="1"/>
  <c r="AF616" i="1"/>
  <c r="AF619" i="1"/>
  <c r="H620" i="1"/>
  <c r="H623" i="1"/>
  <c r="K625" i="1"/>
  <c r="L625" i="1" s="1"/>
  <c r="Q626" i="1"/>
  <c r="Z627" i="1"/>
  <c r="N628" i="1"/>
  <c r="E630" i="1"/>
  <c r="F631" i="1" s="1"/>
  <c r="N630" i="1"/>
  <c r="O630" i="1" s="1"/>
  <c r="E632" i="1"/>
  <c r="F633" i="1" s="1"/>
  <c r="T633" i="1"/>
  <c r="H635" i="1"/>
  <c r="AF638" i="1"/>
  <c r="AF640" i="1"/>
  <c r="K642" i="1"/>
  <c r="L642" i="1" s="1"/>
  <c r="AC642" i="1"/>
  <c r="Z643" i="1"/>
  <c r="AC644" i="1"/>
  <c r="N649" i="1"/>
  <c r="T652" i="1"/>
  <c r="U652" i="1" s="1"/>
  <c r="K653" i="1"/>
  <c r="Q656" i="1"/>
  <c r="R656" i="1" s="1"/>
  <c r="Z656" i="1"/>
  <c r="H658" i="1"/>
  <c r="I658" i="1" s="1"/>
  <c r="AF659" i="1"/>
  <c r="H660" i="1"/>
  <c r="E662" i="1"/>
  <c r="F663" i="1" s="1"/>
  <c r="N662" i="1"/>
  <c r="E664" i="1"/>
  <c r="F665" i="1" s="1"/>
  <c r="T665" i="1"/>
  <c r="U665" i="1" s="1"/>
  <c r="H667" i="1"/>
  <c r="AF670" i="1"/>
  <c r="E671" i="1"/>
  <c r="AF672" i="1"/>
  <c r="K674" i="1"/>
  <c r="AC674" i="1"/>
  <c r="Z675" i="1"/>
  <c r="AC676" i="1"/>
  <c r="AD676" i="1" s="1"/>
  <c r="N681" i="1"/>
  <c r="O681" i="1" s="1"/>
  <c r="AF682" i="1"/>
  <c r="K683" i="1"/>
  <c r="L683" i="1" s="1"/>
  <c r="E686" i="1"/>
  <c r="F687" i="1" s="1"/>
  <c r="AF691" i="1"/>
  <c r="T692" i="1"/>
  <c r="O696" i="1"/>
  <c r="H697" i="1"/>
  <c r="I697" i="1" s="1"/>
  <c r="T698" i="1"/>
  <c r="U698" i="1" s="1"/>
  <c r="N699" i="1"/>
  <c r="O699" i="1" s="1"/>
  <c r="Z699" i="1"/>
  <c r="AC700" i="1"/>
  <c r="X705" i="1"/>
  <c r="AC706" i="1"/>
  <c r="AD706" i="1" s="1"/>
  <c r="AF707" i="1"/>
  <c r="K708" i="1"/>
  <c r="Q715" i="1"/>
  <c r="E716" i="1"/>
  <c r="F717" i="1" s="1"/>
  <c r="AC716" i="1"/>
  <c r="AD716" i="1" s="1"/>
  <c r="E6" i="8"/>
  <c r="R6" i="4"/>
  <c r="E4" i="39" s="1"/>
  <c r="D10" i="8"/>
  <c r="Q10" i="4"/>
  <c r="D8" i="39" s="1"/>
  <c r="Q11" i="4"/>
  <c r="D9" i="39" s="1"/>
  <c r="D13" i="8"/>
  <c r="Q13" i="4"/>
  <c r="D11" i="39" s="1"/>
  <c r="E17" i="8"/>
  <c r="R17" i="4"/>
  <c r="E15" i="39" s="1"/>
  <c r="R18" i="4"/>
  <c r="E16" i="39" s="1"/>
  <c r="F22" i="8"/>
  <c r="S22" i="4"/>
  <c r="F20" i="39" s="1"/>
  <c r="E30" i="8"/>
  <c r="R30" i="4"/>
  <c r="E28" i="39" s="1"/>
  <c r="E33" i="8"/>
  <c r="R33" i="4"/>
  <c r="E31" i="39" s="1"/>
  <c r="F38" i="8"/>
  <c r="S38" i="4"/>
  <c r="F36" i="39" s="1"/>
  <c r="B42" i="8"/>
  <c r="O42" i="4"/>
  <c r="O43" i="4"/>
  <c r="B48" i="8"/>
  <c r="O48" i="4"/>
  <c r="C51" i="8"/>
  <c r="P51" i="4"/>
  <c r="C49" i="39" s="1"/>
  <c r="P52" i="4"/>
  <c r="C50" i="39" s="1"/>
  <c r="B61" i="8"/>
  <c r="O61" i="4"/>
  <c r="E67" i="8"/>
  <c r="R67" i="4"/>
  <c r="E65" i="39" s="1"/>
  <c r="C75" i="8"/>
  <c r="P75" i="4"/>
  <c r="C73" i="39" s="1"/>
  <c r="P76" i="4"/>
  <c r="C74" i="39" s="1"/>
  <c r="D79" i="8"/>
  <c r="Q79" i="4"/>
  <c r="D77" i="39" s="1"/>
  <c r="E80" i="8"/>
  <c r="R80" i="4"/>
  <c r="E78" i="39" s="1"/>
  <c r="P100" i="4"/>
  <c r="C98" i="39" s="1"/>
  <c r="F113" i="8"/>
  <c r="S113" i="4"/>
  <c r="F111" i="39" s="1"/>
  <c r="D120" i="8"/>
  <c r="Q120" i="4"/>
  <c r="D118" i="39" s="1"/>
  <c r="D137" i="8"/>
  <c r="Q137" i="4"/>
  <c r="D135" i="39" s="1"/>
  <c r="C183" i="8"/>
  <c r="P183" i="4"/>
  <c r="C181" i="39" s="1"/>
  <c r="C184" i="8"/>
  <c r="P184" i="4"/>
  <c r="C182" i="39" s="1"/>
  <c r="D188" i="8"/>
  <c r="Q188" i="4"/>
  <c r="D186" i="39" s="1"/>
  <c r="D193" i="8"/>
  <c r="Q193" i="4"/>
  <c r="D191" i="39" s="1"/>
  <c r="Q194" i="4"/>
  <c r="D192" i="39" s="1"/>
  <c r="F232" i="8"/>
  <c r="S232" i="4"/>
  <c r="F230" i="39" s="1"/>
  <c r="S233" i="4"/>
  <c r="F231" i="39" s="1"/>
  <c r="C239" i="8"/>
  <c r="P239" i="4"/>
  <c r="C237" i="39" s="1"/>
  <c r="E254" i="8"/>
  <c r="R254" i="4"/>
  <c r="E252" i="39" s="1"/>
  <c r="R255" i="4"/>
  <c r="E253" i="39" s="1"/>
  <c r="B256" i="8"/>
  <c r="O257" i="4"/>
  <c r="O256" i="4"/>
  <c r="F262" i="8"/>
  <c r="S262" i="4"/>
  <c r="F260" i="39" s="1"/>
  <c r="S263" i="4"/>
  <c r="F261" i="39" s="1"/>
  <c r="C271" i="8"/>
  <c r="P271" i="4"/>
  <c r="C269" i="39" s="1"/>
  <c r="F283" i="8"/>
  <c r="S283" i="4"/>
  <c r="F281" i="39" s="1"/>
  <c r="D287" i="8"/>
  <c r="Q287" i="4"/>
  <c r="D285" i="39" s="1"/>
  <c r="B297" i="8"/>
  <c r="O297" i="4"/>
  <c r="O298" i="4"/>
  <c r="D298" i="8"/>
  <c r="Q298" i="4"/>
  <c r="D296" i="39" s="1"/>
  <c r="D303" i="8"/>
  <c r="Q303" i="4"/>
  <c r="D301" i="39" s="1"/>
  <c r="B321" i="8"/>
  <c r="O321" i="4"/>
  <c r="O322" i="4"/>
  <c r="D346" i="8"/>
  <c r="Q346" i="4"/>
  <c r="D344" i="39" s="1"/>
  <c r="D361" i="8"/>
  <c r="Q361" i="4"/>
  <c r="D359" i="39" s="1"/>
  <c r="B365" i="8"/>
  <c r="O365" i="4"/>
  <c r="F367" i="8"/>
  <c r="S368" i="4"/>
  <c r="F366" i="39" s="1"/>
  <c r="S367" i="4"/>
  <c r="F365" i="39" s="1"/>
  <c r="E382" i="8"/>
  <c r="R383" i="4"/>
  <c r="E381" i="39" s="1"/>
  <c r="R382" i="4"/>
  <c r="E380" i="39" s="1"/>
  <c r="B384" i="8"/>
  <c r="O384" i="4"/>
  <c r="D385" i="8"/>
  <c r="Q385" i="4"/>
  <c r="D383" i="39" s="1"/>
  <c r="C390" i="8"/>
  <c r="P390" i="4"/>
  <c r="C388" i="39" s="1"/>
  <c r="D399" i="8"/>
  <c r="Q399" i="4"/>
  <c r="D397" i="39" s="1"/>
  <c r="E452" i="8"/>
  <c r="R452" i="4"/>
  <c r="E450" i="39" s="1"/>
  <c r="R453" i="4"/>
  <c r="E451" i="39" s="1"/>
  <c r="D498" i="8"/>
  <c r="Q498" i="4"/>
  <c r="D496" i="39" s="1"/>
  <c r="AF572" i="1"/>
  <c r="AF575" i="1"/>
  <c r="H576" i="1"/>
  <c r="H579" i="1"/>
  <c r="I579" i="1" s="1"/>
  <c r="Q582" i="1"/>
  <c r="R582" i="1" s="1"/>
  <c r="N584" i="1"/>
  <c r="O584" i="1" s="1"/>
  <c r="AF588" i="1"/>
  <c r="AF591" i="1"/>
  <c r="H592" i="1"/>
  <c r="H595" i="1"/>
  <c r="Q598" i="1"/>
  <c r="N600" i="1"/>
  <c r="AF604" i="1"/>
  <c r="AF607" i="1"/>
  <c r="H608" i="1"/>
  <c r="H611" i="1"/>
  <c r="Q614" i="1"/>
  <c r="N616" i="1"/>
  <c r="O616" i="1" s="1"/>
  <c r="AF620" i="1"/>
  <c r="AF623" i="1"/>
  <c r="H624" i="1"/>
  <c r="H627" i="1"/>
  <c r="I627" i="1" s="1"/>
  <c r="Q632" i="1"/>
  <c r="R632" i="1" s="1"/>
  <c r="Z632" i="1"/>
  <c r="AA632" i="1" s="1"/>
  <c r="H634" i="1"/>
  <c r="AF635" i="1"/>
  <c r="AG635" i="1" s="1"/>
  <c r="H636" i="1"/>
  <c r="T641" i="1"/>
  <c r="U641" i="1" s="1"/>
  <c r="H643" i="1"/>
  <c r="N657" i="1"/>
  <c r="T660" i="1"/>
  <c r="U660" i="1" s="1"/>
  <c r="Q664" i="1"/>
  <c r="Z664" i="1"/>
  <c r="H666" i="1"/>
  <c r="I666" i="1" s="1"/>
  <c r="AF667" i="1"/>
  <c r="H668" i="1"/>
  <c r="T673" i="1"/>
  <c r="U673" i="1" s="1"/>
  <c r="H675" i="1"/>
  <c r="Z688" i="1"/>
  <c r="N688" i="1"/>
  <c r="R695" i="1"/>
  <c r="AD695" i="1"/>
  <c r="W698" i="1"/>
  <c r="K701" i="1"/>
  <c r="AA704" i="1"/>
  <c r="E706" i="1"/>
  <c r="O709" i="1"/>
  <c r="Q710" i="1"/>
  <c r="Z714" i="1"/>
  <c r="AA714" i="1" s="1"/>
  <c r="K717" i="1"/>
  <c r="O724" i="1"/>
  <c r="O728" i="1"/>
  <c r="F15" i="8"/>
  <c r="S15" i="4"/>
  <c r="F13" i="39" s="1"/>
  <c r="O16" i="4"/>
  <c r="D42" i="8"/>
  <c r="Q42" i="4"/>
  <c r="D40" i="39" s="1"/>
  <c r="Q43" i="4"/>
  <c r="D41" i="39" s="1"/>
  <c r="D48" i="8"/>
  <c r="Q48" i="4"/>
  <c r="D46" i="39" s="1"/>
  <c r="Q49" i="4"/>
  <c r="D47" i="39" s="1"/>
  <c r="F65" i="8"/>
  <c r="S65" i="4"/>
  <c r="F63" i="39" s="1"/>
  <c r="E75" i="8"/>
  <c r="R75" i="4"/>
  <c r="E73" i="39" s="1"/>
  <c r="R76" i="4"/>
  <c r="E74" i="39" s="1"/>
  <c r="B93" i="8"/>
  <c r="O93" i="4"/>
  <c r="C103" i="8"/>
  <c r="P103" i="4"/>
  <c r="C101" i="39" s="1"/>
  <c r="P104" i="4"/>
  <c r="C102" i="39" s="1"/>
  <c r="E105" i="8"/>
  <c r="R105" i="4"/>
  <c r="E103" i="39" s="1"/>
  <c r="R106" i="4"/>
  <c r="E104" i="39" s="1"/>
  <c r="B117" i="8"/>
  <c r="O117" i="4"/>
  <c r="C118" i="8"/>
  <c r="P118" i="4"/>
  <c r="C116" i="39" s="1"/>
  <c r="B142" i="8"/>
  <c r="O142" i="4"/>
  <c r="O143" i="4"/>
  <c r="D165" i="8"/>
  <c r="Q166" i="4"/>
  <c r="D164" i="39" s="1"/>
  <c r="Q165" i="4"/>
  <c r="D163" i="39" s="1"/>
  <c r="E166" i="8"/>
  <c r="R166" i="4"/>
  <c r="E164" i="39" s="1"/>
  <c r="C171" i="8"/>
  <c r="P171" i="4"/>
  <c r="C169" i="39" s="1"/>
  <c r="C172" i="8"/>
  <c r="P172" i="4"/>
  <c r="C170" i="39" s="1"/>
  <c r="P173" i="4"/>
  <c r="C171" i="39" s="1"/>
  <c r="E183" i="8"/>
  <c r="R183" i="4"/>
  <c r="E181" i="39" s="1"/>
  <c r="R184" i="4"/>
  <c r="E182" i="39" s="1"/>
  <c r="C200" i="8"/>
  <c r="P200" i="4"/>
  <c r="C198" i="39" s="1"/>
  <c r="P201" i="4"/>
  <c r="C199" i="39" s="1"/>
  <c r="B215" i="8"/>
  <c r="O215" i="4"/>
  <c r="C216" i="8"/>
  <c r="P216" i="4"/>
  <c r="C214" i="39" s="1"/>
  <c r="P217" i="4"/>
  <c r="C215" i="39" s="1"/>
  <c r="E225" i="8"/>
  <c r="R225" i="4"/>
  <c r="E223" i="39" s="1"/>
  <c r="E226" i="8"/>
  <c r="R226" i="4"/>
  <c r="E224" i="39" s="1"/>
  <c r="C235" i="8"/>
  <c r="P235" i="4"/>
  <c r="C233" i="39" s="1"/>
  <c r="E239" i="8"/>
  <c r="R239" i="4"/>
  <c r="E237" i="39" s="1"/>
  <c r="D250" i="8"/>
  <c r="Q250" i="4"/>
  <c r="D248" i="39" s="1"/>
  <c r="E258" i="8"/>
  <c r="R258" i="4"/>
  <c r="E256" i="39" s="1"/>
  <c r="C267" i="8"/>
  <c r="P267" i="4"/>
  <c r="C265" i="39" s="1"/>
  <c r="E286" i="8"/>
  <c r="R287" i="4"/>
  <c r="E285" i="39" s="1"/>
  <c r="R286" i="4"/>
  <c r="E284" i="39" s="1"/>
  <c r="F287" i="8"/>
  <c r="S288" i="4"/>
  <c r="F286" i="39" s="1"/>
  <c r="S287" i="4"/>
  <c r="F285" i="39" s="1"/>
  <c r="D315" i="8"/>
  <c r="Q315" i="4"/>
  <c r="D313" i="39" s="1"/>
  <c r="B320" i="8"/>
  <c r="O320" i="4"/>
  <c r="D321" i="8"/>
  <c r="Q321" i="4"/>
  <c r="D319" i="39" s="1"/>
  <c r="D335" i="8"/>
  <c r="Q335" i="4"/>
  <c r="D333" i="39" s="1"/>
  <c r="Q336" i="4"/>
  <c r="D334" i="39" s="1"/>
  <c r="E342" i="8"/>
  <c r="R342" i="4"/>
  <c r="E340" i="39" s="1"/>
  <c r="R343" i="4"/>
  <c r="E341" i="39" s="1"/>
  <c r="F346" i="8"/>
  <c r="S346" i="4"/>
  <c r="F344" i="39" s="1"/>
  <c r="D360" i="8"/>
  <c r="Q360" i="4"/>
  <c r="D358" i="39" s="1"/>
  <c r="D365" i="8"/>
  <c r="Q365" i="4"/>
  <c r="D363" i="39" s="1"/>
  <c r="Q366" i="4"/>
  <c r="D364" i="39" s="1"/>
  <c r="C380" i="8"/>
  <c r="P380" i="4"/>
  <c r="C378" i="39" s="1"/>
  <c r="P381" i="4"/>
  <c r="C379" i="39" s="1"/>
  <c r="D384" i="8"/>
  <c r="Q384" i="4"/>
  <c r="D382" i="39" s="1"/>
  <c r="F385" i="8"/>
  <c r="S385" i="4"/>
  <c r="F383" i="39" s="1"/>
  <c r="C473" i="8"/>
  <c r="P473" i="4"/>
  <c r="C471" i="39" s="1"/>
  <c r="E474" i="8"/>
  <c r="R474" i="4"/>
  <c r="E472" i="39" s="1"/>
  <c r="R475" i="4"/>
  <c r="E473" i="39" s="1"/>
  <c r="F498" i="8"/>
  <c r="S498" i="4"/>
  <c r="F496" i="39" s="1"/>
  <c r="H487" i="1"/>
  <c r="I487" i="1" s="1"/>
  <c r="Z491" i="1"/>
  <c r="N492" i="1"/>
  <c r="AF496" i="1"/>
  <c r="AF499" i="1"/>
  <c r="H500" i="1"/>
  <c r="H503" i="1"/>
  <c r="Z507" i="1"/>
  <c r="N508" i="1"/>
  <c r="O508" i="1" s="1"/>
  <c r="AF512" i="1"/>
  <c r="AG512" i="1" s="1"/>
  <c r="AF515" i="1"/>
  <c r="H516" i="1"/>
  <c r="I516" i="1" s="1"/>
  <c r="H519" i="1"/>
  <c r="Z523" i="1"/>
  <c r="AA523" i="1" s="1"/>
  <c r="N524" i="1"/>
  <c r="AF528" i="1"/>
  <c r="AG528" i="1" s="1"/>
  <c r="AF531" i="1"/>
  <c r="H532" i="1"/>
  <c r="I532" i="1" s="1"/>
  <c r="H535" i="1"/>
  <c r="Z539" i="1"/>
  <c r="N540" i="1"/>
  <c r="O540" i="1" s="1"/>
  <c r="AF544" i="1"/>
  <c r="AF547" i="1"/>
  <c r="AG547" i="1" s="1"/>
  <c r="H548" i="1"/>
  <c r="I548" i="1" s="1"/>
  <c r="H551" i="1"/>
  <c r="I551" i="1" s="1"/>
  <c r="Z555" i="1"/>
  <c r="AA555" i="1" s="1"/>
  <c r="N556" i="1"/>
  <c r="AF560" i="1"/>
  <c r="AF563" i="1"/>
  <c r="H564" i="1"/>
  <c r="I564" i="1" s="1"/>
  <c r="H567" i="1"/>
  <c r="I567" i="1" s="1"/>
  <c r="Z571" i="1"/>
  <c r="N572" i="1"/>
  <c r="O572" i="1" s="1"/>
  <c r="AF576" i="1"/>
  <c r="AF579" i="1"/>
  <c r="H580" i="1"/>
  <c r="H583" i="1"/>
  <c r="I583" i="1" s="1"/>
  <c r="Z587" i="1"/>
  <c r="AA587" i="1" s="1"/>
  <c r="N588" i="1"/>
  <c r="AF592" i="1"/>
  <c r="AF595" i="1"/>
  <c r="H596" i="1"/>
  <c r="H599" i="1"/>
  <c r="I599" i="1" s="1"/>
  <c r="Z603" i="1"/>
  <c r="N604" i="1"/>
  <c r="AF608" i="1"/>
  <c r="AF611" i="1"/>
  <c r="H612" i="1"/>
  <c r="H615" i="1"/>
  <c r="Z619" i="1"/>
  <c r="N620" i="1"/>
  <c r="AF624" i="1"/>
  <c r="AF627" i="1"/>
  <c r="H628" i="1"/>
  <c r="T630" i="1"/>
  <c r="N633" i="1"/>
  <c r="O633" i="1" s="1"/>
  <c r="T636" i="1"/>
  <c r="U636" i="1" s="1"/>
  <c r="Z640" i="1"/>
  <c r="H642" i="1"/>
  <c r="AF643" i="1"/>
  <c r="H644" i="1"/>
  <c r="O646" i="1"/>
  <c r="T649" i="1"/>
  <c r="U649" i="1" s="1"/>
  <c r="H651" i="1"/>
  <c r="AF654" i="1"/>
  <c r="AG654" i="1" s="1"/>
  <c r="AF656" i="1"/>
  <c r="AG656" i="1" s="1"/>
  <c r="Z659" i="1"/>
  <c r="T662" i="1"/>
  <c r="N665" i="1"/>
  <c r="T668" i="1"/>
  <c r="Z672" i="1"/>
  <c r="H674" i="1"/>
  <c r="AF675" i="1"/>
  <c r="AG675" i="1" s="1"/>
  <c r="H676" i="1"/>
  <c r="T681" i="1"/>
  <c r="U681" i="1" s="1"/>
  <c r="T683" i="1"/>
  <c r="W686" i="1"/>
  <c r="AC688" i="1"/>
  <c r="AD688" i="1" s="1"/>
  <c r="T691" i="1"/>
  <c r="H691" i="1"/>
  <c r="I691" i="1" s="1"/>
  <c r="Q693" i="1"/>
  <c r="W697" i="1"/>
  <c r="X697" i="1" s="1"/>
  <c r="Q698" i="1"/>
  <c r="R698" i="1" s="1"/>
  <c r="E699" i="1"/>
  <c r="F700" i="1" s="1"/>
  <c r="W699" i="1"/>
  <c r="K700" i="1"/>
  <c r="L700" i="1" s="1"/>
  <c r="AG705" i="1"/>
  <c r="K706" i="1"/>
  <c r="L706" i="1" s="1"/>
  <c r="N707" i="1"/>
  <c r="Q708" i="1"/>
  <c r="AC714" i="1"/>
  <c r="AD714" i="1" s="1"/>
  <c r="K716" i="1"/>
  <c r="L716" i="1" s="1"/>
  <c r="I724" i="1"/>
  <c r="K731" i="1"/>
  <c r="L732" i="1" s="1"/>
  <c r="I732" i="1"/>
  <c r="C23" i="8"/>
  <c r="P23" i="4"/>
  <c r="C21" i="39" s="1"/>
  <c r="C25" i="8"/>
  <c r="P25" i="4"/>
  <c r="C23" i="39" s="1"/>
  <c r="P26" i="4"/>
  <c r="C24" i="39" s="1"/>
  <c r="B38" i="8"/>
  <c r="O38" i="4"/>
  <c r="O39" i="4"/>
  <c r="F42" i="8"/>
  <c r="S42" i="4"/>
  <c r="F40" i="39" s="1"/>
  <c r="C46" i="8"/>
  <c r="P46" i="4"/>
  <c r="C44" i="39" s="1"/>
  <c r="Q47" i="4"/>
  <c r="D45" i="39" s="1"/>
  <c r="F48" i="8"/>
  <c r="S48" i="4"/>
  <c r="F46" i="39" s="1"/>
  <c r="B69" i="8"/>
  <c r="O69" i="4"/>
  <c r="C81" i="8"/>
  <c r="P81" i="4"/>
  <c r="C79" i="39" s="1"/>
  <c r="P82" i="4"/>
  <c r="C80" i="39" s="1"/>
  <c r="B108" i="8"/>
  <c r="O108" i="4"/>
  <c r="B125" i="8"/>
  <c r="O125" i="4"/>
  <c r="C126" i="8"/>
  <c r="P126" i="4"/>
  <c r="C124" i="39" s="1"/>
  <c r="C168" i="8"/>
  <c r="P168" i="4"/>
  <c r="C166" i="39" s="1"/>
  <c r="P169" i="4"/>
  <c r="C167" i="39" s="1"/>
  <c r="E171" i="8"/>
  <c r="R172" i="4"/>
  <c r="E170" i="39" s="1"/>
  <c r="F223" i="8"/>
  <c r="S223" i="4"/>
  <c r="F221" i="39" s="1"/>
  <c r="S224" i="4"/>
  <c r="F222" i="39" s="1"/>
  <c r="C229" i="8"/>
  <c r="P229" i="4"/>
  <c r="C227" i="39" s="1"/>
  <c r="P230" i="4"/>
  <c r="C228" i="39" s="1"/>
  <c r="E230" i="8"/>
  <c r="R230" i="4"/>
  <c r="E228" i="39" s="1"/>
  <c r="R231" i="4"/>
  <c r="E229" i="39" s="1"/>
  <c r="Q251" i="4"/>
  <c r="D249" i="39" s="1"/>
  <c r="E267" i="8"/>
  <c r="R268" i="4"/>
  <c r="E266" i="39" s="1"/>
  <c r="B283" i="8"/>
  <c r="O283" i="4"/>
  <c r="O284" i="4"/>
  <c r="C284" i="8"/>
  <c r="P284" i="4"/>
  <c r="C282" i="39" s="1"/>
  <c r="B291" i="8"/>
  <c r="O291" i="4"/>
  <c r="B313" i="8"/>
  <c r="O313" i="4"/>
  <c r="O314" i="4"/>
  <c r="D320" i="8"/>
  <c r="Q320" i="4"/>
  <c r="D318" i="39" s="1"/>
  <c r="F321" i="8"/>
  <c r="S321" i="4"/>
  <c r="F319" i="39" s="1"/>
  <c r="D329" i="8"/>
  <c r="Q329" i="4"/>
  <c r="D327" i="39" s="1"/>
  <c r="C356" i="8"/>
  <c r="P356" i="4"/>
  <c r="C354" i="39" s="1"/>
  <c r="F365" i="8"/>
  <c r="S365" i="4"/>
  <c r="F363" i="39" s="1"/>
  <c r="S366" i="4"/>
  <c r="F364" i="39" s="1"/>
  <c r="B367" i="8"/>
  <c r="O367" i="4"/>
  <c r="E380" i="8"/>
  <c r="R380" i="4"/>
  <c r="E378" i="39" s="1"/>
  <c r="R381" i="4"/>
  <c r="E379" i="39" s="1"/>
  <c r="P470" i="4"/>
  <c r="C468" i="39" s="1"/>
  <c r="B477" i="8"/>
  <c r="O477" i="4"/>
  <c r="O478" i="4"/>
  <c r="N489" i="1"/>
  <c r="Z489" i="1"/>
  <c r="O498" i="1"/>
  <c r="U538" i="1"/>
  <c r="AA562" i="1"/>
  <c r="U570" i="1"/>
  <c r="O626" i="1"/>
  <c r="T634" i="1"/>
  <c r="Z637" i="1"/>
  <c r="U640" i="1"/>
  <c r="Z644" i="1"/>
  <c r="T653" i="1"/>
  <c r="T666" i="1"/>
  <c r="U666" i="1" s="1"/>
  <c r="N669" i="1"/>
  <c r="N671" i="1"/>
  <c r="Z682" i="1"/>
  <c r="E688" i="1"/>
  <c r="F689" i="1" s="1"/>
  <c r="AC692" i="1"/>
  <c r="I699" i="1"/>
  <c r="Q701" i="1"/>
  <c r="Q707" i="1"/>
  <c r="AF714" i="1"/>
  <c r="W719" i="1"/>
  <c r="W727" i="1"/>
  <c r="B6" i="8"/>
  <c r="O6" i="4"/>
  <c r="O7" i="4"/>
  <c r="B37" i="8"/>
  <c r="O37" i="4"/>
  <c r="D46" i="8"/>
  <c r="Q46" i="4"/>
  <c r="D44" i="39" s="1"/>
  <c r="C107" i="8"/>
  <c r="P107" i="4"/>
  <c r="C105" i="39" s="1"/>
  <c r="C125" i="8"/>
  <c r="P125" i="4"/>
  <c r="C123" i="39" s="1"/>
  <c r="R152" i="4"/>
  <c r="E150" i="39" s="1"/>
  <c r="B176" i="8"/>
  <c r="O177" i="4"/>
  <c r="O176" i="4"/>
  <c r="C228" i="8"/>
  <c r="P228" i="4"/>
  <c r="C226" i="39" s="1"/>
  <c r="B279" i="8"/>
  <c r="O279" i="4"/>
  <c r="F289" i="8"/>
  <c r="S289" i="4"/>
  <c r="F287" i="39" s="1"/>
  <c r="S290" i="4"/>
  <c r="F288" i="39" s="1"/>
  <c r="C300" i="8"/>
  <c r="P300" i="4"/>
  <c r="C298" i="39" s="1"/>
  <c r="P301" i="4"/>
  <c r="C299" i="39" s="1"/>
  <c r="B331" i="8"/>
  <c r="O331" i="4"/>
  <c r="O332" i="4"/>
  <c r="F353" i="8"/>
  <c r="S353" i="4"/>
  <c r="F351" i="39" s="1"/>
  <c r="S354" i="4"/>
  <c r="F352" i="39" s="1"/>
  <c r="B395" i="8"/>
  <c r="O395" i="4"/>
  <c r="O396" i="4"/>
  <c r="C396" i="8"/>
  <c r="P396" i="4"/>
  <c r="C394" i="39" s="1"/>
  <c r="P397" i="4"/>
  <c r="C395" i="39" s="1"/>
  <c r="C464" i="8"/>
  <c r="P464" i="4"/>
  <c r="C462" i="39" s="1"/>
  <c r="E506" i="8"/>
  <c r="R506" i="4"/>
  <c r="E504" i="39" s="1"/>
  <c r="E507" i="8"/>
  <c r="R507" i="4"/>
  <c r="E505" i="39" s="1"/>
  <c r="I516" i="6"/>
  <c r="T682" i="1"/>
  <c r="W685" i="1"/>
  <c r="K686" i="1"/>
  <c r="L686" i="1" s="1"/>
  <c r="Q692" i="1"/>
  <c r="E693" i="1"/>
  <c r="K695" i="1"/>
  <c r="AC701" i="1"/>
  <c r="E702" i="1"/>
  <c r="F703" i="1" s="1"/>
  <c r="I705" i="1"/>
  <c r="W708" i="1"/>
  <c r="X708" i="1" s="1"/>
  <c r="AC710" i="1"/>
  <c r="Q711" i="1"/>
  <c r="T713" i="1"/>
  <c r="E721" i="1"/>
  <c r="F722" i="1" s="1"/>
  <c r="E725" i="1"/>
  <c r="F726" i="1" s="1"/>
  <c r="E729" i="1"/>
  <c r="F730" i="1" s="1"/>
  <c r="D8" i="8"/>
  <c r="Q8" i="4"/>
  <c r="D6" i="39" s="1"/>
  <c r="F12" i="8"/>
  <c r="S13" i="4"/>
  <c r="F11" i="39" s="1"/>
  <c r="C35" i="8"/>
  <c r="P35" i="4"/>
  <c r="C33" i="39" s="1"/>
  <c r="C39" i="8"/>
  <c r="P39" i="4"/>
  <c r="C37" i="39" s="1"/>
  <c r="D40" i="8"/>
  <c r="Q40" i="4"/>
  <c r="D38" i="39" s="1"/>
  <c r="F49" i="8"/>
  <c r="S49" i="4"/>
  <c r="F47" i="39" s="1"/>
  <c r="F50" i="8"/>
  <c r="S50" i="4"/>
  <c r="F48" i="39" s="1"/>
  <c r="S51" i="4"/>
  <c r="F49" i="39" s="1"/>
  <c r="F60" i="8"/>
  <c r="S60" i="4"/>
  <c r="F58" i="39" s="1"/>
  <c r="E63" i="8"/>
  <c r="R63" i="4"/>
  <c r="E61" i="39" s="1"/>
  <c r="D88" i="8"/>
  <c r="Q88" i="4"/>
  <c r="D86" i="39" s="1"/>
  <c r="Q89" i="4"/>
  <c r="D87" i="39" s="1"/>
  <c r="E96" i="8"/>
  <c r="R96" i="4"/>
  <c r="E94" i="39" s="1"/>
  <c r="F97" i="8"/>
  <c r="S97" i="4"/>
  <c r="F95" i="39" s="1"/>
  <c r="D110" i="8"/>
  <c r="Q110" i="4"/>
  <c r="D108" i="39" s="1"/>
  <c r="F127" i="8"/>
  <c r="S127" i="4"/>
  <c r="F125" i="39" s="1"/>
  <c r="S128" i="4"/>
  <c r="F126" i="39" s="1"/>
  <c r="C135" i="8"/>
  <c r="P135" i="4"/>
  <c r="C133" i="39" s="1"/>
  <c r="C139" i="8"/>
  <c r="P139" i="4"/>
  <c r="C137" i="39" s="1"/>
  <c r="D141" i="8"/>
  <c r="Q141" i="4"/>
  <c r="D139" i="39" s="1"/>
  <c r="E143" i="8"/>
  <c r="R144" i="4"/>
  <c r="E142" i="39" s="1"/>
  <c r="R143" i="4"/>
  <c r="E141" i="39" s="1"/>
  <c r="C152" i="8"/>
  <c r="P152" i="4"/>
  <c r="C150" i="39" s="1"/>
  <c r="C167" i="8"/>
  <c r="P167" i="4"/>
  <c r="C165" i="39" s="1"/>
  <c r="E170" i="8"/>
  <c r="R170" i="4"/>
  <c r="E168" i="39" s="1"/>
  <c r="C203" i="8"/>
  <c r="P203" i="4"/>
  <c r="C201" i="39" s="1"/>
  <c r="B206" i="8"/>
  <c r="O206" i="4"/>
  <c r="C231" i="8"/>
  <c r="P231" i="4"/>
  <c r="C229" i="39" s="1"/>
  <c r="C256" i="8"/>
  <c r="P256" i="4"/>
  <c r="C254" i="39" s="1"/>
  <c r="P257" i="4"/>
  <c r="C255" i="39" s="1"/>
  <c r="D277" i="8"/>
  <c r="Q277" i="4"/>
  <c r="D275" i="39" s="1"/>
  <c r="Q278" i="4"/>
  <c r="D276" i="39" s="1"/>
  <c r="E278" i="8"/>
  <c r="R279" i="4"/>
  <c r="E277" i="39" s="1"/>
  <c r="R278" i="4"/>
  <c r="E276" i="39" s="1"/>
  <c r="D282" i="8"/>
  <c r="Q282" i="4"/>
  <c r="D280" i="39" s="1"/>
  <c r="C292" i="8"/>
  <c r="P292" i="4"/>
  <c r="C290" i="39" s="1"/>
  <c r="D301" i="8"/>
  <c r="Q301" i="4"/>
  <c r="D299" i="39" s="1"/>
  <c r="Q302" i="4"/>
  <c r="D300" i="39" s="1"/>
  <c r="B304" i="8"/>
  <c r="O304" i="4"/>
  <c r="D305" i="8"/>
  <c r="Q305" i="4"/>
  <c r="D303" i="39" s="1"/>
  <c r="F313" i="8"/>
  <c r="S313" i="4"/>
  <c r="F311" i="39" s="1"/>
  <c r="S314" i="4"/>
  <c r="F312" i="39" s="1"/>
  <c r="E321" i="8"/>
  <c r="R321" i="4"/>
  <c r="E319" i="39" s="1"/>
  <c r="F333" i="8"/>
  <c r="S333" i="4"/>
  <c r="F331" i="39" s="1"/>
  <c r="S334" i="4"/>
  <c r="F332" i="39" s="1"/>
  <c r="B337" i="8"/>
  <c r="O337" i="4"/>
  <c r="O338" i="4"/>
  <c r="D345" i="8"/>
  <c r="Q345" i="4"/>
  <c r="D343" i="39" s="1"/>
  <c r="B347" i="8"/>
  <c r="O347" i="4"/>
  <c r="O348" i="4"/>
  <c r="B353" i="8"/>
  <c r="O353" i="4"/>
  <c r="O354" i="4"/>
  <c r="F359" i="8"/>
  <c r="S360" i="4"/>
  <c r="F358" i="39" s="1"/>
  <c r="S359" i="4"/>
  <c r="F357" i="39" s="1"/>
  <c r="E364" i="8"/>
  <c r="R364" i="4"/>
  <c r="E362" i="39" s="1"/>
  <c r="R365" i="4"/>
  <c r="E363" i="39" s="1"/>
  <c r="D368" i="8"/>
  <c r="Q368" i="4"/>
  <c r="D366" i="39" s="1"/>
  <c r="F369" i="8"/>
  <c r="S369" i="4"/>
  <c r="F367" i="39" s="1"/>
  <c r="D376" i="8"/>
  <c r="Q376" i="4"/>
  <c r="D374" i="39" s="1"/>
  <c r="D377" i="8"/>
  <c r="Q377" i="4"/>
  <c r="D375" i="39" s="1"/>
  <c r="D383" i="8"/>
  <c r="Q383" i="4"/>
  <c r="D381" i="39" s="1"/>
  <c r="D393" i="8"/>
  <c r="Q393" i="4"/>
  <c r="D391" i="39" s="1"/>
  <c r="F394" i="8"/>
  <c r="S394" i="4"/>
  <c r="F392" i="39" s="1"/>
  <c r="D397" i="8"/>
  <c r="Q397" i="4"/>
  <c r="D395" i="39" s="1"/>
  <c r="Q398" i="4"/>
  <c r="D396" i="39" s="1"/>
  <c r="B401" i="8"/>
  <c r="O401" i="4"/>
  <c r="O402" i="4"/>
  <c r="E404" i="8"/>
  <c r="R404" i="4"/>
  <c r="E402" i="39" s="1"/>
  <c r="R405" i="4"/>
  <c r="E403" i="39" s="1"/>
  <c r="F405" i="8"/>
  <c r="S405" i="4"/>
  <c r="F403" i="39" s="1"/>
  <c r="S406" i="4"/>
  <c r="F404" i="39" s="1"/>
  <c r="D416" i="8"/>
  <c r="Q416" i="4"/>
  <c r="D414" i="39" s="1"/>
  <c r="E459" i="8"/>
  <c r="R459" i="4"/>
  <c r="E457" i="39" s="1"/>
  <c r="D475" i="8"/>
  <c r="Q475" i="4"/>
  <c r="D473" i="39" s="1"/>
  <c r="Q476" i="4"/>
  <c r="D474" i="39" s="1"/>
  <c r="F476" i="8"/>
  <c r="S476" i="4"/>
  <c r="F474" i="39" s="1"/>
  <c r="E484" i="8"/>
  <c r="R484" i="4"/>
  <c r="E482" i="39" s="1"/>
  <c r="R485" i="4"/>
  <c r="E483" i="39" s="1"/>
  <c r="C487" i="8"/>
  <c r="E489" i="8"/>
  <c r="R489" i="4"/>
  <c r="E487" i="39" s="1"/>
  <c r="F505" i="8"/>
  <c r="S505" i="4"/>
  <c r="F503" i="39" s="1"/>
  <c r="Q684" i="1"/>
  <c r="E685" i="1"/>
  <c r="K687" i="1"/>
  <c r="AC693" i="1"/>
  <c r="E694" i="1"/>
  <c r="F695" i="1" s="1"/>
  <c r="W700" i="1"/>
  <c r="AC702" i="1"/>
  <c r="AD703" i="1" s="1"/>
  <c r="Q703" i="1"/>
  <c r="W709" i="1"/>
  <c r="K710" i="1"/>
  <c r="Q716" i="1"/>
  <c r="E717" i="1"/>
  <c r="F718" i="1" s="1"/>
  <c r="K718" i="1"/>
  <c r="Q719" i="1"/>
  <c r="K722" i="1"/>
  <c r="L722" i="1" s="1"/>
  <c r="Q723" i="1"/>
  <c r="K726" i="1"/>
  <c r="Q727" i="1"/>
  <c r="K730" i="1"/>
  <c r="L730" i="1" s="1"/>
  <c r="Q731" i="1"/>
  <c r="E15" i="8"/>
  <c r="R15" i="4"/>
  <c r="E13" i="39" s="1"/>
  <c r="C17" i="8"/>
  <c r="P17" i="4"/>
  <c r="C15" i="39" s="1"/>
  <c r="B18" i="8"/>
  <c r="O18" i="4"/>
  <c r="P20" i="4"/>
  <c r="C18" i="39" s="1"/>
  <c r="F34" i="8"/>
  <c r="S34" i="4"/>
  <c r="F32" i="39" s="1"/>
  <c r="E35" i="8"/>
  <c r="R36" i="4"/>
  <c r="E34" i="39" s="1"/>
  <c r="R35" i="4"/>
  <c r="E33" i="39" s="1"/>
  <c r="F40" i="8"/>
  <c r="S40" i="4"/>
  <c r="F38" i="39" s="1"/>
  <c r="S41" i="4"/>
  <c r="F39" i="39" s="1"/>
  <c r="Q41" i="4"/>
  <c r="D39" i="39" s="1"/>
  <c r="S61" i="4"/>
  <c r="F59" i="39" s="1"/>
  <c r="F70" i="8"/>
  <c r="S71" i="4"/>
  <c r="F69" i="39" s="1"/>
  <c r="S70" i="4"/>
  <c r="F68" i="39" s="1"/>
  <c r="F92" i="8"/>
  <c r="S92" i="4"/>
  <c r="F90" i="39" s="1"/>
  <c r="S93" i="4"/>
  <c r="F91" i="39" s="1"/>
  <c r="B118" i="8"/>
  <c r="O118" i="4"/>
  <c r="C133" i="8"/>
  <c r="P134" i="4"/>
  <c r="C132" i="39" s="1"/>
  <c r="P133" i="4"/>
  <c r="C131" i="39" s="1"/>
  <c r="E135" i="8"/>
  <c r="R136" i="4"/>
  <c r="E134" i="39" s="1"/>
  <c r="R135" i="4"/>
  <c r="E133" i="39" s="1"/>
  <c r="E139" i="8"/>
  <c r="R140" i="4"/>
  <c r="E138" i="39" s="1"/>
  <c r="E167" i="8"/>
  <c r="R168" i="4"/>
  <c r="E166" i="39" s="1"/>
  <c r="R167" i="4"/>
  <c r="E165" i="39" s="1"/>
  <c r="E203" i="8"/>
  <c r="R204" i="4"/>
  <c r="E202" i="39" s="1"/>
  <c r="D205" i="8"/>
  <c r="Q205" i="4"/>
  <c r="D203" i="39" s="1"/>
  <c r="C207" i="8"/>
  <c r="P207" i="4"/>
  <c r="C205" i="39" s="1"/>
  <c r="E215" i="8"/>
  <c r="R215" i="4"/>
  <c r="E213" i="39" s="1"/>
  <c r="R216" i="4"/>
  <c r="E214" i="39" s="1"/>
  <c r="R246" i="4"/>
  <c r="E244" i="39" s="1"/>
  <c r="B254" i="8"/>
  <c r="O254" i="4"/>
  <c r="O255" i="4"/>
  <c r="C255" i="8"/>
  <c r="P255" i="4"/>
  <c r="C253" i="39" s="1"/>
  <c r="E266" i="8"/>
  <c r="R266" i="4"/>
  <c r="E264" i="39" s="1"/>
  <c r="Q275" i="4"/>
  <c r="D273" i="39" s="1"/>
  <c r="D275" i="8"/>
  <c r="F282" i="8"/>
  <c r="S282" i="4"/>
  <c r="F280" i="39" s="1"/>
  <c r="D285" i="8"/>
  <c r="Q285" i="4"/>
  <c r="D283" i="39" s="1"/>
  <c r="Q286" i="4"/>
  <c r="D284" i="39" s="1"/>
  <c r="E292" i="8"/>
  <c r="R292" i="4"/>
  <c r="E290" i="39" s="1"/>
  <c r="R293" i="4"/>
  <c r="E291" i="39" s="1"/>
  <c r="D299" i="8"/>
  <c r="Q299" i="4"/>
  <c r="D297" i="39" s="1"/>
  <c r="Q300" i="4"/>
  <c r="D298" i="39" s="1"/>
  <c r="F301" i="8"/>
  <c r="S301" i="4"/>
  <c r="F299" i="39" s="1"/>
  <c r="S302" i="4"/>
  <c r="F300" i="39" s="1"/>
  <c r="B303" i="8"/>
  <c r="O303" i="4"/>
  <c r="D304" i="8"/>
  <c r="Q304" i="4"/>
  <c r="D302" i="39" s="1"/>
  <c r="F305" i="8"/>
  <c r="S305" i="4"/>
  <c r="F303" i="39" s="1"/>
  <c r="S306" i="4"/>
  <c r="F304" i="39" s="1"/>
  <c r="B315" i="8"/>
  <c r="O315" i="4"/>
  <c r="B319" i="8"/>
  <c r="O319" i="4"/>
  <c r="B329" i="8"/>
  <c r="O329" i="4"/>
  <c r="O330" i="4"/>
  <c r="B335" i="8"/>
  <c r="O335" i="4"/>
  <c r="D337" i="8"/>
  <c r="Q337" i="4"/>
  <c r="D335" i="39" s="1"/>
  <c r="F345" i="8"/>
  <c r="S345" i="4"/>
  <c r="F343" i="39" s="1"/>
  <c r="D347" i="8"/>
  <c r="Q347" i="4"/>
  <c r="D345" i="39" s="1"/>
  <c r="Q348" i="4"/>
  <c r="D346" i="39" s="1"/>
  <c r="E348" i="8"/>
  <c r="R348" i="4"/>
  <c r="E346" i="39" s="1"/>
  <c r="R349" i="4"/>
  <c r="E347" i="39" s="1"/>
  <c r="B351" i="8"/>
  <c r="O351" i="4"/>
  <c r="D353" i="8"/>
  <c r="Q353" i="4"/>
  <c r="D351" i="39" s="1"/>
  <c r="B360" i="8"/>
  <c r="O360" i="4"/>
  <c r="F377" i="8"/>
  <c r="S377" i="4"/>
  <c r="F375" i="39" s="1"/>
  <c r="B379" i="8"/>
  <c r="O379" i="4"/>
  <c r="F383" i="8"/>
  <c r="S384" i="4"/>
  <c r="F382" i="39" s="1"/>
  <c r="S383" i="4"/>
  <c r="F381" i="39" s="1"/>
  <c r="F393" i="8"/>
  <c r="S393" i="4"/>
  <c r="F391" i="39" s="1"/>
  <c r="F397" i="8"/>
  <c r="S397" i="4"/>
  <c r="F395" i="39" s="1"/>
  <c r="S398" i="4"/>
  <c r="F396" i="39" s="1"/>
  <c r="B399" i="8"/>
  <c r="O399" i="4"/>
  <c r="D401" i="8"/>
  <c r="Q401" i="4"/>
  <c r="D399" i="39" s="1"/>
  <c r="E409" i="8"/>
  <c r="R409" i="4"/>
  <c r="E407" i="39" s="1"/>
  <c r="F420" i="8"/>
  <c r="S420" i="4"/>
  <c r="F418" i="39" s="1"/>
  <c r="E466" i="8"/>
  <c r="R466" i="4"/>
  <c r="E464" i="39" s="1"/>
  <c r="R467" i="4"/>
  <c r="E465" i="39" s="1"/>
  <c r="E482" i="8"/>
  <c r="R482" i="4"/>
  <c r="E480" i="39" s="1"/>
  <c r="R483" i="4"/>
  <c r="E481" i="39" s="1"/>
  <c r="P486" i="4"/>
  <c r="C484" i="39" s="1"/>
  <c r="E488" i="8"/>
  <c r="R488" i="4"/>
  <c r="E486" i="39" s="1"/>
  <c r="C496" i="8"/>
  <c r="P496" i="4"/>
  <c r="C494" i="39" s="1"/>
  <c r="P497" i="4"/>
  <c r="C495" i="39" s="1"/>
  <c r="E497" i="8"/>
  <c r="R497" i="4"/>
  <c r="E495" i="39" s="1"/>
  <c r="B499" i="8"/>
  <c r="O500" i="4"/>
  <c r="O499" i="4"/>
  <c r="W684" i="1"/>
  <c r="X684" i="1" s="1"/>
  <c r="AC686" i="1"/>
  <c r="W693" i="1"/>
  <c r="K694" i="1"/>
  <c r="L694" i="1" s="1"/>
  <c r="Q700" i="1"/>
  <c r="E701" i="1"/>
  <c r="F702" i="1" s="1"/>
  <c r="K703" i="1"/>
  <c r="AC709" i="1"/>
  <c r="E710" i="1"/>
  <c r="F711" i="1" s="1"/>
  <c r="W716" i="1"/>
  <c r="C13" i="8"/>
  <c r="P13" i="4"/>
  <c r="C11" i="39" s="1"/>
  <c r="E25" i="8"/>
  <c r="R25" i="4"/>
  <c r="E23" i="39" s="1"/>
  <c r="B27" i="8"/>
  <c r="O27" i="4"/>
  <c r="B28" i="8"/>
  <c r="O28" i="4"/>
  <c r="B40" i="8"/>
  <c r="O40" i="4"/>
  <c r="O41" i="4"/>
  <c r="C41" i="8"/>
  <c r="P41" i="4"/>
  <c r="C39" i="39" s="1"/>
  <c r="P42" i="4"/>
  <c r="C40" i="39" s="1"/>
  <c r="D45" i="8"/>
  <c r="Q45" i="4"/>
  <c r="D43" i="39" s="1"/>
  <c r="C71" i="8"/>
  <c r="P71" i="4"/>
  <c r="C69" i="39" s="1"/>
  <c r="P72" i="4"/>
  <c r="C70" i="39" s="1"/>
  <c r="E73" i="8"/>
  <c r="R73" i="4"/>
  <c r="E71" i="39" s="1"/>
  <c r="R74" i="4"/>
  <c r="E72" i="39" s="1"/>
  <c r="B101" i="8"/>
  <c r="O101" i="4"/>
  <c r="F122" i="8"/>
  <c r="S122" i="4"/>
  <c r="F120" i="39" s="1"/>
  <c r="R139" i="4"/>
  <c r="E137" i="39" s="1"/>
  <c r="C143" i="8"/>
  <c r="P143" i="4"/>
  <c r="C141" i="39" s="1"/>
  <c r="E145" i="8"/>
  <c r="R145" i="4"/>
  <c r="E143" i="39" s="1"/>
  <c r="D161" i="8"/>
  <c r="Q161" i="4"/>
  <c r="D159" i="39" s="1"/>
  <c r="C197" i="8"/>
  <c r="P198" i="4"/>
  <c r="C196" i="39" s="1"/>
  <c r="P197" i="4"/>
  <c r="C195" i="39" s="1"/>
  <c r="E199" i="8"/>
  <c r="R200" i="4"/>
  <c r="E198" i="39" s="1"/>
  <c r="R199" i="4"/>
  <c r="E197" i="39" s="1"/>
  <c r="F200" i="8"/>
  <c r="S200" i="4"/>
  <c r="F198" i="39" s="1"/>
  <c r="S201" i="4"/>
  <c r="F199" i="39" s="1"/>
  <c r="R203" i="4"/>
  <c r="E201" i="39" s="1"/>
  <c r="O207" i="4"/>
  <c r="D218" i="8"/>
  <c r="Q218" i="4"/>
  <c r="D216" i="39" s="1"/>
  <c r="Q219" i="4"/>
  <c r="D217" i="39" s="1"/>
  <c r="D220" i="8"/>
  <c r="Q220" i="4"/>
  <c r="D218" i="39" s="1"/>
  <c r="D221" i="8"/>
  <c r="Q221" i="4"/>
  <c r="D219" i="39" s="1"/>
  <c r="E227" i="8"/>
  <c r="R227" i="4"/>
  <c r="E225" i="39" s="1"/>
  <c r="D233" i="8"/>
  <c r="Q233" i="4"/>
  <c r="D231" i="39" s="1"/>
  <c r="E235" i="8"/>
  <c r="R235" i="4"/>
  <c r="E233" i="39" s="1"/>
  <c r="B263" i="8"/>
  <c r="O263" i="4"/>
  <c r="O264" i="4"/>
  <c r="C264" i="8"/>
  <c r="P264" i="4"/>
  <c r="C262" i="39" s="1"/>
  <c r="F274" i="8"/>
  <c r="S274" i="4"/>
  <c r="F272" i="39" s="1"/>
  <c r="C278" i="8"/>
  <c r="P278" i="4"/>
  <c r="C276" i="39" s="1"/>
  <c r="B301" i="8"/>
  <c r="O301" i="4"/>
  <c r="F303" i="8"/>
  <c r="S304" i="4"/>
  <c r="F302" i="39" s="1"/>
  <c r="B305" i="8"/>
  <c r="O305" i="4"/>
  <c r="O306" i="4"/>
  <c r="D313" i="8"/>
  <c r="Q313" i="4"/>
  <c r="D311" i="39" s="1"/>
  <c r="F315" i="8"/>
  <c r="S315" i="4"/>
  <c r="F313" i="39" s="1"/>
  <c r="E316" i="8"/>
  <c r="R316" i="4"/>
  <c r="E314" i="39" s="1"/>
  <c r="R317" i="4"/>
  <c r="E315" i="39" s="1"/>
  <c r="E318" i="8"/>
  <c r="R319" i="4"/>
  <c r="E317" i="39" s="1"/>
  <c r="R318" i="4"/>
  <c r="E316" i="39" s="1"/>
  <c r="F319" i="8"/>
  <c r="S320" i="4"/>
  <c r="F318" i="39" s="1"/>
  <c r="S319" i="4"/>
  <c r="F317" i="39" s="1"/>
  <c r="F322" i="8"/>
  <c r="B327" i="8"/>
  <c r="O327" i="4"/>
  <c r="D328" i="8"/>
  <c r="Q328" i="4"/>
  <c r="D326" i="39" s="1"/>
  <c r="F329" i="8"/>
  <c r="S329" i="4"/>
  <c r="F327" i="39" s="1"/>
  <c r="D333" i="8"/>
  <c r="Q333" i="4"/>
  <c r="D331" i="39" s="1"/>
  <c r="Q334" i="4"/>
  <c r="D332" i="39" s="1"/>
  <c r="F335" i="8"/>
  <c r="S336" i="4"/>
  <c r="F334" i="39" s="1"/>
  <c r="C340" i="8"/>
  <c r="P340" i="4"/>
  <c r="C338" i="39" s="1"/>
  <c r="B345" i="8"/>
  <c r="O345" i="4"/>
  <c r="O346" i="4"/>
  <c r="F351" i="8"/>
  <c r="S352" i="4"/>
  <c r="F350" i="39" s="1"/>
  <c r="C364" i="8"/>
  <c r="P364" i="4"/>
  <c r="C362" i="39" s="1"/>
  <c r="B368" i="8"/>
  <c r="O368" i="4"/>
  <c r="D369" i="8"/>
  <c r="Q369" i="4"/>
  <c r="D367" i="39" s="1"/>
  <c r="S370" i="4"/>
  <c r="F368" i="39" s="1"/>
  <c r="B376" i="8"/>
  <c r="O376" i="4"/>
  <c r="B377" i="8"/>
  <c r="O377" i="4"/>
  <c r="O378" i="4"/>
  <c r="F379" i="8"/>
  <c r="S379" i="4"/>
  <c r="F377" i="39" s="1"/>
  <c r="B383" i="8"/>
  <c r="O383" i="4"/>
  <c r="B393" i="8"/>
  <c r="O393" i="4"/>
  <c r="O394" i="4"/>
  <c r="D394" i="8"/>
  <c r="Q394" i="4"/>
  <c r="D392" i="39" s="1"/>
  <c r="B397" i="8"/>
  <c r="O397" i="4"/>
  <c r="O398" i="4"/>
  <c r="F399" i="8"/>
  <c r="S400" i="4"/>
  <c r="F398" i="39" s="1"/>
  <c r="D423" i="8"/>
  <c r="Q423" i="4"/>
  <c r="D421" i="39" s="1"/>
  <c r="Q424" i="4"/>
  <c r="D422" i="39" s="1"/>
  <c r="D445" i="8"/>
  <c r="Q446" i="4"/>
  <c r="D444" i="39" s="1"/>
  <c r="Q445" i="4"/>
  <c r="D443" i="39" s="1"/>
  <c r="E462" i="8"/>
  <c r="R463" i="4"/>
  <c r="E461" i="39" s="1"/>
  <c r="C484" i="8"/>
  <c r="P485" i="4"/>
  <c r="C483" i="39" s="1"/>
  <c r="F507" i="8"/>
  <c r="S507" i="4"/>
  <c r="F505" i="39" s="1"/>
  <c r="F6" i="8"/>
  <c r="S6" i="4"/>
  <c r="F4" i="39" s="1"/>
  <c r="C7" i="8"/>
  <c r="P7" i="4"/>
  <c r="C5" i="39" s="1"/>
  <c r="P8" i="4"/>
  <c r="C6" i="39" s="1"/>
  <c r="B12" i="8"/>
  <c r="O12" i="4"/>
  <c r="O13" i="4"/>
  <c r="D14" i="8"/>
  <c r="Q14" i="4"/>
  <c r="D12" i="39" s="1"/>
  <c r="F16" i="8"/>
  <c r="S16" i="4"/>
  <c r="F14" i="39" s="1"/>
  <c r="S17" i="4"/>
  <c r="F15" i="39" s="1"/>
  <c r="F18" i="8"/>
  <c r="S18" i="4"/>
  <c r="F16" i="39" s="1"/>
  <c r="C19" i="8"/>
  <c r="P19" i="4"/>
  <c r="C17" i="39" s="1"/>
  <c r="E21" i="8"/>
  <c r="R21" i="4"/>
  <c r="E19" i="39" s="1"/>
  <c r="B22" i="8"/>
  <c r="O22" i="4"/>
  <c r="O23" i="4"/>
  <c r="D24" i="8"/>
  <c r="Q24" i="4"/>
  <c r="D22" i="39" s="1"/>
  <c r="C29" i="8"/>
  <c r="P29" i="4"/>
  <c r="C27" i="39" s="1"/>
  <c r="E31" i="8"/>
  <c r="R31" i="4"/>
  <c r="E29" i="39" s="1"/>
  <c r="B34" i="8"/>
  <c r="O34" i="4"/>
  <c r="Q35" i="4"/>
  <c r="D33" i="39" s="1"/>
  <c r="F47" i="8"/>
  <c r="S47" i="4"/>
  <c r="F45" i="39" s="1"/>
  <c r="C49" i="8"/>
  <c r="P49" i="4"/>
  <c r="C47" i="39" s="1"/>
  <c r="C62" i="8"/>
  <c r="B64" i="8"/>
  <c r="O64" i="4"/>
  <c r="D68" i="8"/>
  <c r="Q68" i="4"/>
  <c r="D66" i="39" s="1"/>
  <c r="E83" i="8"/>
  <c r="R83" i="4"/>
  <c r="E81" i="39" s="1"/>
  <c r="B85" i="8"/>
  <c r="O85" i="4"/>
  <c r="B86" i="8"/>
  <c r="O86" i="4"/>
  <c r="F90" i="8"/>
  <c r="S90" i="4"/>
  <c r="F88" i="39" s="1"/>
  <c r="E91" i="8"/>
  <c r="R91" i="4"/>
  <c r="E89" i="39" s="1"/>
  <c r="C93" i="8"/>
  <c r="P93" i="4"/>
  <c r="C91" i="39" s="1"/>
  <c r="F105" i="8"/>
  <c r="S105" i="4"/>
  <c r="F103" i="39" s="1"/>
  <c r="B109" i="8"/>
  <c r="E112" i="8"/>
  <c r="R112" i="4"/>
  <c r="E110" i="39" s="1"/>
  <c r="E120" i="8"/>
  <c r="R120" i="4"/>
  <c r="E118" i="39" s="1"/>
  <c r="E127" i="8"/>
  <c r="R127" i="4"/>
  <c r="E125" i="39" s="1"/>
  <c r="F134" i="8"/>
  <c r="S134" i="4"/>
  <c r="F132" i="39" s="1"/>
  <c r="E138" i="8"/>
  <c r="R138" i="4"/>
  <c r="E136" i="39" s="1"/>
  <c r="C140" i="8"/>
  <c r="P140" i="4"/>
  <c r="C138" i="39" s="1"/>
  <c r="P141" i="4"/>
  <c r="C139" i="39" s="1"/>
  <c r="B144" i="8"/>
  <c r="O145" i="4"/>
  <c r="O152" i="4"/>
  <c r="E154" i="8"/>
  <c r="R154" i="4"/>
  <c r="E152" i="39" s="1"/>
  <c r="E155" i="8"/>
  <c r="C159" i="8"/>
  <c r="P159" i="4"/>
  <c r="C157" i="39" s="1"/>
  <c r="C163" i="8"/>
  <c r="P163" i="4"/>
  <c r="C161" i="39" s="1"/>
  <c r="E174" i="8"/>
  <c r="R174" i="4"/>
  <c r="E172" i="39" s="1"/>
  <c r="E175" i="8"/>
  <c r="R175" i="4"/>
  <c r="E173" i="39" s="1"/>
  <c r="E179" i="8"/>
  <c r="R180" i="4"/>
  <c r="E178" i="39" s="1"/>
  <c r="D181" i="8"/>
  <c r="Q182" i="4"/>
  <c r="D180" i="39" s="1"/>
  <c r="Q181" i="4"/>
  <c r="D179" i="39" s="1"/>
  <c r="E206" i="8"/>
  <c r="R206" i="4"/>
  <c r="E204" i="39" s="1"/>
  <c r="Q222" i="4"/>
  <c r="D220" i="39" s="1"/>
  <c r="C224" i="8"/>
  <c r="P224" i="4"/>
  <c r="C222" i="39" s="1"/>
  <c r="D241" i="8"/>
  <c r="Q241" i="4"/>
  <c r="D239" i="39" s="1"/>
  <c r="C247" i="8"/>
  <c r="P247" i="4"/>
  <c r="C245" i="39" s="1"/>
  <c r="C248" i="8"/>
  <c r="P248" i="4"/>
  <c r="C246" i="39" s="1"/>
  <c r="F255" i="8"/>
  <c r="S255" i="4"/>
  <c r="F253" i="39" s="1"/>
  <c r="E257" i="8"/>
  <c r="R257" i="4"/>
  <c r="E255" i="39" s="1"/>
  <c r="C261" i="8"/>
  <c r="B288" i="8"/>
  <c r="O288" i="4"/>
  <c r="B309" i="8"/>
  <c r="O309" i="4"/>
  <c r="O310" i="4"/>
  <c r="D314" i="8"/>
  <c r="Q314" i="4"/>
  <c r="D312" i="39" s="1"/>
  <c r="D317" i="8"/>
  <c r="Q317" i="4"/>
  <c r="D315" i="39" s="1"/>
  <c r="Q318" i="4"/>
  <c r="D316" i="39" s="1"/>
  <c r="C324" i="8"/>
  <c r="P324" i="4"/>
  <c r="C322" i="39" s="1"/>
  <c r="D325" i="8"/>
  <c r="Q325" i="4"/>
  <c r="D323" i="39" s="1"/>
  <c r="E332" i="8"/>
  <c r="R332" i="4"/>
  <c r="E330" i="39" s="1"/>
  <c r="R333" i="4"/>
  <c r="E331" i="39" s="1"/>
  <c r="D344" i="8"/>
  <c r="Q344" i="4"/>
  <c r="D342" i="39" s="1"/>
  <c r="B349" i="8"/>
  <c r="O349" i="4"/>
  <c r="C350" i="8"/>
  <c r="P350" i="4"/>
  <c r="C348" i="39" s="1"/>
  <c r="P351" i="4"/>
  <c r="C349" i="39" s="1"/>
  <c r="D352" i="8"/>
  <c r="Q352" i="4"/>
  <c r="D350" i="39" s="1"/>
  <c r="B363" i="8"/>
  <c r="O363" i="4"/>
  <c r="D371" i="8"/>
  <c r="Q371" i="4"/>
  <c r="D369" i="39" s="1"/>
  <c r="Q372" i="4"/>
  <c r="D370" i="39" s="1"/>
  <c r="C372" i="8"/>
  <c r="P372" i="4"/>
  <c r="C370" i="39" s="1"/>
  <c r="F378" i="8"/>
  <c r="F381" i="8"/>
  <c r="S381" i="4"/>
  <c r="F379" i="39" s="1"/>
  <c r="S382" i="4"/>
  <c r="F380" i="39" s="1"/>
  <c r="F387" i="8"/>
  <c r="S387" i="4"/>
  <c r="F385" i="39" s="1"/>
  <c r="S388" i="4"/>
  <c r="F386" i="39" s="1"/>
  <c r="E388" i="8"/>
  <c r="R388" i="4"/>
  <c r="E386" i="39" s="1"/>
  <c r="R389" i="4"/>
  <c r="E387" i="39" s="1"/>
  <c r="B392" i="8"/>
  <c r="O392" i="4"/>
  <c r="C410" i="8"/>
  <c r="P410" i="4"/>
  <c r="C408" i="39" s="1"/>
  <c r="P411" i="4"/>
  <c r="C409" i="39" s="1"/>
  <c r="D418" i="8"/>
  <c r="Q418" i="4"/>
  <c r="D416" i="39" s="1"/>
  <c r="E419" i="8"/>
  <c r="R419" i="4"/>
  <c r="E417" i="39" s="1"/>
  <c r="C426" i="8"/>
  <c r="P426" i="4"/>
  <c r="C424" i="39" s="1"/>
  <c r="P427" i="4"/>
  <c r="C425" i="39" s="1"/>
  <c r="D429" i="8"/>
  <c r="Q430" i="4"/>
  <c r="D428" i="39" s="1"/>
  <c r="Q429" i="4"/>
  <c r="D427" i="39" s="1"/>
  <c r="E434" i="8"/>
  <c r="R434" i="4"/>
  <c r="E432" i="39" s="1"/>
  <c r="C440" i="8"/>
  <c r="P440" i="4"/>
  <c r="C438" i="39" s="1"/>
  <c r="C441" i="8"/>
  <c r="F473" i="8"/>
  <c r="S473" i="4"/>
  <c r="F471" i="39" s="1"/>
  <c r="S474" i="4"/>
  <c r="F472" i="39" s="1"/>
  <c r="C490" i="8"/>
  <c r="P490" i="4"/>
  <c r="C488" i="39" s="1"/>
  <c r="P491" i="4"/>
  <c r="C489" i="39" s="1"/>
  <c r="B493" i="8"/>
  <c r="O493" i="4"/>
  <c r="B511" i="8"/>
  <c r="O511" i="4"/>
  <c r="O512" i="4"/>
  <c r="C513" i="8"/>
  <c r="P513" i="4"/>
  <c r="C511" i="39" s="1"/>
  <c r="C5" i="8"/>
  <c r="P5" i="4"/>
  <c r="C3" i="39" s="1"/>
  <c r="E7" i="8"/>
  <c r="R7" i="4"/>
  <c r="E5" i="39" s="1"/>
  <c r="B10" i="8"/>
  <c r="O10" i="4"/>
  <c r="D12" i="8"/>
  <c r="Q12" i="4"/>
  <c r="D10" i="39" s="1"/>
  <c r="F14" i="8"/>
  <c r="S14" i="4"/>
  <c r="F12" i="39" s="1"/>
  <c r="C15" i="8"/>
  <c r="P15" i="4"/>
  <c r="C13" i="39" s="1"/>
  <c r="P16" i="4"/>
  <c r="C14" i="39" s="1"/>
  <c r="Q18" i="4"/>
  <c r="D16" i="39" s="1"/>
  <c r="B20" i="8"/>
  <c r="O20" i="4"/>
  <c r="O21" i="4"/>
  <c r="D22" i="8"/>
  <c r="Q22" i="4"/>
  <c r="D20" i="39" s="1"/>
  <c r="F24" i="8"/>
  <c r="S24" i="4"/>
  <c r="F22" i="39" s="1"/>
  <c r="S25" i="4"/>
  <c r="F23" i="39" s="1"/>
  <c r="F26" i="8"/>
  <c r="S26" i="4"/>
  <c r="F24" i="39" s="1"/>
  <c r="C27" i="8"/>
  <c r="P27" i="4"/>
  <c r="C25" i="39" s="1"/>
  <c r="E29" i="8"/>
  <c r="R29" i="4"/>
  <c r="E27" i="39" s="1"/>
  <c r="B30" i="8"/>
  <c r="O30" i="4"/>
  <c r="O31" i="4"/>
  <c r="D32" i="8"/>
  <c r="Q32" i="4"/>
  <c r="D30" i="39" s="1"/>
  <c r="Q36" i="4"/>
  <c r="D34" i="39" s="1"/>
  <c r="D39" i="8"/>
  <c r="E43" i="8"/>
  <c r="R43" i="4"/>
  <c r="E41" i="39" s="1"/>
  <c r="R44" i="4"/>
  <c r="E42" i="39" s="1"/>
  <c r="C44" i="8"/>
  <c r="P44" i="4"/>
  <c r="C42" i="39" s="1"/>
  <c r="B45" i="8"/>
  <c r="E49" i="8"/>
  <c r="R49" i="4"/>
  <c r="E47" i="39" s="1"/>
  <c r="D56" i="8"/>
  <c r="Q56" i="4"/>
  <c r="D54" i="39" s="1"/>
  <c r="D78" i="8"/>
  <c r="Q78" i="4"/>
  <c r="D76" i="39" s="1"/>
  <c r="C94" i="8"/>
  <c r="B96" i="8"/>
  <c r="O96" i="4"/>
  <c r="D100" i="8"/>
  <c r="Q100" i="4"/>
  <c r="D98" i="39" s="1"/>
  <c r="Q119" i="4"/>
  <c r="D117" i="39" s="1"/>
  <c r="E142" i="8"/>
  <c r="R142" i="4"/>
  <c r="E140" i="39" s="1"/>
  <c r="E158" i="8"/>
  <c r="R158" i="4"/>
  <c r="E156" i="39" s="1"/>
  <c r="E159" i="8"/>
  <c r="R159" i="4"/>
  <c r="E157" i="39" s="1"/>
  <c r="E162" i="8"/>
  <c r="R162" i="4"/>
  <c r="E160" i="39" s="1"/>
  <c r="F182" i="8"/>
  <c r="S182" i="4"/>
  <c r="F180" i="39" s="1"/>
  <c r="C188" i="8"/>
  <c r="P188" i="4"/>
  <c r="C186" i="39" s="1"/>
  <c r="P189" i="4"/>
  <c r="C187" i="39" s="1"/>
  <c r="B192" i="8"/>
  <c r="O193" i="4"/>
  <c r="O192" i="4"/>
  <c r="E209" i="8"/>
  <c r="R209" i="4"/>
  <c r="E207" i="39" s="1"/>
  <c r="R210" i="4"/>
  <c r="E208" i="39" s="1"/>
  <c r="C215" i="8"/>
  <c r="P215" i="4"/>
  <c r="C213" i="39" s="1"/>
  <c r="C227" i="8"/>
  <c r="P227" i="4"/>
  <c r="C225" i="39" s="1"/>
  <c r="D245" i="8"/>
  <c r="Q246" i="4"/>
  <c r="D244" i="39" s="1"/>
  <c r="Q245" i="4"/>
  <c r="D243" i="39" s="1"/>
  <c r="E247" i="8"/>
  <c r="R248" i="4"/>
  <c r="E246" i="39" s="1"/>
  <c r="R247" i="4"/>
  <c r="E245" i="39" s="1"/>
  <c r="C251" i="8"/>
  <c r="P251" i="4"/>
  <c r="C249" i="39" s="1"/>
  <c r="E263" i="8"/>
  <c r="F264" i="8"/>
  <c r="S264" i="4"/>
  <c r="F262" i="39" s="1"/>
  <c r="C268" i="8"/>
  <c r="P268" i="4"/>
  <c r="C266" i="39" s="1"/>
  <c r="B275" i="8"/>
  <c r="O275" i="4"/>
  <c r="B277" i="8"/>
  <c r="O277" i="4"/>
  <c r="F281" i="8"/>
  <c r="S281" i="4"/>
  <c r="F279" i="39" s="1"/>
  <c r="B285" i="8"/>
  <c r="O285" i="4"/>
  <c r="C286" i="8"/>
  <c r="P286" i="4"/>
  <c r="C284" i="39" s="1"/>
  <c r="P287" i="4"/>
  <c r="C285" i="39" s="1"/>
  <c r="D288" i="8"/>
  <c r="Q288" i="4"/>
  <c r="D286" i="39" s="1"/>
  <c r="B299" i="8"/>
  <c r="O299" i="4"/>
  <c r="D307" i="8"/>
  <c r="Q307" i="4"/>
  <c r="D305" i="39" s="1"/>
  <c r="Q308" i="4"/>
  <c r="D306" i="39" s="1"/>
  <c r="C308" i="8"/>
  <c r="P308" i="4"/>
  <c r="C306" i="39" s="1"/>
  <c r="F314" i="8"/>
  <c r="F317" i="8"/>
  <c r="S317" i="4"/>
  <c r="F315" i="39" s="1"/>
  <c r="S318" i="4"/>
  <c r="F316" i="39" s="1"/>
  <c r="F323" i="8"/>
  <c r="S323" i="4"/>
  <c r="F321" i="39" s="1"/>
  <c r="S324" i="4"/>
  <c r="F322" i="39" s="1"/>
  <c r="E324" i="8"/>
  <c r="R324" i="4"/>
  <c r="E322" i="39" s="1"/>
  <c r="R325" i="4"/>
  <c r="E323" i="39" s="1"/>
  <c r="B328" i="8"/>
  <c r="O328" i="4"/>
  <c r="D343" i="8"/>
  <c r="Q343" i="4"/>
  <c r="D341" i="39" s="1"/>
  <c r="C348" i="8"/>
  <c r="P348" i="4"/>
  <c r="C346" i="39" s="1"/>
  <c r="D349" i="8"/>
  <c r="Q349" i="4"/>
  <c r="D347" i="39" s="1"/>
  <c r="Q350" i="4"/>
  <c r="D348" i="39" s="1"/>
  <c r="E350" i="8"/>
  <c r="R351" i="4"/>
  <c r="E349" i="39" s="1"/>
  <c r="R350" i="4"/>
  <c r="E348" i="39" s="1"/>
  <c r="B355" i="8"/>
  <c r="O355" i="4"/>
  <c r="B361" i="8"/>
  <c r="O361" i="4"/>
  <c r="O362" i="4"/>
  <c r="D363" i="8"/>
  <c r="Q363" i="4"/>
  <c r="D361" i="39" s="1"/>
  <c r="Q364" i="4"/>
  <c r="D362" i="39" s="1"/>
  <c r="E372" i="8"/>
  <c r="R372" i="4"/>
  <c r="E370" i="39" s="1"/>
  <c r="R373" i="4"/>
  <c r="E371" i="39" s="1"/>
  <c r="E385" i="8"/>
  <c r="R385" i="4"/>
  <c r="E383" i="39" s="1"/>
  <c r="B391" i="8"/>
  <c r="O391" i="4"/>
  <c r="D392" i="8"/>
  <c r="Q392" i="4"/>
  <c r="D390" i="39" s="1"/>
  <c r="B400" i="8"/>
  <c r="O400" i="4"/>
  <c r="C404" i="8"/>
  <c r="P404" i="4"/>
  <c r="C402" i="39" s="1"/>
  <c r="C408" i="8"/>
  <c r="P408" i="4"/>
  <c r="C406" i="39" s="1"/>
  <c r="P409" i="4"/>
  <c r="C407" i="39" s="1"/>
  <c r="E411" i="8"/>
  <c r="R411" i="4"/>
  <c r="E409" i="39" s="1"/>
  <c r="B414" i="8"/>
  <c r="O414" i="4"/>
  <c r="C424" i="8"/>
  <c r="P424" i="4"/>
  <c r="C422" i="39" s="1"/>
  <c r="D425" i="8"/>
  <c r="Q425" i="4"/>
  <c r="D423" i="39" s="1"/>
  <c r="Q426" i="4"/>
  <c r="D424" i="39" s="1"/>
  <c r="E426" i="8"/>
  <c r="R426" i="4"/>
  <c r="E424" i="39" s="1"/>
  <c r="R427" i="4"/>
  <c r="E425" i="39" s="1"/>
  <c r="F453" i="8"/>
  <c r="S453" i="4"/>
  <c r="F451" i="39" s="1"/>
  <c r="S454" i="4"/>
  <c r="F452" i="39" s="1"/>
  <c r="B488" i="8"/>
  <c r="O488" i="4"/>
  <c r="D493" i="8"/>
  <c r="Q494" i="4"/>
  <c r="D492" i="39" s="1"/>
  <c r="Q493" i="4"/>
  <c r="D491" i="39" s="1"/>
  <c r="D6" i="8"/>
  <c r="Q6" i="4"/>
  <c r="D4" i="39" s="1"/>
  <c r="F8" i="8"/>
  <c r="S8" i="4"/>
  <c r="F6" i="39" s="1"/>
  <c r="S9" i="4"/>
  <c r="F7" i="39" s="1"/>
  <c r="F10" i="8"/>
  <c r="S10" i="4"/>
  <c r="F8" i="39" s="1"/>
  <c r="C11" i="8"/>
  <c r="P11" i="4"/>
  <c r="C9" i="39" s="1"/>
  <c r="E13" i="8"/>
  <c r="R13" i="4"/>
  <c r="E11" i="39" s="1"/>
  <c r="B14" i="8"/>
  <c r="O14" i="4"/>
  <c r="O15" i="4"/>
  <c r="D16" i="8"/>
  <c r="Q16" i="4"/>
  <c r="D14" i="39" s="1"/>
  <c r="C21" i="8"/>
  <c r="P21" i="4"/>
  <c r="C19" i="39" s="1"/>
  <c r="E23" i="8"/>
  <c r="R23" i="4"/>
  <c r="E21" i="39" s="1"/>
  <c r="B26" i="8"/>
  <c r="O26" i="4"/>
  <c r="D28" i="8"/>
  <c r="Q28" i="4"/>
  <c r="D26" i="39" s="1"/>
  <c r="F30" i="8"/>
  <c r="S30" i="4"/>
  <c r="F28" i="39" s="1"/>
  <c r="C31" i="8"/>
  <c r="P31" i="4"/>
  <c r="C29" i="39" s="1"/>
  <c r="P32" i="4"/>
  <c r="C30" i="39" s="1"/>
  <c r="C37" i="8"/>
  <c r="P37" i="4"/>
  <c r="C35" i="39" s="1"/>
  <c r="E41" i="8"/>
  <c r="R41" i="4"/>
  <c r="E39" i="39" s="1"/>
  <c r="D47" i="8"/>
  <c r="E51" i="8"/>
  <c r="R51" i="4"/>
  <c r="E49" i="39" s="1"/>
  <c r="B53" i="8"/>
  <c r="O53" i="4"/>
  <c r="B54" i="8"/>
  <c r="O54" i="4"/>
  <c r="F58" i="8"/>
  <c r="S58" i="4"/>
  <c r="F56" i="39" s="1"/>
  <c r="E59" i="8"/>
  <c r="R59" i="4"/>
  <c r="E57" i="39" s="1"/>
  <c r="C61" i="8"/>
  <c r="P61" i="4"/>
  <c r="C59" i="39" s="1"/>
  <c r="F73" i="8"/>
  <c r="S73" i="4"/>
  <c r="F71" i="39" s="1"/>
  <c r="B77" i="8"/>
  <c r="F80" i="8"/>
  <c r="S80" i="4"/>
  <c r="F78" i="39" s="1"/>
  <c r="F81" i="8"/>
  <c r="S81" i="4"/>
  <c r="F79" i="39" s="1"/>
  <c r="C83" i="8"/>
  <c r="P83" i="4"/>
  <c r="C81" i="39" s="1"/>
  <c r="C91" i="8"/>
  <c r="P91" i="4"/>
  <c r="C89" i="39" s="1"/>
  <c r="D98" i="8"/>
  <c r="Q98" i="4"/>
  <c r="D96" i="39" s="1"/>
  <c r="F102" i="8"/>
  <c r="S103" i="4"/>
  <c r="F101" i="39" s="1"/>
  <c r="D111" i="8"/>
  <c r="C113" i="8"/>
  <c r="P113" i="4"/>
  <c r="C111" i="39" s="1"/>
  <c r="E117" i="8"/>
  <c r="R118" i="4"/>
  <c r="E116" i="39" s="1"/>
  <c r="R117" i="4"/>
  <c r="E115" i="39" s="1"/>
  <c r="F124" i="8"/>
  <c r="S124" i="4"/>
  <c r="F122" i="39" s="1"/>
  <c r="C127" i="8"/>
  <c r="P127" i="4"/>
  <c r="C125" i="39" s="1"/>
  <c r="D133" i="8"/>
  <c r="Q134" i="4"/>
  <c r="D132" i="39" s="1"/>
  <c r="Q133" i="4"/>
  <c r="D131" i="39" s="1"/>
  <c r="C136" i="8"/>
  <c r="P136" i="4"/>
  <c r="C134" i="39" s="1"/>
  <c r="D149" i="8"/>
  <c r="Q150" i="4"/>
  <c r="D148" i="39" s="1"/>
  <c r="Q149" i="4"/>
  <c r="D147" i="39" s="1"/>
  <c r="C155" i="8"/>
  <c r="P155" i="4"/>
  <c r="C153" i="39" s="1"/>
  <c r="C175" i="8"/>
  <c r="P175" i="4"/>
  <c r="C173" i="39" s="1"/>
  <c r="D177" i="8"/>
  <c r="Q177" i="4"/>
  <c r="D175" i="39" s="1"/>
  <c r="E191" i="8"/>
  <c r="R191" i="4"/>
  <c r="E189" i="39" s="1"/>
  <c r="F198" i="8"/>
  <c r="S198" i="4"/>
  <c r="F196" i="39" s="1"/>
  <c r="E202" i="8"/>
  <c r="R202" i="4"/>
  <c r="E200" i="39" s="1"/>
  <c r="C204" i="8"/>
  <c r="P204" i="4"/>
  <c r="C202" i="39" s="1"/>
  <c r="P205" i="4"/>
  <c r="C203" i="39" s="1"/>
  <c r="B208" i="8"/>
  <c r="O209" i="4"/>
  <c r="F214" i="8"/>
  <c r="S214" i="4"/>
  <c r="F212" i="39" s="1"/>
  <c r="B222" i="8"/>
  <c r="O222" i="4"/>
  <c r="O223" i="4"/>
  <c r="D234" i="8"/>
  <c r="Q234" i="4"/>
  <c r="D232" i="39" s="1"/>
  <c r="Q235" i="4"/>
  <c r="D233" i="39" s="1"/>
  <c r="C236" i="8"/>
  <c r="P236" i="4"/>
  <c r="C234" i="39" s="1"/>
  <c r="P237" i="4"/>
  <c r="C235" i="39" s="1"/>
  <c r="B240" i="8"/>
  <c r="O241" i="4"/>
  <c r="O240" i="4"/>
  <c r="Q254" i="4"/>
  <c r="D252" i="39" s="1"/>
  <c r="E270" i="8"/>
  <c r="R270" i="4"/>
  <c r="E268" i="39" s="1"/>
  <c r="E271" i="8"/>
  <c r="R271" i="4"/>
  <c r="E269" i="39" s="1"/>
  <c r="F275" i="8"/>
  <c r="S275" i="4"/>
  <c r="F273" i="39" s="1"/>
  <c r="S276" i="4"/>
  <c r="F274" i="39" s="1"/>
  <c r="F277" i="8"/>
  <c r="S277" i="4"/>
  <c r="F275" i="39" s="1"/>
  <c r="S278" i="4"/>
  <c r="F276" i="39" s="1"/>
  <c r="E284" i="8"/>
  <c r="R284" i="4"/>
  <c r="E282" i="39" s="1"/>
  <c r="R285" i="4"/>
  <c r="E283" i="39" s="1"/>
  <c r="F285" i="8"/>
  <c r="S285" i="4"/>
  <c r="F283" i="39" s="1"/>
  <c r="S286" i="4"/>
  <c r="F284" i="39" s="1"/>
  <c r="D297" i="8"/>
  <c r="Q297" i="4"/>
  <c r="D295" i="39" s="1"/>
  <c r="F299" i="8"/>
  <c r="S299" i="4"/>
  <c r="F297" i="39" s="1"/>
  <c r="C326" i="8"/>
  <c r="P326" i="4"/>
  <c r="C324" i="39" s="1"/>
  <c r="C332" i="8"/>
  <c r="P332" i="4"/>
  <c r="C330" i="39" s="1"/>
  <c r="C334" i="8"/>
  <c r="P334" i="4"/>
  <c r="C332" i="39" s="1"/>
  <c r="P335" i="4"/>
  <c r="C333" i="39" s="1"/>
  <c r="D336" i="8"/>
  <c r="E340" i="8"/>
  <c r="R340" i="4"/>
  <c r="E338" i="39" s="1"/>
  <c r="R341" i="4"/>
  <c r="E339" i="39" s="1"/>
  <c r="F341" i="8"/>
  <c r="S341" i="4"/>
  <c r="F339" i="39" s="1"/>
  <c r="S342" i="4"/>
  <c r="F340" i="39" s="1"/>
  <c r="B344" i="8"/>
  <c r="O344" i="4"/>
  <c r="B352" i="8"/>
  <c r="O352" i="4"/>
  <c r="B373" i="8"/>
  <c r="O373" i="4"/>
  <c r="O374" i="4"/>
  <c r="D378" i="8"/>
  <c r="Q378" i="4"/>
  <c r="D376" i="39" s="1"/>
  <c r="D381" i="8"/>
  <c r="Q381" i="4"/>
  <c r="D379" i="39" s="1"/>
  <c r="Q382" i="4"/>
  <c r="D380" i="39" s="1"/>
  <c r="C388" i="8"/>
  <c r="P388" i="4"/>
  <c r="C386" i="39" s="1"/>
  <c r="D389" i="8"/>
  <c r="Q389" i="4"/>
  <c r="D387" i="39" s="1"/>
  <c r="E396" i="8"/>
  <c r="R396" i="4"/>
  <c r="E394" i="39" s="1"/>
  <c r="R397" i="4"/>
  <c r="E395" i="39" s="1"/>
  <c r="P405" i="4"/>
  <c r="C403" i="39" s="1"/>
  <c r="P407" i="4"/>
  <c r="C405" i="39" s="1"/>
  <c r="F423" i="8"/>
  <c r="S423" i="4"/>
  <c r="F421" i="39" s="1"/>
  <c r="S424" i="4"/>
  <c r="F422" i="39" s="1"/>
  <c r="B430" i="8"/>
  <c r="O430" i="4"/>
  <c r="B433" i="8"/>
  <c r="O433" i="4"/>
  <c r="C434" i="8"/>
  <c r="P434" i="4"/>
  <c r="C432" i="39" s="1"/>
  <c r="B456" i="8"/>
  <c r="O456" i="4"/>
  <c r="C457" i="8"/>
  <c r="P457" i="4"/>
  <c r="C455" i="39" s="1"/>
  <c r="D461" i="8"/>
  <c r="Q462" i="4"/>
  <c r="D460" i="39" s="1"/>
  <c r="Q461" i="4"/>
  <c r="D459" i="39" s="1"/>
  <c r="E478" i="8"/>
  <c r="R479" i="4"/>
  <c r="E477" i="39" s="1"/>
  <c r="E496" i="8"/>
  <c r="R496" i="4"/>
  <c r="E494" i="39" s="1"/>
  <c r="F501" i="8"/>
  <c r="S501" i="4"/>
  <c r="F499" i="39" s="1"/>
  <c r="S502" i="4"/>
  <c r="F500" i="39" s="1"/>
  <c r="B7" i="8"/>
  <c r="C8" i="8"/>
  <c r="D9" i="8"/>
  <c r="E10" i="8"/>
  <c r="F11" i="8"/>
  <c r="B15" i="8"/>
  <c r="C16" i="8"/>
  <c r="D17" i="8"/>
  <c r="E18" i="8"/>
  <c r="F19" i="8"/>
  <c r="B23" i="8"/>
  <c r="C24" i="8"/>
  <c r="D25" i="8"/>
  <c r="E26" i="8"/>
  <c r="F27" i="8"/>
  <c r="B31" i="8"/>
  <c r="C32" i="8"/>
  <c r="D33" i="8"/>
  <c r="E34" i="8"/>
  <c r="C36" i="8"/>
  <c r="C38" i="8"/>
  <c r="F41" i="8"/>
  <c r="C45" i="8"/>
  <c r="P45" i="4"/>
  <c r="C43" i="39" s="1"/>
  <c r="C47" i="8"/>
  <c r="P47" i="4"/>
  <c r="C45" i="39" s="1"/>
  <c r="C55" i="8"/>
  <c r="P55" i="4"/>
  <c r="C53" i="39" s="1"/>
  <c r="E57" i="8"/>
  <c r="R57" i="4"/>
  <c r="E55" i="39" s="1"/>
  <c r="B60" i="8"/>
  <c r="O60" i="4"/>
  <c r="D62" i="8"/>
  <c r="Q62" i="4"/>
  <c r="D60" i="39" s="1"/>
  <c r="S63" i="4"/>
  <c r="F61" i="39" s="1"/>
  <c r="F64" i="8"/>
  <c r="S64" i="4"/>
  <c r="F62" i="39" s="1"/>
  <c r="C65" i="8"/>
  <c r="P65" i="4"/>
  <c r="C63" i="39" s="1"/>
  <c r="P66" i="4"/>
  <c r="C64" i="39" s="1"/>
  <c r="B70" i="8"/>
  <c r="O70" i="4"/>
  <c r="O71" i="4"/>
  <c r="D72" i="8"/>
  <c r="Q72" i="4"/>
  <c r="D70" i="39" s="1"/>
  <c r="F74" i="8"/>
  <c r="S74" i="4"/>
  <c r="F72" i="39" s="1"/>
  <c r="S75" i="4"/>
  <c r="F73" i="39" s="1"/>
  <c r="F76" i="8"/>
  <c r="S76" i="4"/>
  <c r="F74" i="39" s="1"/>
  <c r="C77" i="8"/>
  <c r="P77" i="4"/>
  <c r="C75" i="39" s="1"/>
  <c r="R78" i="4"/>
  <c r="E76" i="39" s="1"/>
  <c r="E79" i="8"/>
  <c r="R79" i="4"/>
  <c r="E77" i="39" s="1"/>
  <c r="B80" i="8"/>
  <c r="O80" i="4"/>
  <c r="O81" i="4"/>
  <c r="D82" i="8"/>
  <c r="Q82" i="4"/>
  <c r="D80" i="39" s="1"/>
  <c r="C87" i="8"/>
  <c r="P87" i="4"/>
  <c r="C85" i="39" s="1"/>
  <c r="E89" i="8"/>
  <c r="R89" i="4"/>
  <c r="E87" i="39" s="1"/>
  <c r="B92" i="8"/>
  <c r="O92" i="4"/>
  <c r="D94" i="8"/>
  <c r="Q94" i="4"/>
  <c r="D92" i="39" s="1"/>
  <c r="S95" i="4"/>
  <c r="F93" i="39" s="1"/>
  <c r="F96" i="8"/>
  <c r="S96" i="4"/>
  <c r="F94" i="39" s="1"/>
  <c r="C97" i="8"/>
  <c r="P97" i="4"/>
  <c r="C95" i="39" s="1"/>
  <c r="P98" i="4"/>
  <c r="C96" i="39" s="1"/>
  <c r="B102" i="8"/>
  <c r="O102" i="4"/>
  <c r="O103" i="4"/>
  <c r="D104" i="8"/>
  <c r="Q104" i="4"/>
  <c r="D102" i="39" s="1"/>
  <c r="F106" i="8"/>
  <c r="S106" i="4"/>
  <c r="F104" i="39" s="1"/>
  <c r="S107" i="4"/>
  <c r="F105" i="39" s="1"/>
  <c r="F108" i="8"/>
  <c r="S108" i="4"/>
  <c r="F106" i="39" s="1"/>
  <c r="C109" i="8"/>
  <c r="P109" i="4"/>
  <c r="C107" i="39" s="1"/>
  <c r="E111" i="8"/>
  <c r="R111" i="4"/>
  <c r="E109" i="39" s="1"/>
  <c r="B112" i="8"/>
  <c r="O112" i="4"/>
  <c r="O113" i="4"/>
  <c r="D114" i="8"/>
  <c r="Q114" i="4"/>
  <c r="D112" i="39" s="1"/>
  <c r="C119" i="8"/>
  <c r="P119" i="4"/>
  <c r="C117" i="39" s="1"/>
  <c r="E121" i="8"/>
  <c r="R121" i="4"/>
  <c r="E119" i="39" s="1"/>
  <c r="B124" i="8"/>
  <c r="O124" i="4"/>
  <c r="D126" i="8"/>
  <c r="Q127" i="4"/>
  <c r="D125" i="39" s="1"/>
  <c r="E130" i="8"/>
  <c r="C131" i="8"/>
  <c r="P131" i="4"/>
  <c r="C129" i="39" s="1"/>
  <c r="C144" i="8"/>
  <c r="P144" i="4"/>
  <c r="C142" i="39" s="1"/>
  <c r="E147" i="8"/>
  <c r="C148" i="8"/>
  <c r="P150" i="4"/>
  <c r="C148" i="39" s="1"/>
  <c r="D156" i="8"/>
  <c r="Q156" i="4"/>
  <c r="D154" i="39" s="1"/>
  <c r="F159" i="8"/>
  <c r="S159" i="4"/>
  <c r="F157" i="39" s="1"/>
  <c r="C165" i="8"/>
  <c r="F168" i="8"/>
  <c r="S168" i="4"/>
  <c r="F166" i="39" s="1"/>
  <c r="D173" i="8"/>
  <c r="Q173" i="4"/>
  <c r="D171" i="39" s="1"/>
  <c r="B174" i="8"/>
  <c r="O174" i="4"/>
  <c r="E177" i="8"/>
  <c r="R177" i="4"/>
  <c r="E175" i="39" s="1"/>
  <c r="D186" i="8"/>
  <c r="Q186" i="4"/>
  <c r="D184" i="39" s="1"/>
  <c r="Q190" i="4"/>
  <c r="D188" i="39" s="1"/>
  <c r="E194" i="8"/>
  <c r="C195" i="8"/>
  <c r="P195" i="4"/>
  <c r="C193" i="39" s="1"/>
  <c r="C208" i="8"/>
  <c r="P208" i="4"/>
  <c r="C206" i="39" s="1"/>
  <c r="E211" i="8"/>
  <c r="C212" i="8"/>
  <c r="P214" i="4"/>
  <c r="C212" i="39" s="1"/>
  <c r="E219" i="8"/>
  <c r="C220" i="8"/>
  <c r="P220" i="4"/>
  <c r="C218" i="39" s="1"/>
  <c r="E223" i="8"/>
  <c r="D236" i="8"/>
  <c r="Q236" i="4"/>
  <c r="D234" i="39" s="1"/>
  <c r="F239" i="8"/>
  <c r="S239" i="4"/>
  <c r="F237" i="39" s="1"/>
  <c r="F248" i="8"/>
  <c r="S248" i="4"/>
  <c r="F246" i="39" s="1"/>
  <c r="D257" i="8"/>
  <c r="Q257" i="4"/>
  <c r="D255" i="39" s="1"/>
  <c r="D261" i="8"/>
  <c r="Q262" i="4"/>
  <c r="D260" i="39" s="1"/>
  <c r="Q261" i="4"/>
  <c r="D259" i="39" s="1"/>
  <c r="D269" i="8"/>
  <c r="Q269" i="4"/>
  <c r="D267" i="39" s="1"/>
  <c r="B270" i="8"/>
  <c r="O270" i="4"/>
  <c r="E273" i="8"/>
  <c r="R273" i="4"/>
  <c r="E271" i="39" s="1"/>
  <c r="C276" i="8"/>
  <c r="P276" i="4"/>
  <c r="C274" i="39" s="1"/>
  <c r="B280" i="8"/>
  <c r="O280" i="4"/>
  <c r="B281" i="8"/>
  <c r="O281" i="4"/>
  <c r="O282" i="4"/>
  <c r="E289" i="8"/>
  <c r="R289" i="4"/>
  <c r="E287" i="39" s="1"/>
  <c r="F290" i="8"/>
  <c r="F291" i="8"/>
  <c r="S291" i="4"/>
  <c r="F289" i="39" s="1"/>
  <c r="S292" i="4"/>
  <c r="F290" i="39" s="1"/>
  <c r="D293" i="8"/>
  <c r="Q293" i="4"/>
  <c r="D291" i="39" s="1"/>
  <c r="C294" i="8"/>
  <c r="P294" i="4"/>
  <c r="C292" i="39" s="1"/>
  <c r="B295" i="8"/>
  <c r="O295" i="4"/>
  <c r="F309" i="8"/>
  <c r="S309" i="4"/>
  <c r="F307" i="39" s="1"/>
  <c r="S310" i="4"/>
  <c r="F308" i="39" s="1"/>
  <c r="D311" i="8"/>
  <c r="Q311" i="4"/>
  <c r="D309" i="39" s="1"/>
  <c r="B323" i="8"/>
  <c r="O323" i="4"/>
  <c r="F327" i="8"/>
  <c r="S328" i="4"/>
  <c r="F326" i="39" s="1"/>
  <c r="S327" i="4"/>
  <c r="F325" i="39" s="1"/>
  <c r="D338" i="8"/>
  <c r="Q338" i="4"/>
  <c r="D336" i="39" s="1"/>
  <c r="D339" i="8"/>
  <c r="Q339" i="4"/>
  <c r="D337" i="39" s="1"/>
  <c r="B341" i="8"/>
  <c r="O341" i="4"/>
  <c r="E353" i="8"/>
  <c r="R353" i="4"/>
  <c r="E351" i="39" s="1"/>
  <c r="F354" i="8"/>
  <c r="F355" i="8"/>
  <c r="S355" i="4"/>
  <c r="F353" i="39" s="1"/>
  <c r="S356" i="4"/>
  <c r="F354" i="39" s="1"/>
  <c r="D357" i="8"/>
  <c r="Q357" i="4"/>
  <c r="D355" i="39" s="1"/>
  <c r="C358" i="8"/>
  <c r="P358" i="4"/>
  <c r="C356" i="39" s="1"/>
  <c r="B359" i="8"/>
  <c r="O359" i="4"/>
  <c r="F373" i="8"/>
  <c r="S373" i="4"/>
  <c r="F371" i="39" s="1"/>
  <c r="S374" i="4"/>
  <c r="F372" i="39" s="1"/>
  <c r="D375" i="8"/>
  <c r="Q375" i="4"/>
  <c r="D373" i="39" s="1"/>
  <c r="B387" i="8"/>
  <c r="O387" i="4"/>
  <c r="F391" i="8"/>
  <c r="S392" i="4"/>
  <c r="F390" i="39" s="1"/>
  <c r="S391" i="4"/>
  <c r="F389" i="39" s="1"/>
  <c r="D402" i="8"/>
  <c r="Q402" i="4"/>
  <c r="D400" i="39" s="1"/>
  <c r="D403" i="8"/>
  <c r="Q403" i="4"/>
  <c r="D401" i="39" s="1"/>
  <c r="B405" i="8"/>
  <c r="O405" i="4"/>
  <c r="C432" i="8"/>
  <c r="P432" i="4"/>
  <c r="C430" i="39" s="1"/>
  <c r="R435" i="4"/>
  <c r="E433" i="39" s="1"/>
  <c r="B440" i="8"/>
  <c r="O440" i="4"/>
  <c r="F459" i="8"/>
  <c r="S459" i="4"/>
  <c r="F457" i="39" s="1"/>
  <c r="F460" i="8"/>
  <c r="E465" i="8"/>
  <c r="R465" i="4"/>
  <c r="E463" i="39" s="1"/>
  <c r="C468" i="8"/>
  <c r="P469" i="4"/>
  <c r="C467" i="39" s="1"/>
  <c r="B470" i="8"/>
  <c r="O470" i="4"/>
  <c r="F487" i="8"/>
  <c r="S487" i="4"/>
  <c r="F485" i="39" s="1"/>
  <c r="S488" i="4"/>
  <c r="F486" i="39" s="1"/>
  <c r="F491" i="8"/>
  <c r="S491" i="4"/>
  <c r="F489" i="39" s="1"/>
  <c r="B502" i="8"/>
  <c r="O502" i="4"/>
  <c r="B504" i="8"/>
  <c r="O504" i="4"/>
  <c r="O510" i="4"/>
  <c r="E512" i="8"/>
  <c r="R512" i="4"/>
  <c r="E510" i="39" s="1"/>
  <c r="B5" i="8"/>
  <c r="C6" i="8"/>
  <c r="D7" i="8"/>
  <c r="E8" i="8"/>
  <c r="F9" i="8"/>
  <c r="B13" i="8"/>
  <c r="C14" i="8"/>
  <c r="D15" i="8"/>
  <c r="E16" i="8"/>
  <c r="F17" i="8"/>
  <c r="B21" i="8"/>
  <c r="C22" i="8"/>
  <c r="D23" i="8"/>
  <c r="E24" i="8"/>
  <c r="F25" i="8"/>
  <c r="B29" i="8"/>
  <c r="C30" i="8"/>
  <c r="D31" i="8"/>
  <c r="E32" i="8"/>
  <c r="F33" i="8"/>
  <c r="B35" i="8"/>
  <c r="E47" i="8"/>
  <c r="R47" i="4"/>
  <c r="E45" i="39" s="1"/>
  <c r="R48" i="4"/>
  <c r="E46" i="39" s="1"/>
  <c r="F52" i="8"/>
  <c r="S52" i="4"/>
  <c r="F50" i="39" s="1"/>
  <c r="C53" i="8"/>
  <c r="P53" i="4"/>
  <c r="C51" i="39" s="1"/>
  <c r="E55" i="8"/>
  <c r="R55" i="4"/>
  <c r="E53" i="39" s="1"/>
  <c r="B56" i="8"/>
  <c r="O56" i="4"/>
  <c r="O57" i="4"/>
  <c r="D58" i="8"/>
  <c r="Q58" i="4"/>
  <c r="D56" i="39" s="1"/>
  <c r="C63" i="8"/>
  <c r="P63" i="4"/>
  <c r="C61" i="39" s="1"/>
  <c r="E65" i="8"/>
  <c r="R65" i="4"/>
  <c r="E63" i="39" s="1"/>
  <c r="B68" i="8"/>
  <c r="O68" i="4"/>
  <c r="D70" i="8"/>
  <c r="Q70" i="4"/>
  <c r="D68" i="39" s="1"/>
  <c r="F72" i="8"/>
  <c r="S72" i="4"/>
  <c r="F70" i="39" s="1"/>
  <c r="C73" i="8"/>
  <c r="P73" i="4"/>
  <c r="C71" i="39" s="1"/>
  <c r="P74" i="4"/>
  <c r="C72" i="39" s="1"/>
  <c r="Q76" i="4"/>
  <c r="D74" i="39" s="1"/>
  <c r="B78" i="8"/>
  <c r="O78" i="4"/>
  <c r="O79" i="4"/>
  <c r="D80" i="8"/>
  <c r="Q80" i="4"/>
  <c r="D78" i="39" s="1"/>
  <c r="F82" i="8"/>
  <c r="S82" i="4"/>
  <c r="F80" i="39" s="1"/>
  <c r="S83" i="4"/>
  <c r="F81" i="39" s="1"/>
  <c r="F84" i="8"/>
  <c r="S84" i="4"/>
  <c r="F82" i="39" s="1"/>
  <c r="C85" i="8"/>
  <c r="P85" i="4"/>
  <c r="C83" i="39" s="1"/>
  <c r="E87" i="8"/>
  <c r="R87" i="4"/>
  <c r="E85" i="39" s="1"/>
  <c r="B88" i="8"/>
  <c r="O88" i="4"/>
  <c r="O89" i="4"/>
  <c r="D90" i="8"/>
  <c r="Q90" i="4"/>
  <c r="D88" i="39" s="1"/>
  <c r="C95" i="8"/>
  <c r="P95" i="4"/>
  <c r="C93" i="39" s="1"/>
  <c r="E97" i="8"/>
  <c r="R97" i="4"/>
  <c r="E95" i="39" s="1"/>
  <c r="B100" i="8"/>
  <c r="O100" i="4"/>
  <c r="D102" i="8"/>
  <c r="Q102" i="4"/>
  <c r="D100" i="39" s="1"/>
  <c r="F104" i="8"/>
  <c r="S104" i="4"/>
  <c r="F102" i="39" s="1"/>
  <c r="C105" i="8"/>
  <c r="P105" i="4"/>
  <c r="C103" i="39" s="1"/>
  <c r="P106" i="4"/>
  <c r="C104" i="39" s="1"/>
  <c r="Q108" i="4"/>
  <c r="D106" i="39" s="1"/>
  <c r="B110" i="8"/>
  <c r="O110" i="4"/>
  <c r="O111" i="4"/>
  <c r="D112" i="8"/>
  <c r="Q112" i="4"/>
  <c r="D110" i="39" s="1"/>
  <c r="F114" i="8"/>
  <c r="S114" i="4"/>
  <c r="F112" i="39" s="1"/>
  <c r="S115" i="4"/>
  <c r="F113" i="39" s="1"/>
  <c r="F116" i="8"/>
  <c r="S116" i="4"/>
  <c r="F114" i="39" s="1"/>
  <c r="C117" i="8"/>
  <c r="P117" i="4"/>
  <c r="C115" i="39" s="1"/>
  <c r="E119" i="8"/>
  <c r="R119" i="4"/>
  <c r="E117" i="39" s="1"/>
  <c r="B120" i="8"/>
  <c r="O120" i="4"/>
  <c r="O121" i="4"/>
  <c r="D122" i="8"/>
  <c r="Q122" i="4"/>
  <c r="D120" i="39" s="1"/>
  <c r="R125" i="4"/>
  <c r="E123" i="39" s="1"/>
  <c r="C128" i="8"/>
  <c r="P128" i="4"/>
  <c r="C126" i="39" s="1"/>
  <c r="E131" i="8"/>
  <c r="C132" i="8"/>
  <c r="D140" i="8"/>
  <c r="Q140" i="4"/>
  <c r="D138" i="39" s="1"/>
  <c r="F143" i="8"/>
  <c r="S143" i="4"/>
  <c r="F141" i="39" s="1"/>
  <c r="F152" i="8"/>
  <c r="S152" i="4"/>
  <c r="F150" i="39" s="1"/>
  <c r="D157" i="8"/>
  <c r="Q157" i="4"/>
  <c r="D155" i="39" s="1"/>
  <c r="B158" i="8"/>
  <c r="O158" i="4"/>
  <c r="E161" i="8"/>
  <c r="R161" i="4"/>
  <c r="E159" i="39" s="1"/>
  <c r="D170" i="8"/>
  <c r="Q170" i="4"/>
  <c r="D168" i="39" s="1"/>
  <c r="Q174" i="4"/>
  <c r="D172" i="39" s="1"/>
  <c r="E178" i="8"/>
  <c r="C179" i="8"/>
  <c r="P179" i="4"/>
  <c r="C177" i="39" s="1"/>
  <c r="Q185" i="4"/>
  <c r="D183" i="39" s="1"/>
  <c r="C192" i="8"/>
  <c r="P192" i="4"/>
  <c r="C190" i="39" s="1"/>
  <c r="E195" i="8"/>
  <c r="C196" i="8"/>
  <c r="D204" i="8"/>
  <c r="Q204" i="4"/>
  <c r="D202" i="39" s="1"/>
  <c r="F207" i="8"/>
  <c r="S207" i="4"/>
  <c r="F205" i="39" s="1"/>
  <c r="F216" i="8"/>
  <c r="S216" i="4"/>
  <c r="F214" i="39" s="1"/>
  <c r="D225" i="8"/>
  <c r="Q225" i="4"/>
  <c r="D223" i="39" s="1"/>
  <c r="D229" i="8"/>
  <c r="Q230" i="4"/>
  <c r="D228" i="39" s="1"/>
  <c r="Q229" i="4"/>
  <c r="D227" i="39" s="1"/>
  <c r="D237" i="8"/>
  <c r="Q237" i="4"/>
  <c r="D235" i="39" s="1"/>
  <c r="B238" i="8"/>
  <c r="O238" i="4"/>
  <c r="E241" i="8"/>
  <c r="R241" i="4"/>
  <c r="E239" i="39" s="1"/>
  <c r="C263" i="8"/>
  <c r="P263" i="4"/>
  <c r="C261" i="39" s="1"/>
  <c r="D266" i="8"/>
  <c r="Q266" i="4"/>
  <c r="D264" i="39" s="1"/>
  <c r="Q270" i="4"/>
  <c r="D268" i="39" s="1"/>
  <c r="E276" i="8"/>
  <c r="R276" i="4"/>
  <c r="E274" i="39" s="1"/>
  <c r="R277" i="4"/>
  <c r="E275" i="39" s="1"/>
  <c r="D280" i="8"/>
  <c r="Q280" i="4"/>
  <c r="D278" i="39" s="1"/>
  <c r="D281" i="8"/>
  <c r="Q281" i="4"/>
  <c r="D279" i="39" s="1"/>
  <c r="F293" i="8"/>
  <c r="S293" i="4"/>
  <c r="F291" i="39" s="1"/>
  <c r="S294" i="4"/>
  <c r="F292" i="39" s="1"/>
  <c r="D295" i="8"/>
  <c r="Q295" i="4"/>
  <c r="D293" i="39" s="1"/>
  <c r="B307" i="8"/>
  <c r="O307" i="4"/>
  <c r="F311" i="8"/>
  <c r="S312" i="4"/>
  <c r="F310" i="39" s="1"/>
  <c r="S311" i="4"/>
  <c r="F309" i="39" s="1"/>
  <c r="D322" i="8"/>
  <c r="Q322" i="4"/>
  <c r="D320" i="39" s="1"/>
  <c r="D323" i="8"/>
  <c r="Q323" i="4"/>
  <c r="D321" i="39" s="1"/>
  <c r="B325" i="8"/>
  <c r="O325" i="4"/>
  <c r="R326" i="4"/>
  <c r="E324" i="39" s="1"/>
  <c r="E337" i="8"/>
  <c r="R337" i="4"/>
  <c r="E335" i="39" s="1"/>
  <c r="F338" i="8"/>
  <c r="F339" i="8"/>
  <c r="S339" i="4"/>
  <c r="F337" i="39" s="1"/>
  <c r="S340" i="4"/>
  <c r="F338" i="39" s="1"/>
  <c r="D341" i="8"/>
  <c r="Q341" i="4"/>
  <c r="D339" i="39" s="1"/>
  <c r="C342" i="8"/>
  <c r="P342" i="4"/>
  <c r="C340" i="39" s="1"/>
  <c r="B343" i="8"/>
  <c r="O343" i="4"/>
  <c r="F357" i="8"/>
  <c r="S357" i="4"/>
  <c r="F355" i="39" s="1"/>
  <c r="S358" i="4"/>
  <c r="F356" i="39" s="1"/>
  <c r="D359" i="8"/>
  <c r="Q359" i="4"/>
  <c r="D357" i="39" s="1"/>
  <c r="B371" i="8"/>
  <c r="O371" i="4"/>
  <c r="F375" i="8"/>
  <c r="S376" i="4"/>
  <c r="F374" i="39" s="1"/>
  <c r="S375" i="4"/>
  <c r="F373" i="39" s="1"/>
  <c r="D386" i="8"/>
  <c r="Q386" i="4"/>
  <c r="D384" i="39" s="1"/>
  <c r="D387" i="8"/>
  <c r="Q387" i="4"/>
  <c r="D385" i="39" s="1"/>
  <c r="B389" i="8"/>
  <c r="O389" i="4"/>
  <c r="R390" i="4"/>
  <c r="E388" i="39" s="1"/>
  <c r="E401" i="8"/>
  <c r="R401" i="4"/>
  <c r="E399" i="39" s="1"/>
  <c r="F402" i="8"/>
  <c r="F403" i="8"/>
  <c r="S403" i="4"/>
  <c r="F401" i="39" s="1"/>
  <c r="S404" i="4"/>
  <c r="F402" i="39" s="1"/>
  <c r="D405" i="8"/>
  <c r="Q405" i="4"/>
  <c r="D403" i="39" s="1"/>
  <c r="C406" i="8"/>
  <c r="P406" i="4"/>
  <c r="C404" i="39" s="1"/>
  <c r="R408" i="4"/>
  <c r="E406" i="39" s="1"/>
  <c r="C418" i="8"/>
  <c r="P418" i="4"/>
  <c r="C416" i="39" s="1"/>
  <c r="B424" i="8"/>
  <c r="O424" i="4"/>
  <c r="B429" i="8"/>
  <c r="O429" i="4"/>
  <c r="P431" i="4"/>
  <c r="C429" i="39" s="1"/>
  <c r="E433" i="8"/>
  <c r="R433" i="4"/>
  <c r="E431" i="39" s="1"/>
  <c r="F436" i="8"/>
  <c r="S436" i="4"/>
  <c r="F434" i="39" s="1"/>
  <c r="D439" i="8"/>
  <c r="Q439" i="4"/>
  <c r="D437" i="39" s="1"/>
  <c r="Q440" i="4"/>
  <c r="D438" i="39" s="1"/>
  <c r="E446" i="8"/>
  <c r="R447" i="4"/>
  <c r="E445" i="39" s="1"/>
  <c r="E448" i="8"/>
  <c r="R448" i="4"/>
  <c r="E446" i="39" s="1"/>
  <c r="E449" i="8"/>
  <c r="R449" i="4"/>
  <c r="E447" i="39" s="1"/>
  <c r="E450" i="8"/>
  <c r="R450" i="4"/>
  <c r="E448" i="39" s="1"/>
  <c r="R451" i="4"/>
  <c r="E449" i="39" s="1"/>
  <c r="E468" i="8"/>
  <c r="R468" i="4"/>
  <c r="E466" i="39" s="1"/>
  <c r="R469" i="4"/>
  <c r="E467" i="39" s="1"/>
  <c r="B472" i="8"/>
  <c r="O472" i="4"/>
  <c r="C503" i="8"/>
  <c r="P503" i="4"/>
  <c r="C501" i="39" s="1"/>
  <c r="F5" i="8"/>
  <c r="B9" i="8"/>
  <c r="G9" i="8" s="1"/>
  <c r="C10" i="8"/>
  <c r="D11" i="8"/>
  <c r="E12" i="8"/>
  <c r="F13" i="8"/>
  <c r="B17" i="8"/>
  <c r="G17" i="8" s="1"/>
  <c r="C18" i="8"/>
  <c r="D19" i="8"/>
  <c r="E20" i="8"/>
  <c r="F21" i="8"/>
  <c r="B25" i="8"/>
  <c r="C26" i="8"/>
  <c r="D27" i="8"/>
  <c r="E28" i="8"/>
  <c r="F29" i="8"/>
  <c r="B33" i="8"/>
  <c r="C34" i="8"/>
  <c r="E39" i="8"/>
  <c r="R39" i="4"/>
  <c r="E37" i="39" s="1"/>
  <c r="R40" i="4"/>
  <c r="E38" i="39" s="1"/>
  <c r="B43" i="8"/>
  <c r="R45" i="4"/>
  <c r="E43" i="39" s="1"/>
  <c r="E46" i="8"/>
  <c r="E48" i="8"/>
  <c r="B52" i="8"/>
  <c r="O52" i="4"/>
  <c r="D54" i="8"/>
  <c r="Q54" i="4"/>
  <c r="D52" i="39" s="1"/>
  <c r="S55" i="4"/>
  <c r="F53" i="39" s="1"/>
  <c r="F56" i="8"/>
  <c r="S56" i="4"/>
  <c r="F54" i="39" s="1"/>
  <c r="C57" i="8"/>
  <c r="P57" i="4"/>
  <c r="C55" i="39" s="1"/>
  <c r="P58" i="4"/>
  <c r="C56" i="39" s="1"/>
  <c r="Q60" i="4"/>
  <c r="D58" i="39" s="1"/>
  <c r="B62" i="8"/>
  <c r="O62" i="4"/>
  <c r="O63" i="4"/>
  <c r="D64" i="8"/>
  <c r="Q64" i="4"/>
  <c r="D62" i="39" s="1"/>
  <c r="F66" i="8"/>
  <c r="S66" i="4"/>
  <c r="F64" i="39" s="1"/>
  <c r="S67" i="4"/>
  <c r="F65" i="39" s="1"/>
  <c r="F68" i="8"/>
  <c r="S68" i="4"/>
  <c r="F66" i="39" s="1"/>
  <c r="C69" i="8"/>
  <c r="P69" i="4"/>
  <c r="C67" i="39" s="1"/>
  <c r="R70" i="4"/>
  <c r="E68" i="39" s="1"/>
  <c r="E71" i="8"/>
  <c r="R71" i="4"/>
  <c r="E69" i="39" s="1"/>
  <c r="B72" i="8"/>
  <c r="O72" i="4"/>
  <c r="O73" i="4"/>
  <c r="D74" i="8"/>
  <c r="Q74" i="4"/>
  <c r="D72" i="39" s="1"/>
  <c r="C79" i="8"/>
  <c r="P79" i="4"/>
  <c r="C77" i="39" s="1"/>
  <c r="E81" i="8"/>
  <c r="R81" i="4"/>
  <c r="E79" i="39" s="1"/>
  <c r="B84" i="8"/>
  <c r="O84" i="4"/>
  <c r="D86" i="8"/>
  <c r="Q86" i="4"/>
  <c r="D84" i="39" s="1"/>
  <c r="S87" i="4"/>
  <c r="F85" i="39" s="1"/>
  <c r="F88" i="8"/>
  <c r="S88" i="4"/>
  <c r="F86" i="39" s="1"/>
  <c r="C89" i="8"/>
  <c r="P89" i="4"/>
  <c r="C87" i="39" s="1"/>
  <c r="P90" i="4"/>
  <c r="C88" i="39" s="1"/>
  <c r="Q92" i="4"/>
  <c r="D90" i="39" s="1"/>
  <c r="B94" i="8"/>
  <c r="O94" i="4"/>
  <c r="O95" i="4"/>
  <c r="D96" i="8"/>
  <c r="Q96" i="4"/>
  <c r="D94" i="39" s="1"/>
  <c r="F98" i="8"/>
  <c r="S98" i="4"/>
  <c r="F96" i="39" s="1"/>
  <c r="S99" i="4"/>
  <c r="F97" i="39" s="1"/>
  <c r="F100" i="8"/>
  <c r="S100" i="4"/>
  <c r="F98" i="39" s="1"/>
  <c r="C101" i="8"/>
  <c r="P101" i="4"/>
  <c r="C99" i="39" s="1"/>
  <c r="R102" i="4"/>
  <c r="E100" i="39" s="1"/>
  <c r="E103" i="8"/>
  <c r="R103" i="4"/>
  <c r="E101" i="39" s="1"/>
  <c r="B104" i="8"/>
  <c r="O104" i="4"/>
  <c r="O105" i="4"/>
  <c r="D106" i="8"/>
  <c r="Q106" i="4"/>
  <c r="D104" i="39" s="1"/>
  <c r="C111" i="8"/>
  <c r="P111" i="4"/>
  <c r="C109" i="39" s="1"/>
  <c r="E113" i="8"/>
  <c r="R113" i="4"/>
  <c r="E111" i="39" s="1"/>
  <c r="B116" i="8"/>
  <c r="O116" i="4"/>
  <c r="D118" i="8"/>
  <c r="Q118" i="4"/>
  <c r="D116" i="39" s="1"/>
  <c r="S119" i="4"/>
  <c r="F117" i="39" s="1"/>
  <c r="F120" i="8"/>
  <c r="S120" i="4"/>
  <c r="F118" i="39" s="1"/>
  <c r="C121" i="8"/>
  <c r="P121" i="4"/>
  <c r="C119" i="39" s="1"/>
  <c r="P122" i="4"/>
  <c r="C120" i="39" s="1"/>
  <c r="B126" i="8"/>
  <c r="O126" i="4"/>
  <c r="E129" i="8"/>
  <c r="R129" i="4"/>
  <c r="E127" i="39" s="1"/>
  <c r="D138" i="8"/>
  <c r="Q138" i="4"/>
  <c r="D136" i="39" s="1"/>
  <c r="Q142" i="4"/>
  <c r="D140" i="39" s="1"/>
  <c r="E146" i="8"/>
  <c r="C147" i="8"/>
  <c r="P147" i="4"/>
  <c r="C145" i="39" s="1"/>
  <c r="P149" i="4"/>
  <c r="C147" i="39" s="1"/>
  <c r="C160" i="8"/>
  <c r="P160" i="4"/>
  <c r="C158" i="39" s="1"/>
  <c r="E163" i="8"/>
  <c r="C164" i="8"/>
  <c r="P166" i="4"/>
  <c r="C164" i="39" s="1"/>
  <c r="D172" i="8"/>
  <c r="Q172" i="4"/>
  <c r="D170" i="39" s="1"/>
  <c r="F175" i="8"/>
  <c r="S175" i="4"/>
  <c r="F173" i="39" s="1"/>
  <c r="C181" i="8"/>
  <c r="F184" i="8"/>
  <c r="S184" i="4"/>
  <c r="F182" i="39" s="1"/>
  <c r="D189" i="8"/>
  <c r="Q189" i="4"/>
  <c r="D187" i="39" s="1"/>
  <c r="B190" i="8"/>
  <c r="O190" i="4"/>
  <c r="E193" i="8"/>
  <c r="R193" i="4"/>
  <c r="E191" i="39" s="1"/>
  <c r="D202" i="8"/>
  <c r="Q202" i="4"/>
  <c r="D200" i="39" s="1"/>
  <c r="Q206" i="4"/>
  <c r="D204" i="39" s="1"/>
  <c r="E210" i="8"/>
  <c r="C211" i="8"/>
  <c r="P211" i="4"/>
  <c r="C209" i="39" s="1"/>
  <c r="C219" i="8"/>
  <c r="P219" i="4"/>
  <c r="C217" i="39" s="1"/>
  <c r="C223" i="8"/>
  <c r="P223" i="4"/>
  <c r="C221" i="39" s="1"/>
  <c r="B224" i="8"/>
  <c r="O225" i="4"/>
  <c r="F230" i="8"/>
  <c r="S230" i="4"/>
  <c r="F228" i="39" s="1"/>
  <c r="E231" i="8"/>
  <c r="C232" i="8"/>
  <c r="P232" i="4"/>
  <c r="C230" i="39" s="1"/>
  <c r="C240" i="8"/>
  <c r="P240" i="4"/>
  <c r="C238" i="39" s="1"/>
  <c r="E243" i="8"/>
  <c r="C244" i="8"/>
  <c r="P246" i="4"/>
  <c r="C244" i="39" s="1"/>
  <c r="S249" i="4"/>
  <c r="F247" i="39" s="1"/>
  <c r="E251" i="8"/>
  <c r="C252" i="8"/>
  <c r="P252" i="4"/>
  <c r="C250" i="39" s="1"/>
  <c r="E255" i="8"/>
  <c r="Q258" i="4"/>
  <c r="D256" i="39" s="1"/>
  <c r="D268" i="8"/>
  <c r="Q268" i="4"/>
  <c r="D266" i="39" s="1"/>
  <c r="F271" i="8"/>
  <c r="S271" i="4"/>
  <c r="F269" i="39" s="1"/>
  <c r="E272" i="8"/>
  <c r="R272" i="4"/>
  <c r="E270" i="39" s="1"/>
  <c r="C273" i="8"/>
  <c r="D290" i="8"/>
  <c r="Q290" i="4"/>
  <c r="D288" i="39" s="1"/>
  <c r="D291" i="8"/>
  <c r="Q291" i="4"/>
  <c r="D289" i="39" s="1"/>
  <c r="B293" i="8"/>
  <c r="O293" i="4"/>
  <c r="E305" i="8"/>
  <c r="R305" i="4"/>
  <c r="E303" i="39" s="1"/>
  <c r="F306" i="8"/>
  <c r="F307" i="8"/>
  <c r="S307" i="4"/>
  <c r="F305" i="39" s="1"/>
  <c r="S308" i="4"/>
  <c r="F306" i="39" s="1"/>
  <c r="D309" i="8"/>
  <c r="Q309" i="4"/>
  <c r="D307" i="39" s="1"/>
  <c r="C310" i="8"/>
  <c r="P310" i="4"/>
  <c r="C308" i="39" s="1"/>
  <c r="B311" i="8"/>
  <c r="O311" i="4"/>
  <c r="F325" i="8"/>
  <c r="S325" i="4"/>
  <c r="F323" i="39" s="1"/>
  <c r="S326" i="4"/>
  <c r="F324" i="39" s="1"/>
  <c r="D327" i="8"/>
  <c r="Q327" i="4"/>
  <c r="D325" i="39" s="1"/>
  <c r="B339" i="8"/>
  <c r="O339" i="4"/>
  <c r="Q340" i="4"/>
  <c r="D338" i="39" s="1"/>
  <c r="O342" i="4"/>
  <c r="F343" i="8"/>
  <c r="S344" i="4"/>
  <c r="F342" i="39" s="1"/>
  <c r="S343" i="4"/>
  <c r="F341" i="39" s="1"/>
  <c r="D354" i="8"/>
  <c r="Q354" i="4"/>
  <c r="D352" i="39" s="1"/>
  <c r="D355" i="8"/>
  <c r="Q355" i="4"/>
  <c r="D353" i="39" s="1"/>
  <c r="B357" i="8"/>
  <c r="O357" i="4"/>
  <c r="E369" i="8"/>
  <c r="R369" i="4"/>
  <c r="E367" i="39" s="1"/>
  <c r="F370" i="8"/>
  <c r="F371" i="8"/>
  <c r="S371" i="4"/>
  <c r="F369" i="39" s="1"/>
  <c r="S372" i="4"/>
  <c r="F370" i="39" s="1"/>
  <c r="D373" i="8"/>
  <c r="Q373" i="4"/>
  <c r="D371" i="39" s="1"/>
  <c r="C374" i="8"/>
  <c r="P374" i="4"/>
  <c r="C372" i="39" s="1"/>
  <c r="B375" i="8"/>
  <c r="O375" i="4"/>
  <c r="F389" i="8"/>
  <c r="S389" i="4"/>
  <c r="F387" i="39" s="1"/>
  <c r="S390" i="4"/>
  <c r="F388" i="39" s="1"/>
  <c r="D391" i="8"/>
  <c r="Q391" i="4"/>
  <c r="D389" i="39" s="1"/>
  <c r="B403" i="8"/>
  <c r="O403" i="4"/>
  <c r="F407" i="8"/>
  <c r="S407" i="4"/>
  <c r="F405" i="39" s="1"/>
  <c r="S408" i="4"/>
  <c r="F406" i="39" s="1"/>
  <c r="P417" i="4"/>
  <c r="C415" i="39" s="1"/>
  <c r="P419" i="4"/>
  <c r="C417" i="39" s="1"/>
  <c r="F427" i="8"/>
  <c r="S427" i="4"/>
  <c r="F425" i="39" s="1"/>
  <c r="S428" i="4"/>
  <c r="F426" i="39" s="1"/>
  <c r="B438" i="8"/>
  <c r="O438" i="4"/>
  <c r="F443" i="8"/>
  <c r="S443" i="4"/>
  <c r="F441" i="39" s="1"/>
  <c r="F444" i="8"/>
  <c r="R446" i="4"/>
  <c r="E444" i="39" s="1"/>
  <c r="B451" i="8"/>
  <c r="O452" i="4"/>
  <c r="E457" i="8"/>
  <c r="R457" i="4"/>
  <c r="E455" i="39" s="1"/>
  <c r="D459" i="8"/>
  <c r="Q459" i="4"/>
  <c r="D457" i="39" s="1"/>
  <c r="Q460" i="4"/>
  <c r="D458" i="39" s="1"/>
  <c r="C465" i="8"/>
  <c r="E473" i="8"/>
  <c r="R473" i="4"/>
  <c r="E471" i="39" s="1"/>
  <c r="F475" i="8"/>
  <c r="S475" i="4"/>
  <c r="F473" i="39" s="1"/>
  <c r="D477" i="8"/>
  <c r="Q478" i="4"/>
  <c r="D476" i="39" s="1"/>
  <c r="D491" i="8"/>
  <c r="Q491" i="4"/>
  <c r="D489" i="39" s="1"/>
  <c r="Q492" i="4"/>
  <c r="D490" i="39" s="1"/>
  <c r="C512" i="8"/>
  <c r="P512" i="4"/>
  <c r="C510" i="39" s="1"/>
  <c r="D35" i="8"/>
  <c r="E36" i="8"/>
  <c r="F37" i="8"/>
  <c r="B41" i="8"/>
  <c r="C42" i="8"/>
  <c r="D43" i="8"/>
  <c r="E44" i="8"/>
  <c r="F45" i="8"/>
  <c r="B49" i="8"/>
  <c r="C50" i="8"/>
  <c r="D51" i="8"/>
  <c r="E52" i="8"/>
  <c r="F53" i="8"/>
  <c r="B57" i="8"/>
  <c r="C58" i="8"/>
  <c r="D59" i="8"/>
  <c r="E60" i="8"/>
  <c r="F61" i="8"/>
  <c r="B65" i="8"/>
  <c r="C66" i="8"/>
  <c r="D67" i="8"/>
  <c r="E68" i="8"/>
  <c r="F69" i="8"/>
  <c r="B73" i="8"/>
  <c r="C74" i="8"/>
  <c r="D75" i="8"/>
  <c r="E76" i="8"/>
  <c r="F77" i="8"/>
  <c r="B81" i="8"/>
  <c r="C82" i="8"/>
  <c r="D83" i="8"/>
  <c r="E84" i="8"/>
  <c r="F85" i="8"/>
  <c r="B89" i="8"/>
  <c r="C90" i="8"/>
  <c r="D91" i="8"/>
  <c r="E92" i="8"/>
  <c r="F93" i="8"/>
  <c r="B97" i="8"/>
  <c r="C98" i="8"/>
  <c r="D99" i="8"/>
  <c r="E100" i="8"/>
  <c r="F101" i="8"/>
  <c r="B105" i="8"/>
  <c r="C106" i="8"/>
  <c r="D107" i="8"/>
  <c r="E108" i="8"/>
  <c r="F109" i="8"/>
  <c r="B113" i="8"/>
  <c r="C114" i="8"/>
  <c r="D115" i="8"/>
  <c r="E116" i="8"/>
  <c r="F117" i="8"/>
  <c r="B121" i="8"/>
  <c r="C122" i="8"/>
  <c r="D123" i="8"/>
  <c r="E124" i="8"/>
  <c r="F125" i="8"/>
  <c r="B127" i="8"/>
  <c r="F128" i="8"/>
  <c r="D130" i="8"/>
  <c r="Q131" i="4"/>
  <c r="D129" i="39" s="1"/>
  <c r="D132" i="8"/>
  <c r="Q132" i="4"/>
  <c r="D130" i="39" s="1"/>
  <c r="O133" i="4"/>
  <c r="B134" i="8"/>
  <c r="O134" i="4"/>
  <c r="F135" i="8"/>
  <c r="B136" i="8"/>
  <c r="E137" i="8"/>
  <c r="R137" i="4"/>
  <c r="E135" i="39" s="1"/>
  <c r="C141" i="8"/>
  <c r="F142" i="8"/>
  <c r="S142" i="4"/>
  <c r="F140" i="39" s="1"/>
  <c r="B143" i="8"/>
  <c r="F144" i="8"/>
  <c r="D146" i="8"/>
  <c r="Q147" i="4"/>
  <c r="D145" i="39" s="1"/>
  <c r="D148" i="8"/>
  <c r="Q148" i="4"/>
  <c r="D146" i="39" s="1"/>
  <c r="O149" i="4"/>
  <c r="B150" i="8"/>
  <c r="O150" i="4"/>
  <c r="F151" i="8"/>
  <c r="B152" i="8"/>
  <c r="E153" i="8"/>
  <c r="R153" i="4"/>
  <c r="E151" i="39" s="1"/>
  <c r="C157" i="8"/>
  <c r="F158" i="8"/>
  <c r="S158" i="4"/>
  <c r="F156" i="39" s="1"/>
  <c r="B159" i="8"/>
  <c r="F160" i="8"/>
  <c r="D162" i="8"/>
  <c r="Q163" i="4"/>
  <c r="D161" i="39" s="1"/>
  <c r="D164" i="8"/>
  <c r="Q164" i="4"/>
  <c r="D162" i="39" s="1"/>
  <c r="O165" i="4"/>
  <c r="B166" i="8"/>
  <c r="O166" i="4"/>
  <c r="F167" i="8"/>
  <c r="B168" i="8"/>
  <c r="E169" i="8"/>
  <c r="R169" i="4"/>
  <c r="E167" i="39" s="1"/>
  <c r="C173" i="8"/>
  <c r="F174" i="8"/>
  <c r="S174" i="4"/>
  <c r="F172" i="39" s="1"/>
  <c r="B175" i="8"/>
  <c r="F176" i="8"/>
  <c r="D178" i="8"/>
  <c r="Q179" i="4"/>
  <c r="D177" i="39" s="1"/>
  <c r="D180" i="8"/>
  <c r="Q180" i="4"/>
  <c r="D178" i="39" s="1"/>
  <c r="O181" i="4"/>
  <c r="B182" i="8"/>
  <c r="O182" i="4"/>
  <c r="F183" i="8"/>
  <c r="B184" i="8"/>
  <c r="E185" i="8"/>
  <c r="R185" i="4"/>
  <c r="E183" i="39" s="1"/>
  <c r="C189" i="8"/>
  <c r="F190" i="8"/>
  <c r="S190" i="4"/>
  <c r="F188" i="39" s="1"/>
  <c r="B191" i="8"/>
  <c r="F192" i="8"/>
  <c r="D194" i="8"/>
  <c r="Q195" i="4"/>
  <c r="D193" i="39" s="1"/>
  <c r="D196" i="8"/>
  <c r="Q196" i="4"/>
  <c r="D194" i="39" s="1"/>
  <c r="O197" i="4"/>
  <c r="B198" i="8"/>
  <c r="O198" i="4"/>
  <c r="F199" i="8"/>
  <c r="B200" i="8"/>
  <c r="E201" i="8"/>
  <c r="R201" i="4"/>
  <c r="E199" i="39" s="1"/>
  <c r="C205" i="8"/>
  <c r="F206" i="8"/>
  <c r="S206" i="4"/>
  <c r="F204" i="39" s="1"/>
  <c r="B207" i="8"/>
  <c r="F208" i="8"/>
  <c r="D210" i="8"/>
  <c r="Q211" i="4"/>
  <c r="D209" i="39" s="1"/>
  <c r="D212" i="8"/>
  <c r="Q212" i="4"/>
  <c r="D210" i="39" s="1"/>
  <c r="O213" i="4"/>
  <c r="B214" i="8"/>
  <c r="O214" i="4"/>
  <c r="F215" i="8"/>
  <c r="B216" i="8"/>
  <c r="E217" i="8"/>
  <c r="R217" i="4"/>
  <c r="E215" i="39" s="1"/>
  <c r="C221" i="8"/>
  <c r="F222" i="8"/>
  <c r="S222" i="4"/>
  <c r="F220" i="39" s="1"/>
  <c r="B223" i="8"/>
  <c r="F224" i="8"/>
  <c r="D226" i="8"/>
  <c r="Q227" i="4"/>
  <c r="D225" i="39" s="1"/>
  <c r="D228" i="8"/>
  <c r="Q228" i="4"/>
  <c r="D226" i="39" s="1"/>
  <c r="O229" i="4"/>
  <c r="B230" i="8"/>
  <c r="O230" i="4"/>
  <c r="F231" i="8"/>
  <c r="B232" i="8"/>
  <c r="E233" i="8"/>
  <c r="R233" i="4"/>
  <c r="E231" i="39" s="1"/>
  <c r="C237" i="8"/>
  <c r="F238" i="8"/>
  <c r="S238" i="4"/>
  <c r="F236" i="39" s="1"/>
  <c r="B239" i="8"/>
  <c r="F240" i="8"/>
  <c r="D242" i="8"/>
  <c r="Q243" i="4"/>
  <c r="D241" i="39" s="1"/>
  <c r="D244" i="8"/>
  <c r="Q244" i="4"/>
  <c r="D242" i="39" s="1"/>
  <c r="O245" i="4"/>
  <c r="B246" i="8"/>
  <c r="O246" i="4"/>
  <c r="F247" i="8"/>
  <c r="B248" i="8"/>
  <c r="E249" i="8"/>
  <c r="R249" i="4"/>
  <c r="E247" i="39" s="1"/>
  <c r="C253" i="8"/>
  <c r="F254" i="8"/>
  <c r="S254" i="4"/>
  <c r="F252" i="39" s="1"/>
  <c r="B255" i="8"/>
  <c r="F256" i="8"/>
  <c r="D258" i="8"/>
  <c r="Q259" i="4"/>
  <c r="D257" i="39" s="1"/>
  <c r="D260" i="8"/>
  <c r="Q260" i="4"/>
  <c r="D258" i="39" s="1"/>
  <c r="O261" i="4"/>
  <c r="B262" i="8"/>
  <c r="O262" i="4"/>
  <c r="F263" i="8"/>
  <c r="B264" i="8"/>
  <c r="E265" i="8"/>
  <c r="R265" i="4"/>
  <c r="E263" i="39" s="1"/>
  <c r="C269" i="8"/>
  <c r="F270" i="8"/>
  <c r="S270" i="4"/>
  <c r="F268" i="39" s="1"/>
  <c r="B271" i="8"/>
  <c r="B273" i="8"/>
  <c r="O273" i="4"/>
  <c r="O274" i="4"/>
  <c r="E275" i="8"/>
  <c r="E281" i="8"/>
  <c r="E291" i="8"/>
  <c r="E297" i="8"/>
  <c r="E307" i="8"/>
  <c r="E313" i="8"/>
  <c r="E323" i="8"/>
  <c r="E329" i="8"/>
  <c r="E339" i="8"/>
  <c r="E345" i="8"/>
  <c r="E355" i="8"/>
  <c r="E361" i="8"/>
  <c r="E371" i="8"/>
  <c r="E377" i="8"/>
  <c r="E387" i="8"/>
  <c r="E393" i="8"/>
  <c r="E403" i="8"/>
  <c r="B407" i="8"/>
  <c r="O407" i="4"/>
  <c r="F409" i="8"/>
  <c r="S410" i="4"/>
  <c r="F408" i="39" s="1"/>
  <c r="D411" i="8"/>
  <c r="Q411" i="4"/>
  <c r="D409" i="39" s="1"/>
  <c r="E414" i="8"/>
  <c r="R415" i="4"/>
  <c r="E413" i="39" s="1"/>
  <c r="E420" i="8"/>
  <c r="R420" i="4"/>
  <c r="E418" i="39" s="1"/>
  <c r="R421" i="4"/>
  <c r="E419" i="39" s="1"/>
  <c r="E425" i="8"/>
  <c r="R425" i="4"/>
  <c r="E423" i="39" s="1"/>
  <c r="E436" i="8"/>
  <c r="R436" i="4"/>
  <c r="E434" i="39" s="1"/>
  <c r="R437" i="4"/>
  <c r="E435" i="39" s="1"/>
  <c r="E442" i="8"/>
  <c r="R442" i="4"/>
  <c r="E440" i="39" s="1"/>
  <c r="B447" i="8"/>
  <c r="O447" i="4"/>
  <c r="F455" i="8"/>
  <c r="S455" i="4"/>
  <c r="F453" i="39" s="1"/>
  <c r="C458" i="8"/>
  <c r="P458" i="4"/>
  <c r="C456" i="39" s="1"/>
  <c r="P459" i="4"/>
  <c r="C457" i="39" s="1"/>
  <c r="D466" i="8"/>
  <c r="Q466" i="4"/>
  <c r="D464" i="39" s="1"/>
  <c r="D471" i="8"/>
  <c r="Q471" i="4"/>
  <c r="D469" i="39" s="1"/>
  <c r="E480" i="8"/>
  <c r="R480" i="4"/>
  <c r="E478" i="39" s="1"/>
  <c r="B483" i="8"/>
  <c r="O484" i="4"/>
  <c r="F485" i="8"/>
  <c r="S485" i="4"/>
  <c r="F483" i="39" s="1"/>
  <c r="E491" i="8"/>
  <c r="E500" i="8"/>
  <c r="R500" i="4"/>
  <c r="E498" i="39" s="1"/>
  <c r="R501" i="4"/>
  <c r="E499" i="39" s="1"/>
  <c r="E505" i="8"/>
  <c r="R505" i="4"/>
  <c r="E503" i="39" s="1"/>
  <c r="F35" i="8"/>
  <c r="B39" i="8"/>
  <c r="G39" i="8" s="1"/>
  <c r="C40" i="8"/>
  <c r="D41" i="8"/>
  <c r="E42" i="8"/>
  <c r="F43" i="8"/>
  <c r="B47" i="8"/>
  <c r="G47" i="8" s="1"/>
  <c r="C48" i="8"/>
  <c r="D49" i="8"/>
  <c r="E50" i="8"/>
  <c r="F51" i="8"/>
  <c r="B55" i="8"/>
  <c r="C56" i="8"/>
  <c r="D57" i="8"/>
  <c r="E58" i="8"/>
  <c r="G58" i="8" s="1"/>
  <c r="F59" i="8"/>
  <c r="B63" i="8"/>
  <c r="C64" i="8"/>
  <c r="D65" i="8"/>
  <c r="E66" i="8"/>
  <c r="F67" i="8"/>
  <c r="B71" i="8"/>
  <c r="C72" i="8"/>
  <c r="D73" i="8"/>
  <c r="E74" i="8"/>
  <c r="F75" i="8"/>
  <c r="B79" i="8"/>
  <c r="C80" i="8"/>
  <c r="D81" i="8"/>
  <c r="E82" i="8"/>
  <c r="F83" i="8"/>
  <c r="B87" i="8"/>
  <c r="C88" i="8"/>
  <c r="D89" i="8"/>
  <c r="E90" i="8"/>
  <c r="F91" i="8"/>
  <c r="B95" i="8"/>
  <c r="C96" i="8"/>
  <c r="D97" i="8"/>
  <c r="E98" i="8"/>
  <c r="F99" i="8"/>
  <c r="B103" i="8"/>
  <c r="C104" i="8"/>
  <c r="D105" i="8"/>
  <c r="E106" i="8"/>
  <c r="F107" i="8"/>
  <c r="B111" i="8"/>
  <c r="C112" i="8"/>
  <c r="D113" i="8"/>
  <c r="E114" i="8"/>
  <c r="F115" i="8"/>
  <c r="B119" i="8"/>
  <c r="C120" i="8"/>
  <c r="D121" i="8"/>
  <c r="E122" i="8"/>
  <c r="F123" i="8"/>
  <c r="C129" i="8"/>
  <c r="F130" i="8"/>
  <c r="S130" i="4"/>
  <c r="F128" i="39" s="1"/>
  <c r="B131" i="8"/>
  <c r="S131" i="4"/>
  <c r="F129" i="39" s="1"/>
  <c r="F132" i="8"/>
  <c r="D134" i="8"/>
  <c r="Q135" i="4"/>
  <c r="D133" i="39" s="1"/>
  <c r="D136" i="8"/>
  <c r="Q136" i="4"/>
  <c r="D134" i="39" s="1"/>
  <c r="O137" i="4"/>
  <c r="B138" i="8"/>
  <c r="O138" i="4"/>
  <c r="F139" i="8"/>
  <c r="B140" i="8"/>
  <c r="S140" i="4"/>
  <c r="F138" i="39" s="1"/>
  <c r="E141" i="8"/>
  <c r="R141" i="4"/>
  <c r="E139" i="39" s="1"/>
  <c r="C145" i="8"/>
  <c r="F146" i="8"/>
  <c r="S146" i="4"/>
  <c r="F144" i="39" s="1"/>
  <c r="B147" i="8"/>
  <c r="S147" i="4"/>
  <c r="F145" i="39" s="1"/>
  <c r="F148" i="8"/>
  <c r="D150" i="8"/>
  <c r="Q151" i="4"/>
  <c r="D149" i="39" s="1"/>
  <c r="D152" i="8"/>
  <c r="Q152" i="4"/>
  <c r="D150" i="39" s="1"/>
  <c r="O153" i="4"/>
  <c r="B154" i="8"/>
  <c r="O154" i="4"/>
  <c r="F155" i="8"/>
  <c r="B156" i="8"/>
  <c r="S156" i="4"/>
  <c r="F154" i="39" s="1"/>
  <c r="E157" i="8"/>
  <c r="R157" i="4"/>
  <c r="E155" i="39" s="1"/>
  <c r="C161" i="8"/>
  <c r="F162" i="8"/>
  <c r="S162" i="4"/>
  <c r="F160" i="39" s="1"/>
  <c r="B163" i="8"/>
  <c r="S163" i="4"/>
  <c r="F161" i="39" s="1"/>
  <c r="F164" i="8"/>
  <c r="D166" i="8"/>
  <c r="Q167" i="4"/>
  <c r="D165" i="39" s="1"/>
  <c r="D168" i="8"/>
  <c r="Q168" i="4"/>
  <c r="D166" i="39" s="1"/>
  <c r="O169" i="4"/>
  <c r="B170" i="8"/>
  <c r="O170" i="4"/>
  <c r="F171" i="8"/>
  <c r="B172" i="8"/>
  <c r="S172" i="4"/>
  <c r="F170" i="39" s="1"/>
  <c r="E173" i="8"/>
  <c r="R173" i="4"/>
  <c r="E171" i="39" s="1"/>
  <c r="C177" i="8"/>
  <c r="F178" i="8"/>
  <c r="S178" i="4"/>
  <c r="F176" i="39" s="1"/>
  <c r="B179" i="8"/>
  <c r="S179" i="4"/>
  <c r="F177" i="39" s="1"/>
  <c r="F180" i="8"/>
  <c r="D182" i="8"/>
  <c r="Q183" i="4"/>
  <c r="D181" i="39" s="1"/>
  <c r="D184" i="8"/>
  <c r="Q184" i="4"/>
  <c r="D182" i="39" s="1"/>
  <c r="O185" i="4"/>
  <c r="B186" i="8"/>
  <c r="O186" i="4"/>
  <c r="F187" i="8"/>
  <c r="B188" i="8"/>
  <c r="S188" i="4"/>
  <c r="F186" i="39" s="1"/>
  <c r="E189" i="8"/>
  <c r="R189" i="4"/>
  <c r="E187" i="39" s="1"/>
  <c r="C193" i="8"/>
  <c r="F194" i="8"/>
  <c r="S194" i="4"/>
  <c r="F192" i="39" s="1"/>
  <c r="B195" i="8"/>
  <c r="S195" i="4"/>
  <c r="F193" i="39" s="1"/>
  <c r="F196" i="8"/>
  <c r="D198" i="8"/>
  <c r="Q199" i="4"/>
  <c r="D197" i="39" s="1"/>
  <c r="D200" i="8"/>
  <c r="Q200" i="4"/>
  <c r="D198" i="39" s="1"/>
  <c r="O201" i="4"/>
  <c r="B202" i="8"/>
  <c r="O202" i="4"/>
  <c r="F203" i="8"/>
  <c r="B204" i="8"/>
  <c r="S204" i="4"/>
  <c r="F202" i="39" s="1"/>
  <c r="E205" i="8"/>
  <c r="R205" i="4"/>
  <c r="E203" i="39" s="1"/>
  <c r="C209" i="8"/>
  <c r="F210" i="8"/>
  <c r="S210" i="4"/>
  <c r="F208" i="39" s="1"/>
  <c r="B211" i="8"/>
  <c r="S211" i="4"/>
  <c r="F209" i="39" s="1"/>
  <c r="F212" i="8"/>
  <c r="D214" i="8"/>
  <c r="Q215" i="4"/>
  <c r="D213" i="39" s="1"/>
  <c r="D216" i="8"/>
  <c r="Q216" i="4"/>
  <c r="D214" i="39" s="1"/>
  <c r="B218" i="8"/>
  <c r="O218" i="4"/>
  <c r="F219" i="8"/>
  <c r="B220" i="8"/>
  <c r="S220" i="4"/>
  <c r="F218" i="39" s="1"/>
  <c r="E221" i="8"/>
  <c r="R221" i="4"/>
  <c r="E219" i="39" s="1"/>
  <c r="C225" i="8"/>
  <c r="F226" i="8"/>
  <c r="S226" i="4"/>
  <c r="F224" i="39" s="1"/>
  <c r="B227" i="8"/>
  <c r="S227" i="4"/>
  <c r="F225" i="39" s="1"/>
  <c r="F228" i="8"/>
  <c r="D230" i="8"/>
  <c r="Q231" i="4"/>
  <c r="D229" i="39" s="1"/>
  <c r="D232" i="8"/>
  <c r="Q232" i="4"/>
  <c r="D230" i="39" s="1"/>
  <c r="B234" i="8"/>
  <c r="O234" i="4"/>
  <c r="F235" i="8"/>
  <c r="B236" i="8"/>
  <c r="S236" i="4"/>
  <c r="F234" i="39" s="1"/>
  <c r="E237" i="8"/>
  <c r="R237" i="4"/>
  <c r="E235" i="39" s="1"/>
  <c r="C241" i="8"/>
  <c r="F242" i="8"/>
  <c r="S242" i="4"/>
  <c r="F240" i="39" s="1"/>
  <c r="B243" i="8"/>
  <c r="S243" i="4"/>
  <c r="F241" i="39" s="1"/>
  <c r="F244" i="8"/>
  <c r="D246" i="8"/>
  <c r="Q247" i="4"/>
  <c r="D245" i="39" s="1"/>
  <c r="D248" i="8"/>
  <c r="Q248" i="4"/>
  <c r="D246" i="39" s="1"/>
  <c r="B250" i="8"/>
  <c r="O250" i="4"/>
  <c r="F251" i="8"/>
  <c r="B252" i="8"/>
  <c r="S252" i="4"/>
  <c r="F250" i="39" s="1"/>
  <c r="E253" i="8"/>
  <c r="R253" i="4"/>
  <c r="E251" i="39" s="1"/>
  <c r="C257" i="8"/>
  <c r="F258" i="8"/>
  <c r="S258" i="4"/>
  <c r="F256" i="39" s="1"/>
  <c r="B259" i="8"/>
  <c r="S259" i="4"/>
  <c r="F257" i="39" s="1"/>
  <c r="F260" i="8"/>
  <c r="D262" i="8"/>
  <c r="Q263" i="4"/>
  <c r="D261" i="39" s="1"/>
  <c r="D264" i="8"/>
  <c r="Q264" i="4"/>
  <c r="D262" i="39" s="1"/>
  <c r="B266" i="8"/>
  <c r="O266" i="4"/>
  <c r="F267" i="8"/>
  <c r="B268" i="8"/>
  <c r="S268" i="4"/>
  <c r="F266" i="39" s="1"/>
  <c r="E269" i="8"/>
  <c r="R269" i="4"/>
  <c r="E267" i="39" s="1"/>
  <c r="E282" i="8"/>
  <c r="R282" i="4"/>
  <c r="E280" i="39" s="1"/>
  <c r="B286" i="8"/>
  <c r="R297" i="4"/>
  <c r="E295" i="39" s="1"/>
  <c r="E298" i="8"/>
  <c r="R298" i="4"/>
  <c r="E296" i="39" s="1"/>
  <c r="B302" i="8"/>
  <c r="R313" i="4"/>
  <c r="E311" i="39" s="1"/>
  <c r="E314" i="8"/>
  <c r="R314" i="4"/>
  <c r="E312" i="39" s="1"/>
  <c r="B318" i="8"/>
  <c r="R329" i="4"/>
  <c r="E327" i="39" s="1"/>
  <c r="E330" i="8"/>
  <c r="R330" i="4"/>
  <c r="E328" i="39" s="1"/>
  <c r="B334" i="8"/>
  <c r="R345" i="4"/>
  <c r="E343" i="39" s="1"/>
  <c r="E346" i="8"/>
  <c r="R346" i="4"/>
  <c r="E344" i="39" s="1"/>
  <c r="B350" i="8"/>
  <c r="R361" i="4"/>
  <c r="E359" i="39" s="1"/>
  <c r="E362" i="8"/>
  <c r="R362" i="4"/>
  <c r="E360" i="39" s="1"/>
  <c r="B366" i="8"/>
  <c r="R377" i="4"/>
  <c r="E375" i="39" s="1"/>
  <c r="E378" i="8"/>
  <c r="R378" i="4"/>
  <c r="E376" i="39" s="1"/>
  <c r="B382" i="8"/>
  <c r="R393" i="4"/>
  <c r="E391" i="39" s="1"/>
  <c r="E394" i="8"/>
  <c r="R394" i="4"/>
  <c r="E392" i="39" s="1"/>
  <c r="B398" i="8"/>
  <c r="C416" i="8"/>
  <c r="P416" i="4"/>
  <c r="C414" i="39" s="1"/>
  <c r="B417" i="8"/>
  <c r="O417" i="4"/>
  <c r="P420" i="4"/>
  <c r="C418" i="39" s="1"/>
  <c r="F421" i="8"/>
  <c r="S421" i="4"/>
  <c r="F419" i="39" s="1"/>
  <c r="S422" i="4"/>
  <c r="F420" i="39" s="1"/>
  <c r="C422" i="8"/>
  <c r="P423" i="4"/>
  <c r="C421" i="39" s="1"/>
  <c r="D432" i="8"/>
  <c r="Q432" i="4"/>
  <c r="D430" i="39" s="1"/>
  <c r="F437" i="8"/>
  <c r="S437" i="4"/>
  <c r="F435" i="39" s="1"/>
  <c r="E443" i="8"/>
  <c r="R443" i="4"/>
  <c r="E441" i="39" s="1"/>
  <c r="C448" i="8"/>
  <c r="P448" i="4"/>
  <c r="C446" i="39" s="1"/>
  <c r="B454" i="8"/>
  <c r="O454" i="4"/>
  <c r="F457" i="8"/>
  <c r="S457" i="4"/>
  <c r="F455" i="39" s="1"/>
  <c r="E458" i="8"/>
  <c r="R458" i="4"/>
  <c r="E456" i="39" s="1"/>
  <c r="B463" i="8"/>
  <c r="O463" i="4"/>
  <c r="F471" i="8"/>
  <c r="S471" i="4"/>
  <c r="F469" i="39" s="1"/>
  <c r="C474" i="8"/>
  <c r="P474" i="4"/>
  <c r="C472" i="39" s="1"/>
  <c r="P475" i="4"/>
  <c r="C473" i="39" s="1"/>
  <c r="D482" i="8"/>
  <c r="Q482" i="4"/>
  <c r="D480" i="39" s="1"/>
  <c r="D487" i="8"/>
  <c r="Q487" i="4"/>
  <c r="D485" i="39" s="1"/>
  <c r="C497" i="8"/>
  <c r="P500" i="4"/>
  <c r="C498" i="39" s="1"/>
  <c r="P505" i="4"/>
  <c r="C503" i="39" s="1"/>
  <c r="D507" i="8"/>
  <c r="Q507" i="4"/>
  <c r="D505" i="39" s="1"/>
  <c r="B51" i="8"/>
  <c r="G51" i="8" s="1"/>
  <c r="C52" i="8"/>
  <c r="D53" i="8"/>
  <c r="E54" i="8"/>
  <c r="F55" i="8"/>
  <c r="B59" i="8"/>
  <c r="G59" i="8" s="1"/>
  <c r="C60" i="8"/>
  <c r="D61" i="8"/>
  <c r="E62" i="8"/>
  <c r="F63" i="8"/>
  <c r="B67" i="8"/>
  <c r="C68" i="8"/>
  <c r="D69" i="8"/>
  <c r="E70" i="8"/>
  <c r="F71" i="8"/>
  <c r="B75" i="8"/>
  <c r="C76" i="8"/>
  <c r="D77" i="8"/>
  <c r="E78" i="8"/>
  <c r="F79" i="8"/>
  <c r="B83" i="8"/>
  <c r="C84" i="8"/>
  <c r="D85" i="8"/>
  <c r="E86" i="8"/>
  <c r="F87" i="8"/>
  <c r="B91" i="8"/>
  <c r="G91" i="8" s="1"/>
  <c r="C92" i="8"/>
  <c r="D93" i="8"/>
  <c r="E94" i="8"/>
  <c r="F95" i="8"/>
  <c r="B99" i="8"/>
  <c r="G99" i="8" s="1"/>
  <c r="C100" i="8"/>
  <c r="D101" i="8"/>
  <c r="E102" i="8"/>
  <c r="F103" i="8"/>
  <c r="B107" i="8"/>
  <c r="C108" i="8"/>
  <c r="D109" i="8"/>
  <c r="E110" i="8"/>
  <c r="F111" i="8"/>
  <c r="B115" i="8"/>
  <c r="G115" i="8" s="1"/>
  <c r="C116" i="8"/>
  <c r="D117" i="8"/>
  <c r="E118" i="8"/>
  <c r="F119" i="8"/>
  <c r="B123" i="8"/>
  <c r="G123" i="8" s="1"/>
  <c r="C124" i="8"/>
  <c r="D125" i="8"/>
  <c r="E126" i="8"/>
  <c r="D128" i="8"/>
  <c r="Q128" i="4"/>
  <c r="D126" i="39" s="1"/>
  <c r="B130" i="8"/>
  <c r="O130" i="4"/>
  <c r="S132" i="4"/>
  <c r="F130" i="39" s="1"/>
  <c r="E133" i="8"/>
  <c r="R133" i="4"/>
  <c r="E131" i="39" s="1"/>
  <c r="C137" i="8"/>
  <c r="F138" i="8"/>
  <c r="S138" i="4"/>
  <c r="F136" i="39" s="1"/>
  <c r="S139" i="4"/>
  <c r="F137" i="39" s="1"/>
  <c r="D142" i="8"/>
  <c r="Q143" i="4"/>
  <c r="D141" i="39" s="1"/>
  <c r="D144" i="8"/>
  <c r="Q144" i="4"/>
  <c r="D142" i="39" s="1"/>
  <c r="B146" i="8"/>
  <c r="O146" i="4"/>
  <c r="S148" i="4"/>
  <c r="F146" i="39" s="1"/>
  <c r="E149" i="8"/>
  <c r="R149" i="4"/>
  <c r="E147" i="39" s="1"/>
  <c r="C153" i="8"/>
  <c r="F154" i="8"/>
  <c r="S154" i="4"/>
  <c r="F152" i="39" s="1"/>
  <c r="S155" i="4"/>
  <c r="F153" i="39" s="1"/>
  <c r="D158" i="8"/>
  <c r="Q159" i="4"/>
  <c r="D157" i="39" s="1"/>
  <c r="D160" i="8"/>
  <c r="Q160" i="4"/>
  <c r="D158" i="39" s="1"/>
  <c r="B162" i="8"/>
  <c r="O162" i="4"/>
  <c r="S164" i="4"/>
  <c r="F162" i="39" s="1"/>
  <c r="E165" i="8"/>
  <c r="R165" i="4"/>
  <c r="E163" i="39" s="1"/>
  <c r="C169" i="8"/>
  <c r="F170" i="8"/>
  <c r="S170" i="4"/>
  <c r="F168" i="39" s="1"/>
  <c r="S171" i="4"/>
  <c r="F169" i="39" s="1"/>
  <c r="D174" i="8"/>
  <c r="Q175" i="4"/>
  <c r="D173" i="39" s="1"/>
  <c r="D176" i="8"/>
  <c r="Q176" i="4"/>
  <c r="D174" i="39" s="1"/>
  <c r="B178" i="8"/>
  <c r="O178" i="4"/>
  <c r="S180" i="4"/>
  <c r="F178" i="39" s="1"/>
  <c r="E181" i="8"/>
  <c r="R181" i="4"/>
  <c r="E179" i="39" s="1"/>
  <c r="C185" i="8"/>
  <c r="F186" i="8"/>
  <c r="S186" i="4"/>
  <c r="F184" i="39" s="1"/>
  <c r="S187" i="4"/>
  <c r="F185" i="39" s="1"/>
  <c r="D190" i="8"/>
  <c r="Q191" i="4"/>
  <c r="D189" i="39" s="1"/>
  <c r="D192" i="8"/>
  <c r="Q192" i="4"/>
  <c r="D190" i="39" s="1"/>
  <c r="B194" i="8"/>
  <c r="O194" i="4"/>
  <c r="S196" i="4"/>
  <c r="F194" i="39" s="1"/>
  <c r="E197" i="8"/>
  <c r="R197" i="4"/>
  <c r="E195" i="39" s="1"/>
  <c r="C201" i="8"/>
  <c r="F202" i="8"/>
  <c r="S202" i="4"/>
  <c r="F200" i="39" s="1"/>
  <c r="S203" i="4"/>
  <c r="F201" i="39" s="1"/>
  <c r="D206" i="8"/>
  <c r="Q207" i="4"/>
  <c r="D205" i="39" s="1"/>
  <c r="D208" i="8"/>
  <c r="Q208" i="4"/>
  <c r="D206" i="39" s="1"/>
  <c r="B210" i="8"/>
  <c r="O210" i="4"/>
  <c r="S212" i="4"/>
  <c r="F210" i="39" s="1"/>
  <c r="E213" i="8"/>
  <c r="R213" i="4"/>
  <c r="E211" i="39" s="1"/>
  <c r="C217" i="8"/>
  <c r="F218" i="8"/>
  <c r="S218" i="4"/>
  <c r="F216" i="39" s="1"/>
  <c r="S219" i="4"/>
  <c r="F217" i="39" s="1"/>
  <c r="D222" i="8"/>
  <c r="Q223" i="4"/>
  <c r="D221" i="39" s="1"/>
  <c r="D224" i="8"/>
  <c r="Q224" i="4"/>
  <c r="D222" i="39" s="1"/>
  <c r="B226" i="8"/>
  <c r="O226" i="4"/>
  <c r="S228" i="4"/>
  <c r="F226" i="39" s="1"/>
  <c r="E229" i="8"/>
  <c r="R229" i="4"/>
  <c r="E227" i="39" s="1"/>
  <c r="C233" i="8"/>
  <c r="F234" i="8"/>
  <c r="S234" i="4"/>
  <c r="F232" i="39" s="1"/>
  <c r="S235" i="4"/>
  <c r="F233" i="39" s="1"/>
  <c r="D238" i="8"/>
  <c r="Q239" i="4"/>
  <c r="D237" i="39" s="1"/>
  <c r="D240" i="8"/>
  <c r="Q240" i="4"/>
  <c r="D238" i="39" s="1"/>
  <c r="B242" i="8"/>
  <c r="O242" i="4"/>
  <c r="S244" i="4"/>
  <c r="F242" i="39" s="1"/>
  <c r="E245" i="8"/>
  <c r="R245" i="4"/>
  <c r="E243" i="39" s="1"/>
  <c r="C249" i="8"/>
  <c r="F250" i="8"/>
  <c r="S250" i="4"/>
  <c r="F248" i="39" s="1"/>
  <c r="S251" i="4"/>
  <c r="F249" i="39" s="1"/>
  <c r="D254" i="8"/>
  <c r="Q255" i="4"/>
  <c r="D253" i="39" s="1"/>
  <c r="D256" i="8"/>
  <c r="Q256" i="4"/>
  <c r="D254" i="39" s="1"/>
  <c r="B258" i="8"/>
  <c r="O258" i="4"/>
  <c r="S260" i="4"/>
  <c r="F258" i="39" s="1"/>
  <c r="E261" i="8"/>
  <c r="R261" i="4"/>
  <c r="E259" i="39" s="1"/>
  <c r="C265" i="8"/>
  <c r="F266" i="8"/>
  <c r="S266" i="4"/>
  <c r="F264" i="39" s="1"/>
  <c r="S267" i="4"/>
  <c r="F265" i="39" s="1"/>
  <c r="D270" i="8"/>
  <c r="Q271" i="4"/>
  <c r="D269" i="39" s="1"/>
  <c r="D272" i="8"/>
  <c r="Q273" i="4"/>
  <c r="D271" i="39" s="1"/>
  <c r="E274" i="8"/>
  <c r="R274" i="4"/>
  <c r="E272" i="39" s="1"/>
  <c r="B278" i="8"/>
  <c r="E290" i="8"/>
  <c r="R290" i="4"/>
  <c r="E288" i="39" s="1"/>
  <c r="B294" i="8"/>
  <c r="E306" i="8"/>
  <c r="R306" i="4"/>
  <c r="E304" i="39" s="1"/>
  <c r="B310" i="8"/>
  <c r="E322" i="8"/>
  <c r="R322" i="4"/>
  <c r="E320" i="39" s="1"/>
  <c r="B326" i="8"/>
  <c r="E338" i="8"/>
  <c r="R338" i="4"/>
  <c r="E336" i="39" s="1"/>
  <c r="B342" i="8"/>
  <c r="E354" i="8"/>
  <c r="R354" i="4"/>
  <c r="E352" i="39" s="1"/>
  <c r="B358" i="8"/>
  <c r="E370" i="8"/>
  <c r="R370" i="4"/>
  <c r="E368" i="39" s="1"/>
  <c r="B374" i="8"/>
  <c r="E386" i="8"/>
  <c r="R386" i="4"/>
  <c r="E384" i="39" s="1"/>
  <c r="B390" i="8"/>
  <c r="E402" i="8"/>
  <c r="R402" i="4"/>
  <c r="E400" i="39" s="1"/>
  <c r="B406" i="8"/>
  <c r="D409" i="8"/>
  <c r="Q409" i="4"/>
  <c r="D407" i="39" s="1"/>
  <c r="C425" i="8"/>
  <c r="B431" i="8"/>
  <c r="O431" i="4"/>
  <c r="F434" i="8"/>
  <c r="S434" i="4"/>
  <c r="F432" i="39" s="1"/>
  <c r="E435" i="8"/>
  <c r="D441" i="8"/>
  <c r="Q441" i="4"/>
  <c r="D439" i="39" s="1"/>
  <c r="D450" i="8"/>
  <c r="Q450" i="4"/>
  <c r="D448" i="39" s="1"/>
  <c r="D455" i="8"/>
  <c r="Q455" i="4"/>
  <c r="D453" i="39" s="1"/>
  <c r="E464" i="8"/>
  <c r="R464" i="4"/>
  <c r="E462" i="39" s="1"/>
  <c r="B467" i="8"/>
  <c r="O468" i="4"/>
  <c r="F469" i="8"/>
  <c r="S469" i="4"/>
  <c r="F467" i="39" s="1"/>
  <c r="E475" i="8"/>
  <c r="C480" i="8"/>
  <c r="P480" i="4"/>
  <c r="C478" i="39" s="1"/>
  <c r="B486" i="8"/>
  <c r="O486" i="4"/>
  <c r="F489" i="8"/>
  <c r="S489" i="4"/>
  <c r="F487" i="39" s="1"/>
  <c r="E490" i="8"/>
  <c r="R490" i="4"/>
  <c r="E488" i="39" s="1"/>
  <c r="B495" i="8"/>
  <c r="O495" i="4"/>
  <c r="E498" i="8"/>
  <c r="R498" i="4"/>
  <c r="E496" i="39" s="1"/>
  <c r="F508" i="8"/>
  <c r="D509" i="8"/>
  <c r="Q510" i="4"/>
  <c r="D508" i="39" s="1"/>
  <c r="E513" i="8"/>
  <c r="D127" i="8"/>
  <c r="E128" i="8"/>
  <c r="F129" i="8"/>
  <c r="B133" i="8"/>
  <c r="C134" i="8"/>
  <c r="D135" i="8"/>
  <c r="G135" i="8" s="1"/>
  <c r="E136" i="8"/>
  <c r="F137" i="8"/>
  <c r="B141" i="8"/>
  <c r="C142" i="8"/>
  <c r="D143" i="8"/>
  <c r="E144" i="8"/>
  <c r="F145" i="8"/>
  <c r="B149" i="8"/>
  <c r="C150" i="8"/>
  <c r="D151" i="8"/>
  <c r="G151" i="8" s="1"/>
  <c r="E152" i="8"/>
  <c r="F153" i="8"/>
  <c r="B157" i="8"/>
  <c r="C158" i="8"/>
  <c r="D159" i="8"/>
  <c r="E160" i="8"/>
  <c r="F161" i="8"/>
  <c r="B165" i="8"/>
  <c r="C166" i="8"/>
  <c r="D167" i="8"/>
  <c r="G167" i="8" s="1"/>
  <c r="E168" i="8"/>
  <c r="F169" i="8"/>
  <c r="B173" i="8"/>
  <c r="C174" i="8"/>
  <c r="D175" i="8"/>
  <c r="E176" i="8"/>
  <c r="F177" i="8"/>
  <c r="B181" i="8"/>
  <c r="C182" i="8"/>
  <c r="D183" i="8"/>
  <c r="G183" i="8" s="1"/>
  <c r="E184" i="8"/>
  <c r="F185" i="8"/>
  <c r="B189" i="8"/>
  <c r="C190" i="8"/>
  <c r="D191" i="8"/>
  <c r="E192" i="8"/>
  <c r="F193" i="8"/>
  <c r="B197" i="8"/>
  <c r="C198" i="8"/>
  <c r="D199" i="8"/>
  <c r="G199" i="8" s="1"/>
  <c r="E200" i="8"/>
  <c r="F201" i="8"/>
  <c r="B205" i="8"/>
  <c r="C206" i="8"/>
  <c r="D207" i="8"/>
  <c r="E208" i="8"/>
  <c r="F209" i="8"/>
  <c r="B213" i="8"/>
  <c r="C214" i="8"/>
  <c r="D215" i="8"/>
  <c r="E216" i="8"/>
  <c r="F217" i="8"/>
  <c r="B221" i="8"/>
  <c r="C222" i="8"/>
  <c r="D223" i="8"/>
  <c r="E224" i="8"/>
  <c r="F225" i="8"/>
  <c r="B229" i="8"/>
  <c r="C230" i="8"/>
  <c r="D231" i="8"/>
  <c r="E232" i="8"/>
  <c r="F233" i="8"/>
  <c r="B237" i="8"/>
  <c r="C238" i="8"/>
  <c r="D239" i="8"/>
  <c r="E240" i="8"/>
  <c r="F241" i="8"/>
  <c r="B245" i="8"/>
  <c r="C246" i="8"/>
  <c r="D247" i="8"/>
  <c r="G247" i="8" s="1"/>
  <c r="E248" i="8"/>
  <c r="F249" i="8"/>
  <c r="B253" i="8"/>
  <c r="C254" i="8"/>
  <c r="D255" i="8"/>
  <c r="E256" i="8"/>
  <c r="F257" i="8"/>
  <c r="B261" i="8"/>
  <c r="C262" i="8"/>
  <c r="D263" i="8"/>
  <c r="E264" i="8"/>
  <c r="F265" i="8"/>
  <c r="B269" i="8"/>
  <c r="C270" i="8"/>
  <c r="D271" i="8"/>
  <c r="C274" i="8"/>
  <c r="P274" i="4"/>
  <c r="C272" i="39" s="1"/>
  <c r="C279" i="8"/>
  <c r="F284" i="8"/>
  <c r="C288" i="8"/>
  <c r="P288" i="4"/>
  <c r="C286" i="39" s="1"/>
  <c r="P289" i="4"/>
  <c r="C287" i="39" s="1"/>
  <c r="C290" i="8"/>
  <c r="P290" i="4"/>
  <c r="C288" i="39" s="1"/>
  <c r="C295" i="8"/>
  <c r="F300" i="8"/>
  <c r="C304" i="8"/>
  <c r="P304" i="4"/>
  <c r="C302" i="39" s="1"/>
  <c r="P305" i="4"/>
  <c r="C303" i="39" s="1"/>
  <c r="C306" i="8"/>
  <c r="P306" i="4"/>
  <c r="C304" i="39" s="1"/>
  <c r="C311" i="8"/>
  <c r="F316" i="8"/>
  <c r="C320" i="8"/>
  <c r="P320" i="4"/>
  <c r="C318" i="39" s="1"/>
  <c r="P321" i="4"/>
  <c r="C319" i="39" s="1"/>
  <c r="C322" i="8"/>
  <c r="P322" i="4"/>
  <c r="C320" i="39" s="1"/>
  <c r="C327" i="8"/>
  <c r="F332" i="8"/>
  <c r="C336" i="8"/>
  <c r="P336" i="4"/>
  <c r="C334" i="39" s="1"/>
  <c r="P337" i="4"/>
  <c r="C335" i="39" s="1"/>
  <c r="C338" i="8"/>
  <c r="P338" i="4"/>
  <c r="C336" i="39" s="1"/>
  <c r="C343" i="8"/>
  <c r="F348" i="8"/>
  <c r="C352" i="8"/>
  <c r="P352" i="4"/>
  <c r="C350" i="39" s="1"/>
  <c r="P353" i="4"/>
  <c r="C351" i="39" s="1"/>
  <c r="C354" i="8"/>
  <c r="P354" i="4"/>
  <c r="C352" i="39" s="1"/>
  <c r="C359" i="8"/>
  <c r="F364" i="8"/>
  <c r="C368" i="8"/>
  <c r="P368" i="4"/>
  <c r="C366" i="39" s="1"/>
  <c r="P369" i="4"/>
  <c r="C367" i="39" s="1"/>
  <c r="C370" i="8"/>
  <c r="P370" i="4"/>
  <c r="C368" i="39" s="1"/>
  <c r="C375" i="8"/>
  <c r="F380" i="8"/>
  <c r="C384" i="8"/>
  <c r="P384" i="4"/>
  <c r="C382" i="39" s="1"/>
  <c r="P385" i="4"/>
  <c r="C383" i="39" s="1"/>
  <c r="C386" i="8"/>
  <c r="P386" i="4"/>
  <c r="C384" i="39" s="1"/>
  <c r="C391" i="8"/>
  <c r="F396" i="8"/>
  <c r="C400" i="8"/>
  <c r="P400" i="4"/>
  <c r="C398" i="39" s="1"/>
  <c r="P401" i="4"/>
  <c r="C399" i="39" s="1"/>
  <c r="C402" i="8"/>
  <c r="P402" i="4"/>
  <c r="C400" i="39" s="1"/>
  <c r="D407" i="8"/>
  <c r="Q407" i="4"/>
  <c r="D405" i="39" s="1"/>
  <c r="B408" i="8"/>
  <c r="E410" i="8"/>
  <c r="R410" i="4"/>
  <c r="E408" i="39" s="1"/>
  <c r="D413" i="8"/>
  <c r="Q414" i="4"/>
  <c r="D412" i="39" s="1"/>
  <c r="E418" i="8"/>
  <c r="R418" i="4"/>
  <c r="E416" i="39" s="1"/>
  <c r="B422" i="8"/>
  <c r="O422" i="4"/>
  <c r="E427" i="8"/>
  <c r="C433" i="8"/>
  <c r="P437" i="4"/>
  <c r="C435" i="39" s="1"/>
  <c r="E441" i="8"/>
  <c r="R441" i="4"/>
  <c r="E439" i="39" s="1"/>
  <c r="C442" i="8"/>
  <c r="P442" i="4"/>
  <c r="C440" i="39" s="1"/>
  <c r="P443" i="4"/>
  <c r="C441" i="39" s="1"/>
  <c r="C450" i="8"/>
  <c r="P450" i="4"/>
  <c r="C448" i="39" s="1"/>
  <c r="C456" i="8"/>
  <c r="P456" i="4"/>
  <c r="C454" i="39" s="1"/>
  <c r="B462" i="8"/>
  <c r="P463" i="4"/>
  <c r="C461" i="39" s="1"/>
  <c r="D464" i="8"/>
  <c r="Q464" i="4"/>
  <c r="D462" i="39" s="1"/>
  <c r="B465" i="8"/>
  <c r="O465" i="4"/>
  <c r="O466" i="4"/>
  <c r="E467" i="8"/>
  <c r="D473" i="8"/>
  <c r="Q473" i="4"/>
  <c r="D471" i="39" s="1"/>
  <c r="C482" i="8"/>
  <c r="P482" i="4"/>
  <c r="C480" i="39" s="1"/>
  <c r="C488" i="8"/>
  <c r="P488" i="4"/>
  <c r="C486" i="39" s="1"/>
  <c r="B494" i="8"/>
  <c r="D496" i="8"/>
  <c r="Q496" i="4"/>
  <c r="D494" i="39" s="1"/>
  <c r="B497" i="8"/>
  <c r="O497" i="4"/>
  <c r="O498" i="4"/>
  <c r="E499" i="8"/>
  <c r="D505" i="8"/>
  <c r="Q505" i="4"/>
  <c r="D503" i="39" s="1"/>
  <c r="B129" i="8"/>
  <c r="G129" i="8" s="1"/>
  <c r="C130" i="8"/>
  <c r="D131" i="8"/>
  <c r="E132" i="8"/>
  <c r="G132" i="8" s="1"/>
  <c r="F133" i="8"/>
  <c r="B137" i="8"/>
  <c r="G137" i="8" s="1"/>
  <c r="C138" i="8"/>
  <c r="D139" i="8"/>
  <c r="G139" i="8" s="1"/>
  <c r="E140" i="8"/>
  <c r="F141" i="8"/>
  <c r="B145" i="8"/>
  <c r="G145" i="8" s="1"/>
  <c r="C146" i="8"/>
  <c r="D147" i="8"/>
  <c r="E148" i="8"/>
  <c r="G148" i="8" s="1"/>
  <c r="F149" i="8"/>
  <c r="B153" i="8"/>
  <c r="C154" i="8"/>
  <c r="D155" i="8"/>
  <c r="G155" i="8" s="1"/>
  <c r="E156" i="8"/>
  <c r="F157" i="8"/>
  <c r="B161" i="8"/>
  <c r="G161" i="8" s="1"/>
  <c r="C162" i="8"/>
  <c r="D163" i="8"/>
  <c r="E164" i="8"/>
  <c r="G164" i="8" s="1"/>
  <c r="F165" i="8"/>
  <c r="B169" i="8"/>
  <c r="G169" i="8" s="1"/>
  <c r="C170" i="8"/>
  <c r="D171" i="8"/>
  <c r="G171" i="8" s="1"/>
  <c r="E172" i="8"/>
  <c r="F173" i="8"/>
  <c r="B177" i="8"/>
  <c r="C178" i="8"/>
  <c r="D179" i="8"/>
  <c r="E180" i="8"/>
  <c r="G180" i="8" s="1"/>
  <c r="F181" i="8"/>
  <c r="B185" i="8"/>
  <c r="C186" i="8"/>
  <c r="D187" i="8"/>
  <c r="G187" i="8" s="1"/>
  <c r="E188" i="8"/>
  <c r="F189" i="8"/>
  <c r="B193" i="8"/>
  <c r="G193" i="8" s="1"/>
  <c r="C194" i="8"/>
  <c r="D195" i="8"/>
  <c r="E196" i="8"/>
  <c r="G196" i="8" s="1"/>
  <c r="F197" i="8"/>
  <c r="B201" i="8"/>
  <c r="G201" i="8" s="1"/>
  <c r="C202" i="8"/>
  <c r="D203" i="8"/>
  <c r="G203" i="8" s="1"/>
  <c r="E204" i="8"/>
  <c r="F205" i="8"/>
  <c r="B209" i="8"/>
  <c r="G209" i="8" s="1"/>
  <c r="C210" i="8"/>
  <c r="D211" i="8"/>
  <c r="E212" i="8"/>
  <c r="G212" i="8" s="1"/>
  <c r="F213" i="8"/>
  <c r="B217" i="8"/>
  <c r="C218" i="8"/>
  <c r="D219" i="8"/>
  <c r="E220" i="8"/>
  <c r="F221" i="8"/>
  <c r="B225" i="8"/>
  <c r="G225" i="8" s="1"/>
  <c r="C226" i="8"/>
  <c r="D227" i="8"/>
  <c r="E228" i="8"/>
  <c r="G228" i="8" s="1"/>
  <c r="F229" i="8"/>
  <c r="B233" i="8"/>
  <c r="C234" i="8"/>
  <c r="D235" i="8"/>
  <c r="G235" i="8" s="1"/>
  <c r="E236" i="8"/>
  <c r="F237" i="8"/>
  <c r="B241" i="8"/>
  <c r="C242" i="8"/>
  <c r="D243" i="8"/>
  <c r="E244" i="8"/>
  <c r="G244" i="8" s="1"/>
  <c r="F245" i="8"/>
  <c r="B249" i="8"/>
  <c r="C250" i="8"/>
  <c r="D251" i="8"/>
  <c r="G251" i="8" s="1"/>
  <c r="E252" i="8"/>
  <c r="F253" i="8"/>
  <c r="B257" i="8"/>
  <c r="G257" i="8" s="1"/>
  <c r="C258" i="8"/>
  <c r="D259" i="8"/>
  <c r="E260" i="8"/>
  <c r="G260" i="8" s="1"/>
  <c r="F261" i="8"/>
  <c r="B265" i="8"/>
  <c r="C266" i="8"/>
  <c r="D267" i="8"/>
  <c r="G267" i="8" s="1"/>
  <c r="E268" i="8"/>
  <c r="F269" i="8"/>
  <c r="B272" i="8"/>
  <c r="D273" i="8"/>
  <c r="F276" i="8"/>
  <c r="P279" i="4"/>
  <c r="C277" i="39" s="1"/>
  <c r="C280" i="8"/>
  <c r="P280" i="4"/>
  <c r="C278" i="39" s="1"/>
  <c r="P281" i="4"/>
  <c r="C279" i="39" s="1"/>
  <c r="C282" i="8"/>
  <c r="P282" i="4"/>
  <c r="C280" i="39" s="1"/>
  <c r="S284" i="4"/>
  <c r="F282" i="39" s="1"/>
  <c r="C287" i="8"/>
  <c r="C289" i="8"/>
  <c r="F292" i="8"/>
  <c r="P295" i="4"/>
  <c r="C293" i="39" s="1"/>
  <c r="C296" i="8"/>
  <c r="P296" i="4"/>
  <c r="C294" i="39" s="1"/>
  <c r="P297" i="4"/>
  <c r="C295" i="39" s="1"/>
  <c r="C298" i="8"/>
  <c r="P298" i="4"/>
  <c r="C296" i="39" s="1"/>
  <c r="S300" i="4"/>
  <c r="F298" i="39" s="1"/>
  <c r="C303" i="8"/>
  <c r="C305" i="8"/>
  <c r="F308" i="8"/>
  <c r="P311" i="4"/>
  <c r="C309" i="39" s="1"/>
  <c r="C312" i="8"/>
  <c r="P312" i="4"/>
  <c r="C310" i="39" s="1"/>
  <c r="P313" i="4"/>
  <c r="C311" i="39" s="1"/>
  <c r="C314" i="8"/>
  <c r="P314" i="4"/>
  <c r="C312" i="39" s="1"/>
  <c r="S316" i="4"/>
  <c r="F314" i="39" s="1"/>
  <c r="C319" i="8"/>
  <c r="C321" i="8"/>
  <c r="F324" i="8"/>
  <c r="P327" i="4"/>
  <c r="C325" i="39" s="1"/>
  <c r="C328" i="8"/>
  <c r="P328" i="4"/>
  <c r="C326" i="39" s="1"/>
  <c r="P329" i="4"/>
  <c r="C327" i="39" s="1"/>
  <c r="C330" i="8"/>
  <c r="P330" i="4"/>
  <c r="C328" i="39" s="1"/>
  <c r="S332" i="4"/>
  <c r="F330" i="39" s="1"/>
  <c r="C335" i="8"/>
  <c r="C337" i="8"/>
  <c r="F340" i="8"/>
  <c r="P343" i="4"/>
  <c r="C341" i="39" s="1"/>
  <c r="C344" i="8"/>
  <c r="P344" i="4"/>
  <c r="C342" i="39" s="1"/>
  <c r="P345" i="4"/>
  <c r="C343" i="39" s="1"/>
  <c r="C346" i="8"/>
  <c r="P346" i="4"/>
  <c r="C344" i="39" s="1"/>
  <c r="S348" i="4"/>
  <c r="F346" i="39" s="1"/>
  <c r="C351" i="8"/>
  <c r="C353" i="8"/>
  <c r="F356" i="8"/>
  <c r="P359" i="4"/>
  <c r="C357" i="39" s="1"/>
  <c r="C360" i="8"/>
  <c r="P360" i="4"/>
  <c r="C358" i="39" s="1"/>
  <c r="P361" i="4"/>
  <c r="C359" i="39" s="1"/>
  <c r="C362" i="8"/>
  <c r="P362" i="4"/>
  <c r="C360" i="39" s="1"/>
  <c r="S364" i="4"/>
  <c r="F362" i="39" s="1"/>
  <c r="C367" i="8"/>
  <c r="C369" i="8"/>
  <c r="F372" i="8"/>
  <c r="P375" i="4"/>
  <c r="C373" i="39" s="1"/>
  <c r="C376" i="8"/>
  <c r="P376" i="4"/>
  <c r="C374" i="39" s="1"/>
  <c r="P377" i="4"/>
  <c r="C375" i="39" s="1"/>
  <c r="C378" i="8"/>
  <c r="P378" i="4"/>
  <c r="C376" i="39" s="1"/>
  <c r="S380" i="4"/>
  <c r="F378" i="39" s="1"/>
  <c r="C383" i="8"/>
  <c r="C385" i="8"/>
  <c r="F388" i="8"/>
  <c r="P391" i="4"/>
  <c r="C389" i="39" s="1"/>
  <c r="C392" i="8"/>
  <c r="P392" i="4"/>
  <c r="C390" i="39" s="1"/>
  <c r="P393" i="4"/>
  <c r="C391" i="39" s="1"/>
  <c r="C394" i="8"/>
  <c r="P394" i="4"/>
  <c r="C392" i="39" s="1"/>
  <c r="S396" i="4"/>
  <c r="F394" i="39" s="1"/>
  <c r="C399" i="8"/>
  <c r="C401" i="8"/>
  <c r="F404" i="8"/>
  <c r="C409" i="8"/>
  <c r="F411" i="8"/>
  <c r="S411" i="4"/>
  <c r="F409" i="39" s="1"/>
  <c r="C423" i="8"/>
  <c r="R424" i="4"/>
  <c r="E422" i="39" s="1"/>
  <c r="F428" i="8"/>
  <c r="P433" i="4"/>
  <c r="C431" i="39" s="1"/>
  <c r="D434" i="8"/>
  <c r="Q434" i="4"/>
  <c r="D432" i="39" s="1"/>
  <c r="B435" i="8"/>
  <c r="O436" i="4"/>
  <c r="P436" i="4"/>
  <c r="C434" i="39" s="1"/>
  <c r="F439" i="8"/>
  <c r="S439" i="4"/>
  <c r="F437" i="39" s="1"/>
  <c r="D443" i="8"/>
  <c r="Q443" i="4"/>
  <c r="D441" i="39" s="1"/>
  <c r="Q444" i="4"/>
  <c r="D442" i="39" s="1"/>
  <c r="B446" i="8"/>
  <c r="P447" i="4"/>
  <c r="C445" i="39" s="1"/>
  <c r="D448" i="8"/>
  <c r="Q448" i="4"/>
  <c r="D446" i="39" s="1"/>
  <c r="B449" i="8"/>
  <c r="O449" i="4"/>
  <c r="O450" i="4"/>
  <c r="E451" i="8"/>
  <c r="D457" i="8"/>
  <c r="Q457" i="4"/>
  <c r="D455" i="39" s="1"/>
  <c r="C466" i="8"/>
  <c r="P466" i="4"/>
  <c r="C464" i="39" s="1"/>
  <c r="C472" i="8"/>
  <c r="P472" i="4"/>
  <c r="C470" i="39" s="1"/>
  <c r="B478" i="8"/>
  <c r="P479" i="4"/>
  <c r="C477" i="39" s="1"/>
  <c r="D480" i="8"/>
  <c r="Q480" i="4"/>
  <c r="D478" i="39" s="1"/>
  <c r="B481" i="8"/>
  <c r="O481" i="4"/>
  <c r="O482" i="4"/>
  <c r="E483" i="8"/>
  <c r="D489" i="8"/>
  <c r="Q489" i="4"/>
  <c r="D487" i="39" s="1"/>
  <c r="C498" i="8"/>
  <c r="P498" i="4"/>
  <c r="C496" i="39" s="1"/>
  <c r="R499" i="4"/>
  <c r="E497" i="39" s="1"/>
  <c r="C504" i="8"/>
  <c r="P504" i="4"/>
  <c r="C502" i="39" s="1"/>
  <c r="B510" i="8"/>
  <c r="P511" i="4"/>
  <c r="C509" i="39" s="1"/>
  <c r="D512" i="8"/>
  <c r="Q512" i="4"/>
  <c r="D510" i="39" s="1"/>
  <c r="B513" i="8"/>
  <c r="O513" i="4"/>
  <c r="L4" i="7"/>
  <c r="D408" i="8"/>
  <c r="D410" i="8"/>
  <c r="F413" i="8"/>
  <c r="S413" i="4"/>
  <c r="F411" i="39" s="1"/>
  <c r="D417" i="8"/>
  <c r="Q417" i="4"/>
  <c r="D415" i="39" s="1"/>
  <c r="D419" i="8"/>
  <c r="Q419" i="4"/>
  <c r="D417" i="39" s="1"/>
  <c r="D424" i="8"/>
  <c r="D426" i="8"/>
  <c r="F429" i="8"/>
  <c r="S429" i="4"/>
  <c r="F427" i="39" s="1"/>
  <c r="D433" i="8"/>
  <c r="Q433" i="4"/>
  <c r="D431" i="39" s="1"/>
  <c r="D435" i="8"/>
  <c r="Q435" i="4"/>
  <c r="D433" i="39" s="1"/>
  <c r="D440" i="8"/>
  <c r="D442" i="8"/>
  <c r="F445" i="8"/>
  <c r="S445" i="4"/>
  <c r="F443" i="39" s="1"/>
  <c r="D449" i="8"/>
  <c r="Q449" i="4"/>
  <c r="D447" i="39" s="1"/>
  <c r="D451" i="8"/>
  <c r="Q451" i="4"/>
  <c r="D449" i="39" s="1"/>
  <c r="D456" i="8"/>
  <c r="D458" i="8"/>
  <c r="F461" i="8"/>
  <c r="S461" i="4"/>
  <c r="F459" i="39" s="1"/>
  <c r="D465" i="8"/>
  <c r="Q465" i="4"/>
  <c r="D463" i="39" s="1"/>
  <c r="D467" i="8"/>
  <c r="Q467" i="4"/>
  <c r="D465" i="39" s="1"/>
  <c r="D472" i="8"/>
  <c r="D474" i="8"/>
  <c r="F477" i="8"/>
  <c r="S477" i="4"/>
  <c r="F475" i="39" s="1"/>
  <c r="D481" i="8"/>
  <c r="Q481" i="4"/>
  <c r="D479" i="39" s="1"/>
  <c r="D483" i="8"/>
  <c r="Q483" i="4"/>
  <c r="D481" i="39" s="1"/>
  <c r="D488" i="8"/>
  <c r="D490" i="8"/>
  <c r="F493" i="8"/>
  <c r="S493" i="4"/>
  <c r="F491" i="39" s="1"/>
  <c r="D497" i="8"/>
  <c r="Q497" i="4"/>
  <c r="D495" i="39" s="1"/>
  <c r="D499" i="8"/>
  <c r="Q499" i="4"/>
  <c r="D497" i="39" s="1"/>
  <c r="D504" i="8"/>
  <c r="D506" i="8"/>
  <c r="F509" i="8"/>
  <c r="S509" i="4"/>
  <c r="F507" i="39" s="1"/>
  <c r="D513" i="8"/>
  <c r="Q513" i="4"/>
  <c r="D511" i="39" s="1"/>
  <c r="L6" i="7"/>
  <c r="B409" i="8"/>
  <c r="O409" i="4"/>
  <c r="F410" i="8"/>
  <c r="E412" i="8"/>
  <c r="R412" i="4"/>
  <c r="E410" i="39" s="1"/>
  <c r="S414" i="4"/>
  <c r="F412" i="39" s="1"/>
  <c r="B416" i="8"/>
  <c r="S416" i="4"/>
  <c r="F414" i="39" s="1"/>
  <c r="F419" i="8"/>
  <c r="S419" i="4"/>
  <c r="F417" i="39" s="1"/>
  <c r="Q420" i="4"/>
  <c r="D418" i="39" s="1"/>
  <c r="B423" i="8"/>
  <c r="O423" i="4"/>
  <c r="B425" i="8"/>
  <c r="G425" i="8" s="1"/>
  <c r="O425" i="4"/>
  <c r="F426" i="8"/>
  <c r="E428" i="8"/>
  <c r="R428" i="4"/>
  <c r="E426" i="39" s="1"/>
  <c r="S430" i="4"/>
  <c r="F428" i="39" s="1"/>
  <c r="B432" i="8"/>
  <c r="S432" i="4"/>
  <c r="F430" i="39" s="1"/>
  <c r="F435" i="8"/>
  <c r="S435" i="4"/>
  <c r="F433" i="39" s="1"/>
  <c r="Q436" i="4"/>
  <c r="D434" i="39" s="1"/>
  <c r="B439" i="8"/>
  <c r="O439" i="4"/>
  <c r="B441" i="8"/>
  <c r="G441" i="8" s="1"/>
  <c r="O441" i="4"/>
  <c r="F442" i="8"/>
  <c r="E444" i="8"/>
  <c r="R444" i="4"/>
  <c r="E442" i="39" s="1"/>
  <c r="S446" i="4"/>
  <c r="F444" i="39" s="1"/>
  <c r="B448" i="8"/>
  <c r="S448" i="4"/>
  <c r="F446" i="39" s="1"/>
  <c r="F451" i="8"/>
  <c r="S451" i="4"/>
  <c r="F449" i="39" s="1"/>
  <c r="Q452" i="4"/>
  <c r="D450" i="39" s="1"/>
  <c r="B455" i="8"/>
  <c r="O455" i="4"/>
  <c r="B457" i="8"/>
  <c r="O457" i="4"/>
  <c r="F458" i="8"/>
  <c r="E460" i="8"/>
  <c r="R460" i="4"/>
  <c r="E458" i="39" s="1"/>
  <c r="P461" i="4"/>
  <c r="C459" i="39" s="1"/>
  <c r="S462" i="4"/>
  <c r="F460" i="39" s="1"/>
  <c r="B464" i="8"/>
  <c r="S464" i="4"/>
  <c r="F462" i="39" s="1"/>
  <c r="F467" i="8"/>
  <c r="S467" i="4"/>
  <c r="F465" i="39" s="1"/>
  <c r="Q468" i="4"/>
  <c r="D466" i="39" s="1"/>
  <c r="B471" i="8"/>
  <c r="O471" i="4"/>
  <c r="B473" i="8"/>
  <c r="G473" i="8" s="1"/>
  <c r="O473" i="4"/>
  <c r="F474" i="8"/>
  <c r="E476" i="8"/>
  <c r="R476" i="4"/>
  <c r="E474" i="39" s="1"/>
  <c r="P477" i="4"/>
  <c r="C475" i="39" s="1"/>
  <c r="S478" i="4"/>
  <c r="F476" i="39" s="1"/>
  <c r="B480" i="8"/>
  <c r="S480" i="4"/>
  <c r="F478" i="39" s="1"/>
  <c r="F483" i="8"/>
  <c r="S483" i="4"/>
  <c r="F481" i="39" s="1"/>
  <c r="Q484" i="4"/>
  <c r="D482" i="39" s="1"/>
  <c r="B487" i="8"/>
  <c r="O487" i="4"/>
  <c r="B489" i="8"/>
  <c r="G489" i="8" s="1"/>
  <c r="O489" i="4"/>
  <c r="F490" i="8"/>
  <c r="E492" i="8"/>
  <c r="R492" i="4"/>
  <c r="E490" i="39" s="1"/>
  <c r="P493" i="4"/>
  <c r="C491" i="39" s="1"/>
  <c r="S494" i="4"/>
  <c r="F492" i="39" s="1"/>
  <c r="B496" i="8"/>
  <c r="S496" i="4"/>
  <c r="F494" i="39" s="1"/>
  <c r="F499" i="8"/>
  <c r="S499" i="4"/>
  <c r="F497" i="39" s="1"/>
  <c r="Q500" i="4"/>
  <c r="D498" i="39" s="1"/>
  <c r="B503" i="8"/>
  <c r="O503" i="4"/>
  <c r="B505" i="8"/>
  <c r="G505" i="8" s="1"/>
  <c r="O505" i="4"/>
  <c r="F506" i="8"/>
  <c r="E508" i="8"/>
  <c r="R508" i="4"/>
  <c r="E506" i="39" s="1"/>
  <c r="P509" i="4"/>
  <c r="C507" i="39" s="1"/>
  <c r="S510" i="4"/>
  <c r="F508" i="39" s="1"/>
  <c r="B512" i="8"/>
  <c r="S512" i="4"/>
  <c r="F510" i="39" s="1"/>
  <c r="F272" i="8"/>
  <c r="B276" i="8"/>
  <c r="C277" i="8"/>
  <c r="D278" i="8"/>
  <c r="E279" i="8"/>
  <c r="F280" i="8"/>
  <c r="B284" i="8"/>
  <c r="C285" i="8"/>
  <c r="D286" i="8"/>
  <c r="E287" i="8"/>
  <c r="F288" i="8"/>
  <c r="B292" i="8"/>
  <c r="C293" i="8"/>
  <c r="D294" i="8"/>
  <c r="E295" i="8"/>
  <c r="F296" i="8"/>
  <c r="B300" i="8"/>
  <c r="C301" i="8"/>
  <c r="D302" i="8"/>
  <c r="E303" i="8"/>
  <c r="F304" i="8"/>
  <c r="B308" i="8"/>
  <c r="C309" i="8"/>
  <c r="D310" i="8"/>
  <c r="E311" i="8"/>
  <c r="F312" i="8"/>
  <c r="B316" i="8"/>
  <c r="C317" i="8"/>
  <c r="D318" i="8"/>
  <c r="E319" i="8"/>
  <c r="F320" i="8"/>
  <c r="B324" i="8"/>
  <c r="C325" i="8"/>
  <c r="D326" i="8"/>
  <c r="E327" i="8"/>
  <c r="F328" i="8"/>
  <c r="B332" i="8"/>
  <c r="C333" i="8"/>
  <c r="D334" i="8"/>
  <c r="E335" i="8"/>
  <c r="F336" i="8"/>
  <c r="B340" i="8"/>
  <c r="C341" i="8"/>
  <c r="D342" i="8"/>
  <c r="E343" i="8"/>
  <c r="F344" i="8"/>
  <c r="B348" i="8"/>
  <c r="C349" i="8"/>
  <c r="D350" i="8"/>
  <c r="E351" i="8"/>
  <c r="F352" i="8"/>
  <c r="B356" i="8"/>
  <c r="C357" i="8"/>
  <c r="D358" i="8"/>
  <c r="E359" i="8"/>
  <c r="F360" i="8"/>
  <c r="B364" i="8"/>
  <c r="C365" i="8"/>
  <c r="D366" i="8"/>
  <c r="E367" i="8"/>
  <c r="F368" i="8"/>
  <c r="B372" i="8"/>
  <c r="C373" i="8"/>
  <c r="D374" i="8"/>
  <c r="E375" i="8"/>
  <c r="F376" i="8"/>
  <c r="B380" i="8"/>
  <c r="C381" i="8"/>
  <c r="D382" i="8"/>
  <c r="E383" i="8"/>
  <c r="F384" i="8"/>
  <c r="B388" i="8"/>
  <c r="C389" i="8"/>
  <c r="D390" i="8"/>
  <c r="E391" i="8"/>
  <c r="F392" i="8"/>
  <c r="B396" i="8"/>
  <c r="C397" i="8"/>
  <c r="D398" i="8"/>
  <c r="E399" i="8"/>
  <c r="F400" i="8"/>
  <c r="B404" i="8"/>
  <c r="C405" i="8"/>
  <c r="D406" i="8"/>
  <c r="E407" i="8"/>
  <c r="F408" i="8"/>
  <c r="B412" i="8"/>
  <c r="C413" i="8"/>
  <c r="D414" i="8"/>
  <c r="E415" i="8"/>
  <c r="F416" i="8"/>
  <c r="B420" i="8"/>
  <c r="C421" i="8"/>
  <c r="D422" i="8"/>
  <c r="E423" i="8"/>
  <c r="F424" i="8"/>
  <c r="B428" i="8"/>
  <c r="C429" i="8"/>
  <c r="D430" i="8"/>
  <c r="E431" i="8"/>
  <c r="F432" i="8"/>
  <c r="B436" i="8"/>
  <c r="C437" i="8"/>
  <c r="D438" i="8"/>
  <c r="E439" i="8"/>
  <c r="F440" i="8"/>
  <c r="B444" i="8"/>
  <c r="C445" i="8"/>
  <c r="D446" i="8"/>
  <c r="E447" i="8"/>
  <c r="F448" i="8"/>
  <c r="B452" i="8"/>
  <c r="C453" i="8"/>
  <c r="D454" i="8"/>
  <c r="E455" i="8"/>
  <c r="F456" i="8"/>
  <c r="B460" i="8"/>
  <c r="C461" i="8"/>
  <c r="D462" i="8"/>
  <c r="E463" i="8"/>
  <c r="F464" i="8"/>
  <c r="B468" i="8"/>
  <c r="C469" i="8"/>
  <c r="D470" i="8"/>
  <c r="E471" i="8"/>
  <c r="F472" i="8"/>
  <c r="B476" i="8"/>
  <c r="C477" i="8"/>
  <c r="D478" i="8"/>
  <c r="E479" i="8"/>
  <c r="F480" i="8"/>
  <c r="B484" i="8"/>
  <c r="C485" i="8"/>
  <c r="D486" i="8"/>
  <c r="E487" i="8"/>
  <c r="F488" i="8"/>
  <c r="B492" i="8"/>
  <c r="C493" i="8"/>
  <c r="D494" i="8"/>
  <c r="E495" i="8"/>
  <c r="F496" i="8"/>
  <c r="B500" i="8"/>
  <c r="C501" i="8"/>
  <c r="D502" i="8"/>
  <c r="E503" i="8"/>
  <c r="F504" i="8"/>
  <c r="B508" i="8"/>
  <c r="C509" i="8"/>
  <c r="D510" i="8"/>
  <c r="E511" i="8"/>
  <c r="F512" i="8"/>
  <c r="L5" i="7"/>
  <c r="B274" i="8"/>
  <c r="G274" i="8" s="1"/>
  <c r="C275" i="8"/>
  <c r="D276" i="8"/>
  <c r="E277" i="8"/>
  <c r="F278" i="8"/>
  <c r="B282" i="8"/>
  <c r="G282" i="8" s="1"/>
  <c r="C283" i="8"/>
  <c r="D284" i="8"/>
  <c r="E285" i="8"/>
  <c r="F286" i="8"/>
  <c r="B290" i="8"/>
  <c r="G290" i="8" s="1"/>
  <c r="C291" i="8"/>
  <c r="D292" i="8"/>
  <c r="E293" i="8"/>
  <c r="F294" i="8"/>
  <c r="B298" i="8"/>
  <c r="G298" i="8" s="1"/>
  <c r="C299" i="8"/>
  <c r="D300" i="8"/>
  <c r="E301" i="8"/>
  <c r="F302" i="8"/>
  <c r="B306" i="8"/>
  <c r="G306" i="8" s="1"/>
  <c r="C307" i="8"/>
  <c r="D308" i="8"/>
  <c r="E309" i="8"/>
  <c r="F310" i="8"/>
  <c r="B314" i="8"/>
  <c r="G314" i="8" s="1"/>
  <c r="C315" i="8"/>
  <c r="D316" i="8"/>
  <c r="E317" i="8"/>
  <c r="F318" i="8"/>
  <c r="B322" i="8"/>
  <c r="G322" i="8" s="1"/>
  <c r="C323" i="8"/>
  <c r="D324" i="8"/>
  <c r="E325" i="8"/>
  <c r="F326" i="8"/>
  <c r="B330" i="8"/>
  <c r="G330" i="8" s="1"/>
  <c r="C331" i="8"/>
  <c r="D332" i="8"/>
  <c r="E333" i="8"/>
  <c r="F334" i="8"/>
  <c r="B338" i="8"/>
  <c r="G338" i="8" s="1"/>
  <c r="C339" i="8"/>
  <c r="D340" i="8"/>
  <c r="E341" i="8"/>
  <c r="F342" i="8"/>
  <c r="B346" i="8"/>
  <c r="G346" i="8" s="1"/>
  <c r="C347" i="8"/>
  <c r="D348" i="8"/>
  <c r="E349" i="8"/>
  <c r="F350" i="8"/>
  <c r="B354" i="8"/>
  <c r="G354" i="8" s="1"/>
  <c r="C355" i="8"/>
  <c r="D356" i="8"/>
  <c r="E357" i="8"/>
  <c r="F358" i="8"/>
  <c r="B362" i="8"/>
  <c r="G362" i="8" s="1"/>
  <c r="C363" i="8"/>
  <c r="D364" i="8"/>
  <c r="E365" i="8"/>
  <c r="F366" i="8"/>
  <c r="B370" i="8"/>
  <c r="G370" i="8" s="1"/>
  <c r="C371" i="8"/>
  <c r="D372" i="8"/>
  <c r="E373" i="8"/>
  <c r="F374" i="8"/>
  <c r="B378" i="8"/>
  <c r="G378" i="8" s="1"/>
  <c r="C379" i="8"/>
  <c r="D380" i="8"/>
  <c r="E381" i="8"/>
  <c r="F382" i="8"/>
  <c r="B386" i="8"/>
  <c r="G386" i="8" s="1"/>
  <c r="C387" i="8"/>
  <c r="D388" i="8"/>
  <c r="E389" i="8"/>
  <c r="F390" i="8"/>
  <c r="B394" i="8"/>
  <c r="G394" i="8" s="1"/>
  <c r="C395" i="8"/>
  <c r="D396" i="8"/>
  <c r="E397" i="8"/>
  <c r="F398" i="8"/>
  <c r="B402" i="8"/>
  <c r="G402" i="8" s="1"/>
  <c r="C403" i="8"/>
  <c r="D404" i="8"/>
  <c r="E405" i="8"/>
  <c r="F406" i="8"/>
  <c r="B410" i="8"/>
  <c r="C411" i="8"/>
  <c r="D412" i="8"/>
  <c r="E413" i="8"/>
  <c r="F414" i="8"/>
  <c r="B418" i="8"/>
  <c r="G418" i="8" s="1"/>
  <c r="C419" i="8"/>
  <c r="D420" i="8"/>
  <c r="E421" i="8"/>
  <c r="F422" i="8"/>
  <c r="B426" i="8"/>
  <c r="G426" i="8" s="1"/>
  <c r="C427" i="8"/>
  <c r="G427" i="8" s="1"/>
  <c r="D428" i="8"/>
  <c r="E429" i="8"/>
  <c r="F430" i="8"/>
  <c r="B434" i="8"/>
  <c r="G434" i="8" s="1"/>
  <c r="C435" i="8"/>
  <c r="D436" i="8"/>
  <c r="E437" i="8"/>
  <c r="F438" i="8"/>
  <c r="B442" i="8"/>
  <c r="C443" i="8"/>
  <c r="G443" i="8" s="1"/>
  <c r="D444" i="8"/>
  <c r="E445" i="8"/>
  <c r="F446" i="8"/>
  <c r="B450" i="8"/>
  <c r="G450" i="8" s="1"/>
  <c r="C451" i="8"/>
  <c r="D452" i="8"/>
  <c r="E453" i="8"/>
  <c r="F454" i="8"/>
  <c r="B458" i="8"/>
  <c r="G458" i="8" s="1"/>
  <c r="C459" i="8"/>
  <c r="G459" i="8" s="1"/>
  <c r="D460" i="8"/>
  <c r="E461" i="8"/>
  <c r="F462" i="8"/>
  <c r="B466" i="8"/>
  <c r="C467" i="8"/>
  <c r="D468" i="8"/>
  <c r="E469" i="8"/>
  <c r="F470" i="8"/>
  <c r="B474" i="8"/>
  <c r="C475" i="8"/>
  <c r="G475" i="8" s="1"/>
  <c r="D476" i="8"/>
  <c r="E477" i="8"/>
  <c r="F478" i="8"/>
  <c r="B482" i="8"/>
  <c r="G482" i="8" s="1"/>
  <c r="C483" i="8"/>
  <c r="D484" i="8"/>
  <c r="E485" i="8"/>
  <c r="F486" i="8"/>
  <c r="B490" i="8"/>
  <c r="G490" i="8" s="1"/>
  <c r="C491" i="8"/>
  <c r="G491" i="8" s="1"/>
  <c r="D492" i="8"/>
  <c r="E493" i="8"/>
  <c r="F494" i="8"/>
  <c r="B498" i="8"/>
  <c r="G498" i="8" s="1"/>
  <c r="C499" i="8"/>
  <c r="D500" i="8"/>
  <c r="E501" i="8"/>
  <c r="F502" i="8"/>
  <c r="B506" i="8"/>
  <c r="C507" i="8"/>
  <c r="G507" i="8" s="1"/>
  <c r="D508" i="8"/>
  <c r="E509" i="8"/>
  <c r="F510" i="8"/>
  <c r="L7" i="7"/>
  <c r="F516" i="6"/>
  <c r="Q244" i="8"/>
  <c r="Q260" i="8"/>
  <c r="B516" i="6"/>
  <c r="L516" i="6"/>
  <c r="P520" i="8"/>
  <c r="P516" i="8"/>
  <c r="P524" i="8"/>
  <c r="P517" i="8"/>
  <c r="P515" i="8"/>
  <c r="Q265" i="8"/>
  <c r="Q269" i="8"/>
  <c r="Q273" i="8"/>
  <c r="Q277" i="8"/>
  <c r="Q281" i="8"/>
  <c r="Q266" i="8"/>
  <c r="Q270" i="8"/>
  <c r="Q274" i="8"/>
  <c r="Q278" i="8"/>
  <c r="Q282" i="8"/>
  <c r="Q293" i="8"/>
  <c r="Q297" i="8"/>
  <c r="Q301" i="8"/>
  <c r="Q389" i="8"/>
  <c r="Q305" i="8"/>
  <c r="L524" i="8"/>
  <c r="L517" i="8"/>
  <c r="L515" i="8"/>
  <c r="L520" i="8"/>
  <c r="L516" i="8"/>
  <c r="Q267" i="8"/>
  <c r="Q271" i="8"/>
  <c r="Q275" i="8"/>
  <c r="Q279" i="8"/>
  <c r="Q283" i="8"/>
  <c r="Q292" i="8"/>
  <c r="Q296" i="8"/>
  <c r="Q300" i="8"/>
  <c r="Q304" i="8"/>
  <c r="M520" i="8"/>
  <c r="M516" i="8"/>
  <c r="M517" i="8"/>
  <c r="M515" i="8"/>
  <c r="M524" i="8"/>
  <c r="Q291" i="8"/>
  <c r="Q341" i="8"/>
  <c r="Q374" i="8"/>
  <c r="Q381" i="8"/>
  <c r="N520" i="8"/>
  <c r="N516" i="8"/>
  <c r="N524" i="8"/>
  <c r="N517" i="8"/>
  <c r="N515" i="8"/>
  <c r="Q268" i="8"/>
  <c r="Q272" i="8"/>
  <c r="Q276" i="8"/>
  <c r="Q280" i="8"/>
  <c r="Q284" i="8"/>
  <c r="Q285" i="8"/>
  <c r="Q286" i="8"/>
  <c r="Q287" i="8"/>
  <c r="Q288" i="8"/>
  <c r="Q289" i="8"/>
  <c r="Q290" i="8"/>
  <c r="Q345" i="8"/>
  <c r="Q370" i="8"/>
  <c r="O520" i="8"/>
  <c r="O516" i="8"/>
  <c r="O515" i="8"/>
  <c r="O524" i="8"/>
  <c r="O517" i="8"/>
  <c r="Q307" i="8"/>
  <c r="Y101" i="15"/>
  <c r="V180" i="15"/>
  <c r="Q495" i="8"/>
  <c r="Q502" i="8"/>
  <c r="Q510" i="8"/>
  <c r="R43" i="15"/>
  <c r="AC43" i="15" s="1"/>
  <c r="Z43" i="15"/>
  <c r="X66" i="15"/>
  <c r="T147" i="15"/>
  <c r="AB147" i="15"/>
  <c r="AM147" i="13"/>
  <c r="Q496" i="8"/>
  <c r="Q504" i="8"/>
  <c r="Q512" i="8"/>
  <c r="Q396" i="13"/>
  <c r="T20" i="15"/>
  <c r="Q393" i="13"/>
  <c r="Q394" i="13"/>
  <c r="Q395" i="13"/>
  <c r="Y396" i="13"/>
  <c r="Y393" i="13"/>
  <c r="AB20" i="15"/>
  <c r="Y394" i="13"/>
  <c r="Y395" i="13"/>
  <c r="AM20" i="13"/>
  <c r="T127" i="15"/>
  <c r="AB127" i="15"/>
  <c r="AM127" i="13"/>
  <c r="T299" i="15"/>
  <c r="AE299" i="13"/>
  <c r="AB299" i="15"/>
  <c r="AM299" i="13"/>
  <c r="Q467" i="8"/>
  <c r="Q469" i="8"/>
  <c r="Q471" i="8"/>
  <c r="Q473" i="8"/>
  <c r="Q475" i="8"/>
  <c r="Q477" i="8"/>
  <c r="Q479" i="8"/>
  <c r="Q481" i="8"/>
  <c r="Q483" i="8"/>
  <c r="Q485" i="8"/>
  <c r="Q487" i="8"/>
  <c r="Q489" i="8"/>
  <c r="Q491" i="8"/>
  <c r="Q493" i="8"/>
  <c r="Q497" i="8"/>
  <c r="Q505" i="8"/>
  <c r="Q513" i="8"/>
  <c r="X34" i="15"/>
  <c r="AC34" i="15" s="1"/>
  <c r="S94" i="15"/>
  <c r="AA94" i="15"/>
  <c r="V61" i="15"/>
  <c r="T86" i="15"/>
  <c r="AE86" i="13"/>
  <c r="AB86" i="15"/>
  <c r="AM86" i="13"/>
  <c r="R92" i="15"/>
  <c r="Z92" i="15"/>
  <c r="X139" i="15"/>
  <c r="Y157" i="15"/>
  <c r="Q466" i="8"/>
  <c r="Q499" i="8"/>
  <c r="Q507" i="8"/>
  <c r="Q465" i="8"/>
  <c r="Q468" i="8"/>
  <c r="Q470" i="8"/>
  <c r="Q472" i="8"/>
  <c r="Q474" i="8"/>
  <c r="Q476" i="8"/>
  <c r="Q478" i="8"/>
  <c r="Q480" i="8"/>
  <c r="Q482" i="8"/>
  <c r="Q484" i="8"/>
  <c r="Q486" i="8"/>
  <c r="Q488" i="8"/>
  <c r="Q490" i="8"/>
  <c r="Q492" i="8"/>
  <c r="Q501" i="8"/>
  <c r="Q509" i="8"/>
  <c r="D378" i="11"/>
  <c r="B395" i="11"/>
  <c r="V29" i="15"/>
  <c r="T52" i="15"/>
  <c r="AE52" i="13"/>
  <c r="AB52" i="15"/>
  <c r="AM52" i="13"/>
  <c r="R150" i="15"/>
  <c r="Z150" i="15"/>
  <c r="G7" i="10"/>
  <c r="G10" i="10"/>
  <c r="G30" i="10"/>
  <c r="G38" i="10"/>
  <c r="G46" i="10"/>
  <c r="G54" i="10"/>
  <c r="G62" i="10"/>
  <c r="G70" i="10"/>
  <c r="G78" i="10"/>
  <c r="G86" i="10"/>
  <c r="G94" i="10"/>
  <c r="G102" i="10"/>
  <c r="V25" i="15"/>
  <c r="X30" i="15"/>
  <c r="R39" i="15"/>
  <c r="Z39" i="15"/>
  <c r="T48" i="15"/>
  <c r="AE48" i="13"/>
  <c r="AB48" i="15"/>
  <c r="AM48" i="13"/>
  <c r="V57" i="15"/>
  <c r="X62" i="15"/>
  <c r="T81" i="15"/>
  <c r="AE81" i="13"/>
  <c r="AB81" i="15"/>
  <c r="AM81" i="13"/>
  <c r="U83" i="15"/>
  <c r="R89" i="15"/>
  <c r="Z89" i="15"/>
  <c r="X99" i="15"/>
  <c r="S118" i="15"/>
  <c r="AA118" i="15"/>
  <c r="Y125" i="15"/>
  <c r="S154" i="15"/>
  <c r="AA154" i="15"/>
  <c r="W184" i="15"/>
  <c r="S222" i="15"/>
  <c r="AD222" i="13"/>
  <c r="AA222" i="15"/>
  <c r="T280" i="15"/>
  <c r="AE280" i="13"/>
  <c r="AB280" i="15"/>
  <c r="AM280" i="13"/>
  <c r="T24" i="15"/>
  <c r="AE24" i="13"/>
  <c r="AB24" i="15"/>
  <c r="AM24" i="13"/>
  <c r="V33" i="15"/>
  <c r="X38" i="15"/>
  <c r="AC38" i="15" s="1"/>
  <c r="R47" i="15"/>
  <c r="Z47" i="15"/>
  <c r="T56" i="15"/>
  <c r="AE56" i="13"/>
  <c r="AB56" i="15"/>
  <c r="AM56" i="13"/>
  <c r="V65" i="15"/>
  <c r="V79" i="15"/>
  <c r="T103" i="15"/>
  <c r="AE103" i="13"/>
  <c r="AB103" i="15"/>
  <c r="AM103" i="13"/>
  <c r="X115" i="15"/>
  <c r="S134" i="15"/>
  <c r="AA134" i="15"/>
  <c r="Y141" i="15"/>
  <c r="X153" i="15"/>
  <c r="U183" i="15"/>
  <c r="U227" i="15"/>
  <c r="V296" i="15"/>
  <c r="G3" i="10"/>
  <c r="G6" i="10"/>
  <c r="G29" i="10"/>
  <c r="G37" i="10"/>
  <c r="G45" i="10"/>
  <c r="G53" i="10"/>
  <c r="G61" i="10"/>
  <c r="G69" i="10"/>
  <c r="G77" i="10"/>
  <c r="G85" i="10"/>
  <c r="G93" i="10"/>
  <c r="G101" i="10"/>
  <c r="T28" i="15"/>
  <c r="AE28" i="13"/>
  <c r="AB28" i="15"/>
  <c r="AM28" i="13"/>
  <c r="V37" i="15"/>
  <c r="X42" i="15"/>
  <c r="R51" i="15"/>
  <c r="Z51" i="15"/>
  <c r="T60" i="15"/>
  <c r="AE60" i="13"/>
  <c r="AB60" i="15"/>
  <c r="AM60" i="13"/>
  <c r="V69" i="15"/>
  <c r="R70" i="15"/>
  <c r="Z70" i="15"/>
  <c r="V71" i="15"/>
  <c r="S110" i="15"/>
  <c r="AD110" i="13"/>
  <c r="AA110" i="15"/>
  <c r="Y117" i="15"/>
  <c r="T143" i="15"/>
  <c r="AE143" i="13"/>
  <c r="AB143" i="15"/>
  <c r="AM143" i="13"/>
  <c r="S186" i="15"/>
  <c r="AA186" i="15"/>
  <c r="AL186" i="13"/>
  <c r="S233" i="15"/>
  <c r="AA233" i="15"/>
  <c r="AL233" i="13"/>
  <c r="G23" i="10"/>
  <c r="G26" i="10"/>
  <c r="G34" i="10"/>
  <c r="G42" i="10"/>
  <c r="G50" i="10"/>
  <c r="G58" i="10"/>
  <c r="G66" i="10"/>
  <c r="G74" i="10"/>
  <c r="G82" i="10"/>
  <c r="G90" i="10"/>
  <c r="G98" i="10"/>
  <c r="R23" i="15"/>
  <c r="Z23" i="15"/>
  <c r="T32" i="15"/>
  <c r="AE32" i="13"/>
  <c r="AB32" i="15"/>
  <c r="AM32" i="13"/>
  <c r="V41" i="15"/>
  <c r="AC41" i="15" s="1"/>
  <c r="X46" i="15"/>
  <c r="R55" i="15"/>
  <c r="Z55" i="15"/>
  <c r="T64" i="15"/>
  <c r="AE64" i="13"/>
  <c r="AB64" i="15"/>
  <c r="AM64" i="13"/>
  <c r="X75" i="15"/>
  <c r="T87" i="15"/>
  <c r="AE87" i="13"/>
  <c r="AB87" i="15"/>
  <c r="AM87" i="13"/>
  <c r="S90" i="15"/>
  <c r="AD90" i="13"/>
  <c r="AA90" i="15"/>
  <c r="Y93" i="15"/>
  <c r="T119" i="15"/>
  <c r="AE119" i="13"/>
  <c r="AB119" i="15"/>
  <c r="AM119" i="13"/>
  <c r="X131" i="15"/>
  <c r="T179" i="15"/>
  <c r="AE179" i="13"/>
  <c r="AB179" i="15"/>
  <c r="AM179" i="13"/>
  <c r="R182" i="15"/>
  <c r="Z182" i="15"/>
  <c r="Y189" i="15"/>
  <c r="S206" i="15"/>
  <c r="AA206" i="15"/>
  <c r="AL206" i="13"/>
  <c r="G8" i="10"/>
  <c r="G11" i="10"/>
  <c r="G14" i="10"/>
  <c r="G31" i="10"/>
  <c r="G39" i="10"/>
  <c r="G47" i="10"/>
  <c r="G55" i="10"/>
  <c r="G63" i="10"/>
  <c r="G71" i="10"/>
  <c r="G79" i="10"/>
  <c r="G87" i="10"/>
  <c r="G95" i="10"/>
  <c r="G103" i="10"/>
  <c r="G422" i="11"/>
  <c r="R27" i="15"/>
  <c r="AC27" i="15" s="1"/>
  <c r="Z27" i="15"/>
  <c r="T36" i="15"/>
  <c r="AC36" i="15" s="1"/>
  <c r="AE36" i="13"/>
  <c r="AB36" i="15"/>
  <c r="AM36" i="13"/>
  <c r="V45" i="15"/>
  <c r="X50" i="15"/>
  <c r="R59" i="15"/>
  <c r="Z59" i="15"/>
  <c r="T68" i="15"/>
  <c r="AC68" i="15" s="1"/>
  <c r="AE68" i="13"/>
  <c r="AB68" i="15"/>
  <c r="AM68" i="13"/>
  <c r="T72" i="15"/>
  <c r="AE72" i="13"/>
  <c r="AB72" i="15"/>
  <c r="AM72" i="13"/>
  <c r="T95" i="15"/>
  <c r="AE95" i="13"/>
  <c r="AB95" i="15"/>
  <c r="AM95" i="13"/>
  <c r="X107" i="15"/>
  <c r="S126" i="15"/>
  <c r="AD126" i="13"/>
  <c r="AA126" i="15"/>
  <c r="Y133" i="15"/>
  <c r="W152" i="15"/>
  <c r="X185" i="15"/>
  <c r="S231" i="15"/>
  <c r="AA231" i="15"/>
  <c r="AL231" i="13"/>
  <c r="X256" i="15"/>
  <c r="X22" i="15"/>
  <c r="R31" i="15"/>
  <c r="AC31" i="15" s="1"/>
  <c r="Z31" i="15"/>
  <c r="T40" i="15"/>
  <c r="AE40" i="13"/>
  <c r="AB40" i="15"/>
  <c r="AM40" i="13"/>
  <c r="V49" i="15"/>
  <c r="X54" i="15"/>
  <c r="R63" i="15"/>
  <c r="AC63" i="15" s="1"/>
  <c r="Z63" i="15"/>
  <c r="R73" i="15"/>
  <c r="Z73" i="15"/>
  <c r="V76" i="15"/>
  <c r="V78" i="15"/>
  <c r="S102" i="15"/>
  <c r="AA102" i="15"/>
  <c r="AL102" i="13"/>
  <c r="Y109" i="15"/>
  <c r="T135" i="15"/>
  <c r="AE135" i="13"/>
  <c r="AB135" i="15"/>
  <c r="AM135" i="13"/>
  <c r="V148" i="15"/>
  <c r="U211" i="15"/>
  <c r="Y217" i="15"/>
  <c r="R237" i="15"/>
  <c r="Z237" i="15"/>
  <c r="W246" i="15"/>
  <c r="G16" i="10"/>
  <c r="G19" i="10"/>
  <c r="G22" i="10"/>
  <c r="G33" i="10"/>
  <c r="G41" i="10"/>
  <c r="G49" i="10"/>
  <c r="G57" i="10"/>
  <c r="G65" i="10"/>
  <c r="G73" i="10"/>
  <c r="G81" i="10"/>
  <c r="G89" i="10"/>
  <c r="G97" i="10"/>
  <c r="G415" i="11"/>
  <c r="C415" i="11"/>
  <c r="V21" i="15"/>
  <c r="X26" i="15"/>
  <c r="AC26" i="15" s="1"/>
  <c r="R35" i="15"/>
  <c r="AC35" i="15" s="1"/>
  <c r="Z35" i="15"/>
  <c r="T44" i="15"/>
  <c r="AE44" i="13"/>
  <c r="AB44" i="15"/>
  <c r="AM44" i="13"/>
  <c r="V53" i="15"/>
  <c r="X58" i="15"/>
  <c r="AC58" i="15" s="1"/>
  <c r="R67" i="15"/>
  <c r="Z67" i="15"/>
  <c r="T111" i="15"/>
  <c r="AE111" i="13"/>
  <c r="AB111" i="15"/>
  <c r="AM111" i="13"/>
  <c r="X123" i="15"/>
  <c r="S142" i="15"/>
  <c r="AA142" i="15"/>
  <c r="AL142" i="13"/>
  <c r="U151" i="15"/>
  <c r="K308" i="11"/>
  <c r="F404" i="11" s="1" a="1"/>
  <c r="F404" i="11" s="1"/>
  <c r="I309" i="11"/>
  <c r="H310" i="11"/>
  <c r="K313" i="11"/>
  <c r="D324" i="11"/>
  <c r="L324" i="11"/>
  <c r="J325" i="11"/>
  <c r="I326" i="11"/>
  <c r="I327" i="11"/>
  <c r="J328" i="11"/>
  <c r="L329" i="11"/>
  <c r="K331" i="11"/>
  <c r="E359" i="11"/>
  <c r="B381" i="11"/>
  <c r="C376" i="11"/>
  <c r="C384" i="11"/>
  <c r="S20" i="15"/>
  <c r="P396" i="13"/>
  <c r="P393" i="13"/>
  <c r="AD233" i="13" s="1"/>
  <c r="P394" i="13"/>
  <c r="P395" i="13"/>
  <c r="AA20" i="15"/>
  <c r="X396" i="13"/>
  <c r="X393" i="13"/>
  <c r="AL154" i="13" s="1"/>
  <c r="X394" i="13"/>
  <c r="X395" i="13"/>
  <c r="AE22" i="13"/>
  <c r="AM22" i="13"/>
  <c r="AE26" i="13"/>
  <c r="AM26" i="13"/>
  <c r="AE30" i="13"/>
  <c r="AM30" i="13"/>
  <c r="AE34" i="13"/>
  <c r="AM34" i="13"/>
  <c r="AE38" i="13"/>
  <c r="AM38" i="13"/>
  <c r="AE42" i="13"/>
  <c r="AM42" i="13"/>
  <c r="AE46" i="13"/>
  <c r="AM46" i="13"/>
  <c r="AE50" i="13"/>
  <c r="AM50" i="13"/>
  <c r="AE54" i="13"/>
  <c r="AM54" i="13"/>
  <c r="AE58" i="13"/>
  <c r="AM58" i="13"/>
  <c r="AE62" i="13"/>
  <c r="AM62" i="13"/>
  <c r="AE66" i="13"/>
  <c r="AM66" i="13"/>
  <c r="T77" i="15"/>
  <c r="AE77" i="13"/>
  <c r="AB77" i="15"/>
  <c r="AM77" i="13"/>
  <c r="T82" i="15"/>
  <c r="AE82" i="13"/>
  <c r="AB82" i="15"/>
  <c r="AM82" i="13"/>
  <c r="T83" i="15"/>
  <c r="AE83" i="13"/>
  <c r="AB83" i="15"/>
  <c r="AM83" i="13"/>
  <c r="R85" i="15"/>
  <c r="Z85" i="15"/>
  <c r="R88" i="15"/>
  <c r="Z88" i="15"/>
  <c r="R90" i="15"/>
  <c r="Z90" i="15"/>
  <c r="X93" i="15"/>
  <c r="R94" i="15"/>
  <c r="Z94" i="15"/>
  <c r="T97" i="15"/>
  <c r="AE97" i="13"/>
  <c r="AB97" i="15"/>
  <c r="AM97" i="13"/>
  <c r="V98" i="15"/>
  <c r="X101" i="15"/>
  <c r="R102" i="15"/>
  <c r="Z102" i="15"/>
  <c r="T105" i="15"/>
  <c r="AE105" i="13"/>
  <c r="AB105" i="15"/>
  <c r="AM105" i="13"/>
  <c r="V106" i="15"/>
  <c r="X109" i="15"/>
  <c r="R110" i="15"/>
  <c r="Z110" i="15"/>
  <c r="T113" i="15"/>
  <c r="AE113" i="13"/>
  <c r="AB113" i="15"/>
  <c r="AM113" i="13"/>
  <c r="V114" i="15"/>
  <c r="X117" i="15"/>
  <c r="R118" i="15"/>
  <c r="Z118" i="15"/>
  <c r="T121" i="15"/>
  <c r="AE121" i="13"/>
  <c r="AB121" i="15"/>
  <c r="AM121" i="13"/>
  <c r="V122" i="15"/>
  <c r="X125" i="15"/>
  <c r="R126" i="15"/>
  <c r="Z126" i="15"/>
  <c r="T129" i="15"/>
  <c r="AE129" i="13"/>
  <c r="AB129" i="15"/>
  <c r="AM129" i="13"/>
  <c r="V130" i="15"/>
  <c r="X133" i="15"/>
  <c r="R134" i="15"/>
  <c r="Z134" i="15"/>
  <c r="T137" i="15"/>
  <c r="AE137" i="13"/>
  <c r="AB137" i="15"/>
  <c r="AM137" i="13"/>
  <c r="V138" i="15"/>
  <c r="X141" i="15"/>
  <c r="R142" i="15"/>
  <c r="Z142" i="15"/>
  <c r="T151" i="15"/>
  <c r="AC151" i="15" s="1"/>
  <c r="AE151" i="13"/>
  <c r="AB151" i="15"/>
  <c r="AM151" i="13"/>
  <c r="V152" i="15"/>
  <c r="R154" i="15"/>
  <c r="Z154" i="15"/>
  <c r="U155" i="15"/>
  <c r="W156" i="15"/>
  <c r="X157" i="15"/>
  <c r="S158" i="15"/>
  <c r="AD158" i="13"/>
  <c r="AA158" i="15"/>
  <c r="AL158" i="13"/>
  <c r="Y161" i="15"/>
  <c r="T183" i="15"/>
  <c r="AE183" i="13"/>
  <c r="AB183" i="15"/>
  <c r="AM183" i="13"/>
  <c r="V184" i="15"/>
  <c r="R186" i="15"/>
  <c r="Z186" i="15"/>
  <c r="U187" i="15"/>
  <c r="W188" i="15"/>
  <c r="X189" i="15"/>
  <c r="S190" i="15"/>
  <c r="AD190" i="13"/>
  <c r="AA190" i="15"/>
  <c r="AL190" i="13"/>
  <c r="Y193" i="15"/>
  <c r="W212" i="15"/>
  <c r="AH212" i="13"/>
  <c r="V234" i="15"/>
  <c r="Y235" i="15"/>
  <c r="U236" i="15"/>
  <c r="R245" i="15"/>
  <c r="Z245" i="15"/>
  <c r="W254" i="15"/>
  <c r="X262" i="15"/>
  <c r="T275" i="15"/>
  <c r="AE275" i="13"/>
  <c r="AB275" i="15"/>
  <c r="AM275" i="13"/>
  <c r="U277" i="15"/>
  <c r="W286" i="15"/>
  <c r="R370" i="15"/>
  <c r="Z370" i="15"/>
  <c r="J310" i="11"/>
  <c r="F324" i="11"/>
  <c r="L325" i="11"/>
  <c r="K327" i="11"/>
  <c r="B383" i="11"/>
  <c r="C400" i="11" s="1"/>
  <c r="D379" i="11"/>
  <c r="E379" i="11" s="1"/>
  <c r="U20" i="15"/>
  <c r="R393" i="13"/>
  <c r="R394" i="13"/>
  <c r="R395" i="13"/>
  <c r="R396" i="13"/>
  <c r="AE21" i="13"/>
  <c r="AM21" i="13"/>
  <c r="AE25" i="13"/>
  <c r="AM25" i="13"/>
  <c r="AE29" i="13"/>
  <c r="AM29" i="13"/>
  <c r="AE33" i="13"/>
  <c r="AM33" i="13"/>
  <c r="AE37" i="13"/>
  <c r="AM37" i="13"/>
  <c r="AE41" i="13"/>
  <c r="AM41" i="13"/>
  <c r="AE45" i="13"/>
  <c r="AM45" i="13"/>
  <c r="R74" i="15"/>
  <c r="Z74" i="15"/>
  <c r="V80" i="15"/>
  <c r="V82" i="15"/>
  <c r="V83" i="15"/>
  <c r="T85" i="15"/>
  <c r="AE85" i="13"/>
  <c r="AB85" i="15"/>
  <c r="AM85" i="13"/>
  <c r="T90" i="15"/>
  <c r="AE90" i="13"/>
  <c r="AB90" i="15"/>
  <c r="AM90" i="13"/>
  <c r="T91" i="15"/>
  <c r="AE91" i="13"/>
  <c r="AB91" i="15"/>
  <c r="AM91" i="13"/>
  <c r="R93" i="15"/>
  <c r="Z93" i="15"/>
  <c r="V96" i="15"/>
  <c r="R100" i="15"/>
  <c r="Z100" i="15"/>
  <c r="V104" i="15"/>
  <c r="R108" i="15"/>
  <c r="Z108" i="15"/>
  <c r="V112" i="15"/>
  <c r="R116" i="15"/>
  <c r="Z116" i="15"/>
  <c r="V120" i="15"/>
  <c r="R124" i="15"/>
  <c r="Z124" i="15"/>
  <c r="V128" i="15"/>
  <c r="R132" i="15"/>
  <c r="Z132" i="15"/>
  <c r="V136" i="15"/>
  <c r="R140" i="15"/>
  <c r="Z140" i="15"/>
  <c r="V144" i="15"/>
  <c r="R146" i="15"/>
  <c r="Z146" i="15"/>
  <c r="U147" i="15"/>
  <c r="W148" i="15"/>
  <c r="AH148" i="13"/>
  <c r="X149" i="15"/>
  <c r="S150" i="15"/>
  <c r="AD150" i="13"/>
  <c r="AA150" i="15"/>
  <c r="AL150" i="13"/>
  <c r="Y153" i="15"/>
  <c r="AC153" i="15" s="1"/>
  <c r="T175" i="15"/>
  <c r="AE175" i="13"/>
  <c r="AB175" i="15"/>
  <c r="AM175" i="13"/>
  <c r="V176" i="15"/>
  <c r="R178" i="15"/>
  <c r="Z178" i="15"/>
  <c r="U179" i="15"/>
  <c r="AF179" i="13"/>
  <c r="W180" i="15"/>
  <c r="X181" i="15"/>
  <c r="S182" i="15"/>
  <c r="AD182" i="13"/>
  <c r="AA182" i="15"/>
  <c r="AL182" i="13"/>
  <c r="Y185" i="15"/>
  <c r="AC185" i="15" s="1"/>
  <c r="W216" i="15"/>
  <c r="AH216" i="13"/>
  <c r="Y228" i="15"/>
  <c r="U229" i="15"/>
  <c r="AF229" i="13"/>
  <c r="X230" i="15"/>
  <c r="W238" i="15"/>
  <c r="AH238" i="13"/>
  <c r="X248" i="15"/>
  <c r="V273" i="15"/>
  <c r="U285" i="15"/>
  <c r="V324" i="15"/>
  <c r="AG324" i="13"/>
  <c r="T347" i="15"/>
  <c r="AE347" i="13"/>
  <c r="AB347" i="15"/>
  <c r="AM347" i="13"/>
  <c r="L309" i="11"/>
  <c r="B412" i="11" s="1"/>
  <c r="K310" i="11"/>
  <c r="G324" i="11"/>
  <c r="E325" i="11"/>
  <c r="E326" i="11"/>
  <c r="L326" i="11"/>
  <c r="L327" i="11"/>
  <c r="H329" i="11"/>
  <c r="J330" i="11"/>
  <c r="E362" i="11"/>
  <c r="B376" i="11"/>
  <c r="C393" i="11" s="1"/>
  <c r="B384" i="11"/>
  <c r="C401" i="11" s="1"/>
  <c r="D382" i="11"/>
  <c r="E382" i="11" s="1"/>
  <c r="C405" i="11"/>
  <c r="D392" i="11" s="1"/>
  <c r="C418" i="11"/>
  <c r="V20" i="15"/>
  <c r="S393" i="13"/>
  <c r="AG69" i="13" s="1"/>
  <c r="S394" i="13"/>
  <c r="S395" i="13"/>
  <c r="S396" i="13"/>
  <c r="AC22" i="15"/>
  <c r="AC30" i="15"/>
  <c r="AD36" i="13"/>
  <c r="AD40" i="13"/>
  <c r="AL40" i="13"/>
  <c r="AC42" i="15"/>
  <c r="AH42" i="13"/>
  <c r="AD44" i="13"/>
  <c r="AL44" i="13"/>
  <c r="AF45" i="13"/>
  <c r="AC46" i="15"/>
  <c r="AD48" i="13"/>
  <c r="AL48" i="13"/>
  <c r="AC50" i="15"/>
  <c r="AH50" i="13"/>
  <c r="AD52" i="13"/>
  <c r="AL52" i="13"/>
  <c r="AF53" i="13"/>
  <c r="AC54" i="15"/>
  <c r="AD56" i="13"/>
  <c r="AL56" i="13"/>
  <c r="AH58" i="13"/>
  <c r="AD60" i="13"/>
  <c r="AL60" i="13"/>
  <c r="AF61" i="13"/>
  <c r="AC62" i="15"/>
  <c r="AD64" i="13"/>
  <c r="AL64" i="13"/>
  <c r="AC66" i="15"/>
  <c r="AH66" i="13"/>
  <c r="AD68" i="13"/>
  <c r="AL68" i="13"/>
  <c r="AB70" i="15"/>
  <c r="AM70" i="13"/>
  <c r="X71" i="15"/>
  <c r="AH71" i="13"/>
  <c r="V72" i="15"/>
  <c r="T73" i="15"/>
  <c r="AE73" i="13"/>
  <c r="AB73" i="15"/>
  <c r="AM73" i="13"/>
  <c r="X76" i="15"/>
  <c r="AH76" i="13"/>
  <c r="X79" i="15"/>
  <c r="V84" i="15"/>
  <c r="V86" i="15"/>
  <c r="V87" i="15"/>
  <c r="AG87" i="13"/>
  <c r="T89" i="15"/>
  <c r="AE89" i="13"/>
  <c r="AB89" i="15"/>
  <c r="AM89" i="13"/>
  <c r="AF95" i="13"/>
  <c r="AF103" i="13"/>
  <c r="AH104" i="13"/>
  <c r="AF127" i="13"/>
  <c r="AH128" i="13"/>
  <c r="AH136" i="13"/>
  <c r="W144" i="15"/>
  <c r="AH144" i="13"/>
  <c r="X145" i="15"/>
  <c r="S146" i="15"/>
  <c r="AD146" i="13"/>
  <c r="AA146" i="15"/>
  <c r="AL146" i="13"/>
  <c r="Y149" i="15"/>
  <c r="AJ149" i="13"/>
  <c r="T171" i="15"/>
  <c r="AE171" i="13"/>
  <c r="AB171" i="15"/>
  <c r="AM171" i="13"/>
  <c r="V172" i="15"/>
  <c r="R174" i="15"/>
  <c r="Z174" i="15"/>
  <c r="U175" i="15"/>
  <c r="AF175" i="13"/>
  <c r="W176" i="15"/>
  <c r="X177" i="15"/>
  <c r="S178" i="15"/>
  <c r="AD178" i="13"/>
  <c r="AA178" i="15"/>
  <c r="AL178" i="13"/>
  <c r="Y181" i="15"/>
  <c r="AC181" i="15" s="1"/>
  <c r="T203" i="15"/>
  <c r="AE203" i="13"/>
  <c r="AB203" i="15"/>
  <c r="AM203" i="13"/>
  <c r="Y205" i="15"/>
  <c r="S210" i="15"/>
  <c r="AD210" i="13"/>
  <c r="AA210" i="15"/>
  <c r="AL210" i="13"/>
  <c r="U215" i="15"/>
  <c r="Y221" i="15"/>
  <c r="S226" i="15"/>
  <c r="AD226" i="13"/>
  <c r="AA226" i="15"/>
  <c r="AC226" i="15" s="1"/>
  <c r="AL226" i="13"/>
  <c r="X240" i="15"/>
  <c r="V257" i="15"/>
  <c r="AG257" i="13"/>
  <c r="R338" i="15"/>
  <c r="Z338" i="15"/>
  <c r="X361" i="15"/>
  <c r="E310" i="11"/>
  <c r="L310" i="11"/>
  <c r="B413" i="11" s="1"/>
  <c r="H313" i="11"/>
  <c r="H324" i="11"/>
  <c r="F325" i="11"/>
  <c r="F327" i="11"/>
  <c r="G328" i="11"/>
  <c r="K330" i="11"/>
  <c r="B377" i="11"/>
  <c r="C394" i="11" s="1"/>
  <c r="B385" i="11"/>
  <c r="E385" i="11" s="1"/>
  <c r="D377" i="11"/>
  <c r="E377" i="11" s="1"/>
  <c r="C413" i="11"/>
  <c r="W20" i="15"/>
  <c r="T394" i="13"/>
  <c r="T395" i="13"/>
  <c r="T396" i="13"/>
  <c r="T393" i="13"/>
  <c r="AH152" i="13" s="1"/>
  <c r="AL70" i="13"/>
  <c r="T74" i="15"/>
  <c r="AE74" i="13"/>
  <c r="AB74" i="15"/>
  <c r="AM74" i="13"/>
  <c r="X77" i="15"/>
  <c r="X80" i="15"/>
  <c r="X83" i="15"/>
  <c r="AF87" i="13"/>
  <c r="V88" i="15"/>
  <c r="AG88" i="13"/>
  <c r="V90" i="15"/>
  <c r="V91" i="15"/>
  <c r="AG91" i="13"/>
  <c r="T93" i="15"/>
  <c r="AE93" i="13"/>
  <c r="AB93" i="15"/>
  <c r="AM93" i="13"/>
  <c r="V94" i="15"/>
  <c r="X97" i="15"/>
  <c r="R98" i="15"/>
  <c r="AC98" i="15" s="1"/>
  <c r="Z98" i="15"/>
  <c r="T101" i="15"/>
  <c r="AE101" i="13"/>
  <c r="AB101" i="15"/>
  <c r="AM101" i="13"/>
  <c r="V102" i="15"/>
  <c r="AG102" i="13"/>
  <c r="X105" i="15"/>
  <c r="R106" i="15"/>
  <c r="Z106" i="15"/>
  <c r="T109" i="15"/>
  <c r="AE109" i="13"/>
  <c r="AB109" i="15"/>
  <c r="AM109" i="13"/>
  <c r="V110" i="15"/>
  <c r="X113" i="15"/>
  <c r="R114" i="15"/>
  <c r="AC114" i="15" s="1"/>
  <c r="Z114" i="15"/>
  <c r="T117" i="15"/>
  <c r="AE117" i="13"/>
  <c r="AB117" i="15"/>
  <c r="AM117" i="13"/>
  <c r="V118" i="15"/>
  <c r="AG118" i="13"/>
  <c r="X121" i="15"/>
  <c r="R122" i="15"/>
  <c r="Z122" i="15"/>
  <c r="T125" i="15"/>
  <c r="AE125" i="13"/>
  <c r="AB125" i="15"/>
  <c r="AM125" i="13"/>
  <c r="V126" i="15"/>
  <c r="X129" i="15"/>
  <c r="R130" i="15"/>
  <c r="Z130" i="15"/>
  <c r="T133" i="15"/>
  <c r="AE133" i="13"/>
  <c r="AB133" i="15"/>
  <c r="AM133" i="13"/>
  <c r="V134" i="15"/>
  <c r="AG134" i="13"/>
  <c r="X137" i="15"/>
  <c r="R138" i="15"/>
  <c r="Z138" i="15"/>
  <c r="T141" i="15"/>
  <c r="AE141" i="13"/>
  <c r="AB141" i="15"/>
  <c r="AM141" i="13"/>
  <c r="V142" i="15"/>
  <c r="Y145" i="15"/>
  <c r="AJ145" i="13"/>
  <c r="T167" i="15"/>
  <c r="AE167" i="13"/>
  <c r="AB167" i="15"/>
  <c r="AM167" i="13"/>
  <c r="V168" i="15"/>
  <c r="R170" i="15"/>
  <c r="Z170" i="15"/>
  <c r="U171" i="15"/>
  <c r="AF171" i="13"/>
  <c r="W172" i="15"/>
  <c r="AH172" i="13"/>
  <c r="X173" i="15"/>
  <c r="S174" i="15"/>
  <c r="AD174" i="13"/>
  <c r="AA174" i="15"/>
  <c r="AL174" i="13"/>
  <c r="Y177" i="15"/>
  <c r="T199" i="15"/>
  <c r="AE199" i="13"/>
  <c r="AB199" i="15"/>
  <c r="AM199" i="13"/>
  <c r="V200" i="15"/>
  <c r="AG200" i="13"/>
  <c r="R202" i="15"/>
  <c r="Z202" i="15"/>
  <c r="U203" i="15"/>
  <c r="AF203" i="13"/>
  <c r="W204" i="15"/>
  <c r="AH204" i="13"/>
  <c r="W220" i="15"/>
  <c r="AH220" i="13"/>
  <c r="V249" i="15"/>
  <c r="AG249" i="13"/>
  <c r="W259" i="15"/>
  <c r="AH259" i="13"/>
  <c r="X265" i="15"/>
  <c r="T281" i="15"/>
  <c r="AE281" i="13"/>
  <c r="R298" i="15"/>
  <c r="Z298" i="15"/>
  <c r="V388" i="15"/>
  <c r="AG388" i="13"/>
  <c r="I324" i="11"/>
  <c r="G325" i="11"/>
  <c r="B378" i="11"/>
  <c r="C395" i="11" s="1"/>
  <c r="C416" i="11"/>
  <c r="U394" i="13"/>
  <c r="U395" i="13"/>
  <c r="U396" i="13"/>
  <c r="X20" i="15"/>
  <c r="U393" i="13"/>
  <c r="AI177" i="13" s="1"/>
  <c r="AC21" i="15"/>
  <c r="AC25" i="15"/>
  <c r="AC29" i="15"/>
  <c r="AC33" i="15"/>
  <c r="AC37" i="15"/>
  <c r="AC45" i="15"/>
  <c r="AC49" i="15"/>
  <c r="AC53" i="15"/>
  <c r="AC57" i="15"/>
  <c r="AC61" i="15"/>
  <c r="AC65" i="15"/>
  <c r="AD67" i="13"/>
  <c r="AL67" i="13"/>
  <c r="AF68" i="13"/>
  <c r="V70" i="15"/>
  <c r="AG70" i="13"/>
  <c r="AD70" i="13"/>
  <c r="X72" i="15"/>
  <c r="T75" i="15"/>
  <c r="AE75" i="13"/>
  <c r="AM75" i="13"/>
  <c r="R76" i="15"/>
  <c r="Z76" i="15"/>
  <c r="R78" i="15"/>
  <c r="Z78" i="15"/>
  <c r="X81" i="15"/>
  <c r="X84" i="15"/>
  <c r="X87" i="15"/>
  <c r="V92" i="15"/>
  <c r="AG92" i="13"/>
  <c r="X95" i="15"/>
  <c r="T99" i="15"/>
  <c r="AE99" i="13"/>
  <c r="AB99" i="15"/>
  <c r="AM99" i="13"/>
  <c r="X103" i="15"/>
  <c r="T107" i="15"/>
  <c r="AE107" i="13"/>
  <c r="AB107" i="15"/>
  <c r="AM107" i="13"/>
  <c r="X111" i="15"/>
  <c r="T115" i="15"/>
  <c r="AE115" i="13"/>
  <c r="AB115" i="15"/>
  <c r="AM115" i="13"/>
  <c r="X119" i="15"/>
  <c r="T123" i="15"/>
  <c r="AE123" i="13"/>
  <c r="AB123" i="15"/>
  <c r="AM123" i="13"/>
  <c r="X127" i="15"/>
  <c r="T131" i="15"/>
  <c r="AE131" i="13"/>
  <c r="AB131" i="15"/>
  <c r="AM131" i="13"/>
  <c r="X135" i="15"/>
  <c r="T139" i="15"/>
  <c r="AE139" i="13"/>
  <c r="AB139" i="15"/>
  <c r="AM139" i="13"/>
  <c r="X143" i="15"/>
  <c r="T163" i="15"/>
  <c r="AE163" i="13"/>
  <c r="AB163" i="15"/>
  <c r="AM163" i="13"/>
  <c r="V164" i="15"/>
  <c r="AG164" i="13"/>
  <c r="R166" i="15"/>
  <c r="Z166" i="15"/>
  <c r="U167" i="15"/>
  <c r="AF167" i="13"/>
  <c r="W168" i="15"/>
  <c r="AH168" i="13"/>
  <c r="X169" i="15"/>
  <c r="S170" i="15"/>
  <c r="AD170" i="13"/>
  <c r="AA170" i="15"/>
  <c r="AL170" i="13"/>
  <c r="Y173" i="15"/>
  <c r="AJ173" i="13"/>
  <c r="T195" i="15"/>
  <c r="AE195" i="13"/>
  <c r="AB195" i="15"/>
  <c r="AM195" i="13"/>
  <c r="V196" i="15"/>
  <c r="AG196" i="13"/>
  <c r="R198" i="15"/>
  <c r="Z198" i="15"/>
  <c r="U199" i="15"/>
  <c r="AF199" i="13"/>
  <c r="W200" i="15"/>
  <c r="AH200" i="13"/>
  <c r="X201" i="15"/>
  <c r="S202" i="15"/>
  <c r="AD202" i="13"/>
  <c r="AA202" i="15"/>
  <c r="AL202" i="13"/>
  <c r="Y209" i="15"/>
  <c r="S214" i="15"/>
  <c r="AD214" i="13"/>
  <c r="AA214" i="15"/>
  <c r="AC214" i="15" s="1"/>
  <c r="AL214" i="13"/>
  <c r="U219" i="15"/>
  <c r="AF219" i="13"/>
  <c r="Y225" i="15"/>
  <c r="V241" i="15"/>
  <c r="AG241" i="13"/>
  <c r="W251" i="15"/>
  <c r="AH251" i="13"/>
  <c r="T260" i="15"/>
  <c r="AE260" i="13"/>
  <c r="AB260" i="15"/>
  <c r="AM260" i="13"/>
  <c r="S284" i="15"/>
  <c r="AD284" i="13"/>
  <c r="AA284" i="15"/>
  <c r="AL284" i="13"/>
  <c r="T315" i="15"/>
  <c r="AE315" i="13"/>
  <c r="AB315" i="15"/>
  <c r="AM315" i="13"/>
  <c r="C324" i="11"/>
  <c r="J324" i="11"/>
  <c r="C419" i="11"/>
  <c r="V395" i="13"/>
  <c r="V396" i="13"/>
  <c r="V393" i="13"/>
  <c r="AJ101" i="13" s="1"/>
  <c r="V394" i="13"/>
  <c r="Y20" i="15"/>
  <c r="AG20" i="13"/>
  <c r="AE23" i="13"/>
  <c r="AM23" i="13"/>
  <c r="AG24" i="13"/>
  <c r="AE27" i="13"/>
  <c r="AM27" i="13"/>
  <c r="AG28" i="13"/>
  <c r="AE31" i="13"/>
  <c r="AM31" i="13"/>
  <c r="AG32" i="13"/>
  <c r="AE35" i="13"/>
  <c r="AM35" i="13"/>
  <c r="AG36" i="13"/>
  <c r="AE39" i="13"/>
  <c r="AM39" i="13"/>
  <c r="AG40" i="13"/>
  <c r="AE43" i="13"/>
  <c r="AM43" i="13"/>
  <c r="AG44" i="13"/>
  <c r="AE47" i="13"/>
  <c r="AM47" i="13"/>
  <c r="AG48" i="13"/>
  <c r="AE51" i="13"/>
  <c r="AM51" i="13"/>
  <c r="AG52" i="13"/>
  <c r="AE55" i="13"/>
  <c r="AM55" i="13"/>
  <c r="AG56" i="13"/>
  <c r="AE59" i="13"/>
  <c r="AM59" i="13"/>
  <c r="AG60" i="13"/>
  <c r="AE63" i="13"/>
  <c r="AM63" i="13"/>
  <c r="AG64" i="13"/>
  <c r="AE67" i="13"/>
  <c r="AM67" i="13"/>
  <c r="AG68" i="13"/>
  <c r="AJ69" i="13"/>
  <c r="AE70" i="13"/>
  <c r="AG73" i="13"/>
  <c r="V74" i="15"/>
  <c r="AG74" i="13"/>
  <c r="R77" i="15"/>
  <c r="Z77" i="15"/>
  <c r="R80" i="15"/>
  <c r="Z80" i="15"/>
  <c r="R82" i="15"/>
  <c r="Z82" i="15"/>
  <c r="X85" i="15"/>
  <c r="AJ85" i="13"/>
  <c r="AL86" i="13"/>
  <c r="X88" i="15"/>
  <c r="AH88" i="13"/>
  <c r="X91" i="15"/>
  <c r="R96" i="15"/>
  <c r="Z96" i="15"/>
  <c r="V100" i="15"/>
  <c r="AG100" i="13"/>
  <c r="R104" i="15"/>
  <c r="Z104" i="15"/>
  <c r="V108" i="15"/>
  <c r="AG108" i="13"/>
  <c r="R112" i="15"/>
  <c r="Z112" i="15"/>
  <c r="V116" i="15"/>
  <c r="AG116" i="13"/>
  <c r="R120" i="15"/>
  <c r="Z120" i="15"/>
  <c r="V124" i="15"/>
  <c r="AG124" i="13"/>
  <c r="R128" i="15"/>
  <c r="Z128" i="15"/>
  <c r="V132" i="15"/>
  <c r="AG132" i="13"/>
  <c r="R136" i="15"/>
  <c r="Z136" i="15"/>
  <c r="V140" i="15"/>
  <c r="AG140" i="13"/>
  <c r="R144" i="15"/>
  <c r="T159" i="15"/>
  <c r="AE159" i="13"/>
  <c r="AB159" i="15"/>
  <c r="AM159" i="13"/>
  <c r="V160" i="15"/>
  <c r="AG160" i="13"/>
  <c r="R162" i="15"/>
  <c r="Z162" i="15"/>
  <c r="U163" i="15"/>
  <c r="AF163" i="13"/>
  <c r="W164" i="15"/>
  <c r="AH164" i="13"/>
  <c r="X165" i="15"/>
  <c r="AI165" i="13"/>
  <c r="S166" i="15"/>
  <c r="AD166" i="13"/>
  <c r="AA166" i="15"/>
  <c r="AL166" i="13"/>
  <c r="Y169" i="15"/>
  <c r="AJ169" i="13"/>
  <c r="T191" i="15"/>
  <c r="AE191" i="13"/>
  <c r="AB191" i="15"/>
  <c r="AM191" i="13"/>
  <c r="V192" i="15"/>
  <c r="AG192" i="13"/>
  <c r="R194" i="15"/>
  <c r="Z194" i="15"/>
  <c r="U195" i="15"/>
  <c r="AF195" i="13"/>
  <c r="W196" i="15"/>
  <c r="AH196" i="13"/>
  <c r="X197" i="15"/>
  <c r="AI197" i="13"/>
  <c r="S198" i="15"/>
  <c r="AD198" i="13"/>
  <c r="AA198" i="15"/>
  <c r="AL198" i="13"/>
  <c r="Y201" i="15"/>
  <c r="AJ201" i="13"/>
  <c r="W208" i="15"/>
  <c r="AH208" i="13"/>
  <c r="W224" i="15"/>
  <c r="AH224" i="13"/>
  <c r="W243" i="15"/>
  <c r="AH243" i="13"/>
  <c r="T252" i="15"/>
  <c r="AE252" i="13"/>
  <c r="AB252" i="15"/>
  <c r="AM252" i="13"/>
  <c r="V270" i="15"/>
  <c r="AG270" i="13"/>
  <c r="V272" i="15"/>
  <c r="AG272" i="13"/>
  <c r="Y287" i="15"/>
  <c r="AJ287" i="13"/>
  <c r="X329" i="15"/>
  <c r="AI329" i="13"/>
  <c r="O395" i="13"/>
  <c r="O396" i="13"/>
  <c r="R20" i="15"/>
  <c r="O398" i="13"/>
  <c r="O393" i="13"/>
  <c r="AC114" i="13" s="1"/>
  <c r="O394" i="13"/>
  <c r="W395" i="13"/>
  <c r="W396" i="13"/>
  <c r="W393" i="13"/>
  <c r="AK298" i="13" s="1"/>
  <c r="Z20" i="15"/>
  <c r="W394" i="13"/>
  <c r="AC24" i="15"/>
  <c r="AC28" i="15"/>
  <c r="AC32" i="15"/>
  <c r="AC40" i="15"/>
  <c r="AC48" i="15"/>
  <c r="AC52" i="15"/>
  <c r="AC56" i="15"/>
  <c r="AJ57" i="13"/>
  <c r="AD58" i="13"/>
  <c r="AC60" i="15"/>
  <c r="AH60" i="13"/>
  <c r="AJ61" i="13"/>
  <c r="AD62" i="13"/>
  <c r="AL62" i="13"/>
  <c r="AF63" i="13"/>
  <c r="AC64" i="15"/>
  <c r="AH64" i="13"/>
  <c r="AJ65" i="13"/>
  <c r="AD66" i="13"/>
  <c r="AL66" i="13"/>
  <c r="AF67" i="13"/>
  <c r="AH68" i="13"/>
  <c r="T69" i="15"/>
  <c r="AC69" i="15" s="1"/>
  <c r="AE69" i="13"/>
  <c r="AB69" i="15"/>
  <c r="AM69" i="13"/>
  <c r="AK69" i="13"/>
  <c r="AF70" i="13"/>
  <c r="T71" i="15"/>
  <c r="AE71" i="13"/>
  <c r="AB71" i="15"/>
  <c r="AM71" i="13"/>
  <c r="R72" i="15"/>
  <c r="AC72" i="13"/>
  <c r="Z72" i="15"/>
  <c r="X73" i="15"/>
  <c r="AI73" i="13"/>
  <c r="V75" i="15"/>
  <c r="AG75" i="13"/>
  <c r="T78" i="15"/>
  <c r="AE78" i="13"/>
  <c r="AB78" i="15"/>
  <c r="AM78" i="13"/>
  <c r="T79" i="15"/>
  <c r="AE79" i="13"/>
  <c r="AB79" i="15"/>
  <c r="AM79" i="13"/>
  <c r="R81" i="15"/>
  <c r="AC81" i="13"/>
  <c r="AK81" i="13"/>
  <c r="Z81" i="15"/>
  <c r="R84" i="15"/>
  <c r="AC84" i="13"/>
  <c r="Z84" i="15"/>
  <c r="AK84" i="13"/>
  <c r="R86" i="15"/>
  <c r="AC86" i="13"/>
  <c r="Z86" i="15"/>
  <c r="X89" i="15"/>
  <c r="AI89" i="13"/>
  <c r="X92" i="15"/>
  <c r="AI92" i="13"/>
  <c r="AD98" i="13"/>
  <c r="AH100" i="13"/>
  <c r="AD106" i="13"/>
  <c r="AH108" i="13"/>
  <c r="AD114" i="13"/>
  <c r="AH116" i="13"/>
  <c r="AD122" i="13"/>
  <c r="AH124" i="13"/>
  <c r="AD130" i="13"/>
  <c r="AH132" i="13"/>
  <c r="AD138" i="13"/>
  <c r="AH140" i="13"/>
  <c r="T155" i="15"/>
  <c r="AE155" i="13"/>
  <c r="AB155" i="15"/>
  <c r="AM155" i="13"/>
  <c r="V156" i="15"/>
  <c r="AG156" i="13"/>
  <c r="R158" i="15"/>
  <c r="AC158" i="13"/>
  <c r="Z158" i="15"/>
  <c r="U159" i="15"/>
  <c r="AF159" i="13"/>
  <c r="W160" i="15"/>
  <c r="AH160" i="13"/>
  <c r="X161" i="15"/>
  <c r="AI161" i="13"/>
  <c r="S162" i="15"/>
  <c r="AD162" i="13"/>
  <c r="AA162" i="15"/>
  <c r="AL162" i="13"/>
  <c r="Y165" i="15"/>
  <c r="AJ165" i="13"/>
  <c r="T187" i="15"/>
  <c r="AE187" i="13"/>
  <c r="AB187" i="15"/>
  <c r="AM187" i="13"/>
  <c r="V188" i="15"/>
  <c r="AC188" i="15" s="1"/>
  <c r="AG188" i="13"/>
  <c r="R190" i="15"/>
  <c r="AC190" i="13"/>
  <c r="Z190" i="15"/>
  <c r="U191" i="15"/>
  <c r="AF191" i="13"/>
  <c r="W192" i="15"/>
  <c r="AH192" i="13"/>
  <c r="X193" i="15"/>
  <c r="AI193" i="13"/>
  <c r="S194" i="15"/>
  <c r="AD194" i="13"/>
  <c r="AA194" i="15"/>
  <c r="AL194" i="13"/>
  <c r="Y197" i="15"/>
  <c r="AJ197" i="13"/>
  <c r="U207" i="15"/>
  <c r="AF207" i="13"/>
  <c r="Y213" i="15"/>
  <c r="AJ213" i="13"/>
  <c r="S218" i="15"/>
  <c r="AD218" i="13"/>
  <c r="AA218" i="15"/>
  <c r="AL218" i="13"/>
  <c r="U223" i="15"/>
  <c r="AF223" i="13"/>
  <c r="T244" i="15"/>
  <c r="AE244" i="13"/>
  <c r="AB244" i="15"/>
  <c r="AM244" i="13"/>
  <c r="R253" i="15"/>
  <c r="AC253" i="13"/>
  <c r="Z253" i="15"/>
  <c r="AK253" i="13"/>
  <c r="W266" i="15"/>
  <c r="AH266" i="13"/>
  <c r="X297" i="15"/>
  <c r="AI297" i="13"/>
  <c r="V356" i="15"/>
  <c r="AG356" i="13"/>
  <c r="T379" i="15"/>
  <c r="AE379" i="13"/>
  <c r="AB379" i="15"/>
  <c r="AM379" i="13"/>
  <c r="AC206" i="15"/>
  <c r="AC218" i="15"/>
  <c r="AC222" i="15"/>
  <c r="R231" i="15"/>
  <c r="AC231" i="13"/>
  <c r="Z231" i="15"/>
  <c r="AK231" i="13"/>
  <c r="T236" i="15"/>
  <c r="AE236" i="13"/>
  <c r="AB236" i="15"/>
  <c r="AM236" i="13"/>
  <c r="V238" i="15"/>
  <c r="AG238" i="13"/>
  <c r="R239" i="15"/>
  <c r="AC239" i="13"/>
  <c r="Z239" i="15"/>
  <c r="AK239" i="13"/>
  <c r="AL244" i="13"/>
  <c r="V246" i="15"/>
  <c r="AG246" i="13"/>
  <c r="R247" i="15"/>
  <c r="AC247" i="13"/>
  <c r="Z247" i="15"/>
  <c r="AK247" i="13"/>
  <c r="AL252" i="13"/>
  <c r="V254" i="15"/>
  <c r="AG254" i="13"/>
  <c r="R255" i="15"/>
  <c r="AC255" i="13"/>
  <c r="Z255" i="15"/>
  <c r="AK255" i="13"/>
  <c r="AL260" i="13"/>
  <c r="V266" i="15"/>
  <c r="AG266" i="13"/>
  <c r="V268" i="15"/>
  <c r="AG268" i="13"/>
  <c r="V269" i="15"/>
  <c r="AG269" i="13"/>
  <c r="T271" i="15"/>
  <c r="AE271" i="13"/>
  <c r="AB271" i="15"/>
  <c r="AM271" i="13"/>
  <c r="T276" i="15"/>
  <c r="AE276" i="13"/>
  <c r="AB276" i="15"/>
  <c r="AM276" i="13"/>
  <c r="T277" i="15"/>
  <c r="AE277" i="13"/>
  <c r="AB277" i="15"/>
  <c r="AM277" i="13"/>
  <c r="R279" i="15"/>
  <c r="AC279" i="13"/>
  <c r="Z279" i="15"/>
  <c r="AK279" i="13"/>
  <c r="V300" i="15"/>
  <c r="AG300" i="13"/>
  <c r="X301" i="15"/>
  <c r="AI301" i="13"/>
  <c r="R302" i="15"/>
  <c r="AC302" i="13"/>
  <c r="Z302" i="15"/>
  <c r="AK302" i="13"/>
  <c r="T303" i="15"/>
  <c r="AE303" i="13"/>
  <c r="AB303" i="15"/>
  <c r="AM303" i="13"/>
  <c r="V320" i="15"/>
  <c r="AG320" i="13"/>
  <c r="X325" i="15"/>
  <c r="AI325" i="13"/>
  <c r="R334" i="15"/>
  <c r="AC334" i="13"/>
  <c r="Z334" i="15"/>
  <c r="AK334" i="13"/>
  <c r="T343" i="15"/>
  <c r="AE343" i="13"/>
  <c r="AB343" i="15"/>
  <c r="AM343" i="13"/>
  <c r="V352" i="15"/>
  <c r="AG352" i="13"/>
  <c r="X357" i="15"/>
  <c r="AI357" i="13"/>
  <c r="R366" i="15"/>
  <c r="AC366" i="13"/>
  <c r="Z366" i="15"/>
  <c r="AK366" i="13"/>
  <c r="T375" i="15"/>
  <c r="AE375" i="13"/>
  <c r="AB375" i="15"/>
  <c r="AM375" i="13"/>
  <c r="V384" i="15"/>
  <c r="AG384" i="13"/>
  <c r="C295" i="15"/>
  <c r="C296" i="15" s="1"/>
  <c r="C297" i="15" s="1"/>
  <c r="C282" i="15"/>
  <c r="C291" i="15"/>
  <c r="C292" i="15" s="1"/>
  <c r="C293" i="15" s="1"/>
  <c r="C281" i="15"/>
  <c r="C280" i="15"/>
  <c r="K295" i="15"/>
  <c r="K296" i="15" s="1"/>
  <c r="K297" i="15" s="1"/>
  <c r="K282" i="15"/>
  <c r="K291" i="15"/>
  <c r="K292" i="15" s="1"/>
  <c r="K293" i="15" s="1"/>
  <c r="K281" i="15"/>
  <c r="K280" i="15"/>
  <c r="AC101" i="15"/>
  <c r="AC105" i="15"/>
  <c r="AC125" i="15"/>
  <c r="AC133" i="15"/>
  <c r="AC141" i="15"/>
  <c r="AC145" i="15"/>
  <c r="AC149" i="15"/>
  <c r="AC157" i="15"/>
  <c r="AC161" i="15"/>
  <c r="AC165" i="15"/>
  <c r="AC169" i="15"/>
  <c r="AC173" i="15"/>
  <c r="AC177" i="15"/>
  <c r="AC189" i="15"/>
  <c r="AC193" i="15"/>
  <c r="AC197" i="15"/>
  <c r="AC205" i="15"/>
  <c r="AC209" i="15"/>
  <c r="AC213" i="15"/>
  <c r="AC217" i="15"/>
  <c r="AC221" i="15"/>
  <c r="AC225" i="15"/>
  <c r="AE227" i="13"/>
  <c r="AI228" i="13"/>
  <c r="V229" i="15"/>
  <c r="AC229" i="15" s="1"/>
  <c r="AG229" i="13"/>
  <c r="AM229" i="13"/>
  <c r="AG232" i="13"/>
  <c r="AK233" i="13"/>
  <c r="R235" i="15"/>
  <c r="AC235" i="13"/>
  <c r="Z235" i="15"/>
  <c r="AK235" i="13"/>
  <c r="AI235" i="13"/>
  <c r="X238" i="15"/>
  <c r="AC238" i="15" s="1"/>
  <c r="AI238" i="13"/>
  <c r="AM239" i="13"/>
  <c r="AF241" i="13"/>
  <c r="X243" i="15"/>
  <c r="AI243" i="13"/>
  <c r="AG243" i="13"/>
  <c r="AD244" i="13"/>
  <c r="X246" i="15"/>
  <c r="AC246" i="15" s="1"/>
  <c r="AI246" i="13"/>
  <c r="AM247" i="13"/>
  <c r="AF249" i="13"/>
  <c r="X251" i="15"/>
  <c r="AI251" i="13"/>
  <c r="AG251" i="13"/>
  <c r="AD252" i="13"/>
  <c r="X254" i="15"/>
  <c r="AC254" i="15" s="1"/>
  <c r="AI254" i="13"/>
  <c r="AM255" i="13"/>
  <c r="AF257" i="13"/>
  <c r="X259" i="15"/>
  <c r="AI259" i="13"/>
  <c r="AG259" i="13"/>
  <c r="AD260" i="13"/>
  <c r="AL261" i="13"/>
  <c r="X263" i="15"/>
  <c r="AI263" i="13"/>
  <c r="AL264" i="13"/>
  <c r="X266" i="15"/>
  <c r="AI266" i="13"/>
  <c r="X269" i="15"/>
  <c r="AI269" i="13"/>
  <c r="AF273" i="13"/>
  <c r="V274" i="15"/>
  <c r="AG274" i="13"/>
  <c r="V276" i="15"/>
  <c r="AG276" i="13"/>
  <c r="V277" i="15"/>
  <c r="AG277" i="13"/>
  <c r="T279" i="15"/>
  <c r="AE279" i="13"/>
  <c r="AB279" i="15"/>
  <c r="AM279" i="13"/>
  <c r="AD280" i="13"/>
  <c r="AD288" i="13"/>
  <c r="V292" i="15"/>
  <c r="AG292" i="13"/>
  <c r="X293" i="15"/>
  <c r="AI293" i="13"/>
  <c r="R294" i="15"/>
  <c r="AC294" i="13"/>
  <c r="Z294" i="15"/>
  <c r="AK294" i="13"/>
  <c r="T295" i="15"/>
  <c r="AE295" i="13"/>
  <c r="AB295" i="15"/>
  <c r="AM295" i="13"/>
  <c r="T319" i="15"/>
  <c r="AE319" i="13"/>
  <c r="AB319" i="15"/>
  <c r="AM319" i="13"/>
  <c r="V328" i="15"/>
  <c r="AG328" i="13"/>
  <c r="X333" i="15"/>
  <c r="AI333" i="13"/>
  <c r="R342" i="15"/>
  <c r="AC342" i="13"/>
  <c r="Z342" i="15"/>
  <c r="AK342" i="13"/>
  <c r="T351" i="15"/>
  <c r="AE351" i="13"/>
  <c r="AB351" i="15"/>
  <c r="AM351" i="13"/>
  <c r="V360" i="15"/>
  <c r="AG360" i="13"/>
  <c r="X365" i="15"/>
  <c r="AI365" i="13"/>
  <c r="R374" i="15"/>
  <c r="AC374" i="13"/>
  <c r="Z374" i="15"/>
  <c r="AK374" i="13"/>
  <c r="T383" i="15"/>
  <c r="AE383" i="13"/>
  <c r="AB383" i="15"/>
  <c r="AM383" i="13"/>
  <c r="B521" i="13"/>
  <c r="C521" i="13" s="1"/>
  <c r="B448" i="13"/>
  <c r="C448" i="13" s="1"/>
  <c r="AG204" i="13"/>
  <c r="AI205" i="13"/>
  <c r="AC206" i="13"/>
  <c r="AK206" i="13"/>
  <c r="AE207" i="13"/>
  <c r="AM207" i="13"/>
  <c r="AG208" i="13"/>
  <c r="AI209" i="13"/>
  <c r="AC210" i="13"/>
  <c r="AK210" i="13"/>
  <c r="AE211" i="13"/>
  <c r="AM211" i="13"/>
  <c r="AG212" i="13"/>
  <c r="AI213" i="13"/>
  <c r="AC214" i="13"/>
  <c r="AK214" i="13"/>
  <c r="AE215" i="13"/>
  <c r="AM215" i="13"/>
  <c r="AG216" i="13"/>
  <c r="AI217" i="13"/>
  <c r="AC218" i="13"/>
  <c r="AK218" i="13"/>
  <c r="AE219" i="13"/>
  <c r="AM219" i="13"/>
  <c r="AG220" i="13"/>
  <c r="AI221" i="13"/>
  <c r="AC222" i="13"/>
  <c r="AK222" i="13"/>
  <c r="AE223" i="13"/>
  <c r="AM223" i="13"/>
  <c r="AG224" i="13"/>
  <c r="AI225" i="13"/>
  <c r="AC226" i="13"/>
  <c r="AK226" i="13"/>
  <c r="AE229" i="13"/>
  <c r="AC230" i="15"/>
  <c r="AH230" i="13"/>
  <c r="AM231" i="13"/>
  <c r="AC233" i="13"/>
  <c r="X234" i="15"/>
  <c r="AI234" i="13"/>
  <c r="AF234" i="13"/>
  <c r="T237" i="15"/>
  <c r="AE237" i="13"/>
  <c r="AB237" i="15"/>
  <c r="AM237" i="13"/>
  <c r="AL237" i="13"/>
  <c r="R240" i="15"/>
  <c r="AC240" i="13"/>
  <c r="Z240" i="15"/>
  <c r="AK240" i="13"/>
  <c r="AJ240" i="13"/>
  <c r="AC242" i="13"/>
  <c r="AM242" i="13"/>
  <c r="T245" i="15"/>
  <c r="AE245" i="13"/>
  <c r="AB245" i="15"/>
  <c r="AM245" i="13"/>
  <c r="AL245" i="13"/>
  <c r="R248" i="15"/>
  <c r="AC248" i="13"/>
  <c r="Z248" i="15"/>
  <c r="AK248" i="13"/>
  <c r="AJ248" i="13"/>
  <c r="AC250" i="13"/>
  <c r="AM250" i="13"/>
  <c r="T253" i="15"/>
  <c r="AE253" i="13"/>
  <c r="AB253" i="15"/>
  <c r="AM253" i="13"/>
  <c r="AL253" i="13"/>
  <c r="R256" i="15"/>
  <c r="AC256" i="13"/>
  <c r="Z256" i="15"/>
  <c r="AK256" i="13"/>
  <c r="AJ256" i="13"/>
  <c r="AC258" i="13"/>
  <c r="AM258" i="13"/>
  <c r="T261" i="15"/>
  <c r="AE261" i="13"/>
  <c r="AB261" i="15"/>
  <c r="AM261" i="13"/>
  <c r="R262" i="15"/>
  <c r="AC262" i="13"/>
  <c r="Z262" i="15"/>
  <c r="AK262" i="13"/>
  <c r="R264" i="15"/>
  <c r="AC264" i="13"/>
  <c r="Z264" i="15"/>
  <c r="AK264" i="13"/>
  <c r="X267" i="15"/>
  <c r="AI267" i="13"/>
  <c r="AJ267" i="13"/>
  <c r="AL268" i="13"/>
  <c r="X270" i="15"/>
  <c r="AI270" i="13"/>
  <c r="AH270" i="13"/>
  <c r="X273" i="15"/>
  <c r="AI273" i="13"/>
  <c r="V278" i="15"/>
  <c r="AG278" i="13"/>
  <c r="V280" i="15"/>
  <c r="AG280" i="13"/>
  <c r="AF281" i="13"/>
  <c r="V288" i="15"/>
  <c r="AG288" i="13"/>
  <c r="X289" i="15"/>
  <c r="AI289" i="13"/>
  <c r="R290" i="15"/>
  <c r="AC290" i="13"/>
  <c r="Z290" i="15"/>
  <c r="AK290" i="13"/>
  <c r="T291" i="15"/>
  <c r="AE291" i="13"/>
  <c r="AB291" i="15"/>
  <c r="AM291" i="13"/>
  <c r="AH306" i="13"/>
  <c r="R314" i="15"/>
  <c r="AC314" i="13"/>
  <c r="Z314" i="15"/>
  <c r="AK314" i="13"/>
  <c r="T323" i="15"/>
  <c r="AE323" i="13"/>
  <c r="AB323" i="15"/>
  <c r="AM323" i="13"/>
  <c r="V332" i="15"/>
  <c r="AG332" i="13"/>
  <c r="X337" i="15"/>
  <c r="AI337" i="13"/>
  <c r="R346" i="15"/>
  <c r="AC346" i="13"/>
  <c r="Z346" i="15"/>
  <c r="AK346" i="13"/>
  <c r="T355" i="15"/>
  <c r="AE355" i="13"/>
  <c r="AB355" i="15"/>
  <c r="AM355" i="13"/>
  <c r="V364" i="15"/>
  <c r="AC364" i="15" s="1"/>
  <c r="AG364" i="13"/>
  <c r="X369" i="15"/>
  <c r="AI369" i="13"/>
  <c r="R378" i="15"/>
  <c r="AC378" i="13"/>
  <c r="Z378" i="15"/>
  <c r="AK378" i="13"/>
  <c r="T387" i="15"/>
  <c r="AE387" i="13"/>
  <c r="AB387" i="15"/>
  <c r="AM387" i="13"/>
  <c r="G524" i="13"/>
  <c r="C466" i="13"/>
  <c r="L423" i="13"/>
  <c r="K423" i="13"/>
  <c r="AC148" i="15"/>
  <c r="AC152" i="15"/>
  <c r="AC156" i="15"/>
  <c r="AC160" i="15"/>
  <c r="AC164" i="15"/>
  <c r="AC168" i="15"/>
  <c r="AC172" i="15"/>
  <c r="AC176" i="15"/>
  <c r="AC180" i="15"/>
  <c r="AC184" i="15"/>
  <c r="AC192" i="15"/>
  <c r="AC200" i="15"/>
  <c r="AC204" i="15"/>
  <c r="AC208" i="15"/>
  <c r="AC212" i="15"/>
  <c r="AC216" i="15"/>
  <c r="AC220" i="15"/>
  <c r="AC224" i="15"/>
  <c r="T228" i="15"/>
  <c r="AE228" i="13"/>
  <c r="AB228" i="15"/>
  <c r="AM228" i="13"/>
  <c r="V233" i="15"/>
  <c r="AC233" i="15" s="1"/>
  <c r="AG233" i="13"/>
  <c r="AL240" i="13"/>
  <c r="V242" i="15"/>
  <c r="AG242" i="13"/>
  <c r="R243" i="15"/>
  <c r="AC243" i="13"/>
  <c r="Z243" i="15"/>
  <c r="AK243" i="13"/>
  <c r="AL248" i="13"/>
  <c r="V250" i="15"/>
  <c r="AG250" i="13"/>
  <c r="R251" i="15"/>
  <c r="AC251" i="13"/>
  <c r="Z251" i="15"/>
  <c r="AK251" i="13"/>
  <c r="AL256" i="13"/>
  <c r="V258" i="15"/>
  <c r="AG258" i="13"/>
  <c r="R259" i="15"/>
  <c r="AC259" i="13"/>
  <c r="Z259" i="15"/>
  <c r="AK259" i="13"/>
  <c r="R263" i="15"/>
  <c r="AC263" i="13"/>
  <c r="Z263" i="15"/>
  <c r="AK263" i="13"/>
  <c r="R266" i="15"/>
  <c r="AC266" i="13"/>
  <c r="Z266" i="15"/>
  <c r="AK266" i="13"/>
  <c r="R268" i="15"/>
  <c r="AC268" i="13"/>
  <c r="Z268" i="15"/>
  <c r="AK268" i="13"/>
  <c r="X271" i="15"/>
  <c r="AI271" i="13"/>
  <c r="X274" i="15"/>
  <c r="AI274" i="13"/>
  <c r="X277" i="15"/>
  <c r="AC277" i="15" s="1"/>
  <c r="AI277" i="13"/>
  <c r="V284" i="15"/>
  <c r="AC284" i="15" s="1"/>
  <c r="AG284" i="13"/>
  <c r="X285" i="15"/>
  <c r="AI285" i="13"/>
  <c r="R286" i="15"/>
  <c r="AC286" i="13"/>
  <c r="Z286" i="15"/>
  <c r="AK286" i="13"/>
  <c r="T287" i="15"/>
  <c r="AE287" i="13"/>
  <c r="AB287" i="15"/>
  <c r="AM287" i="13"/>
  <c r="AL288" i="13"/>
  <c r="R318" i="15"/>
  <c r="AC318" i="13"/>
  <c r="Z318" i="15"/>
  <c r="AK318" i="13"/>
  <c r="T327" i="15"/>
  <c r="AE327" i="13"/>
  <c r="AB327" i="15"/>
  <c r="AM327" i="13"/>
  <c r="V336" i="15"/>
  <c r="AG336" i="13"/>
  <c r="X341" i="15"/>
  <c r="AI341" i="13"/>
  <c r="R350" i="15"/>
  <c r="AC350" i="13"/>
  <c r="Z350" i="15"/>
  <c r="AK350" i="13"/>
  <c r="T359" i="15"/>
  <c r="AE359" i="13"/>
  <c r="AB359" i="15"/>
  <c r="AM359" i="13"/>
  <c r="V368" i="15"/>
  <c r="AG368" i="13"/>
  <c r="X373" i="15"/>
  <c r="AI373" i="13"/>
  <c r="R382" i="15"/>
  <c r="AC382" i="13"/>
  <c r="Z382" i="15"/>
  <c r="AK382" i="13"/>
  <c r="G528" i="13"/>
  <c r="C470" i="13"/>
  <c r="L15" i="15"/>
  <c r="L19" i="15"/>
  <c r="AE94" i="13"/>
  <c r="AM94" i="13"/>
  <c r="AG95" i="13"/>
  <c r="AI96" i="13"/>
  <c r="AC97" i="13"/>
  <c r="AK97" i="13"/>
  <c r="AE98" i="13"/>
  <c r="AM98" i="13"/>
  <c r="AG99" i="13"/>
  <c r="AI100" i="13"/>
  <c r="AC101" i="13"/>
  <c r="AK101" i="13"/>
  <c r="AE102" i="13"/>
  <c r="AM102" i="13"/>
  <c r="AG103" i="13"/>
  <c r="AI104" i="13"/>
  <c r="AC105" i="13"/>
  <c r="AK105" i="13"/>
  <c r="AE106" i="13"/>
  <c r="AM106" i="13"/>
  <c r="AG107" i="13"/>
  <c r="AI108" i="13"/>
  <c r="AC109" i="13"/>
  <c r="AK109" i="13"/>
  <c r="AE110" i="13"/>
  <c r="AM110" i="13"/>
  <c r="AG111" i="13"/>
  <c r="AI112" i="13"/>
  <c r="AC113" i="13"/>
  <c r="AK113" i="13"/>
  <c r="AE114" i="13"/>
  <c r="AM114" i="13"/>
  <c r="AG115" i="13"/>
  <c r="AI116" i="13"/>
  <c r="AC117" i="13"/>
  <c r="AK117" i="13"/>
  <c r="AE118" i="13"/>
  <c r="AM118" i="13"/>
  <c r="AG119" i="13"/>
  <c r="AI120" i="13"/>
  <c r="AC121" i="13"/>
  <c r="AK121" i="13"/>
  <c r="AE122" i="13"/>
  <c r="AM122" i="13"/>
  <c r="AG123" i="13"/>
  <c r="AI124" i="13"/>
  <c r="AC125" i="13"/>
  <c r="AK125" i="13"/>
  <c r="AE126" i="13"/>
  <c r="AM126" i="13"/>
  <c r="AG127" i="13"/>
  <c r="AI128" i="13"/>
  <c r="AC129" i="13"/>
  <c r="AK129" i="13"/>
  <c r="AE130" i="13"/>
  <c r="AM130" i="13"/>
  <c r="AG131" i="13"/>
  <c r="AI132" i="13"/>
  <c r="AC133" i="13"/>
  <c r="AK133" i="13"/>
  <c r="AE134" i="13"/>
  <c r="AM134" i="13"/>
  <c r="AG135" i="13"/>
  <c r="AI136" i="13"/>
  <c r="AC137" i="13"/>
  <c r="AK137" i="13"/>
  <c r="AE138" i="13"/>
  <c r="AM138" i="13"/>
  <c r="AG139" i="13"/>
  <c r="AI140" i="13"/>
  <c r="AC141" i="13"/>
  <c r="AK141" i="13"/>
  <c r="AE142" i="13"/>
  <c r="AM142" i="13"/>
  <c r="AG143" i="13"/>
  <c r="AI144" i="13"/>
  <c r="AC145" i="13"/>
  <c r="AK145" i="13"/>
  <c r="AE146" i="13"/>
  <c r="AM146" i="13"/>
  <c r="AG147" i="13"/>
  <c r="AI148" i="13"/>
  <c r="AC149" i="13"/>
  <c r="AK149" i="13"/>
  <c r="AE150" i="13"/>
  <c r="AM150" i="13"/>
  <c r="AG151" i="13"/>
  <c r="AI152" i="13"/>
  <c r="AC153" i="13"/>
  <c r="AK153" i="13"/>
  <c r="AE154" i="13"/>
  <c r="AM154" i="13"/>
  <c r="AG155" i="13"/>
  <c r="AI156" i="13"/>
  <c r="AC157" i="13"/>
  <c r="AK157" i="13"/>
  <c r="AE158" i="13"/>
  <c r="AM158" i="13"/>
  <c r="AG159" i="13"/>
  <c r="AI160" i="13"/>
  <c r="AC161" i="13"/>
  <c r="AK161" i="13"/>
  <c r="AE162" i="13"/>
  <c r="AM162" i="13"/>
  <c r="AG163" i="13"/>
  <c r="AI164" i="13"/>
  <c r="AC165" i="13"/>
  <c r="AK165" i="13"/>
  <c r="AE166" i="13"/>
  <c r="AM166" i="13"/>
  <c r="AG167" i="13"/>
  <c r="AI168" i="13"/>
  <c r="AC169" i="13"/>
  <c r="AK169" i="13"/>
  <c r="AE170" i="13"/>
  <c r="AM170" i="13"/>
  <c r="AG171" i="13"/>
  <c r="AI172" i="13"/>
  <c r="AC173" i="13"/>
  <c r="AK173" i="13"/>
  <c r="AE174" i="13"/>
  <c r="AM174" i="13"/>
  <c r="AG175" i="13"/>
  <c r="AI176" i="13"/>
  <c r="AC177" i="13"/>
  <c r="AK177" i="13"/>
  <c r="AE178" i="13"/>
  <c r="AM178" i="13"/>
  <c r="AG179" i="13"/>
  <c r="AI180" i="13"/>
  <c r="AC181" i="13"/>
  <c r="AK181" i="13"/>
  <c r="AE182" i="13"/>
  <c r="AM182" i="13"/>
  <c r="AG183" i="13"/>
  <c r="AI184" i="13"/>
  <c r="AC185" i="13"/>
  <c r="AK185" i="13"/>
  <c r="AE186" i="13"/>
  <c r="AM186" i="13"/>
  <c r="AG187" i="13"/>
  <c r="AI188" i="13"/>
  <c r="AC189" i="13"/>
  <c r="AK189" i="13"/>
  <c r="AE190" i="13"/>
  <c r="AM190" i="13"/>
  <c r="AG191" i="13"/>
  <c r="AI192" i="13"/>
  <c r="AC193" i="13"/>
  <c r="AK193" i="13"/>
  <c r="AE194" i="13"/>
  <c r="AM194" i="13"/>
  <c r="AG195" i="13"/>
  <c r="AI196" i="13"/>
  <c r="AC197" i="13"/>
  <c r="AK197" i="13"/>
  <c r="AE198" i="13"/>
  <c r="AM198" i="13"/>
  <c r="AG199" i="13"/>
  <c r="AI200" i="13"/>
  <c r="AC201" i="13"/>
  <c r="AK201" i="13"/>
  <c r="AE202" i="13"/>
  <c r="AM202" i="13"/>
  <c r="AG203" i="13"/>
  <c r="AI204" i="13"/>
  <c r="AC205" i="13"/>
  <c r="AK205" i="13"/>
  <c r="AE206" i="13"/>
  <c r="AM206" i="13"/>
  <c r="AG207" i="13"/>
  <c r="AI208" i="13"/>
  <c r="AC209" i="13"/>
  <c r="AK209" i="13"/>
  <c r="AE210" i="13"/>
  <c r="AM210" i="13"/>
  <c r="AG211" i="13"/>
  <c r="AI212" i="13"/>
  <c r="AC213" i="13"/>
  <c r="AK213" i="13"/>
  <c r="AE214" i="13"/>
  <c r="AM214" i="13"/>
  <c r="AG215" i="13"/>
  <c r="AI216" i="13"/>
  <c r="AC217" i="13"/>
  <c r="AK217" i="13"/>
  <c r="AE218" i="13"/>
  <c r="AM218" i="13"/>
  <c r="AG219" i="13"/>
  <c r="AI220" i="13"/>
  <c r="AC221" i="13"/>
  <c r="AK221" i="13"/>
  <c r="AE222" i="13"/>
  <c r="AM222" i="13"/>
  <c r="AG223" i="13"/>
  <c r="AI224" i="13"/>
  <c r="AC225" i="13"/>
  <c r="AK225" i="13"/>
  <c r="AE226" i="13"/>
  <c r="AM226" i="13"/>
  <c r="AC228" i="13"/>
  <c r="AE233" i="13"/>
  <c r="AH234" i="13"/>
  <c r="AM235" i="13"/>
  <c r="V237" i="15"/>
  <c r="AG237" i="13"/>
  <c r="AD237" i="13"/>
  <c r="AK238" i="13"/>
  <c r="T240" i="15"/>
  <c r="AE240" i="13"/>
  <c r="AB240" i="15"/>
  <c r="AM240" i="13"/>
  <c r="AE242" i="13"/>
  <c r="V245" i="15"/>
  <c r="AG245" i="13"/>
  <c r="AD245" i="13"/>
  <c r="AK246" i="13"/>
  <c r="T248" i="15"/>
  <c r="AE248" i="13"/>
  <c r="AB248" i="15"/>
  <c r="AM248" i="13"/>
  <c r="AE250" i="13"/>
  <c r="V253" i="15"/>
  <c r="AG253" i="13"/>
  <c r="AD253" i="13"/>
  <c r="AK254" i="13"/>
  <c r="T256" i="15"/>
  <c r="AE256" i="13"/>
  <c r="AB256" i="15"/>
  <c r="AM256" i="13"/>
  <c r="AE258" i="13"/>
  <c r="V261" i="15"/>
  <c r="AG261" i="13"/>
  <c r="AD261" i="13"/>
  <c r="T264" i="15"/>
  <c r="AE264" i="13"/>
  <c r="AB264" i="15"/>
  <c r="AM264" i="13"/>
  <c r="T265" i="15"/>
  <c r="AE265" i="13"/>
  <c r="AB265" i="15"/>
  <c r="AM265" i="13"/>
  <c r="R267" i="15"/>
  <c r="AC267" i="13"/>
  <c r="Z267" i="15"/>
  <c r="AK267" i="13"/>
  <c r="R270" i="15"/>
  <c r="AC270" i="13"/>
  <c r="Z270" i="15"/>
  <c r="AK270" i="13"/>
  <c r="R272" i="15"/>
  <c r="AC272" i="13"/>
  <c r="Z272" i="15"/>
  <c r="AK272" i="13"/>
  <c r="X275" i="15"/>
  <c r="AI275" i="13"/>
  <c r="X278" i="15"/>
  <c r="AI278" i="13"/>
  <c r="AH278" i="13"/>
  <c r="X281" i="15"/>
  <c r="AI281" i="13"/>
  <c r="R282" i="15"/>
  <c r="AC282" i="13"/>
  <c r="Z282" i="15"/>
  <c r="AK282" i="13"/>
  <c r="T283" i="15"/>
  <c r="AE283" i="13"/>
  <c r="AB283" i="15"/>
  <c r="AM283" i="13"/>
  <c r="AJ291" i="13"/>
  <c r="AF305" i="13"/>
  <c r="V312" i="15"/>
  <c r="AG312" i="13"/>
  <c r="X313" i="15"/>
  <c r="AI313" i="13"/>
  <c r="R322" i="15"/>
  <c r="AC322" i="13"/>
  <c r="Z322" i="15"/>
  <c r="AK322" i="13"/>
  <c r="T331" i="15"/>
  <c r="AE331" i="13"/>
  <c r="AB331" i="15"/>
  <c r="AM331" i="13"/>
  <c r="V340" i="15"/>
  <c r="AG340" i="13"/>
  <c r="X345" i="15"/>
  <c r="AI345" i="13"/>
  <c r="R354" i="15"/>
  <c r="AC354" i="13"/>
  <c r="Z354" i="15"/>
  <c r="AK354" i="13"/>
  <c r="T363" i="15"/>
  <c r="AE363" i="13"/>
  <c r="AB363" i="15"/>
  <c r="AM363" i="13"/>
  <c r="V372" i="15"/>
  <c r="AG372" i="13"/>
  <c r="X377" i="15"/>
  <c r="AI377" i="13"/>
  <c r="R386" i="15"/>
  <c r="AC386" i="13"/>
  <c r="Z386" i="15"/>
  <c r="AK386" i="13"/>
  <c r="L13" i="15"/>
  <c r="L33" i="15"/>
  <c r="AF78" i="13"/>
  <c r="AC79" i="15"/>
  <c r="AH79" i="13"/>
  <c r="AJ80" i="13"/>
  <c r="AD81" i="13"/>
  <c r="AL81" i="13"/>
  <c r="AF82" i="13"/>
  <c r="AC83" i="15"/>
  <c r="AH83" i="13"/>
  <c r="AJ84" i="13"/>
  <c r="AD85" i="13"/>
  <c r="AL85" i="13"/>
  <c r="AF86" i="13"/>
  <c r="AC87" i="15"/>
  <c r="AH87" i="13"/>
  <c r="AJ88" i="13"/>
  <c r="AD89" i="13"/>
  <c r="AL89" i="13"/>
  <c r="AF90" i="13"/>
  <c r="AC91" i="15"/>
  <c r="AH91" i="13"/>
  <c r="AJ92" i="13"/>
  <c r="AD93" i="13"/>
  <c r="AL93" i="13"/>
  <c r="AF94" i="13"/>
  <c r="AC95" i="15"/>
  <c r="AH95" i="13"/>
  <c r="AJ96" i="13"/>
  <c r="AD97" i="13"/>
  <c r="AL97" i="13"/>
  <c r="AF98" i="13"/>
  <c r="AC99" i="15"/>
  <c r="AH99" i="13"/>
  <c r="AJ100" i="13"/>
  <c r="AD101" i="13"/>
  <c r="AL101" i="13"/>
  <c r="AF102" i="13"/>
  <c r="AC103" i="15"/>
  <c r="AH103" i="13"/>
  <c r="AJ104" i="13"/>
  <c r="AD105" i="13"/>
  <c r="AL105" i="13"/>
  <c r="AF106" i="13"/>
  <c r="AC107" i="15"/>
  <c r="AH107" i="13"/>
  <c r="AJ108" i="13"/>
  <c r="AD109" i="13"/>
  <c r="AL109" i="13"/>
  <c r="AF110" i="13"/>
  <c r="AC111" i="15"/>
  <c r="AH111" i="13"/>
  <c r="AJ112" i="13"/>
  <c r="AD113" i="13"/>
  <c r="AL113" i="13"/>
  <c r="AF114" i="13"/>
  <c r="AC115" i="15"/>
  <c r="AH115" i="13"/>
  <c r="AJ116" i="13"/>
  <c r="AD117" i="13"/>
  <c r="AL117" i="13"/>
  <c r="AF118" i="13"/>
  <c r="AC119" i="15"/>
  <c r="AH119" i="13"/>
  <c r="AJ120" i="13"/>
  <c r="AD121" i="13"/>
  <c r="AL121" i="13"/>
  <c r="AF122" i="13"/>
  <c r="AC123" i="15"/>
  <c r="AH123" i="13"/>
  <c r="AJ124" i="13"/>
  <c r="AD125" i="13"/>
  <c r="AL125" i="13"/>
  <c r="AF126" i="13"/>
  <c r="AC127" i="15"/>
  <c r="AH127" i="13"/>
  <c r="AJ128" i="13"/>
  <c r="AD129" i="13"/>
  <c r="AL129" i="13"/>
  <c r="AF130" i="13"/>
  <c r="AC131" i="15"/>
  <c r="AH131" i="13"/>
  <c r="AJ132" i="13"/>
  <c r="AD133" i="13"/>
  <c r="AL133" i="13"/>
  <c r="AF134" i="13"/>
  <c r="AC135" i="15"/>
  <c r="AH135" i="13"/>
  <c r="AJ136" i="13"/>
  <c r="AD137" i="13"/>
  <c r="AL137" i="13"/>
  <c r="AF138" i="13"/>
  <c r="AC139" i="15"/>
  <c r="AH139" i="13"/>
  <c r="AJ140" i="13"/>
  <c r="AD141" i="13"/>
  <c r="AL141" i="13"/>
  <c r="AF142" i="13"/>
  <c r="AC143" i="15"/>
  <c r="AH143" i="13"/>
  <c r="AJ144" i="13"/>
  <c r="AD145" i="13"/>
  <c r="AL145" i="13"/>
  <c r="AF146" i="13"/>
  <c r="AC147" i="15"/>
  <c r="AH147" i="13"/>
  <c r="AJ148" i="13"/>
  <c r="AD149" i="13"/>
  <c r="AL149" i="13"/>
  <c r="AF150" i="13"/>
  <c r="AH151" i="13"/>
  <c r="AJ152" i="13"/>
  <c r="AD153" i="13"/>
  <c r="AL153" i="13"/>
  <c r="AF154" i="13"/>
  <c r="AC155" i="15"/>
  <c r="AH155" i="13"/>
  <c r="AJ156" i="13"/>
  <c r="AD157" i="13"/>
  <c r="AL157" i="13"/>
  <c r="AF158" i="13"/>
  <c r="AC159" i="15"/>
  <c r="AH159" i="13"/>
  <c r="AJ160" i="13"/>
  <c r="AD161" i="13"/>
  <c r="AL161" i="13"/>
  <c r="AF162" i="13"/>
  <c r="AC163" i="15"/>
  <c r="AH163" i="13"/>
  <c r="AJ164" i="13"/>
  <c r="AD165" i="13"/>
  <c r="AL165" i="13"/>
  <c r="AF166" i="13"/>
  <c r="AC167" i="15"/>
  <c r="AH167" i="13"/>
  <c r="AJ168" i="13"/>
  <c r="AD169" i="13"/>
  <c r="AL169" i="13"/>
  <c r="AF170" i="13"/>
  <c r="AC171" i="15"/>
  <c r="AH171" i="13"/>
  <c r="AJ172" i="13"/>
  <c r="AD173" i="13"/>
  <c r="AL173" i="13"/>
  <c r="AF174" i="13"/>
  <c r="AC175" i="15"/>
  <c r="AH175" i="13"/>
  <c r="AJ176" i="13"/>
  <c r="AD177" i="13"/>
  <c r="AL177" i="13"/>
  <c r="AF178" i="13"/>
  <c r="AC179" i="15"/>
  <c r="AH179" i="13"/>
  <c r="AJ180" i="13"/>
  <c r="AD181" i="13"/>
  <c r="AL181" i="13"/>
  <c r="AF182" i="13"/>
  <c r="AC183" i="15"/>
  <c r="AH183" i="13"/>
  <c r="AJ184" i="13"/>
  <c r="AD185" i="13"/>
  <c r="AL185" i="13"/>
  <c r="AF186" i="13"/>
  <c r="AC187" i="15"/>
  <c r="AH187" i="13"/>
  <c r="AJ188" i="13"/>
  <c r="AD189" i="13"/>
  <c r="AL189" i="13"/>
  <c r="AF190" i="13"/>
  <c r="AC191" i="15"/>
  <c r="AH191" i="13"/>
  <c r="AJ192" i="13"/>
  <c r="AD193" i="13"/>
  <c r="AL193" i="13"/>
  <c r="AF194" i="13"/>
  <c r="AC195" i="15"/>
  <c r="AH195" i="13"/>
  <c r="AJ196" i="13"/>
  <c r="AD197" i="13"/>
  <c r="AL197" i="13"/>
  <c r="AF198" i="13"/>
  <c r="AH199" i="13"/>
  <c r="AJ200" i="13"/>
  <c r="AD201" i="13"/>
  <c r="AL201" i="13"/>
  <c r="AF202" i="13"/>
  <c r="AC203" i="15"/>
  <c r="AH203" i="13"/>
  <c r="AJ204" i="13"/>
  <c r="AD205" i="13"/>
  <c r="AL205" i="13"/>
  <c r="AF206" i="13"/>
  <c r="AC207" i="15"/>
  <c r="AH207" i="13"/>
  <c r="AJ208" i="13"/>
  <c r="AD209" i="13"/>
  <c r="AL209" i="13"/>
  <c r="AF210" i="13"/>
  <c r="AC211" i="15"/>
  <c r="AH211" i="13"/>
  <c r="AJ212" i="13"/>
  <c r="AD213" i="13"/>
  <c r="AL213" i="13"/>
  <c r="AF214" i="13"/>
  <c r="AC215" i="15"/>
  <c r="AH215" i="13"/>
  <c r="AJ216" i="13"/>
  <c r="AD217" i="13"/>
  <c r="AL217" i="13"/>
  <c r="AF218" i="13"/>
  <c r="AC219" i="15"/>
  <c r="AH219" i="13"/>
  <c r="AJ220" i="13"/>
  <c r="AD221" i="13"/>
  <c r="AL221" i="13"/>
  <c r="AF222" i="13"/>
  <c r="AC223" i="15"/>
  <c r="AH223" i="13"/>
  <c r="AJ224" i="13"/>
  <c r="AD225" i="13"/>
  <c r="AL225" i="13"/>
  <c r="AF226" i="13"/>
  <c r="R227" i="15"/>
  <c r="AC227" i="13"/>
  <c r="Z227" i="15"/>
  <c r="AK227" i="13"/>
  <c r="AI227" i="13"/>
  <c r="AD228" i="13"/>
  <c r="AI229" i="13"/>
  <c r="AC230" i="13"/>
  <c r="AG231" i="13"/>
  <c r="T232" i="15"/>
  <c r="AE232" i="13"/>
  <c r="AB232" i="15"/>
  <c r="AM232" i="13"/>
  <c r="AK232" i="13"/>
  <c r="AF233" i="13"/>
  <c r="AJ234" i="13"/>
  <c r="AE235" i="13"/>
  <c r="Z236" i="15"/>
  <c r="AC236" i="15" s="1"/>
  <c r="AK236" i="13"/>
  <c r="AI236" i="13"/>
  <c r="AF237" i="13"/>
  <c r="X239" i="15"/>
  <c r="AI239" i="13"/>
  <c r="AG239" i="13"/>
  <c r="AD240" i="13"/>
  <c r="AK241" i="13"/>
  <c r="X242" i="15"/>
  <c r="AI242" i="13"/>
  <c r="AF242" i="13"/>
  <c r="AM243" i="13"/>
  <c r="AI244" i="13"/>
  <c r="AF245" i="13"/>
  <c r="X247" i="15"/>
  <c r="AI247" i="13"/>
  <c r="AG247" i="13"/>
  <c r="AD248" i="13"/>
  <c r="AK249" i="13"/>
  <c r="X250" i="15"/>
  <c r="AI250" i="13"/>
  <c r="AF250" i="13"/>
  <c r="AM251" i="13"/>
  <c r="AI252" i="13"/>
  <c r="AF253" i="13"/>
  <c r="X255" i="15"/>
  <c r="AI255" i="13"/>
  <c r="AG255" i="13"/>
  <c r="AD256" i="13"/>
  <c r="AK257" i="13"/>
  <c r="X258" i="15"/>
  <c r="AI258" i="13"/>
  <c r="AF258" i="13"/>
  <c r="AM259" i="13"/>
  <c r="AI260" i="13"/>
  <c r="AF261" i="13"/>
  <c r="T263" i="15"/>
  <c r="AE263" i="13"/>
  <c r="AB263" i="15"/>
  <c r="AM263" i="13"/>
  <c r="AD264" i="13"/>
  <c r="T268" i="15"/>
  <c r="AE268" i="13"/>
  <c r="AB268" i="15"/>
  <c r="AM268" i="13"/>
  <c r="T269" i="15"/>
  <c r="AE269" i="13"/>
  <c r="AB269" i="15"/>
  <c r="AM269" i="13"/>
  <c r="R271" i="15"/>
  <c r="AC271" i="13"/>
  <c r="Z271" i="15"/>
  <c r="AK271" i="13"/>
  <c r="R274" i="15"/>
  <c r="AC274" i="13"/>
  <c r="Z274" i="15"/>
  <c r="AK274" i="13"/>
  <c r="R276" i="15"/>
  <c r="AC276" i="15" s="1"/>
  <c r="AC276" i="13"/>
  <c r="Z276" i="15"/>
  <c r="AK276" i="13"/>
  <c r="X279" i="15"/>
  <c r="AI279" i="13"/>
  <c r="AL280" i="13"/>
  <c r="AF301" i="13"/>
  <c r="AD304" i="13"/>
  <c r="V308" i="15"/>
  <c r="AG308" i="13"/>
  <c r="X309" i="15"/>
  <c r="AI309" i="13"/>
  <c r="R310" i="15"/>
  <c r="AC310" i="13"/>
  <c r="Z310" i="15"/>
  <c r="AK310" i="13"/>
  <c r="T311" i="15"/>
  <c r="AE311" i="13"/>
  <c r="AB311" i="15"/>
  <c r="AM311" i="13"/>
  <c r="AL312" i="13"/>
  <c r="X317" i="15"/>
  <c r="AI317" i="13"/>
  <c r="R326" i="15"/>
  <c r="AC326" i="15" s="1"/>
  <c r="AC326" i="13"/>
  <c r="Z326" i="15"/>
  <c r="AK326" i="13"/>
  <c r="T335" i="15"/>
  <c r="AE335" i="13"/>
  <c r="AB335" i="15"/>
  <c r="AM335" i="13"/>
  <c r="V344" i="15"/>
  <c r="AG344" i="13"/>
  <c r="X349" i="15"/>
  <c r="AI349" i="13"/>
  <c r="R358" i="15"/>
  <c r="AC358" i="13"/>
  <c r="Z358" i="15"/>
  <c r="AK358" i="13"/>
  <c r="T367" i="15"/>
  <c r="AE367" i="13"/>
  <c r="AB367" i="15"/>
  <c r="AM367" i="13"/>
  <c r="V376" i="15"/>
  <c r="AG376" i="13"/>
  <c r="X381" i="15"/>
  <c r="AC381" i="15" s="1"/>
  <c r="AI381" i="13"/>
  <c r="B522" i="13"/>
  <c r="C522" i="13" s="1"/>
  <c r="B449" i="13"/>
  <c r="C449" i="13" s="1"/>
  <c r="L439" i="13"/>
  <c r="K439" i="13"/>
  <c r="L10" i="15"/>
  <c r="L22" i="15"/>
  <c r="AK144" i="13"/>
  <c r="AE145" i="13"/>
  <c r="AM145" i="13"/>
  <c r="AG146" i="13"/>
  <c r="AI147" i="13"/>
  <c r="AC148" i="13"/>
  <c r="AK148" i="13"/>
  <c r="AE149" i="13"/>
  <c r="AM149" i="13"/>
  <c r="AG150" i="13"/>
  <c r="AI151" i="13"/>
  <c r="AC152" i="13"/>
  <c r="AK152" i="13"/>
  <c r="AE153" i="13"/>
  <c r="AM153" i="13"/>
  <c r="AG154" i="13"/>
  <c r="AI155" i="13"/>
  <c r="AC156" i="13"/>
  <c r="AK156" i="13"/>
  <c r="AE157" i="13"/>
  <c r="AM157" i="13"/>
  <c r="AG158" i="13"/>
  <c r="AI159" i="13"/>
  <c r="AC160" i="13"/>
  <c r="AK160" i="13"/>
  <c r="AE161" i="13"/>
  <c r="AM161" i="13"/>
  <c r="AG162" i="13"/>
  <c r="AI163" i="13"/>
  <c r="AC164" i="13"/>
  <c r="AK164" i="13"/>
  <c r="AE165" i="13"/>
  <c r="AM165" i="13"/>
  <c r="AG166" i="13"/>
  <c r="AI167" i="13"/>
  <c r="AC168" i="13"/>
  <c r="AK168" i="13"/>
  <c r="AE169" i="13"/>
  <c r="AM169" i="13"/>
  <c r="AG170" i="13"/>
  <c r="AI171" i="13"/>
  <c r="AC172" i="13"/>
  <c r="AK172" i="13"/>
  <c r="AE173" i="13"/>
  <c r="AM173" i="13"/>
  <c r="AG174" i="13"/>
  <c r="AI175" i="13"/>
  <c r="AC176" i="13"/>
  <c r="AK176" i="13"/>
  <c r="AE177" i="13"/>
  <c r="AM177" i="13"/>
  <c r="AG178" i="13"/>
  <c r="AI179" i="13"/>
  <c r="AC180" i="13"/>
  <c r="AK180" i="13"/>
  <c r="AE181" i="13"/>
  <c r="AM181" i="13"/>
  <c r="AG182" i="13"/>
  <c r="AI183" i="13"/>
  <c r="AC184" i="13"/>
  <c r="AK184" i="13"/>
  <c r="AE185" i="13"/>
  <c r="AM185" i="13"/>
  <c r="AG186" i="13"/>
  <c r="AI187" i="13"/>
  <c r="AC188" i="13"/>
  <c r="AK188" i="13"/>
  <c r="AE189" i="13"/>
  <c r="AM189" i="13"/>
  <c r="AG190" i="13"/>
  <c r="AI191" i="13"/>
  <c r="AC192" i="13"/>
  <c r="AK192" i="13"/>
  <c r="AE193" i="13"/>
  <c r="AM193" i="13"/>
  <c r="AG194" i="13"/>
  <c r="AI195" i="13"/>
  <c r="AC196" i="13"/>
  <c r="AK196" i="13"/>
  <c r="AE197" i="13"/>
  <c r="AM197" i="13"/>
  <c r="AG198" i="13"/>
  <c r="AI199" i="13"/>
  <c r="AC200" i="13"/>
  <c r="AK200" i="13"/>
  <c r="AE201" i="13"/>
  <c r="AM201" i="13"/>
  <c r="AG202" i="13"/>
  <c r="AI203" i="13"/>
  <c r="AC204" i="13"/>
  <c r="AK204" i="13"/>
  <c r="AE205" i="13"/>
  <c r="AM205" i="13"/>
  <c r="AG206" i="13"/>
  <c r="AI207" i="13"/>
  <c r="AC208" i="13"/>
  <c r="AK208" i="13"/>
  <c r="AE209" i="13"/>
  <c r="AM209" i="13"/>
  <c r="AG210" i="13"/>
  <c r="AI211" i="13"/>
  <c r="AC212" i="13"/>
  <c r="AK212" i="13"/>
  <c r="AE213" i="13"/>
  <c r="AM213" i="13"/>
  <c r="AG214" i="13"/>
  <c r="AI215" i="13"/>
  <c r="AC216" i="13"/>
  <c r="AK216" i="13"/>
  <c r="AE217" i="13"/>
  <c r="AM217" i="13"/>
  <c r="AG218" i="13"/>
  <c r="AI219" i="13"/>
  <c r="AC220" i="13"/>
  <c r="AK220" i="13"/>
  <c r="AE221" i="13"/>
  <c r="AM221" i="13"/>
  <c r="AG222" i="13"/>
  <c r="AI223" i="13"/>
  <c r="AC224" i="13"/>
  <c r="AK224" i="13"/>
  <c r="AE225" i="13"/>
  <c r="AM225" i="13"/>
  <c r="AG226" i="13"/>
  <c r="AJ227" i="13"/>
  <c r="AF228" i="13"/>
  <c r="AM230" i="13"/>
  <c r="AH231" i="13"/>
  <c r="AC232" i="13"/>
  <c r="AL232" i="13"/>
  <c r="AH233" i="13"/>
  <c r="AK234" i="13"/>
  <c r="AJ236" i="13"/>
  <c r="AC238" i="13"/>
  <c r="AM238" i="13"/>
  <c r="AH239" i="13"/>
  <c r="T241" i="15"/>
  <c r="AE241" i="13"/>
  <c r="AB241" i="15"/>
  <c r="AM241" i="13"/>
  <c r="AL241" i="13"/>
  <c r="AH242" i="13"/>
  <c r="R244" i="15"/>
  <c r="AC244" i="13"/>
  <c r="Z244" i="15"/>
  <c r="AK244" i="13"/>
  <c r="AJ244" i="13"/>
  <c r="AC246" i="13"/>
  <c r="AM246" i="13"/>
  <c r="AH247" i="13"/>
  <c r="T249" i="15"/>
  <c r="AE249" i="13"/>
  <c r="AB249" i="15"/>
  <c r="AM249" i="13"/>
  <c r="AL249" i="13"/>
  <c r="AH250" i="13"/>
  <c r="R252" i="15"/>
  <c r="AC252" i="13"/>
  <c r="Z252" i="15"/>
  <c r="AK252" i="13"/>
  <c r="AJ252" i="13"/>
  <c r="AC254" i="13"/>
  <c r="AM254" i="13"/>
  <c r="AH255" i="13"/>
  <c r="T257" i="15"/>
  <c r="AE257" i="13"/>
  <c r="AB257" i="15"/>
  <c r="AM257" i="13"/>
  <c r="AL257" i="13"/>
  <c r="AH258" i="13"/>
  <c r="R260" i="15"/>
  <c r="AC260" i="15" s="1"/>
  <c r="AC260" i="13"/>
  <c r="Z260" i="15"/>
  <c r="AK260" i="13"/>
  <c r="AJ260" i="13"/>
  <c r="AI261" i="13"/>
  <c r="V262" i="15"/>
  <c r="AG262" i="13"/>
  <c r="V264" i="15"/>
  <c r="AG264" i="13"/>
  <c r="V265" i="15"/>
  <c r="AG265" i="13"/>
  <c r="T267" i="15"/>
  <c r="AE267" i="13"/>
  <c r="AB267" i="15"/>
  <c r="AM267" i="13"/>
  <c r="AD268" i="13"/>
  <c r="T272" i="15"/>
  <c r="AE272" i="13"/>
  <c r="AB272" i="15"/>
  <c r="AM272" i="13"/>
  <c r="T273" i="15"/>
  <c r="AE273" i="13"/>
  <c r="AB273" i="15"/>
  <c r="AM273" i="13"/>
  <c r="R275" i="15"/>
  <c r="AC275" i="13"/>
  <c r="Z275" i="15"/>
  <c r="AK275" i="13"/>
  <c r="R278" i="15"/>
  <c r="AC278" i="13"/>
  <c r="Z278" i="15"/>
  <c r="AK278" i="13"/>
  <c r="R280" i="15"/>
  <c r="AC280" i="13"/>
  <c r="Z280" i="15"/>
  <c r="AK280" i="13"/>
  <c r="AJ283" i="13"/>
  <c r="AH290" i="13"/>
  <c r="AF297" i="13"/>
  <c r="AD300" i="13"/>
  <c r="V304" i="15"/>
  <c r="AG304" i="13"/>
  <c r="X305" i="15"/>
  <c r="AC305" i="15" s="1"/>
  <c r="AI305" i="13"/>
  <c r="R306" i="15"/>
  <c r="AC306" i="13"/>
  <c r="Z306" i="15"/>
  <c r="AK306" i="13"/>
  <c r="T307" i="15"/>
  <c r="AE307" i="13"/>
  <c r="AB307" i="15"/>
  <c r="AM307" i="13"/>
  <c r="AL308" i="13"/>
  <c r="V316" i="15"/>
  <c r="AC316" i="15" s="1"/>
  <c r="AG316" i="13"/>
  <c r="X321" i="15"/>
  <c r="AC321" i="15" s="1"/>
  <c r="AI321" i="13"/>
  <c r="R330" i="15"/>
  <c r="AC330" i="13"/>
  <c r="Z330" i="15"/>
  <c r="AK330" i="13"/>
  <c r="T339" i="15"/>
  <c r="AC339" i="15" s="1"/>
  <c r="AE339" i="13"/>
  <c r="AB339" i="15"/>
  <c r="AM339" i="13"/>
  <c r="V348" i="15"/>
  <c r="AG348" i="13"/>
  <c r="X353" i="15"/>
  <c r="AI353" i="13"/>
  <c r="R362" i="15"/>
  <c r="AC362" i="13"/>
  <c r="Z362" i="15"/>
  <c r="AK362" i="13"/>
  <c r="T371" i="15"/>
  <c r="AE371" i="13"/>
  <c r="AB371" i="15"/>
  <c r="AM371" i="13"/>
  <c r="V380" i="15"/>
  <c r="AC380" i="15" s="1"/>
  <c r="AG380" i="13"/>
  <c r="X385" i="15"/>
  <c r="AC385" i="15" s="1"/>
  <c r="AI385" i="13"/>
  <c r="B525" i="13"/>
  <c r="C525" i="13" s="1"/>
  <c r="B452" i="13"/>
  <c r="C452" i="13" s="1"/>
  <c r="AM281" i="13"/>
  <c r="AG282" i="13"/>
  <c r="AI283" i="13"/>
  <c r="AC284" i="13"/>
  <c r="AK284" i="13"/>
  <c r="AE285" i="13"/>
  <c r="AM285" i="13"/>
  <c r="AG286" i="13"/>
  <c r="AI287" i="13"/>
  <c r="AC288" i="13"/>
  <c r="AK288" i="13"/>
  <c r="AE289" i="13"/>
  <c r="AM289" i="13"/>
  <c r="AG290" i="13"/>
  <c r="AI291" i="13"/>
  <c r="AC292" i="13"/>
  <c r="AK292" i="13"/>
  <c r="AE293" i="13"/>
  <c r="AM293" i="13"/>
  <c r="AG294" i="13"/>
  <c r="AI295" i="13"/>
  <c r="AC296" i="13"/>
  <c r="AK296" i="13"/>
  <c r="AE297" i="13"/>
  <c r="AM297" i="13"/>
  <c r="AG298" i="13"/>
  <c r="AI299" i="13"/>
  <c r="AC300" i="13"/>
  <c r="AK300" i="13"/>
  <c r="AE301" i="13"/>
  <c r="AM301" i="13"/>
  <c r="AG302" i="13"/>
  <c r="AI303" i="13"/>
  <c r="AC304" i="13"/>
  <c r="AK304" i="13"/>
  <c r="AE305" i="13"/>
  <c r="AM305" i="13"/>
  <c r="AG306" i="13"/>
  <c r="AI307" i="13"/>
  <c r="AC308" i="13"/>
  <c r="AK308" i="13"/>
  <c r="AE309" i="13"/>
  <c r="AM309" i="13"/>
  <c r="AG310" i="13"/>
  <c r="AI311" i="13"/>
  <c r="AC312" i="13"/>
  <c r="AK312" i="13"/>
  <c r="AE313" i="13"/>
  <c r="AM313" i="13"/>
  <c r="AG314" i="13"/>
  <c r="AI315" i="13"/>
  <c r="AC316" i="13"/>
  <c r="AK316" i="13"/>
  <c r="AE317" i="13"/>
  <c r="AM317" i="13"/>
  <c r="AG318" i="13"/>
  <c r="AI319" i="13"/>
  <c r="AC320" i="13"/>
  <c r="AK320" i="13"/>
  <c r="AE321" i="13"/>
  <c r="AM321" i="13"/>
  <c r="AG322" i="13"/>
  <c r="AI323" i="13"/>
  <c r="AC324" i="13"/>
  <c r="AK324" i="13"/>
  <c r="AE325" i="13"/>
  <c r="AM325" i="13"/>
  <c r="AG326" i="13"/>
  <c r="AI327" i="13"/>
  <c r="AC328" i="13"/>
  <c r="AK328" i="13"/>
  <c r="AE329" i="13"/>
  <c r="AM329" i="13"/>
  <c r="AG330" i="13"/>
  <c r="AI331" i="13"/>
  <c r="AC332" i="13"/>
  <c r="AK332" i="13"/>
  <c r="AE333" i="13"/>
  <c r="AM333" i="13"/>
  <c r="AG334" i="13"/>
  <c r="AI335" i="13"/>
  <c r="AC336" i="13"/>
  <c r="AK336" i="13"/>
  <c r="AE337" i="13"/>
  <c r="AM337" i="13"/>
  <c r="AG338" i="13"/>
  <c r="AI339" i="13"/>
  <c r="AC340" i="13"/>
  <c r="AK340" i="13"/>
  <c r="AE341" i="13"/>
  <c r="AM341" i="13"/>
  <c r="AG342" i="13"/>
  <c r="AI343" i="13"/>
  <c r="AC344" i="13"/>
  <c r="AK344" i="13"/>
  <c r="AE345" i="13"/>
  <c r="AM345" i="13"/>
  <c r="AG346" i="13"/>
  <c r="AI347" i="13"/>
  <c r="AC348" i="13"/>
  <c r="AK348" i="13"/>
  <c r="AE349" i="13"/>
  <c r="AM349" i="13"/>
  <c r="AG350" i="13"/>
  <c r="AI351" i="13"/>
  <c r="AC352" i="13"/>
  <c r="AK352" i="13"/>
  <c r="AE353" i="13"/>
  <c r="AM353" i="13"/>
  <c r="AG354" i="13"/>
  <c r="AI355" i="13"/>
  <c r="AC356" i="13"/>
  <c r="AK356" i="13"/>
  <c r="AE357" i="13"/>
  <c r="AM357" i="13"/>
  <c r="AG358" i="13"/>
  <c r="AI359" i="13"/>
  <c r="AC360" i="13"/>
  <c r="AK360" i="13"/>
  <c r="AE361" i="13"/>
  <c r="AM361" i="13"/>
  <c r="AG362" i="13"/>
  <c r="AI363" i="13"/>
  <c r="AC364" i="13"/>
  <c r="AK364" i="13"/>
  <c r="AE365" i="13"/>
  <c r="AM365" i="13"/>
  <c r="AG366" i="13"/>
  <c r="AI367" i="13"/>
  <c r="AC368" i="13"/>
  <c r="AK368" i="13"/>
  <c r="AE369" i="13"/>
  <c r="AM369" i="13"/>
  <c r="AG370" i="13"/>
  <c r="AI371" i="13"/>
  <c r="AC372" i="13"/>
  <c r="AK372" i="13"/>
  <c r="AE373" i="13"/>
  <c r="AM373" i="13"/>
  <c r="AG374" i="13"/>
  <c r="AI375" i="13"/>
  <c r="AC376" i="13"/>
  <c r="AK376" i="13"/>
  <c r="AE377" i="13"/>
  <c r="AM377" i="13"/>
  <c r="AG378" i="13"/>
  <c r="AI379" i="13"/>
  <c r="AC380" i="13"/>
  <c r="AK380" i="13"/>
  <c r="AE381" i="13"/>
  <c r="AM381" i="13"/>
  <c r="AG382" i="13"/>
  <c r="AI383" i="13"/>
  <c r="AC384" i="13"/>
  <c r="AK384" i="13"/>
  <c r="AE385" i="13"/>
  <c r="AM385" i="13"/>
  <c r="AG386" i="13"/>
  <c r="AI387" i="13"/>
  <c r="AC388" i="13"/>
  <c r="AK388" i="13"/>
  <c r="F415" i="13"/>
  <c r="L416" i="13"/>
  <c r="K418" i="13"/>
  <c r="L419" i="13"/>
  <c r="F431" i="13"/>
  <c r="L432" i="13"/>
  <c r="K434" i="13"/>
  <c r="B463" i="13"/>
  <c r="B471" i="13"/>
  <c r="C484" i="13"/>
  <c r="C492" i="13"/>
  <c r="C512" i="13"/>
  <c r="B295" i="15"/>
  <c r="B296" i="15" s="1"/>
  <c r="B297" i="15" s="1"/>
  <c r="B282" i="15"/>
  <c r="B291" i="15"/>
  <c r="B292" i="15" s="1"/>
  <c r="B293" i="15" s="1"/>
  <c r="B281" i="15"/>
  <c r="B280" i="15"/>
  <c r="J295" i="15"/>
  <c r="J296" i="15" s="1"/>
  <c r="J297" i="15" s="1"/>
  <c r="J282" i="15"/>
  <c r="J291" i="15"/>
  <c r="J292" i="15" s="1"/>
  <c r="J293" i="15" s="1"/>
  <c r="J281" i="15"/>
  <c r="J280" i="15"/>
  <c r="L20" i="15"/>
  <c r="L24" i="15"/>
  <c r="L38" i="15"/>
  <c r="L81" i="15"/>
  <c r="AG281" i="13"/>
  <c r="AI282" i="13"/>
  <c r="AC283" i="13"/>
  <c r="AK283" i="13"/>
  <c r="AE284" i="13"/>
  <c r="AM284" i="13"/>
  <c r="AG285" i="13"/>
  <c r="AI286" i="13"/>
  <c r="AC287" i="13"/>
  <c r="AK287" i="13"/>
  <c r="AE288" i="13"/>
  <c r="AM288" i="13"/>
  <c r="AG289" i="13"/>
  <c r="AI290" i="13"/>
  <c r="AC291" i="13"/>
  <c r="AK291" i="13"/>
  <c r="AE292" i="13"/>
  <c r="AM292" i="13"/>
  <c r="AG293" i="13"/>
  <c r="AI294" i="13"/>
  <c r="AC295" i="13"/>
  <c r="AK295" i="13"/>
  <c r="AE296" i="13"/>
  <c r="AM296" i="13"/>
  <c r="AG297" i="13"/>
  <c r="AI298" i="13"/>
  <c r="AC299" i="13"/>
  <c r="AK299" i="13"/>
  <c r="AE300" i="13"/>
  <c r="AM300" i="13"/>
  <c r="AG301" i="13"/>
  <c r="AI302" i="13"/>
  <c r="AC303" i="13"/>
  <c r="AK303" i="13"/>
  <c r="AE304" i="13"/>
  <c r="AM304" i="13"/>
  <c r="AG305" i="13"/>
  <c r="AI306" i="13"/>
  <c r="AC307" i="13"/>
  <c r="AK307" i="13"/>
  <c r="AE308" i="13"/>
  <c r="AM308" i="13"/>
  <c r="AG309" i="13"/>
  <c r="AI310" i="13"/>
  <c r="AC311" i="13"/>
  <c r="AK311" i="13"/>
  <c r="AE312" i="13"/>
  <c r="AM312" i="13"/>
  <c r="AG313" i="13"/>
  <c r="AI314" i="13"/>
  <c r="AC315" i="13"/>
  <c r="AK315" i="13"/>
  <c r="AE316" i="13"/>
  <c r="AM316" i="13"/>
  <c r="AG317" i="13"/>
  <c r="AI318" i="13"/>
  <c r="AC319" i="13"/>
  <c r="AK319" i="13"/>
  <c r="AE320" i="13"/>
  <c r="AM320" i="13"/>
  <c r="AG321" i="13"/>
  <c r="AI322" i="13"/>
  <c r="AC323" i="13"/>
  <c r="AK323" i="13"/>
  <c r="AE324" i="13"/>
  <c r="AM324" i="13"/>
  <c r="AG325" i="13"/>
  <c r="AI326" i="13"/>
  <c r="AC327" i="13"/>
  <c r="AK327" i="13"/>
  <c r="AE328" i="13"/>
  <c r="AM328" i="13"/>
  <c r="AG329" i="13"/>
  <c r="AI330" i="13"/>
  <c r="AC331" i="13"/>
  <c r="AK331" i="13"/>
  <c r="AE332" i="13"/>
  <c r="AM332" i="13"/>
  <c r="AG333" i="13"/>
  <c r="AI334" i="13"/>
  <c r="AC335" i="13"/>
  <c r="AK335" i="13"/>
  <c r="AE336" i="13"/>
  <c r="AM336" i="13"/>
  <c r="AG337" i="13"/>
  <c r="AI338" i="13"/>
  <c r="AC339" i="13"/>
  <c r="AK339" i="13"/>
  <c r="AE340" i="13"/>
  <c r="AM340" i="13"/>
  <c r="AG341" i="13"/>
  <c r="AI342" i="13"/>
  <c r="AC343" i="13"/>
  <c r="AK343" i="13"/>
  <c r="AE344" i="13"/>
  <c r="AM344" i="13"/>
  <c r="AG345" i="13"/>
  <c r="AI346" i="13"/>
  <c r="AC347" i="13"/>
  <c r="AK347" i="13"/>
  <c r="AE348" i="13"/>
  <c r="AM348" i="13"/>
  <c r="AG349" i="13"/>
  <c r="AI350" i="13"/>
  <c r="AC351" i="13"/>
  <c r="AK351" i="13"/>
  <c r="AE352" i="13"/>
  <c r="AM352" i="13"/>
  <c r="AG353" i="13"/>
  <c r="AI354" i="13"/>
  <c r="AC355" i="13"/>
  <c r="AK355" i="13"/>
  <c r="AE356" i="13"/>
  <c r="AM356" i="13"/>
  <c r="AG357" i="13"/>
  <c r="AI358" i="13"/>
  <c r="AC359" i="13"/>
  <c r="AK359" i="13"/>
  <c r="AE360" i="13"/>
  <c r="AM360" i="13"/>
  <c r="AG361" i="13"/>
  <c r="AI362" i="13"/>
  <c r="AC363" i="13"/>
  <c r="AK363" i="13"/>
  <c r="AE364" i="13"/>
  <c r="AM364" i="13"/>
  <c r="AG365" i="13"/>
  <c r="AI366" i="13"/>
  <c r="AC367" i="13"/>
  <c r="AK367" i="13"/>
  <c r="AE368" i="13"/>
  <c r="AM368" i="13"/>
  <c r="AG369" i="13"/>
  <c r="AI370" i="13"/>
  <c r="AC371" i="13"/>
  <c r="AK371" i="13"/>
  <c r="AE372" i="13"/>
  <c r="AM372" i="13"/>
  <c r="AG373" i="13"/>
  <c r="AI374" i="13"/>
  <c r="AC375" i="13"/>
  <c r="AK375" i="13"/>
  <c r="AE376" i="13"/>
  <c r="AM376" i="13"/>
  <c r="AG377" i="13"/>
  <c r="AI378" i="13"/>
  <c r="AC379" i="13"/>
  <c r="AK379" i="13"/>
  <c r="AE380" i="13"/>
  <c r="AM380" i="13"/>
  <c r="AG381" i="13"/>
  <c r="AI382" i="13"/>
  <c r="AC383" i="13"/>
  <c r="AK383" i="13"/>
  <c r="AE384" i="13"/>
  <c r="AM384" i="13"/>
  <c r="AG385" i="13"/>
  <c r="AI386" i="13"/>
  <c r="AC387" i="13"/>
  <c r="AK387" i="13"/>
  <c r="AE388" i="13"/>
  <c r="AM388" i="13"/>
  <c r="H415" i="13"/>
  <c r="F416" i="13"/>
  <c r="F418" i="13"/>
  <c r="G419" i="13"/>
  <c r="K421" i="13"/>
  <c r="H431" i="13"/>
  <c r="F432" i="13"/>
  <c r="F434" i="13"/>
  <c r="G435" i="13"/>
  <c r="K437" i="13"/>
  <c r="B453" i="13"/>
  <c r="C453" i="13" s="1"/>
  <c r="B461" i="13"/>
  <c r="B465" i="13"/>
  <c r="C482" i="13"/>
  <c r="C490" i="13"/>
  <c r="D295" i="15"/>
  <c r="D296" i="15" s="1"/>
  <c r="D297" i="15" s="1"/>
  <c r="D282" i="15"/>
  <c r="D291" i="15"/>
  <c r="D292" i="15" s="1"/>
  <c r="D293" i="15" s="1"/>
  <c r="D281" i="15"/>
  <c r="D280" i="15"/>
  <c r="L3" i="15"/>
  <c r="L27" i="15"/>
  <c r="L28" i="15"/>
  <c r="L43" i="15"/>
  <c r="L47" i="15"/>
  <c r="AC265" i="15"/>
  <c r="AC273" i="15"/>
  <c r="AC281" i="15"/>
  <c r="AC285" i="15"/>
  <c r="AC289" i="15"/>
  <c r="AC293" i="15"/>
  <c r="AC297" i="15"/>
  <c r="AC301" i="15"/>
  <c r="AC309" i="15"/>
  <c r="AC313" i="15"/>
  <c r="AC317" i="15"/>
  <c r="AC325" i="15"/>
  <c r="AC329" i="15"/>
  <c r="AC333" i="15"/>
  <c r="AC337" i="15"/>
  <c r="AC341" i="15"/>
  <c r="AC345" i="15"/>
  <c r="AC349" i="15"/>
  <c r="AC353" i="15"/>
  <c r="AC357" i="15"/>
  <c r="AC361" i="15"/>
  <c r="AC365" i="15"/>
  <c r="AC369" i="15"/>
  <c r="AC373" i="15"/>
  <c r="AC377" i="15"/>
  <c r="AJ378" i="13"/>
  <c r="AD379" i="13"/>
  <c r="AH381" i="13"/>
  <c r="AJ382" i="13"/>
  <c r="AD383" i="13"/>
  <c r="AL383" i="13"/>
  <c r="AF384" i="13"/>
  <c r="AH385" i="13"/>
  <c r="AJ386" i="13"/>
  <c r="AD387" i="13"/>
  <c r="AL387" i="13"/>
  <c r="AF388" i="13"/>
  <c r="I415" i="13"/>
  <c r="G416" i="13"/>
  <c r="I431" i="13"/>
  <c r="G432" i="13"/>
  <c r="B462" i="13"/>
  <c r="B470" i="13"/>
  <c r="C485" i="13"/>
  <c r="C415" i="13"/>
  <c r="F511" i="13" s="1" a="1"/>
  <c r="F511" i="13" s="1"/>
  <c r="J415" i="13"/>
  <c r="H416" i="13"/>
  <c r="G417" i="13"/>
  <c r="G418" i="13"/>
  <c r="H419" i="13"/>
  <c r="J420" i="13"/>
  <c r="J422" i="13"/>
  <c r="C431" i="13"/>
  <c r="J431" i="13"/>
  <c r="H432" i="13"/>
  <c r="G433" i="13"/>
  <c r="G434" i="13"/>
  <c r="H435" i="13"/>
  <c r="J438" i="13"/>
  <c r="B467" i="13"/>
  <c r="C488" i="13"/>
  <c r="F291" i="15"/>
  <c r="F292" i="15" s="1"/>
  <c r="F293" i="15" s="1"/>
  <c r="F281" i="15"/>
  <c r="F280" i="15"/>
  <c r="F295" i="15"/>
  <c r="F296" i="15" s="1"/>
  <c r="F297" i="15" s="1"/>
  <c r="F282" i="15"/>
  <c r="L4" i="15"/>
  <c r="L49" i="15"/>
  <c r="L59" i="15"/>
  <c r="L63" i="15"/>
  <c r="L78" i="15"/>
  <c r="AC288" i="15"/>
  <c r="AC292" i="15"/>
  <c r="AC296" i="15"/>
  <c r="AC300" i="15"/>
  <c r="AC304" i="15"/>
  <c r="AC308" i="15"/>
  <c r="AC312" i="15"/>
  <c r="AC320" i="15"/>
  <c r="AC324" i="15"/>
  <c r="AC328" i="15"/>
  <c r="AC332" i="15"/>
  <c r="AC336" i="15"/>
  <c r="AC340" i="15"/>
  <c r="AC344" i="15"/>
  <c r="AC348" i="15"/>
  <c r="AC352" i="15"/>
  <c r="AC356" i="15"/>
  <c r="AC360" i="15"/>
  <c r="AC368" i="15"/>
  <c r="AC372" i="15"/>
  <c r="AC376" i="15"/>
  <c r="AC384" i="15"/>
  <c r="AC388" i="15"/>
  <c r="K415" i="13"/>
  <c r="K431" i="13"/>
  <c r="C483" i="13"/>
  <c r="C491" i="13"/>
  <c r="B528" i="13"/>
  <c r="C528" i="13" s="1"/>
  <c r="G280" i="15"/>
  <c r="G291" i="15"/>
  <c r="G292" i="15" s="1"/>
  <c r="G293" i="15" s="1"/>
  <c r="G281" i="15"/>
  <c r="G282" i="15"/>
  <c r="G295" i="15"/>
  <c r="G296" i="15" s="1"/>
  <c r="G297" i="15" s="1"/>
  <c r="L8" i="15"/>
  <c r="L30" i="15"/>
  <c r="L35" i="15"/>
  <c r="L36" i="15"/>
  <c r="L57" i="15"/>
  <c r="L71" i="15"/>
  <c r="L98" i="15"/>
  <c r="D415" i="13"/>
  <c r="L415" i="13"/>
  <c r="D431" i="13"/>
  <c r="B469" i="13"/>
  <c r="H295" i="15"/>
  <c r="H296" i="15" s="1"/>
  <c r="H297" i="15" s="1"/>
  <c r="H282" i="15"/>
  <c r="H280" i="15"/>
  <c r="H291" i="15"/>
  <c r="H292" i="15" s="1"/>
  <c r="H293" i="15" s="1"/>
  <c r="H281" i="15"/>
  <c r="L12" i="15"/>
  <c r="L23" i="15"/>
  <c r="L39" i="15"/>
  <c r="L44" i="15"/>
  <c r="L65" i="15"/>
  <c r="L75" i="15"/>
  <c r="L79" i="15"/>
  <c r="AC283" i="15"/>
  <c r="AC291" i="15"/>
  <c r="AC295" i="15"/>
  <c r="AC299" i="15"/>
  <c r="AC303" i="15"/>
  <c r="AC307" i="15"/>
  <c r="AC311" i="15"/>
  <c r="AC315" i="15"/>
  <c r="AC319" i="15"/>
  <c r="AC323" i="15"/>
  <c r="AC327" i="15"/>
  <c r="AC331" i="15"/>
  <c r="AC335" i="15"/>
  <c r="AC343" i="15"/>
  <c r="AC347" i="15"/>
  <c r="AC351" i="15"/>
  <c r="AC355" i="15"/>
  <c r="AC359" i="15"/>
  <c r="AC363" i="15"/>
  <c r="AC367" i="15"/>
  <c r="AC371" i="15"/>
  <c r="AC375" i="15"/>
  <c r="AC379" i="15"/>
  <c r="AC383" i="15"/>
  <c r="AC387" i="15"/>
  <c r="L16" i="15"/>
  <c r="L52" i="15"/>
  <c r="L73" i="15"/>
  <c r="L92" i="15"/>
  <c r="L103" i="15"/>
  <c r="L117" i="15"/>
  <c r="L130" i="15"/>
  <c r="L138" i="15"/>
  <c r="L140" i="15"/>
  <c r="L148" i="15"/>
  <c r="L150" i="15"/>
  <c r="L94" i="15"/>
  <c r="L129" i="15"/>
  <c r="E295" i="15"/>
  <c r="E296" i="15" s="1"/>
  <c r="E297" i="15" s="1"/>
  <c r="E282" i="15"/>
  <c r="E291" i="15"/>
  <c r="E292" i="15" s="1"/>
  <c r="E293" i="15" s="1"/>
  <c r="E281" i="15"/>
  <c r="E280" i="15"/>
  <c r="L101" i="15"/>
  <c r="L110" i="15"/>
  <c r="L137" i="15"/>
  <c r="L141" i="15"/>
  <c r="L93" i="15"/>
  <c r="L105" i="15"/>
  <c r="L114" i="15"/>
  <c r="L145" i="15"/>
  <c r="L97" i="15"/>
  <c r="L109" i="15"/>
  <c r="L116" i="15"/>
  <c r="I295" i="15"/>
  <c r="I296" i="15" s="1"/>
  <c r="I297" i="15" s="1"/>
  <c r="I282" i="15"/>
  <c r="I291" i="15"/>
  <c r="I292" i="15" s="1"/>
  <c r="I293" i="15" s="1"/>
  <c r="I281" i="15"/>
  <c r="I280" i="15"/>
  <c r="L100" i="15"/>
  <c r="L122" i="15"/>
  <c r="L132" i="15"/>
  <c r="L165" i="15"/>
  <c r="L160" i="15"/>
  <c r="L173" i="15"/>
  <c r="L181" i="15"/>
  <c r="L168" i="15"/>
  <c r="L189" i="15"/>
  <c r="L163" i="15"/>
  <c r="L162" i="15"/>
  <c r="L171" i="15"/>
  <c r="L176" i="15"/>
  <c r="L187" i="15"/>
  <c r="L166" i="15"/>
  <c r="L175" i="15"/>
  <c r="L178" i="15"/>
  <c r="L182" i="15"/>
  <c r="L228" i="15"/>
  <c r="L237" i="15"/>
  <c r="L260" i="15"/>
  <c r="L205" i="15"/>
  <c r="L204" i="15"/>
  <c r="L210" i="15"/>
  <c r="L227" i="15"/>
  <c r="L231" i="15"/>
  <c r="L236" i="15"/>
  <c r="L242" i="15"/>
  <c r="L250" i="15"/>
  <c r="L259" i="15"/>
  <c r="L263" i="15"/>
  <c r="L196" i="15"/>
  <c r="L213" i="15"/>
  <c r="L245" i="15"/>
  <c r="L203" i="15"/>
  <c r="L218" i="15"/>
  <c r="L230" i="15"/>
  <c r="L235" i="15"/>
  <c r="L253" i="15"/>
  <c r="L262" i="15"/>
  <c r="L221" i="15"/>
  <c r="L244" i="15"/>
  <c r="L266" i="15"/>
  <c r="L276" i="15"/>
  <c r="L274" i="15"/>
  <c r="L269" i="15"/>
  <c r="L271" i="15"/>
  <c r="L267" i="15"/>
  <c r="B8" i="18"/>
  <c r="C8" i="18" s="1"/>
  <c r="B5" i="18"/>
  <c r="C5" i="18" s="1"/>
  <c r="B277" i="18"/>
  <c r="C277" i="18" s="1"/>
  <c r="B273" i="18"/>
  <c r="C273" i="18" s="1"/>
  <c r="B269" i="18"/>
  <c r="C269" i="18" s="1"/>
  <c r="B265" i="18"/>
  <c r="C265" i="18" s="1"/>
  <c r="B261" i="18"/>
  <c r="C261" i="18" s="1"/>
  <c r="B257" i="18"/>
  <c r="C257" i="18" s="1"/>
  <c r="B253" i="18"/>
  <c r="C253" i="18" s="1"/>
  <c r="B249" i="18"/>
  <c r="C249" i="18" s="1"/>
  <c r="B245" i="18"/>
  <c r="C245" i="18" s="1"/>
  <c r="B241" i="18"/>
  <c r="C241" i="18" s="1"/>
  <c r="B237" i="18"/>
  <c r="C237" i="18" s="1"/>
  <c r="B233" i="18"/>
  <c r="C233" i="18" s="1"/>
  <c r="B229" i="18"/>
  <c r="C229" i="18" s="1"/>
  <c r="B225" i="18"/>
  <c r="C225" i="18" s="1"/>
  <c r="B221" i="18"/>
  <c r="C221" i="18" s="1"/>
  <c r="B217" i="18"/>
  <c r="C217" i="18" s="1"/>
  <c r="B213" i="18"/>
  <c r="C213" i="18" s="1"/>
  <c r="B209" i="18"/>
  <c r="C209" i="18" s="1"/>
  <c r="B205" i="18"/>
  <c r="C205" i="18" s="1"/>
  <c r="B201" i="18"/>
  <c r="C201" i="18" s="1"/>
  <c r="B197" i="18"/>
  <c r="C197" i="18" s="1"/>
  <c r="B193" i="18"/>
  <c r="C193" i="18" s="1"/>
  <c r="B189" i="18"/>
  <c r="C189" i="18" s="1"/>
  <c r="B185" i="18"/>
  <c r="C185" i="18" s="1"/>
  <c r="B181" i="18"/>
  <c r="C181" i="18" s="1"/>
  <c r="B177" i="18"/>
  <c r="C177" i="18" s="1"/>
  <c r="B173" i="18"/>
  <c r="C173" i="18" s="1"/>
  <c r="B169" i="18"/>
  <c r="C169" i="18" s="1"/>
  <c r="B165" i="18"/>
  <c r="C165" i="18" s="1"/>
  <c r="B161" i="18"/>
  <c r="C161" i="18" s="1"/>
  <c r="B157" i="18"/>
  <c r="C157" i="18" s="1"/>
  <c r="B153" i="18"/>
  <c r="C153" i="18" s="1"/>
  <c r="B149" i="18"/>
  <c r="C149" i="18" s="1"/>
  <c r="B145" i="18"/>
  <c r="C145" i="18" s="1"/>
  <c r="B141" i="18"/>
  <c r="C141" i="18" s="1"/>
  <c r="B137" i="18"/>
  <c r="C137" i="18" s="1"/>
  <c r="B133" i="18"/>
  <c r="C133" i="18" s="1"/>
  <c r="B129" i="18"/>
  <c r="C129" i="18" s="1"/>
  <c r="B125" i="18"/>
  <c r="C125" i="18" s="1"/>
  <c r="B121" i="18"/>
  <c r="C121" i="18" s="1"/>
  <c r="B117" i="18"/>
  <c r="C117" i="18" s="1"/>
  <c r="B113" i="18"/>
  <c r="C113" i="18" s="1"/>
  <c r="B109" i="18"/>
  <c r="C109" i="18" s="1"/>
  <c r="B105" i="18"/>
  <c r="C105" i="18" s="1"/>
  <c r="B101" i="18"/>
  <c r="C101" i="18" s="1"/>
  <c r="B97" i="18"/>
  <c r="C97" i="18" s="1"/>
  <c r="B93" i="18"/>
  <c r="C93" i="18" s="1"/>
  <c r="B89" i="18"/>
  <c r="C89" i="18" s="1"/>
  <c r="B85" i="18"/>
  <c r="C85" i="18" s="1"/>
  <c r="B81" i="18"/>
  <c r="C81" i="18" s="1"/>
  <c r="B77" i="18"/>
  <c r="C77" i="18" s="1"/>
  <c r="B73" i="18"/>
  <c r="C73" i="18" s="1"/>
  <c r="B69" i="18"/>
  <c r="C69" i="18" s="1"/>
  <c r="B65" i="18"/>
  <c r="C65" i="18" s="1"/>
  <c r="B61" i="18"/>
  <c r="C61" i="18" s="1"/>
  <c r="B57" i="18"/>
  <c r="C57" i="18" s="1"/>
  <c r="B53" i="18"/>
  <c r="C53" i="18" s="1"/>
  <c r="B49" i="18"/>
  <c r="C49" i="18" s="1"/>
  <c r="B45" i="18"/>
  <c r="C45" i="18" s="1"/>
  <c r="B41" i="18"/>
  <c r="C41" i="18" s="1"/>
  <c r="B37" i="18"/>
  <c r="C37" i="18" s="1"/>
  <c r="B33" i="18"/>
  <c r="C33" i="18" s="1"/>
  <c r="B29" i="18"/>
  <c r="C29" i="18" s="1"/>
  <c r="B25" i="18"/>
  <c r="C25" i="18" s="1"/>
  <c r="B21" i="18"/>
  <c r="C21" i="18" s="1"/>
  <c r="B17" i="18"/>
  <c r="C17" i="18" s="1"/>
  <c r="B14" i="18"/>
  <c r="C14" i="18" s="1"/>
  <c r="B10" i="18"/>
  <c r="C10" i="18" s="1"/>
  <c r="B7" i="18"/>
  <c r="C7" i="18" s="1"/>
  <c r="B280" i="18"/>
  <c r="C280" i="18" s="1"/>
  <c r="J9" i="18" s="1"/>
  <c r="F4" i="18" s="1"/>
  <c r="B276" i="18"/>
  <c r="C276" i="18" s="1"/>
  <c r="B272" i="18"/>
  <c r="C272" i="18" s="1"/>
  <c r="B268" i="18"/>
  <c r="C268" i="18" s="1"/>
  <c r="B264" i="18"/>
  <c r="C264" i="18" s="1"/>
  <c r="B260" i="18"/>
  <c r="C260" i="18" s="1"/>
  <c r="B256" i="18"/>
  <c r="C256" i="18" s="1"/>
  <c r="B252" i="18"/>
  <c r="C252" i="18" s="1"/>
  <c r="B248" i="18"/>
  <c r="C248" i="18" s="1"/>
  <c r="B244" i="18"/>
  <c r="C244" i="18" s="1"/>
  <c r="B240" i="18"/>
  <c r="C240" i="18" s="1"/>
  <c r="B236" i="18"/>
  <c r="C236" i="18" s="1"/>
  <c r="B232" i="18"/>
  <c r="C232" i="18" s="1"/>
  <c r="B228" i="18"/>
  <c r="C228" i="18" s="1"/>
  <c r="B224" i="18"/>
  <c r="C224" i="18" s="1"/>
  <c r="B220" i="18"/>
  <c r="C220" i="18" s="1"/>
  <c r="B216" i="18"/>
  <c r="C216" i="18" s="1"/>
  <c r="B212" i="18"/>
  <c r="C212" i="18" s="1"/>
  <c r="B208" i="18"/>
  <c r="C208" i="18" s="1"/>
  <c r="B204" i="18"/>
  <c r="C204" i="18" s="1"/>
  <c r="B200" i="18"/>
  <c r="C200" i="18" s="1"/>
  <c r="B196" i="18"/>
  <c r="C196" i="18" s="1"/>
  <c r="B192" i="18"/>
  <c r="C192" i="18" s="1"/>
  <c r="B188" i="18"/>
  <c r="C188" i="18" s="1"/>
  <c r="B184" i="18"/>
  <c r="C184" i="18" s="1"/>
  <c r="B180" i="18"/>
  <c r="C180" i="18" s="1"/>
  <c r="B176" i="18"/>
  <c r="C176" i="18" s="1"/>
  <c r="B172" i="18"/>
  <c r="C172" i="18" s="1"/>
  <c r="B168" i="18"/>
  <c r="C168" i="18" s="1"/>
  <c r="B164" i="18"/>
  <c r="C164" i="18" s="1"/>
  <c r="B160" i="18"/>
  <c r="C160" i="18" s="1"/>
  <c r="B156" i="18"/>
  <c r="C156" i="18" s="1"/>
  <c r="B152" i="18"/>
  <c r="C152" i="18" s="1"/>
  <c r="B148" i="18"/>
  <c r="C148" i="18" s="1"/>
  <c r="B144" i="18"/>
  <c r="C144" i="18" s="1"/>
  <c r="B140" i="18"/>
  <c r="C140" i="18" s="1"/>
  <c r="B136" i="18"/>
  <c r="C136" i="18" s="1"/>
  <c r="B132" i="18"/>
  <c r="C132" i="18" s="1"/>
  <c r="B128" i="18"/>
  <c r="C128" i="18" s="1"/>
  <c r="B124" i="18"/>
  <c r="C124" i="18" s="1"/>
  <c r="B120" i="18"/>
  <c r="C120" i="18" s="1"/>
  <c r="B116" i="18"/>
  <c r="C116" i="18" s="1"/>
  <c r="B112" i="18"/>
  <c r="C112" i="18" s="1"/>
  <c r="B108" i="18"/>
  <c r="C108" i="18" s="1"/>
  <c r="B104" i="18"/>
  <c r="C104" i="18" s="1"/>
  <c r="B100" i="18"/>
  <c r="C100" i="18" s="1"/>
  <c r="B96" i="18"/>
  <c r="C96" i="18" s="1"/>
  <c r="B92" i="18"/>
  <c r="C92" i="18" s="1"/>
  <c r="B88" i="18"/>
  <c r="C88" i="18" s="1"/>
  <c r="B84" i="18"/>
  <c r="C84" i="18" s="1"/>
  <c r="B80" i="18"/>
  <c r="C80" i="18" s="1"/>
  <c r="B76" i="18"/>
  <c r="C76" i="18" s="1"/>
  <c r="B72" i="18"/>
  <c r="C72" i="18" s="1"/>
  <c r="B68" i="18"/>
  <c r="C68" i="18" s="1"/>
  <c r="B64" i="18"/>
  <c r="C64" i="18" s="1"/>
  <c r="B60" i="18"/>
  <c r="C60" i="18" s="1"/>
  <c r="B56" i="18"/>
  <c r="C56" i="18" s="1"/>
  <c r="B52" i="18"/>
  <c r="C52" i="18" s="1"/>
  <c r="B48" i="18"/>
  <c r="C48" i="18" s="1"/>
  <c r="B44" i="18"/>
  <c r="C44" i="18" s="1"/>
  <c r="B40" i="18"/>
  <c r="C40" i="18" s="1"/>
  <c r="B36" i="18"/>
  <c r="C36" i="18" s="1"/>
  <c r="B32" i="18"/>
  <c r="C32" i="18" s="1"/>
  <c r="B28" i="18"/>
  <c r="C28" i="18" s="1"/>
  <c r="B24" i="18"/>
  <c r="C24" i="18" s="1"/>
  <c r="B20" i="18"/>
  <c r="C20" i="18" s="1"/>
  <c r="B13" i="18"/>
  <c r="C13" i="18" s="1"/>
  <c r="B6" i="18"/>
  <c r="C6" i="18" s="1"/>
  <c r="B279" i="18"/>
  <c r="C279" i="18" s="1"/>
  <c r="B275" i="18"/>
  <c r="C275" i="18" s="1"/>
  <c r="B271" i="18"/>
  <c r="C271" i="18" s="1"/>
  <c r="B267" i="18"/>
  <c r="C267" i="18" s="1"/>
  <c r="B263" i="18"/>
  <c r="C263" i="18" s="1"/>
  <c r="B259" i="18"/>
  <c r="C259" i="18" s="1"/>
  <c r="B255" i="18"/>
  <c r="C255" i="18" s="1"/>
  <c r="B251" i="18"/>
  <c r="C251" i="18" s="1"/>
  <c r="B247" i="18"/>
  <c r="C247" i="18" s="1"/>
  <c r="B243" i="18"/>
  <c r="C243" i="18" s="1"/>
  <c r="B239" i="18"/>
  <c r="C239" i="18" s="1"/>
  <c r="B235" i="18"/>
  <c r="C235" i="18" s="1"/>
  <c r="B231" i="18"/>
  <c r="C231" i="18" s="1"/>
  <c r="B227" i="18"/>
  <c r="C227" i="18" s="1"/>
  <c r="B223" i="18"/>
  <c r="C223" i="18" s="1"/>
  <c r="B219" i="18"/>
  <c r="C219" i="18" s="1"/>
  <c r="B215" i="18"/>
  <c r="C215" i="18" s="1"/>
  <c r="B211" i="18"/>
  <c r="C211" i="18" s="1"/>
  <c r="B207" i="18"/>
  <c r="C207" i="18" s="1"/>
  <c r="B203" i="18"/>
  <c r="C203" i="18" s="1"/>
  <c r="B199" i="18"/>
  <c r="C199" i="18" s="1"/>
  <c r="B195" i="18"/>
  <c r="C195" i="18" s="1"/>
  <c r="B191" i="18"/>
  <c r="C191" i="18" s="1"/>
  <c r="B187" i="18"/>
  <c r="C187" i="18" s="1"/>
  <c r="B183" i="18"/>
  <c r="C183" i="18" s="1"/>
  <c r="B179" i="18"/>
  <c r="C179" i="18" s="1"/>
  <c r="B175" i="18"/>
  <c r="C175" i="18" s="1"/>
  <c r="B171" i="18"/>
  <c r="C171" i="18" s="1"/>
  <c r="B167" i="18"/>
  <c r="C167" i="18" s="1"/>
  <c r="B163" i="18"/>
  <c r="C163" i="18" s="1"/>
  <c r="B159" i="18"/>
  <c r="C159" i="18" s="1"/>
  <c r="B155" i="18"/>
  <c r="C155" i="18" s="1"/>
  <c r="B151" i="18"/>
  <c r="C151" i="18" s="1"/>
  <c r="B147" i="18"/>
  <c r="C147" i="18" s="1"/>
  <c r="B143" i="18"/>
  <c r="C143" i="18" s="1"/>
  <c r="B139" i="18"/>
  <c r="C139" i="18" s="1"/>
  <c r="B135" i="18"/>
  <c r="C135" i="18" s="1"/>
  <c r="B131" i="18"/>
  <c r="C131" i="18" s="1"/>
  <c r="B127" i="18"/>
  <c r="C127" i="18" s="1"/>
  <c r="B123" i="18"/>
  <c r="C123" i="18" s="1"/>
  <c r="B119" i="18"/>
  <c r="C119" i="18" s="1"/>
  <c r="B115" i="18"/>
  <c r="C115" i="18" s="1"/>
  <c r="B111" i="18"/>
  <c r="C111" i="18" s="1"/>
  <c r="B107" i="18"/>
  <c r="C107" i="18" s="1"/>
  <c r="B103" i="18"/>
  <c r="C103" i="18" s="1"/>
  <c r="B99" i="18"/>
  <c r="C99" i="18" s="1"/>
  <c r="B95" i="18"/>
  <c r="C95" i="18" s="1"/>
  <c r="B91" i="18"/>
  <c r="C91" i="18" s="1"/>
  <c r="B87" i="18"/>
  <c r="C87" i="18" s="1"/>
  <c r="B83" i="18"/>
  <c r="C83" i="18" s="1"/>
  <c r="B79" i="18"/>
  <c r="C79" i="18" s="1"/>
  <c r="B75" i="18"/>
  <c r="C75" i="18" s="1"/>
  <c r="B71" i="18"/>
  <c r="C71" i="18" s="1"/>
  <c r="B67" i="18"/>
  <c r="C67" i="18" s="1"/>
  <c r="B63" i="18"/>
  <c r="C63" i="18" s="1"/>
  <c r="B59" i="18"/>
  <c r="C59" i="18" s="1"/>
  <c r="B55" i="18"/>
  <c r="C55" i="18" s="1"/>
  <c r="B51" i="18"/>
  <c r="C51" i="18" s="1"/>
  <c r="B47" i="18"/>
  <c r="C47" i="18" s="1"/>
  <c r="B43" i="18"/>
  <c r="C43" i="18" s="1"/>
  <c r="B39" i="18"/>
  <c r="C39" i="18" s="1"/>
  <c r="B35" i="18"/>
  <c r="C35" i="18" s="1"/>
  <c r="B31" i="18"/>
  <c r="C31" i="18" s="1"/>
  <c r="B27" i="18"/>
  <c r="C27" i="18" s="1"/>
  <c r="B23" i="18"/>
  <c r="C23" i="18" s="1"/>
  <c r="B19" i="18"/>
  <c r="C19" i="18" s="1"/>
  <c r="B16" i="18"/>
  <c r="C16" i="18" s="1"/>
  <c r="B12" i="18"/>
  <c r="C12" i="18" s="1"/>
  <c r="B274" i="18"/>
  <c r="C274" i="18" s="1"/>
  <c r="B242" i="18"/>
  <c r="C242" i="18" s="1"/>
  <c r="B210" i="18"/>
  <c r="C210" i="18" s="1"/>
  <c r="B178" i="18"/>
  <c r="C178" i="18" s="1"/>
  <c r="B146" i="18"/>
  <c r="C146" i="18" s="1"/>
  <c r="B114" i="18"/>
  <c r="C114" i="18" s="1"/>
  <c r="B262" i="18"/>
  <c r="C262" i="18" s="1"/>
  <c r="B230" i="18"/>
  <c r="C230" i="18" s="1"/>
  <c r="B198" i="18"/>
  <c r="C198" i="18" s="1"/>
  <c r="B166" i="18"/>
  <c r="C166" i="18" s="1"/>
  <c r="B134" i="18"/>
  <c r="C134" i="18" s="1"/>
  <c r="B102" i="18"/>
  <c r="C102" i="18" s="1"/>
  <c r="B250" i="18"/>
  <c r="C250" i="18" s="1"/>
  <c r="B218" i="18"/>
  <c r="C218" i="18" s="1"/>
  <c r="B186" i="18"/>
  <c r="C186" i="18" s="1"/>
  <c r="B154" i="18"/>
  <c r="C154" i="18" s="1"/>
  <c r="B122" i="18"/>
  <c r="C122" i="18" s="1"/>
  <c r="B90" i="18"/>
  <c r="C90" i="18" s="1"/>
  <c r="B82" i="18"/>
  <c r="C82" i="18" s="1"/>
  <c r="B74" i="18"/>
  <c r="C74" i="18" s="1"/>
  <c r="B66" i="18"/>
  <c r="C66" i="18" s="1"/>
  <c r="B58" i="18"/>
  <c r="C58" i="18" s="1"/>
  <c r="B50" i="18"/>
  <c r="C50" i="18" s="1"/>
  <c r="B42" i="18"/>
  <c r="C42" i="18" s="1"/>
  <c r="B34" i="18"/>
  <c r="C34" i="18" s="1"/>
  <c r="B26" i="18"/>
  <c r="C26" i="18" s="1"/>
  <c r="B18" i="18"/>
  <c r="C18" i="18" s="1"/>
  <c r="B11" i="18"/>
  <c r="C11" i="18" s="1"/>
  <c r="B270" i="18"/>
  <c r="C270" i="18" s="1"/>
  <c r="B238" i="18"/>
  <c r="C238" i="18" s="1"/>
  <c r="B206" i="18"/>
  <c r="C206" i="18" s="1"/>
  <c r="B174" i="18"/>
  <c r="C174" i="18" s="1"/>
  <c r="B142" i="18"/>
  <c r="C142" i="18" s="1"/>
  <c r="B110" i="18"/>
  <c r="C110" i="18" s="1"/>
  <c r="B258" i="18"/>
  <c r="C258" i="18" s="1"/>
  <c r="B226" i="18"/>
  <c r="C226" i="18" s="1"/>
  <c r="B194" i="18"/>
  <c r="C194" i="18" s="1"/>
  <c r="B162" i="18"/>
  <c r="C162" i="18" s="1"/>
  <c r="B130" i="18"/>
  <c r="C130" i="18" s="1"/>
  <c r="B98" i="18"/>
  <c r="C98" i="18" s="1"/>
  <c r="B254" i="18"/>
  <c r="C254" i="18" s="1"/>
  <c r="B222" i="18"/>
  <c r="C222" i="18" s="1"/>
  <c r="B190" i="18"/>
  <c r="C190" i="18" s="1"/>
  <c r="B158" i="18"/>
  <c r="C158" i="18" s="1"/>
  <c r="B126" i="18"/>
  <c r="C126" i="18" s="1"/>
  <c r="B94" i="18"/>
  <c r="C94" i="18" s="1"/>
  <c r="B22" i="18"/>
  <c r="C22" i="18" s="1"/>
  <c r="B54" i="18"/>
  <c r="C54" i="18" s="1"/>
  <c r="B86" i="18"/>
  <c r="C86" i="18" s="1"/>
  <c r="B170" i="18"/>
  <c r="C170" i="18" s="1"/>
  <c r="B214" i="18"/>
  <c r="C214" i="18" s="1"/>
  <c r="O3" i="44" l="1"/>
  <c r="O33" i="44"/>
  <c r="O161" i="44"/>
  <c r="O289" i="44"/>
  <c r="O65" i="44"/>
  <c r="P65" i="44" s="1"/>
  <c r="Q65" i="44" s="1"/>
  <c r="O193" i="44"/>
  <c r="P193" i="44" s="1"/>
  <c r="Q193" i="44" s="1"/>
  <c r="O321" i="44"/>
  <c r="P321" i="44" s="1"/>
  <c r="Q321" i="44" s="1"/>
  <c r="O97" i="44"/>
  <c r="P97" i="44" s="1"/>
  <c r="Q97" i="44" s="1"/>
  <c r="O225" i="44"/>
  <c r="O129" i="44"/>
  <c r="O257" i="44"/>
  <c r="O122" i="44"/>
  <c r="P122" i="44" s="1"/>
  <c r="Q122" i="44" s="1"/>
  <c r="O770" i="44"/>
  <c r="P770" i="44" s="1"/>
  <c r="Q770" i="44" s="1"/>
  <c r="O250" i="44"/>
  <c r="P250" i="44" s="1"/>
  <c r="Q250" i="44" s="1"/>
  <c r="O802" i="44"/>
  <c r="P802" i="44" s="1"/>
  <c r="Q802" i="44" s="1"/>
  <c r="O378" i="44"/>
  <c r="P378" i="44" s="1"/>
  <c r="Q378" i="44" s="1"/>
  <c r="O506" i="44"/>
  <c r="O601" i="44"/>
  <c r="O738" i="44"/>
  <c r="O706" i="44"/>
  <c r="P706" i="44" s="1"/>
  <c r="Q706" i="44" s="1"/>
  <c r="O962" i="44"/>
  <c r="P962" i="44" s="1"/>
  <c r="Q962" i="44" s="1"/>
  <c r="O1000" i="44"/>
  <c r="P1000" i="44" s="1"/>
  <c r="Q1000" i="44" s="1"/>
  <c r="O668" i="44"/>
  <c r="P668" i="44" s="1"/>
  <c r="Q668" i="44" s="1"/>
  <c r="O985" i="44"/>
  <c r="P985" i="44" s="1"/>
  <c r="Q985" i="44" s="1"/>
  <c r="O921" i="44"/>
  <c r="O857" i="44"/>
  <c r="O793" i="44"/>
  <c r="O729" i="44"/>
  <c r="P729" i="44" s="1"/>
  <c r="Q729" i="44" s="1"/>
  <c r="O537" i="44"/>
  <c r="P537" i="44" s="1"/>
  <c r="Q537" i="44" s="1"/>
  <c r="O986" i="44"/>
  <c r="P986" i="44" s="1"/>
  <c r="Q986" i="44" s="1"/>
  <c r="O906" i="44"/>
  <c r="P906" i="44" s="1"/>
  <c r="Q906" i="44" s="1"/>
  <c r="O818" i="44"/>
  <c r="P818" i="44" s="1"/>
  <c r="Q818" i="44" s="1"/>
  <c r="O730" i="44"/>
  <c r="O602" i="44"/>
  <c r="O282" i="44"/>
  <c r="O928" i="44"/>
  <c r="O864" i="44"/>
  <c r="P864" i="44" s="1"/>
  <c r="Q864" i="44" s="1"/>
  <c r="O800" i="44"/>
  <c r="P800" i="44" s="1"/>
  <c r="Q800" i="44" s="1"/>
  <c r="O736" i="44"/>
  <c r="P736" i="44" s="1"/>
  <c r="Q736" i="44" s="1"/>
  <c r="O672" i="44"/>
  <c r="P672" i="44" s="1"/>
  <c r="Q672" i="44" s="1"/>
  <c r="O608" i="44"/>
  <c r="O544" i="44"/>
  <c r="O480" i="44"/>
  <c r="O416" i="44"/>
  <c r="O352" i="44"/>
  <c r="P352" i="44" s="1"/>
  <c r="Q352" i="44" s="1"/>
  <c r="O288" i="44"/>
  <c r="P288" i="44" s="1"/>
  <c r="Q288" i="44" s="1"/>
  <c r="O951" i="44"/>
  <c r="P951" i="44" s="1"/>
  <c r="Q951" i="44" s="1"/>
  <c r="O887" i="44"/>
  <c r="P887" i="44" s="1"/>
  <c r="Q887" i="44" s="1"/>
  <c r="O823" i="44"/>
  <c r="O759" i="44"/>
  <c r="O695" i="44"/>
  <c r="O631" i="44"/>
  <c r="O567" i="44"/>
  <c r="P567" i="44" s="1"/>
  <c r="Q567" i="44" s="1"/>
  <c r="O503" i="44"/>
  <c r="P503" i="44" s="1"/>
  <c r="Q503" i="44" s="1"/>
  <c r="O439" i="44"/>
  <c r="P439" i="44" s="1"/>
  <c r="Q439" i="44" s="1"/>
  <c r="O950" i="44"/>
  <c r="P950" i="44" s="1"/>
  <c r="Q950" i="44" s="1"/>
  <c r="O886" i="44"/>
  <c r="O670" i="44"/>
  <c r="O941" i="44"/>
  <c r="O877" i="44"/>
  <c r="O813" i="44"/>
  <c r="O749" i="44"/>
  <c r="P749" i="44" s="1"/>
  <c r="Q749" i="44" s="1"/>
  <c r="O940" i="44"/>
  <c r="P940" i="44" s="1"/>
  <c r="Q940" i="44" s="1"/>
  <c r="O876" i="44"/>
  <c r="P876" i="44" s="1"/>
  <c r="Q876" i="44" s="1"/>
  <c r="O812" i="44"/>
  <c r="O748" i="44"/>
  <c r="O684" i="44"/>
  <c r="O612" i="44"/>
  <c r="P612" i="44" s="1"/>
  <c r="Q612" i="44" s="1"/>
  <c r="O548" i="44"/>
  <c r="P548" i="44" s="1"/>
  <c r="Q548" i="44" s="1"/>
  <c r="O963" i="44"/>
  <c r="P963" i="44" s="1"/>
  <c r="Q963" i="44" s="1"/>
  <c r="O899" i="44"/>
  <c r="P899" i="44" s="1"/>
  <c r="Q899" i="44" s="1"/>
  <c r="O835" i="44"/>
  <c r="P835" i="44" s="1"/>
  <c r="Q835" i="44" s="1"/>
  <c r="O771" i="44"/>
  <c r="O707" i="44"/>
  <c r="O689" i="44"/>
  <c r="O609" i="44"/>
  <c r="P609" i="44" s="1"/>
  <c r="Q609" i="44" s="1"/>
  <c r="O521" i="44"/>
  <c r="P521" i="44" s="1"/>
  <c r="Q521" i="44" s="1"/>
  <c r="O433" i="44"/>
  <c r="P433" i="44" s="1"/>
  <c r="Q433" i="44" s="1"/>
  <c r="O345" i="44"/>
  <c r="P345" i="44" s="1"/>
  <c r="Q345" i="44" s="1"/>
  <c r="O265" i="44"/>
  <c r="P265" i="44" s="1"/>
  <c r="Q265" i="44" s="1"/>
  <c r="O177" i="44"/>
  <c r="O89" i="44"/>
  <c r="O9" i="44"/>
  <c r="O367" i="44"/>
  <c r="O303" i="44"/>
  <c r="P303" i="44" s="1"/>
  <c r="Q303" i="44" s="1"/>
  <c r="O239" i="44"/>
  <c r="P239" i="44" s="1"/>
  <c r="Q239" i="44" s="1"/>
  <c r="O175" i="44"/>
  <c r="P175" i="44" s="1"/>
  <c r="Q175" i="44" s="1"/>
  <c r="O774" i="44"/>
  <c r="P774" i="44" s="1"/>
  <c r="Q774" i="44" s="1"/>
  <c r="O710" i="44"/>
  <c r="O638" i="44"/>
  <c r="O992" i="44"/>
  <c r="O994" i="44"/>
  <c r="O977" i="44"/>
  <c r="P977" i="44" s="1"/>
  <c r="Q977" i="44" s="1"/>
  <c r="O913" i="44"/>
  <c r="P913" i="44" s="1"/>
  <c r="Q913" i="44" s="1"/>
  <c r="O849" i="44"/>
  <c r="P849" i="44" s="1"/>
  <c r="Q849" i="44" s="1"/>
  <c r="O785" i="44"/>
  <c r="P785" i="44" s="1"/>
  <c r="Q785" i="44" s="1"/>
  <c r="O721" i="44"/>
  <c r="O513" i="44"/>
  <c r="O978" i="44"/>
  <c r="O890" i="44"/>
  <c r="P890" i="44" s="1"/>
  <c r="Q890" i="44" s="1"/>
  <c r="O810" i="44"/>
  <c r="P810" i="44" s="1"/>
  <c r="Q810" i="44" s="1"/>
  <c r="O722" i="44"/>
  <c r="P722" i="44" s="1"/>
  <c r="Q722" i="44" s="1"/>
  <c r="O578" i="44"/>
  <c r="P578" i="44" s="1"/>
  <c r="Q578" i="44" s="1"/>
  <c r="O218" i="44"/>
  <c r="P218" i="44" s="1"/>
  <c r="Q218" i="44" s="1"/>
  <c r="O920" i="44"/>
  <c r="O856" i="44"/>
  <c r="O792" i="44"/>
  <c r="O728" i="44"/>
  <c r="O664" i="44"/>
  <c r="P664" i="44" s="1"/>
  <c r="Q664" i="44" s="1"/>
  <c r="O600" i="44"/>
  <c r="P600" i="44" s="1"/>
  <c r="Q600" i="44" s="1"/>
  <c r="O536" i="44"/>
  <c r="P536" i="44" s="1"/>
  <c r="Q536" i="44" s="1"/>
  <c r="O472" i="44"/>
  <c r="P472" i="44" s="1"/>
  <c r="Q472" i="44" s="1"/>
  <c r="O408" i="44"/>
  <c r="O344" i="44"/>
  <c r="O280" i="44"/>
  <c r="O943" i="44"/>
  <c r="P943" i="44" s="1"/>
  <c r="Q943" i="44" s="1"/>
  <c r="O879" i="44"/>
  <c r="P879" i="44" s="1"/>
  <c r="Q879" i="44" s="1"/>
  <c r="O815" i="44"/>
  <c r="P815" i="44" s="1"/>
  <c r="Q815" i="44" s="1"/>
  <c r="O751" i="44"/>
  <c r="P751" i="44" s="1"/>
  <c r="Q751" i="44" s="1"/>
  <c r="O687" i="44"/>
  <c r="P687" i="44" s="1"/>
  <c r="Q687" i="44" s="1"/>
  <c r="O623" i="44"/>
  <c r="O559" i="44"/>
  <c r="O495" i="44"/>
  <c r="O431" i="44"/>
  <c r="P431" i="44" s="1"/>
  <c r="Q431" i="44" s="1"/>
  <c r="O942" i="44"/>
  <c r="P942" i="44" s="1"/>
  <c r="Q942" i="44" s="1"/>
  <c r="O878" i="44"/>
  <c r="O997" i="44"/>
  <c r="P997" i="44" s="1"/>
  <c r="Q997" i="44" s="1"/>
  <c r="O933" i="44"/>
  <c r="P933" i="44" s="1"/>
  <c r="Q933" i="44" s="1"/>
  <c r="O869" i="44"/>
  <c r="O805" i="44"/>
  <c r="O996" i="44"/>
  <c r="O932" i="44"/>
  <c r="O868" i="44"/>
  <c r="P868" i="44" s="1"/>
  <c r="Q868" i="44" s="1"/>
  <c r="O804" i="44"/>
  <c r="O740" i="44"/>
  <c r="P740" i="44" s="1"/>
  <c r="Q740" i="44" s="1"/>
  <c r="O676" i="44"/>
  <c r="P676" i="44" s="1"/>
  <c r="Q676" i="44" s="1"/>
  <c r="O604" i="44"/>
  <c r="O540" i="44"/>
  <c r="O955" i="44"/>
  <c r="O891" i="44"/>
  <c r="O827" i="44"/>
  <c r="P827" i="44" s="1"/>
  <c r="Q827" i="44" s="1"/>
  <c r="O763" i="44"/>
  <c r="P763" i="44" s="1"/>
  <c r="Q763" i="44" s="1"/>
  <c r="O699" i="44"/>
  <c r="P699" i="44" s="1"/>
  <c r="Q699" i="44" s="1"/>
  <c r="O681" i="44"/>
  <c r="P681" i="44" s="1"/>
  <c r="Q681" i="44" s="1"/>
  <c r="O593" i="44"/>
  <c r="O505" i="44"/>
  <c r="O425" i="44"/>
  <c r="O337" i="44"/>
  <c r="P337" i="44" s="1"/>
  <c r="Q337" i="44" s="1"/>
  <c r="O249" i="44"/>
  <c r="P249" i="44" s="1"/>
  <c r="Q249" i="44" s="1"/>
  <c r="O169" i="44"/>
  <c r="O81" i="44"/>
  <c r="P81" i="44" s="1"/>
  <c r="Q81" i="44" s="1"/>
  <c r="O423" i="44"/>
  <c r="P423" i="44" s="1"/>
  <c r="Q423" i="44" s="1"/>
  <c r="O359" i="44"/>
  <c r="O295" i="44"/>
  <c r="O231" i="44"/>
  <c r="O167" i="44"/>
  <c r="P167" i="44" s="1"/>
  <c r="Q167" i="44" s="1"/>
  <c r="O766" i="44"/>
  <c r="P766" i="44" s="1"/>
  <c r="Q766" i="44" s="1"/>
  <c r="O702" i="44"/>
  <c r="O630" i="44"/>
  <c r="P630" i="44" s="1"/>
  <c r="Q630" i="44" s="1"/>
  <c r="O566" i="44"/>
  <c r="P566" i="44" s="1"/>
  <c r="Q566" i="44" s="1"/>
  <c r="O502" i="44"/>
  <c r="O438" i="44"/>
  <c r="O374" i="44"/>
  <c r="O310" i="44"/>
  <c r="O725" i="44"/>
  <c r="P725" i="44" s="1"/>
  <c r="Q725" i="44" s="1"/>
  <c r="O661" i="44"/>
  <c r="P661" i="44" s="1"/>
  <c r="Q661" i="44" s="1"/>
  <c r="O597" i="44"/>
  <c r="P597" i="44" s="1"/>
  <c r="Q597" i="44" s="1"/>
  <c r="O533" i="44"/>
  <c r="P533" i="44" s="1"/>
  <c r="Q533" i="44" s="1"/>
  <c r="O469" i="44"/>
  <c r="O405" i="44"/>
  <c r="O341" i="44"/>
  <c r="O277" i="44"/>
  <c r="P277" i="44" s="1"/>
  <c r="Q277" i="44" s="1"/>
  <c r="O213" i="44"/>
  <c r="P213" i="44" s="1"/>
  <c r="Q213" i="44" s="1"/>
  <c r="O508" i="44"/>
  <c r="P508" i="44" s="1"/>
  <c r="Q508" i="44" s="1"/>
  <c r="O444" i="44"/>
  <c r="P444" i="44" s="1"/>
  <c r="Q444" i="44" s="1"/>
  <c r="O380" i="44"/>
  <c r="P380" i="44" s="1"/>
  <c r="Q380" i="44" s="1"/>
  <c r="O316" i="44"/>
  <c r="O252" i="44"/>
  <c r="O188" i="44"/>
  <c r="O667" i="44"/>
  <c r="P667" i="44" s="1"/>
  <c r="Q667" i="44" s="1"/>
  <c r="O587" i="44"/>
  <c r="P587" i="44" s="1"/>
  <c r="Q587" i="44" s="1"/>
  <c r="O507" i="44"/>
  <c r="P507" i="44" s="1"/>
  <c r="Q507" i="44" s="1"/>
  <c r="O984" i="44"/>
  <c r="P984" i="44" s="1"/>
  <c r="Q984" i="44" s="1"/>
  <c r="O930" i="44"/>
  <c r="P930" i="44" s="1"/>
  <c r="Q930" i="44" s="1"/>
  <c r="O969" i="44"/>
  <c r="O905" i="44"/>
  <c r="O841" i="44"/>
  <c r="O777" i="44"/>
  <c r="O713" i="44"/>
  <c r="P713" i="44" s="1"/>
  <c r="Q713" i="44" s="1"/>
  <c r="O481" i="44"/>
  <c r="P481" i="44" s="1"/>
  <c r="Q481" i="44" s="1"/>
  <c r="O970" i="44"/>
  <c r="P970" i="44" s="1"/>
  <c r="Q970" i="44" s="1"/>
  <c r="O882" i="44"/>
  <c r="P882" i="44" s="1"/>
  <c r="Q882" i="44" s="1"/>
  <c r="O794" i="44"/>
  <c r="O714" i="44"/>
  <c r="O538" i="44"/>
  <c r="O186" i="44"/>
  <c r="P186" i="44" s="1"/>
  <c r="Q186" i="44" s="1"/>
  <c r="O912" i="44"/>
  <c r="P912" i="44" s="1"/>
  <c r="Q912" i="44" s="1"/>
  <c r="O848" i="44"/>
  <c r="P848" i="44" s="1"/>
  <c r="Q848" i="44" s="1"/>
  <c r="O784" i="44"/>
  <c r="P784" i="44" s="1"/>
  <c r="Q784" i="44" s="1"/>
  <c r="O720" i="44"/>
  <c r="P720" i="44" s="1"/>
  <c r="Q720" i="44" s="1"/>
  <c r="O656" i="44"/>
  <c r="O592" i="44"/>
  <c r="O528" i="44"/>
  <c r="O464" i="44"/>
  <c r="O400" i="44"/>
  <c r="P400" i="44" s="1"/>
  <c r="Q400" i="44" s="1"/>
  <c r="O336" i="44"/>
  <c r="O999" i="44"/>
  <c r="P999" i="44" s="1"/>
  <c r="Q999" i="44" s="1"/>
  <c r="O935" i="44"/>
  <c r="P935" i="44" s="1"/>
  <c r="Q935" i="44" s="1"/>
  <c r="O871" i="44"/>
  <c r="O807" i="44"/>
  <c r="O743" i="44"/>
  <c r="O679" i="44"/>
  <c r="P679" i="44" s="1"/>
  <c r="Q679" i="44" s="1"/>
  <c r="O615" i="44"/>
  <c r="P615" i="44" s="1"/>
  <c r="Q615" i="44" s="1"/>
  <c r="O551" i="44"/>
  <c r="P551" i="44" s="1"/>
  <c r="Q551" i="44" s="1"/>
  <c r="O487" i="44"/>
  <c r="P487" i="44" s="1"/>
  <c r="Q487" i="44" s="1"/>
  <c r="O998" i="44"/>
  <c r="P998" i="44" s="1"/>
  <c r="Q998" i="44" s="1"/>
  <c r="O934" i="44"/>
  <c r="O870" i="44"/>
  <c r="O989" i="44"/>
  <c r="O925" i="44"/>
  <c r="O861" i="44"/>
  <c r="P861" i="44" s="1"/>
  <c r="Q861" i="44" s="1"/>
  <c r="O797" i="44"/>
  <c r="P797" i="44" s="1"/>
  <c r="Q797" i="44" s="1"/>
  <c r="O988" i="44"/>
  <c r="P988" i="44" s="1"/>
  <c r="Q988" i="44" s="1"/>
  <c r="O924" i="44"/>
  <c r="P924" i="44" s="1"/>
  <c r="Q924" i="44" s="1"/>
  <c r="O860" i="44"/>
  <c r="O796" i="44"/>
  <c r="P796" i="44" s="1"/>
  <c r="Q796" i="44" s="1"/>
  <c r="O732" i="44"/>
  <c r="O660" i="44"/>
  <c r="O596" i="44"/>
  <c r="P596" i="44" s="1"/>
  <c r="Q596" i="44" s="1"/>
  <c r="O532" i="44"/>
  <c r="P532" i="44" s="1"/>
  <c r="Q532" i="44" s="1"/>
  <c r="O947" i="44"/>
  <c r="P947" i="44" s="1"/>
  <c r="Q947" i="44" s="1"/>
  <c r="O883" i="44"/>
  <c r="P883" i="44" s="1"/>
  <c r="Q883" i="44" s="1"/>
  <c r="O819" i="44"/>
  <c r="O755" i="44"/>
  <c r="P755" i="44" s="1"/>
  <c r="Q755" i="44" s="1"/>
  <c r="O691" i="44"/>
  <c r="O673" i="44"/>
  <c r="O585" i="44"/>
  <c r="P585" i="44" s="1"/>
  <c r="Q585" i="44" s="1"/>
  <c r="O497" i="44"/>
  <c r="P497" i="44" s="1"/>
  <c r="Q497" i="44" s="1"/>
  <c r="O409" i="44"/>
  <c r="P409" i="44" s="1"/>
  <c r="Q409" i="44" s="1"/>
  <c r="O329" i="44"/>
  <c r="P329" i="44" s="1"/>
  <c r="Q329" i="44" s="1"/>
  <c r="O241" i="44"/>
  <c r="O153" i="44"/>
  <c r="P153" i="44" s="1"/>
  <c r="Q153" i="44" s="1"/>
  <c r="O73" i="44"/>
  <c r="O415" i="44"/>
  <c r="P415" i="44" s="1"/>
  <c r="Q415" i="44" s="1"/>
  <c r="O351" i="44"/>
  <c r="P351" i="44" s="1"/>
  <c r="Q351" i="44" s="1"/>
  <c r="O287" i="44"/>
  <c r="P287" i="44" s="1"/>
  <c r="Q287" i="44" s="1"/>
  <c r="O223" i="44"/>
  <c r="P223" i="44" s="1"/>
  <c r="Q223" i="44" s="1"/>
  <c r="O822" i="44"/>
  <c r="P822" i="44" s="1"/>
  <c r="Q822" i="44" s="1"/>
  <c r="O758" i="44"/>
  <c r="O694" i="44"/>
  <c r="P694" i="44" s="1"/>
  <c r="Q694" i="44" s="1"/>
  <c r="O622" i="44"/>
  <c r="O558" i="44"/>
  <c r="P558" i="44" s="1"/>
  <c r="Q558" i="44" s="1"/>
  <c r="O494" i="44"/>
  <c r="P494" i="44" s="1"/>
  <c r="Q494" i="44" s="1"/>
  <c r="O976" i="44"/>
  <c r="O898" i="44"/>
  <c r="P898" i="44" s="1"/>
  <c r="Q898" i="44" s="1"/>
  <c r="O961" i="44"/>
  <c r="P961" i="44" s="1"/>
  <c r="Q961" i="44" s="1"/>
  <c r="O897" i="44"/>
  <c r="O833" i="44"/>
  <c r="P833" i="44" s="1"/>
  <c r="Q833" i="44" s="1"/>
  <c r="O769" i="44"/>
  <c r="O705" i="44"/>
  <c r="O449" i="44"/>
  <c r="P449" i="44" s="1"/>
  <c r="Q449" i="44" s="1"/>
  <c r="O954" i="44"/>
  <c r="P954" i="44" s="1"/>
  <c r="Q954" i="44" s="1"/>
  <c r="O874" i="44"/>
  <c r="P874" i="44" s="1"/>
  <c r="Q874" i="44" s="1"/>
  <c r="O786" i="44"/>
  <c r="P786" i="44" s="1"/>
  <c r="Q786" i="44" s="1"/>
  <c r="O698" i="44"/>
  <c r="O474" i="44"/>
  <c r="P474" i="44" s="1"/>
  <c r="Q474" i="44" s="1"/>
  <c r="O154" i="44"/>
  <c r="O904" i="44"/>
  <c r="P904" i="44" s="1"/>
  <c r="Q904" i="44" s="1"/>
  <c r="O840" i="44"/>
  <c r="P840" i="44" s="1"/>
  <c r="Q840" i="44" s="1"/>
  <c r="O776" i="44"/>
  <c r="P776" i="44" s="1"/>
  <c r="Q776" i="44" s="1"/>
  <c r="O712" i="44"/>
  <c r="P712" i="44" s="1"/>
  <c r="Q712" i="44" s="1"/>
  <c r="O648" i="44"/>
  <c r="P648" i="44" s="1"/>
  <c r="Q648" i="44" s="1"/>
  <c r="O584" i="44"/>
  <c r="O520" i="44"/>
  <c r="P520" i="44" s="1"/>
  <c r="Q520" i="44" s="1"/>
  <c r="O456" i="44"/>
  <c r="O392" i="44"/>
  <c r="O328" i="44"/>
  <c r="P328" i="44" s="1"/>
  <c r="Q328" i="44" s="1"/>
  <c r="O991" i="44"/>
  <c r="P991" i="44" s="1"/>
  <c r="Q991" i="44" s="1"/>
  <c r="O927" i="44"/>
  <c r="P927" i="44" s="1"/>
  <c r="Q927" i="44" s="1"/>
  <c r="O863" i="44"/>
  <c r="P863" i="44" s="1"/>
  <c r="Q863" i="44" s="1"/>
  <c r="O799" i="44"/>
  <c r="O735" i="44"/>
  <c r="P735" i="44" s="1"/>
  <c r="Q735" i="44" s="1"/>
  <c r="O671" i="44"/>
  <c r="O607" i="44"/>
  <c r="O543" i="44"/>
  <c r="P543" i="44" s="1"/>
  <c r="Q543" i="44" s="1"/>
  <c r="O479" i="44"/>
  <c r="O990" i="44"/>
  <c r="P990" i="44" s="1"/>
  <c r="Q990" i="44" s="1"/>
  <c r="O926" i="44"/>
  <c r="P926" i="44" s="1"/>
  <c r="Q926" i="44" s="1"/>
  <c r="O862" i="44"/>
  <c r="O981" i="44"/>
  <c r="O917" i="44"/>
  <c r="O853" i="44"/>
  <c r="O789" i="44"/>
  <c r="P789" i="44" s="1"/>
  <c r="Q789" i="44" s="1"/>
  <c r="O980" i="44"/>
  <c r="O916" i="44"/>
  <c r="P916" i="44" s="1"/>
  <c r="Q916" i="44" s="1"/>
  <c r="O852" i="44"/>
  <c r="P852" i="44" s="1"/>
  <c r="Q852" i="44" s="1"/>
  <c r="O788" i="44"/>
  <c r="O724" i="44"/>
  <c r="O652" i="44"/>
  <c r="O588" i="44"/>
  <c r="O524" i="44"/>
  <c r="P524" i="44" s="1"/>
  <c r="Q524" i="44" s="1"/>
  <c r="O939" i="44"/>
  <c r="O875" i="44"/>
  <c r="P875" i="44" s="1"/>
  <c r="Q875" i="44" s="1"/>
  <c r="O811" i="44"/>
  <c r="P811" i="44" s="1"/>
  <c r="Q811" i="44" s="1"/>
  <c r="O747" i="44"/>
  <c r="O683" i="44"/>
  <c r="O665" i="44"/>
  <c r="O577" i="44"/>
  <c r="P577" i="44" s="1"/>
  <c r="Q577" i="44" s="1"/>
  <c r="O489" i="44"/>
  <c r="P489" i="44" s="1"/>
  <c r="Q489" i="44" s="1"/>
  <c r="O401" i="44"/>
  <c r="P401" i="44" s="1"/>
  <c r="Q401" i="44" s="1"/>
  <c r="O313" i="44"/>
  <c r="P313" i="44" s="1"/>
  <c r="Q313" i="44" s="1"/>
  <c r="O233" i="44"/>
  <c r="P233" i="44" s="1"/>
  <c r="Q233" i="44" s="1"/>
  <c r="O145" i="44"/>
  <c r="O57" i="44"/>
  <c r="P57" i="44" s="1"/>
  <c r="Q57" i="44" s="1"/>
  <c r="O407" i="44"/>
  <c r="O343" i="44"/>
  <c r="O279" i="44"/>
  <c r="P279" i="44" s="1"/>
  <c r="Q279" i="44" s="1"/>
  <c r="O215" i="44"/>
  <c r="O814" i="44"/>
  <c r="P814" i="44" s="1"/>
  <c r="Q814" i="44" s="1"/>
  <c r="O750" i="44"/>
  <c r="P750" i="44" s="1"/>
  <c r="Q750" i="44" s="1"/>
  <c r="O686" i="44"/>
  <c r="O614" i="44"/>
  <c r="P614" i="44" s="1"/>
  <c r="Q614" i="44" s="1"/>
  <c r="O550" i="44"/>
  <c r="O486" i="44"/>
  <c r="P486" i="44" s="1"/>
  <c r="Q486" i="44" s="1"/>
  <c r="O422" i="44"/>
  <c r="P422" i="44" s="1"/>
  <c r="Q422" i="44" s="1"/>
  <c r="O358" i="44"/>
  <c r="P358" i="44" s="1"/>
  <c r="Q358" i="44" s="1"/>
  <c r="O294" i="44"/>
  <c r="P294" i="44" s="1"/>
  <c r="Q294" i="44" s="1"/>
  <c r="O709" i="44"/>
  <c r="P709" i="44" s="1"/>
  <c r="Q709" i="44" s="1"/>
  <c r="O645" i="44"/>
  <c r="O581" i="44"/>
  <c r="P581" i="44" s="1"/>
  <c r="Q581" i="44" s="1"/>
  <c r="O517" i="44"/>
  <c r="O453" i="44"/>
  <c r="O389" i="44"/>
  <c r="P389" i="44" s="1"/>
  <c r="Q389" i="44" s="1"/>
  <c r="O325" i="44"/>
  <c r="O261" i="44"/>
  <c r="P261" i="44" s="1"/>
  <c r="Q261" i="44" s="1"/>
  <c r="O197" i="44"/>
  <c r="P197" i="44" s="1"/>
  <c r="Q197" i="44" s="1"/>
  <c r="O492" i="44"/>
  <c r="O428" i="44"/>
  <c r="P428" i="44" s="1"/>
  <c r="Q428" i="44" s="1"/>
  <c r="O364" i="44"/>
  <c r="O300" i="44"/>
  <c r="P300" i="44" s="1"/>
  <c r="Q300" i="44" s="1"/>
  <c r="O236" i="44"/>
  <c r="P236" i="44" s="1"/>
  <c r="Q236" i="44" s="1"/>
  <c r="O172" i="44"/>
  <c r="P172" i="44" s="1"/>
  <c r="Q172" i="44" s="1"/>
  <c r="O651" i="44"/>
  <c r="P651" i="44" s="1"/>
  <c r="Q651" i="44" s="1"/>
  <c r="O563" i="44"/>
  <c r="P563" i="44" s="1"/>
  <c r="Q563" i="44" s="1"/>
  <c r="O968" i="44"/>
  <c r="O866" i="44"/>
  <c r="P866" i="44" s="1"/>
  <c r="Q866" i="44" s="1"/>
  <c r="O953" i="44"/>
  <c r="O889" i="44"/>
  <c r="O825" i="44"/>
  <c r="P825" i="44" s="1"/>
  <c r="Q825" i="44" s="1"/>
  <c r="O761" i="44"/>
  <c r="O697" i="44"/>
  <c r="P697" i="44" s="1"/>
  <c r="Q697" i="44" s="1"/>
  <c r="O417" i="44"/>
  <c r="P417" i="44" s="1"/>
  <c r="Q417" i="44" s="1"/>
  <c r="O946" i="44"/>
  <c r="O858" i="44"/>
  <c r="P858" i="44" s="1"/>
  <c r="Q858" i="44" s="1"/>
  <c r="O778" i="44"/>
  <c r="O690" i="44"/>
  <c r="P690" i="44" s="1"/>
  <c r="Q690" i="44" s="1"/>
  <c r="O442" i="44"/>
  <c r="P442" i="44" s="1"/>
  <c r="Q442" i="44" s="1"/>
  <c r="O90" i="44"/>
  <c r="P90" i="44" s="1"/>
  <c r="Q90" i="44" s="1"/>
  <c r="O896" i="44"/>
  <c r="P896" i="44" s="1"/>
  <c r="Q896" i="44" s="1"/>
  <c r="O832" i="44"/>
  <c r="P832" i="44" s="1"/>
  <c r="Q832" i="44" s="1"/>
  <c r="O768" i="44"/>
  <c r="O704" i="44"/>
  <c r="P704" i="44" s="1"/>
  <c r="Q704" i="44" s="1"/>
  <c r="O640" i="44"/>
  <c r="O576" i="44"/>
  <c r="O512" i="44"/>
  <c r="P512" i="44" s="1"/>
  <c r="Q512" i="44" s="1"/>
  <c r="O448" i="44"/>
  <c r="P448" i="44" s="1"/>
  <c r="Q448" i="44" s="1"/>
  <c r="O384" i="44"/>
  <c r="P384" i="44" s="1"/>
  <c r="Q384" i="44" s="1"/>
  <c r="O320" i="44"/>
  <c r="P320" i="44" s="1"/>
  <c r="Q320" i="44" s="1"/>
  <c r="O983" i="44"/>
  <c r="O919" i="44"/>
  <c r="P919" i="44" s="1"/>
  <c r="Q919" i="44" s="1"/>
  <c r="O855" i="44"/>
  <c r="O791" i="44"/>
  <c r="P791" i="44" s="1"/>
  <c r="Q791" i="44" s="1"/>
  <c r="O727" i="44"/>
  <c r="P727" i="44" s="1"/>
  <c r="Q727" i="44" s="1"/>
  <c r="O663" i="44"/>
  <c r="P663" i="44" s="1"/>
  <c r="Q663" i="44" s="1"/>
  <c r="O599" i="44"/>
  <c r="P599" i="44" s="1"/>
  <c r="Q599" i="44" s="1"/>
  <c r="O535" i="44"/>
  <c r="P535" i="44" s="1"/>
  <c r="Q535" i="44" s="1"/>
  <c r="O471" i="44"/>
  <c r="O982" i="44"/>
  <c r="P982" i="44" s="1"/>
  <c r="Q982" i="44" s="1"/>
  <c r="O918" i="44"/>
  <c r="O854" i="44"/>
  <c r="P854" i="44" s="1"/>
  <c r="Q854" i="44" s="1"/>
  <c r="O973" i="44"/>
  <c r="P973" i="44" s="1"/>
  <c r="Q973" i="44" s="1"/>
  <c r="O909" i="44"/>
  <c r="P909" i="44" s="1"/>
  <c r="Q909" i="44" s="1"/>
  <c r="O845" i="44"/>
  <c r="P845" i="44" s="1"/>
  <c r="Q845" i="44" s="1"/>
  <c r="O781" i="44"/>
  <c r="P781" i="44" s="1"/>
  <c r="Q781" i="44" s="1"/>
  <c r="O972" i="44"/>
  <c r="O908" i="44"/>
  <c r="P908" i="44" s="1"/>
  <c r="Q908" i="44" s="1"/>
  <c r="O844" i="44"/>
  <c r="O780" i="44"/>
  <c r="O716" i="44"/>
  <c r="P716" i="44" s="1"/>
  <c r="Q716" i="44" s="1"/>
  <c r="O644" i="44"/>
  <c r="P644" i="44" s="1"/>
  <c r="Q644" i="44" s="1"/>
  <c r="O580" i="44"/>
  <c r="P580" i="44" s="1"/>
  <c r="Q580" i="44" s="1"/>
  <c r="O995" i="44"/>
  <c r="P995" i="44" s="1"/>
  <c r="Q995" i="44" s="1"/>
  <c r="O931" i="44"/>
  <c r="O867" i="44"/>
  <c r="P867" i="44" s="1"/>
  <c r="Q867" i="44" s="1"/>
  <c r="O803" i="44"/>
  <c r="O739" i="44"/>
  <c r="O643" i="44"/>
  <c r="P643" i="44" s="1"/>
  <c r="Q643" i="44" s="1"/>
  <c r="O649" i="44"/>
  <c r="O569" i="44"/>
  <c r="P569" i="44" s="1"/>
  <c r="Q569" i="44" s="1"/>
  <c r="O473" i="44"/>
  <c r="P473" i="44" s="1"/>
  <c r="Q473" i="44" s="1"/>
  <c r="O393" i="44"/>
  <c r="O305" i="44"/>
  <c r="O217" i="44"/>
  <c r="O137" i="44"/>
  <c r="O49" i="44"/>
  <c r="P49" i="44" s="1"/>
  <c r="Q49" i="44" s="1"/>
  <c r="O399" i="44"/>
  <c r="O335" i="44"/>
  <c r="P335" i="44" s="1"/>
  <c r="Q335" i="44" s="1"/>
  <c r="O271" i="44"/>
  <c r="P271" i="44" s="1"/>
  <c r="Q271" i="44" s="1"/>
  <c r="O207" i="44"/>
  <c r="O806" i="44"/>
  <c r="O742" i="44"/>
  <c r="O678" i="44"/>
  <c r="P678" i="44" s="1"/>
  <c r="Q678" i="44" s="1"/>
  <c r="O606" i="44"/>
  <c r="P606" i="44" s="1"/>
  <c r="Q606" i="44" s="1"/>
  <c r="O542" i="44"/>
  <c r="P542" i="44" s="1"/>
  <c r="Q542" i="44" s="1"/>
  <c r="O478" i="44"/>
  <c r="P478" i="44" s="1"/>
  <c r="Q478" i="44" s="1"/>
  <c r="O414" i="44"/>
  <c r="P414" i="44" s="1"/>
  <c r="Q414" i="44" s="1"/>
  <c r="O350" i="44"/>
  <c r="O286" i="44"/>
  <c r="P286" i="44" s="1"/>
  <c r="Q286" i="44" s="1"/>
  <c r="O701" i="44"/>
  <c r="O637" i="44"/>
  <c r="P637" i="44" s="1"/>
  <c r="Q637" i="44" s="1"/>
  <c r="O573" i="44"/>
  <c r="P573" i="44" s="1"/>
  <c r="Q573" i="44" s="1"/>
  <c r="O509" i="44"/>
  <c r="P509" i="44" s="1"/>
  <c r="Q509" i="44" s="1"/>
  <c r="O445" i="44"/>
  <c r="P445" i="44" s="1"/>
  <c r="Q445" i="44" s="1"/>
  <c r="O381" i="44"/>
  <c r="P381" i="44" s="1"/>
  <c r="Q381" i="44" s="1"/>
  <c r="O317" i="44"/>
  <c r="O253" i="44"/>
  <c r="O189" i="44"/>
  <c r="O484" i="44"/>
  <c r="P484" i="44" s="1"/>
  <c r="Q484" i="44" s="1"/>
  <c r="O420" i="44"/>
  <c r="P420" i="44" s="1"/>
  <c r="Q420" i="44" s="1"/>
  <c r="O356" i="44"/>
  <c r="P356" i="44" s="1"/>
  <c r="Q356" i="44" s="1"/>
  <c r="O292" i="44"/>
  <c r="P292" i="44" s="1"/>
  <c r="Q292" i="44" s="1"/>
  <c r="O228" i="44"/>
  <c r="P228" i="44" s="1"/>
  <c r="Q228" i="44" s="1"/>
  <c r="O164" i="44"/>
  <c r="O635" i="44"/>
  <c r="P635" i="44" s="1"/>
  <c r="Q635" i="44" s="1"/>
  <c r="O547" i="44"/>
  <c r="O483" i="44"/>
  <c r="O960" i="44"/>
  <c r="P960" i="44" s="1"/>
  <c r="Q960" i="44" s="1"/>
  <c r="O834" i="44"/>
  <c r="P834" i="44" s="1"/>
  <c r="Q834" i="44" s="1"/>
  <c r="O945" i="44"/>
  <c r="P945" i="44" s="1"/>
  <c r="Q945" i="44" s="1"/>
  <c r="O881" i="44"/>
  <c r="P881" i="44" s="1"/>
  <c r="Q881" i="44" s="1"/>
  <c r="O817" i="44"/>
  <c r="O753" i="44"/>
  <c r="P753" i="44" s="1"/>
  <c r="Q753" i="44" s="1"/>
  <c r="O657" i="44"/>
  <c r="O385" i="44"/>
  <c r="O938" i="44"/>
  <c r="P938" i="44" s="1"/>
  <c r="Q938" i="44" s="1"/>
  <c r="O850" i="44"/>
  <c r="P850" i="44" s="1"/>
  <c r="Q850" i="44" s="1"/>
  <c r="O762" i="44"/>
  <c r="P762" i="44" s="1"/>
  <c r="Q762" i="44" s="1"/>
  <c r="O682" i="44"/>
  <c r="P682" i="44" s="1"/>
  <c r="Q682" i="44" s="1"/>
  <c r="O410" i="44"/>
  <c r="O58" i="44"/>
  <c r="O888" i="44"/>
  <c r="O824" i="44"/>
  <c r="P824" i="44" s="1"/>
  <c r="Q824" i="44" s="1"/>
  <c r="O760" i="44"/>
  <c r="P760" i="44" s="1"/>
  <c r="Q760" i="44" s="1"/>
  <c r="O696" i="44"/>
  <c r="P696" i="44" s="1"/>
  <c r="Q696" i="44" s="1"/>
  <c r="O632" i="44"/>
  <c r="P632" i="44" s="1"/>
  <c r="Q632" i="44" s="1"/>
  <c r="O568" i="44"/>
  <c r="P568" i="44" s="1"/>
  <c r="Q568" i="44" s="1"/>
  <c r="O504" i="44"/>
  <c r="O440" i="44"/>
  <c r="O376" i="44"/>
  <c r="O312" i="44"/>
  <c r="O975" i="44"/>
  <c r="P975" i="44" s="1"/>
  <c r="Q975" i="44" s="1"/>
  <c r="O911" i="44"/>
  <c r="P911" i="44" s="1"/>
  <c r="Q911" i="44" s="1"/>
  <c r="O847" i="44"/>
  <c r="P847" i="44" s="1"/>
  <c r="Q847" i="44" s="1"/>
  <c r="O783" i="44"/>
  <c r="P783" i="44" s="1"/>
  <c r="Q783" i="44" s="1"/>
  <c r="O719" i="44"/>
  <c r="O655" i="44"/>
  <c r="O591" i="44"/>
  <c r="O527" i="44"/>
  <c r="P527" i="44" s="1"/>
  <c r="Q527" i="44" s="1"/>
  <c r="O463" i="44"/>
  <c r="P463" i="44" s="1"/>
  <c r="Q463" i="44" s="1"/>
  <c r="O974" i="44"/>
  <c r="P974" i="44" s="1"/>
  <c r="Q974" i="44" s="1"/>
  <c r="O910" i="44"/>
  <c r="P910" i="44" s="1"/>
  <c r="Q910" i="44" s="1"/>
  <c r="O846" i="44"/>
  <c r="P846" i="44" s="1"/>
  <c r="Q846" i="44" s="1"/>
  <c r="O965" i="44"/>
  <c r="O901" i="44"/>
  <c r="P901" i="44" s="1"/>
  <c r="Q901" i="44" s="1"/>
  <c r="O837" i="44"/>
  <c r="O773" i="44"/>
  <c r="O964" i="44"/>
  <c r="P964" i="44" s="1"/>
  <c r="Q964" i="44" s="1"/>
  <c r="O900" i="44"/>
  <c r="P900" i="44" s="1"/>
  <c r="Q900" i="44" s="1"/>
  <c r="O836" i="44"/>
  <c r="P836" i="44" s="1"/>
  <c r="Q836" i="44" s="1"/>
  <c r="O772" i="44"/>
  <c r="P772" i="44" s="1"/>
  <c r="Q772" i="44" s="1"/>
  <c r="O708" i="44"/>
  <c r="O636" i="44"/>
  <c r="P636" i="44" s="1"/>
  <c r="Q636" i="44" s="1"/>
  <c r="O572" i="44"/>
  <c r="O987" i="44"/>
  <c r="O923" i="44"/>
  <c r="P923" i="44" s="1"/>
  <c r="Q923" i="44" s="1"/>
  <c r="O859" i="44"/>
  <c r="P859" i="44" s="1"/>
  <c r="Q859" i="44" s="1"/>
  <c r="O795" i="44"/>
  <c r="P795" i="44" s="1"/>
  <c r="Q795" i="44" s="1"/>
  <c r="O731" i="44"/>
  <c r="P731" i="44" s="1"/>
  <c r="Q731" i="44" s="1"/>
  <c r="O619" i="44"/>
  <c r="O641" i="44"/>
  <c r="P641" i="44" s="1"/>
  <c r="Q641" i="44" s="1"/>
  <c r="O553" i="44"/>
  <c r="O465" i="44"/>
  <c r="O377" i="44"/>
  <c r="P377" i="44" s="1"/>
  <c r="Q377" i="44" s="1"/>
  <c r="O297" i="44"/>
  <c r="O209" i="44"/>
  <c r="P209" i="44" s="1"/>
  <c r="Q209" i="44" s="1"/>
  <c r="O121" i="44"/>
  <c r="P121" i="44" s="1"/>
  <c r="Q121" i="44" s="1"/>
  <c r="O41" i="44"/>
  <c r="O391" i="44"/>
  <c r="P391" i="44" s="1"/>
  <c r="Q391" i="44" s="1"/>
  <c r="O327" i="44"/>
  <c r="O263" i="44"/>
  <c r="P263" i="44" s="1"/>
  <c r="Q263" i="44" s="1"/>
  <c r="O199" i="44"/>
  <c r="P199" i="44" s="1"/>
  <c r="Q199" i="44" s="1"/>
  <c r="O798" i="44"/>
  <c r="P798" i="44" s="1"/>
  <c r="Q798" i="44" s="1"/>
  <c r="O734" i="44"/>
  <c r="P734" i="44" s="1"/>
  <c r="Q734" i="44" s="1"/>
  <c r="O662" i="44"/>
  <c r="P662" i="44" s="1"/>
  <c r="Q662" i="44" s="1"/>
  <c r="O598" i="44"/>
  <c r="P598" i="44" s="1"/>
  <c r="Q598" i="44" s="1"/>
  <c r="O534" i="44"/>
  <c r="P534" i="44" s="1"/>
  <c r="Q534" i="44" s="1"/>
  <c r="O470" i="44"/>
  <c r="O406" i="44"/>
  <c r="O342" i="44"/>
  <c r="P342" i="44" s="1"/>
  <c r="Q342" i="44" s="1"/>
  <c r="O278" i="44"/>
  <c r="O693" i="44"/>
  <c r="P693" i="44" s="1"/>
  <c r="Q693" i="44" s="1"/>
  <c r="O629" i="44"/>
  <c r="P629" i="44" s="1"/>
  <c r="Q629" i="44" s="1"/>
  <c r="O565" i="44"/>
  <c r="O501" i="44"/>
  <c r="P501" i="44" s="1"/>
  <c r="Q501" i="44" s="1"/>
  <c r="O437" i="44"/>
  <c r="O373" i="44"/>
  <c r="O309" i="44"/>
  <c r="P309" i="44" s="1"/>
  <c r="Q309" i="44" s="1"/>
  <c r="O245" i="44"/>
  <c r="P245" i="44" s="1"/>
  <c r="Q245" i="44" s="1"/>
  <c r="O944" i="44"/>
  <c r="P944" i="44" s="1"/>
  <c r="Q944" i="44" s="1"/>
  <c r="O993" i="44"/>
  <c r="P993" i="44" s="1"/>
  <c r="Q993" i="44" s="1"/>
  <c r="O929" i="44"/>
  <c r="O865" i="44"/>
  <c r="P865" i="44" s="1"/>
  <c r="Q865" i="44" s="1"/>
  <c r="O801" i="44"/>
  <c r="O737" i="44"/>
  <c r="O561" i="44"/>
  <c r="P561" i="44" s="1"/>
  <c r="Q561" i="44" s="1"/>
  <c r="O1002" i="44"/>
  <c r="P1002" i="44" s="1"/>
  <c r="Q1002" i="44" s="1"/>
  <c r="O914" i="44"/>
  <c r="P914" i="44" s="1"/>
  <c r="Q914" i="44" s="1"/>
  <c r="O826" i="44"/>
  <c r="P826" i="44" s="1"/>
  <c r="Q826" i="44" s="1"/>
  <c r="O746" i="44"/>
  <c r="O642" i="44"/>
  <c r="P642" i="44" s="1"/>
  <c r="Q642" i="44" s="1"/>
  <c r="O314" i="44"/>
  <c r="O936" i="44"/>
  <c r="P936" i="44" s="1"/>
  <c r="Q936" i="44" s="1"/>
  <c r="O872" i="44"/>
  <c r="P872" i="44" s="1"/>
  <c r="Q872" i="44" s="1"/>
  <c r="O808" i="44"/>
  <c r="P808" i="44" s="1"/>
  <c r="Q808" i="44" s="1"/>
  <c r="O744" i="44"/>
  <c r="P744" i="44" s="1"/>
  <c r="Q744" i="44" s="1"/>
  <c r="O680" i="44"/>
  <c r="P680" i="44" s="1"/>
  <c r="Q680" i="44" s="1"/>
  <c r="O616" i="44"/>
  <c r="O552" i="44"/>
  <c r="P552" i="44" s="1"/>
  <c r="Q552" i="44" s="1"/>
  <c r="O488" i="44"/>
  <c r="O424" i="44"/>
  <c r="O360" i="44"/>
  <c r="P360" i="44" s="1"/>
  <c r="Q360" i="44" s="1"/>
  <c r="O296" i="44"/>
  <c r="P296" i="44" s="1"/>
  <c r="Q296" i="44" s="1"/>
  <c r="O959" i="44"/>
  <c r="P959" i="44" s="1"/>
  <c r="Q959" i="44" s="1"/>
  <c r="O895" i="44"/>
  <c r="P895" i="44" s="1"/>
  <c r="Q895" i="44" s="1"/>
  <c r="O831" i="44"/>
  <c r="O767" i="44"/>
  <c r="P767" i="44" s="1"/>
  <c r="Q767" i="44" s="1"/>
  <c r="O703" i="44"/>
  <c r="O639" i="44"/>
  <c r="O575" i="44"/>
  <c r="P575" i="44" s="1"/>
  <c r="Q575" i="44" s="1"/>
  <c r="O511" i="44"/>
  <c r="P511" i="44" s="1"/>
  <c r="Q511" i="44" s="1"/>
  <c r="O447" i="44"/>
  <c r="P447" i="44" s="1"/>
  <c r="Q447" i="44" s="1"/>
  <c r="O958" i="44"/>
  <c r="P958" i="44" s="1"/>
  <c r="Q958" i="44" s="1"/>
  <c r="O894" i="44"/>
  <c r="O830" i="44"/>
  <c r="O949" i="44"/>
  <c r="O885" i="44"/>
  <c r="P885" i="44" s="1"/>
  <c r="Q885" i="44" s="1"/>
  <c r="O821" i="44"/>
  <c r="P821" i="44" s="1"/>
  <c r="Q821" i="44" s="1"/>
  <c r="O757" i="44"/>
  <c r="P757" i="44" s="1"/>
  <c r="Q757" i="44" s="1"/>
  <c r="O948" i="44"/>
  <c r="P948" i="44" s="1"/>
  <c r="Q948" i="44" s="1"/>
  <c r="O884" i="44"/>
  <c r="P884" i="44" s="1"/>
  <c r="Q884" i="44" s="1"/>
  <c r="O820" i="44"/>
  <c r="P820" i="44" s="1"/>
  <c r="Q820" i="44" s="1"/>
  <c r="O756" i="44"/>
  <c r="P756" i="44" s="1"/>
  <c r="Q756" i="44" s="1"/>
  <c r="O692" i="44"/>
  <c r="O620" i="44"/>
  <c r="P620" i="44" s="1"/>
  <c r="Q620" i="44" s="1"/>
  <c r="O556" i="44"/>
  <c r="P556" i="44" s="1"/>
  <c r="Q556" i="44" s="1"/>
  <c r="O971" i="44"/>
  <c r="P971" i="44" s="1"/>
  <c r="Q971" i="44" s="1"/>
  <c r="O907" i="44"/>
  <c r="P907" i="44" s="1"/>
  <c r="Q907" i="44" s="1"/>
  <c r="O843" i="44"/>
  <c r="P843" i="44" s="1"/>
  <c r="Q843" i="44" s="1"/>
  <c r="O779" i="44"/>
  <c r="O715" i="44"/>
  <c r="P715" i="44" s="1"/>
  <c r="Q715" i="44" s="1"/>
  <c r="O555" i="44"/>
  <c r="O617" i="44"/>
  <c r="P617" i="44" s="1"/>
  <c r="Q617" i="44" s="1"/>
  <c r="O529" i="44"/>
  <c r="P529" i="44" s="1"/>
  <c r="Q529" i="44" s="1"/>
  <c r="O441" i="44"/>
  <c r="O361" i="44"/>
  <c r="P361" i="44" s="1"/>
  <c r="Q361" i="44" s="1"/>
  <c r="O273" i="44"/>
  <c r="P273" i="44" s="1"/>
  <c r="Q273" i="44" s="1"/>
  <c r="O185" i="44"/>
  <c r="O105" i="44"/>
  <c r="P105" i="44" s="1"/>
  <c r="Q105" i="44" s="1"/>
  <c r="O17" i="44"/>
  <c r="O375" i="44"/>
  <c r="P375" i="44" s="1"/>
  <c r="Q375" i="44" s="1"/>
  <c r="O311" i="44"/>
  <c r="P311" i="44" s="1"/>
  <c r="Q311" i="44" s="1"/>
  <c r="O247" i="44"/>
  <c r="P247" i="44" s="1"/>
  <c r="Q247" i="44" s="1"/>
  <c r="O183" i="44"/>
  <c r="P183" i="44" s="1"/>
  <c r="Q183" i="44" s="1"/>
  <c r="O782" i="44"/>
  <c r="P782" i="44" s="1"/>
  <c r="Q782" i="44" s="1"/>
  <c r="O718" i="44"/>
  <c r="O646" i="44"/>
  <c r="O582" i="44"/>
  <c r="O518" i="44"/>
  <c r="P518" i="44" s="1"/>
  <c r="Q518" i="44" s="1"/>
  <c r="O454" i="44"/>
  <c r="P454" i="44" s="1"/>
  <c r="Q454" i="44" s="1"/>
  <c r="O390" i="44"/>
  <c r="P390" i="44" s="1"/>
  <c r="Q390" i="44" s="1"/>
  <c r="O326" i="44"/>
  <c r="P326" i="44" s="1"/>
  <c r="Q326" i="44" s="1"/>
  <c r="O741" i="44"/>
  <c r="P741" i="44" s="1"/>
  <c r="Q741" i="44" s="1"/>
  <c r="O677" i="44"/>
  <c r="O613" i="44"/>
  <c r="P613" i="44" s="1"/>
  <c r="Q613" i="44" s="1"/>
  <c r="O549" i="44"/>
  <c r="O485" i="44"/>
  <c r="O421" i="44"/>
  <c r="P421" i="44" s="1"/>
  <c r="Q421" i="44" s="1"/>
  <c r="O357" i="44"/>
  <c r="P357" i="44" s="1"/>
  <c r="Q357" i="44" s="1"/>
  <c r="O293" i="44"/>
  <c r="P293" i="44" s="1"/>
  <c r="Q293" i="44" s="1"/>
  <c r="O229" i="44"/>
  <c r="P229" i="44" s="1"/>
  <c r="Q229" i="44" s="1"/>
  <c r="O165" i="44"/>
  <c r="O460" i="44"/>
  <c r="P460" i="44" s="1"/>
  <c r="Q460" i="44" s="1"/>
  <c r="O396" i="44"/>
  <c r="O952" i="44"/>
  <c r="O922" i="44"/>
  <c r="P922" i="44" s="1"/>
  <c r="Q922" i="44" s="1"/>
  <c r="O752" i="44"/>
  <c r="P752" i="44" s="1"/>
  <c r="Q752" i="44" s="1"/>
  <c r="O967" i="44"/>
  <c r="P967" i="44" s="1"/>
  <c r="Q967" i="44" s="1"/>
  <c r="O455" i="44"/>
  <c r="P455" i="44" s="1"/>
  <c r="Q455" i="44" s="1"/>
  <c r="O956" i="44"/>
  <c r="O915" i="44"/>
  <c r="P915" i="44" s="1"/>
  <c r="Q915" i="44" s="1"/>
  <c r="O369" i="44"/>
  <c r="O191" i="44"/>
  <c r="O462" i="44"/>
  <c r="P462" i="44" s="1"/>
  <c r="Q462" i="44" s="1"/>
  <c r="O302" i="44"/>
  <c r="P302" i="44" s="1"/>
  <c r="Q302" i="44" s="1"/>
  <c r="O605" i="44"/>
  <c r="P605" i="44" s="1"/>
  <c r="Q605" i="44" s="1"/>
  <c r="O429" i="44"/>
  <c r="P429" i="44" s="1"/>
  <c r="Q429" i="44" s="1"/>
  <c r="O269" i="44"/>
  <c r="O476" i="44"/>
  <c r="P476" i="44" s="1"/>
  <c r="Q476" i="44" s="1"/>
  <c r="O348" i="44"/>
  <c r="O260" i="44"/>
  <c r="O148" i="44"/>
  <c r="P148" i="44" s="1"/>
  <c r="Q148" i="44" s="1"/>
  <c r="O571" i="44"/>
  <c r="P571" i="44" s="1"/>
  <c r="Q571" i="44" s="1"/>
  <c r="O467" i="44"/>
  <c r="P467" i="44" s="1"/>
  <c r="Q467" i="44" s="1"/>
  <c r="O403" i="44"/>
  <c r="P403" i="44" s="1"/>
  <c r="Q403" i="44" s="1"/>
  <c r="O339" i="44"/>
  <c r="O275" i="44"/>
  <c r="P275" i="44" s="1"/>
  <c r="Q275" i="44" s="1"/>
  <c r="O211" i="44"/>
  <c r="O147" i="44"/>
  <c r="O83" i="44"/>
  <c r="P83" i="44" s="1"/>
  <c r="Q83" i="44" s="1"/>
  <c r="O19" i="44"/>
  <c r="P19" i="44" s="1"/>
  <c r="Q19" i="44" s="1"/>
  <c r="O610" i="44"/>
  <c r="P610" i="44" s="1"/>
  <c r="Q610" i="44" s="1"/>
  <c r="O522" i="44"/>
  <c r="P522" i="44" s="1"/>
  <c r="Q522" i="44" s="1"/>
  <c r="O434" i="44"/>
  <c r="P434" i="44" s="1"/>
  <c r="Q434" i="44" s="1"/>
  <c r="O354" i="44"/>
  <c r="P354" i="44" s="1"/>
  <c r="Q354" i="44" s="1"/>
  <c r="O266" i="44"/>
  <c r="O178" i="44"/>
  <c r="P178" i="44" s="1"/>
  <c r="Q178" i="44" s="1"/>
  <c r="O98" i="44"/>
  <c r="P98" i="44" s="1"/>
  <c r="Q98" i="44" s="1"/>
  <c r="O10" i="44"/>
  <c r="P10" i="44" s="1"/>
  <c r="Q10" i="44" s="1"/>
  <c r="O76" i="44"/>
  <c r="P76" i="44" s="1"/>
  <c r="Q76" i="44" s="1"/>
  <c r="O12" i="44"/>
  <c r="P12" i="44" s="1"/>
  <c r="Q12" i="44" s="1"/>
  <c r="O224" i="44"/>
  <c r="O160" i="44"/>
  <c r="O96" i="44"/>
  <c r="O32" i="44"/>
  <c r="P32" i="44" s="1"/>
  <c r="Q32" i="44" s="1"/>
  <c r="O127" i="44"/>
  <c r="P127" i="44" s="1"/>
  <c r="Q127" i="44" s="1"/>
  <c r="O63" i="44"/>
  <c r="P63" i="44" s="1"/>
  <c r="Q63" i="44" s="1"/>
  <c r="O262" i="44"/>
  <c r="P262" i="44" s="1"/>
  <c r="Q262" i="44" s="1"/>
  <c r="O198" i="44"/>
  <c r="P198" i="44" s="1"/>
  <c r="Q198" i="44" s="1"/>
  <c r="O134" i="44"/>
  <c r="O70" i="44"/>
  <c r="O6" i="44"/>
  <c r="O101" i="44"/>
  <c r="O37" i="44"/>
  <c r="P37" i="44" s="1"/>
  <c r="Q37" i="44" s="1"/>
  <c r="O55" i="44"/>
  <c r="P55" i="44" s="1"/>
  <c r="Q55" i="44" s="1"/>
  <c r="O126" i="44"/>
  <c r="P126" i="44" s="1"/>
  <c r="Q126" i="44" s="1"/>
  <c r="O157" i="44"/>
  <c r="P157" i="44" s="1"/>
  <c r="Q157" i="44" s="1"/>
  <c r="O29" i="44"/>
  <c r="O498" i="44"/>
  <c r="P498" i="44" s="1"/>
  <c r="Q498" i="44" s="1"/>
  <c r="O74" i="44"/>
  <c r="O272" i="44"/>
  <c r="O80" i="44"/>
  <c r="P80" i="44" s="1"/>
  <c r="Q80" i="44" s="1"/>
  <c r="O47" i="44"/>
  <c r="P47" i="44" s="1"/>
  <c r="Q47" i="44" s="1"/>
  <c r="O118" i="44"/>
  <c r="P118" i="44" s="1"/>
  <c r="Q118" i="44" s="1"/>
  <c r="O149" i="44"/>
  <c r="P149" i="44" s="1"/>
  <c r="Q149" i="44" s="1"/>
  <c r="O174" i="44"/>
  <c r="O141" i="44"/>
  <c r="O38" i="44"/>
  <c r="O427" i="44"/>
  <c r="P427" i="44" s="1"/>
  <c r="Q427" i="44" s="1"/>
  <c r="O43" i="44"/>
  <c r="P43" i="44" s="1"/>
  <c r="Q43" i="44" s="1"/>
  <c r="O298" i="44"/>
  <c r="P298" i="44" s="1"/>
  <c r="Q298" i="44" s="1"/>
  <c r="O36" i="44"/>
  <c r="P36" i="44" s="1"/>
  <c r="Q36" i="44" s="1"/>
  <c r="O87" i="44"/>
  <c r="P87" i="44" s="1"/>
  <c r="Q87" i="44" s="1"/>
  <c r="O94" i="44"/>
  <c r="O625" i="44"/>
  <c r="P625" i="44" s="1"/>
  <c r="Q625" i="44" s="1"/>
  <c r="O319" i="44"/>
  <c r="O477" i="44"/>
  <c r="P477" i="44" s="1"/>
  <c r="Q477" i="44" s="1"/>
  <c r="O276" i="44"/>
  <c r="P276" i="44" s="1"/>
  <c r="Q276" i="44" s="1"/>
  <c r="O419" i="44"/>
  <c r="P419" i="44" s="1"/>
  <c r="Q419" i="44" s="1"/>
  <c r="O35" i="44"/>
  <c r="P35" i="44" s="1"/>
  <c r="Q35" i="44" s="1"/>
  <c r="O290" i="44"/>
  <c r="P290" i="44" s="1"/>
  <c r="Q290" i="44" s="1"/>
  <c r="O176" i="44"/>
  <c r="O79" i="44"/>
  <c r="O53" i="44"/>
  <c r="O1001" i="44"/>
  <c r="O842" i="44"/>
  <c r="P842" i="44" s="1"/>
  <c r="Q842" i="44" s="1"/>
  <c r="O688" i="44"/>
  <c r="P688" i="44" s="1"/>
  <c r="Q688" i="44" s="1"/>
  <c r="O903" i="44"/>
  <c r="P903" i="44" s="1"/>
  <c r="Q903" i="44" s="1"/>
  <c r="O966" i="44"/>
  <c r="P966" i="44" s="1"/>
  <c r="Q966" i="44" s="1"/>
  <c r="O892" i="44"/>
  <c r="O851" i="44"/>
  <c r="P851" i="44" s="1"/>
  <c r="Q851" i="44" s="1"/>
  <c r="O281" i="44"/>
  <c r="O790" i="44"/>
  <c r="P790" i="44" s="1"/>
  <c r="Q790" i="44" s="1"/>
  <c r="O446" i="44"/>
  <c r="P446" i="44" s="1"/>
  <c r="Q446" i="44" s="1"/>
  <c r="O270" i="44"/>
  <c r="P270" i="44" s="1"/>
  <c r="Q270" i="44" s="1"/>
  <c r="O589" i="44"/>
  <c r="P589" i="44" s="1"/>
  <c r="Q589" i="44" s="1"/>
  <c r="O413" i="44"/>
  <c r="P413" i="44" s="1"/>
  <c r="Q413" i="44" s="1"/>
  <c r="O237" i="44"/>
  <c r="O468" i="44"/>
  <c r="P468" i="44" s="1"/>
  <c r="Q468" i="44" s="1"/>
  <c r="O340" i="44"/>
  <c r="O244" i="44"/>
  <c r="O140" i="44"/>
  <c r="P140" i="44" s="1"/>
  <c r="Q140" i="44" s="1"/>
  <c r="O539" i="44"/>
  <c r="P539" i="44" s="1"/>
  <c r="Q539" i="44" s="1"/>
  <c r="O459" i="44"/>
  <c r="P459" i="44" s="1"/>
  <c r="Q459" i="44" s="1"/>
  <c r="O395" i="44"/>
  <c r="P395" i="44" s="1"/>
  <c r="Q395" i="44" s="1"/>
  <c r="O331" i="44"/>
  <c r="O267" i="44"/>
  <c r="O203" i="44"/>
  <c r="O139" i="44"/>
  <c r="P139" i="44" s="1"/>
  <c r="Q139" i="44" s="1"/>
  <c r="O75" i="44"/>
  <c r="P75" i="44" s="1"/>
  <c r="Q75" i="44" s="1"/>
  <c r="O11" i="44"/>
  <c r="P11" i="44" s="1"/>
  <c r="Q11" i="44" s="1"/>
  <c r="O594" i="44"/>
  <c r="P594" i="44" s="1"/>
  <c r="Q594" i="44" s="1"/>
  <c r="O514" i="44"/>
  <c r="P514" i="44" s="1"/>
  <c r="Q514" i="44" s="1"/>
  <c r="O426" i="44"/>
  <c r="O338" i="44"/>
  <c r="O258" i="44"/>
  <c r="O170" i="44"/>
  <c r="O82" i="44"/>
  <c r="P82" i="44" s="1"/>
  <c r="Q82" i="44" s="1"/>
  <c r="O132" i="44"/>
  <c r="P132" i="44" s="1"/>
  <c r="Q132" i="44" s="1"/>
  <c r="O68" i="44"/>
  <c r="P68" i="44" s="1"/>
  <c r="Q68" i="44" s="1"/>
  <c r="O4" i="44"/>
  <c r="P4" i="44" s="1"/>
  <c r="Q4" i="44" s="1"/>
  <c r="O216" i="44"/>
  <c r="O152" i="44"/>
  <c r="O88" i="44"/>
  <c r="O24" i="44"/>
  <c r="O119" i="44"/>
  <c r="P119" i="44" s="1"/>
  <c r="Q119" i="44" s="1"/>
  <c r="O254" i="44"/>
  <c r="P254" i="44" s="1"/>
  <c r="Q254" i="44" s="1"/>
  <c r="O190" i="44"/>
  <c r="P190" i="44" s="1"/>
  <c r="Q190" i="44" s="1"/>
  <c r="O62" i="44"/>
  <c r="P62" i="44" s="1"/>
  <c r="Q62" i="44" s="1"/>
  <c r="O93" i="44"/>
  <c r="O418" i="44"/>
  <c r="O162" i="44"/>
  <c r="P162" i="44" s="1"/>
  <c r="Q162" i="44" s="1"/>
  <c r="O124" i="44"/>
  <c r="O208" i="44"/>
  <c r="P208" i="44" s="1"/>
  <c r="Q208" i="44" s="1"/>
  <c r="O144" i="44"/>
  <c r="P144" i="44" s="1"/>
  <c r="Q144" i="44" s="1"/>
  <c r="O111" i="44"/>
  <c r="P111" i="44" s="1"/>
  <c r="Q111" i="44" s="1"/>
  <c r="O246" i="44"/>
  <c r="P246" i="44" s="1"/>
  <c r="Q246" i="44" s="1"/>
  <c r="O54" i="44"/>
  <c r="O85" i="44"/>
  <c r="P85" i="44" s="1"/>
  <c r="Q85" i="44" s="1"/>
  <c r="O238" i="44"/>
  <c r="O46" i="44"/>
  <c r="O13" i="44"/>
  <c r="P13" i="44" s="1"/>
  <c r="Q13" i="44" s="1"/>
  <c r="O133" i="44"/>
  <c r="P133" i="44" s="1"/>
  <c r="Q133" i="44" s="1"/>
  <c r="O611" i="44"/>
  <c r="P611" i="44" s="1"/>
  <c r="Q611" i="44" s="1"/>
  <c r="O554" i="44"/>
  <c r="P554" i="44" s="1"/>
  <c r="Q554" i="44" s="1"/>
  <c r="O130" i="44"/>
  <c r="P130" i="44" s="1"/>
  <c r="Q130" i="44" s="1"/>
  <c r="O120" i="44"/>
  <c r="P120" i="44" s="1"/>
  <c r="Q120" i="44" s="1"/>
  <c r="O23" i="44"/>
  <c r="P23" i="44" s="1"/>
  <c r="Q23" i="44" s="1"/>
  <c r="O30" i="44"/>
  <c r="P30" i="44" s="1"/>
  <c r="Q30" i="44" s="1"/>
  <c r="O583" i="44"/>
  <c r="P583" i="44" s="1"/>
  <c r="Q583" i="44" s="1"/>
  <c r="O653" i="44"/>
  <c r="P653" i="44" s="1"/>
  <c r="Q653" i="44" s="1"/>
  <c r="O388" i="44"/>
  <c r="P388" i="44" s="1"/>
  <c r="Q388" i="44" s="1"/>
  <c r="O491" i="44"/>
  <c r="P491" i="44" s="1"/>
  <c r="Q491" i="44" s="1"/>
  <c r="O99" i="44"/>
  <c r="O458" i="44"/>
  <c r="P458" i="44" s="1"/>
  <c r="Q458" i="44" s="1"/>
  <c r="O370" i="44"/>
  <c r="O28" i="44"/>
  <c r="P28" i="44" s="1"/>
  <c r="Q28" i="44" s="1"/>
  <c r="O48" i="44"/>
  <c r="P48" i="44" s="1"/>
  <c r="Q48" i="44" s="1"/>
  <c r="O86" i="44"/>
  <c r="P86" i="44" s="1"/>
  <c r="Q86" i="44" s="1"/>
  <c r="O937" i="44"/>
  <c r="P937" i="44" s="1"/>
  <c r="Q937" i="44" s="1"/>
  <c r="O754" i="44"/>
  <c r="P754" i="44" s="1"/>
  <c r="Q754" i="44" s="1"/>
  <c r="O624" i="44"/>
  <c r="O839" i="44"/>
  <c r="P839" i="44" s="1"/>
  <c r="Q839" i="44" s="1"/>
  <c r="O902" i="44"/>
  <c r="O828" i="44"/>
  <c r="P828" i="44" s="1"/>
  <c r="Q828" i="44" s="1"/>
  <c r="O787" i="44"/>
  <c r="P787" i="44" s="1"/>
  <c r="Q787" i="44" s="1"/>
  <c r="O201" i="44"/>
  <c r="P201" i="44" s="1"/>
  <c r="Q201" i="44" s="1"/>
  <c r="O726" i="44"/>
  <c r="P726" i="44" s="1"/>
  <c r="Q726" i="44" s="1"/>
  <c r="O430" i="44"/>
  <c r="P430" i="44" s="1"/>
  <c r="Q430" i="44" s="1"/>
  <c r="O733" i="44"/>
  <c r="O557" i="44"/>
  <c r="P557" i="44" s="1"/>
  <c r="Q557" i="44" s="1"/>
  <c r="O397" i="44"/>
  <c r="O221" i="44"/>
  <c r="O452" i="44"/>
  <c r="P452" i="44" s="1"/>
  <c r="Q452" i="44" s="1"/>
  <c r="O332" i="44"/>
  <c r="P332" i="44" s="1"/>
  <c r="Q332" i="44" s="1"/>
  <c r="O220" i="44"/>
  <c r="P220" i="44" s="1"/>
  <c r="Q220" i="44" s="1"/>
  <c r="O675" i="44"/>
  <c r="P675" i="44" s="1"/>
  <c r="Q675" i="44" s="1"/>
  <c r="O531" i="44"/>
  <c r="O451" i="44"/>
  <c r="P451" i="44" s="1"/>
  <c r="Q451" i="44" s="1"/>
  <c r="O387" i="44"/>
  <c r="O323" i="44"/>
  <c r="P323" i="44" s="1"/>
  <c r="Q323" i="44" s="1"/>
  <c r="O259" i="44"/>
  <c r="P259" i="44" s="1"/>
  <c r="Q259" i="44" s="1"/>
  <c r="O195" i="44"/>
  <c r="P195" i="44" s="1"/>
  <c r="Q195" i="44" s="1"/>
  <c r="O131" i="44"/>
  <c r="P131" i="44" s="1"/>
  <c r="Q131" i="44" s="1"/>
  <c r="O67" i="44"/>
  <c r="P67" i="44" s="1"/>
  <c r="Q67" i="44" s="1"/>
  <c r="O674" i="44"/>
  <c r="P674" i="44" s="1"/>
  <c r="Q674" i="44" s="1"/>
  <c r="O586" i="44"/>
  <c r="O330" i="44"/>
  <c r="O242" i="44"/>
  <c r="O60" i="44"/>
  <c r="P60" i="44" s="1"/>
  <c r="Q60" i="44" s="1"/>
  <c r="O16" i="44"/>
  <c r="P16" i="44" s="1"/>
  <c r="Q16" i="44" s="1"/>
  <c r="O182" i="44"/>
  <c r="P182" i="44" s="1"/>
  <c r="Q182" i="44" s="1"/>
  <c r="O21" i="44"/>
  <c r="P21" i="44" s="1"/>
  <c r="Q21" i="44" s="1"/>
  <c r="O5" i="44"/>
  <c r="O235" i="44"/>
  <c r="P235" i="44" s="1"/>
  <c r="Q235" i="44" s="1"/>
  <c r="O248" i="44"/>
  <c r="O829" i="44"/>
  <c r="P829" i="44" s="1"/>
  <c r="Q829" i="44" s="1"/>
  <c r="O163" i="44"/>
  <c r="P163" i="44" s="1"/>
  <c r="Q163" i="44" s="1"/>
  <c r="O92" i="44"/>
  <c r="P92" i="44" s="1"/>
  <c r="Q92" i="44" s="1"/>
  <c r="O117" i="44"/>
  <c r="P117" i="44" s="1"/>
  <c r="Q117" i="44" s="1"/>
  <c r="O873" i="44"/>
  <c r="P873" i="44" s="1"/>
  <c r="Q873" i="44" s="1"/>
  <c r="O658" i="44"/>
  <c r="O560" i="44"/>
  <c r="O775" i="44"/>
  <c r="O838" i="44"/>
  <c r="P838" i="44" s="1"/>
  <c r="Q838" i="44" s="1"/>
  <c r="O764" i="44"/>
  <c r="P764" i="44" s="1"/>
  <c r="Q764" i="44" s="1"/>
  <c r="O723" i="44"/>
  <c r="P723" i="44" s="1"/>
  <c r="Q723" i="44" s="1"/>
  <c r="O113" i="44"/>
  <c r="P113" i="44" s="1"/>
  <c r="Q113" i="44" s="1"/>
  <c r="O654" i="44"/>
  <c r="P654" i="44" s="1"/>
  <c r="Q654" i="44" s="1"/>
  <c r="O398" i="44"/>
  <c r="P398" i="44" s="1"/>
  <c r="Q398" i="44" s="1"/>
  <c r="O717" i="44"/>
  <c r="P717" i="44" s="1"/>
  <c r="Q717" i="44" s="1"/>
  <c r="O541" i="44"/>
  <c r="O365" i="44"/>
  <c r="O205" i="44"/>
  <c r="P205" i="44" s="1"/>
  <c r="Q205" i="44" s="1"/>
  <c r="O436" i="44"/>
  <c r="P436" i="44" s="1"/>
  <c r="Q436" i="44" s="1"/>
  <c r="O324" i="44"/>
  <c r="P324" i="44" s="1"/>
  <c r="Q324" i="44" s="1"/>
  <c r="O212" i="44"/>
  <c r="P212" i="44" s="1"/>
  <c r="Q212" i="44" s="1"/>
  <c r="O659" i="44"/>
  <c r="P659" i="44" s="1"/>
  <c r="Q659" i="44" s="1"/>
  <c r="O523" i="44"/>
  <c r="P523" i="44" s="1"/>
  <c r="Q523" i="44" s="1"/>
  <c r="O443" i="44"/>
  <c r="O379" i="44"/>
  <c r="P379" i="44" s="1"/>
  <c r="Q379" i="44" s="1"/>
  <c r="O315" i="44"/>
  <c r="P315" i="44" s="1"/>
  <c r="Q315" i="44" s="1"/>
  <c r="O251" i="44"/>
  <c r="P251" i="44" s="1"/>
  <c r="Q251" i="44" s="1"/>
  <c r="O187" i="44"/>
  <c r="P187" i="44" s="1"/>
  <c r="Q187" i="44" s="1"/>
  <c r="O123" i="44"/>
  <c r="P123" i="44" s="1"/>
  <c r="Q123" i="44" s="1"/>
  <c r="O59" i="44"/>
  <c r="O666" i="44"/>
  <c r="P666" i="44" s="1"/>
  <c r="Q666" i="44" s="1"/>
  <c r="O570" i="44"/>
  <c r="O490" i="44"/>
  <c r="P490" i="44" s="1"/>
  <c r="Q490" i="44" s="1"/>
  <c r="O402" i="44"/>
  <c r="P402" i="44" s="1"/>
  <c r="Q402" i="44" s="1"/>
  <c r="O322" i="44"/>
  <c r="P322" i="44" s="1"/>
  <c r="Q322" i="44" s="1"/>
  <c r="O234" i="44"/>
  <c r="P234" i="44" s="1"/>
  <c r="Q234" i="44" s="1"/>
  <c r="O146" i="44"/>
  <c r="P146" i="44" s="1"/>
  <c r="Q146" i="44" s="1"/>
  <c r="O66" i="44"/>
  <c r="P66" i="44" s="1"/>
  <c r="Q66" i="44" s="1"/>
  <c r="O116" i="44"/>
  <c r="P116" i="44" s="1"/>
  <c r="Q116" i="44" s="1"/>
  <c r="O52" i="44"/>
  <c r="O264" i="44"/>
  <c r="P264" i="44" s="1"/>
  <c r="Q264" i="44" s="1"/>
  <c r="O200" i="44"/>
  <c r="P200" i="44" s="1"/>
  <c r="Q200" i="44" s="1"/>
  <c r="O136" i="44"/>
  <c r="P136" i="44" s="1"/>
  <c r="Q136" i="44" s="1"/>
  <c r="O72" i="44"/>
  <c r="P72" i="44" s="1"/>
  <c r="Q72" i="44" s="1"/>
  <c r="O8" i="44"/>
  <c r="P8" i="44" s="1"/>
  <c r="Q8" i="44" s="1"/>
  <c r="O103" i="44"/>
  <c r="P103" i="44" s="1"/>
  <c r="Q103" i="44" s="1"/>
  <c r="O39" i="44"/>
  <c r="P39" i="44" s="1"/>
  <c r="Q39" i="44" s="1"/>
  <c r="O110" i="44"/>
  <c r="O77" i="44"/>
  <c r="O363" i="44"/>
  <c r="P363" i="44" s="1"/>
  <c r="Q363" i="44" s="1"/>
  <c r="O466" i="44"/>
  <c r="P466" i="44" s="1"/>
  <c r="Q466" i="44" s="1"/>
  <c r="O42" i="44"/>
  <c r="P42" i="44" s="1"/>
  <c r="Q42" i="44" s="1"/>
  <c r="O151" i="44"/>
  <c r="P151" i="44" s="1"/>
  <c r="Q151" i="44" s="1"/>
  <c r="O222" i="44"/>
  <c r="O880" i="44"/>
  <c r="P880" i="44" s="1"/>
  <c r="Q880" i="44" s="1"/>
  <c r="O526" i="44"/>
  <c r="O301" i="44"/>
  <c r="O180" i="44"/>
  <c r="P180" i="44" s="1"/>
  <c r="Q180" i="44" s="1"/>
  <c r="O355" i="44"/>
  <c r="P355" i="44" s="1"/>
  <c r="Q355" i="44" s="1"/>
  <c r="O626" i="44"/>
  <c r="P626" i="44" s="1"/>
  <c r="Q626" i="44" s="1"/>
  <c r="O202" i="44"/>
  <c r="P202" i="44" s="1"/>
  <c r="Q202" i="44" s="1"/>
  <c r="O240" i="44"/>
  <c r="O112" i="44"/>
  <c r="O150" i="44"/>
  <c r="P150" i="44" s="1"/>
  <c r="Q150" i="44" s="1"/>
  <c r="O809" i="44"/>
  <c r="P809" i="44" s="1"/>
  <c r="Q809" i="44" s="1"/>
  <c r="O346" i="44"/>
  <c r="P346" i="44" s="1"/>
  <c r="Q346" i="44" s="1"/>
  <c r="O496" i="44"/>
  <c r="P496" i="44" s="1"/>
  <c r="Q496" i="44" s="1"/>
  <c r="O711" i="44"/>
  <c r="P711" i="44" s="1"/>
  <c r="Q711" i="44" s="1"/>
  <c r="O957" i="44"/>
  <c r="P957" i="44" s="1"/>
  <c r="Q957" i="44" s="1"/>
  <c r="O700" i="44"/>
  <c r="O579" i="44"/>
  <c r="P579" i="44" s="1"/>
  <c r="Q579" i="44" s="1"/>
  <c r="O25" i="44"/>
  <c r="O590" i="44"/>
  <c r="P590" i="44" s="1"/>
  <c r="Q590" i="44" s="1"/>
  <c r="O382" i="44"/>
  <c r="P382" i="44" s="1"/>
  <c r="Q382" i="44" s="1"/>
  <c r="O685" i="44"/>
  <c r="P685" i="44" s="1"/>
  <c r="Q685" i="44" s="1"/>
  <c r="O525" i="44"/>
  <c r="P525" i="44" s="1"/>
  <c r="Q525" i="44" s="1"/>
  <c r="O349" i="44"/>
  <c r="P349" i="44" s="1"/>
  <c r="Q349" i="44" s="1"/>
  <c r="O181" i="44"/>
  <c r="O412" i="44"/>
  <c r="P412" i="44" s="1"/>
  <c r="Q412" i="44" s="1"/>
  <c r="O308" i="44"/>
  <c r="P308" i="44" s="1"/>
  <c r="Q308" i="44" s="1"/>
  <c r="O204" i="44"/>
  <c r="P204" i="44" s="1"/>
  <c r="Q204" i="44" s="1"/>
  <c r="O627" i="44"/>
  <c r="P627" i="44" s="1"/>
  <c r="Q627" i="44" s="1"/>
  <c r="O515" i="44"/>
  <c r="P515" i="44" s="1"/>
  <c r="Q515" i="44" s="1"/>
  <c r="O435" i="44"/>
  <c r="P435" i="44" s="1"/>
  <c r="Q435" i="44" s="1"/>
  <c r="O371" i="44"/>
  <c r="P371" i="44" s="1"/>
  <c r="Q371" i="44" s="1"/>
  <c r="O307" i="44"/>
  <c r="O243" i="44"/>
  <c r="P243" i="44" s="1"/>
  <c r="Q243" i="44" s="1"/>
  <c r="O179" i="44"/>
  <c r="P179" i="44" s="1"/>
  <c r="Q179" i="44" s="1"/>
  <c r="O115" i="44"/>
  <c r="P115" i="44" s="1"/>
  <c r="Q115" i="44" s="1"/>
  <c r="O51" i="44"/>
  <c r="P51" i="44" s="1"/>
  <c r="Q51" i="44" s="1"/>
  <c r="O650" i="44"/>
  <c r="P650" i="44" s="1"/>
  <c r="Q650" i="44" s="1"/>
  <c r="O562" i="44"/>
  <c r="P562" i="44" s="1"/>
  <c r="Q562" i="44" s="1"/>
  <c r="O482" i="44"/>
  <c r="P482" i="44" s="1"/>
  <c r="Q482" i="44" s="1"/>
  <c r="O394" i="44"/>
  <c r="P394" i="44" s="1"/>
  <c r="Q394" i="44" s="1"/>
  <c r="O306" i="44"/>
  <c r="P306" i="44" s="1"/>
  <c r="Q306" i="44" s="1"/>
  <c r="O226" i="44"/>
  <c r="O138" i="44"/>
  <c r="P138" i="44" s="1"/>
  <c r="Q138" i="44" s="1"/>
  <c r="O50" i="44"/>
  <c r="P50" i="44" s="1"/>
  <c r="Q50" i="44" s="1"/>
  <c r="O108" i="44"/>
  <c r="P108" i="44" s="1"/>
  <c r="Q108" i="44" s="1"/>
  <c r="O44" i="44"/>
  <c r="P44" i="44" s="1"/>
  <c r="Q44" i="44" s="1"/>
  <c r="O256" i="44"/>
  <c r="P256" i="44" s="1"/>
  <c r="Q256" i="44" s="1"/>
  <c r="O192" i="44"/>
  <c r="O128" i="44"/>
  <c r="P128" i="44" s="1"/>
  <c r="Q128" i="44" s="1"/>
  <c r="O64" i="44"/>
  <c r="O159" i="44"/>
  <c r="P159" i="44" s="1"/>
  <c r="Q159" i="44" s="1"/>
  <c r="O95" i="44"/>
  <c r="P95" i="44" s="1"/>
  <c r="Q95" i="44" s="1"/>
  <c r="O31" i="44"/>
  <c r="P31" i="44" s="1"/>
  <c r="Q31" i="44" s="1"/>
  <c r="O230" i="44"/>
  <c r="P230" i="44" s="1"/>
  <c r="Q230" i="44" s="1"/>
  <c r="O166" i="44"/>
  <c r="P166" i="44" s="1"/>
  <c r="Q166" i="44" s="1"/>
  <c r="O102" i="44"/>
  <c r="P102" i="44" s="1"/>
  <c r="Q102" i="44" s="1"/>
  <c r="O69" i="44"/>
  <c r="P69" i="44" s="1"/>
  <c r="Q69" i="44" s="1"/>
  <c r="O299" i="44"/>
  <c r="O634" i="44"/>
  <c r="P634" i="44" s="1"/>
  <c r="Q634" i="44" s="1"/>
  <c r="O210" i="44"/>
  <c r="P210" i="44" s="1"/>
  <c r="Q210" i="44" s="1"/>
  <c r="O100" i="44"/>
  <c r="P100" i="44" s="1"/>
  <c r="Q100" i="44" s="1"/>
  <c r="O56" i="44"/>
  <c r="P56" i="44" s="1"/>
  <c r="Q56" i="44" s="1"/>
  <c r="O158" i="44"/>
  <c r="P158" i="44" s="1"/>
  <c r="Q158" i="44" s="1"/>
  <c r="O61" i="44"/>
  <c r="P61" i="44" s="1"/>
  <c r="Q61" i="44" s="1"/>
  <c r="O368" i="44"/>
  <c r="P368" i="44" s="1"/>
  <c r="Q368" i="44" s="1"/>
  <c r="O545" i="44"/>
  <c r="O334" i="44"/>
  <c r="P334" i="44" s="1"/>
  <c r="Q334" i="44" s="1"/>
  <c r="O516" i="44"/>
  <c r="P516" i="44" s="1"/>
  <c r="Q516" i="44" s="1"/>
  <c r="O603" i="44"/>
  <c r="P603" i="44" s="1"/>
  <c r="Q603" i="44" s="1"/>
  <c r="O227" i="44"/>
  <c r="P227" i="44" s="1"/>
  <c r="Q227" i="44" s="1"/>
  <c r="O546" i="44"/>
  <c r="P546" i="44" s="1"/>
  <c r="Q546" i="44" s="1"/>
  <c r="O34" i="44"/>
  <c r="P34" i="44" s="1"/>
  <c r="Q34" i="44" s="1"/>
  <c r="O143" i="44"/>
  <c r="P143" i="44" s="1"/>
  <c r="Q143" i="44" s="1"/>
  <c r="O22" i="44"/>
  <c r="O745" i="44"/>
  <c r="P745" i="44" s="1"/>
  <c r="Q745" i="44" s="1"/>
  <c r="O26" i="44"/>
  <c r="P26" i="44" s="1"/>
  <c r="Q26" i="44" s="1"/>
  <c r="O432" i="44"/>
  <c r="P432" i="44" s="1"/>
  <c r="Q432" i="44" s="1"/>
  <c r="O647" i="44"/>
  <c r="P647" i="44" s="1"/>
  <c r="Q647" i="44" s="1"/>
  <c r="O893" i="44"/>
  <c r="P893" i="44" s="1"/>
  <c r="Q893" i="44" s="1"/>
  <c r="O628" i="44"/>
  <c r="P628" i="44" s="1"/>
  <c r="Q628" i="44" s="1"/>
  <c r="O633" i="44"/>
  <c r="P633" i="44" s="1"/>
  <c r="Q633" i="44" s="1"/>
  <c r="O383" i="44"/>
  <c r="O574" i="44"/>
  <c r="P574" i="44" s="1"/>
  <c r="Q574" i="44" s="1"/>
  <c r="O366" i="44"/>
  <c r="P366" i="44" s="1"/>
  <c r="Q366" i="44" s="1"/>
  <c r="O669" i="44"/>
  <c r="P669" i="44" s="1"/>
  <c r="Q669" i="44" s="1"/>
  <c r="O493" i="44"/>
  <c r="P493" i="44" s="1"/>
  <c r="Q493" i="44" s="1"/>
  <c r="O333" i="44"/>
  <c r="P333" i="44" s="1"/>
  <c r="Q333" i="44" s="1"/>
  <c r="O173" i="44"/>
  <c r="O404" i="44"/>
  <c r="P404" i="44" s="1"/>
  <c r="Q404" i="44" s="1"/>
  <c r="O284" i="44"/>
  <c r="O196" i="44"/>
  <c r="O499" i="44"/>
  <c r="P499" i="44" s="1"/>
  <c r="Q499" i="44" s="1"/>
  <c r="O171" i="44"/>
  <c r="P171" i="44" s="1"/>
  <c r="Q171" i="44" s="1"/>
  <c r="O107" i="44"/>
  <c r="P107" i="44" s="1"/>
  <c r="Q107" i="44" s="1"/>
  <c r="O386" i="44"/>
  <c r="P386" i="44" s="1"/>
  <c r="Q386" i="44" s="1"/>
  <c r="O184" i="44"/>
  <c r="O125" i="44"/>
  <c r="P125" i="44" s="1"/>
  <c r="Q125" i="44" s="1"/>
  <c r="O564" i="44"/>
  <c r="P564" i="44" s="1"/>
  <c r="Q564" i="44" s="1"/>
  <c r="O291" i="44"/>
  <c r="P291" i="44" s="1"/>
  <c r="Q291" i="44" s="1"/>
  <c r="O114" i="44"/>
  <c r="P114" i="44" s="1"/>
  <c r="Q114" i="44" s="1"/>
  <c r="O214" i="44"/>
  <c r="P214" i="44" s="1"/>
  <c r="Q214" i="44" s="1"/>
  <c r="O353" i="44"/>
  <c r="P353" i="44" s="1"/>
  <c r="Q353" i="44" s="1"/>
  <c r="O816" i="44"/>
  <c r="P816" i="44" s="1"/>
  <c r="Q816" i="44" s="1"/>
  <c r="O304" i="44"/>
  <c r="O519" i="44"/>
  <c r="P519" i="44" s="1"/>
  <c r="Q519" i="44" s="1"/>
  <c r="O765" i="44"/>
  <c r="O979" i="44"/>
  <c r="P979" i="44" s="1"/>
  <c r="Q979" i="44" s="1"/>
  <c r="O457" i="44"/>
  <c r="P457" i="44" s="1"/>
  <c r="Q457" i="44" s="1"/>
  <c r="O255" i="44"/>
  <c r="P255" i="44" s="1"/>
  <c r="Q255" i="44" s="1"/>
  <c r="O510" i="44"/>
  <c r="P510" i="44" s="1"/>
  <c r="Q510" i="44" s="1"/>
  <c r="O318" i="44"/>
  <c r="P318" i="44" s="1"/>
  <c r="Q318" i="44" s="1"/>
  <c r="O621" i="44"/>
  <c r="O461" i="44"/>
  <c r="P461" i="44" s="1"/>
  <c r="Q461" i="44" s="1"/>
  <c r="O285" i="44"/>
  <c r="O500" i="44"/>
  <c r="P500" i="44" s="1"/>
  <c r="Q500" i="44" s="1"/>
  <c r="O372" i="44"/>
  <c r="P372" i="44" s="1"/>
  <c r="Q372" i="44" s="1"/>
  <c r="O268" i="44"/>
  <c r="P268" i="44" s="1"/>
  <c r="Q268" i="44" s="1"/>
  <c r="O156" i="44"/>
  <c r="P156" i="44" s="1"/>
  <c r="Q156" i="44" s="1"/>
  <c r="O595" i="44"/>
  <c r="P595" i="44" s="1"/>
  <c r="Q595" i="44" s="1"/>
  <c r="O475" i="44"/>
  <c r="P475" i="44" s="1"/>
  <c r="Q475" i="44" s="1"/>
  <c r="O411" i="44"/>
  <c r="P411" i="44" s="1"/>
  <c r="Q411" i="44" s="1"/>
  <c r="O347" i="44"/>
  <c r="O283" i="44"/>
  <c r="P283" i="44" s="1"/>
  <c r="Q283" i="44" s="1"/>
  <c r="O219" i="44"/>
  <c r="P219" i="44" s="1"/>
  <c r="Q219" i="44" s="1"/>
  <c r="O155" i="44"/>
  <c r="P155" i="44" s="1"/>
  <c r="Q155" i="44" s="1"/>
  <c r="O91" i="44"/>
  <c r="P91" i="44" s="1"/>
  <c r="Q91" i="44" s="1"/>
  <c r="O27" i="44"/>
  <c r="P27" i="44" s="1"/>
  <c r="Q27" i="44" s="1"/>
  <c r="O618" i="44"/>
  <c r="O530" i="44"/>
  <c r="P530" i="44" s="1"/>
  <c r="Q530" i="44" s="1"/>
  <c r="O450" i="44"/>
  <c r="O362" i="44"/>
  <c r="P362" i="44" s="1"/>
  <c r="Q362" i="44" s="1"/>
  <c r="O274" i="44"/>
  <c r="P274" i="44" s="1"/>
  <c r="Q274" i="44" s="1"/>
  <c r="O194" i="44"/>
  <c r="P194" i="44" s="1"/>
  <c r="Q194" i="44" s="1"/>
  <c r="O106" i="44"/>
  <c r="P106" i="44" s="1"/>
  <c r="Q106" i="44" s="1"/>
  <c r="O18" i="44"/>
  <c r="P18" i="44" s="1"/>
  <c r="Q18" i="44" s="1"/>
  <c r="O84" i="44"/>
  <c r="P84" i="44" s="1"/>
  <c r="Q84" i="44" s="1"/>
  <c r="O20" i="44"/>
  <c r="P20" i="44" s="1"/>
  <c r="Q20" i="44" s="1"/>
  <c r="O232" i="44"/>
  <c r="O168" i="44"/>
  <c r="P168" i="44" s="1"/>
  <c r="Q168" i="44" s="1"/>
  <c r="O104" i="44"/>
  <c r="P104" i="44" s="1"/>
  <c r="Q104" i="44" s="1"/>
  <c r="O40" i="44"/>
  <c r="P40" i="44" s="1"/>
  <c r="Q40" i="44" s="1"/>
  <c r="O135" i="44"/>
  <c r="P135" i="44" s="1"/>
  <c r="Q135" i="44" s="1"/>
  <c r="O71" i="44"/>
  <c r="P71" i="44" s="1"/>
  <c r="Q71" i="44" s="1"/>
  <c r="O7" i="44"/>
  <c r="P7" i="44" s="1"/>
  <c r="Q7" i="44" s="1"/>
  <c r="O206" i="44"/>
  <c r="P206" i="44" s="1"/>
  <c r="Q206" i="44" s="1"/>
  <c r="O142" i="44"/>
  <c r="O78" i="44"/>
  <c r="P78" i="44" s="1"/>
  <c r="Q78" i="44" s="1"/>
  <c r="O14" i="44"/>
  <c r="P14" i="44" s="1"/>
  <c r="Q14" i="44" s="1"/>
  <c r="O109" i="44"/>
  <c r="P109" i="44" s="1"/>
  <c r="Q109" i="44" s="1"/>
  <c r="O45" i="44"/>
  <c r="P45" i="44" s="1"/>
  <c r="Q45" i="44" s="1"/>
  <c r="O15" i="44"/>
  <c r="P15" i="44" s="1"/>
  <c r="Q15" i="44" s="1"/>
  <c r="P3" i="44"/>
  <c r="Q3" i="44" s="1"/>
  <c r="P33" i="44"/>
  <c r="Q33" i="44" s="1"/>
  <c r="P161" i="44"/>
  <c r="Q161" i="44" s="1"/>
  <c r="P129" i="44"/>
  <c r="Q129" i="44" s="1"/>
  <c r="P257" i="44"/>
  <c r="Q257" i="44" s="1"/>
  <c r="P385" i="44"/>
  <c r="Q385" i="44" s="1"/>
  <c r="P513" i="44"/>
  <c r="Q513" i="44" s="1"/>
  <c r="P871" i="44"/>
  <c r="Q871" i="44" s="1"/>
  <c r="P771" i="44"/>
  <c r="Q771" i="44" s="1"/>
  <c r="P547" i="44"/>
  <c r="Q547" i="44" s="1"/>
  <c r="P602" i="44"/>
  <c r="Q602" i="44" s="1"/>
  <c r="P855" i="44"/>
  <c r="Q855" i="44" s="1"/>
  <c r="P719" i="44"/>
  <c r="Q719" i="44" s="1"/>
  <c r="P655" i="44"/>
  <c r="Q655" i="44" s="1"/>
  <c r="P591" i="44"/>
  <c r="Q591" i="44" s="1"/>
  <c r="P399" i="44"/>
  <c r="Q399" i="44" s="1"/>
  <c r="P870" i="44"/>
  <c r="Q870" i="44" s="1"/>
  <c r="P806" i="44"/>
  <c r="Q806" i="44" s="1"/>
  <c r="P555" i="44"/>
  <c r="Q555" i="44" s="1"/>
  <c r="P978" i="44"/>
  <c r="Q978" i="44" s="1"/>
  <c r="P931" i="44"/>
  <c r="Q931" i="44" s="1"/>
  <c r="P282" i="44"/>
  <c r="Q282" i="44" s="1"/>
  <c r="P673" i="44"/>
  <c r="Q673" i="44" s="1"/>
  <c r="P768" i="44"/>
  <c r="Q768" i="44" s="1"/>
  <c r="P640" i="44"/>
  <c r="Q640" i="44" s="1"/>
  <c r="P343" i="44"/>
  <c r="Q343" i="44" s="1"/>
  <c r="P215" i="44"/>
  <c r="Q215" i="44" s="1"/>
  <c r="P742" i="44"/>
  <c r="Q742" i="44" s="1"/>
  <c r="P470" i="44"/>
  <c r="Q470" i="44" s="1"/>
  <c r="P406" i="44"/>
  <c r="Q406" i="44" s="1"/>
  <c r="P278" i="44"/>
  <c r="Q278" i="44" s="1"/>
  <c r="P965" i="44"/>
  <c r="Q965" i="44" s="1"/>
  <c r="P837" i="44"/>
  <c r="Q837" i="44" s="1"/>
  <c r="P773" i="44"/>
  <c r="Q773" i="44" s="1"/>
  <c r="P692" i="44"/>
  <c r="Q692" i="44" s="1"/>
  <c r="P244" i="44"/>
  <c r="Q244" i="44" s="1"/>
  <c r="P743" i="44"/>
  <c r="Q743" i="44" s="1"/>
  <c r="P267" i="44"/>
  <c r="Q267" i="44" s="1"/>
  <c r="P955" i="44"/>
  <c r="Q955" i="44" s="1"/>
  <c r="P570" i="44"/>
  <c r="Q570" i="44" s="1"/>
  <c r="P983" i="44"/>
  <c r="Q983" i="44" s="1"/>
  <c r="P934" i="44"/>
  <c r="Q934" i="44" s="1"/>
  <c r="P862" i="44"/>
  <c r="Q862" i="44" s="1"/>
  <c r="P258" i="44"/>
  <c r="Q258" i="44" s="1"/>
  <c r="P74" i="44"/>
  <c r="Q74" i="44" s="1"/>
  <c r="P969" i="44"/>
  <c r="Q969" i="44" s="1"/>
  <c r="P905" i="44"/>
  <c r="Q905" i="44" s="1"/>
  <c r="P841" i="44"/>
  <c r="Q841" i="44" s="1"/>
  <c r="P777" i="44"/>
  <c r="Q777" i="44" s="1"/>
  <c r="P289" i="44"/>
  <c r="Q289" i="44" s="1"/>
  <c r="P952" i="44"/>
  <c r="Q952" i="44" s="1"/>
  <c r="P888" i="44"/>
  <c r="Q888" i="44" s="1"/>
  <c r="P207" i="44"/>
  <c r="Q207" i="44" s="1"/>
  <c r="P79" i="44"/>
  <c r="Q79" i="44" s="1"/>
  <c r="P526" i="44"/>
  <c r="Q526" i="44" s="1"/>
  <c r="P142" i="44"/>
  <c r="Q142" i="44" s="1"/>
  <c r="P765" i="44"/>
  <c r="Q765" i="44" s="1"/>
  <c r="P701" i="44"/>
  <c r="Q701" i="44" s="1"/>
  <c r="P812" i="44"/>
  <c r="Q812" i="44" s="1"/>
  <c r="P748" i="44"/>
  <c r="Q748" i="44" s="1"/>
  <c r="P684" i="44"/>
  <c r="Q684" i="44" s="1"/>
  <c r="P492" i="44"/>
  <c r="Q492" i="44" s="1"/>
  <c r="P364" i="44"/>
  <c r="Q364" i="44" s="1"/>
  <c r="P878" i="44"/>
  <c r="Q878" i="44" s="1"/>
  <c r="P891" i="44"/>
  <c r="Q891" i="44" s="1"/>
  <c r="P775" i="44"/>
  <c r="Q775" i="44" s="1"/>
  <c r="P703" i="44"/>
  <c r="Q703" i="44" s="1"/>
  <c r="P639" i="44"/>
  <c r="Q639" i="44" s="1"/>
  <c r="P383" i="44"/>
  <c r="Q383" i="44" s="1"/>
  <c r="P819" i="44"/>
  <c r="Q819" i="44" s="1"/>
  <c r="P718" i="44"/>
  <c r="Q718" i="44" s="1"/>
  <c r="P739" i="44"/>
  <c r="Q739" i="44" s="1"/>
  <c r="P58" i="44"/>
  <c r="Q58" i="44" s="1"/>
  <c r="P897" i="44"/>
  <c r="Q897" i="44" s="1"/>
  <c r="P769" i="44"/>
  <c r="Q769" i="44" s="1"/>
  <c r="P225" i="44"/>
  <c r="Q225" i="44" s="1"/>
  <c r="P624" i="44"/>
  <c r="Q624" i="44" s="1"/>
  <c r="P327" i="44"/>
  <c r="Q327" i="44" s="1"/>
  <c r="P646" i="44"/>
  <c r="Q646" i="44" s="1"/>
  <c r="P582" i="44"/>
  <c r="Q582" i="44" s="1"/>
  <c r="P134" i="44"/>
  <c r="Q134" i="44" s="1"/>
  <c r="P949" i="44"/>
  <c r="Q949" i="44" s="1"/>
  <c r="P996" i="44"/>
  <c r="Q996" i="44" s="1"/>
  <c r="P932" i="44"/>
  <c r="Q932" i="44" s="1"/>
  <c r="P804" i="44"/>
  <c r="Q804" i="44" s="1"/>
  <c r="P619" i="44"/>
  <c r="Q619" i="44" s="1"/>
  <c r="P347" i="44"/>
  <c r="Q347" i="44" s="1"/>
  <c r="P707" i="44"/>
  <c r="Q707" i="44" s="1"/>
  <c r="P266" i="44"/>
  <c r="Q266" i="44" s="1"/>
  <c r="P831" i="44"/>
  <c r="Q831" i="44" s="1"/>
  <c r="P695" i="44"/>
  <c r="Q695" i="44" s="1"/>
  <c r="P631" i="44"/>
  <c r="Q631" i="44" s="1"/>
  <c r="P779" i="44"/>
  <c r="Q779" i="44" s="1"/>
  <c r="P531" i="44"/>
  <c r="Q531" i="44" s="1"/>
  <c r="P410" i="44"/>
  <c r="Q410" i="44" s="1"/>
  <c r="P918" i="44"/>
  <c r="Q918" i="44" s="1"/>
  <c r="P686" i="44"/>
  <c r="Q686" i="44" s="1"/>
  <c r="P747" i="44"/>
  <c r="Q747" i="44" s="1"/>
  <c r="P778" i="44"/>
  <c r="Q778" i="44" s="1"/>
  <c r="P953" i="44"/>
  <c r="Q953" i="44" s="1"/>
  <c r="P889" i="44"/>
  <c r="Q889" i="44" s="1"/>
  <c r="P761" i="44"/>
  <c r="Q761" i="44" s="1"/>
  <c r="P545" i="44"/>
  <c r="Q545" i="44" s="1"/>
  <c r="P616" i="44"/>
  <c r="Q616" i="44" s="1"/>
  <c r="P319" i="44"/>
  <c r="Q319" i="44" s="1"/>
  <c r="P191" i="44"/>
  <c r="Q191" i="44" s="1"/>
  <c r="P710" i="44"/>
  <c r="Q710" i="44" s="1"/>
  <c r="P638" i="44"/>
  <c r="Q638" i="44" s="1"/>
  <c r="P941" i="44"/>
  <c r="Q941" i="44" s="1"/>
  <c r="P877" i="44"/>
  <c r="Q877" i="44" s="1"/>
  <c r="P813" i="44"/>
  <c r="Q813" i="44" s="1"/>
  <c r="P860" i="44"/>
  <c r="Q860" i="44" s="1"/>
  <c r="P732" i="44"/>
  <c r="Q732" i="44" s="1"/>
  <c r="P604" i="44"/>
  <c r="Q604" i="44" s="1"/>
  <c r="P540" i="44"/>
  <c r="Q540" i="44" s="1"/>
  <c r="P348" i="44"/>
  <c r="Q348" i="44" s="1"/>
  <c r="P284" i="44"/>
  <c r="Q284" i="44" s="1"/>
  <c r="P683" i="44"/>
  <c r="Q683" i="44" s="1"/>
  <c r="P387" i="44"/>
  <c r="Q387" i="44" s="1"/>
  <c r="P506" i="44"/>
  <c r="Q506" i="44" s="1"/>
  <c r="P450" i="44"/>
  <c r="Q450" i="44" s="1"/>
  <c r="P226" i="44"/>
  <c r="Q226" i="44" s="1"/>
  <c r="P823" i="44"/>
  <c r="Q823" i="44" s="1"/>
  <c r="P759" i="44"/>
  <c r="Q759" i="44" s="1"/>
  <c r="P623" i="44"/>
  <c r="Q623" i="44" s="1"/>
  <c r="P559" i="44"/>
  <c r="Q559" i="44" s="1"/>
  <c r="P495" i="44"/>
  <c r="Q495" i="44" s="1"/>
  <c r="P367" i="44"/>
  <c r="Q367" i="44" s="1"/>
  <c r="P370" i="44"/>
  <c r="Q370" i="44" s="1"/>
  <c r="P987" i="44"/>
  <c r="Q987" i="44" s="1"/>
  <c r="P738" i="44"/>
  <c r="Q738" i="44" s="1"/>
  <c r="P817" i="44"/>
  <c r="Q817" i="44" s="1"/>
  <c r="P992" i="44"/>
  <c r="Q992" i="44" s="1"/>
  <c r="P928" i="44"/>
  <c r="Q928" i="44" s="1"/>
  <c r="P608" i="44"/>
  <c r="Q608" i="44" s="1"/>
  <c r="P702" i="44"/>
  <c r="Q702" i="44" s="1"/>
  <c r="P502" i="44"/>
  <c r="Q502" i="44" s="1"/>
  <c r="P438" i="44"/>
  <c r="Q438" i="44" s="1"/>
  <c r="P374" i="44"/>
  <c r="Q374" i="44" s="1"/>
  <c r="P310" i="44"/>
  <c r="Q310" i="44" s="1"/>
  <c r="P869" i="44"/>
  <c r="Q869" i="44" s="1"/>
  <c r="P805" i="44"/>
  <c r="Q805" i="44" s="1"/>
  <c r="P980" i="44"/>
  <c r="Q980" i="44" s="1"/>
  <c r="P307" i="44"/>
  <c r="Q307" i="44" s="1"/>
  <c r="P211" i="44"/>
  <c r="Q211" i="44" s="1"/>
  <c r="P794" i="44"/>
  <c r="Q794" i="44" s="1"/>
  <c r="P426" i="44"/>
  <c r="Q426" i="44" s="1"/>
  <c r="P483" i="44"/>
  <c r="Q483" i="44" s="1"/>
  <c r="P730" i="44"/>
  <c r="Q730" i="44" s="1"/>
  <c r="P418" i="44"/>
  <c r="Q418" i="44" s="1"/>
  <c r="P359" i="44"/>
  <c r="Q359" i="44" s="1"/>
  <c r="P902" i="44"/>
  <c r="Q902" i="44" s="1"/>
  <c r="P830" i="44"/>
  <c r="Q830" i="44" s="1"/>
  <c r="P939" i="44"/>
  <c r="Q939" i="44" s="1"/>
  <c r="P443" i="44"/>
  <c r="Q443" i="44" s="1"/>
  <c r="P698" i="44"/>
  <c r="Q698" i="44" s="1"/>
  <c r="P154" i="44"/>
  <c r="Q154" i="44" s="1"/>
  <c r="P1001" i="44"/>
  <c r="Q1001" i="44" s="1"/>
  <c r="P920" i="44"/>
  <c r="Q920" i="44" s="1"/>
  <c r="P856" i="44"/>
  <c r="Q856" i="44" s="1"/>
  <c r="P792" i="44"/>
  <c r="Q792" i="44" s="1"/>
  <c r="P728" i="44"/>
  <c r="Q728" i="44" s="1"/>
  <c r="P622" i="44"/>
  <c r="Q622" i="44" s="1"/>
  <c r="P203" i="44"/>
  <c r="Q203" i="44" s="1"/>
  <c r="P331" i="44"/>
  <c r="Q331" i="44" s="1"/>
  <c r="P746" i="44"/>
  <c r="Q746" i="44" s="1"/>
  <c r="P807" i="44"/>
  <c r="Q807" i="44" s="1"/>
  <c r="P671" i="44"/>
  <c r="Q671" i="44" s="1"/>
  <c r="P607" i="44"/>
  <c r="Q607" i="44" s="1"/>
  <c r="P479" i="44"/>
  <c r="Q479" i="44" s="1"/>
  <c r="P691" i="44"/>
  <c r="Q691" i="44" s="1"/>
  <c r="P586" i="44"/>
  <c r="Q586" i="44" s="1"/>
  <c r="P314" i="44"/>
  <c r="Q314" i="44" s="1"/>
  <c r="P894" i="44"/>
  <c r="Q894" i="44" s="1"/>
  <c r="P339" i="44"/>
  <c r="Q339" i="44" s="1"/>
  <c r="P714" i="44"/>
  <c r="Q714" i="44" s="1"/>
  <c r="P242" i="44"/>
  <c r="Q242" i="44" s="1"/>
  <c r="P994" i="44"/>
  <c r="Q994" i="44" s="1"/>
  <c r="P658" i="44"/>
  <c r="Q658" i="44" s="1"/>
  <c r="P338" i="44"/>
  <c r="Q338" i="44" s="1"/>
  <c r="P929" i="44"/>
  <c r="Q929" i="44" s="1"/>
  <c r="P801" i="44"/>
  <c r="Q801" i="44" s="1"/>
  <c r="P737" i="44"/>
  <c r="Q737" i="44" s="1"/>
  <c r="P976" i="44"/>
  <c r="Q976" i="44" s="1"/>
  <c r="P656" i="44"/>
  <c r="Q656" i="44" s="1"/>
  <c r="P592" i="44"/>
  <c r="Q592" i="44" s="1"/>
  <c r="P295" i="44"/>
  <c r="Q295" i="44" s="1"/>
  <c r="P231" i="44"/>
  <c r="Q231" i="44" s="1"/>
  <c r="P550" i="44"/>
  <c r="Q550" i="44" s="1"/>
  <c r="P803" i="44"/>
  <c r="Q803" i="44" s="1"/>
  <c r="P330" i="44"/>
  <c r="Q330" i="44" s="1"/>
  <c r="P799" i="44"/>
  <c r="Q799" i="44" s="1"/>
  <c r="P174" i="44"/>
  <c r="Q174" i="44" s="1"/>
  <c r="P724" i="44"/>
  <c r="Q724" i="44" s="1"/>
  <c r="P316" i="44"/>
  <c r="Q316" i="44" s="1"/>
  <c r="P164" i="44"/>
  <c r="Q164" i="44" s="1"/>
  <c r="P441" i="44"/>
  <c r="Q441" i="44" s="1"/>
  <c r="P185" i="44"/>
  <c r="Q185" i="44" s="1"/>
  <c r="P17" i="44"/>
  <c r="Q17" i="44" s="1"/>
  <c r="P408" i="44"/>
  <c r="Q408" i="44" s="1"/>
  <c r="P344" i="44"/>
  <c r="Q344" i="44" s="1"/>
  <c r="P280" i="44"/>
  <c r="Q280" i="44" s="1"/>
  <c r="P216" i="44"/>
  <c r="Q216" i="44" s="1"/>
  <c r="P38" i="44"/>
  <c r="Q38" i="44" s="1"/>
  <c r="P541" i="44"/>
  <c r="Q541" i="44" s="1"/>
  <c r="P285" i="44"/>
  <c r="Q285" i="44" s="1"/>
  <c r="P221" i="44"/>
  <c r="Q221" i="44" s="1"/>
  <c r="P93" i="44"/>
  <c r="Q93" i="44" s="1"/>
  <c r="P29" i="44"/>
  <c r="Q29" i="44" s="1"/>
  <c r="P152" i="44"/>
  <c r="Q152" i="44" s="1"/>
  <c r="P88" i="44"/>
  <c r="Q88" i="44" s="1"/>
  <c r="P24" i="44"/>
  <c r="Q24" i="44" s="1"/>
  <c r="P147" i="44"/>
  <c r="Q147" i="44" s="1"/>
  <c r="P373" i="44"/>
  <c r="Q373" i="44" s="1"/>
  <c r="P618" i="44"/>
  <c r="Q618" i="44" s="1"/>
  <c r="P252" i="44"/>
  <c r="Q252" i="44" s="1"/>
  <c r="P52" i="44"/>
  <c r="Q52" i="44" s="1"/>
  <c r="P301" i="44"/>
  <c r="Q301" i="44" s="1"/>
  <c r="P350" i="44"/>
  <c r="Q350" i="44" s="1"/>
  <c r="P844" i="44"/>
  <c r="Q844" i="44" s="1"/>
  <c r="P396" i="44"/>
  <c r="Q396" i="44" s="1"/>
  <c r="P689" i="44"/>
  <c r="Q689" i="44" s="1"/>
  <c r="P601" i="44"/>
  <c r="Q601" i="44" s="1"/>
  <c r="P177" i="44"/>
  <c r="Q177" i="44" s="1"/>
  <c r="P89" i="44"/>
  <c r="Q89" i="44" s="1"/>
  <c r="P9" i="44"/>
  <c r="Q9" i="44" s="1"/>
  <c r="P528" i="44"/>
  <c r="Q528" i="44" s="1"/>
  <c r="P464" i="44"/>
  <c r="Q464" i="44" s="1"/>
  <c r="P336" i="44"/>
  <c r="Q336" i="44" s="1"/>
  <c r="P272" i="44"/>
  <c r="Q272" i="44" s="1"/>
  <c r="P94" i="44"/>
  <c r="Q94" i="44" s="1"/>
  <c r="P469" i="44"/>
  <c r="Q469" i="44" s="1"/>
  <c r="P405" i="44"/>
  <c r="Q405" i="44" s="1"/>
  <c r="P341" i="44"/>
  <c r="Q341" i="44" s="1"/>
  <c r="P189" i="44"/>
  <c r="Q189" i="44" s="1"/>
  <c r="P181" i="44"/>
  <c r="Q181" i="44" s="1"/>
  <c r="P53" i="44"/>
  <c r="Q53" i="44" s="1"/>
  <c r="P299" i="44"/>
  <c r="Q299" i="44" s="1"/>
  <c r="P553" i="44"/>
  <c r="Q553" i="44" s="1"/>
  <c r="P921" i="44"/>
  <c r="Q921" i="44" s="1"/>
  <c r="P853" i="44"/>
  <c r="Q853" i="44" s="1"/>
  <c r="P972" i="44"/>
  <c r="Q972" i="44" s="1"/>
  <c r="P708" i="44"/>
  <c r="Q708" i="44" s="1"/>
  <c r="P588" i="44"/>
  <c r="Q588" i="44" s="1"/>
  <c r="P593" i="44"/>
  <c r="Q593" i="44" s="1"/>
  <c r="P505" i="44"/>
  <c r="Q505" i="44" s="1"/>
  <c r="P425" i="44"/>
  <c r="Q425" i="44" s="1"/>
  <c r="P169" i="44"/>
  <c r="Q169" i="44" s="1"/>
  <c r="P584" i="44"/>
  <c r="Q584" i="44" s="1"/>
  <c r="P456" i="44"/>
  <c r="Q456" i="44" s="1"/>
  <c r="P392" i="44"/>
  <c r="Q392" i="44" s="1"/>
  <c r="P22" i="44"/>
  <c r="Q22" i="44" s="1"/>
  <c r="P397" i="44"/>
  <c r="Q397" i="44" s="1"/>
  <c r="P269" i="44"/>
  <c r="Q269" i="44" s="1"/>
  <c r="P141" i="44"/>
  <c r="Q141" i="44" s="1"/>
  <c r="P77" i="44"/>
  <c r="Q77" i="44" s="1"/>
  <c r="P99" i="44"/>
  <c r="Q99" i="44" s="1"/>
  <c r="P64" i="44"/>
  <c r="Q64" i="44" s="1"/>
  <c r="P407" i="44"/>
  <c r="Q407" i="44" s="1"/>
  <c r="P297" i="44"/>
  <c r="Q297" i="44" s="1"/>
  <c r="P54" i="44"/>
  <c r="Q54" i="44" s="1"/>
  <c r="P538" i="44"/>
  <c r="Q538" i="44" s="1"/>
  <c r="P857" i="44"/>
  <c r="Q857" i="44" s="1"/>
  <c r="P758" i="44"/>
  <c r="Q758" i="44" s="1"/>
  <c r="P989" i="44"/>
  <c r="Q989" i="44" s="1"/>
  <c r="P700" i="44"/>
  <c r="Q700" i="44" s="1"/>
  <c r="P665" i="44"/>
  <c r="Q665" i="44" s="1"/>
  <c r="P241" i="44"/>
  <c r="Q241" i="44" s="1"/>
  <c r="P73" i="44"/>
  <c r="Q73" i="44" s="1"/>
  <c r="P576" i="44"/>
  <c r="Q576" i="44" s="1"/>
  <c r="P192" i="44"/>
  <c r="Q192" i="44" s="1"/>
  <c r="P645" i="44"/>
  <c r="Q645" i="44" s="1"/>
  <c r="P517" i="44"/>
  <c r="Q517" i="44" s="1"/>
  <c r="P453" i="44"/>
  <c r="Q453" i="44" s="1"/>
  <c r="P325" i="44"/>
  <c r="Q325" i="44" s="1"/>
  <c r="P5" i="44"/>
  <c r="Q5" i="44" s="1"/>
  <c r="P41" i="44"/>
  <c r="Q41" i="44" s="1"/>
  <c r="P621" i="44"/>
  <c r="Q621" i="44" s="1"/>
  <c r="P173" i="44"/>
  <c r="Q173" i="44" s="1"/>
  <c r="P170" i="44"/>
  <c r="Q170" i="44" s="1"/>
  <c r="P793" i="44"/>
  <c r="Q793" i="44" s="1"/>
  <c r="P670" i="44"/>
  <c r="Q670" i="44" s="1"/>
  <c r="P981" i="44"/>
  <c r="Q981" i="44" s="1"/>
  <c r="P956" i="44"/>
  <c r="Q956" i="44" s="1"/>
  <c r="P788" i="44"/>
  <c r="Q788" i="44" s="1"/>
  <c r="P660" i="44"/>
  <c r="Q660" i="44" s="1"/>
  <c r="P572" i="44"/>
  <c r="Q572" i="44" s="1"/>
  <c r="P196" i="44"/>
  <c r="Q196" i="44" s="1"/>
  <c r="P657" i="44"/>
  <c r="Q657" i="44" s="1"/>
  <c r="P145" i="44"/>
  <c r="Q145" i="44" s="1"/>
  <c r="P504" i="44"/>
  <c r="Q504" i="44" s="1"/>
  <c r="P440" i="44"/>
  <c r="Q440" i="44" s="1"/>
  <c r="P376" i="44"/>
  <c r="Q376" i="44" s="1"/>
  <c r="P312" i="44"/>
  <c r="Q312" i="44" s="1"/>
  <c r="P248" i="44"/>
  <c r="Q248" i="44" s="1"/>
  <c r="P184" i="44"/>
  <c r="Q184" i="44" s="1"/>
  <c r="P70" i="44"/>
  <c r="Q70" i="44" s="1"/>
  <c r="P6" i="44"/>
  <c r="Q6" i="44" s="1"/>
  <c r="P317" i="44"/>
  <c r="Q317" i="44" s="1"/>
  <c r="P253" i="44"/>
  <c r="Q253" i="44" s="1"/>
  <c r="P886" i="44"/>
  <c r="Q886" i="44" s="1"/>
  <c r="P925" i="44"/>
  <c r="Q925" i="44" s="1"/>
  <c r="P465" i="44"/>
  <c r="Q465" i="44" s="1"/>
  <c r="P488" i="44"/>
  <c r="Q488" i="44" s="1"/>
  <c r="P365" i="44"/>
  <c r="Q365" i="44" s="1"/>
  <c r="P471" i="44"/>
  <c r="Q471" i="44" s="1"/>
  <c r="P946" i="44"/>
  <c r="Q946" i="44" s="1"/>
  <c r="P238" i="44"/>
  <c r="Q238" i="44" s="1"/>
  <c r="P780" i="44"/>
  <c r="Q780" i="44" s="1"/>
  <c r="P652" i="44"/>
  <c r="Q652" i="44" s="1"/>
  <c r="P340" i="44"/>
  <c r="Q340" i="44" s="1"/>
  <c r="P260" i="44"/>
  <c r="Q260" i="44" s="1"/>
  <c r="P188" i="44"/>
  <c r="Q188" i="44" s="1"/>
  <c r="P124" i="44"/>
  <c r="Q124" i="44" s="1"/>
  <c r="P721" i="44"/>
  <c r="Q721" i="44" s="1"/>
  <c r="P649" i="44"/>
  <c r="Q649" i="44" s="1"/>
  <c r="P393" i="44"/>
  <c r="Q393" i="44" s="1"/>
  <c r="P305" i="44"/>
  <c r="Q305" i="44" s="1"/>
  <c r="P217" i="44"/>
  <c r="Q217" i="44" s="1"/>
  <c r="P137" i="44"/>
  <c r="Q137" i="44" s="1"/>
  <c r="P560" i="44"/>
  <c r="Q560" i="44" s="1"/>
  <c r="P304" i="44"/>
  <c r="Q304" i="44" s="1"/>
  <c r="P240" i="44"/>
  <c r="Q240" i="44" s="1"/>
  <c r="P176" i="44"/>
  <c r="Q176" i="44" s="1"/>
  <c r="P565" i="44"/>
  <c r="Q565" i="44" s="1"/>
  <c r="P437" i="44"/>
  <c r="Q437" i="44" s="1"/>
  <c r="P112" i="44"/>
  <c r="Q112" i="44" s="1"/>
  <c r="P424" i="44"/>
  <c r="Q424" i="44" s="1"/>
  <c r="P968" i="44"/>
  <c r="Q968" i="44" s="1"/>
  <c r="P222" i="44"/>
  <c r="Q222" i="44" s="1"/>
  <c r="P917" i="44"/>
  <c r="Q917" i="44" s="1"/>
  <c r="P733" i="44"/>
  <c r="Q733" i="44" s="1"/>
  <c r="P892" i="44"/>
  <c r="Q892" i="44" s="1"/>
  <c r="P705" i="44"/>
  <c r="Q705" i="44" s="1"/>
  <c r="P369" i="44"/>
  <c r="Q369" i="44" s="1"/>
  <c r="P281" i="44"/>
  <c r="Q281" i="44" s="1"/>
  <c r="P25" i="44"/>
  <c r="Q25" i="44" s="1"/>
  <c r="P544" i="44"/>
  <c r="Q544" i="44" s="1"/>
  <c r="P480" i="44"/>
  <c r="Q480" i="44" s="1"/>
  <c r="P416" i="44"/>
  <c r="Q416" i="44" s="1"/>
  <c r="P224" i="44"/>
  <c r="Q224" i="44" s="1"/>
  <c r="P110" i="44"/>
  <c r="Q110" i="44" s="1"/>
  <c r="P46" i="44"/>
  <c r="Q46" i="44" s="1"/>
  <c r="P677" i="44"/>
  <c r="Q677" i="44" s="1"/>
  <c r="P549" i="44"/>
  <c r="Q549" i="44" s="1"/>
  <c r="P485" i="44"/>
  <c r="Q485" i="44" s="1"/>
  <c r="P165" i="44"/>
  <c r="Q165" i="44" s="1"/>
  <c r="P101" i="44"/>
  <c r="Q101" i="44" s="1"/>
  <c r="P59" i="44"/>
  <c r="Q59" i="44" s="1"/>
  <c r="P160" i="44"/>
  <c r="Q160" i="44" s="1"/>
  <c r="P96" i="44"/>
  <c r="Q96" i="44" s="1"/>
  <c r="P232" i="44"/>
  <c r="Q232" i="44" s="1"/>
  <c r="P237" i="44"/>
  <c r="Q237" i="44" s="1"/>
  <c r="AC120" i="15"/>
  <c r="AC77" i="15"/>
  <c r="AC269" i="15"/>
  <c r="AC201" i="15"/>
  <c r="AC196" i="15"/>
  <c r="AC199" i="15"/>
  <c r="AC117" i="15"/>
  <c r="AC109" i="15"/>
  <c r="AC287" i="15"/>
  <c r="AC282" i="15"/>
  <c r="AC234" i="15"/>
  <c r="AC137" i="15"/>
  <c r="AC129" i="15"/>
  <c r="AC121" i="15"/>
  <c r="AC97" i="15"/>
  <c r="AC330" i="15"/>
  <c r="AC257" i="15"/>
  <c r="AC370" i="15"/>
  <c r="AC44" i="15"/>
  <c r="AC249" i="15"/>
  <c r="AC382" i="15"/>
  <c r="AC318" i="15"/>
  <c r="AC261" i="15"/>
  <c r="AC374" i="15"/>
  <c r="AC210" i="15"/>
  <c r="AC271" i="15"/>
  <c r="AC232" i="15"/>
  <c r="AC242" i="15"/>
  <c r="AC250" i="15"/>
  <c r="B301" i="15"/>
  <c r="AC306" i="15"/>
  <c r="AC278" i="15"/>
  <c r="AC310" i="15"/>
  <c r="AC84" i="15"/>
  <c r="AC113" i="15"/>
  <c r="AC82" i="15"/>
  <c r="AC241" i="15"/>
  <c r="AC71" i="15"/>
  <c r="AC258" i="15"/>
  <c r="AC244" i="15"/>
  <c r="AC227" i="15"/>
  <c r="AC228" i="15"/>
  <c r="AC378" i="15"/>
  <c r="AC314" i="15"/>
  <c r="AC298" i="15"/>
  <c r="AC130" i="15"/>
  <c r="AC51" i="15"/>
  <c r="AC354" i="15"/>
  <c r="AC268" i="15"/>
  <c r="AC263" i="15"/>
  <c r="AC334" i="15"/>
  <c r="AC252" i="15"/>
  <c r="AC248" i="15"/>
  <c r="AC81" i="15"/>
  <c r="AC144" i="15"/>
  <c r="AC386" i="15"/>
  <c r="AC322" i="15"/>
  <c r="AC266" i="15"/>
  <c r="AC259" i="15"/>
  <c r="AC251" i="15"/>
  <c r="AC243" i="15"/>
  <c r="AC80" i="15"/>
  <c r="AC76" i="15"/>
  <c r="B463" i="39"/>
  <c r="G463" i="39" s="1"/>
  <c r="T465" i="4"/>
  <c r="B493" i="39"/>
  <c r="G493" i="39" s="1"/>
  <c r="T495" i="4"/>
  <c r="B144" i="39"/>
  <c r="G144" i="39" s="1"/>
  <c r="T146" i="4"/>
  <c r="B461" i="39"/>
  <c r="G461" i="39" s="1"/>
  <c r="T463" i="4"/>
  <c r="B232" i="39"/>
  <c r="G232" i="39" s="1"/>
  <c r="T234" i="4"/>
  <c r="B167" i="39"/>
  <c r="G167" i="39" s="1"/>
  <c r="T169" i="4"/>
  <c r="B152" i="39"/>
  <c r="G152" i="39" s="1"/>
  <c r="T154" i="4"/>
  <c r="B450" i="39"/>
  <c r="G450" i="39" s="1"/>
  <c r="T452" i="4"/>
  <c r="T403" i="4"/>
  <c r="B401" i="39"/>
  <c r="G401" i="39" s="1"/>
  <c r="B102" i="39"/>
  <c r="G102" i="39" s="1"/>
  <c r="T104" i="4"/>
  <c r="B427" i="39"/>
  <c r="G427" i="39" s="1"/>
  <c r="T429" i="4"/>
  <c r="B305" i="39"/>
  <c r="G305" i="39" s="1"/>
  <c r="T307" i="4"/>
  <c r="B109" i="39"/>
  <c r="G109" i="39" s="1"/>
  <c r="T111" i="4"/>
  <c r="B502" i="39"/>
  <c r="G502" i="39" s="1"/>
  <c r="T504" i="4"/>
  <c r="B385" i="39"/>
  <c r="G385" i="39" s="1"/>
  <c r="T387" i="4"/>
  <c r="B279" i="39"/>
  <c r="G279" i="39" s="1"/>
  <c r="T281" i="4"/>
  <c r="B268" i="39"/>
  <c r="G268" i="39" s="1"/>
  <c r="T270" i="4"/>
  <c r="B172" i="39"/>
  <c r="G172" i="39" s="1"/>
  <c r="T174" i="4"/>
  <c r="B58" i="39"/>
  <c r="G58" i="39" s="1"/>
  <c r="T60" i="4"/>
  <c r="B431" i="39"/>
  <c r="G431" i="39" s="1"/>
  <c r="T433" i="4"/>
  <c r="B350" i="39"/>
  <c r="G350" i="39" s="1"/>
  <c r="T352" i="4"/>
  <c r="B239" i="39"/>
  <c r="G239" i="39" s="1"/>
  <c r="T241" i="4"/>
  <c r="B221" i="39"/>
  <c r="G221" i="39" s="1"/>
  <c r="T223" i="4"/>
  <c r="B12" i="39"/>
  <c r="G12" i="39" s="1"/>
  <c r="T14" i="4"/>
  <c r="B486" i="39"/>
  <c r="G486" i="39" s="1"/>
  <c r="T488" i="4"/>
  <c r="B191" i="39"/>
  <c r="G191" i="39" s="1"/>
  <c r="T193" i="4"/>
  <c r="B150" i="39"/>
  <c r="G150" i="39" s="1"/>
  <c r="T152" i="4"/>
  <c r="T12" i="4"/>
  <c r="B10" i="39"/>
  <c r="G10" i="39" s="1"/>
  <c r="B343" i="39"/>
  <c r="G343" i="39" s="1"/>
  <c r="T345" i="4"/>
  <c r="B25" i="39"/>
  <c r="G25" i="39" s="1"/>
  <c r="T27" i="4"/>
  <c r="B497" i="39"/>
  <c r="G497" i="39" s="1"/>
  <c r="T499" i="4"/>
  <c r="B327" i="39"/>
  <c r="G327" i="39" s="1"/>
  <c r="T329" i="4"/>
  <c r="B351" i="39"/>
  <c r="G351" i="39" s="1"/>
  <c r="T353" i="4"/>
  <c r="B335" i="39"/>
  <c r="G335" i="39" s="1"/>
  <c r="T337" i="4"/>
  <c r="B204" i="39"/>
  <c r="G204" i="39" s="1"/>
  <c r="T206" i="4"/>
  <c r="B175" i="39"/>
  <c r="G175" i="39" s="1"/>
  <c r="T177" i="4"/>
  <c r="B36" i="39"/>
  <c r="G36" i="39" s="1"/>
  <c r="T38" i="4"/>
  <c r="B141" i="39"/>
  <c r="G141" i="39" s="1"/>
  <c r="T143" i="4"/>
  <c r="B41" i="39"/>
  <c r="G41" i="39" s="1"/>
  <c r="T43" i="4"/>
  <c r="T36" i="4"/>
  <c r="B34" i="39"/>
  <c r="G34" i="39" s="1"/>
  <c r="T11" i="4"/>
  <c r="B9" i="39"/>
  <c r="G9" i="39" s="1"/>
  <c r="B380" i="39"/>
  <c r="G380" i="39" s="1"/>
  <c r="T382" i="4"/>
  <c r="B43" i="39"/>
  <c r="G43" i="39" s="1"/>
  <c r="T45" i="4"/>
  <c r="B413" i="39"/>
  <c r="G413" i="39" s="1"/>
  <c r="T415" i="4"/>
  <c r="B197" i="39"/>
  <c r="G197" i="39" s="1"/>
  <c r="T199" i="4"/>
  <c r="B112" i="39"/>
  <c r="G112" i="39" s="1"/>
  <c r="T114" i="4"/>
  <c r="B96" i="39"/>
  <c r="G96" i="39" s="1"/>
  <c r="T98" i="4"/>
  <c r="B138" i="39"/>
  <c r="G138" i="39" s="1"/>
  <c r="T140" i="4"/>
  <c r="B3" i="39"/>
  <c r="T5" i="4"/>
  <c r="T459" i="4"/>
  <c r="B457" i="39"/>
  <c r="G457" i="39" s="1"/>
  <c r="B315" i="39"/>
  <c r="G315" i="39" s="1"/>
  <c r="T317" i="4"/>
  <c r="B235" i="39"/>
  <c r="G235" i="39" s="1"/>
  <c r="T237" i="4"/>
  <c r="T228" i="4"/>
  <c r="B226" i="39"/>
  <c r="G226" i="39" s="1"/>
  <c r="G430" i="39"/>
  <c r="B202" i="39"/>
  <c r="G202" i="39" s="1"/>
  <c r="T204" i="4"/>
  <c r="T212" i="4"/>
  <c r="T74" i="4"/>
  <c r="T49" i="4"/>
  <c r="B187" i="39"/>
  <c r="G187" i="39" s="1"/>
  <c r="T189" i="4"/>
  <c r="B89" i="39"/>
  <c r="G89" i="39" s="1"/>
  <c r="T91" i="4"/>
  <c r="B446" i="39"/>
  <c r="G446" i="39" s="1"/>
  <c r="T448" i="4"/>
  <c r="T87" i="4"/>
  <c r="T260" i="4"/>
  <c r="G23" i="39"/>
  <c r="T67" i="4"/>
  <c r="T467" i="4"/>
  <c r="T243" i="4"/>
  <c r="T390" i="4"/>
  <c r="T490" i="4"/>
  <c r="T253" i="4"/>
  <c r="G426" i="39"/>
  <c r="T200" i="4"/>
  <c r="T203" i="4"/>
  <c r="T485" i="4"/>
  <c r="T252" i="4"/>
  <c r="T509" i="4"/>
  <c r="B487" i="39"/>
  <c r="G487" i="39" s="1"/>
  <c r="T489" i="4"/>
  <c r="B469" i="39"/>
  <c r="G469" i="39" s="1"/>
  <c r="T471" i="4"/>
  <c r="B421" i="39"/>
  <c r="G421" i="39" s="1"/>
  <c r="T423" i="4"/>
  <c r="B192" i="39"/>
  <c r="G192" i="39" s="1"/>
  <c r="T194" i="4"/>
  <c r="B216" i="39"/>
  <c r="G216" i="39" s="1"/>
  <c r="T218" i="4"/>
  <c r="B272" i="39"/>
  <c r="G272" i="39" s="1"/>
  <c r="T274" i="4"/>
  <c r="B291" i="39"/>
  <c r="G291" i="39" s="1"/>
  <c r="T293" i="4"/>
  <c r="B61" i="39"/>
  <c r="G61" i="39" s="1"/>
  <c r="T63" i="4"/>
  <c r="B156" i="39"/>
  <c r="G156" i="39" s="1"/>
  <c r="T158" i="4"/>
  <c r="B108" i="39"/>
  <c r="G108" i="39" s="1"/>
  <c r="T110" i="4"/>
  <c r="B77" i="39"/>
  <c r="G77" i="39" s="1"/>
  <c r="T79" i="4"/>
  <c r="B468" i="39"/>
  <c r="G468" i="39" s="1"/>
  <c r="T470" i="4"/>
  <c r="B220" i="39"/>
  <c r="G220" i="39" s="1"/>
  <c r="T222" i="4"/>
  <c r="B273" i="39"/>
  <c r="G273" i="39" s="1"/>
  <c r="T275" i="4"/>
  <c r="B491" i="39"/>
  <c r="G491" i="39" s="1"/>
  <c r="T493" i="4"/>
  <c r="B143" i="39"/>
  <c r="G143" i="39" s="1"/>
  <c r="T145" i="4"/>
  <c r="B84" i="39"/>
  <c r="G84" i="39" s="1"/>
  <c r="T86" i="4"/>
  <c r="B62" i="39"/>
  <c r="G62" i="39" s="1"/>
  <c r="T64" i="4"/>
  <c r="B32" i="39"/>
  <c r="G32" i="39" s="1"/>
  <c r="T34" i="4"/>
  <c r="B21" i="39"/>
  <c r="G21" i="39" s="1"/>
  <c r="T23" i="4"/>
  <c r="B376" i="39"/>
  <c r="G376" i="39" s="1"/>
  <c r="T378" i="4"/>
  <c r="B366" i="39"/>
  <c r="G366" i="39" s="1"/>
  <c r="T368" i="4"/>
  <c r="B498" i="39"/>
  <c r="G498" i="39" s="1"/>
  <c r="T500" i="4"/>
  <c r="B377" i="39"/>
  <c r="G377" i="39" s="1"/>
  <c r="T379" i="4"/>
  <c r="B349" i="39"/>
  <c r="G349" i="39" s="1"/>
  <c r="T351" i="4"/>
  <c r="B253" i="39"/>
  <c r="G253" i="39" s="1"/>
  <c r="T255" i="4"/>
  <c r="B116" i="39"/>
  <c r="G116" i="39" s="1"/>
  <c r="T118" i="4"/>
  <c r="B35" i="39"/>
  <c r="G35" i="39" s="1"/>
  <c r="T37" i="4"/>
  <c r="B282" i="39"/>
  <c r="G282" i="39" s="1"/>
  <c r="T284" i="4"/>
  <c r="T108" i="4"/>
  <c r="B106" i="39"/>
  <c r="G106" i="39" s="1"/>
  <c r="B140" i="39"/>
  <c r="G140" i="39" s="1"/>
  <c r="T142" i="4"/>
  <c r="B296" i="39"/>
  <c r="G296" i="39" s="1"/>
  <c r="T298" i="4"/>
  <c r="B59" i="39"/>
  <c r="G59" i="39" s="1"/>
  <c r="T61" i="4"/>
  <c r="B40" i="39"/>
  <c r="G40" i="39" s="1"/>
  <c r="T42" i="4"/>
  <c r="B460" i="39"/>
  <c r="G460" i="39" s="1"/>
  <c r="T462" i="4"/>
  <c r="B294" i="39"/>
  <c r="G294" i="39" s="1"/>
  <c r="T296" i="4"/>
  <c r="B126" i="39"/>
  <c r="G126" i="39" s="1"/>
  <c r="T128" i="4"/>
  <c r="B379" i="39"/>
  <c r="G379" i="39" s="1"/>
  <c r="T381" i="4"/>
  <c r="T19" i="4"/>
  <c r="B17" i="39"/>
  <c r="G17" i="39" s="1"/>
  <c r="T44" i="4"/>
  <c r="B42" i="39"/>
  <c r="G42" i="39" s="1"/>
  <c r="B348" i="39"/>
  <c r="G348" i="39" s="1"/>
  <c r="T350" i="4"/>
  <c r="B222" i="39"/>
  <c r="G222" i="39" s="1"/>
  <c r="T224" i="4"/>
  <c r="B169" i="39"/>
  <c r="G169" i="39" s="1"/>
  <c r="T171" i="4"/>
  <c r="B137" i="39"/>
  <c r="G137" i="39" s="1"/>
  <c r="T139" i="4"/>
  <c r="B441" i="39"/>
  <c r="G441" i="39" s="1"/>
  <c r="T443" i="4"/>
  <c r="T196" i="4"/>
  <c r="G210" i="39"/>
  <c r="G72" i="39"/>
  <c r="G47" i="39"/>
  <c r="B402" i="39"/>
  <c r="G402" i="39" s="1"/>
  <c r="T404" i="4"/>
  <c r="T410" i="4"/>
  <c r="G85" i="39"/>
  <c r="G354" i="39"/>
  <c r="G258" i="39"/>
  <c r="B134" i="39"/>
  <c r="G134" i="39" s="1"/>
  <c r="T136" i="4"/>
  <c r="T25" i="4"/>
  <c r="G65" i="39"/>
  <c r="G465" i="39"/>
  <c r="G241" i="39"/>
  <c r="G388" i="39"/>
  <c r="G488" i="39"/>
  <c r="G251" i="39"/>
  <c r="T428" i="4"/>
  <c r="G198" i="39"/>
  <c r="G201" i="39"/>
  <c r="G483" i="39"/>
  <c r="G250" i="39"/>
  <c r="G507" i="39"/>
  <c r="B439" i="39"/>
  <c r="G439" i="39" s="1"/>
  <c r="T441" i="4"/>
  <c r="B448" i="39"/>
  <c r="G448" i="39" s="1"/>
  <c r="T450" i="4"/>
  <c r="B496" i="39"/>
  <c r="G496" i="39" s="1"/>
  <c r="T498" i="4"/>
  <c r="B420" i="39"/>
  <c r="G420" i="39" s="1"/>
  <c r="T422" i="4"/>
  <c r="B429" i="39"/>
  <c r="G429" i="39" s="1"/>
  <c r="T431" i="4"/>
  <c r="B240" i="39"/>
  <c r="G240" i="39" s="1"/>
  <c r="T242" i="4"/>
  <c r="B200" i="39"/>
  <c r="G200" i="39" s="1"/>
  <c r="T202" i="4"/>
  <c r="B151" i="39"/>
  <c r="G151" i="39" s="1"/>
  <c r="T153" i="4"/>
  <c r="B136" i="39"/>
  <c r="G136" i="39" s="1"/>
  <c r="T138" i="4"/>
  <c r="B271" i="39"/>
  <c r="G271" i="39" s="1"/>
  <c r="T273" i="4"/>
  <c r="T84" i="4"/>
  <c r="B82" i="39"/>
  <c r="G82" i="39" s="1"/>
  <c r="B71" i="39"/>
  <c r="G71" i="39" s="1"/>
  <c r="T73" i="4"/>
  <c r="B60" i="39"/>
  <c r="G60" i="39" s="1"/>
  <c r="T62" i="4"/>
  <c r="B470" i="39"/>
  <c r="G470" i="39" s="1"/>
  <c r="T472" i="4"/>
  <c r="B422" i="39"/>
  <c r="G422" i="39" s="1"/>
  <c r="T424" i="4"/>
  <c r="B387" i="39"/>
  <c r="G387" i="39" s="1"/>
  <c r="T389" i="4"/>
  <c r="B341" i="39"/>
  <c r="G341" i="39" s="1"/>
  <c r="T343" i="4"/>
  <c r="B119" i="39"/>
  <c r="G119" i="39" s="1"/>
  <c r="T121" i="4"/>
  <c r="B76" i="39"/>
  <c r="G76" i="39" s="1"/>
  <c r="T78" i="4"/>
  <c r="B500" i="39"/>
  <c r="G500" i="39" s="1"/>
  <c r="T502" i="4"/>
  <c r="B438" i="39"/>
  <c r="G438" i="39" s="1"/>
  <c r="T440" i="4"/>
  <c r="B278" i="39"/>
  <c r="G278" i="39" s="1"/>
  <c r="T280" i="4"/>
  <c r="B428" i="39"/>
  <c r="G428" i="39" s="1"/>
  <c r="T430" i="4"/>
  <c r="B342" i="39"/>
  <c r="G342" i="39" s="1"/>
  <c r="T344" i="4"/>
  <c r="B389" i="39"/>
  <c r="G389" i="39" s="1"/>
  <c r="T391" i="4"/>
  <c r="B94" i="39"/>
  <c r="G94" i="39" s="1"/>
  <c r="T96" i="4"/>
  <c r="C515" i="39"/>
  <c r="C514" i="39"/>
  <c r="B20" i="39"/>
  <c r="G20" i="39" s="1"/>
  <c r="T22" i="4"/>
  <c r="B392" i="39"/>
  <c r="G392" i="39" s="1"/>
  <c r="T394" i="4"/>
  <c r="B375" i="39"/>
  <c r="G375" i="39" s="1"/>
  <c r="T377" i="4"/>
  <c r="B299" i="39"/>
  <c r="G299" i="39" s="1"/>
  <c r="T301" i="4"/>
  <c r="B262" i="39"/>
  <c r="G262" i="39" s="1"/>
  <c r="T264" i="4"/>
  <c r="B205" i="39"/>
  <c r="G205" i="39" s="1"/>
  <c r="T207" i="4"/>
  <c r="B317" i="39"/>
  <c r="G317" i="39" s="1"/>
  <c r="T319" i="4"/>
  <c r="B252" i="39"/>
  <c r="G252" i="39" s="1"/>
  <c r="T254" i="4"/>
  <c r="B346" i="39"/>
  <c r="G346" i="39" s="1"/>
  <c r="T348" i="4"/>
  <c r="B330" i="39"/>
  <c r="G330" i="39" s="1"/>
  <c r="T332" i="4"/>
  <c r="B312" i="39"/>
  <c r="G312" i="39" s="1"/>
  <c r="T314" i="4"/>
  <c r="B281" i="39"/>
  <c r="G281" i="39" s="1"/>
  <c r="T283" i="4"/>
  <c r="B14" i="39"/>
  <c r="G14" i="39" s="1"/>
  <c r="T16" i="4"/>
  <c r="B320" i="39"/>
  <c r="G320" i="39" s="1"/>
  <c r="T322" i="4"/>
  <c r="B295" i="39"/>
  <c r="G295" i="39" s="1"/>
  <c r="T297" i="4"/>
  <c r="B384" i="39"/>
  <c r="G384" i="39" s="1"/>
  <c r="T386" i="4"/>
  <c r="B285" i="39"/>
  <c r="G285" i="39" s="1"/>
  <c r="T287" i="4"/>
  <c r="B229" i="39"/>
  <c r="G229" i="39" s="1"/>
  <c r="T231" i="4"/>
  <c r="B459" i="39"/>
  <c r="G459" i="39" s="1"/>
  <c r="T461" i="4"/>
  <c r="B127" i="39"/>
  <c r="G127" i="39" s="1"/>
  <c r="T129" i="4"/>
  <c r="B75" i="39"/>
  <c r="G75" i="39" s="1"/>
  <c r="T77" i="4"/>
  <c r="T444" i="4"/>
  <c r="B442" i="39"/>
  <c r="G442" i="39" s="1"/>
  <c r="B494" i="39"/>
  <c r="G494" i="39" s="1"/>
  <c r="T496" i="4"/>
  <c r="B444" i="39"/>
  <c r="G444" i="39" s="1"/>
  <c r="T446" i="4"/>
  <c r="B30" i="39"/>
  <c r="G30" i="39" s="1"/>
  <c r="T32" i="4"/>
  <c r="B467" i="39"/>
  <c r="G467" i="39" s="1"/>
  <c r="T469" i="4"/>
  <c r="T491" i="4"/>
  <c r="B489" i="39"/>
  <c r="G489" i="39" s="1"/>
  <c r="B411" i="39"/>
  <c r="G411" i="39" s="1"/>
  <c r="T413" i="4"/>
  <c r="B57" i="39"/>
  <c r="G57" i="39" s="1"/>
  <c r="T59" i="4"/>
  <c r="B56" i="39"/>
  <c r="G56" i="39" s="1"/>
  <c r="T58" i="4"/>
  <c r="T411" i="4"/>
  <c r="G194" i="39"/>
  <c r="T131" i="4"/>
  <c r="B458" i="39"/>
  <c r="G458" i="39" s="1"/>
  <c r="T460" i="4"/>
  <c r="G338" i="39"/>
  <c r="B185" i="39"/>
  <c r="G185" i="39" s="1"/>
  <c r="T187" i="4"/>
  <c r="T278" i="4"/>
  <c r="G298" i="39"/>
  <c r="B456" i="39"/>
  <c r="G456" i="39" s="1"/>
  <c r="T458" i="4"/>
  <c r="B107" i="39"/>
  <c r="G107" i="39" s="1"/>
  <c r="T109" i="4"/>
  <c r="B386" i="39"/>
  <c r="G386" i="39" s="1"/>
  <c r="T388" i="4"/>
  <c r="B316" i="39"/>
  <c r="G316" i="39" s="1"/>
  <c r="T318" i="4"/>
  <c r="B33" i="39"/>
  <c r="G33" i="39" s="1"/>
  <c r="T35" i="4"/>
  <c r="G408" i="39"/>
  <c r="T356" i="4"/>
  <c r="G234" i="39"/>
  <c r="B125" i="39"/>
  <c r="G125" i="39" s="1"/>
  <c r="T127" i="4"/>
  <c r="T506" i="4"/>
  <c r="T259" i="4"/>
  <c r="T442" i="4"/>
  <c r="T220" i="4"/>
  <c r="T272" i="4"/>
  <c r="T494" i="4"/>
  <c r="T219" i="4"/>
  <c r="G362" i="39"/>
  <c r="T141" i="4"/>
  <c r="T157" i="4"/>
  <c r="T418" i="4"/>
  <c r="T217" i="4"/>
  <c r="G449" i="39"/>
  <c r="B503" i="39"/>
  <c r="G503" i="39" s="1"/>
  <c r="T505" i="4"/>
  <c r="B485" i="39"/>
  <c r="G485" i="39" s="1"/>
  <c r="T487" i="4"/>
  <c r="B447" i="39"/>
  <c r="G447" i="39" s="1"/>
  <c r="T449" i="4"/>
  <c r="B495" i="39"/>
  <c r="G495" i="39" s="1"/>
  <c r="T497" i="4"/>
  <c r="B160" i="39"/>
  <c r="G160" i="39" s="1"/>
  <c r="T162" i="4"/>
  <c r="B355" i="39"/>
  <c r="G355" i="39" s="1"/>
  <c r="T357" i="4"/>
  <c r="B70" i="39"/>
  <c r="G70" i="39" s="1"/>
  <c r="T72" i="4"/>
  <c r="B369" i="39"/>
  <c r="G369" i="39" s="1"/>
  <c r="T371" i="4"/>
  <c r="B118" i="39"/>
  <c r="G118" i="39" s="1"/>
  <c r="T120" i="4"/>
  <c r="T100" i="4"/>
  <c r="B98" i="39"/>
  <c r="G98" i="39" s="1"/>
  <c r="B87" i="39"/>
  <c r="G87" i="39" s="1"/>
  <c r="T89" i="4"/>
  <c r="B339" i="39"/>
  <c r="G339" i="39" s="1"/>
  <c r="T341" i="4"/>
  <c r="B293" i="39"/>
  <c r="G293" i="39" s="1"/>
  <c r="T295" i="4"/>
  <c r="B101" i="39"/>
  <c r="G101" i="39" s="1"/>
  <c r="T103" i="4"/>
  <c r="B326" i="39"/>
  <c r="G326" i="39" s="1"/>
  <c r="T328" i="4"/>
  <c r="B283" i="39"/>
  <c r="G283" i="39" s="1"/>
  <c r="T285" i="4"/>
  <c r="B19" i="39"/>
  <c r="G19" i="39" s="1"/>
  <c r="T21" i="4"/>
  <c r="B390" i="39"/>
  <c r="G390" i="39" s="1"/>
  <c r="T392" i="4"/>
  <c r="B347" i="39"/>
  <c r="G347" i="39" s="1"/>
  <c r="T349" i="4"/>
  <c r="B308" i="39"/>
  <c r="G308" i="39" s="1"/>
  <c r="T310" i="4"/>
  <c r="B83" i="39"/>
  <c r="G83" i="39" s="1"/>
  <c r="T85" i="4"/>
  <c r="B391" i="39"/>
  <c r="G391" i="39" s="1"/>
  <c r="T393" i="4"/>
  <c r="B261" i="39"/>
  <c r="G261" i="39" s="1"/>
  <c r="T263" i="4"/>
  <c r="T41" i="4"/>
  <c r="B39" i="39"/>
  <c r="G39" i="39" s="1"/>
  <c r="B301" i="39"/>
  <c r="G301" i="39" s="1"/>
  <c r="T303" i="4"/>
  <c r="B345" i="39"/>
  <c r="G345" i="39" s="1"/>
  <c r="T347" i="4"/>
  <c r="B329" i="39"/>
  <c r="G329" i="39" s="1"/>
  <c r="T331" i="4"/>
  <c r="B277" i="39"/>
  <c r="G277" i="39" s="1"/>
  <c r="T279" i="4"/>
  <c r="B5" i="39"/>
  <c r="G5" i="39" s="1"/>
  <c r="T7" i="4"/>
  <c r="B311" i="39"/>
  <c r="G311" i="39" s="1"/>
  <c r="T313" i="4"/>
  <c r="B318" i="39"/>
  <c r="G318" i="39" s="1"/>
  <c r="T320" i="4"/>
  <c r="B319" i="39"/>
  <c r="G319" i="39" s="1"/>
  <c r="T321" i="4"/>
  <c r="B383" i="39"/>
  <c r="G383" i="39" s="1"/>
  <c r="T385" i="4"/>
  <c r="B230" i="39"/>
  <c r="G230" i="39" s="1"/>
  <c r="T232" i="4"/>
  <c r="B417" i="39"/>
  <c r="G417" i="39" s="1"/>
  <c r="T419" i="4"/>
  <c r="B288" i="39"/>
  <c r="G288" i="39" s="1"/>
  <c r="T290" i="4"/>
  <c r="B74" i="39"/>
  <c r="G74" i="39" s="1"/>
  <c r="T76" i="4"/>
  <c r="B157" i="39"/>
  <c r="G157" i="39" s="1"/>
  <c r="T159" i="4"/>
  <c r="B22" i="39"/>
  <c r="G22" i="39" s="1"/>
  <c r="T24" i="4"/>
  <c r="B53" i="39"/>
  <c r="G53" i="39" s="1"/>
  <c r="T55" i="4"/>
  <c r="B130" i="39"/>
  <c r="G130" i="39" s="1"/>
  <c r="T132" i="4"/>
  <c r="B249" i="39"/>
  <c r="G249" i="39" s="1"/>
  <c r="T251" i="4"/>
  <c r="G409" i="39"/>
  <c r="T188" i="4"/>
  <c r="G129" i="39"/>
  <c r="T340" i="4"/>
  <c r="G276" i="39"/>
  <c r="T300" i="4"/>
  <c r="B97" i="39"/>
  <c r="G97" i="39" s="1"/>
  <c r="T99" i="4"/>
  <c r="B231" i="39"/>
  <c r="G231" i="39" s="1"/>
  <c r="T233" i="4"/>
  <c r="T265" i="4"/>
  <c r="T236" i="4"/>
  <c r="G31" i="39"/>
  <c r="G504" i="39"/>
  <c r="G257" i="39"/>
  <c r="G440" i="39"/>
  <c r="G218" i="39"/>
  <c r="G270" i="39"/>
  <c r="G492" i="39"/>
  <c r="G217" i="39"/>
  <c r="T364" i="4"/>
  <c r="G139" i="39"/>
  <c r="G155" i="39"/>
  <c r="G416" i="39"/>
  <c r="G215" i="39"/>
  <c r="T451" i="4"/>
  <c r="B437" i="39"/>
  <c r="G437" i="39" s="1"/>
  <c r="T439" i="4"/>
  <c r="B407" i="39"/>
  <c r="G407" i="39" s="1"/>
  <c r="T409" i="4"/>
  <c r="B480" i="39"/>
  <c r="G480" i="39" s="1"/>
  <c r="T482" i="4"/>
  <c r="B208" i="39"/>
  <c r="G208" i="39" s="1"/>
  <c r="T210" i="4"/>
  <c r="B199" i="39"/>
  <c r="G199" i="39" s="1"/>
  <c r="T201" i="4"/>
  <c r="B184" i="39"/>
  <c r="G184" i="39" s="1"/>
  <c r="T186" i="4"/>
  <c r="B135" i="39"/>
  <c r="G135" i="39" s="1"/>
  <c r="T137" i="4"/>
  <c r="B445" i="39"/>
  <c r="G445" i="39" s="1"/>
  <c r="T447" i="4"/>
  <c r="B260" i="39"/>
  <c r="G260" i="39" s="1"/>
  <c r="T262" i="4"/>
  <c r="B244" i="39"/>
  <c r="G244" i="39" s="1"/>
  <c r="T246" i="4"/>
  <c r="B228" i="39"/>
  <c r="G228" i="39" s="1"/>
  <c r="T230" i="4"/>
  <c r="B212" i="39"/>
  <c r="G212" i="39" s="1"/>
  <c r="T214" i="4"/>
  <c r="B196" i="39"/>
  <c r="G196" i="39" s="1"/>
  <c r="T198" i="4"/>
  <c r="B180" i="39"/>
  <c r="G180" i="39" s="1"/>
  <c r="T182" i="4"/>
  <c r="B164" i="39"/>
  <c r="G164" i="39" s="1"/>
  <c r="T166" i="4"/>
  <c r="B148" i="39"/>
  <c r="G148" i="39" s="1"/>
  <c r="T150" i="4"/>
  <c r="B132" i="39"/>
  <c r="G132" i="39" s="1"/>
  <c r="T134" i="4"/>
  <c r="B340" i="39"/>
  <c r="G340" i="39" s="1"/>
  <c r="T342" i="4"/>
  <c r="B188" i="39"/>
  <c r="G188" i="39" s="1"/>
  <c r="T190" i="4"/>
  <c r="B86" i="39"/>
  <c r="G86" i="39" s="1"/>
  <c r="T88" i="4"/>
  <c r="B66" i="39"/>
  <c r="G66" i="39" s="1"/>
  <c r="T68" i="4"/>
  <c r="B55" i="39"/>
  <c r="G55" i="39" s="1"/>
  <c r="T57" i="4"/>
  <c r="B321" i="39"/>
  <c r="G321" i="39" s="1"/>
  <c r="T323" i="4"/>
  <c r="B100" i="39"/>
  <c r="G100" i="39" s="1"/>
  <c r="T102" i="4"/>
  <c r="B454" i="39"/>
  <c r="G454" i="39" s="1"/>
  <c r="T456" i="4"/>
  <c r="B360" i="39"/>
  <c r="G360" i="39" s="1"/>
  <c r="T362" i="4"/>
  <c r="B297" i="39"/>
  <c r="G297" i="39" s="1"/>
  <c r="T299" i="4"/>
  <c r="T20" i="4"/>
  <c r="B18" i="39"/>
  <c r="G18" i="39" s="1"/>
  <c r="B361" i="39"/>
  <c r="G361" i="39" s="1"/>
  <c r="T363" i="4"/>
  <c r="B307" i="39"/>
  <c r="G307" i="39" s="1"/>
  <c r="T309" i="4"/>
  <c r="B374" i="39"/>
  <c r="G374" i="39" s="1"/>
  <c r="T376" i="4"/>
  <c r="B38" i="39"/>
  <c r="G38" i="39" s="1"/>
  <c r="T40" i="4"/>
  <c r="B313" i="39"/>
  <c r="G313" i="39" s="1"/>
  <c r="T315" i="4"/>
  <c r="B16" i="39"/>
  <c r="G16" i="39" s="1"/>
  <c r="T18" i="4"/>
  <c r="B302" i="39"/>
  <c r="G302" i="39" s="1"/>
  <c r="T304" i="4"/>
  <c r="T396" i="4"/>
  <c r="B394" i="39"/>
  <c r="G394" i="39" s="1"/>
  <c r="B4" i="39"/>
  <c r="G4" i="39" s="1"/>
  <c r="T6" i="4"/>
  <c r="B382" i="39"/>
  <c r="G382" i="39" s="1"/>
  <c r="T384" i="4"/>
  <c r="B363" i="39"/>
  <c r="G363" i="39" s="1"/>
  <c r="T365" i="4"/>
  <c r="B104" i="39"/>
  <c r="G104" i="39" s="1"/>
  <c r="T106" i="4"/>
  <c r="B418" i="39"/>
  <c r="G418" i="39" s="1"/>
  <c r="T420" i="4"/>
  <c r="B49" i="39"/>
  <c r="G49" i="39" s="1"/>
  <c r="T51" i="4"/>
  <c r="E515" i="39"/>
  <c r="E514" i="39"/>
  <c r="B368" i="39"/>
  <c r="G368" i="39" s="1"/>
  <c r="T370" i="4"/>
  <c r="B287" i="39"/>
  <c r="G287" i="39" s="1"/>
  <c r="T289" i="4"/>
  <c r="B462" i="39"/>
  <c r="G462" i="39" s="1"/>
  <c r="T464" i="4"/>
  <c r="B237" i="39"/>
  <c r="G237" i="39" s="1"/>
  <c r="T239" i="4"/>
  <c r="B473" i="39"/>
  <c r="G473" i="39" s="1"/>
  <c r="T475" i="4"/>
  <c r="B267" i="39"/>
  <c r="G267" i="39" s="1"/>
  <c r="T269" i="4"/>
  <c r="T8" i="4"/>
  <c r="B6" i="39"/>
  <c r="G6" i="39" s="1"/>
  <c r="D515" i="39"/>
  <c r="D514" i="39"/>
  <c r="B443" i="39"/>
  <c r="G443" i="39" s="1"/>
  <c r="T445" i="4"/>
  <c r="T180" i="4"/>
  <c r="B178" i="39"/>
  <c r="G178" i="39" s="1"/>
  <c r="T148" i="4"/>
  <c r="B146" i="39"/>
  <c r="G146" i="39" s="1"/>
  <c r="T326" i="4"/>
  <c r="G186" i="39"/>
  <c r="T119" i="4"/>
  <c r="B419" i="39"/>
  <c r="G419" i="39" s="1"/>
  <c r="T421" i="4"/>
  <c r="G306" i="39"/>
  <c r="T144" i="4"/>
  <c r="T167" i="4"/>
  <c r="B370" i="39"/>
  <c r="G370" i="39" s="1"/>
  <c r="T372" i="4"/>
  <c r="B206" i="39"/>
  <c r="G206" i="39" s="1"/>
  <c r="T208" i="4"/>
  <c r="B225" i="39"/>
  <c r="G225" i="39" s="1"/>
  <c r="T227" i="4"/>
  <c r="B177" i="39"/>
  <c r="G177" i="39" s="1"/>
  <c r="T179" i="4"/>
  <c r="B120" i="39"/>
  <c r="G120" i="39" s="1"/>
  <c r="T122" i="4"/>
  <c r="T476" i="4"/>
  <c r="B154" i="39"/>
  <c r="G154" i="39" s="1"/>
  <c r="T156" i="4"/>
  <c r="G263" i="39"/>
  <c r="T33" i="4"/>
  <c r="T173" i="4"/>
  <c r="B284" i="39"/>
  <c r="G284" i="39" s="1"/>
  <c r="T286" i="4"/>
  <c r="G433" i="39"/>
  <c r="T97" i="4"/>
  <c r="T191" i="4"/>
  <c r="G425" i="39"/>
  <c r="G505" i="39"/>
  <c r="T302" i="4"/>
  <c r="G506" i="39"/>
  <c r="T65" i="4"/>
  <c r="T324" i="4"/>
  <c r="T168" i="4"/>
  <c r="T437" i="4"/>
  <c r="G411" i="8"/>
  <c r="T503" i="4"/>
  <c r="B501" i="39"/>
  <c r="G501" i="39" s="1"/>
  <c r="B455" i="39"/>
  <c r="G455" i="39" s="1"/>
  <c r="T457" i="4"/>
  <c r="B479" i="39"/>
  <c r="G479" i="39" s="1"/>
  <c r="T481" i="4"/>
  <c r="T468" i="4"/>
  <c r="B466" i="39"/>
  <c r="G466" i="39" s="1"/>
  <c r="B256" i="39"/>
  <c r="G256" i="39" s="1"/>
  <c r="T258" i="4"/>
  <c r="B128" i="39"/>
  <c r="G128" i="39" s="1"/>
  <c r="T130" i="4"/>
  <c r="B309" i="39"/>
  <c r="G309" i="39" s="1"/>
  <c r="T311" i="4"/>
  <c r="B124" i="39"/>
  <c r="G124" i="39" s="1"/>
  <c r="T126" i="4"/>
  <c r="T52" i="4"/>
  <c r="B50" i="39"/>
  <c r="G50" i="39" s="1"/>
  <c r="B236" i="39"/>
  <c r="G236" i="39" s="1"/>
  <c r="T238" i="4"/>
  <c r="B54" i="39"/>
  <c r="G54" i="39" s="1"/>
  <c r="T56" i="4"/>
  <c r="B122" i="39"/>
  <c r="G122" i="39" s="1"/>
  <c r="T124" i="4"/>
  <c r="B111" i="39"/>
  <c r="G111" i="39" s="1"/>
  <c r="T113" i="4"/>
  <c r="B69" i="39"/>
  <c r="G69" i="39" s="1"/>
  <c r="T71" i="4"/>
  <c r="B372" i="39"/>
  <c r="G372" i="39" s="1"/>
  <c r="T374" i="4"/>
  <c r="B207" i="39"/>
  <c r="G207" i="39" s="1"/>
  <c r="T209" i="4"/>
  <c r="B52" i="39"/>
  <c r="G52" i="39" s="1"/>
  <c r="T54" i="4"/>
  <c r="B412" i="39"/>
  <c r="G412" i="39" s="1"/>
  <c r="T414" i="4"/>
  <c r="B359" i="39"/>
  <c r="G359" i="39" s="1"/>
  <c r="T361" i="4"/>
  <c r="B29" i="39"/>
  <c r="G29" i="39" s="1"/>
  <c r="T31" i="4"/>
  <c r="B396" i="39"/>
  <c r="G396" i="39" s="1"/>
  <c r="T398" i="4"/>
  <c r="B381" i="39"/>
  <c r="G381" i="39" s="1"/>
  <c r="T383" i="4"/>
  <c r="B325" i="39"/>
  <c r="G325" i="39" s="1"/>
  <c r="T327" i="4"/>
  <c r="B304" i="39"/>
  <c r="G304" i="39" s="1"/>
  <c r="T306" i="4"/>
  <c r="B358" i="39"/>
  <c r="G358" i="39" s="1"/>
  <c r="T360" i="4"/>
  <c r="B333" i="39"/>
  <c r="G333" i="39" s="1"/>
  <c r="T335" i="4"/>
  <c r="B400" i="39"/>
  <c r="G400" i="39" s="1"/>
  <c r="T402" i="4"/>
  <c r="B393" i="39"/>
  <c r="G393" i="39" s="1"/>
  <c r="T395" i="4"/>
  <c r="B365" i="39"/>
  <c r="G365" i="39" s="1"/>
  <c r="T367" i="4"/>
  <c r="B289" i="39"/>
  <c r="G289" i="39" s="1"/>
  <c r="T291" i="4"/>
  <c r="B115" i="39"/>
  <c r="G115" i="39" s="1"/>
  <c r="T117" i="4"/>
  <c r="B91" i="39"/>
  <c r="G91" i="39" s="1"/>
  <c r="T93" i="4"/>
  <c r="B254" i="39"/>
  <c r="G254" i="39" s="1"/>
  <c r="T256" i="4"/>
  <c r="B310" i="39"/>
  <c r="G310" i="39" s="1"/>
  <c r="T312" i="4"/>
  <c r="B48" i="39"/>
  <c r="G48" i="39" s="1"/>
  <c r="T50" i="4"/>
  <c r="B334" i="39"/>
  <c r="G334" i="39" s="1"/>
  <c r="T336" i="4"/>
  <c r="B45" i="39"/>
  <c r="G45" i="39" s="1"/>
  <c r="T47" i="4"/>
  <c r="B332" i="39"/>
  <c r="G332" i="39" s="1"/>
  <c r="T334" i="4"/>
  <c r="B367" i="39"/>
  <c r="G367" i="39" s="1"/>
  <c r="T369" i="4"/>
  <c r="B424" i="39"/>
  <c r="G424" i="39" s="1"/>
  <c r="T426" i="4"/>
  <c r="B233" i="39"/>
  <c r="G233" i="39" s="1"/>
  <c r="T235" i="4"/>
  <c r="F514" i="39"/>
  <c r="F518" i="39" s="1"/>
  <c r="F515" i="39"/>
  <c r="B149" i="39"/>
  <c r="G149" i="39" s="1"/>
  <c r="T151" i="4"/>
  <c r="B246" i="39"/>
  <c r="G246" i="39" s="1"/>
  <c r="T248" i="4"/>
  <c r="G324" i="39"/>
  <c r="G117" i="39"/>
  <c r="B404" i="39"/>
  <c r="G404" i="39" s="1"/>
  <c r="T406" i="4"/>
  <c r="B274" i="39"/>
  <c r="G274" i="39" s="1"/>
  <c r="T276" i="4"/>
  <c r="T308" i="4"/>
  <c r="G142" i="39"/>
  <c r="G165" i="39"/>
  <c r="B121" i="39"/>
  <c r="G121" i="39" s="1"/>
  <c r="T123" i="4"/>
  <c r="T380" i="4"/>
  <c r="B219" i="39"/>
  <c r="G219" i="39" s="1"/>
  <c r="T221" i="4"/>
  <c r="G474" i="39"/>
  <c r="T147" i="4"/>
  <c r="T75" i="4"/>
  <c r="T83" i="4"/>
  <c r="T271" i="4"/>
  <c r="G171" i="39"/>
  <c r="T435" i="4"/>
  <c r="G95" i="39"/>
  <c r="G189" i="39"/>
  <c r="T427" i="4"/>
  <c r="T507" i="4"/>
  <c r="G300" i="39"/>
  <c r="T508" i="4"/>
  <c r="G63" i="39"/>
  <c r="G322" i="39"/>
  <c r="G166" i="39"/>
  <c r="G435" i="39"/>
  <c r="G457" i="8"/>
  <c r="B511" i="39"/>
  <c r="G511" i="39" s="1"/>
  <c r="T513" i="4"/>
  <c r="B484" i="39"/>
  <c r="G484" i="39" s="1"/>
  <c r="T486" i="4"/>
  <c r="B176" i="39"/>
  <c r="G176" i="39" s="1"/>
  <c r="T178" i="4"/>
  <c r="B452" i="39"/>
  <c r="G452" i="39" s="1"/>
  <c r="T454" i="4"/>
  <c r="B415" i="39"/>
  <c r="G415" i="39" s="1"/>
  <c r="T417" i="4"/>
  <c r="B264" i="39"/>
  <c r="G264" i="39" s="1"/>
  <c r="T266" i="4"/>
  <c r="B183" i="39"/>
  <c r="G183" i="39" s="1"/>
  <c r="T185" i="4"/>
  <c r="B168" i="39"/>
  <c r="G168" i="39" s="1"/>
  <c r="T170" i="4"/>
  <c r="B405" i="39"/>
  <c r="G405" i="39" s="1"/>
  <c r="T407" i="4"/>
  <c r="B259" i="39"/>
  <c r="G259" i="39" s="1"/>
  <c r="T261" i="4"/>
  <c r="B243" i="39"/>
  <c r="G243" i="39" s="1"/>
  <c r="T245" i="4"/>
  <c r="B227" i="39"/>
  <c r="G227" i="39" s="1"/>
  <c r="T229" i="4"/>
  <c r="B211" i="39"/>
  <c r="G211" i="39" s="1"/>
  <c r="T213" i="4"/>
  <c r="B195" i="39"/>
  <c r="G195" i="39" s="1"/>
  <c r="T197" i="4"/>
  <c r="B179" i="39"/>
  <c r="G179" i="39" s="1"/>
  <c r="T181" i="4"/>
  <c r="B163" i="39"/>
  <c r="G163" i="39" s="1"/>
  <c r="T165" i="4"/>
  <c r="B147" i="39"/>
  <c r="G147" i="39" s="1"/>
  <c r="T149" i="4"/>
  <c r="B131" i="39"/>
  <c r="G131" i="39" s="1"/>
  <c r="T133" i="4"/>
  <c r="B436" i="39"/>
  <c r="G436" i="39" s="1"/>
  <c r="T438" i="4"/>
  <c r="B337" i="39"/>
  <c r="G337" i="39" s="1"/>
  <c r="T339" i="4"/>
  <c r="B223" i="39"/>
  <c r="G223" i="39" s="1"/>
  <c r="T225" i="4"/>
  <c r="B93" i="39"/>
  <c r="G93" i="39" s="1"/>
  <c r="T95" i="4"/>
  <c r="B110" i="39"/>
  <c r="G110" i="39" s="1"/>
  <c r="T112" i="4"/>
  <c r="B90" i="39"/>
  <c r="G90" i="39" s="1"/>
  <c r="T92" i="4"/>
  <c r="B79" i="39"/>
  <c r="G79" i="39" s="1"/>
  <c r="T81" i="4"/>
  <c r="B68" i="39"/>
  <c r="G68" i="39" s="1"/>
  <c r="T70" i="4"/>
  <c r="B371" i="39"/>
  <c r="G371" i="39" s="1"/>
  <c r="T373" i="4"/>
  <c r="B398" i="39"/>
  <c r="G398" i="39" s="1"/>
  <c r="T400" i="4"/>
  <c r="B28" i="39"/>
  <c r="G28" i="39" s="1"/>
  <c r="T30" i="4"/>
  <c r="B8" i="39"/>
  <c r="G8" i="39" s="1"/>
  <c r="T10" i="4"/>
  <c r="B510" i="39"/>
  <c r="G510" i="39" s="1"/>
  <c r="T512" i="4"/>
  <c r="B286" i="39"/>
  <c r="G286" i="39" s="1"/>
  <c r="T288" i="4"/>
  <c r="B395" i="39"/>
  <c r="G395" i="39" s="1"/>
  <c r="T397" i="4"/>
  <c r="B303" i="39"/>
  <c r="G303" i="39" s="1"/>
  <c r="T305" i="4"/>
  <c r="B99" i="39"/>
  <c r="G99" i="39" s="1"/>
  <c r="T101" i="4"/>
  <c r="T28" i="4"/>
  <c r="B26" i="39"/>
  <c r="G26" i="39" s="1"/>
  <c r="B399" i="39"/>
  <c r="G399" i="39" s="1"/>
  <c r="T401" i="4"/>
  <c r="B476" i="39"/>
  <c r="G476" i="39" s="1"/>
  <c r="T478" i="4"/>
  <c r="B67" i="39"/>
  <c r="G67" i="39" s="1"/>
  <c r="T69" i="4"/>
  <c r="B213" i="39"/>
  <c r="G213" i="39" s="1"/>
  <c r="T215" i="4"/>
  <c r="B255" i="39"/>
  <c r="G255" i="39" s="1"/>
  <c r="T257" i="4"/>
  <c r="B46" i="39"/>
  <c r="G46" i="39" s="1"/>
  <c r="T48" i="4"/>
  <c r="T17" i="4"/>
  <c r="B15" i="39"/>
  <c r="G15" i="39" s="1"/>
  <c r="B44" i="39"/>
  <c r="G44" i="39" s="1"/>
  <c r="T46" i="4"/>
  <c r="B331" i="39"/>
  <c r="G331" i="39" s="1"/>
  <c r="T333" i="4"/>
  <c r="B478" i="39"/>
  <c r="G478" i="39" s="1"/>
  <c r="T480" i="4"/>
  <c r="B158" i="39"/>
  <c r="G158" i="39" s="1"/>
  <c r="T160" i="4"/>
  <c r="B406" i="39"/>
  <c r="G406" i="39" s="1"/>
  <c r="T408" i="4"/>
  <c r="B214" i="39"/>
  <c r="G214" i="39" s="1"/>
  <c r="T216" i="4"/>
  <c r="B182" i="39"/>
  <c r="G182" i="39" s="1"/>
  <c r="T184" i="4"/>
  <c r="B88" i="39"/>
  <c r="G88" i="39" s="1"/>
  <c r="T90" i="4"/>
  <c r="T172" i="4"/>
  <c r="B170" i="39"/>
  <c r="G170" i="39" s="1"/>
  <c r="T268" i="4"/>
  <c r="T66" i="4"/>
  <c r="T244" i="4"/>
  <c r="B242" i="39"/>
  <c r="G242" i="39" s="1"/>
  <c r="B27" i="39"/>
  <c r="G27" i="39" s="1"/>
  <c r="T29" i="4"/>
  <c r="T183" i="4"/>
  <c r="T107" i="4"/>
  <c r="G378" i="39"/>
  <c r="T474" i="4"/>
  <c r="G145" i="39"/>
  <c r="T434" i="4"/>
  <c r="G73" i="39"/>
  <c r="T163" i="4"/>
  <c r="G81" i="39"/>
  <c r="G269" i="39"/>
  <c r="G290" i="39"/>
  <c r="T412" i="4"/>
  <c r="T501" i="4"/>
  <c r="T294" i="4"/>
  <c r="G162" i="39"/>
  <c r="T247" i="4"/>
  <c r="T453" i="4"/>
  <c r="G490" i="39"/>
  <c r="T316" i="4"/>
  <c r="G7" i="39"/>
  <c r="T155" i="4"/>
  <c r="B471" i="39"/>
  <c r="G471" i="39" s="1"/>
  <c r="T473" i="4"/>
  <c r="B453" i="39"/>
  <c r="G453" i="39" s="1"/>
  <c r="T455" i="4"/>
  <c r="B423" i="39"/>
  <c r="G423" i="39" s="1"/>
  <c r="T425" i="4"/>
  <c r="B434" i="39"/>
  <c r="G434" i="39" s="1"/>
  <c r="T436" i="4"/>
  <c r="G217" i="8"/>
  <c r="G153" i="8"/>
  <c r="B464" i="39"/>
  <c r="G464" i="39" s="1"/>
  <c r="T466" i="4"/>
  <c r="B224" i="39"/>
  <c r="G224" i="39" s="1"/>
  <c r="T226" i="4"/>
  <c r="B248" i="39"/>
  <c r="G248" i="39" s="1"/>
  <c r="T250" i="4"/>
  <c r="B482" i="39"/>
  <c r="G482" i="39" s="1"/>
  <c r="T484" i="4"/>
  <c r="B373" i="39"/>
  <c r="G373" i="39" s="1"/>
  <c r="T375" i="4"/>
  <c r="T116" i="4"/>
  <c r="B114" i="39"/>
  <c r="G114" i="39" s="1"/>
  <c r="B103" i="39"/>
  <c r="G103" i="39" s="1"/>
  <c r="T105" i="4"/>
  <c r="B92" i="39"/>
  <c r="G92" i="39" s="1"/>
  <c r="T94" i="4"/>
  <c r="B323" i="39"/>
  <c r="G323" i="39" s="1"/>
  <c r="T325" i="4"/>
  <c r="B508" i="39"/>
  <c r="G508" i="39" s="1"/>
  <c r="T510" i="4"/>
  <c r="B403" i="39"/>
  <c r="G403" i="39" s="1"/>
  <c r="T405" i="4"/>
  <c r="B357" i="39"/>
  <c r="G357" i="39" s="1"/>
  <c r="T359" i="4"/>
  <c r="B280" i="39"/>
  <c r="G280" i="39" s="1"/>
  <c r="T282" i="4"/>
  <c r="B78" i="39"/>
  <c r="G78" i="39" s="1"/>
  <c r="T80" i="4"/>
  <c r="B238" i="39"/>
  <c r="G238" i="39" s="1"/>
  <c r="T240" i="4"/>
  <c r="B51" i="39"/>
  <c r="G51" i="39" s="1"/>
  <c r="T53" i="4"/>
  <c r="B24" i="39"/>
  <c r="G24" i="39" s="1"/>
  <c r="T26" i="4"/>
  <c r="B13" i="39"/>
  <c r="G13" i="39" s="1"/>
  <c r="T15" i="4"/>
  <c r="B353" i="39"/>
  <c r="G353" i="39" s="1"/>
  <c r="T355" i="4"/>
  <c r="B275" i="39"/>
  <c r="G275" i="39" s="1"/>
  <c r="T277" i="4"/>
  <c r="B190" i="39"/>
  <c r="G190" i="39" s="1"/>
  <c r="T192" i="4"/>
  <c r="B509" i="39"/>
  <c r="G509" i="39" s="1"/>
  <c r="T511" i="4"/>
  <c r="B11" i="39"/>
  <c r="G11" i="39" s="1"/>
  <c r="T13" i="4"/>
  <c r="B344" i="39"/>
  <c r="G344" i="39" s="1"/>
  <c r="T346" i="4"/>
  <c r="B397" i="39"/>
  <c r="G397" i="39" s="1"/>
  <c r="T399" i="4"/>
  <c r="B328" i="39"/>
  <c r="G328" i="39" s="1"/>
  <c r="T330" i="4"/>
  <c r="B352" i="39"/>
  <c r="G352" i="39" s="1"/>
  <c r="T354" i="4"/>
  <c r="B336" i="39"/>
  <c r="G336" i="39" s="1"/>
  <c r="T338" i="4"/>
  <c r="B174" i="39"/>
  <c r="G174" i="39" s="1"/>
  <c r="T176" i="4"/>
  <c r="B475" i="39"/>
  <c r="G475" i="39" s="1"/>
  <c r="T477" i="4"/>
  <c r="B123" i="39"/>
  <c r="G123" i="39" s="1"/>
  <c r="T125" i="4"/>
  <c r="B37" i="39"/>
  <c r="G37" i="39" s="1"/>
  <c r="T39" i="4"/>
  <c r="B414" i="39"/>
  <c r="G414" i="39" s="1"/>
  <c r="T416" i="4"/>
  <c r="B477" i="39"/>
  <c r="G477" i="39" s="1"/>
  <c r="T479" i="4"/>
  <c r="B159" i="39"/>
  <c r="G159" i="39" s="1"/>
  <c r="T161" i="4"/>
  <c r="B247" i="39"/>
  <c r="G247" i="39" s="1"/>
  <c r="T249" i="4"/>
  <c r="B209" i="39"/>
  <c r="G209" i="39" s="1"/>
  <c r="T211" i="4"/>
  <c r="B80" i="39"/>
  <c r="G80" i="39" s="1"/>
  <c r="T82" i="4"/>
  <c r="B265" i="39"/>
  <c r="G265" i="39" s="1"/>
  <c r="T267" i="4"/>
  <c r="T432" i="4"/>
  <c r="G266" i="39"/>
  <c r="G64" i="39"/>
  <c r="B481" i="39"/>
  <c r="G481" i="39" s="1"/>
  <c r="T483" i="4"/>
  <c r="B364" i="39"/>
  <c r="G364" i="39" s="1"/>
  <c r="T366" i="4"/>
  <c r="G181" i="39"/>
  <c r="G105" i="39"/>
  <c r="B356" i="39"/>
  <c r="G356" i="39" s="1"/>
  <c r="T358" i="4"/>
  <c r="B193" i="39"/>
  <c r="G193" i="39" s="1"/>
  <c r="T195" i="4"/>
  <c r="B113" i="39"/>
  <c r="G113" i="39" s="1"/>
  <c r="T115" i="4"/>
  <c r="B203" i="39"/>
  <c r="G203" i="39" s="1"/>
  <c r="T205" i="4"/>
  <c r="G472" i="39"/>
  <c r="G432" i="39"/>
  <c r="G161" i="39"/>
  <c r="B173" i="39"/>
  <c r="G173" i="39" s="1"/>
  <c r="T175" i="4"/>
  <c r="B133" i="39"/>
  <c r="G133" i="39" s="1"/>
  <c r="T135" i="4"/>
  <c r="T292" i="4"/>
  <c r="G410" i="39"/>
  <c r="G499" i="39"/>
  <c r="G292" i="39"/>
  <c r="T164" i="4"/>
  <c r="G245" i="39"/>
  <c r="G451" i="39"/>
  <c r="T492" i="4"/>
  <c r="G314" i="39"/>
  <c r="T9" i="4"/>
  <c r="G153" i="39"/>
  <c r="G33" i="8"/>
  <c r="G83" i="8"/>
  <c r="G409" i="8"/>
  <c r="G219" i="8"/>
  <c r="G67" i="8"/>
  <c r="G445" i="8"/>
  <c r="E8" i="35"/>
  <c r="F8" i="35" s="1"/>
  <c r="G501" i="8"/>
  <c r="G476" i="8"/>
  <c r="G437" i="8"/>
  <c r="G412" i="8"/>
  <c r="G348" i="8"/>
  <c r="G284" i="8"/>
  <c r="G113" i="8"/>
  <c r="G74" i="8"/>
  <c r="G49" i="8"/>
  <c r="Q524" i="8"/>
  <c r="G485" i="8"/>
  <c r="G421" i="8"/>
  <c r="G241" i="8"/>
  <c r="G177" i="8"/>
  <c r="G497" i="8"/>
  <c r="G253" i="8"/>
  <c r="G189" i="8"/>
  <c r="G122" i="8"/>
  <c r="G24" i="8"/>
  <c r="G509" i="8"/>
  <c r="G317" i="8"/>
  <c r="G431" i="8"/>
  <c r="G82" i="8"/>
  <c r="G23" i="8"/>
  <c r="G508" i="8"/>
  <c r="G469" i="8"/>
  <c r="G444" i="8"/>
  <c r="G380" i="8"/>
  <c r="G316" i="8"/>
  <c r="G252" i="8"/>
  <c r="G8" i="8"/>
  <c r="Q515" i="4"/>
  <c r="G510" i="8"/>
  <c r="G146" i="8"/>
  <c r="G66" i="8"/>
  <c r="G52" i="8"/>
  <c r="G21" i="8"/>
  <c r="G32" i="8"/>
  <c r="D517" i="8"/>
  <c r="G453" i="8"/>
  <c r="G221" i="8"/>
  <c r="G157" i="8"/>
  <c r="G90" i="8"/>
  <c r="G413" i="8"/>
  <c r="G210" i="8"/>
  <c r="G262" i="8"/>
  <c r="G198" i="8"/>
  <c r="G166" i="8"/>
  <c r="G134" i="8"/>
  <c r="G114" i="8"/>
  <c r="G116" i="8"/>
  <c r="S517" i="4"/>
  <c r="G234" i="8"/>
  <c r="G471" i="8"/>
  <c r="G513" i="8"/>
  <c r="G98" i="8"/>
  <c r="G56" i="8"/>
  <c r="AG538" i="1"/>
  <c r="AG371" i="1"/>
  <c r="AA568" i="1"/>
  <c r="AG441" i="1"/>
  <c r="AG457" i="1"/>
  <c r="AA559" i="1"/>
  <c r="AA520" i="1"/>
  <c r="AG123" i="1"/>
  <c r="AG672" i="1"/>
  <c r="AG376" i="1"/>
  <c r="AA558" i="1"/>
  <c r="X496" i="1"/>
  <c r="AG551" i="1"/>
  <c r="AG381" i="1"/>
  <c r="X505" i="1"/>
  <c r="AD570" i="1"/>
  <c r="AD279" i="1"/>
  <c r="AD474" i="1"/>
  <c r="X435" i="1"/>
  <c r="X394" i="1"/>
  <c r="AG267" i="1"/>
  <c r="AG314" i="1"/>
  <c r="AD544" i="1"/>
  <c r="AA289" i="1"/>
  <c r="AD210" i="1"/>
  <c r="AA525" i="1"/>
  <c r="AA465" i="1"/>
  <c r="AD452" i="1"/>
  <c r="AD224" i="1"/>
  <c r="AD98" i="1"/>
  <c r="AD484" i="1"/>
  <c r="AD450" i="1"/>
  <c r="AD453" i="1"/>
  <c r="AG688" i="1"/>
  <c r="X511" i="1"/>
  <c r="AG677" i="1"/>
  <c r="AG541" i="1"/>
  <c r="AG434" i="1"/>
  <c r="AA491" i="1"/>
  <c r="AG630" i="1"/>
  <c r="AG402" i="1"/>
  <c r="AD202" i="1"/>
  <c r="AA150" i="1"/>
  <c r="AD520" i="1"/>
  <c r="AA584" i="1"/>
  <c r="X457" i="1"/>
  <c r="AD506" i="1"/>
  <c r="X362" i="1"/>
  <c r="AD583" i="1"/>
  <c r="X619" i="1"/>
  <c r="AA582" i="1"/>
  <c r="AD276" i="1"/>
  <c r="AG531" i="1"/>
  <c r="AG453" i="1"/>
  <c r="X451" i="1"/>
  <c r="AD640" i="1"/>
  <c r="U599" i="1"/>
  <c r="AA598" i="1"/>
  <c r="AA615" i="1"/>
  <c r="AG474" i="1"/>
  <c r="AD469" i="1"/>
  <c r="AG452" i="1"/>
  <c r="AA436" i="1"/>
  <c r="AA126" i="1"/>
  <c r="U547" i="1"/>
  <c r="U678" i="1"/>
  <c r="AA468" i="1"/>
  <c r="AA339" i="1"/>
  <c r="AA268" i="1"/>
  <c r="U622" i="1"/>
  <c r="AD712" i="1"/>
  <c r="AG527" i="1"/>
  <c r="X178" i="1"/>
  <c r="AA661" i="1"/>
  <c r="AD642" i="1"/>
  <c r="AD464" i="1"/>
  <c r="U301" i="1"/>
  <c r="AD182" i="1"/>
  <c r="AG486" i="1"/>
  <c r="AA74" i="1"/>
  <c r="AD608" i="1"/>
  <c r="AD701" i="1"/>
  <c r="AD288" i="1"/>
  <c r="U670" i="1"/>
  <c r="AD725" i="1"/>
  <c r="AA658" i="1"/>
  <c r="AA515" i="1"/>
  <c r="AD541" i="1"/>
  <c r="R617" i="1"/>
  <c r="AA258" i="1"/>
  <c r="AD438" i="1"/>
  <c r="U686" i="1"/>
  <c r="X513" i="1"/>
  <c r="R558" i="1"/>
  <c r="AD66" i="1"/>
  <c r="AG659" i="1"/>
  <c r="R453" i="1"/>
  <c r="R707" i="1"/>
  <c r="U163" i="1"/>
  <c r="X719" i="1"/>
  <c r="AG643" i="1"/>
  <c r="U561" i="1"/>
  <c r="AA629" i="1"/>
  <c r="U376" i="1"/>
  <c r="AG298" i="1"/>
  <c r="AA359" i="1"/>
  <c r="X230" i="1"/>
  <c r="U103" i="1"/>
  <c r="R709" i="1"/>
  <c r="AG607" i="1"/>
  <c r="R514" i="1"/>
  <c r="AG583" i="1"/>
  <c r="X383" i="1"/>
  <c r="AD639" i="1"/>
  <c r="U396" i="1"/>
  <c r="AD439" i="1"/>
  <c r="U638" i="1"/>
  <c r="AA692" i="1"/>
  <c r="X589" i="1"/>
  <c r="X618" i="1"/>
  <c r="X718" i="1"/>
  <c r="AA386" i="1"/>
  <c r="R329" i="1"/>
  <c r="U265" i="1"/>
  <c r="AA313" i="1"/>
  <c r="R35" i="1"/>
  <c r="AG574" i="1"/>
  <c r="R598" i="1"/>
  <c r="X677" i="1"/>
  <c r="AG642" i="1"/>
  <c r="AA729" i="1"/>
  <c r="U731" i="1"/>
  <c r="AG437" i="1"/>
  <c r="AA43" i="1"/>
  <c r="R703" i="1"/>
  <c r="AG575" i="1"/>
  <c r="U520" i="1"/>
  <c r="AG725" i="1"/>
  <c r="AG213" i="1"/>
  <c r="AG627" i="1"/>
  <c r="R710" i="1"/>
  <c r="AA616" i="1"/>
  <c r="U486" i="1"/>
  <c r="AG724" i="1"/>
  <c r="AD593" i="1"/>
  <c r="AA358" i="1"/>
  <c r="X663" i="1"/>
  <c r="AD555" i="1"/>
  <c r="AD440" i="1"/>
  <c r="AD140" i="1"/>
  <c r="X600" i="1"/>
  <c r="X584" i="1"/>
  <c r="U330" i="1"/>
  <c r="O131" i="1"/>
  <c r="O486" i="1"/>
  <c r="X518" i="1"/>
  <c r="R339" i="1"/>
  <c r="U239" i="1"/>
  <c r="AD190" i="1"/>
  <c r="AD222" i="1"/>
  <c r="O105" i="1"/>
  <c r="O582" i="1"/>
  <c r="AD177" i="1"/>
  <c r="AA705" i="1"/>
  <c r="X148" i="1"/>
  <c r="X212" i="1"/>
  <c r="X461" i="1"/>
  <c r="AA534" i="1"/>
  <c r="AG570" i="1"/>
  <c r="AG100" i="1"/>
  <c r="X583" i="1"/>
  <c r="AD334" i="1"/>
  <c r="R725" i="1"/>
  <c r="AG458" i="1"/>
  <c r="AD126" i="1"/>
  <c r="AD199" i="1"/>
  <c r="U169" i="1"/>
  <c r="U485" i="1"/>
  <c r="U496" i="1"/>
  <c r="O376" i="1"/>
  <c r="R397" i="1"/>
  <c r="X176" i="1"/>
  <c r="U59" i="1"/>
  <c r="X649" i="1"/>
  <c r="AG428" i="1"/>
  <c r="O612" i="1"/>
  <c r="AA315" i="1"/>
  <c r="O679" i="1"/>
  <c r="AA518" i="1"/>
  <c r="O511" i="1"/>
  <c r="R364" i="1"/>
  <c r="U464" i="1"/>
  <c r="O132" i="1"/>
  <c r="U537" i="1"/>
  <c r="R567" i="1"/>
  <c r="X725" i="1"/>
  <c r="U259" i="1"/>
  <c r="AG222" i="1"/>
  <c r="U178" i="1"/>
  <c r="U110" i="1"/>
  <c r="AA460" i="1"/>
  <c r="U279" i="1"/>
  <c r="AD137" i="1"/>
  <c r="U601" i="1"/>
  <c r="O566" i="1"/>
  <c r="U39" i="1"/>
  <c r="AG139" i="1"/>
  <c r="U129" i="1"/>
  <c r="AG496" i="1"/>
  <c r="AA595" i="1"/>
  <c r="U732" i="1"/>
  <c r="O537" i="1"/>
  <c r="R536" i="1"/>
  <c r="O693" i="1"/>
  <c r="X528" i="1"/>
  <c r="AG478" i="1"/>
  <c r="R454" i="1"/>
  <c r="R331" i="1"/>
  <c r="AA94" i="1"/>
  <c r="U289" i="1"/>
  <c r="AG215" i="1"/>
  <c r="AA267" i="1"/>
  <c r="U158" i="1"/>
  <c r="AA517" i="1"/>
  <c r="O463" i="1"/>
  <c r="AA361" i="1"/>
  <c r="AG443" i="1"/>
  <c r="R715" i="1"/>
  <c r="O372" i="1"/>
  <c r="U583" i="1"/>
  <c r="U325" i="1"/>
  <c r="AG166" i="1"/>
  <c r="U123" i="1"/>
  <c r="AA728" i="1"/>
  <c r="AD623" i="1"/>
  <c r="AD424" i="1"/>
  <c r="AD425" i="1"/>
  <c r="L13" i="1"/>
  <c r="AA417" i="1"/>
  <c r="R220" i="1"/>
  <c r="L718" i="1"/>
  <c r="AG732" i="1"/>
  <c r="R55" i="1"/>
  <c r="R225" i="1"/>
  <c r="X640" i="1"/>
  <c r="R449" i="1"/>
  <c r="L254" i="1"/>
  <c r="X133" i="1"/>
  <c r="AA723" i="1"/>
  <c r="X639" i="1"/>
  <c r="AD273" i="1"/>
  <c r="L234" i="1"/>
  <c r="AA726" i="1"/>
  <c r="AA419" i="1"/>
  <c r="AD314" i="1"/>
  <c r="AG333" i="1"/>
  <c r="U297" i="1"/>
  <c r="R160" i="1"/>
  <c r="U616" i="1"/>
  <c r="AG425" i="1"/>
  <c r="U389" i="1"/>
  <c r="AG328" i="1"/>
  <c r="X124" i="1"/>
  <c r="R34" i="1"/>
  <c r="AA637" i="1"/>
  <c r="AG563" i="1"/>
  <c r="AA699" i="1"/>
  <c r="AG651" i="1"/>
  <c r="X625" i="1"/>
  <c r="R437" i="1"/>
  <c r="R345" i="1"/>
  <c r="X382" i="1"/>
  <c r="AD543" i="1"/>
  <c r="O362" i="1"/>
  <c r="AA193" i="1"/>
  <c r="AG670" i="1"/>
  <c r="U704" i="1"/>
  <c r="AD681" i="1"/>
  <c r="O543" i="1"/>
  <c r="X354" i="1"/>
  <c r="AG291" i="1"/>
  <c r="U269" i="1"/>
  <c r="U43" i="1"/>
  <c r="AA639" i="1"/>
  <c r="U529" i="1"/>
  <c r="U541" i="1"/>
  <c r="U564" i="1"/>
  <c r="L378" i="1"/>
  <c r="R727" i="1"/>
  <c r="AA640" i="1"/>
  <c r="X571" i="1"/>
  <c r="R520" i="1"/>
  <c r="O91" i="1"/>
  <c r="L215" i="1"/>
  <c r="AD78" i="1"/>
  <c r="O169" i="1"/>
  <c r="X19" i="1"/>
  <c r="U717" i="1"/>
  <c r="X693" i="1"/>
  <c r="AG595" i="1"/>
  <c r="AG640" i="1"/>
  <c r="AA627" i="1"/>
  <c r="U575" i="1"/>
  <c r="AG389" i="1"/>
  <c r="L156" i="1"/>
  <c r="U718" i="1"/>
  <c r="AA551" i="1"/>
  <c r="AD539" i="1"/>
  <c r="AD304" i="1"/>
  <c r="AA625" i="1"/>
  <c r="X603" i="1"/>
  <c r="O410" i="1"/>
  <c r="O335" i="1"/>
  <c r="R436" i="1"/>
  <c r="AA327" i="1"/>
  <c r="AG282" i="1"/>
  <c r="X166" i="1"/>
  <c r="AD91" i="1"/>
  <c r="X267" i="1"/>
  <c r="R686" i="1"/>
  <c r="R240" i="1"/>
  <c r="X703" i="1"/>
  <c r="O662" i="1"/>
  <c r="AA635" i="1"/>
  <c r="AG487" i="1"/>
  <c r="X525" i="1"/>
  <c r="AD370" i="1"/>
  <c r="AD731" i="1"/>
  <c r="X623" i="1"/>
  <c r="AD367" i="1"/>
  <c r="AG251" i="1"/>
  <c r="AA226" i="1"/>
  <c r="AD236" i="1"/>
  <c r="AA575" i="1"/>
  <c r="O457" i="1"/>
  <c r="U729" i="1"/>
  <c r="X425" i="1"/>
  <c r="AG388" i="1"/>
  <c r="L218" i="1"/>
  <c r="AA142" i="1"/>
  <c r="O583" i="1"/>
  <c r="U582" i="1"/>
  <c r="AD139" i="1"/>
  <c r="U722" i="1"/>
  <c r="AA718" i="1"/>
  <c r="O632" i="1"/>
  <c r="R428" i="1"/>
  <c r="AG406" i="1"/>
  <c r="X349" i="1"/>
  <c r="AG369" i="1"/>
  <c r="U317" i="1"/>
  <c r="AD402" i="1"/>
  <c r="I347" i="1"/>
  <c r="AA241" i="1"/>
  <c r="AG317" i="1"/>
  <c r="AA4" i="1"/>
  <c r="R539" i="1"/>
  <c r="U311" i="1"/>
  <c r="I728" i="1"/>
  <c r="AG699" i="1"/>
  <c r="I274" i="1"/>
  <c r="U618" i="1"/>
  <c r="U567" i="1"/>
  <c r="AA215" i="1"/>
  <c r="AG140" i="1"/>
  <c r="U168" i="1"/>
  <c r="R4" i="1"/>
  <c r="I201" i="1"/>
  <c r="AD163" i="1"/>
  <c r="U48" i="1"/>
  <c r="AA642" i="1"/>
  <c r="U361" i="1"/>
  <c r="O385" i="1"/>
  <c r="I253" i="1"/>
  <c r="AD299" i="1"/>
  <c r="AA199" i="1"/>
  <c r="U467" i="1"/>
  <c r="L126" i="1"/>
  <c r="AD662" i="1"/>
  <c r="O610" i="1"/>
  <c r="R580" i="1"/>
  <c r="U500" i="1"/>
  <c r="I506" i="1"/>
  <c r="U362" i="1"/>
  <c r="AD344" i="1"/>
  <c r="AA169" i="1"/>
  <c r="R155" i="1"/>
  <c r="AG39" i="1"/>
  <c r="AD454" i="1"/>
  <c r="AA383" i="1"/>
  <c r="AD318" i="1"/>
  <c r="O576" i="1"/>
  <c r="X345" i="1"/>
  <c r="AD298" i="1"/>
  <c r="X73" i="1"/>
  <c r="AD401" i="1"/>
  <c r="U472" i="1"/>
  <c r="AD377" i="1"/>
  <c r="U91" i="1"/>
  <c r="AG279" i="1"/>
  <c r="AG241" i="1"/>
  <c r="I233" i="1"/>
  <c r="X195" i="1"/>
  <c r="R171" i="1"/>
  <c r="U150" i="1"/>
  <c r="X180" i="1"/>
  <c r="AA115" i="1"/>
  <c r="I116" i="1"/>
  <c r="AG111" i="1"/>
  <c r="AD155" i="1"/>
  <c r="AG103" i="1"/>
  <c r="AG67" i="1"/>
  <c r="O4" i="1"/>
  <c r="X125" i="1"/>
  <c r="L46" i="1"/>
  <c r="U11" i="1"/>
  <c r="L84" i="1"/>
  <c r="O42" i="1"/>
  <c r="R68" i="1"/>
  <c r="O704" i="1"/>
  <c r="AG594" i="1"/>
  <c r="AD648" i="1"/>
  <c r="AG704" i="1"/>
  <c r="AA546" i="1"/>
  <c r="I542" i="1"/>
  <c r="R3" i="1"/>
  <c r="AD686" i="1"/>
  <c r="R723" i="1"/>
  <c r="R382" i="1"/>
  <c r="I299" i="1"/>
  <c r="I222" i="1"/>
  <c r="AA276" i="1"/>
  <c r="AG23" i="1"/>
  <c r="L51" i="1"/>
  <c r="L115" i="1"/>
  <c r="X17" i="1"/>
  <c r="R112" i="1"/>
  <c r="R666" i="1"/>
  <c r="L696" i="1"/>
  <c r="O588" i="1"/>
  <c r="U592" i="1"/>
  <c r="R370" i="1"/>
  <c r="AD708" i="1"/>
  <c r="U465" i="1"/>
  <c r="X375" i="1"/>
  <c r="U194" i="1"/>
  <c r="AA146" i="1"/>
  <c r="AD363" i="1"/>
  <c r="I31" i="1"/>
  <c r="AA719" i="1"/>
  <c r="AA195" i="1"/>
  <c r="AA107" i="1"/>
  <c r="U216" i="1"/>
  <c r="AD41" i="1"/>
  <c r="AD646" i="1"/>
  <c r="AG610" i="1"/>
  <c r="AD500" i="1"/>
  <c r="AD709" i="1"/>
  <c r="O683" i="1"/>
  <c r="U342" i="1"/>
  <c r="I208" i="1"/>
  <c r="AG614" i="1"/>
  <c r="AG507" i="1"/>
  <c r="I526" i="1"/>
  <c r="O652" i="1"/>
  <c r="AG506" i="1"/>
  <c r="O327" i="1"/>
  <c r="X155" i="1"/>
  <c r="AD50" i="1"/>
  <c r="I133" i="1"/>
  <c r="AD60" i="1"/>
  <c r="AA682" i="1"/>
  <c r="AG504" i="1"/>
  <c r="I619" i="1"/>
  <c r="O651" i="1"/>
  <c r="AD661" i="1"/>
  <c r="U716" i="1"/>
  <c r="I435" i="1"/>
  <c r="X289" i="1"/>
  <c r="O263" i="1"/>
  <c r="O660" i="1"/>
  <c r="O78" i="1"/>
  <c r="R82" i="1"/>
  <c r="AA34" i="1"/>
  <c r="U390" i="1"/>
  <c r="AD248" i="1"/>
  <c r="AA265" i="1"/>
  <c r="AD628" i="1"/>
  <c r="O465" i="1"/>
  <c r="AG420" i="1"/>
  <c r="O620" i="1"/>
  <c r="X609" i="1"/>
  <c r="R530" i="1"/>
  <c r="L665" i="1"/>
  <c r="X591" i="1"/>
  <c r="O386" i="1"/>
  <c r="X521" i="1"/>
  <c r="AD239" i="1"/>
  <c r="U49" i="1"/>
  <c r="R506" i="1"/>
  <c r="R490" i="1"/>
  <c r="R486" i="1"/>
  <c r="AD326" i="1"/>
  <c r="L328" i="1"/>
  <c r="O155" i="1"/>
  <c r="AD109" i="1"/>
  <c r="X5" i="1"/>
  <c r="L703" i="1"/>
  <c r="O678" i="1"/>
  <c r="I668" i="1"/>
  <c r="AA630" i="1"/>
  <c r="U646" i="1"/>
  <c r="U727" i="1"/>
  <c r="AG525" i="1"/>
  <c r="AD384" i="1"/>
  <c r="L627" i="1"/>
  <c r="O429" i="1"/>
  <c r="AD346" i="1"/>
  <c r="L558" i="1"/>
  <c r="AD356" i="1"/>
  <c r="AG249" i="1"/>
  <c r="L312" i="1"/>
  <c r="AA237" i="1"/>
  <c r="AG210" i="1"/>
  <c r="R123" i="1"/>
  <c r="R90" i="1"/>
  <c r="O178" i="1"/>
  <c r="AD42" i="1"/>
  <c r="U10" i="1"/>
  <c r="AA716" i="1"/>
  <c r="AG674" i="1"/>
  <c r="AG647" i="1"/>
  <c r="O712" i="1"/>
  <c r="L603" i="1"/>
  <c r="U482" i="1"/>
  <c r="R409" i="1"/>
  <c r="AD294" i="1"/>
  <c r="AD65" i="1"/>
  <c r="R29" i="1"/>
  <c r="U84" i="1"/>
  <c r="I316" i="1"/>
  <c r="AA392" i="1"/>
  <c r="R492" i="1"/>
  <c r="AA384" i="1"/>
  <c r="AA344" i="1"/>
  <c r="R316" i="1"/>
  <c r="U345" i="1"/>
  <c r="U295" i="1"/>
  <c r="L277" i="1"/>
  <c r="U254" i="1"/>
  <c r="AD211" i="1"/>
  <c r="X228" i="1"/>
  <c r="U176" i="1"/>
  <c r="R178" i="1"/>
  <c r="U149" i="1"/>
  <c r="O140" i="1"/>
  <c r="AG181" i="1"/>
  <c r="L92" i="1"/>
  <c r="L83" i="1"/>
  <c r="O115" i="1"/>
  <c r="AA3" i="1"/>
  <c r="AG84" i="1"/>
  <c r="X30" i="1"/>
  <c r="R221" i="1"/>
  <c r="AG728" i="1"/>
  <c r="I618" i="1"/>
  <c r="I687" i="1"/>
  <c r="O546" i="1"/>
  <c r="AA687" i="1"/>
  <c r="R713" i="1"/>
  <c r="AD691" i="1"/>
  <c r="AG695" i="1"/>
  <c r="L525" i="1"/>
  <c r="AA545" i="1"/>
  <c r="AG280" i="1"/>
  <c r="AA242" i="1"/>
  <c r="AD647" i="1"/>
  <c r="R400" i="1"/>
  <c r="AA102" i="1"/>
  <c r="AA121" i="1"/>
  <c r="R122" i="1"/>
  <c r="AD125" i="1"/>
  <c r="U33" i="1"/>
  <c r="U475" i="1"/>
  <c r="X422" i="1"/>
  <c r="R256" i="1"/>
  <c r="O165" i="1"/>
  <c r="AG152" i="1"/>
  <c r="L124" i="1"/>
  <c r="AG102" i="1"/>
  <c r="U151" i="1"/>
  <c r="I92" i="1"/>
  <c r="O164" i="1"/>
  <c r="U726" i="1"/>
  <c r="AD696" i="1"/>
  <c r="R674" i="1"/>
  <c r="O664" i="1"/>
  <c r="U606" i="1"/>
  <c r="R640" i="1"/>
  <c r="I561" i="1"/>
  <c r="L575" i="1"/>
  <c r="O478" i="1"/>
  <c r="AG626" i="1"/>
  <c r="AD503" i="1"/>
  <c r="R452" i="1"/>
  <c r="AG578" i="1"/>
  <c r="O448" i="1"/>
  <c r="I527" i="1"/>
  <c r="AD697" i="1"/>
  <c r="U657" i="1"/>
  <c r="I601" i="1"/>
  <c r="L589" i="1"/>
  <c r="L475" i="1"/>
  <c r="O611" i="1"/>
  <c r="L515" i="1"/>
  <c r="AD705" i="1"/>
  <c r="R297" i="1"/>
  <c r="AA282" i="1"/>
  <c r="AD327" i="1"/>
  <c r="AA279" i="1"/>
  <c r="X239" i="1"/>
  <c r="AG112" i="1"/>
  <c r="O259" i="1"/>
  <c r="O43" i="1"/>
  <c r="I38" i="1"/>
  <c r="L7" i="1"/>
  <c r="L698" i="1"/>
  <c r="U585" i="1"/>
  <c r="L624" i="1"/>
  <c r="O536" i="1"/>
  <c r="AD369" i="1"/>
  <c r="AA343" i="1"/>
  <c r="AG260" i="1"/>
  <c r="R176" i="1"/>
  <c r="O77" i="1"/>
  <c r="U64" i="1"/>
  <c r="L41" i="1"/>
  <c r="U476" i="1"/>
  <c r="AD420" i="1"/>
  <c r="R108" i="1"/>
  <c r="O688" i="1"/>
  <c r="U523" i="1"/>
  <c r="U501" i="1"/>
  <c r="L411" i="1"/>
  <c r="L499" i="1"/>
  <c r="X391" i="1"/>
  <c r="I480" i="1"/>
  <c r="U236" i="1"/>
  <c r="O450" i="1"/>
  <c r="AG316" i="1"/>
  <c r="AG275" i="1"/>
  <c r="R202" i="1"/>
  <c r="X181" i="1"/>
  <c r="AA222" i="1"/>
  <c r="L19" i="1"/>
  <c r="U535" i="1"/>
  <c r="O302" i="1"/>
  <c r="U432" i="1"/>
  <c r="AD317" i="1"/>
  <c r="U270" i="1"/>
  <c r="AD207" i="1"/>
  <c r="AD131" i="1"/>
  <c r="X149" i="1"/>
  <c r="R525" i="1"/>
  <c r="I397" i="1"/>
  <c r="U257" i="1"/>
  <c r="AD96" i="1"/>
  <c r="AD722" i="1"/>
  <c r="AA672" i="1"/>
  <c r="R664" i="1"/>
  <c r="I505" i="1"/>
  <c r="AG649" i="1"/>
  <c r="X621" i="1"/>
  <c r="AA605" i="1"/>
  <c r="R442" i="1"/>
  <c r="X423" i="1"/>
  <c r="U433" i="1"/>
  <c r="O354" i="1"/>
  <c r="X297" i="1"/>
  <c r="U410" i="1"/>
  <c r="O281" i="1"/>
  <c r="AG368" i="1"/>
  <c r="O70" i="1"/>
  <c r="U387" i="1"/>
  <c r="I267" i="1"/>
  <c r="AG713" i="1"/>
  <c r="AD511" i="1"/>
  <c r="I436" i="1"/>
  <c r="I354" i="1"/>
  <c r="AA382" i="1"/>
  <c r="X257" i="1"/>
  <c r="AA196" i="1"/>
  <c r="AG232" i="1"/>
  <c r="AA120" i="1"/>
  <c r="X188" i="1"/>
  <c r="AA207" i="1"/>
  <c r="AD175" i="1"/>
  <c r="L61" i="1"/>
  <c r="U400" i="1"/>
  <c r="X716" i="1"/>
  <c r="U668" i="1"/>
  <c r="AA684" i="1"/>
  <c r="R578" i="1"/>
  <c r="L669" i="1"/>
  <c r="U620" i="1"/>
  <c r="U565" i="1"/>
  <c r="L636" i="1"/>
  <c r="AG721" i="1"/>
  <c r="U522" i="1"/>
  <c r="L324" i="1"/>
  <c r="AG242" i="1"/>
  <c r="AD195" i="1"/>
  <c r="AA190" i="1"/>
  <c r="AD99" i="1"/>
  <c r="X55" i="1"/>
  <c r="AA125" i="1"/>
  <c r="L571" i="1"/>
  <c r="R540" i="1"/>
  <c r="AA519" i="1"/>
  <c r="U518" i="1"/>
  <c r="O526" i="1"/>
  <c r="R550" i="1"/>
  <c r="O475" i="1"/>
  <c r="I457" i="1"/>
  <c r="L464" i="1"/>
  <c r="AD372" i="1"/>
  <c r="X285" i="1"/>
  <c r="AD267" i="1"/>
  <c r="AD260" i="1"/>
  <c r="X207" i="1"/>
  <c r="O125" i="1"/>
  <c r="I181" i="1"/>
  <c r="L107" i="1"/>
  <c r="O83" i="1"/>
  <c r="I232" i="1"/>
  <c r="AG272" i="1"/>
  <c r="AA489" i="1"/>
  <c r="O665" i="1"/>
  <c r="I519" i="1"/>
  <c r="O698" i="1"/>
  <c r="AG638" i="1"/>
  <c r="R626" i="1"/>
  <c r="R546" i="1"/>
  <c r="O516" i="1"/>
  <c r="O722" i="1"/>
  <c r="AG494" i="1"/>
  <c r="AA455" i="1"/>
  <c r="X492" i="1"/>
  <c r="L544" i="1"/>
  <c r="AA651" i="1"/>
  <c r="O397" i="1"/>
  <c r="AA234" i="1"/>
  <c r="AD637" i="1"/>
  <c r="U439" i="1"/>
  <c r="U422" i="1"/>
  <c r="L242" i="1"/>
  <c r="X543" i="1"/>
  <c r="AA213" i="1"/>
  <c r="U298" i="1"/>
  <c r="R150" i="1"/>
  <c r="O614" i="1"/>
  <c r="AD578" i="1"/>
  <c r="R616" i="1"/>
  <c r="L488" i="1"/>
  <c r="R311" i="1"/>
  <c r="AG318" i="1"/>
  <c r="R254" i="1"/>
  <c r="L33" i="1"/>
  <c r="U27" i="1"/>
  <c r="L47" i="1"/>
  <c r="AA619" i="1"/>
  <c r="I596" i="1"/>
  <c r="AG576" i="1"/>
  <c r="AG645" i="1"/>
  <c r="AD663" i="1"/>
  <c r="R714" i="1"/>
  <c r="AA717" i="1"/>
  <c r="R450" i="1"/>
  <c r="O388" i="1"/>
  <c r="I423" i="1"/>
  <c r="U557" i="1"/>
  <c r="R557" i="1"/>
  <c r="R445" i="1"/>
  <c r="U591" i="1"/>
  <c r="O211" i="1"/>
  <c r="I266" i="1"/>
  <c r="U223" i="1"/>
  <c r="AG137" i="1"/>
  <c r="AG94" i="1"/>
  <c r="U62" i="1"/>
  <c r="AD30" i="1"/>
  <c r="I695" i="1"/>
  <c r="O447" i="1"/>
  <c r="O326" i="1"/>
  <c r="X293" i="1"/>
  <c r="O246" i="1"/>
  <c r="AA163" i="1"/>
  <c r="U81" i="1"/>
  <c r="O67" i="1"/>
  <c r="L26" i="1"/>
  <c r="AD700" i="1"/>
  <c r="L577" i="1"/>
  <c r="O713" i="1"/>
  <c r="AA444" i="1"/>
  <c r="AD699" i="1"/>
  <c r="O602" i="1"/>
  <c r="AA621" i="1"/>
  <c r="AA535" i="1"/>
  <c r="L660" i="1"/>
  <c r="R466" i="1"/>
  <c r="AA577" i="1"/>
  <c r="AA701" i="1"/>
  <c r="AG444" i="1"/>
  <c r="U404" i="1"/>
  <c r="AA332" i="1"/>
  <c r="AG426" i="1"/>
  <c r="AG81" i="1"/>
  <c r="AG83" i="1"/>
  <c r="X190" i="1"/>
  <c r="AD176" i="1"/>
  <c r="L333" i="1"/>
  <c r="I78" i="1"/>
  <c r="R73" i="1"/>
  <c r="AD31" i="1"/>
  <c r="U55" i="1"/>
  <c r="U30" i="1"/>
  <c r="X599" i="1"/>
  <c r="R465" i="1"/>
  <c r="AG423" i="1"/>
  <c r="AG367" i="1"/>
  <c r="U177" i="1"/>
  <c r="R179" i="1"/>
  <c r="R200" i="1"/>
  <c r="AG194" i="1"/>
  <c r="AG99" i="1"/>
  <c r="AG42" i="1"/>
  <c r="L85" i="1"/>
  <c r="R16" i="1"/>
  <c r="O208" i="1"/>
  <c r="AG22" i="1"/>
  <c r="R368" i="1"/>
  <c r="AD692" i="1"/>
  <c r="AG611" i="1"/>
  <c r="AA724" i="1"/>
  <c r="AG591" i="1"/>
  <c r="O649" i="1"/>
  <c r="U724" i="1"/>
  <c r="I622" i="1"/>
  <c r="X483" i="1"/>
  <c r="L379" i="1"/>
  <c r="X613" i="1"/>
  <c r="U552" i="1"/>
  <c r="AA410" i="1"/>
  <c r="O380" i="1"/>
  <c r="AG729" i="1"/>
  <c r="R549" i="1"/>
  <c r="O527" i="1"/>
  <c r="AA418" i="1"/>
  <c r="AD590" i="1"/>
  <c r="L298" i="1"/>
  <c r="U560" i="1"/>
  <c r="AG357" i="1"/>
  <c r="U231" i="1"/>
  <c r="U186" i="1"/>
  <c r="AD186" i="1"/>
  <c r="AD147" i="1"/>
  <c r="AG51" i="1"/>
  <c r="AD18" i="1"/>
  <c r="U607" i="1"/>
  <c r="I610" i="1"/>
  <c r="AA566" i="1"/>
  <c r="AD547" i="1"/>
  <c r="X520" i="1"/>
  <c r="U402" i="1"/>
  <c r="AA393" i="1"/>
  <c r="AG307" i="1"/>
  <c r="U344" i="1"/>
  <c r="AD212" i="1"/>
  <c r="U148" i="1"/>
  <c r="R222" i="1"/>
  <c r="I173" i="1"/>
  <c r="I120" i="1"/>
  <c r="AG117" i="1"/>
  <c r="L100" i="1"/>
  <c r="AA188" i="1"/>
  <c r="O171" i="1"/>
  <c r="O49" i="1"/>
  <c r="AG136" i="1"/>
  <c r="AD64" i="1"/>
  <c r="R731" i="1"/>
  <c r="I623" i="1"/>
  <c r="I559" i="1"/>
  <c r="AG590" i="1"/>
  <c r="L629" i="1"/>
  <c r="L604" i="1"/>
  <c r="X715" i="1"/>
  <c r="I387" i="1"/>
  <c r="AG427" i="1"/>
  <c r="U453" i="1"/>
  <c r="U255" i="1"/>
  <c r="R260" i="1"/>
  <c r="AD158" i="1"/>
  <c r="AD237" i="1"/>
  <c r="X202" i="1"/>
  <c r="AD142" i="1"/>
  <c r="X74" i="1"/>
  <c r="R166" i="1"/>
  <c r="I713" i="1"/>
  <c r="U594" i="1"/>
  <c r="I482" i="1"/>
  <c r="L472" i="1"/>
  <c r="AD409" i="1"/>
  <c r="R348" i="1"/>
  <c r="L197" i="1"/>
  <c r="O141" i="1"/>
  <c r="AG41" i="1"/>
  <c r="AA12" i="1"/>
  <c r="AD728" i="1"/>
  <c r="U664" i="1"/>
  <c r="I726" i="1"/>
  <c r="L655" i="1"/>
  <c r="AD614" i="1"/>
  <c r="O578" i="1"/>
  <c r="I730" i="1"/>
  <c r="X586" i="1"/>
  <c r="R587" i="1"/>
  <c r="I534" i="1"/>
  <c r="AA533" i="1"/>
  <c r="AG382" i="1"/>
  <c r="R324" i="1"/>
  <c r="L304" i="1"/>
  <c r="AD446" i="1"/>
  <c r="R406" i="1"/>
  <c r="U308" i="1"/>
  <c r="U208" i="1"/>
  <c r="AG12" i="1"/>
  <c r="R700" i="1"/>
  <c r="O489" i="1"/>
  <c r="AA688" i="1"/>
  <c r="L708" i="1"/>
  <c r="AD644" i="1"/>
  <c r="AG571" i="1"/>
  <c r="I543" i="1"/>
  <c r="R574" i="1"/>
  <c r="L443" i="1"/>
  <c r="AA404" i="1"/>
  <c r="O510" i="1"/>
  <c r="X587" i="1"/>
  <c r="I425" i="1"/>
  <c r="AA471" i="1"/>
  <c r="I458" i="1"/>
  <c r="AD374" i="1"/>
  <c r="U346" i="1"/>
  <c r="O233" i="1"/>
  <c r="I494" i="1"/>
  <c r="AD307" i="1"/>
  <c r="AD364" i="1"/>
  <c r="X386" i="1"/>
  <c r="AG404" i="1"/>
  <c r="O174" i="1"/>
  <c r="I217" i="1"/>
  <c r="AD132" i="1"/>
  <c r="I207" i="1"/>
  <c r="I153" i="1"/>
  <c r="AD114" i="1"/>
  <c r="L23" i="1"/>
  <c r="AA597" i="1"/>
  <c r="AG514" i="1"/>
  <c r="U425" i="1"/>
  <c r="L343" i="1"/>
  <c r="X234" i="1"/>
  <c r="I172" i="1"/>
  <c r="X229" i="1"/>
  <c r="U80" i="1"/>
  <c r="X31" i="1"/>
  <c r="AG120" i="1"/>
  <c r="AD490" i="1"/>
  <c r="AD565" i="1"/>
  <c r="AG407" i="1"/>
  <c r="X238" i="1"/>
  <c r="AA8" i="1"/>
  <c r="L710" i="1"/>
  <c r="AD726" i="1"/>
  <c r="AG619" i="1"/>
  <c r="O505" i="1"/>
  <c r="L697" i="1"/>
  <c r="I663" i="1"/>
  <c r="AD542" i="1"/>
  <c r="U505" i="1"/>
  <c r="AA426" i="1"/>
  <c r="AG396" i="1"/>
  <c r="AA646" i="1"/>
  <c r="R482" i="1"/>
  <c r="AA385" i="1"/>
  <c r="AG354" i="1"/>
  <c r="AD379" i="1"/>
  <c r="O252" i="1"/>
  <c r="AG121" i="1"/>
  <c r="X215" i="1"/>
  <c r="AG150" i="1"/>
  <c r="AA26" i="1"/>
  <c r="AA578" i="1"/>
  <c r="I562" i="1"/>
  <c r="AD527" i="1"/>
  <c r="X235" i="1"/>
  <c r="X189" i="1"/>
  <c r="L99" i="1"/>
  <c r="AA42" i="1"/>
  <c r="AA25" i="1"/>
  <c r="AA67" i="1"/>
  <c r="O22" i="1"/>
  <c r="I234" i="1"/>
  <c r="AG579" i="1"/>
  <c r="O600" i="1"/>
  <c r="I495" i="1"/>
  <c r="AA648" i="1"/>
  <c r="U595" i="1"/>
  <c r="O603" i="1"/>
  <c r="L560" i="1"/>
  <c r="I437" i="1"/>
  <c r="O313" i="1"/>
  <c r="AG479" i="1"/>
  <c r="I304" i="1"/>
  <c r="O379" i="1"/>
  <c r="L138" i="1"/>
  <c r="AA266" i="1"/>
  <c r="AG207" i="1"/>
  <c r="X150" i="1"/>
  <c r="X11" i="1"/>
  <c r="AG522" i="1"/>
  <c r="AG475" i="1"/>
  <c r="AG391" i="1"/>
  <c r="I426" i="1"/>
  <c r="AG201" i="1"/>
  <c r="AG64" i="1"/>
  <c r="R625" i="1"/>
  <c r="U429" i="1"/>
  <c r="AA197" i="1"/>
  <c r="I152" i="1"/>
  <c r="AG321" i="1"/>
  <c r="AG320" i="1"/>
  <c r="O669" i="1"/>
  <c r="F707" i="1"/>
  <c r="F706" i="1"/>
  <c r="AD462" i="1"/>
  <c r="X695" i="1"/>
  <c r="L439" i="1"/>
  <c r="F674" i="1"/>
  <c r="F673" i="1"/>
  <c r="U329" i="1"/>
  <c r="AG237" i="1"/>
  <c r="F595" i="1"/>
  <c r="L131" i="1"/>
  <c r="L132" i="1"/>
  <c r="F210" i="1"/>
  <c r="AG91" i="1"/>
  <c r="AG92" i="1"/>
  <c r="I13" i="1"/>
  <c r="I12" i="1"/>
  <c r="F694" i="1"/>
  <c r="AA659" i="1"/>
  <c r="I535" i="1"/>
  <c r="AG597" i="1"/>
  <c r="I523" i="1"/>
  <c r="O521" i="1"/>
  <c r="U532" i="1"/>
  <c r="AA368" i="1"/>
  <c r="R323" i="1"/>
  <c r="F292" i="1"/>
  <c r="L649" i="1"/>
  <c r="X337" i="1"/>
  <c r="AG190" i="1"/>
  <c r="R653" i="1"/>
  <c r="AG341" i="1"/>
  <c r="F174" i="1"/>
  <c r="F173" i="1"/>
  <c r="AG47" i="1"/>
  <c r="AG48" i="1"/>
  <c r="O75" i="1"/>
  <c r="O76" i="1"/>
  <c r="AD19" i="1"/>
  <c r="AD20" i="1"/>
  <c r="AG646" i="1"/>
  <c r="AG572" i="1"/>
  <c r="AD674" i="1"/>
  <c r="AG600" i="1"/>
  <c r="I508" i="1"/>
  <c r="AD729" i="1"/>
  <c r="AG632" i="1"/>
  <c r="O592" i="1"/>
  <c r="F693" i="1"/>
  <c r="F566" i="1"/>
  <c r="F565" i="1"/>
  <c r="X415" i="1"/>
  <c r="L537" i="1"/>
  <c r="F378" i="1"/>
  <c r="F377" i="1"/>
  <c r="AD575" i="1"/>
  <c r="I727" i="1"/>
  <c r="R416" i="1"/>
  <c r="X387" i="1"/>
  <c r="L368" i="1"/>
  <c r="O466" i="1"/>
  <c r="AG223" i="1"/>
  <c r="AD388" i="1"/>
  <c r="U276" i="1"/>
  <c r="X48" i="1"/>
  <c r="AA138" i="1"/>
  <c r="I731" i="1"/>
  <c r="I434" i="1"/>
  <c r="R152" i="1"/>
  <c r="R151" i="1"/>
  <c r="AD83" i="1"/>
  <c r="AD84" i="1"/>
  <c r="L653" i="1"/>
  <c r="O608" i="1"/>
  <c r="I590" i="1"/>
  <c r="O491" i="1"/>
  <c r="F502" i="1"/>
  <c r="AA387" i="1"/>
  <c r="R722" i="1"/>
  <c r="AD615" i="1"/>
  <c r="L651" i="1"/>
  <c r="X503" i="1"/>
  <c r="F580" i="1"/>
  <c r="F579" i="1"/>
  <c r="R310" i="1"/>
  <c r="AG543" i="1"/>
  <c r="I415" i="1"/>
  <c r="I405" i="1"/>
  <c r="F322" i="1"/>
  <c r="F321" i="1"/>
  <c r="L305" i="1"/>
  <c r="F316" i="1"/>
  <c r="U321" i="1"/>
  <c r="L338" i="1"/>
  <c r="AG193" i="1"/>
  <c r="F721" i="1"/>
  <c r="F348" i="1"/>
  <c r="I674" i="1"/>
  <c r="O684" i="1"/>
  <c r="I608" i="1"/>
  <c r="AG588" i="1"/>
  <c r="I660" i="1"/>
  <c r="AG488" i="1"/>
  <c r="AA607" i="1"/>
  <c r="L506" i="1"/>
  <c r="F387" i="1"/>
  <c r="F386" i="1"/>
  <c r="X643" i="1"/>
  <c r="O332" i="1"/>
  <c r="X256" i="1"/>
  <c r="AA360" i="1"/>
  <c r="AD557" i="1"/>
  <c r="L288" i="1"/>
  <c r="F260" i="1"/>
  <c r="AD366" i="1"/>
  <c r="X303" i="1"/>
  <c r="AD493" i="1"/>
  <c r="R417" i="1"/>
  <c r="AG176" i="1"/>
  <c r="AG177" i="1"/>
  <c r="F686" i="1"/>
  <c r="F685" i="1"/>
  <c r="U682" i="1"/>
  <c r="X676" i="1"/>
  <c r="F672" i="1"/>
  <c r="F671" i="1"/>
  <c r="I591" i="1"/>
  <c r="X545" i="1"/>
  <c r="O726" i="1"/>
  <c r="F699" i="1"/>
  <c r="F698" i="1"/>
  <c r="F309" i="1"/>
  <c r="F308" i="1"/>
  <c r="F433" i="1"/>
  <c r="F432" i="1"/>
  <c r="F357" i="1"/>
  <c r="R328" i="1"/>
  <c r="R304" i="1"/>
  <c r="AA243" i="1"/>
  <c r="AG390" i="1"/>
  <c r="O418" i="1"/>
  <c r="AA326" i="1"/>
  <c r="AG370" i="1"/>
  <c r="L632" i="1"/>
  <c r="R600" i="1"/>
  <c r="AD354" i="1"/>
  <c r="AD355" i="1"/>
  <c r="L178" i="1"/>
  <c r="L177" i="1"/>
  <c r="F267" i="1"/>
  <c r="F525" i="1"/>
  <c r="U66" i="1"/>
  <c r="U65" i="1"/>
  <c r="AG684" i="1"/>
  <c r="AG567" i="1"/>
  <c r="F413" i="1"/>
  <c r="F412" i="1"/>
  <c r="X357" i="1"/>
  <c r="O338" i="1"/>
  <c r="I230" i="1"/>
  <c r="F219" i="1"/>
  <c r="F218" i="1"/>
  <c r="R588" i="1"/>
  <c r="F300" i="1"/>
  <c r="I131" i="1"/>
  <c r="I132" i="1"/>
  <c r="X50" i="1"/>
  <c r="X51" i="1"/>
  <c r="F110" i="1"/>
  <c r="I11" i="1"/>
  <c r="I10" i="1"/>
  <c r="F372" i="1"/>
  <c r="L359" i="1"/>
  <c r="F356" i="1"/>
  <c r="F727" i="1"/>
  <c r="F258" i="1"/>
  <c r="AG169" i="1"/>
  <c r="I121" i="1"/>
  <c r="AA81" i="1"/>
  <c r="U655" i="1"/>
  <c r="F677" i="1"/>
  <c r="F614" i="1"/>
  <c r="U333" i="1"/>
  <c r="I311" i="1"/>
  <c r="X260" i="1"/>
  <c r="I200" i="1"/>
  <c r="F209" i="1"/>
  <c r="U133" i="1"/>
  <c r="AG27" i="1"/>
  <c r="F78" i="1"/>
  <c r="R9" i="1"/>
  <c r="U626" i="1"/>
  <c r="AG598" i="1"/>
  <c r="F552" i="1"/>
  <c r="F496" i="1"/>
  <c r="AG467" i="1"/>
  <c r="F447" i="1"/>
  <c r="F295" i="1"/>
  <c r="F148" i="1"/>
  <c r="F229" i="1"/>
  <c r="F189" i="1"/>
  <c r="F50" i="1"/>
  <c r="F125" i="1"/>
  <c r="F476" i="1"/>
  <c r="F246" i="1"/>
  <c r="F449" i="1"/>
  <c r="F609" i="1"/>
  <c r="F26" i="1"/>
  <c r="I205" i="1"/>
  <c r="AA189" i="1"/>
  <c r="AA78" i="1"/>
  <c r="O218" i="1"/>
  <c r="AG716" i="1"/>
  <c r="F701" i="1"/>
  <c r="X689" i="1"/>
  <c r="O719" i="1"/>
  <c r="X688" i="1"/>
  <c r="R652" i="1"/>
  <c r="F678" i="1"/>
  <c r="I631" i="1"/>
  <c r="L607" i="1"/>
  <c r="AD571" i="1"/>
  <c r="R517" i="1"/>
  <c r="F488" i="1"/>
  <c r="F574" i="1"/>
  <c r="F482" i="1"/>
  <c r="U445" i="1"/>
  <c r="X353" i="1"/>
  <c r="U310" i="1"/>
  <c r="F334" i="1"/>
  <c r="L293" i="1"/>
  <c r="F230" i="1"/>
  <c r="F169" i="1"/>
  <c r="U132" i="1"/>
  <c r="F113" i="1"/>
  <c r="AG46" i="1"/>
  <c r="L4" i="1"/>
  <c r="I4" i="1"/>
  <c r="AA22" i="1"/>
  <c r="F729" i="1"/>
  <c r="F649" i="1"/>
  <c r="F559" i="1"/>
  <c r="F504" i="1"/>
  <c r="F481" i="1"/>
  <c r="F239" i="1"/>
  <c r="X294" i="1"/>
  <c r="AD217" i="1"/>
  <c r="O172" i="1"/>
  <c r="O215" i="1"/>
  <c r="R193" i="1"/>
  <c r="X171" i="1"/>
  <c r="L179" i="1"/>
  <c r="U144" i="1"/>
  <c r="R217" i="1"/>
  <c r="AG144" i="1"/>
  <c r="R156" i="1"/>
  <c r="F134" i="1"/>
  <c r="O180" i="1"/>
  <c r="U184" i="1"/>
  <c r="AA133" i="1"/>
  <c r="AG109" i="1"/>
  <c r="I59" i="1"/>
  <c r="R7" i="1"/>
  <c r="R81" i="1"/>
  <c r="F69" i="1"/>
  <c r="AD10" i="1"/>
  <c r="O84" i="1"/>
  <c r="U120" i="1"/>
  <c r="L53" i="1"/>
  <c r="X500" i="1"/>
  <c r="F587" i="1"/>
  <c r="L463" i="1"/>
  <c r="X475" i="1"/>
  <c r="AG355" i="1"/>
  <c r="AD659" i="1"/>
  <c r="O695" i="1"/>
  <c r="F666" i="1"/>
  <c r="F288" i="1"/>
  <c r="F313" i="1"/>
  <c r="F208" i="1"/>
  <c r="AA118" i="1"/>
  <c r="U459" i="1"/>
  <c r="L145" i="1"/>
  <c r="X558" i="1"/>
  <c r="F692" i="1"/>
  <c r="AA652" i="1"/>
  <c r="AA655" i="1"/>
  <c r="R621" i="1"/>
  <c r="AD606" i="1"/>
  <c r="F594" i="1"/>
  <c r="I630" i="1"/>
  <c r="AD598" i="1"/>
  <c r="R568" i="1"/>
  <c r="AG550" i="1"/>
  <c r="AD475" i="1"/>
  <c r="AG455" i="1"/>
  <c r="X429" i="1"/>
  <c r="F370" i="1"/>
  <c r="U392" i="1"/>
  <c r="U334" i="1"/>
  <c r="AA232" i="1"/>
  <c r="F274" i="1"/>
  <c r="F201" i="1"/>
  <c r="AD47" i="1"/>
  <c r="F132" i="1"/>
  <c r="U68" i="1"/>
  <c r="F48" i="1"/>
  <c r="F5" i="1"/>
  <c r="AA727" i="1"/>
  <c r="F652" i="1"/>
  <c r="F607" i="1"/>
  <c r="F629" i="1"/>
  <c r="F418" i="1"/>
  <c r="F434" i="1"/>
  <c r="X301" i="1"/>
  <c r="U302" i="1"/>
  <c r="AD296" i="1"/>
  <c r="X245" i="1"/>
  <c r="I289" i="1"/>
  <c r="L248" i="1"/>
  <c r="I237" i="1"/>
  <c r="AG160" i="1"/>
  <c r="F190" i="1"/>
  <c r="X26" i="1"/>
  <c r="F656" i="1"/>
  <c r="F29" i="1"/>
  <c r="F161" i="1"/>
  <c r="F231" i="1"/>
  <c r="AG186" i="1"/>
  <c r="F118" i="1"/>
  <c r="F719" i="1"/>
  <c r="U719" i="1"/>
  <c r="L623" i="1"/>
  <c r="X559" i="1"/>
  <c r="X531" i="1"/>
  <c r="F554" i="1"/>
  <c r="O539" i="1"/>
  <c r="AD441" i="1"/>
  <c r="U444" i="1"/>
  <c r="X414" i="1"/>
  <c r="AA440" i="1"/>
  <c r="O419" i="1"/>
  <c r="AG361" i="1"/>
  <c r="F439" i="1"/>
  <c r="F329" i="1"/>
  <c r="L173" i="1"/>
  <c r="R223" i="1"/>
  <c r="I188" i="1"/>
  <c r="F6" i="1"/>
  <c r="I45" i="1"/>
  <c r="L3" i="1"/>
  <c r="F643" i="1"/>
  <c r="U723" i="1"/>
  <c r="U656" i="1"/>
  <c r="AD605" i="1"/>
  <c r="O643" i="1"/>
  <c r="X594" i="1"/>
  <c r="L588" i="1"/>
  <c r="F490" i="1"/>
  <c r="O481" i="1"/>
  <c r="F484" i="1"/>
  <c r="F470" i="1"/>
  <c r="I518" i="1"/>
  <c r="L478" i="1"/>
  <c r="AG384" i="1"/>
  <c r="F351" i="1"/>
  <c r="L233" i="1"/>
  <c r="I8" i="1"/>
  <c r="F54" i="1"/>
  <c r="F33" i="1"/>
  <c r="F306" i="1"/>
  <c r="F658" i="1"/>
  <c r="F622" i="1"/>
  <c r="F581" i="1"/>
  <c r="F533" i="1"/>
  <c r="F112" i="1"/>
  <c r="F223" i="1"/>
  <c r="F141" i="1"/>
  <c r="AA186" i="1"/>
  <c r="L267" i="1"/>
  <c r="I174" i="1"/>
  <c r="F539" i="1"/>
  <c r="L456" i="1"/>
  <c r="F474" i="1"/>
  <c r="F362" i="1"/>
  <c r="F393" i="1"/>
  <c r="F281" i="1"/>
  <c r="X198" i="1"/>
  <c r="U185" i="1"/>
  <c r="L64" i="1"/>
  <c r="AA80" i="1"/>
  <c r="AG5" i="1"/>
  <c r="F61" i="1"/>
  <c r="R60" i="1"/>
  <c r="AA58" i="1"/>
  <c r="AA59" i="1"/>
  <c r="U20" i="1"/>
  <c r="F602" i="1"/>
  <c r="F294" i="1"/>
  <c r="F117" i="1"/>
  <c r="F85" i="1"/>
  <c r="F21" i="1"/>
  <c r="F42" i="1"/>
  <c r="F456" i="1"/>
  <c r="F712" i="1"/>
  <c r="F442" i="1"/>
  <c r="F68" i="1"/>
  <c r="F75" i="1"/>
  <c r="F154" i="1"/>
  <c r="I54" i="1"/>
  <c r="F713" i="1"/>
  <c r="AD678" i="1"/>
  <c r="F530" i="1"/>
  <c r="X504" i="1"/>
  <c r="F365" i="1"/>
  <c r="AD387" i="1"/>
  <c r="F330" i="1"/>
  <c r="R252" i="1"/>
  <c r="R197" i="1"/>
  <c r="AG228" i="1"/>
  <c r="AA161" i="1"/>
  <c r="F251" i="1"/>
  <c r="F202" i="1"/>
  <c r="O112" i="1"/>
  <c r="F105" i="1"/>
  <c r="X58" i="1"/>
  <c r="X165" i="1"/>
  <c r="AA68" i="1"/>
  <c r="R17" i="1"/>
  <c r="I696" i="1"/>
  <c r="F638" i="1"/>
  <c r="F573" i="1"/>
  <c r="F523" i="1"/>
  <c r="F397" i="1"/>
  <c r="F400" i="1"/>
  <c r="F244" i="1"/>
  <c r="F188" i="1"/>
  <c r="F8" i="1"/>
  <c r="F636" i="1"/>
  <c r="F426" i="1"/>
  <c r="F414" i="1"/>
  <c r="F197" i="1"/>
  <c r="F278" i="1"/>
  <c r="F147" i="1"/>
  <c r="F35" i="1"/>
  <c r="R359" i="1"/>
  <c r="U258" i="1"/>
  <c r="F315" i="1"/>
  <c r="U82" i="1"/>
  <c r="L37" i="1"/>
  <c r="X671" i="1"/>
  <c r="U651" i="1"/>
  <c r="X585" i="1"/>
  <c r="F603" i="1"/>
  <c r="F616" i="1"/>
  <c r="R572" i="1"/>
  <c r="L507" i="1"/>
  <c r="F505" i="1"/>
  <c r="AA464" i="1"/>
  <c r="F420" i="1"/>
  <c r="R367" i="1"/>
  <c r="F327" i="1"/>
  <c r="F252" i="1"/>
  <c r="F342" i="1"/>
  <c r="L294" i="1"/>
  <c r="AA277" i="1"/>
  <c r="F168" i="1"/>
  <c r="F62" i="1"/>
  <c r="AG116" i="1"/>
  <c r="O13" i="1"/>
  <c r="F82" i="1"/>
  <c r="F70" i="1"/>
  <c r="F664" i="1"/>
  <c r="F708" i="1"/>
  <c r="F519" i="1"/>
  <c r="F181" i="1"/>
  <c r="F152" i="1"/>
  <c r="F512" i="1"/>
  <c r="F547" i="1"/>
  <c r="F104" i="1"/>
  <c r="F272" i="1"/>
  <c r="F286" i="1"/>
  <c r="F428" i="1"/>
  <c r="F90" i="1"/>
  <c r="L726" i="1"/>
  <c r="I571" i="1"/>
  <c r="X721" i="1"/>
  <c r="X722" i="1"/>
  <c r="O443" i="1"/>
  <c r="R620" i="1"/>
  <c r="R619" i="1"/>
  <c r="R581" i="1"/>
  <c r="L406" i="1"/>
  <c r="L405" i="1"/>
  <c r="L482" i="1"/>
  <c r="L481" i="1"/>
  <c r="AA447" i="1"/>
  <c r="AA448" i="1"/>
  <c r="O204" i="1"/>
  <c r="O203" i="1"/>
  <c r="R96" i="1"/>
  <c r="R95" i="1"/>
  <c r="R106" i="1"/>
  <c r="R107" i="1"/>
  <c r="I115" i="1"/>
  <c r="I114" i="1"/>
  <c r="R117" i="1"/>
  <c r="R116" i="1"/>
  <c r="O39" i="1"/>
  <c r="O40" i="1"/>
  <c r="AD6" i="1"/>
  <c r="AD7" i="1"/>
  <c r="AD75" i="1"/>
  <c r="AD76" i="1"/>
  <c r="U16" i="1"/>
  <c r="U15" i="1"/>
  <c r="U92" i="1"/>
  <c r="U93" i="1"/>
  <c r="AG78" i="1"/>
  <c r="AG77" i="1"/>
  <c r="O10" i="1"/>
  <c r="O11" i="1"/>
  <c r="AG6" i="1"/>
  <c r="AG7" i="1"/>
  <c r="U680" i="1"/>
  <c r="U450" i="1"/>
  <c r="U449" i="1"/>
  <c r="I628" i="1"/>
  <c r="AG608" i="1"/>
  <c r="AG682" i="1"/>
  <c r="O374" i="1"/>
  <c r="O495" i="1"/>
  <c r="X477" i="1"/>
  <c r="X478" i="1"/>
  <c r="L410" i="1"/>
  <c r="L409" i="1"/>
  <c r="L469" i="1"/>
  <c r="L470" i="1"/>
  <c r="AD161" i="1"/>
  <c r="O117" i="1"/>
  <c r="O116" i="1"/>
  <c r="AA225" i="1"/>
  <c r="AA224" i="1"/>
  <c r="I225" i="1"/>
  <c r="I224" i="1"/>
  <c r="I634" i="1"/>
  <c r="U730" i="1"/>
  <c r="I572" i="1"/>
  <c r="X440" i="1"/>
  <c r="R263" i="1"/>
  <c r="R264" i="1"/>
  <c r="AD617" i="1"/>
  <c r="R650" i="1"/>
  <c r="R651" i="1"/>
  <c r="X113" i="1"/>
  <c r="X114" i="1"/>
  <c r="AD624" i="1"/>
  <c r="AD625" i="1"/>
  <c r="AD573" i="1"/>
  <c r="AD574" i="1"/>
  <c r="R513" i="1"/>
  <c r="R512" i="1"/>
  <c r="AD432" i="1"/>
  <c r="AD431" i="1"/>
  <c r="U373" i="1"/>
  <c r="U372" i="1"/>
  <c r="U350" i="1"/>
  <c r="U349" i="1"/>
  <c r="U324" i="1"/>
  <c r="U323" i="1"/>
  <c r="U315" i="1"/>
  <c r="U316" i="1"/>
  <c r="AD320" i="1"/>
  <c r="AD319" i="1"/>
  <c r="U393" i="1"/>
  <c r="U394" i="1"/>
  <c r="R277" i="1"/>
  <c r="R278" i="1"/>
  <c r="AD244" i="1"/>
  <c r="AD243" i="1"/>
  <c r="R272" i="1"/>
  <c r="R271" i="1"/>
  <c r="X246" i="1"/>
  <c r="X247" i="1"/>
  <c r="AG624" i="1"/>
  <c r="O544" i="1"/>
  <c r="R510" i="1"/>
  <c r="AA601" i="1"/>
  <c r="R730" i="1"/>
  <c r="U327" i="1"/>
  <c r="U328" i="1"/>
  <c r="AG182" i="1"/>
  <c r="AG183" i="1"/>
  <c r="L72" i="1"/>
  <c r="L71" i="1"/>
  <c r="R13" i="1"/>
  <c r="R12" i="1"/>
  <c r="O8" i="1"/>
  <c r="O9" i="1"/>
  <c r="X40" i="1"/>
  <c r="X41" i="1"/>
  <c r="R575" i="1"/>
  <c r="X287" i="1"/>
  <c r="X288" i="1"/>
  <c r="AG62" i="1"/>
  <c r="AG63" i="1"/>
  <c r="X646" i="1"/>
  <c r="X647" i="1"/>
  <c r="R422" i="1"/>
  <c r="R421" i="1"/>
  <c r="U318" i="1"/>
  <c r="U319" i="1"/>
  <c r="I293" i="1"/>
  <c r="I292" i="1"/>
  <c r="I322" i="1"/>
  <c r="I321" i="1"/>
  <c r="I676" i="1"/>
  <c r="U483" i="1"/>
  <c r="U484" i="1"/>
  <c r="O163" i="1"/>
  <c r="AD498" i="1"/>
  <c r="AD499" i="1"/>
  <c r="AD345" i="1"/>
  <c r="AD113" i="1"/>
  <c r="AD112" i="1"/>
  <c r="X90" i="1"/>
  <c r="X91" i="1"/>
  <c r="X59" i="1"/>
  <c r="X60" i="1"/>
  <c r="R716" i="1"/>
  <c r="I643" i="1"/>
  <c r="AG503" i="1"/>
  <c r="O300" i="1"/>
  <c r="O301" i="1"/>
  <c r="AD530" i="1"/>
  <c r="I189" i="1"/>
  <c r="I190" i="1"/>
  <c r="AA157" i="1"/>
  <c r="X307" i="1"/>
  <c r="X308" i="1"/>
  <c r="O222" i="1"/>
  <c r="O221" i="1"/>
  <c r="I729" i="1"/>
  <c r="X501" i="1"/>
  <c r="X552" i="1"/>
  <c r="X420" i="1"/>
  <c r="R282" i="1"/>
  <c r="AG411" i="1"/>
  <c r="L397" i="1"/>
  <c r="U266" i="1"/>
  <c r="U491" i="1"/>
  <c r="I327" i="1"/>
  <c r="AG153" i="1"/>
  <c r="I370" i="1"/>
  <c r="R218" i="1"/>
  <c r="O94" i="1"/>
  <c r="AG53" i="1"/>
  <c r="AG31" i="1"/>
  <c r="AG700" i="1"/>
  <c r="I647" i="1"/>
  <c r="O599" i="1"/>
  <c r="AA614" i="1"/>
  <c r="AD580" i="1"/>
  <c r="AA583" i="1"/>
  <c r="X615" i="1"/>
  <c r="R560" i="1"/>
  <c r="X476" i="1"/>
  <c r="R505" i="1"/>
  <c r="R577" i="1"/>
  <c r="X472" i="1"/>
  <c r="O425" i="1"/>
  <c r="U303" i="1"/>
  <c r="L176" i="1"/>
  <c r="AA132" i="1"/>
  <c r="I60" i="1"/>
  <c r="R61" i="1"/>
  <c r="U42" i="1"/>
  <c r="X192" i="1"/>
  <c r="X409" i="1"/>
  <c r="X351" i="1"/>
  <c r="X544" i="1"/>
  <c r="AA415" i="1"/>
  <c r="U380" i="1"/>
  <c r="AD683" i="1"/>
  <c r="L388" i="1"/>
  <c r="X491" i="1"/>
  <c r="AD394" i="1"/>
  <c r="I427" i="1"/>
  <c r="X327" i="1"/>
  <c r="AG145" i="1"/>
  <c r="I477" i="1"/>
  <c r="O158" i="1"/>
  <c r="X370" i="1"/>
  <c r="AG161" i="1"/>
  <c r="R687" i="1"/>
  <c r="O675" i="1"/>
  <c r="L677" i="1"/>
  <c r="R628" i="1"/>
  <c r="X648" i="1"/>
  <c r="O547" i="1"/>
  <c r="AA503" i="1"/>
  <c r="U503" i="1"/>
  <c r="O455" i="1"/>
  <c r="AD423" i="1"/>
  <c r="AA295" i="1"/>
  <c r="U261" i="1"/>
  <c r="R253" i="1"/>
  <c r="O283" i="1"/>
  <c r="X299" i="1"/>
  <c r="I186" i="1"/>
  <c r="AG200" i="1"/>
  <c r="R139" i="1"/>
  <c r="AG110" i="1"/>
  <c r="U88" i="1"/>
  <c r="U18" i="1"/>
  <c r="X197" i="1"/>
  <c r="AG155" i="1"/>
  <c r="O85" i="1"/>
  <c r="AG164" i="1"/>
  <c r="AG131" i="1"/>
  <c r="U104" i="1"/>
  <c r="R76" i="1"/>
  <c r="O6" i="1"/>
  <c r="AG96" i="1"/>
  <c r="AG72" i="1"/>
  <c r="AG20" i="1"/>
  <c r="X67" i="1"/>
  <c r="AD21" i="1"/>
  <c r="L652" i="1"/>
  <c r="O494" i="1"/>
  <c r="O731" i="1"/>
  <c r="O407" i="1"/>
  <c r="X560" i="1"/>
  <c r="AA504" i="1"/>
  <c r="X411" i="1"/>
  <c r="AA441" i="1"/>
  <c r="L447" i="1"/>
  <c r="U391" i="1"/>
  <c r="AA158" i="1"/>
  <c r="X186" i="1"/>
  <c r="U114" i="1"/>
  <c r="U126" i="1"/>
  <c r="AD105" i="1"/>
  <c r="AG679" i="1"/>
  <c r="O615" i="1"/>
  <c r="U584" i="1"/>
  <c r="AD577" i="1"/>
  <c r="U300" i="1"/>
  <c r="AA318" i="1"/>
  <c r="AG343" i="1"/>
  <c r="AG167" i="1"/>
  <c r="O168" i="1"/>
  <c r="R80" i="1"/>
  <c r="U145" i="1"/>
  <c r="AD45" i="1"/>
  <c r="L180" i="1"/>
  <c r="O383" i="1"/>
  <c r="R669" i="1"/>
  <c r="X595" i="1"/>
  <c r="AD426" i="1"/>
  <c r="X412" i="1"/>
  <c r="AD399" i="1"/>
  <c r="U363" i="1"/>
  <c r="U370" i="1"/>
  <c r="L543" i="1"/>
  <c r="O145" i="1"/>
  <c r="O126" i="1"/>
  <c r="AA89" i="1"/>
  <c r="AA113" i="1"/>
  <c r="U720" i="1"/>
  <c r="AG680" i="1"/>
  <c r="U554" i="1"/>
  <c r="AA561" i="1"/>
  <c r="I485" i="1"/>
  <c r="I513" i="1"/>
  <c r="AD362" i="1"/>
  <c r="U339" i="1"/>
  <c r="AG329" i="1"/>
  <c r="U217" i="1"/>
  <c r="I257" i="1"/>
  <c r="U242" i="1"/>
  <c r="O25" i="1"/>
  <c r="L261" i="1"/>
  <c r="AD220" i="1"/>
  <c r="I290" i="1"/>
  <c r="U488" i="1"/>
  <c r="O430" i="1"/>
  <c r="O404" i="1"/>
  <c r="U430" i="1"/>
  <c r="R503" i="1"/>
  <c r="AA422" i="1"/>
  <c r="L714" i="1"/>
  <c r="L371" i="1"/>
  <c r="L249" i="1"/>
  <c r="X356" i="1"/>
  <c r="O166" i="1"/>
  <c r="R105" i="1"/>
  <c r="I95" i="1"/>
  <c r="R523" i="1"/>
  <c r="I229" i="1"/>
  <c r="I143" i="1"/>
  <c r="L699" i="1"/>
  <c r="AA671" i="1"/>
  <c r="U613" i="1"/>
  <c r="AA678" i="1"/>
  <c r="R593" i="1"/>
  <c r="U508" i="1"/>
  <c r="X481" i="1"/>
  <c r="AG498" i="1"/>
  <c r="X495" i="1"/>
  <c r="AD393" i="1"/>
  <c r="R189" i="1"/>
  <c r="AG216" i="1"/>
  <c r="R131" i="1"/>
  <c r="R104" i="1"/>
  <c r="AA156" i="1"/>
  <c r="AG288" i="1"/>
  <c r="R241" i="1"/>
  <c r="AG702" i="1"/>
  <c r="L519" i="1"/>
  <c r="AG469" i="1"/>
  <c r="O420" i="1"/>
  <c r="O284" i="1"/>
  <c r="AA321" i="1"/>
  <c r="X295" i="1"/>
  <c r="AG339" i="1"/>
  <c r="X174" i="1"/>
  <c r="O189" i="1"/>
  <c r="O95" i="1"/>
  <c r="U79" i="1"/>
  <c r="X183" i="1"/>
  <c r="O53" i="1"/>
  <c r="L125" i="1"/>
  <c r="AD82" i="1"/>
  <c r="I670" i="1"/>
  <c r="L593" i="1"/>
  <c r="R571" i="1"/>
  <c r="U527" i="1"/>
  <c r="AD522" i="1"/>
  <c r="L426" i="1"/>
  <c r="I254" i="1"/>
  <c r="AD310" i="1"/>
  <c r="R188" i="1"/>
  <c r="I101" i="1"/>
  <c r="AA131" i="1"/>
  <c r="L133" i="1"/>
  <c r="I134" i="1"/>
  <c r="X131" i="1"/>
  <c r="U98" i="1"/>
  <c r="U131" i="1"/>
  <c r="R45" i="1"/>
  <c r="R639" i="1"/>
  <c r="AD447" i="1"/>
  <c r="L453" i="1"/>
  <c r="L339" i="1"/>
  <c r="L396" i="1"/>
  <c r="AD251" i="1"/>
  <c r="R226" i="1"/>
  <c r="L477" i="1"/>
  <c r="AD218" i="1"/>
  <c r="X94" i="1"/>
  <c r="L479" i="1"/>
  <c r="U23" i="1"/>
  <c r="X15" i="1"/>
  <c r="AA674" i="1"/>
  <c r="AA610" i="1"/>
  <c r="R529" i="1"/>
  <c r="AD455" i="1"/>
  <c r="AD403" i="1"/>
  <c r="AG356" i="1"/>
  <c r="AA399" i="1"/>
  <c r="L437" i="1"/>
  <c r="L238" i="1"/>
  <c r="AD297" i="1"/>
  <c r="O173" i="1"/>
  <c r="AA88" i="1"/>
  <c r="X199" i="1"/>
  <c r="X39" i="1"/>
  <c r="I112" i="1"/>
  <c r="AA60" i="1"/>
  <c r="L67" i="1"/>
  <c r="L584" i="1"/>
  <c r="AD587" i="1"/>
  <c r="L520" i="1"/>
  <c r="AD532" i="1"/>
  <c r="R719" i="1"/>
  <c r="AA667" i="1"/>
  <c r="U580" i="1"/>
  <c r="X363" i="1"/>
  <c r="AG344" i="1"/>
  <c r="R290" i="1"/>
  <c r="X223" i="1"/>
  <c r="L190" i="1"/>
  <c r="AA147" i="1"/>
  <c r="L130" i="1"/>
  <c r="X75" i="1"/>
  <c r="L62" i="1"/>
  <c r="R690" i="1"/>
  <c r="L679" i="1"/>
  <c r="U632" i="1"/>
  <c r="AG534" i="1"/>
  <c r="AD535" i="1"/>
  <c r="O476" i="1"/>
  <c r="R461" i="1"/>
  <c r="AA310" i="1"/>
  <c r="AD292" i="1"/>
  <c r="R319" i="1"/>
  <c r="AG334" i="1"/>
  <c r="R168" i="1"/>
  <c r="U157" i="1"/>
  <c r="AA96" i="1"/>
  <c r="R144" i="1"/>
  <c r="AG132" i="1"/>
  <c r="AD597" i="1"/>
  <c r="R595" i="1"/>
  <c r="U179" i="1"/>
  <c r="I632" i="1"/>
  <c r="I88" i="1"/>
  <c r="L38" i="1"/>
  <c r="O63" i="1"/>
  <c r="AG75" i="1"/>
  <c r="I648" i="1"/>
  <c r="I615" i="1"/>
  <c r="AG730" i="1"/>
  <c r="AA656" i="1"/>
  <c r="I620" i="1"/>
  <c r="AG662" i="1"/>
  <c r="R606" i="1"/>
  <c r="AA538" i="1"/>
  <c r="I712" i="1"/>
  <c r="X497" i="1"/>
  <c r="R718" i="1"/>
  <c r="U614" i="1"/>
  <c r="I463" i="1"/>
  <c r="I428" i="1"/>
  <c r="AG378" i="1"/>
  <c r="AG456" i="1"/>
  <c r="AA695" i="1"/>
  <c r="U438" i="1"/>
  <c r="X300" i="1"/>
  <c r="L230" i="1"/>
  <c r="L213" i="1"/>
  <c r="AD138" i="1"/>
  <c r="AD226" i="1"/>
  <c r="AG313" i="1"/>
  <c r="R44" i="1"/>
  <c r="U26" i="1"/>
  <c r="O670" i="1"/>
  <c r="AG490" i="1"/>
  <c r="I384" i="1"/>
  <c r="I361" i="1"/>
  <c r="X310" i="1"/>
  <c r="X179" i="1"/>
  <c r="AD194" i="1"/>
  <c r="O317" i="1"/>
  <c r="AD249" i="1"/>
  <c r="AD396" i="1"/>
  <c r="R11" i="1"/>
  <c r="AG714" i="1"/>
  <c r="I651" i="1"/>
  <c r="AG592" i="1"/>
  <c r="X644" i="1"/>
  <c r="AG584" i="1"/>
  <c r="L513" i="1"/>
  <c r="AA680" i="1"/>
  <c r="AA623" i="1"/>
  <c r="AG558" i="1"/>
  <c r="AA552" i="1"/>
  <c r="AA483" i="1"/>
  <c r="R298" i="1"/>
  <c r="O661" i="1"/>
  <c r="L377" i="1"/>
  <c r="AD410" i="1"/>
  <c r="L170" i="1"/>
  <c r="O103" i="1"/>
  <c r="U335" i="1"/>
  <c r="R65" i="1"/>
  <c r="AG187" i="1"/>
  <c r="O59" i="1"/>
  <c r="L93" i="1"/>
  <c r="R127" i="1"/>
  <c r="L631" i="1"/>
  <c r="U549" i="1"/>
  <c r="AD588" i="1"/>
  <c r="U539" i="1"/>
  <c r="R548" i="1"/>
  <c r="O503" i="1"/>
  <c r="AD496" i="1"/>
  <c r="L460" i="1"/>
  <c r="AG392" i="1"/>
  <c r="AD378" i="1"/>
  <c r="AD324" i="1"/>
  <c r="L223" i="1"/>
  <c r="AD4" i="1"/>
  <c r="R668" i="1"/>
  <c r="AG301" i="1"/>
  <c r="O285" i="1"/>
  <c r="I259" i="1"/>
  <c r="R228" i="1"/>
  <c r="AG208" i="1"/>
  <c r="AD164" i="1"/>
  <c r="O151" i="1"/>
  <c r="AG197" i="1"/>
  <c r="L96" i="1"/>
  <c r="I211" i="1"/>
  <c r="AA675" i="1"/>
  <c r="AG539" i="1"/>
  <c r="AA527" i="1"/>
  <c r="X661" i="1"/>
  <c r="U574" i="1"/>
  <c r="O462" i="1"/>
  <c r="I454" i="1"/>
  <c r="AD492" i="1"/>
  <c r="X273" i="1"/>
  <c r="X233" i="1"/>
  <c r="L65" i="1"/>
  <c r="AA182" i="1"/>
  <c r="O127" i="1"/>
  <c r="I209" i="1"/>
  <c r="AG105" i="1"/>
  <c r="X139" i="1"/>
  <c r="I110" i="1"/>
  <c r="AG86" i="1"/>
  <c r="I69" i="1"/>
  <c r="AD12" i="1"/>
  <c r="X23" i="1"/>
  <c r="AD23" i="1"/>
  <c r="AA662" i="1"/>
  <c r="O640" i="1"/>
  <c r="X654" i="1"/>
  <c r="AD609" i="1"/>
  <c r="O562" i="1"/>
  <c r="AA542" i="1"/>
  <c r="O551" i="1"/>
  <c r="AD526" i="1"/>
  <c r="AD558" i="1"/>
  <c r="I502" i="1"/>
  <c r="O568" i="1"/>
  <c r="R407" i="1"/>
  <c r="AD300" i="1"/>
  <c r="L201" i="1"/>
  <c r="X132" i="1"/>
  <c r="R27" i="1"/>
  <c r="AD9" i="1"/>
  <c r="AA663" i="1"/>
  <c r="L713" i="1"/>
  <c r="O647" i="1"/>
  <c r="R680" i="1"/>
  <c r="AG722" i="1"/>
  <c r="AD549" i="1"/>
  <c r="U589" i="1"/>
  <c r="I550" i="1"/>
  <c r="R684" i="1"/>
  <c r="O707" i="1"/>
  <c r="O628" i="1"/>
  <c r="AG536" i="1"/>
  <c r="I492" i="1"/>
  <c r="O563" i="1"/>
  <c r="L611" i="1"/>
  <c r="AA403" i="1"/>
  <c r="AD561" i="1"/>
  <c r="X443" i="1"/>
  <c r="L105" i="1"/>
  <c r="L235" i="1"/>
  <c r="R267" i="1"/>
  <c r="AD34" i="1"/>
  <c r="R255" i="1"/>
  <c r="AG26" i="1"/>
  <c r="AD3" i="1"/>
  <c r="I655" i="1"/>
  <c r="R678" i="1"/>
  <c r="X670" i="1"/>
  <c r="I720" i="1"/>
  <c r="AD621" i="1"/>
  <c r="AD463" i="1"/>
  <c r="AG429" i="1"/>
  <c r="L427" i="1"/>
  <c r="AG449" i="1"/>
  <c r="AD58" i="1"/>
  <c r="O33" i="1"/>
  <c r="U19" i="1"/>
  <c r="O7" i="1"/>
  <c r="R675" i="1"/>
  <c r="AG421" i="1"/>
  <c r="L428" i="1"/>
  <c r="R480" i="1"/>
  <c r="L278" i="1"/>
  <c r="AG11" i="1"/>
  <c r="O68" i="1"/>
  <c r="R46" i="1"/>
  <c r="O604" i="1"/>
  <c r="I624" i="1"/>
  <c r="I497" i="1"/>
  <c r="AD546" i="1"/>
  <c r="AG502" i="1"/>
  <c r="AD240" i="1"/>
  <c r="AA451" i="1"/>
  <c r="AG363" i="1"/>
  <c r="AG252" i="1"/>
  <c r="R478" i="1"/>
  <c r="U99" i="1"/>
  <c r="X62" i="1"/>
  <c r="I165" i="1"/>
  <c r="AA698" i="1"/>
  <c r="AD680" i="1"/>
  <c r="O716" i="1"/>
  <c r="AD611" i="1"/>
  <c r="U481" i="1"/>
  <c r="O329" i="1"/>
  <c r="AG259" i="1"/>
  <c r="X123" i="1"/>
  <c r="O191" i="1"/>
  <c r="U136" i="1"/>
  <c r="U71" i="1"/>
  <c r="L59" i="1"/>
  <c r="AD59" i="1"/>
  <c r="L672" i="1"/>
  <c r="L693" i="1"/>
  <c r="O377" i="1"/>
  <c r="I346" i="1"/>
  <c r="X309" i="1"/>
  <c r="L257" i="1"/>
  <c r="U634" i="1"/>
  <c r="U662" i="1"/>
  <c r="AA539" i="1"/>
  <c r="X561" i="1"/>
  <c r="AA531" i="1"/>
  <c r="U728" i="1"/>
  <c r="O623" i="1"/>
  <c r="X304" i="1"/>
  <c r="X471" i="1"/>
  <c r="R224" i="1"/>
  <c r="AD62" i="1"/>
  <c r="AD187" i="1"/>
  <c r="AD170" i="1"/>
  <c r="X523" i="1"/>
  <c r="AG159" i="1"/>
  <c r="U95" i="1"/>
  <c r="AG34" i="1"/>
  <c r="R643" i="1"/>
  <c r="R642" i="1"/>
  <c r="U377" i="1"/>
  <c r="AD442" i="1"/>
  <c r="AD383" i="1"/>
  <c r="U462" i="1"/>
  <c r="L382" i="1"/>
  <c r="AD215" i="1"/>
  <c r="L34" i="1"/>
  <c r="O193" i="1"/>
  <c r="R648" i="1"/>
  <c r="R508" i="1"/>
  <c r="I606" i="1"/>
  <c r="AA501" i="1"/>
  <c r="R471" i="1"/>
  <c r="R551" i="1"/>
  <c r="AD476" i="1"/>
  <c r="AG460" i="1"/>
  <c r="U468" i="1"/>
  <c r="L364" i="1"/>
  <c r="AD338" i="1"/>
  <c r="AA375" i="1"/>
  <c r="R213" i="1"/>
  <c r="U69" i="1"/>
  <c r="R24" i="1"/>
  <c r="R8" i="1"/>
  <c r="R711" i="1"/>
  <c r="X727" i="1"/>
  <c r="O671" i="1"/>
  <c r="AG499" i="1"/>
  <c r="L674" i="1"/>
  <c r="AA611" i="1"/>
  <c r="AG491" i="1"/>
  <c r="I714" i="1"/>
  <c r="AG599" i="1"/>
  <c r="O637" i="1"/>
  <c r="O619" i="1"/>
  <c r="AA509" i="1"/>
  <c r="AD550" i="1"/>
  <c r="AD434" i="1"/>
  <c r="AD342" i="1"/>
  <c r="AA335" i="1"/>
  <c r="AD411" i="1"/>
  <c r="AG393" i="1"/>
  <c r="R496" i="1"/>
  <c r="AD525" i="1"/>
  <c r="AD497" i="1"/>
  <c r="I355" i="1"/>
  <c r="AD315" i="1"/>
  <c r="AD415" i="1"/>
  <c r="AD316" i="1"/>
  <c r="AG230" i="1"/>
  <c r="AG219" i="1"/>
  <c r="R100" i="1"/>
  <c r="AG165" i="1"/>
  <c r="I159" i="1"/>
  <c r="R214" i="1"/>
  <c r="L224" i="1"/>
  <c r="O194" i="1"/>
  <c r="O156" i="1"/>
  <c r="AG127" i="1"/>
  <c r="I86" i="1"/>
  <c r="L30" i="1"/>
  <c r="X138" i="1"/>
  <c r="R140" i="1"/>
  <c r="R284" i="1"/>
  <c r="R53" i="1"/>
  <c r="I36" i="1"/>
  <c r="R18" i="1"/>
  <c r="X3" i="1"/>
  <c r="AG37" i="1"/>
  <c r="U54" i="1"/>
  <c r="O21" i="1"/>
  <c r="L147" i="1"/>
  <c r="AA51" i="1"/>
  <c r="X672" i="1"/>
  <c r="AA593" i="1"/>
  <c r="U555" i="1"/>
  <c r="AD581" i="1"/>
  <c r="U511" i="1"/>
  <c r="I499" i="1"/>
  <c r="X569" i="1"/>
  <c r="AD443" i="1"/>
  <c r="L419" i="1"/>
  <c r="R439" i="1"/>
  <c r="AG335" i="1"/>
  <c r="AA296" i="1"/>
  <c r="O286" i="1"/>
  <c r="X334" i="1"/>
  <c r="AD328" i="1"/>
  <c r="I283" i="1"/>
  <c r="R229" i="1"/>
  <c r="AA273" i="1"/>
  <c r="AG134" i="1"/>
  <c r="I514" i="1"/>
  <c r="X350" i="1"/>
  <c r="AA320" i="1"/>
  <c r="AA345" i="1"/>
  <c r="AG302" i="1"/>
  <c r="AA212" i="1"/>
  <c r="I362" i="1"/>
  <c r="L39" i="1"/>
  <c r="X685" i="1"/>
  <c r="X712" i="1"/>
  <c r="O556" i="1"/>
  <c r="AG678" i="1"/>
  <c r="AA664" i="1"/>
  <c r="I635" i="1"/>
  <c r="AG664" i="1"/>
  <c r="U608" i="1"/>
  <c r="U603" i="1"/>
  <c r="U509" i="1"/>
  <c r="R462" i="1"/>
  <c r="AD422" i="1"/>
  <c r="R638" i="1"/>
  <c r="L572" i="1"/>
  <c r="O399" i="1"/>
  <c r="R569" i="1"/>
  <c r="AG408" i="1"/>
  <c r="L350" i="1"/>
  <c r="U243" i="1"/>
  <c r="AD607" i="1"/>
  <c r="AD398" i="1"/>
  <c r="O345" i="1"/>
  <c r="O161" i="1"/>
  <c r="U189" i="1"/>
  <c r="O137" i="1"/>
  <c r="AG198" i="1"/>
  <c r="O34" i="1"/>
  <c r="L664" i="1"/>
  <c r="I678" i="1"/>
  <c r="R609" i="1"/>
  <c r="AA599" i="1"/>
  <c r="R612" i="1"/>
  <c r="R561" i="1"/>
  <c r="AG530" i="1"/>
  <c r="R545" i="1"/>
  <c r="X482" i="1"/>
  <c r="I538" i="1"/>
  <c r="R497" i="1"/>
  <c r="AG468" i="1"/>
  <c r="R444" i="1"/>
  <c r="I371" i="1"/>
  <c r="L365" i="1"/>
  <c r="O361" i="1"/>
  <c r="U469" i="1"/>
  <c r="R243" i="1"/>
  <c r="AG289" i="1"/>
  <c r="U237" i="1"/>
  <c r="X208" i="1"/>
  <c r="O198" i="1"/>
  <c r="O64" i="1"/>
  <c r="U139" i="1"/>
  <c r="AG19" i="1"/>
  <c r="AD28" i="1"/>
  <c r="I16" i="1"/>
  <c r="I212" i="1"/>
  <c r="L181" i="1"/>
  <c r="I21" i="1"/>
  <c r="AA638" i="1"/>
  <c r="AG707" i="1"/>
  <c r="U633" i="1"/>
  <c r="L712" i="1"/>
  <c r="L715" i="1"/>
  <c r="AA589" i="1"/>
  <c r="L461" i="1"/>
  <c r="X630" i="1"/>
  <c r="AG717" i="1"/>
  <c r="AD629" i="1"/>
  <c r="L595" i="1"/>
  <c r="R533" i="1"/>
  <c r="I438" i="1"/>
  <c r="AA427" i="1"/>
  <c r="O333" i="1"/>
  <c r="O552" i="1"/>
  <c r="U340" i="1"/>
  <c r="L321" i="1"/>
  <c r="O297" i="1"/>
  <c r="AG271" i="1"/>
  <c r="I391" i="1"/>
  <c r="X240" i="1"/>
  <c r="AD612" i="1"/>
  <c r="L429" i="1"/>
  <c r="AG101" i="1"/>
  <c r="U172" i="1"/>
  <c r="AA200" i="1"/>
  <c r="X213" i="1"/>
  <c r="O119" i="1"/>
  <c r="AD233" i="1"/>
  <c r="U137" i="1"/>
  <c r="AA90" i="1"/>
  <c r="AD38" i="1"/>
  <c r="AD732" i="1"/>
  <c r="O715" i="1"/>
  <c r="AD559" i="1"/>
  <c r="R518" i="1"/>
  <c r="AA506" i="1"/>
  <c r="AG399" i="1"/>
  <c r="R481" i="1"/>
  <c r="R384" i="1"/>
  <c r="U356" i="1"/>
  <c r="AG296" i="1"/>
  <c r="I278" i="1"/>
  <c r="AA238" i="1"/>
  <c r="AA109" i="1"/>
  <c r="R93" i="1"/>
  <c r="R251" i="1"/>
  <c r="L144" i="1"/>
  <c r="X68" i="1"/>
  <c r="AA11" i="1"/>
  <c r="U653" i="1"/>
  <c r="AA670" i="1"/>
  <c r="AA720" i="1"/>
  <c r="I595" i="1"/>
  <c r="I607" i="1"/>
  <c r="L529" i="1"/>
  <c r="AD470" i="1"/>
  <c r="AG720" i="1"/>
  <c r="O680" i="1"/>
  <c r="O648" i="1"/>
  <c r="R590" i="1"/>
  <c r="AA617" i="1"/>
  <c r="O522" i="1"/>
  <c r="I694" i="1"/>
  <c r="X597" i="1"/>
  <c r="O366" i="1"/>
  <c r="AG701" i="1"/>
  <c r="AD667" i="1"/>
  <c r="L628" i="1"/>
  <c r="X607" i="1"/>
  <c r="O373" i="1"/>
  <c r="AD684" i="1"/>
  <c r="X418" i="1"/>
  <c r="X347" i="1"/>
  <c r="L480" i="1"/>
  <c r="X328" i="1"/>
  <c r="L524" i="1"/>
  <c r="AA435" i="1"/>
  <c r="L346" i="1"/>
  <c r="I296" i="1"/>
  <c r="AD554" i="1"/>
  <c r="U460" i="1"/>
  <c r="R541" i="1"/>
  <c r="L486" i="1"/>
  <c r="AG445" i="1"/>
  <c r="I486" i="1"/>
  <c r="U309" i="1"/>
  <c r="O378" i="1"/>
  <c r="X323" i="1"/>
  <c r="AD538" i="1"/>
  <c r="AA134" i="1"/>
  <c r="U227" i="1"/>
  <c r="R177" i="1"/>
  <c r="U119" i="1"/>
  <c r="R315" i="1"/>
  <c r="O243" i="1"/>
  <c r="U143" i="1"/>
  <c r="X158" i="1"/>
  <c r="O86" i="1"/>
  <c r="I79" i="1"/>
  <c r="U74" i="1"/>
  <c r="L42" i="1"/>
  <c r="AA5" i="1"/>
  <c r="R10" i="1"/>
  <c r="AG55" i="1"/>
  <c r="R613" i="1"/>
  <c r="R573" i="1"/>
  <c r="AD556" i="1"/>
  <c r="R509" i="1"/>
  <c r="R554" i="1"/>
  <c r="I468" i="1"/>
  <c r="R485" i="1"/>
  <c r="U417" i="1"/>
  <c r="AA439" i="1"/>
  <c r="U385" i="1"/>
  <c r="O315" i="1"/>
  <c r="AD311" i="1"/>
  <c r="AA239" i="1"/>
  <c r="AA230" i="1"/>
  <c r="O152" i="1"/>
  <c r="R163" i="1"/>
  <c r="L200" i="1"/>
  <c r="U107" i="1"/>
  <c r="AD97" i="1"/>
  <c r="U296" i="1"/>
  <c r="AG56" i="1"/>
  <c r="I17" i="1"/>
  <c r="L497" i="1"/>
  <c r="I654" i="1"/>
  <c r="L661" i="1"/>
  <c r="U624" i="1"/>
  <c r="X627" i="1"/>
  <c r="AG723" i="1"/>
  <c r="O349" i="1"/>
  <c r="AG462" i="1"/>
  <c r="AG330" i="1"/>
  <c r="R524" i="1"/>
  <c r="I247" i="1"/>
  <c r="L585" i="1"/>
  <c r="X473" i="1"/>
  <c r="X397" i="1"/>
  <c r="X446" i="1"/>
  <c r="AG362" i="1"/>
  <c r="AD332" i="1"/>
  <c r="O303" i="1"/>
  <c r="AD274" i="1"/>
  <c r="X268" i="1"/>
  <c r="AG205" i="1"/>
  <c r="U182" i="1"/>
  <c r="X371" i="1"/>
  <c r="L118" i="1"/>
  <c r="R169" i="1"/>
  <c r="AD165" i="1"/>
  <c r="L134" i="1"/>
  <c r="AD102" i="1"/>
  <c r="I193" i="1"/>
  <c r="U105" i="1"/>
  <c r="R48" i="1"/>
  <c r="L14" i="1"/>
  <c r="U721" i="1"/>
  <c r="AD671" i="1"/>
  <c r="R596" i="1"/>
  <c r="U517" i="1"/>
  <c r="I345" i="1"/>
  <c r="I324" i="1"/>
  <c r="AG297" i="1"/>
  <c r="AG327" i="1"/>
  <c r="O217" i="1"/>
  <c r="AG173" i="1"/>
  <c r="AA13" i="1"/>
  <c r="AD531" i="1"/>
  <c r="U294" i="1"/>
  <c r="I238" i="1"/>
  <c r="I236" i="1"/>
  <c r="AG180" i="1"/>
  <c r="I67" i="1"/>
  <c r="I52" i="1"/>
  <c r="R77" i="1"/>
  <c r="R704" i="1"/>
  <c r="U630" i="1"/>
  <c r="I503" i="1"/>
  <c r="I611" i="1"/>
  <c r="AG616" i="1"/>
  <c r="AG552" i="1"/>
  <c r="I524" i="1"/>
  <c r="U676" i="1"/>
  <c r="I584" i="1"/>
  <c r="AG548" i="1"/>
  <c r="R494" i="1"/>
  <c r="AA521" i="1"/>
  <c r="X616" i="1"/>
  <c r="R544" i="1"/>
  <c r="O520" i="1"/>
  <c r="X490" i="1"/>
  <c r="AA442" i="1"/>
  <c r="R392" i="1"/>
  <c r="R683" i="1"/>
  <c r="U590" i="1"/>
  <c r="R552" i="1"/>
  <c r="AA536" i="1"/>
  <c r="L502" i="1"/>
  <c r="AA394" i="1"/>
  <c r="AD368" i="1"/>
  <c r="X311" i="1"/>
  <c r="L361" i="1"/>
  <c r="O434" i="1"/>
  <c r="O426" i="1"/>
  <c r="AA245" i="1"/>
  <c r="R342" i="1"/>
  <c r="R261" i="1"/>
  <c r="AD322" i="1"/>
  <c r="AD295" i="1"/>
  <c r="AD250" i="1"/>
  <c r="L191" i="1"/>
  <c r="U130" i="1"/>
  <c r="AG133" i="1"/>
  <c r="U200" i="1"/>
  <c r="U477" i="1"/>
  <c r="AD157" i="1"/>
  <c r="AG65" i="1"/>
  <c r="AD479" i="1"/>
  <c r="AG21" i="1"/>
  <c r="AG40" i="1"/>
  <c r="O55" i="1"/>
  <c r="AG14" i="1"/>
  <c r="U695" i="1"/>
  <c r="AG689" i="1"/>
  <c r="X626" i="1"/>
  <c r="X554" i="1"/>
  <c r="AA502" i="1"/>
  <c r="X522" i="1"/>
  <c r="I310" i="1"/>
  <c r="U273" i="1"/>
  <c r="U188" i="1"/>
  <c r="AA201" i="1"/>
  <c r="L149" i="1"/>
  <c r="O93" i="1"/>
  <c r="O69" i="1"/>
  <c r="U45" i="1"/>
  <c r="R19" i="1"/>
  <c r="L619" i="1"/>
  <c r="O318" i="1"/>
  <c r="X700" i="1"/>
  <c r="AG691" i="1"/>
  <c r="AA579" i="1"/>
  <c r="AG523" i="1"/>
  <c r="R456" i="1"/>
  <c r="R688" i="1"/>
  <c r="O641" i="1"/>
  <c r="I671" i="1"/>
  <c r="X606" i="1"/>
  <c r="X537" i="1"/>
  <c r="R432" i="1"/>
  <c r="X679" i="1"/>
  <c r="I260" i="1"/>
  <c r="AD413" i="1"/>
  <c r="AG310" i="1"/>
  <c r="X379" i="1"/>
  <c r="R649" i="1"/>
  <c r="I179" i="1"/>
  <c r="AG254" i="1"/>
  <c r="R170" i="1"/>
  <c r="O370" i="1"/>
  <c r="L97" i="1"/>
  <c r="AD110" i="1"/>
  <c r="AD101" i="1"/>
  <c r="AG73" i="1"/>
  <c r="U248" i="1"/>
  <c r="AG227" i="1"/>
  <c r="AA99" i="1"/>
  <c r="U479" i="1"/>
  <c r="L18" i="1"/>
  <c r="AA9" i="1"/>
  <c r="X16" i="1"/>
  <c r="AG698" i="1"/>
  <c r="I639" i="1"/>
  <c r="U690" i="1"/>
  <c r="O656" i="1"/>
  <c r="X645" i="1"/>
  <c r="X548" i="1"/>
  <c r="U463" i="1"/>
  <c r="I448" i="1"/>
  <c r="AD343" i="1"/>
  <c r="O238" i="1"/>
  <c r="R279" i="1"/>
  <c r="AA198" i="1"/>
  <c r="AA108" i="1"/>
  <c r="U134" i="1"/>
  <c r="I42" i="1"/>
  <c r="R75" i="1"/>
  <c r="L60" i="1"/>
  <c r="X4" i="1"/>
  <c r="AG383" i="1"/>
  <c r="L128" i="1"/>
  <c r="O109" i="1"/>
  <c r="O80" i="1"/>
  <c r="AD710" i="1"/>
  <c r="AG515" i="1"/>
  <c r="AG726" i="1"/>
  <c r="L701" i="1"/>
  <c r="R614" i="1"/>
  <c r="I576" i="1"/>
  <c r="R610" i="1"/>
  <c r="R691" i="1"/>
  <c r="I587" i="1"/>
  <c r="AA495" i="1"/>
  <c r="L684" i="1"/>
  <c r="U628" i="1"/>
  <c r="AG622" i="1"/>
  <c r="AG605" i="1"/>
  <c r="I560" i="1"/>
  <c r="AD582" i="1"/>
  <c r="L563" i="1"/>
  <c r="I633" i="1"/>
  <c r="L510" i="1"/>
  <c r="AD521" i="1"/>
  <c r="R446" i="1"/>
  <c r="I439" i="1"/>
  <c r="U415" i="1"/>
  <c r="R346" i="1"/>
  <c r="R673" i="1"/>
  <c r="X319" i="1"/>
  <c r="U466" i="1"/>
  <c r="R274" i="1"/>
  <c r="L106" i="1"/>
  <c r="AD94" i="1"/>
  <c r="AG211" i="1"/>
  <c r="I106" i="1"/>
  <c r="L88" i="1"/>
  <c r="AG203" i="1"/>
  <c r="AD124" i="1"/>
  <c r="AA162" i="1"/>
  <c r="U230" i="1"/>
  <c r="AG119" i="1"/>
  <c r="AA54" i="1"/>
  <c r="R32" i="1"/>
  <c r="L35" i="1"/>
  <c r="AD5" i="1"/>
  <c r="I15" i="1"/>
  <c r="AG690" i="1"/>
  <c r="U623" i="1"/>
  <c r="L594" i="1"/>
  <c r="AA613" i="1"/>
  <c r="AA567" i="1"/>
  <c r="AD603" i="1"/>
  <c r="AD540" i="1"/>
  <c r="AD512" i="1"/>
  <c r="AD437" i="1"/>
  <c r="U443" i="1"/>
  <c r="I385" i="1"/>
  <c r="U353" i="1"/>
  <c r="L342" i="1"/>
  <c r="L438" i="1"/>
  <c r="AA408" i="1"/>
  <c r="I418" i="1"/>
  <c r="AA319" i="1"/>
  <c r="AA294" i="1"/>
  <c r="AA278" i="1"/>
  <c r="O330" i="1"/>
  <c r="O177" i="1"/>
  <c r="X194" i="1"/>
  <c r="AD178" i="1"/>
  <c r="U87" i="1"/>
  <c r="AD325" i="1"/>
  <c r="R724" i="1"/>
  <c r="O691" i="1"/>
  <c r="U602" i="1"/>
  <c r="AA732" i="1"/>
  <c r="I588" i="1"/>
  <c r="X529" i="1"/>
  <c r="AD478" i="1"/>
  <c r="U593" i="1"/>
  <c r="U577" i="1"/>
  <c r="R591" i="1"/>
  <c r="R521" i="1"/>
  <c r="R474" i="1"/>
  <c r="AG650" i="1"/>
  <c r="AG524" i="1"/>
  <c r="U548" i="1"/>
  <c r="AA373" i="1"/>
  <c r="R394" i="1"/>
  <c r="X592" i="1"/>
  <c r="AD340" i="1"/>
  <c r="U367" i="1"/>
  <c r="R299" i="1"/>
  <c r="AG387" i="1"/>
  <c r="AA307" i="1"/>
  <c r="AG482" i="1"/>
  <c r="L383" i="1"/>
  <c r="AA352" i="1"/>
  <c r="X330" i="1"/>
  <c r="R180" i="1"/>
  <c r="AD291" i="1"/>
  <c r="AA202" i="1"/>
  <c r="L98" i="1"/>
  <c r="AA95" i="1"/>
  <c r="AG95" i="1"/>
  <c r="X83" i="1"/>
  <c r="L255" i="1"/>
  <c r="R154" i="1"/>
  <c r="I98" i="1"/>
  <c r="L202" i="1"/>
  <c r="U146" i="1"/>
  <c r="I90" i="1"/>
  <c r="O48" i="1"/>
  <c r="X22" i="1"/>
  <c r="AD43" i="1"/>
  <c r="AA712" i="1"/>
  <c r="L657" i="1"/>
  <c r="I640" i="1"/>
  <c r="R597" i="1"/>
  <c r="R622" i="1"/>
  <c r="U530" i="1"/>
  <c r="U581" i="1"/>
  <c r="U551" i="1"/>
  <c r="R662" i="1"/>
  <c r="R589" i="1"/>
  <c r="AD579" i="1"/>
  <c r="O504" i="1"/>
  <c r="U378" i="1"/>
  <c r="L341" i="1"/>
  <c r="AD386" i="1"/>
  <c r="U369" i="1"/>
  <c r="U382" i="1"/>
  <c r="AA342" i="1"/>
  <c r="AD301" i="1"/>
  <c r="U238" i="1"/>
  <c r="R257" i="1"/>
  <c r="AA194" i="1"/>
  <c r="X99" i="1"/>
  <c r="AA124" i="1"/>
  <c r="U70" i="1"/>
  <c r="I19" i="1"/>
  <c r="L508" i="1"/>
  <c r="AA594" i="1"/>
  <c r="R693" i="1"/>
  <c r="U683" i="1"/>
  <c r="I612" i="1"/>
  <c r="AA571" i="1"/>
  <c r="AA507" i="1"/>
  <c r="O732" i="1"/>
  <c r="AG667" i="1"/>
  <c r="O657" i="1"/>
  <c r="R498" i="1"/>
  <c r="R440" i="1"/>
  <c r="AA722" i="1"/>
  <c r="O561" i="1"/>
  <c r="AA543" i="1"/>
  <c r="AA505" i="1"/>
  <c r="AA715" i="1"/>
  <c r="AA600" i="1"/>
  <c r="R360" i="1"/>
  <c r="U708" i="1"/>
  <c r="AD679" i="1"/>
  <c r="R378" i="1"/>
  <c r="O571" i="1"/>
  <c r="AA428" i="1"/>
  <c r="X690" i="1"/>
  <c r="X673" i="1"/>
  <c r="L518" i="1"/>
  <c r="O316" i="1"/>
  <c r="AD444" i="1"/>
  <c r="AG509" i="1"/>
  <c r="X436" i="1"/>
  <c r="L394" i="1"/>
  <c r="L457" i="1"/>
  <c r="R398" i="1"/>
  <c r="U268" i="1"/>
  <c r="L601" i="1"/>
  <c r="I279" i="1"/>
  <c r="AA349" i="1"/>
  <c r="L295" i="1"/>
  <c r="AA211" i="1"/>
  <c r="U187" i="1"/>
  <c r="R216" i="1"/>
  <c r="U67" i="1"/>
  <c r="X211" i="1"/>
  <c r="X236" i="1"/>
  <c r="R208" i="1"/>
  <c r="AD134" i="1"/>
  <c r="I111" i="1"/>
  <c r="U40" i="1"/>
  <c r="O23" i="1"/>
  <c r="L114" i="1"/>
  <c r="AA24" i="1"/>
  <c r="L25" i="1"/>
  <c r="X24" i="1"/>
  <c r="I679" i="1"/>
  <c r="R679" i="1"/>
  <c r="I563" i="1"/>
  <c r="U563" i="1"/>
  <c r="L617" i="1"/>
  <c r="X533" i="1"/>
  <c r="AD560" i="1"/>
  <c r="U499" i="1"/>
  <c r="L487" i="1"/>
  <c r="O456" i="1"/>
  <c r="X430" i="1"/>
  <c r="R401" i="1"/>
  <c r="U418" i="1"/>
  <c r="AA302" i="1"/>
  <c r="AA287" i="1"/>
  <c r="L319" i="1"/>
  <c r="AA164" i="1"/>
  <c r="X222" i="1"/>
  <c r="AA288" i="1"/>
  <c r="I176" i="1"/>
  <c r="I140" i="1"/>
  <c r="L165" i="1"/>
  <c r="X200" i="1"/>
  <c r="X209" i="1"/>
  <c r="I177" i="1"/>
  <c r="AD193" i="1"/>
  <c r="AA168" i="1"/>
  <c r="U58" i="1"/>
  <c r="U41" i="1"/>
  <c r="AA57" i="1"/>
  <c r="AD627" i="1"/>
  <c r="L69" i="1"/>
  <c r="O524" i="1"/>
  <c r="AG623" i="1"/>
  <c r="AG604" i="1"/>
  <c r="AA643" i="1"/>
  <c r="I604" i="1"/>
  <c r="AG568" i="1"/>
  <c r="I540" i="1"/>
  <c r="R542" i="1"/>
  <c r="O553" i="1"/>
  <c r="U619" i="1"/>
  <c r="AA474" i="1"/>
  <c r="AD458" i="1"/>
  <c r="AA355" i="1"/>
  <c r="O717" i="1"/>
  <c r="X579" i="1"/>
  <c r="X604" i="1"/>
  <c r="AA526" i="1"/>
  <c r="U516" i="1"/>
  <c r="AG470" i="1"/>
  <c r="AG542" i="1"/>
  <c r="L678" i="1"/>
  <c r="R355" i="1"/>
  <c r="L322" i="1"/>
  <c r="U435" i="1"/>
  <c r="X421" i="1"/>
  <c r="AA252" i="1"/>
  <c r="U478" i="1"/>
  <c r="AD266" i="1"/>
  <c r="O239" i="1"/>
  <c r="AD516" i="1"/>
  <c r="U360" i="1"/>
  <c r="AD271" i="1"/>
  <c r="I135" i="1"/>
  <c r="O65" i="1"/>
  <c r="AD389" i="1"/>
  <c r="X143" i="1"/>
  <c r="X122" i="1"/>
  <c r="AD106" i="1"/>
  <c r="X134" i="1"/>
  <c r="AA83" i="1"/>
  <c r="L66" i="1"/>
  <c r="AG303" i="1"/>
  <c r="I268" i="1"/>
  <c r="R259" i="1"/>
  <c r="AG149" i="1"/>
  <c r="L221" i="1"/>
  <c r="AA110" i="1"/>
  <c r="U203" i="1"/>
  <c r="AD87" i="1"/>
  <c r="AA32" i="1"/>
  <c r="I7" i="1"/>
  <c r="L668" i="1"/>
  <c r="R654" i="1"/>
  <c r="L690" i="1"/>
  <c r="R641" i="1"/>
  <c r="U679" i="1"/>
  <c r="AG562" i="1"/>
  <c r="U542" i="1"/>
  <c r="AD616" i="1"/>
  <c r="AA485" i="1"/>
  <c r="U507" i="1"/>
  <c r="U540" i="1"/>
  <c r="X517" i="1"/>
  <c r="I456" i="1"/>
  <c r="O449" i="1"/>
  <c r="U409" i="1"/>
  <c r="I386" i="1"/>
  <c r="I372" i="1"/>
  <c r="O464" i="1"/>
  <c r="AA309" i="1"/>
  <c r="AG300" i="1"/>
  <c r="AD329" i="1"/>
  <c r="AA270" i="1"/>
  <c r="R235" i="1"/>
  <c r="I285" i="1"/>
  <c r="AA155" i="1"/>
  <c r="AD216" i="1"/>
  <c r="L193" i="1"/>
  <c r="I182" i="1"/>
  <c r="I56" i="1"/>
  <c r="R120" i="1"/>
  <c r="I27" i="1"/>
  <c r="X100" i="1"/>
  <c r="AA92" i="1"/>
  <c r="AG58" i="1"/>
  <c r="U691" i="1"/>
  <c r="AG544" i="1"/>
  <c r="I500" i="1"/>
  <c r="I722" i="1"/>
  <c r="O580" i="1"/>
  <c r="AG612" i="1"/>
  <c r="I539" i="1"/>
  <c r="I520" i="1"/>
  <c r="AA476" i="1"/>
  <c r="AD622" i="1"/>
  <c r="U553" i="1"/>
  <c r="AA608" i="1"/>
  <c r="L579" i="1"/>
  <c r="U381" i="1"/>
  <c r="R601" i="1"/>
  <c r="AA458" i="1"/>
  <c r="X651" i="1"/>
  <c r="AG342" i="1"/>
  <c r="AG199" i="1"/>
  <c r="X683" i="1"/>
  <c r="AA482" i="1"/>
  <c r="L403" i="1"/>
  <c r="AD108" i="1"/>
  <c r="X206" i="1"/>
  <c r="AG295" i="1"/>
  <c r="U312" i="1"/>
  <c r="I214" i="1"/>
  <c r="AG319" i="1"/>
  <c r="U211" i="1"/>
  <c r="U159" i="1"/>
  <c r="AG141" i="1"/>
  <c r="AG130" i="1"/>
  <c r="I44" i="1"/>
  <c r="I83" i="1"/>
  <c r="AG15" i="1"/>
  <c r="O30" i="1"/>
  <c r="AG648" i="1"/>
  <c r="I719" i="1"/>
  <c r="AD632" i="1"/>
  <c r="U621" i="1"/>
  <c r="O622" i="1"/>
  <c r="U556" i="1"/>
  <c r="U569" i="1"/>
  <c r="I547" i="1"/>
  <c r="U504" i="1"/>
  <c r="O488" i="1"/>
  <c r="L495" i="1"/>
  <c r="AA463" i="1"/>
  <c r="AG405" i="1"/>
  <c r="O382" i="1"/>
  <c r="L408" i="1"/>
  <c r="U386" i="1"/>
  <c r="AA257" i="1"/>
  <c r="R333" i="1"/>
  <c r="X163" i="1"/>
  <c r="AG217" i="1"/>
  <c r="I194" i="1"/>
  <c r="AG168" i="1"/>
  <c r="AG192" i="1"/>
  <c r="X201" i="1"/>
  <c r="I102" i="1"/>
  <c r="L77" i="1"/>
  <c r="R28" i="1"/>
  <c r="R5" i="1"/>
  <c r="AA105" i="1"/>
  <c r="U713" i="1"/>
  <c r="X699" i="1"/>
  <c r="AA570" i="1"/>
  <c r="X573" i="1"/>
  <c r="O513" i="1"/>
  <c r="U658" i="1"/>
  <c r="AA494" i="1"/>
  <c r="L596" i="1"/>
  <c r="I406" i="1"/>
  <c r="X638" i="1"/>
  <c r="X596" i="1"/>
  <c r="X524" i="1"/>
  <c r="L489" i="1"/>
  <c r="R469" i="1"/>
  <c r="O325" i="1"/>
  <c r="O293" i="1"/>
  <c r="I703" i="1"/>
  <c r="U416" i="1"/>
  <c r="AD391" i="1"/>
  <c r="I360" i="1"/>
  <c r="L259" i="1"/>
  <c r="AD382" i="1"/>
  <c r="I336" i="1"/>
  <c r="I419" i="1"/>
  <c r="X442" i="1"/>
  <c r="L420" i="1"/>
  <c r="R408" i="1"/>
  <c r="O392" i="1"/>
  <c r="O321" i="1"/>
  <c r="X466" i="1"/>
  <c r="L389" i="1"/>
  <c r="AA283" i="1"/>
  <c r="X272" i="1"/>
  <c r="U512" i="1"/>
  <c r="I411" i="1"/>
  <c r="AG340" i="1"/>
  <c r="AD507" i="1"/>
  <c r="AG323" i="1"/>
  <c r="AG261" i="1"/>
  <c r="I248" i="1"/>
  <c r="O167" i="1"/>
  <c r="AD151" i="1"/>
  <c r="AD119" i="1"/>
  <c r="I169" i="1"/>
  <c r="AD268" i="1"/>
  <c r="AA203" i="1"/>
  <c r="AA159" i="1"/>
  <c r="O477" i="1"/>
  <c r="I87" i="1"/>
  <c r="AA187" i="1"/>
  <c r="AG170" i="1"/>
  <c r="L102" i="1"/>
  <c r="R135" i="1"/>
  <c r="U166" i="1"/>
  <c r="AG38" i="1"/>
  <c r="AG4" i="1"/>
  <c r="X657" i="1"/>
  <c r="AD613" i="1"/>
  <c r="R603" i="1"/>
  <c r="U617" i="1"/>
  <c r="AD610" i="1"/>
  <c r="R519" i="1"/>
  <c r="L583" i="1"/>
  <c r="U519" i="1"/>
  <c r="I358" i="1"/>
  <c r="U426" i="1"/>
  <c r="O353" i="1"/>
  <c r="X261" i="1"/>
  <c r="AA240" i="1"/>
  <c r="AG174" i="1"/>
  <c r="O192" i="1"/>
  <c r="R141" i="1"/>
  <c r="AG45" i="1"/>
  <c r="O133" i="1"/>
  <c r="R64" i="1"/>
  <c r="AA30" i="1"/>
  <c r="X37" i="1"/>
  <c r="R23" i="1"/>
  <c r="R6" i="1"/>
  <c r="AA603" i="1"/>
  <c r="AG560" i="1"/>
  <c r="O720" i="1"/>
  <c r="R562" i="1"/>
  <c r="O532" i="1"/>
  <c r="O634" i="1"/>
  <c r="AA574" i="1"/>
  <c r="AA372" i="1"/>
  <c r="X550" i="1"/>
  <c r="O381" i="1"/>
  <c r="R522" i="1"/>
  <c r="I469" i="1"/>
  <c r="O356" i="1"/>
  <c r="O341" i="1"/>
  <c r="O276" i="1"/>
  <c r="O702" i="1"/>
  <c r="X335" i="1"/>
  <c r="L435" i="1"/>
  <c r="X360" i="1"/>
  <c r="X332" i="1"/>
  <c r="I474" i="1"/>
  <c r="R306" i="1"/>
  <c r="R435" i="1"/>
  <c r="I352" i="1"/>
  <c r="L283" i="1"/>
  <c r="I467" i="1"/>
  <c r="X340" i="1"/>
  <c r="U260" i="1"/>
  <c r="R164" i="1"/>
  <c r="R56" i="1"/>
  <c r="L370" i="1"/>
  <c r="X324" i="1"/>
  <c r="AD191" i="1"/>
  <c r="L162" i="1"/>
  <c r="X70" i="1"/>
  <c r="U219" i="1"/>
  <c r="AG146" i="1"/>
  <c r="AA231" i="1"/>
  <c r="O199" i="1"/>
  <c r="U50" i="1"/>
  <c r="X203" i="1"/>
  <c r="O187" i="1"/>
  <c r="X170" i="1"/>
  <c r="I206" i="1"/>
  <c r="O179" i="1"/>
  <c r="U115" i="1"/>
  <c r="U63" i="1"/>
  <c r="AD29" i="1"/>
  <c r="O14" i="1"/>
  <c r="AG9" i="1"/>
  <c r="O54" i="1"/>
  <c r="L143" i="1"/>
  <c r="X18" i="1"/>
  <c r="R644" i="1"/>
  <c r="U610" i="1"/>
  <c r="U600" i="1"/>
  <c r="R629" i="1"/>
  <c r="R630" i="1"/>
  <c r="U546" i="1"/>
  <c r="AD604" i="1"/>
  <c r="U498" i="1"/>
  <c r="AD502" i="1"/>
  <c r="U528" i="1"/>
  <c r="X487" i="1"/>
  <c r="U495" i="1"/>
  <c r="U343" i="1"/>
  <c r="U338" i="1"/>
  <c r="O256" i="1"/>
  <c r="U306" i="1"/>
  <c r="L239" i="1"/>
  <c r="O272" i="1"/>
  <c r="O101" i="1"/>
  <c r="X164" i="1"/>
  <c r="AA141" i="1"/>
  <c r="L109" i="1"/>
  <c r="AA71" i="1"/>
  <c r="X46" i="1"/>
  <c r="U354" i="1"/>
  <c r="AA165" i="1"/>
  <c r="O26" i="1"/>
  <c r="U193" i="1"/>
  <c r="L48" i="1"/>
  <c r="L5" i="1"/>
  <c r="E302" i="15"/>
  <c r="E301" i="15"/>
  <c r="E287" i="15"/>
  <c r="E286" i="15"/>
  <c r="AC280" i="15"/>
  <c r="AC275" i="15"/>
  <c r="AC286" i="15"/>
  <c r="AC346" i="15"/>
  <c r="G521" i="13"/>
  <c r="C463" i="13"/>
  <c r="AC366" i="15"/>
  <c r="AC302" i="15"/>
  <c r="AC279" i="15"/>
  <c r="AC255" i="15"/>
  <c r="AC247" i="15"/>
  <c r="AC239" i="15"/>
  <c r="AK158" i="13"/>
  <c r="AC128" i="15"/>
  <c r="AC96" i="15"/>
  <c r="AI85" i="13"/>
  <c r="AC80" i="13"/>
  <c r="AC58" i="13"/>
  <c r="AC30" i="13"/>
  <c r="AI113" i="13"/>
  <c r="L295" i="15"/>
  <c r="L296" i="15" s="1"/>
  <c r="L297" i="15" s="1"/>
  <c r="N276" i="15" s="1"/>
  <c r="BA278" i="15" s="1"/>
  <c r="L282" i="15"/>
  <c r="L291" i="15"/>
  <c r="L292" i="15" s="1"/>
  <c r="L293" i="15" s="1"/>
  <c r="M203" i="15" s="1"/>
  <c r="AZ205" i="15" s="1"/>
  <c r="L281" i="15"/>
  <c r="L280" i="15"/>
  <c r="J286" i="15"/>
  <c r="J302" i="15"/>
  <c r="J287" i="15"/>
  <c r="J301" i="15"/>
  <c r="R392" i="15"/>
  <c r="R391" i="15"/>
  <c r="R396" i="15"/>
  <c r="R397" i="15" s="1"/>
  <c r="R398" i="15" s="1"/>
  <c r="R393" i="15"/>
  <c r="R400" i="15"/>
  <c r="R401" i="15" s="1"/>
  <c r="R402" i="15" s="1"/>
  <c r="AC20" i="15"/>
  <c r="AK162" i="13"/>
  <c r="AC136" i="13"/>
  <c r="AK112" i="13"/>
  <c r="AC104" i="13"/>
  <c r="AI91" i="13"/>
  <c r="AI57" i="13"/>
  <c r="AC50" i="13"/>
  <c r="AC22" i="13"/>
  <c r="AC166" i="15"/>
  <c r="AI173" i="13"/>
  <c r="AC170" i="13"/>
  <c r="M244" i="15"/>
  <c r="AZ246" i="15" s="1"/>
  <c r="H301" i="15"/>
  <c r="H287" i="15"/>
  <c r="H286" i="15"/>
  <c r="H302" i="15"/>
  <c r="D302" i="15"/>
  <c r="D301" i="15"/>
  <c r="D287" i="15"/>
  <c r="D286" i="15"/>
  <c r="B454" i="13"/>
  <c r="C454" i="13" s="1"/>
  <c r="B527" i="13"/>
  <c r="C527" i="13" s="1"/>
  <c r="AC256" i="15"/>
  <c r="AC240" i="15"/>
  <c r="C302" i="15"/>
  <c r="C301" i="15"/>
  <c r="C286" i="15"/>
  <c r="C287" i="15"/>
  <c r="AK190" i="13"/>
  <c r="AK86" i="13"/>
  <c r="AK72" i="13"/>
  <c r="Z396" i="15"/>
  <c r="Z397" i="15" s="1"/>
  <c r="Z398" i="15" s="1"/>
  <c r="Z392" i="15"/>
  <c r="Z400" i="15"/>
  <c r="Z401" i="15" s="1"/>
  <c r="Z402" i="15" s="1"/>
  <c r="Z391" i="15"/>
  <c r="Z393" i="15"/>
  <c r="AC136" i="15"/>
  <c r="AC104" i="15"/>
  <c r="AK82" i="13"/>
  <c r="AK77" i="13"/>
  <c r="AC42" i="13"/>
  <c r="AC75" i="15"/>
  <c r="AC130" i="13"/>
  <c r="AC98" i="13"/>
  <c r="AI79" i="13"/>
  <c r="N236" i="15"/>
  <c r="BA238" i="15" s="1"/>
  <c r="N63" i="15"/>
  <c r="AK65" i="15" s="1"/>
  <c r="F302" i="15"/>
  <c r="F301" i="15"/>
  <c r="F287" i="15"/>
  <c r="F286" i="15"/>
  <c r="C468" i="13"/>
  <c r="G526" i="13"/>
  <c r="B523" i="13"/>
  <c r="C523" i="13" s="1"/>
  <c r="B450" i="13"/>
  <c r="C450" i="13" s="1"/>
  <c r="AC362" i="15"/>
  <c r="AC358" i="15"/>
  <c r="AC274" i="15"/>
  <c r="AC270" i="15"/>
  <c r="AC350" i="15"/>
  <c r="AC264" i="15"/>
  <c r="AC235" i="15"/>
  <c r="AC231" i="15"/>
  <c r="AC158" i="15"/>
  <c r="AK385" i="13"/>
  <c r="AK381" i="13"/>
  <c r="AK377" i="13"/>
  <c r="AK373" i="13"/>
  <c r="AK369" i="13"/>
  <c r="AK365" i="13"/>
  <c r="AK361" i="13"/>
  <c r="AK357" i="13"/>
  <c r="AK353" i="13"/>
  <c r="AK349" i="13"/>
  <c r="AK345" i="13"/>
  <c r="AK341" i="13"/>
  <c r="AK337" i="13"/>
  <c r="AK333" i="13"/>
  <c r="AK329" i="13"/>
  <c r="AK325" i="13"/>
  <c r="AK321" i="13"/>
  <c r="AK317" i="13"/>
  <c r="AK313" i="13"/>
  <c r="AK301" i="13"/>
  <c r="AK305" i="13"/>
  <c r="AK309" i="13"/>
  <c r="AK277" i="13"/>
  <c r="AK230" i="13"/>
  <c r="AK281" i="13"/>
  <c r="AK273" i="13"/>
  <c r="AK228" i="13"/>
  <c r="AK285" i="13"/>
  <c r="AK269" i="13"/>
  <c r="AK289" i="13"/>
  <c r="AK265" i="13"/>
  <c r="AK297" i="13"/>
  <c r="AK229" i="13"/>
  <c r="AK250" i="13"/>
  <c r="AK199" i="13"/>
  <c r="AK167" i="13"/>
  <c r="AK91" i="13"/>
  <c r="AK293" i="13"/>
  <c r="AK258" i="13"/>
  <c r="AK219" i="13"/>
  <c r="AK203" i="13"/>
  <c r="AK171" i="13"/>
  <c r="AK87" i="13"/>
  <c r="AK175" i="13"/>
  <c r="AK143" i="13"/>
  <c r="AK135" i="13"/>
  <c r="AK127" i="13"/>
  <c r="AK119" i="13"/>
  <c r="AK111" i="13"/>
  <c r="AK103" i="13"/>
  <c r="AK95" i="13"/>
  <c r="AK83" i="13"/>
  <c r="AK215" i="13"/>
  <c r="AK179" i="13"/>
  <c r="AK147" i="13"/>
  <c r="AK79" i="13"/>
  <c r="AK183" i="13"/>
  <c r="AK151" i="13"/>
  <c r="AK211" i="13"/>
  <c r="AK187" i="13"/>
  <c r="AK155" i="13"/>
  <c r="AK68" i="13"/>
  <c r="AK64" i="13"/>
  <c r="AK60" i="13"/>
  <c r="AK56" i="13"/>
  <c r="AK52" i="13"/>
  <c r="AK48" i="13"/>
  <c r="AK242" i="13"/>
  <c r="AK223" i="13"/>
  <c r="AK207" i="13"/>
  <c r="AK195" i="13"/>
  <c r="AK163" i="13"/>
  <c r="AK115" i="13"/>
  <c r="AK191" i="13"/>
  <c r="AK139" i="13"/>
  <c r="AK99" i="13"/>
  <c r="AK123" i="13"/>
  <c r="AK159" i="13"/>
  <c r="AK107" i="13"/>
  <c r="AK261" i="13"/>
  <c r="AK131" i="13"/>
  <c r="AK47" i="13"/>
  <c r="AK24" i="13"/>
  <c r="AK40" i="13"/>
  <c r="AK198" i="13"/>
  <c r="AK26" i="13"/>
  <c r="AK42" i="13"/>
  <c r="AK58" i="13"/>
  <c r="AK43" i="13"/>
  <c r="AK51" i="13"/>
  <c r="AK182" i="13"/>
  <c r="AK20" i="13"/>
  <c r="AK35" i="13"/>
  <c r="AK29" i="13"/>
  <c r="AK45" i="13"/>
  <c r="AK61" i="13"/>
  <c r="AK102" i="13"/>
  <c r="AK118" i="13"/>
  <c r="AK134" i="13"/>
  <c r="AK108" i="13"/>
  <c r="AK140" i="13"/>
  <c r="AK174" i="13"/>
  <c r="AK92" i="13"/>
  <c r="AK63" i="13"/>
  <c r="AK36" i="13"/>
  <c r="AK78" i="13"/>
  <c r="AK166" i="13"/>
  <c r="AK22" i="13"/>
  <c r="AK38" i="13"/>
  <c r="AK54" i="13"/>
  <c r="AK70" i="13"/>
  <c r="AK55" i="13"/>
  <c r="AK27" i="13"/>
  <c r="AK25" i="13"/>
  <c r="AK41" i="13"/>
  <c r="AK57" i="13"/>
  <c r="AK88" i="13"/>
  <c r="AK100" i="13"/>
  <c r="AK132" i="13"/>
  <c r="AK75" i="13"/>
  <c r="AK98" i="13"/>
  <c r="AK114" i="13"/>
  <c r="AK130" i="13"/>
  <c r="AK39" i="13"/>
  <c r="AK32" i="13"/>
  <c r="AK34" i="13"/>
  <c r="AK50" i="13"/>
  <c r="AK66" i="13"/>
  <c r="AK150" i="13"/>
  <c r="AK67" i="13"/>
  <c r="AK21" i="13"/>
  <c r="AK37" i="13"/>
  <c r="AK53" i="13"/>
  <c r="AK94" i="13"/>
  <c r="AK110" i="13"/>
  <c r="AK126" i="13"/>
  <c r="AK142" i="13"/>
  <c r="AK186" i="13"/>
  <c r="AK245" i="13"/>
  <c r="AK370" i="13"/>
  <c r="AK93" i="13"/>
  <c r="AK124" i="13"/>
  <c r="AK178" i="13"/>
  <c r="AK71" i="13"/>
  <c r="AK89" i="13"/>
  <c r="AK31" i="13"/>
  <c r="AK73" i="13"/>
  <c r="AK237" i="13"/>
  <c r="AK28" i="13"/>
  <c r="AK44" i="13"/>
  <c r="AK76" i="13"/>
  <c r="AK23" i="13"/>
  <c r="AK59" i="13"/>
  <c r="AK33" i="13"/>
  <c r="AK49" i="13"/>
  <c r="AK65" i="13"/>
  <c r="AK85" i="13"/>
  <c r="AK90" i="13"/>
  <c r="AK154" i="13"/>
  <c r="AK74" i="13"/>
  <c r="AK116" i="13"/>
  <c r="AK146" i="13"/>
  <c r="B482" i="13" a="1"/>
  <c r="AK194" i="13"/>
  <c r="AC162" i="13"/>
  <c r="AC144" i="13"/>
  <c r="AK120" i="13"/>
  <c r="AC112" i="13"/>
  <c r="AK62" i="13"/>
  <c r="AI41" i="13"/>
  <c r="AC34" i="13"/>
  <c r="Y396" i="15"/>
  <c r="Y397" i="15" s="1"/>
  <c r="Y398" i="15" s="1"/>
  <c r="Y393" i="15"/>
  <c r="Y392" i="15"/>
  <c r="Y400" i="15"/>
  <c r="Y401" i="15" s="1"/>
  <c r="Y402" i="15" s="1"/>
  <c r="Y391" i="15"/>
  <c r="AI72" i="13"/>
  <c r="AK202" i="13"/>
  <c r="AK122" i="13"/>
  <c r="AK338" i="13"/>
  <c r="AC174" i="13"/>
  <c r="N262" i="15"/>
  <c r="BA264" i="15" s="1"/>
  <c r="M262" i="15"/>
  <c r="AZ264" i="15" s="1"/>
  <c r="N263" i="15"/>
  <c r="BA265" i="15" s="1"/>
  <c r="N231" i="15"/>
  <c r="BA233" i="15" s="1"/>
  <c r="N237" i="15"/>
  <c r="BA239" i="15" s="1"/>
  <c r="N178" i="15"/>
  <c r="BA180" i="15" s="1"/>
  <c r="N181" i="15"/>
  <c r="BA183" i="15" s="1"/>
  <c r="N100" i="15"/>
  <c r="AK102" i="15" s="1"/>
  <c r="N140" i="15"/>
  <c r="AK142" i="15" s="1"/>
  <c r="N92" i="15"/>
  <c r="AK94" i="15" s="1"/>
  <c r="N52" i="15"/>
  <c r="AK54" i="15" s="1"/>
  <c r="M44" i="15"/>
  <c r="AJ46" i="15" s="1"/>
  <c r="N44" i="15"/>
  <c r="AK46" i="15" s="1"/>
  <c r="N59" i="15"/>
  <c r="AK61" i="15" s="1"/>
  <c r="AC162" i="15"/>
  <c r="AC112" i="15"/>
  <c r="AI88" i="13"/>
  <c r="AC82" i="13"/>
  <c r="AC77" i="13"/>
  <c r="AC62" i="13"/>
  <c r="AC26" i="13"/>
  <c r="AC298" i="13"/>
  <c r="AI129" i="13"/>
  <c r="AI97" i="13"/>
  <c r="B5" i="7"/>
  <c r="X124" i="4"/>
  <c r="X116" i="4"/>
  <c r="X404" i="4"/>
  <c r="X508" i="4"/>
  <c r="X356" i="4"/>
  <c r="X113" i="4"/>
  <c r="X388" i="4"/>
  <c r="X324" i="4"/>
  <c r="X50" i="4"/>
  <c r="X81" i="4"/>
  <c r="X23" i="4"/>
  <c r="X84" i="4"/>
  <c r="X52" i="4"/>
  <c r="X158" i="4"/>
  <c r="X5" i="4"/>
  <c r="X53" i="4"/>
  <c r="X103" i="4"/>
  <c r="X178" i="4"/>
  <c r="X217" i="4"/>
  <c r="X29" i="4"/>
  <c r="X99" i="4"/>
  <c r="X111" i="4"/>
  <c r="X65" i="4"/>
  <c r="X105" i="4"/>
  <c r="X374" i="4"/>
  <c r="X458" i="4"/>
  <c r="X406" i="4"/>
  <c r="X495" i="4"/>
  <c r="X421" i="4"/>
  <c r="X26" i="4"/>
  <c r="X139" i="4"/>
  <c r="X472" i="4"/>
  <c r="X17" i="4"/>
  <c r="X34" i="4"/>
  <c r="X238" i="4"/>
  <c r="X272" i="4"/>
  <c r="X479" i="4"/>
  <c r="X75" i="4"/>
  <c r="X488" i="4"/>
  <c r="X117" i="4"/>
  <c r="X203" i="4"/>
  <c r="X226" i="4"/>
  <c r="X109" i="4"/>
  <c r="X123" i="4"/>
  <c r="X267" i="4"/>
  <c r="X506" i="4"/>
  <c r="X501" i="4"/>
  <c r="X27" i="4"/>
  <c r="X316" i="4"/>
  <c r="X15" i="4"/>
  <c r="X292" i="4"/>
  <c r="X19" i="4"/>
  <c r="X91" i="4"/>
  <c r="X7" i="4"/>
  <c r="X77" i="4"/>
  <c r="X9" i="4"/>
  <c r="X437" i="4"/>
  <c r="X126" i="4"/>
  <c r="X55" i="4"/>
  <c r="X71" i="4"/>
  <c r="X93" i="4"/>
  <c r="X326" i="4"/>
  <c r="X57" i="4"/>
  <c r="X412" i="4"/>
  <c r="X485" i="4"/>
  <c r="X474" i="4"/>
  <c r="X431" i="4"/>
  <c r="X249" i="4"/>
  <c r="X463" i="4"/>
  <c r="X97" i="4"/>
  <c r="X242" i="4"/>
  <c r="X453" i="4"/>
  <c r="X390" i="4"/>
  <c r="X456" i="4"/>
  <c r="X358" i="4"/>
  <c r="X39" i="4"/>
  <c r="X87" i="4"/>
  <c r="X438" i="4"/>
  <c r="X125" i="4"/>
  <c r="X509" i="4"/>
  <c r="X422" i="4"/>
  <c r="X187" i="4"/>
  <c r="X470" i="4"/>
  <c r="X25" i="4"/>
  <c r="X21" i="4"/>
  <c r="X121" i="4"/>
  <c r="X59" i="4"/>
  <c r="X95" i="4"/>
  <c r="X442" i="4"/>
  <c r="X490" i="4"/>
  <c r="X310" i="4"/>
  <c r="X413" i="4"/>
  <c r="X73" i="4"/>
  <c r="X33" i="4"/>
  <c r="X63" i="4"/>
  <c r="X83" i="4"/>
  <c r="X107" i="4"/>
  <c r="X115" i="4"/>
  <c r="X171" i="4"/>
  <c r="X477" i="4"/>
  <c r="X153" i="4"/>
  <c r="X469" i="4"/>
  <c r="X511" i="4"/>
  <c r="X454" i="4"/>
  <c r="X276" i="4"/>
  <c r="X85" i="4"/>
  <c r="X162" i="4"/>
  <c r="X294" i="4"/>
  <c r="X265" i="4"/>
  <c r="X51" i="4"/>
  <c r="X415" i="4"/>
  <c r="X69" i="4"/>
  <c r="X169" i="4"/>
  <c r="X61" i="4"/>
  <c r="X101" i="4"/>
  <c r="X342" i="4"/>
  <c r="X447" i="4"/>
  <c r="X410" i="4"/>
  <c r="X408" i="4"/>
  <c r="X486" i="4"/>
  <c r="X502" i="4"/>
  <c r="N267" i="15"/>
  <c r="BA269" i="15" s="1"/>
  <c r="N274" i="15"/>
  <c r="BA276" i="15" s="1"/>
  <c r="N259" i="15"/>
  <c r="BA261" i="15" s="1"/>
  <c r="N227" i="15"/>
  <c r="BA229" i="15" s="1"/>
  <c r="N175" i="15"/>
  <c r="BA177" i="15" s="1"/>
  <c r="N187" i="15"/>
  <c r="BA189" i="15" s="1"/>
  <c r="I287" i="15"/>
  <c r="I286" i="15"/>
  <c r="I301" i="15"/>
  <c r="I302" i="15"/>
  <c r="N138" i="15"/>
  <c r="AK140" i="15" s="1"/>
  <c r="N16" i="15"/>
  <c r="AK18" i="15" s="1"/>
  <c r="N79" i="15"/>
  <c r="AK81" i="15" s="1"/>
  <c r="N39" i="15"/>
  <c r="AK41" i="15" s="1"/>
  <c r="N98" i="15"/>
  <c r="AK100" i="15" s="1"/>
  <c r="N71" i="15"/>
  <c r="AK73" i="15" s="1"/>
  <c r="N47" i="15"/>
  <c r="AK49" i="15" s="1"/>
  <c r="M47" i="15"/>
  <c r="AJ49" i="15" s="1"/>
  <c r="B447" i="13"/>
  <c r="C447" i="13" s="1"/>
  <c r="B520" i="13"/>
  <c r="C520" i="13" s="1"/>
  <c r="AC290" i="15"/>
  <c r="AC342" i="15"/>
  <c r="AC294" i="15"/>
  <c r="K302" i="15"/>
  <c r="K301" i="15"/>
  <c r="K286" i="15"/>
  <c r="K287" i="15"/>
  <c r="AC190" i="15"/>
  <c r="AC86" i="15"/>
  <c r="AC72" i="15"/>
  <c r="AC194" i="13"/>
  <c r="AK128" i="13"/>
  <c r="AC120" i="13"/>
  <c r="AK96" i="13"/>
  <c r="AC54" i="13"/>
  <c r="AK46" i="13"/>
  <c r="AI25" i="13"/>
  <c r="AC78" i="15"/>
  <c r="N253" i="15"/>
  <c r="BA255" i="15" s="1"/>
  <c r="N166" i="15"/>
  <c r="AK168" i="15" s="1"/>
  <c r="M166" i="15"/>
  <c r="AJ168" i="15" s="1"/>
  <c r="N176" i="15"/>
  <c r="BA178" i="15" s="1"/>
  <c r="M176" i="15"/>
  <c r="AZ178" i="15" s="1"/>
  <c r="N110" i="15"/>
  <c r="AK112" i="15" s="1"/>
  <c r="N129" i="15"/>
  <c r="AK131" i="15" s="1"/>
  <c r="N130" i="15"/>
  <c r="AK132" i="15" s="1"/>
  <c r="N75" i="15"/>
  <c r="AK77" i="15" s="1"/>
  <c r="M23" i="15"/>
  <c r="AJ25" i="15" s="1"/>
  <c r="N23" i="15"/>
  <c r="AK25" i="15" s="1"/>
  <c r="N36" i="15"/>
  <c r="AK38" i="15" s="1"/>
  <c r="G302" i="15"/>
  <c r="G301" i="15"/>
  <c r="G287" i="15"/>
  <c r="G286" i="15"/>
  <c r="N43" i="15"/>
  <c r="AK45" i="15" s="1"/>
  <c r="N38" i="15"/>
  <c r="AK40" i="15" s="1"/>
  <c r="M38" i="15"/>
  <c r="AJ40" i="15" s="1"/>
  <c r="B286" i="15"/>
  <c r="B302" i="15"/>
  <c r="B287" i="15"/>
  <c r="G525" i="13"/>
  <c r="C467" i="13"/>
  <c r="G467" i="13" s="1"/>
  <c r="C464" i="13"/>
  <c r="G522" i="13"/>
  <c r="AC194" i="15"/>
  <c r="AK80" i="13"/>
  <c r="AC75" i="13"/>
  <c r="AC46" i="13"/>
  <c r="C422" i="11"/>
  <c r="N260" i="15"/>
  <c r="BA262" i="15" s="1"/>
  <c r="N171" i="15"/>
  <c r="AK173" i="15" s="1"/>
  <c r="N173" i="15"/>
  <c r="AK175" i="15" s="1"/>
  <c r="M114" i="15"/>
  <c r="AJ116" i="15" s="1"/>
  <c r="N114" i="15"/>
  <c r="AK116" i="15" s="1"/>
  <c r="N101" i="15"/>
  <c r="AK103" i="15" s="1"/>
  <c r="N12" i="15"/>
  <c r="AK14" i="15" s="1"/>
  <c r="B446" i="13"/>
  <c r="C446" i="13" s="1"/>
  <c r="B519" i="13"/>
  <c r="C519" i="13" s="1"/>
  <c r="M35" i="15"/>
  <c r="AJ37" i="15" s="1"/>
  <c r="N35" i="15"/>
  <c r="AK37" i="15" s="1"/>
  <c r="M49" i="15"/>
  <c r="AJ51" i="15" s="1"/>
  <c r="N49" i="15"/>
  <c r="AK51" i="15" s="1"/>
  <c r="N28" i="15"/>
  <c r="AK30" i="15" s="1"/>
  <c r="N24" i="15"/>
  <c r="AK26" i="15" s="1"/>
  <c r="AC272" i="15"/>
  <c r="AC267" i="15"/>
  <c r="AC262" i="15"/>
  <c r="AC253" i="15"/>
  <c r="E461" i="13" a="1"/>
  <c r="AC385" i="13"/>
  <c r="AC381" i="13"/>
  <c r="AC377" i="13"/>
  <c r="AC373" i="13"/>
  <c r="AC369" i="13"/>
  <c r="AC365" i="13"/>
  <c r="AC361" i="13"/>
  <c r="AC357" i="13"/>
  <c r="AC353" i="13"/>
  <c r="AC349" i="13"/>
  <c r="AC345" i="13"/>
  <c r="AC341" i="13"/>
  <c r="AC337" i="13"/>
  <c r="AC333" i="13"/>
  <c r="AC329" i="13"/>
  <c r="AC325" i="13"/>
  <c r="AC321" i="13"/>
  <c r="AC317" i="13"/>
  <c r="AC313" i="13"/>
  <c r="AC293" i="13"/>
  <c r="AC269" i="13"/>
  <c r="AC297" i="13"/>
  <c r="AC265" i="13"/>
  <c r="AC301" i="13"/>
  <c r="AC305" i="13"/>
  <c r="AC261" i="13"/>
  <c r="AC309" i="13"/>
  <c r="AC281" i="13"/>
  <c r="AC289" i="13"/>
  <c r="AC273" i="13"/>
  <c r="AC257" i="13"/>
  <c r="AC249" i="13"/>
  <c r="AC241" i="13"/>
  <c r="AC234" i="13"/>
  <c r="AC223" i="13"/>
  <c r="AC207" i="13"/>
  <c r="AC191" i="13"/>
  <c r="AC159" i="13"/>
  <c r="AC195" i="13"/>
  <c r="AC163" i="13"/>
  <c r="AC139" i="13"/>
  <c r="AC131" i="13"/>
  <c r="AC123" i="13"/>
  <c r="AC115" i="13"/>
  <c r="AC107" i="13"/>
  <c r="AC99" i="13"/>
  <c r="AC219" i="13"/>
  <c r="AC199" i="13"/>
  <c r="AC167" i="13"/>
  <c r="AC203" i="13"/>
  <c r="AC171" i="13"/>
  <c r="AC215" i="13"/>
  <c r="AC175" i="13"/>
  <c r="AC91" i="13"/>
  <c r="AC285" i="13"/>
  <c r="AC229" i="13"/>
  <c r="AC179" i="13"/>
  <c r="AC147" i="13"/>
  <c r="AC143" i="13"/>
  <c r="AC135" i="13"/>
  <c r="AC127" i="13"/>
  <c r="AC119" i="13"/>
  <c r="AC111" i="13"/>
  <c r="AC103" i="13"/>
  <c r="AC95" i="13"/>
  <c r="AC87" i="13"/>
  <c r="AC68" i="13"/>
  <c r="AC64" i="13"/>
  <c r="AC60" i="13"/>
  <c r="AC56" i="13"/>
  <c r="AC52" i="13"/>
  <c r="AC277" i="13"/>
  <c r="AC236" i="13"/>
  <c r="AC187" i="13"/>
  <c r="AC155" i="13"/>
  <c r="AC79" i="13"/>
  <c r="AC151" i="13"/>
  <c r="AC211" i="13"/>
  <c r="AC183" i="13"/>
  <c r="AC83" i="13"/>
  <c r="AC92" i="13"/>
  <c r="AC63" i="13"/>
  <c r="AC20" i="13"/>
  <c r="AC29" i="13"/>
  <c r="AC45" i="13"/>
  <c r="AC61" i="13"/>
  <c r="AC78" i="13"/>
  <c r="AC166" i="13"/>
  <c r="AC70" i="13"/>
  <c r="AC55" i="13"/>
  <c r="AC27" i="13"/>
  <c r="AC88" i="13"/>
  <c r="AC36" i="13"/>
  <c r="AC100" i="13"/>
  <c r="AC132" i="13"/>
  <c r="AC39" i="13"/>
  <c r="AC25" i="13"/>
  <c r="AC41" i="13"/>
  <c r="AC57" i="13"/>
  <c r="AC150" i="13"/>
  <c r="AC67" i="13"/>
  <c r="AC94" i="13"/>
  <c r="AC110" i="13"/>
  <c r="AC126" i="13"/>
  <c r="AC142" i="13"/>
  <c r="AC186" i="13"/>
  <c r="AC245" i="13"/>
  <c r="AC370" i="13"/>
  <c r="AC32" i="13"/>
  <c r="AC48" i="13"/>
  <c r="AC93" i="13"/>
  <c r="AC124" i="13"/>
  <c r="AC178" i="13"/>
  <c r="AC89" i="13"/>
  <c r="AC31" i="13"/>
  <c r="AC73" i="13"/>
  <c r="AC237" i="13"/>
  <c r="AC21" i="13"/>
  <c r="AC37" i="13"/>
  <c r="AC53" i="13"/>
  <c r="AC69" i="13"/>
  <c r="AC76" i="13"/>
  <c r="AC23" i="13"/>
  <c r="AC59" i="13"/>
  <c r="AC71" i="13"/>
  <c r="AC85" i="13"/>
  <c r="AC90" i="13"/>
  <c r="AC154" i="13"/>
  <c r="AC28" i="13"/>
  <c r="AC44" i="13"/>
  <c r="AC74" i="13"/>
  <c r="AC116" i="13"/>
  <c r="AC146" i="13"/>
  <c r="AC338" i="13"/>
  <c r="AC106" i="13"/>
  <c r="AC122" i="13"/>
  <c r="AC138" i="13"/>
  <c r="AC202" i="13"/>
  <c r="AC47" i="13"/>
  <c r="AC33" i="13"/>
  <c r="AC49" i="13"/>
  <c r="AC65" i="13"/>
  <c r="AC198" i="13"/>
  <c r="AC43" i="13"/>
  <c r="AC51" i="13"/>
  <c r="AC182" i="13"/>
  <c r="AC35" i="13"/>
  <c r="AC102" i="13"/>
  <c r="AC118" i="13"/>
  <c r="AC134" i="13"/>
  <c r="AC24" i="13"/>
  <c r="AC40" i="13"/>
  <c r="AC108" i="13"/>
  <c r="AC140" i="13"/>
  <c r="AK136" i="13"/>
  <c r="AC128" i="13"/>
  <c r="AK104" i="13"/>
  <c r="AC96" i="13"/>
  <c r="AC66" i="13"/>
  <c r="AC38" i="13"/>
  <c r="AK30" i="13"/>
  <c r="AI388" i="13"/>
  <c r="AI384" i="13"/>
  <c r="AI380" i="13"/>
  <c r="AI376" i="13"/>
  <c r="AI372" i="13"/>
  <c r="AI368" i="13"/>
  <c r="AI364" i="13"/>
  <c r="AI360" i="13"/>
  <c r="AI356" i="13"/>
  <c r="AI352" i="13"/>
  <c r="AI348" i="13"/>
  <c r="AI344" i="13"/>
  <c r="AI340" i="13"/>
  <c r="AI336" i="13"/>
  <c r="AI332" i="13"/>
  <c r="AI328" i="13"/>
  <c r="AI324" i="13"/>
  <c r="AI320" i="13"/>
  <c r="AI316" i="13"/>
  <c r="AI304" i="13"/>
  <c r="AI308" i="13"/>
  <c r="AI312" i="13"/>
  <c r="AI284" i="13"/>
  <c r="AI280" i="13"/>
  <c r="AI257" i="13"/>
  <c r="AI249" i="13"/>
  <c r="AI241" i="13"/>
  <c r="AI232" i="13"/>
  <c r="AI288" i="13"/>
  <c r="AI276" i="13"/>
  <c r="AI292" i="13"/>
  <c r="AI272" i="13"/>
  <c r="AI300" i="13"/>
  <c r="AI264" i="13"/>
  <c r="AI253" i="13"/>
  <c r="AI245" i="13"/>
  <c r="AI237" i="13"/>
  <c r="AI233" i="13"/>
  <c r="AI231" i="13"/>
  <c r="AI214" i="13"/>
  <c r="AI174" i="13"/>
  <c r="AI178" i="13"/>
  <c r="AI146" i="13"/>
  <c r="AI268" i="13"/>
  <c r="AI226" i="13"/>
  <c r="AI210" i="13"/>
  <c r="AI182" i="13"/>
  <c r="AI150" i="13"/>
  <c r="AI142" i="13"/>
  <c r="AI134" i="13"/>
  <c r="AI126" i="13"/>
  <c r="AI118" i="13"/>
  <c r="AI110" i="13"/>
  <c r="AI102" i="13"/>
  <c r="AI94" i="13"/>
  <c r="AI90" i="13"/>
  <c r="AI69" i="13"/>
  <c r="AI186" i="13"/>
  <c r="AI154" i="13"/>
  <c r="AI86" i="13"/>
  <c r="AI222" i="13"/>
  <c r="AI206" i="13"/>
  <c r="AI190" i="13"/>
  <c r="AI158" i="13"/>
  <c r="AI82" i="13"/>
  <c r="AI194" i="13"/>
  <c r="AI162" i="13"/>
  <c r="AI78" i="13"/>
  <c r="AI67" i="13"/>
  <c r="AI63" i="13"/>
  <c r="AI59" i="13"/>
  <c r="AI55" i="13"/>
  <c r="AI51" i="13"/>
  <c r="AI296" i="13"/>
  <c r="AI202" i="13"/>
  <c r="AI170" i="13"/>
  <c r="AI106" i="13"/>
  <c r="AI70" i="13"/>
  <c r="AI218" i="13"/>
  <c r="AI198" i="13"/>
  <c r="AI130" i="13"/>
  <c r="AI114" i="13"/>
  <c r="AI166" i="13"/>
  <c r="AI138" i="13"/>
  <c r="AI122" i="13"/>
  <c r="AI98" i="13"/>
  <c r="AI30" i="13"/>
  <c r="AI99" i="13"/>
  <c r="AI35" i="13"/>
  <c r="AI83" i="13"/>
  <c r="AI87" i="13"/>
  <c r="AI111" i="13"/>
  <c r="AI143" i="13"/>
  <c r="AI169" i="13"/>
  <c r="AI21" i="13"/>
  <c r="AI37" i="13"/>
  <c r="AI53" i="13"/>
  <c r="AI34" i="13"/>
  <c r="AI75" i="13"/>
  <c r="AI131" i="13"/>
  <c r="AI58" i="13"/>
  <c r="AI24" i="13"/>
  <c r="AI40" i="13"/>
  <c r="AI56" i="13"/>
  <c r="AI93" i="13"/>
  <c r="AI109" i="13"/>
  <c r="AI125" i="13"/>
  <c r="AI141" i="13"/>
  <c r="AI262" i="13"/>
  <c r="AI230" i="13"/>
  <c r="AI145" i="13"/>
  <c r="AI240" i="13"/>
  <c r="AI361" i="13"/>
  <c r="AI22" i="13"/>
  <c r="AI31" i="13"/>
  <c r="AI47" i="13"/>
  <c r="AI71" i="13"/>
  <c r="AI103" i="13"/>
  <c r="AI135" i="13"/>
  <c r="AI33" i="13"/>
  <c r="AI49" i="13"/>
  <c r="AI65" i="13"/>
  <c r="AI66" i="13"/>
  <c r="AI50" i="13"/>
  <c r="AI123" i="13"/>
  <c r="AI36" i="13"/>
  <c r="AI52" i="13"/>
  <c r="AI68" i="13"/>
  <c r="AI189" i="13"/>
  <c r="AI181" i="13"/>
  <c r="AI77" i="13"/>
  <c r="AI105" i="13"/>
  <c r="AI121" i="13"/>
  <c r="AI137" i="13"/>
  <c r="AI265" i="13"/>
  <c r="AI139" i="13"/>
  <c r="AI62" i="13"/>
  <c r="AI38" i="13"/>
  <c r="AI27" i="13"/>
  <c r="AI43" i="13"/>
  <c r="AI81" i="13"/>
  <c r="AI95" i="13"/>
  <c r="AI127" i="13"/>
  <c r="AI29" i="13"/>
  <c r="AI45" i="13"/>
  <c r="AI61" i="13"/>
  <c r="AI42" i="13"/>
  <c r="AI107" i="13"/>
  <c r="AI256" i="13"/>
  <c r="AI26" i="13"/>
  <c r="AI32" i="13"/>
  <c r="AI48" i="13"/>
  <c r="AI64" i="13"/>
  <c r="AI101" i="13"/>
  <c r="AI117" i="13"/>
  <c r="AI133" i="13"/>
  <c r="AI157" i="13"/>
  <c r="AI149" i="13"/>
  <c r="AI248" i="13"/>
  <c r="AI76" i="13"/>
  <c r="AI115" i="13"/>
  <c r="AI153" i="13"/>
  <c r="AI54" i="13"/>
  <c r="AI23" i="13"/>
  <c r="AI39" i="13"/>
  <c r="AI80" i="13"/>
  <c r="AI84" i="13"/>
  <c r="AI119" i="13"/>
  <c r="AI201" i="13"/>
  <c r="AI46" i="13"/>
  <c r="AI20" i="13"/>
  <c r="AI185" i="13"/>
  <c r="AI28" i="13"/>
  <c r="AI44" i="13"/>
  <c r="AI60" i="13"/>
  <c r="AI74" i="13"/>
  <c r="AK170" i="13"/>
  <c r="AK138" i="13"/>
  <c r="AK106" i="13"/>
  <c r="B400" i="11"/>
  <c r="D400" i="11" s="1"/>
  <c r="D383" i="11"/>
  <c r="E383" i="11" s="1"/>
  <c r="AG273" i="13"/>
  <c r="AG128" i="13"/>
  <c r="AG96" i="13"/>
  <c r="AG34" i="13"/>
  <c r="AF386" i="13"/>
  <c r="AF382" i="13"/>
  <c r="AF378" i="13"/>
  <c r="AF374" i="13"/>
  <c r="AF370" i="13"/>
  <c r="AF366" i="13"/>
  <c r="AF362" i="13"/>
  <c r="AF358" i="13"/>
  <c r="AF354" i="13"/>
  <c r="AF350" i="13"/>
  <c r="AF346" i="13"/>
  <c r="AF342" i="13"/>
  <c r="AF338" i="13"/>
  <c r="AF334" i="13"/>
  <c r="AF330" i="13"/>
  <c r="AF326" i="13"/>
  <c r="AF322" i="13"/>
  <c r="AF318" i="13"/>
  <c r="AF314" i="13"/>
  <c r="AF310" i="13"/>
  <c r="AF306" i="13"/>
  <c r="AF302" i="13"/>
  <c r="AF298" i="13"/>
  <c r="AF294" i="13"/>
  <c r="AF290" i="13"/>
  <c r="AF286" i="13"/>
  <c r="AF282" i="13"/>
  <c r="AF387" i="13"/>
  <c r="AF383" i="13"/>
  <c r="AF379" i="13"/>
  <c r="AF375" i="13"/>
  <c r="AF371" i="13"/>
  <c r="AF367" i="13"/>
  <c r="AF363" i="13"/>
  <c r="AF359" i="13"/>
  <c r="AF355" i="13"/>
  <c r="AF351" i="13"/>
  <c r="AF347" i="13"/>
  <c r="AF343" i="13"/>
  <c r="AF339" i="13"/>
  <c r="AF335" i="13"/>
  <c r="AF331" i="13"/>
  <c r="AF327" i="13"/>
  <c r="AF323" i="13"/>
  <c r="AF319" i="13"/>
  <c r="AF315" i="13"/>
  <c r="AF311" i="13"/>
  <c r="AF307" i="13"/>
  <c r="AF303" i="13"/>
  <c r="AF299" i="13"/>
  <c r="AF295" i="13"/>
  <c r="AF291" i="13"/>
  <c r="AF287" i="13"/>
  <c r="AF283" i="13"/>
  <c r="AF380" i="13"/>
  <c r="AF376" i="13"/>
  <c r="AF372" i="13"/>
  <c r="AF368" i="13"/>
  <c r="AF364" i="13"/>
  <c r="AF360" i="13"/>
  <c r="AF356" i="13"/>
  <c r="AF352" i="13"/>
  <c r="AF348" i="13"/>
  <c r="AF344" i="13"/>
  <c r="AF340" i="13"/>
  <c r="AF336" i="13"/>
  <c r="AF332" i="13"/>
  <c r="AF328" i="13"/>
  <c r="AF324" i="13"/>
  <c r="AF320" i="13"/>
  <c r="AF316" i="13"/>
  <c r="AF312" i="13"/>
  <c r="AF308" i="13"/>
  <c r="AF304" i="13"/>
  <c r="AF300" i="13"/>
  <c r="AF296" i="13"/>
  <c r="AF292" i="13"/>
  <c r="AF288" i="13"/>
  <c r="AF284" i="13"/>
  <c r="AF280" i="13"/>
  <c r="AF276" i="13"/>
  <c r="AF272" i="13"/>
  <c r="AF268" i="13"/>
  <c r="AF264" i="13"/>
  <c r="AF365" i="13"/>
  <c r="AF333" i="13"/>
  <c r="AF263" i="13"/>
  <c r="AF256" i="13"/>
  <c r="AF248" i="13"/>
  <c r="AF240" i="13"/>
  <c r="AF235" i="13"/>
  <c r="AF361" i="13"/>
  <c r="AF329" i="13"/>
  <c r="AF357" i="13"/>
  <c r="AF325" i="13"/>
  <c r="AF255" i="13"/>
  <c r="AF247" i="13"/>
  <c r="AF239" i="13"/>
  <c r="AF231" i="13"/>
  <c r="AF385" i="13"/>
  <c r="AF353" i="13"/>
  <c r="AF321" i="13"/>
  <c r="AF309" i="13"/>
  <c r="AF278" i="13"/>
  <c r="AF381" i="13"/>
  <c r="AF349" i="13"/>
  <c r="AF317" i="13"/>
  <c r="AF279" i="13"/>
  <c r="AF274" i="13"/>
  <c r="AF260" i="13"/>
  <c r="AF252" i="13"/>
  <c r="AF244" i="13"/>
  <c r="AF377" i="13"/>
  <c r="AF345" i="13"/>
  <c r="AF313" i="13"/>
  <c r="AF275" i="13"/>
  <c r="AF270" i="13"/>
  <c r="AF254" i="13"/>
  <c r="AF246" i="13"/>
  <c r="AF238" i="13"/>
  <c r="AF224" i="13"/>
  <c r="AF220" i="13"/>
  <c r="AF216" i="13"/>
  <c r="AF212" i="13"/>
  <c r="AF208" i="13"/>
  <c r="AF204" i="13"/>
  <c r="AF200" i="13"/>
  <c r="AF196" i="13"/>
  <c r="AF192" i="13"/>
  <c r="AF188" i="13"/>
  <c r="AF184" i="13"/>
  <c r="AF180" i="13"/>
  <c r="AF176" i="13"/>
  <c r="AF172" i="13"/>
  <c r="AF168" i="13"/>
  <c r="AF164" i="13"/>
  <c r="AF160" i="13"/>
  <c r="AF156" i="13"/>
  <c r="AF152" i="13"/>
  <c r="AF148" i="13"/>
  <c r="AF144" i="13"/>
  <c r="AF140" i="13"/>
  <c r="AF136" i="13"/>
  <c r="AF132" i="13"/>
  <c r="AF128" i="13"/>
  <c r="AF124" i="13"/>
  <c r="AF120" i="13"/>
  <c r="AF116" i="13"/>
  <c r="AF112" i="13"/>
  <c r="AF108" i="13"/>
  <c r="AF104" i="13"/>
  <c r="AF100" i="13"/>
  <c r="AF96" i="13"/>
  <c r="AF369" i="13"/>
  <c r="AF337" i="13"/>
  <c r="AF293" i="13"/>
  <c r="AF267" i="13"/>
  <c r="AF265" i="13"/>
  <c r="AF262" i="13"/>
  <c r="AF225" i="13"/>
  <c r="AF221" i="13"/>
  <c r="AF217" i="13"/>
  <c r="AF213" i="13"/>
  <c r="AF209" i="13"/>
  <c r="AF205" i="13"/>
  <c r="AF341" i="13"/>
  <c r="AF232" i="13"/>
  <c r="AF230" i="13"/>
  <c r="AF181" i="13"/>
  <c r="AF149" i="13"/>
  <c r="AF139" i="13"/>
  <c r="AF131" i="13"/>
  <c r="AF123" i="13"/>
  <c r="AF115" i="13"/>
  <c r="AF107" i="13"/>
  <c r="AF99" i="13"/>
  <c r="AF59" i="13"/>
  <c r="AF55" i="13"/>
  <c r="AF51" i="13"/>
  <c r="AF47" i="13"/>
  <c r="AF43" i="13"/>
  <c r="AF39" i="13"/>
  <c r="AF35" i="13"/>
  <c r="AF31" i="13"/>
  <c r="AF27" i="13"/>
  <c r="AF23" i="13"/>
  <c r="AF185" i="13"/>
  <c r="AF153" i="13"/>
  <c r="AF92" i="13"/>
  <c r="AF74" i="13"/>
  <c r="AF266" i="13"/>
  <c r="AF189" i="13"/>
  <c r="AF157" i="13"/>
  <c r="AF141" i="13"/>
  <c r="AF133" i="13"/>
  <c r="AF125" i="13"/>
  <c r="AF117" i="13"/>
  <c r="AF109" i="13"/>
  <c r="AF101" i="13"/>
  <c r="AF93" i="13"/>
  <c r="AF91" i="13"/>
  <c r="AF88" i="13"/>
  <c r="AF73" i="13"/>
  <c r="AF64" i="13"/>
  <c r="AF60" i="13"/>
  <c r="AF56" i="13"/>
  <c r="AF52" i="13"/>
  <c r="AF48" i="13"/>
  <c r="AF44" i="13"/>
  <c r="AF40" i="13"/>
  <c r="AF36" i="13"/>
  <c r="AF32" i="13"/>
  <c r="AF28" i="13"/>
  <c r="AF24" i="13"/>
  <c r="AF20" i="13"/>
  <c r="AF373" i="13"/>
  <c r="AF243" i="13"/>
  <c r="AF193" i="13"/>
  <c r="AF161" i="13"/>
  <c r="AF89" i="13"/>
  <c r="AF84" i="13"/>
  <c r="AF72" i="13"/>
  <c r="AF251" i="13"/>
  <c r="AF197" i="13"/>
  <c r="AF165" i="13"/>
  <c r="AF85" i="13"/>
  <c r="AF80" i="13"/>
  <c r="AF37" i="13"/>
  <c r="AF33" i="13"/>
  <c r="AF29" i="13"/>
  <c r="AF25" i="13"/>
  <c r="AF21" i="13"/>
  <c r="AF259" i="13"/>
  <c r="AF201" i="13"/>
  <c r="AF169" i="13"/>
  <c r="AF81" i="13"/>
  <c r="AF79" i="13"/>
  <c r="AF76" i="13"/>
  <c r="AF71" i="13"/>
  <c r="AF69" i="13"/>
  <c r="AF289" i="13"/>
  <c r="AF177" i="13"/>
  <c r="AF145" i="13"/>
  <c r="AF75" i="13"/>
  <c r="AF113" i="13"/>
  <c r="AF38" i="13"/>
  <c r="AF137" i="13"/>
  <c r="AF66" i="13"/>
  <c r="AF34" i="13"/>
  <c r="AF269" i="13"/>
  <c r="AF97" i="13"/>
  <c r="AF62" i="13"/>
  <c r="AF30" i="13"/>
  <c r="AF271" i="13"/>
  <c r="AF121" i="13"/>
  <c r="AF58" i="13"/>
  <c r="AF26" i="13"/>
  <c r="AF54" i="13"/>
  <c r="AF22" i="13"/>
  <c r="AF105" i="13"/>
  <c r="AF50" i="13"/>
  <c r="AF173" i="13"/>
  <c r="AF42" i="13"/>
  <c r="AF46" i="13"/>
  <c r="AF77" i="13"/>
  <c r="AF129" i="13"/>
  <c r="AF277" i="13"/>
  <c r="AH254" i="13"/>
  <c r="AJ235" i="13"/>
  <c r="AF187" i="13"/>
  <c r="AG138" i="13"/>
  <c r="AG122" i="13"/>
  <c r="AG106" i="13"/>
  <c r="AA400" i="15"/>
  <c r="AA401" i="15" s="1"/>
  <c r="AA402" i="15" s="1"/>
  <c r="AA393" i="15"/>
  <c r="AA396" i="15"/>
  <c r="AA397" i="15" s="1"/>
  <c r="AA398" i="15" s="1"/>
  <c r="AA392" i="15"/>
  <c r="AA391" i="15"/>
  <c r="C398" i="11"/>
  <c r="C404" i="11" s="1"/>
  <c r="E381" i="11"/>
  <c r="AG53" i="13"/>
  <c r="D393" i="11"/>
  <c r="C403" i="11"/>
  <c r="AC92" i="15"/>
  <c r="G448" i="8"/>
  <c r="X513" i="4"/>
  <c r="X483" i="4"/>
  <c r="X444" i="4"/>
  <c r="G435" i="8"/>
  <c r="X407" i="4"/>
  <c r="X455" i="4"/>
  <c r="X409" i="4"/>
  <c r="X192" i="4"/>
  <c r="X159" i="4"/>
  <c r="X487" i="4"/>
  <c r="G398" i="8"/>
  <c r="X248" i="4"/>
  <c r="G211" i="8"/>
  <c r="X183" i="4"/>
  <c r="X168" i="4"/>
  <c r="G154" i="8"/>
  <c r="G147" i="8"/>
  <c r="G71" i="8"/>
  <c r="X466" i="4"/>
  <c r="G246" i="8"/>
  <c r="G230" i="8"/>
  <c r="G214" i="8"/>
  <c r="G182" i="8"/>
  <c r="G150" i="8"/>
  <c r="G89" i="8"/>
  <c r="X492" i="4"/>
  <c r="G438" i="8"/>
  <c r="X309" i="4"/>
  <c r="X206" i="4"/>
  <c r="X189" i="4"/>
  <c r="X138" i="4"/>
  <c r="X440" i="4"/>
  <c r="X341" i="4"/>
  <c r="X225" i="4"/>
  <c r="X204" i="4"/>
  <c r="X122" i="4"/>
  <c r="X80" i="4"/>
  <c r="G470" i="8"/>
  <c r="X403" i="4"/>
  <c r="G387" i="8"/>
  <c r="G359" i="8"/>
  <c r="X293" i="4"/>
  <c r="X186" i="4"/>
  <c r="X156" i="4"/>
  <c r="G92" i="8"/>
  <c r="X62" i="4"/>
  <c r="G430" i="8"/>
  <c r="G222" i="8"/>
  <c r="X149" i="4"/>
  <c r="G77" i="8"/>
  <c r="G53" i="8"/>
  <c r="X16" i="4"/>
  <c r="K5" i="7"/>
  <c r="M5" i="7" s="1"/>
  <c r="G414" i="8"/>
  <c r="X288" i="4"/>
  <c r="X245" i="4"/>
  <c r="G192" i="8"/>
  <c r="X119" i="4"/>
  <c r="X18" i="4"/>
  <c r="X372" i="4"/>
  <c r="G144" i="8"/>
  <c r="G85" i="8"/>
  <c r="X35" i="4"/>
  <c r="X24" i="4"/>
  <c r="X424" i="4"/>
  <c r="X394" i="4"/>
  <c r="X334" i="4"/>
  <c r="G263" i="8"/>
  <c r="G27" i="8"/>
  <c r="D524" i="8"/>
  <c r="D525" i="8" s="1"/>
  <c r="D526" i="8" s="1"/>
  <c r="X337" i="4"/>
  <c r="G319" i="8"/>
  <c r="G118" i="8"/>
  <c r="X41" i="4"/>
  <c r="X476" i="4"/>
  <c r="X393" i="4"/>
  <c r="G304" i="8"/>
  <c r="X110" i="4"/>
  <c r="G395" i="8"/>
  <c r="G331" i="8"/>
  <c r="O672" i="1"/>
  <c r="X321" i="4"/>
  <c r="X303" i="4"/>
  <c r="X120" i="4"/>
  <c r="G61" i="8"/>
  <c r="X13" i="4"/>
  <c r="G287" i="8"/>
  <c r="S516" i="4"/>
  <c r="C7" i="7" s="1"/>
  <c r="AA676" i="1"/>
  <c r="X306" i="4"/>
  <c r="G128" i="8"/>
  <c r="Q516" i="4"/>
  <c r="C5" i="7" s="1"/>
  <c r="X701" i="1"/>
  <c r="X252" i="4"/>
  <c r="AG671" i="1"/>
  <c r="L662" i="1"/>
  <c r="AA622" i="1"/>
  <c r="I715" i="1"/>
  <c r="L702" i="1"/>
  <c r="X610" i="1"/>
  <c r="L582" i="1"/>
  <c r="AA522" i="1"/>
  <c r="AA453" i="1"/>
  <c r="X330" i="4"/>
  <c r="X201" i="4"/>
  <c r="R657" i="1"/>
  <c r="O621" i="1"/>
  <c r="AA572" i="1"/>
  <c r="L566" i="1"/>
  <c r="AA524" i="1"/>
  <c r="I677" i="1"/>
  <c r="O581" i="1"/>
  <c r="I475" i="1"/>
  <c r="I476" i="1"/>
  <c r="AA395" i="1"/>
  <c r="AA396" i="1"/>
  <c r="R633" i="1"/>
  <c r="R547" i="1"/>
  <c r="G333" i="8"/>
  <c r="R694" i="1"/>
  <c r="I637" i="1"/>
  <c r="I549" i="1"/>
  <c r="L462" i="1"/>
  <c r="AA374" i="1"/>
  <c r="U635" i="1"/>
  <c r="U431" i="1"/>
  <c r="L354" i="1"/>
  <c r="X298" i="1"/>
  <c r="AG683" i="1"/>
  <c r="U642" i="1"/>
  <c r="R511" i="1"/>
  <c r="X379" i="4"/>
  <c r="R615" i="1"/>
  <c r="L551" i="1"/>
  <c r="O538" i="1"/>
  <c r="L494" i="1"/>
  <c r="U473" i="1"/>
  <c r="U474" i="1"/>
  <c r="AD392" i="1"/>
  <c r="X279" i="4"/>
  <c r="AG577" i="1"/>
  <c r="O545" i="1"/>
  <c r="X416" i="1"/>
  <c r="AG372" i="1"/>
  <c r="I307" i="1"/>
  <c r="I308" i="1"/>
  <c r="AD252" i="1"/>
  <c r="AD253" i="1"/>
  <c r="O577" i="1"/>
  <c r="AG505" i="1"/>
  <c r="R419" i="1"/>
  <c r="O384" i="1"/>
  <c r="X146" i="4"/>
  <c r="R467" i="1"/>
  <c r="L400" i="1"/>
  <c r="AG631" i="1"/>
  <c r="R186" i="1"/>
  <c r="R187" i="1"/>
  <c r="U452" i="1"/>
  <c r="X284" i="1"/>
  <c r="AG253" i="1"/>
  <c r="U89" i="1"/>
  <c r="U90" i="1"/>
  <c r="AG657" i="1"/>
  <c r="AG373" i="1"/>
  <c r="AG284" i="1"/>
  <c r="AG435" i="1"/>
  <c r="R371" i="1"/>
  <c r="AA151" i="1"/>
  <c r="I521" i="1"/>
  <c r="AG454" i="1"/>
  <c r="X388" i="1"/>
  <c r="L340" i="1"/>
  <c r="AA253" i="1"/>
  <c r="AD677" i="1"/>
  <c r="L514" i="1"/>
  <c r="R357" i="1"/>
  <c r="R230" i="1"/>
  <c r="R231" i="1"/>
  <c r="O143" i="1"/>
  <c r="O138" i="1"/>
  <c r="L175" i="1"/>
  <c r="R203" i="1"/>
  <c r="R183" i="1"/>
  <c r="U37" i="1"/>
  <c r="U38" i="1"/>
  <c r="X396" i="15"/>
  <c r="X397" i="15" s="1"/>
  <c r="X398" i="15" s="1"/>
  <c r="X393" i="15"/>
  <c r="X392" i="15"/>
  <c r="X400" i="15"/>
  <c r="X401" i="15" s="1"/>
  <c r="X402" i="15" s="1"/>
  <c r="X391" i="15"/>
  <c r="AC170" i="15"/>
  <c r="AC174" i="15"/>
  <c r="AJ121" i="13"/>
  <c r="AJ63" i="13"/>
  <c r="AJ47" i="13"/>
  <c r="AJ35" i="13"/>
  <c r="AG387" i="13"/>
  <c r="AG383" i="13"/>
  <c r="AG379" i="13"/>
  <c r="AG375" i="13"/>
  <c r="AG371" i="13"/>
  <c r="AG367" i="13"/>
  <c r="AG363" i="13"/>
  <c r="AG359" i="13"/>
  <c r="AG355" i="13"/>
  <c r="AG351" i="13"/>
  <c r="AG347" i="13"/>
  <c r="AG343" i="13"/>
  <c r="AG339" i="13"/>
  <c r="AG335" i="13"/>
  <c r="AG331" i="13"/>
  <c r="AG327" i="13"/>
  <c r="AG323" i="13"/>
  <c r="AG319" i="13"/>
  <c r="AG315" i="13"/>
  <c r="AG311" i="13"/>
  <c r="AG283" i="13"/>
  <c r="AG287" i="13"/>
  <c r="AG291" i="13"/>
  <c r="AG279" i="13"/>
  <c r="AG260" i="13"/>
  <c r="AG252" i="13"/>
  <c r="AG244" i="13"/>
  <c r="AG236" i="13"/>
  <c r="AG227" i="13"/>
  <c r="AG295" i="13"/>
  <c r="AG275" i="13"/>
  <c r="AG299" i="13"/>
  <c r="AG271" i="13"/>
  <c r="AG230" i="13"/>
  <c r="AG307" i="13"/>
  <c r="AG263" i="13"/>
  <c r="AG256" i="13"/>
  <c r="AG248" i="13"/>
  <c r="AG240" i="13"/>
  <c r="AG235" i="13"/>
  <c r="AG228" i="13"/>
  <c r="AG303" i="13"/>
  <c r="AG221" i="13"/>
  <c r="AG205" i="13"/>
  <c r="AG185" i="13"/>
  <c r="AG153" i="13"/>
  <c r="AG189" i="13"/>
  <c r="AG157" i="13"/>
  <c r="AG141" i="13"/>
  <c r="AG133" i="13"/>
  <c r="AG125" i="13"/>
  <c r="AG117" i="13"/>
  <c r="AG109" i="13"/>
  <c r="AG101" i="13"/>
  <c r="AG93" i="13"/>
  <c r="AG217" i="13"/>
  <c r="AG193" i="13"/>
  <c r="AG161" i="13"/>
  <c r="AG89" i="13"/>
  <c r="AG197" i="13"/>
  <c r="AG165" i="13"/>
  <c r="AG85" i="13"/>
  <c r="AG213" i="13"/>
  <c r="AG201" i="13"/>
  <c r="AG169" i="13"/>
  <c r="AG81" i="13"/>
  <c r="AG173" i="13"/>
  <c r="AG137" i="13"/>
  <c r="AG129" i="13"/>
  <c r="AG121" i="13"/>
  <c r="AG113" i="13"/>
  <c r="AG105" i="13"/>
  <c r="AG97" i="13"/>
  <c r="AG77" i="13"/>
  <c r="AG66" i="13"/>
  <c r="AG62" i="13"/>
  <c r="AG58" i="13"/>
  <c r="AG54" i="13"/>
  <c r="AG50" i="13"/>
  <c r="AG181" i="13"/>
  <c r="AG149" i="13"/>
  <c r="AG209" i="13"/>
  <c r="AG267" i="13"/>
  <c r="AG177" i="13"/>
  <c r="AG225" i="13"/>
  <c r="AG145" i="13"/>
  <c r="AC140" i="15"/>
  <c r="AC108" i="15"/>
  <c r="U400" i="15"/>
  <c r="U401" i="15" s="1"/>
  <c r="U402" i="15" s="1"/>
  <c r="U393" i="15"/>
  <c r="U391" i="15"/>
  <c r="U396" i="15"/>
  <c r="U397" i="15" s="1"/>
  <c r="U398" i="15" s="1"/>
  <c r="U392" i="15"/>
  <c r="AC134" i="15"/>
  <c r="AC118" i="15"/>
  <c r="AC102" i="15"/>
  <c r="AJ73" i="13"/>
  <c r="AG59" i="13"/>
  <c r="AG43" i="13"/>
  <c r="AG27" i="13"/>
  <c r="B397" i="11"/>
  <c r="D397" i="11" s="1"/>
  <c r="D380" i="11"/>
  <c r="E380" i="11" s="1"/>
  <c r="AG148" i="13"/>
  <c r="D399" i="11"/>
  <c r="AC182" i="15"/>
  <c r="AG65" i="13"/>
  <c r="AJ125" i="13"/>
  <c r="AG25" i="13"/>
  <c r="AJ157" i="13"/>
  <c r="G474" i="8"/>
  <c r="G410" i="8"/>
  <c r="G468" i="8"/>
  <c r="G404" i="8"/>
  <c r="G340" i="8"/>
  <c r="G276" i="8"/>
  <c r="G464" i="8"/>
  <c r="G423" i="8"/>
  <c r="X497" i="4"/>
  <c r="X467" i="4"/>
  <c r="X512" i="4"/>
  <c r="X443" i="4"/>
  <c r="X434" i="4"/>
  <c r="X496" i="4"/>
  <c r="G465" i="8"/>
  <c r="G213" i="8"/>
  <c r="G149" i="8"/>
  <c r="G495" i="8"/>
  <c r="G226" i="8"/>
  <c r="X208" i="4"/>
  <c r="X175" i="4"/>
  <c r="G318" i="8"/>
  <c r="X263" i="4"/>
  <c r="X232" i="4"/>
  <c r="G218" i="8"/>
  <c r="G188" i="8"/>
  <c r="G95" i="8"/>
  <c r="G447" i="8"/>
  <c r="X491" i="4"/>
  <c r="G451" i="8"/>
  <c r="X373" i="4"/>
  <c r="G293" i="8"/>
  <c r="X202" i="4"/>
  <c r="G94" i="8"/>
  <c r="X86" i="4"/>
  <c r="X64" i="4"/>
  <c r="F524" i="8"/>
  <c r="F525" i="8" s="1"/>
  <c r="F526" i="8" s="1"/>
  <c r="F517" i="8"/>
  <c r="F515" i="8"/>
  <c r="F516" i="8"/>
  <c r="F520" i="8"/>
  <c r="F521" i="8" s="1"/>
  <c r="F522" i="8" s="1"/>
  <c r="X439" i="4"/>
  <c r="X270" i="4"/>
  <c r="G158" i="8"/>
  <c r="X140" i="4"/>
  <c r="X102" i="4"/>
  <c r="G13" i="8"/>
  <c r="X375" i="4"/>
  <c r="X257" i="4"/>
  <c r="X236" i="4"/>
  <c r="G70" i="8"/>
  <c r="X461" i="4"/>
  <c r="X235" i="4"/>
  <c r="X177" i="4"/>
  <c r="X150" i="4"/>
  <c r="X98" i="4"/>
  <c r="G400" i="8"/>
  <c r="G361" i="8"/>
  <c r="X350" i="4"/>
  <c r="X308" i="4"/>
  <c r="X246" i="4"/>
  <c r="X56" i="4"/>
  <c r="G30" i="8"/>
  <c r="G10" i="8"/>
  <c r="X429" i="4"/>
  <c r="X418" i="4"/>
  <c r="X371" i="4"/>
  <c r="G309" i="8"/>
  <c r="G109" i="8"/>
  <c r="X423" i="4"/>
  <c r="X333" i="4"/>
  <c r="G327" i="8"/>
  <c r="X220" i="4"/>
  <c r="D516" i="8"/>
  <c r="G303" i="8"/>
  <c r="G254" i="8"/>
  <c r="X205" i="4"/>
  <c r="X475" i="4"/>
  <c r="G401" i="8"/>
  <c r="X302" i="4"/>
  <c r="X141" i="4"/>
  <c r="X8" i="4"/>
  <c r="G176" i="8"/>
  <c r="G6" i="8"/>
  <c r="R701" i="1"/>
  <c r="G367" i="8"/>
  <c r="X165" i="4"/>
  <c r="G93" i="8"/>
  <c r="X43" i="4"/>
  <c r="AG708" i="1"/>
  <c r="X287" i="4"/>
  <c r="G42" i="8"/>
  <c r="X362" i="4"/>
  <c r="X284" i="4"/>
  <c r="I536" i="1"/>
  <c r="AG500" i="1"/>
  <c r="R702" i="1"/>
  <c r="O617" i="1"/>
  <c r="X653" i="1"/>
  <c r="I609" i="1"/>
  <c r="O471" i="1"/>
  <c r="O472" i="1"/>
  <c r="G381" i="8"/>
  <c r="G19" i="8"/>
  <c r="AA700" i="1"/>
  <c r="I661" i="1"/>
  <c r="AA606" i="1"/>
  <c r="AA461" i="1"/>
  <c r="AA462" i="1"/>
  <c r="O389" i="1"/>
  <c r="O390" i="1"/>
  <c r="L666" i="1"/>
  <c r="AG540" i="1"/>
  <c r="U489" i="1"/>
  <c r="AA379" i="1"/>
  <c r="AA620" i="1"/>
  <c r="AG585" i="1"/>
  <c r="AA445" i="1"/>
  <c r="AA429" i="1"/>
  <c r="O663" i="1"/>
  <c r="AA645" i="1"/>
  <c r="X580" i="1"/>
  <c r="U521" i="1"/>
  <c r="AA512" i="1"/>
  <c r="O308" i="1"/>
  <c r="O516" i="4"/>
  <c r="C3" i="7" s="1"/>
  <c r="AG625" i="1"/>
  <c r="L546" i="1"/>
  <c r="X541" i="1"/>
  <c r="AG510" i="1"/>
  <c r="I442" i="1"/>
  <c r="X404" i="1"/>
  <c r="X372" i="1"/>
  <c r="X373" i="1"/>
  <c r="G415" i="8"/>
  <c r="AD715" i="1"/>
  <c r="O625" i="1"/>
  <c r="O416" i="1"/>
  <c r="AG351" i="1"/>
  <c r="AG352" i="1"/>
  <c r="X155" i="4"/>
  <c r="AA683" i="1"/>
  <c r="AA668" i="1"/>
  <c r="AG639" i="1"/>
  <c r="I613" i="1"/>
  <c r="I544" i="1"/>
  <c r="R531" i="1"/>
  <c r="O369" i="1"/>
  <c r="R340" i="1"/>
  <c r="X666" i="1"/>
  <c r="R635" i="1"/>
  <c r="X598" i="1"/>
  <c r="I533" i="1"/>
  <c r="AD467" i="1"/>
  <c r="U291" i="1"/>
  <c r="R726" i="1"/>
  <c r="U544" i="1"/>
  <c r="L503" i="1"/>
  <c r="O483" i="1"/>
  <c r="O484" i="1"/>
  <c r="AG415" i="1"/>
  <c r="AG416" i="1"/>
  <c r="R387" i="1"/>
  <c r="X296" i="1"/>
  <c r="O682" i="1"/>
  <c r="L626" i="1"/>
  <c r="L574" i="1"/>
  <c r="AA532" i="1"/>
  <c r="U440" i="1"/>
  <c r="U292" i="1"/>
  <c r="X145" i="4"/>
  <c r="AG459" i="1"/>
  <c r="U388" i="1"/>
  <c r="AG247" i="1"/>
  <c r="AG248" i="1"/>
  <c r="R636" i="1"/>
  <c r="U397" i="1"/>
  <c r="L358" i="1"/>
  <c r="U251" i="1"/>
  <c r="L392" i="1"/>
  <c r="AG451" i="1"/>
  <c r="R283" i="1"/>
  <c r="X103" i="1"/>
  <c r="L654" i="1"/>
  <c r="L444" i="1"/>
  <c r="AA284" i="1"/>
  <c r="U206" i="1"/>
  <c r="G76" i="8"/>
  <c r="X428" i="1"/>
  <c r="X364" i="1"/>
  <c r="AA275" i="1"/>
  <c r="O237" i="1"/>
  <c r="I388" i="1"/>
  <c r="O282" i="1"/>
  <c r="R248" i="1"/>
  <c r="L206" i="1"/>
  <c r="AG606" i="1"/>
  <c r="I509" i="1"/>
  <c r="AG466" i="1"/>
  <c r="I380" i="1"/>
  <c r="AA248" i="1"/>
  <c r="X214" i="1"/>
  <c r="AD95" i="1"/>
  <c r="O170" i="1"/>
  <c r="X79" i="1"/>
  <c r="O82" i="1"/>
  <c r="AA40" i="1"/>
  <c r="AA15" i="1"/>
  <c r="AA16" i="1"/>
  <c r="O154" i="1"/>
  <c r="AG90" i="1"/>
  <c r="O130" i="1"/>
  <c r="L24" i="1"/>
  <c r="AC198" i="15"/>
  <c r="AJ177" i="13"/>
  <c r="AG168" i="13"/>
  <c r="AG142" i="13"/>
  <c r="AG126" i="13"/>
  <c r="AG110" i="13"/>
  <c r="AG94" i="13"/>
  <c r="AG90" i="13"/>
  <c r="AJ181" i="13"/>
  <c r="AH176" i="13"/>
  <c r="AG172" i="13"/>
  <c r="AF143" i="13"/>
  <c r="AH120" i="13"/>
  <c r="AJ97" i="13"/>
  <c r="AG72" i="13"/>
  <c r="AH62" i="13"/>
  <c r="AF57" i="13"/>
  <c r="AH46" i="13"/>
  <c r="AF41" i="13"/>
  <c r="V400" i="15"/>
  <c r="V401" i="15" s="1"/>
  <c r="V402" i="15" s="1"/>
  <c r="V391" i="15"/>
  <c r="V396" i="15"/>
  <c r="V397" i="15" s="1"/>
  <c r="V398" i="15" s="1"/>
  <c r="V393" i="15"/>
  <c r="V392" i="15"/>
  <c r="AJ228" i="13"/>
  <c r="AG136" i="13"/>
  <c r="AG104" i="13"/>
  <c r="AG83" i="13"/>
  <c r="AG38" i="13"/>
  <c r="AG22" i="13"/>
  <c r="AG234" i="13"/>
  <c r="AD142" i="13"/>
  <c r="AD206" i="13"/>
  <c r="AG41" i="13"/>
  <c r="AG71" i="13"/>
  <c r="D401" i="11"/>
  <c r="G105" i="10"/>
  <c r="AC47" i="15"/>
  <c r="AG29" i="13"/>
  <c r="AL94" i="13"/>
  <c r="AE386" i="13"/>
  <c r="AE382" i="13"/>
  <c r="AE378" i="13"/>
  <c r="AE374" i="13"/>
  <c r="AE370" i="13"/>
  <c r="AE366" i="13"/>
  <c r="AE362" i="13"/>
  <c r="AE358" i="13"/>
  <c r="AE354" i="13"/>
  <c r="AE350" i="13"/>
  <c r="AE346" i="13"/>
  <c r="AE342" i="13"/>
  <c r="AE338" i="13"/>
  <c r="AE334" i="13"/>
  <c r="AE330" i="13"/>
  <c r="AE326" i="13"/>
  <c r="AE322" i="13"/>
  <c r="AE318" i="13"/>
  <c r="AE314" i="13"/>
  <c r="AE286" i="13"/>
  <c r="AE262" i="13"/>
  <c r="AE290" i="13"/>
  <c r="AE294" i="13"/>
  <c r="AE298" i="13"/>
  <c r="AE255" i="13"/>
  <c r="AE247" i="13"/>
  <c r="AE239" i="13"/>
  <c r="AE231" i="13"/>
  <c r="AE302" i="13"/>
  <c r="AE278" i="13"/>
  <c r="AE306" i="13"/>
  <c r="AE274" i="13"/>
  <c r="AE234" i="13"/>
  <c r="AE282" i="13"/>
  <c r="AE266" i="13"/>
  <c r="AE259" i="13"/>
  <c r="AE251" i="13"/>
  <c r="AE243" i="13"/>
  <c r="AE230" i="13"/>
  <c r="AE246" i="13"/>
  <c r="AE188" i="13"/>
  <c r="AE156" i="13"/>
  <c r="AE310" i="13"/>
  <c r="AE254" i="13"/>
  <c r="AE212" i="13"/>
  <c r="AE192" i="13"/>
  <c r="AE160" i="13"/>
  <c r="AE140" i="13"/>
  <c r="AE132" i="13"/>
  <c r="AE124" i="13"/>
  <c r="AE116" i="13"/>
  <c r="AE108" i="13"/>
  <c r="AE100" i="13"/>
  <c r="AE270" i="13"/>
  <c r="AE196" i="13"/>
  <c r="AE164" i="13"/>
  <c r="AE92" i="13"/>
  <c r="AE224" i="13"/>
  <c r="AE208" i="13"/>
  <c r="AE200" i="13"/>
  <c r="AE168" i="13"/>
  <c r="AE88" i="13"/>
  <c r="AE172" i="13"/>
  <c r="AE84" i="13"/>
  <c r="AE220" i="13"/>
  <c r="AE204" i="13"/>
  <c r="AE176" i="13"/>
  <c r="AE144" i="13"/>
  <c r="AE136" i="13"/>
  <c r="AE128" i="13"/>
  <c r="AE120" i="13"/>
  <c r="AE112" i="13"/>
  <c r="AE104" i="13"/>
  <c r="AE96" i="13"/>
  <c r="AE80" i="13"/>
  <c r="AE65" i="13"/>
  <c r="AE61" i="13"/>
  <c r="AE57" i="13"/>
  <c r="AE53" i="13"/>
  <c r="AE49" i="13"/>
  <c r="AE238" i="13"/>
  <c r="AE216" i="13"/>
  <c r="AE184" i="13"/>
  <c r="AE152" i="13"/>
  <c r="AE148" i="13"/>
  <c r="AE76" i="13"/>
  <c r="AE180" i="13"/>
  <c r="AE147" i="13"/>
  <c r="N525" i="8"/>
  <c r="N526" i="8" s="1"/>
  <c r="N521" i="8"/>
  <c r="N522" i="8" s="1"/>
  <c r="P525" i="8"/>
  <c r="P526" i="8" s="1"/>
  <c r="P521" i="8"/>
  <c r="P522" i="8" s="1"/>
  <c r="G492" i="8"/>
  <c r="G428" i="8"/>
  <c r="G364" i="8"/>
  <c r="G300" i="8"/>
  <c r="K8" i="7"/>
  <c r="M8" i="7" s="1"/>
  <c r="G480" i="8"/>
  <c r="G439" i="8"/>
  <c r="X420" i="4"/>
  <c r="X481" i="4"/>
  <c r="X451" i="4"/>
  <c r="G481" i="8"/>
  <c r="X464" i="4"/>
  <c r="X414" i="4"/>
  <c r="G237" i="8"/>
  <c r="G173" i="8"/>
  <c r="X510" i="4"/>
  <c r="G486" i="8"/>
  <c r="X450" i="4"/>
  <c r="G406" i="8"/>
  <c r="G374" i="8"/>
  <c r="G342" i="8"/>
  <c r="G310" i="8"/>
  <c r="G278" i="8"/>
  <c r="G242" i="8"/>
  <c r="X224" i="4"/>
  <c r="X191" i="4"/>
  <c r="X507" i="4"/>
  <c r="X482" i="4"/>
  <c r="G454" i="8"/>
  <c r="X432" i="4"/>
  <c r="G366" i="8"/>
  <c r="X247" i="4"/>
  <c r="X216" i="4"/>
  <c r="G202" i="8"/>
  <c r="G195" i="8"/>
  <c r="X167" i="4"/>
  <c r="X152" i="4"/>
  <c r="G138" i="8"/>
  <c r="G131" i="8"/>
  <c r="G119" i="8"/>
  <c r="G55" i="8"/>
  <c r="G483" i="8"/>
  <c r="G407" i="8"/>
  <c r="X260" i="4"/>
  <c r="X244" i="4"/>
  <c r="X228" i="4"/>
  <c r="X212" i="4"/>
  <c r="X196" i="4"/>
  <c r="X180" i="4"/>
  <c r="X164" i="4"/>
  <c r="X148" i="4"/>
  <c r="X132" i="4"/>
  <c r="G73" i="8"/>
  <c r="G357" i="8"/>
  <c r="X291" i="4"/>
  <c r="X172" i="4"/>
  <c r="G104" i="8"/>
  <c r="X92" i="4"/>
  <c r="X74" i="4"/>
  <c r="G429" i="8"/>
  <c r="X405" i="4"/>
  <c r="G325" i="8"/>
  <c r="X281" i="4"/>
  <c r="X266" i="4"/>
  <c r="G238" i="8"/>
  <c r="X174" i="4"/>
  <c r="X157" i="4"/>
  <c r="G110" i="8"/>
  <c r="X90" i="4"/>
  <c r="G35" i="8"/>
  <c r="X402" i="4"/>
  <c r="G281" i="8"/>
  <c r="G270" i="8"/>
  <c r="X127" i="4"/>
  <c r="X104" i="4"/>
  <c r="G80" i="8"/>
  <c r="G7" i="8"/>
  <c r="X462" i="4"/>
  <c r="G373" i="8"/>
  <c r="X234" i="4"/>
  <c r="G26" i="8"/>
  <c r="X426" i="4"/>
  <c r="X392" i="4"/>
  <c r="X349" i="4"/>
  <c r="X307" i="4"/>
  <c r="G277" i="8"/>
  <c r="G493" i="8"/>
  <c r="X430" i="4"/>
  <c r="G392" i="8"/>
  <c r="X318" i="4"/>
  <c r="X222" i="4"/>
  <c r="G34" i="8"/>
  <c r="G368" i="8"/>
  <c r="D520" i="8"/>
  <c r="D521" i="8" s="1"/>
  <c r="D522" i="8" s="1"/>
  <c r="G399" i="8"/>
  <c r="G360" i="8"/>
  <c r="G315" i="8"/>
  <c r="X275" i="4"/>
  <c r="AD693" i="1"/>
  <c r="X383" i="4"/>
  <c r="G347" i="8"/>
  <c r="X301" i="4"/>
  <c r="G206" i="8"/>
  <c r="G279" i="8"/>
  <c r="X46" i="4"/>
  <c r="AA644" i="1"/>
  <c r="G291" i="8"/>
  <c r="G38" i="8"/>
  <c r="X366" i="4"/>
  <c r="G215" i="8"/>
  <c r="X166" i="4"/>
  <c r="X42" i="4"/>
  <c r="O638" i="1"/>
  <c r="I592" i="1"/>
  <c r="X385" i="4"/>
  <c r="X298" i="4"/>
  <c r="X194" i="4"/>
  <c r="X11" i="4"/>
  <c r="I667" i="1"/>
  <c r="X283" i="4"/>
  <c r="X20" i="4"/>
  <c r="R689" i="1"/>
  <c r="I659" i="1"/>
  <c r="AG628" i="1"/>
  <c r="I552" i="1"/>
  <c r="AG516" i="1"/>
  <c r="O496" i="1"/>
  <c r="I577" i="1"/>
  <c r="X332" i="4"/>
  <c r="AG715" i="1"/>
  <c r="X662" i="1"/>
  <c r="U639" i="1"/>
  <c r="I593" i="1"/>
  <c r="U588" i="1"/>
  <c r="U572" i="1"/>
  <c r="O549" i="1"/>
  <c r="X526" i="1"/>
  <c r="U510" i="1"/>
  <c r="AA469" i="1"/>
  <c r="AA470" i="1"/>
  <c r="O700" i="1"/>
  <c r="U650" i="1"/>
  <c r="AG545" i="1"/>
  <c r="X512" i="1"/>
  <c r="O493" i="1"/>
  <c r="O357" i="1"/>
  <c r="O358" i="1"/>
  <c r="L707" i="1"/>
  <c r="U669" i="1"/>
  <c r="AG663" i="1"/>
  <c r="I638" i="1"/>
  <c r="X593" i="1"/>
  <c r="U562" i="1"/>
  <c r="R488" i="1"/>
  <c r="AA405" i="1"/>
  <c r="X319" i="4"/>
  <c r="X728" i="1"/>
  <c r="X678" i="1"/>
  <c r="AA634" i="1"/>
  <c r="AA612" i="1"/>
  <c r="O605" i="1"/>
  <c r="AA592" i="1"/>
  <c r="R579" i="1"/>
  <c r="L468" i="1"/>
  <c r="O367" i="1"/>
  <c r="X197" i="4"/>
  <c r="AA657" i="1"/>
  <c r="X624" i="1"/>
  <c r="R566" i="1"/>
  <c r="AG529" i="1"/>
  <c r="AD510" i="1"/>
  <c r="AA490" i="1"/>
  <c r="I470" i="1"/>
  <c r="AA437" i="1"/>
  <c r="AA438" i="1"/>
  <c r="I393" i="1"/>
  <c r="AA363" i="1"/>
  <c r="AA364" i="1"/>
  <c r="R336" i="1"/>
  <c r="O517" i="4"/>
  <c r="X724" i="1"/>
  <c r="U702" i="1"/>
  <c r="AD651" i="1"/>
  <c r="AA564" i="1"/>
  <c r="X538" i="1"/>
  <c r="I413" i="1"/>
  <c r="AG380" i="1"/>
  <c r="AA677" i="1"/>
  <c r="AG637" i="1"/>
  <c r="R559" i="1"/>
  <c r="X493" i="1"/>
  <c r="U458" i="1"/>
  <c r="X352" i="1"/>
  <c r="I339" i="1"/>
  <c r="I340" i="1"/>
  <c r="AD653" i="1"/>
  <c r="L622" i="1"/>
  <c r="R583" i="1"/>
  <c r="AA472" i="1"/>
  <c r="U441" i="1"/>
  <c r="U442" i="1"/>
  <c r="AD435" i="1"/>
  <c r="AD427" i="1"/>
  <c r="X384" i="1"/>
  <c r="L284" i="1"/>
  <c r="L250" i="1"/>
  <c r="X154" i="4"/>
  <c r="AD638" i="1"/>
  <c r="L542" i="1"/>
  <c r="L530" i="1"/>
  <c r="AG419" i="1"/>
  <c r="R413" i="1"/>
  <c r="AA340" i="1"/>
  <c r="AA323" i="1"/>
  <c r="X312" i="1"/>
  <c r="X312" i="4"/>
  <c r="AA548" i="1"/>
  <c r="AA484" i="1"/>
  <c r="O467" i="1"/>
  <c r="O468" i="1"/>
  <c r="O408" i="1"/>
  <c r="AA347" i="1"/>
  <c r="X336" i="1"/>
  <c r="L243" i="1"/>
  <c r="L670" i="1"/>
  <c r="L516" i="1"/>
  <c r="U502" i="1"/>
  <c r="I483" i="1"/>
  <c r="I484" i="1"/>
  <c r="L452" i="1"/>
  <c r="O427" i="1"/>
  <c r="O428" i="1"/>
  <c r="I404" i="1"/>
  <c r="L307" i="1"/>
  <c r="R682" i="1"/>
  <c r="AG553" i="1"/>
  <c r="L532" i="1"/>
  <c r="L440" i="1"/>
  <c r="O403" i="1"/>
  <c r="R389" i="1"/>
  <c r="AA308" i="1"/>
  <c r="AA291" i="1"/>
  <c r="X280" i="1"/>
  <c r="L236" i="1"/>
  <c r="L237" i="1"/>
  <c r="U195" i="1"/>
  <c r="X355" i="1"/>
  <c r="I243" i="1"/>
  <c r="X219" i="1"/>
  <c r="AG122" i="1"/>
  <c r="AA114" i="1"/>
  <c r="AG324" i="1"/>
  <c r="AD183" i="1"/>
  <c r="L450" i="1"/>
  <c r="I300" i="1"/>
  <c r="I138" i="1"/>
  <c r="U121" i="1"/>
  <c r="U122" i="1"/>
  <c r="AA63" i="1"/>
  <c r="AG652" i="1"/>
  <c r="X244" i="1"/>
  <c r="I223" i="1"/>
  <c r="L214" i="1"/>
  <c r="AD635" i="1"/>
  <c r="O296" i="1"/>
  <c r="L275" i="1"/>
  <c r="U267" i="1"/>
  <c r="X258" i="1"/>
  <c r="X259" i="1"/>
  <c r="I130" i="1"/>
  <c r="X95" i="1"/>
  <c r="U578" i="1"/>
  <c r="I440" i="1"/>
  <c r="AG206" i="1"/>
  <c r="AD166" i="1"/>
  <c r="AD54" i="1"/>
  <c r="R483" i="1"/>
  <c r="X378" i="1"/>
  <c r="X314" i="1"/>
  <c r="AD283" i="1"/>
  <c r="X227" i="1"/>
  <c r="AD203" i="1"/>
  <c r="AA154" i="1"/>
  <c r="X130" i="1"/>
  <c r="AA111" i="1"/>
  <c r="X87" i="1"/>
  <c r="R227" i="1"/>
  <c r="R167" i="1"/>
  <c r="L55" i="1"/>
  <c r="O17" i="1"/>
  <c r="O18" i="1"/>
  <c r="L79" i="1"/>
  <c r="O122" i="1"/>
  <c r="AD74" i="1"/>
  <c r="I39" i="1"/>
  <c r="I40" i="1"/>
  <c r="AG43" i="1"/>
  <c r="AG44" i="1"/>
  <c r="AD35" i="1"/>
  <c r="O71" i="1"/>
  <c r="AA48" i="1"/>
  <c r="L36" i="1"/>
  <c r="L82" i="1"/>
  <c r="U24" i="1"/>
  <c r="O56" i="1"/>
  <c r="L9" i="1"/>
  <c r="AJ388" i="13"/>
  <c r="AJ384" i="13"/>
  <c r="AJ380" i="13"/>
  <c r="AJ376" i="13"/>
  <c r="AJ372" i="13"/>
  <c r="AJ368" i="13"/>
  <c r="AJ364" i="13"/>
  <c r="AJ360" i="13"/>
  <c r="AJ356" i="13"/>
  <c r="AJ352" i="13"/>
  <c r="AJ348" i="13"/>
  <c r="AJ344" i="13"/>
  <c r="AJ340" i="13"/>
  <c r="AJ336" i="13"/>
  <c r="AJ332" i="13"/>
  <c r="AJ328" i="13"/>
  <c r="AJ324" i="13"/>
  <c r="AJ320" i="13"/>
  <c r="AJ316" i="13"/>
  <c r="AJ312" i="13"/>
  <c r="AJ308" i="13"/>
  <c r="AJ304" i="13"/>
  <c r="AJ300" i="13"/>
  <c r="AJ296" i="13"/>
  <c r="AJ292" i="13"/>
  <c r="AJ288" i="13"/>
  <c r="AJ284" i="13"/>
  <c r="AJ385" i="13"/>
  <c r="AJ381" i="13"/>
  <c r="AJ377" i="13"/>
  <c r="AJ373" i="13"/>
  <c r="AJ369" i="13"/>
  <c r="AJ365" i="13"/>
  <c r="AJ361" i="13"/>
  <c r="AJ357" i="13"/>
  <c r="AJ353" i="13"/>
  <c r="AJ349" i="13"/>
  <c r="AJ345" i="13"/>
  <c r="AJ341" i="13"/>
  <c r="AJ337" i="13"/>
  <c r="AJ333" i="13"/>
  <c r="AJ329" i="13"/>
  <c r="AJ325" i="13"/>
  <c r="AJ321" i="13"/>
  <c r="AJ317" i="13"/>
  <c r="AJ313" i="13"/>
  <c r="AJ309" i="13"/>
  <c r="AJ305" i="13"/>
  <c r="AJ301" i="13"/>
  <c r="AJ297" i="13"/>
  <c r="AJ293" i="13"/>
  <c r="AJ289" i="13"/>
  <c r="AJ285" i="13"/>
  <c r="AJ281" i="13"/>
  <c r="AJ374" i="13"/>
  <c r="AJ370" i="13"/>
  <c r="AJ366" i="13"/>
  <c r="AJ362" i="13"/>
  <c r="AJ358" i="13"/>
  <c r="AJ354" i="13"/>
  <c r="AJ350" i="13"/>
  <c r="AJ346" i="13"/>
  <c r="AJ342" i="13"/>
  <c r="AJ338" i="13"/>
  <c r="AJ334" i="13"/>
  <c r="AJ330" i="13"/>
  <c r="AJ326" i="13"/>
  <c r="AJ322" i="13"/>
  <c r="AJ318" i="13"/>
  <c r="AJ314" i="13"/>
  <c r="AJ310" i="13"/>
  <c r="AJ306" i="13"/>
  <c r="AJ302" i="13"/>
  <c r="AJ298" i="13"/>
  <c r="AJ294" i="13"/>
  <c r="AJ290" i="13"/>
  <c r="AJ286" i="13"/>
  <c r="AJ282" i="13"/>
  <c r="AJ278" i="13"/>
  <c r="AJ274" i="13"/>
  <c r="AJ270" i="13"/>
  <c r="AJ266" i="13"/>
  <c r="AJ262" i="13"/>
  <c r="AJ367" i="13"/>
  <c r="AJ335" i="13"/>
  <c r="AJ229" i="13"/>
  <c r="AJ363" i="13"/>
  <c r="AJ331" i="13"/>
  <c r="AJ279" i="13"/>
  <c r="AJ76" i="13"/>
  <c r="AJ359" i="13"/>
  <c r="AJ327" i="13"/>
  <c r="AJ280" i="13"/>
  <c r="AJ275" i="13"/>
  <c r="AJ257" i="13"/>
  <c r="AJ249" i="13"/>
  <c r="AJ241" i="13"/>
  <c r="AJ232" i="13"/>
  <c r="AJ387" i="13"/>
  <c r="AJ355" i="13"/>
  <c r="AJ323" i="13"/>
  <c r="AJ295" i="13"/>
  <c r="AJ277" i="13"/>
  <c r="AJ276" i="13"/>
  <c r="AJ271" i="13"/>
  <c r="AJ259" i="13"/>
  <c r="AJ254" i="13"/>
  <c r="AJ251" i="13"/>
  <c r="AJ246" i="13"/>
  <c r="AJ243" i="13"/>
  <c r="AJ238" i="13"/>
  <c r="AJ230" i="13"/>
  <c r="AJ383" i="13"/>
  <c r="AJ351" i="13"/>
  <c r="AJ319" i="13"/>
  <c r="AJ299" i="13"/>
  <c r="AJ273" i="13"/>
  <c r="AJ272" i="13"/>
  <c r="AJ379" i="13"/>
  <c r="AJ347" i="13"/>
  <c r="AJ315" i="13"/>
  <c r="AJ303" i="13"/>
  <c r="AJ269" i="13"/>
  <c r="AJ268" i="13"/>
  <c r="AJ263" i="13"/>
  <c r="AJ226" i="13"/>
  <c r="AJ222" i="13"/>
  <c r="AJ218" i="13"/>
  <c r="AJ214" i="13"/>
  <c r="AJ210" i="13"/>
  <c r="AJ206" i="13"/>
  <c r="AJ202" i="13"/>
  <c r="AJ198" i="13"/>
  <c r="AJ194" i="13"/>
  <c r="AJ190" i="13"/>
  <c r="AJ186" i="13"/>
  <c r="AJ182" i="13"/>
  <c r="AJ178" i="13"/>
  <c r="AJ174" i="13"/>
  <c r="AJ170" i="13"/>
  <c r="AJ166" i="13"/>
  <c r="AJ162" i="13"/>
  <c r="AJ158" i="13"/>
  <c r="AJ154" i="13"/>
  <c r="AJ150" i="13"/>
  <c r="AJ146" i="13"/>
  <c r="AJ142" i="13"/>
  <c r="AJ138" i="13"/>
  <c r="AJ134" i="13"/>
  <c r="AJ130" i="13"/>
  <c r="AJ126" i="13"/>
  <c r="AJ122" i="13"/>
  <c r="AJ118" i="13"/>
  <c r="AJ114" i="13"/>
  <c r="AJ110" i="13"/>
  <c r="AJ106" i="13"/>
  <c r="AJ102" i="13"/>
  <c r="AJ98" i="13"/>
  <c r="AJ94" i="13"/>
  <c r="AJ371" i="13"/>
  <c r="AJ339" i="13"/>
  <c r="AJ311" i="13"/>
  <c r="AJ261" i="13"/>
  <c r="AJ258" i="13"/>
  <c r="AJ255" i="13"/>
  <c r="AJ250" i="13"/>
  <c r="AJ247" i="13"/>
  <c r="AJ242" i="13"/>
  <c r="AJ239" i="13"/>
  <c r="AJ223" i="13"/>
  <c r="AJ219" i="13"/>
  <c r="AJ215" i="13"/>
  <c r="AJ211" i="13"/>
  <c r="AJ207" i="13"/>
  <c r="AJ195" i="13"/>
  <c r="AJ163" i="13"/>
  <c r="AJ89" i="13"/>
  <c r="AJ53" i="13"/>
  <c r="AJ49" i="13"/>
  <c r="AJ45" i="13"/>
  <c r="AJ41" i="13"/>
  <c r="AJ37" i="13"/>
  <c r="AJ33" i="13"/>
  <c r="AJ29" i="13"/>
  <c r="AJ25" i="13"/>
  <c r="AJ21" i="13"/>
  <c r="AJ343" i="13"/>
  <c r="AJ199" i="13"/>
  <c r="AJ167" i="13"/>
  <c r="AJ91" i="13"/>
  <c r="AJ90" i="13"/>
  <c r="AJ72" i="13"/>
  <c r="AJ264" i="13"/>
  <c r="AJ203" i="13"/>
  <c r="AJ171" i="13"/>
  <c r="AJ87" i="13"/>
  <c r="AJ86" i="13"/>
  <c r="AJ81" i="13"/>
  <c r="AJ62" i="13"/>
  <c r="AJ58" i="13"/>
  <c r="AJ54" i="13"/>
  <c r="AJ50" i="13"/>
  <c r="AJ46" i="13"/>
  <c r="AJ42" i="13"/>
  <c r="AJ38" i="13"/>
  <c r="AJ34" i="13"/>
  <c r="AJ30" i="13"/>
  <c r="AJ26" i="13"/>
  <c r="AJ22" i="13"/>
  <c r="AJ307" i="13"/>
  <c r="AJ237" i="13"/>
  <c r="AJ175" i="13"/>
  <c r="AJ143" i="13"/>
  <c r="AJ135" i="13"/>
  <c r="AJ127" i="13"/>
  <c r="AJ119" i="13"/>
  <c r="AJ111" i="13"/>
  <c r="AJ103" i="13"/>
  <c r="AJ95" i="13"/>
  <c r="AJ83" i="13"/>
  <c r="AJ82" i="13"/>
  <c r="AJ71" i="13"/>
  <c r="AJ375" i="13"/>
  <c r="AJ245" i="13"/>
  <c r="AJ233" i="13"/>
  <c r="AJ231" i="13"/>
  <c r="AJ179" i="13"/>
  <c r="AJ147" i="13"/>
  <c r="AJ79" i="13"/>
  <c r="AJ78" i="13"/>
  <c r="AJ31" i="13"/>
  <c r="AJ27" i="13"/>
  <c r="AJ23" i="13"/>
  <c r="AJ253" i="13"/>
  <c r="AJ183" i="13"/>
  <c r="AJ151" i="13"/>
  <c r="AJ75" i="13"/>
  <c r="AJ70" i="13"/>
  <c r="AJ191" i="13"/>
  <c r="AJ159" i="13"/>
  <c r="AJ139" i="13"/>
  <c r="AJ131" i="13"/>
  <c r="AJ123" i="13"/>
  <c r="AJ115" i="13"/>
  <c r="AJ107" i="13"/>
  <c r="AJ99" i="13"/>
  <c r="AJ265" i="13"/>
  <c r="AJ40" i="13"/>
  <c r="AJ68" i="13"/>
  <c r="AJ36" i="13"/>
  <c r="AJ155" i="13"/>
  <c r="AJ74" i="13"/>
  <c r="AJ64" i="13"/>
  <c r="AJ32" i="13"/>
  <c r="AJ60" i="13"/>
  <c r="AJ28" i="13"/>
  <c r="AJ56" i="13"/>
  <c r="AJ24" i="13"/>
  <c r="AJ52" i="13"/>
  <c r="AJ20" i="13"/>
  <c r="AJ187" i="13"/>
  <c r="AJ44" i="13"/>
  <c r="AJ48" i="13"/>
  <c r="AJ225" i="13"/>
  <c r="AJ209" i="13"/>
  <c r="AJ66" i="13"/>
  <c r="AC202" i="15"/>
  <c r="AC138" i="15"/>
  <c r="AC122" i="15"/>
  <c r="AC106" i="15"/>
  <c r="AJ77" i="13"/>
  <c r="AH387" i="13"/>
  <c r="AH383" i="13"/>
  <c r="AH379" i="13"/>
  <c r="AH375" i="13"/>
  <c r="AH371" i="13"/>
  <c r="AH367" i="13"/>
  <c r="AH363" i="13"/>
  <c r="AH359" i="13"/>
  <c r="AH355" i="13"/>
  <c r="AH351" i="13"/>
  <c r="AH347" i="13"/>
  <c r="AH343" i="13"/>
  <c r="AH339" i="13"/>
  <c r="AH335" i="13"/>
  <c r="AH331" i="13"/>
  <c r="AH327" i="13"/>
  <c r="AH323" i="13"/>
  <c r="AH319" i="13"/>
  <c r="AH315" i="13"/>
  <c r="AH311" i="13"/>
  <c r="AH307" i="13"/>
  <c r="AH303" i="13"/>
  <c r="AH299" i="13"/>
  <c r="AH295" i="13"/>
  <c r="AH291" i="13"/>
  <c r="AH287" i="13"/>
  <c r="AH283" i="13"/>
  <c r="AH388" i="13"/>
  <c r="AH384" i="13"/>
  <c r="AH380" i="13"/>
  <c r="AH376" i="13"/>
  <c r="AH372" i="13"/>
  <c r="AH368" i="13"/>
  <c r="AH364" i="13"/>
  <c r="AH360" i="13"/>
  <c r="AH356" i="13"/>
  <c r="AH352" i="13"/>
  <c r="AH348" i="13"/>
  <c r="AH344" i="13"/>
  <c r="AH340" i="13"/>
  <c r="AH336" i="13"/>
  <c r="AH332" i="13"/>
  <c r="AH328" i="13"/>
  <c r="AH324" i="13"/>
  <c r="AH320" i="13"/>
  <c r="AH316" i="13"/>
  <c r="AH312" i="13"/>
  <c r="AH308" i="13"/>
  <c r="AH304" i="13"/>
  <c r="AH300" i="13"/>
  <c r="AH296" i="13"/>
  <c r="AH292" i="13"/>
  <c r="AH288" i="13"/>
  <c r="AH284" i="13"/>
  <c r="AH377" i="13"/>
  <c r="AH373" i="13"/>
  <c r="AH369" i="13"/>
  <c r="AH365" i="13"/>
  <c r="AH361" i="13"/>
  <c r="AH357" i="13"/>
  <c r="AH353" i="13"/>
  <c r="AH349" i="13"/>
  <c r="AH345" i="13"/>
  <c r="AH341" i="13"/>
  <c r="AH337" i="13"/>
  <c r="AH333" i="13"/>
  <c r="AH329" i="13"/>
  <c r="AH325" i="13"/>
  <c r="AH321" i="13"/>
  <c r="AH317" i="13"/>
  <c r="AH313" i="13"/>
  <c r="AH309" i="13"/>
  <c r="AH305" i="13"/>
  <c r="AH301" i="13"/>
  <c r="AH297" i="13"/>
  <c r="AH293" i="13"/>
  <c r="AH289" i="13"/>
  <c r="AH285" i="13"/>
  <c r="AH281" i="13"/>
  <c r="AH277" i="13"/>
  <c r="AH273" i="13"/>
  <c r="AH269" i="13"/>
  <c r="AH265" i="13"/>
  <c r="AH261" i="13"/>
  <c r="AH382" i="13"/>
  <c r="AH350" i="13"/>
  <c r="AH318" i="13"/>
  <c r="AH264" i="13"/>
  <c r="AH253" i="13"/>
  <c r="AH245" i="13"/>
  <c r="AH237" i="13"/>
  <c r="AH378" i="13"/>
  <c r="AH346" i="13"/>
  <c r="AH314" i="13"/>
  <c r="AH294" i="13"/>
  <c r="AH374" i="13"/>
  <c r="AH342" i="13"/>
  <c r="AH298" i="13"/>
  <c r="AH279" i="13"/>
  <c r="AH260" i="13"/>
  <c r="AH252" i="13"/>
  <c r="AH244" i="13"/>
  <c r="AH236" i="13"/>
  <c r="AH229" i="13"/>
  <c r="AH227" i="13"/>
  <c r="AH370" i="13"/>
  <c r="AH338" i="13"/>
  <c r="AH302" i="13"/>
  <c r="AH275" i="13"/>
  <c r="AH274" i="13"/>
  <c r="AH366" i="13"/>
  <c r="AH334" i="13"/>
  <c r="AH280" i="13"/>
  <c r="AH271" i="13"/>
  <c r="AH257" i="13"/>
  <c r="AH249" i="13"/>
  <c r="AH241" i="13"/>
  <c r="AH232" i="13"/>
  <c r="AH362" i="13"/>
  <c r="AH330" i="13"/>
  <c r="AH310" i="13"/>
  <c r="AH276" i="13"/>
  <c r="AH267" i="13"/>
  <c r="AH225" i="13"/>
  <c r="AH221" i="13"/>
  <c r="AH217" i="13"/>
  <c r="AH213" i="13"/>
  <c r="AH209" i="13"/>
  <c r="AH205" i="13"/>
  <c r="AH201" i="13"/>
  <c r="AH197" i="13"/>
  <c r="AH193" i="13"/>
  <c r="AH189" i="13"/>
  <c r="AH185" i="13"/>
  <c r="AH181" i="13"/>
  <c r="AH177" i="13"/>
  <c r="AH173" i="13"/>
  <c r="AH169" i="13"/>
  <c r="AH165" i="13"/>
  <c r="AH161" i="13"/>
  <c r="AH157" i="13"/>
  <c r="AH153" i="13"/>
  <c r="AH149" i="13"/>
  <c r="AH145" i="13"/>
  <c r="AH141" i="13"/>
  <c r="AH137" i="13"/>
  <c r="AH133" i="13"/>
  <c r="AH129" i="13"/>
  <c r="AH125" i="13"/>
  <c r="AH121" i="13"/>
  <c r="AH117" i="13"/>
  <c r="AH113" i="13"/>
  <c r="AH109" i="13"/>
  <c r="AH105" i="13"/>
  <c r="AH101" i="13"/>
  <c r="AH97" i="13"/>
  <c r="AH93" i="13"/>
  <c r="AH386" i="13"/>
  <c r="AH354" i="13"/>
  <c r="AH322" i="13"/>
  <c r="AH268" i="13"/>
  <c r="AH226" i="13"/>
  <c r="AH222" i="13"/>
  <c r="AH218" i="13"/>
  <c r="AH214" i="13"/>
  <c r="AH210" i="13"/>
  <c r="AH206" i="13"/>
  <c r="AH248" i="13"/>
  <c r="AH202" i="13"/>
  <c r="AH170" i="13"/>
  <c r="AH92" i="13"/>
  <c r="AH74" i="13"/>
  <c r="AH73" i="13"/>
  <c r="AH56" i="13"/>
  <c r="AH52" i="13"/>
  <c r="AH48" i="13"/>
  <c r="AH44" i="13"/>
  <c r="AH40" i="13"/>
  <c r="AH36" i="13"/>
  <c r="AH32" i="13"/>
  <c r="AH28" i="13"/>
  <c r="AH24" i="13"/>
  <c r="AH20" i="13"/>
  <c r="AH256" i="13"/>
  <c r="AH228" i="13"/>
  <c r="AH174" i="13"/>
  <c r="AH89" i="13"/>
  <c r="AH358" i="13"/>
  <c r="AH272" i="13"/>
  <c r="AH262" i="13"/>
  <c r="AH178" i="13"/>
  <c r="AH146" i="13"/>
  <c r="AH85" i="13"/>
  <c r="AH84" i="13"/>
  <c r="AH72" i="13"/>
  <c r="AH65" i="13"/>
  <c r="AH61" i="13"/>
  <c r="AH57" i="13"/>
  <c r="AH53" i="13"/>
  <c r="AH49" i="13"/>
  <c r="AH45" i="13"/>
  <c r="AH41" i="13"/>
  <c r="AH37" i="13"/>
  <c r="AH33" i="13"/>
  <c r="AH29" i="13"/>
  <c r="AH25" i="13"/>
  <c r="AH21" i="13"/>
  <c r="AH235" i="13"/>
  <c r="AH182" i="13"/>
  <c r="AH150" i="13"/>
  <c r="AH142" i="13"/>
  <c r="AH134" i="13"/>
  <c r="AH126" i="13"/>
  <c r="AH118" i="13"/>
  <c r="AH110" i="13"/>
  <c r="AH102" i="13"/>
  <c r="AH94" i="13"/>
  <c r="AH90" i="13"/>
  <c r="AH81" i="13"/>
  <c r="AH80" i="13"/>
  <c r="AH69" i="13"/>
  <c r="AH186" i="13"/>
  <c r="AH154" i="13"/>
  <c r="AH86" i="13"/>
  <c r="AH77" i="13"/>
  <c r="AH34" i="13"/>
  <c r="AH30" i="13"/>
  <c r="AH26" i="13"/>
  <c r="AH22" i="13"/>
  <c r="AH190" i="13"/>
  <c r="AH158" i="13"/>
  <c r="AH82" i="13"/>
  <c r="AH326" i="13"/>
  <c r="AH282" i="13"/>
  <c r="AH240" i="13"/>
  <c r="AH198" i="13"/>
  <c r="AH166" i="13"/>
  <c r="AH138" i="13"/>
  <c r="AH130" i="13"/>
  <c r="AH122" i="13"/>
  <c r="AH114" i="13"/>
  <c r="AH106" i="13"/>
  <c r="AH98" i="13"/>
  <c r="AH70" i="13"/>
  <c r="AH55" i="13"/>
  <c r="AH23" i="13"/>
  <c r="AH51" i="13"/>
  <c r="AH162" i="13"/>
  <c r="AH78" i="13"/>
  <c r="AH47" i="13"/>
  <c r="AH43" i="13"/>
  <c r="AH39" i="13"/>
  <c r="AH67" i="13"/>
  <c r="AH35" i="13"/>
  <c r="AH263" i="13"/>
  <c r="AH194" i="13"/>
  <c r="AH59" i="13"/>
  <c r="AH27" i="13"/>
  <c r="AH31" i="13"/>
  <c r="AH63" i="13"/>
  <c r="AH75" i="13"/>
  <c r="AC338" i="15"/>
  <c r="AJ137" i="13"/>
  <c r="AF119" i="13"/>
  <c r="AH96" i="13"/>
  <c r="AG86" i="13"/>
  <c r="AJ67" i="13"/>
  <c r="AJ51" i="13"/>
  <c r="AC146" i="15"/>
  <c r="AC116" i="15"/>
  <c r="AC74" i="15"/>
  <c r="AC154" i="15"/>
  <c r="AC90" i="15"/>
  <c r="AC85" i="15"/>
  <c r="AG63" i="13"/>
  <c r="AG47" i="13"/>
  <c r="AG31" i="13"/>
  <c r="AD385" i="13"/>
  <c r="AD381" i="13"/>
  <c r="AD377" i="13"/>
  <c r="AD373" i="13"/>
  <c r="AD369" i="13"/>
  <c r="AD365" i="13"/>
  <c r="AD361" i="13"/>
  <c r="AD357" i="13"/>
  <c r="AD353" i="13"/>
  <c r="AD349" i="13"/>
  <c r="AD345" i="13"/>
  <c r="AD341" i="13"/>
  <c r="AD337" i="13"/>
  <c r="AD333" i="13"/>
  <c r="AD329" i="13"/>
  <c r="AD325" i="13"/>
  <c r="AD321" i="13"/>
  <c r="AD317" i="13"/>
  <c r="AD313" i="13"/>
  <c r="AD309" i="13"/>
  <c r="AD305" i="13"/>
  <c r="AD301" i="13"/>
  <c r="AD297" i="13"/>
  <c r="AD293" i="13"/>
  <c r="AD289" i="13"/>
  <c r="AD285" i="13"/>
  <c r="AD281" i="13"/>
  <c r="AD386" i="13"/>
  <c r="AD382" i="13"/>
  <c r="AD378" i="13"/>
  <c r="AD374" i="13"/>
  <c r="AD370" i="13"/>
  <c r="AD366" i="13"/>
  <c r="AD362" i="13"/>
  <c r="AD358" i="13"/>
  <c r="AD354" i="13"/>
  <c r="AD350" i="13"/>
  <c r="AD346" i="13"/>
  <c r="AD342" i="13"/>
  <c r="AD338" i="13"/>
  <c r="AD334" i="13"/>
  <c r="AD330" i="13"/>
  <c r="AD326" i="13"/>
  <c r="AD322" i="13"/>
  <c r="AD318" i="13"/>
  <c r="AD314" i="13"/>
  <c r="AD310" i="13"/>
  <c r="AD306" i="13"/>
  <c r="AD302" i="13"/>
  <c r="AD298" i="13"/>
  <c r="AD294" i="13"/>
  <c r="AD290" i="13"/>
  <c r="AD286" i="13"/>
  <c r="AD282" i="13"/>
  <c r="AD375" i="13"/>
  <c r="AD371" i="13"/>
  <c r="AD367" i="13"/>
  <c r="AD363" i="13"/>
  <c r="AD359" i="13"/>
  <c r="AD355" i="13"/>
  <c r="AD351" i="13"/>
  <c r="AD347" i="13"/>
  <c r="AD343" i="13"/>
  <c r="AD339" i="13"/>
  <c r="AD335" i="13"/>
  <c r="AD331" i="13"/>
  <c r="AD327" i="13"/>
  <c r="AD323" i="13"/>
  <c r="AD319" i="13"/>
  <c r="AD315" i="13"/>
  <c r="AD311" i="13"/>
  <c r="AD307" i="13"/>
  <c r="AD303" i="13"/>
  <c r="AD299" i="13"/>
  <c r="AD295" i="13"/>
  <c r="AD291" i="13"/>
  <c r="AD287" i="13"/>
  <c r="AD283" i="13"/>
  <c r="AD279" i="13"/>
  <c r="AD275" i="13"/>
  <c r="AD271" i="13"/>
  <c r="AD267" i="13"/>
  <c r="AD263" i="13"/>
  <c r="AD384" i="13"/>
  <c r="AD352" i="13"/>
  <c r="AD320" i="13"/>
  <c r="AD266" i="13"/>
  <c r="AD265" i="13"/>
  <c r="AD259" i="13"/>
  <c r="AD251" i="13"/>
  <c r="AD243" i="13"/>
  <c r="AD230" i="13"/>
  <c r="AD380" i="13"/>
  <c r="AD348" i="13"/>
  <c r="AD316" i="13"/>
  <c r="AD262" i="13"/>
  <c r="AD77" i="13"/>
  <c r="AD376" i="13"/>
  <c r="AD344" i="13"/>
  <c r="AD308" i="13"/>
  <c r="AD235" i="13"/>
  <c r="AD372" i="13"/>
  <c r="AD340" i="13"/>
  <c r="AD312" i="13"/>
  <c r="AD258" i="13"/>
  <c r="AD250" i="13"/>
  <c r="AD242" i="13"/>
  <c r="AD368" i="13"/>
  <c r="AD336" i="13"/>
  <c r="AD255" i="13"/>
  <c r="AD247" i="13"/>
  <c r="AD239" i="13"/>
  <c r="AD364" i="13"/>
  <c r="AD332" i="13"/>
  <c r="AD278" i="13"/>
  <c r="AD277" i="13"/>
  <c r="AD236" i="13"/>
  <c r="AD229" i="13"/>
  <c r="AD223" i="13"/>
  <c r="AD219" i="13"/>
  <c r="AD215" i="13"/>
  <c r="AD211" i="13"/>
  <c r="AD207" i="13"/>
  <c r="AD203" i="13"/>
  <c r="AD199" i="13"/>
  <c r="AD195" i="13"/>
  <c r="AD191" i="13"/>
  <c r="AD187" i="13"/>
  <c r="AD183" i="13"/>
  <c r="AD179" i="13"/>
  <c r="AD175" i="13"/>
  <c r="AD171" i="13"/>
  <c r="AD167" i="13"/>
  <c r="AD163" i="13"/>
  <c r="AD159" i="13"/>
  <c r="AD155" i="13"/>
  <c r="AD151" i="13"/>
  <c r="AD147" i="13"/>
  <c r="AD143" i="13"/>
  <c r="AD139" i="13"/>
  <c r="AD135" i="13"/>
  <c r="AD131" i="13"/>
  <c r="AD127" i="13"/>
  <c r="AD123" i="13"/>
  <c r="AD119" i="13"/>
  <c r="AD115" i="13"/>
  <c r="AD111" i="13"/>
  <c r="AD107" i="13"/>
  <c r="AD103" i="13"/>
  <c r="AD99" i="13"/>
  <c r="AD95" i="13"/>
  <c r="AD388" i="13"/>
  <c r="AD356" i="13"/>
  <c r="AD324" i="13"/>
  <c r="AD296" i="13"/>
  <c r="AD272" i="13"/>
  <c r="AD270" i="13"/>
  <c r="AD269" i="13"/>
  <c r="AD254" i="13"/>
  <c r="AD246" i="13"/>
  <c r="AD238" i="13"/>
  <c r="AD232" i="13"/>
  <c r="AD224" i="13"/>
  <c r="AD220" i="13"/>
  <c r="AD216" i="13"/>
  <c r="AD212" i="13"/>
  <c r="AD208" i="13"/>
  <c r="AD204" i="13"/>
  <c r="AD328" i="13"/>
  <c r="AD234" i="13"/>
  <c r="AD184" i="13"/>
  <c r="AD152" i="13"/>
  <c r="AD75" i="13"/>
  <c r="AD54" i="13"/>
  <c r="AD50" i="13"/>
  <c r="AD46" i="13"/>
  <c r="AD42" i="13"/>
  <c r="AD38" i="13"/>
  <c r="AD34" i="13"/>
  <c r="AD30" i="13"/>
  <c r="AD26" i="13"/>
  <c r="AD22" i="13"/>
  <c r="AD188" i="13"/>
  <c r="AD156" i="13"/>
  <c r="AD274" i="13"/>
  <c r="AD192" i="13"/>
  <c r="AD160" i="13"/>
  <c r="AD140" i="13"/>
  <c r="AD132" i="13"/>
  <c r="AD124" i="13"/>
  <c r="AD116" i="13"/>
  <c r="AD108" i="13"/>
  <c r="AD100" i="13"/>
  <c r="AD74" i="13"/>
  <c r="AD63" i="13"/>
  <c r="AD59" i="13"/>
  <c r="AD55" i="13"/>
  <c r="AD51" i="13"/>
  <c r="AD47" i="13"/>
  <c r="AD43" i="13"/>
  <c r="AD39" i="13"/>
  <c r="AD35" i="13"/>
  <c r="AD31" i="13"/>
  <c r="AD27" i="13"/>
  <c r="AD23" i="13"/>
  <c r="AD360" i="13"/>
  <c r="AD276" i="13"/>
  <c r="AD241" i="13"/>
  <c r="AD196" i="13"/>
  <c r="AD164" i="13"/>
  <c r="AD92" i="13"/>
  <c r="AD91" i="13"/>
  <c r="AD73" i="13"/>
  <c r="AD249" i="13"/>
  <c r="AD200" i="13"/>
  <c r="AD168" i="13"/>
  <c r="AD88" i="13"/>
  <c r="AD87" i="13"/>
  <c r="AD32" i="13"/>
  <c r="AD28" i="13"/>
  <c r="AD24" i="13"/>
  <c r="AD20" i="13"/>
  <c r="AD292" i="13"/>
  <c r="AD257" i="13"/>
  <c r="AD172" i="13"/>
  <c r="AD86" i="13"/>
  <c r="AD84" i="13"/>
  <c r="AD83" i="13"/>
  <c r="AD72" i="13"/>
  <c r="AD180" i="13"/>
  <c r="AD148" i="13"/>
  <c r="AD78" i="13"/>
  <c r="AD76" i="13"/>
  <c r="AD144" i="13"/>
  <c r="AD57" i="13"/>
  <c r="AD25" i="13"/>
  <c r="AD104" i="13"/>
  <c r="AD53" i="13"/>
  <c r="AD21" i="13"/>
  <c r="AD128" i="13"/>
  <c r="AD80" i="13"/>
  <c r="AD49" i="13"/>
  <c r="AD82" i="13"/>
  <c r="AD45" i="13"/>
  <c r="AD273" i="13"/>
  <c r="AD112" i="13"/>
  <c r="AD41" i="13"/>
  <c r="AD227" i="13"/>
  <c r="AD176" i="13"/>
  <c r="AD136" i="13"/>
  <c r="AD71" i="13"/>
  <c r="AD69" i="13"/>
  <c r="AD37" i="13"/>
  <c r="AD120" i="13"/>
  <c r="AD61" i="13"/>
  <c r="AD29" i="13"/>
  <c r="AD79" i="13"/>
  <c r="AD33" i="13"/>
  <c r="AD96" i="13"/>
  <c r="AD65" i="13"/>
  <c r="AD102" i="13"/>
  <c r="AG49" i="13"/>
  <c r="AC59" i="15"/>
  <c r="AC23" i="15"/>
  <c r="E384" i="11"/>
  <c r="AG296" i="13"/>
  <c r="AJ141" i="13"/>
  <c r="AH184" i="13"/>
  <c r="AL118" i="13"/>
  <c r="T391" i="15"/>
  <c r="T393" i="15"/>
  <c r="T396" i="15"/>
  <c r="T397" i="15" s="1"/>
  <c r="T398" i="15" s="1"/>
  <c r="T400" i="15"/>
  <c r="T401" i="15" s="1"/>
  <c r="T402" i="15" s="1"/>
  <c r="T392" i="15"/>
  <c r="O525" i="8"/>
  <c r="O526" i="8" s="1"/>
  <c r="O521" i="8"/>
  <c r="O522" i="8" s="1"/>
  <c r="G452" i="8"/>
  <c r="G388" i="8"/>
  <c r="G324" i="8"/>
  <c r="G496" i="8"/>
  <c r="G455" i="8"/>
  <c r="X436" i="4"/>
  <c r="X465" i="4"/>
  <c r="X435" i="4"/>
  <c r="X480" i="4"/>
  <c r="G449" i="8"/>
  <c r="G265" i="8"/>
  <c r="X505" i="4"/>
  <c r="G261" i="8"/>
  <c r="G197" i="8"/>
  <c r="G133" i="8"/>
  <c r="G467" i="8"/>
  <c r="G258" i="8"/>
  <c r="X240" i="4"/>
  <c r="X207" i="4"/>
  <c r="V146" i="4"/>
  <c r="G130" i="8"/>
  <c r="G107" i="8"/>
  <c r="G463" i="8"/>
  <c r="G417" i="8"/>
  <c r="G286" i="8"/>
  <c r="G268" i="8"/>
  <c r="X231" i="4"/>
  <c r="G172" i="8"/>
  <c r="G79" i="8"/>
  <c r="G97" i="8"/>
  <c r="X478" i="4"/>
  <c r="X460" i="4"/>
  <c r="X355" i="4"/>
  <c r="X340" i="4"/>
  <c r="X268" i="4"/>
  <c r="V84" i="4"/>
  <c r="G472" i="8"/>
  <c r="X323" i="4"/>
  <c r="G307" i="8"/>
  <c r="X237" i="4"/>
  <c r="X170" i="4"/>
  <c r="X108" i="4"/>
  <c r="X70" i="4"/>
  <c r="G504" i="8"/>
  <c r="X357" i="4"/>
  <c r="X269" i="4"/>
  <c r="X114" i="4"/>
  <c r="G60" i="8"/>
  <c r="G31" i="8"/>
  <c r="X382" i="4"/>
  <c r="X493" i="4"/>
  <c r="X425" i="4"/>
  <c r="G328" i="8"/>
  <c r="X100" i="4"/>
  <c r="X22" i="4"/>
  <c r="X317" i="4"/>
  <c r="G12" i="8"/>
  <c r="G377" i="8"/>
  <c r="G345" i="8"/>
  <c r="G305" i="8"/>
  <c r="X233" i="4"/>
  <c r="X219" i="4"/>
  <c r="G40" i="8"/>
  <c r="X353" i="4"/>
  <c r="X348" i="4"/>
  <c r="G335" i="8"/>
  <c r="X286" i="4"/>
  <c r="L687" i="1"/>
  <c r="X398" i="4"/>
  <c r="X368" i="4"/>
  <c r="X345" i="4"/>
  <c r="R732" i="1"/>
  <c r="W41" i="14" a="1"/>
  <c r="X320" i="4"/>
  <c r="X251" i="4"/>
  <c r="G125" i="8"/>
  <c r="X47" i="4"/>
  <c r="I644" i="1"/>
  <c r="X365" i="4"/>
  <c r="G320" i="8"/>
  <c r="X250" i="4"/>
  <c r="W118" i="4"/>
  <c r="AD694" i="1"/>
  <c r="I636" i="1"/>
  <c r="X346" i="4"/>
  <c r="X193" i="4"/>
  <c r="X10" i="4"/>
  <c r="U692" i="1"/>
  <c r="I556" i="1"/>
  <c r="X370" i="4"/>
  <c r="X38" i="4"/>
  <c r="I568" i="1"/>
  <c r="AG532" i="1"/>
  <c r="G312" i="8"/>
  <c r="G16" i="8"/>
  <c r="AD698" i="1"/>
  <c r="X331" i="4"/>
  <c r="X130" i="4"/>
  <c r="I645" i="1"/>
  <c r="R607" i="1"/>
  <c r="L548" i="1"/>
  <c r="I525" i="1"/>
  <c r="O439" i="1"/>
  <c r="O440" i="1"/>
  <c r="X37" i="4"/>
  <c r="I698" i="1"/>
  <c r="R646" i="1"/>
  <c r="AA590" i="1"/>
  <c r="L534" i="1"/>
  <c r="AA492" i="1"/>
  <c r="AG561" i="1"/>
  <c r="AG497" i="1"/>
  <c r="AA487" i="1"/>
  <c r="O375" i="1"/>
  <c r="X730" i="1"/>
  <c r="X674" i="1"/>
  <c r="AG665" i="1"/>
  <c r="R627" i="1"/>
  <c r="L612" i="1"/>
  <c r="AA604" i="1"/>
  <c r="I578" i="1"/>
  <c r="AA560" i="1"/>
  <c r="AA496" i="1"/>
  <c r="O405" i="1"/>
  <c r="O406" i="1"/>
  <c r="X198" i="4"/>
  <c r="X720" i="1"/>
  <c r="O635" i="1"/>
  <c r="X620" i="1"/>
  <c r="X608" i="1"/>
  <c r="O541" i="1"/>
  <c r="X519" i="1"/>
  <c r="AG508" i="1"/>
  <c r="I424" i="1"/>
  <c r="AA412" i="1"/>
  <c r="O515" i="4"/>
  <c r="V89" i="4" s="1"/>
  <c r="O686" i="1"/>
  <c r="O593" i="1"/>
  <c r="L564" i="1"/>
  <c r="X535" i="1"/>
  <c r="O473" i="1"/>
  <c r="O474" i="1"/>
  <c r="X504" i="4"/>
  <c r="R670" i="1"/>
  <c r="O609" i="1"/>
  <c r="X509" i="1"/>
  <c r="R470" i="1"/>
  <c r="X410" i="1"/>
  <c r="I399" i="1"/>
  <c r="AD347" i="1"/>
  <c r="AD707" i="1"/>
  <c r="O653" i="1"/>
  <c r="L569" i="1"/>
  <c r="AG489" i="1"/>
  <c r="I472" i="1"/>
  <c r="X452" i="1"/>
  <c r="O435" i="1"/>
  <c r="O436" i="1"/>
  <c r="R427" i="1"/>
  <c r="AA316" i="1"/>
  <c r="L282" i="1"/>
  <c r="U637" i="1"/>
  <c r="R599" i="1"/>
  <c r="AG501" i="1"/>
  <c r="U434" i="1"/>
  <c r="AA398" i="1"/>
  <c r="L323" i="1"/>
  <c r="L306" i="1"/>
  <c r="G479" i="8"/>
  <c r="AD724" i="1"/>
  <c r="U631" i="1"/>
  <c r="I512" i="1"/>
  <c r="O490" i="1"/>
  <c r="AA467" i="1"/>
  <c r="O445" i="1"/>
  <c r="O446" i="1"/>
  <c r="L434" i="1"/>
  <c r="AD419" i="1"/>
  <c r="AD359" i="1"/>
  <c r="L347" i="1"/>
  <c r="L330" i="1"/>
  <c r="L667" i="1"/>
  <c r="I565" i="1"/>
  <c r="X530" i="1"/>
  <c r="O501" i="1"/>
  <c r="X486" i="1"/>
  <c r="AG480" i="1"/>
  <c r="AA414" i="1"/>
  <c r="AA324" i="1"/>
  <c r="X306" i="1"/>
  <c r="L290" i="1"/>
  <c r="G289" i="8"/>
  <c r="L682" i="1"/>
  <c r="R570" i="1"/>
  <c r="X553" i="1"/>
  <c r="O487" i="1"/>
  <c r="R438" i="1"/>
  <c r="AG403" i="1"/>
  <c r="R338" i="1"/>
  <c r="L291" i="1"/>
  <c r="L274" i="1"/>
  <c r="I557" i="1"/>
  <c r="AA430" i="1"/>
  <c r="X380" i="1"/>
  <c r="R269" i="1"/>
  <c r="O247" i="1"/>
  <c r="O248" i="1"/>
  <c r="L74" i="1"/>
  <c r="L610" i="1"/>
  <c r="X320" i="1"/>
  <c r="R138" i="1"/>
  <c r="X111" i="1"/>
  <c r="U714" i="1"/>
  <c r="R624" i="1"/>
  <c r="L316" i="1"/>
  <c r="U183" i="1"/>
  <c r="U51" i="1"/>
  <c r="AG440" i="1"/>
  <c r="AD219" i="1"/>
  <c r="X135" i="1"/>
  <c r="U111" i="1"/>
  <c r="R98" i="1"/>
  <c r="AA602" i="1"/>
  <c r="U406" i="1"/>
  <c r="AG348" i="1"/>
  <c r="AG214" i="1"/>
  <c r="L154" i="1"/>
  <c r="L122" i="1"/>
  <c r="AG533" i="1"/>
  <c r="O424" i="1"/>
  <c r="X274" i="1"/>
  <c r="X182" i="1"/>
  <c r="I162" i="1"/>
  <c r="X127" i="1"/>
  <c r="AD103" i="1"/>
  <c r="L380" i="1"/>
  <c r="U314" i="1"/>
  <c r="AG292" i="1"/>
  <c r="AG243" i="1"/>
  <c r="AA35" i="1"/>
  <c r="AA36" i="1"/>
  <c r="X462" i="1"/>
  <c r="AD371" i="1"/>
  <c r="I332" i="1"/>
  <c r="L314" i="1"/>
  <c r="U283" i="1"/>
  <c r="I240" i="1"/>
  <c r="AD159" i="1"/>
  <c r="I154" i="1"/>
  <c r="O111" i="1"/>
  <c r="AD63" i="1"/>
  <c r="O214" i="1"/>
  <c r="O114" i="1"/>
  <c r="R74" i="1"/>
  <c r="I62" i="1"/>
  <c r="AD55" i="1"/>
  <c r="X12" i="1"/>
  <c r="R83" i="1"/>
  <c r="AG54" i="1"/>
  <c r="R275" i="1"/>
  <c r="O31" i="1"/>
  <c r="O32" i="1"/>
  <c r="L44" i="1"/>
  <c r="AG18" i="1"/>
  <c r="U22" i="1"/>
  <c r="I48" i="1"/>
  <c r="AG32" i="1"/>
  <c r="AA38" i="1"/>
  <c r="R15" i="1"/>
  <c r="AJ221" i="13"/>
  <c r="AJ205" i="13"/>
  <c r="AJ113" i="13"/>
  <c r="AJ153" i="13"/>
  <c r="AG144" i="13"/>
  <c r="AG112" i="13"/>
  <c r="AG82" i="13"/>
  <c r="AG42" i="13"/>
  <c r="AG26" i="13"/>
  <c r="AJ161" i="13"/>
  <c r="AH156" i="13"/>
  <c r="AG152" i="13"/>
  <c r="AG130" i="13"/>
  <c r="AG114" i="13"/>
  <c r="AG98" i="13"/>
  <c r="AG21" i="13"/>
  <c r="AG395" i="13" s="1"/>
  <c r="AC237" i="15"/>
  <c r="AC73" i="15"/>
  <c r="AJ133" i="13"/>
  <c r="AJ189" i="13"/>
  <c r="AJ93" i="13"/>
  <c r="D396" i="11"/>
  <c r="AJ117" i="13"/>
  <c r="AG37" i="13"/>
  <c r="E376" i="11"/>
  <c r="AC89" i="15"/>
  <c r="D395" i="11"/>
  <c r="AD94" i="13"/>
  <c r="AB400" i="15"/>
  <c r="AB401" i="15" s="1"/>
  <c r="AB402" i="15" s="1"/>
  <c r="AB391" i="15"/>
  <c r="AB396" i="15"/>
  <c r="AB397" i="15" s="1"/>
  <c r="AB398" i="15" s="1"/>
  <c r="AB392" i="15"/>
  <c r="AB393" i="15"/>
  <c r="Q516" i="8"/>
  <c r="G512" i="8"/>
  <c r="X452" i="4"/>
  <c r="X449" i="4"/>
  <c r="X419" i="4"/>
  <c r="X448" i="4"/>
  <c r="G494" i="8"/>
  <c r="X473" i="4"/>
  <c r="X256" i="4"/>
  <c r="X223" i="4"/>
  <c r="X128" i="4"/>
  <c r="G334" i="8"/>
  <c r="X215" i="4"/>
  <c r="X200" i="4"/>
  <c r="G186" i="8"/>
  <c r="G179" i="8"/>
  <c r="X151" i="4"/>
  <c r="X136" i="4"/>
  <c r="G103" i="8"/>
  <c r="X411" i="4"/>
  <c r="X259" i="4"/>
  <c r="X243" i="4"/>
  <c r="X227" i="4"/>
  <c r="X211" i="4"/>
  <c r="X195" i="4"/>
  <c r="X179" i="4"/>
  <c r="X163" i="4"/>
  <c r="X147" i="4"/>
  <c r="X131" i="4"/>
  <c r="G121" i="8"/>
  <c r="G57" i="8"/>
  <c r="X459" i="4"/>
  <c r="X290" i="4"/>
  <c r="W111" i="4"/>
  <c r="G84" i="8"/>
  <c r="G43" i="8"/>
  <c r="G424" i="8"/>
  <c r="G389" i="8"/>
  <c r="X295" i="4"/>
  <c r="X280" i="4"/>
  <c r="G120" i="8"/>
  <c r="G100" i="8"/>
  <c r="G78" i="8"/>
  <c r="X58" i="4"/>
  <c r="G440" i="8"/>
  <c r="G341" i="8"/>
  <c r="G280" i="8"/>
  <c r="W195" i="4"/>
  <c r="X381" i="4"/>
  <c r="X297" i="4"/>
  <c r="G14" i="8"/>
  <c r="X494" i="4"/>
  <c r="X364" i="4"/>
  <c r="G275" i="8"/>
  <c r="X78" i="4"/>
  <c r="X36" i="4"/>
  <c r="G511" i="8"/>
  <c r="G288" i="8"/>
  <c r="X241" i="4"/>
  <c r="X181" i="4"/>
  <c r="V152" i="4"/>
  <c r="X68" i="4"/>
  <c r="G22" i="8"/>
  <c r="G393" i="8"/>
  <c r="X218" i="4"/>
  <c r="X45" i="4"/>
  <c r="X347" i="4"/>
  <c r="V330" i="4"/>
  <c r="X285" i="4"/>
  <c r="G18" i="8"/>
  <c r="X397" i="4"/>
  <c r="X278" i="4"/>
  <c r="R720" i="1"/>
  <c r="X336" i="4"/>
  <c r="X315" i="4"/>
  <c r="U654" i="1"/>
  <c r="V384" i="4"/>
  <c r="X274" i="4"/>
  <c r="G231" i="8"/>
  <c r="AD687" i="1"/>
  <c r="G106" i="8"/>
  <c r="AG660" i="1"/>
  <c r="X129" i="4"/>
  <c r="X67" i="4"/>
  <c r="AD711" i="1"/>
  <c r="G419" i="8"/>
  <c r="G50" i="8"/>
  <c r="U677" i="1"/>
  <c r="O557" i="1"/>
  <c r="G336" i="8"/>
  <c r="AG668" i="1"/>
  <c r="O708" i="1"/>
  <c r="AA673" i="1"/>
  <c r="R665" i="1"/>
  <c r="AA596" i="1"/>
  <c r="O589" i="1"/>
  <c r="AG569" i="1"/>
  <c r="X400" i="4"/>
  <c r="L723" i="1"/>
  <c r="O650" i="1"/>
  <c r="L643" i="1"/>
  <c r="O618" i="1"/>
  <c r="AA540" i="1"/>
  <c r="U487" i="1"/>
  <c r="AA380" i="1"/>
  <c r="L590" i="1"/>
  <c r="I501" i="1"/>
  <c r="AA456" i="1"/>
  <c r="X503" i="4"/>
  <c r="L606" i="1"/>
  <c r="O533" i="1"/>
  <c r="U347" i="1"/>
  <c r="X428" i="4"/>
  <c r="I569" i="1"/>
  <c r="O550" i="1"/>
  <c r="L522" i="1"/>
  <c r="X400" i="1"/>
  <c r="AA681" i="1"/>
  <c r="AG636" i="1"/>
  <c r="X582" i="1"/>
  <c r="R537" i="1"/>
  <c r="AA500" i="1"/>
  <c r="O479" i="1"/>
  <c r="O480" i="1"/>
  <c r="AA263" i="1"/>
  <c r="AA264" i="1"/>
  <c r="R712" i="1"/>
  <c r="R592" i="1"/>
  <c r="R563" i="1"/>
  <c r="R489" i="1"/>
  <c r="AG442" i="1"/>
  <c r="AG315" i="1"/>
  <c r="AD682" i="1"/>
  <c r="O666" i="1"/>
  <c r="X614" i="1"/>
  <c r="AA466" i="1"/>
  <c r="L412" i="1"/>
  <c r="L413" i="1"/>
  <c r="O400" i="1"/>
  <c r="AD353" i="1"/>
  <c r="X682" i="1"/>
  <c r="AG644" i="1"/>
  <c r="AA618" i="1"/>
  <c r="X551" i="1"/>
  <c r="O517" i="1"/>
  <c r="I459" i="1"/>
  <c r="R388" i="1"/>
  <c r="R266" i="1"/>
  <c r="I364" i="1"/>
  <c r="AG268" i="1"/>
  <c r="AA236" i="1"/>
  <c r="O135" i="1"/>
  <c r="AD357" i="1"/>
  <c r="AA432" i="1"/>
  <c r="O328" i="1"/>
  <c r="I170" i="1"/>
  <c r="U153" i="1"/>
  <c r="U154" i="1"/>
  <c r="AG593" i="1"/>
  <c r="R403" i="1"/>
  <c r="AA348" i="1"/>
  <c r="AG299" i="1"/>
  <c r="AG269" i="1"/>
  <c r="AA259" i="1"/>
  <c r="L90" i="1"/>
  <c r="O45" i="1"/>
  <c r="O46" i="1"/>
  <c r="AG526" i="1"/>
  <c r="AG359" i="1"/>
  <c r="AG360" i="1"/>
  <c r="AD269" i="1"/>
  <c r="AA227" i="1"/>
  <c r="X159" i="1"/>
  <c r="AD135" i="1"/>
  <c r="AD90" i="1"/>
  <c r="I537" i="1"/>
  <c r="AD459" i="1"/>
  <c r="R379" i="1"/>
  <c r="O314" i="1"/>
  <c r="AA292" i="1"/>
  <c r="X237" i="1"/>
  <c r="AA183" i="1"/>
  <c r="I175" i="1"/>
  <c r="R451" i="1"/>
  <c r="AA366" i="1"/>
  <c r="AA328" i="1"/>
  <c r="L308" i="1"/>
  <c r="AA175" i="1"/>
  <c r="X151" i="1"/>
  <c r="AG98" i="1"/>
  <c r="L94" i="1"/>
  <c r="L211" i="1"/>
  <c r="R62" i="1"/>
  <c r="R63" i="1"/>
  <c r="R147" i="1"/>
  <c r="AA82" i="1"/>
  <c r="I55" i="1"/>
  <c r="L219" i="1"/>
  <c r="O74" i="1"/>
  <c r="R54" i="1"/>
  <c r="AG236" i="1"/>
  <c r="X20" i="1"/>
  <c r="O106" i="1"/>
  <c r="O66" i="1"/>
  <c r="X36" i="1"/>
  <c r="U36" i="1"/>
  <c r="X7" i="1"/>
  <c r="L12" i="1"/>
  <c r="X56" i="1"/>
  <c r="L58" i="1"/>
  <c r="AF135" i="13"/>
  <c r="AH112" i="13"/>
  <c r="AG84" i="13"/>
  <c r="AJ55" i="13"/>
  <c r="AJ39" i="13"/>
  <c r="AC178" i="15"/>
  <c r="AC124" i="15"/>
  <c r="AC93" i="15"/>
  <c r="AC245" i="15"/>
  <c r="AC186" i="15"/>
  <c r="AC142" i="15"/>
  <c r="AC126" i="15"/>
  <c r="AC110" i="15"/>
  <c r="AC94" i="15"/>
  <c r="AG67" i="13"/>
  <c r="AG51" i="13"/>
  <c r="AG35" i="13"/>
  <c r="S400" i="15"/>
  <c r="S401" i="15" s="1"/>
  <c r="S402" i="15" s="1"/>
  <c r="S396" i="15"/>
  <c r="S397" i="15" s="1"/>
  <c r="S398" i="15" s="1"/>
  <c r="S391" i="15"/>
  <c r="S393" i="15"/>
  <c r="S392" i="15"/>
  <c r="AC67" i="15"/>
  <c r="AJ217" i="13"/>
  <c r="AG78" i="13"/>
  <c r="D394" i="11"/>
  <c r="AF227" i="13"/>
  <c r="AL134" i="13"/>
  <c r="AG33" i="13"/>
  <c r="AD118" i="13"/>
  <c r="AF83" i="13"/>
  <c r="AG57" i="13"/>
  <c r="AC150" i="15"/>
  <c r="E378" i="11"/>
  <c r="AG61" i="13"/>
  <c r="D464" i="13"/>
  <c r="F464" i="13" s="1"/>
  <c r="D467" i="13"/>
  <c r="F467" i="13" s="1"/>
  <c r="AM386" i="13"/>
  <c r="AM382" i="13"/>
  <c r="AM378" i="13"/>
  <c r="AM374" i="13"/>
  <c r="AM370" i="13"/>
  <c r="AM366" i="13"/>
  <c r="AM362" i="13"/>
  <c r="AM358" i="13"/>
  <c r="AM354" i="13"/>
  <c r="AM350" i="13"/>
  <c r="AM346" i="13"/>
  <c r="AM342" i="13"/>
  <c r="AM338" i="13"/>
  <c r="AM334" i="13"/>
  <c r="AM330" i="13"/>
  <c r="AM326" i="13"/>
  <c r="AM322" i="13"/>
  <c r="AM318" i="13"/>
  <c r="AM314" i="13"/>
  <c r="D470" i="13"/>
  <c r="F470" i="13" s="1"/>
  <c r="G470" i="13" s="1"/>
  <c r="D462" i="13"/>
  <c r="F462" i="13" s="1"/>
  <c r="D465" i="13"/>
  <c r="F465" i="13" s="1"/>
  <c r="D461" i="13"/>
  <c r="F461" i="13" s="1"/>
  <c r="D468" i="13"/>
  <c r="F468" i="13" s="1"/>
  <c r="D471" i="13"/>
  <c r="F471" i="13" s="1"/>
  <c r="G471" i="13" s="1"/>
  <c r="D463" i="13"/>
  <c r="F463" i="13" s="1"/>
  <c r="G463" i="13" s="1"/>
  <c r="D469" i="13"/>
  <c r="F469" i="13" s="1"/>
  <c r="AM294" i="13"/>
  <c r="AM278" i="13"/>
  <c r="AM298" i="13"/>
  <c r="AM274" i="13"/>
  <c r="AM302" i="13"/>
  <c r="AM270" i="13"/>
  <c r="AM306" i="13"/>
  <c r="AM266" i="13"/>
  <c r="AM233" i="13"/>
  <c r="AM310" i="13"/>
  <c r="AM262" i="13"/>
  <c r="D466" i="13"/>
  <c r="F466" i="13" s="1"/>
  <c r="G466" i="13" s="1"/>
  <c r="AM282" i="13"/>
  <c r="AM290" i="13"/>
  <c r="AM212" i="13"/>
  <c r="AM196" i="13"/>
  <c r="AM164" i="13"/>
  <c r="AM84" i="13"/>
  <c r="AM286" i="13"/>
  <c r="AM200" i="13"/>
  <c r="AM168" i="13"/>
  <c r="AM80" i="13"/>
  <c r="AM224" i="13"/>
  <c r="AM208" i="13"/>
  <c r="AM172" i="13"/>
  <c r="AM136" i="13"/>
  <c r="AM128" i="13"/>
  <c r="AM120" i="13"/>
  <c r="AM112" i="13"/>
  <c r="AM104" i="13"/>
  <c r="AM96" i="13"/>
  <c r="AM76" i="13"/>
  <c r="AM176" i="13"/>
  <c r="AM144" i="13"/>
  <c r="AM220" i="13"/>
  <c r="AM204" i="13"/>
  <c r="AM180" i="13"/>
  <c r="AM148" i="13"/>
  <c r="AM227" i="13"/>
  <c r="AM184" i="13"/>
  <c r="AM152" i="13"/>
  <c r="AM65" i="13"/>
  <c r="AM61" i="13"/>
  <c r="AM57" i="13"/>
  <c r="AM53" i="13"/>
  <c r="AM49" i="13"/>
  <c r="AM394" i="13" s="1"/>
  <c r="AM234" i="13"/>
  <c r="AM192" i="13"/>
  <c r="AM160" i="13"/>
  <c r="AM88" i="13"/>
  <c r="AM216" i="13"/>
  <c r="AM108" i="13"/>
  <c r="AM132" i="13"/>
  <c r="AM188" i="13"/>
  <c r="AM92" i="13"/>
  <c r="AM116" i="13"/>
  <c r="AM140" i="13"/>
  <c r="AM124" i="13"/>
  <c r="AM156" i="13"/>
  <c r="AM100" i="13"/>
  <c r="AG180" i="13"/>
  <c r="L521" i="8"/>
  <c r="L522" i="8" s="1"/>
  <c r="L525" i="8"/>
  <c r="L526" i="8" s="1"/>
  <c r="Q520" i="8"/>
  <c r="G506" i="8"/>
  <c r="G442" i="8"/>
  <c r="G500" i="8"/>
  <c r="G436" i="8"/>
  <c r="G372" i="8"/>
  <c r="G308" i="8"/>
  <c r="G487" i="8"/>
  <c r="X468" i="4"/>
  <c r="X433" i="4"/>
  <c r="L10" i="7"/>
  <c r="L11" i="7"/>
  <c r="X489" i="4"/>
  <c r="G249" i="8"/>
  <c r="G185" i="8"/>
  <c r="G462" i="8"/>
  <c r="G245" i="8"/>
  <c r="G181" i="8"/>
  <c r="X441" i="4"/>
  <c r="X273" i="4"/>
  <c r="X239" i="4"/>
  <c r="V178" i="4"/>
  <c r="G162" i="8"/>
  <c r="X144" i="4"/>
  <c r="W500" i="4"/>
  <c r="G382" i="8"/>
  <c r="G259" i="8"/>
  <c r="G236" i="8"/>
  <c r="V170" i="4"/>
  <c r="G156" i="8"/>
  <c r="G63" i="8"/>
  <c r="G264" i="8"/>
  <c r="G248" i="8"/>
  <c r="G232" i="8"/>
  <c r="G216" i="8"/>
  <c r="G200" i="8"/>
  <c r="G184" i="8"/>
  <c r="G168" i="8"/>
  <c r="G152" i="8"/>
  <c r="G136" i="8"/>
  <c r="G81" i="8"/>
  <c r="X354" i="4"/>
  <c r="G339" i="8"/>
  <c r="G311" i="8"/>
  <c r="X258" i="4"/>
  <c r="X118" i="4"/>
  <c r="X96" i="4"/>
  <c r="G62" i="8"/>
  <c r="X54" i="4"/>
  <c r="X387" i="4"/>
  <c r="G371" i="8"/>
  <c r="G343" i="8"/>
  <c r="X322" i="4"/>
  <c r="X229" i="4"/>
  <c r="X76" i="4"/>
  <c r="G502" i="8"/>
  <c r="X339" i="4"/>
  <c r="G323" i="8"/>
  <c r="G295" i="8"/>
  <c r="G124" i="8"/>
  <c r="X94" i="4"/>
  <c r="X72" i="4"/>
  <c r="G15" i="8"/>
  <c r="G352" i="8"/>
  <c r="G240" i="8"/>
  <c r="G391" i="8"/>
  <c r="X363" i="4"/>
  <c r="G355" i="8"/>
  <c r="G45" i="8"/>
  <c r="X32" i="4"/>
  <c r="P516" i="4"/>
  <c r="C4" i="7" s="1"/>
  <c r="P517" i="4"/>
  <c r="P515" i="4"/>
  <c r="W398" i="4" s="1"/>
  <c r="G363" i="8"/>
  <c r="G349" i="8"/>
  <c r="X325" i="4"/>
  <c r="X314" i="4"/>
  <c r="X182" i="4"/>
  <c r="W7" i="4"/>
  <c r="X445" i="4"/>
  <c r="G376" i="8"/>
  <c r="G101" i="8"/>
  <c r="V499" i="4"/>
  <c r="G379" i="8"/>
  <c r="X300" i="4"/>
  <c r="W17" i="4"/>
  <c r="X709" i="1"/>
  <c r="X377" i="4"/>
  <c r="V353" i="4"/>
  <c r="X305" i="4"/>
  <c r="X277" i="4"/>
  <c r="X40" i="4"/>
  <c r="L695" i="1"/>
  <c r="W125" i="4"/>
  <c r="G37" i="8"/>
  <c r="G477" i="8"/>
  <c r="V108" i="4"/>
  <c r="I642" i="1"/>
  <c r="X384" i="4"/>
  <c r="X360" i="4"/>
  <c r="X335" i="4"/>
  <c r="V143" i="4"/>
  <c r="W103" i="4"/>
  <c r="L717" i="1"/>
  <c r="U699" i="1"/>
  <c r="G384" i="8"/>
  <c r="V365" i="4"/>
  <c r="W271" i="4"/>
  <c r="X188" i="4"/>
  <c r="X137" i="4"/>
  <c r="V48" i="4"/>
  <c r="X367" i="4"/>
  <c r="X253" i="4"/>
  <c r="V36" i="4"/>
  <c r="I600" i="1"/>
  <c r="AG564" i="1"/>
  <c r="G11" i="8"/>
  <c r="AA585" i="1"/>
  <c r="AA569" i="1"/>
  <c r="G461" i="8"/>
  <c r="X66" i="4"/>
  <c r="Q517" i="4"/>
  <c r="AD689" i="1"/>
  <c r="O631" i="1"/>
  <c r="I621" i="1"/>
  <c r="I605" i="1"/>
  <c r="X546" i="1"/>
  <c r="AG517" i="1"/>
  <c r="I496" i="1"/>
  <c r="AA475" i="1"/>
  <c r="X210" i="4"/>
  <c r="X31" i="4"/>
  <c r="AG676" i="1"/>
  <c r="AA556" i="1"/>
  <c r="AA541" i="1"/>
  <c r="G46" i="8"/>
  <c r="U684" i="1"/>
  <c r="L614" i="1"/>
  <c r="O509" i="1"/>
  <c r="O413" i="1"/>
  <c r="O414" i="1"/>
  <c r="X213" i="4"/>
  <c r="X702" i="1"/>
  <c r="O642" i="1"/>
  <c r="AG617" i="1"/>
  <c r="AA588" i="1"/>
  <c r="AA576" i="1"/>
  <c r="AG556" i="1"/>
  <c r="AG513" i="1"/>
  <c r="AG492" i="1"/>
  <c r="L436" i="1"/>
  <c r="AA420" i="1"/>
  <c r="AA371" i="1"/>
  <c r="W191" i="4"/>
  <c r="X588" i="1"/>
  <c r="X576" i="1"/>
  <c r="AA554" i="1"/>
  <c r="L526" i="1"/>
  <c r="L675" i="1"/>
  <c r="U645" i="1"/>
  <c r="I541" i="1"/>
  <c r="O529" i="1"/>
  <c r="O458" i="1"/>
  <c r="U454" i="1"/>
  <c r="L727" i="1"/>
  <c r="AG669" i="1"/>
  <c r="X590" i="1"/>
  <c r="O554" i="1"/>
  <c r="I528" i="1"/>
  <c r="O506" i="1"/>
  <c r="X427" i="4"/>
  <c r="I707" i="1"/>
  <c r="AA636" i="1"/>
  <c r="L567" i="1"/>
  <c r="R443" i="1"/>
  <c r="X358" i="1"/>
  <c r="O265" i="1"/>
  <c r="O266" i="1"/>
  <c r="X252" i="1"/>
  <c r="X253" i="1"/>
  <c r="O11" i="7" a="1"/>
  <c r="O11" i="7" s="1"/>
  <c r="L554" i="1"/>
  <c r="L500" i="1"/>
  <c r="O411" i="1"/>
  <c r="L395" i="1"/>
  <c r="G369" i="8"/>
  <c r="AA707" i="1"/>
  <c r="L630" i="1"/>
  <c r="U558" i="1"/>
  <c r="X542" i="1"/>
  <c r="X474" i="1"/>
  <c r="AG464" i="1"/>
  <c r="X450" i="1"/>
  <c r="AA446" i="1"/>
  <c r="X395" i="1"/>
  <c r="X368" i="1"/>
  <c r="R300" i="1"/>
  <c r="O279" i="1"/>
  <c r="O280" i="1"/>
  <c r="X289" i="4"/>
  <c r="AA666" i="1"/>
  <c r="AG613" i="1"/>
  <c r="AA586" i="1"/>
  <c r="X510" i="1"/>
  <c r="AG472" i="1"/>
  <c r="I462" i="1"/>
  <c r="L442" i="1"/>
  <c r="AG412" i="1"/>
  <c r="R352" i="1"/>
  <c r="O322" i="1"/>
  <c r="AA290" i="1"/>
  <c r="AG191" i="1"/>
  <c r="W156" i="4"/>
  <c r="X667" i="1"/>
  <c r="X642" i="1"/>
  <c r="X562" i="1"/>
  <c r="R499" i="1"/>
  <c r="L476" i="1"/>
  <c r="U399" i="1"/>
  <c r="L387" i="1"/>
  <c r="R361" i="1"/>
  <c r="U322" i="1"/>
  <c r="L538" i="1"/>
  <c r="X346" i="1"/>
  <c r="X290" i="1"/>
  <c r="AA55" i="1"/>
  <c r="AA56" i="1"/>
  <c r="I460" i="1"/>
  <c r="AD227" i="1"/>
  <c r="X175" i="1"/>
  <c r="O352" i="1"/>
  <c r="AA304" i="1"/>
  <c r="X269" i="1"/>
  <c r="I231" i="1"/>
  <c r="U214" i="1"/>
  <c r="X413" i="1"/>
  <c r="R291" i="1"/>
  <c r="AD259" i="1"/>
  <c r="X167" i="1"/>
  <c r="R130" i="1"/>
  <c r="AG82" i="1"/>
  <c r="L492" i="1"/>
  <c r="O336" i="1"/>
  <c r="O268" i="1"/>
  <c r="R237" i="1"/>
  <c r="AD174" i="1"/>
  <c r="L466" i="1"/>
  <c r="X396" i="1"/>
  <c r="O346" i="1"/>
  <c r="X292" i="1"/>
  <c r="I261" i="1"/>
  <c r="O227" i="1"/>
  <c r="AA191" i="1"/>
  <c r="AD122" i="1"/>
  <c r="AG74" i="1"/>
  <c r="O459" i="1"/>
  <c r="O460" i="1"/>
  <c r="R425" i="1"/>
  <c r="X266" i="1"/>
  <c r="O183" i="1"/>
  <c r="AD115" i="1"/>
  <c r="AG87" i="1"/>
  <c r="U83" i="1"/>
  <c r="AA27" i="1"/>
  <c r="AA28" i="1"/>
  <c r="X557" i="1"/>
  <c r="I328" i="1"/>
  <c r="L199" i="1"/>
  <c r="X191" i="1"/>
  <c r="O175" i="1"/>
  <c r="AA122" i="1"/>
  <c r="X98" i="1"/>
  <c r="AA79" i="1"/>
  <c r="O162" i="1"/>
  <c r="R219" i="1"/>
  <c r="R115" i="1"/>
  <c r="AD51" i="1"/>
  <c r="L227" i="1"/>
  <c r="U138" i="1"/>
  <c r="X54" i="1"/>
  <c r="U170" i="1"/>
  <c r="R71" i="1"/>
  <c r="X63" i="1"/>
  <c r="O44" i="1"/>
  <c r="L22" i="1"/>
  <c r="R103" i="1"/>
  <c r="AD32" i="1"/>
  <c r="X9" i="1"/>
  <c r="AA46" i="1"/>
  <c r="O38" i="1"/>
  <c r="AF215" i="13"/>
  <c r="AJ129" i="13"/>
  <c r="AF111" i="13"/>
  <c r="AF65" i="13"/>
  <c r="AH54" i="13"/>
  <c r="AF49" i="13"/>
  <c r="AH38" i="13"/>
  <c r="AF285" i="13"/>
  <c r="AJ185" i="13"/>
  <c r="AH180" i="13"/>
  <c r="AG176" i="13"/>
  <c r="AF147" i="13"/>
  <c r="AG120" i="13"/>
  <c r="AG80" i="13"/>
  <c r="AG46" i="13"/>
  <c r="AG30" i="13"/>
  <c r="AH286" i="13"/>
  <c r="AF236" i="13"/>
  <c r="AJ193" i="13"/>
  <c r="AH188" i="13"/>
  <c r="AG184" i="13"/>
  <c r="AF155" i="13"/>
  <c r="AL385" i="13"/>
  <c r="AL381" i="13"/>
  <c r="AL377" i="13"/>
  <c r="AL373" i="13"/>
  <c r="AL369" i="13"/>
  <c r="AL365" i="13"/>
  <c r="AL361" i="13"/>
  <c r="AL357" i="13"/>
  <c r="AL353" i="13"/>
  <c r="AL349" i="13"/>
  <c r="AL345" i="13"/>
  <c r="AL341" i="13"/>
  <c r="AL337" i="13"/>
  <c r="AL333" i="13"/>
  <c r="AL329" i="13"/>
  <c r="AL325" i="13"/>
  <c r="AL321" i="13"/>
  <c r="AL317" i="13"/>
  <c r="AL313" i="13"/>
  <c r="AL309" i="13"/>
  <c r="AL305" i="13"/>
  <c r="AL301" i="13"/>
  <c r="AL297" i="13"/>
  <c r="AL293" i="13"/>
  <c r="AL289" i="13"/>
  <c r="AL285" i="13"/>
  <c r="AL281" i="13"/>
  <c r="AL386" i="13"/>
  <c r="AL382" i="13"/>
  <c r="AL378" i="13"/>
  <c r="AL374" i="13"/>
  <c r="AL370" i="13"/>
  <c r="AL366" i="13"/>
  <c r="AL362" i="13"/>
  <c r="AL358" i="13"/>
  <c r="AL354" i="13"/>
  <c r="AL350" i="13"/>
  <c r="AL346" i="13"/>
  <c r="AL342" i="13"/>
  <c r="AL338" i="13"/>
  <c r="AL334" i="13"/>
  <c r="AL330" i="13"/>
  <c r="AL326" i="13"/>
  <c r="AL322" i="13"/>
  <c r="AL318" i="13"/>
  <c r="AL314" i="13"/>
  <c r="AL310" i="13"/>
  <c r="AL306" i="13"/>
  <c r="AL302" i="13"/>
  <c r="AL298" i="13"/>
  <c r="AL294" i="13"/>
  <c r="AL290" i="13"/>
  <c r="AL286" i="13"/>
  <c r="AL282" i="13"/>
  <c r="AL379" i="13"/>
  <c r="AL375" i="13"/>
  <c r="AL371" i="13"/>
  <c r="AL367" i="13"/>
  <c r="AL363" i="13"/>
  <c r="AL359" i="13"/>
  <c r="AL355" i="13"/>
  <c r="AL351" i="13"/>
  <c r="AL347" i="13"/>
  <c r="AL343" i="13"/>
  <c r="AL339" i="13"/>
  <c r="AL335" i="13"/>
  <c r="AL331" i="13"/>
  <c r="AL327" i="13"/>
  <c r="AL323" i="13"/>
  <c r="AL319" i="13"/>
  <c r="AL315" i="13"/>
  <c r="AL311" i="13"/>
  <c r="AL307" i="13"/>
  <c r="AL303" i="13"/>
  <c r="AL299" i="13"/>
  <c r="AL295" i="13"/>
  <c r="AL291" i="13"/>
  <c r="AL287" i="13"/>
  <c r="AL283" i="13"/>
  <c r="AL279" i="13"/>
  <c r="AL275" i="13"/>
  <c r="AL271" i="13"/>
  <c r="AL267" i="13"/>
  <c r="AL263" i="13"/>
  <c r="AL380" i="13"/>
  <c r="AL348" i="13"/>
  <c r="AL316" i="13"/>
  <c r="AL376" i="13"/>
  <c r="AL344" i="13"/>
  <c r="AL278" i="13"/>
  <c r="AL277" i="13"/>
  <c r="AL254" i="13"/>
  <c r="AL246" i="13"/>
  <c r="AL238" i="13"/>
  <c r="AL230" i="13"/>
  <c r="AL77" i="13"/>
  <c r="AL372" i="13"/>
  <c r="AL340" i="13"/>
  <c r="AL276" i="13"/>
  <c r="AL274" i="13"/>
  <c r="AL273" i="13"/>
  <c r="AL259" i="13"/>
  <c r="AL251" i="13"/>
  <c r="AL243" i="13"/>
  <c r="AL228" i="13"/>
  <c r="AL368" i="13"/>
  <c r="AL336" i="13"/>
  <c r="AL272" i="13"/>
  <c r="AL270" i="13"/>
  <c r="AL269" i="13"/>
  <c r="AL235" i="13"/>
  <c r="AL364" i="13"/>
  <c r="AL332" i="13"/>
  <c r="AL292" i="13"/>
  <c r="AL266" i="13"/>
  <c r="AL265" i="13"/>
  <c r="AL360" i="13"/>
  <c r="AL328" i="13"/>
  <c r="AL296" i="13"/>
  <c r="AL262" i="13"/>
  <c r="AL258" i="13"/>
  <c r="AL250" i="13"/>
  <c r="AL242" i="13"/>
  <c r="AL223" i="13"/>
  <c r="AL219" i="13"/>
  <c r="AL215" i="13"/>
  <c r="AL211" i="13"/>
  <c r="AL207" i="13"/>
  <c r="AL203" i="13"/>
  <c r="AL199" i="13"/>
  <c r="AL195" i="13"/>
  <c r="AL191" i="13"/>
  <c r="AL187" i="13"/>
  <c r="AL183" i="13"/>
  <c r="AL179" i="13"/>
  <c r="AL175" i="13"/>
  <c r="AL171" i="13"/>
  <c r="AL167" i="13"/>
  <c r="AL163" i="13"/>
  <c r="AL159" i="13"/>
  <c r="AL155" i="13"/>
  <c r="AL151" i="13"/>
  <c r="AL147" i="13"/>
  <c r="AL143" i="13"/>
  <c r="AL139" i="13"/>
  <c r="AL135" i="13"/>
  <c r="AL131" i="13"/>
  <c r="AL127" i="13"/>
  <c r="AL123" i="13"/>
  <c r="AL119" i="13"/>
  <c r="AL115" i="13"/>
  <c r="AL111" i="13"/>
  <c r="AL107" i="13"/>
  <c r="AL103" i="13"/>
  <c r="AL99" i="13"/>
  <c r="AL95" i="13"/>
  <c r="AL384" i="13"/>
  <c r="AL352" i="13"/>
  <c r="AL320" i="13"/>
  <c r="AL304" i="13"/>
  <c r="AL236" i="13"/>
  <c r="AL234" i="13"/>
  <c r="AL227" i="13"/>
  <c r="AL224" i="13"/>
  <c r="AL220" i="13"/>
  <c r="AL216" i="13"/>
  <c r="AL212" i="13"/>
  <c r="AL208" i="13"/>
  <c r="AL204" i="13"/>
  <c r="AL192" i="13"/>
  <c r="AL160" i="13"/>
  <c r="AL88" i="13"/>
  <c r="AL87" i="13"/>
  <c r="AL72" i="13"/>
  <c r="AL58" i="13"/>
  <c r="AL54" i="13"/>
  <c r="AL50" i="13"/>
  <c r="AL46" i="13"/>
  <c r="AL42" i="13"/>
  <c r="AL38" i="13"/>
  <c r="AL34" i="13"/>
  <c r="AL30" i="13"/>
  <c r="AL26" i="13"/>
  <c r="AL22" i="13"/>
  <c r="AL356" i="13"/>
  <c r="AL196" i="13"/>
  <c r="AL164" i="13"/>
  <c r="AL84" i="13"/>
  <c r="AL83" i="13"/>
  <c r="AL71" i="13"/>
  <c r="AL300" i="13"/>
  <c r="AL200" i="13"/>
  <c r="AL168" i="13"/>
  <c r="AL82" i="13"/>
  <c r="AL80" i="13"/>
  <c r="AL79" i="13"/>
  <c r="AL63" i="13"/>
  <c r="AL59" i="13"/>
  <c r="AL55" i="13"/>
  <c r="AL51" i="13"/>
  <c r="AL47" i="13"/>
  <c r="AL43" i="13"/>
  <c r="AL39" i="13"/>
  <c r="AL35" i="13"/>
  <c r="AL31" i="13"/>
  <c r="AL27" i="13"/>
  <c r="AL23" i="13"/>
  <c r="AL239" i="13"/>
  <c r="AL172" i="13"/>
  <c r="AL136" i="13"/>
  <c r="AL128" i="13"/>
  <c r="AL120" i="13"/>
  <c r="AL112" i="13"/>
  <c r="AL104" i="13"/>
  <c r="AL96" i="13"/>
  <c r="AL78" i="13"/>
  <c r="AL76" i="13"/>
  <c r="AL75" i="13"/>
  <c r="AL388" i="13"/>
  <c r="AL247" i="13"/>
  <c r="AL229" i="13"/>
  <c r="AL176" i="13"/>
  <c r="AL144" i="13"/>
  <c r="AL36" i="13"/>
  <c r="AL32" i="13"/>
  <c r="AL28" i="13"/>
  <c r="AL24" i="13"/>
  <c r="AL20" i="13"/>
  <c r="AL255" i="13"/>
  <c r="AL180" i="13"/>
  <c r="AL148" i="13"/>
  <c r="AL138" i="13"/>
  <c r="AL130" i="13"/>
  <c r="AL122" i="13"/>
  <c r="AL114" i="13"/>
  <c r="AL106" i="13"/>
  <c r="AL98" i="13"/>
  <c r="AL74" i="13"/>
  <c r="AL188" i="13"/>
  <c r="AL156" i="13"/>
  <c r="AL140" i="13"/>
  <c r="AL132" i="13"/>
  <c r="AL124" i="13"/>
  <c r="AL116" i="13"/>
  <c r="AL108" i="13"/>
  <c r="AL100" i="13"/>
  <c r="AL92" i="13"/>
  <c r="AL91" i="13"/>
  <c r="AL69" i="13"/>
  <c r="AL53" i="13"/>
  <c r="AL21" i="13"/>
  <c r="AL184" i="13"/>
  <c r="AL49" i="13"/>
  <c r="AL324" i="13"/>
  <c r="AL45" i="13"/>
  <c r="AL41" i="13"/>
  <c r="AL152" i="13"/>
  <c r="AL37" i="13"/>
  <c r="AL65" i="13"/>
  <c r="AL33" i="13"/>
  <c r="AL57" i="13"/>
  <c r="AL25" i="13"/>
  <c r="AL61" i="13"/>
  <c r="AL73" i="13"/>
  <c r="AL29" i="13"/>
  <c r="AF151" i="13"/>
  <c r="AD231" i="13"/>
  <c r="AL126" i="13"/>
  <c r="AG45" i="13"/>
  <c r="AL90" i="13"/>
  <c r="AD186" i="13"/>
  <c r="AL110" i="13"/>
  <c r="AC39" i="15"/>
  <c r="M525" i="8"/>
  <c r="M526" i="8" s="1"/>
  <c r="M521" i="8"/>
  <c r="M522" i="8" s="1"/>
  <c r="Q515" i="8"/>
  <c r="G466" i="8"/>
  <c r="G460" i="8"/>
  <c r="G396" i="8"/>
  <c r="G332" i="8"/>
  <c r="W509" i="4"/>
  <c r="G503" i="8"/>
  <c r="X484" i="4"/>
  <c r="G416" i="8"/>
  <c r="X417" i="4"/>
  <c r="K4" i="7"/>
  <c r="W504" i="4"/>
  <c r="G478" i="8"/>
  <c r="X457" i="4"/>
  <c r="W447" i="4"/>
  <c r="W436" i="4"/>
  <c r="W361" i="4"/>
  <c r="W346" i="4"/>
  <c r="W297" i="4"/>
  <c r="W282" i="4"/>
  <c r="G272" i="8"/>
  <c r="K7" i="7"/>
  <c r="M7" i="7" s="1"/>
  <c r="W488" i="4"/>
  <c r="W442" i="4"/>
  <c r="W338" i="4"/>
  <c r="W305" i="4"/>
  <c r="W288" i="4"/>
  <c r="G269" i="8"/>
  <c r="G205" i="8"/>
  <c r="G141" i="8"/>
  <c r="G390" i="8"/>
  <c r="G358" i="8"/>
  <c r="G326" i="8"/>
  <c r="G294" i="8"/>
  <c r="X255" i="4"/>
  <c r="G178" i="8"/>
  <c r="X160" i="4"/>
  <c r="W474" i="4"/>
  <c r="G302" i="8"/>
  <c r="G266" i="8"/>
  <c r="G243" i="8"/>
  <c r="G220" i="8"/>
  <c r="X199" i="4"/>
  <c r="X184" i="4"/>
  <c r="G170" i="8"/>
  <c r="G163" i="8"/>
  <c r="X135" i="4"/>
  <c r="G87" i="8"/>
  <c r="X471" i="4"/>
  <c r="G273" i="8"/>
  <c r="G105" i="8"/>
  <c r="G41" i="8"/>
  <c r="W417" i="4"/>
  <c r="G403" i="8"/>
  <c r="G375" i="8"/>
  <c r="X327" i="4"/>
  <c r="W310" i="4"/>
  <c r="W240" i="4"/>
  <c r="G224" i="8"/>
  <c r="V190" i="4"/>
  <c r="G126" i="8"/>
  <c r="X106" i="4"/>
  <c r="W101" i="4"/>
  <c r="G72" i="8"/>
  <c r="X60" i="4"/>
  <c r="G25" i="8"/>
  <c r="X359" i="4"/>
  <c r="W342" i="4"/>
  <c r="X230" i="4"/>
  <c r="X185" i="4"/>
  <c r="X112" i="4"/>
  <c r="G88" i="8"/>
  <c r="W74" i="4"/>
  <c r="G68" i="8"/>
  <c r="B520" i="8"/>
  <c r="B521" i="8" s="1"/>
  <c r="B522" i="8" s="1"/>
  <c r="B516" i="8"/>
  <c r="B524" i="8"/>
  <c r="B525" i="8" s="1"/>
  <c r="B526" i="8" s="1"/>
  <c r="B517" i="8"/>
  <c r="B515" i="8"/>
  <c r="G5" i="8"/>
  <c r="W432" i="4"/>
  <c r="X311" i="4"/>
  <c r="W294" i="4"/>
  <c r="X261" i="4"/>
  <c r="G174" i="8"/>
  <c r="V112" i="4"/>
  <c r="G102" i="8"/>
  <c r="X82" i="4"/>
  <c r="W77" i="4"/>
  <c r="V456" i="4"/>
  <c r="G433" i="8"/>
  <c r="W407" i="4"/>
  <c r="X389" i="4"/>
  <c r="X378" i="4"/>
  <c r="V344" i="4"/>
  <c r="W237" i="4"/>
  <c r="G208" i="8"/>
  <c r="W155" i="4"/>
  <c r="X133" i="4"/>
  <c r="W61" i="4"/>
  <c r="G54" i="8"/>
  <c r="W21" i="4"/>
  <c r="V488" i="4"/>
  <c r="W404" i="4"/>
  <c r="X343" i="4"/>
  <c r="G299" i="8"/>
  <c r="G285" i="8"/>
  <c r="V192" i="4"/>
  <c r="G96" i="8"/>
  <c r="W44" i="4"/>
  <c r="V20" i="4"/>
  <c r="X12" i="4"/>
  <c r="C520" i="8"/>
  <c r="C521" i="8" s="1"/>
  <c r="C522" i="8" s="1"/>
  <c r="C516" i="8"/>
  <c r="C524" i="8"/>
  <c r="C525" i="8" s="1"/>
  <c r="C526" i="8" s="1"/>
  <c r="C517" i="8"/>
  <c r="C515" i="8"/>
  <c r="W372" i="4"/>
  <c r="X344" i="4"/>
  <c r="G86" i="8"/>
  <c r="V64" i="4"/>
  <c r="W29" i="4"/>
  <c r="X446" i="4"/>
  <c r="V397" i="4"/>
  <c r="G383" i="8"/>
  <c r="X328" i="4"/>
  <c r="V301" i="4"/>
  <c r="X161" i="4"/>
  <c r="W42" i="4"/>
  <c r="G28" i="8"/>
  <c r="D515" i="8"/>
  <c r="V500" i="4"/>
  <c r="G351" i="8"/>
  <c r="G329" i="8"/>
  <c r="X304" i="4"/>
  <c r="X299" i="4"/>
  <c r="G353" i="8"/>
  <c r="V337" i="4"/>
  <c r="W231" i="4"/>
  <c r="W135" i="4"/>
  <c r="X89" i="4"/>
  <c r="R728" i="1"/>
  <c r="V396" i="4"/>
  <c r="V332" i="4"/>
  <c r="W470" i="4"/>
  <c r="V313" i="4"/>
  <c r="V283" i="4"/>
  <c r="G108" i="8"/>
  <c r="G69" i="8"/>
  <c r="W26" i="4"/>
  <c r="L731" i="1"/>
  <c r="R708" i="1"/>
  <c r="I580" i="1"/>
  <c r="W217" i="4"/>
  <c r="V142" i="4"/>
  <c r="G117" i="8"/>
  <c r="X49" i="4"/>
  <c r="X698" i="1"/>
  <c r="AA689" i="1"/>
  <c r="I675" i="1"/>
  <c r="AG620" i="1"/>
  <c r="X399" i="4"/>
  <c r="G365" i="8"/>
  <c r="V321" i="4"/>
  <c r="G297" i="8"/>
  <c r="G256" i="8"/>
  <c r="G48" i="8"/>
  <c r="G385" i="8"/>
  <c r="X351" i="4"/>
  <c r="W273" i="4"/>
  <c r="G36" i="8"/>
  <c r="AA730" i="1"/>
  <c r="O718" i="1"/>
  <c r="X694" i="1"/>
  <c r="I652" i="1"/>
  <c r="I616" i="1"/>
  <c r="AG580" i="1"/>
  <c r="O560" i="1"/>
  <c r="I488" i="1"/>
  <c r="L711" i="1"/>
  <c r="I625" i="1"/>
  <c r="O585" i="1"/>
  <c r="W316" i="4"/>
  <c r="V296" i="4"/>
  <c r="V128" i="4"/>
  <c r="L719" i="1"/>
  <c r="O689" i="1"/>
  <c r="L644" i="1"/>
  <c r="AG621" i="1"/>
  <c r="I589" i="1"/>
  <c r="I573" i="1"/>
  <c r="I517" i="1"/>
  <c r="X209" i="4"/>
  <c r="X30" i="4"/>
  <c r="U663" i="1"/>
  <c r="L637" i="1"/>
  <c r="AA528" i="1"/>
  <c r="O421" i="1"/>
  <c r="O422" i="1"/>
  <c r="AA381" i="1"/>
  <c r="X44" i="4"/>
  <c r="AD720" i="1"/>
  <c r="U661" i="1"/>
  <c r="AA649" i="1"/>
  <c r="AG629" i="1"/>
  <c r="L598" i="1"/>
  <c r="AA557" i="1"/>
  <c r="AA508" i="1"/>
  <c r="AA493" i="1"/>
  <c r="AA411" i="1"/>
  <c r="X214" i="4"/>
  <c r="G44" i="8"/>
  <c r="L688" i="1"/>
  <c r="AA624" i="1"/>
  <c r="R611" i="1"/>
  <c r="AA580" i="1"/>
  <c r="AA477" i="1"/>
  <c r="X396" i="4"/>
  <c r="O629" i="1"/>
  <c r="O613" i="1"/>
  <c r="O586" i="1"/>
  <c r="X572" i="1"/>
  <c r="AD466" i="1"/>
  <c r="I443" i="1"/>
  <c r="I444" i="1"/>
  <c r="AA421" i="1"/>
  <c r="AA389" i="1"/>
  <c r="R516" i="4"/>
  <c r="C6" i="7" s="1"/>
  <c r="R515" i="4"/>
  <c r="R517" i="4"/>
  <c r="U711" i="1"/>
  <c r="AG661" i="1"/>
  <c r="AD643" i="1"/>
  <c r="L484" i="1"/>
  <c r="X432" i="1"/>
  <c r="L352" i="1"/>
  <c r="O311" i="1"/>
  <c r="O312" i="1"/>
  <c r="V334" i="4"/>
  <c r="X726" i="1"/>
  <c r="X669" i="1"/>
  <c r="R586" i="1"/>
  <c r="L498" i="1"/>
  <c r="I464" i="1"/>
  <c r="X424" i="1"/>
  <c r="AD406" i="1"/>
  <c r="AA322" i="1"/>
  <c r="AA702" i="1"/>
  <c r="X636" i="1"/>
  <c r="R602" i="1"/>
  <c r="U566" i="1"/>
  <c r="R515" i="1"/>
  <c r="AA480" i="1"/>
  <c r="O451" i="1"/>
  <c r="O452" i="1"/>
  <c r="X434" i="1"/>
  <c r="O395" i="1"/>
  <c r="O396" i="1"/>
  <c r="L372" i="1"/>
  <c r="L373" i="1"/>
  <c r="AA299" i="1"/>
  <c r="U693" i="1"/>
  <c r="X622" i="1"/>
  <c r="AD576" i="1"/>
  <c r="R475" i="1"/>
  <c r="AA454" i="1"/>
  <c r="AA416" i="1"/>
  <c r="R250" i="1"/>
  <c r="W367" i="4"/>
  <c r="I629" i="1"/>
  <c r="I585" i="1"/>
  <c r="O497" i="1"/>
  <c r="L386" i="1"/>
  <c r="I367" i="1"/>
  <c r="R330" i="1"/>
  <c r="AA300" i="1"/>
  <c r="O674" i="1"/>
  <c r="X484" i="1"/>
  <c r="AD436" i="1"/>
  <c r="AG276" i="1"/>
  <c r="AG231" i="1"/>
  <c r="AA660" i="1"/>
  <c r="AA641" i="1"/>
  <c r="AG609" i="1"/>
  <c r="U494" i="1"/>
  <c r="L474" i="1"/>
  <c r="L454" i="1"/>
  <c r="X408" i="1"/>
  <c r="AD385" i="1"/>
  <c r="O360" i="1"/>
  <c r="O287" i="1"/>
  <c r="O288" i="1"/>
  <c r="AA261" i="1"/>
  <c r="G160" i="8"/>
  <c r="R411" i="1"/>
  <c r="AA336" i="1"/>
  <c r="L266" i="1"/>
  <c r="R190" i="1"/>
  <c r="R191" i="1"/>
  <c r="I432" i="1"/>
  <c r="AA331" i="1"/>
  <c r="L183" i="1"/>
  <c r="I711" i="1"/>
  <c r="R459" i="1"/>
  <c r="X392" i="1"/>
  <c r="X348" i="1"/>
  <c r="O258" i="1"/>
  <c r="AA127" i="1"/>
  <c r="I74" i="1"/>
  <c r="AD675" i="1"/>
  <c r="L490" i="1"/>
  <c r="L398" i="1"/>
  <c r="L268" i="1"/>
  <c r="L269" i="1"/>
  <c r="R174" i="1"/>
  <c r="R175" i="1"/>
  <c r="R142" i="1"/>
  <c r="R143" i="1"/>
  <c r="R110" i="1"/>
  <c r="R111" i="1"/>
  <c r="AD395" i="1"/>
  <c r="X322" i="1"/>
  <c r="O290" i="1"/>
  <c r="L207" i="1"/>
  <c r="AD154" i="1"/>
  <c r="AG106" i="1"/>
  <c r="AA87" i="1"/>
  <c r="AA459" i="1"/>
  <c r="X398" i="1"/>
  <c r="AA314" i="1"/>
  <c r="X264" i="1"/>
  <c r="AD524" i="1"/>
  <c r="X419" i="1"/>
  <c r="O363" i="1"/>
  <c r="O364" i="1"/>
  <c r="AD323" i="1"/>
  <c r="AG266" i="1"/>
  <c r="L231" i="1"/>
  <c r="AA219" i="1"/>
  <c r="AA206" i="1"/>
  <c r="AD198" i="1"/>
  <c r="U190" i="1"/>
  <c r="AG162" i="1"/>
  <c r="L158" i="1"/>
  <c r="AD127" i="1"/>
  <c r="I122" i="1"/>
  <c r="O79" i="1"/>
  <c r="AG66" i="1"/>
  <c r="AD44" i="1"/>
  <c r="O190" i="1"/>
  <c r="R59" i="1"/>
  <c r="X43" i="1"/>
  <c r="O230" i="1"/>
  <c r="U106" i="1"/>
  <c r="R211" i="1"/>
  <c r="L127" i="1"/>
  <c r="R36" i="1"/>
  <c r="L159" i="1"/>
  <c r="I66" i="1"/>
  <c r="R40" i="1"/>
  <c r="L146" i="1"/>
  <c r="L63" i="1"/>
  <c r="O98" i="1"/>
  <c r="AA18" i="1"/>
  <c r="AD27" i="1"/>
  <c r="L32" i="1"/>
  <c r="W396" i="15"/>
  <c r="W397" i="15" s="1"/>
  <c r="W398" i="15" s="1"/>
  <c r="W400" i="15"/>
  <c r="W401" i="15" s="1"/>
  <c r="W402" i="15" s="1"/>
  <c r="W393" i="15"/>
  <c r="W392" i="15"/>
  <c r="W391" i="15"/>
  <c r="AJ105" i="13"/>
  <c r="AJ59" i="13"/>
  <c r="AJ43" i="13"/>
  <c r="AC132" i="15"/>
  <c r="AC100" i="15"/>
  <c r="AC88" i="15"/>
  <c r="AG55" i="13"/>
  <c r="AG39" i="13"/>
  <c r="AG23" i="13"/>
  <c r="AH246" i="13"/>
  <c r="AF211" i="13"/>
  <c r="AJ109" i="13"/>
  <c r="AG76" i="13"/>
  <c r="AC55" i="15"/>
  <c r="AC70" i="15"/>
  <c r="AF183" i="13"/>
  <c r="AD134" i="13"/>
  <c r="AG79" i="13"/>
  <c r="AL222" i="13"/>
  <c r="AD154" i="13"/>
  <c r="D398" i="11"/>
  <c r="AE127" i="13"/>
  <c r="AE20" i="13"/>
  <c r="Q517" i="8"/>
  <c r="G484" i="8"/>
  <c r="G420" i="8"/>
  <c r="G356" i="8"/>
  <c r="G292" i="8"/>
  <c r="X500" i="4"/>
  <c r="V441" i="4"/>
  <c r="G432" i="8"/>
  <c r="K6" i="7"/>
  <c r="M6" i="7" s="1"/>
  <c r="X499" i="4"/>
  <c r="V513" i="4"/>
  <c r="G446" i="8"/>
  <c r="V436" i="4"/>
  <c r="W375" i="4"/>
  <c r="W360" i="4"/>
  <c r="W311" i="4"/>
  <c r="W296" i="4"/>
  <c r="G233" i="8"/>
  <c r="V497" i="4"/>
  <c r="V466" i="4"/>
  <c r="W456" i="4"/>
  <c r="G422" i="8"/>
  <c r="G408" i="8"/>
  <c r="W354" i="4"/>
  <c r="W321" i="4"/>
  <c r="W304" i="4"/>
  <c r="G229" i="8"/>
  <c r="G165" i="8"/>
  <c r="X271" i="4"/>
  <c r="V210" i="4"/>
  <c r="G194" i="8"/>
  <c r="X176" i="4"/>
  <c r="X143" i="4"/>
  <c r="G75" i="8"/>
  <c r="G350" i="8"/>
  <c r="X264" i="4"/>
  <c r="G250" i="8"/>
  <c r="V234" i="4"/>
  <c r="G227" i="8"/>
  <c r="G204" i="8"/>
  <c r="V169" i="4"/>
  <c r="V154" i="4"/>
  <c r="G140" i="8"/>
  <c r="G111" i="8"/>
  <c r="G271" i="8"/>
  <c r="V262" i="4"/>
  <c r="G255" i="8"/>
  <c r="V246" i="4"/>
  <c r="G239" i="8"/>
  <c r="V230" i="4"/>
  <c r="G223" i="8"/>
  <c r="V214" i="4"/>
  <c r="G207" i="8"/>
  <c r="V198" i="4"/>
  <c r="G191" i="8"/>
  <c r="V182" i="4"/>
  <c r="G175" i="8"/>
  <c r="V166" i="4"/>
  <c r="G159" i="8"/>
  <c r="V150" i="4"/>
  <c r="G143" i="8"/>
  <c r="V134" i="4"/>
  <c r="G127" i="8"/>
  <c r="G65" i="8"/>
  <c r="V438" i="4"/>
  <c r="X391" i="4"/>
  <c r="W374" i="4"/>
  <c r="W252" i="4"/>
  <c r="W223" i="4"/>
  <c r="G190" i="8"/>
  <c r="W160" i="4"/>
  <c r="X142" i="4"/>
  <c r="W122" i="4"/>
  <c r="V116" i="4"/>
  <c r="V95" i="4"/>
  <c r="W58" i="4"/>
  <c r="V52" i="4"/>
  <c r="W431" i="4"/>
  <c r="X386" i="4"/>
  <c r="W179" i="4"/>
  <c r="W117" i="4"/>
  <c r="W73" i="4"/>
  <c r="V56" i="4"/>
  <c r="G29" i="8"/>
  <c r="V470" i="4"/>
  <c r="G405" i="8"/>
  <c r="V387" i="4"/>
  <c r="V359" i="4"/>
  <c r="X338" i="4"/>
  <c r="X262" i="4"/>
  <c r="W214" i="4"/>
  <c r="X190" i="4"/>
  <c r="X173" i="4"/>
  <c r="W131" i="4"/>
  <c r="G112" i="8"/>
  <c r="W98" i="4"/>
  <c r="V92" i="4"/>
  <c r="V71" i="4"/>
  <c r="W55" i="4"/>
  <c r="G456" i="8"/>
  <c r="V430" i="4"/>
  <c r="G344" i="8"/>
  <c r="X254" i="4"/>
  <c r="W236" i="4"/>
  <c r="V222" i="4"/>
  <c r="W205" i="4"/>
  <c r="X134" i="4"/>
  <c r="V53" i="4"/>
  <c r="W37" i="4"/>
  <c r="X28" i="4"/>
  <c r="X6" i="4"/>
  <c r="G488" i="8"/>
  <c r="V414" i="4"/>
  <c r="V362" i="4"/>
  <c r="W308" i="4"/>
  <c r="W215" i="4"/>
  <c r="V193" i="4"/>
  <c r="V31" i="4"/>
  <c r="G20" i="8"/>
  <c r="X352" i="4"/>
  <c r="W324" i="4"/>
  <c r="V310" i="4"/>
  <c r="W159" i="4"/>
  <c r="V145" i="4"/>
  <c r="W93" i="4"/>
  <c r="V85" i="4"/>
  <c r="G64" i="8"/>
  <c r="X14" i="4"/>
  <c r="G397" i="8"/>
  <c r="X369" i="4"/>
  <c r="X313" i="4"/>
  <c r="G301" i="8"/>
  <c r="V263" i="4"/>
  <c r="X221" i="4"/>
  <c r="W41" i="4"/>
  <c r="V27" i="4"/>
  <c r="G499" i="8"/>
  <c r="W486" i="4"/>
  <c r="X401" i="4"/>
  <c r="V319" i="4"/>
  <c r="V255" i="4"/>
  <c r="W207" i="4"/>
  <c r="V118" i="4"/>
  <c r="AD702" i="1"/>
  <c r="X416" i="4"/>
  <c r="V402" i="4"/>
  <c r="X376" i="4"/>
  <c r="G337" i="8"/>
  <c r="V304" i="4"/>
  <c r="X282" i="4"/>
  <c r="W167" i="4"/>
  <c r="X88" i="4"/>
  <c r="W39" i="4"/>
  <c r="R692" i="1"/>
  <c r="V395" i="4"/>
  <c r="V331" i="4"/>
  <c r="V176" i="4"/>
  <c r="W107" i="4"/>
  <c r="V7" i="4"/>
  <c r="X329" i="4"/>
  <c r="G313" i="8"/>
  <c r="G283" i="8"/>
  <c r="W25" i="4"/>
  <c r="X686" i="1"/>
  <c r="O492" i="1"/>
  <c r="W381" i="4"/>
  <c r="W267" i="4"/>
  <c r="W235" i="4"/>
  <c r="W216" i="4"/>
  <c r="G142" i="8"/>
  <c r="X48" i="4"/>
  <c r="V16" i="4"/>
  <c r="X498" i="4"/>
  <c r="X361" i="4"/>
  <c r="G321" i="8"/>
  <c r="W184" i="4"/>
  <c r="W100" i="4"/>
  <c r="X79" i="4"/>
  <c r="V61" i="4"/>
  <c r="V43" i="4"/>
  <c r="O596" i="1"/>
  <c r="AG520" i="1"/>
  <c r="W471" i="4"/>
  <c r="W383" i="4"/>
  <c r="V287" i="4"/>
  <c r="W272" i="4"/>
  <c r="W33" i="4"/>
  <c r="AD717" i="1"/>
  <c r="I709" i="1"/>
  <c r="I692" i="1"/>
  <c r="I683" i="1"/>
  <c r="AG596" i="1"/>
  <c r="I504" i="1"/>
  <c r="S515" i="4"/>
  <c r="Z429" i="4" s="1"/>
  <c r="I653" i="1"/>
  <c r="O601" i="1"/>
  <c r="AA537" i="1"/>
  <c r="G296" i="8"/>
  <c r="V129" i="4"/>
  <c r="AA665" i="1"/>
  <c r="U612" i="1"/>
  <c r="X605" i="1"/>
  <c r="U596" i="1"/>
  <c r="AG589" i="1"/>
  <c r="AG573" i="1"/>
  <c r="R543" i="1"/>
  <c r="U524" i="1"/>
  <c r="AA443" i="1"/>
  <c r="V382" i="4"/>
  <c r="L704" i="1"/>
  <c r="R685" i="1"/>
  <c r="U674" i="1"/>
  <c r="AA633" i="1"/>
  <c r="AA609" i="1"/>
  <c r="W60" i="4"/>
  <c r="R717" i="1"/>
  <c r="AG703" i="1"/>
  <c r="U667" i="1"/>
  <c r="U659" i="1"/>
  <c r="AG641" i="1"/>
  <c r="AA544" i="1"/>
  <c r="W507" i="4"/>
  <c r="X717" i="1"/>
  <c r="X687" i="1"/>
  <c r="R659" i="1"/>
  <c r="AA628" i="1"/>
  <c r="AG601" i="1"/>
  <c r="L580" i="1"/>
  <c r="O573" i="1"/>
  <c r="X566" i="1"/>
  <c r="O525" i="1"/>
  <c r="AA510" i="1"/>
  <c r="X502" i="1"/>
  <c r="AA488" i="1"/>
  <c r="O431" i="1"/>
  <c r="O432" i="1"/>
  <c r="AA388" i="1"/>
  <c r="AA356" i="1"/>
  <c r="X395" i="4"/>
  <c r="X710" i="1"/>
  <c r="U671" i="1"/>
  <c r="AA650" i="1"/>
  <c r="X628" i="1"/>
  <c r="X612" i="1"/>
  <c r="O597" i="1"/>
  <c r="O570" i="1"/>
  <c r="R502" i="1"/>
  <c r="AG438" i="1"/>
  <c r="AA357" i="1"/>
  <c r="E524" i="8"/>
  <c r="E525" i="8" s="1"/>
  <c r="E526" i="8" s="1"/>
  <c r="E517" i="8"/>
  <c r="E515" i="8"/>
  <c r="E520" i="8"/>
  <c r="E521" i="8" s="1"/>
  <c r="E522" i="8" s="1"/>
  <c r="E516" i="8"/>
  <c r="O658" i="1"/>
  <c r="AG633" i="1"/>
  <c r="X574" i="1"/>
  <c r="X514" i="1"/>
  <c r="X458" i="1"/>
  <c r="V333" i="4"/>
  <c r="R699" i="1"/>
  <c r="AG655" i="1"/>
  <c r="I581" i="1"/>
  <c r="R553" i="1"/>
  <c r="R527" i="1"/>
  <c r="I493" i="1"/>
  <c r="O453" i="1"/>
  <c r="O454" i="1"/>
  <c r="R322" i="1"/>
  <c r="V416" i="4"/>
  <c r="X732" i="1"/>
  <c r="AG673" i="1"/>
  <c r="O636" i="1"/>
  <c r="I597" i="1"/>
  <c r="O565" i="1"/>
  <c r="I451" i="1"/>
  <c r="I452" i="1"/>
  <c r="AA406" i="1"/>
  <c r="O355" i="1"/>
  <c r="AG332" i="1"/>
  <c r="L299" i="1"/>
  <c r="L709" i="1"/>
  <c r="AG692" i="1"/>
  <c r="AD645" i="1"/>
  <c r="R618" i="1"/>
  <c r="R576" i="1"/>
  <c r="AG549" i="1"/>
  <c r="I498" i="1"/>
  <c r="AD451" i="1"/>
  <c r="AA434" i="1"/>
  <c r="L421" i="1"/>
  <c r="L416" i="1"/>
  <c r="R393" i="1"/>
  <c r="U371" i="1"/>
  <c r="O319" i="1"/>
  <c r="O320" i="1"/>
  <c r="X380" i="4"/>
  <c r="W366" i="4"/>
  <c r="O703" i="1"/>
  <c r="L578" i="1"/>
  <c r="I553" i="1"/>
  <c r="R495" i="1"/>
  <c r="X459" i="1"/>
  <c r="X438" i="1"/>
  <c r="U411" i="1"/>
  <c r="O343" i="1"/>
  <c r="O344" i="1"/>
  <c r="AA235" i="1"/>
  <c r="O655" i="1"/>
  <c r="R608" i="1"/>
  <c r="X506" i="1"/>
  <c r="X494" i="1"/>
  <c r="O470" i="1"/>
  <c r="AA390" i="1"/>
  <c r="R373" i="1"/>
  <c r="R307" i="1"/>
  <c r="X276" i="1"/>
  <c r="AA269" i="1"/>
  <c r="W319" i="4"/>
  <c r="X296" i="4"/>
  <c r="W151" i="4"/>
  <c r="L635" i="1"/>
  <c r="O558" i="1"/>
  <c r="AD468" i="1"/>
  <c r="AG358" i="1"/>
  <c r="X344" i="1"/>
  <c r="AA311" i="1"/>
  <c r="AA312" i="1"/>
  <c r="AD483" i="1"/>
  <c r="U332" i="1"/>
  <c r="U199" i="1"/>
  <c r="AD400" i="1"/>
  <c r="L331" i="1"/>
  <c r="X282" i="1"/>
  <c r="AG154" i="1"/>
  <c r="X707" i="1"/>
  <c r="L446" i="1"/>
  <c r="I199" i="1"/>
  <c r="I127" i="1"/>
  <c r="L562" i="1"/>
  <c r="R347" i="1"/>
  <c r="X316" i="1"/>
  <c r="I272" i="1"/>
  <c r="AD214" i="1"/>
  <c r="U175" i="1"/>
  <c r="R162" i="1"/>
  <c r="AG114" i="1"/>
  <c r="X71" i="1"/>
  <c r="I669" i="1"/>
  <c r="X467" i="1"/>
  <c r="O387" i="1"/>
  <c r="O195" i="1"/>
  <c r="I151" i="1"/>
  <c r="I119" i="1"/>
  <c r="R78" i="1"/>
  <c r="R79" i="1"/>
  <c r="V77" i="4"/>
  <c r="X454" i="1"/>
  <c r="R395" i="1"/>
  <c r="I320" i="1"/>
  <c r="I275" i="1"/>
  <c r="I276" i="1"/>
  <c r="AG250" i="1"/>
  <c r="AA214" i="1"/>
  <c r="AD206" i="1"/>
  <c r="AG138" i="1"/>
  <c r="AA119" i="1"/>
  <c r="X106" i="1"/>
  <c r="O87" i="1"/>
  <c r="AG537" i="1"/>
  <c r="L458" i="1"/>
  <c r="I396" i="1"/>
  <c r="O304" i="1"/>
  <c r="I288" i="1"/>
  <c r="U253" i="1"/>
  <c r="X231" i="1"/>
  <c r="U207" i="1"/>
  <c r="AG151" i="1"/>
  <c r="U147" i="1"/>
  <c r="AD70" i="1"/>
  <c r="AA516" i="1"/>
  <c r="X390" i="1"/>
  <c r="R363" i="1"/>
  <c r="AD230" i="1"/>
  <c r="O219" i="1"/>
  <c r="R198" i="1"/>
  <c r="R199" i="1"/>
  <c r="X187" i="1"/>
  <c r="X162" i="1"/>
  <c r="AA143" i="1"/>
  <c r="U127" i="1"/>
  <c r="X119" i="1"/>
  <c r="X66" i="1"/>
  <c r="L187" i="1"/>
  <c r="O146" i="1"/>
  <c r="O206" i="1"/>
  <c r="O90" i="1"/>
  <c r="AA44" i="1"/>
  <c r="L195" i="1"/>
  <c r="L95" i="1"/>
  <c r="AG35" i="1"/>
  <c r="AG36" i="1"/>
  <c r="L111" i="1"/>
  <c r="L203" i="1"/>
  <c r="AD15" i="1"/>
  <c r="L20" i="1"/>
  <c r="U44" i="1"/>
  <c r="AG24" i="1"/>
  <c r="T6" i="44" l="1"/>
  <c r="T5" i="44"/>
  <c r="T4" i="44"/>
  <c r="T3" i="44"/>
  <c r="M28" i="15"/>
  <c r="AJ30" i="15" s="1"/>
  <c r="M12" i="15"/>
  <c r="AJ14" i="15" s="1"/>
  <c r="M171" i="15"/>
  <c r="AJ173" i="15" s="1"/>
  <c r="M36" i="15"/>
  <c r="AJ38" i="15" s="1"/>
  <c r="M110" i="15"/>
  <c r="AJ112" i="15" s="1"/>
  <c r="N137" i="15"/>
  <c r="AK139" i="15" s="1"/>
  <c r="M101" i="15"/>
  <c r="AJ103" i="15" s="1"/>
  <c r="M260" i="15"/>
  <c r="AZ262" i="15" s="1"/>
  <c r="M43" i="15"/>
  <c r="AJ45" i="15" s="1"/>
  <c r="M98" i="15"/>
  <c r="AJ100" i="15" s="1"/>
  <c r="M75" i="15"/>
  <c r="AJ77" i="15" s="1"/>
  <c r="M79" i="15"/>
  <c r="AJ81" i="15" s="1"/>
  <c r="M274" i="15"/>
  <c r="AZ276" i="15" s="1"/>
  <c r="M237" i="15"/>
  <c r="AZ239" i="15" s="1"/>
  <c r="M230" i="15"/>
  <c r="AZ232" i="15" s="1"/>
  <c r="M24" i="15"/>
  <c r="AJ26" i="15" s="1"/>
  <c r="M173" i="15"/>
  <c r="AJ175" i="15" s="1"/>
  <c r="B307" i="15"/>
  <c r="M16" i="15"/>
  <c r="AJ18" i="15" s="1"/>
  <c r="M187" i="15"/>
  <c r="AZ189" i="15" s="1"/>
  <c r="M267" i="15"/>
  <c r="AZ269" i="15" s="1"/>
  <c r="M129" i="15"/>
  <c r="AJ131" i="15" s="1"/>
  <c r="M253" i="15"/>
  <c r="AZ255" i="15" s="1"/>
  <c r="M71" i="15"/>
  <c r="AJ73" i="15" s="1"/>
  <c r="M175" i="15"/>
  <c r="AZ177" i="15" s="1"/>
  <c r="M138" i="15"/>
  <c r="AJ140" i="15" s="1"/>
  <c r="M140" i="15"/>
  <c r="AJ142" i="15" s="1"/>
  <c r="N165" i="15"/>
  <c r="AK167" i="15" s="1"/>
  <c r="E307" i="15"/>
  <c r="N205" i="15"/>
  <c r="BA207" i="15" s="1"/>
  <c r="M59" i="15"/>
  <c r="AJ61" i="15" s="1"/>
  <c r="K307" i="15"/>
  <c r="M178" i="15"/>
  <c r="AZ180" i="15" s="1"/>
  <c r="M122" i="15"/>
  <c r="AJ124" i="15" s="1"/>
  <c r="M13" i="15"/>
  <c r="AJ15" i="15" s="1"/>
  <c r="M236" i="15"/>
  <c r="AZ238" i="15" s="1"/>
  <c r="M100" i="15"/>
  <c r="AJ102" i="15" s="1"/>
  <c r="M263" i="15"/>
  <c r="AZ265" i="15" s="1"/>
  <c r="N148" i="15"/>
  <c r="AK150" i="15" s="1"/>
  <c r="N196" i="15"/>
  <c r="BA198" i="15" s="1"/>
  <c r="G306" i="15"/>
  <c r="M181" i="15"/>
  <c r="AZ183" i="15" s="1"/>
  <c r="N94" i="15"/>
  <c r="AK96" i="15" s="1"/>
  <c r="N218" i="15"/>
  <c r="BA220" i="15" s="1"/>
  <c r="AK262" i="15"/>
  <c r="AK177" i="15"/>
  <c r="AJ269" i="15"/>
  <c r="AK233" i="15"/>
  <c r="AJ178" i="15"/>
  <c r="AK229" i="15"/>
  <c r="AJ183" i="15"/>
  <c r="AJ265" i="15"/>
  <c r="AJ246" i="15"/>
  <c r="AJ205" i="15"/>
  <c r="E306" i="15"/>
  <c r="AK178" i="15"/>
  <c r="M39" i="15"/>
  <c r="AJ41" i="15" s="1"/>
  <c r="I306" i="15"/>
  <c r="M227" i="15"/>
  <c r="AZ229" i="15" s="1"/>
  <c r="M52" i="15"/>
  <c r="AJ54" i="15" s="1"/>
  <c r="AK183" i="15"/>
  <c r="AK265" i="15"/>
  <c r="AK238" i="15"/>
  <c r="M103" i="15"/>
  <c r="AJ105" i="15" s="1"/>
  <c r="AK261" i="15"/>
  <c r="AJ264" i="15"/>
  <c r="M150" i="15"/>
  <c r="AJ152" i="15" s="1"/>
  <c r="AK278" i="15"/>
  <c r="G307" i="15"/>
  <c r="M130" i="15"/>
  <c r="AJ132" i="15" s="1"/>
  <c r="M259" i="15"/>
  <c r="AZ261" i="15" s="1"/>
  <c r="M92" i="15"/>
  <c r="AJ94" i="15" s="1"/>
  <c r="AK180" i="15"/>
  <c r="AK264" i="15"/>
  <c r="N122" i="15"/>
  <c r="AK124" i="15" s="1"/>
  <c r="M196" i="15"/>
  <c r="AZ198" i="15" s="1"/>
  <c r="D306" i="15"/>
  <c r="M97" i="15"/>
  <c r="AJ99" i="15" s="1"/>
  <c r="N109" i="15"/>
  <c r="AK111" i="15" s="1"/>
  <c r="AK189" i="15"/>
  <c r="AK276" i="15"/>
  <c r="AJ239" i="15"/>
  <c r="M132" i="15"/>
  <c r="AJ134" i="15" s="1"/>
  <c r="N245" i="15"/>
  <c r="BA247" i="15" s="1"/>
  <c r="AK255" i="15"/>
  <c r="AJ189" i="15"/>
  <c r="AJ276" i="15"/>
  <c r="AK239" i="15"/>
  <c r="M218" i="15"/>
  <c r="AZ220" i="15" s="1"/>
  <c r="M204" i="15"/>
  <c r="AZ206" i="15" s="1"/>
  <c r="AJ177" i="15"/>
  <c r="AK269" i="15"/>
  <c r="M231" i="15"/>
  <c r="AZ233" i="15" s="1"/>
  <c r="N182" i="15"/>
  <c r="BA184" i="15" s="1"/>
  <c r="N221" i="15"/>
  <c r="BA223" i="15" s="1"/>
  <c r="M213" i="15"/>
  <c r="AZ215" i="15" s="1"/>
  <c r="Z501" i="4"/>
  <c r="Z282" i="4"/>
  <c r="V322" i="4"/>
  <c r="W255" i="4"/>
  <c r="V21" i="4"/>
  <c r="V354" i="4"/>
  <c r="W340" i="4"/>
  <c r="V352" i="4"/>
  <c r="V264" i="4"/>
  <c r="V223" i="4"/>
  <c r="V405" i="4"/>
  <c r="V57" i="4"/>
  <c r="V194" i="4"/>
  <c r="W199" i="4"/>
  <c r="W317" i="4"/>
  <c r="V124" i="4"/>
  <c r="C518" i="39"/>
  <c r="Y377" i="4"/>
  <c r="R524" i="4"/>
  <c r="V320" i="4"/>
  <c r="O524" i="4"/>
  <c r="Q524" i="4"/>
  <c r="D518" i="39"/>
  <c r="E518" i="39"/>
  <c r="Z434" i="4"/>
  <c r="S524" i="4"/>
  <c r="Z211" i="4"/>
  <c r="W281" i="4"/>
  <c r="P524" i="4"/>
  <c r="V185" i="4"/>
  <c r="W327" i="4"/>
  <c r="V477" i="4"/>
  <c r="W198" i="4"/>
  <c r="V117" i="4"/>
  <c r="W424" i="4"/>
  <c r="W376" i="4"/>
  <c r="T517" i="4"/>
  <c r="T516" i="4"/>
  <c r="T515" i="4"/>
  <c r="V209" i="4"/>
  <c r="V502" i="4"/>
  <c r="V389" i="4"/>
  <c r="B514" i="39"/>
  <c r="B515" i="39"/>
  <c r="G3" i="39"/>
  <c r="Y408" i="4"/>
  <c r="Y95" i="4"/>
  <c r="Y87" i="4"/>
  <c r="Y354" i="4"/>
  <c r="Z287" i="4"/>
  <c r="Y199" i="4"/>
  <c r="Y351" i="4"/>
  <c r="Y121" i="4"/>
  <c r="Y473" i="4"/>
  <c r="Y386" i="4"/>
  <c r="Y97" i="4"/>
  <c r="Y261" i="4"/>
  <c r="V422" i="4"/>
  <c r="Y80" i="4"/>
  <c r="V284" i="4"/>
  <c r="Y388" i="4"/>
  <c r="Y340" i="4"/>
  <c r="V68" i="4"/>
  <c r="V409" i="4"/>
  <c r="V160" i="4"/>
  <c r="V369" i="4"/>
  <c r="V379" i="4"/>
  <c r="V376" i="4"/>
  <c r="W220" i="4"/>
  <c r="W211" i="4"/>
  <c r="W384" i="4"/>
  <c r="V440" i="4"/>
  <c r="V424" i="4"/>
  <c r="V505" i="4"/>
  <c r="Y15" i="4"/>
  <c r="Y180" i="4"/>
  <c r="Y125" i="4"/>
  <c r="Y451" i="4"/>
  <c r="Y71" i="4"/>
  <c r="Z485" i="4"/>
  <c r="Z396" i="4"/>
  <c r="Y508" i="4"/>
  <c r="Y382" i="4"/>
  <c r="Y75" i="4"/>
  <c r="Y112" i="4"/>
  <c r="Y191" i="4"/>
  <c r="Y305" i="4"/>
  <c r="V161" i="4"/>
  <c r="V314" i="4"/>
  <c r="V28" i="4"/>
  <c r="V102" i="4"/>
  <c r="W503" i="4"/>
  <c r="V72" i="4"/>
  <c r="Y245" i="4"/>
  <c r="W157" i="4"/>
  <c r="V46" i="4"/>
  <c r="W457" i="4"/>
  <c r="W401" i="4"/>
  <c r="V420" i="4"/>
  <c r="V478" i="4"/>
  <c r="V137" i="4"/>
  <c r="W392" i="4"/>
  <c r="V419" i="4"/>
  <c r="V449" i="4"/>
  <c r="Z346" i="4"/>
  <c r="Y385" i="4"/>
  <c r="Y272" i="4"/>
  <c r="Y505" i="4"/>
  <c r="Z235" i="4"/>
  <c r="Y364" i="4"/>
  <c r="Z134" i="4"/>
  <c r="Y248" i="4"/>
  <c r="Y161" i="4"/>
  <c r="Y81" i="4"/>
  <c r="V250" i="4"/>
  <c r="V425" i="4"/>
  <c r="V385" i="4"/>
  <c r="W356" i="4"/>
  <c r="V329" i="4"/>
  <c r="V86" i="4"/>
  <c r="V96" i="4"/>
  <c r="V433" i="4"/>
  <c r="V113" i="4"/>
  <c r="V88" i="4"/>
  <c r="V375" i="4"/>
  <c r="V273" i="4"/>
  <c r="V266" i="4"/>
  <c r="W289" i="4"/>
  <c r="V386" i="4"/>
  <c r="W200" i="4"/>
  <c r="V37" i="4"/>
  <c r="V349" i="4"/>
  <c r="V295" i="4"/>
  <c r="V311" i="4"/>
  <c r="V274" i="4"/>
  <c r="W463" i="4"/>
  <c r="W477" i="4"/>
  <c r="W302" i="4"/>
  <c r="W49" i="4"/>
  <c r="V120" i="4"/>
  <c r="W385" i="4"/>
  <c r="W433" i="4"/>
  <c r="V305" i="4"/>
  <c r="Y434" i="4"/>
  <c r="Y39" i="4"/>
  <c r="Y417" i="4"/>
  <c r="Y365" i="4"/>
  <c r="Y255" i="4"/>
  <c r="Y166" i="4"/>
  <c r="Y475" i="4"/>
  <c r="Y140" i="4"/>
  <c r="Y241" i="4"/>
  <c r="Z343" i="4"/>
  <c r="Z244" i="4"/>
  <c r="Y504" i="4"/>
  <c r="Y262" i="4"/>
  <c r="Y17" i="4"/>
  <c r="Z394" i="4"/>
  <c r="Y74" i="4"/>
  <c r="Y206" i="4"/>
  <c r="Y289" i="4"/>
  <c r="Y133" i="4"/>
  <c r="V498" i="4"/>
  <c r="V44" i="4"/>
  <c r="V257" i="4"/>
  <c r="V351" i="4"/>
  <c r="W5" i="4"/>
  <c r="V285" i="4"/>
  <c r="W105" i="4"/>
  <c r="V403" i="4"/>
  <c r="Y437" i="4"/>
  <c r="Y330" i="4"/>
  <c r="W400" i="4"/>
  <c r="V503" i="4"/>
  <c r="V461" i="4"/>
  <c r="W396" i="4"/>
  <c r="V363" i="4"/>
  <c r="V355" i="4"/>
  <c r="W91" i="4"/>
  <c r="V323" i="4"/>
  <c r="V343" i="4"/>
  <c r="V339" i="4"/>
  <c r="W423" i="4"/>
  <c r="V487" i="4"/>
  <c r="V232" i="4"/>
  <c r="V288" i="4"/>
  <c r="W227" i="4"/>
  <c r="V335" i="4"/>
  <c r="V504" i="4"/>
  <c r="Y250" i="4"/>
  <c r="Y73" i="4"/>
  <c r="Y215" i="4"/>
  <c r="Y78" i="4"/>
  <c r="Y512" i="4"/>
  <c r="Y276" i="4"/>
  <c r="Y369" i="4"/>
  <c r="Y298" i="4"/>
  <c r="Y76" i="4"/>
  <c r="V383" i="4"/>
  <c r="V299" i="4"/>
  <c r="Y41" i="4"/>
  <c r="V174" i="4"/>
  <c r="V126" i="4"/>
  <c r="V256" i="4"/>
  <c r="W411" i="4"/>
  <c r="W136" i="4"/>
  <c r="W87" i="4"/>
  <c r="V371" i="4"/>
  <c r="V62" i="4"/>
  <c r="W458" i="4"/>
  <c r="W397" i="4"/>
  <c r="W364" i="4"/>
  <c r="W251" i="4"/>
  <c r="W175" i="4"/>
  <c r="W109" i="4"/>
  <c r="Y301" i="4"/>
  <c r="Y416" i="4"/>
  <c r="Y64" i="4"/>
  <c r="Y30" i="4"/>
  <c r="Y184" i="4"/>
  <c r="Y427" i="4"/>
  <c r="Y48" i="4"/>
  <c r="Y139" i="4"/>
  <c r="Y383" i="4"/>
  <c r="Y144" i="4"/>
  <c r="Y318" i="4"/>
  <c r="Z388" i="4"/>
  <c r="Y118" i="4"/>
  <c r="Z293" i="4"/>
  <c r="Y329" i="4"/>
  <c r="Y290" i="4"/>
  <c r="Y5" i="4"/>
  <c r="Y277" i="4"/>
  <c r="Y378" i="4"/>
  <c r="Y263" i="4"/>
  <c r="Y86" i="4"/>
  <c r="Y18" i="4"/>
  <c r="V297" i="4"/>
  <c r="V69" i="4"/>
  <c r="V338" i="4"/>
  <c r="Y488" i="4"/>
  <c r="V398" i="4"/>
  <c r="V54" i="4"/>
  <c r="W276" i="4"/>
  <c r="V225" i="4"/>
  <c r="W475" i="4"/>
  <c r="W312" i="4"/>
  <c r="V45" i="4"/>
  <c r="V11" i="4"/>
  <c r="V298" i="4"/>
  <c r="V101" i="4"/>
  <c r="V391" i="4"/>
  <c r="V241" i="4"/>
  <c r="V103" i="4"/>
  <c r="V73" i="4"/>
  <c r="V162" i="4"/>
  <c r="W313" i="4"/>
  <c r="W491" i="4"/>
  <c r="V275" i="4"/>
  <c r="V240" i="4"/>
  <c r="Y231" i="4"/>
  <c r="Z352" i="4"/>
  <c r="Y419" i="4"/>
  <c r="Y479" i="4"/>
  <c r="Z107" i="4"/>
  <c r="Y273" i="4"/>
  <c r="Y149" i="4"/>
  <c r="Y322" i="4"/>
  <c r="Y143" i="4"/>
  <c r="Y117" i="4"/>
  <c r="Y337" i="4"/>
  <c r="Y436" i="4"/>
  <c r="Y189" i="4"/>
  <c r="Y9" i="4"/>
  <c r="Y33" i="4"/>
  <c r="Y36" i="4"/>
  <c r="V158" i="4"/>
  <c r="V106" i="4"/>
  <c r="V18" i="4"/>
  <c r="V393" i="4"/>
  <c r="V511" i="4"/>
  <c r="V471" i="4"/>
  <c r="W409" i="15"/>
  <c r="W405" i="15"/>
  <c r="W410" i="15"/>
  <c r="W406" i="15"/>
  <c r="Z280" i="4"/>
  <c r="Z349" i="4"/>
  <c r="Z476" i="4"/>
  <c r="Z279" i="4"/>
  <c r="Y308" i="4"/>
  <c r="Z498" i="4"/>
  <c r="Z16" i="4"/>
  <c r="Y247" i="4"/>
  <c r="Z80" i="4"/>
  <c r="Z83" i="4"/>
  <c r="Z416" i="4"/>
  <c r="W259" i="4"/>
  <c r="Y10" i="4"/>
  <c r="Y507" i="4"/>
  <c r="Y35" i="4"/>
  <c r="Z397" i="4"/>
  <c r="W143" i="4"/>
  <c r="Z14" i="4"/>
  <c r="W348" i="4"/>
  <c r="Z198" i="4"/>
  <c r="Z248" i="4"/>
  <c r="W192" i="4"/>
  <c r="Z55" i="4"/>
  <c r="W166" i="4"/>
  <c r="Y205" i="4"/>
  <c r="Z187" i="4"/>
  <c r="Z489" i="4"/>
  <c r="W243" i="4"/>
  <c r="W172" i="4"/>
  <c r="Y204" i="4"/>
  <c r="Z398" i="4"/>
  <c r="Y203" i="4"/>
  <c r="Y120" i="4"/>
  <c r="Y271" i="4"/>
  <c r="Y129" i="4"/>
  <c r="Y233" i="4"/>
  <c r="Z179" i="4"/>
  <c r="Z180" i="4"/>
  <c r="Y338" i="4"/>
  <c r="Z439" i="4"/>
  <c r="Z512" i="4"/>
  <c r="AH395" i="13"/>
  <c r="AH396" i="13"/>
  <c r="AH393" i="13"/>
  <c r="AH394" i="13"/>
  <c r="Y366" i="4"/>
  <c r="Y22" i="4"/>
  <c r="Y105" i="4"/>
  <c r="Z366" i="4"/>
  <c r="Z127" i="4"/>
  <c r="Y136" i="4"/>
  <c r="Z384" i="4"/>
  <c r="V40" i="4"/>
  <c r="V345" i="4"/>
  <c r="Z18" i="4"/>
  <c r="Y257" i="4"/>
  <c r="V512" i="4"/>
  <c r="W113" i="4"/>
  <c r="Z423" i="4"/>
  <c r="V307" i="4"/>
  <c r="V472" i="4"/>
  <c r="W69" i="4"/>
  <c r="Z407" i="4"/>
  <c r="Y157" i="4"/>
  <c r="Z268" i="4"/>
  <c r="Z250" i="4"/>
  <c r="V468" i="4"/>
  <c r="W437" i="4"/>
  <c r="W498" i="4"/>
  <c r="V480" i="4"/>
  <c r="Z246" i="4"/>
  <c r="W54" i="4"/>
  <c r="Y108" i="4"/>
  <c r="Y100" i="4"/>
  <c r="V38" i="4"/>
  <c r="W35" i="4"/>
  <c r="Z334" i="4"/>
  <c r="Y235" i="4"/>
  <c r="Y175" i="4"/>
  <c r="Y142" i="4"/>
  <c r="V26" i="4"/>
  <c r="Y496" i="4"/>
  <c r="W469" i="4"/>
  <c r="Z390" i="4"/>
  <c r="V197" i="4"/>
  <c r="V484" i="4"/>
  <c r="Z146" i="4"/>
  <c r="Y253" i="4"/>
  <c r="Z234" i="4"/>
  <c r="Z316" i="4"/>
  <c r="Y499" i="4"/>
  <c r="V19" i="4"/>
  <c r="Z288" i="4"/>
  <c r="W126" i="4"/>
  <c r="Y319" i="4"/>
  <c r="W19" i="4"/>
  <c r="V309" i="4"/>
  <c r="W405" i="4"/>
  <c r="V81" i="4"/>
  <c r="V111" i="4"/>
  <c r="Z358" i="4"/>
  <c r="V105" i="4"/>
  <c r="W232" i="4"/>
  <c r="Z270" i="4"/>
  <c r="Y173" i="4"/>
  <c r="Z218" i="4"/>
  <c r="V482" i="4"/>
  <c r="Q520" i="4"/>
  <c r="C465" i="13"/>
  <c r="G465" i="13" s="1"/>
  <c r="G523" i="13"/>
  <c r="F307" i="15"/>
  <c r="H307" i="15"/>
  <c r="L302" i="15"/>
  <c r="G7" i="35" s="1"/>
  <c r="L301" i="15"/>
  <c r="L287" i="15"/>
  <c r="G4" i="35" s="1"/>
  <c r="I4" i="35" s="1"/>
  <c r="L286" i="15"/>
  <c r="M65" i="15"/>
  <c r="AJ67" i="15" s="1"/>
  <c r="M73" i="15"/>
  <c r="AJ75" i="15" s="1"/>
  <c r="N33" i="15"/>
  <c r="AK35" i="15" s="1"/>
  <c r="M20" i="15"/>
  <c r="AJ22" i="15" s="1"/>
  <c r="M189" i="15"/>
  <c r="AZ191" i="15" s="1"/>
  <c r="N203" i="15"/>
  <c r="BA205" i="15" s="1"/>
  <c r="AE394" i="13"/>
  <c r="AE395" i="13"/>
  <c r="AE396" i="13"/>
  <c r="AE393" i="13"/>
  <c r="Z395" i="4"/>
  <c r="Z505" i="4"/>
  <c r="Z186" i="4"/>
  <c r="Z432" i="4"/>
  <c r="Z330" i="4"/>
  <c r="Z337" i="4"/>
  <c r="Y67" i="4"/>
  <c r="Y21" i="4"/>
  <c r="B4" i="7"/>
  <c r="D4" i="7" s="1"/>
  <c r="P520" i="4"/>
  <c r="P521" i="4"/>
  <c r="W451" i="4"/>
  <c r="W422" i="4"/>
  <c r="W414" i="4"/>
  <c r="W210" i="4"/>
  <c r="W162" i="4"/>
  <c r="W146" i="4"/>
  <c r="W48" i="4"/>
  <c r="W254" i="4"/>
  <c r="W213" i="4"/>
  <c r="W178" i="4"/>
  <c r="W130" i="4"/>
  <c r="W430" i="4"/>
  <c r="W154" i="4"/>
  <c r="W454" i="4"/>
  <c r="W245" i="4"/>
  <c r="W194" i="4"/>
  <c r="W202" i="4"/>
  <c r="W206" i="4"/>
  <c r="W96" i="4"/>
  <c r="W242" i="4"/>
  <c r="W138" i="4"/>
  <c r="W6" i="4"/>
  <c r="W222" i="4"/>
  <c r="W221" i="4"/>
  <c r="W241" i="4"/>
  <c r="W266" i="4"/>
  <c r="W86" i="4"/>
  <c r="W446" i="4"/>
  <c r="W153" i="4"/>
  <c r="W468" i="4"/>
  <c r="W193" i="4"/>
  <c r="W170" i="4"/>
  <c r="W349" i="4"/>
  <c r="W212" i="4"/>
  <c r="W120" i="4"/>
  <c r="W174" i="4"/>
  <c r="W415" i="4"/>
  <c r="W275" i="4"/>
  <c r="W403" i="4"/>
  <c r="W494" i="4"/>
  <c r="W412" i="4"/>
  <c r="W476" i="4"/>
  <c r="W99" i="4"/>
  <c r="W425" i="4"/>
  <c r="W64" i="4"/>
  <c r="W180" i="4"/>
  <c r="W499" i="4"/>
  <c r="W269" i="4"/>
  <c r="W455" i="4"/>
  <c r="W142" i="4"/>
  <c r="W233" i="4"/>
  <c r="W501" i="4"/>
  <c r="W438" i="4"/>
  <c r="W481" i="4"/>
  <c r="W355" i="4"/>
  <c r="W462" i="4"/>
  <c r="W460" i="4"/>
  <c r="W114" i="4"/>
  <c r="W185" i="4"/>
  <c r="W465" i="4"/>
  <c r="W293" i="4"/>
  <c r="W88" i="4"/>
  <c r="W277" i="4"/>
  <c r="W34" i="4"/>
  <c r="W435" i="4"/>
  <c r="W137" i="4"/>
  <c r="W148" i="4"/>
  <c r="W190" i="4"/>
  <c r="W502" i="4"/>
  <c r="W164" i="4"/>
  <c r="W226" i="4"/>
  <c r="W483" i="4"/>
  <c r="W478" i="4"/>
  <c r="W307" i="4"/>
  <c r="W299" i="4"/>
  <c r="W331" i="4"/>
  <c r="W363" i="4"/>
  <c r="W395" i="4"/>
  <c r="W492" i="4"/>
  <c r="W508" i="4"/>
  <c r="W309" i="4"/>
  <c r="W108" i="4"/>
  <c r="W452" i="4"/>
  <c r="W234" i="4"/>
  <c r="W158" i="4"/>
  <c r="W30" i="4"/>
  <c r="W449" i="4"/>
  <c r="W387" i="4"/>
  <c r="W444" i="4"/>
  <c r="W28" i="4"/>
  <c r="W253" i="4"/>
  <c r="W186" i="4"/>
  <c r="W325" i="4"/>
  <c r="W92" i="4"/>
  <c r="W80" i="4"/>
  <c r="W238" i="4"/>
  <c r="W249" i="4"/>
  <c r="W78" i="4"/>
  <c r="W333" i="4"/>
  <c r="W218" i="4"/>
  <c r="W132" i="4"/>
  <c r="W50" i="4"/>
  <c r="W94" i="4"/>
  <c r="W145" i="4"/>
  <c r="W489" i="4"/>
  <c r="W339" i="4"/>
  <c r="W495" i="4"/>
  <c r="W18" i="4"/>
  <c r="W181" i="4"/>
  <c r="W38" i="4"/>
  <c r="W14" i="4"/>
  <c r="W56" i="4"/>
  <c r="W261" i="4"/>
  <c r="W341" i="4"/>
  <c r="W12" i="4"/>
  <c r="W441" i="4"/>
  <c r="W258" i="4"/>
  <c r="W165" i="4"/>
  <c r="W373" i="4"/>
  <c r="W467" i="4"/>
  <c r="W291" i="4"/>
  <c r="W445" i="4"/>
  <c r="W225" i="4"/>
  <c r="W365" i="4"/>
  <c r="W262" i="4"/>
  <c r="W421" i="4"/>
  <c r="W161" i="4"/>
  <c r="W285" i="4"/>
  <c r="W24" i="4"/>
  <c r="W357" i="4"/>
  <c r="W487" i="4"/>
  <c r="W129" i="4"/>
  <c r="W182" i="4"/>
  <c r="W439" i="4"/>
  <c r="W62" i="4"/>
  <c r="W510" i="4"/>
  <c r="W112" i="4"/>
  <c r="W371" i="4"/>
  <c r="W283" i="4"/>
  <c r="W315" i="4"/>
  <c r="W347" i="4"/>
  <c r="W379" i="4"/>
  <c r="W429" i="4"/>
  <c r="W10" i="4"/>
  <c r="W265" i="4"/>
  <c r="W484" i="4"/>
  <c r="W36" i="4"/>
  <c r="W102" i="4"/>
  <c r="W22" i="4"/>
  <c r="W40" i="4"/>
  <c r="W43" i="4"/>
  <c r="W70" i="4"/>
  <c r="W110" i="4"/>
  <c r="W84" i="4"/>
  <c r="W389" i="4"/>
  <c r="W209" i="4"/>
  <c r="W196" i="4"/>
  <c r="W270" i="4"/>
  <c r="W250" i="4"/>
  <c r="W428" i="4"/>
  <c r="W323" i="4"/>
  <c r="W413" i="4"/>
  <c r="W268" i="4"/>
  <c r="Y102" i="4"/>
  <c r="Z163" i="4"/>
  <c r="W322" i="4"/>
  <c r="Z348" i="4"/>
  <c r="Z451" i="4"/>
  <c r="Y303" i="4"/>
  <c r="Y187" i="4"/>
  <c r="Y405" i="4"/>
  <c r="W133" i="4"/>
  <c r="Y467" i="4"/>
  <c r="Z201" i="4"/>
  <c r="Y138" i="4"/>
  <c r="Y389" i="4"/>
  <c r="W27" i="4"/>
  <c r="W263" i="4"/>
  <c r="Y448" i="4"/>
  <c r="Y193" i="4"/>
  <c r="W416" i="4"/>
  <c r="Z196" i="4"/>
  <c r="W298" i="4"/>
  <c r="V47" i="4"/>
  <c r="V462" i="4"/>
  <c r="Z368" i="4"/>
  <c r="W201" i="4"/>
  <c r="Z49" i="4"/>
  <c r="Y485" i="4"/>
  <c r="Y266" i="4"/>
  <c r="Z420" i="4"/>
  <c r="Z400" i="4"/>
  <c r="Y174" i="4"/>
  <c r="W286" i="4"/>
  <c r="Y284" i="4"/>
  <c r="Y177" i="4"/>
  <c r="Y465" i="4"/>
  <c r="W53" i="4"/>
  <c r="Z436" i="4"/>
  <c r="W147" i="4"/>
  <c r="Z372" i="4"/>
  <c r="Y249" i="4"/>
  <c r="V186" i="4"/>
  <c r="Y362" i="4"/>
  <c r="Y370" i="4"/>
  <c r="W279" i="4"/>
  <c r="W461" i="4"/>
  <c r="Z32" i="4"/>
  <c r="V479" i="4"/>
  <c r="Y56" i="4"/>
  <c r="V17" i="4"/>
  <c r="Z367" i="4"/>
  <c r="W473" i="4"/>
  <c r="W152" i="4"/>
  <c r="Z405" i="4"/>
  <c r="Y168" i="4"/>
  <c r="W71" i="4"/>
  <c r="V23" i="4"/>
  <c r="W287" i="4"/>
  <c r="Y202" i="4"/>
  <c r="Y89" i="4"/>
  <c r="W219" i="4"/>
  <c r="Z427" i="4"/>
  <c r="Y314" i="4"/>
  <c r="V130" i="4"/>
  <c r="V258" i="4"/>
  <c r="W450" i="4"/>
  <c r="V489" i="4"/>
  <c r="W123" i="4"/>
  <c r="W176" i="4"/>
  <c r="W76" i="4"/>
  <c r="Y106" i="4"/>
  <c r="Z48" i="4"/>
  <c r="Z50" i="4"/>
  <c r="V347" i="4"/>
  <c r="V315" i="4"/>
  <c r="V306" i="4"/>
  <c r="W189" i="4"/>
  <c r="Y373" i="4"/>
  <c r="W32" i="4"/>
  <c r="V270" i="4"/>
  <c r="Z488" i="4"/>
  <c r="V104" i="4"/>
  <c r="Z408" i="4"/>
  <c r="V213" i="4"/>
  <c r="V153" i="4"/>
  <c r="V242" i="4"/>
  <c r="W336" i="4"/>
  <c r="W344" i="4"/>
  <c r="W187" i="4"/>
  <c r="Z46" i="4"/>
  <c r="W124" i="4"/>
  <c r="Y347" i="4"/>
  <c r="Y254" i="4"/>
  <c r="W230" i="4"/>
  <c r="V401" i="4"/>
  <c r="V254" i="4"/>
  <c r="V327" i="4"/>
  <c r="Z25" i="4"/>
  <c r="Z324" i="4"/>
  <c r="W204" i="4"/>
  <c r="Z310" i="4"/>
  <c r="Y401" i="4"/>
  <c r="V293" i="4"/>
  <c r="Z222" i="4"/>
  <c r="V447" i="4"/>
  <c r="Y269" i="4"/>
  <c r="V226" i="4"/>
  <c r="W320" i="4"/>
  <c r="W330" i="4"/>
  <c r="AF394" i="13"/>
  <c r="AF395" i="13"/>
  <c r="AF396" i="13"/>
  <c r="AF393" i="13"/>
  <c r="G464" i="13"/>
  <c r="G520" i="13"/>
  <c r="C462" i="13"/>
  <c r="G462" i="13" s="1"/>
  <c r="Q521" i="4"/>
  <c r="M63" i="15"/>
  <c r="AJ65" i="15" s="1"/>
  <c r="M94" i="15"/>
  <c r="AJ96" i="15" s="1"/>
  <c r="M182" i="15"/>
  <c r="AZ184" i="15" s="1"/>
  <c r="AG394" i="13"/>
  <c r="N97" i="15"/>
  <c r="AK99" i="15" s="1"/>
  <c r="N213" i="15"/>
  <c r="BA215" i="15" s="1"/>
  <c r="AC400" i="15"/>
  <c r="AC401" i="15" s="1"/>
  <c r="AC402" i="15" s="1"/>
  <c r="AE132" i="15" s="1"/>
  <c r="AS146" i="15" s="1"/>
  <c r="AC393" i="15"/>
  <c r="AC391" i="15"/>
  <c r="AC396" i="15"/>
  <c r="AC397" i="15" s="1"/>
  <c r="AC398" i="15" s="1"/>
  <c r="AD272" i="15" s="1"/>
  <c r="AR286" i="15" s="1"/>
  <c r="AC392" i="15"/>
  <c r="J306" i="15"/>
  <c r="M117" i="15"/>
  <c r="AJ119" i="15" s="1"/>
  <c r="M168" i="15"/>
  <c r="AJ170" i="15" s="1"/>
  <c r="N235" i="15"/>
  <c r="BA237" i="15" s="1"/>
  <c r="M33" i="15"/>
  <c r="AJ35" i="15" s="1"/>
  <c r="N20" i="15"/>
  <c r="AK22" i="15" s="1"/>
  <c r="N189" i="15"/>
  <c r="BA191" i="15" s="1"/>
  <c r="B7" i="7"/>
  <c r="D7" i="7" s="1"/>
  <c r="S521" i="4"/>
  <c r="S520" i="4"/>
  <c r="Z497" i="4"/>
  <c r="Z484" i="4"/>
  <c r="Z452" i="4"/>
  <c r="Z441" i="4"/>
  <c r="Z253" i="4"/>
  <c r="Z438" i="4"/>
  <c r="Z495" i="4"/>
  <c r="Z129" i="4"/>
  <c r="Z511" i="4"/>
  <c r="Z225" i="4"/>
  <c r="Z481" i="4"/>
  <c r="Z265" i="4"/>
  <c r="Z229" i="4"/>
  <c r="Z272" i="4"/>
  <c r="Z513" i="4"/>
  <c r="Z126" i="4"/>
  <c r="Z468" i="4"/>
  <c r="Z261" i="4"/>
  <c r="Z133" i="4"/>
  <c r="Z197" i="4"/>
  <c r="Z173" i="4"/>
  <c r="Z237" i="4"/>
  <c r="Z205" i="4"/>
  <c r="Z169" i="4"/>
  <c r="Z433" i="4"/>
  <c r="Z43" i="4"/>
  <c r="Z91" i="4"/>
  <c r="Z37" i="4"/>
  <c r="Z269" i="4"/>
  <c r="Z123" i="4"/>
  <c r="Z209" i="4"/>
  <c r="Z322" i="4"/>
  <c r="Z508" i="4"/>
  <c r="Z231" i="4"/>
  <c r="Z500" i="4"/>
  <c r="Z77" i="4"/>
  <c r="Z85" i="4"/>
  <c r="Z208" i="4"/>
  <c r="Z440" i="4"/>
  <c r="Z458" i="4"/>
  <c r="Z472" i="4"/>
  <c r="Z479" i="4"/>
  <c r="Z257" i="4"/>
  <c r="Z298" i="4"/>
  <c r="Z425" i="4"/>
  <c r="Z273" i="4"/>
  <c r="Z141" i="4"/>
  <c r="Z5" i="4"/>
  <c r="Z118" i="4"/>
  <c r="Z221" i="4"/>
  <c r="Z189" i="4"/>
  <c r="Z121" i="4"/>
  <c r="Z418" i="4"/>
  <c r="Z53" i="4"/>
  <c r="Z193" i="4"/>
  <c r="Z94" i="4"/>
  <c r="Z29" i="4"/>
  <c r="Z86" i="4"/>
  <c r="Z470" i="4"/>
  <c r="Z144" i="4"/>
  <c r="Z506" i="4"/>
  <c r="Z135" i="4"/>
  <c r="Z19" i="4"/>
  <c r="Z57" i="4"/>
  <c r="Z54" i="4"/>
  <c r="Z240" i="4"/>
  <c r="Z361" i="4"/>
  <c r="Z62" i="4"/>
  <c r="Z409" i="4"/>
  <c r="Z465" i="4"/>
  <c r="Z215" i="4"/>
  <c r="Z297" i="4"/>
  <c r="Z153" i="4"/>
  <c r="Z20" i="4"/>
  <c r="Z110" i="4"/>
  <c r="Z145" i="4"/>
  <c r="Z31" i="4"/>
  <c r="Z149" i="4"/>
  <c r="Z176" i="4"/>
  <c r="Z161" i="4"/>
  <c r="Z241" i="4"/>
  <c r="Z101" i="4"/>
  <c r="Z213" i="4"/>
  <c r="Z177" i="4"/>
  <c r="Z362" i="4"/>
  <c r="Z449" i="4"/>
  <c r="Z21" i="4"/>
  <c r="Z12" i="4"/>
  <c r="Z36" i="4"/>
  <c r="Z78" i="4"/>
  <c r="Z69" i="4"/>
  <c r="Z415" i="4"/>
  <c r="Z303" i="4"/>
  <c r="Z137" i="4"/>
  <c r="Z117" i="4"/>
  <c r="Z125" i="4"/>
  <c r="Z183" i="4"/>
  <c r="Z399" i="4"/>
  <c r="Z79" i="4"/>
  <c r="Z456" i="4"/>
  <c r="Z111" i="4"/>
  <c r="Z256" i="4"/>
  <c r="Z460" i="4"/>
  <c r="Z444" i="4"/>
  <c r="Z442" i="4"/>
  <c r="Z447" i="4"/>
  <c r="Z431" i="4"/>
  <c r="Z351" i="4"/>
  <c r="Z59" i="4"/>
  <c r="Z35" i="4"/>
  <c r="Z181" i="4"/>
  <c r="Z199" i="4"/>
  <c r="Z378" i="4"/>
  <c r="Z27" i="4"/>
  <c r="Z165" i="4"/>
  <c r="Z185" i="4"/>
  <c r="Z11" i="4"/>
  <c r="Z463" i="4"/>
  <c r="Z217" i="4"/>
  <c r="Z245" i="4"/>
  <c r="Z426" i="4"/>
  <c r="Z417" i="4"/>
  <c r="Z160" i="4"/>
  <c r="Z482" i="4"/>
  <c r="Z102" i="4"/>
  <c r="Z28" i="4"/>
  <c r="Z450" i="4"/>
  <c r="Z492" i="4"/>
  <c r="Z466" i="4"/>
  <c r="Z335" i="4"/>
  <c r="Z157" i="4"/>
  <c r="Z109" i="4"/>
  <c r="Z490" i="4"/>
  <c r="Z486" i="4"/>
  <c r="Z379" i="4"/>
  <c r="Z311" i="4"/>
  <c r="Z290" i="4"/>
  <c r="Z355" i="4"/>
  <c r="Z204" i="4"/>
  <c r="O10" i="7" a="1"/>
  <c r="O10" i="7" s="1"/>
  <c r="O12" i="7" s="1"/>
  <c r="M4" i="7"/>
  <c r="Z467" i="4"/>
  <c r="Z412" i="4"/>
  <c r="Z47" i="4"/>
  <c r="Z108" i="4"/>
  <c r="Z403" i="4"/>
  <c r="Z170" i="4"/>
  <c r="Z503" i="4"/>
  <c r="Y309" i="4"/>
  <c r="Y459" i="4"/>
  <c r="Y216" i="4"/>
  <c r="Z9" i="4"/>
  <c r="Y469" i="4"/>
  <c r="Z68" i="4"/>
  <c r="Y141" i="4"/>
  <c r="Z236" i="4"/>
  <c r="Z154" i="4"/>
  <c r="Z477" i="4"/>
  <c r="AB410" i="15"/>
  <c r="AB405" i="15"/>
  <c r="AB406" i="15"/>
  <c r="AB409" i="15"/>
  <c r="Y238" i="4"/>
  <c r="Y452" i="4"/>
  <c r="Y63" i="4"/>
  <c r="W496" i="4"/>
  <c r="Y7" i="4"/>
  <c r="Z318" i="4"/>
  <c r="W332" i="4"/>
  <c r="W45" i="4"/>
  <c r="Z216" i="4"/>
  <c r="Y45" i="4"/>
  <c r="Z184" i="4"/>
  <c r="Y446" i="4"/>
  <c r="Y137" i="4"/>
  <c r="Y265" i="4"/>
  <c r="Z194" i="4"/>
  <c r="Y393" i="4"/>
  <c r="Y213" i="4"/>
  <c r="Y402" i="4"/>
  <c r="Z300" i="4"/>
  <c r="W466" i="4"/>
  <c r="Z493" i="4"/>
  <c r="Z166" i="4"/>
  <c r="Y124" i="4"/>
  <c r="V312" i="4"/>
  <c r="Y99" i="4"/>
  <c r="Z22" i="4"/>
  <c r="W173" i="4"/>
  <c r="Y246" i="4"/>
  <c r="Y482" i="4"/>
  <c r="Y145" i="4"/>
  <c r="V377" i="4"/>
  <c r="Y333" i="4"/>
  <c r="Z214" i="4"/>
  <c r="Z96" i="4"/>
  <c r="Z292" i="4"/>
  <c r="V121" i="4"/>
  <c r="Z340" i="4"/>
  <c r="Z249" i="4"/>
  <c r="W512" i="4"/>
  <c r="Y415" i="4"/>
  <c r="Z172" i="4"/>
  <c r="Y345" i="4"/>
  <c r="Z155" i="4"/>
  <c r="Y490" i="4"/>
  <c r="W314" i="4"/>
  <c r="Y428" i="4"/>
  <c r="Z496" i="4"/>
  <c r="V410" i="15"/>
  <c r="V406" i="15"/>
  <c r="V405" i="15"/>
  <c r="V409" i="15"/>
  <c r="C9" i="7"/>
  <c r="C10" i="7"/>
  <c r="Z402" i="4"/>
  <c r="Z192" i="4"/>
  <c r="W183" i="4"/>
  <c r="W81" i="4"/>
  <c r="Z128" i="4"/>
  <c r="Z360" i="4"/>
  <c r="Z41" i="4"/>
  <c r="Y348" i="4"/>
  <c r="V13" i="4"/>
  <c r="W351" i="4"/>
  <c r="Y210" i="4"/>
  <c r="Y51" i="4"/>
  <c r="Z275" i="4"/>
  <c r="V281" i="4"/>
  <c r="V510" i="4"/>
  <c r="Y55" i="4"/>
  <c r="V238" i="4"/>
  <c r="Z428" i="4"/>
  <c r="V229" i="4"/>
  <c r="Y297" i="4"/>
  <c r="Z139" i="4"/>
  <c r="Z267" i="4"/>
  <c r="W353" i="4"/>
  <c r="W359" i="4"/>
  <c r="W318" i="4"/>
  <c r="Z89" i="4"/>
  <c r="V415" i="4"/>
  <c r="Z136" i="4"/>
  <c r="Z247" i="4"/>
  <c r="W382" i="4"/>
  <c r="W380" i="4"/>
  <c r="Y268" i="4"/>
  <c r="Z51" i="4"/>
  <c r="Y293" i="4"/>
  <c r="Z387" i="4"/>
  <c r="V30" i="4"/>
  <c r="V361" i="4"/>
  <c r="W97" i="4"/>
  <c r="Y47" i="4"/>
  <c r="W406" i="4"/>
  <c r="Z174" i="4"/>
  <c r="Z188" i="4"/>
  <c r="Y346" i="4"/>
  <c r="Z132" i="4"/>
  <c r="W337" i="4"/>
  <c r="W345" i="4"/>
  <c r="AA410" i="15"/>
  <c r="AA406" i="15"/>
  <c r="AA409" i="15"/>
  <c r="AA405" i="15"/>
  <c r="AI396" i="13"/>
  <c r="AI393" i="13"/>
  <c r="AI394" i="13"/>
  <c r="AI395" i="13"/>
  <c r="E470" i="13"/>
  <c r="E462" i="13"/>
  <c r="E469" i="13"/>
  <c r="E468" i="13"/>
  <c r="E461" i="13"/>
  <c r="E467" i="13"/>
  <c r="E466" i="13"/>
  <c r="E465" i="13"/>
  <c r="E471" i="13"/>
  <c r="D492" i="13" s="1"/>
  <c r="E463" i="13"/>
  <c r="E464" i="13"/>
  <c r="D5" i="7"/>
  <c r="AK393" i="13"/>
  <c r="AK394" i="13"/>
  <c r="AK395" i="13"/>
  <c r="AK396" i="13"/>
  <c r="AG393" i="13"/>
  <c r="M222" i="15"/>
  <c r="AZ224" i="15" s="1"/>
  <c r="M277" i="15"/>
  <c r="AZ279" i="15" s="1"/>
  <c r="M31" i="15"/>
  <c r="AJ33" i="15" s="1"/>
  <c r="M14" i="15"/>
  <c r="AJ16" i="15" s="1"/>
  <c r="M17" i="15"/>
  <c r="AJ19" i="15" s="1"/>
  <c r="M68" i="15"/>
  <c r="AJ70" i="15" s="1"/>
  <c r="M95" i="15"/>
  <c r="AJ97" i="15" s="1"/>
  <c r="M72" i="15"/>
  <c r="AJ74" i="15" s="1"/>
  <c r="M37" i="15"/>
  <c r="AJ39" i="15" s="1"/>
  <c r="M58" i="15"/>
  <c r="AJ60" i="15" s="1"/>
  <c r="M29" i="15"/>
  <c r="AJ31" i="15" s="1"/>
  <c r="M90" i="15"/>
  <c r="AJ92" i="15" s="1"/>
  <c r="M25" i="15"/>
  <c r="AJ27" i="15" s="1"/>
  <c r="M80" i="15"/>
  <c r="AJ82" i="15" s="1"/>
  <c r="M32" i="15"/>
  <c r="AJ34" i="15" s="1"/>
  <c r="M120" i="15"/>
  <c r="AJ122" i="15" s="1"/>
  <c r="M152" i="15"/>
  <c r="AJ154" i="15" s="1"/>
  <c r="M69" i="15"/>
  <c r="AJ71" i="15" s="1"/>
  <c r="M77" i="15"/>
  <c r="AJ79" i="15" s="1"/>
  <c r="M119" i="15"/>
  <c r="AJ121" i="15" s="1"/>
  <c r="M123" i="15"/>
  <c r="AJ125" i="15" s="1"/>
  <c r="M159" i="15"/>
  <c r="AJ161" i="15" s="1"/>
  <c r="M190" i="15"/>
  <c r="AZ192" i="15" s="1"/>
  <c r="M172" i="15"/>
  <c r="AJ174" i="15" s="1"/>
  <c r="M192" i="15"/>
  <c r="AZ194" i="15" s="1"/>
  <c r="M233" i="15"/>
  <c r="AZ235" i="15" s="1"/>
  <c r="M200" i="15"/>
  <c r="AZ202" i="15" s="1"/>
  <c r="M167" i="15"/>
  <c r="AJ169" i="15" s="1"/>
  <c r="M229" i="15"/>
  <c r="AZ231" i="15" s="1"/>
  <c r="M239" i="15"/>
  <c r="AZ241" i="15" s="1"/>
  <c r="M275" i="15"/>
  <c r="AZ277" i="15" s="1"/>
  <c r="M18" i="15"/>
  <c r="AJ20" i="15" s="1"/>
  <c r="M5" i="15"/>
  <c r="AJ7" i="15" s="1"/>
  <c r="M54" i="15"/>
  <c r="AJ56" i="15" s="1"/>
  <c r="M85" i="15"/>
  <c r="AJ87" i="15" s="1"/>
  <c r="M41" i="15"/>
  <c r="AJ43" i="15" s="1"/>
  <c r="M70" i="15"/>
  <c r="AJ72" i="15" s="1"/>
  <c r="M67" i="15"/>
  <c r="AJ69" i="15" s="1"/>
  <c r="M96" i="15"/>
  <c r="AJ98" i="15" s="1"/>
  <c r="M136" i="15"/>
  <c r="AJ138" i="15" s="1"/>
  <c r="M164" i="15"/>
  <c r="AJ166" i="15" s="1"/>
  <c r="M193" i="15"/>
  <c r="AZ195" i="15" s="1"/>
  <c r="M153" i="15"/>
  <c r="AJ155" i="15" s="1"/>
  <c r="M248" i="15"/>
  <c r="AZ250" i="15" s="1"/>
  <c r="M126" i="15"/>
  <c r="AJ128" i="15" s="1"/>
  <c r="M124" i="15"/>
  <c r="AJ126" i="15" s="1"/>
  <c r="M157" i="15"/>
  <c r="AJ159" i="15" s="1"/>
  <c r="M180" i="15"/>
  <c r="AZ182" i="15" s="1"/>
  <c r="M174" i="15"/>
  <c r="AZ176" i="15" s="1"/>
  <c r="M191" i="15"/>
  <c r="AZ193" i="15" s="1"/>
  <c r="M264" i="15"/>
  <c r="AZ266" i="15" s="1"/>
  <c r="M202" i="15"/>
  <c r="AZ204" i="15" s="1"/>
  <c r="M234" i="15"/>
  <c r="AZ236" i="15" s="1"/>
  <c r="M197" i="15"/>
  <c r="AZ199" i="15" s="1"/>
  <c r="M207" i="15"/>
  <c r="AZ209" i="15" s="1"/>
  <c r="M268" i="15"/>
  <c r="AZ270" i="15" s="1"/>
  <c r="M34" i="15"/>
  <c r="AJ36" i="15" s="1"/>
  <c r="M21" i="15"/>
  <c r="AJ23" i="15" s="1"/>
  <c r="M7" i="15"/>
  <c r="AJ9" i="15" s="1"/>
  <c r="M86" i="15"/>
  <c r="AJ88" i="15" s="1"/>
  <c r="M84" i="15"/>
  <c r="AJ86" i="15" s="1"/>
  <c r="M121" i="15"/>
  <c r="AJ123" i="15" s="1"/>
  <c r="M53" i="15"/>
  <c r="AJ55" i="15" s="1"/>
  <c r="M83" i="15"/>
  <c r="AJ85" i="15" s="1"/>
  <c r="M146" i="15"/>
  <c r="AJ148" i="15" s="1"/>
  <c r="M243" i="15"/>
  <c r="AZ245" i="15" s="1"/>
  <c r="M177" i="15"/>
  <c r="AZ179" i="15" s="1"/>
  <c r="M118" i="15"/>
  <c r="AJ120" i="15" s="1"/>
  <c r="M194" i="15"/>
  <c r="AZ196" i="15" s="1"/>
  <c r="M249" i="15"/>
  <c r="AZ251" i="15" s="1"/>
  <c r="M247" i="15"/>
  <c r="AZ249" i="15" s="1"/>
  <c r="M179" i="15"/>
  <c r="AZ181" i="15" s="1"/>
  <c r="M241" i="15"/>
  <c r="AZ243" i="15" s="1"/>
  <c r="M198" i="15"/>
  <c r="AZ200" i="15" s="1"/>
  <c r="M254" i="15"/>
  <c r="AZ256" i="15" s="1"/>
  <c r="M11" i="15"/>
  <c r="AJ13" i="15" s="1"/>
  <c r="M9" i="15"/>
  <c r="AJ11" i="15" s="1"/>
  <c r="M144" i="15"/>
  <c r="AJ146" i="15" s="1"/>
  <c r="M42" i="15"/>
  <c r="AJ44" i="15" s="1"/>
  <c r="M46" i="15"/>
  <c r="AJ48" i="15" s="1"/>
  <c r="M88" i="15"/>
  <c r="AJ90" i="15" s="1"/>
  <c r="M151" i="15"/>
  <c r="AJ153" i="15" s="1"/>
  <c r="M40" i="15"/>
  <c r="AJ42" i="15" s="1"/>
  <c r="M131" i="15"/>
  <c r="AJ133" i="15" s="1"/>
  <c r="M201" i="15"/>
  <c r="AZ203" i="15" s="1"/>
  <c r="M133" i="15"/>
  <c r="AJ135" i="15" s="1"/>
  <c r="M147" i="15"/>
  <c r="AJ149" i="15" s="1"/>
  <c r="M134" i="15"/>
  <c r="AJ136" i="15" s="1"/>
  <c r="M169" i="15"/>
  <c r="AJ171" i="15" s="1"/>
  <c r="M184" i="15"/>
  <c r="AZ186" i="15" s="1"/>
  <c r="M208" i="15"/>
  <c r="AZ210" i="15" s="1"/>
  <c r="M238" i="15"/>
  <c r="AZ240" i="15" s="1"/>
  <c r="M209" i="15"/>
  <c r="AZ211" i="15" s="1"/>
  <c r="M199" i="15"/>
  <c r="AZ201" i="15" s="1"/>
  <c r="M212" i="15"/>
  <c r="AZ214" i="15" s="1"/>
  <c r="M112" i="15"/>
  <c r="AJ114" i="15" s="1"/>
  <c r="M60" i="15"/>
  <c r="AJ62" i="15" s="1"/>
  <c r="M45" i="15"/>
  <c r="AJ47" i="15" s="1"/>
  <c r="M104" i="15"/>
  <c r="AJ106" i="15" s="1"/>
  <c r="M125" i="15"/>
  <c r="AJ127" i="15" s="1"/>
  <c r="M55" i="15"/>
  <c r="AJ57" i="15" s="1"/>
  <c r="M111" i="15"/>
  <c r="AJ113" i="15" s="1"/>
  <c r="M102" i="15"/>
  <c r="AJ104" i="15" s="1"/>
  <c r="M108" i="15"/>
  <c r="AJ110" i="15" s="1"/>
  <c r="M135" i="15"/>
  <c r="AJ137" i="15" s="1"/>
  <c r="M185" i="15"/>
  <c r="AZ187" i="15" s="1"/>
  <c r="M272" i="15"/>
  <c r="AZ274" i="15" s="1"/>
  <c r="M149" i="15"/>
  <c r="AJ151" i="15" s="1"/>
  <c r="M206" i="15"/>
  <c r="AZ208" i="15" s="1"/>
  <c r="M265" i="15"/>
  <c r="AZ267" i="15" s="1"/>
  <c r="M256" i="15"/>
  <c r="AZ258" i="15" s="1"/>
  <c r="M257" i="15"/>
  <c r="AZ259" i="15" s="1"/>
  <c r="M220" i="15"/>
  <c r="AZ222" i="15" s="1"/>
  <c r="M219" i="15"/>
  <c r="AZ221" i="15" s="1"/>
  <c r="M278" i="15"/>
  <c r="AZ280" i="15" s="1"/>
  <c r="M270" i="15"/>
  <c r="AZ272" i="15" s="1"/>
  <c r="M50" i="15"/>
  <c r="AJ52" i="15" s="1"/>
  <c r="M82" i="15"/>
  <c r="AJ84" i="15" s="1"/>
  <c r="M6" i="15"/>
  <c r="AJ8" i="15" s="1"/>
  <c r="M66" i="15"/>
  <c r="AJ68" i="15" s="1"/>
  <c r="M99" i="15"/>
  <c r="AJ101" i="15" s="1"/>
  <c r="M62" i="15"/>
  <c r="AJ64" i="15" s="1"/>
  <c r="M106" i="15"/>
  <c r="AJ108" i="15" s="1"/>
  <c r="M87" i="15"/>
  <c r="AJ89" i="15" s="1"/>
  <c r="M216" i="15"/>
  <c r="AZ218" i="15" s="1"/>
  <c r="M48" i="15"/>
  <c r="AJ50" i="15" s="1"/>
  <c r="M56" i="15"/>
  <c r="AJ58" i="15" s="1"/>
  <c r="M155" i="15"/>
  <c r="AJ157" i="15" s="1"/>
  <c r="M217" i="15"/>
  <c r="AZ219" i="15" s="1"/>
  <c r="M139" i="15"/>
  <c r="AJ141" i="15" s="1"/>
  <c r="M156" i="15"/>
  <c r="AJ158" i="15" s="1"/>
  <c r="M170" i="15"/>
  <c r="AJ172" i="15" s="1"/>
  <c r="M224" i="15"/>
  <c r="AZ226" i="15" s="1"/>
  <c r="M183" i="15"/>
  <c r="AZ185" i="15" s="1"/>
  <c r="M225" i="15"/>
  <c r="AZ227" i="15" s="1"/>
  <c r="M226" i="15"/>
  <c r="AZ228" i="15" s="1"/>
  <c r="M211" i="15"/>
  <c r="AZ213" i="15" s="1"/>
  <c r="M251" i="15"/>
  <c r="AZ253" i="15" s="1"/>
  <c r="M26" i="15"/>
  <c r="AJ28" i="15" s="1"/>
  <c r="M64" i="15"/>
  <c r="AJ66" i="15" s="1"/>
  <c r="M76" i="15"/>
  <c r="AJ78" i="15" s="1"/>
  <c r="M51" i="15"/>
  <c r="AJ53" i="15" s="1"/>
  <c r="M128" i="15"/>
  <c r="AJ130" i="15" s="1"/>
  <c r="M161" i="15"/>
  <c r="AJ163" i="15" s="1"/>
  <c r="M107" i="15"/>
  <c r="AJ109" i="15" s="1"/>
  <c r="M186" i="15"/>
  <c r="AZ188" i="15" s="1"/>
  <c r="M154" i="15"/>
  <c r="AJ156" i="15" s="1"/>
  <c r="M188" i="15"/>
  <c r="AZ190" i="15" s="1"/>
  <c r="M215" i="15"/>
  <c r="AZ217" i="15" s="1"/>
  <c r="M273" i="15"/>
  <c r="AZ275" i="15" s="1"/>
  <c r="M195" i="15"/>
  <c r="AZ197" i="15" s="1"/>
  <c r="M261" i="15"/>
  <c r="AZ263" i="15" s="1"/>
  <c r="M223" i="15"/>
  <c r="AZ225" i="15" s="1"/>
  <c r="M246" i="15"/>
  <c r="AZ248" i="15" s="1"/>
  <c r="M74" i="15"/>
  <c r="AJ76" i="15" s="1"/>
  <c r="M115" i="15"/>
  <c r="AJ117" i="15" s="1"/>
  <c r="M91" i="15"/>
  <c r="AJ93" i="15" s="1"/>
  <c r="M61" i="15"/>
  <c r="AJ63" i="15" s="1"/>
  <c r="M89" i="15"/>
  <c r="AJ91" i="15" s="1"/>
  <c r="M127" i="15"/>
  <c r="AJ129" i="15" s="1"/>
  <c r="M158" i="15"/>
  <c r="AJ160" i="15" s="1"/>
  <c r="M143" i="15"/>
  <c r="AJ145" i="15" s="1"/>
  <c r="M113" i="15"/>
  <c r="AJ115" i="15" s="1"/>
  <c r="M142" i="15"/>
  <c r="AJ144" i="15" s="1"/>
  <c r="M240" i="15"/>
  <c r="AZ242" i="15" s="1"/>
  <c r="M232" i="15"/>
  <c r="AZ234" i="15" s="1"/>
  <c r="M258" i="15"/>
  <c r="AZ260" i="15" s="1"/>
  <c r="M252" i="15"/>
  <c r="AZ254" i="15" s="1"/>
  <c r="M255" i="15"/>
  <c r="AZ257" i="15" s="1"/>
  <c r="M214" i="15"/>
  <c r="AZ216" i="15" s="1"/>
  <c r="N117" i="15"/>
  <c r="AK119" i="15" s="1"/>
  <c r="N168" i="15"/>
  <c r="AK170" i="15" s="1"/>
  <c r="M235" i="15"/>
  <c r="AZ237" i="15" s="1"/>
  <c r="N81" i="15"/>
  <c r="AK83" i="15" s="1"/>
  <c r="M105" i="15"/>
  <c r="AJ107" i="15" s="1"/>
  <c r="M162" i="15"/>
  <c r="AJ164" i="15" s="1"/>
  <c r="M276" i="15"/>
  <c r="AZ278" i="15" s="1"/>
  <c r="Z286" i="4"/>
  <c r="Z104" i="4"/>
  <c r="Z421" i="4"/>
  <c r="Z42" i="4"/>
  <c r="Z13" i="4"/>
  <c r="Z34" i="4"/>
  <c r="Z63" i="4"/>
  <c r="Z448" i="4"/>
  <c r="Z345" i="4"/>
  <c r="Y324" i="4"/>
  <c r="Y447" i="4"/>
  <c r="Z422" i="4"/>
  <c r="Z219" i="4"/>
  <c r="Y498" i="4"/>
  <c r="Z23" i="4"/>
  <c r="W171" i="4"/>
  <c r="Y380" i="4"/>
  <c r="Z70" i="4"/>
  <c r="W410" i="4"/>
  <c r="Y270" i="4"/>
  <c r="Z356" i="4"/>
  <c r="Y119" i="4"/>
  <c r="W418" i="4"/>
  <c r="W419" i="4"/>
  <c r="Z178" i="4"/>
  <c r="Y361" i="4"/>
  <c r="Y410" i="4"/>
  <c r="W391" i="4"/>
  <c r="Y476" i="4"/>
  <c r="Z338" i="4"/>
  <c r="Y356" i="4"/>
  <c r="Y96" i="4"/>
  <c r="Y484" i="4"/>
  <c r="W264" i="4"/>
  <c r="W427" i="4"/>
  <c r="Y341" i="4"/>
  <c r="Z95" i="4"/>
  <c r="Y458" i="4"/>
  <c r="Y229" i="4"/>
  <c r="W362" i="4"/>
  <c r="Y302" i="4"/>
  <c r="Y367" i="4"/>
  <c r="B3" i="7"/>
  <c r="V265" i="4"/>
  <c r="V249" i="4"/>
  <c r="V233" i="4"/>
  <c r="V217" i="4"/>
  <c r="V469" i="4"/>
  <c r="V453" i="4"/>
  <c r="O521" i="4"/>
  <c r="O520" i="4"/>
  <c r="V485" i="4"/>
  <c r="V448" i="4"/>
  <c r="V501" i="4"/>
  <c r="V272" i="4"/>
  <c r="V164" i="4"/>
  <c r="V451" i="4"/>
  <c r="V437" i="4"/>
  <c r="V204" i="4"/>
  <c r="V236" i="4"/>
  <c r="V172" i="4"/>
  <c r="V148" i="4"/>
  <c r="V252" i="4"/>
  <c r="V212" i="4"/>
  <c r="V200" i="4"/>
  <c r="V188" i="4"/>
  <c r="V180" i="4"/>
  <c r="V132" i="4"/>
  <c r="V136" i="4"/>
  <c r="V119" i="4"/>
  <c r="V442" i="4"/>
  <c r="V244" i="4"/>
  <c r="V196" i="4"/>
  <c r="V410" i="4"/>
  <c r="V268" i="4"/>
  <c r="V445" i="4"/>
  <c r="V260" i="4"/>
  <c r="V413" i="4"/>
  <c r="V115" i="4"/>
  <c r="V216" i="4"/>
  <c r="V122" i="4"/>
  <c r="V9" i="4"/>
  <c r="V123" i="4"/>
  <c r="V157" i="4"/>
  <c r="V506" i="4"/>
  <c r="V49" i="4"/>
  <c r="V90" i="4"/>
  <c r="V248" i="4"/>
  <c r="V184" i="4"/>
  <c r="V426" i="4"/>
  <c r="V58" i="4"/>
  <c r="V276" i="4"/>
  <c r="V317" i="4"/>
  <c r="V350" i="4"/>
  <c r="V131" i="4"/>
  <c r="V271" i="4"/>
  <c r="V326" i="4"/>
  <c r="V492" i="4"/>
  <c r="V55" i="4"/>
  <c r="V87" i="4"/>
  <c r="V135" i="4"/>
  <c r="V237" i="4"/>
  <c r="V33" i="4"/>
  <c r="V292" i="4"/>
  <c r="V434" i="4"/>
  <c r="V318" i="4"/>
  <c r="V253" i="4"/>
  <c r="V127" i="4"/>
  <c r="V155" i="4"/>
  <c r="V175" i="4"/>
  <c r="V220" i="4"/>
  <c r="V388" i="4"/>
  <c r="V286" i="4"/>
  <c r="V243" i="4"/>
  <c r="V147" i="4"/>
  <c r="V179" i="4"/>
  <c r="V490" i="4"/>
  <c r="V474" i="4"/>
  <c r="V432" i="4"/>
  <c r="V140" i="4"/>
  <c r="V167" i="4"/>
  <c r="V107" i="4"/>
  <c r="V159" i="4"/>
  <c r="V300" i="4"/>
  <c r="V74" i="4"/>
  <c r="V144" i="4"/>
  <c r="V109" i="4"/>
  <c r="V444" i="4"/>
  <c r="V25" i="4"/>
  <c r="V199" i="4"/>
  <c r="V235" i="4"/>
  <c r="V195" i="4"/>
  <c r="V97" i="4"/>
  <c r="V163" i="4"/>
  <c r="V211" i="4"/>
  <c r="V428" i="4"/>
  <c r="V459" i="4"/>
  <c r="V390" i="4"/>
  <c r="V151" i="4"/>
  <c r="V467" i="4"/>
  <c r="V98" i="4"/>
  <c r="V141" i="4"/>
  <c r="V35" i="4"/>
  <c r="V75" i="4"/>
  <c r="V239" i="4"/>
  <c r="V247" i="4"/>
  <c r="V494" i="4"/>
  <c r="V205" i="4"/>
  <c r="V65" i="4"/>
  <c r="V227" i="4"/>
  <c r="V408" i="4"/>
  <c r="V406" i="4"/>
  <c r="V421" i="4"/>
  <c r="V508" i="4"/>
  <c r="V476" i="4"/>
  <c r="V412" i="4"/>
  <c r="V491" i="4"/>
  <c r="V171" i="4"/>
  <c r="V168" i="4"/>
  <c r="V8" i="4"/>
  <c r="V224" i="4"/>
  <c r="V411" i="4"/>
  <c r="V464" i="4"/>
  <c r="V509" i="4"/>
  <c r="V32" i="4"/>
  <c r="V358" i="4"/>
  <c r="V24" i="4"/>
  <c r="V114" i="4"/>
  <c r="V82" i="4"/>
  <c r="V191" i="4"/>
  <c r="V251" i="4"/>
  <c r="V475" i="4"/>
  <c r="V372" i="4"/>
  <c r="V29" i="4"/>
  <c r="V259" i="4"/>
  <c r="V173" i="4"/>
  <c r="V267" i="4"/>
  <c r="V380" i="4"/>
  <c r="V356" i="4"/>
  <c r="V67" i="4"/>
  <c r="V302" i="4"/>
  <c r="V66" i="4"/>
  <c r="V427" i="4"/>
  <c r="V324" i="4"/>
  <c r="V83" i="4"/>
  <c r="V219" i="4"/>
  <c r="V460" i="4"/>
  <c r="V507" i="4"/>
  <c r="V366" i="4"/>
  <c r="V269" i="4"/>
  <c r="V208" i="4"/>
  <c r="V59" i="4"/>
  <c r="V308" i="4"/>
  <c r="V404" i="4"/>
  <c r="V446" i="4"/>
  <c r="V221" i="4"/>
  <c r="V187" i="4"/>
  <c r="V156" i="4"/>
  <c r="V5" i="4"/>
  <c r="V99" i="4"/>
  <c r="V203" i="4"/>
  <c r="V294" i="4"/>
  <c r="V139" i="4"/>
  <c r="V443" i="4"/>
  <c r="V183" i="4"/>
  <c r="V228" i="4"/>
  <c r="V316" i="4"/>
  <c r="V278" i="4"/>
  <c r="V364" i="4"/>
  <c r="V483" i="4"/>
  <c r="V340" i="4"/>
  <c r="V496" i="4"/>
  <c r="V91" i="4"/>
  <c r="V189" i="4"/>
  <c r="V458" i="4"/>
  <c r="V418" i="4"/>
  <c r="V435" i="4"/>
  <c r="V336" i="4"/>
  <c r="V50" i="4"/>
  <c r="W260" i="4"/>
  <c r="Z38" i="4"/>
  <c r="Y287" i="4"/>
  <c r="Y152" i="4"/>
  <c r="W139" i="4"/>
  <c r="Z301" i="4"/>
  <c r="V14" i="4"/>
  <c r="V280" i="4"/>
  <c r="V78" i="4"/>
  <c r="V63" i="4"/>
  <c r="Z230" i="4"/>
  <c r="Y153" i="4"/>
  <c r="W459" i="4"/>
  <c r="V201" i="4"/>
  <c r="V431" i="4"/>
  <c r="W328" i="4"/>
  <c r="Z478" i="4"/>
  <c r="V289" i="4"/>
  <c r="Z295" i="4"/>
  <c r="Y115" i="4"/>
  <c r="Y88" i="4"/>
  <c r="Y28" i="4"/>
  <c r="Z191" i="4"/>
  <c r="W52" i="4"/>
  <c r="Y453" i="4"/>
  <c r="Y279" i="4"/>
  <c r="W497" i="4"/>
  <c r="W197" i="4"/>
  <c r="V394" i="4"/>
  <c r="Z105" i="4"/>
  <c r="W350" i="4"/>
  <c r="W15" i="4"/>
  <c r="V328" i="4"/>
  <c r="Z10" i="4"/>
  <c r="Z328" i="4"/>
  <c r="Z376" i="4"/>
  <c r="Z99" i="4"/>
  <c r="Y442" i="4"/>
  <c r="Z164" i="4"/>
  <c r="W274" i="4"/>
  <c r="W329" i="4"/>
  <c r="Y116" i="4"/>
  <c r="Z263" i="4"/>
  <c r="V215" i="4"/>
  <c r="W229" i="4"/>
  <c r="Z369" i="4"/>
  <c r="Y135" i="4"/>
  <c r="V360" i="4"/>
  <c r="Y25" i="4"/>
  <c r="V34" i="4"/>
  <c r="W16" i="4"/>
  <c r="Y411" i="4"/>
  <c r="Z73" i="4"/>
  <c r="W334" i="4"/>
  <c r="W47" i="4"/>
  <c r="Z309" i="4"/>
  <c r="Z72" i="4"/>
  <c r="Z271" i="4"/>
  <c r="V245" i="4"/>
  <c r="Z195" i="4"/>
  <c r="Z148" i="4"/>
  <c r="V486" i="4"/>
  <c r="W386" i="4"/>
  <c r="Z380" i="4"/>
  <c r="V473" i="4"/>
  <c r="AM393" i="13"/>
  <c r="Y300" i="4"/>
  <c r="W59" i="4"/>
  <c r="V381" i="4"/>
  <c r="W116" i="4"/>
  <c r="W390" i="4"/>
  <c r="Y474" i="4"/>
  <c r="V367" i="4"/>
  <c r="Y489" i="4"/>
  <c r="V303" i="4"/>
  <c r="Z473" i="4"/>
  <c r="Y44" i="4"/>
  <c r="V400" i="4"/>
  <c r="W11" i="4"/>
  <c r="Z276" i="4"/>
  <c r="Z106" i="4"/>
  <c r="W57" i="4"/>
  <c r="W121" i="4"/>
  <c r="Z326" i="4"/>
  <c r="Z238" i="4"/>
  <c r="Z469" i="4"/>
  <c r="W370" i="4"/>
  <c r="W394" i="4"/>
  <c r="Z413" i="4"/>
  <c r="V457" i="4"/>
  <c r="C530" i="13"/>
  <c r="B490" i="13"/>
  <c r="C507" i="13" s="1"/>
  <c r="B489" i="13"/>
  <c r="C506" i="13" s="1"/>
  <c r="B482" i="13"/>
  <c r="C499" i="13" s="1"/>
  <c r="B488" i="13"/>
  <c r="C505" i="13" s="1"/>
  <c r="B487" i="13"/>
  <c r="C504" i="13" s="1"/>
  <c r="B486" i="13"/>
  <c r="C503" i="13" s="1"/>
  <c r="B485" i="13"/>
  <c r="C502" i="13" s="1"/>
  <c r="B491" i="13"/>
  <c r="C508" i="13" s="1"/>
  <c r="B483" i="13"/>
  <c r="C500" i="13" s="1"/>
  <c r="B484" i="13"/>
  <c r="C501" i="13" s="1"/>
  <c r="B492" i="13"/>
  <c r="G468" i="13"/>
  <c r="M137" i="15"/>
  <c r="AJ139" i="15" s="1"/>
  <c r="M205" i="15"/>
  <c r="AZ207" i="15" s="1"/>
  <c r="M221" i="15"/>
  <c r="AZ223" i="15" s="1"/>
  <c r="AG396" i="13"/>
  <c r="Z409" i="15"/>
  <c r="Z413" i="15" s="1"/>
  <c r="Z405" i="15"/>
  <c r="Z410" i="15"/>
  <c r="Z406" i="15"/>
  <c r="C469" i="13"/>
  <c r="G469" i="13" s="1"/>
  <c r="G527" i="13"/>
  <c r="N13" i="15"/>
  <c r="AK15" i="15" s="1"/>
  <c r="H306" i="15"/>
  <c r="N103" i="15"/>
  <c r="AK105" i="15" s="1"/>
  <c r="N132" i="15"/>
  <c r="AK134" i="15" s="1"/>
  <c r="N230" i="15"/>
  <c r="BA232" i="15" s="1"/>
  <c r="N15" i="15"/>
  <c r="AK17" i="15" s="1"/>
  <c r="J307" i="15"/>
  <c r="M93" i="15"/>
  <c r="AJ95" i="15" s="1"/>
  <c r="N163" i="15"/>
  <c r="AK165" i="15" s="1"/>
  <c r="N266" i="15"/>
  <c r="BA268" i="15" s="1"/>
  <c r="M81" i="15"/>
  <c r="AJ83" i="15" s="1"/>
  <c r="N105" i="15"/>
  <c r="AK107" i="15" s="1"/>
  <c r="N162" i="15"/>
  <c r="AK164" i="15" s="1"/>
  <c r="Z363" i="4"/>
  <c r="Z474" i="4"/>
  <c r="Z264" i="4"/>
  <c r="Z147" i="4"/>
  <c r="Z242" i="4"/>
  <c r="Z483" i="4"/>
  <c r="B6" i="7"/>
  <c r="D6" i="7" s="1"/>
  <c r="R521" i="4"/>
  <c r="Y509" i="4"/>
  <c r="Y445" i="4"/>
  <c r="Y392" i="4"/>
  <c r="Y328" i="4"/>
  <c r="Y413" i="4"/>
  <c r="Y344" i="4"/>
  <c r="Y312" i="4"/>
  <c r="Y294" i="4"/>
  <c r="Y61" i="4"/>
  <c r="R520" i="4"/>
  <c r="Y477" i="4"/>
  <c r="Y66" i="4"/>
  <c r="Y93" i="4"/>
  <c r="Y310" i="4"/>
  <c r="Y461" i="4"/>
  <c r="Y510" i="4"/>
  <c r="Y493" i="4"/>
  <c r="Y429" i="4"/>
  <c r="Y376" i="4"/>
  <c r="Y109" i="4"/>
  <c r="Y224" i="4"/>
  <c r="Y155" i="4"/>
  <c r="Y77" i="4"/>
  <c r="Y176" i="4"/>
  <c r="Y163" i="4"/>
  <c r="Y358" i="4"/>
  <c r="Y98" i="4"/>
  <c r="Y19" i="4"/>
  <c r="Y334" i="4"/>
  <c r="Y236" i="4"/>
  <c r="Y42" i="4"/>
  <c r="Y264" i="4"/>
  <c r="Y256" i="4"/>
  <c r="Y146" i="4"/>
  <c r="Y280" i="4"/>
  <c r="Y327" i="4"/>
  <c r="Y395" i="4"/>
  <c r="Y164" i="4"/>
  <c r="Y132" i="4"/>
  <c r="Y267" i="4"/>
  <c r="Y295" i="4"/>
  <c r="Y114" i="4"/>
  <c r="Y52" i="4"/>
  <c r="Y232" i="4"/>
  <c r="Y478" i="4"/>
  <c r="Y20" i="4"/>
  <c r="Y46" i="4"/>
  <c r="Y252" i="4"/>
  <c r="Y400" i="4"/>
  <c r="Y296" i="4"/>
  <c r="Y12" i="4"/>
  <c r="Y178" i="4"/>
  <c r="Y487" i="4"/>
  <c r="Y331" i="4"/>
  <c r="Y179" i="4"/>
  <c r="Y60" i="4"/>
  <c r="Y440" i="4"/>
  <c r="Y101" i="4"/>
  <c r="Y208" i="4"/>
  <c r="Y24" i="4"/>
  <c r="Y196" i="4"/>
  <c r="Y288" i="4"/>
  <c r="Y214" i="4"/>
  <c r="Y352" i="4"/>
  <c r="Y147" i="4"/>
  <c r="Y360" i="4"/>
  <c r="Y371" i="4"/>
  <c r="Y503" i="4"/>
  <c r="Y281" i="4"/>
  <c r="Y50" i="4"/>
  <c r="Y69" i="4"/>
  <c r="Y222" i="4"/>
  <c r="Y513" i="4"/>
  <c r="Y37" i="4"/>
  <c r="Y283" i="4"/>
  <c r="Y456" i="4"/>
  <c r="Y122" i="4"/>
  <c r="Y160" i="4"/>
  <c r="Y150" i="4"/>
  <c r="Y212" i="4"/>
  <c r="Y275" i="4"/>
  <c r="Y130" i="4"/>
  <c r="Y406" i="4"/>
  <c r="Y471" i="4"/>
  <c r="Y438" i="4"/>
  <c r="Y171" i="4"/>
  <c r="Y11" i="4"/>
  <c r="Y72" i="4"/>
  <c r="Y38" i="4"/>
  <c r="Y462" i="4"/>
  <c r="Y379" i="4"/>
  <c r="Y131" i="4"/>
  <c r="Y304" i="4"/>
  <c r="Y211" i="4"/>
  <c r="Y387" i="4"/>
  <c r="Y422" i="4"/>
  <c r="Y439" i="4"/>
  <c r="Y16" i="4"/>
  <c r="Y240" i="4"/>
  <c r="Y8" i="4"/>
  <c r="Y182" i="4"/>
  <c r="Y218" i="4"/>
  <c r="Y368" i="4"/>
  <c r="Y414" i="4"/>
  <c r="Y82" i="4"/>
  <c r="Y363" i="4"/>
  <c r="Y307" i="4"/>
  <c r="Y355" i="4"/>
  <c r="Y511" i="4"/>
  <c r="Y323" i="4"/>
  <c r="Y423" i="4"/>
  <c r="Y407" i="4"/>
  <c r="Y198" i="4"/>
  <c r="Y486" i="4"/>
  <c r="Y375" i="4"/>
  <c r="Y94" i="4"/>
  <c r="Y26" i="4"/>
  <c r="Y481" i="4"/>
  <c r="Y398" i="4"/>
  <c r="Y62" i="4"/>
  <c r="Y104" i="4"/>
  <c r="Y219" i="4"/>
  <c r="Y58" i="4"/>
  <c r="Y194" i="4"/>
  <c r="Y299" i="4"/>
  <c r="Y359" i="4"/>
  <c r="Y244" i="4"/>
  <c r="Y384" i="4"/>
  <c r="Y403" i="4"/>
  <c r="Y110" i="4"/>
  <c r="Y92" i="4"/>
  <c r="Y68" i="4"/>
  <c r="Y228" i="4"/>
  <c r="Y374" i="4"/>
  <c r="Y315" i="4"/>
  <c r="Y220" i="4"/>
  <c r="Y431" i="4"/>
  <c r="Y156" i="4"/>
  <c r="Y195" i="4"/>
  <c r="Y320" i="4"/>
  <c r="Y339" i="4"/>
  <c r="Y90" i="4"/>
  <c r="Y335" i="4"/>
  <c r="Y454" i="4"/>
  <c r="Y291" i="4"/>
  <c r="Y502" i="4"/>
  <c r="Y34" i="4"/>
  <c r="Y134" i="4"/>
  <c r="Y391" i="4"/>
  <c r="Y32" i="4"/>
  <c r="Y192" i="4"/>
  <c r="Y470" i="4"/>
  <c r="Y311" i="4"/>
  <c r="Y128" i="4"/>
  <c r="Y186" i="4"/>
  <c r="Y223" i="4"/>
  <c r="Y432" i="4"/>
  <c r="Y126" i="4"/>
  <c r="Y399" i="4"/>
  <c r="Y148" i="4"/>
  <c r="Y336" i="4"/>
  <c r="Y472" i="4"/>
  <c r="Y84" i="4"/>
  <c r="Y430" i="4"/>
  <c r="Y491" i="4"/>
  <c r="Y455" i="4"/>
  <c r="Z45" i="4"/>
  <c r="Z232" i="4"/>
  <c r="Z336" i="4"/>
  <c r="Z26" i="4"/>
  <c r="Z159" i="4"/>
  <c r="Z207" i="4"/>
  <c r="Z67" i="4"/>
  <c r="Y457" i="4"/>
  <c r="Z410" i="4"/>
  <c r="Z140" i="4"/>
  <c r="Z227" i="4"/>
  <c r="Z457" i="4"/>
  <c r="Z228" i="4"/>
  <c r="Z445" i="4"/>
  <c r="Y492" i="4"/>
  <c r="Z150" i="4"/>
  <c r="Y14" i="4"/>
  <c r="Y239" i="4"/>
  <c r="Z60" i="4"/>
  <c r="Y404" i="4"/>
  <c r="Z93" i="4"/>
  <c r="Y409" i="4"/>
  <c r="Z200" i="4"/>
  <c r="W485" i="4"/>
  <c r="W163" i="4"/>
  <c r="W426" i="4"/>
  <c r="Y325" i="4"/>
  <c r="Z8" i="4"/>
  <c r="Z278" i="4"/>
  <c r="Y57" i="4"/>
  <c r="Z392" i="4"/>
  <c r="W128" i="4"/>
  <c r="Y433" i="4"/>
  <c r="Y40" i="4"/>
  <c r="Z443" i="4"/>
  <c r="Z203" i="4"/>
  <c r="W443" i="4"/>
  <c r="Y424" i="4"/>
  <c r="Q521" i="8"/>
  <c r="Q522" i="8" s="1"/>
  <c r="Q525" i="8"/>
  <c r="Q526" i="8" s="1"/>
  <c r="Y251" i="4"/>
  <c r="W46" i="4"/>
  <c r="W228" i="4"/>
  <c r="Z305" i="4"/>
  <c r="Z304" i="4"/>
  <c r="W8" i="4"/>
  <c r="W490" i="4"/>
  <c r="Y158" i="4"/>
  <c r="W408" i="4"/>
  <c r="Y23" i="4"/>
  <c r="W106" i="4"/>
  <c r="Z156" i="4"/>
  <c r="W505" i="4"/>
  <c r="W377" i="4"/>
  <c r="Z494" i="4"/>
  <c r="Z504" i="4"/>
  <c r="W399" i="4"/>
  <c r="Z112" i="4"/>
  <c r="Y357" i="4"/>
  <c r="W51" i="4"/>
  <c r="W301" i="4"/>
  <c r="W203" i="4"/>
  <c r="Z306" i="4"/>
  <c r="Y316" i="4"/>
  <c r="Y332" i="4"/>
  <c r="Y49" i="4"/>
  <c r="W409" i="4"/>
  <c r="Z81" i="4"/>
  <c r="Y397" i="4"/>
  <c r="W65" i="4"/>
  <c r="Z291" i="4"/>
  <c r="Z84" i="4"/>
  <c r="W246" i="4"/>
  <c r="Y169" i="4"/>
  <c r="Y480" i="4"/>
  <c r="Y221" i="4"/>
  <c r="W448" i="4"/>
  <c r="W290" i="4"/>
  <c r="W343" i="4"/>
  <c r="W511" i="4"/>
  <c r="AJ396" i="13"/>
  <c r="AJ393" i="13"/>
  <c r="AJ394" i="13"/>
  <c r="AJ395" i="13"/>
  <c r="Z347" i="4"/>
  <c r="W9" i="4"/>
  <c r="Y107" i="4"/>
  <c r="V231" i="4"/>
  <c r="W75" i="4"/>
  <c r="Y226" i="4"/>
  <c r="Z302" i="4"/>
  <c r="V207" i="4"/>
  <c r="Z507" i="4"/>
  <c r="W140" i="4"/>
  <c r="Z382" i="4"/>
  <c r="Y29" i="4"/>
  <c r="V15" i="4"/>
  <c r="Y285" i="4"/>
  <c r="Y390" i="4"/>
  <c r="Z308" i="4"/>
  <c r="V417" i="4"/>
  <c r="W352" i="4"/>
  <c r="W378" i="4"/>
  <c r="V455" i="4"/>
  <c r="Z33" i="4"/>
  <c r="W115" i="4"/>
  <c r="Y258" i="4"/>
  <c r="V291" i="4"/>
  <c r="V279" i="4"/>
  <c r="V206" i="4"/>
  <c r="Y167" i="4"/>
  <c r="Z383" i="4"/>
  <c r="V41" i="4"/>
  <c r="V346" i="4"/>
  <c r="Y83" i="4"/>
  <c r="V392" i="4"/>
  <c r="Z24" i="4"/>
  <c r="V277" i="4"/>
  <c r="W83" i="4"/>
  <c r="Z342" i="4"/>
  <c r="Z327" i="4"/>
  <c r="W85" i="4"/>
  <c r="V325" i="4"/>
  <c r="V133" i="4"/>
  <c r="V261" i="4"/>
  <c r="V202" i="4"/>
  <c r="Y394" i="4"/>
  <c r="Y412" i="4"/>
  <c r="Z480" i="4"/>
  <c r="AM396" i="13"/>
  <c r="X410" i="15"/>
  <c r="X405" i="15"/>
  <c r="X406" i="15"/>
  <c r="X409" i="15"/>
  <c r="Y53" i="4"/>
  <c r="W506" i="4"/>
  <c r="W68" i="4"/>
  <c r="W257" i="4"/>
  <c r="Y127" i="4"/>
  <c r="W513" i="4"/>
  <c r="Z285" i="4"/>
  <c r="Y111" i="4"/>
  <c r="Y450" i="4"/>
  <c r="W79" i="4"/>
  <c r="Z344" i="4"/>
  <c r="Z190" i="4"/>
  <c r="V218" i="4"/>
  <c r="Y165" i="4"/>
  <c r="V495" i="4"/>
  <c r="Z411" i="4"/>
  <c r="Z464" i="4"/>
  <c r="G519" i="13"/>
  <c r="G530" i="13" s="1"/>
  <c r="C461" i="13"/>
  <c r="G461" i="13" s="1"/>
  <c r="AD78" i="15"/>
  <c r="AR92" i="15" s="1"/>
  <c r="M15" i="15"/>
  <c r="AJ17" i="15" s="1"/>
  <c r="N179" i="15"/>
  <c r="BA181" i="15" s="1"/>
  <c r="N17" i="15"/>
  <c r="AK19" i="15" s="1"/>
  <c r="N95" i="15"/>
  <c r="AK97" i="15" s="1"/>
  <c r="N68" i="15"/>
  <c r="AK70" i="15" s="1"/>
  <c r="N72" i="15"/>
  <c r="AK74" i="15" s="1"/>
  <c r="N37" i="15"/>
  <c r="AK39" i="15" s="1"/>
  <c r="N112" i="15"/>
  <c r="AK114" i="15" s="1"/>
  <c r="N58" i="15"/>
  <c r="AK60" i="15" s="1"/>
  <c r="N14" i="15"/>
  <c r="AK16" i="15" s="1"/>
  <c r="N18" i="15"/>
  <c r="AK20" i="15" s="1"/>
  <c r="N5" i="15"/>
  <c r="AK7" i="15" s="1"/>
  <c r="N54" i="15"/>
  <c r="AK56" i="15" s="1"/>
  <c r="N85" i="15"/>
  <c r="AK87" i="15" s="1"/>
  <c r="N70" i="15"/>
  <c r="AK72" i="15" s="1"/>
  <c r="N91" i="15"/>
  <c r="AK93" i="15" s="1"/>
  <c r="N67" i="15"/>
  <c r="AK69" i="15" s="1"/>
  <c r="N96" i="15"/>
  <c r="AK98" i="15" s="1"/>
  <c r="N136" i="15"/>
  <c r="AK138" i="15" s="1"/>
  <c r="N164" i="15"/>
  <c r="AK166" i="15" s="1"/>
  <c r="N153" i="15"/>
  <c r="AK155" i="15" s="1"/>
  <c r="N126" i="15"/>
  <c r="AK128" i="15" s="1"/>
  <c r="N124" i="15"/>
  <c r="AK126" i="15" s="1"/>
  <c r="N157" i="15"/>
  <c r="AK159" i="15" s="1"/>
  <c r="N180" i="15"/>
  <c r="BA182" i="15" s="1"/>
  <c r="N240" i="15"/>
  <c r="BA242" i="15" s="1"/>
  <c r="N191" i="15"/>
  <c r="BA193" i="15" s="1"/>
  <c r="N232" i="15"/>
  <c r="BA234" i="15" s="1"/>
  <c r="N258" i="15"/>
  <c r="BA260" i="15" s="1"/>
  <c r="N197" i="15"/>
  <c r="BA199" i="15" s="1"/>
  <c r="N219" i="15"/>
  <c r="BA221" i="15" s="1"/>
  <c r="N251" i="15"/>
  <c r="BA253" i="15" s="1"/>
  <c r="N207" i="15"/>
  <c r="BA209" i="15" s="1"/>
  <c r="N268" i="15"/>
  <c r="BA270" i="15" s="1"/>
  <c r="N34" i="15"/>
  <c r="AK36" i="15" s="1"/>
  <c r="N90" i="15"/>
  <c r="AK92" i="15" s="1"/>
  <c r="N25" i="15"/>
  <c r="AK27" i="15" s="1"/>
  <c r="N86" i="15"/>
  <c r="AK88" i="15" s="1"/>
  <c r="N121" i="15"/>
  <c r="AK123" i="15" s="1"/>
  <c r="N53" i="15"/>
  <c r="AK55" i="15" s="1"/>
  <c r="N83" i="15"/>
  <c r="AK85" i="15" s="1"/>
  <c r="N177" i="15"/>
  <c r="BA179" i="15" s="1"/>
  <c r="N118" i="15"/>
  <c r="AK120" i="15" s="1"/>
  <c r="N194" i="15"/>
  <c r="BA196" i="15" s="1"/>
  <c r="N249" i="15"/>
  <c r="BA251" i="15" s="1"/>
  <c r="N247" i="15"/>
  <c r="BA249" i="15" s="1"/>
  <c r="N200" i="15"/>
  <c r="BA202" i="15" s="1"/>
  <c r="N241" i="15"/>
  <c r="BA243" i="15" s="1"/>
  <c r="N222" i="15"/>
  <c r="BA224" i="15" s="1"/>
  <c r="N254" i="15"/>
  <c r="BA256" i="15" s="1"/>
  <c r="N277" i="15"/>
  <c r="BA279" i="15" s="1"/>
  <c r="N9" i="15"/>
  <c r="AK11" i="15" s="1"/>
  <c r="N144" i="15"/>
  <c r="AK146" i="15" s="1"/>
  <c r="N42" i="15"/>
  <c r="AK44" i="15" s="1"/>
  <c r="N46" i="15"/>
  <c r="AK48" i="15" s="1"/>
  <c r="N88" i="15"/>
  <c r="AK90" i="15" s="1"/>
  <c r="N41" i="15"/>
  <c r="AK43" i="15" s="1"/>
  <c r="N40" i="15"/>
  <c r="AK42" i="15" s="1"/>
  <c r="N133" i="15"/>
  <c r="AK135" i="15" s="1"/>
  <c r="N193" i="15"/>
  <c r="BA195" i="15" s="1"/>
  <c r="N131" i="15"/>
  <c r="AK133" i="15" s="1"/>
  <c r="N201" i="15"/>
  <c r="BA203" i="15" s="1"/>
  <c r="N248" i="15"/>
  <c r="BA250" i="15" s="1"/>
  <c r="N147" i="15"/>
  <c r="AK149" i="15" s="1"/>
  <c r="N134" i="15"/>
  <c r="AK136" i="15" s="1"/>
  <c r="N169" i="15"/>
  <c r="AK171" i="15" s="1"/>
  <c r="N184" i="15"/>
  <c r="BA186" i="15" s="1"/>
  <c r="N238" i="15"/>
  <c r="BA240" i="15" s="1"/>
  <c r="N209" i="15"/>
  <c r="BA211" i="15" s="1"/>
  <c r="N264" i="15"/>
  <c r="BA266" i="15" s="1"/>
  <c r="N202" i="15"/>
  <c r="BA204" i="15" s="1"/>
  <c r="N234" i="15"/>
  <c r="BA236" i="15" s="1"/>
  <c r="N212" i="15"/>
  <c r="BA214" i="15" s="1"/>
  <c r="N21" i="15"/>
  <c r="AK23" i="15" s="1"/>
  <c r="N7" i="15"/>
  <c r="AK9" i="15" s="1"/>
  <c r="N60" i="15"/>
  <c r="AK62" i="15" s="1"/>
  <c r="N45" i="15"/>
  <c r="AK47" i="15" s="1"/>
  <c r="N104" i="15"/>
  <c r="AK106" i="15" s="1"/>
  <c r="N125" i="15"/>
  <c r="AK127" i="15" s="1"/>
  <c r="N84" i="15"/>
  <c r="AK86" i="15" s="1"/>
  <c r="N111" i="15"/>
  <c r="AK113" i="15" s="1"/>
  <c r="N102" i="15"/>
  <c r="AK104" i="15" s="1"/>
  <c r="N146" i="15"/>
  <c r="AK148" i="15" s="1"/>
  <c r="N243" i="15"/>
  <c r="BA245" i="15" s="1"/>
  <c r="N135" i="15"/>
  <c r="AK137" i="15" s="1"/>
  <c r="N185" i="15"/>
  <c r="BA187" i="15" s="1"/>
  <c r="N272" i="15"/>
  <c r="BA274" i="15" s="1"/>
  <c r="N206" i="15"/>
  <c r="BA208" i="15" s="1"/>
  <c r="N265" i="15"/>
  <c r="BA267" i="15" s="1"/>
  <c r="N257" i="15"/>
  <c r="BA259" i="15" s="1"/>
  <c r="N220" i="15"/>
  <c r="BA222" i="15" s="1"/>
  <c r="N198" i="15"/>
  <c r="BA200" i="15" s="1"/>
  <c r="N214" i="15"/>
  <c r="BA216" i="15" s="1"/>
  <c r="N278" i="15"/>
  <c r="BA280" i="15" s="1"/>
  <c r="N270" i="15"/>
  <c r="BA272" i="15" s="1"/>
  <c r="N11" i="15"/>
  <c r="AK13" i="15" s="1"/>
  <c r="N50" i="15"/>
  <c r="AK52" i="15" s="1"/>
  <c r="N82" i="15"/>
  <c r="AK84" i="15" s="1"/>
  <c r="N6" i="15"/>
  <c r="AK8" i="15" s="1"/>
  <c r="N66" i="15"/>
  <c r="AK68" i="15" s="1"/>
  <c r="N99" i="15"/>
  <c r="AK101" i="15" s="1"/>
  <c r="N62" i="15"/>
  <c r="AK64" i="15" s="1"/>
  <c r="N151" i="15"/>
  <c r="AK153" i="15" s="1"/>
  <c r="N87" i="15"/>
  <c r="AK89" i="15" s="1"/>
  <c r="N48" i="15"/>
  <c r="AK50" i="15" s="1"/>
  <c r="N56" i="15"/>
  <c r="AK58" i="15" s="1"/>
  <c r="N174" i="15"/>
  <c r="BA176" i="15" s="1"/>
  <c r="N217" i="15"/>
  <c r="BA219" i="15" s="1"/>
  <c r="N139" i="15"/>
  <c r="AK141" i="15" s="1"/>
  <c r="N156" i="15"/>
  <c r="AK158" i="15" s="1"/>
  <c r="N170" i="15"/>
  <c r="AK172" i="15" s="1"/>
  <c r="N208" i="15"/>
  <c r="BA210" i="15" s="1"/>
  <c r="N183" i="15"/>
  <c r="BA185" i="15" s="1"/>
  <c r="N225" i="15"/>
  <c r="BA227" i="15" s="1"/>
  <c r="N199" i="15"/>
  <c r="BA201" i="15" s="1"/>
  <c r="N246" i="15"/>
  <c r="BA248" i="15" s="1"/>
  <c r="N26" i="15"/>
  <c r="AK28" i="15" s="1"/>
  <c r="N64" i="15"/>
  <c r="AK66" i="15" s="1"/>
  <c r="N51" i="15"/>
  <c r="AK53" i="15" s="1"/>
  <c r="N128" i="15"/>
  <c r="AK130" i="15" s="1"/>
  <c r="N76" i="15"/>
  <c r="AK78" i="15" s="1"/>
  <c r="N161" i="15"/>
  <c r="AK163" i="15" s="1"/>
  <c r="N108" i="15"/>
  <c r="AK110" i="15" s="1"/>
  <c r="N107" i="15"/>
  <c r="AK109" i="15" s="1"/>
  <c r="N186" i="15"/>
  <c r="BA188" i="15" s="1"/>
  <c r="N149" i="15"/>
  <c r="AK151" i="15" s="1"/>
  <c r="N188" i="15"/>
  <c r="BA190" i="15" s="1"/>
  <c r="N215" i="15"/>
  <c r="BA217" i="15" s="1"/>
  <c r="N273" i="15"/>
  <c r="BA275" i="15" s="1"/>
  <c r="N256" i="15"/>
  <c r="BA258" i="15" s="1"/>
  <c r="N261" i="15"/>
  <c r="BA263" i="15" s="1"/>
  <c r="N229" i="15"/>
  <c r="BA231" i="15" s="1"/>
  <c r="N223" i="15"/>
  <c r="BA225" i="15" s="1"/>
  <c r="N31" i="15"/>
  <c r="AK33" i="15" s="1"/>
  <c r="N74" i="15"/>
  <c r="AK76" i="15" s="1"/>
  <c r="N115" i="15"/>
  <c r="AK117" i="15" s="1"/>
  <c r="N106" i="15"/>
  <c r="AK108" i="15" s="1"/>
  <c r="N61" i="15"/>
  <c r="AK63" i="15" s="1"/>
  <c r="N89" i="15"/>
  <c r="AK91" i="15" s="1"/>
  <c r="N216" i="15"/>
  <c r="BA218" i="15" s="1"/>
  <c r="N127" i="15"/>
  <c r="AK129" i="15" s="1"/>
  <c r="N158" i="15"/>
  <c r="AK160" i="15" s="1"/>
  <c r="N155" i="15"/>
  <c r="AK157" i="15" s="1"/>
  <c r="N143" i="15"/>
  <c r="AK145" i="15" s="1"/>
  <c r="N113" i="15"/>
  <c r="AK115" i="15" s="1"/>
  <c r="N142" i="15"/>
  <c r="AK144" i="15" s="1"/>
  <c r="N224" i="15"/>
  <c r="BA226" i="15" s="1"/>
  <c r="N226" i="15"/>
  <c r="BA228" i="15" s="1"/>
  <c r="N211" i="15"/>
  <c r="BA213" i="15" s="1"/>
  <c r="N252" i="15"/>
  <c r="BA254" i="15" s="1"/>
  <c r="N255" i="15"/>
  <c r="BA257" i="15" s="1"/>
  <c r="N29" i="15"/>
  <c r="AK31" i="15" s="1"/>
  <c r="N80" i="15"/>
  <c r="AK82" i="15" s="1"/>
  <c r="N32" i="15"/>
  <c r="AK34" i="15" s="1"/>
  <c r="N55" i="15"/>
  <c r="AK57" i="15" s="1"/>
  <c r="N120" i="15"/>
  <c r="AK122" i="15" s="1"/>
  <c r="N152" i="15"/>
  <c r="AK154" i="15" s="1"/>
  <c r="N69" i="15"/>
  <c r="AK71" i="15" s="1"/>
  <c r="N77" i="15"/>
  <c r="AK79" i="15" s="1"/>
  <c r="N119" i="15"/>
  <c r="AK121" i="15" s="1"/>
  <c r="N123" i="15"/>
  <c r="AK125" i="15" s="1"/>
  <c r="N159" i="15"/>
  <c r="AK161" i="15" s="1"/>
  <c r="N190" i="15"/>
  <c r="BA192" i="15" s="1"/>
  <c r="N172" i="15"/>
  <c r="AK174" i="15" s="1"/>
  <c r="N154" i="15"/>
  <c r="AK156" i="15" s="1"/>
  <c r="N192" i="15"/>
  <c r="BA194" i="15" s="1"/>
  <c r="N233" i="15"/>
  <c r="BA235" i="15" s="1"/>
  <c r="N195" i="15"/>
  <c r="BA197" i="15" s="1"/>
  <c r="N167" i="15"/>
  <c r="AK169" i="15" s="1"/>
  <c r="N239" i="15"/>
  <c r="BA241" i="15" s="1"/>
  <c r="N275" i="15"/>
  <c r="BA277" i="15" s="1"/>
  <c r="N93" i="15"/>
  <c r="AK95" i="15" s="1"/>
  <c r="M163" i="15"/>
  <c r="AJ165" i="15" s="1"/>
  <c r="M266" i="15"/>
  <c r="AZ268" i="15" s="1"/>
  <c r="M22" i="15"/>
  <c r="AJ24" i="15" s="1"/>
  <c r="N27" i="15"/>
  <c r="AK29" i="15" s="1"/>
  <c r="M4" i="15"/>
  <c r="AJ6" i="15" s="1"/>
  <c r="M30" i="15"/>
  <c r="AJ32" i="15" s="1"/>
  <c r="M116" i="15"/>
  <c r="AJ118" i="15" s="1"/>
  <c r="M228" i="15"/>
  <c r="AZ230" i="15" s="1"/>
  <c r="Z281" i="4"/>
  <c r="Z143" i="4"/>
  <c r="Z202" i="4"/>
  <c r="Y230" i="4"/>
  <c r="Y506" i="4"/>
  <c r="Z71" i="4"/>
  <c r="Z377" i="4"/>
  <c r="Z370" i="4"/>
  <c r="Y350" i="4"/>
  <c r="Z502" i="4"/>
  <c r="Z459" i="4"/>
  <c r="G524" i="8"/>
  <c r="G525" i="8" s="1"/>
  <c r="G526" i="8" s="1"/>
  <c r="I326" i="8" s="1"/>
  <c r="C325" i="9" s="1"/>
  <c r="G517" i="8"/>
  <c r="G515" i="8"/>
  <c r="G516" i="8"/>
  <c r="G520" i="8"/>
  <c r="G521" i="8" s="1"/>
  <c r="G522" i="8" s="1"/>
  <c r="H313" i="8" s="1"/>
  <c r="B312" i="9" s="1"/>
  <c r="Y420" i="4"/>
  <c r="Z350" i="4"/>
  <c r="Y188" i="4"/>
  <c r="Y6" i="4"/>
  <c r="Z233" i="4"/>
  <c r="W168" i="4"/>
  <c r="Y170" i="4"/>
  <c r="W134" i="4"/>
  <c r="Y466" i="4"/>
  <c r="Y227" i="4"/>
  <c r="W440" i="4"/>
  <c r="Y13" i="4"/>
  <c r="W326" i="4"/>
  <c r="Z64" i="4"/>
  <c r="W144" i="4"/>
  <c r="Y435" i="4"/>
  <c r="Z52" i="4"/>
  <c r="Y468" i="4"/>
  <c r="Z475" i="4"/>
  <c r="Y421" i="4"/>
  <c r="Z220" i="4"/>
  <c r="Y443" i="4"/>
  <c r="Z212" i="4"/>
  <c r="W479" i="4"/>
  <c r="Z461" i="4"/>
  <c r="W493" i="4"/>
  <c r="AD110" i="15"/>
  <c r="AR124" i="15" s="1"/>
  <c r="Y495" i="4"/>
  <c r="W104" i="4"/>
  <c r="W169" i="4"/>
  <c r="W300" i="4"/>
  <c r="W292" i="4"/>
  <c r="W13" i="4"/>
  <c r="Z319" i="4"/>
  <c r="Z17" i="4"/>
  <c r="Z255" i="4"/>
  <c r="Z182" i="4"/>
  <c r="Z453" i="4"/>
  <c r="Z30" i="4"/>
  <c r="Z373" i="4"/>
  <c r="Z114" i="4"/>
  <c r="W89" i="4"/>
  <c r="Z259" i="4"/>
  <c r="W306" i="4"/>
  <c r="Z435" i="4"/>
  <c r="V370" i="4"/>
  <c r="Y242" i="4"/>
  <c r="Y151" i="4"/>
  <c r="Z113" i="4"/>
  <c r="W284" i="4"/>
  <c r="Z354" i="4"/>
  <c r="Z313" i="4"/>
  <c r="V22" i="4"/>
  <c r="Z381" i="4"/>
  <c r="Z124" i="4"/>
  <c r="W434" i="4"/>
  <c r="Z74" i="4"/>
  <c r="V341" i="4"/>
  <c r="V100" i="4"/>
  <c r="W90" i="4"/>
  <c r="Y185" i="4"/>
  <c r="Y500" i="4"/>
  <c r="Z130" i="4"/>
  <c r="Z138" i="4"/>
  <c r="Z266" i="4"/>
  <c r="W480" i="4"/>
  <c r="W368" i="4"/>
  <c r="Z364" i="4"/>
  <c r="Z419" i="4"/>
  <c r="W244" i="4"/>
  <c r="Z401" i="4"/>
  <c r="V51" i="4"/>
  <c r="W303" i="4"/>
  <c r="Y286" i="4"/>
  <c r="V125" i="4"/>
  <c r="Z314" i="4"/>
  <c r="Z274" i="4"/>
  <c r="Y154" i="4"/>
  <c r="Y159" i="4"/>
  <c r="Y372" i="4"/>
  <c r="Z299" i="4"/>
  <c r="V60" i="4"/>
  <c r="W150" i="4"/>
  <c r="Z487" i="4"/>
  <c r="Y113" i="4"/>
  <c r="V342" i="4"/>
  <c r="Y501" i="4"/>
  <c r="Y197" i="4"/>
  <c r="W369" i="4"/>
  <c r="W393" i="4"/>
  <c r="Z462" i="4"/>
  <c r="Z167" i="4"/>
  <c r="Z331" i="4"/>
  <c r="Z386" i="4"/>
  <c r="W453" i="4"/>
  <c r="Y343" i="4"/>
  <c r="Z321" i="4"/>
  <c r="W464" i="4"/>
  <c r="W256" i="4"/>
  <c r="Z406" i="4"/>
  <c r="V399" i="4"/>
  <c r="W72" i="4"/>
  <c r="V368" i="4"/>
  <c r="Y91" i="4"/>
  <c r="V373" i="4"/>
  <c r="V80" i="4"/>
  <c r="Y353" i="4"/>
  <c r="Z357" i="4"/>
  <c r="Z325" i="4"/>
  <c r="V149" i="4"/>
  <c r="V407" i="4"/>
  <c r="Z210" i="4"/>
  <c r="W420" i="4"/>
  <c r="Y181" i="4"/>
  <c r="W482" i="4"/>
  <c r="AM395" i="13"/>
  <c r="U410" i="15"/>
  <c r="U406" i="15"/>
  <c r="U409" i="15"/>
  <c r="U405" i="15"/>
  <c r="W177" i="4"/>
  <c r="Z15" i="4"/>
  <c r="V6" i="4"/>
  <c r="Y200" i="4"/>
  <c r="Y463" i="4"/>
  <c r="Y162" i="4"/>
  <c r="Y426" i="4"/>
  <c r="W335" i="4"/>
  <c r="Y65" i="4"/>
  <c r="Z312" i="4"/>
  <c r="Z87" i="4"/>
  <c r="Z175" i="4"/>
  <c r="Z142" i="4"/>
  <c r="Z254" i="4"/>
  <c r="Z226" i="4"/>
  <c r="Z437" i="4"/>
  <c r="Y418" i="4"/>
  <c r="B306" i="15"/>
  <c r="K306" i="15"/>
  <c r="N150" i="15"/>
  <c r="AK152" i="15" s="1"/>
  <c r="N204" i="15"/>
  <c r="BA206" i="15" s="1"/>
  <c r="N244" i="15"/>
  <c r="BA246" i="15" s="1"/>
  <c r="R409" i="15"/>
  <c r="R405" i="15"/>
  <c r="R410" i="15"/>
  <c r="R406" i="15"/>
  <c r="M10" i="15"/>
  <c r="AJ12" i="15" s="1"/>
  <c r="M78" i="15"/>
  <c r="AJ80" i="15" s="1"/>
  <c r="N8" i="15"/>
  <c r="AK10" i="15" s="1"/>
  <c r="M145" i="15"/>
  <c r="AJ147" i="15" s="1"/>
  <c r="N210" i="15"/>
  <c r="BA212" i="15" s="1"/>
  <c r="N271" i="15"/>
  <c r="BA273" i="15" s="1"/>
  <c r="AD96" i="15"/>
  <c r="AR110" i="15" s="1"/>
  <c r="AD286" i="15"/>
  <c r="AR300" i="15" s="1"/>
  <c r="N22" i="15"/>
  <c r="AK24" i="15" s="1"/>
  <c r="M27" i="15"/>
  <c r="AJ29" i="15" s="1"/>
  <c r="N4" i="15"/>
  <c r="AK6" i="15" s="1"/>
  <c r="N30" i="15"/>
  <c r="AK32" i="15" s="1"/>
  <c r="N116" i="15"/>
  <c r="AK118" i="15" s="1"/>
  <c r="N228" i="15"/>
  <c r="BA230" i="15" s="1"/>
  <c r="AD100" i="15"/>
  <c r="AR114" i="15" s="1"/>
  <c r="Z289" i="4"/>
  <c r="Z6" i="4"/>
  <c r="Z239" i="4"/>
  <c r="Z66" i="4"/>
  <c r="Z162" i="4"/>
  <c r="Z332" i="4"/>
  <c r="Z414" i="4"/>
  <c r="AD88" i="15"/>
  <c r="AR102" i="15" s="1"/>
  <c r="Z92" i="4"/>
  <c r="Z393" i="4"/>
  <c r="Z103" i="4"/>
  <c r="Z277" i="4"/>
  <c r="Z491" i="4"/>
  <c r="Z82" i="4"/>
  <c r="Z223" i="4"/>
  <c r="Z315" i="4"/>
  <c r="Z284" i="4"/>
  <c r="S410" i="15"/>
  <c r="S406" i="15"/>
  <c r="S409" i="15"/>
  <c r="S405" i="15"/>
  <c r="AD126" i="15"/>
  <c r="AR140" i="15" s="1"/>
  <c r="Y85" i="4"/>
  <c r="Z224" i="4"/>
  <c r="Z353" i="4"/>
  <c r="Y321" i="4"/>
  <c r="Z329" i="4"/>
  <c r="Y396" i="4"/>
  <c r="Z391" i="4"/>
  <c r="Z371" i="4"/>
  <c r="Y282" i="4"/>
  <c r="AE89" i="15"/>
  <c r="AS103" i="15" s="1"/>
  <c r="Z7" i="4"/>
  <c r="Y123" i="4"/>
  <c r="Y494" i="4"/>
  <c r="Z65" i="4"/>
  <c r="Z385" i="4"/>
  <c r="Z454" i="4"/>
  <c r="Y79" i="4"/>
  <c r="Z339" i="4"/>
  <c r="Z98" i="4"/>
  <c r="Z307" i="4"/>
  <c r="Y201" i="4"/>
  <c r="Z252" i="4"/>
  <c r="Y274" i="4"/>
  <c r="T410" i="15"/>
  <c r="T409" i="15"/>
  <c r="T405" i="15"/>
  <c r="T406" i="15"/>
  <c r="AD393" i="13"/>
  <c r="AD394" i="13"/>
  <c r="AD395" i="13"/>
  <c r="AD396" i="13"/>
  <c r="Y260" i="4"/>
  <c r="Y243" i="4"/>
  <c r="W239" i="4"/>
  <c r="Y172" i="4"/>
  <c r="Z333" i="4"/>
  <c r="W20" i="4"/>
  <c r="W188" i="4"/>
  <c r="W31" i="4"/>
  <c r="Z341" i="4"/>
  <c r="W66" i="4"/>
  <c r="Z168" i="4"/>
  <c r="W63" i="4"/>
  <c r="Z120" i="4"/>
  <c r="Y237" i="4"/>
  <c r="W402" i="4"/>
  <c r="Z509" i="4"/>
  <c r="V290" i="4"/>
  <c r="Y278" i="4"/>
  <c r="Y483" i="4"/>
  <c r="Z122" i="4"/>
  <c r="V378" i="4"/>
  <c r="Y43" i="4"/>
  <c r="Z323" i="4"/>
  <c r="W127" i="4"/>
  <c r="Z424" i="4"/>
  <c r="W119" i="4"/>
  <c r="W358" i="4"/>
  <c r="V110" i="4"/>
  <c r="Z375" i="4"/>
  <c r="Y70" i="4"/>
  <c r="V357" i="4"/>
  <c r="V165" i="4"/>
  <c r="Y425" i="4"/>
  <c r="Z131" i="4"/>
  <c r="V454" i="4"/>
  <c r="W280" i="4"/>
  <c r="V450" i="4"/>
  <c r="V439" i="4"/>
  <c r="Y207" i="4"/>
  <c r="V42" i="4"/>
  <c r="V93" i="4"/>
  <c r="V39" i="4"/>
  <c r="V177" i="4"/>
  <c r="V348" i="4"/>
  <c r="Y349" i="4"/>
  <c r="W224" i="4"/>
  <c r="Y59" i="4"/>
  <c r="V374" i="4"/>
  <c r="V70" i="4"/>
  <c r="Y326" i="4"/>
  <c r="V94" i="4"/>
  <c r="V452" i="4"/>
  <c r="Z471" i="4"/>
  <c r="Z251" i="4"/>
  <c r="Y441" i="4"/>
  <c r="V423" i="4"/>
  <c r="AD162" i="15"/>
  <c r="AR176" i="15" s="1"/>
  <c r="Y409" i="15"/>
  <c r="Y405" i="15"/>
  <c r="Y410" i="15"/>
  <c r="Y406" i="15"/>
  <c r="AD358" i="15"/>
  <c r="AR372" i="15" s="1"/>
  <c r="C306" i="15"/>
  <c r="D307" i="15"/>
  <c r="N57" i="15"/>
  <c r="AK59" i="15" s="1"/>
  <c r="M141" i="15"/>
  <c r="AJ143" i="15" s="1"/>
  <c r="N242" i="15"/>
  <c r="BA244" i="15" s="1"/>
  <c r="M269" i="15"/>
  <c r="AZ271" i="15" s="1"/>
  <c r="N10" i="15"/>
  <c r="AK12" i="15" s="1"/>
  <c r="N3" i="15"/>
  <c r="AK5" i="15" s="1"/>
  <c r="N78" i="15"/>
  <c r="AK80" i="15" s="1"/>
  <c r="M8" i="15"/>
  <c r="AJ10" i="15" s="1"/>
  <c r="N145" i="15"/>
  <c r="AK147" i="15" s="1"/>
  <c r="M210" i="15"/>
  <c r="AZ212" i="15" s="1"/>
  <c r="M271" i="15"/>
  <c r="AZ273" i="15" s="1"/>
  <c r="AD128" i="15"/>
  <c r="AR142" i="15" s="1"/>
  <c r="AD239" i="15"/>
  <c r="AR253" i="15" s="1"/>
  <c r="AD346" i="15"/>
  <c r="AR360" i="15" s="1"/>
  <c r="N19" i="15"/>
  <c r="AK21" i="15" s="1"/>
  <c r="AD275" i="15"/>
  <c r="AR289" i="15" s="1"/>
  <c r="M160" i="15"/>
  <c r="AJ162" i="15" s="1"/>
  <c r="N250" i="15"/>
  <c r="BA252" i="15" s="1"/>
  <c r="Z294" i="4"/>
  <c r="Z88" i="4"/>
  <c r="Z455" i="4"/>
  <c r="Z258" i="4"/>
  <c r="AL393" i="13"/>
  <c r="AL394" i="13"/>
  <c r="AL395" i="13"/>
  <c r="AL396" i="13"/>
  <c r="Z44" i="4"/>
  <c r="Z320" i="4"/>
  <c r="Z243" i="4"/>
  <c r="Z510" i="4"/>
  <c r="AD142" i="15"/>
  <c r="AR156" i="15" s="1"/>
  <c r="Z151" i="4"/>
  <c r="Y190" i="4"/>
  <c r="Y225" i="4"/>
  <c r="Y381" i="4"/>
  <c r="Y31" i="4"/>
  <c r="Z317" i="4"/>
  <c r="Z152" i="4"/>
  <c r="Z404" i="4"/>
  <c r="Z119" i="4"/>
  <c r="Y313" i="4"/>
  <c r="Y464" i="4"/>
  <c r="Y460" i="4"/>
  <c r="E387" i="11"/>
  <c r="Y259" i="4"/>
  <c r="Z296" i="4"/>
  <c r="Z283" i="4"/>
  <c r="Z365" i="4"/>
  <c r="W43" i="14"/>
  <c r="W44" i="14"/>
  <c r="W42" i="14"/>
  <c r="W41" i="14"/>
  <c r="W45" i="14"/>
  <c r="Z61" i="4"/>
  <c r="Z90" i="4"/>
  <c r="Z374" i="4"/>
  <c r="Z115" i="4"/>
  <c r="Y103" i="4"/>
  <c r="Y217" i="4"/>
  <c r="Z171" i="4"/>
  <c r="Y306" i="4"/>
  <c r="Y444" i="4"/>
  <c r="AD85" i="15"/>
  <c r="AR99" i="15" s="1"/>
  <c r="Z262" i="4"/>
  <c r="Y342" i="4"/>
  <c r="Z97" i="4"/>
  <c r="Z40" i="4"/>
  <c r="Y317" i="4"/>
  <c r="V12" i="4"/>
  <c r="W247" i="4"/>
  <c r="Y209" i="4"/>
  <c r="Z58" i="4"/>
  <c r="Z75" i="4"/>
  <c r="W208" i="4"/>
  <c r="V79" i="4"/>
  <c r="Y449" i="4"/>
  <c r="Z56" i="4"/>
  <c r="W149" i="4"/>
  <c r="Z389" i="4"/>
  <c r="V463" i="4"/>
  <c r="Y54" i="4"/>
  <c r="Z39" i="4"/>
  <c r="Y27" i="4"/>
  <c r="W67" i="4"/>
  <c r="W23" i="4"/>
  <c r="Y292" i="4"/>
  <c r="W141" i="4"/>
  <c r="V493" i="4"/>
  <c r="Z116" i="4"/>
  <c r="V429" i="4"/>
  <c r="V181" i="4"/>
  <c r="V138" i="4"/>
  <c r="W295" i="4"/>
  <c r="V481" i="4"/>
  <c r="Z446" i="4"/>
  <c r="V76" i="4"/>
  <c r="Y234" i="4"/>
  <c r="Y183" i="4"/>
  <c r="W82" i="4"/>
  <c r="Z359" i="4"/>
  <c r="Y497" i="4"/>
  <c r="W278" i="4"/>
  <c r="W248" i="4"/>
  <c r="V10" i="4"/>
  <c r="W388" i="4"/>
  <c r="Z76" i="4"/>
  <c r="V282" i="4"/>
  <c r="W95" i="4"/>
  <c r="Z100" i="4"/>
  <c r="Z158" i="4"/>
  <c r="Z206" i="4"/>
  <c r="Z260" i="4"/>
  <c r="V465" i="4"/>
  <c r="W472" i="4"/>
  <c r="Z430" i="4"/>
  <c r="Z499" i="4"/>
  <c r="AC393" i="13"/>
  <c r="AC394" i="13"/>
  <c r="AC395" i="13"/>
  <c r="AC396" i="13"/>
  <c r="AD267" i="15"/>
  <c r="AR281" i="15" s="1"/>
  <c r="F403" i="11" a="1"/>
  <c r="F403" i="11" s="1"/>
  <c r="F405" i="11" s="1"/>
  <c r="AD86" i="15"/>
  <c r="AR100" i="15" s="1"/>
  <c r="AE294" i="15"/>
  <c r="AS308" i="15" s="1"/>
  <c r="AD294" i="15"/>
  <c r="AR308" i="15" s="1"/>
  <c r="I307" i="15"/>
  <c r="AD362" i="15"/>
  <c r="AR376" i="15" s="1"/>
  <c r="F306" i="15"/>
  <c r="M148" i="15"/>
  <c r="AJ150" i="15" s="1"/>
  <c r="M165" i="15"/>
  <c r="AJ167" i="15" s="1"/>
  <c r="C307" i="15"/>
  <c r="M57" i="15"/>
  <c r="AJ59" i="15" s="1"/>
  <c r="N141" i="15"/>
  <c r="AK143" i="15" s="1"/>
  <c r="M242" i="15"/>
  <c r="AZ244" i="15" s="1"/>
  <c r="N269" i="15"/>
  <c r="BA271" i="15" s="1"/>
  <c r="M3" i="15"/>
  <c r="AJ5" i="15" s="1"/>
  <c r="N65" i="15"/>
  <c r="AK67" i="15" s="1"/>
  <c r="N73" i="15"/>
  <c r="AK75" i="15" s="1"/>
  <c r="M109" i="15"/>
  <c r="AJ111" i="15" s="1"/>
  <c r="M245" i="15"/>
  <c r="AZ247" i="15" s="1"/>
  <c r="AD247" i="15"/>
  <c r="AR261" i="15" s="1"/>
  <c r="M19" i="15"/>
  <c r="AJ21" i="15" s="1"/>
  <c r="AE280" i="15"/>
  <c r="AS294" i="15" s="1"/>
  <c r="AD280" i="15"/>
  <c r="AR294" i="15" s="1"/>
  <c r="N160" i="15"/>
  <c r="AK162" i="15" s="1"/>
  <c r="M250" i="15"/>
  <c r="AZ252" i="15" s="1"/>
  <c r="AE346" i="15" l="1"/>
  <c r="AS360" i="15" s="1"/>
  <c r="AD89" i="15"/>
  <c r="AR103" i="15" s="1"/>
  <c r="AD182" i="15"/>
  <c r="AR196" i="15" s="1"/>
  <c r="AE110" i="15"/>
  <c r="AS124" i="15" s="1"/>
  <c r="W413" i="15"/>
  <c r="AE362" i="15"/>
  <c r="AS376" i="15" s="1"/>
  <c r="AE267" i="15"/>
  <c r="AS281" i="15" s="1"/>
  <c r="AE162" i="15"/>
  <c r="AS176" i="15" s="1"/>
  <c r="AD194" i="15"/>
  <c r="AR208" i="15" s="1"/>
  <c r="AE182" i="15"/>
  <c r="AS196" i="15" s="1"/>
  <c r="AD59" i="15"/>
  <c r="AR73" i="15" s="1"/>
  <c r="AJ262" i="15"/>
  <c r="AE247" i="15"/>
  <c r="AS261" i="15" s="1"/>
  <c r="AE239" i="15"/>
  <c r="AS253" i="15" s="1"/>
  <c r="AD178" i="15"/>
  <c r="AR192" i="15" s="1"/>
  <c r="AE194" i="15"/>
  <c r="AS208" i="15" s="1"/>
  <c r="AE59" i="15"/>
  <c r="AS73" i="15" s="1"/>
  <c r="AD262" i="15"/>
  <c r="AR276" i="15" s="1"/>
  <c r="AE94" i="15"/>
  <c r="AS108" i="15" s="1"/>
  <c r="AE85" i="15"/>
  <c r="AS99" i="15" s="1"/>
  <c r="AE128" i="15"/>
  <c r="AS142" i="15" s="1"/>
  <c r="AE358" i="15"/>
  <c r="AS372" i="15" s="1"/>
  <c r="AE178" i="15"/>
  <c r="AS192" i="15" s="1"/>
  <c r="AE88" i="15"/>
  <c r="AS102" i="15" s="1"/>
  <c r="AE142" i="15"/>
  <c r="AS156" i="15" s="1"/>
  <c r="AE275" i="15"/>
  <c r="AS289" i="15" s="1"/>
  <c r="AE126" i="15"/>
  <c r="AS140" i="15" s="1"/>
  <c r="AE100" i="15"/>
  <c r="AS114" i="15" s="1"/>
  <c r="AE286" i="15"/>
  <c r="AS300" i="15" s="1"/>
  <c r="AD274" i="15"/>
  <c r="AR288" i="15" s="1"/>
  <c r="AD124" i="15"/>
  <c r="AR138" i="15" s="1"/>
  <c r="AJ255" i="15"/>
  <c r="AJ232" i="15"/>
  <c r="AE86" i="15"/>
  <c r="AS100" i="15" s="1"/>
  <c r="AE96" i="15"/>
  <c r="AS110" i="15" s="1"/>
  <c r="AE274" i="15"/>
  <c r="AS288" i="15" s="1"/>
  <c r="AE124" i="15"/>
  <c r="AS138" i="15" s="1"/>
  <c r="AK207" i="15"/>
  <c r="BA281" i="15"/>
  <c r="BC6" i="15" s="1"/>
  <c r="BC7" i="15" s="1"/>
  <c r="AD92" i="15"/>
  <c r="AR106" i="15" s="1"/>
  <c r="AD94" i="15"/>
  <c r="AR108" i="15" s="1"/>
  <c r="AK198" i="15"/>
  <c r="X413" i="15"/>
  <c r="AD74" i="15"/>
  <c r="AR88" i="15" s="1"/>
  <c r="AJ180" i="15"/>
  <c r="AD72" i="15"/>
  <c r="AR86" i="15" s="1"/>
  <c r="AZ281" i="15"/>
  <c r="BB6" i="15" s="1"/>
  <c r="BB7" i="15" s="1"/>
  <c r="AA414" i="15"/>
  <c r="Z414" i="15"/>
  <c r="AJ238" i="15"/>
  <c r="AD202" i="15"/>
  <c r="AR216" i="15" s="1"/>
  <c r="AE67" i="15"/>
  <c r="AS81" i="15" s="1"/>
  <c r="AE198" i="15"/>
  <c r="AS212" i="15" s="1"/>
  <c r="AE23" i="15"/>
  <c r="AS37" i="15" s="1"/>
  <c r="S413" i="15"/>
  <c r="W414" i="15"/>
  <c r="AK220" i="15"/>
  <c r="U413" i="15"/>
  <c r="AE78" i="15"/>
  <c r="AS92" i="15" s="1"/>
  <c r="AK209" i="15"/>
  <c r="AJ247" i="15"/>
  <c r="AJ271" i="15"/>
  <c r="Y413" i="15"/>
  <c r="AK212" i="15"/>
  <c r="AK197" i="15"/>
  <c r="AK217" i="15"/>
  <c r="AK210" i="15"/>
  <c r="AK208" i="15"/>
  <c r="AK236" i="15"/>
  <c r="AK243" i="15"/>
  <c r="AK253" i="15"/>
  <c r="AD23" i="15"/>
  <c r="AR37" i="15" s="1"/>
  <c r="AE112" i="15"/>
  <c r="AS126" i="15" s="1"/>
  <c r="AE202" i="15"/>
  <c r="AS216" i="15" s="1"/>
  <c r="AD302" i="15"/>
  <c r="AR316" i="15" s="1"/>
  <c r="AJ257" i="15"/>
  <c r="AJ225" i="15"/>
  <c r="AJ213" i="15"/>
  <c r="AJ219" i="15"/>
  <c r="AJ222" i="15"/>
  <c r="AJ243" i="15"/>
  <c r="AJ176" i="15"/>
  <c r="AJ194" i="15"/>
  <c r="AJ224" i="15"/>
  <c r="V414" i="15"/>
  <c r="AJ215" i="15"/>
  <c r="AJ229" i="15"/>
  <c r="AK230" i="15"/>
  <c r="AK219" i="15"/>
  <c r="AK275" i="15"/>
  <c r="AK252" i="15"/>
  <c r="AK244" i="15"/>
  <c r="AK235" i="15"/>
  <c r="AK257" i="15"/>
  <c r="AK190" i="15"/>
  <c r="AK272" i="15"/>
  <c r="AK274" i="15"/>
  <c r="AK204" i="15"/>
  <c r="AK250" i="15"/>
  <c r="AK202" i="15"/>
  <c r="AK221" i="15"/>
  <c r="AD93" i="15"/>
  <c r="AR107" i="15" s="1"/>
  <c r="AD366" i="15"/>
  <c r="AR380" i="15" s="1"/>
  <c r="AJ223" i="15"/>
  <c r="AD112" i="15"/>
  <c r="AR126" i="15" s="1"/>
  <c r="AD116" i="15"/>
  <c r="AR130" i="15" s="1"/>
  <c r="AD70" i="15"/>
  <c r="AR84" i="15" s="1"/>
  <c r="AE302" i="15"/>
  <c r="AS316" i="15" s="1"/>
  <c r="AJ254" i="15"/>
  <c r="AJ263" i="15"/>
  <c r="AJ228" i="15"/>
  <c r="AJ259" i="15"/>
  <c r="AJ181" i="15"/>
  <c r="AJ270" i="15"/>
  <c r="AJ182" i="15"/>
  <c r="AD235" i="15"/>
  <c r="AR249" i="15" s="1"/>
  <c r="AD134" i="15"/>
  <c r="AR148" i="15" s="1"/>
  <c r="AJ184" i="15"/>
  <c r="AK205" i="15"/>
  <c r="AE272" i="15"/>
  <c r="AS286" i="15" s="1"/>
  <c r="AK223" i="15"/>
  <c r="AJ244" i="15"/>
  <c r="AJ273" i="15"/>
  <c r="AK231" i="15"/>
  <c r="AK240" i="15"/>
  <c r="AK273" i="15"/>
  <c r="AK271" i="15"/>
  <c r="AJ268" i="15"/>
  <c r="AK194" i="15"/>
  <c r="AK254" i="15"/>
  <c r="AK280" i="15"/>
  <c r="AK187" i="15"/>
  <c r="AK266" i="15"/>
  <c r="AK203" i="15"/>
  <c r="AK249" i="15"/>
  <c r="AK199" i="15"/>
  <c r="AE262" i="15"/>
  <c r="AS276" i="15" s="1"/>
  <c r="AE93" i="15"/>
  <c r="AS107" i="15" s="1"/>
  <c r="AE366" i="15"/>
  <c r="AS380" i="15" s="1"/>
  <c r="AJ207" i="15"/>
  <c r="AE116" i="15"/>
  <c r="AS130" i="15" s="1"/>
  <c r="AD67" i="15"/>
  <c r="AR81" i="15" s="1"/>
  <c r="AE70" i="15"/>
  <c r="AS84" i="15" s="1"/>
  <c r="AJ260" i="15"/>
  <c r="AJ197" i="15"/>
  <c r="AJ227" i="15"/>
  <c r="AJ258" i="15"/>
  <c r="AJ214" i="15"/>
  <c r="AJ249" i="15"/>
  <c r="AJ209" i="15"/>
  <c r="AJ277" i="15"/>
  <c r="AJ192" i="15"/>
  <c r="AE235" i="15"/>
  <c r="AS249" i="15" s="1"/>
  <c r="AB413" i="15"/>
  <c r="AK191" i="15"/>
  <c r="AE20" i="15"/>
  <c r="AS34" i="15" s="1"/>
  <c r="AE290" i="15"/>
  <c r="AS304" i="15" s="1"/>
  <c r="AD253" i="15"/>
  <c r="AR267" i="15" s="1"/>
  <c r="AE47" i="15"/>
  <c r="AS61" i="15" s="1"/>
  <c r="AJ191" i="15"/>
  <c r="AE104" i="15"/>
  <c r="AS118" i="15" s="1"/>
  <c r="AD102" i="15"/>
  <c r="AR116" i="15" s="1"/>
  <c r="AK184" i="15"/>
  <c r="AJ206" i="15"/>
  <c r="AJ261" i="15"/>
  <c r="AJ230" i="15"/>
  <c r="AK213" i="15"/>
  <c r="AK225" i="15"/>
  <c r="AK188" i="15"/>
  <c r="AK216" i="15"/>
  <c r="AK211" i="15"/>
  <c r="AK251" i="15"/>
  <c r="AK260" i="15"/>
  <c r="AK268" i="15"/>
  <c r="AJ234" i="15"/>
  <c r="AJ275" i="15"/>
  <c r="AJ185" i="15"/>
  <c r="AJ267" i="15"/>
  <c r="AJ201" i="15"/>
  <c r="AJ251" i="15"/>
  <c r="AJ199" i="15"/>
  <c r="AJ241" i="15"/>
  <c r="AD138" i="15"/>
  <c r="AR152" i="15" s="1"/>
  <c r="AK215" i="15"/>
  <c r="L306" i="15"/>
  <c r="AJ233" i="15"/>
  <c r="AJ220" i="15"/>
  <c r="AJ198" i="15"/>
  <c r="AJ237" i="15"/>
  <c r="AJ242" i="15"/>
  <c r="AJ217" i="15"/>
  <c r="AJ226" i="15"/>
  <c r="AJ218" i="15"/>
  <c r="AJ208" i="15"/>
  <c r="AJ211" i="15"/>
  <c r="AJ203" i="15"/>
  <c r="AJ196" i="15"/>
  <c r="AJ236" i="15"/>
  <c r="AJ231" i="15"/>
  <c r="AD231" i="15"/>
  <c r="AR245" i="15" s="1"/>
  <c r="AE170" i="15"/>
  <c r="AS184" i="15" s="1"/>
  <c r="AK247" i="15"/>
  <c r="AK228" i="15"/>
  <c r="AK200" i="15"/>
  <c r="AK196" i="15"/>
  <c r="AK234" i="15"/>
  <c r="AK232" i="15"/>
  <c r="AJ252" i="15"/>
  <c r="AJ212" i="15"/>
  <c r="S414" i="15"/>
  <c r="AK246" i="15"/>
  <c r="U414" i="15"/>
  <c r="AK277" i="15"/>
  <c r="AK192" i="15"/>
  <c r="AK226" i="15"/>
  <c r="AK263" i="15"/>
  <c r="AK201" i="15"/>
  <c r="AK176" i="15"/>
  <c r="AK222" i="15"/>
  <c r="AK186" i="15"/>
  <c r="AK279" i="15"/>
  <c r="AK193" i="15"/>
  <c r="AD270" i="15"/>
  <c r="AR284" i="15" s="1"/>
  <c r="AE72" i="15"/>
  <c r="AS86" i="15" s="1"/>
  <c r="AE92" i="15"/>
  <c r="AS106" i="15" s="1"/>
  <c r="AD146" i="15"/>
  <c r="AR160" i="15" s="1"/>
  <c r="AE55" i="15"/>
  <c r="AS69" i="15" s="1"/>
  <c r="AE264" i="15"/>
  <c r="AS278" i="15" s="1"/>
  <c r="AJ190" i="15"/>
  <c r="AJ272" i="15"/>
  <c r="AJ240" i="15"/>
  <c r="AJ204" i="15"/>
  <c r="AJ250" i="15"/>
  <c r="V413" i="15"/>
  <c r="AB414" i="15"/>
  <c r="AD279" i="15"/>
  <c r="AR293" i="15" s="1"/>
  <c r="AE255" i="15"/>
  <c r="AS269" i="15" s="1"/>
  <c r="AD166" i="15"/>
  <c r="AR180" i="15" s="1"/>
  <c r="AK218" i="15"/>
  <c r="AK248" i="15"/>
  <c r="AK245" i="15"/>
  <c r="AK195" i="15"/>
  <c r="AJ278" i="15"/>
  <c r="AK206" i="15"/>
  <c r="AK241" i="15"/>
  <c r="AK258" i="15"/>
  <c r="AK227" i="15"/>
  <c r="AK259" i="15"/>
  <c r="AK256" i="15"/>
  <c r="AK179" i="15"/>
  <c r="AK270" i="15"/>
  <c r="AK242" i="15"/>
  <c r="AK181" i="15"/>
  <c r="AE270" i="15"/>
  <c r="AS284" i="15" s="1"/>
  <c r="AE146" i="15"/>
  <c r="AS160" i="15" s="1"/>
  <c r="AD55" i="15"/>
  <c r="AR69" i="15" s="1"/>
  <c r="AD264" i="15"/>
  <c r="AR278" i="15" s="1"/>
  <c r="AJ280" i="15"/>
  <c r="AJ274" i="15"/>
  <c r="AJ210" i="15"/>
  <c r="AJ256" i="15"/>
  <c r="AJ179" i="15"/>
  <c r="AJ266" i="15"/>
  <c r="AJ202" i="15"/>
  <c r="AD39" i="15"/>
  <c r="AR53" i="15" s="1"/>
  <c r="AK237" i="15"/>
  <c r="AK185" i="15"/>
  <c r="AK267" i="15"/>
  <c r="AK214" i="15"/>
  <c r="AK224" i="15"/>
  <c r="AK182" i="15"/>
  <c r="AJ216" i="15"/>
  <c r="AJ248" i="15"/>
  <c r="AJ188" i="15"/>
  <c r="AJ253" i="15"/>
  <c r="AJ221" i="15"/>
  <c r="AJ187" i="15"/>
  <c r="AJ186" i="15"/>
  <c r="AJ200" i="15"/>
  <c r="AJ245" i="15"/>
  <c r="AJ193" i="15"/>
  <c r="AJ195" i="15"/>
  <c r="AJ235" i="15"/>
  <c r="AJ279" i="15"/>
  <c r="AD245" i="15"/>
  <c r="AR259" i="15" s="1"/>
  <c r="T521" i="4"/>
  <c r="T524" i="4"/>
  <c r="E7" i="35" s="1"/>
  <c r="F7" i="35" s="1"/>
  <c r="T520" i="4"/>
  <c r="G514" i="39"/>
  <c r="G518" i="39" s="1"/>
  <c r="H7" i="35" s="1"/>
  <c r="I7" i="35" s="1"/>
  <c r="G515" i="39"/>
  <c r="B518" i="39"/>
  <c r="I77" i="8"/>
  <c r="C76" i="9" s="1"/>
  <c r="I367" i="8"/>
  <c r="C366" i="9" s="1"/>
  <c r="I447" i="8"/>
  <c r="C446" i="9" s="1"/>
  <c r="H154" i="8"/>
  <c r="B153" i="9" s="1"/>
  <c r="I474" i="8"/>
  <c r="C473" i="9" s="1"/>
  <c r="I245" i="8"/>
  <c r="C244" i="9" s="1"/>
  <c r="I352" i="8"/>
  <c r="C351" i="9" s="1"/>
  <c r="I332" i="8"/>
  <c r="C331" i="9" s="1"/>
  <c r="I154" i="8"/>
  <c r="C153" i="9" s="1"/>
  <c r="I479" i="8"/>
  <c r="C478" i="9" s="1"/>
  <c r="I226" i="8"/>
  <c r="C225" i="9" s="1"/>
  <c r="I184" i="8"/>
  <c r="C183" i="9" s="1"/>
  <c r="I404" i="8"/>
  <c r="C403" i="9" s="1"/>
  <c r="I377" i="8"/>
  <c r="C376" i="9" s="1"/>
  <c r="I336" i="8"/>
  <c r="C335" i="9" s="1"/>
  <c r="H294" i="8"/>
  <c r="B293" i="9" s="1"/>
  <c r="H347" i="8"/>
  <c r="B346" i="9" s="1"/>
  <c r="I37" i="8"/>
  <c r="C36" i="9" s="1"/>
  <c r="H454" i="8"/>
  <c r="B453" i="9" s="1"/>
  <c r="I40" i="8"/>
  <c r="C39" i="9" s="1"/>
  <c r="I429" i="8"/>
  <c r="C428" i="9" s="1"/>
  <c r="I481" i="8"/>
  <c r="C480" i="9" s="1"/>
  <c r="I268" i="8"/>
  <c r="C267" i="9" s="1"/>
  <c r="I440" i="8"/>
  <c r="C439" i="9" s="1"/>
  <c r="I26" i="8"/>
  <c r="C25" i="9" s="1"/>
  <c r="I331" i="8"/>
  <c r="C330" i="9" s="1"/>
  <c r="I218" i="8"/>
  <c r="C217" i="9" s="1"/>
  <c r="H404" i="8"/>
  <c r="B403" i="9" s="1"/>
  <c r="H291" i="8"/>
  <c r="B290" i="9" s="1"/>
  <c r="H440" i="8"/>
  <c r="B439" i="9" s="1"/>
  <c r="H150" i="8"/>
  <c r="B149" i="9" s="1"/>
  <c r="H109" i="8"/>
  <c r="B108" i="9" s="1"/>
  <c r="H44" i="8"/>
  <c r="B43" i="9" s="1"/>
  <c r="H35" i="8"/>
  <c r="B34" i="9" s="1"/>
  <c r="H72" i="8"/>
  <c r="B71" i="9" s="1"/>
  <c r="H174" i="8"/>
  <c r="B173" i="9" s="1"/>
  <c r="H27" i="8"/>
  <c r="B26" i="9" s="1"/>
  <c r="I401" i="8"/>
  <c r="C400" i="9" s="1"/>
  <c r="H204" i="8"/>
  <c r="B203" i="9" s="1"/>
  <c r="H242" i="8"/>
  <c r="B241" i="9" s="1"/>
  <c r="H336" i="8"/>
  <c r="B335" i="9" s="1"/>
  <c r="H63" i="8"/>
  <c r="B62" i="9" s="1"/>
  <c r="H128" i="8"/>
  <c r="B127" i="9" s="1"/>
  <c r="H19" i="8"/>
  <c r="B18" i="9" s="1"/>
  <c r="H138" i="8"/>
  <c r="B137" i="9" s="1"/>
  <c r="H496" i="8"/>
  <c r="B495" i="9" s="1"/>
  <c r="H389" i="8"/>
  <c r="B388" i="9" s="1"/>
  <c r="H147" i="8"/>
  <c r="B146" i="9" s="1"/>
  <c r="H374" i="8"/>
  <c r="B373" i="9" s="1"/>
  <c r="H345" i="8"/>
  <c r="B344" i="9" s="1"/>
  <c r="H77" i="8"/>
  <c r="B76" i="9" s="1"/>
  <c r="H331" i="8"/>
  <c r="B330" i="9" s="1"/>
  <c r="H447" i="8"/>
  <c r="B446" i="9" s="1"/>
  <c r="I291" i="8"/>
  <c r="C290" i="9" s="1"/>
  <c r="H268" i="8"/>
  <c r="B267" i="9" s="1"/>
  <c r="I63" i="8"/>
  <c r="C62" i="9" s="1"/>
  <c r="H37" i="8"/>
  <c r="B36" i="9" s="1"/>
  <c r="I128" i="8"/>
  <c r="C127" i="9" s="1"/>
  <c r="H218" i="8"/>
  <c r="B217" i="9" s="1"/>
  <c r="I109" i="8"/>
  <c r="C108" i="9" s="1"/>
  <c r="H40" i="8"/>
  <c r="B39" i="9" s="1"/>
  <c r="H479" i="8"/>
  <c r="B478" i="9" s="1"/>
  <c r="H120" i="8"/>
  <c r="B119" i="9" s="1"/>
  <c r="H311" i="8"/>
  <c r="B310" i="9" s="1"/>
  <c r="H53" i="8"/>
  <c r="B52" i="9" s="1"/>
  <c r="H335" i="8"/>
  <c r="B334" i="9" s="1"/>
  <c r="H5" i="8"/>
  <c r="B4" i="9" s="1"/>
  <c r="H250" i="8"/>
  <c r="B249" i="9" s="1"/>
  <c r="H293" i="8"/>
  <c r="B292" i="9" s="1"/>
  <c r="H54" i="8"/>
  <c r="B53" i="9" s="1"/>
  <c r="I293" i="8"/>
  <c r="C292" i="9" s="1"/>
  <c r="H494" i="8"/>
  <c r="B493" i="9" s="1"/>
  <c r="H62" i="8"/>
  <c r="B61" i="9" s="1"/>
  <c r="I423" i="8"/>
  <c r="C422" i="9" s="1"/>
  <c r="H131" i="8"/>
  <c r="B130" i="9" s="1"/>
  <c r="H168" i="8"/>
  <c r="B167" i="9" s="1"/>
  <c r="I73" i="8"/>
  <c r="C72" i="9" s="1"/>
  <c r="I373" i="8"/>
  <c r="C372" i="9" s="1"/>
  <c r="I360" i="8"/>
  <c r="C359" i="9" s="1"/>
  <c r="H172" i="8"/>
  <c r="B171" i="9" s="1"/>
  <c r="H377" i="8"/>
  <c r="B376" i="9" s="1"/>
  <c r="H18" i="8"/>
  <c r="B17" i="9" s="1"/>
  <c r="H339" i="8"/>
  <c r="B338" i="9" s="1"/>
  <c r="I461" i="8"/>
  <c r="C460" i="9" s="1"/>
  <c r="H332" i="8"/>
  <c r="B331" i="9" s="1"/>
  <c r="H88" i="8"/>
  <c r="B87" i="9" s="1"/>
  <c r="H474" i="8"/>
  <c r="B473" i="9" s="1"/>
  <c r="H429" i="8"/>
  <c r="B428" i="9" s="1"/>
  <c r="H45" i="8"/>
  <c r="B44" i="9" s="1"/>
  <c r="H438" i="8"/>
  <c r="B437" i="9" s="1"/>
  <c r="H423" i="8"/>
  <c r="B422" i="9" s="1"/>
  <c r="H315" i="8"/>
  <c r="B314" i="9" s="1"/>
  <c r="H511" i="8"/>
  <c r="B510" i="9" s="1"/>
  <c r="H456" i="8"/>
  <c r="B455" i="9" s="1"/>
  <c r="H342" i="8"/>
  <c r="B341" i="9" s="1"/>
  <c r="H73" i="8"/>
  <c r="B72" i="9" s="1"/>
  <c r="H200" i="8"/>
  <c r="B199" i="9" s="1"/>
  <c r="H61" i="8"/>
  <c r="B60" i="9" s="1"/>
  <c r="H149" i="8"/>
  <c r="B148" i="9" s="1"/>
  <c r="H415" i="8"/>
  <c r="B414" i="9" s="1"/>
  <c r="H373" i="8"/>
  <c r="B372" i="9" s="1"/>
  <c r="H360" i="8"/>
  <c r="B359" i="9" s="1"/>
  <c r="I172" i="8"/>
  <c r="C171" i="9" s="1"/>
  <c r="H43" i="8"/>
  <c r="B42" i="9" s="1"/>
  <c r="I343" i="8"/>
  <c r="C342" i="9" s="1"/>
  <c r="H461" i="8"/>
  <c r="B460" i="9" s="1"/>
  <c r="I416" i="8"/>
  <c r="C415" i="9" s="1"/>
  <c r="I88" i="8"/>
  <c r="C87" i="9" s="1"/>
  <c r="H340" i="8"/>
  <c r="B339" i="9" s="1"/>
  <c r="H406" i="8"/>
  <c r="B405" i="9" s="1"/>
  <c r="H275" i="8"/>
  <c r="B274" i="9" s="1"/>
  <c r="I45" i="8"/>
  <c r="C44" i="9" s="1"/>
  <c r="H96" i="8"/>
  <c r="B95" i="9" s="1"/>
  <c r="H144" i="8"/>
  <c r="B143" i="9" s="1"/>
  <c r="I315" i="8"/>
  <c r="C314" i="9" s="1"/>
  <c r="I179" i="8"/>
  <c r="C178" i="9" s="1"/>
  <c r="H465" i="8"/>
  <c r="B464" i="9" s="1"/>
  <c r="H108" i="8"/>
  <c r="B107" i="9" s="1"/>
  <c r="H488" i="8"/>
  <c r="B487" i="9" s="1"/>
  <c r="H226" i="8"/>
  <c r="B225" i="9" s="1"/>
  <c r="H245" i="8"/>
  <c r="B244" i="9" s="1"/>
  <c r="H343" i="8"/>
  <c r="B342" i="9" s="1"/>
  <c r="H416" i="8"/>
  <c r="B415" i="9" s="1"/>
  <c r="I454" i="8"/>
  <c r="C453" i="9" s="1"/>
  <c r="I186" i="8"/>
  <c r="C185" i="9" s="1"/>
  <c r="I275" i="8"/>
  <c r="C274" i="9" s="1"/>
  <c r="H26" i="8"/>
  <c r="B25" i="9" s="1"/>
  <c r="H106" i="8"/>
  <c r="B105" i="9" s="1"/>
  <c r="H249" i="8"/>
  <c r="B248" i="9" s="1"/>
  <c r="H503" i="8"/>
  <c r="B502" i="9" s="1"/>
  <c r="H483" i="8"/>
  <c r="B482" i="9" s="1"/>
  <c r="H288" i="8"/>
  <c r="B287" i="9" s="1"/>
  <c r="H181" i="8"/>
  <c r="B180" i="9" s="1"/>
  <c r="H271" i="8"/>
  <c r="B270" i="9" s="1"/>
  <c r="H238" i="8"/>
  <c r="B237" i="9" s="1"/>
  <c r="H279" i="8"/>
  <c r="B278" i="9" s="1"/>
  <c r="H243" i="8"/>
  <c r="B242" i="9" s="1"/>
  <c r="H398" i="8"/>
  <c r="B397" i="9" s="1"/>
  <c r="H12" i="8"/>
  <c r="B11" i="9" s="1"/>
  <c r="H481" i="8"/>
  <c r="B480" i="9" s="1"/>
  <c r="H493" i="8"/>
  <c r="B492" i="9" s="1"/>
  <c r="H512" i="8"/>
  <c r="B511" i="9" s="1"/>
  <c r="H352" i="8"/>
  <c r="B351" i="9" s="1"/>
  <c r="H192" i="8"/>
  <c r="B191" i="9" s="1"/>
  <c r="H367" i="8"/>
  <c r="B366" i="9" s="1"/>
  <c r="I389" i="8"/>
  <c r="C388" i="9" s="1"/>
  <c r="H22" i="8"/>
  <c r="B21" i="9" s="1"/>
  <c r="H184" i="8"/>
  <c r="B183" i="9" s="1"/>
  <c r="H46" i="8"/>
  <c r="B45" i="9" s="1"/>
  <c r="H297" i="8"/>
  <c r="B296" i="9" s="1"/>
  <c r="I143" i="8"/>
  <c r="C142" i="9" s="1"/>
  <c r="H304" i="8"/>
  <c r="B303" i="9" s="1"/>
  <c r="I30" i="8"/>
  <c r="C29" i="9" s="1"/>
  <c r="I238" i="8"/>
  <c r="C237" i="9" s="1"/>
  <c r="H76" i="8"/>
  <c r="B75" i="9" s="1"/>
  <c r="H478" i="8"/>
  <c r="B477" i="9" s="1"/>
  <c r="I493" i="8"/>
  <c r="C492" i="9" s="1"/>
  <c r="I347" i="8"/>
  <c r="C346" i="9" s="1"/>
  <c r="Z45" i="14"/>
  <c r="AA45" i="14"/>
  <c r="I391" i="8"/>
  <c r="C390" i="9" s="1"/>
  <c r="I385" i="8"/>
  <c r="C384" i="9" s="1"/>
  <c r="I150" i="8"/>
  <c r="C149" i="9" s="1"/>
  <c r="I242" i="8"/>
  <c r="C241" i="9" s="1"/>
  <c r="AA41" i="14"/>
  <c r="Z41" i="14"/>
  <c r="I43" i="8"/>
  <c r="C42" i="9" s="1"/>
  <c r="I18" i="8"/>
  <c r="C17" i="9" s="1"/>
  <c r="I200" i="8"/>
  <c r="C199" i="9" s="1"/>
  <c r="H391" i="8"/>
  <c r="B390" i="9" s="1"/>
  <c r="I294" i="8"/>
  <c r="C293" i="9" s="1"/>
  <c r="H385" i="8"/>
  <c r="B384" i="9" s="1"/>
  <c r="Y414" i="15"/>
  <c r="H254" i="8"/>
  <c r="B253" i="9" s="1"/>
  <c r="I138" i="8"/>
  <c r="C137" i="9" s="1"/>
  <c r="T413" i="15"/>
  <c r="I120" i="8"/>
  <c r="C119" i="9" s="1"/>
  <c r="I22" i="8"/>
  <c r="C21" i="9" s="1"/>
  <c r="I181" i="8"/>
  <c r="C180" i="9" s="1"/>
  <c r="I62" i="8"/>
  <c r="C61" i="9" s="1"/>
  <c r="I46" i="8"/>
  <c r="C45" i="9" s="1"/>
  <c r="I96" i="8"/>
  <c r="C95" i="9" s="1"/>
  <c r="I44" i="8"/>
  <c r="C43" i="9" s="1"/>
  <c r="H207" i="8"/>
  <c r="B206" i="9" s="1"/>
  <c r="R413" i="15"/>
  <c r="I470" i="8"/>
  <c r="C469" i="9" s="1"/>
  <c r="I144" i="8"/>
  <c r="C143" i="9" s="1"/>
  <c r="H410" i="8"/>
  <c r="B409" i="9" s="1"/>
  <c r="I131" i="8"/>
  <c r="C130" i="9" s="1"/>
  <c r="I392" i="8"/>
  <c r="C391" i="9" s="1"/>
  <c r="I279" i="8"/>
  <c r="C278" i="9" s="1"/>
  <c r="H463" i="8"/>
  <c r="B462" i="9" s="1"/>
  <c r="I462" i="8"/>
  <c r="C461" i="9" s="1"/>
  <c r="I355" i="8"/>
  <c r="C354" i="9" s="1"/>
  <c r="H163" i="8"/>
  <c r="B162" i="9" s="1"/>
  <c r="I190" i="8"/>
  <c r="C189" i="9" s="1"/>
  <c r="I301" i="8"/>
  <c r="C300" i="9" s="1"/>
  <c r="I71" i="8"/>
  <c r="C70" i="9" s="1"/>
  <c r="I319" i="8"/>
  <c r="C318" i="9" s="1"/>
  <c r="X414" i="15"/>
  <c r="H492" i="8"/>
  <c r="B491" i="9" s="1"/>
  <c r="I202" i="8"/>
  <c r="C201" i="9" s="1"/>
  <c r="H258" i="8"/>
  <c r="B257" i="9" s="1"/>
  <c r="H84" i="8"/>
  <c r="B83" i="9" s="1"/>
  <c r="H487" i="8"/>
  <c r="B486" i="9" s="1"/>
  <c r="H152" i="8"/>
  <c r="B151" i="9" s="1"/>
  <c r="I124" i="8"/>
  <c r="C123" i="9" s="1"/>
  <c r="H36" i="8"/>
  <c r="B35" i="9" s="1"/>
  <c r="H194" i="8"/>
  <c r="B193" i="9" s="1"/>
  <c r="H127" i="8"/>
  <c r="B126" i="9" s="1"/>
  <c r="I159" i="8"/>
  <c r="C158" i="9" s="1"/>
  <c r="H55" i="8"/>
  <c r="B54" i="9" s="1"/>
  <c r="I215" i="8"/>
  <c r="C214" i="9" s="1"/>
  <c r="I60" i="8"/>
  <c r="C59" i="9" s="1"/>
  <c r="D3" i="7"/>
  <c r="F9" i="7" a="1"/>
  <c r="F9" i="7" s="1"/>
  <c r="F11" i="7" s="1"/>
  <c r="H100" i="8"/>
  <c r="B99" i="9" s="1"/>
  <c r="I136" i="8"/>
  <c r="C135" i="9" s="1"/>
  <c r="I384" i="8"/>
  <c r="C383" i="9" s="1"/>
  <c r="H433" i="8"/>
  <c r="B432" i="9" s="1"/>
  <c r="I48" i="8"/>
  <c r="C47" i="9" s="1"/>
  <c r="H233" i="8"/>
  <c r="B232" i="9" s="1"/>
  <c r="B502" i="13"/>
  <c r="D502" i="13" s="1"/>
  <c r="D485" i="13"/>
  <c r="E485" i="13" s="1"/>
  <c r="B507" i="13"/>
  <c r="D507" i="13" s="1"/>
  <c r="D490" i="13"/>
  <c r="E490" i="13" s="1"/>
  <c r="AA413" i="15"/>
  <c r="I381" i="8"/>
  <c r="C380" i="9" s="1"/>
  <c r="H237" i="8"/>
  <c r="B236" i="9" s="1"/>
  <c r="I206" i="8"/>
  <c r="C205" i="9" s="1"/>
  <c r="AE138" i="15"/>
  <c r="AS152" i="15" s="1"/>
  <c r="H197" i="8"/>
  <c r="B196" i="9" s="1"/>
  <c r="H289" i="8"/>
  <c r="B288" i="9" s="1"/>
  <c r="H248" i="8"/>
  <c r="B247" i="9" s="1"/>
  <c r="H105" i="8"/>
  <c r="B104" i="9" s="1"/>
  <c r="I102" i="8"/>
  <c r="C101" i="9" s="1"/>
  <c r="I420" i="8"/>
  <c r="C419" i="9" s="1"/>
  <c r="I337" i="8"/>
  <c r="C336" i="9" s="1"/>
  <c r="I64" i="8"/>
  <c r="C63" i="9" s="1"/>
  <c r="AC410" i="15"/>
  <c r="AC406" i="15"/>
  <c r="G6" i="35" s="1"/>
  <c r="I6" i="35" s="1"/>
  <c r="AC405" i="15"/>
  <c r="AC409" i="15"/>
  <c r="AC413" i="15" s="1"/>
  <c r="AE256" i="15"/>
  <c r="AS270" i="15" s="1"/>
  <c r="AD118" i="15"/>
  <c r="AR132" i="15" s="1"/>
  <c r="I300" i="8"/>
  <c r="C299" i="9" s="1"/>
  <c r="H110" i="8"/>
  <c r="B109" i="9" s="1"/>
  <c r="I368" i="8"/>
  <c r="C367" i="9" s="1"/>
  <c r="AD338" i="15"/>
  <c r="AR352" i="15" s="1"/>
  <c r="H449" i="8"/>
  <c r="B448" i="9" s="1"/>
  <c r="H97" i="8"/>
  <c r="B96" i="9" s="1"/>
  <c r="H31" i="8"/>
  <c r="B30" i="9" s="1"/>
  <c r="H280" i="8"/>
  <c r="B279" i="9" s="1"/>
  <c r="AE150" i="15"/>
  <c r="AS164" i="15" s="1"/>
  <c r="H162" i="8"/>
  <c r="B161" i="9" s="1"/>
  <c r="I141" i="8"/>
  <c r="C140" i="9" s="1"/>
  <c r="I375" i="8"/>
  <c r="C374" i="9" s="1"/>
  <c r="I422" i="8"/>
  <c r="C421" i="9" s="1"/>
  <c r="AE75" i="15"/>
  <c r="AS89" i="15" s="1"/>
  <c r="I395" i="8"/>
  <c r="C394" i="9" s="1"/>
  <c r="H333" i="8"/>
  <c r="B332" i="9" s="1"/>
  <c r="H468" i="8"/>
  <c r="B467" i="9" s="1"/>
  <c r="I361" i="8"/>
  <c r="C360" i="9" s="1"/>
  <c r="I270" i="8"/>
  <c r="C269" i="9" s="1"/>
  <c r="I265" i="8"/>
  <c r="C264" i="9" s="1"/>
  <c r="AE73" i="15"/>
  <c r="AS87" i="15" s="1"/>
  <c r="H259" i="8"/>
  <c r="B258" i="9" s="1"/>
  <c r="I376" i="8"/>
  <c r="C375" i="9" s="1"/>
  <c r="H396" i="8"/>
  <c r="B395" i="9" s="1"/>
  <c r="I365" i="8"/>
  <c r="C364" i="9" s="1"/>
  <c r="AD132" i="15"/>
  <c r="AR146" i="15" s="1"/>
  <c r="I61" i="8"/>
  <c r="C60" i="9" s="1"/>
  <c r="AA42" i="14"/>
  <c r="Z42" i="14"/>
  <c r="I512" i="8"/>
  <c r="C511" i="9" s="1"/>
  <c r="I339" i="8"/>
  <c r="C338" i="9" s="1"/>
  <c r="H160" i="8"/>
  <c r="B159" i="9" s="1"/>
  <c r="G9" i="35"/>
  <c r="I9" i="35" s="1"/>
  <c r="H263" i="8"/>
  <c r="B262" i="9" s="1"/>
  <c r="I254" i="8"/>
  <c r="C253" i="9" s="1"/>
  <c r="I357" i="8"/>
  <c r="C356" i="9" s="1"/>
  <c r="T414" i="15"/>
  <c r="H312" i="8"/>
  <c r="B311" i="9" s="1"/>
  <c r="H236" i="8"/>
  <c r="B235" i="9" s="1"/>
  <c r="I502" i="8"/>
  <c r="C501" i="9" s="1"/>
  <c r="H170" i="8"/>
  <c r="B169" i="9" s="1"/>
  <c r="I383" i="8"/>
  <c r="C382" i="9" s="1"/>
  <c r="I207" i="8"/>
  <c r="C206" i="9" s="1"/>
  <c r="I435" i="8"/>
  <c r="C434" i="9" s="1"/>
  <c r="H470" i="8"/>
  <c r="B469" i="9" s="1"/>
  <c r="H276" i="8"/>
  <c r="B275" i="9" s="1"/>
  <c r="H95" i="8"/>
  <c r="B94" i="9" s="1"/>
  <c r="H392" i="8"/>
  <c r="B391" i="9" s="1"/>
  <c r="H462" i="8"/>
  <c r="B461" i="9" s="1"/>
  <c r="H355" i="8"/>
  <c r="B354" i="9" s="1"/>
  <c r="I163" i="8"/>
  <c r="C162" i="9" s="1"/>
  <c r="H86" i="8"/>
  <c r="B85" i="9" s="1"/>
  <c r="H75" i="8"/>
  <c r="B74" i="9" s="1"/>
  <c r="H246" i="8"/>
  <c r="B245" i="9" s="1"/>
  <c r="I414" i="8"/>
  <c r="C413" i="9" s="1"/>
  <c r="H70" i="8"/>
  <c r="B69" i="9" s="1"/>
  <c r="H119" i="8"/>
  <c r="B118" i="9" s="1"/>
  <c r="H7" i="8"/>
  <c r="B6" i="9" s="1"/>
  <c r="I258" i="8"/>
  <c r="C257" i="9" s="1"/>
  <c r="I84" i="8"/>
  <c r="C83" i="9" s="1"/>
  <c r="I152" i="8"/>
  <c r="C151" i="9" s="1"/>
  <c r="H28" i="8"/>
  <c r="B27" i="9" s="1"/>
  <c r="I36" i="8"/>
  <c r="C35" i="9" s="1"/>
  <c r="I194" i="8"/>
  <c r="C193" i="9" s="1"/>
  <c r="I127" i="8"/>
  <c r="C126" i="9" s="1"/>
  <c r="H296" i="8"/>
  <c r="B295" i="9" s="1"/>
  <c r="H112" i="8"/>
  <c r="B111" i="9" s="1"/>
  <c r="H211" i="8"/>
  <c r="B210" i="9" s="1"/>
  <c r="I387" i="8"/>
  <c r="C386" i="9" s="1"/>
  <c r="H85" i="8"/>
  <c r="B84" i="9" s="1"/>
  <c r="H310" i="8"/>
  <c r="B309" i="9" s="1"/>
  <c r="I55" i="8"/>
  <c r="C54" i="9" s="1"/>
  <c r="H261" i="8"/>
  <c r="B260" i="9" s="1"/>
  <c r="H125" i="8"/>
  <c r="B124" i="9" s="1"/>
  <c r="I100" i="8"/>
  <c r="C99" i="9" s="1"/>
  <c r="H101" i="8"/>
  <c r="B100" i="9" s="1"/>
  <c r="H384" i="8"/>
  <c r="B383" i="9" s="1"/>
  <c r="H208" i="8"/>
  <c r="B207" i="9" s="1"/>
  <c r="I233" i="8"/>
  <c r="C232" i="9" s="1"/>
  <c r="I344" i="8"/>
  <c r="C343" i="9" s="1"/>
  <c r="H223" i="8"/>
  <c r="B222" i="9" s="1"/>
  <c r="B501" i="13"/>
  <c r="D501" i="13" s="1"/>
  <c r="D484" i="13"/>
  <c r="E484" i="13" s="1"/>
  <c r="B500" i="13"/>
  <c r="D500" i="13" s="1"/>
  <c r="D483" i="13"/>
  <c r="E483" i="13" s="1"/>
  <c r="I359" i="8"/>
  <c r="C358" i="9" s="1"/>
  <c r="H10" i="8"/>
  <c r="B9" i="9" s="1"/>
  <c r="H381" i="8"/>
  <c r="B380" i="9" s="1"/>
  <c r="I237" i="8"/>
  <c r="C236" i="9" s="1"/>
  <c r="H34" i="8"/>
  <c r="B33" i="9" s="1"/>
  <c r="AE74" i="15"/>
  <c r="AS88" i="15" s="1"/>
  <c r="I197" i="8"/>
  <c r="C196" i="9" s="1"/>
  <c r="I289" i="8"/>
  <c r="C288" i="9" s="1"/>
  <c r="I248" i="8"/>
  <c r="C247" i="9" s="1"/>
  <c r="H11" i="8"/>
  <c r="B10" i="9" s="1"/>
  <c r="H205" i="8"/>
  <c r="B204" i="9" s="1"/>
  <c r="I105" i="8"/>
  <c r="C104" i="9" s="1"/>
  <c r="H299" i="8"/>
  <c r="B298" i="9" s="1"/>
  <c r="H420" i="8"/>
  <c r="B419" i="9" s="1"/>
  <c r="H337" i="8"/>
  <c r="B336" i="9" s="1"/>
  <c r="AD256" i="15"/>
  <c r="AR270" i="15" s="1"/>
  <c r="AE118" i="15"/>
  <c r="AS132" i="15" s="1"/>
  <c r="H158" i="8"/>
  <c r="B157" i="9" s="1"/>
  <c r="I110" i="8"/>
  <c r="C109" i="9" s="1"/>
  <c r="H368" i="8"/>
  <c r="B367" i="9" s="1"/>
  <c r="AE338" i="15"/>
  <c r="AS352" i="15" s="1"/>
  <c r="I97" i="8"/>
  <c r="C96" i="9" s="1"/>
  <c r="I31" i="8"/>
  <c r="C30" i="9" s="1"/>
  <c r="I280" i="8"/>
  <c r="C279" i="9" s="1"/>
  <c r="I506" i="8"/>
  <c r="C505" i="9" s="1"/>
  <c r="I162" i="8"/>
  <c r="C161" i="9" s="1"/>
  <c r="I358" i="8"/>
  <c r="C357" i="9" s="1"/>
  <c r="H375" i="8"/>
  <c r="B374" i="9" s="1"/>
  <c r="H422" i="8"/>
  <c r="B421" i="9" s="1"/>
  <c r="AD342" i="15"/>
  <c r="AR356" i="15" s="1"/>
  <c r="H395" i="8"/>
  <c r="B394" i="9" s="1"/>
  <c r="AD174" i="15"/>
  <c r="AR188" i="15" s="1"/>
  <c r="H361" i="8"/>
  <c r="B360" i="9" s="1"/>
  <c r="H80" i="8"/>
  <c r="B79" i="9" s="1"/>
  <c r="AD90" i="15"/>
  <c r="AR104" i="15" s="1"/>
  <c r="AD186" i="15"/>
  <c r="AR200" i="15" s="1"/>
  <c r="I259" i="8"/>
  <c r="C258" i="9" s="1"/>
  <c r="H295" i="8"/>
  <c r="B294" i="9" s="1"/>
  <c r="H376" i="8"/>
  <c r="B375" i="9" s="1"/>
  <c r="H326" i="8"/>
  <c r="B325" i="9" s="1"/>
  <c r="H365" i="8"/>
  <c r="B364" i="9" s="1"/>
  <c r="I149" i="8"/>
  <c r="C148" i="9" s="1"/>
  <c r="I415" i="8"/>
  <c r="C414" i="9" s="1"/>
  <c r="AA44" i="14"/>
  <c r="Z44" i="14"/>
  <c r="I160" i="8"/>
  <c r="C159" i="9" s="1"/>
  <c r="I263" i="8"/>
  <c r="C262" i="9" s="1"/>
  <c r="I406" i="8"/>
  <c r="C405" i="9" s="1"/>
  <c r="H357" i="8"/>
  <c r="B356" i="9" s="1"/>
  <c r="I496" i="8"/>
  <c r="C495" i="9" s="1"/>
  <c r="I312" i="8"/>
  <c r="C311" i="9" s="1"/>
  <c r="H186" i="8"/>
  <c r="B185" i="9" s="1"/>
  <c r="I236" i="8"/>
  <c r="C235" i="9" s="1"/>
  <c r="H502" i="8"/>
  <c r="B501" i="9" s="1"/>
  <c r="I170" i="8"/>
  <c r="C169" i="9" s="1"/>
  <c r="H383" i="8"/>
  <c r="B382" i="9" s="1"/>
  <c r="H143" i="8"/>
  <c r="B142" i="9" s="1"/>
  <c r="H435" i="8"/>
  <c r="B434" i="9" s="1"/>
  <c r="I438" i="8"/>
  <c r="C437" i="9" s="1"/>
  <c r="I276" i="8"/>
  <c r="C275" i="9" s="1"/>
  <c r="I95" i="8"/>
  <c r="C94" i="9" s="1"/>
  <c r="H30" i="8"/>
  <c r="B29" i="9" s="1"/>
  <c r="H179" i="8"/>
  <c r="B178" i="9" s="1"/>
  <c r="I511" i="8"/>
  <c r="C510" i="9" s="1"/>
  <c r="I86" i="8"/>
  <c r="C85" i="9" s="1"/>
  <c r="H256" i="8"/>
  <c r="B255" i="9" s="1"/>
  <c r="H29" i="8"/>
  <c r="B28" i="9" s="1"/>
  <c r="I75" i="8"/>
  <c r="C74" i="9" s="1"/>
  <c r="I246" i="8"/>
  <c r="C245" i="9" s="1"/>
  <c r="H414" i="8"/>
  <c r="B413" i="9" s="1"/>
  <c r="I70" i="8"/>
  <c r="C69" i="9" s="1"/>
  <c r="I119" i="8"/>
  <c r="C118" i="9" s="1"/>
  <c r="I7" i="8"/>
  <c r="C6" i="9" s="1"/>
  <c r="H130" i="8"/>
  <c r="B129" i="9" s="1"/>
  <c r="H185" i="8"/>
  <c r="B184" i="9" s="1"/>
  <c r="H68" i="8"/>
  <c r="B67" i="9" s="1"/>
  <c r="I28" i="8"/>
  <c r="C27" i="9" s="1"/>
  <c r="I405" i="8"/>
  <c r="C404" i="9" s="1"/>
  <c r="I296" i="8"/>
  <c r="C295" i="9" s="1"/>
  <c r="I112" i="8"/>
  <c r="C111" i="9" s="1"/>
  <c r="I211" i="8"/>
  <c r="C210" i="9" s="1"/>
  <c r="H387" i="8"/>
  <c r="B386" i="9" s="1"/>
  <c r="I85" i="8"/>
  <c r="C84" i="9" s="1"/>
  <c r="H318" i="8"/>
  <c r="B317" i="9" s="1"/>
  <c r="I310" i="8"/>
  <c r="C309" i="9" s="1"/>
  <c r="I261" i="8"/>
  <c r="C260" i="9" s="1"/>
  <c r="H328" i="8"/>
  <c r="B327" i="9" s="1"/>
  <c r="I125" i="8"/>
  <c r="C124" i="9" s="1"/>
  <c r="I101" i="8"/>
  <c r="C100" i="9" s="1"/>
  <c r="H220" i="8"/>
  <c r="B219" i="9" s="1"/>
  <c r="I208" i="8"/>
  <c r="C207" i="9" s="1"/>
  <c r="H165" i="8"/>
  <c r="B164" i="9" s="1"/>
  <c r="H344" i="8"/>
  <c r="B343" i="9" s="1"/>
  <c r="I223" i="8"/>
  <c r="C222" i="9" s="1"/>
  <c r="E492" i="13"/>
  <c r="B508" i="13"/>
  <c r="D508" i="13" s="1"/>
  <c r="D491" i="13"/>
  <c r="E491" i="13" s="1"/>
  <c r="H230" i="8"/>
  <c r="B229" i="9" s="1"/>
  <c r="H359" i="8"/>
  <c r="B358" i="9" s="1"/>
  <c r="I10" i="8"/>
  <c r="C9" i="9" s="1"/>
  <c r="I34" i="8"/>
  <c r="C33" i="9" s="1"/>
  <c r="H57" i="8"/>
  <c r="B56" i="9" s="1"/>
  <c r="H50" i="8"/>
  <c r="B49" i="9" s="1"/>
  <c r="H81" i="8"/>
  <c r="B80" i="9" s="1"/>
  <c r="I11" i="8"/>
  <c r="C10" i="9" s="1"/>
  <c r="I205" i="8"/>
  <c r="C204" i="9" s="1"/>
  <c r="I403" i="8"/>
  <c r="C402" i="9" s="1"/>
  <c r="I299" i="8"/>
  <c r="C298" i="9" s="1"/>
  <c r="H111" i="8"/>
  <c r="B110" i="9" s="1"/>
  <c r="H321" i="8"/>
  <c r="B320" i="9" s="1"/>
  <c r="AE258" i="15"/>
  <c r="AS272" i="15" s="1"/>
  <c r="AE228" i="15"/>
  <c r="AS242" i="15" s="1"/>
  <c r="AE283" i="15"/>
  <c r="AS297" i="15" s="1"/>
  <c r="AE308" i="15"/>
  <c r="AS322" i="15" s="1"/>
  <c r="AE273" i="15"/>
  <c r="AS287" i="15" s="1"/>
  <c r="AE187" i="15"/>
  <c r="AS201" i="15" s="1"/>
  <c r="AE123" i="15"/>
  <c r="AS137" i="15" s="1"/>
  <c r="AE145" i="15"/>
  <c r="AS159" i="15" s="1"/>
  <c r="AE301" i="15"/>
  <c r="AS315" i="15" s="1"/>
  <c r="AE206" i="15"/>
  <c r="AS220" i="15" s="1"/>
  <c r="AE223" i="15"/>
  <c r="AS237" i="15" s="1"/>
  <c r="AE266" i="15"/>
  <c r="AS280" i="15" s="1"/>
  <c r="AE325" i="15"/>
  <c r="AS339" i="15" s="1"/>
  <c r="AE165" i="15"/>
  <c r="AS179" i="15" s="1"/>
  <c r="AE44" i="15"/>
  <c r="AS58" i="15" s="1"/>
  <c r="AE314" i="15"/>
  <c r="AS328" i="15" s="1"/>
  <c r="AE327" i="15"/>
  <c r="AS341" i="15" s="1"/>
  <c r="AE320" i="15"/>
  <c r="AS334" i="15" s="1"/>
  <c r="AE317" i="15"/>
  <c r="AS331" i="15" s="1"/>
  <c r="AE244" i="15"/>
  <c r="AS258" i="15" s="1"/>
  <c r="AE229" i="15"/>
  <c r="AS243" i="15" s="1"/>
  <c r="AE167" i="15"/>
  <c r="AS181" i="15" s="1"/>
  <c r="AE103" i="15"/>
  <c r="AS117" i="15" s="1"/>
  <c r="AE160" i="15"/>
  <c r="AS174" i="15" s="1"/>
  <c r="AE32" i="15"/>
  <c r="AS46" i="15" s="1"/>
  <c r="AE287" i="15"/>
  <c r="AS301" i="15" s="1"/>
  <c r="AE26" i="15"/>
  <c r="AS40" i="15" s="1"/>
  <c r="AE80" i="15"/>
  <c r="AS94" i="15" s="1"/>
  <c r="AE22" i="15"/>
  <c r="AS36" i="15" s="1"/>
  <c r="AE257" i="15"/>
  <c r="AS271" i="15" s="1"/>
  <c r="AE375" i="15"/>
  <c r="AS389" i="15" s="1"/>
  <c r="AE180" i="15"/>
  <c r="AS194" i="15" s="1"/>
  <c r="AE173" i="15"/>
  <c r="AS187" i="15" s="1"/>
  <c r="AE84" i="15"/>
  <c r="AS98" i="15" s="1"/>
  <c r="AE339" i="15"/>
  <c r="AS353" i="15" s="1"/>
  <c r="AE159" i="15"/>
  <c r="AS173" i="15" s="1"/>
  <c r="AE95" i="15"/>
  <c r="AS109" i="15" s="1"/>
  <c r="AE208" i="15"/>
  <c r="AS222" i="15" s="1"/>
  <c r="AE201" i="15"/>
  <c r="AS215" i="15" s="1"/>
  <c r="AE367" i="15"/>
  <c r="AS381" i="15" s="1"/>
  <c r="AE328" i="15"/>
  <c r="AS342" i="15" s="1"/>
  <c r="AE172" i="15"/>
  <c r="AS186" i="15" s="1"/>
  <c r="AE356" i="15"/>
  <c r="AS370" i="15" s="1"/>
  <c r="AE278" i="15"/>
  <c r="AS292" i="15" s="1"/>
  <c r="AE179" i="15"/>
  <c r="AS193" i="15" s="1"/>
  <c r="AE115" i="15"/>
  <c r="AS129" i="15" s="1"/>
  <c r="AE97" i="15"/>
  <c r="AS111" i="15" s="1"/>
  <c r="AE295" i="15"/>
  <c r="AS309" i="15" s="1"/>
  <c r="AE221" i="15"/>
  <c r="AS235" i="15" s="1"/>
  <c r="AE81" i="15"/>
  <c r="AS95" i="15" s="1"/>
  <c r="AE387" i="15"/>
  <c r="AS401" i="15" s="1"/>
  <c r="AE281" i="15"/>
  <c r="AS295" i="15" s="1"/>
  <c r="AE249" i="15"/>
  <c r="AS263" i="15" s="1"/>
  <c r="AE246" i="15"/>
  <c r="AS260" i="15" s="1"/>
  <c r="AE185" i="15"/>
  <c r="AS199" i="15" s="1"/>
  <c r="AE383" i="15"/>
  <c r="AS397" i="15" s="1"/>
  <c r="AE344" i="15"/>
  <c r="AS358" i="15" s="1"/>
  <c r="AE373" i="15"/>
  <c r="AS387" i="15" s="1"/>
  <c r="AE326" i="15"/>
  <c r="AS340" i="15" s="1"/>
  <c r="AE382" i="15"/>
  <c r="AS396" i="15" s="1"/>
  <c r="AE156" i="15"/>
  <c r="AS170" i="15" s="1"/>
  <c r="AE149" i="15"/>
  <c r="AS163" i="15" s="1"/>
  <c r="AE64" i="15"/>
  <c r="AS78" i="15" s="1"/>
  <c r="AE49" i="15"/>
  <c r="AS63" i="15" s="1"/>
  <c r="AE30" i="15"/>
  <c r="AS44" i="15" s="1"/>
  <c r="AE31" i="15"/>
  <c r="AS45" i="15" s="1"/>
  <c r="AE53" i="15"/>
  <c r="AS67" i="15" s="1"/>
  <c r="AE27" i="15"/>
  <c r="AS41" i="15" s="1"/>
  <c r="AE250" i="15"/>
  <c r="AS264" i="15" s="1"/>
  <c r="AE305" i="15"/>
  <c r="AS319" i="15" s="1"/>
  <c r="AE379" i="15"/>
  <c r="AS393" i="15" s="1"/>
  <c r="AE171" i="15"/>
  <c r="AS185" i="15" s="1"/>
  <c r="AE107" i="15"/>
  <c r="AS121" i="15" s="1"/>
  <c r="AE113" i="15"/>
  <c r="AS127" i="15" s="1"/>
  <c r="AE210" i="15"/>
  <c r="AS224" i="15" s="1"/>
  <c r="AE269" i="15"/>
  <c r="AS283" i="15" s="1"/>
  <c r="AE307" i="15"/>
  <c r="AS321" i="15" s="1"/>
  <c r="AE361" i="15"/>
  <c r="AS375" i="15" s="1"/>
  <c r="AE207" i="15"/>
  <c r="AS221" i="15" s="1"/>
  <c r="AE143" i="15"/>
  <c r="AS157" i="15" s="1"/>
  <c r="AE259" i="15"/>
  <c r="AS273" i="15" s="1"/>
  <c r="AE176" i="15"/>
  <c r="AS190" i="15" s="1"/>
  <c r="AE293" i="15"/>
  <c r="AS307" i="15" s="1"/>
  <c r="AE133" i="15"/>
  <c r="AS147" i="15" s="1"/>
  <c r="AE331" i="15"/>
  <c r="AS345" i="15" s="1"/>
  <c r="AE353" i="15"/>
  <c r="AS367" i="15" s="1"/>
  <c r="AE200" i="15"/>
  <c r="AS214" i="15" s="1"/>
  <c r="AE225" i="15"/>
  <c r="AS239" i="15" s="1"/>
  <c r="AE288" i="15"/>
  <c r="AS302" i="15" s="1"/>
  <c r="AE285" i="15"/>
  <c r="AS299" i="15" s="1"/>
  <c r="AE196" i="15"/>
  <c r="AS210" i="15" s="1"/>
  <c r="AE284" i="15"/>
  <c r="AS298" i="15" s="1"/>
  <c r="AE215" i="15"/>
  <c r="AS229" i="15" s="1"/>
  <c r="AE151" i="15"/>
  <c r="AS165" i="15" s="1"/>
  <c r="AE268" i="15"/>
  <c r="AS282" i="15" s="1"/>
  <c r="AE117" i="15"/>
  <c r="AS131" i="15" s="1"/>
  <c r="AE37" i="15"/>
  <c r="AS51" i="15" s="1"/>
  <c r="AE61" i="15"/>
  <c r="AS75" i="15" s="1"/>
  <c r="AE66" i="15"/>
  <c r="AS80" i="15" s="1"/>
  <c r="AE98" i="15"/>
  <c r="AS112" i="15" s="1"/>
  <c r="AE54" i="15"/>
  <c r="AS68" i="15" s="1"/>
  <c r="AE233" i="15"/>
  <c r="AS247" i="15" s="1"/>
  <c r="AE368" i="15"/>
  <c r="AS382" i="15" s="1"/>
  <c r="AE148" i="15"/>
  <c r="AS162" i="15" s="1"/>
  <c r="AE141" i="15"/>
  <c r="AS155" i="15" s="1"/>
  <c r="AE364" i="15"/>
  <c r="AS378" i="15" s="1"/>
  <c r="AE79" i="15"/>
  <c r="AS93" i="15" s="1"/>
  <c r="AE169" i="15"/>
  <c r="AS183" i="15" s="1"/>
  <c r="AE296" i="15"/>
  <c r="AS310" i="15" s="1"/>
  <c r="AE65" i="15"/>
  <c r="AS79" i="15" s="1"/>
  <c r="AE299" i="15"/>
  <c r="AS313" i="15" s="1"/>
  <c r="AE324" i="15"/>
  <c r="AS338" i="15" s="1"/>
  <c r="AE321" i="15"/>
  <c r="AS335" i="15" s="1"/>
  <c r="AE227" i="15"/>
  <c r="AS241" i="15" s="1"/>
  <c r="AE163" i="15"/>
  <c r="AS177" i="15" s="1"/>
  <c r="AE99" i="15"/>
  <c r="AS113" i="15" s="1"/>
  <c r="AE168" i="15"/>
  <c r="AS182" i="15" s="1"/>
  <c r="AE193" i="15"/>
  <c r="AS207" i="15" s="1"/>
  <c r="AE334" i="15"/>
  <c r="AS348" i="15" s="1"/>
  <c r="AE144" i="15"/>
  <c r="AS158" i="15" s="1"/>
  <c r="AE189" i="15"/>
  <c r="AS203" i="15" s="1"/>
  <c r="AE355" i="15"/>
  <c r="AS369" i="15" s="1"/>
  <c r="AE87" i="15"/>
  <c r="AS101" i="15" s="1"/>
  <c r="AE238" i="15"/>
  <c r="AS252" i="15" s="1"/>
  <c r="AE248" i="15"/>
  <c r="AS262" i="15" s="1"/>
  <c r="AE153" i="15"/>
  <c r="AS167" i="15" s="1"/>
  <c r="AE351" i="15"/>
  <c r="AS365" i="15" s="1"/>
  <c r="AE312" i="15"/>
  <c r="AS326" i="15" s="1"/>
  <c r="AE341" i="15"/>
  <c r="AS355" i="15" s="1"/>
  <c r="AE276" i="15"/>
  <c r="AS290" i="15" s="1"/>
  <c r="AE28" i="15"/>
  <c r="AS42" i="15" s="1"/>
  <c r="AE63" i="15"/>
  <c r="AS77" i="15" s="1"/>
  <c r="AE58" i="15"/>
  <c r="AS72" i="15" s="1"/>
  <c r="AE51" i="15"/>
  <c r="AS65" i="15" s="1"/>
  <c r="AE34" i="15"/>
  <c r="AS48" i="15" s="1"/>
  <c r="AE21" i="15"/>
  <c r="AS35" i="15" s="1"/>
  <c r="AE242" i="15"/>
  <c r="AS256" i="15" s="1"/>
  <c r="AE347" i="15"/>
  <c r="AS361" i="15" s="1"/>
  <c r="AE372" i="15"/>
  <c r="AS386" i="15" s="1"/>
  <c r="AE219" i="15"/>
  <c r="AS233" i="15" s="1"/>
  <c r="AE155" i="15"/>
  <c r="AS169" i="15" s="1"/>
  <c r="AE91" i="15"/>
  <c r="AS105" i="15" s="1"/>
  <c r="AE216" i="15"/>
  <c r="AS230" i="15" s="1"/>
  <c r="AE343" i="15"/>
  <c r="AS357" i="15" s="1"/>
  <c r="AE365" i="15"/>
  <c r="AS379" i="15" s="1"/>
  <c r="AE71" i="15"/>
  <c r="AS85" i="15" s="1"/>
  <c r="AE332" i="15"/>
  <c r="AS346" i="15" s="1"/>
  <c r="AE329" i="15"/>
  <c r="AS343" i="15" s="1"/>
  <c r="AE191" i="15"/>
  <c r="AS205" i="15" s="1"/>
  <c r="AE127" i="15"/>
  <c r="AS141" i="15" s="1"/>
  <c r="AE251" i="15"/>
  <c r="AS265" i="15" s="1"/>
  <c r="AE137" i="15"/>
  <c r="AS151" i="15" s="1"/>
  <c r="AE335" i="15"/>
  <c r="AS349" i="15" s="1"/>
  <c r="AE234" i="15"/>
  <c r="AS248" i="15" s="1"/>
  <c r="AE101" i="15"/>
  <c r="AS115" i="15" s="1"/>
  <c r="AE384" i="15"/>
  <c r="AS398" i="15" s="1"/>
  <c r="AE60" i="15"/>
  <c r="AS74" i="15" s="1"/>
  <c r="AE57" i="15"/>
  <c r="AS71" i="15" s="1"/>
  <c r="AE380" i="15"/>
  <c r="AS394" i="15" s="1"/>
  <c r="AE377" i="15"/>
  <c r="AS391" i="15" s="1"/>
  <c r="AE199" i="15"/>
  <c r="AS213" i="15" s="1"/>
  <c r="AE135" i="15"/>
  <c r="AS149" i="15" s="1"/>
  <c r="AE386" i="15"/>
  <c r="AS400" i="15" s="1"/>
  <c r="AE263" i="15"/>
  <c r="AS277" i="15" s="1"/>
  <c r="AE121" i="15"/>
  <c r="AS135" i="15" s="1"/>
  <c r="AE120" i="15"/>
  <c r="AS134" i="15" s="1"/>
  <c r="AE309" i="15"/>
  <c r="AS323" i="15" s="1"/>
  <c r="AE318" i="15"/>
  <c r="AS332" i="15" s="1"/>
  <c r="AE213" i="15"/>
  <c r="AS227" i="15" s="1"/>
  <c r="AE298" i="15"/>
  <c r="AS312" i="15" s="1"/>
  <c r="AE62" i="15"/>
  <c r="AS76" i="15" s="1"/>
  <c r="AE29" i="15"/>
  <c r="AS43" i="15" s="1"/>
  <c r="AE370" i="15"/>
  <c r="AS384" i="15" s="1"/>
  <c r="AE130" i="15"/>
  <c r="AS144" i="15" s="1"/>
  <c r="AE241" i="15"/>
  <c r="AS255" i="15" s="1"/>
  <c r="AE369" i="15"/>
  <c r="AS383" i="15" s="1"/>
  <c r="AE184" i="15"/>
  <c r="AS198" i="15" s="1"/>
  <c r="AE209" i="15"/>
  <c r="AS223" i="15" s="1"/>
  <c r="AE56" i="15"/>
  <c r="AS70" i="15" s="1"/>
  <c r="AE311" i="15"/>
  <c r="AS325" i="15" s="1"/>
  <c r="AE374" i="15"/>
  <c r="AS388" i="15" s="1"/>
  <c r="AE109" i="15"/>
  <c r="AS123" i="15" s="1"/>
  <c r="AE68" i="15"/>
  <c r="AS82" i="15" s="1"/>
  <c r="AE297" i="15"/>
  <c r="AS311" i="15" s="1"/>
  <c r="AE381" i="15"/>
  <c r="AS395" i="15" s="1"/>
  <c r="AE292" i="15"/>
  <c r="AS306" i="15" s="1"/>
  <c r="AE289" i="15"/>
  <c r="AS303" i="15" s="1"/>
  <c r="AE211" i="15"/>
  <c r="AS225" i="15" s="1"/>
  <c r="AE147" i="15"/>
  <c r="AS161" i="15" s="1"/>
  <c r="AE83" i="15"/>
  <c r="AS97" i="15" s="1"/>
  <c r="AE378" i="15"/>
  <c r="AS392" i="15" s="1"/>
  <c r="AE226" i="15"/>
  <c r="AS240" i="15" s="1"/>
  <c r="AE359" i="15"/>
  <c r="AS373" i="15" s="1"/>
  <c r="AE385" i="15"/>
  <c r="AS399" i="15" s="1"/>
  <c r="AE164" i="15"/>
  <c r="AS178" i="15" s="1"/>
  <c r="AE157" i="15"/>
  <c r="AS171" i="15" s="1"/>
  <c r="AE82" i="15"/>
  <c r="AS96" i="15" s="1"/>
  <c r="AE323" i="15"/>
  <c r="AS337" i="15" s="1"/>
  <c r="AE224" i="15"/>
  <c r="AS238" i="15" s="1"/>
  <c r="AE230" i="15"/>
  <c r="AS244" i="15" s="1"/>
  <c r="AE319" i="15"/>
  <c r="AS333" i="15" s="1"/>
  <c r="AE330" i="15"/>
  <c r="AS344" i="15" s="1"/>
  <c r="AE271" i="15"/>
  <c r="AS285" i="15" s="1"/>
  <c r="AE220" i="15"/>
  <c r="AS234" i="15" s="1"/>
  <c r="AE214" i="15"/>
  <c r="AS228" i="15" s="1"/>
  <c r="AE45" i="15"/>
  <c r="AS59" i="15" s="1"/>
  <c r="AE43" i="15"/>
  <c r="AS57" i="15" s="1"/>
  <c r="AE50" i="15"/>
  <c r="AS64" i="15" s="1"/>
  <c r="AE38" i="15"/>
  <c r="AS52" i="15" s="1"/>
  <c r="AE236" i="15"/>
  <c r="AS250" i="15" s="1"/>
  <c r="AE261" i="15"/>
  <c r="AS275" i="15" s="1"/>
  <c r="AE315" i="15"/>
  <c r="AS329" i="15" s="1"/>
  <c r="AE340" i="15"/>
  <c r="AS354" i="15" s="1"/>
  <c r="AE203" i="15"/>
  <c r="AS217" i="15" s="1"/>
  <c r="AE139" i="15"/>
  <c r="AS153" i="15" s="1"/>
  <c r="AE336" i="15"/>
  <c r="AS350" i="15" s="1"/>
  <c r="AE333" i="15"/>
  <c r="AS347" i="15" s="1"/>
  <c r="AE232" i="15"/>
  <c r="AS246" i="15" s="1"/>
  <c r="AE371" i="15"/>
  <c r="AS385" i="15" s="1"/>
  <c r="AE175" i="15"/>
  <c r="AS189" i="15" s="1"/>
  <c r="AE111" i="15"/>
  <c r="AS125" i="15" s="1"/>
  <c r="AE354" i="15"/>
  <c r="AS368" i="15" s="1"/>
  <c r="AE243" i="15"/>
  <c r="AS257" i="15" s="1"/>
  <c r="AE105" i="15"/>
  <c r="AS119" i="15" s="1"/>
  <c r="AE303" i="15"/>
  <c r="AS317" i="15" s="1"/>
  <c r="AE197" i="15"/>
  <c r="AS211" i="15" s="1"/>
  <c r="AE33" i="15"/>
  <c r="AS47" i="15" s="1"/>
  <c r="AE161" i="15"/>
  <c r="AS175" i="15" s="1"/>
  <c r="AE352" i="15"/>
  <c r="AS366" i="15" s="1"/>
  <c r="AE222" i="15"/>
  <c r="AS236" i="15" s="1"/>
  <c r="AE36" i="15"/>
  <c r="AS50" i="15" s="1"/>
  <c r="AE77" i="15"/>
  <c r="AS91" i="15" s="1"/>
  <c r="AE348" i="15"/>
  <c r="AS362" i="15" s="1"/>
  <c r="AE345" i="15"/>
  <c r="AS359" i="15" s="1"/>
  <c r="AE183" i="15"/>
  <c r="AS197" i="15" s="1"/>
  <c r="AE119" i="15"/>
  <c r="AS133" i="15" s="1"/>
  <c r="AE322" i="15"/>
  <c r="AS336" i="15" s="1"/>
  <c r="AE192" i="15"/>
  <c r="AS206" i="15" s="1"/>
  <c r="AE218" i="15"/>
  <c r="AS232" i="15" s="1"/>
  <c r="AE181" i="15"/>
  <c r="AS195" i="15" s="1"/>
  <c r="AE42" i="15"/>
  <c r="AS56" i="15" s="1"/>
  <c r="AE35" i="15"/>
  <c r="AS49" i="15" s="1"/>
  <c r="AE41" i="15"/>
  <c r="AS55" i="15" s="1"/>
  <c r="AE337" i="15"/>
  <c r="AS351" i="15" s="1"/>
  <c r="AE152" i="15"/>
  <c r="AS166" i="15" s="1"/>
  <c r="AE177" i="15"/>
  <c r="AS191" i="15" s="1"/>
  <c r="AE24" i="15"/>
  <c r="AS38" i="15" s="1"/>
  <c r="AE304" i="15"/>
  <c r="AS318" i="15" s="1"/>
  <c r="AE260" i="15"/>
  <c r="AS274" i="15" s="1"/>
  <c r="AE212" i="15"/>
  <c r="AS226" i="15" s="1"/>
  <c r="AE205" i="15"/>
  <c r="AS219" i="15" s="1"/>
  <c r="AE52" i="15"/>
  <c r="AS66" i="15" s="1"/>
  <c r="AE300" i="15"/>
  <c r="AS314" i="15" s="1"/>
  <c r="AE265" i="15"/>
  <c r="AS279" i="15" s="1"/>
  <c r="AE310" i="15"/>
  <c r="AS324" i="15" s="1"/>
  <c r="AE48" i="15"/>
  <c r="AS62" i="15" s="1"/>
  <c r="AE360" i="15"/>
  <c r="AS374" i="15" s="1"/>
  <c r="AE357" i="15"/>
  <c r="AS371" i="15" s="1"/>
  <c r="AE204" i="15"/>
  <c r="AS218" i="15" s="1"/>
  <c r="AE363" i="15"/>
  <c r="AS377" i="15" s="1"/>
  <c r="AE388" i="15"/>
  <c r="AS402" i="15" s="1"/>
  <c r="AE306" i="15"/>
  <c r="AS320" i="15" s="1"/>
  <c r="AE195" i="15"/>
  <c r="AS209" i="15" s="1"/>
  <c r="AE131" i="15"/>
  <c r="AS145" i="15" s="1"/>
  <c r="AE282" i="15"/>
  <c r="AS296" i="15" s="1"/>
  <c r="AE129" i="15"/>
  <c r="AS143" i="15" s="1"/>
  <c r="AE40" i="15"/>
  <c r="AS54" i="15" s="1"/>
  <c r="AE349" i="15"/>
  <c r="AS363" i="15" s="1"/>
  <c r="AE125" i="15"/>
  <c r="AS139" i="15" s="1"/>
  <c r="AE25" i="15"/>
  <c r="AS39" i="15" s="1"/>
  <c r="AE291" i="15"/>
  <c r="AS305" i="15" s="1"/>
  <c r="AE316" i="15"/>
  <c r="AS330" i="15" s="1"/>
  <c r="AE313" i="15"/>
  <c r="AS327" i="15" s="1"/>
  <c r="AE254" i="15"/>
  <c r="AS268" i="15" s="1"/>
  <c r="AE217" i="15"/>
  <c r="AS231" i="15" s="1"/>
  <c r="AE376" i="15"/>
  <c r="AS390" i="15" s="1"/>
  <c r="AE277" i="15"/>
  <c r="AS291" i="15" s="1"/>
  <c r="AE252" i="15"/>
  <c r="AS266" i="15" s="1"/>
  <c r="AE188" i="15"/>
  <c r="AS202" i="15" s="1"/>
  <c r="AE69" i="15"/>
  <c r="AS83" i="15" s="1"/>
  <c r="AE76" i="15"/>
  <c r="AS90" i="15" s="1"/>
  <c r="AE46" i="15"/>
  <c r="AS60" i="15" s="1"/>
  <c r="AE114" i="15"/>
  <c r="AS128" i="15" s="1"/>
  <c r="AE136" i="15"/>
  <c r="AS150" i="15" s="1"/>
  <c r="I158" i="8"/>
  <c r="C157" i="9" s="1"/>
  <c r="H309" i="8"/>
  <c r="B308" i="9" s="1"/>
  <c r="I407" i="8"/>
  <c r="C406" i="9" s="1"/>
  <c r="H281" i="8"/>
  <c r="B280" i="9" s="1"/>
  <c r="AD154" i="15"/>
  <c r="AR168" i="15" s="1"/>
  <c r="H133" i="8"/>
  <c r="B132" i="9" s="1"/>
  <c r="H506" i="8"/>
  <c r="B505" i="9" s="1"/>
  <c r="H358" i="8"/>
  <c r="B357" i="9" s="1"/>
  <c r="H25" i="8"/>
  <c r="B24" i="9" s="1"/>
  <c r="I350" i="8"/>
  <c r="C349" i="9" s="1"/>
  <c r="AE342" i="15"/>
  <c r="AS356" i="15" s="1"/>
  <c r="AE174" i="15"/>
  <c r="AS188" i="15" s="1"/>
  <c r="H93" i="8"/>
  <c r="B92" i="9" s="1"/>
  <c r="I80" i="8"/>
  <c r="C79" i="9" s="1"/>
  <c r="AE90" i="15"/>
  <c r="AS104" i="15" s="1"/>
  <c r="I424" i="8"/>
  <c r="C423" i="9" s="1"/>
  <c r="AE186" i="15"/>
  <c r="AS200" i="15" s="1"/>
  <c r="H156" i="8"/>
  <c r="B155" i="9" s="1"/>
  <c r="I295" i="8"/>
  <c r="C294" i="9" s="1"/>
  <c r="H292" i="8"/>
  <c r="B291" i="9" s="1"/>
  <c r="Z43" i="14"/>
  <c r="AA43" i="14"/>
  <c r="I74" i="8"/>
  <c r="C73" i="9" s="1"/>
  <c r="I164" i="8"/>
  <c r="C163" i="9" s="1"/>
  <c r="I421" i="8"/>
  <c r="C420" i="9" s="1"/>
  <c r="I251" i="8"/>
  <c r="C250" i="9" s="1"/>
  <c r="I199" i="8"/>
  <c r="C198" i="9" s="1"/>
  <c r="I443" i="8"/>
  <c r="C442" i="9" s="1"/>
  <c r="I219" i="8"/>
  <c r="C218" i="9" s="1"/>
  <c r="I114" i="8"/>
  <c r="C113" i="9" s="1"/>
  <c r="I257" i="8"/>
  <c r="C256" i="9" s="1"/>
  <c r="I210" i="8"/>
  <c r="C209" i="9" s="1"/>
  <c r="I234" i="8"/>
  <c r="C233" i="9" s="1"/>
  <c r="I262" i="8"/>
  <c r="C261" i="9" s="1"/>
  <c r="I59" i="8"/>
  <c r="C58" i="9" s="1"/>
  <c r="I370" i="8"/>
  <c r="C369" i="9" s="1"/>
  <c r="I177" i="8"/>
  <c r="C176" i="9" s="1"/>
  <c r="I201" i="8"/>
  <c r="C200" i="9" s="1"/>
  <c r="I180" i="8"/>
  <c r="C179" i="9" s="1"/>
  <c r="I39" i="8"/>
  <c r="C38" i="9" s="1"/>
  <c r="I21" i="8"/>
  <c r="C20" i="9" s="1"/>
  <c r="I91" i="8"/>
  <c r="C90" i="9" s="1"/>
  <c r="I425" i="8"/>
  <c r="C424" i="9" s="1"/>
  <c r="I475" i="8"/>
  <c r="C474" i="9" s="1"/>
  <c r="I122" i="8"/>
  <c r="C121" i="9" s="1"/>
  <c r="I260" i="8"/>
  <c r="C259" i="9" s="1"/>
  <c r="I183" i="8"/>
  <c r="C182" i="9" s="1"/>
  <c r="I508" i="8"/>
  <c r="C507" i="9" s="1"/>
  <c r="I189" i="8"/>
  <c r="C188" i="9" s="1"/>
  <c r="I198" i="8"/>
  <c r="C197" i="9" s="1"/>
  <c r="I306" i="8"/>
  <c r="C305" i="9" s="1"/>
  <c r="I473" i="8"/>
  <c r="C472" i="9" s="1"/>
  <c r="I394" i="8"/>
  <c r="C393" i="9" s="1"/>
  <c r="I482" i="8"/>
  <c r="C481" i="9" s="1"/>
  <c r="I476" i="8"/>
  <c r="C475" i="9" s="1"/>
  <c r="I510" i="8"/>
  <c r="C509" i="9" s="1"/>
  <c r="I161" i="8"/>
  <c r="C160" i="9" s="1"/>
  <c r="I67" i="8"/>
  <c r="C66" i="9" s="1"/>
  <c r="I378" i="8"/>
  <c r="C377" i="9" s="1"/>
  <c r="I402" i="8"/>
  <c r="C401" i="9" s="1"/>
  <c r="I362" i="8"/>
  <c r="C361" i="9" s="1"/>
  <c r="I267" i="8"/>
  <c r="C266" i="9" s="1"/>
  <c r="I139" i="8"/>
  <c r="C138" i="9" s="1"/>
  <c r="I212" i="8"/>
  <c r="C211" i="9" s="1"/>
  <c r="I135" i="8"/>
  <c r="C134" i="9" s="1"/>
  <c r="I469" i="8"/>
  <c r="C468" i="9" s="1"/>
  <c r="I453" i="8"/>
  <c r="C452" i="9" s="1"/>
  <c r="I155" i="8"/>
  <c r="C154" i="9" s="1"/>
  <c r="I491" i="8"/>
  <c r="C490" i="9" s="1"/>
  <c r="I193" i="8"/>
  <c r="C192" i="9" s="1"/>
  <c r="I244" i="8"/>
  <c r="C243" i="9" s="1"/>
  <c r="I217" i="8"/>
  <c r="C216" i="9" s="1"/>
  <c r="I137" i="8"/>
  <c r="C136" i="9" s="1"/>
  <c r="I505" i="8"/>
  <c r="C504" i="9" s="1"/>
  <c r="I431" i="8"/>
  <c r="C430" i="9" s="1"/>
  <c r="I171" i="8"/>
  <c r="C170" i="9" s="1"/>
  <c r="I314" i="8"/>
  <c r="C313" i="9" s="1"/>
  <c r="I409" i="8"/>
  <c r="C408" i="9" s="1"/>
  <c r="I115" i="8"/>
  <c r="C114" i="9" s="1"/>
  <c r="I298" i="8"/>
  <c r="C297" i="9" s="1"/>
  <c r="I411" i="8"/>
  <c r="C410" i="9" s="1"/>
  <c r="I24" i="8"/>
  <c r="C23" i="9" s="1"/>
  <c r="I8" i="8"/>
  <c r="C7" i="9" s="1"/>
  <c r="I196" i="8"/>
  <c r="C195" i="9" s="1"/>
  <c r="I66" i="8"/>
  <c r="C65" i="9" s="1"/>
  <c r="I90" i="8"/>
  <c r="C89" i="9" s="1"/>
  <c r="I450" i="8"/>
  <c r="C449" i="9" s="1"/>
  <c r="I444" i="8"/>
  <c r="C443" i="9" s="1"/>
  <c r="I134" i="8"/>
  <c r="C133" i="9" s="1"/>
  <c r="I56" i="8"/>
  <c r="C55" i="9" s="1"/>
  <c r="I23" i="8"/>
  <c r="C22" i="9" s="1"/>
  <c r="I33" i="8"/>
  <c r="C32" i="9" s="1"/>
  <c r="I330" i="8"/>
  <c r="C329" i="9" s="1"/>
  <c r="I489" i="8"/>
  <c r="C488" i="9" s="1"/>
  <c r="I418" i="8"/>
  <c r="C417" i="9" s="1"/>
  <c r="I412" i="8"/>
  <c r="C411" i="9" s="1"/>
  <c r="I221" i="8"/>
  <c r="C220" i="9" s="1"/>
  <c r="I252" i="8"/>
  <c r="C251" i="9" s="1"/>
  <c r="I338" i="8"/>
  <c r="C337" i="9" s="1"/>
  <c r="I228" i="8"/>
  <c r="C227" i="9" s="1"/>
  <c r="I151" i="8"/>
  <c r="C150" i="9" s="1"/>
  <c r="I459" i="8"/>
  <c r="C458" i="9" s="1"/>
  <c r="I187" i="8"/>
  <c r="C186" i="9" s="1"/>
  <c r="I82" i="8"/>
  <c r="C81" i="9" s="1"/>
  <c r="I167" i="8"/>
  <c r="C166" i="9" s="1"/>
  <c r="I129" i="8"/>
  <c r="C128" i="9" s="1"/>
  <c r="I235" i="8"/>
  <c r="C234" i="9" s="1"/>
  <c r="I346" i="8"/>
  <c r="C345" i="9" s="1"/>
  <c r="I153" i="8"/>
  <c r="C152" i="9" s="1"/>
  <c r="I113" i="8"/>
  <c r="C112" i="9" s="1"/>
  <c r="I498" i="8"/>
  <c r="C497" i="9" s="1"/>
  <c r="I427" i="8"/>
  <c r="C426" i="9" s="1"/>
  <c r="I274" i="8"/>
  <c r="C273" i="9" s="1"/>
  <c r="I209" i="8"/>
  <c r="C208" i="9" s="1"/>
  <c r="I51" i="8"/>
  <c r="C50" i="9" s="1"/>
  <c r="I501" i="8"/>
  <c r="C500" i="9" s="1"/>
  <c r="I509" i="8"/>
  <c r="C508" i="9" s="1"/>
  <c r="I132" i="8"/>
  <c r="C131" i="9" s="1"/>
  <c r="I32" i="8"/>
  <c r="C31" i="9" s="1"/>
  <c r="I386" i="8"/>
  <c r="C385" i="9" s="1"/>
  <c r="I380" i="8"/>
  <c r="C379" i="9" s="1"/>
  <c r="I116" i="8"/>
  <c r="C115" i="9" s="1"/>
  <c r="I52" i="8"/>
  <c r="C51" i="9" s="1"/>
  <c r="I282" i="8"/>
  <c r="C281" i="9" s="1"/>
  <c r="I354" i="8"/>
  <c r="C353" i="9" s="1"/>
  <c r="I348" i="8"/>
  <c r="C347" i="9" s="1"/>
  <c r="I157" i="8"/>
  <c r="C156" i="9" s="1"/>
  <c r="I490" i="8"/>
  <c r="C489" i="9" s="1"/>
  <c r="I169" i="8"/>
  <c r="C168" i="9" s="1"/>
  <c r="I203" i="8"/>
  <c r="C202" i="9" s="1"/>
  <c r="I98" i="8"/>
  <c r="C97" i="9" s="1"/>
  <c r="I485" i="8"/>
  <c r="C484" i="9" s="1"/>
  <c r="I317" i="8"/>
  <c r="C316" i="9" s="1"/>
  <c r="I148" i="8"/>
  <c r="C147" i="9" s="1"/>
  <c r="I507" i="8"/>
  <c r="C506" i="9" s="1"/>
  <c r="I58" i="8"/>
  <c r="C57" i="9" s="1"/>
  <c r="I322" i="8"/>
  <c r="C321" i="9" s="1"/>
  <c r="I316" i="8"/>
  <c r="C315" i="9" s="1"/>
  <c r="I513" i="8"/>
  <c r="C512" i="9" s="1"/>
  <c r="I99" i="8"/>
  <c r="C98" i="9" s="1"/>
  <c r="I166" i="8"/>
  <c r="C165" i="9" s="1"/>
  <c r="I123" i="8"/>
  <c r="C122" i="9" s="1"/>
  <c r="I49" i="8"/>
  <c r="C48" i="9" s="1"/>
  <c r="I434" i="8"/>
  <c r="C433" i="9" s="1"/>
  <c r="I241" i="8"/>
  <c r="C240" i="9" s="1"/>
  <c r="I17" i="8"/>
  <c r="C16" i="9" s="1"/>
  <c r="I290" i="8"/>
  <c r="C289" i="9" s="1"/>
  <c r="I284" i="8"/>
  <c r="C283" i="9" s="1"/>
  <c r="I146" i="8"/>
  <c r="C145" i="9" s="1"/>
  <c r="I145" i="8"/>
  <c r="C144" i="9" s="1"/>
  <c r="I47" i="8"/>
  <c r="C46" i="9" s="1"/>
  <c r="I437" i="8"/>
  <c r="C436" i="9" s="1"/>
  <c r="I247" i="8"/>
  <c r="C246" i="9" s="1"/>
  <c r="I413" i="8"/>
  <c r="C412" i="9" s="1"/>
  <c r="I441" i="8"/>
  <c r="C440" i="9" s="1"/>
  <c r="I497" i="8"/>
  <c r="C496" i="9" s="1"/>
  <c r="I253" i="8"/>
  <c r="C252" i="9" s="1"/>
  <c r="I9" i="8"/>
  <c r="C8" i="9" s="1"/>
  <c r="I457" i="8"/>
  <c r="C456" i="9" s="1"/>
  <c r="I83" i="8"/>
  <c r="C82" i="9" s="1"/>
  <c r="I458" i="8"/>
  <c r="C457" i="9" s="1"/>
  <c r="I471" i="8"/>
  <c r="C470" i="9" s="1"/>
  <c r="I225" i="8"/>
  <c r="C224" i="9" s="1"/>
  <c r="I445" i="8"/>
  <c r="C444" i="9" s="1"/>
  <c r="I426" i="8"/>
  <c r="C425" i="9" s="1"/>
  <c r="I256" i="8"/>
  <c r="C255" i="9" s="1"/>
  <c r="I29" i="8"/>
  <c r="C28" i="9" s="1"/>
  <c r="I483" i="8"/>
  <c r="C482" i="9" s="1"/>
  <c r="H38" i="8"/>
  <c r="B37" i="9" s="1"/>
  <c r="I130" i="8"/>
  <c r="C129" i="9" s="1"/>
  <c r="H307" i="8"/>
  <c r="B306" i="9" s="1"/>
  <c r="H320" i="8"/>
  <c r="B319" i="9" s="1"/>
  <c r="I341" i="8"/>
  <c r="C340" i="9" s="1"/>
  <c r="I185" i="8"/>
  <c r="C184" i="9" s="1"/>
  <c r="I68" i="8"/>
  <c r="C67" i="9" s="1"/>
  <c r="I351" i="8"/>
  <c r="C350" i="9" s="1"/>
  <c r="H405" i="8"/>
  <c r="B404" i="9" s="1"/>
  <c r="I408" i="8"/>
  <c r="C407" i="9" s="1"/>
  <c r="I318" i="8"/>
  <c r="C317" i="9" s="1"/>
  <c r="I428" i="8"/>
  <c r="C427" i="9" s="1"/>
  <c r="I328" i="8"/>
  <c r="C327" i="9" s="1"/>
  <c r="I379" i="8"/>
  <c r="C378" i="9" s="1"/>
  <c r="I369" i="8"/>
  <c r="C368" i="9" s="1"/>
  <c r="I220" i="8"/>
  <c r="C219" i="9" s="1"/>
  <c r="I484" i="8"/>
  <c r="C483" i="9" s="1"/>
  <c r="I165" i="8"/>
  <c r="C164" i="9" s="1"/>
  <c r="I397" i="8"/>
  <c r="C396" i="9" s="1"/>
  <c r="H227" i="8"/>
  <c r="B226" i="9" s="1"/>
  <c r="D486" i="13"/>
  <c r="E486" i="13" s="1"/>
  <c r="B503" i="13"/>
  <c r="D503" i="13" s="1"/>
  <c r="I448" i="8"/>
  <c r="C447" i="9" s="1"/>
  <c r="I230" i="8"/>
  <c r="C229" i="9" s="1"/>
  <c r="H6" i="8"/>
  <c r="B5" i="9" s="1"/>
  <c r="I364" i="8"/>
  <c r="C363" i="9" s="1"/>
  <c r="H278" i="8"/>
  <c r="B277" i="9" s="1"/>
  <c r="I388" i="8"/>
  <c r="C387" i="9" s="1"/>
  <c r="I472" i="8"/>
  <c r="C471" i="9" s="1"/>
  <c r="I57" i="8"/>
  <c r="C56" i="9" s="1"/>
  <c r="I50" i="8"/>
  <c r="C49" i="9" s="1"/>
  <c r="I81" i="8"/>
  <c r="C80" i="9" s="1"/>
  <c r="I390" i="8"/>
  <c r="C389" i="9" s="1"/>
  <c r="H403" i="8"/>
  <c r="B402" i="9" s="1"/>
  <c r="I329" i="8"/>
  <c r="C328" i="9" s="1"/>
  <c r="I111" i="8"/>
  <c r="C110" i="9" s="1"/>
  <c r="I321" i="8"/>
  <c r="C320" i="9" s="1"/>
  <c r="AD136" i="15"/>
  <c r="AR150" i="15" s="1"/>
  <c r="AD350" i="15"/>
  <c r="AR364" i="15" s="1"/>
  <c r="H13" i="8"/>
  <c r="B12" i="9" s="1"/>
  <c r="I309" i="8"/>
  <c r="C308" i="9" s="1"/>
  <c r="H173" i="8"/>
  <c r="B172" i="9" s="1"/>
  <c r="H407" i="8"/>
  <c r="B406" i="9" s="1"/>
  <c r="I281" i="8"/>
  <c r="C280" i="9" s="1"/>
  <c r="I399" i="8"/>
  <c r="C398" i="9" s="1"/>
  <c r="AE154" i="15"/>
  <c r="AS168" i="15" s="1"/>
  <c r="I133" i="8"/>
  <c r="C132" i="9" s="1"/>
  <c r="I372" i="8"/>
  <c r="C371" i="9" s="1"/>
  <c r="H232" i="8"/>
  <c r="B231" i="9" s="1"/>
  <c r="I25" i="8"/>
  <c r="C24" i="9" s="1"/>
  <c r="H350" i="8"/>
  <c r="B349" i="9" s="1"/>
  <c r="AE240" i="15"/>
  <c r="AS254" i="15" s="1"/>
  <c r="AD190" i="15"/>
  <c r="AR204" i="15" s="1"/>
  <c r="H214" i="8"/>
  <c r="B213" i="9" s="1"/>
  <c r="AD108" i="15"/>
  <c r="AR122" i="15" s="1"/>
  <c r="H213" i="8"/>
  <c r="B212" i="9" s="1"/>
  <c r="H94" i="8"/>
  <c r="B93" i="9" s="1"/>
  <c r="I93" i="8"/>
  <c r="C92" i="9" s="1"/>
  <c r="I480" i="8"/>
  <c r="C479" i="9" s="1"/>
  <c r="AE106" i="15"/>
  <c r="AS120" i="15" s="1"/>
  <c r="H286" i="8"/>
  <c r="B285" i="9" s="1"/>
  <c r="I334" i="8"/>
  <c r="C333" i="9" s="1"/>
  <c r="H424" i="8"/>
  <c r="B423" i="9" s="1"/>
  <c r="I442" i="8"/>
  <c r="C441" i="9" s="1"/>
  <c r="I156" i="8"/>
  <c r="C155" i="9" s="1"/>
  <c r="H178" i="8"/>
  <c r="B177" i="9" s="1"/>
  <c r="I292" i="8"/>
  <c r="C291" i="9" s="1"/>
  <c r="I53" i="8"/>
  <c r="C52" i="9" s="1"/>
  <c r="I304" i="8"/>
  <c r="C303" i="9" s="1"/>
  <c r="I374" i="8"/>
  <c r="C373" i="9" s="1"/>
  <c r="I345" i="8"/>
  <c r="C344" i="9" s="1"/>
  <c r="I503" i="8"/>
  <c r="C502" i="9" s="1"/>
  <c r="I72" i="8"/>
  <c r="C71" i="9" s="1"/>
  <c r="I456" i="8"/>
  <c r="C455" i="9" s="1"/>
  <c r="I398" i="8"/>
  <c r="C397" i="9" s="1"/>
  <c r="I465" i="8"/>
  <c r="C464" i="9" s="1"/>
  <c r="I342" i="8"/>
  <c r="C341" i="9" s="1"/>
  <c r="I38" i="8"/>
  <c r="C37" i="9" s="1"/>
  <c r="I307" i="8"/>
  <c r="C306" i="9" s="1"/>
  <c r="I320" i="8"/>
  <c r="C319" i="9" s="1"/>
  <c r="I494" i="8"/>
  <c r="C493" i="9" s="1"/>
  <c r="H341" i="8"/>
  <c r="B340" i="9" s="1"/>
  <c r="I478" i="8"/>
  <c r="C477" i="9" s="1"/>
  <c r="H351" i="8"/>
  <c r="B350" i="9" s="1"/>
  <c r="H255" i="8"/>
  <c r="B254" i="9" s="1"/>
  <c r="I488" i="8"/>
  <c r="C487" i="9" s="1"/>
  <c r="H408" i="8"/>
  <c r="B407" i="9" s="1"/>
  <c r="H182" i="8"/>
  <c r="B181" i="9" s="1"/>
  <c r="H428" i="8"/>
  <c r="B427" i="9" s="1"/>
  <c r="I366" i="8"/>
  <c r="C365" i="9" s="1"/>
  <c r="H107" i="8"/>
  <c r="B106" i="9" s="1"/>
  <c r="H305" i="8"/>
  <c r="B304" i="9" s="1"/>
  <c r="H14" i="8"/>
  <c r="B13" i="9" s="1"/>
  <c r="H379" i="8"/>
  <c r="B378" i="9" s="1"/>
  <c r="H369" i="8"/>
  <c r="B368" i="9" s="1"/>
  <c r="H273" i="8"/>
  <c r="B272" i="9" s="1"/>
  <c r="H484" i="8"/>
  <c r="B483" i="9" s="1"/>
  <c r="H140" i="8"/>
  <c r="B139" i="9" s="1"/>
  <c r="H397" i="8"/>
  <c r="B396" i="9" s="1"/>
  <c r="I227" i="8"/>
  <c r="C226" i="9" s="1"/>
  <c r="B504" i="13"/>
  <c r="D504" i="13" s="1"/>
  <c r="D487" i="13"/>
  <c r="E487" i="13" s="1"/>
  <c r="H448" i="8"/>
  <c r="B447" i="9" s="1"/>
  <c r="H222" i="8"/>
  <c r="B221" i="9" s="1"/>
  <c r="AE134" i="15"/>
  <c r="AS148" i="15" s="1"/>
  <c r="H188" i="8"/>
  <c r="B187" i="9" s="1"/>
  <c r="I6" i="8"/>
  <c r="C5" i="9" s="1"/>
  <c r="H364" i="8"/>
  <c r="B363" i="9" s="1"/>
  <c r="I278" i="8"/>
  <c r="C277" i="9" s="1"/>
  <c r="H388" i="8"/>
  <c r="B387" i="9" s="1"/>
  <c r="H472" i="8"/>
  <c r="B471" i="9" s="1"/>
  <c r="AE39" i="15"/>
  <c r="AS53" i="15" s="1"/>
  <c r="H390" i="8"/>
  <c r="B389" i="9" s="1"/>
  <c r="H126" i="8"/>
  <c r="B125" i="9" s="1"/>
  <c r="H329" i="8"/>
  <c r="B328" i="9" s="1"/>
  <c r="H239" i="8"/>
  <c r="B238" i="9" s="1"/>
  <c r="AD20" i="15"/>
  <c r="AR34" i="15" s="1"/>
  <c r="AE350" i="15"/>
  <c r="AS364" i="15" s="1"/>
  <c r="AD290" i="15"/>
  <c r="AR304" i="15" s="1"/>
  <c r="H92" i="8"/>
  <c r="B91" i="9" s="1"/>
  <c r="AD170" i="15"/>
  <c r="AR184" i="15" s="1"/>
  <c r="I13" i="8"/>
  <c r="C12" i="9" s="1"/>
  <c r="I173" i="8"/>
  <c r="C172" i="9" s="1"/>
  <c r="H399" i="8"/>
  <c r="B398" i="9" s="1"/>
  <c r="H324" i="8"/>
  <c r="B323" i="9" s="1"/>
  <c r="H372" i="8"/>
  <c r="B371" i="9" s="1"/>
  <c r="I232" i="8"/>
  <c r="C231" i="9" s="1"/>
  <c r="I460" i="8"/>
  <c r="C459" i="9" s="1"/>
  <c r="H302" i="8"/>
  <c r="B301" i="9" s="1"/>
  <c r="H285" i="8"/>
  <c r="B284" i="9" s="1"/>
  <c r="I356" i="8"/>
  <c r="C355" i="9" s="1"/>
  <c r="H283" i="8"/>
  <c r="B282" i="9" s="1"/>
  <c r="AD255" i="15"/>
  <c r="AR269" i="15" s="1"/>
  <c r="L307" i="15"/>
  <c r="AD240" i="15"/>
  <c r="AR254" i="15" s="1"/>
  <c r="AE190" i="15"/>
  <c r="AS204" i="15" s="1"/>
  <c r="I214" i="8"/>
  <c r="C213" i="9" s="1"/>
  <c r="H287" i="8"/>
  <c r="B286" i="9" s="1"/>
  <c r="AE108" i="15"/>
  <c r="AS122" i="15" s="1"/>
  <c r="I213" i="8"/>
  <c r="C212" i="9" s="1"/>
  <c r="I94" i="8"/>
  <c r="C93" i="9" s="1"/>
  <c r="H42" i="8"/>
  <c r="B41" i="9" s="1"/>
  <c r="H480" i="8"/>
  <c r="B479" i="9" s="1"/>
  <c r="AD106" i="15"/>
  <c r="AR120" i="15" s="1"/>
  <c r="I455" i="8"/>
  <c r="C454" i="9" s="1"/>
  <c r="I286" i="8"/>
  <c r="C285" i="9" s="1"/>
  <c r="H334" i="8"/>
  <c r="B333" i="9" s="1"/>
  <c r="H442" i="8"/>
  <c r="B441" i="9" s="1"/>
  <c r="H216" i="8"/>
  <c r="B215" i="9" s="1"/>
  <c r="I178" i="8"/>
  <c r="C177" i="9" s="1"/>
  <c r="H20" i="8"/>
  <c r="B19" i="9" s="1"/>
  <c r="S506" i="8"/>
  <c r="I504" i="9" s="1"/>
  <c r="S498" i="8"/>
  <c r="I496" i="9" s="1"/>
  <c r="S65" i="8"/>
  <c r="I63" i="9" s="1"/>
  <c r="S344" i="8"/>
  <c r="I342" i="9" s="1"/>
  <c r="S247" i="8"/>
  <c r="I245" i="9" s="1"/>
  <c r="S428" i="8"/>
  <c r="I426" i="9" s="1"/>
  <c r="S50" i="8"/>
  <c r="I48" i="9" s="1"/>
  <c r="S82" i="8"/>
  <c r="I80" i="9" s="1"/>
  <c r="S114" i="8"/>
  <c r="I112" i="9" s="1"/>
  <c r="S146" i="8"/>
  <c r="I144" i="9" s="1"/>
  <c r="S178" i="8"/>
  <c r="I176" i="9" s="1"/>
  <c r="S206" i="8"/>
  <c r="I204" i="9" s="1"/>
  <c r="S392" i="8"/>
  <c r="I390" i="9" s="1"/>
  <c r="S335" i="8"/>
  <c r="I333" i="9" s="1"/>
  <c r="S360" i="8"/>
  <c r="I358" i="9" s="1"/>
  <c r="S395" i="8"/>
  <c r="I393" i="9" s="1"/>
  <c r="S439" i="8"/>
  <c r="I437" i="9" s="1"/>
  <c r="S348" i="8"/>
  <c r="I346" i="9" s="1"/>
  <c r="S385" i="8"/>
  <c r="I383" i="9" s="1"/>
  <c r="S365" i="8"/>
  <c r="I363" i="9" s="1"/>
  <c r="S422" i="8"/>
  <c r="I420" i="9" s="1"/>
  <c r="S337" i="8"/>
  <c r="I335" i="9" s="1"/>
  <c r="S362" i="8"/>
  <c r="I360" i="9" s="1"/>
  <c r="S399" i="8"/>
  <c r="I397" i="9" s="1"/>
  <c r="S418" i="8"/>
  <c r="I416" i="9" s="1"/>
  <c r="S451" i="8"/>
  <c r="I449" i="9" s="1"/>
  <c r="S329" i="8"/>
  <c r="I327" i="9" s="1"/>
  <c r="S332" i="8"/>
  <c r="I330" i="9" s="1"/>
  <c r="S415" i="8"/>
  <c r="I413" i="9" s="1"/>
  <c r="S437" i="8"/>
  <c r="I435" i="9" s="1"/>
  <c r="S97" i="8"/>
  <c r="I95" i="9" s="1"/>
  <c r="S189" i="8"/>
  <c r="I187" i="9" s="1"/>
  <c r="S221" i="8"/>
  <c r="I219" i="9" s="1"/>
  <c r="S105" i="8"/>
  <c r="I103" i="9" s="1"/>
  <c r="S177" i="8"/>
  <c r="I175" i="9" s="1"/>
  <c r="S121" i="8"/>
  <c r="I119" i="9" s="1"/>
  <c r="S209" i="8"/>
  <c r="I207" i="9" s="1"/>
  <c r="S145" i="8"/>
  <c r="I143" i="9" s="1"/>
  <c r="S40" i="8"/>
  <c r="I38" i="9" s="1"/>
  <c r="S72" i="8"/>
  <c r="I70" i="9" s="1"/>
  <c r="S104" i="8"/>
  <c r="I102" i="9" s="1"/>
  <c r="S136" i="8"/>
  <c r="I134" i="9" s="1"/>
  <c r="S168" i="8"/>
  <c r="I166" i="9" s="1"/>
  <c r="S258" i="8"/>
  <c r="I256" i="9" s="1"/>
  <c r="S39" i="8"/>
  <c r="I37" i="9" s="1"/>
  <c r="S71" i="8"/>
  <c r="I69" i="9" s="1"/>
  <c r="S103" i="8"/>
  <c r="I101" i="9" s="1"/>
  <c r="S135" i="8"/>
  <c r="I133" i="9" s="1"/>
  <c r="S167" i="8"/>
  <c r="I165" i="9" s="1"/>
  <c r="S248" i="8"/>
  <c r="I246" i="9" s="1"/>
  <c r="S62" i="8"/>
  <c r="I60" i="9" s="1"/>
  <c r="S94" i="8"/>
  <c r="I92" i="9" s="1"/>
  <c r="S126" i="8"/>
  <c r="I124" i="9" s="1"/>
  <c r="S158" i="8"/>
  <c r="I156" i="9" s="1"/>
  <c r="S241" i="8"/>
  <c r="I239" i="9" s="1"/>
  <c r="S45" i="8"/>
  <c r="I43" i="9" s="1"/>
  <c r="S77" i="8"/>
  <c r="I75" i="9" s="1"/>
  <c r="S109" i="8"/>
  <c r="I107" i="9" s="1"/>
  <c r="S141" i="8"/>
  <c r="I139" i="9" s="1"/>
  <c r="S173" i="8"/>
  <c r="I171" i="9" s="1"/>
  <c r="S187" i="8"/>
  <c r="I185" i="9" s="1"/>
  <c r="S195" i="8"/>
  <c r="I193" i="9" s="1"/>
  <c r="S203" i="8"/>
  <c r="I201" i="9" s="1"/>
  <c r="S211" i="8"/>
  <c r="I209" i="9" s="1"/>
  <c r="S219" i="8"/>
  <c r="I217" i="9" s="1"/>
  <c r="S227" i="8"/>
  <c r="I225" i="9" s="1"/>
  <c r="S44" i="8"/>
  <c r="I42" i="9" s="1"/>
  <c r="S76" i="8"/>
  <c r="I74" i="9" s="1"/>
  <c r="S108" i="8"/>
  <c r="I106" i="9" s="1"/>
  <c r="S140" i="8"/>
  <c r="I138" i="9" s="1"/>
  <c r="S172" i="8"/>
  <c r="I170" i="9" s="1"/>
  <c r="S250" i="8"/>
  <c r="I248" i="9" s="1"/>
  <c r="S51" i="8"/>
  <c r="I49" i="9" s="1"/>
  <c r="S83" i="8"/>
  <c r="I81" i="9" s="1"/>
  <c r="S115" i="8"/>
  <c r="I113" i="9" s="1"/>
  <c r="S147" i="8"/>
  <c r="I145" i="9" s="1"/>
  <c r="S179" i="8"/>
  <c r="I177" i="9" s="1"/>
  <c r="S259" i="8"/>
  <c r="I257" i="9" s="1"/>
  <c r="S210" i="8"/>
  <c r="I208" i="9" s="1"/>
  <c r="S246" i="8"/>
  <c r="I244" i="9" s="1"/>
  <c r="S298" i="8"/>
  <c r="I296" i="9" s="1"/>
  <c r="S319" i="8"/>
  <c r="I317" i="9" s="1"/>
  <c r="S322" i="8"/>
  <c r="I320" i="9" s="1"/>
  <c r="S425" i="8"/>
  <c r="I423" i="9" s="1"/>
  <c r="S317" i="8"/>
  <c r="I315" i="9" s="1"/>
  <c r="S394" i="8"/>
  <c r="I392" i="9" s="1"/>
  <c r="S440" i="8"/>
  <c r="I438" i="9" s="1"/>
  <c r="S303" i="8"/>
  <c r="I301" i="9" s="1"/>
  <c r="S320" i="8"/>
  <c r="I318" i="9" s="1"/>
  <c r="S363" i="8"/>
  <c r="I361" i="9" s="1"/>
  <c r="S349" i="8"/>
  <c r="I347" i="9" s="1"/>
  <c r="S393" i="8"/>
  <c r="I391" i="9" s="1"/>
  <c r="S419" i="8"/>
  <c r="I417" i="9" s="1"/>
  <c r="S450" i="8"/>
  <c r="I448" i="9" s="1"/>
  <c r="S396" i="8"/>
  <c r="I394" i="9" s="1"/>
  <c r="S452" i="8"/>
  <c r="I450" i="9" s="1"/>
  <c r="S456" i="8"/>
  <c r="I454" i="9" s="1"/>
  <c r="S460" i="8"/>
  <c r="I458" i="9" s="1"/>
  <c r="S500" i="8"/>
  <c r="I498" i="9" s="1"/>
  <c r="S129" i="8"/>
  <c r="I127" i="9" s="1"/>
  <c r="S407" i="8"/>
  <c r="I405" i="9" s="1"/>
  <c r="S436" i="8"/>
  <c r="I434" i="9" s="1"/>
  <c r="S58" i="8"/>
  <c r="I56" i="9" s="1"/>
  <c r="S90" i="8"/>
  <c r="I88" i="9" s="1"/>
  <c r="S122" i="8"/>
  <c r="I120" i="9" s="1"/>
  <c r="S154" i="8"/>
  <c r="I152" i="9" s="1"/>
  <c r="S182" i="8"/>
  <c r="I180" i="9" s="1"/>
  <c r="S214" i="8"/>
  <c r="I212" i="9" s="1"/>
  <c r="S413" i="8"/>
  <c r="I411" i="9" s="1"/>
  <c r="S340" i="8"/>
  <c r="I338" i="9" s="1"/>
  <c r="S364" i="8"/>
  <c r="I362" i="9" s="1"/>
  <c r="S416" i="8"/>
  <c r="I414" i="9" s="1"/>
  <c r="S447" i="8"/>
  <c r="I445" i="9" s="1"/>
  <c r="S350" i="8"/>
  <c r="I348" i="9" s="1"/>
  <c r="S347" i="8"/>
  <c r="I345" i="9" s="1"/>
  <c r="S378" i="8"/>
  <c r="I376" i="9" s="1"/>
  <c r="S430" i="8"/>
  <c r="I428" i="9" s="1"/>
  <c r="S351" i="8"/>
  <c r="I349" i="9" s="1"/>
  <c r="S368" i="8"/>
  <c r="I366" i="9" s="1"/>
  <c r="S401" i="8"/>
  <c r="I399" i="9" s="1"/>
  <c r="S427" i="8"/>
  <c r="I425" i="9" s="1"/>
  <c r="S330" i="8"/>
  <c r="I328" i="9" s="1"/>
  <c r="S375" i="8"/>
  <c r="I373" i="9" s="1"/>
  <c r="S333" i="8"/>
  <c r="I331" i="9" s="1"/>
  <c r="S417" i="8"/>
  <c r="I415" i="9" s="1"/>
  <c r="S445" i="8"/>
  <c r="I443" i="9" s="1"/>
  <c r="S161" i="8"/>
  <c r="I159" i="9" s="1"/>
  <c r="S197" i="8"/>
  <c r="I195" i="9" s="1"/>
  <c r="S229" i="8"/>
  <c r="I227" i="9" s="1"/>
  <c r="S169" i="8"/>
  <c r="I167" i="9" s="1"/>
  <c r="S239" i="8"/>
  <c r="I237" i="9" s="1"/>
  <c r="S236" i="8"/>
  <c r="I234" i="9" s="1"/>
  <c r="S185" i="8"/>
  <c r="I183" i="9" s="1"/>
  <c r="S217" i="8"/>
  <c r="I215" i="9" s="1"/>
  <c r="S306" i="8"/>
  <c r="I304" i="9" s="1"/>
  <c r="S48" i="8"/>
  <c r="I46" i="9" s="1"/>
  <c r="S80" i="8"/>
  <c r="I78" i="9" s="1"/>
  <c r="S112" i="8"/>
  <c r="I110" i="9" s="1"/>
  <c r="S144" i="8"/>
  <c r="I142" i="9" s="1"/>
  <c r="S176" i="8"/>
  <c r="I174" i="9" s="1"/>
  <c r="S261" i="8"/>
  <c r="I259" i="9" s="1"/>
  <c r="S47" i="8"/>
  <c r="I45" i="9" s="1"/>
  <c r="S79" i="8"/>
  <c r="I77" i="9" s="1"/>
  <c r="S111" i="8"/>
  <c r="I109" i="9" s="1"/>
  <c r="S143" i="8"/>
  <c r="I141" i="9" s="1"/>
  <c r="S175" i="8"/>
  <c r="I173" i="9" s="1"/>
  <c r="S251" i="8"/>
  <c r="I249" i="9" s="1"/>
  <c r="S38" i="8"/>
  <c r="I36" i="9" s="1"/>
  <c r="S70" i="8"/>
  <c r="I68" i="9" s="1"/>
  <c r="S102" i="8"/>
  <c r="I100" i="9" s="1"/>
  <c r="S134" i="8"/>
  <c r="I132" i="9" s="1"/>
  <c r="S166" i="8"/>
  <c r="I164" i="9" s="1"/>
  <c r="S254" i="8"/>
  <c r="I252" i="9" s="1"/>
  <c r="S53" i="8"/>
  <c r="I51" i="9" s="1"/>
  <c r="S85" i="8"/>
  <c r="I83" i="9" s="1"/>
  <c r="S117" i="8"/>
  <c r="I115" i="9" s="1"/>
  <c r="S149" i="8"/>
  <c r="I147" i="9" s="1"/>
  <c r="S181" i="8"/>
  <c r="I179" i="9" s="1"/>
  <c r="S188" i="8"/>
  <c r="I186" i="9" s="1"/>
  <c r="S196" i="8"/>
  <c r="I194" i="9" s="1"/>
  <c r="S204" i="8"/>
  <c r="I202" i="9" s="1"/>
  <c r="S212" i="8"/>
  <c r="I210" i="9" s="1"/>
  <c r="S220" i="8"/>
  <c r="I218" i="9" s="1"/>
  <c r="S228" i="8"/>
  <c r="I226" i="9" s="1"/>
  <c r="S263" i="8"/>
  <c r="I261" i="9" s="1"/>
  <c r="S52" i="8"/>
  <c r="I50" i="9" s="1"/>
  <c r="S84" i="8"/>
  <c r="I82" i="9" s="1"/>
  <c r="S116" i="8"/>
  <c r="I114" i="9" s="1"/>
  <c r="S148" i="8"/>
  <c r="I146" i="9" s="1"/>
  <c r="S180" i="8"/>
  <c r="I178" i="9" s="1"/>
  <c r="S253" i="8"/>
  <c r="I251" i="9" s="1"/>
  <c r="S59" i="8"/>
  <c r="I57" i="9" s="1"/>
  <c r="S91" i="8"/>
  <c r="I89" i="9" s="1"/>
  <c r="S123" i="8"/>
  <c r="I121" i="9" s="1"/>
  <c r="S155" i="8"/>
  <c r="I153" i="9" s="1"/>
  <c r="S240" i="8"/>
  <c r="I238" i="9" s="1"/>
  <c r="S186" i="8"/>
  <c r="I184" i="9" s="1"/>
  <c r="S218" i="8"/>
  <c r="I216" i="9" s="1"/>
  <c r="S249" i="8"/>
  <c r="I247" i="9" s="1"/>
  <c r="S302" i="8"/>
  <c r="I300" i="9" s="1"/>
  <c r="S323" i="8"/>
  <c r="I321" i="9" s="1"/>
  <c r="S310" i="8"/>
  <c r="I308" i="9" s="1"/>
  <c r="S326" i="8"/>
  <c r="I324" i="9" s="1"/>
  <c r="S390" i="8"/>
  <c r="I388" i="9" s="1"/>
  <c r="S433" i="8"/>
  <c r="I431" i="9" s="1"/>
  <c r="S321" i="8"/>
  <c r="I319" i="9" s="1"/>
  <c r="S403" i="8"/>
  <c r="I401" i="9" s="1"/>
  <c r="S448" i="8"/>
  <c r="I446" i="9" s="1"/>
  <c r="S308" i="8"/>
  <c r="I306" i="9" s="1"/>
  <c r="S324" i="8"/>
  <c r="I322" i="9" s="1"/>
  <c r="S511" i="8"/>
  <c r="I509" i="9" s="1"/>
  <c r="S331" i="8"/>
  <c r="I329" i="9" s="1"/>
  <c r="S366" i="8"/>
  <c r="I364" i="9" s="1"/>
  <c r="S397" i="8"/>
  <c r="I395" i="9" s="1"/>
  <c r="S426" i="8"/>
  <c r="I424" i="9" s="1"/>
  <c r="S494" i="8"/>
  <c r="I492" i="9" s="1"/>
  <c r="S404" i="8"/>
  <c r="I402" i="9" s="1"/>
  <c r="S453" i="8"/>
  <c r="I451" i="9" s="1"/>
  <c r="S457" i="8"/>
  <c r="I455" i="9" s="1"/>
  <c r="S461" i="8"/>
  <c r="I459" i="9" s="1"/>
  <c r="S508" i="8"/>
  <c r="I506" i="9" s="1"/>
  <c r="S73" i="8"/>
  <c r="I71" i="9" s="1"/>
  <c r="S444" i="8"/>
  <c r="I442" i="9" s="1"/>
  <c r="S339" i="8"/>
  <c r="I337" i="9" s="1"/>
  <c r="S34" i="8"/>
  <c r="I32" i="9" s="1"/>
  <c r="S66" i="8"/>
  <c r="I64" i="9" s="1"/>
  <c r="S98" i="8"/>
  <c r="I96" i="9" s="1"/>
  <c r="S130" i="8"/>
  <c r="I128" i="9" s="1"/>
  <c r="S162" i="8"/>
  <c r="I160" i="9" s="1"/>
  <c r="S190" i="8"/>
  <c r="I188" i="9" s="1"/>
  <c r="S222" i="8"/>
  <c r="I220" i="9" s="1"/>
  <c r="S414" i="8"/>
  <c r="I412" i="9" s="1"/>
  <c r="S342" i="8"/>
  <c r="I340" i="9" s="1"/>
  <c r="S369" i="8"/>
  <c r="I367" i="9" s="1"/>
  <c r="S423" i="8"/>
  <c r="I421" i="9" s="1"/>
  <c r="S361" i="8"/>
  <c r="I359" i="9" s="1"/>
  <c r="S352" i="8"/>
  <c r="I350" i="9" s="1"/>
  <c r="S387" i="8"/>
  <c r="I385" i="9" s="1"/>
  <c r="S438" i="8"/>
  <c r="I436" i="9" s="1"/>
  <c r="S356" i="8"/>
  <c r="I354" i="9" s="1"/>
  <c r="S373" i="8"/>
  <c r="I371" i="9" s="1"/>
  <c r="S405" i="8"/>
  <c r="I403" i="9" s="1"/>
  <c r="S435" i="8"/>
  <c r="I433" i="9" s="1"/>
  <c r="S377" i="8"/>
  <c r="I375" i="9" s="1"/>
  <c r="S503" i="8"/>
  <c r="I501" i="9" s="1"/>
  <c r="S334" i="8"/>
  <c r="I332" i="9" s="1"/>
  <c r="S379" i="8"/>
  <c r="I377" i="9" s="1"/>
  <c r="S421" i="8"/>
  <c r="I419" i="9" s="1"/>
  <c r="S89" i="8"/>
  <c r="I87" i="9" s="1"/>
  <c r="S205" i="8"/>
  <c r="I203" i="9" s="1"/>
  <c r="S49" i="8"/>
  <c r="I47" i="9" s="1"/>
  <c r="S255" i="8"/>
  <c r="I253" i="9" s="1"/>
  <c r="S193" i="8"/>
  <c r="I191" i="9" s="1"/>
  <c r="S225" i="8"/>
  <c r="I223" i="9" s="1"/>
  <c r="S56" i="8"/>
  <c r="I54" i="9" s="1"/>
  <c r="S88" i="8"/>
  <c r="I86" i="9" s="1"/>
  <c r="S120" i="8"/>
  <c r="I118" i="9" s="1"/>
  <c r="S152" i="8"/>
  <c r="I150" i="9" s="1"/>
  <c r="S242" i="8"/>
  <c r="I240" i="9" s="1"/>
  <c r="S55" i="8"/>
  <c r="I53" i="9" s="1"/>
  <c r="S87" i="8"/>
  <c r="I85" i="9" s="1"/>
  <c r="S119" i="8"/>
  <c r="I117" i="9" s="1"/>
  <c r="S151" i="8"/>
  <c r="I149" i="9" s="1"/>
  <c r="S232" i="8"/>
  <c r="I230" i="9" s="1"/>
  <c r="S264" i="8"/>
  <c r="I262" i="9" s="1"/>
  <c r="S46" i="8"/>
  <c r="I44" i="9" s="1"/>
  <c r="S78" i="8"/>
  <c r="I76" i="9" s="1"/>
  <c r="S110" i="8"/>
  <c r="I108" i="9" s="1"/>
  <c r="S142" i="8"/>
  <c r="I140" i="9" s="1"/>
  <c r="S174" i="8"/>
  <c r="I172" i="9" s="1"/>
  <c r="S257" i="8"/>
  <c r="I255" i="9" s="1"/>
  <c r="S61" i="8"/>
  <c r="I59" i="9" s="1"/>
  <c r="S93" i="8"/>
  <c r="I91" i="9" s="1"/>
  <c r="S125" i="8"/>
  <c r="I123" i="9" s="1"/>
  <c r="S157" i="8"/>
  <c r="I155" i="9" s="1"/>
  <c r="S183" i="8"/>
  <c r="I181" i="9" s="1"/>
  <c r="S191" i="8"/>
  <c r="I189" i="9" s="1"/>
  <c r="S199" i="8"/>
  <c r="I197" i="9" s="1"/>
  <c r="S207" i="8"/>
  <c r="I205" i="9" s="1"/>
  <c r="S215" i="8"/>
  <c r="I213" i="9" s="1"/>
  <c r="S223" i="8"/>
  <c r="I221" i="9" s="1"/>
  <c r="S231" i="8"/>
  <c r="I229" i="9" s="1"/>
  <c r="S60" i="8"/>
  <c r="I58" i="9" s="1"/>
  <c r="S92" i="8"/>
  <c r="I90" i="9" s="1"/>
  <c r="S124" i="8"/>
  <c r="I122" i="9" s="1"/>
  <c r="S156" i="8"/>
  <c r="I154" i="9" s="1"/>
  <c r="S234" i="8"/>
  <c r="I232" i="9" s="1"/>
  <c r="S35" i="8"/>
  <c r="I33" i="9" s="1"/>
  <c r="S67" i="8"/>
  <c r="I65" i="9" s="1"/>
  <c r="S99" i="8"/>
  <c r="I97" i="9" s="1"/>
  <c r="S131" i="8"/>
  <c r="I129" i="9" s="1"/>
  <c r="S163" i="8"/>
  <c r="I161" i="9" s="1"/>
  <c r="S243" i="8"/>
  <c r="I241" i="9" s="1"/>
  <c r="S194" i="8"/>
  <c r="I192" i="9" s="1"/>
  <c r="S226" i="8"/>
  <c r="I224" i="9" s="1"/>
  <c r="S262" i="8"/>
  <c r="I260" i="9" s="1"/>
  <c r="S311" i="8"/>
  <c r="I309" i="9" s="1"/>
  <c r="S327" i="8"/>
  <c r="I325" i="9" s="1"/>
  <c r="S314" i="8"/>
  <c r="I312" i="9" s="1"/>
  <c r="S402" i="8"/>
  <c r="I400" i="9" s="1"/>
  <c r="S441" i="8"/>
  <c r="I439" i="9" s="1"/>
  <c r="S309" i="8"/>
  <c r="I307" i="9" s="1"/>
  <c r="S325" i="8"/>
  <c r="I323" i="9" s="1"/>
  <c r="S355" i="8"/>
  <c r="I353" i="9" s="1"/>
  <c r="S424" i="8"/>
  <c r="I422" i="9" s="1"/>
  <c r="S295" i="8"/>
  <c r="I293" i="9" s="1"/>
  <c r="S312" i="8"/>
  <c r="I310" i="9" s="1"/>
  <c r="S328" i="8"/>
  <c r="I326" i="9" s="1"/>
  <c r="S336" i="8"/>
  <c r="I334" i="9" s="1"/>
  <c r="S376" i="8"/>
  <c r="I374" i="9" s="1"/>
  <c r="S398" i="8"/>
  <c r="I396" i="9" s="1"/>
  <c r="S434" i="8"/>
  <c r="I432" i="9" s="1"/>
  <c r="S380" i="8"/>
  <c r="I378" i="9" s="1"/>
  <c r="S412" i="8"/>
  <c r="I410" i="9" s="1"/>
  <c r="S454" i="8"/>
  <c r="I452" i="9" s="1"/>
  <c r="S458" i="8"/>
  <c r="I456" i="9" s="1"/>
  <c r="S462" i="8"/>
  <c r="I460" i="9" s="1"/>
  <c r="S346" i="8"/>
  <c r="I344" i="9" s="1"/>
  <c r="S137" i="8"/>
  <c r="I135" i="9" s="1"/>
  <c r="S367" i="8"/>
  <c r="I365" i="9" s="1"/>
  <c r="S409" i="8"/>
  <c r="I407" i="9" s="1"/>
  <c r="S372" i="8"/>
  <c r="I370" i="9" s="1"/>
  <c r="S357" i="8"/>
  <c r="I355" i="9" s="1"/>
  <c r="S42" i="8"/>
  <c r="I40" i="9" s="1"/>
  <c r="S74" i="8"/>
  <c r="I72" i="9" s="1"/>
  <c r="S106" i="8"/>
  <c r="I104" i="9" s="1"/>
  <c r="S138" i="8"/>
  <c r="I136" i="9" s="1"/>
  <c r="S170" i="8"/>
  <c r="I168" i="9" s="1"/>
  <c r="S198" i="8"/>
  <c r="I196" i="9" s="1"/>
  <c r="S230" i="8"/>
  <c r="I228" i="9" s="1"/>
  <c r="S353" i="8"/>
  <c r="I351" i="9" s="1"/>
  <c r="S386" i="8"/>
  <c r="I384" i="9" s="1"/>
  <c r="S431" i="8"/>
  <c r="I429" i="9" s="1"/>
  <c r="S343" i="8"/>
  <c r="I341" i="9" s="1"/>
  <c r="S383" i="8"/>
  <c r="I381" i="9" s="1"/>
  <c r="S354" i="8"/>
  <c r="I352" i="9" s="1"/>
  <c r="S408" i="8"/>
  <c r="I406" i="9" s="1"/>
  <c r="S446" i="8"/>
  <c r="I444" i="9" s="1"/>
  <c r="S358" i="8"/>
  <c r="I356" i="9" s="1"/>
  <c r="S384" i="8"/>
  <c r="I382" i="9" s="1"/>
  <c r="S406" i="8"/>
  <c r="I404" i="9" s="1"/>
  <c r="S443" i="8"/>
  <c r="I441" i="9" s="1"/>
  <c r="S400" i="8"/>
  <c r="I398" i="9" s="1"/>
  <c r="S429" i="8"/>
  <c r="I427" i="9" s="1"/>
  <c r="S464" i="8"/>
  <c r="I462" i="9" s="1"/>
  <c r="S153" i="8"/>
  <c r="I151" i="9" s="1"/>
  <c r="S213" i="8"/>
  <c r="I211" i="9" s="1"/>
  <c r="S41" i="8"/>
  <c r="I39" i="9" s="1"/>
  <c r="S113" i="8"/>
  <c r="I111" i="9" s="1"/>
  <c r="S57" i="8"/>
  <c r="I55" i="9" s="1"/>
  <c r="S201" i="8"/>
  <c r="I199" i="9" s="1"/>
  <c r="S252" i="8"/>
  <c r="I250" i="9" s="1"/>
  <c r="S81" i="8"/>
  <c r="I79" i="9" s="1"/>
  <c r="S64" i="8"/>
  <c r="I62" i="9" s="1"/>
  <c r="S96" i="8"/>
  <c r="I94" i="9" s="1"/>
  <c r="S128" i="8"/>
  <c r="I126" i="9" s="1"/>
  <c r="S160" i="8"/>
  <c r="I158" i="9" s="1"/>
  <c r="S245" i="8"/>
  <c r="I243" i="9" s="1"/>
  <c r="S63" i="8"/>
  <c r="I61" i="9" s="1"/>
  <c r="S95" i="8"/>
  <c r="I93" i="9" s="1"/>
  <c r="S127" i="8"/>
  <c r="I125" i="9" s="1"/>
  <c r="S159" i="8"/>
  <c r="I157" i="9" s="1"/>
  <c r="S235" i="8"/>
  <c r="I233" i="9" s="1"/>
  <c r="S54" i="8"/>
  <c r="I52" i="9" s="1"/>
  <c r="S86" i="8"/>
  <c r="I84" i="9" s="1"/>
  <c r="S118" i="8"/>
  <c r="I116" i="9" s="1"/>
  <c r="S150" i="8"/>
  <c r="I148" i="9" s="1"/>
  <c r="S238" i="8"/>
  <c r="I236" i="9" s="1"/>
  <c r="S37" i="8"/>
  <c r="I35" i="9" s="1"/>
  <c r="S69" i="8"/>
  <c r="I67" i="9" s="1"/>
  <c r="S101" i="8"/>
  <c r="I99" i="9" s="1"/>
  <c r="S133" i="8"/>
  <c r="I131" i="9" s="1"/>
  <c r="S165" i="8"/>
  <c r="I163" i="9" s="1"/>
  <c r="S184" i="8"/>
  <c r="I182" i="9" s="1"/>
  <c r="S192" i="8"/>
  <c r="I190" i="9" s="1"/>
  <c r="S200" i="8"/>
  <c r="I198" i="9" s="1"/>
  <c r="S208" i="8"/>
  <c r="I206" i="9" s="1"/>
  <c r="S216" i="8"/>
  <c r="I214" i="9" s="1"/>
  <c r="S224" i="8"/>
  <c r="I222" i="9" s="1"/>
  <c r="S36" i="8"/>
  <c r="I34" i="9" s="1"/>
  <c r="S68" i="8"/>
  <c r="I66" i="9" s="1"/>
  <c r="S100" i="8"/>
  <c r="I98" i="9" s="1"/>
  <c r="S132" i="8"/>
  <c r="I130" i="9" s="1"/>
  <c r="S164" i="8"/>
  <c r="I162" i="9" s="1"/>
  <c r="S237" i="8"/>
  <c r="I235" i="9" s="1"/>
  <c r="S43" i="8"/>
  <c r="I41" i="9" s="1"/>
  <c r="S75" i="8"/>
  <c r="I73" i="9" s="1"/>
  <c r="S107" i="8"/>
  <c r="I105" i="9" s="1"/>
  <c r="S139" i="8"/>
  <c r="I137" i="9" s="1"/>
  <c r="S171" i="8"/>
  <c r="I169" i="9" s="1"/>
  <c r="S256" i="8"/>
  <c r="I254" i="9" s="1"/>
  <c r="S202" i="8"/>
  <c r="I200" i="9" s="1"/>
  <c r="S233" i="8"/>
  <c r="I231" i="9" s="1"/>
  <c r="S294" i="8"/>
  <c r="I292" i="9" s="1"/>
  <c r="S315" i="8"/>
  <c r="I313" i="9" s="1"/>
  <c r="S318" i="8"/>
  <c r="I316" i="9" s="1"/>
  <c r="S411" i="8"/>
  <c r="I409" i="9" s="1"/>
  <c r="S449" i="8"/>
  <c r="I447" i="9" s="1"/>
  <c r="S313" i="8"/>
  <c r="I311" i="9" s="1"/>
  <c r="S371" i="8"/>
  <c r="I369" i="9" s="1"/>
  <c r="S382" i="8"/>
  <c r="I380" i="9" s="1"/>
  <c r="S432" i="8"/>
  <c r="I430" i="9" s="1"/>
  <c r="S299" i="8"/>
  <c r="I297" i="9" s="1"/>
  <c r="S316" i="8"/>
  <c r="I314" i="9" s="1"/>
  <c r="S359" i="8"/>
  <c r="I357" i="9" s="1"/>
  <c r="S338" i="8"/>
  <c r="I336" i="9" s="1"/>
  <c r="S391" i="8"/>
  <c r="I389" i="9" s="1"/>
  <c r="S410" i="8"/>
  <c r="I408" i="9" s="1"/>
  <c r="S442" i="8"/>
  <c r="I440" i="9" s="1"/>
  <c r="S388" i="8"/>
  <c r="I386" i="9" s="1"/>
  <c r="S420" i="8"/>
  <c r="I418" i="9" s="1"/>
  <c r="S455" i="8"/>
  <c r="I453" i="9" s="1"/>
  <c r="S459" i="8"/>
  <c r="I457" i="9" s="1"/>
  <c r="S463" i="8"/>
  <c r="I461" i="9" s="1"/>
  <c r="S476" i="8"/>
  <c r="I474" i="9" s="1"/>
  <c r="S244" i="8"/>
  <c r="I242" i="9" s="1"/>
  <c r="S481" i="8"/>
  <c r="I479" i="9" s="1"/>
  <c r="S479" i="8"/>
  <c r="I477" i="9" s="1"/>
  <c r="S477" i="8"/>
  <c r="I475" i="9" s="1"/>
  <c r="S267" i="8"/>
  <c r="I265" i="9" s="1"/>
  <c r="S341" i="8"/>
  <c r="I339" i="9" s="1"/>
  <c r="S473" i="8"/>
  <c r="I471" i="9" s="1"/>
  <c r="S292" i="8"/>
  <c r="I290" i="9" s="1"/>
  <c r="S466" i="8"/>
  <c r="I464" i="9" s="1"/>
  <c r="S467" i="8"/>
  <c r="I465" i="9" s="1"/>
  <c r="S490" i="8"/>
  <c r="I488" i="9" s="1"/>
  <c r="S291" i="8"/>
  <c r="I289" i="9" s="1"/>
  <c r="S488" i="8"/>
  <c r="I486" i="9" s="1"/>
  <c r="S491" i="8"/>
  <c r="I489" i="9" s="1"/>
  <c r="S300" i="8"/>
  <c r="I298" i="9" s="1"/>
  <c r="S482" i="8"/>
  <c r="I480" i="9" s="1"/>
  <c r="S268" i="8"/>
  <c r="I266" i="9" s="1"/>
  <c r="S265" i="8"/>
  <c r="I263" i="9" s="1"/>
  <c r="S480" i="8"/>
  <c r="I478" i="9" s="1"/>
  <c r="S504" i="8"/>
  <c r="I502" i="9" s="1"/>
  <c r="S286" i="8"/>
  <c r="I284" i="9" s="1"/>
  <c r="S293" i="8"/>
  <c r="I291" i="9" s="1"/>
  <c r="S285" i="8"/>
  <c r="I283" i="9" s="1"/>
  <c r="S510" i="8"/>
  <c r="I508" i="9" s="1"/>
  <c r="S381" i="8"/>
  <c r="I379" i="9" s="1"/>
  <c r="S486" i="8"/>
  <c r="I484" i="9" s="1"/>
  <c r="S290" i="8"/>
  <c r="I288" i="9" s="1"/>
  <c r="S270" i="8"/>
  <c r="I268" i="9" s="1"/>
  <c r="S495" i="8"/>
  <c r="I493" i="9" s="1"/>
  <c r="S465" i="8"/>
  <c r="I463" i="9" s="1"/>
  <c r="S307" i="8"/>
  <c r="I305" i="9" s="1"/>
  <c r="S485" i="8"/>
  <c r="I483" i="9" s="1"/>
  <c r="S496" i="8"/>
  <c r="I494" i="9" s="1"/>
  <c r="S474" i="8"/>
  <c r="I472" i="9" s="1"/>
  <c r="S275" i="8"/>
  <c r="I273" i="9" s="1"/>
  <c r="S472" i="8"/>
  <c r="I470" i="9" s="1"/>
  <c r="S271" i="8"/>
  <c r="I269" i="9" s="1"/>
  <c r="S475" i="8"/>
  <c r="I473" i="9" s="1"/>
  <c r="S289" i="8"/>
  <c r="I287" i="9" s="1"/>
  <c r="S266" i="8"/>
  <c r="I264" i="9" s="1"/>
  <c r="S512" i="8"/>
  <c r="I510" i="9" s="1"/>
  <c r="S296" i="8"/>
  <c r="I294" i="9" s="1"/>
  <c r="S507" i="8"/>
  <c r="I505" i="9" s="1"/>
  <c r="S389" i="8"/>
  <c r="I387" i="9" s="1"/>
  <c r="S501" i="8"/>
  <c r="I499" i="9" s="1"/>
  <c r="S279" i="8"/>
  <c r="I277" i="9" s="1"/>
  <c r="S345" i="8"/>
  <c r="I343" i="9" s="1"/>
  <c r="S470" i="8"/>
  <c r="I468" i="9" s="1"/>
  <c r="S276" i="8"/>
  <c r="I274" i="9" s="1"/>
  <c r="S273" i="8"/>
  <c r="I271" i="9" s="1"/>
  <c r="S484" i="8"/>
  <c r="I482" i="9" s="1"/>
  <c r="S260" i="8"/>
  <c r="I258" i="9" s="1"/>
  <c r="S287" i="8"/>
  <c r="I285" i="9" s="1"/>
  <c r="S297" i="8"/>
  <c r="I295" i="9" s="1"/>
  <c r="S469" i="8"/>
  <c r="I467" i="9" s="1"/>
  <c r="S374" i="8"/>
  <c r="I372" i="9" s="1"/>
  <c r="S513" i="8"/>
  <c r="I511" i="9" s="1"/>
  <c r="S278" i="8"/>
  <c r="I276" i="9" s="1"/>
  <c r="S280" i="8"/>
  <c r="I278" i="9" s="1"/>
  <c r="S274" i="8"/>
  <c r="I272" i="9" s="1"/>
  <c r="S272" i="8"/>
  <c r="I270" i="9" s="1"/>
  <c r="S269" i="8"/>
  <c r="I267" i="9" s="1"/>
  <c r="S487" i="8"/>
  <c r="I485" i="9" s="1"/>
  <c r="S478" i="8"/>
  <c r="I476" i="9" s="1"/>
  <c r="S283" i="8"/>
  <c r="I281" i="9" s="1"/>
  <c r="S492" i="8"/>
  <c r="I490" i="9" s="1"/>
  <c r="S282" i="8"/>
  <c r="I280" i="9" s="1"/>
  <c r="S505" i="8"/>
  <c r="I503" i="9" s="1"/>
  <c r="S497" i="8"/>
  <c r="I495" i="9" s="1"/>
  <c r="S493" i="8"/>
  <c r="I491" i="9" s="1"/>
  <c r="S304" i="8"/>
  <c r="I302" i="9" s="1"/>
  <c r="S468" i="8"/>
  <c r="I466" i="9" s="1"/>
  <c r="S489" i="8"/>
  <c r="I487" i="9" s="1"/>
  <c r="S370" i="8"/>
  <c r="I368" i="9" s="1"/>
  <c r="S483" i="8"/>
  <c r="I481" i="9" s="1"/>
  <c r="S284" i="8"/>
  <c r="I282" i="9" s="1"/>
  <c r="S281" i="8"/>
  <c r="I279" i="9" s="1"/>
  <c r="S277" i="8"/>
  <c r="I275" i="9" s="1"/>
  <c r="S502" i="8"/>
  <c r="I500" i="9" s="1"/>
  <c r="S288" i="8"/>
  <c r="I286" i="9" s="1"/>
  <c r="S301" i="8"/>
  <c r="I299" i="9" s="1"/>
  <c r="S509" i="8"/>
  <c r="I507" i="9" s="1"/>
  <c r="S471" i="8"/>
  <c r="I469" i="9" s="1"/>
  <c r="S499" i="8"/>
  <c r="I497" i="9" s="1"/>
  <c r="S305" i="8"/>
  <c r="I303" i="9" s="1"/>
  <c r="I477" i="8"/>
  <c r="C476" i="9" s="1"/>
  <c r="I255" i="8"/>
  <c r="C254" i="9" s="1"/>
  <c r="C511" i="13"/>
  <c r="C510" i="13"/>
  <c r="I182" i="8"/>
  <c r="C181" i="9" s="1"/>
  <c r="H176" i="8"/>
  <c r="B175" i="9" s="1"/>
  <c r="I439" i="8"/>
  <c r="C438" i="9" s="1"/>
  <c r="H366" i="8"/>
  <c r="B365" i="9" s="1"/>
  <c r="I452" i="8"/>
  <c r="C451" i="9" s="1"/>
  <c r="I107" i="8"/>
  <c r="C106" i="9" s="1"/>
  <c r="I305" i="8"/>
  <c r="C304" i="9" s="1"/>
  <c r="I14" i="8"/>
  <c r="C13" i="9" s="1"/>
  <c r="H264" i="8"/>
  <c r="B263" i="9" s="1"/>
  <c r="H15" i="8"/>
  <c r="B14" i="9" s="1"/>
  <c r="H269" i="8"/>
  <c r="B268" i="9" s="1"/>
  <c r="I273" i="8"/>
  <c r="C272" i="9" s="1"/>
  <c r="H69" i="8"/>
  <c r="B68" i="9" s="1"/>
  <c r="I140" i="8"/>
  <c r="C139" i="9" s="1"/>
  <c r="I499" i="8"/>
  <c r="C498" i="9" s="1"/>
  <c r="H175" i="8"/>
  <c r="B174" i="9" s="1"/>
  <c r="B505" i="13"/>
  <c r="D505" i="13" s="1"/>
  <c r="D488" i="13"/>
  <c r="E488" i="13" s="1"/>
  <c r="H89" i="8"/>
  <c r="B88" i="9" s="1"/>
  <c r="I222" i="8"/>
  <c r="C221" i="9" s="1"/>
  <c r="I464" i="8"/>
  <c r="C463" i="9" s="1"/>
  <c r="I188" i="8"/>
  <c r="C187" i="9" s="1"/>
  <c r="H327" i="8"/>
  <c r="B326" i="9" s="1"/>
  <c r="I436" i="8"/>
  <c r="C435" i="9" s="1"/>
  <c r="I126" i="8"/>
  <c r="C125" i="9" s="1"/>
  <c r="I239" i="8"/>
  <c r="C238" i="9" s="1"/>
  <c r="H142" i="8"/>
  <c r="B141" i="9" s="1"/>
  <c r="I92" i="8"/>
  <c r="C91" i="9" s="1"/>
  <c r="I486" i="8"/>
  <c r="C485" i="9" s="1"/>
  <c r="I324" i="8"/>
  <c r="C323" i="9" s="1"/>
  <c r="I393" i="8"/>
  <c r="C392" i="9" s="1"/>
  <c r="H460" i="8"/>
  <c r="B459" i="9" s="1"/>
  <c r="I302" i="8"/>
  <c r="C301" i="9" s="1"/>
  <c r="I285" i="8"/>
  <c r="C284" i="9" s="1"/>
  <c r="H356" i="8"/>
  <c r="B355" i="9" s="1"/>
  <c r="I283" i="8"/>
  <c r="C282" i="9" s="1"/>
  <c r="I287" i="8"/>
  <c r="C286" i="9" s="1"/>
  <c r="H303" i="8"/>
  <c r="B302" i="9" s="1"/>
  <c r="I42" i="8"/>
  <c r="C41" i="9" s="1"/>
  <c r="H277" i="8"/>
  <c r="B276" i="9" s="1"/>
  <c r="H455" i="8"/>
  <c r="B454" i="9" s="1"/>
  <c r="H231" i="8"/>
  <c r="B230" i="9" s="1"/>
  <c r="H308" i="8"/>
  <c r="B307" i="9" s="1"/>
  <c r="I216" i="8"/>
  <c r="C215" i="9" s="1"/>
  <c r="I349" i="8"/>
  <c r="C348" i="9" s="1"/>
  <c r="H466" i="8"/>
  <c r="B465" i="9" s="1"/>
  <c r="H266" i="8"/>
  <c r="B265" i="9" s="1"/>
  <c r="I20" i="8"/>
  <c r="C19" i="9" s="1"/>
  <c r="I340" i="8"/>
  <c r="C339" i="9" s="1"/>
  <c r="I19" i="8"/>
  <c r="C18" i="9" s="1"/>
  <c r="I288" i="8"/>
  <c r="C287" i="9" s="1"/>
  <c r="I311" i="8"/>
  <c r="C310" i="9" s="1"/>
  <c r="I297" i="8"/>
  <c r="C296" i="9" s="1"/>
  <c r="R414" i="15"/>
  <c r="I335" i="8"/>
  <c r="C334" i="9" s="1"/>
  <c r="I106" i="8"/>
  <c r="C105" i="9" s="1"/>
  <c r="I5" i="8"/>
  <c r="C4" i="9" s="1"/>
  <c r="I174" i="8"/>
  <c r="C173" i="9" s="1"/>
  <c r="I353" i="8"/>
  <c r="C352" i="9" s="1"/>
  <c r="I250" i="8"/>
  <c r="C249" i="9" s="1"/>
  <c r="I27" i="8"/>
  <c r="C26" i="9" s="1"/>
  <c r="I495" i="8"/>
  <c r="C494" i="9" s="1"/>
  <c r="H401" i="8"/>
  <c r="B400" i="9" s="1"/>
  <c r="I76" i="8"/>
  <c r="C75" i="9" s="1"/>
  <c r="H104" i="8"/>
  <c r="B103" i="9" s="1"/>
  <c r="H467" i="8"/>
  <c r="B466" i="9" s="1"/>
  <c r="H79" i="8"/>
  <c r="B78" i="9" s="1"/>
  <c r="I12" i="8"/>
  <c r="C11" i="9" s="1"/>
  <c r="I419" i="8"/>
  <c r="C418" i="9" s="1"/>
  <c r="R464" i="8"/>
  <c r="H462" i="9" s="1"/>
  <c r="R153" i="8"/>
  <c r="H151" i="9" s="1"/>
  <c r="R213" i="8"/>
  <c r="H211" i="9" s="1"/>
  <c r="R41" i="8"/>
  <c r="H39" i="9" s="1"/>
  <c r="R210" i="8"/>
  <c r="H208" i="9" s="1"/>
  <c r="R113" i="8"/>
  <c r="H111" i="9" s="1"/>
  <c r="R57" i="8"/>
  <c r="H55" i="9" s="1"/>
  <c r="R201" i="8"/>
  <c r="H199" i="9" s="1"/>
  <c r="R252" i="8"/>
  <c r="H250" i="9" s="1"/>
  <c r="R182" i="8"/>
  <c r="H180" i="9" s="1"/>
  <c r="R81" i="8"/>
  <c r="H79" i="9" s="1"/>
  <c r="R64" i="8"/>
  <c r="H62" i="9" s="1"/>
  <c r="R96" i="8"/>
  <c r="H94" i="9" s="1"/>
  <c r="R128" i="8"/>
  <c r="H126" i="9" s="1"/>
  <c r="R160" i="8"/>
  <c r="H158" i="9" s="1"/>
  <c r="R245" i="8"/>
  <c r="H243" i="9" s="1"/>
  <c r="R63" i="8"/>
  <c r="H61" i="9" s="1"/>
  <c r="R95" i="8"/>
  <c r="H93" i="9" s="1"/>
  <c r="R127" i="8"/>
  <c r="H125" i="9" s="1"/>
  <c r="R159" i="8"/>
  <c r="H157" i="9" s="1"/>
  <c r="R235" i="8"/>
  <c r="H233" i="9" s="1"/>
  <c r="R54" i="8"/>
  <c r="H52" i="9" s="1"/>
  <c r="R86" i="8"/>
  <c r="H84" i="9" s="1"/>
  <c r="R118" i="8"/>
  <c r="H116" i="9" s="1"/>
  <c r="R150" i="8"/>
  <c r="H148" i="9" s="1"/>
  <c r="R238" i="8"/>
  <c r="H236" i="9" s="1"/>
  <c r="R37" i="8"/>
  <c r="H35" i="9" s="1"/>
  <c r="R69" i="8"/>
  <c r="H67" i="9" s="1"/>
  <c r="R101" i="8"/>
  <c r="H99" i="9" s="1"/>
  <c r="R133" i="8"/>
  <c r="H131" i="9" s="1"/>
  <c r="R165" i="8"/>
  <c r="H163" i="9" s="1"/>
  <c r="R184" i="8"/>
  <c r="H182" i="9" s="1"/>
  <c r="R192" i="8"/>
  <c r="H190" i="9" s="1"/>
  <c r="R200" i="8"/>
  <c r="H198" i="9" s="1"/>
  <c r="R208" i="8"/>
  <c r="H206" i="9" s="1"/>
  <c r="R216" i="8"/>
  <c r="H214" i="9" s="1"/>
  <c r="R224" i="8"/>
  <c r="H222" i="9" s="1"/>
  <c r="R36" i="8"/>
  <c r="H34" i="9" s="1"/>
  <c r="R68" i="8"/>
  <c r="H66" i="9" s="1"/>
  <c r="R100" i="8"/>
  <c r="H98" i="9" s="1"/>
  <c r="R132" i="8"/>
  <c r="H130" i="9" s="1"/>
  <c r="R164" i="8"/>
  <c r="H162" i="9" s="1"/>
  <c r="R237" i="8"/>
  <c r="H235" i="9" s="1"/>
  <c r="R43" i="8"/>
  <c r="H41" i="9" s="1"/>
  <c r="R75" i="8"/>
  <c r="H73" i="9" s="1"/>
  <c r="R107" i="8"/>
  <c r="H105" i="9" s="1"/>
  <c r="R139" i="8"/>
  <c r="H137" i="9" s="1"/>
  <c r="R171" i="8"/>
  <c r="H169" i="9" s="1"/>
  <c r="R256" i="8"/>
  <c r="H254" i="9" s="1"/>
  <c r="R233" i="8"/>
  <c r="H231" i="9" s="1"/>
  <c r="R294" i="8"/>
  <c r="H292" i="9" s="1"/>
  <c r="R315" i="8"/>
  <c r="H313" i="9" s="1"/>
  <c r="R318" i="8"/>
  <c r="H316" i="9" s="1"/>
  <c r="R425" i="8"/>
  <c r="H423" i="9" s="1"/>
  <c r="R313" i="8"/>
  <c r="H311" i="9" s="1"/>
  <c r="R394" i="8"/>
  <c r="H392" i="9" s="1"/>
  <c r="R440" i="8"/>
  <c r="H438" i="9" s="1"/>
  <c r="R299" i="8"/>
  <c r="H297" i="9" s="1"/>
  <c r="R316" i="8"/>
  <c r="H314" i="9" s="1"/>
  <c r="R363" i="8"/>
  <c r="H361" i="9" s="1"/>
  <c r="R349" i="8"/>
  <c r="H347" i="9" s="1"/>
  <c r="R393" i="8"/>
  <c r="H391" i="9" s="1"/>
  <c r="R419" i="8"/>
  <c r="H417" i="9" s="1"/>
  <c r="R450" i="8"/>
  <c r="H448" i="9" s="1"/>
  <c r="R396" i="8"/>
  <c r="H394" i="9" s="1"/>
  <c r="R452" i="8"/>
  <c r="H450" i="9" s="1"/>
  <c r="R456" i="8"/>
  <c r="H454" i="9" s="1"/>
  <c r="R460" i="8"/>
  <c r="H458" i="9" s="1"/>
  <c r="R500" i="8"/>
  <c r="H498" i="9" s="1"/>
  <c r="R511" i="8"/>
  <c r="H509" i="9" s="1"/>
  <c r="R218" i="8"/>
  <c r="H216" i="9" s="1"/>
  <c r="R65" i="8"/>
  <c r="H63" i="9" s="1"/>
  <c r="R190" i="8"/>
  <c r="H188" i="9" s="1"/>
  <c r="R407" i="8"/>
  <c r="H405" i="9" s="1"/>
  <c r="R247" i="8"/>
  <c r="H245" i="9" s="1"/>
  <c r="R436" i="8"/>
  <c r="H434" i="9" s="1"/>
  <c r="R50" i="8"/>
  <c r="H48" i="9" s="1"/>
  <c r="R82" i="8"/>
  <c r="H80" i="9" s="1"/>
  <c r="R114" i="8"/>
  <c r="H112" i="9" s="1"/>
  <c r="R146" i="8"/>
  <c r="H144" i="9" s="1"/>
  <c r="R178" i="8"/>
  <c r="H176" i="9" s="1"/>
  <c r="R413" i="8"/>
  <c r="H411" i="9" s="1"/>
  <c r="R340" i="8"/>
  <c r="H338" i="9" s="1"/>
  <c r="R364" i="8"/>
  <c r="H362" i="9" s="1"/>
  <c r="R416" i="8"/>
  <c r="H414" i="9" s="1"/>
  <c r="R447" i="8"/>
  <c r="H445" i="9" s="1"/>
  <c r="R350" i="8"/>
  <c r="H348" i="9" s="1"/>
  <c r="R347" i="8"/>
  <c r="H345" i="9" s="1"/>
  <c r="R378" i="8"/>
  <c r="H376" i="9" s="1"/>
  <c r="R430" i="8"/>
  <c r="H428" i="9" s="1"/>
  <c r="R351" i="8"/>
  <c r="H349" i="9" s="1"/>
  <c r="R368" i="8"/>
  <c r="H366" i="9" s="1"/>
  <c r="R401" i="8"/>
  <c r="H399" i="9" s="1"/>
  <c r="R427" i="8"/>
  <c r="H425" i="9" s="1"/>
  <c r="R330" i="8"/>
  <c r="H328" i="9" s="1"/>
  <c r="R375" i="8"/>
  <c r="H373" i="9" s="1"/>
  <c r="R333" i="8"/>
  <c r="H331" i="9" s="1"/>
  <c r="R417" i="8"/>
  <c r="H415" i="9" s="1"/>
  <c r="R445" i="8"/>
  <c r="H443" i="9" s="1"/>
  <c r="R97" i="8"/>
  <c r="H95" i="9" s="1"/>
  <c r="R189" i="8"/>
  <c r="H187" i="9" s="1"/>
  <c r="R221" i="8"/>
  <c r="H219" i="9" s="1"/>
  <c r="R105" i="8"/>
  <c r="H103" i="9" s="1"/>
  <c r="R226" i="8"/>
  <c r="H224" i="9" s="1"/>
  <c r="R177" i="8"/>
  <c r="H175" i="9" s="1"/>
  <c r="R121" i="8"/>
  <c r="H119" i="9" s="1"/>
  <c r="R209" i="8"/>
  <c r="H207" i="9" s="1"/>
  <c r="R198" i="8"/>
  <c r="H196" i="9" s="1"/>
  <c r="R145" i="8"/>
  <c r="H143" i="9" s="1"/>
  <c r="R40" i="8"/>
  <c r="H38" i="9" s="1"/>
  <c r="R72" i="8"/>
  <c r="H70" i="9" s="1"/>
  <c r="R104" i="8"/>
  <c r="H102" i="9" s="1"/>
  <c r="R136" i="8"/>
  <c r="H134" i="9" s="1"/>
  <c r="R168" i="8"/>
  <c r="H166" i="9" s="1"/>
  <c r="R258" i="8"/>
  <c r="H256" i="9" s="1"/>
  <c r="R39" i="8"/>
  <c r="H37" i="9" s="1"/>
  <c r="R71" i="8"/>
  <c r="H69" i="9" s="1"/>
  <c r="R103" i="8"/>
  <c r="H101" i="9" s="1"/>
  <c r="R135" i="8"/>
  <c r="H133" i="9" s="1"/>
  <c r="R167" i="8"/>
  <c r="H165" i="9" s="1"/>
  <c r="R248" i="8"/>
  <c r="H246" i="9" s="1"/>
  <c r="R62" i="8"/>
  <c r="H60" i="9" s="1"/>
  <c r="R94" i="8"/>
  <c r="H92" i="9" s="1"/>
  <c r="R126" i="8"/>
  <c r="H124" i="9" s="1"/>
  <c r="R158" i="8"/>
  <c r="H156" i="9" s="1"/>
  <c r="R241" i="8"/>
  <c r="H239" i="9" s="1"/>
  <c r="R45" i="8"/>
  <c r="H43" i="9" s="1"/>
  <c r="R77" i="8"/>
  <c r="H75" i="9" s="1"/>
  <c r="R109" i="8"/>
  <c r="H107" i="9" s="1"/>
  <c r="R141" i="8"/>
  <c r="H139" i="9" s="1"/>
  <c r="R173" i="8"/>
  <c r="H171" i="9" s="1"/>
  <c r="R187" i="8"/>
  <c r="H185" i="9" s="1"/>
  <c r="R195" i="8"/>
  <c r="H193" i="9" s="1"/>
  <c r="R203" i="8"/>
  <c r="H201" i="9" s="1"/>
  <c r="R211" i="8"/>
  <c r="H209" i="9" s="1"/>
  <c r="R219" i="8"/>
  <c r="H217" i="9" s="1"/>
  <c r="R227" i="8"/>
  <c r="H225" i="9" s="1"/>
  <c r="R44" i="8"/>
  <c r="H42" i="9" s="1"/>
  <c r="R76" i="8"/>
  <c r="H74" i="9" s="1"/>
  <c r="R108" i="8"/>
  <c r="H106" i="9" s="1"/>
  <c r="R140" i="8"/>
  <c r="H138" i="9" s="1"/>
  <c r="R172" i="8"/>
  <c r="H170" i="9" s="1"/>
  <c r="R250" i="8"/>
  <c r="H248" i="9" s="1"/>
  <c r="R51" i="8"/>
  <c r="H49" i="9" s="1"/>
  <c r="R83" i="8"/>
  <c r="H81" i="9" s="1"/>
  <c r="R115" i="8"/>
  <c r="H113" i="9" s="1"/>
  <c r="R147" i="8"/>
  <c r="H145" i="9" s="1"/>
  <c r="R179" i="8"/>
  <c r="H177" i="9" s="1"/>
  <c r="R259" i="8"/>
  <c r="H257" i="9" s="1"/>
  <c r="R246" i="8"/>
  <c r="H244" i="9" s="1"/>
  <c r="R298" i="8"/>
  <c r="H296" i="9" s="1"/>
  <c r="R319" i="8"/>
  <c r="H317" i="9" s="1"/>
  <c r="R322" i="8"/>
  <c r="H320" i="9" s="1"/>
  <c r="R390" i="8"/>
  <c r="H388" i="9" s="1"/>
  <c r="R433" i="8"/>
  <c r="H431" i="9" s="1"/>
  <c r="R317" i="8"/>
  <c r="H315" i="9" s="1"/>
  <c r="R403" i="8"/>
  <c r="H401" i="9" s="1"/>
  <c r="R448" i="8"/>
  <c r="H446" i="9" s="1"/>
  <c r="R303" i="8"/>
  <c r="H301" i="9" s="1"/>
  <c r="R320" i="8"/>
  <c r="H318" i="9" s="1"/>
  <c r="R331" i="8"/>
  <c r="H329" i="9" s="1"/>
  <c r="R366" i="8"/>
  <c r="H364" i="9" s="1"/>
  <c r="R397" i="8"/>
  <c r="H395" i="9" s="1"/>
  <c r="R426" i="8"/>
  <c r="H424" i="9" s="1"/>
  <c r="R494" i="8"/>
  <c r="H492" i="9" s="1"/>
  <c r="R404" i="8"/>
  <c r="H402" i="9" s="1"/>
  <c r="R453" i="8"/>
  <c r="H451" i="9" s="1"/>
  <c r="R457" i="8"/>
  <c r="H455" i="9" s="1"/>
  <c r="R461" i="8"/>
  <c r="H459" i="9" s="1"/>
  <c r="R508" i="8"/>
  <c r="H506" i="9" s="1"/>
  <c r="R129" i="8"/>
  <c r="H127" i="9" s="1"/>
  <c r="R206" i="8"/>
  <c r="H204" i="9" s="1"/>
  <c r="R444" i="8"/>
  <c r="H442" i="9" s="1"/>
  <c r="R339" i="8"/>
  <c r="H337" i="9" s="1"/>
  <c r="R58" i="8"/>
  <c r="H56" i="9" s="1"/>
  <c r="R90" i="8"/>
  <c r="H88" i="9" s="1"/>
  <c r="R122" i="8"/>
  <c r="H120" i="9" s="1"/>
  <c r="R154" i="8"/>
  <c r="H152" i="9" s="1"/>
  <c r="R414" i="8"/>
  <c r="H412" i="9" s="1"/>
  <c r="R342" i="8"/>
  <c r="H340" i="9" s="1"/>
  <c r="R369" i="8"/>
  <c r="H367" i="9" s="1"/>
  <c r="R423" i="8"/>
  <c r="H421" i="9" s="1"/>
  <c r="R361" i="8"/>
  <c r="H359" i="9" s="1"/>
  <c r="R352" i="8"/>
  <c r="H350" i="9" s="1"/>
  <c r="R387" i="8"/>
  <c r="H385" i="9" s="1"/>
  <c r="R438" i="8"/>
  <c r="H436" i="9" s="1"/>
  <c r="R356" i="8"/>
  <c r="H354" i="9" s="1"/>
  <c r="R373" i="8"/>
  <c r="H371" i="9" s="1"/>
  <c r="R405" i="8"/>
  <c r="H403" i="9" s="1"/>
  <c r="R435" i="8"/>
  <c r="H433" i="9" s="1"/>
  <c r="R377" i="8"/>
  <c r="H375" i="9" s="1"/>
  <c r="R334" i="8"/>
  <c r="H332" i="9" s="1"/>
  <c r="R379" i="8"/>
  <c r="H377" i="9" s="1"/>
  <c r="R421" i="8"/>
  <c r="H419" i="9" s="1"/>
  <c r="R161" i="8"/>
  <c r="H159" i="9" s="1"/>
  <c r="R197" i="8"/>
  <c r="H195" i="9" s="1"/>
  <c r="R229" i="8"/>
  <c r="H227" i="9" s="1"/>
  <c r="R169" i="8"/>
  <c r="H167" i="9" s="1"/>
  <c r="R239" i="8"/>
  <c r="H237" i="9" s="1"/>
  <c r="R236" i="8"/>
  <c r="H234" i="9" s="1"/>
  <c r="R185" i="8"/>
  <c r="H183" i="9" s="1"/>
  <c r="R217" i="8"/>
  <c r="H215" i="9" s="1"/>
  <c r="R214" i="8"/>
  <c r="H212" i="9" s="1"/>
  <c r="R306" i="8"/>
  <c r="H304" i="9" s="1"/>
  <c r="R48" i="8"/>
  <c r="H46" i="9" s="1"/>
  <c r="R80" i="8"/>
  <c r="H78" i="9" s="1"/>
  <c r="R112" i="8"/>
  <c r="H110" i="9" s="1"/>
  <c r="R144" i="8"/>
  <c r="H142" i="9" s="1"/>
  <c r="R176" i="8"/>
  <c r="H174" i="9" s="1"/>
  <c r="R261" i="8"/>
  <c r="H259" i="9" s="1"/>
  <c r="R47" i="8"/>
  <c r="H45" i="9" s="1"/>
  <c r="R79" i="8"/>
  <c r="H77" i="9" s="1"/>
  <c r="R111" i="8"/>
  <c r="H109" i="9" s="1"/>
  <c r="R143" i="8"/>
  <c r="H141" i="9" s="1"/>
  <c r="R175" i="8"/>
  <c r="H173" i="9" s="1"/>
  <c r="R251" i="8"/>
  <c r="H249" i="9" s="1"/>
  <c r="R38" i="8"/>
  <c r="H36" i="9" s="1"/>
  <c r="R70" i="8"/>
  <c r="H68" i="9" s="1"/>
  <c r="R102" i="8"/>
  <c r="H100" i="9" s="1"/>
  <c r="R134" i="8"/>
  <c r="H132" i="9" s="1"/>
  <c r="R166" i="8"/>
  <c r="H164" i="9" s="1"/>
  <c r="R254" i="8"/>
  <c r="H252" i="9" s="1"/>
  <c r="R53" i="8"/>
  <c r="H51" i="9" s="1"/>
  <c r="R85" i="8"/>
  <c r="H83" i="9" s="1"/>
  <c r="R117" i="8"/>
  <c r="H115" i="9" s="1"/>
  <c r="R149" i="8"/>
  <c r="H147" i="9" s="1"/>
  <c r="R181" i="8"/>
  <c r="H179" i="9" s="1"/>
  <c r="R188" i="8"/>
  <c r="H186" i="9" s="1"/>
  <c r="R196" i="8"/>
  <c r="H194" i="9" s="1"/>
  <c r="R204" i="8"/>
  <c r="H202" i="9" s="1"/>
  <c r="R212" i="8"/>
  <c r="H210" i="9" s="1"/>
  <c r="R220" i="8"/>
  <c r="H218" i="9" s="1"/>
  <c r="R228" i="8"/>
  <c r="H226" i="9" s="1"/>
  <c r="R263" i="8"/>
  <c r="H261" i="9" s="1"/>
  <c r="R52" i="8"/>
  <c r="H50" i="9" s="1"/>
  <c r="R84" i="8"/>
  <c r="H82" i="9" s="1"/>
  <c r="R116" i="8"/>
  <c r="H114" i="9" s="1"/>
  <c r="R148" i="8"/>
  <c r="H146" i="9" s="1"/>
  <c r="R180" i="8"/>
  <c r="H178" i="9" s="1"/>
  <c r="R253" i="8"/>
  <c r="H251" i="9" s="1"/>
  <c r="R59" i="8"/>
  <c r="H57" i="9" s="1"/>
  <c r="R91" i="8"/>
  <c r="H89" i="9" s="1"/>
  <c r="R123" i="8"/>
  <c r="H121" i="9" s="1"/>
  <c r="R155" i="8"/>
  <c r="H153" i="9" s="1"/>
  <c r="R240" i="8"/>
  <c r="H238" i="9" s="1"/>
  <c r="R249" i="8"/>
  <c r="H247" i="9" s="1"/>
  <c r="R302" i="8"/>
  <c r="H300" i="9" s="1"/>
  <c r="R323" i="8"/>
  <c r="H321" i="9" s="1"/>
  <c r="R310" i="8"/>
  <c r="H308" i="9" s="1"/>
  <c r="R326" i="8"/>
  <c r="H324" i="9" s="1"/>
  <c r="R402" i="8"/>
  <c r="H400" i="9" s="1"/>
  <c r="R441" i="8"/>
  <c r="H439" i="9" s="1"/>
  <c r="R321" i="8"/>
  <c r="H319" i="9" s="1"/>
  <c r="R355" i="8"/>
  <c r="H353" i="9" s="1"/>
  <c r="R424" i="8"/>
  <c r="H422" i="9" s="1"/>
  <c r="R308" i="8"/>
  <c r="H306" i="9" s="1"/>
  <c r="R324" i="8"/>
  <c r="H322" i="9" s="1"/>
  <c r="R336" i="8"/>
  <c r="H334" i="9" s="1"/>
  <c r="R376" i="8"/>
  <c r="H374" i="9" s="1"/>
  <c r="R398" i="8"/>
  <c r="H396" i="9" s="1"/>
  <c r="R434" i="8"/>
  <c r="H432" i="9" s="1"/>
  <c r="R380" i="8"/>
  <c r="H378" i="9" s="1"/>
  <c r="R412" i="8"/>
  <c r="H410" i="9" s="1"/>
  <c r="R454" i="8"/>
  <c r="H452" i="9" s="1"/>
  <c r="R458" i="8"/>
  <c r="H456" i="9" s="1"/>
  <c r="R462" i="8"/>
  <c r="H460" i="9" s="1"/>
  <c r="R346" i="8"/>
  <c r="H344" i="9" s="1"/>
  <c r="R186" i="8"/>
  <c r="H184" i="9" s="1"/>
  <c r="R73" i="8"/>
  <c r="H71" i="9" s="1"/>
  <c r="R222" i="8"/>
  <c r="H220" i="9" s="1"/>
  <c r="R367" i="8"/>
  <c r="H365" i="9" s="1"/>
  <c r="R409" i="8"/>
  <c r="H407" i="9" s="1"/>
  <c r="R372" i="8"/>
  <c r="H370" i="9" s="1"/>
  <c r="R357" i="8"/>
  <c r="H355" i="9" s="1"/>
  <c r="R34" i="8"/>
  <c r="H32" i="9" s="1"/>
  <c r="R66" i="8"/>
  <c r="H64" i="9" s="1"/>
  <c r="R98" i="8"/>
  <c r="H96" i="9" s="1"/>
  <c r="R130" i="8"/>
  <c r="H128" i="9" s="1"/>
  <c r="R162" i="8"/>
  <c r="H160" i="9" s="1"/>
  <c r="R353" i="8"/>
  <c r="H351" i="9" s="1"/>
  <c r="R386" i="8"/>
  <c r="H384" i="9" s="1"/>
  <c r="R431" i="8"/>
  <c r="H429" i="9" s="1"/>
  <c r="R343" i="8"/>
  <c r="H341" i="9" s="1"/>
  <c r="R383" i="8"/>
  <c r="H381" i="9" s="1"/>
  <c r="R354" i="8"/>
  <c r="H352" i="9" s="1"/>
  <c r="R408" i="8"/>
  <c r="H406" i="9" s="1"/>
  <c r="R446" i="8"/>
  <c r="H444" i="9" s="1"/>
  <c r="R358" i="8"/>
  <c r="H356" i="9" s="1"/>
  <c r="R384" i="8"/>
  <c r="H382" i="9" s="1"/>
  <c r="R406" i="8"/>
  <c r="H404" i="9" s="1"/>
  <c r="R443" i="8"/>
  <c r="H441" i="9" s="1"/>
  <c r="R400" i="8"/>
  <c r="H398" i="9" s="1"/>
  <c r="R429" i="8"/>
  <c r="H427" i="9" s="1"/>
  <c r="R89" i="8"/>
  <c r="H87" i="9" s="1"/>
  <c r="R205" i="8"/>
  <c r="H203" i="9" s="1"/>
  <c r="R194" i="8"/>
  <c r="H192" i="9" s="1"/>
  <c r="R49" i="8"/>
  <c r="H47" i="9" s="1"/>
  <c r="R255" i="8"/>
  <c r="H253" i="9" s="1"/>
  <c r="R193" i="8"/>
  <c r="H191" i="9" s="1"/>
  <c r="R225" i="8"/>
  <c r="H223" i="9" s="1"/>
  <c r="R230" i="8"/>
  <c r="H228" i="9" s="1"/>
  <c r="R56" i="8"/>
  <c r="H54" i="9" s="1"/>
  <c r="R88" i="8"/>
  <c r="H86" i="9" s="1"/>
  <c r="R120" i="8"/>
  <c r="H118" i="9" s="1"/>
  <c r="R152" i="8"/>
  <c r="H150" i="9" s="1"/>
  <c r="R242" i="8"/>
  <c r="H240" i="9" s="1"/>
  <c r="R55" i="8"/>
  <c r="H53" i="9" s="1"/>
  <c r="R87" i="8"/>
  <c r="H85" i="9" s="1"/>
  <c r="R119" i="8"/>
  <c r="H117" i="9" s="1"/>
  <c r="R151" i="8"/>
  <c r="H149" i="9" s="1"/>
  <c r="R232" i="8"/>
  <c r="H230" i="9" s="1"/>
  <c r="R264" i="8"/>
  <c r="H262" i="9" s="1"/>
  <c r="R46" i="8"/>
  <c r="H44" i="9" s="1"/>
  <c r="R78" i="8"/>
  <c r="H76" i="9" s="1"/>
  <c r="R110" i="8"/>
  <c r="H108" i="9" s="1"/>
  <c r="R142" i="8"/>
  <c r="H140" i="9" s="1"/>
  <c r="R174" i="8"/>
  <c r="H172" i="9" s="1"/>
  <c r="R257" i="8"/>
  <c r="H255" i="9" s="1"/>
  <c r="R61" i="8"/>
  <c r="H59" i="9" s="1"/>
  <c r="R93" i="8"/>
  <c r="H91" i="9" s="1"/>
  <c r="R125" i="8"/>
  <c r="H123" i="9" s="1"/>
  <c r="R157" i="8"/>
  <c r="H155" i="9" s="1"/>
  <c r="R183" i="8"/>
  <c r="H181" i="9" s="1"/>
  <c r="R191" i="8"/>
  <c r="H189" i="9" s="1"/>
  <c r="R199" i="8"/>
  <c r="H197" i="9" s="1"/>
  <c r="R207" i="8"/>
  <c r="H205" i="9" s="1"/>
  <c r="R215" i="8"/>
  <c r="H213" i="9" s="1"/>
  <c r="R223" i="8"/>
  <c r="H221" i="9" s="1"/>
  <c r="R231" i="8"/>
  <c r="H229" i="9" s="1"/>
  <c r="R60" i="8"/>
  <c r="H58" i="9" s="1"/>
  <c r="R92" i="8"/>
  <c r="H90" i="9" s="1"/>
  <c r="R124" i="8"/>
  <c r="H122" i="9" s="1"/>
  <c r="R156" i="8"/>
  <c r="H154" i="9" s="1"/>
  <c r="R234" i="8"/>
  <c r="H232" i="9" s="1"/>
  <c r="R35" i="8"/>
  <c r="H33" i="9" s="1"/>
  <c r="R67" i="8"/>
  <c r="H65" i="9" s="1"/>
  <c r="R99" i="8"/>
  <c r="H97" i="9" s="1"/>
  <c r="R131" i="8"/>
  <c r="H129" i="9" s="1"/>
  <c r="R163" i="8"/>
  <c r="H161" i="9" s="1"/>
  <c r="R243" i="8"/>
  <c r="H241" i="9" s="1"/>
  <c r="R262" i="8"/>
  <c r="H260" i="9" s="1"/>
  <c r="R311" i="8"/>
  <c r="H309" i="9" s="1"/>
  <c r="R327" i="8"/>
  <c r="H325" i="9" s="1"/>
  <c r="R314" i="8"/>
  <c r="H312" i="9" s="1"/>
  <c r="R411" i="8"/>
  <c r="H409" i="9" s="1"/>
  <c r="R449" i="8"/>
  <c r="H447" i="9" s="1"/>
  <c r="R309" i="8"/>
  <c r="H307" i="9" s="1"/>
  <c r="R325" i="8"/>
  <c r="H323" i="9" s="1"/>
  <c r="R371" i="8"/>
  <c r="H369" i="9" s="1"/>
  <c r="R382" i="8"/>
  <c r="H380" i="9" s="1"/>
  <c r="R432" i="8"/>
  <c r="H430" i="9" s="1"/>
  <c r="R295" i="8"/>
  <c r="H293" i="9" s="1"/>
  <c r="R312" i="8"/>
  <c r="H310" i="9" s="1"/>
  <c r="R328" i="8"/>
  <c r="H326" i="9" s="1"/>
  <c r="R359" i="8"/>
  <c r="H357" i="9" s="1"/>
  <c r="R338" i="8"/>
  <c r="H336" i="9" s="1"/>
  <c r="R391" i="8"/>
  <c r="H389" i="9" s="1"/>
  <c r="R410" i="8"/>
  <c r="H408" i="9" s="1"/>
  <c r="R442" i="8"/>
  <c r="H440" i="9" s="1"/>
  <c r="R388" i="8"/>
  <c r="H386" i="9" s="1"/>
  <c r="R420" i="8"/>
  <c r="H418" i="9" s="1"/>
  <c r="R455" i="8"/>
  <c r="H453" i="9" s="1"/>
  <c r="R459" i="8"/>
  <c r="H457" i="9" s="1"/>
  <c r="R463" i="8"/>
  <c r="H461" i="9" s="1"/>
  <c r="R498" i="8"/>
  <c r="H496" i="9" s="1"/>
  <c r="R202" i="8"/>
  <c r="H200" i="9" s="1"/>
  <c r="R137" i="8"/>
  <c r="H135" i="9" s="1"/>
  <c r="R344" i="8"/>
  <c r="H342" i="9" s="1"/>
  <c r="R428" i="8"/>
  <c r="H426" i="9" s="1"/>
  <c r="R42" i="8"/>
  <c r="H40" i="9" s="1"/>
  <c r="R74" i="8"/>
  <c r="H72" i="9" s="1"/>
  <c r="R106" i="8"/>
  <c r="H104" i="9" s="1"/>
  <c r="R138" i="8"/>
  <c r="H136" i="9" s="1"/>
  <c r="R170" i="8"/>
  <c r="H168" i="9" s="1"/>
  <c r="R392" i="8"/>
  <c r="H390" i="9" s="1"/>
  <c r="R335" i="8"/>
  <c r="H333" i="9" s="1"/>
  <c r="R360" i="8"/>
  <c r="H358" i="9" s="1"/>
  <c r="R395" i="8"/>
  <c r="H393" i="9" s="1"/>
  <c r="R439" i="8"/>
  <c r="H437" i="9" s="1"/>
  <c r="R348" i="8"/>
  <c r="H346" i="9" s="1"/>
  <c r="R385" i="8"/>
  <c r="H383" i="9" s="1"/>
  <c r="R365" i="8"/>
  <c r="H363" i="9" s="1"/>
  <c r="R422" i="8"/>
  <c r="H420" i="9" s="1"/>
  <c r="R337" i="8"/>
  <c r="H335" i="9" s="1"/>
  <c r="R362" i="8"/>
  <c r="H360" i="9" s="1"/>
  <c r="R399" i="8"/>
  <c r="H397" i="9" s="1"/>
  <c r="R418" i="8"/>
  <c r="H416" i="9" s="1"/>
  <c r="R451" i="8"/>
  <c r="H449" i="9" s="1"/>
  <c r="R329" i="8"/>
  <c r="H327" i="9" s="1"/>
  <c r="R332" i="8"/>
  <c r="H330" i="9" s="1"/>
  <c r="R415" i="8"/>
  <c r="H413" i="9" s="1"/>
  <c r="R437" i="8"/>
  <c r="H435" i="9" s="1"/>
  <c r="R503" i="8"/>
  <c r="H501" i="9" s="1"/>
  <c r="R506" i="8"/>
  <c r="H504" i="9" s="1"/>
  <c r="R467" i="8"/>
  <c r="H465" i="9" s="1"/>
  <c r="R490" i="8"/>
  <c r="H488" i="9" s="1"/>
  <c r="R284" i="8"/>
  <c r="H282" i="9" s="1"/>
  <c r="R281" i="8"/>
  <c r="H279" i="9" s="1"/>
  <c r="R488" i="8"/>
  <c r="H486" i="9" s="1"/>
  <c r="R277" i="8"/>
  <c r="H275" i="9" s="1"/>
  <c r="R491" i="8"/>
  <c r="H489" i="9" s="1"/>
  <c r="R482" i="8"/>
  <c r="H480" i="9" s="1"/>
  <c r="R288" i="8"/>
  <c r="H286" i="9" s="1"/>
  <c r="R301" i="8"/>
  <c r="H299" i="9" s="1"/>
  <c r="R480" i="8"/>
  <c r="H478" i="9" s="1"/>
  <c r="R504" i="8"/>
  <c r="H502" i="9" s="1"/>
  <c r="R244" i="8"/>
  <c r="H242" i="9" s="1"/>
  <c r="R510" i="8"/>
  <c r="H508" i="9" s="1"/>
  <c r="R381" i="8"/>
  <c r="H379" i="9" s="1"/>
  <c r="R486" i="8"/>
  <c r="H484" i="9" s="1"/>
  <c r="R267" i="8"/>
  <c r="H265" i="9" s="1"/>
  <c r="R495" i="8"/>
  <c r="H493" i="9" s="1"/>
  <c r="R292" i="8"/>
  <c r="H290" i="9" s="1"/>
  <c r="R485" i="8"/>
  <c r="H483" i="9" s="1"/>
  <c r="R466" i="8"/>
  <c r="H464" i="9" s="1"/>
  <c r="R474" i="8"/>
  <c r="H472" i="9" s="1"/>
  <c r="R291" i="8"/>
  <c r="H289" i="9" s="1"/>
  <c r="R472" i="8"/>
  <c r="H470" i="9" s="1"/>
  <c r="R475" i="8"/>
  <c r="H473" i="9" s="1"/>
  <c r="R300" i="8"/>
  <c r="H298" i="9" s="1"/>
  <c r="R512" i="8"/>
  <c r="H510" i="9" s="1"/>
  <c r="R268" i="8"/>
  <c r="H266" i="9" s="1"/>
  <c r="R265" i="8"/>
  <c r="H263" i="9" s="1"/>
  <c r="R507" i="8"/>
  <c r="H505" i="9" s="1"/>
  <c r="R389" i="8"/>
  <c r="H387" i="9" s="1"/>
  <c r="R501" i="8"/>
  <c r="H499" i="9" s="1"/>
  <c r="R286" i="8"/>
  <c r="H284" i="9" s="1"/>
  <c r="R293" i="8"/>
  <c r="H291" i="9" s="1"/>
  <c r="R285" i="8"/>
  <c r="H283" i="9" s="1"/>
  <c r="R345" i="8"/>
  <c r="H343" i="9" s="1"/>
  <c r="R470" i="8"/>
  <c r="H468" i="9" s="1"/>
  <c r="R290" i="8"/>
  <c r="H288" i="9" s="1"/>
  <c r="R270" i="8"/>
  <c r="H268" i="9" s="1"/>
  <c r="R484" i="8"/>
  <c r="H482" i="9" s="1"/>
  <c r="R465" i="8"/>
  <c r="H463" i="9" s="1"/>
  <c r="R307" i="8"/>
  <c r="H305" i="9" s="1"/>
  <c r="R469" i="8"/>
  <c r="H467" i="9" s="1"/>
  <c r="R374" i="8"/>
  <c r="H372" i="9" s="1"/>
  <c r="R513" i="8"/>
  <c r="H511" i="9" s="1"/>
  <c r="R275" i="8"/>
  <c r="H273" i="9" s="1"/>
  <c r="R271" i="8"/>
  <c r="H269" i="9" s="1"/>
  <c r="R289" i="8"/>
  <c r="H287" i="9" s="1"/>
  <c r="R266" i="8"/>
  <c r="H264" i="9" s="1"/>
  <c r="R296" i="8"/>
  <c r="H294" i="9" s="1"/>
  <c r="R487" i="8"/>
  <c r="H485" i="9" s="1"/>
  <c r="R478" i="8"/>
  <c r="H476" i="9" s="1"/>
  <c r="R492" i="8"/>
  <c r="H490" i="9" s="1"/>
  <c r="R279" i="8"/>
  <c r="H277" i="9" s="1"/>
  <c r="R505" i="8"/>
  <c r="H503" i="9" s="1"/>
  <c r="R497" i="8"/>
  <c r="H495" i="9" s="1"/>
  <c r="R493" i="8"/>
  <c r="H491" i="9" s="1"/>
  <c r="R276" i="8"/>
  <c r="H274" i="9" s="1"/>
  <c r="R273" i="8"/>
  <c r="H271" i="9" s="1"/>
  <c r="R468" i="8"/>
  <c r="H466" i="9" s="1"/>
  <c r="R489" i="8"/>
  <c r="H487" i="9" s="1"/>
  <c r="R370" i="8"/>
  <c r="H368" i="9" s="1"/>
  <c r="R260" i="8"/>
  <c r="H258" i="9" s="1"/>
  <c r="R287" i="8"/>
  <c r="H285" i="9" s="1"/>
  <c r="R297" i="8"/>
  <c r="H295" i="9" s="1"/>
  <c r="R305" i="8"/>
  <c r="H303" i="9" s="1"/>
  <c r="R483" i="8"/>
  <c r="H481" i="9" s="1"/>
  <c r="R278" i="8"/>
  <c r="H276" i="9" s="1"/>
  <c r="R280" i="8"/>
  <c r="H278" i="9" s="1"/>
  <c r="R274" i="8"/>
  <c r="H272" i="9" s="1"/>
  <c r="R502" i="8"/>
  <c r="H500" i="9" s="1"/>
  <c r="R272" i="8"/>
  <c r="H270" i="9" s="1"/>
  <c r="R269" i="8"/>
  <c r="H267" i="9" s="1"/>
  <c r="R509" i="8"/>
  <c r="H507" i="9" s="1"/>
  <c r="R471" i="8"/>
  <c r="H469" i="9" s="1"/>
  <c r="R499" i="8"/>
  <c r="H497" i="9" s="1"/>
  <c r="R283" i="8"/>
  <c r="H281" i="9" s="1"/>
  <c r="R476" i="8"/>
  <c r="H474" i="9" s="1"/>
  <c r="R282" i="8"/>
  <c r="H280" i="9" s="1"/>
  <c r="R481" i="8"/>
  <c r="H479" i="9" s="1"/>
  <c r="R479" i="8"/>
  <c r="H477" i="9" s="1"/>
  <c r="R477" i="8"/>
  <c r="H475" i="9" s="1"/>
  <c r="R304" i="8"/>
  <c r="H302" i="9" s="1"/>
  <c r="R341" i="8"/>
  <c r="H339" i="9" s="1"/>
  <c r="R473" i="8"/>
  <c r="H471" i="9" s="1"/>
  <c r="R496" i="8"/>
  <c r="H494" i="9" s="1"/>
  <c r="I382" i="8"/>
  <c r="C381" i="9" s="1"/>
  <c r="H477" i="8"/>
  <c r="B476" i="9" s="1"/>
  <c r="H272" i="8"/>
  <c r="B271" i="9" s="1"/>
  <c r="H224" i="8"/>
  <c r="B223" i="9" s="1"/>
  <c r="I54" i="8"/>
  <c r="C53" i="9" s="1"/>
  <c r="I108" i="8"/>
  <c r="C107" i="9" s="1"/>
  <c r="H229" i="8"/>
  <c r="B228" i="9" s="1"/>
  <c r="H191" i="8"/>
  <c r="B190" i="9" s="1"/>
  <c r="I204" i="8"/>
  <c r="C203" i="9" s="1"/>
  <c r="I451" i="8"/>
  <c r="C450" i="9" s="1"/>
  <c r="I176" i="8"/>
  <c r="C175" i="9" s="1"/>
  <c r="H439" i="8"/>
  <c r="B438" i="9" s="1"/>
  <c r="H195" i="8"/>
  <c r="B194" i="9" s="1"/>
  <c r="H452" i="8"/>
  <c r="B451" i="9" s="1"/>
  <c r="I417" i="8"/>
  <c r="C416" i="9" s="1"/>
  <c r="H16" i="8"/>
  <c r="B15" i="9" s="1"/>
  <c r="H121" i="8"/>
  <c r="B120" i="9" s="1"/>
  <c r="I500" i="8"/>
  <c r="C499" i="9" s="1"/>
  <c r="I264" i="8"/>
  <c r="C263" i="9" s="1"/>
  <c r="I15" i="8"/>
  <c r="C14" i="9" s="1"/>
  <c r="I269" i="8"/>
  <c r="C268" i="9" s="1"/>
  <c r="I69" i="8"/>
  <c r="C68" i="9" s="1"/>
  <c r="I446" i="8"/>
  <c r="C445" i="9" s="1"/>
  <c r="H65" i="8"/>
  <c r="B64" i="9" s="1"/>
  <c r="H499" i="8"/>
  <c r="B498" i="9" s="1"/>
  <c r="I175" i="8"/>
  <c r="C174" i="9" s="1"/>
  <c r="B499" i="13"/>
  <c r="D482" i="13"/>
  <c r="E482" i="13" s="1"/>
  <c r="I89" i="8"/>
  <c r="C88" i="9" s="1"/>
  <c r="H464" i="8"/>
  <c r="B463" i="9" s="1"/>
  <c r="I400" i="8"/>
  <c r="C399" i="9" s="1"/>
  <c r="I327" i="8"/>
  <c r="C326" i="9" s="1"/>
  <c r="AD198" i="15"/>
  <c r="AR212" i="15" s="1"/>
  <c r="I504" i="8"/>
  <c r="C503" i="9" s="1"/>
  <c r="H436" i="8"/>
  <c r="B435" i="9" s="1"/>
  <c r="H240" i="8"/>
  <c r="B239" i="9" s="1"/>
  <c r="H87" i="8"/>
  <c r="B86" i="9" s="1"/>
  <c r="H117" i="8"/>
  <c r="B116" i="9" s="1"/>
  <c r="I142" i="8"/>
  <c r="C141" i="9" s="1"/>
  <c r="AE279" i="15"/>
  <c r="AS293" i="15" s="1"/>
  <c r="AE231" i="15"/>
  <c r="AS245" i="15" s="1"/>
  <c r="AE253" i="15"/>
  <c r="AS267" i="15" s="1"/>
  <c r="I430" i="8"/>
  <c r="C429" i="9" s="1"/>
  <c r="AD140" i="15"/>
  <c r="AR154" i="15" s="1"/>
  <c r="AD47" i="15"/>
  <c r="AR61" i="15" s="1"/>
  <c r="H486" i="8"/>
  <c r="B485" i="9" s="1"/>
  <c r="H325" i="8"/>
  <c r="B324" i="9" s="1"/>
  <c r="AD122" i="15"/>
  <c r="AR136" i="15" s="1"/>
  <c r="AD237" i="15"/>
  <c r="AR251" i="15" s="1"/>
  <c r="H78" i="8"/>
  <c r="B77" i="9" s="1"/>
  <c r="H393" i="8"/>
  <c r="B392" i="9" s="1"/>
  <c r="AE245" i="15"/>
  <c r="AS259" i="15" s="1"/>
  <c r="H323" i="8"/>
  <c r="B322" i="9" s="1"/>
  <c r="I363" i="8"/>
  <c r="C362" i="9" s="1"/>
  <c r="H41" i="8"/>
  <c r="B40" i="9" s="1"/>
  <c r="I432" i="8"/>
  <c r="C431" i="9" s="1"/>
  <c r="AE166" i="15"/>
  <c r="AS180" i="15" s="1"/>
  <c r="AD104" i="15"/>
  <c r="AR118" i="15" s="1"/>
  <c r="AD158" i="15"/>
  <c r="AR172" i="15" s="1"/>
  <c r="H118" i="8"/>
  <c r="B117" i="9" s="1"/>
  <c r="AE102" i="15"/>
  <c r="AS116" i="15" s="1"/>
  <c r="I303" i="8"/>
  <c r="C302" i="9" s="1"/>
  <c r="I277" i="8"/>
  <c r="C276" i="9" s="1"/>
  <c r="H103" i="8"/>
  <c r="B102" i="9" s="1"/>
  <c r="I231" i="8"/>
  <c r="C230" i="9" s="1"/>
  <c r="I308" i="8"/>
  <c r="C307" i="9" s="1"/>
  <c r="I371" i="8"/>
  <c r="C370" i="9" s="1"/>
  <c r="H349" i="8"/>
  <c r="B348" i="9" s="1"/>
  <c r="I466" i="8"/>
  <c r="C465" i="9" s="1"/>
  <c r="I266" i="8"/>
  <c r="C265" i="9" s="1"/>
  <c r="I192" i="8"/>
  <c r="C191" i="9" s="1"/>
  <c r="I271" i="8"/>
  <c r="C270" i="9" s="1"/>
  <c r="I147" i="8"/>
  <c r="C146" i="9" s="1"/>
  <c r="I410" i="8"/>
  <c r="C409" i="9" s="1"/>
  <c r="I35" i="8"/>
  <c r="C34" i="9" s="1"/>
  <c r="I463" i="8"/>
  <c r="C462" i="9" s="1"/>
  <c r="I249" i="8"/>
  <c r="C248" i="9" s="1"/>
  <c r="I168" i="8"/>
  <c r="C167" i="9" s="1"/>
  <c r="I243" i="8"/>
  <c r="C242" i="9" s="1"/>
  <c r="H475" i="8"/>
  <c r="B474" i="9" s="1"/>
  <c r="H247" i="8"/>
  <c r="B246" i="9" s="1"/>
  <c r="H508" i="8"/>
  <c r="B507" i="9" s="1"/>
  <c r="H253" i="8"/>
  <c r="B252" i="9" s="1"/>
  <c r="H9" i="8"/>
  <c r="B8" i="9" s="1"/>
  <c r="H473" i="8"/>
  <c r="B472" i="9" s="1"/>
  <c r="H83" i="8"/>
  <c r="B82" i="9" s="1"/>
  <c r="H394" i="8"/>
  <c r="B393" i="9" s="1"/>
  <c r="H482" i="8"/>
  <c r="B481" i="9" s="1"/>
  <c r="H476" i="8"/>
  <c r="B475" i="9" s="1"/>
  <c r="H510" i="8"/>
  <c r="B509" i="9" s="1"/>
  <c r="H225" i="8"/>
  <c r="B224" i="9" s="1"/>
  <c r="H378" i="8"/>
  <c r="B377" i="9" s="1"/>
  <c r="H402" i="8"/>
  <c r="B401" i="9" s="1"/>
  <c r="H74" i="8"/>
  <c r="B73" i="9" s="1"/>
  <c r="H164" i="8"/>
  <c r="B163" i="9" s="1"/>
  <c r="H251" i="8"/>
  <c r="B250" i="9" s="1"/>
  <c r="H199" i="8"/>
  <c r="B198" i="9" s="1"/>
  <c r="H469" i="8"/>
  <c r="B468" i="9" s="1"/>
  <c r="H453" i="8"/>
  <c r="B452" i="9" s="1"/>
  <c r="H219" i="8"/>
  <c r="B218" i="9" s="1"/>
  <c r="H114" i="8"/>
  <c r="B113" i="9" s="1"/>
  <c r="H491" i="8"/>
  <c r="B490" i="9" s="1"/>
  <c r="H257" i="8"/>
  <c r="B256" i="9" s="1"/>
  <c r="H210" i="8"/>
  <c r="B209" i="9" s="1"/>
  <c r="H234" i="8"/>
  <c r="B233" i="9" s="1"/>
  <c r="H262" i="8"/>
  <c r="B261" i="9" s="1"/>
  <c r="H59" i="8"/>
  <c r="B58" i="9" s="1"/>
  <c r="H177" i="8"/>
  <c r="B176" i="9" s="1"/>
  <c r="H201" i="8"/>
  <c r="B200" i="9" s="1"/>
  <c r="H505" i="8"/>
  <c r="B504" i="9" s="1"/>
  <c r="H431" i="8"/>
  <c r="B430" i="9" s="1"/>
  <c r="H180" i="8"/>
  <c r="B179" i="9" s="1"/>
  <c r="H39" i="8"/>
  <c r="B38" i="9" s="1"/>
  <c r="H21" i="8"/>
  <c r="B20" i="9" s="1"/>
  <c r="H91" i="8"/>
  <c r="B90" i="9" s="1"/>
  <c r="H409" i="8"/>
  <c r="B408" i="9" s="1"/>
  <c r="H411" i="8"/>
  <c r="B410" i="9" s="1"/>
  <c r="H122" i="8"/>
  <c r="B121" i="9" s="1"/>
  <c r="H260" i="8"/>
  <c r="B259" i="9" s="1"/>
  <c r="H183" i="8"/>
  <c r="B182" i="9" s="1"/>
  <c r="H450" i="8"/>
  <c r="B449" i="9" s="1"/>
  <c r="H444" i="8"/>
  <c r="B443" i="9" s="1"/>
  <c r="H189" i="8"/>
  <c r="B188" i="9" s="1"/>
  <c r="H198" i="8"/>
  <c r="B197" i="9" s="1"/>
  <c r="H306" i="8"/>
  <c r="B305" i="9" s="1"/>
  <c r="H330" i="8"/>
  <c r="B329" i="9" s="1"/>
  <c r="H489" i="8"/>
  <c r="B488" i="9" s="1"/>
  <c r="H418" i="8"/>
  <c r="B417" i="9" s="1"/>
  <c r="H412" i="8"/>
  <c r="B411" i="9" s="1"/>
  <c r="H161" i="8"/>
  <c r="B160" i="9" s="1"/>
  <c r="H67" i="8"/>
  <c r="B66" i="9" s="1"/>
  <c r="H338" i="8"/>
  <c r="B337" i="9" s="1"/>
  <c r="H267" i="8"/>
  <c r="B266" i="9" s="1"/>
  <c r="H139" i="8"/>
  <c r="B138" i="9" s="1"/>
  <c r="H459" i="8"/>
  <c r="B458" i="9" s="1"/>
  <c r="H212" i="8"/>
  <c r="B211" i="9" s="1"/>
  <c r="H135" i="8"/>
  <c r="B134" i="9" s="1"/>
  <c r="H155" i="8"/>
  <c r="B154" i="9" s="1"/>
  <c r="H193" i="8"/>
  <c r="B192" i="9" s="1"/>
  <c r="H244" i="8"/>
  <c r="B243" i="9" s="1"/>
  <c r="H346" i="8"/>
  <c r="B345" i="9" s="1"/>
  <c r="H217" i="8"/>
  <c r="B216" i="9" s="1"/>
  <c r="H498" i="8"/>
  <c r="B497" i="9" s="1"/>
  <c r="H137" i="8"/>
  <c r="B136" i="9" s="1"/>
  <c r="H427" i="8"/>
  <c r="B426" i="9" s="1"/>
  <c r="H171" i="8"/>
  <c r="B170" i="9" s="1"/>
  <c r="H314" i="8"/>
  <c r="B313" i="9" s="1"/>
  <c r="H115" i="8"/>
  <c r="B114" i="9" s="1"/>
  <c r="H298" i="8"/>
  <c r="B297" i="9" s="1"/>
  <c r="H501" i="8"/>
  <c r="B500" i="9" s="1"/>
  <c r="H24" i="8"/>
  <c r="B23" i="9" s="1"/>
  <c r="H509" i="8"/>
  <c r="B508" i="9" s="1"/>
  <c r="H8" i="8"/>
  <c r="B7" i="9" s="1"/>
  <c r="H196" i="8"/>
  <c r="B195" i="9" s="1"/>
  <c r="H66" i="8"/>
  <c r="B65" i="9" s="1"/>
  <c r="H90" i="8"/>
  <c r="B89" i="9" s="1"/>
  <c r="H386" i="8"/>
  <c r="B385" i="9" s="1"/>
  <c r="H380" i="8"/>
  <c r="B379" i="9" s="1"/>
  <c r="H134" i="8"/>
  <c r="B133" i="9" s="1"/>
  <c r="H56" i="8"/>
  <c r="B55" i="9" s="1"/>
  <c r="H23" i="8"/>
  <c r="B22" i="9" s="1"/>
  <c r="H33" i="8"/>
  <c r="B32" i="9" s="1"/>
  <c r="H354" i="8"/>
  <c r="B353" i="9" s="1"/>
  <c r="H348" i="8"/>
  <c r="B347" i="9" s="1"/>
  <c r="H221" i="8"/>
  <c r="B220" i="9" s="1"/>
  <c r="H252" i="8"/>
  <c r="B251" i="9" s="1"/>
  <c r="H490" i="8"/>
  <c r="B489" i="9" s="1"/>
  <c r="H228" i="8"/>
  <c r="B227" i="9" s="1"/>
  <c r="H151" i="8"/>
  <c r="B150" i="9" s="1"/>
  <c r="H485" i="8"/>
  <c r="B484" i="9" s="1"/>
  <c r="H187" i="8"/>
  <c r="B186" i="9" s="1"/>
  <c r="H82" i="8"/>
  <c r="B81" i="9" s="1"/>
  <c r="H507" i="8"/>
  <c r="B506" i="9" s="1"/>
  <c r="H167" i="8"/>
  <c r="B166" i="9" s="1"/>
  <c r="H513" i="8"/>
  <c r="B512" i="9" s="1"/>
  <c r="H129" i="8"/>
  <c r="B128" i="9" s="1"/>
  <c r="H235" i="8"/>
  <c r="B234" i="9" s="1"/>
  <c r="H153" i="8"/>
  <c r="B152" i="9" s="1"/>
  <c r="H113" i="8"/>
  <c r="B112" i="9" s="1"/>
  <c r="H434" i="8"/>
  <c r="B433" i="9" s="1"/>
  <c r="H274" i="8"/>
  <c r="B273" i="9" s="1"/>
  <c r="H209" i="8"/>
  <c r="B208" i="9" s="1"/>
  <c r="H51" i="8"/>
  <c r="B50" i="9" s="1"/>
  <c r="H169" i="8"/>
  <c r="B168" i="9" s="1"/>
  <c r="H437" i="8"/>
  <c r="B436" i="9" s="1"/>
  <c r="H132" i="8"/>
  <c r="B131" i="9" s="1"/>
  <c r="H32" i="8"/>
  <c r="B31" i="9" s="1"/>
  <c r="H413" i="8"/>
  <c r="B412" i="9" s="1"/>
  <c r="H441" i="8"/>
  <c r="B440" i="9" s="1"/>
  <c r="H497" i="8"/>
  <c r="B496" i="9" s="1"/>
  <c r="H116" i="8"/>
  <c r="B115" i="9" s="1"/>
  <c r="H52" i="8"/>
  <c r="B51" i="9" s="1"/>
  <c r="H282" i="8"/>
  <c r="B281" i="9" s="1"/>
  <c r="H457" i="8"/>
  <c r="B456" i="9" s="1"/>
  <c r="H458" i="8"/>
  <c r="B457" i="9" s="1"/>
  <c r="H471" i="8"/>
  <c r="B470" i="9" s="1"/>
  <c r="H445" i="8"/>
  <c r="B444" i="9" s="1"/>
  <c r="H157" i="8"/>
  <c r="B156" i="9" s="1"/>
  <c r="H426" i="8"/>
  <c r="B425" i="9" s="1"/>
  <c r="H362" i="8"/>
  <c r="B361" i="9" s="1"/>
  <c r="H203" i="8"/>
  <c r="B202" i="9" s="1"/>
  <c r="H98" i="8"/>
  <c r="B97" i="9" s="1"/>
  <c r="H421" i="8"/>
  <c r="B420" i="9" s="1"/>
  <c r="H317" i="8"/>
  <c r="B316" i="9" s="1"/>
  <c r="H148" i="8"/>
  <c r="B147" i="9" s="1"/>
  <c r="H443" i="8"/>
  <c r="B442" i="9" s="1"/>
  <c r="H58" i="8"/>
  <c r="B57" i="9" s="1"/>
  <c r="H322" i="8"/>
  <c r="B321" i="9" s="1"/>
  <c r="H316" i="8"/>
  <c r="B315" i="9" s="1"/>
  <c r="H99" i="8"/>
  <c r="B98" i="9" s="1"/>
  <c r="H166" i="8"/>
  <c r="B165" i="9" s="1"/>
  <c r="H123" i="8"/>
  <c r="B122" i="9" s="1"/>
  <c r="H49" i="8"/>
  <c r="B48" i="9" s="1"/>
  <c r="H370" i="8"/>
  <c r="B369" i="9" s="1"/>
  <c r="H241" i="8"/>
  <c r="B240" i="9" s="1"/>
  <c r="H17" i="8"/>
  <c r="B16" i="9" s="1"/>
  <c r="H290" i="8"/>
  <c r="B289" i="9" s="1"/>
  <c r="H284" i="8"/>
  <c r="B283" i="9" s="1"/>
  <c r="H146" i="8"/>
  <c r="B145" i="9" s="1"/>
  <c r="H145" i="8"/>
  <c r="B144" i="9" s="1"/>
  <c r="H425" i="8"/>
  <c r="B424" i="9" s="1"/>
  <c r="H47" i="8"/>
  <c r="B46" i="9" s="1"/>
  <c r="H353" i="8"/>
  <c r="B352" i="9" s="1"/>
  <c r="H190" i="8"/>
  <c r="B189" i="9" s="1"/>
  <c r="H301" i="8"/>
  <c r="B300" i="9" s="1"/>
  <c r="H71" i="8"/>
  <c r="B70" i="9" s="1"/>
  <c r="H319" i="8"/>
  <c r="B318" i="9" s="1"/>
  <c r="H495" i="8"/>
  <c r="B494" i="9" s="1"/>
  <c r="I492" i="8"/>
  <c r="C491" i="9" s="1"/>
  <c r="H202" i="8"/>
  <c r="B201" i="9" s="1"/>
  <c r="I104" i="8"/>
  <c r="C103" i="9" s="1"/>
  <c r="I467" i="8"/>
  <c r="C466" i="9" s="1"/>
  <c r="I79" i="8"/>
  <c r="C78" i="9" s="1"/>
  <c r="H419" i="8"/>
  <c r="B418" i="9" s="1"/>
  <c r="I487" i="8"/>
  <c r="C486" i="9" s="1"/>
  <c r="H382" i="8"/>
  <c r="B381" i="9" s="1"/>
  <c r="H124" i="8"/>
  <c r="B123" i="9" s="1"/>
  <c r="I272" i="8"/>
  <c r="C271" i="9" s="1"/>
  <c r="I224" i="8"/>
  <c r="C223" i="9" s="1"/>
  <c r="I229" i="8"/>
  <c r="C228" i="9" s="1"/>
  <c r="I191" i="8"/>
  <c r="C190" i="9" s="1"/>
  <c r="H159" i="8"/>
  <c r="B158" i="9" s="1"/>
  <c r="H451" i="8"/>
  <c r="B450" i="9" s="1"/>
  <c r="I195" i="8"/>
  <c r="C194" i="9" s="1"/>
  <c r="H215" i="8"/>
  <c r="B214" i="9" s="1"/>
  <c r="H417" i="8"/>
  <c r="B416" i="9" s="1"/>
  <c r="H60" i="8"/>
  <c r="B59" i="9" s="1"/>
  <c r="I16" i="8"/>
  <c r="C15" i="9" s="1"/>
  <c r="I121" i="8"/>
  <c r="C120" i="9" s="1"/>
  <c r="H500" i="8"/>
  <c r="B499" i="9" s="1"/>
  <c r="H136" i="8"/>
  <c r="B135" i="9" s="1"/>
  <c r="I433" i="8"/>
  <c r="C432" i="9" s="1"/>
  <c r="H48" i="8"/>
  <c r="B47" i="9" s="1"/>
  <c r="H446" i="8"/>
  <c r="B445" i="9" s="1"/>
  <c r="I65" i="8"/>
  <c r="C64" i="9" s="1"/>
  <c r="D489" i="13"/>
  <c r="E489" i="13" s="1"/>
  <c r="B506" i="13"/>
  <c r="D506" i="13" s="1"/>
  <c r="H400" i="8"/>
  <c r="B399" i="9" s="1"/>
  <c r="H206" i="8"/>
  <c r="B205" i="9" s="1"/>
  <c r="H504" i="8"/>
  <c r="B503" i="9" s="1"/>
  <c r="I240" i="8"/>
  <c r="C239" i="9" s="1"/>
  <c r="I87" i="8"/>
  <c r="C86" i="9" s="1"/>
  <c r="H102" i="8"/>
  <c r="B101" i="9" s="1"/>
  <c r="I117" i="8"/>
  <c r="C116" i="9" s="1"/>
  <c r="H64" i="8"/>
  <c r="B63" i="9" s="1"/>
  <c r="AD257" i="15"/>
  <c r="AR271" i="15" s="1"/>
  <c r="AD152" i="15"/>
  <c r="AR166" i="15" s="1"/>
  <c r="AD24" i="15"/>
  <c r="AR38" i="15" s="1"/>
  <c r="AD304" i="15"/>
  <c r="AR318" i="15" s="1"/>
  <c r="AD260" i="15"/>
  <c r="AR274" i="15" s="1"/>
  <c r="AD212" i="15"/>
  <c r="AR226" i="15" s="1"/>
  <c r="AD205" i="15"/>
  <c r="AR219" i="15" s="1"/>
  <c r="AD52" i="15"/>
  <c r="AR66" i="15" s="1"/>
  <c r="AD339" i="15"/>
  <c r="AR353" i="15" s="1"/>
  <c r="AD265" i="15"/>
  <c r="AR279" i="15" s="1"/>
  <c r="AD159" i="15"/>
  <c r="AR173" i="15" s="1"/>
  <c r="AD95" i="15"/>
  <c r="AR109" i="15" s="1"/>
  <c r="AD208" i="15"/>
  <c r="AR222" i="15" s="1"/>
  <c r="AD201" i="15"/>
  <c r="AR215" i="15" s="1"/>
  <c r="AD48" i="15"/>
  <c r="AR62" i="15" s="1"/>
  <c r="AD360" i="15"/>
  <c r="AR374" i="15" s="1"/>
  <c r="AD204" i="15"/>
  <c r="AR218" i="15" s="1"/>
  <c r="AD363" i="15"/>
  <c r="AR377" i="15" s="1"/>
  <c r="AD388" i="15"/>
  <c r="AR402" i="15" s="1"/>
  <c r="AD306" i="15"/>
  <c r="AR320" i="15" s="1"/>
  <c r="AD195" i="15"/>
  <c r="AR209" i="15" s="1"/>
  <c r="AD131" i="15"/>
  <c r="AR145" i="15" s="1"/>
  <c r="AD282" i="15"/>
  <c r="AR296" i="15" s="1"/>
  <c r="AD129" i="15"/>
  <c r="AR143" i="15" s="1"/>
  <c r="AD40" i="15"/>
  <c r="AR54" i="15" s="1"/>
  <c r="AD125" i="15"/>
  <c r="AR139" i="15" s="1"/>
  <c r="AD291" i="15"/>
  <c r="AR305" i="15" s="1"/>
  <c r="AD316" i="15"/>
  <c r="AR330" i="15" s="1"/>
  <c r="AD313" i="15"/>
  <c r="AR327" i="15" s="1"/>
  <c r="AD249" i="15"/>
  <c r="AR263" i="15" s="1"/>
  <c r="AD246" i="15"/>
  <c r="AR260" i="15" s="1"/>
  <c r="AD185" i="15"/>
  <c r="AR199" i="15" s="1"/>
  <c r="AD376" i="15"/>
  <c r="AR390" i="15" s="1"/>
  <c r="AD373" i="15"/>
  <c r="AR387" i="15" s="1"/>
  <c r="AD252" i="15"/>
  <c r="AR266" i="15" s="1"/>
  <c r="AD188" i="15"/>
  <c r="AR202" i="15" s="1"/>
  <c r="AD149" i="15"/>
  <c r="AR163" i="15" s="1"/>
  <c r="AD69" i="15"/>
  <c r="AR83" i="15" s="1"/>
  <c r="AD76" i="15"/>
  <c r="AR90" i="15" s="1"/>
  <c r="AD46" i="15"/>
  <c r="AR60" i="15" s="1"/>
  <c r="AD31" i="15"/>
  <c r="AR45" i="15" s="1"/>
  <c r="AD114" i="15"/>
  <c r="AR128" i="15" s="1"/>
  <c r="AD258" i="15"/>
  <c r="AR272" i="15" s="1"/>
  <c r="AD228" i="15"/>
  <c r="AR242" i="15" s="1"/>
  <c r="AD283" i="15"/>
  <c r="AR297" i="15" s="1"/>
  <c r="AD308" i="15"/>
  <c r="AR322" i="15" s="1"/>
  <c r="AD273" i="15"/>
  <c r="AR287" i="15" s="1"/>
  <c r="AD187" i="15"/>
  <c r="AR201" i="15" s="1"/>
  <c r="AD123" i="15"/>
  <c r="AR137" i="15" s="1"/>
  <c r="AD145" i="15"/>
  <c r="AR159" i="15" s="1"/>
  <c r="AD269" i="15"/>
  <c r="AR283" i="15" s="1"/>
  <c r="AD361" i="15"/>
  <c r="AR375" i="15" s="1"/>
  <c r="AD223" i="15"/>
  <c r="AR237" i="15" s="1"/>
  <c r="AD266" i="15"/>
  <c r="AR280" i="15" s="1"/>
  <c r="AD325" i="15"/>
  <c r="AR339" i="15" s="1"/>
  <c r="AD165" i="15"/>
  <c r="AR179" i="15" s="1"/>
  <c r="AD44" i="15"/>
  <c r="AR58" i="15" s="1"/>
  <c r="AD331" i="15"/>
  <c r="AR345" i="15" s="1"/>
  <c r="AD353" i="15"/>
  <c r="AR367" i="15" s="1"/>
  <c r="AD200" i="15"/>
  <c r="AR214" i="15" s="1"/>
  <c r="AD225" i="15"/>
  <c r="AR239" i="15" s="1"/>
  <c r="AD320" i="15"/>
  <c r="AR334" i="15" s="1"/>
  <c r="AD317" i="15"/>
  <c r="AR331" i="15" s="1"/>
  <c r="AD244" i="15"/>
  <c r="AR258" i="15" s="1"/>
  <c r="AD284" i="15"/>
  <c r="AR298" i="15" s="1"/>
  <c r="AD229" i="15"/>
  <c r="AR243" i="15" s="1"/>
  <c r="AD167" i="15"/>
  <c r="AR181" i="15" s="1"/>
  <c r="AD103" i="15"/>
  <c r="AR117" i="15" s="1"/>
  <c r="AD160" i="15"/>
  <c r="AR174" i="15" s="1"/>
  <c r="AD32" i="15"/>
  <c r="AR46" i="15" s="1"/>
  <c r="AD80" i="15"/>
  <c r="AR94" i="15" s="1"/>
  <c r="AD66" i="15"/>
  <c r="AR80" i="15" s="1"/>
  <c r="AD98" i="15"/>
  <c r="AR112" i="15" s="1"/>
  <c r="AD233" i="15"/>
  <c r="AR247" i="15" s="1"/>
  <c r="AD375" i="15"/>
  <c r="AR389" i="15" s="1"/>
  <c r="AD180" i="15"/>
  <c r="AR194" i="15" s="1"/>
  <c r="AD173" i="15"/>
  <c r="AR187" i="15" s="1"/>
  <c r="AD84" i="15"/>
  <c r="AR98" i="15" s="1"/>
  <c r="AD364" i="15"/>
  <c r="AR378" i="15" s="1"/>
  <c r="AD79" i="15"/>
  <c r="AR93" i="15" s="1"/>
  <c r="AD169" i="15"/>
  <c r="AR183" i="15" s="1"/>
  <c r="AD367" i="15"/>
  <c r="AR381" i="15" s="1"/>
  <c r="AD328" i="15"/>
  <c r="AR342" i="15" s="1"/>
  <c r="AD172" i="15"/>
  <c r="AR186" i="15" s="1"/>
  <c r="AD356" i="15"/>
  <c r="AR370" i="15" s="1"/>
  <c r="AD278" i="15"/>
  <c r="AR292" i="15" s="1"/>
  <c r="AD179" i="15"/>
  <c r="AR193" i="15" s="1"/>
  <c r="AD115" i="15"/>
  <c r="AR129" i="15" s="1"/>
  <c r="AD97" i="15"/>
  <c r="AR111" i="15" s="1"/>
  <c r="AD144" i="15"/>
  <c r="AR158" i="15" s="1"/>
  <c r="AD295" i="15"/>
  <c r="AR309" i="15" s="1"/>
  <c r="AD221" i="15"/>
  <c r="AR235" i="15" s="1"/>
  <c r="AD81" i="15"/>
  <c r="AR95" i="15" s="1"/>
  <c r="AD387" i="15"/>
  <c r="AR401" i="15" s="1"/>
  <c r="AD281" i="15"/>
  <c r="AR295" i="15" s="1"/>
  <c r="AD87" i="15"/>
  <c r="AR101" i="15" s="1"/>
  <c r="AD238" i="15"/>
  <c r="AR252" i="15" s="1"/>
  <c r="AD248" i="15"/>
  <c r="AR262" i="15" s="1"/>
  <c r="AD153" i="15"/>
  <c r="AR167" i="15" s="1"/>
  <c r="AD383" i="15"/>
  <c r="AR397" i="15" s="1"/>
  <c r="AD344" i="15"/>
  <c r="AR358" i="15" s="1"/>
  <c r="AD341" i="15"/>
  <c r="AR355" i="15" s="1"/>
  <c r="AD326" i="15"/>
  <c r="AR340" i="15" s="1"/>
  <c r="AD382" i="15"/>
  <c r="AR396" i="15" s="1"/>
  <c r="AD156" i="15"/>
  <c r="AR170" i="15" s="1"/>
  <c r="AD64" i="15"/>
  <c r="AR78" i="15" s="1"/>
  <c r="AD49" i="15"/>
  <c r="AR63" i="15" s="1"/>
  <c r="AD63" i="15"/>
  <c r="AR77" i="15" s="1"/>
  <c r="AD58" i="15"/>
  <c r="AR72" i="15" s="1"/>
  <c r="AD34" i="15"/>
  <c r="AR48" i="15" s="1"/>
  <c r="AD30" i="15"/>
  <c r="AR44" i="15" s="1"/>
  <c r="AD53" i="15"/>
  <c r="AR67" i="15" s="1"/>
  <c r="AD27" i="15"/>
  <c r="AR41" i="15" s="1"/>
  <c r="AD250" i="15"/>
  <c r="AR264" i="15" s="1"/>
  <c r="AD305" i="15"/>
  <c r="AR319" i="15" s="1"/>
  <c r="AD379" i="15"/>
  <c r="AR393" i="15" s="1"/>
  <c r="AD171" i="15"/>
  <c r="AR185" i="15" s="1"/>
  <c r="AD107" i="15"/>
  <c r="AR121" i="15" s="1"/>
  <c r="AD216" i="15"/>
  <c r="AR230" i="15" s="1"/>
  <c r="AD113" i="15"/>
  <c r="AR127" i="15" s="1"/>
  <c r="AD210" i="15"/>
  <c r="AR224" i="15" s="1"/>
  <c r="AD343" i="15"/>
  <c r="AR357" i="15" s="1"/>
  <c r="AD365" i="15"/>
  <c r="AR379" i="15" s="1"/>
  <c r="AD71" i="15"/>
  <c r="AR85" i="15" s="1"/>
  <c r="AD307" i="15"/>
  <c r="AR321" i="15" s="1"/>
  <c r="AD329" i="15"/>
  <c r="AR343" i="15" s="1"/>
  <c r="AD207" i="15"/>
  <c r="AR221" i="15" s="1"/>
  <c r="AD143" i="15"/>
  <c r="AR157" i="15" s="1"/>
  <c r="AD259" i="15"/>
  <c r="AR273" i="15" s="1"/>
  <c r="AD176" i="15"/>
  <c r="AR190" i="15" s="1"/>
  <c r="AD335" i="15"/>
  <c r="AR349" i="15" s="1"/>
  <c r="AD293" i="15"/>
  <c r="AR307" i="15" s="1"/>
  <c r="AD133" i="15"/>
  <c r="AR147" i="15" s="1"/>
  <c r="AD288" i="15"/>
  <c r="AR302" i="15" s="1"/>
  <c r="AD285" i="15"/>
  <c r="AR299" i="15" s="1"/>
  <c r="AD196" i="15"/>
  <c r="AR210" i="15" s="1"/>
  <c r="AD380" i="15"/>
  <c r="AR394" i="15" s="1"/>
  <c r="AD377" i="15"/>
  <c r="AR391" i="15" s="1"/>
  <c r="AD215" i="15"/>
  <c r="AR229" i="15" s="1"/>
  <c r="AD151" i="15"/>
  <c r="AR165" i="15" s="1"/>
  <c r="AD268" i="15"/>
  <c r="AR282" i="15" s="1"/>
  <c r="AD120" i="15"/>
  <c r="AR134" i="15" s="1"/>
  <c r="AD318" i="15"/>
  <c r="AR332" i="15" s="1"/>
  <c r="AD117" i="15"/>
  <c r="AR131" i="15" s="1"/>
  <c r="AD37" i="15"/>
  <c r="AR51" i="15" s="1"/>
  <c r="AD61" i="15"/>
  <c r="AR75" i="15" s="1"/>
  <c r="AD54" i="15"/>
  <c r="AR68" i="15" s="1"/>
  <c r="AD241" i="15"/>
  <c r="AR255" i="15" s="1"/>
  <c r="AD369" i="15"/>
  <c r="AR383" i="15" s="1"/>
  <c r="AD209" i="15"/>
  <c r="AR223" i="15" s="1"/>
  <c r="AD368" i="15"/>
  <c r="AR382" i="15" s="1"/>
  <c r="AD148" i="15"/>
  <c r="AR162" i="15" s="1"/>
  <c r="AD141" i="15"/>
  <c r="AR155" i="15" s="1"/>
  <c r="AD296" i="15"/>
  <c r="AR310" i="15" s="1"/>
  <c r="AD381" i="15"/>
  <c r="AR395" i="15" s="1"/>
  <c r="AD65" i="15"/>
  <c r="AR79" i="15" s="1"/>
  <c r="AD299" i="15"/>
  <c r="AR313" i="15" s="1"/>
  <c r="AD324" i="15"/>
  <c r="AR338" i="15" s="1"/>
  <c r="AD321" i="15"/>
  <c r="AR335" i="15" s="1"/>
  <c r="AD227" i="15"/>
  <c r="AR241" i="15" s="1"/>
  <c r="AD163" i="15"/>
  <c r="AR177" i="15" s="1"/>
  <c r="AD99" i="15"/>
  <c r="AR113" i="15" s="1"/>
  <c r="AD168" i="15"/>
  <c r="AR182" i="15" s="1"/>
  <c r="AD193" i="15"/>
  <c r="AR207" i="15" s="1"/>
  <c r="AD334" i="15"/>
  <c r="AR348" i="15" s="1"/>
  <c r="AD385" i="15"/>
  <c r="AR399" i="15" s="1"/>
  <c r="AD164" i="15"/>
  <c r="AR178" i="15" s="1"/>
  <c r="AD189" i="15"/>
  <c r="AR203" i="15" s="1"/>
  <c r="AD82" i="15"/>
  <c r="AR96" i="15" s="1"/>
  <c r="AD355" i="15"/>
  <c r="AR369" i="15" s="1"/>
  <c r="AD224" i="15"/>
  <c r="AR238" i="15" s="1"/>
  <c r="AD230" i="15"/>
  <c r="AR244" i="15" s="1"/>
  <c r="AD351" i="15"/>
  <c r="AR365" i="15" s="1"/>
  <c r="AD312" i="15"/>
  <c r="AR326" i="15" s="1"/>
  <c r="AD276" i="15"/>
  <c r="AR290" i="15" s="1"/>
  <c r="AD214" i="15"/>
  <c r="AR228" i="15" s="1"/>
  <c r="AD28" i="15"/>
  <c r="AR42" i="15" s="1"/>
  <c r="AD51" i="15"/>
  <c r="AR65" i="15" s="1"/>
  <c r="AD50" i="15"/>
  <c r="AR64" i="15" s="1"/>
  <c r="AD21" i="15"/>
  <c r="AR35" i="15" s="1"/>
  <c r="AD242" i="15"/>
  <c r="AR256" i="15" s="1"/>
  <c r="AD347" i="15"/>
  <c r="AR361" i="15" s="1"/>
  <c r="AD372" i="15"/>
  <c r="AR386" i="15" s="1"/>
  <c r="AD219" i="15"/>
  <c r="AR233" i="15" s="1"/>
  <c r="AD155" i="15"/>
  <c r="AR169" i="15" s="1"/>
  <c r="AD91" i="15"/>
  <c r="AR105" i="15" s="1"/>
  <c r="AD336" i="15"/>
  <c r="AR350" i="15" s="1"/>
  <c r="AD333" i="15"/>
  <c r="AR347" i="15" s="1"/>
  <c r="AD232" i="15"/>
  <c r="AR246" i="15" s="1"/>
  <c r="AD332" i="15"/>
  <c r="AR346" i="15" s="1"/>
  <c r="AD191" i="15"/>
  <c r="AR205" i="15" s="1"/>
  <c r="AD127" i="15"/>
  <c r="AR141" i="15" s="1"/>
  <c r="AD251" i="15"/>
  <c r="AR265" i="15" s="1"/>
  <c r="AD137" i="15"/>
  <c r="AR151" i="15" s="1"/>
  <c r="AD303" i="15"/>
  <c r="AR317" i="15" s="1"/>
  <c r="AD234" i="15"/>
  <c r="AR248" i="15" s="1"/>
  <c r="AD101" i="15"/>
  <c r="AR115" i="15" s="1"/>
  <c r="AD33" i="15"/>
  <c r="AR47" i="15" s="1"/>
  <c r="AD161" i="15"/>
  <c r="AR175" i="15" s="1"/>
  <c r="AD384" i="15"/>
  <c r="AR398" i="15" s="1"/>
  <c r="AD222" i="15"/>
  <c r="AR236" i="15" s="1"/>
  <c r="AD60" i="15"/>
  <c r="AR74" i="15" s="1"/>
  <c r="AD57" i="15"/>
  <c r="AR71" i="15" s="1"/>
  <c r="AD348" i="15"/>
  <c r="AR362" i="15" s="1"/>
  <c r="AD345" i="15"/>
  <c r="AR359" i="15" s="1"/>
  <c r="AD199" i="15"/>
  <c r="AR213" i="15" s="1"/>
  <c r="AD135" i="15"/>
  <c r="AR149" i="15" s="1"/>
  <c r="AD386" i="15"/>
  <c r="AR400" i="15" s="1"/>
  <c r="AD263" i="15"/>
  <c r="AR277" i="15" s="1"/>
  <c r="AD121" i="15"/>
  <c r="AR135" i="15" s="1"/>
  <c r="AD309" i="15"/>
  <c r="AR323" i="15" s="1"/>
  <c r="AD213" i="15"/>
  <c r="AR227" i="15" s="1"/>
  <c r="AD298" i="15"/>
  <c r="AR312" i="15" s="1"/>
  <c r="AD42" i="15"/>
  <c r="AR56" i="15" s="1"/>
  <c r="AD62" i="15"/>
  <c r="AR76" i="15" s="1"/>
  <c r="AD29" i="15"/>
  <c r="AR43" i="15" s="1"/>
  <c r="AD370" i="15"/>
  <c r="AR384" i="15" s="1"/>
  <c r="AD337" i="15"/>
  <c r="AR351" i="15" s="1"/>
  <c r="AD184" i="15"/>
  <c r="AR198" i="15" s="1"/>
  <c r="AD177" i="15"/>
  <c r="AR191" i="15" s="1"/>
  <c r="AD56" i="15"/>
  <c r="AR70" i="15" s="1"/>
  <c r="AD311" i="15"/>
  <c r="AR325" i="15" s="1"/>
  <c r="AD374" i="15"/>
  <c r="AR388" i="15" s="1"/>
  <c r="AD109" i="15"/>
  <c r="AR123" i="15" s="1"/>
  <c r="AD68" i="15"/>
  <c r="AR82" i="15" s="1"/>
  <c r="AD300" i="15"/>
  <c r="AR314" i="15" s="1"/>
  <c r="AD297" i="15"/>
  <c r="AR311" i="15" s="1"/>
  <c r="AD310" i="15"/>
  <c r="AR324" i="15" s="1"/>
  <c r="AD357" i="15"/>
  <c r="AR371" i="15" s="1"/>
  <c r="AD292" i="15"/>
  <c r="AR306" i="15" s="1"/>
  <c r="AD289" i="15"/>
  <c r="AR303" i="15" s="1"/>
  <c r="AD211" i="15"/>
  <c r="AR225" i="15" s="1"/>
  <c r="AD147" i="15"/>
  <c r="AR161" i="15" s="1"/>
  <c r="AD83" i="15"/>
  <c r="AR97" i="15" s="1"/>
  <c r="AD378" i="15"/>
  <c r="AR392" i="15" s="1"/>
  <c r="AD226" i="15"/>
  <c r="AR240" i="15" s="1"/>
  <c r="AD359" i="15"/>
  <c r="AR373" i="15" s="1"/>
  <c r="AD349" i="15"/>
  <c r="AR363" i="15" s="1"/>
  <c r="AD157" i="15"/>
  <c r="AR171" i="15" s="1"/>
  <c r="AD25" i="15"/>
  <c r="AR39" i="15" s="1"/>
  <c r="AD323" i="15"/>
  <c r="AR337" i="15" s="1"/>
  <c r="AD254" i="15"/>
  <c r="AR268" i="15" s="1"/>
  <c r="AD217" i="15"/>
  <c r="AR231" i="15" s="1"/>
  <c r="AD319" i="15"/>
  <c r="AR333" i="15" s="1"/>
  <c r="AD277" i="15"/>
  <c r="AR291" i="15" s="1"/>
  <c r="AD330" i="15"/>
  <c r="AR344" i="15" s="1"/>
  <c r="AD271" i="15"/>
  <c r="AR285" i="15" s="1"/>
  <c r="AD220" i="15"/>
  <c r="AR234" i="15" s="1"/>
  <c r="AD45" i="15"/>
  <c r="AR59" i="15" s="1"/>
  <c r="AD43" i="15"/>
  <c r="AR57" i="15" s="1"/>
  <c r="AD130" i="15"/>
  <c r="AR144" i="15" s="1"/>
  <c r="AD38" i="15"/>
  <c r="AR52" i="15" s="1"/>
  <c r="AD236" i="15"/>
  <c r="AR250" i="15" s="1"/>
  <c r="AD261" i="15"/>
  <c r="AR275" i="15" s="1"/>
  <c r="AD315" i="15"/>
  <c r="AR329" i="15" s="1"/>
  <c r="AD340" i="15"/>
  <c r="AR354" i="15" s="1"/>
  <c r="AD203" i="15"/>
  <c r="AR217" i="15" s="1"/>
  <c r="AD139" i="15"/>
  <c r="AR153" i="15" s="1"/>
  <c r="AD301" i="15"/>
  <c r="AR315" i="15" s="1"/>
  <c r="AD206" i="15"/>
  <c r="AR220" i="15" s="1"/>
  <c r="AD371" i="15"/>
  <c r="AR385" i="15" s="1"/>
  <c r="AD175" i="15"/>
  <c r="AR189" i="15" s="1"/>
  <c r="AD111" i="15"/>
  <c r="AR125" i="15" s="1"/>
  <c r="AD354" i="15"/>
  <c r="AR368" i="15" s="1"/>
  <c r="AD243" i="15"/>
  <c r="AR257" i="15" s="1"/>
  <c r="AD105" i="15"/>
  <c r="AR119" i="15" s="1"/>
  <c r="AD197" i="15"/>
  <c r="AR211" i="15" s="1"/>
  <c r="AD314" i="15"/>
  <c r="AR328" i="15" s="1"/>
  <c r="AD327" i="15"/>
  <c r="AR341" i="15" s="1"/>
  <c r="AD352" i="15"/>
  <c r="AR366" i="15" s="1"/>
  <c r="AD36" i="15"/>
  <c r="AR50" i="15" s="1"/>
  <c r="AD77" i="15"/>
  <c r="AR91" i="15" s="1"/>
  <c r="AD183" i="15"/>
  <c r="AR197" i="15" s="1"/>
  <c r="AD119" i="15"/>
  <c r="AR133" i="15" s="1"/>
  <c r="AD322" i="15"/>
  <c r="AR336" i="15" s="1"/>
  <c r="AD192" i="15"/>
  <c r="AR206" i="15" s="1"/>
  <c r="AD218" i="15"/>
  <c r="AR232" i="15" s="1"/>
  <c r="AD287" i="15"/>
  <c r="AR301" i="15" s="1"/>
  <c r="AD181" i="15"/>
  <c r="AR195" i="15" s="1"/>
  <c r="AD35" i="15"/>
  <c r="AR49" i="15" s="1"/>
  <c r="AD41" i="15"/>
  <c r="AR55" i="15" s="1"/>
  <c r="AD26" i="15"/>
  <c r="AR40" i="15" s="1"/>
  <c r="AD22" i="15"/>
  <c r="AR36" i="15" s="1"/>
  <c r="H430" i="8"/>
  <c r="B429" i="9" s="1"/>
  <c r="AE140" i="15"/>
  <c r="AS154" i="15" s="1"/>
  <c r="H300" i="8"/>
  <c r="B299" i="9" s="1"/>
  <c r="I325" i="8"/>
  <c r="C324" i="9" s="1"/>
  <c r="AE122" i="15"/>
  <c r="AS136" i="15" s="1"/>
  <c r="I449" i="8"/>
  <c r="C448" i="9" s="1"/>
  <c r="AE237" i="15"/>
  <c r="AS251" i="15" s="1"/>
  <c r="I78" i="8"/>
  <c r="C77" i="9" s="1"/>
  <c r="AD150" i="15"/>
  <c r="AR164" i="15" s="1"/>
  <c r="I323" i="8"/>
  <c r="C322" i="9" s="1"/>
  <c r="H363" i="8"/>
  <c r="B362" i="9" s="1"/>
  <c r="H141" i="8"/>
  <c r="B140" i="9" s="1"/>
  <c r="I41" i="8"/>
  <c r="C40" i="9" s="1"/>
  <c r="H432" i="8"/>
  <c r="B431" i="9" s="1"/>
  <c r="AD75" i="15"/>
  <c r="AR89" i="15" s="1"/>
  <c r="AE158" i="15"/>
  <c r="AS172" i="15" s="1"/>
  <c r="I118" i="8"/>
  <c r="C117" i="9" s="1"/>
  <c r="I333" i="8"/>
  <c r="C332" i="9" s="1"/>
  <c r="I468" i="8"/>
  <c r="C467" i="9" s="1"/>
  <c r="H270" i="8"/>
  <c r="B269" i="9" s="1"/>
  <c r="H265" i="8"/>
  <c r="B264" i="9" s="1"/>
  <c r="AD73" i="15"/>
  <c r="AR87" i="15" s="1"/>
  <c r="I103" i="8"/>
  <c r="C102" i="9" s="1"/>
  <c r="H371" i="8"/>
  <c r="B370" i="9" s="1"/>
  <c r="I396" i="8"/>
  <c r="C395" i="9" s="1"/>
  <c r="I313" i="8"/>
  <c r="C312" i="9" s="1"/>
  <c r="AK281" i="15" l="1"/>
  <c r="AM6" i="15" s="1"/>
  <c r="AM7" i="15" s="1"/>
  <c r="AJ281" i="15"/>
  <c r="AL6" i="15" s="1"/>
  <c r="AL7" i="15" s="1"/>
  <c r="AR403" i="15"/>
  <c r="AC414" i="15"/>
  <c r="G8" i="35"/>
  <c r="I8" i="35" s="1"/>
  <c r="AS403" i="15"/>
  <c r="B513" i="9"/>
  <c r="D5" i="9" s="1"/>
  <c r="D6" i="9" s="1"/>
  <c r="Z47" i="14"/>
  <c r="E494" i="13"/>
  <c r="C513" i="9"/>
  <c r="E5" i="9" s="1"/>
  <c r="E6" i="9" s="1"/>
  <c r="AA47" i="14"/>
  <c r="D499" i="13"/>
  <c r="F510" i="13" a="1"/>
  <c r="F510" i="13" s="1"/>
  <c r="F512" i="13" s="1"/>
  <c r="H513" i="9"/>
  <c r="J5" i="9" s="1"/>
  <c r="J6" i="9" s="1"/>
  <c r="I513" i="9"/>
  <c r="K5" i="9" s="1"/>
  <c r="K6" i="9" s="1"/>
  <c r="G5" i="35" l="1"/>
  <c r="I5" i="3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<sst xmlns="http://schemas.openxmlformats.org/spreadsheetml/2006/main" count="27848" uniqueCount="16386">
  <si>
    <t>Date</t>
  </si>
  <si>
    <t>USD_RUB</t>
  </si>
  <si>
    <t>Rf_day</t>
  </si>
  <si>
    <t>INT_USD</t>
  </si>
  <si>
    <t>INT_RUB</t>
  </si>
  <si>
    <t>INT_R</t>
  </si>
  <si>
    <t>APPL_USD</t>
  </si>
  <si>
    <t>APPL_RUB</t>
  </si>
  <si>
    <t>APPL_R</t>
  </si>
  <si>
    <t>MCSF_USD</t>
  </si>
  <si>
    <t>MSCF_RUB</t>
  </si>
  <si>
    <t>MCSF_R</t>
  </si>
  <si>
    <t>CSC_USD</t>
  </si>
  <si>
    <t>CSC_RUB</t>
  </si>
  <si>
    <t>CSC_R</t>
  </si>
  <si>
    <t>DIS_USD</t>
  </si>
  <si>
    <t>DIS_RUB</t>
  </si>
  <si>
    <t>DIS_R</t>
  </si>
  <si>
    <t>FDX_USD</t>
  </si>
  <si>
    <t>FDX_RUB</t>
  </si>
  <si>
    <t>FDX_R</t>
  </si>
  <si>
    <t>GMT_USD</t>
  </si>
  <si>
    <t>GMT_RUB</t>
  </si>
  <si>
    <t>GMT_R</t>
  </si>
  <si>
    <t>CHV_USD</t>
  </si>
  <si>
    <t>CHV_RUB</t>
  </si>
  <si>
    <t>CHV_R</t>
  </si>
  <si>
    <t>BNG_USD</t>
  </si>
  <si>
    <t>BNG_RUB</t>
  </si>
  <si>
    <t>BNG_R</t>
  </si>
  <si>
    <t>AMZN_USD</t>
  </si>
  <si>
    <t>AMZN_RUB</t>
  </si>
  <si>
    <t>AMXN_R</t>
  </si>
  <si>
    <t>S&amp;P500_USD</t>
  </si>
  <si>
    <t>S&amp;P500_RUB</t>
  </si>
  <si>
    <t>S&amp;P500_R</t>
  </si>
  <si>
    <t>N/A</t>
  </si>
  <si>
    <t>nominal</t>
  </si>
  <si>
    <t>data</t>
  </si>
  <si>
    <t>curs</t>
  </si>
  <si>
    <t>Maturity Period Years</t>
  </si>
  <si>
    <t>Bond Prices</t>
  </si>
  <si>
    <t>1-Day returns</t>
  </si>
  <si>
    <t>Returns</t>
  </si>
  <si>
    <t>Excesses</t>
  </si>
  <si>
    <t>Covariances Matrix 1-Day returns</t>
  </si>
  <si>
    <t>Coupon</t>
  </si>
  <si>
    <t>1 Yr</t>
  </si>
  <si>
    <t>3 Yr</t>
  </si>
  <si>
    <t>5 Yr</t>
  </si>
  <si>
    <t>10 Yr</t>
  </si>
  <si>
    <t>30 Yr</t>
  </si>
  <si>
    <t>Average</t>
  </si>
  <si>
    <t>St. Dev.</t>
  </si>
  <si>
    <t>Variance</t>
  </si>
  <si>
    <t>Normal distribution VaR(%)</t>
  </si>
  <si>
    <t>Bott. 10%</t>
  </si>
  <si>
    <t>Bott. 5%</t>
  </si>
  <si>
    <t>Returns (1-Month returns)</t>
  </si>
  <si>
    <t>Excesses ( 1-Month returns )</t>
  </si>
  <si>
    <t>Covariances Matrix 1 Month returns</t>
  </si>
  <si>
    <t>St. Dev</t>
  </si>
  <si>
    <t>Data / Basis Points</t>
  </si>
  <si>
    <t>Daily Treasury Effective Durations Calculator</t>
  </si>
  <si>
    <t>Data</t>
  </si>
  <si>
    <t>Monthly Treasury Macauley Durations Calculator</t>
  </si>
  <si>
    <t>T_maturity</t>
  </si>
  <si>
    <t>coupons</t>
  </si>
  <si>
    <t>E(Ri)</t>
  </si>
  <si>
    <t>Sharpe</t>
  </si>
  <si>
    <t>Weights</t>
  </si>
  <si>
    <t>1-Month returns</t>
  </si>
  <si>
    <t>Σwi</t>
  </si>
  <si>
    <t>Min σ</t>
  </si>
  <si>
    <t>E(Rp)</t>
  </si>
  <si>
    <t>Mean σ</t>
  </si>
  <si>
    <t>σp</t>
  </si>
  <si>
    <t>RFR</t>
  </si>
  <si>
    <t>E(Rp) - RFR / σp</t>
  </si>
  <si>
    <t xml:space="preserve">30 Yr </t>
  </si>
  <si>
    <t xml:space="preserve">Portfolio </t>
  </si>
  <si>
    <t>Excees from Var at 90%</t>
  </si>
  <si>
    <t>Excees from Var 95%</t>
  </si>
  <si>
    <t>St. dev</t>
  </si>
  <si>
    <t>Historical Var</t>
  </si>
  <si>
    <t>n</t>
  </si>
  <si>
    <t>Bott. 10th R</t>
  </si>
  <si>
    <t>Bott. 5th R</t>
  </si>
  <si>
    <t>Trading Day</t>
  </si>
  <si>
    <t>Excesses from VaR at 90%</t>
  </si>
  <si>
    <t>Excesses from VaR at 95%</t>
  </si>
  <si>
    <t>Exceptions</t>
  </si>
  <si>
    <t>90% VaR</t>
  </si>
  <si>
    <t>95% VaR</t>
  </si>
  <si>
    <t>Observed</t>
  </si>
  <si>
    <t>SUM</t>
  </si>
  <si>
    <t>Bps Change in Yield</t>
  </si>
  <si>
    <t>Bond Price Changes</t>
  </si>
  <si>
    <t>Portfolio Value</t>
  </si>
  <si>
    <t>Stock 1 Day Returns</t>
  </si>
  <si>
    <t>Stock 1 Day Excesses</t>
  </si>
  <si>
    <t>INTC_R</t>
  </si>
  <si>
    <t>AAPL_R</t>
  </si>
  <si>
    <t>MSFT_R</t>
  </si>
  <si>
    <t>CSCO_R</t>
  </si>
  <si>
    <t>GM_R</t>
  </si>
  <si>
    <t>CVX_R</t>
  </si>
  <si>
    <t>BA_R</t>
  </si>
  <si>
    <t>AMZN_R</t>
  </si>
  <si>
    <t>Descriptive Statistics Returns</t>
  </si>
  <si>
    <t>Descriptive Statistics Excesses</t>
  </si>
  <si>
    <t>INTC</t>
  </si>
  <si>
    <t>AAPL</t>
  </si>
  <si>
    <t>MSFT</t>
  </si>
  <si>
    <t>CSCO</t>
  </si>
  <si>
    <t>DIS</t>
  </si>
  <si>
    <t>FDX</t>
  </si>
  <si>
    <t>GM</t>
  </si>
  <si>
    <t>CVX</t>
  </si>
  <si>
    <t>BA</t>
  </si>
  <si>
    <t>AMZN</t>
  </si>
  <si>
    <t>S&amp;P500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</si>
  <si>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</si>
  <si>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</si>
  <si>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</si>
  <si>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</si>
  <si>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</si>
  <si>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</si>
  <si>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</si>
  <si>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</si>
  <si>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</si>
  <si>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</si>
  <si>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</si>
  <si>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</si>
  <si>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</si>
  <si>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</si>
  <si>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</si>
  <si>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Level(95%)</t>
  </si>
  <si>
    <t>Covariances Matrix</t>
  </si>
  <si>
    <t>Correlations Matrix</t>
  </si>
  <si>
    <t>1-Day Returns Beta</t>
  </si>
  <si>
    <t>Stocks</t>
  </si>
  <si>
    <t>S</t>
  </si>
  <si>
    <t>β</t>
  </si>
  <si>
    <t>1-Day returns SLM</t>
  </si>
  <si>
    <t>RFR*</t>
  </si>
  <si>
    <t>E(Rm)</t>
  </si>
  <si>
    <t>MKT RSK PRM</t>
  </si>
  <si>
    <t>E(RR)</t>
  </si>
  <si>
    <t>*10 Year US Treasury bonds annual yield on April 20, 2020</t>
  </si>
  <si>
    <t>10 Year Bond rates</t>
  </si>
  <si>
    <t>Annual</t>
  </si>
  <si>
    <t>1-Day</t>
  </si>
  <si>
    <t>1-Day returns Sharpe</t>
  </si>
  <si>
    <t>σ</t>
  </si>
  <si>
    <t>E(AR)</t>
  </si>
  <si>
    <t>Max</t>
  </si>
  <si>
    <t>1-Day returns Portfolio</t>
  </si>
  <si>
    <t>-0.008%</t>
  </si>
  <si>
    <t>1.78%</t>
  </si>
  <si>
    <t>2.36%</t>
  </si>
  <si>
    <t>E(Rp)-RFR/σp</t>
  </si>
  <si>
    <t>-0.0086114</t>
  </si>
  <si>
    <t>-0.0197357</t>
  </si>
  <si>
    <t>Portfolio Beta</t>
  </si>
  <si>
    <t>Optimal Portfolio Betta</t>
  </si>
  <si>
    <t>Wβ</t>
  </si>
  <si>
    <t>Portfolio Beta:</t>
  </si>
  <si>
    <t>Stock Prices RUB</t>
  </si>
  <si>
    <t>Stock 1 Month Returns</t>
  </si>
  <si>
    <t>Stock 1 Month Excesses</t>
  </si>
  <si>
    <t>1-Month Returns Beta</t>
  </si>
  <si>
    <t>1-Month Returns SLM</t>
  </si>
  <si>
    <t>1-Month</t>
  </si>
  <si>
    <t>1-Month Returns Portfolio</t>
  </si>
  <si>
    <t>1-Day returns Stocks Portfolio</t>
  </si>
  <si>
    <t>Weights Balanced</t>
  </si>
  <si>
    <t>Weights Min σ</t>
  </si>
  <si>
    <t>Weights Mean σ</t>
  </si>
  <si>
    <t>Optimal Stocks Portfolio Betta</t>
  </si>
  <si>
    <t>Effective Duration</t>
  </si>
  <si>
    <t>Macauley Duration</t>
  </si>
  <si>
    <t>Bond</t>
  </si>
  <si>
    <t>AVG</t>
  </si>
  <si>
    <t>Daily</t>
  </si>
  <si>
    <t>Monthly</t>
  </si>
  <si>
    <t>Total Daily</t>
  </si>
  <si>
    <t>Total Monthly</t>
  </si>
  <si>
    <t>Sum:</t>
  </si>
  <si>
    <t>1-day</t>
  </si>
  <si>
    <t>1-month</t>
  </si>
  <si>
    <t>Bonds</t>
  </si>
  <si>
    <t>Total Portfolio</t>
  </si>
  <si>
    <t>(in domestic value)</t>
  </si>
  <si>
    <t>Current Portfolio Beta Coefficient</t>
  </si>
  <si>
    <t>Current Portfolio Sharpe Ratio</t>
  </si>
  <si>
    <t xml:space="preserve">Optimal Portfolio Asset Allocations </t>
  </si>
  <si>
    <t>INTC: 0,096</t>
  </si>
  <si>
    <t>1 Yr: 0,011</t>
  </si>
  <si>
    <t>INTC: 0,06</t>
  </si>
  <si>
    <t>1 Yr: 0,004</t>
  </si>
  <si>
    <t>AAPL: 0,054</t>
  </si>
  <si>
    <t>MSFT: 0,054</t>
  </si>
  <si>
    <t>3 Yr: 0,086</t>
  </si>
  <si>
    <t>MSFT: 0,048</t>
  </si>
  <si>
    <t>3 Yr: 0,096</t>
  </si>
  <si>
    <t>CSCO: 0,054</t>
  </si>
  <si>
    <t>CSCO: 0,048</t>
  </si>
  <si>
    <t>DIS: 0,054</t>
  </si>
  <si>
    <t>5 Yr: 0,092</t>
  </si>
  <si>
    <t>DIS: 0,078</t>
  </si>
  <si>
    <t>5 Yr: 0,132</t>
  </si>
  <si>
    <t>FDX: 0,054</t>
  </si>
  <si>
    <t>FDX: 0,06</t>
  </si>
  <si>
    <t>GM: 0,054</t>
  </si>
  <si>
    <t>10 Yr: 0,102</t>
  </si>
  <si>
    <t>GM: 0,072</t>
  </si>
  <si>
    <t>10 Yr: 0,132</t>
  </si>
  <si>
    <t>CVX: 0,054</t>
  </si>
  <si>
    <t>BA: 0,054</t>
  </si>
  <si>
    <t>30 Yr: 0,109</t>
  </si>
  <si>
    <t>BA: 0,06</t>
  </si>
  <si>
    <t>30 Yr: 0,036</t>
  </si>
  <si>
    <t>AMZN: 0,06</t>
  </si>
  <si>
    <t>AMZN: 0,066</t>
  </si>
  <si>
    <t>Optimal Portfolio Beta Coefficient</t>
  </si>
  <si>
    <t>Optimal Portfolio Share Ratio</t>
  </si>
  <si>
    <t xml:space="preserve">Bond Effictive Durations </t>
  </si>
  <si>
    <t>-</t>
  </si>
  <si>
    <t>Bond Macauley Duration</t>
  </si>
  <si>
    <t>Bond Convexities</t>
  </si>
  <si>
    <t>Stock 1 Day Returns Weighted Optimal</t>
  </si>
  <si>
    <t>Stock 1 Month Returns Weighted Optimal</t>
  </si>
  <si>
    <t>Portfolio</t>
  </si>
  <si>
    <t>Normal Distribution VaR(%)</t>
  </si>
  <si>
    <t>Exprcted Shortfall</t>
  </si>
  <si>
    <t>ES/VaR Ratios</t>
  </si>
  <si>
    <t>Normal Distribution VaR (%)</t>
  </si>
  <si>
    <t>If the number of exceptions is less than VaR tail, then our VaR is correct</t>
  </si>
  <si>
    <t>Random Returns</t>
  </si>
  <si>
    <t>Std. Dev.</t>
  </si>
  <si>
    <t>Historical VaR</t>
  </si>
  <si>
    <t>Expected Shorfall</t>
  </si>
  <si>
    <t>Iterations</t>
  </si>
  <si>
    <t>T</t>
  </si>
  <si>
    <t>TBase</t>
  </si>
  <si>
    <t>Capital at Risk</t>
  </si>
  <si>
    <t>End Value</t>
  </si>
  <si>
    <t>Simulated Exp Value</t>
  </si>
  <si>
    <t>Simulated Standard Dev.</t>
  </si>
  <si>
    <t>Дата</t>
  </si>
  <si>
    <t>Цена</t>
  </si>
  <si>
    <t>Откр.</t>
  </si>
  <si>
    <t>Макс.</t>
  </si>
  <si>
    <t>Мин.</t>
  </si>
  <si>
    <t>Изм. %</t>
  </si>
  <si>
    <t>6.688,46</t>
  </si>
  <si>
    <t>6.656,19</t>
  </si>
  <si>
    <t>6.691,25</t>
  </si>
  <si>
    <t>6.641,00</t>
  </si>
  <si>
    <t>6.661,21</t>
  </si>
  <si>
    <t>6.661,58</t>
  </si>
  <si>
    <t>6.677,31</t>
  </si>
  <si>
    <t>6.644,49</t>
  </si>
  <si>
    <t>6.643,70</t>
  </si>
  <si>
    <t>6.615,38</t>
  </si>
  <si>
    <t>6.648,97</t>
  </si>
  <si>
    <t>6.604,43</t>
  </si>
  <si>
    <t>6.604,72</t>
  </si>
  <si>
    <t>6.608,19</t>
  </si>
  <si>
    <t>6.619,00</t>
  </si>
  <si>
    <t>6.569,22</t>
  </si>
  <si>
    <t>6.637,97</t>
  </si>
  <si>
    <t>6.669,79</t>
  </si>
  <si>
    <t>6.672,66</t>
  </si>
  <si>
    <t>6.621,76</t>
  </si>
  <si>
    <t>6.656,92</t>
  </si>
  <si>
    <t>6.692,44</t>
  </si>
  <si>
    <t>6.699,52</t>
  </si>
  <si>
    <t>6.645,58</t>
  </si>
  <si>
    <t>6.693,75</t>
  </si>
  <si>
    <t>6.654,28</t>
  </si>
  <si>
    <t>6.698,88</t>
  </si>
  <si>
    <t>6.648,07</t>
  </si>
  <si>
    <t>6.664,36</t>
  </si>
  <si>
    <t>6.647,11</t>
  </si>
  <si>
    <t>6.671,82</t>
  </si>
  <si>
    <t>6.630,31</t>
  </si>
  <si>
    <t>6.631,96</t>
  </si>
  <si>
    <t>6.626,85</t>
  </si>
  <si>
    <t>6.656,80</t>
  </si>
  <si>
    <t>6.611,89</t>
  </si>
  <si>
    <t>6.600,35</t>
  </si>
  <si>
    <t>6.604,87</t>
  </si>
  <si>
    <t>6.624,39</t>
  </si>
  <si>
    <t>6.551,15</t>
  </si>
  <si>
    <t>6.606,76</t>
  </si>
  <si>
    <t>6.624,13</t>
  </si>
  <si>
    <t>6.626,99</t>
  </si>
  <si>
    <t>6.600,11</t>
  </si>
  <si>
    <t>6.615,28</t>
  </si>
  <si>
    <t>6.603,49</t>
  </si>
  <si>
    <t>6.619,62</t>
  </si>
  <si>
    <t>6.602,07</t>
  </si>
  <si>
    <t>6.584,29</t>
  </si>
  <si>
    <t>6.590,66</t>
  </si>
  <si>
    <t>6.600,21</t>
  </si>
  <si>
    <t>6.579,49</t>
  </si>
  <si>
    <t>6.587,47</t>
  </si>
  <si>
    <t>6.554,41</t>
  </si>
  <si>
    <t>6.592,89</t>
  </si>
  <si>
    <t>6.545,80</t>
  </si>
  <si>
    <t>6.532,04</t>
  </si>
  <si>
    <t>6.550,29</t>
  </si>
  <si>
    <t>6.555,97</t>
  </si>
  <si>
    <t>6.516,34</t>
  </si>
  <si>
    <t>6.512,61</t>
  </si>
  <si>
    <t>6.503,33</t>
  </si>
  <si>
    <t>6.518,23</t>
  </si>
  <si>
    <t>6.483,08</t>
  </si>
  <si>
    <t>6.495,15</t>
  </si>
  <si>
    <t>6.498,09</t>
  </si>
  <si>
    <t>6.508,67</t>
  </si>
  <si>
    <t>6.483,29</t>
  </si>
  <si>
    <t>6.481,50</t>
  </si>
  <si>
    <t>6.529,08</t>
  </si>
  <si>
    <t>6.532,65</t>
  </si>
  <si>
    <t>6.443,98</t>
  </si>
  <si>
    <t>6.502,08</t>
  </si>
  <si>
    <t>6.456,60</t>
  </si>
  <si>
    <t>6.502,54</t>
  </si>
  <si>
    <t>6.445,98</t>
  </si>
  <si>
    <t>6.448,26</t>
  </si>
  <si>
    <t>6.445,82</t>
  </si>
  <si>
    <t>6.453,67</t>
  </si>
  <si>
    <t>6.416,17</t>
  </si>
  <si>
    <t>6.415,54</t>
  </si>
  <si>
    <t>6.401,51</t>
  </si>
  <si>
    <t>6.416,54</t>
  </si>
  <si>
    <t>6.360,58</t>
  </si>
  <si>
    <t>6.460,26</t>
  </si>
  <si>
    <t>6.489,28</t>
  </si>
  <si>
    <t>6.491,76</t>
  </si>
  <si>
    <t>6.444,57</t>
  </si>
  <si>
    <t>6.501,86</t>
  </si>
  <si>
    <t>6.483,84</t>
  </si>
  <si>
    <t>6.508,23</t>
  </si>
  <si>
    <t>6.466,96</t>
  </si>
  <si>
    <t>6.481,40</t>
  </si>
  <si>
    <t>6.462,26</t>
  </si>
  <si>
    <t>6.487,06</t>
  </si>
  <si>
    <t>6.457,84</t>
  </si>
  <si>
    <t>6.465,94</t>
  </si>
  <si>
    <t>6.435,49</t>
  </si>
  <si>
    <t>6.468,37</t>
  </si>
  <si>
    <t>6.429,21</t>
  </si>
  <si>
    <t>6.439,32</t>
  </si>
  <si>
    <t>6.457,67</t>
  </si>
  <si>
    <t>6.466,89</t>
  </si>
  <si>
    <t>6.438,06</t>
  </si>
  <si>
    <t>6.466,91</t>
  </si>
  <si>
    <t>6.384,59</t>
  </si>
  <si>
    <t>6.478,89</t>
  </si>
  <si>
    <t>6.370,17</t>
  </si>
  <si>
    <t>6.380,83</t>
  </si>
  <si>
    <t>6.393,65</t>
  </si>
  <si>
    <t>6.352,71</t>
  </si>
  <si>
    <t>6.395,78</t>
  </si>
  <si>
    <t>6.406,62</t>
  </si>
  <si>
    <t>6.408,40</t>
  </si>
  <si>
    <t>6.343,86</t>
  </si>
  <si>
    <t>6.411,37</t>
  </si>
  <si>
    <t>6.446,24</t>
  </si>
  <si>
    <t>6.456,48</t>
  </si>
  <si>
    <t>6.400,22</t>
  </si>
  <si>
    <t>6.449,15</t>
  </si>
  <si>
    <t>6.445,02</t>
  </si>
  <si>
    <t>6.455,35</t>
  </si>
  <si>
    <t>6.437,70</t>
  </si>
  <si>
    <t>6.449,80</t>
  </si>
  <si>
    <t>6.477,38</t>
  </si>
  <si>
    <t>6.481,34</t>
  </si>
  <si>
    <t>6.441,85</t>
  </si>
  <si>
    <t>6.468,54</t>
  </si>
  <si>
    <t>6.453,46</t>
  </si>
  <si>
    <t>6.473,92</t>
  </si>
  <si>
    <t>6.441,07</t>
  </si>
  <si>
    <t>6.466,58</t>
  </si>
  <si>
    <t>6.462,67</t>
  </si>
  <si>
    <t>6.480,28</t>
  </si>
  <si>
    <t>6.445,76</t>
  </si>
  <si>
    <t>6.395,17</t>
  </si>
  <si>
    <t>6.446,55</t>
  </si>
  <si>
    <t>6.385,76</t>
  </si>
  <si>
    <t>6.373,45</t>
  </si>
  <si>
    <t>6.389,67</t>
  </si>
  <si>
    <t>6.407,25</t>
  </si>
  <si>
    <t>6.364,06</t>
  </si>
  <si>
    <t>6.389,45</t>
  </si>
  <si>
    <t>6.355,22</t>
  </si>
  <si>
    <t>6.395,16</t>
  </si>
  <si>
    <t>6.340,00</t>
  </si>
  <si>
    <t>6.374,32</t>
  </si>
  <si>
    <t>6.389,71</t>
  </si>
  <si>
    <t>6.310,32</t>
  </si>
  <si>
    <t>6.345,06</t>
  </si>
  <si>
    <t>6.309,30</t>
  </si>
  <si>
    <t>6.352,83</t>
  </si>
  <si>
    <t>6.301,11</t>
  </si>
  <si>
    <t>6.299,19</t>
  </si>
  <si>
    <t>6.336,63</t>
  </si>
  <si>
    <t>6.346,00</t>
  </si>
  <si>
    <t>6.289,37</t>
  </si>
  <si>
    <t>6.329,94</t>
  </si>
  <si>
    <t>6.271,71</t>
  </si>
  <si>
    <t>6.330,69</t>
  </si>
  <si>
    <t>6.238,01</t>
  </si>
  <si>
    <t>6.287,28</t>
  </si>
  <si>
    <t>6.212,69</t>
  </si>
  <si>
    <t>6.339,39</t>
  </si>
  <si>
    <t>6.427,02</t>
  </si>
  <si>
    <t>6.327,64</t>
  </si>
  <si>
    <t>6.362,90</t>
  </si>
  <si>
    <t>6.381,23</t>
  </si>
  <si>
    <t>6.396,54</t>
  </si>
  <si>
    <t>6.336,38</t>
  </si>
  <si>
    <t>6.370,86</t>
  </si>
  <si>
    <t>6.405,62</t>
  </si>
  <si>
    <t>6.409,26</t>
  </si>
  <si>
    <t>6.363,92</t>
  </si>
  <si>
    <t>6.389,77</t>
  </si>
  <si>
    <t>6.397,69</t>
  </si>
  <si>
    <t>6.401,07</t>
  </si>
  <si>
    <t>6.375,79</t>
  </si>
  <si>
    <t>6.388,64</t>
  </si>
  <si>
    <t>6.370,01</t>
  </si>
  <si>
    <t>6.395,82</t>
  </si>
  <si>
    <t>6.368,53</t>
  </si>
  <si>
    <t>6.363,35</t>
  </si>
  <si>
    <t>6.368,60</t>
  </si>
  <si>
    <t>6.381,31</t>
  </si>
  <si>
    <t>6.360,57</t>
  </si>
  <si>
    <t>6.358,91</t>
  </si>
  <si>
    <t>6.326,90</t>
  </si>
  <si>
    <t>6.360,64</t>
  </si>
  <si>
    <t>6.317,49</t>
  </si>
  <si>
    <t>6.309,62</t>
  </si>
  <si>
    <t>6.306,60</t>
  </si>
  <si>
    <t>6.316,12</t>
  </si>
  <si>
    <t>6.281,71</t>
  </si>
  <si>
    <t>6.305,60</t>
  </si>
  <si>
    <t>6.304,74</t>
  </si>
  <si>
    <t>6.336,08</t>
  </si>
  <si>
    <t>6.303,79</t>
  </si>
  <si>
    <t>6.296,79</t>
  </si>
  <si>
    <t>6.312,95</t>
  </si>
  <si>
    <t>6.315,61</t>
  </si>
  <si>
    <t>6.285,27</t>
  </si>
  <si>
    <t>6.297,36</t>
  </si>
  <si>
    <t>6.263,40</t>
  </si>
  <si>
    <t>6.304,69</t>
  </si>
  <si>
    <t>6.262,27</t>
  </si>
  <si>
    <t>6.263,70</t>
  </si>
  <si>
    <t>6.254,50</t>
  </si>
  <si>
    <t>6.268,12</t>
  </si>
  <si>
    <t>6.201,59</t>
  </si>
  <si>
    <t>6.243,76</t>
  </si>
  <si>
    <t>6.295,29</t>
  </si>
  <si>
    <t>6.302,04</t>
  </si>
  <si>
    <t>6.241,68</t>
  </si>
  <si>
    <t>6.268,56</t>
  </si>
  <si>
    <t>6.255,15</t>
  </si>
  <si>
    <t>6.273,31</t>
  </si>
  <si>
    <t>6.239,22</t>
  </si>
  <si>
    <t>6.259,75</t>
  </si>
  <si>
    <t>6.255,68</t>
  </si>
  <si>
    <t>6.269,44</t>
  </si>
  <si>
    <t>6.237,60</t>
  </si>
  <si>
    <t>6.280,46</t>
  </si>
  <si>
    <t>6.266,80</t>
  </si>
  <si>
    <t>6.290,22</t>
  </si>
  <si>
    <t>6.251,44</t>
  </si>
  <si>
    <t>6.263,26</t>
  </si>
  <si>
    <t>6.243,33</t>
  </si>
  <si>
    <t>6.269,16</t>
  </si>
  <si>
    <t>6.231,43</t>
  </si>
  <si>
    <t>6.225,52</t>
  </si>
  <si>
    <t>6.234,03</t>
  </si>
  <si>
    <t>6.242,70</t>
  </si>
  <si>
    <t>6.217,75</t>
  </si>
  <si>
    <t>6.229,98</t>
  </si>
  <si>
    <t>6.259,04</t>
  </si>
  <si>
    <t>6.262,07</t>
  </si>
  <si>
    <t>6.201,00</t>
  </si>
  <si>
    <t>6.279,35</t>
  </si>
  <si>
    <t>6.246,46</t>
  </si>
  <si>
    <t>6.284,65</t>
  </si>
  <si>
    <t>6.227,42</t>
  </si>
  <si>
    <t>6.193,88</t>
  </si>
  <si>
    <t>6.227,60</t>
  </si>
  <si>
    <t>6.188,29</t>
  </si>
  <si>
    <t>6.198,01</t>
  </si>
  <si>
    <t>6.187,25</t>
  </si>
  <si>
    <t>6.210,78</t>
  </si>
  <si>
    <t>6.177,97</t>
  </si>
  <si>
    <t>6.204,95</t>
  </si>
  <si>
    <t>6.193,36</t>
  </si>
  <si>
    <t>6.215,08</t>
  </si>
  <si>
    <t>6.174,97</t>
  </si>
  <si>
    <t>6.173,07</t>
  </si>
  <si>
    <t>6.150,70</t>
  </si>
  <si>
    <t>6.187,68</t>
  </si>
  <si>
    <t>6.132,35</t>
  </si>
  <si>
    <t>6.141,02</t>
  </si>
  <si>
    <t>6.112,09</t>
  </si>
  <si>
    <t>6.146,52</t>
  </si>
  <si>
    <t>6.107,27</t>
  </si>
  <si>
    <t>6.092,16</t>
  </si>
  <si>
    <t>6.104,23</t>
  </si>
  <si>
    <t>6.108,51</t>
  </si>
  <si>
    <t>6.080,09</t>
  </si>
  <si>
    <t>6.092,18</t>
  </si>
  <si>
    <t>6.061,21</t>
  </si>
  <si>
    <t>6.101,76</t>
  </si>
  <si>
    <t>6.059,25</t>
  </si>
  <si>
    <t>6.025,17</t>
  </si>
  <si>
    <t>5.969,67</t>
  </si>
  <si>
    <t>6.028,77</t>
  </si>
  <si>
    <t>5.943,23</t>
  </si>
  <si>
    <t>5.967,84</t>
  </si>
  <si>
    <t>5.999,67</t>
  </si>
  <si>
    <t>6.018,20</t>
  </si>
  <si>
    <t>5.952,56</t>
  </si>
  <si>
    <t>5.980,87</t>
  </si>
  <si>
    <t>5.987,93</t>
  </si>
  <si>
    <t>6.018,25</t>
  </si>
  <si>
    <t>5.971,89</t>
  </si>
  <si>
    <t>5.982,72</t>
  </si>
  <si>
    <t>6.012,15</t>
  </si>
  <si>
    <t>6.023,25</t>
  </si>
  <si>
    <t>5.974,80</t>
  </si>
  <si>
    <t>6.033,11</t>
  </si>
  <si>
    <t>6.004,00</t>
  </si>
  <si>
    <t>6.050,83</t>
  </si>
  <si>
    <t>5.976,97</t>
  </si>
  <si>
    <t>6.000,56</t>
  </si>
  <si>
    <t>6.026,16</t>
  </si>
  <si>
    <t>5.963,21</t>
  </si>
  <si>
    <t>6.045,26</t>
  </si>
  <si>
    <t>6.009,90</t>
  </si>
  <si>
    <t>6.045,43</t>
  </si>
  <si>
    <t>6.003,88</t>
  </si>
  <si>
    <t>6.022,24</t>
  </si>
  <si>
    <t>6.049,38</t>
  </si>
  <si>
    <t>6.059,40</t>
  </si>
  <si>
    <t>6.002,32</t>
  </si>
  <si>
    <t>6.038,81</t>
  </si>
  <si>
    <t>6.009,91</t>
  </si>
  <si>
    <t>6.043,01</t>
  </si>
  <si>
    <t>6.000,28</t>
  </si>
  <si>
    <t>6.005,88</t>
  </si>
  <si>
    <t>6.004,63</t>
  </si>
  <si>
    <t>6.021,31</t>
  </si>
  <si>
    <t>5.994,18</t>
  </si>
  <si>
    <t>6.000,36</t>
  </si>
  <si>
    <t>5.987,06</t>
  </si>
  <si>
    <t>6.016,87</t>
  </si>
  <si>
    <t>5.978,63</t>
  </si>
  <si>
    <t>5.939,30</t>
  </si>
  <si>
    <t>5.985,67</t>
  </si>
  <si>
    <t>5.999,70</t>
  </si>
  <si>
    <t>5.921,20</t>
  </si>
  <si>
    <t>5.970,81</t>
  </si>
  <si>
    <t>5.978,94</t>
  </si>
  <si>
    <t>5.990,48</t>
  </si>
  <si>
    <t>5.966,11</t>
  </si>
  <si>
    <t>5.970,37</t>
  </si>
  <si>
    <t>5.938,56</t>
  </si>
  <si>
    <t>5.981,35</t>
  </si>
  <si>
    <t>5.929,00</t>
  </si>
  <si>
    <t>5.935,94</t>
  </si>
  <si>
    <t>5.896,68</t>
  </si>
  <si>
    <t>5.937,40</t>
  </si>
  <si>
    <t>5.861,43</t>
  </si>
  <si>
    <t>5.911,69</t>
  </si>
  <si>
    <t>5.903,67</t>
  </si>
  <si>
    <t>5.922,14</t>
  </si>
  <si>
    <t>5.843,66</t>
  </si>
  <si>
    <t>5.912,17</t>
  </si>
  <si>
    <t>5.939,96</t>
  </si>
  <si>
    <t>5.943,13</t>
  </si>
  <si>
    <t>5.873,80</t>
  </si>
  <si>
    <t>5.888,55</t>
  </si>
  <si>
    <t>5.925,54</t>
  </si>
  <si>
    <t>5.939,92</t>
  </si>
  <si>
    <t>5.881,88</t>
  </si>
  <si>
    <t>5.921,54</t>
  </si>
  <si>
    <t>5.854,07</t>
  </si>
  <si>
    <t>5.924,33</t>
  </si>
  <si>
    <t>5.802,82</t>
  </si>
  <si>
    <t>5.781,89</t>
  </si>
  <si>
    <t>5.829,51</t>
  </si>
  <si>
    <t>5.767,41</t>
  </si>
  <si>
    <t>5.842,01</t>
  </si>
  <si>
    <t>5.841,26</t>
  </si>
  <si>
    <t>5.878,08</t>
  </si>
  <si>
    <t>5.825,82</t>
  </si>
  <si>
    <t>5.844,61</t>
  </si>
  <si>
    <t>5.910,18</t>
  </si>
  <si>
    <t>5.938,37</t>
  </si>
  <si>
    <t>5.830,91</t>
  </si>
  <si>
    <t>5.940,46</t>
  </si>
  <si>
    <t>5.944,66</t>
  </si>
  <si>
    <t>5.953,06</t>
  </si>
  <si>
    <t>5.909,26</t>
  </si>
  <si>
    <t>5.963,60</t>
  </si>
  <si>
    <t>5.902,88</t>
  </si>
  <si>
    <t>5.968,61</t>
  </si>
  <si>
    <t>5.895,69</t>
  </si>
  <si>
    <t>5.958,38</t>
  </si>
  <si>
    <t>5.929,09</t>
  </si>
  <si>
    <t>5.958,62</t>
  </si>
  <si>
    <t>5.907,36</t>
  </si>
  <si>
    <t>5.916,93</t>
  </si>
  <si>
    <t>5.869,82</t>
  </si>
  <si>
    <t>5.924,21</t>
  </si>
  <si>
    <t>5.865,16</t>
  </si>
  <si>
    <t>5.892,58</t>
  </si>
  <si>
    <t>5.896,74</t>
  </si>
  <si>
    <t>5.906,55</t>
  </si>
  <si>
    <t>5.872,11</t>
  </si>
  <si>
    <t>5.886,55</t>
  </si>
  <si>
    <t>5.854,15</t>
  </si>
  <si>
    <t>5.906,64</t>
  </si>
  <si>
    <t>5.845,02</t>
  </si>
  <si>
    <t>5.844,19</t>
  </si>
  <si>
    <t>5.807,20</t>
  </si>
  <si>
    <t>5.845,37</t>
  </si>
  <si>
    <t>5.786,08</t>
  </si>
  <si>
    <t>5.659,91</t>
  </si>
  <si>
    <t>5.679,65</t>
  </si>
  <si>
    <t>5.691,69</t>
  </si>
  <si>
    <t>5.644,15</t>
  </si>
  <si>
    <t>5.663,94</t>
  </si>
  <si>
    <t>5.663,60</t>
  </si>
  <si>
    <t>5.720,10</t>
  </si>
  <si>
    <t>5.635,38</t>
  </si>
  <si>
    <t>5.631,28</t>
  </si>
  <si>
    <t>5.614,18</t>
  </si>
  <si>
    <t>5.654,73</t>
  </si>
  <si>
    <t>5.578,64</t>
  </si>
  <si>
    <t>5.606,91</t>
  </si>
  <si>
    <t>5.605,87</t>
  </si>
  <si>
    <t>5.649,58</t>
  </si>
  <si>
    <t>5.586,04</t>
  </si>
  <si>
    <t>5.650,38</t>
  </si>
  <si>
    <t>5.655,32</t>
  </si>
  <si>
    <t>5.683,38</t>
  </si>
  <si>
    <t>5.634,48</t>
  </si>
  <si>
    <t>5.686,67</t>
  </si>
  <si>
    <t>5.645,88</t>
  </si>
  <si>
    <t>5.700,70</t>
  </si>
  <si>
    <t>5.642,28</t>
  </si>
  <si>
    <t>5.604,14</t>
  </si>
  <si>
    <t>5.625,14</t>
  </si>
  <si>
    <t>5.658,91</t>
  </si>
  <si>
    <t>5.597,35</t>
  </si>
  <si>
    <t>5.569,06</t>
  </si>
  <si>
    <t>5.499,44</t>
  </si>
  <si>
    <t>5.581,84</t>
  </si>
  <si>
    <t>5.433,24</t>
  </si>
  <si>
    <t>5.560,83</t>
  </si>
  <si>
    <t>5.508,87</t>
  </si>
  <si>
    <t>5.571,95</t>
  </si>
  <si>
    <t>5.505,70</t>
  </si>
  <si>
    <t>5.528,75</t>
  </si>
  <si>
    <t>5.529,22</t>
  </si>
  <si>
    <t>5.553,66</t>
  </si>
  <si>
    <t>5.468,64</t>
  </si>
  <si>
    <t>5.525,21</t>
  </si>
  <si>
    <t>5.489,73</t>
  </si>
  <si>
    <t>5.528,11</t>
  </si>
  <si>
    <t>5.455,86</t>
  </si>
  <si>
    <t>5.484,77</t>
  </si>
  <si>
    <t>5.381,38</t>
  </si>
  <si>
    <t>5.489,40</t>
  </si>
  <si>
    <t>5.371,96</t>
  </si>
  <si>
    <t>5.375,86</t>
  </si>
  <si>
    <t>5.395,92</t>
  </si>
  <si>
    <t>5.469,69</t>
  </si>
  <si>
    <t>5.356,17</t>
  </si>
  <si>
    <t>5.287,76</t>
  </si>
  <si>
    <t>5.207,67</t>
  </si>
  <si>
    <t>5.309,61</t>
  </si>
  <si>
    <t>5.158,20</t>
  </si>
  <si>
    <t>5.232,94</t>
  </si>
  <si>
    <t>5.101,63</t>
  </si>
  <si>
    <t>5.282,70</t>
  </si>
  <si>
    <t>5.305,45</t>
  </si>
  <si>
    <t>5.328,31</t>
  </si>
  <si>
    <t>5.255,58</t>
  </si>
  <si>
    <t>5.275,70</t>
  </si>
  <si>
    <t>5.335,75</t>
  </si>
  <si>
    <t>5.367,24</t>
  </si>
  <si>
    <t>5.220,79</t>
  </si>
  <si>
    <t>5.396,63</t>
  </si>
  <si>
    <t>5.411,99</t>
  </si>
  <si>
    <t>5.450,41</t>
  </si>
  <si>
    <t>5.386,44</t>
  </si>
  <si>
    <t>5.405,97</t>
  </si>
  <si>
    <t>5.441,96</t>
  </si>
  <si>
    <t>5.459,46</t>
  </si>
  <si>
    <t>5.358,02</t>
  </si>
  <si>
    <t>5.363,36</t>
  </si>
  <si>
    <t>5.255,56</t>
  </si>
  <si>
    <t>5.381,46</t>
  </si>
  <si>
    <t>5.220,77</t>
  </si>
  <si>
    <t>5.268,05</t>
  </si>
  <si>
    <t>5.353,15</t>
  </si>
  <si>
    <t>5.115,27</t>
  </si>
  <si>
    <t>5.456,90</t>
  </si>
  <si>
    <t>4.965,28</t>
  </si>
  <si>
    <t>5.481,34</t>
  </si>
  <si>
    <t>4.948,43</t>
  </si>
  <si>
    <t>4.982,77</t>
  </si>
  <si>
    <t>5.193,57</t>
  </si>
  <si>
    <t>5.267,47</t>
  </si>
  <si>
    <t>4.910,42</t>
  </si>
  <si>
    <t>5.062,25</t>
  </si>
  <si>
    <t>4.953,79</t>
  </si>
  <si>
    <t>5.246,57</t>
  </si>
  <si>
    <t>4.835,04</t>
  </si>
  <si>
    <t>5.074,08</t>
  </si>
  <si>
    <t>5.292,14</t>
  </si>
  <si>
    <t>5.069,90</t>
  </si>
  <si>
    <t>5.396,52</t>
  </si>
  <si>
    <t>5.492,74</t>
  </si>
  <si>
    <t>5.499,53</t>
  </si>
  <si>
    <t>5.390,83</t>
  </si>
  <si>
    <t>5.670,97</t>
  </si>
  <si>
    <t>5.580,76</t>
  </si>
  <si>
    <t>5.695,31</t>
  </si>
  <si>
    <t>5.571,48</t>
  </si>
  <si>
    <t>5.633,07</t>
  </si>
  <si>
    <t>5.597,53</t>
  </si>
  <si>
    <t>5.650,57</t>
  </si>
  <si>
    <t>5.558,52</t>
  </si>
  <si>
    <t>5.611,85</t>
  </si>
  <si>
    <t>5.527,91</t>
  </si>
  <si>
    <t>5.627,56</t>
  </si>
  <si>
    <t>5.488,73</t>
  </si>
  <si>
    <t>5.580,94</t>
  </si>
  <si>
    <t>5.679,20</t>
  </si>
  <si>
    <t>5.685,89</t>
  </si>
  <si>
    <t>5.572,42</t>
  </si>
  <si>
    <t>5.693,31</t>
  </si>
  <si>
    <t>5.695,64</t>
  </si>
  <si>
    <t>5.732,28</t>
  </si>
  <si>
    <t>5.670,94</t>
  </si>
  <si>
    <t>5.712,20</t>
  </si>
  <si>
    <t>5.771,66</t>
  </si>
  <si>
    <t>5.783,62</t>
  </si>
  <si>
    <t>5.694,41</t>
  </si>
  <si>
    <t>5.776,65</t>
  </si>
  <si>
    <t>5.775,96</t>
  </si>
  <si>
    <t>5.786,95</t>
  </si>
  <si>
    <t>5.760,42</t>
  </si>
  <si>
    <t>5.767,57</t>
  </si>
  <si>
    <t>5.718,08</t>
  </si>
  <si>
    <t>5.775,14</t>
  </si>
  <si>
    <t>5.667,56</t>
  </si>
  <si>
    <t>5.630,73</t>
  </si>
  <si>
    <t>5.670,84</t>
  </si>
  <si>
    <t>5.603,10</t>
  </si>
  <si>
    <t>5.662,89</t>
  </si>
  <si>
    <t>5.646,92</t>
  </si>
  <si>
    <t>5.711,15</t>
  </si>
  <si>
    <t>5.632,33</t>
  </si>
  <si>
    <t>5.675,29</t>
  </si>
  <si>
    <t>5.632,37</t>
  </si>
  <si>
    <t>5.715,33</t>
  </si>
  <si>
    <t>5.622,20</t>
  </si>
  <si>
    <t>5.614,66</t>
  </si>
  <si>
    <t>5.654,53</t>
  </si>
  <si>
    <t>5.597,76</t>
  </si>
  <si>
    <t>5.675,12</t>
  </si>
  <si>
    <t>5.635,60</t>
  </si>
  <si>
    <t>5.703,52</t>
  </si>
  <si>
    <t>5.631,12</t>
  </si>
  <si>
    <t>5.638,94</t>
  </si>
  <si>
    <t>5.563,85</t>
  </si>
  <si>
    <t>5.645,27</t>
  </si>
  <si>
    <t>5.521,52</t>
  </si>
  <si>
    <t>5.594,45</t>
  </si>
  <si>
    <t>5.597,78</t>
  </si>
  <si>
    <t>5.504,65</t>
  </si>
  <si>
    <t>5.599,30</t>
  </si>
  <si>
    <t>5.624,84</t>
  </si>
  <si>
    <t>5.642,19</t>
  </si>
  <si>
    <t>5.546,09</t>
  </si>
  <si>
    <t>5.572,07</t>
  </si>
  <si>
    <t>5.603,65</t>
  </si>
  <si>
    <t>5.636,30</t>
  </si>
  <si>
    <t>5.528,41</t>
  </si>
  <si>
    <t>5.614,56</t>
  </si>
  <si>
    <t>5.705,37</t>
  </si>
  <si>
    <t>5.564,02</t>
  </si>
  <si>
    <t>5.770,20</t>
  </si>
  <si>
    <t>5.726,01</t>
  </si>
  <si>
    <t>5.783,01</t>
  </si>
  <si>
    <t>5.666,29</t>
  </si>
  <si>
    <t>5.738,52</t>
  </si>
  <si>
    <t>5.785,87</t>
  </si>
  <si>
    <t>5.812,08</t>
  </si>
  <si>
    <t>5.711,64</t>
  </si>
  <si>
    <t>5.842,63</t>
  </si>
  <si>
    <t>5.781,36</t>
  </si>
  <si>
    <t>5.860,59</t>
  </si>
  <si>
    <t>5.742,35</t>
  </si>
  <si>
    <t>5.778,15</t>
  </si>
  <si>
    <t>5.811,98</t>
  </si>
  <si>
    <t>5.865,08</t>
  </si>
  <si>
    <t>5.732,59</t>
  </si>
  <si>
    <t>5.849,72</t>
  </si>
  <si>
    <t>5.968,33</t>
  </si>
  <si>
    <t>5.986,09</t>
  </si>
  <si>
    <t>5.810,91</t>
  </si>
  <si>
    <t>5.954,50</t>
  </si>
  <si>
    <t>5.856,74</t>
  </si>
  <si>
    <t>5.959,40</t>
  </si>
  <si>
    <t>5.837,66</t>
  </si>
  <si>
    <t>5.861,57</t>
  </si>
  <si>
    <t>5.981,88</t>
  </si>
  <si>
    <t>5.993,69</t>
  </si>
  <si>
    <t>5.858,78</t>
  </si>
  <si>
    <t>5.956,06</t>
  </si>
  <si>
    <t>5.970,87</t>
  </si>
  <si>
    <t>6.009,82</t>
  </si>
  <si>
    <t>5.932,69</t>
  </si>
  <si>
    <t>5.955,25</t>
  </si>
  <si>
    <t>5.982,73</t>
  </si>
  <si>
    <t>5.992,65</t>
  </si>
  <si>
    <t>5.908,49</t>
  </si>
  <si>
    <t>5.983,25</t>
  </si>
  <si>
    <t>6.026,69</t>
  </si>
  <si>
    <t>6.043,65</t>
  </si>
  <si>
    <t>5.977,83</t>
  </si>
  <si>
    <t>6.013,13</t>
  </si>
  <si>
    <t>6.114,10</t>
  </si>
  <si>
    <t>6.114,82</t>
  </si>
  <si>
    <t>6.008,56</t>
  </si>
  <si>
    <t>6.117,52</t>
  </si>
  <si>
    <t>6.134,50</t>
  </si>
  <si>
    <t>6.084,59</t>
  </si>
  <si>
    <t>6.144,15</t>
  </si>
  <si>
    <t>6.117,76</t>
  </si>
  <si>
    <t>6.147,43</t>
  </si>
  <si>
    <t>6.111,15</t>
  </si>
  <si>
    <t>6.129,58</t>
  </si>
  <si>
    <t>6.121,60</t>
  </si>
  <si>
    <t>6.129,63</t>
  </si>
  <si>
    <t>6.099,51</t>
  </si>
  <si>
    <t>6.114,63</t>
  </si>
  <si>
    <t>6.115,52</t>
  </si>
  <si>
    <t>6.127,47</t>
  </si>
  <si>
    <t>6.107,62</t>
  </si>
  <si>
    <t>6.115,07</t>
  </si>
  <si>
    <t>6.060,59</t>
  </si>
  <si>
    <t>6.116,91</t>
  </si>
  <si>
    <t>6.050,95</t>
  </si>
  <si>
    <t>6.051,97</t>
  </si>
  <si>
    <t>6.025,08</t>
  </si>
  <si>
    <t>6.063,00</t>
  </si>
  <si>
    <t>6.003,00</t>
  </si>
  <si>
    <t>6.068,50</t>
  </si>
  <si>
    <t>6.049,32</t>
  </si>
  <si>
    <t>6.076,28</t>
  </si>
  <si>
    <t>6.042,34</t>
  </si>
  <si>
    <t>6.066,44</t>
  </si>
  <si>
    <t>6.046,40</t>
  </si>
  <si>
    <t>6.073,38</t>
  </si>
  <si>
    <t>6.044,84</t>
  </si>
  <si>
    <t>6.025,99</t>
  </si>
  <si>
    <t>6.083,13</t>
  </si>
  <si>
    <t>6.101,28</t>
  </si>
  <si>
    <t>6.019,96</t>
  </si>
  <si>
    <t>6.083,57</t>
  </si>
  <si>
    <t>6.072,22</t>
  </si>
  <si>
    <t>6.084,03</t>
  </si>
  <si>
    <t>6.046,83</t>
  </si>
  <si>
    <t>6.061,48</t>
  </si>
  <si>
    <t>6.020,45</t>
  </si>
  <si>
    <t>6.062,86</t>
  </si>
  <si>
    <t>6.007,06</t>
  </si>
  <si>
    <t>6.037,88</t>
  </si>
  <si>
    <t>5.998,14</t>
  </si>
  <si>
    <t>6.042,48</t>
  </si>
  <si>
    <t>5.990,87</t>
  </si>
  <si>
    <t>5.994,57</t>
  </si>
  <si>
    <t>5.969,65</t>
  </si>
  <si>
    <t>6.022,13</t>
  </si>
  <si>
    <t>5.923,93</t>
  </si>
  <si>
    <t>6.040,53</t>
  </si>
  <si>
    <t>6.096,79</t>
  </si>
  <si>
    <t>6.120,91</t>
  </si>
  <si>
    <t>6.030,93</t>
  </si>
  <si>
    <t>6.071,17</t>
  </si>
  <si>
    <t>6.050,75</t>
  </si>
  <si>
    <t>6.086,64</t>
  </si>
  <si>
    <t>6.027,46</t>
  </si>
  <si>
    <t>6.039,31</t>
  </si>
  <si>
    <t>6.057,70</t>
  </si>
  <si>
    <t>6.062,83</t>
  </si>
  <si>
    <t>6.012,96</t>
  </si>
  <si>
    <t>6.067,70</t>
  </si>
  <si>
    <t>6.026,97</t>
  </si>
  <si>
    <t>6.074,54</t>
  </si>
  <si>
    <t>5.994,63</t>
  </si>
  <si>
    <t>6.012,28</t>
  </si>
  <si>
    <t>5.969,04</t>
  </si>
  <si>
    <t>6.017,17</t>
  </si>
  <si>
    <t>5.962,92</t>
  </si>
  <si>
    <t>6.101,24</t>
  </si>
  <si>
    <t>6.121,43</t>
  </si>
  <si>
    <t>6.128,18</t>
  </si>
  <si>
    <t>6.088,74</t>
  </si>
  <si>
    <t>6.118,71</t>
  </si>
  <si>
    <t>6.076,32</t>
  </si>
  <si>
    <t>6.118,73</t>
  </si>
  <si>
    <t>6.074,67</t>
  </si>
  <si>
    <t>6.086,37</t>
  </si>
  <si>
    <t>6.081,39</t>
  </si>
  <si>
    <t>6.100,81</t>
  </si>
  <si>
    <t>6.076,13</t>
  </si>
  <si>
    <t>6.049,24</t>
  </si>
  <si>
    <t>6.014,12</t>
  </si>
  <si>
    <t>6.051,51</t>
  </si>
  <si>
    <t>6.006,88</t>
  </si>
  <si>
    <t>5.996,66</t>
  </si>
  <si>
    <t>5.995,40</t>
  </si>
  <si>
    <t>6.014,96</t>
  </si>
  <si>
    <t>5.978,44</t>
  </si>
  <si>
    <t>5.937,34</t>
  </si>
  <si>
    <t>5.963,61</t>
  </si>
  <si>
    <t>5.964,69</t>
  </si>
  <si>
    <t>5.930,72</t>
  </si>
  <si>
    <t>5.949,91</t>
  </si>
  <si>
    <t>5.905,21</t>
  </si>
  <si>
    <t>5.960,61</t>
  </si>
  <si>
    <t>5.842,91</t>
  </si>
  <si>
    <t>5.859,27</t>
  </si>
  <si>
    <t>5.871,92</t>
  </si>
  <si>
    <t>5.805,42</t>
  </si>
  <si>
    <t>5.836,22</t>
  </si>
  <si>
    <t>5.782,02</t>
  </si>
  <si>
    <t>5.838,61</t>
  </si>
  <si>
    <t>5.773,31</t>
  </si>
  <si>
    <t>5.827,04</t>
  </si>
  <si>
    <t>5.890,35</t>
  </si>
  <si>
    <t>5.807,78</t>
  </si>
  <si>
    <t>5.918,25</t>
  </si>
  <si>
    <t>5.910,66</t>
  </si>
  <si>
    <t>5.927,89</t>
  </si>
  <si>
    <t>5.874,78</t>
  </si>
  <si>
    <t>5.909,03</t>
  </si>
  <si>
    <t>5.993,26</t>
  </si>
  <si>
    <t>6.000,68</t>
  </si>
  <si>
    <t>5.890,68</t>
  </si>
  <si>
    <t>5.975,38</t>
  </si>
  <si>
    <t>5.982,81</t>
  </si>
  <si>
    <t>6.021,04</t>
  </si>
  <si>
    <t>5.960,01</t>
  </si>
  <si>
    <t>5.942,47</t>
  </si>
  <si>
    <t>5.891,07</t>
  </si>
  <si>
    <t>5.949,34</t>
  </si>
  <si>
    <t>5.888,66</t>
  </si>
  <si>
    <t>5.868,55</t>
  </si>
  <si>
    <t>5.903,26</t>
  </si>
  <si>
    <t>5.935,09</t>
  </si>
  <si>
    <t>5.829,53</t>
  </si>
  <si>
    <t>5.881,63</t>
  </si>
  <si>
    <t>5.919,74</t>
  </si>
  <si>
    <t>5.929,74</t>
  </si>
  <si>
    <t>5.868,86</t>
  </si>
  <si>
    <t>5.906,94</t>
  </si>
  <si>
    <t>5.920,67</t>
  </si>
  <si>
    <t>5.940,79</t>
  </si>
  <si>
    <t>5.869,16</t>
  </si>
  <si>
    <t>5.970,84</t>
  </si>
  <si>
    <t>6.006,17</t>
  </si>
  <si>
    <t>5.932,95</t>
  </si>
  <si>
    <t>6.037,59</t>
  </si>
  <si>
    <t>6.024,97</t>
  </si>
  <si>
    <t>6.049,75</t>
  </si>
  <si>
    <t>6.007,37</t>
  </si>
  <si>
    <t>6.040,04</t>
  </si>
  <si>
    <t>5.984,63</t>
  </si>
  <si>
    <t>6.040,10</t>
  </si>
  <si>
    <t>5.981,44</t>
  </si>
  <si>
    <t>5.974,07</t>
  </si>
  <si>
    <t>5.940,25</t>
  </si>
  <si>
    <t>5.978,25</t>
  </si>
  <si>
    <t>5.902,57</t>
  </si>
  <si>
    <t>5.930,85</t>
  </si>
  <si>
    <t>5.842,00</t>
  </si>
  <si>
    <t>5.982,06</t>
  </si>
  <si>
    <t>5.832,30</t>
  </si>
  <si>
    <t>5.867,08</t>
  </si>
  <si>
    <t>5.912,71</t>
  </si>
  <si>
    <t>5.935,52</t>
  </si>
  <si>
    <t>5.866,07</t>
  </si>
  <si>
    <t>5.872,16</t>
  </si>
  <si>
    <t>6.047,65</t>
  </si>
  <si>
    <t>6.070,67</t>
  </si>
  <si>
    <t>5.867,79</t>
  </si>
  <si>
    <t>6.050,61</t>
  </si>
  <si>
    <t>6.052,55</t>
  </si>
  <si>
    <t>6.057,68</t>
  </si>
  <si>
    <t>6.035,19</t>
  </si>
  <si>
    <t>6.074,08</t>
  </si>
  <si>
    <t>6.063,79</t>
  </si>
  <si>
    <t>6.085,19</t>
  </si>
  <si>
    <t>6.059,14</t>
  </si>
  <si>
    <t>6.051,09</t>
  </si>
  <si>
    <t>6.068,17</t>
  </si>
  <si>
    <t>6.078,58</t>
  </si>
  <si>
    <t>6.035,77</t>
  </si>
  <si>
    <t>6.051,25</t>
  </si>
  <si>
    <t>6.074,29</t>
  </si>
  <si>
    <t>6.079,68</t>
  </si>
  <si>
    <t>6.084,19</t>
  </si>
  <si>
    <t>6.060,15</t>
  </si>
  <si>
    <t>6.092,59</t>
  </si>
  <si>
    <t>6.034,91</t>
  </si>
  <si>
    <t>6.057,59</t>
  </si>
  <si>
    <t>6.065,40</t>
  </si>
  <si>
    <t>6.029,89</t>
  </si>
  <si>
    <t>6.052,85</t>
  </si>
  <si>
    <t>6.083,01</t>
  </si>
  <si>
    <t>6.088,51</t>
  </si>
  <si>
    <t>6.048,63</t>
  </si>
  <si>
    <t>6.090,27</t>
  </si>
  <si>
    <t>6.081,38</t>
  </si>
  <si>
    <t>6.099,97</t>
  </si>
  <si>
    <t>6.079,98</t>
  </si>
  <si>
    <t>6.075,11</t>
  </si>
  <si>
    <t>6.089,03</t>
  </si>
  <si>
    <t>6.094,55</t>
  </si>
  <si>
    <t>6.072,90</t>
  </si>
  <si>
    <t>6.086,49</t>
  </si>
  <si>
    <t>6.069,39</t>
  </si>
  <si>
    <t>6.089,84</t>
  </si>
  <si>
    <t>6.061,06</t>
  </si>
  <si>
    <t>6.049,88</t>
  </si>
  <si>
    <t>6.042,97</t>
  </si>
  <si>
    <t>6.052,07</t>
  </si>
  <si>
    <t>6.033,39</t>
  </si>
  <si>
    <t>6.047,15</t>
  </si>
  <si>
    <t>6.040,11</t>
  </si>
  <si>
    <t>6.053,58</t>
  </si>
  <si>
    <t>6.035,33</t>
  </si>
  <si>
    <t>6.032,38</t>
  </si>
  <si>
    <t>6.003,98</t>
  </si>
  <si>
    <t>6.044,17</t>
  </si>
  <si>
    <t>5.998,74</t>
  </si>
  <si>
    <t>6.014,11</t>
  </si>
  <si>
    <t>6.020,16</t>
  </si>
  <si>
    <t>5.984,87</t>
  </si>
  <si>
    <t>6.021,63</t>
  </si>
  <si>
    <t>6.000,03</t>
  </si>
  <si>
    <t>6.025,42</t>
  </si>
  <si>
    <t>5.992,27</t>
  </si>
  <si>
    <t>5.987,37</t>
  </si>
  <si>
    <t>5.992,28</t>
  </si>
  <si>
    <t>6.020,75</t>
  </si>
  <si>
    <t>5.963,91</t>
  </si>
  <si>
    <t>5.969,34</t>
  </si>
  <si>
    <t>5.944,36</t>
  </si>
  <si>
    <t>5.972,90</t>
  </si>
  <si>
    <t>5.948,71</t>
  </si>
  <si>
    <t>5.940,58</t>
  </si>
  <si>
    <t>5.963,32</t>
  </si>
  <si>
    <t>5.887,26</t>
  </si>
  <si>
    <t>5.917,11</t>
  </si>
  <si>
    <t>5.914,34</t>
  </si>
  <si>
    <t>5.860,56</t>
  </si>
  <si>
    <t>5.916,98</t>
  </si>
  <si>
    <t>5.870,05</t>
  </si>
  <si>
    <t>5.923,51</t>
  </si>
  <si>
    <t>5.855,29</t>
  </si>
  <si>
    <t>5.893,62</t>
  </si>
  <si>
    <t>5.874,17</t>
  </si>
  <si>
    <t>5.908,12</t>
  </si>
  <si>
    <t>5.865,95</t>
  </si>
  <si>
    <t>5.870,62</t>
  </si>
  <si>
    <t>5.912,79</t>
  </si>
  <si>
    <t>5.915,32</t>
  </si>
  <si>
    <t>5.853,01</t>
  </si>
  <si>
    <t>5.949,17</t>
  </si>
  <si>
    <t>5.989,68</t>
  </si>
  <si>
    <t>5.993,88</t>
  </si>
  <si>
    <t>5.942,28</t>
  </si>
  <si>
    <t>5.985,38</t>
  </si>
  <si>
    <t>5.985,75</t>
  </si>
  <si>
    <t>6.008,19</t>
  </si>
  <si>
    <t>5.965,91</t>
  </si>
  <si>
    <t>5.983,99</t>
  </si>
  <si>
    <t>6.003,60</t>
  </si>
  <si>
    <t>6.009,92</t>
  </si>
  <si>
    <t>5.960,08</t>
  </si>
  <si>
    <t>6.001,35</t>
  </si>
  <si>
    <t>6.008,86</t>
  </si>
  <si>
    <t>6.017,31</t>
  </si>
  <si>
    <t>5.986,69</t>
  </si>
  <si>
    <t>5.995,54</t>
  </si>
  <si>
    <t>5.976,76</t>
  </si>
  <si>
    <t>6.012,45</t>
  </si>
  <si>
    <t>5.973,10</t>
  </si>
  <si>
    <t>5.947,21</t>
  </si>
  <si>
    <t>5.983,84</t>
  </si>
  <si>
    <t>5.929,04</t>
  </si>
  <si>
    <t>5.864,89</t>
  </si>
  <si>
    <t>5.936,14</t>
  </si>
  <si>
    <t>5.782,76</t>
  </si>
  <si>
    <t>5.722,43</t>
  </si>
  <si>
    <t>5.783,44</t>
  </si>
  <si>
    <t>5.722,10</t>
  </si>
  <si>
    <t>5.712,69</t>
  </si>
  <si>
    <t>5.725,15</t>
  </si>
  <si>
    <t>5.741,43</t>
  </si>
  <si>
    <t>5.696,51</t>
  </si>
  <si>
    <t>5.728,80</t>
  </si>
  <si>
    <t>5.723,22</t>
  </si>
  <si>
    <t>5.772,52</t>
  </si>
  <si>
    <t>5.705,45</t>
  </si>
  <si>
    <t>5.775,34</t>
  </si>
  <si>
    <t>5.702,86</t>
  </si>
  <si>
    <t>5.813,67</t>
  </si>
  <si>
    <t>5.832,65</t>
  </si>
  <si>
    <t>5.850,94</t>
  </si>
  <si>
    <t>5.811,28</t>
  </si>
  <si>
    <t>5.832,92</t>
  </si>
  <si>
    <t>5.819,68</t>
  </si>
  <si>
    <t>5.847,19</t>
  </si>
  <si>
    <t>5.802,17</t>
  </si>
  <si>
    <t>5.823,52</t>
  </si>
  <si>
    <t>5.833,93</t>
  </si>
  <si>
    <t>5.842,92</t>
  </si>
  <si>
    <t>5.823,08</t>
  </si>
  <si>
    <t>5.808,12</t>
  </si>
  <si>
    <t>5.826,75</t>
  </si>
  <si>
    <t>5.862,82</t>
  </si>
  <si>
    <t>5.799,98</t>
  </si>
  <si>
    <t>5.809,86</t>
  </si>
  <si>
    <t>5.817,80</t>
  </si>
  <si>
    <t>5.784,92</t>
  </si>
  <si>
    <t>5.797,42</t>
  </si>
  <si>
    <t>5.834,50</t>
  </si>
  <si>
    <t>5.834,85</t>
  </si>
  <si>
    <t>5.762,41</t>
  </si>
  <si>
    <t>5.851,20</t>
  </si>
  <si>
    <t>5.832,70</t>
  </si>
  <si>
    <t>5.863,04</t>
  </si>
  <si>
    <t>5.821,17</t>
  </si>
  <si>
    <t>5.853,98</t>
  </si>
  <si>
    <t>5.857,82</t>
  </si>
  <si>
    <t>5.866,92</t>
  </si>
  <si>
    <t>5.824,79</t>
  </si>
  <si>
    <t>5.864,67</t>
  </si>
  <si>
    <t>5.859,43</t>
  </si>
  <si>
    <t>5.872,17</t>
  </si>
  <si>
    <t>5.846,11</t>
  </si>
  <si>
    <t>5.841,47</t>
  </si>
  <si>
    <t>5.875,62</t>
  </si>
  <si>
    <t>5.878,46</t>
  </si>
  <si>
    <t>5.840,25</t>
  </si>
  <si>
    <t>5.842,47</t>
  </si>
  <si>
    <t>5.816,58</t>
  </si>
  <si>
    <t>5.846,52</t>
  </si>
  <si>
    <t>5.808,34</t>
  </si>
  <si>
    <t>5.815,26</t>
  </si>
  <si>
    <t>5.866,74</t>
  </si>
  <si>
    <t>5.870,36</t>
  </si>
  <si>
    <t>5.804,48</t>
  </si>
  <si>
    <t>5.859,85</t>
  </si>
  <si>
    <t>5.829,81</t>
  </si>
  <si>
    <t>5.871,41</t>
  </si>
  <si>
    <t>5.829,57</t>
  </si>
  <si>
    <t>5.815,03</t>
  </si>
  <si>
    <t>5.775,09</t>
  </si>
  <si>
    <t>5.822,13</t>
  </si>
  <si>
    <t>5.780,05</t>
  </si>
  <si>
    <t>5.778,36</t>
  </si>
  <si>
    <t>5.795,03</t>
  </si>
  <si>
    <t>5.764,76</t>
  </si>
  <si>
    <t>5.792,04</t>
  </si>
  <si>
    <t>5.751,80</t>
  </si>
  <si>
    <t>5.796,80</t>
  </si>
  <si>
    <t>5.745,02</t>
  </si>
  <si>
    <t>5.751,13</t>
  </si>
  <si>
    <t>5.719,14</t>
  </si>
  <si>
    <t>5.757,60</t>
  </si>
  <si>
    <t>5.714,56</t>
  </si>
  <si>
    <t>5.695,94</t>
  </si>
  <si>
    <t>5.737,80</t>
  </si>
  <si>
    <t>5.739,34</t>
  </si>
  <si>
    <t>5.686,85</t>
  </si>
  <si>
    <t>5.751,07</t>
  </si>
  <si>
    <t>5.737,48</t>
  </si>
  <si>
    <t>5.753,21</t>
  </si>
  <si>
    <t>5.702,83</t>
  </si>
  <si>
    <t>5.699,94</t>
  </si>
  <si>
    <t>5.698,19</t>
  </si>
  <si>
    <t>5.718,78</t>
  </si>
  <si>
    <t>5.677,37</t>
  </si>
  <si>
    <t>5.709,54</t>
  </si>
  <si>
    <t>5.698,14</t>
  </si>
  <si>
    <t>5.719,63</t>
  </si>
  <si>
    <t>5.674,00</t>
  </si>
  <si>
    <t>5.708,75</t>
  </si>
  <si>
    <t>5.757,73</t>
  </si>
  <si>
    <t>5.681,28</t>
  </si>
  <si>
    <t>5.762,48</t>
  </si>
  <si>
    <t>5.726,52</t>
  </si>
  <si>
    <t>5.765,14</t>
  </si>
  <si>
    <t>5.703,53</t>
  </si>
  <si>
    <t>5.738,17</t>
  </si>
  <si>
    <t>5.755,36</t>
  </si>
  <si>
    <t>5.763,78</t>
  </si>
  <si>
    <t>5.727,34</t>
  </si>
  <si>
    <t>5.745,37</t>
  </si>
  <si>
    <t>5.762,22</t>
  </si>
  <si>
    <t>5.767,37</t>
  </si>
  <si>
    <t>5.721,01</t>
  </si>
  <si>
    <t>5.722,26</t>
  </si>
  <si>
    <t>5.733,65</t>
  </si>
  <si>
    <t>5.741,03</t>
  </si>
  <si>
    <t>5.712,06</t>
  </si>
  <si>
    <t>5.732,93</t>
  </si>
  <si>
    <t>5.727,66</t>
  </si>
  <si>
    <t>5.735,32</t>
  </si>
  <si>
    <t>5.698,99</t>
  </si>
  <si>
    <t>5.718,57</t>
  </si>
  <si>
    <t>5.711,90</t>
  </si>
  <si>
    <t>5.725,36</t>
  </si>
  <si>
    <t>5.704,22</t>
  </si>
  <si>
    <t>5.702,55</t>
  </si>
  <si>
    <t>5.709,64</t>
  </si>
  <si>
    <t>5.715,14</t>
  </si>
  <si>
    <t>5.674,49</t>
  </si>
  <si>
    <t>5.713,64</t>
  </si>
  <si>
    <t>5.702,63</t>
  </si>
  <si>
    <t>5.733,57</t>
  </si>
  <si>
    <t>5.686,42</t>
  </si>
  <si>
    <t>5.618,26</t>
  </si>
  <si>
    <t>5.641,68</t>
  </si>
  <si>
    <t>5.689,75</t>
  </si>
  <si>
    <t>5.615,08</t>
  </si>
  <si>
    <t>5.634,58</t>
  </si>
  <si>
    <t>5.655,51</t>
  </si>
  <si>
    <t>5.670,81</t>
  </si>
  <si>
    <t>5.614,05</t>
  </si>
  <si>
    <t>5.633,09</t>
  </si>
  <si>
    <t>5.615,21</t>
  </si>
  <si>
    <t>5.636,05</t>
  </si>
  <si>
    <t>5.604,53</t>
  </si>
  <si>
    <t>5.626,02</t>
  </si>
  <si>
    <t>5.603,34</t>
  </si>
  <si>
    <t>5.636,27</t>
  </si>
  <si>
    <t>5.601,65</t>
  </si>
  <si>
    <t>5.595,76</t>
  </si>
  <si>
    <t>5.557,48</t>
  </si>
  <si>
    <t>5.600,71</t>
  </si>
  <si>
    <t>5.535,50</t>
  </si>
  <si>
    <t>5.554,13</t>
  </si>
  <si>
    <t>5.496,42</t>
  </si>
  <si>
    <t>5.560,41</t>
  </si>
  <si>
    <t>5.406,96</t>
  </si>
  <si>
    <t>5.495,52</t>
  </si>
  <si>
    <t>5.490,51</t>
  </si>
  <si>
    <t>5.497,91</t>
  </si>
  <si>
    <t>5.441,72</t>
  </si>
  <si>
    <t>5.471,05</t>
  </si>
  <si>
    <t>5.442,07</t>
  </si>
  <si>
    <t>5.484,20</t>
  </si>
  <si>
    <t>5.434,49</t>
  </si>
  <si>
    <t>5.408,42</t>
  </si>
  <si>
    <t>5.507,33</t>
  </si>
  <si>
    <t>5.522,47</t>
  </si>
  <si>
    <t>5.402,62</t>
  </si>
  <si>
    <t>5.503,41</t>
  </si>
  <si>
    <t>5.520,08</t>
  </si>
  <si>
    <t>5.546,30</t>
  </si>
  <si>
    <t>5.480,54</t>
  </si>
  <si>
    <t>5.520,07</t>
  </si>
  <si>
    <t>5.506,68</t>
  </si>
  <si>
    <t>5.552,99</t>
  </si>
  <si>
    <t>5.503,66</t>
  </si>
  <si>
    <t>5.528,93</t>
  </si>
  <si>
    <t>5.623,89</t>
  </si>
  <si>
    <t>5.504,33</t>
  </si>
  <si>
    <t>5.648,40</t>
  </si>
  <si>
    <t>5.612,74</t>
  </si>
  <si>
    <t>5.651,37</t>
  </si>
  <si>
    <t>5.581,79</t>
  </si>
  <si>
    <t>5.591,96</t>
  </si>
  <si>
    <t>5.607,30</t>
  </si>
  <si>
    <t>5.646,95</t>
  </si>
  <si>
    <t>5.583,71</t>
  </si>
  <si>
    <t>5.592,18</t>
  </si>
  <si>
    <t>5.624,51</t>
  </si>
  <si>
    <t>5.627,03</t>
  </si>
  <si>
    <t>5.560,95</t>
  </si>
  <si>
    <t>5.625,80</t>
  </si>
  <si>
    <t>5.602,89</t>
  </si>
  <si>
    <t>5.631,18</t>
  </si>
  <si>
    <t>5.593,48</t>
  </si>
  <si>
    <t>5.616,84</t>
  </si>
  <si>
    <t>5.639,66</t>
  </si>
  <si>
    <t>5.651,62</t>
  </si>
  <si>
    <t>5.602,34</t>
  </si>
  <si>
    <t>5.634,61</t>
  </si>
  <si>
    <t>5.602,49</t>
  </si>
  <si>
    <t>5.641,82</t>
  </si>
  <si>
    <t>5.585,16</t>
  </si>
  <si>
    <t>5.570,64</t>
  </si>
  <si>
    <t>5.637,77</t>
  </si>
  <si>
    <t>5.643,22</t>
  </si>
  <si>
    <t>5.620,85</t>
  </si>
  <si>
    <t>5.603,09</t>
  </si>
  <si>
    <t>5.632,68</t>
  </si>
  <si>
    <t>5.591,57</t>
  </si>
  <si>
    <t>5.597,12</t>
  </si>
  <si>
    <t>5.602,88</t>
  </si>
  <si>
    <t>5.620,51</t>
  </si>
  <si>
    <t>5.585,50</t>
  </si>
  <si>
    <t>5.608,25</t>
  </si>
  <si>
    <t>5.557,23</t>
  </si>
  <si>
    <t>5.608,30</t>
  </si>
  <si>
    <t>5.550,74</t>
  </si>
  <si>
    <t>5.554,25</t>
  </si>
  <si>
    <t>5.530,50</t>
  </si>
  <si>
    <t>5.561,98</t>
  </si>
  <si>
    <t>5.525,17</t>
  </si>
  <si>
    <t>5.543,22</t>
  </si>
  <si>
    <t>5.501,13</t>
  </si>
  <si>
    <t>5.546,23</t>
  </si>
  <si>
    <t>5.455,21</t>
  </si>
  <si>
    <t>5.442,36</t>
  </si>
  <si>
    <t>5.463,22</t>
  </si>
  <si>
    <t>5.415,91</t>
  </si>
  <si>
    <t>5.434,43</t>
  </si>
  <si>
    <t>5.376,98</t>
  </si>
  <si>
    <t>5.436,50</t>
  </si>
  <si>
    <t>5.344,39</t>
  </si>
  <si>
    <t>5.351,88</t>
  </si>
  <si>
    <t>5.371,20</t>
  </si>
  <si>
    <t>5.324,37</t>
  </si>
  <si>
    <t>5.344,16</t>
  </si>
  <si>
    <t>5.314,66</t>
  </si>
  <si>
    <t>5.358,67</t>
  </si>
  <si>
    <t>5.300,84</t>
  </si>
  <si>
    <t>5.319,31</t>
  </si>
  <si>
    <t>5.252,57</t>
  </si>
  <si>
    <t>5.328,03</t>
  </si>
  <si>
    <t>5.233,85</t>
  </si>
  <si>
    <t>5.199,50</t>
  </si>
  <si>
    <t>5.293,13</t>
  </si>
  <si>
    <t>5.330,64</t>
  </si>
  <si>
    <t>5.195,54</t>
  </si>
  <si>
    <t>5.240,03</t>
  </si>
  <si>
    <t>5.206,42</t>
  </si>
  <si>
    <t>5.312,34</t>
  </si>
  <si>
    <t>5.193,56</t>
  </si>
  <si>
    <t>5.186,33</t>
  </si>
  <si>
    <t>5.151,14</t>
  </si>
  <si>
    <t>5.250,89</t>
  </si>
  <si>
    <t>5.119,26</t>
  </si>
  <si>
    <t>5.346,56</t>
  </si>
  <si>
    <t>5.376,63</t>
  </si>
  <si>
    <t>5.383,89</t>
  </si>
  <si>
    <t>5.302,03</t>
  </si>
  <si>
    <t>5.446,68</t>
  </si>
  <si>
    <t>5.537,84</t>
  </si>
  <si>
    <t>5.566,16</t>
  </si>
  <si>
    <t>5.410,42</t>
  </si>
  <si>
    <t>5.522,30</t>
  </si>
  <si>
    <t>5.505,59</t>
  </si>
  <si>
    <t>5.551,51</t>
  </si>
  <si>
    <t>5.493,75</t>
  </si>
  <si>
    <t>5.436,44</t>
  </si>
  <si>
    <t>5.478,73</t>
  </si>
  <si>
    <t>5.489,46</t>
  </si>
  <si>
    <t>5.401,70</t>
  </si>
  <si>
    <t>5.463,54</t>
  </si>
  <si>
    <t>5.476,55</t>
  </si>
  <si>
    <t>5.487,74</t>
  </si>
  <si>
    <t>5.444,44</t>
  </si>
  <si>
    <t>5.459,10</t>
  </si>
  <si>
    <t>5.433,67</t>
  </si>
  <si>
    <t>5.488,32</t>
  </si>
  <si>
    <t>5.430,70</t>
  </si>
  <si>
    <t>5.399,22</t>
  </si>
  <si>
    <t>5.428,70</t>
  </si>
  <si>
    <t>5.491,59</t>
  </si>
  <si>
    <t>5.390,95</t>
  </si>
  <si>
    <t>5.427,13</t>
  </si>
  <si>
    <t>5.505,84</t>
  </si>
  <si>
    <t>5.508,04</t>
  </si>
  <si>
    <t>5.419,98</t>
  </si>
  <si>
    <t>5.555,74</t>
  </si>
  <si>
    <t>5.565,30</t>
  </si>
  <si>
    <t>5.585,34</t>
  </si>
  <si>
    <t>5.550,90</t>
  </si>
  <si>
    <t>5.564,41</t>
  </si>
  <si>
    <t>5.544,54</t>
  </si>
  <si>
    <t>5.570,36</t>
  </si>
  <si>
    <t>5.529,04</t>
  </si>
  <si>
    <t>5.505,00</t>
  </si>
  <si>
    <t>5.543,37</t>
  </si>
  <si>
    <t>5.557,50</t>
  </si>
  <si>
    <t>5.497,04</t>
  </si>
  <si>
    <t>5.544,59</t>
  </si>
  <si>
    <t>5.608,56</t>
  </si>
  <si>
    <t>5.522,81</t>
  </si>
  <si>
    <t>5.588,27</t>
  </si>
  <si>
    <t>5.610,07</t>
  </si>
  <si>
    <t>5.622,49</t>
  </si>
  <si>
    <t>5.584,81</t>
  </si>
  <si>
    <t>5.667,20</t>
  </si>
  <si>
    <t>5.644,09</t>
  </si>
  <si>
    <t>5.669,67</t>
  </si>
  <si>
    <t>5.639,02</t>
  </si>
  <si>
    <t>5.631,22</t>
  </si>
  <si>
    <t>5.638,16</t>
  </si>
  <si>
    <t>5.666,94</t>
  </si>
  <si>
    <t>5.614,75</t>
  </si>
  <si>
    <t>5.615,35</t>
  </si>
  <si>
    <t>5.590,76</t>
  </si>
  <si>
    <t>5.655,56</t>
  </si>
  <si>
    <t>5.590,44</t>
  </si>
  <si>
    <t>5.584,54</t>
  </si>
  <si>
    <t>5.635,21</t>
  </si>
  <si>
    <t>5.642,45</t>
  </si>
  <si>
    <t>5.576,53</t>
  </si>
  <si>
    <t>5.633,91</t>
  </si>
  <si>
    <t>5.591,26</t>
  </si>
  <si>
    <t>5.635,39</t>
  </si>
  <si>
    <t>5.586,44</t>
  </si>
  <si>
    <t>5.576,98</t>
  </si>
  <si>
    <t>5.584,24</t>
  </si>
  <si>
    <t>5.590,75</t>
  </si>
  <si>
    <t>5.574,57</t>
  </si>
  <si>
    <t>5.572,85</t>
  </si>
  <si>
    <t>5.572,75</t>
  </si>
  <si>
    <t>5.583,11</t>
  </si>
  <si>
    <t>5.562,51</t>
  </si>
  <si>
    <t>5.567,19</t>
  </si>
  <si>
    <t>5.537,91</t>
  </si>
  <si>
    <t>5.570,33</t>
  </si>
  <si>
    <t>5.531,63</t>
  </si>
  <si>
    <t>5.537,02</t>
  </si>
  <si>
    <t>5.507,44</t>
  </si>
  <si>
    <t>5.539,27</t>
  </si>
  <si>
    <t>5.507,42</t>
  </si>
  <si>
    <t>5.509,01</t>
  </si>
  <si>
    <t>5.461,84</t>
  </si>
  <si>
    <t>5.509,69</t>
  </si>
  <si>
    <t>5.458,43</t>
  </si>
  <si>
    <t>5.475,09</t>
  </si>
  <si>
    <t>5.471,08</t>
  </si>
  <si>
    <t>5.479,55</t>
  </si>
  <si>
    <t>5.446,53</t>
  </si>
  <si>
    <t>5.460,48</t>
  </si>
  <si>
    <t>5.488,48</t>
  </si>
  <si>
    <t>5.523,64</t>
  </si>
  <si>
    <t>5.451,12</t>
  </si>
  <si>
    <t>5.482,87</t>
  </si>
  <si>
    <t>5.473,59</t>
  </si>
  <si>
    <t>5.490,81</t>
  </si>
  <si>
    <t>5.467,54</t>
  </si>
  <si>
    <t>5.477,90</t>
  </si>
  <si>
    <t>5.460,71</t>
  </si>
  <si>
    <t>5.483,14</t>
  </si>
  <si>
    <t>5.451,87</t>
  </si>
  <si>
    <t>5.469,30</t>
  </si>
  <si>
    <t>5.460,73</t>
  </si>
  <si>
    <t>5.472,88</t>
  </si>
  <si>
    <t>5.446,56</t>
  </si>
  <si>
    <t>5.447,87</t>
  </si>
  <si>
    <t>5.459,58</t>
  </si>
  <si>
    <t>5.490,66</t>
  </si>
  <si>
    <t>5.447,59</t>
  </si>
  <si>
    <t>5.464,62</t>
  </si>
  <si>
    <t>5.466,77</t>
  </si>
  <si>
    <t>5.478,31</t>
  </si>
  <si>
    <t>5.452,03</t>
  </si>
  <si>
    <t>5.473,17</t>
  </si>
  <si>
    <t>5.499,99</t>
  </si>
  <si>
    <t>5.505,53</t>
  </si>
  <si>
    <t>5.455,56</t>
  </si>
  <si>
    <t>5.487,03</t>
  </si>
  <si>
    <t>5.476,15</t>
  </si>
  <si>
    <t>5.490,38</t>
  </si>
  <si>
    <t>5.471,32</t>
  </si>
  <si>
    <t>5.473,23</t>
  </si>
  <si>
    <t>5.431,11</t>
  </si>
  <si>
    <t>5.488,50</t>
  </si>
  <si>
    <t>5.420,40</t>
  </si>
  <si>
    <t>5.431,60</t>
  </si>
  <si>
    <t>5.424,08</t>
  </si>
  <si>
    <t>5.432,39</t>
  </si>
  <si>
    <t>5.403,75</t>
  </si>
  <si>
    <t>5.433,74</t>
  </si>
  <si>
    <t>5.441,93</t>
  </si>
  <si>
    <t>5.402,51</t>
  </si>
  <si>
    <t>5.421,03</t>
  </si>
  <si>
    <t>5.409,13</t>
  </si>
  <si>
    <t>5.447,25</t>
  </si>
  <si>
    <t>5.375,32</t>
  </si>
  <si>
    <t>5.353,00</t>
  </si>
  <si>
    <t>5.375,95</t>
  </si>
  <si>
    <t>5.327,25</t>
  </si>
  <si>
    <t>5.360,79</t>
  </si>
  <si>
    <t>5.341,22</t>
  </si>
  <si>
    <t>5.365,79</t>
  </si>
  <si>
    <t>5.331,52</t>
  </si>
  <si>
    <t>5.346,99</t>
  </si>
  <si>
    <t>5.343,81</t>
  </si>
  <si>
    <t>5.375,08</t>
  </si>
  <si>
    <t>5.331,33</t>
  </si>
  <si>
    <t>5.352,96</t>
  </si>
  <si>
    <t>5.357,80</t>
  </si>
  <si>
    <t>5.362,35</t>
  </si>
  <si>
    <t>5.335,36</t>
  </si>
  <si>
    <t>5.354,03</t>
  </si>
  <si>
    <t>5.314,48</t>
  </si>
  <si>
    <t>5.354,16</t>
  </si>
  <si>
    <t>5.297,64</t>
  </si>
  <si>
    <t>5.291,34</t>
  </si>
  <si>
    <t>5.278,24</t>
  </si>
  <si>
    <t>5.298,80</t>
  </si>
  <si>
    <t>5.257,63</t>
  </si>
  <si>
    <t>5.283,40</t>
  </si>
  <si>
    <t>5.297,15</t>
  </si>
  <si>
    <t>5.302,11</t>
  </si>
  <si>
    <t>5.234,32</t>
  </si>
  <si>
    <t>5.277,51</t>
  </si>
  <si>
    <t>5.243,21</t>
  </si>
  <si>
    <t>5.280,33</t>
  </si>
  <si>
    <t>5.191,68</t>
  </si>
  <si>
    <t>5.235,48</t>
  </si>
  <si>
    <t>5.259,77</t>
  </si>
  <si>
    <t>5.260,21</t>
  </si>
  <si>
    <t>5.222,10</t>
  </si>
  <si>
    <t>5.266,95</t>
  </si>
  <si>
    <t>5.278,73</t>
  </si>
  <si>
    <t>5.282,27</t>
  </si>
  <si>
    <t>5.262,70</t>
  </si>
  <si>
    <t>5.306,04</t>
  </si>
  <si>
    <t>5.315,91</t>
  </si>
  <si>
    <t>5.280,89</t>
  </si>
  <si>
    <t>5.304,72</t>
  </si>
  <si>
    <t>5.281,45</t>
  </si>
  <si>
    <t>5.311,65</t>
  </si>
  <si>
    <t>5.278,39</t>
  </si>
  <si>
    <t>5.267,84</t>
  </si>
  <si>
    <t>5.340,26</t>
  </si>
  <si>
    <t>5.341,88</t>
  </si>
  <si>
    <t>5.256,93</t>
  </si>
  <si>
    <t>5.307,01</t>
  </si>
  <si>
    <t>5.319,28</t>
  </si>
  <si>
    <t>5.323,18</t>
  </si>
  <si>
    <t>5.286,01</t>
  </si>
  <si>
    <t>5.321,41</t>
  </si>
  <si>
    <t>5.298,69</t>
  </si>
  <si>
    <t>5.324,32</t>
  </si>
  <si>
    <t>5.297,87</t>
  </si>
  <si>
    <t>5.308,13</t>
  </si>
  <si>
    <t>5.305,35</t>
  </si>
  <si>
    <t>5.325,32</t>
  </si>
  <si>
    <t>5.302,40</t>
  </si>
  <si>
    <t>5.303,27</t>
  </si>
  <si>
    <t>5.303,10</t>
  </si>
  <si>
    <t>5.283,59</t>
  </si>
  <si>
    <t>5.297,10</t>
  </si>
  <si>
    <t>5.310,07</t>
  </si>
  <si>
    <t>5.325,49</t>
  </si>
  <si>
    <t>5.296,19</t>
  </si>
  <si>
    <t>5.308,15</t>
  </si>
  <si>
    <t>5.263,26</t>
  </si>
  <si>
    <t>5.311,76</t>
  </si>
  <si>
    <t>5.246,68</t>
  </si>
  <si>
    <t>5.221,10</t>
  </si>
  <si>
    <t>5.250,37</t>
  </si>
  <si>
    <t>5.217,98</t>
  </si>
  <si>
    <t>5.221,42</t>
  </si>
  <si>
    <t>5.233,08</t>
  </si>
  <si>
    <t>5.237,26</t>
  </si>
  <si>
    <t>5.211,16</t>
  </si>
  <si>
    <t>5.222,68</t>
  </si>
  <si>
    <t>5.225,49</t>
  </si>
  <si>
    <t>5.239,66</t>
  </si>
  <si>
    <t>5.209,68</t>
  </si>
  <si>
    <t>5.214,08</t>
  </si>
  <si>
    <t>5.189,03</t>
  </si>
  <si>
    <t>5.215,30</t>
  </si>
  <si>
    <t>5.180,41</t>
  </si>
  <si>
    <t>5.187,67</t>
  </si>
  <si>
    <t>5.168,98</t>
  </si>
  <si>
    <t>5.191,95</t>
  </si>
  <si>
    <t>5.165,86</t>
  </si>
  <si>
    <t>5.187,70</t>
  </si>
  <si>
    <t>5.187,20</t>
  </si>
  <si>
    <t>5.200,23</t>
  </si>
  <si>
    <t>5.178,96</t>
  </si>
  <si>
    <t>5.180,74</t>
  </si>
  <si>
    <t>5.142,42</t>
  </si>
  <si>
    <t>5.181,00</t>
  </si>
  <si>
    <t>5.127,79</t>
  </si>
  <si>
    <t>5.122,78</t>
  </si>
  <si>
    <t>5.139,12</t>
  </si>
  <si>
    <t>5.101,22</t>
  </si>
  <si>
    <t>5.064,20</t>
  </si>
  <si>
    <t>5.049,32</t>
  </si>
  <si>
    <t>5.073,21</t>
  </si>
  <si>
    <t>5.011,05</t>
  </si>
  <si>
    <t>5.018,39</t>
  </si>
  <si>
    <t>5.029,03</t>
  </si>
  <si>
    <t>5.096,12</t>
  </si>
  <si>
    <t>5.013,45</t>
  </si>
  <si>
    <t>5.035,69</t>
  </si>
  <si>
    <t>5.103,78</t>
  </si>
  <si>
    <t>5.110,83</t>
  </si>
  <si>
    <t>5.035,31</t>
  </si>
  <si>
    <t>5.116,17</t>
  </si>
  <si>
    <t>5.114,13</t>
  </si>
  <si>
    <t>5.123,49</t>
  </si>
  <si>
    <t>5.088,65</t>
  </si>
  <si>
    <t>5.099,96</t>
  </si>
  <si>
    <t>5.084,65</t>
  </si>
  <si>
    <t>5.114,62</t>
  </si>
  <si>
    <t>5.073,14</t>
  </si>
  <si>
    <t>5.048,42</t>
  </si>
  <si>
    <t>5.019,88</t>
  </si>
  <si>
    <t>5.057,75</t>
  </si>
  <si>
    <t>4.990,58</t>
  </si>
  <si>
    <t>5.071,63</t>
  </si>
  <si>
    <t>5.084,86</t>
  </si>
  <si>
    <t>5.089,48</t>
  </si>
  <si>
    <t>5.047,02</t>
  </si>
  <si>
    <t>5.070,55</t>
  </si>
  <si>
    <t>5.028,85</t>
  </si>
  <si>
    <t>5.076,12</t>
  </si>
  <si>
    <t>5.027,96</t>
  </si>
  <si>
    <t>5.010,60</t>
  </si>
  <si>
    <t>4.987,33</t>
  </si>
  <si>
    <t>5.038,84</t>
  </si>
  <si>
    <t>4.969,40</t>
  </si>
  <si>
    <t>4.967,23</t>
  </si>
  <si>
    <t>5.005,44</t>
  </si>
  <si>
    <t>5.019,02</t>
  </si>
  <si>
    <t>4.953,56</t>
  </si>
  <si>
    <t>5.011,12</t>
  </si>
  <si>
    <t>5.031,52</t>
  </si>
  <si>
    <t>5.056,66</t>
  </si>
  <si>
    <t>5.001,89</t>
  </si>
  <si>
    <t>5.022,21</t>
  </si>
  <si>
    <t>5.068,97</t>
  </si>
  <si>
    <t>5.077,96</t>
  </si>
  <si>
    <t>5.007,25</t>
  </si>
  <si>
    <t>5.051,41</t>
  </si>
  <si>
    <t>5.064,59</t>
  </si>
  <si>
    <t>5.079,84</t>
  </si>
  <si>
    <t>5.039,83</t>
  </si>
  <si>
    <t>5.061,82</t>
  </si>
  <si>
    <t>5.149,67</t>
  </si>
  <si>
    <t>5.168,43</t>
  </si>
  <si>
    <t>5.052,47</t>
  </si>
  <si>
    <t>5.123,41</t>
  </si>
  <si>
    <t>5.171,51</t>
  </si>
  <si>
    <t>5.175,03</t>
  </si>
  <si>
    <t>5.107,94</t>
  </si>
  <si>
    <t>5.199,06</t>
  </si>
  <si>
    <t>5.172,95</t>
  </si>
  <si>
    <t>5.211,78</t>
  </si>
  <si>
    <t>5.138,77</t>
  </si>
  <si>
    <t>5.160,64</t>
  </si>
  <si>
    <t>5.167,88</t>
  </si>
  <si>
    <t>5.178,43</t>
  </si>
  <si>
    <t>5.138,70</t>
  </si>
  <si>
    <t>5.209,91</t>
  </si>
  <si>
    <t>5.217,03</t>
  </si>
  <si>
    <t>5.224,81</t>
  </si>
  <si>
    <t>5.160,78</t>
  </si>
  <si>
    <t>5.202,39</t>
  </si>
  <si>
    <t>5.211,37</t>
  </si>
  <si>
    <t>5.219,57</t>
  </si>
  <si>
    <t>5.197,35</t>
  </si>
  <si>
    <t>5.204,34</t>
  </si>
  <si>
    <t>5.158,95</t>
  </si>
  <si>
    <t>5.222,18</t>
  </si>
  <si>
    <t>5.157,21</t>
  </si>
  <si>
    <t>5.147,21</t>
  </si>
  <si>
    <t>5.244,05</t>
  </si>
  <si>
    <t>5.256,59</t>
  </si>
  <si>
    <t>5.146,06</t>
  </si>
  <si>
    <t>5.211,49</t>
  </si>
  <si>
    <t>5.194,37</t>
  </si>
  <si>
    <t>5.228,75</t>
  </si>
  <si>
    <t>5.205,81</t>
  </si>
  <si>
    <t>5.204,29</t>
  </si>
  <si>
    <t>5.208,34</t>
  </si>
  <si>
    <t>5.184,05</t>
  </si>
  <si>
    <t>5.243,77</t>
  </si>
  <si>
    <t>5.257,97</t>
  </si>
  <si>
    <t>5.263,95</t>
  </si>
  <si>
    <t>5.229,20</t>
  </si>
  <si>
    <t>5.254,35</t>
  </si>
  <si>
    <t>5.248,03</t>
  </si>
  <si>
    <t>5.264,85</t>
  </si>
  <si>
    <t>5.245,82</t>
  </si>
  <si>
    <t>5.248,49</t>
  </si>
  <si>
    <t>5.226,31</t>
  </si>
  <si>
    <t>5.249,26</t>
  </si>
  <si>
    <t>5.213,92</t>
  </si>
  <si>
    <t>5.203,58</t>
  </si>
  <si>
    <t>5.228,85</t>
  </si>
  <si>
    <t>5.235,16</t>
  </si>
  <si>
    <t>5.203,42</t>
  </si>
  <si>
    <t>5.218,19</t>
  </si>
  <si>
    <t>5.219,52</t>
  </si>
  <si>
    <t>5.229,09</t>
  </si>
  <si>
    <t>5.216,09</t>
  </si>
  <si>
    <t>5.234,18</t>
  </si>
  <si>
    <t>5.242,48</t>
  </si>
  <si>
    <t>5.246,09</t>
  </si>
  <si>
    <t>5.229,87</t>
  </si>
  <si>
    <t>5.241,53</t>
  </si>
  <si>
    <t>5.253,43</t>
  </si>
  <si>
    <t>5.261,10</t>
  </si>
  <si>
    <t>5.240,66</t>
  </si>
  <si>
    <t>5.224,62</t>
  </si>
  <si>
    <t>5.181,69</t>
  </si>
  <si>
    <t>5.226,19</t>
  </si>
  <si>
    <t>5.171,55</t>
  </si>
  <si>
    <t>5.178,51</t>
  </si>
  <si>
    <t>5.139,09</t>
  </si>
  <si>
    <t>5.180,31</t>
  </si>
  <si>
    <t>5.131,59</t>
  </si>
  <si>
    <t>5.149,42</t>
  </si>
  <si>
    <t>5.154,77</t>
  </si>
  <si>
    <t>5.175,60</t>
  </si>
  <si>
    <t>5.145,47</t>
  </si>
  <si>
    <t>5.117,09</t>
  </si>
  <si>
    <t>5.123,31</t>
  </si>
  <si>
    <t>5.136,86</t>
  </si>
  <si>
    <t>5.104,35</t>
  </si>
  <si>
    <t>5.150,48</t>
  </si>
  <si>
    <t>5.175,14</t>
  </si>
  <si>
    <t>5.176,85</t>
  </si>
  <si>
    <t>5.123,30</t>
  </si>
  <si>
    <t>5.165,31</t>
  </si>
  <si>
    <t>5.173,49</t>
  </si>
  <si>
    <t>5.179,14</t>
  </si>
  <si>
    <t>5.151,88</t>
  </si>
  <si>
    <t>5.175,27</t>
  </si>
  <si>
    <t>5.134,30</t>
  </si>
  <si>
    <t>5.179,87</t>
  </si>
  <si>
    <t>5.114,48</t>
  </si>
  <si>
    <t>5.117,94</t>
  </si>
  <si>
    <t>5.111,96</t>
  </si>
  <si>
    <t>5.124,66</t>
  </si>
  <si>
    <t>5.091,14</t>
  </si>
  <si>
    <t>5.123,69</t>
  </si>
  <si>
    <t>5.164,46</t>
  </si>
  <si>
    <t>5.189,26</t>
  </si>
  <si>
    <t>5.117,50</t>
  </si>
  <si>
    <t>5.157,36</t>
  </si>
  <si>
    <t>5.132,38</t>
  </si>
  <si>
    <t>5.165,62</t>
  </si>
  <si>
    <t>5.128,21</t>
  </si>
  <si>
    <t>5.104,76</t>
  </si>
  <si>
    <t>5.108,03</t>
  </si>
  <si>
    <t>5.127,97</t>
  </si>
  <si>
    <t>5.092,22</t>
  </si>
  <si>
    <t>5.078,65</t>
  </si>
  <si>
    <t>5.110,52</t>
  </si>
  <si>
    <t>5.114,54</t>
  </si>
  <si>
    <t>5.056,82</t>
  </si>
  <si>
    <t>5.130,95</t>
  </si>
  <si>
    <t>5.130,99</t>
  </si>
  <si>
    <t>5.127,18</t>
  </si>
  <si>
    <t>5.137,08</t>
  </si>
  <si>
    <t>5.098,51</t>
  </si>
  <si>
    <t>5.140,33</t>
  </si>
  <si>
    <t>5.094,16</t>
  </si>
  <si>
    <t>5.096,27</t>
  </si>
  <si>
    <t>5.085,36</t>
  </si>
  <si>
    <t>5.104,99</t>
  </si>
  <si>
    <t>5.061,89</t>
  </si>
  <si>
    <t>5.069,76</t>
  </si>
  <si>
    <t>5.067,20</t>
  </si>
  <si>
    <t>5.077,37</t>
  </si>
  <si>
    <t>5.058,35</t>
  </si>
  <si>
    <t>5.078,18</t>
  </si>
  <si>
    <t>5.074,60</t>
  </si>
  <si>
    <t>5.080,69</t>
  </si>
  <si>
    <t>5.057,29</t>
  </si>
  <si>
    <t>5.069,53</t>
  </si>
  <si>
    <t>5.093,00</t>
  </si>
  <si>
    <t>5.097,66</t>
  </si>
  <si>
    <t>5.068,91</t>
  </si>
  <si>
    <t>5.088,80</t>
  </si>
  <si>
    <t>5.100,92</t>
  </si>
  <si>
    <t>5.111,06</t>
  </si>
  <si>
    <t>5.081,46</t>
  </si>
  <si>
    <t>5.087,03</t>
  </si>
  <si>
    <t>5.038,83</t>
  </si>
  <si>
    <t>5.094,39</t>
  </si>
  <si>
    <t>4.981,80</t>
  </si>
  <si>
    <t>4.963,03</t>
  </si>
  <si>
    <t>4.983,21</t>
  </si>
  <si>
    <t>4.946,00</t>
  </si>
  <si>
    <t>4.975,51</t>
  </si>
  <si>
    <t>4.989,32</t>
  </si>
  <si>
    <t>4.993,71</t>
  </si>
  <si>
    <t>4.955,02</t>
  </si>
  <si>
    <t>5.005,57</t>
  </si>
  <si>
    <t>5.031,13</t>
  </si>
  <si>
    <t>5.038,70</t>
  </si>
  <si>
    <t>4.999,52</t>
  </si>
  <si>
    <t>5.029,73</t>
  </si>
  <si>
    <t>5.003,14</t>
  </si>
  <si>
    <t>5.032,72</t>
  </si>
  <si>
    <t>4.999,44</t>
  </si>
  <si>
    <t>5.000,62</t>
  </si>
  <si>
    <t>4.976,44</t>
  </si>
  <si>
    <t>5.002,52</t>
  </si>
  <si>
    <t>4.956,45</t>
  </si>
  <si>
    <t>4.953,17</t>
  </si>
  <si>
    <t>4.967,94</t>
  </si>
  <si>
    <t>4.971,30</t>
  </si>
  <si>
    <t>4.920,31</t>
  </si>
  <si>
    <t>5.021,84</t>
  </si>
  <si>
    <t>5.026,83</t>
  </si>
  <si>
    <t>5.048,39</t>
  </si>
  <si>
    <t>5.016,83</t>
  </si>
  <si>
    <t>5.026,61</t>
  </si>
  <si>
    <t>5.004,17</t>
  </si>
  <si>
    <t>5.030,06</t>
  </si>
  <si>
    <t>5.000,34</t>
  </si>
  <si>
    <t>4.997,91</t>
  </si>
  <si>
    <t>4.995,16</t>
  </si>
  <si>
    <t>5.000,40</t>
  </si>
  <si>
    <t>4.987,09</t>
  </si>
  <si>
    <t>4.995,06</t>
  </si>
  <si>
    <t>4.973,05</t>
  </si>
  <si>
    <t>4.999,89</t>
  </si>
  <si>
    <t>4.969,05</t>
  </si>
  <si>
    <t>4.954,23</t>
  </si>
  <si>
    <t>4.950,16</t>
  </si>
  <si>
    <t>4.957,77</t>
  </si>
  <si>
    <t>4.934,88</t>
  </si>
  <si>
    <t>4.942,81</t>
  </si>
  <si>
    <t>4.957,19</t>
  </si>
  <si>
    <t>4.918,09</t>
  </si>
  <si>
    <t>4.958,61</t>
  </si>
  <si>
    <t>4.916,06</t>
  </si>
  <si>
    <t>4.975,29</t>
  </si>
  <si>
    <t>4.907,99</t>
  </si>
  <si>
    <t>4.906,19</t>
  </si>
  <si>
    <t>4.861,11</t>
  </si>
  <si>
    <t>4.906,97</t>
  </si>
  <si>
    <t>4.853,52</t>
  </si>
  <si>
    <t>4.845,65</t>
  </si>
  <si>
    <t>4.899,19</t>
  </si>
  <si>
    <t>4.906,75</t>
  </si>
  <si>
    <t>4.845,15</t>
  </si>
  <si>
    <t>4.924,97</t>
  </si>
  <si>
    <t>4.925,89</t>
  </si>
  <si>
    <t>4.931,09</t>
  </si>
  <si>
    <t>4.916,27</t>
  </si>
  <si>
    <t>4.927,93</t>
  </si>
  <si>
    <t>4.892,95</t>
  </si>
  <si>
    <t>4.929,31</t>
  </si>
  <si>
    <t>4.887,40</t>
  </si>
  <si>
    <t>4.890,97</t>
  </si>
  <si>
    <t>4.888,91</t>
  </si>
  <si>
    <t>4.906,69</t>
  </si>
  <si>
    <t>4.881,47</t>
  </si>
  <si>
    <t>4.894,16</t>
  </si>
  <si>
    <t>4.886,66</t>
  </si>
  <si>
    <t>4.898,15</t>
  </si>
  <si>
    <t>4.869,34</t>
  </si>
  <si>
    <t>4.868,55</t>
  </si>
  <si>
    <t>4.888,56</t>
  </si>
  <si>
    <t>4.903,68</t>
  </si>
  <si>
    <t>4.865,94</t>
  </si>
  <si>
    <t>4.864,60</t>
  </si>
  <si>
    <t>4.856,80</t>
  </si>
  <si>
    <t>4.866,48</t>
  </si>
  <si>
    <t>4.844,37</t>
  </si>
  <si>
    <t>4.850,43</t>
  </si>
  <si>
    <t>4.853,42</t>
  </si>
  <si>
    <t>4.868,41</t>
  </si>
  <si>
    <t>4.844,05</t>
  </si>
  <si>
    <t>4.839,81</t>
  </si>
  <si>
    <t>4.796,28</t>
  </si>
  <si>
    <t>4.842,07</t>
  </si>
  <si>
    <t>4.785,87</t>
  </si>
  <si>
    <t>4.780,94</t>
  </si>
  <si>
    <t>4.760,10</t>
  </si>
  <si>
    <t>4.785,79</t>
  </si>
  <si>
    <t>4.740,57</t>
  </si>
  <si>
    <t>4.739,21</t>
  </si>
  <si>
    <t>4.739,13</t>
  </si>
  <si>
    <t>4.744,23</t>
  </si>
  <si>
    <t>4.714,82</t>
  </si>
  <si>
    <t>4.765,98</t>
  </si>
  <si>
    <t>4.772,35</t>
  </si>
  <si>
    <t>4.782,34</t>
  </si>
  <si>
    <t>4.747,12</t>
  </si>
  <si>
    <t>4.783,83</t>
  </si>
  <si>
    <t>4.791,18</t>
  </si>
  <si>
    <t>4.802,40</t>
  </si>
  <si>
    <t>4.768,98</t>
  </si>
  <si>
    <t>4.780,24</t>
  </si>
  <si>
    <t>4.792,13</t>
  </si>
  <si>
    <t>4.798,50</t>
  </si>
  <si>
    <t>4.739,58</t>
  </si>
  <si>
    <t>4.783,45</t>
  </si>
  <si>
    <t>4.759,94</t>
  </si>
  <si>
    <t>4.790,80</t>
  </si>
  <si>
    <t>4.756,20</t>
  </si>
  <si>
    <t>4.756,50</t>
  </si>
  <si>
    <t>4.741,93</t>
  </si>
  <si>
    <t>4.765,47</t>
  </si>
  <si>
    <t>4.730,35</t>
  </si>
  <si>
    <t>4.763,54</t>
  </si>
  <si>
    <t>4.703,70</t>
  </si>
  <si>
    <t>4.764,54</t>
  </si>
  <si>
    <t>4.699,82</t>
  </si>
  <si>
    <t>4.697,24</t>
  </si>
  <si>
    <t>4.690,57</t>
  </si>
  <si>
    <t>4.721,49</t>
  </si>
  <si>
    <t>4.682,11</t>
  </si>
  <si>
    <t>4.688,68</t>
  </si>
  <si>
    <t>4.697,42</t>
  </si>
  <si>
    <t>4.726,78</t>
  </si>
  <si>
    <t>4.687,53</t>
  </si>
  <si>
    <t>4.704,81</t>
  </si>
  <si>
    <t>4.725,07</t>
  </si>
  <si>
    <t>4.729,29</t>
  </si>
  <si>
    <t>4.699,71</t>
  </si>
  <si>
    <t>4.742,83</t>
  </si>
  <si>
    <t>4.745,20</t>
  </si>
  <si>
    <t>4.754,33</t>
  </si>
  <si>
    <t>4.722,67</t>
  </si>
  <si>
    <t>4.769,83</t>
  </si>
  <si>
    <t>4.782,88</t>
  </si>
  <si>
    <t>4.788,43</t>
  </si>
  <si>
    <t>4.751,99</t>
  </si>
  <si>
    <t>4.783,35</t>
  </si>
  <si>
    <t>4.786,44</t>
  </si>
  <si>
    <t>4.793,30</t>
  </si>
  <si>
    <t>4.780,98</t>
  </si>
  <si>
    <t>4.781,58</t>
  </si>
  <si>
    <t>4.773,45</t>
  </si>
  <si>
    <t>4.785,39</t>
  </si>
  <si>
    <t>4.768,90</t>
  </si>
  <si>
    <t>4.774,75</t>
  </si>
  <si>
    <t>4.758,86</t>
  </si>
  <si>
    <t>4.784,72</t>
  </si>
  <si>
    <t>4.758,45</t>
  </si>
  <si>
    <t>4.754,63</t>
  </si>
  <si>
    <t>4.753,92</t>
  </si>
  <si>
    <t>4.772,94</t>
  </si>
  <si>
    <t>4.736,77</t>
  </si>
  <si>
    <t>4.746,75</t>
  </si>
  <si>
    <t>4.724,29</t>
  </si>
  <si>
    <t>4.748,71</t>
  </si>
  <si>
    <t>4.708,35</t>
  </si>
  <si>
    <t>4.698,35</t>
  </si>
  <si>
    <t>4.764,73</t>
  </si>
  <si>
    <t>4.778,01</t>
  </si>
  <si>
    <t>4.697,82</t>
  </si>
  <si>
    <t>4.768,37</t>
  </si>
  <si>
    <t>4.743,72</t>
  </si>
  <si>
    <t>4.768,69</t>
  </si>
  <si>
    <t>4.740,56</t>
  </si>
  <si>
    <t>4.725,58</t>
  </si>
  <si>
    <t>4.749,52</t>
  </si>
  <si>
    <t>4.719,19</t>
  </si>
  <si>
    <t>4.714,23</t>
  </si>
  <si>
    <t>4.725,53</t>
  </si>
  <si>
    <t>4.704,69</t>
  </si>
  <si>
    <t>4.719,55</t>
  </si>
  <si>
    <t>4.721,04</t>
  </si>
  <si>
    <t>4.738,57</t>
  </si>
  <si>
    <t>4.694,34</t>
  </si>
  <si>
    <t>4.707,09</t>
  </si>
  <si>
    <t>4.646,20</t>
  </si>
  <si>
    <t>4.709,69</t>
  </si>
  <si>
    <t>4.643,23</t>
  </si>
  <si>
    <t>4.643,70</t>
  </si>
  <si>
    <t>4.618,30</t>
  </si>
  <si>
    <t>4.643,93</t>
  </si>
  <si>
    <t>4.608,09</t>
  </si>
  <si>
    <t>4.622,44</t>
  </si>
  <si>
    <t>4.593,39</t>
  </si>
  <si>
    <t>4.623,71</t>
  </si>
  <si>
    <t>4.604,37</t>
  </si>
  <si>
    <t>4.576,20</t>
  </si>
  <si>
    <t>4.609,23</t>
  </si>
  <si>
    <t>4.574,06</t>
  </si>
  <si>
    <t>4.585,59</t>
  </si>
  <si>
    <t>4.568,84</t>
  </si>
  <si>
    <t>4.590,92</t>
  </si>
  <si>
    <t>4.565,22</t>
  </si>
  <si>
    <t>4.549,34</t>
  </si>
  <si>
    <t>4.586,23</t>
  </si>
  <si>
    <t>4.590,74</t>
  </si>
  <si>
    <t>4.546,50</t>
  </si>
  <si>
    <t>4.567,18</t>
  </si>
  <si>
    <t>4.557,25</t>
  </si>
  <si>
    <t>4.578,56</t>
  </si>
  <si>
    <t>4.551,68</t>
  </si>
  <si>
    <t>4.569,78</t>
  </si>
  <si>
    <t>4.564,37</t>
  </si>
  <si>
    <t>4.572,37</t>
  </si>
  <si>
    <t>4.546,72</t>
  </si>
  <si>
    <t>4.594,63</t>
  </si>
  <si>
    <t>4.559,43</t>
  </si>
  <si>
    <t>4.599,39</t>
  </si>
  <si>
    <t>4.554,71</t>
  </si>
  <si>
    <t>4.567,80</t>
  </si>
  <si>
    <t>4.554,87</t>
  </si>
  <si>
    <t>4.569,89</t>
  </si>
  <si>
    <t>4.537,24</t>
  </si>
  <si>
    <t>4.550,58</t>
  </si>
  <si>
    <t>4.571,84</t>
  </si>
  <si>
    <t>4.587,64</t>
  </si>
  <si>
    <t>4.547,15</t>
  </si>
  <si>
    <t>4.554,89</t>
  </si>
  <si>
    <t>4.545,55</t>
  </si>
  <si>
    <t>4.568,14</t>
  </si>
  <si>
    <t>4.540,51</t>
  </si>
  <si>
    <t>4.550,43</t>
  </si>
  <si>
    <t>4.554,86</t>
  </si>
  <si>
    <t>4.560,52</t>
  </si>
  <si>
    <t>4.546,32</t>
  </si>
  <si>
    <t>4.559,34</t>
  </si>
  <si>
    <t>4.555,84</t>
  </si>
  <si>
    <t>4.560,31</t>
  </si>
  <si>
    <t>4.552,80</t>
  </si>
  <si>
    <t>4.556,62</t>
  </si>
  <si>
    <t>4.553,04</t>
  </si>
  <si>
    <t>4.568,43</t>
  </si>
  <si>
    <t>4.545,05</t>
  </si>
  <si>
    <t>4.538,19</t>
  </si>
  <si>
    <t>4.538,77</t>
  </si>
  <si>
    <t>4.542,14</t>
  </si>
  <si>
    <t>4.525,51</t>
  </si>
  <si>
    <t>4.547,38</t>
  </si>
  <si>
    <t>4.511,70</t>
  </si>
  <si>
    <t>4.557,11</t>
  </si>
  <si>
    <t>4.510,36</t>
  </si>
  <si>
    <t>4.514,02</t>
  </si>
  <si>
    <t>4.509,55</t>
  </si>
  <si>
    <t>4.520,12</t>
  </si>
  <si>
    <t>4.499,66</t>
  </si>
  <si>
    <t>4.508,24</t>
  </si>
  <si>
    <t>4.497,08</t>
  </si>
  <si>
    <t>4.511,99</t>
  </si>
  <si>
    <t>4.487,83</t>
  </si>
  <si>
    <t>4.502,88</t>
  </si>
  <si>
    <t>4.505,30</t>
  </si>
  <si>
    <t>4.521,17</t>
  </si>
  <si>
    <t>4.495,31</t>
  </si>
  <si>
    <t>4.495,70</t>
  </si>
  <si>
    <t>4.458,97</t>
  </si>
  <si>
    <t>4.508,67</t>
  </si>
  <si>
    <t>4.411,55</t>
  </si>
  <si>
    <t>4.406,66</t>
  </si>
  <si>
    <t>4.421,76</t>
  </si>
  <si>
    <t>4.393,82</t>
  </si>
  <si>
    <t>4.415,24</t>
  </si>
  <si>
    <t>4.364,15</t>
  </si>
  <si>
    <t>4.418,03</t>
  </si>
  <si>
    <t>4.353,34</t>
  </si>
  <si>
    <t>4.347,35</t>
  </si>
  <si>
    <t>4.391,41</t>
  </si>
  <si>
    <t>4.393,40</t>
  </si>
  <si>
    <t>4.343,94</t>
  </si>
  <si>
    <t>4.382,78</t>
  </si>
  <si>
    <t>4.384,37</t>
  </si>
  <si>
    <t>4.391,20</t>
  </si>
  <si>
    <t>4.359,76</t>
  </si>
  <si>
    <t>4.378,38</t>
  </si>
  <si>
    <t>4.366,21</t>
  </si>
  <si>
    <t>4.386,26</t>
  </si>
  <si>
    <t>4.355,41</t>
  </si>
  <si>
    <t>4.365,98</t>
  </si>
  <si>
    <t>4.364,27</t>
  </si>
  <si>
    <t>4.372,21</t>
  </si>
  <si>
    <t>4.347,53</t>
  </si>
  <si>
    <t>4.358,34</t>
  </si>
  <si>
    <t>4.334,23</t>
  </si>
  <si>
    <t>4.373,62</t>
  </si>
  <si>
    <t>4.317,78</t>
  </si>
  <si>
    <t>4.268,26</t>
  </si>
  <si>
    <t>4.319,72</t>
  </si>
  <si>
    <t>4.237,86</t>
  </si>
  <si>
    <t>4.201,27</t>
  </si>
  <si>
    <t>4.245,64</t>
  </si>
  <si>
    <t>4.197,74</t>
  </si>
  <si>
    <t>4.193,80</t>
  </si>
  <si>
    <t>4.171,33</t>
  </si>
  <si>
    <t>4.195,55</t>
  </si>
  <si>
    <t>4.153,12</t>
  </si>
  <si>
    <t>4.166,82</t>
  </si>
  <si>
    <t>4.139,39</t>
  </si>
  <si>
    <t>4.177,47</t>
  </si>
  <si>
    <t>4.132,94</t>
  </si>
  <si>
    <t>4.117,37</t>
  </si>
  <si>
    <t>4.152,93</t>
  </si>
  <si>
    <t>4.156,70</t>
  </si>
  <si>
    <t>4.103,78</t>
  </si>
  <si>
    <t>4.137,23</t>
  </si>
  <si>
    <t>4.175,99</t>
  </si>
  <si>
    <t>4.183,60</t>
  </si>
  <si>
    <t>4.127,90</t>
  </si>
  <si>
    <t>4.186,77</t>
  </si>
  <si>
    <t>4.232,42</t>
  </si>
  <si>
    <t>4.181,42</t>
  </si>
  <si>
    <t>4.247,68</t>
  </si>
  <si>
    <t>4.235,79</t>
  </si>
  <si>
    <t>4.259,38</t>
  </si>
  <si>
    <t>4.219,43</t>
  </si>
  <si>
    <t>4.217,04</t>
  </si>
  <si>
    <t>4.210,40</t>
  </si>
  <si>
    <t>4.255,84</t>
  </si>
  <si>
    <t>4.189,22</t>
  </si>
  <si>
    <t>4.224,16</t>
  </si>
  <si>
    <t>4.273,85</t>
  </si>
  <si>
    <t>4.276,56</t>
  </si>
  <si>
    <t>4.223,03</t>
  </si>
  <si>
    <t>4.278,00</t>
  </si>
  <si>
    <t>4.321,36</t>
  </si>
  <si>
    <t>4.339,54</t>
  </si>
  <si>
    <t>4.269,69</t>
  </si>
  <si>
    <t>4.314,60</t>
  </si>
  <si>
    <t>4.357,35</t>
  </si>
  <si>
    <t>4.364,20</t>
  </si>
  <si>
    <t>4.303,84</t>
  </si>
  <si>
    <t>4.373,20</t>
  </si>
  <si>
    <t>4.345,23</t>
  </si>
  <si>
    <t>4.393,57</t>
  </si>
  <si>
    <t>4.337,54</t>
  </si>
  <si>
    <t>4.373,63</t>
  </si>
  <si>
    <t>4.342,37</t>
  </si>
  <si>
    <t>4.383,33</t>
  </si>
  <si>
    <t>4.327,78</t>
  </si>
  <si>
    <t>4.360,49</t>
  </si>
  <si>
    <t>4.377,10</t>
  </si>
  <si>
    <t>4.311,97</t>
  </si>
  <si>
    <t>4.349,61</t>
  </si>
  <si>
    <t>4.380,94</t>
  </si>
  <si>
    <t>4.385,85</t>
  </si>
  <si>
    <t>4.325,43</t>
  </si>
  <si>
    <t>4.376,95</t>
  </si>
  <si>
    <t>4.366,59</t>
  </si>
  <si>
    <t>4.378,64</t>
  </si>
  <si>
    <t>4.345,34</t>
  </si>
  <si>
    <t>4.358,24</t>
  </si>
  <si>
    <t>4.339,75</t>
  </si>
  <si>
    <t>4.385,46</t>
  </si>
  <si>
    <t>4.339,64</t>
  </si>
  <si>
    <t>4.335,66</t>
  </si>
  <si>
    <t>4.289,02</t>
  </si>
  <si>
    <t>4.341,73</t>
  </si>
  <si>
    <t>4.283,79</t>
  </si>
  <si>
    <t>4.308,50</t>
  </si>
  <si>
    <t>4.234,79</t>
  </si>
  <si>
    <t>4.324,10</t>
  </si>
  <si>
    <t>4.219,55</t>
  </si>
  <si>
    <t>4.258,19</t>
  </si>
  <si>
    <t>4.259,31</t>
  </si>
  <si>
    <t>4.267,13</t>
  </si>
  <si>
    <t>4.225,91</t>
  </si>
  <si>
    <t>4.263,75</t>
  </si>
  <si>
    <t>4.233,83</t>
  </si>
  <si>
    <t>4.268,50</t>
  </si>
  <si>
    <t>4.220,48</t>
  </si>
  <si>
    <t>4.229,45</t>
  </si>
  <si>
    <t>4.269,75</t>
  </si>
  <si>
    <t>4.281,15</t>
  </si>
  <si>
    <t>4.216,45</t>
  </si>
  <si>
    <t>4.288,39</t>
  </si>
  <si>
    <t>4.284,52</t>
  </si>
  <si>
    <t>4.300,58</t>
  </si>
  <si>
    <t>4.260,21</t>
  </si>
  <si>
    <t>Объём</t>
  </si>
  <si>
    <t>124,82M</t>
  </si>
  <si>
    <t>152,61M</t>
  </si>
  <si>
    <t>268,58M</t>
  </si>
  <si>
    <t>295,71M</t>
  </si>
  <si>
    <t>164,46M</t>
  </si>
  <si>
    <t>126,32M</t>
  </si>
  <si>
    <t>130,31M</t>
  </si>
  <si>
    <t>225,70M</t>
  </si>
  <si>
    <t>523,91M</t>
  </si>
  <si>
    <t>63,09M</t>
  </si>
  <si>
    <t>60,34M</t>
  </si>
  <si>
    <t>83,95M</t>
  </si>
  <si>
    <t>52,67M</t>
  </si>
  <si>
    <t>55,54M</t>
  </si>
  <si>
    <t>61,60M</t>
  </si>
  <si>
    <t>42,15M</t>
  </si>
  <si>
    <t>51,12M</t>
  </si>
  <si>
    <t>55,98M</t>
  </si>
  <si>
    <t>59,06M</t>
  </si>
  <si>
    <t>47,82M</t>
  </si>
  <si>
    <t>57,66M</t>
  </si>
  <si>
    <t>63,73M</t>
  </si>
  <si>
    <t>60,04M</t>
  </si>
  <si>
    <t>90,93M</t>
  </si>
  <si>
    <t>78,56M</t>
  </si>
  <si>
    <t>156,83M</t>
  </si>
  <si>
    <t>200,27M</t>
  </si>
  <si>
    <t>97,72M</t>
  </si>
  <si>
    <t>161,15M</t>
  </si>
  <si>
    <t>297,66M</t>
  </si>
  <si>
    <t>212,52M</t>
  </si>
  <si>
    <t>310,16M</t>
  </si>
  <si>
    <t>188,05M</t>
  </si>
  <si>
    <t>86,02M</t>
  </si>
  <si>
    <t>134,49M</t>
  </si>
  <si>
    <t>175,55M</t>
  </si>
  <si>
    <t>75,42M</t>
  </si>
  <si>
    <t>131,38M</t>
  </si>
  <si>
    <t>67,07M</t>
  </si>
  <si>
    <t>97,34M</t>
  </si>
  <si>
    <t>69,25M</t>
  </si>
  <si>
    <t>86,50M</t>
  </si>
  <si>
    <t>90,67M</t>
  </si>
  <si>
    <t>67,42M</t>
  </si>
  <si>
    <t>100,83M</t>
  </si>
  <si>
    <t>86,11M</t>
  </si>
  <si>
    <t>245,08M</t>
  </si>
  <si>
    <t>131,96M</t>
  </si>
  <si>
    <t>68,71M</t>
  </si>
  <si>
    <t>53,97M</t>
  </si>
  <si>
    <t>61,66M</t>
  </si>
  <si>
    <t>60,20M</t>
  </si>
  <si>
    <t>49,38M</t>
  </si>
  <si>
    <t>58,87M</t>
  </si>
  <si>
    <t>66,10M</t>
  </si>
  <si>
    <t>48,42M</t>
  </si>
  <si>
    <t>49,37M</t>
  </si>
  <si>
    <t>54,60M</t>
  </si>
  <si>
    <t>70,25M</t>
  </si>
  <si>
    <t>119,55M</t>
  </si>
  <si>
    <t>80,73M</t>
  </si>
  <si>
    <t>61,18M</t>
  </si>
  <si>
    <t>138,25M</t>
  </si>
  <si>
    <t>79,09M</t>
  </si>
  <si>
    <t>77,10M</t>
  </si>
  <si>
    <t>95,54M</t>
  </si>
  <si>
    <t>63,23M</t>
  </si>
  <si>
    <t>64,98M</t>
  </si>
  <si>
    <t>130,37M</t>
  </si>
  <si>
    <t>81,46M</t>
  </si>
  <si>
    <t>133,47M</t>
  </si>
  <si>
    <t>94,20M</t>
  </si>
  <si>
    <t>87,51M</t>
  </si>
  <si>
    <t>86,75M</t>
  </si>
  <si>
    <t>87,66M</t>
  </si>
  <si>
    <t>78,18M</t>
  </si>
  <si>
    <t>146,78M</t>
  </si>
  <si>
    <t>171,46M</t>
  </si>
  <si>
    <t>92,89M</t>
  </si>
  <si>
    <t>70,07M</t>
  </si>
  <si>
    <t>72,60M</t>
  </si>
  <si>
    <t>71,17M</t>
  </si>
  <si>
    <t>80,40M</t>
  </si>
  <si>
    <t>67,89M</t>
  </si>
  <si>
    <t>114,28M</t>
  </si>
  <si>
    <t>66,49M</t>
  </si>
  <si>
    <t>46,10M</t>
  </si>
  <si>
    <t>69,50M</t>
  </si>
  <si>
    <t>68,21M</t>
  </si>
  <si>
    <t>56,08M</t>
  </si>
  <si>
    <t>62,90M</t>
  </si>
  <si>
    <t>48,50M</t>
  </si>
  <si>
    <t>64,28M</t>
  </si>
  <si>
    <t>55,80M</t>
  </si>
  <si>
    <t>66,71M</t>
  </si>
  <si>
    <t>91,58M</t>
  </si>
  <si>
    <t>76,85M</t>
  </si>
  <si>
    <t>94,58M</t>
  </si>
  <si>
    <t>51,77M</t>
  </si>
  <si>
    <t>71,65M</t>
  </si>
  <si>
    <t>61,13M</t>
  </si>
  <si>
    <t>51,33M</t>
  </si>
  <si>
    <t>44,24M</t>
  </si>
  <si>
    <t>63,30M</t>
  </si>
  <si>
    <t>72,61M</t>
  </si>
  <si>
    <t>68,30M</t>
  </si>
  <si>
    <t>70,03M</t>
  </si>
  <si>
    <t>96,62M</t>
  </si>
  <si>
    <t>147,71M</t>
  </si>
  <si>
    <t>117,09M</t>
  </si>
  <si>
    <t>97,19M</t>
  </si>
  <si>
    <t>83,37M</t>
  </si>
  <si>
    <t>72,41M</t>
  </si>
  <si>
    <t>85,65M</t>
  </si>
  <si>
    <t>89,47M</t>
  </si>
  <si>
    <t>64,06M</t>
  </si>
  <si>
    <t>101,96M</t>
  </si>
  <si>
    <t>128,43M</t>
  </si>
  <si>
    <t>129,06M</t>
  </si>
  <si>
    <t>224,18M</t>
  </si>
  <si>
    <t>163,98M</t>
  </si>
  <si>
    <t>142,49M</t>
  </si>
  <si>
    <t>175,01M</t>
  </si>
  <si>
    <t>242,97M</t>
  </si>
  <si>
    <t>58,88M</t>
  </si>
  <si>
    <t>65,83M</t>
  </si>
  <si>
    <t>58,37M</t>
  </si>
  <si>
    <t>57,72M</t>
  </si>
  <si>
    <t>59,68M</t>
  </si>
  <si>
    <t>51,74M</t>
  </si>
  <si>
    <t>69,17M</t>
  </si>
  <si>
    <t>94,11M</t>
  </si>
  <si>
    <t>68,94M</t>
  </si>
  <si>
    <t>135,49M</t>
  </si>
  <si>
    <t>132,49M</t>
  </si>
  <si>
    <t>160,72M</t>
  </si>
  <si>
    <t>116,90M</t>
  </si>
  <si>
    <t>243,26M</t>
  </si>
  <si>
    <t>128,67M</t>
  </si>
  <si>
    <t>80,79M</t>
  </si>
  <si>
    <t>82,76M</t>
  </si>
  <si>
    <t>81,10M</t>
  </si>
  <si>
    <t>96,47M</t>
  </si>
  <si>
    <t>127,22M</t>
  </si>
  <si>
    <t>152,18M</t>
  </si>
  <si>
    <t>141,35M</t>
  </si>
  <si>
    <t>104,13M</t>
  </si>
  <si>
    <t>97,87M</t>
  </si>
  <si>
    <t>67,45M</t>
  </si>
  <si>
    <t>88,89M</t>
  </si>
  <si>
    <t>91,36M</t>
  </si>
  <si>
    <t>111,63M</t>
  </si>
  <si>
    <t>144,94M</t>
  </si>
  <si>
    <t>151,88M</t>
  </si>
  <si>
    <t>284,29M</t>
  </si>
  <si>
    <t>230,25M</t>
  </si>
  <si>
    <t>248,66M</t>
  </si>
  <si>
    <t>162,63M</t>
  </si>
  <si>
    <t>150,96M</t>
  </si>
  <si>
    <t>73,01M</t>
  </si>
  <si>
    <t>58,28M</t>
  </si>
  <si>
    <t>45,55M</t>
  </si>
  <si>
    <t>66,25M</t>
  </si>
  <si>
    <t>54,10M</t>
  </si>
  <si>
    <t>77,52M</t>
  </si>
  <si>
    <t>117,47M</t>
  </si>
  <si>
    <t>108,17M</t>
  </si>
  <si>
    <t>86,51M</t>
  </si>
  <si>
    <t>73,41M</t>
  </si>
  <si>
    <t>83,58M</t>
  </si>
  <si>
    <t>66,30M</t>
  </si>
  <si>
    <t>55,78M</t>
  </si>
  <si>
    <t>60,97M</t>
  </si>
  <si>
    <t>96,26M</t>
  </si>
  <si>
    <t>166,48M</t>
  </si>
  <si>
    <t>44,90M</t>
  </si>
  <si>
    <t>56,31M</t>
  </si>
  <si>
    <t>47,15M</t>
  </si>
  <si>
    <t>50,67M</t>
  </si>
  <si>
    <t>71,24M</t>
  </si>
  <si>
    <t>47,90M</t>
  </si>
  <si>
    <t>61,73M</t>
  </si>
  <si>
    <t>83,27M</t>
  </si>
  <si>
    <t>48,98M</t>
  </si>
  <si>
    <t>46,44M</t>
  </si>
  <si>
    <t>49,85M</t>
  </si>
  <si>
    <t>59,61M</t>
  </si>
  <si>
    <t>48,26M</t>
  </si>
  <si>
    <t>39,95M</t>
  </si>
  <si>
    <t>29,88M</t>
  </si>
  <si>
    <t>57,99M</t>
  </si>
  <si>
    <t>108,45M</t>
  </si>
  <si>
    <t>69,12M</t>
  </si>
  <si>
    <t>86,04M</t>
  </si>
  <si>
    <t>73,83M</t>
  </si>
  <si>
    <t>55,10M</t>
  </si>
  <si>
    <t>77,70M</t>
  </si>
  <si>
    <t>75,21M</t>
  </si>
  <si>
    <t>90,01M</t>
  </si>
  <si>
    <t>68,82M</t>
  </si>
  <si>
    <t>78,54M</t>
  </si>
  <si>
    <t>167,99M</t>
  </si>
  <si>
    <t>104,65M</t>
  </si>
  <si>
    <t>138,16M</t>
  </si>
  <si>
    <t>150,50M</t>
  </si>
  <si>
    <t>36,62M</t>
  </si>
  <si>
    <t>53,99M</t>
  </si>
  <si>
    <t>69,61M</t>
  </si>
  <si>
    <t>91,13M</t>
  </si>
  <si>
    <t>36,79M</t>
  </si>
  <si>
    <t>58,93M</t>
  </si>
  <si>
    <t>50,19M</t>
  </si>
  <si>
    <t>61,19M</t>
  </si>
  <si>
    <t>59,67M</t>
  </si>
  <si>
    <t>55,11M</t>
  </si>
  <si>
    <t>49,25M</t>
  </si>
  <si>
    <t>58,20M</t>
  </si>
  <si>
    <t>62,54M</t>
  </si>
  <si>
    <t>80,19M</t>
  </si>
  <si>
    <t>76,43M</t>
  </si>
  <si>
    <t>101,49M</t>
  </si>
  <si>
    <t>116,76M</t>
  </si>
  <si>
    <t>59,15M</t>
  </si>
  <si>
    <t>84,62M</t>
  </si>
  <si>
    <t>173,47M</t>
  </si>
  <si>
    <t>112,49M</t>
  </si>
  <si>
    <t>50,94M</t>
  </si>
  <si>
    <t>83,42M</t>
  </si>
  <si>
    <t>41,92M</t>
  </si>
  <si>
    <t>67,50M</t>
  </si>
  <si>
    <t>40,55M</t>
  </si>
  <si>
    <t>45,80M</t>
  </si>
  <si>
    <t>50,16M</t>
  </si>
  <si>
    <t>39,73M</t>
  </si>
  <si>
    <t>39,97M</t>
  </si>
  <si>
    <t>43,81M</t>
  </si>
  <si>
    <t>62,15M</t>
  </si>
  <si>
    <t>68,90M</t>
  </si>
  <si>
    <t>35,40M</t>
  </si>
  <si>
    <t>43,59M</t>
  </si>
  <si>
    <t>44,88M</t>
  </si>
  <si>
    <t>44,76M</t>
  </si>
  <si>
    <t>58,65M</t>
  </si>
  <si>
    <t>54,93M</t>
  </si>
  <si>
    <t>49,97M</t>
  </si>
  <si>
    <t>49,57M</t>
  </si>
  <si>
    <t>59,03M</t>
  </si>
  <si>
    <t>86,34M</t>
  </si>
  <si>
    <t>66,46M</t>
  </si>
  <si>
    <t>85,88M</t>
  </si>
  <si>
    <t>95,42M</t>
  </si>
  <si>
    <t>117,01M</t>
  </si>
  <si>
    <t>113,08M</t>
  </si>
  <si>
    <t>184,44M</t>
  </si>
  <si>
    <t>260,38M</t>
  </si>
  <si>
    <t>99,83M</t>
  </si>
  <si>
    <t>118,73M</t>
  </si>
  <si>
    <t>196,25M</t>
  </si>
  <si>
    <t>149,34M</t>
  </si>
  <si>
    <t>51,60M</t>
  </si>
  <si>
    <t>71,40M</t>
  </si>
  <si>
    <t>55,62M</t>
  </si>
  <si>
    <t>64,24M</t>
  </si>
  <si>
    <t>92,69M</t>
  </si>
  <si>
    <t>65,39M</t>
  </si>
  <si>
    <t>85,87M</t>
  </si>
  <si>
    <t>115,31M</t>
  </si>
  <si>
    <t>177,78M</t>
  </si>
  <si>
    <t>64,53M</t>
  </si>
  <si>
    <t>50,15M</t>
  </si>
  <si>
    <t>43,86M</t>
  </si>
  <si>
    <t>58,54M</t>
  </si>
  <si>
    <t>73,40M</t>
  </si>
  <si>
    <t>81,45M</t>
  </si>
  <si>
    <t>57,03M</t>
  </si>
  <si>
    <t>84,16M</t>
  </si>
  <si>
    <t>65,96M</t>
  </si>
  <si>
    <t>48,58M</t>
  </si>
  <si>
    <t>84,82M</t>
  </si>
  <si>
    <t>56,76M</t>
  </si>
  <si>
    <t>77,51M</t>
  </si>
  <si>
    <t>54,68M</t>
  </si>
  <si>
    <t>76,40M</t>
  </si>
  <si>
    <t>96,84M</t>
  </si>
  <si>
    <t>97,97M</t>
  </si>
  <si>
    <t>106,67M</t>
  </si>
  <si>
    <t>147,39M</t>
  </si>
  <si>
    <t>300,90M</t>
  </si>
  <si>
    <t>107,67M</t>
  </si>
  <si>
    <t>56,11M</t>
  </si>
  <si>
    <t>32,34M</t>
  </si>
  <si>
    <t>38,35M</t>
  </si>
  <si>
    <t>49,77M</t>
  </si>
  <si>
    <t>62,22M</t>
  </si>
  <si>
    <t>29,47M</t>
  </si>
  <si>
    <t>69,63M</t>
  </si>
  <si>
    <t>84,19M</t>
  </si>
  <si>
    <t>112,30M</t>
  </si>
  <si>
    <t>28,41M</t>
  </si>
  <si>
    <t>39,85M</t>
  </si>
  <si>
    <t>62,79M</t>
  </si>
  <si>
    <t>55,21M</t>
  </si>
  <si>
    <t>52,26M</t>
  </si>
  <si>
    <t>97,79M</t>
  </si>
  <si>
    <t>82,32M</t>
  </si>
  <si>
    <t>45,31M</t>
  </si>
  <si>
    <t>24,07M</t>
  </si>
  <si>
    <t>36,00M</t>
  </si>
  <si>
    <t>32,40M</t>
  </si>
  <si>
    <t>41,47M</t>
  </si>
  <si>
    <t>30,18M</t>
  </si>
  <si>
    <t>30,74M</t>
  </si>
  <si>
    <t>29,50M</t>
  </si>
  <si>
    <t>40,61M</t>
  </si>
  <si>
    <t>92,55M</t>
  </si>
  <si>
    <t>43,83M</t>
  </si>
  <si>
    <t>33,30M</t>
  </si>
  <si>
    <t>36,24M</t>
  </si>
  <si>
    <t>28,13M</t>
  </si>
  <si>
    <t>33,79M</t>
  </si>
  <si>
    <t>51,32M</t>
  </si>
  <si>
    <t>25,33M</t>
  </si>
  <si>
    <t>37,45M</t>
  </si>
  <si>
    <t>34,09M</t>
  </si>
  <si>
    <t>34,25M</t>
  </si>
  <si>
    <t>44,16M</t>
  </si>
  <si>
    <t>51,03M</t>
  </si>
  <si>
    <t>35,55M</t>
  </si>
  <si>
    <t>95,80M</t>
  </si>
  <si>
    <t>33,38M</t>
  </si>
  <si>
    <t>35,85M</t>
  </si>
  <si>
    <t>36,80M</t>
  </si>
  <si>
    <t>42,43M</t>
  </si>
  <si>
    <t>62,02M</t>
  </si>
  <si>
    <t>36,71M</t>
  </si>
  <si>
    <t>42,98M</t>
  </si>
  <si>
    <t>31,99M</t>
  </si>
  <si>
    <t>41,45M</t>
  </si>
  <si>
    <t>47,75M</t>
  </si>
  <si>
    <t>36,99M</t>
  </si>
  <si>
    <t>47,76M</t>
  </si>
  <si>
    <t>51,46M</t>
  </si>
  <si>
    <t>42,93M</t>
  </si>
  <si>
    <t>45,00M</t>
  </si>
  <si>
    <t>63,74M</t>
  </si>
  <si>
    <t>44,68M</t>
  </si>
  <si>
    <t>36,19M</t>
  </si>
  <si>
    <t>50,90M</t>
  </si>
  <si>
    <t>60,66M</t>
  </si>
  <si>
    <t>72,35M</t>
  </si>
  <si>
    <t>58,53M</t>
  </si>
  <si>
    <t>119,74M</t>
  </si>
  <si>
    <t>66,55M</t>
  </si>
  <si>
    <t>53,26M</t>
  </si>
  <si>
    <t>46,83M</t>
  </si>
  <si>
    <t>39,91M</t>
  </si>
  <si>
    <t>59,07M</t>
  </si>
  <si>
    <t>42,33M</t>
  </si>
  <si>
    <t>41,17M</t>
  </si>
  <si>
    <t>30,61M</t>
  </si>
  <si>
    <t>50,75M</t>
  </si>
  <si>
    <t>80,26M</t>
  </si>
  <si>
    <t>41,91M</t>
  </si>
  <si>
    <t>51,11M</t>
  </si>
  <si>
    <t>78,78M</t>
  </si>
  <si>
    <t>56,97M</t>
  </si>
  <si>
    <t>67,26M</t>
  </si>
  <si>
    <t>57,31M</t>
  </si>
  <si>
    <t>83,72M</t>
  </si>
  <si>
    <t>32,75M</t>
  </si>
  <si>
    <t>31,71M</t>
  </si>
  <si>
    <t>54,20M</t>
  </si>
  <si>
    <t>51,02M</t>
  </si>
  <si>
    <t>39,11M</t>
  </si>
  <si>
    <t>47,28M</t>
  </si>
  <si>
    <t>28,50M</t>
  </si>
  <si>
    <t>50,81M</t>
  </si>
  <si>
    <t>74,87M</t>
  </si>
  <si>
    <t>34,67M</t>
  </si>
  <si>
    <t>27,67M</t>
  </si>
  <si>
    <t>66,95M</t>
  </si>
  <si>
    <t>38,10M</t>
  </si>
  <si>
    <t>53,20M</t>
  </si>
  <si>
    <t>31,80M</t>
  </si>
  <si>
    <t>35,05M</t>
  </si>
  <si>
    <t>54,92M</t>
  </si>
  <si>
    <t>50,38M</t>
  </si>
  <si>
    <t>52,65M</t>
  </si>
  <si>
    <t>56,66M</t>
  </si>
  <si>
    <t>59,99M</t>
  </si>
  <si>
    <t>41,43M</t>
  </si>
  <si>
    <t>48,88M</t>
  </si>
  <si>
    <t>26,93M</t>
  </si>
  <si>
    <t>25,13M</t>
  </si>
  <si>
    <t>27,04M</t>
  </si>
  <si>
    <t>33,81M</t>
  </si>
  <si>
    <t>62,81M</t>
  </si>
  <si>
    <t>61,51M</t>
  </si>
  <si>
    <t>29,98M</t>
  </si>
  <si>
    <t>44,03M</t>
  </si>
  <si>
    <t>51,19M</t>
  </si>
  <si>
    <t>33,21M</t>
  </si>
  <si>
    <t>34,27M</t>
  </si>
  <si>
    <t>34,07M</t>
  </si>
  <si>
    <t>28,89M</t>
  </si>
  <si>
    <t>53,68M</t>
  </si>
  <si>
    <t>38,82M</t>
  </si>
  <si>
    <t>51,58M</t>
  </si>
  <si>
    <t>47,96M</t>
  </si>
  <si>
    <t>51,79M</t>
  </si>
  <si>
    <t>127,67M</t>
  </si>
  <si>
    <t>84,85M</t>
  </si>
  <si>
    <t>37,22M</t>
  </si>
  <si>
    <t>45,64M</t>
  </si>
  <si>
    <t>46,68M</t>
  </si>
  <si>
    <t>33,49M</t>
  </si>
  <si>
    <t>43,72M</t>
  </si>
  <si>
    <t>27,59M</t>
  </si>
  <si>
    <t>31,48M</t>
  </si>
  <si>
    <t>30,10M</t>
  </si>
  <si>
    <t>42,14M</t>
  </si>
  <si>
    <t>34,34M</t>
  </si>
  <si>
    <t>47,80M</t>
  </si>
  <si>
    <t>35,86M</t>
  </si>
  <si>
    <t>45,91M</t>
  </si>
  <si>
    <t>29,29M</t>
  </si>
  <si>
    <t>27,71M</t>
  </si>
  <si>
    <t>52,15M</t>
  </si>
  <si>
    <t>60,29M</t>
  </si>
  <si>
    <t>28,32M</t>
  </si>
  <si>
    <t>38,16M</t>
  </si>
  <si>
    <t>35,36M</t>
  </si>
  <si>
    <t>27,90M</t>
  </si>
  <si>
    <t>84,58M</t>
  </si>
  <si>
    <t>70,62M</t>
  </si>
  <si>
    <t>35,22M</t>
  </si>
  <si>
    <t>31,45M</t>
  </si>
  <si>
    <t>48,29M</t>
  </si>
  <si>
    <t>42,82M</t>
  </si>
  <si>
    <t>29,12M</t>
  </si>
  <si>
    <t>31,86M</t>
  </si>
  <si>
    <t>50,42M</t>
  </si>
  <si>
    <t>43,93M</t>
  </si>
  <si>
    <t>46,26M</t>
  </si>
  <si>
    <t>38,98M</t>
  </si>
  <si>
    <t>24,55M</t>
  </si>
  <si>
    <t>33,34M</t>
  </si>
  <si>
    <t>13,04M</t>
  </si>
  <si>
    <t>31,49M</t>
  </si>
  <si>
    <t>37,25M</t>
  </si>
  <si>
    <t>44,60M</t>
  </si>
  <si>
    <t>49,75M</t>
  </si>
  <si>
    <t>86,41M</t>
  </si>
  <si>
    <t>47,39M</t>
  </si>
  <si>
    <t>45,46M</t>
  </si>
  <si>
    <t>24,56M</t>
  </si>
  <si>
    <t>38,87M</t>
  </si>
  <si>
    <t>48,96M</t>
  </si>
  <si>
    <t>33,48M</t>
  </si>
  <si>
    <t>32,05M</t>
  </si>
  <si>
    <t>23,88M</t>
  </si>
  <si>
    <t>30,50M</t>
  </si>
  <si>
    <t>35,44M</t>
  </si>
  <si>
    <t>41,71M</t>
  </si>
  <si>
    <t>41,19M</t>
  </si>
  <si>
    <t>36,66M</t>
  </si>
  <si>
    <t>84,13M</t>
  </si>
  <si>
    <t>59,14M</t>
  </si>
  <si>
    <t>44,66M</t>
  </si>
  <si>
    <t>53,93M</t>
  </si>
  <si>
    <t>32,30M</t>
  </si>
  <si>
    <t>29,20M</t>
  </si>
  <si>
    <t>22,09M</t>
  </si>
  <si>
    <t>24,99M</t>
  </si>
  <si>
    <t>29,56M</t>
  </si>
  <si>
    <t>23,64M</t>
  </si>
  <si>
    <t>19,26M</t>
  </si>
  <si>
    <t>24,04M</t>
  </si>
  <si>
    <t>19,38M</t>
  </si>
  <si>
    <t>33,26M</t>
  </si>
  <si>
    <t>25,77M</t>
  </si>
  <si>
    <t>39,84M</t>
  </si>
  <si>
    <t>45,29M</t>
  </si>
  <si>
    <t>26,09M</t>
  </si>
  <si>
    <t>Price</t>
  </si>
  <si>
    <t>Open</t>
  </si>
  <si>
    <t>High</t>
  </si>
  <si>
    <t>Low</t>
  </si>
  <si>
    <t>Vol.</t>
  </si>
  <si>
    <t>Change %</t>
  </si>
  <si>
    <t>254.85</t>
  </si>
  <si>
    <t>255.92</t>
  </si>
  <si>
    <t>253.11</t>
  </si>
  <si>
    <t>37.70M</t>
  </si>
  <si>
    <t>0.08%</t>
  </si>
  <si>
    <t>254.56</t>
  </si>
  <si>
    <t>255.00</t>
  </si>
  <si>
    <t>253.01</t>
  </si>
  <si>
    <t>40.13M</t>
  </si>
  <si>
    <t>-0.40%</t>
  </si>
  <si>
    <t>254.10</t>
  </si>
  <si>
    <t>257.60</t>
  </si>
  <si>
    <t>253.78</t>
  </si>
  <si>
    <t>46.08M</t>
  </si>
  <si>
    <t>-0.55%</t>
  </si>
  <si>
    <t>253.21</t>
  </si>
  <si>
    <t>257.17</t>
  </si>
  <si>
    <t>251.71</t>
  </si>
  <si>
    <t>55.20M</t>
  </si>
  <si>
    <t>1.81%</t>
  </si>
  <si>
    <t>255.22</t>
  </si>
  <si>
    <t>255.74</t>
  </si>
  <si>
    <t>251.04</t>
  </si>
  <si>
    <t>42.30M</t>
  </si>
  <si>
    <t>-0.83%</t>
  </si>
  <si>
    <t>255.88</t>
  </si>
  <si>
    <t>257.34</t>
  </si>
  <si>
    <t>253.58</t>
  </si>
  <si>
    <t>60.28M</t>
  </si>
  <si>
    <t>-0.64%</t>
  </si>
  <si>
    <t>248.30</t>
  </si>
  <si>
    <t>256.64</t>
  </si>
  <si>
    <t>248.12</t>
  </si>
  <si>
    <t>105.52M</t>
  </si>
  <si>
    <t>4.31%</t>
  </si>
  <si>
    <t>241.23</t>
  </si>
  <si>
    <t>246.30</t>
  </si>
  <si>
    <t>240.21</t>
  </si>
  <si>
    <t>163.74M</t>
  </si>
  <si>
    <t>3.20%</t>
  </si>
  <si>
    <t>239.97</t>
  </si>
  <si>
    <t>241.20</t>
  </si>
  <si>
    <t>236.65</t>
  </si>
  <si>
    <t>44.25M</t>
  </si>
  <si>
    <t>-0.46%</t>
  </si>
  <si>
    <t>238.97</t>
  </si>
  <si>
    <t>240.10</t>
  </si>
  <si>
    <t>237.73</t>
  </si>
  <si>
    <t>46.51M</t>
  </si>
  <si>
    <t>0.35%</t>
  </si>
  <si>
    <t>237.18</t>
  </si>
  <si>
    <t>241.22</t>
  </si>
  <si>
    <t>236.32</t>
  </si>
  <si>
    <t>63.42M</t>
  </si>
  <si>
    <t>0.61%</t>
  </si>
  <si>
    <t>237.00</t>
  </si>
  <si>
    <t>238.19</t>
  </si>
  <si>
    <t>235.03</t>
  </si>
  <si>
    <t>42.70M</t>
  </si>
  <si>
    <t>1.12%</t>
  </si>
  <si>
    <t>229.22</t>
  </si>
  <si>
    <t>234.51</t>
  </si>
  <si>
    <t>229.02</t>
  </si>
  <si>
    <t>55.82M</t>
  </si>
  <si>
    <t>1.76%</t>
  </si>
  <si>
    <t>226.88</t>
  </si>
  <si>
    <t>230.45</t>
  </si>
  <si>
    <t>226.65</t>
  </si>
  <si>
    <t>50.21M</t>
  </si>
  <si>
    <t>1.43%</t>
  </si>
  <si>
    <t>232.18</t>
  </si>
  <si>
    <t>232.42</t>
  </si>
  <si>
    <t>225.95</t>
  </si>
  <si>
    <t>83.44M</t>
  </si>
  <si>
    <t>-3.23%</t>
  </si>
  <si>
    <t>238.78</t>
  </si>
  <si>
    <t>233.36</t>
  </si>
  <si>
    <t>66.31M</t>
  </si>
  <si>
    <t>-1.48%</t>
  </si>
  <si>
    <t>239.30</t>
  </si>
  <si>
    <t>240.15</t>
  </si>
  <si>
    <t>236.34</t>
  </si>
  <si>
    <t>49.00M</t>
  </si>
  <si>
    <t>-0.76%</t>
  </si>
  <si>
    <t>239.99</t>
  </si>
  <si>
    <t>241.32</t>
  </si>
  <si>
    <t>238.49</t>
  </si>
  <si>
    <t>54.87M</t>
  </si>
  <si>
    <t>-0.04%</t>
  </si>
  <si>
    <t>238.45</t>
  </si>
  <si>
    <t>239.90</t>
  </si>
  <si>
    <t>236.74</t>
  </si>
  <si>
    <t>47.55M</t>
  </si>
  <si>
    <t>0.55%</t>
  </si>
  <si>
    <t>237.21</t>
  </si>
  <si>
    <t>238.85</t>
  </si>
  <si>
    <t>234.36</t>
  </si>
  <si>
    <t>66.43M</t>
  </si>
  <si>
    <t>3.81%</t>
  </si>
  <si>
    <t>229.25</t>
  </si>
  <si>
    <t>230.85</t>
  </si>
  <si>
    <t>226.97</t>
  </si>
  <si>
    <t>44.08M</t>
  </si>
  <si>
    <t>-1.04%</t>
  </si>
  <si>
    <t>232.51</t>
  </si>
  <si>
    <t>233.38</t>
  </si>
  <si>
    <t>231.37</t>
  </si>
  <si>
    <t>39.42M</t>
  </si>
  <si>
    <t>-0.18%</t>
  </si>
  <si>
    <t>230.82</t>
  </si>
  <si>
    <t>233.41</t>
  </si>
  <si>
    <t>229.34</t>
  </si>
  <si>
    <t>38.07M</t>
  </si>
  <si>
    <t>0.90%</t>
  </si>
  <si>
    <t>228.61</t>
  </si>
  <si>
    <t>230.90</t>
  </si>
  <si>
    <t>228.26</t>
  </si>
  <si>
    <t>31.26M</t>
  </si>
  <si>
    <t>0.51%</t>
  </si>
  <si>
    <t>226.87</t>
  </si>
  <si>
    <t>229.49</t>
  </si>
  <si>
    <t>224.69</t>
  </si>
  <si>
    <t>54.58M</t>
  </si>
  <si>
    <t>0.95%</t>
  </si>
  <si>
    <t>226.48</t>
  </si>
  <si>
    <t>229.30</t>
  </si>
  <si>
    <t>226.23</t>
  </si>
  <si>
    <t>30.98M</t>
  </si>
  <si>
    <t>-0.26%</t>
  </si>
  <si>
    <t>226.17</t>
  </si>
  <si>
    <t>229.09</t>
  </si>
  <si>
    <t>225.41</t>
  </si>
  <si>
    <t>42.48M</t>
  </si>
  <si>
    <t>1.27%</t>
  </si>
  <si>
    <t>226.27</t>
  </si>
  <si>
    <t>226.52</t>
  </si>
  <si>
    <t>223.78</t>
  </si>
  <si>
    <t>30.62M</t>
  </si>
  <si>
    <t>-0.49%</t>
  </si>
  <si>
    <t>229.98</t>
  </si>
  <si>
    <t>230.47</t>
  </si>
  <si>
    <t>225.77</t>
  </si>
  <si>
    <t>42.26M</t>
  </si>
  <si>
    <t>-1.97%</t>
  </si>
  <si>
    <t>231.27</t>
  </si>
  <si>
    <t>232.87</t>
  </si>
  <si>
    <t>229.35</t>
  </si>
  <si>
    <t>39.40M</t>
  </si>
  <si>
    <t>-0.14%</t>
  </si>
  <si>
    <t>231.70</t>
  </si>
  <si>
    <t>233.12</t>
  </si>
  <si>
    <t>230.11</t>
  </si>
  <si>
    <t>37.48M</t>
  </si>
  <si>
    <t>-0.30%</t>
  </si>
  <si>
    <t>234.00</t>
  </si>
  <si>
    <t>234.28</t>
  </si>
  <si>
    <t>56.04M</t>
  </si>
  <si>
    <t>-0.51%</t>
  </si>
  <si>
    <t>234.05</t>
  </si>
  <si>
    <t>235.12</t>
  </si>
  <si>
    <t>51.92M</t>
  </si>
  <si>
    <t>-0.24%</t>
  </si>
  <si>
    <t>231.07</t>
  </si>
  <si>
    <t>235.00</t>
  </si>
  <si>
    <t>230.43</t>
  </si>
  <si>
    <t>69.88M</t>
  </si>
  <si>
    <t>1.60%</t>
  </si>
  <si>
    <t>228.01</t>
  </si>
  <si>
    <t>230.80</t>
  </si>
  <si>
    <t>227.07</t>
  </si>
  <si>
    <t>55.67M</t>
  </si>
  <si>
    <t>1.09%</t>
  </si>
  <si>
    <t>227.92</t>
  </si>
  <si>
    <t>229.56</t>
  </si>
  <si>
    <t>224.76</t>
  </si>
  <si>
    <t>61.81M</t>
  </si>
  <si>
    <t>-0.95%</t>
  </si>
  <si>
    <t>220.83</t>
  </si>
  <si>
    <t>231.00</t>
  </si>
  <si>
    <t>219.25</t>
  </si>
  <si>
    <t>113.85M</t>
  </si>
  <si>
    <t>4.24%</t>
  </si>
  <si>
    <t>218.88</t>
  </si>
  <si>
    <t>220.85</t>
  </si>
  <si>
    <t>216.58</t>
  </si>
  <si>
    <t>90.22M</t>
  </si>
  <si>
    <t>3.18%</t>
  </si>
  <si>
    <t>205.63</t>
  </si>
  <si>
    <t>215.38</t>
  </si>
  <si>
    <t>205.59</t>
  </si>
  <si>
    <t>108.48M</t>
  </si>
  <si>
    <t>5.09%</t>
  </si>
  <si>
    <t>203.40</t>
  </si>
  <si>
    <t>205.34</t>
  </si>
  <si>
    <t>202.16</t>
  </si>
  <si>
    <t>44.16M</t>
  </si>
  <si>
    <t>-0.21%</t>
  </si>
  <si>
    <t>204.51</t>
  </si>
  <si>
    <t>207.88</t>
  </si>
  <si>
    <t>201.68</t>
  </si>
  <si>
    <t>75.11M</t>
  </si>
  <si>
    <t>0.48%</t>
  </si>
  <si>
    <t>210.87</t>
  </si>
  <si>
    <t>213.58</t>
  </si>
  <si>
    <t>201.50</t>
  </si>
  <si>
    <t>104.43M</t>
  </si>
  <si>
    <t>-2.50%</t>
  </si>
  <si>
    <t>208.49</t>
  </si>
  <si>
    <t>209.84</t>
  </si>
  <si>
    <t>207.16</t>
  </si>
  <si>
    <t>80.70M</t>
  </si>
  <si>
    <t>-0.71%</t>
  </si>
  <si>
    <t>211.90</t>
  </si>
  <si>
    <t>212.39</t>
  </si>
  <si>
    <t>207.72</t>
  </si>
  <si>
    <t>45.51M</t>
  </si>
  <si>
    <t>-1.05%</t>
  </si>
  <si>
    <t>214.18</t>
  </si>
  <si>
    <t>214.81</t>
  </si>
  <si>
    <t>210.82</t>
  </si>
  <si>
    <t>51.41M</t>
  </si>
  <si>
    <t>-1.30%</t>
  </si>
  <si>
    <t>214.03</t>
  </si>
  <si>
    <t>214.85</t>
  </si>
  <si>
    <t>213.06</t>
  </si>
  <si>
    <t>37.86M</t>
  </si>
  <si>
    <t>214.70</t>
  </si>
  <si>
    <t>215.24</t>
  </si>
  <si>
    <t>213.40</t>
  </si>
  <si>
    <t>40.27M</t>
  </si>
  <si>
    <t>0.06%</t>
  </si>
  <si>
    <t>213.90</t>
  </si>
  <si>
    <t>215.69</t>
  </si>
  <si>
    <t>213.53</t>
  </si>
  <si>
    <t>46.02M</t>
  </si>
  <si>
    <t>215.00</t>
  </si>
  <si>
    <t>215.15</t>
  </si>
  <si>
    <t>212.41</t>
  </si>
  <si>
    <t>46.99M</t>
  </si>
  <si>
    <t>-0.12%</t>
  </si>
  <si>
    <t>213.14</t>
  </si>
  <si>
    <t>214.95</t>
  </si>
  <si>
    <t>212.23</t>
  </si>
  <si>
    <t>46.40M</t>
  </si>
  <si>
    <t>212.10</t>
  </si>
  <si>
    <t>215.78</t>
  </si>
  <si>
    <t>211.63</t>
  </si>
  <si>
    <t>51.38M</t>
  </si>
  <si>
    <t>0.62%</t>
  </si>
  <si>
    <t>211.79</t>
  </si>
  <si>
    <t>209.70</t>
  </si>
  <si>
    <t>48.97M</t>
  </si>
  <si>
    <t>210.57</t>
  </si>
  <si>
    <t>211.80</t>
  </si>
  <si>
    <t>209.59</t>
  </si>
  <si>
    <t>48.07M</t>
  </si>
  <si>
    <t>-0.07%</t>
  </si>
  <si>
    <t>210.29</t>
  </si>
  <si>
    <t>212.40</t>
  </si>
  <si>
    <t>208.64</t>
  </si>
  <si>
    <t>47.49M</t>
  </si>
  <si>
    <t>0.50%</t>
  </si>
  <si>
    <t>209.22</t>
  </si>
  <si>
    <t>211.89</t>
  </si>
  <si>
    <t>208.92</t>
  </si>
  <si>
    <t>0.23%</t>
  </si>
  <si>
    <t>209.93</t>
  </si>
  <si>
    <t>210.91</t>
  </si>
  <si>
    <t>207.54</t>
  </si>
  <si>
    <t>38.84M</t>
  </si>
  <si>
    <t>-1.20%</t>
  </si>
  <si>
    <t>212.13</t>
  </si>
  <si>
    <t>209.86</t>
  </si>
  <si>
    <t>39.77M</t>
  </si>
  <si>
    <t>-0.59%</t>
  </si>
  <si>
    <t>210.51</t>
  </si>
  <si>
    <t>213.48</t>
  </si>
  <si>
    <t>210.03</t>
  </si>
  <si>
    <t>44.44M</t>
  </si>
  <si>
    <t>0.60%</t>
  </si>
  <si>
    <t>209.53</t>
  </si>
  <si>
    <t>211.33</t>
  </si>
  <si>
    <t>207.22</t>
  </si>
  <si>
    <t>48.75M</t>
  </si>
  <si>
    <t>0.54%</t>
  </si>
  <si>
    <t>210.10</t>
  </si>
  <si>
    <t>211.43</t>
  </si>
  <si>
    <t>208.45</t>
  </si>
  <si>
    <t>42.85M</t>
  </si>
  <si>
    <t>0.03%</t>
  </si>
  <si>
    <t>212.68</t>
  </si>
  <si>
    <t>216.23</t>
  </si>
  <si>
    <t>208.80</t>
  </si>
  <si>
    <t>50.23M</t>
  </si>
  <si>
    <t>-1.69%</t>
  </si>
  <si>
    <t>212.15</t>
  </si>
  <si>
    <t>214.65</t>
  </si>
  <si>
    <t>211.81</t>
  </si>
  <si>
    <t>34.96M</t>
  </si>
  <si>
    <t>0.52%</t>
  </si>
  <si>
    <t>208.91</t>
  </si>
  <si>
    <t>213.34</t>
  </si>
  <si>
    <t>208.14</t>
  </si>
  <si>
    <t>67.94M</t>
  </si>
  <si>
    <t>2.22%</t>
  </si>
  <si>
    <t>206.66</t>
  </si>
  <si>
    <t>210.19</t>
  </si>
  <si>
    <t>206.14</t>
  </si>
  <si>
    <t>78.79M</t>
  </si>
  <si>
    <t>1.29%</t>
  </si>
  <si>
    <t>202.01</t>
  </si>
  <si>
    <t>207.39</t>
  </si>
  <si>
    <t>199.26</t>
  </si>
  <si>
    <t>91.91M</t>
  </si>
  <si>
    <t>2.03%</t>
  </si>
  <si>
    <t>201.89</t>
  </si>
  <si>
    <t>203.22</t>
  </si>
  <si>
    <t>200.00</t>
  </si>
  <si>
    <t>73.19M</t>
  </si>
  <si>
    <t>0.04%</t>
  </si>
  <si>
    <t>201.43</t>
  </si>
  <si>
    <t>202.64</t>
  </si>
  <si>
    <t>199.46</t>
  </si>
  <si>
    <t>50.80M</t>
  </si>
  <si>
    <t>-0.28%</t>
  </si>
  <si>
    <t>201.45</t>
  </si>
  <si>
    <t>203.67</t>
  </si>
  <si>
    <t>200.62</t>
  </si>
  <si>
    <t>39.53M</t>
  </si>
  <si>
    <t>0.63%</t>
  </si>
  <si>
    <t>202.59</t>
  </si>
  <si>
    <t>203.44</t>
  </si>
  <si>
    <t>200.20</t>
  </si>
  <si>
    <t>54.06M</t>
  </si>
  <si>
    <t>-0.60%</t>
  </si>
  <si>
    <t>201.63</t>
  </si>
  <si>
    <t>202.30</t>
  </si>
  <si>
    <t>198.96</t>
  </si>
  <si>
    <t>55.81M</t>
  </si>
  <si>
    <t>0.25%</t>
  </si>
  <si>
    <t>198.24</t>
  </si>
  <si>
    <t>201.70</t>
  </si>
  <si>
    <t>196.85</t>
  </si>
  <si>
    <t>96.81M</t>
  </si>
  <si>
    <t>2.25%</t>
  </si>
  <si>
    <t>195.94</t>
  </si>
  <si>
    <t>197.57</t>
  </si>
  <si>
    <t>195.07</t>
  </si>
  <si>
    <t>45.39M</t>
  </si>
  <si>
    <t>197.20</t>
  </si>
  <si>
    <t>198.39</t>
  </si>
  <si>
    <t>195.21</t>
  </si>
  <si>
    <t>38.86M</t>
  </si>
  <si>
    <t>-1.40%</t>
  </si>
  <si>
    <t>197.30</t>
  </si>
  <si>
    <t>198.68</t>
  </si>
  <si>
    <t>196.56</t>
  </si>
  <si>
    <t>43.02M</t>
  </si>
  <si>
    <t>1.00%</t>
  </si>
  <si>
    <t>199.73</t>
  </si>
  <si>
    <t>200.37</t>
  </si>
  <si>
    <t>195.70</t>
  </si>
  <si>
    <t>51.45M</t>
  </si>
  <si>
    <t>-1.38%</t>
  </si>
  <si>
    <t>199.08</t>
  </si>
  <si>
    <t>199.68</t>
  </si>
  <si>
    <t>197.36</t>
  </si>
  <si>
    <t>43.90M</t>
  </si>
  <si>
    <t>0.21%</t>
  </si>
  <si>
    <t>203.50</t>
  </si>
  <si>
    <t>204.50</t>
  </si>
  <si>
    <t>198.41</t>
  </si>
  <si>
    <t>60.99M</t>
  </si>
  <si>
    <t>-1.92%</t>
  </si>
  <si>
    <t>200.60</t>
  </si>
  <si>
    <t>204.35</t>
  </si>
  <si>
    <t>200.57</t>
  </si>
  <si>
    <t>54.67M</t>
  </si>
  <si>
    <t>204.39</t>
  </si>
  <si>
    <t>206.00</t>
  </si>
  <si>
    <t>200.02</t>
  </si>
  <si>
    <t>72.86M</t>
  </si>
  <si>
    <t>-1.21%</t>
  </si>
  <si>
    <t>203.00</t>
  </si>
  <si>
    <t>205.70</t>
  </si>
  <si>
    <t>202.05</t>
  </si>
  <si>
    <t>46.61M</t>
  </si>
  <si>
    <t>1.64%</t>
  </si>
  <si>
    <t>204.75</t>
  </si>
  <si>
    <t>200.15</t>
  </si>
  <si>
    <t>55.22M</t>
  </si>
  <si>
    <t>-1.08%</t>
  </si>
  <si>
    <t>202.91</t>
  </si>
  <si>
    <t>206.24</t>
  </si>
  <si>
    <t>202.10</t>
  </si>
  <si>
    <t>43.60M</t>
  </si>
  <si>
    <t>-0.22%</t>
  </si>
  <si>
    <t>201.35</t>
  </si>
  <si>
    <t>203.77</t>
  </si>
  <si>
    <t>200.96</t>
  </si>
  <si>
    <t>46.38M</t>
  </si>
  <si>
    <t>0.78%</t>
  </si>
  <si>
    <t>200.28</t>
  </si>
  <si>
    <t>202.13</t>
  </si>
  <si>
    <t>200.12</t>
  </si>
  <si>
    <t>35.42M</t>
  </si>
  <si>
    <t>0.42%</t>
  </si>
  <si>
    <t>199.37</t>
  </si>
  <si>
    <t>201.96</t>
  </si>
  <si>
    <t>196.78</t>
  </si>
  <si>
    <t>70.82M</t>
  </si>
  <si>
    <t>0.45%</t>
  </si>
  <si>
    <t>203.57</t>
  </si>
  <si>
    <t>203.81</t>
  </si>
  <si>
    <t>198.51</t>
  </si>
  <si>
    <t>51.48M</t>
  </si>
  <si>
    <t>-0.23%</t>
  </si>
  <si>
    <t>200.59</t>
  </si>
  <si>
    <t>202.73</t>
  </si>
  <si>
    <t>199.90</t>
  </si>
  <si>
    <t>45.34M</t>
  </si>
  <si>
    <t>0.10%</t>
  </si>
  <si>
    <t>198.30</t>
  </si>
  <si>
    <t>200.74</t>
  </si>
  <si>
    <t>197.43</t>
  </si>
  <si>
    <t>56.29M</t>
  </si>
  <si>
    <t>2.53%</t>
  </si>
  <si>
    <t>193.66</t>
  </si>
  <si>
    <t>197.70</t>
  </si>
  <si>
    <t>193.46</t>
  </si>
  <si>
    <t>78.43M</t>
  </si>
  <si>
    <t>-3.02%</t>
  </si>
  <si>
    <t>200.71</t>
  </si>
  <si>
    <t>202.75</t>
  </si>
  <si>
    <t>199.70</t>
  </si>
  <si>
    <t>46.74M</t>
  </si>
  <si>
    <t>-0.36%</t>
  </si>
  <si>
    <t>205.17</t>
  </si>
  <si>
    <t>207.04</t>
  </si>
  <si>
    <t>59.21M</t>
  </si>
  <si>
    <t>-2.31%</t>
  </si>
  <si>
    <t>207.67</t>
  </si>
  <si>
    <t>208.47</t>
  </si>
  <si>
    <t>205.03</t>
  </si>
  <si>
    <t>42.50M</t>
  </si>
  <si>
    <t>-0.92%</t>
  </si>
  <si>
    <t>207.91</t>
  </si>
  <si>
    <t>209.48</t>
  </si>
  <si>
    <t>204.26</t>
  </si>
  <si>
    <t>46.14M</t>
  </si>
  <si>
    <t>-1.17%</t>
  </si>
  <si>
    <t>212.36</t>
  </si>
  <si>
    <t>212.57</t>
  </si>
  <si>
    <t>209.77</t>
  </si>
  <si>
    <t>54.74M</t>
  </si>
  <si>
    <t>-0.09%</t>
  </si>
  <si>
    <t>210.95</t>
  </si>
  <si>
    <t>212.96</t>
  </si>
  <si>
    <t>209.54</t>
  </si>
  <si>
    <t>45.03M</t>
  </si>
  <si>
    <t>-0.41%</t>
  </si>
  <si>
    <t>212.43</t>
  </si>
  <si>
    <t>213.94</t>
  </si>
  <si>
    <t>210.58</t>
  </si>
  <si>
    <t>49.33M</t>
  </si>
  <si>
    <t>210.43</t>
  </si>
  <si>
    <t>209.00</t>
  </si>
  <si>
    <t>51.91M</t>
  </si>
  <si>
    <t>1.02%</t>
  </si>
  <si>
    <t>210.97</t>
  </si>
  <si>
    <t>211.27</t>
  </si>
  <si>
    <t>206.75</t>
  </si>
  <si>
    <t>63.78M</t>
  </si>
  <si>
    <t>6.18%</t>
  </si>
  <si>
    <t>199.00</t>
  </si>
  <si>
    <t>200.54</t>
  </si>
  <si>
    <t>197.54</t>
  </si>
  <si>
    <t>36.45M</t>
  </si>
  <si>
    <t>0.53%</t>
  </si>
  <si>
    <t>197.72</t>
  </si>
  <si>
    <t>200.05</t>
  </si>
  <si>
    <t>194.68</t>
  </si>
  <si>
    <t>50.48M</t>
  </si>
  <si>
    <t>199.17</t>
  </si>
  <si>
    <t>199.44</t>
  </si>
  <si>
    <t>193.25</t>
  </si>
  <si>
    <t>68.62M</t>
  </si>
  <si>
    <t>-1.14%</t>
  </si>
  <si>
    <t>198.21</t>
  </si>
  <si>
    <t>200.65</t>
  </si>
  <si>
    <t>197.02</t>
  </si>
  <si>
    <t>51.22M</t>
  </si>
  <si>
    <t>-0.19%</t>
  </si>
  <si>
    <t>203.10</t>
  </si>
  <si>
    <t>204.10</t>
  </si>
  <si>
    <t>69.02M</t>
  </si>
  <si>
    <t>-3.15%</t>
  </si>
  <si>
    <t>206.09</t>
  </si>
  <si>
    <t>206.99</t>
  </si>
  <si>
    <t>101.01M</t>
  </si>
  <si>
    <t>-3.74%</t>
  </si>
  <si>
    <t>209.08</t>
  </si>
  <si>
    <t>214.56</t>
  </si>
  <si>
    <t>208.90</t>
  </si>
  <si>
    <t>57.37M</t>
  </si>
  <si>
    <t>0.39%</t>
  </si>
  <si>
    <t>209.30</t>
  </si>
  <si>
    <t>206.67</t>
  </si>
  <si>
    <t>52.29M</t>
  </si>
  <si>
    <t>208.69</t>
  </si>
  <si>
    <t>212.24</t>
  </si>
  <si>
    <t>208.37</t>
  </si>
  <si>
    <t>36.83M</t>
  </si>
  <si>
    <t>210.00</t>
  </si>
  <si>
    <t>211.50</t>
  </si>
  <si>
    <t>207.46</t>
  </si>
  <si>
    <t>38.74M</t>
  </si>
  <si>
    <t>0.41%</t>
  </si>
  <si>
    <t>206.37</t>
  </si>
  <si>
    <t>209.75</t>
  </si>
  <si>
    <t>206.20</t>
  </si>
  <si>
    <t>38.22M</t>
  </si>
  <si>
    <t>0.44%</t>
  </si>
  <si>
    <t>204.89</t>
  </si>
  <si>
    <t>208.83</t>
  </si>
  <si>
    <t>202.94</t>
  </si>
  <si>
    <t>47.31M</t>
  </si>
  <si>
    <t>1.84%</t>
  </si>
  <si>
    <t>208.00</t>
  </si>
  <si>
    <t>202.80</t>
  </si>
  <si>
    <t>52.93M</t>
  </si>
  <si>
    <t>2.43%</t>
  </si>
  <si>
    <t>196.12</t>
  </si>
  <si>
    <t>201.59</t>
  </si>
  <si>
    <t>195.97</t>
  </si>
  <si>
    <t>52.98M</t>
  </si>
  <si>
    <t>3.41%</t>
  </si>
  <si>
    <t>193.26</t>
  </si>
  <si>
    <t>193.80</t>
  </si>
  <si>
    <t>189.81</t>
  </si>
  <si>
    <t>-1.94%</t>
  </si>
  <si>
    <t>198.83</t>
  </si>
  <si>
    <t>194.42</t>
  </si>
  <si>
    <t>52.16M</t>
  </si>
  <si>
    <t>1.39%</t>
  </si>
  <si>
    <t>198.36</t>
  </si>
  <si>
    <t>200.70</t>
  </si>
  <si>
    <t>192.37</t>
  </si>
  <si>
    <t>59.73M</t>
  </si>
  <si>
    <t>-3.89%</t>
  </si>
  <si>
    <t>201.85</t>
  </si>
  <si>
    <t>203.51</t>
  </si>
  <si>
    <t>199.80</t>
  </si>
  <si>
    <t>51.34M</t>
  </si>
  <si>
    <t>211.44</t>
  </si>
  <si>
    <t>212.94</t>
  </si>
  <si>
    <t>201.16</t>
  </si>
  <si>
    <t>101.35M</t>
  </si>
  <si>
    <t>2.21%</t>
  </si>
  <si>
    <t>186.10</t>
  </si>
  <si>
    <t>199.54</t>
  </si>
  <si>
    <t>186.06</t>
  </si>
  <si>
    <t>87.44M</t>
  </si>
  <si>
    <t>4.06%</t>
  </si>
  <si>
    <t>189.07</t>
  </si>
  <si>
    <t>194.78</t>
  </si>
  <si>
    <t>183.00</t>
  </si>
  <si>
    <t>121.88M</t>
  </si>
  <si>
    <t>-4.24%</t>
  </si>
  <si>
    <t>171.95</t>
  </si>
  <si>
    <t>200.61</t>
  </si>
  <si>
    <t>171.89</t>
  </si>
  <si>
    <t>184.40M</t>
  </si>
  <si>
    <t>15.33%</t>
  </si>
  <si>
    <t>186.70</t>
  </si>
  <si>
    <t>190.34</t>
  </si>
  <si>
    <t>169.21</t>
  </si>
  <si>
    <t>120.86M</t>
  </si>
  <si>
    <t>-4.98%</t>
  </si>
  <si>
    <t>177.20</t>
  </si>
  <si>
    <t>194.15</t>
  </si>
  <si>
    <t>174.62</t>
  </si>
  <si>
    <t>160.47M</t>
  </si>
  <si>
    <t>-3.67%</t>
  </si>
  <si>
    <t>193.89</t>
  </si>
  <si>
    <t>199.88</t>
  </si>
  <si>
    <t>187.34</t>
  </si>
  <si>
    <t>125.91M</t>
  </si>
  <si>
    <t>-7.29%</t>
  </si>
  <si>
    <t>205.54</t>
  </si>
  <si>
    <t>207.49</t>
  </si>
  <si>
    <t>201.25</t>
  </si>
  <si>
    <t>103.42M</t>
  </si>
  <si>
    <t>-9.25%</t>
  </si>
  <si>
    <t>221.32</t>
  </si>
  <si>
    <t>225.19</t>
  </si>
  <si>
    <t>221.02</t>
  </si>
  <si>
    <t>35.91M</t>
  </si>
  <si>
    <t>0.31%</t>
  </si>
  <si>
    <t>219.80</t>
  </si>
  <si>
    <t>223.68</t>
  </si>
  <si>
    <t>218.90</t>
  </si>
  <si>
    <t>36.41M</t>
  </si>
  <si>
    <t>217.01</t>
  </si>
  <si>
    <t>225.62</t>
  </si>
  <si>
    <t>65.30M</t>
  </si>
  <si>
    <t>1.94%</t>
  </si>
  <si>
    <t>221.67</t>
  </si>
  <si>
    <t>223.81</t>
  </si>
  <si>
    <t>217.68</t>
  </si>
  <si>
    <t>39.82M</t>
  </si>
  <si>
    <t>-2.66%</t>
  </si>
  <si>
    <t>221.39</t>
  </si>
  <si>
    <t>224.99</t>
  </si>
  <si>
    <t>220.56</t>
  </si>
  <si>
    <t>37.09M</t>
  </si>
  <si>
    <t>1.05%</t>
  </si>
  <si>
    <t>223.51</t>
  </si>
  <si>
    <t>225.02</t>
  </si>
  <si>
    <t>220.47</t>
  </si>
  <si>
    <t>34.53M</t>
  </si>
  <si>
    <t>-0.99%</t>
  </si>
  <si>
    <t>220.77</t>
  </si>
  <si>
    <t>224.10</t>
  </si>
  <si>
    <t>220.08</t>
  </si>
  <si>
    <t>34.49M</t>
  </si>
  <si>
    <t>1.37%</t>
  </si>
  <si>
    <t>221.00</t>
  </si>
  <si>
    <t>221.48</t>
  </si>
  <si>
    <t>218.58</t>
  </si>
  <si>
    <t>44.30M</t>
  </si>
  <si>
    <t>1.13%</t>
  </si>
  <si>
    <t>211.56</t>
  </si>
  <si>
    <t>218.84</t>
  </si>
  <si>
    <t>211.28</t>
  </si>
  <si>
    <t>94.13M</t>
  </si>
  <si>
    <t>1.95%</t>
  </si>
  <si>
    <t>213.99</t>
  </si>
  <si>
    <t>217.49</t>
  </si>
  <si>
    <t>212.22</t>
  </si>
  <si>
    <t>48.86M</t>
  </si>
  <si>
    <t>-0.53%</t>
  </si>
  <si>
    <t>214.22</t>
  </si>
  <si>
    <t>218.76</t>
  </si>
  <si>
    <t>213.75</t>
  </si>
  <si>
    <t>54.39M</t>
  </si>
  <si>
    <t>1.20%</t>
  </si>
  <si>
    <t>214.16</t>
  </si>
  <si>
    <t>211.49</t>
  </si>
  <si>
    <t>42.43M</t>
  </si>
  <si>
    <t>-0.61%</t>
  </si>
  <si>
    <t>213.31</t>
  </si>
  <si>
    <t>215.22</t>
  </si>
  <si>
    <t>209.97</t>
  </si>
  <si>
    <t>0.24%</t>
  </si>
  <si>
    <t>211.25</t>
  </si>
  <si>
    <t>213.95</t>
  </si>
  <si>
    <t>209.58</t>
  </si>
  <si>
    <t>60.11M</t>
  </si>
  <si>
    <t>1.82%</t>
  </si>
  <si>
    <t>215.95</t>
  </si>
  <si>
    <t>216.84</t>
  </si>
  <si>
    <t>208.42</t>
  </si>
  <si>
    <t>61.37M</t>
  </si>
  <si>
    <t>-3.36%</t>
  </si>
  <si>
    <t>220.14</t>
  </si>
  <si>
    <t>221.75</t>
  </si>
  <si>
    <t>214.91</t>
  </si>
  <si>
    <t>62.55M</t>
  </si>
  <si>
    <t>-1.75%</t>
  </si>
  <si>
    <t>223.80</t>
  </si>
  <si>
    <t>225.84</t>
  </si>
  <si>
    <t>217.45</t>
  </si>
  <si>
    <t>76.14M</t>
  </si>
  <si>
    <t>-2.92%</t>
  </si>
  <si>
    <t>235.54</t>
  </si>
  <si>
    <t>236.16</t>
  </si>
  <si>
    <t>224.22</t>
  </si>
  <si>
    <t>72.07M</t>
  </si>
  <si>
    <t>-4.85%</t>
  </si>
  <si>
    <t>235.10</t>
  </si>
  <si>
    <t>241.37</t>
  </si>
  <si>
    <t>234.76</t>
  </si>
  <si>
    <t>46.27M</t>
  </si>
  <si>
    <t>1.59%</t>
  </si>
  <si>
    <t>234.43</t>
  </si>
  <si>
    <t>237.86</t>
  </si>
  <si>
    <t>233.16</t>
  </si>
  <si>
    <t>45.17M</t>
  </si>
  <si>
    <t>-0.17%</t>
  </si>
  <si>
    <t>235.42</t>
  </si>
  <si>
    <t>236.55</t>
  </si>
  <si>
    <t>229.23</t>
  </si>
  <si>
    <t>47.23M</t>
  </si>
  <si>
    <t>-0.08%</t>
  </si>
  <si>
    <t>237.71</t>
  </si>
  <si>
    <t>240.07</t>
  </si>
  <si>
    <t>234.68</t>
  </si>
  <si>
    <t>53.80M</t>
  </si>
  <si>
    <t>-0.88%</t>
  </si>
  <si>
    <t>241.79</t>
  </si>
  <si>
    <t>244.03</t>
  </si>
  <si>
    <t>236.11</t>
  </si>
  <si>
    <t>47.18M</t>
  </si>
  <si>
    <t>-1.58%</t>
  </si>
  <si>
    <t>236.95</t>
  </si>
  <si>
    <t>242.09</t>
  </si>
  <si>
    <t>230.20</t>
  </si>
  <si>
    <t>56.83M</t>
  </si>
  <si>
    <t>1.91%</t>
  </si>
  <si>
    <t>239.41</t>
  </si>
  <si>
    <t>242.46</t>
  </si>
  <si>
    <t>237.06</t>
  </si>
  <si>
    <t>41.15M</t>
  </si>
  <si>
    <t>-1.27%</t>
  </si>
  <si>
    <t>244.33</t>
  </si>
  <si>
    <t>244.98</t>
  </si>
  <si>
    <t>239.13</t>
  </si>
  <si>
    <t>44.43M</t>
  </si>
  <si>
    <t>-2.70%</t>
  </si>
  <si>
    <t>248.00</t>
  </si>
  <si>
    <t>250.00</t>
  </si>
  <si>
    <t>244.91</t>
  </si>
  <si>
    <t>48.01M</t>
  </si>
  <si>
    <t>-0.02%</t>
  </si>
  <si>
    <t>244.93</t>
  </si>
  <si>
    <t>248.86</t>
  </si>
  <si>
    <t>244.42</t>
  </si>
  <si>
    <t>51.33M</t>
  </si>
  <si>
    <t>245.95</t>
  </si>
  <si>
    <t>248.69</t>
  </si>
  <si>
    <t>245.22</t>
  </si>
  <si>
    <t>53.20M</t>
  </si>
  <si>
    <t>-0.11%</t>
  </si>
  <si>
    <t>244.94</t>
  </si>
  <si>
    <t>246.78</t>
  </si>
  <si>
    <t>244.29</t>
  </si>
  <si>
    <t>32.32M</t>
  </si>
  <si>
    <t>244.66</t>
  </si>
  <si>
    <t>246.01</t>
  </si>
  <si>
    <t>243.16</t>
  </si>
  <si>
    <t>32.20M</t>
  </si>
  <si>
    <t>0.16%</t>
  </si>
  <si>
    <t>244.15</t>
  </si>
  <si>
    <t>245.18</t>
  </si>
  <si>
    <t>241.84</t>
  </si>
  <si>
    <t>48.82M</t>
  </si>
  <si>
    <t>-0.05%</t>
  </si>
  <si>
    <t>241.25</t>
  </si>
  <si>
    <t>245.55</t>
  </si>
  <si>
    <t>240.99</t>
  </si>
  <si>
    <t>40.90M</t>
  </si>
  <si>
    <t>236.91</t>
  </si>
  <si>
    <t>242.34</t>
  </si>
  <si>
    <t>235.57</t>
  </si>
  <si>
    <t>53.61M</t>
  </si>
  <si>
    <t>1.97%</t>
  </si>
  <si>
    <t>231.20</t>
  </si>
  <si>
    <t>236.96</t>
  </si>
  <si>
    <t>230.68</t>
  </si>
  <si>
    <t>45.24M</t>
  </si>
  <si>
    <t>1.83%</t>
  </si>
  <si>
    <t>228.20</t>
  </si>
  <si>
    <t>235.23</t>
  </si>
  <si>
    <t>228.13</t>
  </si>
  <si>
    <t>53.72M</t>
  </si>
  <si>
    <t>2.18%</t>
  </si>
  <si>
    <t>229.57</t>
  </si>
  <si>
    <t>230.59</t>
  </si>
  <si>
    <t>227.20</t>
  </si>
  <si>
    <t>33.12M</t>
  </si>
  <si>
    <t>0.01%</t>
  </si>
  <si>
    <t>232.60</t>
  </si>
  <si>
    <t>227.26</t>
  </si>
  <si>
    <t>39.71M</t>
  </si>
  <si>
    <t>-2.40%</t>
  </si>
  <si>
    <t>231.29</t>
  </si>
  <si>
    <t>233.80</t>
  </si>
  <si>
    <t>29.93M</t>
  </si>
  <si>
    <t>0.32%</t>
  </si>
  <si>
    <t>228.53</t>
  </si>
  <si>
    <t>232.67</t>
  </si>
  <si>
    <t>228.27</t>
  </si>
  <si>
    <t>39.66M</t>
  </si>
  <si>
    <t>227.25</t>
  </si>
  <si>
    <t>233.13</t>
  </si>
  <si>
    <t>45.07M</t>
  </si>
  <si>
    <t>2.10%</t>
  </si>
  <si>
    <t>229.99</t>
  </si>
  <si>
    <t>231.83</t>
  </si>
  <si>
    <t>225.70</t>
  </si>
  <si>
    <t>73.06M</t>
  </si>
  <si>
    <t>-3.39%</t>
  </si>
  <si>
    <t>247.19</t>
  </si>
  <si>
    <t>233.44</t>
  </si>
  <si>
    <t>101.08M</t>
  </si>
  <si>
    <t>-0.67%</t>
  </si>
  <si>
    <t>238.66</t>
  </si>
  <si>
    <t>240.79</t>
  </si>
  <si>
    <t>55.66M</t>
  </si>
  <si>
    <t>-0.74%</t>
  </si>
  <si>
    <t>234.12</t>
  </si>
  <si>
    <t>239.85</t>
  </si>
  <si>
    <t>234.01</t>
  </si>
  <si>
    <t>45.49M</t>
  </si>
  <si>
    <t>0.46%</t>
  </si>
  <si>
    <t>240.19</t>
  </si>
  <si>
    <t>230.81</t>
  </si>
  <si>
    <t>75.71M</t>
  </si>
  <si>
    <t>3.65%</t>
  </si>
  <si>
    <t>224.02</t>
  </si>
  <si>
    <t>232.15</t>
  </si>
  <si>
    <t>223.98</t>
  </si>
  <si>
    <t>94.86M</t>
  </si>
  <si>
    <t>224.78</t>
  </si>
  <si>
    <t>225.63</t>
  </si>
  <si>
    <t>221.41</t>
  </si>
  <si>
    <t>54.70M</t>
  </si>
  <si>
    <t>-0.39%</t>
  </si>
  <si>
    <t>224.74</t>
  </si>
  <si>
    <t>227.03</t>
  </si>
  <si>
    <t>222.30</t>
  </si>
  <si>
    <t>60.23M</t>
  </si>
  <si>
    <t>219.79</t>
  </si>
  <si>
    <t>224.12</t>
  </si>
  <si>
    <t>64.13M</t>
  </si>
  <si>
    <t>224.00</t>
  </si>
  <si>
    <t>224.42</t>
  </si>
  <si>
    <t>219.38</t>
  </si>
  <si>
    <t>98.07M</t>
  </si>
  <si>
    <t>-3.19%</t>
  </si>
  <si>
    <t>232.12</t>
  </si>
  <si>
    <t>232.29</t>
  </si>
  <si>
    <t>228.48</t>
  </si>
  <si>
    <t>68.49M</t>
  </si>
  <si>
    <t>0.75%</t>
  </si>
  <si>
    <t>237.35</t>
  </si>
  <si>
    <t>238.01</t>
  </si>
  <si>
    <t>228.03</t>
  </si>
  <si>
    <t>71.76M</t>
  </si>
  <si>
    <t>-4.04%</t>
  </si>
  <si>
    <t>234.63</t>
  </si>
  <si>
    <t>238.96</t>
  </si>
  <si>
    <t>39.83M</t>
  </si>
  <si>
    <t>234.75</t>
  </si>
  <si>
    <t>236.12</t>
  </si>
  <si>
    <t>232.47</t>
  </si>
  <si>
    <t>39.44M</t>
  </si>
  <si>
    <t>-0.48%</t>
  </si>
  <si>
    <t>233.53</t>
  </si>
  <si>
    <t>234.67</t>
  </si>
  <si>
    <t>229.72</t>
  </si>
  <si>
    <t>49.63M</t>
  </si>
  <si>
    <t>-1.03%</t>
  </si>
  <si>
    <t>240.01</t>
  </si>
  <si>
    <t>240.16</t>
  </si>
  <si>
    <t>233.00</t>
  </si>
  <si>
    <t>61.71M</t>
  </si>
  <si>
    <t>-2.41%</t>
  </si>
  <si>
    <t>241.92</t>
  </si>
  <si>
    <t>243.71</t>
  </si>
  <si>
    <t>240.05</t>
  </si>
  <si>
    <t>37.63M</t>
  </si>
  <si>
    <t>0.20%</t>
  </si>
  <si>
    <t>242.98</t>
  </si>
  <si>
    <t>241.35</t>
  </si>
  <si>
    <t>40.86M</t>
  </si>
  <si>
    <t>244.31</t>
  </si>
  <si>
    <t>247.33</t>
  </si>
  <si>
    <t>243.20</t>
  </si>
  <si>
    <t>45.05M</t>
  </si>
  <si>
    <t>0.67%</t>
  </si>
  <si>
    <t>243.36</t>
  </si>
  <si>
    <t>244.18</t>
  </si>
  <si>
    <t>241.89</t>
  </si>
  <si>
    <t>40.24M</t>
  </si>
  <si>
    <t>-0.20%</t>
  </si>
  <si>
    <t>248.93</t>
  </si>
  <si>
    <t>249.10</t>
  </si>
  <si>
    <t>241.82</t>
  </si>
  <si>
    <t>55.74M</t>
  </si>
  <si>
    <t>-2.62%</t>
  </si>
  <si>
    <t>252.44</t>
  </si>
  <si>
    <t>253.28</t>
  </si>
  <si>
    <t>249.43</t>
  </si>
  <si>
    <t>39.48M</t>
  </si>
  <si>
    <t>252.23</t>
  </si>
  <si>
    <t>253.50</t>
  </si>
  <si>
    <t>250.75</t>
  </si>
  <si>
    <t>35.56M</t>
  </si>
  <si>
    <t>-1.33%</t>
  </si>
  <si>
    <t>257.83</t>
  </si>
  <si>
    <t>258.70</t>
  </si>
  <si>
    <t>253.06</t>
  </si>
  <si>
    <t>42.36M</t>
  </si>
  <si>
    <t>-1.32%</t>
  </si>
  <si>
    <t>258.19</t>
  </si>
  <si>
    <t>260.10</t>
  </si>
  <si>
    <t>257.63</t>
  </si>
  <si>
    <t>27.26M</t>
  </si>
  <si>
    <t>255.49</t>
  </si>
  <si>
    <t>258.21</t>
  </si>
  <si>
    <t>255.29</t>
  </si>
  <si>
    <t>23.23M</t>
  </si>
  <si>
    <t>1.15%</t>
  </si>
  <si>
    <t>254.77</t>
  </si>
  <si>
    <t>255.65</t>
  </si>
  <si>
    <t>253.45</t>
  </si>
  <si>
    <t>248.04</t>
  </si>
  <si>
    <t>245.69</t>
  </si>
  <si>
    <t>147.50M</t>
  </si>
  <si>
    <t>1.88%</t>
  </si>
  <si>
    <t>247.50</t>
  </si>
  <si>
    <t>252.00</t>
  </si>
  <si>
    <t>247.09</t>
  </si>
  <si>
    <t>60.88M</t>
  </si>
  <si>
    <t>0.70%</t>
  </si>
  <si>
    <t>252.16</t>
  </si>
  <si>
    <t>254.28</t>
  </si>
  <si>
    <t>247.74</t>
  </si>
  <si>
    <t>56.77M</t>
  </si>
  <si>
    <t>-2.14%</t>
  </si>
  <si>
    <t>250.08</t>
  </si>
  <si>
    <t>253.83</t>
  </si>
  <si>
    <t>249.78</t>
  </si>
  <si>
    <t>51.36M</t>
  </si>
  <si>
    <t>0.97%</t>
  </si>
  <si>
    <t>247.99</t>
  </si>
  <si>
    <t>251.38</t>
  </si>
  <si>
    <t>247.65</t>
  </si>
  <si>
    <t>51.69M</t>
  </si>
  <si>
    <t>1.17%</t>
  </si>
  <si>
    <t>247.82</t>
  </si>
  <si>
    <t>249.29</t>
  </si>
  <si>
    <t>246.24</t>
  </si>
  <si>
    <t>33.16M</t>
  </si>
  <si>
    <t>0.07%</t>
  </si>
  <si>
    <t>246.89</t>
  </si>
  <si>
    <t>248.74</t>
  </si>
  <si>
    <t>245.68</t>
  </si>
  <si>
    <t>32.78M</t>
  </si>
  <si>
    <t>247.96</t>
  </si>
  <si>
    <t>250.80</t>
  </si>
  <si>
    <t>246.26</t>
  </si>
  <si>
    <t>45.21M</t>
  </si>
  <si>
    <t>-0.52%</t>
  </si>
  <si>
    <t>248.21</t>
  </si>
  <si>
    <t>245.34</t>
  </si>
  <si>
    <t>36.91M</t>
  </si>
  <si>
    <t>241.83</t>
  </si>
  <si>
    <t>247.24</t>
  </si>
  <si>
    <t>241.75</t>
  </si>
  <si>
    <t>44.65M</t>
  </si>
  <si>
    <t>1.61%</t>
  </si>
  <si>
    <t>242.90</t>
  </si>
  <si>
    <t>244.63</t>
  </si>
  <si>
    <t>242.08</t>
  </si>
  <si>
    <t>36.87M</t>
  </si>
  <si>
    <t>243.99</t>
  </si>
  <si>
    <t>244.54</t>
  </si>
  <si>
    <t>242.13</t>
  </si>
  <si>
    <t>40.03M</t>
  </si>
  <si>
    <t>242.87</t>
  </si>
  <si>
    <t>244.11</t>
  </si>
  <si>
    <t>44.38M</t>
  </si>
  <si>
    <t>0.15%</t>
  </si>
  <si>
    <t>239.81</t>
  </si>
  <si>
    <t>242.76</t>
  </si>
  <si>
    <t>238.90</t>
  </si>
  <si>
    <t>1.28%</t>
  </si>
  <si>
    <t>237.27</t>
  </si>
  <si>
    <t>237.16</t>
  </si>
  <si>
    <t>48.14M</t>
  </si>
  <si>
    <t>234.80</t>
  </si>
  <si>
    <t>237.81</t>
  </si>
  <si>
    <t>233.97</t>
  </si>
  <si>
    <t>28.48M</t>
  </si>
  <si>
    <t>234.46</t>
  </si>
  <si>
    <t>235.69</t>
  </si>
  <si>
    <t>233.81</t>
  </si>
  <si>
    <t>33.50M</t>
  </si>
  <si>
    <t>-0.06%</t>
  </si>
  <si>
    <t>233.33</t>
  </si>
  <si>
    <t>45.99M</t>
  </si>
  <si>
    <t>0.94%</t>
  </si>
  <si>
    <t>231.46</t>
  </si>
  <si>
    <t>233.24</t>
  </si>
  <si>
    <t>229.74</t>
  </si>
  <si>
    <t>90.15M</t>
  </si>
  <si>
    <t>1.31%</t>
  </si>
  <si>
    <t>228.06</t>
  </si>
  <si>
    <t>230.72</t>
  </si>
  <si>
    <t>38.17M</t>
  </si>
  <si>
    <t>0.59%</t>
  </si>
  <si>
    <t>228.88</t>
  </si>
  <si>
    <t>230.15</t>
  </si>
  <si>
    <t>225.71</t>
  </si>
  <si>
    <t>42.11M</t>
  </si>
  <si>
    <t>229.93</t>
  </si>
  <si>
    <t>225.89</t>
  </si>
  <si>
    <t>35.17M</t>
  </si>
  <si>
    <t>226.98</t>
  </si>
  <si>
    <t>230.16</t>
  </si>
  <si>
    <t>226.66</t>
  </si>
  <si>
    <t>36.21M</t>
  </si>
  <si>
    <t>0.11%</t>
  </si>
  <si>
    <t>225.25</t>
  </si>
  <si>
    <t>225.17</t>
  </si>
  <si>
    <t>44.69M</t>
  </si>
  <si>
    <t>1.34%</t>
  </si>
  <si>
    <t>226.40</t>
  </si>
  <si>
    <t>226.92</t>
  </si>
  <si>
    <t>224.27</t>
  </si>
  <si>
    <t>47.92M</t>
  </si>
  <si>
    <t>-1.41%</t>
  </si>
  <si>
    <t>228.87</t>
  </si>
  <si>
    <t>225.00</t>
  </si>
  <si>
    <t>44.92M</t>
  </si>
  <si>
    <t>1.38%</t>
  </si>
  <si>
    <t>224.01</t>
  </si>
  <si>
    <t>222.76</t>
  </si>
  <si>
    <t>48.57M</t>
  </si>
  <si>
    <t>0.40%</t>
  </si>
  <si>
    <t>224.55</t>
  </si>
  <si>
    <t>225.59</t>
  </si>
  <si>
    <t>223.35</t>
  </si>
  <si>
    <t>40.40M</t>
  </si>
  <si>
    <t>0.00%</t>
  </si>
  <si>
    <t>221.50</t>
  </si>
  <si>
    <t>42.01M</t>
  </si>
  <si>
    <t>227.17</t>
  </si>
  <si>
    <t>228.66</t>
  </si>
  <si>
    <t>38.33M</t>
  </si>
  <si>
    <t>224.63</t>
  </si>
  <si>
    <t>227.88</t>
  </si>
  <si>
    <t>224.57</t>
  </si>
  <si>
    <t>42.14M</t>
  </si>
  <si>
    <t>2.14%</t>
  </si>
  <si>
    <t>222.61</t>
  </si>
  <si>
    <t>226.07</t>
  </si>
  <si>
    <t>221.19</t>
  </si>
  <si>
    <t>54.56M</t>
  </si>
  <si>
    <t>-0.33%</t>
  </si>
  <si>
    <t>221.79</t>
  </si>
  <si>
    <t>223.95</t>
  </si>
  <si>
    <t>221.14</t>
  </si>
  <si>
    <t>28.11M</t>
  </si>
  <si>
    <t>0.65%</t>
  </si>
  <si>
    <t>220.99</t>
  </si>
  <si>
    <t>222.79</t>
  </si>
  <si>
    <t>219.71</t>
  </si>
  <si>
    <t>44.94M</t>
  </si>
  <si>
    <t>220.96</t>
  </si>
  <si>
    <t>225.35</t>
  </si>
  <si>
    <t>220.27</t>
  </si>
  <si>
    <t>65.28M</t>
  </si>
  <si>
    <t>229.83</t>
  </si>
  <si>
    <t>225.37</t>
  </si>
  <si>
    <t>64.37M</t>
  </si>
  <si>
    <t>-1.82%</t>
  </si>
  <si>
    <t>232.61</t>
  </si>
  <si>
    <t>233.47</t>
  </si>
  <si>
    <t>229.55</t>
  </si>
  <si>
    <t>47.07M</t>
  </si>
  <si>
    <t>-1.53%</t>
  </si>
  <si>
    <t>233.10</t>
  </si>
  <si>
    <t>234.32</t>
  </si>
  <si>
    <t>232.32</t>
  </si>
  <si>
    <t>0.12%</t>
  </si>
  <si>
    <t>233.32</t>
  </si>
  <si>
    <t>234.73</t>
  </si>
  <si>
    <t>232.55</t>
  </si>
  <si>
    <t>36.09M</t>
  </si>
  <si>
    <t>0.86%</t>
  </si>
  <si>
    <t>233.22</t>
  </si>
  <si>
    <t>38.80M</t>
  </si>
  <si>
    <t>0.36%</t>
  </si>
  <si>
    <t>228.41</t>
  </si>
  <si>
    <t>31.11M</t>
  </si>
  <si>
    <t>234.08</t>
  </si>
  <si>
    <t>235.14</t>
  </si>
  <si>
    <t>227.76</t>
  </si>
  <si>
    <t>-2.16%</t>
  </si>
  <si>
    <t>233.88</t>
  </si>
  <si>
    <t>236.22</t>
  </si>
  <si>
    <t>38.85M</t>
  </si>
  <si>
    <t>234.45</t>
  </si>
  <si>
    <t>236.85</t>
  </si>
  <si>
    <t>36.25M</t>
  </si>
  <si>
    <t>236.18</t>
  </si>
  <si>
    <t>46.43M</t>
  </si>
  <si>
    <t>1.23%</t>
  </si>
  <si>
    <t>233.43</t>
  </si>
  <si>
    <t>233.85</t>
  </si>
  <si>
    <t>230.52</t>
  </si>
  <si>
    <t>32.99M</t>
  </si>
  <si>
    <t>231.60</t>
  </si>
  <si>
    <t>229.84</t>
  </si>
  <si>
    <t>34.08M</t>
  </si>
  <si>
    <t>-0.89%</t>
  </si>
  <si>
    <t>233.61</t>
  </si>
  <si>
    <t>237.49</t>
  </si>
  <si>
    <t>232.37</t>
  </si>
  <si>
    <t>64.75M</t>
  </si>
  <si>
    <t>1.10%</t>
  </si>
  <si>
    <t>228.70</t>
  </si>
  <si>
    <t>231.73</t>
  </si>
  <si>
    <t>228.60</t>
  </si>
  <si>
    <t>39.88M</t>
  </si>
  <si>
    <t>1.65%</t>
  </si>
  <si>
    <t>229.41</t>
  </si>
  <si>
    <t>227.34</t>
  </si>
  <si>
    <t>31.76M</t>
  </si>
  <si>
    <t>-0.65%</t>
  </si>
  <si>
    <t>227.78</t>
  </si>
  <si>
    <t>229.50</t>
  </si>
  <si>
    <t>28.18M</t>
  </si>
  <si>
    <t>225.23</t>
  </si>
  <si>
    <t>229.75</t>
  </si>
  <si>
    <t>224.83</t>
  </si>
  <si>
    <t>33.59M</t>
  </si>
  <si>
    <t>1.67%</t>
  </si>
  <si>
    <t>224.30</t>
  </si>
  <si>
    <t>225.98</t>
  </si>
  <si>
    <t>223.25</t>
  </si>
  <si>
    <t>31.86M</t>
  </si>
  <si>
    <t>224.50</t>
  </si>
  <si>
    <t>225.69</t>
  </si>
  <si>
    <t>221.33</t>
  </si>
  <si>
    <t>39.51M</t>
  </si>
  <si>
    <t>-2.25%</t>
  </si>
  <si>
    <t>227.90</t>
  </si>
  <si>
    <t>228.00</t>
  </si>
  <si>
    <t>224.13</t>
  </si>
  <si>
    <t>37.35M</t>
  </si>
  <si>
    <t>225.14</t>
  </si>
  <si>
    <t>226.80</t>
  </si>
  <si>
    <t>223.32</t>
  </si>
  <si>
    <t>34.04M</t>
  </si>
  <si>
    <t>227.37</t>
  </si>
  <si>
    <t>223.02</t>
  </si>
  <si>
    <t>32.88M</t>
  </si>
  <si>
    <t>229.52</t>
  </si>
  <si>
    <t>229.65</t>
  </si>
  <si>
    <t>223.74</t>
  </si>
  <si>
    <t>63.29M</t>
  </si>
  <si>
    <t>-2.91%</t>
  </si>
  <si>
    <t>230.04</t>
  </si>
  <si>
    <t>54.79M</t>
  </si>
  <si>
    <t>2.29%</t>
  </si>
  <si>
    <t>228.46</t>
  </si>
  <si>
    <t>227.30</t>
  </si>
  <si>
    <t>34.03M</t>
  </si>
  <si>
    <t>228.50</t>
  </si>
  <si>
    <t>36.64M</t>
  </si>
  <si>
    <t>224.93</t>
  </si>
  <si>
    <t>227.29</t>
  </si>
  <si>
    <t>42.31M</t>
  </si>
  <si>
    <t>-0.44%</t>
  </si>
  <si>
    <t>228.65</t>
  </si>
  <si>
    <t>225.73</t>
  </si>
  <si>
    <t>43.56M</t>
  </si>
  <si>
    <t>229.45</t>
  </si>
  <si>
    <t>225.81</t>
  </si>
  <si>
    <t>54.15M</t>
  </si>
  <si>
    <t>229.97</t>
  </si>
  <si>
    <t>233.09</t>
  </si>
  <si>
    <t>227.62</t>
  </si>
  <si>
    <t>318.68M</t>
  </si>
  <si>
    <t>-0.29%</t>
  </si>
  <si>
    <t>229.82</t>
  </si>
  <si>
    <t>66.78M</t>
  </si>
  <si>
    <t>3.71%</t>
  </si>
  <si>
    <t>217.55</t>
  </si>
  <si>
    <t>222.71</t>
  </si>
  <si>
    <t>217.54</t>
  </si>
  <si>
    <t>59.89M</t>
  </si>
  <si>
    <t>1.80%</t>
  </si>
  <si>
    <t>215.75</t>
  </si>
  <si>
    <t>216.90</t>
  </si>
  <si>
    <t>214.50</t>
  </si>
  <si>
    <t>45.52M</t>
  </si>
  <si>
    <t>0.22%</t>
  </si>
  <si>
    <t>216.54</t>
  </si>
  <si>
    <t>217.22</t>
  </si>
  <si>
    <t>213.92</t>
  </si>
  <si>
    <t>59.36M</t>
  </si>
  <si>
    <t>-2.78%</t>
  </si>
  <si>
    <t>223.58</t>
  </si>
  <si>
    <t>224.04</t>
  </si>
  <si>
    <t>221.91</t>
  </si>
  <si>
    <t>36.77M</t>
  </si>
  <si>
    <t>222.50</t>
  </si>
  <si>
    <t>223.55</t>
  </si>
  <si>
    <t>219.82</t>
  </si>
  <si>
    <t>37.50M</t>
  </si>
  <si>
    <t>0.05%</t>
  </si>
  <si>
    <t>221.46</t>
  </si>
  <si>
    <t>223.09</t>
  </si>
  <si>
    <t>217.89</t>
  </si>
  <si>
    <t>44.59M</t>
  </si>
  <si>
    <t>1.16%</t>
  </si>
  <si>
    <t>218.92</t>
  </si>
  <si>
    <t>216.73</t>
  </si>
  <si>
    <t>51.59M</t>
  </si>
  <si>
    <t>220.82</t>
  </si>
  <si>
    <t>221.27</t>
  </si>
  <si>
    <t>216.71</t>
  </si>
  <si>
    <t>67.18M</t>
  </si>
  <si>
    <t>225.24</t>
  </si>
  <si>
    <t>219.77</t>
  </si>
  <si>
    <t>48.42M</t>
  </si>
  <si>
    <t>-0.70%</t>
  </si>
  <si>
    <t>221.63</t>
  </si>
  <si>
    <t>225.48</t>
  </si>
  <si>
    <t>221.52</t>
  </si>
  <si>
    <t>36.62M</t>
  </si>
  <si>
    <t>0.69%</t>
  </si>
  <si>
    <t>221.66</t>
  </si>
  <si>
    <t>221.78</t>
  </si>
  <si>
    <t>217.48</t>
  </si>
  <si>
    <t>43.84M</t>
  </si>
  <si>
    <t>-0.86%</t>
  </si>
  <si>
    <t>228.55</t>
  </si>
  <si>
    <t>229.00</t>
  </si>
  <si>
    <t>221.17</t>
  </si>
  <si>
    <t>50.19M</t>
  </si>
  <si>
    <t>-2.72%</t>
  </si>
  <si>
    <t>230.19</t>
  </si>
  <si>
    <t>230.40</t>
  </si>
  <si>
    <t>227.48</t>
  </si>
  <si>
    <t>52.99M</t>
  </si>
  <si>
    <t>-0.34%</t>
  </si>
  <si>
    <t>230.10</t>
  </si>
  <si>
    <t>232.92</t>
  </si>
  <si>
    <t>1.46%</t>
  </si>
  <si>
    <t>229.86</t>
  </si>
  <si>
    <t>225.68</t>
  </si>
  <si>
    <t>38.05M</t>
  </si>
  <si>
    <t>-0.68%</t>
  </si>
  <si>
    <t>225.99</t>
  </si>
  <si>
    <t>228.85</t>
  </si>
  <si>
    <t>224.89</t>
  </si>
  <si>
    <t>35.93M</t>
  </si>
  <si>
    <t>0.37%</t>
  </si>
  <si>
    <t>226.76</t>
  </si>
  <si>
    <t>227.28</t>
  </si>
  <si>
    <t>223.89</t>
  </si>
  <si>
    <t>30.60M</t>
  </si>
  <si>
    <t>225.66</t>
  </si>
  <si>
    <t>228.22</t>
  </si>
  <si>
    <t>224.33</t>
  </si>
  <si>
    <t>38.68M</t>
  </si>
  <si>
    <t>1.03%</t>
  </si>
  <si>
    <t>227.79</t>
  </si>
  <si>
    <t>228.34</t>
  </si>
  <si>
    <t>223.90</t>
  </si>
  <si>
    <t>43.70M</t>
  </si>
  <si>
    <t>227.98</t>
  </si>
  <si>
    <t>225.05</t>
  </si>
  <si>
    <t>34.77M</t>
  </si>
  <si>
    <t>225.45</t>
  </si>
  <si>
    <t>30.30M</t>
  </si>
  <si>
    <t>0.27%</t>
  </si>
  <si>
    <t>225.72</t>
  </si>
  <si>
    <t>223.04</t>
  </si>
  <si>
    <t>40.69M</t>
  </si>
  <si>
    <t>223.92</t>
  </si>
  <si>
    <t>226.83</t>
  </si>
  <si>
    <t>223.65</t>
  </si>
  <si>
    <t>44.34M</t>
  </si>
  <si>
    <t>224.60</t>
  </si>
  <si>
    <t>46.41M</t>
  </si>
  <si>
    <t>1.35%</t>
  </si>
  <si>
    <t>220.57</t>
  </si>
  <si>
    <t>223.03</t>
  </si>
  <si>
    <t>219.70</t>
  </si>
  <si>
    <t>41.96M</t>
  </si>
  <si>
    <t>219.01</t>
  </si>
  <si>
    <t>221.89</t>
  </si>
  <si>
    <t>1.72%</t>
  </si>
  <si>
    <t>216.07</t>
  </si>
  <si>
    <t>219.51</t>
  </si>
  <si>
    <t>215.60</t>
  </si>
  <si>
    <t>38.03M</t>
  </si>
  <si>
    <t>216.78</t>
  </si>
  <si>
    <t>211.97</t>
  </si>
  <si>
    <t>42.20M</t>
  </si>
  <si>
    <t>213.11</t>
  </si>
  <si>
    <t>214.20</t>
  </si>
  <si>
    <t>47.16M</t>
  </si>
  <si>
    <t>1.66%</t>
  </si>
  <si>
    <t>206.90</t>
  </si>
  <si>
    <t>213.64</t>
  </si>
  <si>
    <t>206.39</t>
  </si>
  <si>
    <t>63.52M</t>
  </si>
  <si>
    <t>1.25%</t>
  </si>
  <si>
    <t>205.30</t>
  </si>
  <si>
    <t>209.99</t>
  </si>
  <si>
    <t>201.07</t>
  </si>
  <si>
    <t>69.66M</t>
  </si>
  <si>
    <t>-0.97%</t>
  </si>
  <si>
    <t>199.09</t>
  </si>
  <si>
    <t>213.50</t>
  </si>
  <si>
    <t>196.00</t>
  </si>
  <si>
    <t>119.55M</t>
  </si>
  <si>
    <t>-4.82%</t>
  </si>
  <si>
    <t>219.15</t>
  </si>
  <si>
    <t>225.60</t>
  </si>
  <si>
    <t>217.71</t>
  </si>
  <si>
    <t>105.57M</t>
  </si>
  <si>
    <t>224.37</t>
  </si>
  <si>
    <t>224.48</t>
  </si>
  <si>
    <t>217.02</t>
  </si>
  <si>
    <t>62.50M</t>
  </si>
  <si>
    <t>-1.68%</t>
  </si>
  <si>
    <t>221.44</t>
  </si>
  <si>
    <t>223.82</t>
  </si>
  <si>
    <t>220.63</t>
  </si>
  <si>
    <t>50.04M</t>
  </si>
  <si>
    <t>1.50%</t>
  </si>
  <si>
    <t>219.19</t>
  </si>
  <si>
    <t>220.32</t>
  </si>
  <si>
    <t>216.12</t>
  </si>
  <si>
    <t>41.64M</t>
  </si>
  <si>
    <t>0.26%</t>
  </si>
  <si>
    <t>216.96</t>
  </si>
  <si>
    <t>219.30</t>
  </si>
  <si>
    <t>36.31M</t>
  </si>
  <si>
    <t>0.13%</t>
  </si>
  <si>
    <t>218.70</t>
  </si>
  <si>
    <t>219.49</t>
  </si>
  <si>
    <t>216.01</t>
  </si>
  <si>
    <t>41.60M</t>
  </si>
  <si>
    <t>218.93</t>
  </si>
  <si>
    <t>214.62</t>
  </si>
  <si>
    <t>51.39M</t>
  </si>
  <si>
    <t>224.80</t>
  </si>
  <si>
    <t>217.13</t>
  </si>
  <si>
    <t>61.78M</t>
  </si>
  <si>
    <t>-2.88%</t>
  </si>
  <si>
    <t>226.94</t>
  </si>
  <si>
    <t>222.68</t>
  </si>
  <si>
    <t>39.96M</t>
  </si>
  <si>
    <t>0.47%</t>
  </si>
  <si>
    <t>227.01</t>
  </si>
  <si>
    <t>48.20M</t>
  </si>
  <si>
    <t>-0.16%</t>
  </si>
  <si>
    <t>224.82</t>
  </si>
  <si>
    <t>223.27</t>
  </si>
  <si>
    <t>49.15M</t>
  </si>
  <si>
    <t>230.28</t>
  </si>
  <si>
    <t>230.44</t>
  </si>
  <si>
    <t>222.27</t>
  </si>
  <si>
    <t>66.03M</t>
  </si>
  <si>
    <t>-2.05%</t>
  </si>
  <si>
    <t>226.64</t>
  </si>
  <si>
    <t>57.35M</t>
  </si>
  <si>
    <t>-2.53%</t>
  </si>
  <si>
    <t>236.27</t>
  </si>
  <si>
    <t>232.33</t>
  </si>
  <si>
    <t>43.23M</t>
  </si>
  <si>
    <t>0.18%</t>
  </si>
  <si>
    <t>236.48</t>
  </si>
  <si>
    <t>237.23</t>
  </si>
  <si>
    <t>62.63M</t>
  </si>
  <si>
    <t>228.92</t>
  </si>
  <si>
    <t>232.64</t>
  </si>
  <si>
    <t>228.68</t>
  </si>
  <si>
    <t>53.05M</t>
  </si>
  <si>
    <t>231.39</t>
  </si>
  <si>
    <t>232.39</t>
  </si>
  <si>
    <t>64.71M</t>
  </si>
  <si>
    <t>-2.32%</t>
  </si>
  <si>
    <t>233.08</t>
  </si>
  <si>
    <t>227.93</t>
  </si>
  <si>
    <t>229.40</t>
  </si>
  <si>
    <t>226.37</t>
  </si>
  <si>
    <t>48.17M</t>
  </si>
  <si>
    <t>0.38%</t>
  </si>
  <si>
    <t>227.09</t>
  </si>
  <si>
    <t>227.85</t>
  </si>
  <si>
    <t>59.09M</t>
  </si>
  <si>
    <t>221.65</t>
  </si>
  <si>
    <t>226.45</t>
  </si>
  <si>
    <t>60.41M</t>
  </si>
  <si>
    <t>2.16%</t>
  </si>
  <si>
    <t>220.00</t>
  </si>
  <si>
    <t>221.55</t>
  </si>
  <si>
    <t>219.03</t>
  </si>
  <si>
    <t>37.37M</t>
  </si>
  <si>
    <t>0.58%</t>
  </si>
  <si>
    <t>216.15</t>
  </si>
  <si>
    <t>220.38</t>
  </si>
  <si>
    <t>215.10</t>
  </si>
  <si>
    <t>58.05M</t>
  </si>
  <si>
    <t>1.62%</t>
  </si>
  <si>
    <t>212.09</t>
  </si>
  <si>
    <t>217.51</t>
  </si>
  <si>
    <t>211.92</t>
  </si>
  <si>
    <t>60.40M</t>
  </si>
  <si>
    <t>2.91%</t>
  </si>
  <si>
    <t>215.77</t>
  </si>
  <si>
    <t>210.30</t>
  </si>
  <si>
    <t>82.54M</t>
  </si>
  <si>
    <t>-1.63%</t>
  </si>
  <si>
    <t>214.69</t>
  </si>
  <si>
    <t>215.74</t>
  </si>
  <si>
    <t>212.35</t>
  </si>
  <si>
    <t>49.77M</t>
  </si>
  <si>
    <t>214.86</t>
  </si>
  <si>
    <t>210.64</t>
  </si>
  <si>
    <t>66.21M</t>
  </si>
  <si>
    <t>2.00%</t>
  </si>
  <si>
    <t>209.15</t>
  </si>
  <si>
    <t>211.38</t>
  </si>
  <si>
    <t>208.61</t>
  </si>
  <si>
    <t>56.71M</t>
  </si>
  <si>
    <t>212.70</t>
  </si>
  <si>
    <t>206.59</t>
  </si>
  <si>
    <t>80.73M</t>
  </si>
  <si>
    <t>210.39</t>
  </si>
  <si>
    <t>207.11</t>
  </si>
  <si>
    <t>246.42M</t>
  </si>
  <si>
    <t>213.93</t>
  </si>
  <si>
    <t>214.24</t>
  </si>
  <si>
    <t>208.85</t>
  </si>
  <si>
    <t>86.17M</t>
  </si>
  <si>
    <t>-2.15%</t>
  </si>
  <si>
    <t>217.59</t>
  </si>
  <si>
    <t>218.63</t>
  </si>
  <si>
    <t>213.00</t>
  </si>
  <si>
    <t>79.94M</t>
  </si>
  <si>
    <t>-1.10%</t>
  </si>
  <si>
    <t>213.37</t>
  </si>
  <si>
    <t>218.95</t>
  </si>
  <si>
    <t>212.72</t>
  </si>
  <si>
    <t>93.73M</t>
  </si>
  <si>
    <t>213.85</t>
  </si>
  <si>
    <t>215.17</t>
  </si>
  <si>
    <t>211.30</t>
  </si>
  <si>
    <t>70.12M</t>
  </si>
  <si>
    <t>-0.82%</t>
  </si>
  <si>
    <t>214.74</t>
  </si>
  <si>
    <t>216.75</t>
  </si>
  <si>
    <t>211.60</t>
  </si>
  <si>
    <t>97.86M</t>
  </si>
  <si>
    <t>207.37</t>
  </si>
  <si>
    <t>220.20</t>
  </si>
  <si>
    <t>198.13M</t>
  </si>
  <si>
    <t>2.86%</t>
  </si>
  <si>
    <t>193.65</t>
  </si>
  <si>
    <t>193.63</t>
  </si>
  <si>
    <t>172.37M</t>
  </si>
  <si>
    <t>7.26%</t>
  </si>
  <si>
    <t>196.90</t>
  </si>
  <si>
    <t>192.15</t>
  </si>
  <si>
    <t>97.26M</t>
  </si>
  <si>
    <t>-1.91%</t>
  </si>
  <si>
    <t>194.65</t>
  </si>
  <si>
    <t>196.94</t>
  </si>
  <si>
    <t>194.14</t>
  </si>
  <si>
    <t>53.10M</t>
  </si>
  <si>
    <t>1.24%</t>
  </si>
  <si>
    <t>195.68</t>
  </si>
  <si>
    <t>196.50</t>
  </si>
  <si>
    <t>194.17</t>
  </si>
  <si>
    <t>41.18M</t>
  </si>
  <si>
    <t>195.40</t>
  </si>
  <si>
    <t>194.87</t>
  </si>
  <si>
    <t>54.16M</t>
  </si>
  <si>
    <t>194.63</t>
  </si>
  <si>
    <t>195.32</t>
  </si>
  <si>
    <t>193.03</t>
  </si>
  <si>
    <t>47.47M</t>
  </si>
  <si>
    <t>192.90</t>
  </si>
  <si>
    <t>194.99</t>
  </si>
  <si>
    <t>192.52</t>
  </si>
  <si>
    <t>50.08M</t>
  </si>
  <si>
    <t>0.93%</t>
  </si>
  <si>
    <t>191.44</t>
  </si>
  <si>
    <t>192.57</t>
  </si>
  <si>
    <t>189.91</t>
  </si>
  <si>
    <t>75.16M</t>
  </si>
  <si>
    <t>190.76</t>
  </si>
  <si>
    <t>192.18</t>
  </si>
  <si>
    <t>190.63</t>
  </si>
  <si>
    <t>49.95M</t>
  </si>
  <si>
    <t>189.61</t>
  </si>
  <si>
    <t>192.25</t>
  </si>
  <si>
    <t>189.51</t>
  </si>
  <si>
    <t>53.07M</t>
  </si>
  <si>
    <t>191.51</t>
  </si>
  <si>
    <t>193.00</t>
  </si>
  <si>
    <t>189.10</t>
  </si>
  <si>
    <t>52.28M</t>
  </si>
  <si>
    <t>188.82</t>
  </si>
  <si>
    <t>190.58</t>
  </si>
  <si>
    <t>188.04</t>
  </si>
  <si>
    <t>36.33M</t>
  </si>
  <si>
    <t>190.98</t>
  </si>
  <si>
    <t>191.00</t>
  </si>
  <si>
    <t>186.63</t>
  </si>
  <si>
    <t>51.01M</t>
  </si>
  <si>
    <t>-2.11%</t>
  </si>
  <si>
    <t>192.26</t>
  </si>
  <si>
    <t>192.82</t>
  </si>
  <si>
    <t>190.27</t>
  </si>
  <si>
    <t>34.65M</t>
  </si>
  <si>
    <t>-0.75%</t>
  </si>
  <si>
    <t>191.09</t>
  </si>
  <si>
    <t>192.73</t>
  </si>
  <si>
    <t>190.92</t>
  </si>
  <si>
    <t>189.32</t>
  </si>
  <si>
    <t>191.92</t>
  </si>
  <si>
    <t>189.01</t>
  </si>
  <si>
    <t>44.36M</t>
  </si>
  <si>
    <t>190.81</t>
  </si>
  <si>
    <t>189.18</t>
  </si>
  <si>
    <t>41.28M</t>
  </si>
  <si>
    <t>0.02%</t>
  </si>
  <si>
    <t>190.47</t>
  </si>
  <si>
    <t>191.10</t>
  </si>
  <si>
    <t>189.66</t>
  </si>
  <si>
    <t>52.85M</t>
  </si>
  <si>
    <t>187.91</t>
  </si>
  <si>
    <t>190.65</t>
  </si>
  <si>
    <t>187.37</t>
  </si>
  <si>
    <t>70.40M</t>
  </si>
  <si>
    <t>1.22%</t>
  </si>
  <si>
    <t>187.51</t>
  </si>
  <si>
    <t>188.30</t>
  </si>
  <si>
    <t>186.29</t>
  </si>
  <si>
    <t>52.39M</t>
  </si>
  <si>
    <t>185.43</t>
  </si>
  <si>
    <t>187.10</t>
  </si>
  <si>
    <t>184.62</t>
  </si>
  <si>
    <t>72.04M</t>
  </si>
  <si>
    <t>184.90</t>
  </si>
  <si>
    <t>185.09</t>
  </si>
  <si>
    <t>182.13</t>
  </si>
  <si>
    <t>50.76M</t>
  </si>
  <si>
    <t>182.56</t>
  </si>
  <si>
    <t>184.66</t>
  </si>
  <si>
    <t>182.11</t>
  </si>
  <si>
    <t>48.98M</t>
  </si>
  <si>
    <t>182.85</t>
  </si>
  <si>
    <t>183.07</t>
  </si>
  <si>
    <t>181.45</t>
  </si>
  <si>
    <t>45.06M</t>
  </si>
  <si>
    <t>0.19%</t>
  </si>
  <si>
    <t>183.45</t>
  </si>
  <si>
    <t>181.32</t>
  </si>
  <si>
    <t>77.31M</t>
  </si>
  <si>
    <t>182.35</t>
  </si>
  <si>
    <t>184.20</t>
  </si>
  <si>
    <t>180.42</t>
  </si>
  <si>
    <t>78.57M</t>
  </si>
  <si>
    <t>-0.91%</t>
  </si>
  <si>
    <t>186.65</t>
  </si>
  <si>
    <t>187.00</t>
  </si>
  <si>
    <t>182.66</t>
  </si>
  <si>
    <t>163.22M</t>
  </si>
  <si>
    <t>5.98%</t>
  </si>
  <si>
    <t>172.51</t>
  </si>
  <si>
    <t>173.41</t>
  </si>
  <si>
    <t>170.89</t>
  </si>
  <si>
    <t>94.21M</t>
  </si>
  <si>
    <t>2.20%</t>
  </si>
  <si>
    <t>169.58</t>
  </si>
  <si>
    <t>172.71</t>
  </si>
  <si>
    <t>169.11</t>
  </si>
  <si>
    <t>50.38M</t>
  </si>
  <si>
    <t>173.33</t>
  </si>
  <si>
    <t>174.99</t>
  </si>
  <si>
    <t>170.00</t>
  </si>
  <si>
    <t>65.93M</t>
  </si>
  <si>
    <t>-1.83%</t>
  </si>
  <si>
    <t>173.37</t>
  </si>
  <si>
    <t>176.03</t>
  </si>
  <si>
    <t>173.10</t>
  </si>
  <si>
    <t>68.17M</t>
  </si>
  <si>
    <t>2.48%</t>
  </si>
  <si>
    <t>169.88</t>
  </si>
  <si>
    <t>171.34</t>
  </si>
  <si>
    <t>169.18</t>
  </si>
  <si>
    <t>44.84M</t>
  </si>
  <si>
    <t>-0.35%</t>
  </si>
  <si>
    <t>169.52</t>
  </si>
  <si>
    <t>170.61</t>
  </si>
  <si>
    <t>168.15</t>
  </si>
  <si>
    <t>50.56M</t>
  </si>
  <si>
    <t>166.54</t>
  </si>
  <si>
    <t>169.30</t>
  </si>
  <si>
    <t>166.21</t>
  </si>
  <si>
    <t>48.25M</t>
  </si>
  <si>
    <t>165.35</t>
  </si>
  <si>
    <t>167.05</t>
  </si>
  <si>
    <t>164.92</t>
  </si>
  <si>
    <t>49.54M</t>
  </si>
  <si>
    <t>0.64%</t>
  </si>
  <si>
    <t>165.51</t>
  </si>
  <si>
    <t>167.26</t>
  </si>
  <si>
    <t>164.77</t>
  </si>
  <si>
    <t>48.12M</t>
  </si>
  <si>
    <t>166.40</t>
  </si>
  <si>
    <t>164.07</t>
  </si>
  <si>
    <t>68.15M</t>
  </si>
  <si>
    <t>-1.22%</t>
  </si>
  <si>
    <t>168.03</t>
  </si>
  <si>
    <t>168.64</t>
  </si>
  <si>
    <t>166.55</t>
  </si>
  <si>
    <t>43.12M</t>
  </si>
  <si>
    <t>-0.57%</t>
  </si>
  <si>
    <t>169.61</t>
  </si>
  <si>
    <t>170.65</t>
  </si>
  <si>
    <t>168.00</t>
  </si>
  <si>
    <t>50.90M</t>
  </si>
  <si>
    <t>-0.81%</t>
  </si>
  <si>
    <t>171.75</t>
  </si>
  <si>
    <t>173.76</t>
  </si>
  <si>
    <t>168.27</t>
  </si>
  <si>
    <t>73.71M</t>
  </si>
  <si>
    <t>175.36</t>
  </si>
  <si>
    <t>176.63</t>
  </si>
  <si>
    <t>172.50</t>
  </si>
  <si>
    <t>73.53M</t>
  </si>
  <si>
    <t>-2.19%</t>
  </si>
  <si>
    <t>174.26</t>
  </si>
  <si>
    <t>178.36</t>
  </si>
  <si>
    <t>174.21</t>
  </si>
  <si>
    <t>101.67M</t>
  </si>
  <si>
    <t>168.34</t>
  </si>
  <si>
    <t>175.46</t>
  </si>
  <si>
    <t>168.16</t>
  </si>
  <si>
    <t>91.07M</t>
  </si>
  <si>
    <t>4.33%</t>
  </si>
  <si>
    <t>168.80</t>
  </si>
  <si>
    <t>169.09</t>
  </si>
  <si>
    <t>167.11</t>
  </si>
  <si>
    <t>49.71M</t>
  </si>
  <si>
    <t>-1.11%</t>
  </si>
  <si>
    <t>168.70</t>
  </si>
  <si>
    <t>170.08</t>
  </si>
  <si>
    <t>168.35</t>
  </si>
  <si>
    <t>42.45M</t>
  </si>
  <si>
    <t>0.72%</t>
  </si>
  <si>
    <t>169.03</t>
  </si>
  <si>
    <t>169.20</t>
  </si>
  <si>
    <t>168.24</t>
  </si>
  <si>
    <t>37.43M</t>
  </si>
  <si>
    <t>169.59</t>
  </si>
  <si>
    <t>170.39</t>
  </si>
  <si>
    <t>168.95</t>
  </si>
  <si>
    <t>42.10M</t>
  </si>
  <si>
    <t>170.29</t>
  </si>
  <si>
    <t>171.92</t>
  </si>
  <si>
    <t>168.82</t>
  </si>
  <si>
    <t>53.70M</t>
  </si>
  <si>
    <t>168.79</t>
  </si>
  <si>
    <t>170.68</t>
  </si>
  <si>
    <t>168.58</t>
  </si>
  <si>
    <t>47.69M</t>
  </si>
  <si>
    <t>169.08</t>
  </si>
  <si>
    <t>169.34</t>
  </si>
  <si>
    <t>168.23</t>
  </si>
  <si>
    <t>171.19</t>
  </si>
  <si>
    <t>171.25</t>
  </si>
  <si>
    <t>169.48</t>
  </si>
  <si>
    <t>46.24M</t>
  </si>
  <si>
    <t>-0.85%</t>
  </si>
  <si>
    <t>172.23</t>
  </si>
  <si>
    <t>170.51</t>
  </si>
  <si>
    <t>65.67M</t>
  </si>
  <si>
    <t>-1.06%</t>
  </si>
  <si>
    <t>170.41</t>
  </si>
  <si>
    <t>173.60</t>
  </si>
  <si>
    <t>170.11</t>
  </si>
  <si>
    <t>60.27M</t>
  </si>
  <si>
    <t>2.12%</t>
  </si>
  <si>
    <t>171.42</t>
  </si>
  <si>
    <t>57.39M</t>
  </si>
  <si>
    <t>170.57</t>
  </si>
  <si>
    <t>171.94</t>
  </si>
  <si>
    <t>169.45</t>
  </si>
  <si>
    <t>54.29M</t>
  </si>
  <si>
    <t>171.76</t>
  </si>
  <si>
    <t>173.05</t>
  </si>
  <si>
    <t>170.06</t>
  </si>
  <si>
    <t>71.16M</t>
  </si>
  <si>
    <t>177.05</t>
  </si>
  <si>
    <t>177.49</t>
  </si>
  <si>
    <t>170.84</t>
  </si>
  <si>
    <t>106.18M</t>
  </si>
  <si>
    <t>-4.09%</t>
  </si>
  <si>
    <t>175.72</t>
  </si>
  <si>
    <t>178.67</t>
  </si>
  <si>
    <t>175.09</t>
  </si>
  <si>
    <t>53.42M</t>
  </si>
  <si>
    <t>1.47%</t>
  </si>
  <si>
    <t>174.34</t>
  </si>
  <si>
    <t>176.60</t>
  </si>
  <si>
    <t>173.03</t>
  </si>
  <si>
    <t>1.36%</t>
  </si>
  <si>
    <t>175.57</t>
  </si>
  <si>
    <t>177.71</t>
  </si>
  <si>
    <t>173.52</t>
  </si>
  <si>
    <t>75.60M</t>
  </si>
  <si>
    <t>171.17</t>
  </si>
  <si>
    <t>172.62</t>
  </si>
  <si>
    <t>121.75M</t>
  </si>
  <si>
    <t>172.91</t>
  </si>
  <si>
    <t>174.31</t>
  </si>
  <si>
    <t>172.05</t>
  </si>
  <si>
    <t>72.91M</t>
  </si>
  <si>
    <t>172.77</t>
  </si>
  <si>
    <t>173.18</t>
  </si>
  <si>
    <t>170.76</t>
  </si>
  <si>
    <t>52.49M</t>
  </si>
  <si>
    <t>173.15</t>
  </si>
  <si>
    <t>174.03</t>
  </si>
  <si>
    <t>171.01</t>
  </si>
  <si>
    <t>59.83M</t>
  </si>
  <si>
    <t>0.28%</t>
  </si>
  <si>
    <t>172.94</t>
  </si>
  <si>
    <t>174.38</t>
  </si>
  <si>
    <t>60.14M</t>
  </si>
  <si>
    <t>1.18%</t>
  </si>
  <si>
    <t>169.00</t>
  </si>
  <si>
    <t>173.70</t>
  </si>
  <si>
    <t>168.94</t>
  </si>
  <si>
    <t>76.27M</t>
  </si>
  <si>
    <t>169.15</t>
  </si>
  <si>
    <t>170.73</t>
  </si>
  <si>
    <t>168.49</t>
  </si>
  <si>
    <t>71.77M</t>
  </si>
  <si>
    <t>171.06</t>
  </si>
  <si>
    <t>171.24</t>
  </si>
  <si>
    <t>168.68</t>
  </si>
  <si>
    <t>68.59M</t>
  </si>
  <si>
    <t>172.04</t>
  </si>
  <si>
    <t>169.62</t>
  </si>
  <si>
    <t>95.13M</t>
  </si>
  <si>
    <t>-2.84%</t>
  </si>
  <si>
    <t>176.15</t>
  </si>
  <si>
    <t>176.90</t>
  </si>
  <si>
    <t>173.79</t>
  </si>
  <si>
    <t>81.51M</t>
  </si>
  <si>
    <t>-2.54%</t>
  </si>
  <si>
    <t>179.55</t>
  </si>
  <si>
    <t>180.53</t>
  </si>
  <si>
    <t>177.38</t>
  </si>
  <si>
    <t>73.56M</t>
  </si>
  <si>
    <t>181.27</t>
  </si>
  <si>
    <t>182.57</t>
  </si>
  <si>
    <t>179.53</t>
  </si>
  <si>
    <t>136.68M</t>
  </si>
  <si>
    <t>-0.37%</t>
  </si>
  <si>
    <t>182.51</t>
  </si>
  <si>
    <t>183.12</t>
  </si>
  <si>
    <t>180.13</t>
  </si>
  <si>
    <t>48.95M</t>
  </si>
  <si>
    <t>-0.66%</t>
  </si>
  <si>
    <t>181.10</t>
  </si>
  <si>
    <t>183.92</t>
  </si>
  <si>
    <t>179.56</t>
  </si>
  <si>
    <t>54.32M</t>
  </si>
  <si>
    <t>0.81%</t>
  </si>
  <si>
    <t>182.24</t>
  </si>
  <si>
    <t>182.76</t>
  </si>
  <si>
    <t>180.65</t>
  </si>
  <si>
    <t>40.87M</t>
  </si>
  <si>
    <t>185.01</t>
  </si>
  <si>
    <t>185.04</t>
  </si>
  <si>
    <t>182.23</t>
  </si>
  <si>
    <t>45.12M</t>
  </si>
  <si>
    <t>-1.00%</t>
  </si>
  <si>
    <t>183.48</t>
  </si>
  <si>
    <t>184.96</t>
  </si>
  <si>
    <t>182.46</t>
  </si>
  <si>
    <t>181.94</t>
  </si>
  <si>
    <t>182.89</t>
  </si>
  <si>
    <t>180.66</t>
  </si>
  <si>
    <t>41.53M</t>
  </si>
  <si>
    <t>181.79</t>
  </si>
  <si>
    <t>182.43</t>
  </si>
  <si>
    <t>180.00</t>
  </si>
  <si>
    <t>53.67M</t>
  </si>
  <si>
    <t>183.42</t>
  </si>
  <si>
    <t>184.85</t>
  </si>
  <si>
    <t>181.66</t>
  </si>
  <si>
    <t>49.75M</t>
  </si>
  <si>
    <t>-0.84%</t>
  </si>
  <si>
    <t>183.55</t>
  </si>
  <si>
    <t>184.49</t>
  </si>
  <si>
    <t>181.35</t>
  </si>
  <si>
    <t>65.43M</t>
  </si>
  <si>
    <t>185.32</t>
  </si>
  <si>
    <t>185.53</t>
  </si>
  <si>
    <t>182.44</t>
  </si>
  <si>
    <t>54.63M</t>
  </si>
  <si>
    <t>185.77</t>
  </si>
  <si>
    <t>186.21</t>
  </si>
  <si>
    <t>183.51</t>
  </si>
  <si>
    <t>56.53M</t>
  </si>
  <si>
    <t>-1.13%</t>
  </si>
  <si>
    <t>188.41</t>
  </si>
  <si>
    <t>188.67</t>
  </si>
  <si>
    <t>186.79</t>
  </si>
  <si>
    <t>41.78M</t>
  </si>
  <si>
    <t>-0.90%</t>
  </si>
  <si>
    <t>188.65</t>
  </si>
  <si>
    <t>189.99</t>
  </si>
  <si>
    <t>188.00</t>
  </si>
  <si>
    <t>45.16M</t>
  </si>
  <si>
    <t>189.38</t>
  </si>
  <si>
    <t>189.54</t>
  </si>
  <si>
    <t>187.35</t>
  </si>
  <si>
    <t>40.96M</t>
  </si>
  <si>
    <t>-0.58%</t>
  </si>
  <si>
    <t>190.64</t>
  </si>
  <si>
    <t>191.05</t>
  </si>
  <si>
    <t>188.61</t>
  </si>
  <si>
    <t>53.44M</t>
  </si>
  <si>
    <t>186.86</t>
  </si>
  <si>
    <t>189.31</t>
  </si>
  <si>
    <t>186.77</t>
  </si>
  <si>
    <t>43.49M</t>
  </si>
  <si>
    <t>188.15</t>
  </si>
  <si>
    <t>189.25</t>
  </si>
  <si>
    <t>185.84</t>
  </si>
  <si>
    <t>69.67M</t>
  </si>
  <si>
    <t>0.98%</t>
  </si>
  <si>
    <t>179.86</t>
  </si>
  <si>
    <t>187.33</t>
  </si>
  <si>
    <t>179.25</t>
  </si>
  <si>
    <t>102.55M</t>
  </si>
  <si>
    <t>-0.54%</t>
  </si>
  <si>
    <t>183.99</t>
  </si>
  <si>
    <t>186.95</t>
  </si>
  <si>
    <t>183.82</t>
  </si>
  <si>
    <t>64.89M</t>
  </si>
  <si>
    <t>1.33%</t>
  </si>
  <si>
    <t>187.04</t>
  </si>
  <si>
    <t>184.35</t>
  </si>
  <si>
    <t>55.47M</t>
  </si>
  <si>
    <t>190.94</t>
  </si>
  <si>
    <t>191.80</t>
  </si>
  <si>
    <t>187.47</t>
  </si>
  <si>
    <t>55.86M</t>
  </si>
  <si>
    <t>192.01</t>
  </si>
  <si>
    <t>192.20</t>
  </si>
  <si>
    <t>189.58</t>
  </si>
  <si>
    <t>47.15M</t>
  </si>
  <si>
    <t>194.27</t>
  </si>
  <si>
    <t>194.76</t>
  </si>
  <si>
    <t>191.94</t>
  </si>
  <si>
    <t>195.22</t>
  </si>
  <si>
    <t>196.27</t>
  </si>
  <si>
    <t>193.11</t>
  </si>
  <si>
    <t>54.82M</t>
  </si>
  <si>
    <t>195.42</t>
  </si>
  <si>
    <t>196.38</t>
  </si>
  <si>
    <t>194.34</t>
  </si>
  <si>
    <t>53.63M</t>
  </si>
  <si>
    <t>195.02</t>
  </si>
  <si>
    <t>195.75</t>
  </si>
  <si>
    <t>193.83</t>
  </si>
  <si>
    <t>192.30</t>
  </si>
  <si>
    <t>195.33</t>
  </si>
  <si>
    <t>60.13M</t>
  </si>
  <si>
    <t>189.33</t>
  </si>
  <si>
    <t>191.95</t>
  </si>
  <si>
    <t>68.90M</t>
  </si>
  <si>
    <t>1.55%</t>
  </si>
  <si>
    <t>186.09</t>
  </si>
  <si>
    <t>189.14</t>
  </si>
  <si>
    <t>185.83</t>
  </si>
  <si>
    <t>78.01M</t>
  </si>
  <si>
    <t>3.26%</t>
  </si>
  <si>
    <t>182.93</t>
  </si>
  <si>
    <t>180.30</t>
  </si>
  <si>
    <t>47.32M</t>
  </si>
  <si>
    <t>182.16</t>
  </si>
  <si>
    <t>184.26</t>
  </si>
  <si>
    <t>180.93</t>
  </si>
  <si>
    <t>65.60M</t>
  </si>
  <si>
    <t>-1.23%</t>
  </si>
  <si>
    <t>186.74</t>
  </si>
  <si>
    <t>185.19</t>
  </si>
  <si>
    <t>40.48M</t>
  </si>
  <si>
    <t>186.54</t>
  </si>
  <si>
    <t>187.05</t>
  </si>
  <si>
    <t>183.62</t>
  </si>
  <si>
    <t>49.13M</t>
  </si>
  <si>
    <t>-0.32%</t>
  </si>
  <si>
    <t>186.40</t>
  </si>
  <si>
    <t>46.79M</t>
  </si>
  <si>
    <t>0.57%</t>
  </si>
  <si>
    <t>185.15</t>
  </si>
  <si>
    <t>182.73</t>
  </si>
  <si>
    <t>42.84M</t>
  </si>
  <si>
    <t>182.09</t>
  </si>
  <si>
    <t>185.60</t>
  </si>
  <si>
    <t>181.50</t>
  </si>
  <si>
    <t>59.14M</t>
  </si>
  <si>
    <t>2.42%</t>
  </si>
  <si>
    <t>181.99</t>
  </si>
  <si>
    <t>180.17</t>
  </si>
  <si>
    <t>62.38M</t>
  </si>
  <si>
    <t>182.15</t>
  </si>
  <si>
    <t>183.09</t>
  </si>
  <si>
    <t>180.88</t>
  </si>
  <si>
    <t>71.98M</t>
  </si>
  <si>
    <t>184.22</t>
  </si>
  <si>
    <t>185.88</t>
  </si>
  <si>
    <t>183.43</t>
  </si>
  <si>
    <t>58.41M</t>
  </si>
  <si>
    <t>187.15</t>
  </si>
  <si>
    <t>188.44</t>
  </si>
  <si>
    <t>183.88</t>
  </si>
  <si>
    <t>82.49M</t>
  </si>
  <si>
    <t>-3.58%</t>
  </si>
  <si>
    <t>193.90</t>
  </si>
  <si>
    <t>194.40</t>
  </si>
  <si>
    <t>191.73</t>
  </si>
  <si>
    <t>42.67M</t>
  </si>
  <si>
    <t>194.66</t>
  </si>
  <si>
    <t>193.17</t>
  </si>
  <si>
    <t>34.05M</t>
  </si>
  <si>
    <t>192.49</t>
  </si>
  <si>
    <t>193.50</t>
  </si>
  <si>
    <t>48.09M</t>
  </si>
  <si>
    <t>193.61</t>
  </si>
  <si>
    <t>192.83</t>
  </si>
  <si>
    <t>28.92M</t>
  </si>
  <si>
    <t>195.18</t>
  </si>
  <si>
    <t>195.41</t>
  </si>
  <si>
    <t>192.97</t>
  </si>
  <si>
    <t>37.15M</t>
  </si>
  <si>
    <t>196.10</t>
  </si>
  <si>
    <t>197.08</t>
  </si>
  <si>
    <t>46.48M</t>
  </si>
  <si>
    <t>197.68</t>
  </si>
  <si>
    <t>194.83</t>
  </si>
  <si>
    <t>52.24M</t>
  </si>
  <si>
    <t>-1.07%</t>
  </si>
  <si>
    <t>196.16</t>
  </si>
  <si>
    <t>196.95</t>
  </si>
  <si>
    <t>195.89</t>
  </si>
  <si>
    <t>40.71M</t>
  </si>
  <si>
    <t>196.09</t>
  </si>
  <si>
    <t>196.63</t>
  </si>
  <si>
    <t>194.39</t>
  </si>
  <si>
    <t>55.75M</t>
  </si>
  <si>
    <t>197.53</t>
  </si>
  <si>
    <t>198.40</t>
  </si>
  <si>
    <t>197.00</t>
  </si>
  <si>
    <t>128.54M</t>
  </si>
  <si>
    <t>-0.27%</t>
  </si>
  <si>
    <t>198.02</t>
  </si>
  <si>
    <t>199.62</t>
  </si>
  <si>
    <t>66.83M</t>
  </si>
  <si>
    <t>195.09</t>
  </si>
  <si>
    <t>198.00</t>
  </si>
  <si>
    <t>194.85</t>
  </si>
  <si>
    <t>193.08</t>
  </si>
  <si>
    <t>194.72</t>
  </si>
  <si>
    <t>191.72</t>
  </si>
  <si>
    <t>52.70M</t>
  </si>
  <si>
    <t>0.79%</t>
  </si>
  <si>
    <t>193.49</t>
  </si>
  <si>
    <t>191.42</t>
  </si>
  <si>
    <t>60.94M</t>
  </si>
  <si>
    <t>-1.29%</t>
  </si>
  <si>
    <t>194.20</t>
  </si>
  <si>
    <t>195.99</t>
  </si>
  <si>
    <t>193.67</t>
  </si>
  <si>
    <t>53.41M</t>
  </si>
  <si>
    <t>0.74%</t>
  </si>
  <si>
    <t>195.00</t>
  </si>
  <si>
    <t>193.59</t>
  </si>
  <si>
    <t>47.48M</t>
  </si>
  <si>
    <t>1.01%</t>
  </si>
  <si>
    <t>194.45</t>
  </si>
  <si>
    <t>192.11</t>
  </si>
  <si>
    <t>41.09M</t>
  </si>
  <si>
    <t>190.21</t>
  </si>
  <si>
    <t>190.18</t>
  </si>
  <si>
    <t>66.63M</t>
  </si>
  <si>
    <t>2.11%</t>
  </si>
  <si>
    <t>189.98</t>
  </si>
  <si>
    <t>190.05</t>
  </si>
  <si>
    <t>187.45</t>
  </si>
  <si>
    <t>43.39M</t>
  </si>
  <si>
    <t>190.33</t>
  </si>
  <si>
    <t>191.56</t>
  </si>
  <si>
    <t>189.23</t>
  </si>
  <si>
    <t>45.70M</t>
  </si>
  <si>
    <t>0.68%</t>
  </si>
  <si>
    <t>189.84</t>
  </si>
  <si>
    <t>190.32</t>
  </si>
  <si>
    <t>188.19</t>
  </si>
  <si>
    <t>48.79M</t>
  </si>
  <si>
    <t>190.90</t>
  </si>
  <si>
    <t>192.09</t>
  </si>
  <si>
    <t>188.97</t>
  </si>
  <si>
    <t>43.01M</t>
  </si>
  <si>
    <t>189.78</t>
  </si>
  <si>
    <t>191.08</t>
  </si>
  <si>
    <t>189.40</t>
  </si>
  <si>
    <t>38.42M</t>
  </si>
  <si>
    <t>189.92</t>
  </si>
  <si>
    <t>190.67</t>
  </si>
  <si>
    <t>188.90</t>
  </si>
  <si>
    <t>40.55M</t>
  </si>
  <si>
    <t>190.87</t>
  </si>
  <si>
    <t>24.05M</t>
  </si>
  <si>
    <t>191.49</t>
  </si>
  <si>
    <t>192.93</t>
  </si>
  <si>
    <t>190.82</t>
  </si>
  <si>
    <t>39.63M</t>
  </si>
  <si>
    <t>191.41</t>
  </si>
  <si>
    <t>191.52</t>
  </si>
  <si>
    <t>189.74</t>
  </si>
  <si>
    <t>38.13M</t>
  </si>
  <si>
    <t>-0.42%</t>
  </si>
  <si>
    <t>189.89</t>
  </si>
  <si>
    <t>191.90</t>
  </si>
  <si>
    <t>189.88</t>
  </si>
  <si>
    <t>46.54M</t>
  </si>
  <si>
    <t>190.25</t>
  </si>
  <si>
    <t>190.38</t>
  </si>
  <si>
    <t>188.57</t>
  </si>
  <si>
    <t>50.94M</t>
  </si>
  <si>
    <t>-0.01%</t>
  </si>
  <si>
    <t>189.57</t>
  </si>
  <si>
    <t>190.96</t>
  </si>
  <si>
    <t>54.41M</t>
  </si>
  <si>
    <t>187.85</t>
  </si>
  <si>
    <t>189.50</t>
  </si>
  <si>
    <t>187.78</t>
  </si>
  <si>
    <t>53.79M</t>
  </si>
  <si>
    <t>0.30%</t>
  </si>
  <si>
    <t>187.70</t>
  </si>
  <si>
    <t>188.11</t>
  </si>
  <si>
    <t>186.30</t>
  </si>
  <si>
    <t>185.82</t>
  </si>
  <si>
    <t>186.03</t>
  </si>
  <si>
    <t>184.21</t>
  </si>
  <si>
    <t>43.63M</t>
  </si>
  <si>
    <t>183.97</t>
  </si>
  <si>
    <t>186.57</t>
  </si>
  <si>
    <t>183.53</t>
  </si>
  <si>
    <t>66.18M</t>
  </si>
  <si>
    <t>2.19%</t>
  </si>
  <si>
    <t>182.96</t>
  </si>
  <si>
    <t>184.12</t>
  </si>
  <si>
    <t>181.81</t>
  </si>
  <si>
    <t>53.76M</t>
  </si>
  <si>
    <t>181.59</t>
  </si>
  <si>
    <t>49.34M</t>
  </si>
  <si>
    <t>179.18</t>
  </si>
  <si>
    <t>178.97</t>
  </si>
  <si>
    <t>70.53M</t>
  </si>
  <si>
    <t>1.45%</t>
  </si>
  <si>
    <t>176.38</t>
  </si>
  <si>
    <t>179.43</t>
  </si>
  <si>
    <t>176.21</t>
  </si>
  <si>
    <t>63.84M</t>
  </si>
  <si>
    <t>174.24</t>
  </si>
  <si>
    <t>176.82</t>
  </si>
  <si>
    <t>173.35</t>
  </si>
  <si>
    <t>79.83M</t>
  </si>
  <si>
    <t>175.52</t>
  </si>
  <si>
    <t>177.78</t>
  </si>
  <si>
    <t>77.33M</t>
  </si>
  <si>
    <t>2.07%</t>
  </si>
  <si>
    <t>171.00</t>
  </si>
  <si>
    <t>174.23</t>
  </si>
  <si>
    <t>170.12</t>
  </si>
  <si>
    <t>56.93M</t>
  </si>
  <si>
    <t>1.87%</t>
  </si>
  <si>
    <t>169.35</t>
  </si>
  <si>
    <t>170.90</t>
  </si>
  <si>
    <t>167.90</t>
  </si>
  <si>
    <t>44.85M</t>
  </si>
  <si>
    <t>169.02</t>
  </si>
  <si>
    <t>168.87</t>
  </si>
  <si>
    <t>51.13M</t>
  </si>
  <si>
    <t>166.91</t>
  </si>
  <si>
    <t>168.96</t>
  </si>
  <si>
    <t>166.83</t>
  </si>
  <si>
    <t>58.50M</t>
  </si>
  <si>
    <t>0.80%</t>
  </si>
  <si>
    <t>170.37</t>
  </si>
  <si>
    <t>171.38</t>
  </si>
  <si>
    <t>165.67</t>
  </si>
  <si>
    <t>70.63M</t>
  </si>
  <si>
    <t>-2.46%</t>
  </si>
  <si>
    <t>171.88</t>
  </si>
  <si>
    <t>173.06</t>
  </si>
  <si>
    <t>57.16M</t>
  </si>
  <si>
    <t>-1.35%</t>
  </si>
  <si>
    <t>173.67</t>
  </si>
  <si>
    <t>171.45</t>
  </si>
  <si>
    <t>43.82M</t>
  </si>
  <si>
    <t>170.91</t>
  </si>
  <si>
    <t>174.01</t>
  </si>
  <si>
    <t>169.93</t>
  </si>
  <si>
    <t>55.98M</t>
  </si>
  <si>
    <t>175.31</t>
  </si>
  <si>
    <t>175.42</t>
  </si>
  <si>
    <t>172.64</t>
  </si>
  <si>
    <t>64.24M</t>
  </si>
  <si>
    <t>-1.47%</t>
  </si>
  <si>
    <t>176.04</t>
  </si>
  <si>
    <t>177.84</t>
  </si>
  <si>
    <t>175.19</t>
  </si>
  <si>
    <t>59.30M</t>
  </si>
  <si>
    <t>175.58</t>
  </si>
  <si>
    <t>177.57</t>
  </si>
  <si>
    <t>175.11</t>
  </si>
  <si>
    <t>54.76M</t>
  </si>
  <si>
    <t>176.65</t>
  </si>
  <si>
    <t>178.42</t>
  </si>
  <si>
    <t>174.80</t>
  </si>
  <si>
    <t>57.55M</t>
  </si>
  <si>
    <t>176.75</t>
  </si>
  <si>
    <t>179.07</t>
  </si>
  <si>
    <t>176.51</t>
  </si>
  <si>
    <t>52.52M</t>
  </si>
  <si>
    <t>181.42</t>
  </si>
  <si>
    <t>181.93</t>
  </si>
  <si>
    <t>178.14</t>
  </si>
  <si>
    <t>51.46M</t>
  </si>
  <si>
    <t>180.07</t>
  </si>
  <si>
    <t>182.34</t>
  </si>
  <si>
    <t>179.04</t>
  </si>
  <si>
    <t>56.74M</t>
  </si>
  <si>
    <t>178.20</t>
  </si>
  <si>
    <t>179.85</t>
  </si>
  <si>
    <t>177.60</t>
  </si>
  <si>
    <t>178.10</t>
  </si>
  <si>
    <t>179.72</t>
  </si>
  <si>
    <t>177.95</t>
  </si>
  <si>
    <t>176.81</t>
  </si>
  <si>
    <t>179.05</t>
  </si>
  <si>
    <t>175.80</t>
  </si>
  <si>
    <t>42.39M</t>
  </si>
  <si>
    <t>0.85%</t>
  </si>
  <si>
    <t>173.80</t>
  </si>
  <si>
    <t>177.99</t>
  </si>
  <si>
    <t>57.27M</t>
  </si>
  <si>
    <t>1.48%</t>
  </si>
  <si>
    <t>175.45</t>
  </si>
  <si>
    <t>172.68</t>
  </si>
  <si>
    <t>48.53M</t>
  </si>
  <si>
    <t>171.09</t>
  </si>
  <si>
    <t>170.97</t>
  </si>
  <si>
    <t>53.02M</t>
  </si>
  <si>
    <t>0.73%</t>
  </si>
  <si>
    <t>172.26</t>
  </si>
  <si>
    <t>173.63</t>
  </si>
  <si>
    <t>170.82</t>
  </si>
  <si>
    <t>49.59M</t>
  </si>
  <si>
    <t>-0.78%</t>
  </si>
  <si>
    <t>171.22</t>
  </si>
  <si>
    <t>174.30</t>
  </si>
  <si>
    <t>170.93</t>
  </si>
  <si>
    <t>513.24</t>
  </si>
  <si>
    <t>518.16</t>
  </si>
  <si>
    <t>509.66</t>
  </si>
  <si>
    <t>19.73M</t>
  </si>
  <si>
    <t>511.50</t>
  </si>
  <si>
    <t>516.84</t>
  </si>
  <si>
    <t>508.88</t>
  </si>
  <si>
    <t>17.62M</t>
  </si>
  <si>
    <t>510.06</t>
  </si>
  <si>
    <t>513.94</t>
  </si>
  <si>
    <t>506.62</t>
  </si>
  <si>
    <t>16.21M</t>
  </si>
  <si>
    <t>0.87%</t>
  </si>
  <si>
    <t>508.30</t>
  </si>
  <si>
    <t>510.01</t>
  </si>
  <si>
    <t>505.04</t>
  </si>
  <si>
    <t>15.79M</t>
  </si>
  <si>
    <t>510.38</t>
  </si>
  <si>
    <t>512.48</t>
  </si>
  <si>
    <t>506.92</t>
  </si>
  <si>
    <t>13.53M</t>
  </si>
  <si>
    <t>513.80</t>
  </si>
  <si>
    <t>514.59</t>
  </si>
  <si>
    <t>507.31</t>
  </si>
  <si>
    <t>19.80M</t>
  </si>
  <si>
    <t>-1.01%</t>
  </si>
  <si>
    <t>515.59</t>
  </si>
  <si>
    <t>517.74</t>
  </si>
  <si>
    <t>512.54</t>
  </si>
  <si>
    <t>20.01M</t>
  </si>
  <si>
    <t>510.56</t>
  </si>
  <si>
    <t>519.30</t>
  </si>
  <si>
    <t>510.31</t>
  </si>
  <si>
    <t>52.47M</t>
  </si>
  <si>
    <t>1.86%</t>
  </si>
  <si>
    <t>511.49</t>
  </si>
  <si>
    <t>513.07</t>
  </si>
  <si>
    <t>507.66</t>
  </si>
  <si>
    <t>18.91M</t>
  </si>
  <si>
    <t>-0.31%</t>
  </si>
  <si>
    <t>510.62</t>
  </si>
  <si>
    <t>511.29</t>
  </si>
  <si>
    <t>505.93</t>
  </si>
  <si>
    <t>15.82M</t>
  </si>
  <si>
    <t>516.88</t>
  </si>
  <si>
    <t>517.23</t>
  </si>
  <si>
    <t>508.60</t>
  </si>
  <si>
    <t>19.71M</t>
  </si>
  <si>
    <t>508.79</t>
  </si>
  <si>
    <t>515.47</t>
  </si>
  <si>
    <t>507.00</t>
  </si>
  <si>
    <t>17.14M</t>
  </si>
  <si>
    <t>1.07%</t>
  </si>
  <si>
    <t>506.65</t>
  </si>
  <si>
    <t>512.55</t>
  </si>
  <si>
    <t>503.85</t>
  </si>
  <si>
    <t>23.62M</t>
  </si>
  <si>
    <t>1.77%</t>
  </si>
  <si>
    <t>502.25</t>
  </si>
  <si>
    <t>503.17</t>
  </si>
  <si>
    <t>497.88</t>
  </si>
  <si>
    <t>18.88M</t>
  </si>
  <si>
    <t>502.98</t>
  </si>
  <si>
    <t>503.23</t>
  </si>
  <si>
    <t>496.72</t>
  </si>
  <si>
    <t>21.61M</t>
  </si>
  <si>
    <t>501.43</t>
  </si>
  <si>
    <t>497.70</t>
  </si>
  <si>
    <t>14.41M</t>
  </si>
  <si>
    <t>498.11</t>
  </si>
  <si>
    <t>501.20</t>
  </si>
  <si>
    <t>495.03</t>
  </si>
  <si>
    <t>16.77M</t>
  </si>
  <si>
    <t>509.07</t>
  </si>
  <si>
    <t>511.97</t>
  </si>
  <si>
    <t>492.37</t>
  </si>
  <si>
    <t>31.99M</t>
  </si>
  <si>
    <t>-2.55%</t>
  </si>
  <si>
    <t>504.30</t>
  </si>
  <si>
    <t>508.15</t>
  </si>
  <si>
    <t>503.15</t>
  </si>
  <si>
    <t>15.51M</t>
  </si>
  <si>
    <t>503.79</t>
  </si>
  <si>
    <t>507.79</t>
  </si>
  <si>
    <t>502.32</t>
  </si>
  <si>
    <t>16.35M</t>
  </si>
  <si>
    <t>500.46</t>
  </si>
  <si>
    <t>506.00</t>
  </si>
  <si>
    <t>496.81</t>
  </si>
  <si>
    <t>18.13M</t>
  </si>
  <si>
    <t>508.66</t>
  </si>
  <si>
    <t>509.60</t>
  </si>
  <si>
    <t>504.49</t>
  </si>
  <si>
    <t>20.96M</t>
  </si>
  <si>
    <t>507.09</t>
  </si>
  <si>
    <t>511.09</t>
  </si>
  <si>
    <t>505.50</t>
  </si>
  <si>
    <t>18.02M</t>
  </si>
  <si>
    <t>502.00</t>
  </si>
  <si>
    <t>507.29</t>
  </si>
  <si>
    <t>499.90</t>
  </si>
  <si>
    <t>17.28M</t>
  </si>
  <si>
    <t>504.36</t>
  </si>
  <si>
    <t>504.98</t>
  </si>
  <si>
    <t>498.51</t>
  </si>
  <si>
    <t>30.84M</t>
  </si>
  <si>
    <t>506.63</t>
  </si>
  <si>
    <t>508.19</t>
  </si>
  <si>
    <t>504.12</t>
  </si>
  <si>
    <t>21.64M</t>
  </si>
  <si>
    <t>504.25</t>
  </si>
  <si>
    <t>510.73</t>
  </si>
  <si>
    <t>502.41</t>
  </si>
  <si>
    <t>24.32M</t>
  </si>
  <si>
    <t>503.69</t>
  </si>
  <si>
    <t>507.63</t>
  </si>
  <si>
    <t>502.72</t>
  </si>
  <si>
    <t>18.44M</t>
  </si>
  <si>
    <t>509.86</t>
  </si>
  <si>
    <t>511.00</t>
  </si>
  <si>
    <t>504.44</t>
  </si>
  <si>
    <t>27.72M</t>
  </si>
  <si>
    <t>-0.79%</t>
  </si>
  <si>
    <t>515.00</t>
  </si>
  <si>
    <t>515.16</t>
  </si>
  <si>
    <t>508.55</t>
  </si>
  <si>
    <t>21.48M</t>
  </si>
  <si>
    <t>-1.42%</t>
  </si>
  <si>
    <t>521.59</t>
  </si>
  <si>
    <t>522.82</t>
  </si>
  <si>
    <t>514.02</t>
  </si>
  <si>
    <t>23.76M</t>
  </si>
  <si>
    <t>522.77</t>
  </si>
  <si>
    <t>526.10</t>
  </si>
  <si>
    <t>519.08</t>
  </si>
  <si>
    <t>25.21M</t>
  </si>
  <si>
    <t>522.56</t>
  </si>
  <si>
    <t>525.95</t>
  </si>
  <si>
    <t>520.14</t>
  </si>
  <si>
    <t>20.27M</t>
  </si>
  <si>
    <t>532.11</t>
  </si>
  <si>
    <t>532.70</t>
  </si>
  <si>
    <t>519.37</t>
  </si>
  <si>
    <t>19.62M</t>
  </si>
  <si>
    <t>-1.64%</t>
  </si>
  <si>
    <t>523.75</t>
  </si>
  <si>
    <t>530.98</t>
  </si>
  <si>
    <t>522.70</t>
  </si>
  <si>
    <t>18.69M</t>
  </si>
  <si>
    <t>522.30</t>
  </si>
  <si>
    <t>527.59</t>
  </si>
  <si>
    <t>519.72</t>
  </si>
  <si>
    <t>20.19M</t>
  </si>
  <si>
    <t>522.60</t>
  </si>
  <si>
    <t>524.66</t>
  </si>
  <si>
    <t>519.41</t>
  </si>
  <si>
    <t>15.53M</t>
  </si>
  <si>
    <t>526.80</t>
  </si>
  <si>
    <t>528.09</t>
  </si>
  <si>
    <t>517.55</t>
  </si>
  <si>
    <t>16.08M</t>
  </si>
  <si>
    <t>530.90</t>
  </si>
  <si>
    <t>531.70</t>
  </si>
  <si>
    <t>524.03</t>
  </si>
  <si>
    <t>21.36M</t>
  </si>
  <si>
    <t>537.18</t>
  </si>
  <si>
    <t>537.30</t>
  </si>
  <si>
    <t>527.24</t>
  </si>
  <si>
    <t>19.17M</t>
  </si>
  <si>
    <t>528.27</t>
  </si>
  <si>
    <t>538.25</t>
  </si>
  <si>
    <t>528.13</t>
  </si>
  <si>
    <t>25.35M</t>
  </si>
  <si>
    <t>535.00</t>
  </si>
  <si>
    <t>535.80</t>
  </si>
  <si>
    <t>520.86</t>
  </si>
  <si>
    <t>28.98M</t>
  </si>
  <si>
    <t>-1.76%</t>
  </si>
  <si>
    <t>555.22</t>
  </si>
  <si>
    <t>555.45</t>
  </si>
  <si>
    <t>531.90</t>
  </si>
  <si>
    <t>51.62M</t>
  </si>
  <si>
    <t>3.95%</t>
  </si>
  <si>
    <t>515.17</t>
  </si>
  <si>
    <t>515.95</t>
  </si>
  <si>
    <t>509.43</t>
  </si>
  <si>
    <t>26.38M</t>
  </si>
  <si>
    <t>515.53</t>
  </si>
  <si>
    <t>517.62</t>
  </si>
  <si>
    <t>511.56</t>
  </si>
  <si>
    <t>16.47M</t>
  </si>
  <si>
    <t>514.08</t>
  </si>
  <si>
    <t>510.12</t>
  </si>
  <si>
    <t>14.31M</t>
  </si>
  <si>
    <t>512.47</t>
  </si>
  <si>
    <t>518.29</t>
  </si>
  <si>
    <t>510.36</t>
  </si>
  <si>
    <t>19.13M</t>
  </si>
  <si>
    <t>508.77</t>
  </si>
  <si>
    <t>513.67</t>
  </si>
  <si>
    <t>507.30</t>
  </si>
  <si>
    <t>16.11M</t>
  </si>
  <si>
    <t>0.99%</t>
  </si>
  <si>
    <t>506.75</t>
  </si>
  <si>
    <t>506.79</t>
  </si>
  <si>
    <t>500.70</t>
  </si>
  <si>
    <t>16.40M</t>
  </si>
  <si>
    <t>510.97</t>
  </si>
  <si>
    <t>511.20</t>
  </si>
  <si>
    <t>505.27</t>
  </si>
  <si>
    <t>13.87M</t>
  </si>
  <si>
    <t>-0.94%</t>
  </si>
  <si>
    <t>506.70</t>
  </si>
  <si>
    <t>512.09</t>
  </si>
  <si>
    <t>505.55</t>
  </si>
  <si>
    <t>14.07M</t>
  </si>
  <si>
    <t>514.48</t>
  </si>
  <si>
    <t>514.64</t>
  </si>
  <si>
    <t>507.43</t>
  </si>
  <si>
    <t>21.21M</t>
  </si>
  <si>
    <t>505.68</t>
  </si>
  <si>
    <t>513.37</t>
  </si>
  <si>
    <t>505.62</t>
  </si>
  <si>
    <t>17.50M</t>
  </si>
  <si>
    <t>505.18</t>
  </si>
  <si>
    <t>506.72</t>
  </si>
  <si>
    <t>501.89</t>
  </si>
  <si>
    <t>15.15M</t>
  </si>
  <si>
    <t>503.02</t>
  </si>
  <si>
    <t>502.79</t>
  </si>
  <si>
    <t>14.93M</t>
  </si>
  <si>
    <t>0.56%</t>
  </si>
  <si>
    <t>501.52</t>
  </si>
  <si>
    <t>503.97</t>
  </si>
  <si>
    <t>501.03</t>
  </si>
  <si>
    <t>12.06M</t>
  </si>
  <si>
    <t>498.47</t>
  </si>
  <si>
    <t>505.03</t>
  </si>
  <si>
    <t>497.80</t>
  </si>
  <si>
    <t>16.46M</t>
  </si>
  <si>
    <t>503.05</t>
  </si>
  <si>
    <t>497.75</t>
  </si>
  <si>
    <t>16.50M</t>
  </si>
  <si>
    <t>500.30</t>
  </si>
  <si>
    <t>506.78</t>
  </si>
  <si>
    <t>499.74</t>
  </si>
  <si>
    <t>18.66M</t>
  </si>
  <si>
    <t>497.24</t>
  </si>
  <si>
    <t>498.20</t>
  </si>
  <si>
    <t>494.11</t>
  </si>
  <si>
    <t>11.85M</t>
  </si>
  <si>
    <t>497.38</t>
  </si>
  <si>
    <t>498.75</t>
  </si>
  <si>
    <t>495.23</t>
  </si>
  <si>
    <t>13.98M</t>
  </si>
  <si>
    <t>493.81</t>
  </si>
  <si>
    <t>500.13</t>
  </si>
  <si>
    <t>493.44</t>
  </si>
  <si>
    <t>1.58%</t>
  </si>
  <si>
    <t>489.99</t>
  </si>
  <si>
    <t>493.50</t>
  </si>
  <si>
    <t>488.70</t>
  </si>
  <si>
    <t>16.32M</t>
  </si>
  <si>
    <t>496.47</t>
  </si>
  <si>
    <t>498.05</t>
  </si>
  <si>
    <t>490.98</t>
  </si>
  <si>
    <t>19.95M</t>
  </si>
  <si>
    <t>497.04</t>
  </si>
  <si>
    <t>500.76</t>
  </si>
  <si>
    <t>495.33</t>
  </si>
  <si>
    <t>28.37M</t>
  </si>
  <si>
    <t>497.55</t>
  </si>
  <si>
    <t>499.30</t>
  </si>
  <si>
    <t>493.03</t>
  </si>
  <si>
    <t>34.54M</t>
  </si>
  <si>
    <t>492.98</t>
  </si>
  <si>
    <t>498.04</t>
  </si>
  <si>
    <t>492.81</t>
  </si>
  <si>
    <t>21.58M</t>
  </si>
  <si>
    <t>492.04</t>
  </si>
  <si>
    <t>494.56</t>
  </si>
  <si>
    <t>489.39</t>
  </si>
  <si>
    <t>488.95</t>
  </si>
  <si>
    <t>491.85</t>
  </si>
  <si>
    <t>486.80</t>
  </si>
  <si>
    <t>22.31M</t>
  </si>
  <si>
    <t>478.21</t>
  </si>
  <si>
    <t>487.75</t>
  </si>
  <si>
    <t>472.51</t>
  </si>
  <si>
    <t>24.86M</t>
  </si>
  <si>
    <t>482.23</t>
  </si>
  <si>
    <t>483.46</t>
  </si>
  <si>
    <t>476.87</t>
  </si>
  <si>
    <t>37.58M</t>
  </si>
  <si>
    <t>478.00</t>
  </si>
  <si>
    <t>481.00</t>
  </si>
  <si>
    <t>474.46</t>
  </si>
  <si>
    <t>17.53M</t>
  </si>
  <si>
    <t>475.39</t>
  </si>
  <si>
    <t>478.74</t>
  </si>
  <si>
    <t>474.08</t>
  </si>
  <si>
    <t>15.41M</t>
  </si>
  <si>
    <t>475.21</t>
  </si>
  <si>
    <t>480.69</t>
  </si>
  <si>
    <t>475.00</t>
  </si>
  <si>
    <t>15.63M</t>
  </si>
  <si>
    <t>0.88%</t>
  </si>
  <si>
    <t>476.41</t>
  </si>
  <si>
    <t>479.18</t>
  </si>
  <si>
    <t>472.76</t>
  </si>
  <si>
    <t>16.81M</t>
  </si>
  <si>
    <t>475.02</t>
  </si>
  <si>
    <t>480.42</t>
  </si>
  <si>
    <t>473.52</t>
  </si>
  <si>
    <t>18.95M</t>
  </si>
  <si>
    <t>1.32%</t>
  </si>
  <si>
    <t>470.02</t>
  </si>
  <si>
    <t>475.47</t>
  </si>
  <si>
    <t>469.65</t>
  </si>
  <si>
    <t>471.18</t>
  </si>
  <si>
    <t>472.80</t>
  </si>
  <si>
    <t>466.96</t>
  </si>
  <si>
    <t>15.38M</t>
  </si>
  <si>
    <t>469.70</t>
  </si>
  <si>
    <t>473.43</t>
  </si>
  <si>
    <t>468.62</t>
  </si>
  <si>
    <t>470.08</t>
  </si>
  <si>
    <t>473.33</t>
  </si>
  <si>
    <t>468.78</t>
  </si>
  <si>
    <t>15.29M</t>
  </si>
  <si>
    <t>464.95</t>
  </si>
  <si>
    <t>464.03</t>
  </si>
  <si>
    <t>20.15M</t>
  </si>
  <si>
    <t>0.82%</t>
  </si>
  <si>
    <t>464.00</t>
  </si>
  <si>
    <t>465.69</t>
  </si>
  <si>
    <t>463.02</t>
  </si>
  <si>
    <t>14.16M</t>
  </si>
  <si>
    <t>461.47</t>
  </si>
  <si>
    <t>464.14</t>
  </si>
  <si>
    <t>460.86</t>
  </si>
  <si>
    <t>15.74M</t>
  </si>
  <si>
    <t>457.14</t>
  </si>
  <si>
    <t>462.11</t>
  </si>
  <si>
    <t>456.89</t>
  </si>
  <si>
    <t>16.63M</t>
  </si>
  <si>
    <t>459.71</t>
  </si>
  <si>
    <t>461.68</t>
  </si>
  <si>
    <t>455.54</t>
  </si>
  <si>
    <t>461.55</t>
  </si>
  <si>
    <t>461.72</t>
  </si>
  <si>
    <t>455.31</t>
  </si>
  <si>
    <t>0.29%</t>
  </si>
  <si>
    <t>461.22</t>
  </si>
  <si>
    <t>462.52</t>
  </si>
  <si>
    <t>456.93</t>
  </si>
  <si>
    <t>17.09M</t>
  </si>
  <si>
    <t>-0.72%</t>
  </si>
  <si>
    <t>456.48</t>
  </si>
  <si>
    <t>460.95</t>
  </si>
  <si>
    <t>456.11</t>
  </si>
  <si>
    <t>20.97M</t>
  </si>
  <si>
    <t>2.33%</t>
  </si>
  <si>
    <t>449.98</t>
  </si>
  <si>
    <t>453.69</t>
  </si>
  <si>
    <t>448.91</t>
  </si>
  <si>
    <t>16.88M</t>
  </si>
  <si>
    <t>454.95</t>
  </si>
  <si>
    <t>460.25</t>
  </si>
  <si>
    <t>453.90</t>
  </si>
  <si>
    <t>18.03M</t>
  </si>
  <si>
    <t>454.57</t>
  </si>
  <si>
    <t>457.78</t>
  </si>
  <si>
    <t>451.81</t>
  </si>
  <si>
    <t>19.22M</t>
  </si>
  <si>
    <t>455.59</t>
  </si>
  <si>
    <t>458.34</t>
  </si>
  <si>
    <t>454.32</t>
  </si>
  <si>
    <t>15.44M</t>
  </si>
  <si>
    <t>-0.15%</t>
  </si>
  <si>
    <t>450.88</t>
  </si>
  <si>
    <t>459.58</t>
  </si>
  <si>
    <t>450.80</t>
  </si>
  <si>
    <t>21.34M</t>
  </si>
  <si>
    <t>452.05</t>
  </si>
  <si>
    <t>454.36</t>
  </si>
  <si>
    <t>448.73</t>
  </si>
  <si>
    <t>23.85M</t>
  </si>
  <si>
    <t>450.77</t>
  </si>
  <si>
    <t>456.19</t>
  </si>
  <si>
    <t>450.43</t>
  </si>
  <si>
    <t>21.99M</t>
  </si>
  <si>
    <t>448.14</t>
  </si>
  <si>
    <t>19.90M</t>
  </si>
  <si>
    <t>447.78</t>
  </si>
  <si>
    <t>450.67</t>
  </si>
  <si>
    <t>445.36</t>
  </si>
  <si>
    <t>-0.03%</t>
  </si>
  <si>
    <t>445.94</t>
  </si>
  <si>
    <t>449.37</t>
  </si>
  <si>
    <t>439.78</t>
  </si>
  <si>
    <t>22.82M</t>
  </si>
  <si>
    <t>2.40%</t>
  </si>
  <si>
    <t>440.00</t>
  </si>
  <si>
    <t>440.74</t>
  </si>
  <si>
    <t>435.88</t>
  </si>
  <si>
    <t>15.32M</t>
  </si>
  <si>
    <t>437.93</t>
  </si>
  <si>
    <t>443.67</t>
  </si>
  <si>
    <t>435.66</t>
  </si>
  <si>
    <t>23.49M</t>
  </si>
  <si>
    <t>1.11%</t>
  </si>
  <si>
    <t>433.84</t>
  </si>
  <si>
    <t>438.12</t>
  </si>
  <si>
    <t>431.11</t>
  </si>
  <si>
    <t>23.31M</t>
  </si>
  <si>
    <t>432.20</t>
  </si>
  <si>
    <t>437.73</t>
  </si>
  <si>
    <t>431.17</t>
  </si>
  <si>
    <t>15.10M</t>
  </si>
  <si>
    <t>432.87</t>
  </si>
  <si>
    <t>439.50</t>
  </si>
  <si>
    <t>432.11</t>
  </si>
  <si>
    <t>20.14M</t>
  </si>
  <si>
    <t>431.74</t>
  </si>
  <si>
    <t>439.44</t>
  </si>
  <si>
    <t>429.98</t>
  </si>
  <si>
    <t>30.76M</t>
  </si>
  <si>
    <t>2.32%</t>
  </si>
  <si>
    <t>436.99</t>
  </si>
  <si>
    <t>424.90</t>
  </si>
  <si>
    <t>58.94M</t>
  </si>
  <si>
    <t>7.63%</t>
  </si>
  <si>
    <t>390.30</t>
  </si>
  <si>
    <t>396.66</t>
  </si>
  <si>
    <t>384.44</t>
  </si>
  <si>
    <t>36.46M</t>
  </si>
  <si>
    <t>391.30</t>
  </si>
  <si>
    <t>395.10</t>
  </si>
  <si>
    <t>390.38</t>
  </si>
  <si>
    <t>14.97M</t>
  </si>
  <si>
    <t>391.95</t>
  </si>
  <si>
    <t>392.74</t>
  </si>
  <si>
    <t>386.64</t>
  </si>
  <si>
    <t>16.58M</t>
  </si>
  <si>
    <t>387.00</t>
  </si>
  <si>
    <t>392.16</t>
  </si>
  <si>
    <t>384.60</t>
  </si>
  <si>
    <t>18.97M</t>
  </si>
  <si>
    <t>375.70</t>
  </si>
  <si>
    <t>388.45</t>
  </si>
  <si>
    <t>375.19</t>
  </si>
  <si>
    <t>22.23M</t>
  </si>
  <si>
    <t>3.45%</t>
  </si>
  <si>
    <t>376.06</t>
  </si>
  <si>
    <t>380.39</t>
  </si>
  <si>
    <t>373.02</t>
  </si>
  <si>
    <t>20.55M</t>
  </si>
  <si>
    <t>2.06%</t>
  </si>
  <si>
    <t>363.38</t>
  </si>
  <si>
    <t>367.77</t>
  </si>
  <si>
    <t>359.86</t>
  </si>
  <si>
    <t>19.48M</t>
  </si>
  <si>
    <t>362.82</t>
  </si>
  <si>
    <t>364.48</t>
  </si>
  <si>
    <t>355.67</t>
  </si>
  <si>
    <t>20.81M</t>
  </si>
  <si>
    <t>-2.35%</t>
  </si>
  <si>
    <t>373.74</t>
  </si>
  <si>
    <t>374.32</t>
  </si>
  <si>
    <t>366.89</t>
  </si>
  <si>
    <t>21.12M</t>
  </si>
  <si>
    <t>380.67</t>
  </si>
  <si>
    <t>381.61</t>
  </si>
  <si>
    <t>368.00</t>
  </si>
  <si>
    <t>21.97M</t>
  </si>
  <si>
    <t>-3.66%</t>
  </si>
  <si>
    <t>388.51</t>
  </si>
  <si>
    <t>391.89</t>
  </si>
  <si>
    <t>384.16</t>
  </si>
  <si>
    <t>17.20M</t>
  </si>
  <si>
    <t>393.22</t>
  </si>
  <si>
    <t>394.65</t>
  </si>
  <si>
    <t>384.21</t>
  </si>
  <si>
    <t>19.25M</t>
  </si>
  <si>
    <t>380.64</t>
  </si>
  <si>
    <t>390.05</t>
  </si>
  <si>
    <t>378.89</t>
  </si>
  <si>
    <t>23.84M</t>
  </si>
  <si>
    <t>382.06</t>
  </si>
  <si>
    <t>383.90</t>
  </si>
  <si>
    <t>367.80</t>
  </si>
  <si>
    <t>38.02M</t>
  </si>
  <si>
    <t>-2.34%</t>
  </si>
  <si>
    <t>353.54</t>
  </si>
  <si>
    <t>393.23</t>
  </si>
  <si>
    <t>353.10</t>
  </si>
  <si>
    <t>50.20M</t>
  </si>
  <si>
    <t>10.13%</t>
  </si>
  <si>
    <t>368.26</t>
  </si>
  <si>
    <t>373.65</t>
  </si>
  <si>
    <t>350.25</t>
  </si>
  <si>
    <t>35.87M</t>
  </si>
  <si>
    <t>350.88</t>
  </si>
  <si>
    <t>371.00</t>
  </si>
  <si>
    <t>344.79</t>
  </si>
  <si>
    <t>50.43M</t>
  </si>
  <si>
    <t>364.13</t>
  </si>
  <si>
    <t>374.59</t>
  </si>
  <si>
    <t>359.48</t>
  </si>
  <si>
    <t>49.21M</t>
  </si>
  <si>
    <t>-3.56%</t>
  </si>
  <si>
    <t>374.79</t>
  </si>
  <si>
    <t>377.48</t>
  </si>
  <si>
    <t>369.35</t>
  </si>
  <si>
    <t>30.20M</t>
  </si>
  <si>
    <t>-2.36%</t>
  </si>
  <si>
    <t>377.96</t>
  </si>
  <si>
    <t>385.08</t>
  </si>
  <si>
    <t>376.62</t>
  </si>
  <si>
    <t>16.09M</t>
  </si>
  <si>
    <t>374.65</t>
  </si>
  <si>
    <t>382.85</t>
  </si>
  <si>
    <t>373.23</t>
  </si>
  <si>
    <t>19.69M</t>
  </si>
  <si>
    <t>372.54</t>
  </si>
  <si>
    <t>377.07</t>
  </si>
  <si>
    <t>367.24</t>
  </si>
  <si>
    <t>35.18M</t>
  </si>
  <si>
    <t>388.08</t>
  </si>
  <si>
    <t>389.13</t>
  </si>
  <si>
    <t>376.93</t>
  </si>
  <si>
    <t>21.63M</t>
  </si>
  <si>
    <t>390.13</t>
  </si>
  <si>
    <t>392.24</t>
  </si>
  <si>
    <t>387.39</t>
  </si>
  <si>
    <t>13.77M</t>
  </si>
  <si>
    <t>395.00</t>
  </si>
  <si>
    <t>395.31</t>
  </si>
  <si>
    <t>388.57</t>
  </si>
  <si>
    <t>16.13M</t>
  </si>
  <si>
    <t>-1.31%</t>
  </si>
  <si>
    <t>393.92</t>
  </si>
  <si>
    <t>396.36</t>
  </si>
  <si>
    <t>392.64</t>
  </si>
  <si>
    <t>15.77M</t>
  </si>
  <si>
    <t>395.40</t>
  </si>
  <si>
    <t>389.81</t>
  </si>
  <si>
    <t>21.00M</t>
  </si>
  <si>
    <t>383.21</t>
  </si>
  <si>
    <t>391.74</t>
  </si>
  <si>
    <t>382.80</t>
  </si>
  <si>
    <t>39.68M</t>
  </si>
  <si>
    <t>1.14%</t>
  </si>
  <si>
    <t>385.73</t>
  </si>
  <si>
    <t>391.79</t>
  </si>
  <si>
    <t>383.28</t>
  </si>
  <si>
    <t>18.47M</t>
  </si>
  <si>
    <t>-0.25%</t>
  </si>
  <si>
    <t>385.52</t>
  </si>
  <si>
    <t>389.68</t>
  </si>
  <si>
    <t>384.00</t>
  </si>
  <si>
    <t>19.19M</t>
  </si>
  <si>
    <t>387.07</t>
  </si>
  <si>
    <t>387.37</t>
  </si>
  <si>
    <t>381.10</t>
  </si>
  <si>
    <t>19.49M</t>
  </si>
  <si>
    <t>386.70</t>
  </si>
  <si>
    <t>392.70</t>
  </si>
  <si>
    <t>385.57</t>
  </si>
  <si>
    <t>22.47M</t>
  </si>
  <si>
    <t>379.77</t>
  </si>
  <si>
    <t>390.23</t>
  </si>
  <si>
    <t>379.51</t>
  </si>
  <si>
    <t>2.58%</t>
  </si>
  <si>
    <t>383.15</t>
  </si>
  <si>
    <t>385.32</t>
  </si>
  <si>
    <t>377.45</t>
  </si>
  <si>
    <t>20.47M</t>
  </si>
  <si>
    <t>382.95</t>
  </si>
  <si>
    <t>385.22</t>
  </si>
  <si>
    <t>378.95</t>
  </si>
  <si>
    <t>24.25M</t>
  </si>
  <si>
    <t>379.00</t>
  </si>
  <si>
    <t>386.00</t>
  </si>
  <si>
    <t>376.91</t>
  </si>
  <si>
    <t>30.38M</t>
  </si>
  <si>
    <t>385.84</t>
  </si>
  <si>
    <t>386.40</t>
  </si>
  <si>
    <t>377.22</t>
  </si>
  <si>
    <t>32.84M</t>
  </si>
  <si>
    <t>-3.34%</t>
  </si>
  <si>
    <t>392.32</t>
  </si>
  <si>
    <t>394.80</t>
  </si>
  <si>
    <t>385.54</t>
  </si>
  <si>
    <t>22.03M</t>
  </si>
  <si>
    <t>394.28</t>
  </si>
  <si>
    <t>402.15</t>
  </si>
  <si>
    <t>392.68</t>
  </si>
  <si>
    <t>23.30M</t>
  </si>
  <si>
    <t>389.34</t>
  </si>
  <si>
    <t>401.67</t>
  </si>
  <si>
    <t>388.81</t>
  </si>
  <si>
    <t>23.43M</t>
  </si>
  <si>
    <t>3.19%</t>
  </si>
  <si>
    <t>383.40</t>
  </si>
  <si>
    <t>392.58</t>
  </si>
  <si>
    <t>381.00</t>
  </si>
  <si>
    <t>29.34M</t>
  </si>
  <si>
    <t>398.82</t>
  </si>
  <si>
    <t>386.15</t>
  </si>
  <si>
    <t>23.01M</t>
  </si>
  <si>
    <t>392.65</t>
  </si>
  <si>
    <t>397.63</t>
  </si>
  <si>
    <t>386.57</t>
  </si>
  <si>
    <t>32.85M</t>
  </si>
  <si>
    <t>401.27</t>
  </si>
  <si>
    <t>405.74</t>
  </si>
  <si>
    <t>392.17</t>
  </si>
  <si>
    <t>21.13M</t>
  </si>
  <si>
    <t>-1.80%</t>
  </si>
  <si>
    <t>398.01</t>
  </si>
  <si>
    <t>403.60</t>
  </si>
  <si>
    <t>394.24</t>
  </si>
  <si>
    <t>401.10</t>
  </si>
  <si>
    <t>401.92</t>
  </si>
  <si>
    <t>396.70</t>
  </si>
  <si>
    <t>29.39M</t>
  </si>
  <si>
    <t>-1.51%</t>
  </si>
  <si>
    <t>408.51</t>
  </si>
  <si>
    <t>409.37</t>
  </si>
  <si>
    <t>399.32</t>
  </si>
  <si>
    <t>26.44M</t>
  </si>
  <si>
    <t>417.33</t>
  </si>
  <si>
    <t>418.05</t>
  </si>
  <si>
    <t>407.89</t>
  </si>
  <si>
    <t>27.52M</t>
  </si>
  <si>
    <t>-1.90%</t>
  </si>
  <si>
    <t>415.29</t>
  </si>
  <si>
    <t>419.31</t>
  </si>
  <si>
    <t>412.54</t>
  </si>
  <si>
    <t>23.51M</t>
  </si>
  <si>
    <t>0.33%</t>
  </si>
  <si>
    <t>407.88</t>
  </si>
  <si>
    <t>415.49</t>
  </si>
  <si>
    <t>407.65</t>
  </si>
  <si>
    <t>24.11M</t>
  </si>
  <si>
    <t>408.00</t>
  </si>
  <si>
    <t>410.60</t>
  </si>
  <si>
    <t>406.50</t>
  </si>
  <si>
    <t>21.42M</t>
  </si>
  <si>
    <t>407.79</t>
  </si>
  <si>
    <t>408.91</t>
  </si>
  <si>
    <t>405.88</t>
  </si>
  <si>
    <t>22.76M</t>
  </si>
  <si>
    <t>407.00</t>
  </si>
  <si>
    <t>411.00</t>
  </si>
  <si>
    <t>406.36</t>
  </si>
  <si>
    <t>23.89M</t>
  </si>
  <si>
    <t>407.21</t>
  </si>
  <si>
    <t>410.75</t>
  </si>
  <si>
    <t>404.37</t>
  </si>
  <si>
    <t>19.12M</t>
  </si>
  <si>
    <t>409.64</t>
  </si>
  <si>
    <t>412.49</t>
  </si>
  <si>
    <t>409.30</t>
  </si>
  <si>
    <t>18.14M</t>
  </si>
  <si>
    <t>413.71</t>
  </si>
  <si>
    <t>415.46</t>
  </si>
  <si>
    <t>410.92</t>
  </si>
  <si>
    <t>20.82M</t>
  </si>
  <si>
    <t>416.48</t>
  </si>
  <si>
    <t>418.65</t>
  </si>
  <si>
    <t>408.10</t>
  </si>
  <si>
    <t>22.89M</t>
  </si>
  <si>
    <t>-1.46%</t>
  </si>
  <si>
    <t>414.00</t>
  </si>
  <si>
    <t>418.20</t>
  </si>
  <si>
    <t>16.31M</t>
  </si>
  <si>
    <t>412.35</t>
  </si>
  <si>
    <t>413.83</t>
  </si>
  <si>
    <t>410.40</t>
  </si>
  <si>
    <t>16.34M</t>
  </si>
  <si>
    <t>412.68</t>
  </si>
  <si>
    <t>413.92</t>
  </si>
  <si>
    <t>409.74</t>
  </si>
  <si>
    <t>20.53M</t>
  </si>
  <si>
    <t>411.60</t>
  </si>
  <si>
    <t>415.41</t>
  </si>
  <si>
    <t>408.66</t>
  </si>
  <si>
    <t>25.68M</t>
  </si>
  <si>
    <t>418.98</t>
  </si>
  <si>
    <t>420.69</t>
  </si>
  <si>
    <t>414.91</t>
  </si>
  <si>
    <t>34.22M</t>
  </si>
  <si>
    <t>418.77</t>
  </si>
  <si>
    <t>422.86</t>
  </si>
  <si>
    <t>413.16</t>
  </si>
  <si>
    <t>54.59M</t>
  </si>
  <si>
    <t>-6.18%</t>
  </si>
  <si>
    <t>446.69</t>
  </si>
  <si>
    <t>446.88</t>
  </si>
  <si>
    <t>440.40</t>
  </si>
  <si>
    <t>23.58M</t>
  </si>
  <si>
    <t>-1.09%</t>
  </si>
  <si>
    <t>434.60</t>
  </si>
  <si>
    <t>448.38</t>
  </si>
  <si>
    <t>431.38</t>
  </si>
  <si>
    <t>424.01</t>
  </si>
  <si>
    <t>435.20</t>
  </si>
  <si>
    <t>423.50</t>
  </si>
  <si>
    <t>35.65M</t>
  </si>
  <si>
    <t>445.16</t>
  </si>
  <si>
    <t>446.65</t>
  </si>
  <si>
    <t>441.40</t>
  </si>
  <si>
    <t>15.55M</t>
  </si>
  <si>
    <t>442.00</t>
  </si>
  <si>
    <t>446.75</t>
  </si>
  <si>
    <t>441.50</t>
  </si>
  <si>
    <t>18.39M</t>
  </si>
  <si>
    <t>437.56</t>
  </si>
  <si>
    <t>447.27</t>
  </si>
  <si>
    <t>436.00</t>
  </si>
  <si>
    <t>27.80M</t>
  </si>
  <si>
    <t>4.13%</t>
  </si>
  <si>
    <t>430.20</t>
  </si>
  <si>
    <t>430.90</t>
  </si>
  <si>
    <t>425.60</t>
  </si>
  <si>
    <t>26.09M</t>
  </si>
  <si>
    <t>434.08</t>
  </si>
  <si>
    <t>434.48</t>
  </si>
  <si>
    <t>428.17</t>
  </si>
  <si>
    <t>26.20M</t>
  </si>
  <si>
    <t>428.70</t>
  </si>
  <si>
    <t>429.49</t>
  </si>
  <si>
    <t>424.39</t>
  </si>
  <si>
    <t>15.30M</t>
  </si>
  <si>
    <t>419.13</t>
  </si>
  <si>
    <t>428.15</t>
  </si>
  <si>
    <t>418.27</t>
  </si>
  <si>
    <t>19.64M</t>
  </si>
  <si>
    <t>2.56%</t>
  </si>
  <si>
    <t>417.81</t>
  </si>
  <si>
    <t>419.74</t>
  </si>
  <si>
    <t>410.72</t>
  </si>
  <si>
    <t>16.94M</t>
  </si>
  <si>
    <t>415.23</t>
  </si>
  <si>
    <t>418.50</t>
  </si>
  <si>
    <t>412.29</t>
  </si>
  <si>
    <t>17.60M</t>
  </si>
  <si>
    <t>424.63</t>
  </si>
  <si>
    <t>424.71</t>
  </si>
  <si>
    <t>415.02</t>
  </si>
  <si>
    <t>20.20M</t>
  </si>
  <si>
    <t>423.46</t>
  </si>
  <si>
    <t>426.97</t>
  </si>
  <si>
    <t>421.54</t>
  </si>
  <si>
    <t>15.05M</t>
  </si>
  <si>
    <t>429.00</t>
  </si>
  <si>
    <t>430.65</t>
  </si>
  <si>
    <t>420.80</t>
  </si>
  <si>
    <t>-1.28%</t>
  </si>
  <si>
    <t>428.00</t>
  </si>
  <si>
    <t>434.32</t>
  </si>
  <si>
    <t>425.48</t>
  </si>
  <si>
    <t>20.57M</t>
  </si>
  <si>
    <t>1.06%</t>
  </si>
  <si>
    <t>421.08</t>
  </si>
  <si>
    <t>424.03</t>
  </si>
  <si>
    <t>419.54</t>
  </si>
  <si>
    <t>16.66M</t>
  </si>
  <si>
    <t>425.53</t>
  </si>
  <si>
    <t>426.07</t>
  </si>
  <si>
    <t>414.85</t>
  </si>
  <si>
    <t>16.90M</t>
  </si>
  <si>
    <t>-0.69%</t>
  </si>
  <si>
    <t>426.10</t>
  </si>
  <si>
    <t>426.73</t>
  </si>
  <si>
    <t>420.66</t>
  </si>
  <si>
    <t>13.25M</t>
  </si>
  <si>
    <t>426.06</t>
  </si>
  <si>
    <t>427.55</t>
  </si>
  <si>
    <t>421.90</t>
  </si>
  <si>
    <t>13.16M</t>
  </si>
  <si>
    <t>435.22</t>
  </si>
  <si>
    <t>426.35</t>
  </si>
  <si>
    <t>18.12M</t>
  </si>
  <si>
    <t>-1.73%</t>
  </si>
  <si>
    <t>439.08</t>
  </si>
  <si>
    <t>440.94</t>
  </si>
  <si>
    <t>436.63</t>
  </si>
  <si>
    <t>8.20M</t>
  </si>
  <si>
    <t>434.65</t>
  </si>
  <si>
    <t>439.60</t>
  </si>
  <si>
    <t>434.19</t>
  </si>
  <si>
    <t>7.16M</t>
  </si>
  <si>
    <t>436.74</t>
  </si>
  <si>
    <t>437.65</t>
  </si>
  <si>
    <t>432.83</t>
  </si>
  <si>
    <t>19.15M</t>
  </si>
  <si>
    <t>433.11</t>
  </si>
  <si>
    <t>443.74</t>
  </si>
  <si>
    <t>428.63</t>
  </si>
  <si>
    <t>64.26M</t>
  </si>
  <si>
    <t>-0.10%</t>
  </si>
  <si>
    <t>441.62</t>
  </si>
  <si>
    <t>443.18</t>
  </si>
  <si>
    <t>436.32</t>
  </si>
  <si>
    <t>22.96M</t>
  </si>
  <si>
    <t>451.32</t>
  </si>
  <si>
    <t>452.65</t>
  </si>
  <si>
    <t>437.02</t>
  </si>
  <si>
    <t>24.44M</t>
  </si>
  <si>
    <t>-3.76%</t>
  </si>
  <si>
    <t>451.01</t>
  </si>
  <si>
    <t>455.29</t>
  </si>
  <si>
    <t>449.57</t>
  </si>
  <si>
    <t>22.73M</t>
  </si>
  <si>
    <t>452.18</t>
  </si>
  <si>
    <t>445.28</t>
  </si>
  <si>
    <t>23.60M</t>
  </si>
  <si>
    <t>448.43</t>
  </si>
  <si>
    <t>451.43</t>
  </si>
  <si>
    <t>445.58</t>
  </si>
  <si>
    <t>20.18M</t>
  </si>
  <si>
    <t>449.11</t>
  </si>
  <si>
    <t>456.16</t>
  </si>
  <si>
    <t>20.83M</t>
  </si>
  <si>
    <t>444.05</t>
  </si>
  <si>
    <t>450.35</t>
  </si>
  <si>
    <t>19.20M</t>
  </si>
  <si>
    <t>444.39</t>
  </si>
  <si>
    <t>449.62</t>
  </si>
  <si>
    <t>441.60</t>
  </si>
  <si>
    <t>442.60</t>
  </si>
  <si>
    <t>448.33</t>
  </si>
  <si>
    <t>440.50</t>
  </si>
  <si>
    <t>19.14M</t>
  </si>
  <si>
    <t>442.30</t>
  </si>
  <si>
    <t>446.10</t>
  </si>
  <si>
    <t>441.77</t>
  </si>
  <si>
    <t>18.82M</t>
  </si>
  <si>
    <t>437.92</t>
  </si>
  <si>
    <t>444.66</t>
  </si>
  <si>
    <t>436.17</t>
  </si>
  <si>
    <t>21.70M</t>
  </si>
  <si>
    <t>1.19%</t>
  </si>
  <si>
    <t>433.03</t>
  </si>
  <si>
    <t>439.67</t>
  </si>
  <si>
    <t>432.63</t>
  </si>
  <si>
    <t>26.01M</t>
  </si>
  <si>
    <t>1.44%</t>
  </si>
  <si>
    <t>429.84</t>
  </si>
  <si>
    <t>432.47</t>
  </si>
  <si>
    <t>427.74</t>
  </si>
  <si>
    <t>18.30M</t>
  </si>
  <si>
    <t>421.57</t>
  </si>
  <si>
    <t>433.00</t>
  </si>
  <si>
    <t>421.31</t>
  </si>
  <si>
    <t>20.21M</t>
  </si>
  <si>
    <t>420.09</t>
  </si>
  <si>
    <t>424.88</t>
  </si>
  <si>
    <t>417.80</t>
  </si>
  <si>
    <t>16.27M</t>
  </si>
  <si>
    <t>425.11</t>
  </si>
  <si>
    <t>427.23</t>
  </si>
  <si>
    <t>422.02</t>
  </si>
  <si>
    <t>18.33M</t>
  </si>
  <si>
    <t>419.58</t>
  </si>
  <si>
    <t>429.04</t>
  </si>
  <si>
    <t>418.85</t>
  </si>
  <si>
    <t>23.46M</t>
  </si>
  <si>
    <t>418.38</t>
  </si>
  <si>
    <t>27.69M</t>
  </si>
  <si>
    <t>0.43%</t>
  </si>
  <si>
    <t>411.36</t>
  </si>
  <si>
    <t>417.40</t>
  </si>
  <si>
    <t>411.06</t>
  </si>
  <si>
    <t>24.81M</t>
  </si>
  <si>
    <t>419.50</t>
  </si>
  <si>
    <t>419.78</t>
  </si>
  <si>
    <t>410.29</t>
  </si>
  <si>
    <t>20.78M</t>
  </si>
  <si>
    <t>-0.63%</t>
  </si>
  <si>
    <t>416.87</t>
  </si>
  <si>
    <t>417.29</t>
  </si>
  <si>
    <t>410.58</t>
  </si>
  <si>
    <t>413.11</t>
  </si>
  <si>
    <t>417.94</t>
  </si>
  <si>
    <t>411.55</t>
  </si>
  <si>
    <t>0.49%</t>
  </si>
  <si>
    <t>414.87</t>
  </si>
  <si>
    <t>418.40</t>
  </si>
  <si>
    <t>412.10</t>
  </si>
  <si>
    <t>24.74M</t>
  </si>
  <si>
    <t>419.82</t>
  </si>
  <si>
    <t>422.80</t>
  </si>
  <si>
    <t>413.64</t>
  </si>
  <si>
    <t>28.25M</t>
  </si>
  <si>
    <t>-2.79%</t>
  </si>
  <si>
    <t>425.00</t>
  </si>
  <si>
    <t>420.00</t>
  </si>
  <si>
    <t>30.25M</t>
  </si>
  <si>
    <t>421.64</t>
  </si>
  <si>
    <t>429.33</t>
  </si>
  <si>
    <t>418.21</t>
  </si>
  <si>
    <t>21.50M</t>
  </si>
  <si>
    <t>418.25</t>
  </si>
  <si>
    <t>424.44</t>
  </si>
  <si>
    <t>417.20</t>
  </si>
  <si>
    <t>19.40M</t>
  </si>
  <si>
    <t>422.52</t>
  </si>
  <si>
    <t>424.81</t>
  </si>
  <si>
    <t>416.00</t>
  </si>
  <si>
    <t>24.50M</t>
  </si>
  <si>
    <t>425.32</t>
  </si>
  <si>
    <t>426.50</t>
  </si>
  <si>
    <t>421.78</t>
  </si>
  <si>
    <t>16.89M</t>
  </si>
  <si>
    <t>421.28</t>
  </si>
  <si>
    <t>426.85</t>
  </si>
  <si>
    <t>419.88</t>
  </si>
  <si>
    <t>412.42</t>
  </si>
  <si>
    <t>420.45</t>
  </si>
  <si>
    <t>410.52</t>
  </si>
  <si>
    <t>26.68M</t>
  </si>
  <si>
    <t>408.37</t>
  </si>
  <si>
    <t>414.90</t>
  </si>
  <si>
    <t>408.08</t>
  </si>
  <si>
    <t>17.63M</t>
  </si>
  <si>
    <t>409.80</t>
  </si>
  <si>
    <t>410.42</t>
  </si>
  <si>
    <t>405.57</t>
  </si>
  <si>
    <t>19.67M</t>
  </si>
  <si>
    <t>-0.47%</t>
  </si>
  <si>
    <t>409.01</t>
  </si>
  <si>
    <t>415.50</t>
  </si>
  <si>
    <t>407.50</t>
  </si>
  <si>
    <t>24.23M</t>
  </si>
  <si>
    <t>415.36</t>
  </si>
  <si>
    <t>416.16</t>
  </si>
  <si>
    <t>406.30</t>
  </si>
  <si>
    <t>53.97M</t>
  </si>
  <si>
    <t>-6.05%</t>
  </si>
  <si>
    <t>437.43</t>
  </si>
  <si>
    <t>438.50</t>
  </si>
  <si>
    <t>432.10</t>
  </si>
  <si>
    <t>29.75M</t>
  </si>
  <si>
    <t>433.17</t>
  </si>
  <si>
    <t>425.80</t>
  </si>
  <si>
    <t>17.64M</t>
  </si>
  <si>
    <t>1.26%</t>
  </si>
  <si>
    <t>431.65</t>
  </si>
  <si>
    <t>431.94</t>
  </si>
  <si>
    <t>426.30</t>
  </si>
  <si>
    <t>14.88M</t>
  </si>
  <si>
    <t>426.76</t>
  </si>
  <si>
    <t>432.52</t>
  </si>
  <si>
    <t>426.57</t>
  </si>
  <si>
    <t>425.33</t>
  </si>
  <si>
    <t>425.98</t>
  </si>
  <si>
    <t>422.40</t>
  </si>
  <si>
    <t>13.58M</t>
  </si>
  <si>
    <t>430.86</t>
  </si>
  <si>
    <t>431.08</t>
  </si>
  <si>
    <t>422.53</t>
  </si>
  <si>
    <t>19.65M</t>
  </si>
  <si>
    <t>418.49</t>
  </si>
  <si>
    <t>430.58</t>
  </si>
  <si>
    <t>418.04</t>
  </si>
  <si>
    <t>25.48M</t>
  </si>
  <si>
    <t>2.08%</t>
  </si>
  <si>
    <t>416.12</t>
  </si>
  <si>
    <t>418.96</t>
  </si>
  <si>
    <t>413.75</t>
  </si>
  <si>
    <t>14.21M</t>
  </si>
  <si>
    <t>417.14</t>
  </si>
  <si>
    <t>419.65</t>
  </si>
  <si>
    <t>416.26</t>
  </si>
  <si>
    <t>17.15M</t>
  </si>
  <si>
    <t>422.36</t>
  </si>
  <si>
    <t>422.50</t>
  </si>
  <si>
    <t>415.59</t>
  </si>
  <si>
    <t>14.82M</t>
  </si>
  <si>
    <t>0.14%</t>
  </si>
  <si>
    <t>415.17</t>
  </si>
  <si>
    <t>416.36</t>
  </si>
  <si>
    <t>410.48</t>
  </si>
  <si>
    <t>422.18</t>
  </si>
  <si>
    <t>422.48</t>
  </si>
  <si>
    <t>415.26</t>
  </si>
  <si>
    <t>18.90M</t>
  </si>
  <si>
    <t>417.77</t>
  </si>
  <si>
    <t>424.04</t>
  </si>
  <si>
    <t>417.52</t>
  </si>
  <si>
    <t>16.65M</t>
  </si>
  <si>
    <t>416.14</t>
  </si>
  <si>
    <t>417.13</t>
  </si>
  <si>
    <t>413.25</t>
  </si>
  <si>
    <t>14.14M</t>
  </si>
  <si>
    <t>417.35</t>
  </si>
  <si>
    <t>413.15</t>
  </si>
  <si>
    <t>13.85M</t>
  </si>
  <si>
    <t>415.86</t>
  </si>
  <si>
    <t>420.38</t>
  </si>
  <si>
    <t>414.30</t>
  </si>
  <si>
    <t>0.66%</t>
  </si>
  <si>
    <t>410.90</t>
  </si>
  <si>
    <t>415.66</t>
  </si>
  <si>
    <t>408.17</t>
  </si>
  <si>
    <t>19.23M</t>
  </si>
  <si>
    <t>417.11</t>
  </si>
  <si>
    <t>409.00</t>
  </si>
  <si>
    <t>20.92M</t>
  </si>
  <si>
    <t>-1.57%</t>
  </si>
  <si>
    <t>418.24</t>
  </si>
  <si>
    <t>419.75</t>
  </si>
  <si>
    <t>414.97</t>
  </si>
  <si>
    <t>417.63</t>
  </si>
  <si>
    <t>419.55</t>
  </si>
  <si>
    <t>414.29</t>
  </si>
  <si>
    <t>13.69M</t>
  </si>
  <si>
    <t>422.58</t>
  </si>
  <si>
    <t>422.82</t>
  </si>
  <si>
    <t>416.71</t>
  </si>
  <si>
    <t>428.45</t>
  </si>
  <si>
    <t>428.48</t>
  </si>
  <si>
    <t>418.81</t>
  </si>
  <si>
    <t>19.09M</t>
  </si>
  <si>
    <t>-2.23%</t>
  </si>
  <si>
    <t>428.21</t>
  </si>
  <si>
    <t>430.42</t>
  </si>
  <si>
    <t>425.37</t>
  </si>
  <si>
    <t>16.85M</t>
  </si>
  <si>
    <t>431.52</t>
  </si>
  <si>
    <t>431.85</t>
  </si>
  <si>
    <t>427.47</t>
  </si>
  <si>
    <t>14.90M</t>
  </si>
  <si>
    <t>435.08</t>
  </si>
  <si>
    <t>435.30</t>
  </si>
  <si>
    <t>429.13</t>
  </si>
  <si>
    <t>14.49M</t>
  </si>
  <si>
    <t>429.83</t>
  </si>
  <si>
    <t>433.12</t>
  </si>
  <si>
    <t>428.57</t>
  </si>
  <si>
    <t>13.40M</t>
  </si>
  <si>
    <t>433.35</t>
  </si>
  <si>
    <t>17.02M</t>
  </si>
  <si>
    <t>434.28</t>
  </si>
  <si>
    <t>436.46</t>
  </si>
  <si>
    <t>430.39</t>
  </si>
  <si>
    <t>15.13M</t>
  </si>
  <si>
    <t>437.22</t>
  </si>
  <si>
    <t>439.24</t>
  </si>
  <si>
    <t>434.22</t>
  </si>
  <si>
    <t>55.17M</t>
  </si>
  <si>
    <t>441.23</t>
  </si>
  <si>
    <t>436.90</t>
  </si>
  <si>
    <t>21.71M</t>
  </si>
  <si>
    <t>435.00</t>
  </si>
  <si>
    <t>436.03</t>
  </si>
  <si>
    <t>430.41</t>
  </si>
  <si>
    <t>440.23</t>
  </si>
  <si>
    <t>441.85</t>
  </si>
  <si>
    <t>432.27</t>
  </si>
  <si>
    <t>18.87M</t>
  </si>
  <si>
    <t>430.60</t>
  </si>
  <si>
    <t>433.53</t>
  </si>
  <si>
    <t>428.22</t>
  </si>
  <si>
    <t>13.83M</t>
  </si>
  <si>
    <t>0.17%</t>
  </si>
  <si>
    <t>425.83</t>
  </si>
  <si>
    <t>431.83</t>
  </si>
  <si>
    <t>425.46</t>
  </si>
  <si>
    <t>15.87M</t>
  </si>
  <si>
    <t>0.84%</t>
  </si>
  <si>
    <t>423.31</t>
  </si>
  <si>
    <t>427.37</t>
  </si>
  <si>
    <t>17.42M</t>
  </si>
  <si>
    <t>423.99</t>
  </si>
  <si>
    <t>409.58</t>
  </si>
  <si>
    <t>19.27M</t>
  </si>
  <si>
    <t>2.13%</t>
  </si>
  <si>
    <t>408.20</t>
  </si>
  <si>
    <t>416.33</t>
  </si>
  <si>
    <t>407.70</t>
  </si>
  <si>
    <t>19.59M</t>
  </si>
  <si>
    <t>2.09%</t>
  </si>
  <si>
    <t>407.24</t>
  </si>
  <si>
    <t>408.65</t>
  </si>
  <si>
    <t>409.06</t>
  </si>
  <si>
    <t>410.65</t>
  </si>
  <si>
    <t>400.80</t>
  </si>
  <si>
    <t>19.61M</t>
  </si>
  <si>
    <t>407.62</t>
  </si>
  <si>
    <t>413.10</t>
  </si>
  <si>
    <t>406.13</t>
  </si>
  <si>
    <t>14.20M</t>
  </si>
  <si>
    <t>405.91</t>
  </si>
  <si>
    <t>411.24</t>
  </si>
  <si>
    <t>15.14M</t>
  </si>
  <si>
    <t>-0.13%</t>
  </si>
  <si>
    <t>417.91</t>
  </si>
  <si>
    <t>407.03</t>
  </si>
  <si>
    <t>20.31M</t>
  </si>
  <si>
    <t>-1.85%</t>
  </si>
  <si>
    <t>415.60</t>
  </si>
  <si>
    <t>417.49</t>
  </si>
  <si>
    <t>412.13</t>
  </si>
  <si>
    <t>24.31M</t>
  </si>
  <si>
    <t>414.94</t>
  </si>
  <si>
    <t>422.05</t>
  </si>
  <si>
    <t>17.05M</t>
  </si>
  <si>
    <t>414.88</t>
  </si>
  <si>
    <t>415.00</t>
  </si>
  <si>
    <t>407.31</t>
  </si>
  <si>
    <t>412.86</t>
  </si>
  <si>
    <t>414.36</t>
  </si>
  <si>
    <t>410.25</t>
  </si>
  <si>
    <t>13.49M</t>
  </si>
  <si>
    <t>417.28</t>
  </si>
  <si>
    <t>411.34</t>
  </si>
  <si>
    <t>13.15M</t>
  </si>
  <si>
    <t>416.98</t>
  </si>
  <si>
    <t>419.26</t>
  </si>
  <si>
    <t>412.09</t>
  </si>
  <si>
    <t>18.49M</t>
  </si>
  <si>
    <t>424.36</t>
  </si>
  <si>
    <t>426.79</t>
  </si>
  <si>
    <t>414.61</t>
  </si>
  <si>
    <t>19.36M</t>
  </si>
  <si>
    <t>-2.03%</t>
  </si>
  <si>
    <t>424.08</t>
  </si>
  <si>
    <t>426.40</t>
  </si>
  <si>
    <t>421.72</t>
  </si>
  <si>
    <t>16.07M</t>
  </si>
  <si>
    <t>421.70</t>
  </si>
  <si>
    <t>425.86</t>
  </si>
  <si>
    <t>16.39M</t>
  </si>
  <si>
    <t>421.75</t>
  </si>
  <si>
    <t>416.46</t>
  </si>
  <si>
    <t>15.23M</t>
  </si>
  <si>
    <t>420.60</t>
  </si>
  <si>
    <t>421.34</t>
  </si>
  <si>
    <t>417.30</t>
  </si>
  <si>
    <t>22.78M</t>
  </si>
  <si>
    <t>419.80</t>
  </si>
  <si>
    <t>421.11</t>
  </si>
  <si>
    <t>417.66</t>
  </si>
  <si>
    <t>20.75M</t>
  </si>
  <si>
    <t>414.80</t>
  </si>
  <si>
    <t>417.72</t>
  </si>
  <si>
    <t>412.45</t>
  </si>
  <si>
    <t>18.27M</t>
  </si>
  <si>
    <t>409.59</t>
  </si>
  <si>
    <t>414.95</t>
  </si>
  <si>
    <t>409.57</t>
  </si>
  <si>
    <t>19.41M</t>
  </si>
  <si>
    <t>407.06</t>
  </si>
  <si>
    <t>408.76</t>
  </si>
  <si>
    <t>404.24</t>
  </si>
  <si>
    <t>16.76M</t>
  </si>
  <si>
    <t>404.03</t>
  </si>
  <si>
    <t>408.05</t>
  </si>
  <si>
    <t>402.26</t>
  </si>
  <si>
    <t>19.28M</t>
  </si>
  <si>
    <t>0.83%</t>
  </si>
  <si>
    <t>402.44</t>
  </si>
  <si>
    <t>405.86</t>
  </si>
  <si>
    <t>399.94</t>
  </si>
  <si>
    <t>408.64</t>
  </si>
  <si>
    <t>410.08</t>
  </si>
  <si>
    <t>397.47</t>
  </si>
  <si>
    <t>20.65M</t>
  </si>
  <si>
    <t>400.00</t>
  </si>
  <si>
    <t>405.67</t>
  </si>
  <si>
    <t>398.50</t>
  </si>
  <si>
    <t>24.95M</t>
  </si>
  <si>
    <t>389.17</t>
  </si>
  <si>
    <t>401.04</t>
  </si>
  <si>
    <t>385.58</t>
  </si>
  <si>
    <t>-3.27%</t>
  </si>
  <si>
    <t>404.34</t>
  </si>
  <si>
    <t>29.44M</t>
  </si>
  <si>
    <t>-2.07%</t>
  </si>
  <si>
    <t>420.79</t>
  </si>
  <si>
    <t>427.46</t>
  </si>
  <si>
    <t>413.09</t>
  </si>
  <si>
    <t>420.49</t>
  </si>
  <si>
    <t>421.77</t>
  </si>
  <si>
    <t>412.21</t>
  </si>
  <si>
    <t>42.89M</t>
  </si>
  <si>
    <t>427.72</t>
  </si>
  <si>
    <t>429.05</t>
  </si>
  <si>
    <t>417.36</t>
  </si>
  <si>
    <t>32.69M</t>
  </si>
  <si>
    <t>431.58</t>
  </si>
  <si>
    <t>432.15</t>
  </si>
  <si>
    <t>424.70</t>
  </si>
  <si>
    <t>0.34%</t>
  </si>
  <si>
    <t>428.92</t>
  </si>
  <si>
    <t>417.27</t>
  </si>
  <si>
    <t>428.80</t>
  </si>
  <si>
    <t>429.80</t>
  </si>
  <si>
    <t>417.51</t>
  </si>
  <si>
    <t>29.94M</t>
  </si>
  <si>
    <t>-2.45%</t>
  </si>
  <si>
    <t>440.45</t>
  </si>
  <si>
    <t>441.48</t>
  </si>
  <si>
    <t>427.58</t>
  </si>
  <si>
    <t>26.81M</t>
  </si>
  <si>
    <t>-3.59%</t>
  </si>
  <si>
    <t>443.89</t>
  </si>
  <si>
    <t>448.39</t>
  </si>
  <si>
    <t>443.10</t>
  </si>
  <si>
    <t>13.11M</t>
  </si>
  <si>
    <t>441.79</t>
  </si>
  <si>
    <t>444.60</t>
  </si>
  <si>
    <t>438.91</t>
  </si>
  <si>
    <t>15.81M</t>
  </si>
  <si>
    <t>433.10</t>
  </si>
  <si>
    <t>441.14</t>
  </si>
  <si>
    <t>432.00</t>
  </si>
  <si>
    <t>20.94M</t>
  </si>
  <si>
    <t>444.34</t>
  </si>
  <si>
    <t>444.65</t>
  </si>
  <si>
    <t>434.40</t>
  </si>
  <si>
    <t>20.79M</t>
  </si>
  <si>
    <t>442.59</t>
  </si>
  <si>
    <t>444.85</t>
  </si>
  <si>
    <t>439.18</t>
  </si>
  <si>
    <t>21.75M</t>
  </si>
  <si>
    <t>454.22</t>
  </si>
  <si>
    <t>454.30</t>
  </si>
  <si>
    <t>446.66</t>
  </si>
  <si>
    <t>17.18M</t>
  </si>
  <si>
    <t>-0.98%</t>
  </si>
  <si>
    <t>453.30</t>
  </si>
  <si>
    <t>457.26</t>
  </si>
  <si>
    <t>14.43M</t>
  </si>
  <si>
    <t>0.09%</t>
  </si>
  <si>
    <t>454.33</t>
  </si>
  <si>
    <t>456.36</t>
  </si>
  <si>
    <t>450.64</t>
  </si>
  <si>
    <t>462.98</t>
  </si>
  <si>
    <t>464.78</t>
  </si>
  <si>
    <t>451.55</t>
  </si>
  <si>
    <t>23.11M</t>
  </si>
  <si>
    <t>-2.48%</t>
  </si>
  <si>
    <t>466.46</t>
  </si>
  <si>
    <t>458.86</t>
  </si>
  <si>
    <t>18.20M</t>
  </si>
  <si>
    <t>467.00</t>
  </si>
  <si>
    <t>467.33</t>
  </si>
  <si>
    <t>458.00</t>
  </si>
  <si>
    <t>17.23M</t>
  </si>
  <si>
    <t>-1.44%</t>
  </si>
  <si>
    <t>466.55</t>
  </si>
  <si>
    <t>467.70</t>
  </si>
  <si>
    <t>464.46</t>
  </si>
  <si>
    <t>12.96M</t>
  </si>
  <si>
    <t>459.61</t>
  </si>
  <si>
    <t>468.35</t>
  </si>
  <si>
    <t>458.96</t>
  </si>
  <si>
    <t>16.00M</t>
  </si>
  <si>
    <t>458.19</t>
  </si>
  <si>
    <t>461.02</t>
  </si>
  <si>
    <t>457.88</t>
  </si>
  <si>
    <t>9.93M</t>
  </si>
  <si>
    <t>453.20</t>
  </si>
  <si>
    <t>459.59</t>
  </si>
  <si>
    <t>453.11</t>
  </si>
  <si>
    <t>448.66</t>
  </si>
  <si>
    <t>457.37</t>
  </si>
  <si>
    <t>445.66</t>
  </si>
  <si>
    <t>17.66M</t>
  </si>
  <si>
    <t>453.07</t>
  </si>
  <si>
    <t>455.38</t>
  </si>
  <si>
    <t>446.41</t>
  </si>
  <si>
    <t>28.36M</t>
  </si>
  <si>
    <t>452.17</t>
  </si>
  <si>
    <t>456.17</t>
  </si>
  <si>
    <t>451.77</t>
  </si>
  <si>
    <t>14.81M</t>
  </si>
  <si>
    <t>449.00</t>
  </si>
  <si>
    <t>453.60</t>
  </si>
  <si>
    <t>448.19</t>
  </si>
  <si>
    <t>16.51M</t>
  </si>
  <si>
    <t>448.25</t>
  </si>
  <si>
    <t>451.42</t>
  </si>
  <si>
    <t>16.75M</t>
  </si>
  <si>
    <t>449.80</t>
  </si>
  <si>
    <t>452.75</t>
  </si>
  <si>
    <t>15.91M</t>
  </si>
  <si>
    <t>447.38</t>
  </si>
  <si>
    <t>450.58</t>
  </si>
  <si>
    <t>446.51</t>
  </si>
  <si>
    <t>0.92%</t>
  </si>
  <si>
    <t>446.30</t>
  </si>
  <si>
    <t>446.53</t>
  </si>
  <si>
    <t>441.27</t>
  </si>
  <si>
    <t>19.88M</t>
  </si>
  <si>
    <t>449.70</t>
  </si>
  <si>
    <t>450.14</t>
  </si>
  <si>
    <t>444.89</t>
  </si>
  <si>
    <t>17.11M</t>
  </si>
  <si>
    <t>-0.45%</t>
  </si>
  <si>
    <t>442.58</t>
  </si>
  <si>
    <t>450.94</t>
  </si>
  <si>
    <t>440.72</t>
  </si>
  <si>
    <t>438.27</t>
  </si>
  <si>
    <t>443.14</t>
  </si>
  <si>
    <t>436.72</t>
  </si>
  <si>
    <t>440.85</t>
  </si>
  <si>
    <t>443.39</t>
  </si>
  <si>
    <t>439.37</t>
  </si>
  <si>
    <t>15.96M</t>
  </si>
  <si>
    <t>435.32</t>
  </si>
  <si>
    <t>443.40</t>
  </si>
  <si>
    <t>433.25</t>
  </si>
  <si>
    <t>22.37M</t>
  </si>
  <si>
    <t>432.82</t>
  </si>
  <si>
    <t>425.25</t>
  </si>
  <si>
    <t>14.55M</t>
  </si>
  <si>
    <t>428.08</t>
  </si>
  <si>
    <t>423.89</t>
  </si>
  <si>
    <t>14.00M</t>
  </si>
  <si>
    <t>426.20</t>
  </si>
  <si>
    <t>426.28</t>
  </si>
  <si>
    <t>423.00</t>
  </si>
  <si>
    <t>13.62M</t>
  </si>
  <si>
    <t>425.31</t>
  </si>
  <si>
    <t>420.58</t>
  </si>
  <si>
    <t>14.86M</t>
  </si>
  <si>
    <t>416.30</t>
  </si>
  <si>
    <t>16.99M</t>
  </si>
  <si>
    <t>412.43</t>
  </si>
  <si>
    <t>416.44</t>
  </si>
  <si>
    <t>409.67</t>
  </si>
  <si>
    <t>14.35M</t>
  </si>
  <si>
    <t>415.52</t>
  </si>
  <si>
    <t>416.43</t>
  </si>
  <si>
    <t>408.92</t>
  </si>
  <si>
    <t>17.48M</t>
  </si>
  <si>
    <t>416.75</t>
  </si>
  <si>
    <t>404.51</t>
  </si>
  <si>
    <t>48.00M</t>
  </si>
  <si>
    <t>424.30</t>
  </si>
  <si>
    <t>414.24</t>
  </si>
  <si>
    <t>28.42M</t>
  </si>
  <si>
    <t>-3.38%</t>
  </si>
  <si>
    <t>425.69</t>
  </si>
  <si>
    <t>430.94</t>
  </si>
  <si>
    <t>15.52M</t>
  </si>
  <si>
    <t>429.63</t>
  </si>
  <si>
    <t>430.82</t>
  </si>
  <si>
    <t>426.60</t>
  </si>
  <si>
    <t>15.72M</t>
  </si>
  <si>
    <t>427.19</t>
  </si>
  <si>
    <t>431.05</t>
  </si>
  <si>
    <t>424.41</t>
  </si>
  <si>
    <t>11.86M</t>
  </si>
  <si>
    <t>432.97</t>
  </si>
  <si>
    <t>433.60</t>
  </si>
  <si>
    <t>425.42</t>
  </si>
  <si>
    <t>17.21M</t>
  </si>
  <si>
    <t>430.09</t>
  </si>
  <si>
    <t>432.41</t>
  </si>
  <si>
    <t>427.13</t>
  </si>
  <si>
    <t>18.07M</t>
  </si>
  <si>
    <t>426.83</t>
  </si>
  <si>
    <t>424.85</t>
  </si>
  <si>
    <t>21.45M</t>
  </si>
  <si>
    <t>420.21</t>
  </si>
  <si>
    <t>426.77</t>
  </si>
  <si>
    <t>419.99</t>
  </si>
  <si>
    <t>422.54</t>
  </si>
  <si>
    <t>422.92</t>
  </si>
  <si>
    <t>418.02</t>
  </si>
  <si>
    <t>15.35M</t>
  </si>
  <si>
    <t>421.80</t>
  </si>
  <si>
    <t>420.35</t>
  </si>
  <si>
    <t>417.90</t>
  </si>
  <si>
    <t>423.81</t>
  </si>
  <si>
    <t>22.24M</t>
  </si>
  <si>
    <t>1.57%</t>
  </si>
  <si>
    <t>412.02</t>
  </si>
  <si>
    <t>15.11M</t>
  </si>
  <si>
    <t>418.01</t>
  </si>
  <si>
    <t>418.35</t>
  </si>
  <si>
    <t>410.82</t>
  </si>
  <si>
    <t>412.93</t>
  </si>
  <si>
    <t>415.38</t>
  </si>
  <si>
    <t>411.80</t>
  </si>
  <si>
    <t>410.57</t>
  </si>
  <si>
    <t>412.72</t>
  </si>
  <si>
    <t>409.10</t>
  </si>
  <si>
    <t>14.69M</t>
  </si>
  <si>
    <t>412.23</t>
  </si>
  <si>
    <t>406.71</t>
  </si>
  <si>
    <t>11.79M</t>
  </si>
  <si>
    <t>414.66</t>
  </si>
  <si>
    <t>414.67</t>
  </si>
  <si>
    <t>409.09</t>
  </si>
  <si>
    <t>20.02M</t>
  </si>
  <si>
    <t>-1.02%</t>
  </si>
  <si>
    <t>413.93</t>
  </si>
  <si>
    <t>406.37</t>
  </si>
  <si>
    <t>17.00M</t>
  </si>
  <si>
    <t>1.69%</t>
  </si>
  <si>
    <t>402.28</t>
  </si>
  <si>
    <t>407.15</t>
  </si>
  <si>
    <t>401.86</t>
  </si>
  <si>
    <t>17.45M</t>
  </si>
  <si>
    <t>397.66</t>
  </si>
  <si>
    <t>399.93</t>
  </si>
  <si>
    <t>17.71M</t>
  </si>
  <si>
    <t>392.61</t>
  </si>
  <si>
    <t>401.72</t>
  </si>
  <si>
    <t>390.31</t>
  </si>
  <si>
    <t>23.56M</t>
  </si>
  <si>
    <t>401.49</t>
  </si>
  <si>
    <t>402.16</t>
  </si>
  <si>
    <t>28.78M</t>
  </si>
  <si>
    <t>-3.21%</t>
  </si>
  <si>
    <t>405.25</t>
  </si>
  <si>
    <t>406.32</t>
  </si>
  <si>
    <t>399.19</t>
  </si>
  <si>
    <t>19.58M</t>
  </si>
  <si>
    <t>412.17</t>
  </si>
  <si>
    <t>413.00</t>
  </si>
  <si>
    <t>405.76</t>
  </si>
  <si>
    <t>29.69M</t>
  </si>
  <si>
    <t>394.03</t>
  </si>
  <si>
    <t>399.89</t>
  </si>
  <si>
    <t>388.03</t>
  </si>
  <si>
    <t>40.59M</t>
  </si>
  <si>
    <t>409.56</t>
  </si>
  <si>
    <t>412.47</t>
  </si>
  <si>
    <t>406.78</t>
  </si>
  <si>
    <t>15.07M</t>
  </si>
  <si>
    <t>404.23</t>
  </si>
  <si>
    <t>403.06</t>
  </si>
  <si>
    <t>15.73M</t>
  </si>
  <si>
    <t>400.08</t>
  </si>
  <si>
    <t>402.85</t>
  </si>
  <si>
    <t>395.75</t>
  </si>
  <si>
    <t>20.29M</t>
  </si>
  <si>
    <t>405.48</t>
  </si>
  <si>
    <t>397.77</t>
  </si>
  <si>
    <t>30.57M</t>
  </si>
  <si>
    <t>410.63</t>
  </si>
  <si>
    <t>411.89</t>
  </si>
  <si>
    <t>403.95</t>
  </si>
  <si>
    <t>21.03M</t>
  </si>
  <si>
    <t>-1.84%</t>
  </si>
  <si>
    <t>417.25</t>
  </si>
  <si>
    <t>418.88</t>
  </si>
  <si>
    <t>410.33</t>
  </si>
  <si>
    <t>15.86M</t>
  </si>
  <si>
    <t>414.57</t>
  </si>
  <si>
    <t>413.73</t>
  </si>
  <si>
    <t>426.82</t>
  </si>
  <si>
    <t>413.43</t>
  </si>
  <si>
    <t>-1.96%</t>
  </si>
  <si>
    <t>424.05</t>
  </si>
  <si>
    <t>425.18</t>
  </si>
  <si>
    <t>419.77</t>
  </si>
  <si>
    <t>425.82</t>
  </si>
  <si>
    <t>429.37</t>
  </si>
  <si>
    <t>17.97M</t>
  </si>
  <si>
    <t>422.19</t>
  </si>
  <si>
    <t>419.70</t>
  </si>
  <si>
    <t>16.22M</t>
  </si>
  <si>
    <t>426.44</t>
  </si>
  <si>
    <t>421.62</t>
  </si>
  <si>
    <t>12.51M</t>
  </si>
  <si>
    <t>425.17</t>
  </si>
  <si>
    <t>427.28</t>
  </si>
  <si>
    <t>423.30</t>
  </si>
  <si>
    <t>14.27M</t>
  </si>
  <si>
    <t>420.01</t>
  </si>
  <si>
    <t>426.51</t>
  </si>
  <si>
    <t>418.32</t>
  </si>
  <si>
    <t>16.55M</t>
  </si>
  <si>
    <t>424.99</t>
  </si>
  <si>
    <t>428.67</t>
  </si>
  <si>
    <t>417.57</t>
  </si>
  <si>
    <t>19.37M</t>
  </si>
  <si>
    <t>419.73</t>
  </si>
  <si>
    <t>423.26</t>
  </si>
  <si>
    <t>419.08</t>
  </si>
  <si>
    <t>420.11</t>
  </si>
  <si>
    <t>422.38</t>
  </si>
  <si>
    <t>417.84</t>
  </si>
  <si>
    <t>17.91M</t>
  </si>
  <si>
    <t>423.95</t>
  </si>
  <si>
    <t>427.89</t>
  </si>
  <si>
    <t>422.22</t>
  </si>
  <si>
    <t>420.96</t>
  </si>
  <si>
    <t>421.87</t>
  </si>
  <si>
    <t>419.12</t>
  </si>
  <si>
    <t>21.87M</t>
  </si>
  <si>
    <t>424.45</t>
  </si>
  <si>
    <t>419.01</t>
  </si>
  <si>
    <t>16.70M</t>
  </si>
  <si>
    <t>425.61</t>
  </si>
  <si>
    <t>425.99</t>
  </si>
  <si>
    <t>421.35</t>
  </si>
  <si>
    <t>16.73M</t>
  </si>
  <si>
    <t>425.24</t>
  </si>
  <si>
    <t>427.41</t>
  </si>
  <si>
    <t>421.61</t>
  </si>
  <si>
    <t>18.06M</t>
  </si>
  <si>
    <t>-1.37%</t>
  </si>
  <si>
    <t>429.70</t>
  </si>
  <si>
    <t>429.86</t>
  </si>
  <si>
    <t>17.65M</t>
  </si>
  <si>
    <t>427.16</t>
  </si>
  <si>
    <t>21.30M</t>
  </si>
  <si>
    <t>422.00</t>
  </si>
  <si>
    <t>425.96</t>
  </si>
  <si>
    <t>17.86M</t>
  </si>
  <si>
    <t>0.91%</t>
  </si>
  <si>
    <t>417.83</t>
  </si>
  <si>
    <t>421.67</t>
  </si>
  <si>
    <t>415.55</t>
  </si>
  <si>
    <t>19.84M</t>
  </si>
  <si>
    <t>414.25</t>
  </si>
  <si>
    <t>420.73</t>
  </si>
  <si>
    <t>413.78</t>
  </si>
  <si>
    <t>20.11M</t>
  </si>
  <si>
    <t>419.29</t>
  </si>
  <si>
    <t>422.60</t>
  </si>
  <si>
    <t>412.79</t>
  </si>
  <si>
    <t>45.08M</t>
  </si>
  <si>
    <t>420.24</t>
  </si>
  <si>
    <t>427.82</t>
  </si>
  <si>
    <t>417.99</t>
  </si>
  <si>
    <t>34.16M</t>
  </si>
  <si>
    <t>2.44%</t>
  </si>
  <si>
    <t>418.10</t>
  </si>
  <si>
    <t>418.18</t>
  </si>
  <si>
    <t>411.45</t>
  </si>
  <si>
    <t>17.12M</t>
  </si>
  <si>
    <t>415.57</t>
  </si>
  <si>
    <t>406.79</t>
  </si>
  <si>
    <t>22.46M</t>
  </si>
  <si>
    <t>2.66%</t>
  </si>
  <si>
    <t>403.76</t>
  </si>
  <si>
    <t>405.68</t>
  </si>
  <si>
    <t>401.26</t>
  </si>
  <si>
    <t>16.12M</t>
  </si>
  <si>
    <t>407.96</t>
  </si>
  <si>
    <t>404.33</t>
  </si>
  <si>
    <t>18.00M</t>
  </si>
  <si>
    <t>406.12</t>
  </si>
  <si>
    <t>409.78</t>
  </si>
  <si>
    <t>402.24</t>
  </si>
  <si>
    <t>18.72M</t>
  </si>
  <si>
    <t>1.75%</t>
  </si>
  <si>
    <t>402.97</t>
  </si>
  <si>
    <t>405.16</t>
  </si>
  <si>
    <t>398.39</t>
  </si>
  <si>
    <t>22.34M</t>
  </si>
  <si>
    <t>413.96</t>
  </si>
  <si>
    <t>400.64</t>
  </si>
  <si>
    <t>26.92M</t>
  </si>
  <si>
    <t>-2.96%</t>
  </si>
  <si>
    <t>413.44</t>
  </si>
  <si>
    <t>412.32</t>
  </si>
  <si>
    <t>411.27</t>
  </si>
  <si>
    <t>415.87</t>
  </si>
  <si>
    <t>410.88</t>
  </si>
  <si>
    <t>17.82M</t>
  </si>
  <si>
    <t>414.20</t>
  </si>
  <si>
    <t>405.92</t>
  </si>
  <si>
    <t>31.95M</t>
  </si>
  <si>
    <t>405.32</t>
  </si>
  <si>
    <t>13.18M</t>
  </si>
  <si>
    <t>407.99</t>
  </si>
  <si>
    <t>408.32</t>
  </si>
  <si>
    <t>403.85</t>
  </si>
  <si>
    <t>14.84M</t>
  </si>
  <si>
    <t>412.16</t>
  </si>
  <si>
    <t>407.36</t>
  </si>
  <si>
    <t>16.19M</t>
  </si>
  <si>
    <t>415.67</t>
  </si>
  <si>
    <t>408.97</t>
  </si>
  <si>
    <t>16.30M</t>
  </si>
  <si>
    <t>410.19</t>
  </si>
  <si>
    <t>412.83</t>
  </si>
  <si>
    <t>408.57</t>
  </si>
  <si>
    <t>27.01M</t>
  </si>
  <si>
    <t>2.35%</t>
  </si>
  <si>
    <t>400.17</t>
  </si>
  <si>
    <t>402.29</t>
  </si>
  <si>
    <t>397.22</t>
  </si>
  <si>
    <t>18.63M</t>
  </si>
  <si>
    <t>403.24</t>
  </si>
  <si>
    <t>404.49</t>
  </si>
  <si>
    <t>408.29</t>
  </si>
  <si>
    <t>403.44</t>
  </si>
  <si>
    <t>22.30M</t>
  </si>
  <si>
    <t>408.14</t>
  </si>
  <si>
    <t>409.13</t>
  </si>
  <si>
    <t>404.29</t>
  </si>
  <si>
    <t>21.83M</t>
  </si>
  <si>
    <t>408.07</t>
  </si>
  <si>
    <t>409.84</t>
  </si>
  <si>
    <t>404.57</t>
  </si>
  <si>
    <t>20.40M</t>
  </si>
  <si>
    <t>404.94</t>
  </si>
  <si>
    <t>410.07</t>
  </si>
  <si>
    <t>403.39</t>
  </si>
  <si>
    <t>27.82M</t>
  </si>
  <si>
    <t>420.55</t>
  </si>
  <si>
    <t>420.74</t>
  </si>
  <si>
    <t>414.75</t>
  </si>
  <si>
    <t>21.20M</t>
  </si>
  <si>
    <t>-1.26%</t>
  </si>
  <si>
    <t>415.25</t>
  </si>
  <si>
    <t>420.82</t>
  </si>
  <si>
    <t>415.09</t>
  </si>
  <si>
    <t>1.56%</t>
  </si>
  <si>
    <t>414.05</t>
  </si>
  <si>
    <t>415.56</t>
  </si>
  <si>
    <t>412.53</t>
  </si>
  <si>
    <t>21.23M</t>
  </si>
  <si>
    <t>407.44</t>
  </si>
  <si>
    <t>407.40</t>
  </si>
  <si>
    <t>407.97</t>
  </si>
  <si>
    <t>402.91</t>
  </si>
  <si>
    <t>18.38M</t>
  </si>
  <si>
    <t>409.90</t>
  </si>
  <si>
    <t>411.16</t>
  </si>
  <si>
    <t>403.99</t>
  </si>
  <si>
    <t>403.81</t>
  </si>
  <si>
    <t>412.65</t>
  </si>
  <si>
    <t>403.56</t>
  </si>
  <si>
    <t>28.26M</t>
  </si>
  <si>
    <t>401.83</t>
  </si>
  <si>
    <t>401.80</t>
  </si>
  <si>
    <t>30.66M</t>
  </si>
  <si>
    <t>406.96</t>
  </si>
  <si>
    <t>415.32</t>
  </si>
  <si>
    <t>397.21</t>
  </si>
  <si>
    <t>47.87M</t>
  </si>
  <si>
    <t>-2.69%</t>
  </si>
  <si>
    <t>412.26</t>
  </si>
  <si>
    <t>413.05</t>
  </si>
  <si>
    <t>406.45</t>
  </si>
  <si>
    <t>33.48M</t>
  </si>
  <si>
    <t>406.06</t>
  </si>
  <si>
    <t>409.98</t>
  </si>
  <si>
    <t>24.51M</t>
  </si>
  <si>
    <t>406.17</t>
  </si>
  <si>
    <t>402.43</t>
  </si>
  <si>
    <t>17.80M</t>
  </si>
  <si>
    <t>404.32</t>
  </si>
  <si>
    <t>407.01</t>
  </si>
  <si>
    <t>402.53</t>
  </si>
  <si>
    <t>21.02M</t>
  </si>
  <si>
    <t>401.54</t>
  </si>
  <si>
    <t>405.63</t>
  </si>
  <si>
    <t>400.45</t>
  </si>
  <si>
    <t>24.87M</t>
  </si>
  <si>
    <t>399.38</t>
  </si>
  <si>
    <t>393.93</t>
  </si>
  <si>
    <t>400.02</t>
  </si>
  <si>
    <t>400.62</t>
  </si>
  <si>
    <t>393.59</t>
  </si>
  <si>
    <t>27.02M</t>
  </si>
  <si>
    <t>395.76</t>
  </si>
  <si>
    <t>398.67</t>
  </si>
  <si>
    <t>393.50</t>
  </si>
  <si>
    <t>29.33M</t>
  </si>
  <si>
    <t>391.72</t>
  </si>
  <si>
    <t>393.99</t>
  </si>
  <si>
    <t>390.12</t>
  </si>
  <si>
    <t>23.39M</t>
  </si>
  <si>
    <t>387.98</t>
  </si>
  <si>
    <t>390.11</t>
  </si>
  <si>
    <t>384.81</t>
  </si>
  <si>
    <t>393.66</t>
  </si>
  <si>
    <t>387.62</t>
  </si>
  <si>
    <t>27.20M</t>
  </si>
  <si>
    <t>385.49</t>
  </si>
  <si>
    <t>388.68</t>
  </si>
  <si>
    <t>384.65</t>
  </si>
  <si>
    <t>21.66M</t>
  </si>
  <si>
    <t>390.68</t>
  </si>
  <si>
    <t>380.38</t>
  </si>
  <si>
    <t>27.85M</t>
  </si>
  <si>
    <t>376.37</t>
  </si>
  <si>
    <t>384.17</t>
  </si>
  <si>
    <t>376.32</t>
  </si>
  <si>
    <t>25.51M</t>
  </si>
  <si>
    <t>372.01</t>
  </si>
  <si>
    <t>375.99</t>
  </si>
  <si>
    <t>371.19</t>
  </si>
  <si>
    <t>369.30</t>
  </si>
  <si>
    <t>375.20</t>
  </si>
  <si>
    <t>369.01</t>
  </si>
  <si>
    <t>23.13M</t>
  </si>
  <si>
    <t>1.89%</t>
  </si>
  <si>
    <t>368.97</t>
  </si>
  <si>
    <t>372.06</t>
  </si>
  <si>
    <t>366.50</t>
  </si>
  <si>
    <t>370.67</t>
  </si>
  <si>
    <t>373.10</t>
  </si>
  <si>
    <t>367.17</t>
  </si>
  <si>
    <t>20.90M</t>
  </si>
  <si>
    <t>373.26</t>
  </si>
  <si>
    <t>368.51</t>
  </si>
  <si>
    <t>23.08M</t>
  </si>
  <si>
    <t>373.86</t>
  </si>
  <si>
    <t>375.90</t>
  </si>
  <si>
    <t>366.77</t>
  </si>
  <si>
    <t>25.26M</t>
  </si>
  <si>
    <t>376.00</t>
  </si>
  <si>
    <t>377.16</t>
  </si>
  <si>
    <t>373.48</t>
  </si>
  <si>
    <t>18.73M</t>
  </si>
  <si>
    <t>375.37</t>
  </si>
  <si>
    <t>376.46</t>
  </si>
  <si>
    <t>374.16</t>
  </si>
  <si>
    <t>14.33M</t>
  </si>
  <si>
    <t>373.69</t>
  </si>
  <si>
    <t>375.06</t>
  </si>
  <si>
    <t>372.81</t>
  </si>
  <si>
    <t>14.91M</t>
  </si>
  <si>
    <t>375.00</t>
  </si>
  <si>
    <t>376.94</t>
  </si>
  <si>
    <t>373.50</t>
  </si>
  <si>
    <t>12.67M</t>
  </si>
  <si>
    <t>373.68</t>
  </si>
  <si>
    <t>375.18</t>
  </si>
  <si>
    <t>372.71</t>
  </si>
  <si>
    <t>372.56</t>
  </si>
  <si>
    <t>374.41</t>
  </si>
  <si>
    <t>370.04</t>
  </si>
  <si>
    <t>376.03</t>
  </si>
  <si>
    <t>370.53</t>
  </si>
  <si>
    <t>26.32M</t>
  </si>
  <si>
    <t>371.49</t>
  </si>
  <si>
    <t>369.84</t>
  </si>
  <si>
    <t>20.60M</t>
  </si>
  <si>
    <t>369.45</t>
  </si>
  <si>
    <t>373.00</t>
  </si>
  <si>
    <t>368.68</t>
  </si>
  <si>
    <t>21.80M</t>
  </si>
  <si>
    <t>366.85</t>
  </si>
  <si>
    <t>372.40</t>
  </si>
  <si>
    <t>366.28</t>
  </si>
  <si>
    <t>78.50M</t>
  </si>
  <si>
    <t>373.31</t>
  </si>
  <si>
    <t>373.76</t>
  </si>
  <si>
    <t>43.28M</t>
  </si>
  <si>
    <t>376.02</t>
  </si>
  <si>
    <t>377.64</t>
  </si>
  <si>
    <t>370.77</t>
  </si>
  <si>
    <t>30.96M</t>
  </si>
  <si>
    <t>370.85</t>
  </si>
  <si>
    <t>374.42</t>
  </si>
  <si>
    <t>370.46</t>
  </si>
  <si>
    <t>24.84M</t>
  </si>
  <si>
    <t>368.48</t>
  </si>
  <si>
    <t>371.60</t>
  </si>
  <si>
    <t>366.10</t>
  </si>
  <si>
    <t>27.71M</t>
  </si>
  <si>
    <t>369.20</t>
  </si>
  <si>
    <t>374.46</t>
  </si>
  <si>
    <t>368.23</t>
  </si>
  <si>
    <t>371.45</t>
  </si>
  <si>
    <t>366.32</t>
  </si>
  <si>
    <t>23.12M</t>
  </si>
  <si>
    <t>373.54</t>
  </si>
  <si>
    <t>374.18</t>
  </si>
  <si>
    <t>368.03</t>
  </si>
  <si>
    <t>21.18M</t>
  </si>
  <si>
    <t>366.45</t>
  </si>
  <si>
    <t>373.08</t>
  </si>
  <si>
    <t>365.62</t>
  </si>
  <si>
    <t>23.07M</t>
  </si>
  <si>
    <t>369.10</t>
  </si>
  <si>
    <t>369.52</t>
  </si>
  <si>
    <t>362.90</t>
  </si>
  <si>
    <t>32.06M</t>
  </si>
  <si>
    <t>-1.43%</t>
  </si>
  <si>
    <t>376.76</t>
  </si>
  <si>
    <t>378.16</t>
  </si>
  <si>
    <t>371.31</t>
  </si>
  <si>
    <t>33.04M</t>
  </si>
  <si>
    <t>-1.16%</t>
  </si>
  <si>
    <t>378.49</t>
  </si>
  <si>
    <t>380.09</t>
  </si>
  <si>
    <t>375.47</t>
  </si>
  <si>
    <t>30.55M</t>
  </si>
  <si>
    <t>383.76</t>
  </si>
  <si>
    <t>384.30</t>
  </si>
  <si>
    <t>377.44</t>
  </si>
  <si>
    <t>28.96M</t>
  </si>
  <si>
    <t>378.35</t>
  </si>
  <si>
    <t>383.00</t>
  </si>
  <si>
    <t>20.45M</t>
  </si>
  <si>
    <t>1.08%</t>
  </si>
  <si>
    <t>376.78</t>
  </si>
  <si>
    <t>376.20</t>
  </si>
  <si>
    <t>22.18M</t>
  </si>
  <si>
    <t>377.33</t>
  </si>
  <si>
    <t>377.97</t>
  </si>
  <si>
    <t>375.14</t>
  </si>
  <si>
    <t>10.18M</t>
  </si>
  <si>
    <t>378.00</t>
  </si>
  <si>
    <t>379.79</t>
  </si>
  <si>
    <t>374.96</t>
  </si>
  <si>
    <t>23.36M</t>
  </si>
  <si>
    <t>375.67</t>
  </si>
  <si>
    <t>376.22</t>
  </si>
  <si>
    <t>371.12</t>
  </si>
  <si>
    <t>371.22</t>
  </si>
  <si>
    <t>378.87</t>
  </si>
  <si>
    <t>52.53M</t>
  </si>
  <si>
    <t>2.05%</t>
  </si>
  <si>
    <t>373.61</t>
  </si>
  <si>
    <t>374.37</t>
  </si>
  <si>
    <t>367.00</t>
  </si>
  <si>
    <t>40.33M</t>
  </si>
  <si>
    <t>370.96</t>
  </si>
  <si>
    <t>376.35</t>
  </si>
  <si>
    <t>370.18</t>
  </si>
  <si>
    <t>27.18M</t>
  </si>
  <si>
    <t>371.28</t>
  </si>
  <si>
    <t>373.13</t>
  </si>
  <si>
    <t>367.11</t>
  </si>
  <si>
    <t>26.86M</t>
  </si>
  <si>
    <t>371.01</t>
  </si>
  <si>
    <t>371.95</t>
  </si>
  <si>
    <t>367.35</t>
  </si>
  <si>
    <t>27.68M</t>
  </si>
  <si>
    <t>368.22</t>
  </si>
  <si>
    <t>368.47</t>
  </si>
  <si>
    <t>365.90</t>
  </si>
  <si>
    <t>19.99M</t>
  </si>
  <si>
    <t>361.49</t>
  </si>
  <si>
    <t>370.10</t>
  </si>
  <si>
    <t>361.07</t>
  </si>
  <si>
    <t>28.07M</t>
  </si>
  <si>
    <t>2.49%</t>
  </si>
  <si>
    <t>362.30</t>
  </si>
  <si>
    <t>364.79</t>
  </si>
  <si>
    <t>360.36</t>
  </si>
  <si>
    <t>24.85M</t>
  </si>
  <si>
    <t>361.68</t>
  </si>
  <si>
    <t>363.87</t>
  </si>
  <si>
    <t>360.55</t>
  </si>
  <si>
    <t>26.77M</t>
  </si>
  <si>
    <t>359.40</t>
  </si>
  <si>
    <t>362.46</t>
  </si>
  <si>
    <t>357.63</t>
  </si>
  <si>
    <t>25.83M</t>
  </si>
  <si>
    <t>353.45</t>
  </si>
  <si>
    <t>357.54</t>
  </si>
  <si>
    <t>353.35</t>
  </si>
  <si>
    <t>23.83M</t>
  </si>
  <si>
    <t>349.63</t>
  </si>
  <si>
    <t>354.39</t>
  </si>
  <si>
    <t>347.33</t>
  </si>
  <si>
    <t>23.64M</t>
  </si>
  <si>
    <t>347.24</t>
  </si>
  <si>
    <t>348.83</t>
  </si>
  <si>
    <t>344.77</t>
  </si>
  <si>
    <t>24.35M</t>
  </si>
  <si>
    <t>339.79</t>
  </si>
  <si>
    <t>347.42</t>
  </si>
  <si>
    <t>339.65</t>
  </si>
  <si>
    <t>28.16M</t>
  </si>
  <si>
    <t>338.85</t>
  </si>
  <si>
    <t>339.00</t>
  </si>
  <si>
    <t>334.69</t>
  </si>
  <si>
    <t>333.41</t>
  </si>
  <si>
    <t>339.45</t>
  </si>
  <si>
    <t>331.83</t>
  </si>
  <si>
    <t>22.83M</t>
  </si>
  <si>
    <t>2.27%</t>
  </si>
  <si>
    <t>330.42</t>
  </si>
  <si>
    <t>336.72</t>
  </si>
  <si>
    <t>328.40</t>
  </si>
  <si>
    <t>29.86M</t>
  </si>
  <si>
    <t>340.54</t>
  </si>
  <si>
    <t>341.63</t>
  </si>
  <si>
    <t>326.94</t>
  </si>
  <si>
    <t>37.83M</t>
  </si>
  <si>
    <t>-3.75%</t>
  </si>
  <si>
    <t>345.02</t>
  </si>
  <si>
    <t>346.20</t>
  </si>
  <si>
    <t>337.62</t>
  </si>
  <si>
    <t>55.05M</t>
  </si>
  <si>
    <t>3.07%</t>
  </si>
  <si>
    <t>331.30</t>
  </si>
  <si>
    <t>331.84</t>
  </si>
  <si>
    <t>327.60</t>
  </si>
  <si>
    <t>31.15M</t>
  </si>
  <si>
    <t>325.47</t>
  </si>
  <si>
    <t>332.73</t>
  </si>
  <si>
    <t>324.39</t>
  </si>
  <si>
    <t>24.37M</t>
  </si>
  <si>
    <t>331.72</t>
  </si>
  <si>
    <t>331.92</t>
  </si>
  <si>
    <t>325.45</t>
  </si>
  <si>
    <t>25.03M</t>
  </si>
  <si>
    <t>332.15</t>
  </si>
  <si>
    <t>336.88</t>
  </si>
  <si>
    <t>330.91</t>
  </si>
  <si>
    <t>25.05M</t>
  </si>
  <si>
    <t>332.49</t>
  </si>
  <si>
    <t>335.59</t>
  </si>
  <si>
    <t>328.30</t>
  </si>
  <si>
    <t>23.15M</t>
  </si>
  <si>
    <t>329.59</t>
  </si>
  <si>
    <t>333.46</t>
  </si>
  <si>
    <t>327.41</t>
  </si>
  <si>
    <t>18.34M</t>
  </si>
  <si>
    <t>331.05</t>
  </si>
  <si>
    <t>336.14</t>
  </si>
  <si>
    <t>330.60</t>
  </si>
  <si>
    <t>22.16M</t>
  </si>
  <si>
    <t>332.38</t>
  </si>
  <si>
    <t>333.83</t>
  </si>
  <si>
    <t>326.36</t>
  </si>
  <si>
    <t>21.09M</t>
  </si>
  <si>
    <t>330.57</t>
  </si>
  <si>
    <t>333.63</t>
  </si>
  <si>
    <t>328.72</t>
  </si>
  <si>
    <t>19.31M</t>
  </si>
  <si>
    <t>-0.38%</t>
  </si>
  <si>
    <t>331.21</t>
  </si>
  <si>
    <t>332.82</t>
  </si>
  <si>
    <t>329.14</t>
  </si>
  <si>
    <t>20.06M</t>
  </si>
  <si>
    <t>330.96</t>
  </si>
  <si>
    <t>331.10</t>
  </si>
  <si>
    <t>327.67</t>
  </si>
  <si>
    <t>20.56M</t>
  </si>
  <si>
    <t>-0.43%</t>
  </si>
  <si>
    <t>324.75</t>
  </si>
  <si>
    <t>330.30</t>
  </si>
  <si>
    <t>323.18</t>
  </si>
  <si>
    <t>19.89M</t>
  </si>
  <si>
    <t>316.55</t>
  </si>
  <si>
    <t>329.19</t>
  </si>
  <si>
    <t>316.30</t>
  </si>
  <si>
    <t>25.67M</t>
  </si>
  <si>
    <t>2.47%</t>
  </si>
  <si>
    <t>319.09</t>
  </si>
  <si>
    <t>319.98</t>
  </si>
  <si>
    <t>314.90</t>
  </si>
  <si>
    <t>16.97M</t>
  </si>
  <si>
    <t>314.03</t>
  </si>
  <si>
    <t>320.04</t>
  </si>
  <si>
    <t>314.00</t>
  </si>
  <si>
    <t>20.72M</t>
  </si>
  <si>
    <t>320.83</t>
  </si>
  <si>
    <t>321.39</t>
  </si>
  <si>
    <t>311.21</t>
  </si>
  <si>
    <t>-2.61%</t>
  </si>
  <si>
    <t>316.28</t>
  </si>
  <si>
    <t>321.89</t>
  </si>
  <si>
    <t>315.18</t>
  </si>
  <si>
    <t>1.92%</t>
  </si>
  <si>
    <t>67.71</t>
  </si>
  <si>
    <t>68.77</t>
  </si>
  <si>
    <t>67.69</t>
  </si>
  <si>
    <t>20.50M</t>
  </si>
  <si>
    <t>67.95</t>
  </si>
  <si>
    <t>67.44</t>
  </si>
  <si>
    <t>14.36M</t>
  </si>
  <si>
    <t>67.87</t>
  </si>
  <si>
    <t>67.91</t>
  </si>
  <si>
    <t>66.85</t>
  </si>
  <si>
    <t>15.08M</t>
  </si>
  <si>
    <t>-0.93%</t>
  </si>
  <si>
    <t>67.32</t>
  </si>
  <si>
    <t>68.24</t>
  </si>
  <si>
    <t>67.11</t>
  </si>
  <si>
    <t>22.35M</t>
  </si>
  <si>
    <t>67.70</t>
  </si>
  <si>
    <t>67.86</t>
  </si>
  <si>
    <t>66.89</t>
  </si>
  <si>
    <t>17.43M</t>
  </si>
  <si>
    <t>67.58</t>
  </si>
  <si>
    <t>68.22</t>
  </si>
  <si>
    <t>67.07</t>
  </si>
  <si>
    <t>68.00</t>
  </si>
  <si>
    <t>67.30</t>
  </si>
  <si>
    <t>68.92</t>
  </si>
  <si>
    <t>67.18</t>
  </si>
  <si>
    <t>47.82M</t>
  </si>
  <si>
    <t>67.90</t>
  </si>
  <si>
    <t>68.76</t>
  </si>
  <si>
    <t>67.48</t>
  </si>
  <si>
    <t>20.28M</t>
  </si>
  <si>
    <t>1.42%</t>
  </si>
  <si>
    <t>67.00</t>
  </si>
  <si>
    <t>67.88</t>
  </si>
  <si>
    <t>66.38</t>
  </si>
  <si>
    <t>18.65M</t>
  </si>
  <si>
    <t>67.02</t>
  </si>
  <si>
    <t>67.38</t>
  </si>
  <si>
    <t>66.55</t>
  </si>
  <si>
    <t>66.50</t>
  </si>
  <si>
    <t>67.20</t>
  </si>
  <si>
    <t>66.35</t>
  </si>
  <si>
    <t>16.20M</t>
  </si>
  <si>
    <t>66.88</t>
  </si>
  <si>
    <t>67.34</t>
  </si>
  <si>
    <t>66.13</t>
  </si>
  <si>
    <t>18.53M</t>
  </si>
  <si>
    <t>-1.71%</t>
  </si>
  <si>
    <t>68.31</t>
  </si>
  <si>
    <t>68.57</t>
  </si>
  <si>
    <t>67.50</t>
  </si>
  <si>
    <t>17.56M</t>
  </si>
  <si>
    <t>67.59</t>
  </si>
  <si>
    <t>68.32</t>
  </si>
  <si>
    <t>67.12</t>
  </si>
  <si>
    <t>66.74</t>
  </si>
  <si>
    <t>67.43</t>
  </si>
  <si>
    <t>66.64</t>
  </si>
  <si>
    <t>11.65M</t>
  </si>
  <si>
    <t>66.72</t>
  </si>
  <si>
    <t>14.04M</t>
  </si>
  <si>
    <t>68.10</t>
  </si>
  <si>
    <t>66.48</t>
  </si>
  <si>
    <t>21.05M</t>
  </si>
  <si>
    <t>-1.60%</t>
  </si>
  <si>
    <t>68.41</t>
  </si>
  <si>
    <t>67.41</t>
  </si>
  <si>
    <t>14.39M</t>
  </si>
  <si>
    <t>68.04</t>
  </si>
  <si>
    <t>68.13</t>
  </si>
  <si>
    <t>67.33</t>
  </si>
  <si>
    <t>14.32M</t>
  </si>
  <si>
    <t>68.11</t>
  </si>
  <si>
    <t>18.93M</t>
  </si>
  <si>
    <t>-1.87%</t>
  </si>
  <si>
    <t>69.11</t>
  </si>
  <si>
    <t>69.46</t>
  </si>
  <si>
    <t>68.83</t>
  </si>
  <si>
    <t>14.95M</t>
  </si>
  <si>
    <t>68.36</t>
  </si>
  <si>
    <t>69.58</t>
  </si>
  <si>
    <t>68.35</t>
  </si>
  <si>
    <t>15.26M</t>
  </si>
  <si>
    <t>68.75</t>
  </si>
  <si>
    <t>68.15</t>
  </si>
  <si>
    <t>13.88M</t>
  </si>
  <si>
    <t>67.17</t>
  </si>
  <si>
    <t>28.31M</t>
  </si>
  <si>
    <t>67.28</t>
  </si>
  <si>
    <t>11.72M</t>
  </si>
  <si>
    <t>16.83M</t>
  </si>
  <si>
    <t>67.10</t>
  </si>
  <si>
    <t>67.22</t>
  </si>
  <si>
    <t>66.47</t>
  </si>
  <si>
    <t>12.46M</t>
  </si>
  <si>
    <t>66.82</t>
  </si>
  <si>
    <t>66.54</t>
  </si>
  <si>
    <t>66.76</t>
  </si>
  <si>
    <t>67.52</t>
  </si>
  <si>
    <t>18.75M</t>
  </si>
  <si>
    <t>66.08</t>
  </si>
  <si>
    <t>65.75</t>
  </si>
  <si>
    <t>68.45</t>
  </si>
  <si>
    <t>68.65</t>
  </si>
  <si>
    <t>65.86</t>
  </si>
  <si>
    <t>40.88M</t>
  </si>
  <si>
    <t>-4.47%</t>
  </si>
  <si>
    <t>70.61</t>
  </si>
  <si>
    <t>39.32M</t>
  </si>
  <si>
    <t>-1.56%</t>
  </si>
  <si>
    <t>71.86</t>
  </si>
  <si>
    <t>72.03</t>
  </si>
  <si>
    <t>70.25</t>
  </si>
  <si>
    <t>38.10M</t>
  </si>
  <si>
    <t>70.79</t>
  </si>
  <si>
    <t>71.50</t>
  </si>
  <si>
    <t>70.56</t>
  </si>
  <si>
    <t>21.94M</t>
  </si>
  <si>
    <t>72.30</t>
  </si>
  <si>
    <t>72.55</t>
  </si>
  <si>
    <t>70.34</t>
  </si>
  <si>
    <t>28.91M</t>
  </si>
  <si>
    <t>70.24</t>
  </si>
  <si>
    <t>72.02</t>
  </si>
  <si>
    <t>70.21</t>
  </si>
  <si>
    <t>31.66M</t>
  </si>
  <si>
    <t>2.70%</t>
  </si>
  <si>
    <t>69.80</t>
  </si>
  <si>
    <t>70.14</t>
  </si>
  <si>
    <t>69.21</t>
  </si>
  <si>
    <t>22.58M</t>
  </si>
  <si>
    <t>67.96</t>
  </si>
  <si>
    <t>69.35</t>
  </si>
  <si>
    <t>67.76</t>
  </si>
  <si>
    <t>2.50%</t>
  </si>
  <si>
    <t>68.69</t>
  </si>
  <si>
    <t>68.87</t>
  </si>
  <si>
    <t>15.43M</t>
  </si>
  <si>
    <t>68.51</t>
  </si>
  <si>
    <t>67.61</t>
  </si>
  <si>
    <t>67.51</t>
  </si>
  <si>
    <t>66.52</t>
  </si>
  <si>
    <t>21.65M</t>
  </si>
  <si>
    <t>69.14</t>
  </si>
  <si>
    <t>67.84</t>
  </si>
  <si>
    <t>67.35</t>
  </si>
  <si>
    <t>68.23</t>
  </si>
  <si>
    <t>68.72</t>
  </si>
  <si>
    <t>67.82</t>
  </si>
  <si>
    <t>67.75</t>
  </si>
  <si>
    <t>67.37</t>
  </si>
  <si>
    <t>-1.12%</t>
  </si>
  <si>
    <t>68.38</t>
  </si>
  <si>
    <t>68.82</t>
  </si>
  <si>
    <t>68.07</t>
  </si>
  <si>
    <t>11.59M</t>
  </si>
  <si>
    <t>68.59</t>
  </si>
  <si>
    <t>67.92</t>
  </si>
  <si>
    <t>68.06</t>
  </si>
  <si>
    <t>13.04M</t>
  </si>
  <si>
    <t>68.34</t>
  </si>
  <si>
    <t>68.60</t>
  </si>
  <si>
    <t>14.53M</t>
  </si>
  <si>
    <t>68.62</t>
  </si>
  <si>
    <t>67.79</t>
  </si>
  <si>
    <t>14.67M</t>
  </si>
  <si>
    <t>68.78</t>
  </si>
  <si>
    <t>68.84</t>
  </si>
  <si>
    <t>16.15M</t>
  </si>
  <si>
    <t>67.55</t>
  </si>
  <si>
    <t>68.47</t>
  </si>
  <si>
    <t>67.15</t>
  </si>
  <si>
    <t>67.56</t>
  </si>
  <si>
    <t>66.98</t>
  </si>
  <si>
    <t>15.16M</t>
  </si>
  <si>
    <t>67.68</t>
  </si>
  <si>
    <t>13.94M</t>
  </si>
  <si>
    <t>67.83</t>
  </si>
  <si>
    <t>68.03</t>
  </si>
  <si>
    <t>16.45M</t>
  </si>
  <si>
    <t>68.29</t>
  </si>
  <si>
    <t>68.50</t>
  </si>
  <si>
    <t>14.70M</t>
  </si>
  <si>
    <t>-1.18%</t>
  </si>
  <si>
    <t>69.25</t>
  </si>
  <si>
    <t>69.39</t>
  </si>
  <si>
    <t>68.56</t>
  </si>
  <si>
    <t>15.01M</t>
  </si>
  <si>
    <t>68.54</t>
  </si>
  <si>
    <t>69.32</t>
  </si>
  <si>
    <t>23.77M</t>
  </si>
  <si>
    <t>68.80</t>
  </si>
  <si>
    <t>69.08</t>
  </si>
  <si>
    <t>69.30</t>
  </si>
  <si>
    <t>68.61</t>
  </si>
  <si>
    <t>23.99M</t>
  </si>
  <si>
    <t>68.18</t>
  </si>
  <si>
    <t>69.47</t>
  </si>
  <si>
    <t>68.68</t>
  </si>
  <si>
    <t>68.94</t>
  </si>
  <si>
    <t>69.38</t>
  </si>
  <si>
    <t>69.54</t>
  </si>
  <si>
    <t>68.64</t>
  </si>
  <si>
    <t>69.78</t>
  </si>
  <si>
    <t>32.56M</t>
  </si>
  <si>
    <t>26.22M</t>
  </si>
  <si>
    <t>69.16</t>
  </si>
  <si>
    <t>68.42</t>
  </si>
  <si>
    <t>67.85</t>
  </si>
  <si>
    <t>68.53</t>
  </si>
  <si>
    <t>67.78</t>
  </si>
  <si>
    <t>67.36</t>
  </si>
  <si>
    <t>23.16M</t>
  </si>
  <si>
    <t>0.76%</t>
  </si>
  <si>
    <t>67.49</t>
  </si>
  <si>
    <t>66.21</t>
  </si>
  <si>
    <t>66.49</t>
  </si>
  <si>
    <t>66.65</t>
  </si>
  <si>
    <t>65.72</t>
  </si>
  <si>
    <t>50.42M</t>
  </si>
  <si>
    <t>65.68</t>
  </si>
  <si>
    <t>66.34</t>
  </si>
  <si>
    <t>65.38</t>
  </si>
  <si>
    <t>22.66M</t>
  </si>
  <si>
    <t>65.64</t>
  </si>
  <si>
    <t>66.15</t>
  </si>
  <si>
    <t>65.02</t>
  </si>
  <si>
    <t>18.85M</t>
  </si>
  <si>
    <t>65.19</t>
  </si>
  <si>
    <t>65.61</t>
  </si>
  <si>
    <t>64.85</t>
  </si>
  <si>
    <t>16.96M</t>
  </si>
  <si>
    <t>64.59</t>
  </si>
  <si>
    <t>64.72</t>
  </si>
  <si>
    <t>63.93</t>
  </si>
  <si>
    <t>14.63M</t>
  </si>
  <si>
    <t>-1.55%</t>
  </si>
  <si>
    <t>64.32</t>
  </si>
  <si>
    <t>65.21</t>
  </si>
  <si>
    <t>64.11</t>
  </si>
  <si>
    <t>65.11</t>
  </si>
  <si>
    <t>65.15</t>
  </si>
  <si>
    <t>63.87</t>
  </si>
  <si>
    <t>20.44M</t>
  </si>
  <si>
    <t>66.00</t>
  </si>
  <si>
    <t>64.81</t>
  </si>
  <si>
    <t>66.11</t>
  </si>
  <si>
    <t>66.36</t>
  </si>
  <si>
    <t>65.59</t>
  </si>
  <si>
    <t>65.32</t>
  </si>
  <si>
    <t>66.16</t>
  </si>
  <si>
    <t>65.23</t>
  </si>
  <si>
    <t>2.23%</t>
  </si>
  <si>
    <t>64.48</t>
  </si>
  <si>
    <t>64.91</t>
  </si>
  <si>
    <t>64.28</t>
  </si>
  <si>
    <t>17.06M</t>
  </si>
  <si>
    <t>64.66</t>
  </si>
  <si>
    <t>64.89</t>
  </si>
  <si>
    <t>64.35</t>
  </si>
  <si>
    <t>14.77M</t>
  </si>
  <si>
    <t>63.79</t>
  </si>
  <si>
    <t>64.46</t>
  </si>
  <si>
    <t>63.72</t>
  </si>
  <si>
    <t>62.72</t>
  </si>
  <si>
    <t>63.88</t>
  </si>
  <si>
    <t>62.71</t>
  </si>
  <si>
    <t>62.92</t>
  </si>
  <si>
    <t>63.17</t>
  </si>
  <si>
    <t>62.30</t>
  </si>
  <si>
    <t>63.73</t>
  </si>
  <si>
    <t>63.74</t>
  </si>
  <si>
    <t>62.49</t>
  </si>
  <si>
    <t>63.89</t>
  </si>
  <si>
    <t>63.99</t>
  </si>
  <si>
    <t>63.25</t>
  </si>
  <si>
    <t>13.81M</t>
  </si>
  <si>
    <t>63.76</t>
  </si>
  <si>
    <t>63.33</t>
  </si>
  <si>
    <t>63.22</t>
  </si>
  <si>
    <t>62.53</t>
  </si>
  <si>
    <t>15.65M</t>
  </si>
  <si>
    <t>63.40</t>
  </si>
  <si>
    <t>62.95</t>
  </si>
  <si>
    <t>15.64M</t>
  </si>
  <si>
    <t>62.99</t>
  </si>
  <si>
    <t>63.90</t>
  </si>
  <si>
    <t>62.97</t>
  </si>
  <si>
    <t>15.60M</t>
  </si>
  <si>
    <t>63.85</t>
  </si>
  <si>
    <t>63.06</t>
  </si>
  <si>
    <t>15.00M</t>
  </si>
  <si>
    <t>63.43</t>
  </si>
  <si>
    <t>64.13</t>
  </si>
  <si>
    <t>63.18</t>
  </si>
  <si>
    <t>16.25M</t>
  </si>
  <si>
    <t>63.91</t>
  </si>
  <si>
    <t>64.03</t>
  </si>
  <si>
    <t>30.29M</t>
  </si>
  <si>
    <t>63.07</t>
  </si>
  <si>
    <t>60.72M</t>
  </si>
  <si>
    <t>4.85%</t>
  </si>
  <si>
    <t>61.63</t>
  </si>
  <si>
    <t>61.87</t>
  </si>
  <si>
    <t>60.85</t>
  </si>
  <si>
    <t>34.51M</t>
  </si>
  <si>
    <t>61.67</t>
  </si>
  <si>
    <t>62.24</t>
  </si>
  <si>
    <t>61.60</t>
  </si>
  <si>
    <t>18.59M</t>
  </si>
  <si>
    <t>61.61</t>
  </si>
  <si>
    <t>61.85</t>
  </si>
  <si>
    <t>61.12</t>
  </si>
  <si>
    <t>23.70M</t>
  </si>
  <si>
    <t>60.65</t>
  </si>
  <si>
    <t>60.83</t>
  </si>
  <si>
    <t>59.44</t>
  </si>
  <si>
    <t>59.96</t>
  </si>
  <si>
    <t>60.28</t>
  </si>
  <si>
    <t>59.42</t>
  </si>
  <si>
    <t>59.20</t>
  </si>
  <si>
    <t>59.90</t>
  </si>
  <si>
    <t>59.07</t>
  </si>
  <si>
    <t>14.08M</t>
  </si>
  <si>
    <t>58.63</t>
  </si>
  <si>
    <t>59.51</t>
  </si>
  <si>
    <t>58.58</t>
  </si>
  <si>
    <t>59.00</t>
  </si>
  <si>
    <t>59.65</t>
  </si>
  <si>
    <t>58.88</t>
  </si>
  <si>
    <t>14.76M</t>
  </si>
  <si>
    <t>59.06</t>
  </si>
  <si>
    <t>58.74</t>
  </si>
  <si>
    <t>57.78</t>
  </si>
  <si>
    <t>58.47</t>
  </si>
  <si>
    <t>57.68</t>
  </si>
  <si>
    <t>16.42M</t>
  </si>
  <si>
    <t>57.10</t>
  </si>
  <si>
    <t>57.90</t>
  </si>
  <si>
    <t>56.46</t>
  </si>
  <si>
    <t>19.92M</t>
  </si>
  <si>
    <t>56.69</t>
  </si>
  <si>
    <t>57.49</t>
  </si>
  <si>
    <t>56.63</t>
  </si>
  <si>
    <t>13.47M</t>
  </si>
  <si>
    <t>56.53</t>
  </si>
  <si>
    <t>57.33</t>
  </si>
  <si>
    <t>56.42</t>
  </si>
  <si>
    <t>23.14M</t>
  </si>
  <si>
    <t>56.21</t>
  </si>
  <si>
    <t>56.78</t>
  </si>
  <si>
    <t>56.07</t>
  </si>
  <si>
    <t>16.49M</t>
  </si>
  <si>
    <t>55.30</t>
  </si>
  <si>
    <t>56.56</t>
  </si>
  <si>
    <t>55.16</t>
  </si>
  <si>
    <t>56.15</t>
  </si>
  <si>
    <t>56.98</t>
  </si>
  <si>
    <t>55.49</t>
  </si>
  <si>
    <t>30.23M</t>
  </si>
  <si>
    <t>55.22</t>
  </si>
  <si>
    <t>55.28</t>
  </si>
  <si>
    <t>54.58</t>
  </si>
  <si>
    <t>19.96M</t>
  </si>
  <si>
    <t>55.33</t>
  </si>
  <si>
    <t>53.83</t>
  </si>
  <si>
    <t>15.58M</t>
  </si>
  <si>
    <t>-2.49%</t>
  </si>
  <si>
    <t>56.20</t>
  </si>
  <si>
    <t>56.40</t>
  </si>
  <si>
    <t>55.69</t>
  </si>
  <si>
    <t>56.57</t>
  </si>
  <si>
    <t>57.08</t>
  </si>
  <si>
    <t>55.42</t>
  </si>
  <si>
    <t>-2.52%</t>
  </si>
  <si>
    <t>57.87</t>
  </si>
  <si>
    <t>57.91</t>
  </si>
  <si>
    <t>57.06</t>
  </si>
  <si>
    <t>18.54M</t>
  </si>
  <si>
    <t>57.89</t>
  </si>
  <si>
    <t>58.21</t>
  </si>
  <si>
    <t>15.66M</t>
  </si>
  <si>
    <t>56.67</t>
  </si>
  <si>
    <t>57.80</t>
  </si>
  <si>
    <t>56.28</t>
  </si>
  <si>
    <t>23.04M</t>
  </si>
  <si>
    <t>57.82</t>
  </si>
  <si>
    <t>57.94</t>
  </si>
  <si>
    <t>55.00</t>
  </si>
  <si>
    <t>31.96M</t>
  </si>
  <si>
    <t>-2.65%</t>
  </si>
  <si>
    <t>53.08</t>
  </si>
  <si>
    <t>58.43</t>
  </si>
  <si>
    <t>52.67</t>
  </si>
  <si>
    <t>53.38M</t>
  </si>
  <si>
    <t>9.29%</t>
  </si>
  <si>
    <t>54.74</t>
  </si>
  <si>
    <t>55.87</t>
  </si>
  <si>
    <t>52.72</t>
  </si>
  <si>
    <t>37.38M</t>
  </si>
  <si>
    <t>-2.24%</t>
  </si>
  <si>
    <t>53.38</t>
  </si>
  <si>
    <t>56.12</t>
  </si>
  <si>
    <t>52.11</t>
  </si>
  <si>
    <t>46.82M</t>
  </si>
  <si>
    <t>56.66</t>
  </si>
  <si>
    <t>57.47</t>
  </si>
  <si>
    <t>54.44</t>
  </si>
  <si>
    <t>42.92M</t>
  </si>
  <si>
    <t>-4.83%</t>
  </si>
  <si>
    <t>59.38</t>
  </si>
  <si>
    <t>59.92</t>
  </si>
  <si>
    <t>57.26</t>
  </si>
  <si>
    <t>40.01M</t>
  </si>
  <si>
    <t>-7.30%</t>
  </si>
  <si>
    <t>61.19</t>
  </si>
  <si>
    <t>61.10</t>
  </si>
  <si>
    <t>18.61M</t>
  </si>
  <si>
    <t>61.38</t>
  </si>
  <si>
    <t>62.04</t>
  </si>
  <si>
    <t>61.06</t>
  </si>
  <si>
    <t>17.38M</t>
  </si>
  <si>
    <t>60.63</t>
  </si>
  <si>
    <t>61.90</t>
  </si>
  <si>
    <t>60.24</t>
  </si>
  <si>
    <t>1.40%</t>
  </si>
  <si>
    <t>61.66</t>
  </si>
  <si>
    <t>61.78</t>
  </si>
  <si>
    <t>60.51</t>
  </si>
  <si>
    <t>24.93M</t>
  </si>
  <si>
    <t>61.89</t>
  </si>
  <si>
    <t>61.98</t>
  </si>
  <si>
    <t>61.33</t>
  </si>
  <si>
    <t>25.72M</t>
  </si>
  <si>
    <t>61.03</t>
  </si>
  <si>
    <t>61.84</t>
  </si>
  <si>
    <t>61.01</t>
  </si>
  <si>
    <t>30.63M</t>
  </si>
  <si>
    <t>60.84</t>
  </si>
  <si>
    <t>61.21</t>
  </si>
  <si>
    <t>60.70</t>
  </si>
  <si>
    <t>20.88M</t>
  </si>
  <si>
    <t>60.88</t>
  </si>
  <si>
    <t>28.34M</t>
  </si>
  <si>
    <t>60.17</t>
  </si>
  <si>
    <t>60.40</t>
  </si>
  <si>
    <t>65.94M</t>
  </si>
  <si>
    <t>60.47</t>
  </si>
  <si>
    <t>61.02</t>
  </si>
  <si>
    <t>60.34</t>
  </si>
  <si>
    <t>16.53M</t>
  </si>
  <si>
    <t>61.58</t>
  </si>
  <si>
    <t>60.50</t>
  </si>
  <si>
    <t>15.49M</t>
  </si>
  <si>
    <t>60.67</t>
  </si>
  <si>
    <t>60.80</t>
  </si>
  <si>
    <t>59.67</t>
  </si>
  <si>
    <t>16.67M</t>
  </si>
  <si>
    <t>15.34M</t>
  </si>
  <si>
    <t>60.32</t>
  </si>
  <si>
    <t>60.62</t>
  </si>
  <si>
    <t>60.41</t>
  </si>
  <si>
    <t>60.49</t>
  </si>
  <si>
    <t>59.23</t>
  </si>
  <si>
    <t>60.96</t>
  </si>
  <si>
    <t>61.18</t>
  </si>
  <si>
    <t>18.94M</t>
  </si>
  <si>
    <t>62.28</t>
  </si>
  <si>
    <t>62.38</t>
  </si>
  <si>
    <t>60.53</t>
  </si>
  <si>
    <t>25.79M</t>
  </si>
  <si>
    <t>63.48</t>
  </si>
  <si>
    <t>63.69</t>
  </si>
  <si>
    <t>61.68</t>
  </si>
  <si>
    <t>27.42M</t>
  </si>
  <si>
    <t>-2.94%</t>
  </si>
  <si>
    <t>62.90</t>
  </si>
  <si>
    <t>64.17</t>
  </si>
  <si>
    <t>62.19</t>
  </si>
  <si>
    <t>21.15M</t>
  </si>
  <si>
    <t>63.80</t>
  </si>
  <si>
    <t>64.02</t>
  </si>
  <si>
    <t>62.76</t>
  </si>
  <si>
    <t>63.23</t>
  </si>
  <si>
    <t>64.18</t>
  </si>
  <si>
    <t>62.80</t>
  </si>
  <si>
    <t>62.61</t>
  </si>
  <si>
    <t>24.59M</t>
  </si>
  <si>
    <t>64.39</t>
  </si>
  <si>
    <t>64.88</t>
  </si>
  <si>
    <t>63.19</t>
  </si>
  <si>
    <t>21.81M</t>
  </si>
  <si>
    <t>63.92</t>
  </si>
  <si>
    <t>64.16</t>
  </si>
  <si>
    <t>62.83</t>
  </si>
  <si>
    <t>26.71M</t>
  </si>
  <si>
    <t>64.76</t>
  </si>
  <si>
    <t>65.29</t>
  </si>
  <si>
    <t>63.75</t>
  </si>
  <si>
    <t>24.70M</t>
  </si>
  <si>
    <t>64.04</t>
  </si>
  <si>
    <t>64.78</t>
  </si>
  <si>
    <t>63.94</t>
  </si>
  <si>
    <t>13.45M</t>
  </si>
  <si>
    <t>64.60</t>
  </si>
  <si>
    <t>64.64</t>
  </si>
  <si>
    <t>63.32</t>
  </si>
  <si>
    <t>22.10M</t>
  </si>
  <si>
    <t>1.63%</t>
  </si>
  <si>
    <t>64.43</t>
  </si>
  <si>
    <t>64.58</t>
  </si>
  <si>
    <t>63.15</t>
  </si>
  <si>
    <t>17.29M</t>
  </si>
  <si>
    <t>64.68</t>
  </si>
  <si>
    <t>64.96</t>
  </si>
  <si>
    <t>64.27</t>
  </si>
  <si>
    <t>64.51</t>
  </si>
  <si>
    <t>64.29</t>
  </si>
  <si>
    <t>65.30</t>
  </si>
  <si>
    <t>66.25</t>
  </si>
  <si>
    <t>22.05M</t>
  </si>
  <si>
    <t>65.07</t>
  </si>
  <si>
    <t>63.44</t>
  </si>
  <si>
    <t>23.69M</t>
  </si>
  <si>
    <t>66.10</t>
  </si>
  <si>
    <t>43.26M</t>
  </si>
  <si>
    <t>61.44</t>
  </si>
  <si>
    <t>62.56</t>
  </si>
  <si>
    <t>61.20</t>
  </si>
  <si>
    <t>30.12M</t>
  </si>
  <si>
    <t>62.17</t>
  </si>
  <si>
    <t>17.70M</t>
  </si>
  <si>
    <t>63.12</t>
  </si>
  <si>
    <t>62.74</t>
  </si>
  <si>
    <t>62.21</t>
  </si>
  <si>
    <t>23.86M</t>
  </si>
  <si>
    <t>62.82</t>
  </si>
  <si>
    <t>62.91</t>
  </si>
  <si>
    <t>62.07</t>
  </si>
  <si>
    <t>61.45</t>
  </si>
  <si>
    <t>61.30</t>
  </si>
  <si>
    <t>19.01M</t>
  </si>
  <si>
    <t>2.01%</t>
  </si>
  <si>
    <t>61.59</t>
  </si>
  <si>
    <t>60.73</t>
  </si>
  <si>
    <t>12.74M</t>
  </si>
  <si>
    <t>60.19</t>
  </si>
  <si>
    <t>61.26</t>
  </si>
  <si>
    <t>59.55</t>
  </si>
  <si>
    <t>20.38M</t>
  </si>
  <si>
    <t>60.46</t>
  </si>
  <si>
    <t>16.56M</t>
  </si>
  <si>
    <t>61.08</t>
  </si>
  <si>
    <t>60.25</t>
  </si>
  <si>
    <t>17.08M</t>
  </si>
  <si>
    <t>1.54%</t>
  </si>
  <si>
    <t>59.95</t>
  </si>
  <si>
    <t>60.54</t>
  </si>
  <si>
    <t>17.93M</t>
  </si>
  <si>
    <t>59.02</t>
  </si>
  <si>
    <t>59.56</t>
  </si>
  <si>
    <t>58.92</t>
  </si>
  <si>
    <t>25.47M</t>
  </si>
  <si>
    <t>61.39</t>
  </si>
  <si>
    <t>61.46</t>
  </si>
  <si>
    <t>58.76</t>
  </si>
  <si>
    <t>33.73M</t>
  </si>
  <si>
    <t>-5.06%</t>
  </si>
  <si>
    <t>62.06</t>
  </si>
  <si>
    <t>62.29</t>
  </si>
  <si>
    <t>61.86</t>
  </si>
  <si>
    <t>61.80</t>
  </si>
  <si>
    <t>62.31</t>
  </si>
  <si>
    <t>61.04</t>
  </si>
  <si>
    <t>61.76</t>
  </si>
  <si>
    <t>60.99</t>
  </si>
  <si>
    <t>19.44M</t>
  </si>
  <si>
    <t>18.62M</t>
  </si>
  <si>
    <t>60.76</t>
  </si>
  <si>
    <t>60.95</t>
  </si>
  <si>
    <t>60.20</t>
  </si>
  <si>
    <t>23.88M</t>
  </si>
  <si>
    <t>60.18</t>
  </si>
  <si>
    <t>60.45</t>
  </si>
  <si>
    <t>59.78</t>
  </si>
  <si>
    <t>18.45M</t>
  </si>
  <si>
    <t>59.86</t>
  </si>
  <si>
    <t>59.59</t>
  </si>
  <si>
    <t>58.97</t>
  </si>
  <si>
    <t>59.34</t>
  </si>
  <si>
    <t>58.75</t>
  </si>
  <si>
    <t>16.72M</t>
  </si>
  <si>
    <t>58.93</t>
  </si>
  <si>
    <t>58.17</t>
  </si>
  <si>
    <t>19.34M</t>
  </si>
  <si>
    <t>58.79</t>
  </si>
  <si>
    <t>58.54</t>
  </si>
  <si>
    <t>17.27M</t>
  </si>
  <si>
    <t>58.89</t>
  </si>
  <si>
    <t>59.24</t>
  </si>
  <si>
    <t>58.27</t>
  </si>
  <si>
    <t>14.40M</t>
  </si>
  <si>
    <t>58.65</t>
  </si>
  <si>
    <t>16.86M</t>
  </si>
  <si>
    <t>58.91</t>
  </si>
  <si>
    <t>59.58</t>
  </si>
  <si>
    <t>58.84</t>
  </si>
  <si>
    <t>59.17</t>
  </si>
  <si>
    <t>58.36</t>
  </si>
  <si>
    <t>18.86M</t>
  </si>
  <si>
    <t>59.27</t>
  </si>
  <si>
    <t>59.68</t>
  </si>
  <si>
    <t>58.57</t>
  </si>
  <si>
    <t>16.14M</t>
  </si>
  <si>
    <t>59.22</t>
  </si>
  <si>
    <t>14.17M</t>
  </si>
  <si>
    <t>59.09</t>
  </si>
  <si>
    <t>59.39</t>
  </si>
  <si>
    <t>58.41</t>
  </si>
  <si>
    <t>12.95M</t>
  </si>
  <si>
    <t>59.57</t>
  </si>
  <si>
    <t>60.02</t>
  </si>
  <si>
    <t>59.13</t>
  </si>
  <si>
    <t>13.02M</t>
  </si>
  <si>
    <t>-0.62%</t>
  </si>
  <si>
    <t>59.62</t>
  </si>
  <si>
    <t>60.06</t>
  </si>
  <si>
    <t>59.40</t>
  </si>
  <si>
    <t>8.53M</t>
  </si>
  <si>
    <t>58.80</t>
  </si>
  <si>
    <t>59.85</t>
  </si>
  <si>
    <t>9.92M</t>
  </si>
  <si>
    <t>58.13</t>
  </si>
  <si>
    <t>59.01</t>
  </si>
  <si>
    <t>58.12</t>
  </si>
  <si>
    <t>18.67M</t>
  </si>
  <si>
    <t>57.57</t>
  </si>
  <si>
    <t>58.78</t>
  </si>
  <si>
    <t>57.27</t>
  </si>
  <si>
    <t>69.54M</t>
  </si>
  <si>
    <t>57.39</t>
  </si>
  <si>
    <t>58.14</t>
  </si>
  <si>
    <t>57.34</t>
  </si>
  <si>
    <t>21.95M</t>
  </si>
  <si>
    <t>58.71</t>
  </si>
  <si>
    <t>57.48</t>
  </si>
  <si>
    <t>24.20M</t>
  </si>
  <si>
    <t>58.38</t>
  </si>
  <si>
    <t>24.91M</t>
  </si>
  <si>
    <t>58.49</t>
  </si>
  <si>
    <t>57.85</t>
  </si>
  <si>
    <t>26.88M</t>
  </si>
  <si>
    <t>58.62</t>
  </si>
  <si>
    <t>58.94</t>
  </si>
  <si>
    <t>14.13M</t>
  </si>
  <si>
    <t>58.69</t>
  </si>
  <si>
    <t>59.74</t>
  </si>
  <si>
    <t>58.96</t>
  </si>
  <si>
    <t>58.31</t>
  </si>
  <si>
    <t>26.84M</t>
  </si>
  <si>
    <t>58.50</t>
  </si>
  <si>
    <t>58.86</t>
  </si>
  <si>
    <t>14.48M</t>
  </si>
  <si>
    <t>59.83</t>
  </si>
  <si>
    <t>59.88</t>
  </si>
  <si>
    <t>16.52M</t>
  </si>
  <si>
    <t>60.00</t>
  </si>
  <si>
    <t>60.08</t>
  </si>
  <si>
    <t>59.76</t>
  </si>
  <si>
    <t>14.62M</t>
  </si>
  <si>
    <t>59.79</t>
  </si>
  <si>
    <t>60.23</t>
  </si>
  <si>
    <t>59.70</t>
  </si>
  <si>
    <t>59.64</t>
  </si>
  <si>
    <t>59.84</t>
  </si>
  <si>
    <t>59.26</t>
  </si>
  <si>
    <t>16.87M</t>
  </si>
  <si>
    <t>59.43</t>
  </si>
  <si>
    <t>59.53</t>
  </si>
  <si>
    <t>11.75M</t>
  </si>
  <si>
    <t>59.25</t>
  </si>
  <si>
    <t>59.14</t>
  </si>
  <si>
    <t>15.98M</t>
  </si>
  <si>
    <t>59.04</t>
  </si>
  <si>
    <t>11.62M</t>
  </si>
  <si>
    <t>59.61</t>
  </si>
  <si>
    <t>59.87</t>
  </si>
  <si>
    <t>12.70M</t>
  </si>
  <si>
    <t>-0.50%</t>
  </si>
  <si>
    <t>58.26</t>
  </si>
  <si>
    <t>52.41M</t>
  </si>
  <si>
    <t>57.59</t>
  </si>
  <si>
    <t>58.70</t>
  </si>
  <si>
    <t>57.46</t>
  </si>
  <si>
    <t>57.29</t>
  </si>
  <si>
    <t>57.93</t>
  </si>
  <si>
    <t>16.16M</t>
  </si>
  <si>
    <t>56.84</t>
  </si>
  <si>
    <t>57.50</t>
  </si>
  <si>
    <t>56.61</t>
  </si>
  <si>
    <t>56.68</t>
  </si>
  <si>
    <t>57.04</t>
  </si>
  <si>
    <t>56.35</t>
  </si>
  <si>
    <t>57.55</t>
  </si>
  <si>
    <t>57.99</t>
  </si>
  <si>
    <t>57.23</t>
  </si>
  <si>
    <t>57.45</t>
  </si>
  <si>
    <t>58.10</t>
  </si>
  <si>
    <t>28.17M</t>
  </si>
  <si>
    <t>58.99</t>
  </si>
  <si>
    <t>57.52</t>
  </si>
  <si>
    <t>33.75M</t>
  </si>
  <si>
    <t>-2.13%</t>
  </si>
  <si>
    <t>58.15</t>
  </si>
  <si>
    <t>59.28</t>
  </si>
  <si>
    <t>57.84</t>
  </si>
  <si>
    <t>36.35M</t>
  </si>
  <si>
    <t>59.03</t>
  </si>
  <si>
    <t>16.61M</t>
  </si>
  <si>
    <t>17.83M</t>
  </si>
  <si>
    <t>58.09</t>
  </si>
  <si>
    <t>58.20</t>
  </si>
  <si>
    <t>57.65</t>
  </si>
  <si>
    <t>17.52M</t>
  </si>
  <si>
    <t>58.30</t>
  </si>
  <si>
    <t>57.54</t>
  </si>
  <si>
    <t>17.88M</t>
  </si>
  <si>
    <t>57.19</t>
  </si>
  <si>
    <t>58.08</t>
  </si>
  <si>
    <t>56.96</t>
  </si>
  <si>
    <t>20.51M</t>
  </si>
  <si>
    <t>3.04%</t>
  </si>
  <si>
    <t>55.90</t>
  </si>
  <si>
    <t>56.27</t>
  </si>
  <si>
    <t>55.50</t>
  </si>
  <si>
    <t>55.45</t>
  </si>
  <si>
    <t>55.91</t>
  </si>
  <si>
    <t>55.12</t>
  </si>
  <si>
    <t>13.27M</t>
  </si>
  <si>
    <t>55.81</t>
  </si>
  <si>
    <t>54.53</t>
  </si>
  <si>
    <t>19.24M</t>
  </si>
  <si>
    <t>55.43</t>
  </si>
  <si>
    <t>55.51</t>
  </si>
  <si>
    <t>54.71</t>
  </si>
  <si>
    <t>22.02M</t>
  </si>
  <si>
    <t>55.57</t>
  </si>
  <si>
    <t>56.04</t>
  </si>
  <si>
    <t>55.37</t>
  </si>
  <si>
    <t>13.28M</t>
  </si>
  <si>
    <t>56.10</t>
  </si>
  <si>
    <t>55.27</t>
  </si>
  <si>
    <t>18.81M</t>
  </si>
  <si>
    <t>55.98</t>
  </si>
  <si>
    <t>55.21</t>
  </si>
  <si>
    <t>12.91M</t>
  </si>
  <si>
    <t>56.25</t>
  </si>
  <si>
    <t>55.67</t>
  </si>
  <si>
    <t>14.68M</t>
  </si>
  <si>
    <t>56.38</t>
  </si>
  <si>
    <t>56.55</t>
  </si>
  <si>
    <t>56.16</t>
  </si>
  <si>
    <t>56.59</t>
  </si>
  <si>
    <t>55.99</t>
  </si>
  <si>
    <t>56.00</t>
  </si>
  <si>
    <t>56.90</t>
  </si>
  <si>
    <t>55.86</t>
  </si>
  <si>
    <t>14.96M</t>
  </si>
  <si>
    <t>56.51</t>
  </si>
  <si>
    <t>56.41</t>
  </si>
  <si>
    <t>56.87</t>
  </si>
  <si>
    <t>17.68M</t>
  </si>
  <si>
    <t>56.58</t>
  </si>
  <si>
    <t>55.85</t>
  </si>
  <si>
    <t>54.83</t>
  </si>
  <si>
    <t>32.38M</t>
  </si>
  <si>
    <t>4.25%</t>
  </si>
  <si>
    <t>54.42</t>
  </si>
  <si>
    <t>54.61</t>
  </si>
  <si>
    <t>53.92</t>
  </si>
  <si>
    <t>20.07M</t>
  </si>
  <si>
    <t>54.31</t>
  </si>
  <si>
    <t>54.40</t>
  </si>
  <si>
    <t>53.79</t>
  </si>
  <si>
    <t>11.43M</t>
  </si>
  <si>
    <t>53.52</t>
  </si>
  <si>
    <t>54.33</t>
  </si>
  <si>
    <t>53.70</t>
  </si>
  <si>
    <t>53.81</t>
  </si>
  <si>
    <t>53.42</t>
  </si>
  <si>
    <t>9.38M</t>
  </si>
  <si>
    <t>52.65</t>
  </si>
  <si>
    <t>53.67</t>
  </si>
  <si>
    <t>52.54</t>
  </si>
  <si>
    <t>10.59M</t>
  </si>
  <si>
    <t>52.64</t>
  </si>
  <si>
    <t>52.77</t>
  </si>
  <si>
    <t>52.19</t>
  </si>
  <si>
    <t>12.37M</t>
  </si>
  <si>
    <t>52.58</t>
  </si>
  <si>
    <t>52.85</t>
  </si>
  <si>
    <t>52.37</t>
  </si>
  <si>
    <t>10.94M</t>
  </si>
  <si>
    <t>52.80</t>
  </si>
  <si>
    <t>52.91</t>
  </si>
  <si>
    <t>52.41</t>
  </si>
  <si>
    <t>11.73M</t>
  </si>
  <si>
    <t>52.66</t>
  </si>
  <si>
    <t>52.16</t>
  </si>
  <si>
    <t>11.03M</t>
  </si>
  <si>
    <t>52.40</t>
  </si>
  <si>
    <t>52.83</t>
  </si>
  <si>
    <t>52.13</t>
  </si>
  <si>
    <t>11.07M</t>
  </si>
  <si>
    <t>53.11</t>
  </si>
  <si>
    <t>53.20</t>
  </si>
  <si>
    <t>52.31</t>
  </si>
  <si>
    <t>16.62M</t>
  </si>
  <si>
    <t>53.02</t>
  </si>
  <si>
    <t>53.31</t>
  </si>
  <si>
    <t>17.81M</t>
  </si>
  <si>
    <t>53.04</t>
  </si>
  <si>
    <t>53.22</t>
  </si>
  <si>
    <t>52.86</t>
  </si>
  <si>
    <t>53.00</t>
  </si>
  <si>
    <t>53.29</t>
  </si>
  <si>
    <t>52.76</t>
  </si>
  <si>
    <t>18.37M</t>
  </si>
  <si>
    <t>52.57</t>
  </si>
  <si>
    <t>52.73</t>
  </si>
  <si>
    <t>22.42M</t>
  </si>
  <si>
    <t>52.21</t>
  </si>
  <si>
    <t>52.01</t>
  </si>
  <si>
    <t>26.48M</t>
  </si>
  <si>
    <t>52.06</t>
  </si>
  <si>
    <t>52.44</t>
  </si>
  <si>
    <t>51.89</t>
  </si>
  <si>
    <t>51.45</t>
  </si>
  <si>
    <t>52.33</t>
  </si>
  <si>
    <t>51.42</t>
  </si>
  <si>
    <t>44.10M</t>
  </si>
  <si>
    <t>51.41</t>
  </si>
  <si>
    <t>51.72</t>
  </si>
  <si>
    <t>51.15</t>
  </si>
  <si>
    <t>50.39</t>
  </si>
  <si>
    <t>51.14</t>
  </si>
  <si>
    <t>50.27</t>
  </si>
  <si>
    <t>51.02</t>
  </si>
  <si>
    <t>50.57</t>
  </si>
  <si>
    <t>13.23M</t>
  </si>
  <si>
    <t>49.88</t>
  </si>
  <si>
    <t>51.07</t>
  </si>
  <si>
    <t>49.78</t>
  </si>
  <si>
    <t>49.74</t>
  </si>
  <si>
    <t>50.06</t>
  </si>
  <si>
    <t>49.67</t>
  </si>
  <si>
    <t>10.17M</t>
  </si>
  <si>
    <t>49.09</t>
  </si>
  <si>
    <t>49.64</t>
  </si>
  <si>
    <t>48.86</t>
  </si>
  <si>
    <t>13.24M</t>
  </si>
  <si>
    <t>48.75</t>
  </si>
  <si>
    <t>49.21</t>
  </si>
  <si>
    <t>47.85</t>
  </si>
  <si>
    <t>48.79</t>
  </si>
  <si>
    <t>48.97</t>
  </si>
  <si>
    <t>48.44</t>
  </si>
  <si>
    <t>48.47</t>
  </si>
  <si>
    <t>49.15</t>
  </si>
  <si>
    <t>48.26</t>
  </si>
  <si>
    <t>18.68M</t>
  </si>
  <si>
    <t>48.87</t>
  </si>
  <si>
    <t>49.23</t>
  </si>
  <si>
    <t>48.20</t>
  </si>
  <si>
    <t>21.04M</t>
  </si>
  <si>
    <t>49.50</t>
  </si>
  <si>
    <t>49.65</t>
  </si>
  <si>
    <t>48.94</t>
  </si>
  <si>
    <t>-1.15%</t>
  </si>
  <si>
    <t>49.82</t>
  </si>
  <si>
    <t>50.04</t>
  </si>
  <si>
    <t>49.58</t>
  </si>
  <si>
    <t>16.41M</t>
  </si>
  <si>
    <t>50.31</t>
  </si>
  <si>
    <t>50.50</t>
  </si>
  <si>
    <t>49.90</t>
  </si>
  <si>
    <t>14.92M</t>
  </si>
  <si>
    <t>50.55</t>
  </si>
  <si>
    <t>50.69</t>
  </si>
  <si>
    <t>50.07</t>
  </si>
  <si>
    <t>15.62M</t>
  </si>
  <si>
    <t>49.97</t>
  </si>
  <si>
    <t>50.82</t>
  </si>
  <si>
    <t>50.45</t>
  </si>
  <si>
    <t>49.41</t>
  </si>
  <si>
    <t>14.57M</t>
  </si>
  <si>
    <t>-1.70%</t>
  </si>
  <si>
    <t>50.67</t>
  </si>
  <si>
    <t>50.84</t>
  </si>
  <si>
    <t>50.40</t>
  </si>
  <si>
    <t>10.24M</t>
  </si>
  <si>
    <t>50.79</t>
  </si>
  <si>
    <t>51.01</t>
  </si>
  <si>
    <t>50.72</t>
  </si>
  <si>
    <t>12.02M</t>
  </si>
  <si>
    <t>50.51</t>
  </si>
  <si>
    <t>50.77</t>
  </si>
  <si>
    <t>50.32</t>
  </si>
  <si>
    <t>1.04%</t>
  </si>
  <si>
    <t>50.93</t>
  </si>
  <si>
    <t>50.18</t>
  </si>
  <si>
    <t>50.29</t>
  </si>
  <si>
    <t>50.03</t>
  </si>
  <si>
    <t>49.98</t>
  </si>
  <si>
    <t>50.37</t>
  </si>
  <si>
    <t>49.60</t>
  </si>
  <si>
    <t>18.70M</t>
  </si>
  <si>
    <t>49.33</t>
  </si>
  <si>
    <t>49.99</t>
  </si>
  <si>
    <t>49.30</t>
  </si>
  <si>
    <t>16.44M</t>
  </si>
  <si>
    <t>48.64</t>
  </si>
  <si>
    <t>49.73</t>
  </si>
  <si>
    <t>48.50</t>
  </si>
  <si>
    <t>50.28</t>
  </si>
  <si>
    <t>48.16</t>
  </si>
  <si>
    <t>45.98M</t>
  </si>
  <si>
    <t>6.80%</t>
  </si>
  <si>
    <t>45.14</t>
  </si>
  <si>
    <t>45.74</t>
  </si>
  <si>
    <t>45.04</t>
  </si>
  <si>
    <t>30.68M</t>
  </si>
  <si>
    <t>44.98</t>
  </si>
  <si>
    <t>45.38</t>
  </si>
  <si>
    <t>44.89</t>
  </si>
  <si>
    <t>20.98M</t>
  </si>
  <si>
    <t>45.53</t>
  </si>
  <si>
    <t>44.50</t>
  </si>
  <si>
    <t>-1.34%</t>
  </si>
  <si>
    <t>45.70</t>
  </si>
  <si>
    <t>46.06</t>
  </si>
  <si>
    <t>45.24</t>
  </si>
  <si>
    <t>21.22M</t>
  </si>
  <si>
    <t>45.28</t>
  </si>
  <si>
    <t>46.26</t>
  </si>
  <si>
    <t>45.42</t>
  </si>
  <si>
    <t>46.21</t>
  </si>
  <si>
    <t>45.09</t>
  </si>
  <si>
    <t>44.75</t>
  </si>
  <si>
    <t>44.64</t>
  </si>
  <si>
    <t>20.52M</t>
  </si>
  <si>
    <t>46.55</t>
  </si>
  <si>
    <t>46.68</t>
  </si>
  <si>
    <t>44.69</t>
  </si>
  <si>
    <t>29.67M</t>
  </si>
  <si>
    <t>-4.11%</t>
  </si>
  <si>
    <t>47.68</t>
  </si>
  <si>
    <t>47.75</t>
  </si>
  <si>
    <t>46.35</t>
  </si>
  <si>
    <t>24.00M</t>
  </si>
  <si>
    <t>-1.54%</t>
  </si>
  <si>
    <t>48.62</t>
  </si>
  <si>
    <t>48.72</t>
  </si>
  <si>
    <t>47.20</t>
  </si>
  <si>
    <t>18.84M</t>
  </si>
  <si>
    <t>48.41</t>
  </si>
  <si>
    <t>48.77</t>
  </si>
  <si>
    <t>48.24</t>
  </si>
  <si>
    <t>48.19</t>
  </si>
  <si>
    <t>48.55</t>
  </si>
  <si>
    <t>47.89</t>
  </si>
  <si>
    <t>20.17M</t>
  </si>
  <si>
    <t>47.82</t>
  </si>
  <si>
    <t>48.21</t>
  </si>
  <si>
    <t>47.44</t>
  </si>
  <si>
    <t>11.48M</t>
  </si>
  <si>
    <t>47.32</t>
  </si>
  <si>
    <t>48.01</t>
  </si>
  <si>
    <t>47.24</t>
  </si>
  <si>
    <t>16.10M</t>
  </si>
  <si>
    <t>47.37</t>
  </si>
  <si>
    <t>47.06</t>
  </si>
  <si>
    <t>20.63M</t>
  </si>
  <si>
    <t>46.53</t>
  </si>
  <si>
    <t>47.03</t>
  </si>
  <si>
    <t>46.24</t>
  </si>
  <si>
    <t>25.32M</t>
  </si>
  <si>
    <t>46.74</t>
  </si>
  <si>
    <t>46.78</t>
  </si>
  <si>
    <t>46.34</t>
  </si>
  <si>
    <t>16.37M</t>
  </si>
  <si>
    <t>47.38</t>
  </si>
  <si>
    <t>46.77</t>
  </si>
  <si>
    <t>48.09</t>
  </si>
  <si>
    <t>48.10</t>
  </si>
  <si>
    <t>47.14</t>
  </si>
  <si>
    <t>18.29M</t>
  </si>
  <si>
    <t>-1.50%</t>
  </si>
  <si>
    <t>48.15</t>
  </si>
  <si>
    <t>47.98</t>
  </si>
  <si>
    <t>18.46M</t>
  </si>
  <si>
    <t>47.46</t>
  </si>
  <si>
    <t>48.74</t>
  </si>
  <si>
    <t>47.35</t>
  </si>
  <si>
    <t>26.64M</t>
  </si>
  <si>
    <t>47.45</t>
  </si>
  <si>
    <t>47.97</t>
  </si>
  <si>
    <t>47.22</t>
  </si>
  <si>
    <t>17.04M</t>
  </si>
  <si>
    <t>47.41</t>
  </si>
  <si>
    <t>47.49</t>
  </si>
  <si>
    <t>15.93M</t>
  </si>
  <si>
    <t>46.65</t>
  </si>
  <si>
    <t>46.17</t>
  </si>
  <si>
    <t>46.91</t>
  </si>
  <si>
    <t>19.75M</t>
  </si>
  <si>
    <t>46.29</t>
  </si>
  <si>
    <t>45.83</t>
  </si>
  <si>
    <t>18.74M</t>
  </si>
  <si>
    <t>46.00</t>
  </si>
  <si>
    <t>46.10</t>
  </si>
  <si>
    <t>45.65</t>
  </si>
  <si>
    <t>17.35M</t>
  </si>
  <si>
    <t>-0.56%</t>
  </si>
  <si>
    <t>45.95</t>
  </si>
  <si>
    <t>19.32M</t>
  </si>
  <si>
    <t>46.43</t>
  </si>
  <si>
    <t>46.76</t>
  </si>
  <si>
    <t>46.31</t>
  </si>
  <si>
    <t>47.15</t>
  </si>
  <si>
    <t>47.52</t>
  </si>
  <si>
    <t>47.04</t>
  </si>
  <si>
    <t>8.12M</t>
  </si>
  <si>
    <t>47.40</t>
  </si>
  <si>
    <t>47.79</t>
  </si>
  <si>
    <t>46.96</t>
  </si>
  <si>
    <t>19.79M</t>
  </si>
  <si>
    <t>47.48</t>
  </si>
  <si>
    <t>47.83</t>
  </si>
  <si>
    <t>17.78M</t>
  </si>
  <si>
    <t>47.55</t>
  </si>
  <si>
    <t>47.86</t>
  </si>
  <si>
    <t>47.34</t>
  </si>
  <si>
    <t>23.92M</t>
  </si>
  <si>
    <t>47.51</t>
  </si>
  <si>
    <t>16.54M</t>
  </si>
  <si>
    <t>46.80</t>
  </si>
  <si>
    <t>47.27</t>
  </si>
  <si>
    <t>46.99</t>
  </si>
  <si>
    <t>17.79M</t>
  </si>
  <si>
    <t>47.78</t>
  </si>
  <si>
    <t>47.01</t>
  </si>
  <si>
    <t>47.10</t>
  </si>
  <si>
    <t>47.84</t>
  </si>
  <si>
    <t>47.05</t>
  </si>
  <si>
    <t>65.58M</t>
  </si>
  <si>
    <t>45.91</t>
  </si>
  <si>
    <t>46.87</t>
  </si>
  <si>
    <t>45.86</t>
  </si>
  <si>
    <t>25.61M</t>
  </si>
  <si>
    <t>45.50</t>
  </si>
  <si>
    <t>45.99</t>
  </si>
  <si>
    <t>45.40</t>
  </si>
  <si>
    <t>45.71</t>
  </si>
  <si>
    <t>44.95</t>
  </si>
  <si>
    <t>16.38M</t>
  </si>
  <si>
    <t>45.32</t>
  </si>
  <si>
    <t>44.97</t>
  </si>
  <si>
    <t>15.27M</t>
  </si>
  <si>
    <t>45.55</t>
  </si>
  <si>
    <t>45.12</t>
  </si>
  <si>
    <t>46.08</t>
  </si>
  <si>
    <t>45.39</t>
  </si>
  <si>
    <t>16.80M</t>
  </si>
  <si>
    <t>45.69</t>
  </si>
  <si>
    <t>45.93</t>
  </si>
  <si>
    <t>45.36</t>
  </si>
  <si>
    <t>45.80</t>
  </si>
  <si>
    <t>45.27</t>
  </si>
  <si>
    <t>45.79</t>
  </si>
  <si>
    <t>45.94</t>
  </si>
  <si>
    <t>46.39</t>
  </si>
  <si>
    <t>45.78</t>
  </si>
  <si>
    <t>15.46M</t>
  </si>
  <si>
    <t>47.63</t>
  </si>
  <si>
    <t>45.64</t>
  </si>
  <si>
    <t>28.75M</t>
  </si>
  <si>
    <t>-2.95%</t>
  </si>
  <si>
    <t>47.60</t>
  </si>
  <si>
    <t>46.51</t>
  </si>
  <si>
    <t>23.33M</t>
  </si>
  <si>
    <t>46.72</t>
  </si>
  <si>
    <t>46.28</t>
  </si>
  <si>
    <t>23.29M</t>
  </si>
  <si>
    <t>46.14</t>
  </si>
  <si>
    <t>46.57</t>
  </si>
  <si>
    <t>46.01</t>
  </si>
  <si>
    <t>39.27M</t>
  </si>
  <si>
    <t>46.46</t>
  </si>
  <si>
    <t>45.90</t>
  </si>
  <si>
    <t>46.33</t>
  </si>
  <si>
    <t>45.85</t>
  </si>
  <si>
    <t>46.15</t>
  </si>
  <si>
    <t>46.88</t>
  </si>
  <si>
    <t>45.98</t>
  </si>
  <si>
    <t>18.18M</t>
  </si>
  <si>
    <t>46.63</t>
  </si>
  <si>
    <t>46.79</t>
  </si>
  <si>
    <t>46.38</t>
  </si>
  <si>
    <t>11.94M</t>
  </si>
  <si>
    <t>47.19</t>
  </si>
  <si>
    <t>19.94M</t>
  </si>
  <si>
    <t>47.12</t>
  </si>
  <si>
    <t>46.61</t>
  </si>
  <si>
    <t>25.17M</t>
  </si>
  <si>
    <t>48.00</t>
  </si>
  <si>
    <t>48.07</t>
  </si>
  <si>
    <t>22.04M</t>
  </si>
  <si>
    <t>48.56</t>
  </si>
  <si>
    <t>50.08</t>
  </si>
  <si>
    <t>50.11</t>
  </si>
  <si>
    <t>48.17</t>
  </si>
  <si>
    <t>47.83M</t>
  </si>
  <si>
    <t>-2.68%</t>
  </si>
  <si>
    <t>49.19</t>
  </si>
  <si>
    <t>49.72</t>
  </si>
  <si>
    <t>48.73</t>
  </si>
  <si>
    <t>37.34M</t>
  </si>
  <si>
    <t>48.98</t>
  </si>
  <si>
    <t>49.18</t>
  </si>
  <si>
    <t>48.35</t>
  </si>
  <si>
    <t>48.31</t>
  </si>
  <si>
    <t>48.82</t>
  </si>
  <si>
    <t>48.23</t>
  </si>
  <si>
    <t>47.70</t>
  </si>
  <si>
    <t>12.10M</t>
  </si>
  <si>
    <t>47.65</t>
  </si>
  <si>
    <t>12.45M</t>
  </si>
  <si>
    <t>48.14</t>
  </si>
  <si>
    <t>47.25</t>
  </si>
  <si>
    <t>1.52%</t>
  </si>
  <si>
    <t>47.21</t>
  </si>
  <si>
    <t>46.97</t>
  </si>
  <si>
    <t>46.84</t>
  </si>
  <si>
    <t>17.94M</t>
  </si>
  <si>
    <t>0.71%</t>
  </si>
  <si>
    <t>46.60</t>
  </si>
  <si>
    <t>46.70</t>
  </si>
  <si>
    <t>47.57</t>
  </si>
  <si>
    <t>47.61</t>
  </si>
  <si>
    <t>47.69</t>
  </si>
  <si>
    <t>-1.67%</t>
  </si>
  <si>
    <t>47.99</t>
  </si>
  <si>
    <t>47.58</t>
  </si>
  <si>
    <t>11.60M</t>
  </si>
  <si>
    <t>47.64</t>
  </si>
  <si>
    <t>48.28</t>
  </si>
  <si>
    <t>14.66M</t>
  </si>
  <si>
    <t>48.78</t>
  </si>
  <si>
    <t>48.93</t>
  </si>
  <si>
    <t>18.79M</t>
  </si>
  <si>
    <t>48.05</t>
  </si>
  <si>
    <t>48.38</t>
  </si>
  <si>
    <t>47.92</t>
  </si>
  <si>
    <t>14.83M</t>
  </si>
  <si>
    <t>48.46</t>
  </si>
  <si>
    <t>48.06</t>
  </si>
  <si>
    <t>16.26M</t>
  </si>
  <si>
    <t>48.49</t>
  </si>
  <si>
    <t>48.59</t>
  </si>
  <si>
    <t>48.39</t>
  </si>
  <si>
    <t>48.43</t>
  </si>
  <si>
    <t>48.03</t>
  </si>
  <si>
    <t>47.88</t>
  </si>
  <si>
    <t>13.08M</t>
  </si>
  <si>
    <t>47.71</t>
  </si>
  <si>
    <t>48.51</t>
  </si>
  <si>
    <t>14.23M</t>
  </si>
  <si>
    <t>49.79</t>
  </si>
  <si>
    <t>-2.10%</t>
  </si>
  <si>
    <t>49.32</t>
  </si>
  <si>
    <t>49.59</t>
  </si>
  <si>
    <t>49.00</t>
  </si>
  <si>
    <t>15.70M</t>
  </si>
  <si>
    <t>49.77</t>
  </si>
  <si>
    <t>48.81</t>
  </si>
  <si>
    <t>20.03M</t>
  </si>
  <si>
    <t>48.84</t>
  </si>
  <si>
    <t>50.20</t>
  </si>
  <si>
    <t>26.70M</t>
  </si>
  <si>
    <t>3.67%</t>
  </si>
  <si>
    <t>48.66</t>
  </si>
  <si>
    <t>47.96</t>
  </si>
  <si>
    <t>48.67</t>
  </si>
  <si>
    <t>49.55</t>
  </si>
  <si>
    <t>48.04</t>
  </si>
  <si>
    <t>17.37M</t>
  </si>
  <si>
    <t>48.80</t>
  </si>
  <si>
    <t>49.22</t>
  </si>
  <si>
    <t>22.21M</t>
  </si>
  <si>
    <t>49.96</t>
  </si>
  <si>
    <t>50.09</t>
  </si>
  <si>
    <t>-1.36%</t>
  </si>
  <si>
    <t>49.87</t>
  </si>
  <si>
    <t>49.89</t>
  </si>
  <si>
    <t>50.19</t>
  </si>
  <si>
    <t>49.81</t>
  </si>
  <si>
    <t>49.48</t>
  </si>
  <si>
    <t>13.84M</t>
  </si>
  <si>
    <t>49.56</t>
  </si>
  <si>
    <t>49.76</t>
  </si>
  <si>
    <t>49.29</t>
  </si>
  <si>
    <t>50.05</t>
  </si>
  <si>
    <t>50.10</t>
  </si>
  <si>
    <t>15.02M</t>
  </si>
  <si>
    <t>49.71</t>
  </si>
  <si>
    <t>26.10M</t>
  </si>
  <si>
    <t>49.04</t>
  </si>
  <si>
    <t>18.55M</t>
  </si>
  <si>
    <t>49.12</t>
  </si>
  <si>
    <t>19.60M</t>
  </si>
  <si>
    <t>49.66</t>
  </si>
  <si>
    <t>17.41M</t>
  </si>
  <si>
    <t>48.90</t>
  </si>
  <si>
    <t>57.05M</t>
  </si>
  <si>
    <t>50.35</t>
  </si>
  <si>
    <t>17.24M</t>
  </si>
  <si>
    <t>50.15</t>
  </si>
  <si>
    <t>49.83</t>
  </si>
  <si>
    <t>50.54</t>
  </si>
  <si>
    <t>17.59M</t>
  </si>
  <si>
    <t>50.30</t>
  </si>
  <si>
    <t>17.72M</t>
  </si>
  <si>
    <t>48.85</t>
  </si>
  <si>
    <t>49.44</t>
  </si>
  <si>
    <t>48.83</t>
  </si>
  <si>
    <t>49.40</t>
  </si>
  <si>
    <t>49.07</t>
  </si>
  <si>
    <t>48.57</t>
  </si>
  <si>
    <t>18.10M</t>
  </si>
  <si>
    <t>48.37</t>
  </si>
  <si>
    <t>49.47</t>
  </si>
  <si>
    <t>48.22</t>
  </si>
  <si>
    <t>1.51%</t>
  </si>
  <si>
    <t>48.11</t>
  </si>
  <si>
    <t>48.42</t>
  </si>
  <si>
    <t>47.66</t>
  </si>
  <si>
    <t>18.51M</t>
  </si>
  <si>
    <t>48.48</t>
  </si>
  <si>
    <t>48.13</t>
  </si>
  <si>
    <t>14.64M</t>
  </si>
  <si>
    <t>48.45</t>
  </si>
  <si>
    <t>48.02</t>
  </si>
  <si>
    <t>12.52M</t>
  </si>
  <si>
    <t>48.36</t>
  </si>
  <si>
    <t>49.14</t>
  </si>
  <si>
    <t>13.14M</t>
  </si>
  <si>
    <t>48.27</t>
  </si>
  <si>
    <t>48.70</t>
  </si>
  <si>
    <t>48.52</t>
  </si>
  <si>
    <t>47.90</t>
  </si>
  <si>
    <t>26.40M</t>
  </si>
  <si>
    <t>49.08</t>
  </si>
  <si>
    <t>49.69</t>
  </si>
  <si>
    <t>42.77M</t>
  </si>
  <si>
    <t>-2.43%</t>
  </si>
  <si>
    <t>49.57</t>
  </si>
  <si>
    <t>50.34</t>
  </si>
  <si>
    <t>31.18M</t>
  </si>
  <si>
    <t>49.62</t>
  </si>
  <si>
    <t>49.94</t>
  </si>
  <si>
    <t>23.63M</t>
  </si>
  <si>
    <t>49.53</t>
  </si>
  <si>
    <t>19.05M</t>
  </si>
  <si>
    <t>49.93</t>
  </si>
  <si>
    <t>50.26</t>
  </si>
  <si>
    <t>49.63</t>
  </si>
  <si>
    <t>24.08M</t>
  </si>
  <si>
    <t>49.46</t>
  </si>
  <si>
    <t>16.79M</t>
  </si>
  <si>
    <t>50.61</t>
  </si>
  <si>
    <t>49.26</t>
  </si>
  <si>
    <t>50.14</t>
  </si>
  <si>
    <t>50.38</t>
  </si>
  <si>
    <t>50.23</t>
  </si>
  <si>
    <t>50.46</t>
  </si>
  <si>
    <t>20.64M</t>
  </si>
  <si>
    <t>51.85</t>
  </si>
  <si>
    <t>51.94</t>
  </si>
  <si>
    <t>29.31M</t>
  </si>
  <si>
    <t>-3.94%</t>
  </si>
  <si>
    <t>52.30</t>
  </si>
  <si>
    <t>52.42</t>
  </si>
  <si>
    <t>51.99</t>
  </si>
  <si>
    <t>51.84</t>
  </si>
  <si>
    <t>52.38</t>
  </si>
  <si>
    <t>51.83</t>
  </si>
  <si>
    <t>52.62</t>
  </si>
  <si>
    <t>51.75</t>
  </si>
  <si>
    <t>52.56</t>
  </si>
  <si>
    <t>1.99%</t>
  </si>
  <si>
    <t>52.00</t>
  </si>
  <si>
    <t>51.21</t>
  </si>
  <si>
    <t>19.46M</t>
  </si>
  <si>
    <t>-0.87%</t>
  </si>
  <si>
    <t>51.39</t>
  </si>
  <si>
    <t>51.82</t>
  </si>
  <si>
    <t>51.30</t>
  </si>
  <si>
    <t>15.04M</t>
  </si>
  <si>
    <t>51.55</t>
  </si>
  <si>
    <t>51.78</t>
  </si>
  <si>
    <t>20.30M</t>
  </si>
  <si>
    <t>50.75</t>
  </si>
  <si>
    <t>51.38</t>
  </si>
  <si>
    <t>50.73</t>
  </si>
  <si>
    <t>23.02M</t>
  </si>
  <si>
    <t>50.80</t>
  </si>
  <si>
    <t>0.89%</t>
  </si>
  <si>
    <t>50.24</t>
  </si>
  <si>
    <t>50.43</t>
  </si>
  <si>
    <t>49.91</t>
  </si>
  <si>
    <t>50.25</t>
  </si>
  <si>
    <t>50.59</t>
  </si>
  <si>
    <t>50.81</t>
  </si>
  <si>
    <t>50.00</t>
  </si>
  <si>
    <t>15.17M</t>
  </si>
  <si>
    <t>49.43</t>
  </si>
  <si>
    <t>20.49M</t>
  </si>
  <si>
    <t>49.75</t>
  </si>
  <si>
    <t>13.99M</t>
  </si>
  <si>
    <t>50.44</t>
  </si>
  <si>
    <t>50.17</t>
  </si>
  <si>
    <t>50.68</t>
  </si>
  <si>
    <t>50.49</t>
  </si>
  <si>
    <t>50.86</t>
  </si>
  <si>
    <t>20.24M</t>
  </si>
  <si>
    <t>50.58</t>
  </si>
  <si>
    <t>50.22</t>
  </si>
  <si>
    <t>12.49M</t>
  </si>
  <si>
    <t>50.63</t>
  </si>
  <si>
    <t>50.42</t>
  </si>
  <si>
    <t>8.55M</t>
  </si>
  <si>
    <t>50.56</t>
  </si>
  <si>
    <t>10.41M</t>
  </si>
  <si>
    <t>9.72M</t>
  </si>
  <si>
    <t>49.84</t>
  </si>
  <si>
    <t>12.90M</t>
  </si>
  <si>
    <t>49.38</t>
  </si>
  <si>
    <t>18.77M</t>
  </si>
  <si>
    <t>50.12</t>
  </si>
  <si>
    <t>50.33</t>
  </si>
  <si>
    <t>49.92</t>
  </si>
  <si>
    <t>49.49</t>
  </si>
  <si>
    <t>58.86M</t>
  </si>
  <si>
    <t>50.01</t>
  </si>
  <si>
    <t>49.17</t>
  </si>
  <si>
    <t>49.24</t>
  </si>
  <si>
    <t>49.70</t>
  </si>
  <si>
    <t>49.10</t>
  </si>
  <si>
    <t>18.71M</t>
  </si>
  <si>
    <t>25.62M</t>
  </si>
  <si>
    <t>16.04M</t>
  </si>
  <si>
    <t>47.80</t>
  </si>
  <si>
    <t>20.48M</t>
  </si>
  <si>
    <t>19.54M</t>
  </si>
  <si>
    <t>47.74</t>
  </si>
  <si>
    <t>47.59</t>
  </si>
  <si>
    <t>20.99M</t>
  </si>
  <si>
    <t>48.18</t>
  </si>
  <si>
    <t>47.94</t>
  </si>
  <si>
    <t>37.17M</t>
  </si>
  <si>
    <t>47.95</t>
  </si>
  <si>
    <t>47.81</t>
  </si>
  <si>
    <t>16.36M</t>
  </si>
  <si>
    <t>48.33</t>
  </si>
  <si>
    <t>47.91</t>
  </si>
  <si>
    <t>48.40</t>
  </si>
  <si>
    <t>8.21M</t>
  </si>
  <si>
    <t>48.08</t>
  </si>
  <si>
    <t>17.31M</t>
  </si>
  <si>
    <t>21.51M</t>
  </si>
  <si>
    <t>47.56</t>
  </si>
  <si>
    <t>27.43M</t>
  </si>
  <si>
    <t>47.73</t>
  </si>
  <si>
    <t>32.34M</t>
  </si>
  <si>
    <t>46.20</t>
  </si>
  <si>
    <t>79.06M</t>
  </si>
  <si>
    <t>-9.83%</t>
  </si>
  <si>
    <t>53.27</t>
  </si>
  <si>
    <t>53.43</t>
  </si>
  <si>
    <t>53.03</t>
  </si>
  <si>
    <t>32.19M</t>
  </si>
  <si>
    <t>52.47</t>
  </si>
  <si>
    <t>53.37</t>
  </si>
  <si>
    <t>52.48</t>
  </si>
  <si>
    <t>52.09</t>
  </si>
  <si>
    <t>52.25</t>
  </si>
  <si>
    <t>52.63</t>
  </si>
  <si>
    <t>51.93</t>
  </si>
  <si>
    <t>52.12</t>
  </si>
  <si>
    <t>-1.89%</t>
  </si>
  <si>
    <t>53.39</t>
  </si>
  <si>
    <t>53.50</t>
  </si>
  <si>
    <t>13.63M</t>
  </si>
  <si>
    <t>53.34</t>
  </si>
  <si>
    <t>53.44</t>
  </si>
  <si>
    <t>52.97</t>
  </si>
  <si>
    <t>53.30</t>
  </si>
  <si>
    <t>52.88</t>
  </si>
  <si>
    <t>53.26</t>
  </si>
  <si>
    <t>53.45</t>
  </si>
  <si>
    <t>52.32</t>
  </si>
  <si>
    <t>52.18</t>
  </si>
  <si>
    <t>17.46M</t>
  </si>
  <si>
    <t>52.04</t>
  </si>
  <si>
    <t>52.28</t>
  </si>
  <si>
    <t>51.80</t>
  </si>
  <si>
    <t>14.30M</t>
  </si>
  <si>
    <t>52.17</t>
  </si>
  <si>
    <t>51.68</t>
  </si>
  <si>
    <t>13.51M</t>
  </si>
  <si>
    <t>51.35</t>
  </si>
  <si>
    <t>51.64</t>
  </si>
  <si>
    <t>51.09</t>
  </si>
  <si>
    <t>13.32M</t>
  </si>
  <si>
    <t>52.15</t>
  </si>
  <si>
    <t>51.40</t>
  </si>
  <si>
    <t>13.33M</t>
  </si>
  <si>
    <t>51.87</t>
  </si>
  <si>
    <t>51.31</t>
  </si>
  <si>
    <t>14.38M</t>
  </si>
  <si>
    <t>52.26</t>
  </si>
  <si>
    <t>53.05</t>
  </si>
  <si>
    <t>52.82</t>
  </si>
  <si>
    <t>17.76M</t>
  </si>
  <si>
    <t>53.59</t>
  </si>
  <si>
    <t>-0.73%</t>
  </si>
  <si>
    <t>53.76</t>
  </si>
  <si>
    <t>53.93</t>
  </si>
  <si>
    <t>16.33M</t>
  </si>
  <si>
    <t>54.19</t>
  </si>
  <si>
    <t>53.60</t>
  </si>
  <si>
    <t>13.09M</t>
  </si>
  <si>
    <t>53.98</t>
  </si>
  <si>
    <t>53.17</t>
  </si>
  <si>
    <t>54.07</t>
  </si>
  <si>
    <t>54.04</t>
  </si>
  <si>
    <t>11.74M</t>
  </si>
  <si>
    <t>53.88</t>
  </si>
  <si>
    <t>54.12</t>
  </si>
  <si>
    <t>54.02</t>
  </si>
  <si>
    <t>54.22</t>
  </si>
  <si>
    <t>53.51</t>
  </si>
  <si>
    <t>54.13</t>
  </si>
  <si>
    <t>53.35</t>
  </si>
  <si>
    <t>12.66M</t>
  </si>
  <si>
    <t>53.96</t>
  </si>
  <si>
    <t>54.09</t>
  </si>
  <si>
    <t>53.65</t>
  </si>
  <si>
    <t>53.25</t>
  </si>
  <si>
    <t>10.16M</t>
  </si>
  <si>
    <t>52.99</t>
  </si>
  <si>
    <t>53.74</t>
  </si>
  <si>
    <t>52.74</t>
  </si>
  <si>
    <t>15.67M</t>
  </si>
  <si>
    <t>53.40</t>
  </si>
  <si>
    <t>53.47</t>
  </si>
  <si>
    <t>53.66</t>
  </si>
  <si>
    <t>53.85</t>
  </si>
  <si>
    <t>17.01M</t>
  </si>
  <si>
    <t>53.86</t>
  </si>
  <si>
    <t>53.89</t>
  </si>
  <si>
    <t>53.84</t>
  </si>
  <si>
    <t>13.93M</t>
  </si>
  <si>
    <t>114.53</t>
  </si>
  <si>
    <t>114.88</t>
  </si>
  <si>
    <t>113.33</t>
  </si>
  <si>
    <t>9.30M</t>
  </si>
  <si>
    <t>113.47</t>
  </si>
  <si>
    <t>115.01</t>
  </si>
  <si>
    <t>113.13</t>
  </si>
  <si>
    <t>113.57</t>
  </si>
  <si>
    <t>112.76</t>
  </si>
  <si>
    <t>6.15M</t>
  </si>
  <si>
    <t>112.71</t>
  </si>
  <si>
    <t>114.05</t>
  </si>
  <si>
    <t>112.65</t>
  </si>
  <si>
    <t>6.37M</t>
  </si>
  <si>
    <t>112.41</t>
  </si>
  <si>
    <t>114.15</t>
  </si>
  <si>
    <t>112.20</t>
  </si>
  <si>
    <t>8.76M</t>
  </si>
  <si>
    <t>112.72</t>
  </si>
  <si>
    <t>113.62</t>
  </si>
  <si>
    <t>111.60</t>
  </si>
  <si>
    <t>111.76</t>
  </si>
  <si>
    <t>113.63</t>
  </si>
  <si>
    <t>111.52</t>
  </si>
  <si>
    <t>15.48M</t>
  </si>
  <si>
    <t>114.60</t>
  </si>
  <si>
    <t>111.93</t>
  </si>
  <si>
    <t>23.40M</t>
  </si>
  <si>
    <t>-0.96%</t>
  </si>
  <si>
    <t>115.33</t>
  </si>
  <si>
    <t>115.78</t>
  </si>
  <si>
    <t>9.46M</t>
  </si>
  <si>
    <t>115.24</t>
  </si>
  <si>
    <t>116.66</t>
  </si>
  <si>
    <t>115.22</t>
  </si>
  <si>
    <t>7.33M</t>
  </si>
  <si>
    <t>115.45</t>
  </si>
  <si>
    <t>115.85</t>
  </si>
  <si>
    <t>114.71</t>
  </si>
  <si>
    <t>6.84M</t>
  </si>
  <si>
    <t>116.11</t>
  </si>
  <si>
    <t>116.75</t>
  </si>
  <si>
    <t>115.00</t>
  </si>
  <si>
    <t>7.15M</t>
  </si>
  <si>
    <t>116.26</t>
  </si>
  <si>
    <t>117.01</t>
  </si>
  <si>
    <t>115.10</t>
  </si>
  <si>
    <t>7.64M</t>
  </si>
  <si>
    <t>117.17</t>
  </si>
  <si>
    <t>114.63</t>
  </si>
  <si>
    <t>8.40M</t>
  </si>
  <si>
    <t>116.85</t>
  </si>
  <si>
    <t>117.51</t>
  </si>
  <si>
    <t>114.50</t>
  </si>
  <si>
    <t>7.48M</t>
  </si>
  <si>
    <t>118.53</t>
  </si>
  <si>
    <t>119.05</t>
  </si>
  <si>
    <t>117.22</t>
  </si>
  <si>
    <t>5.44M</t>
  </si>
  <si>
    <t>-1.24%</t>
  </si>
  <si>
    <t>117.96</t>
  </si>
  <si>
    <t>118.88</t>
  </si>
  <si>
    <t>116.74</t>
  </si>
  <si>
    <t>6.45M</t>
  </si>
  <si>
    <t>118.91</t>
  </si>
  <si>
    <t>119.78</t>
  </si>
  <si>
    <t>117.70</t>
  </si>
  <si>
    <t>6.67M</t>
  </si>
  <si>
    <t>117.08</t>
  </si>
  <si>
    <t>119.68</t>
  </si>
  <si>
    <t>116.76</t>
  </si>
  <si>
    <t>6.95M</t>
  </si>
  <si>
    <t>117.83</t>
  </si>
  <si>
    <t>118.62</t>
  </si>
  <si>
    <t>116.35</t>
  </si>
  <si>
    <t>6.29M</t>
  </si>
  <si>
    <t>117.02</t>
  </si>
  <si>
    <t>118.28</t>
  </si>
  <si>
    <t>116.00</t>
  </si>
  <si>
    <t>6.02M</t>
  </si>
  <si>
    <t>117.39</t>
  </si>
  <si>
    <t>118.64</t>
  </si>
  <si>
    <t>117.25</t>
  </si>
  <si>
    <t>5.21M</t>
  </si>
  <si>
    <t>118.10</t>
  </si>
  <si>
    <t>118.37</t>
  </si>
  <si>
    <t>116.61</t>
  </si>
  <si>
    <t>5.69M</t>
  </si>
  <si>
    <t>117.53</t>
  </si>
  <si>
    <t>118.46</t>
  </si>
  <si>
    <t>117.29</t>
  </si>
  <si>
    <t>4.38M</t>
  </si>
  <si>
    <t>117.43</t>
  </si>
  <si>
    <t>118.38</t>
  </si>
  <si>
    <t>117.16</t>
  </si>
  <si>
    <t>5.79M</t>
  </si>
  <si>
    <t>118.49</t>
  </si>
  <si>
    <t>5.42M</t>
  </si>
  <si>
    <t>117.58</t>
  </si>
  <si>
    <t>117.13</t>
  </si>
  <si>
    <t>2.28%</t>
  </si>
  <si>
    <t>116.57</t>
  </si>
  <si>
    <t>115.53</t>
  </si>
  <si>
    <t>6.34M</t>
  </si>
  <si>
    <t>116.07</t>
  </si>
  <si>
    <t>117.89</t>
  </si>
  <si>
    <t>7.05M</t>
  </si>
  <si>
    <t>116.50</t>
  </si>
  <si>
    <t>116.99</t>
  </si>
  <si>
    <t>115.72</t>
  </si>
  <si>
    <t>5.91M</t>
  </si>
  <si>
    <t>115.19</t>
  </si>
  <si>
    <t>117.00</t>
  </si>
  <si>
    <t>115.16</t>
  </si>
  <si>
    <t>5.80M</t>
  </si>
  <si>
    <t>116.84</t>
  </si>
  <si>
    <t>6.77M</t>
  </si>
  <si>
    <t>115.48</t>
  </si>
  <si>
    <t>116.71</t>
  </si>
  <si>
    <t>114.62</t>
  </si>
  <si>
    <t>6.80M</t>
  </si>
  <si>
    <t>114.23</t>
  </si>
  <si>
    <t>117.23</t>
  </si>
  <si>
    <t>9.03M</t>
  </si>
  <si>
    <t>2.57%</t>
  </si>
  <si>
    <t>113.31</t>
  </si>
  <si>
    <t>114.40</t>
  </si>
  <si>
    <t>112.49</t>
  </si>
  <si>
    <t>7.28M</t>
  </si>
  <si>
    <t>112.91</t>
  </si>
  <si>
    <t>113.15</t>
  </si>
  <si>
    <t>111.54</t>
  </si>
  <si>
    <t>113.30</t>
  </si>
  <si>
    <t>114.29</t>
  </si>
  <si>
    <t>112.02</t>
  </si>
  <si>
    <t>9.49M</t>
  </si>
  <si>
    <t>115.75</t>
  </si>
  <si>
    <t>116.40</t>
  </si>
  <si>
    <t>111.82</t>
  </si>
  <si>
    <t>-1.99%</t>
  </si>
  <si>
    <t>116.12</t>
  </si>
  <si>
    <t>22.15M</t>
  </si>
  <si>
    <t>119.25</t>
  </si>
  <si>
    <t>119.57</t>
  </si>
  <si>
    <t>117.33</t>
  </si>
  <si>
    <t>15.37M</t>
  </si>
  <si>
    <t>117.72</t>
  </si>
  <si>
    <t>119.52</t>
  </si>
  <si>
    <t>8.85M</t>
  </si>
  <si>
    <t>2.37%</t>
  </si>
  <si>
    <t>115.57</t>
  </si>
  <si>
    <t>8.64M</t>
  </si>
  <si>
    <t>-2.12%</t>
  </si>
  <si>
    <t>119.46</t>
  </si>
  <si>
    <t>119.91</t>
  </si>
  <si>
    <t>118.58</t>
  </si>
  <si>
    <t>7.24M</t>
  </si>
  <si>
    <t>119.95</t>
  </si>
  <si>
    <t>120.50</t>
  </si>
  <si>
    <t>119.18</t>
  </si>
  <si>
    <t>5.28M</t>
  </si>
  <si>
    <t>120.58</t>
  </si>
  <si>
    <t>120.81</t>
  </si>
  <si>
    <t>119.36</t>
  </si>
  <si>
    <t>6.28M</t>
  </si>
  <si>
    <t>121.03</t>
  </si>
  <si>
    <t>121.40</t>
  </si>
  <si>
    <t>119.89</t>
  </si>
  <si>
    <t>6.04M</t>
  </si>
  <si>
    <t>122.25</t>
  </si>
  <si>
    <t>122.45</t>
  </si>
  <si>
    <t>120.87</t>
  </si>
  <si>
    <t>5.66M</t>
  </si>
  <si>
    <t>122.85</t>
  </si>
  <si>
    <t>123.40</t>
  </si>
  <si>
    <t>121.81</t>
  </si>
  <si>
    <t>6.70M</t>
  </si>
  <si>
    <t>121.52</t>
  </si>
  <si>
    <t>123.18</t>
  </si>
  <si>
    <t>121.50</t>
  </si>
  <si>
    <t>8.26M</t>
  </si>
  <si>
    <t>120.75</t>
  </si>
  <si>
    <t>121.43</t>
  </si>
  <si>
    <t>120.56</t>
  </si>
  <si>
    <t>5.61M</t>
  </si>
  <si>
    <t>121.07</t>
  </si>
  <si>
    <t>121.97</t>
  </si>
  <si>
    <t>120.78</t>
  </si>
  <si>
    <t>6.39M</t>
  </si>
  <si>
    <t>121.96</t>
  </si>
  <si>
    <t>122.16</t>
  </si>
  <si>
    <t>120.29</t>
  </si>
  <si>
    <t>119.75</t>
  </si>
  <si>
    <t>122.39</t>
  </si>
  <si>
    <t>120.57</t>
  </si>
  <si>
    <t>6.75M</t>
  </si>
  <si>
    <t>120.23</t>
  </si>
  <si>
    <t>7.94M</t>
  </si>
  <si>
    <t>119.60</t>
  </si>
  <si>
    <t>6.85M</t>
  </si>
  <si>
    <t>120.64</t>
  </si>
  <si>
    <t>121.23</t>
  </si>
  <si>
    <t>119.73</t>
  </si>
  <si>
    <t>6.11M</t>
  </si>
  <si>
    <t>-1.39%</t>
  </si>
  <si>
    <t>120.62</t>
  </si>
  <si>
    <t>121.95</t>
  </si>
  <si>
    <t>6.89M</t>
  </si>
  <si>
    <t>121.83</t>
  </si>
  <si>
    <t>122.35</t>
  </si>
  <si>
    <t>120.61</t>
  </si>
  <si>
    <t>6.72M</t>
  </si>
  <si>
    <t>123.21</t>
  </si>
  <si>
    <t>123.71</t>
  </si>
  <si>
    <t>121.82</t>
  </si>
  <si>
    <t>6.62M</t>
  </si>
  <si>
    <t>124.61</t>
  </si>
  <si>
    <t>122.58</t>
  </si>
  <si>
    <t>7.02M</t>
  </si>
  <si>
    <t>123.07</t>
  </si>
  <si>
    <t>124.24</t>
  </si>
  <si>
    <t>122.90</t>
  </si>
  <si>
    <t>4.25M</t>
  </si>
  <si>
    <t>123.32</t>
  </si>
  <si>
    <t>123.70</t>
  </si>
  <si>
    <t>122.53</t>
  </si>
  <si>
    <t>7.32M</t>
  </si>
  <si>
    <t>123.50</t>
  </si>
  <si>
    <t>123.75</t>
  </si>
  <si>
    <t>9.82M</t>
  </si>
  <si>
    <t>124.31</t>
  </si>
  <si>
    <t>124.69</t>
  </si>
  <si>
    <t>13.46M</t>
  </si>
  <si>
    <t>121.85</t>
  </si>
  <si>
    <t>122.94</t>
  </si>
  <si>
    <t>121.48</t>
  </si>
  <si>
    <t>13.44M</t>
  </si>
  <si>
    <t>119.98</t>
  </si>
  <si>
    <t>121.67</t>
  </si>
  <si>
    <t>10.44M</t>
  </si>
  <si>
    <t>1.71%</t>
  </si>
  <si>
    <t>118.77</t>
  </si>
  <si>
    <t>119.72</t>
  </si>
  <si>
    <t>118.63</t>
  </si>
  <si>
    <t>6.98M</t>
  </si>
  <si>
    <t>117.75</t>
  </si>
  <si>
    <t>119.08</t>
  </si>
  <si>
    <t>8.35M</t>
  </si>
  <si>
    <t>117.99</t>
  </si>
  <si>
    <t>115.02</t>
  </si>
  <si>
    <t>118.25</t>
  </si>
  <si>
    <t>116.90</t>
  </si>
  <si>
    <t>117.88</t>
  </si>
  <si>
    <t>118.75</t>
  </si>
  <si>
    <t>8.18M</t>
  </si>
  <si>
    <t>118.99</t>
  </si>
  <si>
    <t>119.33</t>
  </si>
  <si>
    <t>117.64</t>
  </si>
  <si>
    <t>9.24M</t>
  </si>
  <si>
    <t>118.02</t>
  </si>
  <si>
    <t>120.34</t>
  </si>
  <si>
    <t>117.87</t>
  </si>
  <si>
    <t>9.59M</t>
  </si>
  <si>
    <t>117.31</t>
  </si>
  <si>
    <t>118.32</t>
  </si>
  <si>
    <t>117.30</t>
  </si>
  <si>
    <t>13.20M</t>
  </si>
  <si>
    <t>118.87</t>
  </si>
  <si>
    <t>119.39</t>
  </si>
  <si>
    <t>117.66</t>
  </si>
  <si>
    <t>7.98M</t>
  </si>
  <si>
    <t>119.54</t>
  </si>
  <si>
    <t>117.65</t>
  </si>
  <si>
    <t>2.65%</t>
  </si>
  <si>
    <t>113.98</t>
  </si>
  <si>
    <t>7.96M</t>
  </si>
  <si>
    <t>113.36</t>
  </si>
  <si>
    <t>114.22</t>
  </si>
  <si>
    <t>113.21</t>
  </si>
  <si>
    <t>113.73</t>
  </si>
  <si>
    <t>114.34</t>
  </si>
  <si>
    <t>111.84</t>
  </si>
  <si>
    <t>113.86</t>
  </si>
  <si>
    <t>112.98</t>
  </si>
  <si>
    <t>114.69</t>
  </si>
  <si>
    <t>112.52</t>
  </si>
  <si>
    <t>9.74M</t>
  </si>
  <si>
    <t>112.68</t>
  </si>
  <si>
    <t>113.60</t>
  </si>
  <si>
    <t>112.25</t>
  </si>
  <si>
    <t>7.55M</t>
  </si>
  <si>
    <t>112.00</t>
  </si>
  <si>
    <t>113.35</t>
  </si>
  <si>
    <t>111.37</t>
  </si>
  <si>
    <t>12.88M</t>
  </si>
  <si>
    <t>112.01</t>
  </si>
  <si>
    <t>112.26</t>
  </si>
  <si>
    <t>110.52</t>
  </si>
  <si>
    <t>9.68M</t>
  </si>
  <si>
    <t>112.47</t>
  </si>
  <si>
    <t>111.17</t>
  </si>
  <si>
    <t>111.03</t>
  </si>
  <si>
    <t>112.89</t>
  </si>
  <si>
    <t>110.15</t>
  </si>
  <si>
    <t>10.20M</t>
  </si>
  <si>
    <t>2.41%</t>
  </si>
  <si>
    <t>109.60</t>
  </si>
  <si>
    <t>110.35</t>
  </si>
  <si>
    <t>108.78</t>
  </si>
  <si>
    <t>8.09M</t>
  </si>
  <si>
    <t>109.97</t>
  </si>
  <si>
    <t>111.80</t>
  </si>
  <si>
    <t>7.90M</t>
  </si>
  <si>
    <t>111.69</t>
  </si>
  <si>
    <t>110.13</t>
  </si>
  <si>
    <t>10.15M</t>
  </si>
  <si>
    <t>112.44</t>
  </si>
  <si>
    <t>113.40</t>
  </si>
  <si>
    <t>111.81</t>
  </si>
  <si>
    <t>6.43M</t>
  </si>
  <si>
    <t>112.12</t>
  </si>
  <si>
    <t>112.99</t>
  </si>
  <si>
    <t>111.90</t>
  </si>
  <si>
    <t>7.21M</t>
  </si>
  <si>
    <t>111.92</t>
  </si>
  <si>
    <t>113.44</t>
  </si>
  <si>
    <t>111.42</t>
  </si>
  <si>
    <t>10.96M</t>
  </si>
  <si>
    <t>112.23</t>
  </si>
  <si>
    <t>112.85</t>
  </si>
  <si>
    <t>111.58</t>
  </si>
  <si>
    <t>8.32M</t>
  </si>
  <si>
    <t>111.38</t>
  </si>
  <si>
    <t>113.41</t>
  </si>
  <si>
    <t>110.83</t>
  </si>
  <si>
    <t>110.25</t>
  </si>
  <si>
    <t>109.87</t>
  </si>
  <si>
    <t>110.93</t>
  </si>
  <si>
    <t>108.66</t>
  </si>
  <si>
    <t>4.29%</t>
  </si>
  <si>
    <t>105.25</t>
  </si>
  <si>
    <t>106.19</t>
  </si>
  <si>
    <t>104.76</t>
  </si>
  <si>
    <t>103.97</t>
  </si>
  <si>
    <t>103.86</t>
  </si>
  <si>
    <t>2.97%</t>
  </si>
  <si>
    <t>102.42</t>
  </si>
  <si>
    <t>103.31</t>
  </si>
  <si>
    <t>100.14</t>
  </si>
  <si>
    <t>36.17M</t>
  </si>
  <si>
    <t>10.76%</t>
  </si>
  <si>
    <t>91.20</t>
  </si>
  <si>
    <t>92.74</t>
  </si>
  <si>
    <t>91.00</t>
  </si>
  <si>
    <t>11.84M</t>
  </si>
  <si>
    <t>89.70</t>
  </si>
  <si>
    <t>93.07</t>
  </si>
  <si>
    <t>89.61</t>
  </si>
  <si>
    <t>10.23M</t>
  </si>
  <si>
    <t>91.84</t>
  </si>
  <si>
    <t>93.18</t>
  </si>
  <si>
    <t>7.59M</t>
  </si>
  <si>
    <t>1.85%</t>
  </si>
  <si>
    <t>91.26</t>
  </si>
  <si>
    <t>91.61</t>
  </si>
  <si>
    <t>90.36</t>
  </si>
  <si>
    <t>7.79M</t>
  </si>
  <si>
    <t>89.89</t>
  </si>
  <si>
    <t>91.19</t>
  </si>
  <si>
    <t>88.56</t>
  </si>
  <si>
    <t>8.47M</t>
  </si>
  <si>
    <t>89.83</t>
  </si>
  <si>
    <t>91.65</t>
  </si>
  <si>
    <t>89.76</t>
  </si>
  <si>
    <t>6.36M</t>
  </si>
  <si>
    <t>90.45</t>
  </si>
  <si>
    <t>91.36</t>
  </si>
  <si>
    <t>89.64</t>
  </si>
  <si>
    <t>8.49M</t>
  </si>
  <si>
    <t>90.07</t>
  </si>
  <si>
    <t>90.34</t>
  </si>
  <si>
    <t>89.07</t>
  </si>
  <si>
    <t>7.75M</t>
  </si>
  <si>
    <t>87.45</t>
  </si>
  <si>
    <t>90.24</t>
  </si>
  <si>
    <t>86.77</t>
  </si>
  <si>
    <t>10.31M</t>
  </si>
  <si>
    <t>3.12%</t>
  </si>
  <si>
    <t>89.03</t>
  </si>
  <si>
    <t>89.87</t>
  </si>
  <si>
    <t>87.03</t>
  </si>
  <si>
    <t>12.09M</t>
  </si>
  <si>
    <t>85.01</t>
  </si>
  <si>
    <t>86.56</t>
  </si>
  <si>
    <t>84.60</t>
  </si>
  <si>
    <t>9.58M</t>
  </si>
  <si>
    <t>84.91</t>
  </si>
  <si>
    <t>85.23</t>
  </si>
  <si>
    <t>82.98</t>
  </si>
  <si>
    <t>83.37</t>
  </si>
  <si>
    <t>85.78</t>
  </si>
  <si>
    <t>83.36</t>
  </si>
  <si>
    <t>2.46%</t>
  </si>
  <si>
    <t>84.28</t>
  </si>
  <si>
    <t>84.80</t>
  </si>
  <si>
    <t>82.01</t>
  </si>
  <si>
    <t>10.14M</t>
  </si>
  <si>
    <t>-2.63%</t>
  </si>
  <si>
    <t>84.75</t>
  </si>
  <si>
    <t>85.98</t>
  </si>
  <si>
    <t>84.52</t>
  </si>
  <si>
    <t>7.84M</t>
  </si>
  <si>
    <t>85.83</t>
  </si>
  <si>
    <t>86.45</t>
  </si>
  <si>
    <t>84.03</t>
  </si>
  <si>
    <t>10.84M</t>
  </si>
  <si>
    <t>85.11</t>
  </si>
  <si>
    <t>85.67</t>
  </si>
  <si>
    <t>83.35</t>
  </si>
  <si>
    <t>88.92</t>
  </si>
  <si>
    <t>89.01</t>
  </si>
  <si>
    <t>83.07</t>
  </si>
  <si>
    <t>-6.79%</t>
  </si>
  <si>
    <t>81.29</t>
  </si>
  <si>
    <t>92.25</t>
  </si>
  <si>
    <t>81.19</t>
  </si>
  <si>
    <t>24.97M</t>
  </si>
  <si>
    <t>11.89%</t>
  </si>
  <si>
    <t>85.95</t>
  </si>
  <si>
    <t>86.95</t>
  </si>
  <si>
    <t>80.85</t>
  </si>
  <si>
    <t>14.85M</t>
  </si>
  <si>
    <t>80.99</t>
  </si>
  <si>
    <t>86.63</t>
  </si>
  <si>
    <t>80.10</t>
  </si>
  <si>
    <t>20.46M</t>
  </si>
  <si>
    <t>86.00</t>
  </si>
  <si>
    <t>87.54</t>
  </si>
  <si>
    <t>83.08</t>
  </si>
  <si>
    <t>-5.98%</t>
  </si>
  <si>
    <t>94.51</t>
  </si>
  <si>
    <t>94.78</t>
  </si>
  <si>
    <t>88.61</t>
  </si>
  <si>
    <t>19.35M</t>
  </si>
  <si>
    <t>-9.24%</t>
  </si>
  <si>
    <t>96.61</t>
  </si>
  <si>
    <t>98.31</t>
  </si>
  <si>
    <t>96.45</t>
  </si>
  <si>
    <t>98.32</t>
  </si>
  <si>
    <t>98.59</t>
  </si>
  <si>
    <t>96.84</t>
  </si>
  <si>
    <t>96.83</t>
  </si>
  <si>
    <t>98.85</t>
  </si>
  <si>
    <t>95.70</t>
  </si>
  <si>
    <t>10.55M</t>
  </si>
  <si>
    <t>100.05</t>
  </si>
  <si>
    <t>100.39</t>
  </si>
  <si>
    <t>97.74</t>
  </si>
  <si>
    <t>7.68M</t>
  </si>
  <si>
    <t>-2.37%</t>
  </si>
  <si>
    <t>100.71</t>
  </si>
  <si>
    <t>101.03</t>
  </si>
  <si>
    <t>99.58</t>
  </si>
  <si>
    <t>6.60M</t>
  </si>
  <si>
    <t>101.70</t>
  </si>
  <si>
    <t>102.27</t>
  </si>
  <si>
    <t>100.26</t>
  </si>
  <si>
    <t>6.32M</t>
  </si>
  <si>
    <t>100.65</t>
  </si>
  <si>
    <t>101.76</t>
  </si>
  <si>
    <t>100.40</t>
  </si>
  <si>
    <t>7.37M</t>
  </si>
  <si>
    <t>100.22</t>
  </si>
  <si>
    <t>100.44</t>
  </si>
  <si>
    <t>98.86</t>
  </si>
  <si>
    <t>8.22M</t>
  </si>
  <si>
    <t>98.38</t>
  </si>
  <si>
    <t>99.89</t>
  </si>
  <si>
    <t>97.75</t>
  </si>
  <si>
    <t>15.09M</t>
  </si>
  <si>
    <t>99.57</t>
  </si>
  <si>
    <t>98.64</t>
  </si>
  <si>
    <t>99.65</t>
  </si>
  <si>
    <t>100.96</t>
  </si>
  <si>
    <t>99.47</t>
  </si>
  <si>
    <t>8.61M</t>
  </si>
  <si>
    <t>99.27</t>
  </si>
  <si>
    <t>99.72</t>
  </si>
  <si>
    <t>98.47</t>
  </si>
  <si>
    <t>6.73M</t>
  </si>
  <si>
    <t>98.74</t>
  </si>
  <si>
    <t>100.12</t>
  </si>
  <si>
    <t>98.66</t>
  </si>
  <si>
    <t>8.33M</t>
  </si>
  <si>
    <t>97.44</t>
  </si>
  <si>
    <t>99.10</t>
  </si>
  <si>
    <t>97.42</t>
  </si>
  <si>
    <t>97.77</t>
  </si>
  <si>
    <t>98.65</t>
  </si>
  <si>
    <t>95.93</t>
  </si>
  <si>
    <t>11.06M</t>
  </si>
  <si>
    <t>98.68</t>
  </si>
  <si>
    <t>99.49</t>
  </si>
  <si>
    <t>96.38</t>
  </si>
  <si>
    <t>11.89M</t>
  </si>
  <si>
    <t>99.79</t>
  </si>
  <si>
    <t>101.04</t>
  </si>
  <si>
    <t>97.45</t>
  </si>
  <si>
    <t>16.91M</t>
  </si>
  <si>
    <t>-5.03%</t>
  </si>
  <si>
    <t>104.43</t>
  </si>
  <si>
    <t>104.80</t>
  </si>
  <si>
    <t>102.11</t>
  </si>
  <si>
    <t>10.95M</t>
  </si>
  <si>
    <t>-2.30%</t>
  </si>
  <si>
    <t>105.00</t>
  </si>
  <si>
    <t>105.77</t>
  </si>
  <si>
    <t>12.72M</t>
  </si>
  <si>
    <t>108.38</t>
  </si>
  <si>
    <t>108.83</t>
  </si>
  <si>
    <t>105.02</t>
  </si>
  <si>
    <t>-3.55%</t>
  </si>
  <si>
    <t>109.34</t>
  </si>
  <si>
    <t>110.94</t>
  </si>
  <si>
    <t>108.22</t>
  </si>
  <si>
    <t>9.96M</t>
  </si>
  <si>
    <t>111.70</t>
  </si>
  <si>
    <t>108.27</t>
  </si>
  <si>
    <t>-3.35%</t>
  </si>
  <si>
    <t>114.07</t>
  </si>
  <si>
    <t>115.55</t>
  </si>
  <si>
    <t>7.88M</t>
  </si>
  <si>
    <t>111.46</t>
  </si>
  <si>
    <t>113.99</t>
  </si>
  <si>
    <t>111.00</t>
  </si>
  <si>
    <t>14.61M</t>
  </si>
  <si>
    <t>2.24%</t>
  </si>
  <si>
    <t>112.32</t>
  </si>
  <si>
    <t>113.12</t>
  </si>
  <si>
    <t>111.06</t>
  </si>
  <si>
    <t>7.85M</t>
  </si>
  <si>
    <t>110.06</t>
  </si>
  <si>
    <t>113.25</t>
  </si>
  <si>
    <t>7.83M</t>
  </si>
  <si>
    <t>111.43</t>
  </si>
  <si>
    <t>109.07</t>
  </si>
  <si>
    <t>7.29M</t>
  </si>
  <si>
    <t>108.84</t>
  </si>
  <si>
    <t>111.56</t>
  </si>
  <si>
    <t>108.65</t>
  </si>
  <si>
    <t>7.09M</t>
  </si>
  <si>
    <t>2.34%</t>
  </si>
  <si>
    <t>107.92</t>
  </si>
  <si>
    <t>9.08M</t>
  </si>
  <si>
    <t>111.24</t>
  </si>
  <si>
    <t>109.38</t>
  </si>
  <si>
    <t>5.97M</t>
  </si>
  <si>
    <t>109.14</t>
  </si>
  <si>
    <t>8.45M</t>
  </si>
  <si>
    <t>109.78</t>
  </si>
  <si>
    <t>109.92</t>
  </si>
  <si>
    <t>108.71</t>
  </si>
  <si>
    <t>8.36M</t>
  </si>
  <si>
    <t>109.86</t>
  </si>
  <si>
    <t>110.51</t>
  </si>
  <si>
    <t>109.59</t>
  </si>
  <si>
    <t>5.96M</t>
  </si>
  <si>
    <t>108.92</t>
  </si>
  <si>
    <t>109.76</t>
  </si>
  <si>
    <t>108.56</t>
  </si>
  <si>
    <t>6.55M</t>
  </si>
  <si>
    <t>108.25</t>
  </si>
  <si>
    <t>109.53</t>
  </si>
  <si>
    <t>107.75</t>
  </si>
  <si>
    <t>6.52M</t>
  </si>
  <si>
    <t>109.05</t>
  </si>
  <si>
    <t>107.69</t>
  </si>
  <si>
    <t>7.46M</t>
  </si>
  <si>
    <t>111.14</t>
  </si>
  <si>
    <t>108.69</t>
  </si>
  <si>
    <t>8.24M</t>
  </si>
  <si>
    <t>111.61</t>
  </si>
  <si>
    <t>112.55</t>
  </si>
  <si>
    <t>110.81</t>
  </si>
  <si>
    <t>8.67M</t>
  </si>
  <si>
    <t>111.88</t>
  </si>
  <si>
    <t>109.15</t>
  </si>
  <si>
    <t>12.47M</t>
  </si>
  <si>
    <t>115.70</t>
  </si>
  <si>
    <t>118.59</t>
  </si>
  <si>
    <t>110.23</t>
  </si>
  <si>
    <t>-2.44%</t>
  </si>
  <si>
    <t>113.80</t>
  </si>
  <si>
    <t>114.65</t>
  </si>
  <si>
    <t>112.51</t>
  </si>
  <si>
    <t>13.52M</t>
  </si>
  <si>
    <t>111.35</t>
  </si>
  <si>
    <t>110.86</t>
  </si>
  <si>
    <t>8.87M</t>
  </si>
  <si>
    <t>114.01</t>
  </si>
  <si>
    <t>7.80M</t>
  </si>
  <si>
    <t>114.08</t>
  </si>
  <si>
    <t>115.18</t>
  </si>
  <si>
    <t>6.24M</t>
  </si>
  <si>
    <t>113.50</t>
  </si>
  <si>
    <t>114.38</t>
  </si>
  <si>
    <t>7.61M</t>
  </si>
  <si>
    <t>112.96</t>
  </si>
  <si>
    <t>111.68</t>
  </si>
  <si>
    <t>111.15</t>
  </si>
  <si>
    <t>113.39</t>
  </si>
  <si>
    <t>110.63</t>
  </si>
  <si>
    <t>8.30M</t>
  </si>
  <si>
    <t>108.50</t>
  </si>
  <si>
    <t>111.07</t>
  </si>
  <si>
    <t>108.49</t>
  </si>
  <si>
    <t>109.55</t>
  </si>
  <si>
    <t>108.23</t>
  </si>
  <si>
    <t>8.78M</t>
  </si>
  <si>
    <t>107.10</t>
  </si>
  <si>
    <t>109.45</t>
  </si>
  <si>
    <t>106.80</t>
  </si>
  <si>
    <t>106.83</t>
  </si>
  <si>
    <t>107.74</t>
  </si>
  <si>
    <t>106.54</t>
  </si>
  <si>
    <t>7.14M</t>
  </si>
  <si>
    <t>108.29</t>
  </si>
  <si>
    <t>108.60</t>
  </si>
  <si>
    <t>106.16</t>
  </si>
  <si>
    <t>7.87M</t>
  </si>
  <si>
    <t>-1.59%</t>
  </si>
  <si>
    <t>109.17</t>
  </si>
  <si>
    <t>107.99</t>
  </si>
  <si>
    <t>6.30M</t>
  </si>
  <si>
    <t>108.68</t>
  </si>
  <si>
    <t>108.96</t>
  </si>
  <si>
    <t>107.61</t>
  </si>
  <si>
    <t>5.50M</t>
  </si>
  <si>
    <t>107.93</t>
  </si>
  <si>
    <t>108.61</t>
  </si>
  <si>
    <t>106.72</t>
  </si>
  <si>
    <t>6.69M</t>
  </si>
  <si>
    <t>110.00</t>
  </si>
  <si>
    <t>110.54</t>
  </si>
  <si>
    <t>107.62</t>
  </si>
  <si>
    <t>8.84M</t>
  </si>
  <si>
    <t>111.11</t>
  </si>
  <si>
    <t>108.64</t>
  </si>
  <si>
    <t>7.81M</t>
  </si>
  <si>
    <t>112.15</t>
  </si>
  <si>
    <t>113.74</t>
  </si>
  <si>
    <t>111.29</t>
  </si>
  <si>
    <t>111.47</t>
  </si>
  <si>
    <t>110.87</t>
  </si>
  <si>
    <t>6.27M</t>
  </si>
  <si>
    <t>110.18</t>
  </si>
  <si>
    <t>5.39M</t>
  </si>
  <si>
    <t>110.17</t>
  </si>
  <si>
    <t>110.78</t>
  </si>
  <si>
    <t>111.59</t>
  </si>
  <si>
    <t>110.67</t>
  </si>
  <si>
    <t>4.76M</t>
  </si>
  <si>
    <t>110.43</t>
  </si>
  <si>
    <t>109.83</t>
  </si>
  <si>
    <t>5.72M</t>
  </si>
  <si>
    <t>4.52M</t>
  </si>
  <si>
    <t>113.32</t>
  </si>
  <si>
    <t>111.86</t>
  </si>
  <si>
    <t>4.78M</t>
  </si>
  <si>
    <t>111.25</t>
  </si>
  <si>
    <t>112.74</t>
  </si>
  <si>
    <t>111.19</t>
  </si>
  <si>
    <t>2.47M</t>
  </si>
  <si>
    <t>111.85</t>
  </si>
  <si>
    <t>110.31</t>
  </si>
  <si>
    <t>110.61</t>
  </si>
  <si>
    <t>112.97</t>
  </si>
  <si>
    <t>17.96M</t>
  </si>
  <si>
    <t>111.66</t>
  </si>
  <si>
    <t>9.47M</t>
  </si>
  <si>
    <t>113.34</t>
  </si>
  <si>
    <t>12.29M</t>
  </si>
  <si>
    <t>114.04</t>
  </si>
  <si>
    <t>110.80</t>
  </si>
  <si>
    <t>12.24M</t>
  </si>
  <si>
    <t>113.00</t>
  </si>
  <si>
    <t>113.07</t>
  </si>
  <si>
    <t>111.73</t>
  </si>
  <si>
    <t>10.53M</t>
  </si>
  <si>
    <t>114.32</t>
  </si>
  <si>
    <t>114.96</t>
  </si>
  <si>
    <t>6.86M</t>
  </si>
  <si>
    <t>114.70</t>
  </si>
  <si>
    <t>114.16</t>
  </si>
  <si>
    <t>5.29M</t>
  </si>
  <si>
    <t>114.64</t>
  </si>
  <si>
    <t>115.05</t>
  </si>
  <si>
    <t>114.95</t>
  </si>
  <si>
    <t>113.72</t>
  </si>
  <si>
    <t>7.53M</t>
  </si>
  <si>
    <t>116.39</t>
  </si>
  <si>
    <t>117.18</t>
  </si>
  <si>
    <t>113.91</t>
  </si>
  <si>
    <t>116.55</t>
  </si>
  <si>
    <t>117.26</t>
  </si>
  <si>
    <t>116.22</t>
  </si>
  <si>
    <t>6.68M</t>
  </si>
  <si>
    <t>117.27</t>
  </si>
  <si>
    <t>116.06</t>
  </si>
  <si>
    <t>115.97</t>
  </si>
  <si>
    <t>115.84</t>
  </si>
  <si>
    <t>8.00M</t>
  </si>
  <si>
    <t>9.19M</t>
  </si>
  <si>
    <t>117.78</t>
  </si>
  <si>
    <t>8.39M</t>
  </si>
  <si>
    <t>117.74</t>
  </si>
  <si>
    <t>116.73</t>
  </si>
  <si>
    <t>5.10M</t>
  </si>
  <si>
    <t>115.44</t>
  </si>
  <si>
    <t>118.20</t>
  </si>
  <si>
    <t>8.14M</t>
  </si>
  <si>
    <t>116.42</t>
  </si>
  <si>
    <t>6.81M</t>
  </si>
  <si>
    <t>115.68</t>
  </si>
  <si>
    <t>116.58</t>
  </si>
  <si>
    <t>114.93</t>
  </si>
  <si>
    <t>10.40M</t>
  </si>
  <si>
    <t>113.85</t>
  </si>
  <si>
    <t>116.34</t>
  </si>
  <si>
    <t>10.10M</t>
  </si>
  <si>
    <t>116.25</t>
  </si>
  <si>
    <t>113.83</t>
  </si>
  <si>
    <t>10.26M</t>
  </si>
  <si>
    <t>114.37</t>
  </si>
  <si>
    <t>9.32M</t>
  </si>
  <si>
    <t>112.05</t>
  </si>
  <si>
    <t>112.50</t>
  </si>
  <si>
    <t>110.82</t>
  </si>
  <si>
    <t>12.17M</t>
  </si>
  <si>
    <t>115.43</t>
  </si>
  <si>
    <t>14.24M</t>
  </si>
  <si>
    <t>32.05M</t>
  </si>
  <si>
    <t>5.46%</t>
  </si>
  <si>
    <t>110.33</t>
  </si>
  <si>
    <t>114.81</t>
  </si>
  <si>
    <t>108.40</t>
  </si>
  <si>
    <t>47.44M</t>
  </si>
  <si>
    <t>6.23%</t>
  </si>
  <si>
    <t>100.79</t>
  </si>
  <si>
    <t>103.20</t>
  </si>
  <si>
    <t>100.35</t>
  </si>
  <si>
    <t>100.55</t>
  </si>
  <si>
    <t>101.29</t>
  </si>
  <si>
    <t>99.50</t>
  </si>
  <si>
    <t>9.37M</t>
  </si>
  <si>
    <t>99.00</t>
  </si>
  <si>
    <t>100.90</t>
  </si>
  <si>
    <t>9.14M</t>
  </si>
  <si>
    <t>98.73</t>
  </si>
  <si>
    <t>99.26</t>
  </si>
  <si>
    <t>97.61</t>
  </si>
  <si>
    <t>98.78</t>
  </si>
  <si>
    <t>99.52</t>
  </si>
  <si>
    <t>98.13</t>
  </si>
  <si>
    <t>98.21</t>
  </si>
  <si>
    <t>99.55</t>
  </si>
  <si>
    <t>11.33M</t>
  </si>
  <si>
    <t>95.60</t>
  </si>
  <si>
    <t>96.67</t>
  </si>
  <si>
    <t>95.25</t>
  </si>
  <si>
    <t>6.56M</t>
  </si>
  <si>
    <t>95.82</t>
  </si>
  <si>
    <t>96.02</t>
  </si>
  <si>
    <t>95.03</t>
  </si>
  <si>
    <t>6.09M</t>
  </si>
  <si>
    <t>96.39</t>
  </si>
  <si>
    <t>94.83</t>
  </si>
  <si>
    <t>95.27</t>
  </si>
  <si>
    <t>96.63</t>
  </si>
  <si>
    <t>95.00</t>
  </si>
  <si>
    <t>8.15M</t>
  </si>
  <si>
    <t>96.71</t>
  </si>
  <si>
    <t>94.94</t>
  </si>
  <si>
    <t>7.72M</t>
  </si>
  <si>
    <t>96.26</t>
  </si>
  <si>
    <t>96.62</t>
  </si>
  <si>
    <t>95.68</t>
  </si>
  <si>
    <t>6.83M</t>
  </si>
  <si>
    <t>95.22</t>
  </si>
  <si>
    <t>96.68</t>
  </si>
  <si>
    <t>95.21</t>
  </si>
  <si>
    <t>95.81</t>
  </si>
  <si>
    <t>96.85</t>
  </si>
  <si>
    <t>95.01</t>
  </si>
  <si>
    <t>6.64M</t>
  </si>
  <si>
    <t>96.60</t>
  </si>
  <si>
    <t>96.80</t>
  </si>
  <si>
    <t>5.02M</t>
  </si>
  <si>
    <t>96.93</t>
  </si>
  <si>
    <t>97.14</t>
  </si>
  <si>
    <t>95.99</t>
  </si>
  <si>
    <t>96.20</t>
  </si>
  <si>
    <t>97.25</t>
  </si>
  <si>
    <t>5.34M</t>
  </si>
  <si>
    <t>97.20</t>
  </si>
  <si>
    <t>95.95</t>
  </si>
  <si>
    <t>8.19M</t>
  </si>
  <si>
    <t>97.01</t>
  </si>
  <si>
    <t>97.54</t>
  </si>
  <si>
    <t>96.05</t>
  </si>
  <si>
    <t>0.77%</t>
  </si>
  <si>
    <t>97.33</t>
  </si>
  <si>
    <t>95.61</t>
  </si>
  <si>
    <t>9.54M</t>
  </si>
  <si>
    <t>93.73</t>
  </si>
  <si>
    <t>96.79</t>
  </si>
  <si>
    <t>93.63</t>
  </si>
  <si>
    <t>9.94M</t>
  </si>
  <si>
    <t>2.69%</t>
  </si>
  <si>
    <t>95.65</t>
  </si>
  <si>
    <t>93.68</t>
  </si>
  <si>
    <t>6.54M</t>
  </si>
  <si>
    <t>94.18</t>
  </si>
  <si>
    <t>95.19</t>
  </si>
  <si>
    <t>93.80</t>
  </si>
  <si>
    <t>6.26M</t>
  </si>
  <si>
    <t>92.85</t>
  </si>
  <si>
    <t>94.61</t>
  </si>
  <si>
    <t>92.80</t>
  </si>
  <si>
    <t>93.72</t>
  </si>
  <si>
    <t>93.88</t>
  </si>
  <si>
    <t>92.69</t>
  </si>
  <si>
    <t>91.86</t>
  </si>
  <si>
    <t>94.01</t>
  </si>
  <si>
    <t>91.46</t>
  </si>
  <si>
    <t>8.65M</t>
  </si>
  <si>
    <t>92.51</t>
  </si>
  <si>
    <t>93.74</t>
  </si>
  <si>
    <t>91.69</t>
  </si>
  <si>
    <t>10.21M</t>
  </si>
  <si>
    <t>95.09</t>
  </si>
  <si>
    <t>95.14</t>
  </si>
  <si>
    <t>91.76</t>
  </si>
  <si>
    <t>11.04M</t>
  </si>
  <si>
    <t>-2.90%</t>
  </si>
  <si>
    <t>94.30</t>
  </si>
  <si>
    <t>95.34</t>
  </si>
  <si>
    <t>93.89</t>
  </si>
  <si>
    <t>93.61</t>
  </si>
  <si>
    <t>94.09</t>
  </si>
  <si>
    <t>93.13</t>
  </si>
  <si>
    <t>6.18M</t>
  </si>
  <si>
    <t>93.59</t>
  </si>
  <si>
    <t>94.58</t>
  </si>
  <si>
    <t>6.14M</t>
  </si>
  <si>
    <t>95.85</t>
  </si>
  <si>
    <t>93.32</t>
  </si>
  <si>
    <t>-2.22%</t>
  </si>
  <si>
    <t>97.57</t>
  </si>
  <si>
    <t>95.44</t>
  </si>
  <si>
    <t>7.99M</t>
  </si>
  <si>
    <t>95.49</t>
  </si>
  <si>
    <t>96.90</t>
  </si>
  <si>
    <t>95.28</t>
  </si>
  <si>
    <t>94.46</t>
  </si>
  <si>
    <t>95.79</t>
  </si>
  <si>
    <t>10.06M</t>
  </si>
  <si>
    <t>93.64</t>
  </si>
  <si>
    <t>94.44</t>
  </si>
  <si>
    <t>93.35</t>
  </si>
  <si>
    <t>8.41M</t>
  </si>
  <si>
    <t>93.34</t>
  </si>
  <si>
    <t>93.79</t>
  </si>
  <si>
    <t>92.46</t>
  </si>
  <si>
    <t>7.86M</t>
  </si>
  <si>
    <t>93.69</t>
  </si>
  <si>
    <t>93.70</t>
  </si>
  <si>
    <t>92.16</t>
  </si>
  <si>
    <t>7.34M</t>
  </si>
  <si>
    <t>93.20</t>
  </si>
  <si>
    <t>92.82</t>
  </si>
  <si>
    <t>94.82</t>
  </si>
  <si>
    <t>95.29</t>
  </si>
  <si>
    <t>10.91M</t>
  </si>
  <si>
    <t>93.52</t>
  </si>
  <si>
    <t>94.07</t>
  </si>
  <si>
    <t>10.29M</t>
  </si>
  <si>
    <t>92.37</t>
  </si>
  <si>
    <t>93.25</t>
  </si>
  <si>
    <t>92.17</t>
  </si>
  <si>
    <t>91.10</t>
  </si>
  <si>
    <t>90.95</t>
  </si>
  <si>
    <t>89.45</t>
  </si>
  <si>
    <t>90.72</t>
  </si>
  <si>
    <t>89.39</t>
  </si>
  <si>
    <t>7.08M</t>
  </si>
  <si>
    <t>88.22</t>
  </si>
  <si>
    <t>89.33</t>
  </si>
  <si>
    <t>88.18</t>
  </si>
  <si>
    <t>7.18M</t>
  </si>
  <si>
    <t>88.05</t>
  </si>
  <si>
    <t>88.43</t>
  </si>
  <si>
    <t>86.59</t>
  </si>
  <si>
    <t>10.78M</t>
  </si>
  <si>
    <t>88.33</t>
  </si>
  <si>
    <t>88.89</t>
  </si>
  <si>
    <t>87.98</t>
  </si>
  <si>
    <t>87.81</t>
  </si>
  <si>
    <t>8.75M</t>
  </si>
  <si>
    <t>88.45</t>
  </si>
  <si>
    <t>89.09</t>
  </si>
  <si>
    <t>87.72</t>
  </si>
  <si>
    <t>-0.80%</t>
  </si>
  <si>
    <t>89.67</t>
  </si>
  <si>
    <t>88.34</t>
  </si>
  <si>
    <t>6.23M</t>
  </si>
  <si>
    <t>88.95</t>
  </si>
  <si>
    <t>90.02</t>
  </si>
  <si>
    <t>88.82</t>
  </si>
  <si>
    <t>90.49</t>
  </si>
  <si>
    <t>88.54</t>
  </si>
  <si>
    <t>89.98</t>
  </si>
  <si>
    <t>89.40</t>
  </si>
  <si>
    <t>90.70</t>
  </si>
  <si>
    <t>89.63</t>
  </si>
  <si>
    <t>90.33</t>
  </si>
  <si>
    <t>90.62</t>
  </si>
  <si>
    <t>88.76</t>
  </si>
  <si>
    <t>8.57M</t>
  </si>
  <si>
    <t>91.43</t>
  </si>
  <si>
    <t>91.72</t>
  </si>
  <si>
    <t>90.75</t>
  </si>
  <si>
    <t>90.92</t>
  </si>
  <si>
    <t>91.80</t>
  </si>
  <si>
    <t>8.04M</t>
  </si>
  <si>
    <t>90.15</t>
  </si>
  <si>
    <t>89.68</t>
  </si>
  <si>
    <t>90.99</t>
  </si>
  <si>
    <t>91.38</t>
  </si>
  <si>
    <t>89.69</t>
  </si>
  <si>
    <t>90.22</t>
  </si>
  <si>
    <t>90.78</t>
  </si>
  <si>
    <t>89.43</t>
  </si>
  <si>
    <t>90.39</t>
  </si>
  <si>
    <t>90.67</t>
  </si>
  <si>
    <t>89.31</t>
  </si>
  <si>
    <t>8.86M</t>
  </si>
  <si>
    <t>-1.19%</t>
  </si>
  <si>
    <t>89.41</t>
  </si>
  <si>
    <t>1.70%</t>
  </si>
  <si>
    <t>88.96</t>
  </si>
  <si>
    <t>10.28M</t>
  </si>
  <si>
    <t>87.25</t>
  </si>
  <si>
    <t>88.93</t>
  </si>
  <si>
    <t>87.21</t>
  </si>
  <si>
    <t>12.40M</t>
  </si>
  <si>
    <t>2.89%</t>
  </si>
  <si>
    <t>86.01</t>
  </si>
  <si>
    <t>86.54</t>
  </si>
  <si>
    <t>85.56</t>
  </si>
  <si>
    <t>9.48M</t>
  </si>
  <si>
    <t>86.46</t>
  </si>
  <si>
    <t>85.31</t>
  </si>
  <si>
    <t>85.86</t>
  </si>
  <si>
    <t>86.38</t>
  </si>
  <si>
    <t>85.48</t>
  </si>
  <si>
    <t>86.13</t>
  </si>
  <si>
    <t>86.25</t>
  </si>
  <si>
    <t>84.71</t>
  </si>
  <si>
    <t>16.01M</t>
  </si>
  <si>
    <t>85.15</t>
  </si>
  <si>
    <t>86.33</t>
  </si>
  <si>
    <t>83.91</t>
  </si>
  <si>
    <t>21.89M</t>
  </si>
  <si>
    <t>88.00</t>
  </si>
  <si>
    <t>89.24</t>
  </si>
  <si>
    <t>85.75</t>
  </si>
  <si>
    <t>30.58M</t>
  </si>
  <si>
    <t>-4.46%</t>
  </si>
  <si>
    <t>88.23</t>
  </si>
  <si>
    <t>91.91</t>
  </si>
  <si>
    <t>87.96</t>
  </si>
  <si>
    <t>21.72M</t>
  </si>
  <si>
    <t>86.89</t>
  </si>
  <si>
    <t>89.56</t>
  </si>
  <si>
    <t>86.42</t>
  </si>
  <si>
    <t>19.10M</t>
  </si>
  <si>
    <t>-2.00%</t>
  </si>
  <si>
    <t>92.20</t>
  </si>
  <si>
    <t>89.00</t>
  </si>
  <si>
    <t>93.86</t>
  </si>
  <si>
    <t>93.95</t>
  </si>
  <si>
    <t>92.60</t>
  </si>
  <si>
    <t>9.26M</t>
  </si>
  <si>
    <t>91.67</t>
  </si>
  <si>
    <t>94.04</t>
  </si>
  <si>
    <t>9.90M</t>
  </si>
  <si>
    <t>1.79%</t>
  </si>
  <si>
    <t>92.55</t>
  </si>
  <si>
    <t>90.19</t>
  </si>
  <si>
    <t>90.00</t>
  </si>
  <si>
    <t>90.55</t>
  </si>
  <si>
    <t>11.30M</t>
  </si>
  <si>
    <t>90.08</t>
  </si>
  <si>
    <t>90.50</t>
  </si>
  <si>
    <t>89.21</t>
  </si>
  <si>
    <t>10.77M</t>
  </si>
  <si>
    <t>89.57</t>
  </si>
  <si>
    <t>11.77M</t>
  </si>
  <si>
    <t>-1.25%</t>
  </si>
  <si>
    <t>22.53M</t>
  </si>
  <si>
    <t>95.11</t>
  </si>
  <si>
    <t>95.15</t>
  </si>
  <si>
    <t>93.49</t>
  </si>
  <si>
    <t>13.38M</t>
  </si>
  <si>
    <t>96.82</t>
  </si>
  <si>
    <t>97.36</t>
  </si>
  <si>
    <t>98.06</t>
  </si>
  <si>
    <t>98.30</t>
  </si>
  <si>
    <t>98.61</t>
  </si>
  <si>
    <t>96.53</t>
  </si>
  <si>
    <t>97.02</t>
  </si>
  <si>
    <t>98.72</t>
  </si>
  <si>
    <t>96.54</t>
  </si>
  <si>
    <t>10.76M</t>
  </si>
  <si>
    <t>97.49</t>
  </si>
  <si>
    <t>7.42M</t>
  </si>
  <si>
    <t>97.10</t>
  </si>
  <si>
    <t>97.83</t>
  </si>
  <si>
    <t>96.98</t>
  </si>
  <si>
    <t>6.47M</t>
  </si>
  <si>
    <t>97.58</t>
  </si>
  <si>
    <t>96.30</t>
  </si>
  <si>
    <t>7.43M</t>
  </si>
  <si>
    <t>96.95</t>
  </si>
  <si>
    <t>97.28</t>
  </si>
  <si>
    <t>96.25</t>
  </si>
  <si>
    <t>7.76M</t>
  </si>
  <si>
    <t>97.47</t>
  </si>
  <si>
    <t>97.53</t>
  </si>
  <si>
    <t>96.15</t>
  </si>
  <si>
    <t>9.05M</t>
  </si>
  <si>
    <t>97.69</t>
  </si>
  <si>
    <t>98.29</t>
  </si>
  <si>
    <t>96.89</t>
  </si>
  <si>
    <t>8.17M</t>
  </si>
  <si>
    <t>97.84</t>
  </si>
  <si>
    <t>99.08</t>
  </si>
  <si>
    <t>5.03M</t>
  </si>
  <si>
    <t>97.93</t>
  </si>
  <si>
    <t>97.99</t>
  </si>
  <si>
    <t>13.34M</t>
  </si>
  <si>
    <t>99.40</t>
  </si>
  <si>
    <t>99.74</t>
  </si>
  <si>
    <t>97.88</t>
  </si>
  <si>
    <t>102.02</t>
  </si>
  <si>
    <t>102.58</t>
  </si>
  <si>
    <t>21.44M</t>
  </si>
  <si>
    <t>-2.82%</t>
  </si>
  <si>
    <t>102.04</t>
  </si>
  <si>
    <t>102.28</t>
  </si>
  <si>
    <t>101.81</t>
  </si>
  <si>
    <t>8.37M</t>
  </si>
  <si>
    <t>101.90</t>
  </si>
  <si>
    <t>102.37</t>
  </si>
  <si>
    <t>101.43</t>
  </si>
  <si>
    <t>10.12M</t>
  </si>
  <si>
    <t>102.66</t>
  </si>
  <si>
    <t>103.68</t>
  </si>
  <si>
    <t>101.77</t>
  </si>
  <si>
    <t>10.34M</t>
  </si>
  <si>
    <t>102.25</t>
  </si>
  <si>
    <t>103.08</t>
  </si>
  <si>
    <t>101.91</t>
  </si>
  <si>
    <t>7.39M</t>
  </si>
  <si>
    <t>101.79</t>
  </si>
  <si>
    <t>102.54</t>
  </si>
  <si>
    <t>101.58</t>
  </si>
  <si>
    <t>100.57</t>
  </si>
  <si>
    <t>101.93</t>
  </si>
  <si>
    <t>100.38</t>
  </si>
  <si>
    <t>7.89M</t>
  </si>
  <si>
    <t>101.12</t>
  </si>
  <si>
    <t>100.61</t>
  </si>
  <si>
    <t>7.04M</t>
  </si>
  <si>
    <t>100.98</t>
  </si>
  <si>
    <t>101.92</t>
  </si>
  <si>
    <t>100.62</t>
  </si>
  <si>
    <t>10.39M</t>
  </si>
  <si>
    <t>99.81</t>
  </si>
  <si>
    <t>99.25</t>
  </si>
  <si>
    <t>101.07</t>
  </si>
  <si>
    <t>99.61</t>
  </si>
  <si>
    <t>101.20</t>
  </si>
  <si>
    <t>101.69</t>
  </si>
  <si>
    <t>100.25</t>
  </si>
  <si>
    <t>9.04M</t>
  </si>
  <si>
    <t>102.64</t>
  </si>
  <si>
    <t>102.88</t>
  </si>
  <si>
    <t>100.74</t>
  </si>
  <si>
    <t>9.13M</t>
  </si>
  <si>
    <t>101.25</t>
  </si>
  <si>
    <t>102.85</t>
  </si>
  <si>
    <t>100.64</t>
  </si>
  <si>
    <t>7.63M</t>
  </si>
  <si>
    <t>100.86</t>
  </si>
  <si>
    <t>6.05M</t>
  </si>
  <si>
    <t>101.05</t>
  </si>
  <si>
    <t>100.81</t>
  </si>
  <si>
    <t>103.00</t>
  </si>
  <si>
    <t>10.80M</t>
  </si>
  <si>
    <t>-1.77%</t>
  </si>
  <si>
    <t>103.49</t>
  </si>
  <si>
    <t>101.63</t>
  </si>
  <si>
    <t>7.27M</t>
  </si>
  <si>
    <t>104.17</t>
  </si>
  <si>
    <t>104.22</t>
  </si>
  <si>
    <t>102.48</t>
  </si>
  <si>
    <t>6.91M</t>
  </si>
  <si>
    <t>101.52</t>
  </si>
  <si>
    <t>104.08</t>
  </si>
  <si>
    <t>101.41</t>
  </si>
  <si>
    <t>14.74M</t>
  </si>
  <si>
    <t>2.17%</t>
  </si>
  <si>
    <t>101.14</t>
  </si>
  <si>
    <t>102.07</t>
  </si>
  <si>
    <t>100.97</t>
  </si>
  <si>
    <t>7.30M</t>
  </si>
  <si>
    <t>102.08</t>
  </si>
  <si>
    <t>100.77</t>
  </si>
  <si>
    <t>7.38M</t>
  </si>
  <si>
    <t>-1.52%</t>
  </si>
  <si>
    <t>101.36</t>
  </si>
  <si>
    <t>102.86</t>
  </si>
  <si>
    <t>100.94</t>
  </si>
  <si>
    <t>100.85</t>
  </si>
  <si>
    <t>102.09</t>
  </si>
  <si>
    <t>100.69</t>
  </si>
  <si>
    <t>102.98</t>
  </si>
  <si>
    <t>103.01</t>
  </si>
  <si>
    <t>100.27</t>
  </si>
  <si>
    <t>10.50M</t>
  </si>
  <si>
    <t>-2.29%</t>
  </si>
  <si>
    <t>103.83</t>
  </si>
  <si>
    <t>102.75</t>
  </si>
  <si>
    <t>7.19M</t>
  </si>
  <si>
    <t>102.99</t>
  </si>
  <si>
    <t>103.70</t>
  </si>
  <si>
    <t>102.72</t>
  </si>
  <si>
    <t>103.33</t>
  </si>
  <si>
    <t>103.67</t>
  </si>
  <si>
    <t>102.52</t>
  </si>
  <si>
    <t>7.67M</t>
  </si>
  <si>
    <t>103.63</t>
  </si>
  <si>
    <t>103.82</t>
  </si>
  <si>
    <t>103.04</t>
  </si>
  <si>
    <t>7.36M</t>
  </si>
  <si>
    <t>104.03</t>
  </si>
  <si>
    <t>102.84</t>
  </si>
  <si>
    <t>105.62</t>
  </si>
  <si>
    <t>105.88</t>
  </si>
  <si>
    <t>101.39</t>
  </si>
  <si>
    <t>105.30</t>
  </si>
  <si>
    <t>105.99</t>
  </si>
  <si>
    <t>104.95</t>
  </si>
  <si>
    <t>11.28M</t>
  </si>
  <si>
    <t>105.59</t>
  </si>
  <si>
    <t>106.64</t>
  </si>
  <si>
    <t>9.67M</t>
  </si>
  <si>
    <t>106.92</t>
  </si>
  <si>
    <t>107.02</t>
  </si>
  <si>
    <t>105.42</t>
  </si>
  <si>
    <t>15.88M</t>
  </si>
  <si>
    <t>104.62</t>
  </si>
  <si>
    <t>106.13</t>
  </si>
  <si>
    <t>104.39</t>
  </si>
  <si>
    <t>104.90</t>
  </si>
  <si>
    <t>106.48</t>
  </si>
  <si>
    <t>104.44</t>
  </si>
  <si>
    <t>15.24M</t>
  </si>
  <si>
    <t>107.25</t>
  </si>
  <si>
    <t>107.88</t>
  </si>
  <si>
    <t>104.21</t>
  </si>
  <si>
    <t>55.08M</t>
  </si>
  <si>
    <t>-9.51%</t>
  </si>
  <si>
    <t>114.80</t>
  </si>
  <si>
    <t>116.94</t>
  </si>
  <si>
    <t>113.54</t>
  </si>
  <si>
    <t>114.11</t>
  </si>
  <si>
    <t>112.80</t>
  </si>
  <si>
    <t>7.41M</t>
  </si>
  <si>
    <t>112.87</t>
  </si>
  <si>
    <t>110.56</t>
  </si>
  <si>
    <t>111.99</t>
  </si>
  <si>
    <t>110.21</t>
  </si>
  <si>
    <t>6.35M</t>
  </si>
  <si>
    <t>112.04</t>
  </si>
  <si>
    <t>8.16M</t>
  </si>
  <si>
    <t>113.04</t>
  </si>
  <si>
    <t>113.88</t>
  </si>
  <si>
    <t>110.34</t>
  </si>
  <si>
    <t>7.17M</t>
  </si>
  <si>
    <t>113.02</t>
  </si>
  <si>
    <t>111.32</t>
  </si>
  <si>
    <t>111.22</t>
  </si>
  <si>
    <t>110.39</t>
  </si>
  <si>
    <t>8.05M</t>
  </si>
  <si>
    <t>113.14</t>
  </si>
  <si>
    <t>114.18</t>
  </si>
  <si>
    <t>6.16M</t>
  </si>
  <si>
    <t>112.83</t>
  </si>
  <si>
    <t>114.24</t>
  </si>
  <si>
    <t>113.10</t>
  </si>
  <si>
    <t>113.64</t>
  </si>
  <si>
    <t>111.75</t>
  </si>
  <si>
    <t>6.90M</t>
  </si>
  <si>
    <t>111.72</t>
  </si>
  <si>
    <t>111.08</t>
  </si>
  <si>
    <t>9.44M</t>
  </si>
  <si>
    <t>113.18</t>
  </si>
  <si>
    <t>114.25</t>
  </si>
  <si>
    <t>112.19</t>
  </si>
  <si>
    <t>114.00</t>
  </si>
  <si>
    <t>114.21</t>
  </si>
  <si>
    <t>112.82</t>
  </si>
  <si>
    <t>9.29M</t>
  </si>
  <si>
    <t>112.77</t>
  </si>
  <si>
    <t>9.64M</t>
  </si>
  <si>
    <t>116.70</t>
  </si>
  <si>
    <t>12.16M</t>
  </si>
  <si>
    <t>117.59</t>
  </si>
  <si>
    <t>116.37</t>
  </si>
  <si>
    <t>116.60</t>
  </si>
  <si>
    <t>117.56</t>
  </si>
  <si>
    <t>117.38</t>
  </si>
  <si>
    <t>118.51</t>
  </si>
  <si>
    <t>116.89</t>
  </si>
  <si>
    <t>118.52</t>
  </si>
  <si>
    <t>116.82</t>
  </si>
  <si>
    <t>118.86</t>
  </si>
  <si>
    <t>116.30</t>
  </si>
  <si>
    <t>9.65M</t>
  </si>
  <si>
    <t>119.22</t>
  </si>
  <si>
    <t>120.19</t>
  </si>
  <si>
    <t>116.96</t>
  </si>
  <si>
    <t>13.82M</t>
  </si>
  <si>
    <t>122.27</t>
  </si>
  <si>
    <t>123.69</t>
  </si>
  <si>
    <t>22.48M</t>
  </si>
  <si>
    <t>-3.13%</t>
  </si>
  <si>
    <t>120.22</t>
  </si>
  <si>
    <t>123.53</t>
  </si>
  <si>
    <t>120.16</t>
  </si>
  <si>
    <t>122.06</t>
  </si>
  <si>
    <t>122.40</t>
  </si>
  <si>
    <t>8.42M</t>
  </si>
  <si>
    <t>121.25</t>
  </si>
  <si>
    <t>123.74</t>
  </si>
  <si>
    <t>121.20</t>
  </si>
  <si>
    <t>120.96</t>
  </si>
  <si>
    <t>122.03</t>
  </si>
  <si>
    <t>120.02</t>
  </si>
  <si>
    <t>119.63</t>
  </si>
  <si>
    <t>120.40</t>
  </si>
  <si>
    <t>118.19</t>
  </si>
  <si>
    <t>11.87M</t>
  </si>
  <si>
    <t>116.97</t>
  </si>
  <si>
    <t>119.41</t>
  </si>
  <si>
    <t>116.87</t>
  </si>
  <si>
    <t>3.01%</t>
  </si>
  <si>
    <t>116.92</t>
  </si>
  <si>
    <t>117.36</t>
  </si>
  <si>
    <t>115.86</t>
  </si>
  <si>
    <t>10.35M</t>
  </si>
  <si>
    <t>114.61</t>
  </si>
  <si>
    <t>116.51</t>
  </si>
  <si>
    <t>114.36</t>
  </si>
  <si>
    <t>11.70M</t>
  </si>
  <si>
    <t>115.17</t>
  </si>
  <si>
    <t>113.24</t>
  </si>
  <si>
    <t>11.00M</t>
  </si>
  <si>
    <t>112.29</t>
  </si>
  <si>
    <t>114.43</t>
  </si>
  <si>
    <t>11.82M</t>
  </si>
  <si>
    <t>111.40</t>
  </si>
  <si>
    <t>15.36M</t>
  </si>
  <si>
    <t>111.74</t>
  </si>
  <si>
    <t>112.35</t>
  </si>
  <si>
    <t>109.51</t>
  </si>
  <si>
    <t>10.52M</t>
  </si>
  <si>
    <t>114.13</t>
  </si>
  <si>
    <t>112.43</t>
  </si>
  <si>
    <t>112.95</t>
  </si>
  <si>
    <t>111.64</t>
  </si>
  <si>
    <t>8.08M</t>
  </si>
  <si>
    <t>110.09</t>
  </si>
  <si>
    <t>110.03</t>
  </si>
  <si>
    <t>8.79M</t>
  </si>
  <si>
    <t>111.31</t>
  </si>
  <si>
    <t>10.01M</t>
  </si>
  <si>
    <t>110.70</t>
  </si>
  <si>
    <t>109.20</t>
  </si>
  <si>
    <t>113.08</t>
  </si>
  <si>
    <t>109.25</t>
  </si>
  <si>
    <t>113.61</t>
  </si>
  <si>
    <t>112.27</t>
  </si>
  <si>
    <t>112.67</t>
  </si>
  <si>
    <t>11.56M</t>
  </si>
  <si>
    <t>111.44</t>
  </si>
  <si>
    <t>112.14</t>
  </si>
  <si>
    <t>112.75</t>
  </si>
  <si>
    <t>110.97</t>
  </si>
  <si>
    <t>11.66M</t>
  </si>
  <si>
    <t>111.04</t>
  </si>
  <si>
    <t>107.78</t>
  </si>
  <si>
    <t>109.58</t>
  </si>
  <si>
    <t>107.52</t>
  </si>
  <si>
    <t>108.76</t>
  </si>
  <si>
    <t>107.38</t>
  </si>
  <si>
    <t>8.69M</t>
  </si>
  <si>
    <t>107.57</t>
  </si>
  <si>
    <t>108.00</t>
  </si>
  <si>
    <t>105.83</t>
  </si>
  <si>
    <t>107.40</t>
  </si>
  <si>
    <t>9.27M</t>
  </si>
  <si>
    <t>108.48</t>
  </si>
  <si>
    <t>109.22</t>
  </si>
  <si>
    <t>107.24</t>
  </si>
  <si>
    <t>10.45M</t>
  </si>
  <si>
    <t>-1.62%</t>
  </si>
  <si>
    <t>110.85</t>
  </si>
  <si>
    <t>111.13</t>
  </si>
  <si>
    <t>109.35</t>
  </si>
  <si>
    <t>9.77M</t>
  </si>
  <si>
    <t>112.56</t>
  </si>
  <si>
    <t>111.16</t>
  </si>
  <si>
    <t>112.92</t>
  </si>
  <si>
    <t>110.58</t>
  </si>
  <si>
    <t>109.67</t>
  </si>
  <si>
    <t>11.41M</t>
  </si>
  <si>
    <t>108.28</t>
  </si>
  <si>
    <t>110.65</t>
  </si>
  <si>
    <t>108.21</t>
  </si>
  <si>
    <t>14.59M</t>
  </si>
  <si>
    <t>107.83</t>
  </si>
  <si>
    <t>13.42M</t>
  </si>
  <si>
    <t>107.08</t>
  </si>
  <si>
    <t>60.56M</t>
  </si>
  <si>
    <t>11.50%</t>
  </si>
  <si>
    <t>97.39</t>
  </si>
  <si>
    <t>99.28</t>
  </si>
  <si>
    <t>96.64</t>
  </si>
  <si>
    <t>28.89M</t>
  </si>
  <si>
    <t>96.92</t>
  </si>
  <si>
    <t>99.32</t>
  </si>
  <si>
    <t>2.73%</t>
  </si>
  <si>
    <t>96.70</t>
  </si>
  <si>
    <t>97.37</t>
  </si>
  <si>
    <t>96.49</t>
  </si>
  <si>
    <t>11.68M</t>
  </si>
  <si>
    <t>96.28</t>
  </si>
  <si>
    <t>97.41</t>
  </si>
  <si>
    <t>96.37</t>
  </si>
  <si>
    <t>95.90</t>
  </si>
  <si>
    <t>8.48M</t>
  </si>
  <si>
    <t>96.42</t>
  </si>
  <si>
    <t>96.52</t>
  </si>
  <si>
    <t>96.01</t>
  </si>
  <si>
    <t>95.42</t>
  </si>
  <si>
    <t>97.50</t>
  </si>
  <si>
    <t>95.53</t>
  </si>
  <si>
    <t>94.70</t>
  </si>
  <si>
    <t>93.92</t>
  </si>
  <si>
    <t>93.75</t>
  </si>
  <si>
    <t>8.66M</t>
  </si>
  <si>
    <t>94.42</t>
  </si>
  <si>
    <t>95.43</t>
  </si>
  <si>
    <t>95.89</t>
  </si>
  <si>
    <t>92.87</t>
  </si>
  <si>
    <t>95.23</t>
  </si>
  <si>
    <t>15.12M</t>
  </si>
  <si>
    <t>92.32</t>
  </si>
  <si>
    <t>93.58</t>
  </si>
  <si>
    <t>91.63</t>
  </si>
  <si>
    <t>90.65</t>
  </si>
  <si>
    <t>90.40</t>
  </si>
  <si>
    <t>12.20M</t>
  </si>
  <si>
    <t>92.57</t>
  </si>
  <si>
    <t>93.76</t>
  </si>
  <si>
    <t>90.10</t>
  </si>
  <si>
    <t>90.29</t>
  </si>
  <si>
    <t>93.09</t>
  </si>
  <si>
    <t>89.46</t>
  </si>
  <si>
    <t>16.78M</t>
  </si>
  <si>
    <t>2.99%</t>
  </si>
  <si>
    <t>89.65</t>
  </si>
  <si>
    <t>90.83</t>
  </si>
  <si>
    <t>11.92M</t>
  </si>
  <si>
    <t>89.78</t>
  </si>
  <si>
    <t>88.68</t>
  </si>
  <si>
    <t>89.82</t>
  </si>
  <si>
    <t>88.88</t>
  </si>
  <si>
    <t>91.05</t>
  </si>
  <si>
    <t>89.60</t>
  </si>
  <si>
    <t>11.26M</t>
  </si>
  <si>
    <t>91.55</t>
  </si>
  <si>
    <t>91.94</t>
  </si>
  <si>
    <t>11.10M</t>
  </si>
  <si>
    <t>90.41</t>
  </si>
  <si>
    <t>91.32</t>
  </si>
  <si>
    <t>9.09M</t>
  </si>
  <si>
    <t>90.23</t>
  </si>
  <si>
    <t>92.08</t>
  </si>
  <si>
    <t>11.93M</t>
  </si>
  <si>
    <t>91.47</t>
  </si>
  <si>
    <t>89.73</t>
  </si>
  <si>
    <t>90.12</t>
  </si>
  <si>
    <t>90.60</t>
  </si>
  <si>
    <t>89.86</t>
  </si>
  <si>
    <t>9.21M</t>
  </si>
  <si>
    <t>90.09</t>
  </si>
  <si>
    <t>90.98</t>
  </si>
  <si>
    <t>89.97</t>
  </si>
  <si>
    <t>90.91</t>
  </si>
  <si>
    <t>90.94</t>
  </si>
  <si>
    <t>90.04</t>
  </si>
  <si>
    <t>11.12M</t>
  </si>
  <si>
    <t>90.84</t>
  </si>
  <si>
    <t>91.27</t>
  </si>
  <si>
    <t>91.62</t>
  </si>
  <si>
    <t>92.24</t>
  </si>
  <si>
    <t>9.42M</t>
  </si>
  <si>
    <t>91.93</t>
  </si>
  <si>
    <t>91.06</t>
  </si>
  <si>
    <t>93.24</t>
  </si>
  <si>
    <t>94.27</t>
  </si>
  <si>
    <t>91.25</t>
  </si>
  <si>
    <t>13.06M</t>
  </si>
  <si>
    <t>-2.83%</t>
  </si>
  <si>
    <t>92.64</t>
  </si>
  <si>
    <t>93.99</t>
  </si>
  <si>
    <t>92.61</t>
  </si>
  <si>
    <t>8.80M</t>
  </si>
  <si>
    <t>92.70</t>
  </si>
  <si>
    <t>93.71</t>
  </si>
  <si>
    <t>93.05</t>
  </si>
  <si>
    <t>92.93</t>
  </si>
  <si>
    <t>17.55M</t>
  </si>
  <si>
    <t>93.21</t>
  </si>
  <si>
    <t>12.44M</t>
  </si>
  <si>
    <t>91.17</t>
  </si>
  <si>
    <t>1.93%</t>
  </si>
  <si>
    <t>92.12</t>
  </si>
  <si>
    <t>90.86</t>
  </si>
  <si>
    <t>13.22M</t>
  </si>
  <si>
    <t>92.73</t>
  </si>
  <si>
    <t>93.08</t>
  </si>
  <si>
    <t>91.97</t>
  </si>
  <si>
    <t>10.81M</t>
  </si>
  <si>
    <t>92.06</t>
  </si>
  <si>
    <t>93.54</t>
  </si>
  <si>
    <t>9.50M</t>
  </si>
  <si>
    <t>93.39</t>
  </si>
  <si>
    <t>91.11</t>
  </si>
  <si>
    <t>92.54</t>
  </si>
  <si>
    <t>10.46M</t>
  </si>
  <si>
    <t>91.78</t>
  </si>
  <si>
    <t>89.93</t>
  </si>
  <si>
    <t>12.36M</t>
  </si>
  <si>
    <t>91.90</t>
  </si>
  <si>
    <t>92.41</t>
  </si>
  <si>
    <t>12.60M</t>
  </si>
  <si>
    <t>92.84</t>
  </si>
  <si>
    <t>91.77</t>
  </si>
  <si>
    <t>11.90M</t>
  </si>
  <si>
    <t>93.55</t>
  </si>
  <si>
    <t>91.44</t>
  </si>
  <si>
    <t>13.86M</t>
  </si>
  <si>
    <t>92.44</t>
  </si>
  <si>
    <t>-2.81%</t>
  </si>
  <si>
    <t>95.74</t>
  </si>
  <si>
    <t>11.05M</t>
  </si>
  <si>
    <t>94.90</t>
  </si>
  <si>
    <t>96.51</t>
  </si>
  <si>
    <t>94.91</t>
  </si>
  <si>
    <t>95.71</t>
  </si>
  <si>
    <t>94.76</t>
  </si>
  <si>
    <t>94.73</t>
  </si>
  <si>
    <t>94.96</t>
  </si>
  <si>
    <t>93.96</t>
  </si>
  <si>
    <t>7.65M</t>
  </si>
  <si>
    <t>93.98</t>
  </si>
  <si>
    <t>95.58</t>
  </si>
  <si>
    <t>93.87</t>
  </si>
  <si>
    <t>14.11M</t>
  </si>
  <si>
    <t>94.75</t>
  </si>
  <si>
    <t>95.38</t>
  </si>
  <si>
    <t>12.92M</t>
  </si>
  <si>
    <t>92.99</t>
  </si>
  <si>
    <t>94.57</t>
  </si>
  <si>
    <t>20.59M</t>
  </si>
  <si>
    <t>3.14%</t>
  </si>
  <si>
    <t>90.03</t>
  </si>
  <si>
    <t>91.54</t>
  </si>
  <si>
    <t>89.99</t>
  </si>
  <si>
    <t>88.42</t>
  </si>
  <si>
    <t>89.90</t>
  </si>
  <si>
    <t>87.41</t>
  </si>
  <si>
    <t>12.83M</t>
  </si>
  <si>
    <t>90.13</t>
  </si>
  <si>
    <t>90.16</t>
  </si>
  <si>
    <t>86.93</t>
  </si>
  <si>
    <t>25.20M</t>
  </si>
  <si>
    <t>87.84</t>
  </si>
  <si>
    <t>91.21</t>
  </si>
  <si>
    <t>87.60</t>
  </si>
  <si>
    <t>51.06M</t>
  </si>
  <si>
    <t>6.91%</t>
  </si>
  <si>
    <t>84.14</t>
  </si>
  <si>
    <t>84.92</t>
  </si>
  <si>
    <t>83.95</t>
  </si>
  <si>
    <t>26.94M</t>
  </si>
  <si>
    <t>84.15</t>
  </si>
  <si>
    <t>84.68</t>
  </si>
  <si>
    <t>10.54M</t>
  </si>
  <si>
    <t>85.08</t>
  </si>
  <si>
    <t>85.80</t>
  </si>
  <si>
    <t>83.59</t>
  </si>
  <si>
    <t>84.17</t>
  </si>
  <si>
    <t>85.93</t>
  </si>
  <si>
    <t>84.16</t>
  </si>
  <si>
    <t>81.85</t>
  </si>
  <si>
    <t>83.30</t>
  </si>
  <si>
    <t>81.82</t>
  </si>
  <si>
    <t>11.52M</t>
  </si>
  <si>
    <t>2.74%</t>
  </si>
  <si>
    <t>81.53</t>
  </si>
  <si>
    <t>81.58</t>
  </si>
  <si>
    <t>80.18</t>
  </si>
  <si>
    <t>80.69</t>
  </si>
  <si>
    <t>81.67</t>
  </si>
  <si>
    <t>80.33</t>
  </si>
  <si>
    <t>79.72</t>
  </si>
  <si>
    <t>80.93</t>
  </si>
  <si>
    <t>79.53</t>
  </si>
  <si>
    <t>79.75</t>
  </si>
  <si>
    <t>81.03</t>
  </si>
  <si>
    <t>79.23</t>
  </si>
  <si>
    <t>10.30M</t>
  </si>
  <si>
    <t>80.08</t>
  </si>
  <si>
    <t>80.61</t>
  </si>
  <si>
    <t>79.42</t>
  </si>
  <si>
    <t>82.13</t>
  </si>
  <si>
    <t>82.55</t>
  </si>
  <si>
    <t>80.51</t>
  </si>
  <si>
    <t>-2.39%</t>
  </si>
  <si>
    <t>83.41</t>
  </si>
  <si>
    <t>84.20</t>
  </si>
  <si>
    <t>81.74</t>
  </si>
  <si>
    <t>11.50M</t>
  </si>
  <si>
    <t>82.08</t>
  </si>
  <si>
    <t>80.91</t>
  </si>
  <si>
    <t>82.90</t>
  </si>
  <si>
    <t>83.44</t>
  </si>
  <si>
    <t>82.61</t>
  </si>
  <si>
    <t>85.26</t>
  </si>
  <si>
    <t>85.27</t>
  </si>
  <si>
    <t>83.17</t>
  </si>
  <si>
    <t>85.69</t>
  </si>
  <si>
    <t>86.26</t>
  </si>
  <si>
    <t>10.05M</t>
  </si>
  <si>
    <t>85.35</t>
  </si>
  <si>
    <t>86.29</t>
  </si>
  <si>
    <t>9.99M</t>
  </si>
  <si>
    <t>84.31</t>
  </si>
  <si>
    <t>83.94</t>
  </si>
  <si>
    <t>84.58</t>
  </si>
  <si>
    <t>83.38</t>
  </si>
  <si>
    <t>84.83</t>
  </si>
  <si>
    <t>85.07</t>
  </si>
  <si>
    <t>83.51</t>
  </si>
  <si>
    <t>9.55M</t>
  </si>
  <si>
    <t>85.37</t>
  </si>
  <si>
    <t>85.72</t>
  </si>
  <si>
    <t>84.25</t>
  </si>
  <si>
    <t>84.79</t>
  </si>
  <si>
    <t>85.29</t>
  </si>
  <si>
    <t>83.93</t>
  </si>
  <si>
    <t>9.45M</t>
  </si>
  <si>
    <t>84.30</t>
  </si>
  <si>
    <t>84.88</t>
  </si>
  <si>
    <t>83.13</t>
  </si>
  <si>
    <t>13.60M</t>
  </si>
  <si>
    <t>81.05</t>
  </si>
  <si>
    <t>83.53</t>
  </si>
  <si>
    <t>80.49</t>
  </si>
  <si>
    <t>15.39M</t>
  </si>
  <si>
    <t>2.64%</t>
  </si>
  <si>
    <t>79.10</t>
  </si>
  <si>
    <t>80.94</t>
  </si>
  <si>
    <t>78.88</t>
  </si>
  <si>
    <t>15.47M</t>
  </si>
  <si>
    <t>79.61</t>
  </si>
  <si>
    <t>79.79</t>
  </si>
  <si>
    <t>78.73</t>
  </si>
  <si>
    <t>12.01M</t>
  </si>
  <si>
    <t>81.25</t>
  </si>
  <si>
    <t>81.89</t>
  </si>
  <si>
    <t>79.46</t>
  </si>
  <si>
    <t>12.59M</t>
  </si>
  <si>
    <t>80.92</t>
  </si>
  <si>
    <t>81.77</t>
  </si>
  <si>
    <t>80.79</t>
  </si>
  <si>
    <t>235.92</t>
  </si>
  <si>
    <t>231.90</t>
  </si>
  <si>
    <t>1.44M</t>
  </si>
  <si>
    <t>239.04</t>
  </si>
  <si>
    <t>239.42</t>
  </si>
  <si>
    <t>234.35</t>
  </si>
  <si>
    <t>1.30M</t>
  </si>
  <si>
    <t>242.00</t>
  </si>
  <si>
    <t>2.30M</t>
  </si>
  <si>
    <t>233.35</t>
  </si>
  <si>
    <t>236.72</t>
  </si>
  <si>
    <t>232.50</t>
  </si>
  <si>
    <t>1.77M</t>
  </si>
  <si>
    <t>233.25</t>
  </si>
  <si>
    <t>235.88</t>
  </si>
  <si>
    <t>233.23</t>
  </si>
  <si>
    <t>1.69M</t>
  </si>
  <si>
    <t>230.66</t>
  </si>
  <si>
    <t>235.82</t>
  </si>
  <si>
    <t>2.88M</t>
  </si>
  <si>
    <t>230.01</t>
  </si>
  <si>
    <t>3.85M</t>
  </si>
  <si>
    <t>228.30</t>
  </si>
  <si>
    <t>235.32</t>
  </si>
  <si>
    <t>229.10</t>
  </si>
  <si>
    <t>225.52</t>
  </si>
  <si>
    <t>3.12M</t>
  </si>
  <si>
    <t>228.79</t>
  </si>
  <si>
    <t>230.00</t>
  </si>
  <si>
    <t>1.83M</t>
  </si>
  <si>
    <t>231.72</t>
  </si>
  <si>
    <t>232.59</t>
  </si>
  <si>
    <t>2.15M</t>
  </si>
  <si>
    <t>230.95</t>
  </si>
  <si>
    <t>226.99</t>
  </si>
  <si>
    <t>222.32</t>
  </si>
  <si>
    <t>230.31</t>
  </si>
  <si>
    <t>1.93M</t>
  </si>
  <si>
    <t>225.65</t>
  </si>
  <si>
    <t>224.53</t>
  </si>
  <si>
    <t>1.45M</t>
  </si>
  <si>
    <t>224.46</t>
  </si>
  <si>
    <t>226.61</t>
  </si>
  <si>
    <t>1.19M</t>
  </si>
  <si>
    <t>222.06</t>
  </si>
  <si>
    <t>2.09M</t>
  </si>
  <si>
    <t>229.66</t>
  </si>
  <si>
    <t>224.36</t>
  </si>
  <si>
    <t>1.67M</t>
  </si>
  <si>
    <t>221.31</t>
  </si>
  <si>
    <t>226.10</t>
  </si>
  <si>
    <t>1.72M</t>
  </si>
  <si>
    <t>222.84</t>
  </si>
  <si>
    <t>2.08M</t>
  </si>
  <si>
    <t>-2.98%</t>
  </si>
  <si>
    <t>231.54</t>
  </si>
  <si>
    <t>1.49M</t>
  </si>
  <si>
    <t>232.99</t>
  </si>
  <si>
    <t>1.40M</t>
  </si>
  <si>
    <t>230.83</t>
  </si>
  <si>
    <t>232.86</t>
  </si>
  <si>
    <t>230.21</t>
  </si>
  <si>
    <t>1.08M</t>
  </si>
  <si>
    <t>232.83</t>
  </si>
  <si>
    <t>229.96</t>
  </si>
  <si>
    <t>1.74M</t>
  </si>
  <si>
    <t>231.59</t>
  </si>
  <si>
    <t>1.47M</t>
  </si>
  <si>
    <t>226.77</t>
  </si>
  <si>
    <t>238.09</t>
  </si>
  <si>
    <t>1.75M</t>
  </si>
  <si>
    <t>5.11%</t>
  </si>
  <si>
    <t>226.31</t>
  </si>
  <si>
    <t>1.43M</t>
  </si>
  <si>
    <t>227.13</t>
  </si>
  <si>
    <t>1.29M</t>
  </si>
  <si>
    <t>229.36</t>
  </si>
  <si>
    <t>234.60</t>
  </si>
  <si>
    <t>228.71</t>
  </si>
  <si>
    <t>1.41M</t>
  </si>
  <si>
    <t>2.38%</t>
  </si>
  <si>
    <t>225.28</t>
  </si>
  <si>
    <t>223.75</t>
  </si>
  <si>
    <t>1.32M</t>
  </si>
  <si>
    <t>231.44</t>
  </si>
  <si>
    <t>232.11</t>
  </si>
  <si>
    <t>227.10</t>
  </si>
  <si>
    <t>1.80M</t>
  </si>
  <si>
    <t>-1.65%</t>
  </si>
  <si>
    <t>228.42</t>
  </si>
  <si>
    <t>227.05</t>
  </si>
  <si>
    <t>1.62M</t>
  </si>
  <si>
    <t>230.73</t>
  </si>
  <si>
    <t>3.39M</t>
  </si>
  <si>
    <t>233.57</t>
  </si>
  <si>
    <t>226.05</t>
  </si>
  <si>
    <t>1.92M</t>
  </si>
  <si>
    <t>2.59%</t>
  </si>
  <si>
    <t>228.54</t>
  </si>
  <si>
    <t>231.40</t>
  </si>
  <si>
    <t>222.21</t>
  </si>
  <si>
    <t>1.52M</t>
  </si>
  <si>
    <t>226.02</t>
  </si>
  <si>
    <t>228.67</t>
  </si>
  <si>
    <t>222.42</t>
  </si>
  <si>
    <t>1.33M</t>
  </si>
  <si>
    <t>228.75</t>
  </si>
  <si>
    <t>224.11</t>
  </si>
  <si>
    <t>223.42</t>
  </si>
  <si>
    <t>2.13M</t>
  </si>
  <si>
    <t>217.62</t>
  </si>
  <si>
    <t>223.15</t>
  </si>
  <si>
    <t>216.70</t>
  </si>
  <si>
    <t>1.97M</t>
  </si>
  <si>
    <t>2.26%</t>
  </si>
  <si>
    <t>218.00</t>
  </si>
  <si>
    <t>218.50</t>
  </si>
  <si>
    <t>216.10</t>
  </si>
  <si>
    <t>1.82M</t>
  </si>
  <si>
    <t>221.83</t>
  </si>
  <si>
    <t>221.84</t>
  </si>
  <si>
    <t>216.14</t>
  </si>
  <si>
    <t>2.21M</t>
  </si>
  <si>
    <t>-2.86%</t>
  </si>
  <si>
    <t>222.66</t>
  </si>
  <si>
    <t>225.07</t>
  </si>
  <si>
    <t>220.98</t>
  </si>
  <si>
    <t>222.28</t>
  </si>
  <si>
    <t>3.62M</t>
  </si>
  <si>
    <t>-4.55%</t>
  </si>
  <si>
    <t>240.28</t>
  </si>
  <si>
    <t>241.65</t>
  </si>
  <si>
    <t>234.25</t>
  </si>
  <si>
    <t>2.07M</t>
  </si>
  <si>
    <t>-3.25%</t>
  </si>
  <si>
    <t>240.37</t>
  </si>
  <si>
    <t>244.40</t>
  </si>
  <si>
    <t>239.45</t>
  </si>
  <si>
    <t>238.20</t>
  </si>
  <si>
    <t>243.64</t>
  </si>
  <si>
    <t>237.54</t>
  </si>
  <si>
    <t>1.81M</t>
  </si>
  <si>
    <t>2.83%</t>
  </si>
  <si>
    <t>237.50</t>
  </si>
  <si>
    <t>239.39</t>
  </si>
  <si>
    <t>233.20</t>
  </si>
  <si>
    <t>239.72</t>
  </si>
  <si>
    <t>231.48</t>
  </si>
  <si>
    <t>2.26M</t>
  </si>
  <si>
    <t>2.68%</t>
  </si>
  <si>
    <t>226.53</t>
  </si>
  <si>
    <t>227.38</t>
  </si>
  <si>
    <t>1.15M</t>
  </si>
  <si>
    <t>229.73</t>
  </si>
  <si>
    <t>224.73</t>
  </si>
  <si>
    <t>1.78M</t>
  </si>
  <si>
    <t>-0.77%</t>
  </si>
  <si>
    <t>232.71</t>
  </si>
  <si>
    <t>226.72</t>
  </si>
  <si>
    <t>1.91M</t>
  </si>
  <si>
    <t>233.99</t>
  </si>
  <si>
    <t>234.77</t>
  </si>
  <si>
    <t>235.22</t>
  </si>
  <si>
    <t>235.60</t>
  </si>
  <si>
    <t>231.64</t>
  </si>
  <si>
    <t>237.13</t>
  </si>
  <si>
    <t>237.52</t>
  </si>
  <si>
    <t>234.57</t>
  </si>
  <si>
    <t>236.88</t>
  </si>
  <si>
    <t>240.36</t>
  </si>
  <si>
    <t>236.62</t>
  </si>
  <si>
    <t>1.94M</t>
  </si>
  <si>
    <t>238.88</t>
  </si>
  <si>
    <t>239.21</t>
  </si>
  <si>
    <t>236.15</t>
  </si>
  <si>
    <t>235.83</t>
  </si>
  <si>
    <t>1.96M</t>
  </si>
  <si>
    <t>240.50</t>
  </si>
  <si>
    <t>242.30</t>
  </si>
  <si>
    <t>234.50</t>
  </si>
  <si>
    <t>2.61M</t>
  </si>
  <si>
    <t>243.75</t>
  </si>
  <si>
    <t>245.76</t>
  </si>
  <si>
    <t>240.12</t>
  </si>
  <si>
    <t>2.41M</t>
  </si>
  <si>
    <t>235.59</t>
  </si>
  <si>
    <t>239.48</t>
  </si>
  <si>
    <t>2.50M</t>
  </si>
  <si>
    <t>237.30</t>
  </si>
  <si>
    <t>226.20</t>
  </si>
  <si>
    <t>2.72M</t>
  </si>
  <si>
    <t>3.09%</t>
  </si>
  <si>
    <t>228.74</t>
  </si>
  <si>
    <t>2.60M</t>
  </si>
  <si>
    <t>222.67</t>
  </si>
  <si>
    <t>229.43</t>
  </si>
  <si>
    <t>222.19</t>
  </si>
  <si>
    <t>4.05M</t>
  </si>
  <si>
    <t>3.55%</t>
  </si>
  <si>
    <t>226.32</t>
  </si>
  <si>
    <t>4.79M</t>
  </si>
  <si>
    <t>225.97</t>
  </si>
  <si>
    <t>216.16</t>
  </si>
  <si>
    <t>8.10M</t>
  </si>
  <si>
    <t>232.40</t>
  </si>
  <si>
    <t>232.69</t>
  </si>
  <si>
    <t>4.67M</t>
  </si>
  <si>
    <t>229.29</t>
  </si>
  <si>
    <t>2.04M</t>
  </si>
  <si>
    <t>1.41%</t>
  </si>
  <si>
    <t>225.44</t>
  </si>
  <si>
    <t>227.00</t>
  </si>
  <si>
    <t>224.19</t>
  </si>
  <si>
    <t>2.25M</t>
  </si>
  <si>
    <t>222.49</t>
  </si>
  <si>
    <t>226.00</t>
  </si>
  <si>
    <t>222.29</t>
  </si>
  <si>
    <t>225.12</t>
  </si>
  <si>
    <t>226.54</t>
  </si>
  <si>
    <t>221.68</t>
  </si>
  <si>
    <t>225.93</t>
  </si>
  <si>
    <t>228.72</t>
  </si>
  <si>
    <t>225.30</t>
  </si>
  <si>
    <t>1.90M</t>
  </si>
  <si>
    <t>222.10</t>
  </si>
  <si>
    <t>1.89M</t>
  </si>
  <si>
    <t>225.82</t>
  </si>
  <si>
    <t>1.86M</t>
  </si>
  <si>
    <t>223.23</t>
  </si>
  <si>
    <t>-1.74%</t>
  </si>
  <si>
    <t>223.70</t>
  </si>
  <si>
    <t>228.23</t>
  </si>
  <si>
    <t>223.38</t>
  </si>
  <si>
    <t>2.03M</t>
  </si>
  <si>
    <t>2.60%</t>
  </si>
  <si>
    <t>221.72</t>
  </si>
  <si>
    <t>220.55</t>
  </si>
  <si>
    <t>219.45</t>
  </si>
  <si>
    <t>219.12</t>
  </si>
  <si>
    <t>1.68M</t>
  </si>
  <si>
    <t>218.66</t>
  </si>
  <si>
    <t>218.85</t>
  </si>
  <si>
    <t>216.11</t>
  </si>
  <si>
    <t>221.07</t>
  </si>
  <si>
    <t>221.40</t>
  </si>
  <si>
    <t>218.77</t>
  </si>
  <si>
    <t>216.63</t>
  </si>
  <si>
    <t>220.46</t>
  </si>
  <si>
    <t>215.21</t>
  </si>
  <si>
    <t>2.35M</t>
  </si>
  <si>
    <t>217.58</t>
  </si>
  <si>
    <t>218.42</t>
  </si>
  <si>
    <t>214.82</t>
  </si>
  <si>
    <t>1.37M</t>
  </si>
  <si>
    <t>219.47</t>
  </si>
  <si>
    <t>215.93</t>
  </si>
  <si>
    <t>2.34M</t>
  </si>
  <si>
    <t>217.87</t>
  </si>
  <si>
    <t>217.40</t>
  </si>
  <si>
    <t>1.46M</t>
  </si>
  <si>
    <t>216.50</t>
  </si>
  <si>
    <t>1.25M</t>
  </si>
  <si>
    <t>218.04</t>
  </si>
  <si>
    <t>221.42</t>
  </si>
  <si>
    <t>217.74</t>
  </si>
  <si>
    <t>214.42</t>
  </si>
  <si>
    <t>218.03</t>
  </si>
  <si>
    <t>214.35</t>
  </si>
  <si>
    <t>1.50M</t>
  </si>
  <si>
    <t>216.85</t>
  </si>
  <si>
    <t>215.71</t>
  </si>
  <si>
    <t>1.51M</t>
  </si>
  <si>
    <t>219.72</t>
  </si>
  <si>
    <t>216.29</t>
  </si>
  <si>
    <t>223.10</t>
  </si>
  <si>
    <t>224.67</t>
  </si>
  <si>
    <t>220.01</t>
  </si>
  <si>
    <t>2.44M</t>
  </si>
  <si>
    <t>-2.20%</t>
  </si>
  <si>
    <t>225.80</t>
  </si>
  <si>
    <t>224.81</t>
  </si>
  <si>
    <t>1.85M</t>
  </si>
  <si>
    <t>231.51</t>
  </si>
  <si>
    <t>232.49</t>
  </si>
  <si>
    <t>2.27M</t>
  </si>
  <si>
    <t>230.77</t>
  </si>
  <si>
    <t>2.62M</t>
  </si>
  <si>
    <t>232.25</t>
  </si>
  <si>
    <t>229.14</t>
  </si>
  <si>
    <t>2.24M</t>
  </si>
  <si>
    <t>235.05</t>
  </si>
  <si>
    <t>230.42</t>
  </si>
  <si>
    <t>229.71</t>
  </si>
  <si>
    <t>238.41</t>
  </si>
  <si>
    <t>6.94%</t>
  </si>
  <si>
    <t>220.40</t>
  </si>
  <si>
    <t>217.09</t>
  </si>
  <si>
    <t>1.17M</t>
  </si>
  <si>
    <t>218.52</t>
  </si>
  <si>
    <t>222.31</t>
  </si>
  <si>
    <t>216.52</t>
  </si>
  <si>
    <t>214.15</t>
  </si>
  <si>
    <t>216.88</t>
  </si>
  <si>
    <t>213.56</t>
  </si>
  <si>
    <t>1.23M</t>
  </si>
  <si>
    <t>213.88</t>
  </si>
  <si>
    <t>215.73</t>
  </si>
  <si>
    <t>212.64</t>
  </si>
  <si>
    <t>1.10M</t>
  </si>
  <si>
    <t>217.26</t>
  </si>
  <si>
    <t>216.43</t>
  </si>
  <si>
    <t>1.26M</t>
  </si>
  <si>
    <t>214.51</t>
  </si>
  <si>
    <t>221.60</t>
  </si>
  <si>
    <t>2.18M</t>
  </si>
  <si>
    <t>4.60%</t>
  </si>
  <si>
    <t>210.32</t>
  </si>
  <si>
    <t>207.84</t>
  </si>
  <si>
    <t>207.50</t>
  </si>
  <si>
    <t>210.60</t>
  </si>
  <si>
    <t>204.33</t>
  </si>
  <si>
    <t>1.28M</t>
  </si>
  <si>
    <t>208.22</t>
  </si>
  <si>
    <t>211.06</t>
  </si>
  <si>
    <t>207.81</t>
  </si>
  <si>
    <t>1.65M</t>
  </si>
  <si>
    <t>212.98</t>
  </si>
  <si>
    <t>214.05</t>
  </si>
  <si>
    <t>209.55</t>
  </si>
  <si>
    <t>1.36M</t>
  </si>
  <si>
    <t>213.18</t>
  </si>
  <si>
    <t>213.62</t>
  </si>
  <si>
    <t>208.02</t>
  </si>
  <si>
    <t>208.89</t>
  </si>
  <si>
    <t>1.13M</t>
  </si>
  <si>
    <t>212.20</t>
  </si>
  <si>
    <t>218.49</t>
  </si>
  <si>
    <t>210.13</t>
  </si>
  <si>
    <t>206.80</t>
  </si>
  <si>
    <t>209.11</t>
  </si>
  <si>
    <t>204.11</t>
  </si>
  <si>
    <t>206.30</t>
  </si>
  <si>
    <t>201.10</t>
  </si>
  <si>
    <t>1.18M</t>
  </si>
  <si>
    <t>205.07</t>
  </si>
  <si>
    <t>209.85</t>
  </si>
  <si>
    <t>1.11M</t>
  </si>
  <si>
    <t>1.96%</t>
  </si>
  <si>
    <t>205.50</t>
  </si>
  <si>
    <t>207.00</t>
  </si>
  <si>
    <t>201.03</t>
  </si>
  <si>
    <t>1.27M</t>
  </si>
  <si>
    <t>209.94</t>
  </si>
  <si>
    <t>210.75</t>
  </si>
  <si>
    <t>206.32</t>
  </si>
  <si>
    <t>211.76</t>
  </si>
  <si>
    <t>204.79</t>
  </si>
  <si>
    <t>199.85</t>
  </si>
  <si>
    <t>2.20M</t>
  </si>
  <si>
    <t>212.45</t>
  </si>
  <si>
    <t>213.49</t>
  </si>
  <si>
    <t>201.39</t>
  </si>
  <si>
    <t>2.81M</t>
  </si>
  <si>
    <t>-5.30%</t>
  </si>
  <si>
    <t>221.20</t>
  </si>
  <si>
    <t>194.29</t>
  </si>
  <si>
    <t>3.53M</t>
  </si>
  <si>
    <t>10.03%</t>
  </si>
  <si>
    <t>211.35</t>
  </si>
  <si>
    <t>195.52</t>
  </si>
  <si>
    <t>-3.49%</t>
  </si>
  <si>
    <t>203.71</t>
  </si>
  <si>
    <t>199.60</t>
  </si>
  <si>
    <t>3.02M</t>
  </si>
  <si>
    <t>-2.33%</t>
  </si>
  <si>
    <t>212.00</t>
  </si>
  <si>
    <t>214.00</t>
  </si>
  <si>
    <t>203.90</t>
  </si>
  <si>
    <t>230.18</t>
  </si>
  <si>
    <t>232.88</t>
  </si>
  <si>
    <t>213.67</t>
  </si>
  <si>
    <t>5.07M</t>
  </si>
  <si>
    <t>-11.95%</t>
  </si>
  <si>
    <t>240.55</t>
  </si>
  <si>
    <t>245.72</t>
  </si>
  <si>
    <t>240.33</t>
  </si>
  <si>
    <t>990.88K</t>
  </si>
  <si>
    <t>244.00</t>
  </si>
  <si>
    <t>244.44</t>
  </si>
  <si>
    <t>239.23</t>
  </si>
  <si>
    <t>245.44</t>
  </si>
  <si>
    <t>239.25</t>
  </si>
  <si>
    <t>243.10</t>
  </si>
  <si>
    <t>244.77</t>
  </si>
  <si>
    <t>240.64</t>
  </si>
  <si>
    <t>243.68</t>
  </si>
  <si>
    <t>244.92</t>
  </si>
  <si>
    <t>242.28</t>
  </si>
  <si>
    <t>245.13</t>
  </si>
  <si>
    <t>240.00</t>
  </si>
  <si>
    <t>2.19M</t>
  </si>
  <si>
    <t>242.24</t>
  </si>
  <si>
    <t>245.14</t>
  </si>
  <si>
    <t>239.51</t>
  </si>
  <si>
    <t>2.67M</t>
  </si>
  <si>
    <t>234.74</t>
  </si>
  <si>
    <t>4.00M</t>
  </si>
  <si>
    <t>5.21%</t>
  </si>
  <si>
    <t>231.87</t>
  </si>
  <si>
    <t>-6.45%</t>
  </si>
  <si>
    <t>244.89</t>
  </si>
  <si>
    <t>250.20</t>
  </si>
  <si>
    <t>243.01</t>
  </si>
  <si>
    <t>3.18M</t>
  </si>
  <si>
    <t>245.82</t>
  </si>
  <si>
    <t>249.22</t>
  </si>
  <si>
    <t>245.00</t>
  </si>
  <si>
    <t>245.28</t>
  </si>
  <si>
    <t>247.18</t>
  </si>
  <si>
    <t>243.59</t>
  </si>
  <si>
    <t>1.59M</t>
  </si>
  <si>
    <t>243.27</t>
  </si>
  <si>
    <t>246.79</t>
  </si>
  <si>
    <t>241.68</t>
  </si>
  <si>
    <t>242.92</t>
  </si>
  <si>
    <t>239.68</t>
  </si>
  <si>
    <t>246.21</t>
  </si>
  <si>
    <t>239.70</t>
  </si>
  <si>
    <t>1.57M</t>
  </si>
  <si>
    <t>243.52</t>
  </si>
  <si>
    <t>239.50</t>
  </si>
  <si>
    <t>1.70M</t>
  </si>
  <si>
    <t>245.85</t>
  </si>
  <si>
    <t>247.11</t>
  </si>
  <si>
    <t>241.78</t>
  </si>
  <si>
    <t>250.92</t>
  </si>
  <si>
    <t>243.13</t>
  </si>
  <si>
    <t>1.66M</t>
  </si>
  <si>
    <t>249.65</t>
  </si>
  <si>
    <t>253.94</t>
  </si>
  <si>
    <t>247.85</t>
  </si>
  <si>
    <t>248.51</t>
  </si>
  <si>
    <t>249.88</t>
  </si>
  <si>
    <t>248.09</t>
  </si>
  <si>
    <t>252.26</t>
  </si>
  <si>
    <t>247.51</t>
  </si>
  <si>
    <t>255.40</t>
  </si>
  <si>
    <t>255.75</t>
  </si>
  <si>
    <t>246.83</t>
  </si>
  <si>
    <t>2.33M</t>
  </si>
  <si>
    <t>-4.26%</t>
  </si>
  <si>
    <t>263.62</t>
  </si>
  <si>
    <t>265.00</t>
  </si>
  <si>
    <t>257.15</t>
  </si>
  <si>
    <t>259.74</t>
  </si>
  <si>
    <t>264.46</t>
  </si>
  <si>
    <t>258.18</t>
  </si>
  <si>
    <t>257.18</t>
  </si>
  <si>
    <t>261.56</t>
  </si>
  <si>
    <t>255.53</t>
  </si>
  <si>
    <t>256.86</t>
  </si>
  <si>
    <t>258.88</t>
  </si>
  <si>
    <t>253.26</t>
  </si>
  <si>
    <t>254.67</t>
  </si>
  <si>
    <t>256.69</t>
  </si>
  <si>
    <t>253.56</t>
  </si>
  <si>
    <t>254.50</t>
  </si>
  <si>
    <t>251.62</t>
  </si>
  <si>
    <t>268.07</t>
  </si>
  <si>
    <t>244.45</t>
  </si>
  <si>
    <t>4.33M</t>
  </si>
  <si>
    <t>-5.32%</t>
  </si>
  <si>
    <t>266.49</t>
  </si>
  <si>
    <t>268.85</t>
  </si>
  <si>
    <t>265.09</t>
  </si>
  <si>
    <t>707.12K</t>
  </si>
  <si>
    <t>266.33</t>
  </si>
  <si>
    <t>268.54</t>
  </si>
  <si>
    <t>264.35</t>
  </si>
  <si>
    <t>957.20K</t>
  </si>
  <si>
    <t>268.95</t>
  </si>
  <si>
    <t>269.44</t>
  </si>
  <si>
    <t>265.46</t>
  </si>
  <si>
    <t>927.79K</t>
  </si>
  <si>
    <t>264.39</t>
  </si>
  <si>
    <t>268.48</t>
  </si>
  <si>
    <t>262.26</t>
  </si>
  <si>
    <t>265.08</t>
  </si>
  <si>
    <t>262.04</t>
  </si>
  <si>
    <t>258.06</t>
  </si>
  <si>
    <t>263.47</t>
  </si>
  <si>
    <t>257.89</t>
  </si>
  <si>
    <t>1.95M</t>
  </si>
  <si>
    <t>258.60</t>
  </si>
  <si>
    <t>262.11</t>
  </si>
  <si>
    <t>257.02</t>
  </si>
  <si>
    <t>1.42M</t>
  </si>
  <si>
    <t>257.12</t>
  </si>
  <si>
    <t>258.75</t>
  </si>
  <si>
    <t>254.08</t>
  </si>
  <si>
    <t>1.22M</t>
  </si>
  <si>
    <t>258.94</t>
  </si>
  <si>
    <t>259.24</t>
  </si>
  <si>
    <t>254.87</t>
  </si>
  <si>
    <t>1.39M</t>
  </si>
  <si>
    <t>253.48</t>
  </si>
  <si>
    <t>259.70</t>
  </si>
  <si>
    <t>252.99</t>
  </si>
  <si>
    <t>2.54M</t>
  </si>
  <si>
    <t>2.52%</t>
  </si>
  <si>
    <t>250.49</t>
  </si>
  <si>
    <t>252.79</t>
  </si>
  <si>
    <t>248.50</t>
  </si>
  <si>
    <t>1.54M</t>
  </si>
  <si>
    <t>249.02</t>
  </si>
  <si>
    <t>251.27</t>
  </si>
  <si>
    <t>246.98</t>
  </si>
  <si>
    <t>257.54</t>
  </si>
  <si>
    <t>258.79</t>
  </si>
  <si>
    <t>246.72</t>
  </si>
  <si>
    <t>3.77M</t>
  </si>
  <si>
    <t>-6.62%</t>
  </si>
  <si>
    <t>270.10</t>
  </si>
  <si>
    <t>270.99</t>
  </si>
  <si>
    <t>263.79</t>
  </si>
  <si>
    <t>271.11</t>
  </si>
  <si>
    <t>263.30</t>
  </si>
  <si>
    <t>2.83M</t>
  </si>
  <si>
    <t>278.65</t>
  </si>
  <si>
    <t>279.38</t>
  </si>
  <si>
    <t>275.01</t>
  </si>
  <si>
    <t>280.98</t>
  </si>
  <si>
    <t>281.07</t>
  </si>
  <si>
    <t>278.07</t>
  </si>
  <si>
    <t>1.04M</t>
  </si>
  <si>
    <t>273.84</t>
  </si>
  <si>
    <t>281.90</t>
  </si>
  <si>
    <t>1.55M</t>
  </si>
  <si>
    <t>3.02%</t>
  </si>
  <si>
    <t>270.00</t>
  </si>
  <si>
    <t>273.50</t>
  </si>
  <si>
    <t>269.53</t>
  </si>
  <si>
    <t>1.21%</t>
  </si>
  <si>
    <t>270.60</t>
  </si>
  <si>
    <t>271.33</t>
  </si>
  <si>
    <t>268.08</t>
  </si>
  <si>
    <t>1.76M</t>
  </si>
  <si>
    <t>274.27</t>
  </si>
  <si>
    <t>274.82</t>
  </si>
  <si>
    <t>269.41</t>
  </si>
  <si>
    <t>275.49</t>
  </si>
  <si>
    <t>278.30</t>
  </si>
  <si>
    <t>272.86</t>
  </si>
  <si>
    <t>276.85</t>
  </si>
  <si>
    <t>277.46</t>
  </si>
  <si>
    <t>274.70</t>
  </si>
  <si>
    <t>1.58M</t>
  </si>
  <si>
    <t>276.60</t>
  </si>
  <si>
    <t>277.96</t>
  </si>
  <si>
    <t>273.72</t>
  </si>
  <si>
    <t>280.50</t>
  </si>
  <si>
    <t>281.08</t>
  </si>
  <si>
    <t>276.28</t>
  </si>
  <si>
    <t>275.00</t>
  </si>
  <si>
    <t>268.50</t>
  </si>
  <si>
    <t>275.21</t>
  </si>
  <si>
    <t>268.22</t>
  </si>
  <si>
    <t>274.51</t>
  </si>
  <si>
    <t>270.45</t>
  </si>
  <si>
    <t>1.48M</t>
  </si>
  <si>
    <t>275.02</t>
  </si>
  <si>
    <t>276.92</t>
  </si>
  <si>
    <t>274.08</t>
  </si>
  <si>
    <t>274.05</t>
  </si>
  <si>
    <t>278.00</t>
  </si>
  <si>
    <t>273.43</t>
  </si>
  <si>
    <t>275.88</t>
  </si>
  <si>
    <t>278.70</t>
  </si>
  <si>
    <t>272.37</t>
  </si>
  <si>
    <t>274.60</t>
  </si>
  <si>
    <t>275.90</t>
  </si>
  <si>
    <t>271.80</t>
  </si>
  <si>
    <t>281.54</t>
  </si>
  <si>
    <t>281.98</t>
  </si>
  <si>
    <t>273.06</t>
  </si>
  <si>
    <t>-2.51%</t>
  </si>
  <si>
    <t>281.52</t>
  </si>
  <si>
    <t>284.13</t>
  </si>
  <si>
    <t>280.58</t>
  </si>
  <si>
    <t>276.81</t>
  </si>
  <si>
    <t>282.41</t>
  </si>
  <si>
    <t>275.50</t>
  </si>
  <si>
    <t>277.33</t>
  </si>
  <si>
    <t>281.60</t>
  </si>
  <si>
    <t>276.54</t>
  </si>
  <si>
    <t>270.35</t>
  </si>
  <si>
    <t>280.30</t>
  </si>
  <si>
    <t>270.30</t>
  </si>
  <si>
    <t>2.51%</t>
  </si>
  <si>
    <t>269.00</t>
  </si>
  <si>
    <t>272.53</t>
  </si>
  <si>
    <t>267.60</t>
  </si>
  <si>
    <t>1.01M</t>
  </si>
  <si>
    <t>275.11</t>
  </si>
  <si>
    <t>3.50M</t>
  </si>
  <si>
    <t>294.00</t>
  </si>
  <si>
    <t>295.24</t>
  </si>
  <si>
    <t>270.90</t>
  </si>
  <si>
    <t>8.13M</t>
  </si>
  <si>
    <t>274.52</t>
  </si>
  <si>
    <t>278.48</t>
  </si>
  <si>
    <t>273.18</t>
  </si>
  <si>
    <t>4.20M</t>
  </si>
  <si>
    <t>277.72</t>
  </si>
  <si>
    <t>281.31</t>
  </si>
  <si>
    <t>272.85</t>
  </si>
  <si>
    <t>281.00</t>
  </si>
  <si>
    <t>282.44</t>
  </si>
  <si>
    <t>274.75</t>
  </si>
  <si>
    <t>2.43M</t>
  </si>
  <si>
    <t>283.38</t>
  </si>
  <si>
    <t>286.28</t>
  </si>
  <si>
    <t>282.76</t>
  </si>
  <si>
    <t>283.33</t>
  </si>
  <si>
    <t>284.11</t>
  </si>
  <si>
    <t>281.85</t>
  </si>
  <si>
    <t>964.66K</t>
  </si>
  <si>
    <t>281.51</t>
  </si>
  <si>
    <t>284.50</t>
  </si>
  <si>
    <t>279.37</t>
  </si>
  <si>
    <t>279.70</t>
  </si>
  <si>
    <t>282.20</t>
  </si>
  <si>
    <t>278.76</t>
  </si>
  <si>
    <t>1.21M</t>
  </si>
  <si>
    <t>279.81</t>
  </si>
  <si>
    <t>280.96</t>
  </si>
  <si>
    <t>277.52</t>
  </si>
  <si>
    <t>902.87K</t>
  </si>
  <si>
    <t>280.89</t>
  </si>
  <si>
    <t>282.82</t>
  </si>
  <si>
    <t>279.00</t>
  </si>
  <si>
    <t>281.39</t>
  </si>
  <si>
    <t>282.45</t>
  </si>
  <si>
    <t>277.75</t>
  </si>
  <si>
    <t>284.19</t>
  </si>
  <si>
    <t>285.78</t>
  </si>
  <si>
    <t>279.22</t>
  </si>
  <si>
    <t>281.71</t>
  </si>
  <si>
    <t>285.90</t>
  </si>
  <si>
    <t>280.02</t>
  </si>
  <si>
    <t>1.84M</t>
  </si>
  <si>
    <t>294.50</t>
  </si>
  <si>
    <t>282.70</t>
  </si>
  <si>
    <t>2.63M</t>
  </si>
  <si>
    <t>-4.66%</t>
  </si>
  <si>
    <t>301.59</t>
  </si>
  <si>
    <t>302.02</t>
  </si>
  <si>
    <t>293.82</t>
  </si>
  <si>
    <t>-1.98%</t>
  </si>
  <si>
    <t>303.04</t>
  </si>
  <si>
    <t>304.76</t>
  </si>
  <si>
    <t>301.87</t>
  </si>
  <si>
    <t>665.50K</t>
  </si>
  <si>
    <t>303.74</t>
  </si>
  <si>
    <t>304.78</t>
  </si>
  <si>
    <t>301.57</t>
  </si>
  <si>
    <t>919.46K</t>
  </si>
  <si>
    <t>303.06</t>
  </si>
  <si>
    <t>304.00</t>
  </si>
  <si>
    <t>299.61</t>
  </si>
  <si>
    <t>301.64</t>
  </si>
  <si>
    <t>308.53</t>
  </si>
  <si>
    <t>300.59</t>
  </si>
  <si>
    <t>2.42M</t>
  </si>
  <si>
    <t>1.73%</t>
  </si>
  <si>
    <t>296.19</t>
  </si>
  <si>
    <t>302.38</t>
  </si>
  <si>
    <t>295.17</t>
  </si>
  <si>
    <t>288.05</t>
  </si>
  <si>
    <t>295.54</t>
  </si>
  <si>
    <t>1.60M</t>
  </si>
  <si>
    <t>293.91</t>
  </si>
  <si>
    <t>294.43</t>
  </si>
  <si>
    <t>285.25</t>
  </si>
  <si>
    <t>-1.72%</t>
  </si>
  <si>
    <t>291.59</t>
  </si>
  <si>
    <t>290.99</t>
  </si>
  <si>
    <t>293.61</t>
  </si>
  <si>
    <t>297.58</t>
  </si>
  <si>
    <t>293.41</t>
  </si>
  <si>
    <t>290.95</t>
  </si>
  <si>
    <t>295.87</t>
  </si>
  <si>
    <t>293.07</t>
  </si>
  <si>
    <t>291.72</t>
  </si>
  <si>
    <t>287.38</t>
  </si>
  <si>
    <t>289.71</t>
  </si>
  <si>
    <t>291.27</t>
  </si>
  <si>
    <t>285.42</t>
  </si>
  <si>
    <t>1.24M</t>
  </si>
  <si>
    <t>288.70</t>
  </si>
  <si>
    <t>293.45</t>
  </si>
  <si>
    <t>283.78</t>
  </si>
  <si>
    <t>289.10</t>
  </si>
  <si>
    <t>282.86</t>
  </si>
  <si>
    <t>1.73M</t>
  </si>
  <si>
    <t>281.94</t>
  </si>
  <si>
    <t>285.50</t>
  </si>
  <si>
    <t>280.00</t>
  </si>
  <si>
    <t>276.00</t>
  </si>
  <si>
    <t>281.20</t>
  </si>
  <si>
    <t>271.62</t>
  </si>
  <si>
    <t>2.64M</t>
  </si>
  <si>
    <t>1.68%</t>
  </si>
  <si>
    <t>271.14</t>
  </si>
  <si>
    <t>275.45</t>
  </si>
  <si>
    <t>269.52</t>
  </si>
  <si>
    <t>948.56K</t>
  </si>
  <si>
    <t>274.00</t>
  </si>
  <si>
    <t>274.98</t>
  </si>
  <si>
    <t>270.69</t>
  </si>
  <si>
    <t>1.02M</t>
  </si>
  <si>
    <t>273.78</t>
  </si>
  <si>
    <t>277.48</t>
  </si>
  <si>
    <t>273.17</t>
  </si>
  <si>
    <t>273.38</t>
  </si>
  <si>
    <t>276.72</t>
  </si>
  <si>
    <t>273.01</t>
  </si>
  <si>
    <t>278.54</t>
  </si>
  <si>
    <t>273.91</t>
  </si>
  <si>
    <t>1.20M</t>
  </si>
  <si>
    <t>273.64</t>
  </si>
  <si>
    <t>277.12</t>
  </si>
  <si>
    <t>273.00</t>
  </si>
  <si>
    <t>272.62</t>
  </si>
  <si>
    <t>275.85</t>
  </si>
  <si>
    <t>272.12</t>
  </si>
  <si>
    <t>275.68</t>
  </si>
  <si>
    <t>271.88</t>
  </si>
  <si>
    <t>835.53K</t>
  </si>
  <si>
    <t>277.92</t>
  </si>
  <si>
    <t>278.69</t>
  </si>
  <si>
    <t>270.80</t>
  </si>
  <si>
    <t>1.64M</t>
  </si>
  <si>
    <t>269.20</t>
  </si>
  <si>
    <t>270.44</t>
  </si>
  <si>
    <t>266.83</t>
  </si>
  <si>
    <t>267.99</t>
  </si>
  <si>
    <t>271.10</t>
  </si>
  <si>
    <t>267.72</t>
  </si>
  <si>
    <t>971.99K</t>
  </si>
  <si>
    <t>272.74</t>
  </si>
  <si>
    <t>273.32</t>
  </si>
  <si>
    <t>267.76</t>
  </si>
  <si>
    <t>-2.04%</t>
  </si>
  <si>
    <t>276.12</t>
  </si>
  <si>
    <t>272.51</t>
  </si>
  <si>
    <t>271.72</t>
  </si>
  <si>
    <t>275.55</t>
  </si>
  <si>
    <t>270.16</t>
  </si>
  <si>
    <t>272.90</t>
  </si>
  <si>
    <t>268.41</t>
  </si>
  <si>
    <t>1.71M</t>
  </si>
  <si>
    <t>267.77</t>
  </si>
  <si>
    <t>269.07</t>
  </si>
  <si>
    <t>265.64</t>
  </si>
  <si>
    <t>264.34</t>
  </si>
  <si>
    <t>267.90</t>
  </si>
  <si>
    <t>263.95</t>
  </si>
  <si>
    <t>922.32K</t>
  </si>
  <si>
    <t>265.35</t>
  </si>
  <si>
    <t>267.18</t>
  </si>
  <si>
    <t>264.17</t>
  </si>
  <si>
    <t>965.71K</t>
  </si>
  <si>
    <t>263.35</t>
  </si>
  <si>
    <t>265.98</t>
  </si>
  <si>
    <t>263.20</t>
  </si>
  <si>
    <t>872.83K</t>
  </si>
  <si>
    <t>263.53</t>
  </si>
  <si>
    <t>267.09</t>
  </si>
  <si>
    <t>262.74</t>
  </si>
  <si>
    <t>1.31M</t>
  </si>
  <si>
    <t>260.94</t>
  </si>
  <si>
    <t>262.30</t>
  </si>
  <si>
    <t>259.36</t>
  </si>
  <si>
    <t>1.07M</t>
  </si>
  <si>
    <t>259.38</t>
  </si>
  <si>
    <t>261.21</t>
  </si>
  <si>
    <t>258.10</t>
  </si>
  <si>
    <t>1.34M</t>
  </si>
  <si>
    <t>264.80</t>
  </si>
  <si>
    <t>265.03</t>
  </si>
  <si>
    <t>259.27</t>
  </si>
  <si>
    <t>266.00</t>
  </si>
  <si>
    <t>266.24</t>
  </si>
  <si>
    <t>261.37</t>
  </si>
  <si>
    <t>268.93</t>
  </si>
  <si>
    <t>266.36</t>
  </si>
  <si>
    <t>273.86</t>
  </si>
  <si>
    <t>275.32</t>
  </si>
  <si>
    <t>268.00</t>
  </si>
  <si>
    <t>269.62</t>
  </si>
  <si>
    <t>276.75</t>
  </si>
  <si>
    <t>269.06</t>
  </si>
  <si>
    <t>2.91M</t>
  </si>
  <si>
    <t>267.10</t>
  </si>
  <si>
    <t>270.48</t>
  </si>
  <si>
    <t>266.50</t>
  </si>
  <si>
    <t>265.21</t>
  </si>
  <si>
    <t>266.01</t>
  </si>
  <si>
    <t>262.85</t>
  </si>
  <si>
    <t>2.59M</t>
  </si>
  <si>
    <t>259.12</t>
  </si>
  <si>
    <t>268.33</t>
  </si>
  <si>
    <t>4.11M</t>
  </si>
  <si>
    <t>3.22%</t>
  </si>
  <si>
    <t>255.51</t>
  </si>
  <si>
    <t>260.73</t>
  </si>
  <si>
    <t>255.50</t>
  </si>
  <si>
    <t>3.73M</t>
  </si>
  <si>
    <t>260.77</t>
  </si>
  <si>
    <t>262.56</t>
  </si>
  <si>
    <t>-15.23%</t>
  </si>
  <si>
    <t>304.13</t>
  </si>
  <si>
    <t>308.00</t>
  </si>
  <si>
    <t>297.87</t>
  </si>
  <si>
    <t>4.22M</t>
  </si>
  <si>
    <t>295.52</t>
  </si>
  <si>
    <t>301.01</t>
  </si>
  <si>
    <t>296.00</t>
  </si>
  <si>
    <t>300.45</t>
  </si>
  <si>
    <t>294.70</t>
  </si>
  <si>
    <t>289.74</t>
  </si>
  <si>
    <t>293.81</t>
  </si>
  <si>
    <t>288.35</t>
  </si>
  <si>
    <t>1.14M</t>
  </si>
  <si>
    <t>287.57</t>
  </si>
  <si>
    <t>280.86</t>
  </si>
  <si>
    <t>285.67</t>
  </si>
  <si>
    <t>288.31</t>
  </si>
  <si>
    <t>284.33</t>
  </si>
  <si>
    <t>862.19K</t>
  </si>
  <si>
    <t>282.66</t>
  </si>
  <si>
    <t>285.37</t>
  </si>
  <si>
    <t>277.89</t>
  </si>
  <si>
    <t>937.70K</t>
  </si>
  <si>
    <t>283.92</t>
  </si>
  <si>
    <t>284.82</t>
  </si>
  <si>
    <t>280.08</t>
  </si>
  <si>
    <t>940.09K</t>
  </si>
  <si>
    <t>283.50</t>
  </si>
  <si>
    <t>286.18</t>
  </si>
  <si>
    <t>282.93</t>
  </si>
  <si>
    <t>880.03K</t>
  </si>
  <si>
    <t>285.38</t>
  </si>
  <si>
    <t>288.01</t>
  </si>
  <si>
    <t>282.65</t>
  </si>
  <si>
    <t>1.12M</t>
  </si>
  <si>
    <t>293.46</t>
  </si>
  <si>
    <t>293.95</t>
  </si>
  <si>
    <t>283.75</t>
  </si>
  <si>
    <t>-2.57%</t>
  </si>
  <si>
    <t>295.36</t>
  </si>
  <si>
    <t>291.99</t>
  </si>
  <si>
    <t>719.20K</t>
  </si>
  <si>
    <t>296.06</t>
  </si>
  <si>
    <t>297.16</t>
  </si>
  <si>
    <t>291.56</t>
  </si>
  <si>
    <t>297.09</t>
  </si>
  <si>
    <t>299.10</t>
  </si>
  <si>
    <t>294.71</t>
  </si>
  <si>
    <t>297.75</t>
  </si>
  <si>
    <t>299.19</t>
  </si>
  <si>
    <t>295.46</t>
  </si>
  <si>
    <t>729.97K</t>
  </si>
  <si>
    <t>294.91</t>
  </si>
  <si>
    <t>294.20</t>
  </si>
  <si>
    <t>712.30K</t>
  </si>
  <si>
    <t>297.23</t>
  </si>
  <si>
    <t>297.64</t>
  </si>
  <si>
    <t>292.73</t>
  </si>
  <si>
    <t>828.69K</t>
  </si>
  <si>
    <t>298.57</t>
  </si>
  <si>
    <t>299.31</t>
  </si>
  <si>
    <t>295.75</t>
  </si>
  <si>
    <t>771.59K</t>
  </si>
  <si>
    <t>295.91</t>
  </si>
  <si>
    <t>294.84</t>
  </si>
  <si>
    <t>865.59K</t>
  </si>
  <si>
    <t>292.60</t>
  </si>
  <si>
    <t>294.63</t>
  </si>
  <si>
    <t>290.67</t>
  </si>
  <si>
    <t>980.08K</t>
  </si>
  <si>
    <t>290.76</t>
  </si>
  <si>
    <t>292.63</t>
  </si>
  <si>
    <t>289.29</t>
  </si>
  <si>
    <t>787.40K</t>
  </si>
  <si>
    <t>287.99</t>
  </si>
  <si>
    <t>289.00</t>
  </si>
  <si>
    <t>286.46</t>
  </si>
  <si>
    <t>591.74K</t>
  </si>
  <si>
    <t>285.88</t>
  </si>
  <si>
    <t>288.87</t>
  </si>
  <si>
    <t>285.52</t>
  </si>
  <si>
    <t>804.19K</t>
  </si>
  <si>
    <t>284.00</t>
  </si>
  <si>
    <t>285.55</t>
  </si>
  <si>
    <t>279.15</t>
  </si>
  <si>
    <t>287.30</t>
  </si>
  <si>
    <t>291.70</t>
  </si>
  <si>
    <t>282.64</t>
  </si>
  <si>
    <t>283.31</t>
  </si>
  <si>
    <t>285.03</t>
  </si>
  <si>
    <t>768.24K</t>
  </si>
  <si>
    <t>280.23</t>
  </si>
  <si>
    <t>283.39</t>
  </si>
  <si>
    <t>279.20</t>
  </si>
  <si>
    <t>279.21</t>
  </si>
  <si>
    <t>281.41</t>
  </si>
  <si>
    <t>277.49</t>
  </si>
  <si>
    <t>277.44</t>
  </si>
  <si>
    <t>277.97</t>
  </si>
  <si>
    <t>274.15</t>
  </si>
  <si>
    <t>279.12</t>
  </si>
  <si>
    <t>281.80</t>
  </si>
  <si>
    <t>276.46</t>
  </si>
  <si>
    <t>277.06</t>
  </si>
  <si>
    <t>1.79M</t>
  </si>
  <si>
    <t>284.80</t>
  </si>
  <si>
    <t>289.70</t>
  </si>
  <si>
    <t>282.57</t>
  </si>
  <si>
    <t>284.61</t>
  </si>
  <si>
    <t>289.18</t>
  </si>
  <si>
    <t>279.60</t>
  </si>
  <si>
    <t>2.68M</t>
  </si>
  <si>
    <t>292.98</t>
  </si>
  <si>
    <t>294.54</t>
  </si>
  <si>
    <t>287.73</t>
  </si>
  <si>
    <t>-1.86%</t>
  </si>
  <si>
    <t>303.22</t>
  </si>
  <si>
    <t>305.87</t>
  </si>
  <si>
    <t>296.29</t>
  </si>
  <si>
    <t>1.53M</t>
  </si>
  <si>
    <t>301.05</t>
  </si>
  <si>
    <t>305.61</t>
  </si>
  <si>
    <t>300.88</t>
  </si>
  <si>
    <t>947.41K</t>
  </si>
  <si>
    <t>299.96</t>
  </si>
  <si>
    <t>303.00</t>
  </si>
  <si>
    <t>299.30</t>
  </si>
  <si>
    <t>300.32</t>
  </si>
  <si>
    <t>301.97</t>
  </si>
  <si>
    <t>298.06</t>
  </si>
  <si>
    <t>865.09K</t>
  </si>
  <si>
    <t>299.85</t>
  </si>
  <si>
    <t>302.18</t>
  </si>
  <si>
    <t>297.47</t>
  </si>
  <si>
    <t>298.29</t>
  </si>
  <si>
    <t>303.29</t>
  </si>
  <si>
    <t>298.01</t>
  </si>
  <si>
    <t>300.81</t>
  </si>
  <si>
    <t>296.58</t>
  </si>
  <si>
    <t>299.00</t>
  </si>
  <si>
    <t>304.09</t>
  </si>
  <si>
    <t>307.00</t>
  </si>
  <si>
    <t>307.74</t>
  </si>
  <si>
    <t>301.40</t>
  </si>
  <si>
    <t>306.62</t>
  </si>
  <si>
    <t>308.73</t>
  </si>
  <si>
    <t>304.02</t>
  </si>
  <si>
    <t>308.98</t>
  </si>
  <si>
    <t>313.16</t>
  </si>
  <si>
    <t>305.64</t>
  </si>
  <si>
    <t>310.43</t>
  </si>
  <si>
    <t>313.67</t>
  </si>
  <si>
    <t>308.10</t>
  </si>
  <si>
    <t>305.84</t>
  </si>
  <si>
    <t>313.84</t>
  </si>
  <si>
    <t>305.77</t>
  </si>
  <si>
    <t>2.79%</t>
  </si>
  <si>
    <t>300.46</t>
  </si>
  <si>
    <t>305.59</t>
  </si>
  <si>
    <t>299.06</t>
  </si>
  <si>
    <t>298.56</t>
  </si>
  <si>
    <t>297.68</t>
  </si>
  <si>
    <t>294.99</t>
  </si>
  <si>
    <t>300.94</t>
  </si>
  <si>
    <t>294.67</t>
  </si>
  <si>
    <t>293.66</t>
  </si>
  <si>
    <t>289.46</t>
  </si>
  <si>
    <t>296.84</t>
  </si>
  <si>
    <t>292.52</t>
  </si>
  <si>
    <t>294.51</t>
  </si>
  <si>
    <t>297.89</t>
  </si>
  <si>
    <t>293.71</t>
  </si>
  <si>
    <t>294.97</t>
  </si>
  <si>
    <t>292.07</t>
  </si>
  <si>
    <t>299.24</t>
  </si>
  <si>
    <t>299.50</t>
  </si>
  <si>
    <t>292.65</t>
  </si>
  <si>
    <t>296.49</t>
  </si>
  <si>
    <t>301.21</t>
  </si>
  <si>
    <t>298.12</t>
  </si>
  <si>
    <t>301.28</t>
  </si>
  <si>
    <t>297.21</t>
  </si>
  <si>
    <t>293.90</t>
  </si>
  <si>
    <t>302.41</t>
  </si>
  <si>
    <t>293.44</t>
  </si>
  <si>
    <t>4.28M</t>
  </si>
  <si>
    <t>293.12</t>
  </si>
  <si>
    <t>295.85</t>
  </si>
  <si>
    <t>288.41</t>
  </si>
  <si>
    <t>3.99M</t>
  </si>
  <si>
    <t>288.42</t>
  </si>
  <si>
    <t>296.86</t>
  </si>
  <si>
    <t>11.13M</t>
  </si>
  <si>
    <t>15.53%</t>
  </si>
  <si>
    <t>256.15</t>
  </si>
  <si>
    <t>256.80</t>
  </si>
  <si>
    <t>252.60</t>
  </si>
  <si>
    <t>6.31M</t>
  </si>
  <si>
    <t>253.98</t>
  </si>
  <si>
    <t>257.31</t>
  </si>
  <si>
    <t>253.14</t>
  </si>
  <si>
    <t>252.98</t>
  </si>
  <si>
    <t>255.89</t>
  </si>
  <si>
    <t>251.61</t>
  </si>
  <si>
    <t>3.15M</t>
  </si>
  <si>
    <t>248.76</t>
  </si>
  <si>
    <t>253.35</t>
  </si>
  <si>
    <t>248.46</t>
  </si>
  <si>
    <t>252.41</t>
  </si>
  <si>
    <t>247.60</t>
  </si>
  <si>
    <t>245.54</t>
  </si>
  <si>
    <t>250.47</t>
  </si>
  <si>
    <t>244.85</t>
  </si>
  <si>
    <t>246.55</t>
  </si>
  <si>
    <t>247.91</t>
  </si>
  <si>
    <t>249.14</t>
  </si>
  <si>
    <t>249.50</t>
  </si>
  <si>
    <t>244.26</t>
  </si>
  <si>
    <t>253.38</t>
  </si>
  <si>
    <t>254.30</t>
  </si>
  <si>
    <t>248.13</t>
  </si>
  <si>
    <t>1.56M</t>
  </si>
  <si>
    <t>252.59</t>
  </si>
  <si>
    <t>249.90</t>
  </si>
  <si>
    <t>247.00</t>
  </si>
  <si>
    <t>254.21</t>
  </si>
  <si>
    <t>245.91</t>
  </si>
  <si>
    <t>251.37</t>
  </si>
  <si>
    <t>247.15</t>
  </si>
  <si>
    <t>248.05</t>
  </si>
  <si>
    <t>251.29</t>
  </si>
  <si>
    <t>247.31</t>
  </si>
  <si>
    <t>247.90</t>
  </si>
  <si>
    <t>248.34</t>
  </si>
  <si>
    <t>244.47</t>
  </si>
  <si>
    <t>930.39K</t>
  </si>
  <si>
    <t>248.33</t>
  </si>
  <si>
    <t>253.99</t>
  </si>
  <si>
    <t>246.71</t>
  </si>
  <si>
    <t>254.32</t>
  </si>
  <si>
    <t>246.15</t>
  </si>
  <si>
    <t>249.70</t>
  </si>
  <si>
    <t>245.51</t>
  </si>
  <si>
    <t>245.84</t>
  </si>
  <si>
    <t>247.03</t>
  </si>
  <si>
    <t>247.20</t>
  </si>
  <si>
    <t>250.89</t>
  </si>
  <si>
    <t>246.31</t>
  </si>
  <si>
    <t>251.55</t>
  </si>
  <si>
    <t>252.15</t>
  </si>
  <si>
    <t>246.90</t>
  </si>
  <si>
    <t>252.66</t>
  </si>
  <si>
    <t>249.79</t>
  </si>
  <si>
    <t>254.00</t>
  </si>
  <si>
    <t>254.80</t>
  </si>
  <si>
    <t>250.93</t>
  </si>
  <si>
    <t>1.03M</t>
  </si>
  <si>
    <t>256.99</t>
  </si>
  <si>
    <t>257.41</t>
  </si>
  <si>
    <t>254.07</t>
  </si>
  <si>
    <t>899.54K</t>
  </si>
  <si>
    <t>260.08</t>
  </si>
  <si>
    <t>256.28</t>
  </si>
  <si>
    <t>258.56</t>
  </si>
  <si>
    <t>260.99</t>
  </si>
  <si>
    <t>260.00</t>
  </si>
  <si>
    <t>267.22</t>
  </si>
  <si>
    <t>267.63</t>
  </si>
  <si>
    <t>258.35</t>
  </si>
  <si>
    <t>2.53M</t>
  </si>
  <si>
    <t>266.03</t>
  </si>
  <si>
    <t>262.06</t>
  </si>
  <si>
    <t>265.95</t>
  </si>
  <si>
    <t>1.09M</t>
  </si>
  <si>
    <t>262.51</t>
  </si>
  <si>
    <t>923.72K</t>
  </si>
  <si>
    <t>257.78</t>
  </si>
  <si>
    <t>259.00</t>
  </si>
  <si>
    <t>255.81</t>
  </si>
  <si>
    <t>261.23</t>
  </si>
  <si>
    <t>258.49</t>
  </si>
  <si>
    <t>262.84</t>
  </si>
  <si>
    <t>263.00</t>
  </si>
  <si>
    <t>260.17</t>
  </si>
  <si>
    <t>929.63K</t>
  </si>
  <si>
    <t>263.50</t>
  </si>
  <si>
    <t>265.57</t>
  </si>
  <si>
    <t>259.85</t>
  </si>
  <si>
    <t>263.29</t>
  </si>
  <si>
    <t>263.88</t>
  </si>
  <si>
    <t>260.01</t>
  </si>
  <si>
    <t>261.65</t>
  </si>
  <si>
    <t>263.03</t>
  </si>
  <si>
    <t>259.78</t>
  </si>
  <si>
    <t>901.04K</t>
  </si>
  <si>
    <t>264.84</t>
  </si>
  <si>
    <t>264.97</t>
  </si>
  <si>
    <t>261.66</t>
  </si>
  <si>
    <t>853.89K</t>
  </si>
  <si>
    <t>266.53</t>
  </si>
  <si>
    <t>268.24</t>
  </si>
  <si>
    <t>263.96</t>
  </si>
  <si>
    <t>787.71K</t>
  </si>
  <si>
    <t>264.13</t>
  </si>
  <si>
    <t>267.45</t>
  </si>
  <si>
    <t>263.31</t>
  </si>
  <si>
    <t>958.88K</t>
  </si>
  <si>
    <t>263.94</t>
  </si>
  <si>
    <t>265.80</t>
  </si>
  <si>
    <t>262.70</t>
  </si>
  <si>
    <t>876.13K</t>
  </si>
  <si>
    <t>270.51</t>
  </si>
  <si>
    <t>263.58</t>
  </si>
  <si>
    <t>-2.09%</t>
  </si>
  <si>
    <t>270.42</t>
  </si>
  <si>
    <t>268.67</t>
  </si>
  <si>
    <t>271.94</t>
  </si>
  <si>
    <t>267.02</t>
  </si>
  <si>
    <t>264.24</t>
  </si>
  <si>
    <t>269.10</t>
  </si>
  <si>
    <t>263.46</t>
  </si>
  <si>
    <t>264.11</t>
  </si>
  <si>
    <t>265.20</t>
  </si>
  <si>
    <t>262.08</t>
  </si>
  <si>
    <t>1.06M</t>
  </si>
  <si>
    <t>264.40</t>
  </si>
  <si>
    <t>265.93</t>
  </si>
  <si>
    <t>262.22</t>
  </si>
  <si>
    <t>266.58</t>
  </si>
  <si>
    <t>266.85</t>
  </si>
  <si>
    <t>263.16</t>
  </si>
  <si>
    <t>270.82</t>
  </si>
  <si>
    <t>271.61</t>
  </si>
  <si>
    <t>266.15</t>
  </si>
  <si>
    <t>999.08K</t>
  </si>
  <si>
    <t>265.90</t>
  </si>
  <si>
    <t>-1.61%</t>
  </si>
  <si>
    <t>270.39</t>
  </si>
  <si>
    <t>269.70</t>
  </si>
  <si>
    <t>272.23</t>
  </si>
  <si>
    <t>273.87</t>
  </si>
  <si>
    <t>275.03</t>
  </si>
  <si>
    <t>276.55</t>
  </si>
  <si>
    <t>273.60</t>
  </si>
  <si>
    <t>276.52</t>
  </si>
  <si>
    <t>274.26</t>
  </si>
  <si>
    <t>2.05M</t>
  </si>
  <si>
    <t>275.95</t>
  </si>
  <si>
    <t>272.16</t>
  </si>
  <si>
    <t>280.43</t>
  </si>
  <si>
    <t>281.19</t>
  </si>
  <si>
    <t>274.40</t>
  </si>
  <si>
    <t>276.68</t>
  </si>
  <si>
    <t>279.64</t>
  </si>
  <si>
    <t>276.51</t>
  </si>
  <si>
    <t>277.93</t>
  </si>
  <si>
    <t>2.52M</t>
  </si>
  <si>
    <t>284.24</t>
  </si>
  <si>
    <t>287.09</t>
  </si>
  <si>
    <t>2.78M</t>
  </si>
  <si>
    <t>-3.32%</t>
  </si>
  <si>
    <t>287.28</t>
  </si>
  <si>
    <t>290.44</t>
  </si>
  <si>
    <t>289.81</t>
  </si>
  <si>
    <t>284.30</t>
  </si>
  <si>
    <t>283.13</t>
  </si>
  <si>
    <t>290.87</t>
  </si>
  <si>
    <t>4.53M</t>
  </si>
  <si>
    <t>280.78</t>
  </si>
  <si>
    <t>283.02</t>
  </si>
  <si>
    <t>277.55</t>
  </si>
  <si>
    <t>3.03M</t>
  </si>
  <si>
    <t>286.00</t>
  </si>
  <si>
    <t>281.40</t>
  </si>
  <si>
    <t>7.35%</t>
  </si>
  <si>
    <t>259.55</t>
  </si>
  <si>
    <t>265.53</t>
  </si>
  <si>
    <t>259.54</t>
  </si>
  <si>
    <t>4.88M</t>
  </si>
  <si>
    <t>256.62</t>
  </si>
  <si>
    <t>260.18</t>
  </si>
  <si>
    <t>255.01</t>
  </si>
  <si>
    <t>252.93</t>
  </si>
  <si>
    <t>257.27</t>
  </si>
  <si>
    <t>252.51</t>
  </si>
  <si>
    <t>253.32</t>
  </si>
  <si>
    <t>254.93</t>
  </si>
  <si>
    <t>251.68</t>
  </si>
  <si>
    <t>252.87</t>
  </si>
  <si>
    <t>252.33</t>
  </si>
  <si>
    <t>3.30M</t>
  </si>
  <si>
    <t>256.36</t>
  </si>
  <si>
    <t>253.54</t>
  </si>
  <si>
    <t>255.55</t>
  </si>
  <si>
    <t>255.15</t>
  </si>
  <si>
    <t>253.25</t>
  </si>
  <si>
    <t>253.19</t>
  </si>
  <si>
    <t>247.84</t>
  </si>
  <si>
    <t>253.40</t>
  </si>
  <si>
    <t>250.07</t>
  </si>
  <si>
    <t>250.29</t>
  </si>
  <si>
    <t>247.49</t>
  </si>
  <si>
    <t>249.71</t>
  </si>
  <si>
    <t>251.17</t>
  </si>
  <si>
    <t>248.99</t>
  </si>
  <si>
    <t>249.81</t>
  </si>
  <si>
    <t>251.65</t>
  </si>
  <si>
    <t>247.43</t>
  </si>
  <si>
    <t>245.58</t>
  </si>
  <si>
    <t>248.79</t>
  </si>
  <si>
    <t>245.16</t>
  </si>
  <si>
    <t>1.38M</t>
  </si>
  <si>
    <t>245.04</t>
  </si>
  <si>
    <t>248.10</t>
  </si>
  <si>
    <t>244.53</t>
  </si>
  <si>
    <t>249.18</t>
  </si>
  <si>
    <t>245.57</t>
  </si>
  <si>
    <t>245.78</t>
  </si>
  <si>
    <t>249.46</t>
  </si>
  <si>
    <t>245.21</t>
  </si>
  <si>
    <t>2.79M</t>
  </si>
  <si>
    <t>239.33</t>
  </si>
  <si>
    <t>244.52</t>
  </si>
  <si>
    <t>239.07</t>
  </si>
  <si>
    <t>242.60</t>
  </si>
  <si>
    <t>240.90</t>
  </si>
  <si>
    <t>241.62</t>
  </si>
  <si>
    <t>243.89</t>
  </si>
  <si>
    <t>240.51</t>
  </si>
  <si>
    <t>244.23</t>
  </si>
  <si>
    <t>244.95</t>
  </si>
  <si>
    <t>242.52</t>
  </si>
  <si>
    <t>242.14</t>
  </si>
  <si>
    <t>244.30</t>
  </si>
  <si>
    <t>241.58</t>
  </si>
  <si>
    <t>241.54</t>
  </si>
  <si>
    <t>238.21</t>
  </si>
  <si>
    <t>236.52</t>
  </si>
  <si>
    <t>239.66</t>
  </si>
  <si>
    <t>235.81</t>
  </si>
  <si>
    <t>2.11M</t>
  </si>
  <si>
    <t>238.32</t>
  </si>
  <si>
    <t>235.74</t>
  </si>
  <si>
    <t>237.42</t>
  </si>
  <si>
    <t>237.70</t>
  </si>
  <si>
    <t>235.31</t>
  </si>
  <si>
    <t>240.75</t>
  </si>
  <si>
    <t>240.84</t>
  </si>
  <si>
    <t>2.51M</t>
  </si>
  <si>
    <t>-3.29%</t>
  </si>
  <si>
    <t>242.71</t>
  </si>
  <si>
    <t>244.60</t>
  </si>
  <si>
    <t>241.86</t>
  </si>
  <si>
    <t>242.06</t>
  </si>
  <si>
    <t>242.82</t>
  </si>
  <si>
    <t>240.13</t>
  </si>
  <si>
    <t>241.90</t>
  </si>
  <si>
    <t>243.34</t>
  </si>
  <si>
    <t>240.41</t>
  </si>
  <si>
    <t>242.02</t>
  </si>
  <si>
    <t>243.28</t>
  </si>
  <si>
    <t>240.32</t>
  </si>
  <si>
    <t>2.16M</t>
  </si>
  <si>
    <t>243.78</t>
  </si>
  <si>
    <t>238.71</t>
  </si>
  <si>
    <t>241.60</t>
  </si>
  <si>
    <t>237.95</t>
  </si>
  <si>
    <t>241.50</t>
  </si>
  <si>
    <t>243.82</t>
  </si>
  <si>
    <t>239.34</t>
  </si>
  <si>
    <t>2.00M</t>
  </si>
  <si>
    <t>241.39</t>
  </si>
  <si>
    <t>242.59</t>
  </si>
  <si>
    <t>239.18</t>
  </si>
  <si>
    <t>243.41</t>
  </si>
  <si>
    <t>240.54</t>
  </si>
  <si>
    <t>2.99M</t>
  </si>
  <si>
    <t>243.32</t>
  </si>
  <si>
    <t>247.04</t>
  </si>
  <si>
    <t>3.96M</t>
  </si>
  <si>
    <t>250.86</t>
  </si>
  <si>
    <t>251.01</t>
  </si>
  <si>
    <t>253.42</t>
  </si>
  <si>
    <t>254.44</t>
  </si>
  <si>
    <t>250.78</t>
  </si>
  <si>
    <t>251.85</t>
  </si>
  <si>
    <t>251.46</t>
  </si>
  <si>
    <t>252.17</t>
  </si>
  <si>
    <t>253.52</t>
  </si>
  <si>
    <t>251.18</t>
  </si>
  <si>
    <t>251.84</t>
  </si>
  <si>
    <t>249.30</t>
  </si>
  <si>
    <t>1.63M</t>
  </si>
  <si>
    <t>247.40</t>
  </si>
  <si>
    <t>251.73</t>
  </si>
  <si>
    <t>244.79</t>
  </si>
  <si>
    <t>246.65</t>
  </si>
  <si>
    <t>242.01</t>
  </si>
  <si>
    <t>247.25</t>
  </si>
  <si>
    <t>243.66</t>
  </si>
  <si>
    <t>2.80M</t>
  </si>
  <si>
    <t>250.27</t>
  </si>
  <si>
    <t>251.53</t>
  </si>
  <si>
    <t>250.14</t>
  </si>
  <si>
    <t>248.39</t>
  </si>
  <si>
    <t>2.02M</t>
  </si>
  <si>
    <t>251.09</t>
  </si>
  <si>
    <t>246.03</t>
  </si>
  <si>
    <t>247.10</t>
  </si>
  <si>
    <t>248.71</t>
  </si>
  <si>
    <t>246.64</t>
  </si>
  <si>
    <t>248.27</t>
  </si>
  <si>
    <t>249.84</t>
  </si>
  <si>
    <t>246.11</t>
  </si>
  <si>
    <t>2.23M</t>
  </si>
  <si>
    <t>248.83</t>
  </si>
  <si>
    <t>244.51</t>
  </si>
  <si>
    <t>245.08</t>
  </si>
  <si>
    <t>245.80</t>
  </si>
  <si>
    <t>2.95M</t>
  </si>
  <si>
    <t>251.51</t>
  </si>
  <si>
    <t>252.94</t>
  </si>
  <si>
    <t>250.23</t>
  </si>
  <si>
    <t>2.49M</t>
  </si>
  <si>
    <t>255.63</t>
  </si>
  <si>
    <t>251.87</t>
  </si>
  <si>
    <t>250.60</t>
  </si>
  <si>
    <t>252.76</t>
  </si>
  <si>
    <t>254.65</t>
  </si>
  <si>
    <t>250.72</t>
  </si>
  <si>
    <t>3.13M</t>
  </si>
  <si>
    <t>253.29</t>
  </si>
  <si>
    <t>249.20</t>
  </si>
  <si>
    <t>3.59M</t>
  </si>
  <si>
    <t>247.22</t>
  </si>
  <si>
    <t>249.42</t>
  </si>
  <si>
    <t>3.35M</t>
  </si>
  <si>
    <t>248.11</t>
  </si>
  <si>
    <t>248.75</t>
  </si>
  <si>
    <t>5.85M</t>
  </si>
  <si>
    <t>246.50</t>
  </si>
  <si>
    <t>252.68</t>
  </si>
  <si>
    <t>245.93</t>
  </si>
  <si>
    <t>-12.05%</t>
  </si>
  <si>
    <t>283.58</t>
  </si>
  <si>
    <t>278.50</t>
  </si>
  <si>
    <t>6.88M</t>
  </si>
  <si>
    <t>283.25</t>
  </si>
  <si>
    <t>285.53</t>
  </si>
  <si>
    <t>280.64</t>
  </si>
  <si>
    <t>277.85</t>
  </si>
  <si>
    <t>284.52</t>
  </si>
  <si>
    <t>276.89</t>
  </si>
  <si>
    <t>2.77M</t>
  </si>
  <si>
    <t>277.50</t>
  </si>
  <si>
    <t>282.24</t>
  </si>
  <si>
    <t>275.97</t>
  </si>
  <si>
    <t>2.89M</t>
  </si>
  <si>
    <t>272.04</t>
  </si>
  <si>
    <t>274.87</t>
  </si>
  <si>
    <t>268.56</t>
  </si>
  <si>
    <t>273.48</t>
  </si>
  <si>
    <t>276.25</t>
  </si>
  <si>
    <t>272.14</t>
  </si>
  <si>
    <t>271.96</t>
  </si>
  <si>
    <t>273.90</t>
  </si>
  <si>
    <t>271.09</t>
  </si>
  <si>
    <t>267.42</t>
  </si>
  <si>
    <t>273.76</t>
  </si>
  <si>
    <t>267.38</t>
  </si>
  <si>
    <t>268.98</t>
  </si>
  <si>
    <t>265.52</t>
  </si>
  <si>
    <t>267.43</t>
  </si>
  <si>
    <t>269.04</t>
  </si>
  <si>
    <t>266.39</t>
  </si>
  <si>
    <t>264.22</t>
  </si>
  <si>
    <t>267.28</t>
  </si>
  <si>
    <t>262.63</t>
  </si>
  <si>
    <t>267.80</t>
  </si>
  <si>
    <t>261.89</t>
  </si>
  <si>
    <t>259.15</t>
  </si>
  <si>
    <t>265.30</t>
  </si>
  <si>
    <t>258.53</t>
  </si>
  <si>
    <t>1.99M</t>
  </si>
  <si>
    <t>259.18</t>
  </si>
  <si>
    <t>255.59</t>
  </si>
  <si>
    <t>257.26</t>
  </si>
  <si>
    <t>253.43</t>
  </si>
  <si>
    <t>254.06</t>
  </si>
  <si>
    <t>256.30</t>
  </si>
  <si>
    <t>255.83</t>
  </si>
  <si>
    <t>256.84</t>
  </si>
  <si>
    <t>251.66</t>
  </si>
  <si>
    <t>257.23</t>
  </si>
  <si>
    <t>259.21</t>
  </si>
  <si>
    <t>256.46</t>
  </si>
  <si>
    <t>452.18K</t>
  </si>
  <si>
    <t>257.56</t>
  </si>
  <si>
    <t>255.12</t>
  </si>
  <si>
    <t>954.90K</t>
  </si>
  <si>
    <t>255.06</t>
  </si>
  <si>
    <t>256.58</t>
  </si>
  <si>
    <t>253.27</t>
  </si>
  <si>
    <t>851.69K</t>
  </si>
  <si>
    <t>255.36</t>
  </si>
  <si>
    <t>256.60</t>
  </si>
  <si>
    <t>252.38</t>
  </si>
  <si>
    <t>256.85</t>
  </si>
  <si>
    <t>257.58</t>
  </si>
  <si>
    <t>253.63</t>
  </si>
  <si>
    <t>256.88</t>
  </si>
  <si>
    <t>257.74</t>
  </si>
  <si>
    <t>253.93</t>
  </si>
  <si>
    <t>261.92</t>
  </si>
  <si>
    <t>2.12M</t>
  </si>
  <si>
    <t>248.95</t>
  </si>
  <si>
    <t>255.90</t>
  </si>
  <si>
    <t>248.26</t>
  </si>
  <si>
    <t>3.58%</t>
  </si>
  <si>
    <t>246.04</t>
  </si>
  <si>
    <t>946.20K</t>
  </si>
  <si>
    <t>242.17</t>
  </si>
  <si>
    <t>240.74</t>
  </si>
  <si>
    <t>944.20K</t>
  </si>
  <si>
    <t>244.99</t>
  </si>
  <si>
    <t>245.56</t>
  </si>
  <si>
    <t>242.97</t>
  </si>
  <si>
    <t>245.64</t>
  </si>
  <si>
    <t>242.32</t>
  </si>
  <si>
    <t>948.66K</t>
  </si>
  <si>
    <t>247.36</t>
  </si>
  <si>
    <t>247.70</t>
  </si>
  <si>
    <t>241.91</t>
  </si>
  <si>
    <t>249.21</t>
  </si>
  <si>
    <t>249.23</t>
  </si>
  <si>
    <t>240.56</t>
  </si>
  <si>
    <t>245.32</t>
  </si>
  <si>
    <t>239.69</t>
  </si>
  <si>
    <t>1.30%</t>
  </si>
  <si>
    <t>238.18</t>
  </si>
  <si>
    <t>240.68</t>
  </si>
  <si>
    <t>236.70</t>
  </si>
  <si>
    <t>229.53</t>
  </si>
  <si>
    <t>237.63</t>
  </si>
  <si>
    <t>229.07</t>
  </si>
  <si>
    <t>3.49%</t>
  </si>
  <si>
    <t>233.19</t>
  </si>
  <si>
    <t>234.42</t>
  </si>
  <si>
    <t>235.72</t>
  </si>
  <si>
    <t>-3.10%</t>
  </si>
  <si>
    <t>240.71</t>
  </si>
  <si>
    <t>241.38</t>
  </si>
  <si>
    <t>234.33</t>
  </si>
  <si>
    <t>1.61M</t>
  </si>
  <si>
    <t>239.31</t>
  </si>
  <si>
    <t>243.07</t>
  </si>
  <si>
    <t>239.08</t>
  </si>
  <si>
    <t>244.38</t>
  </si>
  <si>
    <t>245.81</t>
  </si>
  <si>
    <t>238.62</t>
  </si>
  <si>
    <t>247.27</t>
  </si>
  <si>
    <t>245.10</t>
  </si>
  <si>
    <t>246.07</t>
  </si>
  <si>
    <t>-1.78%</t>
  </si>
  <si>
    <t>245.36</t>
  </si>
  <si>
    <t>249.45</t>
  </si>
  <si>
    <t>244.78</t>
  </si>
  <si>
    <t>251.06</t>
  </si>
  <si>
    <t>243.15</t>
  </si>
  <si>
    <t>253.80</t>
  </si>
  <si>
    <t>241.04</t>
  </si>
  <si>
    <t>2.92M</t>
  </si>
  <si>
    <t>-3.65%</t>
  </si>
  <si>
    <t>255.16</t>
  </si>
  <si>
    <t>256.00</t>
  </si>
  <si>
    <t>256.50</t>
  </si>
  <si>
    <t>256.92</t>
  </si>
  <si>
    <t>252.58</t>
  </si>
  <si>
    <t>255.61</t>
  </si>
  <si>
    <t>256.87</t>
  </si>
  <si>
    <t>252.88</t>
  </si>
  <si>
    <t>259.19</t>
  </si>
  <si>
    <t>260.43</t>
  </si>
  <si>
    <t>257.33</t>
  </si>
  <si>
    <t>257.48</t>
  </si>
  <si>
    <t>260.16</t>
  </si>
  <si>
    <t>261.50</t>
  </si>
  <si>
    <t>255.67</t>
  </si>
  <si>
    <t>264.33</t>
  </si>
  <si>
    <t>265.50</t>
  </si>
  <si>
    <t>259.30</t>
  </si>
  <si>
    <t>266.72</t>
  </si>
  <si>
    <t>263.55</t>
  </si>
  <si>
    <t>61.71</t>
  </si>
  <si>
    <t>60.55</t>
  </si>
  <si>
    <t>6.96M</t>
  </si>
  <si>
    <t>62.14</t>
  </si>
  <si>
    <t>60.75</t>
  </si>
  <si>
    <t>9.79M</t>
  </si>
  <si>
    <t>59.11</t>
  </si>
  <si>
    <t>7.74M</t>
  </si>
  <si>
    <t>60.10</t>
  </si>
  <si>
    <t>60.15</t>
  </si>
  <si>
    <t>59.05</t>
  </si>
  <si>
    <t>58.46</t>
  </si>
  <si>
    <t>5.90M</t>
  </si>
  <si>
    <t>59.18</t>
  </si>
  <si>
    <t>59.50</t>
  </si>
  <si>
    <t>59.52</t>
  </si>
  <si>
    <t>58.73</t>
  </si>
  <si>
    <t>5.92M</t>
  </si>
  <si>
    <t>58.22</t>
  </si>
  <si>
    <t>6.25M</t>
  </si>
  <si>
    <t>58.98</t>
  </si>
  <si>
    <t>58.16</t>
  </si>
  <si>
    <t>6.79M</t>
  </si>
  <si>
    <t>58.32</t>
  </si>
  <si>
    <t>4.77M</t>
  </si>
  <si>
    <t>5.81M</t>
  </si>
  <si>
    <t>2.39%</t>
  </si>
  <si>
    <t>57.88</t>
  </si>
  <si>
    <t>56.60</t>
  </si>
  <si>
    <t>57.60</t>
  </si>
  <si>
    <t>4.62M</t>
  </si>
  <si>
    <t>57.40</t>
  </si>
  <si>
    <t>6.40M</t>
  </si>
  <si>
    <t>58.81</t>
  </si>
  <si>
    <t>57.76</t>
  </si>
  <si>
    <t>58.00</t>
  </si>
  <si>
    <t>58.24</t>
  </si>
  <si>
    <t>5.88M</t>
  </si>
  <si>
    <t>58.85</t>
  </si>
  <si>
    <t>57.70</t>
  </si>
  <si>
    <t>6.76M</t>
  </si>
  <si>
    <t>56.99</t>
  </si>
  <si>
    <t>5.68M</t>
  </si>
  <si>
    <t>58.48</t>
  </si>
  <si>
    <t>58.67</t>
  </si>
  <si>
    <t>57.86</t>
  </si>
  <si>
    <t>4.97M</t>
  </si>
  <si>
    <t>58.56</t>
  </si>
  <si>
    <t>58.42</t>
  </si>
  <si>
    <t>9.85M</t>
  </si>
  <si>
    <t>7.31M</t>
  </si>
  <si>
    <t>3.80M</t>
  </si>
  <si>
    <t>57.05</t>
  </si>
  <si>
    <t>3.29%</t>
  </si>
  <si>
    <t>56.39</t>
  </si>
  <si>
    <t>55.09</t>
  </si>
  <si>
    <t>56.64</t>
  </si>
  <si>
    <t>7.26M</t>
  </si>
  <si>
    <t>56.48</t>
  </si>
  <si>
    <t>57.41</t>
  </si>
  <si>
    <t>56.31</t>
  </si>
  <si>
    <t>5.99M</t>
  </si>
  <si>
    <t>56.13</t>
  </si>
  <si>
    <t>56.09</t>
  </si>
  <si>
    <t>6.74M</t>
  </si>
  <si>
    <t>56.92</t>
  </si>
  <si>
    <t>56.30</t>
  </si>
  <si>
    <t>5.60M</t>
  </si>
  <si>
    <t>55.63</t>
  </si>
  <si>
    <t>54.82</t>
  </si>
  <si>
    <t>6.65M</t>
  </si>
  <si>
    <t>54.48</t>
  </si>
  <si>
    <t>55.78</t>
  </si>
  <si>
    <t>54.16</t>
  </si>
  <si>
    <t>6.94M</t>
  </si>
  <si>
    <t>2.62%</t>
  </si>
  <si>
    <t>54.32</t>
  </si>
  <si>
    <t>54.75</t>
  </si>
  <si>
    <t>53.95</t>
  </si>
  <si>
    <t>6.78M</t>
  </si>
  <si>
    <t>53.10</t>
  </si>
  <si>
    <t>53.82</t>
  </si>
  <si>
    <t>53.09</t>
  </si>
  <si>
    <t>4.13M</t>
  </si>
  <si>
    <t>6.03M</t>
  </si>
  <si>
    <t>53.13</t>
  </si>
  <si>
    <t>53.32</t>
  </si>
  <si>
    <t>53.33</t>
  </si>
  <si>
    <t>52.70</t>
  </si>
  <si>
    <t>53.24</t>
  </si>
  <si>
    <t>51.88</t>
  </si>
  <si>
    <t>52.46</t>
  </si>
  <si>
    <t>14.46M</t>
  </si>
  <si>
    <t>52.39</t>
  </si>
  <si>
    <t>52.75</t>
  </si>
  <si>
    <t>51.69</t>
  </si>
  <si>
    <t>52.08</t>
  </si>
  <si>
    <t>8.44M</t>
  </si>
  <si>
    <t>53.94</t>
  </si>
  <si>
    <t>6.49M</t>
  </si>
  <si>
    <t>52.24</t>
  </si>
  <si>
    <t>10.22M</t>
  </si>
  <si>
    <t>-1.49%</t>
  </si>
  <si>
    <t>25.66M</t>
  </si>
  <si>
    <t>8.67%</t>
  </si>
  <si>
    <t>33.79M</t>
  </si>
  <si>
    <t>-8.12%</t>
  </si>
  <si>
    <t>54.30</t>
  </si>
  <si>
    <t>53.18</t>
  </si>
  <si>
    <t>53.41</t>
  </si>
  <si>
    <t>53.71</t>
  </si>
  <si>
    <t>6.50M</t>
  </si>
  <si>
    <t>52.89</t>
  </si>
  <si>
    <t>53.46</t>
  </si>
  <si>
    <t>53.75</t>
  </si>
  <si>
    <t>52.69</t>
  </si>
  <si>
    <t>7.70M</t>
  </si>
  <si>
    <t>53.69</t>
  </si>
  <si>
    <t>6.93M</t>
  </si>
  <si>
    <t>53.56</t>
  </si>
  <si>
    <t>53.28</t>
  </si>
  <si>
    <t>52.79</t>
  </si>
  <si>
    <t>5.32M</t>
  </si>
  <si>
    <t>7.52M</t>
  </si>
  <si>
    <t>-2.02%</t>
  </si>
  <si>
    <t>6.61M</t>
  </si>
  <si>
    <t>52.03</t>
  </si>
  <si>
    <t>51.96</t>
  </si>
  <si>
    <t>13.75M</t>
  </si>
  <si>
    <t>5.73%</t>
  </si>
  <si>
    <t>9.63M</t>
  </si>
  <si>
    <t>10.70M</t>
  </si>
  <si>
    <t>47.72</t>
  </si>
  <si>
    <t>49.02</t>
  </si>
  <si>
    <t>48.96</t>
  </si>
  <si>
    <t>49.37</t>
  </si>
  <si>
    <t>12.55M</t>
  </si>
  <si>
    <t>48.58</t>
  </si>
  <si>
    <t>10.63M</t>
  </si>
  <si>
    <t>22.25M</t>
  </si>
  <si>
    <t>48.30</t>
  </si>
  <si>
    <t>49.25</t>
  </si>
  <si>
    <t>48.25</t>
  </si>
  <si>
    <t>-2.01%</t>
  </si>
  <si>
    <t>48.65</t>
  </si>
  <si>
    <t>8.70M</t>
  </si>
  <si>
    <t>49.54</t>
  </si>
  <si>
    <t>48.60</t>
  </si>
  <si>
    <t>49.27</t>
  </si>
  <si>
    <t>10.61M</t>
  </si>
  <si>
    <t>47.87</t>
  </si>
  <si>
    <t>7.95M</t>
  </si>
  <si>
    <t>46.81</t>
  </si>
  <si>
    <t>49.06</t>
  </si>
  <si>
    <t>9.89M</t>
  </si>
  <si>
    <t>47.28</t>
  </si>
  <si>
    <t>2.87%</t>
  </si>
  <si>
    <t>-3.87%</t>
  </si>
  <si>
    <t>48.29</t>
  </si>
  <si>
    <t>0.96%</t>
  </si>
  <si>
    <t>8.94M</t>
  </si>
  <si>
    <t>49.35</t>
  </si>
  <si>
    <t>49.68</t>
  </si>
  <si>
    <t>6.38M</t>
  </si>
  <si>
    <t>6.57M</t>
  </si>
  <si>
    <t>9.41M</t>
  </si>
  <si>
    <t>49.85</t>
  </si>
  <si>
    <t>6.10M</t>
  </si>
  <si>
    <t>50.36</t>
  </si>
  <si>
    <t>8.95M</t>
  </si>
  <si>
    <t>50.62</t>
  </si>
  <si>
    <t>10.43M</t>
  </si>
  <si>
    <t>4.44%</t>
  </si>
  <si>
    <t>8.58M</t>
  </si>
  <si>
    <t>46.09</t>
  </si>
  <si>
    <t>14.50M</t>
  </si>
  <si>
    <t>8.71M</t>
  </si>
  <si>
    <t>45.01</t>
  </si>
  <si>
    <t>45.97</t>
  </si>
  <si>
    <t>44.84</t>
  </si>
  <si>
    <t>45.75</t>
  </si>
  <si>
    <t>45.15</t>
  </si>
  <si>
    <t>45.81</t>
  </si>
  <si>
    <t>46.50</t>
  </si>
  <si>
    <t>46.54</t>
  </si>
  <si>
    <t>44.72</t>
  </si>
  <si>
    <t>17.95M</t>
  </si>
  <si>
    <t>-3.62%</t>
  </si>
  <si>
    <t>45.34</t>
  </si>
  <si>
    <t>24.18M</t>
  </si>
  <si>
    <t>8.11M</t>
  </si>
  <si>
    <t>47.07</t>
  </si>
  <si>
    <t>45.84</t>
  </si>
  <si>
    <t>7.51M</t>
  </si>
  <si>
    <t>47.42</t>
  </si>
  <si>
    <t>45.68</t>
  </si>
  <si>
    <t>45.10</t>
  </si>
  <si>
    <t>44.74</t>
  </si>
  <si>
    <t>44.47</t>
  </si>
  <si>
    <t>43.76</t>
  </si>
  <si>
    <t>6.42M</t>
  </si>
  <si>
    <t>44.27</t>
  </si>
  <si>
    <t>43.93</t>
  </si>
  <si>
    <t>11.71M</t>
  </si>
  <si>
    <t>44.36</t>
  </si>
  <si>
    <t>45.06</t>
  </si>
  <si>
    <t>43.89</t>
  </si>
  <si>
    <t>9.88M</t>
  </si>
  <si>
    <t>44.20</t>
  </si>
  <si>
    <t>44.87</t>
  </si>
  <si>
    <t>44.13</t>
  </si>
  <si>
    <t>9.80M</t>
  </si>
  <si>
    <t>43.87</t>
  </si>
  <si>
    <t>45.87</t>
  </si>
  <si>
    <t>43.11</t>
  </si>
  <si>
    <t>3.46%</t>
  </si>
  <si>
    <t>43.50</t>
  </si>
  <si>
    <t>43.94</t>
  </si>
  <si>
    <t>42.75</t>
  </si>
  <si>
    <t>10.74M</t>
  </si>
  <si>
    <t>44.16</t>
  </si>
  <si>
    <t>44.46</t>
  </si>
  <si>
    <t>42.62</t>
  </si>
  <si>
    <t>17.44M</t>
  </si>
  <si>
    <t>-4.39%</t>
  </si>
  <si>
    <t>41.86</t>
  </si>
  <si>
    <t>46.30</t>
  </si>
  <si>
    <t>41.63</t>
  </si>
  <si>
    <t>7.67%</t>
  </si>
  <si>
    <t>44.94</t>
  </si>
  <si>
    <t>41.94</t>
  </si>
  <si>
    <t>41.75</t>
  </si>
  <si>
    <t>45.35</t>
  </si>
  <si>
    <t>41.60</t>
  </si>
  <si>
    <t>25.52M</t>
  </si>
  <si>
    <t>44.73</t>
  </si>
  <si>
    <t>42.73</t>
  </si>
  <si>
    <t>26.72M</t>
  </si>
  <si>
    <t>46.95</t>
  </si>
  <si>
    <t>-4.34%</t>
  </si>
  <si>
    <t>12.31M</t>
  </si>
  <si>
    <t>47.77</t>
  </si>
  <si>
    <t>45.66</t>
  </si>
  <si>
    <t>45.61</t>
  </si>
  <si>
    <t>35.80M</t>
  </si>
  <si>
    <t>-7.36%</t>
  </si>
  <si>
    <t>50.65</t>
  </si>
  <si>
    <t>20.91M</t>
  </si>
  <si>
    <t>-3.12%</t>
  </si>
  <si>
    <t>51.50</t>
  </si>
  <si>
    <t>50.76</t>
  </si>
  <si>
    <t>16.02M</t>
  </si>
  <si>
    <t>3.33%</t>
  </si>
  <si>
    <t>37.62M</t>
  </si>
  <si>
    <t>50.21</t>
  </si>
  <si>
    <t>13.29M</t>
  </si>
  <si>
    <t>2.30%</t>
  </si>
  <si>
    <t>14.10M</t>
  </si>
  <si>
    <t>2.61%</t>
  </si>
  <si>
    <t>14.19M</t>
  </si>
  <si>
    <t>46.93</t>
  </si>
  <si>
    <t>10.04M</t>
  </si>
  <si>
    <t>46.03</t>
  </si>
  <si>
    <t>21.88M</t>
  </si>
  <si>
    <t>21.62M</t>
  </si>
  <si>
    <t>46.04</t>
  </si>
  <si>
    <t>-2.64%</t>
  </si>
  <si>
    <t>46.23</t>
  </si>
  <si>
    <t>27.95M</t>
  </si>
  <si>
    <t>7.21%</t>
  </si>
  <si>
    <t>46.42</t>
  </si>
  <si>
    <t>44.41</t>
  </si>
  <si>
    <t>-4.56%</t>
  </si>
  <si>
    <t>47.13</t>
  </si>
  <si>
    <t>21.38M</t>
  </si>
  <si>
    <t>3.15%</t>
  </si>
  <si>
    <t>48.91</t>
  </si>
  <si>
    <t>3.75%</t>
  </si>
  <si>
    <t>47.02</t>
  </si>
  <si>
    <t>46.67</t>
  </si>
  <si>
    <t>47.93</t>
  </si>
  <si>
    <t>45.92</t>
  </si>
  <si>
    <t>48.71</t>
  </si>
  <si>
    <t>6.97M</t>
  </si>
  <si>
    <t>48.68</t>
  </si>
  <si>
    <t>5.63M</t>
  </si>
  <si>
    <t>48.63</t>
  </si>
  <si>
    <t>10.57M</t>
  </si>
  <si>
    <t>46.36</t>
  </si>
  <si>
    <t>7.06M</t>
  </si>
  <si>
    <t>46.44</t>
  </si>
  <si>
    <t>9.02M</t>
  </si>
  <si>
    <t>48.32</t>
  </si>
  <si>
    <t>9.61M</t>
  </si>
  <si>
    <t>9.22M</t>
  </si>
  <si>
    <t>10.72M</t>
  </si>
  <si>
    <t>47.17</t>
  </si>
  <si>
    <t>47.11</t>
  </si>
  <si>
    <t>9.75M</t>
  </si>
  <si>
    <t>46.37</t>
  </si>
  <si>
    <t>28.56M</t>
  </si>
  <si>
    <t>51.73</t>
  </si>
  <si>
    <t>20.58M</t>
  </si>
  <si>
    <t>50.99</t>
  </si>
  <si>
    <t>47.76</t>
  </si>
  <si>
    <t>50.98</t>
  </si>
  <si>
    <t>33.78M</t>
  </si>
  <si>
    <t>-8.89%</t>
  </si>
  <si>
    <t>54.26</t>
  </si>
  <si>
    <t>55.06</t>
  </si>
  <si>
    <t>54.08</t>
  </si>
  <si>
    <t>12.08M</t>
  </si>
  <si>
    <t>54.60</t>
  </si>
  <si>
    <t>54.35</t>
  </si>
  <si>
    <t>7.45M</t>
  </si>
  <si>
    <t>2.77%</t>
  </si>
  <si>
    <t>52.43</t>
  </si>
  <si>
    <t>7.78M</t>
  </si>
  <si>
    <t>54.06</t>
  </si>
  <si>
    <t>51.29</t>
  </si>
  <si>
    <t>9.62M</t>
  </si>
  <si>
    <t>51.66</t>
  </si>
  <si>
    <t>52.02</t>
  </si>
  <si>
    <t>51.16</t>
  </si>
  <si>
    <t>52.20</t>
  </si>
  <si>
    <t>52.94</t>
  </si>
  <si>
    <t>51.62</t>
  </si>
  <si>
    <t>1.49%</t>
  </si>
  <si>
    <t>2.02%</t>
  </si>
  <si>
    <t>49.03</t>
  </si>
  <si>
    <t>50.78</t>
  </si>
  <si>
    <t>51.92</t>
  </si>
  <si>
    <t>9.73M</t>
  </si>
  <si>
    <t>3.40%</t>
  </si>
  <si>
    <t>-3.57%</t>
  </si>
  <si>
    <t>52.95</t>
  </si>
  <si>
    <t>4.73M</t>
  </si>
  <si>
    <t>54.10</t>
  </si>
  <si>
    <t>52.93</t>
  </si>
  <si>
    <t>7.25M</t>
  </si>
  <si>
    <t>54.86</t>
  </si>
  <si>
    <t>54.38</t>
  </si>
  <si>
    <t>53.14</t>
  </si>
  <si>
    <t>6.07M</t>
  </si>
  <si>
    <t>53.63</t>
  </si>
  <si>
    <t>52.52</t>
  </si>
  <si>
    <t>4.54M</t>
  </si>
  <si>
    <t>51.49</t>
  </si>
  <si>
    <t>52.59</t>
  </si>
  <si>
    <t>51.36</t>
  </si>
  <si>
    <t>52.14</t>
  </si>
  <si>
    <t>2.92%</t>
  </si>
  <si>
    <t>51.33</t>
  </si>
  <si>
    <t>11.21M</t>
  </si>
  <si>
    <t>51.26</t>
  </si>
  <si>
    <t>51.86</t>
  </si>
  <si>
    <t>13.56M</t>
  </si>
  <si>
    <t>-2.27%</t>
  </si>
  <si>
    <t>51.59</t>
  </si>
  <si>
    <t>51.13</t>
  </si>
  <si>
    <t>11.20M</t>
  </si>
  <si>
    <t>52.05</t>
  </si>
  <si>
    <t>51.28</t>
  </si>
  <si>
    <t>11.69M</t>
  </si>
  <si>
    <t>51.90</t>
  </si>
  <si>
    <t>12.61M</t>
  </si>
  <si>
    <t>53.77</t>
  </si>
  <si>
    <t>52.34</t>
  </si>
  <si>
    <t>54.00</t>
  </si>
  <si>
    <t>54.46</t>
  </si>
  <si>
    <t>53.90</t>
  </si>
  <si>
    <t>53.01</t>
  </si>
  <si>
    <t>8.63M</t>
  </si>
  <si>
    <t>53.61</t>
  </si>
  <si>
    <t>53.91</t>
  </si>
  <si>
    <t>10.02M</t>
  </si>
  <si>
    <t>53.62</t>
  </si>
  <si>
    <t>55.10</t>
  </si>
  <si>
    <t>53.48</t>
  </si>
  <si>
    <t>55.62</t>
  </si>
  <si>
    <t>54.69</t>
  </si>
  <si>
    <t>10.60M</t>
  </si>
  <si>
    <t>56.43</t>
  </si>
  <si>
    <t>55.59</t>
  </si>
  <si>
    <t>8.06M</t>
  </si>
  <si>
    <t>55.20</t>
  </si>
  <si>
    <t>55.15</t>
  </si>
  <si>
    <t>11.39M</t>
  </si>
  <si>
    <t>54.73</t>
  </si>
  <si>
    <t>25.82M</t>
  </si>
  <si>
    <t>-8.99%</t>
  </si>
  <si>
    <t>59.16</t>
  </si>
  <si>
    <t>61.24</t>
  </si>
  <si>
    <t>58.90</t>
  </si>
  <si>
    <t>2.85%</t>
  </si>
  <si>
    <t>55.74</t>
  </si>
  <si>
    <t>55.65</t>
  </si>
  <si>
    <t>5.12%</t>
  </si>
  <si>
    <t>12.18M</t>
  </si>
  <si>
    <t>55.02</t>
  </si>
  <si>
    <t>54.77</t>
  </si>
  <si>
    <t>55.84</t>
  </si>
  <si>
    <t>12.28M</t>
  </si>
  <si>
    <t>57.53</t>
  </si>
  <si>
    <t>57.83</t>
  </si>
  <si>
    <t>56.94</t>
  </si>
  <si>
    <t>12.62M</t>
  </si>
  <si>
    <t>57.79</t>
  </si>
  <si>
    <t>57.17</t>
  </si>
  <si>
    <t>17.75M</t>
  </si>
  <si>
    <t>57.61</t>
  </si>
  <si>
    <t>58.29</t>
  </si>
  <si>
    <t>57.01</t>
  </si>
  <si>
    <t>56.17</t>
  </si>
  <si>
    <t>55.96</t>
  </si>
  <si>
    <t>3.74%</t>
  </si>
  <si>
    <t>56.08</t>
  </si>
  <si>
    <t>54.85</t>
  </si>
  <si>
    <t>10.25M</t>
  </si>
  <si>
    <t>55.13</t>
  </si>
  <si>
    <t>55.93</t>
  </si>
  <si>
    <t>54.20</t>
  </si>
  <si>
    <t>55.38</t>
  </si>
  <si>
    <t>51.51</t>
  </si>
  <si>
    <t>11.53M</t>
  </si>
  <si>
    <t>9.78M</t>
  </si>
  <si>
    <t>50.74</t>
  </si>
  <si>
    <t>9.36M</t>
  </si>
  <si>
    <t>52.22</t>
  </si>
  <si>
    <t>50.97</t>
  </si>
  <si>
    <t>-2.26%</t>
  </si>
  <si>
    <t>51.91</t>
  </si>
  <si>
    <t>54.29</t>
  </si>
  <si>
    <t>11.80M</t>
  </si>
  <si>
    <t>54.05</t>
  </si>
  <si>
    <t>52.51</t>
  </si>
  <si>
    <t>50.02</t>
  </si>
  <si>
    <t>54.17</t>
  </si>
  <si>
    <t>42.66M</t>
  </si>
  <si>
    <t>9.81%</t>
  </si>
  <si>
    <t>11.49M</t>
  </si>
  <si>
    <t>12.53M</t>
  </si>
  <si>
    <t>48.76</t>
  </si>
  <si>
    <t>47.29</t>
  </si>
  <si>
    <t>9.18M</t>
  </si>
  <si>
    <t>47.62</t>
  </si>
  <si>
    <t>47.36</t>
  </si>
  <si>
    <t>45.67</t>
  </si>
  <si>
    <t>17.19M</t>
  </si>
  <si>
    <t>4.17%</t>
  </si>
  <si>
    <t>46.07</t>
  </si>
  <si>
    <t>45.77</t>
  </si>
  <si>
    <t>46.12</t>
  </si>
  <si>
    <t>45.26</t>
  </si>
  <si>
    <t>44.42</t>
  </si>
  <si>
    <t>45.03</t>
  </si>
  <si>
    <t>44.06</t>
  </si>
  <si>
    <t>44.78</t>
  </si>
  <si>
    <t>45.54</t>
  </si>
  <si>
    <t>10.73M</t>
  </si>
  <si>
    <t>45.48</t>
  </si>
  <si>
    <t>44.38</t>
  </si>
  <si>
    <t>44.92</t>
  </si>
  <si>
    <t>20.26M</t>
  </si>
  <si>
    <t>-3.53%</t>
  </si>
  <si>
    <t>13.30M</t>
  </si>
  <si>
    <t>45.72</t>
  </si>
  <si>
    <t>45.45</t>
  </si>
  <si>
    <t>22.91M</t>
  </si>
  <si>
    <t>-4.87%</t>
  </si>
  <si>
    <t>14.18M</t>
  </si>
  <si>
    <t>48.99</t>
  </si>
  <si>
    <t>18.09M</t>
  </si>
  <si>
    <t>49.86</t>
  </si>
  <si>
    <t>47.08</t>
  </si>
  <si>
    <t>46.45</t>
  </si>
  <si>
    <t>8.99M</t>
  </si>
  <si>
    <t>46.62</t>
  </si>
  <si>
    <t>44.62</t>
  </si>
  <si>
    <t>14.60M</t>
  </si>
  <si>
    <t>3.25%</t>
  </si>
  <si>
    <t>43.80</t>
  </si>
  <si>
    <t>15.85M</t>
  </si>
  <si>
    <t>44.23</t>
  </si>
  <si>
    <t>18.92M</t>
  </si>
  <si>
    <t>-5.44%</t>
  </si>
  <si>
    <t>47.33</t>
  </si>
  <si>
    <t>11.37M</t>
  </si>
  <si>
    <t>14.89M</t>
  </si>
  <si>
    <t>49.28</t>
  </si>
  <si>
    <t>8.29M</t>
  </si>
  <si>
    <t>48.12</t>
  </si>
  <si>
    <t>-2.75%</t>
  </si>
  <si>
    <t>49.11</t>
  </si>
  <si>
    <t>49.45</t>
  </si>
  <si>
    <t>7.40M</t>
  </si>
  <si>
    <t>47.31</t>
  </si>
  <si>
    <t>4.54%</t>
  </si>
  <si>
    <t>46.69</t>
  </si>
  <si>
    <t>6.63M</t>
  </si>
  <si>
    <t>46.25</t>
  </si>
  <si>
    <t>46.92</t>
  </si>
  <si>
    <t>46.47</t>
  </si>
  <si>
    <t>45.18</t>
  </si>
  <si>
    <t>9.60M</t>
  </si>
  <si>
    <t>45.43</t>
  </si>
  <si>
    <t>44.65</t>
  </si>
  <si>
    <t>44.77</t>
  </si>
  <si>
    <t>45.19</t>
  </si>
  <si>
    <t>43.62</t>
  </si>
  <si>
    <t>43.95</t>
  </si>
  <si>
    <t>43.44</t>
  </si>
  <si>
    <t>43.06</t>
  </si>
  <si>
    <t>43.35</t>
  </si>
  <si>
    <t>42.52</t>
  </si>
  <si>
    <t>43.34</t>
  </si>
  <si>
    <t>43.60</t>
  </si>
  <si>
    <t>42.74</t>
  </si>
  <si>
    <t>9.34M</t>
  </si>
  <si>
    <t>42.60</t>
  </si>
  <si>
    <t>44.10</t>
  </si>
  <si>
    <t>42.46</t>
  </si>
  <si>
    <t>14.12M</t>
  </si>
  <si>
    <t>41.09</t>
  </si>
  <si>
    <t>42.98</t>
  </si>
  <si>
    <t>41.23</t>
  </si>
  <si>
    <t>41.51</t>
  </si>
  <si>
    <t>40.52</t>
  </si>
  <si>
    <t>11.25M</t>
  </si>
  <si>
    <t>40.02</t>
  </si>
  <si>
    <t>41.15</t>
  </si>
  <si>
    <t>39.78</t>
  </si>
  <si>
    <t>39.40</t>
  </si>
  <si>
    <t>40.30</t>
  </si>
  <si>
    <t>38.96</t>
  </si>
  <si>
    <t>42.38</t>
  </si>
  <si>
    <t>42.42</t>
  </si>
  <si>
    <t>40.99</t>
  </si>
  <si>
    <t>-5.07%</t>
  </si>
  <si>
    <t>44.67</t>
  </si>
  <si>
    <t>43.12</t>
  </si>
  <si>
    <t>15.92M</t>
  </si>
  <si>
    <t>44.31</t>
  </si>
  <si>
    <t>45.08</t>
  </si>
  <si>
    <t>43.67</t>
  </si>
  <si>
    <t>44.15</t>
  </si>
  <si>
    <t>43.66</t>
  </si>
  <si>
    <t>44.28</t>
  </si>
  <si>
    <t>44.55</t>
  </si>
  <si>
    <t>18.41M</t>
  </si>
  <si>
    <t>44.11</t>
  </si>
  <si>
    <t>-5.08%</t>
  </si>
  <si>
    <t>45.29</t>
  </si>
  <si>
    <t>49.34</t>
  </si>
  <si>
    <t>-6.42%</t>
  </si>
  <si>
    <t>16.93M</t>
  </si>
  <si>
    <t>12.27M</t>
  </si>
  <si>
    <t>9.16M</t>
  </si>
  <si>
    <t>10.19M</t>
  </si>
  <si>
    <t>49.16</t>
  </si>
  <si>
    <t>16.29M</t>
  </si>
  <si>
    <t>46.90</t>
  </si>
  <si>
    <t>46.83</t>
  </si>
  <si>
    <t>16.69M</t>
  </si>
  <si>
    <t>6.71M</t>
  </si>
  <si>
    <t>46.19</t>
  </si>
  <si>
    <t>9.66M</t>
  </si>
  <si>
    <t>46.22</t>
  </si>
  <si>
    <t>10.87M</t>
  </si>
  <si>
    <t>11.45M</t>
  </si>
  <si>
    <t>46.98</t>
  </si>
  <si>
    <t>46.40</t>
  </si>
  <si>
    <t>11.34M</t>
  </si>
  <si>
    <t>46.52</t>
  </si>
  <si>
    <t>10.83M</t>
  </si>
  <si>
    <t>46.66</t>
  </si>
  <si>
    <t>46.05</t>
  </si>
  <si>
    <t>45.30</t>
  </si>
  <si>
    <t>46.13</t>
  </si>
  <si>
    <t>45.52</t>
  </si>
  <si>
    <t>48.69</t>
  </si>
  <si>
    <t>46.70M</t>
  </si>
  <si>
    <t>16.74M</t>
  </si>
  <si>
    <t>47.26</t>
  </si>
  <si>
    <t>9.69M</t>
  </si>
  <si>
    <t>47.53</t>
  </si>
  <si>
    <t>46.71</t>
  </si>
  <si>
    <t>47.39</t>
  </si>
  <si>
    <t>14.72M</t>
  </si>
  <si>
    <t>19.45M</t>
  </si>
  <si>
    <t>14.22M</t>
  </si>
  <si>
    <t>48.95</t>
  </si>
  <si>
    <t>21.19M</t>
  </si>
  <si>
    <t>18.58M</t>
  </si>
  <si>
    <t>4.05%</t>
  </si>
  <si>
    <t>45.20</t>
  </si>
  <si>
    <t>45.58</t>
  </si>
  <si>
    <t>44.81</t>
  </si>
  <si>
    <t>24.72M</t>
  </si>
  <si>
    <t>9.51M</t>
  </si>
  <si>
    <t>44.96</t>
  </si>
  <si>
    <t>45.96</t>
  </si>
  <si>
    <t>43.21</t>
  </si>
  <si>
    <t>45.02</t>
  </si>
  <si>
    <t>43.00</t>
  </si>
  <si>
    <t>32.67M</t>
  </si>
  <si>
    <t>3.64%</t>
  </si>
  <si>
    <t>42.81</t>
  </si>
  <si>
    <t>43.48</t>
  </si>
  <si>
    <t>42.27</t>
  </si>
  <si>
    <t>13.26M</t>
  </si>
  <si>
    <t>43.70</t>
  </si>
  <si>
    <t>43.77</t>
  </si>
  <si>
    <t>42.80</t>
  </si>
  <si>
    <t>44.07</t>
  </si>
  <si>
    <t>44.32</t>
  </si>
  <si>
    <t>43.97</t>
  </si>
  <si>
    <t>43.38</t>
  </si>
  <si>
    <t>10.64M</t>
  </si>
  <si>
    <t>44.60</t>
  </si>
  <si>
    <t>43.73</t>
  </si>
  <si>
    <t>44.56</t>
  </si>
  <si>
    <t>9.91M</t>
  </si>
  <si>
    <t>45.07</t>
  </si>
  <si>
    <t>9.07M</t>
  </si>
  <si>
    <t>45.37</t>
  </si>
  <si>
    <t>10.89M</t>
  </si>
  <si>
    <t>45.56</t>
  </si>
  <si>
    <t>45.63</t>
  </si>
  <si>
    <t>45.05</t>
  </si>
  <si>
    <t>7.92M</t>
  </si>
  <si>
    <t>44.80</t>
  </si>
  <si>
    <t>9.35M</t>
  </si>
  <si>
    <t>44.85</t>
  </si>
  <si>
    <t>44.58</t>
  </si>
  <si>
    <t>7.57M</t>
  </si>
  <si>
    <t>45.17</t>
  </si>
  <si>
    <t>44.51</t>
  </si>
  <si>
    <t>44.90</t>
  </si>
  <si>
    <t>44.57</t>
  </si>
  <si>
    <t>13.21M</t>
  </si>
  <si>
    <t>45.21</t>
  </si>
  <si>
    <t>44.26</t>
  </si>
  <si>
    <t>15.95M</t>
  </si>
  <si>
    <t>-3.28%</t>
  </si>
  <si>
    <t>10.58M</t>
  </si>
  <si>
    <t>45.60</t>
  </si>
  <si>
    <t>45.41</t>
  </si>
  <si>
    <t>12.15M</t>
  </si>
  <si>
    <t>44.49</t>
  </si>
  <si>
    <t>45.31</t>
  </si>
  <si>
    <t>45.89</t>
  </si>
  <si>
    <t>44.37</t>
  </si>
  <si>
    <t>28.77M</t>
  </si>
  <si>
    <t>4.37%</t>
  </si>
  <si>
    <t>42.68</t>
  </si>
  <si>
    <t>43.56</t>
  </si>
  <si>
    <t>42.21</t>
  </si>
  <si>
    <t>21.32M</t>
  </si>
  <si>
    <t>1.98%</t>
  </si>
  <si>
    <t>42.51</t>
  </si>
  <si>
    <t>42.96</t>
  </si>
  <si>
    <t>42.19</t>
  </si>
  <si>
    <t>42.77</t>
  </si>
  <si>
    <t>42.83</t>
  </si>
  <si>
    <t>42.01</t>
  </si>
  <si>
    <t>42.91</t>
  </si>
  <si>
    <t>43.16</t>
  </si>
  <si>
    <t>42.29</t>
  </si>
  <si>
    <t>10.66M</t>
  </si>
  <si>
    <t>42.49</t>
  </si>
  <si>
    <t>42.92</t>
  </si>
  <si>
    <t>42.13</t>
  </si>
  <si>
    <t>12.38M</t>
  </si>
  <si>
    <t>43.98</t>
  </si>
  <si>
    <t>13.50M</t>
  </si>
  <si>
    <t>43.58</t>
  </si>
  <si>
    <t>42.65</t>
  </si>
  <si>
    <t>43.90</t>
  </si>
  <si>
    <t>43.99</t>
  </si>
  <si>
    <t>43.19</t>
  </si>
  <si>
    <t>19.56M</t>
  </si>
  <si>
    <t>43.51</t>
  </si>
  <si>
    <t>11.64M</t>
  </si>
  <si>
    <t>44.43</t>
  </si>
  <si>
    <t>8.25M</t>
  </si>
  <si>
    <t>43.72</t>
  </si>
  <si>
    <t>43.46</t>
  </si>
  <si>
    <t>-3.30%</t>
  </si>
  <si>
    <t>44.59</t>
  </si>
  <si>
    <t>45.13</t>
  </si>
  <si>
    <t>45.73</t>
  </si>
  <si>
    <t>11.01M</t>
  </si>
  <si>
    <t>44.63</t>
  </si>
  <si>
    <t>44.05</t>
  </si>
  <si>
    <t>22.17M</t>
  </si>
  <si>
    <t>43.69</t>
  </si>
  <si>
    <t>43.42</t>
  </si>
  <si>
    <t>43.96</t>
  </si>
  <si>
    <t>43.30</t>
  </si>
  <si>
    <t>43.65</t>
  </si>
  <si>
    <t>9.39M</t>
  </si>
  <si>
    <t>43.59</t>
  </si>
  <si>
    <t>42.84</t>
  </si>
  <si>
    <t>41.42</t>
  </si>
  <si>
    <t>42.89</t>
  </si>
  <si>
    <t>41.36</t>
  </si>
  <si>
    <t>3.23%</t>
  </si>
  <si>
    <t>40.92</t>
  </si>
  <si>
    <t>41.68</t>
  </si>
  <si>
    <t>40.72</t>
  </si>
  <si>
    <t>15.94M</t>
  </si>
  <si>
    <t>40.89</t>
  </si>
  <si>
    <t>40.33</t>
  </si>
  <si>
    <t>39.27</t>
  </si>
  <si>
    <t>40.82</t>
  </si>
  <si>
    <t>82.75M</t>
  </si>
  <si>
    <t>40.18</t>
  </si>
  <si>
    <t>40.34</t>
  </si>
  <si>
    <t>38.94</t>
  </si>
  <si>
    <t>18.01M</t>
  </si>
  <si>
    <t>39.46</t>
  </si>
  <si>
    <t>40.47</t>
  </si>
  <si>
    <t>39.34</t>
  </si>
  <si>
    <t>19.08M</t>
  </si>
  <si>
    <t>39.58</t>
  </si>
  <si>
    <t>39.62</t>
  </si>
  <si>
    <t>39.28</t>
  </si>
  <si>
    <t>39.81</t>
  </si>
  <si>
    <t>39.22</t>
  </si>
  <si>
    <t>39.35</t>
  </si>
  <si>
    <t>40.15</t>
  </si>
  <si>
    <t>39.31</t>
  </si>
  <si>
    <t>40.17</t>
  </si>
  <si>
    <t>40.32</t>
  </si>
  <si>
    <t>39.26</t>
  </si>
  <si>
    <t>40.65</t>
  </si>
  <si>
    <t>40.74</t>
  </si>
  <si>
    <t>39.83</t>
  </si>
  <si>
    <t>40.70</t>
  </si>
  <si>
    <t>40.88</t>
  </si>
  <si>
    <t>40.13</t>
  </si>
  <si>
    <t>41.00</t>
  </si>
  <si>
    <t>41.52</t>
  </si>
  <si>
    <t>40.76</t>
  </si>
  <si>
    <t>40.81</t>
  </si>
  <si>
    <t>41.80</t>
  </si>
  <si>
    <t>40.40</t>
  </si>
  <si>
    <t>40.77</t>
  </si>
  <si>
    <t>41.33</t>
  </si>
  <si>
    <t>40.63</t>
  </si>
  <si>
    <t>40.06</t>
  </si>
  <si>
    <t>41.08</t>
  </si>
  <si>
    <t>40.05</t>
  </si>
  <si>
    <t>40.23</t>
  </si>
  <si>
    <t>40.60</t>
  </si>
  <si>
    <t>39.85</t>
  </si>
  <si>
    <t>11.51M</t>
  </si>
  <si>
    <t>39.64</t>
  </si>
  <si>
    <t>40.73</t>
  </si>
  <si>
    <t>39.60</t>
  </si>
  <si>
    <t>39.36</t>
  </si>
  <si>
    <t>39.95</t>
  </si>
  <si>
    <t>39.32</t>
  </si>
  <si>
    <t>15.19M</t>
  </si>
  <si>
    <t>39.55</t>
  </si>
  <si>
    <t>39.80</t>
  </si>
  <si>
    <t>39.16</t>
  </si>
  <si>
    <t>11.46M</t>
  </si>
  <si>
    <t>39.82</t>
  </si>
  <si>
    <t>15.99M</t>
  </si>
  <si>
    <t>38.35</t>
  </si>
  <si>
    <t>39.17</t>
  </si>
  <si>
    <t>38.13</t>
  </si>
  <si>
    <t>38.80</t>
  </si>
  <si>
    <t>39.06</t>
  </si>
  <si>
    <t>38.62</t>
  </si>
  <si>
    <t>38.67</t>
  </si>
  <si>
    <t>39.51</t>
  </si>
  <si>
    <t>38.64</t>
  </si>
  <si>
    <t>15.69M</t>
  </si>
  <si>
    <t>38.58</t>
  </si>
  <si>
    <t>38.75</t>
  </si>
  <si>
    <t>38.05</t>
  </si>
  <si>
    <t>37.83</t>
  </si>
  <si>
    <t>18.98M</t>
  </si>
  <si>
    <t>-2.47%</t>
  </si>
  <si>
    <t>38.54</t>
  </si>
  <si>
    <t>39.53</t>
  </si>
  <si>
    <t>38.51</t>
  </si>
  <si>
    <t>18.11M</t>
  </si>
  <si>
    <t>38.97</t>
  </si>
  <si>
    <t>38.45</t>
  </si>
  <si>
    <t>13.07M</t>
  </si>
  <si>
    <t>38.84</t>
  </si>
  <si>
    <t>38.42</t>
  </si>
  <si>
    <t>39.12</t>
  </si>
  <si>
    <t>38.10</t>
  </si>
  <si>
    <t>37.60</t>
  </si>
  <si>
    <t>38.53</t>
  </si>
  <si>
    <t>38.69</t>
  </si>
  <si>
    <t>37.68</t>
  </si>
  <si>
    <t>19.72M</t>
  </si>
  <si>
    <t>39.19</t>
  </si>
  <si>
    <t>38.29</t>
  </si>
  <si>
    <t>19.82M</t>
  </si>
  <si>
    <t>39.18</t>
  </si>
  <si>
    <t>38.20</t>
  </si>
  <si>
    <t>39.75</t>
  </si>
  <si>
    <t>34.20M</t>
  </si>
  <si>
    <t>37.40</t>
  </si>
  <si>
    <t>57.98M</t>
  </si>
  <si>
    <t>7.80%</t>
  </si>
  <si>
    <t>35.20</t>
  </si>
  <si>
    <t>35.61</t>
  </si>
  <si>
    <t>34.93</t>
  </si>
  <si>
    <t>35.16</t>
  </si>
  <si>
    <t>35.54</t>
  </si>
  <si>
    <t>35.04</t>
  </si>
  <si>
    <t>34.96</t>
  </si>
  <si>
    <t>35.26</t>
  </si>
  <si>
    <t>34.71</t>
  </si>
  <si>
    <t>21.52M</t>
  </si>
  <si>
    <t>35.29</t>
  </si>
  <si>
    <t>35.60</t>
  </si>
  <si>
    <t>34.56</t>
  </si>
  <si>
    <t>35.62</t>
  </si>
  <si>
    <t>35.76</t>
  </si>
  <si>
    <t>34.94</t>
  </si>
  <si>
    <t>16.82M</t>
  </si>
  <si>
    <t>35.55</t>
  </si>
  <si>
    <t>36.05</t>
  </si>
  <si>
    <t>35.28</t>
  </si>
  <si>
    <t>34.59</t>
  </si>
  <si>
    <t>35.66</t>
  </si>
  <si>
    <t>34.34</t>
  </si>
  <si>
    <t>35.30</t>
  </si>
  <si>
    <t>35.36</t>
  </si>
  <si>
    <t>34.32</t>
  </si>
  <si>
    <t>22.57M</t>
  </si>
  <si>
    <t>34.83</t>
  </si>
  <si>
    <t>35.21</t>
  </si>
  <si>
    <t>34.73</t>
  </si>
  <si>
    <t>35.58</t>
  </si>
  <si>
    <t>34.62</t>
  </si>
  <si>
    <t>35.67</t>
  </si>
  <si>
    <t>36.12</t>
  </si>
  <si>
    <t>36.11</t>
  </si>
  <si>
    <t>36.25</t>
  </si>
  <si>
    <t>36.57</t>
  </si>
  <si>
    <t>36.62</t>
  </si>
  <si>
    <t>35.99</t>
  </si>
  <si>
    <t>36.35</t>
  </si>
  <si>
    <t>36.73</t>
  </si>
  <si>
    <t>36.19</t>
  </si>
  <si>
    <t>13.89M</t>
  </si>
  <si>
    <t>35.83</t>
  </si>
  <si>
    <t>36.85</t>
  </si>
  <si>
    <t>35.82</t>
  </si>
  <si>
    <t>35.51</t>
  </si>
  <si>
    <t>36.61</t>
  </si>
  <si>
    <t>35.44</t>
  </si>
  <si>
    <t>35.98</t>
  </si>
  <si>
    <t>34.70</t>
  </si>
  <si>
    <t>35.64</t>
  </si>
  <si>
    <t>36.63</t>
  </si>
  <si>
    <t>36.13</t>
  </si>
  <si>
    <t>36.46</t>
  </si>
  <si>
    <t>35.86</t>
  </si>
  <si>
    <t>36.00</t>
  </si>
  <si>
    <t>36.24</t>
  </si>
  <si>
    <t>35.91</t>
  </si>
  <si>
    <t>36.10</t>
  </si>
  <si>
    <t>36.26</t>
  </si>
  <si>
    <t>35.70</t>
  </si>
  <si>
    <t>36.02</t>
  </si>
  <si>
    <t>36.42</t>
  </si>
  <si>
    <t>15.03M</t>
  </si>
  <si>
    <t>36.32</t>
  </si>
  <si>
    <t>35.69</t>
  </si>
  <si>
    <t>18.42M</t>
  </si>
  <si>
    <t>35.73</t>
  </si>
  <si>
    <t>36.40</t>
  </si>
  <si>
    <t>35.46</t>
  </si>
  <si>
    <t>16.59M</t>
  </si>
  <si>
    <t>35.37</t>
  </si>
  <si>
    <t>11.88M</t>
  </si>
  <si>
    <t>35.78</t>
  </si>
  <si>
    <t>36.15</t>
  </si>
  <si>
    <t>35.43</t>
  </si>
  <si>
    <t>18.15M</t>
  </si>
  <si>
    <t>36.30</t>
  </si>
  <si>
    <t>36.49</t>
  </si>
  <si>
    <t>36.31</t>
  </si>
  <si>
    <t>34.55</t>
  </si>
  <si>
    <t>35.59M</t>
  </si>
  <si>
    <t>6.65%</t>
  </si>
  <si>
    <t>33.30</t>
  </si>
  <si>
    <t>34.06</t>
  </si>
  <si>
    <t>32.83</t>
  </si>
  <si>
    <t>28.81M</t>
  </si>
  <si>
    <t>33.50</t>
  </si>
  <si>
    <t>33.91</t>
  </si>
  <si>
    <t>33.36</t>
  </si>
  <si>
    <t>22.49M</t>
  </si>
  <si>
    <t>34.01</t>
  </si>
  <si>
    <t>33.44</t>
  </si>
  <si>
    <t>33.51</t>
  </si>
  <si>
    <t>32.98</t>
  </si>
  <si>
    <t>33.62</t>
  </si>
  <si>
    <t>32.81</t>
  </si>
  <si>
    <t>20.16M</t>
  </si>
  <si>
    <t>33.05</t>
  </si>
  <si>
    <t>33.67</t>
  </si>
  <si>
    <t>32.87</t>
  </si>
  <si>
    <t>21.74M</t>
  </si>
  <si>
    <t>32.96</t>
  </si>
  <si>
    <t>33.43</t>
  </si>
  <si>
    <t>32.66</t>
  </si>
  <si>
    <t>32.67</t>
  </si>
  <si>
    <t>32.60</t>
  </si>
  <si>
    <t>29.59M</t>
  </si>
  <si>
    <t>31.52</t>
  </si>
  <si>
    <t>32.59</t>
  </si>
  <si>
    <t>31.75</t>
  </si>
  <si>
    <t>32.27</t>
  </si>
  <si>
    <t>31.58</t>
  </si>
  <si>
    <t>31.87</t>
  </si>
  <si>
    <t>32.29</t>
  </si>
  <si>
    <t>31.42</t>
  </si>
  <si>
    <t>85.19M</t>
  </si>
  <si>
    <t>9.38%</t>
  </si>
  <si>
    <t>28.44</t>
  </si>
  <si>
    <t>29.00</t>
  </si>
  <si>
    <t>28.33</t>
  </si>
  <si>
    <t>18.16M</t>
  </si>
  <si>
    <t>28.52</t>
  </si>
  <si>
    <t>27.93</t>
  </si>
  <si>
    <t>28.17</t>
  </si>
  <si>
    <t>28.50</t>
  </si>
  <si>
    <t>28.35</t>
  </si>
  <si>
    <t>27.83</t>
  </si>
  <si>
    <t>11.36M</t>
  </si>
  <si>
    <t>28.25</t>
  </si>
  <si>
    <t>28.57</t>
  </si>
  <si>
    <t>27.70</t>
  </si>
  <si>
    <t>-2.17%</t>
  </si>
  <si>
    <t>28.18</t>
  </si>
  <si>
    <t>28.77</t>
  </si>
  <si>
    <t>28.14</t>
  </si>
  <si>
    <t>27.86</t>
  </si>
  <si>
    <t>27.53</t>
  </si>
  <si>
    <t>28.19</t>
  </si>
  <si>
    <t>27.42</t>
  </si>
  <si>
    <t>28.23</t>
  </si>
  <si>
    <t>27.73</t>
  </si>
  <si>
    <t>19.63M</t>
  </si>
  <si>
    <t>27.45</t>
  </si>
  <si>
    <t>28.42</t>
  </si>
  <si>
    <t>27.41</t>
  </si>
  <si>
    <t>24.22M</t>
  </si>
  <si>
    <t>4.83%</t>
  </si>
  <si>
    <t>26.73</t>
  </si>
  <si>
    <t>26.64</t>
  </si>
  <si>
    <t>26.71</t>
  </si>
  <si>
    <t>27.00</t>
  </si>
  <si>
    <t>26.30</t>
  </si>
  <si>
    <t>16.95M</t>
  </si>
  <si>
    <t>27.71</t>
  </si>
  <si>
    <t>26.63</t>
  </si>
  <si>
    <t>16.05M</t>
  </si>
  <si>
    <t>28.34</t>
  </si>
  <si>
    <t>28.36</t>
  </si>
  <si>
    <t>27.52</t>
  </si>
  <si>
    <t>18.28M</t>
  </si>
  <si>
    <t>-2.99%</t>
  </si>
  <si>
    <t>28.81</t>
  </si>
  <si>
    <t>28.95</t>
  </si>
  <si>
    <t>18.25M</t>
  </si>
  <si>
    <t>29.77</t>
  </si>
  <si>
    <t>29.82</t>
  </si>
  <si>
    <t>28.99</t>
  </si>
  <si>
    <t>12.41M</t>
  </si>
  <si>
    <t>29.38</t>
  </si>
  <si>
    <t>29.33</t>
  </si>
  <si>
    <t>3.37%</t>
  </si>
  <si>
    <t>28.86</t>
  </si>
  <si>
    <t>28.16</t>
  </si>
  <si>
    <t>28.73</t>
  </si>
  <si>
    <t>28.80</t>
  </si>
  <si>
    <t>17.36M</t>
  </si>
  <si>
    <t>27.50</t>
  </si>
  <si>
    <t>28.31</t>
  </si>
  <si>
    <t>27.34</t>
  </si>
  <si>
    <t>17.51M</t>
  </si>
  <si>
    <t>27.55</t>
  </si>
  <si>
    <t>27.72</t>
  </si>
  <si>
    <t>26.79</t>
  </si>
  <si>
    <t>28.49</t>
  </si>
  <si>
    <t>28.63</t>
  </si>
  <si>
    <t>29.81</t>
  </si>
  <si>
    <t>30.22</t>
  </si>
  <si>
    <t>28.43</t>
  </si>
  <si>
    <t>22.79M</t>
  </si>
  <si>
    <t>28.55</t>
  </si>
  <si>
    <t>29.14</t>
  </si>
  <si>
    <t>24.40M</t>
  </si>
  <si>
    <t>28.39</t>
  </si>
  <si>
    <t>29.78</t>
  </si>
  <si>
    <t>26.06M</t>
  </si>
  <si>
    <t>29.90</t>
  </si>
  <si>
    <t>29.21</t>
  </si>
  <si>
    <t>17.92M</t>
  </si>
  <si>
    <t>29.88</t>
  </si>
  <si>
    <t>30.25</t>
  </si>
  <si>
    <t>29.45</t>
  </si>
  <si>
    <t>29.96</t>
  </si>
  <si>
    <t>18.05M</t>
  </si>
  <si>
    <t>29.84</t>
  </si>
  <si>
    <t>29.99</t>
  </si>
  <si>
    <t>29.46</t>
  </si>
  <si>
    <t>-2.80%</t>
  </si>
  <si>
    <t>29.80</t>
  </si>
  <si>
    <t>30.61</t>
  </si>
  <si>
    <t>19.81M</t>
  </si>
  <si>
    <t>29.91</t>
  </si>
  <si>
    <t>30.18</t>
  </si>
  <si>
    <t>29.65</t>
  </si>
  <si>
    <t>14.71M</t>
  </si>
  <si>
    <t>30.00</t>
  </si>
  <si>
    <t>30.23</t>
  </si>
  <si>
    <t>29.54</t>
  </si>
  <si>
    <t>-2.18%</t>
  </si>
  <si>
    <t>30.69</t>
  </si>
  <si>
    <t>30.70</t>
  </si>
  <si>
    <t>30.02</t>
  </si>
  <si>
    <t>31.73</t>
  </si>
  <si>
    <t>31.98</t>
  </si>
  <si>
    <t>30.77</t>
  </si>
  <si>
    <t>10.67M</t>
  </si>
  <si>
    <t>30.89</t>
  </si>
  <si>
    <t>31.66</t>
  </si>
  <si>
    <t>30.71</t>
  </si>
  <si>
    <t>11.99M</t>
  </si>
  <si>
    <t>30.49</t>
  </si>
  <si>
    <t>31.27</t>
  </si>
  <si>
    <t>30.33</t>
  </si>
  <si>
    <t>9.11M</t>
  </si>
  <si>
    <t>31.36</t>
  </si>
  <si>
    <t>29.87</t>
  </si>
  <si>
    <t>30.78</t>
  </si>
  <si>
    <t>31.14</t>
  </si>
  <si>
    <t>29.72</t>
  </si>
  <si>
    <t>31.35</t>
  </si>
  <si>
    <t>31.50</t>
  </si>
  <si>
    <t>30.63</t>
  </si>
  <si>
    <t>13.41M</t>
  </si>
  <si>
    <t>32.05</t>
  </si>
  <si>
    <t>32.19</t>
  </si>
  <si>
    <t>31.31</t>
  </si>
  <si>
    <t>32.84</t>
  </si>
  <si>
    <t>33.06</t>
  </si>
  <si>
    <t>32.15</t>
  </si>
  <si>
    <t>10.97M</t>
  </si>
  <si>
    <t>154.89</t>
  </si>
  <si>
    <t>155.73</t>
  </si>
  <si>
    <t>153.93</t>
  </si>
  <si>
    <t>159.13</t>
  </si>
  <si>
    <t>155.56</t>
  </si>
  <si>
    <t>160.57</t>
  </si>
  <si>
    <t>161.30</t>
  </si>
  <si>
    <t>159.51</t>
  </si>
  <si>
    <t>159.44</t>
  </si>
  <si>
    <t>161.01</t>
  </si>
  <si>
    <t>159.35</t>
  </si>
  <si>
    <t>158.32</t>
  </si>
  <si>
    <t>160.49</t>
  </si>
  <si>
    <t>158.25</t>
  </si>
  <si>
    <t>157.12</t>
  </si>
  <si>
    <t>159.83</t>
  </si>
  <si>
    <t>156.99</t>
  </si>
  <si>
    <t>155.62</t>
  </si>
  <si>
    <t>155.15</t>
  </si>
  <si>
    <t>5.24M</t>
  </si>
  <si>
    <t>158.99</t>
  </si>
  <si>
    <t>155.55</t>
  </si>
  <si>
    <t>-1.66%</t>
  </si>
  <si>
    <t>160.03</t>
  </si>
  <si>
    <t>160.29</t>
  </si>
  <si>
    <t>158.09</t>
  </si>
  <si>
    <t>159.20</t>
  </si>
  <si>
    <t>160.67</t>
  </si>
  <si>
    <t>158.61</t>
  </si>
  <si>
    <t>5.74M</t>
  </si>
  <si>
    <t>160.10</t>
  </si>
  <si>
    <t>158.12</t>
  </si>
  <si>
    <t>8.01M</t>
  </si>
  <si>
    <t>157.38</t>
  </si>
  <si>
    <t>156.50</t>
  </si>
  <si>
    <t>158.85</t>
  </si>
  <si>
    <t>159.78</t>
  </si>
  <si>
    <t>157.10</t>
  </si>
  <si>
    <t>5.55M</t>
  </si>
  <si>
    <t>158.92</t>
  </si>
  <si>
    <t>156.01</t>
  </si>
  <si>
    <t>155.05</t>
  </si>
  <si>
    <t>157.92</t>
  </si>
  <si>
    <t>155.00</t>
  </si>
  <si>
    <t>7.44M</t>
  </si>
  <si>
    <t>1.90%</t>
  </si>
  <si>
    <t>154.91</t>
  </si>
  <si>
    <t>154.60</t>
  </si>
  <si>
    <t>7.77M</t>
  </si>
  <si>
    <t>153.91</t>
  </si>
  <si>
    <t>155.03</t>
  </si>
  <si>
    <t>152.88</t>
  </si>
  <si>
    <t>156.06</t>
  </si>
  <si>
    <t>156.72</t>
  </si>
  <si>
    <t>153.49</t>
  </si>
  <si>
    <t>-2.56%</t>
  </si>
  <si>
    <t>158.06</t>
  </si>
  <si>
    <t>159.65</t>
  </si>
  <si>
    <t>157.50</t>
  </si>
  <si>
    <t>160.00</t>
  </si>
  <si>
    <t>161.85</t>
  </si>
  <si>
    <t>157.02</t>
  </si>
  <si>
    <t>9.56M</t>
  </si>
  <si>
    <t>160.48</t>
  </si>
  <si>
    <t>161.86</t>
  </si>
  <si>
    <t>159.38</t>
  </si>
  <si>
    <t>159.70</t>
  </si>
  <si>
    <t>161.10</t>
  </si>
  <si>
    <t>159.45</t>
  </si>
  <si>
    <t>159.01</t>
  </si>
  <si>
    <t>159.52</t>
  </si>
  <si>
    <t>157.85</t>
  </si>
  <si>
    <t>157.40</t>
  </si>
  <si>
    <t>159.99</t>
  </si>
  <si>
    <t>157.21</t>
  </si>
  <si>
    <t>157.51</t>
  </si>
  <si>
    <t>156.55</t>
  </si>
  <si>
    <t>10.27M</t>
  </si>
  <si>
    <t>157.90</t>
  </si>
  <si>
    <t>157.17</t>
  </si>
  <si>
    <t>7.03M</t>
  </si>
  <si>
    <t>155.32</t>
  </si>
  <si>
    <t>158.79</t>
  </si>
  <si>
    <t>152.82</t>
  </si>
  <si>
    <t>155.67</t>
  </si>
  <si>
    <t>152.73</t>
  </si>
  <si>
    <t>152.42</t>
  </si>
  <si>
    <t>151.93</t>
  </si>
  <si>
    <t>153.46</t>
  </si>
  <si>
    <t>153.94</t>
  </si>
  <si>
    <t>151.85</t>
  </si>
  <si>
    <t>156.13</t>
  </si>
  <si>
    <t>156.49</t>
  </si>
  <si>
    <t>154.75</t>
  </si>
  <si>
    <t>155.48</t>
  </si>
  <si>
    <t>158.54</t>
  </si>
  <si>
    <t>155.29</t>
  </si>
  <si>
    <t>155.70</t>
  </si>
  <si>
    <t>154.10</t>
  </si>
  <si>
    <t>154.57</t>
  </si>
  <si>
    <t>154.20</t>
  </si>
  <si>
    <t>6.58M</t>
  </si>
  <si>
    <t>154.09</t>
  </si>
  <si>
    <t>156.05</t>
  </si>
  <si>
    <t>153.36</t>
  </si>
  <si>
    <t>155.34</t>
  </si>
  <si>
    <t>155.93</t>
  </si>
  <si>
    <t>152.99</t>
  </si>
  <si>
    <t>6.17M</t>
  </si>
  <si>
    <t>153.99</t>
  </si>
  <si>
    <t>155.75</t>
  </si>
  <si>
    <t>153.50</t>
  </si>
  <si>
    <t>6.33M</t>
  </si>
  <si>
    <t>153.79</t>
  </si>
  <si>
    <t>152.83</t>
  </si>
  <si>
    <t>6.51M</t>
  </si>
  <si>
    <t>154.48</t>
  </si>
  <si>
    <t>155.16</t>
  </si>
  <si>
    <t>152.22</t>
  </si>
  <si>
    <t>151.03</t>
  </si>
  <si>
    <t>153.10</t>
  </si>
  <si>
    <t>149.90</t>
  </si>
  <si>
    <t>8.60M</t>
  </si>
  <si>
    <t>151.25</t>
  </si>
  <si>
    <t>152.08</t>
  </si>
  <si>
    <t>149.82</t>
  </si>
  <si>
    <t>152.54</t>
  </si>
  <si>
    <t>154.65</t>
  </si>
  <si>
    <t>150.35</t>
  </si>
  <si>
    <t>10.71M</t>
  </si>
  <si>
    <t>152.00</t>
  </si>
  <si>
    <t>151.14</t>
  </si>
  <si>
    <t>156.14</t>
  </si>
  <si>
    <t>156.31</t>
  </si>
  <si>
    <t>152.70</t>
  </si>
  <si>
    <t>-2.21%</t>
  </si>
  <si>
    <t>156.68</t>
  </si>
  <si>
    <t>155.45</t>
  </si>
  <si>
    <t>155.40</t>
  </si>
  <si>
    <t>154.95</t>
  </si>
  <si>
    <t>155.83</t>
  </si>
  <si>
    <t>156.20</t>
  </si>
  <si>
    <t>153.96</t>
  </si>
  <si>
    <t>152.68</t>
  </si>
  <si>
    <t>155.99</t>
  </si>
  <si>
    <t>152.20</t>
  </si>
  <si>
    <t>150.90</t>
  </si>
  <si>
    <t>153.14</t>
  </si>
  <si>
    <t>150.46</t>
  </si>
  <si>
    <t>149.26</t>
  </si>
  <si>
    <t>150.94</t>
  </si>
  <si>
    <t>148.48</t>
  </si>
  <si>
    <t>151.20</t>
  </si>
  <si>
    <t>151.67</t>
  </si>
  <si>
    <t>149.13</t>
  </si>
  <si>
    <t>17.98M</t>
  </si>
  <si>
    <t>155.02</t>
  </si>
  <si>
    <t>155.91</t>
  </si>
  <si>
    <t>146.53</t>
  </si>
  <si>
    <t>45.78M</t>
  </si>
  <si>
    <t>149.16</t>
  </si>
  <si>
    <t>151.84</t>
  </si>
  <si>
    <t>148.60</t>
  </si>
  <si>
    <t>150.76</t>
  </si>
  <si>
    <t>151.48</t>
  </si>
  <si>
    <t>149.22</t>
  </si>
  <si>
    <t>151.60</t>
  </si>
  <si>
    <t>152.31</t>
  </si>
  <si>
    <t>150.25</t>
  </si>
  <si>
    <t>7.35M</t>
  </si>
  <si>
    <t>154.90</t>
  </si>
  <si>
    <t>154.29</t>
  </si>
  <si>
    <t>155.89</t>
  </si>
  <si>
    <t>153.57</t>
  </si>
  <si>
    <t>152.79</t>
  </si>
  <si>
    <t>155.28</t>
  </si>
  <si>
    <t>151.68</t>
  </si>
  <si>
    <t>152.94</t>
  </si>
  <si>
    <t>152.48</t>
  </si>
  <si>
    <t>147.32</t>
  </si>
  <si>
    <t>153.24</t>
  </si>
  <si>
    <t>147.26</t>
  </si>
  <si>
    <t>3.96%</t>
  </si>
  <si>
    <t>147.40</t>
  </si>
  <si>
    <t>148.17</t>
  </si>
  <si>
    <t>145.58</t>
  </si>
  <si>
    <t>147.84</t>
  </si>
  <si>
    <t>148.98</t>
  </si>
  <si>
    <t>147.36</t>
  </si>
  <si>
    <t>5.17M</t>
  </si>
  <si>
    <t>147.01</t>
  </si>
  <si>
    <t>148.01</t>
  </si>
  <si>
    <t>145.47</t>
  </si>
  <si>
    <t>8.23M</t>
  </si>
  <si>
    <t>143.34</t>
  </si>
  <si>
    <t>146.27</t>
  </si>
  <si>
    <t>142.51</t>
  </si>
  <si>
    <t>8.51M</t>
  </si>
  <si>
    <t>143.04</t>
  </si>
  <si>
    <t>144.10</t>
  </si>
  <si>
    <t>142.40</t>
  </si>
  <si>
    <t>144.55</t>
  </si>
  <si>
    <t>144.66</t>
  </si>
  <si>
    <t>142.57</t>
  </si>
  <si>
    <t>143.70</t>
  </si>
  <si>
    <t>145.08</t>
  </si>
  <si>
    <t>143.40</t>
  </si>
  <si>
    <t>143.41</t>
  </si>
  <si>
    <t>144.20</t>
  </si>
  <si>
    <t>144.54</t>
  </si>
  <si>
    <t>146.39</t>
  </si>
  <si>
    <t>143.16</t>
  </si>
  <si>
    <t>152.12</t>
  </si>
  <si>
    <t>152.15</t>
  </si>
  <si>
    <t>146.32</t>
  </si>
  <si>
    <t>148.52</t>
  </si>
  <si>
    <t>147.90</t>
  </si>
  <si>
    <t>23.71M</t>
  </si>
  <si>
    <t>149.44</t>
  </si>
  <si>
    <t>150.17</t>
  </si>
  <si>
    <t>147.70</t>
  </si>
  <si>
    <t>9.84M</t>
  </si>
  <si>
    <t>147.33</t>
  </si>
  <si>
    <t>149.98</t>
  </si>
  <si>
    <t>146.50</t>
  </si>
  <si>
    <t>145.73</t>
  </si>
  <si>
    <t>146.87</t>
  </si>
  <si>
    <t>143.74</t>
  </si>
  <si>
    <t>10.11M</t>
  </si>
  <si>
    <t>147.08</t>
  </si>
  <si>
    <t>147.60</t>
  </si>
  <si>
    <t>14.15M</t>
  </si>
  <si>
    <t>144.50</t>
  </si>
  <si>
    <t>145.20</t>
  </si>
  <si>
    <t>143.43</t>
  </si>
  <si>
    <t>7.00M</t>
  </si>
  <si>
    <t>144.19</t>
  </si>
  <si>
    <t>145.12</t>
  </si>
  <si>
    <t>142.61</t>
  </si>
  <si>
    <t>142.22</t>
  </si>
  <si>
    <t>144.94</t>
  </si>
  <si>
    <t>141.91</t>
  </si>
  <si>
    <t>140.55</t>
  </si>
  <si>
    <t>142.14</t>
  </si>
  <si>
    <t>139.68</t>
  </si>
  <si>
    <t>138.09</t>
  </si>
  <si>
    <t>140.61</t>
  </si>
  <si>
    <t>138.15</t>
  </si>
  <si>
    <t>138.29</t>
  </si>
  <si>
    <t>136.70</t>
  </si>
  <si>
    <t>139.42</t>
  </si>
  <si>
    <t>140.63</t>
  </si>
  <si>
    <t>137.33</t>
  </si>
  <si>
    <t>8.74M</t>
  </si>
  <si>
    <t>137.65</t>
  </si>
  <si>
    <t>140.59</t>
  </si>
  <si>
    <t>136.60</t>
  </si>
  <si>
    <t>9.00M</t>
  </si>
  <si>
    <t>138.49</t>
  </si>
  <si>
    <t>138.69</t>
  </si>
  <si>
    <t>136.43</t>
  </si>
  <si>
    <t>136.88</t>
  </si>
  <si>
    <t>137.45</t>
  </si>
  <si>
    <t>135.21</t>
  </si>
  <si>
    <t>12.86M</t>
  </si>
  <si>
    <t>136.50</t>
  </si>
  <si>
    <t>137.94</t>
  </si>
  <si>
    <t>136.10</t>
  </si>
  <si>
    <t>7.56M</t>
  </si>
  <si>
    <t>138.78</t>
  </si>
  <si>
    <t>138.79</t>
  </si>
  <si>
    <t>135.66</t>
  </si>
  <si>
    <t>137.38</t>
  </si>
  <si>
    <t>137.97</t>
  </si>
  <si>
    <t>136.41</t>
  </si>
  <si>
    <t>134.39</t>
  </si>
  <si>
    <t>136.79</t>
  </si>
  <si>
    <t>134.06</t>
  </si>
  <si>
    <t>134.99</t>
  </si>
  <si>
    <t>135.99</t>
  </si>
  <si>
    <t>133.77</t>
  </si>
  <si>
    <t>8.88M</t>
  </si>
  <si>
    <t>136.62</t>
  </si>
  <si>
    <t>137.13</t>
  </si>
  <si>
    <t>135.49</t>
  </si>
  <si>
    <t>138.75</t>
  </si>
  <si>
    <t>137.03</t>
  </si>
  <si>
    <t>139.47</t>
  </si>
  <si>
    <t>139.52</t>
  </si>
  <si>
    <t>137.12</t>
  </si>
  <si>
    <t>7.71M</t>
  </si>
  <si>
    <t>142.70</t>
  </si>
  <si>
    <t>143.00</t>
  </si>
  <si>
    <t>140.70</t>
  </si>
  <si>
    <t>140.00</t>
  </si>
  <si>
    <t>142.46</t>
  </si>
  <si>
    <t>139.51</t>
  </si>
  <si>
    <t>141.76</t>
  </si>
  <si>
    <t>142.23</t>
  </si>
  <si>
    <t>140.73</t>
  </si>
  <si>
    <t>141.53</t>
  </si>
  <si>
    <t>143.23</t>
  </si>
  <si>
    <t>140.92</t>
  </si>
  <si>
    <t>8.54M</t>
  </si>
  <si>
    <t>142.45</t>
  </si>
  <si>
    <t>143.71</t>
  </si>
  <si>
    <t>140.57</t>
  </si>
  <si>
    <t>8.03M</t>
  </si>
  <si>
    <t>138.90</t>
  </si>
  <si>
    <t>139.37</t>
  </si>
  <si>
    <t>137.70</t>
  </si>
  <si>
    <t>136.68</t>
  </si>
  <si>
    <t>138.89</t>
  </si>
  <si>
    <t>136.47</t>
  </si>
  <si>
    <t>136.07</t>
  </si>
  <si>
    <t>136.30</t>
  </si>
  <si>
    <t>134.62</t>
  </si>
  <si>
    <t>136.35</t>
  </si>
  <si>
    <t>137.31</t>
  </si>
  <si>
    <t>135.04</t>
  </si>
  <si>
    <t>136.77</t>
  </si>
  <si>
    <t>137.00</t>
  </si>
  <si>
    <t>135.18</t>
  </si>
  <si>
    <t>137.88</t>
  </si>
  <si>
    <t>139.78</t>
  </si>
  <si>
    <t>135.29</t>
  </si>
  <si>
    <t>12.39M</t>
  </si>
  <si>
    <t>135.42</t>
  </si>
  <si>
    <t>137.95</t>
  </si>
  <si>
    <t>135.12</t>
  </si>
  <si>
    <t>138.00</t>
  </si>
  <si>
    <t>134.14</t>
  </si>
  <si>
    <t>140.01</t>
  </si>
  <si>
    <t>138.57</t>
  </si>
  <si>
    <t>138.97</t>
  </si>
  <si>
    <t>140.46</t>
  </si>
  <si>
    <t>138.68</t>
  </si>
  <si>
    <t>138.33</t>
  </si>
  <si>
    <t>139.05</t>
  </si>
  <si>
    <t>137.25</t>
  </si>
  <si>
    <t>137.92</t>
  </si>
  <si>
    <t>139.40</t>
  </si>
  <si>
    <t>137.22</t>
  </si>
  <si>
    <t>137.21</t>
  </si>
  <si>
    <t>138.55</t>
  </si>
  <si>
    <t>135.15</t>
  </si>
  <si>
    <t>10.00M</t>
  </si>
  <si>
    <t>135.26</t>
  </si>
  <si>
    <t>138.24</t>
  </si>
  <si>
    <t>134.94</t>
  </si>
  <si>
    <t>2.67%</t>
  </si>
  <si>
    <t>136.02</t>
  </si>
  <si>
    <t>136.29</t>
  </si>
  <si>
    <t>132.33</t>
  </si>
  <si>
    <t>9.97M</t>
  </si>
  <si>
    <t>-3.00%</t>
  </si>
  <si>
    <t>136.69</t>
  </si>
  <si>
    <t>140.24</t>
  </si>
  <si>
    <t>136.45</t>
  </si>
  <si>
    <t>8.43M</t>
  </si>
  <si>
    <t>135.40</t>
  </si>
  <si>
    <t>137.55</t>
  </si>
  <si>
    <t>134.80</t>
  </si>
  <si>
    <t>134.32</t>
  </si>
  <si>
    <t>136.63</t>
  </si>
  <si>
    <t>134.25</t>
  </si>
  <si>
    <t>9.33M</t>
  </si>
  <si>
    <t>138.48</t>
  </si>
  <si>
    <t>138.54</t>
  </si>
  <si>
    <t>134.10</t>
  </si>
  <si>
    <t>135.01</t>
  </si>
  <si>
    <t>132.04</t>
  </si>
  <si>
    <t>17.22M</t>
  </si>
  <si>
    <t>143.22</t>
  </si>
  <si>
    <t>143.63</t>
  </si>
  <si>
    <t>133.45</t>
  </si>
  <si>
    <t>-7.57%</t>
  </si>
  <si>
    <t>135.02</t>
  </si>
  <si>
    <t>147.47</t>
  </si>
  <si>
    <t>133.88</t>
  </si>
  <si>
    <t>144.15</t>
  </si>
  <si>
    <t>144.49</t>
  </si>
  <si>
    <t>134.87</t>
  </si>
  <si>
    <t>138.73</t>
  </si>
  <si>
    <t>146.19</t>
  </si>
  <si>
    <t>137.29</t>
  </si>
  <si>
    <t>151.76</t>
  </si>
  <si>
    <t>152.46</t>
  </si>
  <si>
    <t>142.75</t>
  </si>
  <si>
    <t>20.37M</t>
  </si>
  <si>
    <t>-8.22%</t>
  </si>
  <si>
    <t>160.12</t>
  </si>
  <si>
    <t>161.35</t>
  </si>
  <si>
    <t>155.80</t>
  </si>
  <si>
    <t>15.50M</t>
  </si>
  <si>
    <t>-6.22%</t>
  </si>
  <si>
    <t>167.40</t>
  </si>
  <si>
    <t>167.98</t>
  </si>
  <si>
    <t>165.85</t>
  </si>
  <si>
    <t>167.29</t>
  </si>
  <si>
    <t>168.60</t>
  </si>
  <si>
    <t>166.16</t>
  </si>
  <si>
    <t>166.19</t>
  </si>
  <si>
    <t>168.92</t>
  </si>
  <si>
    <t>166.13</t>
  </si>
  <si>
    <t>10.68M</t>
  </si>
  <si>
    <t>166.70</t>
  </si>
  <si>
    <t>167.13</t>
  </si>
  <si>
    <t>165.29</t>
  </si>
  <si>
    <t>4.92M</t>
  </si>
  <si>
    <t>167.25</t>
  </si>
  <si>
    <t>168.22</t>
  </si>
  <si>
    <t>167.37</t>
  </si>
  <si>
    <t>10.08M</t>
  </si>
  <si>
    <t>166.08</t>
  </si>
  <si>
    <t>167.82</t>
  </si>
  <si>
    <t>165.11</t>
  </si>
  <si>
    <t>164.69</t>
  </si>
  <si>
    <t>166.43</t>
  </si>
  <si>
    <t>164.32</t>
  </si>
  <si>
    <t>8.07M</t>
  </si>
  <si>
    <t>164.49</t>
  </si>
  <si>
    <t>164.88</t>
  </si>
  <si>
    <t>163.11</t>
  </si>
  <si>
    <t>163.13</t>
  </si>
  <si>
    <t>165.31</t>
  </si>
  <si>
    <t>162.41</t>
  </si>
  <si>
    <t>160.96</t>
  </si>
  <si>
    <t>164.54</t>
  </si>
  <si>
    <t>160.90</t>
  </si>
  <si>
    <t>159.74</t>
  </si>
  <si>
    <t>161.09</t>
  </si>
  <si>
    <t>158.82</t>
  </si>
  <si>
    <t>157.22</t>
  </si>
  <si>
    <t>156.76</t>
  </si>
  <si>
    <t>7.62M</t>
  </si>
  <si>
    <t>157.24</t>
  </si>
  <si>
    <t>153.01</t>
  </si>
  <si>
    <t>152.26</t>
  </si>
  <si>
    <t>154.43</t>
  </si>
  <si>
    <t>151.92</t>
  </si>
  <si>
    <t>153.64</t>
  </si>
  <si>
    <t>154.79</t>
  </si>
  <si>
    <t>152.21</t>
  </si>
  <si>
    <t>9.71M</t>
  </si>
  <si>
    <t>158.43</t>
  </si>
  <si>
    <t>158.84</t>
  </si>
  <si>
    <t>10.47M</t>
  </si>
  <si>
    <t>157.19</t>
  </si>
  <si>
    <t>160.37</t>
  </si>
  <si>
    <t>156.17</t>
  </si>
  <si>
    <t>153.95</t>
  </si>
  <si>
    <t>157.45</t>
  </si>
  <si>
    <t>153.71</t>
  </si>
  <si>
    <t>8.56M</t>
  </si>
  <si>
    <t>150.51</t>
  </si>
  <si>
    <t>153.33</t>
  </si>
  <si>
    <t>149.47</t>
  </si>
  <si>
    <t>150.15</t>
  </si>
  <si>
    <t>151.37</t>
  </si>
  <si>
    <t>147.74</t>
  </si>
  <si>
    <t>151.21</t>
  </si>
  <si>
    <t>154.15</t>
  </si>
  <si>
    <t>150.05</t>
  </si>
  <si>
    <t>8.83M</t>
  </si>
  <si>
    <t>159.46</t>
  </si>
  <si>
    <t>160.09</t>
  </si>
  <si>
    <t>9.06M</t>
  </si>
  <si>
    <t>156.70</t>
  </si>
  <si>
    <t>158.67</t>
  </si>
  <si>
    <t>154.92</t>
  </si>
  <si>
    <t>155.69</t>
  </si>
  <si>
    <t>158.29</t>
  </si>
  <si>
    <t>154.81</t>
  </si>
  <si>
    <t>156.62</t>
  </si>
  <si>
    <t>156.69</t>
  </si>
  <si>
    <t>154.40</t>
  </si>
  <si>
    <t>6.01M</t>
  </si>
  <si>
    <t>157.99</t>
  </si>
  <si>
    <t>155.46</t>
  </si>
  <si>
    <t>157.09</t>
  </si>
  <si>
    <t>158.33</t>
  </si>
  <si>
    <t>156.75</t>
  </si>
  <si>
    <t>5.93M</t>
  </si>
  <si>
    <t>158.13</t>
  </si>
  <si>
    <t>158.95</t>
  </si>
  <si>
    <t>156.82</t>
  </si>
  <si>
    <t>157.07</t>
  </si>
  <si>
    <t>156.52</t>
  </si>
  <si>
    <t>158.36</t>
  </si>
  <si>
    <t>156.00</t>
  </si>
  <si>
    <t>4.95M</t>
  </si>
  <si>
    <t>157.31</t>
  </si>
  <si>
    <t>154.78</t>
  </si>
  <si>
    <t>5.98M</t>
  </si>
  <si>
    <t>155.08</t>
  </si>
  <si>
    <t>154.88</t>
  </si>
  <si>
    <t>5.83M</t>
  </si>
  <si>
    <t>156.42</t>
  </si>
  <si>
    <t>153.32</t>
  </si>
  <si>
    <t>157.46</t>
  </si>
  <si>
    <t>156.35</t>
  </si>
  <si>
    <t>158.71</t>
  </si>
  <si>
    <t>156.12</t>
  </si>
  <si>
    <t>154.06</t>
  </si>
  <si>
    <t>5.65M</t>
  </si>
  <si>
    <t>153.81</t>
  </si>
  <si>
    <t>4.72M</t>
  </si>
  <si>
    <t>154.22</t>
  </si>
  <si>
    <t>155.26</t>
  </si>
  <si>
    <t>151.06</t>
  </si>
  <si>
    <t>153.80</t>
  </si>
  <si>
    <t>152.29</t>
  </si>
  <si>
    <t>6.53M</t>
  </si>
  <si>
    <t>148.72</t>
  </si>
  <si>
    <t>153.38</t>
  </si>
  <si>
    <t>8.46M</t>
  </si>
  <si>
    <t>149.00</t>
  </si>
  <si>
    <t>150.86</t>
  </si>
  <si>
    <t>147.80</t>
  </si>
  <si>
    <t>7.60M</t>
  </si>
  <si>
    <t>153.76</t>
  </si>
  <si>
    <t>154.37</t>
  </si>
  <si>
    <t>148.65</t>
  </si>
  <si>
    <t>156.56</t>
  </si>
  <si>
    <t>155.52</t>
  </si>
  <si>
    <t>155.71</t>
  </si>
  <si>
    <t>156.58</t>
  </si>
  <si>
    <t>157.71</t>
  </si>
  <si>
    <t>155.18</t>
  </si>
  <si>
    <t>156.33</t>
  </si>
  <si>
    <t>157.89</t>
  </si>
  <si>
    <t>156.46</t>
  </si>
  <si>
    <t>157.47</t>
  </si>
  <si>
    <t>155.27</t>
  </si>
  <si>
    <t>157.63</t>
  </si>
  <si>
    <t>157.94</t>
  </si>
  <si>
    <t>157.68</t>
  </si>
  <si>
    <t>158.44</t>
  </si>
  <si>
    <t>156.27</t>
  </si>
  <si>
    <t>7.23M</t>
  </si>
  <si>
    <t>161.15</t>
  </si>
  <si>
    <t>161.40</t>
  </si>
  <si>
    <t>157.49</t>
  </si>
  <si>
    <t>10.13M</t>
  </si>
  <si>
    <t>161.77</t>
  </si>
  <si>
    <t>158.80</t>
  </si>
  <si>
    <t>158.03</t>
  </si>
  <si>
    <t>159.90</t>
  </si>
  <si>
    <t>5.58M</t>
  </si>
  <si>
    <t>156.88</t>
  </si>
  <si>
    <t>158.69</t>
  </si>
  <si>
    <t>156.38</t>
  </si>
  <si>
    <t>155.21</t>
  </si>
  <si>
    <t>156.91</t>
  </si>
  <si>
    <t>154.46</t>
  </si>
  <si>
    <t>157.35</t>
  </si>
  <si>
    <t>154.00</t>
  </si>
  <si>
    <t>153.41</t>
  </si>
  <si>
    <t>154.34</t>
  </si>
  <si>
    <t>150.87</t>
  </si>
  <si>
    <t>148.04</t>
  </si>
  <si>
    <t>151.18</t>
  </si>
  <si>
    <t>148.03</t>
  </si>
  <si>
    <t>148.51</t>
  </si>
  <si>
    <t>150.50</t>
  </si>
  <si>
    <t>147.63</t>
  </si>
  <si>
    <t>148.40</t>
  </si>
  <si>
    <t>150.33</t>
  </si>
  <si>
    <t>5.89M</t>
  </si>
  <si>
    <t>147.54</t>
  </si>
  <si>
    <t>148.50</t>
  </si>
  <si>
    <t>147.30</t>
  </si>
  <si>
    <t>145.48</t>
  </si>
  <si>
    <t>148.07</t>
  </si>
  <si>
    <t>143.52</t>
  </si>
  <si>
    <t>145.34</t>
  </si>
  <si>
    <t>143.32</t>
  </si>
  <si>
    <t>143.79</t>
  </si>
  <si>
    <t>143.98</t>
  </si>
  <si>
    <t>142.35</t>
  </si>
  <si>
    <t>6.19M</t>
  </si>
  <si>
    <t>144.29</t>
  </si>
  <si>
    <t>145.71</t>
  </si>
  <si>
    <t>143.39</t>
  </si>
  <si>
    <t>5.30M</t>
  </si>
  <si>
    <t>143.67</t>
  </si>
  <si>
    <t>144.31</t>
  </si>
  <si>
    <t>142.90</t>
  </si>
  <si>
    <t>4.49M</t>
  </si>
  <si>
    <t>143.10</t>
  </si>
  <si>
    <t>144.04</t>
  </si>
  <si>
    <t>142.26</t>
  </si>
  <si>
    <t>3.56M</t>
  </si>
  <si>
    <t>142.48</t>
  </si>
  <si>
    <t>143.35</t>
  </si>
  <si>
    <t>141.54</t>
  </si>
  <si>
    <t>140.82</t>
  </si>
  <si>
    <t>142.85</t>
  </si>
  <si>
    <t>32.21M</t>
  </si>
  <si>
    <t>144.57</t>
  </si>
  <si>
    <t>144.76</t>
  </si>
  <si>
    <t>140.95</t>
  </si>
  <si>
    <t>147.76</t>
  </si>
  <si>
    <t>148.67</t>
  </si>
  <si>
    <t>148.00</t>
  </si>
  <si>
    <t>146.91</t>
  </si>
  <si>
    <t>11.91M</t>
  </si>
  <si>
    <t>153.89</t>
  </si>
  <si>
    <t>149.25</t>
  </si>
  <si>
    <t>11.96M</t>
  </si>
  <si>
    <t>-2.93%</t>
  </si>
  <si>
    <t>154.87</t>
  </si>
  <si>
    <t>154.96</t>
  </si>
  <si>
    <t>153.07</t>
  </si>
  <si>
    <t>5.82M</t>
  </si>
  <si>
    <t>155.87</t>
  </si>
  <si>
    <t>154.27</t>
  </si>
  <si>
    <t>156.86</t>
  </si>
  <si>
    <t>13.76M</t>
  </si>
  <si>
    <t>159.06</t>
  </si>
  <si>
    <t>157.00</t>
  </si>
  <si>
    <t>160.08</t>
  </si>
  <si>
    <t>9.40M</t>
  </si>
  <si>
    <t>158.75</t>
  </si>
  <si>
    <t>158.83</t>
  </si>
  <si>
    <t>155.17</t>
  </si>
  <si>
    <t>9.70M</t>
  </si>
  <si>
    <t>159.29</t>
  </si>
  <si>
    <t>161.83</t>
  </si>
  <si>
    <t>161.84</t>
  </si>
  <si>
    <t>157.86</t>
  </si>
  <si>
    <t>162.98</t>
  </si>
  <si>
    <t>163.20</t>
  </si>
  <si>
    <t>161.39</t>
  </si>
  <si>
    <t>162.29</t>
  </si>
  <si>
    <t>162.95</t>
  </si>
  <si>
    <t>160.11</t>
  </si>
  <si>
    <t>162.25</t>
  </si>
  <si>
    <t>162.75</t>
  </si>
  <si>
    <t>160.66</t>
  </si>
  <si>
    <t>5.08M</t>
  </si>
  <si>
    <t>162.76</t>
  </si>
  <si>
    <t>164.68</t>
  </si>
  <si>
    <t>161.61</t>
  </si>
  <si>
    <t>162.31</t>
  </si>
  <si>
    <t>162.94</t>
  </si>
  <si>
    <t>162.15</t>
  </si>
  <si>
    <t>163.17</t>
  </si>
  <si>
    <t>161.51</t>
  </si>
  <si>
    <t>162.61</t>
  </si>
  <si>
    <t>7.01M</t>
  </si>
  <si>
    <t>162.02</t>
  </si>
  <si>
    <t>162.65</t>
  </si>
  <si>
    <t>161.29</t>
  </si>
  <si>
    <t>159.91</t>
  </si>
  <si>
    <t>161.44</t>
  </si>
  <si>
    <t>159.98</t>
  </si>
  <si>
    <t>160.43</t>
  </si>
  <si>
    <t>4.66M</t>
  </si>
  <si>
    <t>160.56</t>
  </si>
  <si>
    <t>161.52</t>
  </si>
  <si>
    <t>159.07</t>
  </si>
  <si>
    <t>162.38</t>
  </si>
  <si>
    <t>160.76</t>
  </si>
  <si>
    <t>159.84</t>
  </si>
  <si>
    <t>159.68</t>
  </si>
  <si>
    <t>156.07</t>
  </si>
  <si>
    <t>159.02</t>
  </si>
  <si>
    <t>154.53</t>
  </si>
  <si>
    <t>8.82M</t>
  </si>
  <si>
    <t>157.30</t>
  </si>
  <si>
    <t>155.12</t>
  </si>
  <si>
    <t>157.14</t>
  </si>
  <si>
    <t>155.90</t>
  </si>
  <si>
    <t>156.60</t>
  </si>
  <si>
    <t>157.58</t>
  </si>
  <si>
    <t>158.01</t>
  </si>
  <si>
    <t>156.40</t>
  </si>
  <si>
    <t>12.12M</t>
  </si>
  <si>
    <t>2.81%</t>
  </si>
  <si>
    <t>154.67</t>
  </si>
  <si>
    <t>152.55</t>
  </si>
  <si>
    <t>154.42</t>
  </si>
  <si>
    <t>152.62</t>
  </si>
  <si>
    <t>6.13M</t>
  </si>
  <si>
    <t>151.70</t>
  </si>
  <si>
    <t>148.76</t>
  </si>
  <si>
    <t>149.57</t>
  </si>
  <si>
    <t>147.89</t>
  </si>
  <si>
    <t>149.08</t>
  </si>
  <si>
    <t>149.65</t>
  </si>
  <si>
    <t>147.66</t>
  </si>
  <si>
    <t>5.78M</t>
  </si>
  <si>
    <t>150.04</t>
  </si>
  <si>
    <t>150.41</t>
  </si>
  <si>
    <t>147.87</t>
  </si>
  <si>
    <t>148.25</t>
  </si>
  <si>
    <t>150.70</t>
  </si>
  <si>
    <t>148.16</t>
  </si>
  <si>
    <t>8.89M</t>
  </si>
  <si>
    <t>151.39</t>
  </si>
  <si>
    <t>151.13</t>
  </si>
  <si>
    <t>151.45</t>
  </si>
  <si>
    <t>149.38</t>
  </si>
  <si>
    <t>5.47M</t>
  </si>
  <si>
    <t>150.36</t>
  </si>
  <si>
    <t>151.00</t>
  </si>
  <si>
    <t>149.29</t>
  </si>
  <si>
    <t>5.25M</t>
  </si>
  <si>
    <t>150.22</t>
  </si>
  <si>
    <t>4.42M</t>
  </si>
  <si>
    <t>150.49</t>
  </si>
  <si>
    <t>150.82</t>
  </si>
  <si>
    <t>151.08</t>
  </si>
  <si>
    <t>151.33</t>
  </si>
  <si>
    <t>148.97</t>
  </si>
  <si>
    <t>6.59M</t>
  </si>
  <si>
    <t>148.35</t>
  </si>
  <si>
    <t>149.03</t>
  </si>
  <si>
    <t>148.21</t>
  </si>
  <si>
    <t>4.30M</t>
  </si>
  <si>
    <t>148.80</t>
  </si>
  <si>
    <t>149.96</t>
  </si>
  <si>
    <t>147.56</t>
  </si>
  <si>
    <t>-2.67%</t>
  </si>
  <si>
    <t>150.52</t>
  </si>
  <si>
    <t>151.90</t>
  </si>
  <si>
    <t>150.18</t>
  </si>
  <si>
    <t>4.21M</t>
  </si>
  <si>
    <t>150.38</t>
  </si>
  <si>
    <t>152.33</t>
  </si>
  <si>
    <t>5.05M</t>
  </si>
  <si>
    <t>150.68</t>
  </si>
  <si>
    <t>151.55</t>
  </si>
  <si>
    <t>149.85</t>
  </si>
  <si>
    <t>147.51</t>
  </si>
  <si>
    <t>150.37</t>
  </si>
  <si>
    <t>149.20</t>
  </si>
  <si>
    <t>149.60</t>
  </si>
  <si>
    <t>147.73</t>
  </si>
  <si>
    <t>151.50</t>
  </si>
  <si>
    <t>152.75</t>
  </si>
  <si>
    <t>150.69</t>
  </si>
  <si>
    <t>152.50</t>
  </si>
  <si>
    <t>150.13</t>
  </si>
  <si>
    <t>151.31</t>
  </si>
  <si>
    <t>152.17</t>
  </si>
  <si>
    <t>150.02</t>
  </si>
  <si>
    <t>152.28</t>
  </si>
  <si>
    <t>146.35</t>
  </si>
  <si>
    <t>145.45</t>
  </si>
  <si>
    <t>145.37</t>
  </si>
  <si>
    <t>147.48</t>
  </si>
  <si>
    <t>144.28</t>
  </si>
  <si>
    <t>7.49M</t>
  </si>
  <si>
    <t>142.98</t>
  </si>
  <si>
    <t>145.77</t>
  </si>
  <si>
    <t>142.84</t>
  </si>
  <si>
    <t>140.90</t>
  </si>
  <si>
    <t>146.95</t>
  </si>
  <si>
    <t>147.41</t>
  </si>
  <si>
    <t>143.50</t>
  </si>
  <si>
    <t>148.88</t>
  </si>
  <si>
    <t>149.10</t>
  </si>
  <si>
    <t>146.25</t>
  </si>
  <si>
    <t>148.41</t>
  </si>
  <si>
    <t>145.95</t>
  </si>
  <si>
    <t>145.23</t>
  </si>
  <si>
    <t>145.91</t>
  </si>
  <si>
    <t>143.44</t>
  </si>
  <si>
    <t>145.81</t>
  </si>
  <si>
    <t>146.78</t>
  </si>
  <si>
    <t>144.93</t>
  </si>
  <si>
    <t>145.60</t>
  </si>
  <si>
    <t>143.19</t>
  </si>
  <si>
    <t>141.80</t>
  </si>
  <si>
    <t>144.14</t>
  </si>
  <si>
    <t>141.74</t>
  </si>
  <si>
    <t>141.69</t>
  </si>
  <si>
    <t>141.07</t>
  </si>
  <si>
    <t>139.87</t>
  </si>
  <si>
    <t>139.71</t>
  </si>
  <si>
    <t>138.23</t>
  </si>
  <si>
    <t>137.42</t>
  </si>
  <si>
    <t>138.21</t>
  </si>
  <si>
    <t>135.37</t>
  </si>
  <si>
    <t>9.53M</t>
  </si>
  <si>
    <t>141.08</t>
  </si>
  <si>
    <t>137.09</t>
  </si>
  <si>
    <t>138.63</t>
  </si>
  <si>
    <t>142.02</t>
  </si>
  <si>
    <t>142.11</t>
  </si>
  <si>
    <t>137.87</t>
  </si>
  <si>
    <t>143.17</t>
  </si>
  <si>
    <t>140.60</t>
  </si>
  <si>
    <t>144.64</t>
  </si>
  <si>
    <t>145.53</t>
  </si>
  <si>
    <t>141.67</t>
  </si>
  <si>
    <t>-1.79%</t>
  </si>
  <si>
    <t>145.55</t>
  </si>
  <si>
    <t>146.22</t>
  </si>
  <si>
    <t>148.08</t>
  </si>
  <si>
    <t>145.70</t>
  </si>
  <si>
    <t>6.41M</t>
  </si>
  <si>
    <t>146.46</t>
  </si>
  <si>
    <t>148.18</t>
  </si>
  <si>
    <t>145.44</t>
  </si>
  <si>
    <t>4.47M</t>
  </si>
  <si>
    <t>146.44</t>
  </si>
  <si>
    <t>147.14</t>
  </si>
  <si>
    <t>149.55</t>
  </si>
  <si>
    <t>146.74</t>
  </si>
  <si>
    <t>150.09</t>
  </si>
  <si>
    <t>147.55</t>
  </si>
  <si>
    <t>146.52</t>
  </si>
  <si>
    <t>148.09</t>
  </si>
  <si>
    <t>4.82M</t>
  </si>
  <si>
    <t>145.35</t>
  </si>
  <si>
    <t>146.33</t>
  </si>
  <si>
    <t>145.13</t>
  </si>
  <si>
    <t>4.03M</t>
  </si>
  <si>
    <t>145.43</t>
  </si>
  <si>
    <t>146.64</t>
  </si>
  <si>
    <t>146.51</t>
  </si>
  <si>
    <t>144.56</t>
  </si>
  <si>
    <t>7.50M</t>
  </si>
  <si>
    <t>146.01</t>
  </si>
  <si>
    <t>145.89</t>
  </si>
  <si>
    <t>146.05</t>
  </si>
  <si>
    <t>147.62</t>
  </si>
  <si>
    <t>145.64</t>
  </si>
  <si>
    <t>6.87M</t>
  </si>
  <si>
    <t>145.59</t>
  </si>
  <si>
    <t>147.52</t>
  </si>
  <si>
    <t>144.39</t>
  </si>
  <si>
    <t>145.24</t>
  </si>
  <si>
    <t>5.87M</t>
  </si>
  <si>
    <t>144.08</t>
  </si>
  <si>
    <t>143.05</t>
  </si>
  <si>
    <t>145.84</t>
  </si>
  <si>
    <t>139.69</t>
  </si>
  <si>
    <t>144.21</t>
  </si>
  <si>
    <t>146.11</t>
  </si>
  <si>
    <t>143.07</t>
  </si>
  <si>
    <t>144.82</t>
  </si>
  <si>
    <t>142.71</t>
  </si>
  <si>
    <t>144.58</t>
  </si>
  <si>
    <t>142.28</t>
  </si>
  <si>
    <t>145.09</t>
  </si>
  <si>
    <t>143.12</t>
  </si>
  <si>
    <t>145.52</t>
  </si>
  <si>
    <t>152.04</t>
  </si>
  <si>
    <t>147.02</t>
  </si>
  <si>
    <t>159.50</t>
  </si>
  <si>
    <t>152.03</t>
  </si>
  <si>
    <t>-4.89%</t>
  </si>
  <si>
    <t>161.69</t>
  </si>
  <si>
    <t>160.05</t>
  </si>
  <si>
    <t>6.21M</t>
  </si>
  <si>
    <t>156.43</t>
  </si>
  <si>
    <t>154.86</t>
  </si>
  <si>
    <t>157.73</t>
  </si>
  <si>
    <t>159.04</t>
  </si>
  <si>
    <t>157.06</t>
  </si>
  <si>
    <t>5.23M</t>
  </si>
  <si>
    <t>155.37</t>
  </si>
  <si>
    <t>158.26</t>
  </si>
  <si>
    <t>154.62</t>
  </si>
  <si>
    <t>5.43M</t>
  </si>
  <si>
    <t>154.69</t>
  </si>
  <si>
    <t>153.42</t>
  </si>
  <si>
    <t>153.84</t>
  </si>
  <si>
    <t>158.22</t>
  </si>
  <si>
    <t>158.98</t>
  </si>
  <si>
    <t>156.85</t>
  </si>
  <si>
    <t>162.48</t>
  </si>
  <si>
    <t>162.70</t>
  </si>
  <si>
    <t>158.41</t>
  </si>
  <si>
    <t>161.23</t>
  </si>
  <si>
    <t>164.28</t>
  </si>
  <si>
    <t>160.24</t>
  </si>
  <si>
    <t>158.50</t>
  </si>
  <si>
    <t>161.48</t>
  </si>
  <si>
    <t>157.01</t>
  </si>
  <si>
    <t>158.31</t>
  </si>
  <si>
    <t>156.15</t>
  </si>
  <si>
    <t>6.92M</t>
  </si>
  <si>
    <t>156.95</t>
  </si>
  <si>
    <t>156.37</t>
  </si>
  <si>
    <t>156.16</t>
  </si>
  <si>
    <t>156.44</t>
  </si>
  <si>
    <t>154.56</t>
  </si>
  <si>
    <t>155.44</t>
  </si>
  <si>
    <t>152.30</t>
  </si>
  <si>
    <t>153.00</t>
  </si>
  <si>
    <t>154.76</t>
  </si>
  <si>
    <t>152.35</t>
  </si>
  <si>
    <t>4.99M</t>
  </si>
  <si>
    <t>153.68</t>
  </si>
  <si>
    <t>156.94</t>
  </si>
  <si>
    <t>157.74</t>
  </si>
  <si>
    <t>3.26M</t>
  </si>
  <si>
    <t>157.72</t>
  </si>
  <si>
    <t>7.22M</t>
  </si>
  <si>
    <t>157.16</t>
  </si>
  <si>
    <t>158.70</t>
  </si>
  <si>
    <t>155.98</t>
  </si>
  <si>
    <t>157.52</t>
  </si>
  <si>
    <t>158.58</t>
  </si>
  <si>
    <t>155.63</t>
  </si>
  <si>
    <t>5.57M</t>
  </si>
  <si>
    <t>158.46</t>
  </si>
  <si>
    <t>155.79</t>
  </si>
  <si>
    <t>159.12</t>
  </si>
  <si>
    <t>159.36</t>
  </si>
  <si>
    <t>157.67</t>
  </si>
  <si>
    <t>6.06M</t>
  </si>
  <si>
    <t>159.54</t>
  </si>
  <si>
    <t>156.19</t>
  </si>
  <si>
    <t>7.97M</t>
  </si>
  <si>
    <t>156.80</t>
  </si>
  <si>
    <t>157.66</t>
  </si>
  <si>
    <t>155.22</t>
  </si>
  <si>
    <t>21.29M</t>
  </si>
  <si>
    <t>157.41</t>
  </si>
  <si>
    <t>153.25</t>
  </si>
  <si>
    <t>8.34M</t>
  </si>
  <si>
    <t>153.55</t>
  </si>
  <si>
    <t>155.95</t>
  </si>
  <si>
    <t>152.84</t>
  </si>
  <si>
    <t>153.13</t>
  </si>
  <si>
    <t>153.29</t>
  </si>
  <si>
    <t>151.97</t>
  </si>
  <si>
    <t>153.77</t>
  </si>
  <si>
    <t>152.23</t>
  </si>
  <si>
    <t>152.40</t>
  </si>
  <si>
    <t>-1.45%</t>
  </si>
  <si>
    <t>5.13M</t>
  </si>
  <si>
    <t>156.41</t>
  </si>
  <si>
    <t>158.20</t>
  </si>
  <si>
    <t>156.32</t>
  </si>
  <si>
    <t>157.69</t>
  </si>
  <si>
    <t>155.13</t>
  </si>
  <si>
    <t>154.50</t>
  </si>
  <si>
    <t>156.02</t>
  </si>
  <si>
    <t>153.39</t>
  </si>
  <si>
    <t>5.22M</t>
  </si>
  <si>
    <t>155.72</t>
  </si>
  <si>
    <t>154.11</t>
  </si>
  <si>
    <t>161.49</t>
  </si>
  <si>
    <t>161.68</t>
  </si>
  <si>
    <t>9.01M</t>
  </si>
  <si>
    <t>158.63</t>
  </si>
  <si>
    <t>162.58</t>
  </si>
  <si>
    <t>158.51</t>
  </si>
  <si>
    <t>10.33M</t>
  </si>
  <si>
    <t>2.55%</t>
  </si>
  <si>
    <t>156.81</t>
  </si>
  <si>
    <t>158.02</t>
  </si>
  <si>
    <t>158.49</t>
  </si>
  <si>
    <t>159.42</t>
  </si>
  <si>
    <t>157.95</t>
  </si>
  <si>
    <t>158.08</t>
  </si>
  <si>
    <t>158.97</t>
  </si>
  <si>
    <t>4.48M</t>
  </si>
  <si>
    <t>158.60</t>
  </si>
  <si>
    <t>160.58</t>
  </si>
  <si>
    <t>161.46</t>
  </si>
  <si>
    <t>162.72</t>
  </si>
  <si>
    <t>163.00</t>
  </si>
  <si>
    <t>161.07</t>
  </si>
  <si>
    <t>4.91M</t>
  </si>
  <si>
    <t>161.75</t>
  </si>
  <si>
    <t>162.97</t>
  </si>
  <si>
    <t>161.19</t>
  </si>
  <si>
    <t>161.53</t>
  </si>
  <si>
    <t>162.00</t>
  </si>
  <si>
    <t>163.80</t>
  </si>
  <si>
    <t>160.17</t>
  </si>
  <si>
    <t>164.34</t>
  </si>
  <si>
    <t>165.20</t>
  </si>
  <si>
    <t>163.02</t>
  </si>
  <si>
    <t>166.48</t>
  </si>
  <si>
    <t>166.04</t>
  </si>
  <si>
    <t>166.42</t>
  </si>
  <si>
    <t>165.02</t>
  </si>
  <si>
    <t>5.49M</t>
  </si>
  <si>
    <t>162.73</t>
  </si>
  <si>
    <t>161.95</t>
  </si>
  <si>
    <t>163.08</t>
  </si>
  <si>
    <t>161.54</t>
  </si>
  <si>
    <t>163.15</t>
  </si>
  <si>
    <t>160.73</t>
  </si>
  <si>
    <t>164.02</t>
  </si>
  <si>
    <t>157.04</t>
  </si>
  <si>
    <t>160.41</t>
  </si>
  <si>
    <t>159.89</t>
  </si>
  <si>
    <t>160.78</t>
  </si>
  <si>
    <t>161.45</t>
  </si>
  <si>
    <t>158.90</t>
  </si>
  <si>
    <t>165.97</t>
  </si>
  <si>
    <t>166.12</t>
  </si>
  <si>
    <t>160.95</t>
  </si>
  <si>
    <t>-3.04%</t>
  </si>
  <si>
    <t>165.91</t>
  </si>
  <si>
    <t>165.23</t>
  </si>
  <si>
    <t>166.98</t>
  </si>
  <si>
    <t>163.30</t>
  </si>
  <si>
    <t>163.70</t>
  </si>
  <si>
    <t>165.60</t>
  </si>
  <si>
    <t>162.67</t>
  </si>
  <si>
    <t>161.88</t>
  </si>
  <si>
    <t>163.84</t>
  </si>
  <si>
    <t>161.31</t>
  </si>
  <si>
    <t>162.85</t>
  </si>
  <si>
    <t>160.60</t>
  </si>
  <si>
    <t>159.95</t>
  </si>
  <si>
    <t>160.75</t>
  </si>
  <si>
    <t>158.15</t>
  </si>
  <si>
    <t>7.73M</t>
  </si>
  <si>
    <t>158.04</t>
  </si>
  <si>
    <t>156.39</t>
  </si>
  <si>
    <t>4.98M</t>
  </si>
  <si>
    <t>155.64</t>
  </si>
  <si>
    <t>157.81</t>
  </si>
  <si>
    <t>155.42</t>
  </si>
  <si>
    <t>5.54M</t>
  </si>
  <si>
    <t>159.94</t>
  </si>
  <si>
    <t>157.36</t>
  </si>
  <si>
    <t>163.87</t>
  </si>
  <si>
    <t>-1.81%</t>
  </si>
  <si>
    <t>163.62</t>
  </si>
  <si>
    <t>159.80</t>
  </si>
  <si>
    <t>162.21</t>
  </si>
  <si>
    <t>162.77</t>
  </si>
  <si>
    <t>162.53</t>
  </si>
  <si>
    <t>160.46</t>
  </si>
  <si>
    <t>161.65</t>
  </si>
  <si>
    <t>162.50</t>
  </si>
  <si>
    <t>160.33</t>
  </si>
  <si>
    <t>161.33</t>
  </si>
  <si>
    <t>162.17</t>
  </si>
  <si>
    <t>159.86</t>
  </si>
  <si>
    <t>160.80</t>
  </si>
  <si>
    <t>159.82</t>
  </si>
  <si>
    <t>159.72</t>
  </si>
  <si>
    <t>7.82M</t>
  </si>
  <si>
    <t>161.22</t>
  </si>
  <si>
    <t>158.27</t>
  </si>
  <si>
    <t>159.59</t>
  </si>
  <si>
    <t>157.15</t>
  </si>
  <si>
    <t>158.19</t>
  </si>
  <si>
    <t>154.85</t>
  </si>
  <si>
    <t>154.16</t>
  </si>
  <si>
    <t>154.41</t>
  </si>
  <si>
    <t>155.76</t>
  </si>
  <si>
    <t>154.23</t>
  </si>
  <si>
    <t>155.30</t>
  </si>
  <si>
    <t>156.84</t>
  </si>
  <si>
    <t>155.01</t>
  </si>
  <si>
    <t>156.03</t>
  </si>
  <si>
    <t>156.67</t>
  </si>
  <si>
    <t>154.94</t>
  </si>
  <si>
    <t>155.19</t>
  </si>
  <si>
    <t>20.39M</t>
  </si>
  <si>
    <t>152.76</t>
  </si>
  <si>
    <t>153.15</t>
  </si>
  <si>
    <t>151.83</t>
  </si>
  <si>
    <t>152.57</t>
  </si>
  <si>
    <t>150.79</t>
  </si>
  <si>
    <t>149.59</t>
  </si>
  <si>
    <t>7.58M</t>
  </si>
  <si>
    <t>149.37</t>
  </si>
  <si>
    <t>149.99</t>
  </si>
  <si>
    <t>148.39</t>
  </si>
  <si>
    <t>150.75</t>
  </si>
  <si>
    <t>148.45</t>
  </si>
  <si>
    <t>150.83</t>
  </si>
  <si>
    <t>152.41</t>
  </si>
  <si>
    <t>148.14</t>
  </si>
  <si>
    <t>148.83</t>
  </si>
  <si>
    <t>150.62</t>
  </si>
  <si>
    <t>148.30</t>
  </si>
  <si>
    <t>6.99M</t>
  </si>
  <si>
    <t>152.59</t>
  </si>
  <si>
    <t>147.67</t>
  </si>
  <si>
    <t>12.50M</t>
  </si>
  <si>
    <t>153.05</t>
  </si>
  <si>
    <t>154.35</t>
  </si>
  <si>
    <t>152.25</t>
  </si>
  <si>
    <t>152.91</t>
  </si>
  <si>
    <t>152.36</t>
  </si>
  <si>
    <t>153.86</t>
  </si>
  <si>
    <t>151.78</t>
  </si>
  <si>
    <t>153.20</t>
  </si>
  <si>
    <t>153.88</t>
  </si>
  <si>
    <t>154.54</t>
  </si>
  <si>
    <t>153.83</t>
  </si>
  <si>
    <t>154.82</t>
  </si>
  <si>
    <t>156.63</t>
  </si>
  <si>
    <t>155.57</t>
  </si>
  <si>
    <t>155.47</t>
  </si>
  <si>
    <t>155.61</t>
  </si>
  <si>
    <t>155.77</t>
  </si>
  <si>
    <t>149.91</t>
  </si>
  <si>
    <t>155.09</t>
  </si>
  <si>
    <t>149.67</t>
  </si>
  <si>
    <t>151.28</t>
  </si>
  <si>
    <t>150.08</t>
  </si>
  <si>
    <t>6.00M</t>
  </si>
  <si>
    <t>151.62</t>
  </si>
  <si>
    <t>152.61</t>
  </si>
  <si>
    <t>150.98</t>
  </si>
  <si>
    <t>151.95</t>
  </si>
  <si>
    <t>154.30</t>
  </si>
  <si>
    <t>151.65</t>
  </si>
  <si>
    <t>153.02</t>
  </si>
  <si>
    <t>153.78</t>
  </si>
  <si>
    <t>151.17</t>
  </si>
  <si>
    <t>153.54</t>
  </si>
  <si>
    <t>151.81</t>
  </si>
  <si>
    <t>6.20M</t>
  </si>
  <si>
    <t>153.51</t>
  </si>
  <si>
    <t>8.28M</t>
  </si>
  <si>
    <t>12.84M</t>
  </si>
  <si>
    <t>2.94%</t>
  </si>
  <si>
    <t>148.19</t>
  </si>
  <si>
    <t>149.02</t>
  </si>
  <si>
    <t>147.34</t>
  </si>
  <si>
    <t>150.31</t>
  </si>
  <si>
    <t>147.71</t>
  </si>
  <si>
    <t>149.09</t>
  </si>
  <si>
    <t>147.11</t>
  </si>
  <si>
    <t>10.49M</t>
  </si>
  <si>
    <t>146.98</t>
  </si>
  <si>
    <t>9.15M</t>
  </si>
  <si>
    <t>148.69</t>
  </si>
  <si>
    <t>144.98</t>
  </si>
  <si>
    <t>141.99</t>
  </si>
  <si>
    <t>143.33</t>
  </si>
  <si>
    <t>141.90</t>
  </si>
  <si>
    <t>142.66</t>
  </si>
  <si>
    <t>141.73</t>
  </si>
  <si>
    <t>142.25</t>
  </si>
  <si>
    <t>141.01</t>
  </si>
  <si>
    <t>11.19M</t>
  </si>
  <si>
    <t>139.62</t>
  </si>
  <si>
    <t>142.42</t>
  </si>
  <si>
    <t>144.02</t>
  </si>
  <si>
    <t>142.04</t>
  </si>
  <si>
    <t>146.58</t>
  </si>
  <si>
    <t>143.58</t>
  </si>
  <si>
    <t>147.83</t>
  </si>
  <si>
    <t>146.17</t>
  </si>
  <si>
    <t>145.56</t>
  </si>
  <si>
    <t>144.62</t>
  </si>
  <si>
    <t>146.02</t>
  </si>
  <si>
    <t>144.11</t>
  </si>
  <si>
    <t>149.95</t>
  </si>
  <si>
    <t>11.78M</t>
  </si>
  <si>
    <t>148.42</t>
  </si>
  <si>
    <t>149.70</t>
  </si>
  <si>
    <t>151.98</t>
  </si>
  <si>
    <t>149.83</t>
  </si>
  <si>
    <t>153.66</t>
  </si>
  <si>
    <t>150.59</t>
  </si>
  <si>
    <t>149.39</t>
  </si>
  <si>
    <t>153.19</t>
  </si>
  <si>
    <t>148.68</t>
  </si>
  <si>
    <t>149.24</t>
  </si>
  <si>
    <t>150.03</t>
  </si>
  <si>
    <t>150.23</t>
  </si>
  <si>
    <t>7.66M</t>
  </si>
  <si>
    <t>152.02</t>
  </si>
  <si>
    <t>149.40</t>
  </si>
  <si>
    <t>152.27</t>
  </si>
  <si>
    <t>152.97</t>
  </si>
  <si>
    <t>151.34</t>
  </si>
  <si>
    <t>152.07</t>
  </si>
  <si>
    <t>151.74</t>
  </si>
  <si>
    <t>152.39</t>
  </si>
  <si>
    <t>150.78</t>
  </si>
  <si>
    <t>150.80</t>
  </si>
  <si>
    <t>153.06</t>
  </si>
  <si>
    <t>150.06</t>
  </si>
  <si>
    <t>149.49</t>
  </si>
  <si>
    <t>149.32</t>
  </si>
  <si>
    <t>30.85M</t>
  </si>
  <si>
    <t>145.85</t>
  </si>
  <si>
    <t>149.93</t>
  </si>
  <si>
    <t>3.68%</t>
  </si>
  <si>
    <t>142.17</t>
  </si>
  <si>
    <t>144.68</t>
  </si>
  <si>
    <t>141.65</t>
  </si>
  <si>
    <t>143.59</t>
  </si>
  <si>
    <t>141.75</t>
  </si>
  <si>
    <t>9.86M</t>
  </si>
  <si>
    <t>144.84</t>
  </si>
  <si>
    <t>145.40</t>
  </si>
  <si>
    <t>143.82</t>
  </si>
  <si>
    <t>143.51</t>
  </si>
  <si>
    <t>144.67</t>
  </si>
  <si>
    <t>10.82M</t>
  </si>
  <si>
    <t>144.01</t>
  </si>
  <si>
    <t>140.99</t>
  </si>
  <si>
    <t>14.79M</t>
  </si>
  <si>
    <t>144.03</t>
  </si>
  <si>
    <t>141.35</t>
  </si>
  <si>
    <t>18.08M</t>
  </si>
  <si>
    <t>145.07</t>
  </si>
  <si>
    <t>142.63</t>
  </si>
  <si>
    <t>144.00</t>
  </si>
  <si>
    <t>143.25</t>
  </si>
  <si>
    <t>143.49</t>
  </si>
  <si>
    <t>142.60</t>
  </si>
  <si>
    <t>142.03</t>
  </si>
  <si>
    <t>16.28M</t>
  </si>
  <si>
    <t>146.49</t>
  </si>
  <si>
    <t>143.06</t>
  </si>
  <si>
    <t>144.78</t>
  </si>
  <si>
    <t>144.06</t>
  </si>
  <si>
    <t>144.65</t>
  </si>
  <si>
    <t>144.30</t>
  </si>
  <si>
    <t>145.94</t>
  </si>
  <si>
    <t>3.86M</t>
  </si>
  <si>
    <t>140.72</t>
  </si>
  <si>
    <t>143.83</t>
  </si>
  <si>
    <t>144.63</t>
  </si>
  <si>
    <t>145.69</t>
  </si>
  <si>
    <t>144.27</t>
  </si>
  <si>
    <t>142.95</t>
  </si>
  <si>
    <t>145.18</t>
  </si>
  <si>
    <t>11.08M</t>
  </si>
  <si>
    <t>143.02</t>
  </si>
  <si>
    <t>140.74</t>
  </si>
  <si>
    <t>14.03M</t>
  </si>
  <si>
    <t>-2.60%</t>
  </si>
  <si>
    <t>144.86</t>
  </si>
  <si>
    <t>144.41</t>
  </si>
  <si>
    <t>144.48</t>
  </si>
  <si>
    <t>145.50</t>
  </si>
  <si>
    <t>143.86</t>
  </si>
  <si>
    <t>11.22M</t>
  </si>
  <si>
    <t>143.15</t>
  </si>
  <si>
    <t>143.29</t>
  </si>
  <si>
    <t>143.91</t>
  </si>
  <si>
    <t>141.78</t>
  </si>
  <si>
    <t>10.36M</t>
  </si>
  <si>
    <t>143.88</t>
  </si>
  <si>
    <t>12.65M</t>
  </si>
  <si>
    <t>145.16</t>
  </si>
  <si>
    <t>145.61</t>
  </si>
  <si>
    <t>143.24</t>
  </si>
  <si>
    <t>148.73</t>
  </si>
  <si>
    <t>149.33</t>
  </si>
  <si>
    <t>146.69</t>
  </si>
  <si>
    <t>148.56</t>
  </si>
  <si>
    <t>146.15</t>
  </si>
  <si>
    <t>3.32%</t>
  </si>
  <si>
    <t>145.98</t>
  </si>
  <si>
    <t>146.10</t>
  </si>
  <si>
    <t>144.23</t>
  </si>
  <si>
    <t>14.26M</t>
  </si>
  <si>
    <t>145.66</t>
  </si>
  <si>
    <t>144.32</t>
  </si>
  <si>
    <t>150.72</t>
  </si>
  <si>
    <t>143.96</t>
  </si>
  <si>
    <t>24.52M</t>
  </si>
  <si>
    <t>-6.72%</t>
  </si>
  <si>
    <t>153.63</t>
  </si>
  <si>
    <t>160.89</t>
  </si>
  <si>
    <t>161.08</t>
  </si>
  <si>
    <t>156.47</t>
  </si>
  <si>
    <t>17.69M</t>
  </si>
  <si>
    <t>164.43</t>
  </si>
  <si>
    <t>160.25</t>
  </si>
  <si>
    <t>16.23M</t>
  </si>
  <si>
    <t>-3.69%</t>
  </si>
  <si>
    <t>168.41</t>
  </si>
  <si>
    <t>169.10</t>
  </si>
  <si>
    <t>166.10</t>
  </si>
  <si>
    <t>170.17</t>
  </si>
  <si>
    <t>167.51</t>
  </si>
  <si>
    <t>168.47</t>
  </si>
  <si>
    <t>169.70</t>
  </si>
  <si>
    <t>167.58</t>
  </si>
  <si>
    <t>164.83</t>
  </si>
  <si>
    <t>168.20</t>
  </si>
  <si>
    <t>164.65</t>
  </si>
  <si>
    <t>7.54M</t>
  </si>
  <si>
    <t>165.34</t>
  </si>
  <si>
    <t>165.81</t>
  </si>
  <si>
    <t>163.85</t>
  </si>
  <si>
    <t>5.45M</t>
  </si>
  <si>
    <t>163.41</t>
  </si>
  <si>
    <t>164.84</t>
  </si>
  <si>
    <t>162.30</t>
  </si>
  <si>
    <t>163.26</t>
  </si>
  <si>
    <t>165.07</t>
  </si>
  <si>
    <t>165.08</t>
  </si>
  <si>
    <t>12.57M</t>
  </si>
  <si>
    <t>166.76</t>
  </si>
  <si>
    <t>165.68</t>
  </si>
  <si>
    <t>166.38</t>
  </si>
  <si>
    <t>168.19</t>
  </si>
  <si>
    <t>164.95</t>
  </si>
  <si>
    <t>164.31</t>
  </si>
  <si>
    <t>164.37</t>
  </si>
  <si>
    <t>161.42</t>
  </si>
  <si>
    <t>164.75</t>
  </si>
  <si>
    <t>164.70</t>
  </si>
  <si>
    <t>164.98</t>
  </si>
  <si>
    <t>165.92</t>
  </si>
  <si>
    <t>167.36</t>
  </si>
  <si>
    <t>168.57</t>
  </si>
  <si>
    <t>217.10</t>
  </si>
  <si>
    <t>212.83</t>
  </si>
  <si>
    <t>222.37</t>
  </si>
  <si>
    <t>222.81</t>
  </si>
  <si>
    <t>215.12</t>
  </si>
  <si>
    <t>11.29M</t>
  </si>
  <si>
    <t>223.36</t>
  </si>
  <si>
    <t>219.11</t>
  </si>
  <si>
    <t>3.62%</t>
  </si>
  <si>
    <t>214.87</t>
  </si>
  <si>
    <t>211.98</t>
  </si>
  <si>
    <t>218.18</t>
  </si>
  <si>
    <t>214.77</t>
  </si>
  <si>
    <t>217.12</t>
  </si>
  <si>
    <t>214.01</t>
  </si>
  <si>
    <t>12.76M</t>
  </si>
  <si>
    <t>215.90</t>
  </si>
  <si>
    <t>7.47M</t>
  </si>
  <si>
    <t>217.73</t>
  </si>
  <si>
    <t>10.51M</t>
  </si>
  <si>
    <t>215.23</t>
  </si>
  <si>
    <t>213.70</t>
  </si>
  <si>
    <t>215.59</t>
  </si>
  <si>
    <t>218.05</t>
  </si>
  <si>
    <t>213.13</t>
  </si>
  <si>
    <t>216.86</t>
  </si>
  <si>
    <t>216.25</t>
  </si>
  <si>
    <t>214.07</t>
  </si>
  <si>
    <t>219.89</t>
  </si>
  <si>
    <t>215.70</t>
  </si>
  <si>
    <t>11.09M</t>
  </si>
  <si>
    <t>229.69</t>
  </si>
  <si>
    <t>219.65</t>
  </si>
  <si>
    <t>-3.31%</t>
  </si>
  <si>
    <t>229.60</t>
  </si>
  <si>
    <t>226.59</t>
  </si>
  <si>
    <t>231.01</t>
  </si>
  <si>
    <t>232.28</t>
  </si>
  <si>
    <t>228.45</t>
  </si>
  <si>
    <t>5.51M</t>
  </si>
  <si>
    <t>232.20</t>
  </si>
  <si>
    <t>228.09</t>
  </si>
  <si>
    <t>5.95M</t>
  </si>
  <si>
    <t>231.80</t>
  </si>
  <si>
    <t>232.23</t>
  </si>
  <si>
    <t>225.50</t>
  </si>
  <si>
    <t>233.01</t>
  </si>
  <si>
    <t>229.21</t>
  </si>
  <si>
    <t>4.09M</t>
  </si>
  <si>
    <t>230.76</t>
  </si>
  <si>
    <t>231.28</t>
  </si>
  <si>
    <t>238.33</t>
  </si>
  <si>
    <t>236.13</t>
  </si>
  <si>
    <t>238.05</t>
  </si>
  <si>
    <t>233.17</t>
  </si>
  <si>
    <t>5.01M</t>
  </si>
  <si>
    <t>235.85</t>
  </si>
  <si>
    <t>234.49</t>
  </si>
  <si>
    <t>4.04M</t>
  </si>
  <si>
    <t>235.36</t>
  </si>
  <si>
    <t>234.83</t>
  </si>
  <si>
    <t>3.51%</t>
  </si>
  <si>
    <t>230.25</t>
  </si>
  <si>
    <t>226.60</t>
  </si>
  <si>
    <t>233.70</t>
  </si>
  <si>
    <t>8.68M</t>
  </si>
  <si>
    <t>227.58</t>
  </si>
  <si>
    <t>223.71</t>
  </si>
  <si>
    <t>224.49</t>
  </si>
  <si>
    <t>223.60</t>
  </si>
  <si>
    <t>232.00</t>
  </si>
  <si>
    <t>232.43</t>
  </si>
  <si>
    <t>234.47</t>
  </si>
  <si>
    <t>235.16</t>
  </si>
  <si>
    <t>229.11</t>
  </si>
  <si>
    <t>236.45</t>
  </si>
  <si>
    <t>231.43</t>
  </si>
  <si>
    <t>231.65</t>
  </si>
  <si>
    <t>230.86</t>
  </si>
  <si>
    <t>229.33</t>
  </si>
  <si>
    <t>226.95</t>
  </si>
  <si>
    <t>226.46</t>
  </si>
  <si>
    <t>229.32</t>
  </si>
  <si>
    <t>4.87M</t>
  </si>
  <si>
    <t>227.50</t>
  </si>
  <si>
    <t>226.15</t>
  </si>
  <si>
    <t>230.39</t>
  </si>
  <si>
    <t>224.58</t>
  </si>
  <si>
    <t>4.56M</t>
  </si>
  <si>
    <t>226.57</t>
  </si>
  <si>
    <t>3.90M</t>
  </si>
  <si>
    <t>226.03</t>
  </si>
  <si>
    <t>220.15</t>
  </si>
  <si>
    <t>222.85</t>
  </si>
  <si>
    <t>222.46</t>
  </si>
  <si>
    <t>221.15</t>
  </si>
  <si>
    <t>227.84</t>
  </si>
  <si>
    <t>224.35</t>
  </si>
  <si>
    <t>242.69</t>
  </si>
  <si>
    <t>225.26</t>
  </si>
  <si>
    <t>-4.37%</t>
  </si>
  <si>
    <t>236.63</t>
  </si>
  <si>
    <t>232.91</t>
  </si>
  <si>
    <t>232.02</t>
  </si>
  <si>
    <t>233.31</t>
  </si>
  <si>
    <t>228.84</t>
  </si>
  <si>
    <t>4.63M</t>
  </si>
  <si>
    <t>233.91</t>
  </si>
  <si>
    <t>231.05</t>
  </si>
  <si>
    <t>230.32</t>
  </si>
  <si>
    <t>235.27</t>
  </si>
  <si>
    <t>229.31</t>
  </si>
  <si>
    <t>225.55</t>
  </si>
  <si>
    <t>4.74M</t>
  </si>
  <si>
    <t>228.02</t>
  </si>
  <si>
    <t>4.18M</t>
  </si>
  <si>
    <t>227.52</t>
  </si>
  <si>
    <t>227.75</t>
  </si>
  <si>
    <t>232.13</t>
  </si>
  <si>
    <t>230.12</t>
  </si>
  <si>
    <t>233.04</t>
  </si>
  <si>
    <t>227.27</t>
  </si>
  <si>
    <t>225.43</t>
  </si>
  <si>
    <t>223.93</t>
  </si>
  <si>
    <t>6.12M</t>
  </si>
  <si>
    <t>220.12</t>
  </si>
  <si>
    <t>3.70%</t>
  </si>
  <si>
    <t>219.00</t>
  </si>
  <si>
    <t>214.72</t>
  </si>
  <si>
    <t>211.67</t>
  </si>
  <si>
    <t>210.40</t>
  </si>
  <si>
    <t>214.40</t>
  </si>
  <si>
    <t>208.25</t>
  </si>
  <si>
    <t>209.50</t>
  </si>
  <si>
    <t>211.86</t>
  </si>
  <si>
    <t>206.77</t>
  </si>
  <si>
    <t>214.71</t>
  </si>
  <si>
    <t>205.11</t>
  </si>
  <si>
    <t>204.38</t>
  </si>
  <si>
    <t>5.91%</t>
  </si>
  <si>
    <t>200.41</t>
  </si>
  <si>
    <t>199.76</t>
  </si>
  <si>
    <t>201.00</t>
  </si>
  <si>
    <t>201.13</t>
  </si>
  <si>
    <t>4.69M</t>
  </si>
  <si>
    <t>200.18</t>
  </si>
  <si>
    <t>197.82</t>
  </si>
  <si>
    <t>202.20</t>
  </si>
  <si>
    <t>197.47</t>
  </si>
  <si>
    <t>198.66</t>
  </si>
  <si>
    <t>200.68</t>
  </si>
  <si>
    <t>197.45</t>
  </si>
  <si>
    <t>8.93M</t>
  </si>
  <si>
    <t>201.06</t>
  </si>
  <si>
    <t>196.80</t>
  </si>
  <si>
    <t>7.93M</t>
  </si>
  <si>
    <t>201.31</t>
  </si>
  <si>
    <t>205.31</t>
  </si>
  <si>
    <t>198.87</t>
  </si>
  <si>
    <t>204.00</t>
  </si>
  <si>
    <t>202.23</t>
  </si>
  <si>
    <t>195.28</t>
  </si>
  <si>
    <t>202.17</t>
  </si>
  <si>
    <t>206.34</t>
  </si>
  <si>
    <t>201.28</t>
  </si>
  <si>
    <t>30.59M</t>
  </si>
  <si>
    <t>-4.79%</t>
  </si>
  <si>
    <t>215.50</t>
  </si>
  <si>
    <t>216.21</t>
  </si>
  <si>
    <t>212.21</t>
  </si>
  <si>
    <t>5.40M</t>
  </si>
  <si>
    <t>217.90</t>
  </si>
  <si>
    <t>213.25</t>
  </si>
  <si>
    <t>211.23</t>
  </si>
  <si>
    <t>218.80</t>
  </si>
  <si>
    <t>211.09</t>
  </si>
  <si>
    <t>210.24</t>
  </si>
  <si>
    <t>211.11</t>
  </si>
  <si>
    <t>208.04</t>
  </si>
  <si>
    <t>6.08M</t>
  </si>
  <si>
    <t>212.50</t>
  </si>
  <si>
    <t>212.99</t>
  </si>
  <si>
    <t>214.99</t>
  </si>
  <si>
    <t>211.03</t>
  </si>
  <si>
    <t>5.71M</t>
  </si>
  <si>
    <t>215.80</t>
  </si>
  <si>
    <t>211.77</t>
  </si>
  <si>
    <t>210.98</t>
  </si>
  <si>
    <t>212.34</t>
  </si>
  <si>
    <t>207.90</t>
  </si>
  <si>
    <t>207.70</t>
  </si>
  <si>
    <t>201.77</t>
  </si>
  <si>
    <t>212.28</t>
  </si>
  <si>
    <t>201.95</t>
  </si>
  <si>
    <t>202.45</t>
  </si>
  <si>
    <t>200.21</t>
  </si>
  <si>
    <t>5.48M</t>
  </si>
  <si>
    <t>204.28</t>
  </si>
  <si>
    <t>205.00</t>
  </si>
  <si>
    <t>200.88</t>
  </si>
  <si>
    <t>5.86M</t>
  </si>
  <si>
    <t>199.95</t>
  </si>
  <si>
    <t>203.20</t>
  </si>
  <si>
    <t>198.75</t>
  </si>
  <si>
    <t>5.26M</t>
  </si>
  <si>
    <t>202.53</t>
  </si>
  <si>
    <t>204.73</t>
  </si>
  <si>
    <t>3.63M</t>
  </si>
  <si>
    <t>206.60</t>
  </si>
  <si>
    <t>207.12</t>
  </si>
  <si>
    <t>202.43</t>
  </si>
  <si>
    <t>208.62</t>
  </si>
  <si>
    <t>205.60</t>
  </si>
  <si>
    <t>205.69</t>
  </si>
  <si>
    <t>203.02</t>
  </si>
  <si>
    <t>8.50M</t>
  </si>
  <si>
    <t>207.35</t>
  </si>
  <si>
    <t>208.60</t>
  </si>
  <si>
    <t>205.42</t>
  </si>
  <si>
    <t>205.80</t>
  </si>
  <si>
    <t>209.66</t>
  </si>
  <si>
    <t>204.05</t>
  </si>
  <si>
    <t>200.29</t>
  </si>
  <si>
    <t>205.73</t>
  </si>
  <si>
    <t>199.67</t>
  </si>
  <si>
    <t>198.16</t>
  </si>
  <si>
    <t>198.78</t>
  </si>
  <si>
    <t>193.06</t>
  </si>
  <si>
    <t>193.55</t>
  </si>
  <si>
    <t>195.30</t>
  </si>
  <si>
    <t>186.76</t>
  </si>
  <si>
    <t>194.75</t>
  </si>
  <si>
    <t>186.22</t>
  </si>
  <si>
    <t>3.31%</t>
  </si>
  <si>
    <t>185.00</t>
  </si>
  <si>
    <t>186.72</t>
  </si>
  <si>
    <t>183.50</t>
  </si>
  <si>
    <t>184.71</t>
  </si>
  <si>
    <t>186.20</t>
  </si>
  <si>
    <t>183.63</t>
  </si>
  <si>
    <t>184.39</t>
  </si>
  <si>
    <t>187.58</t>
  </si>
  <si>
    <t>5.41M</t>
  </si>
  <si>
    <t>184.08</t>
  </si>
  <si>
    <t>184.75</t>
  </si>
  <si>
    <t>182.03</t>
  </si>
  <si>
    <t>178.47</t>
  </si>
  <si>
    <t>183.79</t>
  </si>
  <si>
    <t>177.63</t>
  </si>
  <si>
    <t>182.52</t>
  </si>
  <si>
    <t>184.25</t>
  </si>
  <si>
    <t>181.20</t>
  </si>
  <si>
    <t>182.75</t>
  </si>
  <si>
    <t>184.53</t>
  </si>
  <si>
    <t>180.75</t>
  </si>
  <si>
    <t>176.50</t>
  </si>
  <si>
    <t>180.32</t>
  </si>
  <si>
    <t>175.86</t>
  </si>
  <si>
    <t>171.20</t>
  </si>
  <si>
    <t>177.40</t>
  </si>
  <si>
    <t>10.98M</t>
  </si>
  <si>
    <t>174.00</t>
  </si>
  <si>
    <t>176.58</t>
  </si>
  <si>
    <t>169.91</t>
  </si>
  <si>
    <t>6.06%</t>
  </si>
  <si>
    <t>163.09</t>
  </si>
  <si>
    <t>5.70M</t>
  </si>
  <si>
    <t>157.13</t>
  </si>
  <si>
    <t>163.90</t>
  </si>
  <si>
    <t>9.23M</t>
  </si>
  <si>
    <t>3.47%</t>
  </si>
  <si>
    <t>11.54M</t>
  </si>
  <si>
    <t>162.55</t>
  </si>
  <si>
    <t>157.60</t>
  </si>
  <si>
    <t>157.59</t>
  </si>
  <si>
    <t>8.81M</t>
  </si>
  <si>
    <t>154.98</t>
  </si>
  <si>
    <t>149.41</t>
  </si>
  <si>
    <t>10.37M</t>
  </si>
  <si>
    <t>138.85</t>
  </si>
  <si>
    <t>162.43</t>
  </si>
  <si>
    <t>15.37%</t>
  </si>
  <si>
    <t>146.85</t>
  </si>
  <si>
    <t>147.77</t>
  </si>
  <si>
    <t>137.40</t>
  </si>
  <si>
    <t>132.05</t>
  </si>
  <si>
    <t>143.97</t>
  </si>
  <si>
    <t>128.88</t>
  </si>
  <si>
    <t>18.83M</t>
  </si>
  <si>
    <t>143.30</t>
  </si>
  <si>
    <t>146.00</t>
  </si>
  <si>
    <t>132.79</t>
  </si>
  <si>
    <t>22.28M</t>
  </si>
  <si>
    <t>-9.49%</t>
  </si>
  <si>
    <t>160.21</t>
  </si>
  <si>
    <t>-10.47%</t>
  </si>
  <si>
    <t>170.38</t>
  </si>
  <si>
    <t>165.55</t>
  </si>
  <si>
    <t>170.98</t>
  </si>
  <si>
    <t>164.22</t>
  </si>
  <si>
    <t>172.21</t>
  </si>
  <si>
    <t>166.79</t>
  </si>
  <si>
    <t>177.75</t>
  </si>
  <si>
    <t>178.50</t>
  </si>
  <si>
    <t>172.45</t>
  </si>
  <si>
    <t>-3.24%</t>
  </si>
  <si>
    <t>178.53</t>
  </si>
  <si>
    <t>182.22</t>
  </si>
  <si>
    <t>178.03</t>
  </si>
  <si>
    <t>183.23</t>
  </si>
  <si>
    <t>177.28</t>
  </si>
  <si>
    <t>183.85</t>
  </si>
  <si>
    <t>180.36</t>
  </si>
  <si>
    <t>184.40</t>
  </si>
  <si>
    <t>180.44</t>
  </si>
  <si>
    <t>172.06</t>
  </si>
  <si>
    <t>183.46</t>
  </si>
  <si>
    <t>170.77</t>
  </si>
  <si>
    <t>26.80M</t>
  </si>
  <si>
    <t>3.06%</t>
  </si>
  <si>
    <t>171.14</t>
  </si>
  <si>
    <t>170.31</t>
  </si>
  <si>
    <t>4.93M</t>
  </si>
  <si>
    <t>165.32</t>
  </si>
  <si>
    <t>174.20</t>
  </si>
  <si>
    <t>165.00</t>
  </si>
  <si>
    <t>6.84%</t>
  </si>
  <si>
    <t>162.23</t>
  </si>
  <si>
    <t>160.50</t>
  </si>
  <si>
    <t>159.62</t>
  </si>
  <si>
    <t>160.91</t>
  </si>
  <si>
    <t>162.32</t>
  </si>
  <si>
    <t>159.22</t>
  </si>
  <si>
    <t>161.74</t>
  </si>
  <si>
    <t>157.25</t>
  </si>
  <si>
    <t>153.61</t>
  </si>
  <si>
    <t>3.08%</t>
  </si>
  <si>
    <t>10.03M</t>
  </si>
  <si>
    <t>3.99%</t>
  </si>
  <si>
    <t>150.39</t>
  </si>
  <si>
    <t>146.30</t>
  </si>
  <si>
    <t>-3.91%</t>
  </si>
  <si>
    <t>149.05</t>
  </si>
  <si>
    <t>162.69</t>
  </si>
  <si>
    <t>159.96</t>
  </si>
  <si>
    <t>164.33</t>
  </si>
  <si>
    <t>158.81</t>
  </si>
  <si>
    <t>168.38</t>
  </si>
  <si>
    <t>-6.56%</t>
  </si>
  <si>
    <t>177.02</t>
  </si>
  <si>
    <t>178.40</t>
  </si>
  <si>
    <t>169.46</t>
  </si>
  <si>
    <t>174.36</t>
  </si>
  <si>
    <t>176.30</t>
  </si>
  <si>
    <t>173.48</t>
  </si>
  <si>
    <t>174.52</t>
  </si>
  <si>
    <t>177.15</t>
  </si>
  <si>
    <t>173.59</t>
  </si>
  <si>
    <t>4.70M</t>
  </si>
  <si>
    <t>179.49</t>
  </si>
  <si>
    <t>171.83</t>
  </si>
  <si>
    <t>7.11M</t>
  </si>
  <si>
    <t>180.45</t>
  </si>
  <si>
    <t>181.88</t>
  </si>
  <si>
    <t>176.34</t>
  </si>
  <si>
    <t>177.48</t>
  </si>
  <si>
    <t>183.04</t>
  </si>
  <si>
    <t>176.55</t>
  </si>
  <si>
    <t>181.28</t>
  </si>
  <si>
    <t>182.20</t>
  </si>
  <si>
    <t>174.71</t>
  </si>
  <si>
    <t>8.98M</t>
  </si>
  <si>
    <t>-2.06%</t>
  </si>
  <si>
    <t>185.58</t>
  </si>
  <si>
    <t>185.80</t>
  </si>
  <si>
    <t>180.11</t>
  </si>
  <si>
    <t>185.31</t>
  </si>
  <si>
    <t>187.23</t>
  </si>
  <si>
    <t>181.83</t>
  </si>
  <si>
    <t>185.68</t>
  </si>
  <si>
    <t>188.66</t>
  </si>
  <si>
    <t>186.75</t>
  </si>
  <si>
    <t>186.82</t>
  </si>
  <si>
    <t>183.57</t>
  </si>
  <si>
    <t>5.04M</t>
  </si>
  <si>
    <t>188.24</t>
  </si>
  <si>
    <t>178.34</t>
  </si>
  <si>
    <t>186.27</t>
  </si>
  <si>
    <t>178.25</t>
  </si>
  <si>
    <t>7.69M</t>
  </si>
  <si>
    <t>179.78</t>
  </si>
  <si>
    <t>182.14</t>
  </si>
  <si>
    <t>4.37M</t>
  </si>
  <si>
    <t>179.90</t>
  </si>
  <si>
    <t>185.26</t>
  </si>
  <si>
    <t>186.11</t>
  </si>
  <si>
    <t>182.00</t>
  </si>
  <si>
    <t>185.85</t>
  </si>
  <si>
    <t>176.00</t>
  </si>
  <si>
    <t>181.86</t>
  </si>
  <si>
    <t>175.51</t>
  </si>
  <si>
    <t>177.45</t>
  </si>
  <si>
    <t>174.25</t>
  </si>
  <si>
    <t>4.50M</t>
  </si>
  <si>
    <t>174.11</t>
  </si>
  <si>
    <t>173.13</t>
  </si>
  <si>
    <t>180.51</t>
  </si>
  <si>
    <t>181.78</t>
  </si>
  <si>
    <t>175.74</t>
  </si>
  <si>
    <t>174.59</t>
  </si>
  <si>
    <t>179.94</t>
  </si>
  <si>
    <t>173.72</t>
  </si>
  <si>
    <t>3.38%</t>
  </si>
  <si>
    <t>179.13</t>
  </si>
  <si>
    <t>182.55</t>
  </si>
  <si>
    <t>12.26M</t>
  </si>
  <si>
    <t>181.31</t>
  </si>
  <si>
    <t>188.48</t>
  </si>
  <si>
    <t>174.02</t>
  </si>
  <si>
    <t>22.77M</t>
  </si>
  <si>
    <t>175.55</t>
  </si>
  <si>
    <t>178.18</t>
  </si>
  <si>
    <t>174.40</t>
  </si>
  <si>
    <t>180.43</t>
  </si>
  <si>
    <t>174.37</t>
  </si>
  <si>
    <t>173.75</t>
  </si>
  <si>
    <t>7.10M</t>
  </si>
  <si>
    <t>175.29</t>
  </si>
  <si>
    <t>176.23</t>
  </si>
  <si>
    <t>173.88</t>
  </si>
  <si>
    <t>172.38</t>
  </si>
  <si>
    <t>177.09</t>
  </si>
  <si>
    <t>171.93</t>
  </si>
  <si>
    <t>169.79</t>
  </si>
  <si>
    <t>171.77</t>
  </si>
  <si>
    <t>170.64</t>
  </si>
  <si>
    <t>166.57</t>
  </si>
  <si>
    <t>169.01</t>
  </si>
  <si>
    <t>169.99</t>
  </si>
  <si>
    <t>171.37</t>
  </si>
  <si>
    <t>164.62</t>
  </si>
  <si>
    <t>-2.08%</t>
  </si>
  <si>
    <t>171.18</t>
  </si>
  <si>
    <t>167.91</t>
  </si>
  <si>
    <t>171.49</t>
  </si>
  <si>
    <t>173.54</t>
  </si>
  <si>
    <t>167.41</t>
  </si>
  <si>
    <t>171.15</t>
  </si>
  <si>
    <t>173.78</t>
  </si>
  <si>
    <t>5.11M</t>
  </si>
  <si>
    <t>171.16</t>
  </si>
  <si>
    <t>175.02</t>
  </si>
  <si>
    <t>170.80</t>
  </si>
  <si>
    <t>173.50</t>
  </si>
  <si>
    <t>173.94</t>
  </si>
  <si>
    <t>170.19</t>
  </si>
  <si>
    <t>171.40</t>
  </si>
  <si>
    <t>173.98</t>
  </si>
  <si>
    <t>169.80</t>
  </si>
  <si>
    <t>178.31</t>
  </si>
  <si>
    <t>179.19</t>
  </si>
  <si>
    <t>169.82</t>
  </si>
  <si>
    <t>177.54</t>
  </si>
  <si>
    <t>179.35</t>
  </si>
  <si>
    <t>175.82</t>
  </si>
  <si>
    <t>178.17</t>
  </si>
  <si>
    <t>170.15</t>
  </si>
  <si>
    <t>180.01</t>
  </si>
  <si>
    <t>181.43</t>
  </si>
  <si>
    <t>179.40</t>
  </si>
  <si>
    <t>178.98</t>
  </si>
  <si>
    <t>178.33</t>
  </si>
  <si>
    <t>177.69</t>
  </si>
  <si>
    <t>180.95</t>
  </si>
  <si>
    <t>177.50</t>
  </si>
  <si>
    <t>4.32M</t>
  </si>
  <si>
    <t>178.12</t>
  </si>
  <si>
    <t>179.65</t>
  </si>
  <si>
    <t>174.29</t>
  </si>
  <si>
    <t>176.86</t>
  </si>
  <si>
    <t>175.00</t>
  </si>
  <si>
    <t>179.58</t>
  </si>
  <si>
    <t>14.78M</t>
  </si>
  <si>
    <t>173.28</t>
  </si>
  <si>
    <t>177.94</t>
  </si>
  <si>
    <t>173.04</t>
  </si>
  <si>
    <t>175.79</t>
  </si>
  <si>
    <t>171.71</t>
  </si>
  <si>
    <t>168.09</t>
  </si>
  <si>
    <t>175.20</t>
  </si>
  <si>
    <t>13.05M</t>
  </si>
  <si>
    <t>170.43</t>
  </si>
  <si>
    <t>166.33</t>
  </si>
  <si>
    <t>165.65</t>
  </si>
  <si>
    <t>10.62M</t>
  </si>
  <si>
    <t>165.52</t>
  </si>
  <si>
    <t>164.38</t>
  </si>
  <si>
    <t>13.12M</t>
  </si>
  <si>
    <t>166.68</t>
  </si>
  <si>
    <t>4.50%</t>
  </si>
  <si>
    <t>13.54M</t>
  </si>
  <si>
    <t>157.03</t>
  </si>
  <si>
    <t>153.37</t>
  </si>
  <si>
    <t>160.02</t>
  </si>
  <si>
    <t>7.12M</t>
  </si>
  <si>
    <t>155.88</t>
  </si>
  <si>
    <t>160.20</t>
  </si>
  <si>
    <t>154.21</t>
  </si>
  <si>
    <t>156.65</t>
  </si>
  <si>
    <t>160.35</t>
  </si>
  <si>
    <t>152.85</t>
  </si>
  <si>
    <t>151.11</t>
  </si>
  <si>
    <t>149.80</t>
  </si>
  <si>
    <t>153.28</t>
  </si>
  <si>
    <t>150.26</t>
  </si>
  <si>
    <t>143.61</t>
  </si>
  <si>
    <t>150.34</t>
  </si>
  <si>
    <t>13.35M</t>
  </si>
  <si>
    <t>4.10%</t>
  </si>
  <si>
    <t>146.42</t>
  </si>
  <si>
    <t>141.34</t>
  </si>
  <si>
    <t>146.04</t>
  </si>
  <si>
    <t>145.02</t>
  </si>
  <si>
    <t>145.99</t>
  </si>
  <si>
    <t>142.69</t>
  </si>
  <si>
    <t>140.26</t>
  </si>
  <si>
    <t>144.69</t>
  </si>
  <si>
    <t>138.20</t>
  </si>
  <si>
    <t>2.63%</t>
  </si>
  <si>
    <t>138.14</t>
  </si>
  <si>
    <t>140.32</t>
  </si>
  <si>
    <t>140.80</t>
  </si>
  <si>
    <t>141.55</t>
  </si>
  <si>
    <t>139.10</t>
  </si>
  <si>
    <t>21.25M</t>
  </si>
  <si>
    <t>143.85</t>
  </si>
  <si>
    <t>12.80M</t>
  </si>
  <si>
    <t>151.12</t>
  </si>
  <si>
    <t>152.60</t>
  </si>
  <si>
    <t>149.43</t>
  </si>
  <si>
    <t>13.00M</t>
  </si>
  <si>
    <t>152.80</t>
  </si>
  <si>
    <t>144.13</t>
  </si>
  <si>
    <t>150.65</t>
  </si>
  <si>
    <t>152.78</t>
  </si>
  <si>
    <t>151.23</t>
  </si>
  <si>
    <t>18.89M</t>
  </si>
  <si>
    <t>3.54%</t>
  </si>
  <si>
    <t>154.31</t>
  </si>
  <si>
    <t>147.88</t>
  </si>
  <si>
    <t>152.51</t>
  </si>
  <si>
    <t>50.74M</t>
  </si>
  <si>
    <t>147.86</t>
  </si>
  <si>
    <t>147.58</t>
  </si>
  <si>
    <t>66.39M</t>
  </si>
  <si>
    <t>155.20</t>
  </si>
  <si>
    <t>150.61</t>
  </si>
  <si>
    <t>157.48</t>
  </si>
  <si>
    <t>154.52</t>
  </si>
  <si>
    <t>161.47</t>
  </si>
  <si>
    <t>153.53</t>
  </si>
  <si>
    <t>158.37</t>
  </si>
  <si>
    <t>163.44</t>
  </si>
  <si>
    <t>3.11%</t>
  </si>
  <si>
    <t>155.84</t>
  </si>
  <si>
    <t>153.90</t>
  </si>
  <si>
    <t>154.25</t>
  </si>
  <si>
    <t>151.91</t>
  </si>
  <si>
    <t>154.99</t>
  </si>
  <si>
    <t>148.55</t>
  </si>
  <si>
    <t>11.24M</t>
  </si>
  <si>
    <t>10.69M</t>
  </si>
  <si>
    <t>3.00%</t>
  </si>
  <si>
    <t>149.07</t>
  </si>
  <si>
    <t>149.11</t>
  </si>
  <si>
    <t>146.26</t>
  </si>
  <si>
    <t>152.05</t>
  </si>
  <si>
    <t>152.19</t>
  </si>
  <si>
    <t>-3.41%</t>
  </si>
  <si>
    <t>154.14</t>
  </si>
  <si>
    <t>158.76</t>
  </si>
  <si>
    <t>154.68</t>
  </si>
  <si>
    <t>150.85</t>
  </si>
  <si>
    <t>2.98%</t>
  </si>
  <si>
    <t>152.74</t>
  </si>
  <si>
    <t>4.36M</t>
  </si>
  <si>
    <t>151.46</t>
  </si>
  <si>
    <t>151.24</t>
  </si>
  <si>
    <t>10.93M</t>
  </si>
  <si>
    <t>-2.74%</t>
  </si>
  <si>
    <t>157.33</t>
  </si>
  <si>
    <t>154.39</t>
  </si>
  <si>
    <t>152.66</t>
  </si>
  <si>
    <t>153.69</t>
  </si>
  <si>
    <t>12.48M</t>
  </si>
  <si>
    <t>154.01</t>
  </si>
  <si>
    <t>154.64</t>
  </si>
  <si>
    <t>13.92M</t>
  </si>
  <si>
    <t>157.18</t>
  </si>
  <si>
    <t>9.57M</t>
  </si>
  <si>
    <t>158.45</t>
  </si>
  <si>
    <t>154.80</t>
  </si>
  <si>
    <t>158.88</t>
  </si>
  <si>
    <t>155.14</t>
  </si>
  <si>
    <t>156.25</t>
  </si>
  <si>
    <t>157.76</t>
  </si>
  <si>
    <t>154.02</t>
  </si>
  <si>
    <t>162.89</t>
  </si>
  <si>
    <t>155.60</t>
  </si>
  <si>
    <t>19.00M</t>
  </si>
  <si>
    <t>163.50</t>
  </si>
  <si>
    <t>159.79</t>
  </si>
  <si>
    <t>161.87</t>
  </si>
  <si>
    <t>156.10</t>
  </si>
  <si>
    <t>6.66M</t>
  </si>
  <si>
    <t>157.93</t>
  </si>
  <si>
    <t>164.55</t>
  </si>
  <si>
    <t>161.11</t>
  </si>
  <si>
    <t>3.36%</t>
  </si>
  <si>
    <t>164.15</t>
  </si>
  <si>
    <t>160.28</t>
  </si>
  <si>
    <t>167.03</t>
  </si>
  <si>
    <t>169.60</t>
  </si>
  <si>
    <t>158.30</t>
  </si>
  <si>
    <t>-7.32%</t>
  </si>
  <si>
    <t>173.14</t>
  </si>
  <si>
    <t>4.15M</t>
  </si>
  <si>
    <t>175.28</t>
  </si>
  <si>
    <t>170.62</t>
  </si>
  <si>
    <t>4.12M</t>
  </si>
  <si>
    <t>172.30</t>
  </si>
  <si>
    <t>4.55M</t>
  </si>
  <si>
    <t>173.62</t>
  </si>
  <si>
    <t>173.93</t>
  </si>
  <si>
    <t>173.00</t>
  </si>
  <si>
    <t>174.91</t>
  </si>
  <si>
    <t>176.92</t>
  </si>
  <si>
    <t>173.17</t>
  </si>
  <si>
    <t>4.41M</t>
  </si>
  <si>
    <t>175.21</t>
  </si>
  <si>
    <t>171.04</t>
  </si>
  <si>
    <t>176.49</t>
  </si>
  <si>
    <t>170.04</t>
  </si>
  <si>
    <t>-4.20%</t>
  </si>
  <si>
    <t>180.04</t>
  </si>
  <si>
    <t>180.70</t>
  </si>
  <si>
    <t>3.89M</t>
  </si>
  <si>
    <t>176.56</t>
  </si>
  <si>
    <t>169.98</t>
  </si>
  <si>
    <t>5.94M</t>
  </si>
  <si>
    <t>4.69%</t>
  </si>
  <si>
    <t>167.88</t>
  </si>
  <si>
    <t>169.75</t>
  </si>
  <si>
    <t>167.33</t>
  </si>
  <si>
    <t>164.50</t>
  </si>
  <si>
    <t>168.88</t>
  </si>
  <si>
    <t>162.62</t>
  </si>
  <si>
    <t>6.48M</t>
  </si>
  <si>
    <t>2.82%</t>
  </si>
  <si>
    <t>167.73</t>
  </si>
  <si>
    <t>168.05</t>
  </si>
  <si>
    <t>163.52</t>
  </si>
  <si>
    <t>168.39</t>
  </si>
  <si>
    <t>169.85</t>
  </si>
  <si>
    <t>166.90</t>
  </si>
  <si>
    <t>3.64M</t>
  </si>
  <si>
    <t>164.23</t>
  </si>
  <si>
    <t>164.00</t>
  </si>
  <si>
    <t>167.00</t>
  </si>
  <si>
    <t>162.99</t>
  </si>
  <si>
    <t>5.19M</t>
  </si>
  <si>
    <t>168.89</t>
  </si>
  <si>
    <t>169.19</t>
  </si>
  <si>
    <t>163.39</t>
  </si>
  <si>
    <t>162.52</t>
  </si>
  <si>
    <t>167.68</t>
  </si>
  <si>
    <t>175.22</t>
  </si>
  <si>
    <t>-4.69%</t>
  </si>
  <si>
    <t>190.00</t>
  </si>
  <si>
    <t>191.17</t>
  </si>
  <si>
    <t>176.69</t>
  </si>
  <si>
    <t>183.86</t>
  </si>
  <si>
    <t>15.42M</t>
  </si>
  <si>
    <t>188.13</t>
  </si>
  <si>
    <t>187.08</t>
  </si>
  <si>
    <t>183.83</t>
  </si>
  <si>
    <t>3.61M</t>
  </si>
  <si>
    <t>185.86</t>
  </si>
  <si>
    <t>189.59</t>
  </si>
  <si>
    <t>184.63</t>
  </si>
  <si>
    <t>179.45</t>
  </si>
  <si>
    <t>188.35</t>
  </si>
  <si>
    <t>185.62</t>
  </si>
  <si>
    <t>179.97</t>
  </si>
  <si>
    <t>-3.44%</t>
  </si>
  <si>
    <t>179.10</t>
  </si>
  <si>
    <t>179.00</t>
  </si>
  <si>
    <t>181.36</t>
  </si>
  <si>
    <t>182.72</t>
  </si>
  <si>
    <t>177.23</t>
  </si>
  <si>
    <t>181.40</t>
  </si>
  <si>
    <t>177.39</t>
  </si>
  <si>
    <t>5.12M</t>
  </si>
  <si>
    <t>184.24</t>
  </si>
  <si>
    <t>179.88</t>
  </si>
  <si>
    <t>5.35M</t>
  </si>
  <si>
    <t>188.45</t>
  </si>
  <si>
    <t>4.90M</t>
  </si>
  <si>
    <t>180.05</t>
  </si>
  <si>
    <t>187.44</t>
  </si>
  <si>
    <t>179.20</t>
  </si>
  <si>
    <t>3.87%</t>
  </si>
  <si>
    <t>183.72</t>
  </si>
  <si>
    <t>178.88</t>
  </si>
  <si>
    <t>183.73</t>
  </si>
  <si>
    <t>184.17</t>
  </si>
  <si>
    <t>183.40</t>
  </si>
  <si>
    <t>4.84M</t>
  </si>
  <si>
    <t>183.60</t>
  </si>
  <si>
    <t>182.80</t>
  </si>
  <si>
    <t>3.58M</t>
  </si>
  <si>
    <t>185.11</t>
  </si>
  <si>
    <t>186.24</t>
  </si>
  <si>
    <t>183.15</t>
  </si>
  <si>
    <t>186.94</t>
  </si>
  <si>
    <t>191.50</t>
  </si>
  <si>
    <t>182.28</t>
  </si>
  <si>
    <t>184.00</t>
  </si>
  <si>
    <t>185.38</t>
  </si>
  <si>
    <t>3.29M</t>
  </si>
  <si>
    <t>185.05</t>
  </si>
  <si>
    <t>185.42</t>
  </si>
  <si>
    <t>2.76M</t>
  </si>
  <si>
    <t>186.34</t>
  </si>
  <si>
    <t>184.52</t>
  </si>
  <si>
    <t>189.47</t>
  </si>
  <si>
    <t>182.60</t>
  </si>
  <si>
    <t>184.43</t>
  </si>
  <si>
    <t>178.91</t>
  </si>
  <si>
    <t>183.68</t>
  </si>
  <si>
    <t>178.01</t>
  </si>
  <si>
    <t>174.96</t>
  </si>
  <si>
    <t>178.82</t>
  </si>
  <si>
    <t>176.29</t>
  </si>
  <si>
    <t>178.76</t>
  </si>
  <si>
    <t>173.29</t>
  </si>
  <si>
    <t>180.60</t>
  </si>
  <si>
    <t>175.59</t>
  </si>
  <si>
    <t>176.83</t>
  </si>
  <si>
    <t>178.41</t>
  </si>
  <si>
    <t>175.66</t>
  </si>
  <si>
    <t>173.02</t>
  </si>
  <si>
    <t>177.61</t>
  </si>
  <si>
    <t>178.00</t>
  </si>
  <si>
    <t>173.82</t>
  </si>
  <si>
    <t>176.32</t>
  </si>
  <si>
    <t>178.90</t>
  </si>
  <si>
    <t>180.29</t>
  </si>
  <si>
    <t>181.74</t>
  </si>
  <si>
    <t>183.87</t>
  </si>
  <si>
    <t>178.99</t>
  </si>
  <si>
    <t>186.50</t>
  </si>
  <si>
    <t>187.16</t>
  </si>
  <si>
    <t>181.71</t>
  </si>
  <si>
    <t>192.63</t>
  </si>
  <si>
    <t>189.60</t>
  </si>
  <si>
    <t>4.39M</t>
  </si>
  <si>
    <t>190.46</t>
  </si>
  <si>
    <t>191.98</t>
  </si>
  <si>
    <t>3.37M</t>
  </si>
  <si>
    <t>188.83</t>
  </si>
  <si>
    <t>192.10</t>
  </si>
  <si>
    <t>187.90</t>
  </si>
  <si>
    <t>186.53</t>
  </si>
  <si>
    <t>188.84</t>
  </si>
  <si>
    <t>183.25</t>
  </si>
  <si>
    <t>178.09</t>
  </si>
  <si>
    <t>186.01</t>
  </si>
  <si>
    <t>178.02</t>
  </si>
  <si>
    <t>3.92%</t>
  </si>
  <si>
    <t>173.12</t>
  </si>
  <si>
    <t>177.90</t>
  </si>
  <si>
    <t>5.77M</t>
  </si>
  <si>
    <t>174.68</t>
  </si>
  <si>
    <t>171.55</t>
  </si>
  <si>
    <t>3.93M</t>
  </si>
  <si>
    <t>173.61</t>
  </si>
  <si>
    <t>175.83</t>
  </si>
  <si>
    <t>171.61</t>
  </si>
  <si>
    <t>3.67M</t>
  </si>
  <si>
    <t>174.73</t>
  </si>
  <si>
    <t>178.49</t>
  </si>
  <si>
    <t>173.38</t>
  </si>
  <si>
    <t>5.27M</t>
  </si>
  <si>
    <t>173.20</t>
  </si>
  <si>
    <t>174.86</t>
  </si>
  <si>
    <t>169.57</t>
  </si>
  <si>
    <t>185.79</t>
  </si>
  <si>
    <t>186.00</t>
  </si>
  <si>
    <t>-7.55%</t>
  </si>
  <si>
    <t>184.60</t>
  </si>
  <si>
    <t>183.41</t>
  </si>
  <si>
    <t>3.79M</t>
  </si>
  <si>
    <t>185.30</t>
  </si>
  <si>
    <t>186.39</t>
  </si>
  <si>
    <t>183.11</t>
  </si>
  <si>
    <t>4.35M</t>
  </si>
  <si>
    <t>184.65</t>
  </si>
  <si>
    <t>188.63</t>
  </si>
  <si>
    <t>184.01</t>
  </si>
  <si>
    <t>181.22</t>
  </si>
  <si>
    <t>5.56M</t>
  </si>
  <si>
    <t>183.76</t>
  </si>
  <si>
    <t>177.25</t>
  </si>
  <si>
    <t>180.14</t>
  </si>
  <si>
    <t>180.67</t>
  </si>
  <si>
    <t>176.17</t>
  </si>
  <si>
    <t>180.23</t>
  </si>
  <si>
    <t>183.66</t>
  </si>
  <si>
    <t>179.63</t>
  </si>
  <si>
    <t>178.07</t>
  </si>
  <si>
    <t>3.11M</t>
  </si>
  <si>
    <t>181.25</t>
  </si>
  <si>
    <t>177.92</t>
  </si>
  <si>
    <t>3.72M</t>
  </si>
  <si>
    <t>181.75</t>
  </si>
  <si>
    <t>179.31</t>
  </si>
  <si>
    <t>175.95</t>
  </si>
  <si>
    <t>4.96M</t>
  </si>
  <si>
    <t>177.22</t>
  </si>
  <si>
    <t>178.35</t>
  </si>
  <si>
    <t>176.13</t>
  </si>
  <si>
    <t>183.98</t>
  </si>
  <si>
    <t>179.59</t>
  </si>
  <si>
    <t>180.49</t>
  </si>
  <si>
    <t>172.25</t>
  </si>
  <si>
    <t>167.50</t>
  </si>
  <si>
    <t>173.86</t>
  </si>
  <si>
    <t>174.07</t>
  </si>
  <si>
    <t>167.76</t>
  </si>
  <si>
    <t>-3.26%</t>
  </si>
  <si>
    <t>173.81</t>
  </si>
  <si>
    <t>167.55</t>
  </si>
  <si>
    <t>165.98</t>
  </si>
  <si>
    <t>168.65</t>
  </si>
  <si>
    <t>164.93</t>
  </si>
  <si>
    <t>163.59</t>
  </si>
  <si>
    <t>168.13</t>
  </si>
  <si>
    <t>177.64</t>
  </si>
  <si>
    <t>162.74</t>
  </si>
  <si>
    <t>20.89M</t>
  </si>
  <si>
    <t>-2.87%</t>
  </si>
  <si>
    <t>170.95</t>
  </si>
  <si>
    <t>168.43</t>
  </si>
  <si>
    <t>172.15</t>
  </si>
  <si>
    <t>172.00</t>
  </si>
  <si>
    <t>169.65</t>
  </si>
  <si>
    <t>170.85</t>
  </si>
  <si>
    <t>168.12</t>
  </si>
  <si>
    <t>168.14</t>
  </si>
  <si>
    <t>167.75</t>
  </si>
  <si>
    <t>170.74</t>
  </si>
  <si>
    <t>167.53</t>
  </si>
  <si>
    <t>172.20</t>
  </si>
  <si>
    <t>173.24</t>
  </si>
  <si>
    <t>169.37</t>
  </si>
  <si>
    <t>174.47</t>
  </si>
  <si>
    <t>174.70</t>
  </si>
  <si>
    <t>176.31</t>
  </si>
  <si>
    <t>172.44</t>
  </si>
  <si>
    <t>181.51</t>
  </si>
  <si>
    <t>183.05</t>
  </si>
  <si>
    <t>176.57</t>
  </si>
  <si>
    <t>11.44M</t>
  </si>
  <si>
    <t>184.55</t>
  </si>
  <si>
    <t>181.49</t>
  </si>
  <si>
    <t>184.16</t>
  </si>
  <si>
    <t>185.93</t>
  </si>
  <si>
    <t>182.81</t>
  </si>
  <si>
    <t>187.68</t>
  </si>
  <si>
    <t>188.78</t>
  </si>
  <si>
    <t>184.27</t>
  </si>
  <si>
    <t>189.00</t>
  </si>
  <si>
    <t>187.13</t>
  </si>
  <si>
    <t>192.24</t>
  </si>
  <si>
    <t>192.87</t>
  </si>
  <si>
    <t>189.03</t>
  </si>
  <si>
    <t>192.00</t>
  </si>
  <si>
    <t>193.38</t>
  </si>
  <si>
    <t>191.20</t>
  </si>
  <si>
    <t>191.99</t>
  </si>
  <si>
    <t>188.33</t>
  </si>
  <si>
    <t>192.02</t>
  </si>
  <si>
    <t>192.03</t>
  </si>
  <si>
    <t>186.81</t>
  </si>
  <si>
    <t>8.97M</t>
  </si>
  <si>
    <t>196.01</t>
  </si>
  <si>
    <t>196.18</t>
  </si>
  <si>
    <t>188.75</t>
  </si>
  <si>
    <t>192.94</t>
  </si>
  <si>
    <t>189.79</t>
  </si>
  <si>
    <t>187.55</t>
  </si>
  <si>
    <t>178.60</t>
  </si>
  <si>
    <t>12.77M</t>
  </si>
  <si>
    <t>179.74</t>
  </si>
  <si>
    <t>180.26</t>
  </si>
  <si>
    <t>181.19</t>
  </si>
  <si>
    <t>177.52</t>
  </si>
  <si>
    <t>180.99</t>
  </si>
  <si>
    <t>184.18</t>
  </si>
  <si>
    <t>180.91</t>
  </si>
  <si>
    <t>184.94</t>
  </si>
  <si>
    <t>180.52</t>
  </si>
  <si>
    <t>183.16</t>
  </si>
  <si>
    <t>185.97</t>
  </si>
  <si>
    <t>182.08</t>
  </si>
  <si>
    <t>188.58</t>
  </si>
  <si>
    <t>-4.29%</t>
  </si>
  <si>
    <t>194.21</t>
  </si>
  <si>
    <t>196.07</t>
  </si>
  <si>
    <t>189.80</t>
  </si>
  <si>
    <t>201.84</t>
  </si>
  <si>
    <t>203.80</t>
  </si>
  <si>
    <t>198.46</t>
  </si>
  <si>
    <t>203.73</t>
  </si>
  <si>
    <t>202.35</t>
  </si>
  <si>
    <t>199.86</t>
  </si>
  <si>
    <t>199.49</t>
  </si>
  <si>
    <t>202.85</t>
  </si>
  <si>
    <t>198.70</t>
  </si>
  <si>
    <t>199.50</t>
  </si>
  <si>
    <t>201.54</t>
  </si>
  <si>
    <t>196.92</t>
  </si>
  <si>
    <t>205.06</t>
  </si>
  <si>
    <t>199.01</t>
  </si>
  <si>
    <t>11.61M</t>
  </si>
  <si>
    <t>206.44</t>
  </si>
  <si>
    <t>206.62</t>
  </si>
  <si>
    <t>202.70</t>
  </si>
  <si>
    <t>201.14</t>
  </si>
  <si>
    <t>208.10</t>
  </si>
  <si>
    <t>2.78%</t>
  </si>
  <si>
    <t>200.93</t>
  </si>
  <si>
    <t>202.00</t>
  </si>
  <si>
    <t>200.04</t>
  </si>
  <si>
    <t>201.01</t>
  </si>
  <si>
    <t>4.81M</t>
  </si>
  <si>
    <t>200.99</t>
  </si>
  <si>
    <t>202.07</t>
  </si>
  <si>
    <t>197.15</t>
  </si>
  <si>
    <t>200.40</t>
  </si>
  <si>
    <t>202.90</t>
  </si>
  <si>
    <t>203.63</t>
  </si>
  <si>
    <t>201.21</t>
  </si>
  <si>
    <t>203.55</t>
  </si>
  <si>
    <t>205.58</t>
  </si>
  <si>
    <t>202.71</t>
  </si>
  <si>
    <t>204.88</t>
  </si>
  <si>
    <t>205.05</t>
  </si>
  <si>
    <t>202.81</t>
  </si>
  <si>
    <t>204.12</t>
  </si>
  <si>
    <t>206.55</t>
  </si>
  <si>
    <t>5.31M</t>
  </si>
  <si>
    <t>205.95</t>
  </si>
  <si>
    <t>206.58</t>
  </si>
  <si>
    <t>202.21</t>
  </si>
  <si>
    <t>202.33</t>
  </si>
  <si>
    <t>208.70</t>
  </si>
  <si>
    <t>209.80</t>
  </si>
  <si>
    <t>207.60</t>
  </si>
  <si>
    <t>4.08M</t>
  </si>
  <si>
    <t>213.10</t>
  </si>
  <si>
    <t>208.72</t>
  </si>
  <si>
    <t>208.76</t>
  </si>
  <si>
    <t>213.77</t>
  </si>
  <si>
    <t>207.99</t>
  </si>
  <si>
    <t>206.02</t>
  </si>
  <si>
    <t>203.89</t>
  </si>
  <si>
    <t>204.64</t>
  </si>
  <si>
    <t>207.34</t>
  </si>
  <si>
    <t>209.06</t>
  </si>
  <si>
    <t>206.35</t>
  </si>
  <si>
    <t>213.84</t>
  </si>
  <si>
    <t>214.63</t>
  </si>
  <si>
    <t>206.81</t>
  </si>
  <si>
    <t>204.92</t>
  </si>
  <si>
    <t>203.25</t>
  </si>
  <si>
    <t>22.41M</t>
  </si>
  <si>
    <t>5.29%</t>
  </si>
  <si>
    <t>203.65</t>
  </si>
  <si>
    <t>203.98</t>
  </si>
  <si>
    <t>199.14</t>
  </si>
  <si>
    <t>206.06</t>
  </si>
  <si>
    <t>203.85</t>
  </si>
  <si>
    <t>203.08</t>
  </si>
  <si>
    <t>208.20</t>
  </si>
  <si>
    <t>208.73</t>
  </si>
  <si>
    <t>198.32</t>
  </si>
  <si>
    <t>22.11M</t>
  </si>
  <si>
    <t>-5.72%</t>
  </si>
  <si>
    <t>209.83</t>
  </si>
  <si>
    <t>209.35</t>
  </si>
  <si>
    <t>215.35</t>
  </si>
  <si>
    <t>211.13</t>
  </si>
  <si>
    <t>213.07</t>
  </si>
  <si>
    <t>217.00</t>
  </si>
  <si>
    <t>210.89</t>
  </si>
  <si>
    <t>215.16</t>
  </si>
  <si>
    <t>209.23</t>
  </si>
  <si>
    <t>205.64</t>
  </si>
  <si>
    <t>213.04</t>
  </si>
  <si>
    <t>203.32</t>
  </si>
  <si>
    <t>20.05M</t>
  </si>
  <si>
    <t>4.21%</t>
  </si>
  <si>
    <t>202.63</t>
  </si>
  <si>
    <t>201.65</t>
  </si>
  <si>
    <t>210.07</t>
  </si>
  <si>
    <t>35.29M</t>
  </si>
  <si>
    <t>-7.89%</t>
  </si>
  <si>
    <t>219.97</t>
  </si>
  <si>
    <t>222.07</t>
  </si>
  <si>
    <t>217.04</t>
  </si>
  <si>
    <t>228.07</t>
  </si>
  <si>
    <t>228.28</t>
  </si>
  <si>
    <t>222.62</t>
  </si>
  <si>
    <t>11.83M</t>
  </si>
  <si>
    <t>226.90</t>
  </si>
  <si>
    <t>231.61</t>
  </si>
  <si>
    <t>223.20</t>
  </si>
  <si>
    <t>20.69M</t>
  </si>
  <si>
    <t>225.79</t>
  </si>
  <si>
    <t>40.73M</t>
  </si>
  <si>
    <t>-8.03%</t>
  </si>
  <si>
    <t>250.19</t>
  </si>
  <si>
    <t>244.58</t>
  </si>
  <si>
    <t>248.28</t>
  </si>
  <si>
    <t>248.32</t>
  </si>
  <si>
    <t>250.13</t>
  </si>
  <si>
    <t>243.00</t>
  </si>
  <si>
    <t>257.28</t>
  </si>
  <si>
    <t>258.59</t>
  </si>
  <si>
    <t>250.87</t>
  </si>
  <si>
    <t>260.67</t>
  </si>
  <si>
    <t>259.56</t>
  </si>
  <si>
    <t>3.69M</t>
  </si>
  <si>
    <t>261.53</t>
  </si>
  <si>
    <t>262.10</t>
  </si>
  <si>
    <t>257.68</t>
  </si>
  <si>
    <t>264.66</t>
  </si>
  <si>
    <t>260.90</t>
  </si>
  <si>
    <t>3.48M</t>
  </si>
  <si>
    <t>259.80</t>
  </si>
  <si>
    <t>263.76</t>
  </si>
  <si>
    <t>3.94M</t>
  </si>
  <si>
    <t>261.83</t>
  </si>
  <si>
    <t>259.20</t>
  </si>
  <si>
    <t>4.43M</t>
  </si>
  <si>
    <t>267.54</t>
  </si>
  <si>
    <t>260.19</t>
  </si>
  <si>
    <t>262.25</t>
  </si>
  <si>
    <t>266.13</t>
  </si>
  <si>
    <t>260.15</t>
  </si>
  <si>
    <t>5.15M</t>
  </si>
  <si>
    <t>261.04</t>
  </si>
  <si>
    <t>265.34</t>
  </si>
  <si>
    <t>260.80</t>
  </si>
  <si>
    <t>260.63</t>
  </si>
  <si>
    <t>263.13</t>
  </si>
  <si>
    <t>260.25</t>
  </si>
  <si>
    <t>255.70</t>
  </si>
  <si>
    <t>3.13%</t>
  </si>
  <si>
    <t>250.91</t>
  </si>
  <si>
    <t>249.26</t>
  </si>
  <si>
    <t>247.53</t>
  </si>
  <si>
    <t>247.95</t>
  </si>
  <si>
    <t>250.57</t>
  </si>
  <si>
    <t>243.50</t>
  </si>
  <si>
    <t>248.08</t>
  </si>
  <si>
    <t>243.31</t>
  </si>
  <si>
    <t>237.32</t>
  </si>
  <si>
    <t>244.70</t>
  </si>
  <si>
    <t>236.90</t>
  </si>
  <si>
    <t>238.30</t>
  </si>
  <si>
    <t>234.78</t>
  </si>
  <si>
    <t>233.54</t>
  </si>
  <si>
    <t>231.49</t>
  </si>
  <si>
    <t>231.30</t>
  </si>
  <si>
    <t>234.94</t>
  </si>
  <si>
    <t>230.07</t>
  </si>
  <si>
    <t>231.77</t>
  </si>
  <si>
    <t>235.38</t>
  </si>
  <si>
    <t>231.38</t>
  </si>
  <si>
    <t>3.21%</t>
  </si>
  <si>
    <t>221.34</t>
  </si>
  <si>
    <t>222.01</t>
  </si>
  <si>
    <t>219.41</t>
  </si>
  <si>
    <t>218.81</t>
  </si>
  <si>
    <t>219.53</t>
  </si>
  <si>
    <t>217.66</t>
  </si>
  <si>
    <t>220.61</t>
  </si>
  <si>
    <t>221.59</t>
  </si>
  <si>
    <t>218.96</t>
  </si>
  <si>
    <t>2.31M</t>
  </si>
  <si>
    <t>217.70</t>
  </si>
  <si>
    <t>5.36M</t>
  </si>
  <si>
    <t>211.01</t>
  </si>
  <si>
    <t>210.94</t>
  </si>
  <si>
    <t>4.65%</t>
  </si>
  <si>
    <t>208.36</t>
  </si>
  <si>
    <t>209.42</t>
  </si>
  <si>
    <t>206.82</t>
  </si>
  <si>
    <t>3.57M</t>
  </si>
  <si>
    <t>207.89</t>
  </si>
  <si>
    <t>204.81</t>
  </si>
  <si>
    <t>208.21</t>
  </si>
  <si>
    <t>207.25</t>
  </si>
  <si>
    <t>208.56</t>
  </si>
  <si>
    <t>205.98</t>
  </si>
  <si>
    <t>203.49</t>
  </si>
  <si>
    <t>206.85</t>
  </si>
  <si>
    <t>202.51</t>
  </si>
  <si>
    <t>4.01%</t>
  </si>
  <si>
    <t>197.26</t>
  </si>
  <si>
    <t>197.07</t>
  </si>
  <si>
    <t>192.56</t>
  </si>
  <si>
    <t>4.58M</t>
  </si>
  <si>
    <t>191.45</t>
  </si>
  <si>
    <t>192.44</t>
  </si>
  <si>
    <t>190.13</t>
  </si>
  <si>
    <t>2.98M</t>
  </si>
  <si>
    <t>192.17</t>
  </si>
  <si>
    <t>4.01M</t>
  </si>
  <si>
    <t>195.88</t>
  </si>
  <si>
    <t>196.15</t>
  </si>
  <si>
    <t>192.46</t>
  </si>
  <si>
    <t>194.00</t>
  </si>
  <si>
    <t>197.14</t>
  </si>
  <si>
    <t>193.71</t>
  </si>
  <si>
    <t>4.31M</t>
  </si>
  <si>
    <t>189.69</t>
  </si>
  <si>
    <t>190.78</t>
  </si>
  <si>
    <t>187.50</t>
  </si>
  <si>
    <t>183.38</t>
  </si>
  <si>
    <t>187.29</t>
  </si>
  <si>
    <t>2.45%</t>
  </si>
  <si>
    <t>179.42</t>
  </si>
  <si>
    <t>182.33</t>
  </si>
  <si>
    <t>179.01</t>
  </si>
  <si>
    <t>4.61M</t>
  </si>
  <si>
    <t>177.11</t>
  </si>
  <si>
    <t>182.95</t>
  </si>
  <si>
    <t>176.53</t>
  </si>
  <si>
    <t>176.25</t>
  </si>
  <si>
    <t>183.21</t>
  </si>
  <si>
    <t>181.80</t>
  </si>
  <si>
    <t>4.65M</t>
  </si>
  <si>
    <t>179.44</t>
  </si>
  <si>
    <t>178.43</t>
  </si>
  <si>
    <t>182.68</t>
  </si>
  <si>
    <t>183.39</t>
  </si>
  <si>
    <t>185.50</t>
  </si>
  <si>
    <t>182.54</t>
  </si>
  <si>
    <t>187.22</t>
  </si>
  <si>
    <t>183.75</t>
  </si>
  <si>
    <t>183.30</t>
  </si>
  <si>
    <t>185.91</t>
  </si>
  <si>
    <t>186.23</t>
  </si>
  <si>
    <t>182.50</t>
  </si>
  <si>
    <t>183.18</t>
  </si>
  <si>
    <t>195.10</t>
  </si>
  <si>
    <t>189.96</t>
  </si>
  <si>
    <t>5.67M</t>
  </si>
  <si>
    <t>195.47</t>
  </si>
  <si>
    <t>190.01</t>
  </si>
  <si>
    <t>194.30</t>
  </si>
  <si>
    <t>188.76</t>
  </si>
  <si>
    <t>189.49</t>
  </si>
  <si>
    <t>185.37</t>
  </si>
  <si>
    <t>188.64</t>
  </si>
  <si>
    <t>186.16</t>
  </si>
  <si>
    <t>188.10</t>
  </si>
  <si>
    <t>184.13</t>
  </si>
  <si>
    <t>188.85</t>
  </si>
  <si>
    <t>184.34</t>
  </si>
  <si>
    <t>188.20</t>
  </si>
  <si>
    <t>191.47</t>
  </si>
  <si>
    <t>186.93</t>
  </si>
  <si>
    <t>222.03</t>
  </si>
  <si>
    <t>222.24</t>
  </si>
  <si>
    <t>48.40M</t>
  </si>
  <si>
    <t>222.60</t>
  </si>
  <si>
    <t>44.26M</t>
  </si>
  <si>
    <t>219.08</t>
  </si>
  <si>
    <t>221.05</t>
  </si>
  <si>
    <t>218.02</t>
  </si>
  <si>
    <t>41.65M</t>
  </si>
  <si>
    <t>220.06</t>
  </si>
  <si>
    <t>220.67</t>
  </si>
  <si>
    <t>216.47</t>
  </si>
  <si>
    <t>52.23M</t>
  </si>
  <si>
    <t>224.15</t>
  </si>
  <si>
    <t>224.56</t>
  </si>
  <si>
    <t>49.51M</t>
  </si>
  <si>
    <t>227.83</t>
  </si>
  <si>
    <t>227.86</t>
  </si>
  <si>
    <t>220.07</t>
  </si>
  <si>
    <t>70.96M</t>
  </si>
  <si>
    <t>230.56</t>
  </si>
  <si>
    <t>230.57</t>
  </si>
  <si>
    <t>227.51</t>
  </si>
  <si>
    <t>45.91M</t>
  </si>
  <si>
    <t>234.16</t>
  </si>
  <si>
    <t>229.70</t>
  </si>
  <si>
    <t>97.94M</t>
  </si>
  <si>
    <t>233.48</t>
  </si>
  <si>
    <t>37.93M</t>
  </si>
  <si>
    <t>233.77</t>
  </si>
  <si>
    <t>234.30</t>
  </si>
  <si>
    <t>42.82M</t>
  </si>
  <si>
    <t>232.93</t>
  </si>
  <si>
    <t>235.90</t>
  </si>
  <si>
    <t>38.20M</t>
  </si>
  <si>
    <t>230.63</t>
  </si>
  <si>
    <t>233.73</t>
  </si>
  <si>
    <t>33.24M</t>
  </si>
  <si>
    <t>230.35</t>
  </si>
  <si>
    <t>230.79</t>
  </si>
  <si>
    <t>226.29</t>
  </si>
  <si>
    <t>38.50M</t>
  </si>
  <si>
    <t>231.53</t>
  </si>
  <si>
    <t>37.49M</t>
  </si>
  <si>
    <t>237.51</t>
  </si>
  <si>
    <t>237.68</t>
  </si>
  <si>
    <t>60.91M</t>
  </si>
  <si>
    <t>236.35</t>
  </si>
  <si>
    <t>235.08</t>
  </si>
  <si>
    <t>27.03M</t>
  </si>
  <si>
    <t>237.60</t>
  </si>
  <si>
    <t>233.75</t>
  </si>
  <si>
    <t>33.95M</t>
  </si>
  <si>
    <t>235.19</t>
  </si>
  <si>
    <t>236.00</t>
  </si>
  <si>
    <t>231.93</t>
  </si>
  <si>
    <t>36.72M</t>
  </si>
  <si>
    <t>231.18</t>
  </si>
  <si>
    <t>235.77</t>
  </si>
  <si>
    <t>230.78</t>
  </si>
  <si>
    <t>59.39M</t>
  </si>
  <si>
    <t>225.21</t>
  </si>
  <si>
    <t>29.22M</t>
  </si>
  <si>
    <t>223.52</t>
  </si>
  <si>
    <t>231.32</t>
  </si>
  <si>
    <t>231.81</t>
  </si>
  <si>
    <t>228.16</t>
  </si>
  <si>
    <t>229.01</t>
  </si>
  <si>
    <t>33.68M</t>
  </si>
  <si>
    <t>228.57</t>
  </si>
  <si>
    <t>229.87</t>
  </si>
  <si>
    <t>227.81</t>
  </si>
  <si>
    <t>227.11</t>
  </si>
  <si>
    <t>26.11M</t>
  </si>
  <si>
    <t>227.35</t>
  </si>
  <si>
    <t>227.31</t>
  </si>
  <si>
    <t>22.63M</t>
  </si>
  <si>
    <t>37.32M</t>
  </si>
  <si>
    <t>3.10%</t>
  </si>
  <si>
    <t>222.65</t>
  </si>
  <si>
    <t>222.78</t>
  </si>
  <si>
    <t>220.50</t>
  </si>
  <si>
    <t>32.14M</t>
  </si>
  <si>
    <t>227.12</t>
  </si>
  <si>
    <t>220.91</t>
  </si>
  <si>
    <t>36.60M</t>
  </si>
  <si>
    <t>230.09</t>
  </si>
  <si>
    <t>230.53</t>
  </si>
  <si>
    <t>29.89M</t>
  </si>
  <si>
    <t>230.23</t>
  </si>
  <si>
    <t>231.91</t>
  </si>
  <si>
    <t>228.33</t>
  </si>
  <si>
    <t>25.25M</t>
  </si>
  <si>
    <t>232.58</t>
  </si>
  <si>
    <t>229.81</t>
  </si>
  <si>
    <t>39.65M</t>
  </si>
  <si>
    <t>227.40</t>
  </si>
  <si>
    <t>233.11</t>
  </si>
  <si>
    <t>227.02</t>
  </si>
  <si>
    <t>61.55M</t>
  </si>
  <si>
    <t>222.00</t>
  </si>
  <si>
    <t>224.92</t>
  </si>
  <si>
    <t>36.51M</t>
  </si>
  <si>
    <t>222.23</t>
  </si>
  <si>
    <t>223.50</t>
  </si>
  <si>
    <t>219.05</t>
  </si>
  <si>
    <t>37.25M</t>
  </si>
  <si>
    <t>223.05</t>
  </si>
  <si>
    <t>31.65M</t>
  </si>
  <si>
    <t>223.14</t>
  </si>
  <si>
    <t>221.88</t>
  </si>
  <si>
    <t>32.97M</t>
  </si>
  <si>
    <t>226.22</t>
  </si>
  <si>
    <t>40.60M</t>
  </si>
  <si>
    <t>213.74</t>
  </si>
  <si>
    <t>4.00%</t>
  </si>
  <si>
    <t>213.05</t>
  </si>
  <si>
    <t>216.30</t>
  </si>
  <si>
    <t>212.87</t>
  </si>
  <si>
    <t>51.51M</t>
  </si>
  <si>
    <t>217.44</t>
  </si>
  <si>
    <t>211.42</t>
  </si>
  <si>
    <t>77.89M</t>
  </si>
  <si>
    <t>217.21</t>
  </si>
  <si>
    <t>220.44</t>
  </si>
  <si>
    <t>212.80</t>
  </si>
  <si>
    <t>122.26M</t>
  </si>
  <si>
    <t>-8.27%</t>
  </si>
  <si>
    <t>236.53</t>
  </si>
  <si>
    <t>104.36M</t>
  </si>
  <si>
    <t>234.15</t>
  </si>
  <si>
    <t>234.72</t>
  </si>
  <si>
    <t>33.72M</t>
  </si>
  <si>
    <t>234.29</t>
  </si>
  <si>
    <t>26.30M</t>
  </si>
  <si>
    <t>232.22</t>
  </si>
  <si>
    <t>232.48</t>
  </si>
  <si>
    <t>28.71M</t>
  </si>
  <si>
    <t>229.17</t>
  </si>
  <si>
    <t>228.64</t>
  </si>
  <si>
    <t>42.90M</t>
  </si>
  <si>
    <t>228.47</t>
  </si>
  <si>
    <t>28.29M</t>
  </si>
  <si>
    <t>229.68</t>
  </si>
  <si>
    <t>226.35</t>
  </si>
  <si>
    <t>40.30M</t>
  </si>
  <si>
    <t>222.98</t>
  </si>
  <si>
    <t>222.51</t>
  </si>
  <si>
    <t>225.88</t>
  </si>
  <si>
    <t>222.18</t>
  </si>
  <si>
    <t>39.54M</t>
  </si>
  <si>
    <t>225.46</t>
  </si>
  <si>
    <t>34.91M</t>
  </si>
  <si>
    <t>224.24</t>
  </si>
  <si>
    <t>35.70M</t>
  </si>
  <si>
    <t>226.68</t>
  </si>
  <si>
    <t>50.52M</t>
  </si>
  <si>
    <t>30.37M</t>
  </si>
  <si>
    <t>224.29</t>
  </si>
  <si>
    <t>38.16M</t>
  </si>
  <si>
    <t>223.91</t>
  </si>
  <si>
    <t>218.43</t>
  </si>
  <si>
    <t>45.69M</t>
  </si>
  <si>
    <t>223.00</t>
  </si>
  <si>
    <t>221.82</t>
  </si>
  <si>
    <t>221.36</t>
  </si>
  <si>
    <t>29.63M</t>
  </si>
  <si>
    <t>219.73</t>
  </si>
  <si>
    <t>219.06</t>
  </si>
  <si>
    <t>30.89M</t>
  </si>
  <si>
    <t>219.50</t>
  </si>
  <si>
    <t>217.93</t>
  </si>
  <si>
    <t>39.26M</t>
  </si>
  <si>
    <t>58.89M</t>
  </si>
  <si>
    <t>219.92</t>
  </si>
  <si>
    <t>223.30</t>
  </si>
  <si>
    <t>216.74</t>
  </si>
  <si>
    <t>119.22M</t>
  </si>
  <si>
    <t>213.12</t>
  </si>
  <si>
    <t>212.01</t>
  </si>
  <si>
    <t>216.03</t>
  </si>
  <si>
    <t>214.34</t>
  </si>
  <si>
    <t>211.04</t>
  </si>
  <si>
    <t>38.38M</t>
  </si>
  <si>
    <t>209.79</t>
  </si>
  <si>
    <t>207.31</t>
  </si>
  <si>
    <t>37.31M</t>
  </si>
  <si>
    <t>214.68</t>
  </si>
  <si>
    <t>214.89</t>
  </si>
  <si>
    <t>208.27</t>
  </si>
  <si>
    <t>75.35M</t>
  </si>
  <si>
    <t>215.09</t>
  </si>
  <si>
    <t>217.96</t>
  </si>
  <si>
    <t>215.20</t>
  </si>
  <si>
    <t>217.41</t>
  </si>
  <si>
    <t>32.09M</t>
  </si>
  <si>
    <t>212.31</t>
  </si>
  <si>
    <t>217.06</t>
  </si>
  <si>
    <t>33.28M</t>
  </si>
  <si>
    <t>209.96</t>
  </si>
  <si>
    <t>209.62</t>
  </si>
  <si>
    <t>211.78</t>
  </si>
  <si>
    <t>27.64M</t>
  </si>
  <si>
    <t>218.40</t>
  </si>
  <si>
    <t>212.89</t>
  </si>
  <si>
    <t>39.33M</t>
  </si>
  <si>
    <t>217.69</t>
  </si>
  <si>
    <t>31.30M</t>
  </si>
  <si>
    <t>214.75</t>
  </si>
  <si>
    <t>217.85</t>
  </si>
  <si>
    <t>212.88</t>
  </si>
  <si>
    <t>213.87</t>
  </si>
  <si>
    <t>210.50</t>
  </si>
  <si>
    <t>2.72%</t>
  </si>
  <si>
    <t>212.81</t>
  </si>
  <si>
    <t>207.56</t>
  </si>
  <si>
    <t>51.98M</t>
  </si>
  <si>
    <t>208.18</t>
  </si>
  <si>
    <t>205.18</t>
  </si>
  <si>
    <t>29.92M</t>
  </si>
  <si>
    <t>207.10</t>
  </si>
  <si>
    <t>208.95</t>
  </si>
  <si>
    <t>33.14M</t>
  </si>
  <si>
    <t>204.98</t>
  </si>
  <si>
    <t>202.68</t>
  </si>
  <si>
    <t>29.11M</t>
  </si>
  <si>
    <t>204.84</t>
  </si>
  <si>
    <t>205.99</t>
  </si>
  <si>
    <t>51.68M</t>
  </si>
  <si>
    <t>208.81</t>
  </si>
  <si>
    <t>204.23</t>
  </si>
  <si>
    <t>34.70M</t>
  </si>
  <si>
    <t>205.91</t>
  </si>
  <si>
    <t>207.66</t>
  </si>
  <si>
    <t>204.41</t>
  </si>
  <si>
    <t>28.55M</t>
  </si>
  <si>
    <t>203.09</t>
  </si>
  <si>
    <t>206.69</t>
  </si>
  <si>
    <t>202.19</t>
  </si>
  <si>
    <t>34.89M</t>
  </si>
  <si>
    <t>198.90</t>
  </si>
  <si>
    <t>202.37</t>
  </si>
  <si>
    <t>197.85</t>
  </si>
  <si>
    <t>33.39M</t>
  </si>
  <si>
    <t>201.38</t>
  </si>
  <si>
    <t>205.76</t>
  </si>
  <si>
    <t>200.16</t>
  </si>
  <si>
    <t>38.94M</t>
  </si>
  <si>
    <t>201.61</t>
  </si>
  <si>
    <t>203.46</t>
  </si>
  <si>
    <t>200.06</t>
  </si>
  <si>
    <t>42.46M</t>
  </si>
  <si>
    <t>204.63</t>
  </si>
  <si>
    <t>202.65</t>
  </si>
  <si>
    <t>29.47M</t>
  </si>
  <si>
    <t>201.26</t>
  </si>
  <si>
    <t>34.31M</t>
  </si>
  <si>
    <t>204.37</t>
  </si>
  <si>
    <t>43.32M</t>
  </si>
  <si>
    <t>206.45</t>
  </si>
  <si>
    <t>206.88</t>
  </si>
  <si>
    <t>202.67</t>
  </si>
  <si>
    <t>64.35M</t>
  </si>
  <si>
    <t>-2.42%</t>
  </si>
  <si>
    <t>211.45</t>
  </si>
  <si>
    <t>211.93</t>
  </si>
  <si>
    <t>38.49M</t>
  </si>
  <si>
    <t>211.08</t>
  </si>
  <si>
    <t>214.84</t>
  </si>
  <si>
    <t>56.19M</t>
  </si>
  <si>
    <t>210.71</t>
  </si>
  <si>
    <t>211.66</t>
  </si>
  <si>
    <t>205.75</t>
  </si>
  <si>
    <t>75.21M</t>
  </si>
  <si>
    <t>8.07%</t>
  </si>
  <si>
    <t>194.69</t>
  </si>
  <si>
    <t>191.16</t>
  </si>
  <si>
    <t>29.66M</t>
  </si>
  <si>
    <t>191.43</t>
  </si>
  <si>
    <t>194.33</t>
  </si>
  <si>
    <t>41.04M</t>
  </si>
  <si>
    <t>185.56</t>
  </si>
  <si>
    <t>190.99</t>
  </si>
  <si>
    <t>44.00M</t>
  </si>
  <si>
    <t>184.57</t>
  </si>
  <si>
    <t>187.93</t>
  </si>
  <si>
    <t>186.51</t>
  </si>
  <si>
    <t>188.18</t>
  </si>
  <si>
    <t>35.22M</t>
  </si>
  <si>
    <t>192.88</t>
  </si>
  <si>
    <t>77.90M</t>
  </si>
  <si>
    <t>191.81</t>
  </si>
  <si>
    <t>74.27M</t>
  </si>
  <si>
    <t>182.17</t>
  </si>
  <si>
    <t>178.85</t>
  </si>
  <si>
    <t>55.18M</t>
  </si>
  <si>
    <t>188.02</t>
  </si>
  <si>
    <t>41.67M</t>
  </si>
  <si>
    <t>190.10</t>
  </si>
  <si>
    <t>190.22</t>
  </si>
  <si>
    <t>184.88</t>
  </si>
  <si>
    <t>33.22M</t>
  </si>
  <si>
    <t>187.62</t>
  </si>
  <si>
    <t>189.94</t>
  </si>
  <si>
    <t>185.49</t>
  </si>
  <si>
    <t>180.18</t>
  </si>
  <si>
    <t>43.76M</t>
  </si>
  <si>
    <t>187.38</t>
  </si>
  <si>
    <t>180.19</t>
  </si>
  <si>
    <t>63.47M</t>
  </si>
  <si>
    <t>4.28%</t>
  </si>
  <si>
    <t>176.78</t>
  </si>
  <si>
    <t>56.61M</t>
  </si>
  <si>
    <t>3.50%</t>
  </si>
  <si>
    <t>48.13M</t>
  </si>
  <si>
    <t>-3.06%</t>
  </si>
  <si>
    <t>44.73M</t>
  </si>
  <si>
    <t>171.41</t>
  </si>
  <si>
    <t>51.88M</t>
  </si>
  <si>
    <t>181.41</t>
  </si>
  <si>
    <t>177.93</t>
  </si>
  <si>
    <t>43.64M</t>
  </si>
  <si>
    <t>186.84</t>
  </si>
  <si>
    <t>179.23</t>
  </si>
  <si>
    <t>179.93</t>
  </si>
  <si>
    <t>50.59M</t>
  </si>
  <si>
    <t>185.44</t>
  </si>
  <si>
    <t>186.87</t>
  </si>
  <si>
    <t>175.85</t>
  </si>
  <si>
    <t>68.30M</t>
  </si>
  <si>
    <t>-5.17%</t>
  </si>
  <si>
    <t>172.12</t>
  </si>
  <si>
    <t>192.65</t>
  </si>
  <si>
    <t>116.80M</t>
  </si>
  <si>
    <t>11.98%</t>
  </si>
  <si>
    <t>185.23</t>
  </si>
  <si>
    <t>185.90</t>
  </si>
  <si>
    <t>87.71M</t>
  </si>
  <si>
    <t>161.38</t>
  </si>
  <si>
    <t>109.33M</t>
  </si>
  <si>
    <t>167.15</t>
  </si>
  <si>
    <t>166.00</t>
  </si>
  <si>
    <t>123.16M</t>
  </si>
  <si>
    <t>-4.15%</t>
  </si>
  <si>
    <t>182.99</t>
  </si>
  <si>
    <t>95.55M</t>
  </si>
  <si>
    <t>-8.98%</t>
  </si>
  <si>
    <t>187.66</t>
  </si>
  <si>
    <t>198.34</t>
  </si>
  <si>
    <t>53.68M</t>
  </si>
  <si>
    <t>187.86</t>
  </si>
  <si>
    <t>193.93</t>
  </si>
  <si>
    <t>187.20</t>
  </si>
  <si>
    <t>41.27M</t>
  </si>
  <si>
    <t>191.33</t>
  </si>
  <si>
    <t>63.55M</t>
  </si>
  <si>
    <t>198.42</t>
  </si>
  <si>
    <t>191.88</t>
  </si>
  <si>
    <t>52.55M</t>
  </si>
  <si>
    <t>200.89</t>
  </si>
  <si>
    <t>203.79</t>
  </si>
  <si>
    <t>199.28</t>
  </si>
  <si>
    <t>27.32M</t>
  </si>
  <si>
    <t>205.84</t>
  </si>
  <si>
    <t>206.01</t>
  </si>
  <si>
    <t>199.93</t>
  </si>
  <si>
    <t>203.60</t>
  </si>
  <si>
    <t>206.21</t>
  </si>
  <si>
    <t>31.17M</t>
  </si>
  <si>
    <t>203.64</t>
  </si>
  <si>
    <t>41.63M</t>
  </si>
  <si>
    <t>3.59%</t>
  </si>
  <si>
    <t>196.99</t>
  </si>
  <si>
    <t>60.06M</t>
  </si>
  <si>
    <t>193.07</t>
  </si>
  <si>
    <t>199.32</t>
  </si>
  <si>
    <t>38.92M</t>
  </si>
  <si>
    <t>195.96</t>
  </si>
  <si>
    <t>191.96</t>
  </si>
  <si>
    <t>40.41M</t>
  </si>
  <si>
    <t>198.77</t>
  </si>
  <si>
    <t>194.32</t>
  </si>
  <si>
    <t>47.34M</t>
  </si>
  <si>
    <t>197.41</t>
  </si>
  <si>
    <t>198.65</t>
  </si>
  <si>
    <t>198.88</t>
  </si>
  <si>
    <t>191.82</t>
  </si>
  <si>
    <t>200.72</t>
  </si>
  <si>
    <t>201.52</t>
  </si>
  <si>
    <t>195.29</t>
  </si>
  <si>
    <t>43.68M</t>
  </si>
  <si>
    <t>193.40</t>
  </si>
  <si>
    <t>54.00M</t>
  </si>
  <si>
    <t>195.60</t>
  </si>
  <si>
    <t>196.73</t>
  </si>
  <si>
    <t>190.85</t>
  </si>
  <si>
    <t>62.35M</t>
  </si>
  <si>
    <t>202.27</t>
  </si>
  <si>
    <t>192.53</t>
  </si>
  <si>
    <t>59.80M</t>
  </si>
  <si>
    <t>204.40</t>
  </si>
  <si>
    <t>205.77</t>
  </si>
  <si>
    <t>49.86M</t>
  </si>
  <si>
    <t>-3.68%</t>
  </si>
  <si>
    <t>204.80</t>
  </si>
  <si>
    <t>209.98</t>
  </si>
  <si>
    <t>203.26</t>
  </si>
  <si>
    <t>38.61M</t>
  </si>
  <si>
    <t>200.11</t>
  </si>
  <si>
    <t>60.85M</t>
  </si>
  <si>
    <t>213.35</t>
  </si>
  <si>
    <t>202.55</t>
  </si>
  <si>
    <t>42.95M</t>
  </si>
  <si>
    <t>-3.42%</t>
  </si>
  <si>
    <t>208.65</t>
  </si>
  <si>
    <t>212.62</t>
  </si>
  <si>
    <t>51.77M</t>
  </si>
  <si>
    <t>218.35</t>
  </si>
  <si>
    <t>214.94</t>
  </si>
  <si>
    <t>218.16</t>
  </si>
  <si>
    <t>213.09</t>
  </si>
  <si>
    <t>39.12M</t>
  </si>
  <si>
    <t>204.16</t>
  </si>
  <si>
    <t>58.96M</t>
  </si>
  <si>
    <t>212.42</t>
  </si>
  <si>
    <t>223.28</t>
  </si>
  <si>
    <t>223.31</t>
  </si>
  <si>
    <t>55.32M</t>
  </si>
  <si>
    <t>224.77</t>
  </si>
  <si>
    <t>225.13</t>
  </si>
  <si>
    <t>221.81</t>
  </si>
  <si>
    <t>30.00M</t>
  </si>
  <si>
    <t>28.57M</t>
  </si>
  <si>
    <t>228.82</t>
  </si>
  <si>
    <t>223.72</t>
  </si>
  <si>
    <t>42.98M</t>
  </si>
  <si>
    <t>229.20</t>
  </si>
  <si>
    <t>229.89</t>
  </si>
  <si>
    <t>227.23</t>
  </si>
  <si>
    <t>31.35M</t>
  </si>
  <si>
    <t>230.46</t>
  </si>
  <si>
    <t>32.29M</t>
  </si>
  <si>
    <t>231.92</t>
  </si>
  <si>
    <t>230.13</t>
  </si>
  <si>
    <t>230.54</t>
  </si>
  <si>
    <t>233.92</t>
  </si>
  <si>
    <t>1.74%</t>
  </si>
  <si>
    <t>234.81</t>
  </si>
  <si>
    <t>77.54M</t>
  </si>
  <si>
    <t>-4.05%</t>
  </si>
  <si>
    <t>236.01</t>
  </si>
  <si>
    <t>60.90M</t>
  </si>
  <si>
    <t>237.02</t>
  </si>
  <si>
    <t>235.20</t>
  </si>
  <si>
    <t>38.83M</t>
  </si>
  <si>
    <t>239.01</t>
  </si>
  <si>
    <t>238.03</t>
  </si>
  <si>
    <t>29.71M</t>
  </si>
  <si>
    <t>234.06</t>
  </si>
  <si>
    <t>232.90</t>
  </si>
  <si>
    <t>37.29M</t>
  </si>
  <si>
    <t>236.50</t>
  </si>
  <si>
    <t>240.29</t>
  </si>
  <si>
    <t>236.41</t>
  </si>
  <si>
    <t>36.16M</t>
  </si>
  <si>
    <t>237.14</t>
  </si>
  <si>
    <t>32.02M</t>
  </si>
  <si>
    <t>240.39</t>
  </si>
  <si>
    <t>241.77</t>
  </si>
  <si>
    <t>233.98</t>
  </si>
  <si>
    <t>41.59M</t>
  </si>
  <si>
    <t>226.21</t>
  </si>
  <si>
    <t>235.61</t>
  </si>
  <si>
    <t>225.86</t>
  </si>
  <si>
    <t>49.43M</t>
  </si>
  <si>
    <t>236.40</t>
  </si>
  <si>
    <t>25.89M</t>
  </si>
  <si>
    <t>234.10</t>
  </si>
  <si>
    <t>235.52</t>
  </si>
  <si>
    <t>235.44</t>
  </si>
  <si>
    <t>231.19</t>
  </si>
  <si>
    <t>41.45M</t>
  </si>
  <si>
    <t>228.90</t>
  </si>
  <si>
    <t>231.78</t>
  </si>
  <si>
    <t>39.95M</t>
  </si>
  <si>
    <t>226.51</t>
  </si>
  <si>
    <t>223.08</t>
  </si>
  <si>
    <t>42.37M</t>
  </si>
  <si>
    <t>224.65</t>
  </si>
  <si>
    <t>220.31</t>
  </si>
  <si>
    <t>24.76M</t>
  </si>
  <si>
    <t>222.83</t>
  </si>
  <si>
    <t>223.57</t>
  </si>
  <si>
    <t>220.75</t>
  </si>
  <si>
    <t>31.29M</t>
  </si>
  <si>
    <t>216.20</t>
  </si>
  <si>
    <t>24.71M</t>
  </si>
  <si>
    <t>218.06</t>
  </si>
  <si>
    <t>219.40</t>
  </si>
  <si>
    <t>221.71</t>
  </si>
  <si>
    <t>36.81M</t>
  </si>
  <si>
    <t>223.18</t>
  </si>
  <si>
    <t>228.38</t>
  </si>
  <si>
    <t>28.08M</t>
  </si>
  <si>
    <t>226.78</t>
  </si>
  <si>
    <t>224.84</t>
  </si>
  <si>
    <t>31.85M</t>
  </si>
  <si>
    <t>1.53%</t>
  </si>
  <si>
    <t>225.36</t>
  </si>
  <si>
    <t>221.62</t>
  </si>
  <si>
    <t>225.15</t>
  </si>
  <si>
    <t>218.19</t>
  </si>
  <si>
    <t>33.96M</t>
  </si>
  <si>
    <t>222.96</t>
  </si>
  <si>
    <t>218.94</t>
  </si>
  <si>
    <t>24.82M</t>
  </si>
  <si>
    <t>28.32M</t>
  </si>
  <si>
    <t>220.90</t>
  </si>
  <si>
    <t>27.37M</t>
  </si>
  <si>
    <t>226.67</t>
  </si>
  <si>
    <t>16.17M</t>
  </si>
  <si>
    <t>226.13</t>
  </si>
  <si>
    <t>225.01</t>
  </si>
  <si>
    <t>219.84</t>
  </si>
  <si>
    <t>218.73</t>
  </si>
  <si>
    <t>88.28M</t>
  </si>
  <si>
    <t>224.91</t>
  </si>
  <si>
    <t>226.09</t>
  </si>
  <si>
    <t>222.92</t>
  </si>
  <si>
    <t>39.92M</t>
  </si>
  <si>
    <t>220.11</t>
  </si>
  <si>
    <t>-4.60%</t>
  </si>
  <si>
    <t>232.73</t>
  </si>
  <si>
    <t>35.95M</t>
  </si>
  <si>
    <t>37.55M</t>
  </si>
  <si>
    <t>228.40</t>
  </si>
  <si>
    <t>231.09</t>
  </si>
  <si>
    <t>227.63</t>
  </si>
  <si>
    <t>28.20M</t>
  </si>
  <si>
    <t>226.41</t>
  </si>
  <si>
    <t>226.26</t>
  </si>
  <si>
    <t>35.39M</t>
  </si>
  <si>
    <t>229.06</t>
  </si>
  <si>
    <t>224.20</t>
  </si>
  <si>
    <t>31.20M</t>
  </si>
  <si>
    <t>227.21</t>
  </si>
  <si>
    <t>230.08</t>
  </si>
  <si>
    <t>225.67</t>
  </si>
  <si>
    <t>227.15</t>
  </si>
  <si>
    <t>220.60</t>
  </si>
  <si>
    <t>44.18M</t>
  </si>
  <si>
    <t>222.15</t>
  </si>
  <si>
    <t>217.30</t>
  </si>
  <si>
    <t>41.14M</t>
  </si>
  <si>
    <t>215.96</t>
  </si>
  <si>
    <t>210.31</t>
  </si>
  <si>
    <t>214.02</t>
  </si>
  <si>
    <t>209.65</t>
  </si>
  <si>
    <t>209.51</t>
  </si>
  <si>
    <t>39.52M</t>
  </si>
  <si>
    <t>205.83</t>
  </si>
  <si>
    <t>204.59</t>
  </si>
  <si>
    <t>24.89M</t>
  </si>
  <si>
    <t>206.98</t>
  </si>
  <si>
    <t>207.64</t>
  </si>
  <si>
    <t>28.06M</t>
  </si>
  <si>
    <t>201.90</t>
  </si>
  <si>
    <t>201.79</t>
  </si>
  <si>
    <t>198.25</t>
  </si>
  <si>
    <t>196.75</t>
  </si>
  <si>
    <t>31.53M</t>
  </si>
  <si>
    <t>58.80M</t>
  </si>
  <si>
    <t>202.98</t>
  </si>
  <si>
    <t>203.13</t>
  </si>
  <si>
    <t>199.45</t>
  </si>
  <si>
    <t>32.77M</t>
  </si>
  <si>
    <t>199.33</t>
  </si>
  <si>
    <t>204.15</t>
  </si>
  <si>
    <t>204.67</t>
  </si>
  <si>
    <t>200.95</t>
  </si>
  <si>
    <t>206.76</t>
  </si>
  <si>
    <t>199.61</t>
  </si>
  <si>
    <t>86.59M</t>
  </si>
  <si>
    <t>-4.19%</t>
  </si>
  <si>
    <t>210.88</t>
  </si>
  <si>
    <t>42.62M</t>
  </si>
  <si>
    <t>209.40</t>
  </si>
  <si>
    <t>209.14</t>
  </si>
  <si>
    <t>46.21M</t>
  </si>
  <si>
    <t>208.50</t>
  </si>
  <si>
    <t>35.46M</t>
  </si>
  <si>
    <t>209.72</t>
  </si>
  <si>
    <t>207.44</t>
  </si>
  <si>
    <t>36.08M</t>
  </si>
  <si>
    <t>212.25</t>
  </si>
  <si>
    <t>207.19</t>
  </si>
  <si>
    <t>52.88M</t>
  </si>
  <si>
    <t>200.01</t>
  </si>
  <si>
    <t>207.55</t>
  </si>
  <si>
    <t>72.29M</t>
  </si>
  <si>
    <t>3.80%</t>
  </si>
  <si>
    <t>196.04</t>
  </si>
  <si>
    <t>199.82</t>
  </si>
  <si>
    <t>30.56M</t>
  </si>
  <si>
    <t>196.45</t>
  </si>
  <si>
    <t>197.33</t>
  </si>
  <si>
    <t>194.31</t>
  </si>
  <si>
    <t>200.50</t>
  </si>
  <si>
    <t>99.69M</t>
  </si>
  <si>
    <t>6.19%</t>
  </si>
  <si>
    <t>190.51</t>
  </si>
  <si>
    <t>190.60</t>
  </si>
  <si>
    <t>75.15M</t>
  </si>
  <si>
    <t>194.70</t>
  </si>
  <si>
    <t>195.61</t>
  </si>
  <si>
    <t>192.42</t>
  </si>
  <si>
    <t>37.71M</t>
  </si>
  <si>
    <t>191.46</t>
  </si>
  <si>
    <t>187.82</t>
  </si>
  <si>
    <t>35.69M</t>
  </si>
  <si>
    <t>188.21</t>
  </si>
  <si>
    <t>27.93M</t>
  </si>
  <si>
    <t>190.45</t>
  </si>
  <si>
    <t>187.53</t>
  </si>
  <si>
    <t>29.36M</t>
  </si>
  <si>
    <t>185.25</t>
  </si>
  <si>
    <t>187.11</t>
  </si>
  <si>
    <t>189.16</t>
  </si>
  <si>
    <t>183.69</t>
  </si>
  <si>
    <t>31.94M</t>
  </si>
  <si>
    <t>186.98</t>
  </si>
  <si>
    <t>29.65M</t>
  </si>
  <si>
    <t>188.05</t>
  </si>
  <si>
    <t>189.46</t>
  </si>
  <si>
    <t>24.64M</t>
  </si>
  <si>
    <t>190.74</t>
  </si>
  <si>
    <t>186.28</t>
  </si>
  <si>
    <t>37.42M</t>
  </si>
  <si>
    <t>188.22</t>
  </si>
  <si>
    <t>188.94</t>
  </si>
  <si>
    <t>25.04M</t>
  </si>
  <si>
    <t>185.61</t>
  </si>
  <si>
    <t>187.63</t>
  </si>
  <si>
    <t>184.58</t>
  </si>
  <si>
    <t>32.18M</t>
  </si>
  <si>
    <t>189.83</t>
  </si>
  <si>
    <t>187.36</t>
  </si>
  <si>
    <t>22.61M</t>
  </si>
  <si>
    <t>189.93</t>
  </si>
  <si>
    <t>25.75M</t>
  </si>
  <si>
    <t>27.79M</t>
  </si>
  <si>
    <t>182.82</t>
  </si>
  <si>
    <t>182.05</t>
  </si>
  <si>
    <t>26.34M</t>
  </si>
  <si>
    <t>181.91</t>
  </si>
  <si>
    <t>180.92</t>
  </si>
  <si>
    <t>26.37M</t>
  </si>
  <si>
    <t>180.25</t>
  </si>
  <si>
    <t>185.75</t>
  </si>
  <si>
    <t>187.60</t>
  </si>
  <si>
    <t>41.08M</t>
  </si>
  <si>
    <t>183.44</t>
  </si>
  <si>
    <t>184.44</t>
  </si>
  <si>
    <t>186.60</t>
  </si>
  <si>
    <t>184.04</t>
  </si>
  <si>
    <t>186.19</t>
  </si>
  <si>
    <t>36.04M</t>
  </si>
  <si>
    <t>187.14</t>
  </si>
  <si>
    <t>188.49</t>
  </si>
  <si>
    <t>41.68M</t>
  </si>
  <si>
    <t>190.68</t>
  </si>
  <si>
    <t>36.00M</t>
  </si>
  <si>
    <t>194.53</t>
  </si>
  <si>
    <t>193.75</t>
  </si>
  <si>
    <t>193.95</t>
  </si>
  <si>
    <t>192.16</t>
  </si>
  <si>
    <t>26.39M</t>
  </si>
  <si>
    <t>195.37</t>
  </si>
  <si>
    <t>43.48M</t>
  </si>
  <si>
    <t>191.64</t>
  </si>
  <si>
    <t>190.57</t>
  </si>
  <si>
    <t>36.99M</t>
  </si>
  <si>
    <t>190.23</t>
  </si>
  <si>
    <t>191.84</t>
  </si>
  <si>
    <t>187.41</t>
  </si>
  <si>
    <t>100.38M</t>
  </si>
  <si>
    <t>190.04</t>
  </si>
  <si>
    <t>188.47</t>
  </si>
  <si>
    <t>186.45</t>
  </si>
  <si>
    <t>188.80</t>
  </si>
  <si>
    <t>185.06</t>
  </si>
  <si>
    <t>34.45M</t>
  </si>
  <si>
    <t>186.85</t>
  </si>
  <si>
    <t>189.45</t>
  </si>
  <si>
    <t>186.14</t>
  </si>
  <si>
    <t>185.29</t>
  </si>
  <si>
    <t>185.81</t>
  </si>
  <si>
    <t>183.36</t>
  </si>
  <si>
    <t>26.07M</t>
  </si>
  <si>
    <t>188.50</t>
  </si>
  <si>
    <t>26.50M</t>
  </si>
  <si>
    <t>184.80</t>
  </si>
  <si>
    <t>183.54</t>
  </si>
  <si>
    <t>33.62M</t>
  </si>
  <si>
    <t>180.10</t>
  </si>
  <si>
    <t>184.99</t>
  </si>
  <si>
    <t>175.73</t>
  </si>
  <si>
    <t>42.56M</t>
  </si>
  <si>
    <t>180.50</t>
  </si>
  <si>
    <t>176.79</t>
  </si>
  <si>
    <t>36.23M</t>
  </si>
  <si>
    <t>174.53</t>
  </si>
  <si>
    <t>173.51</t>
  </si>
  <si>
    <t>29.04M</t>
  </si>
  <si>
    <t>177.24</t>
  </si>
  <si>
    <t>178.38</t>
  </si>
  <si>
    <t>41.47M</t>
  </si>
  <si>
    <t>40.17M</t>
  </si>
  <si>
    <t>174.48</t>
  </si>
  <si>
    <t>175.98</t>
  </si>
  <si>
    <t>172.54</t>
  </si>
  <si>
    <t>30.31M</t>
  </si>
  <si>
    <t>177.55</t>
  </si>
  <si>
    <t>178.26</t>
  </si>
  <si>
    <t>175.26</t>
  </si>
  <si>
    <t>37.82M</t>
  </si>
  <si>
    <t>172.78</t>
  </si>
  <si>
    <t>172.60</t>
  </si>
  <si>
    <t>43.43M</t>
  </si>
  <si>
    <t>173.22</t>
  </si>
  <si>
    <t>170.81</t>
  </si>
  <si>
    <t>26.41M</t>
  </si>
  <si>
    <t>173.69</t>
  </si>
  <si>
    <t>29.05M</t>
  </si>
  <si>
    <t>174.15</t>
  </si>
  <si>
    <t>174.89</t>
  </si>
  <si>
    <t>29.84M</t>
  </si>
  <si>
    <t>176.70</t>
  </si>
  <si>
    <t>177.47</t>
  </si>
  <si>
    <t>177.34</t>
  </si>
  <si>
    <t>175.24</t>
  </si>
  <si>
    <t>29.15M</t>
  </si>
  <si>
    <t>181.38</t>
  </si>
  <si>
    <t>181.47</t>
  </si>
  <si>
    <t>175.68</t>
  </si>
  <si>
    <t>179.92</t>
  </si>
  <si>
    <t>182.38</t>
  </si>
  <si>
    <t>178.89</t>
  </si>
  <si>
    <t>35.60M</t>
  </si>
  <si>
    <t>177.43</t>
  </si>
  <si>
    <t>26.26M</t>
  </si>
  <si>
    <t>178.30</t>
  </si>
  <si>
    <t>176.16</t>
  </si>
  <si>
    <t>31.13M</t>
  </si>
  <si>
    <t>177.04</t>
  </si>
  <si>
    <t>176.26</t>
  </si>
  <si>
    <t>31.49M</t>
  </si>
  <si>
    <t>177.91</t>
  </si>
  <si>
    <t>173.99</t>
  </si>
  <si>
    <t>51.70M</t>
  </si>
  <si>
    <t>4.40%</t>
  </si>
  <si>
    <t>172.11</t>
  </si>
  <si>
    <t>172.28</t>
  </si>
  <si>
    <t>168.86</t>
  </si>
  <si>
    <t>28.84M</t>
  </si>
  <si>
    <t>167.81</t>
  </si>
  <si>
    <t>167.10</t>
  </si>
  <si>
    <t>39.24M</t>
  </si>
  <si>
    <t>168.55</t>
  </si>
  <si>
    <t>166.11</t>
  </si>
  <si>
    <t>30.07M</t>
  </si>
  <si>
    <t>36.40M</t>
  </si>
  <si>
    <t>165.16</t>
  </si>
  <si>
    <t>166.69</t>
  </si>
  <si>
    <t>44.62M</t>
  </si>
  <si>
    <t>161.43</t>
  </si>
  <si>
    <t>48.41M</t>
  </si>
  <si>
    <t>161.71</t>
  </si>
  <si>
    <t>59.95M</t>
  </si>
  <si>
    <t>162.96</t>
  </si>
  <si>
    <t>151.61</t>
  </si>
  <si>
    <t>83.15M</t>
  </si>
  <si>
    <t>-4.10%</t>
  </si>
  <si>
    <t>166.75</t>
  </si>
  <si>
    <t>168.77</t>
  </si>
  <si>
    <t>160.55</t>
  </si>
  <si>
    <t>141.45M</t>
  </si>
  <si>
    <t>-8.78%</t>
  </si>
  <si>
    <t>189.29</t>
  </si>
  <si>
    <t>181.87</t>
  </si>
  <si>
    <t>70.44M</t>
  </si>
  <si>
    <t>187.94</t>
  </si>
  <si>
    <t>184.46</t>
  </si>
  <si>
    <t>2.90%</t>
  </si>
  <si>
    <t>184.72</t>
  </si>
  <si>
    <t>179.38</t>
  </si>
  <si>
    <t>183.84</t>
  </si>
  <si>
    <t>33.27M</t>
  </si>
  <si>
    <t>180.39</t>
  </si>
  <si>
    <t>183.19</t>
  </si>
  <si>
    <t>180.24</t>
  </si>
  <si>
    <t>29.51M</t>
  </si>
  <si>
    <t>182.91</t>
  </si>
  <si>
    <t>183.90</t>
  </si>
  <si>
    <t>176.80</t>
  </si>
  <si>
    <t>44.46M</t>
  </si>
  <si>
    <t>183.20</t>
  </si>
  <si>
    <t>185.45</t>
  </si>
  <si>
    <t>180.41</t>
  </si>
  <si>
    <t>184.10</t>
  </si>
  <si>
    <t>189.39</t>
  </si>
  <si>
    <t>183.56</t>
  </si>
  <si>
    <t>47.54M</t>
  </si>
  <si>
    <t>182.48</t>
  </si>
  <si>
    <t>39.93M</t>
  </si>
  <si>
    <t>181.14</t>
  </si>
  <si>
    <t>184.93</t>
  </si>
  <si>
    <t>43.08M</t>
  </si>
  <si>
    <t>189.68</t>
  </si>
  <si>
    <t>51.04M</t>
  </si>
  <si>
    <t>191.35</t>
  </si>
  <si>
    <t>191.58</t>
  </si>
  <si>
    <t>185.99</t>
  </si>
  <si>
    <t>48.08M</t>
  </si>
  <si>
    <t>195.59</t>
  </si>
  <si>
    <t>196.62</t>
  </si>
  <si>
    <t>33.99M</t>
  </si>
  <si>
    <t>194.56</t>
  </si>
  <si>
    <t>196.19</t>
  </si>
  <si>
    <t>190.83</t>
  </si>
  <si>
    <t>40.68M</t>
  </si>
  <si>
    <t>194.80</t>
  </si>
  <si>
    <t>196.47</t>
  </si>
  <si>
    <t>200.09</t>
  </si>
  <si>
    <t>200.27</t>
  </si>
  <si>
    <t>192.86</t>
  </si>
  <si>
    <t>44.57M</t>
  </si>
  <si>
    <t>199.99</t>
  </si>
  <si>
    <t>197.69</t>
  </si>
  <si>
    <t>199.40</t>
  </si>
  <si>
    <t>199.04</t>
  </si>
  <si>
    <t>32.76M</t>
  </si>
  <si>
    <t>201.20</t>
  </si>
  <si>
    <t>197.96</t>
  </si>
  <si>
    <t>200.55</t>
  </si>
  <si>
    <t>198.17</t>
  </si>
  <si>
    <t>39.86M</t>
  </si>
  <si>
    <t>199.94</t>
  </si>
  <si>
    <t>200.03</t>
  </si>
  <si>
    <t>196.76</t>
  </si>
  <si>
    <t>31.60M</t>
  </si>
  <si>
    <t>197.28</t>
  </si>
  <si>
    <t>200.43</t>
  </si>
  <si>
    <t>195.93</t>
  </si>
  <si>
    <t>45.60M</t>
  </si>
  <si>
    <t>41.19M</t>
  </si>
  <si>
    <t>2.04%</t>
  </si>
  <si>
    <t>197.73</t>
  </si>
  <si>
    <t>198.85</t>
  </si>
  <si>
    <t>192.50</t>
  </si>
  <si>
    <t>76.93M</t>
  </si>
  <si>
    <t>195.01</t>
  </si>
  <si>
    <t>199.84</t>
  </si>
  <si>
    <t>74.40M</t>
  </si>
  <si>
    <t>186.92</t>
  </si>
  <si>
    <t>186.26</t>
  </si>
  <si>
    <t>65.10M</t>
  </si>
  <si>
    <t>3.90%</t>
  </si>
  <si>
    <t>45.90M</t>
  </si>
  <si>
    <t>185.33</t>
  </si>
  <si>
    <t>50.61M</t>
  </si>
  <si>
    <t>187.80</t>
  </si>
  <si>
    <t>189.27</t>
  </si>
  <si>
    <t>72.93M</t>
  </si>
  <si>
    <t>183.74</t>
  </si>
  <si>
    <t>184.29</t>
  </si>
  <si>
    <t>36.66M</t>
  </si>
  <si>
    <t>183.08</t>
  </si>
  <si>
    <t>25.46M</t>
  </si>
  <si>
    <t>187.67</t>
  </si>
  <si>
    <t>182.67</t>
  </si>
  <si>
    <t>39.72M</t>
  </si>
  <si>
    <t>188.01</t>
  </si>
  <si>
    <t>33.98M</t>
  </si>
  <si>
    <t>187.06</t>
  </si>
  <si>
    <t>187.77</t>
  </si>
  <si>
    <t>184.54</t>
  </si>
  <si>
    <t>27.27M</t>
  </si>
  <si>
    <t>184.07</t>
  </si>
  <si>
    <t>28.02M</t>
  </si>
  <si>
    <t>31.37M</t>
  </si>
  <si>
    <t>178.75</t>
  </si>
  <si>
    <t>32.12M</t>
  </si>
  <si>
    <t>179.82</t>
  </si>
  <si>
    <t>176.44</t>
  </si>
  <si>
    <t>177.70</t>
  </si>
  <si>
    <t>178.70</t>
  </si>
  <si>
    <t>175.92</t>
  </si>
  <si>
    <t>30.79M</t>
  </si>
  <si>
    <t>179.21</t>
  </si>
  <si>
    <t>173.87</t>
  </si>
  <si>
    <t>58.90M</t>
  </si>
  <si>
    <t>181.34</t>
  </si>
  <si>
    <t>29.25M</t>
  </si>
  <si>
    <t>181.70</t>
  </si>
  <si>
    <t>181.55</t>
  </si>
  <si>
    <t>32.01M</t>
  </si>
  <si>
    <t>181.65</t>
  </si>
  <si>
    <t>27.47M</t>
  </si>
  <si>
    <t>184.76</t>
  </si>
  <si>
    <t>180.08</t>
  </si>
  <si>
    <t>33.67M</t>
  </si>
  <si>
    <t>185.22</t>
  </si>
  <si>
    <t>181.97</t>
  </si>
  <si>
    <t>28.15M</t>
  </si>
  <si>
    <t>182.30</t>
  </si>
  <si>
    <t>183.26</t>
  </si>
  <si>
    <t>50.84M</t>
  </si>
  <si>
    <t>186.66</t>
  </si>
  <si>
    <t>183.28</t>
  </si>
  <si>
    <t>30.51M</t>
  </si>
  <si>
    <t>183.35</t>
  </si>
  <si>
    <t>33.18M</t>
  </si>
  <si>
    <t>187.31</t>
  </si>
  <si>
    <t>75.46M</t>
  </si>
  <si>
    <t>187.72</t>
  </si>
  <si>
    <t>38.70M</t>
  </si>
  <si>
    <t>188.31</t>
  </si>
  <si>
    <t>185.36</t>
  </si>
  <si>
    <t>24.90M</t>
  </si>
  <si>
    <t>34.14M</t>
  </si>
  <si>
    <t>188.88</t>
  </si>
  <si>
    <t>191.70</t>
  </si>
  <si>
    <t>43.37M</t>
  </si>
  <si>
    <t>188.43</t>
  </si>
  <si>
    <t>186.38</t>
  </si>
  <si>
    <t>26.14M</t>
  </si>
  <si>
    <t>188.92</t>
  </si>
  <si>
    <t>187.30</t>
  </si>
  <si>
    <t>188.74</t>
  </si>
  <si>
    <t>34.73M</t>
  </si>
  <si>
    <t>186.99</t>
  </si>
  <si>
    <t>187.87</t>
  </si>
  <si>
    <t>39.17M</t>
  </si>
  <si>
    <t>180.85</t>
  </si>
  <si>
    <t>185.10</t>
  </si>
  <si>
    <t>179.91</t>
  </si>
  <si>
    <t>54.30M</t>
  </si>
  <si>
    <t>181.63</t>
  </si>
  <si>
    <t>94.65M</t>
  </si>
  <si>
    <t>181.09</t>
  </si>
  <si>
    <t>94.64M</t>
  </si>
  <si>
    <t>179.39</t>
  </si>
  <si>
    <t>177.79</t>
  </si>
  <si>
    <t>180.82</t>
  </si>
  <si>
    <t>43.92M</t>
  </si>
  <si>
    <t>3.43%</t>
  </si>
  <si>
    <t>169.68</t>
  </si>
  <si>
    <t>173.92</t>
  </si>
  <si>
    <t>166.32</t>
  </si>
  <si>
    <t>49.25M</t>
  </si>
  <si>
    <t>176.18</t>
  </si>
  <si>
    <t>34.19M</t>
  </si>
  <si>
    <t>178.08</t>
  </si>
  <si>
    <t>37.05M</t>
  </si>
  <si>
    <t>176.94</t>
  </si>
  <si>
    <t>178.87</t>
  </si>
  <si>
    <t>174.56</t>
  </si>
  <si>
    <t>37.92M</t>
  </si>
  <si>
    <t>178.74</t>
  </si>
  <si>
    <t>173.44</t>
  </si>
  <si>
    <t>56.00M</t>
  </si>
  <si>
    <t>182.39</t>
  </si>
  <si>
    <t>178.65</t>
  </si>
  <si>
    <t>30.72M</t>
  </si>
  <si>
    <t>184.31</t>
  </si>
  <si>
    <t>31.36M</t>
  </si>
  <si>
    <t>183.27</t>
  </si>
  <si>
    <t>184.83</t>
  </si>
  <si>
    <t>182.26</t>
  </si>
  <si>
    <t>32.89M</t>
  </si>
  <si>
    <t>187.43</t>
  </si>
  <si>
    <t>188.69</t>
  </si>
  <si>
    <t>48.05M</t>
  </si>
  <si>
    <t>188.38</t>
  </si>
  <si>
    <t>185.08</t>
  </si>
  <si>
    <t>189.77</t>
  </si>
  <si>
    <t>185.51</t>
  </si>
  <si>
    <t>40.02M</t>
  </si>
  <si>
    <t>35.88M</t>
  </si>
  <si>
    <t>187.24</t>
  </si>
  <si>
    <t>36.55M</t>
  </si>
  <si>
    <t>186.90</t>
  </si>
  <si>
    <t>184.81</t>
  </si>
  <si>
    <t>39.22M</t>
  </si>
  <si>
    <t>41.62M</t>
  </si>
  <si>
    <t>182.87</t>
  </si>
  <si>
    <t>179.80</t>
  </si>
  <si>
    <t>31.05M</t>
  </si>
  <si>
    <t>180.79</t>
  </si>
  <si>
    <t>32.61M</t>
  </si>
  <si>
    <t>179.95</t>
  </si>
  <si>
    <t>29.17M</t>
  </si>
  <si>
    <t>179.26</t>
  </si>
  <si>
    <t>177.31</t>
  </si>
  <si>
    <t>180.15</t>
  </si>
  <si>
    <t>29.82M</t>
  </si>
  <si>
    <t>28.00M</t>
  </si>
  <si>
    <t>179.99</t>
  </si>
  <si>
    <t>178.15</t>
  </si>
  <si>
    <t>32.82M</t>
  </si>
  <si>
    <t>176.14</t>
  </si>
  <si>
    <t>174.64</t>
  </si>
  <si>
    <t>29.95M</t>
  </si>
  <si>
    <t>176.09</t>
  </si>
  <si>
    <t>174.28</t>
  </si>
  <si>
    <t>31.25M</t>
  </si>
  <si>
    <t>176.64</t>
  </si>
  <si>
    <t>173.90</t>
  </si>
  <si>
    <t>72.15M</t>
  </si>
  <si>
    <t>176.46</t>
  </si>
  <si>
    <t>43.71M</t>
  </si>
  <si>
    <t>175.90</t>
  </si>
  <si>
    <t>177.62</t>
  </si>
  <si>
    <t>30.77M</t>
  </si>
  <si>
    <t>176.76</t>
  </si>
  <si>
    <t>171.98</t>
  </si>
  <si>
    <t>36.61M</t>
  </si>
  <si>
    <t>171.47</t>
  </si>
  <si>
    <t>-1.93%</t>
  </si>
  <si>
    <t>178.79</t>
  </si>
  <si>
    <t>174.33</t>
  </si>
  <si>
    <t>37.89M</t>
  </si>
  <si>
    <t>174.83</t>
  </si>
  <si>
    <t>34.06M</t>
  </si>
  <si>
    <t>175.54</t>
  </si>
  <si>
    <t>173.26</t>
  </si>
  <si>
    <t>176.93</t>
  </si>
  <si>
    <t>173.30</t>
  </si>
  <si>
    <t>37.23M</t>
  </si>
  <si>
    <t>-1.95%</t>
  </si>
  <si>
    <t>177.53</t>
  </si>
  <si>
    <t>178.73</t>
  </si>
  <si>
    <t>176.07</t>
  </si>
  <si>
    <t>31.98M</t>
  </si>
  <si>
    <t>173.01</t>
  </si>
  <si>
    <t>172.85</t>
  </si>
  <si>
    <t>53.81M</t>
  </si>
  <si>
    <t>174.05</t>
  </si>
  <si>
    <t>172.27</t>
  </si>
  <si>
    <t>172.86</t>
  </si>
  <si>
    <t>31.14M</t>
  </si>
  <si>
    <t>175.70</t>
  </si>
  <si>
    <t>176.37</t>
  </si>
  <si>
    <t>44.37M</t>
  </si>
  <si>
    <t>175.75</t>
  </si>
  <si>
    <t>59.72M</t>
  </si>
  <si>
    <t>55.39M</t>
  </si>
  <si>
    <t>170.23</t>
  </si>
  <si>
    <t>167.14</t>
  </si>
  <si>
    <t>44.58M</t>
  </si>
  <si>
    <t>167.83</t>
  </si>
  <si>
    <t>168.71</t>
  </si>
  <si>
    <t>165.74</t>
  </si>
  <si>
    <t>41.98M</t>
  </si>
  <si>
    <t>168.74</t>
  </si>
  <si>
    <t>170.42</t>
  </si>
  <si>
    <t>167.17</t>
  </si>
  <si>
    <t>48.11M</t>
  </si>
  <si>
    <t>170.58</t>
  </si>
  <si>
    <t>167.59</t>
  </si>
  <si>
    <t>171.21</t>
  </si>
  <si>
    <t>168.28</t>
  </si>
  <si>
    <t>165.75</t>
  </si>
  <si>
    <t>56.35M</t>
  </si>
  <si>
    <t>175.39</t>
  </si>
  <si>
    <t>171.54</t>
  </si>
  <si>
    <t>51.05M</t>
  </si>
  <si>
    <t>56.99M</t>
  </si>
  <si>
    <t>2.71%</t>
  </si>
  <si>
    <t>171.43</t>
  </si>
  <si>
    <t>42.32M</t>
  </si>
  <si>
    <t>170.88</t>
  </si>
  <si>
    <t>47.17M</t>
  </si>
  <si>
    <t>169.39</t>
  </si>
  <si>
    <t>170.71</t>
  </si>
  <si>
    <t>167.65</t>
  </si>
  <si>
    <t>42.51M</t>
  </si>
  <si>
    <t>170.20</t>
  </si>
  <si>
    <t>170.55</t>
  </si>
  <si>
    <t>167.70</t>
  </si>
  <si>
    <t>117.22M</t>
  </si>
  <si>
    <t>7.87%</t>
  </si>
  <si>
    <t>159.76</t>
  </si>
  <si>
    <t>76.54M</t>
  </si>
  <si>
    <t>50.28M</t>
  </si>
  <si>
    <t>160.70</t>
  </si>
  <si>
    <t>161.73</t>
  </si>
  <si>
    <t>159.34</t>
  </si>
  <si>
    <t>45.27M</t>
  </si>
  <si>
    <t>158.42</t>
  </si>
  <si>
    <t>160.72</t>
  </si>
  <si>
    <t>157.91</t>
  </si>
  <si>
    <t>154.55</t>
  </si>
  <si>
    <t>157.80</t>
  </si>
  <si>
    <t>156.48</t>
  </si>
  <si>
    <t>48.55M</t>
  </si>
  <si>
    <t>156.21</t>
  </si>
  <si>
    <t>37.99M</t>
  </si>
  <si>
    <t>156.89</t>
  </si>
  <si>
    <t>157.05</t>
  </si>
  <si>
    <t>43.69M</t>
  </si>
  <si>
    <t>51.65M</t>
  </si>
  <si>
    <t>152.77</t>
  </si>
  <si>
    <t>151.82</t>
  </si>
  <si>
    <t>37.85M</t>
  </si>
  <si>
    <t>151.49</t>
  </si>
  <si>
    <t>34.95M</t>
  </si>
  <si>
    <t>41.38M</t>
  </si>
  <si>
    <t>155.39</t>
  </si>
  <si>
    <t>155.04</t>
  </si>
  <si>
    <t>153.12</t>
  </si>
  <si>
    <t>49.07M</t>
  </si>
  <si>
    <t>152.06</t>
  </si>
  <si>
    <t>151.88</t>
  </si>
  <si>
    <t>44.42M</t>
  </si>
  <si>
    <t>148.33</t>
  </si>
  <si>
    <t>151.71</t>
  </si>
  <si>
    <t>43.81M</t>
  </si>
  <si>
    <t>46.76M</t>
  </si>
  <si>
    <t>146.59</t>
  </si>
  <si>
    <t>144.53</t>
  </si>
  <si>
    <t>45.15M</t>
  </si>
  <si>
    <t>147.38</t>
  </si>
  <si>
    <t>144.05</t>
  </si>
  <si>
    <t>151.05</t>
  </si>
  <si>
    <t>151.54</t>
  </si>
  <si>
    <t>152.38</t>
  </si>
  <si>
    <t>153.72</t>
  </si>
  <si>
    <t>154.08</t>
  </si>
  <si>
    <t>152.95</t>
  </si>
  <si>
    <t>27.06M</t>
  </si>
  <si>
    <t>153.56</t>
  </si>
  <si>
    <t>31.43M</t>
  </si>
  <si>
    <t>153.98</t>
  </si>
  <si>
    <t>153.03</t>
  </si>
  <si>
    <t>25.07M</t>
  </si>
  <si>
    <t>152.71</t>
  </si>
  <si>
    <t>153.30</t>
  </si>
  <si>
    <t>153.97</t>
  </si>
  <si>
    <t>152.10</t>
  </si>
  <si>
    <t>152.90</t>
  </si>
  <si>
    <t>151.56</t>
  </si>
  <si>
    <t>50.32M</t>
  </si>
  <si>
    <t>152.69</t>
  </si>
  <si>
    <t>43.17M</t>
  </si>
  <si>
    <t>150.56</t>
  </si>
  <si>
    <t>62.51M</t>
  </si>
  <si>
    <t>148.38</t>
  </si>
  <si>
    <t>150.57</t>
  </si>
  <si>
    <t>110.09M</t>
  </si>
  <si>
    <t>150.54</t>
  </si>
  <si>
    <t>58.40M</t>
  </si>
  <si>
    <t>148.12</t>
  </si>
  <si>
    <t>149.46</t>
  </si>
  <si>
    <t>146.82</t>
  </si>
  <si>
    <t>52.77M</t>
  </si>
  <si>
    <t>147.50</t>
  </si>
  <si>
    <t>145.30</t>
  </si>
  <si>
    <t>143.64</t>
  </si>
  <si>
    <t>50.91M</t>
  </si>
  <si>
    <t>41.91M</t>
  </si>
  <si>
    <t>147.92</t>
  </si>
  <si>
    <t>52.35M</t>
  </si>
  <si>
    <t>147.85</t>
  </si>
  <si>
    <t>143.55</t>
  </si>
  <si>
    <t>148.57</t>
  </si>
  <si>
    <t>143.13</t>
  </si>
  <si>
    <t>145.25</t>
  </si>
  <si>
    <t>142.81</t>
  </si>
  <si>
    <t>48.29M</t>
  </si>
  <si>
    <t>147.24</t>
  </si>
  <si>
    <t>146.93</t>
  </si>
  <si>
    <t>144.33</t>
  </si>
  <si>
    <t>65.81M</t>
  </si>
  <si>
    <t>148.54</t>
  </si>
  <si>
    <t>145.97</t>
  </si>
  <si>
    <t>40.61M</t>
  </si>
  <si>
    <t>42.71M</t>
  </si>
  <si>
    <t>147.53</t>
  </si>
  <si>
    <t>146.88</t>
  </si>
  <si>
    <t>146.70</t>
  </si>
  <si>
    <t>147.20</t>
  </si>
  <si>
    <t>145.32</t>
  </si>
  <si>
    <t>22.38M</t>
  </si>
  <si>
    <t>141.50</t>
  </si>
  <si>
    <t>71.23M</t>
  </si>
  <si>
    <t>146.63</t>
  </si>
  <si>
    <t>144.73</t>
  </si>
  <si>
    <t>142.54</t>
  </si>
  <si>
    <t>49.68M</t>
  </si>
  <si>
    <t>140.91</t>
  </si>
  <si>
    <t>49.65M</t>
  </si>
  <si>
    <t>147.06</t>
  </si>
  <si>
    <t>147.29</t>
  </si>
  <si>
    <t>142.59</t>
  </si>
  <si>
    <t>63.88M</t>
  </si>
  <si>
    <t>145.00</t>
  </si>
  <si>
    <t>56.67M</t>
  </si>
  <si>
    <t>142.08</t>
  </si>
  <si>
    <t>140.67</t>
  </si>
  <si>
    <t>35.68M</t>
  </si>
  <si>
    <t>143.65</t>
  </si>
  <si>
    <t>139.91</t>
  </si>
  <si>
    <t>49.35M</t>
  </si>
  <si>
    <t>142.65</t>
  </si>
  <si>
    <t>139.84</t>
  </si>
  <si>
    <t>36.24M</t>
  </si>
  <si>
    <t>142.97</t>
  </si>
  <si>
    <t>141.22</t>
  </si>
  <si>
    <t>44.52M</t>
  </si>
  <si>
    <t>143.37</t>
  </si>
  <si>
    <t>140.50</t>
  </si>
  <si>
    <t>53.55M</t>
  </si>
  <si>
    <t>138.76</t>
  </si>
  <si>
    <t>138.36</t>
  </si>
  <si>
    <t>44.97M</t>
  </si>
  <si>
    <t>138.99</t>
  </si>
  <si>
    <t>139.49</t>
  </si>
  <si>
    <t>44.06M</t>
  </si>
  <si>
    <t>138.81</t>
  </si>
  <si>
    <t>133.96</t>
  </si>
  <si>
    <t>137.35</t>
  </si>
  <si>
    <t>133.71</t>
  </si>
  <si>
    <t>61.53M</t>
  </si>
  <si>
    <t>132.75</t>
  </si>
  <si>
    <t>133.57</t>
  </si>
  <si>
    <t>131.71</t>
  </si>
  <si>
    <t>129.72</t>
  </si>
  <si>
    <t>133.00</t>
  </si>
  <si>
    <t>128.56</t>
  </si>
  <si>
    <t>72.49M</t>
  </si>
  <si>
    <t>3.89%</t>
  </si>
  <si>
    <t>126.20</t>
  </si>
  <si>
    <t>130.02</t>
  </si>
  <si>
    <t>125.52</t>
  </si>
  <si>
    <t>125.31M</t>
  </si>
  <si>
    <t>6.83%</t>
  </si>
  <si>
    <t>120.63</t>
  </si>
  <si>
    <t>121.64</t>
  </si>
  <si>
    <t>118.35</t>
  </si>
  <si>
    <t>100.42M</t>
  </si>
  <si>
    <t>126.04</t>
  </si>
  <si>
    <t>126.34</t>
  </si>
  <si>
    <t>120.79</t>
  </si>
  <si>
    <t>74.58M</t>
  </si>
  <si>
    <t>-5.58%</t>
  </si>
  <si>
    <t>127.74</t>
  </si>
  <si>
    <t>128.80</t>
  </si>
  <si>
    <t>124.63</t>
  </si>
  <si>
    <t>127.88</t>
  </si>
  <si>
    <t>123.98</t>
  </si>
  <si>
    <t>48.26M</t>
  </si>
  <si>
    <t>128.05</t>
  </si>
  <si>
    <t>128.17</t>
  </si>
  <si>
    <t>124.97</t>
  </si>
  <si>
    <t>56.41M</t>
  </si>
  <si>
    <t>130.57</t>
  </si>
  <si>
    <t>132.24</t>
  </si>
  <si>
    <t>127.47</t>
  </si>
  <si>
    <t>60.96M</t>
  </si>
  <si>
    <t>129.90</t>
  </si>
  <si>
    <t>130.67</t>
  </si>
  <si>
    <t>127.51</t>
  </si>
  <si>
    <t>130.39</t>
  </si>
  <si>
    <t>132.58</t>
  </si>
  <si>
    <t>128.71</t>
  </si>
  <si>
    <t>130.69</t>
  </si>
  <si>
    <t>133.07</t>
  </si>
  <si>
    <t>130.43</t>
  </si>
  <si>
    <t>42.83M</t>
  </si>
  <si>
    <t>132.98</t>
  </si>
  <si>
    <t>133.31</t>
  </si>
  <si>
    <t>128.95</t>
  </si>
  <si>
    <t>45.82M</t>
  </si>
  <si>
    <t>132.17</t>
  </si>
  <si>
    <t>134.48</t>
  </si>
  <si>
    <t>131.23</t>
  </si>
  <si>
    <t>55.53M</t>
  </si>
  <si>
    <t>129.74</t>
  </si>
  <si>
    <t>129.61</t>
  </si>
  <si>
    <t>40.74M</t>
  </si>
  <si>
    <t>128.82</t>
  </si>
  <si>
    <t>130.74</t>
  </si>
  <si>
    <t>42.18M</t>
  </si>
  <si>
    <t>126.22</t>
  </si>
  <si>
    <t>128.79</t>
  </si>
  <si>
    <t>124.76</t>
  </si>
  <si>
    <t>38.77M</t>
  </si>
  <si>
    <t>124.16</t>
  </si>
  <si>
    <t>128.45</t>
  </si>
  <si>
    <t>124.13</t>
  </si>
  <si>
    <t>46.84M</t>
  </si>
  <si>
    <t>126.71</t>
  </si>
  <si>
    <t>126.73</t>
  </si>
  <si>
    <t>124.33</t>
  </si>
  <si>
    <t>126.06</t>
  </si>
  <si>
    <t>127.36</t>
  </si>
  <si>
    <t>125.68</t>
  </si>
  <si>
    <t>44.20M</t>
  </si>
  <si>
    <t>128.06</t>
  </si>
  <si>
    <t>128.52</t>
  </si>
  <si>
    <t>124.25</t>
  </si>
  <si>
    <t>51.57M</t>
  </si>
  <si>
    <t>127.28</t>
  </si>
  <si>
    <t>130.47</t>
  </si>
  <si>
    <t>126.54</t>
  </si>
  <si>
    <t>48.03M</t>
  </si>
  <si>
    <t>#ERROR!</t>
  </si>
  <si>
    <t>Bin</t>
  </si>
  <si>
    <t>More</t>
  </si>
  <si>
    <t>Frequency</t>
  </si>
  <si>
    <t>Current Portfolio</t>
  </si>
  <si>
    <t>Optimal Portfolio</t>
  </si>
  <si>
    <t>Mapping</t>
  </si>
  <si>
    <t>5 points</t>
  </si>
  <si>
    <t>(domestic value)</t>
  </si>
  <si>
    <t>VaR 95%</t>
  </si>
  <si>
    <t>ES 95%</t>
  </si>
  <si>
    <t>Simulations 95%</t>
  </si>
  <si>
    <t>Back Testing</t>
  </si>
  <si>
    <t>Calculation</t>
  </si>
  <si>
    <t>Historical</t>
  </si>
  <si>
    <t>Expected shorfall</t>
  </si>
  <si>
    <t>portfolio</t>
  </si>
  <si>
    <t>expected shortfall</t>
  </si>
  <si>
    <t>BckTest ALL OP 1MR</t>
  </si>
  <si>
    <t>BckTest All OP 1DR</t>
  </si>
  <si>
    <t>1-Day returns Historical Sim OP</t>
  </si>
  <si>
    <t>BckTest Last Year OP 1MR</t>
  </si>
  <si>
    <t>BckTest Last Year OP 1DR</t>
  </si>
  <si>
    <t>1-Month returns Historical Sim OP</t>
  </si>
  <si>
    <t xml:space="preserve">BckTest ALL CP 1DR </t>
  </si>
  <si>
    <t>BckTest ALL CP 1MR</t>
  </si>
  <si>
    <t>BckTest Last Year CP 1DR</t>
  </si>
  <si>
    <t>BckTest Last Year CP 1MR</t>
  </si>
  <si>
    <t>Historical Sim CP 1DR</t>
  </si>
  <si>
    <t>Historical Sim CP 1MR</t>
  </si>
  <si>
    <t>Bond/stock/market index</t>
  </si>
  <si>
    <t>Average (1-day) initial</t>
  </si>
  <si>
    <t>SD (1-day) initial</t>
  </si>
  <si>
    <t>Variance (1-day) initial</t>
  </si>
  <si>
    <t>Initial weights</t>
  </si>
  <si>
    <t>Sharpe ratio (initial)</t>
  </si>
  <si>
    <t xml:space="preserve"> 1 Day Excesses</t>
  </si>
  <si>
    <t>average</t>
  </si>
  <si>
    <t>stdev</t>
  </si>
  <si>
    <t>variance</t>
  </si>
  <si>
    <t xml:space="preserve"> 1 Month Excesses</t>
  </si>
  <si>
    <t>Cov Matrix</t>
  </si>
  <si>
    <t>Joint Portfolio 1MR - Balanced weights</t>
  </si>
  <si>
    <t>Joint Portfolio 1MR - Optimal weights (maximizing Sharpe ratio at min SD)</t>
  </si>
  <si>
    <t>Joint Portfolio 1MR - Optimal weights (maximizing Sharpe ratio at mean SD)</t>
  </si>
  <si>
    <t>Joint Portfolio 1DR - Optimal weights (maximizing Sharpe ratio at min SD)</t>
  </si>
  <si>
    <t>Joint Portfolio 1DR - Optimal weights (maximizing Sharpe ratio at mean SD)</t>
  </si>
  <si>
    <t>β initial</t>
  </si>
  <si>
    <t>Weights (opt at min SD)</t>
  </si>
  <si>
    <t>β optimal weights at min SD</t>
  </si>
  <si>
    <t>Weights (opt at mean SD)</t>
  </si>
  <si>
    <t>cov(R_asset,R_sp500)</t>
  </si>
  <si>
    <t xml:space="preserve">Joint Portfolio 1DR </t>
  </si>
  <si>
    <t xml:space="preserve">Joint Portfolio 1MR </t>
  </si>
  <si>
    <t>Current 1-Day</t>
  </si>
  <si>
    <t>Optimal 1-Day</t>
  </si>
  <si>
    <t>Iter</t>
  </si>
  <si>
    <t>Sᵢ (stock value)</t>
  </si>
  <si>
    <t>Stock return</t>
  </si>
  <si>
    <t>Joint return</t>
  </si>
  <si>
    <t>Joint value (₽)</t>
  </si>
  <si>
    <t>Stdev</t>
  </si>
  <si>
    <t>Joint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</si>
</sst>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9">
    <numFmt numFmtId="164" formatCode="dd\.mm\.yyyy"/>
    <numFmt numFmtId="165" formatCode="yyyy\.m"/>
    <numFmt numFmtId="166" formatCode="yyyy\.mm"/>
    <numFmt numFmtId="167" formatCode="#,##0.00000"/>
    <numFmt numFmtId="169" formatCode="0.000%"/>
    <numFmt numFmtId="170" formatCode="0.00000000"/>
    <numFmt numFmtId="171" formatCode="0.00000"/>
    <numFmt numFmtId="172" formatCode="0.0000%"/>
    <numFmt numFmtId="173" formatCode="#,##0.0000"/>
    <numFmt numFmtId="174" formatCode="0.0000"/>
    <numFmt numFmtId="175" formatCode="0.000000"/>
    <numFmt numFmtId="176" formatCode="0.0000000"/>
    <numFmt numFmtId="177" formatCode="#,##0.000"/>
    <numFmt numFmtId="178" formatCode="#,##0.0000000"/>
    <numFmt numFmtId="179" formatCode="0.00000%"/>
    <numFmt numFmtId="180" formatCode="0.000"/>
    <numFmt numFmtId="181" formatCode="d\.m\.yyyy"/>
    <numFmt numFmtId="182" formatCode="d/m/yy"/>
    <numFmt numFmtId="183" formatCode="0.000000%"/>
  </numFmts>
  <fonts count="46">
    <font>
      <sz val="12"/>
      <color theme="1"/>
      <name val="Calibri"/>
      <scheme val="minor"/>
    </font>
    <font>
      <b/>
      <sz val="12"/>
      <color theme="1"/>
      <name val="Calibri"/>
      <family val="2"/>
      <charset val="204"/>
    </font>
    <font>
      <b/>
      <sz val="12"/>
      <color rgb="FF000000"/>
      <name val="Calibri"/>
      <family val="2"/>
      <charset val="204"/>
    </font>
    <font>
      <sz val="12"/>
      <color theme="1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2"/>
      <color rgb="FF2B2E33"/>
      <name val="Calibri"/>
      <family val="2"/>
      <charset val="204"/>
    </font>
    <font>
      <sz val="12"/>
      <name val="Calibri"/>
      <family val="2"/>
      <charset val="204"/>
    </font>
    <font>
      <sz val="12"/>
      <color rgb="FF2B2E33"/>
      <name val="Calibri"/>
      <family val="2"/>
      <charset val="204"/>
    </font>
    <font>
      <i/>
      <sz val="12"/>
      <color theme="1"/>
      <name val="Calibri"/>
      <family val="2"/>
      <charset val="204"/>
    </font>
    <font>
      <i/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b/>
      <i/>
      <sz val="12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b/>
      <sz val="16"/>
      <color theme="1"/>
      <name val="Calibri"/>
      <family val="2"/>
      <charset val="204"/>
    </font>
    <font>
      <b/>
      <i/>
      <sz val="12"/>
      <color theme="1"/>
      <name val="Calibri"/>
      <family val="2"/>
      <charset val="204"/>
    </font>
    <font>
      <b/>
      <i/>
      <sz val="11"/>
      <color theme="1"/>
      <name val="Arial"/>
      <family val="2"/>
      <charset val="204"/>
    </font>
    <font>
      <b/>
      <i/>
      <sz val="11"/>
      <color rgb="FF000000"/>
      <name val="&quot;Times New Roman&quot;"/>
    </font>
    <font>
      <b/>
      <i/>
      <sz val="11"/>
      <color theme="1"/>
      <name val="&quot;Times New Roman&quot;"/>
    </font>
    <font>
      <sz val="11"/>
      <color theme="1"/>
      <name val="Calibri"/>
      <family val="2"/>
      <charset val="204"/>
    </font>
    <font>
      <b/>
      <i/>
      <sz val="12"/>
      <color theme="1"/>
      <name val="Calibri"/>
      <family val="2"/>
      <charset val="204"/>
    </font>
    <font>
      <b/>
      <sz val="12"/>
      <color theme="1"/>
      <name val="Calibri"/>
      <family val="2"/>
      <charset val="204"/>
    </font>
    <font>
      <b/>
      <i/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Calibri"/>
      <family val="2"/>
      <charset val="204"/>
    </font>
    <font>
      <sz val="12"/>
      <color theme="1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2"/>
      <color rgb="FF000000"/>
      <name val="Calibri"/>
      <family val="2"/>
      <charset val="204"/>
    </font>
    <font>
      <b/>
      <i/>
      <sz val="12"/>
      <color theme="1"/>
      <name val="&quot;Times New Roman&quot;"/>
    </font>
    <font>
      <b/>
      <i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</font>
    <font>
      <b/>
      <i/>
      <sz val="14"/>
      <color theme="1"/>
      <name val="Calibri"/>
      <family val="2"/>
      <charset val="204"/>
      <scheme val="minor"/>
    </font>
    <font>
      <b/>
      <i/>
      <sz val="14"/>
      <color rgb="FF000000"/>
      <name val="Calibri"/>
      <family val="2"/>
      <charset val="204"/>
    </font>
    <font>
      <i/>
      <sz val="14"/>
      <name val="Calibri"/>
      <family val="2"/>
      <charset val="204"/>
    </font>
    <font>
      <b/>
      <i/>
      <sz val="14"/>
      <name val="Calibri"/>
      <family val="2"/>
      <charset val="204"/>
    </font>
    <font>
      <b/>
      <sz val="14"/>
      <name val="Calibri"/>
      <family val="2"/>
      <charset val="204"/>
    </font>
    <font>
      <sz val="8"/>
      <name val="Calibri"/>
      <family val="2"/>
      <charset val="204"/>
      <scheme val="minor"/>
    </font>
    <font>
      <b/>
      <i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E2EFD9"/>
        <bgColor rgb="FFE2EFD9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rgb="FF9FC5E8"/>
        <bgColor rgb="FF9FC5E8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FC5E8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4C2F4"/>
      </patternFill>
    </fill>
    <fill>
      <patternFill patternType="solid">
        <fgColor theme="0" tint="-0.249977111117893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rgb="FFE8E9EB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E8E9EB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E8E9EB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E8E9EB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E8E9EB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33" fillId="0" borderId="0" applyFont="0" applyFill="0" applyBorder="0" applyAlignment="0" applyProtection="0"/>
  </cellStyleXfs>
  <cellXfs count="568">
    <xf numFmtId="0" fontId="0" fillId="0" borderId="0" xfId="0" applyFont="1" applyAlignment="1"/>
    <xf numFmtId="14" fontId="1" fillId="0" borderId="0" xfId="0" applyNumberFormat="1" applyFont="1"/>
    <xf numFmtId="0" fontId="1" fillId="0" borderId="0" xfId="0" applyFont="1"/>
    <xf numFmtId="0" fontId="2" fillId="0" borderId="0" xfId="0" applyFont="1" applyAlignment="1"/>
    <xf numFmtId="164" fontId="3" fillId="0" borderId="0" xfId="0" applyNumberFormat="1" applyFont="1"/>
    <xf numFmtId="0" fontId="4" fillId="0" borderId="0" xfId="0" applyFont="1"/>
    <xf numFmtId="0" fontId="5" fillId="0" borderId="0" xfId="0" applyFont="1" applyAlignment="1"/>
    <xf numFmtId="0" fontId="5" fillId="0" borderId="0" xfId="0" applyFont="1" applyAlignment="1">
      <alignment horizontal="right"/>
    </xf>
    <xf numFmtId="165" fontId="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2" fontId="3" fillId="0" borderId="0" xfId="0" applyNumberFormat="1" applyFont="1"/>
    <xf numFmtId="14" fontId="3" fillId="0" borderId="0" xfId="0" applyNumberFormat="1" applyFont="1"/>
    <xf numFmtId="0" fontId="6" fillId="0" borderId="0" xfId="0" applyFont="1" applyAlignment="1">
      <alignment wrapText="1"/>
    </xf>
    <xf numFmtId="14" fontId="6" fillId="0" borderId="0" xfId="0" applyNumberFormat="1" applyFont="1" applyAlignment="1">
      <alignment wrapText="1"/>
    </xf>
    <xf numFmtId="0" fontId="3" fillId="0" borderId="0" xfId="0" applyFont="1"/>
    <xf numFmtId="0" fontId="1" fillId="0" borderId="0" xfId="0" applyFont="1" applyAlignment="1"/>
    <xf numFmtId="0" fontId="9" fillId="0" borderId="1" xfId="0" applyFont="1" applyBorder="1" applyAlignment="1">
      <alignment wrapText="1"/>
    </xf>
    <xf numFmtId="0" fontId="3" fillId="0" borderId="0" xfId="0" applyFont="1"/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14" fontId="7" fillId="0" borderId="0" xfId="0" applyNumberFormat="1" applyFont="1" applyAlignment="1">
      <alignment wrapText="1"/>
    </xf>
    <xf numFmtId="0" fontId="3" fillId="0" borderId="3" xfId="0" applyFont="1" applyBorder="1"/>
    <xf numFmtId="0" fontId="10" fillId="0" borderId="4" xfId="0" applyFont="1" applyBorder="1" applyAlignment="1"/>
    <xf numFmtId="0" fontId="10" fillId="0" borderId="5" xfId="0" applyFont="1" applyBorder="1" applyAlignment="1"/>
    <xf numFmtId="14" fontId="3" fillId="0" borderId="0" xfId="0" applyNumberFormat="1" applyFont="1"/>
    <xf numFmtId="4" fontId="3" fillId="0" borderId="0" xfId="0" applyNumberFormat="1" applyFont="1"/>
    <xf numFmtId="167" fontId="3" fillId="0" borderId="0" xfId="0" applyNumberFormat="1" applyFont="1"/>
    <xf numFmtId="0" fontId="3" fillId="2" borderId="6" xfId="0" applyFont="1" applyFill="1" applyBorder="1"/>
    <xf numFmtId="0" fontId="3" fillId="0" borderId="7" xfId="0" applyFont="1" applyBorder="1" applyAlignment="1"/>
    <xf numFmtId="10" fontId="3" fillId="0" borderId="0" xfId="0" applyNumberFormat="1" applyFont="1"/>
    <xf numFmtId="169" fontId="3" fillId="0" borderId="0" xfId="0" applyNumberFormat="1" applyFont="1"/>
    <xf numFmtId="0" fontId="3" fillId="0" borderId="9" xfId="0" applyFont="1" applyBorder="1" applyAlignment="1"/>
    <xf numFmtId="0" fontId="3" fillId="0" borderId="0" xfId="0" applyFont="1" applyAlignment="1"/>
    <xf numFmtId="0" fontId="4" fillId="0" borderId="0" xfId="0" applyFont="1"/>
    <xf numFmtId="14" fontId="7" fillId="0" borderId="2" xfId="0" applyNumberFormat="1" applyFont="1" applyBorder="1" applyAlignment="1">
      <alignment wrapText="1"/>
    </xf>
    <xf numFmtId="0" fontId="4" fillId="0" borderId="4" xfId="0" applyFont="1" applyBorder="1"/>
    <xf numFmtId="0" fontId="11" fillId="0" borderId="4" xfId="0" applyFont="1" applyBorder="1" applyAlignment="1"/>
    <xf numFmtId="167" fontId="9" fillId="0" borderId="1" xfId="0" applyNumberFormat="1" applyFont="1" applyBorder="1" applyAlignment="1">
      <alignment wrapText="1"/>
    </xf>
    <xf numFmtId="0" fontId="4" fillId="2" borderId="0" xfId="0" applyFont="1" applyFill="1"/>
    <xf numFmtId="0" fontId="4" fillId="0" borderId="0" xfId="0" applyFont="1" applyAlignment="1"/>
    <xf numFmtId="170" fontId="4" fillId="2" borderId="0" xfId="0" applyNumberFormat="1" applyFont="1" applyFill="1" applyAlignment="1"/>
    <xf numFmtId="170" fontId="4" fillId="0" borderId="0" xfId="0" applyNumberFormat="1" applyFont="1"/>
    <xf numFmtId="170" fontId="4" fillId="0" borderId="0" xfId="0" applyNumberFormat="1" applyFont="1" applyAlignment="1"/>
    <xf numFmtId="170" fontId="4" fillId="0" borderId="2" xfId="0" applyNumberFormat="1" applyFont="1" applyBorder="1" applyAlignment="1"/>
    <xf numFmtId="0" fontId="4" fillId="0" borderId="2" xfId="0" applyFont="1" applyBorder="1" applyAlignment="1"/>
    <xf numFmtId="170" fontId="4" fillId="2" borderId="2" xfId="0" applyNumberFormat="1" applyFont="1" applyFill="1" applyBorder="1" applyAlignment="1"/>
    <xf numFmtId="171" fontId="4" fillId="0" borderId="0" xfId="0" applyNumberFormat="1" applyFont="1"/>
    <xf numFmtId="0" fontId="12" fillId="0" borderId="0" xfId="0" applyFont="1" applyAlignment="1">
      <alignment horizontal="right"/>
    </xf>
    <xf numFmtId="169" fontId="4" fillId="0" borderId="0" xfId="0" applyNumberFormat="1" applyFont="1"/>
    <xf numFmtId="0" fontId="4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4" borderId="6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171" fontId="3" fillId="0" borderId="0" xfId="0" applyNumberFormat="1" applyFont="1"/>
    <xf numFmtId="0" fontId="4" fillId="0" borderId="2" xfId="0" applyFont="1" applyBorder="1"/>
    <xf numFmtId="0" fontId="4" fillId="0" borderId="3" xfId="0" applyFont="1" applyBorder="1"/>
    <xf numFmtId="0" fontId="4" fillId="0" borderId="5" xfId="0" applyFont="1" applyBorder="1"/>
    <xf numFmtId="0" fontId="4" fillId="0" borderId="11" xfId="0" applyFont="1" applyBorder="1"/>
    <xf numFmtId="0" fontId="12" fillId="0" borderId="12" xfId="0" applyFont="1" applyBorder="1"/>
    <xf numFmtId="0" fontId="2" fillId="0" borderId="12" xfId="0" applyFont="1" applyBorder="1" applyAlignment="1"/>
    <xf numFmtId="0" fontId="12" fillId="0" borderId="0" xfId="0" applyFont="1" applyAlignment="1"/>
    <xf numFmtId="4" fontId="4" fillId="0" borderId="8" xfId="0" applyNumberFormat="1" applyFont="1" applyBorder="1"/>
    <xf numFmtId="10" fontId="4" fillId="0" borderId="12" xfId="0" applyNumberFormat="1" applyFont="1" applyBorder="1" applyAlignment="1"/>
    <xf numFmtId="10" fontId="5" fillId="0" borderId="12" xfId="0" applyNumberFormat="1" applyFont="1" applyBorder="1" applyAlignment="1">
      <alignment horizontal="right"/>
    </xf>
    <xf numFmtId="0" fontId="7" fillId="0" borderId="8" xfId="0" applyFont="1" applyBorder="1" applyAlignment="1">
      <alignment wrapText="1"/>
    </xf>
    <xf numFmtId="0" fontId="7" fillId="0" borderId="13" xfId="0" applyFont="1" applyBorder="1" applyAlignment="1">
      <alignment wrapText="1"/>
    </xf>
    <xf numFmtId="0" fontId="12" fillId="0" borderId="5" xfId="0" applyFont="1" applyBorder="1"/>
    <xf numFmtId="4" fontId="2" fillId="0" borderId="5" xfId="0" applyNumberFormat="1" applyFont="1" applyBorder="1" applyAlignment="1"/>
    <xf numFmtId="10" fontId="2" fillId="0" borderId="5" xfId="0" applyNumberFormat="1" applyFont="1" applyBorder="1" applyAlignment="1"/>
    <xf numFmtId="0" fontId="4" fillId="0" borderId="14" xfId="0" applyFont="1" applyBorder="1"/>
    <xf numFmtId="10" fontId="4" fillId="0" borderId="12" xfId="0" applyNumberFormat="1" applyFont="1" applyBorder="1"/>
    <xf numFmtId="0" fontId="4" fillId="0" borderId="7" xfId="0" applyFont="1" applyBorder="1"/>
    <xf numFmtId="169" fontId="3" fillId="0" borderId="2" xfId="0" applyNumberFormat="1" applyFont="1" applyBorder="1"/>
    <xf numFmtId="4" fontId="4" fillId="0" borderId="10" xfId="0" applyNumberFormat="1" applyFont="1" applyBorder="1"/>
    <xf numFmtId="0" fontId="4" fillId="0" borderId="0" xfId="0" applyFont="1" applyAlignment="1">
      <alignment horizontal="center"/>
    </xf>
    <xf numFmtId="0" fontId="4" fillId="0" borderId="9" xfId="0" applyFont="1" applyBorder="1"/>
    <xf numFmtId="169" fontId="4" fillId="0" borderId="2" xfId="0" applyNumberFormat="1" applyFont="1" applyBorder="1"/>
    <xf numFmtId="0" fontId="4" fillId="0" borderId="12" xfId="0" applyFont="1" applyBorder="1" applyAlignment="1"/>
    <xf numFmtId="169" fontId="3" fillId="0" borderId="12" xfId="0" applyNumberFormat="1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2" xfId="0" applyFont="1" applyBorder="1"/>
    <xf numFmtId="169" fontId="4" fillId="0" borderId="12" xfId="0" applyNumberFormat="1" applyFont="1" applyBorder="1"/>
    <xf numFmtId="172" fontId="4" fillId="0" borderId="12" xfId="0" applyNumberFormat="1" applyFont="1" applyBorder="1"/>
    <xf numFmtId="173" fontId="12" fillId="5" borderId="12" xfId="0" applyNumberFormat="1" applyFont="1" applyFill="1" applyBorder="1"/>
    <xf numFmtId="173" fontId="2" fillId="6" borderId="12" xfId="0" applyNumberFormat="1" applyFont="1" applyFill="1" applyBorder="1" applyAlignment="1">
      <alignment horizontal="right"/>
    </xf>
    <xf numFmtId="173" fontId="2" fillId="7" borderId="12" xfId="0" applyNumberFormat="1" applyFont="1" applyFill="1" applyBorder="1" applyAlignment="1">
      <alignment horizontal="right"/>
    </xf>
    <xf numFmtId="0" fontId="11" fillId="0" borderId="12" xfId="0" applyFont="1" applyBorder="1" applyAlignment="1"/>
    <xf numFmtId="173" fontId="12" fillId="6" borderId="12" xfId="0" applyNumberFormat="1" applyFont="1" applyFill="1" applyBorder="1"/>
    <xf numFmtId="4" fontId="2" fillId="5" borderId="12" xfId="0" applyNumberFormat="1" applyFont="1" applyFill="1" applyBorder="1" applyAlignment="1">
      <alignment horizontal="right"/>
    </xf>
    <xf numFmtId="4" fontId="2" fillId="7" borderId="12" xfId="0" applyNumberFormat="1" applyFont="1" applyFill="1" applyBorder="1" applyAlignment="1">
      <alignment horizontal="right"/>
    </xf>
    <xf numFmtId="0" fontId="13" fillId="0" borderId="15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13" fillId="0" borderId="17" xfId="0" applyFont="1" applyBorder="1" applyAlignment="1">
      <alignment horizontal="left" vertical="center"/>
    </xf>
    <xf numFmtId="164" fontId="4" fillId="0" borderId="18" xfId="0" applyNumberFormat="1" applyFont="1" applyBorder="1" applyAlignment="1">
      <alignment vertical="center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164" fontId="4" fillId="0" borderId="21" xfId="0" applyNumberFormat="1" applyFont="1" applyBorder="1" applyAlignment="1">
      <alignment vertical="center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164" fontId="4" fillId="0" borderId="18" xfId="0" applyNumberFormat="1" applyFont="1" applyBorder="1" applyAlignment="1">
      <alignment vertical="center"/>
    </xf>
    <xf numFmtId="164" fontId="4" fillId="0" borderId="24" xfId="0" applyNumberFormat="1" applyFont="1" applyBorder="1" applyAlignment="1">
      <alignment vertical="center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12" fillId="0" borderId="0" xfId="0" applyFont="1" applyAlignment="1">
      <alignment horizontal="center" vertical="center"/>
    </xf>
    <xf numFmtId="172" fontId="4" fillId="0" borderId="0" xfId="0" applyNumberFormat="1" applyFont="1" applyAlignment="1"/>
    <xf numFmtId="0" fontId="12" fillId="0" borderId="0" xfId="0" applyFont="1" applyAlignment="1">
      <alignment vertical="center"/>
    </xf>
    <xf numFmtId="0" fontId="4" fillId="0" borderId="0" xfId="0" applyFont="1" applyAlignment="1">
      <alignment wrapText="1"/>
    </xf>
    <xf numFmtId="172" fontId="4" fillId="0" borderId="0" xfId="0" applyNumberFormat="1" applyFont="1"/>
    <xf numFmtId="172" fontId="4" fillId="8" borderId="0" xfId="0" applyNumberFormat="1" applyFont="1" applyFill="1"/>
    <xf numFmtId="0" fontId="4" fillId="8" borderId="0" xfId="0" applyFont="1" applyFill="1"/>
    <xf numFmtId="10" fontId="4" fillId="0" borderId="0" xfId="0" applyNumberFormat="1" applyFont="1"/>
    <xf numFmtId="0" fontId="4" fillId="0" borderId="4" xfId="0" applyFont="1" applyBorder="1" applyAlignment="1"/>
    <xf numFmtId="172" fontId="4" fillId="0" borderId="4" xfId="0" applyNumberFormat="1" applyFont="1" applyBorder="1"/>
    <xf numFmtId="0" fontId="12" fillId="0" borderId="0" xfId="0" applyFont="1"/>
    <xf numFmtId="0" fontId="4" fillId="0" borderId="11" xfId="0" applyFont="1" applyBorder="1" applyAlignment="1"/>
    <xf numFmtId="172" fontId="4" fillId="0" borderId="11" xfId="0" applyNumberFormat="1" applyFont="1" applyBorder="1"/>
    <xf numFmtId="172" fontId="4" fillId="0" borderId="2" xfId="0" applyNumberFormat="1" applyFont="1" applyBorder="1"/>
    <xf numFmtId="0" fontId="14" fillId="0" borderId="2" xfId="0" applyFont="1" applyBorder="1" applyAlignment="1"/>
    <xf numFmtId="3" fontId="4" fillId="0" borderId="0" xfId="0" applyNumberFormat="1" applyFont="1"/>
    <xf numFmtId="3" fontId="4" fillId="0" borderId="11" xfId="0" applyNumberFormat="1" applyFont="1" applyBorder="1"/>
    <xf numFmtId="0" fontId="6" fillId="0" borderId="2" xfId="0" applyFont="1" applyBorder="1" applyAlignment="1"/>
    <xf numFmtId="0" fontId="12" fillId="0" borderId="0" xfId="0" applyFont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6" fillId="0" borderId="8" xfId="0" applyFont="1" applyBorder="1" applyAlignment="1">
      <alignment horizontal="right"/>
    </xf>
    <xf numFmtId="173" fontId="4" fillId="0" borderId="0" xfId="0" applyNumberFormat="1" applyFont="1"/>
    <xf numFmtId="173" fontId="4" fillId="0" borderId="28" xfId="0" applyNumberFormat="1" applyFont="1" applyBorder="1"/>
    <xf numFmtId="0" fontId="16" fillId="10" borderId="0" xfId="0" applyFont="1" applyFill="1" applyAlignment="1">
      <alignment horizontal="center" vertical="center"/>
    </xf>
    <xf numFmtId="14" fontId="1" fillId="0" borderId="0" xfId="0" applyNumberFormat="1" applyFont="1" applyAlignment="1">
      <alignment wrapText="1"/>
    </xf>
    <xf numFmtId="174" fontId="3" fillId="0" borderId="0" xfId="0" applyNumberFormat="1" applyFont="1"/>
    <xf numFmtId="174" fontId="4" fillId="0" borderId="0" xfId="0" applyNumberFormat="1" applyFont="1"/>
    <xf numFmtId="175" fontId="4" fillId="0" borderId="0" xfId="0" applyNumberFormat="1" applyFont="1"/>
    <xf numFmtId="11" fontId="5" fillId="0" borderId="0" xfId="0" applyNumberFormat="1" applyFont="1" applyAlignment="1">
      <alignment horizontal="right"/>
    </xf>
    <xf numFmtId="11" fontId="4" fillId="0" borderId="0" xfId="0" applyNumberFormat="1" applyFont="1"/>
    <xf numFmtId="0" fontId="12" fillId="0" borderId="0" xfId="0" applyFont="1" applyAlignment="1">
      <alignment wrapText="1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horizontal="center"/>
    </xf>
    <xf numFmtId="0" fontId="11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2" fillId="0" borderId="0" xfId="0" applyFont="1" applyAlignment="1">
      <alignment wrapText="1"/>
    </xf>
    <xf numFmtId="175" fontId="4" fillId="0" borderId="0" xfId="0" applyNumberFormat="1" applyFont="1" applyAlignment="1"/>
    <xf numFmtId="1" fontId="12" fillId="0" borderId="0" xfId="0" applyNumberFormat="1" applyFont="1" applyAlignment="1">
      <alignment wrapText="1"/>
    </xf>
    <xf numFmtId="1" fontId="4" fillId="0" borderId="0" xfId="0" applyNumberFormat="1" applyFont="1" applyAlignment="1"/>
    <xf numFmtId="0" fontId="12" fillId="0" borderId="4" xfId="0" applyFont="1" applyBorder="1" applyAlignment="1">
      <alignment horizontal="center"/>
    </xf>
    <xf numFmtId="0" fontId="14" fillId="0" borderId="0" xfId="0" applyFont="1" applyAlignment="1">
      <alignment horizontal="center"/>
    </xf>
    <xf numFmtId="176" fontId="4" fillId="11" borderId="0" xfId="0" applyNumberFormat="1" applyFont="1" applyFill="1" applyAlignment="1"/>
    <xf numFmtId="176" fontId="4" fillId="0" borderId="0" xfId="0" applyNumberFormat="1" applyFont="1"/>
    <xf numFmtId="176" fontId="4" fillId="0" borderId="0" xfId="0" applyNumberFormat="1" applyFont="1" applyAlignment="1"/>
    <xf numFmtId="176" fontId="4" fillId="0" borderId="2" xfId="0" applyNumberFormat="1" applyFont="1" applyBorder="1" applyAlignment="1"/>
    <xf numFmtId="0" fontId="14" fillId="0" borderId="2" xfId="0" applyFont="1" applyBorder="1" applyAlignment="1">
      <alignment horizontal="center"/>
    </xf>
    <xf numFmtId="176" fontId="4" fillId="11" borderId="2" xfId="0" applyNumberFormat="1" applyFont="1" applyFill="1" applyBorder="1" applyAlignment="1"/>
    <xf numFmtId="0" fontId="11" fillId="0" borderId="0" xfId="0" applyFont="1" applyAlignment="1"/>
    <xf numFmtId="0" fontId="18" fillId="0" borderId="4" xfId="0" applyFont="1" applyBorder="1" applyAlignment="1">
      <alignment horizontal="center"/>
    </xf>
    <xf numFmtId="177" fontId="4" fillId="0" borderId="0" xfId="0" applyNumberFormat="1" applyFont="1"/>
    <xf numFmtId="172" fontId="4" fillId="11" borderId="2" xfId="0" applyNumberFormat="1" applyFont="1" applyFill="1" applyBorder="1" applyAlignment="1"/>
    <xf numFmtId="4" fontId="4" fillId="11" borderId="2" xfId="0" applyNumberFormat="1" applyFont="1" applyFill="1" applyBorder="1"/>
    <xf numFmtId="0" fontId="6" fillId="10" borderId="0" xfId="0" applyFont="1" applyFill="1" applyAlignment="1"/>
    <xf numFmtId="0" fontId="6" fillId="0" borderId="0" xfId="0" applyFont="1" applyAlignment="1"/>
    <xf numFmtId="0" fontId="6" fillId="0" borderId="4" xfId="0" applyFont="1" applyBorder="1" applyAlignment="1"/>
    <xf numFmtId="0" fontId="19" fillId="0" borderId="2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19" fillId="0" borderId="2" xfId="0" applyFont="1" applyBorder="1" applyAlignment="1"/>
    <xf numFmtId="10" fontId="6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right"/>
    </xf>
    <xf numFmtId="10" fontId="21" fillId="0" borderId="0" xfId="0" applyNumberFormat="1" applyFont="1" applyAlignment="1">
      <alignment horizontal="right"/>
    </xf>
    <xf numFmtId="10" fontId="6" fillId="0" borderId="2" xfId="0" applyNumberFormat="1" applyFont="1" applyBorder="1" applyAlignment="1">
      <alignment horizontal="right"/>
    </xf>
    <xf numFmtId="4" fontId="4" fillId="0" borderId="2" xfId="0" applyNumberFormat="1" applyFont="1" applyBorder="1"/>
    <xf numFmtId="169" fontId="6" fillId="0" borderId="2" xfId="0" applyNumberFormat="1" applyFont="1" applyBorder="1" applyAlignment="1">
      <alignment horizontal="right"/>
    </xf>
    <xf numFmtId="10" fontId="21" fillId="0" borderId="2" xfId="0" applyNumberFormat="1" applyFont="1" applyBorder="1" applyAlignment="1">
      <alignment horizontal="right"/>
    </xf>
    <xf numFmtId="0" fontId="6" fillId="0" borderId="0" xfId="0" applyFont="1" applyAlignment="1"/>
    <xf numFmtId="0" fontId="6" fillId="0" borderId="0" xfId="0" applyFont="1" applyAlignment="1">
      <alignment wrapText="1"/>
    </xf>
    <xf numFmtId="0" fontId="6" fillId="0" borderId="12" xfId="0" applyFont="1" applyBorder="1" applyAlignment="1"/>
    <xf numFmtId="10" fontId="6" fillId="0" borderId="12" xfId="0" applyNumberFormat="1" applyFont="1" applyBorder="1" applyAlignment="1">
      <alignment horizontal="right"/>
    </xf>
    <xf numFmtId="0" fontId="22" fillId="0" borderId="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23" fillId="0" borderId="2" xfId="0" applyFont="1" applyBorder="1" applyAlignment="1">
      <alignment horizontal="left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10" fontId="26" fillId="0" borderId="0" xfId="0" applyNumberFormat="1" applyFont="1" applyAlignment="1">
      <alignment horizontal="right"/>
    </xf>
    <xf numFmtId="169" fontId="26" fillId="0" borderId="0" xfId="0" applyNumberFormat="1" applyFont="1" applyAlignment="1">
      <alignment horizontal="right"/>
    </xf>
    <xf numFmtId="9" fontId="23" fillId="0" borderId="0" xfId="0" applyNumberFormat="1" applyFont="1" applyAlignment="1">
      <alignment horizontal="right"/>
    </xf>
    <xf numFmtId="0" fontId="6" fillId="0" borderId="0" xfId="0" applyFont="1" applyAlignment="1">
      <alignment horizontal="center"/>
    </xf>
    <xf numFmtId="0" fontId="27" fillId="0" borderId="0" xfId="0" applyFont="1" applyAlignment="1">
      <alignment horizontal="right"/>
    </xf>
    <xf numFmtId="10" fontId="26" fillId="0" borderId="2" xfId="0" applyNumberFormat="1" applyFont="1" applyBorder="1" applyAlignment="1">
      <alignment horizontal="right"/>
    </xf>
    <xf numFmtId="169" fontId="26" fillId="0" borderId="2" xfId="0" applyNumberFormat="1" applyFont="1" applyBorder="1" applyAlignment="1">
      <alignment horizontal="right"/>
    </xf>
    <xf numFmtId="9" fontId="23" fillId="0" borderId="2" xfId="0" applyNumberFormat="1" applyFont="1" applyBorder="1" applyAlignment="1">
      <alignment horizontal="right"/>
    </xf>
    <xf numFmtId="0" fontId="15" fillId="0" borderId="0" xfId="0" applyFont="1" applyAlignment="1"/>
    <xf numFmtId="9" fontId="15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4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169" fontId="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/>
    </xf>
    <xf numFmtId="9" fontId="6" fillId="0" borderId="0" xfId="0" applyNumberFormat="1" applyFont="1" applyAlignment="1">
      <alignment horizontal="center"/>
    </xf>
    <xf numFmtId="10" fontId="6" fillId="0" borderId="28" xfId="0" applyNumberFormat="1" applyFont="1" applyBorder="1" applyAlignment="1">
      <alignment horizontal="right"/>
    </xf>
    <xf numFmtId="0" fontId="27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10" fontId="15" fillId="0" borderId="12" xfId="0" applyNumberFormat="1" applyFont="1" applyBorder="1" applyAlignment="1">
      <alignment horizontal="right"/>
    </xf>
    <xf numFmtId="10" fontId="15" fillId="0" borderId="12" xfId="0" applyNumberFormat="1" applyFont="1" applyBorder="1" applyAlignment="1">
      <alignment horizontal="right"/>
    </xf>
    <xf numFmtId="0" fontId="6" fillId="0" borderId="12" xfId="0" applyFont="1" applyBorder="1" applyAlignment="1">
      <alignment horizontal="center"/>
    </xf>
    <xf numFmtId="10" fontId="6" fillId="0" borderId="12" xfId="0" applyNumberFormat="1" applyFont="1" applyBorder="1" applyAlignment="1">
      <alignment horizontal="center"/>
    </xf>
    <xf numFmtId="0" fontId="15" fillId="0" borderId="0" xfId="0" applyFont="1" applyAlignment="1">
      <alignment horizontal="center"/>
    </xf>
    <xf numFmtId="169" fontId="15" fillId="0" borderId="12" xfId="0" applyNumberFormat="1" applyFont="1" applyBorder="1" applyAlignment="1">
      <alignment horizontal="right"/>
    </xf>
    <xf numFmtId="0" fontId="15" fillId="0" borderId="12" xfId="0" applyFont="1" applyBorder="1" applyAlignment="1">
      <alignment horizontal="right"/>
    </xf>
    <xf numFmtId="0" fontId="15" fillId="0" borderId="0" xfId="0" applyFont="1" applyAlignment="1">
      <alignment horizontal="right"/>
    </xf>
    <xf numFmtId="178" fontId="15" fillId="5" borderId="12" xfId="0" applyNumberFormat="1" applyFont="1" applyFill="1" applyBorder="1" applyAlignment="1">
      <alignment horizontal="right"/>
    </xf>
    <xf numFmtId="178" fontId="15" fillId="7" borderId="12" xfId="0" applyNumberFormat="1" applyFont="1" applyFill="1" applyBorder="1" applyAlignment="1">
      <alignment horizontal="right"/>
    </xf>
    <xf numFmtId="0" fontId="15" fillId="6" borderId="12" xfId="0" applyFont="1" applyFill="1" applyBorder="1" applyAlignment="1">
      <alignment horizontal="right"/>
    </xf>
    <xf numFmtId="0" fontId="6" fillId="0" borderId="2" xfId="0" applyFont="1" applyBorder="1" applyAlignment="1"/>
    <xf numFmtId="0" fontId="18" fillId="0" borderId="2" xfId="0" applyFont="1" applyBorder="1" applyAlignment="1">
      <alignment horizontal="center"/>
    </xf>
    <xf numFmtId="179" fontId="6" fillId="0" borderId="0" xfId="0" applyNumberFormat="1" applyFont="1" applyAlignment="1">
      <alignment horizontal="right"/>
    </xf>
    <xf numFmtId="176" fontId="6" fillId="0" borderId="0" xfId="0" applyNumberFormat="1" applyFont="1" applyAlignment="1">
      <alignment horizontal="right"/>
    </xf>
    <xf numFmtId="170" fontId="6" fillId="0" borderId="0" xfId="0" applyNumberFormat="1" applyFont="1" applyAlignment="1">
      <alignment horizontal="right"/>
    </xf>
    <xf numFmtId="176" fontId="15" fillId="0" borderId="0" xfId="0" applyNumberFormat="1" applyFont="1" applyAlignment="1">
      <alignment horizontal="right"/>
    </xf>
    <xf numFmtId="170" fontId="15" fillId="0" borderId="0" xfId="0" applyNumberFormat="1" applyFont="1" applyAlignment="1">
      <alignment horizontal="right"/>
    </xf>
    <xf numFmtId="0" fontId="4" fillId="0" borderId="0" xfId="0" applyFont="1"/>
    <xf numFmtId="0" fontId="28" fillId="0" borderId="0" xfId="0" applyFont="1" applyAlignment="1">
      <alignment horizontal="center" vertical="center"/>
    </xf>
    <xf numFmtId="0" fontId="12" fillId="0" borderId="0" xfId="0" applyFont="1"/>
    <xf numFmtId="14" fontId="17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164" fontId="1" fillId="0" borderId="0" xfId="0" applyNumberFormat="1" applyFont="1"/>
    <xf numFmtId="169" fontId="4" fillId="0" borderId="0" xfId="0" applyNumberFormat="1" applyFont="1" applyAlignment="1"/>
    <xf numFmtId="180" fontId="4" fillId="0" borderId="0" xfId="0" applyNumberFormat="1" applyFont="1" applyAlignment="1"/>
    <xf numFmtId="174" fontId="4" fillId="0" borderId="0" xfId="0" applyNumberFormat="1" applyFont="1" applyAlignment="1"/>
    <xf numFmtId="171" fontId="4" fillId="11" borderId="0" xfId="0" applyNumberFormat="1" applyFont="1" applyFill="1" applyAlignment="1"/>
    <xf numFmtId="171" fontId="4" fillId="0" borderId="0" xfId="0" applyNumberFormat="1" applyFont="1" applyAlignment="1"/>
    <xf numFmtId="171" fontId="4" fillId="0" borderId="2" xfId="0" applyNumberFormat="1" applyFont="1" applyBorder="1" applyAlignment="1"/>
    <xf numFmtId="171" fontId="4" fillId="11" borderId="2" xfId="0" applyNumberFormat="1" applyFont="1" applyFill="1" applyBorder="1" applyAlignment="1"/>
    <xf numFmtId="1" fontId="4" fillId="11" borderId="0" xfId="0" applyNumberFormat="1" applyFont="1" applyFill="1" applyAlignment="1"/>
    <xf numFmtId="1" fontId="4" fillId="11" borderId="2" xfId="0" applyNumberFormat="1" applyFont="1" applyFill="1" applyBorder="1" applyAlignment="1"/>
    <xf numFmtId="10" fontId="4" fillId="0" borderId="2" xfId="0" applyNumberFormat="1" applyFont="1" applyBorder="1"/>
    <xf numFmtId="177" fontId="4" fillId="0" borderId="2" xfId="0" applyNumberFormat="1" applyFont="1" applyBorder="1"/>
    <xf numFmtId="9" fontId="6" fillId="0" borderId="28" xfId="0" applyNumberFormat="1" applyFont="1" applyBorder="1" applyAlignment="1">
      <alignment horizontal="right"/>
    </xf>
    <xf numFmtId="9" fontId="15" fillId="0" borderId="12" xfId="0" applyNumberFormat="1" applyFont="1" applyBorder="1" applyAlignment="1">
      <alignment horizontal="right"/>
    </xf>
    <xf numFmtId="0" fontId="15" fillId="7" borderId="12" xfId="0" applyFont="1" applyFill="1" applyBorder="1" applyAlignment="1">
      <alignment horizontal="right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4" fillId="0" borderId="9" xfId="0" applyFont="1" applyBorder="1" applyAlignment="1"/>
    <xf numFmtId="10" fontId="4" fillId="0" borderId="11" xfId="0" applyNumberFormat="1" applyFont="1" applyBorder="1" applyAlignment="1"/>
    <xf numFmtId="10" fontId="4" fillId="0" borderId="29" xfId="0" applyNumberFormat="1" applyFont="1" applyBorder="1" applyAlignment="1"/>
    <xf numFmtId="0" fontId="4" fillId="0" borderId="7" xfId="0" applyFont="1" applyBorder="1" applyAlignment="1"/>
    <xf numFmtId="10" fontId="4" fillId="0" borderId="0" xfId="0" applyNumberFormat="1" applyFont="1" applyAlignment="1"/>
    <xf numFmtId="9" fontId="4" fillId="0" borderId="0" xfId="0" applyNumberFormat="1" applyFont="1" applyAlignment="1"/>
    <xf numFmtId="9" fontId="4" fillId="0" borderId="8" xfId="0" applyNumberFormat="1" applyFont="1" applyBorder="1" applyAlignment="1"/>
    <xf numFmtId="10" fontId="4" fillId="0" borderId="8" xfId="0" applyNumberFormat="1" applyFont="1" applyBorder="1" applyAlignment="1"/>
    <xf numFmtId="0" fontId="4" fillId="0" borderId="3" xfId="0" applyFont="1" applyBorder="1" applyAlignment="1"/>
    <xf numFmtId="10" fontId="4" fillId="0" borderId="4" xfId="0" applyNumberFormat="1" applyFont="1" applyBorder="1" applyAlignment="1"/>
    <xf numFmtId="10" fontId="4" fillId="0" borderId="5" xfId="0" applyNumberFormat="1" applyFont="1" applyBorder="1" applyAlignment="1"/>
    <xf numFmtId="10" fontId="4" fillId="0" borderId="11" xfId="0" applyNumberFormat="1" applyFont="1" applyBorder="1"/>
    <xf numFmtId="10" fontId="4" fillId="0" borderId="4" xfId="0" applyNumberFormat="1" applyFont="1" applyBorder="1"/>
    <xf numFmtId="173" fontId="12" fillId="5" borderId="4" xfId="0" applyNumberFormat="1" applyFont="1" applyFill="1" applyBorder="1"/>
    <xf numFmtId="173" fontId="12" fillId="6" borderId="4" xfId="0" applyNumberFormat="1" applyFont="1" applyFill="1" applyBorder="1" applyAlignment="1"/>
    <xf numFmtId="173" fontId="12" fillId="7" borderId="5" xfId="0" applyNumberFormat="1" applyFont="1" applyFill="1" applyBorder="1" applyAlignment="1"/>
    <xf numFmtId="173" fontId="12" fillId="6" borderId="2" xfId="0" applyNumberFormat="1" applyFont="1" applyFill="1" applyBorder="1"/>
    <xf numFmtId="4" fontId="12" fillId="5" borderId="2" xfId="0" applyNumberFormat="1" applyFont="1" applyFill="1" applyBorder="1" applyAlignment="1"/>
    <xf numFmtId="4" fontId="12" fillId="7" borderId="10" xfId="0" applyNumberFormat="1" applyFont="1" applyFill="1" applyBorder="1" applyAlignment="1"/>
    <xf numFmtId="164" fontId="4" fillId="0" borderId="0" xfId="0" applyNumberFormat="1" applyFont="1"/>
    <xf numFmtId="0" fontId="4" fillId="0" borderId="14" xfId="0" applyFont="1" applyBorder="1" applyAlignment="1"/>
    <xf numFmtId="9" fontId="4" fillId="0" borderId="11" xfId="0" applyNumberFormat="1" applyFont="1" applyBorder="1" applyAlignment="1"/>
    <xf numFmtId="9" fontId="4" fillId="0" borderId="29" xfId="0" applyNumberFormat="1" applyFont="1" applyBorder="1" applyAlignment="1"/>
    <xf numFmtId="169" fontId="4" fillId="0" borderId="4" xfId="0" applyNumberFormat="1" applyFont="1" applyBorder="1" applyAlignment="1"/>
    <xf numFmtId="10" fontId="4" fillId="0" borderId="4" xfId="0" applyNumberFormat="1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169" fontId="4" fillId="0" borderId="11" xfId="0" applyNumberFormat="1" applyFont="1" applyBorder="1" applyAlignment="1"/>
    <xf numFmtId="10" fontId="4" fillId="0" borderId="5" xfId="0" applyNumberFormat="1" applyFont="1" applyBorder="1" applyAlignment="1">
      <alignment horizontal="right"/>
    </xf>
    <xf numFmtId="178" fontId="12" fillId="5" borderId="5" xfId="0" applyNumberFormat="1" applyFont="1" applyFill="1" applyBorder="1" applyAlignment="1">
      <alignment horizontal="right"/>
    </xf>
    <xf numFmtId="178" fontId="12" fillId="7" borderId="12" xfId="0" applyNumberFormat="1" applyFont="1" applyFill="1" applyBorder="1" applyAlignment="1">
      <alignment horizontal="right"/>
    </xf>
    <xf numFmtId="0" fontId="12" fillId="6" borderId="12" xfId="0" applyFont="1" applyFill="1" applyBorder="1" applyAlignment="1">
      <alignment horizontal="right"/>
    </xf>
    <xf numFmtId="178" fontId="12" fillId="5" borderId="4" xfId="0" applyNumberFormat="1" applyFont="1" applyFill="1" applyBorder="1" applyAlignment="1"/>
    <xf numFmtId="0" fontId="12" fillId="7" borderId="4" xfId="0" applyFont="1" applyFill="1" applyBorder="1" applyAlignment="1"/>
    <xf numFmtId="0" fontId="12" fillId="6" borderId="5" xfId="0" applyFont="1" applyFill="1" applyBorder="1" applyAlignment="1"/>
    <xf numFmtId="179" fontId="4" fillId="0" borderId="0" xfId="0" applyNumberFormat="1" applyFont="1" applyAlignment="1"/>
    <xf numFmtId="0" fontId="12" fillId="0" borderId="11" xfId="0" applyFont="1" applyBorder="1" applyAlignment="1"/>
    <xf numFmtId="0" fontId="12" fillId="0" borderId="29" xfId="0" applyFont="1" applyBorder="1" applyAlignment="1"/>
    <xf numFmtId="0" fontId="12" fillId="0" borderId="8" xfId="0" applyFont="1" applyBorder="1" applyAlignment="1"/>
    <xf numFmtId="170" fontId="4" fillId="0" borderId="8" xfId="0" applyNumberFormat="1" applyFont="1" applyBorder="1" applyAlignment="1"/>
    <xf numFmtId="179" fontId="4" fillId="0" borderId="2" xfId="0" applyNumberFormat="1" applyFont="1" applyBorder="1" applyAlignment="1"/>
    <xf numFmtId="0" fontId="4" fillId="0" borderId="10" xfId="0" applyFont="1" applyBorder="1" applyAlignment="1"/>
    <xf numFmtId="0" fontId="4" fillId="0" borderId="10" xfId="0" applyFont="1" applyBorder="1"/>
    <xf numFmtId="0" fontId="4" fillId="0" borderId="27" xfId="0" applyFont="1" applyBorder="1" applyAlignment="1"/>
    <xf numFmtId="170" fontId="4" fillId="0" borderId="27" xfId="0" applyNumberFormat="1" applyFont="1" applyBorder="1" applyAlignment="1"/>
    <xf numFmtId="170" fontId="4" fillId="0" borderId="12" xfId="0" applyNumberFormat="1" applyFont="1" applyBorder="1" applyAlignment="1"/>
    <xf numFmtId="0" fontId="12" fillId="0" borderId="3" xfId="0" applyFont="1" applyBorder="1" applyAlignment="1"/>
    <xf numFmtId="0" fontId="12" fillId="0" borderId="4" xfId="0" applyFont="1" applyBorder="1" applyAlignment="1"/>
    <xf numFmtId="0" fontId="12" fillId="0" borderId="5" xfId="0" applyFont="1" applyBorder="1" applyAlignment="1"/>
    <xf numFmtId="0" fontId="4" fillId="0" borderId="5" xfId="0" applyFont="1" applyBorder="1" applyAlignment="1"/>
    <xf numFmtId="176" fontId="4" fillId="0" borderId="8" xfId="0" applyNumberFormat="1" applyFont="1" applyBorder="1"/>
    <xf numFmtId="10" fontId="4" fillId="0" borderId="2" xfId="0" applyNumberFormat="1" applyFont="1" applyBorder="1" applyAlignment="1"/>
    <xf numFmtId="176" fontId="4" fillId="0" borderId="2" xfId="0" applyNumberFormat="1" applyFont="1" applyBorder="1"/>
    <xf numFmtId="176" fontId="4" fillId="0" borderId="10" xfId="0" applyNumberFormat="1" applyFont="1" applyBorder="1"/>
    <xf numFmtId="171" fontId="4" fillId="0" borderId="2" xfId="0" applyNumberFormat="1" applyFont="1" applyBorder="1"/>
    <xf numFmtId="4" fontId="4" fillId="0" borderId="0" xfId="0" applyNumberFormat="1" applyFont="1" applyAlignment="1"/>
    <xf numFmtId="176" fontId="12" fillId="0" borderId="0" xfId="0" applyNumberFormat="1" applyFont="1"/>
    <xf numFmtId="4" fontId="12" fillId="0" borderId="0" xfId="0" applyNumberFormat="1" applyFont="1" applyAlignment="1"/>
    <xf numFmtId="0" fontId="12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 wrapText="1"/>
    </xf>
    <xf numFmtId="0" fontId="4" fillId="0" borderId="12" xfId="0" applyFont="1" applyBorder="1" applyAlignment="1">
      <alignment horizontal="center"/>
    </xf>
    <xf numFmtId="0" fontId="12" fillId="0" borderId="12" xfId="0" applyFont="1" applyBorder="1" applyAlignment="1">
      <alignment horizontal="center" vertical="center" wrapText="1"/>
    </xf>
    <xf numFmtId="174" fontId="5" fillId="0" borderId="0" xfId="0" applyNumberFormat="1" applyFont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174" fontId="4" fillId="0" borderId="12" xfId="0" applyNumberFormat="1" applyFont="1" applyBorder="1" applyAlignment="1">
      <alignment horizontal="center" vertical="center"/>
    </xf>
    <xf numFmtId="174" fontId="4" fillId="0" borderId="12" xfId="0" applyNumberFormat="1" applyFont="1" applyBorder="1" applyAlignment="1">
      <alignment horizontal="center" vertical="center"/>
    </xf>
    <xf numFmtId="174" fontId="4" fillId="0" borderId="13" xfId="0" applyNumberFormat="1" applyFont="1" applyBorder="1" applyAlignment="1">
      <alignment horizontal="center" vertical="center"/>
    </xf>
    <xf numFmtId="174" fontId="4" fillId="0" borderId="13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174" fontId="4" fillId="0" borderId="27" xfId="0" applyNumberFormat="1" applyFont="1" applyBorder="1" applyAlignment="1">
      <alignment horizontal="center" vertical="center"/>
    </xf>
    <xf numFmtId="1" fontId="4" fillId="0" borderId="27" xfId="0" applyNumberFormat="1" applyFont="1" applyBorder="1" applyAlignment="1">
      <alignment horizontal="center" vertical="center"/>
    </xf>
    <xf numFmtId="174" fontId="4" fillId="0" borderId="27" xfId="0" applyNumberFormat="1" applyFont="1" applyBorder="1" applyAlignment="1">
      <alignment horizontal="center" vertical="center"/>
    </xf>
    <xf numFmtId="2" fontId="12" fillId="0" borderId="12" xfId="0" applyNumberFormat="1" applyFont="1" applyBorder="1" applyAlignment="1">
      <alignment horizontal="center" vertical="center" wrapText="1"/>
    </xf>
    <xf numFmtId="2" fontId="4" fillId="0" borderId="12" xfId="0" applyNumberFormat="1" applyFont="1" applyBorder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173" fontId="4" fillId="0" borderId="12" xfId="0" applyNumberFormat="1" applyFont="1" applyBorder="1" applyAlignment="1">
      <alignment horizontal="center" vertical="center"/>
    </xf>
    <xf numFmtId="180" fontId="4" fillId="0" borderId="0" xfId="0" applyNumberFormat="1" applyFont="1"/>
    <xf numFmtId="14" fontId="14" fillId="0" borderId="2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30" fillId="0" borderId="2" xfId="0" applyFont="1" applyBorder="1" applyAlignment="1">
      <alignment horizontal="center" wrapText="1"/>
    </xf>
    <xf numFmtId="0" fontId="30" fillId="0" borderId="2" xfId="0" applyFont="1" applyBorder="1" applyAlignment="1">
      <alignment horizontal="center" wrapText="1"/>
    </xf>
    <xf numFmtId="0" fontId="14" fillId="0" borderId="0" xfId="0" applyFont="1" applyAlignment="1">
      <alignment horizontal="center"/>
    </xf>
    <xf numFmtId="14" fontId="17" fillId="0" borderId="2" xfId="0" applyNumberFormat="1" applyFont="1" applyBorder="1" applyAlignment="1">
      <alignment horizontal="center"/>
    </xf>
    <xf numFmtId="10" fontId="14" fillId="0" borderId="2" xfId="0" applyNumberFormat="1" applyFont="1" applyBorder="1" applyAlignment="1">
      <alignment horizontal="center"/>
    </xf>
    <xf numFmtId="14" fontId="12" fillId="0" borderId="0" xfId="0" applyNumberFormat="1" applyFont="1"/>
    <xf numFmtId="10" fontId="4" fillId="8" borderId="0" xfId="0" applyNumberFormat="1" applyFont="1" applyFill="1"/>
    <xf numFmtId="11" fontId="4" fillId="0" borderId="0" xfId="0" applyNumberFormat="1" applyFont="1" applyAlignment="1"/>
    <xf numFmtId="0" fontId="15" fillId="0" borderId="0" xfId="0" applyFont="1" applyAlignment="1">
      <alignment horizontal="right"/>
    </xf>
    <xf numFmtId="0" fontId="1" fillId="0" borderId="0" xfId="0" applyFont="1" applyAlignment="1"/>
    <xf numFmtId="0" fontId="3" fillId="0" borderId="4" xfId="0" applyFont="1" applyBorder="1" applyAlignment="1"/>
    <xf numFmtId="0" fontId="3" fillId="0" borderId="4" xfId="0" applyFont="1" applyBorder="1" applyAlignment="1"/>
    <xf numFmtId="0" fontId="23" fillId="0" borderId="2" xfId="0" applyFont="1" applyBorder="1" applyAlignment="1"/>
    <xf numFmtId="177" fontId="4" fillId="0" borderId="4" xfId="0" applyNumberFormat="1" applyFont="1" applyBorder="1"/>
    <xf numFmtId="177" fontId="4" fillId="0" borderId="2" xfId="0" applyNumberFormat="1" applyFont="1" applyBorder="1" applyAlignment="1"/>
    <xf numFmtId="0" fontId="6" fillId="0" borderId="2" xfId="0" applyFont="1" applyBorder="1" applyAlignment="1">
      <alignment wrapText="1"/>
    </xf>
    <xf numFmtId="0" fontId="6" fillId="0" borderId="10" xfId="0" applyFont="1" applyBorder="1" applyAlignment="1">
      <alignment wrapText="1"/>
    </xf>
    <xf numFmtId="0" fontId="6" fillId="0" borderId="10" xfId="0" applyFont="1" applyBorder="1" applyAlignment="1"/>
    <xf numFmtId="0" fontId="6" fillId="0" borderId="0" xfId="0" applyFont="1" applyAlignment="1">
      <alignment horizontal="right" wrapText="1"/>
    </xf>
    <xf numFmtId="0" fontId="6" fillId="0" borderId="0" xfId="0" applyFont="1" applyAlignment="1">
      <alignment wrapText="1"/>
    </xf>
    <xf numFmtId="3" fontId="4" fillId="0" borderId="0" xfId="0" applyNumberFormat="1" applyFont="1" applyAlignment="1"/>
    <xf numFmtId="10" fontId="15" fillId="7" borderId="0" xfId="0" applyNumberFormat="1" applyFont="1" applyFill="1" applyAlignment="1">
      <alignment horizontal="right" wrapText="1"/>
    </xf>
    <xf numFmtId="10" fontId="12" fillId="7" borderId="0" xfId="0" applyNumberFormat="1" applyFont="1" applyFill="1"/>
    <xf numFmtId="0" fontId="15" fillId="0" borderId="0" xfId="0" applyFont="1" applyAlignment="1">
      <alignment horizontal="right" wrapText="1"/>
    </xf>
    <xf numFmtId="10" fontId="6" fillId="0" borderId="0" xfId="0" applyNumberFormat="1" applyFont="1" applyAlignment="1">
      <alignment horizontal="right" wrapText="1"/>
    </xf>
    <xf numFmtId="0" fontId="25" fillId="0" borderId="0" xfId="0" applyFont="1" applyAlignment="1">
      <alignment horizontal="right" wrapText="1"/>
    </xf>
    <xf numFmtId="176" fontId="6" fillId="0" borderId="0" xfId="0" applyNumberFormat="1" applyFont="1" applyAlignment="1">
      <alignment wrapText="1"/>
    </xf>
    <xf numFmtId="0" fontId="6" fillId="0" borderId="0" xfId="0" applyFont="1" applyAlignment="1">
      <alignment wrapText="1"/>
    </xf>
    <xf numFmtId="178" fontId="6" fillId="0" borderId="0" xfId="0" applyNumberFormat="1" applyFont="1" applyAlignment="1">
      <alignment horizontal="right" wrapText="1"/>
    </xf>
    <xf numFmtId="176" fontId="6" fillId="0" borderId="0" xfId="0" applyNumberFormat="1" applyFont="1" applyAlignment="1">
      <alignment horizontal="right" wrapText="1"/>
    </xf>
    <xf numFmtId="10" fontId="6" fillId="0" borderId="0" xfId="0" applyNumberFormat="1" applyFont="1" applyAlignment="1">
      <alignment wrapText="1"/>
    </xf>
    <xf numFmtId="174" fontId="6" fillId="0" borderId="0" xfId="0" applyNumberFormat="1" applyFont="1" applyAlignment="1">
      <alignment horizontal="right"/>
    </xf>
    <xf numFmtId="10" fontId="6" fillId="0" borderId="0" xfId="0" applyNumberFormat="1" applyFont="1" applyAlignment="1">
      <alignment horizontal="right" wrapText="1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wrapText="1"/>
    </xf>
    <xf numFmtId="0" fontId="6" fillId="0" borderId="0" xfId="0" applyFont="1" applyAlignment="1">
      <alignment horizontal="right" wrapText="1"/>
    </xf>
    <xf numFmtId="0" fontId="21" fillId="0" borderId="0" xfId="0" applyFont="1" applyAlignment="1">
      <alignment horizontal="right"/>
    </xf>
    <xf numFmtId="10" fontId="3" fillId="0" borderId="0" xfId="0" applyNumberFormat="1" applyFont="1" applyAlignment="1">
      <alignment horizontal="right"/>
    </xf>
    <xf numFmtId="0" fontId="3" fillId="0" borderId="0" xfId="0" applyFont="1" applyAlignment="1"/>
    <xf numFmtId="0" fontId="32" fillId="0" borderId="2" xfId="0" applyFont="1" applyBorder="1" applyAlignment="1"/>
    <xf numFmtId="0" fontId="3" fillId="0" borderId="2" xfId="0" applyFont="1" applyBorder="1" applyAlignment="1"/>
    <xf numFmtId="169" fontId="3" fillId="0" borderId="0" xfId="0" applyNumberFormat="1" applyFont="1" applyAlignment="1">
      <alignment horizontal="right"/>
    </xf>
    <xf numFmtId="0" fontId="32" fillId="0" borderId="4" xfId="0" applyFont="1" applyBorder="1" applyAlignment="1"/>
    <xf numFmtId="1" fontId="3" fillId="0" borderId="0" xfId="0" applyNumberFormat="1" applyFont="1" applyAlignment="1"/>
    <xf numFmtId="169" fontId="3" fillId="0" borderId="0" xfId="0" applyNumberFormat="1" applyFont="1" applyAlignment="1"/>
    <xf numFmtId="10" fontId="3" fillId="0" borderId="0" xfId="0" applyNumberFormat="1" applyFont="1" applyAlignment="1"/>
    <xf numFmtId="9" fontId="3" fillId="0" borderId="0" xfId="0" applyNumberFormat="1" applyFont="1" applyAlignment="1"/>
    <xf numFmtId="178" fontId="6" fillId="0" borderId="0" xfId="0" applyNumberFormat="1" applyFont="1" applyAlignment="1">
      <alignment horizontal="right"/>
    </xf>
    <xf numFmtId="164" fontId="6" fillId="0" borderId="0" xfId="0" applyNumberFormat="1" applyFont="1" applyAlignment="1"/>
    <xf numFmtId="10" fontId="6" fillId="0" borderId="0" xfId="0" applyNumberFormat="1" applyFont="1" applyAlignment="1"/>
    <xf numFmtId="14" fontId="6" fillId="0" borderId="0" xfId="0" applyNumberFormat="1" applyFont="1" applyAlignment="1">
      <alignment horizontal="right"/>
    </xf>
    <xf numFmtId="181" fontId="6" fillId="0" borderId="0" xfId="0" applyNumberFormat="1" applyFont="1" applyAlignment="1"/>
    <xf numFmtId="182" fontId="6" fillId="0" borderId="0" xfId="0" applyNumberFormat="1" applyFont="1" applyAlignment="1">
      <alignment horizontal="right"/>
    </xf>
    <xf numFmtId="16" fontId="3" fillId="0" borderId="0" xfId="0" applyNumberFormat="1" applyFont="1"/>
    <xf numFmtId="0" fontId="0" fillId="0" borderId="0" xfId="0" applyFont="1" applyAlignment="1"/>
    <xf numFmtId="0" fontId="6" fillId="0" borderId="0" xfId="0" applyFont="1" applyAlignment="1"/>
    <xf numFmtId="0" fontId="5" fillId="0" borderId="0" xfId="0" applyNumberFormat="1" applyFont="1" applyAlignment="1">
      <alignment horizontal="right"/>
    </xf>
    <xf numFmtId="0" fontId="0" fillId="0" borderId="6" xfId="0" applyFill="1" applyBorder="1" applyAlignment="1"/>
    <xf numFmtId="0" fontId="0" fillId="0" borderId="30" xfId="0" applyFill="1" applyBorder="1" applyAlignment="1"/>
    <xf numFmtId="0" fontId="11" fillId="0" borderId="31" xfId="0" applyFont="1" applyFill="1" applyBorder="1" applyAlignment="1">
      <alignment horizontal="center"/>
    </xf>
    <xf numFmtId="10" fontId="3" fillId="0" borderId="0" xfId="1" applyNumberFormat="1" applyFont="1"/>
    <xf numFmtId="10" fontId="5" fillId="0" borderId="0" xfId="1" applyNumberFormat="1" applyFont="1" applyAlignment="1">
      <alignment horizontal="right"/>
    </xf>
    <xf numFmtId="10" fontId="4" fillId="0" borderId="0" xfId="1" applyNumberFormat="1" applyFont="1"/>
    <xf numFmtId="0" fontId="0" fillId="0" borderId="0" xfId="0" applyFont="1" applyAlignment="1"/>
    <xf numFmtId="0" fontId="14" fillId="0" borderId="0" xfId="0" applyFont="1" applyAlignment="1">
      <alignment horizontal="center"/>
    </xf>
    <xf numFmtId="0" fontId="4" fillId="0" borderId="32" xfId="0" applyFont="1" applyBorder="1" applyAlignment="1"/>
    <xf numFmtId="0" fontId="0" fillId="0" borderId="32" xfId="0" applyFont="1" applyBorder="1" applyAlignment="1"/>
    <xf numFmtId="0" fontId="4" fillId="0" borderId="32" xfId="0" applyFont="1" applyBorder="1" applyAlignment="1">
      <alignment wrapText="1"/>
    </xf>
    <xf numFmtId="0" fontId="0" fillId="0" borderId="6" xfId="0" applyFont="1" applyBorder="1" applyAlignment="1"/>
    <xf numFmtId="0" fontId="0" fillId="0" borderId="33" xfId="0" applyFont="1" applyBorder="1" applyAlignment="1"/>
    <xf numFmtId="10" fontId="0" fillId="0" borderId="32" xfId="0" applyNumberFormat="1" applyFont="1" applyBorder="1" applyAlignment="1"/>
    <xf numFmtId="10" fontId="12" fillId="8" borderId="0" xfId="0" applyNumberFormat="1" applyFont="1" applyFill="1"/>
    <xf numFmtId="10" fontId="12" fillId="0" borderId="0" xfId="0" applyNumberFormat="1" applyFont="1"/>
    <xf numFmtId="10" fontId="12" fillId="0" borderId="11" xfId="0" applyNumberFormat="1" applyFont="1" applyBorder="1"/>
    <xf numFmtId="10" fontId="12" fillId="0" borderId="2" xfId="0" applyNumberFormat="1" applyFont="1" applyBorder="1"/>
    <xf numFmtId="0" fontId="12" fillId="0" borderId="2" xfId="0" applyFont="1" applyBorder="1"/>
    <xf numFmtId="10" fontId="12" fillId="0" borderId="4" xfId="0" applyNumberFormat="1" applyFont="1" applyBorder="1"/>
    <xf numFmtId="177" fontId="12" fillId="0" borderId="4" xfId="0" applyNumberFormat="1" applyFont="1" applyBorder="1"/>
    <xf numFmtId="177" fontId="12" fillId="0" borderId="2" xfId="0" applyNumberFormat="1" applyFont="1" applyBorder="1" applyAlignment="1"/>
    <xf numFmtId="0" fontId="15" fillId="13" borderId="0" xfId="0" applyFont="1" applyFill="1" applyAlignment="1">
      <alignment horizontal="right"/>
    </xf>
    <xf numFmtId="179" fontId="3" fillId="0" borderId="0" xfId="0" applyNumberFormat="1" applyFont="1"/>
    <xf numFmtId="0" fontId="9" fillId="0" borderId="6" xfId="0" applyFont="1" applyBorder="1" applyAlignment="1">
      <alignment wrapText="1"/>
    </xf>
    <xf numFmtId="10" fontId="0" fillId="0" borderId="0" xfId="1" applyNumberFormat="1" applyFont="1" applyAlignment="1"/>
    <xf numFmtId="169" fontId="0" fillId="0" borderId="32" xfId="1" applyNumberFormat="1" applyFont="1" applyBorder="1" applyAlignment="1"/>
    <xf numFmtId="183" fontId="0" fillId="0" borderId="0" xfId="0" applyNumberFormat="1" applyFont="1" applyAlignment="1"/>
    <xf numFmtId="169" fontId="0" fillId="0" borderId="0" xfId="0" applyNumberFormat="1" applyFont="1" applyAlignment="1"/>
    <xf numFmtId="179" fontId="0" fillId="0" borderId="0" xfId="1" applyNumberFormat="1" applyFont="1" applyAlignment="1"/>
    <xf numFmtId="14" fontId="7" fillId="0" borderId="0" xfId="0" applyNumberFormat="1" applyFont="1" applyAlignment="1">
      <alignment horizontal="center" vertical="center" wrapText="1"/>
    </xf>
    <xf numFmtId="0" fontId="8" fillId="0" borderId="1" xfId="0" applyFont="1" applyBorder="1"/>
    <xf numFmtId="0" fontId="7" fillId="0" borderId="1" xfId="0" applyFont="1" applyBorder="1" applyAlignment="1">
      <alignment horizontal="center" wrapText="1"/>
    </xf>
    <xf numFmtId="0" fontId="12" fillId="0" borderId="0" xfId="0" applyFont="1" applyAlignment="1">
      <alignment horizontal="center" vertical="center"/>
    </xf>
    <xf numFmtId="0" fontId="0" fillId="0" borderId="0" xfId="0" applyFont="1" applyAlignment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8" fillId="0" borderId="2" xfId="0" applyFont="1" applyBorder="1"/>
    <xf numFmtId="0" fontId="6" fillId="0" borderId="0" xfId="0" applyFont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15" fillId="0" borderId="13" xfId="0" applyFont="1" applyBorder="1" applyAlignment="1">
      <alignment horizontal="center" wrapText="1"/>
    </xf>
    <xf numFmtId="0" fontId="8" fillId="0" borderId="27" xfId="0" applyFont="1" applyBorder="1"/>
    <xf numFmtId="0" fontId="12" fillId="0" borderId="3" xfId="0" applyFont="1" applyBorder="1" applyAlignment="1">
      <alignment horizontal="center"/>
    </xf>
    <xf numFmtId="0" fontId="8" fillId="0" borderId="4" xfId="0" applyFont="1" applyBorder="1"/>
    <xf numFmtId="0" fontId="8" fillId="0" borderId="5" xfId="0" applyFont="1" applyBorder="1"/>
    <xf numFmtId="0" fontId="12" fillId="0" borderId="13" xfId="0" applyFont="1" applyBorder="1" applyAlignment="1">
      <alignment horizontal="center" wrapText="1"/>
    </xf>
    <xf numFmtId="0" fontId="16" fillId="10" borderId="0" xfId="0" applyFont="1" applyFill="1" applyAlignment="1">
      <alignment horizontal="center" vertical="center"/>
    </xf>
    <xf numFmtId="0" fontId="14" fillId="10" borderId="0" xfId="0" applyFont="1" applyFill="1" applyAlignment="1">
      <alignment horizontal="center" wrapText="1"/>
    </xf>
    <xf numFmtId="0" fontId="14" fillId="10" borderId="0" xfId="0" applyFont="1" applyFill="1" applyAlignment="1">
      <alignment horizontal="center"/>
    </xf>
    <xf numFmtId="0" fontId="15" fillId="10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6" fillId="0" borderId="3" xfId="0" applyFont="1" applyBorder="1" applyAlignment="1"/>
    <xf numFmtId="0" fontId="15" fillId="0" borderId="0" xfId="0" applyFont="1" applyAlignment="1">
      <alignment horizontal="center"/>
    </xf>
    <xf numFmtId="0" fontId="8" fillId="0" borderId="8" xfId="0" applyFont="1" applyBorder="1"/>
    <xf numFmtId="0" fontId="12" fillId="12" borderId="0" xfId="0" applyFont="1" applyFill="1" applyAlignment="1">
      <alignment horizontal="center"/>
    </xf>
    <xf numFmtId="0" fontId="14" fillId="10" borderId="7" xfId="0" applyFont="1" applyFill="1" applyBorder="1" applyAlignment="1">
      <alignment horizontal="center"/>
    </xf>
    <xf numFmtId="0" fontId="14" fillId="10" borderId="4" xfId="0" applyFont="1" applyFill="1" applyBorder="1" applyAlignment="1">
      <alignment horizontal="center"/>
    </xf>
    <xf numFmtId="0" fontId="14" fillId="12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1" xfId="0" applyFont="1" applyBorder="1"/>
    <xf numFmtId="0" fontId="8" fillId="0" borderId="29" xfId="0" applyFont="1" applyBorder="1"/>
    <xf numFmtId="0" fontId="4" fillId="0" borderId="13" xfId="0" applyFont="1" applyBorder="1" applyAlignment="1">
      <alignment horizontal="center" vertical="center"/>
    </xf>
    <xf numFmtId="0" fontId="8" fillId="0" borderId="28" xfId="0" applyFont="1" applyBorder="1"/>
    <xf numFmtId="0" fontId="4" fillId="0" borderId="2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2" fillId="0" borderId="14" xfId="0" applyFont="1" applyBorder="1" applyAlignment="1">
      <alignment horizontal="center" vertical="center" wrapText="1"/>
    </xf>
    <xf numFmtId="0" fontId="8" fillId="0" borderId="7" xfId="0" applyFont="1" applyBorder="1"/>
    <xf numFmtId="0" fontId="8" fillId="0" borderId="9" xfId="0" applyFont="1" applyBorder="1"/>
    <xf numFmtId="0" fontId="4" fillId="0" borderId="11" xfId="0" applyFont="1" applyBorder="1" applyAlignment="1">
      <alignment horizontal="center" vertical="center"/>
    </xf>
    <xf numFmtId="0" fontId="30" fillId="0" borderId="0" xfId="0" applyFont="1" applyAlignment="1">
      <alignment horizontal="center" wrapText="1"/>
    </xf>
    <xf numFmtId="0" fontId="22" fillId="0" borderId="2" xfId="0" applyFont="1" applyBorder="1" applyAlignment="1">
      <alignment horizontal="left"/>
    </xf>
    <xf numFmtId="0" fontId="14" fillId="0" borderId="2" xfId="0" applyFont="1" applyBorder="1" applyAlignment="1"/>
    <xf numFmtId="0" fontId="22" fillId="0" borderId="2" xfId="0" applyFont="1" applyBorder="1" applyAlignment="1"/>
    <xf numFmtId="0" fontId="6" fillId="0" borderId="11" xfId="0" applyFont="1" applyBorder="1" applyAlignment="1">
      <alignment horizontal="center" wrapText="1"/>
    </xf>
    <xf numFmtId="0" fontId="6" fillId="0" borderId="11" xfId="0" applyFont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14" xfId="0" applyFont="1" applyBorder="1" applyAlignment="1">
      <alignment horizontal="center"/>
    </xf>
    <xf numFmtId="0" fontId="31" fillId="0" borderId="2" xfId="0" applyFont="1" applyBorder="1" applyAlignment="1"/>
    <xf numFmtId="0" fontId="15" fillId="0" borderId="0" xfId="0" applyFont="1" applyAlignment="1">
      <alignment horizontal="center" wrapText="1"/>
    </xf>
    <xf numFmtId="0" fontId="31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0" xfId="0" applyFont="1" applyAlignment="1"/>
    <xf numFmtId="0" fontId="4" fillId="0" borderId="32" xfId="0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5" fontId="3" fillId="2" borderId="0" xfId="0" applyNumberFormat="1" applyFont="1" applyFill="1" applyAlignment="1"/>
    <xf numFmtId="175" fontId="3" fillId="0" borderId="0" xfId="0" applyNumberFormat="1" applyFont="1" applyAlignment="1"/>
    <xf numFmtId="175" fontId="3" fillId="0" borderId="8" xfId="0" applyNumberFormat="1" applyFont="1" applyBorder="1" applyAlignment="1"/>
    <xf numFmtId="175" fontId="3" fillId="0" borderId="2" xfId="0" applyNumberFormat="1" applyFont="1" applyBorder="1" applyAlignment="1"/>
    <xf numFmtId="175" fontId="3" fillId="2" borderId="10" xfId="0" applyNumberFormat="1" applyFont="1" applyFill="1" applyBorder="1" applyAlignment="1"/>
    <xf numFmtId="0" fontId="7" fillId="14" borderId="1" xfId="0" applyFont="1" applyFill="1" applyBorder="1" applyAlignment="1">
      <alignment wrapText="1"/>
    </xf>
    <xf numFmtId="0" fontId="8" fillId="14" borderId="1" xfId="0" applyFont="1" applyFill="1" applyBorder="1"/>
    <xf numFmtId="0" fontId="1" fillId="14" borderId="6" xfId="0" applyFont="1" applyFill="1" applyBorder="1" applyAlignment="1">
      <alignment horizontal="center"/>
    </xf>
    <xf numFmtId="169" fontId="0" fillId="0" borderId="0" xfId="1" applyNumberFormat="1" applyFont="1" applyAlignment="1"/>
    <xf numFmtId="0" fontId="29" fillId="15" borderId="0" xfId="0" applyFont="1" applyFill="1" applyAlignment="1">
      <alignment horizontal="center"/>
    </xf>
    <xf numFmtId="0" fontId="35" fillId="14" borderId="2" xfId="0" applyFont="1" applyFill="1" applyBorder="1" applyAlignment="1">
      <alignment horizontal="center" wrapText="1"/>
    </xf>
    <xf numFmtId="0" fontId="29" fillId="14" borderId="2" xfId="0" applyFont="1" applyFill="1" applyBorder="1" applyAlignment="1">
      <alignment horizontal="center"/>
    </xf>
    <xf numFmtId="0" fontId="36" fillId="15" borderId="0" xfId="0" applyFont="1" applyFill="1" applyAlignment="1">
      <alignment horizontal="center"/>
    </xf>
    <xf numFmtId="0" fontId="37" fillId="14" borderId="2" xfId="0" applyFont="1" applyFill="1" applyBorder="1" applyAlignment="1">
      <alignment horizontal="center" wrapText="1"/>
    </xf>
    <xf numFmtId="0" fontId="38" fillId="14" borderId="2" xfId="0" applyFont="1" applyFill="1" applyBorder="1"/>
    <xf numFmtId="0" fontId="36" fillId="14" borderId="2" xfId="0" applyFont="1" applyFill="1" applyBorder="1" applyAlignment="1">
      <alignment horizontal="center"/>
    </xf>
    <xf numFmtId="0" fontId="36" fillId="14" borderId="0" xfId="0" applyFont="1" applyFill="1" applyAlignment="1"/>
    <xf numFmtId="0" fontId="36" fillId="0" borderId="0" xfId="0" applyFont="1" applyAlignment="1"/>
    <xf numFmtId="0" fontId="39" fillId="14" borderId="2" xfId="0" applyFont="1" applyFill="1" applyBorder="1"/>
    <xf numFmtId="0" fontId="37" fillId="0" borderId="0" xfId="0" applyFont="1" applyAlignment="1"/>
    <xf numFmtId="0" fontId="29" fillId="0" borderId="0" xfId="0" applyFont="1" applyAlignment="1">
      <alignment horizontal="center"/>
    </xf>
    <xf numFmtId="0" fontId="29" fillId="14" borderId="0" xfId="0" applyFont="1" applyFill="1" applyAlignment="1">
      <alignment horizontal="center"/>
    </xf>
    <xf numFmtId="0" fontId="40" fillId="14" borderId="2" xfId="0" applyFont="1" applyFill="1" applyBorder="1" applyAlignment="1">
      <alignment horizontal="center"/>
    </xf>
    <xf numFmtId="0" fontId="0" fillId="0" borderId="32" xfId="0" applyBorder="1"/>
    <xf numFmtId="172" fontId="0" fillId="0" borderId="32" xfId="1" applyNumberFormat="1" applyFont="1" applyBorder="1"/>
    <xf numFmtId="10" fontId="0" fillId="0" borderId="32" xfId="1" applyNumberFormat="1" applyFont="1" applyBorder="1"/>
    <xf numFmtId="174" fontId="0" fillId="0" borderId="32" xfId="0" applyNumberFormat="1" applyBorder="1"/>
    <xf numFmtId="170" fontId="0" fillId="16" borderId="0" xfId="1" applyNumberFormat="1" applyFont="1" applyFill="1" applyAlignment="1"/>
    <xf numFmtId="170" fontId="0" fillId="0" borderId="0" xfId="1" applyNumberFormat="1" applyFont="1" applyAlignment="1"/>
    <xf numFmtId="169" fontId="0" fillId="0" borderId="32" xfId="1" applyNumberFormat="1" applyFont="1" applyBorder="1"/>
    <xf numFmtId="10" fontId="0" fillId="0" borderId="32" xfId="1" applyNumberFormat="1" applyFont="1" applyBorder="1" applyAlignment="1"/>
    <xf numFmtId="0" fontId="0" fillId="0" borderId="32" xfId="0" applyFont="1" applyBorder="1" applyAlignment="1">
      <alignment wrapText="1"/>
    </xf>
    <xf numFmtId="0" fontId="0" fillId="16" borderId="6" xfId="0" applyFill="1" applyBorder="1" applyAlignment="1"/>
    <xf numFmtId="0" fontId="0" fillId="16" borderId="30" xfId="0" applyFill="1" applyBorder="1" applyAlignment="1"/>
    <xf numFmtId="0" fontId="42" fillId="14" borderId="31" xfId="0" applyFont="1" applyFill="1" applyBorder="1" applyAlignment="1">
      <alignment horizontal="center"/>
    </xf>
    <xf numFmtId="0" fontId="16" fillId="17" borderId="0" xfId="0" applyFont="1" applyFill="1" applyAlignment="1">
      <alignment horizontal="center" vertical="center"/>
    </xf>
    <xf numFmtId="0" fontId="12" fillId="0" borderId="32" xfId="0" applyFont="1" applyBorder="1"/>
    <xf numFmtId="0" fontId="12" fillId="0" borderId="7" xfId="0" applyFont="1" applyBorder="1" applyAlignment="1"/>
    <xf numFmtId="0" fontId="12" fillId="0" borderId="7" xfId="0" applyFont="1" applyBorder="1"/>
    <xf numFmtId="0" fontId="36" fillId="14" borderId="37" xfId="0" applyFont="1" applyFill="1" applyBorder="1" applyAlignment="1">
      <alignment horizontal="center"/>
    </xf>
    <xf numFmtId="0" fontId="29" fillId="13" borderId="34" xfId="0" applyFont="1" applyFill="1" applyBorder="1"/>
    <xf numFmtId="172" fontId="12" fillId="13" borderId="35" xfId="1" applyNumberFormat="1" applyFont="1" applyFill="1" applyBorder="1"/>
    <xf numFmtId="172" fontId="12" fillId="13" borderId="30" xfId="1" applyNumberFormat="1" applyFont="1" applyFill="1" applyBorder="1"/>
    <xf numFmtId="171" fontId="4" fillId="13" borderId="30" xfId="0" applyNumberFormat="1" applyFont="1" applyFill="1" applyBorder="1"/>
    <xf numFmtId="10" fontId="4" fillId="13" borderId="35" xfId="0" applyNumberFormat="1" applyFont="1" applyFill="1" applyBorder="1"/>
    <xf numFmtId="174" fontId="12" fillId="13" borderId="36" xfId="0" applyNumberFormat="1" applyFont="1" applyFill="1" applyBorder="1"/>
    <xf numFmtId="172" fontId="0" fillId="0" borderId="38" xfId="1" applyNumberFormat="1" applyFont="1" applyBorder="1"/>
    <xf numFmtId="10" fontId="0" fillId="0" borderId="38" xfId="1" applyNumberFormat="1" applyFont="1" applyBorder="1"/>
    <xf numFmtId="174" fontId="0" fillId="0" borderId="38" xfId="0" applyNumberFormat="1" applyBorder="1"/>
    <xf numFmtId="169" fontId="0" fillId="0" borderId="38" xfId="1" applyNumberFormat="1" applyFont="1" applyBorder="1"/>
    <xf numFmtId="10" fontId="12" fillId="13" borderId="35" xfId="0" applyNumberFormat="1" applyFont="1" applyFill="1" applyBorder="1"/>
    <xf numFmtId="176" fontId="0" fillId="0" borderId="32" xfId="0" applyNumberFormat="1" applyBorder="1"/>
    <xf numFmtId="176" fontId="0" fillId="0" borderId="38" xfId="0" applyNumberFormat="1" applyBorder="1"/>
    <xf numFmtId="0" fontId="0" fillId="0" borderId="38" xfId="0" applyBorder="1"/>
    <xf numFmtId="0" fontId="0" fillId="18" borderId="6" xfId="0" applyFill="1" applyBorder="1" applyAlignment="1"/>
    <xf numFmtId="0" fontId="43" fillId="13" borderId="39" xfId="0" applyFont="1" applyFill="1" applyBorder="1"/>
    <xf numFmtId="10" fontId="29" fillId="13" borderId="35" xfId="0" applyNumberFormat="1" applyFont="1" applyFill="1" applyBorder="1"/>
    <xf numFmtId="0" fontId="29" fillId="13" borderId="35" xfId="0" applyFont="1" applyFill="1" applyBorder="1"/>
    <xf numFmtId="174" fontId="29" fillId="13" borderId="35" xfId="0" applyNumberFormat="1" applyFont="1" applyFill="1" applyBorder="1"/>
    <xf numFmtId="174" fontId="29" fillId="13" borderId="36" xfId="0" applyNumberFormat="1" applyFont="1" applyFill="1" applyBorder="1"/>
    <xf numFmtId="0" fontId="4" fillId="0" borderId="40" xfId="0" applyFont="1" applyBorder="1"/>
    <xf numFmtId="0" fontId="0" fillId="0" borderId="41" xfId="0" applyBorder="1"/>
    <xf numFmtId="0" fontId="4" fillId="0" borderId="41" xfId="0" applyFont="1" applyBorder="1"/>
    <xf numFmtId="0" fontId="34" fillId="0" borderId="41" xfId="0" applyFont="1" applyBorder="1"/>
    <xf numFmtId="0" fontId="0" fillId="0" borderId="41" xfId="0" applyBorder="1" applyAlignment="1">
      <alignment horizontal="center" vertical="center" wrapText="1"/>
    </xf>
    <xf numFmtId="0" fontId="34" fillId="0" borderId="41" xfId="0" applyFont="1" applyBorder="1" applyAlignment="1">
      <alignment horizontal="center" vertical="center" wrapText="1"/>
    </xf>
    <xf numFmtId="0" fontId="34" fillId="0" borderId="42" xfId="0" applyFont="1" applyBorder="1" applyAlignment="1">
      <alignment horizontal="center" vertical="center" wrapText="1"/>
    </xf>
    <xf numFmtId="0" fontId="4" fillId="0" borderId="43" xfId="0" applyFont="1" applyBorder="1" applyAlignment="1"/>
    <xf numFmtId="0" fontId="0" fillId="0" borderId="44" xfId="0" applyBorder="1"/>
    <xf numFmtId="0" fontId="4" fillId="0" borderId="43" xfId="0" applyFont="1" applyBorder="1"/>
    <xf numFmtId="0" fontId="0" fillId="0" borderId="45" xfId="0" applyBorder="1"/>
    <xf numFmtId="0" fontId="12" fillId="0" borderId="41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36" fillId="14" borderId="30" xfId="0" applyFont="1" applyFill="1" applyBorder="1" applyAlignment="1">
      <alignment horizontal="center"/>
    </xf>
    <xf numFmtId="0" fontId="0" fillId="0" borderId="0" xfId="0"/>
    <xf numFmtId="0" fontId="34" fillId="0" borderId="34" xfId="0" applyFont="1" applyBorder="1"/>
    <xf numFmtId="0" fontId="34" fillId="0" borderId="35" xfId="0" applyFont="1" applyBorder="1"/>
    <xf numFmtId="0" fontId="34" fillId="0" borderId="36" xfId="0" applyFont="1" applyBorder="1"/>
    <xf numFmtId="0" fontId="0" fillId="0" borderId="6" xfId="0" applyBorder="1"/>
    <xf numFmtId="0" fontId="44" fillId="0" borderId="6" xfId="0" applyFont="1" applyBorder="1" applyAlignment="1">
      <alignment horizontal="center"/>
    </xf>
    <xf numFmtId="0" fontId="34" fillId="0" borderId="6" xfId="0" applyFont="1" applyBorder="1"/>
    <xf numFmtId="0" fontId="45" fillId="14" borderId="34" xfId="0" applyFont="1" applyFill="1" applyBorder="1" applyAlignment="1">
      <alignment horizontal="center"/>
    </xf>
    <xf numFmtId="0" fontId="45" fillId="14" borderId="35" xfId="0" applyFont="1" applyFill="1" applyBorder="1" applyAlignment="1">
      <alignment horizontal="center"/>
    </xf>
    <xf numFmtId="0" fontId="45" fillId="14" borderId="36" xfId="0" applyFont="1" applyFill="1" applyBorder="1" applyAlignment="1">
      <alignment horizontal="center"/>
    </xf>
    <xf numFmtId="0" fontId="36" fillId="14" borderId="34" xfId="0" applyFont="1" applyFill="1" applyBorder="1" applyAlignment="1">
      <alignment horizontal="center"/>
    </xf>
    <xf numFmtId="0" fontId="36" fillId="14" borderId="35" xfId="0" applyFont="1" applyFill="1" applyBorder="1" applyAlignment="1">
      <alignment horizontal="center"/>
    </xf>
    <xf numFmtId="0" fontId="36" fillId="14" borderId="36" xfId="0" applyFont="1" applyFill="1" applyBorder="1" applyAlignment="1">
      <alignment horizontal="center"/>
    </xf>
    <xf numFmtId="0" fontId="14" fillId="14" borderId="3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 defaultTableStyle="TableStyleMedium2" defaultPivotStyle="PivotStyleLight16">
    <tableStyle name="Bonds Portfolio-style" pivot="0" count="4" xr9:uid="{00000000-0011-0000-FFFF-FFFF00000000}">
      <tableStyleElement type="wholeTable" size="0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eetMetadata" Target="metadata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lang="en-US" b="0">
                <a:solidFill>
                  <a:srgbClr val="757575"/>
                </a:solidFill>
                <a:latin typeface="Arial"/>
              </a:rPr>
              <a:t>Quarterly Yield Curve Rates 2023-2025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7.1326822916666685E-2"/>
          <c:y val="0.18463611859838261"/>
          <c:w val="0.89775651041666682"/>
          <c:h val="0.65116801437556149"/>
        </c:manualLayout>
      </c:layout>
      <c:lineChart>
        <c:grouping val="standard"/>
        <c:varyColors val="1"/>
        <c:ser>
          <c:idx val="0"/>
          <c:order val="0"/>
          <c:tx>
            <c:strRef>
              <c:f>'Bonds Portfolio'!$A$16</c:f>
              <c:strCache>
                <c:ptCount val="1"/>
                <c:pt idx="0">
                  <c:v>02.10.2023</c:v>
                </c:pt>
              </c:strCache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'Bonds Portfolio'!$B$15:$F$15</c:f>
              <c:strCache>
                <c:ptCount val="5"/>
                <c:pt idx="0">
                  <c:v>1 Yr</c:v>
                </c:pt>
                <c:pt idx="1">
                  <c:v>3 Yr</c:v>
                </c:pt>
                <c:pt idx="2">
                  <c:v>5 Yr</c:v>
                </c:pt>
                <c:pt idx="3">
                  <c:v>10 Yr</c:v>
                </c:pt>
                <c:pt idx="4">
                  <c:v>30 Yr</c:v>
                </c:pt>
              </c:strCache>
            </c:strRef>
          </c:cat>
          <c:val>
            <c:numRef>
              <c:f>'Bonds Portfolio'!$B$16:$F$16</c:f>
              <c:numCache>
                <c:formatCode>General</c:formatCode>
                <c:ptCount val="5"/>
                <c:pt idx="0">
                  <c:v>12.6</c:v>
                </c:pt>
                <c:pt idx="1">
                  <c:v>12.41</c:v>
                </c:pt>
                <c:pt idx="2">
                  <c:v>12.2</c:v>
                </c:pt>
                <c:pt idx="3">
                  <c:v>11.97</c:v>
                </c:pt>
                <c:pt idx="4">
                  <c:v>11.83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BF-442F-B0E9-73A4EF4D96BE}"/>
            </c:ext>
          </c:extLst>
        </c:ser>
        <c:ser>
          <c:idx val="1"/>
          <c:order val="1"/>
          <c:tx>
            <c:strRef>
              <c:f>'Bonds Portfolio'!$A$17</c:f>
              <c:strCache>
                <c:ptCount val="1"/>
                <c:pt idx="0">
                  <c:v>01.04.2024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'Bonds Portfolio'!$B$15:$F$15</c:f>
              <c:strCache>
                <c:ptCount val="5"/>
                <c:pt idx="0">
                  <c:v>1 Yr</c:v>
                </c:pt>
                <c:pt idx="1">
                  <c:v>3 Yr</c:v>
                </c:pt>
                <c:pt idx="2">
                  <c:v>5 Yr</c:v>
                </c:pt>
                <c:pt idx="3">
                  <c:v>10 Yr</c:v>
                </c:pt>
                <c:pt idx="4">
                  <c:v>30 Yr</c:v>
                </c:pt>
              </c:strCache>
            </c:strRef>
          </c:cat>
          <c:val>
            <c:numRef>
              <c:f>'Bonds Portfolio'!$B$17:$F$17</c:f>
              <c:numCache>
                <c:formatCode>General</c:formatCode>
                <c:ptCount val="5"/>
                <c:pt idx="0">
                  <c:v>14.41</c:v>
                </c:pt>
                <c:pt idx="1">
                  <c:v>13.21</c:v>
                </c:pt>
                <c:pt idx="2">
                  <c:v>12.96</c:v>
                </c:pt>
                <c:pt idx="3">
                  <c:v>13.36</c:v>
                </c:pt>
                <c:pt idx="4">
                  <c:v>14.51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BF-442F-B0E9-73A4EF4D96BE}"/>
            </c:ext>
          </c:extLst>
        </c:ser>
        <c:ser>
          <c:idx val="2"/>
          <c:order val="2"/>
          <c:tx>
            <c:strRef>
              <c:f>'Bonds Portfolio'!$A$18</c:f>
              <c:strCache>
                <c:ptCount val="1"/>
                <c:pt idx="0">
                  <c:v>30.09.2024</c:v>
                </c:pt>
              </c:strCache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'Bonds Portfolio'!$B$15:$F$15</c:f>
              <c:strCache>
                <c:ptCount val="5"/>
                <c:pt idx="0">
                  <c:v>1 Yr</c:v>
                </c:pt>
                <c:pt idx="1">
                  <c:v>3 Yr</c:v>
                </c:pt>
                <c:pt idx="2">
                  <c:v>5 Yr</c:v>
                </c:pt>
                <c:pt idx="3">
                  <c:v>10 Yr</c:v>
                </c:pt>
                <c:pt idx="4">
                  <c:v>30 Yr</c:v>
                </c:pt>
              </c:strCache>
            </c:strRef>
          </c:cat>
          <c:val>
            <c:numRef>
              <c:f>'Bonds Portfolio'!$B$18:$F$18</c:f>
              <c:numCache>
                <c:formatCode>General</c:formatCode>
                <c:ptCount val="5"/>
                <c:pt idx="0">
                  <c:v>19.43</c:v>
                </c:pt>
                <c:pt idx="1">
                  <c:v>18.52</c:v>
                </c:pt>
                <c:pt idx="2">
                  <c:v>17.47</c:v>
                </c:pt>
                <c:pt idx="3">
                  <c:v>15.85</c:v>
                </c:pt>
                <c:pt idx="4">
                  <c:v>14.24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BF-442F-B0E9-73A4EF4D96BE}"/>
            </c:ext>
          </c:extLst>
        </c:ser>
        <c:ser>
          <c:idx val="3"/>
          <c:order val="3"/>
          <c:tx>
            <c:strRef>
              <c:f>'Bonds Portfolio'!$A$19</c:f>
              <c:strCache>
                <c:ptCount val="1"/>
                <c:pt idx="0">
                  <c:v>31.03.2025</c:v>
                </c:pt>
              </c:strCache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'Bonds Portfolio'!$B$15:$F$15</c:f>
              <c:strCache>
                <c:ptCount val="5"/>
                <c:pt idx="0">
                  <c:v>1 Yr</c:v>
                </c:pt>
                <c:pt idx="1">
                  <c:v>3 Yr</c:v>
                </c:pt>
                <c:pt idx="2">
                  <c:v>5 Yr</c:v>
                </c:pt>
                <c:pt idx="3">
                  <c:v>10 Yr</c:v>
                </c:pt>
                <c:pt idx="4">
                  <c:v>30 Yr</c:v>
                </c:pt>
              </c:strCache>
            </c:strRef>
          </c:cat>
          <c:val>
            <c:numRef>
              <c:f>'Bonds Portfolio'!$B$19:$F$19</c:f>
              <c:numCache>
                <c:formatCode>General</c:formatCode>
                <c:ptCount val="5"/>
                <c:pt idx="0">
                  <c:v>18.2</c:v>
                </c:pt>
                <c:pt idx="1">
                  <c:v>16.11</c:v>
                </c:pt>
                <c:pt idx="2">
                  <c:v>15.72</c:v>
                </c:pt>
                <c:pt idx="3">
                  <c:v>15.33</c:v>
                </c:pt>
                <c:pt idx="4">
                  <c:v>15.05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BF-442F-B0E9-73A4EF4D96BE}"/>
            </c:ext>
          </c:extLst>
        </c:ser>
        <c:ser>
          <c:idx val="4"/>
          <c:order val="4"/>
          <c:tx>
            <c:strRef>
              <c:f>'Bonds Portfolio'!$A$20</c:f>
              <c:strCache>
                <c:ptCount val="1"/>
                <c:pt idx="0">
                  <c:v>30.09.2025</c:v>
                </c:pt>
              </c:strCache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'Bonds Portfolio'!$B$15:$F$15</c:f>
              <c:strCache>
                <c:ptCount val="5"/>
                <c:pt idx="0">
                  <c:v>1 Yr</c:v>
                </c:pt>
                <c:pt idx="1">
                  <c:v>3 Yr</c:v>
                </c:pt>
                <c:pt idx="2">
                  <c:v>5 Yr</c:v>
                </c:pt>
                <c:pt idx="3">
                  <c:v>10 Yr</c:v>
                </c:pt>
                <c:pt idx="4">
                  <c:v>30 Yr</c:v>
                </c:pt>
              </c:strCache>
            </c:strRef>
          </c:cat>
          <c:val>
            <c:numRef>
              <c:f>'Bonds Portfolio'!$B$20:$F$20</c:f>
              <c:numCache>
                <c:formatCode>General</c:formatCode>
                <c:ptCount val="5"/>
                <c:pt idx="0">
                  <c:v>14.25</c:v>
                </c:pt>
                <c:pt idx="1">
                  <c:v>14.59</c:v>
                </c:pt>
                <c:pt idx="2">
                  <c:v>14.8</c:v>
                </c:pt>
                <c:pt idx="3">
                  <c:v>14.93</c:v>
                </c:pt>
                <c:pt idx="4">
                  <c:v>14.92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BF-442F-B0E9-73A4EF4D9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945559"/>
        <c:axId val="1367882871"/>
      </c:lineChart>
      <c:catAx>
        <c:axId val="20509455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367882871"/>
        <c:crosses val="autoZero"/>
        <c:auto val="1"/>
        <c:lblAlgn val="ctr"/>
        <c:lblOffset val="100"/>
        <c:noMultiLvlLbl val="1"/>
      </c:catAx>
      <c:valAx>
        <c:axId val="13678828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205094555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lang="en-US" b="0">
                <a:solidFill>
                  <a:schemeClr val="dk1"/>
                </a:solidFill>
                <a:latin typeface="+mn-lt"/>
              </a:rPr>
              <a:t>1-Day Returns Optimal Bonds Allocation (Mean-Variance)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1-333E-4C3E-BDB0-85AACE514E15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333E-4C3E-BDB0-85AACE514E15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333E-4C3E-BDB0-85AACE514E15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7-333E-4C3E-BDB0-85AACE514E15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9-333E-4C3E-BDB0-85AACE514E15}"/>
              </c:ext>
            </c:extLst>
          </c:dPt>
          <c:cat>
            <c:strRef>
              <c:f>'Bonds Portfolio'!$A$3:$A$7</c:f>
              <c:strCache>
                <c:ptCount val="5"/>
                <c:pt idx="0">
                  <c:v>1 Yr</c:v>
                </c:pt>
                <c:pt idx="1">
                  <c:v>3 Yr</c:v>
                </c:pt>
                <c:pt idx="2">
                  <c:v>5 Yr</c:v>
                </c:pt>
                <c:pt idx="3">
                  <c:v>10 Yr</c:v>
                </c:pt>
                <c:pt idx="4">
                  <c:v>30 Yr</c:v>
                </c:pt>
              </c:strCache>
            </c:strRef>
          </c:cat>
          <c:val>
            <c:numRef>
              <c:f>'Bonds Portfolio'!$H$3:$H$7</c:f>
              <c:numCache>
                <c:formatCode>0.00%</c:formatCode>
                <c:ptCount val="5"/>
                <c:pt idx="0">
                  <c:v>2.6800000000000001E-2</c:v>
                </c:pt>
                <c:pt idx="1">
                  <c:v>0.216</c:v>
                </c:pt>
                <c:pt idx="2">
                  <c:v>0.23019999999999999</c:v>
                </c:pt>
                <c:pt idx="3">
                  <c:v>0.255</c:v>
                </c:pt>
                <c:pt idx="4">
                  <c:v>0.27210000000000001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33E-4C3E-BDB0-85AACE514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lang="en-US" b="0">
                <a:solidFill>
                  <a:schemeClr val="dk1"/>
                </a:solidFill>
                <a:latin typeface="+mn-lt"/>
              </a:rPr>
              <a:t>1-Month Returns Optimal Bonds Allocation (Mean-Variance)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1-398D-48A8-A273-803541778BDE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398D-48A8-A273-803541778BDE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398D-48A8-A273-803541778BDE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7-398D-48A8-A273-803541778BDE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9-398D-48A8-A273-803541778BDE}"/>
              </c:ext>
            </c:extLst>
          </c:dPt>
          <c:cat>
            <c:strRef>
              <c:f>'Bonds Portfolio'!$J$4:$J$8</c:f>
              <c:strCache>
                <c:ptCount val="5"/>
                <c:pt idx="0">
                  <c:v>1 Yr</c:v>
                </c:pt>
                <c:pt idx="1">
                  <c:v>3 Yr</c:v>
                </c:pt>
                <c:pt idx="2">
                  <c:v>5 Yr</c:v>
                </c:pt>
                <c:pt idx="3">
                  <c:v>10 Yr</c:v>
                </c:pt>
                <c:pt idx="4">
                  <c:v>30 Yr</c:v>
                </c:pt>
              </c:strCache>
            </c:strRef>
          </c:cat>
          <c:val>
            <c:numRef>
              <c:f>'Bonds Portfolio'!$Q$4:$Q$8</c:f>
              <c:numCache>
                <c:formatCode>0.00%</c:formatCode>
                <c:ptCount val="5"/>
                <c:pt idx="0">
                  <c:v>0.01</c:v>
                </c:pt>
                <c:pt idx="1">
                  <c:v>0.24</c:v>
                </c:pt>
                <c:pt idx="2">
                  <c:v>0.33</c:v>
                </c:pt>
                <c:pt idx="3">
                  <c:v>0.33</c:v>
                </c:pt>
                <c:pt idx="4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98D-48A8-A273-803541778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1-Day Excees from Var 95% vs. Date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spPr>
            <a:solidFill>
              <a:srgbClr val="4472C4">
                <a:alpha val="30000"/>
              </a:srgbClr>
            </a:solidFill>
            <a:ln cmpd="sng">
              <a:solidFill>
                <a:srgbClr val="4472C4"/>
              </a:solidFill>
            </a:ln>
          </c:spPr>
          <c:cat>
            <c:numRef>
              <c:f>'Port Bond Returns'!$A$4:$A$513</c:f>
              <c:numCache>
                <c:formatCode>m/d/yyyy</c:formatCode>
                <c:ptCount val="510"/>
                <c:pt idx="0">
                  <c:v>45201</c:v>
                </c:pt>
                <c:pt idx="1">
                  <c:v>45202</c:v>
                </c:pt>
                <c:pt idx="2">
                  <c:v>45203</c:v>
                </c:pt>
                <c:pt idx="3">
                  <c:v>45204</c:v>
                </c:pt>
                <c:pt idx="4">
                  <c:v>45205</c:v>
                </c:pt>
                <c:pt idx="5">
                  <c:v>45208</c:v>
                </c:pt>
                <c:pt idx="6">
                  <c:v>45209</c:v>
                </c:pt>
                <c:pt idx="7">
                  <c:v>45210</c:v>
                </c:pt>
                <c:pt idx="8">
                  <c:v>45211</c:v>
                </c:pt>
                <c:pt idx="9">
                  <c:v>45212</c:v>
                </c:pt>
                <c:pt idx="10">
                  <c:v>45215</c:v>
                </c:pt>
                <c:pt idx="11">
                  <c:v>45216</c:v>
                </c:pt>
                <c:pt idx="12">
                  <c:v>45217</c:v>
                </c:pt>
                <c:pt idx="13">
                  <c:v>45218</c:v>
                </c:pt>
                <c:pt idx="14">
                  <c:v>45219</c:v>
                </c:pt>
                <c:pt idx="15">
                  <c:v>45222</c:v>
                </c:pt>
                <c:pt idx="16">
                  <c:v>45223</c:v>
                </c:pt>
                <c:pt idx="17">
                  <c:v>45224</c:v>
                </c:pt>
                <c:pt idx="18">
                  <c:v>45225</c:v>
                </c:pt>
                <c:pt idx="19">
                  <c:v>45226</c:v>
                </c:pt>
                <c:pt idx="20">
                  <c:v>45229</c:v>
                </c:pt>
                <c:pt idx="21">
                  <c:v>45230</c:v>
                </c:pt>
                <c:pt idx="22">
                  <c:v>45231</c:v>
                </c:pt>
                <c:pt idx="23">
                  <c:v>45232</c:v>
                </c:pt>
                <c:pt idx="24">
                  <c:v>45233</c:v>
                </c:pt>
                <c:pt idx="25">
                  <c:v>45236</c:v>
                </c:pt>
                <c:pt idx="26">
                  <c:v>45237</c:v>
                </c:pt>
                <c:pt idx="27">
                  <c:v>45238</c:v>
                </c:pt>
                <c:pt idx="28">
                  <c:v>45239</c:v>
                </c:pt>
                <c:pt idx="29">
                  <c:v>45240</c:v>
                </c:pt>
                <c:pt idx="30">
                  <c:v>45243</c:v>
                </c:pt>
                <c:pt idx="31">
                  <c:v>45244</c:v>
                </c:pt>
                <c:pt idx="32">
                  <c:v>45245</c:v>
                </c:pt>
                <c:pt idx="33">
                  <c:v>45246</c:v>
                </c:pt>
                <c:pt idx="34">
                  <c:v>45247</c:v>
                </c:pt>
                <c:pt idx="35">
                  <c:v>45250</c:v>
                </c:pt>
                <c:pt idx="36">
                  <c:v>45251</c:v>
                </c:pt>
                <c:pt idx="37">
                  <c:v>45252</c:v>
                </c:pt>
                <c:pt idx="38">
                  <c:v>45253</c:v>
                </c:pt>
                <c:pt idx="39">
                  <c:v>45254</c:v>
                </c:pt>
                <c:pt idx="40">
                  <c:v>45257</c:v>
                </c:pt>
                <c:pt idx="41">
                  <c:v>45258</c:v>
                </c:pt>
                <c:pt idx="42">
                  <c:v>45259</c:v>
                </c:pt>
                <c:pt idx="43">
                  <c:v>45260</c:v>
                </c:pt>
                <c:pt idx="44">
                  <c:v>45261</c:v>
                </c:pt>
                <c:pt idx="45">
                  <c:v>45264</c:v>
                </c:pt>
                <c:pt idx="46">
                  <c:v>45265</c:v>
                </c:pt>
                <c:pt idx="47">
                  <c:v>45266</c:v>
                </c:pt>
                <c:pt idx="48">
                  <c:v>45267</c:v>
                </c:pt>
                <c:pt idx="49">
                  <c:v>45268</c:v>
                </c:pt>
                <c:pt idx="50">
                  <c:v>45271</c:v>
                </c:pt>
                <c:pt idx="51">
                  <c:v>45272</c:v>
                </c:pt>
                <c:pt idx="52">
                  <c:v>45273</c:v>
                </c:pt>
                <c:pt idx="53">
                  <c:v>45274</c:v>
                </c:pt>
                <c:pt idx="54">
                  <c:v>45275</c:v>
                </c:pt>
                <c:pt idx="55">
                  <c:v>45278</c:v>
                </c:pt>
                <c:pt idx="56">
                  <c:v>45279</c:v>
                </c:pt>
                <c:pt idx="57">
                  <c:v>45280</c:v>
                </c:pt>
                <c:pt idx="58">
                  <c:v>45281</c:v>
                </c:pt>
                <c:pt idx="59">
                  <c:v>45282</c:v>
                </c:pt>
                <c:pt idx="60">
                  <c:v>45285</c:v>
                </c:pt>
                <c:pt idx="61">
                  <c:v>45286</c:v>
                </c:pt>
                <c:pt idx="62">
                  <c:v>45287</c:v>
                </c:pt>
                <c:pt idx="63">
                  <c:v>45288</c:v>
                </c:pt>
                <c:pt idx="64">
                  <c:v>45289</c:v>
                </c:pt>
                <c:pt idx="65">
                  <c:v>45294</c:v>
                </c:pt>
                <c:pt idx="66">
                  <c:v>45295</c:v>
                </c:pt>
                <c:pt idx="67">
                  <c:v>45296</c:v>
                </c:pt>
                <c:pt idx="68">
                  <c:v>45299</c:v>
                </c:pt>
                <c:pt idx="69">
                  <c:v>45300</c:v>
                </c:pt>
                <c:pt idx="70">
                  <c:v>45301</c:v>
                </c:pt>
                <c:pt idx="71">
                  <c:v>45302</c:v>
                </c:pt>
                <c:pt idx="72">
                  <c:v>45303</c:v>
                </c:pt>
                <c:pt idx="73">
                  <c:v>45306</c:v>
                </c:pt>
                <c:pt idx="74">
                  <c:v>45307</c:v>
                </c:pt>
                <c:pt idx="75">
                  <c:v>45308</c:v>
                </c:pt>
                <c:pt idx="76">
                  <c:v>45309</c:v>
                </c:pt>
                <c:pt idx="77">
                  <c:v>45310</c:v>
                </c:pt>
                <c:pt idx="78">
                  <c:v>45313</c:v>
                </c:pt>
                <c:pt idx="79">
                  <c:v>45314</c:v>
                </c:pt>
                <c:pt idx="80">
                  <c:v>45315</c:v>
                </c:pt>
                <c:pt idx="81">
                  <c:v>45316</c:v>
                </c:pt>
                <c:pt idx="82">
                  <c:v>45317</c:v>
                </c:pt>
                <c:pt idx="83">
                  <c:v>45320</c:v>
                </c:pt>
                <c:pt idx="84">
                  <c:v>45321</c:v>
                </c:pt>
                <c:pt idx="85">
                  <c:v>45322</c:v>
                </c:pt>
                <c:pt idx="86">
                  <c:v>45323</c:v>
                </c:pt>
                <c:pt idx="87">
                  <c:v>45324</c:v>
                </c:pt>
                <c:pt idx="88">
                  <c:v>45327</c:v>
                </c:pt>
                <c:pt idx="89">
                  <c:v>45328</c:v>
                </c:pt>
                <c:pt idx="90">
                  <c:v>45329</c:v>
                </c:pt>
                <c:pt idx="91">
                  <c:v>45330</c:v>
                </c:pt>
                <c:pt idx="92">
                  <c:v>45331</c:v>
                </c:pt>
                <c:pt idx="93">
                  <c:v>45334</c:v>
                </c:pt>
                <c:pt idx="94">
                  <c:v>45335</c:v>
                </c:pt>
                <c:pt idx="95">
                  <c:v>45336</c:v>
                </c:pt>
                <c:pt idx="96">
                  <c:v>45337</c:v>
                </c:pt>
                <c:pt idx="97">
                  <c:v>45338</c:v>
                </c:pt>
                <c:pt idx="98">
                  <c:v>45341</c:v>
                </c:pt>
                <c:pt idx="99">
                  <c:v>45342</c:v>
                </c:pt>
                <c:pt idx="100">
                  <c:v>45343</c:v>
                </c:pt>
                <c:pt idx="101">
                  <c:v>45344</c:v>
                </c:pt>
                <c:pt idx="102">
                  <c:v>45348</c:v>
                </c:pt>
                <c:pt idx="103">
                  <c:v>45349</c:v>
                </c:pt>
                <c:pt idx="104">
                  <c:v>45350</c:v>
                </c:pt>
                <c:pt idx="105">
                  <c:v>45351</c:v>
                </c:pt>
                <c:pt idx="106">
                  <c:v>45352</c:v>
                </c:pt>
                <c:pt idx="107">
                  <c:v>45355</c:v>
                </c:pt>
                <c:pt idx="108">
                  <c:v>45356</c:v>
                </c:pt>
                <c:pt idx="109">
                  <c:v>45357</c:v>
                </c:pt>
                <c:pt idx="110">
                  <c:v>45358</c:v>
                </c:pt>
                <c:pt idx="111">
                  <c:v>45362</c:v>
                </c:pt>
                <c:pt idx="112">
                  <c:v>45363</c:v>
                </c:pt>
                <c:pt idx="113">
                  <c:v>45364</c:v>
                </c:pt>
                <c:pt idx="114">
                  <c:v>45365</c:v>
                </c:pt>
                <c:pt idx="115">
                  <c:v>45366</c:v>
                </c:pt>
                <c:pt idx="116">
                  <c:v>45369</c:v>
                </c:pt>
                <c:pt idx="117">
                  <c:v>45370</c:v>
                </c:pt>
                <c:pt idx="118">
                  <c:v>45371</c:v>
                </c:pt>
                <c:pt idx="119">
                  <c:v>45372</c:v>
                </c:pt>
                <c:pt idx="120">
                  <c:v>45373</c:v>
                </c:pt>
                <c:pt idx="121">
                  <c:v>45376</c:v>
                </c:pt>
                <c:pt idx="122">
                  <c:v>45377</c:v>
                </c:pt>
                <c:pt idx="123">
                  <c:v>45378</c:v>
                </c:pt>
                <c:pt idx="124">
                  <c:v>45379</c:v>
                </c:pt>
                <c:pt idx="125">
                  <c:v>45380</c:v>
                </c:pt>
                <c:pt idx="126">
                  <c:v>45383</c:v>
                </c:pt>
                <c:pt idx="127">
                  <c:v>45384</c:v>
                </c:pt>
                <c:pt idx="128">
                  <c:v>45385</c:v>
                </c:pt>
                <c:pt idx="129">
                  <c:v>45386</c:v>
                </c:pt>
                <c:pt idx="130">
                  <c:v>45387</c:v>
                </c:pt>
                <c:pt idx="131">
                  <c:v>45390</c:v>
                </c:pt>
                <c:pt idx="132">
                  <c:v>45391</c:v>
                </c:pt>
                <c:pt idx="133">
                  <c:v>45392</c:v>
                </c:pt>
                <c:pt idx="134">
                  <c:v>45393</c:v>
                </c:pt>
                <c:pt idx="135">
                  <c:v>45394</c:v>
                </c:pt>
                <c:pt idx="136">
                  <c:v>45397</c:v>
                </c:pt>
                <c:pt idx="137">
                  <c:v>45398</c:v>
                </c:pt>
                <c:pt idx="138">
                  <c:v>45399</c:v>
                </c:pt>
                <c:pt idx="139">
                  <c:v>45400</c:v>
                </c:pt>
                <c:pt idx="140">
                  <c:v>45401</c:v>
                </c:pt>
                <c:pt idx="141">
                  <c:v>45404</c:v>
                </c:pt>
                <c:pt idx="142">
                  <c:v>45405</c:v>
                </c:pt>
                <c:pt idx="143">
                  <c:v>45406</c:v>
                </c:pt>
                <c:pt idx="144">
                  <c:v>45407</c:v>
                </c:pt>
                <c:pt idx="145">
                  <c:v>45408</c:v>
                </c:pt>
                <c:pt idx="146">
                  <c:v>45409</c:v>
                </c:pt>
                <c:pt idx="147">
                  <c:v>45411</c:v>
                </c:pt>
                <c:pt idx="148">
                  <c:v>45412</c:v>
                </c:pt>
                <c:pt idx="149">
                  <c:v>45414</c:v>
                </c:pt>
                <c:pt idx="150">
                  <c:v>45415</c:v>
                </c:pt>
                <c:pt idx="151">
                  <c:v>45418</c:v>
                </c:pt>
                <c:pt idx="152">
                  <c:v>45419</c:v>
                </c:pt>
                <c:pt idx="153">
                  <c:v>45420</c:v>
                </c:pt>
                <c:pt idx="154">
                  <c:v>45422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45432</c:v>
                </c:pt>
                <c:pt idx="161">
                  <c:v>45433</c:v>
                </c:pt>
                <c:pt idx="162">
                  <c:v>45434</c:v>
                </c:pt>
                <c:pt idx="163">
                  <c:v>45435</c:v>
                </c:pt>
                <c:pt idx="164">
                  <c:v>45436</c:v>
                </c:pt>
                <c:pt idx="165">
                  <c:v>45439</c:v>
                </c:pt>
                <c:pt idx="166">
                  <c:v>45440</c:v>
                </c:pt>
                <c:pt idx="167">
                  <c:v>45441</c:v>
                </c:pt>
                <c:pt idx="168">
                  <c:v>45442</c:v>
                </c:pt>
                <c:pt idx="169">
                  <c:v>45443</c:v>
                </c:pt>
                <c:pt idx="170">
                  <c:v>45446</c:v>
                </c:pt>
                <c:pt idx="171">
                  <c:v>45447</c:v>
                </c:pt>
                <c:pt idx="172">
                  <c:v>45448</c:v>
                </c:pt>
                <c:pt idx="173">
                  <c:v>45449</c:v>
                </c:pt>
                <c:pt idx="174">
                  <c:v>45450</c:v>
                </c:pt>
                <c:pt idx="175">
                  <c:v>45453</c:v>
                </c:pt>
                <c:pt idx="176">
                  <c:v>45454</c:v>
                </c:pt>
                <c:pt idx="177">
                  <c:v>45456</c:v>
                </c:pt>
                <c:pt idx="178">
                  <c:v>45457</c:v>
                </c:pt>
                <c:pt idx="179">
                  <c:v>45460</c:v>
                </c:pt>
                <c:pt idx="180">
                  <c:v>45461</c:v>
                </c:pt>
                <c:pt idx="181">
                  <c:v>45462</c:v>
                </c:pt>
                <c:pt idx="182">
                  <c:v>45463</c:v>
                </c:pt>
                <c:pt idx="183">
                  <c:v>45464</c:v>
                </c:pt>
                <c:pt idx="184">
                  <c:v>45467</c:v>
                </c:pt>
                <c:pt idx="185">
                  <c:v>45468</c:v>
                </c:pt>
                <c:pt idx="186">
                  <c:v>45469</c:v>
                </c:pt>
                <c:pt idx="187">
                  <c:v>45470</c:v>
                </c:pt>
                <c:pt idx="188">
                  <c:v>45471</c:v>
                </c:pt>
                <c:pt idx="189">
                  <c:v>45474</c:v>
                </c:pt>
                <c:pt idx="190">
                  <c:v>45475</c:v>
                </c:pt>
                <c:pt idx="191">
                  <c:v>45476</c:v>
                </c:pt>
                <c:pt idx="192">
                  <c:v>45477</c:v>
                </c:pt>
                <c:pt idx="193">
                  <c:v>45478</c:v>
                </c:pt>
                <c:pt idx="194">
                  <c:v>45481</c:v>
                </c:pt>
                <c:pt idx="195">
                  <c:v>45482</c:v>
                </c:pt>
                <c:pt idx="196">
                  <c:v>45483</c:v>
                </c:pt>
                <c:pt idx="197">
                  <c:v>45484</c:v>
                </c:pt>
                <c:pt idx="198">
                  <c:v>45485</c:v>
                </c:pt>
                <c:pt idx="199">
                  <c:v>45488</c:v>
                </c:pt>
                <c:pt idx="200">
                  <c:v>45489</c:v>
                </c:pt>
                <c:pt idx="201">
                  <c:v>45490</c:v>
                </c:pt>
                <c:pt idx="202">
                  <c:v>45491</c:v>
                </c:pt>
                <c:pt idx="203">
                  <c:v>45492</c:v>
                </c:pt>
                <c:pt idx="204">
                  <c:v>45495</c:v>
                </c:pt>
                <c:pt idx="205">
                  <c:v>45496</c:v>
                </c:pt>
                <c:pt idx="206">
                  <c:v>45497</c:v>
                </c:pt>
                <c:pt idx="207">
                  <c:v>45498</c:v>
                </c:pt>
                <c:pt idx="208">
                  <c:v>45499</c:v>
                </c:pt>
                <c:pt idx="209">
                  <c:v>45502</c:v>
                </c:pt>
                <c:pt idx="210">
                  <c:v>45503</c:v>
                </c:pt>
                <c:pt idx="211">
                  <c:v>45504</c:v>
                </c:pt>
                <c:pt idx="212">
                  <c:v>45505</c:v>
                </c:pt>
                <c:pt idx="213">
                  <c:v>45506</c:v>
                </c:pt>
                <c:pt idx="214">
                  <c:v>45509</c:v>
                </c:pt>
                <c:pt idx="215">
                  <c:v>45510</c:v>
                </c:pt>
                <c:pt idx="216">
                  <c:v>45511</c:v>
                </c:pt>
                <c:pt idx="217">
                  <c:v>45512</c:v>
                </c:pt>
                <c:pt idx="218">
                  <c:v>45513</c:v>
                </c:pt>
                <c:pt idx="219">
                  <c:v>45516</c:v>
                </c:pt>
                <c:pt idx="220">
                  <c:v>45517</c:v>
                </c:pt>
                <c:pt idx="221">
                  <c:v>45518</c:v>
                </c:pt>
                <c:pt idx="222">
                  <c:v>45519</c:v>
                </c:pt>
                <c:pt idx="223">
                  <c:v>45520</c:v>
                </c:pt>
                <c:pt idx="224">
                  <c:v>45523</c:v>
                </c:pt>
                <c:pt idx="225">
                  <c:v>45524</c:v>
                </c:pt>
                <c:pt idx="226">
                  <c:v>45525</c:v>
                </c:pt>
                <c:pt idx="227">
                  <c:v>45526</c:v>
                </c:pt>
                <c:pt idx="228">
                  <c:v>45527</c:v>
                </c:pt>
                <c:pt idx="229">
                  <c:v>45530</c:v>
                </c:pt>
                <c:pt idx="230">
                  <c:v>45531</c:v>
                </c:pt>
                <c:pt idx="231">
                  <c:v>45532</c:v>
                </c:pt>
                <c:pt idx="232">
                  <c:v>45533</c:v>
                </c:pt>
                <c:pt idx="233">
                  <c:v>45534</c:v>
                </c:pt>
                <c:pt idx="234">
                  <c:v>45537</c:v>
                </c:pt>
                <c:pt idx="235">
                  <c:v>45538</c:v>
                </c:pt>
                <c:pt idx="236">
                  <c:v>45539</c:v>
                </c:pt>
                <c:pt idx="237">
                  <c:v>45540</c:v>
                </c:pt>
                <c:pt idx="238">
                  <c:v>45541</c:v>
                </c:pt>
                <c:pt idx="239">
                  <c:v>45544</c:v>
                </c:pt>
                <c:pt idx="240">
                  <c:v>45545</c:v>
                </c:pt>
                <c:pt idx="241">
                  <c:v>45546</c:v>
                </c:pt>
                <c:pt idx="242">
                  <c:v>45547</c:v>
                </c:pt>
                <c:pt idx="243">
                  <c:v>45548</c:v>
                </c:pt>
                <c:pt idx="244">
                  <c:v>45551</c:v>
                </c:pt>
                <c:pt idx="245">
                  <c:v>45552</c:v>
                </c:pt>
                <c:pt idx="246">
                  <c:v>45553</c:v>
                </c:pt>
                <c:pt idx="247">
                  <c:v>45554</c:v>
                </c:pt>
                <c:pt idx="248">
                  <c:v>45555</c:v>
                </c:pt>
                <c:pt idx="249">
                  <c:v>45558</c:v>
                </c:pt>
                <c:pt idx="250">
                  <c:v>45559</c:v>
                </c:pt>
                <c:pt idx="251">
                  <c:v>45560</c:v>
                </c:pt>
                <c:pt idx="252">
                  <c:v>45561</c:v>
                </c:pt>
                <c:pt idx="253">
                  <c:v>45562</c:v>
                </c:pt>
                <c:pt idx="254">
                  <c:v>45565</c:v>
                </c:pt>
                <c:pt idx="255">
                  <c:v>45566</c:v>
                </c:pt>
                <c:pt idx="256">
                  <c:v>45567</c:v>
                </c:pt>
                <c:pt idx="257">
                  <c:v>45568</c:v>
                </c:pt>
                <c:pt idx="258">
                  <c:v>45569</c:v>
                </c:pt>
                <c:pt idx="259">
                  <c:v>45572</c:v>
                </c:pt>
                <c:pt idx="260">
                  <c:v>45573</c:v>
                </c:pt>
                <c:pt idx="261">
                  <c:v>45574</c:v>
                </c:pt>
                <c:pt idx="262">
                  <c:v>45575</c:v>
                </c:pt>
                <c:pt idx="263">
                  <c:v>45576</c:v>
                </c:pt>
                <c:pt idx="264">
                  <c:v>45579</c:v>
                </c:pt>
                <c:pt idx="265">
                  <c:v>45580</c:v>
                </c:pt>
                <c:pt idx="266">
                  <c:v>45581</c:v>
                </c:pt>
                <c:pt idx="267">
                  <c:v>45582</c:v>
                </c:pt>
                <c:pt idx="268">
                  <c:v>45583</c:v>
                </c:pt>
                <c:pt idx="269">
                  <c:v>45586</c:v>
                </c:pt>
                <c:pt idx="270">
                  <c:v>45587</c:v>
                </c:pt>
                <c:pt idx="271">
                  <c:v>45588</c:v>
                </c:pt>
                <c:pt idx="272">
                  <c:v>45589</c:v>
                </c:pt>
                <c:pt idx="273">
                  <c:v>45590</c:v>
                </c:pt>
                <c:pt idx="274">
                  <c:v>45593</c:v>
                </c:pt>
                <c:pt idx="275">
                  <c:v>45594</c:v>
                </c:pt>
                <c:pt idx="276">
                  <c:v>45595</c:v>
                </c:pt>
                <c:pt idx="277">
                  <c:v>45596</c:v>
                </c:pt>
                <c:pt idx="278">
                  <c:v>45597</c:v>
                </c:pt>
                <c:pt idx="279">
                  <c:v>45598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45607</c:v>
                </c:pt>
                <c:pt idx="285">
                  <c:v>45608</c:v>
                </c:pt>
                <c:pt idx="286">
                  <c:v>45609</c:v>
                </c:pt>
                <c:pt idx="287">
                  <c:v>45610</c:v>
                </c:pt>
                <c:pt idx="288">
                  <c:v>45611</c:v>
                </c:pt>
                <c:pt idx="289">
                  <c:v>45614</c:v>
                </c:pt>
                <c:pt idx="290">
                  <c:v>45615</c:v>
                </c:pt>
                <c:pt idx="291">
                  <c:v>45616</c:v>
                </c:pt>
                <c:pt idx="292">
                  <c:v>45617</c:v>
                </c:pt>
                <c:pt idx="293">
                  <c:v>45618</c:v>
                </c:pt>
                <c:pt idx="294">
                  <c:v>45621</c:v>
                </c:pt>
                <c:pt idx="295">
                  <c:v>45622</c:v>
                </c:pt>
                <c:pt idx="296">
                  <c:v>45623</c:v>
                </c:pt>
                <c:pt idx="297">
                  <c:v>45624</c:v>
                </c:pt>
                <c:pt idx="298">
                  <c:v>45625</c:v>
                </c:pt>
                <c:pt idx="299">
                  <c:v>45628</c:v>
                </c:pt>
                <c:pt idx="300">
                  <c:v>45629</c:v>
                </c:pt>
                <c:pt idx="301">
                  <c:v>45630</c:v>
                </c:pt>
                <c:pt idx="302">
                  <c:v>45631</c:v>
                </c:pt>
                <c:pt idx="303">
                  <c:v>45632</c:v>
                </c:pt>
                <c:pt idx="304">
                  <c:v>45635</c:v>
                </c:pt>
                <c:pt idx="305">
                  <c:v>45636</c:v>
                </c:pt>
                <c:pt idx="306">
                  <c:v>45637</c:v>
                </c:pt>
                <c:pt idx="307">
                  <c:v>45638</c:v>
                </c:pt>
                <c:pt idx="308">
                  <c:v>45639</c:v>
                </c:pt>
                <c:pt idx="309">
                  <c:v>45642</c:v>
                </c:pt>
                <c:pt idx="310">
                  <c:v>45643</c:v>
                </c:pt>
                <c:pt idx="311">
                  <c:v>45644</c:v>
                </c:pt>
                <c:pt idx="312">
                  <c:v>45645</c:v>
                </c:pt>
                <c:pt idx="313">
                  <c:v>45646</c:v>
                </c:pt>
                <c:pt idx="314">
                  <c:v>45649</c:v>
                </c:pt>
                <c:pt idx="315">
                  <c:v>45650</c:v>
                </c:pt>
                <c:pt idx="316">
                  <c:v>45651</c:v>
                </c:pt>
                <c:pt idx="317">
                  <c:v>45652</c:v>
                </c:pt>
                <c:pt idx="318">
                  <c:v>45653</c:v>
                </c:pt>
                <c:pt idx="319">
                  <c:v>45654</c:v>
                </c:pt>
                <c:pt idx="320">
                  <c:v>45656</c:v>
                </c:pt>
                <c:pt idx="321">
                  <c:v>45660</c:v>
                </c:pt>
                <c:pt idx="322">
                  <c:v>45663</c:v>
                </c:pt>
                <c:pt idx="323">
                  <c:v>45665</c:v>
                </c:pt>
                <c:pt idx="324">
                  <c:v>45666</c:v>
                </c:pt>
                <c:pt idx="325">
                  <c:v>45667</c:v>
                </c:pt>
                <c:pt idx="326">
                  <c:v>45670</c:v>
                </c:pt>
                <c:pt idx="327">
                  <c:v>45671</c:v>
                </c:pt>
                <c:pt idx="328">
                  <c:v>45672</c:v>
                </c:pt>
                <c:pt idx="329">
                  <c:v>45673</c:v>
                </c:pt>
                <c:pt idx="330">
                  <c:v>45674</c:v>
                </c:pt>
                <c:pt idx="331">
                  <c:v>45677</c:v>
                </c:pt>
                <c:pt idx="332">
                  <c:v>45678</c:v>
                </c:pt>
                <c:pt idx="333">
                  <c:v>45679</c:v>
                </c:pt>
                <c:pt idx="334">
                  <c:v>45680</c:v>
                </c:pt>
                <c:pt idx="335">
                  <c:v>45681</c:v>
                </c:pt>
                <c:pt idx="336">
                  <c:v>45684</c:v>
                </c:pt>
                <c:pt idx="337">
                  <c:v>45685</c:v>
                </c:pt>
                <c:pt idx="338">
                  <c:v>45686</c:v>
                </c:pt>
                <c:pt idx="339">
                  <c:v>45687</c:v>
                </c:pt>
                <c:pt idx="340">
                  <c:v>45688</c:v>
                </c:pt>
                <c:pt idx="341">
                  <c:v>45691</c:v>
                </c:pt>
                <c:pt idx="342">
                  <c:v>45692</c:v>
                </c:pt>
                <c:pt idx="343">
                  <c:v>45693</c:v>
                </c:pt>
                <c:pt idx="344">
                  <c:v>45694</c:v>
                </c:pt>
                <c:pt idx="345">
                  <c:v>45695</c:v>
                </c:pt>
                <c:pt idx="346">
                  <c:v>45698</c:v>
                </c:pt>
                <c:pt idx="347">
                  <c:v>45699</c:v>
                </c:pt>
                <c:pt idx="348">
                  <c:v>45700</c:v>
                </c:pt>
                <c:pt idx="349">
                  <c:v>45701</c:v>
                </c:pt>
                <c:pt idx="350">
                  <c:v>45702</c:v>
                </c:pt>
                <c:pt idx="351">
                  <c:v>45705</c:v>
                </c:pt>
                <c:pt idx="352">
                  <c:v>45706</c:v>
                </c:pt>
                <c:pt idx="353">
                  <c:v>45707</c:v>
                </c:pt>
                <c:pt idx="354">
                  <c:v>45708</c:v>
                </c:pt>
                <c:pt idx="355">
                  <c:v>45709</c:v>
                </c:pt>
                <c:pt idx="356">
                  <c:v>45712</c:v>
                </c:pt>
                <c:pt idx="357">
                  <c:v>45713</c:v>
                </c:pt>
                <c:pt idx="358">
                  <c:v>45714</c:v>
                </c:pt>
                <c:pt idx="359">
                  <c:v>45715</c:v>
                </c:pt>
                <c:pt idx="360">
                  <c:v>45716</c:v>
                </c:pt>
                <c:pt idx="361">
                  <c:v>45719</c:v>
                </c:pt>
                <c:pt idx="362">
                  <c:v>45720</c:v>
                </c:pt>
                <c:pt idx="363">
                  <c:v>45721</c:v>
                </c:pt>
                <c:pt idx="364">
                  <c:v>45722</c:v>
                </c:pt>
                <c:pt idx="365">
                  <c:v>45723</c:v>
                </c:pt>
                <c:pt idx="366">
                  <c:v>45726</c:v>
                </c:pt>
                <c:pt idx="367">
                  <c:v>45727</c:v>
                </c:pt>
                <c:pt idx="368">
                  <c:v>45728</c:v>
                </c:pt>
                <c:pt idx="369">
                  <c:v>45729</c:v>
                </c:pt>
                <c:pt idx="370">
                  <c:v>45730</c:v>
                </c:pt>
                <c:pt idx="371">
                  <c:v>45733</c:v>
                </c:pt>
                <c:pt idx="372">
                  <c:v>45734</c:v>
                </c:pt>
                <c:pt idx="373">
                  <c:v>45735</c:v>
                </c:pt>
                <c:pt idx="374">
                  <c:v>45736</c:v>
                </c:pt>
                <c:pt idx="375">
                  <c:v>45737</c:v>
                </c:pt>
                <c:pt idx="376">
                  <c:v>45740</c:v>
                </c:pt>
                <c:pt idx="377">
                  <c:v>45741</c:v>
                </c:pt>
                <c:pt idx="378">
                  <c:v>45742</c:v>
                </c:pt>
                <c:pt idx="379">
                  <c:v>45743</c:v>
                </c:pt>
                <c:pt idx="380">
                  <c:v>45744</c:v>
                </c:pt>
                <c:pt idx="381">
                  <c:v>45747</c:v>
                </c:pt>
                <c:pt idx="382">
                  <c:v>45748</c:v>
                </c:pt>
                <c:pt idx="383">
                  <c:v>45749</c:v>
                </c:pt>
                <c:pt idx="384">
                  <c:v>45750</c:v>
                </c:pt>
                <c:pt idx="385">
                  <c:v>45751</c:v>
                </c:pt>
                <c:pt idx="386">
                  <c:v>45754</c:v>
                </c:pt>
                <c:pt idx="387">
                  <c:v>45755</c:v>
                </c:pt>
                <c:pt idx="388">
                  <c:v>45756</c:v>
                </c:pt>
                <c:pt idx="389">
                  <c:v>45757</c:v>
                </c:pt>
                <c:pt idx="390">
                  <c:v>45758</c:v>
                </c:pt>
                <c:pt idx="391">
                  <c:v>45761</c:v>
                </c:pt>
                <c:pt idx="392">
                  <c:v>45762</c:v>
                </c:pt>
                <c:pt idx="393">
                  <c:v>45763</c:v>
                </c:pt>
                <c:pt idx="394">
                  <c:v>45764</c:v>
                </c:pt>
                <c:pt idx="395">
                  <c:v>45765</c:v>
                </c:pt>
                <c:pt idx="396">
                  <c:v>45768</c:v>
                </c:pt>
                <c:pt idx="397">
                  <c:v>45769</c:v>
                </c:pt>
                <c:pt idx="398">
                  <c:v>45770</c:v>
                </c:pt>
                <c:pt idx="399">
                  <c:v>45771</c:v>
                </c:pt>
                <c:pt idx="400">
                  <c:v>45772</c:v>
                </c:pt>
                <c:pt idx="401">
                  <c:v>45775</c:v>
                </c:pt>
                <c:pt idx="402">
                  <c:v>45776</c:v>
                </c:pt>
                <c:pt idx="403">
                  <c:v>45777</c:v>
                </c:pt>
                <c:pt idx="404">
                  <c:v>45779</c:v>
                </c:pt>
                <c:pt idx="405">
                  <c:v>45782</c:v>
                </c:pt>
                <c:pt idx="406">
                  <c:v>45783</c:v>
                </c:pt>
                <c:pt idx="407">
                  <c:v>45784</c:v>
                </c:pt>
                <c:pt idx="408">
                  <c:v>45785</c:v>
                </c:pt>
                <c:pt idx="409">
                  <c:v>45789</c:v>
                </c:pt>
                <c:pt idx="410">
                  <c:v>45790</c:v>
                </c:pt>
                <c:pt idx="411">
                  <c:v>45791</c:v>
                </c:pt>
                <c:pt idx="412">
                  <c:v>45792</c:v>
                </c:pt>
                <c:pt idx="413">
                  <c:v>45793</c:v>
                </c:pt>
                <c:pt idx="414">
                  <c:v>45796</c:v>
                </c:pt>
                <c:pt idx="415">
                  <c:v>45797</c:v>
                </c:pt>
                <c:pt idx="416">
                  <c:v>45798</c:v>
                </c:pt>
                <c:pt idx="417">
                  <c:v>45799</c:v>
                </c:pt>
                <c:pt idx="418">
                  <c:v>45800</c:v>
                </c:pt>
                <c:pt idx="419">
                  <c:v>45803</c:v>
                </c:pt>
                <c:pt idx="420">
                  <c:v>45804</c:v>
                </c:pt>
                <c:pt idx="421">
                  <c:v>45805</c:v>
                </c:pt>
                <c:pt idx="422">
                  <c:v>45806</c:v>
                </c:pt>
                <c:pt idx="423">
                  <c:v>45807</c:v>
                </c:pt>
                <c:pt idx="424">
                  <c:v>45810</c:v>
                </c:pt>
                <c:pt idx="425">
                  <c:v>45811</c:v>
                </c:pt>
                <c:pt idx="426">
                  <c:v>45812</c:v>
                </c:pt>
                <c:pt idx="427">
                  <c:v>45813</c:v>
                </c:pt>
                <c:pt idx="428">
                  <c:v>45814</c:v>
                </c:pt>
                <c:pt idx="429">
                  <c:v>45817</c:v>
                </c:pt>
                <c:pt idx="430">
                  <c:v>45818</c:v>
                </c:pt>
                <c:pt idx="431">
                  <c:v>45819</c:v>
                </c:pt>
                <c:pt idx="432">
                  <c:v>45821</c:v>
                </c:pt>
                <c:pt idx="433">
                  <c:v>45824</c:v>
                </c:pt>
                <c:pt idx="434">
                  <c:v>45825</c:v>
                </c:pt>
                <c:pt idx="435">
                  <c:v>45826</c:v>
                </c:pt>
                <c:pt idx="436">
                  <c:v>45827</c:v>
                </c:pt>
                <c:pt idx="437">
                  <c:v>45828</c:v>
                </c:pt>
                <c:pt idx="438">
                  <c:v>45831</c:v>
                </c:pt>
                <c:pt idx="439">
                  <c:v>45832</c:v>
                </c:pt>
                <c:pt idx="440">
                  <c:v>45833</c:v>
                </c:pt>
                <c:pt idx="441">
                  <c:v>45834</c:v>
                </c:pt>
                <c:pt idx="442">
                  <c:v>45835</c:v>
                </c:pt>
                <c:pt idx="443">
                  <c:v>45838</c:v>
                </c:pt>
                <c:pt idx="444">
                  <c:v>45839</c:v>
                </c:pt>
                <c:pt idx="445">
                  <c:v>45840</c:v>
                </c:pt>
                <c:pt idx="446">
                  <c:v>45841</c:v>
                </c:pt>
                <c:pt idx="447">
                  <c:v>45842</c:v>
                </c:pt>
                <c:pt idx="448">
                  <c:v>45845</c:v>
                </c:pt>
                <c:pt idx="449">
                  <c:v>45846</c:v>
                </c:pt>
                <c:pt idx="450">
                  <c:v>45847</c:v>
                </c:pt>
                <c:pt idx="451">
                  <c:v>45848</c:v>
                </c:pt>
                <c:pt idx="452">
                  <c:v>45849</c:v>
                </c:pt>
                <c:pt idx="453">
                  <c:v>45852</c:v>
                </c:pt>
                <c:pt idx="454">
                  <c:v>45853</c:v>
                </c:pt>
                <c:pt idx="455">
                  <c:v>45854</c:v>
                </c:pt>
                <c:pt idx="456">
                  <c:v>45855</c:v>
                </c:pt>
                <c:pt idx="457">
                  <c:v>45856</c:v>
                </c:pt>
                <c:pt idx="458">
                  <c:v>45859</c:v>
                </c:pt>
                <c:pt idx="459">
                  <c:v>45860</c:v>
                </c:pt>
                <c:pt idx="460">
                  <c:v>45861</c:v>
                </c:pt>
                <c:pt idx="461">
                  <c:v>45862</c:v>
                </c:pt>
                <c:pt idx="462">
                  <c:v>45863</c:v>
                </c:pt>
                <c:pt idx="463">
                  <c:v>45866</c:v>
                </c:pt>
                <c:pt idx="464">
                  <c:v>45867</c:v>
                </c:pt>
                <c:pt idx="465">
                  <c:v>45868</c:v>
                </c:pt>
                <c:pt idx="466">
                  <c:v>45869</c:v>
                </c:pt>
                <c:pt idx="467">
                  <c:v>45870</c:v>
                </c:pt>
                <c:pt idx="468">
                  <c:v>45873</c:v>
                </c:pt>
                <c:pt idx="469">
                  <c:v>45874</c:v>
                </c:pt>
                <c:pt idx="470">
                  <c:v>45875</c:v>
                </c:pt>
                <c:pt idx="471">
                  <c:v>45876</c:v>
                </c:pt>
                <c:pt idx="472">
                  <c:v>45877</c:v>
                </c:pt>
                <c:pt idx="473">
                  <c:v>45880</c:v>
                </c:pt>
                <c:pt idx="474">
                  <c:v>45881</c:v>
                </c:pt>
                <c:pt idx="475">
                  <c:v>45882</c:v>
                </c:pt>
                <c:pt idx="476">
                  <c:v>45883</c:v>
                </c:pt>
                <c:pt idx="477">
                  <c:v>45884</c:v>
                </c:pt>
                <c:pt idx="478">
                  <c:v>45887</c:v>
                </c:pt>
                <c:pt idx="479">
                  <c:v>45888</c:v>
                </c:pt>
                <c:pt idx="480">
                  <c:v>45889</c:v>
                </c:pt>
                <c:pt idx="481">
                  <c:v>45890</c:v>
                </c:pt>
                <c:pt idx="482">
                  <c:v>45891</c:v>
                </c:pt>
                <c:pt idx="483">
                  <c:v>45894</c:v>
                </c:pt>
                <c:pt idx="484">
                  <c:v>45895</c:v>
                </c:pt>
                <c:pt idx="485">
                  <c:v>45896</c:v>
                </c:pt>
                <c:pt idx="486">
                  <c:v>45897</c:v>
                </c:pt>
                <c:pt idx="487">
                  <c:v>45898</c:v>
                </c:pt>
                <c:pt idx="488">
                  <c:v>45901</c:v>
                </c:pt>
                <c:pt idx="489">
                  <c:v>45902</c:v>
                </c:pt>
                <c:pt idx="490">
                  <c:v>45903</c:v>
                </c:pt>
                <c:pt idx="491">
                  <c:v>45904</c:v>
                </c:pt>
                <c:pt idx="492">
                  <c:v>45905</c:v>
                </c:pt>
                <c:pt idx="493">
                  <c:v>45908</c:v>
                </c:pt>
                <c:pt idx="494">
                  <c:v>45909</c:v>
                </c:pt>
                <c:pt idx="495">
                  <c:v>45910</c:v>
                </c:pt>
                <c:pt idx="496">
                  <c:v>45911</c:v>
                </c:pt>
                <c:pt idx="497">
                  <c:v>45912</c:v>
                </c:pt>
                <c:pt idx="498">
                  <c:v>45915</c:v>
                </c:pt>
                <c:pt idx="499">
                  <c:v>45916</c:v>
                </c:pt>
                <c:pt idx="500">
                  <c:v>45917</c:v>
                </c:pt>
                <c:pt idx="501">
                  <c:v>45918</c:v>
                </c:pt>
                <c:pt idx="502">
                  <c:v>45919</c:v>
                </c:pt>
                <c:pt idx="503">
                  <c:v>45922</c:v>
                </c:pt>
                <c:pt idx="504">
                  <c:v>45923</c:v>
                </c:pt>
                <c:pt idx="505">
                  <c:v>45924</c:v>
                </c:pt>
                <c:pt idx="506">
                  <c:v>45925</c:v>
                </c:pt>
                <c:pt idx="507">
                  <c:v>45926</c:v>
                </c:pt>
                <c:pt idx="508">
                  <c:v>45929</c:v>
                </c:pt>
                <c:pt idx="509">
                  <c:v>45930</c:v>
                </c:pt>
              </c:numCache>
            </c:numRef>
          </c:cat>
          <c:val>
            <c:numRef>
              <c:f>'Port Bond Returns'!$I$4:$I$513</c:f>
              <c:numCache>
                <c:formatCode>0.00%</c:formatCode>
                <c:ptCount val="510"/>
                <c:pt idx="1">
                  <c:v>9.9461070147968348E-3</c:v>
                </c:pt>
                <c:pt idx="2">
                  <c:v>8.1405200053180186E-3</c:v>
                </c:pt>
                <c:pt idx="3">
                  <c:v>8.3956703851193019E-3</c:v>
                </c:pt>
                <c:pt idx="4">
                  <c:v>8.2643593852232741E-3</c:v>
                </c:pt>
                <c:pt idx="5">
                  <c:v>5.8572999891505443E-3</c:v>
                </c:pt>
                <c:pt idx="6">
                  <c:v>8.6710308070444119E-3</c:v>
                </c:pt>
                <c:pt idx="7">
                  <c:v>9.0763819628256089E-3</c:v>
                </c:pt>
                <c:pt idx="8">
                  <c:v>1.2751236544646872E-2</c:v>
                </c:pt>
                <c:pt idx="9">
                  <c:v>1.0053922381901148E-2</c:v>
                </c:pt>
                <c:pt idx="10">
                  <c:v>9.0461072946975921E-3</c:v>
                </c:pt>
                <c:pt idx="11">
                  <c:v>5.0285778046007985E-3</c:v>
                </c:pt>
                <c:pt idx="12">
                  <c:v>4.4970307586882138E-3</c:v>
                </c:pt>
                <c:pt idx="13">
                  <c:v>9.6596727314951503E-3</c:v>
                </c:pt>
                <c:pt idx="14">
                  <c:v>9.1712011808174464E-3</c:v>
                </c:pt>
                <c:pt idx="15">
                  <c:v>1.4790761267511998E-2</c:v>
                </c:pt>
                <c:pt idx="16">
                  <c:v>6.2212237431489292E-3</c:v>
                </c:pt>
                <c:pt idx="17">
                  <c:v>9.1692911771986459E-3</c:v>
                </c:pt>
                <c:pt idx="18">
                  <c:v>5.5486440674370474E-3</c:v>
                </c:pt>
                <c:pt idx="19">
                  <c:v>1.375748009229103E-2</c:v>
                </c:pt>
                <c:pt idx="20">
                  <c:v>-2.3460058894182022E-3</c:v>
                </c:pt>
                <c:pt idx="21">
                  <c:v>5.9386157783850374E-3</c:v>
                </c:pt>
                <c:pt idx="22">
                  <c:v>1.9055891196218269E-2</c:v>
                </c:pt>
                <c:pt idx="23">
                  <c:v>1.6773497662677682E-2</c:v>
                </c:pt>
                <c:pt idx="24">
                  <c:v>1.54415000813924E-2</c:v>
                </c:pt>
                <c:pt idx="25">
                  <c:v>1.3573980603242664E-2</c:v>
                </c:pt>
                <c:pt idx="26">
                  <c:v>1.0501137288084062E-2</c:v>
                </c:pt>
                <c:pt idx="27">
                  <c:v>1.0544184433900662E-2</c:v>
                </c:pt>
                <c:pt idx="28">
                  <c:v>1.7672739699726561E-2</c:v>
                </c:pt>
                <c:pt idx="29">
                  <c:v>7.3052950041559983E-3</c:v>
                </c:pt>
                <c:pt idx="30">
                  <c:v>5.144872878538354E-3</c:v>
                </c:pt>
                <c:pt idx="31">
                  <c:v>7.6851367184736178E-3</c:v>
                </c:pt>
                <c:pt idx="32">
                  <c:v>1.0099889516375372E-2</c:v>
                </c:pt>
                <c:pt idx="33">
                  <c:v>1.1109871089148939E-2</c:v>
                </c:pt>
                <c:pt idx="34">
                  <c:v>1.5884040187115665E-2</c:v>
                </c:pt>
                <c:pt idx="35">
                  <c:v>1.0138950881024877E-2</c:v>
                </c:pt>
                <c:pt idx="36">
                  <c:v>9.2423723123564068E-3</c:v>
                </c:pt>
                <c:pt idx="37">
                  <c:v>1.4076243135244693E-2</c:v>
                </c:pt>
                <c:pt idx="38">
                  <c:v>8.7918045450167803E-3</c:v>
                </c:pt>
                <c:pt idx="39">
                  <c:v>8.8272444283541644E-3</c:v>
                </c:pt>
                <c:pt idx="40">
                  <c:v>8.9515204636022357E-3</c:v>
                </c:pt>
                <c:pt idx="41">
                  <c:v>9.7861860927221708E-3</c:v>
                </c:pt>
                <c:pt idx="42">
                  <c:v>1.0239690413159619E-2</c:v>
                </c:pt>
                <c:pt idx="43">
                  <c:v>7.5034204669055526E-3</c:v>
                </c:pt>
                <c:pt idx="44">
                  <c:v>1.7793699321258412E-3</c:v>
                </c:pt>
                <c:pt idx="45">
                  <c:v>7.7283609222123855E-3</c:v>
                </c:pt>
                <c:pt idx="46">
                  <c:v>4.486363720983922E-3</c:v>
                </c:pt>
                <c:pt idx="47">
                  <c:v>6.8827444709323119E-3</c:v>
                </c:pt>
                <c:pt idx="48">
                  <c:v>4.4050266440979653E-3</c:v>
                </c:pt>
                <c:pt idx="49">
                  <c:v>6.5491186301981363E-3</c:v>
                </c:pt>
                <c:pt idx="50">
                  <c:v>7.5076453835689399E-3</c:v>
                </c:pt>
                <c:pt idx="51">
                  <c:v>5.5175734201087009E-3</c:v>
                </c:pt>
                <c:pt idx="52">
                  <c:v>4.3797682942511521E-3</c:v>
                </c:pt>
                <c:pt idx="53">
                  <c:v>5.9762447003242521E-3</c:v>
                </c:pt>
                <c:pt idx="54">
                  <c:v>1.6322704315337888E-2</c:v>
                </c:pt>
                <c:pt idx="55">
                  <c:v>3.0311132092468475E-2</c:v>
                </c:pt>
                <c:pt idx="56">
                  <c:v>9.4411167589654836E-3</c:v>
                </c:pt>
                <c:pt idx="57">
                  <c:v>1.3703493901136433E-2</c:v>
                </c:pt>
                <c:pt idx="58">
                  <c:v>6.0611680508872558E-3</c:v>
                </c:pt>
                <c:pt idx="59">
                  <c:v>1.0075517801503708E-2</c:v>
                </c:pt>
                <c:pt idx="60">
                  <c:v>1.0621807114051874E-2</c:v>
                </c:pt>
                <c:pt idx="61">
                  <c:v>4.140084610939598E-3</c:v>
                </c:pt>
                <c:pt idx="62">
                  <c:v>7.7507896022194437E-3</c:v>
                </c:pt>
                <c:pt idx="63">
                  <c:v>2.0204920911961202E-2</c:v>
                </c:pt>
                <c:pt idx="64">
                  <c:v>9.6231555039898893E-3</c:v>
                </c:pt>
                <c:pt idx="65">
                  <c:v>1.1235387850707235E-2</c:v>
                </c:pt>
                <c:pt idx="66">
                  <c:v>9.5750039583579749E-3</c:v>
                </c:pt>
                <c:pt idx="67">
                  <c:v>1.0784297886395478E-2</c:v>
                </c:pt>
                <c:pt idx="68">
                  <c:v>6.0844133875292972E-3</c:v>
                </c:pt>
                <c:pt idx="69">
                  <c:v>-2.4322006279442476E-4</c:v>
                </c:pt>
                <c:pt idx="70">
                  <c:v>1.4902865723774417E-2</c:v>
                </c:pt>
                <c:pt idx="71">
                  <c:v>-1.607010453223822E-3</c:v>
                </c:pt>
                <c:pt idx="72">
                  <c:v>6.821344031742305E-3</c:v>
                </c:pt>
                <c:pt idx="73">
                  <c:v>9.664246108573327E-3</c:v>
                </c:pt>
                <c:pt idx="74">
                  <c:v>4.8134619490050488E-3</c:v>
                </c:pt>
                <c:pt idx="75">
                  <c:v>1.7573869521896324E-3</c:v>
                </c:pt>
                <c:pt idx="76">
                  <c:v>7.4767140137621535E-3</c:v>
                </c:pt>
                <c:pt idx="77">
                  <c:v>2.1573641344344099E-2</c:v>
                </c:pt>
                <c:pt idx="78">
                  <c:v>8.471741645507392E-3</c:v>
                </c:pt>
                <c:pt idx="79">
                  <c:v>9.4016893497106176E-3</c:v>
                </c:pt>
                <c:pt idx="80">
                  <c:v>2.8609163088185955E-3</c:v>
                </c:pt>
                <c:pt idx="81">
                  <c:v>1.236180521259227E-2</c:v>
                </c:pt>
                <c:pt idx="82">
                  <c:v>1.0203717308554317E-2</c:v>
                </c:pt>
                <c:pt idx="83">
                  <c:v>3.5463978716199886E-3</c:v>
                </c:pt>
                <c:pt idx="84">
                  <c:v>8.4419880049422472E-3</c:v>
                </c:pt>
                <c:pt idx="85">
                  <c:v>8.5565134707628956E-3</c:v>
                </c:pt>
                <c:pt idx="86">
                  <c:v>9.544100804109501E-3</c:v>
                </c:pt>
                <c:pt idx="87">
                  <c:v>6.080566260328624E-3</c:v>
                </c:pt>
                <c:pt idx="88">
                  <c:v>7.5281966662525297E-3</c:v>
                </c:pt>
                <c:pt idx="89">
                  <c:v>6.0083112135319357E-3</c:v>
                </c:pt>
                <c:pt idx="90">
                  <c:v>5.2270524678675661E-3</c:v>
                </c:pt>
                <c:pt idx="91">
                  <c:v>4.6753157474894056E-3</c:v>
                </c:pt>
                <c:pt idx="92">
                  <c:v>7.65026992285287E-3</c:v>
                </c:pt>
                <c:pt idx="93">
                  <c:v>6.08948165063441E-3</c:v>
                </c:pt>
                <c:pt idx="94">
                  <c:v>1.0485231088074799E-2</c:v>
                </c:pt>
                <c:pt idx="95">
                  <c:v>7.8884602445449918E-3</c:v>
                </c:pt>
                <c:pt idx="96">
                  <c:v>7.4883076807021002E-3</c:v>
                </c:pt>
                <c:pt idx="97">
                  <c:v>5.1129026660311494E-3</c:v>
                </c:pt>
                <c:pt idx="98">
                  <c:v>8.7975265672371357E-3</c:v>
                </c:pt>
                <c:pt idx="99">
                  <c:v>1.0624325749825081E-2</c:v>
                </c:pt>
                <c:pt idx="100">
                  <c:v>9.4773543606418761E-3</c:v>
                </c:pt>
                <c:pt idx="101">
                  <c:v>8.4636850380228838E-3</c:v>
                </c:pt>
                <c:pt idx="102">
                  <c:v>1.0418566204964997E-2</c:v>
                </c:pt>
                <c:pt idx="103">
                  <c:v>7.0645212422303372E-3</c:v>
                </c:pt>
                <c:pt idx="104">
                  <c:v>9.6190823285635437E-3</c:v>
                </c:pt>
                <c:pt idx="105">
                  <c:v>1.7166276145886773E-2</c:v>
                </c:pt>
                <c:pt idx="106">
                  <c:v>2.5533304887999991E-3</c:v>
                </c:pt>
                <c:pt idx="107">
                  <c:v>5.5293062822828537E-3</c:v>
                </c:pt>
                <c:pt idx="108">
                  <c:v>9.7261432762065121E-3</c:v>
                </c:pt>
                <c:pt idx="109">
                  <c:v>1.1205319085034283E-2</c:v>
                </c:pt>
                <c:pt idx="110">
                  <c:v>1.297957901796909E-2</c:v>
                </c:pt>
                <c:pt idx="111">
                  <c:v>1.0164843964275017E-2</c:v>
                </c:pt>
                <c:pt idx="112">
                  <c:v>7.0503711941419574E-3</c:v>
                </c:pt>
                <c:pt idx="113">
                  <c:v>4.648445894628473E-3</c:v>
                </c:pt>
                <c:pt idx="114">
                  <c:v>5.3300657598475132E-3</c:v>
                </c:pt>
                <c:pt idx="115">
                  <c:v>2.6477197015762014E-3</c:v>
                </c:pt>
                <c:pt idx="116">
                  <c:v>3.6481376693376921E-3</c:v>
                </c:pt>
                <c:pt idx="117">
                  <c:v>4.563478827300238E-3</c:v>
                </c:pt>
                <c:pt idx="118">
                  <c:v>6.7942142879774854E-3</c:v>
                </c:pt>
                <c:pt idx="119">
                  <c:v>1.2178442487060969E-2</c:v>
                </c:pt>
                <c:pt idx="120">
                  <c:v>7.086225754884868E-3</c:v>
                </c:pt>
                <c:pt idx="121">
                  <c:v>9.8633893594252797E-3</c:v>
                </c:pt>
                <c:pt idx="122">
                  <c:v>1.0470667854944948E-2</c:v>
                </c:pt>
                <c:pt idx="123">
                  <c:v>1.8995607309472251E-2</c:v>
                </c:pt>
                <c:pt idx="124">
                  <c:v>9.4200209032701439E-3</c:v>
                </c:pt>
                <c:pt idx="125">
                  <c:v>5.8385482673493751E-3</c:v>
                </c:pt>
                <c:pt idx="126">
                  <c:v>4.1908497776750762E-3</c:v>
                </c:pt>
                <c:pt idx="127">
                  <c:v>1.1389594989125663E-2</c:v>
                </c:pt>
                <c:pt idx="128">
                  <c:v>6.6624621613344155E-3</c:v>
                </c:pt>
                <c:pt idx="129">
                  <c:v>6.2805069594756404E-3</c:v>
                </c:pt>
                <c:pt idx="130">
                  <c:v>5.3161354598614931E-3</c:v>
                </c:pt>
                <c:pt idx="131">
                  <c:v>8.3717811358578371E-3</c:v>
                </c:pt>
                <c:pt idx="132">
                  <c:v>8.2633884418986218E-3</c:v>
                </c:pt>
                <c:pt idx="133">
                  <c:v>8.8874162516186413E-3</c:v>
                </c:pt>
                <c:pt idx="134">
                  <c:v>5.2921419943185331E-3</c:v>
                </c:pt>
                <c:pt idx="135">
                  <c:v>8.413632946968775E-3</c:v>
                </c:pt>
                <c:pt idx="136">
                  <c:v>1.1535333091217726E-2</c:v>
                </c:pt>
                <c:pt idx="137">
                  <c:v>6.3562863427540032E-3</c:v>
                </c:pt>
                <c:pt idx="138">
                  <c:v>1.746910782400015E-2</c:v>
                </c:pt>
                <c:pt idx="139">
                  <c:v>9.9900398428848687E-3</c:v>
                </c:pt>
                <c:pt idx="140">
                  <c:v>2.2304970961697944E-2</c:v>
                </c:pt>
                <c:pt idx="141">
                  <c:v>8.7359881512321779E-3</c:v>
                </c:pt>
                <c:pt idx="142">
                  <c:v>7.4795405236235853E-3</c:v>
                </c:pt>
                <c:pt idx="143">
                  <c:v>8.5281707619102361E-3</c:v>
                </c:pt>
                <c:pt idx="144">
                  <c:v>1.1432381150589688E-2</c:v>
                </c:pt>
                <c:pt idx="145">
                  <c:v>8.8360349624161394E-4</c:v>
                </c:pt>
                <c:pt idx="146">
                  <c:v>7.8176222819671855E-3</c:v>
                </c:pt>
                <c:pt idx="147">
                  <c:v>1.2448221427629625E-2</c:v>
                </c:pt>
                <c:pt idx="148">
                  <c:v>7.0981205809897531E-3</c:v>
                </c:pt>
                <c:pt idx="149">
                  <c:v>6.2783354505936192E-3</c:v>
                </c:pt>
                <c:pt idx="150">
                  <c:v>7.5348152335747987E-3</c:v>
                </c:pt>
                <c:pt idx="151">
                  <c:v>6.6465236770115507E-3</c:v>
                </c:pt>
                <c:pt idx="152">
                  <c:v>8.1827641747786346E-3</c:v>
                </c:pt>
                <c:pt idx="153">
                  <c:v>9.4930562491761135E-3</c:v>
                </c:pt>
                <c:pt idx="154">
                  <c:v>9.4645479467125645E-3</c:v>
                </c:pt>
                <c:pt idx="155">
                  <c:v>3.736261137192165E-3</c:v>
                </c:pt>
                <c:pt idx="156">
                  <c:v>2.2794492567691504E-3</c:v>
                </c:pt>
                <c:pt idx="157">
                  <c:v>1.4670307247066815E-2</c:v>
                </c:pt>
                <c:pt idx="158">
                  <c:v>9.1195120720658947E-3</c:v>
                </c:pt>
                <c:pt idx="159">
                  <c:v>1.1281876185737593E-2</c:v>
                </c:pt>
                <c:pt idx="160">
                  <c:v>6.426732788145784E-3</c:v>
                </c:pt>
                <c:pt idx="161">
                  <c:v>5.4441891085351248E-3</c:v>
                </c:pt>
                <c:pt idx="162">
                  <c:v>1.1092141149997304E-2</c:v>
                </c:pt>
                <c:pt idx="163">
                  <c:v>1.89936544010425E-3</c:v>
                </c:pt>
                <c:pt idx="164">
                  <c:v>4.2518984093733005E-3</c:v>
                </c:pt>
                <c:pt idx="165">
                  <c:v>4.3840871933115587E-3</c:v>
                </c:pt>
                <c:pt idx="166">
                  <c:v>1.2771051327669758E-2</c:v>
                </c:pt>
                <c:pt idx="167">
                  <c:v>2.0646911068753493E-3</c:v>
                </c:pt>
                <c:pt idx="168">
                  <c:v>7.180156334217736E-3</c:v>
                </c:pt>
                <c:pt idx="169">
                  <c:v>2.0384270555100278E-3</c:v>
                </c:pt>
                <c:pt idx="170">
                  <c:v>9.4539680339037271E-3</c:v>
                </c:pt>
                <c:pt idx="171">
                  <c:v>2.5202773987371849E-2</c:v>
                </c:pt>
                <c:pt idx="172">
                  <c:v>7.225196513706878E-3</c:v>
                </c:pt>
                <c:pt idx="173">
                  <c:v>8.8568761107256089E-3</c:v>
                </c:pt>
                <c:pt idx="174">
                  <c:v>1.1211666375092411E-2</c:v>
                </c:pt>
                <c:pt idx="175">
                  <c:v>-3.1420003966077699E-3</c:v>
                </c:pt>
                <c:pt idx="176">
                  <c:v>9.9510290731115846E-3</c:v>
                </c:pt>
                <c:pt idx="177">
                  <c:v>5.0194737051714403E-3</c:v>
                </c:pt>
                <c:pt idx="178">
                  <c:v>8.7374329145129444E-3</c:v>
                </c:pt>
                <c:pt idx="179">
                  <c:v>9.8560767597033472E-4</c:v>
                </c:pt>
                <c:pt idx="180">
                  <c:v>3.8624109360543279E-3</c:v>
                </c:pt>
                <c:pt idx="181">
                  <c:v>6.9079586400403459E-3</c:v>
                </c:pt>
                <c:pt idx="182">
                  <c:v>4.1609112114049168E-3</c:v>
                </c:pt>
                <c:pt idx="183">
                  <c:v>1.6061151712377451E-2</c:v>
                </c:pt>
                <c:pt idx="184">
                  <c:v>1.2872169454372372E-2</c:v>
                </c:pt>
                <c:pt idx="185">
                  <c:v>1.2368553996177423E-2</c:v>
                </c:pt>
                <c:pt idx="186">
                  <c:v>1.7025784007490975E-2</c:v>
                </c:pt>
                <c:pt idx="187">
                  <c:v>7.079113983000318E-3</c:v>
                </c:pt>
                <c:pt idx="188">
                  <c:v>4.9413340977602534E-3</c:v>
                </c:pt>
                <c:pt idx="189">
                  <c:v>8.5041303331108379E-3</c:v>
                </c:pt>
                <c:pt idx="190">
                  <c:v>8.9497438823234361E-3</c:v>
                </c:pt>
                <c:pt idx="191">
                  <c:v>1.1279959303981025E-2</c:v>
                </c:pt>
                <c:pt idx="192">
                  <c:v>4.057085858081089E-3</c:v>
                </c:pt>
                <c:pt idx="193">
                  <c:v>4.8355693990496107E-3</c:v>
                </c:pt>
                <c:pt idx="194">
                  <c:v>8.870506148119529E-3</c:v>
                </c:pt>
                <c:pt idx="195">
                  <c:v>8.1196207251389655E-3</c:v>
                </c:pt>
                <c:pt idx="196">
                  <c:v>6.8261785935842317E-3</c:v>
                </c:pt>
                <c:pt idx="197">
                  <c:v>8.2946443029510812E-3</c:v>
                </c:pt>
                <c:pt idx="198">
                  <c:v>5.9310780237088025E-3</c:v>
                </c:pt>
                <c:pt idx="199">
                  <c:v>2.4640475463331146E-3</c:v>
                </c:pt>
                <c:pt idx="200">
                  <c:v>4.7416092056230316E-3</c:v>
                </c:pt>
                <c:pt idx="201">
                  <c:v>3.6335712854406836E-3</c:v>
                </c:pt>
                <c:pt idx="202">
                  <c:v>2.2674973328709512E-2</c:v>
                </c:pt>
                <c:pt idx="203">
                  <c:v>1.1992480150222674E-2</c:v>
                </c:pt>
                <c:pt idx="204">
                  <c:v>1.4328195924197918E-2</c:v>
                </c:pt>
                <c:pt idx="205">
                  <c:v>2.3365694071773016E-3</c:v>
                </c:pt>
                <c:pt idx="206">
                  <c:v>1.3946882602903466E-2</c:v>
                </c:pt>
                <c:pt idx="207">
                  <c:v>1.0866552605780289E-2</c:v>
                </c:pt>
                <c:pt idx="208">
                  <c:v>-6.6199882317673955E-3</c:v>
                </c:pt>
                <c:pt idx="209">
                  <c:v>3.4165400630354224E-3</c:v>
                </c:pt>
                <c:pt idx="210">
                  <c:v>1.8959267825946369E-2</c:v>
                </c:pt>
                <c:pt idx="211">
                  <c:v>1.4550735278075821E-2</c:v>
                </c:pt>
                <c:pt idx="212">
                  <c:v>2.0372334853554587E-2</c:v>
                </c:pt>
                <c:pt idx="213">
                  <c:v>8.7124300045606125E-3</c:v>
                </c:pt>
                <c:pt idx="214">
                  <c:v>4.610284494414074E-3</c:v>
                </c:pt>
                <c:pt idx="215">
                  <c:v>1.7652193544369886E-2</c:v>
                </c:pt>
                <c:pt idx="216">
                  <c:v>1.993021799614627E-2</c:v>
                </c:pt>
                <c:pt idx="217">
                  <c:v>2.0721251622084068E-2</c:v>
                </c:pt>
                <c:pt idx="218">
                  <c:v>1.3648207906086653E-2</c:v>
                </c:pt>
                <c:pt idx="219">
                  <c:v>4.7815798791928767E-3</c:v>
                </c:pt>
                <c:pt idx="220">
                  <c:v>1.0278200312360109E-2</c:v>
                </c:pt>
                <c:pt idx="221">
                  <c:v>3.0783957948507402E-3</c:v>
                </c:pt>
                <c:pt idx="222">
                  <c:v>-7.9764881507194112E-3</c:v>
                </c:pt>
                <c:pt idx="223">
                  <c:v>1.1312731387196507E-2</c:v>
                </c:pt>
                <c:pt idx="224">
                  <c:v>8.0571025995665128E-3</c:v>
                </c:pt>
                <c:pt idx="225">
                  <c:v>6.3819249051747517E-3</c:v>
                </c:pt>
                <c:pt idx="226">
                  <c:v>8.7080100599795877E-3</c:v>
                </c:pt>
                <c:pt idx="227">
                  <c:v>1.2186503826834639E-2</c:v>
                </c:pt>
                <c:pt idx="228">
                  <c:v>-3.9354372360598695E-3</c:v>
                </c:pt>
                <c:pt idx="229">
                  <c:v>7.1207442254532793E-3</c:v>
                </c:pt>
                <c:pt idx="230">
                  <c:v>8.8165093541114903E-3</c:v>
                </c:pt>
                <c:pt idx="231">
                  <c:v>5.7469391691133739E-3</c:v>
                </c:pt>
                <c:pt idx="232">
                  <c:v>1.0916142991257805E-2</c:v>
                </c:pt>
                <c:pt idx="233">
                  <c:v>7.1906484721678821E-3</c:v>
                </c:pt>
                <c:pt idx="234">
                  <c:v>5.2218131772481472E-3</c:v>
                </c:pt>
                <c:pt idx="235">
                  <c:v>9.178242772857571E-3</c:v>
                </c:pt>
                <c:pt idx="236">
                  <c:v>2.2446951968861595E-2</c:v>
                </c:pt>
                <c:pt idx="237">
                  <c:v>2.0712693629661126E-2</c:v>
                </c:pt>
                <c:pt idx="238">
                  <c:v>2.0032276163078122E-2</c:v>
                </c:pt>
                <c:pt idx="239">
                  <c:v>1.1275734833113948E-2</c:v>
                </c:pt>
                <c:pt idx="240">
                  <c:v>-1.9502713156069849E-4</c:v>
                </c:pt>
                <c:pt idx="241">
                  <c:v>1.0240398292771659E-2</c:v>
                </c:pt>
                <c:pt idx="242">
                  <c:v>-2.4159019952315862E-3</c:v>
                </c:pt>
                <c:pt idx="243">
                  <c:v>9.3945919267041326E-3</c:v>
                </c:pt>
                <c:pt idx="244">
                  <c:v>9.4321145419745452E-3</c:v>
                </c:pt>
                <c:pt idx="245">
                  <c:v>5.2926199391247989E-3</c:v>
                </c:pt>
                <c:pt idx="246">
                  <c:v>4.6519151035126164E-3</c:v>
                </c:pt>
                <c:pt idx="247">
                  <c:v>9.3471299178337301E-3</c:v>
                </c:pt>
                <c:pt idx="248">
                  <c:v>1.2849221435945114E-2</c:v>
                </c:pt>
                <c:pt idx="249">
                  <c:v>9.9966139807454064E-3</c:v>
                </c:pt>
                <c:pt idx="250">
                  <c:v>1.2437309956654286E-2</c:v>
                </c:pt>
                <c:pt idx="251">
                  <c:v>9.4014220701425406E-3</c:v>
                </c:pt>
                <c:pt idx="252">
                  <c:v>5.7911881784600723E-3</c:v>
                </c:pt>
                <c:pt idx="253">
                  <c:v>7.6497614253759894E-3</c:v>
                </c:pt>
                <c:pt idx="254">
                  <c:v>6.0470831310792898E-3</c:v>
                </c:pt>
                <c:pt idx="255">
                  <c:v>4.8779123058347636E-3</c:v>
                </c:pt>
                <c:pt idx="256">
                  <c:v>5.9156062097813324E-3</c:v>
                </c:pt>
                <c:pt idx="257">
                  <c:v>2.2035852054252507E-3</c:v>
                </c:pt>
                <c:pt idx="258">
                  <c:v>8.2819421787942334E-3</c:v>
                </c:pt>
                <c:pt idx="259">
                  <c:v>3.317627765178765E-3</c:v>
                </c:pt>
                <c:pt idx="260">
                  <c:v>1.0537673464910125E-2</c:v>
                </c:pt>
                <c:pt idx="261">
                  <c:v>8.377947949748733E-3</c:v>
                </c:pt>
                <c:pt idx="262">
                  <c:v>1.3147733630683091E-2</c:v>
                </c:pt>
                <c:pt idx="263">
                  <c:v>1.3385510738262796E-2</c:v>
                </c:pt>
                <c:pt idx="264">
                  <c:v>1.1586962797436517E-2</c:v>
                </c:pt>
                <c:pt idx="265">
                  <c:v>6.096690938573391E-3</c:v>
                </c:pt>
                <c:pt idx="266">
                  <c:v>8.7373434096988944E-3</c:v>
                </c:pt>
                <c:pt idx="267">
                  <c:v>6.7471256362036996E-3</c:v>
                </c:pt>
                <c:pt idx="268">
                  <c:v>9.5062453142395146E-3</c:v>
                </c:pt>
                <c:pt idx="269">
                  <c:v>1.1499011586940356E-2</c:v>
                </c:pt>
                <c:pt idx="270">
                  <c:v>8.2555062361884049E-3</c:v>
                </c:pt>
                <c:pt idx="271">
                  <c:v>1.2374155072294024E-2</c:v>
                </c:pt>
                <c:pt idx="272">
                  <c:v>4.5028318853560286E-3</c:v>
                </c:pt>
                <c:pt idx="273">
                  <c:v>-2.1479636091264794E-3</c:v>
                </c:pt>
                <c:pt idx="274">
                  <c:v>-5.6688469775869645E-4</c:v>
                </c:pt>
                <c:pt idx="275">
                  <c:v>9.0704244774486801E-3</c:v>
                </c:pt>
                <c:pt idx="276">
                  <c:v>1.3394807543556885E-2</c:v>
                </c:pt>
                <c:pt idx="277">
                  <c:v>-1.6494220404372744E-3</c:v>
                </c:pt>
                <c:pt idx="278">
                  <c:v>1.2278314770435263E-2</c:v>
                </c:pt>
                <c:pt idx="279">
                  <c:v>1.0210947920103774E-2</c:v>
                </c:pt>
                <c:pt idx="280">
                  <c:v>1.3484159035289878E-2</c:v>
                </c:pt>
                <c:pt idx="281">
                  <c:v>1.679695143054807E-2</c:v>
                </c:pt>
                <c:pt idx="282">
                  <c:v>2.8906481673443209E-2</c:v>
                </c:pt>
                <c:pt idx="283">
                  <c:v>1.3247699225256128E-2</c:v>
                </c:pt>
                <c:pt idx="284">
                  <c:v>1.0401932862308772E-2</c:v>
                </c:pt>
                <c:pt idx="285">
                  <c:v>1.008762865150461E-2</c:v>
                </c:pt>
                <c:pt idx="286">
                  <c:v>1.5495738224511625E-2</c:v>
                </c:pt>
                <c:pt idx="287">
                  <c:v>8.7779776182774546E-3</c:v>
                </c:pt>
                <c:pt idx="288">
                  <c:v>6.807359454092876E-3</c:v>
                </c:pt>
                <c:pt idx="289">
                  <c:v>5.2354098611842037E-3</c:v>
                </c:pt>
                <c:pt idx="290">
                  <c:v>-2.2036689968106156E-3</c:v>
                </c:pt>
                <c:pt idx="291">
                  <c:v>1.0651785054518248E-2</c:v>
                </c:pt>
                <c:pt idx="292">
                  <c:v>1.9069265561168832E-3</c:v>
                </c:pt>
                <c:pt idx="293">
                  <c:v>1.1769518565001413E-2</c:v>
                </c:pt>
                <c:pt idx="294">
                  <c:v>7.4435446924886687E-3</c:v>
                </c:pt>
                <c:pt idx="295">
                  <c:v>4.9406952160906403E-3</c:v>
                </c:pt>
                <c:pt idx="296">
                  <c:v>7.8903726235347131E-3</c:v>
                </c:pt>
                <c:pt idx="297">
                  <c:v>1.2494386066664153E-2</c:v>
                </c:pt>
                <c:pt idx="298">
                  <c:v>1.160083666549212E-2</c:v>
                </c:pt>
                <c:pt idx="299">
                  <c:v>1.1072205330515717E-2</c:v>
                </c:pt>
                <c:pt idx="300">
                  <c:v>1.4431748753856978E-2</c:v>
                </c:pt>
                <c:pt idx="301">
                  <c:v>1.0630851568598866E-2</c:v>
                </c:pt>
                <c:pt idx="302">
                  <c:v>6.9794075003191351E-3</c:v>
                </c:pt>
                <c:pt idx="303">
                  <c:v>7.9611078968083292E-3</c:v>
                </c:pt>
                <c:pt idx="304">
                  <c:v>2.4850394012635672E-3</c:v>
                </c:pt>
                <c:pt idx="305">
                  <c:v>7.581394332055469E-3</c:v>
                </c:pt>
                <c:pt idx="306">
                  <c:v>2.1901067142068097E-2</c:v>
                </c:pt>
                <c:pt idx="307">
                  <c:v>-1.1129005749600964E-2</c:v>
                </c:pt>
                <c:pt idx="308">
                  <c:v>1.4864398293345828E-2</c:v>
                </c:pt>
                <c:pt idx="309">
                  <c:v>1.6852219553439785E-2</c:v>
                </c:pt>
                <c:pt idx="310">
                  <c:v>9.1028638208099158E-3</c:v>
                </c:pt>
                <c:pt idx="311">
                  <c:v>1.9185671462162122E-2</c:v>
                </c:pt>
                <c:pt idx="312">
                  <c:v>1.0455410427189827E-2</c:v>
                </c:pt>
                <c:pt idx="313">
                  <c:v>4.6729996894873491E-2</c:v>
                </c:pt>
                <c:pt idx="314">
                  <c:v>3.8035441069270197E-2</c:v>
                </c:pt>
                <c:pt idx="315">
                  <c:v>2.0167866225429655E-3</c:v>
                </c:pt>
                <c:pt idx="316">
                  <c:v>1.2834163397648091E-3</c:v>
                </c:pt>
                <c:pt idx="317">
                  <c:v>7.3888413567898105E-3</c:v>
                </c:pt>
                <c:pt idx="318">
                  <c:v>6.6976022547601266E-3</c:v>
                </c:pt>
                <c:pt idx="319">
                  <c:v>-4.2417122069093871E-4</c:v>
                </c:pt>
                <c:pt idx="320">
                  <c:v>2.20516629506337E-2</c:v>
                </c:pt>
                <c:pt idx="321">
                  <c:v>1.82189886278461E-3</c:v>
                </c:pt>
                <c:pt idx="322">
                  <c:v>1.5827996152067536E-2</c:v>
                </c:pt>
                <c:pt idx="323">
                  <c:v>1.067198809411507E-2</c:v>
                </c:pt>
                <c:pt idx="324">
                  <c:v>-6.2378354409654366E-3</c:v>
                </c:pt>
                <c:pt idx="325">
                  <c:v>5.3622259659223516E-3</c:v>
                </c:pt>
                <c:pt idx="326">
                  <c:v>1.0150040434732466E-2</c:v>
                </c:pt>
                <c:pt idx="327">
                  <c:v>6.945389512590161E-3</c:v>
                </c:pt>
                <c:pt idx="328">
                  <c:v>3.6883039978397479E-3</c:v>
                </c:pt>
                <c:pt idx="329">
                  <c:v>1.250826085711132E-2</c:v>
                </c:pt>
                <c:pt idx="330">
                  <c:v>6.1889286663827873E-3</c:v>
                </c:pt>
                <c:pt idx="331">
                  <c:v>1.4523103040355624E-2</c:v>
                </c:pt>
                <c:pt idx="332">
                  <c:v>2.8708098841848436E-3</c:v>
                </c:pt>
                <c:pt idx="333">
                  <c:v>8.2235595435045557E-3</c:v>
                </c:pt>
                <c:pt idx="334">
                  <c:v>8.5149791785900774E-3</c:v>
                </c:pt>
                <c:pt idx="335">
                  <c:v>6.1318327721798351E-3</c:v>
                </c:pt>
                <c:pt idx="336">
                  <c:v>-3.7630343626928082E-3</c:v>
                </c:pt>
                <c:pt idx="337">
                  <c:v>7.257031342551002E-3</c:v>
                </c:pt>
                <c:pt idx="338">
                  <c:v>1.314395037840399E-2</c:v>
                </c:pt>
                <c:pt idx="339">
                  <c:v>6.4155431080103135E-3</c:v>
                </c:pt>
                <c:pt idx="340">
                  <c:v>7.5910355324120939E-3</c:v>
                </c:pt>
                <c:pt idx="341">
                  <c:v>6.6900652039268765E-3</c:v>
                </c:pt>
                <c:pt idx="342">
                  <c:v>8.0580263707403788E-3</c:v>
                </c:pt>
                <c:pt idx="343">
                  <c:v>1.0539365453655103E-2</c:v>
                </c:pt>
                <c:pt idx="344">
                  <c:v>1.5971430177009305E-2</c:v>
                </c:pt>
                <c:pt idx="345">
                  <c:v>1.3410466816401834E-2</c:v>
                </c:pt>
                <c:pt idx="346">
                  <c:v>8.8487238148518884E-3</c:v>
                </c:pt>
                <c:pt idx="347">
                  <c:v>6.998320144719683E-3</c:v>
                </c:pt>
                <c:pt idx="348">
                  <c:v>1.1479533481640681E-2</c:v>
                </c:pt>
                <c:pt idx="349">
                  <c:v>4.7046278326178935E-2</c:v>
                </c:pt>
                <c:pt idx="350">
                  <c:v>-1.2725396384490996E-2</c:v>
                </c:pt>
                <c:pt idx="351">
                  <c:v>1.2628395869126209E-2</c:v>
                </c:pt>
                <c:pt idx="352">
                  <c:v>9.9508650046319369E-3</c:v>
                </c:pt>
                <c:pt idx="353">
                  <c:v>9.6319240789278348E-3</c:v>
                </c:pt>
                <c:pt idx="354">
                  <c:v>1.4001846899184912E-2</c:v>
                </c:pt>
                <c:pt idx="355">
                  <c:v>9.2886178345930499E-3</c:v>
                </c:pt>
                <c:pt idx="356">
                  <c:v>1.1266506921317698E-2</c:v>
                </c:pt>
                <c:pt idx="357">
                  <c:v>9.951045196247987E-3</c:v>
                </c:pt>
                <c:pt idx="358">
                  <c:v>1.4018822268149499E-2</c:v>
                </c:pt>
                <c:pt idx="359">
                  <c:v>8.9100997524661947E-3</c:v>
                </c:pt>
                <c:pt idx="360">
                  <c:v>8.9984434205232066E-3</c:v>
                </c:pt>
                <c:pt idx="361">
                  <c:v>9.42619614247895E-3</c:v>
                </c:pt>
                <c:pt idx="362">
                  <c:v>1.3638273781637089E-2</c:v>
                </c:pt>
                <c:pt idx="363">
                  <c:v>1.8904016900952291E-2</c:v>
                </c:pt>
                <c:pt idx="364">
                  <c:v>1.810049689551272E-2</c:v>
                </c:pt>
                <c:pt idx="365">
                  <c:v>1.2479753091674463E-2</c:v>
                </c:pt>
                <c:pt idx="366">
                  <c:v>1.6285128100338466E-2</c:v>
                </c:pt>
                <c:pt idx="367">
                  <c:v>3.7153388019463439E-3</c:v>
                </c:pt>
                <c:pt idx="368">
                  <c:v>1.5870164791321771E-2</c:v>
                </c:pt>
                <c:pt idx="369">
                  <c:v>5.5792411117493671E-3</c:v>
                </c:pt>
                <c:pt idx="370">
                  <c:v>1.5838407588228187E-2</c:v>
                </c:pt>
                <c:pt idx="371">
                  <c:v>1.6820477662748502E-2</c:v>
                </c:pt>
                <c:pt idx="372">
                  <c:v>1.3662482161174362E-2</c:v>
                </c:pt>
                <c:pt idx="373">
                  <c:v>8.7293572711936388E-3</c:v>
                </c:pt>
                <c:pt idx="374">
                  <c:v>8.4175002777020277E-3</c:v>
                </c:pt>
                <c:pt idx="375">
                  <c:v>4.8453165069159759E-3</c:v>
                </c:pt>
                <c:pt idx="376">
                  <c:v>-4.0472460688587529E-4</c:v>
                </c:pt>
                <c:pt idx="377">
                  <c:v>7.9789065322197535E-3</c:v>
                </c:pt>
                <c:pt idx="378">
                  <c:v>3.3010031021805768E-3</c:v>
                </c:pt>
                <c:pt idx="379">
                  <c:v>6.4337258377652924E-3</c:v>
                </c:pt>
                <c:pt idx="380">
                  <c:v>4.4611149474004901E-3</c:v>
                </c:pt>
                <c:pt idx="381">
                  <c:v>4.5295423148696834E-3</c:v>
                </c:pt>
                <c:pt idx="382">
                  <c:v>1.3606654820614694E-2</c:v>
                </c:pt>
                <c:pt idx="383">
                  <c:v>5.2387141086551511E-3</c:v>
                </c:pt>
                <c:pt idx="384">
                  <c:v>-1.5008644639867841E-3</c:v>
                </c:pt>
                <c:pt idx="385">
                  <c:v>1.4291901803593198E-3</c:v>
                </c:pt>
                <c:pt idx="386">
                  <c:v>-5.8692985432000529E-4</c:v>
                </c:pt>
                <c:pt idx="387">
                  <c:v>1.9540278228481634E-2</c:v>
                </c:pt>
                <c:pt idx="388">
                  <c:v>-4.9215318900069256E-3</c:v>
                </c:pt>
                <c:pt idx="389">
                  <c:v>2.2499528569337748E-2</c:v>
                </c:pt>
                <c:pt idx="390">
                  <c:v>2.1049342751652732E-2</c:v>
                </c:pt>
                <c:pt idx="391">
                  <c:v>1.2498604953131398E-2</c:v>
                </c:pt>
                <c:pt idx="392">
                  <c:v>1.7353209523329749E-3</c:v>
                </c:pt>
                <c:pt idx="393">
                  <c:v>1.4701527976920859E-2</c:v>
                </c:pt>
                <c:pt idx="394">
                  <c:v>8.2894240783979445E-3</c:v>
                </c:pt>
                <c:pt idx="395">
                  <c:v>6.4196954360940858E-3</c:v>
                </c:pt>
                <c:pt idx="396">
                  <c:v>1.421650836606363E-2</c:v>
                </c:pt>
                <c:pt idx="397">
                  <c:v>8.9883309170974094E-3</c:v>
                </c:pt>
                <c:pt idx="398">
                  <c:v>5.8255530488974024E-3</c:v>
                </c:pt>
                <c:pt idx="399">
                  <c:v>1.5066124467109466E-2</c:v>
                </c:pt>
                <c:pt idx="400">
                  <c:v>1.142373484553898E-2</c:v>
                </c:pt>
                <c:pt idx="401">
                  <c:v>3.5980143195723409E-3</c:v>
                </c:pt>
                <c:pt idx="402">
                  <c:v>1.2894296961141628E-3</c:v>
                </c:pt>
                <c:pt idx="403">
                  <c:v>1.3479069878824324E-2</c:v>
                </c:pt>
                <c:pt idx="404">
                  <c:v>-3.3546713014185291E-4</c:v>
                </c:pt>
                <c:pt idx="405">
                  <c:v>6.3692669010914967E-3</c:v>
                </c:pt>
                <c:pt idx="406">
                  <c:v>6.8601491979034318E-3</c:v>
                </c:pt>
                <c:pt idx="407">
                  <c:v>2.0545322199223715E-2</c:v>
                </c:pt>
                <c:pt idx="408">
                  <c:v>1.0946989083026826E-2</c:v>
                </c:pt>
                <c:pt idx="409">
                  <c:v>9.7395445973674343E-3</c:v>
                </c:pt>
                <c:pt idx="410">
                  <c:v>3.5898430476055902E-3</c:v>
                </c:pt>
                <c:pt idx="411">
                  <c:v>1.561451317648075E-2</c:v>
                </c:pt>
                <c:pt idx="412">
                  <c:v>4.2545554313311975E-3</c:v>
                </c:pt>
                <c:pt idx="413">
                  <c:v>1.148218079486194E-2</c:v>
                </c:pt>
                <c:pt idx="414">
                  <c:v>1.3089640390593949E-2</c:v>
                </c:pt>
                <c:pt idx="415">
                  <c:v>8.6249343708685311E-3</c:v>
                </c:pt>
                <c:pt idx="416">
                  <c:v>9.6162467288337435E-3</c:v>
                </c:pt>
                <c:pt idx="417">
                  <c:v>8.9415398819740824E-3</c:v>
                </c:pt>
                <c:pt idx="418">
                  <c:v>9.2060920556381372E-3</c:v>
                </c:pt>
                <c:pt idx="419">
                  <c:v>3.6537648136947491E-3</c:v>
                </c:pt>
                <c:pt idx="420">
                  <c:v>9.9152276296296197E-3</c:v>
                </c:pt>
                <c:pt idx="421">
                  <c:v>1.4740827098949484E-2</c:v>
                </c:pt>
                <c:pt idx="422">
                  <c:v>1.4692873453089717E-2</c:v>
                </c:pt>
                <c:pt idx="423">
                  <c:v>1.7413187243293993E-2</c:v>
                </c:pt>
                <c:pt idx="424">
                  <c:v>1.3039744900123097E-2</c:v>
                </c:pt>
                <c:pt idx="425">
                  <c:v>1.5963264223550034E-2</c:v>
                </c:pt>
                <c:pt idx="426">
                  <c:v>1.5123093123839394E-2</c:v>
                </c:pt>
                <c:pt idx="427">
                  <c:v>1.1664394077102271E-2</c:v>
                </c:pt>
                <c:pt idx="428">
                  <c:v>0</c:v>
                </c:pt>
                <c:pt idx="429">
                  <c:v>1.4301414290479287E-2</c:v>
                </c:pt>
                <c:pt idx="430">
                  <c:v>1.3555068191053076E-2</c:v>
                </c:pt>
                <c:pt idx="431">
                  <c:v>1.0971326029815277E-2</c:v>
                </c:pt>
                <c:pt idx="432">
                  <c:v>1.259831674072558E-2</c:v>
                </c:pt>
                <c:pt idx="433">
                  <c:v>3.224851042915677E-3</c:v>
                </c:pt>
                <c:pt idx="434">
                  <c:v>9.0568449203865427E-3</c:v>
                </c:pt>
                <c:pt idx="435">
                  <c:v>1.1243933321779642E-2</c:v>
                </c:pt>
                <c:pt idx="436">
                  <c:v>1.4952085938011339E-2</c:v>
                </c:pt>
                <c:pt idx="437">
                  <c:v>9.5386023058420706E-3</c:v>
                </c:pt>
                <c:pt idx="438">
                  <c:v>5.1545414469851506E-3</c:v>
                </c:pt>
                <c:pt idx="439">
                  <c:v>1.0160527474460834E-2</c:v>
                </c:pt>
                <c:pt idx="440">
                  <c:v>1.4837320334256733E-2</c:v>
                </c:pt>
                <c:pt idx="441">
                  <c:v>1.2107358077468012E-2</c:v>
                </c:pt>
                <c:pt idx="442">
                  <c:v>1.3794349646065763E-2</c:v>
                </c:pt>
                <c:pt idx="443">
                  <c:v>1.6688593610239513E-2</c:v>
                </c:pt>
                <c:pt idx="444">
                  <c:v>9.1912063343959193E-3</c:v>
                </c:pt>
                <c:pt idx="445">
                  <c:v>1.1635635124031318E-2</c:v>
                </c:pt>
                <c:pt idx="446">
                  <c:v>8.5966464775513174E-3</c:v>
                </c:pt>
                <c:pt idx="447">
                  <c:v>9.442662792098289E-3</c:v>
                </c:pt>
                <c:pt idx="448">
                  <c:v>7.9294770469080962E-3</c:v>
                </c:pt>
                <c:pt idx="449">
                  <c:v>9.6589285471527786E-3</c:v>
                </c:pt>
                <c:pt idx="450">
                  <c:v>5.4595610335737895E-3</c:v>
                </c:pt>
                <c:pt idx="451">
                  <c:v>1.350965435079694E-2</c:v>
                </c:pt>
                <c:pt idx="452">
                  <c:v>8.1605538923213757E-3</c:v>
                </c:pt>
                <c:pt idx="453">
                  <c:v>1.2852546775836539E-2</c:v>
                </c:pt>
                <c:pt idx="454">
                  <c:v>2.0774045875756E-2</c:v>
                </c:pt>
                <c:pt idx="455">
                  <c:v>1.3843675152670199E-2</c:v>
                </c:pt>
                <c:pt idx="456">
                  <c:v>1.1111045697321686E-2</c:v>
                </c:pt>
                <c:pt idx="457">
                  <c:v>1.2068523294707824E-2</c:v>
                </c:pt>
                <c:pt idx="458">
                  <c:v>1.1463334435570773E-2</c:v>
                </c:pt>
                <c:pt idx="459">
                  <c:v>6.528129291347118E-3</c:v>
                </c:pt>
                <c:pt idx="460">
                  <c:v>1.1756179062443129E-2</c:v>
                </c:pt>
                <c:pt idx="461">
                  <c:v>1.167558754679441E-2</c:v>
                </c:pt>
                <c:pt idx="462">
                  <c:v>1.3166538900749571E-2</c:v>
                </c:pt>
                <c:pt idx="463">
                  <c:v>7.2829561484006877E-3</c:v>
                </c:pt>
                <c:pt idx="464">
                  <c:v>1.1588738943480848E-2</c:v>
                </c:pt>
                <c:pt idx="465">
                  <c:v>1.0657279532541409E-2</c:v>
                </c:pt>
                <c:pt idx="466">
                  <c:v>8.5759743282058706E-3</c:v>
                </c:pt>
                <c:pt idx="467">
                  <c:v>6.8337774598580927E-3</c:v>
                </c:pt>
                <c:pt idx="468">
                  <c:v>8.8053971789689538E-3</c:v>
                </c:pt>
                <c:pt idx="469">
                  <c:v>1.0738320873954654E-2</c:v>
                </c:pt>
                <c:pt idx="470">
                  <c:v>7.6714113483560943E-3</c:v>
                </c:pt>
                <c:pt idx="471">
                  <c:v>1.7889754443210105E-2</c:v>
                </c:pt>
                <c:pt idx="472">
                  <c:v>1.2399854768516306E-2</c:v>
                </c:pt>
                <c:pt idx="473">
                  <c:v>1.465416760967473E-2</c:v>
                </c:pt>
                <c:pt idx="474">
                  <c:v>1.1339794619573974E-2</c:v>
                </c:pt>
                <c:pt idx="475">
                  <c:v>7.9787221309843837E-3</c:v>
                </c:pt>
                <c:pt idx="476">
                  <c:v>1.1532411134376419E-2</c:v>
                </c:pt>
                <c:pt idx="477">
                  <c:v>1.8669933049875256E-2</c:v>
                </c:pt>
                <c:pt idx="478">
                  <c:v>9.2422287908352947E-3</c:v>
                </c:pt>
                <c:pt idx="479">
                  <c:v>1.6412709017626551E-2</c:v>
                </c:pt>
                <c:pt idx="480">
                  <c:v>-1.0255370117765884E-3</c:v>
                </c:pt>
                <c:pt idx="481">
                  <c:v>2.2821006105833604E-3</c:v>
                </c:pt>
                <c:pt idx="482">
                  <c:v>9.8009729103868196E-3</c:v>
                </c:pt>
                <c:pt idx="483">
                  <c:v>5.6810703084002158E-3</c:v>
                </c:pt>
                <c:pt idx="484">
                  <c:v>5.5829863362901969E-3</c:v>
                </c:pt>
                <c:pt idx="485">
                  <c:v>1.0915607280782691E-2</c:v>
                </c:pt>
                <c:pt idx="486">
                  <c:v>6.7612714657973028E-3</c:v>
                </c:pt>
                <c:pt idx="487">
                  <c:v>7.4331513231841173E-3</c:v>
                </c:pt>
                <c:pt idx="488">
                  <c:v>1.1371779441544017E-2</c:v>
                </c:pt>
                <c:pt idx="489">
                  <c:v>7.3510191191498604E-3</c:v>
                </c:pt>
                <c:pt idx="490">
                  <c:v>1.5381347151453962E-2</c:v>
                </c:pt>
                <c:pt idx="491">
                  <c:v>1.4691434156261464E-2</c:v>
                </c:pt>
                <c:pt idx="492">
                  <c:v>9.715972755265723E-3</c:v>
                </c:pt>
                <c:pt idx="493">
                  <c:v>1.2265483273288979E-2</c:v>
                </c:pt>
                <c:pt idx="494">
                  <c:v>4.9148008149445983E-3</c:v>
                </c:pt>
                <c:pt idx="495">
                  <c:v>8.6948215231015258E-3</c:v>
                </c:pt>
                <c:pt idx="496">
                  <c:v>6.6706252741136176E-3</c:v>
                </c:pt>
                <c:pt idx="497">
                  <c:v>5.836776479187563E-4</c:v>
                </c:pt>
                <c:pt idx="498">
                  <c:v>5.1783517448470654E-3</c:v>
                </c:pt>
                <c:pt idx="499">
                  <c:v>7.1917736412568717E-3</c:v>
                </c:pt>
                <c:pt idx="500">
                  <c:v>1.1536111772244496E-2</c:v>
                </c:pt>
                <c:pt idx="501">
                  <c:v>3.8872010818913564E-3</c:v>
                </c:pt>
                <c:pt idx="502">
                  <c:v>3.0653778452385295E-4</c:v>
                </c:pt>
                <c:pt idx="503">
                  <c:v>1.0724618119769947E-2</c:v>
                </c:pt>
                <c:pt idx="504">
                  <c:v>7.3476470379881149E-3</c:v>
                </c:pt>
                <c:pt idx="505">
                  <c:v>4.0488155785213921E-3</c:v>
                </c:pt>
                <c:pt idx="506">
                  <c:v>3.2931775402222918E-3</c:v>
                </c:pt>
                <c:pt idx="507">
                  <c:v>8.1694941865785523E-3</c:v>
                </c:pt>
                <c:pt idx="508">
                  <c:v>3.0732523106566708E-3</c:v>
                </c:pt>
                <c:pt idx="509">
                  <c:v>8.8074664505170437E-3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A-4E11-998D-DB3B63F52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096278"/>
        <c:axId val="140891675"/>
      </c:areaChart>
      <c:dateAx>
        <c:axId val="12220962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/d/yyyy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40891675"/>
        <c:crosses val="autoZero"/>
        <c:auto val="1"/>
        <c:lblOffset val="100"/>
        <c:baseTimeUnit val="days"/>
      </c:dateAx>
      <c:valAx>
        <c:axId val="1408916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Excees from Var 95%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222096278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1-Day Excees from Var at 90% vs. Date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spPr>
            <a:solidFill>
              <a:srgbClr val="4472C4">
                <a:alpha val="30000"/>
              </a:srgbClr>
            </a:solidFill>
            <a:ln cmpd="sng">
              <a:solidFill>
                <a:srgbClr val="4472C4"/>
              </a:solidFill>
            </a:ln>
          </c:spPr>
          <c:cat>
            <c:numRef>
              <c:f>'Port Bond Returns'!$A$4:$A$513</c:f>
              <c:numCache>
                <c:formatCode>m/d/yyyy</c:formatCode>
                <c:ptCount val="510"/>
                <c:pt idx="0">
                  <c:v>45201</c:v>
                </c:pt>
                <c:pt idx="1">
                  <c:v>45202</c:v>
                </c:pt>
                <c:pt idx="2">
                  <c:v>45203</c:v>
                </c:pt>
                <c:pt idx="3">
                  <c:v>45204</c:v>
                </c:pt>
                <c:pt idx="4">
                  <c:v>45205</c:v>
                </c:pt>
                <c:pt idx="5">
                  <c:v>45208</c:v>
                </c:pt>
                <c:pt idx="6">
                  <c:v>45209</c:v>
                </c:pt>
                <c:pt idx="7">
                  <c:v>45210</c:v>
                </c:pt>
                <c:pt idx="8">
                  <c:v>45211</c:v>
                </c:pt>
                <c:pt idx="9">
                  <c:v>45212</c:v>
                </c:pt>
                <c:pt idx="10">
                  <c:v>45215</c:v>
                </c:pt>
                <c:pt idx="11">
                  <c:v>45216</c:v>
                </c:pt>
                <c:pt idx="12">
                  <c:v>45217</c:v>
                </c:pt>
                <c:pt idx="13">
                  <c:v>45218</c:v>
                </c:pt>
                <c:pt idx="14">
                  <c:v>45219</c:v>
                </c:pt>
                <c:pt idx="15">
                  <c:v>45222</c:v>
                </c:pt>
                <c:pt idx="16">
                  <c:v>45223</c:v>
                </c:pt>
                <c:pt idx="17">
                  <c:v>45224</c:v>
                </c:pt>
                <c:pt idx="18">
                  <c:v>45225</c:v>
                </c:pt>
                <c:pt idx="19">
                  <c:v>45226</c:v>
                </c:pt>
                <c:pt idx="20">
                  <c:v>45229</c:v>
                </c:pt>
                <c:pt idx="21">
                  <c:v>45230</c:v>
                </c:pt>
                <c:pt idx="22">
                  <c:v>45231</c:v>
                </c:pt>
                <c:pt idx="23">
                  <c:v>45232</c:v>
                </c:pt>
                <c:pt idx="24">
                  <c:v>45233</c:v>
                </c:pt>
                <c:pt idx="25">
                  <c:v>45236</c:v>
                </c:pt>
                <c:pt idx="26">
                  <c:v>45237</c:v>
                </c:pt>
                <c:pt idx="27">
                  <c:v>45238</c:v>
                </c:pt>
                <c:pt idx="28">
                  <c:v>45239</c:v>
                </c:pt>
                <c:pt idx="29">
                  <c:v>45240</c:v>
                </c:pt>
                <c:pt idx="30">
                  <c:v>45243</c:v>
                </c:pt>
                <c:pt idx="31">
                  <c:v>45244</c:v>
                </c:pt>
                <c:pt idx="32">
                  <c:v>45245</c:v>
                </c:pt>
                <c:pt idx="33">
                  <c:v>45246</c:v>
                </c:pt>
                <c:pt idx="34">
                  <c:v>45247</c:v>
                </c:pt>
                <c:pt idx="35">
                  <c:v>45250</c:v>
                </c:pt>
                <c:pt idx="36">
                  <c:v>45251</c:v>
                </c:pt>
                <c:pt idx="37">
                  <c:v>45252</c:v>
                </c:pt>
                <c:pt idx="38">
                  <c:v>45253</c:v>
                </c:pt>
                <c:pt idx="39">
                  <c:v>45254</c:v>
                </c:pt>
                <c:pt idx="40">
                  <c:v>45257</c:v>
                </c:pt>
                <c:pt idx="41">
                  <c:v>45258</c:v>
                </c:pt>
                <c:pt idx="42">
                  <c:v>45259</c:v>
                </c:pt>
                <c:pt idx="43">
                  <c:v>45260</c:v>
                </c:pt>
                <c:pt idx="44">
                  <c:v>45261</c:v>
                </c:pt>
                <c:pt idx="45">
                  <c:v>45264</c:v>
                </c:pt>
                <c:pt idx="46">
                  <c:v>45265</c:v>
                </c:pt>
                <c:pt idx="47">
                  <c:v>45266</c:v>
                </c:pt>
                <c:pt idx="48">
                  <c:v>45267</c:v>
                </c:pt>
                <c:pt idx="49">
                  <c:v>45268</c:v>
                </c:pt>
                <c:pt idx="50">
                  <c:v>45271</c:v>
                </c:pt>
                <c:pt idx="51">
                  <c:v>45272</c:v>
                </c:pt>
                <c:pt idx="52">
                  <c:v>45273</c:v>
                </c:pt>
                <c:pt idx="53">
                  <c:v>45274</c:v>
                </c:pt>
                <c:pt idx="54">
                  <c:v>45275</c:v>
                </c:pt>
                <c:pt idx="55">
                  <c:v>45278</c:v>
                </c:pt>
                <c:pt idx="56">
                  <c:v>45279</c:v>
                </c:pt>
                <c:pt idx="57">
                  <c:v>45280</c:v>
                </c:pt>
                <c:pt idx="58">
                  <c:v>45281</c:v>
                </c:pt>
                <c:pt idx="59">
                  <c:v>45282</c:v>
                </c:pt>
                <c:pt idx="60">
                  <c:v>45285</c:v>
                </c:pt>
                <c:pt idx="61">
                  <c:v>45286</c:v>
                </c:pt>
                <c:pt idx="62">
                  <c:v>45287</c:v>
                </c:pt>
                <c:pt idx="63">
                  <c:v>45288</c:v>
                </c:pt>
                <c:pt idx="64">
                  <c:v>45289</c:v>
                </c:pt>
                <c:pt idx="65">
                  <c:v>45294</c:v>
                </c:pt>
                <c:pt idx="66">
                  <c:v>45295</c:v>
                </c:pt>
                <c:pt idx="67">
                  <c:v>45296</c:v>
                </c:pt>
                <c:pt idx="68">
                  <c:v>45299</c:v>
                </c:pt>
                <c:pt idx="69">
                  <c:v>45300</c:v>
                </c:pt>
                <c:pt idx="70">
                  <c:v>45301</c:v>
                </c:pt>
                <c:pt idx="71">
                  <c:v>45302</c:v>
                </c:pt>
                <c:pt idx="72">
                  <c:v>45303</c:v>
                </c:pt>
                <c:pt idx="73">
                  <c:v>45306</c:v>
                </c:pt>
                <c:pt idx="74">
                  <c:v>45307</c:v>
                </c:pt>
                <c:pt idx="75">
                  <c:v>45308</c:v>
                </c:pt>
                <c:pt idx="76">
                  <c:v>45309</c:v>
                </c:pt>
                <c:pt idx="77">
                  <c:v>45310</c:v>
                </c:pt>
                <c:pt idx="78">
                  <c:v>45313</c:v>
                </c:pt>
                <c:pt idx="79">
                  <c:v>45314</c:v>
                </c:pt>
                <c:pt idx="80">
                  <c:v>45315</c:v>
                </c:pt>
                <c:pt idx="81">
                  <c:v>45316</c:v>
                </c:pt>
                <c:pt idx="82">
                  <c:v>45317</c:v>
                </c:pt>
                <c:pt idx="83">
                  <c:v>45320</c:v>
                </c:pt>
                <c:pt idx="84">
                  <c:v>45321</c:v>
                </c:pt>
                <c:pt idx="85">
                  <c:v>45322</c:v>
                </c:pt>
                <c:pt idx="86">
                  <c:v>45323</c:v>
                </c:pt>
                <c:pt idx="87">
                  <c:v>45324</c:v>
                </c:pt>
                <c:pt idx="88">
                  <c:v>45327</c:v>
                </c:pt>
                <c:pt idx="89">
                  <c:v>45328</c:v>
                </c:pt>
                <c:pt idx="90">
                  <c:v>45329</c:v>
                </c:pt>
                <c:pt idx="91">
                  <c:v>45330</c:v>
                </c:pt>
                <c:pt idx="92">
                  <c:v>45331</c:v>
                </c:pt>
                <c:pt idx="93">
                  <c:v>45334</c:v>
                </c:pt>
                <c:pt idx="94">
                  <c:v>45335</c:v>
                </c:pt>
                <c:pt idx="95">
                  <c:v>45336</c:v>
                </c:pt>
                <c:pt idx="96">
                  <c:v>45337</c:v>
                </c:pt>
                <c:pt idx="97">
                  <c:v>45338</c:v>
                </c:pt>
                <c:pt idx="98">
                  <c:v>45341</c:v>
                </c:pt>
                <c:pt idx="99">
                  <c:v>45342</c:v>
                </c:pt>
                <c:pt idx="100">
                  <c:v>45343</c:v>
                </c:pt>
                <c:pt idx="101">
                  <c:v>45344</c:v>
                </c:pt>
                <c:pt idx="102">
                  <c:v>45348</c:v>
                </c:pt>
                <c:pt idx="103">
                  <c:v>45349</c:v>
                </c:pt>
                <c:pt idx="104">
                  <c:v>45350</c:v>
                </c:pt>
                <c:pt idx="105">
                  <c:v>45351</c:v>
                </c:pt>
                <c:pt idx="106">
                  <c:v>45352</c:v>
                </c:pt>
                <c:pt idx="107">
                  <c:v>45355</c:v>
                </c:pt>
                <c:pt idx="108">
                  <c:v>45356</c:v>
                </c:pt>
                <c:pt idx="109">
                  <c:v>45357</c:v>
                </c:pt>
                <c:pt idx="110">
                  <c:v>45358</c:v>
                </c:pt>
                <c:pt idx="111">
                  <c:v>45362</c:v>
                </c:pt>
                <c:pt idx="112">
                  <c:v>45363</c:v>
                </c:pt>
                <c:pt idx="113">
                  <c:v>45364</c:v>
                </c:pt>
                <c:pt idx="114">
                  <c:v>45365</c:v>
                </c:pt>
                <c:pt idx="115">
                  <c:v>45366</c:v>
                </c:pt>
                <c:pt idx="116">
                  <c:v>45369</c:v>
                </c:pt>
                <c:pt idx="117">
                  <c:v>45370</c:v>
                </c:pt>
                <c:pt idx="118">
                  <c:v>45371</c:v>
                </c:pt>
                <c:pt idx="119">
                  <c:v>45372</c:v>
                </c:pt>
                <c:pt idx="120">
                  <c:v>45373</c:v>
                </c:pt>
                <c:pt idx="121">
                  <c:v>45376</c:v>
                </c:pt>
                <c:pt idx="122">
                  <c:v>45377</c:v>
                </c:pt>
                <c:pt idx="123">
                  <c:v>45378</c:v>
                </c:pt>
                <c:pt idx="124">
                  <c:v>45379</c:v>
                </c:pt>
                <c:pt idx="125">
                  <c:v>45380</c:v>
                </c:pt>
                <c:pt idx="126">
                  <c:v>45383</c:v>
                </c:pt>
                <c:pt idx="127">
                  <c:v>45384</c:v>
                </c:pt>
                <c:pt idx="128">
                  <c:v>45385</c:v>
                </c:pt>
                <c:pt idx="129">
                  <c:v>45386</c:v>
                </c:pt>
                <c:pt idx="130">
                  <c:v>45387</c:v>
                </c:pt>
                <c:pt idx="131">
                  <c:v>45390</c:v>
                </c:pt>
                <c:pt idx="132">
                  <c:v>45391</c:v>
                </c:pt>
                <c:pt idx="133">
                  <c:v>45392</c:v>
                </c:pt>
                <c:pt idx="134">
                  <c:v>45393</c:v>
                </c:pt>
                <c:pt idx="135">
                  <c:v>45394</c:v>
                </c:pt>
                <c:pt idx="136">
                  <c:v>45397</c:v>
                </c:pt>
                <c:pt idx="137">
                  <c:v>45398</c:v>
                </c:pt>
                <c:pt idx="138">
                  <c:v>45399</c:v>
                </c:pt>
                <c:pt idx="139">
                  <c:v>45400</c:v>
                </c:pt>
                <c:pt idx="140">
                  <c:v>45401</c:v>
                </c:pt>
                <c:pt idx="141">
                  <c:v>45404</c:v>
                </c:pt>
                <c:pt idx="142">
                  <c:v>45405</c:v>
                </c:pt>
                <c:pt idx="143">
                  <c:v>45406</c:v>
                </c:pt>
                <c:pt idx="144">
                  <c:v>45407</c:v>
                </c:pt>
                <c:pt idx="145">
                  <c:v>45408</c:v>
                </c:pt>
                <c:pt idx="146">
                  <c:v>45409</c:v>
                </c:pt>
                <c:pt idx="147">
                  <c:v>45411</c:v>
                </c:pt>
                <c:pt idx="148">
                  <c:v>45412</c:v>
                </c:pt>
                <c:pt idx="149">
                  <c:v>45414</c:v>
                </c:pt>
                <c:pt idx="150">
                  <c:v>45415</c:v>
                </c:pt>
                <c:pt idx="151">
                  <c:v>45418</c:v>
                </c:pt>
                <c:pt idx="152">
                  <c:v>45419</c:v>
                </c:pt>
                <c:pt idx="153">
                  <c:v>45420</c:v>
                </c:pt>
                <c:pt idx="154">
                  <c:v>45422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45432</c:v>
                </c:pt>
                <c:pt idx="161">
                  <c:v>45433</c:v>
                </c:pt>
                <c:pt idx="162">
                  <c:v>45434</c:v>
                </c:pt>
                <c:pt idx="163">
                  <c:v>45435</c:v>
                </c:pt>
                <c:pt idx="164">
                  <c:v>45436</c:v>
                </c:pt>
                <c:pt idx="165">
                  <c:v>45439</c:v>
                </c:pt>
                <c:pt idx="166">
                  <c:v>45440</c:v>
                </c:pt>
                <c:pt idx="167">
                  <c:v>45441</c:v>
                </c:pt>
                <c:pt idx="168">
                  <c:v>45442</c:v>
                </c:pt>
                <c:pt idx="169">
                  <c:v>45443</c:v>
                </c:pt>
                <c:pt idx="170">
                  <c:v>45446</c:v>
                </c:pt>
                <c:pt idx="171">
                  <c:v>45447</c:v>
                </c:pt>
                <c:pt idx="172">
                  <c:v>45448</c:v>
                </c:pt>
                <c:pt idx="173">
                  <c:v>45449</c:v>
                </c:pt>
                <c:pt idx="174">
                  <c:v>45450</c:v>
                </c:pt>
                <c:pt idx="175">
                  <c:v>45453</c:v>
                </c:pt>
                <c:pt idx="176">
                  <c:v>45454</c:v>
                </c:pt>
                <c:pt idx="177">
                  <c:v>45456</c:v>
                </c:pt>
                <c:pt idx="178">
                  <c:v>45457</c:v>
                </c:pt>
                <c:pt idx="179">
                  <c:v>45460</c:v>
                </c:pt>
                <c:pt idx="180">
                  <c:v>45461</c:v>
                </c:pt>
                <c:pt idx="181">
                  <c:v>45462</c:v>
                </c:pt>
                <c:pt idx="182">
                  <c:v>45463</c:v>
                </c:pt>
                <c:pt idx="183">
                  <c:v>45464</c:v>
                </c:pt>
                <c:pt idx="184">
                  <c:v>45467</c:v>
                </c:pt>
                <c:pt idx="185">
                  <c:v>45468</c:v>
                </c:pt>
                <c:pt idx="186">
                  <c:v>45469</c:v>
                </c:pt>
                <c:pt idx="187">
                  <c:v>45470</c:v>
                </c:pt>
                <c:pt idx="188">
                  <c:v>45471</c:v>
                </c:pt>
                <c:pt idx="189">
                  <c:v>45474</c:v>
                </c:pt>
                <c:pt idx="190">
                  <c:v>45475</c:v>
                </c:pt>
                <c:pt idx="191">
                  <c:v>45476</c:v>
                </c:pt>
                <c:pt idx="192">
                  <c:v>45477</c:v>
                </c:pt>
                <c:pt idx="193">
                  <c:v>45478</c:v>
                </c:pt>
                <c:pt idx="194">
                  <c:v>45481</c:v>
                </c:pt>
                <c:pt idx="195">
                  <c:v>45482</c:v>
                </c:pt>
                <c:pt idx="196">
                  <c:v>45483</c:v>
                </c:pt>
                <c:pt idx="197">
                  <c:v>45484</c:v>
                </c:pt>
                <c:pt idx="198">
                  <c:v>45485</c:v>
                </c:pt>
                <c:pt idx="199">
                  <c:v>45488</c:v>
                </c:pt>
                <c:pt idx="200">
                  <c:v>45489</c:v>
                </c:pt>
                <c:pt idx="201">
                  <c:v>45490</c:v>
                </c:pt>
                <c:pt idx="202">
                  <c:v>45491</c:v>
                </c:pt>
                <c:pt idx="203">
                  <c:v>45492</c:v>
                </c:pt>
                <c:pt idx="204">
                  <c:v>45495</c:v>
                </c:pt>
                <c:pt idx="205">
                  <c:v>45496</c:v>
                </c:pt>
                <c:pt idx="206">
                  <c:v>45497</c:v>
                </c:pt>
                <c:pt idx="207">
                  <c:v>45498</c:v>
                </c:pt>
                <c:pt idx="208">
                  <c:v>45499</c:v>
                </c:pt>
                <c:pt idx="209">
                  <c:v>45502</c:v>
                </c:pt>
                <c:pt idx="210">
                  <c:v>45503</c:v>
                </c:pt>
                <c:pt idx="211">
                  <c:v>45504</c:v>
                </c:pt>
                <c:pt idx="212">
                  <c:v>45505</c:v>
                </c:pt>
                <c:pt idx="213">
                  <c:v>45506</c:v>
                </c:pt>
                <c:pt idx="214">
                  <c:v>45509</c:v>
                </c:pt>
                <c:pt idx="215">
                  <c:v>45510</c:v>
                </c:pt>
                <c:pt idx="216">
                  <c:v>45511</c:v>
                </c:pt>
                <c:pt idx="217">
                  <c:v>45512</c:v>
                </c:pt>
                <c:pt idx="218">
                  <c:v>45513</c:v>
                </c:pt>
                <c:pt idx="219">
                  <c:v>45516</c:v>
                </c:pt>
                <c:pt idx="220">
                  <c:v>45517</c:v>
                </c:pt>
                <c:pt idx="221">
                  <c:v>45518</c:v>
                </c:pt>
                <c:pt idx="222">
                  <c:v>45519</c:v>
                </c:pt>
                <c:pt idx="223">
                  <c:v>45520</c:v>
                </c:pt>
                <c:pt idx="224">
                  <c:v>45523</c:v>
                </c:pt>
                <c:pt idx="225">
                  <c:v>45524</c:v>
                </c:pt>
                <c:pt idx="226">
                  <c:v>45525</c:v>
                </c:pt>
                <c:pt idx="227">
                  <c:v>45526</c:v>
                </c:pt>
                <c:pt idx="228">
                  <c:v>45527</c:v>
                </c:pt>
                <c:pt idx="229">
                  <c:v>45530</c:v>
                </c:pt>
                <c:pt idx="230">
                  <c:v>45531</c:v>
                </c:pt>
                <c:pt idx="231">
                  <c:v>45532</c:v>
                </c:pt>
                <c:pt idx="232">
                  <c:v>45533</c:v>
                </c:pt>
                <c:pt idx="233">
                  <c:v>45534</c:v>
                </c:pt>
                <c:pt idx="234">
                  <c:v>45537</c:v>
                </c:pt>
                <c:pt idx="235">
                  <c:v>45538</c:v>
                </c:pt>
                <c:pt idx="236">
                  <c:v>45539</c:v>
                </c:pt>
                <c:pt idx="237">
                  <c:v>45540</c:v>
                </c:pt>
                <c:pt idx="238">
                  <c:v>45541</c:v>
                </c:pt>
                <c:pt idx="239">
                  <c:v>45544</c:v>
                </c:pt>
                <c:pt idx="240">
                  <c:v>45545</c:v>
                </c:pt>
                <c:pt idx="241">
                  <c:v>45546</c:v>
                </c:pt>
                <c:pt idx="242">
                  <c:v>45547</c:v>
                </c:pt>
                <c:pt idx="243">
                  <c:v>45548</c:v>
                </c:pt>
                <c:pt idx="244">
                  <c:v>45551</c:v>
                </c:pt>
                <c:pt idx="245">
                  <c:v>45552</c:v>
                </c:pt>
                <c:pt idx="246">
                  <c:v>45553</c:v>
                </c:pt>
                <c:pt idx="247">
                  <c:v>45554</c:v>
                </c:pt>
                <c:pt idx="248">
                  <c:v>45555</c:v>
                </c:pt>
                <c:pt idx="249">
                  <c:v>45558</c:v>
                </c:pt>
                <c:pt idx="250">
                  <c:v>45559</c:v>
                </c:pt>
                <c:pt idx="251">
                  <c:v>45560</c:v>
                </c:pt>
                <c:pt idx="252">
                  <c:v>45561</c:v>
                </c:pt>
                <c:pt idx="253">
                  <c:v>45562</c:v>
                </c:pt>
                <c:pt idx="254">
                  <c:v>45565</c:v>
                </c:pt>
                <c:pt idx="255">
                  <c:v>45566</c:v>
                </c:pt>
                <c:pt idx="256">
                  <c:v>45567</c:v>
                </c:pt>
                <c:pt idx="257">
                  <c:v>45568</c:v>
                </c:pt>
                <c:pt idx="258">
                  <c:v>45569</c:v>
                </c:pt>
                <c:pt idx="259">
                  <c:v>45572</c:v>
                </c:pt>
                <c:pt idx="260">
                  <c:v>45573</c:v>
                </c:pt>
                <c:pt idx="261">
                  <c:v>45574</c:v>
                </c:pt>
                <c:pt idx="262">
                  <c:v>45575</c:v>
                </c:pt>
                <c:pt idx="263">
                  <c:v>45576</c:v>
                </c:pt>
                <c:pt idx="264">
                  <c:v>45579</c:v>
                </c:pt>
                <c:pt idx="265">
                  <c:v>45580</c:v>
                </c:pt>
                <c:pt idx="266">
                  <c:v>45581</c:v>
                </c:pt>
                <c:pt idx="267">
                  <c:v>45582</c:v>
                </c:pt>
                <c:pt idx="268">
                  <c:v>45583</c:v>
                </c:pt>
                <c:pt idx="269">
                  <c:v>45586</c:v>
                </c:pt>
                <c:pt idx="270">
                  <c:v>45587</c:v>
                </c:pt>
                <c:pt idx="271">
                  <c:v>45588</c:v>
                </c:pt>
                <c:pt idx="272">
                  <c:v>45589</c:v>
                </c:pt>
                <c:pt idx="273">
                  <c:v>45590</c:v>
                </c:pt>
                <c:pt idx="274">
                  <c:v>45593</c:v>
                </c:pt>
                <c:pt idx="275">
                  <c:v>45594</c:v>
                </c:pt>
                <c:pt idx="276">
                  <c:v>45595</c:v>
                </c:pt>
                <c:pt idx="277">
                  <c:v>45596</c:v>
                </c:pt>
                <c:pt idx="278">
                  <c:v>45597</c:v>
                </c:pt>
                <c:pt idx="279">
                  <c:v>45598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45607</c:v>
                </c:pt>
                <c:pt idx="285">
                  <c:v>45608</c:v>
                </c:pt>
                <c:pt idx="286">
                  <c:v>45609</c:v>
                </c:pt>
                <c:pt idx="287">
                  <c:v>45610</c:v>
                </c:pt>
                <c:pt idx="288">
                  <c:v>45611</c:v>
                </c:pt>
                <c:pt idx="289">
                  <c:v>45614</c:v>
                </c:pt>
                <c:pt idx="290">
                  <c:v>45615</c:v>
                </c:pt>
                <c:pt idx="291">
                  <c:v>45616</c:v>
                </c:pt>
                <c:pt idx="292">
                  <c:v>45617</c:v>
                </c:pt>
                <c:pt idx="293">
                  <c:v>45618</c:v>
                </c:pt>
                <c:pt idx="294">
                  <c:v>45621</c:v>
                </c:pt>
                <c:pt idx="295">
                  <c:v>45622</c:v>
                </c:pt>
                <c:pt idx="296">
                  <c:v>45623</c:v>
                </c:pt>
                <c:pt idx="297">
                  <c:v>45624</c:v>
                </c:pt>
                <c:pt idx="298">
                  <c:v>45625</c:v>
                </c:pt>
                <c:pt idx="299">
                  <c:v>45628</c:v>
                </c:pt>
                <c:pt idx="300">
                  <c:v>45629</c:v>
                </c:pt>
                <c:pt idx="301">
                  <c:v>45630</c:v>
                </c:pt>
                <c:pt idx="302">
                  <c:v>45631</c:v>
                </c:pt>
                <c:pt idx="303">
                  <c:v>45632</c:v>
                </c:pt>
                <c:pt idx="304">
                  <c:v>45635</c:v>
                </c:pt>
                <c:pt idx="305">
                  <c:v>45636</c:v>
                </c:pt>
                <c:pt idx="306">
                  <c:v>45637</c:v>
                </c:pt>
                <c:pt idx="307">
                  <c:v>45638</c:v>
                </c:pt>
                <c:pt idx="308">
                  <c:v>45639</c:v>
                </c:pt>
                <c:pt idx="309">
                  <c:v>45642</c:v>
                </c:pt>
                <c:pt idx="310">
                  <c:v>45643</c:v>
                </c:pt>
                <c:pt idx="311">
                  <c:v>45644</c:v>
                </c:pt>
                <c:pt idx="312">
                  <c:v>45645</c:v>
                </c:pt>
                <c:pt idx="313">
                  <c:v>45646</c:v>
                </c:pt>
                <c:pt idx="314">
                  <c:v>45649</c:v>
                </c:pt>
                <c:pt idx="315">
                  <c:v>45650</c:v>
                </c:pt>
                <c:pt idx="316">
                  <c:v>45651</c:v>
                </c:pt>
                <c:pt idx="317">
                  <c:v>45652</c:v>
                </c:pt>
                <c:pt idx="318">
                  <c:v>45653</c:v>
                </c:pt>
                <c:pt idx="319">
                  <c:v>45654</c:v>
                </c:pt>
                <c:pt idx="320">
                  <c:v>45656</c:v>
                </c:pt>
                <c:pt idx="321">
                  <c:v>45660</c:v>
                </c:pt>
                <c:pt idx="322">
                  <c:v>45663</c:v>
                </c:pt>
                <c:pt idx="323">
                  <c:v>45665</c:v>
                </c:pt>
                <c:pt idx="324">
                  <c:v>45666</c:v>
                </c:pt>
                <c:pt idx="325">
                  <c:v>45667</c:v>
                </c:pt>
                <c:pt idx="326">
                  <c:v>45670</c:v>
                </c:pt>
                <c:pt idx="327">
                  <c:v>45671</c:v>
                </c:pt>
                <c:pt idx="328">
                  <c:v>45672</c:v>
                </c:pt>
                <c:pt idx="329">
                  <c:v>45673</c:v>
                </c:pt>
                <c:pt idx="330">
                  <c:v>45674</c:v>
                </c:pt>
                <c:pt idx="331">
                  <c:v>45677</c:v>
                </c:pt>
                <c:pt idx="332">
                  <c:v>45678</c:v>
                </c:pt>
                <c:pt idx="333">
                  <c:v>45679</c:v>
                </c:pt>
                <c:pt idx="334">
                  <c:v>45680</c:v>
                </c:pt>
                <c:pt idx="335">
                  <c:v>45681</c:v>
                </c:pt>
                <c:pt idx="336">
                  <c:v>45684</c:v>
                </c:pt>
                <c:pt idx="337">
                  <c:v>45685</c:v>
                </c:pt>
                <c:pt idx="338">
                  <c:v>45686</c:v>
                </c:pt>
                <c:pt idx="339">
                  <c:v>45687</c:v>
                </c:pt>
                <c:pt idx="340">
                  <c:v>45688</c:v>
                </c:pt>
                <c:pt idx="341">
                  <c:v>45691</c:v>
                </c:pt>
                <c:pt idx="342">
                  <c:v>45692</c:v>
                </c:pt>
                <c:pt idx="343">
                  <c:v>45693</c:v>
                </c:pt>
                <c:pt idx="344">
                  <c:v>45694</c:v>
                </c:pt>
                <c:pt idx="345">
                  <c:v>45695</c:v>
                </c:pt>
                <c:pt idx="346">
                  <c:v>45698</c:v>
                </c:pt>
                <c:pt idx="347">
                  <c:v>45699</c:v>
                </c:pt>
                <c:pt idx="348">
                  <c:v>45700</c:v>
                </c:pt>
                <c:pt idx="349">
                  <c:v>45701</c:v>
                </c:pt>
                <c:pt idx="350">
                  <c:v>45702</c:v>
                </c:pt>
                <c:pt idx="351">
                  <c:v>45705</c:v>
                </c:pt>
                <c:pt idx="352">
                  <c:v>45706</c:v>
                </c:pt>
                <c:pt idx="353">
                  <c:v>45707</c:v>
                </c:pt>
                <c:pt idx="354">
                  <c:v>45708</c:v>
                </c:pt>
                <c:pt idx="355">
                  <c:v>45709</c:v>
                </c:pt>
                <c:pt idx="356">
                  <c:v>45712</c:v>
                </c:pt>
                <c:pt idx="357">
                  <c:v>45713</c:v>
                </c:pt>
                <c:pt idx="358">
                  <c:v>45714</c:v>
                </c:pt>
                <c:pt idx="359">
                  <c:v>45715</c:v>
                </c:pt>
                <c:pt idx="360">
                  <c:v>45716</c:v>
                </c:pt>
                <c:pt idx="361">
                  <c:v>45719</c:v>
                </c:pt>
                <c:pt idx="362">
                  <c:v>45720</c:v>
                </c:pt>
                <c:pt idx="363">
                  <c:v>45721</c:v>
                </c:pt>
                <c:pt idx="364">
                  <c:v>45722</c:v>
                </c:pt>
                <c:pt idx="365">
                  <c:v>45723</c:v>
                </c:pt>
                <c:pt idx="366">
                  <c:v>45726</c:v>
                </c:pt>
                <c:pt idx="367">
                  <c:v>45727</c:v>
                </c:pt>
                <c:pt idx="368">
                  <c:v>45728</c:v>
                </c:pt>
                <c:pt idx="369">
                  <c:v>45729</c:v>
                </c:pt>
                <c:pt idx="370">
                  <c:v>45730</c:v>
                </c:pt>
                <c:pt idx="371">
                  <c:v>45733</c:v>
                </c:pt>
                <c:pt idx="372">
                  <c:v>45734</c:v>
                </c:pt>
                <c:pt idx="373">
                  <c:v>45735</c:v>
                </c:pt>
                <c:pt idx="374">
                  <c:v>45736</c:v>
                </c:pt>
                <c:pt idx="375">
                  <c:v>45737</c:v>
                </c:pt>
                <c:pt idx="376">
                  <c:v>45740</c:v>
                </c:pt>
                <c:pt idx="377">
                  <c:v>45741</c:v>
                </c:pt>
                <c:pt idx="378">
                  <c:v>45742</c:v>
                </c:pt>
                <c:pt idx="379">
                  <c:v>45743</c:v>
                </c:pt>
                <c:pt idx="380">
                  <c:v>45744</c:v>
                </c:pt>
                <c:pt idx="381">
                  <c:v>45747</c:v>
                </c:pt>
                <c:pt idx="382">
                  <c:v>45748</c:v>
                </c:pt>
                <c:pt idx="383">
                  <c:v>45749</c:v>
                </c:pt>
                <c:pt idx="384">
                  <c:v>45750</c:v>
                </c:pt>
                <c:pt idx="385">
                  <c:v>45751</c:v>
                </c:pt>
                <c:pt idx="386">
                  <c:v>45754</c:v>
                </c:pt>
                <c:pt idx="387">
                  <c:v>45755</c:v>
                </c:pt>
                <c:pt idx="388">
                  <c:v>45756</c:v>
                </c:pt>
                <c:pt idx="389">
                  <c:v>45757</c:v>
                </c:pt>
                <c:pt idx="390">
                  <c:v>45758</c:v>
                </c:pt>
                <c:pt idx="391">
                  <c:v>45761</c:v>
                </c:pt>
                <c:pt idx="392">
                  <c:v>45762</c:v>
                </c:pt>
                <c:pt idx="393">
                  <c:v>45763</c:v>
                </c:pt>
                <c:pt idx="394">
                  <c:v>45764</c:v>
                </c:pt>
                <c:pt idx="395">
                  <c:v>45765</c:v>
                </c:pt>
                <c:pt idx="396">
                  <c:v>45768</c:v>
                </c:pt>
                <c:pt idx="397">
                  <c:v>45769</c:v>
                </c:pt>
                <c:pt idx="398">
                  <c:v>45770</c:v>
                </c:pt>
                <c:pt idx="399">
                  <c:v>45771</c:v>
                </c:pt>
                <c:pt idx="400">
                  <c:v>45772</c:v>
                </c:pt>
                <c:pt idx="401">
                  <c:v>45775</c:v>
                </c:pt>
                <c:pt idx="402">
                  <c:v>45776</c:v>
                </c:pt>
                <c:pt idx="403">
                  <c:v>45777</c:v>
                </c:pt>
                <c:pt idx="404">
                  <c:v>45779</c:v>
                </c:pt>
                <c:pt idx="405">
                  <c:v>45782</c:v>
                </c:pt>
                <c:pt idx="406">
                  <c:v>45783</c:v>
                </c:pt>
                <c:pt idx="407">
                  <c:v>45784</c:v>
                </c:pt>
                <c:pt idx="408">
                  <c:v>45785</c:v>
                </c:pt>
                <c:pt idx="409">
                  <c:v>45789</c:v>
                </c:pt>
                <c:pt idx="410">
                  <c:v>45790</c:v>
                </c:pt>
                <c:pt idx="411">
                  <c:v>45791</c:v>
                </c:pt>
                <c:pt idx="412">
                  <c:v>45792</c:v>
                </c:pt>
                <c:pt idx="413">
                  <c:v>45793</c:v>
                </c:pt>
                <c:pt idx="414">
                  <c:v>45796</c:v>
                </c:pt>
                <c:pt idx="415">
                  <c:v>45797</c:v>
                </c:pt>
                <c:pt idx="416">
                  <c:v>45798</c:v>
                </c:pt>
                <c:pt idx="417">
                  <c:v>45799</c:v>
                </c:pt>
                <c:pt idx="418">
                  <c:v>45800</c:v>
                </c:pt>
                <c:pt idx="419">
                  <c:v>45803</c:v>
                </c:pt>
                <c:pt idx="420">
                  <c:v>45804</c:v>
                </c:pt>
                <c:pt idx="421">
                  <c:v>45805</c:v>
                </c:pt>
                <c:pt idx="422">
                  <c:v>45806</c:v>
                </c:pt>
                <c:pt idx="423">
                  <c:v>45807</c:v>
                </c:pt>
                <c:pt idx="424">
                  <c:v>45810</c:v>
                </c:pt>
                <c:pt idx="425">
                  <c:v>45811</c:v>
                </c:pt>
                <c:pt idx="426">
                  <c:v>45812</c:v>
                </c:pt>
                <c:pt idx="427">
                  <c:v>45813</c:v>
                </c:pt>
                <c:pt idx="428">
                  <c:v>45814</c:v>
                </c:pt>
                <c:pt idx="429">
                  <c:v>45817</c:v>
                </c:pt>
                <c:pt idx="430">
                  <c:v>45818</c:v>
                </c:pt>
                <c:pt idx="431">
                  <c:v>45819</c:v>
                </c:pt>
                <c:pt idx="432">
                  <c:v>45821</c:v>
                </c:pt>
                <c:pt idx="433">
                  <c:v>45824</c:v>
                </c:pt>
                <c:pt idx="434">
                  <c:v>45825</c:v>
                </c:pt>
                <c:pt idx="435">
                  <c:v>45826</c:v>
                </c:pt>
                <c:pt idx="436">
                  <c:v>45827</c:v>
                </c:pt>
                <c:pt idx="437">
                  <c:v>45828</c:v>
                </c:pt>
                <c:pt idx="438">
                  <c:v>45831</c:v>
                </c:pt>
                <c:pt idx="439">
                  <c:v>45832</c:v>
                </c:pt>
                <c:pt idx="440">
                  <c:v>45833</c:v>
                </c:pt>
                <c:pt idx="441">
                  <c:v>45834</c:v>
                </c:pt>
                <c:pt idx="442">
                  <c:v>45835</c:v>
                </c:pt>
                <c:pt idx="443">
                  <c:v>45838</c:v>
                </c:pt>
                <c:pt idx="444">
                  <c:v>45839</c:v>
                </c:pt>
                <c:pt idx="445">
                  <c:v>45840</c:v>
                </c:pt>
                <c:pt idx="446">
                  <c:v>45841</c:v>
                </c:pt>
                <c:pt idx="447">
                  <c:v>45842</c:v>
                </c:pt>
                <c:pt idx="448">
                  <c:v>45845</c:v>
                </c:pt>
                <c:pt idx="449">
                  <c:v>45846</c:v>
                </c:pt>
                <c:pt idx="450">
                  <c:v>45847</c:v>
                </c:pt>
                <c:pt idx="451">
                  <c:v>45848</c:v>
                </c:pt>
                <c:pt idx="452">
                  <c:v>45849</c:v>
                </c:pt>
                <c:pt idx="453">
                  <c:v>45852</c:v>
                </c:pt>
                <c:pt idx="454">
                  <c:v>45853</c:v>
                </c:pt>
                <c:pt idx="455">
                  <c:v>45854</c:v>
                </c:pt>
                <c:pt idx="456">
                  <c:v>45855</c:v>
                </c:pt>
                <c:pt idx="457">
                  <c:v>45856</c:v>
                </c:pt>
                <c:pt idx="458">
                  <c:v>45859</c:v>
                </c:pt>
                <c:pt idx="459">
                  <c:v>45860</c:v>
                </c:pt>
                <c:pt idx="460">
                  <c:v>45861</c:v>
                </c:pt>
                <c:pt idx="461">
                  <c:v>45862</c:v>
                </c:pt>
                <c:pt idx="462">
                  <c:v>45863</c:v>
                </c:pt>
                <c:pt idx="463">
                  <c:v>45866</c:v>
                </c:pt>
                <c:pt idx="464">
                  <c:v>45867</c:v>
                </c:pt>
                <c:pt idx="465">
                  <c:v>45868</c:v>
                </c:pt>
                <c:pt idx="466">
                  <c:v>45869</c:v>
                </c:pt>
                <c:pt idx="467">
                  <c:v>45870</c:v>
                </c:pt>
                <c:pt idx="468">
                  <c:v>45873</c:v>
                </c:pt>
                <c:pt idx="469">
                  <c:v>45874</c:v>
                </c:pt>
                <c:pt idx="470">
                  <c:v>45875</c:v>
                </c:pt>
                <c:pt idx="471">
                  <c:v>45876</c:v>
                </c:pt>
                <c:pt idx="472">
                  <c:v>45877</c:v>
                </c:pt>
                <c:pt idx="473">
                  <c:v>45880</c:v>
                </c:pt>
                <c:pt idx="474">
                  <c:v>45881</c:v>
                </c:pt>
                <c:pt idx="475">
                  <c:v>45882</c:v>
                </c:pt>
                <c:pt idx="476">
                  <c:v>45883</c:v>
                </c:pt>
                <c:pt idx="477">
                  <c:v>45884</c:v>
                </c:pt>
                <c:pt idx="478">
                  <c:v>45887</c:v>
                </c:pt>
                <c:pt idx="479">
                  <c:v>45888</c:v>
                </c:pt>
                <c:pt idx="480">
                  <c:v>45889</c:v>
                </c:pt>
                <c:pt idx="481">
                  <c:v>45890</c:v>
                </c:pt>
                <c:pt idx="482">
                  <c:v>45891</c:v>
                </c:pt>
                <c:pt idx="483">
                  <c:v>45894</c:v>
                </c:pt>
                <c:pt idx="484">
                  <c:v>45895</c:v>
                </c:pt>
                <c:pt idx="485">
                  <c:v>45896</c:v>
                </c:pt>
                <c:pt idx="486">
                  <c:v>45897</c:v>
                </c:pt>
                <c:pt idx="487">
                  <c:v>45898</c:v>
                </c:pt>
                <c:pt idx="488">
                  <c:v>45901</c:v>
                </c:pt>
                <c:pt idx="489">
                  <c:v>45902</c:v>
                </c:pt>
                <c:pt idx="490">
                  <c:v>45903</c:v>
                </c:pt>
                <c:pt idx="491">
                  <c:v>45904</c:v>
                </c:pt>
                <c:pt idx="492">
                  <c:v>45905</c:v>
                </c:pt>
                <c:pt idx="493">
                  <c:v>45908</c:v>
                </c:pt>
                <c:pt idx="494">
                  <c:v>45909</c:v>
                </c:pt>
                <c:pt idx="495">
                  <c:v>45910</c:v>
                </c:pt>
                <c:pt idx="496">
                  <c:v>45911</c:v>
                </c:pt>
                <c:pt idx="497">
                  <c:v>45912</c:v>
                </c:pt>
                <c:pt idx="498">
                  <c:v>45915</c:v>
                </c:pt>
                <c:pt idx="499">
                  <c:v>45916</c:v>
                </c:pt>
                <c:pt idx="500">
                  <c:v>45917</c:v>
                </c:pt>
                <c:pt idx="501">
                  <c:v>45918</c:v>
                </c:pt>
                <c:pt idx="502">
                  <c:v>45919</c:v>
                </c:pt>
                <c:pt idx="503">
                  <c:v>45922</c:v>
                </c:pt>
                <c:pt idx="504">
                  <c:v>45923</c:v>
                </c:pt>
                <c:pt idx="505">
                  <c:v>45924</c:v>
                </c:pt>
                <c:pt idx="506">
                  <c:v>45925</c:v>
                </c:pt>
                <c:pt idx="507">
                  <c:v>45926</c:v>
                </c:pt>
                <c:pt idx="508">
                  <c:v>45929</c:v>
                </c:pt>
                <c:pt idx="509">
                  <c:v>45930</c:v>
                </c:pt>
              </c:numCache>
            </c:numRef>
          </c:cat>
          <c:val>
            <c:numRef>
              <c:f>'Port Bond Returns'!$H$4:$H$513</c:f>
              <c:numCache>
                <c:formatCode>0.00%</c:formatCode>
                <c:ptCount val="510"/>
                <c:pt idx="1">
                  <c:v>7.0851907059782393E-3</c:v>
                </c:pt>
                <c:pt idx="2">
                  <c:v>5.279603696499424E-3</c:v>
                </c:pt>
                <c:pt idx="3">
                  <c:v>5.5347540763007073E-3</c:v>
                </c:pt>
                <c:pt idx="4">
                  <c:v>5.4034430764046794E-3</c:v>
                </c:pt>
                <c:pt idx="5">
                  <c:v>2.9963836803319488E-3</c:v>
                </c:pt>
                <c:pt idx="6">
                  <c:v>5.8101144982258155E-3</c:v>
                </c:pt>
                <c:pt idx="7">
                  <c:v>6.2154656540070134E-3</c:v>
                </c:pt>
                <c:pt idx="8">
                  <c:v>9.8903202358282764E-3</c:v>
                </c:pt>
                <c:pt idx="9">
                  <c:v>7.1930060730825531E-3</c:v>
                </c:pt>
                <c:pt idx="10">
                  <c:v>6.1851909858789966E-3</c:v>
                </c:pt>
                <c:pt idx="11">
                  <c:v>2.167661495782203E-3</c:v>
                </c:pt>
                <c:pt idx="12">
                  <c:v>1.6361144498696183E-3</c:v>
                </c:pt>
                <c:pt idx="13">
                  <c:v>6.7987564226765548E-3</c:v>
                </c:pt>
                <c:pt idx="14">
                  <c:v>6.3102848719988501E-3</c:v>
                </c:pt>
                <c:pt idx="15">
                  <c:v>1.1929844958693403E-2</c:v>
                </c:pt>
                <c:pt idx="16">
                  <c:v>3.3603074343303337E-3</c:v>
                </c:pt>
                <c:pt idx="17">
                  <c:v>6.3083748683800513E-3</c:v>
                </c:pt>
                <c:pt idx="18">
                  <c:v>2.6877277586184519E-3</c:v>
                </c:pt>
                <c:pt idx="19">
                  <c:v>1.0896563783472434E-2</c:v>
                </c:pt>
                <c:pt idx="20">
                  <c:v>-5.2069221982367977E-3</c:v>
                </c:pt>
                <c:pt idx="21">
                  <c:v>3.0776994695664419E-3</c:v>
                </c:pt>
                <c:pt idx="22">
                  <c:v>1.6194974887399672E-2</c:v>
                </c:pt>
                <c:pt idx="23">
                  <c:v>1.3912581353859088E-2</c:v>
                </c:pt>
                <c:pt idx="24">
                  <c:v>1.2580583772573806E-2</c:v>
                </c:pt>
                <c:pt idx="25">
                  <c:v>1.0713064294424068E-2</c:v>
                </c:pt>
                <c:pt idx="26">
                  <c:v>7.6402209792654661E-3</c:v>
                </c:pt>
                <c:pt idx="27">
                  <c:v>7.6832681250820654E-3</c:v>
                </c:pt>
                <c:pt idx="28">
                  <c:v>1.4811823390907964E-2</c:v>
                </c:pt>
                <c:pt idx="29">
                  <c:v>4.4443786953374028E-3</c:v>
                </c:pt>
                <c:pt idx="30">
                  <c:v>2.2839565697197585E-3</c:v>
                </c:pt>
                <c:pt idx="31">
                  <c:v>4.8242204096550223E-3</c:v>
                </c:pt>
                <c:pt idx="32">
                  <c:v>7.2389732075567757E-3</c:v>
                </c:pt>
                <c:pt idx="33">
                  <c:v>8.2489547803303413E-3</c:v>
                </c:pt>
                <c:pt idx="34">
                  <c:v>1.3023123878297072E-2</c:v>
                </c:pt>
                <c:pt idx="35">
                  <c:v>7.2780345722062824E-3</c:v>
                </c:pt>
                <c:pt idx="36">
                  <c:v>6.3814560035378113E-3</c:v>
                </c:pt>
                <c:pt idx="37">
                  <c:v>1.1215326826426099E-2</c:v>
                </c:pt>
                <c:pt idx="38">
                  <c:v>5.9308882361981839E-3</c:v>
                </c:pt>
                <c:pt idx="39">
                  <c:v>5.9663281195355689E-3</c:v>
                </c:pt>
                <c:pt idx="40">
                  <c:v>6.0906041547836411E-3</c:v>
                </c:pt>
                <c:pt idx="41">
                  <c:v>6.9252697839035761E-3</c:v>
                </c:pt>
                <c:pt idx="42">
                  <c:v>7.3787741043410239E-3</c:v>
                </c:pt>
                <c:pt idx="43">
                  <c:v>4.6425041580869571E-3</c:v>
                </c:pt>
                <c:pt idx="44">
                  <c:v>-1.0815463766927543E-3</c:v>
                </c:pt>
                <c:pt idx="45">
                  <c:v>4.86744461339379E-3</c:v>
                </c:pt>
                <c:pt idx="46">
                  <c:v>1.6254474121653265E-3</c:v>
                </c:pt>
                <c:pt idx="47">
                  <c:v>4.0218281621137164E-3</c:v>
                </c:pt>
                <c:pt idx="48">
                  <c:v>1.5441103352793698E-3</c:v>
                </c:pt>
                <c:pt idx="49">
                  <c:v>3.6882023213795408E-3</c:v>
                </c:pt>
                <c:pt idx="50">
                  <c:v>4.6467290747503444E-3</c:v>
                </c:pt>
                <c:pt idx="51">
                  <c:v>2.6566571112901058E-3</c:v>
                </c:pt>
                <c:pt idx="52">
                  <c:v>1.5188519854325566E-3</c:v>
                </c:pt>
                <c:pt idx="53">
                  <c:v>3.1153283915056561E-3</c:v>
                </c:pt>
                <c:pt idx="54">
                  <c:v>1.3461788006519294E-2</c:v>
                </c:pt>
                <c:pt idx="55">
                  <c:v>2.7450215783649881E-2</c:v>
                </c:pt>
                <c:pt idx="56">
                  <c:v>6.580200450146889E-3</c:v>
                </c:pt>
                <c:pt idx="57">
                  <c:v>1.0842577592317836E-2</c:v>
                </c:pt>
                <c:pt idx="58">
                  <c:v>3.2002517420686603E-3</c:v>
                </c:pt>
                <c:pt idx="59">
                  <c:v>7.2146014926851134E-3</c:v>
                </c:pt>
                <c:pt idx="60">
                  <c:v>7.7608908052332779E-3</c:v>
                </c:pt>
                <c:pt idx="61">
                  <c:v>1.2791683021210025E-3</c:v>
                </c:pt>
                <c:pt idx="62">
                  <c:v>4.8898732934008482E-3</c:v>
                </c:pt>
                <c:pt idx="63">
                  <c:v>1.7344004603142605E-2</c:v>
                </c:pt>
                <c:pt idx="64">
                  <c:v>6.7622391951712938E-3</c:v>
                </c:pt>
                <c:pt idx="65">
                  <c:v>8.3744715418886395E-3</c:v>
                </c:pt>
                <c:pt idx="66">
                  <c:v>6.7140876495393794E-3</c:v>
                </c:pt>
                <c:pt idx="67">
                  <c:v>7.9233815775768823E-3</c:v>
                </c:pt>
                <c:pt idx="68">
                  <c:v>3.2234970787107017E-3</c:v>
                </c:pt>
                <c:pt idx="69">
                  <c:v>-3.1041363716130203E-3</c:v>
                </c:pt>
                <c:pt idx="70">
                  <c:v>1.2041949414955823E-2</c:v>
                </c:pt>
                <c:pt idx="71">
                  <c:v>-4.4679267620424176E-3</c:v>
                </c:pt>
                <c:pt idx="72">
                  <c:v>3.9604277229237095E-3</c:v>
                </c:pt>
                <c:pt idx="73">
                  <c:v>6.8033297997547315E-3</c:v>
                </c:pt>
                <c:pt idx="74">
                  <c:v>1.9525456401864533E-3</c:v>
                </c:pt>
                <c:pt idx="75">
                  <c:v>-1.1035293566289631E-3</c:v>
                </c:pt>
                <c:pt idx="76">
                  <c:v>4.615797704943558E-3</c:v>
                </c:pt>
                <c:pt idx="77">
                  <c:v>1.8712725035525502E-2</c:v>
                </c:pt>
                <c:pt idx="78">
                  <c:v>5.6108253366887965E-3</c:v>
                </c:pt>
                <c:pt idx="79">
                  <c:v>6.540773040892023E-3</c:v>
                </c:pt>
                <c:pt idx="80">
                  <c:v>0</c:v>
                </c:pt>
                <c:pt idx="81">
                  <c:v>9.5008889037736747E-3</c:v>
                </c:pt>
                <c:pt idx="82">
                  <c:v>7.3428009997357213E-3</c:v>
                </c:pt>
                <c:pt idx="83">
                  <c:v>6.854815628013931E-4</c:v>
                </c:pt>
                <c:pt idx="84">
                  <c:v>5.5810716961236517E-3</c:v>
                </c:pt>
                <c:pt idx="85">
                  <c:v>5.6955971619442993E-3</c:v>
                </c:pt>
                <c:pt idx="86">
                  <c:v>6.6831844952909055E-3</c:v>
                </c:pt>
                <c:pt idx="87">
                  <c:v>3.2196499515100285E-3</c:v>
                </c:pt>
                <c:pt idx="88">
                  <c:v>4.6672803574339342E-3</c:v>
                </c:pt>
                <c:pt idx="89">
                  <c:v>3.1473949047133407E-3</c:v>
                </c:pt>
                <c:pt idx="90">
                  <c:v>2.3661361590489706E-3</c:v>
                </c:pt>
                <c:pt idx="91">
                  <c:v>1.8143994386708101E-3</c:v>
                </c:pt>
                <c:pt idx="92">
                  <c:v>4.7893536140342745E-3</c:v>
                </c:pt>
                <c:pt idx="93">
                  <c:v>3.2285653418158144E-3</c:v>
                </c:pt>
                <c:pt idx="94">
                  <c:v>7.6243147792562031E-3</c:v>
                </c:pt>
                <c:pt idx="95">
                  <c:v>5.0275439357263972E-3</c:v>
                </c:pt>
                <c:pt idx="96">
                  <c:v>4.6273913718835047E-3</c:v>
                </c:pt>
                <c:pt idx="97">
                  <c:v>2.2519863572125539E-3</c:v>
                </c:pt>
                <c:pt idx="98">
                  <c:v>5.9366102584185402E-3</c:v>
                </c:pt>
                <c:pt idx="99">
                  <c:v>7.7634094410064854E-3</c:v>
                </c:pt>
                <c:pt idx="100">
                  <c:v>6.6164380518232814E-3</c:v>
                </c:pt>
                <c:pt idx="101">
                  <c:v>5.6027687292042883E-3</c:v>
                </c:pt>
                <c:pt idx="102">
                  <c:v>7.5576498961464015E-3</c:v>
                </c:pt>
                <c:pt idx="103">
                  <c:v>4.2036049334117417E-3</c:v>
                </c:pt>
                <c:pt idx="104">
                  <c:v>6.7581660197449491E-3</c:v>
                </c:pt>
                <c:pt idx="105">
                  <c:v>1.4305359837068175E-2</c:v>
                </c:pt>
                <c:pt idx="106">
                  <c:v>-3.0758582001859641E-4</c:v>
                </c:pt>
                <c:pt idx="107">
                  <c:v>2.6683899734642582E-3</c:v>
                </c:pt>
                <c:pt idx="108">
                  <c:v>6.8652269673879166E-3</c:v>
                </c:pt>
                <c:pt idx="109">
                  <c:v>8.344402776215688E-3</c:v>
                </c:pt>
                <c:pt idx="110">
                  <c:v>1.0118662709150494E-2</c:v>
                </c:pt>
                <c:pt idx="111">
                  <c:v>7.3039276554564218E-3</c:v>
                </c:pt>
                <c:pt idx="112">
                  <c:v>4.1894548853233619E-3</c:v>
                </c:pt>
                <c:pt idx="113">
                  <c:v>1.7875295858098775E-3</c:v>
                </c:pt>
                <c:pt idx="114">
                  <c:v>2.4691494510289177E-3</c:v>
                </c:pt>
                <c:pt idx="115">
                  <c:v>-2.1319660724239409E-4</c:v>
                </c:pt>
                <c:pt idx="116">
                  <c:v>7.8722136051909662E-4</c:v>
                </c:pt>
                <c:pt idx="117">
                  <c:v>1.7025625184816425E-3</c:v>
                </c:pt>
                <c:pt idx="118">
                  <c:v>3.9332979791588899E-3</c:v>
                </c:pt>
                <c:pt idx="119">
                  <c:v>9.3175261782423753E-3</c:v>
                </c:pt>
                <c:pt idx="120">
                  <c:v>4.2253094460662725E-3</c:v>
                </c:pt>
                <c:pt idx="121">
                  <c:v>7.0024730506066833E-3</c:v>
                </c:pt>
                <c:pt idx="122">
                  <c:v>7.609751546126353E-3</c:v>
                </c:pt>
                <c:pt idx="123">
                  <c:v>1.6134691000653657E-2</c:v>
                </c:pt>
                <c:pt idx="124">
                  <c:v>6.5591045944515484E-3</c:v>
                </c:pt>
                <c:pt idx="125">
                  <c:v>2.9776319585307796E-3</c:v>
                </c:pt>
                <c:pt idx="126">
                  <c:v>1.3299334688564807E-3</c:v>
                </c:pt>
                <c:pt idx="127">
                  <c:v>8.5286786803070672E-3</c:v>
                </c:pt>
                <c:pt idx="128">
                  <c:v>3.8015458525158196E-3</c:v>
                </c:pt>
                <c:pt idx="129">
                  <c:v>3.4195906506570449E-3</c:v>
                </c:pt>
                <c:pt idx="130">
                  <c:v>2.4552191510428976E-3</c:v>
                </c:pt>
                <c:pt idx="131">
                  <c:v>5.5108648270392416E-3</c:v>
                </c:pt>
                <c:pt idx="132">
                  <c:v>5.4024721330800272E-3</c:v>
                </c:pt>
                <c:pt idx="133">
                  <c:v>6.0264999428000458E-3</c:v>
                </c:pt>
                <c:pt idx="134">
                  <c:v>2.4312256854999376E-3</c:v>
                </c:pt>
                <c:pt idx="135">
                  <c:v>5.5527166381501795E-3</c:v>
                </c:pt>
                <c:pt idx="136">
                  <c:v>8.6744167823991306E-3</c:v>
                </c:pt>
                <c:pt idx="137">
                  <c:v>3.4953700339354077E-3</c:v>
                </c:pt>
                <c:pt idx="138">
                  <c:v>1.4608191515181557E-2</c:v>
                </c:pt>
                <c:pt idx="139">
                  <c:v>7.1291235340662723E-3</c:v>
                </c:pt>
                <c:pt idx="140">
                  <c:v>1.944405465287935E-2</c:v>
                </c:pt>
                <c:pt idx="141">
                  <c:v>5.8750718424135815E-3</c:v>
                </c:pt>
                <c:pt idx="142">
                  <c:v>4.6186242148049898E-3</c:v>
                </c:pt>
                <c:pt idx="143">
                  <c:v>5.6672544530916415E-3</c:v>
                </c:pt>
                <c:pt idx="144">
                  <c:v>8.5714648417710929E-3</c:v>
                </c:pt>
                <c:pt idx="145">
                  <c:v>-1.9773128125769816E-3</c:v>
                </c:pt>
                <c:pt idx="146">
                  <c:v>4.95670597314859E-3</c:v>
                </c:pt>
                <c:pt idx="147">
                  <c:v>9.5873051188110296E-3</c:v>
                </c:pt>
                <c:pt idx="148">
                  <c:v>4.2372042721711576E-3</c:v>
                </c:pt>
                <c:pt idx="149">
                  <c:v>3.4174191417750241E-3</c:v>
                </c:pt>
                <c:pt idx="150">
                  <c:v>4.6738989247562032E-3</c:v>
                </c:pt>
                <c:pt idx="151">
                  <c:v>3.7856073681929556E-3</c:v>
                </c:pt>
                <c:pt idx="152">
                  <c:v>5.3218478659600391E-3</c:v>
                </c:pt>
                <c:pt idx="153">
                  <c:v>6.632139940357518E-3</c:v>
                </c:pt>
                <c:pt idx="154">
                  <c:v>6.6036316378939698E-3</c:v>
                </c:pt>
                <c:pt idx="155">
                  <c:v>8.7534482837356951E-4</c:v>
                </c:pt>
                <c:pt idx="156">
                  <c:v>-5.8146705204944506E-4</c:v>
                </c:pt>
                <c:pt idx="157">
                  <c:v>1.1809390938248222E-2</c:v>
                </c:pt>
                <c:pt idx="158">
                  <c:v>6.2585957632472992E-3</c:v>
                </c:pt>
                <c:pt idx="159">
                  <c:v>8.4209598769189979E-3</c:v>
                </c:pt>
                <c:pt idx="160">
                  <c:v>3.5658164793271885E-3</c:v>
                </c:pt>
                <c:pt idx="161">
                  <c:v>2.5832727997165293E-3</c:v>
                </c:pt>
                <c:pt idx="162">
                  <c:v>8.2312248411787088E-3</c:v>
                </c:pt>
                <c:pt idx="163">
                  <c:v>-9.615508687143455E-4</c:v>
                </c:pt>
                <c:pt idx="164">
                  <c:v>1.390982100554705E-3</c:v>
                </c:pt>
                <c:pt idx="165">
                  <c:v>1.5231708844929632E-3</c:v>
                </c:pt>
                <c:pt idx="166">
                  <c:v>9.9101350188511624E-3</c:v>
                </c:pt>
                <c:pt idx="167">
                  <c:v>-7.9622520194324621E-4</c:v>
                </c:pt>
                <c:pt idx="168">
                  <c:v>4.3192400253991405E-3</c:v>
                </c:pt>
                <c:pt idx="169">
                  <c:v>-8.2248925330856773E-4</c:v>
                </c:pt>
                <c:pt idx="170">
                  <c:v>6.5930517250851308E-3</c:v>
                </c:pt>
                <c:pt idx="171">
                  <c:v>2.2341857678553255E-2</c:v>
                </c:pt>
                <c:pt idx="172">
                  <c:v>4.3642802048882825E-3</c:v>
                </c:pt>
                <c:pt idx="173">
                  <c:v>5.9959598019070134E-3</c:v>
                </c:pt>
                <c:pt idx="174">
                  <c:v>8.3507500662738151E-3</c:v>
                </c:pt>
                <c:pt idx="175">
                  <c:v>-6.0029167054263654E-3</c:v>
                </c:pt>
                <c:pt idx="176">
                  <c:v>7.0901127642929882E-3</c:v>
                </c:pt>
                <c:pt idx="177">
                  <c:v>2.1585573963528448E-3</c:v>
                </c:pt>
                <c:pt idx="178">
                  <c:v>5.8765166056943489E-3</c:v>
                </c:pt>
                <c:pt idx="179">
                  <c:v>-1.8753086328482608E-3</c:v>
                </c:pt>
                <c:pt idx="180">
                  <c:v>1.0014946272357324E-3</c:v>
                </c:pt>
                <c:pt idx="181">
                  <c:v>4.0470423312217504E-3</c:v>
                </c:pt>
                <c:pt idx="182">
                  <c:v>1.2999949025863213E-3</c:v>
                </c:pt>
                <c:pt idx="183">
                  <c:v>1.3200235403558858E-2</c:v>
                </c:pt>
                <c:pt idx="184">
                  <c:v>1.0011253145553779E-2</c:v>
                </c:pt>
                <c:pt idx="185">
                  <c:v>9.5076376873588289E-3</c:v>
                </c:pt>
                <c:pt idx="186">
                  <c:v>1.4164867698672378E-2</c:v>
                </c:pt>
                <c:pt idx="187">
                  <c:v>4.2181976741817225E-3</c:v>
                </c:pt>
                <c:pt idx="188">
                  <c:v>2.0804177889416579E-3</c:v>
                </c:pt>
                <c:pt idx="189">
                  <c:v>5.6432140242922424E-3</c:v>
                </c:pt>
                <c:pt idx="190">
                  <c:v>6.0888275735048406E-3</c:v>
                </c:pt>
                <c:pt idx="191">
                  <c:v>8.4190429951624297E-3</c:v>
                </c:pt>
                <c:pt idx="192">
                  <c:v>1.1961695492624935E-3</c:v>
                </c:pt>
                <c:pt idx="193">
                  <c:v>1.9746530902310152E-3</c:v>
                </c:pt>
                <c:pt idx="194">
                  <c:v>6.0095898393009326E-3</c:v>
                </c:pt>
                <c:pt idx="195">
                  <c:v>5.25870441632037E-3</c:v>
                </c:pt>
                <c:pt idx="196">
                  <c:v>3.9652622847656362E-3</c:v>
                </c:pt>
                <c:pt idx="197">
                  <c:v>5.4337279941324866E-3</c:v>
                </c:pt>
                <c:pt idx="198">
                  <c:v>3.070161714890207E-3</c:v>
                </c:pt>
                <c:pt idx="199">
                  <c:v>-3.9686876248548088E-4</c:v>
                </c:pt>
                <c:pt idx="200">
                  <c:v>1.880692896804436E-3</c:v>
                </c:pt>
                <c:pt idx="201">
                  <c:v>7.7265497662208811E-4</c:v>
                </c:pt>
                <c:pt idx="202">
                  <c:v>1.9814057019890918E-2</c:v>
                </c:pt>
                <c:pt idx="203">
                  <c:v>9.1315638414040771E-3</c:v>
                </c:pt>
                <c:pt idx="204">
                  <c:v>1.1467279615379323E-2</c:v>
                </c:pt>
                <c:pt idx="205">
                  <c:v>-5.2434690164129393E-4</c:v>
                </c:pt>
                <c:pt idx="206">
                  <c:v>1.108596629408487E-2</c:v>
                </c:pt>
                <c:pt idx="207">
                  <c:v>8.0056362969616931E-3</c:v>
                </c:pt>
                <c:pt idx="208">
                  <c:v>-9.480904540585991E-3</c:v>
                </c:pt>
                <c:pt idx="209">
                  <c:v>5.5562375421682689E-4</c:v>
                </c:pt>
                <c:pt idx="210">
                  <c:v>1.6098351517127775E-2</c:v>
                </c:pt>
                <c:pt idx="211">
                  <c:v>1.1689818969257228E-2</c:v>
                </c:pt>
                <c:pt idx="212">
                  <c:v>1.7511418544735993E-2</c:v>
                </c:pt>
                <c:pt idx="213">
                  <c:v>5.851513695742017E-3</c:v>
                </c:pt>
                <c:pt idx="214">
                  <c:v>1.7493681855954785E-3</c:v>
                </c:pt>
                <c:pt idx="215">
                  <c:v>1.4791277235551292E-2</c:v>
                </c:pt>
                <c:pt idx="216">
                  <c:v>1.7069301687327676E-2</c:v>
                </c:pt>
                <c:pt idx="217">
                  <c:v>1.7860335313265474E-2</c:v>
                </c:pt>
                <c:pt idx="218">
                  <c:v>1.0787291597268055E-2</c:v>
                </c:pt>
                <c:pt idx="219">
                  <c:v>1.9206635703742812E-3</c:v>
                </c:pt>
                <c:pt idx="220">
                  <c:v>7.4172840035415131E-3</c:v>
                </c:pt>
                <c:pt idx="221">
                  <c:v>2.1747948603214468E-4</c:v>
                </c:pt>
                <c:pt idx="222">
                  <c:v>-1.0837404459538007E-2</c:v>
                </c:pt>
                <c:pt idx="223">
                  <c:v>8.4518150783779115E-3</c:v>
                </c:pt>
                <c:pt idx="224">
                  <c:v>5.1961862907479173E-3</c:v>
                </c:pt>
                <c:pt idx="225">
                  <c:v>3.5210085963561562E-3</c:v>
                </c:pt>
                <c:pt idx="226">
                  <c:v>5.8470937511609922E-3</c:v>
                </c:pt>
                <c:pt idx="227">
                  <c:v>9.325587518016043E-3</c:v>
                </c:pt>
                <c:pt idx="228">
                  <c:v>-6.796353544878465E-3</c:v>
                </c:pt>
                <c:pt idx="229">
                  <c:v>4.2598279166346838E-3</c:v>
                </c:pt>
                <c:pt idx="230">
                  <c:v>5.9555930452928948E-3</c:v>
                </c:pt>
                <c:pt idx="231">
                  <c:v>2.8860228602947788E-3</c:v>
                </c:pt>
                <c:pt idx="232">
                  <c:v>8.0552266824392097E-3</c:v>
                </c:pt>
                <c:pt idx="233">
                  <c:v>4.3297321633492866E-3</c:v>
                </c:pt>
                <c:pt idx="234">
                  <c:v>2.3608968684295517E-3</c:v>
                </c:pt>
                <c:pt idx="235">
                  <c:v>6.3173264640389746E-3</c:v>
                </c:pt>
                <c:pt idx="236">
                  <c:v>1.9586035660043001E-2</c:v>
                </c:pt>
                <c:pt idx="237">
                  <c:v>1.7851777320842532E-2</c:v>
                </c:pt>
                <c:pt idx="238">
                  <c:v>1.7171359854259528E-2</c:v>
                </c:pt>
                <c:pt idx="239">
                  <c:v>8.4148185242953529E-3</c:v>
                </c:pt>
                <c:pt idx="240">
                  <c:v>-3.055943440379294E-3</c:v>
                </c:pt>
                <c:pt idx="241">
                  <c:v>7.3794819839530625E-3</c:v>
                </c:pt>
                <c:pt idx="242">
                  <c:v>-5.2768183040501817E-3</c:v>
                </c:pt>
                <c:pt idx="243">
                  <c:v>6.5336756178855371E-3</c:v>
                </c:pt>
                <c:pt idx="244">
                  <c:v>6.5711982331559497E-3</c:v>
                </c:pt>
                <c:pt idx="245">
                  <c:v>2.4317036303062034E-3</c:v>
                </c:pt>
                <c:pt idx="246">
                  <c:v>1.7909987946940209E-3</c:v>
                </c:pt>
                <c:pt idx="247">
                  <c:v>6.4862136090151346E-3</c:v>
                </c:pt>
                <c:pt idx="248">
                  <c:v>9.9883051271265171E-3</c:v>
                </c:pt>
                <c:pt idx="249">
                  <c:v>7.1356976719268109E-3</c:v>
                </c:pt>
                <c:pt idx="250">
                  <c:v>9.5763936478356904E-3</c:v>
                </c:pt>
                <c:pt idx="251">
                  <c:v>6.5405057613239451E-3</c:v>
                </c:pt>
                <c:pt idx="252">
                  <c:v>2.9302718696414764E-3</c:v>
                </c:pt>
                <c:pt idx="253">
                  <c:v>4.7888451165573939E-3</c:v>
                </c:pt>
                <c:pt idx="254">
                  <c:v>3.1861668222606943E-3</c:v>
                </c:pt>
                <c:pt idx="255">
                  <c:v>2.0169959970161681E-3</c:v>
                </c:pt>
                <c:pt idx="256">
                  <c:v>3.0546899009627369E-3</c:v>
                </c:pt>
                <c:pt idx="257">
                  <c:v>-6.5733110339334481E-4</c:v>
                </c:pt>
                <c:pt idx="258">
                  <c:v>5.4210258699756379E-3</c:v>
                </c:pt>
                <c:pt idx="259">
                  <c:v>4.5671145636016954E-4</c:v>
                </c:pt>
                <c:pt idx="260">
                  <c:v>7.6767571560915297E-3</c:v>
                </c:pt>
                <c:pt idx="261">
                  <c:v>5.5170316409301366E-3</c:v>
                </c:pt>
                <c:pt idx="262">
                  <c:v>1.0286817321864494E-2</c:v>
                </c:pt>
                <c:pt idx="263">
                  <c:v>1.0524594429444201E-2</c:v>
                </c:pt>
                <c:pt idx="264">
                  <c:v>8.7260464886179216E-3</c:v>
                </c:pt>
                <c:pt idx="265">
                  <c:v>3.2357746297547955E-3</c:v>
                </c:pt>
                <c:pt idx="266">
                  <c:v>5.8764271008802989E-3</c:v>
                </c:pt>
                <c:pt idx="267">
                  <c:v>3.8862093273851041E-3</c:v>
                </c:pt>
                <c:pt idx="268">
                  <c:v>6.6453290054209191E-3</c:v>
                </c:pt>
                <c:pt idx="269">
                  <c:v>8.6380952781217601E-3</c:v>
                </c:pt>
                <c:pt idx="270">
                  <c:v>5.3945899273698085E-3</c:v>
                </c:pt>
                <c:pt idx="271">
                  <c:v>9.513238763475429E-3</c:v>
                </c:pt>
                <c:pt idx="272">
                  <c:v>1.6419155765374331E-3</c:v>
                </c:pt>
                <c:pt idx="273">
                  <c:v>-5.0088799179450749E-3</c:v>
                </c:pt>
                <c:pt idx="274">
                  <c:v>-3.4278010065772919E-3</c:v>
                </c:pt>
                <c:pt idx="275">
                  <c:v>6.2095081686300846E-3</c:v>
                </c:pt>
                <c:pt idx="276">
                  <c:v>1.0533891234738291E-2</c:v>
                </c:pt>
                <c:pt idx="277">
                  <c:v>-4.5103383492558699E-3</c:v>
                </c:pt>
                <c:pt idx="278">
                  <c:v>9.4173984616166655E-3</c:v>
                </c:pt>
                <c:pt idx="279">
                  <c:v>7.3500316112851795E-3</c:v>
                </c:pt>
                <c:pt idx="280">
                  <c:v>1.0623242726471284E-2</c:v>
                </c:pt>
                <c:pt idx="281">
                  <c:v>1.3936035121729473E-2</c:v>
                </c:pt>
                <c:pt idx="282">
                  <c:v>2.6045565364624615E-2</c:v>
                </c:pt>
                <c:pt idx="283">
                  <c:v>1.0386782916437531E-2</c:v>
                </c:pt>
                <c:pt idx="284">
                  <c:v>7.5410165534901766E-3</c:v>
                </c:pt>
                <c:pt idx="285">
                  <c:v>7.2267123426860147E-3</c:v>
                </c:pt>
                <c:pt idx="286">
                  <c:v>1.2634821915693029E-2</c:v>
                </c:pt>
                <c:pt idx="287">
                  <c:v>5.9170613094588599E-3</c:v>
                </c:pt>
                <c:pt idx="288">
                  <c:v>3.9464431452742805E-3</c:v>
                </c:pt>
                <c:pt idx="289">
                  <c:v>2.3744935523656082E-3</c:v>
                </c:pt>
                <c:pt idx="290">
                  <c:v>-5.0645853056292111E-3</c:v>
                </c:pt>
                <c:pt idx="291">
                  <c:v>7.7908687456996525E-3</c:v>
                </c:pt>
                <c:pt idx="292">
                  <c:v>-9.539897527017123E-4</c:v>
                </c:pt>
                <c:pt idx="293">
                  <c:v>8.9086022561828179E-3</c:v>
                </c:pt>
                <c:pt idx="294">
                  <c:v>4.5826283836700732E-3</c:v>
                </c:pt>
                <c:pt idx="295">
                  <c:v>2.0797789072720448E-3</c:v>
                </c:pt>
                <c:pt idx="296">
                  <c:v>5.0294563147161185E-3</c:v>
                </c:pt>
                <c:pt idx="297">
                  <c:v>9.6334697578455593E-3</c:v>
                </c:pt>
                <c:pt idx="298">
                  <c:v>8.7399203566735258E-3</c:v>
                </c:pt>
                <c:pt idx="299">
                  <c:v>8.2112890216971216E-3</c:v>
                </c:pt>
                <c:pt idx="300">
                  <c:v>1.1570832445038381E-2</c:v>
                </c:pt>
                <c:pt idx="301">
                  <c:v>7.7699352597802697E-3</c:v>
                </c:pt>
                <c:pt idx="302">
                  <c:v>4.1184911915005395E-3</c:v>
                </c:pt>
                <c:pt idx="303">
                  <c:v>5.1001915879897337E-3</c:v>
                </c:pt>
                <c:pt idx="304">
                  <c:v>-3.7587690755502834E-4</c:v>
                </c:pt>
                <c:pt idx="305">
                  <c:v>4.7204780232368735E-3</c:v>
                </c:pt>
                <c:pt idx="306">
                  <c:v>1.9040150833249503E-2</c:v>
                </c:pt>
                <c:pt idx="307">
                  <c:v>-1.3989922058419559E-2</c:v>
                </c:pt>
                <c:pt idx="308">
                  <c:v>1.200348198452723E-2</c:v>
                </c:pt>
                <c:pt idx="309">
                  <c:v>1.3991303244621188E-2</c:v>
                </c:pt>
                <c:pt idx="310">
                  <c:v>6.2419475119913194E-3</c:v>
                </c:pt>
                <c:pt idx="311">
                  <c:v>1.6324755153343529E-2</c:v>
                </c:pt>
                <c:pt idx="312">
                  <c:v>7.5944941183712315E-3</c:v>
                </c:pt>
                <c:pt idx="313">
                  <c:v>4.3869080586054897E-2</c:v>
                </c:pt>
                <c:pt idx="314">
                  <c:v>3.5174524760451603E-2</c:v>
                </c:pt>
                <c:pt idx="315">
                  <c:v>-8.4412968627562996E-4</c:v>
                </c:pt>
                <c:pt idx="316">
                  <c:v>-1.5774999690537864E-3</c:v>
                </c:pt>
                <c:pt idx="317">
                  <c:v>4.527925047971215E-3</c:v>
                </c:pt>
                <c:pt idx="318">
                  <c:v>3.8366859459415311E-3</c:v>
                </c:pt>
                <c:pt idx="319">
                  <c:v>-3.2850875295095342E-3</c:v>
                </c:pt>
                <c:pt idx="320">
                  <c:v>1.9190746641815103E-2</c:v>
                </c:pt>
                <c:pt idx="321">
                  <c:v>-1.0390174460339855E-3</c:v>
                </c:pt>
                <c:pt idx="322">
                  <c:v>1.2967079843248942E-2</c:v>
                </c:pt>
                <c:pt idx="323">
                  <c:v>7.8110717852964747E-3</c:v>
                </c:pt>
                <c:pt idx="324">
                  <c:v>-9.0987517497840321E-3</c:v>
                </c:pt>
                <c:pt idx="325">
                  <c:v>2.5013096571037561E-3</c:v>
                </c:pt>
                <c:pt idx="326">
                  <c:v>7.2891241259138706E-3</c:v>
                </c:pt>
                <c:pt idx="327">
                  <c:v>4.0844732037715655E-3</c:v>
                </c:pt>
                <c:pt idx="328">
                  <c:v>8.2738768902115237E-4</c:v>
                </c:pt>
                <c:pt idx="329">
                  <c:v>9.6473445482927241E-3</c:v>
                </c:pt>
                <c:pt idx="330">
                  <c:v>3.3280123575641913E-3</c:v>
                </c:pt>
                <c:pt idx="331">
                  <c:v>1.1662186731537027E-2</c:v>
                </c:pt>
                <c:pt idx="332">
                  <c:v>9.893575366248103E-6</c:v>
                </c:pt>
                <c:pt idx="333">
                  <c:v>5.3626432346859602E-3</c:v>
                </c:pt>
                <c:pt idx="334">
                  <c:v>5.654062869771481E-3</c:v>
                </c:pt>
                <c:pt idx="335">
                  <c:v>3.2709164633612396E-3</c:v>
                </c:pt>
                <c:pt idx="336">
                  <c:v>-6.6239506715114038E-3</c:v>
                </c:pt>
                <c:pt idx="337">
                  <c:v>4.3961150337324065E-3</c:v>
                </c:pt>
                <c:pt idx="338">
                  <c:v>1.0283034069585396E-2</c:v>
                </c:pt>
                <c:pt idx="339">
                  <c:v>3.554626799191718E-3</c:v>
                </c:pt>
                <c:pt idx="340">
                  <c:v>4.7301192235934984E-3</c:v>
                </c:pt>
                <c:pt idx="341">
                  <c:v>3.829148895108281E-3</c:v>
                </c:pt>
                <c:pt idx="342">
                  <c:v>5.1971100619217833E-3</c:v>
                </c:pt>
                <c:pt idx="343">
                  <c:v>7.6784491448365078E-3</c:v>
                </c:pt>
                <c:pt idx="344">
                  <c:v>1.3110513868190709E-2</c:v>
                </c:pt>
                <c:pt idx="345">
                  <c:v>1.0549550507583239E-2</c:v>
                </c:pt>
                <c:pt idx="346">
                  <c:v>5.9878075060332938E-3</c:v>
                </c:pt>
                <c:pt idx="347">
                  <c:v>4.1374038359010875E-3</c:v>
                </c:pt>
                <c:pt idx="348">
                  <c:v>8.6186171728220851E-3</c:v>
                </c:pt>
                <c:pt idx="349">
                  <c:v>4.4185362017360341E-2</c:v>
                </c:pt>
                <c:pt idx="350">
                  <c:v>-1.5586312693309592E-2</c:v>
                </c:pt>
                <c:pt idx="351">
                  <c:v>9.7674795603076119E-3</c:v>
                </c:pt>
                <c:pt idx="352">
                  <c:v>7.0899486958133414E-3</c:v>
                </c:pt>
                <c:pt idx="353">
                  <c:v>6.7710077701092384E-3</c:v>
                </c:pt>
                <c:pt idx="354">
                  <c:v>1.1140930590366315E-2</c:v>
                </c:pt>
                <c:pt idx="355">
                  <c:v>6.4277015257744544E-3</c:v>
                </c:pt>
                <c:pt idx="356">
                  <c:v>8.4055906124991028E-3</c:v>
                </c:pt>
                <c:pt idx="357">
                  <c:v>7.0901288874293924E-3</c:v>
                </c:pt>
                <c:pt idx="358">
                  <c:v>1.1157905959330906E-2</c:v>
                </c:pt>
                <c:pt idx="359">
                  <c:v>6.0491834436475992E-3</c:v>
                </c:pt>
                <c:pt idx="360">
                  <c:v>6.1375271117046102E-3</c:v>
                </c:pt>
                <c:pt idx="361">
                  <c:v>6.5652798336603537E-3</c:v>
                </c:pt>
                <c:pt idx="362">
                  <c:v>1.0777357472818494E-2</c:v>
                </c:pt>
                <c:pt idx="363">
                  <c:v>1.6043100592133694E-2</c:v>
                </c:pt>
                <c:pt idx="364">
                  <c:v>1.5239580586694125E-2</c:v>
                </c:pt>
                <c:pt idx="365">
                  <c:v>9.6188367828558656E-3</c:v>
                </c:pt>
                <c:pt idx="366">
                  <c:v>1.3424211791519869E-2</c:v>
                </c:pt>
                <c:pt idx="367">
                  <c:v>8.5442249312774835E-4</c:v>
                </c:pt>
                <c:pt idx="368">
                  <c:v>1.3009248482503177E-2</c:v>
                </c:pt>
                <c:pt idx="369">
                  <c:v>2.7183248029307716E-3</c:v>
                </c:pt>
                <c:pt idx="370">
                  <c:v>1.2977491279409593E-2</c:v>
                </c:pt>
                <c:pt idx="371">
                  <c:v>1.3959561353929907E-2</c:v>
                </c:pt>
                <c:pt idx="372">
                  <c:v>1.0801565852355765E-2</c:v>
                </c:pt>
                <c:pt idx="373">
                  <c:v>5.8684409623750433E-3</c:v>
                </c:pt>
                <c:pt idx="374">
                  <c:v>5.556583968883433E-3</c:v>
                </c:pt>
                <c:pt idx="375">
                  <c:v>1.9844001980973804E-3</c:v>
                </c:pt>
                <c:pt idx="376">
                  <c:v>-3.2656409157044708E-3</c:v>
                </c:pt>
                <c:pt idx="377">
                  <c:v>5.117990223401158E-3</c:v>
                </c:pt>
                <c:pt idx="378">
                  <c:v>4.4008679336198127E-4</c:v>
                </c:pt>
                <c:pt idx="379">
                  <c:v>3.5728095289466965E-3</c:v>
                </c:pt>
                <c:pt idx="380">
                  <c:v>1.6001986385818946E-3</c:v>
                </c:pt>
                <c:pt idx="381">
                  <c:v>1.6686260060510879E-3</c:v>
                </c:pt>
                <c:pt idx="382">
                  <c:v>1.07457385117961E-2</c:v>
                </c:pt>
                <c:pt idx="383">
                  <c:v>2.3777977998365556E-3</c:v>
                </c:pt>
                <c:pt idx="384">
                  <c:v>-4.3617807728053796E-3</c:v>
                </c:pt>
                <c:pt idx="385">
                  <c:v>-1.4317261284592757E-3</c:v>
                </c:pt>
                <c:pt idx="386">
                  <c:v>-3.4478461631386008E-3</c:v>
                </c:pt>
                <c:pt idx="387">
                  <c:v>1.6679361919663037E-2</c:v>
                </c:pt>
                <c:pt idx="388">
                  <c:v>-7.7824481988255211E-3</c:v>
                </c:pt>
                <c:pt idx="389">
                  <c:v>1.9638612260519151E-2</c:v>
                </c:pt>
                <c:pt idx="390">
                  <c:v>1.8188426442834138E-2</c:v>
                </c:pt>
                <c:pt idx="391">
                  <c:v>9.6376886443128029E-3</c:v>
                </c:pt>
                <c:pt idx="392">
                  <c:v>-1.1255953564856206E-3</c:v>
                </c:pt>
                <c:pt idx="393">
                  <c:v>1.1840611668102264E-2</c:v>
                </c:pt>
                <c:pt idx="394">
                  <c:v>5.428507769579349E-3</c:v>
                </c:pt>
                <c:pt idx="395">
                  <c:v>3.5587791272754903E-3</c:v>
                </c:pt>
                <c:pt idx="396">
                  <c:v>1.1355592057245035E-2</c:v>
                </c:pt>
                <c:pt idx="397">
                  <c:v>6.1274146082788139E-3</c:v>
                </c:pt>
                <c:pt idx="398">
                  <c:v>2.9646367400788074E-3</c:v>
                </c:pt>
                <c:pt idx="399">
                  <c:v>1.220520815829087E-2</c:v>
                </c:pt>
                <c:pt idx="400">
                  <c:v>8.562818536720385E-3</c:v>
                </c:pt>
                <c:pt idx="401">
                  <c:v>7.3709801075374538E-4</c:v>
                </c:pt>
                <c:pt idx="402">
                  <c:v>-1.5714866127044327E-3</c:v>
                </c:pt>
                <c:pt idx="403">
                  <c:v>1.0618153570005728E-2</c:v>
                </c:pt>
                <c:pt idx="404">
                  <c:v>-3.1963834389604484E-3</c:v>
                </c:pt>
                <c:pt idx="405">
                  <c:v>3.5083505922729017E-3</c:v>
                </c:pt>
                <c:pt idx="406">
                  <c:v>3.9992328890848363E-3</c:v>
                </c:pt>
                <c:pt idx="407">
                  <c:v>1.7684405890405118E-2</c:v>
                </c:pt>
                <c:pt idx="408">
                  <c:v>8.0860727742082302E-3</c:v>
                </c:pt>
                <c:pt idx="409">
                  <c:v>6.8786282885488379E-3</c:v>
                </c:pt>
                <c:pt idx="410">
                  <c:v>7.2892673878699465E-4</c:v>
                </c:pt>
                <c:pt idx="411">
                  <c:v>1.2753596867662155E-2</c:v>
                </c:pt>
                <c:pt idx="412">
                  <c:v>1.393639122512602E-3</c:v>
                </c:pt>
                <c:pt idx="413">
                  <c:v>8.6212644860433445E-3</c:v>
                </c:pt>
                <c:pt idx="414">
                  <c:v>1.0228724081775354E-2</c:v>
                </c:pt>
                <c:pt idx="415">
                  <c:v>5.7640180620499356E-3</c:v>
                </c:pt>
                <c:pt idx="416">
                  <c:v>6.7553304200151489E-3</c:v>
                </c:pt>
                <c:pt idx="417">
                  <c:v>6.080623573155486E-3</c:v>
                </c:pt>
                <c:pt idx="418">
                  <c:v>6.3451757468195426E-3</c:v>
                </c:pt>
                <c:pt idx="419">
                  <c:v>7.9284850487615355E-4</c:v>
                </c:pt>
                <c:pt idx="420">
                  <c:v>7.0543113208110242E-3</c:v>
                </c:pt>
                <c:pt idx="421">
                  <c:v>1.1879910790130888E-2</c:v>
                </c:pt>
                <c:pt idx="422">
                  <c:v>1.1831957144271122E-2</c:v>
                </c:pt>
                <c:pt idx="423">
                  <c:v>1.4552270934475399E-2</c:v>
                </c:pt>
                <c:pt idx="424">
                  <c:v>1.0178828591304501E-2</c:v>
                </c:pt>
                <c:pt idx="425">
                  <c:v>1.3102347914731437E-2</c:v>
                </c:pt>
                <c:pt idx="426">
                  <c:v>1.2262176815020797E-2</c:v>
                </c:pt>
                <c:pt idx="427">
                  <c:v>8.8034777682836733E-3</c:v>
                </c:pt>
                <c:pt idx="428">
                  <c:v>-2.8609163088185955E-3</c:v>
                </c:pt>
                <c:pt idx="429">
                  <c:v>1.1440497981660691E-2</c:v>
                </c:pt>
                <c:pt idx="430">
                  <c:v>1.0694151882234482E-2</c:v>
                </c:pt>
                <c:pt idx="431">
                  <c:v>8.1104097209966815E-3</c:v>
                </c:pt>
                <c:pt idx="432">
                  <c:v>9.7374004319069844E-3</c:v>
                </c:pt>
                <c:pt idx="433">
                  <c:v>3.6393473409708152E-4</c:v>
                </c:pt>
                <c:pt idx="434">
                  <c:v>6.1959286115679472E-3</c:v>
                </c:pt>
                <c:pt idx="435">
                  <c:v>8.3830170129610467E-3</c:v>
                </c:pt>
                <c:pt idx="436">
                  <c:v>1.2091169629192745E-2</c:v>
                </c:pt>
                <c:pt idx="437">
                  <c:v>6.6776859970234751E-3</c:v>
                </c:pt>
                <c:pt idx="438">
                  <c:v>2.2936251381665551E-3</c:v>
                </c:pt>
                <c:pt idx="439">
                  <c:v>7.2996111656422388E-3</c:v>
                </c:pt>
                <c:pt idx="440">
                  <c:v>1.1976404025438137E-2</c:v>
                </c:pt>
                <c:pt idx="441">
                  <c:v>9.246441768649416E-3</c:v>
                </c:pt>
                <c:pt idx="442">
                  <c:v>1.0933433337247167E-2</c:v>
                </c:pt>
                <c:pt idx="443">
                  <c:v>1.3827677301420916E-2</c:v>
                </c:pt>
                <c:pt idx="444">
                  <c:v>6.3302900255773229E-3</c:v>
                </c:pt>
                <c:pt idx="445">
                  <c:v>8.7747188152127228E-3</c:v>
                </c:pt>
                <c:pt idx="446">
                  <c:v>5.7357301687327219E-3</c:v>
                </c:pt>
                <c:pt idx="447">
                  <c:v>6.5817464832796935E-3</c:v>
                </c:pt>
                <c:pt idx="448">
                  <c:v>5.0685607380895007E-3</c:v>
                </c:pt>
                <c:pt idx="449">
                  <c:v>6.7980122383341831E-3</c:v>
                </c:pt>
                <c:pt idx="450">
                  <c:v>2.598644724755194E-3</c:v>
                </c:pt>
                <c:pt idx="451">
                  <c:v>1.0648738041978346E-2</c:v>
                </c:pt>
                <c:pt idx="452">
                  <c:v>5.2996375835027802E-3</c:v>
                </c:pt>
                <c:pt idx="453">
                  <c:v>9.991630467017943E-3</c:v>
                </c:pt>
                <c:pt idx="454">
                  <c:v>1.7913129566937403E-2</c:v>
                </c:pt>
                <c:pt idx="455">
                  <c:v>1.0982758843851602E-2</c:v>
                </c:pt>
                <c:pt idx="456">
                  <c:v>8.250129388503091E-3</c:v>
                </c:pt>
                <c:pt idx="457">
                  <c:v>9.207606985889228E-3</c:v>
                </c:pt>
                <c:pt idx="458">
                  <c:v>8.6024181267521753E-3</c:v>
                </c:pt>
                <c:pt idx="459">
                  <c:v>3.6672129825285225E-3</c:v>
                </c:pt>
                <c:pt idx="460">
                  <c:v>8.8952627536245336E-3</c:v>
                </c:pt>
                <c:pt idx="461">
                  <c:v>8.8146712379758123E-3</c:v>
                </c:pt>
                <c:pt idx="462">
                  <c:v>1.0305622591930973E-2</c:v>
                </c:pt>
                <c:pt idx="463">
                  <c:v>4.4220398395820922E-3</c:v>
                </c:pt>
                <c:pt idx="464">
                  <c:v>8.727822634662253E-3</c:v>
                </c:pt>
                <c:pt idx="465">
                  <c:v>7.7963632237228134E-3</c:v>
                </c:pt>
                <c:pt idx="466">
                  <c:v>5.7150580193872759E-3</c:v>
                </c:pt>
                <c:pt idx="467">
                  <c:v>3.9728611510394972E-3</c:v>
                </c:pt>
                <c:pt idx="468">
                  <c:v>5.9444808701503591E-3</c:v>
                </c:pt>
                <c:pt idx="469">
                  <c:v>7.8774045651360588E-3</c:v>
                </c:pt>
                <c:pt idx="470">
                  <c:v>4.8104950395374988E-3</c:v>
                </c:pt>
                <c:pt idx="471">
                  <c:v>1.5028838134391509E-2</c:v>
                </c:pt>
                <c:pt idx="472">
                  <c:v>9.5389384596977107E-3</c:v>
                </c:pt>
                <c:pt idx="473">
                  <c:v>1.1793251300856133E-2</c:v>
                </c:pt>
                <c:pt idx="474">
                  <c:v>8.4788783107553785E-3</c:v>
                </c:pt>
                <c:pt idx="475">
                  <c:v>5.1178058221657882E-3</c:v>
                </c:pt>
                <c:pt idx="476">
                  <c:v>8.6714948255578236E-3</c:v>
                </c:pt>
                <c:pt idx="477">
                  <c:v>1.5809016741056659E-2</c:v>
                </c:pt>
                <c:pt idx="478">
                  <c:v>6.3813124820166992E-3</c:v>
                </c:pt>
                <c:pt idx="479">
                  <c:v>1.3551792708807953E-2</c:v>
                </c:pt>
                <c:pt idx="480">
                  <c:v>-3.8864533205951839E-3</c:v>
                </c:pt>
                <c:pt idx="481">
                  <c:v>-5.7881569823523514E-4</c:v>
                </c:pt>
                <c:pt idx="482">
                  <c:v>6.9400566015682232E-3</c:v>
                </c:pt>
                <c:pt idx="483">
                  <c:v>2.8201539995816203E-3</c:v>
                </c:pt>
                <c:pt idx="484">
                  <c:v>2.722070027471601E-3</c:v>
                </c:pt>
                <c:pt idx="485">
                  <c:v>8.0546909719640958E-3</c:v>
                </c:pt>
                <c:pt idx="486">
                  <c:v>3.9003551569787073E-3</c:v>
                </c:pt>
                <c:pt idx="487">
                  <c:v>4.5722350143655218E-3</c:v>
                </c:pt>
                <c:pt idx="488">
                  <c:v>8.5108631327254214E-3</c:v>
                </c:pt>
                <c:pt idx="489">
                  <c:v>4.4901028103312649E-3</c:v>
                </c:pt>
                <c:pt idx="490">
                  <c:v>1.2520430842635367E-2</c:v>
                </c:pt>
                <c:pt idx="491">
                  <c:v>1.1830517847442868E-2</c:v>
                </c:pt>
                <c:pt idx="492">
                  <c:v>6.8550564464471275E-3</c:v>
                </c:pt>
                <c:pt idx="493">
                  <c:v>9.4045669644703851E-3</c:v>
                </c:pt>
                <c:pt idx="494">
                  <c:v>2.0538845061260028E-3</c:v>
                </c:pt>
                <c:pt idx="495">
                  <c:v>5.8339052142829303E-3</c:v>
                </c:pt>
                <c:pt idx="496">
                  <c:v>3.8097089652950221E-3</c:v>
                </c:pt>
                <c:pt idx="497">
                  <c:v>-2.2772386608998392E-3</c:v>
                </c:pt>
                <c:pt idx="498">
                  <c:v>2.3174354360284699E-3</c:v>
                </c:pt>
                <c:pt idx="499">
                  <c:v>4.3308573324382761E-3</c:v>
                </c:pt>
                <c:pt idx="500">
                  <c:v>8.6751954634259002E-3</c:v>
                </c:pt>
                <c:pt idx="501">
                  <c:v>1.0262847730727609E-3</c:v>
                </c:pt>
                <c:pt idx="502">
                  <c:v>-2.5543785242947425E-3</c:v>
                </c:pt>
                <c:pt idx="503">
                  <c:v>7.8637018109513519E-3</c:v>
                </c:pt>
                <c:pt idx="504">
                  <c:v>4.4867307291695194E-3</c:v>
                </c:pt>
                <c:pt idx="505">
                  <c:v>1.1878992697027966E-3</c:v>
                </c:pt>
                <c:pt idx="506">
                  <c:v>4.3226123140369631E-4</c:v>
                </c:pt>
                <c:pt idx="507">
                  <c:v>5.3085778777599568E-3</c:v>
                </c:pt>
                <c:pt idx="508">
                  <c:v>2.123360018380753E-4</c:v>
                </c:pt>
                <c:pt idx="509">
                  <c:v>5.9465501416984482E-3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CD-48EB-8E30-A65F8E56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5738784"/>
        <c:axId val="2099259740"/>
      </c:areaChart>
      <c:dateAx>
        <c:axId val="1785738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/d/yyyy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2099259740"/>
        <c:crosses val="autoZero"/>
        <c:auto val="1"/>
        <c:lblOffset val="100"/>
        <c:baseTimeUnit val="days"/>
      </c:dateAx>
      <c:valAx>
        <c:axId val="20992597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Excees from Var at 90%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785738784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1-Month Excees from Var at 90% vs. Date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spPr>
            <a:solidFill>
              <a:srgbClr val="4472C4">
                <a:alpha val="30000"/>
              </a:srgbClr>
            </a:solidFill>
            <a:ln cmpd="sng">
              <a:solidFill>
                <a:srgbClr val="4472C4"/>
              </a:solidFill>
            </a:ln>
          </c:spPr>
          <c:cat>
            <c:numRef>
              <c:f>'Port Bond Returns'!$K$34:$K$513</c:f>
              <c:numCache>
                <c:formatCode>m/d/yyyy</c:formatCode>
                <c:ptCount val="480"/>
                <c:pt idx="0">
                  <c:v>45243</c:v>
                </c:pt>
                <c:pt idx="1">
                  <c:v>45244</c:v>
                </c:pt>
                <c:pt idx="2">
                  <c:v>45245</c:v>
                </c:pt>
                <c:pt idx="3">
                  <c:v>45246</c:v>
                </c:pt>
                <c:pt idx="4">
                  <c:v>45247</c:v>
                </c:pt>
                <c:pt idx="5">
                  <c:v>45250</c:v>
                </c:pt>
                <c:pt idx="6">
                  <c:v>45251</c:v>
                </c:pt>
                <c:pt idx="7">
                  <c:v>45252</c:v>
                </c:pt>
                <c:pt idx="8">
                  <c:v>45253</c:v>
                </c:pt>
                <c:pt idx="9">
                  <c:v>45254</c:v>
                </c:pt>
                <c:pt idx="10">
                  <c:v>45257</c:v>
                </c:pt>
                <c:pt idx="11">
                  <c:v>45258</c:v>
                </c:pt>
                <c:pt idx="12">
                  <c:v>45259</c:v>
                </c:pt>
                <c:pt idx="13">
                  <c:v>45260</c:v>
                </c:pt>
                <c:pt idx="14">
                  <c:v>45261</c:v>
                </c:pt>
                <c:pt idx="15">
                  <c:v>45264</c:v>
                </c:pt>
                <c:pt idx="16">
                  <c:v>45265</c:v>
                </c:pt>
                <c:pt idx="17">
                  <c:v>45266</c:v>
                </c:pt>
                <c:pt idx="18">
                  <c:v>45267</c:v>
                </c:pt>
                <c:pt idx="19">
                  <c:v>45268</c:v>
                </c:pt>
                <c:pt idx="20">
                  <c:v>45271</c:v>
                </c:pt>
                <c:pt idx="21">
                  <c:v>45272</c:v>
                </c:pt>
                <c:pt idx="22">
                  <c:v>45273</c:v>
                </c:pt>
                <c:pt idx="23">
                  <c:v>45274</c:v>
                </c:pt>
                <c:pt idx="24">
                  <c:v>45275</c:v>
                </c:pt>
                <c:pt idx="25">
                  <c:v>45278</c:v>
                </c:pt>
                <c:pt idx="26">
                  <c:v>45279</c:v>
                </c:pt>
                <c:pt idx="27">
                  <c:v>45280</c:v>
                </c:pt>
                <c:pt idx="28">
                  <c:v>45281</c:v>
                </c:pt>
                <c:pt idx="29">
                  <c:v>45282</c:v>
                </c:pt>
                <c:pt idx="30">
                  <c:v>45285</c:v>
                </c:pt>
                <c:pt idx="31">
                  <c:v>45286</c:v>
                </c:pt>
                <c:pt idx="32">
                  <c:v>45287</c:v>
                </c:pt>
                <c:pt idx="33">
                  <c:v>45288</c:v>
                </c:pt>
                <c:pt idx="34">
                  <c:v>45289</c:v>
                </c:pt>
                <c:pt idx="35">
                  <c:v>45294</c:v>
                </c:pt>
                <c:pt idx="36">
                  <c:v>45295</c:v>
                </c:pt>
                <c:pt idx="37">
                  <c:v>45296</c:v>
                </c:pt>
                <c:pt idx="38">
                  <c:v>45299</c:v>
                </c:pt>
                <c:pt idx="39">
                  <c:v>45300</c:v>
                </c:pt>
                <c:pt idx="40">
                  <c:v>45301</c:v>
                </c:pt>
                <c:pt idx="41">
                  <c:v>45302</c:v>
                </c:pt>
                <c:pt idx="42">
                  <c:v>45303</c:v>
                </c:pt>
                <c:pt idx="43">
                  <c:v>45306</c:v>
                </c:pt>
                <c:pt idx="44">
                  <c:v>45307</c:v>
                </c:pt>
                <c:pt idx="45">
                  <c:v>45308</c:v>
                </c:pt>
                <c:pt idx="46">
                  <c:v>45309</c:v>
                </c:pt>
                <c:pt idx="47">
                  <c:v>45310</c:v>
                </c:pt>
                <c:pt idx="48">
                  <c:v>45313</c:v>
                </c:pt>
                <c:pt idx="49">
                  <c:v>45314</c:v>
                </c:pt>
                <c:pt idx="50">
                  <c:v>45315</c:v>
                </c:pt>
                <c:pt idx="51">
                  <c:v>45316</c:v>
                </c:pt>
                <c:pt idx="52">
                  <c:v>45317</c:v>
                </c:pt>
                <c:pt idx="53">
                  <c:v>45320</c:v>
                </c:pt>
                <c:pt idx="54">
                  <c:v>45321</c:v>
                </c:pt>
                <c:pt idx="55">
                  <c:v>45322</c:v>
                </c:pt>
                <c:pt idx="56">
                  <c:v>45323</c:v>
                </c:pt>
                <c:pt idx="57">
                  <c:v>45324</c:v>
                </c:pt>
                <c:pt idx="58">
                  <c:v>45327</c:v>
                </c:pt>
                <c:pt idx="59">
                  <c:v>45328</c:v>
                </c:pt>
                <c:pt idx="60">
                  <c:v>45329</c:v>
                </c:pt>
                <c:pt idx="61">
                  <c:v>45330</c:v>
                </c:pt>
                <c:pt idx="62">
                  <c:v>45331</c:v>
                </c:pt>
                <c:pt idx="63">
                  <c:v>45334</c:v>
                </c:pt>
                <c:pt idx="64">
                  <c:v>45335</c:v>
                </c:pt>
                <c:pt idx="65">
                  <c:v>45336</c:v>
                </c:pt>
                <c:pt idx="66">
                  <c:v>45337</c:v>
                </c:pt>
                <c:pt idx="67">
                  <c:v>45338</c:v>
                </c:pt>
                <c:pt idx="68">
                  <c:v>45341</c:v>
                </c:pt>
                <c:pt idx="69">
                  <c:v>45342</c:v>
                </c:pt>
                <c:pt idx="70">
                  <c:v>45343</c:v>
                </c:pt>
                <c:pt idx="71">
                  <c:v>45344</c:v>
                </c:pt>
                <c:pt idx="72">
                  <c:v>45348</c:v>
                </c:pt>
                <c:pt idx="73">
                  <c:v>45349</c:v>
                </c:pt>
                <c:pt idx="74">
                  <c:v>45350</c:v>
                </c:pt>
                <c:pt idx="75">
                  <c:v>45351</c:v>
                </c:pt>
                <c:pt idx="76">
                  <c:v>45352</c:v>
                </c:pt>
                <c:pt idx="77">
                  <c:v>45355</c:v>
                </c:pt>
                <c:pt idx="78">
                  <c:v>45356</c:v>
                </c:pt>
                <c:pt idx="79">
                  <c:v>45357</c:v>
                </c:pt>
                <c:pt idx="80">
                  <c:v>45358</c:v>
                </c:pt>
                <c:pt idx="81">
                  <c:v>45362</c:v>
                </c:pt>
                <c:pt idx="82">
                  <c:v>45363</c:v>
                </c:pt>
                <c:pt idx="83">
                  <c:v>45364</c:v>
                </c:pt>
                <c:pt idx="84">
                  <c:v>45365</c:v>
                </c:pt>
                <c:pt idx="85">
                  <c:v>45366</c:v>
                </c:pt>
                <c:pt idx="86">
                  <c:v>45369</c:v>
                </c:pt>
                <c:pt idx="87">
                  <c:v>45370</c:v>
                </c:pt>
                <c:pt idx="88">
                  <c:v>45371</c:v>
                </c:pt>
                <c:pt idx="89">
                  <c:v>45372</c:v>
                </c:pt>
                <c:pt idx="90">
                  <c:v>45373</c:v>
                </c:pt>
                <c:pt idx="91">
                  <c:v>45376</c:v>
                </c:pt>
                <c:pt idx="92">
                  <c:v>45377</c:v>
                </c:pt>
                <c:pt idx="93">
                  <c:v>45378</c:v>
                </c:pt>
                <c:pt idx="94">
                  <c:v>45379</c:v>
                </c:pt>
                <c:pt idx="95">
                  <c:v>45380</c:v>
                </c:pt>
                <c:pt idx="96">
                  <c:v>45383</c:v>
                </c:pt>
                <c:pt idx="97">
                  <c:v>45384</c:v>
                </c:pt>
                <c:pt idx="98">
                  <c:v>45385</c:v>
                </c:pt>
                <c:pt idx="99">
                  <c:v>45386</c:v>
                </c:pt>
                <c:pt idx="100">
                  <c:v>45387</c:v>
                </c:pt>
                <c:pt idx="101">
                  <c:v>45390</c:v>
                </c:pt>
                <c:pt idx="102">
                  <c:v>45391</c:v>
                </c:pt>
                <c:pt idx="103">
                  <c:v>45392</c:v>
                </c:pt>
                <c:pt idx="104">
                  <c:v>45393</c:v>
                </c:pt>
                <c:pt idx="105">
                  <c:v>45394</c:v>
                </c:pt>
                <c:pt idx="106">
                  <c:v>45397</c:v>
                </c:pt>
                <c:pt idx="107">
                  <c:v>45398</c:v>
                </c:pt>
                <c:pt idx="108">
                  <c:v>45399</c:v>
                </c:pt>
                <c:pt idx="109">
                  <c:v>45400</c:v>
                </c:pt>
                <c:pt idx="110">
                  <c:v>45401</c:v>
                </c:pt>
                <c:pt idx="111">
                  <c:v>45404</c:v>
                </c:pt>
                <c:pt idx="112">
                  <c:v>45405</c:v>
                </c:pt>
                <c:pt idx="113">
                  <c:v>45406</c:v>
                </c:pt>
                <c:pt idx="114">
                  <c:v>45407</c:v>
                </c:pt>
                <c:pt idx="115">
                  <c:v>45408</c:v>
                </c:pt>
                <c:pt idx="116">
                  <c:v>45409</c:v>
                </c:pt>
                <c:pt idx="117">
                  <c:v>45411</c:v>
                </c:pt>
                <c:pt idx="118">
                  <c:v>45412</c:v>
                </c:pt>
                <c:pt idx="119">
                  <c:v>45414</c:v>
                </c:pt>
                <c:pt idx="120">
                  <c:v>45415</c:v>
                </c:pt>
                <c:pt idx="121">
                  <c:v>45418</c:v>
                </c:pt>
                <c:pt idx="122">
                  <c:v>45419</c:v>
                </c:pt>
                <c:pt idx="123">
                  <c:v>45420</c:v>
                </c:pt>
                <c:pt idx="124">
                  <c:v>45422</c:v>
                </c:pt>
                <c:pt idx="125">
                  <c:v>45425</c:v>
                </c:pt>
                <c:pt idx="126">
                  <c:v>45426</c:v>
                </c:pt>
                <c:pt idx="127">
                  <c:v>45427</c:v>
                </c:pt>
                <c:pt idx="128">
                  <c:v>45428</c:v>
                </c:pt>
                <c:pt idx="129">
                  <c:v>45429</c:v>
                </c:pt>
                <c:pt idx="130">
                  <c:v>45432</c:v>
                </c:pt>
                <c:pt idx="131">
                  <c:v>45433</c:v>
                </c:pt>
                <c:pt idx="132">
                  <c:v>45434</c:v>
                </c:pt>
                <c:pt idx="133">
                  <c:v>45435</c:v>
                </c:pt>
                <c:pt idx="134">
                  <c:v>45436</c:v>
                </c:pt>
                <c:pt idx="135">
                  <c:v>45439</c:v>
                </c:pt>
                <c:pt idx="136">
                  <c:v>45440</c:v>
                </c:pt>
                <c:pt idx="137">
                  <c:v>45441</c:v>
                </c:pt>
                <c:pt idx="138">
                  <c:v>45442</c:v>
                </c:pt>
                <c:pt idx="139">
                  <c:v>45443</c:v>
                </c:pt>
                <c:pt idx="140">
                  <c:v>45446</c:v>
                </c:pt>
                <c:pt idx="141">
                  <c:v>45447</c:v>
                </c:pt>
                <c:pt idx="142">
                  <c:v>45448</c:v>
                </c:pt>
                <c:pt idx="143">
                  <c:v>45449</c:v>
                </c:pt>
                <c:pt idx="144">
                  <c:v>45450</c:v>
                </c:pt>
                <c:pt idx="145">
                  <c:v>45453</c:v>
                </c:pt>
                <c:pt idx="146">
                  <c:v>45454</c:v>
                </c:pt>
                <c:pt idx="147">
                  <c:v>45456</c:v>
                </c:pt>
                <c:pt idx="148">
                  <c:v>45457</c:v>
                </c:pt>
                <c:pt idx="149">
                  <c:v>45460</c:v>
                </c:pt>
                <c:pt idx="150">
                  <c:v>45461</c:v>
                </c:pt>
                <c:pt idx="151">
                  <c:v>45462</c:v>
                </c:pt>
                <c:pt idx="152">
                  <c:v>45463</c:v>
                </c:pt>
                <c:pt idx="153">
                  <c:v>45464</c:v>
                </c:pt>
                <c:pt idx="154">
                  <c:v>45467</c:v>
                </c:pt>
                <c:pt idx="155">
                  <c:v>45468</c:v>
                </c:pt>
                <c:pt idx="156">
                  <c:v>45469</c:v>
                </c:pt>
                <c:pt idx="157">
                  <c:v>45470</c:v>
                </c:pt>
                <c:pt idx="158">
                  <c:v>45471</c:v>
                </c:pt>
                <c:pt idx="159">
                  <c:v>45474</c:v>
                </c:pt>
                <c:pt idx="160">
                  <c:v>45475</c:v>
                </c:pt>
                <c:pt idx="161">
                  <c:v>45476</c:v>
                </c:pt>
                <c:pt idx="162">
                  <c:v>45477</c:v>
                </c:pt>
                <c:pt idx="163">
                  <c:v>45478</c:v>
                </c:pt>
                <c:pt idx="164">
                  <c:v>45481</c:v>
                </c:pt>
                <c:pt idx="165">
                  <c:v>45482</c:v>
                </c:pt>
                <c:pt idx="166">
                  <c:v>45483</c:v>
                </c:pt>
                <c:pt idx="167">
                  <c:v>45484</c:v>
                </c:pt>
                <c:pt idx="168">
                  <c:v>45485</c:v>
                </c:pt>
                <c:pt idx="169">
                  <c:v>45488</c:v>
                </c:pt>
                <c:pt idx="170">
                  <c:v>45489</c:v>
                </c:pt>
                <c:pt idx="171">
                  <c:v>45490</c:v>
                </c:pt>
                <c:pt idx="172">
                  <c:v>45491</c:v>
                </c:pt>
                <c:pt idx="173">
                  <c:v>45492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45502</c:v>
                </c:pt>
                <c:pt idx="180">
                  <c:v>45503</c:v>
                </c:pt>
                <c:pt idx="181">
                  <c:v>45504</c:v>
                </c:pt>
                <c:pt idx="182">
                  <c:v>45505</c:v>
                </c:pt>
                <c:pt idx="183">
                  <c:v>45506</c:v>
                </c:pt>
                <c:pt idx="184">
                  <c:v>45509</c:v>
                </c:pt>
                <c:pt idx="185">
                  <c:v>45510</c:v>
                </c:pt>
                <c:pt idx="186">
                  <c:v>45511</c:v>
                </c:pt>
                <c:pt idx="187">
                  <c:v>45512</c:v>
                </c:pt>
                <c:pt idx="188">
                  <c:v>45513</c:v>
                </c:pt>
                <c:pt idx="189">
                  <c:v>45516</c:v>
                </c:pt>
                <c:pt idx="190">
                  <c:v>45517</c:v>
                </c:pt>
                <c:pt idx="191">
                  <c:v>45518</c:v>
                </c:pt>
                <c:pt idx="192">
                  <c:v>45519</c:v>
                </c:pt>
                <c:pt idx="193">
                  <c:v>45520</c:v>
                </c:pt>
                <c:pt idx="194">
                  <c:v>45523</c:v>
                </c:pt>
                <c:pt idx="195">
                  <c:v>45524</c:v>
                </c:pt>
                <c:pt idx="196">
                  <c:v>45525</c:v>
                </c:pt>
                <c:pt idx="197">
                  <c:v>45526</c:v>
                </c:pt>
                <c:pt idx="198">
                  <c:v>45527</c:v>
                </c:pt>
                <c:pt idx="199">
                  <c:v>45530</c:v>
                </c:pt>
                <c:pt idx="200">
                  <c:v>45531</c:v>
                </c:pt>
                <c:pt idx="201">
                  <c:v>45532</c:v>
                </c:pt>
                <c:pt idx="202">
                  <c:v>45533</c:v>
                </c:pt>
                <c:pt idx="203">
                  <c:v>45534</c:v>
                </c:pt>
                <c:pt idx="204">
                  <c:v>45537</c:v>
                </c:pt>
                <c:pt idx="205">
                  <c:v>45538</c:v>
                </c:pt>
                <c:pt idx="206">
                  <c:v>45539</c:v>
                </c:pt>
                <c:pt idx="207">
                  <c:v>45540</c:v>
                </c:pt>
                <c:pt idx="208">
                  <c:v>45541</c:v>
                </c:pt>
                <c:pt idx="209">
                  <c:v>45544</c:v>
                </c:pt>
                <c:pt idx="210">
                  <c:v>45545</c:v>
                </c:pt>
                <c:pt idx="211">
                  <c:v>45546</c:v>
                </c:pt>
                <c:pt idx="212">
                  <c:v>45547</c:v>
                </c:pt>
                <c:pt idx="213">
                  <c:v>45548</c:v>
                </c:pt>
                <c:pt idx="214">
                  <c:v>45551</c:v>
                </c:pt>
                <c:pt idx="215">
                  <c:v>45552</c:v>
                </c:pt>
                <c:pt idx="216">
                  <c:v>45553</c:v>
                </c:pt>
                <c:pt idx="217">
                  <c:v>45554</c:v>
                </c:pt>
                <c:pt idx="218">
                  <c:v>45555</c:v>
                </c:pt>
                <c:pt idx="219">
                  <c:v>45558</c:v>
                </c:pt>
                <c:pt idx="220">
                  <c:v>45559</c:v>
                </c:pt>
                <c:pt idx="221">
                  <c:v>45560</c:v>
                </c:pt>
                <c:pt idx="222">
                  <c:v>45561</c:v>
                </c:pt>
                <c:pt idx="223">
                  <c:v>45562</c:v>
                </c:pt>
                <c:pt idx="224">
                  <c:v>45565</c:v>
                </c:pt>
                <c:pt idx="225">
                  <c:v>45566</c:v>
                </c:pt>
                <c:pt idx="226">
                  <c:v>45567</c:v>
                </c:pt>
                <c:pt idx="227">
                  <c:v>45568</c:v>
                </c:pt>
                <c:pt idx="228">
                  <c:v>45569</c:v>
                </c:pt>
                <c:pt idx="229">
                  <c:v>45572</c:v>
                </c:pt>
                <c:pt idx="230">
                  <c:v>45573</c:v>
                </c:pt>
                <c:pt idx="231">
                  <c:v>45574</c:v>
                </c:pt>
                <c:pt idx="232">
                  <c:v>45575</c:v>
                </c:pt>
                <c:pt idx="233">
                  <c:v>45576</c:v>
                </c:pt>
                <c:pt idx="234">
                  <c:v>45579</c:v>
                </c:pt>
                <c:pt idx="235">
                  <c:v>45580</c:v>
                </c:pt>
                <c:pt idx="236">
                  <c:v>45581</c:v>
                </c:pt>
                <c:pt idx="237">
                  <c:v>45582</c:v>
                </c:pt>
                <c:pt idx="238">
                  <c:v>45583</c:v>
                </c:pt>
                <c:pt idx="239">
                  <c:v>45586</c:v>
                </c:pt>
                <c:pt idx="240">
                  <c:v>45587</c:v>
                </c:pt>
                <c:pt idx="241">
                  <c:v>45588</c:v>
                </c:pt>
                <c:pt idx="242">
                  <c:v>45589</c:v>
                </c:pt>
                <c:pt idx="243">
                  <c:v>45590</c:v>
                </c:pt>
                <c:pt idx="244">
                  <c:v>45593</c:v>
                </c:pt>
                <c:pt idx="245">
                  <c:v>45594</c:v>
                </c:pt>
                <c:pt idx="246">
                  <c:v>45595</c:v>
                </c:pt>
                <c:pt idx="247">
                  <c:v>45596</c:v>
                </c:pt>
                <c:pt idx="248">
                  <c:v>45597</c:v>
                </c:pt>
                <c:pt idx="249">
                  <c:v>45598</c:v>
                </c:pt>
                <c:pt idx="250">
                  <c:v>45601</c:v>
                </c:pt>
                <c:pt idx="251">
                  <c:v>45602</c:v>
                </c:pt>
                <c:pt idx="252">
                  <c:v>45603</c:v>
                </c:pt>
                <c:pt idx="253">
                  <c:v>45604</c:v>
                </c:pt>
                <c:pt idx="254">
                  <c:v>45607</c:v>
                </c:pt>
                <c:pt idx="255">
                  <c:v>45608</c:v>
                </c:pt>
                <c:pt idx="256">
                  <c:v>45609</c:v>
                </c:pt>
                <c:pt idx="257">
                  <c:v>45610</c:v>
                </c:pt>
                <c:pt idx="258">
                  <c:v>45611</c:v>
                </c:pt>
                <c:pt idx="259">
                  <c:v>45614</c:v>
                </c:pt>
                <c:pt idx="260">
                  <c:v>45615</c:v>
                </c:pt>
                <c:pt idx="261">
                  <c:v>45616</c:v>
                </c:pt>
                <c:pt idx="262">
                  <c:v>45617</c:v>
                </c:pt>
                <c:pt idx="263">
                  <c:v>45618</c:v>
                </c:pt>
                <c:pt idx="264">
                  <c:v>45621</c:v>
                </c:pt>
                <c:pt idx="265">
                  <c:v>45622</c:v>
                </c:pt>
                <c:pt idx="266">
                  <c:v>45623</c:v>
                </c:pt>
                <c:pt idx="267">
                  <c:v>45624</c:v>
                </c:pt>
                <c:pt idx="268">
                  <c:v>45625</c:v>
                </c:pt>
                <c:pt idx="269">
                  <c:v>45628</c:v>
                </c:pt>
                <c:pt idx="270">
                  <c:v>45629</c:v>
                </c:pt>
                <c:pt idx="271">
                  <c:v>45630</c:v>
                </c:pt>
                <c:pt idx="272">
                  <c:v>45631</c:v>
                </c:pt>
                <c:pt idx="273">
                  <c:v>45632</c:v>
                </c:pt>
                <c:pt idx="274">
                  <c:v>45635</c:v>
                </c:pt>
                <c:pt idx="275">
                  <c:v>45636</c:v>
                </c:pt>
                <c:pt idx="276">
                  <c:v>45637</c:v>
                </c:pt>
                <c:pt idx="277">
                  <c:v>45638</c:v>
                </c:pt>
                <c:pt idx="278">
                  <c:v>45639</c:v>
                </c:pt>
                <c:pt idx="279">
                  <c:v>45642</c:v>
                </c:pt>
                <c:pt idx="280">
                  <c:v>45643</c:v>
                </c:pt>
                <c:pt idx="281">
                  <c:v>45644</c:v>
                </c:pt>
                <c:pt idx="282">
                  <c:v>45645</c:v>
                </c:pt>
                <c:pt idx="283">
                  <c:v>45646</c:v>
                </c:pt>
                <c:pt idx="284">
                  <c:v>45649</c:v>
                </c:pt>
                <c:pt idx="285">
                  <c:v>45650</c:v>
                </c:pt>
                <c:pt idx="286">
                  <c:v>45651</c:v>
                </c:pt>
                <c:pt idx="287">
                  <c:v>45652</c:v>
                </c:pt>
                <c:pt idx="288">
                  <c:v>45653</c:v>
                </c:pt>
                <c:pt idx="289">
                  <c:v>45654</c:v>
                </c:pt>
                <c:pt idx="290">
                  <c:v>45656</c:v>
                </c:pt>
                <c:pt idx="291">
                  <c:v>45660</c:v>
                </c:pt>
                <c:pt idx="292">
                  <c:v>45663</c:v>
                </c:pt>
                <c:pt idx="293">
                  <c:v>45665</c:v>
                </c:pt>
                <c:pt idx="294">
                  <c:v>45666</c:v>
                </c:pt>
                <c:pt idx="295">
                  <c:v>45667</c:v>
                </c:pt>
                <c:pt idx="296">
                  <c:v>45670</c:v>
                </c:pt>
                <c:pt idx="297">
                  <c:v>45671</c:v>
                </c:pt>
                <c:pt idx="298">
                  <c:v>45672</c:v>
                </c:pt>
                <c:pt idx="299">
                  <c:v>45673</c:v>
                </c:pt>
                <c:pt idx="300">
                  <c:v>45674</c:v>
                </c:pt>
                <c:pt idx="301">
                  <c:v>45677</c:v>
                </c:pt>
                <c:pt idx="302">
                  <c:v>45678</c:v>
                </c:pt>
                <c:pt idx="303">
                  <c:v>45679</c:v>
                </c:pt>
                <c:pt idx="304">
                  <c:v>45680</c:v>
                </c:pt>
                <c:pt idx="305">
                  <c:v>45681</c:v>
                </c:pt>
                <c:pt idx="306">
                  <c:v>45684</c:v>
                </c:pt>
                <c:pt idx="307">
                  <c:v>45685</c:v>
                </c:pt>
                <c:pt idx="308">
                  <c:v>45686</c:v>
                </c:pt>
                <c:pt idx="309">
                  <c:v>45687</c:v>
                </c:pt>
                <c:pt idx="310">
                  <c:v>45688</c:v>
                </c:pt>
                <c:pt idx="311">
                  <c:v>45691</c:v>
                </c:pt>
                <c:pt idx="312">
                  <c:v>45692</c:v>
                </c:pt>
                <c:pt idx="313">
                  <c:v>45693</c:v>
                </c:pt>
                <c:pt idx="314">
                  <c:v>45694</c:v>
                </c:pt>
                <c:pt idx="315">
                  <c:v>45695</c:v>
                </c:pt>
                <c:pt idx="316">
                  <c:v>45698</c:v>
                </c:pt>
                <c:pt idx="317">
                  <c:v>45699</c:v>
                </c:pt>
                <c:pt idx="318">
                  <c:v>45700</c:v>
                </c:pt>
                <c:pt idx="319">
                  <c:v>45701</c:v>
                </c:pt>
                <c:pt idx="320">
                  <c:v>45702</c:v>
                </c:pt>
                <c:pt idx="321">
                  <c:v>45705</c:v>
                </c:pt>
                <c:pt idx="322">
                  <c:v>45706</c:v>
                </c:pt>
                <c:pt idx="323">
                  <c:v>45707</c:v>
                </c:pt>
                <c:pt idx="324">
                  <c:v>45708</c:v>
                </c:pt>
                <c:pt idx="325">
                  <c:v>45709</c:v>
                </c:pt>
                <c:pt idx="326">
                  <c:v>45712</c:v>
                </c:pt>
                <c:pt idx="327">
                  <c:v>45713</c:v>
                </c:pt>
                <c:pt idx="328">
                  <c:v>45714</c:v>
                </c:pt>
                <c:pt idx="329">
                  <c:v>45715</c:v>
                </c:pt>
                <c:pt idx="330">
                  <c:v>45716</c:v>
                </c:pt>
                <c:pt idx="331">
                  <c:v>45719</c:v>
                </c:pt>
                <c:pt idx="332">
                  <c:v>45720</c:v>
                </c:pt>
                <c:pt idx="333">
                  <c:v>45721</c:v>
                </c:pt>
                <c:pt idx="334">
                  <c:v>45722</c:v>
                </c:pt>
                <c:pt idx="335">
                  <c:v>45723</c:v>
                </c:pt>
                <c:pt idx="336">
                  <c:v>45726</c:v>
                </c:pt>
                <c:pt idx="337">
                  <c:v>45727</c:v>
                </c:pt>
                <c:pt idx="338">
                  <c:v>45728</c:v>
                </c:pt>
                <c:pt idx="339">
                  <c:v>45729</c:v>
                </c:pt>
                <c:pt idx="340">
                  <c:v>45730</c:v>
                </c:pt>
                <c:pt idx="341">
                  <c:v>45733</c:v>
                </c:pt>
                <c:pt idx="342">
                  <c:v>45734</c:v>
                </c:pt>
                <c:pt idx="343">
                  <c:v>45735</c:v>
                </c:pt>
                <c:pt idx="344">
                  <c:v>45736</c:v>
                </c:pt>
                <c:pt idx="345">
                  <c:v>45737</c:v>
                </c:pt>
                <c:pt idx="346">
                  <c:v>45740</c:v>
                </c:pt>
                <c:pt idx="347">
                  <c:v>45741</c:v>
                </c:pt>
                <c:pt idx="348">
                  <c:v>45742</c:v>
                </c:pt>
                <c:pt idx="349">
                  <c:v>45743</c:v>
                </c:pt>
                <c:pt idx="350">
                  <c:v>45744</c:v>
                </c:pt>
                <c:pt idx="351">
                  <c:v>45747</c:v>
                </c:pt>
                <c:pt idx="352">
                  <c:v>45748</c:v>
                </c:pt>
                <c:pt idx="353">
                  <c:v>45749</c:v>
                </c:pt>
                <c:pt idx="354">
                  <c:v>45750</c:v>
                </c:pt>
                <c:pt idx="355">
                  <c:v>45751</c:v>
                </c:pt>
                <c:pt idx="356">
                  <c:v>45754</c:v>
                </c:pt>
                <c:pt idx="357">
                  <c:v>45755</c:v>
                </c:pt>
                <c:pt idx="358">
                  <c:v>45756</c:v>
                </c:pt>
                <c:pt idx="359">
                  <c:v>45757</c:v>
                </c:pt>
                <c:pt idx="360">
                  <c:v>45758</c:v>
                </c:pt>
                <c:pt idx="361">
                  <c:v>45761</c:v>
                </c:pt>
                <c:pt idx="362">
                  <c:v>45762</c:v>
                </c:pt>
                <c:pt idx="363">
                  <c:v>45763</c:v>
                </c:pt>
                <c:pt idx="364">
                  <c:v>45764</c:v>
                </c:pt>
                <c:pt idx="365">
                  <c:v>45765</c:v>
                </c:pt>
                <c:pt idx="366">
                  <c:v>45768</c:v>
                </c:pt>
                <c:pt idx="367">
                  <c:v>45769</c:v>
                </c:pt>
                <c:pt idx="368">
                  <c:v>45770</c:v>
                </c:pt>
                <c:pt idx="369">
                  <c:v>45771</c:v>
                </c:pt>
                <c:pt idx="370">
                  <c:v>45772</c:v>
                </c:pt>
                <c:pt idx="371">
                  <c:v>45775</c:v>
                </c:pt>
                <c:pt idx="372">
                  <c:v>45776</c:v>
                </c:pt>
                <c:pt idx="373">
                  <c:v>45777</c:v>
                </c:pt>
                <c:pt idx="374">
                  <c:v>45779</c:v>
                </c:pt>
                <c:pt idx="375">
                  <c:v>45782</c:v>
                </c:pt>
                <c:pt idx="376">
                  <c:v>45783</c:v>
                </c:pt>
                <c:pt idx="377">
                  <c:v>45784</c:v>
                </c:pt>
                <c:pt idx="378">
                  <c:v>45785</c:v>
                </c:pt>
                <c:pt idx="379">
                  <c:v>45789</c:v>
                </c:pt>
                <c:pt idx="380">
                  <c:v>45790</c:v>
                </c:pt>
                <c:pt idx="381">
                  <c:v>45791</c:v>
                </c:pt>
                <c:pt idx="382">
                  <c:v>45792</c:v>
                </c:pt>
                <c:pt idx="383">
                  <c:v>45793</c:v>
                </c:pt>
                <c:pt idx="384">
                  <c:v>45796</c:v>
                </c:pt>
                <c:pt idx="385">
                  <c:v>45797</c:v>
                </c:pt>
                <c:pt idx="386">
                  <c:v>45798</c:v>
                </c:pt>
                <c:pt idx="387">
                  <c:v>45799</c:v>
                </c:pt>
                <c:pt idx="388">
                  <c:v>45800</c:v>
                </c:pt>
                <c:pt idx="389">
                  <c:v>45803</c:v>
                </c:pt>
                <c:pt idx="390">
                  <c:v>45804</c:v>
                </c:pt>
                <c:pt idx="391">
                  <c:v>45805</c:v>
                </c:pt>
                <c:pt idx="392">
                  <c:v>45806</c:v>
                </c:pt>
                <c:pt idx="393">
                  <c:v>45807</c:v>
                </c:pt>
                <c:pt idx="394">
                  <c:v>45810</c:v>
                </c:pt>
                <c:pt idx="395">
                  <c:v>45811</c:v>
                </c:pt>
                <c:pt idx="396">
                  <c:v>45812</c:v>
                </c:pt>
                <c:pt idx="397">
                  <c:v>45813</c:v>
                </c:pt>
                <c:pt idx="398">
                  <c:v>45814</c:v>
                </c:pt>
                <c:pt idx="399">
                  <c:v>45817</c:v>
                </c:pt>
                <c:pt idx="400">
                  <c:v>45818</c:v>
                </c:pt>
                <c:pt idx="401">
                  <c:v>45819</c:v>
                </c:pt>
                <c:pt idx="402">
                  <c:v>45821</c:v>
                </c:pt>
                <c:pt idx="403">
                  <c:v>45824</c:v>
                </c:pt>
                <c:pt idx="404">
                  <c:v>45825</c:v>
                </c:pt>
                <c:pt idx="405">
                  <c:v>45826</c:v>
                </c:pt>
                <c:pt idx="406">
                  <c:v>45827</c:v>
                </c:pt>
                <c:pt idx="407">
                  <c:v>45828</c:v>
                </c:pt>
                <c:pt idx="408">
                  <c:v>45831</c:v>
                </c:pt>
                <c:pt idx="409">
                  <c:v>45832</c:v>
                </c:pt>
                <c:pt idx="410">
                  <c:v>45833</c:v>
                </c:pt>
                <c:pt idx="411">
                  <c:v>45834</c:v>
                </c:pt>
                <c:pt idx="412">
                  <c:v>45835</c:v>
                </c:pt>
                <c:pt idx="413">
                  <c:v>45838</c:v>
                </c:pt>
                <c:pt idx="414">
                  <c:v>45839</c:v>
                </c:pt>
                <c:pt idx="415">
                  <c:v>45840</c:v>
                </c:pt>
                <c:pt idx="416">
                  <c:v>45841</c:v>
                </c:pt>
                <c:pt idx="417">
                  <c:v>45842</c:v>
                </c:pt>
                <c:pt idx="418">
                  <c:v>45845</c:v>
                </c:pt>
                <c:pt idx="419">
                  <c:v>45846</c:v>
                </c:pt>
                <c:pt idx="420">
                  <c:v>45847</c:v>
                </c:pt>
                <c:pt idx="421">
                  <c:v>45848</c:v>
                </c:pt>
                <c:pt idx="422">
                  <c:v>45849</c:v>
                </c:pt>
                <c:pt idx="423">
                  <c:v>45852</c:v>
                </c:pt>
                <c:pt idx="424">
                  <c:v>45853</c:v>
                </c:pt>
                <c:pt idx="425">
                  <c:v>45854</c:v>
                </c:pt>
                <c:pt idx="426">
                  <c:v>45855</c:v>
                </c:pt>
                <c:pt idx="427">
                  <c:v>45856</c:v>
                </c:pt>
                <c:pt idx="428">
                  <c:v>45859</c:v>
                </c:pt>
                <c:pt idx="429">
                  <c:v>45860</c:v>
                </c:pt>
                <c:pt idx="430">
                  <c:v>45861</c:v>
                </c:pt>
                <c:pt idx="431">
                  <c:v>45862</c:v>
                </c:pt>
                <c:pt idx="432">
                  <c:v>45863</c:v>
                </c:pt>
                <c:pt idx="433">
                  <c:v>45866</c:v>
                </c:pt>
                <c:pt idx="434">
                  <c:v>45867</c:v>
                </c:pt>
                <c:pt idx="435">
                  <c:v>45868</c:v>
                </c:pt>
                <c:pt idx="436">
                  <c:v>45869</c:v>
                </c:pt>
                <c:pt idx="437">
                  <c:v>45870</c:v>
                </c:pt>
                <c:pt idx="438">
                  <c:v>45873</c:v>
                </c:pt>
                <c:pt idx="439">
                  <c:v>45874</c:v>
                </c:pt>
                <c:pt idx="440">
                  <c:v>45875</c:v>
                </c:pt>
                <c:pt idx="441">
                  <c:v>45876</c:v>
                </c:pt>
                <c:pt idx="442">
                  <c:v>45877</c:v>
                </c:pt>
                <c:pt idx="443">
                  <c:v>45880</c:v>
                </c:pt>
                <c:pt idx="444">
                  <c:v>45881</c:v>
                </c:pt>
                <c:pt idx="445">
                  <c:v>45882</c:v>
                </c:pt>
                <c:pt idx="446">
                  <c:v>45883</c:v>
                </c:pt>
                <c:pt idx="447">
                  <c:v>45884</c:v>
                </c:pt>
                <c:pt idx="448">
                  <c:v>45887</c:v>
                </c:pt>
                <c:pt idx="449">
                  <c:v>45888</c:v>
                </c:pt>
                <c:pt idx="450">
                  <c:v>45889</c:v>
                </c:pt>
                <c:pt idx="451">
                  <c:v>45890</c:v>
                </c:pt>
                <c:pt idx="452">
                  <c:v>45891</c:v>
                </c:pt>
                <c:pt idx="453">
                  <c:v>45894</c:v>
                </c:pt>
                <c:pt idx="454">
                  <c:v>45895</c:v>
                </c:pt>
                <c:pt idx="455">
                  <c:v>45896</c:v>
                </c:pt>
                <c:pt idx="456">
                  <c:v>45897</c:v>
                </c:pt>
                <c:pt idx="457">
                  <c:v>45898</c:v>
                </c:pt>
                <c:pt idx="458">
                  <c:v>45901</c:v>
                </c:pt>
                <c:pt idx="459">
                  <c:v>45902</c:v>
                </c:pt>
                <c:pt idx="460">
                  <c:v>45903</c:v>
                </c:pt>
                <c:pt idx="461">
                  <c:v>45904</c:v>
                </c:pt>
                <c:pt idx="462">
                  <c:v>45905</c:v>
                </c:pt>
                <c:pt idx="463">
                  <c:v>45908</c:v>
                </c:pt>
                <c:pt idx="464">
                  <c:v>45909</c:v>
                </c:pt>
                <c:pt idx="465">
                  <c:v>45910</c:v>
                </c:pt>
                <c:pt idx="466">
                  <c:v>45911</c:v>
                </c:pt>
                <c:pt idx="467">
                  <c:v>45912</c:v>
                </c:pt>
                <c:pt idx="468">
                  <c:v>45915</c:v>
                </c:pt>
                <c:pt idx="469">
                  <c:v>45916</c:v>
                </c:pt>
                <c:pt idx="470">
                  <c:v>45917</c:v>
                </c:pt>
                <c:pt idx="471">
                  <c:v>45918</c:v>
                </c:pt>
                <c:pt idx="472">
                  <c:v>45919</c:v>
                </c:pt>
                <c:pt idx="473">
                  <c:v>45922</c:v>
                </c:pt>
                <c:pt idx="474">
                  <c:v>45923</c:v>
                </c:pt>
                <c:pt idx="475">
                  <c:v>45924</c:v>
                </c:pt>
                <c:pt idx="476">
                  <c:v>45925</c:v>
                </c:pt>
                <c:pt idx="477">
                  <c:v>45926</c:v>
                </c:pt>
                <c:pt idx="478">
                  <c:v>45929</c:v>
                </c:pt>
                <c:pt idx="479">
                  <c:v>45930</c:v>
                </c:pt>
              </c:numCache>
            </c:numRef>
          </c:cat>
          <c:val>
            <c:numRef>
              <c:f>'Port Bond Returns'!$R$34:$R$513</c:f>
              <c:numCache>
                <c:formatCode>0.00%</c:formatCode>
                <c:ptCount val="480"/>
                <c:pt idx="0">
                  <c:v>5.0420386585024263E-2</c:v>
                </c:pt>
                <c:pt idx="1">
                  <c:v>4.8153090093743203E-2</c:v>
                </c:pt>
                <c:pt idx="2">
                  <c:v>5.0239357949335033E-2</c:v>
                </c:pt>
                <c:pt idx="3">
                  <c:v>5.2896924502193542E-2</c:v>
                </c:pt>
                <c:pt idx="4">
                  <c:v>6.0436400686171982E-2</c:v>
                </c:pt>
                <c:pt idx="5">
                  <c:v>6.4802363159470688E-2</c:v>
                </c:pt>
                <c:pt idx="6">
                  <c:v>6.540043917061869E-2</c:v>
                </c:pt>
                <c:pt idx="7">
                  <c:v>7.0533255430563171E-2</c:v>
                </c:pt>
                <c:pt idx="8">
                  <c:v>6.6466308158813242E-2</c:v>
                </c:pt>
                <c:pt idx="9">
                  <c:v>6.5214503517145445E-2</c:v>
                </c:pt>
                <c:pt idx="10">
                  <c:v>6.5120535263574933E-2</c:v>
                </c:pt>
                <c:pt idx="11">
                  <c:v>7.0038359873108011E-2</c:v>
                </c:pt>
                <c:pt idx="12">
                  <c:v>7.5996617361303531E-2</c:v>
                </c:pt>
                <c:pt idx="13">
                  <c:v>7.3759124603429593E-2</c:v>
                </c:pt>
                <c:pt idx="14">
                  <c:v>6.6151232424133968E-2</c:v>
                </c:pt>
                <c:pt idx="15">
                  <c:v>5.894012095742289E-2</c:v>
                </c:pt>
                <c:pt idx="16">
                  <c:v>5.7159753726900922E-2</c:v>
                </c:pt>
                <c:pt idx="17">
                  <c:v>5.4830687541908653E-2</c:v>
                </c:pt>
                <c:pt idx="18">
                  <c:v>5.3669102765049131E-2</c:v>
                </c:pt>
                <c:pt idx="19">
                  <c:v>4.663344318811722E-2</c:v>
                </c:pt>
                <c:pt idx="20">
                  <c:v>5.6625860265611498E-2</c:v>
                </c:pt>
                <c:pt idx="21">
                  <c:v>5.6259486951167295E-2</c:v>
                </c:pt>
                <c:pt idx="22">
                  <c:v>4.157865407750954E-2</c:v>
                </c:pt>
                <c:pt idx="23">
                  <c:v>3.0943191869581877E-2</c:v>
                </c:pt>
                <c:pt idx="24">
                  <c:v>3.1772403563294874E-2</c:v>
                </c:pt>
                <c:pt idx="25">
                  <c:v>4.8096243114108407E-2</c:v>
                </c:pt>
                <c:pt idx="26">
                  <c:v>4.700603707034634E-2</c:v>
                </c:pt>
                <c:pt idx="27">
                  <c:v>5.0163495728398358E-2</c:v>
                </c:pt>
                <c:pt idx="28">
                  <c:v>3.8576405248915348E-2</c:v>
                </c:pt>
                <c:pt idx="29">
                  <c:v>4.1338007255525763E-2</c:v>
                </c:pt>
                <c:pt idx="30">
                  <c:v>4.6819094816597052E-2</c:v>
                </c:pt>
                <c:pt idx="31">
                  <c:v>4.3237391750732136E-2</c:v>
                </c:pt>
                <c:pt idx="32">
                  <c:v>4.0895344692751821E-2</c:v>
                </c:pt>
                <c:pt idx="33">
                  <c:v>4.9943960406502043E-2</c:v>
                </c:pt>
                <c:pt idx="34">
                  <c:v>4.360708130484383E-2</c:v>
                </c:pt>
                <c:pt idx="35">
                  <c:v>4.4725786457540974E-2</c:v>
                </c:pt>
                <c:pt idx="36">
                  <c:v>4.5051312994512926E-2</c:v>
                </c:pt>
                <c:pt idx="37">
                  <c:v>4.1775027168550659E-2</c:v>
                </c:pt>
                <c:pt idx="38">
                  <c:v>3.906316180668537E-2</c:v>
                </c:pt>
                <c:pt idx="39">
                  <c:v>2.9946237808403043E-2</c:v>
                </c:pt>
                <c:pt idx="40">
                  <c:v>3.5799536800612673E-2</c:v>
                </c:pt>
                <c:pt idx="41">
                  <c:v>2.4457550599959622E-2</c:v>
                </c:pt>
                <c:pt idx="42">
                  <c:v>2.1037203589487397E-2</c:v>
                </c:pt>
                <c:pt idx="43">
                  <c:v>2.3172338262706905E-2</c:v>
                </c:pt>
                <c:pt idx="44">
                  <c:v>2.6298544621917941E-2</c:v>
                </c:pt>
                <c:pt idx="45">
                  <c:v>2.1048151686755535E-2</c:v>
                </c:pt>
                <c:pt idx="46">
                  <c:v>2.3974105572823576E-2</c:v>
                </c:pt>
                <c:pt idx="47">
                  <c:v>3.7763681694945837E-2</c:v>
                </c:pt>
                <c:pt idx="48">
                  <c:v>4.1697755176641892E-2</c:v>
                </c:pt>
                <c:pt idx="49">
                  <c:v>4.4567135034719249E-2</c:v>
                </c:pt>
                <c:pt idx="50">
                  <c:v>4.0201829761649321E-2</c:v>
                </c:pt>
                <c:pt idx="51">
                  <c:v>4.6968510620711862E-2</c:v>
                </c:pt>
                <c:pt idx="52">
                  <c:v>5.2797197575857567E-2</c:v>
                </c:pt>
                <c:pt idx="53">
                  <c:v>5.0363304138251165E-2</c:v>
                </c:pt>
                <c:pt idx="54">
                  <c:v>4.2683631569334884E-2</c:v>
                </c:pt>
                <c:pt idx="55">
                  <c:v>2.2263193829494508E-2</c:v>
                </c:pt>
                <c:pt idx="56">
                  <c:v>2.182058918957035E-2</c:v>
                </c:pt>
                <c:pt idx="57">
                  <c:v>1.4592228415682595E-2</c:v>
                </c:pt>
                <c:pt idx="58">
                  <c:v>1.5873274684257296E-2</c:v>
                </c:pt>
                <c:pt idx="59">
                  <c:v>1.254157822424775E-2</c:v>
                </c:pt>
                <c:pt idx="60">
                  <c:v>7.7954379428931894E-3</c:v>
                </c:pt>
                <c:pt idx="61">
                  <c:v>8.4797685625926725E-3</c:v>
                </c:pt>
                <c:pt idx="62">
                  <c:v>8.5191659173105005E-3</c:v>
                </c:pt>
                <c:pt idx="63">
                  <c:v>-3.3345297837086771E-3</c:v>
                </c:pt>
                <c:pt idx="64">
                  <c:v>-2.7706078169775286E-3</c:v>
                </c:pt>
                <c:pt idx="65">
                  <c:v>-5.6423480225649136E-3</c:v>
                </c:pt>
                <c:pt idx="66">
                  <c:v>-8.1099574982379796E-3</c:v>
                </c:pt>
                <c:pt idx="67">
                  <c:v>-1.3097033278828232E-2</c:v>
                </c:pt>
                <c:pt idx="68">
                  <c:v>-1.0849801132696492E-2</c:v>
                </c:pt>
                <c:pt idx="69">
                  <c:v>-1.2306218168074493E-3</c:v>
                </c:pt>
                <c:pt idx="70">
                  <c:v>-6.3339758496345142E-3</c:v>
                </c:pt>
                <c:pt idx="71">
                  <c:v>2.3992556749758351E-3</c:v>
                </c:pt>
                <c:pt idx="72">
                  <c:v>5.9768272148691612E-3</c:v>
                </c:pt>
                <c:pt idx="73">
                  <c:v>3.2082096899309423E-3</c:v>
                </c:pt>
                <c:pt idx="74">
                  <c:v>7.3044197870610894E-3</c:v>
                </c:pt>
                <c:pt idx="75">
                  <c:v>2.1327549303117713E-2</c:v>
                </c:pt>
                <c:pt idx="76">
                  <c:v>1.6581077312783819E-2</c:v>
                </c:pt>
                <c:pt idx="77">
                  <c:v>1.5967389797394843E-3</c:v>
                </c:pt>
                <c:pt idx="78">
                  <c:v>2.6595965568568872E-3</c:v>
                </c:pt>
                <c:pt idx="79">
                  <c:v>4.1938276583489489E-3</c:v>
                </c:pt>
                <c:pt idx="80">
                  <c:v>1.3883339914531834E-2</c:v>
                </c:pt>
                <c:pt idx="81">
                  <c:v>1.1793921746293144E-2</c:v>
                </c:pt>
                <c:pt idx="82">
                  <c:v>8.773618912143101E-3</c:v>
                </c:pt>
                <c:pt idx="83">
                  <c:v>9.7953548431212595E-3</c:v>
                </c:pt>
                <c:pt idx="84">
                  <c:v>6.8487215215448718E-3</c:v>
                </c:pt>
                <c:pt idx="85">
                  <c:v>1.1969339013084695E-3</c:v>
                </c:pt>
                <c:pt idx="86">
                  <c:v>-4.2573455292497508E-3</c:v>
                </c:pt>
                <c:pt idx="87">
                  <c:v>-5.6215930809200981E-3</c:v>
                </c:pt>
                <c:pt idx="88">
                  <c:v>-6.316289844282251E-3</c:v>
                </c:pt>
                <c:pt idx="89">
                  <c:v>-7.0103539086614763E-4</c:v>
                </c:pt>
                <c:pt idx="90">
                  <c:v>1.1294902879233557E-3</c:v>
                </c:pt>
                <c:pt idx="91">
                  <c:v>6.0413009819359417E-3</c:v>
                </c:pt>
                <c:pt idx="92">
                  <c:v>8.9341751370882946E-3</c:v>
                </c:pt>
                <c:pt idx="93">
                  <c:v>2.1497562935632118E-2</c:v>
                </c:pt>
                <c:pt idx="94">
                  <c:v>2.0398548779002625E-2</c:v>
                </c:pt>
                <c:pt idx="95">
                  <c:v>1.8354748226049208E-2</c:v>
                </c:pt>
                <c:pt idx="96">
                  <c:v>1.4984996065473436E-2</c:v>
                </c:pt>
                <c:pt idx="97">
                  <c:v>2.1053624838354379E-2</c:v>
                </c:pt>
                <c:pt idx="98">
                  <c:v>1.8909762232852123E-2</c:v>
                </c:pt>
                <c:pt idx="99">
                  <c:v>1.4647320652370021E-2</c:v>
                </c:pt>
                <c:pt idx="100">
                  <c:v>1.0640823895068728E-2</c:v>
                </c:pt>
                <c:pt idx="101">
                  <c:v>1.0575274010319526E-2</c:v>
                </c:pt>
                <c:pt idx="102">
                  <c:v>8.5116345106105856E-3</c:v>
                </c:pt>
                <c:pt idx="103">
                  <c:v>1.0264672949617575E-2</c:v>
                </c:pt>
                <c:pt idx="104">
                  <c:v>6.1114078016666837E-3</c:v>
                </c:pt>
                <c:pt idx="105">
                  <c:v>-1.9749944669487166E-3</c:v>
                </c:pt>
                <c:pt idx="106">
                  <c:v>6.6404733618884368E-3</c:v>
                </c:pt>
                <c:pt idx="107">
                  <c:v>7.4030148445920069E-3</c:v>
                </c:pt>
                <c:pt idx="108">
                  <c:v>1.4665870272029299E-2</c:v>
                </c:pt>
                <c:pt idx="109">
                  <c:v>1.3596628414894153E-2</c:v>
                </c:pt>
                <c:pt idx="110">
                  <c:v>2.2340287814995374E-2</c:v>
                </c:pt>
                <c:pt idx="111">
                  <c:v>2.0928344639391593E-2</c:v>
                </c:pt>
                <c:pt idx="112">
                  <c:v>2.1359897094858214E-2</c:v>
                </c:pt>
                <c:pt idx="113">
                  <c:v>2.5176394232074802E-2</c:v>
                </c:pt>
                <c:pt idx="114">
                  <c:v>3.1203304567740009E-2</c:v>
                </c:pt>
                <c:pt idx="115">
                  <c:v>2.9477351463445142E-2</c:v>
                </c:pt>
                <c:pt idx="116">
                  <c:v>3.3746147865629975E-2</c:v>
                </c:pt>
                <c:pt idx="117">
                  <c:v>4.1833818834382711E-2</c:v>
                </c:pt>
                <c:pt idx="118">
                  <c:v>4.2097775625736779E-2</c:v>
                </c:pt>
                <c:pt idx="119">
                  <c:v>3.6132650475341713E-2</c:v>
                </c:pt>
                <c:pt idx="120">
                  <c:v>3.6658714270805096E-2</c:v>
                </c:pt>
                <c:pt idx="121">
                  <c:v>3.3288425241228527E-2</c:v>
                </c:pt>
                <c:pt idx="122">
                  <c:v>3.0918317116981963E-2</c:v>
                </c:pt>
                <c:pt idx="123">
                  <c:v>2.1690508026821063E-2</c:v>
                </c:pt>
                <c:pt idx="124">
                  <c:v>2.1724328091731637E-2</c:v>
                </c:pt>
                <c:pt idx="125">
                  <c:v>1.9677647617620409E-2</c:v>
                </c:pt>
                <c:pt idx="126">
                  <c:v>1.7866636293302894E-2</c:v>
                </c:pt>
                <c:pt idx="127">
                  <c:v>2.1081758812471187E-2</c:v>
                </c:pt>
                <c:pt idx="128">
                  <c:v>2.3647446893320344E-2</c:v>
                </c:pt>
                <c:pt idx="129">
                  <c:v>2.8746576499482382E-2</c:v>
                </c:pt>
                <c:pt idx="130">
                  <c:v>2.9845529031448638E-2</c:v>
                </c:pt>
                <c:pt idx="131">
                  <c:v>2.7028250419177467E-2</c:v>
                </c:pt>
                <c:pt idx="132">
                  <c:v>3.0080447775428332E-2</c:v>
                </c:pt>
                <c:pt idx="133">
                  <c:v>2.3107421365956671E-2</c:v>
                </c:pt>
                <c:pt idx="134">
                  <c:v>2.2225619464207161E-2</c:v>
                </c:pt>
                <c:pt idx="135">
                  <c:v>1.8380417040737076E-2</c:v>
                </c:pt>
                <c:pt idx="136">
                  <c:v>1.9629076409224247E-2</c:v>
                </c:pt>
                <c:pt idx="137">
                  <c:v>1.538238412090083E-2</c:v>
                </c:pt>
                <c:pt idx="138">
                  <c:v>5.0341617735190913E-3</c:v>
                </c:pt>
                <c:pt idx="139">
                  <c:v>-2.6702549861176358E-3</c:v>
                </c:pt>
                <c:pt idx="140">
                  <c:v>-1.4614676906765746E-2</c:v>
                </c:pt>
                <c:pt idx="141">
                  <c:v>7.8124653434175073E-4</c:v>
                </c:pt>
                <c:pt idx="142">
                  <c:v>3.1642228007453671E-4</c:v>
                </c:pt>
                <c:pt idx="143">
                  <c:v>6.3307912015964085E-4</c:v>
                </c:pt>
                <c:pt idx="144">
                  <c:v>4.0412993178648438E-4</c:v>
                </c:pt>
                <c:pt idx="145">
                  <c:v>-3.4445525490192572E-3</c:v>
                </c:pt>
                <c:pt idx="146">
                  <c:v>-1.354366304776991E-3</c:v>
                </c:pt>
                <c:pt idx="147">
                  <c:v>-8.4232824524630434E-3</c:v>
                </c:pt>
                <c:pt idx="148">
                  <c:v>-6.9080628368224997E-3</c:v>
                </c:pt>
                <c:pt idx="149">
                  <c:v>-1.1814245422111978E-2</c:v>
                </c:pt>
                <c:pt idx="150">
                  <c:v>-1.5245916057093356E-2</c:v>
                </c:pt>
                <c:pt idx="151">
                  <c:v>-1.4994243122578667E-2</c:v>
                </c:pt>
                <c:pt idx="152">
                  <c:v>-1.869031223819468E-2</c:v>
                </c:pt>
                <c:pt idx="153">
                  <c:v>-1.2581481609325422E-2</c:v>
                </c:pt>
                <c:pt idx="154">
                  <c:v>-9.3102507355984354E-3</c:v>
                </c:pt>
                <c:pt idx="155">
                  <c:v>-1.1878591466206317E-3</c:v>
                </c:pt>
                <c:pt idx="156">
                  <c:v>1.2865942792849479E-2</c:v>
                </c:pt>
                <c:pt idx="157">
                  <c:v>5.4088879294644579E-3</c:v>
                </c:pt>
                <c:pt idx="158">
                  <c:v>1.2848140821938303E-3</c:v>
                </c:pt>
                <c:pt idx="159">
                  <c:v>-1.3584857604856532E-3</c:v>
                </c:pt>
                <c:pt idx="160">
                  <c:v>1.0280014262091103E-3</c:v>
                </c:pt>
                <c:pt idx="161">
                  <c:v>6.5982365237470461E-3</c:v>
                </c:pt>
                <c:pt idx="162">
                  <c:v>-5.3769594990045466E-5</c:v>
                </c:pt>
                <c:pt idx="163">
                  <c:v>2.7306597352097367E-3</c:v>
                </c:pt>
                <c:pt idx="164">
                  <c:v>7.1486178721841473E-3</c:v>
                </c:pt>
                <c:pt idx="165">
                  <c:v>1.0727283569039806E-2</c:v>
                </c:pt>
                <c:pt idx="166">
                  <c:v>5.1063786694665741E-3</c:v>
                </c:pt>
                <c:pt idx="167">
                  <c:v>1.1087540263759889E-2</c:v>
                </c:pt>
                <c:pt idx="168">
                  <c:v>9.842227730816111E-3</c:v>
                </c:pt>
                <c:pt idx="169">
                  <c:v>1.0245016618693432E-2</c:v>
                </c:pt>
                <c:pt idx="170">
                  <c:v>5.7435804703105386E-3</c:v>
                </c:pt>
                <c:pt idx="171">
                  <c:v>-1.407310029518978E-2</c:v>
                </c:pt>
                <c:pt idx="172">
                  <c:v>0</c:v>
                </c:pt>
                <c:pt idx="173">
                  <c:v>3.0353334221527237E-3</c:v>
                </c:pt>
                <c:pt idx="174">
                  <c:v>5.9512013846122688E-3</c:v>
                </c:pt>
                <c:pt idx="175">
                  <c:v>1.1222379547448466E-2</c:v>
                </c:pt>
                <c:pt idx="176">
                  <c:v>1.503133763975888E-2</c:v>
                </c:pt>
                <c:pt idx="177">
                  <c:v>2.0708799204361639E-2</c:v>
                </c:pt>
                <c:pt idx="178">
                  <c:v>5.7962539178581379E-3</c:v>
                </c:pt>
                <c:pt idx="179">
                  <c:v>8.1911396283655749E-3</c:v>
                </c:pt>
                <c:pt idx="180">
                  <c:v>2.2662382820630069E-2</c:v>
                </c:pt>
                <c:pt idx="181">
                  <c:v>3.0087553559252612E-2</c:v>
                </c:pt>
                <c:pt idx="182">
                  <c:v>4.6057262841722867E-2</c:v>
                </c:pt>
                <c:pt idx="183">
                  <c:v>3.87686338332369E-2</c:v>
                </c:pt>
                <c:pt idx="184">
                  <c:v>3.0614816541743518E-2</c:v>
                </c:pt>
                <c:pt idx="185">
                  <c:v>3.5682895076370701E-2</c:v>
                </c:pt>
                <c:pt idx="186">
                  <c:v>3.8537187559912159E-2</c:v>
                </c:pt>
                <c:pt idx="187">
                  <c:v>5.2247393975795808E-2</c:v>
                </c:pt>
                <c:pt idx="188">
                  <c:v>6.1299407018065494E-2</c:v>
                </c:pt>
                <c:pt idx="189">
                  <c:v>5.7423141912840411E-2</c:v>
                </c:pt>
                <c:pt idx="190">
                  <c:v>5.8825245618537636E-2</c:v>
                </c:pt>
                <c:pt idx="191">
                  <c:v>4.991135943523748E-2</c:v>
                </c:pt>
                <c:pt idx="192">
                  <c:v>3.7631838425591348E-2</c:v>
                </c:pt>
                <c:pt idx="193">
                  <c:v>4.4103062881742885E-2</c:v>
                </c:pt>
                <c:pt idx="194">
                  <c:v>4.3266243737057231E-2</c:v>
                </c:pt>
                <c:pt idx="195">
                  <c:v>4.1478031568022544E-2</c:v>
                </c:pt>
                <c:pt idx="196">
                  <c:v>4.3348551540503009E-2</c:v>
                </c:pt>
                <c:pt idx="197">
                  <c:v>4.735336877654741E-2</c:v>
                </c:pt>
                <c:pt idx="198">
                  <c:v>3.7154586962860822E-2</c:v>
                </c:pt>
                <c:pt idx="199">
                  <c:v>4.1832143252744938E-2</c:v>
                </c:pt>
                <c:pt idx="200">
                  <c:v>4.5917875521053975E-2</c:v>
                </c:pt>
                <c:pt idx="201">
                  <c:v>4.8127164639882251E-2</c:v>
                </c:pt>
                <c:pt idx="202">
                  <c:v>3.6518234961657584E-2</c:v>
                </c:pt>
                <c:pt idx="203">
                  <c:v>3.1772236006127885E-2</c:v>
                </c:pt>
                <c:pt idx="204">
                  <c:v>2.2824664651904004E-2</c:v>
                </c:pt>
                <c:pt idx="205">
                  <c:v>2.9558312532329656E-2</c:v>
                </c:pt>
                <c:pt idx="206">
                  <c:v>3.7878320962979273E-2</c:v>
                </c:pt>
                <c:pt idx="207">
                  <c:v>4.7802983047184555E-2</c:v>
                </c:pt>
                <c:pt idx="208">
                  <c:v>7.5598959816203626E-2</c:v>
                </c:pt>
                <c:pt idx="209">
                  <c:v>8.4198094576803523E-2</c:v>
                </c:pt>
                <c:pt idx="210">
                  <c:v>6.3629621938133735E-2</c:v>
                </c:pt>
                <c:pt idx="211">
                  <c:v>5.917568847005264E-2</c:v>
                </c:pt>
                <c:pt idx="212">
                  <c:v>3.598868684083683E-2</c:v>
                </c:pt>
                <c:pt idx="213">
                  <c:v>3.6693132215073199E-2</c:v>
                </c:pt>
                <c:pt idx="214">
                  <c:v>4.182148968145287E-2</c:v>
                </c:pt>
                <c:pt idx="215">
                  <c:v>2.9348520948487257E-2</c:v>
                </c:pt>
                <c:pt idx="216">
                  <c:v>1.446465504780272E-2</c:v>
                </c:pt>
                <c:pt idx="217">
                  <c:v>3.6524978510270589E-3</c:v>
                </c:pt>
                <c:pt idx="218">
                  <c:v>2.9257900690844857E-3</c:v>
                </c:pt>
                <c:pt idx="219">
                  <c:v>7.9984331840352585E-3</c:v>
                </c:pt>
                <c:pt idx="220">
                  <c:v>1.0055477592254621E-2</c:v>
                </c:pt>
                <c:pt idx="221">
                  <c:v>1.6742001971803137E-2</c:v>
                </c:pt>
                <c:pt idx="222">
                  <c:v>3.0678576733072904E-2</c:v>
                </c:pt>
                <c:pt idx="223">
                  <c:v>2.6799035996512011E-2</c:v>
                </c:pt>
                <c:pt idx="224">
                  <c:v>2.4868152135551002E-2</c:v>
                </c:pt>
                <c:pt idx="225">
                  <c:v>2.3267529863083294E-2</c:v>
                </c:pt>
                <c:pt idx="226">
                  <c:v>2.0622035502125331E-2</c:v>
                </c:pt>
                <c:pt idx="227">
                  <c:v>1.0746779867473542E-2</c:v>
                </c:pt>
                <c:pt idx="228">
                  <c:v>2.3118610362511682E-2</c:v>
                </c:pt>
                <c:pt idx="229">
                  <c:v>1.9361347673215845E-2</c:v>
                </c:pt>
                <c:pt idx="230">
                  <c:v>2.1292507648624847E-2</c:v>
                </c:pt>
                <c:pt idx="231">
                  <c:v>2.3924935667255665E-2</c:v>
                </c:pt>
                <c:pt idx="232">
                  <c:v>2.6036300158122527E-2</c:v>
                </c:pt>
                <c:pt idx="233">
                  <c:v>3.2063047313741343E-2</c:v>
                </c:pt>
                <c:pt idx="234">
                  <c:v>3.8740112252076721E-2</c:v>
                </c:pt>
                <c:pt idx="235">
                  <c:v>3.5411427496696346E-2</c:v>
                </c:pt>
                <c:pt idx="236">
                  <c:v>2.1715696967924591E-2</c:v>
                </c:pt>
                <c:pt idx="237">
                  <c:v>8.1605570703864802E-3</c:v>
                </c:pt>
                <c:pt idx="238">
                  <c:v>-1.7899038479078019E-3</c:v>
                </c:pt>
                <c:pt idx="239">
                  <c:v>-1.6438251543775123E-3</c:v>
                </c:pt>
                <c:pt idx="240">
                  <c:v>6.5489026820380117E-3</c:v>
                </c:pt>
                <c:pt idx="241">
                  <c:v>8.7332184608151786E-3</c:v>
                </c:pt>
                <c:pt idx="242">
                  <c:v>1.5578134554688611E-2</c:v>
                </c:pt>
                <c:pt idx="243">
                  <c:v>4.3412752157785187E-3</c:v>
                </c:pt>
                <c:pt idx="244">
                  <c:v>-5.2902970804389812E-3</c:v>
                </c:pt>
                <c:pt idx="245">
                  <c:v>-1.6728526970160029E-3</c:v>
                </c:pt>
                <c:pt idx="246">
                  <c:v>6.6562580569892241E-3</c:v>
                </c:pt>
                <c:pt idx="247">
                  <c:v>-3.9254018582688122E-3</c:v>
                </c:pt>
                <c:pt idx="248">
                  <c:v>-4.5347933756646475E-3</c:v>
                </c:pt>
                <c:pt idx="249">
                  <c:v>-4.3292858204966103E-3</c:v>
                </c:pt>
                <c:pt idx="250">
                  <c:v>-3.3079498693830284E-3</c:v>
                </c:pt>
                <c:pt idx="251">
                  <c:v>3.7081949439974338E-3</c:v>
                </c:pt>
                <c:pt idx="252">
                  <c:v>2.6039305522694865E-2</c:v>
                </c:pt>
                <c:pt idx="253">
                  <c:v>3.1553637730991874E-2</c:v>
                </c:pt>
                <c:pt idx="254">
                  <c:v>3.5846565437533E-2</c:v>
                </c:pt>
                <c:pt idx="255">
                  <c:v>4.098973108185535E-2</c:v>
                </c:pt>
                <c:pt idx="256">
                  <c:v>5.077650189923591E-2</c:v>
                </c:pt>
                <c:pt idx="257">
                  <c:v>5.7521692151121552E-2</c:v>
                </c:pt>
                <c:pt idx="258">
                  <c:v>5.5902489921593662E-2</c:v>
                </c:pt>
                <c:pt idx="259">
                  <c:v>5.769461910100307E-2</c:v>
                </c:pt>
                <c:pt idx="260">
                  <c:v>4.4769502219474802E-2</c:v>
                </c:pt>
                <c:pt idx="261">
                  <c:v>4.6804184121845421E-2</c:v>
                </c:pt>
                <c:pt idx="262">
                  <c:v>3.5394930851726292E-2</c:v>
                </c:pt>
                <c:pt idx="263">
                  <c:v>3.3788972752887746E-2</c:v>
                </c:pt>
                <c:pt idx="264">
                  <c:v>2.9697024717336953E-2</c:v>
                </c:pt>
                <c:pt idx="265">
                  <c:v>2.8535289645716035E-2</c:v>
                </c:pt>
                <c:pt idx="266">
                  <c:v>2.7706095533370403E-2</c:v>
                </c:pt>
                <c:pt idx="267">
                  <c:v>3.3411040775294817E-2</c:v>
                </c:pt>
                <c:pt idx="268">
                  <c:v>3.5580637330730185E-2</c:v>
                </c:pt>
                <c:pt idx="269">
                  <c:v>3.5056567625821836E-2</c:v>
                </c:pt>
                <c:pt idx="270">
                  <c:v>4.1212188939086805E-2</c:v>
                </c:pt>
                <c:pt idx="271">
                  <c:v>3.9496641394019628E-2</c:v>
                </c:pt>
                <c:pt idx="272">
                  <c:v>4.191976700320546E-2</c:v>
                </c:pt>
                <c:pt idx="273">
                  <c:v>5.2010463615922785E-2</c:v>
                </c:pt>
                <c:pt idx="274">
                  <c:v>5.5117614035245246E-2</c:v>
                </c:pt>
                <c:pt idx="275">
                  <c:v>5.3600630810409645E-2</c:v>
                </c:pt>
                <c:pt idx="276">
                  <c:v>6.2179246839437138E-2</c:v>
                </c:pt>
                <c:pt idx="277">
                  <c:v>5.2277786487506632E-2</c:v>
                </c:pt>
                <c:pt idx="278">
                  <c:v>5.4878746595990992E-2</c:v>
                </c:pt>
                <c:pt idx="279">
                  <c:v>6.12055830489594E-2</c:v>
                </c:pt>
                <c:pt idx="280">
                  <c:v>5.6757113616915517E-2</c:v>
                </c:pt>
                <c:pt idx="281">
                  <c:v>5.9178330648273027E-2</c:v>
                </c:pt>
                <c:pt idx="282">
                  <c:v>4.0872690996871165E-2</c:v>
                </c:pt>
                <c:pt idx="283">
                  <c:v>7.3849599541549599E-2</c:v>
                </c:pt>
                <c:pt idx="284">
                  <c:v>0.10236614985310605</c:v>
                </c:pt>
                <c:pt idx="285">
                  <c:v>9.373264531147088E-2</c:v>
                </c:pt>
                <c:pt idx="286">
                  <c:v>7.9093678579908899E-2</c:v>
                </c:pt>
                <c:pt idx="287">
                  <c:v>7.7736694236464898E-2</c:v>
                </c:pt>
                <c:pt idx="288">
                  <c:v>7.7552832143713363E-2</c:v>
                </c:pt>
                <c:pt idx="289">
                  <c:v>7.1664004132961145E-2</c:v>
                </c:pt>
                <c:pt idx="290">
                  <c:v>9.6937152363253065E-2</c:v>
                </c:pt>
                <c:pt idx="291">
                  <c:v>8.76128907119611E-2</c:v>
                </c:pt>
                <c:pt idx="292">
                  <c:v>0.1020497105565451</c:v>
                </c:pt>
                <c:pt idx="293">
                  <c:v>0.10093335435660641</c:v>
                </c:pt>
                <c:pt idx="294">
                  <c:v>8.6414712381483155E-2</c:v>
                </c:pt>
                <c:pt idx="295">
                  <c:v>8.6836484803677588E-2</c:v>
                </c:pt>
                <c:pt idx="296">
                  <c:v>8.9153381125318426E-2</c:v>
                </c:pt>
                <c:pt idx="297">
                  <c:v>8.3682119388556145E-2</c:v>
                </c:pt>
                <c:pt idx="298">
                  <c:v>7.5744568501551007E-2</c:v>
                </c:pt>
                <c:pt idx="299">
                  <c:v>7.7031042881390316E-2</c:v>
                </c:pt>
                <c:pt idx="300">
                  <c:v>6.8821095584697983E-2</c:v>
                </c:pt>
                <c:pt idx="301">
                  <c:v>7.2994523570599434E-2</c:v>
                </c:pt>
                <c:pt idx="302">
                  <c:v>6.8849003779261023E-2</c:v>
                </c:pt>
                <c:pt idx="303">
                  <c:v>6.8785439287467942E-2</c:v>
                </c:pt>
                <c:pt idx="304">
                  <c:v>7.4892213457756915E-2</c:v>
                </c:pt>
                <c:pt idx="305">
                  <c:v>7.3442327957444098E-2</c:v>
                </c:pt>
                <c:pt idx="306">
                  <c:v>4.8779268502216616E-2</c:v>
                </c:pt>
                <c:pt idx="307">
                  <c:v>6.6945070533860451E-2</c:v>
                </c:pt>
                <c:pt idx="308">
                  <c:v>6.4788924608452564E-2</c:v>
                </c:pt>
                <c:pt idx="309">
                  <c:v>5.5950954516126972E-2</c:v>
                </c:pt>
                <c:pt idx="310">
                  <c:v>5.4838557629888984E-2</c:v>
                </c:pt>
                <c:pt idx="311">
                  <c:v>4.2477198296026447E-2</c:v>
                </c:pt>
                <c:pt idx="312">
                  <c:v>4.0365206876944497E-2</c:v>
                </c:pt>
                <c:pt idx="313">
                  <c:v>5.3838804751573169E-3</c:v>
                </c:pt>
                <c:pt idx="314">
                  <c:v>-1.5908302008315188E-2</c:v>
                </c:pt>
                <c:pt idx="315">
                  <c:v>-5.6563241337637751E-3</c:v>
                </c:pt>
                <c:pt idx="316">
                  <c:v>1.0649161596691867E-3</c:v>
                </c:pt>
                <c:pt idx="317">
                  <c:v>4.6878543888390772E-4</c:v>
                </c:pt>
                <c:pt idx="318">
                  <c:v>4.9447087966281583E-3</c:v>
                </c:pt>
                <c:pt idx="319">
                  <c:v>5.0490307083000646E-2</c:v>
                </c:pt>
                <c:pt idx="320">
                  <c:v>1.6300775663162969E-2</c:v>
                </c:pt>
                <c:pt idx="321">
                  <c:v>2.6519890422207659E-2</c:v>
                </c:pt>
                <c:pt idx="322">
                  <c:v>2.1110705770972269E-2</c:v>
                </c:pt>
                <c:pt idx="323">
                  <c:v>2.0012679545876912E-2</c:v>
                </c:pt>
                <c:pt idx="324">
                  <c:v>3.9853496260628195E-2</c:v>
                </c:pt>
                <c:pt idx="325">
                  <c:v>4.3690609096757926E-2</c:v>
                </c:pt>
                <c:pt idx="326">
                  <c:v>4.47487287714615E-2</c:v>
                </c:pt>
                <c:pt idx="327">
                  <c:v>4.7763549202104398E-2</c:v>
                </c:pt>
                <c:pt idx="328">
                  <c:v>5.821378557320521E-2</c:v>
                </c:pt>
                <c:pt idx="329">
                  <c:v>5.4605066474881725E-2</c:v>
                </c:pt>
                <c:pt idx="330">
                  <c:v>5.7432258682187314E-2</c:v>
                </c:pt>
                <c:pt idx="331">
                  <c:v>5.2314509632992043E-2</c:v>
                </c:pt>
                <c:pt idx="332">
                  <c:v>6.326063587926628E-2</c:v>
                </c:pt>
                <c:pt idx="333">
                  <c:v>7.4224885095489662E-2</c:v>
                </c:pt>
                <c:pt idx="334">
                  <c:v>8.4224329788822883E-2</c:v>
                </c:pt>
                <c:pt idx="335">
                  <c:v>9.0805662818134833E-2</c:v>
                </c:pt>
                <c:pt idx="336">
                  <c:v>0.11260663008207489</c:v>
                </c:pt>
                <c:pt idx="337">
                  <c:v>0.10885944533184672</c:v>
                </c:pt>
                <c:pt idx="338">
                  <c:v>0.11181207405814581</c:v>
                </c:pt>
                <c:pt idx="339">
                  <c:v>0.11096984234200014</c:v>
                </c:pt>
                <c:pt idx="340">
                  <c:v>0.11986894449925684</c:v>
                </c:pt>
                <c:pt idx="341">
                  <c:v>0.13094051641034626</c:v>
                </c:pt>
                <c:pt idx="342">
                  <c:v>0.13703789523679108</c:v>
                </c:pt>
                <c:pt idx="343">
                  <c:v>0.13509426990232598</c:v>
                </c:pt>
                <c:pt idx="344">
                  <c:v>0.12661693701807353</c:v>
                </c:pt>
                <c:pt idx="345">
                  <c:v>0.11730305647333877</c:v>
                </c:pt>
                <c:pt idx="346">
                  <c:v>0.10725129503202432</c:v>
                </c:pt>
                <c:pt idx="347">
                  <c:v>0.10834113917221161</c:v>
                </c:pt>
                <c:pt idx="348">
                  <c:v>9.9560054867797926E-2</c:v>
                </c:pt>
                <c:pt idx="349">
                  <c:v>5.8223006597630182E-2</c:v>
                </c:pt>
                <c:pt idx="350">
                  <c:v>7.6184994850375554E-2</c:v>
                </c:pt>
                <c:pt idx="351">
                  <c:v>6.7822654235437901E-2</c:v>
                </c:pt>
                <c:pt idx="352">
                  <c:v>7.1565541154241102E-2</c:v>
                </c:pt>
                <c:pt idx="353">
                  <c:v>6.7064065471870576E-2</c:v>
                </c:pt>
                <c:pt idx="354">
                  <c:v>5.1288683068182329E-2</c:v>
                </c:pt>
                <c:pt idx="355">
                  <c:v>4.345853847012713E-2</c:v>
                </c:pt>
                <c:pt idx="356">
                  <c:v>3.1891445168994913E-2</c:v>
                </c:pt>
                <c:pt idx="357">
                  <c:v>4.1178637297184094E-2</c:v>
                </c:pt>
                <c:pt idx="358">
                  <c:v>2.2523869038597578E-2</c:v>
                </c:pt>
                <c:pt idx="359">
                  <c:v>3.5531750027195802E-2</c:v>
                </c:pt>
                <c:pt idx="360">
                  <c:v>4.7409567453602322E-2</c:v>
                </c:pt>
                <c:pt idx="361">
                  <c:v>5.0388941506034859E-2</c:v>
                </c:pt>
                <c:pt idx="362">
                  <c:v>3.8491821730783846E-2</c:v>
                </c:pt>
                <c:pt idx="363">
                  <c:v>3.4310504816969331E-2</c:v>
                </c:pt>
                <c:pt idx="364">
                  <c:v>2.4737333870707333E-2</c:v>
                </c:pt>
                <c:pt idx="365">
                  <c:v>1.8816529920913472E-2</c:v>
                </c:pt>
                <c:pt idx="366">
                  <c:v>1.6845210172551965E-2</c:v>
                </c:pt>
                <c:pt idx="367">
                  <c:v>2.1984038490094095E-2</c:v>
                </c:pt>
                <c:pt idx="368">
                  <c:v>1.2380768810382504E-2</c:v>
                </c:pt>
                <c:pt idx="369">
                  <c:v>2.1429707531297137E-2</c:v>
                </c:pt>
                <c:pt idx="370">
                  <c:v>1.7163973493854789E-2</c:v>
                </c:pt>
                <c:pt idx="371">
                  <c:v>4.5677778220242146E-3</c:v>
                </c:pt>
                <c:pt idx="372">
                  <c:v>-7.186545762475155E-3</c:v>
                </c:pt>
                <c:pt idx="373">
                  <c:v>-2.7116616296391782E-3</c:v>
                </c:pt>
                <c:pt idx="374">
                  <c:v>-1.0965891532674535E-2</c:v>
                </c:pt>
                <c:pt idx="375">
                  <c:v>-9.5321782687217901E-3</c:v>
                </c:pt>
                <c:pt idx="376">
                  <c:v>-2.6044326242303378E-3</c:v>
                </c:pt>
                <c:pt idx="377">
                  <c:v>9.188415172537677E-3</c:v>
                </c:pt>
                <c:pt idx="378">
                  <c:v>1.6604980612723023E-2</c:v>
                </c:pt>
                <c:pt idx="379">
                  <c:v>1.9761769619676663E-2</c:v>
                </c:pt>
                <c:pt idx="380">
                  <c:v>1.8908200040149988E-2</c:v>
                </c:pt>
                <c:pt idx="381">
                  <c:v>2.9643337366139378E-2</c:v>
                </c:pt>
                <c:pt idx="382">
                  <c:v>2.0561867902999277E-2</c:v>
                </c:pt>
                <c:pt idx="383">
                  <c:v>2.6626022271627203E-2</c:v>
                </c:pt>
                <c:pt idx="384">
                  <c:v>4.1045716838381117E-2</c:v>
                </c:pt>
                <c:pt idx="385">
                  <c:v>4.8241896454911969E-2</c:v>
                </c:pt>
                <c:pt idx="386">
                  <c:v>5.8625681047117587E-2</c:v>
                </c:pt>
                <c:pt idx="387">
                  <c:v>4.7981127079745958E-2</c:v>
                </c:pt>
                <c:pt idx="388">
                  <c:v>6.2403775347487513E-2</c:v>
                </c:pt>
                <c:pt idx="389">
                  <c:v>4.3547219803130033E-2</c:v>
                </c:pt>
                <c:pt idx="390">
                  <c:v>3.2651424029860612E-2</c:v>
                </c:pt>
                <c:pt idx="391">
                  <c:v>3.4973568992738291E-2</c:v>
                </c:pt>
                <c:pt idx="392">
                  <c:v>4.7680596508515555E-2</c:v>
                </c:pt>
                <c:pt idx="393">
                  <c:v>5.0361338882228629E-2</c:v>
                </c:pt>
                <c:pt idx="394">
                  <c:v>5.5126102580343367E-2</c:v>
                </c:pt>
                <c:pt idx="395">
                  <c:v>6.4811296417659953E-2</c:v>
                </c:pt>
                <c:pt idx="396">
                  <c:v>6.573903619196575E-2</c:v>
                </c:pt>
                <c:pt idx="397">
                  <c:v>6.8458352118993454E-2</c:v>
                </c:pt>
                <c:pt idx="398">
                  <c:v>6.2459320841756295E-2</c:v>
                </c:pt>
                <c:pt idx="399">
                  <c:v>6.1697944368521697E-2</c:v>
                </c:pt>
                <c:pt idx="400">
                  <c:v>6.3864489027989163E-2</c:v>
                </c:pt>
                <c:pt idx="401">
                  <c:v>7.1471288688960966E-2</c:v>
                </c:pt>
                <c:pt idx="402">
                  <c:v>8.3191481162499165E-2</c:v>
                </c:pt>
                <c:pt idx="403">
                  <c:v>7.2567970743744936E-2</c:v>
                </c:pt>
                <c:pt idx="404">
                  <c:v>8.2395801842818209E-2</c:v>
                </c:pt>
                <c:pt idx="405">
                  <c:v>8.744139682652155E-2</c:v>
                </c:pt>
                <c:pt idx="406">
                  <c:v>9.5999723973232143E-2</c:v>
                </c:pt>
                <c:pt idx="407">
                  <c:v>8.4488735628067663E-2</c:v>
                </c:pt>
                <c:pt idx="408">
                  <c:v>7.8452144838252941E-2</c:v>
                </c:pt>
                <c:pt idx="409">
                  <c:v>7.8869112808557573E-2</c:v>
                </c:pt>
                <c:pt idx="410">
                  <c:v>9.0633311610901601E-2</c:v>
                </c:pt>
                <c:pt idx="411">
                  <c:v>8.6958664500873945E-2</c:v>
                </c:pt>
                <c:pt idx="412">
                  <c:v>9.7004528794257111E-2</c:v>
                </c:pt>
                <c:pt idx="413">
                  <c:v>0.10249976242377976</c:v>
                </c:pt>
                <c:pt idx="414">
                  <c:v>9.8367734763938314E-2</c:v>
                </c:pt>
                <c:pt idx="415">
                  <c:v>0.10155877377418404</c:v>
                </c:pt>
                <c:pt idx="416">
                  <c:v>0.10044061385238476</c:v>
                </c:pt>
                <c:pt idx="417">
                  <c:v>0.10105301920353436</c:v>
                </c:pt>
                <c:pt idx="418">
                  <c:v>9.9674918629754694E-2</c:v>
                </c:pt>
                <c:pt idx="419">
                  <c:v>0.10613886689144864</c:v>
                </c:pt>
                <c:pt idx="420">
                  <c:v>0.10138509987793329</c:v>
                </c:pt>
                <c:pt idx="421">
                  <c:v>0.10018410295280569</c:v>
                </c:pt>
                <c:pt idx="422">
                  <c:v>9.3203675942142822E-2</c:v>
                </c:pt>
                <c:pt idx="423">
                  <c:v>8.8431704887031365E-2</c:v>
                </c:pt>
                <c:pt idx="424">
                  <c:v>9.6539378498198158E-2</c:v>
                </c:pt>
                <c:pt idx="425">
                  <c:v>9.4280634304886479E-2</c:v>
                </c:pt>
                <c:pt idx="426">
                  <c:v>9.0047828900778643E-2</c:v>
                </c:pt>
                <c:pt idx="427">
                  <c:v>9.0456995563831799E-2</c:v>
                </c:pt>
                <c:pt idx="428">
                  <c:v>0.10268230727773775</c:v>
                </c:pt>
                <c:pt idx="429">
                  <c:v>9.4402107002893504E-2</c:v>
                </c:pt>
                <c:pt idx="430">
                  <c:v>9.2554656045115397E-2</c:v>
                </c:pt>
                <c:pt idx="431">
                  <c:v>9.330439307591705E-2</c:v>
                </c:pt>
                <c:pt idx="432">
                  <c:v>9.3957876978868204E-2</c:v>
                </c:pt>
                <c:pt idx="433">
                  <c:v>9.8184599201555159E-2</c:v>
                </c:pt>
                <c:pt idx="434">
                  <c:v>0.10080926584603132</c:v>
                </c:pt>
                <c:pt idx="435">
                  <c:v>0.1003165404242034</c:v>
                </c:pt>
                <c:pt idx="436">
                  <c:v>9.3541525054748775E-2</c:v>
                </c:pt>
                <c:pt idx="437">
                  <c:v>9.0687441295632248E-2</c:v>
                </c:pt>
                <c:pt idx="438">
                  <c:v>9.4545856607372275E-2</c:v>
                </c:pt>
                <c:pt idx="439">
                  <c:v>9.5129532327869165E-2</c:v>
                </c:pt>
                <c:pt idx="440">
                  <c:v>8.7632203127862879E-2</c:v>
                </c:pt>
                <c:pt idx="441">
                  <c:v>9.3688887899044393E-2</c:v>
                </c:pt>
                <c:pt idx="442">
                  <c:v>9.222436417712776E-2</c:v>
                </c:pt>
                <c:pt idx="443">
                  <c:v>9.0101969229651219E-2</c:v>
                </c:pt>
                <c:pt idx="444">
                  <c:v>9.2373747092279662E-2</c:v>
                </c:pt>
                <c:pt idx="445">
                  <c:v>8.8577377854309372E-2</c:v>
                </c:pt>
                <c:pt idx="446">
                  <c:v>9.1731288676692085E-2</c:v>
                </c:pt>
                <c:pt idx="447">
                  <c:v>0.10146080539817642</c:v>
                </c:pt>
                <c:pt idx="448">
                  <c:v>0.10300303127238652</c:v>
                </c:pt>
                <c:pt idx="449">
                  <c:v>0.11040172397451553</c:v>
                </c:pt>
                <c:pt idx="450">
                  <c:v>0.10307866717849692</c:v>
                </c:pt>
                <c:pt idx="451">
                  <c:v>9.1098212389245758E-2</c:v>
                </c:pt>
                <c:pt idx="452">
                  <c:v>9.276546593756782E-2</c:v>
                </c:pt>
                <c:pt idx="453">
                  <c:v>8.5174048523668028E-2</c:v>
                </c:pt>
                <c:pt idx="454">
                  <c:v>6.9474019061486675E-2</c:v>
                </c:pt>
                <c:pt idx="455">
                  <c:v>6.6509154945664964E-2</c:v>
                </c:pt>
                <c:pt idx="456">
                  <c:v>6.2050155429805035E-2</c:v>
                </c:pt>
                <c:pt idx="457">
                  <c:v>5.7375811146201633E-2</c:v>
                </c:pt>
                <c:pt idx="458">
                  <c:v>5.7280245268296226E-2</c:v>
                </c:pt>
                <c:pt idx="459">
                  <c:v>5.8125856672471769E-2</c:v>
                </c:pt>
                <c:pt idx="460">
                  <c:v>6.1780560118834794E-2</c:v>
                </c:pt>
                <c:pt idx="461">
                  <c:v>6.4851953770242943E-2</c:v>
                </c:pt>
                <c:pt idx="462">
                  <c:v>6.1315536838096367E-2</c:v>
                </c:pt>
                <c:pt idx="463">
                  <c:v>6.6438767500053578E-2</c:v>
                </c:pt>
                <c:pt idx="464">
                  <c:v>5.9659336240577489E-2</c:v>
                </c:pt>
                <c:pt idx="465">
                  <c:v>5.7613279735001147E-2</c:v>
                </c:pt>
                <c:pt idx="466">
                  <c:v>5.5694463772711061E-2</c:v>
                </c:pt>
                <c:pt idx="467">
                  <c:v>4.9337366636999412E-2</c:v>
                </c:pt>
                <c:pt idx="468">
                  <c:v>4.5684489178713504E-2</c:v>
                </c:pt>
                <c:pt idx="469">
                  <c:v>4.2162262332498271E-2</c:v>
                </c:pt>
                <c:pt idx="470">
                  <c:v>4.6022992679861055E-2</c:v>
                </c:pt>
                <c:pt idx="471">
                  <c:v>3.2100453603477866E-2</c:v>
                </c:pt>
                <c:pt idx="472">
                  <c:v>2.0206361418872422E-2</c:v>
                </c:pt>
                <c:pt idx="473">
                  <c:v>1.6425107312047937E-2</c:v>
                </c:pt>
                <c:pt idx="474">
                  <c:v>1.2601643601066567E-2</c:v>
                </c:pt>
                <c:pt idx="475">
                  <c:v>8.8791023088908849E-3</c:v>
                </c:pt>
                <c:pt idx="476">
                  <c:v>1.1221322906389761E-3</c:v>
                </c:pt>
                <c:pt idx="477">
                  <c:v>-8.6016964484104882E-3</c:v>
                </c:pt>
                <c:pt idx="478">
                  <c:v>-1.4227722071843772E-2</c:v>
                </c:pt>
                <c:pt idx="479">
                  <c:v>-2.1052937363715545E-2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25-4D40-B8E6-A7CF88336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6506905"/>
        <c:axId val="1480162192"/>
      </c:areaChart>
      <c:dateAx>
        <c:axId val="18365069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m/d/yyyy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480162192"/>
        <c:crosses val="autoZero"/>
        <c:auto val="1"/>
        <c:lblOffset val="100"/>
        <c:baseTimeUnit val="days"/>
      </c:dateAx>
      <c:valAx>
        <c:axId val="14801621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Excees from Var at 90%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83650690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1-Month Excees from Var 95% vs. Date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spPr>
            <a:solidFill>
              <a:srgbClr val="4472C4">
                <a:alpha val="30000"/>
              </a:srgbClr>
            </a:solidFill>
            <a:ln cmpd="sng">
              <a:solidFill>
                <a:srgbClr val="4472C4"/>
              </a:solidFill>
            </a:ln>
          </c:spPr>
          <c:cat>
            <c:numRef>
              <c:f>'Port Bond Returns'!$K$34:$K$513</c:f>
              <c:numCache>
                <c:formatCode>m/d/yyyy</c:formatCode>
                <c:ptCount val="480"/>
                <c:pt idx="0">
                  <c:v>45243</c:v>
                </c:pt>
                <c:pt idx="1">
                  <c:v>45244</c:v>
                </c:pt>
                <c:pt idx="2">
                  <c:v>45245</c:v>
                </c:pt>
                <c:pt idx="3">
                  <c:v>45246</c:v>
                </c:pt>
                <c:pt idx="4">
                  <c:v>45247</c:v>
                </c:pt>
                <c:pt idx="5">
                  <c:v>45250</c:v>
                </c:pt>
                <c:pt idx="6">
                  <c:v>45251</c:v>
                </c:pt>
                <c:pt idx="7">
                  <c:v>45252</c:v>
                </c:pt>
                <c:pt idx="8">
                  <c:v>45253</c:v>
                </c:pt>
                <c:pt idx="9">
                  <c:v>45254</c:v>
                </c:pt>
                <c:pt idx="10">
                  <c:v>45257</c:v>
                </c:pt>
                <c:pt idx="11">
                  <c:v>45258</c:v>
                </c:pt>
                <c:pt idx="12">
                  <c:v>45259</c:v>
                </c:pt>
                <c:pt idx="13">
                  <c:v>45260</c:v>
                </c:pt>
                <c:pt idx="14">
                  <c:v>45261</c:v>
                </c:pt>
                <c:pt idx="15">
                  <c:v>45264</c:v>
                </c:pt>
                <c:pt idx="16">
                  <c:v>45265</c:v>
                </c:pt>
                <c:pt idx="17">
                  <c:v>45266</c:v>
                </c:pt>
                <c:pt idx="18">
                  <c:v>45267</c:v>
                </c:pt>
                <c:pt idx="19">
                  <c:v>45268</c:v>
                </c:pt>
                <c:pt idx="20">
                  <c:v>45271</c:v>
                </c:pt>
                <c:pt idx="21">
                  <c:v>45272</c:v>
                </c:pt>
                <c:pt idx="22">
                  <c:v>45273</c:v>
                </c:pt>
                <c:pt idx="23">
                  <c:v>45274</c:v>
                </c:pt>
                <c:pt idx="24">
                  <c:v>45275</c:v>
                </c:pt>
                <c:pt idx="25">
                  <c:v>45278</c:v>
                </c:pt>
                <c:pt idx="26">
                  <c:v>45279</c:v>
                </c:pt>
                <c:pt idx="27">
                  <c:v>45280</c:v>
                </c:pt>
                <c:pt idx="28">
                  <c:v>45281</c:v>
                </c:pt>
                <c:pt idx="29">
                  <c:v>45282</c:v>
                </c:pt>
                <c:pt idx="30">
                  <c:v>45285</c:v>
                </c:pt>
                <c:pt idx="31">
                  <c:v>45286</c:v>
                </c:pt>
                <c:pt idx="32">
                  <c:v>45287</c:v>
                </c:pt>
                <c:pt idx="33">
                  <c:v>45288</c:v>
                </c:pt>
                <c:pt idx="34">
                  <c:v>45289</c:v>
                </c:pt>
                <c:pt idx="35">
                  <c:v>45294</c:v>
                </c:pt>
                <c:pt idx="36">
                  <c:v>45295</c:v>
                </c:pt>
                <c:pt idx="37">
                  <c:v>45296</c:v>
                </c:pt>
                <c:pt idx="38">
                  <c:v>45299</c:v>
                </c:pt>
                <c:pt idx="39">
                  <c:v>45300</c:v>
                </c:pt>
                <c:pt idx="40">
                  <c:v>45301</c:v>
                </c:pt>
                <c:pt idx="41">
                  <c:v>45302</c:v>
                </c:pt>
                <c:pt idx="42">
                  <c:v>45303</c:v>
                </c:pt>
                <c:pt idx="43">
                  <c:v>45306</c:v>
                </c:pt>
                <c:pt idx="44">
                  <c:v>45307</c:v>
                </c:pt>
                <c:pt idx="45">
                  <c:v>45308</c:v>
                </c:pt>
                <c:pt idx="46">
                  <c:v>45309</c:v>
                </c:pt>
                <c:pt idx="47">
                  <c:v>45310</c:v>
                </c:pt>
                <c:pt idx="48">
                  <c:v>45313</c:v>
                </c:pt>
                <c:pt idx="49">
                  <c:v>45314</c:v>
                </c:pt>
                <c:pt idx="50">
                  <c:v>45315</c:v>
                </c:pt>
                <c:pt idx="51">
                  <c:v>45316</c:v>
                </c:pt>
                <c:pt idx="52">
                  <c:v>45317</c:v>
                </c:pt>
                <c:pt idx="53">
                  <c:v>45320</c:v>
                </c:pt>
                <c:pt idx="54">
                  <c:v>45321</c:v>
                </c:pt>
                <c:pt idx="55">
                  <c:v>45322</c:v>
                </c:pt>
                <c:pt idx="56">
                  <c:v>45323</c:v>
                </c:pt>
                <c:pt idx="57">
                  <c:v>45324</c:v>
                </c:pt>
                <c:pt idx="58">
                  <c:v>45327</c:v>
                </c:pt>
                <c:pt idx="59">
                  <c:v>45328</c:v>
                </c:pt>
                <c:pt idx="60">
                  <c:v>45329</c:v>
                </c:pt>
                <c:pt idx="61">
                  <c:v>45330</c:v>
                </c:pt>
                <c:pt idx="62">
                  <c:v>45331</c:v>
                </c:pt>
                <c:pt idx="63">
                  <c:v>45334</c:v>
                </c:pt>
                <c:pt idx="64">
                  <c:v>45335</c:v>
                </c:pt>
                <c:pt idx="65">
                  <c:v>45336</c:v>
                </c:pt>
                <c:pt idx="66">
                  <c:v>45337</c:v>
                </c:pt>
                <c:pt idx="67">
                  <c:v>45338</c:v>
                </c:pt>
                <c:pt idx="68">
                  <c:v>45341</c:v>
                </c:pt>
                <c:pt idx="69">
                  <c:v>45342</c:v>
                </c:pt>
                <c:pt idx="70">
                  <c:v>45343</c:v>
                </c:pt>
                <c:pt idx="71">
                  <c:v>45344</c:v>
                </c:pt>
                <c:pt idx="72">
                  <c:v>45348</c:v>
                </c:pt>
                <c:pt idx="73">
                  <c:v>45349</c:v>
                </c:pt>
                <c:pt idx="74">
                  <c:v>45350</c:v>
                </c:pt>
                <c:pt idx="75">
                  <c:v>45351</c:v>
                </c:pt>
                <c:pt idx="76">
                  <c:v>45352</c:v>
                </c:pt>
                <c:pt idx="77">
                  <c:v>45355</c:v>
                </c:pt>
                <c:pt idx="78">
                  <c:v>45356</c:v>
                </c:pt>
                <c:pt idx="79">
                  <c:v>45357</c:v>
                </c:pt>
                <c:pt idx="80">
                  <c:v>45358</c:v>
                </c:pt>
                <c:pt idx="81">
                  <c:v>45362</c:v>
                </c:pt>
                <c:pt idx="82">
                  <c:v>45363</c:v>
                </c:pt>
                <c:pt idx="83">
                  <c:v>45364</c:v>
                </c:pt>
                <c:pt idx="84">
                  <c:v>45365</c:v>
                </c:pt>
                <c:pt idx="85">
                  <c:v>45366</c:v>
                </c:pt>
                <c:pt idx="86">
                  <c:v>45369</c:v>
                </c:pt>
                <c:pt idx="87">
                  <c:v>45370</c:v>
                </c:pt>
                <c:pt idx="88">
                  <c:v>45371</c:v>
                </c:pt>
                <c:pt idx="89">
                  <c:v>45372</c:v>
                </c:pt>
                <c:pt idx="90">
                  <c:v>45373</c:v>
                </c:pt>
                <c:pt idx="91">
                  <c:v>45376</c:v>
                </c:pt>
                <c:pt idx="92">
                  <c:v>45377</c:v>
                </c:pt>
                <c:pt idx="93">
                  <c:v>45378</c:v>
                </c:pt>
                <c:pt idx="94">
                  <c:v>45379</c:v>
                </c:pt>
                <c:pt idx="95">
                  <c:v>45380</c:v>
                </c:pt>
                <c:pt idx="96">
                  <c:v>45383</c:v>
                </c:pt>
                <c:pt idx="97">
                  <c:v>45384</c:v>
                </c:pt>
                <c:pt idx="98">
                  <c:v>45385</c:v>
                </c:pt>
                <c:pt idx="99">
                  <c:v>45386</c:v>
                </c:pt>
                <c:pt idx="100">
                  <c:v>45387</c:v>
                </c:pt>
                <c:pt idx="101">
                  <c:v>45390</c:v>
                </c:pt>
                <c:pt idx="102">
                  <c:v>45391</c:v>
                </c:pt>
                <c:pt idx="103">
                  <c:v>45392</c:v>
                </c:pt>
                <c:pt idx="104">
                  <c:v>45393</c:v>
                </c:pt>
                <c:pt idx="105">
                  <c:v>45394</c:v>
                </c:pt>
                <c:pt idx="106">
                  <c:v>45397</c:v>
                </c:pt>
                <c:pt idx="107">
                  <c:v>45398</c:v>
                </c:pt>
                <c:pt idx="108">
                  <c:v>45399</c:v>
                </c:pt>
                <c:pt idx="109">
                  <c:v>45400</c:v>
                </c:pt>
                <c:pt idx="110">
                  <c:v>45401</c:v>
                </c:pt>
                <c:pt idx="111">
                  <c:v>45404</c:v>
                </c:pt>
                <c:pt idx="112">
                  <c:v>45405</c:v>
                </c:pt>
                <c:pt idx="113">
                  <c:v>45406</c:v>
                </c:pt>
                <c:pt idx="114">
                  <c:v>45407</c:v>
                </c:pt>
                <c:pt idx="115">
                  <c:v>45408</c:v>
                </c:pt>
                <c:pt idx="116">
                  <c:v>45409</c:v>
                </c:pt>
                <c:pt idx="117">
                  <c:v>45411</c:v>
                </c:pt>
                <c:pt idx="118">
                  <c:v>45412</c:v>
                </c:pt>
                <c:pt idx="119">
                  <c:v>45414</c:v>
                </c:pt>
                <c:pt idx="120">
                  <c:v>45415</c:v>
                </c:pt>
                <c:pt idx="121">
                  <c:v>45418</c:v>
                </c:pt>
                <c:pt idx="122">
                  <c:v>45419</c:v>
                </c:pt>
                <c:pt idx="123">
                  <c:v>45420</c:v>
                </c:pt>
                <c:pt idx="124">
                  <c:v>45422</c:v>
                </c:pt>
                <c:pt idx="125">
                  <c:v>45425</c:v>
                </c:pt>
                <c:pt idx="126">
                  <c:v>45426</c:v>
                </c:pt>
                <c:pt idx="127">
                  <c:v>45427</c:v>
                </c:pt>
                <c:pt idx="128">
                  <c:v>45428</c:v>
                </c:pt>
                <c:pt idx="129">
                  <c:v>45429</c:v>
                </c:pt>
                <c:pt idx="130">
                  <c:v>45432</c:v>
                </c:pt>
                <c:pt idx="131">
                  <c:v>45433</c:v>
                </c:pt>
                <c:pt idx="132">
                  <c:v>45434</c:v>
                </c:pt>
                <c:pt idx="133">
                  <c:v>45435</c:v>
                </c:pt>
                <c:pt idx="134">
                  <c:v>45436</c:v>
                </c:pt>
                <c:pt idx="135">
                  <c:v>45439</c:v>
                </c:pt>
                <c:pt idx="136">
                  <c:v>45440</c:v>
                </c:pt>
                <c:pt idx="137">
                  <c:v>45441</c:v>
                </c:pt>
                <c:pt idx="138">
                  <c:v>45442</c:v>
                </c:pt>
                <c:pt idx="139">
                  <c:v>45443</c:v>
                </c:pt>
                <c:pt idx="140">
                  <c:v>45446</c:v>
                </c:pt>
                <c:pt idx="141">
                  <c:v>45447</c:v>
                </c:pt>
                <c:pt idx="142">
                  <c:v>45448</c:v>
                </c:pt>
                <c:pt idx="143">
                  <c:v>45449</c:v>
                </c:pt>
                <c:pt idx="144">
                  <c:v>45450</c:v>
                </c:pt>
                <c:pt idx="145">
                  <c:v>45453</c:v>
                </c:pt>
                <c:pt idx="146">
                  <c:v>45454</c:v>
                </c:pt>
                <c:pt idx="147">
                  <c:v>45456</c:v>
                </c:pt>
                <c:pt idx="148">
                  <c:v>45457</c:v>
                </c:pt>
                <c:pt idx="149">
                  <c:v>45460</c:v>
                </c:pt>
                <c:pt idx="150">
                  <c:v>45461</c:v>
                </c:pt>
                <c:pt idx="151">
                  <c:v>45462</c:v>
                </c:pt>
                <c:pt idx="152">
                  <c:v>45463</c:v>
                </c:pt>
                <c:pt idx="153">
                  <c:v>45464</c:v>
                </c:pt>
                <c:pt idx="154">
                  <c:v>45467</c:v>
                </c:pt>
                <c:pt idx="155">
                  <c:v>45468</c:v>
                </c:pt>
                <c:pt idx="156">
                  <c:v>45469</c:v>
                </c:pt>
                <c:pt idx="157">
                  <c:v>45470</c:v>
                </c:pt>
                <c:pt idx="158">
                  <c:v>45471</c:v>
                </c:pt>
                <c:pt idx="159">
                  <c:v>45474</c:v>
                </c:pt>
                <c:pt idx="160">
                  <c:v>45475</c:v>
                </c:pt>
                <c:pt idx="161">
                  <c:v>45476</c:v>
                </c:pt>
                <c:pt idx="162">
                  <c:v>45477</c:v>
                </c:pt>
                <c:pt idx="163">
                  <c:v>45478</c:v>
                </c:pt>
                <c:pt idx="164">
                  <c:v>45481</c:v>
                </c:pt>
                <c:pt idx="165">
                  <c:v>45482</c:v>
                </c:pt>
                <c:pt idx="166">
                  <c:v>45483</c:v>
                </c:pt>
                <c:pt idx="167">
                  <c:v>45484</c:v>
                </c:pt>
                <c:pt idx="168">
                  <c:v>45485</c:v>
                </c:pt>
                <c:pt idx="169">
                  <c:v>45488</c:v>
                </c:pt>
                <c:pt idx="170">
                  <c:v>45489</c:v>
                </c:pt>
                <c:pt idx="171">
                  <c:v>45490</c:v>
                </c:pt>
                <c:pt idx="172">
                  <c:v>45491</c:v>
                </c:pt>
                <c:pt idx="173">
                  <c:v>45492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45502</c:v>
                </c:pt>
                <c:pt idx="180">
                  <c:v>45503</c:v>
                </c:pt>
                <c:pt idx="181">
                  <c:v>45504</c:v>
                </c:pt>
                <c:pt idx="182">
                  <c:v>45505</c:v>
                </c:pt>
                <c:pt idx="183">
                  <c:v>45506</c:v>
                </c:pt>
                <c:pt idx="184">
                  <c:v>45509</c:v>
                </c:pt>
                <c:pt idx="185">
                  <c:v>45510</c:v>
                </c:pt>
                <c:pt idx="186">
                  <c:v>45511</c:v>
                </c:pt>
                <c:pt idx="187">
                  <c:v>45512</c:v>
                </c:pt>
                <c:pt idx="188">
                  <c:v>45513</c:v>
                </c:pt>
                <c:pt idx="189">
                  <c:v>45516</c:v>
                </c:pt>
                <c:pt idx="190">
                  <c:v>45517</c:v>
                </c:pt>
                <c:pt idx="191">
                  <c:v>45518</c:v>
                </c:pt>
                <c:pt idx="192">
                  <c:v>45519</c:v>
                </c:pt>
                <c:pt idx="193">
                  <c:v>45520</c:v>
                </c:pt>
                <c:pt idx="194">
                  <c:v>45523</c:v>
                </c:pt>
                <c:pt idx="195">
                  <c:v>45524</c:v>
                </c:pt>
                <c:pt idx="196">
                  <c:v>45525</c:v>
                </c:pt>
                <c:pt idx="197">
                  <c:v>45526</c:v>
                </c:pt>
                <c:pt idx="198">
                  <c:v>45527</c:v>
                </c:pt>
                <c:pt idx="199">
                  <c:v>45530</c:v>
                </c:pt>
                <c:pt idx="200">
                  <c:v>45531</c:v>
                </c:pt>
                <c:pt idx="201">
                  <c:v>45532</c:v>
                </c:pt>
                <c:pt idx="202">
                  <c:v>45533</c:v>
                </c:pt>
                <c:pt idx="203">
                  <c:v>45534</c:v>
                </c:pt>
                <c:pt idx="204">
                  <c:v>45537</c:v>
                </c:pt>
                <c:pt idx="205">
                  <c:v>45538</c:v>
                </c:pt>
                <c:pt idx="206">
                  <c:v>45539</c:v>
                </c:pt>
                <c:pt idx="207">
                  <c:v>45540</c:v>
                </c:pt>
                <c:pt idx="208">
                  <c:v>45541</c:v>
                </c:pt>
                <c:pt idx="209">
                  <c:v>45544</c:v>
                </c:pt>
                <c:pt idx="210">
                  <c:v>45545</c:v>
                </c:pt>
                <c:pt idx="211">
                  <c:v>45546</c:v>
                </c:pt>
                <c:pt idx="212">
                  <c:v>45547</c:v>
                </c:pt>
                <c:pt idx="213">
                  <c:v>45548</c:v>
                </c:pt>
                <c:pt idx="214">
                  <c:v>45551</c:v>
                </c:pt>
                <c:pt idx="215">
                  <c:v>45552</c:v>
                </c:pt>
                <c:pt idx="216">
                  <c:v>45553</c:v>
                </c:pt>
                <c:pt idx="217">
                  <c:v>45554</c:v>
                </c:pt>
                <c:pt idx="218">
                  <c:v>45555</c:v>
                </c:pt>
                <c:pt idx="219">
                  <c:v>45558</c:v>
                </c:pt>
                <c:pt idx="220">
                  <c:v>45559</c:v>
                </c:pt>
                <c:pt idx="221">
                  <c:v>45560</c:v>
                </c:pt>
                <c:pt idx="222">
                  <c:v>45561</c:v>
                </c:pt>
                <c:pt idx="223">
                  <c:v>45562</c:v>
                </c:pt>
                <c:pt idx="224">
                  <c:v>45565</c:v>
                </c:pt>
                <c:pt idx="225">
                  <c:v>45566</c:v>
                </c:pt>
                <c:pt idx="226">
                  <c:v>45567</c:v>
                </c:pt>
                <c:pt idx="227">
                  <c:v>45568</c:v>
                </c:pt>
                <c:pt idx="228">
                  <c:v>45569</c:v>
                </c:pt>
                <c:pt idx="229">
                  <c:v>45572</c:v>
                </c:pt>
                <c:pt idx="230">
                  <c:v>45573</c:v>
                </c:pt>
                <c:pt idx="231">
                  <c:v>45574</c:v>
                </c:pt>
                <c:pt idx="232">
                  <c:v>45575</c:v>
                </c:pt>
                <c:pt idx="233">
                  <c:v>45576</c:v>
                </c:pt>
                <c:pt idx="234">
                  <c:v>45579</c:v>
                </c:pt>
                <c:pt idx="235">
                  <c:v>45580</c:v>
                </c:pt>
                <c:pt idx="236">
                  <c:v>45581</c:v>
                </c:pt>
                <c:pt idx="237">
                  <c:v>45582</c:v>
                </c:pt>
                <c:pt idx="238">
                  <c:v>45583</c:v>
                </c:pt>
                <c:pt idx="239">
                  <c:v>45586</c:v>
                </c:pt>
                <c:pt idx="240">
                  <c:v>45587</c:v>
                </c:pt>
                <c:pt idx="241">
                  <c:v>45588</c:v>
                </c:pt>
                <c:pt idx="242">
                  <c:v>45589</c:v>
                </c:pt>
                <c:pt idx="243">
                  <c:v>45590</c:v>
                </c:pt>
                <c:pt idx="244">
                  <c:v>45593</c:v>
                </c:pt>
                <c:pt idx="245">
                  <c:v>45594</c:v>
                </c:pt>
                <c:pt idx="246">
                  <c:v>45595</c:v>
                </c:pt>
                <c:pt idx="247">
                  <c:v>45596</c:v>
                </c:pt>
                <c:pt idx="248">
                  <c:v>45597</c:v>
                </c:pt>
                <c:pt idx="249">
                  <c:v>45598</c:v>
                </c:pt>
                <c:pt idx="250">
                  <c:v>45601</c:v>
                </c:pt>
                <c:pt idx="251">
                  <c:v>45602</c:v>
                </c:pt>
                <c:pt idx="252">
                  <c:v>45603</c:v>
                </c:pt>
                <c:pt idx="253">
                  <c:v>45604</c:v>
                </c:pt>
                <c:pt idx="254">
                  <c:v>45607</c:v>
                </c:pt>
                <c:pt idx="255">
                  <c:v>45608</c:v>
                </c:pt>
                <c:pt idx="256">
                  <c:v>45609</c:v>
                </c:pt>
                <c:pt idx="257">
                  <c:v>45610</c:v>
                </c:pt>
                <c:pt idx="258">
                  <c:v>45611</c:v>
                </c:pt>
                <c:pt idx="259">
                  <c:v>45614</c:v>
                </c:pt>
                <c:pt idx="260">
                  <c:v>45615</c:v>
                </c:pt>
                <c:pt idx="261">
                  <c:v>45616</c:v>
                </c:pt>
                <c:pt idx="262">
                  <c:v>45617</c:v>
                </c:pt>
                <c:pt idx="263">
                  <c:v>45618</c:v>
                </c:pt>
                <c:pt idx="264">
                  <c:v>45621</c:v>
                </c:pt>
                <c:pt idx="265">
                  <c:v>45622</c:v>
                </c:pt>
                <c:pt idx="266">
                  <c:v>45623</c:v>
                </c:pt>
                <c:pt idx="267">
                  <c:v>45624</c:v>
                </c:pt>
                <c:pt idx="268">
                  <c:v>45625</c:v>
                </c:pt>
                <c:pt idx="269">
                  <c:v>45628</c:v>
                </c:pt>
                <c:pt idx="270">
                  <c:v>45629</c:v>
                </c:pt>
                <c:pt idx="271">
                  <c:v>45630</c:v>
                </c:pt>
                <c:pt idx="272">
                  <c:v>45631</c:v>
                </c:pt>
                <c:pt idx="273">
                  <c:v>45632</c:v>
                </c:pt>
                <c:pt idx="274">
                  <c:v>45635</c:v>
                </c:pt>
                <c:pt idx="275">
                  <c:v>45636</c:v>
                </c:pt>
                <c:pt idx="276">
                  <c:v>45637</c:v>
                </c:pt>
                <c:pt idx="277">
                  <c:v>45638</c:v>
                </c:pt>
                <c:pt idx="278">
                  <c:v>45639</c:v>
                </c:pt>
                <c:pt idx="279">
                  <c:v>45642</c:v>
                </c:pt>
                <c:pt idx="280">
                  <c:v>45643</c:v>
                </c:pt>
                <c:pt idx="281">
                  <c:v>45644</c:v>
                </c:pt>
                <c:pt idx="282">
                  <c:v>45645</c:v>
                </c:pt>
                <c:pt idx="283">
                  <c:v>45646</c:v>
                </c:pt>
                <c:pt idx="284">
                  <c:v>45649</c:v>
                </c:pt>
                <c:pt idx="285">
                  <c:v>45650</c:v>
                </c:pt>
                <c:pt idx="286">
                  <c:v>45651</c:v>
                </c:pt>
                <c:pt idx="287">
                  <c:v>45652</c:v>
                </c:pt>
                <c:pt idx="288">
                  <c:v>45653</c:v>
                </c:pt>
                <c:pt idx="289">
                  <c:v>45654</c:v>
                </c:pt>
                <c:pt idx="290">
                  <c:v>45656</c:v>
                </c:pt>
                <c:pt idx="291">
                  <c:v>45660</c:v>
                </c:pt>
                <c:pt idx="292">
                  <c:v>45663</c:v>
                </c:pt>
                <c:pt idx="293">
                  <c:v>45665</c:v>
                </c:pt>
                <c:pt idx="294">
                  <c:v>45666</c:v>
                </c:pt>
                <c:pt idx="295">
                  <c:v>45667</c:v>
                </c:pt>
                <c:pt idx="296">
                  <c:v>45670</c:v>
                </c:pt>
                <c:pt idx="297">
                  <c:v>45671</c:v>
                </c:pt>
                <c:pt idx="298">
                  <c:v>45672</c:v>
                </c:pt>
                <c:pt idx="299">
                  <c:v>45673</c:v>
                </c:pt>
                <c:pt idx="300">
                  <c:v>45674</c:v>
                </c:pt>
                <c:pt idx="301">
                  <c:v>45677</c:v>
                </c:pt>
                <c:pt idx="302">
                  <c:v>45678</c:v>
                </c:pt>
                <c:pt idx="303">
                  <c:v>45679</c:v>
                </c:pt>
                <c:pt idx="304">
                  <c:v>45680</c:v>
                </c:pt>
                <c:pt idx="305">
                  <c:v>45681</c:v>
                </c:pt>
                <c:pt idx="306">
                  <c:v>45684</c:v>
                </c:pt>
                <c:pt idx="307">
                  <c:v>45685</c:v>
                </c:pt>
                <c:pt idx="308">
                  <c:v>45686</c:v>
                </c:pt>
                <c:pt idx="309">
                  <c:v>45687</c:v>
                </c:pt>
                <c:pt idx="310">
                  <c:v>45688</c:v>
                </c:pt>
                <c:pt idx="311">
                  <c:v>45691</c:v>
                </c:pt>
                <c:pt idx="312">
                  <c:v>45692</c:v>
                </c:pt>
                <c:pt idx="313">
                  <c:v>45693</c:v>
                </c:pt>
                <c:pt idx="314">
                  <c:v>45694</c:v>
                </c:pt>
                <c:pt idx="315">
                  <c:v>45695</c:v>
                </c:pt>
                <c:pt idx="316">
                  <c:v>45698</c:v>
                </c:pt>
                <c:pt idx="317">
                  <c:v>45699</c:v>
                </c:pt>
                <c:pt idx="318">
                  <c:v>45700</c:v>
                </c:pt>
                <c:pt idx="319">
                  <c:v>45701</c:v>
                </c:pt>
                <c:pt idx="320">
                  <c:v>45702</c:v>
                </c:pt>
                <c:pt idx="321">
                  <c:v>45705</c:v>
                </c:pt>
                <c:pt idx="322">
                  <c:v>45706</c:v>
                </c:pt>
                <c:pt idx="323">
                  <c:v>45707</c:v>
                </c:pt>
                <c:pt idx="324">
                  <c:v>45708</c:v>
                </c:pt>
                <c:pt idx="325">
                  <c:v>45709</c:v>
                </c:pt>
                <c:pt idx="326">
                  <c:v>45712</c:v>
                </c:pt>
                <c:pt idx="327">
                  <c:v>45713</c:v>
                </c:pt>
                <c:pt idx="328">
                  <c:v>45714</c:v>
                </c:pt>
                <c:pt idx="329">
                  <c:v>45715</c:v>
                </c:pt>
                <c:pt idx="330">
                  <c:v>45716</c:v>
                </c:pt>
                <c:pt idx="331">
                  <c:v>45719</c:v>
                </c:pt>
                <c:pt idx="332">
                  <c:v>45720</c:v>
                </c:pt>
                <c:pt idx="333">
                  <c:v>45721</c:v>
                </c:pt>
                <c:pt idx="334">
                  <c:v>45722</c:v>
                </c:pt>
                <c:pt idx="335">
                  <c:v>45723</c:v>
                </c:pt>
                <c:pt idx="336">
                  <c:v>45726</c:v>
                </c:pt>
                <c:pt idx="337">
                  <c:v>45727</c:v>
                </c:pt>
                <c:pt idx="338">
                  <c:v>45728</c:v>
                </c:pt>
                <c:pt idx="339">
                  <c:v>45729</c:v>
                </c:pt>
                <c:pt idx="340">
                  <c:v>45730</c:v>
                </c:pt>
                <c:pt idx="341">
                  <c:v>45733</c:v>
                </c:pt>
                <c:pt idx="342">
                  <c:v>45734</c:v>
                </c:pt>
                <c:pt idx="343">
                  <c:v>45735</c:v>
                </c:pt>
                <c:pt idx="344">
                  <c:v>45736</c:v>
                </c:pt>
                <c:pt idx="345">
                  <c:v>45737</c:v>
                </c:pt>
                <c:pt idx="346">
                  <c:v>45740</c:v>
                </c:pt>
                <c:pt idx="347">
                  <c:v>45741</c:v>
                </c:pt>
                <c:pt idx="348">
                  <c:v>45742</c:v>
                </c:pt>
                <c:pt idx="349">
                  <c:v>45743</c:v>
                </c:pt>
                <c:pt idx="350">
                  <c:v>45744</c:v>
                </c:pt>
                <c:pt idx="351">
                  <c:v>45747</c:v>
                </c:pt>
                <c:pt idx="352">
                  <c:v>45748</c:v>
                </c:pt>
                <c:pt idx="353">
                  <c:v>45749</c:v>
                </c:pt>
                <c:pt idx="354">
                  <c:v>45750</c:v>
                </c:pt>
                <c:pt idx="355">
                  <c:v>45751</c:v>
                </c:pt>
                <c:pt idx="356">
                  <c:v>45754</c:v>
                </c:pt>
                <c:pt idx="357">
                  <c:v>45755</c:v>
                </c:pt>
                <c:pt idx="358">
                  <c:v>45756</c:v>
                </c:pt>
                <c:pt idx="359">
                  <c:v>45757</c:v>
                </c:pt>
                <c:pt idx="360">
                  <c:v>45758</c:v>
                </c:pt>
                <c:pt idx="361">
                  <c:v>45761</c:v>
                </c:pt>
                <c:pt idx="362">
                  <c:v>45762</c:v>
                </c:pt>
                <c:pt idx="363">
                  <c:v>45763</c:v>
                </c:pt>
                <c:pt idx="364">
                  <c:v>45764</c:v>
                </c:pt>
                <c:pt idx="365">
                  <c:v>45765</c:v>
                </c:pt>
                <c:pt idx="366">
                  <c:v>45768</c:v>
                </c:pt>
                <c:pt idx="367">
                  <c:v>45769</c:v>
                </c:pt>
                <c:pt idx="368">
                  <c:v>45770</c:v>
                </c:pt>
                <c:pt idx="369">
                  <c:v>45771</c:v>
                </c:pt>
                <c:pt idx="370">
                  <c:v>45772</c:v>
                </c:pt>
                <c:pt idx="371">
                  <c:v>45775</c:v>
                </c:pt>
                <c:pt idx="372">
                  <c:v>45776</c:v>
                </c:pt>
                <c:pt idx="373">
                  <c:v>45777</c:v>
                </c:pt>
                <c:pt idx="374">
                  <c:v>45779</c:v>
                </c:pt>
                <c:pt idx="375">
                  <c:v>45782</c:v>
                </c:pt>
                <c:pt idx="376">
                  <c:v>45783</c:v>
                </c:pt>
                <c:pt idx="377">
                  <c:v>45784</c:v>
                </c:pt>
                <c:pt idx="378">
                  <c:v>45785</c:v>
                </c:pt>
                <c:pt idx="379">
                  <c:v>45789</c:v>
                </c:pt>
                <c:pt idx="380">
                  <c:v>45790</c:v>
                </c:pt>
                <c:pt idx="381">
                  <c:v>45791</c:v>
                </c:pt>
                <c:pt idx="382">
                  <c:v>45792</c:v>
                </c:pt>
                <c:pt idx="383">
                  <c:v>45793</c:v>
                </c:pt>
                <c:pt idx="384">
                  <c:v>45796</c:v>
                </c:pt>
                <c:pt idx="385">
                  <c:v>45797</c:v>
                </c:pt>
                <c:pt idx="386">
                  <c:v>45798</c:v>
                </c:pt>
                <c:pt idx="387">
                  <c:v>45799</c:v>
                </c:pt>
                <c:pt idx="388">
                  <c:v>45800</c:v>
                </c:pt>
                <c:pt idx="389">
                  <c:v>45803</c:v>
                </c:pt>
                <c:pt idx="390">
                  <c:v>45804</c:v>
                </c:pt>
                <c:pt idx="391">
                  <c:v>45805</c:v>
                </c:pt>
                <c:pt idx="392">
                  <c:v>45806</c:v>
                </c:pt>
                <c:pt idx="393">
                  <c:v>45807</c:v>
                </c:pt>
                <c:pt idx="394">
                  <c:v>45810</c:v>
                </c:pt>
                <c:pt idx="395">
                  <c:v>45811</c:v>
                </c:pt>
                <c:pt idx="396">
                  <c:v>45812</c:v>
                </c:pt>
                <c:pt idx="397">
                  <c:v>45813</c:v>
                </c:pt>
                <c:pt idx="398">
                  <c:v>45814</c:v>
                </c:pt>
                <c:pt idx="399">
                  <c:v>45817</c:v>
                </c:pt>
                <c:pt idx="400">
                  <c:v>45818</c:v>
                </c:pt>
                <c:pt idx="401">
                  <c:v>45819</c:v>
                </c:pt>
                <c:pt idx="402">
                  <c:v>45821</c:v>
                </c:pt>
                <c:pt idx="403">
                  <c:v>45824</c:v>
                </c:pt>
                <c:pt idx="404">
                  <c:v>45825</c:v>
                </c:pt>
                <c:pt idx="405">
                  <c:v>45826</c:v>
                </c:pt>
                <c:pt idx="406">
                  <c:v>45827</c:v>
                </c:pt>
                <c:pt idx="407">
                  <c:v>45828</c:v>
                </c:pt>
                <c:pt idx="408">
                  <c:v>45831</c:v>
                </c:pt>
                <c:pt idx="409">
                  <c:v>45832</c:v>
                </c:pt>
                <c:pt idx="410">
                  <c:v>45833</c:v>
                </c:pt>
                <c:pt idx="411">
                  <c:v>45834</c:v>
                </c:pt>
                <c:pt idx="412">
                  <c:v>45835</c:v>
                </c:pt>
                <c:pt idx="413">
                  <c:v>45838</c:v>
                </c:pt>
                <c:pt idx="414">
                  <c:v>45839</c:v>
                </c:pt>
                <c:pt idx="415">
                  <c:v>45840</c:v>
                </c:pt>
                <c:pt idx="416">
                  <c:v>45841</c:v>
                </c:pt>
                <c:pt idx="417">
                  <c:v>45842</c:v>
                </c:pt>
                <c:pt idx="418">
                  <c:v>45845</c:v>
                </c:pt>
                <c:pt idx="419">
                  <c:v>45846</c:v>
                </c:pt>
                <c:pt idx="420">
                  <c:v>45847</c:v>
                </c:pt>
                <c:pt idx="421">
                  <c:v>45848</c:v>
                </c:pt>
                <c:pt idx="422">
                  <c:v>45849</c:v>
                </c:pt>
                <c:pt idx="423">
                  <c:v>45852</c:v>
                </c:pt>
                <c:pt idx="424">
                  <c:v>45853</c:v>
                </c:pt>
                <c:pt idx="425">
                  <c:v>45854</c:v>
                </c:pt>
                <c:pt idx="426">
                  <c:v>45855</c:v>
                </c:pt>
                <c:pt idx="427">
                  <c:v>45856</c:v>
                </c:pt>
                <c:pt idx="428">
                  <c:v>45859</c:v>
                </c:pt>
                <c:pt idx="429">
                  <c:v>45860</c:v>
                </c:pt>
                <c:pt idx="430">
                  <c:v>45861</c:v>
                </c:pt>
                <c:pt idx="431">
                  <c:v>45862</c:v>
                </c:pt>
                <c:pt idx="432">
                  <c:v>45863</c:v>
                </c:pt>
                <c:pt idx="433">
                  <c:v>45866</c:v>
                </c:pt>
                <c:pt idx="434">
                  <c:v>45867</c:v>
                </c:pt>
                <c:pt idx="435">
                  <c:v>45868</c:v>
                </c:pt>
                <c:pt idx="436">
                  <c:v>45869</c:v>
                </c:pt>
                <c:pt idx="437">
                  <c:v>45870</c:v>
                </c:pt>
                <c:pt idx="438">
                  <c:v>45873</c:v>
                </c:pt>
                <c:pt idx="439">
                  <c:v>45874</c:v>
                </c:pt>
                <c:pt idx="440">
                  <c:v>45875</c:v>
                </c:pt>
                <c:pt idx="441">
                  <c:v>45876</c:v>
                </c:pt>
                <c:pt idx="442">
                  <c:v>45877</c:v>
                </c:pt>
                <c:pt idx="443">
                  <c:v>45880</c:v>
                </c:pt>
                <c:pt idx="444">
                  <c:v>45881</c:v>
                </c:pt>
                <c:pt idx="445">
                  <c:v>45882</c:v>
                </c:pt>
                <c:pt idx="446">
                  <c:v>45883</c:v>
                </c:pt>
                <c:pt idx="447">
                  <c:v>45884</c:v>
                </c:pt>
                <c:pt idx="448">
                  <c:v>45887</c:v>
                </c:pt>
                <c:pt idx="449">
                  <c:v>45888</c:v>
                </c:pt>
                <c:pt idx="450">
                  <c:v>45889</c:v>
                </c:pt>
                <c:pt idx="451">
                  <c:v>45890</c:v>
                </c:pt>
                <c:pt idx="452">
                  <c:v>45891</c:v>
                </c:pt>
                <c:pt idx="453">
                  <c:v>45894</c:v>
                </c:pt>
                <c:pt idx="454">
                  <c:v>45895</c:v>
                </c:pt>
                <c:pt idx="455">
                  <c:v>45896</c:v>
                </c:pt>
                <c:pt idx="456">
                  <c:v>45897</c:v>
                </c:pt>
                <c:pt idx="457">
                  <c:v>45898</c:v>
                </c:pt>
                <c:pt idx="458">
                  <c:v>45901</c:v>
                </c:pt>
                <c:pt idx="459">
                  <c:v>45902</c:v>
                </c:pt>
                <c:pt idx="460">
                  <c:v>45903</c:v>
                </c:pt>
                <c:pt idx="461">
                  <c:v>45904</c:v>
                </c:pt>
                <c:pt idx="462">
                  <c:v>45905</c:v>
                </c:pt>
                <c:pt idx="463">
                  <c:v>45908</c:v>
                </c:pt>
                <c:pt idx="464">
                  <c:v>45909</c:v>
                </c:pt>
                <c:pt idx="465">
                  <c:v>45910</c:v>
                </c:pt>
                <c:pt idx="466">
                  <c:v>45911</c:v>
                </c:pt>
                <c:pt idx="467">
                  <c:v>45912</c:v>
                </c:pt>
                <c:pt idx="468">
                  <c:v>45915</c:v>
                </c:pt>
                <c:pt idx="469">
                  <c:v>45916</c:v>
                </c:pt>
                <c:pt idx="470">
                  <c:v>45917</c:v>
                </c:pt>
                <c:pt idx="471">
                  <c:v>45918</c:v>
                </c:pt>
                <c:pt idx="472">
                  <c:v>45919</c:v>
                </c:pt>
                <c:pt idx="473">
                  <c:v>45922</c:v>
                </c:pt>
                <c:pt idx="474">
                  <c:v>45923</c:v>
                </c:pt>
                <c:pt idx="475">
                  <c:v>45924</c:v>
                </c:pt>
                <c:pt idx="476">
                  <c:v>45925</c:v>
                </c:pt>
                <c:pt idx="477">
                  <c:v>45926</c:v>
                </c:pt>
                <c:pt idx="478">
                  <c:v>45929</c:v>
                </c:pt>
                <c:pt idx="479">
                  <c:v>45930</c:v>
                </c:pt>
              </c:numCache>
            </c:numRef>
          </c:cat>
          <c:val>
            <c:numRef>
              <c:f>'Port Bond Returns'!$S$34:$S$513</c:f>
              <c:numCache>
                <c:formatCode>0.00%</c:formatCode>
                <c:ptCount val="480"/>
                <c:pt idx="0">
                  <c:v>5.6062734607589176E-2</c:v>
                </c:pt>
                <c:pt idx="1">
                  <c:v>5.3795438116308117E-2</c:v>
                </c:pt>
                <c:pt idx="2">
                  <c:v>5.5881705971899946E-2</c:v>
                </c:pt>
                <c:pt idx="3">
                  <c:v>5.8539272524758455E-2</c:v>
                </c:pt>
                <c:pt idx="4">
                  <c:v>6.6078748708736895E-2</c:v>
                </c:pt>
                <c:pt idx="5">
                  <c:v>7.0444711182035602E-2</c:v>
                </c:pt>
                <c:pt idx="6">
                  <c:v>7.1042787193183604E-2</c:v>
                </c:pt>
                <c:pt idx="7">
                  <c:v>7.6175603453128085E-2</c:v>
                </c:pt>
                <c:pt idx="8">
                  <c:v>7.2108656181378156E-2</c:v>
                </c:pt>
                <c:pt idx="9">
                  <c:v>7.0856851539710358E-2</c:v>
                </c:pt>
                <c:pt idx="10">
                  <c:v>7.0762883286139847E-2</c:v>
                </c:pt>
                <c:pt idx="11">
                  <c:v>7.5680707895672925E-2</c:v>
                </c:pt>
                <c:pt idx="12">
                  <c:v>8.1638965383868445E-2</c:v>
                </c:pt>
                <c:pt idx="13">
                  <c:v>7.9401472625994507E-2</c:v>
                </c:pt>
                <c:pt idx="14">
                  <c:v>7.1793580446698882E-2</c:v>
                </c:pt>
                <c:pt idx="15">
                  <c:v>6.4582468979987803E-2</c:v>
                </c:pt>
                <c:pt idx="16">
                  <c:v>6.2802101749465836E-2</c:v>
                </c:pt>
                <c:pt idx="17">
                  <c:v>6.0473035564473566E-2</c:v>
                </c:pt>
                <c:pt idx="18">
                  <c:v>5.9311450787614045E-2</c:v>
                </c:pt>
                <c:pt idx="19">
                  <c:v>5.2275791210682133E-2</c:v>
                </c:pt>
                <c:pt idx="20">
                  <c:v>6.2268208288176412E-2</c:v>
                </c:pt>
                <c:pt idx="21">
                  <c:v>6.1901834973732209E-2</c:v>
                </c:pt>
                <c:pt idx="22">
                  <c:v>4.7221002100074454E-2</c:v>
                </c:pt>
                <c:pt idx="23">
                  <c:v>3.6585539892146787E-2</c:v>
                </c:pt>
                <c:pt idx="24">
                  <c:v>3.7414751585859787E-2</c:v>
                </c:pt>
                <c:pt idx="25">
                  <c:v>5.3738591136673321E-2</c:v>
                </c:pt>
                <c:pt idx="26">
                  <c:v>5.2648385092911254E-2</c:v>
                </c:pt>
                <c:pt idx="27">
                  <c:v>5.5805843750963272E-2</c:v>
                </c:pt>
                <c:pt idx="28">
                  <c:v>4.4218753271480261E-2</c:v>
                </c:pt>
                <c:pt idx="29">
                  <c:v>4.6980355278090677E-2</c:v>
                </c:pt>
                <c:pt idx="30">
                  <c:v>5.2461442839161966E-2</c:v>
                </c:pt>
                <c:pt idx="31">
                  <c:v>4.887973977329705E-2</c:v>
                </c:pt>
                <c:pt idx="32">
                  <c:v>4.6537692715316735E-2</c:v>
                </c:pt>
                <c:pt idx="33">
                  <c:v>5.5586308429066957E-2</c:v>
                </c:pt>
                <c:pt idx="34">
                  <c:v>4.9249429327408743E-2</c:v>
                </c:pt>
                <c:pt idx="35">
                  <c:v>5.0368134480105888E-2</c:v>
                </c:pt>
                <c:pt idx="36">
                  <c:v>5.069366101707784E-2</c:v>
                </c:pt>
                <c:pt idx="37">
                  <c:v>4.7417375191115572E-2</c:v>
                </c:pt>
                <c:pt idx="38">
                  <c:v>4.4705509829250284E-2</c:v>
                </c:pt>
                <c:pt idx="39">
                  <c:v>3.5588585830967953E-2</c:v>
                </c:pt>
                <c:pt idx="40">
                  <c:v>4.1441884823177587E-2</c:v>
                </c:pt>
                <c:pt idx="41">
                  <c:v>3.0099898622524535E-2</c:v>
                </c:pt>
                <c:pt idx="42">
                  <c:v>2.6679551612052311E-2</c:v>
                </c:pt>
                <c:pt idx="43">
                  <c:v>2.8814686285271819E-2</c:v>
                </c:pt>
                <c:pt idx="44">
                  <c:v>3.1940892644482854E-2</c:v>
                </c:pt>
                <c:pt idx="45">
                  <c:v>2.6690499709320449E-2</c:v>
                </c:pt>
                <c:pt idx="46">
                  <c:v>2.9616453595388489E-2</c:v>
                </c:pt>
                <c:pt idx="47">
                  <c:v>4.3406029717510751E-2</c:v>
                </c:pt>
                <c:pt idx="48">
                  <c:v>4.7340103199206805E-2</c:v>
                </c:pt>
                <c:pt idx="49">
                  <c:v>5.0209483057284163E-2</c:v>
                </c:pt>
                <c:pt idx="50">
                  <c:v>4.5844177784214235E-2</c:v>
                </c:pt>
                <c:pt idx="51">
                  <c:v>5.2610858643276776E-2</c:v>
                </c:pt>
                <c:pt idx="52">
                  <c:v>5.8439545598422481E-2</c:v>
                </c:pt>
                <c:pt idx="53">
                  <c:v>5.6005652160816079E-2</c:v>
                </c:pt>
                <c:pt idx="54">
                  <c:v>4.8325979591899798E-2</c:v>
                </c:pt>
                <c:pt idx="55">
                  <c:v>2.7905541852059422E-2</c:v>
                </c:pt>
                <c:pt idx="56">
                  <c:v>2.7462937212135264E-2</c:v>
                </c:pt>
                <c:pt idx="57">
                  <c:v>2.0234576438247508E-2</c:v>
                </c:pt>
                <c:pt idx="58">
                  <c:v>2.151562270682221E-2</c:v>
                </c:pt>
                <c:pt idx="59">
                  <c:v>1.8183926246812664E-2</c:v>
                </c:pt>
                <c:pt idx="60">
                  <c:v>1.3437785965458103E-2</c:v>
                </c:pt>
                <c:pt idx="61">
                  <c:v>1.4122116585157586E-2</c:v>
                </c:pt>
                <c:pt idx="62">
                  <c:v>1.4161513939875414E-2</c:v>
                </c:pt>
                <c:pt idx="63">
                  <c:v>2.3078182388562365E-3</c:v>
                </c:pt>
                <c:pt idx="64">
                  <c:v>2.871740205587385E-3</c:v>
                </c:pt>
                <c:pt idx="65">
                  <c:v>0</c:v>
                </c:pt>
                <c:pt idx="66">
                  <c:v>-2.467609475673066E-3</c:v>
                </c:pt>
                <c:pt idx="67">
                  <c:v>-7.4546852562633187E-3</c:v>
                </c:pt>
                <c:pt idx="68">
                  <c:v>-5.2074531101315782E-3</c:v>
                </c:pt>
                <c:pt idx="69">
                  <c:v>4.4117262057574644E-3</c:v>
                </c:pt>
                <c:pt idx="70">
                  <c:v>-6.9162782706960052E-4</c:v>
                </c:pt>
                <c:pt idx="71">
                  <c:v>8.0416036975407487E-3</c:v>
                </c:pt>
                <c:pt idx="72">
                  <c:v>1.1619175237434075E-2</c:v>
                </c:pt>
                <c:pt idx="73">
                  <c:v>8.8505577124958559E-3</c:v>
                </c:pt>
                <c:pt idx="74">
                  <c:v>1.2946767809626003E-2</c:v>
                </c:pt>
                <c:pt idx="75">
                  <c:v>2.6969897325682626E-2</c:v>
                </c:pt>
                <c:pt idx="76">
                  <c:v>2.2223425335348733E-2</c:v>
                </c:pt>
                <c:pt idx="77">
                  <c:v>7.2390870023043979E-3</c:v>
                </c:pt>
                <c:pt idx="78">
                  <c:v>8.3019445794218008E-3</c:v>
                </c:pt>
                <c:pt idx="79">
                  <c:v>9.8361756809138626E-3</c:v>
                </c:pt>
                <c:pt idx="80">
                  <c:v>1.9525687937096747E-2</c:v>
                </c:pt>
                <c:pt idx="81">
                  <c:v>1.7436269768858058E-2</c:v>
                </c:pt>
                <c:pt idx="82">
                  <c:v>1.4415966934708015E-2</c:v>
                </c:pt>
                <c:pt idx="83">
                  <c:v>1.5437702865686173E-2</c:v>
                </c:pt>
                <c:pt idx="84">
                  <c:v>1.2491069544109785E-2</c:v>
                </c:pt>
                <c:pt idx="85">
                  <c:v>6.8392819238733832E-3</c:v>
                </c:pt>
                <c:pt idx="86">
                  <c:v>1.3850024933151628E-3</c:v>
                </c:pt>
                <c:pt idx="87">
                  <c:v>2.0754941644815506E-5</c:v>
                </c:pt>
                <c:pt idx="88">
                  <c:v>-6.7394182171733735E-4</c:v>
                </c:pt>
                <c:pt idx="89">
                  <c:v>4.941312631698766E-3</c:v>
                </c:pt>
                <c:pt idx="90">
                  <c:v>6.7718383104882693E-3</c:v>
                </c:pt>
                <c:pt idx="91">
                  <c:v>1.1683649004500855E-2</c:v>
                </c:pt>
                <c:pt idx="92">
                  <c:v>1.4576523159653208E-2</c:v>
                </c:pt>
                <c:pt idx="93">
                  <c:v>2.7139910958197032E-2</c:v>
                </c:pt>
                <c:pt idx="94">
                  <c:v>2.6040896801567539E-2</c:v>
                </c:pt>
                <c:pt idx="95">
                  <c:v>2.3997096248614121E-2</c:v>
                </c:pt>
                <c:pt idx="96">
                  <c:v>2.062734408803835E-2</c:v>
                </c:pt>
                <c:pt idx="97">
                  <c:v>2.6695972860919293E-2</c:v>
                </c:pt>
                <c:pt idx="98">
                  <c:v>2.4552110255417037E-2</c:v>
                </c:pt>
                <c:pt idx="99">
                  <c:v>2.0289668674934935E-2</c:v>
                </c:pt>
                <c:pt idx="100">
                  <c:v>1.6283171917633642E-2</c:v>
                </c:pt>
                <c:pt idx="101">
                  <c:v>1.6217622032884439E-2</c:v>
                </c:pt>
                <c:pt idx="102">
                  <c:v>1.4153982533175499E-2</c:v>
                </c:pt>
                <c:pt idx="103">
                  <c:v>1.5907020972182488E-2</c:v>
                </c:pt>
                <c:pt idx="104">
                  <c:v>1.1753755824231597E-2</c:v>
                </c:pt>
                <c:pt idx="105">
                  <c:v>3.6673535556161971E-3</c:v>
                </c:pt>
                <c:pt idx="106">
                  <c:v>1.228282138445335E-2</c:v>
                </c:pt>
                <c:pt idx="107">
                  <c:v>1.3045362867156921E-2</c:v>
                </c:pt>
                <c:pt idx="108">
                  <c:v>2.0308218294594213E-2</c:v>
                </c:pt>
                <c:pt idx="109">
                  <c:v>1.9238976437459067E-2</c:v>
                </c:pt>
                <c:pt idx="110">
                  <c:v>2.7982635837560287E-2</c:v>
                </c:pt>
                <c:pt idx="111">
                  <c:v>2.6570692661956507E-2</c:v>
                </c:pt>
                <c:pt idx="112">
                  <c:v>2.7002245117423128E-2</c:v>
                </c:pt>
                <c:pt idx="113">
                  <c:v>3.0818742254639715E-2</c:v>
                </c:pt>
                <c:pt idx="114">
                  <c:v>3.6845652590304923E-2</c:v>
                </c:pt>
                <c:pt idx="115">
                  <c:v>3.5119699486010056E-2</c:v>
                </c:pt>
                <c:pt idx="116">
                  <c:v>3.9388495888194888E-2</c:v>
                </c:pt>
                <c:pt idx="117">
                  <c:v>4.7476166856947624E-2</c:v>
                </c:pt>
                <c:pt idx="118">
                  <c:v>4.7740123648301692E-2</c:v>
                </c:pt>
                <c:pt idx="119">
                  <c:v>4.1774998497906626E-2</c:v>
                </c:pt>
                <c:pt idx="120">
                  <c:v>4.2301062293370009E-2</c:v>
                </c:pt>
                <c:pt idx="121">
                  <c:v>3.893077326379344E-2</c:v>
                </c:pt>
                <c:pt idx="122">
                  <c:v>3.656066513954688E-2</c:v>
                </c:pt>
                <c:pt idx="123">
                  <c:v>2.7332856049385977E-2</c:v>
                </c:pt>
                <c:pt idx="124">
                  <c:v>2.7366676114296551E-2</c:v>
                </c:pt>
                <c:pt idx="125">
                  <c:v>2.5319995640185323E-2</c:v>
                </c:pt>
                <c:pt idx="126">
                  <c:v>2.3508984315867808E-2</c:v>
                </c:pt>
                <c:pt idx="127">
                  <c:v>2.67241068350361E-2</c:v>
                </c:pt>
                <c:pt idx="128">
                  <c:v>2.9289794915885257E-2</c:v>
                </c:pt>
                <c:pt idx="129">
                  <c:v>3.4388924522047296E-2</c:v>
                </c:pt>
                <c:pt idx="130">
                  <c:v>3.5487877054013552E-2</c:v>
                </c:pt>
                <c:pt idx="131">
                  <c:v>3.2670598441742381E-2</c:v>
                </c:pt>
                <c:pt idx="132">
                  <c:v>3.5722795797993243E-2</c:v>
                </c:pt>
                <c:pt idx="133">
                  <c:v>2.8749769388521584E-2</c:v>
                </c:pt>
                <c:pt idx="134">
                  <c:v>2.7867967486772074E-2</c:v>
                </c:pt>
                <c:pt idx="135">
                  <c:v>2.402276506330199E-2</c:v>
                </c:pt>
                <c:pt idx="136">
                  <c:v>2.5271424431789161E-2</c:v>
                </c:pt>
                <c:pt idx="137">
                  <c:v>2.1024732143465744E-2</c:v>
                </c:pt>
                <c:pt idx="138">
                  <c:v>1.0676509796084005E-2</c:v>
                </c:pt>
                <c:pt idx="139">
                  <c:v>2.9720930364472778E-3</c:v>
                </c:pt>
                <c:pt idx="140">
                  <c:v>-8.9723288842008322E-3</c:v>
                </c:pt>
                <c:pt idx="141">
                  <c:v>6.4235945569066644E-3</c:v>
                </c:pt>
                <c:pt idx="142">
                  <c:v>5.9587703026394503E-3</c:v>
                </c:pt>
                <c:pt idx="143">
                  <c:v>6.2754271427245545E-3</c:v>
                </c:pt>
                <c:pt idx="144">
                  <c:v>6.046477954351398E-3</c:v>
                </c:pt>
                <c:pt idx="145">
                  <c:v>2.1977954735456565E-3</c:v>
                </c:pt>
                <c:pt idx="146">
                  <c:v>4.2879817177879226E-3</c:v>
                </c:pt>
                <c:pt idx="147">
                  <c:v>-2.7809344298981298E-3</c:v>
                </c:pt>
                <c:pt idx="148">
                  <c:v>-1.2657148142575861E-3</c:v>
                </c:pt>
                <c:pt idx="149">
                  <c:v>-6.1718973995470647E-3</c:v>
                </c:pt>
                <c:pt idx="150">
                  <c:v>-9.6035680345284424E-3</c:v>
                </c:pt>
                <c:pt idx="151">
                  <c:v>-9.3518951000137532E-3</c:v>
                </c:pt>
                <c:pt idx="152">
                  <c:v>-1.3047964215629766E-2</c:v>
                </c:pt>
                <c:pt idx="153">
                  <c:v>-6.9391335867605083E-3</c:v>
                </c:pt>
                <c:pt idx="154">
                  <c:v>-3.6679027130335218E-3</c:v>
                </c:pt>
                <c:pt idx="155">
                  <c:v>4.4544888759442819E-3</c:v>
                </c:pt>
                <c:pt idx="156">
                  <c:v>1.8508290815414392E-2</c:v>
                </c:pt>
                <c:pt idx="157">
                  <c:v>1.1051235952029372E-2</c:v>
                </c:pt>
                <c:pt idx="158">
                  <c:v>6.9271621047587439E-3</c:v>
                </c:pt>
                <c:pt idx="159">
                  <c:v>4.2838622620792605E-3</c:v>
                </c:pt>
                <c:pt idx="160">
                  <c:v>6.6703494487740239E-3</c:v>
                </c:pt>
                <c:pt idx="161">
                  <c:v>1.224058454631196E-2</c:v>
                </c:pt>
                <c:pt idx="162">
                  <c:v>5.5885784275748682E-3</c:v>
                </c:pt>
                <c:pt idx="163">
                  <c:v>8.3730077577746503E-3</c:v>
                </c:pt>
                <c:pt idx="164">
                  <c:v>1.2790965894749061E-2</c:v>
                </c:pt>
                <c:pt idx="165">
                  <c:v>1.6369631591604719E-2</c:v>
                </c:pt>
                <c:pt idx="166">
                  <c:v>1.0748726692031488E-2</c:v>
                </c:pt>
                <c:pt idx="167">
                  <c:v>1.6729888286324802E-2</c:v>
                </c:pt>
                <c:pt idx="168">
                  <c:v>1.5484575753381025E-2</c:v>
                </c:pt>
                <c:pt idx="169">
                  <c:v>1.5887364641258346E-2</c:v>
                </c:pt>
                <c:pt idx="170">
                  <c:v>1.1385928492875452E-2</c:v>
                </c:pt>
                <c:pt idx="171">
                  <c:v>-8.4307522726248668E-3</c:v>
                </c:pt>
                <c:pt idx="172">
                  <c:v>5.6423480225649136E-3</c:v>
                </c:pt>
                <c:pt idx="173">
                  <c:v>8.6776814447176373E-3</c:v>
                </c:pt>
                <c:pt idx="174">
                  <c:v>1.1593549407177182E-2</c:v>
                </c:pt>
                <c:pt idx="175">
                  <c:v>1.686472757001338E-2</c:v>
                </c:pt>
                <c:pt idx="176">
                  <c:v>2.0673685662323794E-2</c:v>
                </c:pt>
                <c:pt idx="177">
                  <c:v>2.6351147226926552E-2</c:v>
                </c:pt>
                <c:pt idx="178">
                  <c:v>1.1438601940423052E-2</c:v>
                </c:pt>
                <c:pt idx="179">
                  <c:v>1.3833487650930489E-2</c:v>
                </c:pt>
                <c:pt idx="180">
                  <c:v>2.8304730843194983E-2</c:v>
                </c:pt>
                <c:pt idx="181">
                  <c:v>3.5729901581817526E-2</c:v>
                </c:pt>
                <c:pt idx="182">
                  <c:v>5.169961086428778E-2</c:v>
                </c:pt>
                <c:pt idx="183">
                  <c:v>4.4410981855801814E-2</c:v>
                </c:pt>
                <c:pt idx="184">
                  <c:v>3.6257164564308428E-2</c:v>
                </c:pt>
                <c:pt idx="185">
                  <c:v>4.1325243098935614E-2</c:v>
                </c:pt>
                <c:pt idx="186">
                  <c:v>4.4179535582477072E-2</c:v>
                </c:pt>
                <c:pt idx="187">
                  <c:v>5.7889741998360722E-2</c:v>
                </c:pt>
                <c:pt idx="188">
                  <c:v>6.6941755040630407E-2</c:v>
                </c:pt>
                <c:pt idx="189">
                  <c:v>6.3065489935405325E-2</c:v>
                </c:pt>
                <c:pt idx="190">
                  <c:v>6.446759364110255E-2</c:v>
                </c:pt>
                <c:pt idx="191">
                  <c:v>5.5553707457802394E-2</c:v>
                </c:pt>
                <c:pt idx="192">
                  <c:v>4.3274186448156261E-2</c:v>
                </c:pt>
                <c:pt idx="193">
                  <c:v>4.9745410904307799E-2</c:v>
                </c:pt>
                <c:pt idx="194">
                  <c:v>4.8908591759622144E-2</c:v>
                </c:pt>
                <c:pt idx="195">
                  <c:v>4.7120379590587458E-2</c:v>
                </c:pt>
                <c:pt idx="196">
                  <c:v>4.8990899563067923E-2</c:v>
                </c:pt>
                <c:pt idx="197">
                  <c:v>5.2995716799112323E-2</c:v>
                </c:pt>
                <c:pt idx="198">
                  <c:v>4.2796934985425736E-2</c:v>
                </c:pt>
                <c:pt idx="199">
                  <c:v>4.7474491275309852E-2</c:v>
                </c:pt>
                <c:pt idx="200">
                  <c:v>5.1560223543618888E-2</c:v>
                </c:pt>
                <c:pt idx="201">
                  <c:v>5.3769512662447165E-2</c:v>
                </c:pt>
                <c:pt idx="202">
                  <c:v>4.2160582984222497E-2</c:v>
                </c:pt>
                <c:pt idx="203">
                  <c:v>3.7414584028692799E-2</c:v>
                </c:pt>
                <c:pt idx="204">
                  <c:v>2.8467012674468918E-2</c:v>
                </c:pt>
                <c:pt idx="205">
                  <c:v>3.5200660554894569E-2</c:v>
                </c:pt>
                <c:pt idx="206">
                  <c:v>4.3520668985544186E-2</c:v>
                </c:pt>
                <c:pt idx="207">
                  <c:v>5.3445331069749469E-2</c:v>
                </c:pt>
                <c:pt idx="208">
                  <c:v>8.1241307838768539E-2</c:v>
                </c:pt>
                <c:pt idx="209">
                  <c:v>8.9840442599368436E-2</c:v>
                </c:pt>
                <c:pt idx="210">
                  <c:v>6.9271969960698648E-2</c:v>
                </c:pt>
                <c:pt idx="211">
                  <c:v>6.4818036492617553E-2</c:v>
                </c:pt>
                <c:pt idx="212">
                  <c:v>4.1631034863401743E-2</c:v>
                </c:pt>
                <c:pt idx="213">
                  <c:v>4.2335480237638112E-2</c:v>
                </c:pt>
                <c:pt idx="214">
                  <c:v>4.7463837704017783E-2</c:v>
                </c:pt>
                <c:pt idx="215">
                  <c:v>3.4990868971052171E-2</c:v>
                </c:pt>
                <c:pt idx="216">
                  <c:v>2.0107003070367634E-2</c:v>
                </c:pt>
                <c:pt idx="217">
                  <c:v>9.2948458735919726E-3</c:v>
                </c:pt>
                <c:pt idx="218">
                  <c:v>8.5681380916493993E-3</c:v>
                </c:pt>
                <c:pt idx="219">
                  <c:v>1.3640781206600172E-2</c:v>
                </c:pt>
                <c:pt idx="220">
                  <c:v>1.5697825614819534E-2</c:v>
                </c:pt>
                <c:pt idx="221">
                  <c:v>2.2384349994368051E-2</c:v>
                </c:pt>
                <c:pt idx="222">
                  <c:v>3.6320924755637821E-2</c:v>
                </c:pt>
                <c:pt idx="223">
                  <c:v>3.2441384019076924E-2</c:v>
                </c:pt>
                <c:pt idx="224">
                  <c:v>3.0510500158115916E-2</c:v>
                </c:pt>
                <c:pt idx="225">
                  <c:v>2.8909877885648208E-2</c:v>
                </c:pt>
                <c:pt idx="226">
                  <c:v>2.6264383524690245E-2</c:v>
                </c:pt>
                <c:pt idx="227">
                  <c:v>1.6389127890038456E-2</c:v>
                </c:pt>
                <c:pt idx="228">
                  <c:v>2.8760958385076595E-2</c:v>
                </c:pt>
                <c:pt idx="229">
                  <c:v>2.5003695695780759E-2</c:v>
                </c:pt>
                <c:pt idx="230">
                  <c:v>2.6934855671189761E-2</c:v>
                </c:pt>
                <c:pt idx="231">
                  <c:v>2.9567283689820579E-2</c:v>
                </c:pt>
                <c:pt idx="232">
                  <c:v>3.1678648180687441E-2</c:v>
                </c:pt>
                <c:pt idx="233">
                  <c:v>3.7705395336306256E-2</c:v>
                </c:pt>
                <c:pt idx="234">
                  <c:v>4.4382460274641634E-2</c:v>
                </c:pt>
                <c:pt idx="235">
                  <c:v>4.105377551926126E-2</c:v>
                </c:pt>
                <c:pt idx="236">
                  <c:v>2.7358044990489504E-2</c:v>
                </c:pt>
                <c:pt idx="237">
                  <c:v>1.3802905092951394E-2</c:v>
                </c:pt>
                <c:pt idx="238">
                  <c:v>3.8524441746571117E-3</c:v>
                </c:pt>
                <c:pt idx="239">
                  <c:v>3.9985228681874013E-3</c:v>
                </c:pt>
                <c:pt idx="240">
                  <c:v>1.2191250704602925E-2</c:v>
                </c:pt>
                <c:pt idx="241">
                  <c:v>1.4375566483380092E-2</c:v>
                </c:pt>
                <c:pt idx="242">
                  <c:v>2.1220482577253525E-2</c:v>
                </c:pt>
                <c:pt idx="243">
                  <c:v>9.9836232383434323E-3</c:v>
                </c:pt>
                <c:pt idx="244">
                  <c:v>3.5205094212593241E-4</c:v>
                </c:pt>
                <c:pt idx="245">
                  <c:v>3.9694953255489107E-3</c:v>
                </c:pt>
                <c:pt idx="246">
                  <c:v>1.2298606079554138E-2</c:v>
                </c:pt>
                <c:pt idx="247">
                  <c:v>1.7169461642961015E-3</c:v>
                </c:pt>
                <c:pt idx="248">
                  <c:v>1.1075546469002662E-3</c:v>
                </c:pt>
                <c:pt idx="249">
                  <c:v>1.3130622020683033E-3</c:v>
                </c:pt>
                <c:pt idx="250">
                  <c:v>2.3343981531818853E-3</c:v>
                </c:pt>
                <c:pt idx="251">
                  <c:v>9.3505429665623474E-3</c:v>
                </c:pt>
                <c:pt idx="252">
                  <c:v>3.1681653545259779E-2</c:v>
                </c:pt>
                <c:pt idx="253">
                  <c:v>3.7195985753556787E-2</c:v>
                </c:pt>
                <c:pt idx="254">
                  <c:v>4.1488913460097913E-2</c:v>
                </c:pt>
                <c:pt idx="255">
                  <c:v>4.6632079104420264E-2</c:v>
                </c:pt>
                <c:pt idx="256">
                  <c:v>5.6418849921800823E-2</c:v>
                </c:pt>
                <c:pt idx="257">
                  <c:v>6.3164040173686459E-2</c:v>
                </c:pt>
                <c:pt idx="258">
                  <c:v>6.1544837944158576E-2</c:v>
                </c:pt>
                <c:pt idx="259">
                  <c:v>6.3336967123567983E-2</c:v>
                </c:pt>
                <c:pt idx="260">
                  <c:v>5.0411850242039716E-2</c:v>
                </c:pt>
                <c:pt idx="261">
                  <c:v>5.2446532144410335E-2</c:v>
                </c:pt>
                <c:pt idx="262">
                  <c:v>4.1037278874291205E-2</c:v>
                </c:pt>
                <c:pt idx="263">
                  <c:v>3.9431320775452659E-2</c:v>
                </c:pt>
                <c:pt idx="264">
                  <c:v>3.533937273990187E-2</c:v>
                </c:pt>
                <c:pt idx="265">
                  <c:v>3.4177637668280948E-2</c:v>
                </c:pt>
                <c:pt idx="266">
                  <c:v>3.3348443555935317E-2</c:v>
                </c:pt>
                <c:pt idx="267">
                  <c:v>3.9053388797859731E-2</c:v>
                </c:pt>
                <c:pt idx="268">
                  <c:v>4.1222985353295098E-2</c:v>
                </c:pt>
                <c:pt idx="269">
                  <c:v>4.0698915648386749E-2</c:v>
                </c:pt>
                <c:pt idx="270">
                  <c:v>4.6854536961651719E-2</c:v>
                </c:pt>
                <c:pt idx="271">
                  <c:v>4.5138989416584542E-2</c:v>
                </c:pt>
                <c:pt idx="272">
                  <c:v>4.7562115025770374E-2</c:v>
                </c:pt>
                <c:pt idx="273">
                  <c:v>5.7652811638487698E-2</c:v>
                </c:pt>
                <c:pt idx="274">
                  <c:v>6.075996205781016E-2</c:v>
                </c:pt>
                <c:pt idx="275">
                  <c:v>5.9242978832974559E-2</c:v>
                </c:pt>
                <c:pt idx="276">
                  <c:v>6.7821594862002052E-2</c:v>
                </c:pt>
                <c:pt idx="277">
                  <c:v>5.7920134510071546E-2</c:v>
                </c:pt>
                <c:pt idx="278">
                  <c:v>6.0521094618555905E-2</c:v>
                </c:pt>
                <c:pt idx="279">
                  <c:v>6.6847931071524314E-2</c:v>
                </c:pt>
                <c:pt idx="280">
                  <c:v>6.239946163948043E-2</c:v>
                </c:pt>
                <c:pt idx="281">
                  <c:v>6.4820678670837947E-2</c:v>
                </c:pt>
                <c:pt idx="282">
                  <c:v>4.6515039019436079E-2</c:v>
                </c:pt>
                <c:pt idx="283">
                  <c:v>7.9491947564114512E-2</c:v>
                </c:pt>
                <c:pt idx="284">
                  <c:v>0.10800849787567096</c:v>
                </c:pt>
                <c:pt idx="285">
                  <c:v>9.9374993334035794E-2</c:v>
                </c:pt>
                <c:pt idx="286">
                  <c:v>8.4736026602473813E-2</c:v>
                </c:pt>
                <c:pt idx="287">
                  <c:v>8.3379042259029812E-2</c:v>
                </c:pt>
                <c:pt idx="288">
                  <c:v>8.3195180166278276E-2</c:v>
                </c:pt>
                <c:pt idx="289">
                  <c:v>7.7306352155526059E-2</c:v>
                </c:pt>
                <c:pt idx="290">
                  <c:v>0.10257950038581798</c:v>
                </c:pt>
                <c:pt idx="291">
                  <c:v>9.3255238734526014E-2</c:v>
                </c:pt>
                <c:pt idx="292">
                  <c:v>0.10769205857911002</c:v>
                </c:pt>
                <c:pt idx="293">
                  <c:v>0.10657570237917133</c:v>
                </c:pt>
                <c:pt idx="294">
                  <c:v>9.2057060404048069E-2</c:v>
                </c:pt>
                <c:pt idx="295">
                  <c:v>9.2478832826242502E-2</c:v>
                </c:pt>
                <c:pt idx="296">
                  <c:v>9.479572914788334E-2</c:v>
                </c:pt>
                <c:pt idx="297">
                  <c:v>8.9324467411121058E-2</c:v>
                </c:pt>
                <c:pt idx="298">
                  <c:v>8.1386916524115921E-2</c:v>
                </c:pt>
                <c:pt idx="299">
                  <c:v>8.2673390903955229E-2</c:v>
                </c:pt>
                <c:pt idx="300">
                  <c:v>7.4463443607262897E-2</c:v>
                </c:pt>
                <c:pt idx="301">
                  <c:v>7.8636871593164348E-2</c:v>
                </c:pt>
                <c:pt idx="302">
                  <c:v>7.4491351801825936E-2</c:v>
                </c:pt>
                <c:pt idx="303">
                  <c:v>7.4427787310032856E-2</c:v>
                </c:pt>
                <c:pt idx="304">
                  <c:v>8.0534561480321828E-2</c:v>
                </c:pt>
                <c:pt idx="305">
                  <c:v>7.9084675980009012E-2</c:v>
                </c:pt>
                <c:pt idx="306">
                  <c:v>5.442161652478153E-2</c:v>
                </c:pt>
                <c:pt idx="307">
                  <c:v>7.2587418556425365E-2</c:v>
                </c:pt>
                <c:pt idx="308">
                  <c:v>7.0431272631017477E-2</c:v>
                </c:pt>
                <c:pt idx="309">
                  <c:v>6.1593302538691885E-2</c:v>
                </c:pt>
                <c:pt idx="310">
                  <c:v>6.0480905652453898E-2</c:v>
                </c:pt>
                <c:pt idx="311">
                  <c:v>4.8119546318591361E-2</c:v>
                </c:pt>
                <c:pt idx="312">
                  <c:v>4.6007554899509411E-2</c:v>
                </c:pt>
                <c:pt idx="313">
                  <c:v>1.1026228497722231E-2</c:v>
                </c:pt>
                <c:pt idx="314">
                  <c:v>-1.0265953985750274E-2</c:v>
                </c:pt>
                <c:pt idx="315">
                  <c:v>-1.3976111198861496E-5</c:v>
                </c:pt>
                <c:pt idx="316">
                  <c:v>6.7072641822341003E-3</c:v>
                </c:pt>
                <c:pt idx="317">
                  <c:v>6.1111334614488214E-3</c:v>
                </c:pt>
                <c:pt idx="318">
                  <c:v>1.0587056819193072E-2</c:v>
                </c:pt>
                <c:pt idx="319">
                  <c:v>5.613265510556556E-2</c:v>
                </c:pt>
                <c:pt idx="320">
                  <c:v>2.1943123685727883E-2</c:v>
                </c:pt>
                <c:pt idx="321">
                  <c:v>3.2162238444772576E-2</c:v>
                </c:pt>
                <c:pt idx="322">
                  <c:v>2.6753053793537183E-2</c:v>
                </c:pt>
                <c:pt idx="323">
                  <c:v>2.5655027568441825E-2</c:v>
                </c:pt>
                <c:pt idx="324">
                  <c:v>4.5495844283193108E-2</c:v>
                </c:pt>
                <c:pt idx="325">
                  <c:v>4.933295711932284E-2</c:v>
                </c:pt>
                <c:pt idx="326">
                  <c:v>5.0391076794026414E-2</c:v>
                </c:pt>
                <c:pt idx="327">
                  <c:v>5.3405897224669312E-2</c:v>
                </c:pt>
                <c:pt idx="328">
                  <c:v>6.3856133595770123E-2</c:v>
                </c:pt>
                <c:pt idx="329">
                  <c:v>6.0247414497446639E-2</c:v>
                </c:pt>
                <c:pt idx="330">
                  <c:v>6.307460670475222E-2</c:v>
                </c:pt>
                <c:pt idx="331">
                  <c:v>5.7956857655556956E-2</c:v>
                </c:pt>
                <c:pt idx="332">
                  <c:v>6.8902983901831194E-2</c:v>
                </c:pt>
                <c:pt idx="333">
                  <c:v>7.9867233118054576E-2</c:v>
                </c:pt>
                <c:pt idx="334">
                  <c:v>8.9866677811387796E-2</c:v>
                </c:pt>
                <c:pt idx="335">
                  <c:v>9.6448010840699747E-2</c:v>
                </c:pt>
                <c:pt idx="336">
                  <c:v>0.1182489781046398</c:v>
                </c:pt>
                <c:pt idx="337">
                  <c:v>0.11450179335441163</c:v>
                </c:pt>
                <c:pt idx="338">
                  <c:v>0.11745442208071072</c:v>
                </c:pt>
                <c:pt idx="339">
                  <c:v>0.11661219036456505</c:v>
                </c:pt>
                <c:pt idx="340">
                  <c:v>0.12551129252182175</c:v>
                </c:pt>
                <c:pt idx="341">
                  <c:v>0.13658286443291118</c:v>
                </c:pt>
                <c:pt idx="342">
                  <c:v>0.14268024325935599</c:v>
                </c:pt>
                <c:pt idx="343">
                  <c:v>0.14073661792489089</c:v>
                </c:pt>
                <c:pt idx="344">
                  <c:v>0.13225928504063844</c:v>
                </c:pt>
                <c:pt idx="345">
                  <c:v>0.12294540449590369</c:v>
                </c:pt>
                <c:pt idx="346">
                  <c:v>0.11289364305458924</c:v>
                </c:pt>
                <c:pt idx="347">
                  <c:v>0.11398348719477652</c:v>
                </c:pt>
                <c:pt idx="348">
                  <c:v>0.10520240289036284</c:v>
                </c:pt>
                <c:pt idx="349">
                  <c:v>6.3865354620195089E-2</c:v>
                </c:pt>
                <c:pt idx="350">
                  <c:v>8.1827342872940467E-2</c:v>
                </c:pt>
                <c:pt idx="351">
                  <c:v>7.3465002258002815E-2</c:v>
                </c:pt>
                <c:pt idx="352">
                  <c:v>7.7207889176806016E-2</c:v>
                </c:pt>
                <c:pt idx="353">
                  <c:v>7.270641349443549E-2</c:v>
                </c:pt>
                <c:pt idx="354">
                  <c:v>5.6931031090747243E-2</c:v>
                </c:pt>
                <c:pt idx="355">
                  <c:v>4.9100886492692043E-2</c:v>
                </c:pt>
                <c:pt idx="356">
                  <c:v>3.7533793191559826E-2</c:v>
                </c:pt>
                <c:pt idx="357">
                  <c:v>4.6820985319749008E-2</c:v>
                </c:pt>
                <c:pt idx="358">
                  <c:v>2.8166217061162492E-2</c:v>
                </c:pt>
                <c:pt idx="359">
                  <c:v>4.1174098049760716E-2</c:v>
                </c:pt>
                <c:pt idx="360">
                  <c:v>5.3051915476167236E-2</c:v>
                </c:pt>
                <c:pt idx="361">
                  <c:v>5.6031289528599773E-2</c:v>
                </c:pt>
                <c:pt idx="362">
                  <c:v>4.4134169753348759E-2</c:v>
                </c:pt>
                <c:pt idx="363">
                  <c:v>3.9952852839534245E-2</c:v>
                </c:pt>
                <c:pt idx="364">
                  <c:v>3.0379681893272246E-2</c:v>
                </c:pt>
                <c:pt idx="365">
                  <c:v>2.4458877943478386E-2</c:v>
                </c:pt>
                <c:pt idx="366">
                  <c:v>2.2487558195116879E-2</c:v>
                </c:pt>
                <c:pt idx="367">
                  <c:v>2.7626386512659008E-2</c:v>
                </c:pt>
                <c:pt idx="368">
                  <c:v>1.8023116832947418E-2</c:v>
                </c:pt>
                <c:pt idx="369">
                  <c:v>2.7072055553862051E-2</c:v>
                </c:pt>
                <c:pt idx="370">
                  <c:v>2.2806321516419703E-2</c:v>
                </c:pt>
                <c:pt idx="371">
                  <c:v>1.0210125844589128E-2</c:v>
                </c:pt>
                <c:pt idx="372">
                  <c:v>-1.5441977399102413E-3</c:v>
                </c:pt>
                <c:pt idx="373">
                  <c:v>2.9306863929257354E-3</c:v>
                </c:pt>
                <c:pt idx="374">
                  <c:v>-5.3235435101096212E-3</c:v>
                </c:pt>
                <c:pt idx="375">
                  <c:v>-3.8898302461568765E-3</c:v>
                </c:pt>
                <c:pt idx="376">
                  <c:v>3.0379153983345758E-3</c:v>
                </c:pt>
                <c:pt idx="377">
                  <c:v>1.4830763195102591E-2</c:v>
                </c:pt>
                <c:pt idx="378">
                  <c:v>2.2247328635287937E-2</c:v>
                </c:pt>
                <c:pt idx="379">
                  <c:v>2.5404117642241576E-2</c:v>
                </c:pt>
                <c:pt idx="380">
                  <c:v>2.4550548062714901E-2</c:v>
                </c:pt>
                <c:pt idx="381">
                  <c:v>3.5285685388704288E-2</c:v>
                </c:pt>
                <c:pt idx="382">
                  <c:v>2.6204215925564191E-2</c:v>
                </c:pt>
                <c:pt idx="383">
                  <c:v>3.226837029419212E-2</c:v>
                </c:pt>
                <c:pt idx="384">
                  <c:v>4.6688064860946031E-2</c:v>
                </c:pt>
                <c:pt idx="385">
                  <c:v>5.3884244477476882E-2</c:v>
                </c:pt>
                <c:pt idx="386">
                  <c:v>6.42680290696825E-2</c:v>
                </c:pt>
                <c:pt idx="387">
                  <c:v>5.3623475102310872E-2</c:v>
                </c:pt>
                <c:pt idx="388">
                  <c:v>6.8046123370052419E-2</c:v>
                </c:pt>
                <c:pt idx="389">
                  <c:v>4.9189567825694946E-2</c:v>
                </c:pt>
                <c:pt idx="390">
                  <c:v>3.8293772052425526E-2</c:v>
                </c:pt>
                <c:pt idx="391">
                  <c:v>4.0615917015303205E-2</c:v>
                </c:pt>
                <c:pt idx="392">
                  <c:v>5.3322944531080468E-2</c:v>
                </c:pt>
                <c:pt idx="393">
                  <c:v>5.6003686904793543E-2</c:v>
                </c:pt>
                <c:pt idx="394">
                  <c:v>6.076845060290828E-2</c:v>
                </c:pt>
                <c:pt idx="395">
                  <c:v>7.0453644440224866E-2</c:v>
                </c:pt>
                <c:pt idx="396">
                  <c:v>7.1381384214530663E-2</c:v>
                </c:pt>
                <c:pt idx="397">
                  <c:v>7.4100700141558368E-2</c:v>
                </c:pt>
                <c:pt idx="398">
                  <c:v>6.8101668864321202E-2</c:v>
                </c:pt>
                <c:pt idx="399">
                  <c:v>6.7340292391086604E-2</c:v>
                </c:pt>
                <c:pt idx="400">
                  <c:v>6.9506837050554077E-2</c:v>
                </c:pt>
                <c:pt idx="401">
                  <c:v>7.7113636711525879E-2</c:v>
                </c:pt>
                <c:pt idx="402">
                  <c:v>8.8833829185064078E-2</c:v>
                </c:pt>
                <c:pt idx="403">
                  <c:v>7.821031876630985E-2</c:v>
                </c:pt>
                <c:pt idx="404">
                  <c:v>8.8038149865383122E-2</c:v>
                </c:pt>
                <c:pt idx="405">
                  <c:v>9.3083744849086464E-2</c:v>
                </c:pt>
                <c:pt idx="406">
                  <c:v>0.10164207199579706</c:v>
                </c:pt>
                <c:pt idx="407">
                  <c:v>9.0131083650632576E-2</c:v>
                </c:pt>
                <c:pt idx="408">
                  <c:v>8.4094492860817854E-2</c:v>
                </c:pt>
                <c:pt idx="409">
                  <c:v>8.4511460831122487E-2</c:v>
                </c:pt>
                <c:pt idx="410">
                  <c:v>9.6275659633466515E-2</c:v>
                </c:pt>
                <c:pt idx="411">
                  <c:v>9.2601012523438858E-2</c:v>
                </c:pt>
                <c:pt idx="412">
                  <c:v>0.10264687681682202</c:v>
                </c:pt>
                <c:pt idx="413">
                  <c:v>0.10814211044634467</c:v>
                </c:pt>
                <c:pt idx="414">
                  <c:v>0.10401008278650323</c:v>
                </c:pt>
                <c:pt idx="415">
                  <c:v>0.10720112179674895</c:v>
                </c:pt>
                <c:pt idx="416">
                  <c:v>0.10608296187494967</c:v>
                </c:pt>
                <c:pt idx="417">
                  <c:v>0.10669536722609928</c:v>
                </c:pt>
                <c:pt idx="418">
                  <c:v>0.10531726665231961</c:v>
                </c:pt>
                <c:pt idx="419">
                  <c:v>0.11178121491401355</c:v>
                </c:pt>
                <c:pt idx="420">
                  <c:v>0.1070274479004982</c:v>
                </c:pt>
                <c:pt idx="421">
                  <c:v>0.10582645097537061</c:v>
                </c:pt>
                <c:pt idx="422">
                  <c:v>9.8846023964707735E-2</c:v>
                </c:pt>
                <c:pt idx="423">
                  <c:v>9.4074052909596279E-2</c:v>
                </c:pt>
                <c:pt idx="424">
                  <c:v>0.10218172652076307</c:v>
                </c:pt>
                <c:pt idx="425">
                  <c:v>9.9922982327451393E-2</c:v>
                </c:pt>
                <c:pt idx="426">
                  <c:v>9.5690176923343556E-2</c:v>
                </c:pt>
                <c:pt idx="427">
                  <c:v>9.6099343586396713E-2</c:v>
                </c:pt>
                <c:pt idx="428">
                  <c:v>0.10832465530030266</c:v>
                </c:pt>
                <c:pt idx="429">
                  <c:v>0.10004445502545842</c:v>
                </c:pt>
                <c:pt idx="430">
                  <c:v>9.819700406768031E-2</c:v>
                </c:pt>
                <c:pt idx="431">
                  <c:v>9.8946741098481963E-2</c:v>
                </c:pt>
                <c:pt idx="432">
                  <c:v>9.9600225001433118E-2</c:v>
                </c:pt>
                <c:pt idx="433">
                  <c:v>0.10382694722412007</c:v>
                </c:pt>
                <c:pt idx="434">
                  <c:v>0.10645161386859624</c:v>
                </c:pt>
                <c:pt idx="435">
                  <c:v>0.10595888844676832</c:v>
                </c:pt>
                <c:pt idx="436">
                  <c:v>9.9183873077313689E-2</c:v>
                </c:pt>
                <c:pt idx="437">
                  <c:v>9.6329789318197162E-2</c:v>
                </c:pt>
                <c:pt idx="438">
                  <c:v>0.10018820462993719</c:v>
                </c:pt>
                <c:pt idx="439">
                  <c:v>0.10077188035043408</c:v>
                </c:pt>
                <c:pt idx="440">
                  <c:v>9.3274551150427792E-2</c:v>
                </c:pt>
                <c:pt idx="441">
                  <c:v>9.9331235921609307E-2</c:v>
                </c:pt>
                <c:pt idx="442">
                  <c:v>9.7866712199692674E-2</c:v>
                </c:pt>
                <c:pt idx="443">
                  <c:v>9.5744317252216132E-2</c:v>
                </c:pt>
                <c:pt idx="444">
                  <c:v>9.8016095114844576E-2</c:v>
                </c:pt>
                <c:pt idx="445">
                  <c:v>9.4219725876874286E-2</c:v>
                </c:pt>
                <c:pt idx="446">
                  <c:v>9.7373636699256999E-2</c:v>
                </c:pt>
                <c:pt idx="447">
                  <c:v>0.10710315342074134</c:v>
                </c:pt>
                <c:pt idx="448">
                  <c:v>0.10864537929495144</c:v>
                </c:pt>
                <c:pt idx="449">
                  <c:v>0.11604407199708044</c:v>
                </c:pt>
                <c:pt idx="450">
                  <c:v>0.10872101520106184</c:v>
                </c:pt>
                <c:pt idx="451">
                  <c:v>9.6740560411810672E-2</c:v>
                </c:pt>
                <c:pt idx="452">
                  <c:v>9.8407813960132734E-2</c:v>
                </c:pt>
                <c:pt idx="453">
                  <c:v>9.0816396546232941E-2</c:v>
                </c:pt>
                <c:pt idx="454">
                  <c:v>7.5116367084051588E-2</c:v>
                </c:pt>
                <c:pt idx="455">
                  <c:v>7.2151502968229878E-2</c:v>
                </c:pt>
                <c:pt idx="456">
                  <c:v>6.7692503452369948E-2</c:v>
                </c:pt>
                <c:pt idx="457">
                  <c:v>6.3018159168766547E-2</c:v>
                </c:pt>
                <c:pt idx="458">
                  <c:v>6.292259329086114E-2</c:v>
                </c:pt>
                <c:pt idx="459">
                  <c:v>6.3768204695036676E-2</c:v>
                </c:pt>
                <c:pt idx="460">
                  <c:v>6.7422908141399701E-2</c:v>
                </c:pt>
                <c:pt idx="461">
                  <c:v>7.0494301792807856E-2</c:v>
                </c:pt>
                <c:pt idx="462">
                  <c:v>6.6957884860661288E-2</c:v>
                </c:pt>
                <c:pt idx="463">
                  <c:v>7.2081115522618491E-2</c:v>
                </c:pt>
                <c:pt idx="464">
                  <c:v>6.5301684263142395E-2</c:v>
                </c:pt>
                <c:pt idx="465">
                  <c:v>6.325562775756606E-2</c:v>
                </c:pt>
                <c:pt idx="466">
                  <c:v>6.1336811795275975E-2</c:v>
                </c:pt>
                <c:pt idx="467">
                  <c:v>5.4979714659564326E-2</c:v>
                </c:pt>
                <c:pt idx="468">
                  <c:v>5.1326837201278418E-2</c:v>
                </c:pt>
                <c:pt idx="469">
                  <c:v>4.7804610355063185E-2</c:v>
                </c:pt>
                <c:pt idx="470">
                  <c:v>5.1665340702425969E-2</c:v>
                </c:pt>
                <c:pt idx="471">
                  <c:v>3.774280162604278E-2</c:v>
                </c:pt>
                <c:pt idx="472">
                  <c:v>2.5848709441437336E-2</c:v>
                </c:pt>
                <c:pt idx="473">
                  <c:v>2.2067455334612851E-2</c:v>
                </c:pt>
                <c:pt idx="474">
                  <c:v>1.8243991623631481E-2</c:v>
                </c:pt>
                <c:pt idx="475">
                  <c:v>1.4521450331455799E-2</c:v>
                </c:pt>
                <c:pt idx="476">
                  <c:v>6.7644803132038897E-3</c:v>
                </c:pt>
                <c:pt idx="477">
                  <c:v>-2.9593484258455746E-3</c:v>
                </c:pt>
                <c:pt idx="478">
                  <c:v>-8.5853740492788586E-3</c:v>
                </c:pt>
                <c:pt idx="479">
                  <c:v>-1.5410589341150631E-2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F2-436A-B74D-275C25616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6991405"/>
        <c:axId val="1173443142"/>
      </c:areaChart>
      <c:dateAx>
        <c:axId val="9469914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m/d/yyyy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173443142"/>
        <c:crosses val="autoZero"/>
        <c:auto val="1"/>
        <c:lblOffset val="100"/>
        <c:baseTimeUnit val="days"/>
      </c:dateAx>
      <c:valAx>
        <c:axId val="11734431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Excees from Var 95%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94699140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lang="en-US" b="0">
                <a:solidFill>
                  <a:schemeClr val="dk1"/>
                </a:solidFill>
                <a:latin typeface="+mn-lt"/>
              </a:rPr>
              <a:t>Bond Convexities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'Bond Convexity'!$B$1:$B$2</c:f>
              <c:strCache>
                <c:ptCount val="2"/>
                <c:pt idx="0">
                  <c:v>Bond Price Changes</c:v>
                </c:pt>
                <c:pt idx="1">
                  <c:v>1 Yr</c:v>
                </c:pt>
              </c:strCache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numRef>
              <c:f>'Bond Convexity'!$A$3:$A$103</c:f>
              <c:numCache>
                <c:formatCode>General</c:formatCode>
                <c:ptCount val="101"/>
                <c:pt idx="0">
                  <c:v>-500</c:v>
                </c:pt>
                <c:pt idx="1">
                  <c:v>-490</c:v>
                </c:pt>
                <c:pt idx="2">
                  <c:v>-480</c:v>
                </c:pt>
                <c:pt idx="3">
                  <c:v>-470</c:v>
                </c:pt>
                <c:pt idx="4">
                  <c:v>-460</c:v>
                </c:pt>
                <c:pt idx="5">
                  <c:v>-450</c:v>
                </c:pt>
                <c:pt idx="6">
                  <c:v>-440</c:v>
                </c:pt>
                <c:pt idx="7">
                  <c:v>-430</c:v>
                </c:pt>
                <c:pt idx="8">
                  <c:v>-420</c:v>
                </c:pt>
                <c:pt idx="9">
                  <c:v>-410</c:v>
                </c:pt>
                <c:pt idx="10">
                  <c:v>-400</c:v>
                </c:pt>
                <c:pt idx="11">
                  <c:v>-390</c:v>
                </c:pt>
                <c:pt idx="12">
                  <c:v>-380</c:v>
                </c:pt>
                <c:pt idx="13">
                  <c:v>-370</c:v>
                </c:pt>
                <c:pt idx="14">
                  <c:v>-360</c:v>
                </c:pt>
                <c:pt idx="15">
                  <c:v>-350</c:v>
                </c:pt>
                <c:pt idx="16">
                  <c:v>-340</c:v>
                </c:pt>
                <c:pt idx="17">
                  <c:v>-330</c:v>
                </c:pt>
                <c:pt idx="18">
                  <c:v>-320</c:v>
                </c:pt>
                <c:pt idx="19">
                  <c:v>-310</c:v>
                </c:pt>
                <c:pt idx="20">
                  <c:v>-300</c:v>
                </c:pt>
                <c:pt idx="21">
                  <c:v>-290</c:v>
                </c:pt>
                <c:pt idx="22">
                  <c:v>-280</c:v>
                </c:pt>
                <c:pt idx="23">
                  <c:v>-270</c:v>
                </c:pt>
                <c:pt idx="24">
                  <c:v>-260</c:v>
                </c:pt>
                <c:pt idx="25">
                  <c:v>-250</c:v>
                </c:pt>
                <c:pt idx="26">
                  <c:v>-240</c:v>
                </c:pt>
                <c:pt idx="27">
                  <c:v>-230</c:v>
                </c:pt>
                <c:pt idx="28">
                  <c:v>-220</c:v>
                </c:pt>
                <c:pt idx="29">
                  <c:v>-210</c:v>
                </c:pt>
                <c:pt idx="30">
                  <c:v>-200</c:v>
                </c:pt>
                <c:pt idx="31">
                  <c:v>-190</c:v>
                </c:pt>
                <c:pt idx="32">
                  <c:v>-180</c:v>
                </c:pt>
                <c:pt idx="33">
                  <c:v>-170</c:v>
                </c:pt>
                <c:pt idx="34">
                  <c:v>-160</c:v>
                </c:pt>
                <c:pt idx="35">
                  <c:v>-150</c:v>
                </c:pt>
                <c:pt idx="36">
                  <c:v>-140</c:v>
                </c:pt>
                <c:pt idx="37">
                  <c:v>-130</c:v>
                </c:pt>
                <c:pt idx="38">
                  <c:v>-120</c:v>
                </c:pt>
                <c:pt idx="39">
                  <c:v>-110</c:v>
                </c:pt>
                <c:pt idx="40">
                  <c:v>-100</c:v>
                </c:pt>
                <c:pt idx="41">
                  <c:v>-90</c:v>
                </c:pt>
                <c:pt idx="42">
                  <c:v>-80</c:v>
                </c:pt>
                <c:pt idx="43">
                  <c:v>-70</c:v>
                </c:pt>
                <c:pt idx="44">
                  <c:v>-60</c:v>
                </c:pt>
                <c:pt idx="45">
                  <c:v>-50</c:v>
                </c:pt>
                <c:pt idx="46">
                  <c:v>-40</c:v>
                </c:pt>
                <c:pt idx="47">
                  <c:v>-30</c:v>
                </c:pt>
                <c:pt idx="48">
                  <c:v>-20</c:v>
                </c:pt>
                <c:pt idx="49">
                  <c:v>-10</c:v>
                </c:pt>
                <c:pt idx="50">
                  <c:v>0</c:v>
                </c:pt>
                <c:pt idx="51">
                  <c:v>10</c:v>
                </c:pt>
                <c:pt idx="52">
                  <c:v>20</c:v>
                </c:pt>
                <c:pt idx="53">
                  <c:v>30</c:v>
                </c:pt>
                <c:pt idx="54">
                  <c:v>40</c:v>
                </c:pt>
                <c:pt idx="55">
                  <c:v>50</c:v>
                </c:pt>
                <c:pt idx="56">
                  <c:v>60</c:v>
                </c:pt>
                <c:pt idx="57">
                  <c:v>70</c:v>
                </c:pt>
                <c:pt idx="58">
                  <c:v>80</c:v>
                </c:pt>
                <c:pt idx="59">
                  <c:v>90</c:v>
                </c:pt>
                <c:pt idx="60">
                  <c:v>100</c:v>
                </c:pt>
                <c:pt idx="61">
                  <c:v>110</c:v>
                </c:pt>
                <c:pt idx="62">
                  <c:v>120</c:v>
                </c:pt>
                <c:pt idx="63">
                  <c:v>130</c:v>
                </c:pt>
                <c:pt idx="64">
                  <c:v>140</c:v>
                </c:pt>
                <c:pt idx="65">
                  <c:v>150</c:v>
                </c:pt>
                <c:pt idx="66">
                  <c:v>160</c:v>
                </c:pt>
                <c:pt idx="67">
                  <c:v>170</c:v>
                </c:pt>
                <c:pt idx="68">
                  <c:v>180</c:v>
                </c:pt>
                <c:pt idx="69">
                  <c:v>190</c:v>
                </c:pt>
                <c:pt idx="70">
                  <c:v>200</c:v>
                </c:pt>
                <c:pt idx="71">
                  <c:v>210</c:v>
                </c:pt>
                <c:pt idx="72">
                  <c:v>220</c:v>
                </c:pt>
                <c:pt idx="73">
                  <c:v>230</c:v>
                </c:pt>
                <c:pt idx="74">
                  <c:v>240</c:v>
                </c:pt>
                <c:pt idx="75">
                  <c:v>250</c:v>
                </c:pt>
                <c:pt idx="76">
                  <c:v>260</c:v>
                </c:pt>
                <c:pt idx="77">
                  <c:v>270</c:v>
                </c:pt>
                <c:pt idx="78">
                  <c:v>280</c:v>
                </c:pt>
                <c:pt idx="79">
                  <c:v>290</c:v>
                </c:pt>
                <c:pt idx="80">
                  <c:v>300</c:v>
                </c:pt>
                <c:pt idx="81">
                  <c:v>310</c:v>
                </c:pt>
                <c:pt idx="82">
                  <c:v>320</c:v>
                </c:pt>
                <c:pt idx="83">
                  <c:v>330</c:v>
                </c:pt>
                <c:pt idx="84">
                  <c:v>340</c:v>
                </c:pt>
                <c:pt idx="85">
                  <c:v>350</c:v>
                </c:pt>
                <c:pt idx="86">
                  <c:v>360</c:v>
                </c:pt>
                <c:pt idx="87">
                  <c:v>370</c:v>
                </c:pt>
                <c:pt idx="88">
                  <c:v>380</c:v>
                </c:pt>
                <c:pt idx="89">
                  <c:v>390</c:v>
                </c:pt>
                <c:pt idx="90">
                  <c:v>400</c:v>
                </c:pt>
                <c:pt idx="91">
                  <c:v>410</c:v>
                </c:pt>
                <c:pt idx="92">
                  <c:v>420</c:v>
                </c:pt>
                <c:pt idx="93">
                  <c:v>430</c:v>
                </c:pt>
                <c:pt idx="94">
                  <c:v>440</c:v>
                </c:pt>
                <c:pt idx="95">
                  <c:v>450</c:v>
                </c:pt>
                <c:pt idx="96">
                  <c:v>460</c:v>
                </c:pt>
                <c:pt idx="97">
                  <c:v>470</c:v>
                </c:pt>
                <c:pt idx="98">
                  <c:v>480</c:v>
                </c:pt>
                <c:pt idx="99">
                  <c:v>490</c:v>
                </c:pt>
                <c:pt idx="100">
                  <c:v>500</c:v>
                </c:pt>
              </c:numCache>
            </c:numRef>
          </c:cat>
          <c:val>
            <c:numRef>
              <c:f>'Bond Convexity'!$B$3:$B$103</c:f>
              <c:numCache>
                <c:formatCode>#\ ##0.0000</c:formatCode>
                <c:ptCount val="101"/>
                <c:pt idx="0">
                  <c:v>1.0631578947368421</c:v>
                </c:pt>
                <c:pt idx="1">
                  <c:v>1.0620399579390116</c:v>
                </c:pt>
                <c:pt idx="2">
                  <c:v>1.0609243697478992</c:v>
                </c:pt>
                <c:pt idx="3">
                  <c:v>1.0598111227701994</c:v>
                </c:pt>
                <c:pt idx="4">
                  <c:v>1.058700209643606</c:v>
                </c:pt>
                <c:pt idx="5">
                  <c:v>1.0575916230366493</c:v>
                </c:pt>
                <c:pt idx="6">
                  <c:v>1.0564853556485356</c:v>
                </c:pt>
                <c:pt idx="7">
                  <c:v>1.0553814002089865</c:v>
                </c:pt>
                <c:pt idx="8">
                  <c:v>1.0542797494780793</c:v>
                </c:pt>
                <c:pt idx="9">
                  <c:v>1.0531803962460897</c:v>
                </c:pt>
                <c:pt idx="10">
                  <c:v>1.0520833333333335</c:v>
                </c:pt>
                <c:pt idx="11">
                  <c:v>1.0509885535900105</c:v>
                </c:pt>
                <c:pt idx="12">
                  <c:v>1.0498960498960499</c:v>
                </c:pt>
                <c:pt idx="13">
                  <c:v>1.0488058151609554</c:v>
                </c:pt>
                <c:pt idx="14">
                  <c:v>1.0477178423236515</c:v>
                </c:pt>
                <c:pt idx="15">
                  <c:v>1.0466321243523315</c:v>
                </c:pt>
                <c:pt idx="16">
                  <c:v>1.0455486542443064</c:v>
                </c:pt>
                <c:pt idx="17">
                  <c:v>1.0444674250258532</c:v>
                </c:pt>
                <c:pt idx="18">
                  <c:v>1.0433884297520661</c:v>
                </c:pt>
                <c:pt idx="19">
                  <c:v>1.0423116615067081</c:v>
                </c:pt>
                <c:pt idx="20">
                  <c:v>1.0412371134020619</c:v>
                </c:pt>
                <c:pt idx="21">
                  <c:v>1.0401647785787849</c:v>
                </c:pt>
                <c:pt idx="22">
                  <c:v>1.0390946502057614</c:v>
                </c:pt>
                <c:pt idx="23">
                  <c:v>1.038026721479959</c:v>
                </c:pt>
                <c:pt idx="24">
                  <c:v>1.0369609856262834</c:v>
                </c:pt>
                <c:pt idx="25">
                  <c:v>1.035897435897436</c:v>
                </c:pt>
                <c:pt idx="26">
                  <c:v>1.0348360655737705</c:v>
                </c:pt>
                <c:pt idx="27">
                  <c:v>1.0337768679631525</c:v>
                </c:pt>
                <c:pt idx="28">
                  <c:v>1.0327198364008181</c:v>
                </c:pt>
                <c:pt idx="29">
                  <c:v>1.0316649642492339</c:v>
                </c:pt>
                <c:pt idx="30">
                  <c:v>1.0306122448979591</c:v>
                </c:pt>
                <c:pt idx="31">
                  <c:v>1.0295616717635065</c:v>
                </c:pt>
                <c:pt idx="32">
                  <c:v>1.0285132382892057</c:v>
                </c:pt>
                <c:pt idx="33">
                  <c:v>1.0274669379450661</c:v>
                </c:pt>
                <c:pt idx="34">
                  <c:v>1.0264227642276422</c:v>
                </c:pt>
                <c:pt idx="35">
                  <c:v>1.0253807106598984</c:v>
                </c:pt>
                <c:pt idx="36">
                  <c:v>1.024340770791075</c:v>
                </c:pt>
                <c:pt idx="37">
                  <c:v>1.0233029381965553</c:v>
                </c:pt>
                <c:pt idx="38">
                  <c:v>1.0222672064777327</c:v>
                </c:pt>
                <c:pt idx="39">
                  <c:v>1.0212335692618808</c:v>
                </c:pt>
                <c:pt idx="40">
                  <c:v>1.0202020202020201</c:v>
                </c:pt>
                <c:pt idx="41">
                  <c:v>1.0191725529767912</c:v>
                </c:pt>
                <c:pt idx="42">
                  <c:v>1.0181451612903225</c:v>
                </c:pt>
                <c:pt idx="43">
                  <c:v>1.0171198388721048</c:v>
                </c:pt>
                <c:pt idx="44">
                  <c:v>1.0160965794768613</c:v>
                </c:pt>
                <c:pt idx="45">
                  <c:v>1.0150753768844221</c:v>
                </c:pt>
                <c:pt idx="46">
                  <c:v>1.0140562248995983</c:v>
                </c:pt>
                <c:pt idx="47">
                  <c:v>1.0130391173520561</c:v>
                </c:pt>
                <c:pt idx="48">
                  <c:v>1.0120240480961924</c:v>
                </c:pt>
                <c:pt idx="49">
                  <c:v>1.0110110110110111</c:v>
                </c:pt>
                <c:pt idx="50">
                  <c:v>1.01</c:v>
                </c:pt>
                <c:pt idx="51">
                  <c:v>1.0089910089910079</c:v>
                </c:pt>
                <c:pt idx="52">
                  <c:v>1.0079840319361277</c:v>
                </c:pt>
                <c:pt idx="53">
                  <c:v>1.0069790628115649</c:v>
                </c:pt>
                <c:pt idx="54">
                  <c:v>1.0059760956175299</c:v>
                </c:pt>
                <c:pt idx="55">
                  <c:v>1.0049751243781093</c:v>
                </c:pt>
                <c:pt idx="56">
                  <c:v>1.0039761431411531</c:v>
                </c:pt>
                <c:pt idx="57">
                  <c:v>1.0029791459781527</c:v>
                </c:pt>
                <c:pt idx="58">
                  <c:v>1.001984126984127</c:v>
                </c:pt>
                <c:pt idx="59">
                  <c:v>1.0009910802775024</c:v>
                </c:pt>
                <c:pt idx="60">
                  <c:v>1</c:v>
                </c:pt>
                <c:pt idx="61">
                  <c:v>0.99901088031651841</c:v>
                </c:pt>
                <c:pt idx="62">
                  <c:v>0.99802371541501977</c:v>
                </c:pt>
                <c:pt idx="63">
                  <c:v>0.99703849950641665</c:v>
                </c:pt>
                <c:pt idx="64">
                  <c:v>0.99605522682445757</c:v>
                </c:pt>
                <c:pt idx="65">
                  <c:v>0.99507389162561588</c:v>
                </c:pt>
                <c:pt idx="66">
                  <c:v>0.99409448818897639</c:v>
                </c:pt>
                <c:pt idx="67">
                  <c:v>0.99311701081612591</c:v>
                </c:pt>
                <c:pt idx="68">
                  <c:v>0.99214145383104124</c:v>
                </c:pt>
                <c:pt idx="69">
                  <c:v>0.99116781157998046</c:v>
                </c:pt>
                <c:pt idx="70">
                  <c:v>0.99019607843137258</c:v>
                </c:pt>
                <c:pt idx="71">
                  <c:v>0.98922624877571019</c:v>
                </c:pt>
                <c:pt idx="72">
                  <c:v>0.98825831702544031</c:v>
                </c:pt>
                <c:pt idx="73">
                  <c:v>0.98729227761485838</c:v>
                </c:pt>
                <c:pt idx="74">
                  <c:v>0.986328125</c:v>
                </c:pt>
                <c:pt idx="75">
                  <c:v>0.98536585365853668</c:v>
                </c:pt>
                <c:pt idx="76">
                  <c:v>0.98440545808966862</c:v>
                </c:pt>
                <c:pt idx="77">
                  <c:v>0.98344693281402151</c:v>
                </c:pt>
                <c:pt idx="78">
                  <c:v>0.98249027237354081</c:v>
                </c:pt>
                <c:pt idx="79">
                  <c:v>0.98153547133138974</c:v>
                </c:pt>
                <c:pt idx="80">
                  <c:v>0.98058252427184467</c:v>
                </c:pt>
                <c:pt idx="81">
                  <c:v>0.97963142580019402</c:v>
                </c:pt>
                <c:pt idx="82">
                  <c:v>0.97868217054263562</c:v>
                </c:pt>
                <c:pt idx="83">
                  <c:v>0.97773475314617631</c:v>
                </c:pt>
                <c:pt idx="84">
                  <c:v>0.97678916827852991</c:v>
                </c:pt>
                <c:pt idx="85">
                  <c:v>0.97584541062801944</c:v>
                </c:pt>
                <c:pt idx="86">
                  <c:v>0.97490347490347484</c:v>
                </c:pt>
                <c:pt idx="87">
                  <c:v>0.97396335583413707</c:v>
                </c:pt>
                <c:pt idx="88">
                  <c:v>0.97302504816955682</c:v>
                </c:pt>
                <c:pt idx="89">
                  <c:v>0.97208854667949962</c:v>
                </c:pt>
                <c:pt idx="90">
                  <c:v>0.97115384615384615</c:v>
                </c:pt>
                <c:pt idx="91">
                  <c:v>0.97022094140249771</c:v>
                </c:pt>
                <c:pt idx="92">
                  <c:v>0.96928982725527824</c:v>
                </c:pt>
                <c:pt idx="93">
                  <c:v>0.96836049856184092</c:v>
                </c:pt>
                <c:pt idx="94">
                  <c:v>0.96743295019157083</c:v>
                </c:pt>
                <c:pt idx="95">
                  <c:v>0.96650717703349287</c:v>
                </c:pt>
                <c:pt idx="96">
                  <c:v>0.96558317399617588</c:v>
                </c:pt>
                <c:pt idx="97">
                  <c:v>0.96466093600764091</c:v>
                </c:pt>
                <c:pt idx="98">
                  <c:v>0.9637404580152672</c:v>
                </c:pt>
                <c:pt idx="99">
                  <c:v>0.96282173498570078</c:v>
                </c:pt>
                <c:pt idx="100">
                  <c:v>0.96190476190476182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95-4E36-86C8-D4C1B9E38CDA}"/>
            </c:ext>
          </c:extLst>
        </c:ser>
        <c:ser>
          <c:idx val="1"/>
          <c:order val="1"/>
          <c:tx>
            <c:strRef>
              <c:f>'Bond Convexity'!$C$1:$C$2</c:f>
              <c:strCache>
                <c:ptCount val="2"/>
                <c:pt idx="0">
                  <c:v>Bond Price Changes</c:v>
                </c:pt>
                <c:pt idx="1">
                  <c:v>3 Yr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'Bond Convexity'!$A$3:$A$103</c:f>
              <c:numCache>
                <c:formatCode>General</c:formatCode>
                <c:ptCount val="101"/>
                <c:pt idx="0">
                  <c:v>-500</c:v>
                </c:pt>
                <c:pt idx="1">
                  <c:v>-490</c:v>
                </c:pt>
                <c:pt idx="2">
                  <c:v>-480</c:v>
                </c:pt>
                <c:pt idx="3">
                  <c:v>-470</c:v>
                </c:pt>
                <c:pt idx="4">
                  <c:v>-460</c:v>
                </c:pt>
                <c:pt idx="5">
                  <c:v>-450</c:v>
                </c:pt>
                <c:pt idx="6">
                  <c:v>-440</c:v>
                </c:pt>
                <c:pt idx="7">
                  <c:v>-430</c:v>
                </c:pt>
                <c:pt idx="8">
                  <c:v>-420</c:v>
                </c:pt>
                <c:pt idx="9">
                  <c:v>-410</c:v>
                </c:pt>
                <c:pt idx="10">
                  <c:v>-400</c:v>
                </c:pt>
                <c:pt idx="11">
                  <c:v>-390</c:v>
                </c:pt>
                <c:pt idx="12">
                  <c:v>-380</c:v>
                </c:pt>
                <c:pt idx="13">
                  <c:v>-370</c:v>
                </c:pt>
                <c:pt idx="14">
                  <c:v>-360</c:v>
                </c:pt>
                <c:pt idx="15">
                  <c:v>-350</c:v>
                </c:pt>
                <c:pt idx="16">
                  <c:v>-340</c:v>
                </c:pt>
                <c:pt idx="17">
                  <c:v>-330</c:v>
                </c:pt>
                <c:pt idx="18">
                  <c:v>-320</c:v>
                </c:pt>
                <c:pt idx="19">
                  <c:v>-310</c:v>
                </c:pt>
                <c:pt idx="20">
                  <c:v>-300</c:v>
                </c:pt>
                <c:pt idx="21">
                  <c:v>-290</c:v>
                </c:pt>
                <c:pt idx="22">
                  <c:v>-280</c:v>
                </c:pt>
                <c:pt idx="23">
                  <c:v>-270</c:v>
                </c:pt>
                <c:pt idx="24">
                  <c:v>-260</c:v>
                </c:pt>
                <c:pt idx="25">
                  <c:v>-250</c:v>
                </c:pt>
                <c:pt idx="26">
                  <c:v>-240</c:v>
                </c:pt>
                <c:pt idx="27">
                  <c:v>-230</c:v>
                </c:pt>
                <c:pt idx="28">
                  <c:v>-220</c:v>
                </c:pt>
                <c:pt idx="29">
                  <c:v>-210</c:v>
                </c:pt>
                <c:pt idx="30">
                  <c:v>-200</c:v>
                </c:pt>
                <c:pt idx="31">
                  <c:v>-190</c:v>
                </c:pt>
                <c:pt idx="32">
                  <c:v>-180</c:v>
                </c:pt>
                <c:pt idx="33">
                  <c:v>-170</c:v>
                </c:pt>
                <c:pt idx="34">
                  <c:v>-160</c:v>
                </c:pt>
                <c:pt idx="35">
                  <c:v>-150</c:v>
                </c:pt>
                <c:pt idx="36">
                  <c:v>-140</c:v>
                </c:pt>
                <c:pt idx="37">
                  <c:v>-130</c:v>
                </c:pt>
                <c:pt idx="38">
                  <c:v>-120</c:v>
                </c:pt>
                <c:pt idx="39">
                  <c:v>-110</c:v>
                </c:pt>
                <c:pt idx="40">
                  <c:v>-100</c:v>
                </c:pt>
                <c:pt idx="41">
                  <c:v>-90</c:v>
                </c:pt>
                <c:pt idx="42">
                  <c:v>-80</c:v>
                </c:pt>
                <c:pt idx="43">
                  <c:v>-70</c:v>
                </c:pt>
                <c:pt idx="44">
                  <c:v>-60</c:v>
                </c:pt>
                <c:pt idx="45">
                  <c:v>-50</c:v>
                </c:pt>
                <c:pt idx="46">
                  <c:v>-40</c:v>
                </c:pt>
                <c:pt idx="47">
                  <c:v>-30</c:v>
                </c:pt>
                <c:pt idx="48">
                  <c:v>-20</c:v>
                </c:pt>
                <c:pt idx="49">
                  <c:v>-10</c:v>
                </c:pt>
                <c:pt idx="50">
                  <c:v>0</c:v>
                </c:pt>
                <c:pt idx="51">
                  <c:v>10</c:v>
                </c:pt>
                <c:pt idx="52">
                  <c:v>20</c:v>
                </c:pt>
                <c:pt idx="53">
                  <c:v>30</c:v>
                </c:pt>
                <c:pt idx="54">
                  <c:v>40</c:v>
                </c:pt>
                <c:pt idx="55">
                  <c:v>50</c:v>
                </c:pt>
                <c:pt idx="56">
                  <c:v>60</c:v>
                </c:pt>
                <c:pt idx="57">
                  <c:v>70</c:v>
                </c:pt>
                <c:pt idx="58">
                  <c:v>80</c:v>
                </c:pt>
                <c:pt idx="59">
                  <c:v>90</c:v>
                </c:pt>
                <c:pt idx="60">
                  <c:v>100</c:v>
                </c:pt>
                <c:pt idx="61">
                  <c:v>110</c:v>
                </c:pt>
                <c:pt idx="62">
                  <c:v>120</c:v>
                </c:pt>
                <c:pt idx="63">
                  <c:v>130</c:v>
                </c:pt>
                <c:pt idx="64">
                  <c:v>140</c:v>
                </c:pt>
                <c:pt idx="65">
                  <c:v>150</c:v>
                </c:pt>
                <c:pt idx="66">
                  <c:v>160</c:v>
                </c:pt>
                <c:pt idx="67">
                  <c:v>170</c:v>
                </c:pt>
                <c:pt idx="68">
                  <c:v>180</c:v>
                </c:pt>
                <c:pt idx="69">
                  <c:v>190</c:v>
                </c:pt>
                <c:pt idx="70">
                  <c:v>200</c:v>
                </c:pt>
                <c:pt idx="71">
                  <c:v>210</c:v>
                </c:pt>
                <c:pt idx="72">
                  <c:v>220</c:v>
                </c:pt>
                <c:pt idx="73">
                  <c:v>230</c:v>
                </c:pt>
                <c:pt idx="74">
                  <c:v>240</c:v>
                </c:pt>
                <c:pt idx="75">
                  <c:v>250</c:v>
                </c:pt>
                <c:pt idx="76">
                  <c:v>260</c:v>
                </c:pt>
                <c:pt idx="77">
                  <c:v>270</c:v>
                </c:pt>
                <c:pt idx="78">
                  <c:v>280</c:v>
                </c:pt>
                <c:pt idx="79">
                  <c:v>290</c:v>
                </c:pt>
                <c:pt idx="80">
                  <c:v>300</c:v>
                </c:pt>
                <c:pt idx="81">
                  <c:v>310</c:v>
                </c:pt>
                <c:pt idx="82">
                  <c:v>320</c:v>
                </c:pt>
                <c:pt idx="83">
                  <c:v>330</c:v>
                </c:pt>
                <c:pt idx="84">
                  <c:v>340</c:v>
                </c:pt>
                <c:pt idx="85">
                  <c:v>350</c:v>
                </c:pt>
                <c:pt idx="86">
                  <c:v>360</c:v>
                </c:pt>
                <c:pt idx="87">
                  <c:v>370</c:v>
                </c:pt>
                <c:pt idx="88">
                  <c:v>380</c:v>
                </c:pt>
                <c:pt idx="89">
                  <c:v>390</c:v>
                </c:pt>
                <c:pt idx="90">
                  <c:v>400</c:v>
                </c:pt>
                <c:pt idx="91">
                  <c:v>410</c:v>
                </c:pt>
                <c:pt idx="92">
                  <c:v>420</c:v>
                </c:pt>
                <c:pt idx="93">
                  <c:v>430</c:v>
                </c:pt>
                <c:pt idx="94">
                  <c:v>440</c:v>
                </c:pt>
                <c:pt idx="95">
                  <c:v>450</c:v>
                </c:pt>
                <c:pt idx="96">
                  <c:v>460</c:v>
                </c:pt>
                <c:pt idx="97">
                  <c:v>470</c:v>
                </c:pt>
                <c:pt idx="98">
                  <c:v>480</c:v>
                </c:pt>
                <c:pt idx="99">
                  <c:v>490</c:v>
                </c:pt>
                <c:pt idx="100">
                  <c:v>500</c:v>
                </c:pt>
              </c:numCache>
            </c:numRef>
          </c:cat>
          <c:val>
            <c:numRef>
              <c:f>'Bond Convexity'!$C$3:$C$103</c:f>
              <c:numCache>
                <c:formatCode>#\ ##0.0000</c:formatCode>
                <c:ptCount val="101"/>
                <c:pt idx="0">
                  <c:v>1.232891091995918</c:v>
                </c:pt>
                <c:pt idx="1">
                  <c:v>1.2290733922754606</c:v>
                </c:pt>
                <c:pt idx="2">
                  <c:v>1.2252716212535437</c:v>
                </c:pt>
                <c:pt idx="3">
                  <c:v>1.2214856956973206</c:v>
                </c:pt>
                <c:pt idx="4">
                  <c:v>1.2177155328959246</c:v>
                </c:pt>
                <c:pt idx="5">
                  <c:v>1.2139610506566496</c:v>
                </c:pt>
                <c:pt idx="6">
                  <c:v>1.2102221673011686</c:v>
                </c:pt>
                <c:pt idx="7">
                  <c:v>1.2064988016617748</c:v>
                </c:pt>
                <c:pt idx="8">
                  <c:v>1.2027908730776633</c:v>
                </c:pt>
                <c:pt idx="9">
                  <c:v>1.1990983013912364</c:v>
                </c:pt>
                <c:pt idx="10">
                  <c:v>1.1954210069444444</c:v>
                </c:pt>
                <c:pt idx="11">
                  <c:v>1.1917589105751554</c:v>
                </c:pt>
                <c:pt idx="12">
                  <c:v>1.1881119336135526</c:v>
                </c:pt>
                <c:pt idx="13">
                  <c:v>1.1844799978785665</c:v>
                </c:pt>
                <c:pt idx="14">
                  <c:v>1.180863025674332</c:v>
                </c:pt>
                <c:pt idx="15">
                  <c:v>1.1772609397866789</c:v>
                </c:pt>
                <c:pt idx="16">
                  <c:v>1.1736736634796459</c:v>
                </c:pt>
                <c:pt idx="17">
                  <c:v>1.1701011204920311</c:v>
                </c:pt>
                <c:pt idx="18">
                  <c:v>1.1665432350339617</c:v>
                </c:pt>
                <c:pt idx="19">
                  <c:v>1.1629999317835018</c:v>
                </c:pt>
                <c:pt idx="20">
                  <c:v>1.1594711358832792</c:v>
                </c:pt>
                <c:pt idx="21">
                  <c:v>1.1559567729371467</c:v>
                </c:pt>
                <c:pt idx="22">
                  <c:v>1.1524567690068659</c:v>
                </c:pt>
                <c:pt idx="23">
                  <c:v>1.1489710506088224</c:v>
                </c:pt>
                <c:pt idx="24">
                  <c:v>1.1454995447107641</c:v>
                </c:pt>
                <c:pt idx="25">
                  <c:v>1.1420421787285693</c:v>
                </c:pt>
                <c:pt idx="26">
                  <c:v>1.1385988805230396</c:v>
                </c:pt>
                <c:pt idx="27">
                  <c:v>1.1351695783967184</c:v>
                </c:pt>
                <c:pt idx="28">
                  <c:v>1.1317542010907382</c:v>
                </c:pt>
                <c:pt idx="29">
                  <c:v>1.1283526777816906</c:v>
                </c:pt>
                <c:pt idx="30">
                  <c:v>1.1249649380785218</c:v>
                </c:pt>
                <c:pt idx="31">
                  <c:v>1.1215909120194576</c:v>
                </c:pt>
                <c:pt idx="32">
                  <c:v>1.1182305300689475</c:v>
                </c:pt>
                <c:pt idx="33">
                  <c:v>1.1148837231146378</c:v>
                </c:pt>
                <c:pt idx="34">
                  <c:v>1.1115504224643673</c:v>
                </c:pt>
                <c:pt idx="35">
                  <c:v>1.1082305598431887</c:v>
                </c:pt>
                <c:pt idx="36">
                  <c:v>1.104924067390413</c:v>
                </c:pt>
                <c:pt idx="37">
                  <c:v>1.1016308776566768</c:v>
                </c:pt>
                <c:pt idx="38">
                  <c:v>1.0983509236010378</c:v>
                </c:pt>
                <c:pt idx="39">
                  <c:v>1.0950841385880881</c:v>
                </c:pt>
                <c:pt idx="40">
                  <c:v>1.091830456385094</c:v>
                </c:pt>
                <c:pt idx="41">
                  <c:v>1.0885898111591583</c:v>
                </c:pt>
                <c:pt idx="42">
                  <c:v>1.0853621374744054</c:v>
                </c:pt>
                <c:pt idx="43">
                  <c:v>1.0821473702891888</c:v>
                </c:pt>
                <c:pt idx="44">
                  <c:v>1.0789454449533209</c:v>
                </c:pt>
                <c:pt idx="45">
                  <c:v>1.0757562972053265</c:v>
                </c:pt>
                <c:pt idx="46">
                  <c:v>1.0725798631697159</c:v>
                </c:pt>
                <c:pt idx="47">
                  <c:v>1.0694160793542804</c:v>
                </c:pt>
                <c:pt idx="48">
                  <c:v>1.0662648826474117</c:v>
                </c:pt>
                <c:pt idx="49">
                  <c:v>1.0631262103154415</c:v>
                </c:pt>
                <c:pt idx="50">
                  <c:v>1.06</c:v>
                </c:pt>
                <c:pt idx="51">
                  <c:v>1.0568861897153892</c:v>
                </c:pt>
                <c:pt idx="52">
                  <c:v>1.0537847178460311</c:v>
                </c:pt>
                <c:pt idx="53">
                  <c:v>1.0506955231438</c:v>
                </c:pt>
                <c:pt idx="54">
                  <c:v>1.0476185447255597</c:v>
                </c:pt>
                <c:pt idx="55">
                  <c:v>1.0445537220705698</c:v>
                </c:pt>
                <c:pt idx="56">
                  <c:v>1.0415009950179988</c:v>
                </c:pt>
                <c:pt idx="57">
                  <c:v>1.0384603037644089</c:v>
                </c:pt>
                <c:pt idx="58">
                  <c:v>1.0354315888612942</c:v>
                </c:pt>
                <c:pt idx="59">
                  <c:v>1.0324147912126116</c:v>
                </c:pt>
                <c:pt idx="60">
                  <c:v>1.0294098520723556</c:v>
                </c:pt>
                <c:pt idx="61">
                  <c:v>1.0264167130421302</c:v>
                </c:pt>
                <c:pt idx="62">
                  <c:v>1.0234353160687568</c:v>
                </c:pt>
                <c:pt idx="63">
                  <c:v>1.0204656034418904</c:v>
                </c:pt>
                <c:pt idx="64">
                  <c:v>1.0175075177916599</c:v>
                </c:pt>
                <c:pt idx="65">
                  <c:v>1.0145610020863249</c:v>
                </c:pt>
                <c:pt idx="66">
                  <c:v>1.0116259996299521</c:v>
                </c:pt>
                <c:pt idx="67">
                  <c:v>1.0087024540601075</c:v>
                </c:pt>
                <c:pt idx="68">
                  <c:v>1.0057903093455713</c:v>
                </c:pt>
                <c:pt idx="69">
                  <c:v>1.0028895097840647</c:v>
                </c:pt>
                <c:pt idx="70">
                  <c:v>1</c:v>
                </c:pt>
                <c:pt idx="71">
                  <c:v>0.99712172494224538</c:v>
                </c:pt>
                <c:pt idx="72">
                  <c:v>0.99425462988190672</c:v>
                </c:pt>
                <c:pt idx="73">
                  <c:v>0.99139866041012892</c:v>
                </c:pt>
                <c:pt idx="74">
                  <c:v>0.98855376243591309</c:v>
                </c:pt>
                <c:pt idx="75">
                  <c:v>0.98571988218394968</c:v>
                </c:pt>
                <c:pt idx="76">
                  <c:v>0.98289696619247113</c:v>
                </c:pt>
                <c:pt idx="77">
                  <c:v>0.98008496131111844</c:v>
                </c:pt>
                <c:pt idx="78">
                  <c:v>0.97728381469882664</c:v>
                </c:pt>
                <c:pt idx="79">
                  <c:v>0.97449347382172469</c:v>
                </c:pt>
                <c:pt idx="80">
                  <c:v>0.97171388645105317</c:v>
                </c:pt>
                <c:pt idx="81">
                  <c:v>0.96894500066109734</c:v>
                </c:pt>
                <c:pt idx="82">
                  <c:v>0.96618676482713606</c:v>
                </c:pt>
                <c:pt idx="83">
                  <c:v>0.96343912762340778</c:v>
                </c:pt>
                <c:pt idx="84">
                  <c:v>0.96070203802108944</c:v>
                </c:pt>
                <c:pt idx="85">
                  <c:v>0.95797544528629541</c:v>
                </c:pt>
                <c:pt idx="86">
                  <c:v>0.9552592989780867</c:v>
                </c:pt>
                <c:pt idx="87">
                  <c:v>0.95255354894650046</c:v>
                </c:pt>
                <c:pt idx="88">
                  <c:v>0.94985814533058999</c:v>
                </c:pt>
                <c:pt idx="89">
                  <c:v>0.94717303855648427</c:v>
                </c:pt>
                <c:pt idx="90">
                  <c:v>0.94449817933545743</c:v>
                </c:pt>
                <c:pt idx="91">
                  <c:v>0.94183351866201936</c:v>
                </c:pt>
                <c:pt idx="92">
                  <c:v>0.93917900781201424</c:v>
                </c:pt>
                <c:pt idx="93">
                  <c:v>0.93653459834073849</c:v>
                </c:pt>
                <c:pt idx="94">
                  <c:v>0.93390024208107036</c:v>
                </c:pt>
                <c:pt idx="95">
                  <c:v>0.93127589114161624</c:v>
                </c:pt>
                <c:pt idx="96">
                  <c:v>0.92866149790486796</c:v>
                </c:pt>
                <c:pt idx="97">
                  <c:v>0.92605701502537774</c:v>
                </c:pt>
                <c:pt idx="98">
                  <c:v>0.92346239542794295</c:v>
                </c:pt>
                <c:pt idx="99">
                  <c:v>0.9208775923058099</c:v>
                </c:pt>
                <c:pt idx="100">
                  <c:v>0.91830255911888559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95-4E36-86C8-D4C1B9E38CDA}"/>
            </c:ext>
          </c:extLst>
        </c:ser>
        <c:ser>
          <c:idx val="2"/>
          <c:order val="2"/>
          <c:tx>
            <c:strRef>
              <c:f>'Bond Convexity'!$D$1:$D$2</c:f>
              <c:strCache>
                <c:ptCount val="2"/>
                <c:pt idx="0">
                  <c:v>Bond Price Changes</c:v>
                </c:pt>
                <c:pt idx="1">
                  <c:v>5 Yr</c:v>
                </c:pt>
              </c:strCache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'Bond Convexity'!$A$3:$A$103</c:f>
              <c:numCache>
                <c:formatCode>General</c:formatCode>
                <c:ptCount val="101"/>
                <c:pt idx="0">
                  <c:v>-500</c:v>
                </c:pt>
                <c:pt idx="1">
                  <c:v>-490</c:v>
                </c:pt>
                <c:pt idx="2">
                  <c:v>-480</c:v>
                </c:pt>
                <c:pt idx="3">
                  <c:v>-470</c:v>
                </c:pt>
                <c:pt idx="4">
                  <c:v>-460</c:v>
                </c:pt>
                <c:pt idx="5">
                  <c:v>-450</c:v>
                </c:pt>
                <c:pt idx="6">
                  <c:v>-440</c:v>
                </c:pt>
                <c:pt idx="7">
                  <c:v>-430</c:v>
                </c:pt>
                <c:pt idx="8">
                  <c:v>-420</c:v>
                </c:pt>
                <c:pt idx="9">
                  <c:v>-410</c:v>
                </c:pt>
                <c:pt idx="10">
                  <c:v>-400</c:v>
                </c:pt>
                <c:pt idx="11">
                  <c:v>-390</c:v>
                </c:pt>
                <c:pt idx="12">
                  <c:v>-380</c:v>
                </c:pt>
                <c:pt idx="13">
                  <c:v>-370</c:v>
                </c:pt>
                <c:pt idx="14">
                  <c:v>-360</c:v>
                </c:pt>
                <c:pt idx="15">
                  <c:v>-350</c:v>
                </c:pt>
                <c:pt idx="16">
                  <c:v>-340</c:v>
                </c:pt>
                <c:pt idx="17">
                  <c:v>-330</c:v>
                </c:pt>
                <c:pt idx="18">
                  <c:v>-320</c:v>
                </c:pt>
                <c:pt idx="19">
                  <c:v>-310</c:v>
                </c:pt>
                <c:pt idx="20">
                  <c:v>-300</c:v>
                </c:pt>
                <c:pt idx="21">
                  <c:v>-290</c:v>
                </c:pt>
                <c:pt idx="22">
                  <c:v>-280</c:v>
                </c:pt>
                <c:pt idx="23">
                  <c:v>-270</c:v>
                </c:pt>
                <c:pt idx="24">
                  <c:v>-260</c:v>
                </c:pt>
                <c:pt idx="25">
                  <c:v>-250</c:v>
                </c:pt>
                <c:pt idx="26">
                  <c:v>-240</c:v>
                </c:pt>
                <c:pt idx="27">
                  <c:v>-230</c:v>
                </c:pt>
                <c:pt idx="28">
                  <c:v>-220</c:v>
                </c:pt>
                <c:pt idx="29">
                  <c:v>-210</c:v>
                </c:pt>
                <c:pt idx="30">
                  <c:v>-200</c:v>
                </c:pt>
                <c:pt idx="31">
                  <c:v>-190</c:v>
                </c:pt>
                <c:pt idx="32">
                  <c:v>-180</c:v>
                </c:pt>
                <c:pt idx="33">
                  <c:v>-170</c:v>
                </c:pt>
                <c:pt idx="34">
                  <c:v>-160</c:v>
                </c:pt>
                <c:pt idx="35">
                  <c:v>-150</c:v>
                </c:pt>
                <c:pt idx="36">
                  <c:v>-140</c:v>
                </c:pt>
                <c:pt idx="37">
                  <c:v>-130</c:v>
                </c:pt>
                <c:pt idx="38">
                  <c:v>-120</c:v>
                </c:pt>
                <c:pt idx="39">
                  <c:v>-110</c:v>
                </c:pt>
                <c:pt idx="40">
                  <c:v>-100</c:v>
                </c:pt>
                <c:pt idx="41">
                  <c:v>-90</c:v>
                </c:pt>
                <c:pt idx="42">
                  <c:v>-80</c:v>
                </c:pt>
                <c:pt idx="43">
                  <c:v>-70</c:v>
                </c:pt>
                <c:pt idx="44">
                  <c:v>-60</c:v>
                </c:pt>
                <c:pt idx="45">
                  <c:v>-50</c:v>
                </c:pt>
                <c:pt idx="46">
                  <c:v>-40</c:v>
                </c:pt>
                <c:pt idx="47">
                  <c:v>-30</c:v>
                </c:pt>
                <c:pt idx="48">
                  <c:v>-20</c:v>
                </c:pt>
                <c:pt idx="49">
                  <c:v>-10</c:v>
                </c:pt>
                <c:pt idx="50">
                  <c:v>0</c:v>
                </c:pt>
                <c:pt idx="51">
                  <c:v>10</c:v>
                </c:pt>
                <c:pt idx="52">
                  <c:v>20</c:v>
                </c:pt>
                <c:pt idx="53">
                  <c:v>30</c:v>
                </c:pt>
                <c:pt idx="54">
                  <c:v>40</c:v>
                </c:pt>
                <c:pt idx="55">
                  <c:v>50</c:v>
                </c:pt>
                <c:pt idx="56">
                  <c:v>60</c:v>
                </c:pt>
                <c:pt idx="57">
                  <c:v>70</c:v>
                </c:pt>
                <c:pt idx="58">
                  <c:v>80</c:v>
                </c:pt>
                <c:pt idx="59">
                  <c:v>90</c:v>
                </c:pt>
                <c:pt idx="60">
                  <c:v>100</c:v>
                </c:pt>
                <c:pt idx="61">
                  <c:v>110</c:v>
                </c:pt>
                <c:pt idx="62">
                  <c:v>120</c:v>
                </c:pt>
                <c:pt idx="63">
                  <c:v>130</c:v>
                </c:pt>
                <c:pt idx="64">
                  <c:v>140</c:v>
                </c:pt>
                <c:pt idx="65">
                  <c:v>150</c:v>
                </c:pt>
                <c:pt idx="66">
                  <c:v>160</c:v>
                </c:pt>
                <c:pt idx="67">
                  <c:v>170</c:v>
                </c:pt>
                <c:pt idx="68">
                  <c:v>180</c:v>
                </c:pt>
                <c:pt idx="69">
                  <c:v>190</c:v>
                </c:pt>
                <c:pt idx="70">
                  <c:v>200</c:v>
                </c:pt>
                <c:pt idx="71">
                  <c:v>210</c:v>
                </c:pt>
                <c:pt idx="72">
                  <c:v>220</c:v>
                </c:pt>
                <c:pt idx="73">
                  <c:v>230</c:v>
                </c:pt>
                <c:pt idx="74">
                  <c:v>240</c:v>
                </c:pt>
                <c:pt idx="75">
                  <c:v>250</c:v>
                </c:pt>
                <c:pt idx="76">
                  <c:v>260</c:v>
                </c:pt>
                <c:pt idx="77">
                  <c:v>270</c:v>
                </c:pt>
                <c:pt idx="78">
                  <c:v>280</c:v>
                </c:pt>
                <c:pt idx="79">
                  <c:v>290</c:v>
                </c:pt>
                <c:pt idx="80">
                  <c:v>300</c:v>
                </c:pt>
                <c:pt idx="81">
                  <c:v>310</c:v>
                </c:pt>
                <c:pt idx="82">
                  <c:v>320</c:v>
                </c:pt>
                <c:pt idx="83">
                  <c:v>330</c:v>
                </c:pt>
                <c:pt idx="84">
                  <c:v>340</c:v>
                </c:pt>
                <c:pt idx="85">
                  <c:v>350</c:v>
                </c:pt>
                <c:pt idx="86">
                  <c:v>360</c:v>
                </c:pt>
                <c:pt idx="87">
                  <c:v>370</c:v>
                </c:pt>
                <c:pt idx="88">
                  <c:v>380</c:v>
                </c:pt>
                <c:pt idx="89">
                  <c:v>390</c:v>
                </c:pt>
                <c:pt idx="90">
                  <c:v>400</c:v>
                </c:pt>
                <c:pt idx="91">
                  <c:v>410</c:v>
                </c:pt>
                <c:pt idx="92">
                  <c:v>420</c:v>
                </c:pt>
                <c:pt idx="93">
                  <c:v>430</c:v>
                </c:pt>
                <c:pt idx="94">
                  <c:v>440</c:v>
                </c:pt>
                <c:pt idx="95">
                  <c:v>450</c:v>
                </c:pt>
                <c:pt idx="96">
                  <c:v>460</c:v>
                </c:pt>
                <c:pt idx="97">
                  <c:v>470</c:v>
                </c:pt>
                <c:pt idx="98">
                  <c:v>480</c:v>
                </c:pt>
                <c:pt idx="99">
                  <c:v>490</c:v>
                </c:pt>
                <c:pt idx="100">
                  <c:v>500</c:v>
                </c:pt>
              </c:numCache>
            </c:numRef>
          </c:cat>
          <c:val>
            <c:numRef>
              <c:f>'Bond Convexity'!$D$3:$D$103</c:f>
              <c:numCache>
                <c:formatCode>#\ ##0.0000</c:formatCode>
                <c:ptCount val="101"/>
                <c:pt idx="0">
                  <c:v>1.4385331523497245</c:v>
                </c:pt>
                <c:pt idx="1">
                  <c:v>1.4312765172250386</c:v>
                </c:pt>
                <c:pt idx="2">
                  <c:v>1.4240648955004045</c:v>
                </c:pt>
                <c:pt idx="3">
                  <c:v>1.4168979595647202</c:v>
                </c:pt>
                <c:pt idx="4">
                  <c:v>1.4097753845365741</c:v>
                </c:pt>
                <c:pt idx="5">
                  <c:v>1.402696848238649</c:v>
                </c:pt>
                <c:pt idx="6">
                  <c:v>1.3956620311723931</c:v>
                </c:pt>
                <c:pt idx="7">
                  <c:v>1.3886706164929545</c:v>
                </c:pt>
                <c:pt idx="8">
                  <c:v>1.3817222899843717</c:v>
                </c:pt>
                <c:pt idx="9">
                  <c:v>1.3748167400350311</c:v>
                </c:pt>
                <c:pt idx="10">
                  <c:v>1.3679536576133695</c:v>
                </c:pt>
                <c:pt idx="11">
                  <c:v>1.3611327362438357</c:v>
                </c:pt>
                <c:pt idx="12">
                  <c:v>1.3543536719830922</c:v>
                </c:pt>
                <c:pt idx="13">
                  <c:v>1.3476161633964763</c:v>
                </c:pt>
                <c:pt idx="14">
                  <c:v>1.3409199115346893</c:v>
                </c:pt>
                <c:pt idx="15">
                  <c:v>1.334264619910738</c:v>
                </c:pt>
                <c:pt idx="16">
                  <c:v>1.3276499944771079</c:v>
                </c:pt>
                <c:pt idx="17">
                  <c:v>1.3210757436031726</c:v>
                </c:pt>
                <c:pt idx="18">
                  <c:v>1.3145415780528369</c:v>
                </c:pt>
                <c:pt idx="19">
                  <c:v>1.3080472109624068</c:v>
                </c:pt>
                <c:pt idx="20">
                  <c:v>1.3015923578186919</c:v>
                </c:pt>
                <c:pt idx="21">
                  <c:v>1.2951767364373257</c:v>
                </c:pt>
                <c:pt idx="22">
                  <c:v>1.2888000669413127</c:v>
                </c:pt>
                <c:pt idx="23">
                  <c:v>1.2824620717397948</c:v>
                </c:pt>
                <c:pt idx="24">
                  <c:v>1.2761624755070311</c:v>
                </c:pt>
                <c:pt idx="25">
                  <c:v>1.2699010051615978</c:v>
                </c:pt>
                <c:pt idx="26">
                  <c:v>1.2636773898457954</c:v>
                </c:pt>
                <c:pt idx="27">
                  <c:v>1.2574913609052698</c:v>
                </c:pt>
                <c:pt idx="28">
                  <c:v>1.2513426518688362</c:v>
                </c:pt>
                <c:pt idx="29">
                  <c:v>1.2452309984285139</c:v>
                </c:pt>
                <c:pt idx="30">
                  <c:v>1.23915613841976</c:v>
                </c:pt>
                <c:pt idx="31">
                  <c:v>1.2331178118019024</c:v>
                </c:pt>
                <c:pt idx="32">
                  <c:v>1.2271157606387793</c:v>
                </c:pt>
                <c:pt idx="33">
                  <c:v>1.2211497290795637</c:v>
                </c:pt>
                <c:pt idx="34">
                  <c:v>1.2152194633397877</c:v>
                </c:pt>
                <c:pt idx="35">
                  <c:v>1.2093247116825641</c:v>
                </c:pt>
                <c:pt idx="36">
                  <c:v>1.2034652243999853</c:v>
                </c:pt>
                <c:pt idx="37">
                  <c:v>1.1976407537947173</c:v>
                </c:pt>
                <c:pt idx="38">
                  <c:v>1.1918510541617833</c:v>
                </c:pt>
                <c:pt idx="39">
                  <c:v>1.1860958817705203</c:v>
                </c:pt>
                <c:pt idx="40">
                  <c:v>1.1803749948467261</c:v>
                </c:pt>
                <c:pt idx="41">
                  <c:v>1.174688153554978</c:v>
                </c:pt>
                <c:pt idx="42">
                  <c:v>1.1690351199811402</c:v>
                </c:pt>
                <c:pt idx="43">
                  <c:v>1.163415658115031</c:v>
                </c:pt>
                <c:pt idx="44">
                  <c:v>1.1578295338332787</c:v>
                </c:pt>
                <c:pt idx="45">
                  <c:v>1.1522765148823426</c:v>
                </c:pt>
                <c:pt idx="46">
                  <c:v>1.1467563708616999</c:v>
                </c:pt>
                <c:pt idx="47">
                  <c:v>1.1412688732072036</c:v>
                </c:pt>
                <c:pt idx="48">
                  <c:v>1.1358137951746141</c:v>
                </c:pt>
                <c:pt idx="49">
                  <c:v>1.1303909118232813</c:v>
                </c:pt>
                <c:pt idx="50">
                  <c:v>1.125</c:v>
                </c:pt>
                <c:pt idx="51">
                  <c:v>1.1196408383230034</c:v>
                </c:pt>
                <c:pt idx="52">
                  <c:v>1.1143132071662138</c:v>
                </c:pt>
                <c:pt idx="53">
                  <c:v>1.1090168886434109</c:v>
                </c:pt>
                <c:pt idx="54">
                  <c:v>1.1037516665928884</c:v>
                </c:pt>
                <c:pt idx="55">
                  <c:v>1.0985173265619741</c:v>
                </c:pt>
                <c:pt idx="56">
                  <c:v>1.0933136557918877</c:v>
                </c:pt>
                <c:pt idx="57">
                  <c:v>1.0881404432026278</c:v>
                </c:pt>
                <c:pt idx="58">
                  <c:v>1.0829974793781039</c:v>
                </c:pt>
                <c:pt idx="59">
                  <c:v>1.0778845565513393</c:v>
                </c:pt>
                <c:pt idx="60">
                  <c:v>1.0728014685898768</c:v>
                </c:pt>
                <c:pt idx="61">
                  <c:v>1.0677480109812854</c:v>
                </c:pt>
                <c:pt idx="62">
                  <c:v>1.0627239808188398</c:v>
                </c:pt>
                <c:pt idx="63">
                  <c:v>1.0577291767873216</c:v>
                </c:pt>
                <c:pt idx="64">
                  <c:v>1.0527633991489724</c:v>
                </c:pt>
                <c:pt idx="65">
                  <c:v>1.0478264497295735</c:v>
                </c:pt>
                <c:pt idx="66">
                  <c:v>1.0429181319046748</c:v>
                </c:pt>
                <c:pt idx="67">
                  <c:v>1.0380382505859451</c:v>
                </c:pt>
                <c:pt idx="68">
                  <c:v>1.0331866122076678</c:v>
                </c:pt>
                <c:pt idx="69">
                  <c:v>1.0283630247133582</c:v>
                </c:pt>
                <c:pt idx="70">
                  <c:v>1.0235672975425212</c:v>
                </c:pt>
                <c:pt idx="71">
                  <c:v>1.0187992416175293</c:v>
                </c:pt>
                <c:pt idx="72">
                  <c:v>1.0140586693306359</c:v>
                </c:pt>
                <c:pt idx="73">
                  <c:v>1.0093453945311093</c:v>
                </c:pt>
                <c:pt idx="74">
                  <c:v>1.0046592325124948</c:v>
                </c:pt>
                <c:pt idx="75">
                  <c:v>1</c:v>
                </c:pt>
                <c:pt idx="76">
                  <c:v>0.99536751513800248</c:v>
                </c:pt>
                <c:pt idx="77">
                  <c:v>0.990761597477678</c:v>
                </c:pt>
                <c:pt idx="78">
                  <c:v>0.98618206796474972</c:v>
                </c:pt>
                <c:pt idx="79">
                  <c:v>0.98162874892735441</c:v>
                </c:pt>
                <c:pt idx="80">
                  <c:v>0.97710146406402731</c:v>
                </c:pt>
                <c:pt idx="81">
                  <c:v>0.97260003843180287</c:v>
                </c:pt>
                <c:pt idx="82">
                  <c:v>0.96812429843442915</c:v>
                </c:pt>
                <c:pt idx="83">
                  <c:v>0.96367407181069697</c:v>
                </c:pt>
                <c:pt idx="84">
                  <c:v>0.95924918762288103</c:v>
                </c:pt>
                <c:pt idx="85">
                  <c:v>0.95484947624529259</c:v>
                </c:pt>
                <c:pt idx="86">
                  <c:v>0.9504747693529414</c:v>
                </c:pt>
                <c:pt idx="87">
                  <c:v>0.94612489991030757</c:v>
                </c:pt>
                <c:pt idx="88">
                  <c:v>0.94179970216021902</c:v>
                </c:pt>
                <c:pt idx="89">
                  <c:v>0.93749901161283955</c:v>
                </c:pt>
                <c:pt idx="90">
                  <c:v>0.93322266503475682</c:v>
                </c:pt>
                <c:pt idx="91">
                  <c:v>0.92897050043818086</c:v>
                </c:pt>
                <c:pt idx="92">
                  <c:v>0.92474235707023889</c:v>
                </c:pt>
                <c:pt idx="93">
                  <c:v>0.92053807540238031</c:v>
                </c:pt>
                <c:pt idx="94">
                  <c:v>0.91635749711987446</c:v>
                </c:pt>
                <c:pt idx="95">
                  <c:v>0.91220046511141517</c:v>
                </c:pt>
                <c:pt idx="96">
                  <c:v>0.90806682345881995</c:v>
                </c:pt>
                <c:pt idx="97">
                  <c:v>0.90395641742683064</c:v>
                </c:pt>
                <c:pt idx="98">
                  <c:v>0.89986909345300592</c:v>
                </c:pt>
                <c:pt idx="99">
                  <c:v>0.89580469913771688</c:v>
                </c:pt>
                <c:pt idx="100">
                  <c:v>0.89176308323422959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95-4E36-86C8-D4C1B9E38CDA}"/>
            </c:ext>
          </c:extLst>
        </c:ser>
        <c:ser>
          <c:idx val="3"/>
          <c:order val="3"/>
          <c:tx>
            <c:strRef>
              <c:f>'Bond Convexity'!$E$1:$E$2</c:f>
              <c:strCache>
                <c:ptCount val="2"/>
                <c:pt idx="0">
                  <c:v>Bond Price Changes</c:v>
                </c:pt>
                <c:pt idx="1">
                  <c:v>10 Yr</c:v>
                </c:pt>
              </c:strCache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'Bond Convexity'!$A$3:$A$103</c:f>
              <c:numCache>
                <c:formatCode>General</c:formatCode>
                <c:ptCount val="101"/>
                <c:pt idx="0">
                  <c:v>-500</c:v>
                </c:pt>
                <c:pt idx="1">
                  <c:v>-490</c:v>
                </c:pt>
                <c:pt idx="2">
                  <c:v>-480</c:v>
                </c:pt>
                <c:pt idx="3">
                  <c:v>-470</c:v>
                </c:pt>
                <c:pt idx="4">
                  <c:v>-460</c:v>
                </c:pt>
                <c:pt idx="5">
                  <c:v>-450</c:v>
                </c:pt>
                <c:pt idx="6">
                  <c:v>-440</c:v>
                </c:pt>
                <c:pt idx="7">
                  <c:v>-430</c:v>
                </c:pt>
                <c:pt idx="8">
                  <c:v>-420</c:v>
                </c:pt>
                <c:pt idx="9">
                  <c:v>-410</c:v>
                </c:pt>
                <c:pt idx="10">
                  <c:v>-400</c:v>
                </c:pt>
                <c:pt idx="11">
                  <c:v>-390</c:v>
                </c:pt>
                <c:pt idx="12">
                  <c:v>-380</c:v>
                </c:pt>
                <c:pt idx="13">
                  <c:v>-370</c:v>
                </c:pt>
                <c:pt idx="14">
                  <c:v>-360</c:v>
                </c:pt>
                <c:pt idx="15">
                  <c:v>-350</c:v>
                </c:pt>
                <c:pt idx="16">
                  <c:v>-340</c:v>
                </c:pt>
                <c:pt idx="17">
                  <c:v>-330</c:v>
                </c:pt>
                <c:pt idx="18">
                  <c:v>-320</c:v>
                </c:pt>
                <c:pt idx="19">
                  <c:v>-310</c:v>
                </c:pt>
                <c:pt idx="20">
                  <c:v>-300</c:v>
                </c:pt>
                <c:pt idx="21">
                  <c:v>-290</c:v>
                </c:pt>
                <c:pt idx="22">
                  <c:v>-280</c:v>
                </c:pt>
                <c:pt idx="23">
                  <c:v>-270</c:v>
                </c:pt>
                <c:pt idx="24">
                  <c:v>-260</c:v>
                </c:pt>
                <c:pt idx="25">
                  <c:v>-250</c:v>
                </c:pt>
                <c:pt idx="26">
                  <c:v>-240</c:v>
                </c:pt>
                <c:pt idx="27">
                  <c:v>-230</c:v>
                </c:pt>
                <c:pt idx="28">
                  <c:v>-220</c:v>
                </c:pt>
                <c:pt idx="29">
                  <c:v>-210</c:v>
                </c:pt>
                <c:pt idx="30">
                  <c:v>-200</c:v>
                </c:pt>
                <c:pt idx="31">
                  <c:v>-190</c:v>
                </c:pt>
                <c:pt idx="32">
                  <c:v>-180</c:v>
                </c:pt>
                <c:pt idx="33">
                  <c:v>-170</c:v>
                </c:pt>
                <c:pt idx="34">
                  <c:v>-160</c:v>
                </c:pt>
                <c:pt idx="35">
                  <c:v>-150</c:v>
                </c:pt>
                <c:pt idx="36">
                  <c:v>-140</c:v>
                </c:pt>
                <c:pt idx="37">
                  <c:v>-130</c:v>
                </c:pt>
                <c:pt idx="38">
                  <c:v>-120</c:v>
                </c:pt>
                <c:pt idx="39">
                  <c:v>-110</c:v>
                </c:pt>
                <c:pt idx="40">
                  <c:v>-100</c:v>
                </c:pt>
                <c:pt idx="41">
                  <c:v>-90</c:v>
                </c:pt>
                <c:pt idx="42">
                  <c:v>-80</c:v>
                </c:pt>
                <c:pt idx="43">
                  <c:v>-70</c:v>
                </c:pt>
                <c:pt idx="44">
                  <c:v>-60</c:v>
                </c:pt>
                <c:pt idx="45">
                  <c:v>-50</c:v>
                </c:pt>
                <c:pt idx="46">
                  <c:v>-40</c:v>
                </c:pt>
                <c:pt idx="47">
                  <c:v>-30</c:v>
                </c:pt>
                <c:pt idx="48">
                  <c:v>-20</c:v>
                </c:pt>
                <c:pt idx="49">
                  <c:v>-10</c:v>
                </c:pt>
                <c:pt idx="50">
                  <c:v>0</c:v>
                </c:pt>
                <c:pt idx="51">
                  <c:v>10</c:v>
                </c:pt>
                <c:pt idx="52">
                  <c:v>20</c:v>
                </c:pt>
                <c:pt idx="53">
                  <c:v>30</c:v>
                </c:pt>
                <c:pt idx="54">
                  <c:v>40</c:v>
                </c:pt>
                <c:pt idx="55">
                  <c:v>50</c:v>
                </c:pt>
                <c:pt idx="56">
                  <c:v>60</c:v>
                </c:pt>
                <c:pt idx="57">
                  <c:v>70</c:v>
                </c:pt>
                <c:pt idx="58">
                  <c:v>80</c:v>
                </c:pt>
                <c:pt idx="59">
                  <c:v>90</c:v>
                </c:pt>
                <c:pt idx="60">
                  <c:v>100</c:v>
                </c:pt>
                <c:pt idx="61">
                  <c:v>110</c:v>
                </c:pt>
                <c:pt idx="62">
                  <c:v>120</c:v>
                </c:pt>
                <c:pt idx="63">
                  <c:v>130</c:v>
                </c:pt>
                <c:pt idx="64">
                  <c:v>140</c:v>
                </c:pt>
                <c:pt idx="65">
                  <c:v>150</c:v>
                </c:pt>
                <c:pt idx="66">
                  <c:v>160</c:v>
                </c:pt>
                <c:pt idx="67">
                  <c:v>170</c:v>
                </c:pt>
                <c:pt idx="68">
                  <c:v>180</c:v>
                </c:pt>
                <c:pt idx="69">
                  <c:v>190</c:v>
                </c:pt>
                <c:pt idx="70">
                  <c:v>200</c:v>
                </c:pt>
                <c:pt idx="71">
                  <c:v>210</c:v>
                </c:pt>
                <c:pt idx="72">
                  <c:v>220</c:v>
                </c:pt>
                <c:pt idx="73">
                  <c:v>230</c:v>
                </c:pt>
                <c:pt idx="74">
                  <c:v>240</c:v>
                </c:pt>
                <c:pt idx="75">
                  <c:v>250</c:v>
                </c:pt>
                <c:pt idx="76">
                  <c:v>260</c:v>
                </c:pt>
                <c:pt idx="77">
                  <c:v>270</c:v>
                </c:pt>
                <c:pt idx="78">
                  <c:v>280</c:v>
                </c:pt>
                <c:pt idx="79">
                  <c:v>290</c:v>
                </c:pt>
                <c:pt idx="80">
                  <c:v>300</c:v>
                </c:pt>
                <c:pt idx="81">
                  <c:v>310</c:v>
                </c:pt>
                <c:pt idx="82">
                  <c:v>320</c:v>
                </c:pt>
                <c:pt idx="83">
                  <c:v>330</c:v>
                </c:pt>
                <c:pt idx="84">
                  <c:v>340</c:v>
                </c:pt>
                <c:pt idx="85">
                  <c:v>350</c:v>
                </c:pt>
                <c:pt idx="86">
                  <c:v>360</c:v>
                </c:pt>
                <c:pt idx="87">
                  <c:v>370</c:v>
                </c:pt>
                <c:pt idx="88">
                  <c:v>380</c:v>
                </c:pt>
                <c:pt idx="89">
                  <c:v>390</c:v>
                </c:pt>
                <c:pt idx="90">
                  <c:v>400</c:v>
                </c:pt>
                <c:pt idx="91">
                  <c:v>410</c:v>
                </c:pt>
                <c:pt idx="92">
                  <c:v>420</c:v>
                </c:pt>
                <c:pt idx="93">
                  <c:v>430</c:v>
                </c:pt>
                <c:pt idx="94">
                  <c:v>440</c:v>
                </c:pt>
                <c:pt idx="95">
                  <c:v>450</c:v>
                </c:pt>
                <c:pt idx="96">
                  <c:v>460</c:v>
                </c:pt>
                <c:pt idx="97">
                  <c:v>470</c:v>
                </c:pt>
                <c:pt idx="98">
                  <c:v>480</c:v>
                </c:pt>
                <c:pt idx="99">
                  <c:v>490</c:v>
                </c:pt>
                <c:pt idx="100">
                  <c:v>500</c:v>
                </c:pt>
              </c:numCache>
            </c:numRef>
          </c:cat>
          <c:val>
            <c:numRef>
              <c:f>'Bond Convexity'!$E$3:$E$103</c:f>
              <c:numCache>
                <c:formatCode>#\ ##0.0000</c:formatCode>
                <c:ptCount val="101"/>
                <c:pt idx="0">
                  <c:v>2.1393103691956581</c:v>
                </c:pt>
                <c:pt idx="1">
                  <c:v>2.1189195277137776</c:v>
                </c:pt>
                <c:pt idx="2">
                  <c:v>2.0987549726942105</c:v>
                </c:pt>
                <c:pt idx="3">
                  <c:v>2.0788139218033361</c:v>
                </c:pt>
                <c:pt idx="4">
                  <c:v>2.0590936299953397</c:v>
                </c:pt>
                <c:pt idx="5">
                  <c:v>2.0395913889725907</c:v>
                </c:pt>
                <c:pt idx="6">
                  <c:v>2.0203045266544164</c:v>
                </c:pt>
                <c:pt idx="7">
                  <c:v>2.0012304066540993</c:v>
                </c:pt>
                <c:pt idx="8">
                  <c:v>1.9823664277639741</c:v>
                </c:pt>
                <c:pt idx="9">
                  <c:v>1.9637100234485103</c:v>
                </c:pt>
                <c:pt idx="10">
                  <c:v>1.9452586613452132</c:v>
                </c:pt>
                <c:pt idx="11">
                  <c:v>1.9270098427732363</c:v>
                </c:pt>
                <c:pt idx="12">
                  <c:v>1.9089611022495738</c:v>
                </c:pt>
                <c:pt idx="13">
                  <c:v>1.8911100070127187</c:v>
                </c:pt>
                <c:pt idx="14">
                  <c:v>1.8734541565536298</c:v>
                </c:pt>
                <c:pt idx="15">
                  <c:v>1.8559911821539361</c:v>
                </c:pt>
                <c:pt idx="16">
                  <c:v>1.8387187464312214</c:v>
                </c:pt>
                <c:pt idx="17">
                  <c:v>1.8216345428912863</c:v>
                </c:pt>
                <c:pt idx="18">
                  <c:v>1.8047362954872745</c:v>
                </c:pt>
                <c:pt idx="19">
                  <c:v>1.7880217581855571</c:v>
                </c:pt>
                <c:pt idx="20">
                  <c:v>1.7714887145382447</c:v>
                </c:pt>
                <c:pt idx="21">
                  <c:v>1.7551349772622469</c:v>
                </c:pt>
                <c:pt idx="22">
                  <c:v>1.7389583878247377</c:v>
                </c:pt>
                <c:pt idx="23">
                  <c:v>1.7229568160349664</c:v>
                </c:pt>
                <c:pt idx="24">
                  <c:v>1.7071281596422629</c:v>
                </c:pt>
                <c:pt idx="25">
                  <c:v>1.6914703439401795</c:v>
                </c:pt>
                <c:pt idx="26">
                  <c:v>1.6759813213766317</c:v>
                </c:pt>
                <c:pt idx="27">
                  <c:v>1.6606590711699798</c:v>
                </c:pt>
                <c:pt idx="28">
                  <c:v>1.6455015989309152</c:v>
                </c:pt>
                <c:pt idx="29">
                  <c:v>1.630506936290091</c:v>
                </c:pt>
                <c:pt idx="30">
                  <c:v>1.6156731405313816</c:v>
                </c:pt>
                <c:pt idx="31">
                  <c:v>1.6009982942306862</c:v>
                </c:pt>
                <c:pt idx="32">
                  <c:v>1.5864805049002071</c:v>
                </c:pt>
                <c:pt idx="33">
                  <c:v>1.5721179046380667</c:v>
                </c:pt>
                <c:pt idx="34">
                  <c:v>1.5579086497832302</c:v>
                </c:pt>
                <c:pt idx="35">
                  <c:v>1.5438509205756237</c:v>
                </c:pt>
                <c:pt idx="36">
                  <c:v>1.5299429208213529</c:v>
                </c:pt>
                <c:pt idx="37">
                  <c:v>1.5161828775629569</c:v>
                </c:pt>
                <c:pt idx="38">
                  <c:v>1.5025690407546286</c:v>
                </c:pt>
                <c:pt idx="39">
                  <c:v>1.4890996829422904</c:v>
                </c:pt>
                <c:pt idx="40">
                  <c:v>1.4757730989484636</c:v>
                </c:pt>
                <c:pt idx="41">
                  <c:v>1.4625876055618547</c:v>
                </c:pt>
                <c:pt idx="42">
                  <c:v>1.4495415412316048</c:v>
                </c:pt>
                <c:pt idx="43">
                  <c:v>1.4366332657660656</c:v>
                </c:pt>
                <c:pt idx="44">
                  <c:v>1.4238611600361106</c:v>
                </c:pt>
                <c:pt idx="45">
                  <c:v>1.411223625682851</c:v>
                </c:pt>
                <c:pt idx="46">
                  <c:v>1.3987190848296904</c:v>
                </c:pt>
                <c:pt idx="47">
                  <c:v>1.3863459797986895</c:v>
                </c:pt>
                <c:pt idx="48">
                  <c:v>1.3741027728311357</c:v>
                </c:pt>
                <c:pt idx="49">
                  <c:v>1.3619879458122477</c:v>
                </c:pt>
                <c:pt idx="50">
                  <c:v>1.35</c:v>
                </c:pt>
                <c:pt idx="51">
                  <c:v>1.338137455757856</c:v>
                </c:pt>
                <c:pt idx="52">
                  <c:v>1.3263988522917904</c:v>
                </c:pt>
                <c:pt idx="53">
                  <c:v>1.3147827473905163</c:v>
                </c:pt>
                <c:pt idx="54">
                  <c:v>1.3032877171704347</c:v>
                </c:pt>
                <c:pt idx="55">
                  <c:v>1.2919123558235792</c:v>
                </c:pt>
                <c:pt idx="56">
                  <c:v>1.2806552753698037</c:v>
                </c:pt>
                <c:pt idx="57">
                  <c:v>1.2695151054122515</c:v>
                </c:pt>
                <c:pt idx="58">
                  <c:v>1.258490492896698</c:v>
                </c:pt>
                <c:pt idx="59">
                  <c:v>1.2475801018742252</c:v>
                </c:pt>
                <c:pt idx="60">
                  <c:v>1.2367826132675421</c:v>
                </c:pt>
                <c:pt idx="61">
                  <c:v>1.2260967246405956</c:v>
                </c:pt>
                <c:pt idx="62">
                  <c:v>1.2155211499716678</c:v>
                </c:pt>
                <c:pt idx="63">
                  <c:v>1.2050546194297149</c:v>
                </c:pt>
                <c:pt idx="64">
                  <c:v>1.1946958791540303</c:v>
                </c:pt>
                <c:pt idx="65">
                  <c:v>1.1844436910370872</c:v>
                </c:pt>
                <c:pt idx="66">
                  <c:v>1.1742968325105918</c:v>
                </c:pt>
                <c:pt idx="67">
                  <c:v>1.1642540963346037</c:v>
                </c:pt>
                <c:pt idx="68">
                  <c:v>1.1543142903897829</c:v>
                </c:pt>
                <c:pt idx="69">
                  <c:v>1.1444762374726125</c:v>
                </c:pt>
                <c:pt idx="70">
                  <c:v>1.1347387750936335</c:v>
                </c:pt>
                <c:pt idx="71">
                  <c:v>1.1251007552785857</c:v>
                </c:pt>
                <c:pt idx="72">
                  <c:v>1.1155610443724482</c:v>
                </c:pt>
                <c:pt idx="73">
                  <c:v>1.1061185228463075</c:v>
                </c:pt>
                <c:pt idx="74">
                  <c:v>1.0967720851070362</c:v>
                </c:pt>
                <c:pt idx="75">
                  <c:v>1.0875206393097092</c:v>
                </c:pt>
                <c:pt idx="76">
                  <c:v>1.0783631071727431</c:v>
                </c:pt>
                <c:pt idx="77">
                  <c:v>1.0692984237956955</c:v>
                </c:pt>
                <c:pt idx="78">
                  <c:v>1.0603255374796976</c:v>
                </c:pt>
                <c:pt idx="79">
                  <c:v>1.0514434095504677</c:v>
                </c:pt>
                <c:pt idx="80">
                  <c:v>1.0426510141838792</c:v>
                </c:pt>
                <c:pt idx="81">
                  <c:v>1.0339473382340296</c:v>
                </c:pt>
                <c:pt idx="82">
                  <c:v>1.0253313810637843</c:v>
                </c:pt>
                <c:pt idx="83">
                  <c:v>1.0168021543777492</c:v>
                </c:pt>
                <c:pt idx="84">
                  <c:v>1.0083586820576385</c:v>
                </c:pt>
                <c:pt idx="85">
                  <c:v>1</c:v>
                </c:pt>
                <c:pt idx="86">
                  <c:v>0.99172515595626365</c:v>
                </c:pt>
                <c:pt idx="87">
                  <c:v>0.98353320937507394</c:v>
                </c:pt>
                <c:pt idx="88">
                  <c:v>0.97542323124687558</c:v>
                </c:pt>
                <c:pt idx="89">
                  <c:v>0.96739430395071457</c:v>
                </c:pt>
                <c:pt idx="90">
                  <c:v>0.9594455211032249</c:v>
                </c:pt>
                <c:pt idx="91">
                  <c:v>0.95157598740976301</c:v>
                </c:pt>
                <c:pt idx="92">
                  <c:v>0.94378481851766027</c:v>
                </c:pt>
                <c:pt idx="93">
                  <c:v>0.93607114087156251</c:v>
                </c:pt>
                <c:pt idx="94">
                  <c:v>0.92843409157081869</c:v>
                </c:pt>
                <c:pt idx="95">
                  <c:v>0.92087281822889855</c:v>
                </c:pt>
                <c:pt idx="96">
                  <c:v>0.91338647883479462</c:v>
                </c:pt>
                <c:pt idx="97">
                  <c:v>0.90597424161639362</c:v>
                </c:pt>
                <c:pt idx="98">
                  <c:v>0.89863528490577194</c:v>
                </c:pt>
                <c:pt idx="99">
                  <c:v>0.89136879700640281</c:v>
                </c:pt>
                <c:pt idx="100">
                  <c:v>0.88417397606222781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95-4E36-86C8-D4C1B9E38CDA}"/>
            </c:ext>
          </c:extLst>
        </c:ser>
        <c:ser>
          <c:idx val="4"/>
          <c:order val="4"/>
          <c:tx>
            <c:strRef>
              <c:f>'Bond Convexity'!$F$1:$F$2</c:f>
              <c:strCache>
                <c:ptCount val="2"/>
                <c:pt idx="0">
                  <c:v>Bond Price Changes</c:v>
                </c:pt>
                <c:pt idx="1">
                  <c:v>30 Yr</c:v>
                </c:pt>
              </c:strCache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numRef>
              <c:f>'Bond Convexity'!$A$3:$A$103</c:f>
              <c:numCache>
                <c:formatCode>General</c:formatCode>
                <c:ptCount val="101"/>
                <c:pt idx="0">
                  <c:v>-500</c:v>
                </c:pt>
                <c:pt idx="1">
                  <c:v>-490</c:v>
                </c:pt>
                <c:pt idx="2">
                  <c:v>-480</c:v>
                </c:pt>
                <c:pt idx="3">
                  <c:v>-470</c:v>
                </c:pt>
                <c:pt idx="4">
                  <c:v>-460</c:v>
                </c:pt>
                <c:pt idx="5">
                  <c:v>-450</c:v>
                </c:pt>
                <c:pt idx="6">
                  <c:v>-440</c:v>
                </c:pt>
                <c:pt idx="7">
                  <c:v>-430</c:v>
                </c:pt>
                <c:pt idx="8">
                  <c:v>-420</c:v>
                </c:pt>
                <c:pt idx="9">
                  <c:v>-410</c:v>
                </c:pt>
                <c:pt idx="10">
                  <c:v>-400</c:v>
                </c:pt>
                <c:pt idx="11">
                  <c:v>-390</c:v>
                </c:pt>
                <c:pt idx="12">
                  <c:v>-380</c:v>
                </c:pt>
                <c:pt idx="13">
                  <c:v>-370</c:v>
                </c:pt>
                <c:pt idx="14">
                  <c:v>-360</c:v>
                </c:pt>
                <c:pt idx="15">
                  <c:v>-350</c:v>
                </c:pt>
                <c:pt idx="16">
                  <c:v>-340</c:v>
                </c:pt>
                <c:pt idx="17">
                  <c:v>-330</c:v>
                </c:pt>
                <c:pt idx="18">
                  <c:v>-320</c:v>
                </c:pt>
                <c:pt idx="19">
                  <c:v>-310</c:v>
                </c:pt>
                <c:pt idx="20">
                  <c:v>-300</c:v>
                </c:pt>
                <c:pt idx="21">
                  <c:v>-290</c:v>
                </c:pt>
                <c:pt idx="22">
                  <c:v>-280</c:v>
                </c:pt>
                <c:pt idx="23">
                  <c:v>-270</c:v>
                </c:pt>
                <c:pt idx="24">
                  <c:v>-260</c:v>
                </c:pt>
                <c:pt idx="25">
                  <c:v>-250</c:v>
                </c:pt>
                <c:pt idx="26">
                  <c:v>-240</c:v>
                </c:pt>
                <c:pt idx="27">
                  <c:v>-230</c:v>
                </c:pt>
                <c:pt idx="28">
                  <c:v>-220</c:v>
                </c:pt>
                <c:pt idx="29">
                  <c:v>-210</c:v>
                </c:pt>
                <c:pt idx="30">
                  <c:v>-200</c:v>
                </c:pt>
                <c:pt idx="31">
                  <c:v>-190</c:v>
                </c:pt>
                <c:pt idx="32">
                  <c:v>-180</c:v>
                </c:pt>
                <c:pt idx="33">
                  <c:v>-170</c:v>
                </c:pt>
                <c:pt idx="34">
                  <c:v>-160</c:v>
                </c:pt>
                <c:pt idx="35">
                  <c:v>-150</c:v>
                </c:pt>
                <c:pt idx="36">
                  <c:v>-140</c:v>
                </c:pt>
                <c:pt idx="37">
                  <c:v>-130</c:v>
                </c:pt>
                <c:pt idx="38">
                  <c:v>-120</c:v>
                </c:pt>
                <c:pt idx="39">
                  <c:v>-110</c:v>
                </c:pt>
                <c:pt idx="40">
                  <c:v>-100</c:v>
                </c:pt>
                <c:pt idx="41">
                  <c:v>-90</c:v>
                </c:pt>
                <c:pt idx="42">
                  <c:v>-80</c:v>
                </c:pt>
                <c:pt idx="43">
                  <c:v>-70</c:v>
                </c:pt>
                <c:pt idx="44">
                  <c:v>-60</c:v>
                </c:pt>
                <c:pt idx="45">
                  <c:v>-50</c:v>
                </c:pt>
                <c:pt idx="46">
                  <c:v>-40</c:v>
                </c:pt>
                <c:pt idx="47">
                  <c:v>-30</c:v>
                </c:pt>
                <c:pt idx="48">
                  <c:v>-20</c:v>
                </c:pt>
                <c:pt idx="49">
                  <c:v>-10</c:v>
                </c:pt>
                <c:pt idx="50">
                  <c:v>0</c:v>
                </c:pt>
                <c:pt idx="51">
                  <c:v>10</c:v>
                </c:pt>
                <c:pt idx="52">
                  <c:v>20</c:v>
                </c:pt>
                <c:pt idx="53">
                  <c:v>30</c:v>
                </c:pt>
                <c:pt idx="54">
                  <c:v>40</c:v>
                </c:pt>
                <c:pt idx="55">
                  <c:v>50</c:v>
                </c:pt>
                <c:pt idx="56">
                  <c:v>60</c:v>
                </c:pt>
                <c:pt idx="57">
                  <c:v>70</c:v>
                </c:pt>
                <c:pt idx="58">
                  <c:v>80</c:v>
                </c:pt>
                <c:pt idx="59">
                  <c:v>90</c:v>
                </c:pt>
                <c:pt idx="60">
                  <c:v>100</c:v>
                </c:pt>
                <c:pt idx="61">
                  <c:v>110</c:v>
                </c:pt>
                <c:pt idx="62">
                  <c:v>120</c:v>
                </c:pt>
                <c:pt idx="63">
                  <c:v>130</c:v>
                </c:pt>
                <c:pt idx="64">
                  <c:v>140</c:v>
                </c:pt>
                <c:pt idx="65">
                  <c:v>150</c:v>
                </c:pt>
                <c:pt idx="66">
                  <c:v>160</c:v>
                </c:pt>
                <c:pt idx="67">
                  <c:v>170</c:v>
                </c:pt>
                <c:pt idx="68">
                  <c:v>180</c:v>
                </c:pt>
                <c:pt idx="69">
                  <c:v>190</c:v>
                </c:pt>
                <c:pt idx="70">
                  <c:v>200</c:v>
                </c:pt>
                <c:pt idx="71">
                  <c:v>210</c:v>
                </c:pt>
                <c:pt idx="72">
                  <c:v>220</c:v>
                </c:pt>
                <c:pt idx="73">
                  <c:v>230</c:v>
                </c:pt>
                <c:pt idx="74">
                  <c:v>240</c:v>
                </c:pt>
                <c:pt idx="75">
                  <c:v>250</c:v>
                </c:pt>
                <c:pt idx="76">
                  <c:v>260</c:v>
                </c:pt>
                <c:pt idx="77">
                  <c:v>270</c:v>
                </c:pt>
                <c:pt idx="78">
                  <c:v>280</c:v>
                </c:pt>
                <c:pt idx="79">
                  <c:v>290</c:v>
                </c:pt>
                <c:pt idx="80">
                  <c:v>300</c:v>
                </c:pt>
                <c:pt idx="81">
                  <c:v>310</c:v>
                </c:pt>
                <c:pt idx="82">
                  <c:v>320</c:v>
                </c:pt>
                <c:pt idx="83">
                  <c:v>330</c:v>
                </c:pt>
                <c:pt idx="84">
                  <c:v>340</c:v>
                </c:pt>
                <c:pt idx="85">
                  <c:v>350</c:v>
                </c:pt>
                <c:pt idx="86">
                  <c:v>360</c:v>
                </c:pt>
                <c:pt idx="87">
                  <c:v>370</c:v>
                </c:pt>
                <c:pt idx="88">
                  <c:v>380</c:v>
                </c:pt>
                <c:pt idx="89">
                  <c:v>390</c:v>
                </c:pt>
                <c:pt idx="90">
                  <c:v>400</c:v>
                </c:pt>
                <c:pt idx="91">
                  <c:v>410</c:v>
                </c:pt>
                <c:pt idx="92">
                  <c:v>420</c:v>
                </c:pt>
                <c:pt idx="93">
                  <c:v>430</c:v>
                </c:pt>
                <c:pt idx="94">
                  <c:v>440</c:v>
                </c:pt>
                <c:pt idx="95">
                  <c:v>450</c:v>
                </c:pt>
                <c:pt idx="96">
                  <c:v>460</c:v>
                </c:pt>
                <c:pt idx="97">
                  <c:v>470</c:v>
                </c:pt>
                <c:pt idx="98">
                  <c:v>480</c:v>
                </c:pt>
                <c:pt idx="99">
                  <c:v>490</c:v>
                </c:pt>
                <c:pt idx="100">
                  <c:v>500</c:v>
                </c:pt>
              </c:numCache>
            </c:numRef>
          </c:cat>
          <c:val>
            <c:numRef>
              <c:f>'Bond Convexity'!$F$3:$F$103</c:f>
              <c:numCache>
                <c:formatCode>#\ ##0.0000</c:formatCode>
                <c:ptCount val="101"/>
                <c:pt idx="0">
                  <c:v>7.9520822851231197</c:v>
                </c:pt>
                <c:pt idx="1">
                  <c:v>7.7416002187151722</c:v>
                </c:pt>
                <c:pt idx="2">
                  <c:v>7.5373741870333628</c:v>
                </c:pt>
                <c:pt idx="3">
                  <c:v>7.3392066454398108</c:v>
                </c:pt>
                <c:pt idx="4">
                  <c:v>7.1469065707582713</c:v>
                </c:pt>
                <c:pt idx="5">
                  <c:v>6.9602892377918346</c:v>
                </c:pt>
                <c:pt idx="6">
                  <c:v>6.7791760037591873</c:v>
                </c:pt>
                <c:pt idx="7">
                  <c:v>6.6033941003597771</c:v>
                </c:pt>
                <c:pt idx="8">
                  <c:v>6.4327764331896109</c:v>
                </c:pt>
                <c:pt idx="9">
                  <c:v>6.2671613882397432</c:v>
                </c:pt>
                <c:pt idx="10">
                  <c:v>6.1063926452192918</c:v>
                </c:pt>
                <c:pt idx="11">
                  <c:v>5.9503189974548922</c:v>
                </c:pt>
                <c:pt idx="12">
                  <c:v>5.798794178127527</c:v>
                </c:pt>
                <c:pt idx="13">
                  <c:v>5.65167669261686</c:v>
                </c:pt>
                <c:pt idx="14">
                  <c:v>5.5088296567313133</c:v>
                </c:pt>
                <c:pt idx="15">
                  <c:v>5.370120640611117</c:v>
                </c:pt>
                <c:pt idx="16">
                  <c:v>5.2354215180988124</c:v>
                </c:pt>
                <c:pt idx="17">
                  <c:v>5.1046083213797635</c:v>
                </c:pt>
                <c:pt idx="18">
                  <c:v>4.9775611007024114</c:v>
                </c:pt>
                <c:pt idx="19">
                  <c:v>4.8541637889951676</c:v>
                </c:pt>
                <c:pt idx="20">
                  <c:v>4.7343040712035291</c:v>
                </c:pt>
                <c:pt idx="21">
                  <c:v>4.6178732581776609</c:v>
                </c:pt>
                <c:pt idx="22">
                  <c:v>4.5047661649468136</c:v>
                </c:pt>
                <c:pt idx="23">
                  <c:v>4.3948809932233228</c:v>
                </c:pt>
                <c:pt idx="24">
                  <c:v>4.288119217984236</c:v>
                </c:pt>
                <c:pt idx="25">
                  <c:v>4.1843854779848213</c:v>
                </c:pt>
                <c:pt idx="26">
                  <c:v>4.0835874700630486</c:v>
                </c:pt>
                <c:pt idx="27">
                  <c:v>3.9856358470997488</c:v>
                </c:pt>
                <c:pt idx="28">
                  <c:v>3.8904441195038189</c:v>
                </c:pt>
                <c:pt idx="29">
                  <c:v>3.7979285600968677</c:v>
                </c:pt>
                <c:pt idx="30">
                  <c:v>3.7080081122761639</c:v>
                </c:pt>
                <c:pt idx="31">
                  <c:v>3.6206043013392804</c:v>
                </c:pt>
                <c:pt idx="32">
                  <c:v>3.5356411488581183</c:v>
                </c:pt>
                <c:pt idx="33">
                  <c:v>3.4530450899938896</c:v>
                </c:pt>
                <c:pt idx="34">
                  <c:v>3.372744893648985</c:v>
                </c:pt>
                <c:pt idx="35">
                  <c:v>3.294671585355144</c:v>
                </c:pt>
                <c:pt idx="36">
                  <c:v>3.2187583728010423</c:v>
                </c:pt>
                <c:pt idx="37">
                  <c:v>3.1449405739060983</c:v>
                </c:pt>
                <c:pt idx="38">
                  <c:v>3.0731555473506815</c:v>
                </c:pt>
                <c:pt idx="39">
                  <c:v>3.0033426254759057</c:v>
                </c:pt>
                <c:pt idx="40">
                  <c:v>2.9354430494696606</c:v>
                </c:pt>
                <c:pt idx="41">
                  <c:v>2.869399906758439</c:v>
                </c:pt>
                <c:pt idx="42">
                  <c:v>2.8051580705274466</c:v>
                </c:pt>
                <c:pt idx="43">
                  <c:v>2.7426641412941213</c:v>
                </c:pt>
                <c:pt idx="44">
                  <c:v>2.681866390463302</c:v>
                </c:pt>
                <c:pt idx="45">
                  <c:v>2.6227147057944311</c:v>
                </c:pt>
                <c:pt idx="46">
                  <c:v>2.5651605387138776</c:v>
                </c:pt>
                <c:pt idx="47">
                  <c:v>2.5091568534080677</c:v>
                </c:pt>
                <c:pt idx="48">
                  <c:v>2.4546580776350839</c:v>
                </c:pt>
                <c:pt idx="49">
                  <c:v>2.4016200551948157</c:v>
                </c:pt>
                <c:pt idx="50">
                  <c:v>2.3499999999999996</c:v>
                </c:pt>
                <c:pt idx="51">
                  <c:v>2.2997564516920335</c:v>
                </c:pt>
                <c:pt idx="52">
                  <c:v>2.2508492327494034</c:v>
                </c:pt>
                <c:pt idx="53">
                  <c:v>2.2032394070329784</c:v>
                </c:pt>
                <c:pt idx="54">
                  <c:v>2.1568892397246042</c:v>
                </c:pt>
                <c:pt idx="55">
                  <c:v>2.1117621586041175</c:v>
                </c:pt>
                <c:pt idx="56">
                  <c:v>2.0678227166235046</c:v>
                </c:pt>
                <c:pt idx="57">
                  <c:v>2.0250365557299999</c:v>
                </c:pt>
                <c:pt idx="58">
                  <c:v>1.9833703718973961</c:v>
                </c:pt>
                <c:pt idx="59">
                  <c:v>1.942791881322089</c:v>
                </c:pt>
                <c:pt idx="60">
                  <c:v>1.9032697877450659</c:v>
                </c:pt>
                <c:pt idx="61">
                  <c:v>1.8647737508600688</c:v>
                </c:pt>
                <c:pt idx="62">
                  <c:v>1.8272743557713746</c:v>
                </c:pt>
                <c:pt idx="63">
                  <c:v>1.7907430834645754</c:v>
                </c:pt>
                <c:pt idx="64">
                  <c:v>1.7551522822560086</c:v>
                </c:pt>
                <c:pt idx="65">
                  <c:v>1.7204751401870173</c:v>
                </c:pt>
                <c:pt idx="66">
                  <c:v>1.6866856583309693</c:v>
                </c:pt>
                <c:pt idx="67">
                  <c:v>1.6537586249815053</c:v>
                </c:pt>
                <c:pt idx="68">
                  <c:v>1.6216695906922987</c:v>
                </c:pt>
                <c:pt idx="69">
                  <c:v>1.5903948441389271</c:v>
                </c:pt>
                <c:pt idx="70">
                  <c:v>1.5599113887751097</c:v>
                </c:pt>
                <c:pt idx="71">
                  <c:v>1.5301969202560934</c:v>
                </c:pt>
                <c:pt idx="72">
                  <c:v>1.5012298046032231</c:v>
                </c:pt>
                <c:pt idx="73">
                  <c:v>1.4729890570844295</c:v>
                </c:pt>
                <c:pt idx="74">
                  <c:v>1.4454543217864488</c:v>
                </c:pt>
                <c:pt idx="75">
                  <c:v>1.4186058518552234</c:v>
                </c:pt>
                <c:pt idx="76">
                  <c:v>1.3924244903819669</c:v>
                </c:pt>
                <c:pt idx="77">
                  <c:v>1.3668916519129866</c:v>
                </c:pt>
                <c:pt idx="78">
                  <c:v>1.34198930456225</c:v>
                </c:pt>
                <c:pt idx="79">
                  <c:v>1.3176999527063147</c:v>
                </c:pt>
                <c:pt idx="80">
                  <c:v>1.2940066202420464</c:v>
                </c:pt>
                <c:pt idx="81">
                  <c:v>1.2708928343881325</c:v>
                </c:pt>
                <c:pt idx="82">
                  <c:v>1.2483426100121404</c:v>
                </c:pt>
                <c:pt idx="83">
                  <c:v>1.22634043446545</c:v>
                </c:pt>
                <c:pt idx="84">
                  <c:v>1.2048712529090351</c:v>
                </c:pt>
                <c:pt idx="85">
                  <c:v>1.1839204541136277</c:v>
                </c:pt>
                <c:pt idx="86">
                  <c:v>1.1634738567184046</c:v>
                </c:pt>
                <c:pt idx="87">
                  <c:v>1.1435176959328444</c:v>
                </c:pt>
                <c:pt idx="88">
                  <c:v>1.1240386106669713</c:v>
                </c:pt>
                <c:pt idx="89">
                  <c:v>1.1050236310756743</c:v>
                </c:pt>
                <c:pt idx="90">
                  <c:v>1.0864601665033224</c:v>
                </c:pt>
                <c:pt idx="91">
                  <c:v>1.0683359938153287</c:v>
                </c:pt>
                <c:pt idx="92">
                  <c:v>1.0506392461038161</c:v>
                </c:pt>
                <c:pt idx="93">
                  <c:v>1.0333584017549442</c:v>
                </c:pt>
                <c:pt idx="94">
                  <c:v>1.0164822738659052</c:v>
                </c:pt>
                <c:pt idx="95">
                  <c:v>1</c:v>
                </c:pt>
                <c:pt idx="96">
                  <c:v>0.98390103226859871</c:v>
                </c:pt>
                <c:pt idx="97">
                  <c:v>0.96817512772918013</c:v>
                </c:pt>
                <c:pt idx="98">
                  <c:v>0.95281233908900886</c:v>
                </c:pt>
                <c:pt idx="99">
                  <c:v>0.93780300570436481</c:v>
                </c:pt>
                <c:pt idx="100">
                  <c:v>0.92313774486558586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95-4E36-86C8-D4C1B9E38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7398189"/>
        <c:axId val="1625593627"/>
      </c:lineChart>
      <c:catAx>
        <c:axId val="5173981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Bps Change in Yield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625593627"/>
        <c:crosses val="autoZero"/>
        <c:auto val="1"/>
        <c:lblAlgn val="ctr"/>
        <c:lblOffset val="100"/>
        <c:noMultiLvlLbl val="1"/>
      </c:catAx>
      <c:valAx>
        <c:axId val="16255936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#\ ##0.0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51739818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lang="en-US" b="0">
                <a:solidFill>
                  <a:schemeClr val="dk1"/>
                </a:solidFill>
                <a:latin typeface="+mn-lt"/>
              </a:rPr>
              <a:t>1-Day returns Optimal Asset Allocation (Minimum Variance)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1-CED0-4BC7-B651-C43551E60458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CED0-4BC7-B651-C43551E60458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CED0-4BC7-B651-C43551E60458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7-CED0-4BC7-B651-C43551E60458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9-CED0-4BC7-B651-C43551E60458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</c:spPr>
            <c:extLst>
              <c:ext xmlns:c16="http://schemas.microsoft.com/office/drawing/2014/chart" uri="{C3380CC4-5D6E-409C-BE32-E72D297353CC}">
                <c16:uniqueId val="{0000000B-CED0-4BC7-B651-C43551E60458}"/>
              </c:ext>
            </c:extLst>
          </c:dPt>
          <c:dPt>
            <c:idx val="6"/>
            <c:bubble3D val="0"/>
            <c:spPr>
              <a:solidFill>
                <a:srgbClr val="7C9CD6"/>
              </a:solidFill>
            </c:spPr>
            <c:extLst>
              <c:ext xmlns:c16="http://schemas.microsoft.com/office/drawing/2014/chart" uri="{C3380CC4-5D6E-409C-BE32-E72D297353CC}">
                <c16:uniqueId val="{0000000D-CED0-4BC7-B651-C43551E60458}"/>
              </c:ext>
            </c:extLst>
          </c:dPt>
          <c:dPt>
            <c:idx val="7"/>
            <c:bubble3D val="0"/>
            <c:spPr>
              <a:solidFill>
                <a:srgbClr val="F2A46F"/>
              </a:solidFill>
            </c:spPr>
            <c:extLst>
              <c:ext xmlns:c16="http://schemas.microsoft.com/office/drawing/2014/chart" uri="{C3380CC4-5D6E-409C-BE32-E72D297353CC}">
                <c16:uniqueId val="{0000000F-CED0-4BC7-B651-C43551E60458}"/>
              </c:ext>
            </c:extLst>
          </c:dPt>
          <c:dPt>
            <c:idx val="8"/>
            <c:bubble3D val="0"/>
            <c:spPr>
              <a:solidFill>
                <a:srgbClr val="C0C0C0"/>
              </a:solidFill>
            </c:spPr>
            <c:extLst>
              <c:ext xmlns:c16="http://schemas.microsoft.com/office/drawing/2014/chart" uri="{C3380CC4-5D6E-409C-BE32-E72D297353CC}">
                <c16:uniqueId val="{00000011-CED0-4BC7-B651-C43551E60458}"/>
              </c:ext>
            </c:extLst>
          </c:dPt>
          <c:dPt>
            <c:idx val="9"/>
            <c:bubble3D val="0"/>
            <c:spPr>
              <a:solidFill>
                <a:srgbClr val="FFD34D"/>
              </a:solidFill>
            </c:spPr>
            <c:extLst>
              <c:ext xmlns:c16="http://schemas.microsoft.com/office/drawing/2014/chart" uri="{C3380CC4-5D6E-409C-BE32-E72D297353CC}">
                <c16:uniqueId val="{00000013-CED0-4BC7-B651-C43551E60458}"/>
              </c:ext>
            </c:extLst>
          </c:dPt>
          <c:cat>
            <c:strRef>
              <c:f>'Stocks 1 Day Returns'!$A$392:$A$401</c:f>
              <c:strCache>
                <c:ptCount val="10"/>
                <c:pt idx="0">
                  <c:v>INTC</c:v>
                </c:pt>
                <c:pt idx="1">
                  <c:v>AAPL</c:v>
                </c:pt>
                <c:pt idx="2">
                  <c:v>MSFT</c:v>
                </c:pt>
                <c:pt idx="3">
                  <c:v>CSCO</c:v>
                </c:pt>
                <c:pt idx="4">
                  <c:v>DIS</c:v>
                </c:pt>
                <c:pt idx="5">
                  <c:v>FDX</c:v>
                </c:pt>
                <c:pt idx="6">
                  <c:v>GM</c:v>
                </c:pt>
                <c:pt idx="7">
                  <c:v>CVX</c:v>
                </c:pt>
                <c:pt idx="8">
                  <c:v>BA</c:v>
                </c:pt>
                <c:pt idx="9">
                  <c:v>AMZN</c:v>
                </c:pt>
              </c:strCache>
            </c:strRef>
          </c:cat>
          <c:val>
            <c:numRef>
              <c:f>'Stocks 1 Day Returns'!$G$392:$G$401</c:f>
              <c:numCache>
                <c:formatCode>0.00%</c:formatCode>
                <c:ptCount val="10"/>
                <c:pt idx="0">
                  <c:v>0.16</c:v>
                </c:pt>
                <c:pt idx="1">
                  <c:v>0.09</c:v>
                </c:pt>
                <c:pt idx="2">
                  <c:v>0.09</c:v>
                </c:pt>
                <c:pt idx="3">
                  <c:v>0.09</c:v>
                </c:pt>
                <c:pt idx="4">
                  <c:v>0.09</c:v>
                </c:pt>
                <c:pt idx="5">
                  <c:v>0.09</c:v>
                </c:pt>
                <c:pt idx="6">
                  <c:v>0.09</c:v>
                </c:pt>
                <c:pt idx="7">
                  <c:v>0.09</c:v>
                </c:pt>
                <c:pt idx="8">
                  <c:v>0.09</c:v>
                </c:pt>
                <c:pt idx="9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ED0-4BC7-B651-C43551E60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lang="en-US" b="0">
                <a:solidFill>
                  <a:schemeClr val="dk1"/>
                </a:solidFill>
                <a:latin typeface="+mn-lt"/>
              </a:rPr>
              <a:t>1-Month return Optimal Asset Allocation (Minimum Variance)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1-DFCE-4A23-AC97-F4B5DA4C5A64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DFCE-4A23-AC97-F4B5DA4C5A64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DFCE-4A23-AC97-F4B5DA4C5A64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7-DFCE-4A23-AC97-F4B5DA4C5A64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9-DFCE-4A23-AC97-F4B5DA4C5A64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</c:spPr>
            <c:extLst>
              <c:ext xmlns:c16="http://schemas.microsoft.com/office/drawing/2014/chart" uri="{C3380CC4-5D6E-409C-BE32-E72D297353CC}">
                <c16:uniqueId val="{0000000B-DFCE-4A23-AC97-F4B5DA4C5A64}"/>
              </c:ext>
            </c:extLst>
          </c:dPt>
          <c:dPt>
            <c:idx val="6"/>
            <c:bubble3D val="0"/>
            <c:spPr>
              <a:solidFill>
                <a:srgbClr val="7C9CD6"/>
              </a:solidFill>
            </c:spPr>
            <c:extLst>
              <c:ext xmlns:c16="http://schemas.microsoft.com/office/drawing/2014/chart" uri="{C3380CC4-5D6E-409C-BE32-E72D297353CC}">
                <c16:uniqueId val="{0000000D-DFCE-4A23-AC97-F4B5DA4C5A64}"/>
              </c:ext>
            </c:extLst>
          </c:dPt>
          <c:dPt>
            <c:idx val="7"/>
            <c:bubble3D val="0"/>
            <c:spPr>
              <a:solidFill>
                <a:srgbClr val="F2A46F"/>
              </a:solidFill>
            </c:spPr>
            <c:extLst>
              <c:ext xmlns:c16="http://schemas.microsoft.com/office/drawing/2014/chart" uri="{C3380CC4-5D6E-409C-BE32-E72D297353CC}">
                <c16:uniqueId val="{0000000F-DFCE-4A23-AC97-F4B5DA4C5A64}"/>
              </c:ext>
            </c:extLst>
          </c:dPt>
          <c:dPt>
            <c:idx val="8"/>
            <c:bubble3D val="0"/>
            <c:spPr>
              <a:solidFill>
                <a:srgbClr val="C0C0C0"/>
              </a:solidFill>
            </c:spPr>
            <c:extLst>
              <c:ext xmlns:c16="http://schemas.microsoft.com/office/drawing/2014/chart" uri="{C3380CC4-5D6E-409C-BE32-E72D297353CC}">
                <c16:uniqueId val="{00000011-DFCE-4A23-AC97-F4B5DA4C5A64}"/>
              </c:ext>
            </c:extLst>
          </c:dPt>
          <c:dPt>
            <c:idx val="9"/>
            <c:bubble3D val="0"/>
            <c:spPr>
              <a:solidFill>
                <a:srgbClr val="FFD34D"/>
              </a:solidFill>
            </c:spPr>
            <c:extLst>
              <c:ext xmlns:c16="http://schemas.microsoft.com/office/drawing/2014/chart" uri="{C3380CC4-5D6E-409C-BE32-E72D297353CC}">
                <c16:uniqueId val="{00000013-DFCE-4A23-AC97-F4B5DA4C5A64}"/>
              </c:ext>
            </c:extLst>
          </c:dPt>
          <c:cat>
            <c:strRef>
              <c:f>'Stocks 1 Month Returns'!$A$499:$A$508</c:f>
              <c:strCache>
                <c:ptCount val="10"/>
                <c:pt idx="0">
                  <c:v>INTC</c:v>
                </c:pt>
                <c:pt idx="1">
                  <c:v>AAPL</c:v>
                </c:pt>
                <c:pt idx="2">
                  <c:v>MSFT</c:v>
                </c:pt>
                <c:pt idx="3">
                  <c:v>CSCO</c:v>
                </c:pt>
                <c:pt idx="4">
                  <c:v>DIS</c:v>
                </c:pt>
                <c:pt idx="5">
                  <c:v>FDX</c:v>
                </c:pt>
                <c:pt idx="6">
                  <c:v>GM</c:v>
                </c:pt>
                <c:pt idx="7">
                  <c:v>CVX</c:v>
                </c:pt>
                <c:pt idx="8">
                  <c:v>BA</c:v>
                </c:pt>
                <c:pt idx="9">
                  <c:v>AMZN</c:v>
                </c:pt>
              </c:strCache>
            </c:strRef>
          </c:cat>
          <c:val>
            <c:numRef>
              <c:f>'Stocks 1 Month Returns'!$G$499:$G$508</c:f>
              <c:numCache>
                <c:formatCode>0%</c:formatCode>
                <c:ptCount val="10"/>
                <c:pt idx="0">
                  <c:v>0.1</c:v>
                </c:pt>
                <c:pt idx="1">
                  <c:v>0.09</c:v>
                </c:pt>
                <c:pt idx="2">
                  <c:v>0.08</c:v>
                </c:pt>
                <c:pt idx="3">
                  <c:v>0.08</c:v>
                </c:pt>
                <c:pt idx="4">
                  <c:v>0.13</c:v>
                </c:pt>
                <c:pt idx="5">
                  <c:v>0.1</c:v>
                </c:pt>
                <c:pt idx="6">
                  <c:v>0.12</c:v>
                </c:pt>
                <c:pt idx="7">
                  <c:v>0.09</c:v>
                </c:pt>
                <c:pt idx="8">
                  <c:v>0.1</c:v>
                </c:pt>
                <c:pt idx="9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FCE-4A23-AC97-F4B5DA4C5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lang="en-US" b="0">
                <a:solidFill>
                  <a:schemeClr val="dk1"/>
                </a:solidFill>
                <a:latin typeface="+mn-lt"/>
              </a:rPr>
              <a:t>1-Day returns Optimal Asset Allocation (Minimum Variance)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1-9A1A-417E-B1C2-585DF1348EF4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9A1A-417E-B1C2-585DF1348EF4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9A1A-417E-B1C2-585DF1348EF4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7-9A1A-417E-B1C2-585DF1348EF4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9-9A1A-417E-B1C2-585DF1348EF4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</c:spPr>
            <c:extLst>
              <c:ext xmlns:c16="http://schemas.microsoft.com/office/drawing/2014/chart" uri="{C3380CC4-5D6E-409C-BE32-E72D297353CC}">
                <c16:uniqueId val="{0000000B-9A1A-417E-B1C2-585DF1348EF4}"/>
              </c:ext>
            </c:extLst>
          </c:dPt>
          <c:dPt>
            <c:idx val="6"/>
            <c:bubble3D val="0"/>
            <c:spPr>
              <a:solidFill>
                <a:srgbClr val="7C9CD6"/>
              </a:solidFill>
            </c:spPr>
            <c:extLst>
              <c:ext xmlns:c16="http://schemas.microsoft.com/office/drawing/2014/chart" uri="{C3380CC4-5D6E-409C-BE32-E72D297353CC}">
                <c16:uniqueId val="{0000000D-9A1A-417E-B1C2-585DF1348EF4}"/>
              </c:ext>
            </c:extLst>
          </c:dPt>
          <c:dPt>
            <c:idx val="7"/>
            <c:bubble3D val="0"/>
            <c:spPr>
              <a:solidFill>
                <a:srgbClr val="F2A46F"/>
              </a:solidFill>
            </c:spPr>
            <c:extLst>
              <c:ext xmlns:c16="http://schemas.microsoft.com/office/drawing/2014/chart" uri="{C3380CC4-5D6E-409C-BE32-E72D297353CC}">
                <c16:uniqueId val="{0000000F-9A1A-417E-B1C2-585DF1348EF4}"/>
              </c:ext>
            </c:extLst>
          </c:dPt>
          <c:dPt>
            <c:idx val="8"/>
            <c:bubble3D val="0"/>
            <c:spPr>
              <a:solidFill>
                <a:srgbClr val="C0C0C0"/>
              </a:solidFill>
            </c:spPr>
            <c:extLst>
              <c:ext xmlns:c16="http://schemas.microsoft.com/office/drawing/2014/chart" uri="{C3380CC4-5D6E-409C-BE32-E72D297353CC}">
                <c16:uniqueId val="{00000011-9A1A-417E-B1C2-585DF1348EF4}"/>
              </c:ext>
            </c:extLst>
          </c:dPt>
          <c:dPt>
            <c:idx val="9"/>
            <c:bubble3D val="0"/>
            <c:spPr>
              <a:solidFill>
                <a:srgbClr val="FFD34D"/>
              </a:solidFill>
            </c:spPr>
            <c:extLst>
              <c:ext xmlns:c16="http://schemas.microsoft.com/office/drawing/2014/chart" uri="{C3380CC4-5D6E-409C-BE32-E72D297353CC}">
                <c16:uniqueId val="{00000013-9A1A-417E-B1C2-585DF1348EF4}"/>
              </c:ext>
            </c:extLst>
          </c:dPt>
          <c:cat>
            <c:strRef>
              <c:f>'Stocks 1 Day Returns'!$A$392:$A$401</c:f>
              <c:strCache>
                <c:ptCount val="10"/>
                <c:pt idx="0">
                  <c:v>INTC</c:v>
                </c:pt>
                <c:pt idx="1">
                  <c:v>AAPL</c:v>
                </c:pt>
                <c:pt idx="2">
                  <c:v>MSFT</c:v>
                </c:pt>
                <c:pt idx="3">
                  <c:v>CSCO</c:v>
                </c:pt>
                <c:pt idx="4">
                  <c:v>DIS</c:v>
                </c:pt>
                <c:pt idx="5">
                  <c:v>FDX</c:v>
                </c:pt>
                <c:pt idx="6">
                  <c:v>GM</c:v>
                </c:pt>
                <c:pt idx="7">
                  <c:v>CVX</c:v>
                </c:pt>
                <c:pt idx="8">
                  <c:v>BA</c:v>
                </c:pt>
                <c:pt idx="9">
                  <c:v>AMZN</c:v>
                </c:pt>
              </c:strCache>
            </c:strRef>
          </c:cat>
          <c:val>
            <c:numRef>
              <c:f>'Stocks 1 Day Returns'!$G$392:$G$401</c:f>
              <c:numCache>
                <c:formatCode>0.00%</c:formatCode>
                <c:ptCount val="10"/>
                <c:pt idx="0">
                  <c:v>0.16</c:v>
                </c:pt>
                <c:pt idx="1">
                  <c:v>0.09</c:v>
                </c:pt>
                <c:pt idx="2">
                  <c:v>0.09</c:v>
                </c:pt>
                <c:pt idx="3">
                  <c:v>0.09</c:v>
                </c:pt>
                <c:pt idx="4">
                  <c:v>0.09</c:v>
                </c:pt>
                <c:pt idx="5">
                  <c:v>0.09</c:v>
                </c:pt>
                <c:pt idx="6">
                  <c:v>0.09</c:v>
                </c:pt>
                <c:pt idx="7">
                  <c:v>0.09</c:v>
                </c:pt>
                <c:pt idx="8">
                  <c:v>0.09</c:v>
                </c:pt>
                <c:pt idx="9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A1A-417E-B1C2-585DF1348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lang="en-US" b="0">
                <a:solidFill>
                  <a:schemeClr val="dk1"/>
                </a:solidFill>
                <a:latin typeface="+mn-lt"/>
              </a:rPr>
              <a:t>1-Month returns Optimal Asset Allocation (Minimum Variance)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1-23DE-48C5-9C72-380E2AF9CA68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23DE-48C5-9C72-380E2AF9CA68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23DE-48C5-9C72-380E2AF9CA68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7-23DE-48C5-9C72-380E2AF9CA68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9-23DE-48C5-9C72-380E2AF9CA68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</c:spPr>
            <c:extLst>
              <c:ext xmlns:c16="http://schemas.microsoft.com/office/drawing/2014/chart" uri="{C3380CC4-5D6E-409C-BE32-E72D297353CC}">
                <c16:uniqueId val="{0000000B-23DE-48C5-9C72-380E2AF9CA68}"/>
              </c:ext>
            </c:extLst>
          </c:dPt>
          <c:dPt>
            <c:idx val="6"/>
            <c:bubble3D val="0"/>
            <c:spPr>
              <a:solidFill>
                <a:srgbClr val="7C9CD6"/>
              </a:solidFill>
            </c:spPr>
            <c:extLst>
              <c:ext xmlns:c16="http://schemas.microsoft.com/office/drawing/2014/chart" uri="{C3380CC4-5D6E-409C-BE32-E72D297353CC}">
                <c16:uniqueId val="{0000000D-23DE-48C5-9C72-380E2AF9CA68}"/>
              </c:ext>
            </c:extLst>
          </c:dPt>
          <c:dPt>
            <c:idx val="7"/>
            <c:bubble3D val="0"/>
            <c:spPr>
              <a:solidFill>
                <a:srgbClr val="F2A46F"/>
              </a:solidFill>
            </c:spPr>
            <c:extLst>
              <c:ext xmlns:c16="http://schemas.microsoft.com/office/drawing/2014/chart" uri="{C3380CC4-5D6E-409C-BE32-E72D297353CC}">
                <c16:uniqueId val="{0000000F-23DE-48C5-9C72-380E2AF9CA68}"/>
              </c:ext>
            </c:extLst>
          </c:dPt>
          <c:dPt>
            <c:idx val="8"/>
            <c:bubble3D val="0"/>
            <c:spPr>
              <a:solidFill>
                <a:srgbClr val="C0C0C0"/>
              </a:solidFill>
            </c:spPr>
            <c:extLst>
              <c:ext xmlns:c16="http://schemas.microsoft.com/office/drawing/2014/chart" uri="{C3380CC4-5D6E-409C-BE32-E72D297353CC}">
                <c16:uniqueId val="{00000011-23DE-48C5-9C72-380E2AF9CA68}"/>
              </c:ext>
            </c:extLst>
          </c:dPt>
          <c:dPt>
            <c:idx val="9"/>
            <c:bubble3D val="0"/>
            <c:spPr>
              <a:solidFill>
                <a:srgbClr val="FFD34D"/>
              </a:solidFill>
            </c:spPr>
            <c:extLst>
              <c:ext xmlns:c16="http://schemas.microsoft.com/office/drawing/2014/chart" uri="{C3380CC4-5D6E-409C-BE32-E72D297353CC}">
                <c16:uniqueId val="{00000013-23DE-48C5-9C72-380E2AF9CA68}"/>
              </c:ext>
            </c:extLst>
          </c:dPt>
          <c:cat>
            <c:strRef>
              <c:f>'Stocks 1 Month Returns'!$A$499:$A$508</c:f>
              <c:strCache>
                <c:ptCount val="10"/>
                <c:pt idx="0">
                  <c:v>INTC</c:v>
                </c:pt>
                <c:pt idx="1">
                  <c:v>AAPL</c:v>
                </c:pt>
                <c:pt idx="2">
                  <c:v>MSFT</c:v>
                </c:pt>
                <c:pt idx="3">
                  <c:v>CSCO</c:v>
                </c:pt>
                <c:pt idx="4">
                  <c:v>DIS</c:v>
                </c:pt>
                <c:pt idx="5">
                  <c:v>FDX</c:v>
                </c:pt>
                <c:pt idx="6">
                  <c:v>GM</c:v>
                </c:pt>
                <c:pt idx="7">
                  <c:v>CVX</c:v>
                </c:pt>
                <c:pt idx="8">
                  <c:v>BA</c:v>
                </c:pt>
                <c:pt idx="9">
                  <c:v>AMZN</c:v>
                </c:pt>
              </c:strCache>
            </c:strRef>
          </c:cat>
          <c:val>
            <c:numRef>
              <c:f>'Stocks 1 Month Returns'!$G$499:$G$508</c:f>
              <c:numCache>
                <c:formatCode>0%</c:formatCode>
                <c:ptCount val="10"/>
                <c:pt idx="0">
                  <c:v>0.1</c:v>
                </c:pt>
                <c:pt idx="1">
                  <c:v>0.09</c:v>
                </c:pt>
                <c:pt idx="2">
                  <c:v>0.08</c:v>
                </c:pt>
                <c:pt idx="3">
                  <c:v>0.08</c:v>
                </c:pt>
                <c:pt idx="4">
                  <c:v>0.13</c:v>
                </c:pt>
                <c:pt idx="5">
                  <c:v>0.1</c:v>
                </c:pt>
                <c:pt idx="6">
                  <c:v>0.12</c:v>
                </c:pt>
                <c:pt idx="7">
                  <c:v>0.09</c:v>
                </c:pt>
                <c:pt idx="8">
                  <c:v>0.1</c:v>
                </c:pt>
                <c:pt idx="9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3DE-48C5-9C72-380E2AF9C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lang="en-US" b="0">
                <a:solidFill>
                  <a:schemeClr val="dk1"/>
                </a:solidFill>
                <a:latin typeface="+mn-lt"/>
              </a:rPr>
              <a:t>1-Day Returns Optimal Bonds Allocation (Mean-Variance)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1-4030-49C9-ACBB-589E9CFAA964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4030-49C9-ACBB-589E9CFAA964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4030-49C9-ACBB-589E9CFAA964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7-4030-49C9-ACBB-589E9CFAA964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9-4030-49C9-ACBB-589E9CFAA964}"/>
              </c:ext>
            </c:extLst>
          </c:dPt>
          <c:cat>
            <c:strRef>
              <c:f>'Bonds Portfolio'!$A$3:$A$7</c:f>
              <c:strCache>
                <c:ptCount val="5"/>
                <c:pt idx="0">
                  <c:v>1 Yr</c:v>
                </c:pt>
                <c:pt idx="1">
                  <c:v>3 Yr</c:v>
                </c:pt>
                <c:pt idx="2">
                  <c:v>5 Yr</c:v>
                </c:pt>
                <c:pt idx="3">
                  <c:v>10 Yr</c:v>
                </c:pt>
                <c:pt idx="4">
                  <c:v>30 Yr</c:v>
                </c:pt>
              </c:strCache>
            </c:strRef>
          </c:cat>
          <c:val>
            <c:numRef>
              <c:f>'Bonds Portfolio'!$H$3:$H$7</c:f>
              <c:numCache>
                <c:formatCode>0.00%</c:formatCode>
                <c:ptCount val="5"/>
                <c:pt idx="0">
                  <c:v>2.6800000000000001E-2</c:v>
                </c:pt>
                <c:pt idx="1">
                  <c:v>0.216</c:v>
                </c:pt>
                <c:pt idx="2">
                  <c:v>0.23019999999999999</c:v>
                </c:pt>
                <c:pt idx="3">
                  <c:v>0.255</c:v>
                </c:pt>
                <c:pt idx="4">
                  <c:v>0.27210000000000001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030-49C9-ACBB-589E9CFA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lang="en-US" b="0">
                <a:solidFill>
                  <a:schemeClr val="dk1"/>
                </a:solidFill>
                <a:latin typeface="+mn-lt"/>
              </a:rPr>
              <a:t>1-Month Returns Optimal Bonds Allocation (Mean-Variance)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1-C0FE-44FB-9DA8-A49CD11F16A1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C0FE-44FB-9DA8-A49CD11F16A1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C0FE-44FB-9DA8-A49CD11F16A1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7-C0FE-44FB-9DA8-A49CD11F16A1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9-C0FE-44FB-9DA8-A49CD11F16A1}"/>
              </c:ext>
            </c:extLst>
          </c:dPt>
          <c:cat>
            <c:strRef>
              <c:f>'Bonds Portfolio'!$J$4:$J$8</c:f>
              <c:strCache>
                <c:ptCount val="5"/>
                <c:pt idx="0">
                  <c:v>1 Yr</c:v>
                </c:pt>
                <c:pt idx="1">
                  <c:v>3 Yr</c:v>
                </c:pt>
                <c:pt idx="2">
                  <c:v>5 Yr</c:v>
                </c:pt>
                <c:pt idx="3">
                  <c:v>10 Yr</c:v>
                </c:pt>
                <c:pt idx="4">
                  <c:v>30 Yr</c:v>
                </c:pt>
              </c:strCache>
            </c:strRef>
          </c:cat>
          <c:val>
            <c:numRef>
              <c:f>'Bonds Portfolio'!$Q$4:$Q$8</c:f>
              <c:numCache>
                <c:formatCode>0.00%</c:formatCode>
                <c:ptCount val="5"/>
                <c:pt idx="0">
                  <c:v>0.01</c:v>
                </c:pt>
                <c:pt idx="1">
                  <c:v>0.24</c:v>
                </c:pt>
                <c:pt idx="2">
                  <c:v>0.33</c:v>
                </c:pt>
                <c:pt idx="3">
                  <c:v>0.33</c:v>
                </c:pt>
                <c:pt idx="4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0FE-44FB-9DA8-A49CD11F1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Log 1DR stacked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'Log Returns'!$B$2</c:f>
              <c:strCache>
                <c:ptCount val="1"/>
                <c:pt idx="0">
                  <c:v>INTC_R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'Log Returns'!$A$3:$A$278</c:f>
              <c:numCache>
                <c:formatCode>m/d/yyyy</c:formatCode>
                <c:ptCount val="276"/>
                <c:pt idx="0">
                  <c:v>45203</c:v>
                </c:pt>
                <c:pt idx="1">
                  <c:v>45204</c:v>
                </c:pt>
                <c:pt idx="2">
                  <c:v>45205</c:v>
                </c:pt>
                <c:pt idx="3">
                  <c:v>45210</c:v>
                </c:pt>
                <c:pt idx="4">
                  <c:v>45211</c:v>
                </c:pt>
                <c:pt idx="5">
                  <c:v>45212</c:v>
                </c:pt>
                <c:pt idx="6">
                  <c:v>45217</c:v>
                </c:pt>
                <c:pt idx="7">
                  <c:v>45218</c:v>
                </c:pt>
                <c:pt idx="8">
                  <c:v>45219</c:v>
                </c:pt>
                <c:pt idx="9">
                  <c:v>45224</c:v>
                </c:pt>
                <c:pt idx="10">
                  <c:v>45225</c:v>
                </c:pt>
                <c:pt idx="11">
                  <c:v>45226</c:v>
                </c:pt>
                <c:pt idx="12">
                  <c:v>45231</c:v>
                </c:pt>
                <c:pt idx="13">
                  <c:v>45232</c:v>
                </c:pt>
                <c:pt idx="14">
                  <c:v>45233</c:v>
                </c:pt>
                <c:pt idx="15">
                  <c:v>45239</c:v>
                </c:pt>
                <c:pt idx="16">
                  <c:v>45240</c:v>
                </c:pt>
                <c:pt idx="17">
                  <c:v>45245</c:v>
                </c:pt>
                <c:pt idx="18">
                  <c:v>45246</c:v>
                </c:pt>
                <c:pt idx="19">
                  <c:v>45247</c:v>
                </c:pt>
                <c:pt idx="20">
                  <c:v>45252</c:v>
                </c:pt>
                <c:pt idx="21">
                  <c:v>45259</c:v>
                </c:pt>
                <c:pt idx="22">
                  <c:v>45260</c:v>
                </c:pt>
                <c:pt idx="23">
                  <c:v>45261</c:v>
                </c:pt>
                <c:pt idx="24">
                  <c:v>45266</c:v>
                </c:pt>
                <c:pt idx="25">
                  <c:v>45267</c:v>
                </c:pt>
                <c:pt idx="26">
                  <c:v>45268</c:v>
                </c:pt>
                <c:pt idx="27">
                  <c:v>45273</c:v>
                </c:pt>
                <c:pt idx="28">
                  <c:v>45274</c:v>
                </c:pt>
                <c:pt idx="29">
                  <c:v>45275</c:v>
                </c:pt>
                <c:pt idx="30">
                  <c:v>45280</c:v>
                </c:pt>
                <c:pt idx="31">
                  <c:v>45281</c:v>
                </c:pt>
                <c:pt idx="32">
                  <c:v>45282</c:v>
                </c:pt>
                <c:pt idx="33">
                  <c:v>45287</c:v>
                </c:pt>
                <c:pt idx="34">
                  <c:v>45288</c:v>
                </c:pt>
                <c:pt idx="35">
                  <c:v>45289</c:v>
                </c:pt>
                <c:pt idx="36">
                  <c:v>45302</c:v>
                </c:pt>
                <c:pt idx="37">
                  <c:v>45303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45315</c:v>
                </c:pt>
                <c:pt idx="42">
                  <c:v>45316</c:v>
                </c:pt>
                <c:pt idx="43">
                  <c:v>45317</c:v>
                </c:pt>
                <c:pt idx="44">
                  <c:v>45322</c:v>
                </c:pt>
                <c:pt idx="45">
                  <c:v>45323</c:v>
                </c:pt>
                <c:pt idx="46">
                  <c:v>45324</c:v>
                </c:pt>
                <c:pt idx="47">
                  <c:v>45329</c:v>
                </c:pt>
                <c:pt idx="48">
                  <c:v>45330</c:v>
                </c:pt>
                <c:pt idx="49">
                  <c:v>45331</c:v>
                </c:pt>
                <c:pt idx="50">
                  <c:v>45336</c:v>
                </c:pt>
                <c:pt idx="51">
                  <c:v>45337</c:v>
                </c:pt>
                <c:pt idx="52">
                  <c:v>45338</c:v>
                </c:pt>
                <c:pt idx="53">
                  <c:v>45343</c:v>
                </c:pt>
                <c:pt idx="54">
                  <c:v>45344</c:v>
                </c:pt>
                <c:pt idx="55">
                  <c:v>45345</c:v>
                </c:pt>
                <c:pt idx="56">
                  <c:v>45350</c:v>
                </c:pt>
                <c:pt idx="57">
                  <c:v>45351</c:v>
                </c:pt>
                <c:pt idx="58">
                  <c:v>45352</c:v>
                </c:pt>
                <c:pt idx="59">
                  <c:v>45357</c:v>
                </c:pt>
                <c:pt idx="60">
                  <c:v>45358</c:v>
                </c:pt>
                <c:pt idx="61">
                  <c:v>45359</c:v>
                </c:pt>
                <c:pt idx="62">
                  <c:v>45364</c:v>
                </c:pt>
                <c:pt idx="63">
                  <c:v>45365</c:v>
                </c:pt>
                <c:pt idx="64">
                  <c:v>45366</c:v>
                </c:pt>
                <c:pt idx="65">
                  <c:v>45371</c:v>
                </c:pt>
                <c:pt idx="66">
                  <c:v>45372</c:v>
                </c:pt>
                <c:pt idx="67">
                  <c:v>45373</c:v>
                </c:pt>
                <c:pt idx="68">
                  <c:v>45378</c:v>
                </c:pt>
                <c:pt idx="69">
                  <c:v>45379</c:v>
                </c:pt>
                <c:pt idx="70">
                  <c:v>45385</c:v>
                </c:pt>
                <c:pt idx="71">
                  <c:v>45386</c:v>
                </c:pt>
                <c:pt idx="72">
                  <c:v>45387</c:v>
                </c:pt>
                <c:pt idx="73">
                  <c:v>45392</c:v>
                </c:pt>
                <c:pt idx="74">
                  <c:v>45393</c:v>
                </c:pt>
                <c:pt idx="75">
                  <c:v>45394</c:v>
                </c:pt>
                <c:pt idx="76">
                  <c:v>45399</c:v>
                </c:pt>
                <c:pt idx="77">
                  <c:v>45400</c:v>
                </c:pt>
                <c:pt idx="78">
                  <c:v>45401</c:v>
                </c:pt>
                <c:pt idx="79">
                  <c:v>45406</c:v>
                </c:pt>
                <c:pt idx="80">
                  <c:v>45407</c:v>
                </c:pt>
                <c:pt idx="81">
                  <c:v>45408</c:v>
                </c:pt>
                <c:pt idx="82">
                  <c:v>45420</c:v>
                </c:pt>
                <c:pt idx="83">
                  <c:v>45421</c:v>
                </c:pt>
                <c:pt idx="84">
                  <c:v>45427</c:v>
                </c:pt>
                <c:pt idx="85">
                  <c:v>45428</c:v>
                </c:pt>
                <c:pt idx="86">
                  <c:v>45429</c:v>
                </c:pt>
                <c:pt idx="87">
                  <c:v>45434</c:v>
                </c:pt>
                <c:pt idx="88">
                  <c:v>45435</c:v>
                </c:pt>
                <c:pt idx="89">
                  <c:v>45436</c:v>
                </c:pt>
                <c:pt idx="90">
                  <c:v>45441</c:v>
                </c:pt>
                <c:pt idx="91">
                  <c:v>45442</c:v>
                </c:pt>
                <c:pt idx="92">
                  <c:v>45443</c:v>
                </c:pt>
                <c:pt idx="93">
                  <c:v>45448</c:v>
                </c:pt>
                <c:pt idx="94">
                  <c:v>45449</c:v>
                </c:pt>
                <c:pt idx="95">
                  <c:v>45450</c:v>
                </c:pt>
                <c:pt idx="96">
                  <c:v>45455</c:v>
                </c:pt>
                <c:pt idx="97">
                  <c:v>45464</c:v>
                </c:pt>
                <c:pt idx="98">
                  <c:v>45469</c:v>
                </c:pt>
                <c:pt idx="99">
                  <c:v>45470</c:v>
                </c:pt>
                <c:pt idx="100">
                  <c:v>45471</c:v>
                </c:pt>
                <c:pt idx="101">
                  <c:v>45476</c:v>
                </c:pt>
                <c:pt idx="102">
                  <c:v>45483</c:v>
                </c:pt>
                <c:pt idx="103">
                  <c:v>45484</c:v>
                </c:pt>
                <c:pt idx="104">
                  <c:v>45485</c:v>
                </c:pt>
                <c:pt idx="105">
                  <c:v>45490</c:v>
                </c:pt>
                <c:pt idx="106">
                  <c:v>45491</c:v>
                </c:pt>
                <c:pt idx="107">
                  <c:v>45492</c:v>
                </c:pt>
                <c:pt idx="108">
                  <c:v>45497</c:v>
                </c:pt>
                <c:pt idx="109">
                  <c:v>45498</c:v>
                </c:pt>
                <c:pt idx="110">
                  <c:v>45499</c:v>
                </c:pt>
                <c:pt idx="111">
                  <c:v>45504</c:v>
                </c:pt>
                <c:pt idx="112">
                  <c:v>45505</c:v>
                </c:pt>
                <c:pt idx="113">
                  <c:v>45506</c:v>
                </c:pt>
                <c:pt idx="114">
                  <c:v>45511</c:v>
                </c:pt>
                <c:pt idx="115">
                  <c:v>45512</c:v>
                </c:pt>
                <c:pt idx="116">
                  <c:v>45513</c:v>
                </c:pt>
                <c:pt idx="117">
                  <c:v>45518</c:v>
                </c:pt>
                <c:pt idx="118">
                  <c:v>45519</c:v>
                </c:pt>
                <c:pt idx="119">
                  <c:v>45520</c:v>
                </c:pt>
                <c:pt idx="120">
                  <c:v>45525</c:v>
                </c:pt>
                <c:pt idx="121">
                  <c:v>45526</c:v>
                </c:pt>
                <c:pt idx="122">
                  <c:v>45527</c:v>
                </c:pt>
                <c:pt idx="123">
                  <c:v>45532</c:v>
                </c:pt>
                <c:pt idx="124">
                  <c:v>45533</c:v>
                </c:pt>
                <c:pt idx="125">
                  <c:v>45534</c:v>
                </c:pt>
                <c:pt idx="126">
                  <c:v>45539</c:v>
                </c:pt>
                <c:pt idx="127">
                  <c:v>45540</c:v>
                </c:pt>
                <c:pt idx="128">
                  <c:v>45541</c:v>
                </c:pt>
                <c:pt idx="129">
                  <c:v>45546</c:v>
                </c:pt>
                <c:pt idx="130">
                  <c:v>45547</c:v>
                </c:pt>
                <c:pt idx="131">
                  <c:v>45548</c:v>
                </c:pt>
                <c:pt idx="132">
                  <c:v>45553</c:v>
                </c:pt>
                <c:pt idx="133">
                  <c:v>45554</c:v>
                </c:pt>
                <c:pt idx="134">
                  <c:v>45555</c:v>
                </c:pt>
                <c:pt idx="135">
                  <c:v>45560</c:v>
                </c:pt>
                <c:pt idx="136">
                  <c:v>45561</c:v>
                </c:pt>
                <c:pt idx="137">
                  <c:v>45562</c:v>
                </c:pt>
                <c:pt idx="138">
                  <c:v>45567</c:v>
                </c:pt>
                <c:pt idx="139">
                  <c:v>45568</c:v>
                </c:pt>
                <c:pt idx="140">
                  <c:v>45569</c:v>
                </c:pt>
                <c:pt idx="141">
                  <c:v>45574</c:v>
                </c:pt>
                <c:pt idx="142">
                  <c:v>45575</c:v>
                </c:pt>
                <c:pt idx="143">
                  <c:v>45576</c:v>
                </c:pt>
                <c:pt idx="144">
                  <c:v>45581</c:v>
                </c:pt>
                <c:pt idx="145">
                  <c:v>45582</c:v>
                </c:pt>
                <c:pt idx="146">
                  <c:v>45583</c:v>
                </c:pt>
                <c:pt idx="147">
                  <c:v>45588</c:v>
                </c:pt>
                <c:pt idx="148">
                  <c:v>45589</c:v>
                </c:pt>
                <c:pt idx="149">
                  <c:v>45590</c:v>
                </c:pt>
                <c:pt idx="150">
                  <c:v>45595</c:v>
                </c:pt>
                <c:pt idx="151">
                  <c:v>45596</c:v>
                </c:pt>
                <c:pt idx="152">
                  <c:v>45597</c:v>
                </c:pt>
                <c:pt idx="153">
                  <c:v>45603</c:v>
                </c:pt>
                <c:pt idx="154">
                  <c:v>45604</c:v>
                </c:pt>
                <c:pt idx="155">
                  <c:v>45609</c:v>
                </c:pt>
                <c:pt idx="156">
                  <c:v>45610</c:v>
                </c:pt>
                <c:pt idx="157">
                  <c:v>45611</c:v>
                </c:pt>
                <c:pt idx="158">
                  <c:v>45616</c:v>
                </c:pt>
                <c:pt idx="159">
                  <c:v>45617</c:v>
                </c:pt>
                <c:pt idx="160">
                  <c:v>45618</c:v>
                </c:pt>
                <c:pt idx="161">
                  <c:v>45623</c:v>
                </c:pt>
                <c:pt idx="162">
                  <c:v>45630</c:v>
                </c:pt>
                <c:pt idx="163">
                  <c:v>45631</c:v>
                </c:pt>
                <c:pt idx="164">
                  <c:v>45632</c:v>
                </c:pt>
                <c:pt idx="165">
                  <c:v>45637</c:v>
                </c:pt>
                <c:pt idx="166">
                  <c:v>45638</c:v>
                </c:pt>
                <c:pt idx="167">
                  <c:v>45639</c:v>
                </c:pt>
                <c:pt idx="168">
                  <c:v>45644</c:v>
                </c:pt>
                <c:pt idx="169">
                  <c:v>45645</c:v>
                </c:pt>
                <c:pt idx="170">
                  <c:v>45646</c:v>
                </c:pt>
                <c:pt idx="171">
                  <c:v>45653</c:v>
                </c:pt>
                <c:pt idx="172">
                  <c:v>45672</c:v>
                </c:pt>
                <c:pt idx="173">
                  <c:v>45673</c:v>
                </c:pt>
                <c:pt idx="174">
                  <c:v>45674</c:v>
                </c:pt>
                <c:pt idx="175">
                  <c:v>45679</c:v>
                </c:pt>
                <c:pt idx="176">
                  <c:v>45680</c:v>
                </c:pt>
                <c:pt idx="177">
                  <c:v>45681</c:v>
                </c:pt>
                <c:pt idx="178">
                  <c:v>45686</c:v>
                </c:pt>
                <c:pt idx="179">
                  <c:v>45687</c:v>
                </c:pt>
                <c:pt idx="180">
                  <c:v>45688</c:v>
                </c:pt>
                <c:pt idx="181">
                  <c:v>45693</c:v>
                </c:pt>
                <c:pt idx="182">
                  <c:v>45694</c:v>
                </c:pt>
                <c:pt idx="183">
                  <c:v>45695</c:v>
                </c:pt>
                <c:pt idx="184">
                  <c:v>45700</c:v>
                </c:pt>
                <c:pt idx="185">
                  <c:v>45701</c:v>
                </c:pt>
                <c:pt idx="186">
                  <c:v>45702</c:v>
                </c:pt>
                <c:pt idx="187">
                  <c:v>45707</c:v>
                </c:pt>
                <c:pt idx="188">
                  <c:v>45708</c:v>
                </c:pt>
                <c:pt idx="189">
                  <c:v>45709</c:v>
                </c:pt>
                <c:pt idx="190">
                  <c:v>45714</c:v>
                </c:pt>
                <c:pt idx="191">
                  <c:v>45715</c:v>
                </c:pt>
                <c:pt idx="192">
                  <c:v>45716</c:v>
                </c:pt>
                <c:pt idx="193">
                  <c:v>45721</c:v>
                </c:pt>
                <c:pt idx="194">
                  <c:v>45722</c:v>
                </c:pt>
                <c:pt idx="195">
                  <c:v>45723</c:v>
                </c:pt>
                <c:pt idx="196">
                  <c:v>45728</c:v>
                </c:pt>
                <c:pt idx="197">
                  <c:v>45729</c:v>
                </c:pt>
                <c:pt idx="198">
                  <c:v>45730</c:v>
                </c:pt>
                <c:pt idx="199">
                  <c:v>45735</c:v>
                </c:pt>
                <c:pt idx="200">
                  <c:v>45736</c:v>
                </c:pt>
                <c:pt idx="201">
                  <c:v>45737</c:v>
                </c:pt>
                <c:pt idx="202">
                  <c:v>45742</c:v>
                </c:pt>
                <c:pt idx="203">
                  <c:v>45743</c:v>
                </c:pt>
                <c:pt idx="204">
                  <c:v>45744</c:v>
                </c:pt>
                <c:pt idx="205">
                  <c:v>45749</c:v>
                </c:pt>
                <c:pt idx="206">
                  <c:v>45750</c:v>
                </c:pt>
                <c:pt idx="207">
                  <c:v>45751</c:v>
                </c:pt>
                <c:pt idx="208">
                  <c:v>45756</c:v>
                </c:pt>
                <c:pt idx="209">
                  <c:v>45757</c:v>
                </c:pt>
                <c:pt idx="210">
                  <c:v>45758</c:v>
                </c:pt>
                <c:pt idx="211">
                  <c:v>45763</c:v>
                </c:pt>
                <c:pt idx="212">
                  <c:v>45764</c:v>
                </c:pt>
                <c:pt idx="213">
                  <c:v>45770</c:v>
                </c:pt>
                <c:pt idx="214">
                  <c:v>45771</c:v>
                </c:pt>
                <c:pt idx="215">
                  <c:v>45772</c:v>
                </c:pt>
                <c:pt idx="216">
                  <c:v>45777</c:v>
                </c:pt>
                <c:pt idx="217">
                  <c:v>45778</c:v>
                </c:pt>
                <c:pt idx="218">
                  <c:v>45784</c:v>
                </c:pt>
                <c:pt idx="219">
                  <c:v>45785</c:v>
                </c:pt>
                <c:pt idx="220">
                  <c:v>45791</c:v>
                </c:pt>
                <c:pt idx="221">
                  <c:v>45792</c:v>
                </c:pt>
                <c:pt idx="222">
                  <c:v>45793</c:v>
                </c:pt>
                <c:pt idx="223">
                  <c:v>45798</c:v>
                </c:pt>
                <c:pt idx="224">
                  <c:v>45799</c:v>
                </c:pt>
                <c:pt idx="225">
                  <c:v>45800</c:v>
                </c:pt>
                <c:pt idx="226">
                  <c:v>45805</c:v>
                </c:pt>
                <c:pt idx="227">
                  <c:v>45806</c:v>
                </c:pt>
                <c:pt idx="228">
                  <c:v>45807</c:v>
                </c:pt>
                <c:pt idx="229">
                  <c:v>45812</c:v>
                </c:pt>
                <c:pt idx="230">
                  <c:v>45813</c:v>
                </c:pt>
                <c:pt idx="231">
                  <c:v>45814</c:v>
                </c:pt>
                <c:pt idx="232">
                  <c:v>45819</c:v>
                </c:pt>
                <c:pt idx="233">
                  <c:v>45820</c:v>
                </c:pt>
                <c:pt idx="234">
                  <c:v>45826</c:v>
                </c:pt>
                <c:pt idx="235">
                  <c:v>45833</c:v>
                </c:pt>
                <c:pt idx="236">
                  <c:v>45834</c:v>
                </c:pt>
                <c:pt idx="237">
                  <c:v>45835</c:v>
                </c:pt>
                <c:pt idx="238">
                  <c:v>45840</c:v>
                </c:pt>
                <c:pt idx="239">
                  <c:v>45841</c:v>
                </c:pt>
                <c:pt idx="240">
                  <c:v>45847</c:v>
                </c:pt>
                <c:pt idx="241">
                  <c:v>45848</c:v>
                </c:pt>
                <c:pt idx="242">
                  <c:v>45849</c:v>
                </c:pt>
                <c:pt idx="243">
                  <c:v>45854</c:v>
                </c:pt>
                <c:pt idx="244">
                  <c:v>45855</c:v>
                </c:pt>
                <c:pt idx="245">
                  <c:v>45856</c:v>
                </c:pt>
                <c:pt idx="246">
                  <c:v>45861</c:v>
                </c:pt>
                <c:pt idx="247">
                  <c:v>45862</c:v>
                </c:pt>
                <c:pt idx="248">
                  <c:v>45863</c:v>
                </c:pt>
                <c:pt idx="249">
                  <c:v>45868</c:v>
                </c:pt>
                <c:pt idx="250">
                  <c:v>45869</c:v>
                </c:pt>
                <c:pt idx="251">
                  <c:v>45870</c:v>
                </c:pt>
                <c:pt idx="252">
                  <c:v>45875</c:v>
                </c:pt>
                <c:pt idx="253">
                  <c:v>45876</c:v>
                </c:pt>
                <c:pt idx="254">
                  <c:v>45877</c:v>
                </c:pt>
                <c:pt idx="255">
                  <c:v>45882</c:v>
                </c:pt>
                <c:pt idx="256">
                  <c:v>45883</c:v>
                </c:pt>
                <c:pt idx="257">
                  <c:v>45884</c:v>
                </c:pt>
                <c:pt idx="258">
                  <c:v>45889</c:v>
                </c:pt>
                <c:pt idx="259">
                  <c:v>45890</c:v>
                </c:pt>
                <c:pt idx="260">
                  <c:v>45891</c:v>
                </c:pt>
                <c:pt idx="261">
                  <c:v>45896</c:v>
                </c:pt>
                <c:pt idx="262">
                  <c:v>45897</c:v>
                </c:pt>
                <c:pt idx="263">
                  <c:v>45898</c:v>
                </c:pt>
                <c:pt idx="264">
                  <c:v>45903</c:v>
                </c:pt>
                <c:pt idx="265">
                  <c:v>45904</c:v>
                </c:pt>
                <c:pt idx="266">
                  <c:v>45905</c:v>
                </c:pt>
                <c:pt idx="267">
                  <c:v>45910</c:v>
                </c:pt>
                <c:pt idx="268">
                  <c:v>45911</c:v>
                </c:pt>
                <c:pt idx="269">
                  <c:v>45912</c:v>
                </c:pt>
                <c:pt idx="270">
                  <c:v>45917</c:v>
                </c:pt>
                <c:pt idx="271">
                  <c:v>45918</c:v>
                </c:pt>
                <c:pt idx="272">
                  <c:v>45919</c:v>
                </c:pt>
                <c:pt idx="273">
                  <c:v>45924</c:v>
                </c:pt>
                <c:pt idx="274">
                  <c:v>45925</c:v>
                </c:pt>
                <c:pt idx="275">
                  <c:v>45926</c:v>
                </c:pt>
              </c:numCache>
            </c:numRef>
          </c:cat>
          <c:val>
            <c:numRef>
              <c:f>'Log Returns'!$B$3:$B$278</c:f>
              <c:numCache>
                <c:formatCode>0.0000</c:formatCode>
                <c:ptCount val="276"/>
                <c:pt idx="0">
                  <c:v>1.468405458079023E-2</c:v>
                </c:pt>
                <c:pt idx="1">
                  <c:v>7.7617077926283651E-4</c:v>
                </c:pt>
                <c:pt idx="2">
                  <c:v>1.0540756794534263E-2</c:v>
                </c:pt>
                <c:pt idx="3">
                  <c:v>-1.8808011824779575E-3</c:v>
                </c:pt>
                <c:pt idx="4">
                  <c:v>-6.2599374313678142E-4</c:v>
                </c:pt>
                <c:pt idx="5">
                  <c:v>-5.4219752414318742E-2</c:v>
                </c:pt>
                <c:pt idx="6">
                  <c:v>-1.1106261002315498E-2</c:v>
                </c:pt>
                <c:pt idx="7">
                  <c:v>1.114612113911478E-3</c:v>
                </c:pt>
                <c:pt idx="8">
                  <c:v>-2.1918031592245042E-2</c:v>
                </c:pt>
                <c:pt idx="9">
                  <c:v>-6.4820441438463786E-2</c:v>
                </c:pt>
                <c:pt idx="10">
                  <c:v>-1.3469814847711299E-2</c:v>
                </c:pt>
                <c:pt idx="11">
                  <c:v>9.3204969161500645E-2</c:v>
                </c:pt>
                <c:pt idx="12">
                  <c:v>8.2327816571038433E-3</c:v>
                </c:pt>
                <c:pt idx="13">
                  <c:v>2.450749585061144E-2</c:v>
                </c:pt>
                <c:pt idx="14">
                  <c:v>1.0454691225237097E-2</c:v>
                </c:pt>
                <c:pt idx="15">
                  <c:v>-5.5291140018584655E-3</c:v>
                </c:pt>
                <c:pt idx="16">
                  <c:v>2.4715927884323204E-2</c:v>
                </c:pt>
                <c:pt idx="17">
                  <c:v>2.0598660629497043E-2</c:v>
                </c:pt>
                <c:pt idx="18">
                  <c:v>4.5365133287896556E-2</c:v>
                </c:pt>
                <c:pt idx="19">
                  <c:v>4.8391146506836348E-3</c:v>
                </c:pt>
                <c:pt idx="20">
                  <c:v>-6.4037791773393993E-3</c:v>
                </c:pt>
                <c:pt idx="21">
                  <c:v>1.4861329179321306E-2</c:v>
                </c:pt>
                <c:pt idx="22">
                  <c:v>-2.2684663955192265E-3</c:v>
                </c:pt>
                <c:pt idx="23">
                  <c:v>-2.5116212449143707E-2</c:v>
                </c:pt>
                <c:pt idx="24">
                  <c:v>-5.646597079611914E-3</c:v>
                </c:pt>
                <c:pt idx="25">
                  <c:v>3.411994132776984E-2</c:v>
                </c:pt>
                <c:pt idx="26">
                  <c:v>1.0620535294428945E-2</c:v>
                </c:pt>
                <c:pt idx="27">
                  <c:v>3.4769917033794363E-3</c:v>
                </c:pt>
                <c:pt idx="28">
                  <c:v>1.0004570463270451E-2</c:v>
                </c:pt>
                <c:pt idx="29">
                  <c:v>1.9025473878236016E-2</c:v>
                </c:pt>
                <c:pt idx="30">
                  <c:v>-2.3124504329068759E-2</c:v>
                </c:pt>
                <c:pt idx="31">
                  <c:v>3.1968277627098939E-2</c:v>
                </c:pt>
                <c:pt idx="32">
                  <c:v>3.3636504888040833E-2</c:v>
                </c:pt>
                <c:pt idx="33">
                  <c:v>2.2813646171267856E-3</c:v>
                </c:pt>
                <c:pt idx="34">
                  <c:v>-7.3355280951459189E-3</c:v>
                </c:pt>
                <c:pt idx="35">
                  <c:v>-1.8177326008411425E-2</c:v>
                </c:pt>
                <c:pt idx="36">
                  <c:v>-7.6612550936420824E-3</c:v>
                </c:pt>
                <c:pt idx="37">
                  <c:v>-1.7845978296057736E-2</c:v>
                </c:pt>
                <c:pt idx="38">
                  <c:v>-2.1837825882496574E-2</c:v>
                </c:pt>
                <c:pt idx="39">
                  <c:v>2.2704355528128051E-2</c:v>
                </c:pt>
                <c:pt idx="40">
                  <c:v>3.3189445212898024E-2</c:v>
                </c:pt>
                <c:pt idx="41">
                  <c:v>3.4855152560923793E-3</c:v>
                </c:pt>
                <c:pt idx="42">
                  <c:v>1.344717088059149E-2</c:v>
                </c:pt>
                <c:pt idx="43">
                  <c:v>-0.12255944132909184</c:v>
                </c:pt>
                <c:pt idx="44">
                  <c:v>1.4011328262262065E-4</c:v>
                </c:pt>
                <c:pt idx="45">
                  <c:v>1.0715294980276404E-2</c:v>
                </c:pt>
                <c:pt idx="46">
                  <c:v>-1.1433976388171048E-2</c:v>
                </c:pt>
                <c:pt idx="47">
                  <c:v>-5.2120660314963208E-3</c:v>
                </c:pt>
                <c:pt idx="48">
                  <c:v>-1.4279087041804866E-3</c:v>
                </c:pt>
                <c:pt idx="49">
                  <c:v>2.002745853493795E-2</c:v>
                </c:pt>
                <c:pt idx="50">
                  <c:v>2.5009647054651925E-2</c:v>
                </c:pt>
                <c:pt idx="51">
                  <c:v>-6.9941013791857654E-4</c:v>
                </c:pt>
                <c:pt idx="52">
                  <c:v>-8.0552731584208944E-3</c:v>
                </c:pt>
                <c:pt idx="53">
                  <c:v>-2.4529965355895394E-2</c:v>
                </c:pt>
                <c:pt idx="54">
                  <c:v>-1.0365309871449532E-2</c:v>
                </c:pt>
                <c:pt idx="55">
                  <c:v>3.6151036155758708E-3</c:v>
                </c:pt>
                <c:pt idx="56">
                  <c:v>-2.385506190805298E-2</c:v>
                </c:pt>
                <c:pt idx="57">
                  <c:v>2.3046135564487542E-2</c:v>
                </c:pt>
                <c:pt idx="58">
                  <c:v>6.4873131644710797E-3</c:v>
                </c:pt>
                <c:pt idx="59">
                  <c:v>2.8684833278227847E-2</c:v>
                </c:pt>
                <c:pt idx="60">
                  <c:v>2.7156098954589068E-2</c:v>
                </c:pt>
                <c:pt idx="61">
                  <c:v>-4.3200180704784104E-2</c:v>
                </c:pt>
                <c:pt idx="62">
                  <c:v>-4.2619511522608469E-2</c:v>
                </c:pt>
                <c:pt idx="63">
                  <c:v>-3.8957021064754001E-3</c:v>
                </c:pt>
                <c:pt idx="64">
                  <c:v>-1.5828615338679404E-3</c:v>
                </c:pt>
                <c:pt idx="65">
                  <c:v>6.1817977361815508E-3</c:v>
                </c:pt>
                <c:pt idx="66">
                  <c:v>1.0194590039670621E-2</c:v>
                </c:pt>
                <c:pt idx="67">
                  <c:v>-4.444821060524161E-3</c:v>
                </c:pt>
                <c:pt idx="68">
                  <c:v>3.9341818746811523E-2</c:v>
                </c:pt>
                <c:pt idx="69">
                  <c:v>9.2851134707229322E-3</c:v>
                </c:pt>
                <c:pt idx="70">
                  <c:v>-8.3197219389005483E-2</c:v>
                </c:pt>
                <c:pt idx="71">
                  <c:v>-1.6462151778156416E-2</c:v>
                </c:pt>
                <c:pt idx="72">
                  <c:v>-2.691171583191514E-2</c:v>
                </c:pt>
                <c:pt idx="73">
                  <c:v>-2.8140246618609848E-2</c:v>
                </c:pt>
                <c:pt idx="74">
                  <c:v>1.6585180297649466E-2</c:v>
                </c:pt>
                <c:pt idx="75">
                  <c:v>-4.7583866985173515E-2</c:v>
                </c:pt>
                <c:pt idx="76">
                  <c:v>-1.0954988735779133E-2</c:v>
                </c:pt>
                <c:pt idx="77">
                  <c:v>-1.5446089733848575E-2</c:v>
                </c:pt>
                <c:pt idx="78">
                  <c:v>-2.672725388568847E-2</c:v>
                </c:pt>
                <c:pt idx="79">
                  <c:v>6.8250121155200277E-3</c:v>
                </c:pt>
                <c:pt idx="80">
                  <c:v>9.0657959391203559E-3</c:v>
                </c:pt>
                <c:pt idx="81">
                  <c:v>-0.10056266258948224</c:v>
                </c:pt>
                <c:pt idx="82">
                  <c:v>-2.4488849575565595E-2</c:v>
                </c:pt>
                <c:pt idx="83">
                  <c:v>1.0656781673971617E-2</c:v>
                </c:pt>
                <c:pt idx="84">
                  <c:v>4.0667890010430089E-3</c:v>
                </c:pt>
                <c:pt idx="85">
                  <c:v>2.2898886693265064E-2</c:v>
                </c:pt>
                <c:pt idx="86">
                  <c:v>-9.9238186728347437E-3</c:v>
                </c:pt>
                <c:pt idx="87">
                  <c:v>-1.2844863716201176E-2</c:v>
                </c:pt>
                <c:pt idx="88">
                  <c:v>-4.6014962935973465E-2</c:v>
                </c:pt>
                <c:pt idx="89">
                  <c:v>2.1717351766252783E-2</c:v>
                </c:pt>
                <c:pt idx="90">
                  <c:v>-3.3196397568583773E-2</c:v>
                </c:pt>
                <c:pt idx="91">
                  <c:v>1.1234438314986992E-2</c:v>
                </c:pt>
                <c:pt idx="92">
                  <c:v>2.7523955990574604E-2</c:v>
                </c:pt>
                <c:pt idx="93">
                  <c:v>1.7728456172649523E-2</c:v>
                </c:pt>
                <c:pt idx="94">
                  <c:v>-1.1920333661634424E-2</c:v>
                </c:pt>
                <c:pt idx="95">
                  <c:v>1.0653742788791953E-2</c:v>
                </c:pt>
                <c:pt idx="96">
                  <c:v>-4.8847352189631578E-3</c:v>
                </c:pt>
                <c:pt idx="97">
                  <c:v>4.8433975775124809E-2</c:v>
                </c:pt>
                <c:pt idx="98">
                  <c:v>-7.6267799709044803E-3</c:v>
                </c:pt>
                <c:pt idx="99">
                  <c:v>7.6832804969075496E-3</c:v>
                </c:pt>
                <c:pt idx="100">
                  <c:v>-2.0560917736068485E-2</c:v>
                </c:pt>
                <c:pt idx="101">
                  <c:v>1.3065096590379334E-2</c:v>
                </c:pt>
                <c:pt idx="102">
                  <c:v>6.1811199340852377E-3</c:v>
                </c:pt>
                <c:pt idx="103">
                  <c:v>-4.1764596538655448E-2</c:v>
                </c:pt>
                <c:pt idx="104">
                  <c:v>3.0635563212854145E-2</c:v>
                </c:pt>
                <c:pt idx="105">
                  <c:v>8.8799467627570638E-3</c:v>
                </c:pt>
                <c:pt idx="106">
                  <c:v>9.6140952859198152E-3</c:v>
                </c:pt>
                <c:pt idx="107">
                  <c:v>-5.8132874458082816E-2</c:v>
                </c:pt>
                <c:pt idx="108">
                  <c:v>-4.417495234124693E-2</c:v>
                </c:pt>
                <c:pt idx="109">
                  <c:v>-2.7723277301721621E-2</c:v>
                </c:pt>
                <c:pt idx="110">
                  <c:v>-5.2549545707552782E-3</c:v>
                </c:pt>
                <c:pt idx="111">
                  <c:v>1.7435875858623585E-2</c:v>
                </c:pt>
                <c:pt idx="112">
                  <c:v>-5.9108320154271164E-2</c:v>
                </c:pt>
                <c:pt idx="113">
                  <c:v>-0.305686961708237</c:v>
                </c:pt>
                <c:pt idx="114">
                  <c:v>-4.0726272978262673E-2</c:v>
                </c:pt>
                <c:pt idx="115">
                  <c:v>8.5254342554329871E-2</c:v>
                </c:pt>
                <c:pt idx="116">
                  <c:v>-3.1764525317950085E-2</c:v>
                </c:pt>
                <c:pt idx="117">
                  <c:v>2.4659319279810655E-3</c:v>
                </c:pt>
                <c:pt idx="118">
                  <c:v>8.8687729385918783E-3</c:v>
                </c:pt>
                <c:pt idx="119">
                  <c:v>-4.8669463039897037E-3</c:v>
                </c:pt>
                <c:pt idx="120">
                  <c:v>3.2590858713153856E-2</c:v>
                </c:pt>
                <c:pt idx="121">
                  <c:v>-5.2262023538011307E-2</c:v>
                </c:pt>
                <c:pt idx="122">
                  <c:v>1.7302951794481176E-2</c:v>
                </c:pt>
                <c:pt idx="123">
                  <c:v>-2.6392982790181166E-2</c:v>
                </c:pt>
                <c:pt idx="124">
                  <c:v>2.5780183474799358E-2</c:v>
                </c:pt>
                <c:pt idx="125">
                  <c:v>9.0756000688214197E-2</c:v>
                </c:pt>
                <c:pt idx="126">
                  <c:v>-4.9460634758839467E-2</c:v>
                </c:pt>
                <c:pt idx="127">
                  <c:v>2.0258206540728092E-3</c:v>
                </c:pt>
                <c:pt idx="128">
                  <c:v>-1.7956613858635295E-2</c:v>
                </c:pt>
                <c:pt idx="129">
                  <c:v>4.2198067982827929E-2</c:v>
                </c:pt>
                <c:pt idx="130">
                  <c:v>-1.2685773232073023E-2</c:v>
                </c:pt>
                <c:pt idx="131">
                  <c:v>1.3669560649049299E-2</c:v>
                </c:pt>
                <c:pt idx="132">
                  <c:v>-3.000409314602568E-2</c:v>
                </c:pt>
                <c:pt idx="133">
                  <c:v>2.030070260037959E-2</c:v>
                </c:pt>
                <c:pt idx="134">
                  <c:v>4.3695387396368905E-2</c:v>
                </c:pt>
                <c:pt idx="135">
                  <c:v>3.08798315234808E-2</c:v>
                </c:pt>
                <c:pt idx="136">
                  <c:v>1.0894253444357913E-2</c:v>
                </c:pt>
                <c:pt idx="137">
                  <c:v>-2.0818567514466533E-4</c:v>
                </c:pt>
                <c:pt idx="138">
                  <c:v>-1.1852049783572127E-2</c:v>
                </c:pt>
                <c:pt idx="139">
                  <c:v>6.3912545179668056E-3</c:v>
                </c:pt>
                <c:pt idx="140">
                  <c:v>2.0211651959563003E-2</c:v>
                </c:pt>
                <c:pt idx="141">
                  <c:v>6.4329956546592959E-3</c:v>
                </c:pt>
                <c:pt idx="142">
                  <c:v>-1.5765388653141757E-3</c:v>
                </c:pt>
                <c:pt idx="143">
                  <c:v>1.7534514919073142E-2</c:v>
                </c:pt>
                <c:pt idx="144">
                  <c:v>-6.141702138407752E-3</c:v>
                </c:pt>
                <c:pt idx="145">
                  <c:v>8.3292621515426331E-3</c:v>
                </c:pt>
                <c:pt idx="146">
                  <c:v>1.3489778897600104E-2</c:v>
                </c:pt>
                <c:pt idx="147">
                  <c:v>-1.3744386960160867E-2</c:v>
                </c:pt>
                <c:pt idx="148">
                  <c:v>1.6722996996454329E-2</c:v>
                </c:pt>
                <c:pt idx="149">
                  <c:v>1.6162716190391929E-2</c:v>
                </c:pt>
                <c:pt idx="150">
                  <c:v>-2.5562342145509214E-2</c:v>
                </c:pt>
                <c:pt idx="151">
                  <c:v>-3.8413917904328611E-2</c:v>
                </c:pt>
                <c:pt idx="152">
                  <c:v>7.4856263396564135E-2</c:v>
                </c:pt>
                <c:pt idx="153">
                  <c:v>4.7735695012678506E-2</c:v>
                </c:pt>
                <c:pt idx="154">
                  <c:v>-2.6828747359624793E-3</c:v>
                </c:pt>
                <c:pt idx="155">
                  <c:v>3.098150870282949E-2</c:v>
                </c:pt>
                <c:pt idx="156">
                  <c:v>8.5792001895128277E-3</c:v>
                </c:pt>
                <c:pt idx="157">
                  <c:v>-2.0933770180867138E-2</c:v>
                </c:pt>
                <c:pt idx="158">
                  <c:v>-6.9641209556767043E-3</c:v>
                </c:pt>
                <c:pt idx="159">
                  <c:v>1.9592385681180682E-2</c:v>
                </c:pt>
                <c:pt idx="160">
                  <c:v>7.037379959489486E-3</c:v>
                </c:pt>
                <c:pt idx="161">
                  <c:v>-4.6137935662346986E-3</c:v>
                </c:pt>
                <c:pt idx="162">
                  <c:v>-3.2219721819979633E-2</c:v>
                </c:pt>
                <c:pt idx="163">
                  <c:v>-7.2820336097608115E-2</c:v>
                </c:pt>
                <c:pt idx="164">
                  <c:v>-2.4585565507552029E-3</c:v>
                </c:pt>
                <c:pt idx="165">
                  <c:v>4.5984060025379336E-3</c:v>
                </c:pt>
                <c:pt idx="166">
                  <c:v>6.4136202936476205E-2</c:v>
                </c:pt>
                <c:pt idx="167">
                  <c:v>-1.4845276755005054E-2</c:v>
                </c:pt>
                <c:pt idx="168">
                  <c:v>-5.655918237693227E-2</c:v>
                </c:pt>
                <c:pt idx="169">
                  <c:v>-1.4667015662602322E-2</c:v>
                </c:pt>
                <c:pt idx="170">
                  <c:v>3.0098036526329874E-2</c:v>
                </c:pt>
                <c:pt idx="171">
                  <c:v>-1.0725188896923626E-2</c:v>
                </c:pt>
                <c:pt idx="172">
                  <c:v>3.3804485216320186E-2</c:v>
                </c:pt>
                <c:pt idx="173">
                  <c:v>-8.6498905410317319E-3</c:v>
                </c:pt>
                <c:pt idx="174">
                  <c:v>8.4286116340661729E-2</c:v>
                </c:pt>
                <c:pt idx="175">
                  <c:v>-1.5982447378949063E-2</c:v>
                </c:pt>
                <c:pt idx="176">
                  <c:v>-2.9982332801204336E-2</c:v>
                </c:pt>
                <c:pt idx="177">
                  <c:v>-2.662658148561085E-2</c:v>
                </c:pt>
                <c:pt idx="178">
                  <c:v>6.0191136550113E-3</c:v>
                </c:pt>
                <c:pt idx="179">
                  <c:v>1.3556260911870198E-2</c:v>
                </c:pt>
                <c:pt idx="180">
                  <c:v>-2.9479185065309672E-2</c:v>
                </c:pt>
                <c:pt idx="181">
                  <c:v>4.2850929770491368E-3</c:v>
                </c:pt>
                <c:pt idx="182">
                  <c:v>-1.8698673885950822E-2</c:v>
                </c:pt>
                <c:pt idx="183">
                  <c:v>-2.6301095859998132E-2</c:v>
                </c:pt>
                <c:pt idx="184">
                  <c:v>5.9358857138905298E-2</c:v>
                </c:pt>
                <c:pt idx="185">
                  <c:v>5.2352724412905095E-2</c:v>
                </c:pt>
                <c:pt idx="186">
                  <c:v>-5.4816370840425198E-2</c:v>
                </c:pt>
                <c:pt idx="187">
                  <c:v>-6.3947522074218638E-2</c:v>
                </c:pt>
                <c:pt idx="188">
                  <c:v>4.2372652854453631E-3</c:v>
                </c:pt>
                <c:pt idx="189">
                  <c:v>-6.9311595550249183E-2</c:v>
                </c:pt>
                <c:pt idx="190">
                  <c:v>4.7780815205526227E-3</c:v>
                </c:pt>
                <c:pt idx="191">
                  <c:v>-2.6609880841625463E-2</c:v>
                </c:pt>
                <c:pt idx="192">
                  <c:v>4.7716144943166831E-2</c:v>
                </c:pt>
                <c:pt idx="193">
                  <c:v>-2.4735795730223425E-2</c:v>
                </c:pt>
                <c:pt idx="194">
                  <c:v>3.1785592317790413E-3</c:v>
                </c:pt>
                <c:pt idx="195">
                  <c:v>-7.7171778671604628E-3</c:v>
                </c:pt>
                <c:pt idx="196">
                  <c:v>2.3686086080913094E-2</c:v>
                </c:pt>
                <c:pt idx="197">
                  <c:v>0.13692582673308651</c:v>
                </c:pt>
                <c:pt idx="198">
                  <c:v>1.4643785805641905E-2</c:v>
                </c:pt>
                <c:pt idx="199">
                  <c:v>-0.10580024442894936</c:v>
                </c:pt>
                <c:pt idx="200">
                  <c:v>9.7353482373871477E-3</c:v>
                </c:pt>
                <c:pt idx="201">
                  <c:v>3.0941160171970346E-2</c:v>
                </c:pt>
                <c:pt idx="202">
                  <c:v>-2.8962588509538197E-2</c:v>
                </c:pt>
                <c:pt idx="203">
                  <c:v>8.6637856176043637E-3</c:v>
                </c:pt>
                <c:pt idx="204">
                  <c:v>-4.3713567144443639E-2</c:v>
                </c:pt>
                <c:pt idx="205">
                  <c:v>-1.0523831213771897E-2</c:v>
                </c:pt>
                <c:pt idx="206">
                  <c:v>1.6506572813022053E-2</c:v>
                </c:pt>
                <c:pt idx="207">
                  <c:v>-0.12419847699856747</c:v>
                </c:pt>
                <c:pt idx="208">
                  <c:v>0.16343197177757565</c:v>
                </c:pt>
                <c:pt idx="209">
                  <c:v>-7.2409538333860241E-2</c:v>
                </c:pt>
                <c:pt idx="210">
                  <c:v>-1.9648845942762141E-2</c:v>
                </c:pt>
                <c:pt idx="211">
                  <c:v>-3.7388334090044453E-2</c:v>
                </c:pt>
                <c:pt idx="212">
                  <c:v>-1.2219425883323363E-2</c:v>
                </c:pt>
                <c:pt idx="213">
                  <c:v>6.2536941523392731E-2</c:v>
                </c:pt>
                <c:pt idx="214">
                  <c:v>5.3790341639763442E-2</c:v>
                </c:pt>
                <c:pt idx="215">
                  <c:v>-6.3400408400431985E-2</c:v>
                </c:pt>
                <c:pt idx="216">
                  <c:v>-2.3875206376835437E-2</c:v>
                </c:pt>
                <c:pt idx="217">
                  <c:v>-6.8257965394474263E-3</c:v>
                </c:pt>
                <c:pt idx="218">
                  <c:v>6.7289089100179608E-3</c:v>
                </c:pt>
                <c:pt idx="219">
                  <c:v>3.2133614810184528E-2</c:v>
                </c:pt>
                <c:pt idx="220">
                  <c:v>-5.138677232747664E-2</c:v>
                </c:pt>
                <c:pt idx="221">
                  <c:v>-2.6660459272372793E-3</c:v>
                </c:pt>
                <c:pt idx="222">
                  <c:v>6.2089238359453397E-3</c:v>
                </c:pt>
                <c:pt idx="223">
                  <c:v>-2.8968680791308331E-2</c:v>
                </c:pt>
                <c:pt idx="224">
                  <c:v>-1.3718208645082598E-2</c:v>
                </c:pt>
                <c:pt idx="225">
                  <c:v>-2.4848730459851424E-2</c:v>
                </c:pt>
                <c:pt idx="226">
                  <c:v>-9.3150503837191468E-3</c:v>
                </c:pt>
                <c:pt idx="227">
                  <c:v>-6.0830364417933649E-3</c:v>
                </c:pt>
                <c:pt idx="228">
                  <c:v>-4.9179673805715259E-2</c:v>
                </c:pt>
                <c:pt idx="229">
                  <c:v>-5.4370187901820743E-3</c:v>
                </c:pt>
                <c:pt idx="230">
                  <c:v>-1.7401628413542387E-2</c:v>
                </c:pt>
                <c:pt idx="231">
                  <c:v>1.1421846791707517E-2</c:v>
                </c:pt>
                <c:pt idx="232">
                  <c:v>-7.2528767625031521E-2</c:v>
                </c:pt>
                <c:pt idx="233">
                  <c:v>9.4503669029287838E-3</c:v>
                </c:pt>
                <c:pt idx="234">
                  <c:v>3.5265430679046264E-2</c:v>
                </c:pt>
                <c:pt idx="235">
                  <c:v>-1.4405872747298673E-2</c:v>
                </c:pt>
                <c:pt idx="236">
                  <c:v>1.0954074076187816E-2</c:v>
                </c:pt>
                <c:pt idx="237">
                  <c:v>8.6110258002519806E-3</c:v>
                </c:pt>
                <c:pt idx="238">
                  <c:v>-4.4783714528902119E-2</c:v>
                </c:pt>
                <c:pt idx="239">
                  <c:v>3.0501506803635146E-2</c:v>
                </c:pt>
                <c:pt idx="240">
                  <c:v>-1.3394211164654564E-2</c:v>
                </c:pt>
                <c:pt idx="241">
                  <c:v>1.613916572846525E-2</c:v>
                </c:pt>
                <c:pt idx="242">
                  <c:v>-1.9965613749928238E-2</c:v>
                </c:pt>
                <c:pt idx="243">
                  <c:v>-1.5379514608417291E-2</c:v>
                </c:pt>
                <c:pt idx="244">
                  <c:v>4.8375199032297343E-3</c:v>
                </c:pt>
                <c:pt idx="245">
                  <c:v>1.5980935121634086E-2</c:v>
                </c:pt>
                <c:pt idx="246">
                  <c:v>7.6413458430606316E-3</c:v>
                </c:pt>
                <c:pt idx="247">
                  <c:v>-3.2705135395456719E-2</c:v>
                </c:pt>
                <c:pt idx="248">
                  <c:v>-8.3871626452301104E-2</c:v>
                </c:pt>
                <c:pt idx="249">
                  <c:v>2.9219160519927196E-2</c:v>
                </c:pt>
                <c:pt idx="250">
                  <c:v>-3.1601026597726643E-2</c:v>
                </c:pt>
                <c:pt idx="251">
                  <c:v>-4.3787611152767858E-2</c:v>
                </c:pt>
                <c:pt idx="252">
                  <c:v>1.5538202904048167E-2</c:v>
                </c:pt>
                <c:pt idx="253">
                  <c:v>-3.0082009609027915E-2</c:v>
                </c:pt>
                <c:pt idx="254">
                  <c:v>-1.047116578292954E-3</c:v>
                </c:pt>
                <c:pt idx="255">
                  <c:v>2.1177811366828777E-2</c:v>
                </c:pt>
                <c:pt idx="256">
                  <c:v>6.7847084246148284E-2</c:v>
                </c:pt>
                <c:pt idx="257">
                  <c:v>3.0949966355814866E-2</c:v>
                </c:pt>
                <c:pt idx="258">
                  <c:v>-7.3481229773176213E-2</c:v>
                </c:pt>
                <c:pt idx="259">
                  <c:v>-4.7184248262362944E-3</c:v>
                </c:pt>
                <c:pt idx="260">
                  <c:v>5.5717773054759397E-2</c:v>
                </c:pt>
                <c:pt idx="261">
                  <c:v>1.8373182045675361E-2</c:v>
                </c:pt>
                <c:pt idx="262">
                  <c:v>2.1617676973750303E-3</c:v>
                </c:pt>
                <c:pt idx="263">
                  <c:v>-2.5410220307878709E-2</c:v>
                </c:pt>
                <c:pt idx="264">
                  <c:v>-6.6178004460268856E-3</c:v>
                </c:pt>
                <c:pt idx="265">
                  <c:v>2.8246887140743478E-2</c:v>
                </c:pt>
                <c:pt idx="266">
                  <c:v>6.4898881938507138E-4</c:v>
                </c:pt>
                <c:pt idx="267">
                  <c:v>2.4316771004541504E-2</c:v>
                </c:pt>
                <c:pt idx="268">
                  <c:v>1.3484176308625887E-2</c:v>
                </c:pt>
                <c:pt idx="269">
                  <c:v>-1.3052995316235166E-2</c:v>
                </c:pt>
                <c:pt idx="270">
                  <c:v>-1.7593869714022856E-2</c:v>
                </c:pt>
                <c:pt idx="271">
                  <c:v>0.20711473515140313</c:v>
                </c:pt>
                <c:pt idx="272">
                  <c:v>-3.0828859299113921E-2</c:v>
                </c:pt>
                <c:pt idx="273">
                  <c:v>5.4124747200577333E-2</c:v>
                </c:pt>
                <c:pt idx="274">
                  <c:v>9.2666053539202417E-2</c:v>
                </c:pt>
                <c:pt idx="275">
                  <c:v>3.8877972693624897E-2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F3-4AC0-BBD4-BF4629AD5AD0}"/>
            </c:ext>
          </c:extLst>
        </c:ser>
        <c:ser>
          <c:idx val="1"/>
          <c:order val="1"/>
          <c:tx>
            <c:strRef>
              <c:f>'Log Returns'!$C$2</c:f>
              <c:strCache>
                <c:ptCount val="1"/>
                <c:pt idx="0">
                  <c:v>AAPL_R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'Log Returns'!$A$3:$A$278</c:f>
              <c:numCache>
                <c:formatCode>m/d/yyyy</c:formatCode>
                <c:ptCount val="276"/>
                <c:pt idx="0">
                  <c:v>45203</c:v>
                </c:pt>
                <c:pt idx="1">
                  <c:v>45204</c:v>
                </c:pt>
                <c:pt idx="2">
                  <c:v>45205</c:v>
                </c:pt>
                <c:pt idx="3">
                  <c:v>45210</c:v>
                </c:pt>
                <c:pt idx="4">
                  <c:v>45211</c:v>
                </c:pt>
                <c:pt idx="5">
                  <c:v>45212</c:v>
                </c:pt>
                <c:pt idx="6">
                  <c:v>45217</c:v>
                </c:pt>
                <c:pt idx="7">
                  <c:v>45218</c:v>
                </c:pt>
                <c:pt idx="8">
                  <c:v>45219</c:v>
                </c:pt>
                <c:pt idx="9">
                  <c:v>45224</c:v>
                </c:pt>
                <c:pt idx="10">
                  <c:v>45225</c:v>
                </c:pt>
                <c:pt idx="11">
                  <c:v>45226</c:v>
                </c:pt>
                <c:pt idx="12">
                  <c:v>45231</c:v>
                </c:pt>
                <c:pt idx="13">
                  <c:v>45232</c:v>
                </c:pt>
                <c:pt idx="14">
                  <c:v>45233</c:v>
                </c:pt>
                <c:pt idx="15">
                  <c:v>45239</c:v>
                </c:pt>
                <c:pt idx="16">
                  <c:v>45240</c:v>
                </c:pt>
                <c:pt idx="17">
                  <c:v>45245</c:v>
                </c:pt>
                <c:pt idx="18">
                  <c:v>45246</c:v>
                </c:pt>
                <c:pt idx="19">
                  <c:v>45247</c:v>
                </c:pt>
                <c:pt idx="20">
                  <c:v>45252</c:v>
                </c:pt>
                <c:pt idx="21">
                  <c:v>45259</c:v>
                </c:pt>
                <c:pt idx="22">
                  <c:v>45260</c:v>
                </c:pt>
                <c:pt idx="23">
                  <c:v>45261</c:v>
                </c:pt>
                <c:pt idx="24">
                  <c:v>45266</c:v>
                </c:pt>
                <c:pt idx="25">
                  <c:v>45267</c:v>
                </c:pt>
                <c:pt idx="26">
                  <c:v>45268</c:v>
                </c:pt>
                <c:pt idx="27">
                  <c:v>45273</c:v>
                </c:pt>
                <c:pt idx="28">
                  <c:v>45274</c:v>
                </c:pt>
                <c:pt idx="29">
                  <c:v>45275</c:v>
                </c:pt>
                <c:pt idx="30">
                  <c:v>45280</c:v>
                </c:pt>
                <c:pt idx="31">
                  <c:v>45281</c:v>
                </c:pt>
                <c:pt idx="32">
                  <c:v>45282</c:v>
                </c:pt>
                <c:pt idx="33">
                  <c:v>45287</c:v>
                </c:pt>
                <c:pt idx="34">
                  <c:v>45288</c:v>
                </c:pt>
                <c:pt idx="35">
                  <c:v>45289</c:v>
                </c:pt>
                <c:pt idx="36">
                  <c:v>45302</c:v>
                </c:pt>
                <c:pt idx="37">
                  <c:v>45303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45315</c:v>
                </c:pt>
                <c:pt idx="42">
                  <c:v>45316</c:v>
                </c:pt>
                <c:pt idx="43">
                  <c:v>45317</c:v>
                </c:pt>
                <c:pt idx="44">
                  <c:v>45322</c:v>
                </c:pt>
                <c:pt idx="45">
                  <c:v>45323</c:v>
                </c:pt>
                <c:pt idx="46">
                  <c:v>45324</c:v>
                </c:pt>
                <c:pt idx="47">
                  <c:v>45329</c:v>
                </c:pt>
                <c:pt idx="48">
                  <c:v>45330</c:v>
                </c:pt>
                <c:pt idx="49">
                  <c:v>45331</c:v>
                </c:pt>
                <c:pt idx="50">
                  <c:v>45336</c:v>
                </c:pt>
                <c:pt idx="51">
                  <c:v>45337</c:v>
                </c:pt>
                <c:pt idx="52">
                  <c:v>45338</c:v>
                </c:pt>
                <c:pt idx="53">
                  <c:v>45343</c:v>
                </c:pt>
                <c:pt idx="54">
                  <c:v>45344</c:v>
                </c:pt>
                <c:pt idx="55">
                  <c:v>45345</c:v>
                </c:pt>
                <c:pt idx="56">
                  <c:v>45350</c:v>
                </c:pt>
                <c:pt idx="57">
                  <c:v>45351</c:v>
                </c:pt>
                <c:pt idx="58">
                  <c:v>45352</c:v>
                </c:pt>
                <c:pt idx="59">
                  <c:v>45357</c:v>
                </c:pt>
                <c:pt idx="60">
                  <c:v>45358</c:v>
                </c:pt>
                <c:pt idx="61">
                  <c:v>45359</c:v>
                </c:pt>
                <c:pt idx="62">
                  <c:v>45364</c:v>
                </c:pt>
                <c:pt idx="63">
                  <c:v>45365</c:v>
                </c:pt>
                <c:pt idx="64">
                  <c:v>45366</c:v>
                </c:pt>
                <c:pt idx="65">
                  <c:v>45371</c:v>
                </c:pt>
                <c:pt idx="66">
                  <c:v>45372</c:v>
                </c:pt>
                <c:pt idx="67">
                  <c:v>45373</c:v>
                </c:pt>
                <c:pt idx="68">
                  <c:v>45378</c:v>
                </c:pt>
                <c:pt idx="69">
                  <c:v>45379</c:v>
                </c:pt>
                <c:pt idx="70">
                  <c:v>45385</c:v>
                </c:pt>
                <c:pt idx="71">
                  <c:v>45386</c:v>
                </c:pt>
                <c:pt idx="72">
                  <c:v>45387</c:v>
                </c:pt>
                <c:pt idx="73">
                  <c:v>45392</c:v>
                </c:pt>
                <c:pt idx="74">
                  <c:v>45393</c:v>
                </c:pt>
                <c:pt idx="75">
                  <c:v>45394</c:v>
                </c:pt>
                <c:pt idx="76">
                  <c:v>45399</c:v>
                </c:pt>
                <c:pt idx="77">
                  <c:v>45400</c:v>
                </c:pt>
                <c:pt idx="78">
                  <c:v>45401</c:v>
                </c:pt>
                <c:pt idx="79">
                  <c:v>45406</c:v>
                </c:pt>
                <c:pt idx="80">
                  <c:v>45407</c:v>
                </c:pt>
                <c:pt idx="81">
                  <c:v>45408</c:v>
                </c:pt>
                <c:pt idx="82">
                  <c:v>45420</c:v>
                </c:pt>
                <c:pt idx="83">
                  <c:v>45421</c:v>
                </c:pt>
                <c:pt idx="84">
                  <c:v>45427</c:v>
                </c:pt>
                <c:pt idx="85">
                  <c:v>45428</c:v>
                </c:pt>
                <c:pt idx="86">
                  <c:v>45429</c:v>
                </c:pt>
                <c:pt idx="87">
                  <c:v>45434</c:v>
                </c:pt>
                <c:pt idx="88">
                  <c:v>45435</c:v>
                </c:pt>
                <c:pt idx="89">
                  <c:v>45436</c:v>
                </c:pt>
                <c:pt idx="90">
                  <c:v>45441</c:v>
                </c:pt>
                <c:pt idx="91">
                  <c:v>45442</c:v>
                </c:pt>
                <c:pt idx="92">
                  <c:v>45443</c:v>
                </c:pt>
                <c:pt idx="93">
                  <c:v>45448</c:v>
                </c:pt>
                <c:pt idx="94">
                  <c:v>45449</c:v>
                </c:pt>
                <c:pt idx="95">
                  <c:v>45450</c:v>
                </c:pt>
                <c:pt idx="96">
                  <c:v>45455</c:v>
                </c:pt>
                <c:pt idx="97">
                  <c:v>45464</c:v>
                </c:pt>
                <c:pt idx="98">
                  <c:v>45469</c:v>
                </c:pt>
                <c:pt idx="99">
                  <c:v>45470</c:v>
                </c:pt>
                <c:pt idx="100">
                  <c:v>45471</c:v>
                </c:pt>
                <c:pt idx="101">
                  <c:v>45476</c:v>
                </c:pt>
                <c:pt idx="102">
                  <c:v>45483</c:v>
                </c:pt>
                <c:pt idx="103">
                  <c:v>45484</c:v>
                </c:pt>
                <c:pt idx="104">
                  <c:v>45485</c:v>
                </c:pt>
                <c:pt idx="105">
                  <c:v>45490</c:v>
                </c:pt>
                <c:pt idx="106">
                  <c:v>45491</c:v>
                </c:pt>
                <c:pt idx="107">
                  <c:v>45492</c:v>
                </c:pt>
                <c:pt idx="108">
                  <c:v>45497</c:v>
                </c:pt>
                <c:pt idx="109">
                  <c:v>45498</c:v>
                </c:pt>
                <c:pt idx="110">
                  <c:v>45499</c:v>
                </c:pt>
                <c:pt idx="111">
                  <c:v>45504</c:v>
                </c:pt>
                <c:pt idx="112">
                  <c:v>45505</c:v>
                </c:pt>
                <c:pt idx="113">
                  <c:v>45506</c:v>
                </c:pt>
                <c:pt idx="114">
                  <c:v>45511</c:v>
                </c:pt>
                <c:pt idx="115">
                  <c:v>45512</c:v>
                </c:pt>
                <c:pt idx="116">
                  <c:v>45513</c:v>
                </c:pt>
                <c:pt idx="117">
                  <c:v>45518</c:v>
                </c:pt>
                <c:pt idx="118">
                  <c:v>45519</c:v>
                </c:pt>
                <c:pt idx="119">
                  <c:v>45520</c:v>
                </c:pt>
                <c:pt idx="120">
                  <c:v>45525</c:v>
                </c:pt>
                <c:pt idx="121">
                  <c:v>45526</c:v>
                </c:pt>
                <c:pt idx="122">
                  <c:v>45527</c:v>
                </c:pt>
                <c:pt idx="123">
                  <c:v>45532</c:v>
                </c:pt>
                <c:pt idx="124">
                  <c:v>45533</c:v>
                </c:pt>
                <c:pt idx="125">
                  <c:v>45534</c:v>
                </c:pt>
                <c:pt idx="126">
                  <c:v>45539</c:v>
                </c:pt>
                <c:pt idx="127">
                  <c:v>45540</c:v>
                </c:pt>
                <c:pt idx="128">
                  <c:v>45541</c:v>
                </c:pt>
                <c:pt idx="129">
                  <c:v>45546</c:v>
                </c:pt>
                <c:pt idx="130">
                  <c:v>45547</c:v>
                </c:pt>
                <c:pt idx="131">
                  <c:v>45548</c:v>
                </c:pt>
                <c:pt idx="132">
                  <c:v>45553</c:v>
                </c:pt>
                <c:pt idx="133">
                  <c:v>45554</c:v>
                </c:pt>
                <c:pt idx="134">
                  <c:v>45555</c:v>
                </c:pt>
                <c:pt idx="135">
                  <c:v>45560</c:v>
                </c:pt>
                <c:pt idx="136">
                  <c:v>45561</c:v>
                </c:pt>
                <c:pt idx="137">
                  <c:v>45562</c:v>
                </c:pt>
                <c:pt idx="138">
                  <c:v>45567</c:v>
                </c:pt>
                <c:pt idx="139">
                  <c:v>45568</c:v>
                </c:pt>
                <c:pt idx="140">
                  <c:v>45569</c:v>
                </c:pt>
                <c:pt idx="141">
                  <c:v>45574</c:v>
                </c:pt>
                <c:pt idx="142">
                  <c:v>45575</c:v>
                </c:pt>
                <c:pt idx="143">
                  <c:v>45576</c:v>
                </c:pt>
                <c:pt idx="144">
                  <c:v>45581</c:v>
                </c:pt>
                <c:pt idx="145">
                  <c:v>45582</c:v>
                </c:pt>
                <c:pt idx="146">
                  <c:v>45583</c:v>
                </c:pt>
                <c:pt idx="147">
                  <c:v>45588</c:v>
                </c:pt>
                <c:pt idx="148">
                  <c:v>45589</c:v>
                </c:pt>
                <c:pt idx="149">
                  <c:v>45590</c:v>
                </c:pt>
                <c:pt idx="150">
                  <c:v>45595</c:v>
                </c:pt>
                <c:pt idx="151">
                  <c:v>45596</c:v>
                </c:pt>
                <c:pt idx="152">
                  <c:v>45597</c:v>
                </c:pt>
                <c:pt idx="153">
                  <c:v>45603</c:v>
                </c:pt>
                <c:pt idx="154">
                  <c:v>45604</c:v>
                </c:pt>
                <c:pt idx="155">
                  <c:v>45609</c:v>
                </c:pt>
                <c:pt idx="156">
                  <c:v>45610</c:v>
                </c:pt>
                <c:pt idx="157">
                  <c:v>45611</c:v>
                </c:pt>
                <c:pt idx="158">
                  <c:v>45616</c:v>
                </c:pt>
                <c:pt idx="159">
                  <c:v>45617</c:v>
                </c:pt>
                <c:pt idx="160">
                  <c:v>45618</c:v>
                </c:pt>
                <c:pt idx="161">
                  <c:v>45623</c:v>
                </c:pt>
                <c:pt idx="162">
                  <c:v>45630</c:v>
                </c:pt>
                <c:pt idx="163">
                  <c:v>45631</c:v>
                </c:pt>
                <c:pt idx="164">
                  <c:v>45632</c:v>
                </c:pt>
                <c:pt idx="165">
                  <c:v>45637</c:v>
                </c:pt>
                <c:pt idx="166">
                  <c:v>45638</c:v>
                </c:pt>
                <c:pt idx="167">
                  <c:v>45639</c:v>
                </c:pt>
                <c:pt idx="168">
                  <c:v>45644</c:v>
                </c:pt>
                <c:pt idx="169">
                  <c:v>45645</c:v>
                </c:pt>
                <c:pt idx="170">
                  <c:v>45646</c:v>
                </c:pt>
                <c:pt idx="171">
                  <c:v>45653</c:v>
                </c:pt>
                <c:pt idx="172">
                  <c:v>45672</c:v>
                </c:pt>
                <c:pt idx="173">
                  <c:v>45673</c:v>
                </c:pt>
                <c:pt idx="174">
                  <c:v>45674</c:v>
                </c:pt>
                <c:pt idx="175">
                  <c:v>45679</c:v>
                </c:pt>
                <c:pt idx="176">
                  <c:v>45680</c:v>
                </c:pt>
                <c:pt idx="177">
                  <c:v>45681</c:v>
                </c:pt>
                <c:pt idx="178">
                  <c:v>45686</c:v>
                </c:pt>
                <c:pt idx="179">
                  <c:v>45687</c:v>
                </c:pt>
                <c:pt idx="180">
                  <c:v>45688</c:v>
                </c:pt>
                <c:pt idx="181">
                  <c:v>45693</c:v>
                </c:pt>
                <c:pt idx="182">
                  <c:v>45694</c:v>
                </c:pt>
                <c:pt idx="183">
                  <c:v>45695</c:v>
                </c:pt>
                <c:pt idx="184">
                  <c:v>45700</c:v>
                </c:pt>
                <c:pt idx="185">
                  <c:v>45701</c:v>
                </c:pt>
                <c:pt idx="186">
                  <c:v>45702</c:v>
                </c:pt>
                <c:pt idx="187">
                  <c:v>45707</c:v>
                </c:pt>
                <c:pt idx="188">
                  <c:v>45708</c:v>
                </c:pt>
                <c:pt idx="189">
                  <c:v>45709</c:v>
                </c:pt>
                <c:pt idx="190">
                  <c:v>45714</c:v>
                </c:pt>
                <c:pt idx="191">
                  <c:v>45715</c:v>
                </c:pt>
                <c:pt idx="192">
                  <c:v>45716</c:v>
                </c:pt>
                <c:pt idx="193">
                  <c:v>45721</c:v>
                </c:pt>
                <c:pt idx="194">
                  <c:v>45722</c:v>
                </c:pt>
                <c:pt idx="195">
                  <c:v>45723</c:v>
                </c:pt>
                <c:pt idx="196">
                  <c:v>45728</c:v>
                </c:pt>
                <c:pt idx="197">
                  <c:v>45729</c:v>
                </c:pt>
                <c:pt idx="198">
                  <c:v>45730</c:v>
                </c:pt>
                <c:pt idx="199">
                  <c:v>45735</c:v>
                </c:pt>
                <c:pt idx="200">
                  <c:v>45736</c:v>
                </c:pt>
                <c:pt idx="201">
                  <c:v>45737</c:v>
                </c:pt>
                <c:pt idx="202">
                  <c:v>45742</c:v>
                </c:pt>
                <c:pt idx="203">
                  <c:v>45743</c:v>
                </c:pt>
                <c:pt idx="204">
                  <c:v>45744</c:v>
                </c:pt>
                <c:pt idx="205">
                  <c:v>45749</c:v>
                </c:pt>
                <c:pt idx="206">
                  <c:v>45750</c:v>
                </c:pt>
                <c:pt idx="207">
                  <c:v>45751</c:v>
                </c:pt>
                <c:pt idx="208">
                  <c:v>45756</c:v>
                </c:pt>
                <c:pt idx="209">
                  <c:v>45757</c:v>
                </c:pt>
                <c:pt idx="210">
                  <c:v>45758</c:v>
                </c:pt>
                <c:pt idx="211">
                  <c:v>45763</c:v>
                </c:pt>
                <c:pt idx="212">
                  <c:v>45764</c:v>
                </c:pt>
                <c:pt idx="213">
                  <c:v>45770</c:v>
                </c:pt>
                <c:pt idx="214">
                  <c:v>45771</c:v>
                </c:pt>
                <c:pt idx="215">
                  <c:v>45772</c:v>
                </c:pt>
                <c:pt idx="216">
                  <c:v>45777</c:v>
                </c:pt>
                <c:pt idx="217">
                  <c:v>45778</c:v>
                </c:pt>
                <c:pt idx="218">
                  <c:v>45784</c:v>
                </c:pt>
                <c:pt idx="219">
                  <c:v>45785</c:v>
                </c:pt>
                <c:pt idx="220">
                  <c:v>45791</c:v>
                </c:pt>
                <c:pt idx="221">
                  <c:v>45792</c:v>
                </c:pt>
                <c:pt idx="222">
                  <c:v>45793</c:v>
                </c:pt>
                <c:pt idx="223">
                  <c:v>45798</c:v>
                </c:pt>
                <c:pt idx="224">
                  <c:v>45799</c:v>
                </c:pt>
                <c:pt idx="225">
                  <c:v>45800</c:v>
                </c:pt>
                <c:pt idx="226">
                  <c:v>45805</c:v>
                </c:pt>
                <c:pt idx="227">
                  <c:v>45806</c:v>
                </c:pt>
                <c:pt idx="228">
                  <c:v>45807</c:v>
                </c:pt>
                <c:pt idx="229">
                  <c:v>45812</c:v>
                </c:pt>
                <c:pt idx="230">
                  <c:v>45813</c:v>
                </c:pt>
                <c:pt idx="231">
                  <c:v>45814</c:v>
                </c:pt>
                <c:pt idx="232">
                  <c:v>45819</c:v>
                </c:pt>
                <c:pt idx="233">
                  <c:v>45820</c:v>
                </c:pt>
                <c:pt idx="234">
                  <c:v>45826</c:v>
                </c:pt>
                <c:pt idx="235">
                  <c:v>45833</c:v>
                </c:pt>
                <c:pt idx="236">
                  <c:v>45834</c:v>
                </c:pt>
                <c:pt idx="237">
                  <c:v>45835</c:v>
                </c:pt>
                <c:pt idx="238">
                  <c:v>45840</c:v>
                </c:pt>
                <c:pt idx="239">
                  <c:v>45841</c:v>
                </c:pt>
                <c:pt idx="240">
                  <c:v>45847</c:v>
                </c:pt>
                <c:pt idx="241">
                  <c:v>45848</c:v>
                </c:pt>
                <c:pt idx="242">
                  <c:v>45849</c:v>
                </c:pt>
                <c:pt idx="243">
                  <c:v>45854</c:v>
                </c:pt>
                <c:pt idx="244">
                  <c:v>45855</c:v>
                </c:pt>
                <c:pt idx="245">
                  <c:v>45856</c:v>
                </c:pt>
                <c:pt idx="246">
                  <c:v>45861</c:v>
                </c:pt>
                <c:pt idx="247">
                  <c:v>45862</c:v>
                </c:pt>
                <c:pt idx="248">
                  <c:v>45863</c:v>
                </c:pt>
                <c:pt idx="249">
                  <c:v>45868</c:v>
                </c:pt>
                <c:pt idx="250">
                  <c:v>45869</c:v>
                </c:pt>
                <c:pt idx="251">
                  <c:v>45870</c:v>
                </c:pt>
                <c:pt idx="252">
                  <c:v>45875</c:v>
                </c:pt>
                <c:pt idx="253">
                  <c:v>45876</c:v>
                </c:pt>
                <c:pt idx="254">
                  <c:v>45877</c:v>
                </c:pt>
                <c:pt idx="255">
                  <c:v>45882</c:v>
                </c:pt>
                <c:pt idx="256">
                  <c:v>45883</c:v>
                </c:pt>
                <c:pt idx="257">
                  <c:v>45884</c:v>
                </c:pt>
                <c:pt idx="258">
                  <c:v>45889</c:v>
                </c:pt>
                <c:pt idx="259">
                  <c:v>45890</c:v>
                </c:pt>
                <c:pt idx="260">
                  <c:v>45891</c:v>
                </c:pt>
                <c:pt idx="261">
                  <c:v>45896</c:v>
                </c:pt>
                <c:pt idx="262">
                  <c:v>45897</c:v>
                </c:pt>
                <c:pt idx="263">
                  <c:v>45898</c:v>
                </c:pt>
                <c:pt idx="264">
                  <c:v>45903</c:v>
                </c:pt>
                <c:pt idx="265">
                  <c:v>45904</c:v>
                </c:pt>
                <c:pt idx="266">
                  <c:v>45905</c:v>
                </c:pt>
                <c:pt idx="267">
                  <c:v>45910</c:v>
                </c:pt>
                <c:pt idx="268">
                  <c:v>45911</c:v>
                </c:pt>
                <c:pt idx="269">
                  <c:v>45912</c:v>
                </c:pt>
                <c:pt idx="270">
                  <c:v>45917</c:v>
                </c:pt>
                <c:pt idx="271">
                  <c:v>45918</c:v>
                </c:pt>
                <c:pt idx="272">
                  <c:v>45919</c:v>
                </c:pt>
                <c:pt idx="273">
                  <c:v>45924</c:v>
                </c:pt>
                <c:pt idx="274">
                  <c:v>45925</c:v>
                </c:pt>
                <c:pt idx="275">
                  <c:v>45926</c:v>
                </c:pt>
              </c:numCache>
            </c:numRef>
          </c:cat>
          <c:val>
            <c:numRef>
              <c:f>'Log Returns'!$C$3:$C$278</c:f>
              <c:numCache>
                <c:formatCode>0.0000</c:formatCode>
                <c:ptCount val="276"/>
                <c:pt idx="0">
                  <c:v>1.5263997360338014E-2</c:v>
                </c:pt>
                <c:pt idx="1">
                  <c:v>9.0622580316469092E-3</c:v>
                </c:pt>
                <c:pt idx="2">
                  <c:v>1.6859337759682701E-2</c:v>
                </c:pt>
                <c:pt idx="3">
                  <c:v>-6.2846315760549509E-3</c:v>
                </c:pt>
                <c:pt idx="4">
                  <c:v>5.5076079307026897E-3</c:v>
                </c:pt>
                <c:pt idx="5">
                  <c:v>-4.0666869439791073E-2</c:v>
                </c:pt>
                <c:pt idx="6">
                  <c:v>-6.8129864859225861E-3</c:v>
                </c:pt>
                <c:pt idx="7">
                  <c:v>-1.8901786093535832E-3</c:v>
                </c:pt>
                <c:pt idx="8">
                  <c:v>-1.5481147694453502E-2</c:v>
                </c:pt>
                <c:pt idx="9">
                  <c:v>-2.6182087356021216E-2</c:v>
                </c:pt>
                <c:pt idx="10">
                  <c:v>-2.8895636156656267E-2</c:v>
                </c:pt>
                <c:pt idx="11">
                  <c:v>1.2339164893585122E-2</c:v>
                </c:pt>
                <c:pt idx="12">
                  <c:v>5.385096712131509E-3</c:v>
                </c:pt>
                <c:pt idx="13">
                  <c:v>3.4054622401659976E-2</c:v>
                </c:pt>
                <c:pt idx="14">
                  <c:v>-6.3433380586598908E-3</c:v>
                </c:pt>
                <c:pt idx="15">
                  <c:v>-4.9875177582403918E-3</c:v>
                </c:pt>
                <c:pt idx="16">
                  <c:v>1.8697588113238781E-2</c:v>
                </c:pt>
                <c:pt idx="17">
                  <c:v>-6.3597311566436308E-3</c:v>
                </c:pt>
                <c:pt idx="18">
                  <c:v>-1.0925790780687526E-2</c:v>
                </c:pt>
                <c:pt idx="19">
                  <c:v>-5.8217135743950238E-3</c:v>
                </c:pt>
                <c:pt idx="20">
                  <c:v>-3.5826695051356418E-3</c:v>
                </c:pt>
                <c:pt idx="21">
                  <c:v>-6.4879947800776288E-3</c:v>
                </c:pt>
                <c:pt idx="22">
                  <c:v>6.1444051009612918E-3</c:v>
                </c:pt>
                <c:pt idx="23">
                  <c:v>3.3625780460258613E-3</c:v>
                </c:pt>
                <c:pt idx="24">
                  <c:v>4.2772602267101287E-3</c:v>
                </c:pt>
                <c:pt idx="25">
                  <c:v>2.3109393348242541E-2</c:v>
                </c:pt>
                <c:pt idx="26">
                  <c:v>5.0413271739029736E-3</c:v>
                </c:pt>
                <c:pt idx="27">
                  <c:v>8.0680345555495542E-3</c:v>
                </c:pt>
                <c:pt idx="28">
                  <c:v>-2.8315117155720956E-3</c:v>
                </c:pt>
                <c:pt idx="29">
                  <c:v>-5.163117342672786E-3</c:v>
                </c:pt>
                <c:pt idx="30">
                  <c:v>-1.4419315169187515E-2</c:v>
                </c:pt>
                <c:pt idx="31">
                  <c:v>2.760143814023027E-3</c:v>
                </c:pt>
                <c:pt idx="32">
                  <c:v>8.7207662494488327E-3</c:v>
                </c:pt>
                <c:pt idx="33">
                  <c:v>-2.3360755457010984E-3</c:v>
                </c:pt>
                <c:pt idx="34">
                  <c:v>2.2041466671863467E-3</c:v>
                </c:pt>
                <c:pt idx="35">
                  <c:v>-2.0834008234788107E-2</c:v>
                </c:pt>
                <c:pt idx="36">
                  <c:v>-1.4463785135262506E-2</c:v>
                </c:pt>
                <c:pt idx="37">
                  <c:v>-5.0942390789564945E-3</c:v>
                </c:pt>
                <c:pt idx="38">
                  <c:v>-5.5462121901092626E-3</c:v>
                </c:pt>
                <c:pt idx="39">
                  <c:v>4.0100356850790213E-2</c:v>
                </c:pt>
                <c:pt idx="40">
                  <c:v>1.8882287196250989E-2</c:v>
                </c:pt>
                <c:pt idx="41">
                  <c:v>-4.0870028781286013E-3</c:v>
                </c:pt>
                <c:pt idx="42">
                  <c:v>2.4221591224171356E-3</c:v>
                </c:pt>
                <c:pt idx="43">
                  <c:v>-4.8340439119495572E-3</c:v>
                </c:pt>
                <c:pt idx="44">
                  <c:v>-2.3128216276503771E-2</c:v>
                </c:pt>
                <c:pt idx="45">
                  <c:v>1.7489152379389434E-2</c:v>
                </c:pt>
                <c:pt idx="46">
                  <c:v>8.2935084634637782E-4</c:v>
                </c:pt>
                <c:pt idx="47">
                  <c:v>-5.5666003413810759E-3</c:v>
                </c:pt>
                <c:pt idx="48">
                  <c:v>-6.3261513697579898E-4</c:v>
                </c:pt>
                <c:pt idx="49">
                  <c:v>3.9583848852730733E-3</c:v>
                </c:pt>
                <c:pt idx="50">
                  <c:v>-3.3961067301722415E-3</c:v>
                </c:pt>
                <c:pt idx="51">
                  <c:v>8.9771216707586145E-4</c:v>
                </c:pt>
                <c:pt idx="52">
                  <c:v>-4.1867811290562038E-3</c:v>
                </c:pt>
                <c:pt idx="53">
                  <c:v>3.5147233999118922E-3</c:v>
                </c:pt>
                <c:pt idx="54">
                  <c:v>1.2152067059757323E-2</c:v>
                </c:pt>
                <c:pt idx="55">
                  <c:v>-6.7023877013474122E-3</c:v>
                </c:pt>
                <c:pt idx="56">
                  <c:v>-1.3032769965373836E-2</c:v>
                </c:pt>
                <c:pt idx="57">
                  <c:v>-5.5845247610740081E-3</c:v>
                </c:pt>
                <c:pt idx="58">
                  <c:v>-1.7289475366923261E-2</c:v>
                </c:pt>
                <c:pt idx="59">
                  <c:v>-8.0104576231065094E-3</c:v>
                </c:pt>
                <c:pt idx="60">
                  <c:v>-9.7367861653632568E-3</c:v>
                </c:pt>
                <c:pt idx="61">
                  <c:v>1.469179268588452E-2</c:v>
                </c:pt>
                <c:pt idx="62">
                  <c:v>-9.369248655718105E-3</c:v>
                </c:pt>
                <c:pt idx="63">
                  <c:v>1.813789409871441E-2</c:v>
                </c:pt>
                <c:pt idx="64">
                  <c:v>-1.2053937149551263E-3</c:v>
                </c:pt>
                <c:pt idx="65">
                  <c:v>1.7223054840041604E-2</c:v>
                </c:pt>
                <c:pt idx="66">
                  <c:v>-3.6720705327217405E-2</c:v>
                </c:pt>
                <c:pt idx="67">
                  <c:v>-2.6785532508967805E-3</c:v>
                </c:pt>
                <c:pt idx="68">
                  <c:v>1.8815462678219194E-2</c:v>
                </c:pt>
                <c:pt idx="69">
                  <c:v>-1.0427317666415767E-2</c:v>
                </c:pt>
                <c:pt idx="70">
                  <c:v>7.3182089981232287E-3</c:v>
                </c:pt>
                <c:pt idx="71">
                  <c:v>-6.3775453940526135E-3</c:v>
                </c:pt>
                <c:pt idx="72">
                  <c:v>3.5886227253188714E-3</c:v>
                </c:pt>
                <c:pt idx="73">
                  <c:v>-9.4179051419464865E-3</c:v>
                </c:pt>
                <c:pt idx="74">
                  <c:v>4.7453258786872156E-2</c:v>
                </c:pt>
                <c:pt idx="75">
                  <c:v>1.3936803258882741E-2</c:v>
                </c:pt>
                <c:pt idx="76">
                  <c:v>-3.0108232110767816E-3</c:v>
                </c:pt>
                <c:pt idx="77">
                  <c:v>-3.0767227992157687E-3</c:v>
                </c:pt>
                <c:pt idx="78">
                  <c:v>-1.4750462679750508E-2</c:v>
                </c:pt>
                <c:pt idx="79">
                  <c:v>1.3050002256331857E-2</c:v>
                </c:pt>
                <c:pt idx="80">
                  <c:v>-3.3267525264194654E-3</c:v>
                </c:pt>
                <c:pt idx="81">
                  <c:v>-7.5344059858891308E-3</c:v>
                </c:pt>
                <c:pt idx="82">
                  <c:v>-2.1295480842200022E-4</c:v>
                </c:pt>
                <c:pt idx="83">
                  <c:v>1.7625690442898388E-2</c:v>
                </c:pt>
                <c:pt idx="84">
                  <c:v>9.1502845492683824E-3</c:v>
                </c:pt>
                <c:pt idx="85">
                  <c:v>-4.825943399247886E-4</c:v>
                </c:pt>
                <c:pt idx="86">
                  <c:v>-3.5020810179537593E-3</c:v>
                </c:pt>
                <c:pt idx="87">
                  <c:v>-1.0278679912015212E-2</c:v>
                </c:pt>
                <c:pt idx="88">
                  <c:v>-2.3713860281977327E-2</c:v>
                </c:pt>
                <c:pt idx="89">
                  <c:v>1.7116046390594608E-2</c:v>
                </c:pt>
                <c:pt idx="90">
                  <c:v>-1.2191478727858161E-3</c:v>
                </c:pt>
                <c:pt idx="91">
                  <c:v>1.4486424589096164E-2</c:v>
                </c:pt>
                <c:pt idx="92">
                  <c:v>1.0903956579116535E-2</c:v>
                </c:pt>
                <c:pt idx="93">
                  <c:v>8.507263255750012E-4</c:v>
                </c:pt>
                <c:pt idx="94">
                  <c:v>-7.277335940832093E-3</c:v>
                </c:pt>
                <c:pt idx="95">
                  <c:v>1.2505158655362126E-2</c:v>
                </c:pt>
                <c:pt idx="96">
                  <c:v>2.8480925556679099E-2</c:v>
                </c:pt>
                <c:pt idx="97">
                  <c:v>2.2701728657209128E-2</c:v>
                </c:pt>
                <c:pt idx="98">
                  <c:v>1.8696720602310493E-2</c:v>
                </c:pt>
                <c:pt idx="99">
                  <c:v>1.0025431348430407E-2</c:v>
                </c:pt>
                <c:pt idx="100">
                  <c:v>-4.9294387201553887E-2</c:v>
                </c:pt>
                <c:pt idx="101">
                  <c:v>1.3722879749780488E-2</c:v>
                </c:pt>
                <c:pt idx="102">
                  <c:v>1.6747848771463226E-2</c:v>
                </c:pt>
                <c:pt idx="103">
                  <c:v>-2.5177904282620209E-2</c:v>
                </c:pt>
                <c:pt idx="104">
                  <c:v>1.44780748968646E-2</c:v>
                </c:pt>
                <c:pt idx="105">
                  <c:v>-2.0229843327907893E-2</c:v>
                </c:pt>
                <c:pt idx="106">
                  <c:v>-2.2962082450761742E-2</c:v>
                </c:pt>
                <c:pt idx="107">
                  <c:v>-1.8276078149913138E-3</c:v>
                </c:pt>
                <c:pt idx="108">
                  <c:v>-3.4676153794605799E-2</c:v>
                </c:pt>
                <c:pt idx="109">
                  <c:v>-1.3430607286004974E-2</c:v>
                </c:pt>
                <c:pt idx="110">
                  <c:v>-1.1102715209868505E-2</c:v>
                </c:pt>
                <c:pt idx="111">
                  <c:v>1.2272097660997303E-2</c:v>
                </c:pt>
                <c:pt idx="112">
                  <c:v>-1.9454665746624834E-2</c:v>
                </c:pt>
                <c:pt idx="113">
                  <c:v>3.0551551861803077E-3</c:v>
                </c:pt>
                <c:pt idx="114">
                  <c:v>1.497787748319065E-2</c:v>
                </c:pt>
                <c:pt idx="115">
                  <c:v>2.572639152810292E-2</c:v>
                </c:pt>
                <c:pt idx="116">
                  <c:v>2.0688711032695289E-2</c:v>
                </c:pt>
                <c:pt idx="117">
                  <c:v>3.1733728713491262E-2</c:v>
                </c:pt>
                <c:pt idx="118">
                  <c:v>-1.5617608418023147E-2</c:v>
                </c:pt>
                <c:pt idx="119">
                  <c:v>-7.6281446910215637E-3</c:v>
                </c:pt>
                <c:pt idx="120">
                  <c:v>1.2293142214255247E-2</c:v>
                </c:pt>
                <c:pt idx="121">
                  <c:v>2.5822462136317055E-3</c:v>
                </c:pt>
                <c:pt idx="122">
                  <c:v>5.884156960817042E-3</c:v>
                </c:pt>
                <c:pt idx="123">
                  <c:v>-9.982865598179274E-3</c:v>
                </c:pt>
                <c:pt idx="124">
                  <c:v>1.4073638560130384E-2</c:v>
                </c:pt>
                <c:pt idx="125">
                  <c:v>-3.3355887574048741E-3</c:v>
                </c:pt>
                <c:pt idx="126">
                  <c:v>-2.4215194117405192E-2</c:v>
                </c:pt>
                <c:pt idx="127">
                  <c:v>1.0474910206706805E-2</c:v>
                </c:pt>
                <c:pt idx="128">
                  <c:v>1.6440304331166002E-3</c:v>
                </c:pt>
                <c:pt idx="129">
                  <c:v>1.9534081144838802E-2</c:v>
                </c:pt>
                <c:pt idx="130">
                  <c:v>2.1673526220371644E-3</c:v>
                </c:pt>
                <c:pt idx="131">
                  <c:v>-2.9202196920283027E-3</c:v>
                </c:pt>
                <c:pt idx="132">
                  <c:v>2.0972739676286659E-2</c:v>
                </c:pt>
                <c:pt idx="133">
                  <c:v>3.9038514956488177E-2</c:v>
                </c:pt>
                <c:pt idx="134">
                  <c:v>8.187497619483855E-3</c:v>
                </c:pt>
                <c:pt idx="135">
                  <c:v>-5.0300517893661469E-3</c:v>
                </c:pt>
                <c:pt idx="136">
                  <c:v>-5.2255906100803296E-5</c:v>
                </c:pt>
                <c:pt idx="137">
                  <c:v>1.395967215429082E-3</c:v>
                </c:pt>
                <c:pt idx="138">
                  <c:v>3.9744315714642315E-3</c:v>
                </c:pt>
                <c:pt idx="139">
                  <c:v>7.307709921356805E-3</c:v>
                </c:pt>
                <c:pt idx="140">
                  <c:v>1.0490483996828134E-2</c:v>
                </c:pt>
                <c:pt idx="141">
                  <c:v>1.7008038214262607E-2</c:v>
                </c:pt>
                <c:pt idx="142">
                  <c:v>6.5256826276072176E-3</c:v>
                </c:pt>
                <c:pt idx="143">
                  <c:v>-3.528533921775788E-3</c:v>
                </c:pt>
                <c:pt idx="144">
                  <c:v>5.3330675136114539E-4</c:v>
                </c:pt>
                <c:pt idx="145">
                  <c:v>4.1142585011741005E-3</c:v>
                </c:pt>
                <c:pt idx="146">
                  <c:v>1.1092779154675407E-2</c:v>
                </c:pt>
                <c:pt idx="147">
                  <c:v>-1.6676576347777541E-2</c:v>
                </c:pt>
                <c:pt idx="148">
                  <c:v>-3.4655308929164302E-4</c:v>
                </c:pt>
                <c:pt idx="149">
                  <c:v>4.6945560409538045E-3</c:v>
                </c:pt>
                <c:pt idx="150">
                  <c:v>-1.4407976610035048E-2</c:v>
                </c:pt>
                <c:pt idx="151">
                  <c:v>-2.118728190402841E-2</c:v>
                </c:pt>
                <c:pt idx="152">
                  <c:v>-1.3681867298406652E-2</c:v>
                </c:pt>
                <c:pt idx="153">
                  <c:v>2.2852673957314017E-2</c:v>
                </c:pt>
                <c:pt idx="154">
                  <c:v>-3.8270235622341305E-3</c:v>
                </c:pt>
                <c:pt idx="155">
                  <c:v>3.9704704308307741E-3</c:v>
                </c:pt>
                <c:pt idx="156">
                  <c:v>1.7851271305536959E-2</c:v>
                </c:pt>
                <c:pt idx="157">
                  <c:v>-7.6001880678967593E-3</c:v>
                </c:pt>
                <c:pt idx="158">
                  <c:v>4.0671598595340948E-3</c:v>
                </c:pt>
                <c:pt idx="159">
                  <c:v>-2.5660808702981615E-4</c:v>
                </c:pt>
                <c:pt idx="160">
                  <c:v>1.0475594592266798E-2</c:v>
                </c:pt>
                <c:pt idx="161">
                  <c:v>1.1604884773841237E-2</c:v>
                </c:pt>
                <c:pt idx="162">
                  <c:v>-7.7787333581049983E-3</c:v>
                </c:pt>
                <c:pt idx="163">
                  <c:v>-1.8427262073279611E-2</c:v>
                </c:pt>
                <c:pt idx="164">
                  <c:v>-9.0344576254346894E-3</c:v>
                </c:pt>
                <c:pt idx="165">
                  <c:v>1.4050321919566728E-3</c:v>
                </c:pt>
                <c:pt idx="166">
                  <c:v>3.780558062212748E-2</c:v>
                </c:pt>
                <c:pt idx="167">
                  <c:v>7.2416778338684051E-3</c:v>
                </c:pt>
                <c:pt idx="168">
                  <c:v>-2.0825098660526592E-2</c:v>
                </c:pt>
                <c:pt idx="169">
                  <c:v>4.8364081396775893E-3</c:v>
                </c:pt>
                <c:pt idx="170">
                  <c:v>2.4891331390638552E-2</c:v>
                </c:pt>
                <c:pt idx="171">
                  <c:v>-1.7182990297244901E-2</c:v>
                </c:pt>
                <c:pt idx="172">
                  <c:v>2.6566272207690488E-2</c:v>
                </c:pt>
                <c:pt idx="173">
                  <c:v>-4.735014959447352E-2</c:v>
                </c:pt>
                <c:pt idx="174">
                  <c:v>3.3000565822752363E-3</c:v>
                </c:pt>
                <c:pt idx="175">
                  <c:v>-1.4777336946988108E-2</c:v>
                </c:pt>
                <c:pt idx="176">
                  <c:v>-1.7387104005367464E-2</c:v>
                </c:pt>
                <c:pt idx="177">
                  <c:v>4.3403194595752603E-3</c:v>
                </c:pt>
                <c:pt idx="178">
                  <c:v>1.3153740423267456E-2</c:v>
                </c:pt>
                <c:pt idx="179">
                  <c:v>-6.9445920620567186E-3</c:v>
                </c:pt>
                <c:pt idx="180">
                  <c:v>-6.7799938941031116E-3</c:v>
                </c:pt>
                <c:pt idx="181">
                  <c:v>-1.56239498338976E-2</c:v>
                </c:pt>
                <c:pt idx="182">
                  <c:v>-1.641912385082481E-3</c:v>
                </c:pt>
                <c:pt idx="183">
                  <c:v>-3.6008534782851813E-2</c:v>
                </c:pt>
                <c:pt idx="184">
                  <c:v>7.9309235508414223E-3</c:v>
                </c:pt>
                <c:pt idx="185">
                  <c:v>1.0050913469636157E-3</c:v>
                </c:pt>
                <c:pt idx="186">
                  <c:v>-1.9976668961976654E-2</c:v>
                </c:pt>
                <c:pt idx="187">
                  <c:v>5.9641730644560426E-4</c:v>
                </c:pt>
                <c:pt idx="188">
                  <c:v>-6.1331518372044723E-3</c:v>
                </c:pt>
                <c:pt idx="189">
                  <c:v>-2.2561401863574606E-2</c:v>
                </c:pt>
                <c:pt idx="190">
                  <c:v>-4.5426170105467546E-2</c:v>
                </c:pt>
                <c:pt idx="191">
                  <c:v>-2.0971017201612749E-2</c:v>
                </c:pt>
                <c:pt idx="192">
                  <c:v>3.9326884891383425E-2</c:v>
                </c:pt>
                <c:pt idx="193">
                  <c:v>-8.6055171270584506E-4</c:v>
                </c:pt>
                <c:pt idx="194">
                  <c:v>4.3252345810600046E-3</c:v>
                </c:pt>
                <c:pt idx="195">
                  <c:v>1.3365739855082699E-2</c:v>
                </c:pt>
                <c:pt idx="196">
                  <c:v>-3.8442911386288352E-2</c:v>
                </c:pt>
                <c:pt idx="197">
                  <c:v>-3.3604796146924236E-2</c:v>
                </c:pt>
                <c:pt idx="198">
                  <c:v>1.7991271544038814E-2</c:v>
                </c:pt>
                <c:pt idx="199">
                  <c:v>-2.1908766709094744E-2</c:v>
                </c:pt>
                <c:pt idx="200">
                  <c:v>1.1080457823541421E-2</c:v>
                </c:pt>
                <c:pt idx="201">
                  <c:v>3.7787662858664056E-2</c:v>
                </c:pt>
                <c:pt idx="202">
                  <c:v>-6.1716501768495236E-3</c:v>
                </c:pt>
                <c:pt idx="203">
                  <c:v>1.057849721034978E-2</c:v>
                </c:pt>
                <c:pt idx="204">
                  <c:v>-3.1365055229094885E-2</c:v>
                </c:pt>
                <c:pt idx="205">
                  <c:v>-4.2127451210803649E-3</c:v>
                </c:pt>
                <c:pt idx="206">
                  <c:v>-0.10077318466010328</c:v>
                </c:pt>
                <c:pt idx="207">
                  <c:v>-7.7683438099900859E-2</c:v>
                </c:pt>
                <c:pt idx="208">
                  <c:v>0.13417009603998414</c:v>
                </c:pt>
                <c:pt idx="209">
                  <c:v>-3.5995040982170719E-2</c:v>
                </c:pt>
                <c:pt idx="210">
                  <c:v>2.7210482059229102E-2</c:v>
                </c:pt>
                <c:pt idx="211">
                  <c:v>-4.5367469153360415E-2</c:v>
                </c:pt>
                <c:pt idx="212">
                  <c:v>1.7357425187000404E-2</c:v>
                </c:pt>
                <c:pt idx="213">
                  <c:v>3.2698907821252121E-2</c:v>
                </c:pt>
                <c:pt idx="214">
                  <c:v>2.9266644089625451E-2</c:v>
                </c:pt>
                <c:pt idx="215">
                  <c:v>1.0315871188133928E-2</c:v>
                </c:pt>
                <c:pt idx="216">
                  <c:v>-5.9165416530310606E-3</c:v>
                </c:pt>
                <c:pt idx="217">
                  <c:v>3.013642673105017E-3</c:v>
                </c:pt>
                <c:pt idx="218">
                  <c:v>-2.3106822178142881E-2</c:v>
                </c:pt>
                <c:pt idx="219">
                  <c:v>5.0231461644319117E-3</c:v>
                </c:pt>
                <c:pt idx="220">
                  <c:v>-7.012885995807008E-3</c:v>
                </c:pt>
                <c:pt idx="221">
                  <c:v>-8.2122314586152399E-3</c:v>
                </c:pt>
                <c:pt idx="222">
                  <c:v>2.1853728937629686E-4</c:v>
                </c:pt>
                <c:pt idx="223">
                  <c:v>-2.4650636556114752E-2</c:v>
                </c:pt>
                <c:pt idx="224">
                  <c:v>-1.0547449732971014E-2</c:v>
                </c:pt>
                <c:pt idx="225">
                  <c:v>-3.092807784484089E-2</c:v>
                </c:pt>
                <c:pt idx="226">
                  <c:v>5.3100926638465341E-4</c:v>
                </c:pt>
                <c:pt idx="227">
                  <c:v>-2.5224290929824738E-3</c:v>
                </c:pt>
                <c:pt idx="228">
                  <c:v>-9.5091411720781595E-3</c:v>
                </c:pt>
                <c:pt idx="229">
                  <c:v>-5.6799168920272994E-3</c:v>
                </c:pt>
                <c:pt idx="230">
                  <c:v>-1.5335453865043636E-2</c:v>
                </c:pt>
                <c:pt idx="231">
                  <c:v>2.4191557145977215E-2</c:v>
                </c:pt>
                <c:pt idx="232">
                  <c:v>-2.6403950847727647E-2</c:v>
                </c:pt>
                <c:pt idx="233">
                  <c:v>7.2184382657746824E-3</c:v>
                </c:pt>
                <c:pt idx="234">
                  <c:v>7.4239441992265467E-3</c:v>
                </c:pt>
                <c:pt idx="235">
                  <c:v>7.5077654637796523E-3</c:v>
                </c:pt>
                <c:pt idx="236">
                  <c:v>-5.2511420092743741E-3</c:v>
                </c:pt>
                <c:pt idx="237">
                  <c:v>5.9996698417486287E-4</c:v>
                </c:pt>
                <c:pt idx="238">
                  <c:v>2.0581700387229132E-2</c:v>
                </c:pt>
                <c:pt idx="239">
                  <c:v>8.2151201194682281E-3</c:v>
                </c:pt>
                <c:pt idx="240">
                  <c:v>-1.6490105236708322E-3</c:v>
                </c:pt>
                <c:pt idx="241">
                  <c:v>6.0545151873679899E-3</c:v>
                </c:pt>
                <c:pt idx="242">
                  <c:v>-9.3595316258566E-3</c:v>
                </c:pt>
                <c:pt idx="243">
                  <c:v>-2.8520547505270531E-4</c:v>
                </c:pt>
                <c:pt idx="244">
                  <c:v>-6.6509836485212923E-4</c:v>
                </c:pt>
                <c:pt idx="245">
                  <c:v>8.416939654802268E-3</c:v>
                </c:pt>
                <c:pt idx="246">
                  <c:v>-4.2252459793175427E-3</c:v>
                </c:pt>
                <c:pt idx="247">
                  <c:v>2.770389916819797E-3</c:v>
                </c:pt>
                <c:pt idx="248">
                  <c:v>5.8323526540712484E-3</c:v>
                </c:pt>
                <c:pt idx="249">
                  <c:v>2.2091268211697275E-2</c:v>
                </c:pt>
                <c:pt idx="250">
                  <c:v>-1.1798399301546938E-2</c:v>
                </c:pt>
                <c:pt idx="251">
                  <c:v>-4.4050283769916806E-2</c:v>
                </c:pt>
                <c:pt idx="252">
                  <c:v>5.4354032080340356E-2</c:v>
                </c:pt>
                <c:pt idx="253">
                  <c:v>3.3076044350461166E-2</c:v>
                </c:pt>
                <c:pt idx="254">
                  <c:v>3.1374697619491507E-2</c:v>
                </c:pt>
                <c:pt idx="255">
                  <c:v>1.8450957156047589E-2</c:v>
                </c:pt>
                <c:pt idx="256">
                  <c:v>-5.7235072572750512E-3</c:v>
                </c:pt>
                <c:pt idx="257">
                  <c:v>-3.0909548934577478E-3</c:v>
                </c:pt>
                <c:pt idx="258">
                  <c:v>-2.0914643218493983E-2</c:v>
                </c:pt>
                <c:pt idx="259">
                  <c:v>-7.9411312599410363E-3</c:v>
                </c:pt>
                <c:pt idx="260">
                  <c:v>1.4511125038448392E-2</c:v>
                </c:pt>
                <c:pt idx="261">
                  <c:v>3.1799566763930976E-3</c:v>
                </c:pt>
                <c:pt idx="262">
                  <c:v>7.8884014075131757E-3</c:v>
                </c:pt>
                <c:pt idx="263">
                  <c:v>-3.6777906111549103E-3</c:v>
                </c:pt>
                <c:pt idx="264">
                  <c:v>3.9476480413029896E-2</c:v>
                </c:pt>
                <c:pt idx="265">
                  <c:v>8.626173112101029E-3</c:v>
                </c:pt>
                <c:pt idx="266">
                  <c:v>5.1615677336648395E-3</c:v>
                </c:pt>
                <c:pt idx="267">
                  <c:v>-2.18865833912768E-2</c:v>
                </c:pt>
                <c:pt idx="268">
                  <c:v>3.4149811436086329E-2</c:v>
                </c:pt>
                <c:pt idx="269">
                  <c:v>2.6128729367994853E-2</c:v>
                </c:pt>
                <c:pt idx="270">
                  <c:v>6.7723102051616356E-4</c:v>
                </c:pt>
                <c:pt idx="271">
                  <c:v>-2.691962494252579E-3</c:v>
                </c:pt>
                <c:pt idx="272">
                  <c:v>3.3622421717157763E-2</c:v>
                </c:pt>
                <c:pt idx="273">
                  <c:v>-1.6349653997302815E-2</c:v>
                </c:pt>
                <c:pt idx="274">
                  <c:v>2.5570235043039548E-2</c:v>
                </c:pt>
                <c:pt idx="275">
                  <c:v>-1.0092638805954178E-2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F3-4AC0-BBD4-BF4629AD5AD0}"/>
            </c:ext>
          </c:extLst>
        </c:ser>
        <c:ser>
          <c:idx val="2"/>
          <c:order val="2"/>
          <c:tx>
            <c:strRef>
              <c:f>'Log Returns'!$D$2</c:f>
              <c:strCache>
                <c:ptCount val="1"/>
                <c:pt idx="0">
                  <c:v>MSFT_R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'Log Returns'!$A$3:$A$278</c:f>
              <c:numCache>
                <c:formatCode>m/d/yyyy</c:formatCode>
                <c:ptCount val="276"/>
                <c:pt idx="0">
                  <c:v>45203</c:v>
                </c:pt>
                <c:pt idx="1">
                  <c:v>45204</c:v>
                </c:pt>
                <c:pt idx="2">
                  <c:v>45205</c:v>
                </c:pt>
                <c:pt idx="3">
                  <c:v>45210</c:v>
                </c:pt>
                <c:pt idx="4">
                  <c:v>45211</c:v>
                </c:pt>
                <c:pt idx="5">
                  <c:v>45212</c:v>
                </c:pt>
                <c:pt idx="6">
                  <c:v>45217</c:v>
                </c:pt>
                <c:pt idx="7">
                  <c:v>45218</c:v>
                </c:pt>
                <c:pt idx="8">
                  <c:v>45219</c:v>
                </c:pt>
                <c:pt idx="9">
                  <c:v>45224</c:v>
                </c:pt>
                <c:pt idx="10">
                  <c:v>45225</c:v>
                </c:pt>
                <c:pt idx="11">
                  <c:v>45226</c:v>
                </c:pt>
                <c:pt idx="12">
                  <c:v>45231</c:v>
                </c:pt>
                <c:pt idx="13">
                  <c:v>45232</c:v>
                </c:pt>
                <c:pt idx="14">
                  <c:v>45233</c:v>
                </c:pt>
                <c:pt idx="15">
                  <c:v>45239</c:v>
                </c:pt>
                <c:pt idx="16">
                  <c:v>45240</c:v>
                </c:pt>
                <c:pt idx="17">
                  <c:v>45245</c:v>
                </c:pt>
                <c:pt idx="18">
                  <c:v>45246</c:v>
                </c:pt>
                <c:pt idx="19">
                  <c:v>45247</c:v>
                </c:pt>
                <c:pt idx="20">
                  <c:v>45252</c:v>
                </c:pt>
                <c:pt idx="21">
                  <c:v>45259</c:v>
                </c:pt>
                <c:pt idx="22">
                  <c:v>45260</c:v>
                </c:pt>
                <c:pt idx="23">
                  <c:v>45261</c:v>
                </c:pt>
                <c:pt idx="24">
                  <c:v>45266</c:v>
                </c:pt>
                <c:pt idx="25">
                  <c:v>45267</c:v>
                </c:pt>
                <c:pt idx="26">
                  <c:v>45268</c:v>
                </c:pt>
                <c:pt idx="27">
                  <c:v>45273</c:v>
                </c:pt>
                <c:pt idx="28">
                  <c:v>45274</c:v>
                </c:pt>
                <c:pt idx="29">
                  <c:v>45275</c:v>
                </c:pt>
                <c:pt idx="30">
                  <c:v>45280</c:v>
                </c:pt>
                <c:pt idx="31">
                  <c:v>45281</c:v>
                </c:pt>
                <c:pt idx="32">
                  <c:v>45282</c:v>
                </c:pt>
                <c:pt idx="33">
                  <c:v>45287</c:v>
                </c:pt>
                <c:pt idx="34">
                  <c:v>45288</c:v>
                </c:pt>
                <c:pt idx="35">
                  <c:v>45289</c:v>
                </c:pt>
                <c:pt idx="36">
                  <c:v>45302</c:v>
                </c:pt>
                <c:pt idx="37">
                  <c:v>45303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45315</c:v>
                </c:pt>
                <c:pt idx="42">
                  <c:v>45316</c:v>
                </c:pt>
                <c:pt idx="43">
                  <c:v>45317</c:v>
                </c:pt>
                <c:pt idx="44">
                  <c:v>45322</c:v>
                </c:pt>
                <c:pt idx="45">
                  <c:v>45323</c:v>
                </c:pt>
                <c:pt idx="46">
                  <c:v>45324</c:v>
                </c:pt>
                <c:pt idx="47">
                  <c:v>45329</c:v>
                </c:pt>
                <c:pt idx="48">
                  <c:v>45330</c:v>
                </c:pt>
                <c:pt idx="49">
                  <c:v>45331</c:v>
                </c:pt>
                <c:pt idx="50">
                  <c:v>45336</c:v>
                </c:pt>
                <c:pt idx="51">
                  <c:v>45337</c:v>
                </c:pt>
                <c:pt idx="52">
                  <c:v>45338</c:v>
                </c:pt>
                <c:pt idx="53">
                  <c:v>45343</c:v>
                </c:pt>
                <c:pt idx="54">
                  <c:v>45344</c:v>
                </c:pt>
                <c:pt idx="55">
                  <c:v>45345</c:v>
                </c:pt>
                <c:pt idx="56">
                  <c:v>45350</c:v>
                </c:pt>
                <c:pt idx="57">
                  <c:v>45351</c:v>
                </c:pt>
                <c:pt idx="58">
                  <c:v>45352</c:v>
                </c:pt>
                <c:pt idx="59">
                  <c:v>45357</c:v>
                </c:pt>
                <c:pt idx="60">
                  <c:v>45358</c:v>
                </c:pt>
                <c:pt idx="61">
                  <c:v>45359</c:v>
                </c:pt>
                <c:pt idx="62">
                  <c:v>45364</c:v>
                </c:pt>
                <c:pt idx="63">
                  <c:v>45365</c:v>
                </c:pt>
                <c:pt idx="64">
                  <c:v>45366</c:v>
                </c:pt>
                <c:pt idx="65">
                  <c:v>45371</c:v>
                </c:pt>
                <c:pt idx="66">
                  <c:v>45372</c:v>
                </c:pt>
                <c:pt idx="67">
                  <c:v>45373</c:v>
                </c:pt>
                <c:pt idx="68">
                  <c:v>45378</c:v>
                </c:pt>
                <c:pt idx="69">
                  <c:v>45379</c:v>
                </c:pt>
                <c:pt idx="70">
                  <c:v>45385</c:v>
                </c:pt>
                <c:pt idx="71">
                  <c:v>45386</c:v>
                </c:pt>
                <c:pt idx="72">
                  <c:v>45387</c:v>
                </c:pt>
                <c:pt idx="73">
                  <c:v>45392</c:v>
                </c:pt>
                <c:pt idx="74">
                  <c:v>45393</c:v>
                </c:pt>
                <c:pt idx="75">
                  <c:v>45394</c:v>
                </c:pt>
                <c:pt idx="76">
                  <c:v>45399</c:v>
                </c:pt>
                <c:pt idx="77">
                  <c:v>45400</c:v>
                </c:pt>
                <c:pt idx="78">
                  <c:v>45401</c:v>
                </c:pt>
                <c:pt idx="79">
                  <c:v>45406</c:v>
                </c:pt>
                <c:pt idx="80">
                  <c:v>45407</c:v>
                </c:pt>
                <c:pt idx="81">
                  <c:v>45408</c:v>
                </c:pt>
                <c:pt idx="82">
                  <c:v>45420</c:v>
                </c:pt>
                <c:pt idx="83">
                  <c:v>45421</c:v>
                </c:pt>
                <c:pt idx="84">
                  <c:v>45427</c:v>
                </c:pt>
                <c:pt idx="85">
                  <c:v>45428</c:v>
                </c:pt>
                <c:pt idx="86">
                  <c:v>45429</c:v>
                </c:pt>
                <c:pt idx="87">
                  <c:v>45434</c:v>
                </c:pt>
                <c:pt idx="88">
                  <c:v>45435</c:v>
                </c:pt>
                <c:pt idx="89">
                  <c:v>45436</c:v>
                </c:pt>
                <c:pt idx="90">
                  <c:v>45441</c:v>
                </c:pt>
                <c:pt idx="91">
                  <c:v>45442</c:v>
                </c:pt>
                <c:pt idx="92">
                  <c:v>45443</c:v>
                </c:pt>
                <c:pt idx="93">
                  <c:v>45448</c:v>
                </c:pt>
                <c:pt idx="94">
                  <c:v>45449</c:v>
                </c:pt>
                <c:pt idx="95">
                  <c:v>45450</c:v>
                </c:pt>
                <c:pt idx="96">
                  <c:v>45455</c:v>
                </c:pt>
                <c:pt idx="97">
                  <c:v>45464</c:v>
                </c:pt>
                <c:pt idx="98">
                  <c:v>45469</c:v>
                </c:pt>
                <c:pt idx="99">
                  <c:v>45470</c:v>
                </c:pt>
                <c:pt idx="100">
                  <c:v>45471</c:v>
                </c:pt>
                <c:pt idx="101">
                  <c:v>45476</c:v>
                </c:pt>
                <c:pt idx="102">
                  <c:v>45483</c:v>
                </c:pt>
                <c:pt idx="103">
                  <c:v>45484</c:v>
                </c:pt>
                <c:pt idx="104">
                  <c:v>45485</c:v>
                </c:pt>
                <c:pt idx="105">
                  <c:v>45490</c:v>
                </c:pt>
                <c:pt idx="106">
                  <c:v>45491</c:v>
                </c:pt>
                <c:pt idx="107">
                  <c:v>45492</c:v>
                </c:pt>
                <c:pt idx="108">
                  <c:v>45497</c:v>
                </c:pt>
                <c:pt idx="109">
                  <c:v>45498</c:v>
                </c:pt>
                <c:pt idx="110">
                  <c:v>45499</c:v>
                </c:pt>
                <c:pt idx="111">
                  <c:v>45504</c:v>
                </c:pt>
                <c:pt idx="112">
                  <c:v>45505</c:v>
                </c:pt>
                <c:pt idx="113">
                  <c:v>45506</c:v>
                </c:pt>
                <c:pt idx="114">
                  <c:v>45511</c:v>
                </c:pt>
                <c:pt idx="115">
                  <c:v>45512</c:v>
                </c:pt>
                <c:pt idx="116">
                  <c:v>45513</c:v>
                </c:pt>
                <c:pt idx="117">
                  <c:v>45518</c:v>
                </c:pt>
                <c:pt idx="118">
                  <c:v>45519</c:v>
                </c:pt>
                <c:pt idx="119">
                  <c:v>45520</c:v>
                </c:pt>
                <c:pt idx="120">
                  <c:v>45525</c:v>
                </c:pt>
                <c:pt idx="121">
                  <c:v>45526</c:v>
                </c:pt>
                <c:pt idx="122">
                  <c:v>45527</c:v>
                </c:pt>
                <c:pt idx="123">
                  <c:v>45532</c:v>
                </c:pt>
                <c:pt idx="124">
                  <c:v>45533</c:v>
                </c:pt>
                <c:pt idx="125">
                  <c:v>45534</c:v>
                </c:pt>
                <c:pt idx="126">
                  <c:v>45539</c:v>
                </c:pt>
                <c:pt idx="127">
                  <c:v>45540</c:v>
                </c:pt>
                <c:pt idx="128">
                  <c:v>45541</c:v>
                </c:pt>
                <c:pt idx="129">
                  <c:v>45546</c:v>
                </c:pt>
                <c:pt idx="130">
                  <c:v>45547</c:v>
                </c:pt>
                <c:pt idx="131">
                  <c:v>45548</c:v>
                </c:pt>
                <c:pt idx="132">
                  <c:v>45553</c:v>
                </c:pt>
                <c:pt idx="133">
                  <c:v>45554</c:v>
                </c:pt>
                <c:pt idx="134">
                  <c:v>45555</c:v>
                </c:pt>
                <c:pt idx="135">
                  <c:v>45560</c:v>
                </c:pt>
                <c:pt idx="136">
                  <c:v>45561</c:v>
                </c:pt>
                <c:pt idx="137">
                  <c:v>45562</c:v>
                </c:pt>
                <c:pt idx="138">
                  <c:v>45567</c:v>
                </c:pt>
                <c:pt idx="139">
                  <c:v>45568</c:v>
                </c:pt>
                <c:pt idx="140">
                  <c:v>45569</c:v>
                </c:pt>
                <c:pt idx="141">
                  <c:v>45574</c:v>
                </c:pt>
                <c:pt idx="142">
                  <c:v>45575</c:v>
                </c:pt>
                <c:pt idx="143">
                  <c:v>45576</c:v>
                </c:pt>
                <c:pt idx="144">
                  <c:v>45581</c:v>
                </c:pt>
                <c:pt idx="145">
                  <c:v>45582</c:v>
                </c:pt>
                <c:pt idx="146">
                  <c:v>45583</c:v>
                </c:pt>
                <c:pt idx="147">
                  <c:v>45588</c:v>
                </c:pt>
                <c:pt idx="148">
                  <c:v>45589</c:v>
                </c:pt>
                <c:pt idx="149">
                  <c:v>45590</c:v>
                </c:pt>
                <c:pt idx="150">
                  <c:v>45595</c:v>
                </c:pt>
                <c:pt idx="151">
                  <c:v>45596</c:v>
                </c:pt>
                <c:pt idx="152">
                  <c:v>45597</c:v>
                </c:pt>
                <c:pt idx="153">
                  <c:v>45603</c:v>
                </c:pt>
                <c:pt idx="154">
                  <c:v>45604</c:v>
                </c:pt>
                <c:pt idx="155">
                  <c:v>45609</c:v>
                </c:pt>
                <c:pt idx="156">
                  <c:v>45610</c:v>
                </c:pt>
                <c:pt idx="157">
                  <c:v>45611</c:v>
                </c:pt>
                <c:pt idx="158">
                  <c:v>45616</c:v>
                </c:pt>
                <c:pt idx="159">
                  <c:v>45617</c:v>
                </c:pt>
                <c:pt idx="160">
                  <c:v>45618</c:v>
                </c:pt>
                <c:pt idx="161">
                  <c:v>45623</c:v>
                </c:pt>
                <c:pt idx="162">
                  <c:v>45630</c:v>
                </c:pt>
                <c:pt idx="163">
                  <c:v>45631</c:v>
                </c:pt>
                <c:pt idx="164">
                  <c:v>45632</c:v>
                </c:pt>
                <c:pt idx="165">
                  <c:v>45637</c:v>
                </c:pt>
                <c:pt idx="166">
                  <c:v>45638</c:v>
                </c:pt>
                <c:pt idx="167">
                  <c:v>45639</c:v>
                </c:pt>
                <c:pt idx="168">
                  <c:v>45644</c:v>
                </c:pt>
                <c:pt idx="169">
                  <c:v>45645</c:v>
                </c:pt>
                <c:pt idx="170">
                  <c:v>45646</c:v>
                </c:pt>
                <c:pt idx="171">
                  <c:v>45653</c:v>
                </c:pt>
                <c:pt idx="172">
                  <c:v>45672</c:v>
                </c:pt>
                <c:pt idx="173">
                  <c:v>45673</c:v>
                </c:pt>
                <c:pt idx="174">
                  <c:v>45674</c:v>
                </c:pt>
                <c:pt idx="175">
                  <c:v>45679</c:v>
                </c:pt>
                <c:pt idx="176">
                  <c:v>45680</c:v>
                </c:pt>
                <c:pt idx="177">
                  <c:v>45681</c:v>
                </c:pt>
                <c:pt idx="178">
                  <c:v>45686</c:v>
                </c:pt>
                <c:pt idx="179">
                  <c:v>45687</c:v>
                </c:pt>
                <c:pt idx="180">
                  <c:v>45688</c:v>
                </c:pt>
                <c:pt idx="181">
                  <c:v>45693</c:v>
                </c:pt>
                <c:pt idx="182">
                  <c:v>45694</c:v>
                </c:pt>
                <c:pt idx="183">
                  <c:v>45695</c:v>
                </c:pt>
                <c:pt idx="184">
                  <c:v>45700</c:v>
                </c:pt>
                <c:pt idx="185">
                  <c:v>45701</c:v>
                </c:pt>
                <c:pt idx="186">
                  <c:v>45702</c:v>
                </c:pt>
                <c:pt idx="187">
                  <c:v>45707</c:v>
                </c:pt>
                <c:pt idx="188">
                  <c:v>45708</c:v>
                </c:pt>
                <c:pt idx="189">
                  <c:v>45709</c:v>
                </c:pt>
                <c:pt idx="190">
                  <c:v>45714</c:v>
                </c:pt>
                <c:pt idx="191">
                  <c:v>45715</c:v>
                </c:pt>
                <c:pt idx="192">
                  <c:v>45716</c:v>
                </c:pt>
                <c:pt idx="193">
                  <c:v>45721</c:v>
                </c:pt>
                <c:pt idx="194">
                  <c:v>45722</c:v>
                </c:pt>
                <c:pt idx="195">
                  <c:v>45723</c:v>
                </c:pt>
                <c:pt idx="196">
                  <c:v>45728</c:v>
                </c:pt>
                <c:pt idx="197">
                  <c:v>45729</c:v>
                </c:pt>
                <c:pt idx="198">
                  <c:v>45730</c:v>
                </c:pt>
                <c:pt idx="199">
                  <c:v>45735</c:v>
                </c:pt>
                <c:pt idx="200">
                  <c:v>45736</c:v>
                </c:pt>
                <c:pt idx="201">
                  <c:v>45737</c:v>
                </c:pt>
                <c:pt idx="202">
                  <c:v>45742</c:v>
                </c:pt>
                <c:pt idx="203">
                  <c:v>45743</c:v>
                </c:pt>
                <c:pt idx="204">
                  <c:v>45744</c:v>
                </c:pt>
                <c:pt idx="205">
                  <c:v>45749</c:v>
                </c:pt>
                <c:pt idx="206">
                  <c:v>45750</c:v>
                </c:pt>
                <c:pt idx="207">
                  <c:v>45751</c:v>
                </c:pt>
                <c:pt idx="208">
                  <c:v>45756</c:v>
                </c:pt>
                <c:pt idx="209">
                  <c:v>45757</c:v>
                </c:pt>
                <c:pt idx="210">
                  <c:v>45758</c:v>
                </c:pt>
                <c:pt idx="211">
                  <c:v>45763</c:v>
                </c:pt>
                <c:pt idx="212">
                  <c:v>45764</c:v>
                </c:pt>
                <c:pt idx="213">
                  <c:v>45770</c:v>
                </c:pt>
                <c:pt idx="214">
                  <c:v>45771</c:v>
                </c:pt>
                <c:pt idx="215">
                  <c:v>45772</c:v>
                </c:pt>
                <c:pt idx="216">
                  <c:v>45777</c:v>
                </c:pt>
                <c:pt idx="217">
                  <c:v>45778</c:v>
                </c:pt>
                <c:pt idx="218">
                  <c:v>45784</c:v>
                </c:pt>
                <c:pt idx="219">
                  <c:v>45785</c:v>
                </c:pt>
                <c:pt idx="220">
                  <c:v>45791</c:v>
                </c:pt>
                <c:pt idx="221">
                  <c:v>45792</c:v>
                </c:pt>
                <c:pt idx="222">
                  <c:v>45793</c:v>
                </c:pt>
                <c:pt idx="223">
                  <c:v>45798</c:v>
                </c:pt>
                <c:pt idx="224">
                  <c:v>45799</c:v>
                </c:pt>
                <c:pt idx="225">
                  <c:v>45800</c:v>
                </c:pt>
                <c:pt idx="226">
                  <c:v>45805</c:v>
                </c:pt>
                <c:pt idx="227">
                  <c:v>45806</c:v>
                </c:pt>
                <c:pt idx="228">
                  <c:v>45807</c:v>
                </c:pt>
                <c:pt idx="229">
                  <c:v>45812</c:v>
                </c:pt>
                <c:pt idx="230">
                  <c:v>45813</c:v>
                </c:pt>
                <c:pt idx="231">
                  <c:v>45814</c:v>
                </c:pt>
                <c:pt idx="232">
                  <c:v>45819</c:v>
                </c:pt>
                <c:pt idx="233">
                  <c:v>45820</c:v>
                </c:pt>
                <c:pt idx="234">
                  <c:v>45826</c:v>
                </c:pt>
                <c:pt idx="235">
                  <c:v>45833</c:v>
                </c:pt>
                <c:pt idx="236">
                  <c:v>45834</c:v>
                </c:pt>
                <c:pt idx="237">
                  <c:v>45835</c:v>
                </c:pt>
                <c:pt idx="238">
                  <c:v>45840</c:v>
                </c:pt>
                <c:pt idx="239">
                  <c:v>45841</c:v>
                </c:pt>
                <c:pt idx="240">
                  <c:v>45847</c:v>
                </c:pt>
                <c:pt idx="241">
                  <c:v>45848</c:v>
                </c:pt>
                <c:pt idx="242">
                  <c:v>45849</c:v>
                </c:pt>
                <c:pt idx="243">
                  <c:v>45854</c:v>
                </c:pt>
                <c:pt idx="244">
                  <c:v>45855</c:v>
                </c:pt>
                <c:pt idx="245">
                  <c:v>45856</c:v>
                </c:pt>
                <c:pt idx="246">
                  <c:v>45861</c:v>
                </c:pt>
                <c:pt idx="247">
                  <c:v>45862</c:v>
                </c:pt>
                <c:pt idx="248">
                  <c:v>45863</c:v>
                </c:pt>
                <c:pt idx="249">
                  <c:v>45868</c:v>
                </c:pt>
                <c:pt idx="250">
                  <c:v>45869</c:v>
                </c:pt>
                <c:pt idx="251">
                  <c:v>45870</c:v>
                </c:pt>
                <c:pt idx="252">
                  <c:v>45875</c:v>
                </c:pt>
                <c:pt idx="253">
                  <c:v>45876</c:v>
                </c:pt>
                <c:pt idx="254">
                  <c:v>45877</c:v>
                </c:pt>
                <c:pt idx="255">
                  <c:v>45882</c:v>
                </c:pt>
                <c:pt idx="256">
                  <c:v>45883</c:v>
                </c:pt>
                <c:pt idx="257">
                  <c:v>45884</c:v>
                </c:pt>
                <c:pt idx="258">
                  <c:v>45889</c:v>
                </c:pt>
                <c:pt idx="259">
                  <c:v>45890</c:v>
                </c:pt>
                <c:pt idx="260">
                  <c:v>45891</c:v>
                </c:pt>
                <c:pt idx="261">
                  <c:v>45896</c:v>
                </c:pt>
                <c:pt idx="262">
                  <c:v>45897</c:v>
                </c:pt>
                <c:pt idx="263">
                  <c:v>45898</c:v>
                </c:pt>
                <c:pt idx="264">
                  <c:v>45903</c:v>
                </c:pt>
                <c:pt idx="265">
                  <c:v>45904</c:v>
                </c:pt>
                <c:pt idx="266">
                  <c:v>45905</c:v>
                </c:pt>
                <c:pt idx="267">
                  <c:v>45910</c:v>
                </c:pt>
                <c:pt idx="268">
                  <c:v>45911</c:v>
                </c:pt>
                <c:pt idx="269">
                  <c:v>45912</c:v>
                </c:pt>
                <c:pt idx="270">
                  <c:v>45917</c:v>
                </c:pt>
                <c:pt idx="271">
                  <c:v>45918</c:v>
                </c:pt>
                <c:pt idx="272">
                  <c:v>45919</c:v>
                </c:pt>
                <c:pt idx="273">
                  <c:v>45924</c:v>
                </c:pt>
                <c:pt idx="274">
                  <c:v>45925</c:v>
                </c:pt>
                <c:pt idx="275">
                  <c:v>45926</c:v>
                </c:pt>
              </c:numCache>
            </c:numRef>
          </c:cat>
          <c:val>
            <c:numRef>
              <c:f>'Log Returns'!$D$3:$D$278</c:f>
              <c:numCache>
                <c:formatCode>0.0000</c:formatCode>
                <c:ptCount val="276"/>
                <c:pt idx="0">
                  <c:v>2.5567920337208522E-2</c:v>
                </c:pt>
                <c:pt idx="1">
                  <c:v>3.1747091803091183E-3</c:v>
                </c:pt>
                <c:pt idx="2">
                  <c:v>2.6652593256049541E-2</c:v>
                </c:pt>
                <c:pt idx="3">
                  <c:v>-1.9602856521620214E-3</c:v>
                </c:pt>
                <c:pt idx="4">
                  <c:v>-3.3383938142087445E-3</c:v>
                </c:pt>
                <c:pt idx="5">
                  <c:v>-4.0732342343984915E-2</c:v>
                </c:pt>
                <c:pt idx="6">
                  <c:v>-5.2803890587466975E-3</c:v>
                </c:pt>
                <c:pt idx="7">
                  <c:v>3.9319588251367776E-3</c:v>
                </c:pt>
                <c:pt idx="8">
                  <c:v>-1.4801951896830258E-2</c:v>
                </c:pt>
                <c:pt idx="9">
                  <c:v>1.7618290050096949E-2</c:v>
                </c:pt>
                <c:pt idx="10">
                  <c:v>-4.2218448514520709E-2</c:v>
                </c:pt>
                <c:pt idx="11">
                  <c:v>1.0239975904551488E-2</c:v>
                </c:pt>
                <c:pt idx="12">
                  <c:v>1.0089628464273205E-2</c:v>
                </c:pt>
                <c:pt idx="13">
                  <c:v>2.0053126339501185E-2</c:v>
                </c:pt>
                <c:pt idx="14">
                  <c:v>1.1630912153328078E-2</c:v>
                </c:pt>
                <c:pt idx="15">
                  <c:v>-9.2943223127901417E-3</c:v>
                </c:pt>
                <c:pt idx="16">
                  <c:v>2.1651438679798775E-2</c:v>
                </c:pt>
                <c:pt idx="17">
                  <c:v>-1.1017843332359922E-2</c:v>
                </c:pt>
                <c:pt idx="18">
                  <c:v>-2.4967751440468579E-3</c:v>
                </c:pt>
                <c:pt idx="19">
                  <c:v>-2.2659934785251926E-2</c:v>
                </c:pt>
                <c:pt idx="20">
                  <c:v>5.6402361600066259E-3</c:v>
                </c:pt>
                <c:pt idx="21">
                  <c:v>-1.1174689751900486E-2</c:v>
                </c:pt>
                <c:pt idx="22">
                  <c:v>3.244660228958007E-3</c:v>
                </c:pt>
                <c:pt idx="23">
                  <c:v>-1.5085931071974354E-2</c:v>
                </c:pt>
                <c:pt idx="24">
                  <c:v>-5.5636802333883584E-5</c:v>
                </c:pt>
                <c:pt idx="25">
                  <c:v>1.8833891597491954E-2</c:v>
                </c:pt>
                <c:pt idx="26">
                  <c:v>6.4595985301774631E-3</c:v>
                </c:pt>
                <c:pt idx="27">
                  <c:v>-8.5123945859164173E-3</c:v>
                </c:pt>
                <c:pt idx="28">
                  <c:v>-2.6391508527149634E-2</c:v>
                </c:pt>
                <c:pt idx="29">
                  <c:v>1.0598339295701673E-2</c:v>
                </c:pt>
                <c:pt idx="30">
                  <c:v>-1.0745533626447892E-2</c:v>
                </c:pt>
                <c:pt idx="31">
                  <c:v>1.1378157256163682E-2</c:v>
                </c:pt>
                <c:pt idx="32">
                  <c:v>1.7064080788472501E-2</c:v>
                </c:pt>
                <c:pt idx="33">
                  <c:v>-4.4299443040542886E-3</c:v>
                </c:pt>
                <c:pt idx="34">
                  <c:v>3.2098404021323099E-3</c:v>
                </c:pt>
                <c:pt idx="35">
                  <c:v>-1.3372023564942144E-2</c:v>
                </c:pt>
                <c:pt idx="36">
                  <c:v>-6.3885203865573859E-3</c:v>
                </c:pt>
                <c:pt idx="37">
                  <c:v>3.0633403638498716E-3</c:v>
                </c:pt>
                <c:pt idx="38">
                  <c:v>-2.4113037357764546E-3</c:v>
                </c:pt>
                <c:pt idx="39">
                  <c:v>1.9282985902463551E-2</c:v>
                </c:pt>
                <c:pt idx="40">
                  <c:v>1.5581737476873055E-2</c:v>
                </c:pt>
                <c:pt idx="41">
                  <c:v>8.5364389373455141E-3</c:v>
                </c:pt>
                <c:pt idx="42">
                  <c:v>9.8421320271891259E-3</c:v>
                </c:pt>
                <c:pt idx="43">
                  <c:v>1.8951048585399931E-3</c:v>
                </c:pt>
                <c:pt idx="44">
                  <c:v>-3.0896857807705232E-2</c:v>
                </c:pt>
                <c:pt idx="45">
                  <c:v>1.9710793612775935E-2</c:v>
                </c:pt>
                <c:pt idx="46">
                  <c:v>2.4507303376272722E-2</c:v>
                </c:pt>
                <c:pt idx="47">
                  <c:v>1.4743007346026441E-2</c:v>
                </c:pt>
                <c:pt idx="48">
                  <c:v>5.2836185562830477E-3</c:v>
                </c:pt>
                <c:pt idx="49">
                  <c:v>1.6579718630936085E-2</c:v>
                </c:pt>
                <c:pt idx="50">
                  <c:v>9.1967247794780896E-3</c:v>
                </c:pt>
                <c:pt idx="51">
                  <c:v>-4.7072067761347956E-3</c:v>
                </c:pt>
                <c:pt idx="52">
                  <c:v>-1.8888552952785634E-3</c:v>
                </c:pt>
                <c:pt idx="53">
                  <c:v>-2.1780686710777563E-3</c:v>
                </c:pt>
                <c:pt idx="54">
                  <c:v>2.42445680614005E-2</c:v>
                </c:pt>
                <c:pt idx="55">
                  <c:v>1.950749153745883E-4</c:v>
                </c:pt>
                <c:pt idx="56">
                  <c:v>-5.7964943698749659E-3</c:v>
                </c:pt>
                <c:pt idx="57">
                  <c:v>1.2530765403411994E-2</c:v>
                </c:pt>
                <c:pt idx="58">
                  <c:v>-6.7542061503810067E-3</c:v>
                </c:pt>
                <c:pt idx="59">
                  <c:v>-3.5066634426400502E-3</c:v>
                </c:pt>
                <c:pt idx="60">
                  <c:v>8.3544726355923617E-3</c:v>
                </c:pt>
                <c:pt idx="61">
                  <c:v>-2.6553646714610234E-3</c:v>
                </c:pt>
                <c:pt idx="62">
                  <c:v>2.3939045857905624E-3</c:v>
                </c:pt>
                <c:pt idx="63">
                  <c:v>3.1357028181522223E-2</c:v>
                </c:pt>
                <c:pt idx="64">
                  <c:v>-1.9918761731859087E-2</c:v>
                </c:pt>
                <c:pt idx="65">
                  <c:v>1.164493061407338E-2</c:v>
                </c:pt>
                <c:pt idx="66">
                  <c:v>1.4683681009478006E-2</c:v>
                </c:pt>
                <c:pt idx="67">
                  <c:v>-9.4429952472659014E-3</c:v>
                </c:pt>
                <c:pt idx="68">
                  <c:v>-2.6972336772257011E-3</c:v>
                </c:pt>
                <c:pt idx="69">
                  <c:v>-1.4982217571345975E-3</c:v>
                </c:pt>
                <c:pt idx="70">
                  <c:v>1.8038640617257378E-4</c:v>
                </c:pt>
                <c:pt idx="71">
                  <c:v>-7.6043690289868621E-3</c:v>
                </c:pt>
                <c:pt idx="72">
                  <c:v>1.7214529869790319E-2</c:v>
                </c:pt>
                <c:pt idx="73">
                  <c:v>-5.3258884256947156E-3</c:v>
                </c:pt>
                <c:pt idx="74">
                  <c:v>1.6065320343035556E-2</c:v>
                </c:pt>
                <c:pt idx="75">
                  <c:v>-8.8441115555422216E-3</c:v>
                </c:pt>
                <c:pt idx="76">
                  <c:v>-1.4611262844861736E-3</c:v>
                </c:pt>
                <c:pt idx="77">
                  <c:v>-1.5898000929402238E-2</c:v>
                </c:pt>
                <c:pt idx="78">
                  <c:v>-1.5283479901865649E-2</c:v>
                </c:pt>
                <c:pt idx="79">
                  <c:v>4.0769292881308941E-3</c:v>
                </c:pt>
                <c:pt idx="80">
                  <c:v>-3.3261052262255189E-2</c:v>
                </c:pt>
                <c:pt idx="81">
                  <c:v>1.4023837670162388E-2</c:v>
                </c:pt>
                <c:pt idx="82">
                  <c:v>8.5200499906401051E-4</c:v>
                </c:pt>
                <c:pt idx="83">
                  <c:v>1.1987653309195337E-2</c:v>
                </c:pt>
                <c:pt idx="84">
                  <c:v>1.2537203515989716E-2</c:v>
                </c:pt>
                <c:pt idx="85">
                  <c:v>-6.067111486750004E-3</c:v>
                </c:pt>
                <c:pt idx="86">
                  <c:v>-5.514590457858454E-3</c:v>
                </c:pt>
                <c:pt idx="87">
                  <c:v>7.3184427601435606E-4</c:v>
                </c:pt>
                <c:pt idx="88">
                  <c:v>-1.0640596357610381E-2</c:v>
                </c:pt>
                <c:pt idx="89">
                  <c:v>8.037161841218627E-3</c:v>
                </c:pt>
                <c:pt idx="90">
                  <c:v>-5.4729401253297292E-3</c:v>
                </c:pt>
                <c:pt idx="91">
                  <c:v>-2.5125039907545818E-2</c:v>
                </c:pt>
                <c:pt idx="92">
                  <c:v>7.006650363276073E-3</c:v>
                </c:pt>
                <c:pt idx="93">
                  <c:v>1.1963734280300573E-2</c:v>
                </c:pt>
                <c:pt idx="94">
                  <c:v>1.0465869520750845E-3</c:v>
                </c:pt>
                <c:pt idx="95">
                  <c:v>-1.390208329718205E-3</c:v>
                </c:pt>
                <c:pt idx="96">
                  <c:v>1.9485839714777246E-2</c:v>
                </c:pt>
                <c:pt idx="97">
                  <c:v>4.2313636311829307E-2</c:v>
                </c:pt>
                <c:pt idx="98">
                  <c:v>1.580289233504691E-3</c:v>
                </c:pt>
                <c:pt idx="99">
                  <c:v>7.5722674493764307E-3</c:v>
                </c:pt>
                <c:pt idx="100">
                  <c:v>-4.6020966845463626E-2</c:v>
                </c:pt>
                <c:pt idx="101">
                  <c:v>1.1167605936613419E-2</c:v>
                </c:pt>
                <c:pt idx="102">
                  <c:v>1.2614864004071146E-2</c:v>
                </c:pt>
                <c:pt idx="103">
                  <c:v>-2.6767284809176999E-2</c:v>
                </c:pt>
                <c:pt idx="104">
                  <c:v>-1.0207686748863215E-3</c:v>
                </c:pt>
                <c:pt idx="105">
                  <c:v>-8.0458791101558676E-3</c:v>
                </c:pt>
                <c:pt idx="106">
                  <c:v>-9.341148226088317E-3</c:v>
                </c:pt>
                <c:pt idx="107">
                  <c:v>-9.8377338717169308E-3</c:v>
                </c:pt>
                <c:pt idx="108">
                  <c:v>-4.2013727443907169E-2</c:v>
                </c:pt>
                <c:pt idx="109">
                  <c:v>-3.3400294375796863E-2</c:v>
                </c:pt>
                <c:pt idx="110">
                  <c:v>3.0249461129733088E-3</c:v>
                </c:pt>
                <c:pt idx="111">
                  <c:v>-1.3472142232334358E-2</c:v>
                </c:pt>
                <c:pt idx="112">
                  <c:v>-5.5304921019158852E-3</c:v>
                </c:pt>
                <c:pt idx="113">
                  <c:v>-2.4673289836153613E-2</c:v>
                </c:pt>
                <c:pt idx="114">
                  <c:v>-4.0010267678622775E-4</c:v>
                </c:pt>
                <c:pt idx="115">
                  <c:v>1.9865116215101099E-2</c:v>
                </c:pt>
                <c:pt idx="116">
                  <c:v>1.5281700072764118E-2</c:v>
                </c:pt>
                <c:pt idx="117">
                  <c:v>3.6562385335282895E-2</c:v>
                </c:pt>
                <c:pt idx="118">
                  <c:v>-1.9103810624982689E-2</c:v>
                </c:pt>
                <c:pt idx="119">
                  <c:v>-1.9628062914343321E-2</c:v>
                </c:pt>
                <c:pt idx="120">
                  <c:v>1.1224009427292512E-2</c:v>
                </c:pt>
                <c:pt idx="121">
                  <c:v>-9.58438141333251E-3</c:v>
                </c:pt>
                <c:pt idx="122">
                  <c:v>-1.3718838110562245E-3</c:v>
                </c:pt>
                <c:pt idx="123">
                  <c:v>-1.1066381300615567E-2</c:v>
                </c:pt>
                <c:pt idx="124">
                  <c:v>5.7271871047987312E-3</c:v>
                </c:pt>
                <c:pt idx="125">
                  <c:v>9.7920452654116329E-3</c:v>
                </c:pt>
                <c:pt idx="126">
                  <c:v>-1.6878828124040273E-2</c:v>
                </c:pt>
                <c:pt idx="127">
                  <c:v>2.3229907960339909E-3</c:v>
                </c:pt>
                <c:pt idx="128">
                  <c:v>-7.8332881300260324E-3</c:v>
                </c:pt>
                <c:pt idx="129">
                  <c:v>2.9133346500073102E-2</c:v>
                </c:pt>
                <c:pt idx="130">
                  <c:v>1.0990723851173695E-2</c:v>
                </c:pt>
                <c:pt idx="131">
                  <c:v>6.6648758012336365E-3</c:v>
                </c:pt>
                <c:pt idx="132">
                  <c:v>-6.8807607383855511E-3</c:v>
                </c:pt>
                <c:pt idx="133">
                  <c:v>2.0769215697712114E-2</c:v>
                </c:pt>
                <c:pt idx="134">
                  <c:v>3.2927318655623481E-3</c:v>
                </c:pt>
                <c:pt idx="135">
                  <c:v>6.204840618854751E-3</c:v>
                </c:pt>
                <c:pt idx="136">
                  <c:v>-6.9726701644494187E-3</c:v>
                </c:pt>
                <c:pt idx="137">
                  <c:v>-7.4472037035625827E-3</c:v>
                </c:pt>
                <c:pt idx="138">
                  <c:v>-7.0404781949536385E-3</c:v>
                </c:pt>
                <c:pt idx="139">
                  <c:v>1.0798910877901016E-2</c:v>
                </c:pt>
                <c:pt idx="140">
                  <c:v>4.3426525464163096E-3</c:v>
                </c:pt>
                <c:pt idx="141">
                  <c:v>7.0567644505622655E-3</c:v>
                </c:pt>
                <c:pt idx="142">
                  <c:v>4.8181676656899033E-3</c:v>
                </c:pt>
                <c:pt idx="143">
                  <c:v>4.1517568363928252E-3</c:v>
                </c:pt>
                <c:pt idx="144">
                  <c:v>3.148022962590541E-3</c:v>
                </c:pt>
                <c:pt idx="145">
                  <c:v>3.9600431757298941E-3</c:v>
                </c:pt>
                <c:pt idx="146">
                  <c:v>2.3405804441776687E-3</c:v>
                </c:pt>
                <c:pt idx="147">
                  <c:v>-1.6465077215825096E-3</c:v>
                </c:pt>
                <c:pt idx="148">
                  <c:v>7.8327598367253313E-4</c:v>
                </c:pt>
                <c:pt idx="149">
                  <c:v>9.0779595221432939E-3</c:v>
                </c:pt>
                <c:pt idx="150">
                  <c:v>2.3297372719199164E-3</c:v>
                </c:pt>
                <c:pt idx="151">
                  <c:v>-6.5246805660826704E-2</c:v>
                </c:pt>
                <c:pt idx="152">
                  <c:v>9.531054588132002E-3</c:v>
                </c:pt>
                <c:pt idx="153">
                  <c:v>1.4122959910653023E-2</c:v>
                </c:pt>
                <c:pt idx="154">
                  <c:v>-8.3547968935070594E-3</c:v>
                </c:pt>
                <c:pt idx="155">
                  <c:v>5.1257358007353862E-3</c:v>
                </c:pt>
                <c:pt idx="156">
                  <c:v>8.1415109972206405E-3</c:v>
                </c:pt>
                <c:pt idx="157">
                  <c:v>-2.1638362835016075E-2</c:v>
                </c:pt>
                <c:pt idx="158">
                  <c:v>-4.6022653479489721E-3</c:v>
                </c:pt>
                <c:pt idx="159">
                  <c:v>-4.4841115714636792E-3</c:v>
                </c:pt>
                <c:pt idx="160">
                  <c:v>1.4538845076225514E-2</c:v>
                </c:pt>
                <c:pt idx="161">
                  <c:v>4.0679532962636114E-4</c:v>
                </c:pt>
                <c:pt idx="162">
                  <c:v>5.060560075547494E-3</c:v>
                </c:pt>
                <c:pt idx="163">
                  <c:v>-6.7329239736911052E-3</c:v>
                </c:pt>
                <c:pt idx="164">
                  <c:v>-6.0671984693076554E-3</c:v>
                </c:pt>
                <c:pt idx="165">
                  <c:v>1.9270706031050088E-2</c:v>
                </c:pt>
                <c:pt idx="166">
                  <c:v>3.3128273367686013E-2</c:v>
                </c:pt>
                <c:pt idx="167">
                  <c:v>1.4494307540136192E-3</c:v>
                </c:pt>
                <c:pt idx="168">
                  <c:v>-3.7455168283141833E-2</c:v>
                </c:pt>
                <c:pt idx="169">
                  <c:v>-2.9772209657184471E-3</c:v>
                </c:pt>
                <c:pt idx="170">
                  <c:v>5.2659552584048827E-3</c:v>
                </c:pt>
                <c:pt idx="171">
                  <c:v>-2.1305322156408357E-2</c:v>
                </c:pt>
                <c:pt idx="172">
                  <c:v>3.2356520004566694E-2</c:v>
                </c:pt>
                <c:pt idx="173">
                  <c:v>-1.0177509918618093E-2</c:v>
                </c:pt>
                <c:pt idx="174">
                  <c:v>6.2194396363085035E-3</c:v>
                </c:pt>
                <c:pt idx="175">
                  <c:v>2.0368489079712119E-2</c:v>
                </c:pt>
                <c:pt idx="176">
                  <c:v>-1.5484977955732121E-2</c:v>
                </c:pt>
                <c:pt idx="177">
                  <c:v>2.3326975834268016E-3</c:v>
                </c:pt>
                <c:pt idx="178">
                  <c:v>-2.4021519918422793E-3</c:v>
                </c:pt>
                <c:pt idx="179">
                  <c:v>-6.332418262248446E-2</c:v>
                </c:pt>
                <c:pt idx="180">
                  <c:v>1.0336467966423252E-4</c:v>
                </c:pt>
                <c:pt idx="181">
                  <c:v>-1.1976897284158886E-2</c:v>
                </c:pt>
                <c:pt idx="182">
                  <c:v>1.2400065566078138E-3</c:v>
                </c:pt>
                <c:pt idx="183">
                  <c:v>-2.6453081141265572E-2</c:v>
                </c:pt>
                <c:pt idx="184">
                  <c:v>-1.6024573667673431E-2</c:v>
                </c:pt>
                <c:pt idx="185">
                  <c:v>-1.4816714681255901E-2</c:v>
                </c:pt>
                <c:pt idx="186">
                  <c:v>-3.7760028536723028E-2</c:v>
                </c:pt>
                <c:pt idx="187">
                  <c:v>1.1406986352405689E-2</c:v>
                </c:pt>
                <c:pt idx="188">
                  <c:v>-6.7723727787577723E-3</c:v>
                </c:pt>
                <c:pt idx="189">
                  <c:v>-4.0637717789357139E-2</c:v>
                </c:pt>
                <c:pt idx="190">
                  <c:v>-1.3425100974751842E-2</c:v>
                </c:pt>
                <c:pt idx="191">
                  <c:v>-2.6334732947897899E-2</c:v>
                </c:pt>
                <c:pt idx="192">
                  <c:v>3.1673821892346479E-2</c:v>
                </c:pt>
                <c:pt idx="193">
                  <c:v>3.1380127707853346E-2</c:v>
                </c:pt>
                <c:pt idx="194">
                  <c:v>-4.2861842056199336E-3</c:v>
                </c:pt>
                <c:pt idx="195">
                  <c:v>-1.1462931014057395E-2</c:v>
                </c:pt>
                <c:pt idx="196">
                  <c:v>-1.3424698339296041E-2</c:v>
                </c:pt>
                <c:pt idx="197">
                  <c:v>-1.1192712705798262E-2</c:v>
                </c:pt>
                <c:pt idx="198">
                  <c:v>2.5502274722489244E-2</c:v>
                </c:pt>
                <c:pt idx="199">
                  <c:v>-2.2677201035462408E-2</c:v>
                </c:pt>
                <c:pt idx="200">
                  <c:v>1.386080324341365E-2</c:v>
                </c:pt>
                <c:pt idx="201">
                  <c:v>2.9859159687718382E-2</c:v>
                </c:pt>
                <c:pt idx="202">
                  <c:v>-9.4212466047045116E-3</c:v>
                </c:pt>
                <c:pt idx="203">
                  <c:v>1.7233337845581399E-3</c:v>
                </c:pt>
                <c:pt idx="204">
                  <c:v>-3.5049565035407605E-2</c:v>
                </c:pt>
                <c:pt idx="205">
                  <c:v>-7.4750118370652541E-3</c:v>
                </c:pt>
                <c:pt idx="206">
                  <c:v>-2.7673578021189769E-2</c:v>
                </c:pt>
                <c:pt idx="207">
                  <c:v>-3.8216929722403745E-2</c:v>
                </c:pt>
                <c:pt idx="208">
                  <c:v>8.80774618064223E-2</c:v>
                </c:pt>
                <c:pt idx="209">
                  <c:v>-1.6361200332991963E-2</c:v>
                </c:pt>
                <c:pt idx="210">
                  <c:v>5.8651940665127187E-3</c:v>
                </c:pt>
                <c:pt idx="211">
                  <c:v>-4.2948612171281569E-2</c:v>
                </c:pt>
                <c:pt idx="212">
                  <c:v>-6.8558154253776189E-3</c:v>
                </c:pt>
                <c:pt idx="213">
                  <c:v>2.9085345440853304E-2</c:v>
                </c:pt>
                <c:pt idx="214">
                  <c:v>4.490970370072403E-2</c:v>
                </c:pt>
                <c:pt idx="215">
                  <c:v>1.7637675479576061E-2</c:v>
                </c:pt>
                <c:pt idx="216">
                  <c:v>-8.9142815966419178E-3</c:v>
                </c:pt>
                <c:pt idx="217">
                  <c:v>7.264837185902355E-2</c:v>
                </c:pt>
                <c:pt idx="218">
                  <c:v>-1.1564393746144954E-2</c:v>
                </c:pt>
                <c:pt idx="219">
                  <c:v>9.7858000268966037E-3</c:v>
                </c:pt>
                <c:pt idx="220">
                  <c:v>4.2339422379910211E-3</c:v>
                </c:pt>
                <c:pt idx="221">
                  <c:v>-3.6397335321805353E-3</c:v>
                </c:pt>
                <c:pt idx="222">
                  <c:v>3.630173707691023E-3</c:v>
                </c:pt>
                <c:pt idx="223">
                  <c:v>-1.361939031183787E-2</c:v>
                </c:pt>
                <c:pt idx="224">
                  <c:v>-1.8814258419713853E-3</c:v>
                </c:pt>
                <c:pt idx="225">
                  <c:v>-1.05591197807611E-2</c:v>
                </c:pt>
                <c:pt idx="226">
                  <c:v>-7.7718783313506035E-3</c:v>
                </c:pt>
                <c:pt idx="227">
                  <c:v>2.7073724587609272E-3</c:v>
                </c:pt>
                <c:pt idx="228">
                  <c:v>-1.0344173754355259E-2</c:v>
                </c:pt>
                <c:pt idx="229">
                  <c:v>-1.5215751187126288E-3</c:v>
                </c:pt>
                <c:pt idx="230">
                  <c:v>3.700977432793919E-3</c:v>
                </c:pt>
                <c:pt idx="231">
                  <c:v>1.3682790081031885E-2</c:v>
                </c:pt>
                <c:pt idx="232">
                  <c:v>-3.4201411230736002E-3</c:v>
                </c:pt>
                <c:pt idx="233">
                  <c:v>1.8245257540068473E-2</c:v>
                </c:pt>
                <c:pt idx="234">
                  <c:v>7.2222746768071224E-3</c:v>
                </c:pt>
                <c:pt idx="235">
                  <c:v>5.634395071796759E-3</c:v>
                </c:pt>
                <c:pt idx="236">
                  <c:v>7.9987563242471839E-3</c:v>
                </c:pt>
                <c:pt idx="237">
                  <c:v>-2.8380611506879649E-3</c:v>
                </c:pt>
                <c:pt idx="238">
                  <c:v>-3.3585017012212094E-3</c:v>
                </c:pt>
                <c:pt idx="239">
                  <c:v>1.8661711052495433E-2</c:v>
                </c:pt>
                <c:pt idx="240">
                  <c:v>6.7631443553358194E-3</c:v>
                </c:pt>
                <c:pt idx="241">
                  <c:v>-3.9822801766307902E-3</c:v>
                </c:pt>
                <c:pt idx="242">
                  <c:v>2.0512213346414972E-4</c:v>
                </c:pt>
                <c:pt idx="243">
                  <c:v>-5.6893973161192615E-3</c:v>
                </c:pt>
                <c:pt idx="244">
                  <c:v>1.1954399533313991E-2</c:v>
                </c:pt>
                <c:pt idx="245">
                  <c:v>-3.2090212823711025E-4</c:v>
                </c:pt>
                <c:pt idx="246">
                  <c:v>-1.8717414259237398E-3</c:v>
                </c:pt>
                <c:pt idx="247">
                  <c:v>1.4448213313797762E-2</c:v>
                </c:pt>
                <c:pt idx="248">
                  <c:v>1.0795307853855537E-2</c:v>
                </c:pt>
                <c:pt idx="249">
                  <c:v>3.3961031696599267E-2</c:v>
                </c:pt>
                <c:pt idx="250">
                  <c:v>3.4021925037188025E-2</c:v>
                </c:pt>
                <c:pt idx="251">
                  <c:v>-3.6486254680234184E-2</c:v>
                </c:pt>
                <c:pt idx="252">
                  <c:v>-6.3805797516077963E-4</c:v>
                </c:pt>
                <c:pt idx="253">
                  <c:v>-6.0637474555006298E-3</c:v>
                </c:pt>
                <c:pt idx="254">
                  <c:v>-7.8093022928405918E-3</c:v>
                </c:pt>
                <c:pt idx="255">
                  <c:v>-1.3944833193733115E-2</c:v>
                </c:pt>
                <c:pt idx="256">
                  <c:v>2.7958277066926783E-4</c:v>
                </c:pt>
                <c:pt idx="257">
                  <c:v>-2.3967446230675053E-3</c:v>
                </c:pt>
                <c:pt idx="258">
                  <c:v>-8.9592442085501562E-3</c:v>
                </c:pt>
                <c:pt idx="259">
                  <c:v>-5.9485553830613243E-3</c:v>
                </c:pt>
                <c:pt idx="260">
                  <c:v>7.786745467892286E-3</c:v>
                </c:pt>
                <c:pt idx="261">
                  <c:v>7.3655327803425086E-3</c:v>
                </c:pt>
                <c:pt idx="262">
                  <c:v>4.6541652767749164E-3</c:v>
                </c:pt>
                <c:pt idx="263">
                  <c:v>-7.6753896707897227E-3</c:v>
                </c:pt>
                <c:pt idx="264">
                  <c:v>2.549373866984739E-3</c:v>
                </c:pt>
                <c:pt idx="265">
                  <c:v>8.3189852816025062E-3</c:v>
                </c:pt>
                <c:pt idx="266">
                  <c:v>-2.0327645889585823E-2</c:v>
                </c:pt>
                <c:pt idx="267">
                  <c:v>1.4829455086441883E-2</c:v>
                </c:pt>
                <c:pt idx="268">
                  <c:v>2.1242791615243381E-2</c:v>
                </c:pt>
                <c:pt idx="269">
                  <c:v>2.6306815741713948E-2</c:v>
                </c:pt>
                <c:pt idx="270">
                  <c:v>-9.2041007338747381E-4</c:v>
                </c:pt>
                <c:pt idx="271">
                  <c:v>-1.1196556792628302E-3</c:v>
                </c:pt>
                <c:pt idx="272">
                  <c:v>2.0565035076601731E-2</c:v>
                </c:pt>
                <c:pt idx="273">
                  <c:v>-6.177375944916982E-3</c:v>
                </c:pt>
                <c:pt idx="274">
                  <c:v>1.5239782353958129E-3</c:v>
                </c:pt>
                <c:pt idx="275">
                  <c:v>4.1108474473038094E-3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F3-4AC0-BBD4-BF4629AD5AD0}"/>
            </c:ext>
          </c:extLst>
        </c:ser>
        <c:ser>
          <c:idx val="3"/>
          <c:order val="3"/>
          <c:tx>
            <c:strRef>
              <c:f>'Log Returns'!$E$2</c:f>
              <c:strCache>
                <c:ptCount val="1"/>
                <c:pt idx="0">
                  <c:v>CSCO_R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'Log Returns'!$A$3:$A$278</c:f>
              <c:numCache>
                <c:formatCode>m/d/yyyy</c:formatCode>
                <c:ptCount val="276"/>
                <c:pt idx="0">
                  <c:v>45203</c:v>
                </c:pt>
                <c:pt idx="1">
                  <c:v>45204</c:v>
                </c:pt>
                <c:pt idx="2">
                  <c:v>45205</c:v>
                </c:pt>
                <c:pt idx="3">
                  <c:v>45210</c:v>
                </c:pt>
                <c:pt idx="4">
                  <c:v>45211</c:v>
                </c:pt>
                <c:pt idx="5">
                  <c:v>45212</c:v>
                </c:pt>
                <c:pt idx="6">
                  <c:v>45217</c:v>
                </c:pt>
                <c:pt idx="7">
                  <c:v>45218</c:v>
                </c:pt>
                <c:pt idx="8">
                  <c:v>45219</c:v>
                </c:pt>
                <c:pt idx="9">
                  <c:v>45224</c:v>
                </c:pt>
                <c:pt idx="10">
                  <c:v>45225</c:v>
                </c:pt>
                <c:pt idx="11">
                  <c:v>45226</c:v>
                </c:pt>
                <c:pt idx="12">
                  <c:v>45231</c:v>
                </c:pt>
                <c:pt idx="13">
                  <c:v>45232</c:v>
                </c:pt>
                <c:pt idx="14">
                  <c:v>45233</c:v>
                </c:pt>
                <c:pt idx="15">
                  <c:v>45239</c:v>
                </c:pt>
                <c:pt idx="16">
                  <c:v>45240</c:v>
                </c:pt>
                <c:pt idx="17">
                  <c:v>45245</c:v>
                </c:pt>
                <c:pt idx="18">
                  <c:v>45246</c:v>
                </c:pt>
                <c:pt idx="19">
                  <c:v>45247</c:v>
                </c:pt>
                <c:pt idx="20">
                  <c:v>45252</c:v>
                </c:pt>
                <c:pt idx="21">
                  <c:v>45259</c:v>
                </c:pt>
                <c:pt idx="22">
                  <c:v>45260</c:v>
                </c:pt>
                <c:pt idx="23">
                  <c:v>45261</c:v>
                </c:pt>
                <c:pt idx="24">
                  <c:v>45266</c:v>
                </c:pt>
                <c:pt idx="25">
                  <c:v>45267</c:v>
                </c:pt>
                <c:pt idx="26">
                  <c:v>45268</c:v>
                </c:pt>
                <c:pt idx="27">
                  <c:v>45273</c:v>
                </c:pt>
                <c:pt idx="28">
                  <c:v>45274</c:v>
                </c:pt>
                <c:pt idx="29">
                  <c:v>45275</c:v>
                </c:pt>
                <c:pt idx="30">
                  <c:v>45280</c:v>
                </c:pt>
                <c:pt idx="31">
                  <c:v>45281</c:v>
                </c:pt>
                <c:pt idx="32">
                  <c:v>45282</c:v>
                </c:pt>
                <c:pt idx="33">
                  <c:v>45287</c:v>
                </c:pt>
                <c:pt idx="34">
                  <c:v>45288</c:v>
                </c:pt>
                <c:pt idx="35">
                  <c:v>45289</c:v>
                </c:pt>
                <c:pt idx="36">
                  <c:v>45302</c:v>
                </c:pt>
                <c:pt idx="37">
                  <c:v>45303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45315</c:v>
                </c:pt>
                <c:pt idx="42">
                  <c:v>45316</c:v>
                </c:pt>
                <c:pt idx="43">
                  <c:v>45317</c:v>
                </c:pt>
                <c:pt idx="44">
                  <c:v>45322</c:v>
                </c:pt>
                <c:pt idx="45">
                  <c:v>45323</c:v>
                </c:pt>
                <c:pt idx="46">
                  <c:v>45324</c:v>
                </c:pt>
                <c:pt idx="47">
                  <c:v>45329</c:v>
                </c:pt>
                <c:pt idx="48">
                  <c:v>45330</c:v>
                </c:pt>
                <c:pt idx="49">
                  <c:v>45331</c:v>
                </c:pt>
                <c:pt idx="50">
                  <c:v>45336</c:v>
                </c:pt>
                <c:pt idx="51">
                  <c:v>45337</c:v>
                </c:pt>
                <c:pt idx="52">
                  <c:v>45338</c:v>
                </c:pt>
                <c:pt idx="53">
                  <c:v>45343</c:v>
                </c:pt>
                <c:pt idx="54">
                  <c:v>45344</c:v>
                </c:pt>
                <c:pt idx="55">
                  <c:v>45345</c:v>
                </c:pt>
                <c:pt idx="56">
                  <c:v>45350</c:v>
                </c:pt>
                <c:pt idx="57">
                  <c:v>45351</c:v>
                </c:pt>
                <c:pt idx="58">
                  <c:v>45352</c:v>
                </c:pt>
                <c:pt idx="59">
                  <c:v>45357</c:v>
                </c:pt>
                <c:pt idx="60">
                  <c:v>45358</c:v>
                </c:pt>
                <c:pt idx="61">
                  <c:v>45359</c:v>
                </c:pt>
                <c:pt idx="62">
                  <c:v>45364</c:v>
                </c:pt>
                <c:pt idx="63">
                  <c:v>45365</c:v>
                </c:pt>
                <c:pt idx="64">
                  <c:v>45366</c:v>
                </c:pt>
                <c:pt idx="65">
                  <c:v>45371</c:v>
                </c:pt>
                <c:pt idx="66">
                  <c:v>45372</c:v>
                </c:pt>
                <c:pt idx="67">
                  <c:v>45373</c:v>
                </c:pt>
                <c:pt idx="68">
                  <c:v>45378</c:v>
                </c:pt>
                <c:pt idx="69">
                  <c:v>45379</c:v>
                </c:pt>
                <c:pt idx="70">
                  <c:v>45385</c:v>
                </c:pt>
                <c:pt idx="71">
                  <c:v>45386</c:v>
                </c:pt>
                <c:pt idx="72">
                  <c:v>45387</c:v>
                </c:pt>
                <c:pt idx="73">
                  <c:v>45392</c:v>
                </c:pt>
                <c:pt idx="74">
                  <c:v>45393</c:v>
                </c:pt>
                <c:pt idx="75">
                  <c:v>45394</c:v>
                </c:pt>
                <c:pt idx="76">
                  <c:v>45399</c:v>
                </c:pt>
                <c:pt idx="77">
                  <c:v>45400</c:v>
                </c:pt>
                <c:pt idx="78">
                  <c:v>45401</c:v>
                </c:pt>
                <c:pt idx="79">
                  <c:v>45406</c:v>
                </c:pt>
                <c:pt idx="80">
                  <c:v>45407</c:v>
                </c:pt>
                <c:pt idx="81">
                  <c:v>45408</c:v>
                </c:pt>
                <c:pt idx="82">
                  <c:v>45420</c:v>
                </c:pt>
                <c:pt idx="83">
                  <c:v>45421</c:v>
                </c:pt>
                <c:pt idx="84">
                  <c:v>45427</c:v>
                </c:pt>
                <c:pt idx="85">
                  <c:v>45428</c:v>
                </c:pt>
                <c:pt idx="86">
                  <c:v>45429</c:v>
                </c:pt>
                <c:pt idx="87">
                  <c:v>45434</c:v>
                </c:pt>
                <c:pt idx="88">
                  <c:v>45435</c:v>
                </c:pt>
                <c:pt idx="89">
                  <c:v>45436</c:v>
                </c:pt>
                <c:pt idx="90">
                  <c:v>45441</c:v>
                </c:pt>
                <c:pt idx="91">
                  <c:v>45442</c:v>
                </c:pt>
                <c:pt idx="92">
                  <c:v>45443</c:v>
                </c:pt>
                <c:pt idx="93">
                  <c:v>45448</c:v>
                </c:pt>
                <c:pt idx="94">
                  <c:v>45449</c:v>
                </c:pt>
                <c:pt idx="95">
                  <c:v>45450</c:v>
                </c:pt>
                <c:pt idx="96">
                  <c:v>45455</c:v>
                </c:pt>
                <c:pt idx="97">
                  <c:v>45464</c:v>
                </c:pt>
                <c:pt idx="98">
                  <c:v>45469</c:v>
                </c:pt>
                <c:pt idx="99">
                  <c:v>45470</c:v>
                </c:pt>
                <c:pt idx="100">
                  <c:v>45471</c:v>
                </c:pt>
                <c:pt idx="101">
                  <c:v>45476</c:v>
                </c:pt>
                <c:pt idx="102">
                  <c:v>45483</c:v>
                </c:pt>
                <c:pt idx="103">
                  <c:v>45484</c:v>
                </c:pt>
                <c:pt idx="104">
                  <c:v>45485</c:v>
                </c:pt>
                <c:pt idx="105">
                  <c:v>45490</c:v>
                </c:pt>
                <c:pt idx="106">
                  <c:v>45491</c:v>
                </c:pt>
                <c:pt idx="107">
                  <c:v>45492</c:v>
                </c:pt>
                <c:pt idx="108">
                  <c:v>45497</c:v>
                </c:pt>
                <c:pt idx="109">
                  <c:v>45498</c:v>
                </c:pt>
                <c:pt idx="110">
                  <c:v>45499</c:v>
                </c:pt>
                <c:pt idx="111">
                  <c:v>45504</c:v>
                </c:pt>
                <c:pt idx="112">
                  <c:v>45505</c:v>
                </c:pt>
                <c:pt idx="113">
                  <c:v>45506</c:v>
                </c:pt>
                <c:pt idx="114">
                  <c:v>45511</c:v>
                </c:pt>
                <c:pt idx="115">
                  <c:v>45512</c:v>
                </c:pt>
                <c:pt idx="116">
                  <c:v>45513</c:v>
                </c:pt>
                <c:pt idx="117">
                  <c:v>45518</c:v>
                </c:pt>
                <c:pt idx="118">
                  <c:v>45519</c:v>
                </c:pt>
                <c:pt idx="119">
                  <c:v>45520</c:v>
                </c:pt>
                <c:pt idx="120">
                  <c:v>45525</c:v>
                </c:pt>
                <c:pt idx="121">
                  <c:v>45526</c:v>
                </c:pt>
                <c:pt idx="122">
                  <c:v>45527</c:v>
                </c:pt>
                <c:pt idx="123">
                  <c:v>45532</c:v>
                </c:pt>
                <c:pt idx="124">
                  <c:v>45533</c:v>
                </c:pt>
                <c:pt idx="125">
                  <c:v>45534</c:v>
                </c:pt>
                <c:pt idx="126">
                  <c:v>45539</c:v>
                </c:pt>
                <c:pt idx="127">
                  <c:v>45540</c:v>
                </c:pt>
                <c:pt idx="128">
                  <c:v>45541</c:v>
                </c:pt>
                <c:pt idx="129">
                  <c:v>45546</c:v>
                </c:pt>
                <c:pt idx="130">
                  <c:v>45547</c:v>
                </c:pt>
                <c:pt idx="131">
                  <c:v>45548</c:v>
                </c:pt>
                <c:pt idx="132">
                  <c:v>45553</c:v>
                </c:pt>
                <c:pt idx="133">
                  <c:v>45554</c:v>
                </c:pt>
                <c:pt idx="134">
                  <c:v>45555</c:v>
                </c:pt>
                <c:pt idx="135">
                  <c:v>45560</c:v>
                </c:pt>
                <c:pt idx="136">
                  <c:v>45561</c:v>
                </c:pt>
                <c:pt idx="137">
                  <c:v>45562</c:v>
                </c:pt>
                <c:pt idx="138">
                  <c:v>45567</c:v>
                </c:pt>
                <c:pt idx="139">
                  <c:v>45568</c:v>
                </c:pt>
                <c:pt idx="140">
                  <c:v>45569</c:v>
                </c:pt>
                <c:pt idx="141">
                  <c:v>45574</c:v>
                </c:pt>
                <c:pt idx="142">
                  <c:v>45575</c:v>
                </c:pt>
                <c:pt idx="143">
                  <c:v>45576</c:v>
                </c:pt>
                <c:pt idx="144">
                  <c:v>45581</c:v>
                </c:pt>
                <c:pt idx="145">
                  <c:v>45582</c:v>
                </c:pt>
                <c:pt idx="146">
                  <c:v>45583</c:v>
                </c:pt>
                <c:pt idx="147">
                  <c:v>45588</c:v>
                </c:pt>
                <c:pt idx="148">
                  <c:v>45589</c:v>
                </c:pt>
                <c:pt idx="149">
                  <c:v>45590</c:v>
                </c:pt>
                <c:pt idx="150">
                  <c:v>45595</c:v>
                </c:pt>
                <c:pt idx="151">
                  <c:v>45596</c:v>
                </c:pt>
                <c:pt idx="152">
                  <c:v>45597</c:v>
                </c:pt>
                <c:pt idx="153">
                  <c:v>45603</c:v>
                </c:pt>
                <c:pt idx="154">
                  <c:v>45604</c:v>
                </c:pt>
                <c:pt idx="155">
                  <c:v>45609</c:v>
                </c:pt>
                <c:pt idx="156">
                  <c:v>45610</c:v>
                </c:pt>
                <c:pt idx="157">
                  <c:v>45611</c:v>
                </c:pt>
                <c:pt idx="158">
                  <c:v>45616</c:v>
                </c:pt>
                <c:pt idx="159">
                  <c:v>45617</c:v>
                </c:pt>
                <c:pt idx="160">
                  <c:v>45618</c:v>
                </c:pt>
                <c:pt idx="161">
                  <c:v>45623</c:v>
                </c:pt>
                <c:pt idx="162">
                  <c:v>45630</c:v>
                </c:pt>
                <c:pt idx="163">
                  <c:v>45631</c:v>
                </c:pt>
                <c:pt idx="164">
                  <c:v>45632</c:v>
                </c:pt>
                <c:pt idx="165">
                  <c:v>45637</c:v>
                </c:pt>
                <c:pt idx="166">
                  <c:v>45638</c:v>
                </c:pt>
                <c:pt idx="167">
                  <c:v>45639</c:v>
                </c:pt>
                <c:pt idx="168">
                  <c:v>45644</c:v>
                </c:pt>
                <c:pt idx="169">
                  <c:v>45645</c:v>
                </c:pt>
                <c:pt idx="170">
                  <c:v>45646</c:v>
                </c:pt>
                <c:pt idx="171">
                  <c:v>45653</c:v>
                </c:pt>
                <c:pt idx="172">
                  <c:v>45672</c:v>
                </c:pt>
                <c:pt idx="173">
                  <c:v>45673</c:v>
                </c:pt>
                <c:pt idx="174">
                  <c:v>45674</c:v>
                </c:pt>
                <c:pt idx="175">
                  <c:v>45679</c:v>
                </c:pt>
                <c:pt idx="176">
                  <c:v>45680</c:v>
                </c:pt>
                <c:pt idx="177">
                  <c:v>45681</c:v>
                </c:pt>
                <c:pt idx="178">
                  <c:v>45686</c:v>
                </c:pt>
                <c:pt idx="179">
                  <c:v>45687</c:v>
                </c:pt>
                <c:pt idx="180">
                  <c:v>45688</c:v>
                </c:pt>
                <c:pt idx="181">
                  <c:v>45693</c:v>
                </c:pt>
                <c:pt idx="182">
                  <c:v>45694</c:v>
                </c:pt>
                <c:pt idx="183">
                  <c:v>45695</c:v>
                </c:pt>
                <c:pt idx="184">
                  <c:v>45700</c:v>
                </c:pt>
                <c:pt idx="185">
                  <c:v>45701</c:v>
                </c:pt>
                <c:pt idx="186">
                  <c:v>45702</c:v>
                </c:pt>
                <c:pt idx="187">
                  <c:v>45707</c:v>
                </c:pt>
                <c:pt idx="188">
                  <c:v>45708</c:v>
                </c:pt>
                <c:pt idx="189">
                  <c:v>45709</c:v>
                </c:pt>
                <c:pt idx="190">
                  <c:v>45714</c:v>
                </c:pt>
                <c:pt idx="191">
                  <c:v>45715</c:v>
                </c:pt>
                <c:pt idx="192">
                  <c:v>45716</c:v>
                </c:pt>
                <c:pt idx="193">
                  <c:v>45721</c:v>
                </c:pt>
                <c:pt idx="194">
                  <c:v>45722</c:v>
                </c:pt>
                <c:pt idx="195">
                  <c:v>45723</c:v>
                </c:pt>
                <c:pt idx="196">
                  <c:v>45728</c:v>
                </c:pt>
                <c:pt idx="197">
                  <c:v>45729</c:v>
                </c:pt>
                <c:pt idx="198">
                  <c:v>45730</c:v>
                </c:pt>
                <c:pt idx="199">
                  <c:v>45735</c:v>
                </c:pt>
                <c:pt idx="200">
                  <c:v>45736</c:v>
                </c:pt>
                <c:pt idx="201">
                  <c:v>45737</c:v>
                </c:pt>
                <c:pt idx="202">
                  <c:v>45742</c:v>
                </c:pt>
                <c:pt idx="203">
                  <c:v>45743</c:v>
                </c:pt>
                <c:pt idx="204">
                  <c:v>45744</c:v>
                </c:pt>
                <c:pt idx="205">
                  <c:v>45749</c:v>
                </c:pt>
                <c:pt idx="206">
                  <c:v>45750</c:v>
                </c:pt>
                <c:pt idx="207">
                  <c:v>45751</c:v>
                </c:pt>
                <c:pt idx="208">
                  <c:v>45756</c:v>
                </c:pt>
                <c:pt idx="209">
                  <c:v>45757</c:v>
                </c:pt>
                <c:pt idx="210">
                  <c:v>45758</c:v>
                </c:pt>
                <c:pt idx="211">
                  <c:v>45763</c:v>
                </c:pt>
                <c:pt idx="212">
                  <c:v>45764</c:v>
                </c:pt>
                <c:pt idx="213">
                  <c:v>45770</c:v>
                </c:pt>
                <c:pt idx="214">
                  <c:v>45771</c:v>
                </c:pt>
                <c:pt idx="215">
                  <c:v>45772</c:v>
                </c:pt>
                <c:pt idx="216">
                  <c:v>45777</c:v>
                </c:pt>
                <c:pt idx="217">
                  <c:v>45778</c:v>
                </c:pt>
                <c:pt idx="218">
                  <c:v>45784</c:v>
                </c:pt>
                <c:pt idx="219">
                  <c:v>45785</c:v>
                </c:pt>
                <c:pt idx="220">
                  <c:v>45791</c:v>
                </c:pt>
                <c:pt idx="221">
                  <c:v>45792</c:v>
                </c:pt>
                <c:pt idx="222">
                  <c:v>45793</c:v>
                </c:pt>
                <c:pt idx="223">
                  <c:v>45798</c:v>
                </c:pt>
                <c:pt idx="224">
                  <c:v>45799</c:v>
                </c:pt>
                <c:pt idx="225">
                  <c:v>45800</c:v>
                </c:pt>
                <c:pt idx="226">
                  <c:v>45805</c:v>
                </c:pt>
                <c:pt idx="227">
                  <c:v>45806</c:v>
                </c:pt>
                <c:pt idx="228">
                  <c:v>45807</c:v>
                </c:pt>
                <c:pt idx="229">
                  <c:v>45812</c:v>
                </c:pt>
                <c:pt idx="230">
                  <c:v>45813</c:v>
                </c:pt>
                <c:pt idx="231">
                  <c:v>45814</c:v>
                </c:pt>
                <c:pt idx="232">
                  <c:v>45819</c:v>
                </c:pt>
                <c:pt idx="233">
                  <c:v>45820</c:v>
                </c:pt>
                <c:pt idx="234">
                  <c:v>45826</c:v>
                </c:pt>
                <c:pt idx="235">
                  <c:v>45833</c:v>
                </c:pt>
                <c:pt idx="236">
                  <c:v>45834</c:v>
                </c:pt>
                <c:pt idx="237">
                  <c:v>45835</c:v>
                </c:pt>
                <c:pt idx="238">
                  <c:v>45840</c:v>
                </c:pt>
                <c:pt idx="239">
                  <c:v>45841</c:v>
                </c:pt>
                <c:pt idx="240">
                  <c:v>45847</c:v>
                </c:pt>
                <c:pt idx="241">
                  <c:v>45848</c:v>
                </c:pt>
                <c:pt idx="242">
                  <c:v>45849</c:v>
                </c:pt>
                <c:pt idx="243">
                  <c:v>45854</c:v>
                </c:pt>
                <c:pt idx="244">
                  <c:v>45855</c:v>
                </c:pt>
                <c:pt idx="245">
                  <c:v>45856</c:v>
                </c:pt>
                <c:pt idx="246">
                  <c:v>45861</c:v>
                </c:pt>
                <c:pt idx="247">
                  <c:v>45862</c:v>
                </c:pt>
                <c:pt idx="248">
                  <c:v>45863</c:v>
                </c:pt>
                <c:pt idx="249">
                  <c:v>45868</c:v>
                </c:pt>
                <c:pt idx="250">
                  <c:v>45869</c:v>
                </c:pt>
                <c:pt idx="251">
                  <c:v>45870</c:v>
                </c:pt>
                <c:pt idx="252">
                  <c:v>45875</c:v>
                </c:pt>
                <c:pt idx="253">
                  <c:v>45876</c:v>
                </c:pt>
                <c:pt idx="254">
                  <c:v>45877</c:v>
                </c:pt>
                <c:pt idx="255">
                  <c:v>45882</c:v>
                </c:pt>
                <c:pt idx="256">
                  <c:v>45883</c:v>
                </c:pt>
                <c:pt idx="257">
                  <c:v>45884</c:v>
                </c:pt>
                <c:pt idx="258">
                  <c:v>45889</c:v>
                </c:pt>
                <c:pt idx="259">
                  <c:v>45890</c:v>
                </c:pt>
                <c:pt idx="260">
                  <c:v>45891</c:v>
                </c:pt>
                <c:pt idx="261">
                  <c:v>45896</c:v>
                </c:pt>
                <c:pt idx="262">
                  <c:v>45897</c:v>
                </c:pt>
                <c:pt idx="263">
                  <c:v>45898</c:v>
                </c:pt>
                <c:pt idx="264">
                  <c:v>45903</c:v>
                </c:pt>
                <c:pt idx="265">
                  <c:v>45904</c:v>
                </c:pt>
                <c:pt idx="266">
                  <c:v>45905</c:v>
                </c:pt>
                <c:pt idx="267">
                  <c:v>45910</c:v>
                </c:pt>
                <c:pt idx="268">
                  <c:v>45911</c:v>
                </c:pt>
                <c:pt idx="269">
                  <c:v>45912</c:v>
                </c:pt>
                <c:pt idx="270">
                  <c:v>45917</c:v>
                </c:pt>
                <c:pt idx="271">
                  <c:v>45918</c:v>
                </c:pt>
                <c:pt idx="272">
                  <c:v>45919</c:v>
                </c:pt>
                <c:pt idx="273">
                  <c:v>45924</c:v>
                </c:pt>
                <c:pt idx="274">
                  <c:v>45925</c:v>
                </c:pt>
                <c:pt idx="275">
                  <c:v>45926</c:v>
                </c:pt>
              </c:numCache>
            </c:numRef>
          </c:cat>
          <c:val>
            <c:numRef>
              <c:f>'Log Returns'!$E$3:$E$278</c:f>
              <c:numCache>
                <c:formatCode>0.0000</c:formatCode>
                <c:ptCount val="276"/>
                <c:pt idx="0">
                  <c:v>4.2471593517785797E-3</c:v>
                </c:pt>
                <c:pt idx="1">
                  <c:v>-5.2447738860764105E-3</c:v>
                </c:pt>
                <c:pt idx="2">
                  <c:v>9.351465009649956E-3</c:v>
                </c:pt>
                <c:pt idx="3">
                  <c:v>-1.8063480545363036E-2</c:v>
                </c:pt>
                <c:pt idx="4">
                  <c:v>3.9937521630696868E-3</c:v>
                </c:pt>
                <c:pt idx="5">
                  <c:v>-3.1807511515555852E-2</c:v>
                </c:pt>
                <c:pt idx="6">
                  <c:v>-2.5472727197500128E-3</c:v>
                </c:pt>
                <c:pt idx="7">
                  <c:v>-8.1309801653591599E-3</c:v>
                </c:pt>
                <c:pt idx="8">
                  <c:v>-8.0089726334578362E-3</c:v>
                </c:pt>
                <c:pt idx="9">
                  <c:v>-2.4172533675605672E-2</c:v>
                </c:pt>
                <c:pt idx="10">
                  <c:v>-2.383461486163992E-2</c:v>
                </c:pt>
                <c:pt idx="11">
                  <c:v>8.0932647064154185E-3</c:v>
                </c:pt>
                <c:pt idx="12">
                  <c:v>-1.2029845069872515E-2</c:v>
                </c:pt>
                <c:pt idx="13">
                  <c:v>2.4245462288229703E-2</c:v>
                </c:pt>
                <c:pt idx="14">
                  <c:v>3.7679881504679782E-3</c:v>
                </c:pt>
                <c:pt idx="15">
                  <c:v>-2.1407734211273666E-2</c:v>
                </c:pt>
                <c:pt idx="16">
                  <c:v>8.3418555803965264E-3</c:v>
                </c:pt>
                <c:pt idx="17">
                  <c:v>-7.3293911459102823E-3</c:v>
                </c:pt>
                <c:pt idx="18">
                  <c:v>-0.1234542572607988</c:v>
                </c:pt>
                <c:pt idx="19">
                  <c:v>-1.1561812076008697E-2</c:v>
                </c:pt>
                <c:pt idx="20">
                  <c:v>-1.2503349803968675E-3</c:v>
                </c:pt>
                <c:pt idx="21">
                  <c:v>3.1073718197116721E-3</c:v>
                </c:pt>
                <c:pt idx="22">
                  <c:v>9.9306685077205012E-3</c:v>
                </c:pt>
                <c:pt idx="23">
                  <c:v>-1.5471814028389988E-3</c:v>
                </c:pt>
                <c:pt idx="24">
                  <c:v>5.1703838914402504E-3</c:v>
                </c:pt>
                <c:pt idx="25">
                  <c:v>2.4692762946985906E-2</c:v>
                </c:pt>
                <c:pt idx="26">
                  <c:v>1.3974449271015628E-4</c:v>
                </c:pt>
                <c:pt idx="27">
                  <c:v>-1.2143930320234447E-3</c:v>
                </c:pt>
                <c:pt idx="28">
                  <c:v>-8.632846082916229E-3</c:v>
                </c:pt>
                <c:pt idx="29">
                  <c:v>6.2261691268449436E-3</c:v>
                </c:pt>
                <c:pt idx="30">
                  <c:v>-1.1249141714996413E-2</c:v>
                </c:pt>
                <c:pt idx="31">
                  <c:v>1.5202913785412587E-3</c:v>
                </c:pt>
                <c:pt idx="32">
                  <c:v>2.2100230639168147E-2</c:v>
                </c:pt>
                <c:pt idx="33">
                  <c:v>3.2318542692602782E-4</c:v>
                </c:pt>
                <c:pt idx="34">
                  <c:v>7.7307919477298071E-4</c:v>
                </c:pt>
                <c:pt idx="35">
                  <c:v>-1.4603051005757046E-2</c:v>
                </c:pt>
                <c:pt idx="36">
                  <c:v>-7.2630780807393536E-3</c:v>
                </c:pt>
                <c:pt idx="37">
                  <c:v>-8.8552945418384401E-3</c:v>
                </c:pt>
                <c:pt idx="38">
                  <c:v>-6.1081881739706604E-3</c:v>
                </c:pt>
                <c:pt idx="39">
                  <c:v>1.6955461626158651E-2</c:v>
                </c:pt>
                <c:pt idx="40">
                  <c:v>1.3662803953187995E-2</c:v>
                </c:pt>
                <c:pt idx="41">
                  <c:v>-9.3289414620863643E-3</c:v>
                </c:pt>
                <c:pt idx="42">
                  <c:v>2.3804413604798659E-2</c:v>
                </c:pt>
                <c:pt idx="43">
                  <c:v>5.8212528253347889E-4</c:v>
                </c:pt>
                <c:pt idx="44">
                  <c:v>-4.3812765272966979E-2</c:v>
                </c:pt>
                <c:pt idx="45">
                  <c:v>4.2367901370733048E-3</c:v>
                </c:pt>
                <c:pt idx="46">
                  <c:v>6.2491274678950146E-3</c:v>
                </c:pt>
                <c:pt idx="47">
                  <c:v>-1.0358052331097508E-2</c:v>
                </c:pt>
                <c:pt idx="48">
                  <c:v>8.7488312438075665E-3</c:v>
                </c:pt>
                <c:pt idx="49">
                  <c:v>4.7451054196233728E-3</c:v>
                </c:pt>
                <c:pt idx="50">
                  <c:v>1.4235691687577335E-2</c:v>
                </c:pt>
                <c:pt idx="51">
                  <c:v>-2.208958826916195E-2</c:v>
                </c:pt>
                <c:pt idx="52">
                  <c:v>-8.4388376542729095E-3</c:v>
                </c:pt>
                <c:pt idx="53">
                  <c:v>3.4714615824762807E-3</c:v>
                </c:pt>
                <c:pt idx="54">
                  <c:v>2.8255585114811978E-3</c:v>
                </c:pt>
                <c:pt idx="55">
                  <c:v>9.3354737936912052E-3</c:v>
                </c:pt>
                <c:pt idx="56">
                  <c:v>-1.1573655206213966E-2</c:v>
                </c:pt>
                <c:pt idx="57">
                  <c:v>4.5449559134185013E-3</c:v>
                </c:pt>
                <c:pt idx="58">
                  <c:v>-1.0620763241415202E-2</c:v>
                </c:pt>
                <c:pt idx="59">
                  <c:v>2.3694030877273852E-3</c:v>
                </c:pt>
                <c:pt idx="60">
                  <c:v>-1.4533263909530823E-2</c:v>
                </c:pt>
                <c:pt idx="61">
                  <c:v>1.6702419419634074E-2</c:v>
                </c:pt>
                <c:pt idx="62">
                  <c:v>3.6260036755507981E-3</c:v>
                </c:pt>
                <c:pt idx="63">
                  <c:v>8.6337287275375365E-4</c:v>
                </c:pt>
                <c:pt idx="64">
                  <c:v>-1.6429901361746931E-2</c:v>
                </c:pt>
                <c:pt idx="65">
                  <c:v>1.0929856796136126E-2</c:v>
                </c:pt>
                <c:pt idx="66">
                  <c:v>1.1632721980939249E-2</c:v>
                </c:pt>
                <c:pt idx="67">
                  <c:v>-9.9814756364386727E-3</c:v>
                </c:pt>
                <c:pt idx="68">
                  <c:v>2.2547943345756047E-3</c:v>
                </c:pt>
                <c:pt idx="69">
                  <c:v>2.9969296761468778E-3</c:v>
                </c:pt>
                <c:pt idx="70">
                  <c:v>-1.0108092717890135E-2</c:v>
                </c:pt>
                <c:pt idx="71">
                  <c:v>-1.4483105205085011E-2</c:v>
                </c:pt>
                <c:pt idx="72">
                  <c:v>8.2010284310069376E-3</c:v>
                </c:pt>
                <c:pt idx="73">
                  <c:v>-1.4342259058172312E-2</c:v>
                </c:pt>
                <c:pt idx="74">
                  <c:v>1.1574028693663906E-2</c:v>
                </c:pt>
                <c:pt idx="75">
                  <c:v>-1.5873755364781968E-2</c:v>
                </c:pt>
                <c:pt idx="76">
                  <c:v>2.4533676619901638E-3</c:v>
                </c:pt>
                <c:pt idx="77">
                  <c:v>9.3275950310649607E-3</c:v>
                </c:pt>
                <c:pt idx="78">
                  <c:v>1.8928660291398318E-3</c:v>
                </c:pt>
                <c:pt idx="79">
                  <c:v>1.0484500805289477E-3</c:v>
                </c:pt>
                <c:pt idx="80">
                  <c:v>-1.364491499149424E-2</c:v>
                </c:pt>
                <c:pt idx="81">
                  <c:v>-9.0576209626439426E-3</c:v>
                </c:pt>
                <c:pt idx="82">
                  <c:v>1.3038383071382423E-2</c:v>
                </c:pt>
                <c:pt idx="83">
                  <c:v>3.2766743763491262E-3</c:v>
                </c:pt>
                <c:pt idx="84">
                  <c:v>1.1608186053520937E-2</c:v>
                </c:pt>
                <c:pt idx="85">
                  <c:v>-2.8256659301974168E-2</c:v>
                </c:pt>
                <c:pt idx="86">
                  <c:v>-7.1830509789769211E-3</c:v>
                </c:pt>
                <c:pt idx="87">
                  <c:v>7.6729680211997378E-3</c:v>
                </c:pt>
                <c:pt idx="88">
                  <c:v>-2.0085227948027775E-2</c:v>
                </c:pt>
                <c:pt idx="89">
                  <c:v>-3.2061977168888899E-3</c:v>
                </c:pt>
                <c:pt idx="90">
                  <c:v>-7.1278189280926715E-3</c:v>
                </c:pt>
                <c:pt idx="91">
                  <c:v>1.0112726751671798E-2</c:v>
                </c:pt>
                <c:pt idx="92">
                  <c:v>1.4103566550377599E-2</c:v>
                </c:pt>
                <c:pt idx="93">
                  <c:v>-3.690778627288404E-2</c:v>
                </c:pt>
                <c:pt idx="94">
                  <c:v>4.3973613108660567E-3</c:v>
                </c:pt>
                <c:pt idx="95">
                  <c:v>-8.2825740841607851E-3</c:v>
                </c:pt>
                <c:pt idx="96">
                  <c:v>-2.979293946494049E-3</c:v>
                </c:pt>
                <c:pt idx="97">
                  <c:v>4.5327660069812897E-2</c:v>
                </c:pt>
                <c:pt idx="98">
                  <c:v>-1.2135107301930853E-2</c:v>
                </c:pt>
                <c:pt idx="99">
                  <c:v>1.8559514100869048E-2</c:v>
                </c:pt>
                <c:pt idx="100">
                  <c:v>-3.164306341547473E-2</c:v>
                </c:pt>
                <c:pt idx="101">
                  <c:v>3.9019398579685609E-3</c:v>
                </c:pt>
                <c:pt idx="102">
                  <c:v>8.3285939943720678E-3</c:v>
                </c:pt>
                <c:pt idx="103">
                  <c:v>8.8511590028427511E-3</c:v>
                </c:pt>
                <c:pt idx="104">
                  <c:v>1.4683637221897063E-2</c:v>
                </c:pt>
                <c:pt idx="105">
                  <c:v>2.8323574570893049E-2</c:v>
                </c:pt>
                <c:pt idx="106">
                  <c:v>-1.2155621165923034E-2</c:v>
                </c:pt>
                <c:pt idx="107">
                  <c:v>-1.7508289003572517E-2</c:v>
                </c:pt>
                <c:pt idx="108">
                  <c:v>5.013617936914818E-3</c:v>
                </c:pt>
                <c:pt idx="109">
                  <c:v>-3.2443295894467935E-4</c:v>
                </c:pt>
                <c:pt idx="110">
                  <c:v>1.9548689611414454E-4</c:v>
                </c:pt>
                <c:pt idx="111">
                  <c:v>3.811396872232991E-3</c:v>
                </c:pt>
                <c:pt idx="112">
                  <c:v>-2.4683167699020271E-2</c:v>
                </c:pt>
                <c:pt idx="113">
                  <c:v>-1.9314717437193603E-2</c:v>
                </c:pt>
                <c:pt idx="114">
                  <c:v>1.6710126375894942E-3</c:v>
                </c:pt>
                <c:pt idx="115">
                  <c:v>2.4843196458945151E-2</c:v>
                </c:pt>
                <c:pt idx="116">
                  <c:v>-8.3981491588421431E-4</c:v>
                </c:pt>
                <c:pt idx="117">
                  <c:v>3.1243760181750485E-2</c:v>
                </c:pt>
                <c:pt idx="118">
                  <c:v>3.6731922341821308E-2</c:v>
                </c:pt>
                <c:pt idx="119">
                  <c:v>5.4529230404977607E-3</c:v>
                </c:pt>
                <c:pt idx="120">
                  <c:v>1.6950114583778691E-2</c:v>
                </c:pt>
                <c:pt idx="121">
                  <c:v>6.3068709283708741E-3</c:v>
                </c:pt>
                <c:pt idx="122">
                  <c:v>5.9497628007959625E-3</c:v>
                </c:pt>
                <c:pt idx="123">
                  <c:v>-2.0311093589269569E-2</c:v>
                </c:pt>
                <c:pt idx="124">
                  <c:v>1.0382830316013584E-2</c:v>
                </c:pt>
                <c:pt idx="125">
                  <c:v>3.080615322741826E-3</c:v>
                </c:pt>
                <c:pt idx="126">
                  <c:v>-2.2776435984203102E-2</c:v>
                </c:pt>
                <c:pt idx="127">
                  <c:v>-7.9640689478869733E-3</c:v>
                </c:pt>
                <c:pt idx="128">
                  <c:v>-4.2222775398906278E-3</c:v>
                </c:pt>
                <c:pt idx="129">
                  <c:v>1.4552864461697542E-2</c:v>
                </c:pt>
                <c:pt idx="130">
                  <c:v>1.1803194107620082E-2</c:v>
                </c:pt>
                <c:pt idx="131">
                  <c:v>2.1150854961092839E-3</c:v>
                </c:pt>
                <c:pt idx="132">
                  <c:v>2.3522107225480205E-3</c:v>
                </c:pt>
                <c:pt idx="133">
                  <c:v>1.9700924883781095E-2</c:v>
                </c:pt>
                <c:pt idx="134">
                  <c:v>2.1369766052742926E-2</c:v>
                </c:pt>
                <c:pt idx="135">
                  <c:v>1.849955133036027E-3</c:v>
                </c:pt>
                <c:pt idx="136">
                  <c:v>-1.3281000696802987E-3</c:v>
                </c:pt>
                <c:pt idx="137">
                  <c:v>3.4214504816860261E-3</c:v>
                </c:pt>
                <c:pt idx="138">
                  <c:v>-8.2008691547927044E-4</c:v>
                </c:pt>
                <c:pt idx="139">
                  <c:v>8.5970102535264104E-3</c:v>
                </c:pt>
                <c:pt idx="140">
                  <c:v>1.1580493098784308E-2</c:v>
                </c:pt>
                <c:pt idx="141">
                  <c:v>1.6065481192214945E-2</c:v>
                </c:pt>
                <c:pt idx="142">
                  <c:v>8.3328453595046658E-3</c:v>
                </c:pt>
                <c:pt idx="143">
                  <c:v>1.6172086733795325E-2</c:v>
                </c:pt>
                <c:pt idx="144">
                  <c:v>5.107459896826929E-2</c:v>
                </c:pt>
                <c:pt idx="145">
                  <c:v>2.8738627595348153E-3</c:v>
                </c:pt>
                <c:pt idx="146">
                  <c:v>5.2536732642760667E-3</c:v>
                </c:pt>
                <c:pt idx="147">
                  <c:v>-4.8613003759113944E-4</c:v>
                </c:pt>
                <c:pt idx="148">
                  <c:v>-5.2249301180328465E-3</c:v>
                </c:pt>
                <c:pt idx="149">
                  <c:v>-2.881096771582858E-3</c:v>
                </c:pt>
                <c:pt idx="150">
                  <c:v>-6.2979711217440895E-4</c:v>
                </c:pt>
                <c:pt idx="151">
                  <c:v>-1.7670704901587422E-2</c:v>
                </c:pt>
                <c:pt idx="152">
                  <c:v>1.2927141974642294E-2</c:v>
                </c:pt>
                <c:pt idx="153">
                  <c:v>5.3279835955634012E-3</c:v>
                </c:pt>
                <c:pt idx="154">
                  <c:v>-1.882903544287952E-3</c:v>
                </c:pt>
                <c:pt idx="155">
                  <c:v>7.9827647461601474E-3</c:v>
                </c:pt>
                <c:pt idx="156">
                  <c:v>-1.7346110229520255E-2</c:v>
                </c:pt>
                <c:pt idx="157">
                  <c:v>-1.3642087921007311E-3</c:v>
                </c:pt>
                <c:pt idx="158">
                  <c:v>9.4763587336161824E-3</c:v>
                </c:pt>
                <c:pt idx="159">
                  <c:v>2.8845958268103791E-3</c:v>
                </c:pt>
                <c:pt idx="160">
                  <c:v>2.1638604736762077E-2</c:v>
                </c:pt>
                <c:pt idx="161">
                  <c:v>7.1109710079821885E-3</c:v>
                </c:pt>
                <c:pt idx="162">
                  <c:v>-6.9102856061004332E-3</c:v>
                </c:pt>
                <c:pt idx="163">
                  <c:v>-1.1863954401254883E-2</c:v>
                </c:pt>
                <c:pt idx="164">
                  <c:v>-1.0379502776055203E-2</c:v>
                </c:pt>
                <c:pt idx="165">
                  <c:v>4.3681532246044406E-3</c:v>
                </c:pt>
                <c:pt idx="166">
                  <c:v>3.6287362646521888E-2</c:v>
                </c:pt>
                <c:pt idx="167">
                  <c:v>2.640419872122963E-3</c:v>
                </c:pt>
                <c:pt idx="168">
                  <c:v>-1.6232538228989842E-2</c:v>
                </c:pt>
                <c:pt idx="169">
                  <c:v>-4.1710340444554649E-4</c:v>
                </c:pt>
                <c:pt idx="170">
                  <c:v>2.1575664470787976E-2</c:v>
                </c:pt>
                <c:pt idx="171">
                  <c:v>-1.0040137698189393E-2</c:v>
                </c:pt>
                <c:pt idx="172">
                  <c:v>1.7977508125877728E-2</c:v>
                </c:pt>
                <c:pt idx="173">
                  <c:v>-8.7822938865711186E-3</c:v>
                </c:pt>
                <c:pt idx="174">
                  <c:v>2.6235519410382686E-3</c:v>
                </c:pt>
                <c:pt idx="175">
                  <c:v>-1.0324836463137414E-2</c:v>
                </c:pt>
                <c:pt idx="176">
                  <c:v>-6.9388768469023001E-3</c:v>
                </c:pt>
                <c:pt idx="177">
                  <c:v>8.2826236425736638E-3</c:v>
                </c:pt>
                <c:pt idx="178">
                  <c:v>1.0564706431109816E-2</c:v>
                </c:pt>
                <c:pt idx="179">
                  <c:v>1.5808682147171446E-2</c:v>
                </c:pt>
                <c:pt idx="180">
                  <c:v>2.0822189311309192E-3</c:v>
                </c:pt>
                <c:pt idx="181">
                  <c:v>5.6483529035832331E-3</c:v>
                </c:pt>
                <c:pt idx="182">
                  <c:v>-9.6691031592121453E-3</c:v>
                </c:pt>
                <c:pt idx="183">
                  <c:v>-1.1747824449962365E-2</c:v>
                </c:pt>
                <c:pt idx="184">
                  <c:v>-8.5738104672026406E-3</c:v>
                </c:pt>
                <c:pt idx="185">
                  <c:v>2.2563813638020462E-3</c:v>
                </c:pt>
                <c:pt idx="186">
                  <c:v>-1.6601889151638783E-2</c:v>
                </c:pt>
                <c:pt idx="187">
                  <c:v>2.8246586544436116E-3</c:v>
                </c:pt>
                <c:pt idx="188">
                  <c:v>-1.267121590274716E-2</c:v>
                </c:pt>
                <c:pt idx="189">
                  <c:v>-3.2148635154054889E-2</c:v>
                </c:pt>
                <c:pt idx="190">
                  <c:v>-2.0974359357874447E-2</c:v>
                </c:pt>
                <c:pt idx="191">
                  <c:v>-1.2380766057451632E-2</c:v>
                </c:pt>
                <c:pt idx="192">
                  <c:v>2.5066137980809169E-2</c:v>
                </c:pt>
                <c:pt idx="193">
                  <c:v>1.0949766435743418E-2</c:v>
                </c:pt>
                <c:pt idx="194">
                  <c:v>-2.57035729319863E-3</c:v>
                </c:pt>
                <c:pt idx="195">
                  <c:v>5.9216941159400942E-3</c:v>
                </c:pt>
                <c:pt idx="196">
                  <c:v>-2.4276989967643828E-2</c:v>
                </c:pt>
                <c:pt idx="197">
                  <c:v>-1.2534779585091804E-2</c:v>
                </c:pt>
                <c:pt idx="198">
                  <c:v>1.3797820897762153E-2</c:v>
                </c:pt>
                <c:pt idx="199">
                  <c:v>-2.0319703678734757E-2</c:v>
                </c:pt>
                <c:pt idx="200">
                  <c:v>8.176673620515211E-3</c:v>
                </c:pt>
                <c:pt idx="201">
                  <c:v>1.3205262006797537E-2</c:v>
                </c:pt>
                <c:pt idx="202">
                  <c:v>1.699313463881107E-2</c:v>
                </c:pt>
                <c:pt idx="203">
                  <c:v>-6.3331962925887919E-3</c:v>
                </c:pt>
                <c:pt idx="204">
                  <c:v>-1.3258803176966354E-2</c:v>
                </c:pt>
                <c:pt idx="205">
                  <c:v>-7.0206060560669041E-3</c:v>
                </c:pt>
                <c:pt idx="206">
                  <c:v>-7.9511634883943777E-2</c:v>
                </c:pt>
                <c:pt idx="207">
                  <c:v>-5.1543886745853577E-2</c:v>
                </c:pt>
                <c:pt idx="208">
                  <c:v>8.0364158127096644E-2</c:v>
                </c:pt>
                <c:pt idx="209">
                  <c:v>-1.9526018744843186E-2</c:v>
                </c:pt>
                <c:pt idx="210">
                  <c:v>4.1007704618910577E-4</c:v>
                </c:pt>
                <c:pt idx="211">
                  <c:v>-3.115301849101728E-2</c:v>
                </c:pt>
                <c:pt idx="212">
                  <c:v>3.5041684961338131E-3</c:v>
                </c:pt>
                <c:pt idx="213">
                  <c:v>1.932100558082827E-2</c:v>
                </c:pt>
                <c:pt idx="214">
                  <c:v>2.2802427413776021E-2</c:v>
                </c:pt>
                <c:pt idx="215">
                  <c:v>1.3391811051410123E-2</c:v>
                </c:pt>
                <c:pt idx="216">
                  <c:v>-5.227122203833332E-3</c:v>
                </c:pt>
                <c:pt idx="217">
                  <c:v>5.8951149344152369E-3</c:v>
                </c:pt>
                <c:pt idx="218">
                  <c:v>-5.7639331814319881E-3</c:v>
                </c:pt>
                <c:pt idx="219">
                  <c:v>1.0719715973596491E-3</c:v>
                </c:pt>
                <c:pt idx="220">
                  <c:v>-1.2154070983997466E-2</c:v>
                </c:pt>
                <c:pt idx="221">
                  <c:v>4.3261529006661588E-2</c:v>
                </c:pt>
                <c:pt idx="222">
                  <c:v>-8.8919685538568095E-3</c:v>
                </c:pt>
                <c:pt idx="223">
                  <c:v>-4.7965112940036615E-3</c:v>
                </c:pt>
                <c:pt idx="224">
                  <c:v>-4.40021147651569E-3</c:v>
                </c:pt>
                <c:pt idx="225">
                  <c:v>-4.1704551802082684E-3</c:v>
                </c:pt>
                <c:pt idx="226">
                  <c:v>-6.9694826082316438E-3</c:v>
                </c:pt>
                <c:pt idx="227">
                  <c:v>-4.7635784551922347E-3</c:v>
                </c:pt>
                <c:pt idx="228">
                  <c:v>-1.415878354584678E-2</c:v>
                </c:pt>
                <c:pt idx="229">
                  <c:v>-2.9976390790972898E-3</c:v>
                </c:pt>
                <c:pt idx="230">
                  <c:v>-9.1336452704273395E-4</c:v>
                </c:pt>
                <c:pt idx="231">
                  <c:v>2.9965672336518163E-2</c:v>
                </c:pt>
                <c:pt idx="232">
                  <c:v>-2.1868464103532929E-2</c:v>
                </c:pt>
                <c:pt idx="233">
                  <c:v>1.918489254597304E-2</c:v>
                </c:pt>
                <c:pt idx="234">
                  <c:v>1.0406914248055106E-2</c:v>
                </c:pt>
                <c:pt idx="235">
                  <c:v>5.6460825421609327E-3</c:v>
                </c:pt>
                <c:pt idx="236">
                  <c:v>8.6147314507964354E-3</c:v>
                </c:pt>
                <c:pt idx="237">
                  <c:v>-4.1584358064545943E-3</c:v>
                </c:pt>
                <c:pt idx="238">
                  <c:v>-8.8135540048627451E-3</c:v>
                </c:pt>
                <c:pt idx="239">
                  <c:v>1.4311464272170947E-2</c:v>
                </c:pt>
                <c:pt idx="240">
                  <c:v>2.8498780694007986E-3</c:v>
                </c:pt>
                <c:pt idx="241">
                  <c:v>-7.3321650097421236E-3</c:v>
                </c:pt>
                <c:pt idx="242">
                  <c:v>-1.5307342259974235E-2</c:v>
                </c:pt>
                <c:pt idx="243">
                  <c:v>-2.4696907652068554E-3</c:v>
                </c:pt>
                <c:pt idx="244">
                  <c:v>1.3711234338760678E-2</c:v>
                </c:pt>
                <c:pt idx="245">
                  <c:v>-7.5818392498824534E-4</c:v>
                </c:pt>
                <c:pt idx="246">
                  <c:v>3.6676340651930106E-3</c:v>
                </c:pt>
                <c:pt idx="247">
                  <c:v>-2.2749082738691577E-4</c:v>
                </c:pt>
                <c:pt idx="248">
                  <c:v>1.11114181746137E-2</c:v>
                </c:pt>
                <c:pt idx="249">
                  <c:v>3.7352347843775606E-2</c:v>
                </c:pt>
                <c:pt idx="250">
                  <c:v>-7.6269873389236001E-3</c:v>
                </c:pt>
                <c:pt idx="251">
                  <c:v>-3.307918998767187E-2</c:v>
                </c:pt>
                <c:pt idx="252">
                  <c:v>2.9422168973111149E-2</c:v>
                </c:pt>
                <c:pt idx="253">
                  <c:v>1.1697618416192747E-2</c:v>
                </c:pt>
                <c:pt idx="254">
                  <c:v>1.6568918616987196E-2</c:v>
                </c:pt>
                <c:pt idx="255">
                  <c:v>-1.1270847529134773E-2</c:v>
                </c:pt>
                <c:pt idx="256">
                  <c:v>-1.9111905180277146E-2</c:v>
                </c:pt>
                <c:pt idx="257">
                  <c:v>-4.3730163506251897E-2</c:v>
                </c:pt>
                <c:pt idx="258">
                  <c:v>4.2462083282394656E-3</c:v>
                </c:pt>
                <c:pt idx="259">
                  <c:v>-4.3597260052026356E-3</c:v>
                </c:pt>
                <c:pt idx="260">
                  <c:v>6.3408280473772017E-3</c:v>
                </c:pt>
                <c:pt idx="261">
                  <c:v>-1.2218870543753777E-3</c:v>
                </c:pt>
                <c:pt idx="262">
                  <c:v>1.3309224445735577E-2</c:v>
                </c:pt>
                <c:pt idx="263">
                  <c:v>-6.7792205654896636E-3</c:v>
                </c:pt>
                <c:pt idx="264">
                  <c:v>1.7489545377888572E-4</c:v>
                </c:pt>
                <c:pt idx="265">
                  <c:v>7.8655383799585022E-3</c:v>
                </c:pt>
                <c:pt idx="266">
                  <c:v>-1.0624686145911935E-2</c:v>
                </c:pt>
                <c:pt idx="267">
                  <c:v>2.2567892859316072E-2</c:v>
                </c:pt>
                <c:pt idx="268">
                  <c:v>1.3485369141869125E-2</c:v>
                </c:pt>
                <c:pt idx="269">
                  <c:v>-8.5672361206109802E-3</c:v>
                </c:pt>
                <c:pt idx="270">
                  <c:v>8.8905083678018568E-3</c:v>
                </c:pt>
                <c:pt idx="271">
                  <c:v>1.6039881483662061E-2</c:v>
                </c:pt>
                <c:pt idx="272">
                  <c:v>-4.775035041671657E-3</c:v>
                </c:pt>
                <c:pt idx="273">
                  <c:v>-1.1245040806689579E-2</c:v>
                </c:pt>
                <c:pt idx="274">
                  <c:v>1.5500621876736601E-2</c:v>
                </c:pt>
                <c:pt idx="275">
                  <c:v>-1.3916924063639025E-2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F3-4AC0-BBD4-BF4629AD5AD0}"/>
            </c:ext>
          </c:extLst>
        </c:ser>
        <c:ser>
          <c:idx val="4"/>
          <c:order val="4"/>
          <c:tx>
            <c:strRef>
              <c:f>'Log Returns'!$F$2</c:f>
              <c:strCache>
                <c:ptCount val="1"/>
                <c:pt idx="0">
                  <c:v>DIS_R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'Log Returns'!$A$3:$A$278</c:f>
              <c:numCache>
                <c:formatCode>m/d/yyyy</c:formatCode>
                <c:ptCount val="276"/>
                <c:pt idx="0">
                  <c:v>45203</c:v>
                </c:pt>
                <c:pt idx="1">
                  <c:v>45204</c:v>
                </c:pt>
                <c:pt idx="2">
                  <c:v>45205</c:v>
                </c:pt>
                <c:pt idx="3">
                  <c:v>45210</c:v>
                </c:pt>
                <c:pt idx="4">
                  <c:v>45211</c:v>
                </c:pt>
                <c:pt idx="5">
                  <c:v>45212</c:v>
                </c:pt>
                <c:pt idx="6">
                  <c:v>45217</c:v>
                </c:pt>
                <c:pt idx="7">
                  <c:v>45218</c:v>
                </c:pt>
                <c:pt idx="8">
                  <c:v>45219</c:v>
                </c:pt>
                <c:pt idx="9">
                  <c:v>45224</c:v>
                </c:pt>
                <c:pt idx="10">
                  <c:v>45225</c:v>
                </c:pt>
                <c:pt idx="11">
                  <c:v>45226</c:v>
                </c:pt>
                <c:pt idx="12">
                  <c:v>45231</c:v>
                </c:pt>
                <c:pt idx="13">
                  <c:v>45232</c:v>
                </c:pt>
                <c:pt idx="14">
                  <c:v>45233</c:v>
                </c:pt>
                <c:pt idx="15">
                  <c:v>45239</c:v>
                </c:pt>
                <c:pt idx="16">
                  <c:v>45240</c:v>
                </c:pt>
                <c:pt idx="17">
                  <c:v>45245</c:v>
                </c:pt>
                <c:pt idx="18">
                  <c:v>45246</c:v>
                </c:pt>
                <c:pt idx="19">
                  <c:v>45247</c:v>
                </c:pt>
                <c:pt idx="20">
                  <c:v>45252</c:v>
                </c:pt>
                <c:pt idx="21">
                  <c:v>45259</c:v>
                </c:pt>
                <c:pt idx="22">
                  <c:v>45260</c:v>
                </c:pt>
                <c:pt idx="23">
                  <c:v>45261</c:v>
                </c:pt>
                <c:pt idx="24">
                  <c:v>45266</c:v>
                </c:pt>
                <c:pt idx="25">
                  <c:v>45267</c:v>
                </c:pt>
                <c:pt idx="26">
                  <c:v>45268</c:v>
                </c:pt>
                <c:pt idx="27">
                  <c:v>45273</c:v>
                </c:pt>
                <c:pt idx="28">
                  <c:v>45274</c:v>
                </c:pt>
                <c:pt idx="29">
                  <c:v>45275</c:v>
                </c:pt>
                <c:pt idx="30">
                  <c:v>45280</c:v>
                </c:pt>
                <c:pt idx="31">
                  <c:v>45281</c:v>
                </c:pt>
                <c:pt idx="32">
                  <c:v>45282</c:v>
                </c:pt>
                <c:pt idx="33">
                  <c:v>45287</c:v>
                </c:pt>
                <c:pt idx="34">
                  <c:v>45288</c:v>
                </c:pt>
                <c:pt idx="35">
                  <c:v>45289</c:v>
                </c:pt>
                <c:pt idx="36">
                  <c:v>45302</c:v>
                </c:pt>
                <c:pt idx="37">
                  <c:v>45303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45315</c:v>
                </c:pt>
                <c:pt idx="42">
                  <c:v>45316</c:v>
                </c:pt>
                <c:pt idx="43">
                  <c:v>45317</c:v>
                </c:pt>
                <c:pt idx="44">
                  <c:v>45322</c:v>
                </c:pt>
                <c:pt idx="45">
                  <c:v>45323</c:v>
                </c:pt>
                <c:pt idx="46">
                  <c:v>45324</c:v>
                </c:pt>
                <c:pt idx="47">
                  <c:v>45329</c:v>
                </c:pt>
                <c:pt idx="48">
                  <c:v>45330</c:v>
                </c:pt>
                <c:pt idx="49">
                  <c:v>45331</c:v>
                </c:pt>
                <c:pt idx="50">
                  <c:v>45336</c:v>
                </c:pt>
                <c:pt idx="51">
                  <c:v>45337</c:v>
                </c:pt>
                <c:pt idx="52">
                  <c:v>45338</c:v>
                </c:pt>
                <c:pt idx="53">
                  <c:v>45343</c:v>
                </c:pt>
                <c:pt idx="54">
                  <c:v>45344</c:v>
                </c:pt>
                <c:pt idx="55">
                  <c:v>45345</c:v>
                </c:pt>
                <c:pt idx="56">
                  <c:v>45350</c:v>
                </c:pt>
                <c:pt idx="57">
                  <c:v>45351</c:v>
                </c:pt>
                <c:pt idx="58">
                  <c:v>45352</c:v>
                </c:pt>
                <c:pt idx="59">
                  <c:v>45357</c:v>
                </c:pt>
                <c:pt idx="60">
                  <c:v>45358</c:v>
                </c:pt>
                <c:pt idx="61">
                  <c:v>45359</c:v>
                </c:pt>
                <c:pt idx="62">
                  <c:v>45364</c:v>
                </c:pt>
                <c:pt idx="63">
                  <c:v>45365</c:v>
                </c:pt>
                <c:pt idx="64">
                  <c:v>45366</c:v>
                </c:pt>
                <c:pt idx="65">
                  <c:v>45371</c:v>
                </c:pt>
                <c:pt idx="66">
                  <c:v>45372</c:v>
                </c:pt>
                <c:pt idx="67">
                  <c:v>45373</c:v>
                </c:pt>
                <c:pt idx="68">
                  <c:v>45378</c:v>
                </c:pt>
                <c:pt idx="69">
                  <c:v>45379</c:v>
                </c:pt>
                <c:pt idx="70">
                  <c:v>45385</c:v>
                </c:pt>
                <c:pt idx="71">
                  <c:v>45386</c:v>
                </c:pt>
                <c:pt idx="72">
                  <c:v>45387</c:v>
                </c:pt>
                <c:pt idx="73">
                  <c:v>45392</c:v>
                </c:pt>
                <c:pt idx="74">
                  <c:v>45393</c:v>
                </c:pt>
                <c:pt idx="75">
                  <c:v>45394</c:v>
                </c:pt>
                <c:pt idx="76">
                  <c:v>45399</c:v>
                </c:pt>
                <c:pt idx="77">
                  <c:v>45400</c:v>
                </c:pt>
                <c:pt idx="78">
                  <c:v>45401</c:v>
                </c:pt>
                <c:pt idx="79">
                  <c:v>45406</c:v>
                </c:pt>
                <c:pt idx="80">
                  <c:v>45407</c:v>
                </c:pt>
                <c:pt idx="81">
                  <c:v>45408</c:v>
                </c:pt>
                <c:pt idx="82">
                  <c:v>45420</c:v>
                </c:pt>
                <c:pt idx="83">
                  <c:v>45421</c:v>
                </c:pt>
                <c:pt idx="84">
                  <c:v>45427</c:v>
                </c:pt>
                <c:pt idx="85">
                  <c:v>45428</c:v>
                </c:pt>
                <c:pt idx="86">
                  <c:v>45429</c:v>
                </c:pt>
                <c:pt idx="87">
                  <c:v>45434</c:v>
                </c:pt>
                <c:pt idx="88">
                  <c:v>45435</c:v>
                </c:pt>
                <c:pt idx="89">
                  <c:v>45436</c:v>
                </c:pt>
                <c:pt idx="90">
                  <c:v>45441</c:v>
                </c:pt>
                <c:pt idx="91">
                  <c:v>45442</c:v>
                </c:pt>
                <c:pt idx="92">
                  <c:v>45443</c:v>
                </c:pt>
                <c:pt idx="93">
                  <c:v>45448</c:v>
                </c:pt>
                <c:pt idx="94">
                  <c:v>45449</c:v>
                </c:pt>
                <c:pt idx="95">
                  <c:v>45450</c:v>
                </c:pt>
                <c:pt idx="96">
                  <c:v>45455</c:v>
                </c:pt>
                <c:pt idx="97">
                  <c:v>45464</c:v>
                </c:pt>
                <c:pt idx="98">
                  <c:v>45469</c:v>
                </c:pt>
                <c:pt idx="99">
                  <c:v>45470</c:v>
                </c:pt>
                <c:pt idx="100">
                  <c:v>45471</c:v>
                </c:pt>
                <c:pt idx="101">
                  <c:v>45476</c:v>
                </c:pt>
                <c:pt idx="102">
                  <c:v>45483</c:v>
                </c:pt>
                <c:pt idx="103">
                  <c:v>45484</c:v>
                </c:pt>
                <c:pt idx="104">
                  <c:v>45485</c:v>
                </c:pt>
                <c:pt idx="105">
                  <c:v>45490</c:v>
                </c:pt>
                <c:pt idx="106">
                  <c:v>45491</c:v>
                </c:pt>
                <c:pt idx="107">
                  <c:v>45492</c:v>
                </c:pt>
                <c:pt idx="108">
                  <c:v>45497</c:v>
                </c:pt>
                <c:pt idx="109">
                  <c:v>45498</c:v>
                </c:pt>
                <c:pt idx="110">
                  <c:v>45499</c:v>
                </c:pt>
                <c:pt idx="111">
                  <c:v>45504</c:v>
                </c:pt>
                <c:pt idx="112">
                  <c:v>45505</c:v>
                </c:pt>
                <c:pt idx="113">
                  <c:v>45506</c:v>
                </c:pt>
                <c:pt idx="114">
                  <c:v>45511</c:v>
                </c:pt>
                <c:pt idx="115">
                  <c:v>45512</c:v>
                </c:pt>
                <c:pt idx="116">
                  <c:v>45513</c:v>
                </c:pt>
                <c:pt idx="117">
                  <c:v>45518</c:v>
                </c:pt>
                <c:pt idx="118">
                  <c:v>45519</c:v>
                </c:pt>
                <c:pt idx="119">
                  <c:v>45520</c:v>
                </c:pt>
                <c:pt idx="120">
                  <c:v>45525</c:v>
                </c:pt>
                <c:pt idx="121">
                  <c:v>45526</c:v>
                </c:pt>
                <c:pt idx="122">
                  <c:v>45527</c:v>
                </c:pt>
                <c:pt idx="123">
                  <c:v>45532</c:v>
                </c:pt>
                <c:pt idx="124">
                  <c:v>45533</c:v>
                </c:pt>
                <c:pt idx="125">
                  <c:v>45534</c:v>
                </c:pt>
                <c:pt idx="126">
                  <c:v>45539</c:v>
                </c:pt>
                <c:pt idx="127">
                  <c:v>45540</c:v>
                </c:pt>
                <c:pt idx="128">
                  <c:v>45541</c:v>
                </c:pt>
                <c:pt idx="129">
                  <c:v>45546</c:v>
                </c:pt>
                <c:pt idx="130">
                  <c:v>45547</c:v>
                </c:pt>
                <c:pt idx="131">
                  <c:v>45548</c:v>
                </c:pt>
                <c:pt idx="132">
                  <c:v>45553</c:v>
                </c:pt>
                <c:pt idx="133">
                  <c:v>45554</c:v>
                </c:pt>
                <c:pt idx="134">
                  <c:v>45555</c:v>
                </c:pt>
                <c:pt idx="135">
                  <c:v>45560</c:v>
                </c:pt>
                <c:pt idx="136">
                  <c:v>45561</c:v>
                </c:pt>
                <c:pt idx="137">
                  <c:v>45562</c:v>
                </c:pt>
                <c:pt idx="138">
                  <c:v>45567</c:v>
                </c:pt>
                <c:pt idx="139">
                  <c:v>45568</c:v>
                </c:pt>
                <c:pt idx="140">
                  <c:v>45569</c:v>
                </c:pt>
                <c:pt idx="141">
                  <c:v>45574</c:v>
                </c:pt>
                <c:pt idx="142">
                  <c:v>45575</c:v>
                </c:pt>
                <c:pt idx="143">
                  <c:v>45576</c:v>
                </c:pt>
                <c:pt idx="144">
                  <c:v>45581</c:v>
                </c:pt>
                <c:pt idx="145">
                  <c:v>45582</c:v>
                </c:pt>
                <c:pt idx="146">
                  <c:v>45583</c:v>
                </c:pt>
                <c:pt idx="147">
                  <c:v>45588</c:v>
                </c:pt>
                <c:pt idx="148">
                  <c:v>45589</c:v>
                </c:pt>
                <c:pt idx="149">
                  <c:v>45590</c:v>
                </c:pt>
                <c:pt idx="150">
                  <c:v>45595</c:v>
                </c:pt>
                <c:pt idx="151">
                  <c:v>45596</c:v>
                </c:pt>
                <c:pt idx="152">
                  <c:v>45597</c:v>
                </c:pt>
                <c:pt idx="153">
                  <c:v>45603</c:v>
                </c:pt>
                <c:pt idx="154">
                  <c:v>45604</c:v>
                </c:pt>
                <c:pt idx="155">
                  <c:v>45609</c:v>
                </c:pt>
                <c:pt idx="156">
                  <c:v>45610</c:v>
                </c:pt>
                <c:pt idx="157">
                  <c:v>45611</c:v>
                </c:pt>
                <c:pt idx="158">
                  <c:v>45616</c:v>
                </c:pt>
                <c:pt idx="159">
                  <c:v>45617</c:v>
                </c:pt>
                <c:pt idx="160">
                  <c:v>45618</c:v>
                </c:pt>
                <c:pt idx="161">
                  <c:v>45623</c:v>
                </c:pt>
                <c:pt idx="162">
                  <c:v>45630</c:v>
                </c:pt>
                <c:pt idx="163">
                  <c:v>45631</c:v>
                </c:pt>
                <c:pt idx="164">
                  <c:v>45632</c:v>
                </c:pt>
                <c:pt idx="165">
                  <c:v>45637</c:v>
                </c:pt>
                <c:pt idx="166">
                  <c:v>45638</c:v>
                </c:pt>
                <c:pt idx="167">
                  <c:v>45639</c:v>
                </c:pt>
                <c:pt idx="168">
                  <c:v>45644</c:v>
                </c:pt>
                <c:pt idx="169">
                  <c:v>45645</c:v>
                </c:pt>
                <c:pt idx="170">
                  <c:v>45646</c:v>
                </c:pt>
                <c:pt idx="171">
                  <c:v>45653</c:v>
                </c:pt>
                <c:pt idx="172">
                  <c:v>45672</c:v>
                </c:pt>
                <c:pt idx="173">
                  <c:v>45673</c:v>
                </c:pt>
                <c:pt idx="174">
                  <c:v>45674</c:v>
                </c:pt>
                <c:pt idx="175">
                  <c:v>45679</c:v>
                </c:pt>
                <c:pt idx="176">
                  <c:v>45680</c:v>
                </c:pt>
                <c:pt idx="177">
                  <c:v>45681</c:v>
                </c:pt>
                <c:pt idx="178">
                  <c:v>45686</c:v>
                </c:pt>
                <c:pt idx="179">
                  <c:v>45687</c:v>
                </c:pt>
                <c:pt idx="180">
                  <c:v>45688</c:v>
                </c:pt>
                <c:pt idx="181">
                  <c:v>45693</c:v>
                </c:pt>
                <c:pt idx="182">
                  <c:v>45694</c:v>
                </c:pt>
                <c:pt idx="183">
                  <c:v>45695</c:v>
                </c:pt>
                <c:pt idx="184">
                  <c:v>45700</c:v>
                </c:pt>
                <c:pt idx="185">
                  <c:v>45701</c:v>
                </c:pt>
                <c:pt idx="186">
                  <c:v>45702</c:v>
                </c:pt>
                <c:pt idx="187">
                  <c:v>45707</c:v>
                </c:pt>
                <c:pt idx="188">
                  <c:v>45708</c:v>
                </c:pt>
                <c:pt idx="189">
                  <c:v>45709</c:v>
                </c:pt>
                <c:pt idx="190">
                  <c:v>45714</c:v>
                </c:pt>
                <c:pt idx="191">
                  <c:v>45715</c:v>
                </c:pt>
                <c:pt idx="192">
                  <c:v>45716</c:v>
                </c:pt>
                <c:pt idx="193">
                  <c:v>45721</c:v>
                </c:pt>
                <c:pt idx="194">
                  <c:v>45722</c:v>
                </c:pt>
                <c:pt idx="195">
                  <c:v>45723</c:v>
                </c:pt>
                <c:pt idx="196">
                  <c:v>45728</c:v>
                </c:pt>
                <c:pt idx="197">
                  <c:v>45729</c:v>
                </c:pt>
                <c:pt idx="198">
                  <c:v>45730</c:v>
                </c:pt>
                <c:pt idx="199">
                  <c:v>45735</c:v>
                </c:pt>
                <c:pt idx="200">
                  <c:v>45736</c:v>
                </c:pt>
                <c:pt idx="201">
                  <c:v>45737</c:v>
                </c:pt>
                <c:pt idx="202">
                  <c:v>45742</c:v>
                </c:pt>
                <c:pt idx="203">
                  <c:v>45743</c:v>
                </c:pt>
                <c:pt idx="204">
                  <c:v>45744</c:v>
                </c:pt>
                <c:pt idx="205">
                  <c:v>45749</c:v>
                </c:pt>
                <c:pt idx="206">
                  <c:v>45750</c:v>
                </c:pt>
                <c:pt idx="207">
                  <c:v>45751</c:v>
                </c:pt>
                <c:pt idx="208">
                  <c:v>45756</c:v>
                </c:pt>
                <c:pt idx="209">
                  <c:v>45757</c:v>
                </c:pt>
                <c:pt idx="210">
                  <c:v>45758</c:v>
                </c:pt>
                <c:pt idx="211">
                  <c:v>45763</c:v>
                </c:pt>
                <c:pt idx="212">
                  <c:v>45764</c:v>
                </c:pt>
                <c:pt idx="213">
                  <c:v>45770</c:v>
                </c:pt>
                <c:pt idx="214">
                  <c:v>45771</c:v>
                </c:pt>
                <c:pt idx="215">
                  <c:v>45772</c:v>
                </c:pt>
                <c:pt idx="216">
                  <c:v>45777</c:v>
                </c:pt>
                <c:pt idx="217">
                  <c:v>45778</c:v>
                </c:pt>
                <c:pt idx="218">
                  <c:v>45784</c:v>
                </c:pt>
                <c:pt idx="219">
                  <c:v>45785</c:v>
                </c:pt>
                <c:pt idx="220">
                  <c:v>45791</c:v>
                </c:pt>
                <c:pt idx="221">
                  <c:v>45792</c:v>
                </c:pt>
                <c:pt idx="222">
                  <c:v>45793</c:v>
                </c:pt>
                <c:pt idx="223">
                  <c:v>45798</c:v>
                </c:pt>
                <c:pt idx="224">
                  <c:v>45799</c:v>
                </c:pt>
                <c:pt idx="225">
                  <c:v>45800</c:v>
                </c:pt>
                <c:pt idx="226">
                  <c:v>45805</c:v>
                </c:pt>
                <c:pt idx="227">
                  <c:v>45806</c:v>
                </c:pt>
                <c:pt idx="228">
                  <c:v>45807</c:v>
                </c:pt>
                <c:pt idx="229">
                  <c:v>45812</c:v>
                </c:pt>
                <c:pt idx="230">
                  <c:v>45813</c:v>
                </c:pt>
                <c:pt idx="231">
                  <c:v>45814</c:v>
                </c:pt>
                <c:pt idx="232">
                  <c:v>45819</c:v>
                </c:pt>
                <c:pt idx="233">
                  <c:v>45820</c:v>
                </c:pt>
                <c:pt idx="234">
                  <c:v>45826</c:v>
                </c:pt>
                <c:pt idx="235">
                  <c:v>45833</c:v>
                </c:pt>
                <c:pt idx="236">
                  <c:v>45834</c:v>
                </c:pt>
                <c:pt idx="237">
                  <c:v>45835</c:v>
                </c:pt>
                <c:pt idx="238">
                  <c:v>45840</c:v>
                </c:pt>
                <c:pt idx="239">
                  <c:v>45841</c:v>
                </c:pt>
                <c:pt idx="240">
                  <c:v>45847</c:v>
                </c:pt>
                <c:pt idx="241">
                  <c:v>45848</c:v>
                </c:pt>
                <c:pt idx="242">
                  <c:v>45849</c:v>
                </c:pt>
                <c:pt idx="243">
                  <c:v>45854</c:v>
                </c:pt>
                <c:pt idx="244">
                  <c:v>45855</c:v>
                </c:pt>
                <c:pt idx="245">
                  <c:v>45856</c:v>
                </c:pt>
                <c:pt idx="246">
                  <c:v>45861</c:v>
                </c:pt>
                <c:pt idx="247">
                  <c:v>45862</c:v>
                </c:pt>
                <c:pt idx="248">
                  <c:v>45863</c:v>
                </c:pt>
                <c:pt idx="249">
                  <c:v>45868</c:v>
                </c:pt>
                <c:pt idx="250">
                  <c:v>45869</c:v>
                </c:pt>
                <c:pt idx="251">
                  <c:v>45870</c:v>
                </c:pt>
                <c:pt idx="252">
                  <c:v>45875</c:v>
                </c:pt>
                <c:pt idx="253">
                  <c:v>45876</c:v>
                </c:pt>
                <c:pt idx="254">
                  <c:v>45877</c:v>
                </c:pt>
                <c:pt idx="255">
                  <c:v>45882</c:v>
                </c:pt>
                <c:pt idx="256">
                  <c:v>45883</c:v>
                </c:pt>
                <c:pt idx="257">
                  <c:v>45884</c:v>
                </c:pt>
                <c:pt idx="258">
                  <c:v>45889</c:v>
                </c:pt>
                <c:pt idx="259">
                  <c:v>45890</c:v>
                </c:pt>
                <c:pt idx="260">
                  <c:v>45891</c:v>
                </c:pt>
                <c:pt idx="261">
                  <c:v>45896</c:v>
                </c:pt>
                <c:pt idx="262">
                  <c:v>45897</c:v>
                </c:pt>
                <c:pt idx="263">
                  <c:v>45898</c:v>
                </c:pt>
                <c:pt idx="264">
                  <c:v>45903</c:v>
                </c:pt>
                <c:pt idx="265">
                  <c:v>45904</c:v>
                </c:pt>
                <c:pt idx="266">
                  <c:v>45905</c:v>
                </c:pt>
                <c:pt idx="267">
                  <c:v>45910</c:v>
                </c:pt>
                <c:pt idx="268">
                  <c:v>45911</c:v>
                </c:pt>
                <c:pt idx="269">
                  <c:v>45912</c:v>
                </c:pt>
                <c:pt idx="270">
                  <c:v>45917</c:v>
                </c:pt>
                <c:pt idx="271">
                  <c:v>45918</c:v>
                </c:pt>
                <c:pt idx="272">
                  <c:v>45919</c:v>
                </c:pt>
                <c:pt idx="273">
                  <c:v>45924</c:v>
                </c:pt>
                <c:pt idx="274">
                  <c:v>45925</c:v>
                </c:pt>
                <c:pt idx="275">
                  <c:v>45926</c:v>
                </c:pt>
              </c:numCache>
            </c:numRef>
          </c:cat>
          <c:val>
            <c:numRef>
              <c:f>'Log Returns'!$F$3:$F$278</c:f>
              <c:numCache>
                <c:formatCode>0.0000</c:formatCode>
                <c:ptCount val="276"/>
                <c:pt idx="0">
                  <c:v>5.2122548294821942E-3</c:v>
                </c:pt>
                <c:pt idx="1">
                  <c:v>2.0500483338935352E-2</c:v>
                </c:pt>
                <c:pt idx="2">
                  <c:v>2.8233358951278004E-2</c:v>
                </c:pt>
                <c:pt idx="3">
                  <c:v>-1.5806199680698185E-2</c:v>
                </c:pt>
                <c:pt idx="4">
                  <c:v>-5.4509891301079052E-3</c:v>
                </c:pt>
                <c:pt idx="5">
                  <c:v>-3.0320798734745115E-2</c:v>
                </c:pt>
                <c:pt idx="6">
                  <c:v>-1.7181377232735887E-2</c:v>
                </c:pt>
                <c:pt idx="7">
                  <c:v>-1.6758102060391473E-2</c:v>
                </c:pt>
                <c:pt idx="8">
                  <c:v>-7.9010677863661626E-3</c:v>
                </c:pt>
                <c:pt idx="9">
                  <c:v>-3.6749279399720294E-2</c:v>
                </c:pt>
                <c:pt idx="10">
                  <c:v>-1.4084093872979304E-2</c:v>
                </c:pt>
                <c:pt idx="11">
                  <c:v>-1.2550480487437629E-3</c:v>
                </c:pt>
                <c:pt idx="12">
                  <c:v>-1.9573878386273034E-2</c:v>
                </c:pt>
                <c:pt idx="13">
                  <c:v>4.0588110535009103E-2</c:v>
                </c:pt>
                <c:pt idx="14">
                  <c:v>1.9997138547472978E-2</c:v>
                </c:pt>
                <c:pt idx="15">
                  <c:v>6.4469256622750673E-2</c:v>
                </c:pt>
                <c:pt idx="16">
                  <c:v>-2.6120444633745511E-2</c:v>
                </c:pt>
                <c:pt idx="17">
                  <c:v>2.1525292564899781E-2</c:v>
                </c:pt>
                <c:pt idx="18">
                  <c:v>-1.3771403239907058E-2</c:v>
                </c:pt>
                <c:pt idx="19">
                  <c:v>-9.5326778523757774E-3</c:v>
                </c:pt>
                <c:pt idx="20">
                  <c:v>-5.4811728651839493E-4</c:v>
                </c:pt>
                <c:pt idx="21">
                  <c:v>-1.0636456976263074E-3</c:v>
                </c:pt>
                <c:pt idx="22">
                  <c:v>5.1382461115023637E-3</c:v>
                </c:pt>
                <c:pt idx="23">
                  <c:v>-4.5931823628591719E-3</c:v>
                </c:pt>
                <c:pt idx="24">
                  <c:v>1.7770424066494074E-2</c:v>
                </c:pt>
                <c:pt idx="25">
                  <c:v>2.2267835008169229E-2</c:v>
                </c:pt>
                <c:pt idx="26">
                  <c:v>2.7327266754954317E-3</c:v>
                </c:pt>
                <c:pt idx="27">
                  <c:v>1.0655738431508147E-2</c:v>
                </c:pt>
                <c:pt idx="28">
                  <c:v>8.2974635688858409E-3</c:v>
                </c:pt>
                <c:pt idx="29">
                  <c:v>-7.5563806083200477E-3</c:v>
                </c:pt>
                <c:pt idx="30">
                  <c:v>-3.2375262284965581E-2</c:v>
                </c:pt>
                <c:pt idx="31">
                  <c:v>1.1714140505101936E-2</c:v>
                </c:pt>
                <c:pt idx="32">
                  <c:v>3.3570942333990073E-3</c:v>
                </c:pt>
                <c:pt idx="33">
                  <c:v>-9.1408429287438645E-3</c:v>
                </c:pt>
                <c:pt idx="34">
                  <c:v>2.0163547353150787E-4</c:v>
                </c:pt>
                <c:pt idx="35">
                  <c:v>-1.6612685333832793E-2</c:v>
                </c:pt>
                <c:pt idx="36">
                  <c:v>-9.4457565919117067E-3</c:v>
                </c:pt>
                <c:pt idx="37">
                  <c:v>3.1404339312195218E-3</c:v>
                </c:pt>
                <c:pt idx="38">
                  <c:v>-2.9915989837620987E-2</c:v>
                </c:pt>
                <c:pt idx="39">
                  <c:v>2.8537175134546847E-2</c:v>
                </c:pt>
                <c:pt idx="40">
                  <c:v>1.264449794492844E-2</c:v>
                </c:pt>
                <c:pt idx="41">
                  <c:v>-3.4804953602069998E-3</c:v>
                </c:pt>
                <c:pt idx="42">
                  <c:v>1.8560942329350107E-2</c:v>
                </c:pt>
                <c:pt idx="43">
                  <c:v>9.476620028897903E-3</c:v>
                </c:pt>
                <c:pt idx="44">
                  <c:v>-1.2804162445731767E-2</c:v>
                </c:pt>
                <c:pt idx="45">
                  <c:v>1.4697244899577782E-2</c:v>
                </c:pt>
                <c:pt idx="46">
                  <c:v>6.970070905064049E-3</c:v>
                </c:pt>
                <c:pt idx="47">
                  <c:v>-7.6593882478291292E-3</c:v>
                </c:pt>
                <c:pt idx="48">
                  <c:v>0.11398317283239694</c:v>
                </c:pt>
                <c:pt idx="49">
                  <c:v>-1.8493633338684732E-2</c:v>
                </c:pt>
                <c:pt idx="50">
                  <c:v>1.1334366588184026E-2</c:v>
                </c:pt>
                <c:pt idx="51">
                  <c:v>1.0419872268578097E-2</c:v>
                </c:pt>
                <c:pt idx="52">
                  <c:v>-3.3083459669353246E-3</c:v>
                </c:pt>
                <c:pt idx="53">
                  <c:v>-1.6967943995866631E-2</c:v>
                </c:pt>
                <c:pt idx="54">
                  <c:v>6.9217594596620669E-4</c:v>
                </c:pt>
                <c:pt idx="55">
                  <c:v>4.3110557154327836E-3</c:v>
                </c:pt>
                <c:pt idx="56">
                  <c:v>6.1477787292819738E-3</c:v>
                </c:pt>
                <c:pt idx="57">
                  <c:v>5.1304474910487613E-3</c:v>
                </c:pt>
                <c:pt idx="58">
                  <c:v>-7.9302695017281367E-3</c:v>
                </c:pt>
                <c:pt idx="59">
                  <c:v>-2.7325951695523387E-2</c:v>
                </c:pt>
                <c:pt idx="60">
                  <c:v>-7.9372585535513931E-3</c:v>
                </c:pt>
                <c:pt idx="61">
                  <c:v>5.7769877662916299E-3</c:v>
                </c:pt>
                <c:pt idx="62">
                  <c:v>3.1830598261901404E-3</c:v>
                </c:pt>
                <c:pt idx="63">
                  <c:v>3.3510216829594412E-3</c:v>
                </c:pt>
                <c:pt idx="64">
                  <c:v>1.1454898937526941E-5</c:v>
                </c:pt>
                <c:pt idx="65">
                  <c:v>1.9506674096897995E-2</c:v>
                </c:pt>
                <c:pt idx="66">
                  <c:v>7.0535348286369518E-3</c:v>
                </c:pt>
                <c:pt idx="67">
                  <c:v>-1.5112318047588188E-2</c:v>
                </c:pt>
                <c:pt idx="68">
                  <c:v>6.5416656752479534E-3</c:v>
                </c:pt>
                <c:pt idx="69">
                  <c:v>1.153021566902632E-2</c:v>
                </c:pt>
                <c:pt idx="70">
                  <c:v>-2.9232218459311756E-2</c:v>
                </c:pt>
                <c:pt idx="71">
                  <c:v>-1.7485654618513539E-2</c:v>
                </c:pt>
                <c:pt idx="72">
                  <c:v>1.0053808806981371E-2</c:v>
                </c:pt>
                <c:pt idx="73">
                  <c:v>-4.8499340884872654E-3</c:v>
                </c:pt>
                <c:pt idx="74">
                  <c:v>4.7509526546982974E-3</c:v>
                </c:pt>
                <c:pt idx="75">
                  <c:v>-2.1821800990072665E-2</c:v>
                </c:pt>
                <c:pt idx="76">
                  <c:v>-3.1186492860288289E-3</c:v>
                </c:pt>
                <c:pt idx="77">
                  <c:v>-1.8719465732530383E-3</c:v>
                </c:pt>
                <c:pt idx="78">
                  <c:v>-8.6291593879143447E-4</c:v>
                </c:pt>
                <c:pt idx="79">
                  <c:v>2.2728818348192441E-3</c:v>
                </c:pt>
                <c:pt idx="80">
                  <c:v>-1.860697162337583E-2</c:v>
                </c:pt>
                <c:pt idx="81">
                  <c:v>-4.4102935189119976E-3</c:v>
                </c:pt>
                <c:pt idx="82">
                  <c:v>-1.6009389303138393E-3</c:v>
                </c:pt>
                <c:pt idx="83">
                  <c:v>1.1069721364175044E-2</c:v>
                </c:pt>
                <c:pt idx="84">
                  <c:v>-2.7788232702435255E-2</c:v>
                </c:pt>
                <c:pt idx="85">
                  <c:v>4.7063974853598922E-3</c:v>
                </c:pt>
                <c:pt idx="86">
                  <c:v>-4.8216490850206198E-3</c:v>
                </c:pt>
                <c:pt idx="87">
                  <c:v>-2.6147082035761545E-3</c:v>
                </c:pt>
                <c:pt idx="88">
                  <c:v>-2.5605471979362728E-2</c:v>
                </c:pt>
                <c:pt idx="89">
                  <c:v>1.1532540812018488E-2</c:v>
                </c:pt>
                <c:pt idx="90">
                  <c:v>-1.814250266491298E-2</c:v>
                </c:pt>
                <c:pt idx="91">
                  <c:v>1.7340659136299529E-2</c:v>
                </c:pt>
                <c:pt idx="92">
                  <c:v>2.7395786167966195E-2</c:v>
                </c:pt>
                <c:pt idx="93">
                  <c:v>-2.4808741987266136E-2</c:v>
                </c:pt>
                <c:pt idx="94">
                  <c:v>-3.0167243630804851E-3</c:v>
                </c:pt>
                <c:pt idx="95">
                  <c:v>3.4445348279276197E-3</c:v>
                </c:pt>
                <c:pt idx="96">
                  <c:v>-3.9085956666076233E-4</c:v>
                </c:pt>
                <c:pt idx="97">
                  <c:v>3.7414562502770324E-2</c:v>
                </c:pt>
                <c:pt idx="98">
                  <c:v>-1.2950555178930848E-3</c:v>
                </c:pt>
                <c:pt idx="99">
                  <c:v>5.94955082526228E-3</c:v>
                </c:pt>
                <c:pt idx="100">
                  <c:v>-6.1499985116197378E-2</c:v>
                </c:pt>
                <c:pt idx="101">
                  <c:v>1.4235892396858747E-2</c:v>
                </c:pt>
                <c:pt idx="102">
                  <c:v>-2.705775102961393E-3</c:v>
                </c:pt>
                <c:pt idx="103">
                  <c:v>-5.5060857800990062E-3</c:v>
                </c:pt>
                <c:pt idx="104">
                  <c:v>6.9831212908922852E-3</c:v>
                </c:pt>
                <c:pt idx="105">
                  <c:v>-6.4586032935099813E-3</c:v>
                </c:pt>
                <c:pt idx="106">
                  <c:v>-7.5716099747567458E-3</c:v>
                </c:pt>
                <c:pt idx="107">
                  <c:v>-1.3314830098610217E-2</c:v>
                </c:pt>
                <c:pt idx="108">
                  <c:v>-1.8115345364676141E-2</c:v>
                </c:pt>
                <c:pt idx="109">
                  <c:v>-1.5206249986137076E-2</c:v>
                </c:pt>
                <c:pt idx="110">
                  <c:v>-5.2229534637643982E-3</c:v>
                </c:pt>
                <c:pt idx="111">
                  <c:v>-3.6742896673666249E-3</c:v>
                </c:pt>
                <c:pt idx="112">
                  <c:v>-9.4165422165790186E-3</c:v>
                </c:pt>
                <c:pt idx="113">
                  <c:v>-4.1907288652136346E-2</c:v>
                </c:pt>
                <c:pt idx="114">
                  <c:v>-4.3037064925470339E-2</c:v>
                </c:pt>
                <c:pt idx="115">
                  <c:v>9.2299051277161294E-3</c:v>
                </c:pt>
                <c:pt idx="116">
                  <c:v>9.9504242157533399E-3</c:v>
                </c:pt>
                <c:pt idx="117">
                  <c:v>3.7846394386412928E-2</c:v>
                </c:pt>
                <c:pt idx="118">
                  <c:v>-6.1303370755436647E-4</c:v>
                </c:pt>
                <c:pt idx="119">
                  <c:v>-7.8017187974294541E-3</c:v>
                </c:pt>
                <c:pt idx="120">
                  <c:v>2.3640129375708755E-2</c:v>
                </c:pt>
                <c:pt idx="121">
                  <c:v>2.018810164488826E-3</c:v>
                </c:pt>
                <c:pt idx="122">
                  <c:v>2.7407906685911034E-3</c:v>
                </c:pt>
                <c:pt idx="123">
                  <c:v>-1.8839574178855612E-2</c:v>
                </c:pt>
                <c:pt idx="124">
                  <c:v>3.1780245194456668E-3</c:v>
                </c:pt>
                <c:pt idx="125">
                  <c:v>6.4349323554757564E-3</c:v>
                </c:pt>
                <c:pt idx="126">
                  <c:v>-1.4213640566035631E-2</c:v>
                </c:pt>
                <c:pt idx="127">
                  <c:v>-3.1743701653922833E-3</c:v>
                </c:pt>
                <c:pt idx="128">
                  <c:v>6.4250192967598872E-4</c:v>
                </c:pt>
                <c:pt idx="129">
                  <c:v>7.110171123477318E-3</c:v>
                </c:pt>
                <c:pt idx="130">
                  <c:v>1.270835319948394E-2</c:v>
                </c:pt>
                <c:pt idx="131">
                  <c:v>1.2193224225428715E-2</c:v>
                </c:pt>
                <c:pt idx="132">
                  <c:v>1.0866583702937506E-2</c:v>
                </c:pt>
                <c:pt idx="133">
                  <c:v>1.2532085098106963E-3</c:v>
                </c:pt>
                <c:pt idx="134">
                  <c:v>1.4324347910704541E-2</c:v>
                </c:pt>
                <c:pt idx="135">
                  <c:v>1.829662104336414E-3</c:v>
                </c:pt>
                <c:pt idx="136">
                  <c:v>8.417011911590791E-3</c:v>
                </c:pt>
                <c:pt idx="137">
                  <c:v>8.6823728492660089E-3</c:v>
                </c:pt>
                <c:pt idx="138">
                  <c:v>2.5205177536369496E-3</c:v>
                </c:pt>
                <c:pt idx="139">
                  <c:v>6.6759291288678363E-3</c:v>
                </c:pt>
                <c:pt idx="140">
                  <c:v>2.1599416118410746E-2</c:v>
                </c:pt>
                <c:pt idx="141">
                  <c:v>1.2161150611940633E-2</c:v>
                </c:pt>
                <c:pt idx="142">
                  <c:v>2.1679050968293604E-3</c:v>
                </c:pt>
                <c:pt idx="143">
                  <c:v>1.5182977474455657E-2</c:v>
                </c:pt>
                <c:pt idx="144">
                  <c:v>3.5922403655007824E-2</c:v>
                </c:pt>
                <c:pt idx="145">
                  <c:v>3.4628826394373464E-4</c:v>
                </c:pt>
                <c:pt idx="146">
                  <c:v>6.5269674619573828E-3</c:v>
                </c:pt>
                <c:pt idx="147">
                  <c:v>1.7271969442247453E-6</c:v>
                </c:pt>
                <c:pt idx="148">
                  <c:v>-8.2893408813074828E-3</c:v>
                </c:pt>
                <c:pt idx="149">
                  <c:v>-2.8279162591217473E-3</c:v>
                </c:pt>
                <c:pt idx="150">
                  <c:v>-9.9949096371199642E-3</c:v>
                </c:pt>
                <c:pt idx="151">
                  <c:v>8.900740447828551E-3</c:v>
                </c:pt>
                <c:pt idx="152">
                  <c:v>-4.3755739909954027E-3</c:v>
                </c:pt>
                <c:pt idx="153">
                  <c:v>2.1101367180018306E-3</c:v>
                </c:pt>
                <c:pt idx="154">
                  <c:v>-6.2917102608563288E-4</c:v>
                </c:pt>
                <c:pt idx="155">
                  <c:v>1.6994525753376656E-2</c:v>
                </c:pt>
                <c:pt idx="156">
                  <c:v>6.461614281858323E-2</c:v>
                </c:pt>
                <c:pt idx="157">
                  <c:v>5.9788830322411786E-2</c:v>
                </c:pt>
                <c:pt idx="158">
                  <c:v>1.7152797696189482E-2</c:v>
                </c:pt>
                <c:pt idx="159">
                  <c:v>5.8594851659416851E-3</c:v>
                </c:pt>
                <c:pt idx="160">
                  <c:v>1.2659408538340907E-2</c:v>
                </c:pt>
                <c:pt idx="161">
                  <c:v>3.0609587711615673E-2</c:v>
                </c:pt>
                <c:pt idx="162">
                  <c:v>-4.6347875349115487E-3</c:v>
                </c:pt>
                <c:pt idx="163">
                  <c:v>-2.274789421730538E-2</c:v>
                </c:pt>
                <c:pt idx="164">
                  <c:v>-6.2389063813885056E-3</c:v>
                </c:pt>
                <c:pt idx="165">
                  <c:v>5.5380226717233489E-3</c:v>
                </c:pt>
                <c:pt idx="166">
                  <c:v>3.4386686843035884E-2</c:v>
                </c:pt>
                <c:pt idx="167">
                  <c:v>-7.1137158175743958E-3</c:v>
                </c:pt>
                <c:pt idx="168">
                  <c:v>-1.4056913450589041E-2</c:v>
                </c:pt>
                <c:pt idx="169">
                  <c:v>-1.9742202761860923E-3</c:v>
                </c:pt>
                <c:pt idx="170">
                  <c:v>1.215905493306243E-2</c:v>
                </c:pt>
                <c:pt idx="171">
                  <c:v>-1.2776956083361409E-2</c:v>
                </c:pt>
                <c:pt idx="172">
                  <c:v>7.6362001106006433E-3</c:v>
                </c:pt>
                <c:pt idx="173">
                  <c:v>-2.2138352466179862E-2</c:v>
                </c:pt>
                <c:pt idx="174">
                  <c:v>1.039443225757806E-3</c:v>
                </c:pt>
                <c:pt idx="175">
                  <c:v>-1.9096607045128621E-2</c:v>
                </c:pt>
                <c:pt idx="176">
                  <c:v>3.659944341696831E-3</c:v>
                </c:pt>
                <c:pt idx="177">
                  <c:v>1.8318550170358879E-2</c:v>
                </c:pt>
                <c:pt idx="178">
                  <c:v>1.7867291957172318E-2</c:v>
                </c:pt>
                <c:pt idx="179">
                  <c:v>2.5956875899813669E-3</c:v>
                </c:pt>
                <c:pt idx="180">
                  <c:v>-3.3325551828226148E-3</c:v>
                </c:pt>
                <c:pt idx="181">
                  <c:v>-3.8867140049426818E-2</c:v>
                </c:pt>
                <c:pt idx="182">
                  <c:v>9.0617315945862743E-3</c:v>
                </c:pt>
                <c:pt idx="183">
                  <c:v>-2.2781800491307538E-2</c:v>
                </c:pt>
                <c:pt idx="184">
                  <c:v>-8.2499237534393536E-3</c:v>
                </c:pt>
                <c:pt idx="185">
                  <c:v>-1.5186751578695843E-2</c:v>
                </c:pt>
                <c:pt idx="186">
                  <c:v>-2.5424374698995042E-2</c:v>
                </c:pt>
                <c:pt idx="187">
                  <c:v>1.5167611139848687E-2</c:v>
                </c:pt>
                <c:pt idx="188">
                  <c:v>-1.7256420893694446E-2</c:v>
                </c:pt>
                <c:pt idx="189">
                  <c:v>-3.8665920397003777E-2</c:v>
                </c:pt>
                <c:pt idx="190">
                  <c:v>-6.3208190175506E-3</c:v>
                </c:pt>
                <c:pt idx="191">
                  <c:v>-1.2819140712565784E-2</c:v>
                </c:pt>
                <c:pt idx="192">
                  <c:v>4.2499118048994734E-2</c:v>
                </c:pt>
                <c:pt idx="193">
                  <c:v>2.6933575129696186E-3</c:v>
                </c:pt>
                <c:pt idx="194">
                  <c:v>-3.0074703756271092E-2</c:v>
                </c:pt>
                <c:pt idx="195">
                  <c:v>-1.6433622386728076E-3</c:v>
                </c:pt>
                <c:pt idx="196">
                  <c:v>-1.2063522424235249E-2</c:v>
                </c:pt>
                <c:pt idx="197">
                  <c:v>-1.870496280645563E-2</c:v>
                </c:pt>
                <c:pt idx="198">
                  <c:v>1.8090822812752302E-2</c:v>
                </c:pt>
                <c:pt idx="199">
                  <c:v>-2.4409724701568946E-2</c:v>
                </c:pt>
                <c:pt idx="200">
                  <c:v>2.0296656278195185E-3</c:v>
                </c:pt>
                <c:pt idx="201">
                  <c:v>2.4548875311093985E-2</c:v>
                </c:pt>
                <c:pt idx="202">
                  <c:v>-4.402345761806723E-3</c:v>
                </c:pt>
                <c:pt idx="203">
                  <c:v>-3.1194989735491307E-3</c:v>
                </c:pt>
                <c:pt idx="204">
                  <c:v>-2.8403694349409172E-2</c:v>
                </c:pt>
                <c:pt idx="205">
                  <c:v>-5.298769524370717E-3</c:v>
                </c:pt>
                <c:pt idx="206">
                  <c:v>-0.10066506629186386</c:v>
                </c:pt>
                <c:pt idx="207">
                  <c:v>-6.3634285858061676E-2</c:v>
                </c:pt>
                <c:pt idx="208">
                  <c:v>0.1039369347051974</c:v>
                </c:pt>
                <c:pt idx="209">
                  <c:v>-6.3005963138365331E-2</c:v>
                </c:pt>
                <c:pt idx="210">
                  <c:v>-1.657886250399954E-2</c:v>
                </c:pt>
                <c:pt idx="211">
                  <c:v>-3.2359106289496536E-2</c:v>
                </c:pt>
                <c:pt idx="212">
                  <c:v>2.785195197243805E-2</c:v>
                </c:pt>
                <c:pt idx="213">
                  <c:v>2.2501223196109813E-2</c:v>
                </c:pt>
                <c:pt idx="214">
                  <c:v>4.1693018546778038E-2</c:v>
                </c:pt>
                <c:pt idx="215">
                  <c:v>8.9533251817497696E-3</c:v>
                </c:pt>
                <c:pt idx="216">
                  <c:v>-1.4421621454131761E-2</c:v>
                </c:pt>
                <c:pt idx="217">
                  <c:v>-2.3782479572192193E-3</c:v>
                </c:pt>
                <c:pt idx="218">
                  <c:v>9.0563377026768213E-2</c:v>
                </c:pt>
                <c:pt idx="219">
                  <c:v>2.7972330234431027E-2</c:v>
                </c:pt>
                <c:pt idx="220">
                  <c:v>9.7178450919660399E-3</c:v>
                </c:pt>
                <c:pt idx="221">
                  <c:v>-1.0454601105275015E-2</c:v>
                </c:pt>
                <c:pt idx="222">
                  <c:v>1.1754011075913753E-2</c:v>
                </c:pt>
                <c:pt idx="223">
                  <c:v>-1.837608109961587E-2</c:v>
                </c:pt>
                <c:pt idx="224">
                  <c:v>-8.814351053607238E-4</c:v>
                </c:pt>
                <c:pt idx="225">
                  <c:v>-1.2985964398338563E-2</c:v>
                </c:pt>
                <c:pt idx="226">
                  <c:v>-8.0213949040189841E-3</c:v>
                </c:pt>
                <c:pt idx="227">
                  <c:v>4.2988800138454896E-3</c:v>
                </c:pt>
                <c:pt idx="228">
                  <c:v>-4.9358550899561392E-3</c:v>
                </c:pt>
                <c:pt idx="229">
                  <c:v>-4.4324374790103462E-3</c:v>
                </c:pt>
                <c:pt idx="230">
                  <c:v>-1.2973857924444786E-2</c:v>
                </c:pt>
                <c:pt idx="231">
                  <c:v>2.0027230461457688E-2</c:v>
                </c:pt>
                <c:pt idx="232">
                  <c:v>-3.9188214955914434E-4</c:v>
                </c:pt>
                <c:pt idx="233">
                  <c:v>-2.5351426881862634E-3</c:v>
                </c:pt>
                <c:pt idx="234">
                  <c:v>3.4247318123854987E-4</c:v>
                </c:pt>
                <c:pt idx="235">
                  <c:v>7.7056125602287849E-3</c:v>
                </c:pt>
                <c:pt idx="236">
                  <c:v>1.44693530946301E-2</c:v>
                </c:pt>
                <c:pt idx="237">
                  <c:v>7.4210995638656907E-3</c:v>
                </c:pt>
                <c:pt idx="238">
                  <c:v>-5.5440153468762094E-3</c:v>
                </c:pt>
                <c:pt idx="239">
                  <c:v>1.126354346590447E-2</c:v>
                </c:pt>
                <c:pt idx="240">
                  <c:v>-1.6997628267069773E-2</c:v>
                </c:pt>
                <c:pt idx="241">
                  <c:v>7.9033349635637771E-3</c:v>
                </c:pt>
                <c:pt idx="242">
                  <c:v>-1.745744817206225E-2</c:v>
                </c:pt>
                <c:pt idx="243">
                  <c:v>1.7412833423905564E-3</c:v>
                </c:pt>
                <c:pt idx="244">
                  <c:v>1.9751542528715079E-2</c:v>
                </c:pt>
                <c:pt idx="245">
                  <c:v>-3.5764131933398871E-3</c:v>
                </c:pt>
                <c:pt idx="246">
                  <c:v>1.2351620171271862E-2</c:v>
                </c:pt>
                <c:pt idx="247">
                  <c:v>-3.4921031870152257E-3</c:v>
                </c:pt>
                <c:pt idx="248">
                  <c:v>1.3273269720716343E-3</c:v>
                </c:pt>
                <c:pt idx="249">
                  <c:v>2.956432872603304E-2</c:v>
                </c:pt>
                <c:pt idx="250">
                  <c:v>-8.2971811811009422E-3</c:v>
                </c:pt>
                <c:pt idx="251">
                  <c:v>-4.0112698840310712E-2</c:v>
                </c:pt>
                <c:pt idx="252">
                  <c:v>-2.2282862314687318E-2</c:v>
                </c:pt>
                <c:pt idx="253">
                  <c:v>-1.830666010605763E-2</c:v>
                </c:pt>
                <c:pt idx="254">
                  <c:v>-1.4105124514530182E-2</c:v>
                </c:pt>
                <c:pt idx="255">
                  <c:v>2.7906588846431379E-2</c:v>
                </c:pt>
                <c:pt idx="256">
                  <c:v>-6.1967761215382588E-3</c:v>
                </c:pt>
                <c:pt idx="257">
                  <c:v>-5.907065397727989E-3</c:v>
                </c:pt>
                <c:pt idx="258">
                  <c:v>5.6179269830781264E-3</c:v>
                </c:pt>
                <c:pt idx="259">
                  <c:v>-1.0134601621305597E-2</c:v>
                </c:pt>
                <c:pt idx="260">
                  <c:v>2.4421971737668566E-2</c:v>
                </c:pt>
                <c:pt idx="261">
                  <c:v>1.7802094714552963E-3</c:v>
                </c:pt>
                <c:pt idx="262">
                  <c:v>-4.8703092228497818E-3</c:v>
                </c:pt>
                <c:pt idx="263">
                  <c:v>4.4005032757735265E-3</c:v>
                </c:pt>
                <c:pt idx="264">
                  <c:v>-5.4594709768425193E-3</c:v>
                </c:pt>
                <c:pt idx="265">
                  <c:v>1.5256896425732329E-2</c:v>
                </c:pt>
                <c:pt idx="266">
                  <c:v>-2.0669746233408226E-3</c:v>
                </c:pt>
                <c:pt idx="267">
                  <c:v>-2.6484706811830323E-3</c:v>
                </c:pt>
                <c:pt idx="268">
                  <c:v>3.1043811606432756E-2</c:v>
                </c:pt>
                <c:pt idx="269">
                  <c:v>-8.9390912412108583E-4</c:v>
                </c:pt>
                <c:pt idx="270">
                  <c:v>4.6780058933409245E-3</c:v>
                </c:pt>
                <c:pt idx="271">
                  <c:v>-8.7744905483736323E-3</c:v>
                </c:pt>
                <c:pt idx="272">
                  <c:v>-7.5312100602441777E-3</c:v>
                </c:pt>
                <c:pt idx="273">
                  <c:v>2.4749847767145169E-3</c:v>
                </c:pt>
                <c:pt idx="274">
                  <c:v>3.77201756866739E-3</c:v>
                </c:pt>
                <c:pt idx="275">
                  <c:v>-3.4919449797736913E-4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F3-4AC0-BBD4-BF4629AD5AD0}"/>
            </c:ext>
          </c:extLst>
        </c:ser>
        <c:ser>
          <c:idx val="5"/>
          <c:order val="5"/>
          <c:tx>
            <c:strRef>
              <c:f>'Log Returns'!$G$2</c:f>
              <c:strCache>
                <c:ptCount val="1"/>
                <c:pt idx="0">
                  <c:v>FDX_R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'Log Returns'!$A$3:$A$278</c:f>
              <c:numCache>
                <c:formatCode>m/d/yyyy</c:formatCode>
                <c:ptCount val="276"/>
                <c:pt idx="0">
                  <c:v>45203</c:v>
                </c:pt>
                <c:pt idx="1">
                  <c:v>45204</c:v>
                </c:pt>
                <c:pt idx="2">
                  <c:v>45205</c:v>
                </c:pt>
                <c:pt idx="3">
                  <c:v>45210</c:v>
                </c:pt>
                <c:pt idx="4">
                  <c:v>45211</c:v>
                </c:pt>
                <c:pt idx="5">
                  <c:v>45212</c:v>
                </c:pt>
                <c:pt idx="6">
                  <c:v>45217</c:v>
                </c:pt>
                <c:pt idx="7">
                  <c:v>45218</c:v>
                </c:pt>
                <c:pt idx="8">
                  <c:v>45219</c:v>
                </c:pt>
                <c:pt idx="9">
                  <c:v>45224</c:v>
                </c:pt>
                <c:pt idx="10">
                  <c:v>45225</c:v>
                </c:pt>
                <c:pt idx="11">
                  <c:v>45226</c:v>
                </c:pt>
                <c:pt idx="12">
                  <c:v>45231</c:v>
                </c:pt>
                <c:pt idx="13">
                  <c:v>45232</c:v>
                </c:pt>
                <c:pt idx="14">
                  <c:v>45233</c:v>
                </c:pt>
                <c:pt idx="15">
                  <c:v>45239</c:v>
                </c:pt>
                <c:pt idx="16">
                  <c:v>45240</c:v>
                </c:pt>
                <c:pt idx="17">
                  <c:v>45245</c:v>
                </c:pt>
                <c:pt idx="18">
                  <c:v>45246</c:v>
                </c:pt>
                <c:pt idx="19">
                  <c:v>45247</c:v>
                </c:pt>
                <c:pt idx="20">
                  <c:v>45252</c:v>
                </c:pt>
                <c:pt idx="21">
                  <c:v>45259</c:v>
                </c:pt>
                <c:pt idx="22">
                  <c:v>45260</c:v>
                </c:pt>
                <c:pt idx="23">
                  <c:v>45261</c:v>
                </c:pt>
                <c:pt idx="24">
                  <c:v>45266</c:v>
                </c:pt>
                <c:pt idx="25">
                  <c:v>45267</c:v>
                </c:pt>
                <c:pt idx="26">
                  <c:v>45268</c:v>
                </c:pt>
                <c:pt idx="27">
                  <c:v>45273</c:v>
                </c:pt>
                <c:pt idx="28">
                  <c:v>45274</c:v>
                </c:pt>
                <c:pt idx="29">
                  <c:v>45275</c:v>
                </c:pt>
                <c:pt idx="30">
                  <c:v>45280</c:v>
                </c:pt>
                <c:pt idx="31">
                  <c:v>45281</c:v>
                </c:pt>
                <c:pt idx="32">
                  <c:v>45282</c:v>
                </c:pt>
                <c:pt idx="33">
                  <c:v>45287</c:v>
                </c:pt>
                <c:pt idx="34">
                  <c:v>45288</c:v>
                </c:pt>
                <c:pt idx="35">
                  <c:v>45289</c:v>
                </c:pt>
                <c:pt idx="36">
                  <c:v>45302</c:v>
                </c:pt>
                <c:pt idx="37">
                  <c:v>45303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45315</c:v>
                </c:pt>
                <c:pt idx="42">
                  <c:v>45316</c:v>
                </c:pt>
                <c:pt idx="43">
                  <c:v>45317</c:v>
                </c:pt>
                <c:pt idx="44">
                  <c:v>45322</c:v>
                </c:pt>
                <c:pt idx="45">
                  <c:v>45323</c:v>
                </c:pt>
                <c:pt idx="46">
                  <c:v>45324</c:v>
                </c:pt>
                <c:pt idx="47">
                  <c:v>45329</c:v>
                </c:pt>
                <c:pt idx="48">
                  <c:v>45330</c:v>
                </c:pt>
                <c:pt idx="49">
                  <c:v>45331</c:v>
                </c:pt>
                <c:pt idx="50">
                  <c:v>45336</c:v>
                </c:pt>
                <c:pt idx="51">
                  <c:v>45337</c:v>
                </c:pt>
                <c:pt idx="52">
                  <c:v>45338</c:v>
                </c:pt>
                <c:pt idx="53">
                  <c:v>45343</c:v>
                </c:pt>
                <c:pt idx="54">
                  <c:v>45344</c:v>
                </c:pt>
                <c:pt idx="55">
                  <c:v>45345</c:v>
                </c:pt>
                <c:pt idx="56">
                  <c:v>45350</c:v>
                </c:pt>
                <c:pt idx="57">
                  <c:v>45351</c:v>
                </c:pt>
                <c:pt idx="58">
                  <c:v>45352</c:v>
                </c:pt>
                <c:pt idx="59">
                  <c:v>45357</c:v>
                </c:pt>
                <c:pt idx="60">
                  <c:v>45358</c:v>
                </c:pt>
                <c:pt idx="61">
                  <c:v>45359</c:v>
                </c:pt>
                <c:pt idx="62">
                  <c:v>45364</c:v>
                </c:pt>
                <c:pt idx="63">
                  <c:v>45365</c:v>
                </c:pt>
                <c:pt idx="64">
                  <c:v>45366</c:v>
                </c:pt>
                <c:pt idx="65">
                  <c:v>45371</c:v>
                </c:pt>
                <c:pt idx="66">
                  <c:v>45372</c:v>
                </c:pt>
                <c:pt idx="67">
                  <c:v>45373</c:v>
                </c:pt>
                <c:pt idx="68">
                  <c:v>45378</c:v>
                </c:pt>
                <c:pt idx="69">
                  <c:v>45379</c:v>
                </c:pt>
                <c:pt idx="70">
                  <c:v>45385</c:v>
                </c:pt>
                <c:pt idx="71">
                  <c:v>45386</c:v>
                </c:pt>
                <c:pt idx="72">
                  <c:v>45387</c:v>
                </c:pt>
                <c:pt idx="73">
                  <c:v>45392</c:v>
                </c:pt>
                <c:pt idx="74">
                  <c:v>45393</c:v>
                </c:pt>
                <c:pt idx="75">
                  <c:v>45394</c:v>
                </c:pt>
                <c:pt idx="76">
                  <c:v>45399</c:v>
                </c:pt>
                <c:pt idx="77">
                  <c:v>45400</c:v>
                </c:pt>
                <c:pt idx="78">
                  <c:v>45401</c:v>
                </c:pt>
                <c:pt idx="79">
                  <c:v>45406</c:v>
                </c:pt>
                <c:pt idx="80">
                  <c:v>45407</c:v>
                </c:pt>
                <c:pt idx="81">
                  <c:v>45408</c:v>
                </c:pt>
                <c:pt idx="82">
                  <c:v>45420</c:v>
                </c:pt>
                <c:pt idx="83">
                  <c:v>45421</c:v>
                </c:pt>
                <c:pt idx="84">
                  <c:v>45427</c:v>
                </c:pt>
                <c:pt idx="85">
                  <c:v>45428</c:v>
                </c:pt>
                <c:pt idx="86">
                  <c:v>45429</c:v>
                </c:pt>
                <c:pt idx="87">
                  <c:v>45434</c:v>
                </c:pt>
                <c:pt idx="88">
                  <c:v>45435</c:v>
                </c:pt>
                <c:pt idx="89">
                  <c:v>45436</c:v>
                </c:pt>
                <c:pt idx="90">
                  <c:v>45441</c:v>
                </c:pt>
                <c:pt idx="91">
                  <c:v>45442</c:v>
                </c:pt>
                <c:pt idx="92">
                  <c:v>45443</c:v>
                </c:pt>
                <c:pt idx="93">
                  <c:v>45448</c:v>
                </c:pt>
                <c:pt idx="94">
                  <c:v>45449</c:v>
                </c:pt>
                <c:pt idx="95">
                  <c:v>45450</c:v>
                </c:pt>
                <c:pt idx="96">
                  <c:v>45455</c:v>
                </c:pt>
                <c:pt idx="97">
                  <c:v>45464</c:v>
                </c:pt>
                <c:pt idx="98">
                  <c:v>45469</c:v>
                </c:pt>
                <c:pt idx="99">
                  <c:v>45470</c:v>
                </c:pt>
                <c:pt idx="100">
                  <c:v>45471</c:v>
                </c:pt>
                <c:pt idx="101">
                  <c:v>45476</c:v>
                </c:pt>
                <c:pt idx="102">
                  <c:v>45483</c:v>
                </c:pt>
                <c:pt idx="103">
                  <c:v>45484</c:v>
                </c:pt>
                <c:pt idx="104">
                  <c:v>45485</c:v>
                </c:pt>
                <c:pt idx="105">
                  <c:v>45490</c:v>
                </c:pt>
                <c:pt idx="106">
                  <c:v>45491</c:v>
                </c:pt>
                <c:pt idx="107">
                  <c:v>45492</c:v>
                </c:pt>
                <c:pt idx="108">
                  <c:v>45497</c:v>
                </c:pt>
                <c:pt idx="109">
                  <c:v>45498</c:v>
                </c:pt>
                <c:pt idx="110">
                  <c:v>45499</c:v>
                </c:pt>
                <c:pt idx="111">
                  <c:v>45504</c:v>
                </c:pt>
                <c:pt idx="112">
                  <c:v>45505</c:v>
                </c:pt>
                <c:pt idx="113">
                  <c:v>45506</c:v>
                </c:pt>
                <c:pt idx="114">
                  <c:v>45511</c:v>
                </c:pt>
                <c:pt idx="115">
                  <c:v>45512</c:v>
                </c:pt>
                <c:pt idx="116">
                  <c:v>45513</c:v>
                </c:pt>
                <c:pt idx="117">
                  <c:v>45518</c:v>
                </c:pt>
                <c:pt idx="118">
                  <c:v>45519</c:v>
                </c:pt>
                <c:pt idx="119">
                  <c:v>45520</c:v>
                </c:pt>
                <c:pt idx="120">
                  <c:v>45525</c:v>
                </c:pt>
                <c:pt idx="121">
                  <c:v>45526</c:v>
                </c:pt>
                <c:pt idx="122">
                  <c:v>45527</c:v>
                </c:pt>
                <c:pt idx="123">
                  <c:v>45532</c:v>
                </c:pt>
                <c:pt idx="124">
                  <c:v>45533</c:v>
                </c:pt>
                <c:pt idx="125">
                  <c:v>45534</c:v>
                </c:pt>
                <c:pt idx="126">
                  <c:v>45539</c:v>
                </c:pt>
                <c:pt idx="127">
                  <c:v>45540</c:v>
                </c:pt>
                <c:pt idx="128">
                  <c:v>45541</c:v>
                </c:pt>
                <c:pt idx="129">
                  <c:v>45546</c:v>
                </c:pt>
                <c:pt idx="130">
                  <c:v>45547</c:v>
                </c:pt>
                <c:pt idx="131">
                  <c:v>45548</c:v>
                </c:pt>
                <c:pt idx="132">
                  <c:v>45553</c:v>
                </c:pt>
                <c:pt idx="133">
                  <c:v>45554</c:v>
                </c:pt>
                <c:pt idx="134">
                  <c:v>45555</c:v>
                </c:pt>
                <c:pt idx="135">
                  <c:v>45560</c:v>
                </c:pt>
                <c:pt idx="136">
                  <c:v>45561</c:v>
                </c:pt>
                <c:pt idx="137">
                  <c:v>45562</c:v>
                </c:pt>
                <c:pt idx="138">
                  <c:v>45567</c:v>
                </c:pt>
                <c:pt idx="139">
                  <c:v>45568</c:v>
                </c:pt>
                <c:pt idx="140">
                  <c:v>45569</c:v>
                </c:pt>
                <c:pt idx="141">
                  <c:v>45574</c:v>
                </c:pt>
                <c:pt idx="142">
                  <c:v>45575</c:v>
                </c:pt>
                <c:pt idx="143">
                  <c:v>45576</c:v>
                </c:pt>
                <c:pt idx="144">
                  <c:v>45581</c:v>
                </c:pt>
                <c:pt idx="145">
                  <c:v>45582</c:v>
                </c:pt>
                <c:pt idx="146">
                  <c:v>45583</c:v>
                </c:pt>
                <c:pt idx="147">
                  <c:v>45588</c:v>
                </c:pt>
                <c:pt idx="148">
                  <c:v>45589</c:v>
                </c:pt>
                <c:pt idx="149">
                  <c:v>45590</c:v>
                </c:pt>
                <c:pt idx="150">
                  <c:v>45595</c:v>
                </c:pt>
                <c:pt idx="151">
                  <c:v>45596</c:v>
                </c:pt>
                <c:pt idx="152">
                  <c:v>45597</c:v>
                </c:pt>
                <c:pt idx="153">
                  <c:v>45603</c:v>
                </c:pt>
                <c:pt idx="154">
                  <c:v>45604</c:v>
                </c:pt>
                <c:pt idx="155">
                  <c:v>45609</c:v>
                </c:pt>
                <c:pt idx="156">
                  <c:v>45610</c:v>
                </c:pt>
                <c:pt idx="157">
                  <c:v>45611</c:v>
                </c:pt>
                <c:pt idx="158">
                  <c:v>45616</c:v>
                </c:pt>
                <c:pt idx="159">
                  <c:v>45617</c:v>
                </c:pt>
                <c:pt idx="160">
                  <c:v>45618</c:v>
                </c:pt>
                <c:pt idx="161">
                  <c:v>45623</c:v>
                </c:pt>
                <c:pt idx="162">
                  <c:v>45630</c:v>
                </c:pt>
                <c:pt idx="163">
                  <c:v>45631</c:v>
                </c:pt>
                <c:pt idx="164">
                  <c:v>45632</c:v>
                </c:pt>
                <c:pt idx="165">
                  <c:v>45637</c:v>
                </c:pt>
                <c:pt idx="166">
                  <c:v>45638</c:v>
                </c:pt>
                <c:pt idx="167">
                  <c:v>45639</c:v>
                </c:pt>
                <c:pt idx="168">
                  <c:v>45644</c:v>
                </c:pt>
                <c:pt idx="169">
                  <c:v>45645</c:v>
                </c:pt>
                <c:pt idx="170">
                  <c:v>45646</c:v>
                </c:pt>
                <c:pt idx="171">
                  <c:v>45653</c:v>
                </c:pt>
                <c:pt idx="172">
                  <c:v>45672</c:v>
                </c:pt>
                <c:pt idx="173">
                  <c:v>45673</c:v>
                </c:pt>
                <c:pt idx="174">
                  <c:v>45674</c:v>
                </c:pt>
                <c:pt idx="175">
                  <c:v>45679</c:v>
                </c:pt>
                <c:pt idx="176">
                  <c:v>45680</c:v>
                </c:pt>
                <c:pt idx="177">
                  <c:v>45681</c:v>
                </c:pt>
                <c:pt idx="178">
                  <c:v>45686</c:v>
                </c:pt>
                <c:pt idx="179">
                  <c:v>45687</c:v>
                </c:pt>
                <c:pt idx="180">
                  <c:v>45688</c:v>
                </c:pt>
                <c:pt idx="181">
                  <c:v>45693</c:v>
                </c:pt>
                <c:pt idx="182">
                  <c:v>45694</c:v>
                </c:pt>
                <c:pt idx="183">
                  <c:v>45695</c:v>
                </c:pt>
                <c:pt idx="184">
                  <c:v>45700</c:v>
                </c:pt>
                <c:pt idx="185">
                  <c:v>45701</c:v>
                </c:pt>
                <c:pt idx="186">
                  <c:v>45702</c:v>
                </c:pt>
                <c:pt idx="187">
                  <c:v>45707</c:v>
                </c:pt>
                <c:pt idx="188">
                  <c:v>45708</c:v>
                </c:pt>
                <c:pt idx="189">
                  <c:v>45709</c:v>
                </c:pt>
                <c:pt idx="190">
                  <c:v>45714</c:v>
                </c:pt>
                <c:pt idx="191">
                  <c:v>45715</c:v>
                </c:pt>
                <c:pt idx="192">
                  <c:v>45716</c:v>
                </c:pt>
                <c:pt idx="193">
                  <c:v>45721</c:v>
                </c:pt>
                <c:pt idx="194">
                  <c:v>45722</c:v>
                </c:pt>
                <c:pt idx="195">
                  <c:v>45723</c:v>
                </c:pt>
                <c:pt idx="196">
                  <c:v>45728</c:v>
                </c:pt>
                <c:pt idx="197">
                  <c:v>45729</c:v>
                </c:pt>
                <c:pt idx="198">
                  <c:v>45730</c:v>
                </c:pt>
                <c:pt idx="199">
                  <c:v>45735</c:v>
                </c:pt>
                <c:pt idx="200">
                  <c:v>45736</c:v>
                </c:pt>
                <c:pt idx="201">
                  <c:v>45737</c:v>
                </c:pt>
                <c:pt idx="202">
                  <c:v>45742</c:v>
                </c:pt>
                <c:pt idx="203">
                  <c:v>45743</c:v>
                </c:pt>
                <c:pt idx="204">
                  <c:v>45744</c:v>
                </c:pt>
                <c:pt idx="205">
                  <c:v>45749</c:v>
                </c:pt>
                <c:pt idx="206">
                  <c:v>45750</c:v>
                </c:pt>
                <c:pt idx="207">
                  <c:v>45751</c:v>
                </c:pt>
                <c:pt idx="208">
                  <c:v>45756</c:v>
                </c:pt>
                <c:pt idx="209">
                  <c:v>45757</c:v>
                </c:pt>
                <c:pt idx="210">
                  <c:v>45758</c:v>
                </c:pt>
                <c:pt idx="211">
                  <c:v>45763</c:v>
                </c:pt>
                <c:pt idx="212">
                  <c:v>45764</c:v>
                </c:pt>
                <c:pt idx="213">
                  <c:v>45770</c:v>
                </c:pt>
                <c:pt idx="214">
                  <c:v>45771</c:v>
                </c:pt>
                <c:pt idx="215">
                  <c:v>45772</c:v>
                </c:pt>
                <c:pt idx="216">
                  <c:v>45777</c:v>
                </c:pt>
                <c:pt idx="217">
                  <c:v>45778</c:v>
                </c:pt>
                <c:pt idx="218">
                  <c:v>45784</c:v>
                </c:pt>
                <c:pt idx="219">
                  <c:v>45785</c:v>
                </c:pt>
                <c:pt idx="220">
                  <c:v>45791</c:v>
                </c:pt>
                <c:pt idx="221">
                  <c:v>45792</c:v>
                </c:pt>
                <c:pt idx="222">
                  <c:v>45793</c:v>
                </c:pt>
                <c:pt idx="223">
                  <c:v>45798</c:v>
                </c:pt>
                <c:pt idx="224">
                  <c:v>45799</c:v>
                </c:pt>
                <c:pt idx="225">
                  <c:v>45800</c:v>
                </c:pt>
                <c:pt idx="226">
                  <c:v>45805</c:v>
                </c:pt>
                <c:pt idx="227">
                  <c:v>45806</c:v>
                </c:pt>
                <c:pt idx="228">
                  <c:v>45807</c:v>
                </c:pt>
                <c:pt idx="229">
                  <c:v>45812</c:v>
                </c:pt>
                <c:pt idx="230">
                  <c:v>45813</c:v>
                </c:pt>
                <c:pt idx="231">
                  <c:v>45814</c:v>
                </c:pt>
                <c:pt idx="232">
                  <c:v>45819</c:v>
                </c:pt>
                <c:pt idx="233">
                  <c:v>45820</c:v>
                </c:pt>
                <c:pt idx="234">
                  <c:v>45826</c:v>
                </c:pt>
                <c:pt idx="235">
                  <c:v>45833</c:v>
                </c:pt>
                <c:pt idx="236">
                  <c:v>45834</c:v>
                </c:pt>
                <c:pt idx="237">
                  <c:v>45835</c:v>
                </c:pt>
                <c:pt idx="238">
                  <c:v>45840</c:v>
                </c:pt>
                <c:pt idx="239">
                  <c:v>45841</c:v>
                </c:pt>
                <c:pt idx="240">
                  <c:v>45847</c:v>
                </c:pt>
                <c:pt idx="241">
                  <c:v>45848</c:v>
                </c:pt>
                <c:pt idx="242">
                  <c:v>45849</c:v>
                </c:pt>
                <c:pt idx="243">
                  <c:v>45854</c:v>
                </c:pt>
                <c:pt idx="244">
                  <c:v>45855</c:v>
                </c:pt>
                <c:pt idx="245">
                  <c:v>45856</c:v>
                </c:pt>
                <c:pt idx="246">
                  <c:v>45861</c:v>
                </c:pt>
                <c:pt idx="247">
                  <c:v>45862</c:v>
                </c:pt>
                <c:pt idx="248">
                  <c:v>45863</c:v>
                </c:pt>
                <c:pt idx="249">
                  <c:v>45868</c:v>
                </c:pt>
                <c:pt idx="250">
                  <c:v>45869</c:v>
                </c:pt>
                <c:pt idx="251">
                  <c:v>45870</c:v>
                </c:pt>
                <c:pt idx="252">
                  <c:v>45875</c:v>
                </c:pt>
                <c:pt idx="253">
                  <c:v>45876</c:v>
                </c:pt>
                <c:pt idx="254">
                  <c:v>45877</c:v>
                </c:pt>
                <c:pt idx="255">
                  <c:v>45882</c:v>
                </c:pt>
                <c:pt idx="256">
                  <c:v>45883</c:v>
                </c:pt>
                <c:pt idx="257">
                  <c:v>45884</c:v>
                </c:pt>
                <c:pt idx="258">
                  <c:v>45889</c:v>
                </c:pt>
                <c:pt idx="259">
                  <c:v>45890</c:v>
                </c:pt>
                <c:pt idx="260">
                  <c:v>45891</c:v>
                </c:pt>
                <c:pt idx="261">
                  <c:v>45896</c:v>
                </c:pt>
                <c:pt idx="262">
                  <c:v>45897</c:v>
                </c:pt>
                <c:pt idx="263">
                  <c:v>45898</c:v>
                </c:pt>
                <c:pt idx="264">
                  <c:v>45903</c:v>
                </c:pt>
                <c:pt idx="265">
                  <c:v>45904</c:v>
                </c:pt>
                <c:pt idx="266">
                  <c:v>45905</c:v>
                </c:pt>
                <c:pt idx="267">
                  <c:v>45910</c:v>
                </c:pt>
                <c:pt idx="268">
                  <c:v>45911</c:v>
                </c:pt>
                <c:pt idx="269">
                  <c:v>45912</c:v>
                </c:pt>
                <c:pt idx="270">
                  <c:v>45917</c:v>
                </c:pt>
                <c:pt idx="271">
                  <c:v>45918</c:v>
                </c:pt>
                <c:pt idx="272">
                  <c:v>45919</c:v>
                </c:pt>
                <c:pt idx="273">
                  <c:v>45924</c:v>
                </c:pt>
                <c:pt idx="274">
                  <c:v>45925</c:v>
                </c:pt>
                <c:pt idx="275">
                  <c:v>45926</c:v>
                </c:pt>
              </c:numCache>
            </c:numRef>
          </c:cat>
          <c:val>
            <c:numRef>
              <c:f>'Log Returns'!$G$3:$G$278</c:f>
              <c:numCache>
                <c:formatCode>0.0000</c:formatCode>
                <c:ptCount val="276"/>
                <c:pt idx="0">
                  <c:v>7.4437778120390995E-3</c:v>
                </c:pt>
                <c:pt idx="1">
                  <c:v>-1.5382218921506437E-3</c:v>
                </c:pt>
                <c:pt idx="2">
                  <c:v>-2.6570943160584828E-3</c:v>
                </c:pt>
                <c:pt idx="3">
                  <c:v>-1.9350377483392339E-2</c:v>
                </c:pt>
                <c:pt idx="4">
                  <c:v>-1.3018842982625905E-2</c:v>
                </c:pt>
                <c:pt idx="5">
                  <c:v>-6.7505813546366575E-2</c:v>
                </c:pt>
                <c:pt idx="6">
                  <c:v>-1.737176652436662E-2</c:v>
                </c:pt>
                <c:pt idx="7">
                  <c:v>-1.0412231265467728E-3</c:v>
                </c:pt>
                <c:pt idx="8">
                  <c:v>-1.170298501149775E-2</c:v>
                </c:pt>
                <c:pt idx="9">
                  <c:v>-3.9734354953852039E-2</c:v>
                </c:pt>
                <c:pt idx="10">
                  <c:v>-3.5422535870225778E-2</c:v>
                </c:pt>
                <c:pt idx="11">
                  <c:v>8.3859362438871154E-3</c:v>
                </c:pt>
                <c:pt idx="12">
                  <c:v>-2.2815742485218508E-4</c:v>
                </c:pt>
                <c:pt idx="13">
                  <c:v>2.9965068342662181E-2</c:v>
                </c:pt>
                <c:pt idx="14">
                  <c:v>-1.5938073198480877E-3</c:v>
                </c:pt>
                <c:pt idx="15">
                  <c:v>-1.9541810031822371E-2</c:v>
                </c:pt>
                <c:pt idx="16">
                  <c:v>1.6928061653251187E-2</c:v>
                </c:pt>
                <c:pt idx="17">
                  <c:v>3.2702249055102544E-3</c:v>
                </c:pt>
                <c:pt idx="18">
                  <c:v>-2.9607997106904312E-2</c:v>
                </c:pt>
                <c:pt idx="19">
                  <c:v>-1.7623943997555798E-3</c:v>
                </c:pt>
                <c:pt idx="20">
                  <c:v>-4.7486985678581155E-3</c:v>
                </c:pt>
                <c:pt idx="21">
                  <c:v>9.8626238015955847E-4</c:v>
                </c:pt>
                <c:pt idx="22">
                  <c:v>2.2199135794481312E-2</c:v>
                </c:pt>
                <c:pt idx="23">
                  <c:v>1.7961546466066947E-2</c:v>
                </c:pt>
                <c:pt idx="24">
                  <c:v>1.4218449835954687E-2</c:v>
                </c:pt>
                <c:pt idx="25">
                  <c:v>1.459166412630984E-2</c:v>
                </c:pt>
                <c:pt idx="26">
                  <c:v>1.462469714933886E-2</c:v>
                </c:pt>
                <c:pt idx="27">
                  <c:v>-5.4866320707432871E-3</c:v>
                </c:pt>
                <c:pt idx="28">
                  <c:v>1.67627401535906E-2</c:v>
                </c:pt>
                <c:pt idx="29">
                  <c:v>4.0933586941779227E-3</c:v>
                </c:pt>
                <c:pt idx="30">
                  <c:v>-0.13208990792437861</c:v>
                </c:pt>
                <c:pt idx="31">
                  <c:v>8.0278276534242535E-3</c:v>
                </c:pt>
                <c:pt idx="32">
                  <c:v>1.6988717564078881E-2</c:v>
                </c:pt>
                <c:pt idx="33">
                  <c:v>-7.0294794005603635E-3</c:v>
                </c:pt>
                <c:pt idx="34">
                  <c:v>1.0445860426782623E-2</c:v>
                </c:pt>
                <c:pt idx="35">
                  <c:v>-1.7803580733287541E-2</c:v>
                </c:pt>
                <c:pt idx="36">
                  <c:v>-1.1076596459428699E-2</c:v>
                </c:pt>
                <c:pt idx="37">
                  <c:v>-1.6001428072241818E-2</c:v>
                </c:pt>
                <c:pt idx="38">
                  <c:v>-7.5266520763091777E-3</c:v>
                </c:pt>
                <c:pt idx="39">
                  <c:v>1.1249842781325506E-2</c:v>
                </c:pt>
                <c:pt idx="40">
                  <c:v>1.3497256615462375E-2</c:v>
                </c:pt>
                <c:pt idx="41">
                  <c:v>-5.0717729115745567E-3</c:v>
                </c:pt>
                <c:pt idx="42">
                  <c:v>1.7643114684687676E-2</c:v>
                </c:pt>
                <c:pt idx="43">
                  <c:v>-2.0418766535120394E-3</c:v>
                </c:pt>
                <c:pt idx="44">
                  <c:v>-1.380644945296567E-2</c:v>
                </c:pt>
                <c:pt idx="45">
                  <c:v>6.9683537923133747E-3</c:v>
                </c:pt>
                <c:pt idx="46">
                  <c:v>7.9422583053558749E-3</c:v>
                </c:pt>
                <c:pt idx="47">
                  <c:v>-2.7966013629245555E-3</c:v>
                </c:pt>
                <c:pt idx="48">
                  <c:v>3.5680813487209873E-3</c:v>
                </c:pt>
                <c:pt idx="49">
                  <c:v>4.7402782481432443E-3</c:v>
                </c:pt>
                <c:pt idx="50">
                  <c:v>3.2848690237899632E-3</c:v>
                </c:pt>
                <c:pt idx="51">
                  <c:v>1.1639434005284819E-3</c:v>
                </c:pt>
                <c:pt idx="52">
                  <c:v>8.7930105992465937E-3</c:v>
                </c:pt>
                <c:pt idx="53">
                  <c:v>7.1138313575384495E-3</c:v>
                </c:pt>
                <c:pt idx="54">
                  <c:v>1.2297859184827837E-2</c:v>
                </c:pt>
                <c:pt idx="55">
                  <c:v>5.1137420710817576E-4</c:v>
                </c:pt>
                <c:pt idx="56">
                  <c:v>5.8428545606052373E-3</c:v>
                </c:pt>
                <c:pt idx="57">
                  <c:v>1.6764336493058113E-2</c:v>
                </c:pt>
                <c:pt idx="58">
                  <c:v>-2.0805606677331952E-2</c:v>
                </c:pt>
                <c:pt idx="59">
                  <c:v>-3.4023250507758157E-3</c:v>
                </c:pt>
                <c:pt idx="60">
                  <c:v>-1.6468716688865814E-3</c:v>
                </c:pt>
                <c:pt idx="61">
                  <c:v>-5.7757206297683692E-3</c:v>
                </c:pt>
                <c:pt idx="62">
                  <c:v>6.753325485078409E-3</c:v>
                </c:pt>
                <c:pt idx="63">
                  <c:v>8.4837024651537966E-3</c:v>
                </c:pt>
                <c:pt idx="64">
                  <c:v>-7.8111882398578169E-3</c:v>
                </c:pt>
                <c:pt idx="65">
                  <c:v>1.5667740383702316E-2</c:v>
                </c:pt>
                <c:pt idx="66">
                  <c:v>2.3515321198233852E-2</c:v>
                </c:pt>
                <c:pt idx="67">
                  <c:v>6.2962084651756706E-2</c:v>
                </c:pt>
                <c:pt idx="68">
                  <c:v>-6.0236965579289915E-3</c:v>
                </c:pt>
                <c:pt idx="69">
                  <c:v>6.62818153899398E-3</c:v>
                </c:pt>
                <c:pt idx="70">
                  <c:v>1.4089303283474488E-2</c:v>
                </c:pt>
                <c:pt idx="71">
                  <c:v>-1.2231339224458893E-2</c:v>
                </c:pt>
                <c:pt idx="72">
                  <c:v>-8.152290838797786E-3</c:v>
                </c:pt>
                <c:pt idx="73">
                  <c:v>-2.0424222875429776E-2</c:v>
                </c:pt>
                <c:pt idx="74">
                  <c:v>1.2023495821173999E-2</c:v>
                </c:pt>
                <c:pt idx="75">
                  <c:v>-1.0875978756995988E-2</c:v>
                </c:pt>
                <c:pt idx="76">
                  <c:v>-1.9133199176243553E-3</c:v>
                </c:pt>
                <c:pt idx="77">
                  <c:v>3.7936830566224714E-3</c:v>
                </c:pt>
                <c:pt idx="78">
                  <c:v>1.1188685023056559E-2</c:v>
                </c:pt>
                <c:pt idx="79">
                  <c:v>-2.0695312137063101E-2</c:v>
                </c:pt>
                <c:pt idx="80">
                  <c:v>-1.0530134848657956E-2</c:v>
                </c:pt>
                <c:pt idx="81">
                  <c:v>-2.8510696965359022E-3</c:v>
                </c:pt>
                <c:pt idx="82">
                  <c:v>-7.7179998647932749E-3</c:v>
                </c:pt>
                <c:pt idx="83">
                  <c:v>2.3236414010209844E-2</c:v>
                </c:pt>
                <c:pt idx="84">
                  <c:v>-1.9132437117490811E-3</c:v>
                </c:pt>
                <c:pt idx="85">
                  <c:v>-3.1994458770402759E-3</c:v>
                </c:pt>
                <c:pt idx="86">
                  <c:v>-9.5900015194169581E-3</c:v>
                </c:pt>
                <c:pt idx="87">
                  <c:v>-3.742709371771779E-3</c:v>
                </c:pt>
                <c:pt idx="88">
                  <c:v>-1.3520778495723387E-2</c:v>
                </c:pt>
                <c:pt idx="89">
                  <c:v>-6.1787825693883237E-3</c:v>
                </c:pt>
                <c:pt idx="90">
                  <c:v>-1.4679867096544296E-2</c:v>
                </c:pt>
                <c:pt idx="91">
                  <c:v>2.7317463442772225E-2</c:v>
                </c:pt>
                <c:pt idx="92">
                  <c:v>2.3295218580466008E-2</c:v>
                </c:pt>
                <c:pt idx="93">
                  <c:v>1.5622852628645403E-3</c:v>
                </c:pt>
                <c:pt idx="94">
                  <c:v>8.7545042527045636E-3</c:v>
                </c:pt>
                <c:pt idx="95">
                  <c:v>-1.0011600159636282E-2</c:v>
                </c:pt>
                <c:pt idx="96">
                  <c:v>-1.4985459618507991E-2</c:v>
                </c:pt>
                <c:pt idx="97">
                  <c:v>3.770547607385874E-2</c:v>
                </c:pt>
                <c:pt idx="98">
                  <c:v>0.14324107975653827</c:v>
                </c:pt>
                <c:pt idx="99">
                  <c:v>3.6135906828345713E-3</c:v>
                </c:pt>
                <c:pt idx="100">
                  <c:v>-1.8225063358031358E-2</c:v>
                </c:pt>
                <c:pt idx="101">
                  <c:v>-7.3099344888157463E-3</c:v>
                </c:pt>
                <c:pt idx="102">
                  <c:v>-3.8113869756023414E-5</c:v>
                </c:pt>
                <c:pt idx="103">
                  <c:v>1.9471103480623114E-2</c:v>
                </c:pt>
                <c:pt idx="104">
                  <c:v>-2.2592868334260448E-4</c:v>
                </c:pt>
                <c:pt idx="105">
                  <c:v>-4.5131496357335051E-3</c:v>
                </c:pt>
                <c:pt idx="106">
                  <c:v>-1.4562771542887251E-2</c:v>
                </c:pt>
                <c:pt idx="107">
                  <c:v>-3.4188657474973458E-3</c:v>
                </c:pt>
                <c:pt idx="108">
                  <c:v>-1.3913321676056328E-2</c:v>
                </c:pt>
                <c:pt idx="109">
                  <c:v>-7.5756633531873152E-3</c:v>
                </c:pt>
                <c:pt idx="110">
                  <c:v>-8.0837649227348957E-3</c:v>
                </c:pt>
                <c:pt idx="111">
                  <c:v>1.9354662232049589E-3</c:v>
                </c:pt>
                <c:pt idx="112">
                  <c:v>-1.7293700909703152E-2</c:v>
                </c:pt>
                <c:pt idx="113">
                  <c:v>-2.2532929860721154E-2</c:v>
                </c:pt>
                <c:pt idx="114">
                  <c:v>-2.4401533958076576E-2</c:v>
                </c:pt>
                <c:pt idx="115">
                  <c:v>1.0990121118794183E-2</c:v>
                </c:pt>
                <c:pt idx="116">
                  <c:v>2.6940257478074931E-3</c:v>
                </c:pt>
                <c:pt idx="117">
                  <c:v>3.0514183368038357E-2</c:v>
                </c:pt>
                <c:pt idx="118">
                  <c:v>-2.6061922493643575E-2</c:v>
                </c:pt>
                <c:pt idx="119">
                  <c:v>-9.2453108028405697E-3</c:v>
                </c:pt>
                <c:pt idx="120">
                  <c:v>2.3400411967138487E-2</c:v>
                </c:pt>
                <c:pt idx="121">
                  <c:v>2.0299344991020211E-2</c:v>
                </c:pt>
                <c:pt idx="122">
                  <c:v>5.4548831232369048E-3</c:v>
                </c:pt>
                <c:pt idx="123">
                  <c:v>9.5577108648653311E-4</c:v>
                </c:pt>
                <c:pt idx="124">
                  <c:v>1.3729382788853702E-5</c:v>
                </c:pt>
                <c:pt idx="125">
                  <c:v>8.5786102175172563E-3</c:v>
                </c:pt>
                <c:pt idx="126">
                  <c:v>-1.7742192150509675E-2</c:v>
                </c:pt>
                <c:pt idx="127">
                  <c:v>-2.2479058375419771E-2</c:v>
                </c:pt>
                <c:pt idx="128">
                  <c:v>6.9569267982121747E-4</c:v>
                </c:pt>
                <c:pt idx="129">
                  <c:v>1.1567460127995094E-2</c:v>
                </c:pt>
                <c:pt idx="130">
                  <c:v>5.6674271592281299E-3</c:v>
                </c:pt>
                <c:pt idx="131">
                  <c:v>-3.7968279553272645E-4</c:v>
                </c:pt>
                <c:pt idx="132">
                  <c:v>5.9304093194622962E-3</c:v>
                </c:pt>
                <c:pt idx="133">
                  <c:v>1.0061196786106136E-2</c:v>
                </c:pt>
                <c:pt idx="134">
                  <c:v>-0.15411163045222745</c:v>
                </c:pt>
                <c:pt idx="135">
                  <c:v>-1.3280154005960288E-2</c:v>
                </c:pt>
                <c:pt idx="136">
                  <c:v>4.5390562700853045E-3</c:v>
                </c:pt>
                <c:pt idx="137">
                  <c:v>4.7802853190788913E-3</c:v>
                </c:pt>
                <c:pt idx="138">
                  <c:v>-8.346729938057568E-3</c:v>
                </c:pt>
                <c:pt idx="139">
                  <c:v>-6.1223117965078441E-3</c:v>
                </c:pt>
                <c:pt idx="140">
                  <c:v>7.5305918734666904E-4</c:v>
                </c:pt>
                <c:pt idx="141">
                  <c:v>1.2766124556826401E-2</c:v>
                </c:pt>
                <c:pt idx="142">
                  <c:v>7.3072240447574809E-3</c:v>
                </c:pt>
                <c:pt idx="143">
                  <c:v>3.338635217870832E-3</c:v>
                </c:pt>
                <c:pt idx="144">
                  <c:v>3.1295535066971351E-2</c:v>
                </c:pt>
                <c:pt idx="145">
                  <c:v>1.1529249796152613E-2</c:v>
                </c:pt>
                <c:pt idx="146">
                  <c:v>-5.9868624353059464E-4</c:v>
                </c:pt>
                <c:pt idx="147">
                  <c:v>-1.2867253956291703E-3</c:v>
                </c:pt>
                <c:pt idx="148">
                  <c:v>1.8299113351406601E-2</c:v>
                </c:pt>
                <c:pt idx="149">
                  <c:v>-1.6943148453229427E-3</c:v>
                </c:pt>
                <c:pt idx="150">
                  <c:v>-2.5086171101178843E-3</c:v>
                </c:pt>
                <c:pt idx="151">
                  <c:v>-3.6494980779184661E-3</c:v>
                </c:pt>
                <c:pt idx="152">
                  <c:v>1.5108722931374257E-3</c:v>
                </c:pt>
                <c:pt idx="153">
                  <c:v>1.2890534667757605E-2</c:v>
                </c:pt>
                <c:pt idx="154">
                  <c:v>9.2431893155467022E-3</c:v>
                </c:pt>
                <c:pt idx="155">
                  <c:v>1.5963666749155603E-2</c:v>
                </c:pt>
                <c:pt idx="156">
                  <c:v>5.5442298048417812E-3</c:v>
                </c:pt>
                <c:pt idx="157">
                  <c:v>1.4006196066119499E-2</c:v>
                </c:pt>
                <c:pt idx="158">
                  <c:v>-1.6394622858435178E-2</c:v>
                </c:pt>
                <c:pt idx="159">
                  <c:v>2.629460242347198E-2</c:v>
                </c:pt>
                <c:pt idx="160">
                  <c:v>2.0750284177904654E-2</c:v>
                </c:pt>
                <c:pt idx="161">
                  <c:v>1.351039789960445E-2</c:v>
                </c:pt>
                <c:pt idx="162">
                  <c:v>-7.212794953853378E-3</c:v>
                </c:pt>
                <c:pt idx="163">
                  <c:v>-3.2799859040592683E-2</c:v>
                </c:pt>
                <c:pt idx="164">
                  <c:v>-3.7120048784581488E-3</c:v>
                </c:pt>
                <c:pt idx="165">
                  <c:v>1.3150328304037276E-2</c:v>
                </c:pt>
                <c:pt idx="166">
                  <c:v>4.0817752880852765E-2</c:v>
                </c:pt>
                <c:pt idx="167">
                  <c:v>5.6041220007629136E-3</c:v>
                </c:pt>
                <c:pt idx="168">
                  <c:v>-1.4681457972666097E-2</c:v>
                </c:pt>
                <c:pt idx="169">
                  <c:v>7.7544664923836059E-3</c:v>
                </c:pt>
                <c:pt idx="170">
                  <c:v>5.7064912424767923E-3</c:v>
                </c:pt>
                <c:pt idx="171">
                  <c:v>2.229781337516805E-3</c:v>
                </c:pt>
                <c:pt idx="172">
                  <c:v>3.3644082157658285E-3</c:v>
                </c:pt>
                <c:pt idx="173">
                  <c:v>-3.2950841022873815E-3</c:v>
                </c:pt>
                <c:pt idx="174">
                  <c:v>-1.2424648934645673E-2</c:v>
                </c:pt>
                <c:pt idx="175">
                  <c:v>-3.8936449924450195E-2</c:v>
                </c:pt>
                <c:pt idx="176">
                  <c:v>-1.8107531277009599E-2</c:v>
                </c:pt>
                <c:pt idx="177">
                  <c:v>2.0283062142040714E-2</c:v>
                </c:pt>
                <c:pt idx="178">
                  <c:v>-4.4196983206134773E-3</c:v>
                </c:pt>
                <c:pt idx="179">
                  <c:v>-2.0908476880690464E-2</c:v>
                </c:pt>
                <c:pt idx="180">
                  <c:v>-1.6429335419927887E-2</c:v>
                </c:pt>
                <c:pt idx="181">
                  <c:v>-8.4043849879585145E-3</c:v>
                </c:pt>
                <c:pt idx="182">
                  <c:v>2.0021944711620686E-2</c:v>
                </c:pt>
                <c:pt idx="183">
                  <c:v>-2.2197565066843467E-2</c:v>
                </c:pt>
                <c:pt idx="184">
                  <c:v>-4.8680556312031926E-3</c:v>
                </c:pt>
                <c:pt idx="185">
                  <c:v>-1.6689275717713684E-2</c:v>
                </c:pt>
                <c:pt idx="186">
                  <c:v>-1.5089002032356084E-2</c:v>
                </c:pt>
                <c:pt idx="187">
                  <c:v>-3.2094227015272E-3</c:v>
                </c:pt>
                <c:pt idx="188">
                  <c:v>-4.105655878665574E-3</c:v>
                </c:pt>
                <c:pt idx="189">
                  <c:v>-7.6041662397933002E-2</c:v>
                </c:pt>
                <c:pt idx="190">
                  <c:v>-1.9418306945424908E-2</c:v>
                </c:pt>
                <c:pt idx="191">
                  <c:v>1.2459550275969466E-3</c:v>
                </c:pt>
                <c:pt idx="192">
                  <c:v>3.7099008741932372E-2</c:v>
                </c:pt>
                <c:pt idx="193">
                  <c:v>1.0664861752193746E-2</c:v>
                </c:pt>
                <c:pt idx="194">
                  <c:v>3.5869432944137239E-3</c:v>
                </c:pt>
                <c:pt idx="195">
                  <c:v>1.3996820109729748E-2</c:v>
                </c:pt>
                <c:pt idx="196">
                  <c:v>-1.8548448661048524E-2</c:v>
                </c:pt>
                <c:pt idx="197">
                  <c:v>-9.8262387138341057E-3</c:v>
                </c:pt>
                <c:pt idx="198">
                  <c:v>5.033726018818521E-3</c:v>
                </c:pt>
                <c:pt idx="199">
                  <c:v>-2.8470893325468375E-2</c:v>
                </c:pt>
                <c:pt idx="200">
                  <c:v>1.2701728548526863E-2</c:v>
                </c:pt>
                <c:pt idx="201">
                  <c:v>-4.8173737191600979E-2</c:v>
                </c:pt>
                <c:pt idx="202">
                  <c:v>1.4527189614304574E-2</c:v>
                </c:pt>
                <c:pt idx="203">
                  <c:v>1.1857848192980806E-3</c:v>
                </c:pt>
                <c:pt idx="204">
                  <c:v>-1.3526754715479518E-2</c:v>
                </c:pt>
                <c:pt idx="205">
                  <c:v>5.7525910642969979E-3</c:v>
                </c:pt>
                <c:pt idx="206">
                  <c:v>-0.13108162482044022</c:v>
                </c:pt>
                <c:pt idx="207">
                  <c:v>-2.8954388911089542E-2</c:v>
                </c:pt>
                <c:pt idx="208">
                  <c:v>8.7151977147630913E-2</c:v>
                </c:pt>
                <c:pt idx="209">
                  <c:v>-4.7080190127348751E-2</c:v>
                </c:pt>
                <c:pt idx="210">
                  <c:v>-5.9660136703825681E-3</c:v>
                </c:pt>
                <c:pt idx="211">
                  <c:v>-2.4103271529291637E-2</c:v>
                </c:pt>
                <c:pt idx="212">
                  <c:v>2.2915641274549474E-2</c:v>
                </c:pt>
                <c:pt idx="213">
                  <c:v>3.006692607755768E-2</c:v>
                </c:pt>
                <c:pt idx="214">
                  <c:v>3.2802654690320752E-2</c:v>
                </c:pt>
                <c:pt idx="215">
                  <c:v>-1.337539693509467E-2</c:v>
                </c:pt>
                <c:pt idx="216">
                  <c:v>-9.7208947140657066E-3</c:v>
                </c:pt>
                <c:pt idx="217">
                  <c:v>-2.1222763871814507E-3</c:v>
                </c:pt>
                <c:pt idx="218">
                  <c:v>-1.6326072091663181E-3</c:v>
                </c:pt>
                <c:pt idx="219">
                  <c:v>1.5515434084994801E-2</c:v>
                </c:pt>
                <c:pt idx="220">
                  <c:v>-1.383000519785066E-3</c:v>
                </c:pt>
                <c:pt idx="221">
                  <c:v>-7.0402704337824322E-3</c:v>
                </c:pt>
                <c:pt idx="222">
                  <c:v>-5.8296873063474136E-3</c:v>
                </c:pt>
                <c:pt idx="223">
                  <c:v>-2.1096134487870455E-2</c:v>
                </c:pt>
                <c:pt idx="224">
                  <c:v>2.2537215496861232E-3</c:v>
                </c:pt>
                <c:pt idx="225">
                  <c:v>-1.0322215059859183E-2</c:v>
                </c:pt>
                <c:pt idx="226">
                  <c:v>-1.2465022486377288E-2</c:v>
                </c:pt>
                <c:pt idx="227">
                  <c:v>1.4045708000340055E-2</c:v>
                </c:pt>
                <c:pt idx="228">
                  <c:v>-2.3855160213756471E-2</c:v>
                </c:pt>
                <c:pt idx="229">
                  <c:v>-7.5213839987218071E-3</c:v>
                </c:pt>
                <c:pt idx="230">
                  <c:v>-1.4395964698055356E-2</c:v>
                </c:pt>
                <c:pt idx="231">
                  <c:v>2.1127119509117814E-2</c:v>
                </c:pt>
                <c:pt idx="232">
                  <c:v>-2.4547718968124559E-2</c:v>
                </c:pt>
                <c:pt idx="233">
                  <c:v>9.5621290045166552E-3</c:v>
                </c:pt>
                <c:pt idx="234">
                  <c:v>6.0849415999872369E-3</c:v>
                </c:pt>
                <c:pt idx="235">
                  <c:v>-3.2032315340639932E-2</c:v>
                </c:pt>
                <c:pt idx="236">
                  <c:v>-6.6669346812144011E-3</c:v>
                </c:pt>
                <c:pt idx="237">
                  <c:v>3.5051555975771927E-2</c:v>
                </c:pt>
                <c:pt idx="238">
                  <c:v>1.8913201458649373E-2</c:v>
                </c:pt>
                <c:pt idx="239">
                  <c:v>1.1705399122924643E-2</c:v>
                </c:pt>
                <c:pt idx="240">
                  <c:v>-1.6274218175264574E-2</c:v>
                </c:pt>
                <c:pt idx="241">
                  <c:v>9.4002823924116911E-3</c:v>
                </c:pt>
                <c:pt idx="242">
                  <c:v>-1.4704498560015631E-2</c:v>
                </c:pt>
                <c:pt idx="243">
                  <c:v>-1.360898219579054E-2</c:v>
                </c:pt>
                <c:pt idx="244">
                  <c:v>-1.6613007775453281E-3</c:v>
                </c:pt>
                <c:pt idx="245">
                  <c:v>-4.7836611367988681E-3</c:v>
                </c:pt>
                <c:pt idx="246">
                  <c:v>2.3348465026530964E-2</c:v>
                </c:pt>
                <c:pt idx="247">
                  <c:v>-1.2667233428218685E-3</c:v>
                </c:pt>
                <c:pt idx="248">
                  <c:v>3.3164792677661849E-2</c:v>
                </c:pt>
                <c:pt idx="249">
                  <c:v>-1.3950545850530294E-2</c:v>
                </c:pt>
                <c:pt idx="250">
                  <c:v>-6.3477598155925697E-3</c:v>
                </c:pt>
                <c:pt idx="251">
                  <c:v>-4.7737363331786437E-2</c:v>
                </c:pt>
                <c:pt idx="252">
                  <c:v>2.2702303014911215E-2</c:v>
                </c:pt>
                <c:pt idx="253">
                  <c:v>-6.1586917585996917E-3</c:v>
                </c:pt>
                <c:pt idx="254">
                  <c:v>4.8661322126464842E-3</c:v>
                </c:pt>
                <c:pt idx="255">
                  <c:v>2.9007391956783579E-3</c:v>
                </c:pt>
                <c:pt idx="256">
                  <c:v>-8.9371572842628056E-4</c:v>
                </c:pt>
                <c:pt idx="257">
                  <c:v>-1.4591678683908748E-2</c:v>
                </c:pt>
                <c:pt idx="258">
                  <c:v>-2.6704294974622664E-2</c:v>
                </c:pt>
                <c:pt idx="259">
                  <c:v>-1.1548371137453217E-2</c:v>
                </c:pt>
                <c:pt idx="260">
                  <c:v>5.1746371074109301E-2</c:v>
                </c:pt>
                <c:pt idx="261">
                  <c:v>2.8388964099012501E-3</c:v>
                </c:pt>
                <c:pt idx="262">
                  <c:v>-5.1086528147730927E-3</c:v>
                </c:pt>
                <c:pt idx="263">
                  <c:v>-2.7353365198766865E-3</c:v>
                </c:pt>
                <c:pt idx="264">
                  <c:v>7.2552122990650883E-3</c:v>
                </c:pt>
                <c:pt idx="265">
                  <c:v>2.8815533193824526E-3</c:v>
                </c:pt>
                <c:pt idx="266">
                  <c:v>1.6309713371476721E-2</c:v>
                </c:pt>
                <c:pt idx="267">
                  <c:v>1.0638845749812834E-2</c:v>
                </c:pt>
                <c:pt idx="268">
                  <c:v>3.3694144010946406E-2</c:v>
                </c:pt>
                <c:pt idx="269">
                  <c:v>1.1947154497083326E-2</c:v>
                </c:pt>
                <c:pt idx="270">
                  <c:v>-1.1311651020874763E-2</c:v>
                </c:pt>
                <c:pt idx="271">
                  <c:v>5.1472738090096466E-3</c:v>
                </c:pt>
                <c:pt idx="272">
                  <c:v>2.5006078843851216E-2</c:v>
                </c:pt>
                <c:pt idx="273">
                  <c:v>-7.7684685478888642E-3</c:v>
                </c:pt>
                <c:pt idx="274">
                  <c:v>1.9016321071898278E-2</c:v>
                </c:pt>
                <c:pt idx="275">
                  <c:v>1.3158406074810975E-3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F3-4AC0-BBD4-BF4629AD5AD0}"/>
            </c:ext>
          </c:extLst>
        </c:ser>
        <c:ser>
          <c:idx val="6"/>
          <c:order val="6"/>
          <c:tx>
            <c:strRef>
              <c:f>'Log Returns'!$H$2</c:f>
              <c:strCache>
                <c:ptCount val="1"/>
                <c:pt idx="0">
                  <c:v>GM_R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'Log Returns'!$A$3:$A$278</c:f>
              <c:numCache>
                <c:formatCode>m/d/yyyy</c:formatCode>
                <c:ptCount val="276"/>
                <c:pt idx="0">
                  <c:v>45203</c:v>
                </c:pt>
                <c:pt idx="1">
                  <c:v>45204</c:v>
                </c:pt>
                <c:pt idx="2">
                  <c:v>45205</c:v>
                </c:pt>
                <c:pt idx="3">
                  <c:v>45210</c:v>
                </c:pt>
                <c:pt idx="4">
                  <c:v>45211</c:v>
                </c:pt>
                <c:pt idx="5">
                  <c:v>45212</c:v>
                </c:pt>
                <c:pt idx="6">
                  <c:v>45217</c:v>
                </c:pt>
                <c:pt idx="7">
                  <c:v>45218</c:v>
                </c:pt>
                <c:pt idx="8">
                  <c:v>45219</c:v>
                </c:pt>
                <c:pt idx="9">
                  <c:v>45224</c:v>
                </c:pt>
                <c:pt idx="10">
                  <c:v>45225</c:v>
                </c:pt>
                <c:pt idx="11">
                  <c:v>45226</c:v>
                </c:pt>
                <c:pt idx="12">
                  <c:v>45231</c:v>
                </c:pt>
                <c:pt idx="13">
                  <c:v>45232</c:v>
                </c:pt>
                <c:pt idx="14">
                  <c:v>45233</c:v>
                </c:pt>
                <c:pt idx="15">
                  <c:v>45239</c:v>
                </c:pt>
                <c:pt idx="16">
                  <c:v>45240</c:v>
                </c:pt>
                <c:pt idx="17">
                  <c:v>45245</c:v>
                </c:pt>
                <c:pt idx="18">
                  <c:v>45246</c:v>
                </c:pt>
                <c:pt idx="19">
                  <c:v>45247</c:v>
                </c:pt>
                <c:pt idx="20">
                  <c:v>45252</c:v>
                </c:pt>
                <c:pt idx="21">
                  <c:v>45259</c:v>
                </c:pt>
                <c:pt idx="22">
                  <c:v>45260</c:v>
                </c:pt>
                <c:pt idx="23">
                  <c:v>45261</c:v>
                </c:pt>
                <c:pt idx="24">
                  <c:v>45266</c:v>
                </c:pt>
                <c:pt idx="25">
                  <c:v>45267</c:v>
                </c:pt>
                <c:pt idx="26">
                  <c:v>45268</c:v>
                </c:pt>
                <c:pt idx="27">
                  <c:v>45273</c:v>
                </c:pt>
                <c:pt idx="28">
                  <c:v>45274</c:v>
                </c:pt>
                <c:pt idx="29">
                  <c:v>45275</c:v>
                </c:pt>
                <c:pt idx="30">
                  <c:v>45280</c:v>
                </c:pt>
                <c:pt idx="31">
                  <c:v>45281</c:v>
                </c:pt>
                <c:pt idx="32">
                  <c:v>45282</c:v>
                </c:pt>
                <c:pt idx="33">
                  <c:v>45287</c:v>
                </c:pt>
                <c:pt idx="34">
                  <c:v>45288</c:v>
                </c:pt>
                <c:pt idx="35">
                  <c:v>45289</c:v>
                </c:pt>
                <c:pt idx="36">
                  <c:v>45302</c:v>
                </c:pt>
                <c:pt idx="37">
                  <c:v>45303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45315</c:v>
                </c:pt>
                <c:pt idx="42">
                  <c:v>45316</c:v>
                </c:pt>
                <c:pt idx="43">
                  <c:v>45317</c:v>
                </c:pt>
                <c:pt idx="44">
                  <c:v>45322</c:v>
                </c:pt>
                <c:pt idx="45">
                  <c:v>45323</c:v>
                </c:pt>
                <c:pt idx="46">
                  <c:v>45324</c:v>
                </c:pt>
                <c:pt idx="47">
                  <c:v>45329</c:v>
                </c:pt>
                <c:pt idx="48">
                  <c:v>45330</c:v>
                </c:pt>
                <c:pt idx="49">
                  <c:v>45331</c:v>
                </c:pt>
                <c:pt idx="50">
                  <c:v>45336</c:v>
                </c:pt>
                <c:pt idx="51">
                  <c:v>45337</c:v>
                </c:pt>
                <c:pt idx="52">
                  <c:v>45338</c:v>
                </c:pt>
                <c:pt idx="53">
                  <c:v>45343</c:v>
                </c:pt>
                <c:pt idx="54">
                  <c:v>45344</c:v>
                </c:pt>
                <c:pt idx="55">
                  <c:v>45345</c:v>
                </c:pt>
                <c:pt idx="56">
                  <c:v>45350</c:v>
                </c:pt>
                <c:pt idx="57">
                  <c:v>45351</c:v>
                </c:pt>
                <c:pt idx="58">
                  <c:v>45352</c:v>
                </c:pt>
                <c:pt idx="59">
                  <c:v>45357</c:v>
                </c:pt>
                <c:pt idx="60">
                  <c:v>45358</c:v>
                </c:pt>
                <c:pt idx="61">
                  <c:v>45359</c:v>
                </c:pt>
                <c:pt idx="62">
                  <c:v>45364</c:v>
                </c:pt>
                <c:pt idx="63">
                  <c:v>45365</c:v>
                </c:pt>
                <c:pt idx="64">
                  <c:v>45366</c:v>
                </c:pt>
                <c:pt idx="65">
                  <c:v>45371</c:v>
                </c:pt>
                <c:pt idx="66">
                  <c:v>45372</c:v>
                </c:pt>
                <c:pt idx="67">
                  <c:v>45373</c:v>
                </c:pt>
                <c:pt idx="68">
                  <c:v>45378</c:v>
                </c:pt>
                <c:pt idx="69">
                  <c:v>45379</c:v>
                </c:pt>
                <c:pt idx="70">
                  <c:v>45385</c:v>
                </c:pt>
                <c:pt idx="71">
                  <c:v>45386</c:v>
                </c:pt>
                <c:pt idx="72">
                  <c:v>45387</c:v>
                </c:pt>
                <c:pt idx="73">
                  <c:v>45392</c:v>
                </c:pt>
                <c:pt idx="74">
                  <c:v>45393</c:v>
                </c:pt>
                <c:pt idx="75">
                  <c:v>45394</c:v>
                </c:pt>
                <c:pt idx="76">
                  <c:v>45399</c:v>
                </c:pt>
                <c:pt idx="77">
                  <c:v>45400</c:v>
                </c:pt>
                <c:pt idx="78">
                  <c:v>45401</c:v>
                </c:pt>
                <c:pt idx="79">
                  <c:v>45406</c:v>
                </c:pt>
                <c:pt idx="80">
                  <c:v>45407</c:v>
                </c:pt>
                <c:pt idx="81">
                  <c:v>45408</c:v>
                </c:pt>
                <c:pt idx="82">
                  <c:v>45420</c:v>
                </c:pt>
                <c:pt idx="83">
                  <c:v>45421</c:v>
                </c:pt>
                <c:pt idx="84">
                  <c:v>45427</c:v>
                </c:pt>
                <c:pt idx="85">
                  <c:v>45428</c:v>
                </c:pt>
                <c:pt idx="86">
                  <c:v>45429</c:v>
                </c:pt>
                <c:pt idx="87">
                  <c:v>45434</c:v>
                </c:pt>
                <c:pt idx="88">
                  <c:v>45435</c:v>
                </c:pt>
                <c:pt idx="89">
                  <c:v>45436</c:v>
                </c:pt>
                <c:pt idx="90">
                  <c:v>45441</c:v>
                </c:pt>
                <c:pt idx="91">
                  <c:v>45442</c:v>
                </c:pt>
                <c:pt idx="92">
                  <c:v>45443</c:v>
                </c:pt>
                <c:pt idx="93">
                  <c:v>45448</c:v>
                </c:pt>
                <c:pt idx="94">
                  <c:v>45449</c:v>
                </c:pt>
                <c:pt idx="95">
                  <c:v>45450</c:v>
                </c:pt>
                <c:pt idx="96">
                  <c:v>45455</c:v>
                </c:pt>
                <c:pt idx="97">
                  <c:v>45464</c:v>
                </c:pt>
                <c:pt idx="98">
                  <c:v>45469</c:v>
                </c:pt>
                <c:pt idx="99">
                  <c:v>45470</c:v>
                </c:pt>
                <c:pt idx="100">
                  <c:v>45471</c:v>
                </c:pt>
                <c:pt idx="101">
                  <c:v>45476</c:v>
                </c:pt>
                <c:pt idx="102">
                  <c:v>45483</c:v>
                </c:pt>
                <c:pt idx="103">
                  <c:v>45484</c:v>
                </c:pt>
                <c:pt idx="104">
                  <c:v>45485</c:v>
                </c:pt>
                <c:pt idx="105">
                  <c:v>45490</c:v>
                </c:pt>
                <c:pt idx="106">
                  <c:v>45491</c:v>
                </c:pt>
                <c:pt idx="107">
                  <c:v>45492</c:v>
                </c:pt>
                <c:pt idx="108">
                  <c:v>45497</c:v>
                </c:pt>
                <c:pt idx="109">
                  <c:v>45498</c:v>
                </c:pt>
                <c:pt idx="110">
                  <c:v>45499</c:v>
                </c:pt>
                <c:pt idx="111">
                  <c:v>45504</c:v>
                </c:pt>
                <c:pt idx="112">
                  <c:v>45505</c:v>
                </c:pt>
                <c:pt idx="113">
                  <c:v>45506</c:v>
                </c:pt>
                <c:pt idx="114">
                  <c:v>45511</c:v>
                </c:pt>
                <c:pt idx="115">
                  <c:v>45512</c:v>
                </c:pt>
                <c:pt idx="116">
                  <c:v>45513</c:v>
                </c:pt>
                <c:pt idx="117">
                  <c:v>45518</c:v>
                </c:pt>
                <c:pt idx="118">
                  <c:v>45519</c:v>
                </c:pt>
                <c:pt idx="119">
                  <c:v>45520</c:v>
                </c:pt>
                <c:pt idx="120">
                  <c:v>45525</c:v>
                </c:pt>
                <c:pt idx="121">
                  <c:v>45526</c:v>
                </c:pt>
                <c:pt idx="122">
                  <c:v>45527</c:v>
                </c:pt>
                <c:pt idx="123">
                  <c:v>45532</c:v>
                </c:pt>
                <c:pt idx="124">
                  <c:v>45533</c:v>
                </c:pt>
                <c:pt idx="125">
                  <c:v>45534</c:v>
                </c:pt>
                <c:pt idx="126">
                  <c:v>45539</c:v>
                </c:pt>
                <c:pt idx="127">
                  <c:v>45540</c:v>
                </c:pt>
                <c:pt idx="128">
                  <c:v>45541</c:v>
                </c:pt>
                <c:pt idx="129">
                  <c:v>45546</c:v>
                </c:pt>
                <c:pt idx="130">
                  <c:v>45547</c:v>
                </c:pt>
                <c:pt idx="131">
                  <c:v>45548</c:v>
                </c:pt>
                <c:pt idx="132">
                  <c:v>45553</c:v>
                </c:pt>
                <c:pt idx="133">
                  <c:v>45554</c:v>
                </c:pt>
                <c:pt idx="134">
                  <c:v>45555</c:v>
                </c:pt>
                <c:pt idx="135">
                  <c:v>45560</c:v>
                </c:pt>
                <c:pt idx="136">
                  <c:v>45561</c:v>
                </c:pt>
                <c:pt idx="137">
                  <c:v>45562</c:v>
                </c:pt>
                <c:pt idx="138">
                  <c:v>45567</c:v>
                </c:pt>
                <c:pt idx="139">
                  <c:v>45568</c:v>
                </c:pt>
                <c:pt idx="140">
                  <c:v>45569</c:v>
                </c:pt>
                <c:pt idx="141">
                  <c:v>45574</c:v>
                </c:pt>
                <c:pt idx="142">
                  <c:v>45575</c:v>
                </c:pt>
                <c:pt idx="143">
                  <c:v>45576</c:v>
                </c:pt>
                <c:pt idx="144">
                  <c:v>45581</c:v>
                </c:pt>
                <c:pt idx="145">
                  <c:v>45582</c:v>
                </c:pt>
                <c:pt idx="146">
                  <c:v>45583</c:v>
                </c:pt>
                <c:pt idx="147">
                  <c:v>45588</c:v>
                </c:pt>
                <c:pt idx="148">
                  <c:v>45589</c:v>
                </c:pt>
                <c:pt idx="149">
                  <c:v>45590</c:v>
                </c:pt>
                <c:pt idx="150">
                  <c:v>45595</c:v>
                </c:pt>
                <c:pt idx="151">
                  <c:v>45596</c:v>
                </c:pt>
                <c:pt idx="152">
                  <c:v>45597</c:v>
                </c:pt>
                <c:pt idx="153">
                  <c:v>45603</c:v>
                </c:pt>
                <c:pt idx="154">
                  <c:v>45604</c:v>
                </c:pt>
                <c:pt idx="155">
                  <c:v>45609</c:v>
                </c:pt>
                <c:pt idx="156">
                  <c:v>45610</c:v>
                </c:pt>
                <c:pt idx="157">
                  <c:v>45611</c:v>
                </c:pt>
                <c:pt idx="158">
                  <c:v>45616</c:v>
                </c:pt>
                <c:pt idx="159">
                  <c:v>45617</c:v>
                </c:pt>
                <c:pt idx="160">
                  <c:v>45618</c:v>
                </c:pt>
                <c:pt idx="161">
                  <c:v>45623</c:v>
                </c:pt>
                <c:pt idx="162">
                  <c:v>45630</c:v>
                </c:pt>
                <c:pt idx="163">
                  <c:v>45631</c:v>
                </c:pt>
                <c:pt idx="164">
                  <c:v>45632</c:v>
                </c:pt>
                <c:pt idx="165">
                  <c:v>45637</c:v>
                </c:pt>
                <c:pt idx="166">
                  <c:v>45638</c:v>
                </c:pt>
                <c:pt idx="167">
                  <c:v>45639</c:v>
                </c:pt>
                <c:pt idx="168">
                  <c:v>45644</c:v>
                </c:pt>
                <c:pt idx="169">
                  <c:v>45645</c:v>
                </c:pt>
                <c:pt idx="170">
                  <c:v>45646</c:v>
                </c:pt>
                <c:pt idx="171">
                  <c:v>45653</c:v>
                </c:pt>
                <c:pt idx="172">
                  <c:v>45672</c:v>
                </c:pt>
                <c:pt idx="173">
                  <c:v>45673</c:v>
                </c:pt>
                <c:pt idx="174">
                  <c:v>45674</c:v>
                </c:pt>
                <c:pt idx="175">
                  <c:v>45679</c:v>
                </c:pt>
                <c:pt idx="176">
                  <c:v>45680</c:v>
                </c:pt>
                <c:pt idx="177">
                  <c:v>45681</c:v>
                </c:pt>
                <c:pt idx="178">
                  <c:v>45686</c:v>
                </c:pt>
                <c:pt idx="179">
                  <c:v>45687</c:v>
                </c:pt>
                <c:pt idx="180">
                  <c:v>45688</c:v>
                </c:pt>
                <c:pt idx="181">
                  <c:v>45693</c:v>
                </c:pt>
                <c:pt idx="182">
                  <c:v>45694</c:v>
                </c:pt>
                <c:pt idx="183">
                  <c:v>45695</c:v>
                </c:pt>
                <c:pt idx="184">
                  <c:v>45700</c:v>
                </c:pt>
                <c:pt idx="185">
                  <c:v>45701</c:v>
                </c:pt>
                <c:pt idx="186">
                  <c:v>45702</c:v>
                </c:pt>
                <c:pt idx="187">
                  <c:v>45707</c:v>
                </c:pt>
                <c:pt idx="188">
                  <c:v>45708</c:v>
                </c:pt>
                <c:pt idx="189">
                  <c:v>45709</c:v>
                </c:pt>
                <c:pt idx="190">
                  <c:v>45714</c:v>
                </c:pt>
                <c:pt idx="191">
                  <c:v>45715</c:v>
                </c:pt>
                <c:pt idx="192">
                  <c:v>45716</c:v>
                </c:pt>
                <c:pt idx="193">
                  <c:v>45721</c:v>
                </c:pt>
                <c:pt idx="194">
                  <c:v>45722</c:v>
                </c:pt>
                <c:pt idx="195">
                  <c:v>45723</c:v>
                </c:pt>
                <c:pt idx="196">
                  <c:v>45728</c:v>
                </c:pt>
                <c:pt idx="197">
                  <c:v>45729</c:v>
                </c:pt>
                <c:pt idx="198">
                  <c:v>45730</c:v>
                </c:pt>
                <c:pt idx="199">
                  <c:v>45735</c:v>
                </c:pt>
                <c:pt idx="200">
                  <c:v>45736</c:v>
                </c:pt>
                <c:pt idx="201">
                  <c:v>45737</c:v>
                </c:pt>
                <c:pt idx="202">
                  <c:v>45742</c:v>
                </c:pt>
                <c:pt idx="203">
                  <c:v>45743</c:v>
                </c:pt>
                <c:pt idx="204">
                  <c:v>45744</c:v>
                </c:pt>
                <c:pt idx="205">
                  <c:v>45749</c:v>
                </c:pt>
                <c:pt idx="206">
                  <c:v>45750</c:v>
                </c:pt>
                <c:pt idx="207">
                  <c:v>45751</c:v>
                </c:pt>
                <c:pt idx="208">
                  <c:v>45756</c:v>
                </c:pt>
                <c:pt idx="209">
                  <c:v>45757</c:v>
                </c:pt>
                <c:pt idx="210">
                  <c:v>45758</c:v>
                </c:pt>
                <c:pt idx="211">
                  <c:v>45763</c:v>
                </c:pt>
                <c:pt idx="212">
                  <c:v>45764</c:v>
                </c:pt>
                <c:pt idx="213">
                  <c:v>45770</c:v>
                </c:pt>
                <c:pt idx="214">
                  <c:v>45771</c:v>
                </c:pt>
                <c:pt idx="215">
                  <c:v>45772</c:v>
                </c:pt>
                <c:pt idx="216">
                  <c:v>45777</c:v>
                </c:pt>
                <c:pt idx="217">
                  <c:v>45778</c:v>
                </c:pt>
                <c:pt idx="218">
                  <c:v>45784</c:v>
                </c:pt>
                <c:pt idx="219">
                  <c:v>45785</c:v>
                </c:pt>
                <c:pt idx="220">
                  <c:v>45791</c:v>
                </c:pt>
                <c:pt idx="221">
                  <c:v>45792</c:v>
                </c:pt>
                <c:pt idx="222">
                  <c:v>45793</c:v>
                </c:pt>
                <c:pt idx="223">
                  <c:v>45798</c:v>
                </c:pt>
                <c:pt idx="224">
                  <c:v>45799</c:v>
                </c:pt>
                <c:pt idx="225">
                  <c:v>45800</c:v>
                </c:pt>
                <c:pt idx="226">
                  <c:v>45805</c:v>
                </c:pt>
                <c:pt idx="227">
                  <c:v>45806</c:v>
                </c:pt>
                <c:pt idx="228">
                  <c:v>45807</c:v>
                </c:pt>
                <c:pt idx="229">
                  <c:v>45812</c:v>
                </c:pt>
                <c:pt idx="230">
                  <c:v>45813</c:v>
                </c:pt>
                <c:pt idx="231">
                  <c:v>45814</c:v>
                </c:pt>
                <c:pt idx="232">
                  <c:v>45819</c:v>
                </c:pt>
                <c:pt idx="233">
                  <c:v>45820</c:v>
                </c:pt>
                <c:pt idx="234">
                  <c:v>45826</c:v>
                </c:pt>
                <c:pt idx="235">
                  <c:v>45833</c:v>
                </c:pt>
                <c:pt idx="236">
                  <c:v>45834</c:v>
                </c:pt>
                <c:pt idx="237">
                  <c:v>45835</c:v>
                </c:pt>
                <c:pt idx="238">
                  <c:v>45840</c:v>
                </c:pt>
                <c:pt idx="239">
                  <c:v>45841</c:v>
                </c:pt>
                <c:pt idx="240">
                  <c:v>45847</c:v>
                </c:pt>
                <c:pt idx="241">
                  <c:v>45848</c:v>
                </c:pt>
                <c:pt idx="242">
                  <c:v>45849</c:v>
                </c:pt>
                <c:pt idx="243">
                  <c:v>45854</c:v>
                </c:pt>
                <c:pt idx="244">
                  <c:v>45855</c:v>
                </c:pt>
                <c:pt idx="245">
                  <c:v>45856</c:v>
                </c:pt>
                <c:pt idx="246">
                  <c:v>45861</c:v>
                </c:pt>
                <c:pt idx="247">
                  <c:v>45862</c:v>
                </c:pt>
                <c:pt idx="248">
                  <c:v>45863</c:v>
                </c:pt>
                <c:pt idx="249">
                  <c:v>45868</c:v>
                </c:pt>
                <c:pt idx="250">
                  <c:v>45869</c:v>
                </c:pt>
                <c:pt idx="251">
                  <c:v>45870</c:v>
                </c:pt>
                <c:pt idx="252">
                  <c:v>45875</c:v>
                </c:pt>
                <c:pt idx="253">
                  <c:v>45876</c:v>
                </c:pt>
                <c:pt idx="254">
                  <c:v>45877</c:v>
                </c:pt>
                <c:pt idx="255">
                  <c:v>45882</c:v>
                </c:pt>
                <c:pt idx="256">
                  <c:v>45883</c:v>
                </c:pt>
                <c:pt idx="257">
                  <c:v>45884</c:v>
                </c:pt>
                <c:pt idx="258">
                  <c:v>45889</c:v>
                </c:pt>
                <c:pt idx="259">
                  <c:v>45890</c:v>
                </c:pt>
                <c:pt idx="260">
                  <c:v>45891</c:v>
                </c:pt>
                <c:pt idx="261">
                  <c:v>45896</c:v>
                </c:pt>
                <c:pt idx="262">
                  <c:v>45897</c:v>
                </c:pt>
                <c:pt idx="263">
                  <c:v>45898</c:v>
                </c:pt>
                <c:pt idx="264">
                  <c:v>45903</c:v>
                </c:pt>
                <c:pt idx="265">
                  <c:v>45904</c:v>
                </c:pt>
                <c:pt idx="266">
                  <c:v>45905</c:v>
                </c:pt>
                <c:pt idx="267">
                  <c:v>45910</c:v>
                </c:pt>
                <c:pt idx="268">
                  <c:v>45911</c:v>
                </c:pt>
                <c:pt idx="269">
                  <c:v>45912</c:v>
                </c:pt>
                <c:pt idx="270">
                  <c:v>45917</c:v>
                </c:pt>
                <c:pt idx="271">
                  <c:v>45918</c:v>
                </c:pt>
                <c:pt idx="272">
                  <c:v>45919</c:v>
                </c:pt>
                <c:pt idx="273">
                  <c:v>45924</c:v>
                </c:pt>
                <c:pt idx="274">
                  <c:v>45925</c:v>
                </c:pt>
                <c:pt idx="275">
                  <c:v>45926</c:v>
                </c:pt>
              </c:numCache>
            </c:numRef>
          </c:cat>
          <c:val>
            <c:numRef>
              <c:f>'Log Returns'!$H$3:$H$278</c:f>
              <c:numCache>
                <c:formatCode>0.0000</c:formatCode>
                <c:ptCount val="276"/>
                <c:pt idx="0">
                  <c:v>-2.9120610324368731E-3</c:v>
                </c:pt>
                <c:pt idx="1">
                  <c:v>-2.190893750013196E-2</c:v>
                </c:pt>
                <c:pt idx="2">
                  <c:v>2.1495117212387074E-2</c:v>
                </c:pt>
                <c:pt idx="3">
                  <c:v>-3.0168177410878721E-2</c:v>
                </c:pt>
                <c:pt idx="4">
                  <c:v>-2.1075080656401513E-2</c:v>
                </c:pt>
                <c:pt idx="5">
                  <c:v>-5.2329022799129855E-2</c:v>
                </c:pt>
                <c:pt idx="6">
                  <c:v>-2.7815900209106639E-2</c:v>
                </c:pt>
                <c:pt idx="7">
                  <c:v>-4.8279689860564511E-3</c:v>
                </c:pt>
                <c:pt idx="8">
                  <c:v>1.052069052758018E-2</c:v>
                </c:pt>
                <c:pt idx="9">
                  <c:v>3.0349106590415683E-3</c:v>
                </c:pt>
                <c:pt idx="10">
                  <c:v>-1.9966030045113339E-2</c:v>
                </c:pt>
                <c:pt idx="11">
                  <c:v>-4.3303507764094029E-2</c:v>
                </c:pt>
                <c:pt idx="12">
                  <c:v>-2.0297619714043733E-2</c:v>
                </c:pt>
                <c:pt idx="13">
                  <c:v>4.174347255407216E-2</c:v>
                </c:pt>
                <c:pt idx="14">
                  <c:v>3.1976973392713846E-2</c:v>
                </c:pt>
                <c:pt idx="15">
                  <c:v>-3.5935834774183557E-2</c:v>
                </c:pt>
                <c:pt idx="16">
                  <c:v>4.5362569035915026E-3</c:v>
                </c:pt>
                <c:pt idx="17">
                  <c:v>-1.1526016119621941E-2</c:v>
                </c:pt>
                <c:pt idx="18">
                  <c:v>-4.3660812572542257E-2</c:v>
                </c:pt>
                <c:pt idx="19">
                  <c:v>1.4100613873975888E-2</c:v>
                </c:pt>
                <c:pt idx="20">
                  <c:v>5.1901802441468507E-5</c:v>
                </c:pt>
                <c:pt idx="21">
                  <c:v>8.8597960417096291E-2</c:v>
                </c:pt>
                <c:pt idx="22">
                  <c:v>3.0862987421405173E-3</c:v>
                </c:pt>
                <c:pt idx="23">
                  <c:v>2.0360245519182137E-2</c:v>
                </c:pt>
                <c:pt idx="24">
                  <c:v>1.6993892132130907E-2</c:v>
                </c:pt>
                <c:pt idx="25">
                  <c:v>3.1088439438366543E-2</c:v>
                </c:pt>
                <c:pt idx="26">
                  <c:v>4.7928150770343153E-3</c:v>
                </c:pt>
                <c:pt idx="27">
                  <c:v>8.4261571401711734E-3</c:v>
                </c:pt>
                <c:pt idx="28">
                  <c:v>6.0784063974536943E-2</c:v>
                </c:pt>
                <c:pt idx="29">
                  <c:v>-1.6882346547116373E-2</c:v>
                </c:pt>
                <c:pt idx="30">
                  <c:v>-1.4861607565988111E-2</c:v>
                </c:pt>
                <c:pt idx="31">
                  <c:v>2.5282454821718935E-2</c:v>
                </c:pt>
                <c:pt idx="32">
                  <c:v>7.9187348193519701E-3</c:v>
                </c:pt>
                <c:pt idx="33">
                  <c:v>-4.2387919128721741E-3</c:v>
                </c:pt>
                <c:pt idx="34">
                  <c:v>3.3007956958369484E-3</c:v>
                </c:pt>
                <c:pt idx="35">
                  <c:v>-2.3160005652816444E-2</c:v>
                </c:pt>
                <c:pt idx="36">
                  <c:v>-2.3706784266772595E-2</c:v>
                </c:pt>
                <c:pt idx="37">
                  <c:v>-2.3744064359552321E-2</c:v>
                </c:pt>
                <c:pt idx="38">
                  <c:v>-1.1154896366617076E-2</c:v>
                </c:pt>
                <c:pt idx="39">
                  <c:v>-4.3093339014747623E-3</c:v>
                </c:pt>
                <c:pt idx="40">
                  <c:v>3.0007502779327611E-2</c:v>
                </c:pt>
                <c:pt idx="41">
                  <c:v>-1.5755261623647147E-2</c:v>
                </c:pt>
                <c:pt idx="42">
                  <c:v>1.7289644038718317E-2</c:v>
                </c:pt>
                <c:pt idx="43">
                  <c:v>4.7882036537300453E-3</c:v>
                </c:pt>
                <c:pt idx="44">
                  <c:v>1.3313667655693995E-2</c:v>
                </c:pt>
                <c:pt idx="45">
                  <c:v>6.0392883719774821E-3</c:v>
                </c:pt>
                <c:pt idx="46">
                  <c:v>7.2776696002253057E-3</c:v>
                </c:pt>
                <c:pt idx="47">
                  <c:v>1.1833420673453839E-2</c:v>
                </c:pt>
                <c:pt idx="48">
                  <c:v>3.3292316447626332E-3</c:v>
                </c:pt>
                <c:pt idx="49">
                  <c:v>-1.1833260523122959E-3</c:v>
                </c:pt>
                <c:pt idx="50">
                  <c:v>2.9902138482405518E-3</c:v>
                </c:pt>
                <c:pt idx="51">
                  <c:v>1.850305535818678E-2</c:v>
                </c:pt>
                <c:pt idx="52">
                  <c:v>-3.1863204675909636E-3</c:v>
                </c:pt>
                <c:pt idx="53">
                  <c:v>1.1566967830741097E-2</c:v>
                </c:pt>
                <c:pt idx="54">
                  <c:v>-2.8348184227582887E-3</c:v>
                </c:pt>
                <c:pt idx="55">
                  <c:v>1.0727058563180739E-2</c:v>
                </c:pt>
                <c:pt idx="56">
                  <c:v>4.7520436646256471E-3</c:v>
                </c:pt>
                <c:pt idx="57">
                  <c:v>6.6928321979680431E-3</c:v>
                </c:pt>
                <c:pt idx="58">
                  <c:v>-1.0996798423617091E-2</c:v>
                </c:pt>
                <c:pt idx="59">
                  <c:v>-1.449130496065025E-2</c:v>
                </c:pt>
                <c:pt idx="60">
                  <c:v>-2.9153444495867514E-2</c:v>
                </c:pt>
                <c:pt idx="61">
                  <c:v>8.3118433694796198E-3</c:v>
                </c:pt>
                <c:pt idx="62">
                  <c:v>2.9254044953176028E-2</c:v>
                </c:pt>
                <c:pt idx="63">
                  <c:v>-1.4830545810370055E-2</c:v>
                </c:pt>
                <c:pt idx="64">
                  <c:v>3.3717842793931377E-2</c:v>
                </c:pt>
                <c:pt idx="65">
                  <c:v>3.4392246092013745E-2</c:v>
                </c:pt>
                <c:pt idx="66">
                  <c:v>1.8209381351457502E-2</c:v>
                </c:pt>
                <c:pt idx="67">
                  <c:v>-1.6300324277977434E-2</c:v>
                </c:pt>
                <c:pt idx="68">
                  <c:v>1.1144646961233738E-2</c:v>
                </c:pt>
                <c:pt idx="69">
                  <c:v>1.7088496986852136E-2</c:v>
                </c:pt>
                <c:pt idx="70">
                  <c:v>8.7503355548538275E-3</c:v>
                </c:pt>
                <c:pt idx="71">
                  <c:v>-3.501593094925045E-2</c:v>
                </c:pt>
                <c:pt idx="72">
                  <c:v>1.1609849848621191E-2</c:v>
                </c:pt>
                <c:pt idx="73">
                  <c:v>-1.6035478993539447E-2</c:v>
                </c:pt>
                <c:pt idx="74">
                  <c:v>2.8139126547004865E-3</c:v>
                </c:pt>
                <c:pt idx="75">
                  <c:v>-1.2140590233468859E-2</c:v>
                </c:pt>
                <c:pt idx="76">
                  <c:v>4.7065211102291553E-4</c:v>
                </c:pt>
                <c:pt idx="77">
                  <c:v>2.1828093804415498E-3</c:v>
                </c:pt>
                <c:pt idx="78">
                  <c:v>-4.1133809933718768E-3</c:v>
                </c:pt>
                <c:pt idx="79">
                  <c:v>-1.5775529272331959E-5</c:v>
                </c:pt>
                <c:pt idx="80">
                  <c:v>3.4466574807599103E-3</c:v>
                </c:pt>
                <c:pt idx="81">
                  <c:v>7.5532921908669053E-4</c:v>
                </c:pt>
                <c:pt idx="82">
                  <c:v>-7.1677045792462608E-3</c:v>
                </c:pt>
                <c:pt idx="83">
                  <c:v>1.4518948059322878E-2</c:v>
                </c:pt>
                <c:pt idx="84">
                  <c:v>7.1700131792135384E-3</c:v>
                </c:pt>
                <c:pt idx="85">
                  <c:v>7.2038815691157542E-3</c:v>
                </c:pt>
                <c:pt idx="86">
                  <c:v>-6.0610578833073352E-3</c:v>
                </c:pt>
                <c:pt idx="87">
                  <c:v>-2.4087328122936985E-2</c:v>
                </c:pt>
                <c:pt idx="88">
                  <c:v>-7.9040469580271052E-3</c:v>
                </c:pt>
                <c:pt idx="89">
                  <c:v>9.3160912604395626E-3</c:v>
                </c:pt>
                <c:pt idx="90">
                  <c:v>-1.3295104760410249E-2</c:v>
                </c:pt>
                <c:pt idx="91">
                  <c:v>2.7142097192362394E-2</c:v>
                </c:pt>
                <c:pt idx="92">
                  <c:v>4.1648362899504118E-2</c:v>
                </c:pt>
                <c:pt idx="93">
                  <c:v>9.8278640800591012E-4</c:v>
                </c:pt>
                <c:pt idx="94">
                  <c:v>-3.7471821468092382E-4</c:v>
                </c:pt>
                <c:pt idx="95">
                  <c:v>2.5981397124898707E-3</c:v>
                </c:pt>
                <c:pt idx="96">
                  <c:v>1.3695941274878321E-2</c:v>
                </c:pt>
                <c:pt idx="97">
                  <c:v>3.2153911761844914E-2</c:v>
                </c:pt>
                <c:pt idx="98">
                  <c:v>-1.4985440238474396E-2</c:v>
                </c:pt>
                <c:pt idx="99">
                  <c:v>1.8875912765689673E-3</c:v>
                </c:pt>
                <c:pt idx="100">
                  <c:v>-1.3784050033642919E-2</c:v>
                </c:pt>
                <c:pt idx="101">
                  <c:v>2.8037175600927528E-3</c:v>
                </c:pt>
                <c:pt idx="102">
                  <c:v>3.9384912488669276E-3</c:v>
                </c:pt>
                <c:pt idx="103">
                  <c:v>2.7961172632866151E-2</c:v>
                </c:pt>
                <c:pt idx="104">
                  <c:v>2.3794320845041614E-2</c:v>
                </c:pt>
                <c:pt idx="105">
                  <c:v>8.000181019313185E-3</c:v>
                </c:pt>
                <c:pt idx="106">
                  <c:v>-7.236146568147795E-3</c:v>
                </c:pt>
                <c:pt idx="107">
                  <c:v>-2.9974160734630426E-2</c:v>
                </c:pt>
                <c:pt idx="108">
                  <c:v>-3.1314684008578409E-3</c:v>
                </c:pt>
                <c:pt idx="109">
                  <c:v>-6.07118280247127E-2</c:v>
                </c:pt>
                <c:pt idx="110">
                  <c:v>-1.348803136065085E-2</c:v>
                </c:pt>
                <c:pt idx="111">
                  <c:v>-5.7475855082328572E-4</c:v>
                </c:pt>
                <c:pt idx="112">
                  <c:v>-2.4230149933495336E-2</c:v>
                </c:pt>
                <c:pt idx="113">
                  <c:v>-5.5848870116442073E-2</c:v>
                </c:pt>
                <c:pt idx="114">
                  <c:v>3.5416390248605646E-3</c:v>
                </c:pt>
                <c:pt idx="115">
                  <c:v>5.9132318789829857E-2</c:v>
                </c:pt>
                <c:pt idx="116">
                  <c:v>2.4446128365304604E-2</c:v>
                </c:pt>
                <c:pt idx="117">
                  <c:v>3.6374139166612272E-2</c:v>
                </c:pt>
                <c:pt idx="118">
                  <c:v>-7.9741942502038884E-4</c:v>
                </c:pt>
                <c:pt idx="119">
                  <c:v>-3.3272685679040142E-3</c:v>
                </c:pt>
                <c:pt idx="120">
                  <c:v>2.5314174032250843E-2</c:v>
                </c:pt>
                <c:pt idx="121">
                  <c:v>8.7261879176306848E-3</c:v>
                </c:pt>
                <c:pt idx="122">
                  <c:v>4.0062891374489561E-2</c:v>
                </c:pt>
                <c:pt idx="123">
                  <c:v>-7.2756417969150394E-3</c:v>
                </c:pt>
                <c:pt idx="124">
                  <c:v>8.134823259599383E-3</c:v>
                </c:pt>
                <c:pt idx="125">
                  <c:v>6.3551277550290578E-3</c:v>
                </c:pt>
                <c:pt idx="126">
                  <c:v>-1.4733148697985735E-2</c:v>
                </c:pt>
                <c:pt idx="127">
                  <c:v>-2.6401821185015632E-3</c:v>
                </c:pt>
                <c:pt idx="128">
                  <c:v>-1.2515470038920508E-2</c:v>
                </c:pt>
                <c:pt idx="129">
                  <c:v>4.6632252295363934E-3</c:v>
                </c:pt>
                <c:pt idx="130">
                  <c:v>3.3618007882646642E-2</c:v>
                </c:pt>
                <c:pt idx="131">
                  <c:v>2.1877934697896724E-3</c:v>
                </c:pt>
                <c:pt idx="132">
                  <c:v>2.6849543157629732E-2</c:v>
                </c:pt>
                <c:pt idx="133">
                  <c:v>1.8209915789097382E-3</c:v>
                </c:pt>
                <c:pt idx="134">
                  <c:v>1.6452562937118831E-2</c:v>
                </c:pt>
                <c:pt idx="135">
                  <c:v>-5.0525978248258566E-2</c:v>
                </c:pt>
                <c:pt idx="136">
                  <c:v>-3.3717035772554797E-3</c:v>
                </c:pt>
                <c:pt idx="137">
                  <c:v>1.4729666582058215E-2</c:v>
                </c:pt>
                <c:pt idx="138">
                  <c:v>1.200255558546875E-4</c:v>
                </c:pt>
                <c:pt idx="139">
                  <c:v>1.5777817439620142E-2</c:v>
                </c:pt>
                <c:pt idx="140">
                  <c:v>2.0938286143635045E-2</c:v>
                </c:pt>
                <c:pt idx="141">
                  <c:v>4.1330362915784319E-2</c:v>
                </c:pt>
                <c:pt idx="142">
                  <c:v>3.6864472288630008E-3</c:v>
                </c:pt>
                <c:pt idx="143">
                  <c:v>6.765403499717393E-3</c:v>
                </c:pt>
                <c:pt idx="144">
                  <c:v>3.337778603950417E-2</c:v>
                </c:pt>
                <c:pt idx="145">
                  <c:v>1.0040314937065439E-2</c:v>
                </c:pt>
                <c:pt idx="146">
                  <c:v>-5.1674676525394567E-3</c:v>
                </c:pt>
                <c:pt idx="147">
                  <c:v>-1.0006542568617141E-2</c:v>
                </c:pt>
                <c:pt idx="148">
                  <c:v>-3.3092967216282764E-3</c:v>
                </c:pt>
                <c:pt idx="149">
                  <c:v>-1.1347892047548628E-2</c:v>
                </c:pt>
                <c:pt idx="150">
                  <c:v>9.2963137447430247E-3</c:v>
                </c:pt>
                <c:pt idx="151">
                  <c:v>-2.636796090600271E-2</c:v>
                </c:pt>
                <c:pt idx="152">
                  <c:v>3.6190884356044062E-3</c:v>
                </c:pt>
                <c:pt idx="153">
                  <c:v>7.8629375410936234E-3</c:v>
                </c:pt>
                <c:pt idx="154">
                  <c:v>1.8858606451138398E-3</c:v>
                </c:pt>
                <c:pt idx="155">
                  <c:v>5.2211523935209369E-3</c:v>
                </c:pt>
                <c:pt idx="156">
                  <c:v>2.6140495985897214E-3</c:v>
                </c:pt>
                <c:pt idx="157">
                  <c:v>-3.5074678161251568E-3</c:v>
                </c:pt>
                <c:pt idx="158">
                  <c:v>-3.4463348504582053E-3</c:v>
                </c:pt>
                <c:pt idx="159">
                  <c:v>1.6495926566228131E-2</c:v>
                </c:pt>
                <c:pt idx="160">
                  <c:v>5.4503823989168143E-2</c:v>
                </c:pt>
                <c:pt idx="161">
                  <c:v>2.5033413249658073E-2</c:v>
                </c:pt>
                <c:pt idx="162">
                  <c:v>-1.4867695654181357E-2</c:v>
                </c:pt>
                <c:pt idx="163">
                  <c:v>-1.7988645258823925E-2</c:v>
                </c:pt>
                <c:pt idx="164">
                  <c:v>-7.8366772006212386E-3</c:v>
                </c:pt>
                <c:pt idx="165">
                  <c:v>-6.7770233066689741E-3</c:v>
                </c:pt>
                <c:pt idx="166">
                  <c:v>3.6843279923506271E-2</c:v>
                </c:pt>
                <c:pt idx="167">
                  <c:v>1.0944382190655601E-2</c:v>
                </c:pt>
                <c:pt idx="168">
                  <c:v>-2.2110019924424806E-2</c:v>
                </c:pt>
                <c:pt idx="169">
                  <c:v>4.8231863038723432E-3</c:v>
                </c:pt>
                <c:pt idx="170">
                  <c:v>3.5033544886966674E-2</c:v>
                </c:pt>
                <c:pt idx="171">
                  <c:v>-2.0083112994422033E-3</c:v>
                </c:pt>
                <c:pt idx="172">
                  <c:v>2.1890727038639285E-2</c:v>
                </c:pt>
                <c:pt idx="173">
                  <c:v>-3.4069032378742695E-3</c:v>
                </c:pt>
                <c:pt idx="174">
                  <c:v>-2.1131789604858408E-2</c:v>
                </c:pt>
                <c:pt idx="175">
                  <c:v>-4.1299658977176974E-2</c:v>
                </c:pt>
                <c:pt idx="176">
                  <c:v>1.0669205767528752E-2</c:v>
                </c:pt>
                <c:pt idx="177">
                  <c:v>2.5487690356313999E-3</c:v>
                </c:pt>
                <c:pt idx="178">
                  <c:v>3.3381713491056875E-3</c:v>
                </c:pt>
                <c:pt idx="179">
                  <c:v>-5.163023701442406E-3</c:v>
                </c:pt>
                <c:pt idx="180">
                  <c:v>-8.7370734039075751E-4</c:v>
                </c:pt>
                <c:pt idx="181">
                  <c:v>-2.9976652140224647E-2</c:v>
                </c:pt>
                <c:pt idx="182">
                  <c:v>-2.3561514997727834E-3</c:v>
                </c:pt>
                <c:pt idx="183">
                  <c:v>-2.3078201642005212E-2</c:v>
                </c:pt>
                <c:pt idx="184">
                  <c:v>1.0803244662524877E-2</c:v>
                </c:pt>
                <c:pt idx="185">
                  <c:v>-1.4292148154159766E-2</c:v>
                </c:pt>
                <c:pt idx="186">
                  <c:v>-2.2634130754675692E-2</c:v>
                </c:pt>
                <c:pt idx="187">
                  <c:v>-7.9184819862582398E-3</c:v>
                </c:pt>
                <c:pt idx="188">
                  <c:v>-8.1648596366654114E-3</c:v>
                </c:pt>
                <c:pt idx="189">
                  <c:v>-5.5402513528264447E-2</c:v>
                </c:pt>
                <c:pt idx="190">
                  <c:v>1.8766738139579704E-2</c:v>
                </c:pt>
                <c:pt idx="191">
                  <c:v>-2.5434281753213994E-2</c:v>
                </c:pt>
                <c:pt idx="192">
                  <c:v>5.1382729229686647E-2</c:v>
                </c:pt>
                <c:pt idx="193">
                  <c:v>6.9556971258727882E-2</c:v>
                </c:pt>
                <c:pt idx="194">
                  <c:v>-2.0691496208934512E-2</c:v>
                </c:pt>
                <c:pt idx="195">
                  <c:v>2.6699902941449026E-3</c:v>
                </c:pt>
                <c:pt idx="196">
                  <c:v>-2.8711529177210548E-2</c:v>
                </c:pt>
                <c:pt idx="197">
                  <c:v>-1.6012383472690257E-2</c:v>
                </c:pt>
                <c:pt idx="198">
                  <c:v>2.5757919958344391E-2</c:v>
                </c:pt>
                <c:pt idx="199">
                  <c:v>-1.1075407995131674E-2</c:v>
                </c:pt>
                <c:pt idx="200">
                  <c:v>9.336599344467256E-3</c:v>
                </c:pt>
                <c:pt idx="201">
                  <c:v>2.5753200784486591E-2</c:v>
                </c:pt>
                <c:pt idx="202">
                  <c:v>-2.7881541448987898E-2</c:v>
                </c:pt>
                <c:pt idx="203">
                  <c:v>-7.6290534059264697E-2</c:v>
                </c:pt>
                <c:pt idx="204">
                  <c:v>-1.5503197665849016E-2</c:v>
                </c:pt>
                <c:pt idx="205">
                  <c:v>7.7758073563945719E-3</c:v>
                </c:pt>
                <c:pt idx="206">
                  <c:v>-4.8078967088668649E-2</c:v>
                </c:pt>
                <c:pt idx="207">
                  <c:v>-4.0196054674178167E-2</c:v>
                </c:pt>
                <c:pt idx="208">
                  <c:v>6.5492496829015256E-2</c:v>
                </c:pt>
                <c:pt idx="209">
                  <c:v>-3.7615251355822374E-2</c:v>
                </c:pt>
                <c:pt idx="210">
                  <c:v>-1.4871057008980511E-2</c:v>
                </c:pt>
                <c:pt idx="211">
                  <c:v>-1.2866372957454771E-2</c:v>
                </c:pt>
                <c:pt idx="212">
                  <c:v>1.1387980025297976E-2</c:v>
                </c:pt>
                <c:pt idx="213">
                  <c:v>2.3603908243737769E-2</c:v>
                </c:pt>
                <c:pt idx="214">
                  <c:v>3.3442224887315498E-2</c:v>
                </c:pt>
                <c:pt idx="215">
                  <c:v>1.085229594460136E-2</c:v>
                </c:pt>
                <c:pt idx="216">
                  <c:v>-4.8894169996409345E-2</c:v>
                </c:pt>
                <c:pt idx="217">
                  <c:v>-5.0464218883977128E-3</c:v>
                </c:pt>
                <c:pt idx="218">
                  <c:v>-1.1436752736060868E-2</c:v>
                </c:pt>
                <c:pt idx="219">
                  <c:v>3.9238604474222734E-2</c:v>
                </c:pt>
                <c:pt idx="220">
                  <c:v>-7.1681597008866529E-3</c:v>
                </c:pt>
                <c:pt idx="221">
                  <c:v>-7.8428616587702688E-3</c:v>
                </c:pt>
                <c:pt idx="222">
                  <c:v>6.0931285425494617E-3</c:v>
                </c:pt>
                <c:pt idx="223">
                  <c:v>-1.8192801112456934E-2</c:v>
                </c:pt>
                <c:pt idx="224">
                  <c:v>-8.7532908753815281E-3</c:v>
                </c:pt>
                <c:pt idx="225">
                  <c:v>-1.2261592300840896E-2</c:v>
                </c:pt>
                <c:pt idx="226">
                  <c:v>-2.0267004435133032E-2</c:v>
                </c:pt>
                <c:pt idx="227">
                  <c:v>9.3374653471665816E-3</c:v>
                </c:pt>
                <c:pt idx="228">
                  <c:v>6.7745112106039063E-3</c:v>
                </c:pt>
                <c:pt idx="229">
                  <c:v>-3.2205428118615931E-2</c:v>
                </c:pt>
                <c:pt idx="230">
                  <c:v>-1.3328598650285441E-2</c:v>
                </c:pt>
                <c:pt idx="231">
                  <c:v>1.2571491393701539E-2</c:v>
                </c:pt>
                <c:pt idx="232">
                  <c:v>1.2005318400633612E-2</c:v>
                </c:pt>
                <c:pt idx="233">
                  <c:v>-7.1994482105029716E-3</c:v>
                </c:pt>
                <c:pt idx="234">
                  <c:v>-1.3124342078598655E-3</c:v>
                </c:pt>
                <c:pt idx="235">
                  <c:v>-1.6677710472453526E-2</c:v>
                </c:pt>
                <c:pt idx="236">
                  <c:v>1.870565512686315E-2</c:v>
                </c:pt>
                <c:pt idx="237">
                  <c:v>1.0724189146265483E-2</c:v>
                </c:pt>
                <c:pt idx="238">
                  <c:v>1.1009826830399378E-2</c:v>
                </c:pt>
                <c:pt idx="239">
                  <c:v>6.9821265889995062E-3</c:v>
                </c:pt>
                <c:pt idx="240">
                  <c:v>2.3942672215200046E-4</c:v>
                </c:pt>
                <c:pt idx="241">
                  <c:v>1.1030056466723153E-2</c:v>
                </c:pt>
                <c:pt idx="242">
                  <c:v>1.0480553816593701E-3</c:v>
                </c:pt>
                <c:pt idx="243">
                  <c:v>3.5832733941297437E-3</c:v>
                </c:pt>
                <c:pt idx="244">
                  <c:v>5.6524552798918582E-4</c:v>
                </c:pt>
                <c:pt idx="245">
                  <c:v>3.0967704955461059E-3</c:v>
                </c:pt>
                <c:pt idx="246">
                  <c:v>8.0110343028247252E-2</c:v>
                </c:pt>
                <c:pt idx="247">
                  <c:v>-1.0387639730933346E-2</c:v>
                </c:pt>
                <c:pt idx="248">
                  <c:v>2.5320981785970743E-2</c:v>
                </c:pt>
                <c:pt idx="249">
                  <c:v>3.2654746721266718E-2</c:v>
                </c:pt>
                <c:pt idx="250">
                  <c:v>1.8636076154942664E-2</c:v>
                </c:pt>
                <c:pt idx="251">
                  <c:v>-3.4030853680699219E-2</c:v>
                </c:pt>
                <c:pt idx="252">
                  <c:v>2.6064168039263065E-3</c:v>
                </c:pt>
                <c:pt idx="253">
                  <c:v>1.0883824378995077E-2</c:v>
                </c:pt>
                <c:pt idx="254">
                  <c:v>7.8354962623451241E-4</c:v>
                </c:pt>
                <c:pt idx="255">
                  <c:v>2.8434403079220568E-2</c:v>
                </c:pt>
                <c:pt idx="256">
                  <c:v>1.1636733047354689E-2</c:v>
                </c:pt>
                <c:pt idx="257">
                  <c:v>8.2713439320078965E-5</c:v>
                </c:pt>
                <c:pt idx="258">
                  <c:v>-6.078085650993173E-3</c:v>
                </c:pt>
                <c:pt idx="259">
                  <c:v>-7.6081476851020749E-3</c:v>
                </c:pt>
                <c:pt idx="260">
                  <c:v>3.4258986607884095E-2</c:v>
                </c:pt>
                <c:pt idx="261">
                  <c:v>-2.8034228486762164E-3</c:v>
                </c:pt>
                <c:pt idx="262">
                  <c:v>-5.4877308647877402E-3</c:v>
                </c:pt>
                <c:pt idx="263">
                  <c:v>-1.6193819924830322E-4</c:v>
                </c:pt>
                <c:pt idx="264">
                  <c:v>-1.1321953745232049E-2</c:v>
                </c:pt>
                <c:pt idx="265">
                  <c:v>1.0050382648495249E-2</c:v>
                </c:pt>
                <c:pt idx="266">
                  <c:v>7.5984844485828471E-3</c:v>
                </c:pt>
                <c:pt idx="267">
                  <c:v>-7.1228721608132051E-4</c:v>
                </c:pt>
                <c:pt idx="268">
                  <c:v>4.3576165027800137E-2</c:v>
                </c:pt>
                <c:pt idx="269">
                  <c:v>5.1349328078255175E-3</c:v>
                </c:pt>
                <c:pt idx="270">
                  <c:v>1.7641580667465435E-3</c:v>
                </c:pt>
                <c:pt idx="271">
                  <c:v>1.0947275330312759E-2</c:v>
                </c:pt>
                <c:pt idx="272">
                  <c:v>-2.6443194373135873E-3</c:v>
                </c:pt>
                <c:pt idx="273">
                  <c:v>1.4634602637503838E-2</c:v>
                </c:pt>
                <c:pt idx="274">
                  <c:v>1.8778128666397248E-2</c:v>
                </c:pt>
                <c:pt idx="275">
                  <c:v>6.0823477528647221E-3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F3-4AC0-BBD4-BF4629AD5AD0}"/>
            </c:ext>
          </c:extLst>
        </c:ser>
        <c:ser>
          <c:idx val="7"/>
          <c:order val="7"/>
          <c:tx>
            <c:strRef>
              <c:f>'Log Returns'!$I$2</c:f>
              <c:strCache>
                <c:ptCount val="1"/>
                <c:pt idx="0">
                  <c:v>CVX_R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'Log Returns'!$A$3:$A$278</c:f>
              <c:numCache>
                <c:formatCode>m/d/yyyy</c:formatCode>
                <c:ptCount val="276"/>
                <c:pt idx="0">
                  <c:v>45203</c:v>
                </c:pt>
                <c:pt idx="1">
                  <c:v>45204</c:v>
                </c:pt>
                <c:pt idx="2">
                  <c:v>45205</c:v>
                </c:pt>
                <c:pt idx="3">
                  <c:v>45210</c:v>
                </c:pt>
                <c:pt idx="4">
                  <c:v>45211</c:v>
                </c:pt>
                <c:pt idx="5">
                  <c:v>45212</c:v>
                </c:pt>
                <c:pt idx="6">
                  <c:v>45217</c:v>
                </c:pt>
                <c:pt idx="7">
                  <c:v>45218</c:v>
                </c:pt>
                <c:pt idx="8">
                  <c:v>45219</c:v>
                </c:pt>
                <c:pt idx="9">
                  <c:v>45224</c:v>
                </c:pt>
                <c:pt idx="10">
                  <c:v>45225</c:v>
                </c:pt>
                <c:pt idx="11">
                  <c:v>45226</c:v>
                </c:pt>
                <c:pt idx="12">
                  <c:v>45231</c:v>
                </c:pt>
                <c:pt idx="13">
                  <c:v>45232</c:v>
                </c:pt>
                <c:pt idx="14">
                  <c:v>45233</c:v>
                </c:pt>
                <c:pt idx="15">
                  <c:v>45239</c:v>
                </c:pt>
                <c:pt idx="16">
                  <c:v>45240</c:v>
                </c:pt>
                <c:pt idx="17">
                  <c:v>45245</c:v>
                </c:pt>
                <c:pt idx="18">
                  <c:v>45246</c:v>
                </c:pt>
                <c:pt idx="19">
                  <c:v>45247</c:v>
                </c:pt>
                <c:pt idx="20">
                  <c:v>45252</c:v>
                </c:pt>
                <c:pt idx="21">
                  <c:v>45259</c:v>
                </c:pt>
                <c:pt idx="22">
                  <c:v>45260</c:v>
                </c:pt>
                <c:pt idx="23">
                  <c:v>45261</c:v>
                </c:pt>
                <c:pt idx="24">
                  <c:v>45266</c:v>
                </c:pt>
                <c:pt idx="25">
                  <c:v>45267</c:v>
                </c:pt>
                <c:pt idx="26">
                  <c:v>45268</c:v>
                </c:pt>
                <c:pt idx="27">
                  <c:v>45273</c:v>
                </c:pt>
                <c:pt idx="28">
                  <c:v>45274</c:v>
                </c:pt>
                <c:pt idx="29">
                  <c:v>45275</c:v>
                </c:pt>
                <c:pt idx="30">
                  <c:v>45280</c:v>
                </c:pt>
                <c:pt idx="31">
                  <c:v>45281</c:v>
                </c:pt>
                <c:pt idx="32">
                  <c:v>45282</c:v>
                </c:pt>
                <c:pt idx="33">
                  <c:v>45287</c:v>
                </c:pt>
                <c:pt idx="34">
                  <c:v>45288</c:v>
                </c:pt>
                <c:pt idx="35">
                  <c:v>45289</c:v>
                </c:pt>
                <c:pt idx="36">
                  <c:v>45302</c:v>
                </c:pt>
                <c:pt idx="37">
                  <c:v>45303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45315</c:v>
                </c:pt>
                <c:pt idx="42">
                  <c:v>45316</c:v>
                </c:pt>
                <c:pt idx="43">
                  <c:v>45317</c:v>
                </c:pt>
                <c:pt idx="44">
                  <c:v>45322</c:v>
                </c:pt>
                <c:pt idx="45">
                  <c:v>45323</c:v>
                </c:pt>
                <c:pt idx="46">
                  <c:v>45324</c:v>
                </c:pt>
                <c:pt idx="47">
                  <c:v>45329</c:v>
                </c:pt>
                <c:pt idx="48">
                  <c:v>45330</c:v>
                </c:pt>
                <c:pt idx="49">
                  <c:v>45331</c:v>
                </c:pt>
                <c:pt idx="50">
                  <c:v>45336</c:v>
                </c:pt>
                <c:pt idx="51">
                  <c:v>45337</c:v>
                </c:pt>
                <c:pt idx="52">
                  <c:v>45338</c:v>
                </c:pt>
                <c:pt idx="53">
                  <c:v>45343</c:v>
                </c:pt>
                <c:pt idx="54">
                  <c:v>45344</c:v>
                </c:pt>
                <c:pt idx="55">
                  <c:v>45345</c:v>
                </c:pt>
                <c:pt idx="56">
                  <c:v>45350</c:v>
                </c:pt>
                <c:pt idx="57">
                  <c:v>45351</c:v>
                </c:pt>
                <c:pt idx="58">
                  <c:v>45352</c:v>
                </c:pt>
                <c:pt idx="59">
                  <c:v>45357</c:v>
                </c:pt>
                <c:pt idx="60">
                  <c:v>45358</c:v>
                </c:pt>
                <c:pt idx="61">
                  <c:v>45359</c:v>
                </c:pt>
                <c:pt idx="62">
                  <c:v>45364</c:v>
                </c:pt>
                <c:pt idx="63">
                  <c:v>45365</c:v>
                </c:pt>
                <c:pt idx="64">
                  <c:v>45366</c:v>
                </c:pt>
                <c:pt idx="65">
                  <c:v>45371</c:v>
                </c:pt>
                <c:pt idx="66">
                  <c:v>45372</c:v>
                </c:pt>
                <c:pt idx="67">
                  <c:v>45373</c:v>
                </c:pt>
                <c:pt idx="68">
                  <c:v>45378</c:v>
                </c:pt>
                <c:pt idx="69">
                  <c:v>45379</c:v>
                </c:pt>
                <c:pt idx="70">
                  <c:v>45385</c:v>
                </c:pt>
                <c:pt idx="71">
                  <c:v>45386</c:v>
                </c:pt>
                <c:pt idx="72">
                  <c:v>45387</c:v>
                </c:pt>
                <c:pt idx="73">
                  <c:v>45392</c:v>
                </c:pt>
                <c:pt idx="74">
                  <c:v>45393</c:v>
                </c:pt>
                <c:pt idx="75">
                  <c:v>45394</c:v>
                </c:pt>
                <c:pt idx="76">
                  <c:v>45399</c:v>
                </c:pt>
                <c:pt idx="77">
                  <c:v>45400</c:v>
                </c:pt>
                <c:pt idx="78">
                  <c:v>45401</c:v>
                </c:pt>
                <c:pt idx="79">
                  <c:v>45406</c:v>
                </c:pt>
                <c:pt idx="80">
                  <c:v>45407</c:v>
                </c:pt>
                <c:pt idx="81">
                  <c:v>45408</c:v>
                </c:pt>
                <c:pt idx="82">
                  <c:v>45420</c:v>
                </c:pt>
                <c:pt idx="83">
                  <c:v>45421</c:v>
                </c:pt>
                <c:pt idx="84">
                  <c:v>45427</c:v>
                </c:pt>
                <c:pt idx="85">
                  <c:v>45428</c:v>
                </c:pt>
                <c:pt idx="86">
                  <c:v>45429</c:v>
                </c:pt>
                <c:pt idx="87">
                  <c:v>45434</c:v>
                </c:pt>
                <c:pt idx="88">
                  <c:v>45435</c:v>
                </c:pt>
                <c:pt idx="89">
                  <c:v>45436</c:v>
                </c:pt>
                <c:pt idx="90">
                  <c:v>45441</c:v>
                </c:pt>
                <c:pt idx="91">
                  <c:v>45442</c:v>
                </c:pt>
                <c:pt idx="92">
                  <c:v>45443</c:v>
                </c:pt>
                <c:pt idx="93">
                  <c:v>45448</c:v>
                </c:pt>
                <c:pt idx="94">
                  <c:v>45449</c:v>
                </c:pt>
                <c:pt idx="95">
                  <c:v>45450</c:v>
                </c:pt>
                <c:pt idx="96">
                  <c:v>45455</c:v>
                </c:pt>
                <c:pt idx="97">
                  <c:v>45464</c:v>
                </c:pt>
                <c:pt idx="98">
                  <c:v>45469</c:v>
                </c:pt>
                <c:pt idx="99">
                  <c:v>45470</c:v>
                </c:pt>
                <c:pt idx="100">
                  <c:v>45471</c:v>
                </c:pt>
                <c:pt idx="101">
                  <c:v>45476</c:v>
                </c:pt>
                <c:pt idx="102">
                  <c:v>45483</c:v>
                </c:pt>
                <c:pt idx="103">
                  <c:v>45484</c:v>
                </c:pt>
                <c:pt idx="104">
                  <c:v>45485</c:v>
                </c:pt>
                <c:pt idx="105">
                  <c:v>45490</c:v>
                </c:pt>
                <c:pt idx="106">
                  <c:v>45491</c:v>
                </c:pt>
                <c:pt idx="107">
                  <c:v>45492</c:v>
                </c:pt>
                <c:pt idx="108">
                  <c:v>45497</c:v>
                </c:pt>
                <c:pt idx="109">
                  <c:v>45498</c:v>
                </c:pt>
                <c:pt idx="110">
                  <c:v>45499</c:v>
                </c:pt>
                <c:pt idx="111">
                  <c:v>45504</c:v>
                </c:pt>
                <c:pt idx="112">
                  <c:v>45505</c:v>
                </c:pt>
                <c:pt idx="113">
                  <c:v>45506</c:v>
                </c:pt>
                <c:pt idx="114">
                  <c:v>45511</c:v>
                </c:pt>
                <c:pt idx="115">
                  <c:v>45512</c:v>
                </c:pt>
                <c:pt idx="116">
                  <c:v>45513</c:v>
                </c:pt>
                <c:pt idx="117">
                  <c:v>45518</c:v>
                </c:pt>
                <c:pt idx="118">
                  <c:v>45519</c:v>
                </c:pt>
                <c:pt idx="119">
                  <c:v>45520</c:v>
                </c:pt>
                <c:pt idx="120">
                  <c:v>45525</c:v>
                </c:pt>
                <c:pt idx="121">
                  <c:v>45526</c:v>
                </c:pt>
                <c:pt idx="122">
                  <c:v>45527</c:v>
                </c:pt>
                <c:pt idx="123">
                  <c:v>45532</c:v>
                </c:pt>
                <c:pt idx="124">
                  <c:v>45533</c:v>
                </c:pt>
                <c:pt idx="125">
                  <c:v>45534</c:v>
                </c:pt>
                <c:pt idx="126">
                  <c:v>45539</c:v>
                </c:pt>
                <c:pt idx="127">
                  <c:v>45540</c:v>
                </c:pt>
                <c:pt idx="128">
                  <c:v>45541</c:v>
                </c:pt>
                <c:pt idx="129">
                  <c:v>45546</c:v>
                </c:pt>
                <c:pt idx="130">
                  <c:v>45547</c:v>
                </c:pt>
                <c:pt idx="131">
                  <c:v>45548</c:v>
                </c:pt>
                <c:pt idx="132">
                  <c:v>45553</c:v>
                </c:pt>
                <c:pt idx="133">
                  <c:v>45554</c:v>
                </c:pt>
                <c:pt idx="134">
                  <c:v>45555</c:v>
                </c:pt>
                <c:pt idx="135">
                  <c:v>45560</c:v>
                </c:pt>
                <c:pt idx="136">
                  <c:v>45561</c:v>
                </c:pt>
                <c:pt idx="137">
                  <c:v>45562</c:v>
                </c:pt>
                <c:pt idx="138">
                  <c:v>45567</c:v>
                </c:pt>
                <c:pt idx="139">
                  <c:v>45568</c:v>
                </c:pt>
                <c:pt idx="140">
                  <c:v>45569</c:v>
                </c:pt>
                <c:pt idx="141">
                  <c:v>45574</c:v>
                </c:pt>
                <c:pt idx="142">
                  <c:v>45575</c:v>
                </c:pt>
                <c:pt idx="143">
                  <c:v>45576</c:v>
                </c:pt>
                <c:pt idx="144">
                  <c:v>45581</c:v>
                </c:pt>
                <c:pt idx="145">
                  <c:v>45582</c:v>
                </c:pt>
                <c:pt idx="146">
                  <c:v>45583</c:v>
                </c:pt>
                <c:pt idx="147">
                  <c:v>45588</c:v>
                </c:pt>
                <c:pt idx="148">
                  <c:v>45589</c:v>
                </c:pt>
                <c:pt idx="149">
                  <c:v>45590</c:v>
                </c:pt>
                <c:pt idx="150">
                  <c:v>45595</c:v>
                </c:pt>
                <c:pt idx="151">
                  <c:v>45596</c:v>
                </c:pt>
                <c:pt idx="152">
                  <c:v>45597</c:v>
                </c:pt>
                <c:pt idx="153">
                  <c:v>45603</c:v>
                </c:pt>
                <c:pt idx="154">
                  <c:v>45604</c:v>
                </c:pt>
                <c:pt idx="155">
                  <c:v>45609</c:v>
                </c:pt>
                <c:pt idx="156">
                  <c:v>45610</c:v>
                </c:pt>
                <c:pt idx="157">
                  <c:v>45611</c:v>
                </c:pt>
                <c:pt idx="158">
                  <c:v>45616</c:v>
                </c:pt>
                <c:pt idx="159">
                  <c:v>45617</c:v>
                </c:pt>
                <c:pt idx="160">
                  <c:v>45618</c:v>
                </c:pt>
                <c:pt idx="161">
                  <c:v>45623</c:v>
                </c:pt>
                <c:pt idx="162">
                  <c:v>45630</c:v>
                </c:pt>
                <c:pt idx="163">
                  <c:v>45631</c:v>
                </c:pt>
                <c:pt idx="164">
                  <c:v>45632</c:v>
                </c:pt>
                <c:pt idx="165">
                  <c:v>45637</c:v>
                </c:pt>
                <c:pt idx="166">
                  <c:v>45638</c:v>
                </c:pt>
                <c:pt idx="167">
                  <c:v>45639</c:v>
                </c:pt>
                <c:pt idx="168">
                  <c:v>45644</c:v>
                </c:pt>
                <c:pt idx="169">
                  <c:v>45645</c:v>
                </c:pt>
                <c:pt idx="170">
                  <c:v>45646</c:v>
                </c:pt>
                <c:pt idx="171">
                  <c:v>45653</c:v>
                </c:pt>
                <c:pt idx="172">
                  <c:v>45672</c:v>
                </c:pt>
                <c:pt idx="173">
                  <c:v>45673</c:v>
                </c:pt>
                <c:pt idx="174">
                  <c:v>45674</c:v>
                </c:pt>
                <c:pt idx="175">
                  <c:v>45679</c:v>
                </c:pt>
                <c:pt idx="176">
                  <c:v>45680</c:v>
                </c:pt>
                <c:pt idx="177">
                  <c:v>45681</c:v>
                </c:pt>
                <c:pt idx="178">
                  <c:v>45686</c:v>
                </c:pt>
                <c:pt idx="179">
                  <c:v>45687</c:v>
                </c:pt>
                <c:pt idx="180">
                  <c:v>45688</c:v>
                </c:pt>
                <c:pt idx="181">
                  <c:v>45693</c:v>
                </c:pt>
                <c:pt idx="182">
                  <c:v>45694</c:v>
                </c:pt>
                <c:pt idx="183">
                  <c:v>45695</c:v>
                </c:pt>
                <c:pt idx="184">
                  <c:v>45700</c:v>
                </c:pt>
                <c:pt idx="185">
                  <c:v>45701</c:v>
                </c:pt>
                <c:pt idx="186">
                  <c:v>45702</c:v>
                </c:pt>
                <c:pt idx="187">
                  <c:v>45707</c:v>
                </c:pt>
                <c:pt idx="188">
                  <c:v>45708</c:v>
                </c:pt>
                <c:pt idx="189">
                  <c:v>45709</c:v>
                </c:pt>
                <c:pt idx="190">
                  <c:v>45714</c:v>
                </c:pt>
                <c:pt idx="191">
                  <c:v>45715</c:v>
                </c:pt>
                <c:pt idx="192">
                  <c:v>45716</c:v>
                </c:pt>
                <c:pt idx="193">
                  <c:v>45721</c:v>
                </c:pt>
                <c:pt idx="194">
                  <c:v>45722</c:v>
                </c:pt>
                <c:pt idx="195">
                  <c:v>45723</c:v>
                </c:pt>
                <c:pt idx="196">
                  <c:v>45728</c:v>
                </c:pt>
                <c:pt idx="197">
                  <c:v>45729</c:v>
                </c:pt>
                <c:pt idx="198">
                  <c:v>45730</c:v>
                </c:pt>
                <c:pt idx="199">
                  <c:v>45735</c:v>
                </c:pt>
                <c:pt idx="200">
                  <c:v>45736</c:v>
                </c:pt>
                <c:pt idx="201">
                  <c:v>45737</c:v>
                </c:pt>
                <c:pt idx="202">
                  <c:v>45742</c:v>
                </c:pt>
                <c:pt idx="203">
                  <c:v>45743</c:v>
                </c:pt>
                <c:pt idx="204">
                  <c:v>45744</c:v>
                </c:pt>
                <c:pt idx="205">
                  <c:v>45749</c:v>
                </c:pt>
                <c:pt idx="206">
                  <c:v>45750</c:v>
                </c:pt>
                <c:pt idx="207">
                  <c:v>45751</c:v>
                </c:pt>
                <c:pt idx="208">
                  <c:v>45756</c:v>
                </c:pt>
                <c:pt idx="209">
                  <c:v>45757</c:v>
                </c:pt>
                <c:pt idx="210">
                  <c:v>45758</c:v>
                </c:pt>
                <c:pt idx="211">
                  <c:v>45763</c:v>
                </c:pt>
                <c:pt idx="212">
                  <c:v>45764</c:v>
                </c:pt>
                <c:pt idx="213">
                  <c:v>45770</c:v>
                </c:pt>
                <c:pt idx="214">
                  <c:v>45771</c:v>
                </c:pt>
                <c:pt idx="215">
                  <c:v>45772</c:v>
                </c:pt>
                <c:pt idx="216">
                  <c:v>45777</c:v>
                </c:pt>
                <c:pt idx="217">
                  <c:v>45778</c:v>
                </c:pt>
                <c:pt idx="218">
                  <c:v>45784</c:v>
                </c:pt>
                <c:pt idx="219">
                  <c:v>45785</c:v>
                </c:pt>
                <c:pt idx="220">
                  <c:v>45791</c:v>
                </c:pt>
                <c:pt idx="221">
                  <c:v>45792</c:v>
                </c:pt>
                <c:pt idx="222">
                  <c:v>45793</c:v>
                </c:pt>
                <c:pt idx="223">
                  <c:v>45798</c:v>
                </c:pt>
                <c:pt idx="224">
                  <c:v>45799</c:v>
                </c:pt>
                <c:pt idx="225">
                  <c:v>45800</c:v>
                </c:pt>
                <c:pt idx="226">
                  <c:v>45805</c:v>
                </c:pt>
                <c:pt idx="227">
                  <c:v>45806</c:v>
                </c:pt>
                <c:pt idx="228">
                  <c:v>45807</c:v>
                </c:pt>
                <c:pt idx="229">
                  <c:v>45812</c:v>
                </c:pt>
                <c:pt idx="230">
                  <c:v>45813</c:v>
                </c:pt>
                <c:pt idx="231">
                  <c:v>45814</c:v>
                </c:pt>
                <c:pt idx="232">
                  <c:v>45819</c:v>
                </c:pt>
                <c:pt idx="233">
                  <c:v>45820</c:v>
                </c:pt>
                <c:pt idx="234">
                  <c:v>45826</c:v>
                </c:pt>
                <c:pt idx="235">
                  <c:v>45833</c:v>
                </c:pt>
                <c:pt idx="236">
                  <c:v>45834</c:v>
                </c:pt>
                <c:pt idx="237">
                  <c:v>45835</c:v>
                </c:pt>
                <c:pt idx="238">
                  <c:v>45840</c:v>
                </c:pt>
                <c:pt idx="239">
                  <c:v>45841</c:v>
                </c:pt>
                <c:pt idx="240">
                  <c:v>45847</c:v>
                </c:pt>
                <c:pt idx="241">
                  <c:v>45848</c:v>
                </c:pt>
                <c:pt idx="242">
                  <c:v>45849</c:v>
                </c:pt>
                <c:pt idx="243">
                  <c:v>45854</c:v>
                </c:pt>
                <c:pt idx="244">
                  <c:v>45855</c:v>
                </c:pt>
                <c:pt idx="245">
                  <c:v>45856</c:v>
                </c:pt>
                <c:pt idx="246">
                  <c:v>45861</c:v>
                </c:pt>
                <c:pt idx="247">
                  <c:v>45862</c:v>
                </c:pt>
                <c:pt idx="248">
                  <c:v>45863</c:v>
                </c:pt>
                <c:pt idx="249">
                  <c:v>45868</c:v>
                </c:pt>
                <c:pt idx="250">
                  <c:v>45869</c:v>
                </c:pt>
                <c:pt idx="251">
                  <c:v>45870</c:v>
                </c:pt>
                <c:pt idx="252">
                  <c:v>45875</c:v>
                </c:pt>
                <c:pt idx="253">
                  <c:v>45876</c:v>
                </c:pt>
                <c:pt idx="254">
                  <c:v>45877</c:v>
                </c:pt>
                <c:pt idx="255">
                  <c:v>45882</c:v>
                </c:pt>
                <c:pt idx="256">
                  <c:v>45883</c:v>
                </c:pt>
                <c:pt idx="257">
                  <c:v>45884</c:v>
                </c:pt>
                <c:pt idx="258">
                  <c:v>45889</c:v>
                </c:pt>
                <c:pt idx="259">
                  <c:v>45890</c:v>
                </c:pt>
                <c:pt idx="260">
                  <c:v>45891</c:v>
                </c:pt>
                <c:pt idx="261">
                  <c:v>45896</c:v>
                </c:pt>
                <c:pt idx="262">
                  <c:v>45897</c:v>
                </c:pt>
                <c:pt idx="263">
                  <c:v>45898</c:v>
                </c:pt>
                <c:pt idx="264">
                  <c:v>45903</c:v>
                </c:pt>
                <c:pt idx="265">
                  <c:v>45904</c:v>
                </c:pt>
                <c:pt idx="266">
                  <c:v>45905</c:v>
                </c:pt>
                <c:pt idx="267">
                  <c:v>45910</c:v>
                </c:pt>
                <c:pt idx="268">
                  <c:v>45911</c:v>
                </c:pt>
                <c:pt idx="269">
                  <c:v>45912</c:v>
                </c:pt>
                <c:pt idx="270">
                  <c:v>45917</c:v>
                </c:pt>
                <c:pt idx="271">
                  <c:v>45918</c:v>
                </c:pt>
                <c:pt idx="272">
                  <c:v>45919</c:v>
                </c:pt>
                <c:pt idx="273">
                  <c:v>45924</c:v>
                </c:pt>
                <c:pt idx="274">
                  <c:v>45925</c:v>
                </c:pt>
                <c:pt idx="275">
                  <c:v>45926</c:v>
                </c:pt>
              </c:numCache>
            </c:numRef>
          </c:cat>
          <c:val>
            <c:numRef>
              <c:f>'Log Returns'!$I$3:$I$278</c:f>
              <c:numCache>
                <c:formatCode>0.0000</c:formatCode>
                <c:ptCount val="276"/>
                <c:pt idx="0">
                  <c:v>-1.5597002435450476E-2</c:v>
                </c:pt>
                <c:pt idx="1">
                  <c:v>7.1509830205437191E-3</c:v>
                </c:pt>
                <c:pt idx="2">
                  <c:v>-8.0247799490773299E-3</c:v>
                </c:pt>
                <c:pt idx="3">
                  <c:v>-4.7367819475143354E-2</c:v>
                </c:pt>
                <c:pt idx="4">
                  <c:v>1.2658203508697865E-3</c:v>
                </c:pt>
                <c:pt idx="5">
                  <c:v>-1.2920501135789658E-2</c:v>
                </c:pt>
                <c:pt idx="6">
                  <c:v>8.5140638392078478E-3</c:v>
                </c:pt>
                <c:pt idx="7">
                  <c:v>1.3382411845116288E-3</c:v>
                </c:pt>
                <c:pt idx="8">
                  <c:v>-1.4182689229798439E-2</c:v>
                </c:pt>
                <c:pt idx="9">
                  <c:v>-1.7590240900128791E-2</c:v>
                </c:pt>
                <c:pt idx="10">
                  <c:v>-1.1193782950073927E-2</c:v>
                </c:pt>
                <c:pt idx="11">
                  <c:v>-6.5168574341156277E-2</c:v>
                </c:pt>
                <c:pt idx="12">
                  <c:v>-2.5261345449628079E-2</c:v>
                </c:pt>
                <c:pt idx="13">
                  <c:v>4.6232463603087991E-2</c:v>
                </c:pt>
                <c:pt idx="14">
                  <c:v>-8.9094230010346182E-3</c:v>
                </c:pt>
                <c:pt idx="15">
                  <c:v>-5.59510512161779E-3</c:v>
                </c:pt>
                <c:pt idx="16">
                  <c:v>4.1500722320549728E-3</c:v>
                </c:pt>
                <c:pt idx="17">
                  <c:v>-5.8862276852510286E-3</c:v>
                </c:pt>
                <c:pt idx="18">
                  <c:v>-4.630957485486676E-2</c:v>
                </c:pt>
                <c:pt idx="19">
                  <c:v>1.3080342544588173E-2</c:v>
                </c:pt>
                <c:pt idx="20">
                  <c:v>-5.0796801111412538E-3</c:v>
                </c:pt>
                <c:pt idx="21">
                  <c:v>-1.2120354287731297E-2</c:v>
                </c:pt>
                <c:pt idx="22">
                  <c:v>9.2985117418214244E-4</c:v>
                </c:pt>
                <c:pt idx="23">
                  <c:v>4.985155648145295E-3</c:v>
                </c:pt>
                <c:pt idx="24">
                  <c:v>7.6679733087974006E-3</c:v>
                </c:pt>
                <c:pt idx="25">
                  <c:v>1.2249035331435034E-2</c:v>
                </c:pt>
                <c:pt idx="26">
                  <c:v>1.0839624401722248E-2</c:v>
                </c:pt>
                <c:pt idx="27">
                  <c:v>6.2127805173897805E-3</c:v>
                </c:pt>
                <c:pt idx="28">
                  <c:v>3.25391012619888E-2</c:v>
                </c:pt>
                <c:pt idx="29">
                  <c:v>-6.3096111264440676E-3</c:v>
                </c:pt>
                <c:pt idx="30">
                  <c:v>-1.2856302040144322E-2</c:v>
                </c:pt>
                <c:pt idx="31">
                  <c:v>6.5872293228333746E-3</c:v>
                </c:pt>
                <c:pt idx="32">
                  <c:v>1.6537223773321827E-2</c:v>
                </c:pt>
                <c:pt idx="33">
                  <c:v>-6.1399596259330653E-3</c:v>
                </c:pt>
                <c:pt idx="34">
                  <c:v>-1.420708415673283E-2</c:v>
                </c:pt>
                <c:pt idx="35">
                  <c:v>-1.9476358948773996E-2</c:v>
                </c:pt>
                <c:pt idx="36">
                  <c:v>-5.8526597170183723E-3</c:v>
                </c:pt>
                <c:pt idx="37">
                  <c:v>6.7339487327979812E-3</c:v>
                </c:pt>
                <c:pt idx="38">
                  <c:v>-4.3340990164708083E-3</c:v>
                </c:pt>
                <c:pt idx="39">
                  <c:v>-1.075870514657979E-3</c:v>
                </c:pt>
                <c:pt idx="40">
                  <c:v>6.4257599692194725E-3</c:v>
                </c:pt>
                <c:pt idx="41">
                  <c:v>1.9124250153577816E-2</c:v>
                </c:pt>
                <c:pt idx="42">
                  <c:v>2.8994619796940853E-2</c:v>
                </c:pt>
                <c:pt idx="43">
                  <c:v>8.0487716276812834E-3</c:v>
                </c:pt>
                <c:pt idx="44">
                  <c:v>-2.1662308648159111E-2</c:v>
                </c:pt>
                <c:pt idx="45">
                  <c:v>7.3520574540224242E-3</c:v>
                </c:pt>
                <c:pt idx="46">
                  <c:v>3.5238596277111546E-2</c:v>
                </c:pt>
                <c:pt idx="47">
                  <c:v>-7.5926067514349091E-3</c:v>
                </c:pt>
                <c:pt idx="48">
                  <c:v>1.7745437469490359E-2</c:v>
                </c:pt>
                <c:pt idx="49">
                  <c:v>-1.864945528885566E-2</c:v>
                </c:pt>
                <c:pt idx="50">
                  <c:v>4.1440127238416592E-3</c:v>
                </c:pt>
                <c:pt idx="51">
                  <c:v>2.5062859975961693E-2</c:v>
                </c:pt>
                <c:pt idx="52">
                  <c:v>5.3792858374000869E-3</c:v>
                </c:pt>
                <c:pt idx="53">
                  <c:v>8.6447187063035651E-3</c:v>
                </c:pt>
                <c:pt idx="54">
                  <c:v>9.0650834050888789E-4</c:v>
                </c:pt>
                <c:pt idx="55">
                  <c:v>-1.5838459921670822E-3</c:v>
                </c:pt>
                <c:pt idx="56">
                  <c:v>-5.2030408006596097E-3</c:v>
                </c:pt>
                <c:pt idx="57">
                  <c:v>-4.0531574018641374E-3</c:v>
                </c:pt>
                <c:pt idx="58">
                  <c:v>-5.9917786678718192E-3</c:v>
                </c:pt>
                <c:pt idx="59">
                  <c:v>-1.057360641044975E-2</c:v>
                </c:pt>
                <c:pt idx="60">
                  <c:v>-2.0400509798292996E-3</c:v>
                </c:pt>
                <c:pt idx="61">
                  <c:v>7.915670929101358E-3</c:v>
                </c:pt>
                <c:pt idx="62">
                  <c:v>1.5908927871603803E-2</c:v>
                </c:pt>
                <c:pt idx="63">
                  <c:v>1.8962818554488069E-2</c:v>
                </c:pt>
                <c:pt idx="64">
                  <c:v>2.9698495005789734E-5</c:v>
                </c:pt>
                <c:pt idx="65">
                  <c:v>-1.0683857631493938E-2</c:v>
                </c:pt>
                <c:pt idx="66">
                  <c:v>6.9986763255527207E-3</c:v>
                </c:pt>
                <c:pt idx="67">
                  <c:v>-9.2669755417369489E-3</c:v>
                </c:pt>
                <c:pt idx="68">
                  <c:v>4.7562091508813161E-3</c:v>
                </c:pt>
                <c:pt idx="69">
                  <c:v>9.0389631310864808E-3</c:v>
                </c:pt>
                <c:pt idx="70">
                  <c:v>6.6544105301380918E-3</c:v>
                </c:pt>
                <c:pt idx="71">
                  <c:v>8.388943242261781E-5</c:v>
                </c:pt>
                <c:pt idx="72">
                  <c:v>4.7439924383687179E-3</c:v>
                </c:pt>
                <c:pt idx="73">
                  <c:v>5.9111450407309078E-3</c:v>
                </c:pt>
                <c:pt idx="74">
                  <c:v>2.8582044645678018E-4</c:v>
                </c:pt>
                <c:pt idx="75">
                  <c:v>-1.2917293891749506E-2</c:v>
                </c:pt>
                <c:pt idx="76">
                  <c:v>5.9374668034580047E-3</c:v>
                </c:pt>
                <c:pt idx="77">
                  <c:v>1.0106927772512892E-2</c:v>
                </c:pt>
                <c:pt idx="78">
                  <c:v>1.2841379373815411E-2</c:v>
                </c:pt>
                <c:pt idx="79">
                  <c:v>4.8392833559768138E-3</c:v>
                </c:pt>
                <c:pt idx="80">
                  <c:v>1.9391018969877011E-3</c:v>
                </c:pt>
                <c:pt idx="81">
                  <c:v>-3.7161359830042545E-4</c:v>
                </c:pt>
                <c:pt idx="82">
                  <c:v>-2.8747381919688514E-3</c:v>
                </c:pt>
                <c:pt idx="83">
                  <c:v>2.5406181736735624E-2</c:v>
                </c:pt>
                <c:pt idx="84">
                  <c:v>-6.4222188488760107E-3</c:v>
                </c:pt>
                <c:pt idx="85">
                  <c:v>-1.320859268350599E-2</c:v>
                </c:pt>
                <c:pt idx="86">
                  <c:v>6.1002974227183111E-3</c:v>
                </c:pt>
                <c:pt idx="87">
                  <c:v>-1.7828275124963478E-2</c:v>
                </c:pt>
                <c:pt idx="88">
                  <c:v>-6.4370664647645705E-3</c:v>
                </c:pt>
                <c:pt idx="89">
                  <c:v>5.8118772904159283E-3</c:v>
                </c:pt>
                <c:pt idx="90">
                  <c:v>-1.6344016159529563E-2</c:v>
                </c:pt>
                <c:pt idx="91">
                  <c:v>1.7875638180509686E-2</c:v>
                </c:pt>
                <c:pt idx="92">
                  <c:v>3.1105173697423608E-2</c:v>
                </c:pt>
                <c:pt idx="93">
                  <c:v>-1.4332707460469336E-2</c:v>
                </c:pt>
                <c:pt idx="94">
                  <c:v>5.9556201789419949E-3</c:v>
                </c:pt>
                <c:pt idx="95">
                  <c:v>1.1507992275506514E-3</c:v>
                </c:pt>
                <c:pt idx="96">
                  <c:v>-1.4308611907451153E-2</c:v>
                </c:pt>
                <c:pt idx="97">
                  <c:v>2.4480902012554821E-2</c:v>
                </c:pt>
                <c:pt idx="98">
                  <c:v>-1.7066094134224677E-2</c:v>
                </c:pt>
                <c:pt idx="99">
                  <c:v>8.4171673652421158E-3</c:v>
                </c:pt>
                <c:pt idx="100">
                  <c:v>-3.2267244679375161E-2</c:v>
                </c:pt>
                <c:pt idx="101">
                  <c:v>7.6734327224425806E-3</c:v>
                </c:pt>
                <c:pt idx="102">
                  <c:v>1.2075163378122894E-2</c:v>
                </c:pt>
                <c:pt idx="103">
                  <c:v>-8.4551878082217164E-4</c:v>
                </c:pt>
                <c:pt idx="104">
                  <c:v>3.6347864444626361E-3</c:v>
                </c:pt>
                <c:pt idx="105">
                  <c:v>2.7085211838588804E-2</c:v>
                </c:pt>
                <c:pt idx="106">
                  <c:v>2.3656816208007759E-3</c:v>
                </c:pt>
                <c:pt idx="107">
                  <c:v>-1.9971310072179321E-2</c:v>
                </c:pt>
                <c:pt idx="108">
                  <c:v>8.394083063301078E-4</c:v>
                </c:pt>
                <c:pt idx="109">
                  <c:v>7.1883507954453949E-3</c:v>
                </c:pt>
                <c:pt idx="110">
                  <c:v>-1.1358935025314832E-2</c:v>
                </c:pt>
                <c:pt idx="111">
                  <c:v>3.0168026793162992E-3</c:v>
                </c:pt>
                <c:pt idx="112">
                  <c:v>-5.2717902691523086E-2</c:v>
                </c:pt>
                <c:pt idx="113">
                  <c:v>-3.0820318003851013E-2</c:v>
                </c:pt>
                <c:pt idx="114">
                  <c:v>-3.1843638311899471E-3</c:v>
                </c:pt>
                <c:pt idx="115">
                  <c:v>2.3729984901899474E-2</c:v>
                </c:pt>
                <c:pt idx="116">
                  <c:v>1.0500789287811917E-2</c:v>
                </c:pt>
                <c:pt idx="117">
                  <c:v>3.3302942001814571E-2</c:v>
                </c:pt>
                <c:pt idx="118">
                  <c:v>-1.4441637123490968E-2</c:v>
                </c:pt>
                <c:pt idx="119">
                  <c:v>-1.0332655077991899E-2</c:v>
                </c:pt>
                <c:pt idx="120">
                  <c:v>1.7123574548114973E-2</c:v>
                </c:pt>
                <c:pt idx="121">
                  <c:v>1.3693651191154075E-2</c:v>
                </c:pt>
                <c:pt idx="122">
                  <c:v>8.5343721554002605E-3</c:v>
                </c:pt>
                <c:pt idx="123">
                  <c:v>-9.6922313467791496E-3</c:v>
                </c:pt>
                <c:pt idx="124">
                  <c:v>9.287618084160492E-3</c:v>
                </c:pt>
                <c:pt idx="125">
                  <c:v>3.6969791402764844E-3</c:v>
                </c:pt>
                <c:pt idx="126">
                  <c:v>-3.3625350620307054E-2</c:v>
                </c:pt>
                <c:pt idx="127">
                  <c:v>-4.4855627064267021E-3</c:v>
                </c:pt>
                <c:pt idx="128">
                  <c:v>-8.2760976920658452E-3</c:v>
                </c:pt>
                <c:pt idx="129">
                  <c:v>5.4803354106889102E-3</c:v>
                </c:pt>
                <c:pt idx="130">
                  <c:v>1.1273290597627092E-2</c:v>
                </c:pt>
                <c:pt idx="131">
                  <c:v>8.299043980708052E-3</c:v>
                </c:pt>
                <c:pt idx="132">
                  <c:v>6.9707033263519532E-3</c:v>
                </c:pt>
                <c:pt idx="133">
                  <c:v>9.7726513605814157E-3</c:v>
                </c:pt>
                <c:pt idx="134">
                  <c:v>1.5866877856006278E-2</c:v>
                </c:pt>
                <c:pt idx="135">
                  <c:v>-2.4506424735374462E-2</c:v>
                </c:pt>
                <c:pt idx="136">
                  <c:v>-1.8967885757939909E-2</c:v>
                </c:pt>
                <c:pt idx="137">
                  <c:v>2.4560685078084187E-2</c:v>
                </c:pt>
                <c:pt idx="138">
                  <c:v>9.7731831247798249E-3</c:v>
                </c:pt>
                <c:pt idx="139">
                  <c:v>1.419978003933476E-2</c:v>
                </c:pt>
                <c:pt idx="140">
                  <c:v>2.1180688314230431E-3</c:v>
                </c:pt>
                <c:pt idx="141">
                  <c:v>6.4797037845902728E-3</c:v>
                </c:pt>
                <c:pt idx="142">
                  <c:v>1.5167202464767583E-2</c:v>
                </c:pt>
                <c:pt idx="143">
                  <c:v>8.2954564073873856E-3</c:v>
                </c:pt>
                <c:pt idx="144">
                  <c:v>1.6170843288001349E-2</c:v>
                </c:pt>
                <c:pt idx="145">
                  <c:v>1.8990072082414249E-2</c:v>
                </c:pt>
                <c:pt idx="146">
                  <c:v>-4.0896486616903852E-3</c:v>
                </c:pt>
                <c:pt idx="147">
                  <c:v>2.263912822023107E-3</c:v>
                </c:pt>
                <c:pt idx="148">
                  <c:v>2.7777041415440944E-4</c:v>
                </c:pt>
                <c:pt idx="149">
                  <c:v>3.4479942684347061E-3</c:v>
                </c:pt>
                <c:pt idx="150">
                  <c:v>-2.1816848126674122E-3</c:v>
                </c:pt>
                <c:pt idx="151">
                  <c:v>2.3774926896756188E-3</c:v>
                </c:pt>
                <c:pt idx="152">
                  <c:v>2.7844531152383913E-2</c:v>
                </c:pt>
                <c:pt idx="153">
                  <c:v>-4.3358172642165814E-3</c:v>
                </c:pt>
                <c:pt idx="154">
                  <c:v>-5.1840865404162136E-4</c:v>
                </c:pt>
                <c:pt idx="155">
                  <c:v>2.1856494805656226E-2</c:v>
                </c:pt>
                <c:pt idx="156">
                  <c:v>2.3394149752910969E-2</c:v>
                </c:pt>
                <c:pt idx="157">
                  <c:v>4.2581450060516128E-3</c:v>
                </c:pt>
                <c:pt idx="158">
                  <c:v>1.1699373636146112E-2</c:v>
                </c:pt>
                <c:pt idx="159">
                  <c:v>3.6994773546126492E-3</c:v>
                </c:pt>
                <c:pt idx="160">
                  <c:v>9.091716261182662E-3</c:v>
                </c:pt>
                <c:pt idx="161">
                  <c:v>9.5706050859908909E-3</c:v>
                </c:pt>
                <c:pt idx="162">
                  <c:v>-3.1745337068862019E-2</c:v>
                </c:pt>
                <c:pt idx="163">
                  <c:v>-1.2191484355443281E-2</c:v>
                </c:pt>
                <c:pt idx="164">
                  <c:v>-3.4216425641917077E-2</c:v>
                </c:pt>
                <c:pt idx="165">
                  <c:v>1.5399544687767167E-3</c:v>
                </c:pt>
                <c:pt idx="166">
                  <c:v>2.2210703384993383E-2</c:v>
                </c:pt>
                <c:pt idx="167">
                  <c:v>1.1120116339719854E-3</c:v>
                </c:pt>
                <c:pt idx="168">
                  <c:v>-2.6757053023448947E-2</c:v>
                </c:pt>
                <c:pt idx="169">
                  <c:v>-2.2699364146020754E-2</c:v>
                </c:pt>
                <c:pt idx="170">
                  <c:v>1.8222327744723169E-2</c:v>
                </c:pt>
                <c:pt idx="171">
                  <c:v>-3.7134110743176209E-3</c:v>
                </c:pt>
                <c:pt idx="172">
                  <c:v>1.6154217849922593E-2</c:v>
                </c:pt>
                <c:pt idx="173">
                  <c:v>4.9865168874892998E-4</c:v>
                </c:pt>
                <c:pt idx="174">
                  <c:v>8.8211170111382273E-3</c:v>
                </c:pt>
                <c:pt idx="175">
                  <c:v>-3.1740158069137533E-2</c:v>
                </c:pt>
                <c:pt idx="176">
                  <c:v>-1.9187967380869135E-2</c:v>
                </c:pt>
                <c:pt idx="177">
                  <c:v>5.9724127710329474E-3</c:v>
                </c:pt>
                <c:pt idx="178">
                  <c:v>5.2131548670356423E-3</c:v>
                </c:pt>
                <c:pt idx="179">
                  <c:v>4.5159412562484963E-3</c:v>
                </c:pt>
                <c:pt idx="180">
                  <c:v>-4.6749826758732162E-2</c:v>
                </c:pt>
                <c:pt idx="181">
                  <c:v>-1.5707655729970516E-2</c:v>
                </c:pt>
                <c:pt idx="182">
                  <c:v>-1.2013092210861024E-2</c:v>
                </c:pt>
                <c:pt idx="183">
                  <c:v>-7.0190621902023196E-3</c:v>
                </c:pt>
                <c:pt idx="184">
                  <c:v>-2.6439008853876813E-2</c:v>
                </c:pt>
                <c:pt idx="185">
                  <c:v>-1.2170397150859361E-2</c:v>
                </c:pt>
                <c:pt idx="186">
                  <c:v>-3.607742071405657E-2</c:v>
                </c:pt>
                <c:pt idx="187">
                  <c:v>5.7901406487519212E-3</c:v>
                </c:pt>
                <c:pt idx="188">
                  <c:v>-1.7306143795180713E-4</c:v>
                </c:pt>
                <c:pt idx="189">
                  <c:v>-3.3268207413579588E-2</c:v>
                </c:pt>
                <c:pt idx="190">
                  <c:v>-2.6230464845523306E-2</c:v>
                </c:pt>
                <c:pt idx="191">
                  <c:v>1.6553661650666551E-3</c:v>
                </c:pt>
                <c:pt idx="192">
                  <c:v>3.2745420111676804E-2</c:v>
                </c:pt>
                <c:pt idx="193">
                  <c:v>-7.9146581261902212E-3</c:v>
                </c:pt>
                <c:pt idx="194">
                  <c:v>2.0156257184933621E-2</c:v>
                </c:pt>
                <c:pt idx="195">
                  <c:v>1.9520180391456674E-2</c:v>
                </c:pt>
                <c:pt idx="196">
                  <c:v>-3.0002856145713758E-2</c:v>
                </c:pt>
                <c:pt idx="197">
                  <c:v>6.756021724432743E-3</c:v>
                </c:pt>
                <c:pt idx="198">
                  <c:v>2.1940100404012269E-2</c:v>
                </c:pt>
                <c:pt idx="199">
                  <c:v>-1.3879029262682818E-2</c:v>
                </c:pt>
                <c:pt idx="200">
                  <c:v>2.077024951135268E-2</c:v>
                </c:pt>
                <c:pt idx="201">
                  <c:v>1.8376641216591522E-2</c:v>
                </c:pt>
                <c:pt idx="202">
                  <c:v>1.5958801276303426E-2</c:v>
                </c:pt>
                <c:pt idx="203">
                  <c:v>-7.7292542572035645E-3</c:v>
                </c:pt>
                <c:pt idx="204">
                  <c:v>-7.7911071355357313E-3</c:v>
                </c:pt>
                <c:pt idx="205">
                  <c:v>-1.9524160502923771E-2</c:v>
                </c:pt>
                <c:pt idx="206">
                  <c:v>-6.7949997437124959E-2</c:v>
                </c:pt>
                <c:pt idx="207">
                  <c:v>-8.7827320159607702E-2</c:v>
                </c:pt>
                <c:pt idx="208">
                  <c:v>5.5894918876301262E-2</c:v>
                </c:pt>
                <c:pt idx="209">
                  <c:v>-7.1361888923136135E-2</c:v>
                </c:pt>
                <c:pt idx="210">
                  <c:v>-7.7777080603065457E-3</c:v>
                </c:pt>
                <c:pt idx="211">
                  <c:v>4.2045670292007738E-4</c:v>
                </c:pt>
                <c:pt idx="212">
                  <c:v>2.1877484821758227E-2</c:v>
                </c:pt>
                <c:pt idx="213">
                  <c:v>4.1326895918803504E-3</c:v>
                </c:pt>
                <c:pt idx="214">
                  <c:v>2.8343128268470991E-2</c:v>
                </c:pt>
                <c:pt idx="215">
                  <c:v>3.5103431035235942E-3</c:v>
                </c:pt>
                <c:pt idx="216">
                  <c:v>-3.5539546690296943E-2</c:v>
                </c:pt>
                <c:pt idx="217">
                  <c:v>6.3110573378243669E-4</c:v>
                </c:pt>
                <c:pt idx="218">
                  <c:v>-1.02565029441749E-2</c:v>
                </c:pt>
                <c:pt idx="219">
                  <c:v>7.8878319842158144E-3</c:v>
                </c:pt>
                <c:pt idx="220">
                  <c:v>-8.9794853239891989E-3</c:v>
                </c:pt>
                <c:pt idx="221">
                  <c:v>9.6832730699042015E-5</c:v>
                </c:pt>
                <c:pt idx="222">
                  <c:v>-7.8353894563950226E-6</c:v>
                </c:pt>
                <c:pt idx="223">
                  <c:v>-1.3856985861331881E-2</c:v>
                </c:pt>
                <c:pt idx="224">
                  <c:v>-8.9223819534562428E-3</c:v>
                </c:pt>
                <c:pt idx="225">
                  <c:v>8.9800461046795205E-3</c:v>
                </c:pt>
                <c:pt idx="226">
                  <c:v>-1.373644763904492E-2</c:v>
                </c:pt>
                <c:pt idx="227">
                  <c:v>1.3624764983126699E-2</c:v>
                </c:pt>
                <c:pt idx="228">
                  <c:v>-2.2812721440884396E-2</c:v>
                </c:pt>
                <c:pt idx="229">
                  <c:v>-1.9208603150224355E-2</c:v>
                </c:pt>
                <c:pt idx="230">
                  <c:v>-7.9062664160135174E-3</c:v>
                </c:pt>
                <c:pt idx="231">
                  <c:v>3.1816779208863825E-2</c:v>
                </c:pt>
                <c:pt idx="232">
                  <c:v>2.9025606792512084E-3</c:v>
                </c:pt>
                <c:pt idx="233">
                  <c:v>6.4192542529470844E-3</c:v>
                </c:pt>
                <c:pt idx="234">
                  <c:v>-1.8131465277985907E-3</c:v>
                </c:pt>
                <c:pt idx="235">
                  <c:v>-9.9477245214438063E-4</c:v>
                </c:pt>
                <c:pt idx="236">
                  <c:v>5.9435203615305007E-3</c:v>
                </c:pt>
                <c:pt idx="237">
                  <c:v>-4.3082583507311773E-3</c:v>
                </c:pt>
                <c:pt idx="238">
                  <c:v>1.5014484178366476E-2</c:v>
                </c:pt>
                <c:pt idx="239">
                  <c:v>5.6357428514886539E-3</c:v>
                </c:pt>
                <c:pt idx="240">
                  <c:v>-8.451970482625212E-3</c:v>
                </c:pt>
                <c:pt idx="241">
                  <c:v>7.5448243786650155E-3</c:v>
                </c:pt>
                <c:pt idx="242">
                  <c:v>3.9099275671933536E-3</c:v>
                </c:pt>
                <c:pt idx="243">
                  <c:v>-1.0416849493579735E-2</c:v>
                </c:pt>
                <c:pt idx="244">
                  <c:v>9.6926961254941903E-3</c:v>
                </c:pt>
                <c:pt idx="245">
                  <c:v>-5.9824531130536866E-3</c:v>
                </c:pt>
                <c:pt idx="246">
                  <c:v>1.7261481646907193E-2</c:v>
                </c:pt>
                <c:pt idx="247">
                  <c:v>2.213694538279783E-2</c:v>
                </c:pt>
                <c:pt idx="248">
                  <c:v>-1.1022108262544342E-3</c:v>
                </c:pt>
                <c:pt idx="249">
                  <c:v>1.0309246957001313E-2</c:v>
                </c:pt>
                <c:pt idx="250">
                  <c:v>-1.7275653162265321E-2</c:v>
                </c:pt>
                <c:pt idx="251">
                  <c:v>-2.0312719537486854E-2</c:v>
                </c:pt>
                <c:pt idx="252">
                  <c:v>3.0003113882572153E-3</c:v>
                </c:pt>
                <c:pt idx="253">
                  <c:v>4.261478526080143E-3</c:v>
                </c:pt>
                <c:pt idx="254">
                  <c:v>1.8958816264690909E-3</c:v>
                </c:pt>
                <c:pt idx="255">
                  <c:v>1.1770262473806673E-2</c:v>
                </c:pt>
                <c:pt idx="256">
                  <c:v>-7.9290321413310778E-3</c:v>
                </c:pt>
                <c:pt idx="257">
                  <c:v>1.0952884947291323E-2</c:v>
                </c:pt>
                <c:pt idx="258">
                  <c:v>7.0115191941243753E-3</c:v>
                </c:pt>
                <c:pt idx="259">
                  <c:v>1.2074682110752242E-2</c:v>
                </c:pt>
                <c:pt idx="260">
                  <c:v>1.8640942781561341E-2</c:v>
                </c:pt>
                <c:pt idx="261">
                  <c:v>9.9236030829493917E-3</c:v>
                </c:pt>
                <c:pt idx="262">
                  <c:v>-5.5011711412693092E-4</c:v>
                </c:pt>
                <c:pt idx="263">
                  <c:v>6.1318708982068034E-3</c:v>
                </c:pt>
                <c:pt idx="264">
                  <c:v>-2.1477553595970197E-2</c:v>
                </c:pt>
                <c:pt idx="265">
                  <c:v>8.0422572639087875E-4</c:v>
                </c:pt>
                <c:pt idx="266">
                  <c:v>-2.0351728719733383E-2</c:v>
                </c:pt>
                <c:pt idx="267">
                  <c:v>2.9712790435033595E-2</c:v>
                </c:pt>
                <c:pt idx="268">
                  <c:v>2.2875581383637465E-2</c:v>
                </c:pt>
                <c:pt idx="269">
                  <c:v>1.4883845813296905E-3</c:v>
                </c:pt>
                <c:pt idx="270">
                  <c:v>5.9773082243775363E-4</c:v>
                </c:pt>
                <c:pt idx="271">
                  <c:v>-5.8753481076304799E-3</c:v>
                </c:pt>
                <c:pt idx="272">
                  <c:v>-1.4604331099157864E-2</c:v>
                </c:pt>
                <c:pt idx="273">
                  <c:v>3.1358494915263027E-3</c:v>
                </c:pt>
                <c:pt idx="274">
                  <c:v>1.7286688047439536E-2</c:v>
                </c:pt>
                <c:pt idx="275">
                  <c:v>-8.0787650194892712E-3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EF3-4AC0-BBD4-BF4629AD5AD0}"/>
            </c:ext>
          </c:extLst>
        </c:ser>
        <c:ser>
          <c:idx val="8"/>
          <c:order val="8"/>
          <c:tx>
            <c:strRef>
              <c:f>'Log Returns'!$J$2</c:f>
              <c:strCache>
                <c:ptCount val="1"/>
                <c:pt idx="0">
                  <c:v>BA_R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numRef>
              <c:f>'Log Returns'!$A$3:$A$278</c:f>
              <c:numCache>
                <c:formatCode>m/d/yyyy</c:formatCode>
                <c:ptCount val="276"/>
                <c:pt idx="0">
                  <c:v>45203</c:v>
                </c:pt>
                <c:pt idx="1">
                  <c:v>45204</c:v>
                </c:pt>
                <c:pt idx="2">
                  <c:v>45205</c:v>
                </c:pt>
                <c:pt idx="3">
                  <c:v>45210</c:v>
                </c:pt>
                <c:pt idx="4">
                  <c:v>45211</c:v>
                </c:pt>
                <c:pt idx="5">
                  <c:v>45212</c:v>
                </c:pt>
                <c:pt idx="6">
                  <c:v>45217</c:v>
                </c:pt>
                <c:pt idx="7">
                  <c:v>45218</c:v>
                </c:pt>
                <c:pt idx="8">
                  <c:v>45219</c:v>
                </c:pt>
                <c:pt idx="9">
                  <c:v>45224</c:v>
                </c:pt>
                <c:pt idx="10">
                  <c:v>45225</c:v>
                </c:pt>
                <c:pt idx="11">
                  <c:v>45226</c:v>
                </c:pt>
                <c:pt idx="12">
                  <c:v>45231</c:v>
                </c:pt>
                <c:pt idx="13">
                  <c:v>45232</c:v>
                </c:pt>
                <c:pt idx="14">
                  <c:v>45233</c:v>
                </c:pt>
                <c:pt idx="15">
                  <c:v>45239</c:v>
                </c:pt>
                <c:pt idx="16">
                  <c:v>45240</c:v>
                </c:pt>
                <c:pt idx="17">
                  <c:v>45245</c:v>
                </c:pt>
                <c:pt idx="18">
                  <c:v>45246</c:v>
                </c:pt>
                <c:pt idx="19">
                  <c:v>45247</c:v>
                </c:pt>
                <c:pt idx="20">
                  <c:v>45252</c:v>
                </c:pt>
                <c:pt idx="21">
                  <c:v>45259</c:v>
                </c:pt>
                <c:pt idx="22">
                  <c:v>45260</c:v>
                </c:pt>
                <c:pt idx="23">
                  <c:v>45261</c:v>
                </c:pt>
                <c:pt idx="24">
                  <c:v>45266</c:v>
                </c:pt>
                <c:pt idx="25">
                  <c:v>45267</c:v>
                </c:pt>
                <c:pt idx="26">
                  <c:v>45268</c:v>
                </c:pt>
                <c:pt idx="27">
                  <c:v>45273</c:v>
                </c:pt>
                <c:pt idx="28">
                  <c:v>45274</c:v>
                </c:pt>
                <c:pt idx="29">
                  <c:v>45275</c:v>
                </c:pt>
                <c:pt idx="30">
                  <c:v>45280</c:v>
                </c:pt>
                <c:pt idx="31">
                  <c:v>45281</c:v>
                </c:pt>
                <c:pt idx="32">
                  <c:v>45282</c:v>
                </c:pt>
                <c:pt idx="33">
                  <c:v>45287</c:v>
                </c:pt>
                <c:pt idx="34">
                  <c:v>45288</c:v>
                </c:pt>
                <c:pt idx="35">
                  <c:v>45289</c:v>
                </c:pt>
                <c:pt idx="36">
                  <c:v>45302</c:v>
                </c:pt>
                <c:pt idx="37">
                  <c:v>45303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45315</c:v>
                </c:pt>
                <c:pt idx="42">
                  <c:v>45316</c:v>
                </c:pt>
                <c:pt idx="43">
                  <c:v>45317</c:v>
                </c:pt>
                <c:pt idx="44">
                  <c:v>45322</c:v>
                </c:pt>
                <c:pt idx="45">
                  <c:v>45323</c:v>
                </c:pt>
                <c:pt idx="46">
                  <c:v>45324</c:v>
                </c:pt>
                <c:pt idx="47">
                  <c:v>45329</c:v>
                </c:pt>
                <c:pt idx="48">
                  <c:v>45330</c:v>
                </c:pt>
                <c:pt idx="49">
                  <c:v>45331</c:v>
                </c:pt>
                <c:pt idx="50">
                  <c:v>45336</c:v>
                </c:pt>
                <c:pt idx="51">
                  <c:v>45337</c:v>
                </c:pt>
                <c:pt idx="52">
                  <c:v>45338</c:v>
                </c:pt>
                <c:pt idx="53">
                  <c:v>45343</c:v>
                </c:pt>
                <c:pt idx="54">
                  <c:v>45344</c:v>
                </c:pt>
                <c:pt idx="55">
                  <c:v>45345</c:v>
                </c:pt>
                <c:pt idx="56">
                  <c:v>45350</c:v>
                </c:pt>
                <c:pt idx="57">
                  <c:v>45351</c:v>
                </c:pt>
                <c:pt idx="58">
                  <c:v>45352</c:v>
                </c:pt>
                <c:pt idx="59">
                  <c:v>45357</c:v>
                </c:pt>
                <c:pt idx="60">
                  <c:v>45358</c:v>
                </c:pt>
                <c:pt idx="61">
                  <c:v>45359</c:v>
                </c:pt>
                <c:pt idx="62">
                  <c:v>45364</c:v>
                </c:pt>
                <c:pt idx="63">
                  <c:v>45365</c:v>
                </c:pt>
                <c:pt idx="64">
                  <c:v>45366</c:v>
                </c:pt>
                <c:pt idx="65">
                  <c:v>45371</c:v>
                </c:pt>
                <c:pt idx="66">
                  <c:v>45372</c:v>
                </c:pt>
                <c:pt idx="67">
                  <c:v>45373</c:v>
                </c:pt>
                <c:pt idx="68">
                  <c:v>45378</c:v>
                </c:pt>
                <c:pt idx="69">
                  <c:v>45379</c:v>
                </c:pt>
                <c:pt idx="70">
                  <c:v>45385</c:v>
                </c:pt>
                <c:pt idx="71">
                  <c:v>45386</c:v>
                </c:pt>
                <c:pt idx="72">
                  <c:v>45387</c:v>
                </c:pt>
                <c:pt idx="73">
                  <c:v>45392</c:v>
                </c:pt>
                <c:pt idx="74">
                  <c:v>45393</c:v>
                </c:pt>
                <c:pt idx="75">
                  <c:v>45394</c:v>
                </c:pt>
                <c:pt idx="76">
                  <c:v>45399</c:v>
                </c:pt>
                <c:pt idx="77">
                  <c:v>45400</c:v>
                </c:pt>
                <c:pt idx="78">
                  <c:v>45401</c:v>
                </c:pt>
                <c:pt idx="79">
                  <c:v>45406</c:v>
                </c:pt>
                <c:pt idx="80">
                  <c:v>45407</c:v>
                </c:pt>
                <c:pt idx="81">
                  <c:v>45408</c:v>
                </c:pt>
                <c:pt idx="82">
                  <c:v>45420</c:v>
                </c:pt>
                <c:pt idx="83">
                  <c:v>45421</c:v>
                </c:pt>
                <c:pt idx="84">
                  <c:v>45427</c:v>
                </c:pt>
                <c:pt idx="85">
                  <c:v>45428</c:v>
                </c:pt>
                <c:pt idx="86">
                  <c:v>45429</c:v>
                </c:pt>
                <c:pt idx="87">
                  <c:v>45434</c:v>
                </c:pt>
                <c:pt idx="88">
                  <c:v>45435</c:v>
                </c:pt>
                <c:pt idx="89">
                  <c:v>45436</c:v>
                </c:pt>
                <c:pt idx="90">
                  <c:v>45441</c:v>
                </c:pt>
                <c:pt idx="91">
                  <c:v>45442</c:v>
                </c:pt>
                <c:pt idx="92">
                  <c:v>45443</c:v>
                </c:pt>
                <c:pt idx="93">
                  <c:v>45448</c:v>
                </c:pt>
                <c:pt idx="94">
                  <c:v>45449</c:v>
                </c:pt>
                <c:pt idx="95">
                  <c:v>45450</c:v>
                </c:pt>
                <c:pt idx="96">
                  <c:v>45455</c:v>
                </c:pt>
                <c:pt idx="97">
                  <c:v>45464</c:v>
                </c:pt>
                <c:pt idx="98">
                  <c:v>45469</c:v>
                </c:pt>
                <c:pt idx="99">
                  <c:v>45470</c:v>
                </c:pt>
                <c:pt idx="100">
                  <c:v>45471</c:v>
                </c:pt>
                <c:pt idx="101">
                  <c:v>45476</c:v>
                </c:pt>
                <c:pt idx="102">
                  <c:v>45483</c:v>
                </c:pt>
                <c:pt idx="103">
                  <c:v>45484</c:v>
                </c:pt>
                <c:pt idx="104">
                  <c:v>45485</c:v>
                </c:pt>
                <c:pt idx="105">
                  <c:v>45490</c:v>
                </c:pt>
                <c:pt idx="106">
                  <c:v>45491</c:v>
                </c:pt>
                <c:pt idx="107">
                  <c:v>45492</c:v>
                </c:pt>
                <c:pt idx="108">
                  <c:v>45497</c:v>
                </c:pt>
                <c:pt idx="109">
                  <c:v>45498</c:v>
                </c:pt>
                <c:pt idx="110">
                  <c:v>45499</c:v>
                </c:pt>
                <c:pt idx="111">
                  <c:v>45504</c:v>
                </c:pt>
                <c:pt idx="112">
                  <c:v>45505</c:v>
                </c:pt>
                <c:pt idx="113">
                  <c:v>45506</c:v>
                </c:pt>
                <c:pt idx="114">
                  <c:v>45511</c:v>
                </c:pt>
                <c:pt idx="115">
                  <c:v>45512</c:v>
                </c:pt>
                <c:pt idx="116">
                  <c:v>45513</c:v>
                </c:pt>
                <c:pt idx="117">
                  <c:v>45518</c:v>
                </c:pt>
                <c:pt idx="118">
                  <c:v>45519</c:v>
                </c:pt>
                <c:pt idx="119">
                  <c:v>45520</c:v>
                </c:pt>
                <c:pt idx="120">
                  <c:v>45525</c:v>
                </c:pt>
                <c:pt idx="121">
                  <c:v>45526</c:v>
                </c:pt>
                <c:pt idx="122">
                  <c:v>45527</c:v>
                </c:pt>
                <c:pt idx="123">
                  <c:v>45532</c:v>
                </c:pt>
                <c:pt idx="124">
                  <c:v>45533</c:v>
                </c:pt>
                <c:pt idx="125">
                  <c:v>45534</c:v>
                </c:pt>
                <c:pt idx="126">
                  <c:v>45539</c:v>
                </c:pt>
                <c:pt idx="127">
                  <c:v>45540</c:v>
                </c:pt>
                <c:pt idx="128">
                  <c:v>45541</c:v>
                </c:pt>
                <c:pt idx="129">
                  <c:v>45546</c:v>
                </c:pt>
                <c:pt idx="130">
                  <c:v>45547</c:v>
                </c:pt>
                <c:pt idx="131">
                  <c:v>45548</c:v>
                </c:pt>
                <c:pt idx="132">
                  <c:v>45553</c:v>
                </c:pt>
                <c:pt idx="133">
                  <c:v>45554</c:v>
                </c:pt>
                <c:pt idx="134">
                  <c:v>45555</c:v>
                </c:pt>
                <c:pt idx="135">
                  <c:v>45560</c:v>
                </c:pt>
                <c:pt idx="136">
                  <c:v>45561</c:v>
                </c:pt>
                <c:pt idx="137">
                  <c:v>45562</c:v>
                </c:pt>
                <c:pt idx="138">
                  <c:v>45567</c:v>
                </c:pt>
                <c:pt idx="139">
                  <c:v>45568</c:v>
                </c:pt>
                <c:pt idx="140">
                  <c:v>45569</c:v>
                </c:pt>
                <c:pt idx="141">
                  <c:v>45574</c:v>
                </c:pt>
                <c:pt idx="142">
                  <c:v>45575</c:v>
                </c:pt>
                <c:pt idx="143">
                  <c:v>45576</c:v>
                </c:pt>
                <c:pt idx="144">
                  <c:v>45581</c:v>
                </c:pt>
                <c:pt idx="145">
                  <c:v>45582</c:v>
                </c:pt>
                <c:pt idx="146">
                  <c:v>45583</c:v>
                </c:pt>
                <c:pt idx="147">
                  <c:v>45588</c:v>
                </c:pt>
                <c:pt idx="148">
                  <c:v>45589</c:v>
                </c:pt>
                <c:pt idx="149">
                  <c:v>45590</c:v>
                </c:pt>
                <c:pt idx="150">
                  <c:v>45595</c:v>
                </c:pt>
                <c:pt idx="151">
                  <c:v>45596</c:v>
                </c:pt>
                <c:pt idx="152">
                  <c:v>45597</c:v>
                </c:pt>
                <c:pt idx="153">
                  <c:v>45603</c:v>
                </c:pt>
                <c:pt idx="154">
                  <c:v>45604</c:v>
                </c:pt>
                <c:pt idx="155">
                  <c:v>45609</c:v>
                </c:pt>
                <c:pt idx="156">
                  <c:v>45610</c:v>
                </c:pt>
                <c:pt idx="157">
                  <c:v>45611</c:v>
                </c:pt>
                <c:pt idx="158">
                  <c:v>45616</c:v>
                </c:pt>
                <c:pt idx="159">
                  <c:v>45617</c:v>
                </c:pt>
                <c:pt idx="160">
                  <c:v>45618</c:v>
                </c:pt>
                <c:pt idx="161">
                  <c:v>45623</c:v>
                </c:pt>
                <c:pt idx="162">
                  <c:v>45630</c:v>
                </c:pt>
                <c:pt idx="163">
                  <c:v>45631</c:v>
                </c:pt>
                <c:pt idx="164">
                  <c:v>45632</c:v>
                </c:pt>
                <c:pt idx="165">
                  <c:v>45637</c:v>
                </c:pt>
                <c:pt idx="166">
                  <c:v>45638</c:v>
                </c:pt>
                <c:pt idx="167">
                  <c:v>45639</c:v>
                </c:pt>
                <c:pt idx="168">
                  <c:v>45644</c:v>
                </c:pt>
                <c:pt idx="169">
                  <c:v>45645</c:v>
                </c:pt>
                <c:pt idx="170">
                  <c:v>45646</c:v>
                </c:pt>
                <c:pt idx="171">
                  <c:v>45653</c:v>
                </c:pt>
                <c:pt idx="172">
                  <c:v>45672</c:v>
                </c:pt>
                <c:pt idx="173">
                  <c:v>45673</c:v>
                </c:pt>
                <c:pt idx="174">
                  <c:v>45674</c:v>
                </c:pt>
                <c:pt idx="175">
                  <c:v>45679</c:v>
                </c:pt>
                <c:pt idx="176">
                  <c:v>45680</c:v>
                </c:pt>
                <c:pt idx="177">
                  <c:v>45681</c:v>
                </c:pt>
                <c:pt idx="178">
                  <c:v>45686</c:v>
                </c:pt>
                <c:pt idx="179">
                  <c:v>45687</c:v>
                </c:pt>
                <c:pt idx="180">
                  <c:v>45688</c:v>
                </c:pt>
                <c:pt idx="181">
                  <c:v>45693</c:v>
                </c:pt>
                <c:pt idx="182">
                  <c:v>45694</c:v>
                </c:pt>
                <c:pt idx="183">
                  <c:v>45695</c:v>
                </c:pt>
                <c:pt idx="184">
                  <c:v>45700</c:v>
                </c:pt>
                <c:pt idx="185">
                  <c:v>45701</c:v>
                </c:pt>
                <c:pt idx="186">
                  <c:v>45702</c:v>
                </c:pt>
                <c:pt idx="187">
                  <c:v>45707</c:v>
                </c:pt>
                <c:pt idx="188">
                  <c:v>45708</c:v>
                </c:pt>
                <c:pt idx="189">
                  <c:v>45709</c:v>
                </c:pt>
                <c:pt idx="190">
                  <c:v>45714</c:v>
                </c:pt>
                <c:pt idx="191">
                  <c:v>45715</c:v>
                </c:pt>
                <c:pt idx="192">
                  <c:v>45716</c:v>
                </c:pt>
                <c:pt idx="193">
                  <c:v>45721</c:v>
                </c:pt>
                <c:pt idx="194">
                  <c:v>45722</c:v>
                </c:pt>
                <c:pt idx="195">
                  <c:v>45723</c:v>
                </c:pt>
                <c:pt idx="196">
                  <c:v>45728</c:v>
                </c:pt>
                <c:pt idx="197">
                  <c:v>45729</c:v>
                </c:pt>
                <c:pt idx="198">
                  <c:v>45730</c:v>
                </c:pt>
                <c:pt idx="199">
                  <c:v>45735</c:v>
                </c:pt>
                <c:pt idx="200">
                  <c:v>45736</c:v>
                </c:pt>
                <c:pt idx="201">
                  <c:v>45737</c:v>
                </c:pt>
                <c:pt idx="202">
                  <c:v>45742</c:v>
                </c:pt>
                <c:pt idx="203">
                  <c:v>45743</c:v>
                </c:pt>
                <c:pt idx="204">
                  <c:v>45744</c:v>
                </c:pt>
                <c:pt idx="205">
                  <c:v>45749</c:v>
                </c:pt>
                <c:pt idx="206">
                  <c:v>45750</c:v>
                </c:pt>
                <c:pt idx="207">
                  <c:v>45751</c:v>
                </c:pt>
                <c:pt idx="208">
                  <c:v>45756</c:v>
                </c:pt>
                <c:pt idx="209">
                  <c:v>45757</c:v>
                </c:pt>
                <c:pt idx="210">
                  <c:v>45758</c:v>
                </c:pt>
                <c:pt idx="211">
                  <c:v>45763</c:v>
                </c:pt>
                <c:pt idx="212">
                  <c:v>45764</c:v>
                </c:pt>
                <c:pt idx="213">
                  <c:v>45770</c:v>
                </c:pt>
                <c:pt idx="214">
                  <c:v>45771</c:v>
                </c:pt>
                <c:pt idx="215">
                  <c:v>45772</c:v>
                </c:pt>
                <c:pt idx="216">
                  <c:v>45777</c:v>
                </c:pt>
                <c:pt idx="217">
                  <c:v>45778</c:v>
                </c:pt>
                <c:pt idx="218">
                  <c:v>45784</c:v>
                </c:pt>
                <c:pt idx="219">
                  <c:v>45785</c:v>
                </c:pt>
                <c:pt idx="220">
                  <c:v>45791</c:v>
                </c:pt>
                <c:pt idx="221">
                  <c:v>45792</c:v>
                </c:pt>
                <c:pt idx="222">
                  <c:v>45793</c:v>
                </c:pt>
                <c:pt idx="223">
                  <c:v>45798</c:v>
                </c:pt>
                <c:pt idx="224">
                  <c:v>45799</c:v>
                </c:pt>
                <c:pt idx="225">
                  <c:v>45800</c:v>
                </c:pt>
                <c:pt idx="226">
                  <c:v>45805</c:v>
                </c:pt>
                <c:pt idx="227">
                  <c:v>45806</c:v>
                </c:pt>
                <c:pt idx="228">
                  <c:v>45807</c:v>
                </c:pt>
                <c:pt idx="229">
                  <c:v>45812</c:v>
                </c:pt>
                <c:pt idx="230">
                  <c:v>45813</c:v>
                </c:pt>
                <c:pt idx="231">
                  <c:v>45814</c:v>
                </c:pt>
                <c:pt idx="232">
                  <c:v>45819</c:v>
                </c:pt>
                <c:pt idx="233">
                  <c:v>45820</c:v>
                </c:pt>
                <c:pt idx="234">
                  <c:v>45826</c:v>
                </c:pt>
                <c:pt idx="235">
                  <c:v>45833</c:v>
                </c:pt>
                <c:pt idx="236">
                  <c:v>45834</c:v>
                </c:pt>
                <c:pt idx="237">
                  <c:v>45835</c:v>
                </c:pt>
                <c:pt idx="238">
                  <c:v>45840</c:v>
                </c:pt>
                <c:pt idx="239">
                  <c:v>45841</c:v>
                </c:pt>
                <c:pt idx="240">
                  <c:v>45847</c:v>
                </c:pt>
                <c:pt idx="241">
                  <c:v>45848</c:v>
                </c:pt>
                <c:pt idx="242">
                  <c:v>45849</c:v>
                </c:pt>
                <c:pt idx="243">
                  <c:v>45854</c:v>
                </c:pt>
                <c:pt idx="244">
                  <c:v>45855</c:v>
                </c:pt>
                <c:pt idx="245">
                  <c:v>45856</c:v>
                </c:pt>
                <c:pt idx="246">
                  <c:v>45861</c:v>
                </c:pt>
                <c:pt idx="247">
                  <c:v>45862</c:v>
                </c:pt>
                <c:pt idx="248">
                  <c:v>45863</c:v>
                </c:pt>
                <c:pt idx="249">
                  <c:v>45868</c:v>
                </c:pt>
                <c:pt idx="250">
                  <c:v>45869</c:v>
                </c:pt>
                <c:pt idx="251">
                  <c:v>45870</c:v>
                </c:pt>
                <c:pt idx="252">
                  <c:v>45875</c:v>
                </c:pt>
                <c:pt idx="253">
                  <c:v>45876</c:v>
                </c:pt>
                <c:pt idx="254">
                  <c:v>45877</c:v>
                </c:pt>
                <c:pt idx="255">
                  <c:v>45882</c:v>
                </c:pt>
                <c:pt idx="256">
                  <c:v>45883</c:v>
                </c:pt>
                <c:pt idx="257">
                  <c:v>45884</c:v>
                </c:pt>
                <c:pt idx="258">
                  <c:v>45889</c:v>
                </c:pt>
                <c:pt idx="259">
                  <c:v>45890</c:v>
                </c:pt>
                <c:pt idx="260">
                  <c:v>45891</c:v>
                </c:pt>
                <c:pt idx="261">
                  <c:v>45896</c:v>
                </c:pt>
                <c:pt idx="262">
                  <c:v>45897</c:v>
                </c:pt>
                <c:pt idx="263">
                  <c:v>45898</c:v>
                </c:pt>
                <c:pt idx="264">
                  <c:v>45903</c:v>
                </c:pt>
                <c:pt idx="265">
                  <c:v>45904</c:v>
                </c:pt>
                <c:pt idx="266">
                  <c:v>45905</c:v>
                </c:pt>
                <c:pt idx="267">
                  <c:v>45910</c:v>
                </c:pt>
                <c:pt idx="268">
                  <c:v>45911</c:v>
                </c:pt>
                <c:pt idx="269">
                  <c:v>45912</c:v>
                </c:pt>
                <c:pt idx="270">
                  <c:v>45917</c:v>
                </c:pt>
                <c:pt idx="271">
                  <c:v>45918</c:v>
                </c:pt>
                <c:pt idx="272">
                  <c:v>45919</c:v>
                </c:pt>
                <c:pt idx="273">
                  <c:v>45924</c:v>
                </c:pt>
                <c:pt idx="274">
                  <c:v>45925</c:v>
                </c:pt>
                <c:pt idx="275">
                  <c:v>45926</c:v>
                </c:pt>
              </c:numCache>
            </c:numRef>
          </c:cat>
          <c:val>
            <c:numRef>
              <c:f>'Log Returns'!$J$3:$J$278</c:f>
              <c:numCache>
                <c:formatCode>0.0000</c:formatCode>
                <c:ptCount val="276"/>
                <c:pt idx="0">
                  <c:v>-3.6779308394960337E-3</c:v>
                </c:pt>
                <c:pt idx="1">
                  <c:v>-4.6905718419721964E-4</c:v>
                </c:pt>
                <c:pt idx="2">
                  <c:v>8.0506655998242322E-3</c:v>
                </c:pt>
                <c:pt idx="3">
                  <c:v>-1.1183897353284707E-3</c:v>
                </c:pt>
                <c:pt idx="4">
                  <c:v>-2.4169668322973119E-2</c:v>
                </c:pt>
                <c:pt idx="5">
                  <c:v>-6.4294454962057518E-2</c:v>
                </c:pt>
                <c:pt idx="6">
                  <c:v>1.094150430651155E-3</c:v>
                </c:pt>
                <c:pt idx="7">
                  <c:v>-1.5467448338271763E-2</c:v>
                </c:pt>
                <c:pt idx="8">
                  <c:v>-1.5826667696626974E-2</c:v>
                </c:pt>
                <c:pt idx="9">
                  <c:v>-3.8315760576227834E-2</c:v>
                </c:pt>
                <c:pt idx="10">
                  <c:v>3.6405599929278851E-3</c:v>
                </c:pt>
                <c:pt idx="11">
                  <c:v>7.7461022743195197E-3</c:v>
                </c:pt>
                <c:pt idx="12">
                  <c:v>4.2984016547171789E-4</c:v>
                </c:pt>
                <c:pt idx="13">
                  <c:v>2.7364471036846721E-2</c:v>
                </c:pt>
                <c:pt idx="14">
                  <c:v>1.4559667454769727E-2</c:v>
                </c:pt>
                <c:pt idx="15">
                  <c:v>5.4294709555849138E-3</c:v>
                </c:pt>
                <c:pt idx="16">
                  <c:v>1.4086512093978999E-2</c:v>
                </c:pt>
                <c:pt idx="17">
                  <c:v>-3.4371121631853727E-3</c:v>
                </c:pt>
                <c:pt idx="18">
                  <c:v>-3.0088400158569312E-2</c:v>
                </c:pt>
                <c:pt idx="19">
                  <c:v>1.229528270760963E-3</c:v>
                </c:pt>
                <c:pt idx="20">
                  <c:v>3.9455748183153178E-4</c:v>
                </c:pt>
                <c:pt idx="21">
                  <c:v>8.1575476634561939E-3</c:v>
                </c:pt>
                <c:pt idx="22">
                  <c:v>3.4663715178551553E-2</c:v>
                </c:pt>
                <c:pt idx="23">
                  <c:v>6.2184083569019827E-3</c:v>
                </c:pt>
                <c:pt idx="24">
                  <c:v>2.1571855155089199E-2</c:v>
                </c:pt>
                <c:pt idx="25">
                  <c:v>1.4876779975775413E-2</c:v>
                </c:pt>
                <c:pt idx="26">
                  <c:v>2.8237692254925527E-2</c:v>
                </c:pt>
                <c:pt idx="27">
                  <c:v>6.4277811379464395E-4</c:v>
                </c:pt>
                <c:pt idx="28">
                  <c:v>1.7431242588113394E-2</c:v>
                </c:pt>
                <c:pt idx="29">
                  <c:v>2.8423165207160286E-2</c:v>
                </c:pt>
                <c:pt idx="30">
                  <c:v>-1.6096195237694465E-2</c:v>
                </c:pt>
                <c:pt idx="31">
                  <c:v>1.0308471537011551E-2</c:v>
                </c:pt>
                <c:pt idx="32">
                  <c:v>8.235448015362596E-3</c:v>
                </c:pt>
                <c:pt idx="33">
                  <c:v>-5.4830657544741165E-3</c:v>
                </c:pt>
                <c:pt idx="34">
                  <c:v>-6.7188586619183477E-3</c:v>
                </c:pt>
                <c:pt idx="35">
                  <c:v>-1.420513376142413E-2</c:v>
                </c:pt>
                <c:pt idx="36">
                  <c:v>-3.4233750940564515E-2</c:v>
                </c:pt>
                <c:pt idx="37">
                  <c:v>-2.9398749212349171E-2</c:v>
                </c:pt>
                <c:pt idx="38">
                  <c:v>1.2228172501954458E-2</c:v>
                </c:pt>
                <c:pt idx="39">
                  <c:v>4.9292376783558758E-2</c:v>
                </c:pt>
                <c:pt idx="40">
                  <c:v>1.9454725289877416E-2</c:v>
                </c:pt>
                <c:pt idx="41">
                  <c:v>1.1761352508477971E-2</c:v>
                </c:pt>
                <c:pt idx="42">
                  <c:v>-5.478958757150789E-2</c:v>
                </c:pt>
                <c:pt idx="43">
                  <c:v>2.1846113567155937E-2</c:v>
                </c:pt>
                <c:pt idx="44">
                  <c:v>4.7951917634413088E-2</c:v>
                </c:pt>
                <c:pt idx="45">
                  <c:v>-1.608539563321715E-3</c:v>
                </c:pt>
                <c:pt idx="46">
                  <c:v>4.1975510904942994E-3</c:v>
                </c:pt>
                <c:pt idx="47">
                  <c:v>9.7386644759930949E-3</c:v>
                </c:pt>
                <c:pt idx="48">
                  <c:v>-7.6837960284916488E-3</c:v>
                </c:pt>
                <c:pt idx="49">
                  <c:v>1.052381513926578E-3</c:v>
                </c:pt>
                <c:pt idx="50">
                  <c:v>-3.8709386639394347E-3</c:v>
                </c:pt>
                <c:pt idx="51">
                  <c:v>1.2016047226957425E-2</c:v>
                </c:pt>
                <c:pt idx="52">
                  <c:v>-2.7585257473454216E-3</c:v>
                </c:pt>
                <c:pt idx="53">
                  <c:v>-9.5527484600677753E-3</c:v>
                </c:pt>
                <c:pt idx="54">
                  <c:v>6.2350970145630142E-4</c:v>
                </c:pt>
                <c:pt idx="55">
                  <c:v>5.1861983599050492E-5</c:v>
                </c:pt>
                <c:pt idx="56">
                  <c:v>2.1040506032685515E-2</c:v>
                </c:pt>
                <c:pt idx="57">
                  <c:v>-1.7856891862115244E-2</c:v>
                </c:pt>
                <c:pt idx="58">
                  <c:v>-2.9669925597476818E-2</c:v>
                </c:pt>
                <c:pt idx="59">
                  <c:v>-2.8111843168598522E-3</c:v>
                </c:pt>
                <c:pt idx="60">
                  <c:v>1.0218643485650851E-3</c:v>
                </c:pt>
                <c:pt idx="61">
                  <c:v>-1.810788402384797E-2</c:v>
                </c:pt>
                <c:pt idx="62">
                  <c:v>-7.4838972119696907E-3</c:v>
                </c:pt>
                <c:pt idx="63">
                  <c:v>6.6730127669268626E-4</c:v>
                </c:pt>
                <c:pt idx="64">
                  <c:v>8.5826797249188656E-3</c:v>
                </c:pt>
                <c:pt idx="65">
                  <c:v>3.8621814996771212E-2</c:v>
                </c:pt>
                <c:pt idx="66">
                  <c:v>4.5687407071621456E-3</c:v>
                </c:pt>
                <c:pt idx="67">
                  <c:v>-1.8665461980459943E-3</c:v>
                </c:pt>
                <c:pt idx="68">
                  <c:v>2.1280738276450648E-2</c:v>
                </c:pt>
                <c:pt idx="69">
                  <c:v>5.5913917093039804E-3</c:v>
                </c:pt>
                <c:pt idx="70">
                  <c:v>-1.4199168353723257E-2</c:v>
                </c:pt>
                <c:pt idx="71">
                  <c:v>-1.0326813855655424E-2</c:v>
                </c:pt>
                <c:pt idx="72">
                  <c:v>-1.7218208991347495E-3</c:v>
                </c:pt>
                <c:pt idx="73">
                  <c:v>-1.8004159006994779E-2</c:v>
                </c:pt>
                <c:pt idx="74">
                  <c:v>-2.2067557522456455E-3</c:v>
                </c:pt>
                <c:pt idx="75">
                  <c:v>-1.687528853835266E-2</c:v>
                </c:pt>
                <c:pt idx="76">
                  <c:v>3.1743688343440989E-3</c:v>
                </c:pt>
                <c:pt idx="77">
                  <c:v>2.7714469163667372E-3</c:v>
                </c:pt>
                <c:pt idx="78">
                  <c:v>-4.8740431413190413E-3</c:v>
                </c:pt>
                <c:pt idx="79">
                  <c:v>-2.8658853874884923E-2</c:v>
                </c:pt>
                <c:pt idx="80">
                  <c:v>6.5179687688589069E-3</c:v>
                </c:pt>
                <c:pt idx="81">
                  <c:v>-1.6006557752078479E-3</c:v>
                </c:pt>
                <c:pt idx="82">
                  <c:v>1.8314181790918236E-2</c:v>
                </c:pt>
                <c:pt idx="83">
                  <c:v>1.2639159079409244E-2</c:v>
                </c:pt>
                <c:pt idx="84">
                  <c:v>-2.4070524829635426E-2</c:v>
                </c:pt>
                <c:pt idx="85">
                  <c:v>3.2059410453811298E-2</c:v>
                </c:pt>
                <c:pt idx="86">
                  <c:v>7.157872218168073E-3</c:v>
                </c:pt>
                <c:pt idx="87">
                  <c:v>5.3732084261640762E-3</c:v>
                </c:pt>
                <c:pt idx="88">
                  <c:v>-8.096708498750585E-2</c:v>
                </c:pt>
                <c:pt idx="89">
                  <c:v>1.3988628507021036E-2</c:v>
                </c:pt>
                <c:pt idx="90">
                  <c:v>-2.2582425409246265E-2</c:v>
                </c:pt>
                <c:pt idx="91">
                  <c:v>1.5632990482527639E-2</c:v>
                </c:pt>
                <c:pt idx="92">
                  <c:v>3.3642621989381595E-2</c:v>
                </c:pt>
                <c:pt idx="93">
                  <c:v>-4.3991268077219414E-4</c:v>
                </c:pt>
                <c:pt idx="94">
                  <c:v>8.0801880079008851E-3</c:v>
                </c:pt>
                <c:pt idx="95">
                  <c:v>-5.9942423157995093E-3</c:v>
                </c:pt>
                <c:pt idx="96">
                  <c:v>-1.5070291896082727E-2</c:v>
                </c:pt>
                <c:pt idx="97">
                  <c:v>3.4674814478656384E-2</c:v>
                </c:pt>
                <c:pt idx="98">
                  <c:v>1.8132020276946659E-2</c:v>
                </c:pt>
                <c:pt idx="99">
                  <c:v>2.8263786946817152E-2</c:v>
                </c:pt>
                <c:pt idx="100">
                  <c:v>-3.5650088977980887E-2</c:v>
                </c:pt>
                <c:pt idx="101">
                  <c:v>1.9242490850430436E-3</c:v>
                </c:pt>
                <c:pt idx="102">
                  <c:v>7.8940180870484887E-4</c:v>
                </c:pt>
                <c:pt idx="103">
                  <c:v>-7.0395580287012025E-4</c:v>
                </c:pt>
                <c:pt idx="104">
                  <c:v>-7.2263976003906676E-3</c:v>
                </c:pt>
                <c:pt idx="105">
                  <c:v>-1.1332976582628001E-3</c:v>
                </c:pt>
                <c:pt idx="106">
                  <c:v>-2.747030729920821E-2</c:v>
                </c:pt>
                <c:pt idx="107">
                  <c:v>-5.5193089622089736E-3</c:v>
                </c:pt>
                <c:pt idx="108">
                  <c:v>-4.0478702822053111E-2</c:v>
                </c:pt>
                <c:pt idx="109">
                  <c:v>1.4876044895064283E-2</c:v>
                </c:pt>
                <c:pt idx="110">
                  <c:v>4.2268133756102861E-4</c:v>
                </c:pt>
                <c:pt idx="111">
                  <c:v>1.7209808745675924E-2</c:v>
                </c:pt>
                <c:pt idx="112">
                  <c:v>-6.921544801588822E-2</c:v>
                </c:pt>
                <c:pt idx="113">
                  <c:v>-5.1810080454810926E-2</c:v>
                </c:pt>
                <c:pt idx="114">
                  <c:v>-8.4092134961440464E-3</c:v>
                </c:pt>
                <c:pt idx="115">
                  <c:v>4.3137582734156014E-2</c:v>
                </c:pt>
                <c:pt idx="116">
                  <c:v>1.3452491955623087E-3</c:v>
                </c:pt>
                <c:pt idx="117">
                  <c:v>2.8160241981005505E-2</c:v>
                </c:pt>
                <c:pt idx="118">
                  <c:v>1.6817614853490606E-2</c:v>
                </c:pt>
                <c:pt idx="119">
                  <c:v>6.5612868474259154E-3</c:v>
                </c:pt>
                <c:pt idx="120">
                  <c:v>2.0477246489104706E-2</c:v>
                </c:pt>
                <c:pt idx="121">
                  <c:v>7.0055523285559263E-3</c:v>
                </c:pt>
                <c:pt idx="122">
                  <c:v>8.3025906351111411E-3</c:v>
                </c:pt>
                <c:pt idx="123">
                  <c:v>-1.6820819878881055E-2</c:v>
                </c:pt>
                <c:pt idx="124">
                  <c:v>8.6473369997201437E-3</c:v>
                </c:pt>
                <c:pt idx="125">
                  <c:v>8.6632215259473868E-3</c:v>
                </c:pt>
                <c:pt idx="126">
                  <c:v>-1.9886799138960905E-3</c:v>
                </c:pt>
                <c:pt idx="127">
                  <c:v>-3.0061333136304929E-3</c:v>
                </c:pt>
                <c:pt idx="128">
                  <c:v>-1.9650989130594699E-2</c:v>
                </c:pt>
                <c:pt idx="129">
                  <c:v>1.5856295357736593E-2</c:v>
                </c:pt>
                <c:pt idx="130">
                  <c:v>1.055965257117002E-2</c:v>
                </c:pt>
                <c:pt idx="131">
                  <c:v>-3.9265870544507607E-2</c:v>
                </c:pt>
                <c:pt idx="132">
                  <c:v>-5.075463954821724E-3</c:v>
                </c:pt>
                <c:pt idx="133">
                  <c:v>-7.1473158210793664E-4</c:v>
                </c:pt>
                <c:pt idx="134">
                  <c:v>2.6743181315296311E-3</c:v>
                </c:pt>
                <c:pt idx="135">
                  <c:v>-2.3932707402370849E-2</c:v>
                </c:pt>
                <c:pt idx="136">
                  <c:v>1.0265345033537069E-2</c:v>
                </c:pt>
                <c:pt idx="137">
                  <c:v>1.1403388552800582E-2</c:v>
                </c:pt>
                <c:pt idx="138">
                  <c:v>-7.2036274347777084E-3</c:v>
                </c:pt>
                <c:pt idx="139">
                  <c:v>-3.4084035660540994E-3</c:v>
                </c:pt>
                <c:pt idx="140">
                  <c:v>3.482481852105989E-2</c:v>
                </c:pt>
                <c:pt idx="141">
                  <c:v>-3.4290535897256003E-2</c:v>
                </c:pt>
                <c:pt idx="142">
                  <c:v>-9.8759154364906412E-3</c:v>
                </c:pt>
                <c:pt idx="143">
                  <c:v>3.2566204985271782E-2</c:v>
                </c:pt>
                <c:pt idx="144">
                  <c:v>2.6023787008116431E-2</c:v>
                </c:pt>
                <c:pt idx="145">
                  <c:v>5.1625621005847964E-3</c:v>
                </c:pt>
                <c:pt idx="146">
                  <c:v>-3.1070231862257557E-3</c:v>
                </c:pt>
                <c:pt idx="147">
                  <c:v>-1.2612012971036413E-2</c:v>
                </c:pt>
                <c:pt idx="148">
                  <c:v>-1.1436137866735212E-2</c:v>
                </c:pt>
                <c:pt idx="149">
                  <c:v>-1.6694581002006431E-4</c:v>
                </c:pt>
                <c:pt idx="150">
                  <c:v>9.5146445098262186E-3</c:v>
                </c:pt>
                <c:pt idx="151">
                  <c:v>-3.56192416482011E-2</c:v>
                </c:pt>
                <c:pt idx="152">
                  <c:v>3.4438489487553438E-2</c:v>
                </c:pt>
                <c:pt idx="153">
                  <c:v>2.7332676139675161E-2</c:v>
                </c:pt>
                <c:pt idx="154">
                  <c:v>3.0871691710016983E-3</c:v>
                </c:pt>
                <c:pt idx="155">
                  <c:v>-3.6468167690591212E-2</c:v>
                </c:pt>
                <c:pt idx="156">
                  <c:v>-8.9856616066453752E-3</c:v>
                </c:pt>
                <c:pt idx="157">
                  <c:v>2.1340467453834399E-2</c:v>
                </c:pt>
                <c:pt idx="158">
                  <c:v>4.2093830578746735E-3</c:v>
                </c:pt>
                <c:pt idx="159">
                  <c:v>-1.660509449458962E-2</c:v>
                </c:pt>
                <c:pt idx="160">
                  <c:v>4.4768459036580679E-2</c:v>
                </c:pt>
                <c:pt idx="161">
                  <c:v>2.2977562901204843E-2</c:v>
                </c:pt>
                <c:pt idx="162">
                  <c:v>1.1679247333905329E-2</c:v>
                </c:pt>
                <c:pt idx="163">
                  <c:v>-2.8774640275378568E-2</c:v>
                </c:pt>
                <c:pt idx="164">
                  <c:v>-2.5854937823617634E-2</c:v>
                </c:pt>
                <c:pt idx="165">
                  <c:v>1.7855301342789051E-2</c:v>
                </c:pt>
                <c:pt idx="166">
                  <c:v>4.2587542884057611E-2</c:v>
                </c:pt>
                <c:pt idx="167">
                  <c:v>1.7819033674110529E-2</c:v>
                </c:pt>
                <c:pt idx="168">
                  <c:v>-1.5428560293138007E-3</c:v>
                </c:pt>
                <c:pt idx="169">
                  <c:v>2.3129230973464122E-2</c:v>
                </c:pt>
                <c:pt idx="170">
                  <c:v>7.9998392442759674E-3</c:v>
                </c:pt>
                <c:pt idx="171">
                  <c:v>-1.9691741869757866E-3</c:v>
                </c:pt>
                <c:pt idx="172">
                  <c:v>2.1597317718308833E-3</c:v>
                </c:pt>
                <c:pt idx="173">
                  <c:v>1.0181371745778869E-2</c:v>
                </c:pt>
                <c:pt idx="174">
                  <c:v>8.4983439891308937E-3</c:v>
                </c:pt>
                <c:pt idx="175">
                  <c:v>-2.4446456479483618E-2</c:v>
                </c:pt>
                <c:pt idx="176">
                  <c:v>4.3188275443816742E-3</c:v>
                </c:pt>
                <c:pt idx="177">
                  <c:v>-5.4811315443601891E-3</c:v>
                </c:pt>
                <c:pt idx="178">
                  <c:v>-1.4899906172659889E-2</c:v>
                </c:pt>
                <c:pt idx="179">
                  <c:v>3.3720563913597505E-2</c:v>
                </c:pt>
                <c:pt idx="180">
                  <c:v>-1.6973440340407358E-2</c:v>
                </c:pt>
                <c:pt idx="181">
                  <c:v>1.7131801047426492E-2</c:v>
                </c:pt>
                <c:pt idx="182">
                  <c:v>1.1284037629995426E-2</c:v>
                </c:pt>
                <c:pt idx="183">
                  <c:v>-2.9821427889236814E-2</c:v>
                </c:pt>
                <c:pt idx="184">
                  <c:v>2.1517221746717299E-2</c:v>
                </c:pt>
                <c:pt idx="185">
                  <c:v>-2.2835607866772151E-2</c:v>
                </c:pt>
                <c:pt idx="186">
                  <c:v>-3.8122817715495839E-2</c:v>
                </c:pt>
                <c:pt idx="187">
                  <c:v>5.3207123836178805E-3</c:v>
                </c:pt>
                <c:pt idx="188">
                  <c:v>-3.8764906842784864E-2</c:v>
                </c:pt>
                <c:pt idx="189">
                  <c:v>-4.2258750875158797E-2</c:v>
                </c:pt>
                <c:pt idx="190">
                  <c:v>-4.7790176053750272E-2</c:v>
                </c:pt>
                <c:pt idx="191">
                  <c:v>-3.6033526889576286E-3</c:v>
                </c:pt>
                <c:pt idx="192">
                  <c:v>2.4967337680203362E-2</c:v>
                </c:pt>
                <c:pt idx="193">
                  <c:v>2.6401337254180094E-2</c:v>
                </c:pt>
                <c:pt idx="194">
                  <c:v>-2.3352506101791581E-2</c:v>
                </c:pt>
                <c:pt idx="195">
                  <c:v>-2.9593976159650644E-2</c:v>
                </c:pt>
                <c:pt idx="196">
                  <c:v>9.4937745234666381E-3</c:v>
                </c:pt>
                <c:pt idx="197">
                  <c:v>3.8870377326373968E-3</c:v>
                </c:pt>
                <c:pt idx="198">
                  <c:v>1.549188649323042E-2</c:v>
                </c:pt>
                <c:pt idx="199">
                  <c:v>3.232741669891244E-2</c:v>
                </c:pt>
                <c:pt idx="200">
                  <c:v>1.760675247001316E-2</c:v>
                </c:pt>
                <c:pt idx="201">
                  <c:v>4.8590914441607243E-2</c:v>
                </c:pt>
                <c:pt idx="202">
                  <c:v>-1.8574841624652953E-2</c:v>
                </c:pt>
                <c:pt idx="203">
                  <c:v>3.2918012146691739E-3</c:v>
                </c:pt>
                <c:pt idx="204">
                  <c:v>-3.7343356268577807E-2</c:v>
                </c:pt>
                <c:pt idx="205">
                  <c:v>-5.0277813351170342E-3</c:v>
                </c:pt>
                <c:pt idx="206">
                  <c:v>-0.11436796360909411</c:v>
                </c:pt>
                <c:pt idx="207">
                  <c:v>-0.10170303021530845</c:v>
                </c:pt>
                <c:pt idx="208">
                  <c:v>0.13456265254627159</c:v>
                </c:pt>
                <c:pt idx="209">
                  <c:v>-2.6187814593890454E-2</c:v>
                </c:pt>
                <c:pt idx="210">
                  <c:v>-4.1298420076675774E-3</c:v>
                </c:pt>
                <c:pt idx="211">
                  <c:v>4.3407104430352879E-4</c:v>
                </c:pt>
                <c:pt idx="212">
                  <c:v>3.7618730865757344E-2</c:v>
                </c:pt>
                <c:pt idx="213">
                  <c:v>6.7500833165488716E-2</c:v>
                </c:pt>
                <c:pt idx="214">
                  <c:v>3.332500053025686E-2</c:v>
                </c:pt>
                <c:pt idx="215">
                  <c:v>1.5500582786095974E-2</c:v>
                </c:pt>
                <c:pt idx="216">
                  <c:v>-5.2155488797057011E-3</c:v>
                </c:pt>
                <c:pt idx="217">
                  <c:v>-2.7496444968819716E-3</c:v>
                </c:pt>
                <c:pt idx="218">
                  <c:v>-1.3810019087423943E-2</c:v>
                </c:pt>
                <c:pt idx="219">
                  <c:v>3.1277922847110354E-2</c:v>
                </c:pt>
                <c:pt idx="220">
                  <c:v>2.1793036628812998E-3</c:v>
                </c:pt>
                <c:pt idx="221">
                  <c:v>3.3382201559333997E-3</c:v>
                </c:pt>
                <c:pt idx="222">
                  <c:v>-9.2103997007383269E-4</c:v>
                </c:pt>
                <c:pt idx="223">
                  <c:v>-2.3031897599649884E-2</c:v>
                </c:pt>
                <c:pt idx="224">
                  <c:v>-5.9449383073306309E-3</c:v>
                </c:pt>
                <c:pt idx="225">
                  <c:v>-5.3923004608463394E-3</c:v>
                </c:pt>
                <c:pt idx="226">
                  <c:v>1.8178910533585093E-3</c:v>
                </c:pt>
                <c:pt idx="227">
                  <c:v>3.2439108944957704E-2</c:v>
                </c:pt>
                <c:pt idx="228">
                  <c:v>-1.813976345035859E-2</c:v>
                </c:pt>
                <c:pt idx="229">
                  <c:v>-1.0280637961375032E-2</c:v>
                </c:pt>
                <c:pt idx="230">
                  <c:v>-1.8540972806053855E-2</c:v>
                </c:pt>
                <c:pt idx="231">
                  <c:v>1.6406088271076268E-2</c:v>
                </c:pt>
                <c:pt idx="232">
                  <c:v>-1.5075206617026202E-2</c:v>
                </c:pt>
                <c:pt idx="233">
                  <c:v>-4.3974484245743115E-2</c:v>
                </c:pt>
                <c:pt idx="234">
                  <c:v>-1.0336253867402436E-2</c:v>
                </c:pt>
                <c:pt idx="235">
                  <c:v>-8.9672658510866875E-3</c:v>
                </c:pt>
                <c:pt idx="236">
                  <c:v>1.5863738142771949E-2</c:v>
                </c:pt>
                <c:pt idx="237">
                  <c:v>5.7609977397758701E-2</c:v>
                </c:pt>
                <c:pt idx="238">
                  <c:v>9.2151689681052931E-3</c:v>
                </c:pt>
                <c:pt idx="239">
                  <c:v>2.1183913001481168E-2</c:v>
                </c:pt>
                <c:pt idx="240">
                  <c:v>2.9293522612506104E-2</c:v>
                </c:pt>
                <c:pt idx="241">
                  <c:v>-2.1956319955578323E-3</c:v>
                </c:pt>
                <c:pt idx="242">
                  <c:v>-1.455292848762521E-4</c:v>
                </c:pt>
                <c:pt idx="243">
                  <c:v>-5.7287987076881826E-3</c:v>
                </c:pt>
                <c:pt idx="244">
                  <c:v>4.7745614872426395E-3</c:v>
                </c:pt>
                <c:pt idx="245">
                  <c:v>-4.3032383573540283E-3</c:v>
                </c:pt>
                <c:pt idx="246">
                  <c:v>2.0300963312199927E-2</c:v>
                </c:pt>
                <c:pt idx="247">
                  <c:v>-6.6291005382703386E-3</c:v>
                </c:pt>
                <c:pt idx="248">
                  <c:v>1.298120492765808E-2</c:v>
                </c:pt>
                <c:pt idx="249">
                  <c:v>3.159261173028325E-2</c:v>
                </c:pt>
                <c:pt idx="250">
                  <c:v>-2.2563956315513767E-2</c:v>
                </c:pt>
                <c:pt idx="251">
                  <c:v>-1.8458341261675643E-2</c:v>
                </c:pt>
                <c:pt idx="252">
                  <c:v>5.5008362670286868E-3</c:v>
                </c:pt>
                <c:pt idx="253">
                  <c:v>1.1901872159853626E-2</c:v>
                </c:pt>
                <c:pt idx="254">
                  <c:v>-2.2674452706140536E-3</c:v>
                </c:pt>
                <c:pt idx="255">
                  <c:v>5.8155528338586998E-3</c:v>
                </c:pt>
                <c:pt idx="256">
                  <c:v>-4.1351531886922189E-3</c:v>
                </c:pt>
                <c:pt idx="257">
                  <c:v>1.0871993368700423E-2</c:v>
                </c:pt>
                <c:pt idx="258">
                  <c:v>1.7690089240800565E-3</c:v>
                </c:pt>
                <c:pt idx="259">
                  <c:v>-8.1723947328834739E-3</c:v>
                </c:pt>
                <c:pt idx="260">
                  <c:v>2.6777935440919387E-2</c:v>
                </c:pt>
                <c:pt idx="261">
                  <c:v>1.4057687438857815E-3</c:v>
                </c:pt>
                <c:pt idx="262">
                  <c:v>1.2368262986806326E-3</c:v>
                </c:pt>
                <c:pt idx="263">
                  <c:v>-8.1568296554594792E-3</c:v>
                </c:pt>
                <c:pt idx="264">
                  <c:v>-1.9194129717648726E-2</c:v>
                </c:pt>
                <c:pt idx="265">
                  <c:v>-3.8912362860296563E-3</c:v>
                </c:pt>
                <c:pt idx="266">
                  <c:v>5.8432637924342001E-4</c:v>
                </c:pt>
                <c:pt idx="267">
                  <c:v>2.1526367484346119E-3</c:v>
                </c:pt>
                <c:pt idx="268">
                  <c:v>-1.3691500434128699E-2</c:v>
                </c:pt>
                <c:pt idx="269">
                  <c:v>-9.8632508087142662E-3</c:v>
                </c:pt>
                <c:pt idx="270">
                  <c:v>-4.6591834480904223E-3</c:v>
                </c:pt>
                <c:pt idx="271">
                  <c:v>6.7508807796746052E-3</c:v>
                </c:pt>
                <c:pt idx="272">
                  <c:v>2.0454489609014405E-3</c:v>
                </c:pt>
                <c:pt idx="273">
                  <c:v>-1.3730603100332311E-2</c:v>
                </c:pt>
                <c:pt idx="274">
                  <c:v>3.3290666460209054E-4</c:v>
                </c:pt>
                <c:pt idx="275">
                  <c:v>3.0972782507221765E-2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EF3-4AC0-BBD4-BF4629AD5AD0}"/>
            </c:ext>
          </c:extLst>
        </c:ser>
        <c:ser>
          <c:idx val="9"/>
          <c:order val="9"/>
          <c:tx>
            <c:strRef>
              <c:f>'Log Returns'!$K$2</c:f>
              <c:strCache>
                <c:ptCount val="1"/>
                <c:pt idx="0">
                  <c:v>AMZN_R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numRef>
              <c:f>'Log Returns'!$A$3:$A$278</c:f>
              <c:numCache>
                <c:formatCode>m/d/yyyy</c:formatCode>
                <c:ptCount val="276"/>
                <c:pt idx="0">
                  <c:v>45203</c:v>
                </c:pt>
                <c:pt idx="1">
                  <c:v>45204</c:v>
                </c:pt>
                <c:pt idx="2">
                  <c:v>45205</c:v>
                </c:pt>
                <c:pt idx="3">
                  <c:v>45210</c:v>
                </c:pt>
                <c:pt idx="4">
                  <c:v>45211</c:v>
                </c:pt>
                <c:pt idx="5">
                  <c:v>45212</c:v>
                </c:pt>
                <c:pt idx="6">
                  <c:v>45217</c:v>
                </c:pt>
                <c:pt idx="7">
                  <c:v>45218</c:v>
                </c:pt>
                <c:pt idx="8">
                  <c:v>45219</c:v>
                </c:pt>
                <c:pt idx="9">
                  <c:v>45224</c:v>
                </c:pt>
                <c:pt idx="10">
                  <c:v>45225</c:v>
                </c:pt>
                <c:pt idx="11">
                  <c:v>45226</c:v>
                </c:pt>
                <c:pt idx="12">
                  <c:v>45231</c:v>
                </c:pt>
                <c:pt idx="13">
                  <c:v>45232</c:v>
                </c:pt>
                <c:pt idx="14">
                  <c:v>45233</c:v>
                </c:pt>
                <c:pt idx="15">
                  <c:v>45239</c:v>
                </c:pt>
                <c:pt idx="16">
                  <c:v>45240</c:v>
                </c:pt>
                <c:pt idx="17">
                  <c:v>45245</c:v>
                </c:pt>
                <c:pt idx="18">
                  <c:v>45246</c:v>
                </c:pt>
                <c:pt idx="19">
                  <c:v>45247</c:v>
                </c:pt>
                <c:pt idx="20">
                  <c:v>45252</c:v>
                </c:pt>
                <c:pt idx="21">
                  <c:v>45259</c:v>
                </c:pt>
                <c:pt idx="22">
                  <c:v>45260</c:v>
                </c:pt>
                <c:pt idx="23">
                  <c:v>45261</c:v>
                </c:pt>
                <c:pt idx="24">
                  <c:v>45266</c:v>
                </c:pt>
                <c:pt idx="25">
                  <c:v>45267</c:v>
                </c:pt>
                <c:pt idx="26">
                  <c:v>45268</c:v>
                </c:pt>
                <c:pt idx="27">
                  <c:v>45273</c:v>
                </c:pt>
                <c:pt idx="28">
                  <c:v>45274</c:v>
                </c:pt>
                <c:pt idx="29">
                  <c:v>45275</c:v>
                </c:pt>
                <c:pt idx="30">
                  <c:v>45280</c:v>
                </c:pt>
                <c:pt idx="31">
                  <c:v>45281</c:v>
                </c:pt>
                <c:pt idx="32">
                  <c:v>45282</c:v>
                </c:pt>
                <c:pt idx="33">
                  <c:v>45287</c:v>
                </c:pt>
                <c:pt idx="34">
                  <c:v>45288</c:v>
                </c:pt>
                <c:pt idx="35">
                  <c:v>45289</c:v>
                </c:pt>
                <c:pt idx="36">
                  <c:v>45302</c:v>
                </c:pt>
                <c:pt idx="37">
                  <c:v>45303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45315</c:v>
                </c:pt>
                <c:pt idx="42">
                  <c:v>45316</c:v>
                </c:pt>
                <c:pt idx="43">
                  <c:v>45317</c:v>
                </c:pt>
                <c:pt idx="44">
                  <c:v>45322</c:v>
                </c:pt>
                <c:pt idx="45">
                  <c:v>45323</c:v>
                </c:pt>
                <c:pt idx="46">
                  <c:v>45324</c:v>
                </c:pt>
                <c:pt idx="47">
                  <c:v>45329</c:v>
                </c:pt>
                <c:pt idx="48">
                  <c:v>45330</c:v>
                </c:pt>
                <c:pt idx="49">
                  <c:v>45331</c:v>
                </c:pt>
                <c:pt idx="50">
                  <c:v>45336</c:v>
                </c:pt>
                <c:pt idx="51">
                  <c:v>45337</c:v>
                </c:pt>
                <c:pt idx="52">
                  <c:v>45338</c:v>
                </c:pt>
                <c:pt idx="53">
                  <c:v>45343</c:v>
                </c:pt>
                <c:pt idx="54">
                  <c:v>45344</c:v>
                </c:pt>
                <c:pt idx="55">
                  <c:v>45345</c:v>
                </c:pt>
                <c:pt idx="56">
                  <c:v>45350</c:v>
                </c:pt>
                <c:pt idx="57">
                  <c:v>45351</c:v>
                </c:pt>
                <c:pt idx="58">
                  <c:v>45352</c:v>
                </c:pt>
                <c:pt idx="59">
                  <c:v>45357</c:v>
                </c:pt>
                <c:pt idx="60">
                  <c:v>45358</c:v>
                </c:pt>
                <c:pt idx="61">
                  <c:v>45359</c:v>
                </c:pt>
                <c:pt idx="62">
                  <c:v>45364</c:v>
                </c:pt>
                <c:pt idx="63">
                  <c:v>45365</c:v>
                </c:pt>
                <c:pt idx="64">
                  <c:v>45366</c:v>
                </c:pt>
                <c:pt idx="65">
                  <c:v>45371</c:v>
                </c:pt>
                <c:pt idx="66">
                  <c:v>45372</c:v>
                </c:pt>
                <c:pt idx="67">
                  <c:v>45373</c:v>
                </c:pt>
                <c:pt idx="68">
                  <c:v>45378</c:v>
                </c:pt>
                <c:pt idx="69">
                  <c:v>45379</c:v>
                </c:pt>
                <c:pt idx="70">
                  <c:v>45385</c:v>
                </c:pt>
                <c:pt idx="71">
                  <c:v>45386</c:v>
                </c:pt>
                <c:pt idx="72">
                  <c:v>45387</c:v>
                </c:pt>
                <c:pt idx="73">
                  <c:v>45392</c:v>
                </c:pt>
                <c:pt idx="74">
                  <c:v>45393</c:v>
                </c:pt>
                <c:pt idx="75">
                  <c:v>45394</c:v>
                </c:pt>
                <c:pt idx="76">
                  <c:v>45399</c:v>
                </c:pt>
                <c:pt idx="77">
                  <c:v>45400</c:v>
                </c:pt>
                <c:pt idx="78">
                  <c:v>45401</c:v>
                </c:pt>
                <c:pt idx="79">
                  <c:v>45406</c:v>
                </c:pt>
                <c:pt idx="80">
                  <c:v>45407</c:v>
                </c:pt>
                <c:pt idx="81">
                  <c:v>45408</c:v>
                </c:pt>
                <c:pt idx="82">
                  <c:v>45420</c:v>
                </c:pt>
                <c:pt idx="83">
                  <c:v>45421</c:v>
                </c:pt>
                <c:pt idx="84">
                  <c:v>45427</c:v>
                </c:pt>
                <c:pt idx="85">
                  <c:v>45428</c:v>
                </c:pt>
                <c:pt idx="86">
                  <c:v>45429</c:v>
                </c:pt>
                <c:pt idx="87">
                  <c:v>45434</c:v>
                </c:pt>
                <c:pt idx="88">
                  <c:v>45435</c:v>
                </c:pt>
                <c:pt idx="89">
                  <c:v>45436</c:v>
                </c:pt>
                <c:pt idx="90">
                  <c:v>45441</c:v>
                </c:pt>
                <c:pt idx="91">
                  <c:v>45442</c:v>
                </c:pt>
                <c:pt idx="92">
                  <c:v>45443</c:v>
                </c:pt>
                <c:pt idx="93">
                  <c:v>45448</c:v>
                </c:pt>
                <c:pt idx="94">
                  <c:v>45449</c:v>
                </c:pt>
                <c:pt idx="95">
                  <c:v>45450</c:v>
                </c:pt>
                <c:pt idx="96">
                  <c:v>45455</c:v>
                </c:pt>
                <c:pt idx="97">
                  <c:v>45464</c:v>
                </c:pt>
                <c:pt idx="98">
                  <c:v>45469</c:v>
                </c:pt>
                <c:pt idx="99">
                  <c:v>45470</c:v>
                </c:pt>
                <c:pt idx="100">
                  <c:v>45471</c:v>
                </c:pt>
                <c:pt idx="101">
                  <c:v>45476</c:v>
                </c:pt>
                <c:pt idx="102">
                  <c:v>45483</c:v>
                </c:pt>
                <c:pt idx="103">
                  <c:v>45484</c:v>
                </c:pt>
                <c:pt idx="104">
                  <c:v>45485</c:v>
                </c:pt>
                <c:pt idx="105">
                  <c:v>45490</c:v>
                </c:pt>
                <c:pt idx="106">
                  <c:v>45491</c:v>
                </c:pt>
                <c:pt idx="107">
                  <c:v>45492</c:v>
                </c:pt>
                <c:pt idx="108">
                  <c:v>45497</c:v>
                </c:pt>
                <c:pt idx="109">
                  <c:v>45498</c:v>
                </c:pt>
                <c:pt idx="110">
                  <c:v>45499</c:v>
                </c:pt>
                <c:pt idx="111">
                  <c:v>45504</c:v>
                </c:pt>
                <c:pt idx="112">
                  <c:v>45505</c:v>
                </c:pt>
                <c:pt idx="113">
                  <c:v>45506</c:v>
                </c:pt>
                <c:pt idx="114">
                  <c:v>45511</c:v>
                </c:pt>
                <c:pt idx="115">
                  <c:v>45512</c:v>
                </c:pt>
                <c:pt idx="116">
                  <c:v>45513</c:v>
                </c:pt>
                <c:pt idx="117">
                  <c:v>45518</c:v>
                </c:pt>
                <c:pt idx="118">
                  <c:v>45519</c:v>
                </c:pt>
                <c:pt idx="119">
                  <c:v>45520</c:v>
                </c:pt>
                <c:pt idx="120">
                  <c:v>45525</c:v>
                </c:pt>
                <c:pt idx="121">
                  <c:v>45526</c:v>
                </c:pt>
                <c:pt idx="122">
                  <c:v>45527</c:v>
                </c:pt>
                <c:pt idx="123">
                  <c:v>45532</c:v>
                </c:pt>
                <c:pt idx="124">
                  <c:v>45533</c:v>
                </c:pt>
                <c:pt idx="125">
                  <c:v>45534</c:v>
                </c:pt>
                <c:pt idx="126">
                  <c:v>45539</c:v>
                </c:pt>
                <c:pt idx="127">
                  <c:v>45540</c:v>
                </c:pt>
                <c:pt idx="128">
                  <c:v>45541</c:v>
                </c:pt>
                <c:pt idx="129">
                  <c:v>45546</c:v>
                </c:pt>
                <c:pt idx="130">
                  <c:v>45547</c:v>
                </c:pt>
                <c:pt idx="131">
                  <c:v>45548</c:v>
                </c:pt>
                <c:pt idx="132">
                  <c:v>45553</c:v>
                </c:pt>
                <c:pt idx="133">
                  <c:v>45554</c:v>
                </c:pt>
                <c:pt idx="134">
                  <c:v>45555</c:v>
                </c:pt>
                <c:pt idx="135">
                  <c:v>45560</c:v>
                </c:pt>
                <c:pt idx="136">
                  <c:v>45561</c:v>
                </c:pt>
                <c:pt idx="137">
                  <c:v>45562</c:v>
                </c:pt>
                <c:pt idx="138">
                  <c:v>45567</c:v>
                </c:pt>
                <c:pt idx="139">
                  <c:v>45568</c:v>
                </c:pt>
                <c:pt idx="140">
                  <c:v>45569</c:v>
                </c:pt>
                <c:pt idx="141">
                  <c:v>45574</c:v>
                </c:pt>
                <c:pt idx="142">
                  <c:v>45575</c:v>
                </c:pt>
                <c:pt idx="143">
                  <c:v>45576</c:v>
                </c:pt>
                <c:pt idx="144">
                  <c:v>45581</c:v>
                </c:pt>
                <c:pt idx="145">
                  <c:v>45582</c:v>
                </c:pt>
                <c:pt idx="146">
                  <c:v>45583</c:v>
                </c:pt>
                <c:pt idx="147">
                  <c:v>45588</c:v>
                </c:pt>
                <c:pt idx="148">
                  <c:v>45589</c:v>
                </c:pt>
                <c:pt idx="149">
                  <c:v>45590</c:v>
                </c:pt>
                <c:pt idx="150">
                  <c:v>45595</c:v>
                </c:pt>
                <c:pt idx="151">
                  <c:v>45596</c:v>
                </c:pt>
                <c:pt idx="152">
                  <c:v>45597</c:v>
                </c:pt>
                <c:pt idx="153">
                  <c:v>45603</c:v>
                </c:pt>
                <c:pt idx="154">
                  <c:v>45604</c:v>
                </c:pt>
                <c:pt idx="155">
                  <c:v>45609</c:v>
                </c:pt>
                <c:pt idx="156">
                  <c:v>45610</c:v>
                </c:pt>
                <c:pt idx="157">
                  <c:v>45611</c:v>
                </c:pt>
                <c:pt idx="158">
                  <c:v>45616</c:v>
                </c:pt>
                <c:pt idx="159">
                  <c:v>45617</c:v>
                </c:pt>
                <c:pt idx="160">
                  <c:v>45618</c:v>
                </c:pt>
                <c:pt idx="161">
                  <c:v>45623</c:v>
                </c:pt>
                <c:pt idx="162">
                  <c:v>45630</c:v>
                </c:pt>
                <c:pt idx="163">
                  <c:v>45631</c:v>
                </c:pt>
                <c:pt idx="164">
                  <c:v>45632</c:v>
                </c:pt>
                <c:pt idx="165">
                  <c:v>45637</c:v>
                </c:pt>
                <c:pt idx="166">
                  <c:v>45638</c:v>
                </c:pt>
                <c:pt idx="167">
                  <c:v>45639</c:v>
                </c:pt>
                <c:pt idx="168">
                  <c:v>45644</c:v>
                </c:pt>
                <c:pt idx="169">
                  <c:v>45645</c:v>
                </c:pt>
                <c:pt idx="170">
                  <c:v>45646</c:v>
                </c:pt>
                <c:pt idx="171">
                  <c:v>45653</c:v>
                </c:pt>
                <c:pt idx="172">
                  <c:v>45672</c:v>
                </c:pt>
                <c:pt idx="173">
                  <c:v>45673</c:v>
                </c:pt>
                <c:pt idx="174">
                  <c:v>45674</c:v>
                </c:pt>
                <c:pt idx="175">
                  <c:v>45679</c:v>
                </c:pt>
                <c:pt idx="176">
                  <c:v>45680</c:v>
                </c:pt>
                <c:pt idx="177">
                  <c:v>45681</c:v>
                </c:pt>
                <c:pt idx="178">
                  <c:v>45686</c:v>
                </c:pt>
                <c:pt idx="179">
                  <c:v>45687</c:v>
                </c:pt>
                <c:pt idx="180">
                  <c:v>45688</c:v>
                </c:pt>
                <c:pt idx="181">
                  <c:v>45693</c:v>
                </c:pt>
                <c:pt idx="182">
                  <c:v>45694</c:v>
                </c:pt>
                <c:pt idx="183">
                  <c:v>45695</c:v>
                </c:pt>
                <c:pt idx="184">
                  <c:v>45700</c:v>
                </c:pt>
                <c:pt idx="185">
                  <c:v>45701</c:v>
                </c:pt>
                <c:pt idx="186">
                  <c:v>45702</c:v>
                </c:pt>
                <c:pt idx="187">
                  <c:v>45707</c:v>
                </c:pt>
                <c:pt idx="188">
                  <c:v>45708</c:v>
                </c:pt>
                <c:pt idx="189">
                  <c:v>45709</c:v>
                </c:pt>
                <c:pt idx="190">
                  <c:v>45714</c:v>
                </c:pt>
                <c:pt idx="191">
                  <c:v>45715</c:v>
                </c:pt>
                <c:pt idx="192">
                  <c:v>45716</c:v>
                </c:pt>
                <c:pt idx="193">
                  <c:v>45721</c:v>
                </c:pt>
                <c:pt idx="194">
                  <c:v>45722</c:v>
                </c:pt>
                <c:pt idx="195">
                  <c:v>45723</c:v>
                </c:pt>
                <c:pt idx="196">
                  <c:v>45728</c:v>
                </c:pt>
                <c:pt idx="197">
                  <c:v>45729</c:v>
                </c:pt>
                <c:pt idx="198">
                  <c:v>45730</c:v>
                </c:pt>
                <c:pt idx="199">
                  <c:v>45735</c:v>
                </c:pt>
                <c:pt idx="200">
                  <c:v>45736</c:v>
                </c:pt>
                <c:pt idx="201">
                  <c:v>45737</c:v>
                </c:pt>
                <c:pt idx="202">
                  <c:v>45742</c:v>
                </c:pt>
                <c:pt idx="203">
                  <c:v>45743</c:v>
                </c:pt>
                <c:pt idx="204">
                  <c:v>45744</c:v>
                </c:pt>
                <c:pt idx="205">
                  <c:v>45749</c:v>
                </c:pt>
                <c:pt idx="206">
                  <c:v>45750</c:v>
                </c:pt>
                <c:pt idx="207">
                  <c:v>45751</c:v>
                </c:pt>
                <c:pt idx="208">
                  <c:v>45756</c:v>
                </c:pt>
                <c:pt idx="209">
                  <c:v>45757</c:v>
                </c:pt>
                <c:pt idx="210">
                  <c:v>45758</c:v>
                </c:pt>
                <c:pt idx="211">
                  <c:v>45763</c:v>
                </c:pt>
                <c:pt idx="212">
                  <c:v>45764</c:v>
                </c:pt>
                <c:pt idx="213">
                  <c:v>45770</c:v>
                </c:pt>
                <c:pt idx="214">
                  <c:v>45771</c:v>
                </c:pt>
                <c:pt idx="215">
                  <c:v>45772</c:v>
                </c:pt>
                <c:pt idx="216">
                  <c:v>45777</c:v>
                </c:pt>
                <c:pt idx="217">
                  <c:v>45778</c:v>
                </c:pt>
                <c:pt idx="218">
                  <c:v>45784</c:v>
                </c:pt>
                <c:pt idx="219">
                  <c:v>45785</c:v>
                </c:pt>
                <c:pt idx="220">
                  <c:v>45791</c:v>
                </c:pt>
                <c:pt idx="221">
                  <c:v>45792</c:v>
                </c:pt>
                <c:pt idx="222">
                  <c:v>45793</c:v>
                </c:pt>
                <c:pt idx="223">
                  <c:v>45798</c:v>
                </c:pt>
                <c:pt idx="224">
                  <c:v>45799</c:v>
                </c:pt>
                <c:pt idx="225">
                  <c:v>45800</c:v>
                </c:pt>
                <c:pt idx="226">
                  <c:v>45805</c:v>
                </c:pt>
                <c:pt idx="227">
                  <c:v>45806</c:v>
                </c:pt>
                <c:pt idx="228">
                  <c:v>45807</c:v>
                </c:pt>
                <c:pt idx="229">
                  <c:v>45812</c:v>
                </c:pt>
                <c:pt idx="230">
                  <c:v>45813</c:v>
                </c:pt>
                <c:pt idx="231">
                  <c:v>45814</c:v>
                </c:pt>
                <c:pt idx="232">
                  <c:v>45819</c:v>
                </c:pt>
                <c:pt idx="233">
                  <c:v>45820</c:v>
                </c:pt>
                <c:pt idx="234">
                  <c:v>45826</c:v>
                </c:pt>
                <c:pt idx="235">
                  <c:v>45833</c:v>
                </c:pt>
                <c:pt idx="236">
                  <c:v>45834</c:v>
                </c:pt>
                <c:pt idx="237">
                  <c:v>45835</c:v>
                </c:pt>
                <c:pt idx="238">
                  <c:v>45840</c:v>
                </c:pt>
                <c:pt idx="239">
                  <c:v>45841</c:v>
                </c:pt>
                <c:pt idx="240">
                  <c:v>45847</c:v>
                </c:pt>
                <c:pt idx="241">
                  <c:v>45848</c:v>
                </c:pt>
                <c:pt idx="242">
                  <c:v>45849</c:v>
                </c:pt>
                <c:pt idx="243">
                  <c:v>45854</c:v>
                </c:pt>
                <c:pt idx="244">
                  <c:v>45855</c:v>
                </c:pt>
                <c:pt idx="245">
                  <c:v>45856</c:v>
                </c:pt>
                <c:pt idx="246">
                  <c:v>45861</c:v>
                </c:pt>
                <c:pt idx="247">
                  <c:v>45862</c:v>
                </c:pt>
                <c:pt idx="248">
                  <c:v>45863</c:v>
                </c:pt>
                <c:pt idx="249">
                  <c:v>45868</c:v>
                </c:pt>
                <c:pt idx="250">
                  <c:v>45869</c:v>
                </c:pt>
                <c:pt idx="251">
                  <c:v>45870</c:v>
                </c:pt>
                <c:pt idx="252">
                  <c:v>45875</c:v>
                </c:pt>
                <c:pt idx="253">
                  <c:v>45876</c:v>
                </c:pt>
                <c:pt idx="254">
                  <c:v>45877</c:v>
                </c:pt>
                <c:pt idx="255">
                  <c:v>45882</c:v>
                </c:pt>
                <c:pt idx="256">
                  <c:v>45883</c:v>
                </c:pt>
                <c:pt idx="257">
                  <c:v>45884</c:v>
                </c:pt>
                <c:pt idx="258">
                  <c:v>45889</c:v>
                </c:pt>
                <c:pt idx="259">
                  <c:v>45890</c:v>
                </c:pt>
                <c:pt idx="260">
                  <c:v>45891</c:v>
                </c:pt>
                <c:pt idx="261">
                  <c:v>45896</c:v>
                </c:pt>
                <c:pt idx="262">
                  <c:v>45897</c:v>
                </c:pt>
                <c:pt idx="263">
                  <c:v>45898</c:v>
                </c:pt>
                <c:pt idx="264">
                  <c:v>45903</c:v>
                </c:pt>
                <c:pt idx="265">
                  <c:v>45904</c:v>
                </c:pt>
                <c:pt idx="266">
                  <c:v>45905</c:v>
                </c:pt>
                <c:pt idx="267">
                  <c:v>45910</c:v>
                </c:pt>
                <c:pt idx="268">
                  <c:v>45911</c:v>
                </c:pt>
                <c:pt idx="269">
                  <c:v>45912</c:v>
                </c:pt>
                <c:pt idx="270">
                  <c:v>45917</c:v>
                </c:pt>
                <c:pt idx="271">
                  <c:v>45918</c:v>
                </c:pt>
                <c:pt idx="272">
                  <c:v>45919</c:v>
                </c:pt>
                <c:pt idx="273">
                  <c:v>45924</c:v>
                </c:pt>
                <c:pt idx="274">
                  <c:v>45925</c:v>
                </c:pt>
                <c:pt idx="275">
                  <c:v>45926</c:v>
                </c:pt>
              </c:numCache>
            </c:numRef>
          </c:cat>
          <c:val>
            <c:numRef>
              <c:f>'Log Returns'!$K$3:$K$278</c:f>
              <c:numCache>
                <c:formatCode>0.0000</c:formatCode>
                <c:ptCount val="276"/>
                <c:pt idx="0">
                  <c:v>2.6097852666501855E-2</c:v>
                </c:pt>
                <c:pt idx="1">
                  <c:v>-6.3326234805931607E-3</c:v>
                </c:pt>
                <c:pt idx="2">
                  <c:v>1.7969943226892601E-2</c:v>
                </c:pt>
                <c:pt idx="3">
                  <c:v>3.8291958614364531E-3</c:v>
                </c:pt>
                <c:pt idx="4">
                  <c:v>4.2447825732295358E-3</c:v>
                </c:pt>
                <c:pt idx="5">
                  <c:v>-4.970184182003573E-2</c:v>
                </c:pt>
                <c:pt idx="6">
                  <c:v>-2.5123961016781032E-2</c:v>
                </c:pt>
                <c:pt idx="7">
                  <c:v>2.3782330800957833E-3</c:v>
                </c:pt>
                <c:pt idx="8">
                  <c:v>-2.6145341108774877E-2</c:v>
                </c:pt>
                <c:pt idx="9">
                  <c:v>-6.998576852243249E-2</c:v>
                </c:pt>
                <c:pt idx="10">
                  <c:v>-1.9088896992043584E-2</c:v>
                </c:pt>
                <c:pt idx="11">
                  <c:v>7.0496405316559665E-2</c:v>
                </c:pt>
                <c:pt idx="12">
                  <c:v>1.5775182784480486E-2</c:v>
                </c:pt>
                <c:pt idx="13">
                  <c:v>2.1352472687311719E-2</c:v>
                </c:pt>
                <c:pt idx="14">
                  <c:v>2.682469334671042E-3</c:v>
                </c:pt>
                <c:pt idx="15">
                  <c:v>-1.2830839107874805E-2</c:v>
                </c:pt>
                <c:pt idx="16">
                  <c:v>1.7893673463413067E-2</c:v>
                </c:pt>
                <c:pt idx="17">
                  <c:v>-2.7389654909809772E-2</c:v>
                </c:pt>
                <c:pt idx="18">
                  <c:v>-2.2514370892455709E-2</c:v>
                </c:pt>
                <c:pt idx="19">
                  <c:v>1.0602956033584866E-2</c:v>
                </c:pt>
                <c:pt idx="20">
                  <c:v>1.2248249548291791E-2</c:v>
                </c:pt>
                <c:pt idx="21">
                  <c:v>-5.9042892045820562E-3</c:v>
                </c:pt>
                <c:pt idx="22">
                  <c:v>1.513164803952976E-3</c:v>
                </c:pt>
                <c:pt idx="23">
                  <c:v>3.0080513669008854E-3</c:v>
                </c:pt>
                <c:pt idx="24">
                  <c:v>-6.2174214240563897E-3</c:v>
                </c:pt>
                <c:pt idx="25">
                  <c:v>2.9219121237136787E-2</c:v>
                </c:pt>
                <c:pt idx="26">
                  <c:v>1.326028396676833E-3</c:v>
                </c:pt>
                <c:pt idx="27">
                  <c:v>6.9364671187226775E-4</c:v>
                </c:pt>
                <c:pt idx="28">
                  <c:v>-1.3175201335401378E-2</c:v>
                </c:pt>
                <c:pt idx="29">
                  <c:v>1.4715981050694911E-2</c:v>
                </c:pt>
                <c:pt idx="30">
                  <c:v>-1.4565937199100518E-2</c:v>
                </c:pt>
                <c:pt idx="31">
                  <c:v>1.4773760527030803E-2</c:v>
                </c:pt>
                <c:pt idx="32">
                  <c:v>1.1549933622851626E-2</c:v>
                </c:pt>
                <c:pt idx="33">
                  <c:v>-3.3103396736796605E-3</c:v>
                </c:pt>
                <c:pt idx="34">
                  <c:v>2.4119626449910139E-4</c:v>
                </c:pt>
                <c:pt idx="35">
                  <c:v>-2.4827926516727425E-2</c:v>
                </c:pt>
                <c:pt idx="36">
                  <c:v>-1.8481504762196429E-3</c:v>
                </c:pt>
                <c:pt idx="37">
                  <c:v>-1.0486012725764129E-2</c:v>
                </c:pt>
                <c:pt idx="38">
                  <c:v>-9.871659824911734E-3</c:v>
                </c:pt>
                <c:pt idx="39">
                  <c:v>1.9778684077205736E-2</c:v>
                </c:pt>
                <c:pt idx="40">
                  <c:v>1.5384332043724872E-2</c:v>
                </c:pt>
                <c:pt idx="41">
                  <c:v>4.8362764846672721E-3</c:v>
                </c:pt>
                <c:pt idx="42">
                  <c:v>9.714322727729317E-3</c:v>
                </c:pt>
                <c:pt idx="43">
                  <c:v>1.2866670285688353E-2</c:v>
                </c:pt>
                <c:pt idx="44">
                  <c:v>-2.777041571418069E-2</c:v>
                </c:pt>
                <c:pt idx="45">
                  <c:v>3.0185842143896101E-2</c:v>
                </c:pt>
                <c:pt idx="46">
                  <c:v>8.1974682785829672E-2</c:v>
                </c:pt>
                <c:pt idx="47">
                  <c:v>1.9778193033512964E-3</c:v>
                </c:pt>
                <c:pt idx="48">
                  <c:v>1.0843020898855737E-3</c:v>
                </c:pt>
                <c:pt idx="49">
                  <c:v>2.7929329476556092E-2</c:v>
                </c:pt>
                <c:pt idx="50">
                  <c:v>1.5205593547027375E-2</c:v>
                </c:pt>
                <c:pt idx="51">
                  <c:v>-4.4515600982990037E-3</c:v>
                </c:pt>
                <c:pt idx="52">
                  <c:v>2.5699307443268512E-3</c:v>
                </c:pt>
                <c:pt idx="53">
                  <c:v>8.3345082494833272E-3</c:v>
                </c:pt>
                <c:pt idx="54">
                  <c:v>3.5884201394380623E-2</c:v>
                </c:pt>
                <c:pt idx="55">
                  <c:v>5.72820444820235E-3</c:v>
                </c:pt>
                <c:pt idx="56">
                  <c:v>-8.5774047397852351E-3</c:v>
                </c:pt>
                <c:pt idx="57">
                  <c:v>1.8692257075609141E-2</c:v>
                </c:pt>
                <c:pt idx="58">
                  <c:v>-3.0149282070749683E-3</c:v>
                </c:pt>
                <c:pt idx="59">
                  <c:v>-5.6243914301177551E-3</c:v>
                </c:pt>
                <c:pt idx="60">
                  <c:v>9.8700523975689108E-3</c:v>
                </c:pt>
                <c:pt idx="61">
                  <c:v>-3.8411430656554923E-3</c:v>
                </c:pt>
                <c:pt idx="62">
                  <c:v>9.419497650120099E-3</c:v>
                </c:pt>
                <c:pt idx="63">
                  <c:v>1.9653860390017323E-2</c:v>
                </c:pt>
                <c:pt idx="64">
                  <c:v>-2.3528443783965167E-2</c:v>
                </c:pt>
                <c:pt idx="65">
                  <c:v>1.5331203421504784E-2</c:v>
                </c:pt>
                <c:pt idx="66">
                  <c:v>4.9948619451004855E-3</c:v>
                </c:pt>
                <c:pt idx="67">
                  <c:v>-3.9412588107393294E-3</c:v>
                </c:pt>
                <c:pt idx="68">
                  <c:v>6.3690975481203865E-3</c:v>
                </c:pt>
                <c:pt idx="69">
                  <c:v>3.2417156255481502E-3</c:v>
                </c:pt>
                <c:pt idx="70">
                  <c:v>1.2006283657265726E-2</c:v>
                </c:pt>
                <c:pt idx="71">
                  <c:v>-1.4773162527999914E-2</c:v>
                </c:pt>
                <c:pt idx="72">
                  <c:v>2.6874170404481978E-2</c:v>
                </c:pt>
                <c:pt idx="73">
                  <c:v>3.2907874464521499E-3</c:v>
                </c:pt>
                <c:pt idx="74">
                  <c:v>2.1626046937267569E-2</c:v>
                </c:pt>
                <c:pt idx="75">
                  <c:v>-1.0218975908596963E-2</c:v>
                </c:pt>
                <c:pt idx="76">
                  <c:v>-6.0205534821098855E-3</c:v>
                </c:pt>
                <c:pt idx="77">
                  <c:v>-8.7747439138532498E-3</c:v>
                </c:pt>
                <c:pt idx="78">
                  <c:v>-2.8407283390376948E-2</c:v>
                </c:pt>
                <c:pt idx="79">
                  <c:v>-1.6139581095724307E-2</c:v>
                </c:pt>
                <c:pt idx="80">
                  <c:v>-2.5134584869916547E-2</c:v>
                </c:pt>
                <c:pt idx="81">
                  <c:v>2.9631035152625274E-2</c:v>
                </c:pt>
                <c:pt idx="82">
                  <c:v>-6.1096587669030814E-3</c:v>
                </c:pt>
                <c:pt idx="83">
                  <c:v>1.5608334386705005E-2</c:v>
                </c:pt>
                <c:pt idx="84">
                  <c:v>-8.7835436229966868E-3</c:v>
                </c:pt>
                <c:pt idx="85">
                  <c:v>-1.388495075399919E-2</c:v>
                </c:pt>
                <c:pt idx="86">
                  <c:v>2.1499273283367578E-3</c:v>
                </c:pt>
                <c:pt idx="87">
                  <c:v>-2.8209875173793946E-3</c:v>
                </c:pt>
                <c:pt idx="88">
                  <c:v>-1.3853876131344369E-2</c:v>
                </c:pt>
                <c:pt idx="89">
                  <c:v>-9.9443260435579063E-4</c:v>
                </c:pt>
                <c:pt idx="90">
                  <c:v>-3.510885295615755E-3</c:v>
                </c:pt>
                <c:pt idx="91">
                  <c:v>-5.6996041235216656E-3</c:v>
                </c:pt>
                <c:pt idx="92">
                  <c:v>-1.0293094692574445E-2</c:v>
                </c:pt>
                <c:pt idx="93">
                  <c:v>3.8195615129501493E-3</c:v>
                </c:pt>
                <c:pt idx="94">
                  <c:v>2.0157535716580601E-2</c:v>
                </c:pt>
                <c:pt idx="95">
                  <c:v>-3.6016688930580964E-3</c:v>
                </c:pt>
                <c:pt idx="96">
                  <c:v>-1.5142552690352584E-3</c:v>
                </c:pt>
                <c:pt idx="97">
                  <c:v>4.9087184210830644E-2</c:v>
                </c:pt>
                <c:pt idx="98">
                  <c:v>3.7173522727854034E-2</c:v>
                </c:pt>
                <c:pt idx="99">
                  <c:v>2.7710763554941144E-2</c:v>
                </c:pt>
                <c:pt idx="100">
                  <c:v>-5.6431233922269737E-2</c:v>
                </c:pt>
                <c:pt idx="101">
                  <c:v>-4.194541101962608E-3</c:v>
                </c:pt>
                <c:pt idx="102">
                  <c:v>3.7378756815043896E-4</c:v>
                </c:pt>
                <c:pt idx="103">
                  <c:v>-2.5694053641308424E-2</c:v>
                </c:pt>
                <c:pt idx="104">
                  <c:v>-1.3636130025262753E-3</c:v>
                </c:pt>
                <c:pt idx="105">
                  <c:v>-2.1332686278177207E-2</c:v>
                </c:pt>
                <c:pt idx="106">
                  <c:v>-2.4706949277419735E-2</c:v>
                </c:pt>
                <c:pt idx="107">
                  <c:v>-5.7871858420647064E-3</c:v>
                </c:pt>
                <c:pt idx="108">
                  <c:v>-3.5891557760231438E-2</c:v>
                </c:pt>
                <c:pt idx="109">
                  <c:v>-1.4048608858930505E-2</c:v>
                </c:pt>
                <c:pt idx="110">
                  <c:v>1.3656004164166419E-3</c:v>
                </c:pt>
                <c:pt idx="111">
                  <c:v>2.598214049258777E-2</c:v>
                </c:pt>
                <c:pt idx="112">
                  <c:v>-1.8247604560280829E-2</c:v>
                </c:pt>
                <c:pt idx="113">
                  <c:v>-9.5738304012116027E-2</c:v>
                </c:pt>
                <c:pt idx="114">
                  <c:v>7.7311630472748733E-3</c:v>
                </c:pt>
                <c:pt idx="115">
                  <c:v>2.7673986425503633E-2</c:v>
                </c:pt>
                <c:pt idx="116">
                  <c:v>1.3898539489625274E-2</c:v>
                </c:pt>
                <c:pt idx="117">
                  <c:v>2.8938115020064027E-2</c:v>
                </c:pt>
                <c:pt idx="118">
                  <c:v>1.4033556602280308E-2</c:v>
                </c:pt>
                <c:pt idx="119">
                  <c:v>-1.6518040119248158E-2</c:v>
                </c:pt>
                <c:pt idx="120">
                  <c:v>1.9631475326335884E-2</c:v>
                </c:pt>
                <c:pt idx="121">
                  <c:v>-1.1469152606212034E-2</c:v>
                </c:pt>
                <c:pt idx="122">
                  <c:v>8.0189935768902511E-4</c:v>
                </c:pt>
                <c:pt idx="123">
                  <c:v>-1.6698174493836503E-2</c:v>
                </c:pt>
                <c:pt idx="124">
                  <c:v>7.3072106472835347E-3</c:v>
                </c:pt>
                <c:pt idx="125">
                  <c:v>3.6504949304495285E-2</c:v>
                </c:pt>
                <c:pt idx="126">
                  <c:v>-3.2265232822317018E-2</c:v>
                </c:pt>
                <c:pt idx="127">
                  <c:v>2.9539107758098399E-2</c:v>
                </c:pt>
                <c:pt idx="128">
                  <c:v>-2.8539949635468721E-2</c:v>
                </c:pt>
                <c:pt idx="129">
                  <c:v>3.5319696255817941E-2</c:v>
                </c:pt>
                <c:pt idx="130">
                  <c:v>1.5024206010782672E-2</c:v>
                </c:pt>
                <c:pt idx="131">
                  <c:v>-4.4384707327720964E-3</c:v>
                </c:pt>
                <c:pt idx="132">
                  <c:v>7.3201472415088771E-4</c:v>
                </c:pt>
                <c:pt idx="133">
                  <c:v>2.0927153994262673E-2</c:v>
                </c:pt>
                <c:pt idx="134">
                  <c:v>2.0189455043192632E-2</c:v>
                </c:pt>
                <c:pt idx="135">
                  <c:v>-8.0222005082604166E-3</c:v>
                </c:pt>
                <c:pt idx="136">
                  <c:v>-1.2260785837229183E-2</c:v>
                </c:pt>
                <c:pt idx="137">
                  <c:v>-1.6618436144400252E-2</c:v>
                </c:pt>
                <c:pt idx="138">
                  <c:v>-5.4277704116566423E-4</c:v>
                </c:pt>
                <c:pt idx="139">
                  <c:v>-3.0564635793697893E-3</c:v>
                </c:pt>
                <c:pt idx="140">
                  <c:v>3.0193641574602331E-2</c:v>
                </c:pt>
                <c:pt idx="141">
                  <c:v>1.3766909493700699E-2</c:v>
                </c:pt>
                <c:pt idx="142">
                  <c:v>1.6667211401138173E-2</c:v>
                </c:pt>
                <c:pt idx="143">
                  <c:v>1.4557107349210332E-2</c:v>
                </c:pt>
                <c:pt idx="144">
                  <c:v>5.1530878310639345E-3</c:v>
                </c:pt>
                <c:pt idx="145">
                  <c:v>5.9378140711077668E-3</c:v>
                </c:pt>
                <c:pt idx="146">
                  <c:v>6.6462504715628012E-3</c:v>
                </c:pt>
                <c:pt idx="147">
                  <c:v>-2.1473226424382114E-2</c:v>
                </c:pt>
                <c:pt idx="148">
                  <c:v>9.4777250971560516E-3</c:v>
                </c:pt>
                <c:pt idx="149">
                  <c:v>8.807729039714704E-3</c:v>
                </c:pt>
                <c:pt idx="150">
                  <c:v>1.0895156300749146E-2</c:v>
                </c:pt>
                <c:pt idx="151">
                  <c:v>-3.6205318191308455E-2</c:v>
                </c:pt>
                <c:pt idx="152">
                  <c:v>5.9705250599036294E-2</c:v>
                </c:pt>
                <c:pt idx="153">
                  <c:v>1.5897844896667245E-2</c:v>
                </c:pt>
                <c:pt idx="154">
                  <c:v>-1.0480999152299946E-2</c:v>
                </c:pt>
                <c:pt idx="155">
                  <c:v>2.454884623487024E-2</c:v>
                </c:pt>
                <c:pt idx="156">
                  <c:v>-8.1379755633052848E-3</c:v>
                </c:pt>
                <c:pt idx="157">
                  <c:v>-3.6237996694972775E-2</c:v>
                </c:pt>
                <c:pt idx="158">
                  <c:v>-7.5729549558049732E-3</c:v>
                </c:pt>
                <c:pt idx="159">
                  <c:v>-2.0588626320065535E-2</c:v>
                </c:pt>
                <c:pt idx="160">
                  <c:v>-1.7863062604896701E-3</c:v>
                </c:pt>
                <c:pt idx="161">
                  <c:v>1.9065475902019166E-3</c:v>
                </c:pt>
                <c:pt idx="162">
                  <c:v>1.2611723546002561E-2</c:v>
                </c:pt>
                <c:pt idx="163">
                  <c:v>-7.6550181499348844E-3</c:v>
                </c:pt>
                <c:pt idx="164">
                  <c:v>2.074653174838003E-2</c:v>
                </c:pt>
                <c:pt idx="165">
                  <c:v>2.9515445038084034E-2</c:v>
                </c:pt>
                <c:pt idx="166">
                  <c:v>2.6241447857021111E-2</c:v>
                </c:pt>
                <c:pt idx="167">
                  <c:v>-6.0273553645028481E-5</c:v>
                </c:pt>
                <c:pt idx="168">
                  <c:v>-4.6248969665019797E-2</c:v>
                </c:pt>
                <c:pt idx="169">
                  <c:v>1.0329163340627653E-2</c:v>
                </c:pt>
                <c:pt idx="170">
                  <c:v>1.3523762151511331E-2</c:v>
                </c:pt>
                <c:pt idx="171">
                  <c:v>-1.8493209998156963E-2</c:v>
                </c:pt>
                <c:pt idx="172">
                  <c:v>3.2427923970538473E-2</c:v>
                </c:pt>
                <c:pt idx="173">
                  <c:v>-1.8228166233477835E-2</c:v>
                </c:pt>
                <c:pt idx="174">
                  <c:v>1.9439460053833225E-2</c:v>
                </c:pt>
                <c:pt idx="175">
                  <c:v>-1.6414990281156823E-3</c:v>
                </c:pt>
                <c:pt idx="176">
                  <c:v>-1.488422389982925E-2</c:v>
                </c:pt>
                <c:pt idx="177">
                  <c:v>5.8584831312432041E-3</c:v>
                </c:pt>
                <c:pt idx="178">
                  <c:v>4.002288936641704E-3</c:v>
                </c:pt>
                <c:pt idx="179">
                  <c:v>-9.8254278425865173E-3</c:v>
                </c:pt>
                <c:pt idx="180">
                  <c:v>1.2807506626140363E-2</c:v>
                </c:pt>
                <c:pt idx="181">
                  <c:v>-3.8839163041980929E-2</c:v>
                </c:pt>
                <c:pt idx="182">
                  <c:v>6.3371750462356893E-3</c:v>
                </c:pt>
                <c:pt idx="183">
                  <c:v>-5.3123015263425728E-2</c:v>
                </c:pt>
                <c:pt idx="184">
                  <c:v>-2.6765922791574009E-2</c:v>
                </c:pt>
                <c:pt idx="185">
                  <c:v>-1.2206698157634461E-2</c:v>
                </c:pt>
                <c:pt idx="186">
                  <c:v>-3.9970268849840701E-2</c:v>
                </c:pt>
                <c:pt idx="187">
                  <c:v>-1.1266838446696919E-3</c:v>
                </c:pt>
                <c:pt idx="188">
                  <c:v>-2.6731156173116537E-2</c:v>
                </c:pt>
                <c:pt idx="189">
                  <c:v>-5.009527004818759E-2</c:v>
                </c:pt>
                <c:pt idx="190">
                  <c:v>-1.0756267158286708E-2</c:v>
                </c:pt>
                <c:pt idx="191">
                  <c:v>-3.4679115829683894E-2</c:v>
                </c:pt>
                <c:pt idx="192">
                  <c:v>3.7192397429687309E-2</c:v>
                </c:pt>
                <c:pt idx="193">
                  <c:v>2.2073328435859109E-2</c:v>
                </c:pt>
                <c:pt idx="194">
                  <c:v>-3.1390144114083911E-2</c:v>
                </c:pt>
                <c:pt idx="195">
                  <c:v>-9.6528099357831749E-3</c:v>
                </c:pt>
                <c:pt idx="196">
                  <c:v>-9.1780710091093273E-3</c:v>
                </c:pt>
                <c:pt idx="197">
                  <c:v>-2.4843091900011945E-2</c:v>
                </c:pt>
                <c:pt idx="198">
                  <c:v>2.0707323004182931E-2</c:v>
                </c:pt>
                <c:pt idx="199">
                  <c:v>-1.981889396256932E-2</c:v>
                </c:pt>
                <c:pt idx="200">
                  <c:v>1.336910020020436E-2</c:v>
                </c:pt>
                <c:pt idx="201">
                  <c:v>2.4940428706718667E-2</c:v>
                </c:pt>
                <c:pt idx="202">
                  <c:v>-1.8716258315722035E-2</c:v>
                </c:pt>
                <c:pt idx="203">
                  <c:v>1.3032186798903782E-3</c:v>
                </c:pt>
                <c:pt idx="204">
                  <c:v>-4.828110501313921E-2</c:v>
                </c:pt>
                <c:pt idx="205">
                  <c:v>1.2441103096455767E-2</c:v>
                </c:pt>
                <c:pt idx="206">
                  <c:v>-9.7841232694191399E-2</c:v>
                </c:pt>
                <c:pt idx="207">
                  <c:v>-4.442385148360211E-2</c:v>
                </c:pt>
                <c:pt idx="208">
                  <c:v>0.10467626330585224</c:v>
                </c:pt>
                <c:pt idx="209">
                  <c:v>-4.5761516638329246E-2</c:v>
                </c:pt>
                <c:pt idx="210">
                  <c:v>7.3594338507700103E-3</c:v>
                </c:pt>
                <c:pt idx="211">
                  <c:v>-3.5382306833054586E-2</c:v>
                </c:pt>
                <c:pt idx="212">
                  <c:v>-6.4111718603923696E-3</c:v>
                </c:pt>
                <c:pt idx="213">
                  <c:v>5.0611700081944634E-2</c:v>
                </c:pt>
                <c:pt idx="214">
                  <c:v>4.3369204340875045E-2</c:v>
                </c:pt>
                <c:pt idx="215">
                  <c:v>1.9006558809637492E-2</c:v>
                </c:pt>
                <c:pt idx="216">
                  <c:v>-2.798187229803099E-2</c:v>
                </c:pt>
                <c:pt idx="217">
                  <c:v>3.0022630305469967E-2</c:v>
                </c:pt>
                <c:pt idx="218">
                  <c:v>8.1448653209104469E-3</c:v>
                </c:pt>
                <c:pt idx="219">
                  <c:v>1.6425059451048107E-2</c:v>
                </c:pt>
                <c:pt idx="220">
                  <c:v>-9.5039344348900687E-3</c:v>
                </c:pt>
                <c:pt idx="221">
                  <c:v>-2.8517522258353849E-2</c:v>
                </c:pt>
                <c:pt idx="222">
                  <c:v>3.1624893005857469E-3</c:v>
                </c:pt>
                <c:pt idx="223">
                  <c:v>-1.5882870735671129E-2</c:v>
                </c:pt>
                <c:pt idx="224">
                  <c:v>2.8680659145272611E-3</c:v>
                </c:pt>
                <c:pt idx="225">
                  <c:v>-1.066025627886447E-2</c:v>
                </c:pt>
                <c:pt idx="226">
                  <c:v>-6.8473992842038684E-3</c:v>
                </c:pt>
                <c:pt idx="227">
                  <c:v>4.6010050517509777E-3</c:v>
                </c:pt>
                <c:pt idx="228">
                  <c:v>-1.7360204906969663E-2</c:v>
                </c:pt>
                <c:pt idx="229">
                  <c:v>3.8982190800064759E-3</c:v>
                </c:pt>
                <c:pt idx="230">
                  <c:v>-1.2029771674019387E-3</c:v>
                </c:pt>
                <c:pt idx="231">
                  <c:v>3.4785566798821069E-2</c:v>
                </c:pt>
                <c:pt idx="232">
                  <c:v>-2.7497373372877356E-2</c:v>
                </c:pt>
                <c:pt idx="233">
                  <c:v>5.2953783180073226E-3</c:v>
                </c:pt>
                <c:pt idx="234">
                  <c:v>-8.1336598552588998E-3</c:v>
                </c:pt>
                <c:pt idx="235">
                  <c:v>-2.4357620143104536E-3</c:v>
                </c:pt>
                <c:pt idx="236">
                  <c:v>2.1442146082445178E-2</c:v>
                </c:pt>
                <c:pt idx="237">
                  <c:v>2.8267998978429215E-2</c:v>
                </c:pt>
                <c:pt idx="238">
                  <c:v>-3.85800342064818E-3</c:v>
                </c:pt>
                <c:pt idx="239">
                  <c:v>1.8748522919864986E-2</c:v>
                </c:pt>
                <c:pt idx="240">
                  <c:v>7.3773624616672445E-3</c:v>
                </c:pt>
                <c:pt idx="241">
                  <c:v>-1.2014264619309998E-3</c:v>
                </c:pt>
                <c:pt idx="242">
                  <c:v>8.8841170429469103E-3</c:v>
                </c:pt>
                <c:pt idx="243">
                  <c:v>-1.9352968799502445E-2</c:v>
                </c:pt>
                <c:pt idx="244">
                  <c:v>3.0880501216499451E-3</c:v>
                </c:pt>
                <c:pt idx="245">
                  <c:v>1.2908714666025207E-2</c:v>
                </c:pt>
                <c:pt idx="246">
                  <c:v>5.3986815370013334E-4</c:v>
                </c:pt>
                <c:pt idx="247">
                  <c:v>2.1704712953129479E-2</c:v>
                </c:pt>
                <c:pt idx="248">
                  <c:v>1.863533704969474E-3</c:v>
                </c:pt>
                <c:pt idx="249">
                  <c:v>2.9098801950853497E-2</c:v>
                </c:pt>
                <c:pt idx="250">
                  <c:v>1.2192461836740876E-2</c:v>
                </c:pt>
                <c:pt idx="251">
                  <c:v>-0.10504529940056316</c:v>
                </c:pt>
                <c:pt idx="252">
                  <c:v>4.3966354804071447E-2</c:v>
                </c:pt>
                <c:pt idx="253">
                  <c:v>5.4590870627115509E-3</c:v>
                </c:pt>
                <c:pt idx="254">
                  <c:v>-1.2084514180486431E-2</c:v>
                </c:pt>
                <c:pt idx="255">
                  <c:v>1.6409399290755848E-2</c:v>
                </c:pt>
                <c:pt idx="256">
                  <c:v>2.4824646421176429E-2</c:v>
                </c:pt>
                <c:pt idx="257">
                  <c:v>2.2507252789703601E-3</c:v>
                </c:pt>
                <c:pt idx="258">
                  <c:v>-1.9574767057993426E-2</c:v>
                </c:pt>
                <c:pt idx="259">
                  <c:v>-1.1363090496212752E-2</c:v>
                </c:pt>
                <c:pt idx="260">
                  <c:v>3.2445479154220094E-2</c:v>
                </c:pt>
                <c:pt idx="261">
                  <c:v>-1.6166267335049995E-4</c:v>
                </c:pt>
                <c:pt idx="262">
                  <c:v>9.7134846311054835E-3</c:v>
                </c:pt>
                <c:pt idx="263">
                  <c:v>-1.3159914445611567E-2</c:v>
                </c:pt>
                <c:pt idx="264">
                  <c:v>4.9745179256877855E-3</c:v>
                </c:pt>
                <c:pt idx="265">
                  <c:v>4.5132055294331772E-2</c:v>
                </c:pt>
                <c:pt idx="266">
                  <c:v>-8.7791956688502218E-3</c:v>
                </c:pt>
                <c:pt idx="267">
                  <c:v>-2.2860843914216927E-2</c:v>
                </c:pt>
                <c:pt idx="268">
                  <c:v>1.8313386178048226E-2</c:v>
                </c:pt>
                <c:pt idx="269">
                  <c:v>8.5966203358797948E-4</c:v>
                </c:pt>
                <c:pt idx="270">
                  <c:v>-1.3280421774429776E-2</c:v>
                </c:pt>
                <c:pt idx="271">
                  <c:v>2.7819112896628286E-4</c:v>
                </c:pt>
                <c:pt idx="272">
                  <c:v>3.1724098607372195E-3</c:v>
                </c:pt>
                <c:pt idx="273">
                  <c:v>-1.0250381266055148E-2</c:v>
                </c:pt>
                <c:pt idx="274">
                  <c:v>-1.7401320300183209E-3</c:v>
                </c:pt>
                <c:pt idx="275">
                  <c:v>2.855786369438785E-3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EF3-4AC0-BBD4-BF4629AD5AD0}"/>
            </c:ext>
          </c:extLst>
        </c:ser>
        <c:ser>
          <c:idx val="10"/>
          <c:order val="10"/>
          <c:tx>
            <c:strRef>
              <c:f>'Log Returns'!$L$2</c:f>
              <c:strCache>
                <c:ptCount val="1"/>
                <c:pt idx="0">
                  <c:v>S&amp;P500_R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numRef>
              <c:f>'Log Returns'!$A$3:$A$278</c:f>
              <c:numCache>
                <c:formatCode>m/d/yyyy</c:formatCode>
                <c:ptCount val="276"/>
                <c:pt idx="0">
                  <c:v>45203</c:v>
                </c:pt>
                <c:pt idx="1">
                  <c:v>45204</c:v>
                </c:pt>
                <c:pt idx="2">
                  <c:v>45205</c:v>
                </c:pt>
                <c:pt idx="3">
                  <c:v>45210</c:v>
                </c:pt>
                <c:pt idx="4">
                  <c:v>45211</c:v>
                </c:pt>
                <c:pt idx="5">
                  <c:v>45212</c:v>
                </c:pt>
                <c:pt idx="6">
                  <c:v>45217</c:v>
                </c:pt>
                <c:pt idx="7">
                  <c:v>45218</c:v>
                </c:pt>
                <c:pt idx="8">
                  <c:v>45219</c:v>
                </c:pt>
                <c:pt idx="9">
                  <c:v>45224</c:v>
                </c:pt>
                <c:pt idx="10">
                  <c:v>45225</c:v>
                </c:pt>
                <c:pt idx="11">
                  <c:v>45226</c:v>
                </c:pt>
                <c:pt idx="12">
                  <c:v>45231</c:v>
                </c:pt>
                <c:pt idx="13">
                  <c:v>45232</c:v>
                </c:pt>
                <c:pt idx="14">
                  <c:v>45233</c:v>
                </c:pt>
                <c:pt idx="15">
                  <c:v>45239</c:v>
                </c:pt>
                <c:pt idx="16">
                  <c:v>45240</c:v>
                </c:pt>
                <c:pt idx="17">
                  <c:v>45245</c:v>
                </c:pt>
                <c:pt idx="18">
                  <c:v>45246</c:v>
                </c:pt>
                <c:pt idx="19">
                  <c:v>45247</c:v>
                </c:pt>
                <c:pt idx="20">
                  <c:v>45252</c:v>
                </c:pt>
                <c:pt idx="21">
                  <c:v>45259</c:v>
                </c:pt>
                <c:pt idx="22">
                  <c:v>45260</c:v>
                </c:pt>
                <c:pt idx="23">
                  <c:v>45261</c:v>
                </c:pt>
                <c:pt idx="24">
                  <c:v>45266</c:v>
                </c:pt>
                <c:pt idx="25">
                  <c:v>45267</c:v>
                </c:pt>
                <c:pt idx="26">
                  <c:v>45268</c:v>
                </c:pt>
                <c:pt idx="27">
                  <c:v>45273</c:v>
                </c:pt>
                <c:pt idx="28">
                  <c:v>45274</c:v>
                </c:pt>
                <c:pt idx="29">
                  <c:v>45275</c:v>
                </c:pt>
                <c:pt idx="30">
                  <c:v>45280</c:v>
                </c:pt>
                <c:pt idx="31">
                  <c:v>45281</c:v>
                </c:pt>
                <c:pt idx="32">
                  <c:v>45282</c:v>
                </c:pt>
                <c:pt idx="33">
                  <c:v>45287</c:v>
                </c:pt>
                <c:pt idx="34">
                  <c:v>45288</c:v>
                </c:pt>
                <c:pt idx="35">
                  <c:v>45289</c:v>
                </c:pt>
                <c:pt idx="36">
                  <c:v>45302</c:v>
                </c:pt>
                <c:pt idx="37">
                  <c:v>45303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45315</c:v>
                </c:pt>
                <c:pt idx="42">
                  <c:v>45316</c:v>
                </c:pt>
                <c:pt idx="43">
                  <c:v>45317</c:v>
                </c:pt>
                <c:pt idx="44">
                  <c:v>45322</c:v>
                </c:pt>
                <c:pt idx="45">
                  <c:v>45323</c:v>
                </c:pt>
                <c:pt idx="46">
                  <c:v>45324</c:v>
                </c:pt>
                <c:pt idx="47">
                  <c:v>45329</c:v>
                </c:pt>
                <c:pt idx="48">
                  <c:v>45330</c:v>
                </c:pt>
                <c:pt idx="49">
                  <c:v>45331</c:v>
                </c:pt>
                <c:pt idx="50">
                  <c:v>45336</c:v>
                </c:pt>
                <c:pt idx="51">
                  <c:v>45337</c:v>
                </c:pt>
                <c:pt idx="52">
                  <c:v>45338</c:v>
                </c:pt>
                <c:pt idx="53">
                  <c:v>45343</c:v>
                </c:pt>
                <c:pt idx="54">
                  <c:v>45344</c:v>
                </c:pt>
                <c:pt idx="55">
                  <c:v>45345</c:v>
                </c:pt>
                <c:pt idx="56">
                  <c:v>45350</c:v>
                </c:pt>
                <c:pt idx="57">
                  <c:v>45351</c:v>
                </c:pt>
                <c:pt idx="58">
                  <c:v>45352</c:v>
                </c:pt>
                <c:pt idx="59">
                  <c:v>45357</c:v>
                </c:pt>
                <c:pt idx="60">
                  <c:v>45358</c:v>
                </c:pt>
                <c:pt idx="61">
                  <c:v>45359</c:v>
                </c:pt>
                <c:pt idx="62">
                  <c:v>45364</c:v>
                </c:pt>
                <c:pt idx="63">
                  <c:v>45365</c:v>
                </c:pt>
                <c:pt idx="64">
                  <c:v>45366</c:v>
                </c:pt>
                <c:pt idx="65">
                  <c:v>45371</c:v>
                </c:pt>
                <c:pt idx="66">
                  <c:v>45372</c:v>
                </c:pt>
                <c:pt idx="67">
                  <c:v>45373</c:v>
                </c:pt>
                <c:pt idx="68">
                  <c:v>45378</c:v>
                </c:pt>
                <c:pt idx="69">
                  <c:v>45379</c:v>
                </c:pt>
                <c:pt idx="70">
                  <c:v>45385</c:v>
                </c:pt>
                <c:pt idx="71">
                  <c:v>45386</c:v>
                </c:pt>
                <c:pt idx="72">
                  <c:v>45387</c:v>
                </c:pt>
                <c:pt idx="73">
                  <c:v>45392</c:v>
                </c:pt>
                <c:pt idx="74">
                  <c:v>45393</c:v>
                </c:pt>
                <c:pt idx="75">
                  <c:v>45394</c:v>
                </c:pt>
                <c:pt idx="76">
                  <c:v>45399</c:v>
                </c:pt>
                <c:pt idx="77">
                  <c:v>45400</c:v>
                </c:pt>
                <c:pt idx="78">
                  <c:v>45401</c:v>
                </c:pt>
                <c:pt idx="79">
                  <c:v>45406</c:v>
                </c:pt>
                <c:pt idx="80">
                  <c:v>45407</c:v>
                </c:pt>
                <c:pt idx="81">
                  <c:v>45408</c:v>
                </c:pt>
                <c:pt idx="82">
                  <c:v>45420</c:v>
                </c:pt>
                <c:pt idx="83">
                  <c:v>45421</c:v>
                </c:pt>
                <c:pt idx="84">
                  <c:v>45427</c:v>
                </c:pt>
                <c:pt idx="85">
                  <c:v>45428</c:v>
                </c:pt>
                <c:pt idx="86">
                  <c:v>45429</c:v>
                </c:pt>
                <c:pt idx="87">
                  <c:v>45434</c:v>
                </c:pt>
                <c:pt idx="88">
                  <c:v>45435</c:v>
                </c:pt>
                <c:pt idx="89">
                  <c:v>45436</c:v>
                </c:pt>
                <c:pt idx="90">
                  <c:v>45441</c:v>
                </c:pt>
                <c:pt idx="91">
                  <c:v>45442</c:v>
                </c:pt>
                <c:pt idx="92">
                  <c:v>45443</c:v>
                </c:pt>
                <c:pt idx="93">
                  <c:v>45448</c:v>
                </c:pt>
                <c:pt idx="94">
                  <c:v>45449</c:v>
                </c:pt>
                <c:pt idx="95">
                  <c:v>45450</c:v>
                </c:pt>
                <c:pt idx="96">
                  <c:v>45455</c:v>
                </c:pt>
                <c:pt idx="97">
                  <c:v>45464</c:v>
                </c:pt>
                <c:pt idx="98">
                  <c:v>45469</c:v>
                </c:pt>
                <c:pt idx="99">
                  <c:v>45470</c:v>
                </c:pt>
                <c:pt idx="100">
                  <c:v>45471</c:v>
                </c:pt>
                <c:pt idx="101">
                  <c:v>45476</c:v>
                </c:pt>
                <c:pt idx="102">
                  <c:v>45483</c:v>
                </c:pt>
                <c:pt idx="103">
                  <c:v>45484</c:v>
                </c:pt>
                <c:pt idx="104">
                  <c:v>45485</c:v>
                </c:pt>
                <c:pt idx="105">
                  <c:v>45490</c:v>
                </c:pt>
                <c:pt idx="106">
                  <c:v>45491</c:v>
                </c:pt>
                <c:pt idx="107">
                  <c:v>45492</c:v>
                </c:pt>
                <c:pt idx="108">
                  <c:v>45497</c:v>
                </c:pt>
                <c:pt idx="109">
                  <c:v>45498</c:v>
                </c:pt>
                <c:pt idx="110">
                  <c:v>45499</c:v>
                </c:pt>
                <c:pt idx="111">
                  <c:v>45504</c:v>
                </c:pt>
                <c:pt idx="112">
                  <c:v>45505</c:v>
                </c:pt>
                <c:pt idx="113">
                  <c:v>45506</c:v>
                </c:pt>
                <c:pt idx="114">
                  <c:v>45511</c:v>
                </c:pt>
                <c:pt idx="115">
                  <c:v>45512</c:v>
                </c:pt>
                <c:pt idx="116">
                  <c:v>45513</c:v>
                </c:pt>
                <c:pt idx="117">
                  <c:v>45518</c:v>
                </c:pt>
                <c:pt idx="118">
                  <c:v>45519</c:v>
                </c:pt>
                <c:pt idx="119">
                  <c:v>45520</c:v>
                </c:pt>
                <c:pt idx="120">
                  <c:v>45525</c:v>
                </c:pt>
                <c:pt idx="121">
                  <c:v>45526</c:v>
                </c:pt>
                <c:pt idx="122">
                  <c:v>45527</c:v>
                </c:pt>
                <c:pt idx="123">
                  <c:v>45532</c:v>
                </c:pt>
                <c:pt idx="124">
                  <c:v>45533</c:v>
                </c:pt>
                <c:pt idx="125">
                  <c:v>45534</c:v>
                </c:pt>
                <c:pt idx="126">
                  <c:v>45539</c:v>
                </c:pt>
                <c:pt idx="127">
                  <c:v>45540</c:v>
                </c:pt>
                <c:pt idx="128">
                  <c:v>45541</c:v>
                </c:pt>
                <c:pt idx="129">
                  <c:v>45546</c:v>
                </c:pt>
                <c:pt idx="130">
                  <c:v>45547</c:v>
                </c:pt>
                <c:pt idx="131">
                  <c:v>45548</c:v>
                </c:pt>
                <c:pt idx="132">
                  <c:v>45553</c:v>
                </c:pt>
                <c:pt idx="133">
                  <c:v>45554</c:v>
                </c:pt>
                <c:pt idx="134">
                  <c:v>45555</c:v>
                </c:pt>
                <c:pt idx="135">
                  <c:v>45560</c:v>
                </c:pt>
                <c:pt idx="136">
                  <c:v>45561</c:v>
                </c:pt>
                <c:pt idx="137">
                  <c:v>45562</c:v>
                </c:pt>
                <c:pt idx="138">
                  <c:v>45567</c:v>
                </c:pt>
                <c:pt idx="139">
                  <c:v>45568</c:v>
                </c:pt>
                <c:pt idx="140">
                  <c:v>45569</c:v>
                </c:pt>
                <c:pt idx="141">
                  <c:v>45574</c:v>
                </c:pt>
                <c:pt idx="142">
                  <c:v>45575</c:v>
                </c:pt>
                <c:pt idx="143">
                  <c:v>45576</c:v>
                </c:pt>
                <c:pt idx="144">
                  <c:v>45581</c:v>
                </c:pt>
                <c:pt idx="145">
                  <c:v>45582</c:v>
                </c:pt>
                <c:pt idx="146">
                  <c:v>45583</c:v>
                </c:pt>
                <c:pt idx="147">
                  <c:v>45588</c:v>
                </c:pt>
                <c:pt idx="148">
                  <c:v>45589</c:v>
                </c:pt>
                <c:pt idx="149">
                  <c:v>45590</c:v>
                </c:pt>
                <c:pt idx="150">
                  <c:v>45595</c:v>
                </c:pt>
                <c:pt idx="151">
                  <c:v>45596</c:v>
                </c:pt>
                <c:pt idx="152">
                  <c:v>45597</c:v>
                </c:pt>
                <c:pt idx="153">
                  <c:v>45603</c:v>
                </c:pt>
                <c:pt idx="154">
                  <c:v>45604</c:v>
                </c:pt>
                <c:pt idx="155">
                  <c:v>45609</c:v>
                </c:pt>
                <c:pt idx="156">
                  <c:v>45610</c:v>
                </c:pt>
                <c:pt idx="157">
                  <c:v>45611</c:v>
                </c:pt>
                <c:pt idx="158">
                  <c:v>45616</c:v>
                </c:pt>
                <c:pt idx="159">
                  <c:v>45617</c:v>
                </c:pt>
                <c:pt idx="160">
                  <c:v>45618</c:v>
                </c:pt>
                <c:pt idx="161">
                  <c:v>45623</c:v>
                </c:pt>
                <c:pt idx="162">
                  <c:v>45630</c:v>
                </c:pt>
                <c:pt idx="163">
                  <c:v>45631</c:v>
                </c:pt>
                <c:pt idx="164">
                  <c:v>45632</c:v>
                </c:pt>
                <c:pt idx="165">
                  <c:v>45637</c:v>
                </c:pt>
                <c:pt idx="166">
                  <c:v>45638</c:v>
                </c:pt>
                <c:pt idx="167">
                  <c:v>45639</c:v>
                </c:pt>
                <c:pt idx="168">
                  <c:v>45644</c:v>
                </c:pt>
                <c:pt idx="169">
                  <c:v>45645</c:v>
                </c:pt>
                <c:pt idx="170">
                  <c:v>45646</c:v>
                </c:pt>
                <c:pt idx="171">
                  <c:v>45653</c:v>
                </c:pt>
                <c:pt idx="172">
                  <c:v>45672</c:v>
                </c:pt>
                <c:pt idx="173">
                  <c:v>45673</c:v>
                </c:pt>
                <c:pt idx="174">
                  <c:v>45674</c:v>
                </c:pt>
                <c:pt idx="175">
                  <c:v>45679</c:v>
                </c:pt>
                <c:pt idx="176">
                  <c:v>45680</c:v>
                </c:pt>
                <c:pt idx="177">
                  <c:v>45681</c:v>
                </c:pt>
                <c:pt idx="178">
                  <c:v>45686</c:v>
                </c:pt>
                <c:pt idx="179">
                  <c:v>45687</c:v>
                </c:pt>
                <c:pt idx="180">
                  <c:v>45688</c:v>
                </c:pt>
                <c:pt idx="181">
                  <c:v>45693</c:v>
                </c:pt>
                <c:pt idx="182">
                  <c:v>45694</c:v>
                </c:pt>
                <c:pt idx="183">
                  <c:v>45695</c:v>
                </c:pt>
                <c:pt idx="184">
                  <c:v>45700</c:v>
                </c:pt>
                <c:pt idx="185">
                  <c:v>45701</c:v>
                </c:pt>
                <c:pt idx="186">
                  <c:v>45702</c:v>
                </c:pt>
                <c:pt idx="187">
                  <c:v>45707</c:v>
                </c:pt>
                <c:pt idx="188">
                  <c:v>45708</c:v>
                </c:pt>
                <c:pt idx="189">
                  <c:v>45709</c:v>
                </c:pt>
                <c:pt idx="190">
                  <c:v>45714</c:v>
                </c:pt>
                <c:pt idx="191">
                  <c:v>45715</c:v>
                </c:pt>
                <c:pt idx="192">
                  <c:v>45716</c:v>
                </c:pt>
                <c:pt idx="193">
                  <c:v>45721</c:v>
                </c:pt>
                <c:pt idx="194">
                  <c:v>45722</c:v>
                </c:pt>
                <c:pt idx="195">
                  <c:v>45723</c:v>
                </c:pt>
                <c:pt idx="196">
                  <c:v>45728</c:v>
                </c:pt>
                <c:pt idx="197">
                  <c:v>45729</c:v>
                </c:pt>
                <c:pt idx="198">
                  <c:v>45730</c:v>
                </c:pt>
                <c:pt idx="199">
                  <c:v>45735</c:v>
                </c:pt>
                <c:pt idx="200">
                  <c:v>45736</c:v>
                </c:pt>
                <c:pt idx="201">
                  <c:v>45737</c:v>
                </c:pt>
                <c:pt idx="202">
                  <c:v>45742</c:v>
                </c:pt>
                <c:pt idx="203">
                  <c:v>45743</c:v>
                </c:pt>
                <c:pt idx="204">
                  <c:v>45744</c:v>
                </c:pt>
                <c:pt idx="205">
                  <c:v>45749</c:v>
                </c:pt>
                <c:pt idx="206">
                  <c:v>45750</c:v>
                </c:pt>
                <c:pt idx="207">
                  <c:v>45751</c:v>
                </c:pt>
                <c:pt idx="208">
                  <c:v>45756</c:v>
                </c:pt>
                <c:pt idx="209">
                  <c:v>45757</c:v>
                </c:pt>
                <c:pt idx="210">
                  <c:v>45758</c:v>
                </c:pt>
                <c:pt idx="211">
                  <c:v>45763</c:v>
                </c:pt>
                <c:pt idx="212">
                  <c:v>45764</c:v>
                </c:pt>
                <c:pt idx="213">
                  <c:v>45770</c:v>
                </c:pt>
                <c:pt idx="214">
                  <c:v>45771</c:v>
                </c:pt>
                <c:pt idx="215">
                  <c:v>45772</c:v>
                </c:pt>
                <c:pt idx="216">
                  <c:v>45777</c:v>
                </c:pt>
                <c:pt idx="217">
                  <c:v>45778</c:v>
                </c:pt>
                <c:pt idx="218">
                  <c:v>45784</c:v>
                </c:pt>
                <c:pt idx="219">
                  <c:v>45785</c:v>
                </c:pt>
                <c:pt idx="220">
                  <c:v>45791</c:v>
                </c:pt>
                <c:pt idx="221">
                  <c:v>45792</c:v>
                </c:pt>
                <c:pt idx="222">
                  <c:v>45793</c:v>
                </c:pt>
                <c:pt idx="223">
                  <c:v>45798</c:v>
                </c:pt>
                <c:pt idx="224">
                  <c:v>45799</c:v>
                </c:pt>
                <c:pt idx="225">
                  <c:v>45800</c:v>
                </c:pt>
                <c:pt idx="226">
                  <c:v>45805</c:v>
                </c:pt>
                <c:pt idx="227">
                  <c:v>45806</c:v>
                </c:pt>
                <c:pt idx="228">
                  <c:v>45807</c:v>
                </c:pt>
                <c:pt idx="229">
                  <c:v>45812</c:v>
                </c:pt>
                <c:pt idx="230">
                  <c:v>45813</c:v>
                </c:pt>
                <c:pt idx="231">
                  <c:v>45814</c:v>
                </c:pt>
                <c:pt idx="232">
                  <c:v>45819</c:v>
                </c:pt>
                <c:pt idx="233">
                  <c:v>45820</c:v>
                </c:pt>
                <c:pt idx="234">
                  <c:v>45826</c:v>
                </c:pt>
                <c:pt idx="235">
                  <c:v>45833</c:v>
                </c:pt>
                <c:pt idx="236">
                  <c:v>45834</c:v>
                </c:pt>
                <c:pt idx="237">
                  <c:v>45835</c:v>
                </c:pt>
                <c:pt idx="238">
                  <c:v>45840</c:v>
                </c:pt>
                <c:pt idx="239">
                  <c:v>45841</c:v>
                </c:pt>
                <c:pt idx="240">
                  <c:v>45847</c:v>
                </c:pt>
                <c:pt idx="241">
                  <c:v>45848</c:v>
                </c:pt>
                <c:pt idx="242">
                  <c:v>45849</c:v>
                </c:pt>
                <c:pt idx="243">
                  <c:v>45854</c:v>
                </c:pt>
                <c:pt idx="244">
                  <c:v>45855</c:v>
                </c:pt>
                <c:pt idx="245">
                  <c:v>45856</c:v>
                </c:pt>
                <c:pt idx="246">
                  <c:v>45861</c:v>
                </c:pt>
                <c:pt idx="247">
                  <c:v>45862</c:v>
                </c:pt>
                <c:pt idx="248">
                  <c:v>45863</c:v>
                </c:pt>
                <c:pt idx="249">
                  <c:v>45868</c:v>
                </c:pt>
                <c:pt idx="250">
                  <c:v>45869</c:v>
                </c:pt>
                <c:pt idx="251">
                  <c:v>45870</c:v>
                </c:pt>
                <c:pt idx="252">
                  <c:v>45875</c:v>
                </c:pt>
                <c:pt idx="253">
                  <c:v>45876</c:v>
                </c:pt>
                <c:pt idx="254">
                  <c:v>45877</c:v>
                </c:pt>
                <c:pt idx="255">
                  <c:v>45882</c:v>
                </c:pt>
                <c:pt idx="256">
                  <c:v>45883</c:v>
                </c:pt>
                <c:pt idx="257">
                  <c:v>45884</c:v>
                </c:pt>
                <c:pt idx="258">
                  <c:v>45889</c:v>
                </c:pt>
                <c:pt idx="259">
                  <c:v>45890</c:v>
                </c:pt>
                <c:pt idx="260">
                  <c:v>45891</c:v>
                </c:pt>
                <c:pt idx="261">
                  <c:v>45896</c:v>
                </c:pt>
                <c:pt idx="262">
                  <c:v>45897</c:v>
                </c:pt>
                <c:pt idx="263">
                  <c:v>45898</c:v>
                </c:pt>
                <c:pt idx="264">
                  <c:v>45903</c:v>
                </c:pt>
                <c:pt idx="265">
                  <c:v>45904</c:v>
                </c:pt>
                <c:pt idx="266">
                  <c:v>45905</c:v>
                </c:pt>
                <c:pt idx="267">
                  <c:v>45910</c:v>
                </c:pt>
                <c:pt idx="268">
                  <c:v>45911</c:v>
                </c:pt>
                <c:pt idx="269">
                  <c:v>45912</c:v>
                </c:pt>
                <c:pt idx="270">
                  <c:v>45917</c:v>
                </c:pt>
                <c:pt idx="271">
                  <c:v>45918</c:v>
                </c:pt>
                <c:pt idx="272">
                  <c:v>45919</c:v>
                </c:pt>
                <c:pt idx="273">
                  <c:v>45924</c:v>
                </c:pt>
                <c:pt idx="274">
                  <c:v>45925</c:v>
                </c:pt>
                <c:pt idx="275">
                  <c:v>45926</c:v>
                </c:pt>
              </c:numCache>
            </c:numRef>
          </c:cat>
          <c:val>
            <c:numRef>
              <c:f>'Log Returns'!$L$3:$L$278</c:f>
              <c:numCache>
                <c:formatCode>0.0000</c:formatCode>
                <c:ptCount val="276"/>
                <c:pt idx="0">
                  <c:v>1.296129660927515E-3</c:v>
                </c:pt>
                <c:pt idx="1">
                  <c:v>2.6369601624919854E-3</c:v>
                </c:pt>
                <c:pt idx="2">
                  <c:v>-1.0833066349530468E-2</c:v>
                </c:pt>
                <c:pt idx="3">
                  <c:v>6.9653554911582429E-3</c:v>
                </c:pt>
                <c:pt idx="4">
                  <c:v>6.7411075925549622E-3</c:v>
                </c:pt>
                <c:pt idx="5">
                  <c:v>-3.8144658334368828E-3</c:v>
                </c:pt>
                <c:pt idx="6">
                  <c:v>8.2353958458381369E-3</c:v>
                </c:pt>
                <c:pt idx="7">
                  <c:v>2.8414613927096641E-2</c:v>
                </c:pt>
                <c:pt idx="8">
                  <c:v>1.3883664352724407E-2</c:v>
                </c:pt>
                <c:pt idx="9">
                  <c:v>2.3668168778773714E-3</c:v>
                </c:pt>
                <c:pt idx="10">
                  <c:v>1.1459656594333241E-2</c:v>
                </c:pt>
                <c:pt idx="11">
                  <c:v>7.1812926823654651E-3</c:v>
                </c:pt>
                <c:pt idx="12">
                  <c:v>-8.288857864146279E-3</c:v>
                </c:pt>
                <c:pt idx="13">
                  <c:v>2.0993747698562909E-3</c:v>
                </c:pt>
                <c:pt idx="14">
                  <c:v>4.3541519304517482E-4</c:v>
                </c:pt>
                <c:pt idx="15">
                  <c:v>1.6946788562038431E-2</c:v>
                </c:pt>
                <c:pt idx="16">
                  <c:v>-7.0299523127389319E-3</c:v>
                </c:pt>
                <c:pt idx="17">
                  <c:v>-3.4173324348038782E-3</c:v>
                </c:pt>
                <c:pt idx="18">
                  <c:v>-8.6697571485873121E-4</c:v>
                </c:pt>
                <c:pt idx="19">
                  <c:v>-3.0604784902714716E-3</c:v>
                </c:pt>
                <c:pt idx="20">
                  <c:v>5.7784326542703992E-3</c:v>
                </c:pt>
                <c:pt idx="21">
                  <c:v>-2.3412385613752469E-3</c:v>
                </c:pt>
                <c:pt idx="22">
                  <c:v>9.7954009391932619E-4</c:v>
                </c:pt>
                <c:pt idx="23">
                  <c:v>1.1956159417512489E-2</c:v>
                </c:pt>
                <c:pt idx="24">
                  <c:v>-3.4850070342834855E-2</c:v>
                </c:pt>
                <c:pt idx="25">
                  <c:v>-8.3952416314349455E-3</c:v>
                </c:pt>
                <c:pt idx="26">
                  <c:v>3.140452503125013E-2</c:v>
                </c:pt>
                <c:pt idx="27">
                  <c:v>9.237581858435125E-3</c:v>
                </c:pt>
                <c:pt idx="28">
                  <c:v>5.2911968956133471E-3</c:v>
                </c:pt>
                <c:pt idx="29">
                  <c:v>4.7230090129650399E-3</c:v>
                </c:pt>
                <c:pt idx="30">
                  <c:v>2.8183347609467366E-3</c:v>
                </c:pt>
                <c:pt idx="31">
                  <c:v>5.3607156540009049E-3</c:v>
                </c:pt>
                <c:pt idx="32">
                  <c:v>-2.1054148311534598E-3</c:v>
                </c:pt>
                <c:pt idx="33">
                  <c:v>-6.7602994182167668E-3</c:v>
                </c:pt>
                <c:pt idx="34">
                  <c:v>2.7999764049293002E-3</c:v>
                </c:pt>
                <c:pt idx="35">
                  <c:v>-9.7147172588866895E-4</c:v>
                </c:pt>
                <c:pt idx="36">
                  <c:v>1.1308072071597728E-2</c:v>
                </c:pt>
                <c:pt idx="37">
                  <c:v>3.3282751423908516E-3</c:v>
                </c:pt>
                <c:pt idx="38">
                  <c:v>5.4074632817986889E-3</c:v>
                </c:pt>
                <c:pt idx="39">
                  <c:v>5.5192110949880196E-3</c:v>
                </c:pt>
                <c:pt idx="40">
                  <c:v>1.2336187793671788E-3</c:v>
                </c:pt>
                <c:pt idx="41">
                  <c:v>2.3214333872491502E-3</c:v>
                </c:pt>
                <c:pt idx="42">
                  <c:v>8.9229914395117307E-3</c:v>
                </c:pt>
                <c:pt idx="43">
                  <c:v>-9.7712838830335269E-3</c:v>
                </c:pt>
                <c:pt idx="44">
                  <c:v>1.8154397161845755E-2</c:v>
                </c:pt>
                <c:pt idx="45">
                  <c:v>-9.7702740643646167E-3</c:v>
                </c:pt>
                <c:pt idx="46">
                  <c:v>-3.3899393572334848E-3</c:v>
                </c:pt>
                <c:pt idx="47">
                  <c:v>-1.408137889447934E-2</c:v>
                </c:pt>
                <c:pt idx="48">
                  <c:v>3.8285517338220647E-3</c:v>
                </c:pt>
                <c:pt idx="49">
                  <c:v>-6.1040921217390453E-3</c:v>
                </c:pt>
                <c:pt idx="50">
                  <c:v>-6.9478807209889058E-3</c:v>
                </c:pt>
                <c:pt idx="51">
                  <c:v>-7.3736184297864531E-3</c:v>
                </c:pt>
                <c:pt idx="52">
                  <c:v>-1.7588270794177567E-2</c:v>
                </c:pt>
                <c:pt idx="53">
                  <c:v>8.0983992641704989E-3</c:v>
                </c:pt>
                <c:pt idx="54">
                  <c:v>6.4673908597728463E-5</c:v>
                </c:pt>
                <c:pt idx="55">
                  <c:v>-3.1672103196299043E-3</c:v>
                </c:pt>
                <c:pt idx="56">
                  <c:v>4.5075457344806412E-3</c:v>
                </c:pt>
                <c:pt idx="57">
                  <c:v>-7.3197239355492711E-3</c:v>
                </c:pt>
                <c:pt idx="58">
                  <c:v>5.4415777244785669E-3</c:v>
                </c:pt>
                <c:pt idx="59">
                  <c:v>-1.0526711928831084E-2</c:v>
                </c:pt>
                <c:pt idx="60">
                  <c:v>1.3304244745266626E-2</c:v>
                </c:pt>
                <c:pt idx="61">
                  <c:v>3.1064755103735634E-2</c:v>
                </c:pt>
                <c:pt idx="62">
                  <c:v>2.5182424320335128E-2</c:v>
                </c:pt>
                <c:pt idx="63">
                  <c:v>4.8301261368145724E-3</c:v>
                </c:pt>
                <c:pt idx="64">
                  <c:v>-2.831923082772906E-2</c:v>
                </c:pt>
                <c:pt idx="65">
                  <c:v>5.3486902193413018E-3</c:v>
                </c:pt>
                <c:pt idx="66">
                  <c:v>-2.7897028752255918E-2</c:v>
                </c:pt>
                <c:pt idx="67">
                  <c:v>8.2447582872480885E-2</c:v>
                </c:pt>
                <c:pt idx="68">
                  <c:v>-6.3612230277442505E-2</c:v>
                </c:pt>
                <c:pt idx="69">
                  <c:v>-5.3365756243293115E-2</c:v>
                </c:pt>
                <c:pt idx="70">
                  <c:v>-6.3860386404919576E-4</c:v>
                </c:pt>
                <c:pt idx="71">
                  <c:v>-2.43597030109154E-2</c:v>
                </c:pt>
                <c:pt idx="72">
                  <c:v>-3.1520625336665807E-3</c:v>
                </c:pt>
                <c:pt idx="73">
                  <c:v>-7.419959943580582E-3</c:v>
                </c:pt>
                <c:pt idx="74">
                  <c:v>1.932235512121476E-2</c:v>
                </c:pt>
                <c:pt idx="75">
                  <c:v>1.4203648895698072E-2</c:v>
                </c:pt>
                <c:pt idx="76">
                  <c:v>-2.3086146148840133E-2</c:v>
                </c:pt>
                <c:pt idx="77">
                  <c:v>2.1026760092748082E-2</c:v>
                </c:pt>
                <c:pt idx="78">
                  <c:v>-1.3370589274240199E-2</c:v>
                </c:pt>
                <c:pt idx="79">
                  <c:v>-1.5934685437321433E-2</c:v>
                </c:pt>
                <c:pt idx="80">
                  <c:v>3.1035290676519963E-3</c:v>
                </c:pt>
                <c:pt idx="81">
                  <c:v>-1.1913788174538307E-2</c:v>
                </c:pt>
                <c:pt idx="82">
                  <c:v>1.1042575720667483E-2</c:v>
                </c:pt>
                <c:pt idx="83">
                  <c:v>3.6105452301590554E-2</c:v>
                </c:pt>
                <c:pt idx="84">
                  <c:v>-2.4150079787911016E-2</c:v>
                </c:pt>
                <c:pt idx="85">
                  <c:v>-1.7877657240442369E-2</c:v>
                </c:pt>
                <c:pt idx="86">
                  <c:v>-3.863314180713847E-2</c:v>
                </c:pt>
                <c:pt idx="87">
                  <c:v>-1.4389534553866547E-2</c:v>
                </c:pt>
                <c:pt idx="88">
                  <c:v>1.3357375053230855E-3</c:v>
                </c:pt>
                <c:pt idx="89">
                  <c:v>-3.2679195609073466E-2</c:v>
                </c:pt>
                <c:pt idx="90">
                  <c:v>-8.1047549765280013E-3</c:v>
                </c:pt>
                <c:pt idx="91">
                  <c:v>-1.2901973668100811E-2</c:v>
                </c:pt>
                <c:pt idx="92">
                  <c:v>-2.1257753478958207E-2</c:v>
                </c:pt>
                <c:pt idx="93">
                  <c:v>-1.2252503126927651E-3</c:v>
                </c:pt>
                <c:pt idx="94">
                  <c:v>-1.0304408531271259E-2</c:v>
                </c:pt>
                <c:pt idx="95">
                  <c:v>-5.1249099456504759E-3</c:v>
                </c:pt>
                <c:pt idx="96">
                  <c:v>5.7391694157621466E-3</c:v>
                </c:pt>
                <c:pt idx="97">
                  <c:v>3.8577094612656441E-3</c:v>
                </c:pt>
                <c:pt idx="98">
                  <c:v>5.423366923355346E-3</c:v>
                </c:pt>
                <c:pt idx="99">
                  <c:v>-1.1327818153325338E-2</c:v>
                </c:pt>
                <c:pt idx="100">
                  <c:v>-1.3988889865569438E-2</c:v>
                </c:pt>
                <c:pt idx="101">
                  <c:v>5.7344664732248331E-3</c:v>
                </c:pt>
                <c:pt idx="102">
                  <c:v>-8.2260412952120318E-3</c:v>
                </c:pt>
                <c:pt idx="103">
                  <c:v>2.5228547000646816E-2</c:v>
                </c:pt>
                <c:pt idx="104">
                  <c:v>-1.4969587272119517E-2</c:v>
                </c:pt>
                <c:pt idx="105">
                  <c:v>1.7060832794807558E-2</c:v>
                </c:pt>
                <c:pt idx="106">
                  <c:v>-3.0192533616941204E-3</c:v>
                </c:pt>
                <c:pt idx="107">
                  <c:v>-2.9107029306306341E-2</c:v>
                </c:pt>
                <c:pt idx="108">
                  <c:v>6.5298738927944931E-3</c:v>
                </c:pt>
                <c:pt idx="109">
                  <c:v>2.643081810865958E-2</c:v>
                </c:pt>
                <c:pt idx="110">
                  <c:v>1.4717169226765022E-2</c:v>
                </c:pt>
                <c:pt idx="111">
                  <c:v>-5.7189219044862872E-3</c:v>
                </c:pt>
                <c:pt idx="112">
                  <c:v>-2.0422221204848393E-2</c:v>
                </c:pt>
                <c:pt idx="113">
                  <c:v>-3.228104728092423E-3</c:v>
                </c:pt>
                <c:pt idx="114">
                  <c:v>8.3495453289248525E-3</c:v>
                </c:pt>
                <c:pt idx="115">
                  <c:v>8.0473728617259221E-3</c:v>
                </c:pt>
                <c:pt idx="116">
                  <c:v>7.1678991212954747E-3</c:v>
                </c:pt>
                <c:pt idx="117">
                  <c:v>9.4006799758664984E-4</c:v>
                </c:pt>
                <c:pt idx="118">
                  <c:v>-6.6819747525717985E-3</c:v>
                </c:pt>
                <c:pt idx="119">
                  <c:v>-1.8932911451154132E-3</c:v>
                </c:pt>
                <c:pt idx="120">
                  <c:v>2.4145084839762997E-4</c:v>
                </c:pt>
                <c:pt idx="121">
                  <c:v>2.2113132436867261E-3</c:v>
                </c:pt>
                <c:pt idx="122">
                  <c:v>9.1094724803377995E-3</c:v>
                </c:pt>
                <c:pt idx="123">
                  <c:v>3.7709510185771262E-3</c:v>
                </c:pt>
                <c:pt idx="124">
                  <c:v>-2.1600111803961791E-2</c:v>
                </c:pt>
                <c:pt idx="125">
                  <c:v>-2.3177839872711424E-3</c:v>
                </c:pt>
                <c:pt idx="126">
                  <c:v>7.5849227199472995E-4</c:v>
                </c:pt>
                <c:pt idx="127">
                  <c:v>2.620633139379856E-3</c:v>
                </c:pt>
                <c:pt idx="128">
                  <c:v>-4.0501909613611621E-3</c:v>
                </c:pt>
                <c:pt idx="129">
                  <c:v>2.8547214026936711E-3</c:v>
                </c:pt>
                <c:pt idx="130">
                  <c:v>2.3480112627954895E-3</c:v>
                </c:pt>
                <c:pt idx="131">
                  <c:v>1.409269978012887E-2</c:v>
                </c:pt>
                <c:pt idx="132">
                  <c:v>9.0317407616141761E-3</c:v>
                </c:pt>
                <c:pt idx="133">
                  <c:v>6.6340956442305088E-3</c:v>
                </c:pt>
                <c:pt idx="134">
                  <c:v>7.5357150430504392E-3</c:v>
                </c:pt>
                <c:pt idx="135">
                  <c:v>1.4425943902788181E-2</c:v>
                </c:pt>
                <c:pt idx="136">
                  <c:v>1.0531528261862487E-2</c:v>
                </c:pt>
                <c:pt idx="137">
                  <c:v>1.5961954020404362E-3</c:v>
                </c:pt>
                <c:pt idx="138">
                  <c:v>-1.0440448251746652E-3</c:v>
                </c:pt>
                <c:pt idx="139">
                  <c:v>-1.0890928463729453E-3</c:v>
                </c:pt>
                <c:pt idx="140">
                  <c:v>-2.4851855169702973E-3</c:v>
                </c:pt>
                <c:pt idx="141">
                  <c:v>9.1763581462233988E-3</c:v>
                </c:pt>
                <c:pt idx="142">
                  <c:v>1.9477652929102213E-2</c:v>
                </c:pt>
                <c:pt idx="143">
                  <c:v>2.4228064767339695E-4</c:v>
                </c:pt>
                <c:pt idx="144">
                  <c:v>3.6856197517128944E-3</c:v>
                </c:pt>
                <c:pt idx="145">
                  <c:v>9.1408250739366034E-3</c:v>
                </c:pt>
                <c:pt idx="146">
                  <c:v>1.8624139033947655E-2</c:v>
                </c:pt>
                <c:pt idx="147">
                  <c:v>-8.7271712180066966E-3</c:v>
                </c:pt>
                <c:pt idx="148">
                  <c:v>5.4837961241187522E-4</c:v>
                </c:pt>
                <c:pt idx="149">
                  <c:v>-1.716284259571034E-2</c:v>
                </c:pt>
                <c:pt idx="150">
                  <c:v>1.0150726614180329E-2</c:v>
                </c:pt>
                <c:pt idx="151">
                  <c:v>-4.3079277788558596E-4</c:v>
                </c:pt>
                <c:pt idx="152">
                  <c:v>-9.2003941260233348E-3</c:v>
                </c:pt>
                <c:pt idx="153">
                  <c:v>7.0665529975516899E-3</c:v>
                </c:pt>
                <c:pt idx="154">
                  <c:v>1.9033175414558093E-3</c:v>
                </c:pt>
                <c:pt idx="155">
                  <c:v>1.7009612812986828E-2</c:v>
                </c:pt>
                <c:pt idx="156">
                  <c:v>-1.1541345846559272E-2</c:v>
                </c:pt>
                <c:pt idx="157">
                  <c:v>-1.3053021222686489E-2</c:v>
                </c:pt>
                <c:pt idx="158">
                  <c:v>3.3518554008103919E-2</c:v>
                </c:pt>
                <c:pt idx="159">
                  <c:v>1.1707093771862952E-2</c:v>
                </c:pt>
                <c:pt idx="160">
                  <c:v>3.2011035776099164E-2</c:v>
                </c:pt>
                <c:pt idx="161">
                  <c:v>-5.2076362301048708E-3</c:v>
                </c:pt>
                <c:pt idx="162">
                  <c:v>-2.2343671014960872E-2</c:v>
                </c:pt>
                <c:pt idx="163">
                  <c:v>-1.6350239650487923E-2</c:v>
                </c:pt>
                <c:pt idx="164">
                  <c:v>1.3062492949953508E-2</c:v>
                </c:pt>
                <c:pt idx="165">
                  <c:v>-2.2319890353493643E-3</c:v>
                </c:pt>
                <c:pt idx="166">
                  <c:v>-1.3770377951111135E-2</c:v>
                </c:pt>
                <c:pt idx="167">
                  <c:v>-2.8921524346244756E-2</c:v>
                </c:pt>
                <c:pt idx="168">
                  <c:v>-9.5732779465502876E-3</c:v>
                </c:pt>
                <c:pt idx="169">
                  <c:v>-1.0060638936881021E-2</c:v>
                </c:pt>
                <c:pt idx="170">
                  <c:v>-8.6338647750182195E-3</c:v>
                </c:pt>
                <c:pt idx="171">
                  <c:v>7.0134283143944882E-3</c:v>
                </c:pt>
                <c:pt idx="172">
                  <c:v>-1.048477364227688E-2</c:v>
                </c:pt>
                <c:pt idx="173">
                  <c:v>8.2751661717154548E-3</c:v>
                </c:pt>
                <c:pt idx="174">
                  <c:v>1.3000160539539262E-2</c:v>
                </c:pt>
                <c:pt idx="175">
                  <c:v>-3.6998791450571396E-2</c:v>
                </c:pt>
                <c:pt idx="176">
                  <c:v>6.9542927544177773E-3</c:v>
                </c:pt>
                <c:pt idx="177">
                  <c:v>4.7183866662667279E-4</c:v>
                </c:pt>
                <c:pt idx="178">
                  <c:v>3.163775622323408E-2</c:v>
                </c:pt>
                <c:pt idx="179">
                  <c:v>8.7710714435976309E-3</c:v>
                </c:pt>
                <c:pt idx="180">
                  <c:v>-9.2662918824989061E-4</c:v>
                </c:pt>
                <c:pt idx="181">
                  <c:v>-3.5536313399973024E-4</c:v>
                </c:pt>
                <c:pt idx="182">
                  <c:v>4.8382368333121043E-3</c:v>
                </c:pt>
                <c:pt idx="183">
                  <c:v>1.3893812425483019E-2</c:v>
                </c:pt>
                <c:pt idx="184">
                  <c:v>3.2521261006588698E-3</c:v>
                </c:pt>
                <c:pt idx="185">
                  <c:v>-1.0191254873029149E-2</c:v>
                </c:pt>
                <c:pt idx="186">
                  <c:v>7.6405167704854055E-3</c:v>
                </c:pt>
                <c:pt idx="187">
                  <c:v>-9.8390450456632573E-3</c:v>
                </c:pt>
                <c:pt idx="188">
                  <c:v>-5.4214696442353352E-3</c:v>
                </c:pt>
                <c:pt idx="189">
                  <c:v>-2.496012448963714E-3</c:v>
                </c:pt>
                <c:pt idx="190">
                  <c:v>-3.1988107442017561E-3</c:v>
                </c:pt>
                <c:pt idx="191">
                  <c:v>8.654303253289192E-3</c:v>
                </c:pt>
                <c:pt idx="192">
                  <c:v>1.2739279701448189E-2</c:v>
                </c:pt>
                <c:pt idx="193">
                  <c:v>-2.0810639121631269E-3</c:v>
                </c:pt>
                <c:pt idx="194">
                  <c:v>6.1018458164661116E-3</c:v>
                </c:pt>
                <c:pt idx="195">
                  <c:v>-1.3047854229258153E-2</c:v>
                </c:pt>
                <c:pt idx="196">
                  <c:v>6.4075467287207858E-4</c:v>
                </c:pt>
                <c:pt idx="197">
                  <c:v>-1.1259753773295534E-2</c:v>
                </c:pt>
                <c:pt idx="198">
                  <c:v>4.4332171840415999E-4</c:v>
                </c:pt>
                <c:pt idx="199">
                  <c:v>-6.2739677220136818E-4</c:v>
                </c:pt>
                <c:pt idx="200">
                  <c:v>-9.3104076477044887E-3</c:v>
                </c:pt>
                <c:pt idx="201">
                  <c:v>1.2509577937299914E-2</c:v>
                </c:pt>
                <c:pt idx="202">
                  <c:v>-7.7181081171680621E-3</c:v>
                </c:pt>
                <c:pt idx="203">
                  <c:v>1.0134957372999603E-2</c:v>
                </c:pt>
                <c:pt idx="204">
                  <c:v>-1.3884140145055613E-2</c:v>
                </c:pt>
                <c:pt idx="205">
                  <c:v>3.6227299823333599E-3</c:v>
                </c:pt>
                <c:pt idx="206">
                  <c:v>1.3038296445962911E-3</c:v>
                </c:pt>
                <c:pt idx="207">
                  <c:v>6.4182290321877968E-3</c:v>
                </c:pt>
                <c:pt idx="208">
                  <c:v>-9.3779357025330322E-3</c:v>
                </c:pt>
                <c:pt idx="209">
                  <c:v>8.2262315864259552E-3</c:v>
                </c:pt>
                <c:pt idx="210">
                  <c:v>1.1485656587691176E-2</c:v>
                </c:pt>
                <c:pt idx="211">
                  <c:v>-5.5104547063163254E-3</c:v>
                </c:pt>
                <c:pt idx="212">
                  <c:v>4.3945995865612136E-3</c:v>
                </c:pt>
                <c:pt idx="213">
                  <c:v>9.0105392895365615E-4</c:v>
                </c:pt>
                <c:pt idx="214">
                  <c:v>-2.0427850653898911E-3</c:v>
                </c:pt>
                <c:pt idx="215">
                  <c:v>1.2244001161563947E-3</c:v>
                </c:pt>
                <c:pt idx="216">
                  <c:v>3.0130462138567957E-3</c:v>
                </c:pt>
                <c:pt idx="217">
                  <c:v>-3.2648237417635885E-3</c:v>
                </c:pt>
                <c:pt idx="218">
                  <c:v>3.3308166661676583E-3</c:v>
                </c:pt>
                <c:pt idx="219">
                  <c:v>-8.0447725831066779E-3</c:v>
                </c:pt>
                <c:pt idx="220">
                  <c:v>3.7303436086297266E-3</c:v>
                </c:pt>
                <c:pt idx="221">
                  <c:v>2.1873735971134765E-2</c:v>
                </c:pt>
                <c:pt idx="222">
                  <c:v>6.0090941776641375E-4</c:v>
                </c:pt>
                <c:pt idx="223">
                  <c:v>-5.3574348491593747E-4</c:v>
                </c:pt>
                <c:pt idx="224">
                  <c:v>8.2781612793460645E-3</c:v>
                </c:pt>
                <c:pt idx="225">
                  <c:v>1.095939583324328E-2</c:v>
                </c:pt>
                <c:pt idx="226">
                  <c:v>6.8739501775996912E-3</c:v>
                </c:pt>
                <c:pt idx="227">
                  <c:v>5.7091219052963606E-3</c:v>
                </c:pt>
                <c:pt idx="228">
                  <c:v>2.0601464402912649E-3</c:v>
                </c:pt>
                <c:pt idx="229">
                  <c:v>1.6876910380858354E-2</c:v>
                </c:pt>
                <c:pt idx="230">
                  <c:v>1.6653064784078471E-2</c:v>
                </c:pt>
                <c:pt idx="231">
                  <c:v>-1.9817577407932063E-2</c:v>
                </c:pt>
                <c:pt idx="232">
                  <c:v>3.5675287949157456E-3</c:v>
                </c:pt>
                <c:pt idx="233">
                  <c:v>9.366764571879075E-3</c:v>
                </c:pt>
                <c:pt idx="234">
                  <c:v>2.1470694881328597E-4</c:v>
                </c:pt>
                <c:pt idx="235">
                  <c:v>1.5706917984556319E-2</c:v>
                </c:pt>
                <c:pt idx="236">
                  <c:v>1.6815641280060689E-2</c:v>
                </c:pt>
                <c:pt idx="237">
                  <c:v>-5.9920163269953086E-3</c:v>
                </c:pt>
                <c:pt idx="238">
                  <c:v>-6.1200896015830087E-3</c:v>
                </c:pt>
                <c:pt idx="239">
                  <c:v>-1.1907311491255929E-2</c:v>
                </c:pt>
                <c:pt idx="240">
                  <c:v>-1.8225581486884669E-2</c:v>
                </c:pt>
                <c:pt idx="241">
                  <c:v>3.5047857520824436E-4</c:v>
                </c:pt>
                <c:pt idx="242">
                  <c:v>-1.4245141386568609E-3</c:v>
                </c:pt>
                <c:pt idx="243">
                  <c:v>1.5942480624922727E-2</c:v>
                </c:pt>
                <c:pt idx="244">
                  <c:v>1.3779130250809637E-2</c:v>
                </c:pt>
                <c:pt idx="245">
                  <c:v>-1.8440689155110775E-2</c:v>
                </c:pt>
                <c:pt idx="246">
                  <c:v>-2.5099472839612185E-3</c:v>
                </c:pt>
                <c:pt idx="247">
                  <c:v>-9.4534669941804801E-4</c:v>
                </c:pt>
                <c:pt idx="248">
                  <c:v>5.0727418614855881E-3</c:v>
                </c:pt>
                <c:pt idx="249">
                  <c:v>1.7433694479844402E-3</c:v>
                </c:pt>
                <c:pt idx="250">
                  <c:v>2.0957714827605438E-2</c:v>
                </c:pt>
                <c:pt idx="251">
                  <c:v>6.0668195773965206E-3</c:v>
                </c:pt>
                <c:pt idx="252">
                  <c:v>2.4508142996646728E-3</c:v>
                </c:pt>
                <c:pt idx="253">
                  <c:v>6.8632936253813946E-3</c:v>
                </c:pt>
                <c:pt idx="254">
                  <c:v>-2.0103193385229592E-3</c:v>
                </c:pt>
                <c:pt idx="255">
                  <c:v>-3.0381103872255725E-3</c:v>
                </c:pt>
                <c:pt idx="256">
                  <c:v>-4.4350201790663863E-3</c:v>
                </c:pt>
                <c:pt idx="257">
                  <c:v>-1.8737556685301346E-2</c:v>
                </c:pt>
                <c:pt idx="258">
                  <c:v>-7.8002429496543471E-3</c:v>
                </c:pt>
                <c:pt idx="259">
                  <c:v>1.255531118141766E-2</c:v>
                </c:pt>
                <c:pt idx="260">
                  <c:v>-1.0476285142879795E-2</c:v>
                </c:pt>
                <c:pt idx="261">
                  <c:v>8.2010591949679187E-3</c:v>
                </c:pt>
                <c:pt idx="262">
                  <c:v>3.2255551093006291E-2</c:v>
                </c:pt>
                <c:pt idx="263">
                  <c:v>-2.7290203910368674E-3</c:v>
                </c:pt>
                <c:pt idx="264">
                  <c:v>-4.1048423712809962E-4</c:v>
                </c:pt>
                <c:pt idx="265">
                  <c:v>-1.5885407628993289E-2</c:v>
                </c:pt>
                <c:pt idx="266">
                  <c:v>-2.70419601474341E-2</c:v>
                </c:pt>
                <c:pt idx="267">
                  <c:v>-1.3332990601154749E-2</c:v>
                </c:pt>
                <c:pt idx="268">
                  <c:v>-8.2458033858563515E-3</c:v>
                </c:pt>
                <c:pt idx="269">
                  <c:v>-1.2881005086784129E-2</c:v>
                </c:pt>
                <c:pt idx="270">
                  <c:v>-3.5352293147563364E-2</c:v>
                </c:pt>
                <c:pt idx="271">
                  <c:v>-5.8067264514202067E-3</c:v>
                </c:pt>
                <c:pt idx="272">
                  <c:v>-9.8737857828167085E-3</c:v>
                </c:pt>
                <c:pt idx="273">
                  <c:v>1.396225252032854E-2</c:v>
                </c:pt>
                <c:pt idx="274">
                  <c:v>5.8519873781281788E-4</c:v>
                </c:pt>
                <c:pt idx="275">
                  <c:v>1.6059079938756493E-2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EF3-4AC0-BBD4-BF4629AD5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796351"/>
        <c:axId val="338799679"/>
      </c:areaChart>
      <c:dateAx>
        <c:axId val="33879635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8799679"/>
        <c:crosses val="autoZero"/>
        <c:auto val="1"/>
        <c:lblOffset val="100"/>
        <c:baseTimeUnit val="days"/>
      </c:dateAx>
      <c:valAx>
        <c:axId val="33879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8796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Log 1MR Stacked</a:t>
            </a:r>
            <a:r>
              <a:rPr lang="en-US" baseline="0"/>
              <a:t>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'Log Returns'!$Q$2</c:f>
              <c:strCache>
                <c:ptCount val="1"/>
                <c:pt idx="0">
                  <c:v>INTC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'Log Returns'!$P$3:$P$371</c:f>
              <c:numCache>
                <c:formatCode>dd\.mm\.yyyy</c:formatCode>
                <c:ptCount val="369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45238</c:v>
                </c:pt>
                <c:pt idx="4">
                  <c:v>45239</c:v>
                </c:pt>
                <c:pt idx="5">
                  <c:v>45240</c:v>
                </c:pt>
                <c:pt idx="6">
                  <c:v>45244</c:v>
                </c:pt>
                <c:pt idx="7">
                  <c:v>45245</c:v>
                </c:pt>
                <c:pt idx="8">
                  <c:v>45246</c:v>
                </c:pt>
                <c:pt idx="9">
                  <c:v>45247</c:v>
                </c:pt>
                <c:pt idx="10">
                  <c:v>45251</c:v>
                </c:pt>
                <c:pt idx="11">
                  <c:v>45252</c:v>
                </c:pt>
                <c:pt idx="12">
                  <c:v>45254</c:v>
                </c:pt>
                <c:pt idx="13">
                  <c:v>45258</c:v>
                </c:pt>
                <c:pt idx="14">
                  <c:v>45259</c:v>
                </c:pt>
                <c:pt idx="15">
                  <c:v>45260</c:v>
                </c:pt>
                <c:pt idx="16">
                  <c:v>45261</c:v>
                </c:pt>
                <c:pt idx="17">
                  <c:v>45265</c:v>
                </c:pt>
                <c:pt idx="18">
                  <c:v>45266</c:v>
                </c:pt>
                <c:pt idx="19">
                  <c:v>45267</c:v>
                </c:pt>
                <c:pt idx="20">
                  <c:v>45268</c:v>
                </c:pt>
                <c:pt idx="21">
                  <c:v>45272</c:v>
                </c:pt>
                <c:pt idx="22">
                  <c:v>45273</c:v>
                </c:pt>
                <c:pt idx="23">
                  <c:v>45274</c:v>
                </c:pt>
                <c:pt idx="24">
                  <c:v>45275</c:v>
                </c:pt>
                <c:pt idx="25">
                  <c:v>45279</c:v>
                </c:pt>
                <c:pt idx="26">
                  <c:v>45280</c:v>
                </c:pt>
                <c:pt idx="27">
                  <c:v>45281</c:v>
                </c:pt>
                <c:pt idx="28">
                  <c:v>45282</c:v>
                </c:pt>
                <c:pt idx="29">
                  <c:v>45286</c:v>
                </c:pt>
                <c:pt idx="30">
                  <c:v>45287</c:v>
                </c:pt>
                <c:pt idx="31">
                  <c:v>45288</c:v>
                </c:pt>
                <c:pt idx="32">
                  <c:v>45289</c:v>
                </c:pt>
                <c:pt idx="33">
                  <c:v>45301</c:v>
                </c:pt>
                <c:pt idx="34">
                  <c:v>45302</c:v>
                </c:pt>
                <c:pt idx="35">
                  <c:v>45303</c:v>
                </c:pt>
                <c:pt idx="36">
                  <c:v>45307</c:v>
                </c:pt>
                <c:pt idx="37">
                  <c:v>45308</c:v>
                </c:pt>
                <c:pt idx="38">
                  <c:v>45309</c:v>
                </c:pt>
                <c:pt idx="39">
                  <c:v>45310</c:v>
                </c:pt>
                <c:pt idx="40">
                  <c:v>45314</c:v>
                </c:pt>
                <c:pt idx="41">
                  <c:v>45315</c:v>
                </c:pt>
                <c:pt idx="42">
                  <c:v>45316</c:v>
                </c:pt>
                <c:pt idx="43">
                  <c:v>45317</c:v>
                </c:pt>
                <c:pt idx="44">
                  <c:v>45321</c:v>
                </c:pt>
                <c:pt idx="45">
                  <c:v>45322</c:v>
                </c:pt>
                <c:pt idx="46">
                  <c:v>45323</c:v>
                </c:pt>
                <c:pt idx="47">
                  <c:v>45324</c:v>
                </c:pt>
                <c:pt idx="48">
                  <c:v>45328</c:v>
                </c:pt>
                <c:pt idx="49">
                  <c:v>45329</c:v>
                </c:pt>
                <c:pt idx="50">
                  <c:v>45330</c:v>
                </c:pt>
                <c:pt idx="51">
                  <c:v>45331</c:v>
                </c:pt>
                <c:pt idx="52">
                  <c:v>45335</c:v>
                </c:pt>
                <c:pt idx="53">
                  <c:v>45336</c:v>
                </c:pt>
                <c:pt idx="54">
                  <c:v>45337</c:v>
                </c:pt>
                <c:pt idx="55">
                  <c:v>45338</c:v>
                </c:pt>
                <c:pt idx="56">
                  <c:v>45342</c:v>
                </c:pt>
                <c:pt idx="57">
                  <c:v>45343</c:v>
                </c:pt>
                <c:pt idx="58">
                  <c:v>45344</c:v>
                </c:pt>
                <c:pt idx="59">
                  <c:v>45345</c:v>
                </c:pt>
                <c:pt idx="60">
                  <c:v>45349</c:v>
                </c:pt>
                <c:pt idx="61">
                  <c:v>45350</c:v>
                </c:pt>
                <c:pt idx="62">
                  <c:v>45351</c:v>
                </c:pt>
                <c:pt idx="63">
                  <c:v>45352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45363</c:v>
                </c:pt>
                <c:pt idx="69">
                  <c:v>45364</c:v>
                </c:pt>
                <c:pt idx="70">
                  <c:v>45365</c:v>
                </c:pt>
                <c:pt idx="71">
                  <c:v>45366</c:v>
                </c:pt>
                <c:pt idx="72">
                  <c:v>45370</c:v>
                </c:pt>
                <c:pt idx="73">
                  <c:v>45371</c:v>
                </c:pt>
                <c:pt idx="74">
                  <c:v>45372</c:v>
                </c:pt>
                <c:pt idx="75">
                  <c:v>45373</c:v>
                </c:pt>
                <c:pt idx="76">
                  <c:v>45377</c:v>
                </c:pt>
                <c:pt idx="77">
                  <c:v>45378</c:v>
                </c:pt>
                <c:pt idx="78">
                  <c:v>45379</c:v>
                </c:pt>
                <c:pt idx="79">
                  <c:v>45384</c:v>
                </c:pt>
                <c:pt idx="80">
                  <c:v>45385</c:v>
                </c:pt>
                <c:pt idx="81">
                  <c:v>45386</c:v>
                </c:pt>
                <c:pt idx="82">
                  <c:v>45387</c:v>
                </c:pt>
                <c:pt idx="83">
                  <c:v>45391</c:v>
                </c:pt>
                <c:pt idx="84">
                  <c:v>45392</c:v>
                </c:pt>
                <c:pt idx="85">
                  <c:v>45393</c:v>
                </c:pt>
                <c:pt idx="86">
                  <c:v>45394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45405</c:v>
                </c:pt>
                <c:pt idx="92">
                  <c:v>45406</c:v>
                </c:pt>
                <c:pt idx="93">
                  <c:v>45407</c:v>
                </c:pt>
                <c:pt idx="94">
                  <c:v>45408</c:v>
                </c:pt>
                <c:pt idx="95">
                  <c:v>45415</c:v>
                </c:pt>
                <c:pt idx="96">
                  <c:v>45419</c:v>
                </c:pt>
                <c:pt idx="97">
                  <c:v>45420</c:v>
                </c:pt>
                <c:pt idx="98">
                  <c:v>45421</c:v>
                </c:pt>
                <c:pt idx="99">
                  <c:v>45426</c:v>
                </c:pt>
                <c:pt idx="100">
                  <c:v>45427</c:v>
                </c:pt>
                <c:pt idx="101">
                  <c:v>45428</c:v>
                </c:pt>
                <c:pt idx="102">
                  <c:v>45429</c:v>
                </c:pt>
                <c:pt idx="103">
                  <c:v>45433</c:v>
                </c:pt>
                <c:pt idx="104">
                  <c:v>45434</c:v>
                </c:pt>
                <c:pt idx="105">
                  <c:v>45435</c:v>
                </c:pt>
                <c:pt idx="106">
                  <c:v>45436</c:v>
                </c:pt>
                <c:pt idx="107">
                  <c:v>45440</c:v>
                </c:pt>
                <c:pt idx="108">
                  <c:v>45441</c:v>
                </c:pt>
                <c:pt idx="109">
                  <c:v>45442</c:v>
                </c:pt>
                <c:pt idx="110">
                  <c:v>45443</c:v>
                </c:pt>
                <c:pt idx="111">
                  <c:v>45447</c:v>
                </c:pt>
                <c:pt idx="112">
                  <c:v>45448</c:v>
                </c:pt>
                <c:pt idx="113">
                  <c:v>45449</c:v>
                </c:pt>
                <c:pt idx="114">
                  <c:v>45450</c:v>
                </c:pt>
                <c:pt idx="115">
                  <c:v>45454</c:v>
                </c:pt>
                <c:pt idx="116">
                  <c:v>45455</c:v>
                </c:pt>
                <c:pt idx="117">
                  <c:v>45457</c:v>
                </c:pt>
                <c:pt idx="118">
                  <c:v>45461</c:v>
                </c:pt>
                <c:pt idx="119">
                  <c:v>45463</c:v>
                </c:pt>
                <c:pt idx="120">
                  <c:v>45464</c:v>
                </c:pt>
                <c:pt idx="121">
                  <c:v>45468</c:v>
                </c:pt>
                <c:pt idx="122">
                  <c:v>45469</c:v>
                </c:pt>
                <c:pt idx="123">
                  <c:v>45470</c:v>
                </c:pt>
                <c:pt idx="124">
                  <c:v>45471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45482</c:v>
                </c:pt>
                <c:pt idx="129">
                  <c:v>45483</c:v>
                </c:pt>
                <c:pt idx="130">
                  <c:v>45484</c:v>
                </c:pt>
                <c:pt idx="131">
                  <c:v>45485</c:v>
                </c:pt>
                <c:pt idx="132">
                  <c:v>45489</c:v>
                </c:pt>
                <c:pt idx="133">
                  <c:v>45490</c:v>
                </c:pt>
                <c:pt idx="134">
                  <c:v>45491</c:v>
                </c:pt>
                <c:pt idx="135">
                  <c:v>45492</c:v>
                </c:pt>
                <c:pt idx="136">
                  <c:v>45496</c:v>
                </c:pt>
                <c:pt idx="137">
                  <c:v>45497</c:v>
                </c:pt>
                <c:pt idx="138">
                  <c:v>45498</c:v>
                </c:pt>
                <c:pt idx="139">
                  <c:v>45499</c:v>
                </c:pt>
                <c:pt idx="140">
                  <c:v>45503</c:v>
                </c:pt>
                <c:pt idx="141">
                  <c:v>45504</c:v>
                </c:pt>
                <c:pt idx="142">
                  <c:v>45505</c:v>
                </c:pt>
                <c:pt idx="143">
                  <c:v>45506</c:v>
                </c:pt>
                <c:pt idx="144">
                  <c:v>45510</c:v>
                </c:pt>
                <c:pt idx="145">
                  <c:v>45511</c:v>
                </c:pt>
                <c:pt idx="146">
                  <c:v>45512</c:v>
                </c:pt>
                <c:pt idx="147">
                  <c:v>45513</c:v>
                </c:pt>
                <c:pt idx="148">
                  <c:v>45517</c:v>
                </c:pt>
                <c:pt idx="149">
                  <c:v>45518</c:v>
                </c:pt>
                <c:pt idx="150">
                  <c:v>45519</c:v>
                </c:pt>
                <c:pt idx="151">
                  <c:v>45520</c:v>
                </c:pt>
                <c:pt idx="152">
                  <c:v>45524</c:v>
                </c:pt>
                <c:pt idx="153">
                  <c:v>45525</c:v>
                </c:pt>
                <c:pt idx="154">
                  <c:v>45526</c:v>
                </c:pt>
                <c:pt idx="155">
                  <c:v>45527</c:v>
                </c:pt>
                <c:pt idx="156">
                  <c:v>45531</c:v>
                </c:pt>
                <c:pt idx="157">
                  <c:v>45532</c:v>
                </c:pt>
                <c:pt idx="158">
                  <c:v>45533</c:v>
                </c:pt>
                <c:pt idx="159">
                  <c:v>45534</c:v>
                </c:pt>
                <c:pt idx="160">
                  <c:v>45538</c:v>
                </c:pt>
                <c:pt idx="161">
                  <c:v>45539</c:v>
                </c:pt>
                <c:pt idx="162">
                  <c:v>45540</c:v>
                </c:pt>
                <c:pt idx="163">
                  <c:v>45541</c:v>
                </c:pt>
                <c:pt idx="164">
                  <c:v>45545</c:v>
                </c:pt>
                <c:pt idx="165">
                  <c:v>45546</c:v>
                </c:pt>
                <c:pt idx="166">
                  <c:v>45547</c:v>
                </c:pt>
                <c:pt idx="167">
                  <c:v>45548</c:v>
                </c:pt>
                <c:pt idx="168">
                  <c:v>45552</c:v>
                </c:pt>
                <c:pt idx="169">
                  <c:v>45553</c:v>
                </c:pt>
                <c:pt idx="170">
                  <c:v>45554</c:v>
                </c:pt>
                <c:pt idx="171">
                  <c:v>45555</c:v>
                </c:pt>
                <c:pt idx="172">
                  <c:v>45559</c:v>
                </c:pt>
                <c:pt idx="173">
                  <c:v>45560</c:v>
                </c:pt>
                <c:pt idx="174">
                  <c:v>45561</c:v>
                </c:pt>
                <c:pt idx="175">
                  <c:v>45562</c:v>
                </c:pt>
                <c:pt idx="176">
                  <c:v>45566</c:v>
                </c:pt>
                <c:pt idx="177">
                  <c:v>45567</c:v>
                </c:pt>
                <c:pt idx="178">
                  <c:v>45568</c:v>
                </c:pt>
                <c:pt idx="179">
                  <c:v>45569</c:v>
                </c:pt>
                <c:pt idx="180">
                  <c:v>45573</c:v>
                </c:pt>
                <c:pt idx="181">
                  <c:v>45574</c:v>
                </c:pt>
                <c:pt idx="182">
                  <c:v>45575</c:v>
                </c:pt>
                <c:pt idx="183">
                  <c:v>45576</c:v>
                </c:pt>
                <c:pt idx="184">
                  <c:v>45580</c:v>
                </c:pt>
                <c:pt idx="185">
                  <c:v>45581</c:v>
                </c:pt>
                <c:pt idx="186">
                  <c:v>45582</c:v>
                </c:pt>
                <c:pt idx="187">
                  <c:v>45583</c:v>
                </c:pt>
                <c:pt idx="188">
                  <c:v>45587</c:v>
                </c:pt>
                <c:pt idx="189">
                  <c:v>45588</c:v>
                </c:pt>
                <c:pt idx="190">
                  <c:v>45589</c:v>
                </c:pt>
                <c:pt idx="191">
                  <c:v>45590</c:v>
                </c:pt>
                <c:pt idx="192">
                  <c:v>45594</c:v>
                </c:pt>
                <c:pt idx="193">
                  <c:v>45595</c:v>
                </c:pt>
                <c:pt idx="194">
                  <c:v>45596</c:v>
                </c:pt>
                <c:pt idx="195">
                  <c:v>45597</c:v>
                </c:pt>
                <c:pt idx="196">
                  <c:v>45602</c:v>
                </c:pt>
                <c:pt idx="197">
                  <c:v>45603</c:v>
                </c:pt>
                <c:pt idx="198">
                  <c:v>45604</c:v>
                </c:pt>
                <c:pt idx="199">
                  <c:v>45608</c:v>
                </c:pt>
                <c:pt idx="200">
                  <c:v>45609</c:v>
                </c:pt>
                <c:pt idx="201">
                  <c:v>45610</c:v>
                </c:pt>
                <c:pt idx="202">
                  <c:v>45611</c:v>
                </c:pt>
                <c:pt idx="203">
                  <c:v>45615</c:v>
                </c:pt>
                <c:pt idx="204">
                  <c:v>45616</c:v>
                </c:pt>
                <c:pt idx="205">
                  <c:v>45617</c:v>
                </c:pt>
                <c:pt idx="206">
                  <c:v>45618</c:v>
                </c:pt>
                <c:pt idx="207">
                  <c:v>45622</c:v>
                </c:pt>
                <c:pt idx="208">
                  <c:v>45623</c:v>
                </c:pt>
                <c:pt idx="209">
                  <c:v>45625</c:v>
                </c:pt>
                <c:pt idx="210">
                  <c:v>45629</c:v>
                </c:pt>
                <c:pt idx="211">
                  <c:v>45630</c:v>
                </c:pt>
                <c:pt idx="212">
                  <c:v>45631</c:v>
                </c:pt>
                <c:pt idx="213">
                  <c:v>45632</c:v>
                </c:pt>
                <c:pt idx="214">
                  <c:v>45636</c:v>
                </c:pt>
                <c:pt idx="215">
                  <c:v>45637</c:v>
                </c:pt>
                <c:pt idx="216">
                  <c:v>45638</c:v>
                </c:pt>
                <c:pt idx="217">
                  <c:v>45639</c:v>
                </c:pt>
                <c:pt idx="218">
                  <c:v>45643</c:v>
                </c:pt>
                <c:pt idx="219">
                  <c:v>45644</c:v>
                </c:pt>
                <c:pt idx="220">
                  <c:v>45645</c:v>
                </c:pt>
                <c:pt idx="221">
                  <c:v>45646</c:v>
                </c:pt>
                <c:pt idx="222">
                  <c:v>45650</c:v>
                </c:pt>
                <c:pt idx="223">
                  <c:v>45652</c:v>
                </c:pt>
                <c:pt idx="224">
                  <c:v>45653</c:v>
                </c:pt>
                <c:pt idx="225">
                  <c:v>45667</c:v>
                </c:pt>
                <c:pt idx="226">
                  <c:v>45671</c:v>
                </c:pt>
                <c:pt idx="227">
                  <c:v>45672</c:v>
                </c:pt>
                <c:pt idx="228">
                  <c:v>45673</c:v>
                </c:pt>
                <c:pt idx="229">
                  <c:v>45674</c:v>
                </c:pt>
                <c:pt idx="230">
                  <c:v>45678</c:v>
                </c:pt>
                <c:pt idx="231">
                  <c:v>45679</c:v>
                </c:pt>
                <c:pt idx="232">
                  <c:v>45680</c:v>
                </c:pt>
                <c:pt idx="233">
                  <c:v>45681</c:v>
                </c:pt>
                <c:pt idx="234">
                  <c:v>45685</c:v>
                </c:pt>
                <c:pt idx="235">
                  <c:v>45686</c:v>
                </c:pt>
                <c:pt idx="236">
                  <c:v>45687</c:v>
                </c:pt>
                <c:pt idx="237">
                  <c:v>45688</c:v>
                </c:pt>
                <c:pt idx="238">
                  <c:v>45692</c:v>
                </c:pt>
                <c:pt idx="239">
                  <c:v>45693</c:v>
                </c:pt>
                <c:pt idx="240">
                  <c:v>45694</c:v>
                </c:pt>
                <c:pt idx="241">
                  <c:v>45695</c:v>
                </c:pt>
                <c:pt idx="242">
                  <c:v>45699</c:v>
                </c:pt>
                <c:pt idx="243">
                  <c:v>45700</c:v>
                </c:pt>
                <c:pt idx="244">
                  <c:v>45701</c:v>
                </c:pt>
                <c:pt idx="245">
                  <c:v>45702</c:v>
                </c:pt>
                <c:pt idx="246">
                  <c:v>45706</c:v>
                </c:pt>
                <c:pt idx="247">
                  <c:v>45707</c:v>
                </c:pt>
                <c:pt idx="248">
                  <c:v>45708</c:v>
                </c:pt>
                <c:pt idx="249">
                  <c:v>45709</c:v>
                </c:pt>
                <c:pt idx="250">
                  <c:v>45713</c:v>
                </c:pt>
                <c:pt idx="251">
                  <c:v>45714</c:v>
                </c:pt>
                <c:pt idx="252">
                  <c:v>45715</c:v>
                </c:pt>
                <c:pt idx="253">
                  <c:v>45716</c:v>
                </c:pt>
                <c:pt idx="254">
                  <c:v>45720</c:v>
                </c:pt>
                <c:pt idx="255">
                  <c:v>45721</c:v>
                </c:pt>
                <c:pt idx="256">
                  <c:v>45722</c:v>
                </c:pt>
                <c:pt idx="257">
                  <c:v>45723</c:v>
                </c:pt>
                <c:pt idx="258">
                  <c:v>45727</c:v>
                </c:pt>
                <c:pt idx="259">
                  <c:v>45728</c:v>
                </c:pt>
                <c:pt idx="260">
                  <c:v>45729</c:v>
                </c:pt>
                <c:pt idx="261">
                  <c:v>45730</c:v>
                </c:pt>
                <c:pt idx="262">
                  <c:v>45734</c:v>
                </c:pt>
                <c:pt idx="263">
                  <c:v>45735</c:v>
                </c:pt>
                <c:pt idx="264">
                  <c:v>45736</c:v>
                </c:pt>
                <c:pt idx="265">
                  <c:v>45737</c:v>
                </c:pt>
                <c:pt idx="266">
                  <c:v>45741</c:v>
                </c:pt>
                <c:pt idx="267">
                  <c:v>45742</c:v>
                </c:pt>
                <c:pt idx="268">
                  <c:v>45743</c:v>
                </c:pt>
                <c:pt idx="269">
                  <c:v>45744</c:v>
                </c:pt>
                <c:pt idx="270">
                  <c:v>45748</c:v>
                </c:pt>
                <c:pt idx="271">
                  <c:v>45749</c:v>
                </c:pt>
                <c:pt idx="272">
                  <c:v>45750</c:v>
                </c:pt>
                <c:pt idx="273">
                  <c:v>45751</c:v>
                </c:pt>
                <c:pt idx="274">
                  <c:v>45755</c:v>
                </c:pt>
                <c:pt idx="275">
                  <c:v>45756</c:v>
                </c:pt>
                <c:pt idx="276">
                  <c:v>45757</c:v>
                </c:pt>
                <c:pt idx="277">
                  <c:v>45758</c:v>
                </c:pt>
                <c:pt idx="278">
                  <c:v>45762</c:v>
                </c:pt>
                <c:pt idx="279">
                  <c:v>45763</c:v>
                </c:pt>
                <c:pt idx="280">
                  <c:v>45764</c:v>
                </c:pt>
                <c:pt idx="281">
                  <c:v>45769</c:v>
                </c:pt>
                <c:pt idx="282">
                  <c:v>45770</c:v>
                </c:pt>
                <c:pt idx="283">
                  <c:v>45771</c:v>
                </c:pt>
                <c:pt idx="284">
                  <c:v>45772</c:v>
                </c:pt>
                <c:pt idx="285">
                  <c:v>45776</c:v>
                </c:pt>
                <c:pt idx="286">
                  <c:v>45777</c:v>
                </c:pt>
                <c:pt idx="287">
                  <c:v>45778</c:v>
                </c:pt>
                <c:pt idx="288">
                  <c:v>45783</c:v>
                </c:pt>
                <c:pt idx="289">
                  <c:v>45784</c:v>
                </c:pt>
                <c:pt idx="290">
                  <c:v>45785</c:v>
                </c:pt>
                <c:pt idx="291">
                  <c:v>45790</c:v>
                </c:pt>
                <c:pt idx="292">
                  <c:v>45791</c:v>
                </c:pt>
                <c:pt idx="293">
                  <c:v>45792</c:v>
                </c:pt>
                <c:pt idx="294">
                  <c:v>45793</c:v>
                </c:pt>
                <c:pt idx="295">
                  <c:v>45797</c:v>
                </c:pt>
                <c:pt idx="296">
                  <c:v>45798</c:v>
                </c:pt>
                <c:pt idx="297">
                  <c:v>45799</c:v>
                </c:pt>
                <c:pt idx="298">
                  <c:v>45800</c:v>
                </c:pt>
                <c:pt idx="299">
                  <c:v>45804</c:v>
                </c:pt>
                <c:pt idx="300">
                  <c:v>45805</c:v>
                </c:pt>
                <c:pt idx="301">
                  <c:v>45806</c:v>
                </c:pt>
                <c:pt idx="302">
                  <c:v>45807</c:v>
                </c:pt>
                <c:pt idx="303">
                  <c:v>45811</c:v>
                </c:pt>
                <c:pt idx="304">
                  <c:v>45812</c:v>
                </c:pt>
                <c:pt idx="305">
                  <c:v>45813</c:v>
                </c:pt>
                <c:pt idx="306">
                  <c:v>45814</c:v>
                </c:pt>
                <c:pt idx="307">
                  <c:v>45818</c:v>
                </c:pt>
                <c:pt idx="308">
                  <c:v>45819</c:v>
                </c:pt>
                <c:pt idx="309">
                  <c:v>45820</c:v>
                </c:pt>
                <c:pt idx="310">
                  <c:v>45825</c:v>
                </c:pt>
                <c:pt idx="311">
                  <c:v>45826</c:v>
                </c:pt>
                <c:pt idx="312">
                  <c:v>45828</c:v>
                </c:pt>
                <c:pt idx="313">
                  <c:v>45832</c:v>
                </c:pt>
                <c:pt idx="314">
                  <c:v>45833</c:v>
                </c:pt>
                <c:pt idx="315">
                  <c:v>45834</c:v>
                </c:pt>
                <c:pt idx="316">
                  <c:v>45835</c:v>
                </c:pt>
                <c:pt idx="317">
                  <c:v>45839</c:v>
                </c:pt>
                <c:pt idx="318">
                  <c:v>45840</c:v>
                </c:pt>
                <c:pt idx="319">
                  <c:v>45841</c:v>
                </c:pt>
                <c:pt idx="320">
                  <c:v>45846</c:v>
                </c:pt>
                <c:pt idx="321">
                  <c:v>45847</c:v>
                </c:pt>
                <c:pt idx="322">
                  <c:v>45848</c:v>
                </c:pt>
                <c:pt idx="323">
                  <c:v>45849</c:v>
                </c:pt>
                <c:pt idx="324">
                  <c:v>45853</c:v>
                </c:pt>
                <c:pt idx="325">
                  <c:v>45854</c:v>
                </c:pt>
                <c:pt idx="326">
                  <c:v>45855</c:v>
                </c:pt>
                <c:pt idx="327">
                  <c:v>45856</c:v>
                </c:pt>
                <c:pt idx="328">
                  <c:v>45860</c:v>
                </c:pt>
                <c:pt idx="329">
                  <c:v>45861</c:v>
                </c:pt>
                <c:pt idx="330">
                  <c:v>45862</c:v>
                </c:pt>
                <c:pt idx="331">
                  <c:v>45863</c:v>
                </c:pt>
                <c:pt idx="332">
                  <c:v>45867</c:v>
                </c:pt>
                <c:pt idx="333">
                  <c:v>45868</c:v>
                </c:pt>
                <c:pt idx="334">
                  <c:v>45869</c:v>
                </c:pt>
                <c:pt idx="335">
                  <c:v>45870</c:v>
                </c:pt>
                <c:pt idx="336">
                  <c:v>45874</c:v>
                </c:pt>
                <c:pt idx="337">
                  <c:v>45875</c:v>
                </c:pt>
                <c:pt idx="338">
                  <c:v>45876</c:v>
                </c:pt>
                <c:pt idx="339">
                  <c:v>45877</c:v>
                </c:pt>
                <c:pt idx="340">
                  <c:v>45881</c:v>
                </c:pt>
                <c:pt idx="341">
                  <c:v>45882</c:v>
                </c:pt>
                <c:pt idx="342">
                  <c:v>45883</c:v>
                </c:pt>
                <c:pt idx="343">
                  <c:v>45884</c:v>
                </c:pt>
                <c:pt idx="344">
                  <c:v>45888</c:v>
                </c:pt>
                <c:pt idx="345">
                  <c:v>45889</c:v>
                </c:pt>
                <c:pt idx="346">
                  <c:v>45890</c:v>
                </c:pt>
                <c:pt idx="347">
                  <c:v>45891</c:v>
                </c:pt>
                <c:pt idx="348">
                  <c:v>45895</c:v>
                </c:pt>
                <c:pt idx="349">
                  <c:v>45896</c:v>
                </c:pt>
                <c:pt idx="350">
                  <c:v>45897</c:v>
                </c:pt>
                <c:pt idx="351">
                  <c:v>45898</c:v>
                </c:pt>
                <c:pt idx="352">
                  <c:v>45902</c:v>
                </c:pt>
                <c:pt idx="353">
                  <c:v>45903</c:v>
                </c:pt>
                <c:pt idx="354">
                  <c:v>45904</c:v>
                </c:pt>
                <c:pt idx="355">
                  <c:v>45905</c:v>
                </c:pt>
                <c:pt idx="356">
                  <c:v>45909</c:v>
                </c:pt>
                <c:pt idx="357">
                  <c:v>45910</c:v>
                </c:pt>
                <c:pt idx="358">
                  <c:v>45911</c:v>
                </c:pt>
                <c:pt idx="359">
                  <c:v>45912</c:v>
                </c:pt>
                <c:pt idx="360">
                  <c:v>45916</c:v>
                </c:pt>
                <c:pt idx="361">
                  <c:v>45917</c:v>
                </c:pt>
                <c:pt idx="362">
                  <c:v>45918</c:v>
                </c:pt>
                <c:pt idx="363">
                  <c:v>45919</c:v>
                </c:pt>
                <c:pt idx="364">
                  <c:v>45923</c:v>
                </c:pt>
                <c:pt idx="365">
                  <c:v>45924</c:v>
                </c:pt>
                <c:pt idx="366">
                  <c:v>45925</c:v>
                </c:pt>
                <c:pt idx="367">
                  <c:v>45926</c:v>
                </c:pt>
                <c:pt idx="368">
                  <c:v>45930</c:v>
                </c:pt>
              </c:numCache>
            </c:numRef>
          </c:cat>
          <c:val>
            <c:numRef>
              <c:f>'Log Returns'!$Q$3:$Q$371</c:f>
              <c:numCache>
                <c:formatCode>0.00%</c:formatCode>
                <c:ptCount val="369"/>
                <c:pt idx="0">
                  <c:v>-2.3949394497048287E-2</c:v>
                </c:pt>
                <c:pt idx="1">
                  <c:v>-1.412595322722702E-2</c:v>
                </c:pt>
                <c:pt idx="2">
                  <c:v>-4.4474327812526488E-3</c:v>
                </c:pt>
                <c:pt idx="3">
                  <c:v>-2.8940707301463173E-2</c:v>
                </c:pt>
                <c:pt idx="4">
                  <c:v>-5.7829225272011217E-2</c:v>
                </c:pt>
                <c:pt idx="5">
                  <c:v>-3.123249620521016E-2</c:v>
                </c:pt>
                <c:pt idx="6">
                  <c:v>-1.4466996023000816E-2</c:v>
                </c:pt>
                <c:pt idx="7">
                  <c:v>6.0351417020815E-2</c:v>
                </c:pt>
                <c:pt idx="8">
                  <c:v>0.10021472564017735</c:v>
                </c:pt>
                <c:pt idx="9">
                  <c:v>0.11616010129317664</c:v>
                </c:pt>
                <c:pt idx="10">
                  <c:v>0.10607193192010285</c:v>
                </c:pt>
                <c:pt idx="11">
                  <c:v>0.12158618433500848</c:v>
                </c:pt>
                <c:pt idx="12">
                  <c:v>0.16762230759705657</c:v>
                </c:pt>
                <c:pt idx="13">
                  <c:v>0.24517020140829823</c:v>
                </c:pt>
                <c:pt idx="14">
                  <c:v>0.27350134543533083</c:v>
                </c:pt>
                <c:pt idx="15">
                  <c:v>0.17802790987831107</c:v>
                </c:pt>
                <c:pt idx="16">
                  <c:v>0.12966395146175352</c:v>
                </c:pt>
                <c:pt idx="17">
                  <c:v>0.10226106916541101</c:v>
                </c:pt>
                <c:pt idx="18">
                  <c:v>7.2106976235187692E-2</c:v>
                </c:pt>
                <c:pt idx="19">
                  <c:v>9.5772226337720451E-2</c:v>
                </c:pt>
                <c:pt idx="20">
                  <c:v>0.12034527935782578</c:v>
                </c:pt>
                <c:pt idx="21">
                  <c:v>0.13954862468651463</c:v>
                </c:pt>
                <c:pt idx="22">
                  <c:v>0.11830968850557083</c:v>
                </c:pt>
                <c:pt idx="23">
                  <c:v>0.11217475252976881</c:v>
                </c:pt>
                <c:pt idx="24">
                  <c:v>0.11060156577850766</c:v>
                </c:pt>
                <c:pt idx="25">
                  <c:v>8.4251544640970566E-2</c:v>
                </c:pt>
                <c:pt idx="26">
                  <c:v>5.6287925661217979E-2</c:v>
                </c:pt>
                <c:pt idx="27">
                  <c:v>9.7229760547479588E-2</c:v>
                </c:pt>
                <c:pt idx="28">
                  <c:v>0.13727004461285963</c:v>
                </c:pt>
                <c:pt idx="29">
                  <c:v>0.18143843968266937</c:v>
                </c:pt>
                <c:pt idx="30">
                  <c:v>0.17099235192701817</c:v>
                </c:pt>
                <c:pt idx="31">
                  <c:v>0.14879549465255096</c:v>
                </c:pt>
                <c:pt idx="32">
                  <c:v>0.1328866350396587</c:v>
                </c:pt>
                <c:pt idx="33">
                  <c:v>0.10219588371928591</c:v>
                </c:pt>
                <c:pt idx="34">
                  <c:v>0.11370472926488266</c:v>
                </c:pt>
                <c:pt idx="35">
                  <c:v>0.10150534804843675</c:v>
                </c:pt>
                <c:pt idx="36">
                  <c:v>5.3591465022744915E-2</c:v>
                </c:pt>
                <c:pt idx="37">
                  <c:v>2.1133103845819328E-2</c:v>
                </c:pt>
                <c:pt idx="38">
                  <c:v>3.0163228047117022E-2</c:v>
                </c:pt>
                <c:pt idx="39">
                  <c:v>5.9875681556635717E-2</c:v>
                </c:pt>
                <c:pt idx="40">
                  <c:v>5.7325870063347724E-2</c:v>
                </c:pt>
                <c:pt idx="41">
                  <c:v>4.1785911441204249E-2</c:v>
                </c:pt>
                <c:pt idx="42">
                  <c:v>3.6217970171436291E-2</c:v>
                </c:pt>
                <c:pt idx="43">
                  <c:v>-6.3216966828586699E-2</c:v>
                </c:pt>
                <c:pt idx="44">
                  <c:v>-0.10136081564668244</c:v>
                </c:pt>
                <c:pt idx="45">
                  <c:v>-0.13485720725210068</c:v>
                </c:pt>
                <c:pt idx="46">
                  <c:v>-0.17777581263556241</c:v>
                </c:pt>
                <c:pt idx="47">
                  <c:v>-0.19149115364086031</c:v>
                </c:pt>
                <c:pt idx="48">
                  <c:v>-0.1697048255773636</c:v>
                </c:pt>
                <c:pt idx="49">
                  <c:v>-0.15673956560044852</c:v>
                </c:pt>
                <c:pt idx="50">
                  <c:v>-0.10236051053511253</c:v>
                </c:pt>
                <c:pt idx="51">
                  <c:v>-7.4671796906532445E-2</c:v>
                </c:pt>
                <c:pt idx="52">
                  <c:v>-6.2272946165125041E-2</c:v>
                </c:pt>
                <c:pt idx="53">
                  <c:v>-2.346935741255108E-2</c:v>
                </c:pt>
                <c:pt idx="54">
                  <c:v>-2.3309416679730766E-3</c:v>
                </c:pt>
                <c:pt idx="55">
                  <c:v>-3.3090570354521877E-2</c:v>
                </c:pt>
                <c:pt idx="56">
                  <c:v>-3.696535796808359E-2</c:v>
                </c:pt>
                <c:pt idx="57">
                  <c:v>-6.8950082293961434E-2</c:v>
                </c:pt>
                <c:pt idx="58">
                  <c:v>-8.2800907421503492E-2</c:v>
                </c:pt>
                <c:pt idx="59">
                  <c:v>-9.2632974686519043E-2</c:v>
                </c:pt>
                <c:pt idx="60">
                  <c:v>2.256773318732435E-2</c:v>
                </c:pt>
                <c:pt idx="61">
                  <c:v>4.8882424702680789E-3</c:v>
                </c:pt>
                <c:pt idx="62">
                  <c:v>2.779426475213306E-2</c:v>
                </c:pt>
                <c:pt idx="63">
                  <c:v>2.3566282936327933E-2</c:v>
                </c:pt>
                <c:pt idx="64">
                  <c:v>2.5434531004539983E-2</c:v>
                </c:pt>
                <c:pt idx="65">
                  <c:v>3.9668564314416975E-2</c:v>
                </c:pt>
                <c:pt idx="66">
                  <c:v>7.2036729300502242E-2</c:v>
                </c:pt>
                <c:pt idx="67">
                  <c:v>3.0264457299898663E-2</c:v>
                </c:pt>
                <c:pt idx="68">
                  <c:v>3.6660576546986248E-2</c:v>
                </c:pt>
                <c:pt idx="69">
                  <c:v>-5.118074209718008E-4</c:v>
                </c:pt>
                <c:pt idx="70">
                  <c:v>-2.941715658209907E-2</c:v>
                </c:pt>
                <c:pt idx="71">
                  <c:v>-3.030060797804849E-2</c:v>
                </c:pt>
                <c:pt idx="72">
                  <c:v>-3.2399154346659631E-2</c:v>
                </c:pt>
                <c:pt idx="73">
                  <c:v>-5.5532014209814601E-2</c:v>
                </c:pt>
                <c:pt idx="74">
                  <c:v>-2.0807458814248544E-2</c:v>
                </c:pt>
                <c:pt idx="75">
                  <c:v>-1.4886970003323174E-2</c:v>
                </c:pt>
                <c:pt idx="76">
                  <c:v>-2.3275158746230342E-2</c:v>
                </c:pt>
                <c:pt idx="77">
                  <c:v>2.342539345582962E-2</c:v>
                </c:pt>
                <c:pt idx="78">
                  <c:v>5.6565568834605687E-2</c:v>
                </c:pt>
                <c:pt idx="79">
                  <c:v>2.5047972530756225E-2</c:v>
                </c:pt>
                <c:pt idx="80">
                  <c:v>-6.4636560022720488E-2</c:v>
                </c:pt>
                <c:pt idx="81">
                  <c:v>-7.1532983480917897E-2</c:v>
                </c:pt>
                <c:pt idx="82">
                  <c:v>-0.12712953259106077</c:v>
                </c:pt>
                <c:pt idx="83">
                  <c:v>-0.16117375783338123</c:v>
                </c:pt>
                <c:pt idx="84">
                  <c:v>-0.14611382374720688</c:v>
                </c:pt>
                <c:pt idx="85">
                  <c:v>-0.15595222123158306</c:v>
                </c:pt>
                <c:pt idx="86">
                  <c:v>-0.16091657669414805</c:v>
                </c:pt>
                <c:pt idx="87">
                  <c:v>-0.14256962865016909</c:v>
                </c:pt>
                <c:pt idx="88">
                  <c:v>-0.15194175585208042</c:v>
                </c:pt>
                <c:pt idx="89">
                  <c:v>-0.15723402605889711</c:v>
                </c:pt>
                <c:pt idx="90">
                  <c:v>-0.19014307768076702</c:v>
                </c:pt>
                <c:pt idx="91">
                  <c:v>-0.20697193702169323</c:v>
                </c:pt>
                <c:pt idx="92">
                  <c:v>-0.19570210384564915</c:v>
                </c:pt>
                <c:pt idx="93">
                  <c:v>-0.18186322277919759</c:v>
                </c:pt>
                <c:pt idx="94">
                  <c:v>-0.32176770411549127</c:v>
                </c:pt>
                <c:pt idx="95">
                  <c:v>-0.36311811778970665</c:v>
                </c:pt>
                <c:pt idx="96">
                  <c:v>-0.369878458824002</c:v>
                </c:pt>
                <c:pt idx="97">
                  <c:v>-0.31117008901056198</c:v>
                </c:pt>
                <c:pt idx="98">
                  <c:v>-0.28405115555843391</c:v>
                </c:pt>
                <c:pt idx="99">
                  <c:v>-0.22781466550445362</c:v>
                </c:pt>
                <c:pt idx="100">
                  <c:v>-0.21685975021567919</c:v>
                </c:pt>
                <c:pt idx="101">
                  <c:v>-0.16582061690380431</c:v>
                </c:pt>
                <c:pt idx="102">
                  <c:v>-0.19232961587428854</c:v>
                </c:pt>
                <c:pt idx="103">
                  <c:v>-0.15055341530742858</c:v>
                </c:pt>
                <c:pt idx="104">
                  <c:v>-0.1778495249611334</c:v>
                </c:pt>
                <c:pt idx="105">
                  <c:v>-0.21290949916132773</c:v>
                </c:pt>
                <c:pt idx="106">
                  <c:v>-0.17574605766122628</c:v>
                </c:pt>
                <c:pt idx="107">
                  <c:v>-0.1554869581339558</c:v>
                </c:pt>
                <c:pt idx="108">
                  <c:v>-0.18204908640128376</c:v>
                </c:pt>
                <c:pt idx="109">
                  <c:v>-0.17763966020181676</c:v>
                </c:pt>
                <c:pt idx="110">
                  <c:v>-0.15918150015036245</c:v>
                </c:pt>
                <c:pt idx="111">
                  <c:v>-9.0151195446852087E-2</c:v>
                </c:pt>
                <c:pt idx="112">
                  <c:v>-4.0357439070710197E-2</c:v>
                </c:pt>
                <c:pt idx="113">
                  <c:v>-3.7045970958687502E-2</c:v>
                </c:pt>
                <c:pt idx="114">
                  <c:v>-1.9033785943298159E-3</c:v>
                </c:pt>
                <c:pt idx="115">
                  <c:v>-4.0888328440496719E-3</c:v>
                </c:pt>
                <c:pt idx="116">
                  <c:v>-3.8298342285078064E-2</c:v>
                </c:pt>
                <c:pt idx="117">
                  <c:v>-6.1673410187339628E-2</c:v>
                </c:pt>
                <c:pt idx="118">
                  <c:v>-6.9179145268741166E-2</c:v>
                </c:pt>
                <c:pt idx="119">
                  <c:v>-0.13442771736138692</c:v>
                </c:pt>
                <c:pt idx="120">
                  <c:v>-8.0186075167948512E-2</c:v>
                </c:pt>
                <c:pt idx="121">
                  <c:v>-5.6028555516673594E-2</c:v>
                </c:pt>
                <c:pt idx="122">
                  <c:v>-1.7640372551604496E-2</c:v>
                </c:pt>
                <c:pt idx="123">
                  <c:v>-3.1674443820949805E-2</c:v>
                </c:pt>
                <c:pt idx="124">
                  <c:v>-4.576720719860037E-2</c:v>
                </c:pt>
                <c:pt idx="125">
                  <c:v>1.774367144596253E-2</c:v>
                </c:pt>
                <c:pt idx="126">
                  <c:v>1.9574329721354686E-2</c:v>
                </c:pt>
                <c:pt idx="127">
                  <c:v>1.8490068282084215E-2</c:v>
                </c:pt>
                <c:pt idx="128">
                  <c:v>0.12777430448458613</c:v>
                </c:pt>
                <c:pt idx="129">
                  <c:v>0.11622696824602158</c:v>
                </c:pt>
                <c:pt idx="130">
                  <c:v>8.6382705369000612E-2</c:v>
                </c:pt>
                <c:pt idx="131">
                  <c:v>0.10636452579306285</c:v>
                </c:pt>
                <c:pt idx="132">
                  <c:v>9.1483381458253493E-2</c:v>
                </c:pt>
                <c:pt idx="133">
                  <c:v>0.10524806343997391</c:v>
                </c:pt>
                <c:pt idx="134">
                  <c:v>0.13417043762711228</c:v>
                </c:pt>
                <c:pt idx="135">
                  <c:v>6.0644411557165843E-2</c:v>
                </c:pt>
                <c:pt idx="136">
                  <c:v>0.13382622440109276</c:v>
                </c:pt>
                <c:pt idx="137">
                  <c:v>4.1217296284721143E-2</c:v>
                </c:pt>
                <c:pt idx="138">
                  <c:v>2.1813630479256604E-3</c:v>
                </c:pt>
                <c:pt idx="139">
                  <c:v>4.5531884480748122E-3</c:v>
                </c:pt>
                <c:pt idx="140">
                  <c:v>-2.950152458656111E-2</c:v>
                </c:pt>
                <c:pt idx="141">
                  <c:v>8.4952690081311222E-3</c:v>
                </c:pt>
                <c:pt idx="142">
                  <c:v>-8.0927532222119375E-2</c:v>
                </c:pt>
                <c:pt idx="143">
                  <c:v>-0.39967959052073554</c:v>
                </c:pt>
                <c:pt idx="144">
                  <c:v>-0.51584125122854785</c:v>
                </c:pt>
                <c:pt idx="145">
                  <c:v>-0.63431940252334029</c:v>
                </c:pt>
                <c:pt idx="146">
                  <c:v>-0.55524617990309566</c:v>
                </c:pt>
                <c:pt idx="147">
                  <c:v>-0.54524610868239054</c:v>
                </c:pt>
                <c:pt idx="148">
                  <c:v>-0.49968330202717948</c:v>
                </c:pt>
                <c:pt idx="149">
                  <c:v>-0.49080755318864083</c:v>
                </c:pt>
                <c:pt idx="150">
                  <c:v>-0.4908187270128061</c:v>
                </c:pt>
                <c:pt idx="151">
                  <c:v>-0.50529976860271564</c:v>
                </c:pt>
                <c:pt idx="152">
                  <c:v>-0.433058362075466</c:v>
                </c:pt>
                <c:pt idx="153">
                  <c:v>-0.39847692544075847</c:v>
                </c:pt>
                <c:pt idx="154">
                  <c:v>-0.40656399663752296</c:v>
                </c:pt>
                <c:pt idx="155">
                  <c:v>-0.36153776754132011</c:v>
                </c:pt>
                <c:pt idx="156">
                  <c:v>-0.37411681296746474</c:v>
                </c:pt>
                <c:pt idx="157">
                  <c:v>-0.37413836321991767</c:v>
                </c:pt>
                <c:pt idx="158">
                  <c:v>-0.36579405560374195</c:v>
                </c:pt>
                <c:pt idx="159">
                  <c:v>-0.2159297347612566</c:v>
                </c:pt>
                <c:pt idx="160">
                  <c:v>-1.8402688759953174E-2</c:v>
                </c:pt>
                <c:pt idx="161">
                  <c:v>2.1858642637715371E-2</c:v>
                </c:pt>
                <c:pt idx="162">
                  <c:v>6.4610736270051053E-2</c:v>
                </c:pt>
                <c:pt idx="163">
                  <c:v>-3.860022014291413E-2</c:v>
                </c:pt>
                <c:pt idx="164">
                  <c:v>5.4792401409216786E-3</c:v>
                </c:pt>
                <c:pt idx="165">
                  <c:v>-2.852106174431555E-2</c:v>
                </c:pt>
                <c:pt idx="166">
                  <c:v>-4.3672766904369741E-2</c:v>
                </c:pt>
                <c:pt idx="167">
                  <c:v>-3.8871979193912463E-2</c:v>
                </c:pt>
                <c:pt idx="168">
                  <c:v>5.4424308281187682E-2</c:v>
                </c:pt>
                <c:pt idx="169">
                  <c:v>1.0311683065995217E-2</c:v>
                </c:pt>
                <c:pt idx="170">
                  <c:v>-1.978473046778948E-3</c:v>
                </c:pt>
                <c:pt idx="171">
                  <c:v>9.3978937887601283E-2</c:v>
                </c:pt>
                <c:pt idx="172">
                  <c:v>0.12254330013208423</c:v>
                </c:pt>
                <c:pt idx="173">
                  <c:v>0.17125713165246506</c:v>
                </c:pt>
                <c:pt idx="174">
                  <c:v>0.20854436788700417</c:v>
                </c:pt>
                <c:pt idx="175">
                  <c:v>0.18255599873706038</c:v>
                </c:pt>
                <c:pt idx="176">
                  <c:v>4.820527139489994E-2</c:v>
                </c:pt>
                <c:pt idx="177">
                  <c:v>0.14451313731826132</c:v>
                </c:pt>
                <c:pt idx="178">
                  <c:v>0.20036502659506761</c:v>
                </c:pt>
                <c:pt idx="179">
                  <c:v>0.2185508579005577</c:v>
                </c:pt>
                <c:pt idx="180">
                  <c:v>0.27918286443154794</c:v>
                </c:pt>
                <c:pt idx="181">
                  <c:v>0.27330092512032167</c:v>
                </c:pt>
                <c:pt idx="182">
                  <c:v>0.22952631827217954</c:v>
                </c:pt>
                <c:pt idx="183">
                  <c:v>0.25974660642332575</c:v>
                </c:pt>
                <c:pt idx="184">
                  <c:v>0.19536313143689552</c:v>
                </c:pt>
                <c:pt idx="185">
                  <c:v>0.10079208812737728</c:v>
                </c:pt>
                <c:pt idx="186">
                  <c:v>0.13912544342494568</c:v>
                </c:pt>
                <c:pt idx="187">
                  <c:v>0.1323145197221661</c:v>
                </c:pt>
                <c:pt idx="188">
                  <c:v>6.1300557263171906E-2</c:v>
                </c:pt>
                <c:pt idx="189">
                  <c:v>1.6888562640469896E-3</c:v>
                </c:pt>
                <c:pt idx="190">
                  <c:v>-1.2467978262979467E-2</c:v>
                </c:pt>
                <c:pt idx="191">
                  <c:v>-7.1995155169456426E-3</c:v>
                </c:pt>
                <c:pt idx="192">
                  <c:v>7.7123728905603402E-3</c:v>
                </c:pt>
                <c:pt idx="193">
                  <c:v>2.5744757398997301E-2</c:v>
                </c:pt>
                <c:pt idx="194">
                  <c:v>-8.1711072175921816E-4</c:v>
                </c:pt>
                <c:pt idx="195">
                  <c:v>6.7647898156838124E-2</c:v>
                </c:pt>
                <c:pt idx="196">
                  <c:v>0.1347546376872589</c:v>
                </c:pt>
                <c:pt idx="197">
                  <c:v>0.13981494002758241</c:v>
                </c:pt>
                <c:pt idx="198">
                  <c:v>0.13069906963696051</c:v>
                </c:pt>
                <c:pt idx="199">
                  <c:v>5.0014739613698657E-2</c:v>
                </c:pt>
                <c:pt idx="200">
                  <c:v>6.3461733397454839E-2</c:v>
                </c:pt>
                <c:pt idx="201">
                  <c:v>0.12275484792434864</c:v>
                </c:pt>
                <c:pt idx="202">
                  <c:v>0.1079627798818892</c:v>
                </c:pt>
                <c:pt idx="203">
                  <c:v>0.10275267305123653</c:v>
                </c:pt>
                <c:pt idx="204">
                  <c:v>8.229877319795971E-2</c:v>
                </c:pt>
                <c:pt idx="205">
                  <c:v>0.12920973394176544</c:v>
                </c:pt>
                <c:pt idx="206">
                  <c:v>0.14999150086141577</c:v>
                </c:pt>
                <c:pt idx="207">
                  <c:v>0.14516253391191977</c:v>
                </c:pt>
                <c:pt idx="208">
                  <c:v>0.12438602415529312</c:v>
                </c:pt>
                <c:pt idx="209">
                  <c:v>0.16855722979019178</c:v>
                </c:pt>
                <c:pt idx="210">
                  <c:v>0.10399768884450777</c:v>
                </c:pt>
                <c:pt idx="211">
                  <c:v>0.110191884928857</c:v>
                </c:pt>
                <c:pt idx="212">
                  <c:v>-3.7484714565315373E-2</c:v>
                </c:pt>
                <c:pt idx="213">
                  <c:v>-0.12726166260605429</c:v>
                </c:pt>
                <c:pt idx="214">
                  <c:v>-0.25154023349072152</c:v>
                </c:pt>
                <c:pt idx="215">
                  <c:v>-0.24425895275222112</c:v>
                </c:pt>
                <c:pt idx="216">
                  <c:v>-9.7861880927168896E-2</c:v>
                </c:pt>
                <c:pt idx="217">
                  <c:v>-0.14368866638500333</c:v>
                </c:pt>
                <c:pt idx="218">
                  <c:v>-0.15739439353890369</c:v>
                </c:pt>
                <c:pt idx="219">
                  <c:v>-0.1930198057349688</c:v>
                </c:pt>
                <c:pt idx="220">
                  <c:v>-0.21080597671846094</c:v>
                </c:pt>
                <c:pt idx="221">
                  <c:v>-0.17374381923645441</c:v>
                </c:pt>
                <c:pt idx="222">
                  <c:v>-0.16686174724250497</c:v>
                </c:pt>
                <c:pt idx="223">
                  <c:v>-0.19183687726459769</c:v>
                </c:pt>
                <c:pt idx="224">
                  <c:v>-0.21445609620847969</c:v>
                </c:pt>
                <c:pt idx="225">
                  <c:v>-0.23777315202757321</c:v>
                </c:pt>
                <c:pt idx="226">
                  <c:v>-0.2899721828172252</c:v>
                </c:pt>
                <c:pt idx="227">
                  <c:v>-0.16604581450971193</c:v>
                </c:pt>
                <c:pt idx="228">
                  <c:v>-0.14247598323076399</c:v>
                </c:pt>
                <c:pt idx="229">
                  <c:v>1.46304692075059E-2</c:v>
                </c:pt>
                <c:pt idx="230">
                  <c:v>2.5939909617568972E-2</c:v>
                </c:pt>
                <c:pt idx="231">
                  <c:v>8.6500338110608727E-2</c:v>
                </c:pt>
                <c:pt idx="232">
                  <c:v>5.1919599306866536E-2</c:v>
                </c:pt>
                <c:pt idx="233">
                  <c:v>-3.8843185115220683E-2</c:v>
                </c:pt>
                <c:pt idx="234">
                  <c:v>-9.474658906112951E-2</c:v>
                </c:pt>
                <c:pt idx="235">
                  <c:v>-8.3600948441730494E-2</c:v>
                </c:pt>
                <c:pt idx="236">
                  <c:v>-1.3485505152928122E-2</c:v>
                </c:pt>
                <c:pt idx="237">
                  <c:v>-2.8297674555635435E-2</c:v>
                </c:pt>
                <c:pt idx="238">
                  <c:v>-4.6054864346401686E-2</c:v>
                </c:pt>
                <c:pt idx="239">
                  <c:v>-6.8244229044482518E-2</c:v>
                </c:pt>
                <c:pt idx="240">
                  <c:v>-6.9005152867830002E-2</c:v>
                </c:pt>
                <c:pt idx="241">
                  <c:v>-8.4581059830904554E-2</c:v>
                </c:pt>
                <c:pt idx="242">
                  <c:v>3.5429518964547324E-2</c:v>
                </c:pt>
                <c:pt idx="243">
                  <c:v>8.811249852584474E-2</c:v>
                </c:pt>
                <c:pt idx="244">
                  <c:v>0.10666073772242976</c:v>
                </c:pt>
                <c:pt idx="245">
                  <c:v>6.0494257423036324E-2</c:v>
                </c:pt>
                <c:pt idx="246">
                  <c:v>0.12956106520622088</c:v>
                </c:pt>
                <c:pt idx="247">
                  <c:v>5.6762659272694319E-2</c:v>
                </c:pt>
                <c:pt idx="248">
                  <c:v>7.6982371937088567E-2</c:v>
                </c:pt>
                <c:pt idx="249">
                  <c:v>3.7653109188043675E-2</c:v>
                </c:pt>
                <c:pt idx="250">
                  <c:v>-1.7761501346687213E-2</c:v>
                </c:pt>
                <c:pt idx="251">
                  <c:v>5.7765260874779359E-2</c:v>
                </c:pt>
                <c:pt idx="252">
                  <c:v>2.5136266378142435E-2</c:v>
                </c:pt>
                <c:pt idx="253">
                  <c:v>5.9296150409439079E-2</c:v>
                </c:pt>
                <c:pt idx="254">
                  <c:v>-2.9641357205760635E-4</c:v>
                </c:pt>
                <c:pt idx="255">
                  <c:v>-3.7373056037844715E-2</c:v>
                </c:pt>
                <c:pt idx="256">
                  <c:v>-3.8479589783114977E-2</c:v>
                </c:pt>
                <c:pt idx="257">
                  <c:v>-2.7498093764324678E-2</c:v>
                </c:pt>
                <c:pt idx="258">
                  <c:v>-5.7076686357476508E-2</c:v>
                </c:pt>
                <c:pt idx="259">
                  <c:v>-0.12547032968668714</c:v>
                </c:pt>
                <c:pt idx="260">
                  <c:v>-4.7903360092505926E-2</c:v>
                </c:pt>
                <c:pt idx="261">
                  <c:v>-8.5612298699769135E-2</c:v>
                </c:pt>
                <c:pt idx="262">
                  <c:v>1.7016606727381131E-2</c:v>
                </c:pt>
                <c:pt idx="263">
                  <c:v>-0.24213656182541463</c:v>
                </c:pt>
                <c:pt idx="264">
                  <c:v>-0.16845369151380879</c:v>
                </c:pt>
                <c:pt idx="265">
                  <c:v>-0.14174979662728385</c:v>
                </c:pt>
                <c:pt idx="266">
                  <c:v>-8.1116458158346547E-2</c:v>
                </c:pt>
                <c:pt idx="267">
                  <c:v>-2.8037854647542878E-2</c:v>
                </c:pt>
                <c:pt idx="268">
                  <c:v>-2.4152150550491136E-2</c:v>
                </c:pt>
                <c:pt idx="269">
                  <c:v>-4.1255836853309233E-2</c:v>
                </c:pt>
                <c:pt idx="270">
                  <c:v>-9.8838638794242012E-2</c:v>
                </c:pt>
                <c:pt idx="271">
                  <c:v>-2.0290720961207358E-2</c:v>
                </c:pt>
                <c:pt idx="272">
                  <c:v>2.0951647582038022E-2</c:v>
                </c:pt>
                <c:pt idx="273">
                  <c:v>-0.10642538864830836</c:v>
                </c:pt>
                <c:pt idx="274">
                  <c:v>-0.16816643310230772</c:v>
                </c:pt>
                <c:pt idx="275">
                  <c:v>5.1145227128417757E-2</c:v>
                </c:pt>
                <c:pt idx="276">
                  <c:v>-4.4950397286355408E-2</c:v>
                </c:pt>
                <c:pt idx="277">
                  <c:v>-0.20152506996220407</c:v>
                </c:pt>
                <c:pt idx="278">
                  <c:v>-0.23741954102610785</c:v>
                </c:pt>
                <c:pt idx="279">
                  <c:v>-0.32262040970287725</c:v>
                </c:pt>
                <c:pt idx="280">
                  <c:v>-0.22903959115725123</c:v>
                </c:pt>
                <c:pt idx="281">
                  <c:v>-0.23099659262636532</c:v>
                </c:pt>
                <c:pt idx="282">
                  <c:v>-0.19940081127494289</c:v>
                </c:pt>
                <c:pt idx="283">
                  <c:v>-0.13693221255386751</c:v>
                </c:pt>
                <c:pt idx="284">
                  <c:v>-0.17137003244476123</c:v>
                </c:pt>
                <c:pt idx="285">
                  <c:v>-0.16941234177235517</c:v>
                </c:pt>
                <c:pt idx="286">
                  <c:v>-0.14957398100474711</c:v>
                </c:pt>
                <c:pt idx="287">
                  <c:v>-0.14653312054642859</c:v>
                </c:pt>
                <c:pt idx="288">
                  <c:v>-0.13286785226088518</c:v>
                </c:pt>
                <c:pt idx="289">
                  <c:v>-0.14264551616388901</c:v>
                </c:pt>
                <c:pt idx="290">
                  <c:v>1.368657564486289E-2</c:v>
                </c:pt>
                <c:pt idx="291">
                  <c:v>0.15513587291913583</c:v>
                </c:pt>
                <c:pt idx="292">
                  <c:v>-5.9682871185916433E-2</c:v>
                </c:pt>
                <c:pt idx="293">
                  <c:v>1.0060621220706556E-2</c:v>
                </c:pt>
                <c:pt idx="294">
                  <c:v>3.5918390999414143E-2</c:v>
                </c:pt>
                <c:pt idx="295">
                  <c:v>4.0247542323325662E-2</c:v>
                </c:pt>
                <c:pt idx="296">
                  <c:v>4.8667195622061912E-2</c:v>
                </c:pt>
                <c:pt idx="297">
                  <c:v>4.7168412860302732E-2</c:v>
                </c:pt>
                <c:pt idx="298">
                  <c:v>1.4541335632178222E-2</c:v>
                </c:pt>
                <c:pt idx="299">
                  <c:v>-2.4328720325712885E-2</c:v>
                </c:pt>
                <c:pt idx="300">
                  <c:v>-8.7434112349195472E-2</c:v>
                </c:pt>
                <c:pt idx="301">
                  <c:v>-3.0116740390556989E-2</c:v>
                </c:pt>
                <c:pt idx="302">
                  <c:v>-8.9917890486282584E-2</c:v>
                </c:pt>
                <c:pt idx="303">
                  <c:v>-2.0877110907359202E-2</c:v>
                </c:pt>
                <c:pt idx="304">
                  <c:v>-1.9488333158093857E-2</c:v>
                </c:pt>
                <c:pt idx="305">
                  <c:v>-4.0031398643407927E-2</c:v>
                </c:pt>
                <c:pt idx="306">
                  <c:v>-3.5338460761718322E-2</c:v>
                </c:pt>
                <c:pt idx="307">
                  <c:v>2.8814791196099497E-2</c:v>
                </c:pt>
                <c:pt idx="308">
                  <c:v>-0.11570505138204507</c:v>
                </c:pt>
                <c:pt idx="309">
                  <c:v>-5.4867912151639664E-2</c:v>
                </c:pt>
                <c:pt idx="310">
                  <c:v>-5.7057840817354641E-2</c:v>
                </c:pt>
                <c:pt idx="311">
                  <c:v>-2.8001333974253719E-2</c:v>
                </c:pt>
                <c:pt idx="312">
                  <c:v>-3.3263957005768716E-2</c:v>
                </c:pt>
                <c:pt idx="313">
                  <c:v>6.0670816291131628E-2</c:v>
                </c:pt>
                <c:pt idx="314">
                  <c:v>5.9983152188915555E-2</c:v>
                </c:pt>
                <c:pt idx="315">
                  <c:v>9.5785956724954921E-2</c:v>
                </c:pt>
                <c:pt idx="316">
                  <c:v>8.0730096959705053E-2</c:v>
                </c:pt>
                <c:pt idx="317">
                  <c:v>0.10111305596375317</c:v>
                </c:pt>
                <c:pt idx="318">
                  <c:v>6.241237787664438E-2</c:v>
                </c:pt>
                <c:pt idx="319">
                  <c:v>0.14209355848599475</c:v>
                </c:pt>
                <c:pt idx="320">
                  <c:v>0.14549982397294178</c:v>
                </c:pt>
                <c:pt idx="321">
                  <c:v>0.1375426315984693</c:v>
                </c:pt>
                <c:pt idx="322">
                  <c:v>0.17108342574047691</c:v>
                </c:pt>
                <c:pt idx="323">
                  <c:v>0.1396959651988412</c:v>
                </c:pt>
                <c:pt idx="324">
                  <c:v>2.7407830996585576E-2</c:v>
                </c:pt>
                <c:pt idx="325">
                  <c:v>8.4557084013199876E-2</c:v>
                </c:pt>
                <c:pt idx="326">
                  <c:v>7.9944237013500619E-2</c:v>
                </c:pt>
                <c:pt idx="327">
                  <c:v>0.1007811467280869</c:v>
                </c:pt>
                <c:pt idx="328">
                  <c:v>7.3370021059114013E-2</c:v>
                </c:pt>
                <c:pt idx="329">
                  <c:v>0.10319552386803975</c:v>
                </c:pt>
                <c:pt idx="330">
                  <c:v>5.524295966991109E-3</c:v>
                </c:pt>
                <c:pt idx="331">
                  <c:v>-6.3941457738011478E-2</c:v>
                </c:pt>
                <c:pt idx="332">
                  <c:v>-7.9967362903338612E-2</c:v>
                </c:pt>
                <c:pt idx="333">
                  <c:v>-5.9359228183663425E-2</c:v>
                </c:pt>
                <c:pt idx="334">
                  <c:v>-0.10202816340171901</c:v>
                </c:pt>
                <c:pt idx="335">
                  <c:v>-0.10103206002558468</c:v>
                </c:pt>
                <c:pt idx="336">
                  <c:v>-9.500353132493021E-2</c:v>
                </c:pt>
                <c:pt idx="337">
                  <c:v>-0.128037167109917</c:v>
                </c:pt>
                <c:pt idx="338">
                  <c:v>-0.14472496555429035</c:v>
                </c:pt>
                <c:pt idx="339">
                  <c:v>-0.16191124786104849</c:v>
                </c:pt>
                <c:pt idx="340">
                  <c:v>-4.9247617813752101E-2</c:v>
                </c:pt>
                <c:pt idx="341">
                  <c:v>-1.2068539012670181E-2</c:v>
                </c:pt>
                <c:pt idx="342">
                  <c:v>7.1158059841895244E-2</c:v>
                </c:pt>
                <c:pt idx="343">
                  <c:v>9.7270506294480516E-2</c:v>
                </c:pt>
                <c:pt idx="344">
                  <c:v>0.11961400312103361</c:v>
                </c:pt>
                <c:pt idx="345">
                  <c:v>3.8278468337784088E-2</c:v>
                </c:pt>
                <c:pt idx="346">
                  <c:v>2.5918697668487305E-2</c:v>
                </c:pt>
                <c:pt idx="347">
                  <c:v>0.11434160611870339</c:v>
                </c:pt>
                <c:pt idx="348">
                  <c:v>0.18523762486538192</c:v>
                </c:pt>
                <c:pt idx="349">
                  <c:v>0.20868263800019651</c:v>
                </c:pt>
                <c:pt idx="350">
                  <c:v>0.18162524517764417</c:v>
                </c:pt>
                <c:pt idx="351">
                  <c:v>0.18781605146749206</c:v>
                </c:pt>
                <c:pt idx="352">
                  <c:v>0.22750883573492742</c:v>
                </c:pt>
                <c:pt idx="353">
                  <c:v>0.18436099978461107</c:v>
                </c:pt>
                <c:pt idx="354">
                  <c:v>0.19706968402130629</c:v>
                </c:pt>
                <c:pt idx="355">
                  <c:v>0.22780068244971929</c:v>
                </c:pt>
                <c:pt idx="356">
                  <c:v>0.23953970940208541</c:v>
                </c:pt>
                <c:pt idx="357">
                  <c:v>0.17115846410925872</c:v>
                </c:pt>
                <c:pt idx="358">
                  <c:v>0.1634648290510558</c:v>
                </c:pt>
                <c:pt idx="359">
                  <c:v>8.2564749488672456E-2</c:v>
                </c:pt>
                <c:pt idx="360">
                  <c:v>6.9115539415789198E-2</c:v>
                </c:pt>
                <c:pt idx="361">
                  <c:v>1.3197237753579184E-2</c:v>
                </c:pt>
                <c:pt idx="362">
                  <c:v>0.2937932026781585</c:v>
                </c:pt>
                <c:pt idx="363">
                  <c:v>0.2676827682052807</c:v>
                </c:pt>
                <c:pt idx="364">
                  <c:v>0.21393974914144739</c:v>
                </c:pt>
                <c:pt idx="365">
                  <c:v>0.28104010404764751</c:v>
                </c:pt>
                <c:pt idx="366">
                  <c:v>0.35533297554117449</c:v>
                </c:pt>
                <c:pt idx="367">
                  <c:v>0.39204918053742449</c:v>
                </c:pt>
                <c:pt idx="368">
                  <c:v>0.35208166862998214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8C-48AD-A063-BBA7E617EB6E}"/>
            </c:ext>
          </c:extLst>
        </c:ser>
        <c:ser>
          <c:idx val="1"/>
          <c:order val="1"/>
          <c:tx>
            <c:strRef>
              <c:f>'Log Returns'!$R$2</c:f>
              <c:strCache>
                <c:ptCount val="1"/>
                <c:pt idx="0">
                  <c:v>AAPL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'Log Returns'!$P$3:$P$371</c:f>
              <c:numCache>
                <c:formatCode>dd\.mm\.yyyy</c:formatCode>
                <c:ptCount val="369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45238</c:v>
                </c:pt>
                <c:pt idx="4">
                  <c:v>45239</c:v>
                </c:pt>
                <c:pt idx="5">
                  <c:v>45240</c:v>
                </c:pt>
                <c:pt idx="6">
                  <c:v>45244</c:v>
                </c:pt>
                <c:pt idx="7">
                  <c:v>45245</c:v>
                </c:pt>
                <c:pt idx="8">
                  <c:v>45246</c:v>
                </c:pt>
                <c:pt idx="9">
                  <c:v>45247</c:v>
                </c:pt>
                <c:pt idx="10">
                  <c:v>45251</c:v>
                </c:pt>
                <c:pt idx="11">
                  <c:v>45252</c:v>
                </c:pt>
                <c:pt idx="12">
                  <c:v>45254</c:v>
                </c:pt>
                <c:pt idx="13">
                  <c:v>45258</c:v>
                </c:pt>
                <c:pt idx="14">
                  <c:v>45259</c:v>
                </c:pt>
                <c:pt idx="15">
                  <c:v>45260</c:v>
                </c:pt>
                <c:pt idx="16">
                  <c:v>45261</c:v>
                </c:pt>
                <c:pt idx="17">
                  <c:v>45265</c:v>
                </c:pt>
                <c:pt idx="18">
                  <c:v>45266</c:v>
                </c:pt>
                <c:pt idx="19">
                  <c:v>45267</c:v>
                </c:pt>
                <c:pt idx="20">
                  <c:v>45268</c:v>
                </c:pt>
                <c:pt idx="21">
                  <c:v>45272</c:v>
                </c:pt>
                <c:pt idx="22">
                  <c:v>45273</c:v>
                </c:pt>
                <c:pt idx="23">
                  <c:v>45274</c:v>
                </c:pt>
                <c:pt idx="24">
                  <c:v>45275</c:v>
                </c:pt>
                <c:pt idx="25">
                  <c:v>45279</c:v>
                </c:pt>
                <c:pt idx="26">
                  <c:v>45280</c:v>
                </c:pt>
                <c:pt idx="27">
                  <c:v>45281</c:v>
                </c:pt>
                <c:pt idx="28">
                  <c:v>45282</c:v>
                </c:pt>
                <c:pt idx="29">
                  <c:v>45286</c:v>
                </c:pt>
                <c:pt idx="30">
                  <c:v>45287</c:v>
                </c:pt>
                <c:pt idx="31">
                  <c:v>45288</c:v>
                </c:pt>
                <c:pt idx="32">
                  <c:v>45289</c:v>
                </c:pt>
                <c:pt idx="33">
                  <c:v>45301</c:v>
                </c:pt>
                <c:pt idx="34">
                  <c:v>45302</c:v>
                </c:pt>
                <c:pt idx="35">
                  <c:v>45303</c:v>
                </c:pt>
                <c:pt idx="36">
                  <c:v>45307</c:v>
                </c:pt>
                <c:pt idx="37">
                  <c:v>45308</c:v>
                </c:pt>
                <c:pt idx="38">
                  <c:v>45309</c:v>
                </c:pt>
                <c:pt idx="39">
                  <c:v>45310</c:v>
                </c:pt>
                <c:pt idx="40">
                  <c:v>45314</c:v>
                </c:pt>
                <c:pt idx="41">
                  <c:v>45315</c:v>
                </c:pt>
                <c:pt idx="42">
                  <c:v>45316</c:v>
                </c:pt>
                <c:pt idx="43">
                  <c:v>45317</c:v>
                </c:pt>
                <c:pt idx="44">
                  <c:v>45321</c:v>
                </c:pt>
                <c:pt idx="45">
                  <c:v>45322</c:v>
                </c:pt>
                <c:pt idx="46">
                  <c:v>45323</c:v>
                </c:pt>
                <c:pt idx="47">
                  <c:v>45324</c:v>
                </c:pt>
                <c:pt idx="48">
                  <c:v>45328</c:v>
                </c:pt>
                <c:pt idx="49">
                  <c:v>45329</c:v>
                </c:pt>
                <c:pt idx="50">
                  <c:v>45330</c:v>
                </c:pt>
                <c:pt idx="51">
                  <c:v>45331</c:v>
                </c:pt>
                <c:pt idx="52">
                  <c:v>45335</c:v>
                </c:pt>
                <c:pt idx="53">
                  <c:v>45336</c:v>
                </c:pt>
                <c:pt idx="54">
                  <c:v>45337</c:v>
                </c:pt>
                <c:pt idx="55">
                  <c:v>45338</c:v>
                </c:pt>
                <c:pt idx="56">
                  <c:v>45342</c:v>
                </c:pt>
                <c:pt idx="57">
                  <c:v>45343</c:v>
                </c:pt>
                <c:pt idx="58">
                  <c:v>45344</c:v>
                </c:pt>
                <c:pt idx="59">
                  <c:v>45345</c:v>
                </c:pt>
                <c:pt idx="60">
                  <c:v>45349</c:v>
                </c:pt>
                <c:pt idx="61">
                  <c:v>45350</c:v>
                </c:pt>
                <c:pt idx="62">
                  <c:v>45351</c:v>
                </c:pt>
                <c:pt idx="63">
                  <c:v>45352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45363</c:v>
                </c:pt>
                <c:pt idx="69">
                  <c:v>45364</c:v>
                </c:pt>
                <c:pt idx="70">
                  <c:v>45365</c:v>
                </c:pt>
                <c:pt idx="71">
                  <c:v>45366</c:v>
                </c:pt>
                <c:pt idx="72">
                  <c:v>45370</c:v>
                </c:pt>
                <c:pt idx="73">
                  <c:v>45371</c:v>
                </c:pt>
                <c:pt idx="74">
                  <c:v>45372</c:v>
                </c:pt>
                <c:pt idx="75">
                  <c:v>45373</c:v>
                </c:pt>
                <c:pt idx="76">
                  <c:v>45377</c:v>
                </c:pt>
                <c:pt idx="77">
                  <c:v>45378</c:v>
                </c:pt>
                <c:pt idx="78">
                  <c:v>45379</c:v>
                </c:pt>
                <c:pt idx="79">
                  <c:v>45384</c:v>
                </c:pt>
                <c:pt idx="80">
                  <c:v>45385</c:v>
                </c:pt>
                <c:pt idx="81">
                  <c:v>45386</c:v>
                </c:pt>
                <c:pt idx="82">
                  <c:v>45387</c:v>
                </c:pt>
                <c:pt idx="83">
                  <c:v>45391</c:v>
                </c:pt>
                <c:pt idx="84">
                  <c:v>45392</c:v>
                </c:pt>
                <c:pt idx="85">
                  <c:v>45393</c:v>
                </c:pt>
                <c:pt idx="86">
                  <c:v>45394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45405</c:v>
                </c:pt>
                <c:pt idx="92">
                  <c:v>45406</c:v>
                </c:pt>
                <c:pt idx="93">
                  <c:v>45407</c:v>
                </c:pt>
                <c:pt idx="94">
                  <c:v>45408</c:v>
                </c:pt>
                <c:pt idx="95">
                  <c:v>45415</c:v>
                </c:pt>
                <c:pt idx="96">
                  <c:v>45419</c:v>
                </c:pt>
                <c:pt idx="97">
                  <c:v>45420</c:v>
                </c:pt>
                <c:pt idx="98">
                  <c:v>45421</c:v>
                </c:pt>
                <c:pt idx="99">
                  <c:v>45426</c:v>
                </c:pt>
                <c:pt idx="100">
                  <c:v>45427</c:v>
                </c:pt>
                <c:pt idx="101">
                  <c:v>45428</c:v>
                </c:pt>
                <c:pt idx="102">
                  <c:v>45429</c:v>
                </c:pt>
                <c:pt idx="103">
                  <c:v>45433</c:v>
                </c:pt>
                <c:pt idx="104">
                  <c:v>45434</c:v>
                </c:pt>
                <c:pt idx="105">
                  <c:v>45435</c:v>
                </c:pt>
                <c:pt idx="106">
                  <c:v>45436</c:v>
                </c:pt>
                <c:pt idx="107">
                  <c:v>45440</c:v>
                </c:pt>
                <c:pt idx="108">
                  <c:v>45441</c:v>
                </c:pt>
                <c:pt idx="109">
                  <c:v>45442</c:v>
                </c:pt>
                <c:pt idx="110">
                  <c:v>45443</c:v>
                </c:pt>
                <c:pt idx="111">
                  <c:v>45447</c:v>
                </c:pt>
                <c:pt idx="112">
                  <c:v>45448</c:v>
                </c:pt>
                <c:pt idx="113">
                  <c:v>45449</c:v>
                </c:pt>
                <c:pt idx="114">
                  <c:v>45450</c:v>
                </c:pt>
                <c:pt idx="115">
                  <c:v>45454</c:v>
                </c:pt>
                <c:pt idx="116">
                  <c:v>45455</c:v>
                </c:pt>
                <c:pt idx="117">
                  <c:v>45457</c:v>
                </c:pt>
                <c:pt idx="118">
                  <c:v>45461</c:v>
                </c:pt>
                <c:pt idx="119">
                  <c:v>45463</c:v>
                </c:pt>
                <c:pt idx="120">
                  <c:v>45464</c:v>
                </c:pt>
                <c:pt idx="121">
                  <c:v>45468</c:v>
                </c:pt>
                <c:pt idx="122">
                  <c:v>45469</c:v>
                </c:pt>
                <c:pt idx="123">
                  <c:v>45470</c:v>
                </c:pt>
                <c:pt idx="124">
                  <c:v>45471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45482</c:v>
                </c:pt>
                <c:pt idx="129">
                  <c:v>45483</c:v>
                </c:pt>
                <c:pt idx="130">
                  <c:v>45484</c:v>
                </c:pt>
                <c:pt idx="131">
                  <c:v>45485</c:v>
                </c:pt>
                <c:pt idx="132">
                  <c:v>45489</c:v>
                </c:pt>
                <c:pt idx="133">
                  <c:v>45490</c:v>
                </c:pt>
                <c:pt idx="134">
                  <c:v>45491</c:v>
                </c:pt>
                <c:pt idx="135">
                  <c:v>45492</c:v>
                </c:pt>
                <c:pt idx="136">
                  <c:v>45496</c:v>
                </c:pt>
                <c:pt idx="137">
                  <c:v>45497</c:v>
                </c:pt>
                <c:pt idx="138">
                  <c:v>45498</c:v>
                </c:pt>
                <c:pt idx="139">
                  <c:v>45499</c:v>
                </c:pt>
                <c:pt idx="140">
                  <c:v>45503</c:v>
                </c:pt>
                <c:pt idx="141">
                  <c:v>45504</c:v>
                </c:pt>
                <c:pt idx="142">
                  <c:v>45505</c:v>
                </c:pt>
                <c:pt idx="143">
                  <c:v>45506</c:v>
                </c:pt>
                <c:pt idx="144">
                  <c:v>45510</c:v>
                </c:pt>
                <c:pt idx="145">
                  <c:v>45511</c:v>
                </c:pt>
                <c:pt idx="146">
                  <c:v>45512</c:v>
                </c:pt>
                <c:pt idx="147">
                  <c:v>45513</c:v>
                </c:pt>
                <c:pt idx="148">
                  <c:v>45517</c:v>
                </c:pt>
                <c:pt idx="149">
                  <c:v>45518</c:v>
                </c:pt>
                <c:pt idx="150">
                  <c:v>45519</c:v>
                </c:pt>
                <c:pt idx="151">
                  <c:v>45520</c:v>
                </c:pt>
                <c:pt idx="152">
                  <c:v>45524</c:v>
                </c:pt>
                <c:pt idx="153">
                  <c:v>45525</c:v>
                </c:pt>
                <c:pt idx="154">
                  <c:v>45526</c:v>
                </c:pt>
                <c:pt idx="155">
                  <c:v>45527</c:v>
                </c:pt>
                <c:pt idx="156">
                  <c:v>45531</c:v>
                </c:pt>
                <c:pt idx="157">
                  <c:v>45532</c:v>
                </c:pt>
                <c:pt idx="158">
                  <c:v>45533</c:v>
                </c:pt>
                <c:pt idx="159">
                  <c:v>45534</c:v>
                </c:pt>
                <c:pt idx="160">
                  <c:v>45538</c:v>
                </c:pt>
                <c:pt idx="161">
                  <c:v>45539</c:v>
                </c:pt>
                <c:pt idx="162">
                  <c:v>45540</c:v>
                </c:pt>
                <c:pt idx="163">
                  <c:v>45541</c:v>
                </c:pt>
                <c:pt idx="164">
                  <c:v>45545</c:v>
                </c:pt>
                <c:pt idx="165">
                  <c:v>45546</c:v>
                </c:pt>
                <c:pt idx="166">
                  <c:v>45547</c:v>
                </c:pt>
                <c:pt idx="167">
                  <c:v>45548</c:v>
                </c:pt>
                <c:pt idx="168">
                  <c:v>45552</c:v>
                </c:pt>
                <c:pt idx="169">
                  <c:v>45553</c:v>
                </c:pt>
                <c:pt idx="170">
                  <c:v>45554</c:v>
                </c:pt>
                <c:pt idx="171">
                  <c:v>45555</c:v>
                </c:pt>
                <c:pt idx="172">
                  <c:v>45559</c:v>
                </c:pt>
                <c:pt idx="173">
                  <c:v>45560</c:v>
                </c:pt>
                <c:pt idx="174">
                  <c:v>45561</c:v>
                </c:pt>
                <c:pt idx="175">
                  <c:v>45562</c:v>
                </c:pt>
                <c:pt idx="176">
                  <c:v>45566</c:v>
                </c:pt>
                <c:pt idx="177">
                  <c:v>45567</c:v>
                </c:pt>
                <c:pt idx="178">
                  <c:v>45568</c:v>
                </c:pt>
                <c:pt idx="179">
                  <c:v>45569</c:v>
                </c:pt>
                <c:pt idx="180">
                  <c:v>45573</c:v>
                </c:pt>
                <c:pt idx="181">
                  <c:v>45574</c:v>
                </c:pt>
                <c:pt idx="182">
                  <c:v>45575</c:v>
                </c:pt>
                <c:pt idx="183">
                  <c:v>45576</c:v>
                </c:pt>
                <c:pt idx="184">
                  <c:v>45580</c:v>
                </c:pt>
                <c:pt idx="185">
                  <c:v>45581</c:v>
                </c:pt>
                <c:pt idx="186">
                  <c:v>45582</c:v>
                </c:pt>
                <c:pt idx="187">
                  <c:v>45583</c:v>
                </c:pt>
                <c:pt idx="188">
                  <c:v>45587</c:v>
                </c:pt>
                <c:pt idx="189">
                  <c:v>45588</c:v>
                </c:pt>
                <c:pt idx="190">
                  <c:v>45589</c:v>
                </c:pt>
                <c:pt idx="191">
                  <c:v>45590</c:v>
                </c:pt>
                <c:pt idx="192">
                  <c:v>45594</c:v>
                </c:pt>
                <c:pt idx="193">
                  <c:v>45595</c:v>
                </c:pt>
                <c:pt idx="194">
                  <c:v>45596</c:v>
                </c:pt>
                <c:pt idx="195">
                  <c:v>45597</c:v>
                </c:pt>
                <c:pt idx="196">
                  <c:v>45602</c:v>
                </c:pt>
                <c:pt idx="197">
                  <c:v>45603</c:v>
                </c:pt>
                <c:pt idx="198">
                  <c:v>45604</c:v>
                </c:pt>
                <c:pt idx="199">
                  <c:v>45608</c:v>
                </c:pt>
                <c:pt idx="200">
                  <c:v>45609</c:v>
                </c:pt>
                <c:pt idx="201">
                  <c:v>45610</c:v>
                </c:pt>
                <c:pt idx="202">
                  <c:v>45611</c:v>
                </c:pt>
                <c:pt idx="203">
                  <c:v>45615</c:v>
                </c:pt>
                <c:pt idx="204">
                  <c:v>45616</c:v>
                </c:pt>
                <c:pt idx="205">
                  <c:v>45617</c:v>
                </c:pt>
                <c:pt idx="206">
                  <c:v>45618</c:v>
                </c:pt>
                <c:pt idx="207">
                  <c:v>45622</c:v>
                </c:pt>
                <c:pt idx="208">
                  <c:v>45623</c:v>
                </c:pt>
                <c:pt idx="209">
                  <c:v>45625</c:v>
                </c:pt>
                <c:pt idx="210">
                  <c:v>45629</c:v>
                </c:pt>
                <c:pt idx="211">
                  <c:v>45630</c:v>
                </c:pt>
                <c:pt idx="212">
                  <c:v>45631</c:v>
                </c:pt>
                <c:pt idx="213">
                  <c:v>45632</c:v>
                </c:pt>
                <c:pt idx="214">
                  <c:v>45636</c:v>
                </c:pt>
                <c:pt idx="215">
                  <c:v>45637</c:v>
                </c:pt>
                <c:pt idx="216">
                  <c:v>45638</c:v>
                </c:pt>
                <c:pt idx="217">
                  <c:v>45639</c:v>
                </c:pt>
                <c:pt idx="218">
                  <c:v>45643</c:v>
                </c:pt>
                <c:pt idx="219">
                  <c:v>45644</c:v>
                </c:pt>
                <c:pt idx="220">
                  <c:v>45645</c:v>
                </c:pt>
                <c:pt idx="221">
                  <c:v>45646</c:v>
                </c:pt>
                <c:pt idx="222">
                  <c:v>45650</c:v>
                </c:pt>
                <c:pt idx="223">
                  <c:v>45652</c:v>
                </c:pt>
                <c:pt idx="224">
                  <c:v>45653</c:v>
                </c:pt>
                <c:pt idx="225">
                  <c:v>45667</c:v>
                </c:pt>
                <c:pt idx="226">
                  <c:v>45671</c:v>
                </c:pt>
                <c:pt idx="227">
                  <c:v>45672</c:v>
                </c:pt>
                <c:pt idx="228">
                  <c:v>45673</c:v>
                </c:pt>
                <c:pt idx="229">
                  <c:v>45674</c:v>
                </c:pt>
                <c:pt idx="230">
                  <c:v>45678</c:v>
                </c:pt>
                <c:pt idx="231">
                  <c:v>45679</c:v>
                </c:pt>
                <c:pt idx="232">
                  <c:v>45680</c:v>
                </c:pt>
                <c:pt idx="233">
                  <c:v>45681</c:v>
                </c:pt>
                <c:pt idx="234">
                  <c:v>45685</c:v>
                </c:pt>
                <c:pt idx="235">
                  <c:v>45686</c:v>
                </c:pt>
                <c:pt idx="236">
                  <c:v>45687</c:v>
                </c:pt>
                <c:pt idx="237">
                  <c:v>45688</c:v>
                </c:pt>
                <c:pt idx="238">
                  <c:v>45692</c:v>
                </c:pt>
                <c:pt idx="239">
                  <c:v>45693</c:v>
                </c:pt>
                <c:pt idx="240">
                  <c:v>45694</c:v>
                </c:pt>
                <c:pt idx="241">
                  <c:v>45695</c:v>
                </c:pt>
                <c:pt idx="242">
                  <c:v>45699</c:v>
                </c:pt>
                <c:pt idx="243">
                  <c:v>45700</c:v>
                </c:pt>
                <c:pt idx="244">
                  <c:v>45701</c:v>
                </c:pt>
                <c:pt idx="245">
                  <c:v>45702</c:v>
                </c:pt>
                <c:pt idx="246">
                  <c:v>45706</c:v>
                </c:pt>
                <c:pt idx="247">
                  <c:v>45707</c:v>
                </c:pt>
                <c:pt idx="248">
                  <c:v>45708</c:v>
                </c:pt>
                <c:pt idx="249">
                  <c:v>45709</c:v>
                </c:pt>
                <c:pt idx="250">
                  <c:v>45713</c:v>
                </c:pt>
                <c:pt idx="251">
                  <c:v>45714</c:v>
                </c:pt>
                <c:pt idx="252">
                  <c:v>45715</c:v>
                </c:pt>
                <c:pt idx="253">
                  <c:v>45716</c:v>
                </c:pt>
                <c:pt idx="254">
                  <c:v>45720</c:v>
                </c:pt>
                <c:pt idx="255">
                  <c:v>45721</c:v>
                </c:pt>
                <c:pt idx="256">
                  <c:v>45722</c:v>
                </c:pt>
                <c:pt idx="257">
                  <c:v>45723</c:v>
                </c:pt>
                <c:pt idx="258">
                  <c:v>45727</c:v>
                </c:pt>
                <c:pt idx="259">
                  <c:v>45728</c:v>
                </c:pt>
                <c:pt idx="260">
                  <c:v>45729</c:v>
                </c:pt>
                <c:pt idx="261">
                  <c:v>45730</c:v>
                </c:pt>
                <c:pt idx="262">
                  <c:v>45734</c:v>
                </c:pt>
                <c:pt idx="263">
                  <c:v>45735</c:v>
                </c:pt>
                <c:pt idx="264">
                  <c:v>45736</c:v>
                </c:pt>
                <c:pt idx="265">
                  <c:v>45737</c:v>
                </c:pt>
                <c:pt idx="266">
                  <c:v>45741</c:v>
                </c:pt>
                <c:pt idx="267">
                  <c:v>45742</c:v>
                </c:pt>
                <c:pt idx="268">
                  <c:v>45743</c:v>
                </c:pt>
                <c:pt idx="269">
                  <c:v>45744</c:v>
                </c:pt>
                <c:pt idx="270">
                  <c:v>45748</c:v>
                </c:pt>
                <c:pt idx="271">
                  <c:v>45749</c:v>
                </c:pt>
                <c:pt idx="272">
                  <c:v>45750</c:v>
                </c:pt>
                <c:pt idx="273">
                  <c:v>45751</c:v>
                </c:pt>
                <c:pt idx="274">
                  <c:v>45755</c:v>
                </c:pt>
                <c:pt idx="275">
                  <c:v>45756</c:v>
                </c:pt>
                <c:pt idx="276">
                  <c:v>45757</c:v>
                </c:pt>
                <c:pt idx="277">
                  <c:v>45758</c:v>
                </c:pt>
                <c:pt idx="278">
                  <c:v>45762</c:v>
                </c:pt>
                <c:pt idx="279">
                  <c:v>45763</c:v>
                </c:pt>
                <c:pt idx="280">
                  <c:v>45764</c:v>
                </c:pt>
                <c:pt idx="281">
                  <c:v>45769</c:v>
                </c:pt>
                <c:pt idx="282">
                  <c:v>45770</c:v>
                </c:pt>
                <c:pt idx="283">
                  <c:v>45771</c:v>
                </c:pt>
                <c:pt idx="284">
                  <c:v>45772</c:v>
                </c:pt>
                <c:pt idx="285">
                  <c:v>45776</c:v>
                </c:pt>
                <c:pt idx="286">
                  <c:v>45777</c:v>
                </c:pt>
                <c:pt idx="287">
                  <c:v>45778</c:v>
                </c:pt>
                <c:pt idx="288">
                  <c:v>45783</c:v>
                </c:pt>
                <c:pt idx="289">
                  <c:v>45784</c:v>
                </c:pt>
                <c:pt idx="290">
                  <c:v>45785</c:v>
                </c:pt>
                <c:pt idx="291">
                  <c:v>45790</c:v>
                </c:pt>
                <c:pt idx="292">
                  <c:v>45791</c:v>
                </c:pt>
                <c:pt idx="293">
                  <c:v>45792</c:v>
                </c:pt>
                <c:pt idx="294">
                  <c:v>45793</c:v>
                </c:pt>
                <c:pt idx="295">
                  <c:v>45797</c:v>
                </c:pt>
                <c:pt idx="296">
                  <c:v>45798</c:v>
                </c:pt>
                <c:pt idx="297">
                  <c:v>45799</c:v>
                </c:pt>
                <c:pt idx="298">
                  <c:v>45800</c:v>
                </c:pt>
                <c:pt idx="299">
                  <c:v>45804</c:v>
                </c:pt>
                <c:pt idx="300">
                  <c:v>45805</c:v>
                </c:pt>
                <c:pt idx="301">
                  <c:v>45806</c:v>
                </c:pt>
                <c:pt idx="302">
                  <c:v>45807</c:v>
                </c:pt>
                <c:pt idx="303">
                  <c:v>45811</c:v>
                </c:pt>
                <c:pt idx="304">
                  <c:v>45812</c:v>
                </c:pt>
                <c:pt idx="305">
                  <c:v>45813</c:v>
                </c:pt>
                <c:pt idx="306">
                  <c:v>45814</c:v>
                </c:pt>
                <c:pt idx="307">
                  <c:v>45818</c:v>
                </c:pt>
                <c:pt idx="308">
                  <c:v>45819</c:v>
                </c:pt>
                <c:pt idx="309">
                  <c:v>45820</c:v>
                </c:pt>
                <c:pt idx="310">
                  <c:v>45825</c:v>
                </c:pt>
                <c:pt idx="311">
                  <c:v>45826</c:v>
                </c:pt>
                <c:pt idx="312">
                  <c:v>45828</c:v>
                </c:pt>
                <c:pt idx="313">
                  <c:v>45832</c:v>
                </c:pt>
                <c:pt idx="314">
                  <c:v>45833</c:v>
                </c:pt>
                <c:pt idx="315">
                  <c:v>45834</c:v>
                </c:pt>
                <c:pt idx="316">
                  <c:v>45835</c:v>
                </c:pt>
                <c:pt idx="317">
                  <c:v>45839</c:v>
                </c:pt>
                <c:pt idx="318">
                  <c:v>45840</c:v>
                </c:pt>
                <c:pt idx="319">
                  <c:v>45841</c:v>
                </c:pt>
                <c:pt idx="320">
                  <c:v>45846</c:v>
                </c:pt>
                <c:pt idx="321">
                  <c:v>45847</c:v>
                </c:pt>
                <c:pt idx="322">
                  <c:v>45848</c:v>
                </c:pt>
                <c:pt idx="323">
                  <c:v>45849</c:v>
                </c:pt>
                <c:pt idx="324">
                  <c:v>45853</c:v>
                </c:pt>
                <c:pt idx="325">
                  <c:v>45854</c:v>
                </c:pt>
                <c:pt idx="326">
                  <c:v>45855</c:v>
                </c:pt>
                <c:pt idx="327">
                  <c:v>45856</c:v>
                </c:pt>
                <c:pt idx="328">
                  <c:v>45860</c:v>
                </c:pt>
                <c:pt idx="329">
                  <c:v>45861</c:v>
                </c:pt>
                <c:pt idx="330">
                  <c:v>45862</c:v>
                </c:pt>
                <c:pt idx="331">
                  <c:v>45863</c:v>
                </c:pt>
                <c:pt idx="332">
                  <c:v>45867</c:v>
                </c:pt>
                <c:pt idx="333">
                  <c:v>45868</c:v>
                </c:pt>
                <c:pt idx="334">
                  <c:v>45869</c:v>
                </c:pt>
                <c:pt idx="335">
                  <c:v>45870</c:v>
                </c:pt>
                <c:pt idx="336">
                  <c:v>45874</c:v>
                </c:pt>
                <c:pt idx="337">
                  <c:v>45875</c:v>
                </c:pt>
                <c:pt idx="338">
                  <c:v>45876</c:v>
                </c:pt>
                <c:pt idx="339">
                  <c:v>45877</c:v>
                </c:pt>
                <c:pt idx="340">
                  <c:v>45881</c:v>
                </c:pt>
                <c:pt idx="341">
                  <c:v>45882</c:v>
                </c:pt>
                <c:pt idx="342">
                  <c:v>45883</c:v>
                </c:pt>
                <c:pt idx="343">
                  <c:v>45884</c:v>
                </c:pt>
                <c:pt idx="344">
                  <c:v>45888</c:v>
                </c:pt>
                <c:pt idx="345">
                  <c:v>45889</c:v>
                </c:pt>
                <c:pt idx="346">
                  <c:v>45890</c:v>
                </c:pt>
                <c:pt idx="347">
                  <c:v>45891</c:v>
                </c:pt>
                <c:pt idx="348">
                  <c:v>45895</c:v>
                </c:pt>
                <c:pt idx="349">
                  <c:v>45896</c:v>
                </c:pt>
                <c:pt idx="350">
                  <c:v>45897</c:v>
                </c:pt>
                <c:pt idx="351">
                  <c:v>45898</c:v>
                </c:pt>
                <c:pt idx="352">
                  <c:v>45902</c:v>
                </c:pt>
                <c:pt idx="353">
                  <c:v>45903</c:v>
                </c:pt>
                <c:pt idx="354">
                  <c:v>45904</c:v>
                </c:pt>
                <c:pt idx="355">
                  <c:v>45905</c:v>
                </c:pt>
                <c:pt idx="356">
                  <c:v>45909</c:v>
                </c:pt>
                <c:pt idx="357">
                  <c:v>45910</c:v>
                </c:pt>
                <c:pt idx="358">
                  <c:v>45911</c:v>
                </c:pt>
                <c:pt idx="359">
                  <c:v>45912</c:v>
                </c:pt>
                <c:pt idx="360">
                  <c:v>45916</c:v>
                </c:pt>
                <c:pt idx="361">
                  <c:v>45917</c:v>
                </c:pt>
                <c:pt idx="362">
                  <c:v>45918</c:v>
                </c:pt>
                <c:pt idx="363">
                  <c:v>45919</c:v>
                </c:pt>
                <c:pt idx="364">
                  <c:v>45923</c:v>
                </c:pt>
                <c:pt idx="365">
                  <c:v>45924</c:v>
                </c:pt>
                <c:pt idx="366">
                  <c:v>45925</c:v>
                </c:pt>
                <c:pt idx="367">
                  <c:v>45926</c:v>
                </c:pt>
                <c:pt idx="368">
                  <c:v>45930</c:v>
                </c:pt>
              </c:numCache>
            </c:numRef>
          </c:cat>
          <c:val>
            <c:numRef>
              <c:f>'Log Returns'!$R$3:$R$371</c:f>
              <c:numCache>
                <c:formatCode>0.00%</c:formatCode>
                <c:ptCount val="369"/>
                <c:pt idx="0">
                  <c:v>-5.8738538858842587E-2</c:v>
                </c:pt>
                <c:pt idx="1">
                  <c:v>-3.994791381752049E-2</c:v>
                </c:pt>
                <c:pt idx="2">
                  <c:v>-5.5353509907827225E-2</c:v>
                </c:pt>
                <c:pt idx="3">
                  <c:v>-4.5665937196404445E-2</c:v>
                </c:pt>
                <c:pt idx="4">
                  <c:v>-7.2460980941433939E-2</c:v>
                </c:pt>
                <c:pt idx="5">
                  <c:v>-4.7478761252140018E-2</c:v>
                </c:pt>
                <c:pt idx="6">
                  <c:v>-4.5337118053339225E-2</c:v>
                </c:pt>
                <c:pt idx="7">
                  <c:v>-1.1029979770191781E-2</c:v>
                </c:pt>
                <c:pt idx="8">
                  <c:v>-1.5408000758229035E-2</c:v>
                </c:pt>
                <c:pt idx="9">
                  <c:v>-1.4416727846701453E-2</c:v>
                </c:pt>
                <c:pt idx="10">
                  <c:v>-1.2616493583718313E-2</c:v>
                </c:pt>
                <c:pt idx="11">
                  <c:v>-7.1801539440042575E-4</c:v>
                </c:pt>
                <c:pt idx="12">
                  <c:v>1.8941247716389789E-2</c:v>
                </c:pt>
                <c:pt idx="13">
                  <c:v>5.3988582500681476E-2</c:v>
                </c:pt>
                <c:pt idx="14">
                  <c:v>7.6396223877260097E-2</c:v>
                </c:pt>
                <c:pt idx="15">
                  <c:v>7.0201464084636303E-2</c:v>
                </c:pt>
                <c:pt idx="16">
                  <c:v>6.1924758660332521E-2</c:v>
                </c:pt>
                <c:pt idx="17">
                  <c:v>9.120434307571175E-2</c:v>
                </c:pt>
                <c:pt idx="18">
                  <c:v>6.1426980900761645E-2</c:v>
                </c:pt>
                <c:pt idx="19">
                  <c:v>9.0879712307664243E-2</c:v>
                </c:pt>
                <c:pt idx="20">
                  <c:v>6.9374129010461499E-2</c:v>
                </c:pt>
                <c:pt idx="21">
                  <c:v>5.2013786886284052E-2</c:v>
                </c:pt>
                <c:pt idx="22">
                  <c:v>4.1384233328594679E-2</c:v>
                </c:pt>
                <c:pt idx="23">
                  <c:v>3.090347048351897E-2</c:v>
                </c:pt>
                <c:pt idx="24">
                  <c:v>3.2100084297489895E-2</c:v>
                </c:pt>
                <c:pt idx="25">
                  <c:v>4.8073504729439658E-2</c:v>
                </c:pt>
                <c:pt idx="26">
                  <c:v>3.9475903134647203E-2</c:v>
                </c:pt>
                <c:pt idx="27">
                  <c:v>4.2325991295040534E-2</c:v>
                </c:pt>
                <c:pt idx="28">
                  <c:v>5.4629427049625055E-2</c:v>
                </c:pt>
                <c:pt idx="29">
                  <c:v>5.8828290690063567E-2</c:v>
                </c:pt>
                <c:pt idx="30">
                  <c:v>4.7626967716092053E-2</c:v>
                </c:pt>
                <c:pt idx="31">
                  <c:v>5.6319109163356085E-2</c:v>
                </c:pt>
                <c:pt idx="32">
                  <c:v>2.9340695827606629E-2</c:v>
                </c:pt>
                <c:pt idx="33">
                  <c:v>-6.4005596452605977E-3</c:v>
                </c:pt>
                <c:pt idx="34">
                  <c:v>-5.5529025908033706E-2</c:v>
                </c:pt>
                <c:pt idx="35">
                  <c:v>-6.4900525213700225E-2</c:v>
                </c:pt>
                <c:pt idx="36">
                  <c:v>-0.1129233143482084</c:v>
                </c:pt>
                <c:pt idx="37">
                  <c:v>-0.12351085371222056</c:v>
                </c:pt>
                <c:pt idx="38">
                  <c:v>-6.1062636979012513E-2</c:v>
                </c:pt>
                <c:pt idx="39">
                  <c:v>-5.0248384338310942E-2</c:v>
                </c:pt>
                <c:pt idx="40">
                  <c:v>-3.6492717760269792E-2</c:v>
                </c:pt>
                <c:pt idx="41">
                  <c:v>-3.5416603295725699E-2</c:v>
                </c:pt>
                <c:pt idx="42">
                  <c:v>-3.804207382457081E-2</c:v>
                </c:pt>
                <c:pt idx="43">
                  <c:v>-2.8456802567332833E-2</c:v>
                </c:pt>
                <c:pt idx="44">
                  <c:v>-4.3552929826427958E-2</c:v>
                </c:pt>
                <c:pt idx="45">
                  <c:v>-7.5401912352380487E-2</c:v>
                </c:pt>
                <c:pt idx="46">
                  <c:v>-5.7929382831075044E-2</c:v>
                </c:pt>
                <c:pt idx="47">
                  <c:v>-5.4763956439027504E-2</c:v>
                </c:pt>
                <c:pt idx="48">
                  <c:v>-2.7405138281523921E-2</c:v>
                </c:pt>
                <c:pt idx="49">
                  <c:v>-1.213773038811689E-2</c:v>
                </c:pt>
                <c:pt idx="50">
                  <c:v>1.9608331901748616E-2</c:v>
                </c:pt>
                <c:pt idx="51">
                  <c:v>3.8030501922284167E-2</c:v>
                </c:pt>
                <c:pt idx="52">
                  <c:v>2.076599704790974E-2</c:v>
                </c:pt>
                <c:pt idx="53">
                  <c:v>4.228328610400308E-2</c:v>
                </c:pt>
                <c:pt idx="54">
                  <c:v>4.8727210461188067E-2</c:v>
                </c:pt>
                <c:pt idx="55">
                  <c:v>4.4400724813416096E-3</c:v>
                </c:pt>
                <c:pt idx="56">
                  <c:v>-1.2197644017436966E-2</c:v>
                </c:pt>
                <c:pt idx="57">
                  <c:v>-1.9607075479994098E-2</c:v>
                </c:pt>
                <c:pt idx="58">
                  <c:v>-3.3680055421080627E-3</c:v>
                </c:pt>
                <c:pt idx="59">
                  <c:v>-1.2492552365872663E-2</c:v>
                </c:pt>
                <c:pt idx="60">
                  <c:v>-8.3484689121661911E-3</c:v>
                </c:pt>
                <c:pt idx="61">
                  <c:v>-9.0452554324679663E-3</c:v>
                </c:pt>
                <c:pt idx="62">
                  <c:v>8.4984360829617016E-3</c:v>
                </c:pt>
                <c:pt idx="63">
                  <c:v>-2.6280191663350883E-2</c:v>
                </c:pt>
                <c:pt idx="64">
                  <c:v>-7.6061182467897448E-2</c:v>
                </c:pt>
                <c:pt idx="65">
                  <c:v>-0.11363460491569383</c:v>
                </c:pt>
                <c:pt idx="66">
                  <c:v>-0.11780479073967599</c:v>
                </c:pt>
                <c:pt idx="67">
                  <c:v>-0.10248038291681578</c:v>
                </c:pt>
                <c:pt idx="68">
                  <c:v>-9.3270377342014474E-2</c:v>
                </c:pt>
                <c:pt idx="69">
                  <c:v>-8.0280882044401827E-2</c:v>
                </c:pt>
                <c:pt idx="70">
                  <c:v>-5.8746881215515113E-2</c:v>
                </c:pt>
                <c:pt idx="71">
                  <c:v>-6.0849987097546021E-2</c:v>
                </c:pt>
                <c:pt idx="72">
                  <c:v>-3.303784163019502E-2</c:v>
                </c:pt>
                <c:pt idx="73">
                  <c:v>-1.8059357487625889E-2</c:v>
                </c:pt>
                <c:pt idx="74">
                  <c:v>-5.8294786214755187E-2</c:v>
                </c:pt>
                <c:pt idx="75">
                  <c:v>-7.31254065254094E-2</c:v>
                </c:pt>
                <c:pt idx="76">
                  <c:v>-7.2507780970169827E-2</c:v>
                </c:pt>
                <c:pt idx="77">
                  <c:v>-5.3002357833707339E-2</c:v>
                </c:pt>
                <c:pt idx="78">
                  <c:v>-5.0396905534749306E-2</c:v>
                </c:pt>
                <c:pt idx="79">
                  <c:v>-6.3578203676544445E-2</c:v>
                </c:pt>
                <c:pt idx="80">
                  <c:v>-3.8970519311498031E-2</c:v>
                </c:pt>
                <c:pt idx="81">
                  <c:v>3.6035752526494139E-3</c:v>
                </c:pt>
                <c:pt idx="82">
                  <c:v>1.5202655601074821E-2</c:v>
                </c:pt>
                <c:pt idx="83">
                  <c:v>2.8446982854790828E-2</c:v>
                </c:pt>
                <c:pt idx="84">
                  <c:v>4.3372850269597051E-3</c:v>
                </c:pt>
                <c:pt idx="85">
                  <c:v>3.8622153353757682E-2</c:v>
                </c:pt>
                <c:pt idx="86">
                  <c:v>6.1928205268358523E-2</c:v>
                </c:pt>
                <c:pt idx="87">
                  <c:v>9.3747840156914854E-4</c:v>
                </c:pt>
                <c:pt idx="88">
                  <c:v>-8.6795109455257849E-4</c:v>
                </c:pt>
                <c:pt idx="89">
                  <c:v>-2.7570038232063152E-2</c:v>
                </c:pt>
                <c:pt idx="90">
                  <c:v>-5.9543555751855264E-2</c:v>
                </c:pt>
                <c:pt idx="91">
                  <c:v>-2.0344212619704358E-2</c:v>
                </c:pt>
                <c:pt idx="92">
                  <c:v>-4.6156571124757254E-3</c:v>
                </c:pt>
                <c:pt idx="93">
                  <c:v>-1.8576474927872303E-3</c:v>
                </c:pt>
                <c:pt idx="94">
                  <c:v>-2.8207516156895811E-2</c:v>
                </c:pt>
                <c:pt idx="95">
                  <c:v>6.1265384807007259E-2</c:v>
                </c:pt>
                <c:pt idx="96">
                  <c:v>6.6586188359340007E-2</c:v>
                </c:pt>
                <c:pt idx="97">
                  <c:v>5.9055024552794773E-2</c:v>
                </c:pt>
                <c:pt idx="98">
                  <c:v>8.3058260389745647E-2</c:v>
                </c:pt>
                <c:pt idx="99">
                  <c:v>9.276514120065199E-2</c:v>
                </c:pt>
                <c:pt idx="100">
                  <c:v>9.8407884661567566E-2</c:v>
                </c:pt>
                <c:pt idx="101">
                  <c:v>0.10734319546358921</c:v>
                </c:pt>
                <c:pt idx="102">
                  <c:v>5.638785565876344E-2</c:v>
                </c:pt>
                <c:pt idx="103">
                  <c:v>5.245191392028592E-2</c:v>
                </c:pt>
                <c:pt idx="104">
                  <c:v>8.5026066776345721E-2</c:v>
                </c:pt>
                <c:pt idx="105">
                  <c:v>6.4323029705444998E-2</c:v>
                </c:pt>
                <c:pt idx="106">
                  <c:v>8.4515798895255359E-2</c:v>
                </c:pt>
                <c:pt idx="107">
                  <c:v>8.1843833509930727E-2</c:v>
                </c:pt>
                <c:pt idx="108">
                  <c:v>7.8146047832211366E-2</c:v>
                </c:pt>
                <c:pt idx="109">
                  <c:v>7.9582470164975785E-2</c:v>
                </c:pt>
                <c:pt idx="110">
                  <c:v>9.3813179270511624E-2</c:v>
                </c:pt>
                <c:pt idx="111">
                  <c:v>0.10761914463906574</c:v>
                </c:pt>
                <c:pt idx="112">
                  <c:v>2.9424287667153468E-2</c:v>
                </c:pt>
                <c:pt idx="113">
                  <c:v>3.5591971076857951E-2</c:v>
                </c:pt>
                <c:pt idx="114">
                  <c:v>4.831008454064193E-2</c:v>
                </c:pt>
                <c:pt idx="115">
                  <c:v>8.4115207282893997E-2</c:v>
                </c:pt>
                <c:pt idx="116">
                  <c:v>9.9300629303347945E-2</c:v>
                </c:pt>
                <c:pt idx="117">
                  <c:v>7.8245394550764111E-2</c:v>
                </c:pt>
                <c:pt idx="118">
                  <c:v>9.6662523215124432E-2</c:v>
                </c:pt>
                <c:pt idx="119">
                  <c:v>3.5710652629039915E-3</c:v>
                </c:pt>
                <c:pt idx="120">
                  <c:v>1.6271932399707974E-2</c:v>
                </c:pt>
                <c:pt idx="121">
                  <c:v>5.677073258718688E-2</c:v>
                </c:pt>
                <c:pt idx="122">
                  <c:v>9.91813134714747E-2</c:v>
                </c:pt>
                <c:pt idx="123">
                  <c:v>9.209069842931035E-2</c:v>
                </c:pt>
                <c:pt idx="124">
                  <c:v>6.0218739292831634E-2</c:v>
                </c:pt>
                <c:pt idx="125">
                  <c:v>0.13332714346536709</c:v>
                </c:pt>
                <c:pt idx="126">
                  <c:v>0.13256359862605133</c:v>
                </c:pt>
                <c:pt idx="127">
                  <c:v>0.14450779621695448</c:v>
                </c:pt>
                <c:pt idx="128">
                  <c:v>0.149069552628286</c:v>
                </c:pt>
                <c:pt idx="129">
                  <c:v>0.16496667507417426</c:v>
                </c:pt>
                <c:pt idx="130">
                  <c:v>0.14706610673238607</c:v>
                </c:pt>
                <c:pt idx="131">
                  <c:v>0.14903902297388852</c:v>
                </c:pt>
                <c:pt idx="132">
                  <c:v>0.11195184438680032</c:v>
                </c:pt>
                <c:pt idx="133">
                  <c:v>6.3241075502213223E-2</c:v>
                </c:pt>
                <c:pt idx="134">
                  <c:v>5.2183943254766753E-2</c:v>
                </c:pt>
                <c:pt idx="135">
                  <c:v>3.2421801115340029E-2</c:v>
                </c:pt>
                <c:pt idx="136">
                  <c:v>0.13105064032820271</c:v>
                </c:pt>
                <c:pt idx="137">
                  <c:v>7.3672757876387759E-2</c:v>
                </c:pt>
                <c:pt idx="138">
                  <c:v>3.0022030314919183E-2</c:v>
                </c:pt>
                <c:pt idx="139">
                  <c:v>2.225945027402791E-4</c:v>
                </c:pt>
                <c:pt idx="140">
                  <c:v>7.3651553862300679E-3</c:v>
                </c:pt>
                <c:pt idx="141">
                  <c:v>6.8931640248781526E-2</c:v>
                </c:pt>
                <c:pt idx="142">
                  <c:v>-2.2412281797593008E-2</c:v>
                </c:pt>
                <c:pt idx="143">
                  <c:v>-3.3080006361193071E-2</c:v>
                </c:pt>
                <c:pt idx="144">
                  <c:v>-0.12488549218008278</c:v>
                </c:pt>
                <c:pt idx="145">
                  <c:v>-0.12074093049088849</c:v>
                </c:pt>
                <c:pt idx="146">
                  <c:v>-0.11176238773424894</c:v>
                </c:pt>
                <c:pt idx="147">
                  <c:v>-6.589577241893349E-2</c:v>
                </c:pt>
                <c:pt idx="148">
                  <c:v>-1.901498264165475E-2</c:v>
                </c:pt>
                <c:pt idx="149">
                  <c:v>-3.6248885262253664E-3</c:v>
                </c:pt>
                <c:pt idx="150">
                  <c:v>9.8734638365928105E-4</c:v>
                </c:pt>
                <c:pt idx="151">
                  <c:v>1.6321284143399482E-2</c:v>
                </c:pt>
                <c:pt idx="152">
                  <c:v>2.8556891602387797E-2</c:v>
                </c:pt>
                <c:pt idx="153">
                  <c:v>3.8814733573954749E-2</c:v>
                </c:pt>
                <c:pt idx="154">
                  <c:v>7.6073133582192143E-2</c:v>
                </c:pt>
                <c:pt idx="155">
                  <c:v>9.5387897829014121E-2</c:v>
                </c:pt>
                <c:pt idx="156">
                  <c:v>0.11703693083437937</c:v>
                </c:pt>
                <c:pt idx="157">
                  <c:v>8.9886073004279907E-2</c:v>
                </c:pt>
                <c:pt idx="158">
                  <c:v>9.1687613903412984E-2</c:v>
                </c:pt>
                <c:pt idx="159">
                  <c:v>0.10780669089263285</c:v>
                </c:pt>
                <c:pt idx="160">
                  <c:v>6.1148634741745402E-2</c:v>
                </c:pt>
                <c:pt idx="161">
                  <c:v>0.10589077227321042</c:v>
                </c:pt>
                <c:pt idx="162">
                  <c:v>0.10138780499672677</c:v>
                </c:pt>
                <c:pt idx="163">
                  <c:v>7.7305443901740351E-2</c:v>
                </c:pt>
                <c:pt idx="164">
                  <c:v>6.0958087549589125E-2</c:v>
                </c:pt>
                <c:pt idx="165">
                  <c:v>1.9133304020284313E-2</c:v>
                </c:pt>
                <c:pt idx="166">
                  <c:v>-1.0433072071169662E-2</c:v>
                </c:pt>
                <c:pt idx="167">
                  <c:v>2.2643166548253343E-3</c:v>
                </c:pt>
                <c:pt idx="168">
                  <c:v>-1.5746653220581754E-2</c:v>
                </c:pt>
                <c:pt idx="169">
                  <c:v>-5.1819131882922245E-3</c:v>
                </c:pt>
                <c:pt idx="170">
                  <c:v>2.1563459553940689E-2</c:v>
                </c:pt>
                <c:pt idx="171">
                  <c:v>2.7168710959792858E-2</c:v>
                </c:pt>
                <c:pt idx="172">
                  <c:v>2.0052191682419892E-2</c:v>
                </c:pt>
                <c:pt idx="173">
                  <c:v>4.4758220975567968E-3</c:v>
                </c:pt>
                <c:pt idx="174">
                  <c:v>1.4406431789635493E-2</c:v>
                </c:pt>
                <c:pt idx="175">
                  <c:v>1.7287604449341459E-3</c:v>
                </c:pt>
                <c:pt idx="176">
                  <c:v>6.8817247033677578E-3</c:v>
                </c:pt>
                <c:pt idx="177">
                  <c:v>5.4459057239539012E-2</c:v>
                </c:pt>
                <c:pt idx="178">
                  <c:v>8.5981961278301031E-2</c:v>
                </c:pt>
                <c:pt idx="179">
                  <c:v>8.5997535068422226E-2</c:v>
                </c:pt>
                <c:pt idx="180">
                  <c:v>9.0673076401565134E-2</c:v>
                </c:pt>
                <c:pt idx="181">
                  <c:v>0.10333975993528378</c:v>
                </c:pt>
                <c:pt idx="182">
                  <c:v>9.03313614180523E-2</c:v>
                </c:pt>
                <c:pt idx="183">
                  <c:v>8.4635474874239183E-2</c:v>
                </c:pt>
                <c:pt idx="184">
                  <c:v>0.10310077312165636</c:v>
                </c:pt>
                <c:pt idx="185">
                  <c:v>0.12927319443944599</c:v>
                </c:pt>
                <c:pt idx="186">
                  <c:v>0.11241471326433336</c:v>
                </c:pt>
                <c:pt idx="187">
                  <c:v>8.4468977462520647E-2</c:v>
                </c:pt>
                <c:pt idx="188">
                  <c:v>6.899872051273083E-2</c:v>
                </c:pt>
                <c:pt idx="189">
                  <c:v>5.3554506481509334E-2</c:v>
                </c:pt>
                <c:pt idx="190">
                  <c:v>5.8238005181583979E-2</c:v>
                </c:pt>
                <c:pt idx="191">
                  <c:v>6.2984817128638501E-2</c:v>
                </c:pt>
                <c:pt idx="192">
                  <c:v>7.6357955507314668E-2</c:v>
                </c:pt>
                <c:pt idx="193">
                  <c:v>6.0132603396250754E-2</c:v>
                </c:pt>
                <c:pt idx="194">
                  <c:v>3.497088992075794E-2</c:v>
                </c:pt>
                <c:pt idx="195">
                  <c:v>1.3981312700994793E-2</c:v>
                </c:pt>
                <c:pt idx="196">
                  <c:v>1.3234945928754663E-2</c:v>
                </c:pt>
                <c:pt idx="197">
                  <c:v>2.9768048119809144E-2</c:v>
                </c:pt>
                <c:pt idx="198">
                  <c:v>8.9329863433125368E-3</c:v>
                </c:pt>
                <c:pt idx="199">
                  <c:v>-1.0894007187590395E-2</c:v>
                </c:pt>
                <c:pt idx="200">
                  <c:v>-3.395002834983766E-3</c:v>
                </c:pt>
                <c:pt idx="201">
                  <c:v>-1.0888100848355895E-3</c:v>
                </c:pt>
                <c:pt idx="202">
                  <c:v>-9.2223049040934622E-3</c:v>
                </c:pt>
                <c:pt idx="203">
                  <c:v>1.0434351745668079E-2</c:v>
                </c:pt>
                <c:pt idx="204">
                  <c:v>3.4087324505267104E-3</c:v>
                </c:pt>
                <c:pt idx="205">
                  <c:v>1.0434883693802726E-2</c:v>
                </c:pt>
                <c:pt idx="206">
                  <c:v>3.7587054633847108E-2</c:v>
                </c:pt>
                <c:pt idx="207">
                  <c:v>9.0692627737390549E-2</c:v>
                </c:pt>
                <c:pt idx="208">
                  <c:v>9.7602956470278057E-2</c:v>
                </c:pt>
                <c:pt idx="209">
                  <c:v>0.13510085790006335</c:v>
                </c:pt>
                <c:pt idx="210">
                  <c:v>0.14950935992324813</c:v>
                </c:pt>
                <c:pt idx="211">
                  <c:v>0.16291790846917151</c:v>
                </c:pt>
                <c:pt idx="212">
                  <c:v>0.15817251369429844</c:v>
                </c:pt>
                <c:pt idx="213">
                  <c:v>0.13939393884427562</c:v>
                </c:pt>
                <c:pt idx="214">
                  <c:v>9.7101691237029469E-2</c:v>
                </c:pt>
                <c:pt idx="215">
                  <c:v>0.10233374699122018</c:v>
                </c:pt>
                <c:pt idx="216">
                  <c:v>0.15344063851664341</c:v>
                </c:pt>
                <c:pt idx="217">
                  <c:v>0.15671184591968107</c:v>
                </c:pt>
                <c:pt idx="218">
                  <c:v>0.15016179501805796</c:v>
                </c:pt>
                <c:pt idx="219">
                  <c:v>0.13693688442542812</c:v>
                </c:pt>
                <c:pt idx="220">
                  <c:v>0.11800237741417023</c:v>
                </c:pt>
                <c:pt idx="221">
                  <c:v>0.13882654894527469</c:v>
                </c:pt>
                <c:pt idx="222">
                  <c:v>0.13593523076699926</c:v>
                </c:pt>
                <c:pt idx="223">
                  <c:v>0.10873382200969529</c:v>
                </c:pt>
                <c:pt idx="224">
                  <c:v>3.8791811698198356E-2</c:v>
                </c:pt>
                <c:pt idx="225">
                  <c:v>-1.85733207774814E-2</c:v>
                </c:pt>
                <c:pt idx="226">
                  <c:v>-8.1959594180312192E-2</c:v>
                </c:pt>
                <c:pt idx="227">
                  <c:v>-5.5393847385771348E-2</c:v>
                </c:pt>
                <c:pt idx="228">
                  <c:v>-9.496526362213982E-2</c:v>
                </c:pt>
                <c:pt idx="229">
                  <c:v>-7.3237944966584909E-2</c:v>
                </c:pt>
                <c:pt idx="230">
                  <c:v>-0.10073399947676277</c:v>
                </c:pt>
                <c:pt idx="231">
                  <c:v>-9.6071762773818625E-2</c:v>
                </c:pt>
                <c:pt idx="232">
                  <c:v>-0.11486389897114262</c:v>
                </c:pt>
                <c:pt idx="233">
                  <c:v>-0.14832916013369493</c:v>
                </c:pt>
                <c:pt idx="234">
                  <c:v>-0.10842942414191492</c:v>
                </c:pt>
                <c:pt idx="235">
                  <c:v>-0.10657690412256129</c:v>
                </c:pt>
                <c:pt idx="236">
                  <c:v>-9.2696397524091353E-2</c:v>
                </c:pt>
                <c:pt idx="237">
                  <c:v>-0.10431279955787205</c:v>
                </c:pt>
                <c:pt idx="238">
                  <c:v>-0.1232839369095631</c:v>
                </c:pt>
                <c:pt idx="239">
                  <c:v>-0.13575996047815556</c:v>
                </c:pt>
                <c:pt idx="240">
                  <c:v>-0.12067605869820075</c:v>
                </c:pt>
                <c:pt idx="241">
                  <c:v>-0.13950160318380758</c:v>
                </c:pt>
                <c:pt idx="242">
                  <c:v>-7.3381418781494165E-2</c:v>
                </c:pt>
                <c:pt idx="243">
                  <c:v>-5.4331228851712626E-2</c:v>
                </c:pt>
                <c:pt idx="244">
                  <c:v>-7.9892409712439286E-2</c:v>
                </c:pt>
                <c:pt idx="245">
                  <c:v>-5.2518929079942475E-2</c:v>
                </c:pt>
                <c:pt idx="246">
                  <c:v>-5.1928954034627613E-2</c:v>
                </c:pt>
                <c:pt idx="247">
                  <c:v>-1.4802024592569385E-2</c:v>
                </c:pt>
                <c:pt idx="248">
                  <c:v>-6.1578394827857029E-3</c:v>
                </c:pt>
                <c:pt idx="249">
                  <c:v>-1.1332137340992953E-2</c:v>
                </c:pt>
                <c:pt idx="250">
                  <c:v>-1.3061055429528973E-2</c:v>
                </c:pt>
                <c:pt idx="251">
                  <c:v>-0.10562863936064501</c:v>
                </c:pt>
                <c:pt idx="252">
                  <c:v>-0.13975339698552527</c:v>
                </c:pt>
                <c:pt idx="253">
                  <c:v>-9.3481920032085233E-2</c:v>
                </c:pt>
                <c:pt idx="254">
                  <c:v>-9.3889336832956194E-2</c:v>
                </c:pt>
                <c:pt idx="255">
                  <c:v>-0.10067008258460949</c:v>
                </c:pt>
                <c:pt idx="256">
                  <c:v>-8.0720898169651917E-2</c:v>
                </c:pt>
                <c:pt idx="257">
                  <c:v>-6.5713245929486838E-2</c:v>
                </c:pt>
                <c:pt idx="258">
                  <c:v>-0.12234272384291182</c:v>
                </c:pt>
                <c:pt idx="259">
                  <c:v>-0.18114557192967504</c:v>
                </c:pt>
                <c:pt idx="260">
                  <c:v>-0.22268129162744066</c:v>
                </c:pt>
                <c:pt idx="261">
                  <c:v>-0.20569511143036556</c:v>
                </c:pt>
                <c:pt idx="262">
                  <c:v>-0.21654006945174675</c:v>
                </c:pt>
                <c:pt idx="263">
                  <c:v>-0.24233886778843169</c:v>
                </c:pt>
                <c:pt idx="264">
                  <c:v>-0.23185482727133608</c:v>
                </c:pt>
                <c:pt idx="265">
                  <c:v>-0.18793401257546752</c:v>
                </c:pt>
                <c:pt idx="266">
                  <c:v>-0.14677806883596273</c:v>
                </c:pt>
                <c:pt idx="267">
                  <c:v>-0.15556112038385134</c:v>
                </c:pt>
                <c:pt idx="268">
                  <c:v>-9.9556453068033998E-2</c:v>
                </c:pt>
                <c:pt idx="269">
                  <c:v>-0.10995049109551613</c:v>
                </c:pt>
                <c:pt idx="270">
                  <c:v>-0.10566409407453364</c:v>
                </c:pt>
                <c:pt idx="271">
                  <c:v>-0.10268942850063986</c:v>
                </c:pt>
                <c:pt idx="272">
                  <c:v>-0.2026020614480373</c:v>
                </c:pt>
                <c:pt idx="273">
                  <c:v>-0.28461073412899801</c:v>
                </c:pt>
                <c:pt idx="274">
                  <c:v>-0.36532655255169294</c:v>
                </c:pt>
                <c:pt idx="275">
                  <c:v>-0.13851844381543207</c:v>
                </c:pt>
                <c:pt idx="276">
                  <c:v>-0.13607057341131445</c:v>
                </c:pt>
                <c:pt idx="277">
                  <c:v>-7.525529520516111E-2</c:v>
                </c:pt>
                <c:pt idx="278">
                  <c:v>-0.10011801812525327</c:v>
                </c:pt>
                <c:pt idx="279">
                  <c:v>-0.11466386029525585</c:v>
                </c:pt>
                <c:pt idx="280">
                  <c:v>-7.539766839916065E-2</c:v>
                </c:pt>
                <c:pt idx="281">
                  <c:v>-9.4964648794785028E-2</c:v>
                </c:pt>
                <c:pt idx="282">
                  <c:v>-0.10005340383219719</c:v>
                </c:pt>
                <c:pt idx="283">
                  <c:v>-8.9381301618501871E-2</c:v>
                </c:pt>
                <c:pt idx="284">
                  <c:v>-7.289378025351842E-2</c:v>
                </c:pt>
                <c:pt idx="285">
                  <c:v>-7.8031207114476503E-2</c:v>
                </c:pt>
                <c:pt idx="286">
                  <c:v>-5.2582693538412779E-2</c:v>
                </c:pt>
                <c:pt idx="287">
                  <c:v>-9.3182332777673557E-2</c:v>
                </c:pt>
                <c:pt idx="288">
                  <c:v>-0.15577805093842989</c:v>
                </c:pt>
                <c:pt idx="289">
                  <c:v>-7.8111688456469625E-2</c:v>
                </c:pt>
                <c:pt idx="290">
                  <c:v>4.5948958078632649E-3</c:v>
                </c:pt>
                <c:pt idx="291">
                  <c:v>0.14755558347256581</c:v>
                </c:pt>
                <c:pt idx="292">
                  <c:v>6.3726014367745465E-3</c:v>
                </c:pt>
                <c:pt idx="293">
                  <c:v>3.4155410960330042E-2</c:v>
                </c:pt>
                <c:pt idx="294">
                  <c:v>7.1634661904770042E-3</c:v>
                </c:pt>
                <c:pt idx="295">
                  <c:v>-5.7643704524794588E-3</c:v>
                </c:pt>
                <c:pt idx="296">
                  <c:v>1.4952462144766194E-2</c:v>
                </c:pt>
                <c:pt idx="297">
                  <c:v>-1.2952412775205225E-2</c:v>
                </c:pt>
                <c:pt idx="298">
                  <c:v>-3.539396804796302E-2</c:v>
                </c:pt>
                <c:pt idx="299">
                  <c:v>-4.4074178062176367E-2</c:v>
                </c:pt>
                <c:pt idx="300">
                  <c:v>-7.2809812885417047E-2</c:v>
                </c:pt>
                <c:pt idx="301">
                  <c:v>-8.5648113166533466E-2</c:v>
                </c:pt>
                <c:pt idx="302">
                  <c:v>-0.10059832468800319</c:v>
                </c:pt>
                <c:pt idx="303">
                  <c:v>-7.4692293473653221E-2</c:v>
                </c:pt>
                <c:pt idx="304">
                  <c:v>-8.3385853038785568E-2</c:v>
                </c:pt>
                <c:pt idx="305">
                  <c:v>-3.1912843621992489E-2</c:v>
                </c:pt>
                <c:pt idx="306">
                  <c:v>1.5385535702127518E-2</c:v>
                </c:pt>
                <c:pt idx="307">
                  <c:v>4.5560978939547386E-3</c:v>
                </c:pt>
                <c:pt idx="308">
                  <c:v>-9.7458462050863073E-2</c:v>
                </c:pt>
                <c:pt idx="309">
                  <c:v>-8.3227137789281522E-2</c:v>
                </c:pt>
                <c:pt idx="310">
                  <c:v>-9.9347339222211187E-2</c:v>
                </c:pt>
                <c:pt idx="311">
                  <c:v>-9.2141932312360855E-2</c:v>
                </c:pt>
                <c:pt idx="312">
                  <c:v>-5.3028379357366116E-2</c:v>
                </c:pt>
                <c:pt idx="313">
                  <c:v>-3.431065795848854E-2</c:v>
                </c:pt>
                <c:pt idx="314">
                  <c:v>-1.625544276173773E-2</c:v>
                </c:pt>
                <c:pt idx="315">
                  <c:v>9.4214930738287447E-3</c:v>
                </c:pt>
                <c:pt idx="316">
                  <c:v>-1.3997237749035123E-2</c:v>
                </c:pt>
                <c:pt idx="317">
                  <c:v>2.2482324656571642E-2</c:v>
                </c:pt>
                <c:pt idx="318">
                  <c:v>4.558645413678334E-2</c:v>
                </c:pt>
                <c:pt idx="319">
                  <c:v>6.3310715428329528E-2</c:v>
                </c:pt>
                <c:pt idx="320">
                  <c:v>2.7425088451547633E-2</c:v>
                </c:pt>
                <c:pt idx="321">
                  <c:v>3.145599481990418E-2</c:v>
                </c:pt>
                <c:pt idx="322">
                  <c:v>5.2845963872315632E-2</c:v>
                </c:pt>
                <c:pt idx="323">
                  <c:v>1.9294875100481813E-2</c:v>
                </c:pt>
                <c:pt idx="324">
                  <c:v>2.1351549326427806E-2</c:v>
                </c:pt>
                <c:pt idx="325">
                  <c:v>4.7470294699102716E-2</c:v>
                </c:pt>
                <c:pt idx="326">
                  <c:v>3.9586758068476072E-2</c:v>
                </c:pt>
                <c:pt idx="327">
                  <c:v>7.2336130614823219E-2</c:v>
                </c:pt>
                <c:pt idx="328">
                  <c:v>8.1856755787986166E-2</c:v>
                </c:pt>
                <c:pt idx="329">
                  <c:v>5.8317244872683908E-2</c:v>
                </c:pt>
                <c:pt idx="330">
                  <c:v>6.7020549946740712E-2</c:v>
                </c:pt>
                <c:pt idx="331">
                  <c:v>6.5345137137032286E-2</c:v>
                </c:pt>
                <c:pt idx="332">
                  <c:v>6.7354997738350172E-2</c:v>
                </c:pt>
                <c:pt idx="333">
                  <c:v>8.8846298965872525E-2</c:v>
                </c:pt>
                <c:pt idx="334">
                  <c:v>4.0037327992333976E-2</c:v>
                </c:pt>
                <c:pt idx="335">
                  <c:v>-2.4594656164811921E-2</c:v>
                </c:pt>
                <c:pt idx="336">
                  <c:v>-3.817938226743843E-2</c:v>
                </c:pt>
                <c:pt idx="337">
                  <c:v>3.2070787228364872E-2</c:v>
                </c:pt>
                <c:pt idx="338">
                  <c:v>6.6795842102496727E-2</c:v>
                </c:pt>
                <c:pt idx="339">
                  <c:v>9.2116024534620408E-2</c:v>
                </c:pt>
                <c:pt idx="340">
                  <c:v>0.10634132530880147</c:v>
                </c:pt>
                <c:pt idx="341">
                  <c:v>0.12854189988264403</c:v>
                </c:pt>
                <c:pt idx="342">
                  <c:v>0.12310359810042154</c:v>
                </c:pt>
                <c:pt idx="343">
                  <c:v>0.12067774157181607</c:v>
                </c:pt>
                <c:pt idx="344">
                  <c:v>0.11604732796459244</c:v>
                </c:pt>
                <c:pt idx="345">
                  <c:v>7.8188115373708941E-2</c:v>
                </c:pt>
                <c:pt idx="346">
                  <c:v>7.4472230093085345E-2</c:v>
                </c:pt>
                <c:pt idx="347">
                  <c:v>8.6212965214714027E-2</c:v>
                </c:pt>
                <c:pt idx="348">
                  <c:v>9.2499165430472249E-2</c:v>
                </c:pt>
                <c:pt idx="349">
                  <c:v>9.8920403514821897E-2</c:v>
                </c:pt>
                <c:pt idx="350">
                  <c:v>8.4717536710638072E-2</c:v>
                </c:pt>
                <c:pt idx="351">
                  <c:v>9.2838145401029928E-2</c:v>
                </c:pt>
                <c:pt idx="352">
                  <c:v>0.12808021891986521</c:v>
                </c:pt>
                <c:pt idx="353">
                  <c:v>0.17292630531605335</c:v>
                </c:pt>
                <c:pt idx="354">
                  <c:v>0.12719844634781433</c:v>
                </c:pt>
                <c:pt idx="355">
                  <c:v>9.9283969731017982E-2</c:v>
                </c:pt>
                <c:pt idx="356">
                  <c:v>5.811422176009759E-2</c:v>
                </c:pt>
                <c:pt idx="357">
                  <c:v>3.1361869220496261E-2</c:v>
                </c:pt>
                <c:pt idx="358">
                  <c:v>4.7060723500535147E-2</c:v>
                </c:pt>
                <c:pt idx="359">
                  <c:v>7.8912960125804843E-2</c:v>
                </c:pt>
                <c:pt idx="360">
                  <c:v>6.8548881667768069E-2</c:v>
                </c:pt>
                <c:pt idx="361">
                  <c:v>6.5439586640705413E-2</c:v>
                </c:pt>
                <c:pt idx="362">
                  <c:v>8.3662267364946821E-2</c:v>
                </c:pt>
                <c:pt idx="363">
                  <c:v>0.12522582034204569</c:v>
                </c:pt>
                <c:pt idx="364">
                  <c:v>0.15656493566948468</c:v>
                </c:pt>
                <c:pt idx="365">
                  <c:v>0.12809672880235215</c:v>
                </c:pt>
                <c:pt idx="366">
                  <c:v>0.15048700716899849</c:v>
                </c:pt>
                <c:pt idx="367">
                  <c:v>0.13250596695553124</c:v>
                </c:pt>
                <c:pt idx="368">
                  <c:v>0.12404752787525328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8C-48AD-A063-BBA7E617EB6E}"/>
            </c:ext>
          </c:extLst>
        </c:ser>
        <c:ser>
          <c:idx val="2"/>
          <c:order val="2"/>
          <c:tx>
            <c:strRef>
              <c:f>'Log Returns'!$S$2</c:f>
              <c:strCache>
                <c:ptCount val="1"/>
                <c:pt idx="0">
                  <c:v>MSFT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'Log Returns'!$P$3:$P$371</c:f>
              <c:numCache>
                <c:formatCode>dd\.mm\.yyyy</c:formatCode>
                <c:ptCount val="369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45238</c:v>
                </c:pt>
                <c:pt idx="4">
                  <c:v>45239</c:v>
                </c:pt>
                <c:pt idx="5">
                  <c:v>45240</c:v>
                </c:pt>
                <c:pt idx="6">
                  <c:v>45244</c:v>
                </c:pt>
                <c:pt idx="7">
                  <c:v>45245</c:v>
                </c:pt>
                <c:pt idx="8">
                  <c:v>45246</c:v>
                </c:pt>
                <c:pt idx="9">
                  <c:v>45247</c:v>
                </c:pt>
                <c:pt idx="10">
                  <c:v>45251</c:v>
                </c:pt>
                <c:pt idx="11">
                  <c:v>45252</c:v>
                </c:pt>
                <c:pt idx="12">
                  <c:v>45254</c:v>
                </c:pt>
                <c:pt idx="13">
                  <c:v>45258</c:v>
                </c:pt>
                <c:pt idx="14">
                  <c:v>45259</c:v>
                </c:pt>
                <c:pt idx="15">
                  <c:v>45260</c:v>
                </c:pt>
                <c:pt idx="16">
                  <c:v>45261</c:v>
                </c:pt>
                <c:pt idx="17">
                  <c:v>45265</c:v>
                </c:pt>
                <c:pt idx="18">
                  <c:v>45266</c:v>
                </c:pt>
                <c:pt idx="19">
                  <c:v>45267</c:v>
                </c:pt>
                <c:pt idx="20">
                  <c:v>45268</c:v>
                </c:pt>
                <c:pt idx="21">
                  <c:v>45272</c:v>
                </c:pt>
                <c:pt idx="22">
                  <c:v>45273</c:v>
                </c:pt>
                <c:pt idx="23">
                  <c:v>45274</c:v>
                </c:pt>
                <c:pt idx="24">
                  <c:v>45275</c:v>
                </c:pt>
                <c:pt idx="25">
                  <c:v>45279</c:v>
                </c:pt>
                <c:pt idx="26">
                  <c:v>45280</c:v>
                </c:pt>
                <c:pt idx="27">
                  <c:v>45281</c:v>
                </c:pt>
                <c:pt idx="28">
                  <c:v>45282</c:v>
                </c:pt>
                <c:pt idx="29">
                  <c:v>45286</c:v>
                </c:pt>
                <c:pt idx="30">
                  <c:v>45287</c:v>
                </c:pt>
                <c:pt idx="31">
                  <c:v>45288</c:v>
                </c:pt>
                <c:pt idx="32">
                  <c:v>45289</c:v>
                </c:pt>
                <c:pt idx="33">
                  <c:v>45301</c:v>
                </c:pt>
                <c:pt idx="34">
                  <c:v>45302</c:v>
                </c:pt>
                <c:pt idx="35">
                  <c:v>45303</c:v>
                </c:pt>
                <c:pt idx="36">
                  <c:v>45307</c:v>
                </c:pt>
                <c:pt idx="37">
                  <c:v>45308</c:v>
                </c:pt>
                <c:pt idx="38">
                  <c:v>45309</c:v>
                </c:pt>
                <c:pt idx="39">
                  <c:v>45310</c:v>
                </c:pt>
                <c:pt idx="40">
                  <c:v>45314</c:v>
                </c:pt>
                <c:pt idx="41">
                  <c:v>45315</c:v>
                </c:pt>
                <c:pt idx="42">
                  <c:v>45316</c:v>
                </c:pt>
                <c:pt idx="43">
                  <c:v>45317</c:v>
                </c:pt>
                <c:pt idx="44">
                  <c:v>45321</c:v>
                </c:pt>
                <c:pt idx="45">
                  <c:v>45322</c:v>
                </c:pt>
                <c:pt idx="46">
                  <c:v>45323</c:v>
                </c:pt>
                <c:pt idx="47">
                  <c:v>45324</c:v>
                </c:pt>
                <c:pt idx="48">
                  <c:v>45328</c:v>
                </c:pt>
                <c:pt idx="49">
                  <c:v>45329</c:v>
                </c:pt>
                <c:pt idx="50">
                  <c:v>45330</c:v>
                </c:pt>
                <c:pt idx="51">
                  <c:v>45331</c:v>
                </c:pt>
                <c:pt idx="52">
                  <c:v>45335</c:v>
                </c:pt>
                <c:pt idx="53">
                  <c:v>45336</c:v>
                </c:pt>
                <c:pt idx="54">
                  <c:v>45337</c:v>
                </c:pt>
                <c:pt idx="55">
                  <c:v>45338</c:v>
                </c:pt>
                <c:pt idx="56">
                  <c:v>45342</c:v>
                </c:pt>
                <c:pt idx="57">
                  <c:v>45343</c:v>
                </c:pt>
                <c:pt idx="58">
                  <c:v>45344</c:v>
                </c:pt>
                <c:pt idx="59">
                  <c:v>45345</c:v>
                </c:pt>
                <c:pt idx="60">
                  <c:v>45349</c:v>
                </c:pt>
                <c:pt idx="61">
                  <c:v>45350</c:v>
                </c:pt>
                <c:pt idx="62">
                  <c:v>45351</c:v>
                </c:pt>
                <c:pt idx="63">
                  <c:v>45352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45363</c:v>
                </c:pt>
                <c:pt idx="69">
                  <c:v>45364</c:v>
                </c:pt>
                <c:pt idx="70">
                  <c:v>45365</c:v>
                </c:pt>
                <c:pt idx="71">
                  <c:v>45366</c:v>
                </c:pt>
                <c:pt idx="72">
                  <c:v>45370</c:v>
                </c:pt>
                <c:pt idx="73">
                  <c:v>45371</c:v>
                </c:pt>
                <c:pt idx="74">
                  <c:v>45372</c:v>
                </c:pt>
                <c:pt idx="75">
                  <c:v>45373</c:v>
                </c:pt>
                <c:pt idx="76">
                  <c:v>45377</c:v>
                </c:pt>
                <c:pt idx="77">
                  <c:v>45378</c:v>
                </c:pt>
                <c:pt idx="78">
                  <c:v>45379</c:v>
                </c:pt>
                <c:pt idx="79">
                  <c:v>45384</c:v>
                </c:pt>
                <c:pt idx="80">
                  <c:v>45385</c:v>
                </c:pt>
                <c:pt idx="81">
                  <c:v>45386</c:v>
                </c:pt>
                <c:pt idx="82">
                  <c:v>45387</c:v>
                </c:pt>
                <c:pt idx="83">
                  <c:v>45391</c:v>
                </c:pt>
                <c:pt idx="84">
                  <c:v>45392</c:v>
                </c:pt>
                <c:pt idx="85">
                  <c:v>45393</c:v>
                </c:pt>
                <c:pt idx="86">
                  <c:v>45394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45405</c:v>
                </c:pt>
                <c:pt idx="92">
                  <c:v>45406</c:v>
                </c:pt>
                <c:pt idx="93">
                  <c:v>45407</c:v>
                </c:pt>
                <c:pt idx="94">
                  <c:v>45408</c:v>
                </c:pt>
                <c:pt idx="95">
                  <c:v>45415</c:v>
                </c:pt>
                <c:pt idx="96">
                  <c:v>45419</c:v>
                </c:pt>
                <c:pt idx="97">
                  <c:v>45420</c:v>
                </c:pt>
                <c:pt idx="98">
                  <c:v>45421</c:v>
                </c:pt>
                <c:pt idx="99">
                  <c:v>45426</c:v>
                </c:pt>
                <c:pt idx="100">
                  <c:v>45427</c:v>
                </c:pt>
                <c:pt idx="101">
                  <c:v>45428</c:v>
                </c:pt>
                <c:pt idx="102">
                  <c:v>45429</c:v>
                </c:pt>
                <c:pt idx="103">
                  <c:v>45433</c:v>
                </c:pt>
                <c:pt idx="104">
                  <c:v>45434</c:v>
                </c:pt>
                <c:pt idx="105">
                  <c:v>45435</c:v>
                </c:pt>
                <c:pt idx="106">
                  <c:v>45436</c:v>
                </c:pt>
                <c:pt idx="107">
                  <c:v>45440</c:v>
                </c:pt>
                <c:pt idx="108">
                  <c:v>45441</c:v>
                </c:pt>
                <c:pt idx="109">
                  <c:v>45442</c:v>
                </c:pt>
                <c:pt idx="110">
                  <c:v>45443</c:v>
                </c:pt>
                <c:pt idx="111">
                  <c:v>45447</c:v>
                </c:pt>
                <c:pt idx="112">
                  <c:v>45448</c:v>
                </c:pt>
                <c:pt idx="113">
                  <c:v>45449</c:v>
                </c:pt>
                <c:pt idx="114">
                  <c:v>45450</c:v>
                </c:pt>
                <c:pt idx="115">
                  <c:v>45454</c:v>
                </c:pt>
                <c:pt idx="116">
                  <c:v>45455</c:v>
                </c:pt>
                <c:pt idx="117">
                  <c:v>45457</c:v>
                </c:pt>
                <c:pt idx="118">
                  <c:v>45461</c:v>
                </c:pt>
                <c:pt idx="119">
                  <c:v>45463</c:v>
                </c:pt>
                <c:pt idx="120">
                  <c:v>45464</c:v>
                </c:pt>
                <c:pt idx="121">
                  <c:v>45468</c:v>
                </c:pt>
                <c:pt idx="122">
                  <c:v>45469</c:v>
                </c:pt>
                <c:pt idx="123">
                  <c:v>45470</c:v>
                </c:pt>
                <c:pt idx="124">
                  <c:v>45471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45482</c:v>
                </c:pt>
                <c:pt idx="129">
                  <c:v>45483</c:v>
                </c:pt>
                <c:pt idx="130">
                  <c:v>45484</c:v>
                </c:pt>
                <c:pt idx="131">
                  <c:v>45485</c:v>
                </c:pt>
                <c:pt idx="132">
                  <c:v>45489</c:v>
                </c:pt>
                <c:pt idx="133">
                  <c:v>45490</c:v>
                </c:pt>
                <c:pt idx="134">
                  <c:v>45491</c:v>
                </c:pt>
                <c:pt idx="135">
                  <c:v>45492</c:v>
                </c:pt>
                <c:pt idx="136">
                  <c:v>45496</c:v>
                </c:pt>
                <c:pt idx="137">
                  <c:v>45497</c:v>
                </c:pt>
                <c:pt idx="138">
                  <c:v>45498</c:v>
                </c:pt>
                <c:pt idx="139">
                  <c:v>45499</c:v>
                </c:pt>
                <c:pt idx="140">
                  <c:v>45503</c:v>
                </c:pt>
                <c:pt idx="141">
                  <c:v>45504</c:v>
                </c:pt>
                <c:pt idx="142">
                  <c:v>45505</c:v>
                </c:pt>
                <c:pt idx="143">
                  <c:v>45506</c:v>
                </c:pt>
                <c:pt idx="144">
                  <c:v>45510</c:v>
                </c:pt>
                <c:pt idx="145">
                  <c:v>45511</c:v>
                </c:pt>
                <c:pt idx="146">
                  <c:v>45512</c:v>
                </c:pt>
                <c:pt idx="147">
                  <c:v>45513</c:v>
                </c:pt>
                <c:pt idx="148">
                  <c:v>45517</c:v>
                </c:pt>
                <c:pt idx="149">
                  <c:v>45518</c:v>
                </c:pt>
                <c:pt idx="150">
                  <c:v>45519</c:v>
                </c:pt>
                <c:pt idx="151">
                  <c:v>45520</c:v>
                </c:pt>
                <c:pt idx="152">
                  <c:v>45524</c:v>
                </c:pt>
                <c:pt idx="153">
                  <c:v>45525</c:v>
                </c:pt>
                <c:pt idx="154">
                  <c:v>45526</c:v>
                </c:pt>
                <c:pt idx="155">
                  <c:v>45527</c:v>
                </c:pt>
                <c:pt idx="156">
                  <c:v>45531</c:v>
                </c:pt>
                <c:pt idx="157">
                  <c:v>45532</c:v>
                </c:pt>
                <c:pt idx="158">
                  <c:v>45533</c:v>
                </c:pt>
                <c:pt idx="159">
                  <c:v>45534</c:v>
                </c:pt>
                <c:pt idx="160">
                  <c:v>45538</c:v>
                </c:pt>
                <c:pt idx="161">
                  <c:v>45539</c:v>
                </c:pt>
                <c:pt idx="162">
                  <c:v>45540</c:v>
                </c:pt>
                <c:pt idx="163">
                  <c:v>45541</c:v>
                </c:pt>
                <c:pt idx="164">
                  <c:v>45545</c:v>
                </c:pt>
                <c:pt idx="165">
                  <c:v>45546</c:v>
                </c:pt>
                <c:pt idx="166">
                  <c:v>45547</c:v>
                </c:pt>
                <c:pt idx="167">
                  <c:v>45548</c:v>
                </c:pt>
                <c:pt idx="168">
                  <c:v>45552</c:v>
                </c:pt>
                <c:pt idx="169">
                  <c:v>45553</c:v>
                </c:pt>
                <c:pt idx="170">
                  <c:v>45554</c:v>
                </c:pt>
                <c:pt idx="171">
                  <c:v>45555</c:v>
                </c:pt>
                <c:pt idx="172">
                  <c:v>45559</c:v>
                </c:pt>
                <c:pt idx="173">
                  <c:v>45560</c:v>
                </c:pt>
                <c:pt idx="174">
                  <c:v>45561</c:v>
                </c:pt>
                <c:pt idx="175">
                  <c:v>45562</c:v>
                </c:pt>
                <c:pt idx="176">
                  <c:v>45566</c:v>
                </c:pt>
                <c:pt idx="177">
                  <c:v>45567</c:v>
                </c:pt>
                <c:pt idx="178">
                  <c:v>45568</c:v>
                </c:pt>
                <c:pt idx="179">
                  <c:v>45569</c:v>
                </c:pt>
                <c:pt idx="180">
                  <c:v>45573</c:v>
                </c:pt>
                <c:pt idx="181">
                  <c:v>45574</c:v>
                </c:pt>
                <c:pt idx="182">
                  <c:v>45575</c:v>
                </c:pt>
                <c:pt idx="183">
                  <c:v>45576</c:v>
                </c:pt>
                <c:pt idx="184">
                  <c:v>45580</c:v>
                </c:pt>
                <c:pt idx="185">
                  <c:v>45581</c:v>
                </c:pt>
                <c:pt idx="186">
                  <c:v>45582</c:v>
                </c:pt>
                <c:pt idx="187">
                  <c:v>45583</c:v>
                </c:pt>
                <c:pt idx="188">
                  <c:v>45587</c:v>
                </c:pt>
                <c:pt idx="189">
                  <c:v>45588</c:v>
                </c:pt>
                <c:pt idx="190">
                  <c:v>45589</c:v>
                </c:pt>
                <c:pt idx="191">
                  <c:v>45590</c:v>
                </c:pt>
                <c:pt idx="192">
                  <c:v>45594</c:v>
                </c:pt>
                <c:pt idx="193">
                  <c:v>45595</c:v>
                </c:pt>
                <c:pt idx="194">
                  <c:v>45596</c:v>
                </c:pt>
                <c:pt idx="195">
                  <c:v>45597</c:v>
                </c:pt>
                <c:pt idx="196">
                  <c:v>45602</c:v>
                </c:pt>
                <c:pt idx="197">
                  <c:v>45603</c:v>
                </c:pt>
                <c:pt idx="198">
                  <c:v>45604</c:v>
                </c:pt>
                <c:pt idx="199">
                  <c:v>45608</c:v>
                </c:pt>
                <c:pt idx="200">
                  <c:v>45609</c:v>
                </c:pt>
                <c:pt idx="201">
                  <c:v>45610</c:v>
                </c:pt>
                <c:pt idx="202">
                  <c:v>45611</c:v>
                </c:pt>
                <c:pt idx="203">
                  <c:v>45615</c:v>
                </c:pt>
                <c:pt idx="204">
                  <c:v>45616</c:v>
                </c:pt>
                <c:pt idx="205">
                  <c:v>45617</c:v>
                </c:pt>
                <c:pt idx="206">
                  <c:v>45618</c:v>
                </c:pt>
                <c:pt idx="207">
                  <c:v>45622</c:v>
                </c:pt>
                <c:pt idx="208">
                  <c:v>45623</c:v>
                </c:pt>
                <c:pt idx="209">
                  <c:v>45625</c:v>
                </c:pt>
                <c:pt idx="210">
                  <c:v>45629</c:v>
                </c:pt>
                <c:pt idx="211">
                  <c:v>45630</c:v>
                </c:pt>
                <c:pt idx="212">
                  <c:v>45631</c:v>
                </c:pt>
                <c:pt idx="213">
                  <c:v>45632</c:v>
                </c:pt>
                <c:pt idx="214">
                  <c:v>45636</c:v>
                </c:pt>
                <c:pt idx="215">
                  <c:v>45637</c:v>
                </c:pt>
                <c:pt idx="216">
                  <c:v>45638</c:v>
                </c:pt>
                <c:pt idx="217">
                  <c:v>45639</c:v>
                </c:pt>
                <c:pt idx="218">
                  <c:v>45643</c:v>
                </c:pt>
                <c:pt idx="219">
                  <c:v>45644</c:v>
                </c:pt>
                <c:pt idx="220">
                  <c:v>45645</c:v>
                </c:pt>
                <c:pt idx="221">
                  <c:v>45646</c:v>
                </c:pt>
                <c:pt idx="222">
                  <c:v>45650</c:v>
                </c:pt>
                <c:pt idx="223">
                  <c:v>45652</c:v>
                </c:pt>
                <c:pt idx="224">
                  <c:v>45653</c:v>
                </c:pt>
                <c:pt idx="225">
                  <c:v>45667</c:v>
                </c:pt>
                <c:pt idx="226">
                  <c:v>45671</c:v>
                </c:pt>
                <c:pt idx="227">
                  <c:v>45672</c:v>
                </c:pt>
                <c:pt idx="228">
                  <c:v>45673</c:v>
                </c:pt>
                <c:pt idx="229">
                  <c:v>45674</c:v>
                </c:pt>
                <c:pt idx="230">
                  <c:v>45678</c:v>
                </c:pt>
                <c:pt idx="231">
                  <c:v>45679</c:v>
                </c:pt>
                <c:pt idx="232">
                  <c:v>45680</c:v>
                </c:pt>
                <c:pt idx="233">
                  <c:v>45681</c:v>
                </c:pt>
                <c:pt idx="234">
                  <c:v>45685</c:v>
                </c:pt>
                <c:pt idx="235">
                  <c:v>45686</c:v>
                </c:pt>
                <c:pt idx="236">
                  <c:v>45687</c:v>
                </c:pt>
                <c:pt idx="237">
                  <c:v>45688</c:v>
                </c:pt>
                <c:pt idx="238">
                  <c:v>45692</c:v>
                </c:pt>
                <c:pt idx="239">
                  <c:v>45693</c:v>
                </c:pt>
                <c:pt idx="240">
                  <c:v>45694</c:v>
                </c:pt>
                <c:pt idx="241">
                  <c:v>45695</c:v>
                </c:pt>
                <c:pt idx="242">
                  <c:v>45699</c:v>
                </c:pt>
                <c:pt idx="243">
                  <c:v>45700</c:v>
                </c:pt>
                <c:pt idx="244">
                  <c:v>45701</c:v>
                </c:pt>
                <c:pt idx="245">
                  <c:v>45702</c:v>
                </c:pt>
                <c:pt idx="246">
                  <c:v>45706</c:v>
                </c:pt>
                <c:pt idx="247">
                  <c:v>45707</c:v>
                </c:pt>
                <c:pt idx="248">
                  <c:v>45708</c:v>
                </c:pt>
                <c:pt idx="249">
                  <c:v>45709</c:v>
                </c:pt>
                <c:pt idx="250">
                  <c:v>45713</c:v>
                </c:pt>
                <c:pt idx="251">
                  <c:v>45714</c:v>
                </c:pt>
                <c:pt idx="252">
                  <c:v>45715</c:v>
                </c:pt>
                <c:pt idx="253">
                  <c:v>45716</c:v>
                </c:pt>
                <c:pt idx="254">
                  <c:v>45720</c:v>
                </c:pt>
                <c:pt idx="255">
                  <c:v>45721</c:v>
                </c:pt>
                <c:pt idx="256">
                  <c:v>45722</c:v>
                </c:pt>
                <c:pt idx="257">
                  <c:v>45723</c:v>
                </c:pt>
                <c:pt idx="258">
                  <c:v>45727</c:v>
                </c:pt>
                <c:pt idx="259">
                  <c:v>45728</c:v>
                </c:pt>
                <c:pt idx="260">
                  <c:v>45729</c:v>
                </c:pt>
                <c:pt idx="261">
                  <c:v>45730</c:v>
                </c:pt>
                <c:pt idx="262">
                  <c:v>45734</c:v>
                </c:pt>
                <c:pt idx="263">
                  <c:v>45735</c:v>
                </c:pt>
                <c:pt idx="264">
                  <c:v>45736</c:v>
                </c:pt>
                <c:pt idx="265">
                  <c:v>45737</c:v>
                </c:pt>
                <c:pt idx="266">
                  <c:v>45741</c:v>
                </c:pt>
                <c:pt idx="267">
                  <c:v>45742</c:v>
                </c:pt>
                <c:pt idx="268">
                  <c:v>45743</c:v>
                </c:pt>
                <c:pt idx="269">
                  <c:v>45744</c:v>
                </c:pt>
                <c:pt idx="270">
                  <c:v>45748</c:v>
                </c:pt>
                <c:pt idx="271">
                  <c:v>45749</c:v>
                </c:pt>
                <c:pt idx="272">
                  <c:v>45750</c:v>
                </c:pt>
                <c:pt idx="273">
                  <c:v>45751</c:v>
                </c:pt>
                <c:pt idx="274">
                  <c:v>45755</c:v>
                </c:pt>
                <c:pt idx="275">
                  <c:v>45756</c:v>
                </c:pt>
                <c:pt idx="276">
                  <c:v>45757</c:v>
                </c:pt>
                <c:pt idx="277">
                  <c:v>45758</c:v>
                </c:pt>
                <c:pt idx="278">
                  <c:v>45762</c:v>
                </c:pt>
                <c:pt idx="279">
                  <c:v>45763</c:v>
                </c:pt>
                <c:pt idx="280">
                  <c:v>45764</c:v>
                </c:pt>
                <c:pt idx="281">
                  <c:v>45769</c:v>
                </c:pt>
                <c:pt idx="282">
                  <c:v>45770</c:v>
                </c:pt>
                <c:pt idx="283">
                  <c:v>45771</c:v>
                </c:pt>
                <c:pt idx="284">
                  <c:v>45772</c:v>
                </c:pt>
                <c:pt idx="285">
                  <c:v>45776</c:v>
                </c:pt>
                <c:pt idx="286">
                  <c:v>45777</c:v>
                </c:pt>
                <c:pt idx="287">
                  <c:v>45778</c:v>
                </c:pt>
                <c:pt idx="288">
                  <c:v>45783</c:v>
                </c:pt>
                <c:pt idx="289">
                  <c:v>45784</c:v>
                </c:pt>
                <c:pt idx="290">
                  <c:v>45785</c:v>
                </c:pt>
                <c:pt idx="291">
                  <c:v>45790</c:v>
                </c:pt>
                <c:pt idx="292">
                  <c:v>45791</c:v>
                </c:pt>
                <c:pt idx="293">
                  <c:v>45792</c:v>
                </c:pt>
                <c:pt idx="294">
                  <c:v>45793</c:v>
                </c:pt>
                <c:pt idx="295">
                  <c:v>45797</c:v>
                </c:pt>
                <c:pt idx="296">
                  <c:v>45798</c:v>
                </c:pt>
                <c:pt idx="297">
                  <c:v>45799</c:v>
                </c:pt>
                <c:pt idx="298">
                  <c:v>45800</c:v>
                </c:pt>
                <c:pt idx="299">
                  <c:v>45804</c:v>
                </c:pt>
                <c:pt idx="300">
                  <c:v>45805</c:v>
                </c:pt>
                <c:pt idx="301">
                  <c:v>45806</c:v>
                </c:pt>
                <c:pt idx="302">
                  <c:v>45807</c:v>
                </c:pt>
                <c:pt idx="303">
                  <c:v>45811</c:v>
                </c:pt>
                <c:pt idx="304">
                  <c:v>45812</c:v>
                </c:pt>
                <c:pt idx="305">
                  <c:v>45813</c:v>
                </c:pt>
                <c:pt idx="306">
                  <c:v>45814</c:v>
                </c:pt>
                <c:pt idx="307">
                  <c:v>45818</c:v>
                </c:pt>
                <c:pt idx="308">
                  <c:v>45819</c:v>
                </c:pt>
                <c:pt idx="309">
                  <c:v>45820</c:v>
                </c:pt>
                <c:pt idx="310">
                  <c:v>45825</c:v>
                </c:pt>
                <c:pt idx="311">
                  <c:v>45826</c:v>
                </c:pt>
                <c:pt idx="312">
                  <c:v>45828</c:v>
                </c:pt>
                <c:pt idx="313">
                  <c:v>45832</c:v>
                </c:pt>
                <c:pt idx="314">
                  <c:v>45833</c:v>
                </c:pt>
                <c:pt idx="315">
                  <c:v>45834</c:v>
                </c:pt>
                <c:pt idx="316">
                  <c:v>45835</c:v>
                </c:pt>
                <c:pt idx="317">
                  <c:v>45839</c:v>
                </c:pt>
                <c:pt idx="318">
                  <c:v>45840</c:v>
                </c:pt>
                <c:pt idx="319">
                  <c:v>45841</c:v>
                </c:pt>
                <c:pt idx="320">
                  <c:v>45846</c:v>
                </c:pt>
                <c:pt idx="321">
                  <c:v>45847</c:v>
                </c:pt>
                <c:pt idx="322">
                  <c:v>45848</c:v>
                </c:pt>
                <c:pt idx="323">
                  <c:v>45849</c:v>
                </c:pt>
                <c:pt idx="324">
                  <c:v>45853</c:v>
                </c:pt>
                <c:pt idx="325">
                  <c:v>45854</c:v>
                </c:pt>
                <c:pt idx="326">
                  <c:v>45855</c:v>
                </c:pt>
                <c:pt idx="327">
                  <c:v>45856</c:v>
                </c:pt>
                <c:pt idx="328">
                  <c:v>45860</c:v>
                </c:pt>
                <c:pt idx="329">
                  <c:v>45861</c:v>
                </c:pt>
                <c:pt idx="330">
                  <c:v>45862</c:v>
                </c:pt>
                <c:pt idx="331">
                  <c:v>45863</c:v>
                </c:pt>
                <c:pt idx="332">
                  <c:v>45867</c:v>
                </c:pt>
                <c:pt idx="333">
                  <c:v>45868</c:v>
                </c:pt>
                <c:pt idx="334">
                  <c:v>45869</c:v>
                </c:pt>
                <c:pt idx="335">
                  <c:v>45870</c:v>
                </c:pt>
                <c:pt idx="336">
                  <c:v>45874</c:v>
                </c:pt>
                <c:pt idx="337">
                  <c:v>45875</c:v>
                </c:pt>
                <c:pt idx="338">
                  <c:v>45876</c:v>
                </c:pt>
                <c:pt idx="339">
                  <c:v>45877</c:v>
                </c:pt>
                <c:pt idx="340">
                  <c:v>45881</c:v>
                </c:pt>
                <c:pt idx="341">
                  <c:v>45882</c:v>
                </c:pt>
                <c:pt idx="342">
                  <c:v>45883</c:v>
                </c:pt>
                <c:pt idx="343">
                  <c:v>45884</c:v>
                </c:pt>
                <c:pt idx="344">
                  <c:v>45888</c:v>
                </c:pt>
                <c:pt idx="345">
                  <c:v>45889</c:v>
                </c:pt>
                <c:pt idx="346">
                  <c:v>45890</c:v>
                </c:pt>
                <c:pt idx="347">
                  <c:v>45891</c:v>
                </c:pt>
                <c:pt idx="348">
                  <c:v>45895</c:v>
                </c:pt>
                <c:pt idx="349">
                  <c:v>45896</c:v>
                </c:pt>
                <c:pt idx="350">
                  <c:v>45897</c:v>
                </c:pt>
                <c:pt idx="351">
                  <c:v>45898</c:v>
                </c:pt>
                <c:pt idx="352">
                  <c:v>45902</c:v>
                </c:pt>
                <c:pt idx="353">
                  <c:v>45903</c:v>
                </c:pt>
                <c:pt idx="354">
                  <c:v>45904</c:v>
                </c:pt>
                <c:pt idx="355">
                  <c:v>45905</c:v>
                </c:pt>
                <c:pt idx="356">
                  <c:v>45909</c:v>
                </c:pt>
                <c:pt idx="357">
                  <c:v>45910</c:v>
                </c:pt>
                <c:pt idx="358">
                  <c:v>45911</c:v>
                </c:pt>
                <c:pt idx="359">
                  <c:v>45912</c:v>
                </c:pt>
                <c:pt idx="360">
                  <c:v>45916</c:v>
                </c:pt>
                <c:pt idx="361">
                  <c:v>45917</c:v>
                </c:pt>
                <c:pt idx="362">
                  <c:v>45918</c:v>
                </c:pt>
                <c:pt idx="363">
                  <c:v>45919</c:v>
                </c:pt>
                <c:pt idx="364">
                  <c:v>45923</c:v>
                </c:pt>
                <c:pt idx="365">
                  <c:v>45924</c:v>
                </c:pt>
                <c:pt idx="366">
                  <c:v>45925</c:v>
                </c:pt>
                <c:pt idx="367">
                  <c:v>45926</c:v>
                </c:pt>
                <c:pt idx="368">
                  <c:v>45930</c:v>
                </c:pt>
              </c:numCache>
            </c:numRef>
          </c:cat>
          <c:val>
            <c:numRef>
              <c:f>'Log Returns'!$S$3:$S$371</c:f>
              <c:numCache>
                <c:formatCode>0.00%</c:formatCode>
                <c:ptCount val="369"/>
                <c:pt idx="0">
                  <c:v>3.1388594240215596E-2</c:v>
                </c:pt>
                <c:pt idx="1">
                  <c:v>2.5873800242508238E-2</c:v>
                </c:pt>
                <c:pt idx="2">
                  <c:v>3.4330003215527045E-2</c:v>
                </c:pt>
                <c:pt idx="3">
                  <c:v>2.8562137613755211E-2</c:v>
                </c:pt>
                <c:pt idx="4">
                  <c:v>-9.2877966688071614E-4</c:v>
                </c:pt>
                <c:pt idx="5">
                  <c:v>2.2682944665080154E-2</c:v>
                </c:pt>
                <c:pt idx="6">
                  <c:v>2.9728451131306038E-2</c:v>
                </c:pt>
                <c:pt idx="7">
                  <c:v>5.9442950142931085E-2</c:v>
                </c:pt>
                <c:pt idx="8">
                  <c:v>4.0817733579713744E-2</c:v>
                </c:pt>
                <c:pt idx="9">
                  <c:v>2.3438187853208566E-2</c:v>
                </c:pt>
                <c:pt idx="10">
                  <c:v>2.3089164192753139E-2</c:v>
                </c:pt>
                <c:pt idx="11">
                  <c:v>4.3531352249589893E-2</c:v>
                </c:pt>
                <c:pt idx="12">
                  <c:v>6.0594495311365272E-2</c:v>
                </c:pt>
                <c:pt idx="13">
                  <c:v>6.3446766689738643E-2</c:v>
                </c:pt>
                <c:pt idx="14">
                  <c:v>9.4490525452359087E-2</c:v>
                </c:pt>
                <c:pt idx="15">
                  <c:v>8.7495209776765642E-2</c:v>
                </c:pt>
                <c:pt idx="16">
                  <c:v>5.0960415347386628E-2</c:v>
                </c:pt>
                <c:pt idx="17">
                  <c:v>5.887288426269896E-2</c:v>
                </c:pt>
                <c:pt idx="18">
                  <c:v>3.8764121120863859E-2</c:v>
                </c:pt>
                <c:pt idx="19">
                  <c:v>4.5967100565027758E-2</c:v>
                </c:pt>
                <c:pt idx="20">
                  <c:v>3.1541971440927602E-2</c:v>
                </c:pt>
                <c:pt idx="21">
                  <c:v>2.4011876175833065E-2</c:v>
                </c:pt>
                <c:pt idx="22">
                  <c:v>-6.1519570898821065E-3</c:v>
                </c:pt>
                <c:pt idx="23">
                  <c:v>-3.6250578269048823E-2</c:v>
                </c:pt>
                <c:pt idx="24">
                  <c:v>-1.4634395640987174E-2</c:v>
                </c:pt>
                <c:pt idx="25">
                  <c:v>2.9050401586646927E-3</c:v>
                </c:pt>
                <c:pt idx="26">
                  <c:v>1.4819441317468702E-2</c:v>
                </c:pt>
                <c:pt idx="27">
                  <c:v>2.2614663408951075E-2</c:v>
                </c:pt>
                <c:pt idx="28">
                  <c:v>3.4038508037417176E-2</c:v>
                </c:pt>
                <c:pt idx="29">
                  <c:v>3.5379059938539327E-2</c:v>
                </c:pt>
                <c:pt idx="30">
                  <c:v>1.0478554206014651E-2</c:v>
                </c:pt>
                <c:pt idx="31">
                  <c:v>2.4863084360047333E-2</c:v>
                </c:pt>
                <c:pt idx="32">
                  <c:v>8.2464005661471163E-3</c:v>
                </c:pt>
                <c:pt idx="33">
                  <c:v>4.2176748135974808E-2</c:v>
                </c:pt>
                <c:pt idx="34">
                  <c:v>1.7786130369831916E-2</c:v>
                </c:pt>
                <c:pt idx="35">
                  <c:v>2.0905107536015703E-2</c:v>
                </c:pt>
                <c:pt idx="36">
                  <c:v>-5.8257091825646467E-3</c:v>
                </c:pt>
                <c:pt idx="37">
                  <c:v>-1.4696611448518616E-2</c:v>
                </c:pt>
                <c:pt idx="38">
                  <c:v>2.1410792031829762E-2</c:v>
                </c:pt>
                <c:pt idx="39">
                  <c:v>4.5504924094619051E-2</c:v>
                </c:pt>
                <c:pt idx="40">
                  <c:v>6.4676205145166116E-2</c:v>
                </c:pt>
                <c:pt idx="41">
                  <c:v>6.2614304786810029E-2</c:v>
                </c:pt>
                <c:pt idx="42">
                  <c:v>5.7413776158393978E-2</c:v>
                </c:pt>
                <c:pt idx="43">
                  <c:v>7.0054414643381843E-2</c:v>
                </c:pt>
                <c:pt idx="44">
                  <c:v>8.0836663368447692E-2</c:v>
                </c:pt>
                <c:pt idx="45">
                  <c:v>3.2875724772269882E-2</c:v>
                </c:pt>
                <c:pt idx="46">
                  <c:v>4.9511393663525798E-2</c:v>
                </c:pt>
                <c:pt idx="47">
                  <c:v>7.8448641343852793E-2</c:v>
                </c:pt>
                <c:pt idx="48">
                  <c:v>7.2376465542867446E-2</c:v>
                </c:pt>
                <c:pt idx="49">
                  <c:v>0.10049149645383584</c:v>
                </c:pt>
                <c:pt idx="50">
                  <c:v>8.6930698512265522E-2</c:v>
                </c:pt>
                <c:pt idx="51">
                  <c:v>0.10989893752975899</c:v>
                </c:pt>
                <c:pt idx="52">
                  <c:v>7.0435532532403436E-2</c:v>
                </c:pt>
                <c:pt idx="53">
                  <c:v>8.7529182432969782E-2</c:v>
                </c:pt>
                <c:pt idx="54">
                  <c:v>8.5233279392611466E-2</c:v>
                </c:pt>
                <c:pt idx="55">
                  <c:v>6.40614381948693E-2</c:v>
                </c:pt>
                <c:pt idx="56">
                  <c:v>5.1698581176927862E-2</c:v>
                </c:pt>
                <c:pt idx="57">
                  <c:v>5.6740739982452472E-2</c:v>
                </c:pt>
                <c:pt idx="58">
                  <c:v>7.2448869106507524E-2</c:v>
                </c:pt>
                <c:pt idx="59">
                  <c:v>6.2801811994693132E-2</c:v>
                </c:pt>
                <c:pt idx="60">
                  <c:v>5.2620021916967331E-2</c:v>
                </c:pt>
                <c:pt idx="61">
                  <c:v>2.4663121565862967E-2</c:v>
                </c:pt>
                <c:pt idx="62">
                  <c:v>6.809074477698028E-2</c:v>
                </c:pt>
                <c:pt idx="63">
                  <c:v>4.1625745013823462E-2</c:v>
                </c:pt>
                <c:pt idx="64">
                  <c:v>-8.686008958970818E-3</c:v>
                </c:pt>
                <c:pt idx="65">
                  <c:v>-9.3303370027577846E-3</c:v>
                </c:pt>
                <c:pt idx="66">
                  <c:v>-1.5718871713191831E-2</c:v>
                </c:pt>
                <c:pt idx="67">
                  <c:v>-2.3657854940935644E-2</c:v>
                </c:pt>
                <c:pt idx="68">
                  <c:v>-1.9547906363870878E-2</c:v>
                </c:pt>
                <c:pt idx="69">
                  <c:v>1.9246062855425225E-2</c:v>
                </c:pt>
                <c:pt idx="70">
                  <c:v>4.1406366257469379E-2</c:v>
                </c:pt>
                <c:pt idx="71">
                  <c:v>2.6194811301745034E-2</c:v>
                </c:pt>
                <c:pt idx="72">
                  <c:v>4.3775105692503875E-2</c:v>
                </c:pt>
                <c:pt idx="73">
                  <c:v>5.2201155847645439E-2</c:v>
                </c:pt>
                <c:pt idx="74">
                  <c:v>6.9062905528201074E-2</c:v>
                </c:pt>
                <c:pt idx="75">
                  <c:v>3.5375342219534624E-2</c:v>
                </c:pt>
                <c:pt idx="76">
                  <c:v>2.7450378748448891E-2</c:v>
                </c:pt>
                <c:pt idx="77">
                  <c:v>3.3039830290408793E-2</c:v>
                </c:pt>
                <c:pt idx="78">
                  <c:v>3.7338102903149234E-2</c:v>
                </c:pt>
                <c:pt idx="79">
                  <c:v>2.3266524686173823E-2</c:v>
                </c:pt>
                <c:pt idx="80">
                  <c:v>3.0201117242727313E-2</c:v>
                </c:pt>
                <c:pt idx="81">
                  <c:v>4.8401198810261968E-2</c:v>
                </c:pt>
                <c:pt idx="82">
                  <c:v>6.9122392122692333E-2</c:v>
                </c:pt>
                <c:pt idx="83">
                  <c:v>6.5529335315154896E-2</c:v>
                </c:pt>
                <c:pt idx="84">
                  <c:v>6.2858811560921143E-2</c:v>
                </c:pt>
                <c:pt idx="85">
                  <c:v>5.8234464695955841E-2</c:v>
                </c:pt>
                <c:pt idx="86">
                  <c:v>4.699644855462335E-2</c:v>
                </c:pt>
                <c:pt idx="87">
                  <c:v>-3.2563610729592438E-3</c:v>
                </c:pt>
                <c:pt idx="88">
                  <c:v>1.5201274374413751E-2</c:v>
                </c:pt>
                <c:pt idx="89">
                  <c:v>-1.638816565046862E-2</c:v>
                </c:pt>
                <c:pt idx="90">
                  <c:v>-4.3316576166407536E-2</c:v>
                </c:pt>
                <c:pt idx="91">
                  <c:v>-4.6020402621268254E-2</c:v>
                </c:pt>
                <c:pt idx="92">
                  <c:v>-3.2500478085871372E-2</c:v>
                </c:pt>
                <c:pt idx="93">
                  <c:v>-5.8031641792415274E-2</c:v>
                </c:pt>
                <c:pt idx="94">
                  <c:v>-4.1310570445027214E-2</c:v>
                </c:pt>
                <c:pt idx="95">
                  <c:v>-3.9818549883864261E-2</c:v>
                </c:pt>
                <c:pt idx="96">
                  <c:v>-3.979568037020631E-2</c:v>
                </c:pt>
                <c:pt idx="97">
                  <c:v>-3.9124061777314909E-2</c:v>
                </c:pt>
                <c:pt idx="98">
                  <c:v>-1.9532039439132603E-2</c:v>
                </c:pt>
                <c:pt idx="99">
                  <c:v>-2.8596950873803154E-2</c:v>
                </c:pt>
                <c:pt idx="100">
                  <c:v>-2.0821163185868487E-2</c:v>
                </c:pt>
                <c:pt idx="101">
                  <c:v>-2.1562386246923811E-2</c:v>
                </c:pt>
                <c:pt idx="102">
                  <c:v>-4.3142297047817711E-2</c:v>
                </c:pt>
                <c:pt idx="103">
                  <c:v>-1.6478757359245897E-2</c:v>
                </c:pt>
                <c:pt idx="104">
                  <c:v>3.1488683628288668E-3</c:v>
                </c:pt>
                <c:pt idx="105">
                  <c:v>-6.030601710295392E-3</c:v>
                </c:pt>
                <c:pt idx="106">
                  <c:v>1.7904561060325432E-2</c:v>
                </c:pt>
                <c:pt idx="107">
                  <c:v>1.6084862626267928E-2</c:v>
                </c:pt>
                <c:pt idx="108">
                  <c:v>-1.3679320536790333E-3</c:v>
                </c:pt>
                <c:pt idx="109">
                  <c:v>-3.0569901249355755E-2</c:v>
                </c:pt>
                <c:pt idx="110">
                  <c:v>9.6978013761755844E-3</c:v>
                </c:pt>
                <c:pt idx="111">
                  <c:v>-6.6567346767128126E-3</c:v>
                </c:pt>
                <c:pt idx="112">
                  <c:v>5.3132007995592935E-3</c:v>
                </c:pt>
                <c:pt idx="113">
                  <c:v>7.8777310515397523E-3</c:v>
                </c:pt>
                <c:pt idx="114">
                  <c:v>5.6355177227575201E-3</c:v>
                </c:pt>
                <c:pt idx="115">
                  <c:v>1.68995119367167E-2</c:v>
                </c:pt>
                <c:pt idx="116">
                  <c:v>2.8235733216374091E-2</c:v>
                </c:pt>
                <c:pt idx="117">
                  <c:v>9.9371246939824586E-3</c:v>
                </c:pt>
                <c:pt idx="118">
                  <c:v>3.3985810507792688E-2</c:v>
                </c:pt>
                <c:pt idx="119">
                  <c:v>-3.6780372663478181E-2</c:v>
                </c:pt>
                <c:pt idx="120">
                  <c:v>-1.2286164484678541E-2</c:v>
                </c:pt>
                <c:pt idx="121">
                  <c:v>1.2214027415971574E-2</c:v>
                </c:pt>
                <c:pt idx="122">
                  <c:v>2.4434913007086459E-2</c:v>
                </c:pt>
                <c:pt idx="123">
                  <c:v>2.3970018615244358E-2</c:v>
                </c:pt>
                <c:pt idx="124">
                  <c:v>-4.9477698942962728E-3</c:v>
                </c:pt>
                <c:pt idx="125">
                  <c:v>5.4829236212687725E-2</c:v>
                </c:pt>
                <c:pt idx="126">
                  <c:v>9.1121882056846945E-2</c:v>
                </c:pt>
                <c:pt idx="127">
                  <c:v>0.10020206961521656</c:v>
                </c:pt>
                <c:pt idx="128">
                  <c:v>8.5779037343951273E-2</c:v>
                </c:pt>
                <c:pt idx="129">
                  <c:v>8.6430167067721803E-2</c:v>
                </c:pt>
                <c:pt idx="130">
                  <c:v>5.8616295306469744E-2</c:v>
                </c:pt>
                <c:pt idx="131">
                  <c:v>5.8985734961301634E-2</c:v>
                </c:pt>
                <c:pt idx="132">
                  <c:v>2.4757671749999058E-2</c:v>
                </c:pt>
                <c:pt idx="133">
                  <c:v>-2.7740470749340021E-3</c:v>
                </c:pt>
                <c:pt idx="134">
                  <c:v>-6.3537902946202776E-3</c:v>
                </c:pt>
                <c:pt idx="135">
                  <c:v>-3.4173098493397329E-2</c:v>
                </c:pt>
                <c:pt idx="136">
                  <c:v>5.8579420420380453E-2</c:v>
                </c:pt>
                <c:pt idx="137">
                  <c:v>-2.574794333535594E-2</c:v>
                </c:pt>
                <c:pt idx="138">
                  <c:v>-8.4380273887817242E-2</c:v>
                </c:pt>
                <c:pt idx="139">
                  <c:v>-8.2935617008348436E-2</c:v>
                </c:pt>
                <c:pt idx="140">
                  <c:v>-8.2727628522590552E-2</c:v>
                </c:pt>
                <c:pt idx="141">
                  <c:v>-5.0178803909461174E-2</c:v>
                </c:pt>
                <c:pt idx="142">
                  <c:v>-0.11001336199303138</c:v>
                </c:pt>
                <c:pt idx="143">
                  <c:v>-0.1458542577657983</c:v>
                </c:pt>
                <c:pt idx="144">
                  <c:v>-0.1937150974449505</c:v>
                </c:pt>
                <c:pt idx="145">
                  <c:v>-0.1773614694677455</c:v>
                </c:pt>
                <c:pt idx="146">
                  <c:v>-0.17011121725671538</c:v>
                </c:pt>
                <c:pt idx="147">
                  <c:v>-0.12806223237477427</c:v>
                </c:pt>
                <c:pt idx="148">
                  <c:v>-6.918966368961231E-2</c:v>
                </c:pt>
                <c:pt idx="149">
                  <c:v>-2.1650862666181603E-2</c:v>
                </c:pt>
                <c:pt idx="150">
                  <c:v>-3.2708794181008402E-2</c:v>
                </c:pt>
                <c:pt idx="151">
                  <c:v>-4.2995708869263453E-2</c:v>
                </c:pt>
                <c:pt idx="152">
                  <c:v>-9.7695885163363739E-3</c:v>
                </c:pt>
                <c:pt idx="153">
                  <c:v>-1.5017324373692246E-2</c:v>
                </c:pt>
                <c:pt idx="154">
                  <c:v>1.7412021656882531E-2</c:v>
                </c:pt>
                <c:pt idx="155">
                  <c:v>4.9440432221623129E-2</c:v>
                </c:pt>
                <c:pt idx="156">
                  <c:v>4.462645567029478E-2</c:v>
                </c:pt>
                <c:pt idx="157">
                  <c:v>2.5779818434544927E-2</c:v>
                </c:pt>
                <c:pt idx="158">
                  <c:v>4.4979147771677927E-2</c:v>
                </c:pt>
                <c:pt idx="159">
                  <c:v>6.0301685139005204E-2</c:v>
                </c:pt>
                <c:pt idx="160">
                  <c:v>5.0322704030898703E-2</c:v>
                </c:pt>
                <c:pt idx="161">
                  <c:v>6.5217877664365001E-2</c:v>
                </c:pt>
                <c:pt idx="162">
                  <c:v>6.7940971137185294E-2</c:v>
                </c:pt>
                <c:pt idx="163">
                  <c:v>4.0242566792058128E-2</c:v>
                </c:pt>
                <c:pt idx="164">
                  <c:v>6.3166097613063396E-2</c:v>
                </c:pt>
                <c:pt idx="165">
                  <c:v>3.4447644102860754E-2</c:v>
                </c:pt>
                <c:pt idx="166">
                  <c:v>8.8759826187516846E-3</c:v>
                </c:pt>
                <c:pt idx="167">
                  <c:v>3.4644669044967942E-2</c:v>
                </c:pt>
                <c:pt idx="168">
                  <c:v>6.5166013942876577E-2</c:v>
                </c:pt>
                <c:pt idx="169">
                  <c:v>3.4896866723280823E-2</c:v>
                </c:pt>
                <c:pt idx="170">
                  <c:v>4.4442072993700524E-2</c:v>
                </c:pt>
                <c:pt idx="171">
                  <c:v>5.7319186272595253E-2</c:v>
                </c:pt>
                <c:pt idx="172">
                  <c:v>4.69890813372296E-2</c:v>
                </c:pt>
                <c:pt idx="173">
                  <c:v>5.4982952394439309E-2</c:v>
                </c:pt>
                <c:pt idx="174">
                  <c:v>5.9076663530605443E-2</c:v>
                </c:pt>
                <c:pt idx="175">
                  <c:v>4.5902272722244168E-2</c:v>
                </c:pt>
                <c:pt idx="176">
                  <c:v>2.761428042604357E-2</c:v>
                </c:pt>
                <c:pt idx="177">
                  <c:v>5.5226073175349992E-2</c:v>
                </c:pt>
                <c:pt idx="178">
                  <c:v>8.2903812177291328E-2</c:v>
                </c:pt>
                <c:pt idx="179">
                  <c:v>8.4923473927673562E-2</c:v>
                </c:pt>
                <c:pt idx="180">
                  <c:v>0.10037812387625764</c:v>
                </c:pt>
                <c:pt idx="181">
                  <c:v>6.9229657433050582E-2</c:v>
                </c:pt>
                <c:pt idx="182">
                  <c:v>4.4914478598667366E-2</c:v>
                </c:pt>
                <c:pt idx="183">
                  <c:v>3.8075511583886501E-2</c:v>
                </c:pt>
                <c:pt idx="184">
                  <c:v>2.5441831561772762E-2</c:v>
                </c:pt>
                <c:pt idx="185">
                  <c:v>1.7696572540797671E-2</c:v>
                </c:pt>
                <c:pt idx="186">
                  <c:v>2.8537376454913062E-2</c:v>
                </c:pt>
                <c:pt idx="187">
                  <c:v>1.0108741201378474E-2</c:v>
                </c:pt>
                <c:pt idx="188">
                  <c:v>1.7993900999274788E-2</c:v>
                </c:pt>
                <c:pt idx="189">
                  <c:v>2.8049382024114229E-2</c:v>
                </c:pt>
                <c:pt idx="190">
                  <c:v>2.2627817388931798E-2</c:v>
                </c:pt>
                <c:pt idx="191">
                  <c:v>3.8678447075524564E-2</c:v>
                </c:pt>
                <c:pt idx="192">
                  <c:v>6.0012161143497847E-2</c:v>
                </c:pt>
                <c:pt idx="193">
                  <c:v>7.0837845446206874E-2</c:v>
                </c:pt>
                <c:pt idx="194">
                  <c:v>1.2631517980333859E-2</c:v>
                </c:pt>
                <c:pt idx="195">
                  <c:v>1.1363661690564955E-2</c:v>
                </c:pt>
                <c:pt idx="196">
                  <c:v>4.1241850901541595E-2</c:v>
                </c:pt>
                <c:pt idx="197">
                  <c:v>4.7743448993636743E-2</c:v>
                </c:pt>
                <c:pt idx="198">
                  <c:v>3.2331887649567154E-2</c:v>
                </c:pt>
                <c:pt idx="199">
                  <c:v>2.7472870440898266E-2</c:v>
                </c:pt>
                <c:pt idx="200">
                  <c:v>2.8446849405240778E-2</c:v>
                </c:pt>
                <c:pt idx="201">
                  <c:v>4.2557164623341859E-2</c:v>
                </c:pt>
                <c:pt idx="202">
                  <c:v>1.7770778825735346E-2</c:v>
                </c:pt>
                <c:pt idx="203">
                  <c:v>2.9809501045096418E-2</c:v>
                </c:pt>
                <c:pt idx="204">
                  <c:v>2.2866655252969822E-2</c:v>
                </c:pt>
                <c:pt idx="205">
                  <c:v>7.2046520180476178E-3</c:v>
                </c:pt>
                <c:pt idx="206">
                  <c:v>2.3390004815855688E-2</c:v>
                </c:pt>
                <c:pt idx="207">
                  <c:v>7.9052488902112833E-2</c:v>
                </c:pt>
                <c:pt idx="208">
                  <c:v>7.0381324709596169E-2</c:v>
                </c:pt>
                <c:pt idx="209">
                  <c:v>9.9708361621512587E-2</c:v>
                </c:pt>
                <c:pt idx="210">
                  <c:v>9.3323612579929105E-2</c:v>
                </c:pt>
                <c:pt idx="211">
                  <c:v>0.16363097831630322</c:v>
                </c:pt>
                <c:pt idx="212">
                  <c:v>0.14736699975448006</c:v>
                </c:pt>
                <c:pt idx="213">
                  <c:v>0.1070789595277794</c:v>
                </c:pt>
                <c:pt idx="214">
                  <c:v>5.287710876595958E-2</c:v>
                </c:pt>
                <c:pt idx="215">
                  <c:v>8.0502611690516812E-2</c:v>
                </c:pt>
                <c:pt idx="216">
                  <c:v>0.11367173460118186</c:v>
                </c:pt>
                <c:pt idx="217">
                  <c:v>0.10999542955446007</c:v>
                </c:pt>
                <c:pt idx="218">
                  <c:v>0.10777047871299578</c:v>
                </c:pt>
                <c:pt idx="219">
                  <c:v>9.1953673264870153E-2</c:v>
                </c:pt>
                <c:pt idx="220">
                  <c:v>7.2977686904060451E-2</c:v>
                </c:pt>
                <c:pt idx="221">
                  <c:v>8.2845907510414291E-2</c:v>
                </c:pt>
                <c:pt idx="222">
                  <c:v>7.5942551888085255E-2</c:v>
                </c:pt>
                <c:pt idx="223">
                  <c:v>3.8726273549975328E-2</c:v>
                </c:pt>
                <c:pt idx="224">
                  <c:v>-3.9024808676362814E-2</c:v>
                </c:pt>
                <c:pt idx="225">
                  <c:v>-3.6309709761885384E-2</c:v>
                </c:pt>
                <c:pt idx="226">
                  <c:v>-8.3314847701017242E-2</c:v>
                </c:pt>
                <c:pt idx="227">
                  <c:v>-4.6903315926787099E-2</c:v>
                </c:pt>
                <c:pt idx="228">
                  <c:v>-6.2141385920952551E-2</c:v>
                </c:pt>
                <c:pt idx="229">
                  <c:v>-4.9189022310953061E-2</c:v>
                </c:pt>
                <c:pt idx="230">
                  <c:v>-4.8452213089493677E-2</c:v>
                </c:pt>
                <c:pt idx="231">
                  <c:v>1.1995166841385177E-2</c:v>
                </c:pt>
                <c:pt idx="232">
                  <c:v>-2.2760517145397098E-2</c:v>
                </c:pt>
                <c:pt idx="233">
                  <c:v>-5.3556092929656372E-2</c:v>
                </c:pt>
                <c:pt idx="234">
                  <c:v>-6.7995653408733328E-2</c:v>
                </c:pt>
                <c:pt idx="235">
                  <c:v>-7.6314365556332101E-2</c:v>
                </c:pt>
                <c:pt idx="236">
                  <c:v>-0.10218337989567487</c:v>
                </c:pt>
                <c:pt idx="237">
                  <c:v>-9.9102794250292114E-2</c:v>
                </c:pt>
                <c:pt idx="238">
                  <c:v>-9.129854980602703E-2</c:v>
                </c:pt>
                <c:pt idx="239">
                  <c:v>-9.1887979896393232E-2</c:v>
                </c:pt>
                <c:pt idx="240">
                  <c:v>-6.7970540077901057E-2</c:v>
                </c:pt>
                <c:pt idx="241">
                  <c:v>-7.3118299062758116E-2</c:v>
                </c:pt>
                <c:pt idx="242">
                  <c:v>-7.3448989915260901E-2</c:v>
                </c:pt>
                <c:pt idx="243">
                  <c:v>-8.5681972920129593E-2</c:v>
                </c:pt>
                <c:pt idx="244">
                  <c:v>-0.13285520760595212</c:v>
                </c:pt>
                <c:pt idx="245">
                  <c:v>-0.16043772622405691</c:v>
                </c:pt>
                <c:pt idx="246">
                  <c:v>-0.15927732876006381</c:v>
                </c:pt>
                <c:pt idx="247">
                  <c:v>-0.14253995315980986</c:v>
                </c:pt>
                <c:pt idx="248">
                  <c:v>-0.16968081501827964</c:v>
                </c:pt>
                <c:pt idx="249">
                  <c:v>-0.19483355485190454</c:v>
                </c:pt>
                <c:pt idx="250">
                  <c:v>-0.22618555585344383</c:v>
                </c:pt>
                <c:pt idx="251">
                  <c:v>-0.22662052710313224</c:v>
                </c:pt>
                <c:pt idx="252">
                  <c:v>-0.25055310805918785</c:v>
                </c:pt>
                <c:pt idx="253">
                  <c:v>-0.15555510354435675</c:v>
                </c:pt>
                <c:pt idx="254">
                  <c:v>-0.1594395007452851</c:v>
                </c:pt>
                <c:pt idx="255">
                  <c:v>-0.1411295727401016</c:v>
                </c:pt>
                <c:pt idx="256">
                  <c:v>-0.13343885966156277</c:v>
                </c:pt>
                <c:pt idx="257">
                  <c:v>-0.14614179723222789</c:v>
                </c:pt>
                <c:pt idx="258">
                  <c:v>-0.16625213250086557</c:v>
                </c:pt>
                <c:pt idx="259">
                  <c:v>-0.18246803423176283</c:v>
                </c:pt>
                <c:pt idx="260">
                  <c:v>-0.1776361732698877</c:v>
                </c:pt>
                <c:pt idx="261">
                  <c:v>-0.13731718386614253</c:v>
                </c:pt>
                <c:pt idx="262">
                  <c:v>-0.13968032302641351</c:v>
                </c:pt>
                <c:pt idx="263">
                  <c:v>-0.16973736116217744</c:v>
                </c:pt>
                <c:pt idx="264">
                  <c:v>-0.16728354427116943</c:v>
                </c:pt>
                <c:pt idx="265">
                  <c:v>-0.13065201180469321</c:v>
                </c:pt>
                <c:pt idx="266">
                  <c:v>-8.6297835200277367E-2</c:v>
                </c:pt>
                <c:pt idx="267">
                  <c:v>-6.6699778386869288E-2</c:v>
                </c:pt>
                <c:pt idx="268">
                  <c:v>-5.1551343627559351E-2</c:v>
                </c:pt>
                <c:pt idx="269">
                  <c:v>-6.0266175715069072E-2</c:v>
                </c:pt>
                <c:pt idx="270">
                  <c:v>-6.3404394540490044E-2</c:v>
                </c:pt>
                <c:pt idx="271">
                  <c:v>-6.7098373856291305E-2</c:v>
                </c:pt>
                <c:pt idx="272">
                  <c:v>-0.12615207958533436</c:v>
                </c:pt>
                <c:pt idx="273">
                  <c:v>-0.16008282510211808</c:v>
                </c:pt>
                <c:pt idx="274">
                  <c:v>-0.1422240381349219</c:v>
                </c:pt>
                <c:pt idx="275">
                  <c:v>-7.5831599185965503E-3</c:v>
                </c:pt>
                <c:pt idx="276">
                  <c:v>-1.0519661912292366E-2</c:v>
                </c:pt>
                <c:pt idx="277">
                  <c:v>6.5382448600185498E-3</c:v>
                </c:pt>
                <c:pt idx="278">
                  <c:v>-5.2798506797059927E-2</c:v>
                </c:pt>
                <c:pt idx="279">
                  <c:v>-5.5623951271347685E-2</c:v>
                </c:pt>
                <c:pt idx="280">
                  <c:v>-3.9802565661262876E-2</c:v>
                </c:pt>
                <c:pt idx="281">
                  <c:v>-7.8677880340012524E-2</c:v>
                </c:pt>
                <c:pt idx="282">
                  <c:v>-7.9451694586877702E-2</c:v>
                </c:pt>
                <c:pt idx="283">
                  <c:v>-3.8258449701212463E-2</c:v>
                </c:pt>
                <c:pt idx="284">
                  <c:v>-1.119952761693205E-2</c:v>
                </c:pt>
                <c:pt idx="285">
                  <c:v>-1.1088308490710805E-2</c:v>
                </c:pt>
                <c:pt idx="286">
                  <c:v>1.5046974948054927E-2</c:v>
                </c:pt>
                <c:pt idx="287">
                  <c:v>5.9159743740152981E-2</c:v>
                </c:pt>
                <c:pt idx="288">
                  <c:v>9.02037057474845E-2</c:v>
                </c:pt>
                <c:pt idx="289">
                  <c:v>0.10631289002252932</c:v>
                </c:pt>
                <c:pt idx="290">
                  <c:v>0.15431561977182956</c:v>
                </c:pt>
                <c:pt idx="291">
                  <c:v>0.17298253008756823</c:v>
                </c:pt>
                <c:pt idx="292">
                  <c:v>8.9139010519136933E-2</c:v>
                </c:pt>
                <c:pt idx="293">
                  <c:v>0.10186047731994839</c:v>
                </c:pt>
                <c:pt idx="294">
                  <c:v>9.9625456961126513E-2</c:v>
                </c:pt>
                <c:pt idx="295">
                  <c:v>0.14325657168000103</c:v>
                </c:pt>
                <c:pt idx="296">
                  <c:v>0.17258579353944473</c:v>
                </c:pt>
                <c:pt idx="297">
                  <c:v>0.17756018312285099</c:v>
                </c:pt>
                <c:pt idx="298">
                  <c:v>0.1920155747774257</c:v>
                </c:pt>
                <c:pt idx="299">
                  <c:v>0.185043190533593</c:v>
                </c:pt>
                <c:pt idx="300">
                  <c:v>0.13236160850151829</c:v>
                </c:pt>
                <c:pt idx="301">
                  <c:v>0.11743130548070324</c:v>
                </c:pt>
                <c:pt idx="302">
                  <c:v>0.1052525788155686</c:v>
                </c:pt>
                <c:pt idx="303">
                  <c:v>0.12783303127820411</c:v>
                </c:pt>
                <c:pt idx="304">
                  <c:v>5.3663084300467991E-2</c:v>
                </c:pt>
                <c:pt idx="305">
                  <c:v>3.3795111562995507E-2</c:v>
                </c:pt>
                <c:pt idx="306">
                  <c:v>5.9042295390172472E-2</c:v>
                </c:pt>
                <c:pt idx="307">
                  <c:v>5.0746272792428396E-2</c:v>
                </c:pt>
                <c:pt idx="308">
                  <c:v>2.2263365400477204E-2</c:v>
                </c:pt>
                <c:pt idx="309">
                  <c:v>3.6274680702554657E-2</c:v>
                </c:pt>
                <c:pt idx="310">
                  <c:v>3.1880339992991912E-2</c:v>
                </c:pt>
                <c:pt idx="311">
                  <c:v>3.5472440962108075E-2</c:v>
                </c:pt>
                <c:pt idx="312">
                  <c:v>1.6823368154357258E-2</c:v>
                </c:pt>
                <c:pt idx="313">
                  <c:v>5.4273650498058372E-2</c:v>
                </c:pt>
                <c:pt idx="314">
                  <c:v>6.1789471411826571E-2</c:v>
                </c:pt>
                <c:pt idx="315">
                  <c:v>8.0347347516835005E-2</c:v>
                </c:pt>
                <c:pt idx="316">
                  <c:v>5.5396325169126466E-2</c:v>
                </c:pt>
                <c:pt idx="317">
                  <c:v>5.9334679251532747E-2</c:v>
                </c:pt>
                <c:pt idx="318">
                  <c:v>5.3268805091550596E-2</c:v>
                </c:pt>
                <c:pt idx="319">
                  <c:v>8.2274689898401143E-2</c:v>
                </c:pt>
                <c:pt idx="320">
                  <c:v>6.4967973345896185E-2</c:v>
                </c:pt>
                <c:pt idx="321">
                  <c:v>7.3252692819944648E-2</c:v>
                </c:pt>
                <c:pt idx="322">
                  <c:v>6.5569435210520083E-2</c:v>
                </c:pt>
                <c:pt idx="323">
                  <c:v>5.2091767262952421E-2</c:v>
                </c:pt>
                <c:pt idx="324">
                  <c:v>6.1562807123752519E-2</c:v>
                </c:pt>
                <c:pt idx="325">
                  <c:v>5.9293550930706908E-2</c:v>
                </c:pt>
                <c:pt idx="326">
                  <c:v>5.3002692923952724E-2</c:v>
                </c:pt>
                <c:pt idx="327">
                  <c:v>6.071586503745887E-2</c:v>
                </c:pt>
                <c:pt idx="328">
                  <c:v>4.5889760650700932E-2</c:v>
                </c:pt>
                <c:pt idx="329">
                  <c:v>5.2870454248242944E-2</c:v>
                </c:pt>
                <c:pt idx="330">
                  <c:v>4.3487775530177332E-2</c:v>
                </c:pt>
                <c:pt idx="331">
                  <c:v>4.8648688312236114E-2</c:v>
                </c:pt>
                <c:pt idx="332">
                  <c:v>4.7465207501398855E-2</c:v>
                </c:pt>
                <c:pt idx="333">
                  <c:v>8.4264300348686053E-2</c:v>
                </c:pt>
                <c:pt idx="334">
                  <c:v>0.12211974963481859</c:v>
                </c:pt>
                <c:pt idx="335">
                  <c:v>8.8991996655805539E-2</c:v>
                </c:pt>
                <c:pt idx="336">
                  <c:v>6.9217085997431413E-2</c:v>
                </c:pt>
                <c:pt idx="337">
                  <c:v>7.2219573708781834E-2</c:v>
                </c:pt>
                <c:pt idx="338">
                  <c:v>5.9392681897945339E-2</c:v>
                </c:pt>
                <c:pt idx="339">
                  <c:v>5.5565659781735464E-2</c:v>
                </c:pt>
                <c:pt idx="340">
                  <c:v>7.261691894285785E-2</c:v>
                </c:pt>
                <c:pt idx="341">
                  <c:v>4.7711268459172076E-2</c:v>
                </c:pt>
                <c:pt idx="342">
                  <c:v>5.3680248545960471E-2</c:v>
                </c:pt>
                <c:pt idx="343">
                  <c:v>3.9329104389578914E-2</c:v>
                </c:pt>
                <c:pt idx="344">
                  <c:v>2.7697929567194184E-2</c:v>
                </c:pt>
                <c:pt idx="345">
                  <c:v>2.6342515068594752E-2</c:v>
                </c:pt>
                <c:pt idx="346">
                  <c:v>2.2265701111457207E-2</c:v>
                </c:pt>
                <c:pt idx="347">
                  <c:v>1.5604233265551817E-2</c:v>
                </c:pt>
                <c:pt idx="348">
                  <c:v>-1.3963049815404364E-4</c:v>
                </c:pt>
                <c:pt idx="349">
                  <c:v>4.1062676877851419E-4</c:v>
                </c:pt>
                <c:pt idx="350">
                  <c:v>-2.889623965104595E-2</c:v>
                </c:pt>
                <c:pt idx="351">
                  <c:v>-7.0593554359023716E-2</c:v>
                </c:pt>
                <c:pt idx="352">
                  <c:v>-3.5539399919210193E-2</c:v>
                </c:pt>
                <c:pt idx="353">
                  <c:v>-3.1876826446346776E-2</c:v>
                </c:pt>
                <c:pt idx="354">
                  <c:v>-2.2919783189583414E-2</c:v>
                </c:pt>
                <c:pt idx="355">
                  <c:v>-3.718368162366853E-2</c:v>
                </c:pt>
                <c:pt idx="356">
                  <c:v>-9.7734633873459518E-3</c:v>
                </c:pt>
                <c:pt idx="357">
                  <c:v>-1.2200389595490614E-2</c:v>
                </c:pt>
                <c:pt idx="358">
                  <c:v>2.2987235213485922E-2</c:v>
                </c:pt>
                <c:pt idx="359">
                  <c:v>4.9014468184530514E-2</c:v>
                </c:pt>
                <c:pt idx="360">
                  <c:v>1.898763899447373E-2</c:v>
                </c:pt>
                <c:pt idx="361">
                  <c:v>3.0019305871708025E-2</c:v>
                </c:pt>
                <c:pt idx="362">
                  <c:v>3.785889440099531E-2</c:v>
                </c:pt>
                <c:pt idx="363">
                  <c:v>6.4372484860658344E-2</c:v>
                </c:pt>
                <c:pt idx="364">
                  <c:v>4.9766860853095465E-2</c:v>
                </c:pt>
                <c:pt idx="365">
                  <c:v>4.8538040818029156E-2</c:v>
                </c:pt>
                <c:pt idx="366">
                  <c:v>4.2696486273082271E-2</c:v>
                </c:pt>
                <c:pt idx="367">
                  <c:v>4.2153168443611312E-2</c:v>
                </c:pt>
                <c:pt idx="368">
                  <c:v>5.3555990501600023E-2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8C-48AD-A063-BBA7E617EB6E}"/>
            </c:ext>
          </c:extLst>
        </c:ser>
        <c:ser>
          <c:idx val="3"/>
          <c:order val="3"/>
          <c:tx>
            <c:strRef>
              <c:f>'Log Returns'!$T$2</c:f>
              <c:strCache>
                <c:ptCount val="1"/>
                <c:pt idx="0">
                  <c:v>CSCO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'Log Returns'!$P$3:$P$371</c:f>
              <c:numCache>
                <c:formatCode>dd\.mm\.yyyy</c:formatCode>
                <c:ptCount val="369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45238</c:v>
                </c:pt>
                <c:pt idx="4">
                  <c:v>45239</c:v>
                </c:pt>
                <c:pt idx="5">
                  <c:v>45240</c:v>
                </c:pt>
                <c:pt idx="6">
                  <c:v>45244</c:v>
                </c:pt>
                <c:pt idx="7">
                  <c:v>45245</c:v>
                </c:pt>
                <c:pt idx="8">
                  <c:v>45246</c:v>
                </c:pt>
                <c:pt idx="9">
                  <c:v>45247</c:v>
                </c:pt>
                <c:pt idx="10">
                  <c:v>45251</c:v>
                </c:pt>
                <c:pt idx="11">
                  <c:v>45252</c:v>
                </c:pt>
                <c:pt idx="12">
                  <c:v>45254</c:v>
                </c:pt>
                <c:pt idx="13">
                  <c:v>45258</c:v>
                </c:pt>
                <c:pt idx="14">
                  <c:v>45259</c:v>
                </c:pt>
                <c:pt idx="15">
                  <c:v>45260</c:v>
                </c:pt>
                <c:pt idx="16">
                  <c:v>45261</c:v>
                </c:pt>
                <c:pt idx="17">
                  <c:v>45265</c:v>
                </c:pt>
                <c:pt idx="18">
                  <c:v>45266</c:v>
                </c:pt>
                <c:pt idx="19">
                  <c:v>45267</c:v>
                </c:pt>
                <c:pt idx="20">
                  <c:v>45268</c:v>
                </c:pt>
                <c:pt idx="21">
                  <c:v>45272</c:v>
                </c:pt>
                <c:pt idx="22">
                  <c:v>45273</c:v>
                </c:pt>
                <c:pt idx="23">
                  <c:v>45274</c:v>
                </c:pt>
                <c:pt idx="24">
                  <c:v>45275</c:v>
                </c:pt>
                <c:pt idx="25">
                  <c:v>45279</c:v>
                </c:pt>
                <c:pt idx="26">
                  <c:v>45280</c:v>
                </c:pt>
                <c:pt idx="27">
                  <c:v>45281</c:v>
                </c:pt>
                <c:pt idx="28">
                  <c:v>45282</c:v>
                </c:pt>
                <c:pt idx="29">
                  <c:v>45286</c:v>
                </c:pt>
                <c:pt idx="30">
                  <c:v>45287</c:v>
                </c:pt>
                <c:pt idx="31">
                  <c:v>45288</c:v>
                </c:pt>
                <c:pt idx="32">
                  <c:v>45289</c:v>
                </c:pt>
                <c:pt idx="33">
                  <c:v>45301</c:v>
                </c:pt>
                <c:pt idx="34">
                  <c:v>45302</c:v>
                </c:pt>
                <c:pt idx="35">
                  <c:v>45303</c:v>
                </c:pt>
                <c:pt idx="36">
                  <c:v>45307</c:v>
                </c:pt>
                <c:pt idx="37">
                  <c:v>45308</c:v>
                </c:pt>
                <c:pt idx="38">
                  <c:v>45309</c:v>
                </c:pt>
                <c:pt idx="39">
                  <c:v>45310</c:v>
                </c:pt>
                <c:pt idx="40">
                  <c:v>45314</c:v>
                </c:pt>
                <c:pt idx="41">
                  <c:v>45315</c:v>
                </c:pt>
                <c:pt idx="42">
                  <c:v>45316</c:v>
                </c:pt>
                <c:pt idx="43">
                  <c:v>45317</c:v>
                </c:pt>
                <c:pt idx="44">
                  <c:v>45321</c:v>
                </c:pt>
                <c:pt idx="45">
                  <c:v>45322</c:v>
                </c:pt>
                <c:pt idx="46">
                  <c:v>45323</c:v>
                </c:pt>
                <c:pt idx="47">
                  <c:v>45324</c:v>
                </c:pt>
                <c:pt idx="48">
                  <c:v>45328</c:v>
                </c:pt>
                <c:pt idx="49">
                  <c:v>45329</c:v>
                </c:pt>
                <c:pt idx="50">
                  <c:v>45330</c:v>
                </c:pt>
                <c:pt idx="51">
                  <c:v>45331</c:v>
                </c:pt>
                <c:pt idx="52">
                  <c:v>45335</c:v>
                </c:pt>
                <c:pt idx="53">
                  <c:v>45336</c:v>
                </c:pt>
                <c:pt idx="54">
                  <c:v>45337</c:v>
                </c:pt>
                <c:pt idx="55">
                  <c:v>45338</c:v>
                </c:pt>
                <c:pt idx="56">
                  <c:v>45342</c:v>
                </c:pt>
                <c:pt idx="57">
                  <c:v>45343</c:v>
                </c:pt>
                <c:pt idx="58">
                  <c:v>45344</c:v>
                </c:pt>
                <c:pt idx="59">
                  <c:v>45345</c:v>
                </c:pt>
                <c:pt idx="60">
                  <c:v>45349</c:v>
                </c:pt>
                <c:pt idx="61">
                  <c:v>45350</c:v>
                </c:pt>
                <c:pt idx="62">
                  <c:v>45351</c:v>
                </c:pt>
                <c:pt idx="63">
                  <c:v>45352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45363</c:v>
                </c:pt>
                <c:pt idx="69">
                  <c:v>45364</c:v>
                </c:pt>
                <c:pt idx="70">
                  <c:v>45365</c:v>
                </c:pt>
                <c:pt idx="71">
                  <c:v>45366</c:v>
                </c:pt>
                <c:pt idx="72">
                  <c:v>45370</c:v>
                </c:pt>
                <c:pt idx="73">
                  <c:v>45371</c:v>
                </c:pt>
                <c:pt idx="74">
                  <c:v>45372</c:v>
                </c:pt>
                <c:pt idx="75">
                  <c:v>45373</c:v>
                </c:pt>
                <c:pt idx="76">
                  <c:v>45377</c:v>
                </c:pt>
                <c:pt idx="77">
                  <c:v>45378</c:v>
                </c:pt>
                <c:pt idx="78">
                  <c:v>45379</c:v>
                </c:pt>
                <c:pt idx="79">
                  <c:v>45384</c:v>
                </c:pt>
                <c:pt idx="80">
                  <c:v>45385</c:v>
                </c:pt>
                <c:pt idx="81">
                  <c:v>45386</c:v>
                </c:pt>
                <c:pt idx="82">
                  <c:v>45387</c:v>
                </c:pt>
                <c:pt idx="83">
                  <c:v>45391</c:v>
                </c:pt>
                <c:pt idx="84">
                  <c:v>45392</c:v>
                </c:pt>
                <c:pt idx="85">
                  <c:v>45393</c:v>
                </c:pt>
                <c:pt idx="86">
                  <c:v>45394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45405</c:v>
                </c:pt>
                <c:pt idx="92">
                  <c:v>45406</c:v>
                </c:pt>
                <c:pt idx="93">
                  <c:v>45407</c:v>
                </c:pt>
                <c:pt idx="94">
                  <c:v>45408</c:v>
                </c:pt>
                <c:pt idx="95">
                  <c:v>45415</c:v>
                </c:pt>
                <c:pt idx="96">
                  <c:v>45419</c:v>
                </c:pt>
                <c:pt idx="97">
                  <c:v>45420</c:v>
                </c:pt>
                <c:pt idx="98">
                  <c:v>45421</c:v>
                </c:pt>
                <c:pt idx="99">
                  <c:v>45426</c:v>
                </c:pt>
                <c:pt idx="100">
                  <c:v>45427</c:v>
                </c:pt>
                <c:pt idx="101">
                  <c:v>45428</c:v>
                </c:pt>
                <c:pt idx="102">
                  <c:v>45429</c:v>
                </c:pt>
                <c:pt idx="103">
                  <c:v>45433</c:v>
                </c:pt>
                <c:pt idx="104">
                  <c:v>45434</c:v>
                </c:pt>
                <c:pt idx="105">
                  <c:v>45435</c:v>
                </c:pt>
                <c:pt idx="106">
                  <c:v>45436</c:v>
                </c:pt>
                <c:pt idx="107">
                  <c:v>45440</c:v>
                </c:pt>
                <c:pt idx="108">
                  <c:v>45441</c:v>
                </c:pt>
                <c:pt idx="109">
                  <c:v>45442</c:v>
                </c:pt>
                <c:pt idx="110">
                  <c:v>45443</c:v>
                </c:pt>
                <c:pt idx="111">
                  <c:v>45447</c:v>
                </c:pt>
                <c:pt idx="112">
                  <c:v>45448</c:v>
                </c:pt>
                <c:pt idx="113">
                  <c:v>45449</c:v>
                </c:pt>
                <c:pt idx="114">
                  <c:v>45450</c:v>
                </c:pt>
                <c:pt idx="115">
                  <c:v>45454</c:v>
                </c:pt>
                <c:pt idx="116">
                  <c:v>45455</c:v>
                </c:pt>
                <c:pt idx="117">
                  <c:v>45457</c:v>
                </c:pt>
                <c:pt idx="118">
                  <c:v>45461</c:v>
                </c:pt>
                <c:pt idx="119">
                  <c:v>45463</c:v>
                </c:pt>
                <c:pt idx="120">
                  <c:v>45464</c:v>
                </c:pt>
                <c:pt idx="121">
                  <c:v>45468</c:v>
                </c:pt>
                <c:pt idx="122">
                  <c:v>45469</c:v>
                </c:pt>
                <c:pt idx="123">
                  <c:v>45470</c:v>
                </c:pt>
                <c:pt idx="124">
                  <c:v>45471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45482</c:v>
                </c:pt>
                <c:pt idx="129">
                  <c:v>45483</c:v>
                </c:pt>
                <c:pt idx="130">
                  <c:v>45484</c:v>
                </c:pt>
                <c:pt idx="131">
                  <c:v>45485</c:v>
                </c:pt>
                <c:pt idx="132">
                  <c:v>45489</c:v>
                </c:pt>
                <c:pt idx="133">
                  <c:v>45490</c:v>
                </c:pt>
                <c:pt idx="134">
                  <c:v>45491</c:v>
                </c:pt>
                <c:pt idx="135">
                  <c:v>45492</c:v>
                </c:pt>
                <c:pt idx="136">
                  <c:v>45496</c:v>
                </c:pt>
                <c:pt idx="137">
                  <c:v>45497</c:v>
                </c:pt>
                <c:pt idx="138">
                  <c:v>45498</c:v>
                </c:pt>
                <c:pt idx="139">
                  <c:v>45499</c:v>
                </c:pt>
                <c:pt idx="140">
                  <c:v>45503</c:v>
                </c:pt>
                <c:pt idx="141">
                  <c:v>45504</c:v>
                </c:pt>
                <c:pt idx="142">
                  <c:v>45505</c:v>
                </c:pt>
                <c:pt idx="143">
                  <c:v>45506</c:v>
                </c:pt>
                <c:pt idx="144">
                  <c:v>45510</c:v>
                </c:pt>
                <c:pt idx="145">
                  <c:v>45511</c:v>
                </c:pt>
                <c:pt idx="146">
                  <c:v>45512</c:v>
                </c:pt>
                <c:pt idx="147">
                  <c:v>45513</c:v>
                </c:pt>
                <c:pt idx="148">
                  <c:v>45517</c:v>
                </c:pt>
                <c:pt idx="149">
                  <c:v>45518</c:v>
                </c:pt>
                <c:pt idx="150">
                  <c:v>45519</c:v>
                </c:pt>
                <c:pt idx="151">
                  <c:v>45520</c:v>
                </c:pt>
                <c:pt idx="152">
                  <c:v>45524</c:v>
                </c:pt>
                <c:pt idx="153">
                  <c:v>45525</c:v>
                </c:pt>
                <c:pt idx="154">
                  <c:v>45526</c:v>
                </c:pt>
                <c:pt idx="155">
                  <c:v>45527</c:v>
                </c:pt>
                <c:pt idx="156">
                  <c:v>45531</c:v>
                </c:pt>
                <c:pt idx="157">
                  <c:v>45532</c:v>
                </c:pt>
                <c:pt idx="158">
                  <c:v>45533</c:v>
                </c:pt>
                <c:pt idx="159">
                  <c:v>45534</c:v>
                </c:pt>
                <c:pt idx="160">
                  <c:v>45538</c:v>
                </c:pt>
                <c:pt idx="161">
                  <c:v>45539</c:v>
                </c:pt>
                <c:pt idx="162">
                  <c:v>45540</c:v>
                </c:pt>
                <c:pt idx="163">
                  <c:v>45541</c:v>
                </c:pt>
                <c:pt idx="164">
                  <c:v>45545</c:v>
                </c:pt>
                <c:pt idx="165">
                  <c:v>45546</c:v>
                </c:pt>
                <c:pt idx="166">
                  <c:v>45547</c:v>
                </c:pt>
                <c:pt idx="167">
                  <c:v>45548</c:v>
                </c:pt>
                <c:pt idx="168">
                  <c:v>45552</c:v>
                </c:pt>
                <c:pt idx="169">
                  <c:v>45553</c:v>
                </c:pt>
                <c:pt idx="170">
                  <c:v>45554</c:v>
                </c:pt>
                <c:pt idx="171">
                  <c:v>45555</c:v>
                </c:pt>
                <c:pt idx="172">
                  <c:v>45559</c:v>
                </c:pt>
                <c:pt idx="173">
                  <c:v>45560</c:v>
                </c:pt>
                <c:pt idx="174">
                  <c:v>45561</c:v>
                </c:pt>
                <c:pt idx="175">
                  <c:v>45562</c:v>
                </c:pt>
                <c:pt idx="176">
                  <c:v>45566</c:v>
                </c:pt>
                <c:pt idx="177">
                  <c:v>45567</c:v>
                </c:pt>
                <c:pt idx="178">
                  <c:v>45568</c:v>
                </c:pt>
                <c:pt idx="179">
                  <c:v>45569</c:v>
                </c:pt>
                <c:pt idx="180">
                  <c:v>45573</c:v>
                </c:pt>
                <c:pt idx="181">
                  <c:v>45574</c:v>
                </c:pt>
                <c:pt idx="182">
                  <c:v>45575</c:v>
                </c:pt>
                <c:pt idx="183">
                  <c:v>45576</c:v>
                </c:pt>
                <c:pt idx="184">
                  <c:v>45580</c:v>
                </c:pt>
                <c:pt idx="185">
                  <c:v>45581</c:v>
                </c:pt>
                <c:pt idx="186">
                  <c:v>45582</c:v>
                </c:pt>
                <c:pt idx="187">
                  <c:v>45583</c:v>
                </c:pt>
                <c:pt idx="188">
                  <c:v>45587</c:v>
                </c:pt>
                <c:pt idx="189">
                  <c:v>45588</c:v>
                </c:pt>
                <c:pt idx="190">
                  <c:v>45589</c:v>
                </c:pt>
                <c:pt idx="191">
                  <c:v>45590</c:v>
                </c:pt>
                <c:pt idx="192">
                  <c:v>45594</c:v>
                </c:pt>
                <c:pt idx="193">
                  <c:v>45595</c:v>
                </c:pt>
                <c:pt idx="194">
                  <c:v>45596</c:v>
                </c:pt>
                <c:pt idx="195">
                  <c:v>45597</c:v>
                </c:pt>
                <c:pt idx="196">
                  <c:v>45602</c:v>
                </c:pt>
                <c:pt idx="197">
                  <c:v>45603</c:v>
                </c:pt>
                <c:pt idx="198">
                  <c:v>45604</c:v>
                </c:pt>
                <c:pt idx="199">
                  <c:v>45608</c:v>
                </c:pt>
                <c:pt idx="200">
                  <c:v>45609</c:v>
                </c:pt>
                <c:pt idx="201">
                  <c:v>45610</c:v>
                </c:pt>
                <c:pt idx="202">
                  <c:v>45611</c:v>
                </c:pt>
                <c:pt idx="203">
                  <c:v>45615</c:v>
                </c:pt>
                <c:pt idx="204">
                  <c:v>45616</c:v>
                </c:pt>
                <c:pt idx="205">
                  <c:v>45617</c:v>
                </c:pt>
                <c:pt idx="206">
                  <c:v>45618</c:v>
                </c:pt>
                <c:pt idx="207">
                  <c:v>45622</c:v>
                </c:pt>
                <c:pt idx="208">
                  <c:v>45623</c:v>
                </c:pt>
                <c:pt idx="209">
                  <c:v>45625</c:v>
                </c:pt>
                <c:pt idx="210">
                  <c:v>45629</c:v>
                </c:pt>
                <c:pt idx="211">
                  <c:v>45630</c:v>
                </c:pt>
                <c:pt idx="212">
                  <c:v>45631</c:v>
                </c:pt>
                <c:pt idx="213">
                  <c:v>45632</c:v>
                </c:pt>
                <c:pt idx="214">
                  <c:v>45636</c:v>
                </c:pt>
                <c:pt idx="215">
                  <c:v>45637</c:v>
                </c:pt>
                <c:pt idx="216">
                  <c:v>45638</c:v>
                </c:pt>
                <c:pt idx="217">
                  <c:v>45639</c:v>
                </c:pt>
                <c:pt idx="218">
                  <c:v>45643</c:v>
                </c:pt>
                <c:pt idx="219">
                  <c:v>45644</c:v>
                </c:pt>
                <c:pt idx="220">
                  <c:v>45645</c:v>
                </c:pt>
                <c:pt idx="221">
                  <c:v>45646</c:v>
                </c:pt>
                <c:pt idx="222">
                  <c:v>45650</c:v>
                </c:pt>
                <c:pt idx="223">
                  <c:v>45652</c:v>
                </c:pt>
                <c:pt idx="224">
                  <c:v>45653</c:v>
                </c:pt>
                <c:pt idx="225">
                  <c:v>45667</c:v>
                </c:pt>
                <c:pt idx="226">
                  <c:v>45671</c:v>
                </c:pt>
                <c:pt idx="227">
                  <c:v>45672</c:v>
                </c:pt>
                <c:pt idx="228">
                  <c:v>45673</c:v>
                </c:pt>
                <c:pt idx="229">
                  <c:v>45674</c:v>
                </c:pt>
                <c:pt idx="230">
                  <c:v>45678</c:v>
                </c:pt>
                <c:pt idx="231">
                  <c:v>45679</c:v>
                </c:pt>
                <c:pt idx="232">
                  <c:v>45680</c:v>
                </c:pt>
                <c:pt idx="233">
                  <c:v>45681</c:v>
                </c:pt>
                <c:pt idx="234">
                  <c:v>45685</c:v>
                </c:pt>
                <c:pt idx="235">
                  <c:v>45686</c:v>
                </c:pt>
                <c:pt idx="236">
                  <c:v>45687</c:v>
                </c:pt>
                <c:pt idx="237">
                  <c:v>45688</c:v>
                </c:pt>
                <c:pt idx="238">
                  <c:v>45692</c:v>
                </c:pt>
                <c:pt idx="239">
                  <c:v>45693</c:v>
                </c:pt>
                <c:pt idx="240">
                  <c:v>45694</c:v>
                </c:pt>
                <c:pt idx="241">
                  <c:v>45695</c:v>
                </c:pt>
                <c:pt idx="242">
                  <c:v>45699</c:v>
                </c:pt>
                <c:pt idx="243">
                  <c:v>45700</c:v>
                </c:pt>
                <c:pt idx="244">
                  <c:v>45701</c:v>
                </c:pt>
                <c:pt idx="245">
                  <c:v>45702</c:v>
                </c:pt>
                <c:pt idx="246">
                  <c:v>45706</c:v>
                </c:pt>
                <c:pt idx="247">
                  <c:v>45707</c:v>
                </c:pt>
                <c:pt idx="248">
                  <c:v>45708</c:v>
                </c:pt>
                <c:pt idx="249">
                  <c:v>45709</c:v>
                </c:pt>
                <c:pt idx="250">
                  <c:v>45713</c:v>
                </c:pt>
                <c:pt idx="251">
                  <c:v>45714</c:v>
                </c:pt>
                <c:pt idx="252">
                  <c:v>45715</c:v>
                </c:pt>
                <c:pt idx="253">
                  <c:v>45716</c:v>
                </c:pt>
                <c:pt idx="254">
                  <c:v>45720</c:v>
                </c:pt>
                <c:pt idx="255">
                  <c:v>45721</c:v>
                </c:pt>
                <c:pt idx="256">
                  <c:v>45722</c:v>
                </c:pt>
                <c:pt idx="257">
                  <c:v>45723</c:v>
                </c:pt>
                <c:pt idx="258">
                  <c:v>45727</c:v>
                </c:pt>
                <c:pt idx="259">
                  <c:v>45728</c:v>
                </c:pt>
                <c:pt idx="260">
                  <c:v>45729</c:v>
                </c:pt>
                <c:pt idx="261">
                  <c:v>45730</c:v>
                </c:pt>
                <c:pt idx="262">
                  <c:v>45734</c:v>
                </c:pt>
                <c:pt idx="263">
                  <c:v>45735</c:v>
                </c:pt>
                <c:pt idx="264">
                  <c:v>45736</c:v>
                </c:pt>
                <c:pt idx="265">
                  <c:v>45737</c:v>
                </c:pt>
                <c:pt idx="266">
                  <c:v>45741</c:v>
                </c:pt>
                <c:pt idx="267">
                  <c:v>45742</c:v>
                </c:pt>
                <c:pt idx="268">
                  <c:v>45743</c:v>
                </c:pt>
                <c:pt idx="269">
                  <c:v>45744</c:v>
                </c:pt>
                <c:pt idx="270">
                  <c:v>45748</c:v>
                </c:pt>
                <c:pt idx="271">
                  <c:v>45749</c:v>
                </c:pt>
                <c:pt idx="272">
                  <c:v>45750</c:v>
                </c:pt>
                <c:pt idx="273">
                  <c:v>45751</c:v>
                </c:pt>
                <c:pt idx="274">
                  <c:v>45755</c:v>
                </c:pt>
                <c:pt idx="275">
                  <c:v>45756</c:v>
                </c:pt>
                <c:pt idx="276">
                  <c:v>45757</c:v>
                </c:pt>
                <c:pt idx="277">
                  <c:v>45758</c:v>
                </c:pt>
                <c:pt idx="278">
                  <c:v>45762</c:v>
                </c:pt>
                <c:pt idx="279">
                  <c:v>45763</c:v>
                </c:pt>
                <c:pt idx="280">
                  <c:v>45764</c:v>
                </c:pt>
                <c:pt idx="281">
                  <c:v>45769</c:v>
                </c:pt>
                <c:pt idx="282">
                  <c:v>45770</c:v>
                </c:pt>
                <c:pt idx="283">
                  <c:v>45771</c:v>
                </c:pt>
                <c:pt idx="284">
                  <c:v>45772</c:v>
                </c:pt>
                <c:pt idx="285">
                  <c:v>45776</c:v>
                </c:pt>
                <c:pt idx="286">
                  <c:v>45777</c:v>
                </c:pt>
                <c:pt idx="287">
                  <c:v>45778</c:v>
                </c:pt>
                <c:pt idx="288">
                  <c:v>45783</c:v>
                </c:pt>
                <c:pt idx="289">
                  <c:v>45784</c:v>
                </c:pt>
                <c:pt idx="290">
                  <c:v>45785</c:v>
                </c:pt>
                <c:pt idx="291">
                  <c:v>45790</c:v>
                </c:pt>
                <c:pt idx="292">
                  <c:v>45791</c:v>
                </c:pt>
                <c:pt idx="293">
                  <c:v>45792</c:v>
                </c:pt>
                <c:pt idx="294">
                  <c:v>45793</c:v>
                </c:pt>
                <c:pt idx="295">
                  <c:v>45797</c:v>
                </c:pt>
                <c:pt idx="296">
                  <c:v>45798</c:v>
                </c:pt>
                <c:pt idx="297">
                  <c:v>45799</c:v>
                </c:pt>
                <c:pt idx="298">
                  <c:v>45800</c:v>
                </c:pt>
                <c:pt idx="299">
                  <c:v>45804</c:v>
                </c:pt>
                <c:pt idx="300">
                  <c:v>45805</c:v>
                </c:pt>
                <c:pt idx="301">
                  <c:v>45806</c:v>
                </c:pt>
                <c:pt idx="302">
                  <c:v>45807</c:v>
                </c:pt>
                <c:pt idx="303">
                  <c:v>45811</c:v>
                </c:pt>
                <c:pt idx="304">
                  <c:v>45812</c:v>
                </c:pt>
                <c:pt idx="305">
                  <c:v>45813</c:v>
                </c:pt>
                <c:pt idx="306">
                  <c:v>45814</c:v>
                </c:pt>
                <c:pt idx="307">
                  <c:v>45818</c:v>
                </c:pt>
                <c:pt idx="308">
                  <c:v>45819</c:v>
                </c:pt>
                <c:pt idx="309">
                  <c:v>45820</c:v>
                </c:pt>
                <c:pt idx="310">
                  <c:v>45825</c:v>
                </c:pt>
                <c:pt idx="311">
                  <c:v>45826</c:v>
                </c:pt>
                <c:pt idx="312">
                  <c:v>45828</c:v>
                </c:pt>
                <c:pt idx="313">
                  <c:v>45832</c:v>
                </c:pt>
                <c:pt idx="314">
                  <c:v>45833</c:v>
                </c:pt>
                <c:pt idx="315">
                  <c:v>45834</c:v>
                </c:pt>
                <c:pt idx="316">
                  <c:v>45835</c:v>
                </c:pt>
                <c:pt idx="317">
                  <c:v>45839</c:v>
                </c:pt>
                <c:pt idx="318">
                  <c:v>45840</c:v>
                </c:pt>
                <c:pt idx="319">
                  <c:v>45841</c:v>
                </c:pt>
                <c:pt idx="320">
                  <c:v>45846</c:v>
                </c:pt>
                <c:pt idx="321">
                  <c:v>45847</c:v>
                </c:pt>
                <c:pt idx="322">
                  <c:v>45848</c:v>
                </c:pt>
                <c:pt idx="323">
                  <c:v>45849</c:v>
                </c:pt>
                <c:pt idx="324">
                  <c:v>45853</c:v>
                </c:pt>
                <c:pt idx="325">
                  <c:v>45854</c:v>
                </c:pt>
                <c:pt idx="326">
                  <c:v>45855</c:v>
                </c:pt>
                <c:pt idx="327">
                  <c:v>45856</c:v>
                </c:pt>
                <c:pt idx="328">
                  <c:v>45860</c:v>
                </c:pt>
                <c:pt idx="329">
                  <c:v>45861</c:v>
                </c:pt>
                <c:pt idx="330">
                  <c:v>45862</c:v>
                </c:pt>
                <c:pt idx="331">
                  <c:v>45863</c:v>
                </c:pt>
                <c:pt idx="332">
                  <c:v>45867</c:v>
                </c:pt>
                <c:pt idx="333">
                  <c:v>45868</c:v>
                </c:pt>
                <c:pt idx="334">
                  <c:v>45869</c:v>
                </c:pt>
                <c:pt idx="335">
                  <c:v>45870</c:v>
                </c:pt>
                <c:pt idx="336">
                  <c:v>45874</c:v>
                </c:pt>
                <c:pt idx="337">
                  <c:v>45875</c:v>
                </c:pt>
                <c:pt idx="338">
                  <c:v>45876</c:v>
                </c:pt>
                <c:pt idx="339">
                  <c:v>45877</c:v>
                </c:pt>
                <c:pt idx="340">
                  <c:v>45881</c:v>
                </c:pt>
                <c:pt idx="341">
                  <c:v>45882</c:v>
                </c:pt>
                <c:pt idx="342">
                  <c:v>45883</c:v>
                </c:pt>
                <c:pt idx="343">
                  <c:v>45884</c:v>
                </c:pt>
                <c:pt idx="344">
                  <c:v>45888</c:v>
                </c:pt>
                <c:pt idx="345">
                  <c:v>45889</c:v>
                </c:pt>
                <c:pt idx="346">
                  <c:v>45890</c:v>
                </c:pt>
                <c:pt idx="347">
                  <c:v>45891</c:v>
                </c:pt>
                <c:pt idx="348">
                  <c:v>45895</c:v>
                </c:pt>
                <c:pt idx="349">
                  <c:v>45896</c:v>
                </c:pt>
                <c:pt idx="350">
                  <c:v>45897</c:v>
                </c:pt>
                <c:pt idx="351">
                  <c:v>45898</c:v>
                </c:pt>
                <c:pt idx="352">
                  <c:v>45902</c:v>
                </c:pt>
                <c:pt idx="353">
                  <c:v>45903</c:v>
                </c:pt>
                <c:pt idx="354">
                  <c:v>45904</c:v>
                </c:pt>
                <c:pt idx="355">
                  <c:v>45905</c:v>
                </c:pt>
                <c:pt idx="356">
                  <c:v>45909</c:v>
                </c:pt>
                <c:pt idx="357">
                  <c:v>45910</c:v>
                </c:pt>
                <c:pt idx="358">
                  <c:v>45911</c:v>
                </c:pt>
                <c:pt idx="359">
                  <c:v>45912</c:v>
                </c:pt>
                <c:pt idx="360">
                  <c:v>45916</c:v>
                </c:pt>
                <c:pt idx="361">
                  <c:v>45917</c:v>
                </c:pt>
                <c:pt idx="362">
                  <c:v>45918</c:v>
                </c:pt>
                <c:pt idx="363">
                  <c:v>45919</c:v>
                </c:pt>
                <c:pt idx="364">
                  <c:v>45923</c:v>
                </c:pt>
                <c:pt idx="365">
                  <c:v>45924</c:v>
                </c:pt>
                <c:pt idx="366">
                  <c:v>45925</c:v>
                </c:pt>
                <c:pt idx="367">
                  <c:v>45926</c:v>
                </c:pt>
                <c:pt idx="368">
                  <c:v>45930</c:v>
                </c:pt>
              </c:numCache>
            </c:numRef>
          </c:cat>
          <c:val>
            <c:numRef>
              <c:f>'Log Returns'!$T$3:$T$371</c:f>
              <c:numCache>
                <c:formatCode>0.00%</c:formatCode>
                <c:ptCount val="369"/>
                <c:pt idx="0">
                  <c:v>-9.5394614607094294E-2</c:v>
                </c:pt>
                <c:pt idx="1">
                  <c:v>-7.5396311670643243E-2</c:v>
                </c:pt>
                <c:pt idx="2">
                  <c:v>-6.6383549634098787E-2</c:v>
                </c:pt>
                <c:pt idx="3">
                  <c:v>-8.4091271031565912E-2</c:v>
                </c:pt>
                <c:pt idx="4">
                  <c:v>-0.13007573498809569</c:v>
                </c:pt>
                <c:pt idx="5">
                  <c:v>-0.10367039886233616</c:v>
                </c:pt>
                <c:pt idx="6">
                  <c:v>-9.4610451928957368E-2</c:v>
                </c:pt>
                <c:pt idx="7">
                  <c:v>-7.0132331559311784E-2</c:v>
                </c:pt>
                <c:pt idx="8">
                  <c:v>-0.19974608031100316</c:v>
                </c:pt>
                <c:pt idx="9">
                  <c:v>-0.20876061966726198</c:v>
                </c:pt>
                <c:pt idx="10">
                  <c:v>-0.20487808548706471</c:v>
                </c:pt>
                <c:pt idx="11">
                  <c:v>-0.19811944783400373</c:v>
                </c:pt>
                <c:pt idx="12">
                  <c:v>-0.16390074824240922</c:v>
                </c:pt>
                <c:pt idx="13">
                  <c:v>-0.14372583238646897</c:v>
                </c:pt>
                <c:pt idx="14">
                  <c:v>-0.11678384570511732</c:v>
                </c:pt>
                <c:pt idx="15">
                  <c:v>-0.11494644190381233</c:v>
                </c:pt>
                <c:pt idx="16">
                  <c:v>-0.12408235212115247</c:v>
                </c:pt>
                <c:pt idx="17">
                  <c:v>-9.992606914042837E-2</c:v>
                </c:pt>
                <c:pt idx="18">
                  <c:v>-0.11900114753721787</c:v>
                </c:pt>
                <c:pt idx="19">
                  <c:v>-9.8076372740699927E-2</c:v>
                </c:pt>
                <c:pt idx="20">
                  <c:v>-8.9580371860172647E-2</c:v>
                </c:pt>
                <c:pt idx="21">
                  <c:v>-6.5951887878203316E-2</c:v>
                </c:pt>
                <c:pt idx="22">
                  <c:v>-7.5508136490623282E-2</c:v>
                </c:pt>
                <c:pt idx="23">
                  <c:v>-9.7194681669987848E-2</c:v>
                </c:pt>
                <c:pt idx="24">
                  <c:v>-8.3639121397232688E-2</c:v>
                </c:pt>
                <c:pt idx="25">
                  <c:v>5.4253525000730815E-2</c:v>
                </c:pt>
                <c:pt idx="26">
                  <c:v>5.4566195361743237E-2</c:v>
                </c:pt>
                <c:pt idx="27">
                  <c:v>6.0334932725446613E-2</c:v>
                </c:pt>
                <c:pt idx="28">
                  <c:v>8.36854983450116E-2</c:v>
                </c:pt>
                <c:pt idx="29">
                  <c:v>8.1679590912230565E-2</c:v>
                </c:pt>
                <c:pt idx="30">
                  <c:v>8.6000394158822199E-2</c:v>
                </c:pt>
                <c:pt idx="31">
                  <c:v>8.3666101533883416E-2</c:v>
                </c:pt>
                <c:pt idx="32">
                  <c:v>5.9132382020405862E-2</c:v>
                </c:pt>
                <c:pt idx="33">
                  <c:v>5.6227438707339927E-2</c:v>
                </c:pt>
                <c:pt idx="34">
                  <c:v>3.6837922715749101E-2</c:v>
                </c:pt>
                <c:pt idx="35">
                  <c:v>2.2812244282470421E-2</c:v>
                </c:pt>
                <c:pt idx="36">
                  <c:v>-9.4463657216480174E-3</c:v>
                </c:pt>
                <c:pt idx="37">
                  <c:v>-1.5694298388328802E-2</c:v>
                </c:pt>
                <c:pt idx="38">
                  <c:v>-9.5958653286585367E-4</c:v>
                </c:pt>
                <c:pt idx="39">
                  <c:v>1.3917610452345613E-2</c:v>
                </c:pt>
                <c:pt idx="40">
                  <c:v>2.4265341555860589E-2</c:v>
                </c:pt>
                <c:pt idx="41">
                  <c:v>8.7102309669292478E-3</c:v>
                </c:pt>
                <c:pt idx="42">
                  <c:v>1.8076255434563215E-2</c:v>
                </c:pt>
                <c:pt idx="43">
                  <c:v>2.9907522432093176E-2</c:v>
                </c:pt>
                <c:pt idx="44">
                  <c:v>4.0993100848488298E-2</c:v>
                </c:pt>
                <c:pt idx="45">
                  <c:v>-2.491989506364671E-2</c:v>
                </c:pt>
                <c:pt idx="46">
                  <c:v>-2.7330676269409781E-2</c:v>
                </c:pt>
                <c:pt idx="47">
                  <c:v>-2.1404734228440744E-2</c:v>
                </c:pt>
                <c:pt idx="48">
                  <c:v>-1.5001625602009893E-2</c:v>
                </c:pt>
                <c:pt idx="49">
                  <c:v>-1.0756626927350445E-2</c:v>
                </c:pt>
                <c:pt idx="50">
                  <c:v>2.4443290323621861E-3</c:v>
                </c:pt>
                <c:pt idx="51">
                  <c:v>1.4452512532724889E-2</c:v>
                </c:pt>
                <c:pt idx="52">
                  <c:v>1.1507423417508888E-2</c:v>
                </c:pt>
                <c:pt idx="53">
                  <c:v>3.3308962162218715E-2</c:v>
                </c:pt>
                <c:pt idx="54">
                  <c:v>1.7327562067027517E-2</c:v>
                </c:pt>
                <c:pt idx="55">
                  <c:v>-8.0667372134039083E-3</c:v>
                </c:pt>
                <c:pt idx="56">
                  <c:v>-1.867113569757179E-2</c:v>
                </c:pt>
                <c:pt idx="57">
                  <c:v>-1.6914559135694032E-2</c:v>
                </c:pt>
                <c:pt idx="58">
                  <c:v>-4.7600591621264933E-3</c:v>
                </c:pt>
                <c:pt idx="59">
                  <c:v>-1.9228998973234226E-2</c:v>
                </c:pt>
                <c:pt idx="60">
                  <c:v>-3.2424064122038389E-2</c:v>
                </c:pt>
                <c:pt idx="61">
                  <c:v>-5.6603589123188865E-2</c:v>
                </c:pt>
                <c:pt idx="62">
                  <c:v>-8.2458679368032865E-3</c:v>
                </c:pt>
                <c:pt idx="63">
                  <c:v>-2.3103421315291875E-2</c:v>
                </c:pt>
                <c:pt idx="64">
                  <c:v>-1.2442528071825956E-2</c:v>
                </c:pt>
                <c:pt idx="65">
                  <c:v>-1.7249312805302536E-2</c:v>
                </c:pt>
                <c:pt idx="66">
                  <c:v>-2.1424524383735735E-2</c:v>
                </c:pt>
                <c:pt idx="67">
                  <c:v>-1.3470936207909335E-2</c:v>
                </c:pt>
                <c:pt idx="68">
                  <c:v>-8.1351244079567436E-3</c:v>
                </c:pt>
                <c:pt idx="69">
                  <c:v>7.2912629246482683E-3</c:v>
                </c:pt>
                <c:pt idx="70">
                  <c:v>-6.081055890175188E-3</c:v>
                </c:pt>
                <c:pt idx="71">
                  <c:v>-4.2136898276018994E-4</c:v>
                </c:pt>
                <c:pt idx="72">
                  <c:v>1.6079704375113833E-2</c:v>
                </c:pt>
                <c:pt idx="73">
                  <c:v>2.3951155702229561E-2</c:v>
                </c:pt>
                <c:pt idx="74">
                  <c:v>3.2112416100692591E-2</c:v>
                </c:pt>
                <c:pt idx="75">
                  <c:v>1.9305381952772628E-2</c:v>
                </c:pt>
                <c:pt idx="76">
                  <c:v>1.4284072012260406E-2</c:v>
                </c:pt>
                <c:pt idx="77">
                  <c:v>2.9151806213106719E-2</c:v>
                </c:pt>
                <c:pt idx="78">
                  <c:v>4.3722391095467467E-2</c:v>
                </c:pt>
                <c:pt idx="79">
                  <c:v>2.4845729210272345E-2</c:v>
                </c:pt>
                <c:pt idx="80">
                  <c:v>2.5358399733797547E-2</c:v>
                </c:pt>
                <c:pt idx="81">
                  <c:v>-6.034726182648633E-3</c:v>
                </c:pt>
                <c:pt idx="82">
                  <c:v>-2.0310083936897204E-4</c:v>
                </c:pt>
                <c:pt idx="83">
                  <c:v>4.6935912673001928E-2</c:v>
                </c:pt>
                <c:pt idx="84">
                  <c:v>1.5891234195195711E-2</c:v>
                </c:pt>
                <c:pt idx="85">
                  <c:v>1.738434566928394E-2</c:v>
                </c:pt>
                <c:pt idx="86">
                  <c:v>-2.1154133710490027E-3</c:v>
                </c:pt>
                <c:pt idx="87">
                  <c:v>-1.6196845441002403E-2</c:v>
                </c:pt>
                <c:pt idx="88">
                  <c:v>2.6864235827347882E-3</c:v>
                </c:pt>
                <c:pt idx="89">
                  <c:v>3.9517829101985216E-3</c:v>
                </c:pt>
                <c:pt idx="90">
                  <c:v>-5.0852078567976619E-3</c:v>
                </c:pt>
                <c:pt idx="91">
                  <c:v>-2.5688648800012242E-2</c:v>
                </c:pt>
                <c:pt idx="92">
                  <c:v>-1.4658723083044722E-2</c:v>
                </c:pt>
                <c:pt idx="93">
                  <c:v>-3.2617801927717717E-2</c:v>
                </c:pt>
                <c:pt idx="94">
                  <c:v>-4.3930217224937333E-2</c:v>
                </c:pt>
                <c:pt idx="95">
                  <c:v>-6.3352320223157829E-2</c:v>
                </c:pt>
                <c:pt idx="96">
                  <c:v>-5.3717374865882635E-2</c:v>
                </c:pt>
                <c:pt idx="97">
                  <c:v>-3.0570899076610012E-2</c:v>
                </c:pt>
                <c:pt idx="98">
                  <c:v>-1.2811119495175853E-2</c:v>
                </c:pt>
                <c:pt idx="99">
                  <c:v>8.8966494480100422E-4</c:v>
                </c:pt>
                <c:pt idx="100">
                  <c:v>-2.0107898604518289E-2</c:v>
                </c:pt>
                <c:pt idx="101">
                  <c:v>-3.4022298848320136E-2</c:v>
                </c:pt>
                <c:pt idx="102">
                  <c:v>-5.2779378520960991E-2</c:v>
                </c:pt>
                <c:pt idx="103">
                  <c:v>-6.5747993598006149E-2</c:v>
                </c:pt>
                <c:pt idx="104">
                  <c:v>-4.4856966379606934E-2</c:v>
                </c:pt>
                <c:pt idx="105">
                  <c:v>-6.7395561989624805E-2</c:v>
                </c:pt>
                <c:pt idx="106">
                  <c:v>-7.9929354737578603E-2</c:v>
                </c:pt>
                <c:pt idx="107">
                  <c:v>-0.10231778308702101</c:v>
                </c:pt>
                <c:pt idx="108">
                  <c:v>-0.10047488305283833</c:v>
                </c:pt>
                <c:pt idx="109">
                  <c:v>-9.1410606381695278E-2</c:v>
                </c:pt>
                <c:pt idx="110">
                  <c:v>-6.3662124839823309E-2</c:v>
                </c:pt>
                <c:pt idx="111">
                  <c:v>-3.960522536304454E-2</c:v>
                </c:pt>
                <c:pt idx="112">
                  <c:v>-6.0087838313854884E-2</c:v>
                </c:pt>
                <c:pt idx="113">
                  <c:v>-5.0993716388487743E-2</c:v>
                </c:pt>
                <c:pt idx="114">
                  <c:v>-7.23146735440309E-2</c:v>
                </c:pt>
                <c:pt idx="115">
                  <c:v>-7.4486723845833186E-2</c:v>
                </c:pt>
                <c:pt idx="116">
                  <c:v>-9.9367830663310952E-2</c:v>
                </c:pt>
                <c:pt idx="117">
                  <c:v>-0.11884079664500027</c:v>
                </c:pt>
                <c:pt idx="118">
                  <c:v>-7.4756467949558564E-2</c:v>
                </c:pt>
                <c:pt idx="119">
                  <c:v>-0.12623594841908109</c:v>
                </c:pt>
                <c:pt idx="120">
                  <c:v>-5.206591790744098E-2</c:v>
                </c:pt>
                <c:pt idx="121">
                  <c:v>-3.520340195849922E-2</c:v>
                </c:pt>
                <c:pt idx="122">
                  <c:v>-2.7253281312402348E-2</c:v>
                </c:pt>
                <c:pt idx="123">
                  <c:v>-5.4875694946445123E-3</c:v>
                </c:pt>
                <c:pt idx="124">
                  <c:v>-1.6635070589816666E-2</c:v>
                </c:pt>
                <c:pt idx="125">
                  <c:v>1.2730657893423446E-2</c:v>
                </c:pt>
                <c:pt idx="126">
                  <c:v>6.5198709997200625E-3</c:v>
                </c:pt>
                <c:pt idx="127">
                  <c:v>-1.5513274235045602E-2</c:v>
                </c:pt>
                <c:pt idx="128">
                  <c:v>-4.8353425986372725E-2</c:v>
                </c:pt>
                <c:pt idx="129">
                  <c:v>-3.1170457191165134E-3</c:v>
                </c:pt>
                <c:pt idx="130">
                  <c:v>1.336751972860315E-3</c:v>
                </c:pt>
                <c:pt idx="131">
                  <c:v>2.4302963278918246E-2</c:v>
                </c:pt>
                <c:pt idx="132">
                  <c:v>2.1990975679853968E-2</c:v>
                </c:pt>
                <c:pt idx="133">
                  <c:v>5.3293844197241182E-2</c:v>
                </c:pt>
                <c:pt idx="134">
                  <c:v>4.9003002959486612E-2</c:v>
                </c:pt>
                <c:pt idx="135">
                  <c:v>1.5667044562446383E-2</c:v>
                </c:pt>
                <c:pt idx="136">
                  <c:v>5.2753033633693422E-2</c:v>
                </c:pt>
                <c:pt idx="137">
                  <c:v>1.2438991500795365E-2</c:v>
                </c:pt>
                <c:pt idx="138">
                  <c:v>-1.2420925428290912E-2</c:v>
                </c:pt>
                <c:pt idx="139">
                  <c:v>-9.0331230245901866E-5</c:v>
                </c:pt>
                <c:pt idx="140">
                  <c:v>8.7187733030199668E-5</c:v>
                </c:pt>
                <c:pt idx="141">
                  <c:v>3.5541648020738094E-2</c:v>
                </c:pt>
                <c:pt idx="142">
                  <c:v>-1.1379429233429656E-2</c:v>
                </c:pt>
                <c:pt idx="143">
                  <c:v>-3.4596086528591669E-2</c:v>
                </c:pt>
                <c:pt idx="144">
                  <c:v>-6.9137674203575056E-2</c:v>
                </c:pt>
                <c:pt idx="145">
                  <c:v>-4.9625788328793087E-2</c:v>
                </c:pt>
                <c:pt idx="146">
                  <c:v>-3.3111185864219989E-2</c:v>
                </c:pt>
                <c:pt idx="147">
                  <c:v>-4.2802159782947088E-2</c:v>
                </c:pt>
                <c:pt idx="148">
                  <c:v>-2.1323379806394923E-2</c:v>
                </c:pt>
                <c:pt idx="149">
                  <c:v>1.1127743899872771E-2</c:v>
                </c:pt>
                <c:pt idx="150">
                  <c:v>1.9536091670801038E-2</c:v>
                </c:pt>
                <c:pt idx="151">
                  <c:v>3.7144635877221839E-2</c:v>
                </c:pt>
                <c:pt idx="152">
                  <c:v>7.867530427320249E-2</c:v>
                </c:pt>
                <c:pt idx="153">
                  <c:v>0.11720196123423368</c:v>
                </c:pt>
                <c:pt idx="154">
                  <c:v>0.11849521422568982</c:v>
                </c:pt>
                <c:pt idx="155">
                  <c:v>0.12476940998543028</c:v>
                </c:pt>
                <c:pt idx="156">
                  <c:v>0.12929654042037356</c:v>
                </c:pt>
                <c:pt idx="157">
                  <c:v>9.0248413766958732E-2</c:v>
                </c:pt>
                <c:pt idx="158">
                  <c:v>9.6819847210739343E-2</c:v>
                </c:pt>
                <c:pt idx="159">
                  <c:v>0.12458363023250138</c:v>
                </c:pt>
                <c:pt idx="160">
                  <c:v>0.11833478522602493</c:v>
                </c:pt>
                <c:pt idx="161">
                  <c:v>0.13802951560119309</c:v>
                </c:pt>
                <c:pt idx="162">
                  <c:v>0.12839443401571657</c:v>
                </c:pt>
                <c:pt idx="163">
                  <c:v>9.9328960016880713E-2</c:v>
                </c:pt>
                <c:pt idx="164">
                  <c:v>0.11369217411459544</c:v>
                </c:pt>
                <c:pt idx="165">
                  <c:v>9.2082621377843538E-2</c:v>
                </c:pt>
                <c:pt idx="166">
                  <c:v>7.2642055303713288E-2</c:v>
                </c:pt>
                <c:pt idx="167">
                  <c:v>3.8025218458001143E-2</c:v>
                </c:pt>
                <c:pt idx="168">
                  <c:v>4.9065340612324086E-2</c:v>
                </c:pt>
                <c:pt idx="169">
                  <c:v>2.7395171942463978E-2</c:v>
                </c:pt>
                <c:pt idx="170">
                  <c:v>3.0145982242466569E-2</c:v>
                </c:pt>
                <c:pt idx="171">
                  <c:v>4.5208877366838617E-2</c:v>
                </c:pt>
                <c:pt idx="172">
                  <c:v>5.2197963599659433E-2</c:v>
                </c:pt>
                <c:pt idx="173">
                  <c:v>4.9325301401638023E-2</c:v>
                </c:pt>
                <c:pt idx="174">
                  <c:v>6.8308294921227308E-2</c:v>
                </c:pt>
                <c:pt idx="175">
                  <c:v>6.1346915086899864E-2</c:v>
                </c:pt>
                <c:pt idx="176">
                  <c:v>6.1749035852955728E-2</c:v>
                </c:pt>
                <c:pt idx="177">
                  <c:v>8.6492511381146317E-2</c:v>
                </c:pt>
                <c:pt idx="178">
                  <c:v>0.11786595761887593</c:v>
                </c:pt>
                <c:pt idx="179">
                  <c:v>0.1374105196655471</c:v>
                </c:pt>
                <c:pt idx="180">
                  <c:v>0.15212494006161542</c:v>
                </c:pt>
                <c:pt idx="181">
                  <c:v>0.15466702207200006</c:v>
                </c:pt>
                <c:pt idx="182">
                  <c:v>0.14844700296980706</c:v>
                </c:pt>
                <c:pt idx="183">
                  <c:v>0.15281589559598238</c:v>
                </c:pt>
                <c:pt idx="184">
                  <c:v>0.13579743826015744</c:v>
                </c:pt>
                <c:pt idx="185">
                  <c:v>0.17037899203360568</c:v>
                </c:pt>
                <c:pt idx="186">
                  <c:v>0.17090064407059258</c:v>
                </c:pt>
                <c:pt idx="187">
                  <c:v>0.15645339245108755</c:v>
                </c:pt>
                <c:pt idx="188">
                  <c:v>0.12132510546766888</c:v>
                </c:pt>
                <c:pt idx="189">
                  <c:v>0.10790012639646106</c:v>
                </c:pt>
                <c:pt idx="190">
                  <c:v>0.10082524114539229</c:v>
                </c:pt>
                <c:pt idx="191">
                  <c:v>9.9272244443489741E-2</c:v>
                </c:pt>
                <c:pt idx="192">
                  <c:v>9.9824058965884407E-2</c:v>
                </c:pt>
                <c:pt idx="193">
                  <c:v>9.5711525764912347E-2</c:v>
                </c:pt>
                <c:pt idx="194">
                  <c:v>7.8860907778804154E-2</c:v>
                </c:pt>
                <c:pt idx="195">
                  <c:v>8.3191039499919822E-2</c:v>
                </c:pt>
                <c:pt idx="196">
                  <c:v>0.12402348386586831</c:v>
                </c:pt>
                <c:pt idx="197">
                  <c:v>0.11885932460525406</c:v>
                </c:pt>
                <c:pt idx="198">
                  <c:v>0.10091093986875108</c:v>
                </c:pt>
                <c:pt idx="199">
                  <c:v>0.10251137480071804</c:v>
                </c:pt>
                <c:pt idx="200">
                  <c:v>9.4322052813082952E-2</c:v>
                </c:pt>
                <c:pt idx="201">
                  <c:v>9.1879314423278402E-2</c:v>
                </c:pt>
                <c:pt idx="202">
                  <c:v>3.9440506662908402E-2</c:v>
                </c:pt>
                <c:pt idx="203">
                  <c:v>3.8002653082568873E-2</c:v>
                </c:pt>
                <c:pt idx="204">
                  <c:v>4.2225338551908909E-2</c:v>
                </c:pt>
                <c:pt idx="205">
                  <c:v>5.8868455309394767E-2</c:v>
                </c:pt>
                <c:pt idx="206">
                  <c:v>8.0993190083748015E-2</c:v>
                </c:pt>
                <c:pt idx="207">
                  <c:v>0.13425695596281145</c:v>
                </c:pt>
                <c:pt idx="208">
                  <c:v>0.14424902374237666</c:v>
                </c:pt>
                <c:pt idx="209">
                  <c:v>0.18102857431613609</c:v>
                </c:pt>
                <c:pt idx="210">
                  <c:v>0.16404007373991925</c:v>
                </c:pt>
                <c:pt idx="211">
                  <c:v>0.1748004930354061</c:v>
                </c:pt>
                <c:pt idx="212">
                  <c:v>0.15000939665950896</c:v>
                </c:pt>
                <c:pt idx="213">
                  <c:v>8.721695641872107E-2</c:v>
                </c:pt>
                <c:pt idx="214">
                  <c:v>2.2622130974612457E-2</c:v>
                </c:pt>
                <c:pt idx="215">
                  <c:v>2.8873187743504669E-2</c:v>
                </c:pt>
                <c:pt idx="216">
                  <c:v>5.5227270098555166E-2</c:v>
                </c:pt>
                <c:pt idx="217">
                  <c:v>4.9884925224518137E-2</c:v>
                </c:pt>
                <c:pt idx="218">
                  <c:v>5.549277464373812E-2</c:v>
                </c:pt>
                <c:pt idx="219">
                  <c:v>4.0624445206849061E-2</c:v>
                </c:pt>
                <c:pt idx="220">
                  <c:v>3.8771332623208227E-2</c:v>
                </c:pt>
                <c:pt idx="221">
                  <c:v>5.0870638360380027E-2</c:v>
                </c:pt>
                <c:pt idx="222">
                  <c:v>5.2838036195533872E-2</c:v>
                </c:pt>
                <c:pt idx="223">
                  <c:v>1.3472558227716615E-2</c:v>
                </c:pt>
                <c:pt idx="224">
                  <c:v>-4.4606415231503584E-2</c:v>
                </c:pt>
                <c:pt idx="225">
                  <c:v>-3.6032484665088405E-2</c:v>
                </c:pt>
                <c:pt idx="226">
                  <c:v>-6.2722831572323695E-2</c:v>
                </c:pt>
                <c:pt idx="227">
                  <c:v>-2.7127025758054674E-2</c:v>
                </c:pt>
                <c:pt idx="228">
                  <c:v>-2.899903403852536E-2</c:v>
                </c:pt>
                <c:pt idx="229">
                  <c:v>-1.4511527696232256E-2</c:v>
                </c:pt>
                <c:pt idx="230">
                  <c:v>4.968673847867762E-3</c:v>
                </c:pt>
                <c:pt idx="231">
                  <c:v>5.391067923327586E-2</c:v>
                </c:pt>
                <c:pt idx="232">
                  <c:v>4.2603649161769119E-2</c:v>
                </c:pt>
                <c:pt idx="233">
                  <c:v>1.4598910157820734E-2</c:v>
                </c:pt>
                <c:pt idx="234">
                  <c:v>-5.411592204538241E-2</c:v>
                </c:pt>
                <c:pt idx="235">
                  <c:v>-3.1812954803972338E-2</c:v>
                </c:pt>
                <c:pt idx="236">
                  <c:v>2.2826557218894297E-4</c:v>
                </c:pt>
                <c:pt idx="237">
                  <c:v>2.7275879077654037E-3</c:v>
                </c:pt>
                <c:pt idx="238">
                  <c:v>1.2861472255088829E-2</c:v>
                </c:pt>
                <c:pt idx="239">
                  <c:v>1.3657831496707979E-2</c:v>
                </c:pt>
                <c:pt idx="240">
                  <c:v>2.1715601568551186E-2</c:v>
                </c:pt>
                <c:pt idx="241">
                  <c:v>2.0007914816778379E-2</c:v>
                </c:pt>
                <c:pt idx="242">
                  <c:v>5.5643929805525225E-3</c:v>
                </c:pt>
                <c:pt idx="243">
                  <c:v>-1.7071886157254967E-2</c:v>
                </c:pt>
                <c:pt idx="244">
                  <c:v>-3.2793012919330608E-2</c:v>
                </c:pt>
                <c:pt idx="245">
                  <c:v>-4.0612608184398442E-2</c:v>
                </c:pt>
                <c:pt idx="246">
                  <c:v>-4.3140174425595347E-2</c:v>
                </c:pt>
                <c:pt idx="247">
                  <c:v>-4.9416214539196535E-2</c:v>
                </c:pt>
                <c:pt idx="248">
                  <c:v>-5.176259397880624E-2</c:v>
                </c:pt>
                <c:pt idx="249">
                  <c:v>-7.6972352285958875E-2</c:v>
                </c:pt>
                <c:pt idx="250">
                  <c:v>-8.4170824046828241E-2</c:v>
                </c:pt>
                <c:pt idx="251">
                  <c:v>-3.9070771073622702E-2</c:v>
                </c:pt>
                <c:pt idx="252">
                  <c:v>-6.2016243562184103E-2</c:v>
                </c:pt>
                <c:pt idx="253">
                  <c:v>-5.275878772854644E-2</c:v>
                </c:pt>
                <c:pt idx="254">
                  <c:v>-5.0634357863734027E-2</c:v>
                </c:pt>
                <c:pt idx="255">
                  <c:v>-7.139414024610212E-2</c:v>
                </c:pt>
                <c:pt idx="256">
                  <c:v>-7.9612850442884103E-2</c:v>
                </c:pt>
                <c:pt idx="257">
                  <c:v>-6.4022053167731963E-2</c:v>
                </c:pt>
                <c:pt idx="258">
                  <c:v>-0.11809010442961243</c:v>
                </c:pt>
                <c:pt idx="259">
                  <c:v>-0.14360847413542777</c:v>
                </c:pt>
                <c:pt idx="260">
                  <c:v>-0.147569443253317</c:v>
                </c:pt>
                <c:pt idx="261">
                  <c:v>-0.13602800371935692</c:v>
                </c:pt>
                <c:pt idx="262">
                  <c:v>-0.14980471621695282</c:v>
                </c:pt>
                <c:pt idx="263">
                  <c:v>-0.17022040559552884</c:v>
                </c:pt>
                <c:pt idx="264">
                  <c:v>-0.16486839062945713</c:v>
                </c:pt>
                <c:pt idx="265">
                  <c:v>-0.1389919127199126</c:v>
                </c:pt>
                <c:pt idx="266">
                  <c:v>-0.1016674517186807</c:v>
                </c:pt>
                <c:pt idx="267">
                  <c:v>-8.575846896157388E-2</c:v>
                </c:pt>
                <c:pt idx="268">
                  <c:v>-7.1117305896288202E-2</c:v>
                </c:pt>
                <c:pt idx="269">
                  <c:v>-7.1995343015802876E-2</c:v>
                </c:pt>
                <c:pt idx="270">
                  <c:v>-6.2108163774945831E-2</c:v>
                </c:pt>
                <c:pt idx="271">
                  <c:v>-7.3335418626956014E-2</c:v>
                </c:pt>
                <c:pt idx="272">
                  <c:v>-0.16379681994664325</c:v>
                </c:pt>
                <c:pt idx="273">
                  <c:v>-0.21277034939929812</c:v>
                </c:pt>
                <c:pt idx="274">
                  <c:v>-0.22257825213317459</c:v>
                </c:pt>
                <c:pt idx="275">
                  <c:v>-7.6398218294234987E-2</c:v>
                </c:pt>
                <c:pt idx="276">
                  <c:v>-7.1647247071434328E-2</c:v>
                </c:pt>
                <c:pt idx="277">
                  <c:v>-5.8702390440153421E-2</c:v>
                </c:pt>
                <c:pt idx="278">
                  <c:v>-0.10157801825858064</c:v>
                </c:pt>
                <c:pt idx="279">
                  <c:v>-0.102352435100363</c:v>
                </c:pt>
                <c:pt idx="280">
                  <c:v>-7.8528562925494469E-2</c:v>
                </c:pt>
                <c:pt idx="281">
                  <c:v>-0.12210265201870565</c:v>
                </c:pt>
                <c:pt idx="282">
                  <c:v>-0.11598690844467469</c:v>
                </c:pt>
                <c:pt idx="283">
                  <c:v>-9.8360306878075607E-2</c:v>
                </c:pt>
                <c:pt idx="284">
                  <c:v>-0.1019616304654766</c:v>
                </c:pt>
                <c:pt idx="285">
                  <c:v>-8.831929632142585E-2</c:v>
                </c:pt>
                <c:pt idx="286">
                  <c:v>-8.0287615348292943E-2</c:v>
                </c:pt>
                <c:pt idx="287">
                  <c:v>-0.10934581763554407</c:v>
                </c:pt>
                <c:pt idx="288">
                  <c:v>-7.8430281849627193E-2</c:v>
                </c:pt>
                <c:pt idx="289">
                  <c:v>-4.6825801471154392E-3</c:v>
                </c:pt>
                <c:pt idx="290">
                  <c:v>4.7933278196097676E-2</c:v>
                </c:pt>
                <c:pt idx="291">
                  <c:v>8.6234749792246879E-2</c:v>
                </c:pt>
                <c:pt idx="292">
                  <c:v>-6.283479318847345E-3</c:v>
                </c:pt>
                <c:pt idx="293">
                  <c:v>5.650406843265747E-2</c:v>
                </c:pt>
                <c:pt idx="294">
                  <c:v>4.7202022832611691E-2</c:v>
                </c:pt>
                <c:pt idx="295">
                  <c:v>7.437929096882831E-2</c:v>
                </c:pt>
                <c:pt idx="296">
                  <c:v>0.10073579816584188</c:v>
                </c:pt>
                <c:pt idx="297">
                  <c:v>9.2831418193192322E-2</c:v>
                </c:pt>
                <c:pt idx="298">
                  <c:v>0.12405837848567997</c:v>
                </c:pt>
                <c:pt idx="299">
                  <c:v>0.11386241972307522</c:v>
                </c:pt>
                <c:pt idx="300">
                  <c:v>8.409050970106742E-2</c:v>
                </c:pt>
                <c:pt idx="301">
                  <c:v>6.5935120194465166E-2</c:v>
                </c:pt>
                <c:pt idx="302">
                  <c:v>4.4467198797156507E-2</c:v>
                </c:pt>
                <c:pt idx="303">
                  <c:v>7.8429903371287885E-2</c:v>
                </c:pt>
                <c:pt idx="304">
                  <c:v>6.9537149357775552E-2</c:v>
                </c:pt>
                <c:pt idx="305">
                  <c:v>4.4728855100882814E-2</c:v>
                </c:pt>
                <c:pt idx="306">
                  <c:v>8.0458460618833036E-2</c:v>
                </c:pt>
                <c:pt idx="307">
                  <c:v>6.585780052258132E-2</c:v>
                </c:pt>
                <c:pt idx="308">
                  <c:v>9.5740734408356169E-3</c:v>
                </c:pt>
                <c:pt idx="309">
                  <c:v>4.0913036970806137E-2</c:v>
                </c:pt>
                <c:pt idx="310">
                  <c:v>-5.121015809923613E-3</c:v>
                </c:pt>
                <c:pt idx="311">
                  <c:v>1.4177866991988357E-2</c:v>
                </c:pt>
                <c:pt idx="312">
                  <c:v>2.0421190250053966E-2</c:v>
                </c:pt>
                <c:pt idx="313">
                  <c:v>4.6170689260639941E-2</c:v>
                </c:pt>
                <c:pt idx="314">
                  <c:v>5.6216983279316568E-2</c:v>
                </c:pt>
                <c:pt idx="315">
                  <c:v>6.9002169910321293E-2</c:v>
                </c:pt>
                <c:pt idx="316">
                  <c:v>5.5718687285643123E-2</c:v>
                </c:pt>
                <c:pt idx="317">
                  <c:v>7.3262858525384333E-2</c:v>
                </c:pt>
                <c:pt idx="318">
                  <c:v>6.9212882975713749E-2</c:v>
                </c:pt>
                <c:pt idx="319">
                  <c:v>9.7683130793731546E-2</c:v>
                </c:pt>
                <c:pt idx="320">
                  <c:v>5.8459513778129288E-2</c:v>
                </c:pt>
                <c:pt idx="321">
                  <c:v>6.4307030926627248E-2</c:v>
                </c:pt>
                <c:pt idx="322">
                  <c:v>5.7888230443927789E-2</c:v>
                </c:pt>
                <c:pt idx="323">
                  <c:v>1.2615215847435537E-2</c:v>
                </c:pt>
                <c:pt idx="324">
                  <c:v>2.075344117223369E-2</c:v>
                </c:pt>
                <c:pt idx="325">
                  <c:v>4.0152214510559926E-2</c:v>
                </c:pt>
                <c:pt idx="326">
                  <c:v>3.4678556303347603E-2</c:v>
                </c:pt>
                <c:pt idx="327">
                  <c:v>3.6692896152427407E-2</c:v>
                </c:pt>
                <c:pt idx="328">
                  <c:v>2.9713125882068279E-2</c:v>
                </c:pt>
                <c:pt idx="329">
                  <c:v>2.9037975473643958E-2</c:v>
                </c:pt>
                <c:pt idx="330">
                  <c:v>7.8574969296747853E-3</c:v>
                </c:pt>
                <c:pt idx="331">
                  <c:v>1.332283256212752E-2</c:v>
                </c:pt>
                <c:pt idx="332">
                  <c:v>3.0606620497028521E-3</c:v>
                </c:pt>
                <c:pt idx="333">
                  <c:v>4.4571445699932828E-2</c:v>
                </c:pt>
                <c:pt idx="334">
                  <c:v>2.6369769729499871E-2</c:v>
                </c:pt>
                <c:pt idx="335">
                  <c:v>2.1041337466906041E-3</c:v>
                </c:pt>
                <c:pt idx="336">
                  <c:v>-1.415084478796041E-2</c:v>
                </c:pt>
                <c:pt idx="337">
                  <c:v>2.575935883045485E-2</c:v>
                </c:pt>
                <c:pt idx="338">
                  <c:v>3.4607099177246879E-2</c:v>
                </c:pt>
                <c:pt idx="339">
                  <c:v>5.8508182803976218E-2</c:v>
                </c:pt>
                <c:pt idx="340">
                  <c:v>7.1646631957275941E-2</c:v>
                </c:pt>
                <c:pt idx="341">
                  <c:v>6.5766247602234942E-2</c:v>
                </c:pt>
                <c:pt idx="342">
                  <c:v>4.9124033187164726E-2</c:v>
                </c:pt>
                <c:pt idx="343">
                  <c:v>-8.3173646578480129E-3</c:v>
                </c:pt>
                <c:pt idx="344">
                  <c:v>9.1084157879083496E-3</c:v>
                </c:pt>
                <c:pt idx="345">
                  <c:v>9.9274801384516935E-3</c:v>
                </c:pt>
                <c:pt idx="346">
                  <c:v>1.9001200680559514E-3</c:v>
                </c:pt>
                <c:pt idx="347">
                  <c:v>8.4684389428199853E-3</c:v>
                </c:pt>
                <c:pt idx="348">
                  <c:v>1.8462462492320773E-2</c:v>
                </c:pt>
                <c:pt idx="349">
                  <c:v>1.8888014499573634E-2</c:v>
                </c:pt>
                <c:pt idx="350">
                  <c:v>-5.1551088984662487E-3</c:v>
                </c:pt>
                <c:pt idx="351">
                  <c:v>-4.3073421250324614E-3</c:v>
                </c:pt>
                <c:pt idx="352">
                  <c:v>1.1595292001585208E-2</c:v>
                </c:pt>
                <c:pt idx="353">
                  <c:v>1.3713701717844112E-2</c:v>
                </c:pt>
                <c:pt idx="354">
                  <c:v>-7.8429288753084792E-3</c:v>
                </c:pt>
                <c:pt idx="355">
                  <c:v>-3.0165233437413216E-2</c:v>
                </c:pt>
                <c:pt idx="356">
                  <c:v>-2.7443058420899814E-2</c:v>
                </c:pt>
                <c:pt idx="357">
                  <c:v>-2.706272454909244E-3</c:v>
                </c:pt>
                <c:pt idx="358">
                  <c:v>2.2049944216094637E-2</c:v>
                </c:pt>
                <c:pt idx="359">
                  <c:v>3.2594613275760922E-2</c:v>
                </c:pt>
                <c:pt idx="360">
                  <c:v>5.1583555464216529E-2</c:v>
                </c:pt>
                <c:pt idx="361">
                  <c:v>4.380646731125018E-2</c:v>
                </c:pt>
                <c:pt idx="362">
                  <c:v>5.5600140466672943E-2</c:v>
                </c:pt>
                <c:pt idx="363">
                  <c:v>5.5184831430203946E-2</c:v>
                </c:pt>
                <c:pt idx="364">
                  <c:v>4.9094275232364773E-2</c:v>
                </c:pt>
                <c:pt idx="365">
                  <c:v>1.6743792701560855E-2</c:v>
                </c:pt>
                <c:pt idx="366">
                  <c:v>3.3466301632672911E-2</c:v>
                </c:pt>
                <c:pt idx="367">
                  <c:v>6.2401531232983724E-3</c:v>
                </c:pt>
                <c:pt idx="368">
                  <c:v>2.183183178964556E-2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8C-48AD-A063-BBA7E617EB6E}"/>
            </c:ext>
          </c:extLst>
        </c:ser>
        <c:ser>
          <c:idx val="4"/>
          <c:order val="4"/>
          <c:tx>
            <c:strRef>
              <c:f>'Log Returns'!$U$2</c:f>
              <c:strCache>
                <c:ptCount val="1"/>
                <c:pt idx="0">
                  <c:v>DIS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'Log Returns'!$P$3:$P$371</c:f>
              <c:numCache>
                <c:formatCode>dd\.mm\.yyyy</c:formatCode>
                <c:ptCount val="369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45238</c:v>
                </c:pt>
                <c:pt idx="4">
                  <c:v>45239</c:v>
                </c:pt>
                <c:pt idx="5">
                  <c:v>45240</c:v>
                </c:pt>
                <c:pt idx="6">
                  <c:v>45244</c:v>
                </c:pt>
                <c:pt idx="7">
                  <c:v>45245</c:v>
                </c:pt>
                <c:pt idx="8">
                  <c:v>45246</c:v>
                </c:pt>
                <c:pt idx="9">
                  <c:v>45247</c:v>
                </c:pt>
                <c:pt idx="10">
                  <c:v>45251</c:v>
                </c:pt>
                <c:pt idx="11">
                  <c:v>45252</c:v>
                </c:pt>
                <c:pt idx="12">
                  <c:v>45254</c:v>
                </c:pt>
                <c:pt idx="13">
                  <c:v>45258</c:v>
                </c:pt>
                <c:pt idx="14">
                  <c:v>45259</c:v>
                </c:pt>
                <c:pt idx="15">
                  <c:v>45260</c:v>
                </c:pt>
                <c:pt idx="16">
                  <c:v>45261</c:v>
                </c:pt>
                <c:pt idx="17">
                  <c:v>45265</c:v>
                </c:pt>
                <c:pt idx="18">
                  <c:v>45266</c:v>
                </c:pt>
                <c:pt idx="19">
                  <c:v>45267</c:v>
                </c:pt>
                <c:pt idx="20">
                  <c:v>45268</c:v>
                </c:pt>
                <c:pt idx="21">
                  <c:v>45272</c:v>
                </c:pt>
                <c:pt idx="22">
                  <c:v>45273</c:v>
                </c:pt>
                <c:pt idx="23">
                  <c:v>45274</c:v>
                </c:pt>
                <c:pt idx="24">
                  <c:v>45275</c:v>
                </c:pt>
                <c:pt idx="25">
                  <c:v>45279</c:v>
                </c:pt>
                <c:pt idx="26">
                  <c:v>45280</c:v>
                </c:pt>
                <c:pt idx="27">
                  <c:v>45281</c:v>
                </c:pt>
                <c:pt idx="28">
                  <c:v>45282</c:v>
                </c:pt>
                <c:pt idx="29">
                  <c:v>45286</c:v>
                </c:pt>
                <c:pt idx="30">
                  <c:v>45287</c:v>
                </c:pt>
                <c:pt idx="31">
                  <c:v>45288</c:v>
                </c:pt>
                <c:pt idx="32">
                  <c:v>45289</c:v>
                </c:pt>
                <c:pt idx="33">
                  <c:v>45301</c:v>
                </c:pt>
                <c:pt idx="34">
                  <c:v>45302</c:v>
                </c:pt>
                <c:pt idx="35">
                  <c:v>45303</c:v>
                </c:pt>
                <c:pt idx="36">
                  <c:v>45307</c:v>
                </c:pt>
                <c:pt idx="37">
                  <c:v>45308</c:v>
                </c:pt>
                <c:pt idx="38">
                  <c:v>45309</c:v>
                </c:pt>
                <c:pt idx="39">
                  <c:v>45310</c:v>
                </c:pt>
                <c:pt idx="40">
                  <c:v>45314</c:v>
                </c:pt>
                <c:pt idx="41">
                  <c:v>45315</c:v>
                </c:pt>
                <c:pt idx="42">
                  <c:v>45316</c:v>
                </c:pt>
                <c:pt idx="43">
                  <c:v>45317</c:v>
                </c:pt>
                <c:pt idx="44">
                  <c:v>45321</c:v>
                </c:pt>
                <c:pt idx="45">
                  <c:v>45322</c:v>
                </c:pt>
                <c:pt idx="46">
                  <c:v>45323</c:v>
                </c:pt>
                <c:pt idx="47">
                  <c:v>45324</c:v>
                </c:pt>
                <c:pt idx="48">
                  <c:v>45328</c:v>
                </c:pt>
                <c:pt idx="49">
                  <c:v>45329</c:v>
                </c:pt>
                <c:pt idx="50">
                  <c:v>45330</c:v>
                </c:pt>
                <c:pt idx="51">
                  <c:v>45331</c:v>
                </c:pt>
                <c:pt idx="52">
                  <c:v>45335</c:v>
                </c:pt>
                <c:pt idx="53">
                  <c:v>45336</c:v>
                </c:pt>
                <c:pt idx="54">
                  <c:v>45337</c:v>
                </c:pt>
                <c:pt idx="55">
                  <c:v>45338</c:v>
                </c:pt>
                <c:pt idx="56">
                  <c:v>45342</c:v>
                </c:pt>
                <c:pt idx="57">
                  <c:v>45343</c:v>
                </c:pt>
                <c:pt idx="58">
                  <c:v>45344</c:v>
                </c:pt>
                <c:pt idx="59">
                  <c:v>45345</c:v>
                </c:pt>
                <c:pt idx="60">
                  <c:v>45349</c:v>
                </c:pt>
                <c:pt idx="61">
                  <c:v>45350</c:v>
                </c:pt>
                <c:pt idx="62">
                  <c:v>45351</c:v>
                </c:pt>
                <c:pt idx="63">
                  <c:v>45352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45363</c:v>
                </c:pt>
                <c:pt idx="69">
                  <c:v>45364</c:v>
                </c:pt>
                <c:pt idx="70">
                  <c:v>45365</c:v>
                </c:pt>
                <c:pt idx="71">
                  <c:v>45366</c:v>
                </c:pt>
                <c:pt idx="72">
                  <c:v>45370</c:v>
                </c:pt>
                <c:pt idx="73">
                  <c:v>45371</c:v>
                </c:pt>
                <c:pt idx="74">
                  <c:v>45372</c:v>
                </c:pt>
                <c:pt idx="75">
                  <c:v>45373</c:v>
                </c:pt>
                <c:pt idx="76">
                  <c:v>45377</c:v>
                </c:pt>
                <c:pt idx="77">
                  <c:v>45378</c:v>
                </c:pt>
                <c:pt idx="78">
                  <c:v>45379</c:v>
                </c:pt>
                <c:pt idx="79">
                  <c:v>45384</c:v>
                </c:pt>
                <c:pt idx="80">
                  <c:v>45385</c:v>
                </c:pt>
                <c:pt idx="81">
                  <c:v>45386</c:v>
                </c:pt>
                <c:pt idx="82">
                  <c:v>45387</c:v>
                </c:pt>
                <c:pt idx="83">
                  <c:v>45391</c:v>
                </c:pt>
                <c:pt idx="84">
                  <c:v>45392</c:v>
                </c:pt>
                <c:pt idx="85">
                  <c:v>45393</c:v>
                </c:pt>
                <c:pt idx="86">
                  <c:v>45394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45405</c:v>
                </c:pt>
                <c:pt idx="92">
                  <c:v>45406</c:v>
                </c:pt>
                <c:pt idx="93">
                  <c:v>45407</c:v>
                </c:pt>
                <c:pt idx="94">
                  <c:v>45408</c:v>
                </c:pt>
                <c:pt idx="95">
                  <c:v>45415</c:v>
                </c:pt>
                <c:pt idx="96">
                  <c:v>45419</c:v>
                </c:pt>
                <c:pt idx="97">
                  <c:v>45420</c:v>
                </c:pt>
                <c:pt idx="98">
                  <c:v>45421</c:v>
                </c:pt>
                <c:pt idx="99">
                  <c:v>45426</c:v>
                </c:pt>
                <c:pt idx="100">
                  <c:v>45427</c:v>
                </c:pt>
                <c:pt idx="101">
                  <c:v>45428</c:v>
                </c:pt>
                <c:pt idx="102">
                  <c:v>45429</c:v>
                </c:pt>
                <c:pt idx="103">
                  <c:v>45433</c:v>
                </c:pt>
                <c:pt idx="104">
                  <c:v>45434</c:v>
                </c:pt>
                <c:pt idx="105">
                  <c:v>45435</c:v>
                </c:pt>
                <c:pt idx="106">
                  <c:v>45436</c:v>
                </c:pt>
                <c:pt idx="107">
                  <c:v>45440</c:v>
                </c:pt>
                <c:pt idx="108">
                  <c:v>45441</c:v>
                </c:pt>
                <c:pt idx="109">
                  <c:v>45442</c:v>
                </c:pt>
                <c:pt idx="110">
                  <c:v>45443</c:v>
                </c:pt>
                <c:pt idx="111">
                  <c:v>45447</c:v>
                </c:pt>
                <c:pt idx="112">
                  <c:v>45448</c:v>
                </c:pt>
                <c:pt idx="113">
                  <c:v>45449</c:v>
                </c:pt>
                <c:pt idx="114">
                  <c:v>45450</c:v>
                </c:pt>
                <c:pt idx="115">
                  <c:v>45454</c:v>
                </c:pt>
                <c:pt idx="116">
                  <c:v>45455</c:v>
                </c:pt>
                <c:pt idx="117">
                  <c:v>45457</c:v>
                </c:pt>
                <c:pt idx="118">
                  <c:v>45461</c:v>
                </c:pt>
                <c:pt idx="119">
                  <c:v>45463</c:v>
                </c:pt>
                <c:pt idx="120">
                  <c:v>45464</c:v>
                </c:pt>
                <c:pt idx="121">
                  <c:v>45468</c:v>
                </c:pt>
                <c:pt idx="122">
                  <c:v>45469</c:v>
                </c:pt>
                <c:pt idx="123">
                  <c:v>45470</c:v>
                </c:pt>
                <c:pt idx="124">
                  <c:v>45471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45482</c:v>
                </c:pt>
                <c:pt idx="129">
                  <c:v>45483</c:v>
                </c:pt>
                <c:pt idx="130">
                  <c:v>45484</c:v>
                </c:pt>
                <c:pt idx="131">
                  <c:v>45485</c:v>
                </c:pt>
                <c:pt idx="132">
                  <c:v>45489</c:v>
                </c:pt>
                <c:pt idx="133">
                  <c:v>45490</c:v>
                </c:pt>
                <c:pt idx="134">
                  <c:v>45491</c:v>
                </c:pt>
                <c:pt idx="135">
                  <c:v>45492</c:v>
                </c:pt>
                <c:pt idx="136">
                  <c:v>45496</c:v>
                </c:pt>
                <c:pt idx="137">
                  <c:v>45497</c:v>
                </c:pt>
                <c:pt idx="138">
                  <c:v>45498</c:v>
                </c:pt>
                <c:pt idx="139">
                  <c:v>45499</c:v>
                </c:pt>
                <c:pt idx="140">
                  <c:v>45503</c:v>
                </c:pt>
                <c:pt idx="141">
                  <c:v>45504</c:v>
                </c:pt>
                <c:pt idx="142">
                  <c:v>45505</c:v>
                </c:pt>
                <c:pt idx="143">
                  <c:v>45506</c:v>
                </c:pt>
                <c:pt idx="144">
                  <c:v>45510</c:v>
                </c:pt>
                <c:pt idx="145">
                  <c:v>45511</c:v>
                </c:pt>
                <c:pt idx="146">
                  <c:v>45512</c:v>
                </c:pt>
                <c:pt idx="147">
                  <c:v>45513</c:v>
                </c:pt>
                <c:pt idx="148">
                  <c:v>45517</c:v>
                </c:pt>
                <c:pt idx="149">
                  <c:v>45518</c:v>
                </c:pt>
                <c:pt idx="150">
                  <c:v>45519</c:v>
                </c:pt>
                <c:pt idx="151">
                  <c:v>45520</c:v>
                </c:pt>
                <c:pt idx="152">
                  <c:v>45524</c:v>
                </c:pt>
                <c:pt idx="153">
                  <c:v>45525</c:v>
                </c:pt>
                <c:pt idx="154">
                  <c:v>45526</c:v>
                </c:pt>
                <c:pt idx="155">
                  <c:v>45527</c:v>
                </c:pt>
                <c:pt idx="156">
                  <c:v>45531</c:v>
                </c:pt>
                <c:pt idx="157">
                  <c:v>45532</c:v>
                </c:pt>
                <c:pt idx="158">
                  <c:v>45533</c:v>
                </c:pt>
                <c:pt idx="159">
                  <c:v>45534</c:v>
                </c:pt>
                <c:pt idx="160">
                  <c:v>45538</c:v>
                </c:pt>
                <c:pt idx="161">
                  <c:v>45539</c:v>
                </c:pt>
                <c:pt idx="162">
                  <c:v>45540</c:v>
                </c:pt>
                <c:pt idx="163">
                  <c:v>45541</c:v>
                </c:pt>
                <c:pt idx="164">
                  <c:v>45545</c:v>
                </c:pt>
                <c:pt idx="165">
                  <c:v>45546</c:v>
                </c:pt>
                <c:pt idx="166">
                  <c:v>45547</c:v>
                </c:pt>
                <c:pt idx="167">
                  <c:v>45548</c:v>
                </c:pt>
                <c:pt idx="168">
                  <c:v>45552</c:v>
                </c:pt>
                <c:pt idx="169">
                  <c:v>45553</c:v>
                </c:pt>
                <c:pt idx="170">
                  <c:v>45554</c:v>
                </c:pt>
                <c:pt idx="171">
                  <c:v>45555</c:v>
                </c:pt>
                <c:pt idx="172">
                  <c:v>45559</c:v>
                </c:pt>
                <c:pt idx="173">
                  <c:v>45560</c:v>
                </c:pt>
                <c:pt idx="174">
                  <c:v>45561</c:v>
                </c:pt>
                <c:pt idx="175">
                  <c:v>45562</c:v>
                </c:pt>
                <c:pt idx="176">
                  <c:v>45566</c:v>
                </c:pt>
                <c:pt idx="177">
                  <c:v>45567</c:v>
                </c:pt>
                <c:pt idx="178">
                  <c:v>45568</c:v>
                </c:pt>
                <c:pt idx="179">
                  <c:v>45569</c:v>
                </c:pt>
                <c:pt idx="180">
                  <c:v>45573</c:v>
                </c:pt>
                <c:pt idx="181">
                  <c:v>45574</c:v>
                </c:pt>
                <c:pt idx="182">
                  <c:v>45575</c:v>
                </c:pt>
                <c:pt idx="183">
                  <c:v>45576</c:v>
                </c:pt>
                <c:pt idx="184">
                  <c:v>45580</c:v>
                </c:pt>
                <c:pt idx="185">
                  <c:v>45581</c:v>
                </c:pt>
                <c:pt idx="186">
                  <c:v>45582</c:v>
                </c:pt>
                <c:pt idx="187">
                  <c:v>45583</c:v>
                </c:pt>
                <c:pt idx="188">
                  <c:v>45587</c:v>
                </c:pt>
                <c:pt idx="189">
                  <c:v>45588</c:v>
                </c:pt>
                <c:pt idx="190">
                  <c:v>45589</c:v>
                </c:pt>
                <c:pt idx="191">
                  <c:v>45590</c:v>
                </c:pt>
                <c:pt idx="192">
                  <c:v>45594</c:v>
                </c:pt>
                <c:pt idx="193">
                  <c:v>45595</c:v>
                </c:pt>
                <c:pt idx="194">
                  <c:v>45596</c:v>
                </c:pt>
                <c:pt idx="195">
                  <c:v>45597</c:v>
                </c:pt>
                <c:pt idx="196">
                  <c:v>45602</c:v>
                </c:pt>
                <c:pt idx="197">
                  <c:v>45603</c:v>
                </c:pt>
                <c:pt idx="198">
                  <c:v>45604</c:v>
                </c:pt>
                <c:pt idx="199">
                  <c:v>45608</c:v>
                </c:pt>
                <c:pt idx="200">
                  <c:v>45609</c:v>
                </c:pt>
                <c:pt idx="201">
                  <c:v>45610</c:v>
                </c:pt>
                <c:pt idx="202">
                  <c:v>45611</c:v>
                </c:pt>
                <c:pt idx="203">
                  <c:v>45615</c:v>
                </c:pt>
                <c:pt idx="204">
                  <c:v>45616</c:v>
                </c:pt>
                <c:pt idx="205">
                  <c:v>45617</c:v>
                </c:pt>
                <c:pt idx="206">
                  <c:v>45618</c:v>
                </c:pt>
                <c:pt idx="207">
                  <c:v>45622</c:v>
                </c:pt>
                <c:pt idx="208">
                  <c:v>45623</c:v>
                </c:pt>
                <c:pt idx="209">
                  <c:v>45625</c:v>
                </c:pt>
                <c:pt idx="210">
                  <c:v>45629</c:v>
                </c:pt>
                <c:pt idx="211">
                  <c:v>45630</c:v>
                </c:pt>
                <c:pt idx="212">
                  <c:v>45631</c:v>
                </c:pt>
                <c:pt idx="213">
                  <c:v>45632</c:v>
                </c:pt>
                <c:pt idx="214">
                  <c:v>45636</c:v>
                </c:pt>
                <c:pt idx="215">
                  <c:v>45637</c:v>
                </c:pt>
                <c:pt idx="216">
                  <c:v>45638</c:v>
                </c:pt>
                <c:pt idx="217">
                  <c:v>45639</c:v>
                </c:pt>
                <c:pt idx="218">
                  <c:v>45643</c:v>
                </c:pt>
                <c:pt idx="219">
                  <c:v>45644</c:v>
                </c:pt>
                <c:pt idx="220">
                  <c:v>45645</c:v>
                </c:pt>
                <c:pt idx="221">
                  <c:v>45646</c:v>
                </c:pt>
                <c:pt idx="222">
                  <c:v>45650</c:v>
                </c:pt>
                <c:pt idx="223">
                  <c:v>45652</c:v>
                </c:pt>
                <c:pt idx="224">
                  <c:v>45653</c:v>
                </c:pt>
                <c:pt idx="225">
                  <c:v>45667</c:v>
                </c:pt>
                <c:pt idx="226">
                  <c:v>45671</c:v>
                </c:pt>
                <c:pt idx="227">
                  <c:v>45672</c:v>
                </c:pt>
                <c:pt idx="228">
                  <c:v>45673</c:v>
                </c:pt>
                <c:pt idx="229">
                  <c:v>45674</c:v>
                </c:pt>
                <c:pt idx="230">
                  <c:v>45678</c:v>
                </c:pt>
                <c:pt idx="231">
                  <c:v>45679</c:v>
                </c:pt>
                <c:pt idx="232">
                  <c:v>45680</c:v>
                </c:pt>
                <c:pt idx="233">
                  <c:v>45681</c:v>
                </c:pt>
                <c:pt idx="234">
                  <c:v>45685</c:v>
                </c:pt>
                <c:pt idx="235">
                  <c:v>45686</c:v>
                </c:pt>
                <c:pt idx="236">
                  <c:v>45687</c:v>
                </c:pt>
                <c:pt idx="237">
                  <c:v>45688</c:v>
                </c:pt>
                <c:pt idx="238">
                  <c:v>45692</c:v>
                </c:pt>
                <c:pt idx="239">
                  <c:v>45693</c:v>
                </c:pt>
                <c:pt idx="240">
                  <c:v>45694</c:v>
                </c:pt>
                <c:pt idx="241">
                  <c:v>45695</c:v>
                </c:pt>
                <c:pt idx="242">
                  <c:v>45699</c:v>
                </c:pt>
                <c:pt idx="243">
                  <c:v>45700</c:v>
                </c:pt>
                <c:pt idx="244">
                  <c:v>45701</c:v>
                </c:pt>
                <c:pt idx="245">
                  <c:v>45702</c:v>
                </c:pt>
                <c:pt idx="246">
                  <c:v>45706</c:v>
                </c:pt>
                <c:pt idx="247">
                  <c:v>45707</c:v>
                </c:pt>
                <c:pt idx="248">
                  <c:v>45708</c:v>
                </c:pt>
                <c:pt idx="249">
                  <c:v>45709</c:v>
                </c:pt>
                <c:pt idx="250">
                  <c:v>45713</c:v>
                </c:pt>
                <c:pt idx="251">
                  <c:v>45714</c:v>
                </c:pt>
                <c:pt idx="252">
                  <c:v>45715</c:v>
                </c:pt>
                <c:pt idx="253">
                  <c:v>45716</c:v>
                </c:pt>
                <c:pt idx="254">
                  <c:v>45720</c:v>
                </c:pt>
                <c:pt idx="255">
                  <c:v>45721</c:v>
                </c:pt>
                <c:pt idx="256">
                  <c:v>45722</c:v>
                </c:pt>
                <c:pt idx="257">
                  <c:v>45723</c:v>
                </c:pt>
                <c:pt idx="258">
                  <c:v>45727</c:v>
                </c:pt>
                <c:pt idx="259">
                  <c:v>45728</c:v>
                </c:pt>
                <c:pt idx="260">
                  <c:v>45729</c:v>
                </c:pt>
                <c:pt idx="261">
                  <c:v>45730</c:v>
                </c:pt>
                <c:pt idx="262">
                  <c:v>45734</c:v>
                </c:pt>
                <c:pt idx="263">
                  <c:v>45735</c:v>
                </c:pt>
                <c:pt idx="264">
                  <c:v>45736</c:v>
                </c:pt>
                <c:pt idx="265">
                  <c:v>45737</c:v>
                </c:pt>
                <c:pt idx="266">
                  <c:v>45741</c:v>
                </c:pt>
                <c:pt idx="267">
                  <c:v>45742</c:v>
                </c:pt>
                <c:pt idx="268">
                  <c:v>45743</c:v>
                </c:pt>
                <c:pt idx="269">
                  <c:v>45744</c:v>
                </c:pt>
                <c:pt idx="270">
                  <c:v>45748</c:v>
                </c:pt>
                <c:pt idx="271">
                  <c:v>45749</c:v>
                </c:pt>
                <c:pt idx="272">
                  <c:v>45750</c:v>
                </c:pt>
                <c:pt idx="273">
                  <c:v>45751</c:v>
                </c:pt>
                <c:pt idx="274">
                  <c:v>45755</c:v>
                </c:pt>
                <c:pt idx="275">
                  <c:v>45756</c:v>
                </c:pt>
                <c:pt idx="276">
                  <c:v>45757</c:v>
                </c:pt>
                <c:pt idx="277">
                  <c:v>45758</c:v>
                </c:pt>
                <c:pt idx="278">
                  <c:v>45762</c:v>
                </c:pt>
                <c:pt idx="279">
                  <c:v>45763</c:v>
                </c:pt>
                <c:pt idx="280">
                  <c:v>45764</c:v>
                </c:pt>
                <c:pt idx="281">
                  <c:v>45769</c:v>
                </c:pt>
                <c:pt idx="282">
                  <c:v>45770</c:v>
                </c:pt>
                <c:pt idx="283">
                  <c:v>45771</c:v>
                </c:pt>
                <c:pt idx="284">
                  <c:v>45772</c:v>
                </c:pt>
                <c:pt idx="285">
                  <c:v>45776</c:v>
                </c:pt>
                <c:pt idx="286">
                  <c:v>45777</c:v>
                </c:pt>
                <c:pt idx="287">
                  <c:v>45778</c:v>
                </c:pt>
                <c:pt idx="288">
                  <c:v>45783</c:v>
                </c:pt>
                <c:pt idx="289">
                  <c:v>45784</c:v>
                </c:pt>
                <c:pt idx="290">
                  <c:v>45785</c:v>
                </c:pt>
                <c:pt idx="291">
                  <c:v>45790</c:v>
                </c:pt>
                <c:pt idx="292">
                  <c:v>45791</c:v>
                </c:pt>
                <c:pt idx="293">
                  <c:v>45792</c:v>
                </c:pt>
                <c:pt idx="294">
                  <c:v>45793</c:v>
                </c:pt>
                <c:pt idx="295">
                  <c:v>45797</c:v>
                </c:pt>
                <c:pt idx="296">
                  <c:v>45798</c:v>
                </c:pt>
                <c:pt idx="297">
                  <c:v>45799</c:v>
                </c:pt>
                <c:pt idx="298">
                  <c:v>45800</c:v>
                </c:pt>
                <c:pt idx="299">
                  <c:v>45804</c:v>
                </c:pt>
                <c:pt idx="300">
                  <c:v>45805</c:v>
                </c:pt>
                <c:pt idx="301">
                  <c:v>45806</c:v>
                </c:pt>
                <c:pt idx="302">
                  <c:v>45807</c:v>
                </c:pt>
                <c:pt idx="303">
                  <c:v>45811</c:v>
                </c:pt>
                <c:pt idx="304">
                  <c:v>45812</c:v>
                </c:pt>
                <c:pt idx="305">
                  <c:v>45813</c:v>
                </c:pt>
                <c:pt idx="306">
                  <c:v>45814</c:v>
                </c:pt>
                <c:pt idx="307">
                  <c:v>45818</c:v>
                </c:pt>
                <c:pt idx="308">
                  <c:v>45819</c:v>
                </c:pt>
                <c:pt idx="309">
                  <c:v>45820</c:v>
                </c:pt>
                <c:pt idx="310">
                  <c:v>45825</c:v>
                </c:pt>
                <c:pt idx="311">
                  <c:v>45826</c:v>
                </c:pt>
                <c:pt idx="312">
                  <c:v>45828</c:v>
                </c:pt>
                <c:pt idx="313">
                  <c:v>45832</c:v>
                </c:pt>
                <c:pt idx="314">
                  <c:v>45833</c:v>
                </c:pt>
                <c:pt idx="315">
                  <c:v>45834</c:v>
                </c:pt>
                <c:pt idx="316">
                  <c:v>45835</c:v>
                </c:pt>
                <c:pt idx="317">
                  <c:v>45839</c:v>
                </c:pt>
                <c:pt idx="318">
                  <c:v>45840</c:v>
                </c:pt>
                <c:pt idx="319">
                  <c:v>45841</c:v>
                </c:pt>
                <c:pt idx="320">
                  <c:v>45846</c:v>
                </c:pt>
                <c:pt idx="321">
                  <c:v>45847</c:v>
                </c:pt>
                <c:pt idx="322">
                  <c:v>45848</c:v>
                </c:pt>
                <c:pt idx="323">
                  <c:v>45849</c:v>
                </c:pt>
                <c:pt idx="324">
                  <c:v>45853</c:v>
                </c:pt>
                <c:pt idx="325">
                  <c:v>45854</c:v>
                </c:pt>
                <c:pt idx="326">
                  <c:v>45855</c:v>
                </c:pt>
                <c:pt idx="327">
                  <c:v>45856</c:v>
                </c:pt>
                <c:pt idx="328">
                  <c:v>45860</c:v>
                </c:pt>
                <c:pt idx="329">
                  <c:v>45861</c:v>
                </c:pt>
                <c:pt idx="330">
                  <c:v>45862</c:v>
                </c:pt>
                <c:pt idx="331">
                  <c:v>45863</c:v>
                </c:pt>
                <c:pt idx="332">
                  <c:v>45867</c:v>
                </c:pt>
                <c:pt idx="333">
                  <c:v>45868</c:v>
                </c:pt>
                <c:pt idx="334">
                  <c:v>45869</c:v>
                </c:pt>
                <c:pt idx="335">
                  <c:v>45870</c:v>
                </c:pt>
                <c:pt idx="336">
                  <c:v>45874</c:v>
                </c:pt>
                <c:pt idx="337">
                  <c:v>45875</c:v>
                </c:pt>
                <c:pt idx="338">
                  <c:v>45876</c:v>
                </c:pt>
                <c:pt idx="339">
                  <c:v>45877</c:v>
                </c:pt>
                <c:pt idx="340">
                  <c:v>45881</c:v>
                </c:pt>
                <c:pt idx="341">
                  <c:v>45882</c:v>
                </c:pt>
                <c:pt idx="342">
                  <c:v>45883</c:v>
                </c:pt>
                <c:pt idx="343">
                  <c:v>45884</c:v>
                </c:pt>
                <c:pt idx="344">
                  <c:v>45888</c:v>
                </c:pt>
                <c:pt idx="345">
                  <c:v>45889</c:v>
                </c:pt>
                <c:pt idx="346">
                  <c:v>45890</c:v>
                </c:pt>
                <c:pt idx="347">
                  <c:v>45891</c:v>
                </c:pt>
                <c:pt idx="348">
                  <c:v>45895</c:v>
                </c:pt>
                <c:pt idx="349">
                  <c:v>45896</c:v>
                </c:pt>
                <c:pt idx="350">
                  <c:v>45897</c:v>
                </c:pt>
                <c:pt idx="351">
                  <c:v>45898</c:v>
                </c:pt>
                <c:pt idx="352">
                  <c:v>45902</c:v>
                </c:pt>
                <c:pt idx="353">
                  <c:v>45903</c:v>
                </c:pt>
                <c:pt idx="354">
                  <c:v>45904</c:v>
                </c:pt>
                <c:pt idx="355">
                  <c:v>45905</c:v>
                </c:pt>
                <c:pt idx="356">
                  <c:v>45909</c:v>
                </c:pt>
                <c:pt idx="357">
                  <c:v>45910</c:v>
                </c:pt>
                <c:pt idx="358">
                  <c:v>45911</c:v>
                </c:pt>
                <c:pt idx="359">
                  <c:v>45912</c:v>
                </c:pt>
                <c:pt idx="360">
                  <c:v>45916</c:v>
                </c:pt>
                <c:pt idx="361">
                  <c:v>45917</c:v>
                </c:pt>
                <c:pt idx="362">
                  <c:v>45918</c:v>
                </c:pt>
                <c:pt idx="363">
                  <c:v>45919</c:v>
                </c:pt>
                <c:pt idx="364">
                  <c:v>45923</c:v>
                </c:pt>
                <c:pt idx="365">
                  <c:v>45924</c:v>
                </c:pt>
                <c:pt idx="366">
                  <c:v>45925</c:v>
                </c:pt>
                <c:pt idx="367">
                  <c:v>45926</c:v>
                </c:pt>
                <c:pt idx="368">
                  <c:v>45930</c:v>
                </c:pt>
              </c:numCache>
            </c:numRef>
          </c:cat>
          <c:val>
            <c:numRef>
              <c:f>'Log Returns'!$U$3:$U$371</c:f>
              <c:numCache>
                <c:formatCode>0.00%</c:formatCode>
                <c:ptCount val="369"/>
                <c:pt idx="0">
                  <c:v>-4.8751111965637695E-2</c:v>
                </c:pt>
                <c:pt idx="1">
                  <c:v>-1.3375256260110711E-2</c:v>
                </c:pt>
                <c:pt idx="2">
                  <c:v>-1.3878601051573156E-2</c:v>
                </c:pt>
                <c:pt idx="3">
                  <c:v>-5.7002467567740356E-2</c:v>
                </c:pt>
                <c:pt idx="4">
                  <c:v>-3.3698989161157433E-2</c:v>
                </c:pt>
                <c:pt idx="5">
                  <c:v>-4.401323411420472E-2</c:v>
                </c:pt>
                <c:pt idx="6">
                  <c:v>-5.2487432550569809E-3</c:v>
                </c:pt>
                <c:pt idx="7">
                  <c:v>4.6597348044587879E-2</c:v>
                </c:pt>
                <c:pt idx="8">
                  <c:v>8.1277115261151715E-3</c:v>
                </c:pt>
                <c:pt idx="9">
                  <c:v>1.5776410906475243E-2</c:v>
                </c:pt>
                <c:pt idx="10">
                  <c:v>3.0630235412998249E-2</c:v>
                </c:pt>
                <c:pt idx="11">
                  <c:v>3.7983185912845899E-2</c:v>
                </c:pt>
                <c:pt idx="12">
                  <c:v>7.9354495514139298E-2</c:v>
                </c:pt>
                <c:pt idx="13">
                  <c:v>8.4943713223523745E-2</c:v>
                </c:pt>
                <c:pt idx="14">
                  <c:v>9.7964161398876801E-2</c:v>
                </c:pt>
                <c:pt idx="15">
                  <c:v>0.10435745555912272</c:v>
                </c:pt>
                <c:pt idx="16">
                  <c:v>7.5079626963993076E-2</c:v>
                </c:pt>
                <c:pt idx="17">
                  <c:v>9.8459391727403797E-2</c:v>
                </c:pt>
                <c:pt idx="18">
                  <c:v>7.5641705258888844E-2</c:v>
                </c:pt>
                <c:pt idx="19">
                  <c:v>7.7912401719584967E-2</c:v>
                </c:pt>
                <c:pt idx="20">
                  <c:v>9.5535635959969487E-2</c:v>
                </c:pt>
                <c:pt idx="21">
                  <c:v>-5.1924731891537252E-3</c:v>
                </c:pt>
                <c:pt idx="22">
                  <c:v>3.1583709876099993E-2</c:v>
                </c:pt>
                <c:pt idx="23">
                  <c:v>6.5676717159458397E-3</c:v>
                </c:pt>
                <c:pt idx="24">
                  <c:v>-2.2514001457273967E-2</c:v>
                </c:pt>
                <c:pt idx="25">
                  <c:v>4.515156273696929E-3</c:v>
                </c:pt>
                <c:pt idx="26">
                  <c:v>-1.8327428158892899E-2</c:v>
                </c:pt>
                <c:pt idx="27">
                  <c:v>-4.7090100999225091E-3</c:v>
                </c:pt>
                <c:pt idx="28">
                  <c:v>-8.0379858000501796E-4</c:v>
                </c:pt>
                <c:pt idx="29">
                  <c:v>-1.191785833577118E-2</c:v>
                </c:pt>
                <c:pt idx="30">
                  <c:v>1.0101360425820615E-2</c:v>
                </c:pt>
                <c:pt idx="31">
                  <c:v>1.1366641596978561E-2</c:v>
                </c:pt>
                <c:pt idx="32">
                  <c:v>-1.0384289848356607E-2</c:v>
                </c:pt>
                <c:pt idx="33">
                  <c:v>-1.5822669669318154E-2</c:v>
                </c:pt>
                <c:pt idx="34">
                  <c:v>-2.9074312638367534E-2</c:v>
                </c:pt>
                <c:pt idx="35">
                  <c:v>-4.3704302773642109E-2</c:v>
                </c:pt>
                <c:pt idx="36">
                  <c:v>-4.9045957385596209E-2</c:v>
                </c:pt>
                <c:pt idx="37">
                  <c:v>-8.1694673898712614E-2</c:v>
                </c:pt>
                <c:pt idx="38">
                  <c:v>-1.6898646237793177E-2</c:v>
                </c:pt>
                <c:pt idx="39">
                  <c:v>-1.4909886724372885E-2</c:v>
                </c:pt>
                <c:pt idx="40">
                  <c:v>-2.3403800654664721E-2</c:v>
                </c:pt>
                <c:pt idx="41">
                  <c:v>-1.9327915406551703E-2</c:v>
                </c:pt>
                <c:pt idx="42">
                  <c:v>-1.4024727568265389E-2</c:v>
                </c:pt>
                <c:pt idx="43">
                  <c:v>2.7827154745598232E-2</c:v>
                </c:pt>
                <c:pt idx="44">
                  <c:v>4.3235834672803203E-2</c:v>
                </c:pt>
                <c:pt idx="45">
                  <c:v>2.7074577993672397E-2</c:v>
                </c:pt>
                <c:pt idx="46">
                  <c:v>3.9679605527299447E-2</c:v>
                </c:pt>
                <c:pt idx="47">
                  <c:v>5.5790519361107405E-2</c:v>
                </c:pt>
                <c:pt idx="48">
                  <c:v>8.8753260871513376E-2</c:v>
                </c:pt>
                <c:pt idx="49">
                  <c:v>9.7706557957517148E-2</c:v>
                </c:pt>
                <c:pt idx="50">
                  <c:v>0.22172129297373461</c:v>
                </c:pt>
                <c:pt idx="51">
                  <c:v>0.21267341622696181</c:v>
                </c:pt>
                <c:pt idx="52">
                  <c:v>0.22647290022307631</c:v>
                </c:pt>
                <c:pt idx="53">
                  <c:v>0.22088108641504531</c:v>
                </c:pt>
                <c:pt idx="54">
                  <c:v>0.26121694852124433</c:v>
                </c:pt>
                <c:pt idx="55">
                  <c:v>0.22937142741976216</c:v>
                </c:pt>
                <c:pt idx="56">
                  <c:v>0.20354926132644466</c:v>
                </c:pt>
                <c:pt idx="57">
                  <c:v>0.18677776769198406</c:v>
                </c:pt>
                <c:pt idx="58">
                  <c:v>0.19095043899815711</c:v>
                </c:pt>
                <c:pt idx="59">
                  <c:v>0.17670055238423976</c:v>
                </c:pt>
                <c:pt idx="60">
                  <c:v>0.18140425113564229</c:v>
                </c:pt>
                <c:pt idx="61">
                  <c:v>0.16042920943261726</c:v>
                </c:pt>
                <c:pt idx="62">
                  <c:v>0.17836381936939769</c:v>
                </c:pt>
                <c:pt idx="63">
                  <c:v>0.1557363049680919</c:v>
                </c:pt>
                <c:pt idx="64">
                  <c:v>0.1625610704432266</c:v>
                </c:pt>
                <c:pt idx="65">
                  <c:v>0.10207074176376577</c:v>
                </c:pt>
                <c:pt idx="66">
                  <c:v>0.10179287145804343</c:v>
                </c:pt>
                <c:pt idx="67">
                  <c:v>-6.4133136080619544E-3</c:v>
                </c:pt>
                <c:pt idx="68">
                  <c:v>2.9924249561999031E-2</c:v>
                </c:pt>
                <c:pt idx="69">
                  <c:v>1.6167391460855031E-2</c:v>
                </c:pt>
                <c:pt idx="70">
                  <c:v>8.1840465556304934E-3</c:v>
                </c:pt>
                <c:pt idx="71">
                  <c:v>-2.2243708140099647E-3</c:v>
                </c:pt>
                <c:pt idx="72">
                  <c:v>2.7473361445009583E-2</c:v>
                </c:pt>
                <c:pt idx="73">
                  <c:v>6.0157703690296778E-2</c:v>
                </c:pt>
                <c:pt idx="74">
                  <c:v>8.4179182514800374E-2</c:v>
                </c:pt>
                <c:pt idx="75">
                  <c:v>6.8374688521246146E-2</c:v>
                </c:pt>
                <c:pt idx="76">
                  <c:v>0.10744819905710006</c:v>
                </c:pt>
                <c:pt idx="77">
                  <c:v>9.9809545952047329E-2</c:v>
                </c:pt>
                <c:pt idx="78">
                  <c:v>0.10519198289179182</c:v>
                </c:pt>
                <c:pt idx="79">
                  <c:v>0.10056318293190265</c:v>
                </c:pt>
                <c:pt idx="80">
                  <c:v>7.9261233974319042E-2</c:v>
                </c:pt>
                <c:pt idx="81">
                  <c:v>4.798074297560679E-2</c:v>
                </c:pt>
                <c:pt idx="82">
                  <c:v>8.5360503478111416E-2</c:v>
                </c:pt>
                <c:pt idx="83">
                  <c:v>9.2805286532196746E-2</c:v>
                </c:pt>
                <c:pt idx="84">
                  <c:v>8.2178364677417945E-2</c:v>
                </c:pt>
                <c:pt idx="85">
                  <c:v>6.9085387500740031E-2</c:v>
                </c:pt>
                <c:pt idx="86">
                  <c:v>4.4080526684477039E-2</c:v>
                </c:pt>
                <c:pt idx="87">
                  <c:v>3.8195181678593287E-2</c:v>
                </c:pt>
                <c:pt idx="88">
                  <c:v>3.5065077493626813E-2</c:v>
                </c:pt>
                <c:pt idx="89">
                  <c:v>6.8037446282894253E-3</c:v>
                </c:pt>
                <c:pt idx="90">
                  <c:v>-1.3565845407399866E-2</c:v>
                </c:pt>
                <c:pt idx="91">
                  <c:v>-1.9869273270614819E-2</c:v>
                </c:pt>
                <c:pt idx="92">
                  <c:v>-2.4840733882074621E-3</c:v>
                </c:pt>
                <c:pt idx="93">
                  <c:v>-6.4475611262869922E-2</c:v>
                </c:pt>
                <c:pt idx="94">
                  <c:v>-7.5427570457029844E-2</c:v>
                </c:pt>
                <c:pt idx="95">
                  <c:v>-7.9584459498698482E-2</c:v>
                </c:pt>
                <c:pt idx="96">
                  <c:v>-0.16371648232200103</c:v>
                </c:pt>
                <c:pt idx="97">
                  <c:v>-0.1360852027930031</c:v>
                </c:pt>
                <c:pt idx="98">
                  <c:v>-0.10752982681031453</c:v>
                </c:pt>
                <c:pt idx="99">
                  <c:v>-0.12392715830676568</c:v>
                </c:pt>
                <c:pt idx="100">
                  <c:v>-0.15122291550973482</c:v>
                </c:pt>
                <c:pt idx="101">
                  <c:v>-0.14166658393588774</c:v>
                </c:pt>
                <c:pt idx="102">
                  <c:v>-0.15123918567560651</c:v>
                </c:pt>
                <c:pt idx="103">
                  <c:v>-0.13472068585364919</c:v>
                </c:pt>
                <c:pt idx="104">
                  <c:v>-0.13480107073430098</c:v>
                </c:pt>
                <c:pt idx="105">
                  <c:v>-0.15728789342763486</c:v>
                </c:pt>
                <c:pt idx="106">
                  <c:v>-0.14388340604236341</c:v>
                </c:pt>
                <c:pt idx="107">
                  <c:v>-0.153835392163547</c:v>
                </c:pt>
                <c:pt idx="108">
                  <c:v>-0.17272800179388206</c:v>
                </c:pt>
                <c:pt idx="109">
                  <c:v>-0.15766022449240166</c:v>
                </c:pt>
                <c:pt idx="110">
                  <c:v>-0.1116574667010596</c:v>
                </c:pt>
                <c:pt idx="111">
                  <c:v>-0.1174370523502531</c:v>
                </c:pt>
                <c:pt idx="112">
                  <c:v>-0.14961912096487678</c:v>
                </c:pt>
                <c:pt idx="113">
                  <c:v>-6.9005470035814503E-2</c:v>
                </c:pt>
                <c:pt idx="114">
                  <c:v>-6.3959996277572997E-2</c:v>
                </c:pt>
                <c:pt idx="115">
                  <c:v>-7.9017126278772165E-2</c:v>
                </c:pt>
                <c:pt idx="116">
                  <c:v>-7.3064463155963141E-2</c:v>
                </c:pt>
                <c:pt idx="117">
                  <c:v>-6.2723573531388202E-2</c:v>
                </c:pt>
                <c:pt idx="118">
                  <c:v>-4.2742088590909694E-2</c:v>
                </c:pt>
                <c:pt idx="119">
                  <c:v>-0.10942214388891432</c:v>
                </c:pt>
                <c:pt idx="120">
                  <c:v>-6.6704280218028586E-2</c:v>
                </c:pt>
                <c:pt idx="121">
                  <c:v>-4.2140127167483457E-2</c:v>
                </c:pt>
                <c:pt idx="122">
                  <c:v>-1.7829710706013722E-2</c:v>
                </c:pt>
                <c:pt idx="123">
                  <c:v>-2.3412700692770048E-2</c:v>
                </c:pt>
                <c:pt idx="124">
                  <c:v>-7.4097783748992396E-2</c:v>
                </c:pt>
                <c:pt idx="125">
                  <c:v>-4.2043957825720568E-2</c:v>
                </c:pt>
                <c:pt idx="126">
                  <c:v>-4.5148724565161419E-2</c:v>
                </c:pt>
                <c:pt idx="127">
                  <c:v>-7.7393596151915794E-2</c:v>
                </c:pt>
                <c:pt idx="128">
                  <c:v>-7.6294877080496926E-2</c:v>
                </c:pt>
                <c:pt idx="129">
                  <c:v>-5.4191910196192253E-2</c:v>
                </c:pt>
                <c:pt idx="130">
                  <c:v>-5.6681271613210689E-2</c:v>
                </c:pt>
                <c:pt idx="131">
                  <c:v>-5.3142685150246227E-2</c:v>
                </c:pt>
                <c:pt idx="132">
                  <c:v>-3.7504876098887904E-2</c:v>
                </c:pt>
                <c:pt idx="133">
                  <c:v>-4.357261982573702E-2</c:v>
                </c:pt>
                <c:pt idx="134">
                  <c:v>-3.3696886722633497E-2</c:v>
                </c:pt>
                <c:pt idx="135">
                  <c:v>-7.1699599247082205E-2</c:v>
                </c:pt>
                <c:pt idx="136">
                  <c:v>-5.271465217017262E-2</c:v>
                </c:pt>
                <c:pt idx="137">
                  <c:v>-0.10824456003761908</c:v>
                </c:pt>
                <c:pt idx="138">
                  <c:v>-0.14540025487072511</c:v>
                </c:pt>
                <c:pt idx="139">
                  <c:v>-0.1493281528165965</c:v>
                </c:pt>
                <c:pt idx="140">
                  <c:v>-9.9929571648444016E-2</c:v>
                </c:pt>
                <c:pt idx="141">
                  <c:v>-4.2103876199613297E-2</c:v>
                </c:pt>
                <c:pt idx="142">
                  <c:v>-6.5431741674551083E-2</c:v>
                </c:pt>
                <c:pt idx="143">
                  <c:v>-0.12157492272354618</c:v>
                </c:pt>
                <c:pt idx="144">
                  <c:v>-0.12206563741038318</c:v>
                </c:pt>
                <c:pt idx="145">
                  <c:v>-0.15601154223916691</c:v>
                </c:pt>
                <c:pt idx="146">
                  <c:v>-0.14407586200848951</c:v>
                </c:pt>
                <c:pt idx="147">
                  <c:v>-0.12861935201263724</c:v>
                </c:pt>
                <c:pt idx="148">
                  <c:v>-0.10433927901817078</c:v>
                </c:pt>
                <c:pt idx="149">
                  <c:v>-7.8143285046092067E-2</c:v>
                </c:pt>
                <c:pt idx="150">
                  <c:v>-7.2297715460136538E-2</c:v>
                </c:pt>
                <c:pt idx="151">
                  <c:v>-7.2527824282809267E-2</c:v>
                </c:pt>
                <c:pt idx="152">
                  <c:v>-4.5922762193080419E-2</c:v>
                </c:pt>
                <c:pt idx="153">
                  <c:v>3.0234124488744005E-2</c:v>
                </c:pt>
                <c:pt idx="154">
                  <c:v>5.0368280017909009E-2</c:v>
                </c:pt>
                <c:pt idx="155">
                  <c:v>6.8315320672637167E-2</c:v>
                </c:pt>
                <c:pt idx="156">
                  <c:v>8.2599702560227375E-2</c:v>
                </c:pt>
                <c:pt idx="157">
                  <c:v>8.4119963879570533E-3</c:v>
                </c:pt>
                <c:pt idx="158">
                  <c:v>1.5264310574769317E-2</c:v>
                </c:pt>
                <c:pt idx="159">
                  <c:v>3.1115785146823824E-2</c:v>
                </c:pt>
                <c:pt idx="160">
                  <c:v>4.3075301471202851E-2</c:v>
                </c:pt>
                <c:pt idx="161">
                  <c:v>3.4201461010792293E-2</c:v>
                </c:pt>
                <c:pt idx="162">
                  <c:v>7.4064155770870319E-2</c:v>
                </c:pt>
                <c:pt idx="163">
                  <c:v>6.5476752572830227E-2</c:v>
                </c:pt>
                <c:pt idx="164">
                  <c:v>6.8305357545532838E-2</c:v>
                </c:pt>
                <c:pt idx="165">
                  <c:v>4.4152334383651591E-2</c:v>
                </c:pt>
                <c:pt idx="166">
                  <c:v>1.901429319672265E-2</c:v>
                </c:pt>
                <c:pt idx="167">
                  <c:v>3.1820551129705707E-2</c:v>
                </c:pt>
                <c:pt idx="168">
                  <c:v>6.5171912188929745E-2</c:v>
                </c:pt>
                <c:pt idx="169">
                  <c:v>6.2748263900748738E-2</c:v>
                </c:pt>
                <c:pt idx="170">
                  <c:v>4.0361343034850776E-2</c:v>
                </c:pt>
                <c:pt idx="171">
                  <c:v>5.2666880781066551E-2</c:v>
                </c:pt>
                <c:pt idx="172">
                  <c:v>5.1697313844423755E-2</c:v>
                </c:pt>
                <c:pt idx="173">
                  <c:v>4.4465547524934486E-2</c:v>
                </c:pt>
                <c:pt idx="174">
                  <c:v>7.1722133615380754E-2</c:v>
                </c:pt>
                <c:pt idx="175">
                  <c:v>7.7226481945201236E-2</c:v>
                </c:pt>
                <c:pt idx="176">
                  <c:v>5.8943508651768964E-2</c:v>
                </c:pt>
                <c:pt idx="177">
                  <c:v>9.1411798733163491E-2</c:v>
                </c:pt>
                <c:pt idx="178">
                  <c:v>0.11230136842806682</c:v>
                </c:pt>
                <c:pt idx="179">
                  <c:v>0.13707515471186973</c:v>
                </c:pt>
                <c:pt idx="180">
                  <c:v>0.11916616749323791</c:v>
                </c:pt>
                <c:pt idx="181">
                  <c:v>0.11854828891672269</c:v>
                </c:pt>
                <c:pt idx="182">
                  <c:v>0.11360602289007456</c:v>
                </c:pt>
                <c:pt idx="183">
                  <c:v>0.11608064716504639</c:v>
                </c:pt>
                <c:pt idx="184">
                  <c:v>9.3078279498528399E-2</c:v>
                </c:pt>
                <c:pt idx="185">
                  <c:v>0.10345104089174152</c:v>
                </c:pt>
                <c:pt idx="186">
                  <c:v>9.2930745452747612E-2</c:v>
                </c:pt>
                <c:pt idx="187">
                  <c:v>9.8204504404894449E-2</c:v>
                </c:pt>
                <c:pt idx="188">
                  <c:v>6.7378051823198962E-2</c:v>
                </c:pt>
                <c:pt idx="189">
                  <c:v>6.5608555288194648E-2</c:v>
                </c:pt>
                <c:pt idx="190">
                  <c:v>5.5489552302550892E-2</c:v>
                </c:pt>
                <c:pt idx="191">
                  <c:v>4.4244624131838398E-2</c:v>
                </c:pt>
                <c:pt idx="192">
                  <c:v>5.2121333168791931E-2</c:v>
                </c:pt>
                <c:pt idx="193">
                  <c:v>5.3974464469628607E-2</c:v>
                </c:pt>
                <c:pt idx="194">
                  <c:v>6.0354687163820225E-2</c:v>
                </c:pt>
                <c:pt idx="195">
                  <c:v>4.9303184043956838E-2</c:v>
                </c:pt>
                <c:pt idx="196">
                  <c:v>6.9941668176037697E-2</c:v>
                </c:pt>
                <c:pt idx="197">
                  <c:v>8.9318290182995613E-2</c:v>
                </c:pt>
                <c:pt idx="198">
                  <c:v>7.6527968544969349E-2</c:v>
                </c:pt>
                <c:pt idx="199">
                  <c:v>9.2859884365189674E-2</c:v>
                </c:pt>
                <c:pt idx="200">
                  <c:v>9.4671432644110806E-2</c:v>
                </c:pt>
                <c:pt idx="201">
                  <c:v>0.17009671890378314</c:v>
                </c:pt>
                <c:pt idx="202">
                  <c:v>0.19396314557118724</c:v>
                </c:pt>
                <c:pt idx="203">
                  <c:v>0.1795295478846734</c:v>
                </c:pt>
                <c:pt idx="204">
                  <c:v>0.19015537811890565</c:v>
                </c:pt>
                <c:pt idx="205">
                  <c:v>0.21251696795583785</c:v>
                </c:pt>
                <c:pt idx="206">
                  <c:v>0.22517464929723471</c:v>
                </c:pt>
                <c:pt idx="207">
                  <c:v>0.26216528834746788</c:v>
                </c:pt>
                <c:pt idx="208">
                  <c:v>0.29560279231820519</c:v>
                </c:pt>
                <c:pt idx="209">
                  <c:v>0.32004068355668536</c:v>
                </c:pt>
                <c:pt idx="210">
                  <c:v>0.29914663495169991</c:v>
                </c:pt>
                <c:pt idx="211">
                  <c:v>0.28561110696895986</c:v>
                </c:pt>
                <c:pt idx="212">
                  <c:v>0.26723878674264989</c:v>
                </c:pt>
                <c:pt idx="213">
                  <c:v>0.21876198011076983</c:v>
                </c:pt>
                <c:pt idx="214">
                  <c:v>0.15983212966081339</c:v>
                </c:pt>
                <c:pt idx="215">
                  <c:v>0.16599932335862239</c:v>
                </c:pt>
                <c:pt idx="216">
                  <c:v>0.18188618928460859</c:v>
                </c:pt>
                <c:pt idx="217">
                  <c:v>0.15777794771365736</c:v>
                </c:pt>
                <c:pt idx="218">
                  <c:v>8.0303546675820625E-2</c:v>
                </c:pt>
                <c:pt idx="219">
                  <c:v>6.457802902819808E-3</c:v>
                </c:pt>
                <c:pt idx="220">
                  <c:v>1.8570892049203688E-2</c:v>
                </c:pt>
                <c:pt idx="221">
                  <c:v>1.3577149286076532E-2</c:v>
                </c:pt>
                <c:pt idx="222">
                  <c:v>-5.1834778344575705E-3</c:v>
                </c:pt>
                <c:pt idx="223">
                  <c:v>-3.7828346374127034E-2</c:v>
                </c:pt>
                <c:pt idx="224">
                  <c:v>-7.9306600626414148E-2</c:v>
                </c:pt>
                <c:pt idx="225">
                  <c:v>-0.10587008147837385</c:v>
                </c:pt>
                <c:pt idx="226">
                  <c:v>-0.14768872572673855</c:v>
                </c:pt>
                <c:pt idx="227">
                  <c:v>-0.10916356737403249</c:v>
                </c:pt>
                <c:pt idx="228">
                  <c:v>-0.12666713230530074</c:v>
                </c:pt>
                <c:pt idx="229">
                  <c:v>-0.10287979486223751</c:v>
                </c:pt>
                <c:pt idx="230">
                  <c:v>-8.515910796957285E-2</c:v>
                </c:pt>
                <c:pt idx="231">
                  <c:v>-4.7436001282747033E-2</c:v>
                </c:pt>
                <c:pt idx="232">
                  <c:v>-4.931407961277337E-2</c:v>
                </c:pt>
                <c:pt idx="233">
                  <c:v>-6.5382216285450226E-2</c:v>
                </c:pt>
                <c:pt idx="234">
                  <c:v>-7.8483196187152091E-2</c:v>
                </c:pt>
                <c:pt idx="235">
                  <c:v>-4.7757646010726254E-2</c:v>
                </c:pt>
                <c:pt idx="236">
                  <c:v>-3.1105044970155805E-2</c:v>
                </c:pt>
                <c:pt idx="237">
                  <c:v>-3.2463379876792348E-2</c:v>
                </c:pt>
                <c:pt idx="238">
                  <c:v>-2.2929634815764294E-2</c:v>
                </c:pt>
                <c:pt idx="239">
                  <c:v>-4.8895632910598563E-2</c:v>
                </c:pt>
                <c:pt idx="240">
                  <c:v>-1.9848441314683715E-2</c:v>
                </c:pt>
                <c:pt idx="241">
                  <c:v>-2.9853285722629883E-2</c:v>
                </c:pt>
                <c:pt idx="242">
                  <c:v>-5.1960965388930191E-2</c:v>
                </c:pt>
                <c:pt idx="243">
                  <c:v>-5.9389218018704691E-2</c:v>
                </c:pt>
                <c:pt idx="244">
                  <c:v>-8.2212169708001326E-2</c:v>
                </c:pt>
                <c:pt idx="245">
                  <c:v>-8.5498191940816551E-2</c:v>
                </c:pt>
                <c:pt idx="246">
                  <c:v>-8.9572595902628144E-2</c:v>
                </c:pt>
                <c:pt idx="247">
                  <c:v>-8.588676527405549E-2</c:v>
                </c:pt>
                <c:pt idx="248">
                  <c:v>-8.4046579122621229E-2</c:v>
                </c:pt>
                <c:pt idx="249">
                  <c:v>-0.12637244386132199</c:v>
                </c:pt>
                <c:pt idx="250">
                  <c:v>-0.13106603081231244</c:v>
                </c:pt>
                <c:pt idx="251">
                  <c:v>-0.11717215411058669</c:v>
                </c:pt>
                <c:pt idx="252">
                  <c:v>-0.14785858678032476</c:v>
                </c:pt>
                <c:pt idx="253">
                  <c:v>-0.10795515632131139</c:v>
                </c:pt>
                <c:pt idx="254">
                  <c:v>-0.13007171277284557</c:v>
                </c:pt>
                <c:pt idx="255">
                  <c:v>-0.1490711552539663</c:v>
                </c:pt>
                <c:pt idx="256">
                  <c:v>-0.14027871896081068</c:v>
                </c:pt>
                <c:pt idx="257">
                  <c:v>-0.15098381279406967</c:v>
                </c:pt>
                <c:pt idx="258">
                  <c:v>-0.21638127195465229</c:v>
                </c:pt>
                <c:pt idx="259">
                  <c:v>-0.21038322157224296</c:v>
                </c:pt>
                <c:pt idx="260">
                  <c:v>-0.22083826062525944</c:v>
                </c:pt>
                <c:pt idx="261">
                  <c:v>-0.18756068623381122</c:v>
                </c:pt>
                <c:pt idx="262">
                  <c:v>-0.1820315417386579</c:v>
                </c:pt>
                <c:pt idx="263">
                  <c:v>-0.20340630570417303</c:v>
                </c:pt>
                <c:pt idx="264">
                  <c:v>-0.21654425121620238</c:v>
                </c:pt>
                <c:pt idx="265">
                  <c:v>-0.17473895501141379</c:v>
                </c:pt>
                <c:pt idx="266">
                  <c:v>-0.12088861913126082</c:v>
                </c:pt>
                <c:pt idx="267">
                  <c:v>-0.13891592811243608</c:v>
                </c:pt>
                <c:pt idx="268">
                  <c:v>-0.13571460806843463</c:v>
                </c:pt>
                <c:pt idx="269">
                  <c:v>-0.15129916170527807</c:v>
                </c:pt>
                <c:pt idx="270">
                  <c:v>-0.17815686212920609</c:v>
                </c:pt>
                <c:pt idx="271">
                  <c:v>-0.15800652001922</c:v>
                </c:pt>
                <c:pt idx="272">
                  <c:v>-0.26136494382405351</c:v>
                </c:pt>
                <c:pt idx="273">
                  <c:v>-0.29492452592584389</c:v>
                </c:pt>
                <c:pt idx="274">
                  <c:v>-0.29401048246028494</c:v>
                </c:pt>
                <c:pt idx="275">
                  <c:v>-0.10189428810319734</c:v>
                </c:pt>
                <c:pt idx="276">
                  <c:v>-0.15283672881732738</c:v>
                </c:pt>
                <c:pt idx="277">
                  <c:v>-0.15071062851487124</c:v>
                </c:pt>
                <c:pt idx="278">
                  <c:v>-0.19419651383435835</c:v>
                </c:pt>
                <c:pt idx="279">
                  <c:v>-0.20666038992001304</c:v>
                </c:pt>
                <c:pt idx="280">
                  <c:v>-0.15439871324600626</c:v>
                </c:pt>
                <c:pt idx="281">
                  <c:v>-0.16384942122308649</c:v>
                </c:pt>
                <c:pt idx="282">
                  <c:v>-0.16589707333807074</c:v>
                </c:pt>
                <c:pt idx="283">
                  <c:v>-0.13938847027444187</c:v>
                </c:pt>
                <c:pt idx="284">
                  <c:v>-0.12603279933088532</c:v>
                </c:pt>
                <c:pt idx="285">
                  <c:v>-0.11684211728768501</c:v>
                </c:pt>
                <c:pt idx="286">
                  <c:v>-0.10286004439240767</c:v>
                </c:pt>
                <c:pt idx="287">
                  <c:v>-0.12087970997469356</c:v>
                </c:pt>
                <c:pt idx="288">
                  <c:v>-9.5570208387999955E-2</c:v>
                </c:pt>
                <c:pt idx="289">
                  <c:v>9.5658234930632108E-2</c:v>
                </c:pt>
                <c:pt idx="290">
                  <c:v>0.18726485102312479</c:v>
                </c:pt>
                <c:pt idx="291">
                  <c:v>0.24617447926813851</c:v>
                </c:pt>
                <c:pt idx="292">
                  <c:v>0.15195538965490715</c:v>
                </c:pt>
                <c:pt idx="293">
                  <c:v>0.20450675168799723</c:v>
                </c:pt>
                <c:pt idx="294">
                  <c:v>0.23283962526791055</c:v>
                </c:pt>
                <c:pt idx="295">
                  <c:v>0.25009302585115467</c:v>
                </c:pt>
                <c:pt idx="296">
                  <c:v>0.26407605104103554</c:v>
                </c:pt>
                <c:pt idx="297">
                  <c:v>0.23534266396323686</c:v>
                </c:pt>
                <c:pt idx="298">
                  <c:v>0.22977774191415909</c:v>
                </c:pt>
                <c:pt idx="299">
                  <c:v>0.230087953260526</c:v>
                </c:pt>
                <c:pt idx="300">
                  <c:v>0.18037353980972878</c:v>
                </c:pt>
                <c:pt idx="301">
                  <c:v>0.1757190946418245</c:v>
                </c:pt>
                <c:pt idx="302">
                  <c:v>0.16471205648221726</c:v>
                </c:pt>
                <c:pt idx="303">
                  <c:v>0.19208815164286736</c:v>
                </c:pt>
                <c:pt idx="304">
                  <c:v>0.19003396212107615</c:v>
                </c:pt>
                <c:pt idx="305">
                  <c:v>0.15704937213430861</c:v>
                </c:pt>
                <c:pt idx="306">
                  <c:v>8.6513225568997834E-2</c:v>
                </c:pt>
                <c:pt idx="307">
                  <c:v>0.10041446045202836</c:v>
                </c:pt>
                <c:pt idx="308">
                  <c:v>4.1842268830569303E-2</c:v>
                </c:pt>
                <c:pt idx="309">
                  <c:v>2.958928105041693E-2</c:v>
                </c:pt>
                <c:pt idx="310">
                  <c:v>2.9689471662732385E-2</c:v>
                </c:pt>
                <c:pt idx="311">
                  <c:v>1.8277933768057201E-2</c:v>
                </c:pt>
                <c:pt idx="312">
                  <c:v>2.1545051269522775E-2</c:v>
                </c:pt>
                <c:pt idx="313">
                  <c:v>4.6110760508627155E-2</c:v>
                </c:pt>
                <c:pt idx="314">
                  <c:v>5.4697808174216662E-2</c:v>
                </c:pt>
                <c:pt idx="315">
                  <c:v>8.2153125667185203E-2</c:v>
                </c:pt>
                <c:pt idx="316">
                  <c:v>6.676279068857445E-2</c:v>
                </c:pt>
                <c:pt idx="317">
                  <c:v>8.8181402979771201E-2</c:v>
                </c:pt>
                <c:pt idx="318">
                  <c:v>7.8338507619049397E-2</c:v>
                </c:pt>
                <c:pt idx="319">
                  <c:v>9.4537906174910064E-2</c:v>
                </c:pt>
                <c:pt idx="320">
                  <c:v>6.4666123512369098E-2</c:v>
                </c:pt>
                <c:pt idx="321">
                  <c:v>5.2100932724309684E-2</c:v>
                </c:pt>
                <c:pt idx="322">
                  <c:v>7.2978125612318201E-2</c:v>
                </c:pt>
                <c:pt idx="323">
                  <c:v>3.5493446978798193E-2</c:v>
                </c:pt>
                <c:pt idx="324">
                  <c:v>-7.8264353589999683E-3</c:v>
                </c:pt>
                <c:pt idx="325">
                  <c:v>-5.6932698670502917E-3</c:v>
                </c:pt>
                <c:pt idx="326">
                  <c:v>1.6593415349851065E-2</c:v>
                </c:pt>
                <c:pt idx="327">
                  <c:v>2.3371412649470819E-2</c:v>
                </c:pt>
                <c:pt idx="328">
                  <c:v>2.1871610783596406E-2</c:v>
                </c:pt>
                <c:pt idx="329">
                  <c:v>3.9097775376893074E-2</c:v>
                </c:pt>
                <c:pt idx="330">
                  <c:v>2.941604405038907E-2</c:v>
                </c:pt>
                <c:pt idx="331">
                  <c:v>2.3037758462232074E-2</c:v>
                </c:pt>
                <c:pt idx="332">
                  <c:v>4.6794404071951448E-3</c:v>
                </c:pt>
                <c:pt idx="333">
                  <c:v>2.6822669569362533E-2</c:v>
                </c:pt>
                <c:pt idx="334">
                  <c:v>5.1282710010837479E-3</c:v>
                </c:pt>
                <c:pt idx="335">
                  <c:v>-2.9440412492350836E-2</c:v>
                </c:pt>
                <c:pt idx="336">
                  <c:v>-3.4008944880944671E-2</c:v>
                </c:pt>
                <c:pt idx="337">
                  <c:v>-3.9374498239609319E-2</c:v>
                </c:pt>
                <c:pt idx="338">
                  <c:v>-4.068353007859711E-2</c:v>
                </c:pt>
                <c:pt idx="339">
                  <c:v>-6.269198955669103E-2</c:v>
                </c:pt>
                <c:pt idx="340">
                  <c:v>-3.0267480943794951E-2</c:v>
                </c:pt>
                <c:pt idx="341">
                  <c:v>-9.1457487702673967E-4</c:v>
                </c:pt>
                <c:pt idx="342">
                  <c:v>-8.8526343409557201E-3</c:v>
                </c:pt>
                <c:pt idx="343">
                  <c:v>-3.4511242267398809E-2</c:v>
                </c:pt>
                <c:pt idx="344">
                  <c:v>-1.5093490930022288E-2</c:v>
                </c:pt>
                <c:pt idx="345">
                  <c:v>-8.3182352623082413E-3</c:v>
                </c:pt>
                <c:pt idx="346">
                  <c:v>-3.0804457054885635E-2</c:v>
                </c:pt>
                <c:pt idx="347">
                  <c:v>-2.8903821302018839E-3</c:v>
                </c:pt>
                <c:pt idx="348">
                  <c:v>-9.113727930701504E-3</c:v>
                </c:pt>
                <c:pt idx="349">
                  <c:v>-3.4445534988395096E-3</c:v>
                </c:pt>
                <c:pt idx="350">
                  <c:v>-3.7879191447722269E-2</c:v>
                </c:pt>
                <c:pt idx="351">
                  <c:v>-2.5181506990847768E-2</c:v>
                </c:pt>
                <c:pt idx="352">
                  <c:v>1.5672800543208801E-2</c:v>
                </c:pt>
                <c:pt idx="353">
                  <c:v>3.5183184890557771E-3</c:v>
                </c:pt>
                <c:pt idx="354">
                  <c:v>4.1058077229475298E-2</c:v>
                </c:pt>
                <c:pt idx="355">
                  <c:v>5.7297762712192023E-2</c:v>
                </c:pt>
                <c:pt idx="356">
                  <c:v>7.9548250784927804E-2</c:v>
                </c:pt>
                <c:pt idx="357">
                  <c:v>6.1932719662910814E-2</c:v>
                </c:pt>
                <c:pt idx="358">
                  <c:v>6.5069942422912266E-2</c:v>
                </c:pt>
                <c:pt idx="359">
                  <c:v>7.0372809420329543E-2</c:v>
                </c:pt>
                <c:pt idx="360">
                  <c:v>3.9229157113974802E-2</c:v>
                </c:pt>
                <c:pt idx="361">
                  <c:v>2.806582486327926E-2</c:v>
                </c:pt>
                <c:pt idx="362">
                  <c:v>1.3673407331827463E-2</c:v>
                </c:pt>
                <c:pt idx="363">
                  <c:v>1.6276798892889029E-2</c:v>
                </c:pt>
                <c:pt idx="364">
                  <c:v>-1.1386173718602646E-2</c:v>
                </c:pt>
                <c:pt idx="365">
                  <c:v>-4.0151701134599673E-3</c:v>
                </c:pt>
                <c:pt idx="366">
                  <c:v>-2.0233620162479612E-3</c:v>
                </c:pt>
                <c:pt idx="367">
                  <c:v>2.497752708624428E-3</c:v>
                </c:pt>
                <c:pt idx="368">
                  <c:v>-1.748311527394371E-3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8C-48AD-A063-BBA7E617EB6E}"/>
            </c:ext>
          </c:extLst>
        </c:ser>
        <c:ser>
          <c:idx val="5"/>
          <c:order val="5"/>
          <c:tx>
            <c:strRef>
              <c:f>'Log Returns'!$V$2</c:f>
              <c:strCache>
                <c:ptCount val="1"/>
                <c:pt idx="0">
                  <c:v>FDX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'Log Returns'!$P$3:$P$371</c:f>
              <c:numCache>
                <c:formatCode>dd\.mm\.yyyy</c:formatCode>
                <c:ptCount val="369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45238</c:v>
                </c:pt>
                <c:pt idx="4">
                  <c:v>45239</c:v>
                </c:pt>
                <c:pt idx="5">
                  <c:v>45240</c:v>
                </c:pt>
                <c:pt idx="6">
                  <c:v>45244</c:v>
                </c:pt>
                <c:pt idx="7">
                  <c:v>45245</c:v>
                </c:pt>
                <c:pt idx="8">
                  <c:v>45246</c:v>
                </c:pt>
                <c:pt idx="9">
                  <c:v>45247</c:v>
                </c:pt>
                <c:pt idx="10">
                  <c:v>45251</c:v>
                </c:pt>
                <c:pt idx="11">
                  <c:v>45252</c:v>
                </c:pt>
                <c:pt idx="12">
                  <c:v>45254</c:v>
                </c:pt>
                <c:pt idx="13">
                  <c:v>45258</c:v>
                </c:pt>
                <c:pt idx="14">
                  <c:v>45259</c:v>
                </c:pt>
                <c:pt idx="15">
                  <c:v>45260</c:v>
                </c:pt>
                <c:pt idx="16">
                  <c:v>45261</c:v>
                </c:pt>
                <c:pt idx="17">
                  <c:v>45265</c:v>
                </c:pt>
                <c:pt idx="18">
                  <c:v>45266</c:v>
                </c:pt>
                <c:pt idx="19">
                  <c:v>45267</c:v>
                </c:pt>
                <c:pt idx="20">
                  <c:v>45268</c:v>
                </c:pt>
                <c:pt idx="21">
                  <c:v>45272</c:v>
                </c:pt>
                <c:pt idx="22">
                  <c:v>45273</c:v>
                </c:pt>
                <c:pt idx="23">
                  <c:v>45274</c:v>
                </c:pt>
                <c:pt idx="24">
                  <c:v>45275</c:v>
                </c:pt>
                <c:pt idx="25">
                  <c:v>45279</c:v>
                </c:pt>
                <c:pt idx="26">
                  <c:v>45280</c:v>
                </c:pt>
                <c:pt idx="27">
                  <c:v>45281</c:v>
                </c:pt>
                <c:pt idx="28">
                  <c:v>45282</c:v>
                </c:pt>
                <c:pt idx="29">
                  <c:v>45286</c:v>
                </c:pt>
                <c:pt idx="30">
                  <c:v>45287</c:v>
                </c:pt>
                <c:pt idx="31">
                  <c:v>45288</c:v>
                </c:pt>
                <c:pt idx="32">
                  <c:v>45289</c:v>
                </c:pt>
                <c:pt idx="33">
                  <c:v>45301</c:v>
                </c:pt>
                <c:pt idx="34">
                  <c:v>45302</c:v>
                </c:pt>
                <c:pt idx="35">
                  <c:v>45303</c:v>
                </c:pt>
                <c:pt idx="36">
                  <c:v>45307</c:v>
                </c:pt>
                <c:pt idx="37">
                  <c:v>45308</c:v>
                </c:pt>
                <c:pt idx="38">
                  <c:v>45309</c:v>
                </c:pt>
                <c:pt idx="39">
                  <c:v>45310</c:v>
                </c:pt>
                <c:pt idx="40">
                  <c:v>45314</c:v>
                </c:pt>
                <c:pt idx="41">
                  <c:v>45315</c:v>
                </c:pt>
                <c:pt idx="42">
                  <c:v>45316</c:v>
                </c:pt>
                <c:pt idx="43">
                  <c:v>45317</c:v>
                </c:pt>
                <c:pt idx="44">
                  <c:v>45321</c:v>
                </c:pt>
                <c:pt idx="45">
                  <c:v>45322</c:v>
                </c:pt>
                <c:pt idx="46">
                  <c:v>45323</c:v>
                </c:pt>
                <c:pt idx="47">
                  <c:v>45324</c:v>
                </c:pt>
                <c:pt idx="48">
                  <c:v>45328</c:v>
                </c:pt>
                <c:pt idx="49">
                  <c:v>45329</c:v>
                </c:pt>
                <c:pt idx="50">
                  <c:v>45330</c:v>
                </c:pt>
                <c:pt idx="51">
                  <c:v>45331</c:v>
                </c:pt>
                <c:pt idx="52">
                  <c:v>45335</c:v>
                </c:pt>
                <c:pt idx="53">
                  <c:v>45336</c:v>
                </c:pt>
                <c:pt idx="54">
                  <c:v>45337</c:v>
                </c:pt>
                <c:pt idx="55">
                  <c:v>45338</c:v>
                </c:pt>
                <c:pt idx="56">
                  <c:v>45342</c:v>
                </c:pt>
                <c:pt idx="57">
                  <c:v>45343</c:v>
                </c:pt>
                <c:pt idx="58">
                  <c:v>45344</c:v>
                </c:pt>
                <c:pt idx="59">
                  <c:v>45345</c:v>
                </c:pt>
                <c:pt idx="60">
                  <c:v>45349</c:v>
                </c:pt>
                <c:pt idx="61">
                  <c:v>45350</c:v>
                </c:pt>
                <c:pt idx="62">
                  <c:v>45351</c:v>
                </c:pt>
                <c:pt idx="63">
                  <c:v>45352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45363</c:v>
                </c:pt>
                <c:pt idx="69">
                  <c:v>45364</c:v>
                </c:pt>
                <c:pt idx="70">
                  <c:v>45365</c:v>
                </c:pt>
                <c:pt idx="71">
                  <c:v>45366</c:v>
                </c:pt>
                <c:pt idx="72">
                  <c:v>45370</c:v>
                </c:pt>
                <c:pt idx="73">
                  <c:v>45371</c:v>
                </c:pt>
                <c:pt idx="74">
                  <c:v>45372</c:v>
                </c:pt>
                <c:pt idx="75">
                  <c:v>45373</c:v>
                </c:pt>
                <c:pt idx="76">
                  <c:v>45377</c:v>
                </c:pt>
                <c:pt idx="77">
                  <c:v>45378</c:v>
                </c:pt>
                <c:pt idx="78">
                  <c:v>45379</c:v>
                </c:pt>
                <c:pt idx="79">
                  <c:v>45384</c:v>
                </c:pt>
                <c:pt idx="80">
                  <c:v>45385</c:v>
                </c:pt>
                <c:pt idx="81">
                  <c:v>45386</c:v>
                </c:pt>
                <c:pt idx="82">
                  <c:v>45387</c:v>
                </c:pt>
                <c:pt idx="83">
                  <c:v>45391</c:v>
                </c:pt>
                <c:pt idx="84">
                  <c:v>45392</c:v>
                </c:pt>
                <c:pt idx="85">
                  <c:v>45393</c:v>
                </c:pt>
                <c:pt idx="86">
                  <c:v>45394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45405</c:v>
                </c:pt>
                <c:pt idx="92">
                  <c:v>45406</c:v>
                </c:pt>
                <c:pt idx="93">
                  <c:v>45407</c:v>
                </c:pt>
                <c:pt idx="94">
                  <c:v>45408</c:v>
                </c:pt>
                <c:pt idx="95">
                  <c:v>45415</c:v>
                </c:pt>
                <c:pt idx="96">
                  <c:v>45419</c:v>
                </c:pt>
                <c:pt idx="97">
                  <c:v>45420</c:v>
                </c:pt>
                <c:pt idx="98">
                  <c:v>45421</c:v>
                </c:pt>
                <c:pt idx="99">
                  <c:v>45426</c:v>
                </c:pt>
                <c:pt idx="100">
                  <c:v>45427</c:v>
                </c:pt>
                <c:pt idx="101">
                  <c:v>45428</c:v>
                </c:pt>
                <c:pt idx="102">
                  <c:v>45429</c:v>
                </c:pt>
                <c:pt idx="103">
                  <c:v>45433</c:v>
                </c:pt>
                <c:pt idx="104">
                  <c:v>45434</c:v>
                </c:pt>
                <c:pt idx="105">
                  <c:v>45435</c:v>
                </c:pt>
                <c:pt idx="106">
                  <c:v>45436</c:v>
                </c:pt>
                <c:pt idx="107">
                  <c:v>45440</c:v>
                </c:pt>
                <c:pt idx="108">
                  <c:v>45441</c:v>
                </c:pt>
                <c:pt idx="109">
                  <c:v>45442</c:v>
                </c:pt>
                <c:pt idx="110">
                  <c:v>45443</c:v>
                </c:pt>
                <c:pt idx="111">
                  <c:v>45447</c:v>
                </c:pt>
                <c:pt idx="112">
                  <c:v>45448</c:v>
                </c:pt>
                <c:pt idx="113">
                  <c:v>45449</c:v>
                </c:pt>
                <c:pt idx="114">
                  <c:v>45450</c:v>
                </c:pt>
                <c:pt idx="115">
                  <c:v>45454</c:v>
                </c:pt>
                <c:pt idx="116">
                  <c:v>45455</c:v>
                </c:pt>
                <c:pt idx="117">
                  <c:v>45457</c:v>
                </c:pt>
                <c:pt idx="118">
                  <c:v>45461</c:v>
                </c:pt>
                <c:pt idx="119">
                  <c:v>45463</c:v>
                </c:pt>
                <c:pt idx="120">
                  <c:v>45464</c:v>
                </c:pt>
                <c:pt idx="121">
                  <c:v>45468</c:v>
                </c:pt>
                <c:pt idx="122">
                  <c:v>45469</c:v>
                </c:pt>
                <c:pt idx="123">
                  <c:v>45470</c:v>
                </c:pt>
                <c:pt idx="124">
                  <c:v>45471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45482</c:v>
                </c:pt>
                <c:pt idx="129">
                  <c:v>45483</c:v>
                </c:pt>
                <c:pt idx="130">
                  <c:v>45484</c:v>
                </c:pt>
                <c:pt idx="131">
                  <c:v>45485</c:v>
                </c:pt>
                <c:pt idx="132">
                  <c:v>45489</c:v>
                </c:pt>
                <c:pt idx="133">
                  <c:v>45490</c:v>
                </c:pt>
                <c:pt idx="134">
                  <c:v>45491</c:v>
                </c:pt>
                <c:pt idx="135">
                  <c:v>45492</c:v>
                </c:pt>
                <c:pt idx="136">
                  <c:v>45496</c:v>
                </c:pt>
                <c:pt idx="137">
                  <c:v>45497</c:v>
                </c:pt>
                <c:pt idx="138">
                  <c:v>45498</c:v>
                </c:pt>
                <c:pt idx="139">
                  <c:v>45499</c:v>
                </c:pt>
                <c:pt idx="140">
                  <c:v>45503</c:v>
                </c:pt>
                <c:pt idx="141">
                  <c:v>45504</c:v>
                </c:pt>
                <c:pt idx="142">
                  <c:v>45505</c:v>
                </c:pt>
                <c:pt idx="143">
                  <c:v>45506</c:v>
                </c:pt>
                <c:pt idx="144">
                  <c:v>45510</c:v>
                </c:pt>
                <c:pt idx="145">
                  <c:v>45511</c:v>
                </c:pt>
                <c:pt idx="146">
                  <c:v>45512</c:v>
                </c:pt>
                <c:pt idx="147">
                  <c:v>45513</c:v>
                </c:pt>
                <c:pt idx="148">
                  <c:v>45517</c:v>
                </c:pt>
                <c:pt idx="149">
                  <c:v>45518</c:v>
                </c:pt>
                <c:pt idx="150">
                  <c:v>45519</c:v>
                </c:pt>
                <c:pt idx="151">
                  <c:v>45520</c:v>
                </c:pt>
                <c:pt idx="152">
                  <c:v>45524</c:v>
                </c:pt>
                <c:pt idx="153">
                  <c:v>45525</c:v>
                </c:pt>
                <c:pt idx="154">
                  <c:v>45526</c:v>
                </c:pt>
                <c:pt idx="155">
                  <c:v>45527</c:v>
                </c:pt>
                <c:pt idx="156">
                  <c:v>45531</c:v>
                </c:pt>
                <c:pt idx="157">
                  <c:v>45532</c:v>
                </c:pt>
                <c:pt idx="158">
                  <c:v>45533</c:v>
                </c:pt>
                <c:pt idx="159">
                  <c:v>45534</c:v>
                </c:pt>
                <c:pt idx="160">
                  <c:v>45538</c:v>
                </c:pt>
                <c:pt idx="161">
                  <c:v>45539</c:v>
                </c:pt>
                <c:pt idx="162">
                  <c:v>45540</c:v>
                </c:pt>
                <c:pt idx="163">
                  <c:v>45541</c:v>
                </c:pt>
                <c:pt idx="164">
                  <c:v>45545</c:v>
                </c:pt>
                <c:pt idx="165">
                  <c:v>45546</c:v>
                </c:pt>
                <c:pt idx="166">
                  <c:v>45547</c:v>
                </c:pt>
                <c:pt idx="167">
                  <c:v>45548</c:v>
                </c:pt>
                <c:pt idx="168">
                  <c:v>45552</c:v>
                </c:pt>
                <c:pt idx="169">
                  <c:v>45553</c:v>
                </c:pt>
                <c:pt idx="170">
                  <c:v>45554</c:v>
                </c:pt>
                <c:pt idx="171">
                  <c:v>45555</c:v>
                </c:pt>
                <c:pt idx="172">
                  <c:v>45559</c:v>
                </c:pt>
                <c:pt idx="173">
                  <c:v>45560</c:v>
                </c:pt>
                <c:pt idx="174">
                  <c:v>45561</c:v>
                </c:pt>
                <c:pt idx="175">
                  <c:v>45562</c:v>
                </c:pt>
                <c:pt idx="176">
                  <c:v>45566</c:v>
                </c:pt>
                <c:pt idx="177">
                  <c:v>45567</c:v>
                </c:pt>
                <c:pt idx="178">
                  <c:v>45568</c:v>
                </c:pt>
                <c:pt idx="179">
                  <c:v>45569</c:v>
                </c:pt>
                <c:pt idx="180">
                  <c:v>45573</c:v>
                </c:pt>
                <c:pt idx="181">
                  <c:v>45574</c:v>
                </c:pt>
                <c:pt idx="182">
                  <c:v>45575</c:v>
                </c:pt>
                <c:pt idx="183">
                  <c:v>45576</c:v>
                </c:pt>
                <c:pt idx="184">
                  <c:v>45580</c:v>
                </c:pt>
                <c:pt idx="185">
                  <c:v>45581</c:v>
                </c:pt>
                <c:pt idx="186">
                  <c:v>45582</c:v>
                </c:pt>
                <c:pt idx="187">
                  <c:v>45583</c:v>
                </c:pt>
                <c:pt idx="188">
                  <c:v>45587</c:v>
                </c:pt>
                <c:pt idx="189">
                  <c:v>45588</c:v>
                </c:pt>
                <c:pt idx="190">
                  <c:v>45589</c:v>
                </c:pt>
                <c:pt idx="191">
                  <c:v>45590</c:v>
                </c:pt>
                <c:pt idx="192">
                  <c:v>45594</c:v>
                </c:pt>
                <c:pt idx="193">
                  <c:v>45595</c:v>
                </c:pt>
                <c:pt idx="194">
                  <c:v>45596</c:v>
                </c:pt>
                <c:pt idx="195">
                  <c:v>45597</c:v>
                </c:pt>
                <c:pt idx="196">
                  <c:v>45602</c:v>
                </c:pt>
                <c:pt idx="197">
                  <c:v>45603</c:v>
                </c:pt>
                <c:pt idx="198">
                  <c:v>45604</c:v>
                </c:pt>
                <c:pt idx="199">
                  <c:v>45608</c:v>
                </c:pt>
                <c:pt idx="200">
                  <c:v>45609</c:v>
                </c:pt>
                <c:pt idx="201">
                  <c:v>45610</c:v>
                </c:pt>
                <c:pt idx="202">
                  <c:v>45611</c:v>
                </c:pt>
                <c:pt idx="203">
                  <c:v>45615</c:v>
                </c:pt>
                <c:pt idx="204">
                  <c:v>45616</c:v>
                </c:pt>
                <c:pt idx="205">
                  <c:v>45617</c:v>
                </c:pt>
                <c:pt idx="206">
                  <c:v>45618</c:v>
                </c:pt>
                <c:pt idx="207">
                  <c:v>45622</c:v>
                </c:pt>
                <c:pt idx="208">
                  <c:v>45623</c:v>
                </c:pt>
                <c:pt idx="209">
                  <c:v>45625</c:v>
                </c:pt>
                <c:pt idx="210">
                  <c:v>45629</c:v>
                </c:pt>
                <c:pt idx="211">
                  <c:v>45630</c:v>
                </c:pt>
                <c:pt idx="212">
                  <c:v>45631</c:v>
                </c:pt>
                <c:pt idx="213">
                  <c:v>45632</c:v>
                </c:pt>
                <c:pt idx="214">
                  <c:v>45636</c:v>
                </c:pt>
                <c:pt idx="215">
                  <c:v>45637</c:v>
                </c:pt>
                <c:pt idx="216">
                  <c:v>45638</c:v>
                </c:pt>
                <c:pt idx="217">
                  <c:v>45639</c:v>
                </c:pt>
                <c:pt idx="218">
                  <c:v>45643</c:v>
                </c:pt>
                <c:pt idx="219">
                  <c:v>45644</c:v>
                </c:pt>
                <c:pt idx="220">
                  <c:v>45645</c:v>
                </c:pt>
                <c:pt idx="221">
                  <c:v>45646</c:v>
                </c:pt>
                <c:pt idx="222">
                  <c:v>45650</c:v>
                </c:pt>
                <c:pt idx="223">
                  <c:v>45652</c:v>
                </c:pt>
                <c:pt idx="224">
                  <c:v>45653</c:v>
                </c:pt>
                <c:pt idx="225">
                  <c:v>45667</c:v>
                </c:pt>
                <c:pt idx="226">
                  <c:v>45671</c:v>
                </c:pt>
                <c:pt idx="227">
                  <c:v>45672</c:v>
                </c:pt>
                <c:pt idx="228">
                  <c:v>45673</c:v>
                </c:pt>
                <c:pt idx="229">
                  <c:v>45674</c:v>
                </c:pt>
                <c:pt idx="230">
                  <c:v>45678</c:v>
                </c:pt>
                <c:pt idx="231">
                  <c:v>45679</c:v>
                </c:pt>
                <c:pt idx="232">
                  <c:v>45680</c:v>
                </c:pt>
                <c:pt idx="233">
                  <c:v>45681</c:v>
                </c:pt>
                <c:pt idx="234">
                  <c:v>45685</c:v>
                </c:pt>
                <c:pt idx="235">
                  <c:v>45686</c:v>
                </c:pt>
                <c:pt idx="236">
                  <c:v>45687</c:v>
                </c:pt>
                <c:pt idx="237">
                  <c:v>45688</c:v>
                </c:pt>
                <c:pt idx="238">
                  <c:v>45692</c:v>
                </c:pt>
                <c:pt idx="239">
                  <c:v>45693</c:v>
                </c:pt>
                <c:pt idx="240">
                  <c:v>45694</c:v>
                </c:pt>
                <c:pt idx="241">
                  <c:v>45695</c:v>
                </c:pt>
                <c:pt idx="242">
                  <c:v>45699</c:v>
                </c:pt>
                <c:pt idx="243">
                  <c:v>45700</c:v>
                </c:pt>
                <c:pt idx="244">
                  <c:v>45701</c:v>
                </c:pt>
                <c:pt idx="245">
                  <c:v>45702</c:v>
                </c:pt>
                <c:pt idx="246">
                  <c:v>45706</c:v>
                </c:pt>
                <c:pt idx="247">
                  <c:v>45707</c:v>
                </c:pt>
                <c:pt idx="248">
                  <c:v>45708</c:v>
                </c:pt>
                <c:pt idx="249">
                  <c:v>45709</c:v>
                </c:pt>
                <c:pt idx="250">
                  <c:v>45713</c:v>
                </c:pt>
                <c:pt idx="251">
                  <c:v>45714</c:v>
                </c:pt>
                <c:pt idx="252">
                  <c:v>45715</c:v>
                </c:pt>
                <c:pt idx="253">
                  <c:v>45716</c:v>
                </c:pt>
                <c:pt idx="254">
                  <c:v>45720</c:v>
                </c:pt>
                <c:pt idx="255">
                  <c:v>45721</c:v>
                </c:pt>
                <c:pt idx="256">
                  <c:v>45722</c:v>
                </c:pt>
                <c:pt idx="257">
                  <c:v>45723</c:v>
                </c:pt>
                <c:pt idx="258">
                  <c:v>45727</c:v>
                </c:pt>
                <c:pt idx="259">
                  <c:v>45728</c:v>
                </c:pt>
                <c:pt idx="260">
                  <c:v>45729</c:v>
                </c:pt>
                <c:pt idx="261">
                  <c:v>45730</c:v>
                </c:pt>
                <c:pt idx="262">
                  <c:v>45734</c:v>
                </c:pt>
                <c:pt idx="263">
                  <c:v>45735</c:v>
                </c:pt>
                <c:pt idx="264">
                  <c:v>45736</c:v>
                </c:pt>
                <c:pt idx="265">
                  <c:v>45737</c:v>
                </c:pt>
                <c:pt idx="266">
                  <c:v>45741</c:v>
                </c:pt>
                <c:pt idx="267">
                  <c:v>45742</c:v>
                </c:pt>
                <c:pt idx="268">
                  <c:v>45743</c:v>
                </c:pt>
                <c:pt idx="269">
                  <c:v>45744</c:v>
                </c:pt>
                <c:pt idx="270">
                  <c:v>45748</c:v>
                </c:pt>
                <c:pt idx="271">
                  <c:v>45749</c:v>
                </c:pt>
                <c:pt idx="272">
                  <c:v>45750</c:v>
                </c:pt>
                <c:pt idx="273">
                  <c:v>45751</c:v>
                </c:pt>
                <c:pt idx="274">
                  <c:v>45755</c:v>
                </c:pt>
                <c:pt idx="275">
                  <c:v>45756</c:v>
                </c:pt>
                <c:pt idx="276">
                  <c:v>45757</c:v>
                </c:pt>
                <c:pt idx="277">
                  <c:v>45758</c:v>
                </c:pt>
                <c:pt idx="278">
                  <c:v>45762</c:v>
                </c:pt>
                <c:pt idx="279">
                  <c:v>45763</c:v>
                </c:pt>
                <c:pt idx="280">
                  <c:v>45764</c:v>
                </c:pt>
                <c:pt idx="281">
                  <c:v>45769</c:v>
                </c:pt>
                <c:pt idx="282">
                  <c:v>45770</c:v>
                </c:pt>
                <c:pt idx="283">
                  <c:v>45771</c:v>
                </c:pt>
                <c:pt idx="284">
                  <c:v>45772</c:v>
                </c:pt>
                <c:pt idx="285">
                  <c:v>45776</c:v>
                </c:pt>
                <c:pt idx="286">
                  <c:v>45777</c:v>
                </c:pt>
                <c:pt idx="287">
                  <c:v>45778</c:v>
                </c:pt>
                <c:pt idx="288">
                  <c:v>45783</c:v>
                </c:pt>
                <c:pt idx="289">
                  <c:v>45784</c:v>
                </c:pt>
                <c:pt idx="290">
                  <c:v>45785</c:v>
                </c:pt>
                <c:pt idx="291">
                  <c:v>45790</c:v>
                </c:pt>
                <c:pt idx="292">
                  <c:v>45791</c:v>
                </c:pt>
                <c:pt idx="293">
                  <c:v>45792</c:v>
                </c:pt>
                <c:pt idx="294">
                  <c:v>45793</c:v>
                </c:pt>
                <c:pt idx="295">
                  <c:v>45797</c:v>
                </c:pt>
                <c:pt idx="296">
                  <c:v>45798</c:v>
                </c:pt>
                <c:pt idx="297">
                  <c:v>45799</c:v>
                </c:pt>
                <c:pt idx="298">
                  <c:v>45800</c:v>
                </c:pt>
                <c:pt idx="299">
                  <c:v>45804</c:v>
                </c:pt>
                <c:pt idx="300">
                  <c:v>45805</c:v>
                </c:pt>
                <c:pt idx="301">
                  <c:v>45806</c:v>
                </c:pt>
                <c:pt idx="302">
                  <c:v>45807</c:v>
                </c:pt>
                <c:pt idx="303">
                  <c:v>45811</c:v>
                </c:pt>
                <c:pt idx="304">
                  <c:v>45812</c:v>
                </c:pt>
                <c:pt idx="305">
                  <c:v>45813</c:v>
                </c:pt>
                <c:pt idx="306">
                  <c:v>45814</c:v>
                </c:pt>
                <c:pt idx="307">
                  <c:v>45818</c:v>
                </c:pt>
                <c:pt idx="308">
                  <c:v>45819</c:v>
                </c:pt>
                <c:pt idx="309">
                  <c:v>45820</c:v>
                </c:pt>
                <c:pt idx="310">
                  <c:v>45825</c:v>
                </c:pt>
                <c:pt idx="311">
                  <c:v>45826</c:v>
                </c:pt>
                <c:pt idx="312">
                  <c:v>45828</c:v>
                </c:pt>
                <c:pt idx="313">
                  <c:v>45832</c:v>
                </c:pt>
                <c:pt idx="314">
                  <c:v>45833</c:v>
                </c:pt>
                <c:pt idx="315">
                  <c:v>45834</c:v>
                </c:pt>
                <c:pt idx="316">
                  <c:v>45835</c:v>
                </c:pt>
                <c:pt idx="317">
                  <c:v>45839</c:v>
                </c:pt>
                <c:pt idx="318">
                  <c:v>45840</c:v>
                </c:pt>
                <c:pt idx="319">
                  <c:v>45841</c:v>
                </c:pt>
                <c:pt idx="320">
                  <c:v>45846</c:v>
                </c:pt>
                <c:pt idx="321">
                  <c:v>45847</c:v>
                </c:pt>
                <c:pt idx="322">
                  <c:v>45848</c:v>
                </c:pt>
                <c:pt idx="323">
                  <c:v>45849</c:v>
                </c:pt>
                <c:pt idx="324">
                  <c:v>45853</c:v>
                </c:pt>
                <c:pt idx="325">
                  <c:v>45854</c:v>
                </c:pt>
                <c:pt idx="326">
                  <c:v>45855</c:v>
                </c:pt>
                <c:pt idx="327">
                  <c:v>45856</c:v>
                </c:pt>
                <c:pt idx="328">
                  <c:v>45860</c:v>
                </c:pt>
                <c:pt idx="329">
                  <c:v>45861</c:v>
                </c:pt>
                <c:pt idx="330">
                  <c:v>45862</c:v>
                </c:pt>
                <c:pt idx="331">
                  <c:v>45863</c:v>
                </c:pt>
                <c:pt idx="332">
                  <c:v>45867</c:v>
                </c:pt>
                <c:pt idx="333">
                  <c:v>45868</c:v>
                </c:pt>
                <c:pt idx="334">
                  <c:v>45869</c:v>
                </c:pt>
                <c:pt idx="335">
                  <c:v>45870</c:v>
                </c:pt>
                <c:pt idx="336">
                  <c:v>45874</c:v>
                </c:pt>
                <c:pt idx="337">
                  <c:v>45875</c:v>
                </c:pt>
                <c:pt idx="338">
                  <c:v>45876</c:v>
                </c:pt>
                <c:pt idx="339">
                  <c:v>45877</c:v>
                </c:pt>
                <c:pt idx="340">
                  <c:v>45881</c:v>
                </c:pt>
                <c:pt idx="341">
                  <c:v>45882</c:v>
                </c:pt>
                <c:pt idx="342">
                  <c:v>45883</c:v>
                </c:pt>
                <c:pt idx="343">
                  <c:v>45884</c:v>
                </c:pt>
                <c:pt idx="344">
                  <c:v>45888</c:v>
                </c:pt>
                <c:pt idx="345">
                  <c:v>45889</c:v>
                </c:pt>
                <c:pt idx="346">
                  <c:v>45890</c:v>
                </c:pt>
                <c:pt idx="347">
                  <c:v>45891</c:v>
                </c:pt>
                <c:pt idx="348">
                  <c:v>45895</c:v>
                </c:pt>
                <c:pt idx="349">
                  <c:v>45896</c:v>
                </c:pt>
                <c:pt idx="350">
                  <c:v>45897</c:v>
                </c:pt>
                <c:pt idx="351">
                  <c:v>45898</c:v>
                </c:pt>
                <c:pt idx="352">
                  <c:v>45902</c:v>
                </c:pt>
                <c:pt idx="353">
                  <c:v>45903</c:v>
                </c:pt>
                <c:pt idx="354">
                  <c:v>45904</c:v>
                </c:pt>
                <c:pt idx="355">
                  <c:v>45905</c:v>
                </c:pt>
                <c:pt idx="356">
                  <c:v>45909</c:v>
                </c:pt>
                <c:pt idx="357">
                  <c:v>45910</c:v>
                </c:pt>
                <c:pt idx="358">
                  <c:v>45911</c:v>
                </c:pt>
                <c:pt idx="359">
                  <c:v>45912</c:v>
                </c:pt>
                <c:pt idx="360">
                  <c:v>45916</c:v>
                </c:pt>
                <c:pt idx="361">
                  <c:v>45917</c:v>
                </c:pt>
                <c:pt idx="362">
                  <c:v>45918</c:v>
                </c:pt>
                <c:pt idx="363">
                  <c:v>45919</c:v>
                </c:pt>
                <c:pt idx="364">
                  <c:v>45923</c:v>
                </c:pt>
                <c:pt idx="365">
                  <c:v>45924</c:v>
                </c:pt>
                <c:pt idx="366">
                  <c:v>45925</c:v>
                </c:pt>
                <c:pt idx="367">
                  <c:v>45926</c:v>
                </c:pt>
                <c:pt idx="368">
                  <c:v>45930</c:v>
                </c:pt>
              </c:numCache>
            </c:numRef>
          </c:cat>
          <c:val>
            <c:numRef>
              <c:f>'Log Returns'!$V$3:$V$371</c:f>
              <c:numCache>
                <c:formatCode>0.00%</c:formatCode>
                <c:ptCount val="369"/>
                <c:pt idx="0">
                  <c:v>-0.13520868680264786</c:v>
                </c:pt>
                <c:pt idx="1">
                  <c:v>-0.11268739627202473</c:v>
                </c:pt>
                <c:pt idx="2">
                  <c:v>-0.11274298169972212</c:v>
                </c:pt>
                <c:pt idx="3">
                  <c:v>-0.12544118458493986</c:v>
                </c:pt>
                <c:pt idx="4">
                  <c:v>-0.15741934250095582</c:v>
                </c:pt>
                <c:pt idx="5">
                  <c:v>-0.12114090336431221</c:v>
                </c:pt>
                <c:pt idx="6">
                  <c:v>-7.3447503462737304E-2</c:v>
                </c:pt>
                <c:pt idx="7">
                  <c:v>-2.6714650108604189E-3</c:v>
                </c:pt>
                <c:pt idx="8">
                  <c:v>-5.6429243047337374E-2</c:v>
                </c:pt>
                <c:pt idx="9">
                  <c:v>-4.0819870922726362E-2</c:v>
                </c:pt>
                <c:pt idx="10">
                  <c:v>-4.5215957209108225E-2</c:v>
                </c:pt>
                <c:pt idx="11">
                  <c:v>-3.8261670765468617E-2</c:v>
                </c:pt>
                <c:pt idx="12">
                  <c:v>-8.2609227152000749E-3</c:v>
                </c:pt>
                <c:pt idx="13">
                  <c:v>2.1639639321626953E-2</c:v>
                </c:pt>
                <c:pt idx="14">
                  <c:v>5.8048437572012473E-2</c:v>
                </c:pt>
                <c:pt idx="15">
                  <c:v>7.1861637122606473E-2</c:v>
                </c:pt>
                <c:pt idx="16">
                  <c:v>4.5196441656320752E-2</c:v>
                </c:pt>
                <c:pt idx="17">
                  <c:v>7.5012741040436176E-2</c:v>
                </c:pt>
                <c:pt idx="18">
                  <c:v>5.9266122533728573E-2</c:v>
                </c:pt>
                <c:pt idx="19">
                  <c:v>7.5451593979886489E-2</c:v>
                </c:pt>
                <c:pt idx="20">
                  <c:v>0.10543158833050148</c:v>
                </c:pt>
                <c:pt idx="21">
                  <c:v>0.11068283538455424</c:v>
                </c:pt>
                <c:pt idx="22">
                  <c:v>8.8268141660559643E-2</c:v>
                </c:pt>
                <c:pt idx="23">
                  <c:v>7.0356324895201314E-2</c:v>
                </c:pt>
                <c:pt idx="24">
                  <c:v>7.1179458683868907E-2</c:v>
                </c:pt>
                <c:pt idx="25">
                  <c:v>0.10443236108871186</c:v>
                </c:pt>
                <c:pt idx="26">
                  <c:v>-2.5895152435911093E-2</c:v>
                </c:pt>
                <c:pt idx="27">
                  <c:v>-1.2430015369558067E-2</c:v>
                </c:pt>
                <c:pt idx="28">
                  <c:v>9.3074007623790301E-3</c:v>
                </c:pt>
                <c:pt idx="29">
                  <c:v>2.0687823768640815E-2</c:v>
                </c:pt>
                <c:pt idx="30">
                  <c:v>2.3492137285105224E-2</c:v>
                </c:pt>
                <c:pt idx="31">
                  <c:v>3.2951735331728155E-2</c:v>
                </c:pt>
                <c:pt idx="32">
                  <c:v>-7.0509811960405453E-3</c:v>
                </c:pt>
                <c:pt idx="33">
                  <c:v>-3.2482101305093811E-2</c:v>
                </c:pt>
                <c:pt idx="34">
                  <c:v>-7.3146839723785467E-2</c:v>
                </c:pt>
                <c:pt idx="35">
                  <c:v>-0.10336671763198194</c:v>
                </c:pt>
                <c:pt idx="36">
                  <c:v>-0.14478120089788912</c:v>
                </c:pt>
                <c:pt idx="37">
                  <c:v>-0.16693255012353708</c:v>
                </c:pt>
                <c:pt idx="38">
                  <c:v>-0.14139214436444195</c:v>
                </c:pt>
                <c:pt idx="39">
                  <c:v>-0.12240825567823629</c:v>
                </c:pt>
                <c:pt idx="40">
                  <c:v>-0.12959651420938922</c:v>
                </c:pt>
                <c:pt idx="41">
                  <c:v>-0.13876164581514175</c:v>
                </c:pt>
                <c:pt idx="42">
                  <c:v>-0.12476343642839276</c:v>
                </c:pt>
                <c:pt idx="43">
                  <c:v>5.2845948424738035E-3</c:v>
                </c:pt>
                <c:pt idx="44">
                  <c:v>-2.3470058622175834E-2</c:v>
                </c:pt>
                <c:pt idx="45">
                  <c:v>-5.4265225639220475E-2</c:v>
                </c:pt>
                <c:pt idx="46">
                  <c:v>-6.5998144430679792E-2</c:v>
                </c:pt>
                <c:pt idx="47">
                  <c:v>-5.1026406724763558E-2</c:v>
                </c:pt>
                <c:pt idx="48">
                  <c:v>-5.4602834303099451E-2</c:v>
                </c:pt>
                <c:pt idx="49">
                  <c:v>-3.9595854932736443E-2</c:v>
                </c:pt>
                <c:pt idx="50">
                  <c:v>-2.8558199941029112E-2</c:v>
                </c:pt>
                <c:pt idx="51">
                  <c:v>-1.2741325233457102E-2</c:v>
                </c:pt>
                <c:pt idx="52">
                  <c:v>-2.4731059769247912E-2</c:v>
                </c:pt>
                <c:pt idx="53">
                  <c:v>5.3766283941393857E-3</c:v>
                </c:pt>
                <c:pt idx="54">
                  <c:v>1.4067223870977067E-2</c:v>
                </c:pt>
                <c:pt idx="55">
                  <c:v>1.1610391688898034E-2</c:v>
                </c:pt>
                <c:pt idx="56">
                  <c:v>1.2653981456680502E-2</c:v>
                </c:pt>
                <c:pt idx="57">
                  <c:v>1.0193331191781282E-2</c:v>
                </c:pt>
                <c:pt idx="58">
                  <c:v>2.7562963288183653E-2</c:v>
                </c:pt>
                <c:pt idx="59">
                  <c:v>1.0431222810604227E-2</c:v>
                </c:pt>
                <c:pt idx="60">
                  <c:v>2.6832975431055023E-3</c:v>
                </c:pt>
                <c:pt idx="61">
                  <c:v>2.9252977914936237E-2</c:v>
                </c:pt>
                <c:pt idx="62">
                  <c:v>5.9823763860960069E-2</c:v>
                </c:pt>
                <c:pt idx="63">
                  <c:v>3.2049803391314642E-2</c:v>
                </c:pt>
                <c:pt idx="64">
                  <c:v>3.827818556364098E-2</c:v>
                </c:pt>
                <c:pt idx="65">
                  <c:v>2.8006427664418476E-2</c:v>
                </c:pt>
                <c:pt idx="66">
                  <c:v>2.9156157358456326E-2</c:v>
                </c:pt>
                <c:pt idx="67">
                  <c:v>1.9812355379967013E-2</c:v>
                </c:pt>
                <c:pt idx="68">
                  <c:v>3.9766081049351393E-2</c:v>
                </c:pt>
                <c:pt idx="69">
                  <c:v>7.4510569142462318E-2</c:v>
                </c:pt>
                <c:pt idx="70">
                  <c:v>7.9709402583826042E-2</c:v>
                </c:pt>
                <c:pt idx="71">
                  <c:v>7.0734270943439939E-2</c:v>
                </c:pt>
                <c:pt idx="72">
                  <c:v>7.8782148373147343E-2</c:v>
                </c:pt>
                <c:pt idx="73">
                  <c:v>7.9909042373604897E-2</c:v>
                </c:pt>
                <c:pt idx="74">
                  <c:v>9.6310532214300512E-2</c:v>
                </c:pt>
                <c:pt idx="75">
                  <c:v>0.14697475768122908</c:v>
                </c:pt>
                <c:pt idx="76">
                  <c:v>0.1717003045220496</c:v>
                </c:pt>
                <c:pt idx="77">
                  <c:v>0.1754664098851314</c:v>
                </c:pt>
                <c:pt idx="78">
                  <c:v>0.17625173686352008</c:v>
                </c:pt>
                <c:pt idx="79">
                  <c:v>0.10507781664822373</c:v>
                </c:pt>
                <c:pt idx="80">
                  <c:v>0.13997272660903021</c:v>
                </c:pt>
                <c:pt idx="81">
                  <c:v>0.11357074690688911</c:v>
                </c:pt>
                <c:pt idx="82">
                  <c:v>0.1088207811188673</c:v>
                </c:pt>
                <c:pt idx="83">
                  <c:v>0.12381041401865457</c:v>
                </c:pt>
                <c:pt idx="84">
                  <c:v>0.10916191177299307</c:v>
                </c:pt>
                <c:pt idx="85">
                  <c:v>9.6491403676639678E-2</c:v>
                </c:pt>
                <c:pt idx="86">
                  <c:v>7.8862099434565361E-2</c:v>
                </c:pt>
                <c:pt idx="87">
                  <c:v>5.8247927081322398E-2</c:v>
                </c:pt>
                <c:pt idx="88">
                  <c:v>6.4145795403555875E-2</c:v>
                </c:pt>
                <c:pt idx="89">
                  <c:v>5.1098590431224285E-2</c:v>
                </c:pt>
                <c:pt idx="90">
                  <c:v>4.6619535070578415E-2</c:v>
                </c:pt>
                <c:pt idx="91">
                  <c:v>3.1804816396047021E-2</c:v>
                </c:pt>
                <c:pt idx="92">
                  <c:v>-5.185258039277265E-2</c:v>
                </c:pt>
                <c:pt idx="93">
                  <c:v>-8.7619636289359371E-2</c:v>
                </c:pt>
                <c:pt idx="94">
                  <c:v>-8.4447009427966249E-2</c:v>
                </c:pt>
                <c:pt idx="95">
                  <c:v>-0.1116339339843619</c:v>
                </c:pt>
                <c:pt idx="96">
                  <c:v>-6.9848366858721062E-2</c:v>
                </c:pt>
                <c:pt idx="97">
                  <c:v>-9.1655670006988973E-2</c:v>
                </c:pt>
                <c:pt idx="98">
                  <c:v>-5.6187916772320184E-2</c:v>
                </c:pt>
                <c:pt idx="99">
                  <c:v>-6.1707764696105394E-2</c:v>
                </c:pt>
                <c:pt idx="100">
                  <c:v>-7.6963769638755217E-2</c:v>
                </c:pt>
                <c:pt idx="101">
                  <c:v>-5.9738992640365689E-2</c:v>
                </c:pt>
                <c:pt idx="102">
                  <c:v>-8.1352489980956594E-2</c:v>
                </c:pt>
                <c:pt idx="103">
                  <c:v>-9.2763271518239113E-2</c:v>
                </c:pt>
                <c:pt idx="104">
                  <c:v>-8.4375511001921824E-2</c:v>
                </c:pt>
                <c:pt idx="105">
                  <c:v>-9.598296958002088E-2</c:v>
                </c:pt>
                <c:pt idx="106">
                  <c:v>-0.10595543520603164</c:v>
                </c:pt>
                <c:pt idx="107">
                  <c:v>-0.13280331281960087</c:v>
                </c:pt>
                <c:pt idx="108">
                  <c:v>-0.15618378243984776</c:v>
                </c:pt>
                <c:pt idx="109">
                  <c:v>-0.10817100686001248</c:v>
                </c:pt>
                <c:pt idx="110">
                  <c:v>-7.4345653430888475E-2</c:v>
                </c:pt>
                <c:pt idx="111">
                  <c:v>-0.1081355843250668</c:v>
                </c:pt>
                <c:pt idx="112">
                  <c:v>-8.6014556044800433E-2</c:v>
                </c:pt>
                <c:pt idx="113">
                  <c:v>-6.4636035195498584E-2</c:v>
                </c:pt>
                <c:pt idx="114">
                  <c:v>-6.6929635490341449E-2</c:v>
                </c:pt>
                <c:pt idx="115">
                  <c:v>-6.8738668539822759E-2</c:v>
                </c:pt>
                <c:pt idx="116">
                  <c:v>-7.0051989395747749E-2</c:v>
                </c:pt>
                <c:pt idx="117">
                  <c:v>-8.6085075685497628E-2</c:v>
                </c:pt>
                <c:pt idx="118">
                  <c:v>-6.6672798822824744E-2</c:v>
                </c:pt>
                <c:pt idx="119">
                  <c:v>-0.11422978751165752</c:v>
                </c:pt>
                <c:pt idx="120">
                  <c:v>-5.4237551143520191E-2</c:v>
                </c:pt>
                <c:pt idx="121">
                  <c:v>-1.7194768631756834E-2</c:v>
                </c:pt>
                <c:pt idx="122">
                  <c:v>0.13956708962050499</c:v>
                </c:pt>
                <c:pt idx="123">
                  <c:v>0.14935946287272786</c:v>
                </c:pt>
                <c:pt idx="124">
                  <c:v>0.14679359210520934</c:v>
                </c:pt>
                <c:pt idx="125">
                  <c:v>0.18314668097059231</c:v>
                </c:pt>
                <c:pt idx="126">
                  <c:v>0.14851928303900425</c:v>
                </c:pt>
                <c:pt idx="127">
                  <c:v>0.12766910410134491</c:v>
                </c:pt>
                <c:pt idx="128">
                  <c:v>0.16052898275626776</c:v>
                </c:pt>
                <c:pt idx="129">
                  <c:v>0.15892858362364715</c:v>
                </c:pt>
                <c:pt idx="130">
                  <c:v>0.1696451828515658</c:v>
                </c:pt>
                <c:pt idx="131">
                  <c:v>0.17943085432785938</c:v>
                </c:pt>
                <c:pt idx="132">
                  <c:v>0.20330492104158765</c:v>
                </c:pt>
                <c:pt idx="133">
                  <c:v>0.213777231024362</c:v>
                </c:pt>
                <c:pt idx="134">
                  <c:v>0.21716078948297374</c:v>
                </c:pt>
                <c:pt idx="135">
                  <c:v>0.19752909274984368</c:v>
                </c:pt>
                <c:pt idx="136">
                  <c:v>0.23544349225837408</c:v>
                </c:pt>
                <c:pt idx="137">
                  <c:v>0.18382469450845901</c:v>
                </c:pt>
                <c:pt idx="138">
                  <c:v>0.14294895801527996</c:v>
                </c:pt>
                <c:pt idx="139">
                  <c:v>-8.375886663993172E-3</c:v>
                </c:pt>
                <c:pt idx="140">
                  <c:v>3.7944857464013342E-3</c:v>
                </c:pt>
                <c:pt idx="141">
                  <c:v>2.3955015327637486E-2</c:v>
                </c:pt>
                <c:pt idx="142">
                  <c:v>-1.5011907350904239E-2</c:v>
                </c:pt>
                <c:pt idx="143">
                  <c:v>-3.023490272280973E-2</c:v>
                </c:pt>
                <c:pt idx="144">
                  <c:v>-6.5208944556040704E-2</c:v>
                </c:pt>
                <c:pt idx="145">
                  <c:v>-8.5829356578325786E-2</c:v>
                </c:pt>
                <c:pt idx="146">
                  <c:v>-7.4801121589775588E-2</c:v>
                </c:pt>
                <c:pt idx="147">
                  <c:v>-9.1578199322591106E-2</c:v>
                </c:pt>
                <c:pt idx="148">
                  <c:v>-3.2684543419555741E-2</c:v>
                </c:pt>
                <c:pt idx="149">
                  <c:v>-4.7471807725974147E-2</c:v>
                </c:pt>
                <c:pt idx="150">
                  <c:v>-6.90205805838843E-2</c:v>
                </c:pt>
                <c:pt idx="151">
                  <c:v>-6.3703119843837586E-2</c:v>
                </c:pt>
                <c:pt idx="152">
                  <c:v>-4.1313747764782645E-2</c:v>
                </c:pt>
                <c:pt idx="153">
                  <c:v>1.3192549020750472E-3</c:v>
                </c:pt>
                <c:pt idx="154">
                  <c:v>3.5531921569151588E-2</c:v>
                </c:pt>
                <c:pt idx="155">
                  <c:v>4.8562468045575673E-2</c:v>
                </c:pt>
                <c:pt idx="156">
                  <c:v>5.4258574656605225E-2</c:v>
                </c:pt>
                <c:pt idx="157">
                  <c:v>3.9430382649862629E-2</c:v>
                </c:pt>
                <c:pt idx="158">
                  <c:v>3.750864580944651E-2</c:v>
                </c:pt>
                <c:pt idx="159">
                  <c:v>6.3380956936666968E-2</c:v>
                </c:pt>
                <c:pt idx="160">
                  <c:v>5.2028587544273912E-2</c:v>
                </c:pt>
                <c:pt idx="161">
                  <c:v>6.6815397584188502E-2</c:v>
                </c:pt>
                <c:pt idx="162">
                  <c:v>6.8737873166845292E-2</c:v>
                </c:pt>
                <c:pt idx="163">
                  <c:v>5.8443444727872274E-2</c:v>
                </c:pt>
                <c:pt idx="164">
                  <c:v>6.6168941482846799E-2</c:v>
                </c:pt>
                <c:pt idx="165">
                  <c:v>1.9068674391148999E-2</c:v>
                </c:pt>
                <c:pt idx="166">
                  <c:v>-5.7780818176611159E-3</c:v>
                </c:pt>
                <c:pt idx="167">
                  <c:v>1.9904157880449701E-2</c:v>
                </c:pt>
                <c:pt idx="168">
                  <c:v>6.7064977622076194E-2</c:v>
                </c:pt>
                <c:pt idx="169">
                  <c:v>5.4024880609981091E-2</c:v>
                </c:pt>
                <c:pt idx="170">
                  <c:v>4.0685665428948435E-2</c:v>
                </c:pt>
                <c:pt idx="171">
                  <c:v>-0.13372531001429908</c:v>
                </c:pt>
                <c:pt idx="172">
                  <c:v>-8.8884116199134416E-2</c:v>
                </c:pt>
                <c:pt idx="173">
                  <c:v>-9.977661189338928E-2</c:v>
                </c:pt>
                <c:pt idx="174">
                  <c:v>-9.6193326709790347E-2</c:v>
                </c:pt>
                <c:pt idx="175">
                  <c:v>-9.1426770773500254E-2</c:v>
                </c:pt>
                <c:pt idx="176">
                  <c:v>-8.3743089645778257E-2</c:v>
                </c:pt>
                <c:pt idx="177">
                  <c:v>-5.820452033072164E-2</c:v>
                </c:pt>
                <c:pt idx="178">
                  <c:v>-4.6584639976719855E-2</c:v>
                </c:pt>
                <c:pt idx="179">
                  <c:v>-2.3352522413953292E-2</c:v>
                </c:pt>
                <c:pt idx="180">
                  <c:v>-1.1032244758679142E-2</c:v>
                </c:pt>
                <c:pt idx="181">
                  <c:v>-8.6856427046347433E-3</c:v>
                </c:pt>
                <c:pt idx="182">
                  <c:v>-1.2945878787872241E-2</c:v>
                </c:pt>
                <c:pt idx="183">
                  <c:v>-1.5274670729229615E-2</c:v>
                </c:pt>
                <c:pt idx="184">
                  <c:v>-2.0776098022720919E-2</c:v>
                </c:pt>
                <c:pt idx="185">
                  <c:v>-2.7396071894535454E-2</c:v>
                </c:pt>
                <c:pt idx="186">
                  <c:v>-2.1797231417845009E-2</c:v>
                </c:pt>
                <c:pt idx="187">
                  <c:v>-3.2457114447481651E-2</c:v>
                </c:pt>
                <c:pt idx="188">
                  <c:v>9.3775844899578728E-2</c:v>
                </c:pt>
                <c:pt idx="189">
                  <c:v>4.2193042565548025E-2</c:v>
                </c:pt>
                <c:pt idx="190">
                  <c:v>7.3772309922914753E-2</c:v>
                </c:pt>
                <c:pt idx="191">
                  <c:v>6.753893880750643E-2</c:v>
                </c:pt>
                <c:pt idx="192">
                  <c:v>7.8482320677825193E-2</c:v>
                </c:pt>
                <c:pt idx="193">
                  <c:v>5.9711412222468035E-2</c:v>
                </c:pt>
                <c:pt idx="194">
                  <c:v>6.4408644082607144E-2</c:v>
                </c:pt>
                <c:pt idx="195">
                  <c:v>7.2041828172252562E-2</c:v>
                </c:pt>
                <c:pt idx="196">
                  <c:v>0.10248481403892644</c:v>
                </c:pt>
                <c:pt idx="197">
                  <c:v>0.10235937837158883</c:v>
                </c:pt>
                <c:pt idx="198">
                  <c:v>9.883644313030919E-2</c:v>
                </c:pt>
                <c:pt idx="199">
                  <c:v>9.3781575093651773E-2</c:v>
                </c:pt>
                <c:pt idx="200">
                  <c:v>0.10640660662493648</c:v>
                </c:pt>
                <c:pt idx="201">
                  <c:v>0.11783194651880236</c:v>
                </c:pt>
                <c:pt idx="202">
                  <c:v>0.10054260751795031</c:v>
                </c:pt>
                <c:pt idx="203">
                  <c:v>9.3545925181262493E-2</c:v>
                </c:pt>
                <c:pt idx="204">
                  <c:v>7.7749988566357994E-2</c:v>
                </c:pt>
                <c:pt idx="205">
                  <c:v>0.13192326209499702</c:v>
                </c:pt>
                <c:pt idx="206">
                  <c:v>0.15396027166853091</c:v>
                </c:pt>
                <c:pt idx="207">
                  <c:v>0.17607763643730354</c:v>
                </c:pt>
                <c:pt idx="208">
                  <c:v>0.19128234918223097</c:v>
                </c:pt>
                <c:pt idx="209">
                  <c:v>0.21528570525247415</c:v>
                </c:pt>
                <c:pt idx="210">
                  <c:v>0.12789996832669837</c:v>
                </c:pt>
                <c:pt idx="211">
                  <c:v>0.12433667145076321</c:v>
                </c:pt>
                <c:pt idx="212">
                  <c:v>9.0025940117033174E-2</c:v>
                </c:pt>
                <c:pt idx="213">
                  <c:v>5.5117890184554423E-2</c:v>
                </c:pt>
                <c:pt idx="214">
                  <c:v>-2.167476767891171E-3</c:v>
                </c:pt>
                <c:pt idx="215">
                  <c:v>1.739662220599418E-3</c:v>
                </c:pt>
                <c:pt idx="216">
                  <c:v>4.0305059093352066E-2</c:v>
                </c:pt>
                <c:pt idx="217">
                  <c:v>2.9945514344959432E-2</c:v>
                </c:pt>
                <c:pt idx="218">
                  <c:v>-6.9908644227979766E-3</c:v>
                </c:pt>
                <c:pt idx="219">
                  <c:v>-3.5678518461583507E-2</c:v>
                </c:pt>
                <c:pt idx="220">
                  <c:v>-3.2456619428664825E-2</c:v>
                </c:pt>
                <c:pt idx="221">
                  <c:v>-1.0355505327752895E-2</c:v>
                </c:pt>
                <c:pt idx="222">
                  <c:v>-6.8479438055825181E-2</c:v>
                </c:pt>
                <c:pt idx="223">
                  <c:v>-8.4347594019842195E-2</c:v>
                </c:pt>
                <c:pt idx="224">
                  <c:v>-0.12253429080250475</c:v>
                </c:pt>
                <c:pt idx="225">
                  <c:v>-0.1406098450285482</c:v>
                </c:pt>
                <c:pt idx="226">
                  <c:v>-0.1511372962406253</c:v>
                </c:pt>
                <c:pt idx="227">
                  <c:v>-5.7878533988965801E-2</c:v>
                </c:pt>
                <c:pt idx="228">
                  <c:v>-5.3960823137399694E-2</c:v>
                </c:pt>
                <c:pt idx="229">
                  <c:v>-3.358561303145282E-2</c:v>
                </c:pt>
                <c:pt idx="230">
                  <c:v>-3.2260877012451845E-2</c:v>
                </c:pt>
                <c:pt idx="231">
                  <c:v>-2.6802494652214334E-2</c:v>
                </c:pt>
                <c:pt idx="232">
                  <c:v>-5.8060354233261294E-2</c:v>
                </c:pt>
                <c:pt idx="233">
                  <c:v>-7.8595044972073438E-2</c:v>
                </c:pt>
                <c:pt idx="234">
                  <c:v>-8.4812518522384403E-2</c:v>
                </c:pt>
                <c:pt idx="235">
                  <c:v>-5.7840067880082099E-2</c:v>
                </c:pt>
                <c:pt idx="236">
                  <c:v>-6.406708678810652E-2</c:v>
                </c:pt>
                <c:pt idx="237">
                  <c:v>-8.8250888700417932E-2</c:v>
                </c:pt>
                <c:pt idx="238">
                  <c:v>-0.12837052021627821</c:v>
                </c:pt>
                <c:pt idx="239">
                  <c:v>-0.10494557489963631</c:v>
                </c:pt>
                <c:pt idx="240">
                  <c:v>-8.9805758401903399E-2</c:v>
                </c:pt>
                <c:pt idx="241">
                  <c:v>-0.11423310480626374</c:v>
                </c:pt>
                <c:pt idx="242">
                  <c:v>-9.0966544534135649E-2</c:v>
                </c:pt>
                <c:pt idx="243">
                  <c:v>-0.12503417221290244</c:v>
                </c:pt>
                <c:pt idx="244">
                  <c:v>-0.14508785614638206</c:v>
                </c:pt>
                <c:pt idx="245">
                  <c:v>-0.15688177407645074</c:v>
                </c:pt>
                <c:pt idx="246">
                  <c:v>-0.14123124236761692</c:v>
                </c:pt>
                <c:pt idx="247">
                  <c:v>-0.14205339620968677</c:v>
                </c:pt>
                <c:pt idx="248">
                  <c:v>-0.10722260216390211</c:v>
                </c:pt>
                <c:pt idx="249">
                  <c:v>-0.16515673328482552</c:v>
                </c:pt>
                <c:pt idx="250">
                  <c:v>-0.17990939842422438</c:v>
                </c:pt>
                <c:pt idx="251">
                  <c:v>-0.19871435382010108</c:v>
                </c:pt>
                <c:pt idx="252">
                  <c:v>-0.19304870047189068</c:v>
                </c:pt>
                <c:pt idx="253">
                  <c:v>-0.13504121484926776</c:v>
                </c:pt>
                <c:pt idx="254">
                  <c:v>-0.16045201312151489</c:v>
                </c:pt>
                <c:pt idx="255">
                  <c:v>-0.11537401109593778</c:v>
                </c:pt>
                <c:pt idx="256">
                  <c:v>-0.1033826828135657</c:v>
                </c:pt>
                <c:pt idx="257">
                  <c:v>-0.10940780741545654</c:v>
                </c:pt>
                <c:pt idx="258">
                  <c:v>-0.14465275242357264</c:v>
                </c:pt>
                <c:pt idx="259">
                  <c:v>-0.1819026050303103</c:v>
                </c:pt>
                <c:pt idx="260">
                  <c:v>-0.18686078811294113</c:v>
                </c:pt>
                <c:pt idx="261">
                  <c:v>-0.16513778637640897</c:v>
                </c:pt>
                <c:pt idx="262">
                  <c:v>-0.16236175867668881</c:v>
                </c:pt>
                <c:pt idx="263">
                  <c:v>-0.19405853477634527</c:v>
                </c:pt>
                <c:pt idx="264">
                  <c:v>-0.17814738352629131</c:v>
                </c:pt>
                <c:pt idx="265">
                  <c:v>-0.22221546483922669</c:v>
                </c:pt>
                <c:pt idx="266">
                  <c:v>-0.10680150463626883</c:v>
                </c:pt>
                <c:pt idx="267">
                  <c:v>-9.780471202460625E-2</c:v>
                </c:pt>
                <c:pt idx="268">
                  <c:v>-7.7200620259883404E-2</c:v>
                </c:pt>
                <c:pt idx="269">
                  <c:v>-9.1973330002959847E-2</c:v>
                </c:pt>
                <c:pt idx="270">
                  <c:v>-0.10832982386192858</c:v>
                </c:pt>
                <c:pt idx="271">
                  <c:v>-6.0737099105456584E-2</c:v>
                </c:pt>
                <c:pt idx="272">
                  <c:v>-0.20248358567809044</c:v>
                </c:pt>
                <c:pt idx="273">
                  <c:v>-0.23502491788359359</c:v>
                </c:pt>
                <c:pt idx="274">
                  <c:v>-0.28690227046463146</c:v>
                </c:pt>
                <c:pt idx="275">
                  <c:v>-0.14230778324204102</c:v>
                </c:pt>
                <c:pt idx="276">
                  <c:v>-0.17083952470834121</c:v>
                </c:pt>
                <c:pt idx="277">
                  <c:v>-0.16697929966488961</c:v>
                </c:pt>
                <c:pt idx="278">
                  <c:v>-0.2008441960341385</c:v>
                </c:pt>
                <c:pt idx="279">
                  <c:v>-0.2126344932307942</c:v>
                </c:pt>
                <c:pt idx="280">
                  <c:v>-0.16124795863077648</c:v>
                </c:pt>
                <c:pt idx="281">
                  <c:v>-0.20108346631370524</c:v>
                </c:pt>
                <c:pt idx="282">
                  <c:v>-0.12284280304454655</c:v>
                </c:pt>
                <c:pt idx="283">
                  <c:v>-0.12941244615925049</c:v>
                </c:pt>
                <c:pt idx="284">
                  <c:v>-0.15731503270864966</c:v>
                </c:pt>
                <c:pt idx="285">
                  <c:v>-0.17035523452395229</c:v>
                </c:pt>
                <c:pt idx="286">
                  <c:v>-0.16654937452253835</c:v>
                </c:pt>
                <c:pt idx="287">
                  <c:v>-0.1894141657926835</c:v>
                </c:pt>
                <c:pt idx="288">
                  <c:v>-0.17419931716724363</c:v>
                </c:pt>
                <c:pt idx="289">
                  <c:v>-4.4750299555969632E-2</c:v>
                </c:pt>
                <c:pt idx="290">
                  <c:v>-2.804765598852324E-4</c:v>
                </c:pt>
                <c:pt idx="291">
                  <c:v>9.097181792109911E-2</c:v>
                </c:pt>
                <c:pt idx="292">
                  <c:v>2.4368402536830871E-3</c:v>
                </c:pt>
                <c:pt idx="293">
                  <c:v>4.2476759947249448E-2</c:v>
                </c:pt>
                <c:pt idx="294">
                  <c:v>4.2613086311284507E-2</c:v>
                </c:pt>
                <c:pt idx="295">
                  <c:v>3.5541718666244809E-2</c:v>
                </c:pt>
                <c:pt idx="296">
                  <c:v>3.8548855707665856E-2</c:v>
                </c:pt>
                <c:pt idx="297">
                  <c:v>1.7886935982802585E-2</c:v>
                </c:pt>
                <c:pt idx="298">
                  <c:v>3.4698500057345275E-2</c:v>
                </c:pt>
                <c:pt idx="299">
                  <c:v>1.8104212589755298E-2</c:v>
                </c:pt>
                <c:pt idx="300">
                  <c:v>-2.7163464586942809E-2</c:v>
                </c:pt>
                <c:pt idx="301">
                  <c:v>2.5764034849194153E-4</c:v>
                </c:pt>
                <c:pt idx="302">
                  <c:v>-1.1743102869260063E-2</c:v>
                </c:pt>
                <c:pt idx="303">
                  <c:v>1.3663870451739587E-2</c:v>
                </c:pt>
                <c:pt idx="304">
                  <c:v>8.2647628401993564E-3</c:v>
                </c:pt>
                <c:pt idx="305">
                  <c:v>-2.7098641547592967E-2</c:v>
                </c:pt>
                <c:pt idx="306">
                  <c:v>-4.3389148293088379E-3</c:v>
                </c:pt>
                <c:pt idx="307">
                  <c:v>1.7805008006190667E-2</c:v>
                </c:pt>
                <c:pt idx="308">
                  <c:v>-6.0114472971610086E-2</c:v>
                </c:pt>
                <c:pt idx="309">
                  <c:v>-4.9169343447308243E-2</c:v>
                </c:pt>
                <c:pt idx="310">
                  <c:v>-5.9466874652124961E-2</c:v>
                </c:pt>
                <c:pt idx="311">
                  <c:v>-4.7552245745790402E-2</c:v>
                </c:pt>
                <c:pt idx="312">
                  <c:v>-2.3750618193973064E-3</c:v>
                </c:pt>
                <c:pt idx="313">
                  <c:v>3.1511449672970884E-2</c:v>
                </c:pt>
                <c:pt idx="314">
                  <c:v>-2.7745872173551025E-3</c:v>
                </c:pt>
                <c:pt idx="315">
                  <c:v>8.8069316128958259E-4</c:v>
                </c:pt>
                <c:pt idx="316">
                  <c:v>2.2459610527093665E-2</c:v>
                </c:pt>
                <c:pt idx="317">
                  <c:v>6.2367188171738759E-2</c:v>
                </c:pt>
                <c:pt idx="318">
                  <c:v>6.7234681630048032E-2</c:v>
                </c:pt>
                <c:pt idx="319">
                  <c:v>0.10279524096672915</c:v>
                </c:pt>
                <c:pt idx="320">
                  <c:v>7.7427464429856749E-2</c:v>
                </c:pt>
                <c:pt idx="321">
                  <c:v>6.8674630253313981E-2</c:v>
                </c:pt>
                <c:pt idx="322">
                  <c:v>9.2470877343780788E-2</c:v>
                </c:pt>
                <c:pt idx="323">
                  <c:v>5.6639259274647372E-2</c:v>
                </c:pt>
                <c:pt idx="324">
                  <c:v>1.8447503899349936E-3</c:v>
                </c:pt>
                <c:pt idx="325">
                  <c:v>1.2783487162268851E-2</c:v>
                </c:pt>
                <c:pt idx="326">
                  <c:v>1.5600573802069953E-3</c:v>
                </c:pt>
                <c:pt idx="327">
                  <c:v>1.4114197882007141E-2</c:v>
                </c:pt>
                <c:pt idx="328">
                  <c:v>3.201007232204079E-2</c:v>
                </c:pt>
                <c:pt idx="329">
                  <c:v>4.6083891417649167E-2</c:v>
                </c:pt>
                <c:pt idx="330">
                  <c:v>3.2026791070329533E-2</c:v>
                </c:pt>
                <c:pt idx="331">
                  <c:v>9.7223899088631299E-2</c:v>
                </c:pt>
                <c:pt idx="332">
                  <c:v>7.6669725071183289E-2</c:v>
                </c:pt>
                <c:pt idx="333">
                  <c:v>2.7667623244880958E-2</c:v>
                </c:pt>
                <c:pt idx="334">
                  <c:v>-6.1226917289793192E-3</c:v>
                </c:pt>
                <c:pt idx="335">
                  <c:v>-7.2773256519415144E-2</c:v>
                </c:pt>
                <c:pt idx="336">
                  <c:v>-6.8348507512266884E-2</c:v>
                </c:pt>
                <c:pt idx="337">
                  <c:v>-3.5964506567417225E-2</c:v>
                </c:pt>
                <c:pt idx="338">
                  <c:v>-2.5848980150752356E-2</c:v>
                </c:pt>
                <c:pt idx="339">
                  <c:v>-3.0383130330517476E-2</c:v>
                </c:pt>
                <c:pt idx="340">
                  <c:v>-1.7812248986008791E-3</c:v>
                </c:pt>
                <c:pt idx="341">
                  <c:v>1.8254666261295561E-2</c:v>
                </c:pt>
                <c:pt idx="342">
                  <c:v>3.0969932728659767E-2</c:v>
                </c:pt>
                <c:pt idx="343">
                  <c:v>1.8039554822296272E-2</c:v>
                </c:pt>
                <c:pt idx="344">
                  <c:v>5.6568678028588879E-2</c:v>
                </c:pt>
                <c:pt idx="345">
                  <c:v>5.8835670139453684E-3</c:v>
                </c:pt>
                <c:pt idx="346">
                  <c:v>-2.9013269150038892E-2</c:v>
                </c:pt>
                <c:pt idx="347">
                  <c:v>2.3999825266892202E-2</c:v>
                </c:pt>
                <c:pt idx="348">
                  <c:v>-2.819415720357054E-2</c:v>
                </c:pt>
                <c:pt idx="349">
                  <c:v>1.8658479049933477E-3</c:v>
                </c:pt>
                <c:pt idx="350">
                  <c:v>1.0707740940750566E-2</c:v>
                </c:pt>
                <c:pt idx="351">
                  <c:v>1.4320164236466435E-2</c:v>
                </c:pt>
                <c:pt idx="352">
                  <c:v>3.3457384934086752E-2</c:v>
                </c:pt>
                <c:pt idx="353">
                  <c:v>2.4582449103078982E-2</c:v>
                </c:pt>
                <c:pt idx="354">
                  <c:v>4.7616994075500834E-3</c:v>
                </c:pt>
                <c:pt idx="355">
                  <c:v>2.723010453762649E-2</c:v>
                </c:pt>
                <c:pt idx="356">
                  <c:v>2.6411007573948882E-2</c:v>
                </c:pt>
                <c:pt idx="357">
                  <c:v>2.3152446451860896E-2</c:v>
                </c:pt>
                <c:pt idx="358">
                  <c:v>5.3945851267128843E-2</c:v>
                </c:pt>
                <c:pt idx="359">
                  <c:v>6.6786721492638493E-2</c:v>
                </c:pt>
                <c:pt idx="360">
                  <c:v>4.2550957874458964E-2</c:v>
                </c:pt>
                <c:pt idx="361">
                  <c:v>-2.5061552159096503E-3</c:v>
                </c:pt>
                <c:pt idx="362">
                  <c:v>2.9345413567722731E-2</c:v>
                </c:pt>
                <c:pt idx="363">
                  <c:v>6.5899863549027243E-2</c:v>
                </c:pt>
                <c:pt idx="364">
                  <c:v>3.2653968132509793E-2</c:v>
                </c:pt>
                <c:pt idx="365">
                  <c:v>4.3914689377421677E-2</c:v>
                </c:pt>
                <c:pt idx="366">
                  <c:v>6.0092114039418811E-2</c:v>
                </c:pt>
                <c:pt idx="367">
                  <c:v>6.6516607461672927E-2</c:v>
                </c:pt>
                <c:pt idx="368">
                  <c:v>5.1882355845552224E-2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A8C-48AD-A063-BBA7E617EB6E}"/>
            </c:ext>
          </c:extLst>
        </c:ser>
        <c:ser>
          <c:idx val="6"/>
          <c:order val="6"/>
          <c:tx>
            <c:strRef>
              <c:f>'Log Returns'!$W$2</c:f>
              <c:strCache>
                <c:ptCount val="1"/>
                <c:pt idx="0">
                  <c:v>GM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'Log Returns'!$P$3:$P$371</c:f>
              <c:numCache>
                <c:formatCode>dd\.mm\.yyyy</c:formatCode>
                <c:ptCount val="369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45238</c:v>
                </c:pt>
                <c:pt idx="4">
                  <c:v>45239</c:v>
                </c:pt>
                <c:pt idx="5">
                  <c:v>45240</c:v>
                </c:pt>
                <c:pt idx="6">
                  <c:v>45244</c:v>
                </c:pt>
                <c:pt idx="7">
                  <c:v>45245</c:v>
                </c:pt>
                <c:pt idx="8">
                  <c:v>45246</c:v>
                </c:pt>
                <c:pt idx="9">
                  <c:v>45247</c:v>
                </c:pt>
                <c:pt idx="10">
                  <c:v>45251</c:v>
                </c:pt>
                <c:pt idx="11">
                  <c:v>45252</c:v>
                </c:pt>
                <c:pt idx="12">
                  <c:v>45254</c:v>
                </c:pt>
                <c:pt idx="13">
                  <c:v>45258</c:v>
                </c:pt>
                <c:pt idx="14">
                  <c:v>45259</c:v>
                </c:pt>
                <c:pt idx="15">
                  <c:v>45260</c:v>
                </c:pt>
                <c:pt idx="16">
                  <c:v>45261</c:v>
                </c:pt>
                <c:pt idx="17">
                  <c:v>45265</c:v>
                </c:pt>
                <c:pt idx="18">
                  <c:v>45266</c:v>
                </c:pt>
                <c:pt idx="19">
                  <c:v>45267</c:v>
                </c:pt>
                <c:pt idx="20">
                  <c:v>45268</c:v>
                </c:pt>
                <c:pt idx="21">
                  <c:v>45272</c:v>
                </c:pt>
                <c:pt idx="22">
                  <c:v>45273</c:v>
                </c:pt>
                <c:pt idx="23">
                  <c:v>45274</c:v>
                </c:pt>
                <c:pt idx="24">
                  <c:v>45275</c:v>
                </c:pt>
                <c:pt idx="25">
                  <c:v>45279</c:v>
                </c:pt>
                <c:pt idx="26">
                  <c:v>45280</c:v>
                </c:pt>
                <c:pt idx="27">
                  <c:v>45281</c:v>
                </c:pt>
                <c:pt idx="28">
                  <c:v>45282</c:v>
                </c:pt>
                <c:pt idx="29">
                  <c:v>45286</c:v>
                </c:pt>
                <c:pt idx="30">
                  <c:v>45287</c:v>
                </c:pt>
                <c:pt idx="31">
                  <c:v>45288</c:v>
                </c:pt>
                <c:pt idx="32">
                  <c:v>45289</c:v>
                </c:pt>
                <c:pt idx="33">
                  <c:v>45301</c:v>
                </c:pt>
                <c:pt idx="34">
                  <c:v>45302</c:v>
                </c:pt>
                <c:pt idx="35">
                  <c:v>45303</c:v>
                </c:pt>
                <c:pt idx="36">
                  <c:v>45307</c:v>
                </c:pt>
                <c:pt idx="37">
                  <c:v>45308</c:v>
                </c:pt>
                <c:pt idx="38">
                  <c:v>45309</c:v>
                </c:pt>
                <c:pt idx="39">
                  <c:v>45310</c:v>
                </c:pt>
                <c:pt idx="40">
                  <c:v>45314</c:v>
                </c:pt>
                <c:pt idx="41">
                  <c:v>45315</c:v>
                </c:pt>
                <c:pt idx="42">
                  <c:v>45316</c:v>
                </c:pt>
                <c:pt idx="43">
                  <c:v>45317</c:v>
                </c:pt>
                <c:pt idx="44">
                  <c:v>45321</c:v>
                </c:pt>
                <c:pt idx="45">
                  <c:v>45322</c:v>
                </c:pt>
                <c:pt idx="46">
                  <c:v>45323</c:v>
                </c:pt>
                <c:pt idx="47">
                  <c:v>45324</c:v>
                </c:pt>
                <c:pt idx="48">
                  <c:v>45328</c:v>
                </c:pt>
                <c:pt idx="49">
                  <c:v>45329</c:v>
                </c:pt>
                <c:pt idx="50">
                  <c:v>45330</c:v>
                </c:pt>
                <c:pt idx="51">
                  <c:v>45331</c:v>
                </c:pt>
                <c:pt idx="52">
                  <c:v>45335</c:v>
                </c:pt>
                <c:pt idx="53">
                  <c:v>45336</c:v>
                </c:pt>
                <c:pt idx="54">
                  <c:v>45337</c:v>
                </c:pt>
                <c:pt idx="55">
                  <c:v>45338</c:v>
                </c:pt>
                <c:pt idx="56">
                  <c:v>45342</c:v>
                </c:pt>
                <c:pt idx="57">
                  <c:v>45343</c:v>
                </c:pt>
                <c:pt idx="58">
                  <c:v>45344</c:v>
                </c:pt>
                <c:pt idx="59">
                  <c:v>45345</c:v>
                </c:pt>
                <c:pt idx="60">
                  <c:v>45349</c:v>
                </c:pt>
                <c:pt idx="61">
                  <c:v>45350</c:v>
                </c:pt>
                <c:pt idx="62">
                  <c:v>45351</c:v>
                </c:pt>
                <c:pt idx="63">
                  <c:v>45352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45363</c:v>
                </c:pt>
                <c:pt idx="69">
                  <c:v>45364</c:v>
                </c:pt>
                <c:pt idx="70">
                  <c:v>45365</c:v>
                </c:pt>
                <c:pt idx="71">
                  <c:v>45366</c:v>
                </c:pt>
                <c:pt idx="72">
                  <c:v>45370</c:v>
                </c:pt>
                <c:pt idx="73">
                  <c:v>45371</c:v>
                </c:pt>
                <c:pt idx="74">
                  <c:v>45372</c:v>
                </c:pt>
                <c:pt idx="75">
                  <c:v>45373</c:v>
                </c:pt>
                <c:pt idx="76">
                  <c:v>45377</c:v>
                </c:pt>
                <c:pt idx="77">
                  <c:v>45378</c:v>
                </c:pt>
                <c:pt idx="78">
                  <c:v>45379</c:v>
                </c:pt>
                <c:pt idx="79">
                  <c:v>45384</c:v>
                </c:pt>
                <c:pt idx="80">
                  <c:v>45385</c:v>
                </c:pt>
                <c:pt idx="81">
                  <c:v>45386</c:v>
                </c:pt>
                <c:pt idx="82">
                  <c:v>45387</c:v>
                </c:pt>
                <c:pt idx="83">
                  <c:v>45391</c:v>
                </c:pt>
                <c:pt idx="84">
                  <c:v>45392</c:v>
                </c:pt>
                <c:pt idx="85">
                  <c:v>45393</c:v>
                </c:pt>
                <c:pt idx="86">
                  <c:v>45394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45405</c:v>
                </c:pt>
                <c:pt idx="92">
                  <c:v>45406</c:v>
                </c:pt>
                <c:pt idx="93">
                  <c:v>45407</c:v>
                </c:pt>
                <c:pt idx="94">
                  <c:v>45408</c:v>
                </c:pt>
                <c:pt idx="95">
                  <c:v>45415</c:v>
                </c:pt>
                <c:pt idx="96">
                  <c:v>45419</c:v>
                </c:pt>
                <c:pt idx="97">
                  <c:v>45420</c:v>
                </c:pt>
                <c:pt idx="98">
                  <c:v>45421</c:v>
                </c:pt>
                <c:pt idx="99">
                  <c:v>45426</c:v>
                </c:pt>
                <c:pt idx="100">
                  <c:v>45427</c:v>
                </c:pt>
                <c:pt idx="101">
                  <c:v>45428</c:v>
                </c:pt>
                <c:pt idx="102">
                  <c:v>45429</c:v>
                </c:pt>
                <c:pt idx="103">
                  <c:v>45433</c:v>
                </c:pt>
                <c:pt idx="104">
                  <c:v>45434</c:v>
                </c:pt>
                <c:pt idx="105">
                  <c:v>45435</c:v>
                </c:pt>
                <c:pt idx="106">
                  <c:v>45436</c:v>
                </c:pt>
                <c:pt idx="107">
                  <c:v>45440</c:v>
                </c:pt>
                <c:pt idx="108">
                  <c:v>45441</c:v>
                </c:pt>
                <c:pt idx="109">
                  <c:v>45442</c:v>
                </c:pt>
                <c:pt idx="110">
                  <c:v>45443</c:v>
                </c:pt>
                <c:pt idx="111">
                  <c:v>45447</c:v>
                </c:pt>
                <c:pt idx="112">
                  <c:v>45448</c:v>
                </c:pt>
                <c:pt idx="113">
                  <c:v>45449</c:v>
                </c:pt>
                <c:pt idx="114">
                  <c:v>45450</c:v>
                </c:pt>
                <c:pt idx="115">
                  <c:v>45454</c:v>
                </c:pt>
                <c:pt idx="116">
                  <c:v>45455</c:v>
                </c:pt>
                <c:pt idx="117">
                  <c:v>45457</c:v>
                </c:pt>
                <c:pt idx="118">
                  <c:v>45461</c:v>
                </c:pt>
                <c:pt idx="119">
                  <c:v>45463</c:v>
                </c:pt>
                <c:pt idx="120">
                  <c:v>45464</c:v>
                </c:pt>
                <c:pt idx="121">
                  <c:v>45468</c:v>
                </c:pt>
                <c:pt idx="122">
                  <c:v>45469</c:v>
                </c:pt>
                <c:pt idx="123">
                  <c:v>45470</c:v>
                </c:pt>
                <c:pt idx="124">
                  <c:v>45471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45482</c:v>
                </c:pt>
                <c:pt idx="129">
                  <c:v>45483</c:v>
                </c:pt>
                <c:pt idx="130">
                  <c:v>45484</c:v>
                </c:pt>
                <c:pt idx="131">
                  <c:v>45485</c:v>
                </c:pt>
                <c:pt idx="132">
                  <c:v>45489</c:v>
                </c:pt>
                <c:pt idx="133">
                  <c:v>45490</c:v>
                </c:pt>
                <c:pt idx="134">
                  <c:v>45491</c:v>
                </c:pt>
                <c:pt idx="135">
                  <c:v>45492</c:v>
                </c:pt>
                <c:pt idx="136">
                  <c:v>45496</c:v>
                </c:pt>
                <c:pt idx="137">
                  <c:v>45497</c:v>
                </c:pt>
                <c:pt idx="138">
                  <c:v>45498</c:v>
                </c:pt>
                <c:pt idx="139">
                  <c:v>45499</c:v>
                </c:pt>
                <c:pt idx="140">
                  <c:v>45503</c:v>
                </c:pt>
                <c:pt idx="141">
                  <c:v>45504</c:v>
                </c:pt>
                <c:pt idx="142">
                  <c:v>45505</c:v>
                </c:pt>
                <c:pt idx="143">
                  <c:v>45506</c:v>
                </c:pt>
                <c:pt idx="144">
                  <c:v>45510</c:v>
                </c:pt>
                <c:pt idx="145">
                  <c:v>45511</c:v>
                </c:pt>
                <c:pt idx="146">
                  <c:v>45512</c:v>
                </c:pt>
                <c:pt idx="147">
                  <c:v>45513</c:v>
                </c:pt>
                <c:pt idx="148">
                  <c:v>45517</c:v>
                </c:pt>
                <c:pt idx="149">
                  <c:v>45518</c:v>
                </c:pt>
                <c:pt idx="150">
                  <c:v>45519</c:v>
                </c:pt>
                <c:pt idx="151">
                  <c:v>45520</c:v>
                </c:pt>
                <c:pt idx="152">
                  <c:v>45524</c:v>
                </c:pt>
                <c:pt idx="153">
                  <c:v>45525</c:v>
                </c:pt>
                <c:pt idx="154">
                  <c:v>45526</c:v>
                </c:pt>
                <c:pt idx="155">
                  <c:v>45527</c:v>
                </c:pt>
                <c:pt idx="156">
                  <c:v>45531</c:v>
                </c:pt>
                <c:pt idx="157">
                  <c:v>45532</c:v>
                </c:pt>
                <c:pt idx="158">
                  <c:v>45533</c:v>
                </c:pt>
                <c:pt idx="159">
                  <c:v>45534</c:v>
                </c:pt>
                <c:pt idx="160">
                  <c:v>45538</c:v>
                </c:pt>
                <c:pt idx="161">
                  <c:v>45539</c:v>
                </c:pt>
                <c:pt idx="162">
                  <c:v>45540</c:v>
                </c:pt>
                <c:pt idx="163">
                  <c:v>45541</c:v>
                </c:pt>
                <c:pt idx="164">
                  <c:v>45545</c:v>
                </c:pt>
                <c:pt idx="165">
                  <c:v>45546</c:v>
                </c:pt>
                <c:pt idx="166">
                  <c:v>45547</c:v>
                </c:pt>
                <c:pt idx="167">
                  <c:v>45548</c:v>
                </c:pt>
                <c:pt idx="168">
                  <c:v>45552</c:v>
                </c:pt>
                <c:pt idx="169">
                  <c:v>45553</c:v>
                </c:pt>
                <c:pt idx="170">
                  <c:v>45554</c:v>
                </c:pt>
                <c:pt idx="171">
                  <c:v>45555</c:v>
                </c:pt>
                <c:pt idx="172">
                  <c:v>45559</c:v>
                </c:pt>
                <c:pt idx="173">
                  <c:v>45560</c:v>
                </c:pt>
                <c:pt idx="174">
                  <c:v>45561</c:v>
                </c:pt>
                <c:pt idx="175">
                  <c:v>45562</c:v>
                </c:pt>
                <c:pt idx="176">
                  <c:v>45566</c:v>
                </c:pt>
                <c:pt idx="177">
                  <c:v>45567</c:v>
                </c:pt>
                <c:pt idx="178">
                  <c:v>45568</c:v>
                </c:pt>
                <c:pt idx="179">
                  <c:v>45569</c:v>
                </c:pt>
                <c:pt idx="180">
                  <c:v>45573</c:v>
                </c:pt>
                <c:pt idx="181">
                  <c:v>45574</c:v>
                </c:pt>
                <c:pt idx="182">
                  <c:v>45575</c:v>
                </c:pt>
                <c:pt idx="183">
                  <c:v>45576</c:v>
                </c:pt>
                <c:pt idx="184">
                  <c:v>45580</c:v>
                </c:pt>
                <c:pt idx="185">
                  <c:v>45581</c:v>
                </c:pt>
                <c:pt idx="186">
                  <c:v>45582</c:v>
                </c:pt>
                <c:pt idx="187">
                  <c:v>45583</c:v>
                </c:pt>
                <c:pt idx="188">
                  <c:v>45587</c:v>
                </c:pt>
                <c:pt idx="189">
                  <c:v>45588</c:v>
                </c:pt>
                <c:pt idx="190">
                  <c:v>45589</c:v>
                </c:pt>
                <c:pt idx="191">
                  <c:v>45590</c:v>
                </c:pt>
                <c:pt idx="192">
                  <c:v>45594</c:v>
                </c:pt>
                <c:pt idx="193">
                  <c:v>45595</c:v>
                </c:pt>
                <c:pt idx="194">
                  <c:v>45596</c:v>
                </c:pt>
                <c:pt idx="195">
                  <c:v>45597</c:v>
                </c:pt>
                <c:pt idx="196">
                  <c:v>45602</c:v>
                </c:pt>
                <c:pt idx="197">
                  <c:v>45603</c:v>
                </c:pt>
                <c:pt idx="198">
                  <c:v>45604</c:v>
                </c:pt>
                <c:pt idx="199">
                  <c:v>45608</c:v>
                </c:pt>
                <c:pt idx="200">
                  <c:v>45609</c:v>
                </c:pt>
                <c:pt idx="201">
                  <c:v>45610</c:v>
                </c:pt>
                <c:pt idx="202">
                  <c:v>45611</c:v>
                </c:pt>
                <c:pt idx="203">
                  <c:v>45615</c:v>
                </c:pt>
                <c:pt idx="204">
                  <c:v>45616</c:v>
                </c:pt>
                <c:pt idx="205">
                  <c:v>45617</c:v>
                </c:pt>
                <c:pt idx="206">
                  <c:v>45618</c:v>
                </c:pt>
                <c:pt idx="207">
                  <c:v>45622</c:v>
                </c:pt>
                <c:pt idx="208">
                  <c:v>45623</c:v>
                </c:pt>
                <c:pt idx="209">
                  <c:v>45625</c:v>
                </c:pt>
                <c:pt idx="210">
                  <c:v>45629</c:v>
                </c:pt>
                <c:pt idx="211">
                  <c:v>45630</c:v>
                </c:pt>
                <c:pt idx="212">
                  <c:v>45631</c:v>
                </c:pt>
                <c:pt idx="213">
                  <c:v>45632</c:v>
                </c:pt>
                <c:pt idx="214">
                  <c:v>45636</c:v>
                </c:pt>
                <c:pt idx="215">
                  <c:v>45637</c:v>
                </c:pt>
                <c:pt idx="216">
                  <c:v>45638</c:v>
                </c:pt>
                <c:pt idx="217">
                  <c:v>45639</c:v>
                </c:pt>
                <c:pt idx="218">
                  <c:v>45643</c:v>
                </c:pt>
                <c:pt idx="219">
                  <c:v>45644</c:v>
                </c:pt>
                <c:pt idx="220">
                  <c:v>45645</c:v>
                </c:pt>
                <c:pt idx="221">
                  <c:v>45646</c:v>
                </c:pt>
                <c:pt idx="222">
                  <c:v>45650</c:v>
                </c:pt>
                <c:pt idx="223">
                  <c:v>45652</c:v>
                </c:pt>
                <c:pt idx="224">
                  <c:v>45653</c:v>
                </c:pt>
                <c:pt idx="225">
                  <c:v>45667</c:v>
                </c:pt>
                <c:pt idx="226">
                  <c:v>45671</c:v>
                </c:pt>
                <c:pt idx="227">
                  <c:v>45672</c:v>
                </c:pt>
                <c:pt idx="228">
                  <c:v>45673</c:v>
                </c:pt>
                <c:pt idx="229">
                  <c:v>45674</c:v>
                </c:pt>
                <c:pt idx="230">
                  <c:v>45678</c:v>
                </c:pt>
                <c:pt idx="231">
                  <c:v>45679</c:v>
                </c:pt>
                <c:pt idx="232">
                  <c:v>45680</c:v>
                </c:pt>
                <c:pt idx="233">
                  <c:v>45681</c:v>
                </c:pt>
                <c:pt idx="234">
                  <c:v>45685</c:v>
                </c:pt>
                <c:pt idx="235">
                  <c:v>45686</c:v>
                </c:pt>
                <c:pt idx="236">
                  <c:v>45687</c:v>
                </c:pt>
                <c:pt idx="237">
                  <c:v>45688</c:v>
                </c:pt>
                <c:pt idx="238">
                  <c:v>45692</c:v>
                </c:pt>
                <c:pt idx="239">
                  <c:v>45693</c:v>
                </c:pt>
                <c:pt idx="240">
                  <c:v>45694</c:v>
                </c:pt>
                <c:pt idx="241">
                  <c:v>45695</c:v>
                </c:pt>
                <c:pt idx="242">
                  <c:v>45699</c:v>
                </c:pt>
                <c:pt idx="243">
                  <c:v>45700</c:v>
                </c:pt>
                <c:pt idx="244">
                  <c:v>45701</c:v>
                </c:pt>
                <c:pt idx="245">
                  <c:v>45702</c:v>
                </c:pt>
                <c:pt idx="246">
                  <c:v>45706</c:v>
                </c:pt>
                <c:pt idx="247">
                  <c:v>45707</c:v>
                </c:pt>
                <c:pt idx="248">
                  <c:v>45708</c:v>
                </c:pt>
                <c:pt idx="249">
                  <c:v>45709</c:v>
                </c:pt>
                <c:pt idx="250">
                  <c:v>45713</c:v>
                </c:pt>
                <c:pt idx="251">
                  <c:v>45714</c:v>
                </c:pt>
                <c:pt idx="252">
                  <c:v>45715</c:v>
                </c:pt>
                <c:pt idx="253">
                  <c:v>45716</c:v>
                </c:pt>
                <c:pt idx="254">
                  <c:v>45720</c:v>
                </c:pt>
                <c:pt idx="255">
                  <c:v>45721</c:v>
                </c:pt>
                <c:pt idx="256">
                  <c:v>45722</c:v>
                </c:pt>
                <c:pt idx="257">
                  <c:v>45723</c:v>
                </c:pt>
                <c:pt idx="258">
                  <c:v>45727</c:v>
                </c:pt>
                <c:pt idx="259">
                  <c:v>45728</c:v>
                </c:pt>
                <c:pt idx="260">
                  <c:v>45729</c:v>
                </c:pt>
                <c:pt idx="261">
                  <c:v>45730</c:v>
                </c:pt>
                <c:pt idx="262">
                  <c:v>45734</c:v>
                </c:pt>
                <c:pt idx="263">
                  <c:v>45735</c:v>
                </c:pt>
                <c:pt idx="264">
                  <c:v>45736</c:v>
                </c:pt>
                <c:pt idx="265">
                  <c:v>45737</c:v>
                </c:pt>
                <c:pt idx="266">
                  <c:v>45741</c:v>
                </c:pt>
                <c:pt idx="267">
                  <c:v>45742</c:v>
                </c:pt>
                <c:pt idx="268">
                  <c:v>45743</c:v>
                </c:pt>
                <c:pt idx="269">
                  <c:v>45744</c:v>
                </c:pt>
                <c:pt idx="270">
                  <c:v>45748</c:v>
                </c:pt>
                <c:pt idx="271">
                  <c:v>45749</c:v>
                </c:pt>
                <c:pt idx="272">
                  <c:v>45750</c:v>
                </c:pt>
                <c:pt idx="273">
                  <c:v>45751</c:v>
                </c:pt>
                <c:pt idx="274">
                  <c:v>45755</c:v>
                </c:pt>
                <c:pt idx="275">
                  <c:v>45756</c:v>
                </c:pt>
                <c:pt idx="276">
                  <c:v>45757</c:v>
                </c:pt>
                <c:pt idx="277">
                  <c:v>45758</c:v>
                </c:pt>
                <c:pt idx="278">
                  <c:v>45762</c:v>
                </c:pt>
                <c:pt idx="279">
                  <c:v>45763</c:v>
                </c:pt>
                <c:pt idx="280">
                  <c:v>45764</c:v>
                </c:pt>
                <c:pt idx="281">
                  <c:v>45769</c:v>
                </c:pt>
                <c:pt idx="282">
                  <c:v>45770</c:v>
                </c:pt>
                <c:pt idx="283">
                  <c:v>45771</c:v>
                </c:pt>
                <c:pt idx="284">
                  <c:v>45772</c:v>
                </c:pt>
                <c:pt idx="285">
                  <c:v>45776</c:v>
                </c:pt>
                <c:pt idx="286">
                  <c:v>45777</c:v>
                </c:pt>
                <c:pt idx="287">
                  <c:v>45778</c:v>
                </c:pt>
                <c:pt idx="288">
                  <c:v>45783</c:v>
                </c:pt>
                <c:pt idx="289">
                  <c:v>45784</c:v>
                </c:pt>
                <c:pt idx="290">
                  <c:v>45785</c:v>
                </c:pt>
                <c:pt idx="291">
                  <c:v>45790</c:v>
                </c:pt>
                <c:pt idx="292">
                  <c:v>45791</c:v>
                </c:pt>
                <c:pt idx="293">
                  <c:v>45792</c:v>
                </c:pt>
                <c:pt idx="294">
                  <c:v>45793</c:v>
                </c:pt>
                <c:pt idx="295">
                  <c:v>45797</c:v>
                </c:pt>
                <c:pt idx="296">
                  <c:v>45798</c:v>
                </c:pt>
                <c:pt idx="297">
                  <c:v>45799</c:v>
                </c:pt>
                <c:pt idx="298">
                  <c:v>45800</c:v>
                </c:pt>
                <c:pt idx="299">
                  <c:v>45804</c:v>
                </c:pt>
                <c:pt idx="300">
                  <c:v>45805</c:v>
                </c:pt>
                <c:pt idx="301">
                  <c:v>45806</c:v>
                </c:pt>
                <c:pt idx="302">
                  <c:v>45807</c:v>
                </c:pt>
                <c:pt idx="303">
                  <c:v>45811</c:v>
                </c:pt>
                <c:pt idx="304">
                  <c:v>45812</c:v>
                </c:pt>
                <c:pt idx="305">
                  <c:v>45813</c:v>
                </c:pt>
                <c:pt idx="306">
                  <c:v>45814</c:v>
                </c:pt>
                <c:pt idx="307">
                  <c:v>45818</c:v>
                </c:pt>
                <c:pt idx="308">
                  <c:v>45819</c:v>
                </c:pt>
                <c:pt idx="309">
                  <c:v>45820</c:v>
                </c:pt>
                <c:pt idx="310">
                  <c:v>45825</c:v>
                </c:pt>
                <c:pt idx="311">
                  <c:v>45826</c:v>
                </c:pt>
                <c:pt idx="312">
                  <c:v>45828</c:v>
                </c:pt>
                <c:pt idx="313">
                  <c:v>45832</c:v>
                </c:pt>
                <c:pt idx="314">
                  <c:v>45833</c:v>
                </c:pt>
                <c:pt idx="315">
                  <c:v>45834</c:v>
                </c:pt>
                <c:pt idx="316">
                  <c:v>45835</c:v>
                </c:pt>
                <c:pt idx="317">
                  <c:v>45839</c:v>
                </c:pt>
                <c:pt idx="318">
                  <c:v>45840</c:v>
                </c:pt>
                <c:pt idx="319">
                  <c:v>45841</c:v>
                </c:pt>
                <c:pt idx="320">
                  <c:v>45846</c:v>
                </c:pt>
                <c:pt idx="321">
                  <c:v>45847</c:v>
                </c:pt>
                <c:pt idx="322">
                  <c:v>45848</c:v>
                </c:pt>
                <c:pt idx="323">
                  <c:v>45849</c:v>
                </c:pt>
                <c:pt idx="324">
                  <c:v>45853</c:v>
                </c:pt>
                <c:pt idx="325">
                  <c:v>45854</c:v>
                </c:pt>
                <c:pt idx="326">
                  <c:v>45855</c:v>
                </c:pt>
                <c:pt idx="327">
                  <c:v>45856</c:v>
                </c:pt>
                <c:pt idx="328">
                  <c:v>45860</c:v>
                </c:pt>
                <c:pt idx="329">
                  <c:v>45861</c:v>
                </c:pt>
                <c:pt idx="330">
                  <c:v>45862</c:v>
                </c:pt>
                <c:pt idx="331">
                  <c:v>45863</c:v>
                </c:pt>
                <c:pt idx="332">
                  <c:v>45867</c:v>
                </c:pt>
                <c:pt idx="333">
                  <c:v>45868</c:v>
                </c:pt>
                <c:pt idx="334">
                  <c:v>45869</c:v>
                </c:pt>
                <c:pt idx="335">
                  <c:v>45870</c:v>
                </c:pt>
                <c:pt idx="336">
                  <c:v>45874</c:v>
                </c:pt>
                <c:pt idx="337">
                  <c:v>45875</c:v>
                </c:pt>
                <c:pt idx="338">
                  <c:v>45876</c:v>
                </c:pt>
                <c:pt idx="339">
                  <c:v>45877</c:v>
                </c:pt>
                <c:pt idx="340">
                  <c:v>45881</c:v>
                </c:pt>
                <c:pt idx="341">
                  <c:v>45882</c:v>
                </c:pt>
                <c:pt idx="342">
                  <c:v>45883</c:v>
                </c:pt>
                <c:pt idx="343">
                  <c:v>45884</c:v>
                </c:pt>
                <c:pt idx="344">
                  <c:v>45888</c:v>
                </c:pt>
                <c:pt idx="345">
                  <c:v>45889</c:v>
                </c:pt>
                <c:pt idx="346">
                  <c:v>45890</c:v>
                </c:pt>
                <c:pt idx="347">
                  <c:v>45891</c:v>
                </c:pt>
                <c:pt idx="348">
                  <c:v>45895</c:v>
                </c:pt>
                <c:pt idx="349">
                  <c:v>45896</c:v>
                </c:pt>
                <c:pt idx="350">
                  <c:v>45897</c:v>
                </c:pt>
                <c:pt idx="351">
                  <c:v>45898</c:v>
                </c:pt>
                <c:pt idx="352">
                  <c:v>45902</c:v>
                </c:pt>
                <c:pt idx="353">
                  <c:v>45903</c:v>
                </c:pt>
                <c:pt idx="354">
                  <c:v>45904</c:v>
                </c:pt>
                <c:pt idx="355">
                  <c:v>45905</c:v>
                </c:pt>
                <c:pt idx="356">
                  <c:v>45909</c:v>
                </c:pt>
                <c:pt idx="357">
                  <c:v>45910</c:v>
                </c:pt>
                <c:pt idx="358">
                  <c:v>45911</c:v>
                </c:pt>
                <c:pt idx="359">
                  <c:v>45912</c:v>
                </c:pt>
                <c:pt idx="360">
                  <c:v>45916</c:v>
                </c:pt>
                <c:pt idx="361">
                  <c:v>45917</c:v>
                </c:pt>
                <c:pt idx="362">
                  <c:v>45918</c:v>
                </c:pt>
                <c:pt idx="363">
                  <c:v>45919</c:v>
                </c:pt>
                <c:pt idx="364">
                  <c:v>45923</c:v>
                </c:pt>
                <c:pt idx="365">
                  <c:v>45924</c:v>
                </c:pt>
                <c:pt idx="366">
                  <c:v>45925</c:v>
                </c:pt>
                <c:pt idx="367">
                  <c:v>45926</c:v>
                </c:pt>
                <c:pt idx="368">
                  <c:v>45930</c:v>
                </c:pt>
              </c:numCache>
            </c:numRef>
          </c:cat>
          <c:val>
            <c:numRef>
              <c:f>'Log Returns'!$W$3:$W$371</c:f>
              <c:numCache>
                <c:formatCode>0.00%</c:formatCode>
                <c:ptCount val="369"/>
                <c:pt idx="0">
                  <c:v>-0.1817702883153913</c:v>
                </c:pt>
                <c:pt idx="1">
                  <c:v>-0.13711475472888246</c:v>
                </c:pt>
                <c:pt idx="2">
                  <c:v>-8.3228843836036639E-2</c:v>
                </c:pt>
                <c:pt idx="3">
                  <c:v>-0.19002728487087533</c:v>
                </c:pt>
                <c:pt idx="4">
                  <c:v>-0.26130898981442974</c:v>
                </c:pt>
                <c:pt idx="5">
                  <c:v>-0.22660455549995975</c:v>
                </c:pt>
                <c:pt idx="6">
                  <c:v>-0.1543879586729098</c:v>
                </c:pt>
                <c:pt idx="7">
                  <c:v>-0.11358495199340185</c:v>
                </c:pt>
                <c:pt idx="8">
                  <c:v>-0.1825866141575431</c:v>
                </c:pt>
                <c:pt idx="9">
                  <c:v>-0.14067010007446057</c:v>
                </c:pt>
                <c:pt idx="10">
                  <c:v>-0.14557642383600683</c:v>
                </c:pt>
                <c:pt idx="11">
                  <c:v>-0.15604521256114559</c:v>
                </c:pt>
                <c:pt idx="12">
                  <c:v>-8.5487829990136072E-2</c:v>
                </c:pt>
                <c:pt idx="13">
                  <c:v>-5.7035442613604707E-2</c:v>
                </c:pt>
                <c:pt idx="14">
                  <c:v>5.1528547848604785E-2</c:v>
                </c:pt>
                <c:pt idx="15">
                  <c:v>9.7918354354839393E-2</c:v>
                </c:pt>
                <c:pt idx="16">
                  <c:v>8.6314311047800615E-2</c:v>
                </c:pt>
                <c:pt idx="17">
                  <c:v>0.13978198315995169</c:v>
                </c:pt>
                <c:pt idx="18">
                  <c:v>0.11503240273801041</c:v>
                </c:pt>
                <c:pt idx="19">
                  <c:v>0.11414386878366319</c:v>
                </c:pt>
                <c:pt idx="20">
                  <c:v>0.20424000768314909</c:v>
                </c:pt>
                <c:pt idx="21">
                  <c:v>0.21312478801297155</c:v>
                </c:pt>
                <c:pt idx="22">
                  <c:v>0.21701468824955114</c:v>
                </c:pt>
                <c:pt idx="23">
                  <c:v>0.22665723605343976</c:v>
                </c:pt>
                <c:pt idx="24">
                  <c:v>0.22130090562594537</c:v>
                </c:pt>
                <c:pt idx="25">
                  <c:v>0.27711380546427994</c:v>
                </c:pt>
                <c:pt idx="26">
                  <c:v>0.24815158402431606</c:v>
                </c:pt>
                <c:pt idx="27">
                  <c:v>0.28316833159363758</c:v>
                </c:pt>
                <c:pt idx="28">
                  <c:v>0.29103516461054812</c:v>
                </c:pt>
                <c:pt idx="29">
                  <c:v>0.2912562716257906</c:v>
                </c:pt>
                <c:pt idx="30">
                  <c:v>0.25553018167734548</c:v>
                </c:pt>
                <c:pt idx="31">
                  <c:v>0.17023301695608625</c:v>
                </c:pt>
                <c:pt idx="32">
                  <c:v>0.14398671256112933</c:v>
                </c:pt>
                <c:pt idx="33">
                  <c:v>0.13553105964063486</c:v>
                </c:pt>
                <c:pt idx="34">
                  <c:v>7.8654222975754889E-2</c:v>
                </c:pt>
                <c:pt idx="35">
                  <c:v>3.7916266484071738E-2</c:v>
                </c:pt>
                <c:pt idx="36">
                  <c:v>-2.0118412204541093E-3</c:v>
                </c:pt>
                <c:pt idx="37">
                  <c:v>-1.7959552664105528E-2</c:v>
                </c:pt>
                <c:pt idx="38">
                  <c:v>4.7821678787809121E-3</c:v>
                </c:pt>
                <c:pt idx="39">
                  <c:v>2.6363513517937393E-2</c:v>
                </c:pt>
                <c:pt idx="40">
                  <c:v>-5.0133884434886991E-2</c:v>
                </c:pt>
                <c:pt idx="41">
                  <c:v>-4.9006799511417676E-2</c:v>
                </c:pt>
                <c:pt idx="42">
                  <c:v>-4.3869242738491833E-2</c:v>
                </c:pt>
                <c:pt idx="43">
                  <c:v>-2.4219431518773839E-2</c:v>
                </c:pt>
                <c:pt idx="44">
                  <c:v>4.223592541267808E-2</c:v>
                </c:pt>
                <c:pt idx="45">
                  <c:v>4.7630858249020115E-2</c:v>
                </c:pt>
                <c:pt idx="46">
                  <c:v>4.7759366218943687E-2</c:v>
                </c:pt>
                <c:pt idx="47">
                  <c:v>5.9275827732040952E-2</c:v>
                </c:pt>
                <c:pt idx="48">
                  <c:v>4.4268870332584254E-2</c:v>
                </c:pt>
                <c:pt idx="49">
                  <c:v>7.9262296658854606E-2</c:v>
                </c:pt>
                <c:pt idx="50">
                  <c:v>7.068693570492933E-2</c:v>
                </c:pt>
                <c:pt idx="51">
                  <c:v>9.3210393919389511E-2</c:v>
                </c:pt>
                <c:pt idx="52">
                  <c:v>0.10847223453110584</c:v>
                </c:pt>
                <c:pt idx="53">
                  <c:v>0.12030211664550573</c:v>
                </c:pt>
                <c:pt idx="54">
                  <c:v>0.14996006837030945</c:v>
                </c:pt>
                <c:pt idx="55">
                  <c:v>0.15108308180419319</c:v>
                </c:pt>
                <c:pt idx="56">
                  <c:v>0.13542093043227554</c:v>
                </c:pt>
                <c:pt idx="57">
                  <c:v>0.16270123224130392</c:v>
                </c:pt>
                <c:pt idx="58">
                  <c:v>0.17562167544219284</c:v>
                </c:pt>
                <c:pt idx="59">
                  <c:v>0.16905908996665545</c:v>
                </c:pt>
                <c:pt idx="60">
                  <c:v>0.1767613858943782</c:v>
                </c:pt>
                <c:pt idx="61">
                  <c:v>8.9775617805833277E-2</c:v>
                </c:pt>
                <c:pt idx="62">
                  <c:v>8.3154782348107248E-2</c:v>
                </c:pt>
                <c:pt idx="63">
                  <c:v>6.6118695552512596E-2</c:v>
                </c:pt>
                <c:pt idx="64">
                  <c:v>5.6122192887288327E-2</c:v>
                </c:pt>
                <c:pt idx="65">
                  <c:v>5.3337049630258121E-2</c:v>
                </c:pt>
                <c:pt idx="66">
                  <c:v>1.2350184460936756E-2</c:v>
                </c:pt>
                <c:pt idx="67">
                  <c:v>1.7332796185653775E-2</c:v>
                </c:pt>
                <c:pt idx="68">
                  <c:v>9.7788270874972459E-3</c:v>
                </c:pt>
                <c:pt idx="69">
                  <c:v>4.7515095788509439E-2</c:v>
                </c:pt>
                <c:pt idx="70">
                  <c:v>2.9694336129898771E-2</c:v>
                </c:pt>
                <c:pt idx="71">
                  <c:v>4.4909123565643506E-2</c:v>
                </c:pt>
                <c:pt idx="72">
                  <c:v>7.182701799618324E-2</c:v>
                </c:pt>
                <c:pt idx="73">
                  <c:v>9.1873912680787026E-2</c:v>
                </c:pt>
                <c:pt idx="74">
                  <c:v>9.8516326201503468E-2</c:v>
                </c:pt>
                <c:pt idx="75">
                  <c:v>8.5050820346284223E-2</c:v>
                </c:pt>
                <c:pt idx="76">
                  <c:v>0.10486410378177539</c:v>
                </c:pt>
                <c:pt idx="77">
                  <c:v>0.10351825116155595</c:v>
                </c:pt>
                <c:pt idx="78">
                  <c:v>0.11585470448378257</c:v>
                </c:pt>
                <c:pt idx="79">
                  <c:v>9.5716046431118959E-2</c:v>
                </c:pt>
                <c:pt idx="80">
                  <c:v>0.11546318040958989</c:v>
                </c:pt>
                <c:pt idx="81">
                  <c:v>8.3166082525338525E-2</c:v>
                </c:pt>
                <c:pt idx="82">
                  <c:v>0.10926723733461001</c:v>
                </c:pt>
                <c:pt idx="83">
                  <c:v>0.15263876630436038</c:v>
                </c:pt>
                <c:pt idx="84">
                  <c:v>0.12829144394134137</c:v>
                </c:pt>
                <c:pt idx="85">
                  <c:v>0.13984265174651075</c:v>
                </c:pt>
                <c:pt idx="86">
                  <c:v>9.8448016559865736E-2</c:v>
                </c:pt>
                <c:pt idx="87">
                  <c:v>0.10208800123812001</c:v>
                </c:pt>
                <c:pt idx="88">
                  <c:v>6.8840810555211615E-2</c:v>
                </c:pt>
                <c:pt idx="89">
                  <c:v>4.729204597270447E-2</c:v>
                </c:pt>
                <c:pt idx="90">
                  <c:v>8.7864188873187973E-3</c:v>
                </c:pt>
                <c:pt idx="91">
                  <c:v>4.4048000443751061E-2</c:v>
                </c:pt>
                <c:pt idx="92">
                  <c:v>6.0332549192456252E-2</c:v>
                </c:pt>
                <c:pt idx="93">
                  <c:v>3.3238864674544191E-2</c:v>
                </c:pt>
                <c:pt idx="94">
                  <c:v>2.2849546932397175E-2</c:v>
                </c:pt>
                <c:pt idx="95">
                  <c:v>-1.6692123554054559E-2</c:v>
                </c:pt>
                <c:pt idx="96">
                  <c:v>-2.0139872655065426E-3</c:v>
                </c:pt>
                <c:pt idx="97">
                  <c:v>-1.7932027399606709E-2</c:v>
                </c:pt>
                <c:pt idx="98">
                  <c:v>3.1602851608966559E-2</c:v>
                </c:pt>
                <c:pt idx="99">
                  <c:v>1.0610133138860368E-2</c:v>
                </c:pt>
                <c:pt idx="100">
                  <c:v>3.5620618441907208E-3</c:v>
                </c:pt>
                <c:pt idx="101">
                  <c:v>2.6801422406846014E-2</c:v>
                </c:pt>
                <c:pt idx="102">
                  <c:v>1.7926451868838157E-2</c:v>
                </c:pt>
                <c:pt idx="103">
                  <c:v>8.5636846784320451E-3</c:v>
                </c:pt>
                <c:pt idx="104">
                  <c:v>-4.3330823123890758E-3</c:v>
                </c:pt>
                <c:pt idx="105">
                  <c:v>-1.2707781381439083E-2</c:v>
                </c:pt>
                <c:pt idx="106">
                  <c:v>-5.5744995014410407E-3</c:v>
                </c:pt>
                <c:pt idx="107">
                  <c:v>-4.2331744796658306E-2</c:v>
                </c:pt>
                <c:pt idx="108">
                  <c:v>-0.1090978124649582</c:v>
                </c:pt>
                <c:pt idx="109">
                  <c:v>-8.1939939743323559E-2</c:v>
                </c:pt>
                <c:pt idx="110">
                  <c:v>-4.3738234324579309E-2</c:v>
                </c:pt>
                <c:pt idx="111">
                  <c:v>-4.310265572116953E-2</c:v>
                </c:pt>
                <c:pt idx="112">
                  <c:v>-1.9666695813563888E-2</c:v>
                </c:pt>
                <c:pt idx="113">
                  <c:v>-2.127372446209724E-2</c:v>
                </c:pt>
                <c:pt idx="114">
                  <c:v>-1.1507880170361232E-2</c:v>
                </c:pt>
                <c:pt idx="115">
                  <c:v>2.9636643076717258E-2</c:v>
                </c:pt>
                <c:pt idx="116">
                  <c:v>5.2715452973080765E-2</c:v>
                </c:pt>
                <c:pt idx="117">
                  <c:v>-7.35078271761367E-3</c:v>
                </c:pt>
                <c:pt idx="118">
                  <c:v>9.1683435880313725E-3</c:v>
                </c:pt>
                <c:pt idx="119">
                  <c:v>-5.2684385966595138E-2</c:v>
                </c:pt>
                <c:pt idx="120">
                  <c:v>9.7288321912496808E-4</c:v>
                </c:pt>
                <c:pt idx="121">
                  <c:v>1.9858709260717283E-2</c:v>
                </c:pt>
                <c:pt idx="122">
                  <c:v>1.2777315980269894E-2</c:v>
                </c:pt>
                <c:pt idx="123">
                  <c:v>5.3488159963994315E-3</c:v>
                </c:pt>
                <c:pt idx="124">
                  <c:v>3.2435392251345486E-2</c:v>
                </c:pt>
                <c:pt idx="125">
                  <c:v>8.3312726979899152E-2</c:v>
                </c:pt>
                <c:pt idx="126">
                  <c:v>5.8974347347629637E-2</c:v>
                </c:pt>
                <c:pt idx="127">
                  <c:v>1.4708195862295118E-2</c:v>
                </c:pt>
                <c:pt idx="128">
                  <c:v>8.2605801286493308E-3</c:v>
                </c:pt>
                <c:pt idx="129">
                  <c:v>1.1216284969510397E-2</c:v>
                </c:pt>
                <c:pt idx="130">
                  <c:v>3.9552175817057403E-2</c:v>
                </c:pt>
                <c:pt idx="131">
                  <c:v>6.0748356949609207E-2</c:v>
                </c:pt>
                <c:pt idx="132">
                  <c:v>1.8421674161077352E-2</c:v>
                </c:pt>
                <c:pt idx="133">
                  <c:v>1.2725913905512198E-2</c:v>
                </c:pt>
                <c:pt idx="134">
                  <c:v>5.8385989848845118E-2</c:v>
                </c:pt>
                <c:pt idx="135">
                  <c:v>4.6888212394539082E-3</c:v>
                </c:pt>
                <c:pt idx="136">
                  <c:v>3.0958858107629265E-2</c:v>
                </c:pt>
                <c:pt idx="137">
                  <c:v>-4.3265220550734529E-3</c:v>
                </c:pt>
                <c:pt idx="138">
                  <c:v>-5.9836847998441543E-2</c:v>
                </c:pt>
                <c:pt idx="139">
                  <c:v>-5.8339439120617995E-2</c:v>
                </c:pt>
                <c:pt idx="140">
                  <c:v>-4.4415451503261642E-2</c:v>
                </c:pt>
                <c:pt idx="141">
                  <c:v>-3.120616002044195E-2</c:v>
                </c:pt>
                <c:pt idx="142">
                  <c:v>-9.3018539922080798E-2</c:v>
                </c:pt>
                <c:pt idx="143">
                  <c:v>-0.15167112759861565</c:v>
                </c:pt>
                <c:pt idx="144">
                  <c:v>-0.17254447214394092</c:v>
                </c:pt>
                <c:pt idx="145">
                  <c:v>-0.16394612520793098</c:v>
                </c:pt>
                <c:pt idx="146">
                  <c:v>-0.10875229766696803</c:v>
                </c:pt>
                <c:pt idx="147">
                  <c:v>-0.11226734193452967</c:v>
                </c:pt>
                <c:pt idx="148">
                  <c:v>-0.10138421154029428</c:v>
                </c:pt>
                <c:pt idx="149">
                  <c:v>-7.8346860891551531E-2</c:v>
                </c:pt>
                <c:pt idx="150">
                  <c:v>-8.7144461335884993E-2</c:v>
                </c:pt>
                <c:pt idx="151">
                  <c:v>-8.3235583335641239E-2</c:v>
                </c:pt>
                <c:pt idx="152">
                  <c:v>-3.0428220100046182E-2</c:v>
                </c:pt>
                <c:pt idx="153">
                  <c:v>3.6529704501963099E-2</c:v>
                </c:pt>
                <c:pt idx="154">
                  <c:v>4.8387360820451586E-2</c:v>
                </c:pt>
                <c:pt idx="155">
                  <c:v>0.1491620802196538</c:v>
                </c:pt>
                <c:pt idx="156">
                  <c:v>0.18186746453601435</c:v>
                </c:pt>
                <c:pt idx="157">
                  <c:v>0.15878024384517406</c:v>
                </c:pt>
                <c:pt idx="158">
                  <c:v>0.16748982565559667</c:v>
                </c:pt>
                <c:pt idx="159">
                  <c:v>0.19807510334412112</c:v>
                </c:pt>
                <c:pt idx="160">
                  <c:v>0.20999633398547024</c:v>
                </c:pt>
                <c:pt idx="161">
                  <c:v>0.21875431841864001</c:v>
                </c:pt>
                <c:pt idx="162">
                  <c:v>0.21257249727527802</c:v>
                </c:pt>
                <c:pt idx="163">
                  <c:v>0.14092470844652755</c:v>
                </c:pt>
                <c:pt idx="164">
                  <c:v>7.3572974243540964E-2</c:v>
                </c:pt>
                <c:pt idx="165">
                  <c:v>4.355874823380039E-2</c:v>
                </c:pt>
                <c:pt idx="166">
                  <c:v>4.0802616949834732E-2</c:v>
                </c:pt>
                <c:pt idx="167">
                  <c:v>4.3787829844644688E-2</c:v>
                </c:pt>
                <c:pt idx="168">
                  <c:v>7.3482656374191602E-2</c:v>
                </c:pt>
                <c:pt idx="169">
                  <c:v>7.7498997030856637E-2</c:v>
                </c:pt>
                <c:pt idx="170">
                  <c:v>5.4005814577515791E-2</c:v>
                </c:pt>
                <c:pt idx="171">
                  <c:v>6.1732189597004002E-2</c:v>
                </c:pt>
                <c:pt idx="172">
                  <c:v>7.3706938844155133E-3</c:v>
                </c:pt>
                <c:pt idx="173">
                  <c:v>-6.2372637319552927E-2</c:v>
                </c:pt>
                <c:pt idx="174">
                  <c:v>-5.8468699099893266E-2</c:v>
                </c:pt>
                <c:pt idx="175">
                  <c:v>-5.1873855777434412E-2</c:v>
                </c:pt>
                <c:pt idx="176">
                  <c:v>-8.4481078837141635E-2</c:v>
                </c:pt>
                <c:pt idx="177">
                  <c:v>-4.0433413806194037E-2</c:v>
                </c:pt>
                <c:pt idx="178">
                  <c:v>-9.9224476685880313E-3</c:v>
                </c:pt>
                <c:pt idx="179">
                  <c:v>1.3656020593548491E-2</c:v>
                </c:pt>
                <c:pt idx="180">
                  <c:v>4.4241051122066437E-2</c:v>
                </c:pt>
                <c:pt idx="181">
                  <c:v>0.12847701987553303</c:v>
                </c:pt>
                <c:pt idx="182">
                  <c:v>0.1275002418748595</c:v>
                </c:pt>
                <c:pt idx="183">
                  <c:v>0.1006476374919302</c:v>
                </c:pt>
                <c:pt idx="184">
                  <c:v>8.6277147362830944E-2</c:v>
                </c:pt>
                <c:pt idx="185">
                  <c:v>9.3287375440692294E-2</c:v>
                </c:pt>
                <c:pt idx="186">
                  <c:v>7.6478147220128093E-2</c:v>
                </c:pt>
                <c:pt idx="187">
                  <c:v>6.9489687988678675E-2</c:v>
                </c:pt>
                <c:pt idx="188">
                  <c:v>0.13058593915627226</c:v>
                </c:pt>
                <c:pt idx="189">
                  <c:v>0.13487800092575397</c:v>
                </c:pt>
                <c:pt idx="190">
                  <c:v>0.18209468245238436</c:v>
                </c:pt>
                <c:pt idx="191">
                  <c:v>0.17411849398209125</c:v>
                </c:pt>
                <c:pt idx="192">
                  <c:v>0.15420833648116281</c:v>
                </c:pt>
                <c:pt idx="193">
                  <c:v>0.18975674553058408</c:v>
                </c:pt>
                <c:pt idx="194">
                  <c:v>0.16326875906872668</c:v>
                </c:pt>
                <c:pt idx="195">
                  <c:v>0.15111003006471077</c:v>
                </c:pt>
                <c:pt idx="196">
                  <c:v>0.21796943845723102</c:v>
                </c:pt>
                <c:pt idx="197">
                  <c:v>0.20776281550872724</c:v>
                </c:pt>
                <c:pt idx="198">
                  <c:v>0.16831831323805665</c:v>
                </c:pt>
                <c:pt idx="199">
                  <c:v>0.19582711468624228</c:v>
                </c:pt>
                <c:pt idx="200">
                  <c:v>0.19428286358004593</c:v>
                </c:pt>
                <c:pt idx="201">
                  <c:v>0.20907960983794507</c:v>
                </c:pt>
                <c:pt idx="202">
                  <c:v>0.17219435598231572</c:v>
                </c:pt>
                <c:pt idx="203">
                  <c:v>0.13703082452120202</c:v>
                </c:pt>
                <c:pt idx="204">
                  <c:v>0.13875195732328327</c:v>
                </c:pt>
                <c:pt idx="205">
                  <c:v>7.7699069784798999E-2</c:v>
                </c:pt>
                <c:pt idx="206">
                  <c:v>0.14220943634258446</c:v>
                </c:pt>
                <c:pt idx="207">
                  <c:v>0.1099191363572769</c:v>
                </c:pt>
                <c:pt idx="208">
                  <c:v>0.14630044165448355</c:v>
                </c:pt>
                <c:pt idx="209">
                  <c:v>0.19520426753977474</c:v>
                </c:pt>
                <c:pt idx="210">
                  <c:v>0.12840449709047072</c:v>
                </c:pt>
                <c:pt idx="211">
                  <c:v>0.13990476234229196</c:v>
                </c:pt>
                <c:pt idx="212">
                  <c:v>0.11829702864786382</c:v>
                </c:pt>
                <c:pt idx="213">
                  <c:v>2.2662656911087296E-2</c:v>
                </c:pt>
                <c:pt idx="214">
                  <c:v>-3.736177393497888E-2</c:v>
                </c:pt>
                <c:pt idx="215">
                  <c:v>-4.6024657886761675E-2</c:v>
                </c:pt>
                <c:pt idx="216">
                  <c:v>-4.0376626640304197E-2</c:v>
                </c:pt>
                <c:pt idx="217">
                  <c:v>-3.4653396843169461E-2</c:v>
                </c:pt>
                <c:pt idx="218">
                  <c:v>-7.3920290689471507E-2</c:v>
                </c:pt>
                <c:pt idx="219">
                  <c:v>-9.2522842797771163E-2</c:v>
                </c:pt>
                <c:pt idx="220">
                  <c:v>-6.2576439969850531E-2</c:v>
                </c:pt>
                <c:pt idx="221">
                  <c:v>-2.4096560232425783E-2</c:v>
                </c:pt>
                <c:pt idx="222">
                  <c:v>-2.5927977492231899E-2</c:v>
                </c:pt>
                <c:pt idx="223">
                  <c:v>-8.7885131695600596E-2</c:v>
                </c:pt>
                <c:pt idx="224">
                  <c:v>-5.4293846288107024E-2</c:v>
                </c:pt>
                <c:pt idx="225">
                  <c:v>-0.1340772770608277</c:v>
                </c:pt>
                <c:pt idx="226">
                  <c:v>-0.15210232471325821</c:v>
                </c:pt>
                <c:pt idx="227">
                  <c:v>-7.2708140970057955E-2</c:v>
                </c:pt>
                <c:pt idx="228">
                  <c:v>-6.1247348553750879E-2</c:v>
                </c:pt>
                <c:pt idx="229">
                  <c:v>-6.439049289978542E-2</c:v>
                </c:pt>
                <c:pt idx="230">
                  <c:v>-4.9403888384384476E-3</c:v>
                </c:pt>
                <c:pt idx="231">
                  <c:v>5.9214454893572787E-3</c:v>
                </c:pt>
                <c:pt idx="232">
                  <c:v>2.3367674563555069E-2</c:v>
                </c:pt>
                <c:pt idx="233">
                  <c:v>-1.0926836324319811E-2</c:v>
                </c:pt>
                <c:pt idx="234">
                  <c:v>-0.11640088550836523</c:v>
                </c:pt>
                <c:pt idx="235">
                  <c:v>-7.6409869911547176E-2</c:v>
                </c:pt>
                <c:pt idx="236">
                  <c:v>-5.9462873688564788E-2</c:v>
                </c:pt>
                <c:pt idx="237">
                  <c:v>-6.5159767332827925E-2</c:v>
                </c:pt>
                <c:pt idx="238">
                  <c:v>-9.8779234748136602E-2</c:v>
                </c:pt>
                <c:pt idx="239">
                  <c:v>-0.14342039619478317</c:v>
                </c:pt>
                <c:pt idx="240">
                  <c:v>-0.13832321748035559</c:v>
                </c:pt>
                <c:pt idx="241">
                  <c:v>-0.15939310782291866</c:v>
                </c:pt>
                <c:pt idx="242">
                  <c:v>-0.12063494205562182</c:v>
                </c:pt>
                <c:pt idx="243">
                  <c:v>-0.13552998470708752</c:v>
                </c:pt>
                <c:pt idx="244">
                  <c:v>-0.17171285989988647</c:v>
                </c:pt>
                <c:pt idx="245">
                  <c:v>-0.19094008741668791</c:v>
                </c:pt>
                <c:pt idx="246">
                  <c:v>-0.17036074845127935</c:v>
                </c:pt>
                <c:pt idx="247">
                  <c:v>-0.22989265729826344</c:v>
                </c:pt>
                <c:pt idx="248">
                  <c:v>-0.19675785795775175</c:v>
                </c:pt>
                <c:pt idx="249">
                  <c:v>-0.26282957725354494</c:v>
                </c:pt>
                <c:pt idx="250">
                  <c:v>-0.25978429979845746</c:v>
                </c:pt>
                <c:pt idx="251">
                  <c:v>-0.14648789466548781</c:v>
                </c:pt>
                <c:pt idx="252">
                  <c:v>-0.1752603477678075</c:v>
                </c:pt>
                <c:pt idx="253">
                  <c:v>-0.11871459483667847</c:v>
                </c:pt>
                <c:pt idx="254">
                  <c:v>-0.18321747790941434</c:v>
                </c:pt>
                <c:pt idx="255">
                  <c:v>-0.11507458412234441</c:v>
                </c:pt>
                <c:pt idx="256">
                  <c:v>-0.10578942819105422</c:v>
                </c:pt>
                <c:pt idx="257">
                  <c:v>-0.10076328639713672</c:v>
                </c:pt>
                <c:pt idx="258">
                  <c:v>-7.3453517249624525E-2</c:v>
                </c:pt>
                <c:pt idx="259">
                  <c:v>-8.617319467106925E-2</c:v>
                </c:pt>
                <c:pt idx="260">
                  <c:v>-0.11298882280628433</c:v>
                </c:pt>
                <c:pt idx="261">
                  <c:v>-7.2938754693780153E-2</c:v>
                </c:pt>
                <c:pt idx="262">
                  <c:v>-7.0568515714657332E-2</c:v>
                </c:pt>
                <c:pt idx="263">
                  <c:v>-8.1091473070339246E-2</c:v>
                </c:pt>
                <c:pt idx="264">
                  <c:v>-6.3836391739613779E-2</c:v>
                </c:pt>
                <c:pt idx="265">
                  <c:v>-2.9918331318461694E-2</c:v>
                </c:pt>
                <c:pt idx="266">
                  <c:v>7.3793199052399935E-2</c:v>
                </c:pt>
                <c:pt idx="267">
                  <c:v>4.0317611112693254E-2</c:v>
                </c:pt>
                <c:pt idx="268">
                  <c:v>-5.4739661086151171E-2</c:v>
                </c:pt>
                <c:pt idx="269">
                  <c:v>-4.4808576998786112E-2</c:v>
                </c:pt>
                <c:pt idx="270">
                  <c:v>-6.4216744661220015E-2</c:v>
                </c:pt>
                <c:pt idx="271">
                  <c:v>8.9356531083010747E-3</c:v>
                </c:pt>
                <c:pt idx="272">
                  <c:v>-0.1087002852390955</c:v>
                </c:pt>
                <c:pt idx="273">
                  <c:v>-0.12820484370433921</c:v>
                </c:pt>
                <c:pt idx="274">
                  <c:v>-0.14893589501149188</c:v>
                </c:pt>
                <c:pt idx="275">
                  <c:v>-8.7674965687983483E-2</c:v>
                </c:pt>
                <c:pt idx="276">
                  <c:v>-9.6578687866595236E-2</c:v>
                </c:pt>
                <c:pt idx="277">
                  <c:v>-9.5437361402885543E-2</c:v>
                </c:pt>
                <c:pt idx="278">
                  <c:v>-0.12736026505365264</c:v>
                </c:pt>
                <c:pt idx="279">
                  <c:v>-0.11996274623555445</c:v>
                </c:pt>
                <c:pt idx="280">
                  <c:v>-9.7499358215124843E-2</c:v>
                </c:pt>
                <c:pt idx="281">
                  <c:v>-0.11608604788211084</c:v>
                </c:pt>
                <c:pt idx="282">
                  <c:v>-0.11823534042285974</c:v>
                </c:pt>
                <c:pt idx="283">
                  <c:v>-0.13310213237814142</c:v>
                </c:pt>
                <c:pt idx="284">
                  <c:v>-9.4368294984552376E-2</c:v>
                </c:pt>
                <c:pt idx="285">
                  <c:v>-2.5431623792185235E-2</c:v>
                </c:pt>
                <c:pt idx="286">
                  <c:v>-5.8822596122745631E-2</c:v>
                </c:pt>
                <c:pt idx="287">
                  <c:v>-9.5843579578395996E-2</c:v>
                </c:pt>
                <c:pt idx="288">
                  <c:v>-8.9414106806253391E-2</c:v>
                </c:pt>
                <c:pt idx="289">
                  <c:v>-5.2771892453645698E-2</c:v>
                </c:pt>
                <c:pt idx="290">
                  <c:v>2.666276669475524E-2</c:v>
                </c:pt>
                <c:pt idx="291">
                  <c:v>0.10867303733526559</c:v>
                </c:pt>
                <c:pt idx="292">
                  <c:v>3.6012380805363717E-2</c:v>
                </c:pt>
                <c:pt idx="293">
                  <c:v>6.5784770502415921E-2</c:v>
                </c:pt>
                <c:pt idx="294">
                  <c:v>8.6748956053945739E-2</c:v>
                </c:pt>
                <c:pt idx="295">
                  <c:v>9.0980468461771907E-2</c:v>
                </c:pt>
                <c:pt idx="296">
                  <c:v>8.5654040306769832E-2</c:v>
                </c:pt>
                <c:pt idx="297">
                  <c:v>6.5512769406090327E-2</c:v>
                </c:pt>
                <c:pt idx="298">
                  <c:v>6.2501267427768167E-2</c:v>
                </c:pt>
                <c:pt idx="299">
                  <c:v>4.6114135435218487E-2</c:v>
                </c:pt>
                <c:pt idx="300">
                  <c:v>-7.5950938872301702E-3</c:v>
                </c:pt>
                <c:pt idx="301">
                  <c:v>-9.1099244846647373E-3</c:v>
                </c:pt>
                <c:pt idx="302">
                  <c:v>5.0184495928366464E-3</c:v>
                </c:pt>
                <c:pt idx="303">
                  <c:v>5.0776937902371234E-2</c:v>
                </c:pt>
                <c:pt idx="304">
                  <c:v>2.3617931672153151E-2</c:v>
                </c:pt>
                <c:pt idx="305">
                  <c:v>-3.9159471066695711E-3</c:v>
                </c:pt>
                <c:pt idx="306">
                  <c:v>2.0092297023093005E-2</c:v>
                </c:pt>
                <c:pt idx="307">
                  <c:v>1.1488893179573094E-2</c:v>
                </c:pt>
                <c:pt idx="308">
                  <c:v>-4.0454998047295923E-2</c:v>
                </c:pt>
                <c:pt idx="309">
                  <c:v>-4.0486286556912221E-2</c:v>
                </c:pt>
                <c:pt idx="310">
                  <c:v>-5.903774477340664E-2</c:v>
                </c:pt>
                <c:pt idx="311">
                  <c:v>-6.64433075238159E-2</c:v>
                </c:pt>
                <c:pt idx="312">
                  <c:v>-6.5146240456843738E-2</c:v>
                </c:pt>
                <c:pt idx="313">
                  <c:v>-3.2936412060248881E-2</c:v>
                </c:pt>
                <c:pt idx="314">
                  <c:v>-4.0860831657320872E-2</c:v>
                </c:pt>
                <c:pt idx="315">
                  <c:v>-9.8935842296167392E-3</c:v>
                </c:pt>
                <c:pt idx="316">
                  <c:v>-6.3861713345394859E-3</c:v>
                </c:pt>
                <c:pt idx="317">
                  <c:v>6.4139960849447994E-2</c:v>
                </c:pt>
                <c:pt idx="318">
                  <c:v>6.5812322332680695E-2</c:v>
                </c:pt>
                <c:pt idx="319">
                  <c:v>6.6019937711076282E-2</c:v>
                </c:pt>
                <c:pt idx="320">
                  <c:v>5.6651951216059884E-2</c:v>
                </c:pt>
                <c:pt idx="321">
                  <c:v>8.9096806056827862E-2</c:v>
                </c:pt>
                <c:pt idx="322">
                  <c:v>0.11345546117383655</c:v>
                </c:pt>
                <c:pt idx="323">
                  <c:v>0.10193202516179443</c:v>
                </c:pt>
                <c:pt idx="324">
                  <c:v>6.44846461250244E-2</c:v>
                </c:pt>
                <c:pt idx="325">
                  <c:v>5.6062601118520662E-2</c:v>
                </c:pt>
                <c:pt idx="326">
                  <c:v>6.3827294857012676E-2</c:v>
                </c:pt>
                <c:pt idx="327">
                  <c:v>9.3318385227823514E-2</c:v>
                </c:pt>
                <c:pt idx="328">
                  <c:v>1.1581421030805559E-2</c:v>
                </c:pt>
                <c:pt idx="329">
                  <c:v>9.23281682766771E-2</c:v>
                </c:pt>
                <c:pt idx="330">
                  <c:v>6.7923501261605901E-2</c:v>
                </c:pt>
                <c:pt idx="331">
                  <c:v>0.10992219352002995</c:v>
                </c:pt>
                <c:pt idx="332">
                  <c:v>7.5799553708571624E-2</c:v>
                </c:pt>
                <c:pt idx="333">
                  <c:v>9.773011128357291E-2</c:v>
                </c:pt>
                <c:pt idx="334">
                  <c:v>6.6107059689661157E-2</c:v>
                </c:pt>
                <c:pt idx="335">
                  <c:v>2.1066379178562557E-2</c:v>
                </c:pt>
                <c:pt idx="336">
                  <c:v>7.0013365453944218E-3</c:v>
                </c:pt>
                <c:pt idx="337">
                  <c:v>2.2111421531211883E-2</c:v>
                </c:pt>
                <c:pt idx="338">
                  <c:v>3.275581918805489E-2</c:v>
                </c:pt>
                <c:pt idx="339">
                  <c:v>2.2509312347565962E-2</c:v>
                </c:pt>
                <c:pt idx="340">
                  <c:v>3.6720220584339304E-2</c:v>
                </c:pt>
                <c:pt idx="341">
                  <c:v>7.1966802069627189E-2</c:v>
                </c:pt>
                <c:pt idx="342">
                  <c:v>8.0020261722852162E-2</c:v>
                </c:pt>
                <c:pt idx="343">
                  <c:v>7.9537729634182999E-2</c:v>
                </c:pt>
                <c:pt idx="344">
                  <c:v>9.7916126327559957E-2</c:v>
                </c:pt>
                <c:pt idx="345">
                  <c:v>0.17488743908144477</c:v>
                </c:pt>
                <c:pt idx="346">
                  <c:v>8.7168948368095384E-2</c:v>
                </c:pt>
                <c:pt idx="347">
                  <c:v>0.1318155747069128</c:v>
                </c:pt>
                <c:pt idx="348">
                  <c:v>0.11917058454653826</c:v>
                </c:pt>
                <c:pt idx="349">
                  <c:v>0.13178414638245717</c:v>
                </c:pt>
                <c:pt idx="350">
                  <c:v>9.364166879640265E-2</c:v>
                </c:pt>
                <c:pt idx="351">
                  <c:v>7.4843654442211818E-2</c:v>
                </c:pt>
                <c:pt idx="352">
                  <c:v>0.10952116956264261</c:v>
                </c:pt>
                <c:pt idx="353">
                  <c:v>0.10528213186157927</c:v>
                </c:pt>
                <c:pt idx="354">
                  <c:v>0.11272609770614829</c:v>
                </c:pt>
                <c:pt idx="355">
                  <c:v>0.10944075777573604</c:v>
                </c:pt>
                <c:pt idx="356">
                  <c:v>0.1169208835072465</c:v>
                </c:pt>
                <c:pt idx="357">
                  <c:v>0.10094963267273248</c:v>
                </c:pt>
                <c:pt idx="358">
                  <c:v>0.11609139462131191</c:v>
                </c:pt>
                <c:pt idx="359">
                  <c:v>0.10958959438178281</c:v>
                </c:pt>
                <c:pt idx="360">
                  <c:v>7.8087341711200783E-2</c:v>
                </c:pt>
                <c:pt idx="361">
                  <c:v>5.8376332589024006E-2</c:v>
                </c:pt>
                <c:pt idx="362">
                  <c:v>7.5401693570330122E-2</c:v>
                </c:pt>
                <c:pt idx="363">
                  <c:v>8.036552181811854E-2</c:v>
                </c:pt>
                <c:pt idx="364">
                  <c:v>4.9422911781435798E-2</c:v>
                </c:pt>
                <c:pt idx="365">
                  <c:v>5.1381522793343438E-2</c:v>
                </c:pt>
                <c:pt idx="366">
                  <c:v>7.2963074308416961E-2</c:v>
                </c:pt>
                <c:pt idx="367">
                  <c:v>8.4533152926069569E-2</c:v>
                </c:pt>
                <c:pt idx="368">
                  <c:v>7.1394561103917897E-2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8C-48AD-A063-BBA7E617EB6E}"/>
            </c:ext>
          </c:extLst>
        </c:ser>
        <c:ser>
          <c:idx val="7"/>
          <c:order val="7"/>
          <c:tx>
            <c:strRef>
              <c:f>'Log Returns'!$X$2</c:f>
              <c:strCache>
                <c:ptCount val="1"/>
                <c:pt idx="0">
                  <c:v>CVX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'Log Returns'!$P$3:$P$371</c:f>
              <c:numCache>
                <c:formatCode>dd\.mm\.yyyy</c:formatCode>
                <c:ptCount val="369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45238</c:v>
                </c:pt>
                <c:pt idx="4">
                  <c:v>45239</c:v>
                </c:pt>
                <c:pt idx="5">
                  <c:v>45240</c:v>
                </c:pt>
                <c:pt idx="6">
                  <c:v>45244</c:v>
                </c:pt>
                <c:pt idx="7">
                  <c:v>45245</c:v>
                </c:pt>
                <c:pt idx="8">
                  <c:v>45246</c:v>
                </c:pt>
                <c:pt idx="9">
                  <c:v>45247</c:v>
                </c:pt>
                <c:pt idx="10">
                  <c:v>45251</c:v>
                </c:pt>
                <c:pt idx="11">
                  <c:v>45252</c:v>
                </c:pt>
                <c:pt idx="12">
                  <c:v>45254</c:v>
                </c:pt>
                <c:pt idx="13">
                  <c:v>45258</c:v>
                </c:pt>
                <c:pt idx="14">
                  <c:v>45259</c:v>
                </c:pt>
                <c:pt idx="15">
                  <c:v>45260</c:v>
                </c:pt>
                <c:pt idx="16">
                  <c:v>45261</c:v>
                </c:pt>
                <c:pt idx="17">
                  <c:v>45265</c:v>
                </c:pt>
                <c:pt idx="18">
                  <c:v>45266</c:v>
                </c:pt>
                <c:pt idx="19">
                  <c:v>45267</c:v>
                </c:pt>
                <c:pt idx="20">
                  <c:v>45268</c:v>
                </c:pt>
                <c:pt idx="21">
                  <c:v>45272</c:v>
                </c:pt>
                <c:pt idx="22">
                  <c:v>45273</c:v>
                </c:pt>
                <c:pt idx="23">
                  <c:v>45274</c:v>
                </c:pt>
                <c:pt idx="24">
                  <c:v>45275</c:v>
                </c:pt>
                <c:pt idx="25">
                  <c:v>45279</c:v>
                </c:pt>
                <c:pt idx="26">
                  <c:v>45280</c:v>
                </c:pt>
                <c:pt idx="27">
                  <c:v>45281</c:v>
                </c:pt>
                <c:pt idx="28">
                  <c:v>45282</c:v>
                </c:pt>
                <c:pt idx="29">
                  <c:v>45286</c:v>
                </c:pt>
                <c:pt idx="30">
                  <c:v>45287</c:v>
                </c:pt>
                <c:pt idx="31">
                  <c:v>45288</c:v>
                </c:pt>
                <c:pt idx="32">
                  <c:v>45289</c:v>
                </c:pt>
                <c:pt idx="33">
                  <c:v>45301</c:v>
                </c:pt>
                <c:pt idx="34">
                  <c:v>45302</c:v>
                </c:pt>
                <c:pt idx="35">
                  <c:v>45303</c:v>
                </c:pt>
                <c:pt idx="36">
                  <c:v>45307</c:v>
                </c:pt>
                <c:pt idx="37">
                  <c:v>45308</c:v>
                </c:pt>
                <c:pt idx="38">
                  <c:v>45309</c:v>
                </c:pt>
                <c:pt idx="39">
                  <c:v>45310</c:v>
                </c:pt>
                <c:pt idx="40">
                  <c:v>45314</c:v>
                </c:pt>
                <c:pt idx="41">
                  <c:v>45315</c:v>
                </c:pt>
                <c:pt idx="42">
                  <c:v>45316</c:v>
                </c:pt>
                <c:pt idx="43">
                  <c:v>45317</c:v>
                </c:pt>
                <c:pt idx="44">
                  <c:v>45321</c:v>
                </c:pt>
                <c:pt idx="45">
                  <c:v>45322</c:v>
                </c:pt>
                <c:pt idx="46">
                  <c:v>45323</c:v>
                </c:pt>
                <c:pt idx="47">
                  <c:v>45324</c:v>
                </c:pt>
                <c:pt idx="48">
                  <c:v>45328</c:v>
                </c:pt>
                <c:pt idx="49">
                  <c:v>45329</c:v>
                </c:pt>
                <c:pt idx="50">
                  <c:v>45330</c:v>
                </c:pt>
                <c:pt idx="51">
                  <c:v>45331</c:v>
                </c:pt>
                <c:pt idx="52">
                  <c:v>45335</c:v>
                </c:pt>
                <c:pt idx="53">
                  <c:v>45336</c:v>
                </c:pt>
                <c:pt idx="54">
                  <c:v>45337</c:v>
                </c:pt>
                <c:pt idx="55">
                  <c:v>45338</c:v>
                </c:pt>
                <c:pt idx="56">
                  <c:v>45342</c:v>
                </c:pt>
                <c:pt idx="57">
                  <c:v>45343</c:v>
                </c:pt>
                <c:pt idx="58">
                  <c:v>45344</c:v>
                </c:pt>
                <c:pt idx="59">
                  <c:v>45345</c:v>
                </c:pt>
                <c:pt idx="60">
                  <c:v>45349</c:v>
                </c:pt>
                <c:pt idx="61">
                  <c:v>45350</c:v>
                </c:pt>
                <c:pt idx="62">
                  <c:v>45351</c:v>
                </c:pt>
                <c:pt idx="63">
                  <c:v>45352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45363</c:v>
                </c:pt>
                <c:pt idx="69">
                  <c:v>45364</c:v>
                </c:pt>
                <c:pt idx="70">
                  <c:v>45365</c:v>
                </c:pt>
                <c:pt idx="71">
                  <c:v>45366</c:v>
                </c:pt>
                <c:pt idx="72">
                  <c:v>45370</c:v>
                </c:pt>
                <c:pt idx="73">
                  <c:v>45371</c:v>
                </c:pt>
                <c:pt idx="74">
                  <c:v>45372</c:v>
                </c:pt>
                <c:pt idx="75">
                  <c:v>45373</c:v>
                </c:pt>
                <c:pt idx="76">
                  <c:v>45377</c:v>
                </c:pt>
                <c:pt idx="77">
                  <c:v>45378</c:v>
                </c:pt>
                <c:pt idx="78">
                  <c:v>45379</c:v>
                </c:pt>
                <c:pt idx="79">
                  <c:v>45384</c:v>
                </c:pt>
                <c:pt idx="80">
                  <c:v>45385</c:v>
                </c:pt>
                <c:pt idx="81">
                  <c:v>45386</c:v>
                </c:pt>
                <c:pt idx="82">
                  <c:v>45387</c:v>
                </c:pt>
                <c:pt idx="83">
                  <c:v>45391</c:v>
                </c:pt>
                <c:pt idx="84">
                  <c:v>45392</c:v>
                </c:pt>
                <c:pt idx="85">
                  <c:v>45393</c:v>
                </c:pt>
                <c:pt idx="86">
                  <c:v>45394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45405</c:v>
                </c:pt>
                <c:pt idx="92">
                  <c:v>45406</c:v>
                </c:pt>
                <c:pt idx="93">
                  <c:v>45407</c:v>
                </c:pt>
                <c:pt idx="94">
                  <c:v>45408</c:v>
                </c:pt>
                <c:pt idx="95">
                  <c:v>45415</c:v>
                </c:pt>
                <c:pt idx="96">
                  <c:v>45419</c:v>
                </c:pt>
                <c:pt idx="97">
                  <c:v>45420</c:v>
                </c:pt>
                <c:pt idx="98">
                  <c:v>45421</c:v>
                </c:pt>
                <c:pt idx="99">
                  <c:v>45426</c:v>
                </c:pt>
                <c:pt idx="100">
                  <c:v>45427</c:v>
                </c:pt>
                <c:pt idx="101">
                  <c:v>45428</c:v>
                </c:pt>
                <c:pt idx="102">
                  <c:v>45429</c:v>
                </c:pt>
                <c:pt idx="103">
                  <c:v>45433</c:v>
                </c:pt>
                <c:pt idx="104">
                  <c:v>45434</c:v>
                </c:pt>
                <c:pt idx="105">
                  <c:v>45435</c:v>
                </c:pt>
                <c:pt idx="106">
                  <c:v>45436</c:v>
                </c:pt>
                <c:pt idx="107">
                  <c:v>45440</c:v>
                </c:pt>
                <c:pt idx="108">
                  <c:v>45441</c:v>
                </c:pt>
                <c:pt idx="109">
                  <c:v>45442</c:v>
                </c:pt>
                <c:pt idx="110">
                  <c:v>45443</c:v>
                </c:pt>
                <c:pt idx="111">
                  <c:v>45447</c:v>
                </c:pt>
                <c:pt idx="112">
                  <c:v>45448</c:v>
                </c:pt>
                <c:pt idx="113">
                  <c:v>45449</c:v>
                </c:pt>
                <c:pt idx="114">
                  <c:v>45450</c:v>
                </c:pt>
                <c:pt idx="115">
                  <c:v>45454</c:v>
                </c:pt>
                <c:pt idx="116">
                  <c:v>45455</c:v>
                </c:pt>
                <c:pt idx="117">
                  <c:v>45457</c:v>
                </c:pt>
                <c:pt idx="118">
                  <c:v>45461</c:v>
                </c:pt>
                <c:pt idx="119">
                  <c:v>45463</c:v>
                </c:pt>
                <c:pt idx="120">
                  <c:v>45464</c:v>
                </c:pt>
                <c:pt idx="121">
                  <c:v>45468</c:v>
                </c:pt>
                <c:pt idx="122">
                  <c:v>45469</c:v>
                </c:pt>
                <c:pt idx="123">
                  <c:v>45470</c:v>
                </c:pt>
                <c:pt idx="124">
                  <c:v>45471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45482</c:v>
                </c:pt>
                <c:pt idx="129">
                  <c:v>45483</c:v>
                </c:pt>
                <c:pt idx="130">
                  <c:v>45484</c:v>
                </c:pt>
                <c:pt idx="131">
                  <c:v>45485</c:v>
                </c:pt>
                <c:pt idx="132">
                  <c:v>45489</c:v>
                </c:pt>
                <c:pt idx="133">
                  <c:v>45490</c:v>
                </c:pt>
                <c:pt idx="134">
                  <c:v>45491</c:v>
                </c:pt>
                <c:pt idx="135">
                  <c:v>45492</c:v>
                </c:pt>
                <c:pt idx="136">
                  <c:v>45496</c:v>
                </c:pt>
                <c:pt idx="137">
                  <c:v>45497</c:v>
                </c:pt>
                <c:pt idx="138">
                  <c:v>45498</c:v>
                </c:pt>
                <c:pt idx="139">
                  <c:v>45499</c:v>
                </c:pt>
                <c:pt idx="140">
                  <c:v>45503</c:v>
                </c:pt>
                <c:pt idx="141">
                  <c:v>45504</c:v>
                </c:pt>
                <c:pt idx="142">
                  <c:v>45505</c:v>
                </c:pt>
                <c:pt idx="143">
                  <c:v>45506</c:v>
                </c:pt>
                <c:pt idx="144">
                  <c:v>45510</c:v>
                </c:pt>
                <c:pt idx="145">
                  <c:v>45511</c:v>
                </c:pt>
                <c:pt idx="146">
                  <c:v>45512</c:v>
                </c:pt>
                <c:pt idx="147">
                  <c:v>45513</c:v>
                </c:pt>
                <c:pt idx="148">
                  <c:v>45517</c:v>
                </c:pt>
                <c:pt idx="149">
                  <c:v>45518</c:v>
                </c:pt>
                <c:pt idx="150">
                  <c:v>45519</c:v>
                </c:pt>
                <c:pt idx="151">
                  <c:v>45520</c:v>
                </c:pt>
                <c:pt idx="152">
                  <c:v>45524</c:v>
                </c:pt>
                <c:pt idx="153">
                  <c:v>45525</c:v>
                </c:pt>
                <c:pt idx="154">
                  <c:v>45526</c:v>
                </c:pt>
                <c:pt idx="155">
                  <c:v>45527</c:v>
                </c:pt>
                <c:pt idx="156">
                  <c:v>45531</c:v>
                </c:pt>
                <c:pt idx="157">
                  <c:v>45532</c:v>
                </c:pt>
                <c:pt idx="158">
                  <c:v>45533</c:v>
                </c:pt>
                <c:pt idx="159">
                  <c:v>45534</c:v>
                </c:pt>
                <c:pt idx="160">
                  <c:v>45538</c:v>
                </c:pt>
                <c:pt idx="161">
                  <c:v>45539</c:v>
                </c:pt>
                <c:pt idx="162">
                  <c:v>45540</c:v>
                </c:pt>
                <c:pt idx="163">
                  <c:v>45541</c:v>
                </c:pt>
                <c:pt idx="164">
                  <c:v>45545</c:v>
                </c:pt>
                <c:pt idx="165">
                  <c:v>45546</c:v>
                </c:pt>
                <c:pt idx="166">
                  <c:v>45547</c:v>
                </c:pt>
                <c:pt idx="167">
                  <c:v>45548</c:v>
                </c:pt>
                <c:pt idx="168">
                  <c:v>45552</c:v>
                </c:pt>
                <c:pt idx="169">
                  <c:v>45553</c:v>
                </c:pt>
                <c:pt idx="170">
                  <c:v>45554</c:v>
                </c:pt>
                <c:pt idx="171">
                  <c:v>45555</c:v>
                </c:pt>
                <c:pt idx="172">
                  <c:v>45559</c:v>
                </c:pt>
                <c:pt idx="173">
                  <c:v>45560</c:v>
                </c:pt>
                <c:pt idx="174">
                  <c:v>45561</c:v>
                </c:pt>
                <c:pt idx="175">
                  <c:v>45562</c:v>
                </c:pt>
                <c:pt idx="176">
                  <c:v>45566</c:v>
                </c:pt>
                <c:pt idx="177">
                  <c:v>45567</c:v>
                </c:pt>
                <c:pt idx="178">
                  <c:v>45568</c:v>
                </c:pt>
                <c:pt idx="179">
                  <c:v>45569</c:v>
                </c:pt>
                <c:pt idx="180">
                  <c:v>45573</c:v>
                </c:pt>
                <c:pt idx="181">
                  <c:v>45574</c:v>
                </c:pt>
                <c:pt idx="182">
                  <c:v>45575</c:v>
                </c:pt>
                <c:pt idx="183">
                  <c:v>45576</c:v>
                </c:pt>
                <c:pt idx="184">
                  <c:v>45580</c:v>
                </c:pt>
                <c:pt idx="185">
                  <c:v>45581</c:v>
                </c:pt>
                <c:pt idx="186">
                  <c:v>45582</c:v>
                </c:pt>
                <c:pt idx="187">
                  <c:v>45583</c:v>
                </c:pt>
                <c:pt idx="188">
                  <c:v>45587</c:v>
                </c:pt>
                <c:pt idx="189">
                  <c:v>45588</c:v>
                </c:pt>
                <c:pt idx="190">
                  <c:v>45589</c:v>
                </c:pt>
                <c:pt idx="191">
                  <c:v>45590</c:v>
                </c:pt>
                <c:pt idx="192">
                  <c:v>45594</c:v>
                </c:pt>
                <c:pt idx="193">
                  <c:v>45595</c:v>
                </c:pt>
                <c:pt idx="194">
                  <c:v>45596</c:v>
                </c:pt>
                <c:pt idx="195">
                  <c:v>45597</c:v>
                </c:pt>
                <c:pt idx="196">
                  <c:v>45602</c:v>
                </c:pt>
                <c:pt idx="197">
                  <c:v>45603</c:v>
                </c:pt>
                <c:pt idx="198">
                  <c:v>45604</c:v>
                </c:pt>
                <c:pt idx="199">
                  <c:v>45608</c:v>
                </c:pt>
                <c:pt idx="200">
                  <c:v>45609</c:v>
                </c:pt>
                <c:pt idx="201">
                  <c:v>45610</c:v>
                </c:pt>
                <c:pt idx="202">
                  <c:v>45611</c:v>
                </c:pt>
                <c:pt idx="203">
                  <c:v>45615</c:v>
                </c:pt>
                <c:pt idx="204">
                  <c:v>45616</c:v>
                </c:pt>
                <c:pt idx="205">
                  <c:v>45617</c:v>
                </c:pt>
                <c:pt idx="206">
                  <c:v>45618</c:v>
                </c:pt>
                <c:pt idx="207">
                  <c:v>45622</c:v>
                </c:pt>
                <c:pt idx="208">
                  <c:v>45623</c:v>
                </c:pt>
                <c:pt idx="209">
                  <c:v>45625</c:v>
                </c:pt>
                <c:pt idx="210">
                  <c:v>45629</c:v>
                </c:pt>
                <c:pt idx="211">
                  <c:v>45630</c:v>
                </c:pt>
                <c:pt idx="212">
                  <c:v>45631</c:v>
                </c:pt>
                <c:pt idx="213">
                  <c:v>45632</c:v>
                </c:pt>
                <c:pt idx="214">
                  <c:v>45636</c:v>
                </c:pt>
                <c:pt idx="215">
                  <c:v>45637</c:v>
                </c:pt>
                <c:pt idx="216">
                  <c:v>45638</c:v>
                </c:pt>
                <c:pt idx="217">
                  <c:v>45639</c:v>
                </c:pt>
                <c:pt idx="218">
                  <c:v>45643</c:v>
                </c:pt>
                <c:pt idx="219">
                  <c:v>45644</c:v>
                </c:pt>
                <c:pt idx="220">
                  <c:v>45645</c:v>
                </c:pt>
                <c:pt idx="221">
                  <c:v>45646</c:v>
                </c:pt>
                <c:pt idx="222">
                  <c:v>45650</c:v>
                </c:pt>
                <c:pt idx="223">
                  <c:v>45652</c:v>
                </c:pt>
                <c:pt idx="224">
                  <c:v>45653</c:v>
                </c:pt>
                <c:pt idx="225">
                  <c:v>45667</c:v>
                </c:pt>
                <c:pt idx="226">
                  <c:v>45671</c:v>
                </c:pt>
                <c:pt idx="227">
                  <c:v>45672</c:v>
                </c:pt>
                <c:pt idx="228">
                  <c:v>45673</c:v>
                </c:pt>
                <c:pt idx="229">
                  <c:v>45674</c:v>
                </c:pt>
                <c:pt idx="230">
                  <c:v>45678</c:v>
                </c:pt>
                <c:pt idx="231">
                  <c:v>45679</c:v>
                </c:pt>
                <c:pt idx="232">
                  <c:v>45680</c:v>
                </c:pt>
                <c:pt idx="233">
                  <c:v>45681</c:v>
                </c:pt>
                <c:pt idx="234">
                  <c:v>45685</c:v>
                </c:pt>
                <c:pt idx="235">
                  <c:v>45686</c:v>
                </c:pt>
                <c:pt idx="236">
                  <c:v>45687</c:v>
                </c:pt>
                <c:pt idx="237">
                  <c:v>45688</c:v>
                </c:pt>
                <c:pt idx="238">
                  <c:v>45692</c:v>
                </c:pt>
                <c:pt idx="239">
                  <c:v>45693</c:v>
                </c:pt>
                <c:pt idx="240">
                  <c:v>45694</c:v>
                </c:pt>
                <c:pt idx="241">
                  <c:v>45695</c:v>
                </c:pt>
                <c:pt idx="242">
                  <c:v>45699</c:v>
                </c:pt>
                <c:pt idx="243">
                  <c:v>45700</c:v>
                </c:pt>
                <c:pt idx="244">
                  <c:v>45701</c:v>
                </c:pt>
                <c:pt idx="245">
                  <c:v>45702</c:v>
                </c:pt>
                <c:pt idx="246">
                  <c:v>45706</c:v>
                </c:pt>
                <c:pt idx="247">
                  <c:v>45707</c:v>
                </c:pt>
                <c:pt idx="248">
                  <c:v>45708</c:v>
                </c:pt>
                <c:pt idx="249">
                  <c:v>45709</c:v>
                </c:pt>
                <c:pt idx="250">
                  <c:v>45713</c:v>
                </c:pt>
                <c:pt idx="251">
                  <c:v>45714</c:v>
                </c:pt>
                <c:pt idx="252">
                  <c:v>45715</c:v>
                </c:pt>
                <c:pt idx="253">
                  <c:v>45716</c:v>
                </c:pt>
                <c:pt idx="254">
                  <c:v>45720</c:v>
                </c:pt>
                <c:pt idx="255">
                  <c:v>45721</c:v>
                </c:pt>
                <c:pt idx="256">
                  <c:v>45722</c:v>
                </c:pt>
                <c:pt idx="257">
                  <c:v>45723</c:v>
                </c:pt>
                <c:pt idx="258">
                  <c:v>45727</c:v>
                </c:pt>
                <c:pt idx="259">
                  <c:v>45728</c:v>
                </c:pt>
                <c:pt idx="260">
                  <c:v>45729</c:v>
                </c:pt>
                <c:pt idx="261">
                  <c:v>45730</c:v>
                </c:pt>
                <c:pt idx="262">
                  <c:v>45734</c:v>
                </c:pt>
                <c:pt idx="263">
                  <c:v>45735</c:v>
                </c:pt>
                <c:pt idx="264">
                  <c:v>45736</c:v>
                </c:pt>
                <c:pt idx="265">
                  <c:v>45737</c:v>
                </c:pt>
                <c:pt idx="266">
                  <c:v>45741</c:v>
                </c:pt>
                <c:pt idx="267">
                  <c:v>45742</c:v>
                </c:pt>
                <c:pt idx="268">
                  <c:v>45743</c:v>
                </c:pt>
                <c:pt idx="269">
                  <c:v>45744</c:v>
                </c:pt>
                <c:pt idx="270">
                  <c:v>45748</c:v>
                </c:pt>
                <c:pt idx="271">
                  <c:v>45749</c:v>
                </c:pt>
                <c:pt idx="272">
                  <c:v>45750</c:v>
                </c:pt>
                <c:pt idx="273">
                  <c:v>45751</c:v>
                </c:pt>
                <c:pt idx="274">
                  <c:v>45755</c:v>
                </c:pt>
                <c:pt idx="275">
                  <c:v>45756</c:v>
                </c:pt>
                <c:pt idx="276">
                  <c:v>45757</c:v>
                </c:pt>
                <c:pt idx="277">
                  <c:v>45758</c:v>
                </c:pt>
                <c:pt idx="278">
                  <c:v>45762</c:v>
                </c:pt>
                <c:pt idx="279">
                  <c:v>45763</c:v>
                </c:pt>
                <c:pt idx="280">
                  <c:v>45764</c:v>
                </c:pt>
                <c:pt idx="281">
                  <c:v>45769</c:v>
                </c:pt>
                <c:pt idx="282">
                  <c:v>45770</c:v>
                </c:pt>
                <c:pt idx="283">
                  <c:v>45771</c:v>
                </c:pt>
                <c:pt idx="284">
                  <c:v>45772</c:v>
                </c:pt>
                <c:pt idx="285">
                  <c:v>45776</c:v>
                </c:pt>
                <c:pt idx="286">
                  <c:v>45777</c:v>
                </c:pt>
                <c:pt idx="287">
                  <c:v>45778</c:v>
                </c:pt>
                <c:pt idx="288">
                  <c:v>45783</c:v>
                </c:pt>
                <c:pt idx="289">
                  <c:v>45784</c:v>
                </c:pt>
                <c:pt idx="290">
                  <c:v>45785</c:v>
                </c:pt>
                <c:pt idx="291">
                  <c:v>45790</c:v>
                </c:pt>
                <c:pt idx="292">
                  <c:v>45791</c:v>
                </c:pt>
                <c:pt idx="293">
                  <c:v>45792</c:v>
                </c:pt>
                <c:pt idx="294">
                  <c:v>45793</c:v>
                </c:pt>
                <c:pt idx="295">
                  <c:v>45797</c:v>
                </c:pt>
                <c:pt idx="296">
                  <c:v>45798</c:v>
                </c:pt>
                <c:pt idx="297">
                  <c:v>45799</c:v>
                </c:pt>
                <c:pt idx="298">
                  <c:v>45800</c:v>
                </c:pt>
                <c:pt idx="299">
                  <c:v>45804</c:v>
                </c:pt>
                <c:pt idx="300">
                  <c:v>45805</c:v>
                </c:pt>
                <c:pt idx="301">
                  <c:v>45806</c:v>
                </c:pt>
                <c:pt idx="302">
                  <c:v>45807</c:v>
                </c:pt>
                <c:pt idx="303">
                  <c:v>45811</c:v>
                </c:pt>
                <c:pt idx="304">
                  <c:v>45812</c:v>
                </c:pt>
                <c:pt idx="305">
                  <c:v>45813</c:v>
                </c:pt>
                <c:pt idx="306">
                  <c:v>45814</c:v>
                </c:pt>
                <c:pt idx="307">
                  <c:v>45818</c:v>
                </c:pt>
                <c:pt idx="308">
                  <c:v>45819</c:v>
                </c:pt>
                <c:pt idx="309">
                  <c:v>45820</c:v>
                </c:pt>
                <c:pt idx="310">
                  <c:v>45825</c:v>
                </c:pt>
                <c:pt idx="311">
                  <c:v>45826</c:v>
                </c:pt>
                <c:pt idx="312">
                  <c:v>45828</c:v>
                </c:pt>
                <c:pt idx="313">
                  <c:v>45832</c:v>
                </c:pt>
                <c:pt idx="314">
                  <c:v>45833</c:v>
                </c:pt>
                <c:pt idx="315">
                  <c:v>45834</c:v>
                </c:pt>
                <c:pt idx="316">
                  <c:v>45835</c:v>
                </c:pt>
                <c:pt idx="317">
                  <c:v>45839</c:v>
                </c:pt>
                <c:pt idx="318">
                  <c:v>45840</c:v>
                </c:pt>
                <c:pt idx="319">
                  <c:v>45841</c:v>
                </c:pt>
                <c:pt idx="320">
                  <c:v>45846</c:v>
                </c:pt>
                <c:pt idx="321">
                  <c:v>45847</c:v>
                </c:pt>
                <c:pt idx="322">
                  <c:v>45848</c:v>
                </c:pt>
                <c:pt idx="323">
                  <c:v>45849</c:v>
                </c:pt>
                <c:pt idx="324">
                  <c:v>45853</c:v>
                </c:pt>
                <c:pt idx="325">
                  <c:v>45854</c:v>
                </c:pt>
                <c:pt idx="326">
                  <c:v>45855</c:v>
                </c:pt>
                <c:pt idx="327">
                  <c:v>45856</c:v>
                </c:pt>
                <c:pt idx="328">
                  <c:v>45860</c:v>
                </c:pt>
                <c:pt idx="329">
                  <c:v>45861</c:v>
                </c:pt>
                <c:pt idx="330">
                  <c:v>45862</c:v>
                </c:pt>
                <c:pt idx="331">
                  <c:v>45863</c:v>
                </c:pt>
                <c:pt idx="332">
                  <c:v>45867</c:v>
                </c:pt>
                <c:pt idx="333">
                  <c:v>45868</c:v>
                </c:pt>
                <c:pt idx="334">
                  <c:v>45869</c:v>
                </c:pt>
                <c:pt idx="335">
                  <c:v>45870</c:v>
                </c:pt>
                <c:pt idx="336">
                  <c:v>45874</c:v>
                </c:pt>
                <c:pt idx="337">
                  <c:v>45875</c:v>
                </c:pt>
                <c:pt idx="338">
                  <c:v>45876</c:v>
                </c:pt>
                <c:pt idx="339">
                  <c:v>45877</c:v>
                </c:pt>
                <c:pt idx="340">
                  <c:v>45881</c:v>
                </c:pt>
                <c:pt idx="341">
                  <c:v>45882</c:v>
                </c:pt>
                <c:pt idx="342">
                  <c:v>45883</c:v>
                </c:pt>
                <c:pt idx="343">
                  <c:v>45884</c:v>
                </c:pt>
                <c:pt idx="344">
                  <c:v>45888</c:v>
                </c:pt>
                <c:pt idx="345">
                  <c:v>45889</c:v>
                </c:pt>
                <c:pt idx="346">
                  <c:v>45890</c:v>
                </c:pt>
                <c:pt idx="347">
                  <c:v>45891</c:v>
                </c:pt>
                <c:pt idx="348">
                  <c:v>45895</c:v>
                </c:pt>
                <c:pt idx="349">
                  <c:v>45896</c:v>
                </c:pt>
                <c:pt idx="350">
                  <c:v>45897</c:v>
                </c:pt>
                <c:pt idx="351">
                  <c:v>45898</c:v>
                </c:pt>
                <c:pt idx="352">
                  <c:v>45902</c:v>
                </c:pt>
                <c:pt idx="353">
                  <c:v>45903</c:v>
                </c:pt>
                <c:pt idx="354">
                  <c:v>45904</c:v>
                </c:pt>
                <c:pt idx="355">
                  <c:v>45905</c:v>
                </c:pt>
                <c:pt idx="356">
                  <c:v>45909</c:v>
                </c:pt>
                <c:pt idx="357">
                  <c:v>45910</c:v>
                </c:pt>
                <c:pt idx="358">
                  <c:v>45911</c:v>
                </c:pt>
                <c:pt idx="359">
                  <c:v>45912</c:v>
                </c:pt>
                <c:pt idx="360">
                  <c:v>45916</c:v>
                </c:pt>
                <c:pt idx="361">
                  <c:v>45917</c:v>
                </c:pt>
                <c:pt idx="362">
                  <c:v>45918</c:v>
                </c:pt>
                <c:pt idx="363">
                  <c:v>45919</c:v>
                </c:pt>
                <c:pt idx="364">
                  <c:v>45923</c:v>
                </c:pt>
                <c:pt idx="365">
                  <c:v>45924</c:v>
                </c:pt>
                <c:pt idx="366">
                  <c:v>45925</c:v>
                </c:pt>
                <c:pt idx="367">
                  <c:v>45926</c:v>
                </c:pt>
                <c:pt idx="368">
                  <c:v>45930</c:v>
                </c:pt>
              </c:numCache>
            </c:numRef>
          </c:cat>
          <c:val>
            <c:numRef>
              <c:f>'Log Returns'!$X$3:$X$371</c:f>
              <c:numCache>
                <c:formatCode>0.00%</c:formatCode>
                <c:ptCount val="369"/>
                <c:pt idx="0">
                  <c:v>-0.21570421301184867</c:v>
                </c:pt>
                <c:pt idx="1">
                  <c:v>-0.15387474697331022</c:v>
                </c:pt>
                <c:pt idx="2">
                  <c:v>-0.16993515299488846</c:v>
                </c:pt>
                <c:pt idx="3">
                  <c:v>-0.20601162955706551</c:v>
                </c:pt>
                <c:pt idx="4">
                  <c:v>-0.25457680458791726</c:v>
                </c:pt>
                <c:pt idx="5">
                  <c:v>-0.20305891288071887</c:v>
                </c:pt>
                <c:pt idx="6">
                  <c:v>-0.18765578225104215</c:v>
                </c:pt>
                <c:pt idx="7">
                  <c:v>-0.18062150880050351</c:v>
                </c:pt>
                <c:pt idx="8">
                  <c:v>-0.25122225407844406</c:v>
                </c:pt>
                <c:pt idx="9">
                  <c:v>-0.24665597537306366</c:v>
                </c:pt>
                <c:pt idx="10">
                  <c:v>-0.2559914467978272</c:v>
                </c:pt>
                <c:pt idx="11">
                  <c:v>-0.24688843767917007</c:v>
                </c:pt>
                <c:pt idx="12">
                  <c:v>-0.15006336706085066</c:v>
                </c:pt>
                <c:pt idx="13">
                  <c:v>-0.12166787268720827</c:v>
                </c:pt>
                <c:pt idx="14">
                  <c:v>-0.12259444402486572</c:v>
                </c:pt>
                <c:pt idx="15">
                  <c:v>-5.6496018509527242E-2</c:v>
                </c:pt>
                <c:pt idx="16">
                  <c:v>-5.7619859403516438E-2</c:v>
                </c:pt>
                <c:pt idx="17">
                  <c:v>-2.2586047970976762E-2</c:v>
                </c:pt>
                <c:pt idx="18">
                  <c:v>-6.1150538265267347E-2</c:v>
                </c:pt>
                <c:pt idx="19">
                  <c:v>-3.9992079932797624E-2</c:v>
                </c:pt>
                <c:pt idx="20">
                  <c:v>1.4948800980179054E-2</c:v>
                </c:pt>
                <c:pt idx="21">
                  <c:v>-9.3030179305543439E-3</c:v>
                </c:pt>
                <c:pt idx="22">
                  <c:v>-7.240309645219583E-3</c:v>
                </c:pt>
                <c:pt idx="23">
                  <c:v>8.6298406362227305E-3</c:v>
                </c:pt>
                <c:pt idx="24">
                  <c:v>8.2064571950295657E-3</c:v>
                </c:pt>
                <c:pt idx="25">
                  <c:v>7.7974245792831395E-2</c:v>
                </c:pt>
                <c:pt idx="26">
                  <c:v>5.2037601208098846E-2</c:v>
                </c:pt>
                <c:pt idx="27">
                  <c:v>6.6622060771184183E-2</c:v>
                </c:pt>
                <c:pt idx="28">
                  <c:v>8.823896465564729E-2</c:v>
                </c:pt>
                <c:pt idx="29">
                  <c:v>9.3275641507897328E-2</c:v>
                </c:pt>
                <c:pt idx="30">
                  <c:v>7.633042840845071E-2</c:v>
                </c:pt>
                <c:pt idx="31">
                  <c:v>7.4243698539449288E-2</c:v>
                </c:pt>
                <c:pt idx="32">
                  <c:v>5.3837488416493176E-2</c:v>
                </c:pt>
                <c:pt idx="33">
                  <c:v>1.8217935616656668E-2</c:v>
                </c:pt>
                <c:pt idx="34">
                  <c:v>2.5928099167268764E-3</c:v>
                </c:pt>
                <c:pt idx="35">
                  <c:v>1.6587853407272672E-3</c:v>
                </c:pt>
                <c:pt idx="36">
                  <c:v>-4.7719471141470481E-2</c:v>
                </c:pt>
                <c:pt idx="37">
                  <c:v>-6.2893194559663648E-2</c:v>
                </c:pt>
                <c:pt idx="38">
                  <c:v>-3.4122141041970484E-2</c:v>
                </c:pt>
                <c:pt idx="39">
                  <c:v>-3.3909161590140707E-2</c:v>
                </c:pt>
                <c:pt idx="40">
                  <c:v>-7.5300354344177256E-2</c:v>
                </c:pt>
                <c:pt idx="41">
                  <c:v>-4.9866493064155352E-2</c:v>
                </c:pt>
                <c:pt idx="42">
                  <c:v>-4.4330087010149385E-2</c:v>
                </c:pt>
                <c:pt idx="43">
                  <c:v>-2.3425013342323747E-2</c:v>
                </c:pt>
                <c:pt idx="44">
                  <c:v>-1.277293718186904E-2</c:v>
                </c:pt>
                <c:pt idx="45">
                  <c:v>-5.0972469603350105E-2</c:v>
                </c:pt>
                <c:pt idx="46">
                  <c:v>-5.5445337204719905E-2</c:v>
                </c:pt>
                <c:pt idx="47">
                  <c:v>-1.4066781301675307E-2</c:v>
                </c:pt>
                <c:pt idx="48">
                  <c:v>1.2032388651555355E-2</c:v>
                </c:pt>
                <c:pt idx="49">
                  <c:v>2.3916140848894485E-2</c:v>
                </c:pt>
                <c:pt idx="50">
                  <c:v>7.2295975470075977E-2</c:v>
                </c:pt>
                <c:pt idx="51">
                  <c:v>5.9499179898238726E-2</c:v>
                </c:pt>
                <c:pt idx="52">
                  <c:v>4.7870131415994749E-2</c:v>
                </c:pt>
                <c:pt idx="53">
                  <c:v>8.9143365290599227E-2</c:v>
                </c:pt>
                <c:pt idx="54">
                  <c:v>0.11854032428303184</c:v>
                </c:pt>
                <c:pt idx="55">
                  <c:v>0.12499548063508989</c:v>
                </c:pt>
                <c:pt idx="56">
                  <c:v>0.12085408451674134</c:v>
                </c:pt>
                <c:pt idx="57">
                  <c:v>0.13835089471509265</c:v>
                </c:pt>
                <c:pt idx="58">
                  <c:v>0.12013315290202377</c:v>
                </c:pt>
                <c:pt idx="59">
                  <c:v>8.9554687112915754E-2</c:v>
                </c:pt>
                <c:pt idx="60">
                  <c:v>6.3916902498433473E-2</c:v>
                </c:pt>
                <c:pt idx="61">
                  <c:v>4.1474556214485786E-2</c:v>
                </c:pt>
                <c:pt idx="62">
                  <c:v>5.9083707460780698E-2</c:v>
                </c:pt>
                <c:pt idx="63">
                  <c:v>4.5739871338886413E-2</c:v>
                </c:pt>
                <c:pt idx="64">
                  <c:v>-5.1853607115936243E-3</c:v>
                </c:pt>
                <c:pt idx="65">
                  <c:v>-2.765105291854111E-2</c:v>
                </c:pt>
                <c:pt idx="66">
                  <c:v>-2.2098497146935552E-2</c:v>
                </c:pt>
                <c:pt idx="67">
                  <c:v>-3.1928263687324654E-2</c:v>
                </c:pt>
                <c:pt idx="68">
                  <c:v>-1.325647221661234E-3</c:v>
                </c:pt>
                <c:pt idx="69">
                  <c:v>1.9478380399388765E-2</c:v>
                </c:pt>
                <c:pt idx="70">
                  <c:v>3.4297186230034984E-2</c:v>
                </c:pt>
                <c:pt idx="71">
                  <c:v>9.2640247490792284E-3</c:v>
                </c:pt>
                <c:pt idx="72">
                  <c:v>1.4519578802424481E-2</c:v>
                </c:pt>
                <c:pt idx="73">
                  <c:v>1.5513573200597432E-3</c:v>
                </c:pt>
                <c:pt idx="74">
                  <c:v>-9.468506069127154E-5</c:v>
                </c:pt>
                <c:pt idx="75">
                  <c:v>-1.0268168942937052E-2</c:v>
                </c:pt>
                <c:pt idx="76">
                  <c:v>4.1972548780468489E-3</c:v>
                </c:pt>
                <c:pt idx="77">
                  <c:v>2.6542477015729302E-2</c:v>
                </c:pt>
                <c:pt idx="78">
                  <c:v>4.0784480947475263E-2</c:v>
                </c:pt>
                <c:pt idx="79">
                  <c:v>5.4436697345999548E-2</c:v>
                </c:pt>
                <c:pt idx="80">
                  <c:v>6.7082886544009596E-2</c:v>
                </c:pt>
                <c:pt idx="81">
                  <c:v>8.2853411749800709E-2</c:v>
                </c:pt>
                <c:pt idx="82">
                  <c:v>9.8171010598619088E-2</c:v>
                </c:pt>
                <c:pt idx="83">
                  <c:v>0.10566020963319919</c:v>
                </c:pt>
                <c:pt idx="84">
                  <c:v>0.10365568374482886</c:v>
                </c:pt>
                <c:pt idx="85">
                  <c:v>9.1988343014477947E-2</c:v>
                </c:pt>
                <c:pt idx="86">
                  <c:v>6.3162121251124539E-2</c:v>
                </c:pt>
                <c:pt idx="87">
                  <c:v>2.5802552752812433E-2</c:v>
                </c:pt>
                <c:pt idx="88">
                  <c:v>3.1710321061264493E-2</c:v>
                </c:pt>
                <c:pt idx="89">
                  <c:v>3.1182408943031967E-2</c:v>
                </c:pt>
                <c:pt idx="90">
                  <c:v>5.4707645948341148E-2</c:v>
                </c:pt>
                <c:pt idx="91">
                  <c:v>5.6393967148928893E-2</c:v>
                </c:pt>
                <c:pt idx="92">
                  <c:v>7.0500226046642647E-2</c:v>
                </c:pt>
                <c:pt idx="93">
                  <c:v>5.9557750114813457E-2</c:v>
                </c:pt>
                <c:pt idx="94">
                  <c:v>5.4429927365631861E-2</c:v>
                </c:pt>
                <c:pt idx="95">
                  <c:v>9.9585117459632562E-3</c:v>
                </c:pt>
                <c:pt idx="96">
                  <c:v>7.2613713578730133E-3</c:v>
                </c:pt>
                <c:pt idx="97">
                  <c:v>-2.2677773642339884E-3</c:v>
                </c:pt>
                <c:pt idx="98">
                  <c:v>2.3054514940079068E-2</c:v>
                </c:pt>
                <c:pt idx="99">
                  <c:v>5.045891613605775E-3</c:v>
                </c:pt>
                <c:pt idx="100">
                  <c:v>-6.8254752900212216E-3</c:v>
                </c:pt>
                <c:pt idx="101">
                  <c:v>-2.5945213014258058E-2</c:v>
                </c:pt>
                <c:pt idx="102">
                  <c:v>-2.0130736037996443E-2</c:v>
                </c:pt>
                <c:pt idx="103">
                  <c:v>-2.6926893493679781E-2</c:v>
                </c:pt>
                <c:pt idx="104">
                  <c:v>-2.6358418674819209E-2</c:v>
                </c:pt>
                <c:pt idx="105">
                  <c:v>-3.8732951943041778E-2</c:v>
                </c:pt>
                <c:pt idx="106">
                  <c:v>-4.3028002425138705E-2</c:v>
                </c:pt>
                <c:pt idx="107">
                  <c:v>-6.5200204111500182E-2</c:v>
                </c:pt>
                <c:pt idx="108">
                  <c:v>-9.0229217797170067E-2</c:v>
                </c:pt>
                <c:pt idx="109">
                  <c:v>-7.7192862972637236E-2</c:v>
                </c:pt>
                <c:pt idx="110">
                  <c:v>-4.8026791172201162E-2</c:v>
                </c:pt>
                <c:pt idx="111">
                  <c:v>-9.1005148070831432E-2</c:v>
                </c:pt>
                <c:pt idx="112">
                  <c:v>-6.9905403042718889E-2</c:v>
                </c:pt>
                <c:pt idx="113">
                  <c:v>-7.0851701472346693E-2</c:v>
                </c:pt>
                <c:pt idx="114">
                  <c:v>-6.6826164052827083E-2</c:v>
                </c:pt>
                <c:pt idx="115">
                  <c:v>-8.6976090113857638E-2</c:v>
                </c:pt>
                <c:pt idx="116">
                  <c:v>-8.8020071133204217E-2</c:v>
                </c:pt>
                <c:pt idx="117">
                  <c:v>-0.10153362798371332</c:v>
                </c:pt>
                <c:pt idx="118">
                  <c:v>-7.3856856053934328E-2</c:v>
                </c:pt>
                <c:pt idx="119">
                  <c:v>-0.13344529629308516</c:v>
                </c:pt>
                <c:pt idx="120">
                  <c:v>-8.9250942933097502E-2</c:v>
                </c:pt>
                <c:pt idx="121">
                  <c:v>-2.8516269236506492E-2</c:v>
                </c:pt>
                <c:pt idx="122">
                  <c:v>-3.9145296905966555E-2</c:v>
                </c:pt>
                <c:pt idx="123">
                  <c:v>-3.6540006831140351E-2</c:v>
                </c:pt>
                <c:pt idx="124">
                  <c:v>-5.9476429197969402E-2</c:v>
                </c:pt>
                <c:pt idx="125">
                  <c:v>-1.393417904274049E-2</c:v>
                </c:pt>
                <c:pt idx="126">
                  <c:v>-2.4136384500807521E-2</c:v>
                </c:pt>
                <c:pt idx="127">
                  <c:v>-6.9216797372519734E-2</c:v>
                </c:pt>
                <c:pt idx="128">
                  <c:v>-3.3975236128961535E-2</c:v>
                </c:pt>
                <c:pt idx="129">
                  <c:v>-7.5673652903692013E-3</c:v>
                </c:pt>
                <c:pt idx="130">
                  <c:v>-1.4368504250133259E-2</c:v>
                </c:pt>
                <c:pt idx="131">
                  <c:v>-1.1884517033221464E-2</c:v>
                </c:pt>
                <c:pt idx="132">
                  <c:v>-5.2780841975727617E-3</c:v>
                </c:pt>
                <c:pt idx="133">
                  <c:v>3.6115739548467328E-2</c:v>
                </c:pt>
                <c:pt idx="134">
                  <c:v>5.841719686865323E-2</c:v>
                </c:pt>
                <c:pt idx="135">
                  <c:v>2.3977707550200945E-2</c:v>
                </c:pt>
                <c:pt idx="136">
                  <c:v>4.407502219367599E-2</c:v>
                </c:pt>
                <c:pt idx="137">
                  <c:v>2.0433528487451232E-2</c:v>
                </c:pt>
                <c:pt idx="138">
                  <c:v>-1.528451928873093E-2</c:v>
                </c:pt>
                <c:pt idx="139">
                  <c:v>-9.5773601798210452E-3</c:v>
                </c:pt>
                <c:pt idx="140">
                  <c:v>6.2277895619043721E-3</c:v>
                </c:pt>
                <c:pt idx="141">
                  <c:v>4.151183692059579E-2</c:v>
                </c:pt>
                <c:pt idx="142">
                  <c:v>-4.0404299766626552E-2</c:v>
                </c:pt>
                <c:pt idx="143">
                  <c:v>-7.8898050492920258E-2</c:v>
                </c:pt>
                <c:pt idx="144">
                  <c:v>-0.11118832248302336</c:v>
                </c:pt>
                <c:pt idx="145">
                  <c:v>-0.10626427706084095</c:v>
                </c:pt>
                <c:pt idx="146">
                  <c:v>-9.4609455537064277E-2</c:v>
                </c:pt>
                <c:pt idx="147">
                  <c:v>-8.326314746843029E-2</c:v>
                </c:pt>
                <c:pt idx="148">
                  <c:v>-5.43441929940882E-2</c:v>
                </c:pt>
                <c:pt idx="149">
                  <c:v>-3.2903939503627418E-2</c:v>
                </c:pt>
                <c:pt idx="150">
                  <c:v>-7.4430788465707179E-2</c:v>
                </c:pt>
                <c:pt idx="151">
                  <c:v>-8.712912516449986E-2</c:v>
                </c:pt>
                <c:pt idx="152">
                  <c:v>-7.6456809755666433E-2</c:v>
                </c:pt>
                <c:pt idx="153">
                  <c:v>-2.5942407034594422E-2</c:v>
                </c:pt>
                <c:pt idx="154">
                  <c:v>-1.3088164149770383E-2</c:v>
                </c:pt>
                <c:pt idx="155">
                  <c:v>-1.1742142789815644E-2</c:v>
                </c:pt>
                <c:pt idx="156">
                  <c:v>3.8182245378453982E-4</c:v>
                </c:pt>
                <c:pt idx="157">
                  <c:v>-3.353272599996214E-2</c:v>
                </c:pt>
                <c:pt idx="158">
                  <c:v>-2.7261910595117962E-2</c:v>
                </c:pt>
                <c:pt idx="159">
                  <c:v>2.9152971236681459E-2</c:v>
                </c:pt>
                <c:pt idx="160">
                  <c:v>2.1464325328198603E-2</c:v>
                </c:pt>
                <c:pt idx="161">
                  <c:v>3.4104485872283208E-2</c:v>
                </c:pt>
                <c:pt idx="162">
                  <c:v>3.2803286997046585E-2</c:v>
                </c:pt>
                <c:pt idx="163">
                  <c:v>7.9720440308103072E-4</c:v>
                </c:pt>
                <c:pt idx="164">
                  <c:v>-4.5262419250678629E-3</c:v>
                </c:pt>
                <c:pt idx="165">
                  <c:v>-3.159964743318372E-2</c:v>
                </c:pt>
                <c:pt idx="166">
                  <c:v>-5.3629298837371109E-2</c:v>
                </c:pt>
                <c:pt idx="167">
                  <c:v>-3.0888617733172027E-2</c:v>
                </c:pt>
                <c:pt idx="168">
                  <c:v>-4.7955851734227855E-4</c:v>
                </c:pt>
                <c:pt idx="169">
                  <c:v>1.5790139472355622E-2</c:v>
                </c:pt>
                <c:pt idx="170">
                  <c:v>8.4392162848219692E-3</c:v>
                </c:pt>
                <c:pt idx="171">
                  <c:v>1.0612442949674471E-2</c:v>
                </c:pt>
                <c:pt idx="172">
                  <c:v>1.6566199255578572E-2</c:v>
                </c:pt>
                <c:pt idx="173">
                  <c:v>-8.7052556980812025E-3</c:v>
                </c:pt>
                <c:pt idx="174">
                  <c:v>-1.7980910109242104E-2</c:v>
                </c:pt>
                <c:pt idx="175">
                  <c:v>-2.7078431153182828E-3</c:v>
                </c:pt>
                <c:pt idx="176">
                  <c:v>3.0898869467227131E-2</c:v>
                </c:pt>
                <c:pt idx="177">
                  <c:v>7.9181016504341006E-2</c:v>
                </c:pt>
                <c:pt idx="178">
                  <c:v>0.12700614716398276</c:v>
                </c:pt>
                <c:pt idx="179">
                  <c:v>0.13360977870183233</c:v>
                </c:pt>
                <c:pt idx="180">
                  <c:v>0.13946778407428861</c:v>
                </c:pt>
                <c:pt idx="181">
                  <c:v>0.14077014489921602</c:v>
                </c:pt>
                <c:pt idx="182">
                  <c:v>0.15045701195329489</c:v>
                </c:pt>
                <c:pt idx="183">
                  <c:v>0.1474791777630553</c:v>
                </c:pt>
                <c:pt idx="184">
                  <c:v>0.10274417328684801</c:v>
                </c:pt>
                <c:pt idx="185">
                  <c:v>9.8838612437011517E-2</c:v>
                </c:pt>
                <c:pt idx="186">
                  <c:v>0.11085798119307362</c:v>
                </c:pt>
                <c:pt idx="187">
                  <c:v>9.6995681170801692E-2</c:v>
                </c:pt>
                <c:pt idx="188">
                  <c:v>7.1320208955639355E-2</c:v>
                </c:pt>
                <c:pt idx="189">
                  <c:v>5.9095993316358023E-2</c:v>
                </c:pt>
                <c:pt idx="190">
                  <c:v>8.3880188465886699E-2</c:v>
                </c:pt>
                <c:pt idx="191">
                  <c:v>0.10629606849226138</c:v>
                </c:pt>
                <c:pt idx="192">
                  <c:v>7.148451738218177E-2</c:v>
                </c:pt>
                <c:pt idx="193">
                  <c:v>3.1999140846692413E-2</c:v>
                </c:pt>
                <c:pt idx="194">
                  <c:v>2.4603450411588242E-2</c:v>
                </c:pt>
                <c:pt idx="195">
                  <c:v>3.824820152463744E-2</c:v>
                </c:pt>
                <c:pt idx="196">
                  <c:v>7.6652951230399252E-2</c:v>
                </c:pt>
                <c:pt idx="197">
                  <c:v>7.4735226285792267E-2</c:v>
                </c:pt>
                <c:pt idx="198">
                  <c:v>6.7737113847160371E-2</c:v>
                </c:pt>
                <c:pt idx="199">
                  <c:v>4.0864570724721799E-2</c:v>
                </c:pt>
                <c:pt idx="200">
                  <c:v>5.442560912299059E-2</c:v>
                </c:pt>
                <c:pt idx="201">
                  <c:v>0.11425571937140089</c:v>
                </c:pt>
                <c:pt idx="202">
                  <c:v>0.10234302108945104</c:v>
                </c:pt>
                <c:pt idx="203">
                  <c:v>8.1312341813367328E-2</c:v>
                </c:pt>
                <c:pt idx="204">
                  <c:v>9.7101364111203847E-2</c:v>
                </c:pt>
                <c:pt idx="205">
                  <c:v>0.11060943582497254</c:v>
                </c:pt>
                <c:pt idx="206">
                  <c:v>0.11743723926413212</c:v>
                </c:pt>
                <c:pt idx="207">
                  <c:v>0.14863812804023466</c:v>
                </c:pt>
                <c:pt idx="208">
                  <c:v>0.15476073885779082</c:v>
                </c:pt>
                <c:pt idx="209">
                  <c:v>0.20600365757511557</c:v>
                </c:pt>
                <c:pt idx="210">
                  <c:v>0.18595561266484345</c:v>
                </c:pt>
                <c:pt idx="211">
                  <c:v>0.15183278290630578</c:v>
                </c:pt>
                <c:pt idx="212">
                  <c:v>0.11179676739847862</c:v>
                </c:pt>
                <c:pt idx="213">
                  <c:v>3.705752321937654E-2</c:v>
                </c:pt>
                <c:pt idx="214">
                  <c:v>1.3129159452761146E-2</c:v>
                </c:pt>
                <c:pt idx="215">
                  <c:v>1.5187522575579366E-2</c:v>
                </c:pt>
                <c:pt idx="216">
                  <c:v>4.910356661824359E-2</c:v>
                </c:pt>
                <c:pt idx="217">
                  <c:v>2.8359083446559429E-2</c:v>
                </c:pt>
                <c:pt idx="218">
                  <c:v>-4.3218817116234758E-2</c:v>
                </c:pt>
                <c:pt idx="219">
                  <c:v>-7.4234015145735244E-2</c:v>
                </c:pt>
                <c:pt idx="220">
                  <c:v>-9.4892772098086373E-2</c:v>
                </c:pt>
                <c:pt idx="221">
                  <c:v>-8.8369817989509408E-2</c:v>
                </c:pt>
                <c:pt idx="222">
                  <c:v>-0.10278371548768819</c:v>
                </c:pt>
                <c:pt idx="223">
                  <c:v>-0.13079921597896049</c:v>
                </c:pt>
                <c:pt idx="224">
                  <c:v>-0.16599128624353504</c:v>
                </c:pt>
                <c:pt idx="225">
                  <c:v>-8.3635334184790716E-2</c:v>
                </c:pt>
                <c:pt idx="226">
                  <c:v>-9.6302948645583364E-2</c:v>
                </c:pt>
                <c:pt idx="227">
                  <c:v>-5.7919001072721132E-2</c:v>
                </c:pt>
                <c:pt idx="228">
                  <c:v>-2.5675012315110223E-2</c:v>
                </c:pt>
                <c:pt idx="229">
                  <c:v>-4.6624109485287864E-3</c:v>
                </c:pt>
                <c:pt idx="230">
                  <c:v>5.2532349415317344E-3</c:v>
                </c:pt>
                <c:pt idx="231">
                  <c:v>1.7772579032262056E-3</c:v>
                </c:pt>
                <c:pt idx="232">
                  <c:v>-1.8950663946419491E-2</c:v>
                </c:pt>
                <c:pt idx="233">
                  <c:v>-3.5188954560380008E-2</c:v>
                </c:pt>
                <c:pt idx="234">
                  <c:v>-5.2745970367574682E-2</c:v>
                </c:pt>
                <c:pt idx="235">
                  <c:v>6.5093530934407699E-4</c:v>
                </c:pt>
                <c:pt idx="236">
                  <c:v>3.1923929589041687E-2</c:v>
                </c:pt>
                <c:pt idx="237">
                  <c:v>7.8734669763301634E-3</c:v>
                </c:pt>
                <c:pt idx="238">
                  <c:v>3.5877558132799914E-2</c:v>
                </c:pt>
                <c:pt idx="239">
                  <c:v>3.088432254639541E-2</c:v>
                </c:pt>
                <c:pt idx="240">
                  <c:v>3.7795014565624091E-2</c:v>
                </c:pt>
                <c:pt idx="241">
                  <c:v>3.4489363449739435E-2</c:v>
                </c:pt>
                <c:pt idx="242">
                  <c:v>-2.7668712703660201E-2</c:v>
                </c:pt>
                <c:pt idx="243">
                  <c:v>-8.2432159782073564E-2</c:v>
                </c:pt>
                <c:pt idx="244">
                  <c:v>-0.11075677478285563</c:v>
                </c:pt>
                <c:pt idx="245">
                  <c:v>-0.1473328471856612</c:v>
                </c:pt>
                <c:pt idx="246">
                  <c:v>-0.14646745164309435</c:v>
                </c:pt>
                <c:pt idx="247">
                  <c:v>-0.11637653124248584</c:v>
                </c:pt>
                <c:pt idx="248">
                  <c:v>-8.4809434611300208E-2</c:v>
                </c:pt>
                <c:pt idx="249">
                  <c:v>-9.8889674644010619E-2</c:v>
                </c:pt>
                <c:pt idx="250">
                  <c:v>-0.11149178456304856</c:v>
                </c:pt>
                <c:pt idx="251">
                  <c:v>-0.12127724523534919</c:v>
                </c:pt>
                <c:pt idx="252">
                  <c:v>-0.12483503393731818</c:v>
                </c:pt>
                <c:pt idx="253">
                  <c:v>-9.6605555081889921E-2</c:v>
                </c:pt>
                <c:pt idx="254">
                  <c:v>-7.4932823214448468E-2</c:v>
                </c:pt>
                <c:pt idx="255">
                  <c:v>-0.12907390024183141</c:v>
                </c:pt>
                <c:pt idx="256">
                  <c:v>-9.3209987326927257E-2</c:v>
                </c:pt>
                <c:pt idx="257">
                  <c:v>-6.1676714724609547E-2</c:v>
                </c:pt>
                <c:pt idx="258">
                  <c:v>-8.2538901311130106E-2</c:v>
                </c:pt>
                <c:pt idx="259">
                  <c:v>-0.14231023844817936</c:v>
                </c:pt>
                <c:pt idx="260">
                  <c:v>-0.10911520786986989</c:v>
                </c:pt>
                <c:pt idx="261">
                  <c:v>-7.5004710314998099E-2</c:v>
                </c:pt>
                <c:pt idx="262">
                  <c:v>-4.2144271850696469E-2</c:v>
                </c:pt>
                <c:pt idx="263">
                  <c:v>-6.5709813667084144E-2</c:v>
                </c:pt>
                <c:pt idx="264">
                  <c:v>-5.0729704804483418E-2</c:v>
                </c:pt>
                <c:pt idx="265">
                  <c:v>-3.218000214994006E-2</c:v>
                </c:pt>
                <c:pt idx="266">
                  <c:v>2.0833223891137545E-3</c:v>
                </c:pt>
                <c:pt idx="267">
                  <c:v>2.4671820813422209E-2</c:v>
                </c:pt>
                <c:pt idx="268">
                  <c:v>4.3173031401741883E-2</c:v>
                </c:pt>
                <c:pt idx="269">
                  <c:v>3.3726558101139455E-2</c:v>
                </c:pt>
                <c:pt idx="270">
                  <c:v>3.507252031785249E-2</c:v>
                </c:pt>
                <c:pt idx="271">
                  <c:v>4.0625454706219422E-2</c:v>
                </c:pt>
                <c:pt idx="272">
                  <c:v>-1.9409884604715218E-2</c:v>
                </c:pt>
                <c:pt idx="273">
                  <c:v>-0.12739346194925641</c:v>
                </c:pt>
                <c:pt idx="274">
                  <c:v>-0.17106679370374736</c:v>
                </c:pt>
                <c:pt idx="275">
                  <c:v>-8.7290626050723019E-2</c:v>
                </c:pt>
                <c:pt idx="276">
                  <c:v>-0.12864965882814558</c:v>
                </c:pt>
                <c:pt idx="277">
                  <c:v>-0.14318338861288479</c:v>
                </c:pt>
                <c:pt idx="278">
                  <c:v>-0.20000018478018694</c:v>
                </c:pt>
                <c:pt idx="279">
                  <c:v>-0.19636274582751181</c:v>
                </c:pt>
                <c:pt idx="280">
                  <c:v>-0.16060623174307084</c:v>
                </c:pt>
                <c:pt idx="281">
                  <c:v>-0.20792022330955129</c:v>
                </c:pt>
                <c:pt idx="282">
                  <c:v>-0.22216417493426246</c:v>
                </c:pt>
                <c:pt idx="283">
                  <c:v>-0.19481616379126573</c:v>
                </c:pt>
                <c:pt idx="284">
                  <c:v>-0.20726462196404552</c:v>
                </c:pt>
                <c:pt idx="285">
                  <c:v>-0.19917384559154153</c:v>
                </c:pt>
                <c:pt idx="286">
                  <c:v>-0.2269222851463028</c:v>
                </c:pt>
                <c:pt idx="287">
                  <c:v>-0.26038256174091018</c:v>
                </c:pt>
                <c:pt idx="288">
                  <c:v>-0.24056840531872628</c:v>
                </c:pt>
                <c:pt idx="289">
                  <c:v>-0.18287491082577623</c:v>
                </c:pt>
                <c:pt idx="290">
                  <c:v>-8.7159758681952845E-2</c:v>
                </c:pt>
                <c:pt idx="291">
                  <c:v>-2.4655561564058438E-2</c:v>
                </c:pt>
                <c:pt idx="292">
                  <c:v>-8.9529965764349045E-2</c:v>
                </c:pt>
                <c:pt idx="293">
                  <c:v>-1.8071244110513768E-2</c:v>
                </c:pt>
                <c:pt idx="294">
                  <c:v>-1.0301371439663672E-2</c:v>
                </c:pt>
                <c:pt idx="295">
                  <c:v>-8.757843089511972E-3</c:v>
                </c:pt>
                <c:pt idx="296">
                  <c:v>-2.3035285653764052E-2</c:v>
                </c:pt>
                <c:pt idx="297">
                  <c:v>-5.3835152428978537E-2</c:v>
                </c:pt>
                <c:pt idx="298">
                  <c:v>-1.831136426917131E-2</c:v>
                </c:pt>
                <c:pt idx="299">
                  <c:v>-1.4005525769001883E-2</c:v>
                </c:pt>
                <c:pt idx="300">
                  <c:v>-5.6085101676517805E-2</c:v>
                </c:pt>
                <c:pt idx="301">
                  <c:v>-4.5970679796914764E-2</c:v>
                </c:pt>
                <c:pt idx="302">
                  <c:v>-6.9144923353099658E-2</c:v>
                </c:pt>
                <c:pt idx="303">
                  <c:v>-4.9584546146358545E-3</c:v>
                </c:pt>
                <c:pt idx="304">
                  <c:v>-2.4798163498642598E-2</c:v>
                </c:pt>
                <c:pt idx="305">
                  <c:v>-3.2994425833916249E-2</c:v>
                </c:pt>
                <c:pt idx="306">
                  <c:v>9.0788563191223724E-3</c:v>
                </c:pt>
                <c:pt idx="307">
                  <c:v>2.3681345824142601E-2</c:v>
                </c:pt>
                <c:pt idx="308">
                  <c:v>-1.1767139251466436E-2</c:v>
                </c:pt>
                <c:pt idx="309">
                  <c:v>3.6316003254696534E-3</c:v>
                </c:pt>
                <c:pt idx="310">
                  <c:v>2.3647707181546285E-2</c:v>
                </c:pt>
                <c:pt idx="311">
                  <c:v>2.1842396043204079E-2</c:v>
                </c:pt>
                <c:pt idx="312">
                  <c:v>6.1389944345604484E-2</c:v>
                </c:pt>
                <c:pt idx="313">
                  <c:v>3.1855301928118397E-2</c:v>
                </c:pt>
                <c:pt idx="314">
                  <c:v>3.9782911429430287E-2</c:v>
                </c:pt>
                <c:pt idx="315">
                  <c:v>3.6746385686281441E-2</c:v>
                </c:pt>
                <c:pt idx="316">
                  <c:v>2.3999599243500369E-2</c:v>
                </c:pt>
                <c:pt idx="317">
                  <c:v>5.4080305691330856E-2</c:v>
                </c:pt>
                <c:pt idx="318">
                  <c:v>5.5470024886570747E-2</c:v>
                </c:pt>
                <c:pt idx="319">
                  <c:v>8.3918489178943623E-2</c:v>
                </c:pt>
                <c:pt idx="320">
                  <c:v>8.8387444241198571E-2</c:v>
                </c:pt>
                <c:pt idx="321">
                  <c:v>9.9144076908797646E-2</c:v>
                </c:pt>
                <c:pt idx="322">
                  <c:v>0.11459516770347626</c:v>
                </c:pt>
                <c:pt idx="323">
                  <c:v>8.668831606180584E-2</c:v>
                </c:pt>
                <c:pt idx="324">
                  <c:v>4.0005714659625484E-2</c:v>
                </c:pt>
                <c:pt idx="325">
                  <c:v>2.6686304486794481E-2</c:v>
                </c:pt>
                <c:pt idx="326">
                  <c:v>2.995974635934183E-2</c:v>
                </c:pt>
                <c:pt idx="327">
                  <c:v>3.8643536595124647E-3</c:v>
                </c:pt>
                <c:pt idx="328">
                  <c:v>7.4894907414217587E-3</c:v>
                </c:pt>
                <c:pt idx="329">
                  <c:v>1.8536591499066838E-2</c:v>
                </c:pt>
                <c:pt idx="330">
                  <c:v>8.4065165160682701E-2</c:v>
                </c:pt>
                <c:pt idx="331">
                  <c:v>8.3957726786572554E-2</c:v>
                </c:pt>
                <c:pt idx="332">
                  <c:v>0.10109564297288787</c:v>
                </c:pt>
                <c:pt idx="333">
                  <c:v>0.11571314828062038</c:v>
                </c:pt>
                <c:pt idx="334">
                  <c:v>8.2093236309569675E-2</c:v>
                </c:pt>
                <c:pt idx="335">
                  <c:v>4.6766032593716186E-2</c:v>
                </c:pt>
                <c:pt idx="336">
                  <c:v>4.3869973490843116E-2</c:v>
                </c:pt>
                <c:pt idx="337">
                  <c:v>1.3754407768678506E-2</c:v>
                </c:pt>
                <c:pt idx="338">
                  <c:v>2.6467856777383763E-2</c:v>
                </c:pt>
                <c:pt idx="339">
                  <c:v>2.0818914025188009E-2</c:v>
                </c:pt>
                <c:pt idx="340">
                  <c:v>1.678360630653053E-2</c:v>
                </c:pt>
                <c:pt idx="341">
                  <c:v>5.2746148693281605E-2</c:v>
                </c:pt>
                <c:pt idx="342">
                  <c:v>5.5233966045530207E-2</c:v>
                </c:pt>
                <c:pt idx="343">
                  <c:v>5.6494154867327256E-2</c:v>
                </c:pt>
                <c:pt idx="344">
                  <c:v>4.122564172433895E-2</c:v>
                </c:pt>
                <c:pt idx="345">
                  <c:v>4.6425170364352439E-2</c:v>
                </c:pt>
                <c:pt idx="346">
                  <c:v>4.1238370828197403E-2</c:v>
                </c:pt>
                <c:pt idx="347">
                  <c:v>3.7742368226961094E-2</c:v>
                </c:pt>
                <c:pt idx="348">
                  <c:v>3.8983323979462761E-2</c:v>
                </c:pt>
                <c:pt idx="349">
                  <c:v>2.5825490514566223E-2</c:v>
                </c:pt>
                <c:pt idx="350">
                  <c:v>1.4966126443437961E-2</c:v>
                </c:pt>
                <c:pt idx="351">
                  <c:v>3.8373650503910041E-2</c:v>
                </c:pt>
                <c:pt idx="352">
                  <c:v>6.7987221750829024E-2</c:v>
                </c:pt>
                <c:pt idx="353">
                  <c:v>4.3769984406243592E-2</c:v>
                </c:pt>
                <c:pt idx="354">
                  <c:v>4.1573898744377211E-2</c:v>
                </c:pt>
                <c:pt idx="355">
                  <c:v>1.6960691498563739E-2</c:v>
                </c:pt>
                <c:pt idx="356">
                  <c:v>3.5514993886572317E-2</c:v>
                </c:pt>
                <c:pt idx="357">
                  <c:v>6.5353164473070269E-2</c:v>
                </c:pt>
                <c:pt idx="358">
                  <c:v>7.6458483382901135E-2</c:v>
                </c:pt>
                <c:pt idx="359">
                  <c:v>8.5875900105561939E-2</c:v>
                </c:pt>
                <c:pt idx="360">
                  <c:v>5.953594800519673E-2</c:v>
                </c:pt>
                <c:pt idx="361">
                  <c:v>8.1384645083676502E-2</c:v>
                </c:pt>
                <c:pt idx="362">
                  <c:v>6.8497777781921829E-2</c:v>
                </c:pt>
                <c:pt idx="363">
                  <c:v>4.1818764572011669E-2</c:v>
                </c:pt>
                <c:pt idx="364">
                  <c:v>4.1015397220580854E-2</c:v>
                </c:pt>
                <c:pt idx="365">
                  <c:v>4.4012501785860129E-2</c:v>
                </c:pt>
                <c:pt idx="366">
                  <c:v>5.137558675035004E-2</c:v>
                </c:pt>
                <c:pt idx="367">
                  <c:v>4.3846938844987783E-2</c:v>
                </c:pt>
                <c:pt idx="368">
                  <c:v>-2.0458101906731859E-3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A8C-48AD-A063-BBA7E617EB6E}"/>
            </c:ext>
          </c:extLst>
        </c:ser>
        <c:ser>
          <c:idx val="8"/>
          <c:order val="8"/>
          <c:tx>
            <c:strRef>
              <c:f>'Log Returns'!$Y$2</c:f>
              <c:strCache>
                <c:ptCount val="1"/>
                <c:pt idx="0">
                  <c:v>BA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numRef>
              <c:f>'Log Returns'!$P$3:$P$371</c:f>
              <c:numCache>
                <c:formatCode>dd\.mm\.yyyy</c:formatCode>
                <c:ptCount val="369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45238</c:v>
                </c:pt>
                <c:pt idx="4">
                  <c:v>45239</c:v>
                </c:pt>
                <c:pt idx="5">
                  <c:v>45240</c:v>
                </c:pt>
                <c:pt idx="6">
                  <c:v>45244</c:v>
                </c:pt>
                <c:pt idx="7">
                  <c:v>45245</c:v>
                </c:pt>
                <c:pt idx="8">
                  <c:v>45246</c:v>
                </c:pt>
                <c:pt idx="9">
                  <c:v>45247</c:v>
                </c:pt>
                <c:pt idx="10">
                  <c:v>45251</c:v>
                </c:pt>
                <c:pt idx="11">
                  <c:v>45252</c:v>
                </c:pt>
                <c:pt idx="12">
                  <c:v>45254</c:v>
                </c:pt>
                <c:pt idx="13">
                  <c:v>45258</c:v>
                </c:pt>
                <c:pt idx="14">
                  <c:v>45259</c:v>
                </c:pt>
                <c:pt idx="15">
                  <c:v>45260</c:v>
                </c:pt>
                <c:pt idx="16">
                  <c:v>45261</c:v>
                </c:pt>
                <c:pt idx="17">
                  <c:v>45265</c:v>
                </c:pt>
                <c:pt idx="18">
                  <c:v>45266</c:v>
                </c:pt>
                <c:pt idx="19">
                  <c:v>45267</c:v>
                </c:pt>
                <c:pt idx="20">
                  <c:v>45268</c:v>
                </c:pt>
                <c:pt idx="21">
                  <c:v>45272</c:v>
                </c:pt>
                <c:pt idx="22">
                  <c:v>45273</c:v>
                </c:pt>
                <c:pt idx="23">
                  <c:v>45274</c:v>
                </c:pt>
                <c:pt idx="24">
                  <c:v>45275</c:v>
                </c:pt>
                <c:pt idx="25">
                  <c:v>45279</c:v>
                </c:pt>
                <c:pt idx="26">
                  <c:v>45280</c:v>
                </c:pt>
                <c:pt idx="27">
                  <c:v>45281</c:v>
                </c:pt>
                <c:pt idx="28">
                  <c:v>45282</c:v>
                </c:pt>
                <c:pt idx="29">
                  <c:v>45286</c:v>
                </c:pt>
                <c:pt idx="30">
                  <c:v>45287</c:v>
                </c:pt>
                <c:pt idx="31">
                  <c:v>45288</c:v>
                </c:pt>
                <c:pt idx="32">
                  <c:v>45289</c:v>
                </c:pt>
                <c:pt idx="33">
                  <c:v>45301</c:v>
                </c:pt>
                <c:pt idx="34">
                  <c:v>45302</c:v>
                </c:pt>
                <c:pt idx="35">
                  <c:v>45303</c:v>
                </c:pt>
                <c:pt idx="36">
                  <c:v>45307</c:v>
                </c:pt>
                <c:pt idx="37">
                  <c:v>45308</c:v>
                </c:pt>
                <c:pt idx="38">
                  <c:v>45309</c:v>
                </c:pt>
                <c:pt idx="39">
                  <c:v>45310</c:v>
                </c:pt>
                <c:pt idx="40">
                  <c:v>45314</c:v>
                </c:pt>
                <c:pt idx="41">
                  <c:v>45315</c:v>
                </c:pt>
                <c:pt idx="42">
                  <c:v>45316</c:v>
                </c:pt>
                <c:pt idx="43">
                  <c:v>45317</c:v>
                </c:pt>
                <c:pt idx="44">
                  <c:v>45321</c:v>
                </c:pt>
                <c:pt idx="45">
                  <c:v>45322</c:v>
                </c:pt>
                <c:pt idx="46">
                  <c:v>45323</c:v>
                </c:pt>
                <c:pt idx="47">
                  <c:v>45324</c:v>
                </c:pt>
                <c:pt idx="48">
                  <c:v>45328</c:v>
                </c:pt>
                <c:pt idx="49">
                  <c:v>45329</c:v>
                </c:pt>
                <c:pt idx="50">
                  <c:v>45330</c:v>
                </c:pt>
                <c:pt idx="51">
                  <c:v>45331</c:v>
                </c:pt>
                <c:pt idx="52">
                  <c:v>45335</c:v>
                </c:pt>
                <c:pt idx="53">
                  <c:v>45336</c:v>
                </c:pt>
                <c:pt idx="54">
                  <c:v>45337</c:v>
                </c:pt>
                <c:pt idx="55">
                  <c:v>45338</c:v>
                </c:pt>
                <c:pt idx="56">
                  <c:v>45342</c:v>
                </c:pt>
                <c:pt idx="57">
                  <c:v>45343</c:v>
                </c:pt>
                <c:pt idx="58">
                  <c:v>45344</c:v>
                </c:pt>
                <c:pt idx="59">
                  <c:v>45345</c:v>
                </c:pt>
                <c:pt idx="60">
                  <c:v>45349</c:v>
                </c:pt>
                <c:pt idx="61">
                  <c:v>45350</c:v>
                </c:pt>
                <c:pt idx="62">
                  <c:v>45351</c:v>
                </c:pt>
                <c:pt idx="63">
                  <c:v>45352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45363</c:v>
                </c:pt>
                <c:pt idx="69">
                  <c:v>45364</c:v>
                </c:pt>
                <c:pt idx="70">
                  <c:v>45365</c:v>
                </c:pt>
                <c:pt idx="71">
                  <c:v>45366</c:v>
                </c:pt>
                <c:pt idx="72">
                  <c:v>45370</c:v>
                </c:pt>
                <c:pt idx="73">
                  <c:v>45371</c:v>
                </c:pt>
                <c:pt idx="74">
                  <c:v>45372</c:v>
                </c:pt>
                <c:pt idx="75">
                  <c:v>45373</c:v>
                </c:pt>
                <c:pt idx="76">
                  <c:v>45377</c:v>
                </c:pt>
                <c:pt idx="77">
                  <c:v>45378</c:v>
                </c:pt>
                <c:pt idx="78">
                  <c:v>45379</c:v>
                </c:pt>
                <c:pt idx="79">
                  <c:v>45384</c:v>
                </c:pt>
                <c:pt idx="80">
                  <c:v>45385</c:v>
                </c:pt>
                <c:pt idx="81">
                  <c:v>45386</c:v>
                </c:pt>
                <c:pt idx="82">
                  <c:v>45387</c:v>
                </c:pt>
                <c:pt idx="83">
                  <c:v>45391</c:v>
                </c:pt>
                <c:pt idx="84">
                  <c:v>45392</c:v>
                </c:pt>
                <c:pt idx="85">
                  <c:v>45393</c:v>
                </c:pt>
                <c:pt idx="86">
                  <c:v>45394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45405</c:v>
                </c:pt>
                <c:pt idx="92">
                  <c:v>45406</c:v>
                </c:pt>
                <c:pt idx="93">
                  <c:v>45407</c:v>
                </c:pt>
                <c:pt idx="94">
                  <c:v>45408</c:v>
                </c:pt>
                <c:pt idx="95">
                  <c:v>45415</c:v>
                </c:pt>
                <c:pt idx="96">
                  <c:v>45419</c:v>
                </c:pt>
                <c:pt idx="97">
                  <c:v>45420</c:v>
                </c:pt>
                <c:pt idx="98">
                  <c:v>45421</c:v>
                </c:pt>
                <c:pt idx="99">
                  <c:v>45426</c:v>
                </c:pt>
                <c:pt idx="100">
                  <c:v>45427</c:v>
                </c:pt>
                <c:pt idx="101">
                  <c:v>45428</c:v>
                </c:pt>
                <c:pt idx="102">
                  <c:v>45429</c:v>
                </c:pt>
                <c:pt idx="103">
                  <c:v>45433</c:v>
                </c:pt>
                <c:pt idx="104">
                  <c:v>45434</c:v>
                </c:pt>
                <c:pt idx="105">
                  <c:v>45435</c:v>
                </c:pt>
                <c:pt idx="106">
                  <c:v>45436</c:v>
                </c:pt>
                <c:pt idx="107">
                  <c:v>45440</c:v>
                </c:pt>
                <c:pt idx="108">
                  <c:v>45441</c:v>
                </c:pt>
                <c:pt idx="109">
                  <c:v>45442</c:v>
                </c:pt>
                <c:pt idx="110">
                  <c:v>45443</c:v>
                </c:pt>
                <c:pt idx="111">
                  <c:v>45447</c:v>
                </c:pt>
                <c:pt idx="112">
                  <c:v>45448</c:v>
                </c:pt>
                <c:pt idx="113">
                  <c:v>45449</c:v>
                </c:pt>
                <c:pt idx="114">
                  <c:v>45450</c:v>
                </c:pt>
                <c:pt idx="115">
                  <c:v>45454</c:v>
                </c:pt>
                <c:pt idx="116">
                  <c:v>45455</c:v>
                </c:pt>
                <c:pt idx="117">
                  <c:v>45457</c:v>
                </c:pt>
                <c:pt idx="118">
                  <c:v>45461</c:v>
                </c:pt>
                <c:pt idx="119">
                  <c:v>45463</c:v>
                </c:pt>
                <c:pt idx="120">
                  <c:v>45464</c:v>
                </c:pt>
                <c:pt idx="121">
                  <c:v>45468</c:v>
                </c:pt>
                <c:pt idx="122">
                  <c:v>45469</c:v>
                </c:pt>
                <c:pt idx="123">
                  <c:v>45470</c:v>
                </c:pt>
                <c:pt idx="124">
                  <c:v>45471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45482</c:v>
                </c:pt>
                <c:pt idx="129">
                  <c:v>45483</c:v>
                </c:pt>
                <c:pt idx="130">
                  <c:v>45484</c:v>
                </c:pt>
                <c:pt idx="131">
                  <c:v>45485</c:v>
                </c:pt>
                <c:pt idx="132">
                  <c:v>45489</c:v>
                </c:pt>
                <c:pt idx="133">
                  <c:v>45490</c:v>
                </c:pt>
                <c:pt idx="134">
                  <c:v>45491</c:v>
                </c:pt>
                <c:pt idx="135">
                  <c:v>45492</c:v>
                </c:pt>
                <c:pt idx="136">
                  <c:v>45496</c:v>
                </c:pt>
                <c:pt idx="137">
                  <c:v>45497</c:v>
                </c:pt>
                <c:pt idx="138">
                  <c:v>45498</c:v>
                </c:pt>
                <c:pt idx="139">
                  <c:v>45499</c:v>
                </c:pt>
                <c:pt idx="140">
                  <c:v>45503</c:v>
                </c:pt>
                <c:pt idx="141">
                  <c:v>45504</c:v>
                </c:pt>
                <c:pt idx="142">
                  <c:v>45505</c:v>
                </c:pt>
                <c:pt idx="143">
                  <c:v>45506</c:v>
                </c:pt>
                <c:pt idx="144">
                  <c:v>45510</c:v>
                </c:pt>
                <c:pt idx="145">
                  <c:v>45511</c:v>
                </c:pt>
                <c:pt idx="146">
                  <c:v>45512</c:v>
                </c:pt>
                <c:pt idx="147">
                  <c:v>45513</c:v>
                </c:pt>
                <c:pt idx="148">
                  <c:v>45517</c:v>
                </c:pt>
                <c:pt idx="149">
                  <c:v>45518</c:v>
                </c:pt>
                <c:pt idx="150">
                  <c:v>45519</c:v>
                </c:pt>
                <c:pt idx="151">
                  <c:v>45520</c:v>
                </c:pt>
                <c:pt idx="152">
                  <c:v>45524</c:v>
                </c:pt>
                <c:pt idx="153">
                  <c:v>45525</c:v>
                </c:pt>
                <c:pt idx="154">
                  <c:v>45526</c:v>
                </c:pt>
                <c:pt idx="155">
                  <c:v>45527</c:v>
                </c:pt>
                <c:pt idx="156">
                  <c:v>45531</c:v>
                </c:pt>
                <c:pt idx="157">
                  <c:v>45532</c:v>
                </c:pt>
                <c:pt idx="158">
                  <c:v>45533</c:v>
                </c:pt>
                <c:pt idx="159">
                  <c:v>45534</c:v>
                </c:pt>
                <c:pt idx="160">
                  <c:v>45538</c:v>
                </c:pt>
                <c:pt idx="161">
                  <c:v>45539</c:v>
                </c:pt>
                <c:pt idx="162">
                  <c:v>45540</c:v>
                </c:pt>
                <c:pt idx="163">
                  <c:v>45541</c:v>
                </c:pt>
                <c:pt idx="164">
                  <c:v>45545</c:v>
                </c:pt>
                <c:pt idx="165">
                  <c:v>45546</c:v>
                </c:pt>
                <c:pt idx="166">
                  <c:v>45547</c:v>
                </c:pt>
                <c:pt idx="167">
                  <c:v>45548</c:v>
                </c:pt>
                <c:pt idx="168">
                  <c:v>45552</c:v>
                </c:pt>
                <c:pt idx="169">
                  <c:v>45553</c:v>
                </c:pt>
                <c:pt idx="170">
                  <c:v>45554</c:v>
                </c:pt>
                <c:pt idx="171">
                  <c:v>45555</c:v>
                </c:pt>
                <c:pt idx="172">
                  <c:v>45559</c:v>
                </c:pt>
                <c:pt idx="173">
                  <c:v>45560</c:v>
                </c:pt>
                <c:pt idx="174">
                  <c:v>45561</c:v>
                </c:pt>
                <c:pt idx="175">
                  <c:v>45562</c:v>
                </c:pt>
                <c:pt idx="176">
                  <c:v>45566</c:v>
                </c:pt>
                <c:pt idx="177">
                  <c:v>45567</c:v>
                </c:pt>
                <c:pt idx="178">
                  <c:v>45568</c:v>
                </c:pt>
                <c:pt idx="179">
                  <c:v>45569</c:v>
                </c:pt>
                <c:pt idx="180">
                  <c:v>45573</c:v>
                </c:pt>
                <c:pt idx="181">
                  <c:v>45574</c:v>
                </c:pt>
                <c:pt idx="182">
                  <c:v>45575</c:v>
                </c:pt>
                <c:pt idx="183">
                  <c:v>45576</c:v>
                </c:pt>
                <c:pt idx="184">
                  <c:v>45580</c:v>
                </c:pt>
                <c:pt idx="185">
                  <c:v>45581</c:v>
                </c:pt>
                <c:pt idx="186">
                  <c:v>45582</c:v>
                </c:pt>
                <c:pt idx="187">
                  <c:v>45583</c:v>
                </c:pt>
                <c:pt idx="188">
                  <c:v>45587</c:v>
                </c:pt>
                <c:pt idx="189">
                  <c:v>45588</c:v>
                </c:pt>
                <c:pt idx="190">
                  <c:v>45589</c:v>
                </c:pt>
                <c:pt idx="191">
                  <c:v>45590</c:v>
                </c:pt>
                <c:pt idx="192">
                  <c:v>45594</c:v>
                </c:pt>
                <c:pt idx="193">
                  <c:v>45595</c:v>
                </c:pt>
                <c:pt idx="194">
                  <c:v>45596</c:v>
                </c:pt>
                <c:pt idx="195">
                  <c:v>45597</c:v>
                </c:pt>
                <c:pt idx="196">
                  <c:v>45602</c:v>
                </c:pt>
                <c:pt idx="197">
                  <c:v>45603</c:v>
                </c:pt>
                <c:pt idx="198">
                  <c:v>45604</c:v>
                </c:pt>
                <c:pt idx="199">
                  <c:v>45608</c:v>
                </c:pt>
                <c:pt idx="200">
                  <c:v>45609</c:v>
                </c:pt>
                <c:pt idx="201">
                  <c:v>45610</c:v>
                </c:pt>
                <c:pt idx="202">
                  <c:v>45611</c:v>
                </c:pt>
                <c:pt idx="203">
                  <c:v>45615</c:v>
                </c:pt>
                <c:pt idx="204">
                  <c:v>45616</c:v>
                </c:pt>
                <c:pt idx="205">
                  <c:v>45617</c:v>
                </c:pt>
                <c:pt idx="206">
                  <c:v>45618</c:v>
                </c:pt>
                <c:pt idx="207">
                  <c:v>45622</c:v>
                </c:pt>
                <c:pt idx="208">
                  <c:v>45623</c:v>
                </c:pt>
                <c:pt idx="209">
                  <c:v>45625</c:v>
                </c:pt>
                <c:pt idx="210">
                  <c:v>45629</c:v>
                </c:pt>
                <c:pt idx="211">
                  <c:v>45630</c:v>
                </c:pt>
                <c:pt idx="212">
                  <c:v>45631</c:v>
                </c:pt>
                <c:pt idx="213">
                  <c:v>45632</c:v>
                </c:pt>
                <c:pt idx="214">
                  <c:v>45636</c:v>
                </c:pt>
                <c:pt idx="215">
                  <c:v>45637</c:v>
                </c:pt>
                <c:pt idx="216">
                  <c:v>45638</c:v>
                </c:pt>
                <c:pt idx="217">
                  <c:v>45639</c:v>
                </c:pt>
                <c:pt idx="218">
                  <c:v>45643</c:v>
                </c:pt>
                <c:pt idx="219">
                  <c:v>45644</c:v>
                </c:pt>
                <c:pt idx="220">
                  <c:v>45645</c:v>
                </c:pt>
                <c:pt idx="221">
                  <c:v>45646</c:v>
                </c:pt>
                <c:pt idx="222">
                  <c:v>45650</c:v>
                </c:pt>
                <c:pt idx="223">
                  <c:v>45652</c:v>
                </c:pt>
                <c:pt idx="224">
                  <c:v>45653</c:v>
                </c:pt>
                <c:pt idx="225">
                  <c:v>45667</c:v>
                </c:pt>
                <c:pt idx="226">
                  <c:v>45671</c:v>
                </c:pt>
                <c:pt idx="227">
                  <c:v>45672</c:v>
                </c:pt>
                <c:pt idx="228">
                  <c:v>45673</c:v>
                </c:pt>
                <c:pt idx="229">
                  <c:v>45674</c:v>
                </c:pt>
                <c:pt idx="230">
                  <c:v>45678</c:v>
                </c:pt>
                <c:pt idx="231">
                  <c:v>45679</c:v>
                </c:pt>
                <c:pt idx="232">
                  <c:v>45680</c:v>
                </c:pt>
                <c:pt idx="233">
                  <c:v>45681</c:v>
                </c:pt>
                <c:pt idx="234">
                  <c:v>45685</c:v>
                </c:pt>
                <c:pt idx="235">
                  <c:v>45686</c:v>
                </c:pt>
                <c:pt idx="236">
                  <c:v>45687</c:v>
                </c:pt>
                <c:pt idx="237">
                  <c:v>45688</c:v>
                </c:pt>
                <c:pt idx="238">
                  <c:v>45692</c:v>
                </c:pt>
                <c:pt idx="239">
                  <c:v>45693</c:v>
                </c:pt>
                <c:pt idx="240">
                  <c:v>45694</c:v>
                </c:pt>
                <c:pt idx="241">
                  <c:v>45695</c:v>
                </c:pt>
                <c:pt idx="242">
                  <c:v>45699</c:v>
                </c:pt>
                <c:pt idx="243">
                  <c:v>45700</c:v>
                </c:pt>
                <c:pt idx="244">
                  <c:v>45701</c:v>
                </c:pt>
                <c:pt idx="245">
                  <c:v>45702</c:v>
                </c:pt>
                <c:pt idx="246">
                  <c:v>45706</c:v>
                </c:pt>
                <c:pt idx="247">
                  <c:v>45707</c:v>
                </c:pt>
                <c:pt idx="248">
                  <c:v>45708</c:v>
                </c:pt>
                <c:pt idx="249">
                  <c:v>45709</c:v>
                </c:pt>
                <c:pt idx="250">
                  <c:v>45713</c:v>
                </c:pt>
                <c:pt idx="251">
                  <c:v>45714</c:v>
                </c:pt>
                <c:pt idx="252">
                  <c:v>45715</c:v>
                </c:pt>
                <c:pt idx="253">
                  <c:v>45716</c:v>
                </c:pt>
                <c:pt idx="254">
                  <c:v>45720</c:v>
                </c:pt>
                <c:pt idx="255">
                  <c:v>45721</c:v>
                </c:pt>
                <c:pt idx="256">
                  <c:v>45722</c:v>
                </c:pt>
                <c:pt idx="257">
                  <c:v>45723</c:v>
                </c:pt>
                <c:pt idx="258">
                  <c:v>45727</c:v>
                </c:pt>
                <c:pt idx="259">
                  <c:v>45728</c:v>
                </c:pt>
                <c:pt idx="260">
                  <c:v>45729</c:v>
                </c:pt>
                <c:pt idx="261">
                  <c:v>45730</c:v>
                </c:pt>
                <c:pt idx="262">
                  <c:v>45734</c:v>
                </c:pt>
                <c:pt idx="263">
                  <c:v>45735</c:v>
                </c:pt>
                <c:pt idx="264">
                  <c:v>45736</c:v>
                </c:pt>
                <c:pt idx="265">
                  <c:v>45737</c:v>
                </c:pt>
                <c:pt idx="266">
                  <c:v>45741</c:v>
                </c:pt>
                <c:pt idx="267">
                  <c:v>45742</c:v>
                </c:pt>
                <c:pt idx="268">
                  <c:v>45743</c:v>
                </c:pt>
                <c:pt idx="269">
                  <c:v>45744</c:v>
                </c:pt>
                <c:pt idx="270">
                  <c:v>45748</c:v>
                </c:pt>
                <c:pt idx="271">
                  <c:v>45749</c:v>
                </c:pt>
                <c:pt idx="272">
                  <c:v>45750</c:v>
                </c:pt>
                <c:pt idx="273">
                  <c:v>45751</c:v>
                </c:pt>
                <c:pt idx="274">
                  <c:v>45755</c:v>
                </c:pt>
                <c:pt idx="275">
                  <c:v>45756</c:v>
                </c:pt>
                <c:pt idx="276">
                  <c:v>45757</c:v>
                </c:pt>
                <c:pt idx="277">
                  <c:v>45758</c:v>
                </c:pt>
                <c:pt idx="278">
                  <c:v>45762</c:v>
                </c:pt>
                <c:pt idx="279">
                  <c:v>45763</c:v>
                </c:pt>
                <c:pt idx="280">
                  <c:v>45764</c:v>
                </c:pt>
                <c:pt idx="281">
                  <c:v>45769</c:v>
                </c:pt>
                <c:pt idx="282">
                  <c:v>45770</c:v>
                </c:pt>
                <c:pt idx="283">
                  <c:v>45771</c:v>
                </c:pt>
                <c:pt idx="284">
                  <c:v>45772</c:v>
                </c:pt>
                <c:pt idx="285">
                  <c:v>45776</c:v>
                </c:pt>
                <c:pt idx="286">
                  <c:v>45777</c:v>
                </c:pt>
                <c:pt idx="287">
                  <c:v>45778</c:v>
                </c:pt>
                <c:pt idx="288">
                  <c:v>45783</c:v>
                </c:pt>
                <c:pt idx="289">
                  <c:v>45784</c:v>
                </c:pt>
                <c:pt idx="290">
                  <c:v>45785</c:v>
                </c:pt>
                <c:pt idx="291">
                  <c:v>45790</c:v>
                </c:pt>
                <c:pt idx="292">
                  <c:v>45791</c:v>
                </c:pt>
                <c:pt idx="293">
                  <c:v>45792</c:v>
                </c:pt>
                <c:pt idx="294">
                  <c:v>45793</c:v>
                </c:pt>
                <c:pt idx="295">
                  <c:v>45797</c:v>
                </c:pt>
                <c:pt idx="296">
                  <c:v>45798</c:v>
                </c:pt>
                <c:pt idx="297">
                  <c:v>45799</c:v>
                </c:pt>
                <c:pt idx="298">
                  <c:v>45800</c:v>
                </c:pt>
                <c:pt idx="299">
                  <c:v>45804</c:v>
                </c:pt>
                <c:pt idx="300">
                  <c:v>45805</c:v>
                </c:pt>
                <c:pt idx="301">
                  <c:v>45806</c:v>
                </c:pt>
                <c:pt idx="302">
                  <c:v>45807</c:v>
                </c:pt>
                <c:pt idx="303">
                  <c:v>45811</c:v>
                </c:pt>
                <c:pt idx="304">
                  <c:v>45812</c:v>
                </c:pt>
                <c:pt idx="305">
                  <c:v>45813</c:v>
                </c:pt>
                <c:pt idx="306">
                  <c:v>45814</c:v>
                </c:pt>
                <c:pt idx="307">
                  <c:v>45818</c:v>
                </c:pt>
                <c:pt idx="308">
                  <c:v>45819</c:v>
                </c:pt>
                <c:pt idx="309">
                  <c:v>45820</c:v>
                </c:pt>
                <c:pt idx="310">
                  <c:v>45825</c:v>
                </c:pt>
                <c:pt idx="311">
                  <c:v>45826</c:v>
                </c:pt>
                <c:pt idx="312">
                  <c:v>45828</c:v>
                </c:pt>
                <c:pt idx="313">
                  <c:v>45832</c:v>
                </c:pt>
                <c:pt idx="314">
                  <c:v>45833</c:v>
                </c:pt>
                <c:pt idx="315">
                  <c:v>45834</c:v>
                </c:pt>
                <c:pt idx="316">
                  <c:v>45835</c:v>
                </c:pt>
                <c:pt idx="317">
                  <c:v>45839</c:v>
                </c:pt>
                <c:pt idx="318">
                  <c:v>45840</c:v>
                </c:pt>
                <c:pt idx="319">
                  <c:v>45841</c:v>
                </c:pt>
                <c:pt idx="320">
                  <c:v>45846</c:v>
                </c:pt>
                <c:pt idx="321">
                  <c:v>45847</c:v>
                </c:pt>
                <c:pt idx="322">
                  <c:v>45848</c:v>
                </c:pt>
                <c:pt idx="323">
                  <c:v>45849</c:v>
                </c:pt>
                <c:pt idx="324">
                  <c:v>45853</c:v>
                </c:pt>
                <c:pt idx="325">
                  <c:v>45854</c:v>
                </c:pt>
                <c:pt idx="326">
                  <c:v>45855</c:v>
                </c:pt>
                <c:pt idx="327">
                  <c:v>45856</c:v>
                </c:pt>
                <c:pt idx="328">
                  <c:v>45860</c:v>
                </c:pt>
                <c:pt idx="329">
                  <c:v>45861</c:v>
                </c:pt>
                <c:pt idx="330">
                  <c:v>45862</c:v>
                </c:pt>
                <c:pt idx="331">
                  <c:v>45863</c:v>
                </c:pt>
                <c:pt idx="332">
                  <c:v>45867</c:v>
                </c:pt>
                <c:pt idx="333">
                  <c:v>45868</c:v>
                </c:pt>
                <c:pt idx="334">
                  <c:v>45869</c:v>
                </c:pt>
                <c:pt idx="335">
                  <c:v>45870</c:v>
                </c:pt>
                <c:pt idx="336">
                  <c:v>45874</c:v>
                </c:pt>
                <c:pt idx="337">
                  <c:v>45875</c:v>
                </c:pt>
                <c:pt idx="338">
                  <c:v>45876</c:v>
                </c:pt>
                <c:pt idx="339">
                  <c:v>45877</c:v>
                </c:pt>
                <c:pt idx="340">
                  <c:v>45881</c:v>
                </c:pt>
                <c:pt idx="341">
                  <c:v>45882</c:v>
                </c:pt>
                <c:pt idx="342">
                  <c:v>45883</c:v>
                </c:pt>
                <c:pt idx="343">
                  <c:v>45884</c:v>
                </c:pt>
                <c:pt idx="344">
                  <c:v>45888</c:v>
                </c:pt>
                <c:pt idx="345">
                  <c:v>45889</c:v>
                </c:pt>
                <c:pt idx="346">
                  <c:v>45890</c:v>
                </c:pt>
                <c:pt idx="347">
                  <c:v>45891</c:v>
                </c:pt>
                <c:pt idx="348">
                  <c:v>45895</c:v>
                </c:pt>
                <c:pt idx="349">
                  <c:v>45896</c:v>
                </c:pt>
                <c:pt idx="350">
                  <c:v>45897</c:v>
                </c:pt>
                <c:pt idx="351">
                  <c:v>45898</c:v>
                </c:pt>
                <c:pt idx="352">
                  <c:v>45902</c:v>
                </c:pt>
                <c:pt idx="353">
                  <c:v>45903</c:v>
                </c:pt>
                <c:pt idx="354">
                  <c:v>45904</c:v>
                </c:pt>
                <c:pt idx="355">
                  <c:v>45905</c:v>
                </c:pt>
                <c:pt idx="356">
                  <c:v>45909</c:v>
                </c:pt>
                <c:pt idx="357">
                  <c:v>45910</c:v>
                </c:pt>
                <c:pt idx="358">
                  <c:v>45911</c:v>
                </c:pt>
                <c:pt idx="359">
                  <c:v>45912</c:v>
                </c:pt>
                <c:pt idx="360">
                  <c:v>45916</c:v>
                </c:pt>
                <c:pt idx="361">
                  <c:v>45917</c:v>
                </c:pt>
                <c:pt idx="362">
                  <c:v>45918</c:v>
                </c:pt>
                <c:pt idx="363">
                  <c:v>45919</c:v>
                </c:pt>
                <c:pt idx="364">
                  <c:v>45923</c:v>
                </c:pt>
                <c:pt idx="365">
                  <c:v>45924</c:v>
                </c:pt>
                <c:pt idx="366">
                  <c:v>45925</c:v>
                </c:pt>
                <c:pt idx="367">
                  <c:v>45926</c:v>
                </c:pt>
                <c:pt idx="368">
                  <c:v>45930</c:v>
                </c:pt>
              </c:numCache>
            </c:numRef>
          </c:cat>
          <c:val>
            <c:numRef>
              <c:f>'Log Returns'!$Y$3:$Y$371</c:f>
              <c:numCache>
                <c:formatCode>0.00%</c:formatCode>
                <c:ptCount val="369"/>
                <c:pt idx="0">
                  <c:v>-6.5372117658271139E-2</c:v>
                </c:pt>
                <c:pt idx="1">
                  <c:v>-3.4329715781928234E-2</c:v>
                </c:pt>
                <c:pt idx="2">
                  <c:v>-1.9300991142961334E-2</c:v>
                </c:pt>
                <c:pt idx="3">
                  <c:v>-5.2165624487428931E-2</c:v>
                </c:pt>
                <c:pt idx="4">
                  <c:v>-9.5779682744930136E-2</c:v>
                </c:pt>
                <c:pt idx="5">
                  <c:v>-8.0574780915622674E-2</c:v>
                </c:pt>
                <c:pt idx="6">
                  <c:v>-7.5850138396594288E-4</c:v>
                </c:pt>
                <c:pt idx="7">
                  <c:v>6.009884141490604E-2</c:v>
                </c:pt>
                <c:pt idx="8">
                  <c:v>2.3282976522235901E-2</c:v>
                </c:pt>
                <c:pt idx="9">
                  <c:v>2.3418354362345673E-2</c:v>
                </c:pt>
                <c:pt idx="10">
                  <c:v>8.1802645948506489E-2</c:v>
                </c:pt>
                <c:pt idx="11">
                  <c:v>9.8023871126964923E-2</c:v>
                </c:pt>
                <c:pt idx="12">
                  <c:v>0.11555159201783421</c:v>
                </c:pt>
                <c:pt idx="13">
                  <c:v>0.17118675746100448</c:v>
                </c:pt>
                <c:pt idx="14">
                  <c:v>0.17570374513153278</c:v>
                </c:pt>
                <c:pt idx="15">
                  <c:v>0.20262135803576478</c:v>
                </c:pt>
                <c:pt idx="16">
                  <c:v>0.1733330157808535</c:v>
                </c:pt>
                <c:pt idx="17">
                  <c:v>0.19747228717163004</c:v>
                </c:pt>
                <c:pt idx="18">
                  <c:v>0.19167967128987248</c:v>
                </c:pt>
                <c:pt idx="19">
                  <c:v>0.19199678381087834</c:v>
                </c:pt>
                <c:pt idx="20">
                  <c:v>0.24504844381044735</c:v>
                </c:pt>
                <c:pt idx="21">
                  <c:v>0.23832668969343312</c:v>
                </c:pt>
                <c:pt idx="22">
                  <c:v>0.22488295571324871</c:v>
                </c:pt>
                <c:pt idx="23">
                  <c:v>0.18666758709267853</c:v>
                </c:pt>
                <c:pt idx="24">
                  <c:v>0.21852786446302433</c:v>
                </c:pt>
                <c:pt idx="25">
                  <c:v>0.25397774251414484</c:v>
                </c:pt>
                <c:pt idx="26">
                  <c:v>0.23665201900568941</c:v>
                </c:pt>
                <c:pt idx="27">
                  <c:v>0.20404364729481203</c:v>
                </c:pt>
                <c:pt idx="28">
                  <c:v>0.21188453782834302</c:v>
                </c:pt>
                <c:pt idx="29">
                  <c:v>0.22047292072050323</c:v>
                </c:pt>
                <c:pt idx="30">
                  <c:v>0.19767045009908671</c:v>
                </c:pt>
                <c:pt idx="31">
                  <c:v>0.18279404377371222</c:v>
                </c:pt>
                <c:pt idx="32">
                  <c:v>0.13392519483373647</c:v>
                </c:pt>
                <c:pt idx="33">
                  <c:v>-5.7608107956863006E-3</c:v>
                </c:pt>
                <c:pt idx="34">
                  <c:v>-6.4563673292499138E-2</c:v>
                </c:pt>
                <c:pt idx="35">
                  <c:v>-0.11553427765993753</c:v>
                </c:pt>
                <c:pt idx="36">
                  <c:v>-0.22513481913471922</c:v>
                </c:pt>
                <c:pt idx="37">
                  <c:v>-0.24114433888769032</c:v>
                </c:pt>
                <c:pt idx="38">
                  <c:v>-0.19055967894270232</c:v>
                </c:pt>
                <c:pt idx="39">
                  <c:v>-0.17174773176661942</c:v>
                </c:pt>
                <c:pt idx="40">
                  <c:v>-0.21348200230191944</c:v>
                </c:pt>
                <c:pt idx="41">
                  <c:v>-0.23014381500060174</c:v>
                </c:pt>
                <c:pt idx="42">
                  <c:v>-0.29029488046466068</c:v>
                </c:pt>
                <c:pt idx="43">
                  <c:v>-0.25235257165981029</c:v>
                </c:pt>
                <c:pt idx="44">
                  <c:v>-0.27675633765110474</c:v>
                </c:pt>
                <c:pt idx="45">
                  <c:v>-0.23703986803205424</c:v>
                </c:pt>
                <c:pt idx="46">
                  <c:v>-0.25049270835311854</c:v>
                </c:pt>
                <c:pt idx="47">
                  <c:v>-0.24081209150815014</c:v>
                </c:pt>
                <c:pt idx="48">
                  <c:v>-0.22675155169169972</c:v>
                </c:pt>
                <c:pt idx="49">
                  <c:v>-0.2028077534542824</c:v>
                </c:pt>
                <c:pt idx="50">
                  <c:v>-7.702395221025328E-2</c:v>
                </c:pt>
                <c:pt idx="51">
                  <c:v>-4.1737819755762059E-2</c:v>
                </c:pt>
                <c:pt idx="52">
                  <c:v>-3.7235158123361277E-2</c:v>
                </c:pt>
                <c:pt idx="53">
                  <c:v>5.361766471170562E-2</c:v>
                </c:pt>
                <c:pt idx="54">
                  <c:v>5.3405539436708414E-2</c:v>
                </c:pt>
                <c:pt idx="55">
                  <c:v>1.3546369058043553E-3</c:v>
                </c:pt>
                <c:pt idx="56">
                  <c:v>-1.4286813077391193E-2</c:v>
                </c:pt>
                <c:pt idx="57">
                  <c:v>4.6346640972753749E-4</c:v>
                </c:pt>
                <c:pt idx="58">
                  <c:v>-1.0674376397294153E-2</c:v>
                </c:pt>
                <c:pt idx="59">
                  <c:v>4.416707315781282E-2</c:v>
                </c:pt>
                <c:pt idx="60">
                  <c:v>2.3862708223540332E-2</c:v>
                </c:pt>
                <c:pt idx="61">
                  <c:v>5.8998508710508872E-2</c:v>
                </c:pt>
                <c:pt idx="62">
                  <c:v>-6.8103007860194605E-3</c:v>
                </c:pt>
                <c:pt idx="63">
                  <c:v>-3.4871686820174524E-2</c:v>
                </c:pt>
                <c:pt idx="64">
                  <c:v>-2.7774955984943592E-2</c:v>
                </c:pt>
                <c:pt idx="65">
                  <c:v>-3.7927821456335463E-2</c:v>
                </c:pt>
                <c:pt idx="66">
                  <c:v>-4.6644621583763549E-2</c:v>
                </c:pt>
                <c:pt idx="67">
                  <c:v>-5.7068709579119928E-2</c:v>
                </c:pt>
                <c:pt idx="68">
                  <c:v>-0.13398899615273596</c:v>
                </c:pt>
                <c:pt idx="69">
                  <c:v>-0.11657680578475713</c:v>
                </c:pt>
                <c:pt idx="70">
                  <c:v>-0.11203856584412501</c:v>
                </c:pt>
                <c:pt idx="71">
                  <c:v>-0.11547193334616351</c:v>
                </c:pt>
                <c:pt idx="72">
                  <c:v>-0.11657816381510851</c:v>
                </c:pt>
                <c:pt idx="73">
                  <c:v>-8.1769624125019189E-2</c:v>
                </c:pt>
                <c:pt idx="74">
                  <c:v>-6.7648134957789458E-2</c:v>
                </c:pt>
                <c:pt idx="75">
                  <c:v>-7.0138190857291755E-2</c:v>
                </c:pt>
                <c:pt idx="76">
                  <c:v>-6.8419056572263381E-2</c:v>
                </c:pt>
                <c:pt idx="77">
                  <c:v>-4.868006692869635E-2</c:v>
                </c:pt>
                <c:pt idx="78">
                  <c:v>-6.4129181252077894E-2</c:v>
                </c:pt>
                <c:pt idx="79">
                  <c:v>-7.5506659412442473E-2</c:v>
                </c:pt>
                <c:pt idx="80">
                  <c:v>-6.0035902168688857E-2</c:v>
                </c:pt>
                <c:pt idx="81">
                  <c:v>-8.1656997950069574E-2</c:v>
                </c:pt>
                <c:pt idx="82">
                  <c:v>-8.0567634532344459E-2</c:v>
                </c:pt>
                <c:pt idx="83">
                  <c:v>-0.10640594719763216</c:v>
                </c:pt>
                <c:pt idx="84">
                  <c:v>-0.10630222218077892</c:v>
                </c:pt>
                <c:pt idx="85">
                  <c:v>-3.2641072873335349E-2</c:v>
                </c:pt>
                <c:pt idx="86">
                  <c:v>-4.2032464199718296E-2</c:v>
                </c:pt>
                <c:pt idx="87">
                  <c:v>-3.8212547070536368E-2</c:v>
                </c:pt>
                <c:pt idx="88">
                  <c:v>-4.3620857961111204E-2</c:v>
                </c:pt>
                <c:pt idx="89">
                  <c:v>-3.6984654828454006E-2</c:v>
                </c:pt>
                <c:pt idx="90">
                  <c:v>-8.0480512966544404E-2</c:v>
                </c:pt>
                <c:pt idx="91">
                  <c:v>-9.7795788331330499E-2</c:v>
                </c:pt>
                <c:pt idx="92">
                  <c:v>-0.12458809600816938</c:v>
                </c:pt>
                <c:pt idx="93">
                  <c:v>-0.11984112350793789</c:v>
                </c:pt>
                <c:pt idx="94">
                  <c:v>-0.14272251755959636</c:v>
                </c:pt>
                <c:pt idx="95">
                  <c:v>-7.6677347037786336E-2</c:v>
                </c:pt>
                <c:pt idx="96">
                  <c:v>-7.2809103702558511E-2</c:v>
                </c:pt>
                <c:pt idx="97">
                  <c:v>-4.0295753557917174E-2</c:v>
                </c:pt>
                <c:pt idx="98">
                  <c:v>-1.7329780622852384E-2</c:v>
                </c:pt>
                <c:pt idx="99">
                  <c:v>-2.0396212430891708E-2</c:v>
                </c:pt>
                <c:pt idx="100">
                  <c:v>-1.9650288943804557E-2</c:v>
                </c:pt>
                <c:pt idx="101">
                  <c:v>3.0413280517001526E-2</c:v>
                </c:pt>
                <c:pt idx="102">
                  <c:v>3.9777908487415359E-2</c:v>
                </c:pt>
                <c:pt idx="103">
                  <c:v>5.2757466767328842E-2</c:v>
                </c:pt>
                <c:pt idx="104">
                  <c:v>5.3643456787618296E-2</c:v>
                </c:pt>
                <c:pt idx="105">
                  <c:v>-3.0497997034231714E-2</c:v>
                </c:pt>
                <c:pt idx="106">
                  <c:v>-1.9280815443577241E-2</c:v>
                </c:pt>
                <c:pt idx="107">
                  <c:v>-2.8678172034459801E-2</c:v>
                </c:pt>
                <c:pt idx="108">
                  <c:v>-3.8514062786082021E-2</c:v>
                </c:pt>
                <c:pt idx="109">
                  <c:v>5.7777815713303754E-3</c:v>
                </c:pt>
                <c:pt idx="110">
                  <c:v>3.2902434791852966E-2</c:v>
                </c:pt>
                <c:pt idx="111">
                  <c:v>9.0054874873750398E-2</c:v>
                </c:pt>
                <c:pt idx="112">
                  <c:v>1.7978399961864171E-2</c:v>
                </c:pt>
                <c:pt idx="113">
                  <c:v>5.142471465701718E-2</c:v>
                </c:pt>
                <c:pt idx="114">
                  <c:v>2.7116290550299477E-2</c:v>
                </c:pt>
                <c:pt idx="115">
                  <c:v>-8.1215776086114456E-3</c:v>
                </c:pt>
                <c:pt idx="116">
                  <c:v>-1.8403616797520145E-2</c:v>
                </c:pt>
                <c:pt idx="117">
                  <c:v>-3.3519472650465225E-2</c:v>
                </c:pt>
                <c:pt idx="118">
                  <c:v>-6.9024822773227815E-2</c:v>
                </c:pt>
                <c:pt idx="119">
                  <c:v>-0.14357029517156172</c:v>
                </c:pt>
                <c:pt idx="120">
                  <c:v>-0.10499975043446627</c:v>
                </c:pt>
                <c:pt idx="121">
                  <c:v>-9.6042339622018497E-2</c:v>
                </c:pt>
                <c:pt idx="122">
                  <c:v>3.0567656424339102E-3</c:v>
                </c:pt>
                <c:pt idx="123">
                  <c:v>1.7331924082229812E-2</c:v>
                </c:pt>
                <c:pt idx="124">
                  <c:v>-4.0467651635494734E-3</c:v>
                </c:pt>
                <c:pt idx="125">
                  <c:v>6.4188303458351595E-2</c:v>
                </c:pt>
                <c:pt idx="126">
                  <c:v>5.047956206086722E-2</c:v>
                </c:pt>
                <c:pt idx="127">
                  <c:v>2.1112459480266146E-2</c:v>
                </c:pt>
                <c:pt idx="128">
                  <c:v>-4.2531076566449923E-2</c:v>
                </c:pt>
                <c:pt idx="129">
                  <c:v>-4.1301762076973031E-2</c:v>
                </c:pt>
                <c:pt idx="130">
                  <c:v>-5.0085905887744052E-2</c:v>
                </c:pt>
                <c:pt idx="131">
                  <c:v>-5.1318061172335207E-2</c:v>
                </c:pt>
                <c:pt idx="132">
                  <c:v>-1.0463677546713065E-2</c:v>
                </c:pt>
                <c:pt idx="133">
                  <c:v>3.4733166911068104E-3</c:v>
                </c:pt>
                <c:pt idx="134">
                  <c:v>1.518939007447929E-2</c:v>
                </c:pt>
                <c:pt idx="135">
                  <c:v>1.31160207812216E-2</c:v>
                </c:pt>
                <c:pt idx="136">
                  <c:v>0.11662525900579111</c:v>
                </c:pt>
                <c:pt idx="137">
                  <c:v>4.1471741705081694E-2</c:v>
                </c:pt>
                <c:pt idx="138">
                  <c:v>4.2017167361534248E-2</c:v>
                </c:pt>
                <c:pt idx="139">
                  <c:v>2.4307828422148559E-2</c:v>
                </c:pt>
                <c:pt idx="140">
                  <c:v>9.2049877569215684E-3</c:v>
                </c:pt>
                <c:pt idx="141">
                  <c:v>6.2064885480578265E-2</c:v>
                </c:pt>
                <c:pt idx="142">
                  <c:v>-5.2803205747964641E-2</c:v>
                </c:pt>
                <c:pt idx="143">
                  <c:v>-0.10653753528781879</c:v>
                </c:pt>
                <c:pt idx="144">
                  <c:v>-0.14992510112327634</c:v>
                </c:pt>
                <c:pt idx="145">
                  <c:v>-0.15024256287939394</c:v>
                </c:pt>
                <c:pt idx="146">
                  <c:v>-0.10789438195394274</c:v>
                </c:pt>
                <c:pt idx="147">
                  <c:v>-0.10584517695551031</c:v>
                </c:pt>
                <c:pt idx="148">
                  <c:v>-5.5205222310863743E-2</c:v>
                </c:pt>
                <c:pt idx="149">
                  <c:v>-4.5300654875978737E-2</c:v>
                </c:pt>
                <c:pt idx="150">
                  <c:v>-2.7349742364225389E-2</c:v>
                </c:pt>
                <c:pt idx="151">
                  <c:v>6.6818517824087749E-3</c:v>
                </c:pt>
                <c:pt idx="152">
                  <c:v>-2.4249310503541645E-2</c:v>
                </c:pt>
                <c:pt idx="153">
                  <c:v>-3.9893702058840713E-2</c:v>
                </c:pt>
                <c:pt idx="154">
                  <c:v>7.590553091768381E-3</c:v>
                </c:pt>
                <c:pt idx="155">
                  <c:v>1.0170988318151878E-3</c:v>
                </c:pt>
                <c:pt idx="156">
                  <c:v>-5.0683470976395266E-3</c:v>
                </c:pt>
                <c:pt idx="157">
                  <c:v>-3.5050113258110749E-2</c:v>
                </c:pt>
                <c:pt idx="158">
                  <c:v>-4.361258500406643E-2</c:v>
                </c:pt>
                <c:pt idx="159">
                  <c:v>3.4266084537769304E-2</c:v>
                </c:pt>
                <c:pt idx="160">
                  <c:v>-5.9759294546094964E-3</c:v>
                </c:pt>
                <c:pt idx="161">
                  <c:v>3.1147437058171516E-2</c:v>
                </c:pt>
                <c:pt idx="162">
                  <c:v>3.6550517240685129E-2</c:v>
                </c:pt>
                <c:pt idx="163">
                  <c:v>-2.6238054624065497E-2</c:v>
                </c:pt>
                <c:pt idx="164">
                  <c:v>-4.5973338890030911E-3</c:v>
                </c:pt>
                <c:pt idx="165">
                  <c:v>-3.2154595575522291E-2</c:v>
                </c:pt>
                <c:pt idx="166">
                  <c:v>-4.9755184985357866E-2</c:v>
                </c:pt>
                <c:pt idx="167">
                  <c:v>-0.10583867038335597</c:v>
                </c:pt>
                <c:pt idx="168">
                  <c:v>-0.1144679888636561</c:v>
                </c:pt>
                <c:pt idx="169">
                  <c:v>-8.3092981570318497E-2</c:v>
                </c:pt>
                <c:pt idx="170">
                  <c:v>-0.10428495964153109</c:v>
                </c:pt>
                <c:pt idx="171">
                  <c:v>-0.10861619383855735</c:v>
                </c:pt>
                <c:pt idx="172">
                  <c:v>-9.8201591803049493E-2</c:v>
                </c:pt>
                <c:pt idx="173">
                  <c:v>-0.1164715346135267</c:v>
                </c:pt>
                <c:pt idx="174">
                  <c:v>-8.9385369701108455E-2</c:v>
                </c:pt>
                <c:pt idx="175">
                  <c:v>-8.662931814802792E-2</c:v>
                </c:pt>
                <c:pt idx="176">
                  <c:v>-0.1000398175390967</c:v>
                </c:pt>
                <c:pt idx="177">
                  <c:v>-1.5191350526684735E-2</c:v>
                </c:pt>
                <c:pt idx="178">
                  <c:v>-1.6611074178842597E-2</c:v>
                </c:pt>
                <c:pt idx="179">
                  <c:v>2.1219877655847669E-2</c:v>
                </c:pt>
                <c:pt idx="180">
                  <c:v>4.9481610668249784E-2</c:v>
                </c:pt>
                <c:pt idx="181">
                  <c:v>-7.7948951596309799E-3</c:v>
                </c:pt>
                <c:pt idx="182">
                  <c:v>-3.3527105953858223E-2</c:v>
                </c:pt>
                <c:pt idx="183">
                  <c:v>-1.1520553539756555E-2</c:v>
                </c:pt>
                <c:pt idx="184">
                  <c:v>2.47487329073342E-2</c:v>
                </c:pt>
                <c:pt idx="185">
                  <c:v>5.2840551548324774E-2</c:v>
                </c:pt>
                <c:pt idx="186">
                  <c:v>6.3078577603731284E-2</c:v>
                </c:pt>
                <c:pt idx="187">
                  <c:v>6.0686285999613399E-2</c:v>
                </c:pt>
                <c:pt idx="188">
                  <c:v>7.8074730943989035E-2</c:v>
                </c:pt>
                <c:pt idx="189">
                  <c:v>4.6745525302333682E-2</c:v>
                </c:pt>
                <c:pt idx="190">
                  <c:v>5.9242094837969383E-2</c:v>
                </c:pt>
                <c:pt idx="191">
                  <c:v>4.8809803994412156E-2</c:v>
                </c:pt>
                <c:pt idx="192">
                  <c:v>2.9274249399847015E-2</c:v>
                </c:pt>
                <c:pt idx="193">
                  <c:v>4.3536171774794449E-2</c:v>
                </c:pt>
                <c:pt idx="194">
                  <c:v>1.5120557561371078E-2</c:v>
                </c:pt>
                <c:pt idx="195">
                  <c:v>5.2967450614978678E-2</c:v>
                </c:pt>
                <c:pt idx="196">
                  <c:v>-2.0516546046376139E-2</c:v>
                </c:pt>
                <c:pt idx="197">
                  <c:v>-1.7946137885081113E-3</c:v>
                </c:pt>
                <c:pt idx="198">
                  <c:v>3.5583091279749589E-2</c:v>
                </c:pt>
                <c:pt idx="199">
                  <c:v>3.9160649472615188E-4</c:v>
                </c:pt>
                <c:pt idx="200">
                  <c:v>-6.8642766181136766E-2</c:v>
                </c:pt>
                <c:pt idx="201">
                  <c:v>-7.4631843690365282E-2</c:v>
                </c:pt>
                <c:pt idx="202">
                  <c:v>-7.9315163244647172E-2</c:v>
                </c:pt>
                <c:pt idx="203">
                  <c:v>-3.7314863276242706E-2</c:v>
                </c:pt>
                <c:pt idx="204">
                  <c:v>-2.9998457032142149E-2</c:v>
                </c:pt>
                <c:pt idx="205">
                  <c:v>-6.6666314602637E-2</c:v>
                </c:pt>
                <c:pt idx="206">
                  <c:v>-9.285842595019949E-3</c:v>
                </c:pt>
                <c:pt idx="207">
                  <c:v>4.2380891651020637E-2</c:v>
                </c:pt>
                <c:pt idx="208">
                  <c:v>6.5525400362245551E-2</c:v>
                </c:pt>
                <c:pt idx="209">
                  <c:v>0.13551175497408019</c:v>
                </c:pt>
                <c:pt idx="210">
                  <c:v>0.10099444957765545</c:v>
                </c:pt>
                <c:pt idx="211">
                  <c:v>0.14829293855976172</c:v>
                </c:pt>
                <c:pt idx="212">
                  <c:v>8.5079808796829831E-2</c:v>
                </c:pt>
                <c:pt idx="213">
                  <c:v>9.7884049113506982E-2</c:v>
                </c:pt>
                <c:pt idx="214">
                  <c:v>9.4991737569459278E-2</c:v>
                </c:pt>
                <c:pt idx="215">
                  <c:v>0.10975986974124691</c:v>
                </c:pt>
                <c:pt idx="216">
                  <c:v>0.1974148128468183</c:v>
                </c:pt>
                <c:pt idx="217">
                  <c:v>0.25170201421151994</c:v>
                </c:pt>
                <c:pt idx="218">
                  <c:v>0.27038427277700566</c:v>
                </c:pt>
                <c:pt idx="219">
                  <c:v>0.24750094929385744</c:v>
                </c:pt>
                <c:pt idx="220">
                  <c:v>0.22346731819833227</c:v>
                </c:pt>
                <c:pt idx="221">
                  <c:v>0.2272577743847336</c:v>
                </c:pt>
                <c:pt idx="222">
                  <c:v>0.23740027099349947</c:v>
                </c:pt>
                <c:pt idx="223">
                  <c:v>0.17851748862264319</c:v>
                </c:pt>
                <c:pt idx="224">
                  <c:v>0.13631771805636203</c:v>
                </c:pt>
                <c:pt idx="225">
                  <c:v>9.4273080844620993E-2</c:v>
                </c:pt>
                <c:pt idx="226">
                  <c:v>7.1062953567078996E-3</c:v>
                </c:pt>
                <c:pt idx="227">
                  <c:v>3.4268688015137667E-2</c:v>
                </c:pt>
                <c:pt idx="228">
                  <c:v>3.2770812427011305E-2</c:v>
                </c:pt>
                <c:pt idx="229">
                  <c:v>7.004379669152086E-2</c:v>
                </c:pt>
                <c:pt idx="230">
                  <c:v>0.11759558476588532</c:v>
                </c:pt>
                <c:pt idx="231">
                  <c:v>6.8708763690774083E-2</c:v>
                </c:pt>
                <c:pt idx="232">
                  <c:v>5.5172289892366645E-2</c:v>
                </c:pt>
                <c:pt idx="233">
                  <c:v>7.1036154639488791E-3</c:v>
                </c:pt>
                <c:pt idx="234">
                  <c:v>-2.1029796557915616E-2</c:v>
                </c:pt>
                <c:pt idx="235">
                  <c:v>-4.5626299689415707E-2</c:v>
                </c:pt>
                <c:pt idx="236">
                  <c:v>-1.0362879746504331E-2</c:v>
                </c:pt>
                <c:pt idx="237">
                  <c:v>-5.046555106037591E-2</c:v>
                </c:pt>
                <c:pt idx="238">
                  <c:v>-4.0537331422445852E-2</c:v>
                </c:pt>
                <c:pt idx="239">
                  <c:v>-1.6942932489195615E-2</c:v>
                </c:pt>
                <c:pt idx="240">
                  <c:v>8.4554284750755198E-3</c:v>
                </c:pt>
                <c:pt idx="241">
                  <c:v>-1.9396825227185558E-2</c:v>
                </c:pt>
                <c:pt idx="242">
                  <c:v>-7.4567745958842241E-3</c:v>
                </c:pt>
                <c:pt idx="243">
                  <c:v>3.9373044068675755E-2</c:v>
                </c:pt>
                <c:pt idx="244">
                  <c:v>1.4377704430072684E-2</c:v>
                </c:pt>
                <c:pt idx="245">
                  <c:v>-3.3926485031202123E-2</c:v>
                </c:pt>
                <c:pt idx="246">
                  <c:v>-3.5025291484446511E-2</c:v>
                </c:pt>
                <c:pt idx="247">
                  <c:v>-5.140142935157551E-2</c:v>
                </c:pt>
                <c:pt idx="248">
                  <c:v>-6.5719879714876764E-2</c:v>
                </c:pt>
                <c:pt idx="249">
                  <c:v>-0.11229745813441719</c:v>
                </c:pt>
                <c:pt idx="250">
                  <c:v>-0.10395217591788643</c:v>
                </c:pt>
                <c:pt idx="251">
                  <c:v>-0.14142797362388279</c:v>
                </c:pt>
                <c:pt idx="252">
                  <c:v>-0.13013142014018053</c:v>
                </c:pt>
                <c:pt idx="253">
                  <c:v>-0.13888464637357462</c:v>
                </c:pt>
                <c:pt idx="254">
                  <c:v>-0.19875179352464412</c:v>
                </c:pt>
                <c:pt idx="255">
                  <c:v>-0.19027851515267016</c:v>
                </c:pt>
                <c:pt idx="256">
                  <c:v>-0.23076282230188827</c:v>
                </c:pt>
                <c:pt idx="257">
                  <c:v>-0.27164083609153444</c:v>
                </c:pt>
                <c:pt idx="258">
                  <c:v>-0.25591809634294793</c:v>
                </c:pt>
                <c:pt idx="259">
                  <c:v>-0.23929729814024675</c:v>
                </c:pt>
                <c:pt idx="260">
                  <c:v>-0.25692748215432643</c:v>
                </c:pt>
                <c:pt idx="261">
                  <c:v>-0.21859998779432399</c:v>
                </c:pt>
                <c:pt idx="262">
                  <c:v>-0.20902883254738447</c:v>
                </c:pt>
                <c:pt idx="263">
                  <c:v>-0.1841009533843587</c:v>
                </c:pt>
                <c:pt idx="264">
                  <c:v>-0.17181491329796345</c:v>
                </c:pt>
                <c:pt idx="265">
                  <c:v>-8.445909201357138E-2</c:v>
                </c:pt>
                <c:pt idx="266">
                  <c:v>-2.3560462668513246E-2</c:v>
                </c:pt>
                <c:pt idx="267">
                  <c:v>-4.4999454965336881E-2</c:v>
                </c:pt>
                <c:pt idx="268">
                  <c:v>6.0825223030827351E-3</c:v>
                </c:pt>
                <c:pt idx="269">
                  <c:v>-2.7657481276537547E-2</c:v>
                </c:pt>
                <c:pt idx="270">
                  <c:v>-6.3105247656520161E-2</c:v>
                </c:pt>
                <c:pt idx="271">
                  <c:v>8.7075584998395593E-3</c:v>
                </c:pt>
                <c:pt idx="272">
                  <c:v>-0.13206174236343457</c:v>
                </c:pt>
                <c:pt idx="273">
                  <c:v>-0.21041226647695144</c:v>
                </c:pt>
                <c:pt idx="274">
                  <c:v>-0.13934850854502645</c:v>
                </c:pt>
                <c:pt idx="275">
                  <c:v>9.3128321418955388E-3</c:v>
                </c:pt>
                <c:pt idx="276">
                  <c:v>-2.6368756975461545E-2</c:v>
                </c:pt>
                <c:pt idx="277">
                  <c:v>-3.4385636715766645E-2</c:v>
                </c:pt>
                <c:pt idx="278">
                  <c:v>-8.5137018307124834E-2</c:v>
                </c:pt>
                <c:pt idx="279">
                  <c:v>-5.6151284794264962E-2</c:v>
                </c:pt>
                <c:pt idx="280">
                  <c:v>-5.0859970627420058E-2</c:v>
                </c:pt>
                <c:pt idx="281">
                  <c:v>-8.7045355307012018E-2</c:v>
                </c:pt>
                <c:pt idx="282">
                  <c:v>-6.8135436583130607E-2</c:v>
                </c:pt>
                <c:pt idx="283">
                  <c:v>-5.3450314522773032E-2</c:v>
                </c:pt>
                <c:pt idx="284">
                  <c:v>-1.9374890112023986E-2</c:v>
                </c:pt>
                <c:pt idx="285">
                  <c:v>-3.9013767839247817E-3</c:v>
                </c:pt>
                <c:pt idx="286">
                  <c:v>2.8226430604947353E-2</c:v>
                </c:pt>
                <c:pt idx="287">
                  <c:v>3.595721480784466E-2</c:v>
                </c:pt>
                <c:pt idx="288">
                  <c:v>6.2777159507348274E-2</c:v>
                </c:pt>
                <c:pt idx="289">
                  <c:v>0.16333510402901863</c:v>
                </c:pt>
                <c:pt idx="290">
                  <c:v>0.29631605709143732</c:v>
                </c:pt>
                <c:pt idx="291">
                  <c:v>0.31452251851169233</c:v>
                </c:pt>
                <c:pt idx="292">
                  <c:v>0.18213916962830209</c:v>
                </c:pt>
                <c:pt idx="293">
                  <c:v>0.2116652043781258</c:v>
                </c:pt>
                <c:pt idx="294">
                  <c:v>0.21487400641571947</c:v>
                </c:pt>
                <c:pt idx="295">
                  <c:v>0.26032986088713789</c:v>
                </c:pt>
                <c:pt idx="296">
                  <c:v>0.23686389224318466</c:v>
                </c:pt>
                <c:pt idx="297">
                  <c:v>0.19330022307009662</c:v>
                </c:pt>
                <c:pt idx="298">
                  <c:v>0.20648655481882927</c:v>
                </c:pt>
                <c:pt idx="299">
                  <c:v>0.13142668125863061</c:v>
                </c:pt>
                <c:pt idx="300">
                  <c:v>9.9919571781732303E-2</c:v>
                </c:pt>
                <c:pt idx="301">
                  <c:v>0.11685809794059382</c:v>
                </c:pt>
                <c:pt idx="302">
                  <c:v>7.9953019947466925E-2</c:v>
                </c:pt>
                <c:pt idx="303">
                  <c:v>0.12222669135688306</c:v>
                </c:pt>
                <c:pt idx="304">
                  <c:v>0.11469569789238986</c:v>
                </c:pt>
                <c:pt idx="305">
                  <c:v>7.4362561721949494E-2</c:v>
                </c:pt>
                <c:pt idx="306">
                  <c:v>0.10457866908044983</c:v>
                </c:pt>
                <c:pt idx="307">
                  <c:v>9.6760983241541865E-2</c:v>
                </c:pt>
                <c:pt idx="308">
                  <c:v>2.2009533431986219E-2</c:v>
                </c:pt>
                <c:pt idx="309">
                  <c:v>-2.414425447663824E-2</c:v>
                </c:pt>
                <c:pt idx="310">
                  <c:v>-5.1059027886090555E-2</c:v>
                </c:pt>
                <c:pt idx="311">
                  <c:v>-6.047424178341905E-2</c:v>
                </c:pt>
                <c:pt idx="312">
                  <c:v>-6.8193579287230605E-2</c:v>
                </c:pt>
                <c:pt idx="313">
                  <c:v>-3.6647328957787766E-2</c:v>
                </c:pt>
                <c:pt idx="314">
                  <c:v>-3.9669656501543846E-2</c:v>
                </c:pt>
                <c:pt idx="315">
                  <c:v>-1.8413617897925613E-2</c:v>
                </c:pt>
                <c:pt idx="316">
                  <c:v>4.6755399894543012E-2</c:v>
                </c:pt>
                <c:pt idx="317">
                  <c:v>2.6542817859401231E-2</c:v>
                </c:pt>
                <c:pt idx="318">
                  <c:v>3.318877882549053E-3</c:v>
                </c:pt>
                <c:pt idx="319">
                  <c:v>4.2642554334388662E-2</c:v>
                </c:pt>
                <c:pt idx="320">
                  <c:v>1.8373717863121732E-2</c:v>
                </c:pt>
                <c:pt idx="321">
                  <c:v>5.7947878437002762E-2</c:v>
                </c:pt>
                <c:pt idx="322">
                  <c:v>7.4293219247498724E-2</c:v>
                </c:pt>
                <c:pt idx="323">
                  <c:v>5.7741601691546129E-2</c:v>
                </c:pt>
                <c:pt idx="324">
                  <c:v>5.4121843699624111E-2</c:v>
                </c:pt>
                <c:pt idx="325">
                  <c:v>6.3468251608962245E-2</c:v>
                </c:pt>
                <c:pt idx="326">
                  <c:v>0.11221729734194784</c:v>
                </c:pt>
                <c:pt idx="327">
                  <c:v>0.13149061223811295</c:v>
                </c:pt>
                <c:pt idx="328">
                  <c:v>0.13988191720068732</c:v>
                </c:pt>
                <c:pt idx="329">
                  <c:v>0.15770585864340808</c:v>
                </c:pt>
                <c:pt idx="330">
                  <c:v>0.1425624053753449</c:v>
                </c:pt>
                <c:pt idx="331">
                  <c:v>0.1645108761540896</c:v>
                </c:pt>
                <c:pt idx="332">
                  <c:v>0.12727701816284853</c:v>
                </c:pt>
                <c:pt idx="333">
                  <c:v>0.10125965249537316</c:v>
                </c:pt>
                <c:pt idx="334">
                  <c:v>9.7090387161642713E-2</c:v>
                </c:pt>
                <c:pt idx="335">
                  <c:v>6.9416876931861715E-2</c:v>
                </c:pt>
                <c:pt idx="336">
                  <c:v>5.3449819933412211E-2</c:v>
                </c:pt>
                <c:pt idx="337">
                  <c:v>4.616137014199749E-2</c:v>
                </c:pt>
                <c:pt idx="338">
                  <c:v>2.8769719689345087E-2</c:v>
                </c:pt>
                <c:pt idx="339">
                  <c:v>2.8697906414288914E-2</c:v>
                </c:pt>
                <c:pt idx="340">
                  <c:v>4.7519362768403517E-2</c:v>
                </c:pt>
                <c:pt idx="341">
                  <c:v>3.3494436585982008E-2</c:v>
                </c:pt>
                <c:pt idx="342">
                  <c:v>3.5088082104977908E-2</c:v>
                </c:pt>
                <c:pt idx="343">
                  <c:v>4.1185513986435641E-2</c:v>
                </c:pt>
                <c:pt idx="344">
                  <c:v>9.141829686010846E-3</c:v>
                </c:pt>
                <c:pt idx="345">
                  <c:v>1.2855787514918707E-2</c:v>
                </c:pt>
                <c:pt idx="346">
                  <c:v>-1.5617570530164597E-2</c:v>
                </c:pt>
                <c:pt idx="347">
                  <c:v>1.7789465449025033E-2</c:v>
                </c:pt>
                <c:pt idx="348">
                  <c:v>3.0405392568712924E-2</c:v>
                </c:pt>
                <c:pt idx="349">
                  <c:v>5.3181281161068128E-2</c:v>
                </c:pt>
                <c:pt idx="350">
                  <c:v>2.2825495729465253E-2</c:v>
                </c:pt>
                <c:pt idx="351">
                  <c:v>3.7232622389519493E-2</c:v>
                </c:pt>
                <c:pt idx="352">
                  <c:v>6.8801563915194264E-2</c:v>
                </c:pt>
                <c:pt idx="353">
                  <c:v>4.4390578194513981E-2</c:v>
                </c:pt>
                <c:pt idx="354">
                  <c:v>3.4998505641455444E-2</c:v>
                </c:pt>
                <c:pt idx="355">
                  <c:v>2.3680959860845441E-2</c:v>
                </c:pt>
                <c:pt idx="356">
                  <c:v>3.8292006335391822E-2</c:v>
                </c:pt>
                <c:pt idx="357">
                  <c:v>2.1768716014588099E-2</c:v>
                </c:pt>
                <c:pt idx="358">
                  <c:v>2.2616627466006461E-3</c:v>
                </c:pt>
                <c:pt idx="359">
                  <c:v>-3.466434873421389E-3</c:v>
                </c:pt>
                <c:pt idx="360">
                  <c:v>-4.9343517180585057E-2</c:v>
                </c:pt>
                <c:pt idx="361">
                  <c:v>-1.7655777970896805E-2</c:v>
                </c:pt>
                <c:pt idx="362">
                  <c:v>-1.2673906115302103E-2</c:v>
                </c:pt>
                <c:pt idx="363">
                  <c:v>-2.4560624215171491E-3</c:v>
                </c:pt>
                <c:pt idx="364">
                  <c:v>-1.5918038195400983E-2</c:v>
                </c:pt>
                <c:pt idx="365">
                  <c:v>-5.5245773343079355E-2</c:v>
                </c:pt>
                <c:pt idx="366">
                  <c:v>-5.6318635422363157E-2</c:v>
                </c:pt>
                <c:pt idx="367">
                  <c:v>-2.6582679213822027E-2</c:v>
                </c:pt>
                <c:pt idx="368">
                  <c:v>-5.2155168545889835E-2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A8C-48AD-A063-BBA7E617EB6E}"/>
            </c:ext>
          </c:extLst>
        </c:ser>
        <c:ser>
          <c:idx val="9"/>
          <c:order val="9"/>
          <c:tx>
            <c:strRef>
              <c:f>'Log Returns'!$Z$2</c:f>
              <c:strCache>
                <c:ptCount val="1"/>
                <c:pt idx="0">
                  <c:v>AMZN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numRef>
              <c:f>'Log Returns'!$P$3:$P$371</c:f>
              <c:numCache>
                <c:formatCode>dd\.mm\.yyyy</c:formatCode>
                <c:ptCount val="369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45238</c:v>
                </c:pt>
                <c:pt idx="4">
                  <c:v>45239</c:v>
                </c:pt>
                <c:pt idx="5">
                  <c:v>45240</c:v>
                </c:pt>
                <c:pt idx="6">
                  <c:v>45244</c:v>
                </c:pt>
                <c:pt idx="7">
                  <c:v>45245</c:v>
                </c:pt>
                <c:pt idx="8">
                  <c:v>45246</c:v>
                </c:pt>
                <c:pt idx="9">
                  <c:v>45247</c:v>
                </c:pt>
                <c:pt idx="10">
                  <c:v>45251</c:v>
                </c:pt>
                <c:pt idx="11">
                  <c:v>45252</c:v>
                </c:pt>
                <c:pt idx="12">
                  <c:v>45254</c:v>
                </c:pt>
                <c:pt idx="13">
                  <c:v>45258</c:v>
                </c:pt>
                <c:pt idx="14">
                  <c:v>45259</c:v>
                </c:pt>
                <c:pt idx="15">
                  <c:v>45260</c:v>
                </c:pt>
                <c:pt idx="16">
                  <c:v>45261</c:v>
                </c:pt>
                <c:pt idx="17">
                  <c:v>45265</c:v>
                </c:pt>
                <c:pt idx="18">
                  <c:v>45266</c:v>
                </c:pt>
                <c:pt idx="19">
                  <c:v>45267</c:v>
                </c:pt>
                <c:pt idx="20">
                  <c:v>45268</c:v>
                </c:pt>
                <c:pt idx="21">
                  <c:v>45272</c:v>
                </c:pt>
                <c:pt idx="22">
                  <c:v>45273</c:v>
                </c:pt>
                <c:pt idx="23">
                  <c:v>45274</c:v>
                </c:pt>
                <c:pt idx="24">
                  <c:v>45275</c:v>
                </c:pt>
                <c:pt idx="25">
                  <c:v>45279</c:v>
                </c:pt>
                <c:pt idx="26">
                  <c:v>45280</c:v>
                </c:pt>
                <c:pt idx="27">
                  <c:v>45281</c:v>
                </c:pt>
                <c:pt idx="28">
                  <c:v>45282</c:v>
                </c:pt>
                <c:pt idx="29">
                  <c:v>45286</c:v>
                </c:pt>
                <c:pt idx="30">
                  <c:v>45287</c:v>
                </c:pt>
                <c:pt idx="31">
                  <c:v>45288</c:v>
                </c:pt>
                <c:pt idx="32">
                  <c:v>45289</c:v>
                </c:pt>
                <c:pt idx="33">
                  <c:v>45301</c:v>
                </c:pt>
                <c:pt idx="34">
                  <c:v>45302</c:v>
                </c:pt>
                <c:pt idx="35">
                  <c:v>45303</c:v>
                </c:pt>
                <c:pt idx="36">
                  <c:v>45307</c:v>
                </c:pt>
                <c:pt idx="37">
                  <c:v>45308</c:v>
                </c:pt>
                <c:pt idx="38">
                  <c:v>45309</c:v>
                </c:pt>
                <c:pt idx="39">
                  <c:v>45310</c:v>
                </c:pt>
                <c:pt idx="40">
                  <c:v>45314</c:v>
                </c:pt>
                <c:pt idx="41">
                  <c:v>45315</c:v>
                </c:pt>
                <c:pt idx="42">
                  <c:v>45316</c:v>
                </c:pt>
                <c:pt idx="43">
                  <c:v>45317</c:v>
                </c:pt>
                <c:pt idx="44">
                  <c:v>45321</c:v>
                </c:pt>
                <c:pt idx="45">
                  <c:v>45322</c:v>
                </c:pt>
                <c:pt idx="46">
                  <c:v>45323</c:v>
                </c:pt>
                <c:pt idx="47">
                  <c:v>45324</c:v>
                </c:pt>
                <c:pt idx="48">
                  <c:v>45328</c:v>
                </c:pt>
                <c:pt idx="49">
                  <c:v>45329</c:v>
                </c:pt>
                <c:pt idx="50">
                  <c:v>45330</c:v>
                </c:pt>
                <c:pt idx="51">
                  <c:v>45331</c:v>
                </c:pt>
                <c:pt idx="52">
                  <c:v>45335</c:v>
                </c:pt>
                <c:pt idx="53">
                  <c:v>45336</c:v>
                </c:pt>
                <c:pt idx="54">
                  <c:v>45337</c:v>
                </c:pt>
                <c:pt idx="55">
                  <c:v>45338</c:v>
                </c:pt>
                <c:pt idx="56">
                  <c:v>45342</c:v>
                </c:pt>
                <c:pt idx="57">
                  <c:v>45343</c:v>
                </c:pt>
                <c:pt idx="58">
                  <c:v>45344</c:v>
                </c:pt>
                <c:pt idx="59">
                  <c:v>45345</c:v>
                </c:pt>
                <c:pt idx="60">
                  <c:v>45349</c:v>
                </c:pt>
                <c:pt idx="61">
                  <c:v>45350</c:v>
                </c:pt>
                <c:pt idx="62">
                  <c:v>45351</c:v>
                </c:pt>
                <c:pt idx="63">
                  <c:v>45352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45363</c:v>
                </c:pt>
                <c:pt idx="69">
                  <c:v>45364</c:v>
                </c:pt>
                <c:pt idx="70">
                  <c:v>45365</c:v>
                </c:pt>
                <c:pt idx="71">
                  <c:v>45366</c:v>
                </c:pt>
                <c:pt idx="72">
                  <c:v>45370</c:v>
                </c:pt>
                <c:pt idx="73">
                  <c:v>45371</c:v>
                </c:pt>
                <c:pt idx="74">
                  <c:v>45372</c:v>
                </c:pt>
                <c:pt idx="75">
                  <c:v>45373</c:v>
                </c:pt>
                <c:pt idx="76">
                  <c:v>45377</c:v>
                </c:pt>
                <c:pt idx="77">
                  <c:v>45378</c:v>
                </c:pt>
                <c:pt idx="78">
                  <c:v>45379</c:v>
                </c:pt>
                <c:pt idx="79">
                  <c:v>45384</c:v>
                </c:pt>
                <c:pt idx="80">
                  <c:v>45385</c:v>
                </c:pt>
                <c:pt idx="81">
                  <c:v>45386</c:v>
                </c:pt>
                <c:pt idx="82">
                  <c:v>45387</c:v>
                </c:pt>
                <c:pt idx="83">
                  <c:v>45391</c:v>
                </c:pt>
                <c:pt idx="84">
                  <c:v>45392</c:v>
                </c:pt>
                <c:pt idx="85">
                  <c:v>45393</c:v>
                </c:pt>
                <c:pt idx="86">
                  <c:v>45394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45405</c:v>
                </c:pt>
                <c:pt idx="92">
                  <c:v>45406</c:v>
                </c:pt>
                <c:pt idx="93">
                  <c:v>45407</c:v>
                </c:pt>
                <c:pt idx="94">
                  <c:v>45408</c:v>
                </c:pt>
                <c:pt idx="95">
                  <c:v>45415</c:v>
                </c:pt>
                <c:pt idx="96">
                  <c:v>45419</c:v>
                </c:pt>
                <c:pt idx="97">
                  <c:v>45420</c:v>
                </c:pt>
                <c:pt idx="98">
                  <c:v>45421</c:v>
                </c:pt>
                <c:pt idx="99">
                  <c:v>45426</c:v>
                </c:pt>
                <c:pt idx="100">
                  <c:v>45427</c:v>
                </c:pt>
                <c:pt idx="101">
                  <c:v>45428</c:v>
                </c:pt>
                <c:pt idx="102">
                  <c:v>45429</c:v>
                </c:pt>
                <c:pt idx="103">
                  <c:v>45433</c:v>
                </c:pt>
                <c:pt idx="104">
                  <c:v>45434</c:v>
                </c:pt>
                <c:pt idx="105">
                  <c:v>45435</c:v>
                </c:pt>
                <c:pt idx="106">
                  <c:v>45436</c:v>
                </c:pt>
                <c:pt idx="107">
                  <c:v>45440</c:v>
                </c:pt>
                <c:pt idx="108">
                  <c:v>45441</c:v>
                </c:pt>
                <c:pt idx="109">
                  <c:v>45442</c:v>
                </c:pt>
                <c:pt idx="110">
                  <c:v>45443</c:v>
                </c:pt>
                <c:pt idx="111">
                  <c:v>45447</c:v>
                </c:pt>
                <c:pt idx="112">
                  <c:v>45448</c:v>
                </c:pt>
                <c:pt idx="113">
                  <c:v>45449</c:v>
                </c:pt>
                <c:pt idx="114">
                  <c:v>45450</c:v>
                </c:pt>
                <c:pt idx="115">
                  <c:v>45454</c:v>
                </c:pt>
                <c:pt idx="116">
                  <c:v>45455</c:v>
                </c:pt>
                <c:pt idx="117">
                  <c:v>45457</c:v>
                </c:pt>
                <c:pt idx="118">
                  <c:v>45461</c:v>
                </c:pt>
                <c:pt idx="119">
                  <c:v>45463</c:v>
                </c:pt>
                <c:pt idx="120">
                  <c:v>45464</c:v>
                </c:pt>
                <c:pt idx="121">
                  <c:v>45468</c:v>
                </c:pt>
                <c:pt idx="122">
                  <c:v>45469</c:v>
                </c:pt>
                <c:pt idx="123">
                  <c:v>45470</c:v>
                </c:pt>
                <c:pt idx="124">
                  <c:v>45471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45482</c:v>
                </c:pt>
                <c:pt idx="129">
                  <c:v>45483</c:v>
                </c:pt>
                <c:pt idx="130">
                  <c:v>45484</c:v>
                </c:pt>
                <c:pt idx="131">
                  <c:v>45485</c:v>
                </c:pt>
                <c:pt idx="132">
                  <c:v>45489</c:v>
                </c:pt>
                <c:pt idx="133">
                  <c:v>45490</c:v>
                </c:pt>
                <c:pt idx="134">
                  <c:v>45491</c:v>
                </c:pt>
                <c:pt idx="135">
                  <c:v>45492</c:v>
                </c:pt>
                <c:pt idx="136">
                  <c:v>45496</c:v>
                </c:pt>
                <c:pt idx="137">
                  <c:v>45497</c:v>
                </c:pt>
                <c:pt idx="138">
                  <c:v>45498</c:v>
                </c:pt>
                <c:pt idx="139">
                  <c:v>45499</c:v>
                </c:pt>
                <c:pt idx="140">
                  <c:v>45503</c:v>
                </c:pt>
                <c:pt idx="141">
                  <c:v>45504</c:v>
                </c:pt>
                <c:pt idx="142">
                  <c:v>45505</c:v>
                </c:pt>
                <c:pt idx="143">
                  <c:v>45506</c:v>
                </c:pt>
                <c:pt idx="144">
                  <c:v>45510</c:v>
                </c:pt>
                <c:pt idx="145">
                  <c:v>45511</c:v>
                </c:pt>
                <c:pt idx="146">
                  <c:v>45512</c:v>
                </c:pt>
                <c:pt idx="147">
                  <c:v>45513</c:v>
                </c:pt>
                <c:pt idx="148">
                  <c:v>45517</c:v>
                </c:pt>
                <c:pt idx="149">
                  <c:v>45518</c:v>
                </c:pt>
                <c:pt idx="150">
                  <c:v>45519</c:v>
                </c:pt>
                <c:pt idx="151">
                  <c:v>45520</c:v>
                </c:pt>
                <c:pt idx="152">
                  <c:v>45524</c:v>
                </c:pt>
                <c:pt idx="153">
                  <c:v>45525</c:v>
                </c:pt>
                <c:pt idx="154">
                  <c:v>45526</c:v>
                </c:pt>
                <c:pt idx="155">
                  <c:v>45527</c:v>
                </c:pt>
                <c:pt idx="156">
                  <c:v>45531</c:v>
                </c:pt>
                <c:pt idx="157">
                  <c:v>45532</c:v>
                </c:pt>
                <c:pt idx="158">
                  <c:v>45533</c:v>
                </c:pt>
                <c:pt idx="159">
                  <c:v>45534</c:v>
                </c:pt>
                <c:pt idx="160">
                  <c:v>45538</c:v>
                </c:pt>
                <c:pt idx="161">
                  <c:v>45539</c:v>
                </c:pt>
                <c:pt idx="162">
                  <c:v>45540</c:v>
                </c:pt>
                <c:pt idx="163">
                  <c:v>45541</c:v>
                </c:pt>
                <c:pt idx="164">
                  <c:v>45545</c:v>
                </c:pt>
                <c:pt idx="165">
                  <c:v>45546</c:v>
                </c:pt>
                <c:pt idx="166">
                  <c:v>45547</c:v>
                </c:pt>
                <c:pt idx="167">
                  <c:v>45548</c:v>
                </c:pt>
                <c:pt idx="168">
                  <c:v>45552</c:v>
                </c:pt>
                <c:pt idx="169">
                  <c:v>45553</c:v>
                </c:pt>
                <c:pt idx="170">
                  <c:v>45554</c:v>
                </c:pt>
                <c:pt idx="171">
                  <c:v>45555</c:v>
                </c:pt>
                <c:pt idx="172">
                  <c:v>45559</c:v>
                </c:pt>
                <c:pt idx="173">
                  <c:v>45560</c:v>
                </c:pt>
                <c:pt idx="174">
                  <c:v>45561</c:v>
                </c:pt>
                <c:pt idx="175">
                  <c:v>45562</c:v>
                </c:pt>
                <c:pt idx="176">
                  <c:v>45566</c:v>
                </c:pt>
                <c:pt idx="177">
                  <c:v>45567</c:v>
                </c:pt>
                <c:pt idx="178">
                  <c:v>45568</c:v>
                </c:pt>
                <c:pt idx="179">
                  <c:v>45569</c:v>
                </c:pt>
                <c:pt idx="180">
                  <c:v>45573</c:v>
                </c:pt>
                <c:pt idx="181">
                  <c:v>45574</c:v>
                </c:pt>
                <c:pt idx="182">
                  <c:v>45575</c:v>
                </c:pt>
                <c:pt idx="183">
                  <c:v>45576</c:v>
                </c:pt>
                <c:pt idx="184">
                  <c:v>45580</c:v>
                </c:pt>
                <c:pt idx="185">
                  <c:v>45581</c:v>
                </c:pt>
                <c:pt idx="186">
                  <c:v>45582</c:v>
                </c:pt>
                <c:pt idx="187">
                  <c:v>45583</c:v>
                </c:pt>
                <c:pt idx="188">
                  <c:v>45587</c:v>
                </c:pt>
                <c:pt idx="189">
                  <c:v>45588</c:v>
                </c:pt>
                <c:pt idx="190">
                  <c:v>45589</c:v>
                </c:pt>
                <c:pt idx="191">
                  <c:v>45590</c:v>
                </c:pt>
                <c:pt idx="192">
                  <c:v>45594</c:v>
                </c:pt>
                <c:pt idx="193">
                  <c:v>45595</c:v>
                </c:pt>
                <c:pt idx="194">
                  <c:v>45596</c:v>
                </c:pt>
                <c:pt idx="195">
                  <c:v>45597</c:v>
                </c:pt>
                <c:pt idx="196">
                  <c:v>45602</c:v>
                </c:pt>
                <c:pt idx="197">
                  <c:v>45603</c:v>
                </c:pt>
                <c:pt idx="198">
                  <c:v>45604</c:v>
                </c:pt>
                <c:pt idx="199">
                  <c:v>45608</c:v>
                </c:pt>
                <c:pt idx="200">
                  <c:v>45609</c:v>
                </c:pt>
                <c:pt idx="201">
                  <c:v>45610</c:v>
                </c:pt>
                <c:pt idx="202">
                  <c:v>45611</c:v>
                </c:pt>
                <c:pt idx="203">
                  <c:v>45615</c:v>
                </c:pt>
                <c:pt idx="204">
                  <c:v>45616</c:v>
                </c:pt>
                <c:pt idx="205">
                  <c:v>45617</c:v>
                </c:pt>
                <c:pt idx="206">
                  <c:v>45618</c:v>
                </c:pt>
                <c:pt idx="207">
                  <c:v>45622</c:v>
                </c:pt>
                <c:pt idx="208">
                  <c:v>45623</c:v>
                </c:pt>
                <c:pt idx="209">
                  <c:v>45625</c:v>
                </c:pt>
                <c:pt idx="210">
                  <c:v>45629</c:v>
                </c:pt>
                <c:pt idx="211">
                  <c:v>45630</c:v>
                </c:pt>
                <c:pt idx="212">
                  <c:v>45631</c:v>
                </c:pt>
                <c:pt idx="213">
                  <c:v>45632</c:v>
                </c:pt>
                <c:pt idx="214">
                  <c:v>45636</c:v>
                </c:pt>
                <c:pt idx="215">
                  <c:v>45637</c:v>
                </c:pt>
                <c:pt idx="216">
                  <c:v>45638</c:v>
                </c:pt>
                <c:pt idx="217">
                  <c:v>45639</c:v>
                </c:pt>
                <c:pt idx="218">
                  <c:v>45643</c:v>
                </c:pt>
                <c:pt idx="219">
                  <c:v>45644</c:v>
                </c:pt>
                <c:pt idx="220">
                  <c:v>45645</c:v>
                </c:pt>
                <c:pt idx="221">
                  <c:v>45646</c:v>
                </c:pt>
                <c:pt idx="222">
                  <c:v>45650</c:v>
                </c:pt>
                <c:pt idx="223">
                  <c:v>45652</c:v>
                </c:pt>
                <c:pt idx="224">
                  <c:v>45653</c:v>
                </c:pt>
                <c:pt idx="225">
                  <c:v>45667</c:v>
                </c:pt>
                <c:pt idx="226">
                  <c:v>45671</c:v>
                </c:pt>
                <c:pt idx="227">
                  <c:v>45672</c:v>
                </c:pt>
                <c:pt idx="228">
                  <c:v>45673</c:v>
                </c:pt>
                <c:pt idx="229">
                  <c:v>45674</c:v>
                </c:pt>
                <c:pt idx="230">
                  <c:v>45678</c:v>
                </c:pt>
                <c:pt idx="231">
                  <c:v>45679</c:v>
                </c:pt>
                <c:pt idx="232">
                  <c:v>45680</c:v>
                </c:pt>
                <c:pt idx="233">
                  <c:v>45681</c:v>
                </c:pt>
                <c:pt idx="234">
                  <c:v>45685</c:v>
                </c:pt>
                <c:pt idx="235">
                  <c:v>45686</c:v>
                </c:pt>
                <c:pt idx="236">
                  <c:v>45687</c:v>
                </c:pt>
                <c:pt idx="237">
                  <c:v>45688</c:v>
                </c:pt>
                <c:pt idx="238">
                  <c:v>45692</c:v>
                </c:pt>
                <c:pt idx="239">
                  <c:v>45693</c:v>
                </c:pt>
                <c:pt idx="240">
                  <c:v>45694</c:v>
                </c:pt>
                <c:pt idx="241">
                  <c:v>45695</c:v>
                </c:pt>
                <c:pt idx="242">
                  <c:v>45699</c:v>
                </c:pt>
                <c:pt idx="243">
                  <c:v>45700</c:v>
                </c:pt>
                <c:pt idx="244">
                  <c:v>45701</c:v>
                </c:pt>
                <c:pt idx="245">
                  <c:v>45702</c:v>
                </c:pt>
                <c:pt idx="246">
                  <c:v>45706</c:v>
                </c:pt>
                <c:pt idx="247">
                  <c:v>45707</c:v>
                </c:pt>
                <c:pt idx="248">
                  <c:v>45708</c:v>
                </c:pt>
                <c:pt idx="249">
                  <c:v>45709</c:v>
                </c:pt>
                <c:pt idx="250">
                  <c:v>45713</c:v>
                </c:pt>
                <c:pt idx="251">
                  <c:v>45714</c:v>
                </c:pt>
                <c:pt idx="252">
                  <c:v>45715</c:v>
                </c:pt>
                <c:pt idx="253">
                  <c:v>45716</c:v>
                </c:pt>
                <c:pt idx="254">
                  <c:v>45720</c:v>
                </c:pt>
                <c:pt idx="255">
                  <c:v>45721</c:v>
                </c:pt>
                <c:pt idx="256">
                  <c:v>45722</c:v>
                </c:pt>
                <c:pt idx="257">
                  <c:v>45723</c:v>
                </c:pt>
                <c:pt idx="258">
                  <c:v>45727</c:v>
                </c:pt>
                <c:pt idx="259">
                  <c:v>45728</c:v>
                </c:pt>
                <c:pt idx="260">
                  <c:v>45729</c:v>
                </c:pt>
                <c:pt idx="261">
                  <c:v>45730</c:v>
                </c:pt>
                <c:pt idx="262">
                  <c:v>45734</c:v>
                </c:pt>
                <c:pt idx="263">
                  <c:v>45735</c:v>
                </c:pt>
                <c:pt idx="264">
                  <c:v>45736</c:v>
                </c:pt>
                <c:pt idx="265">
                  <c:v>45737</c:v>
                </c:pt>
                <c:pt idx="266">
                  <c:v>45741</c:v>
                </c:pt>
                <c:pt idx="267">
                  <c:v>45742</c:v>
                </c:pt>
                <c:pt idx="268">
                  <c:v>45743</c:v>
                </c:pt>
                <c:pt idx="269">
                  <c:v>45744</c:v>
                </c:pt>
                <c:pt idx="270">
                  <c:v>45748</c:v>
                </c:pt>
                <c:pt idx="271">
                  <c:v>45749</c:v>
                </c:pt>
                <c:pt idx="272">
                  <c:v>45750</c:v>
                </c:pt>
                <c:pt idx="273">
                  <c:v>45751</c:v>
                </c:pt>
                <c:pt idx="274">
                  <c:v>45755</c:v>
                </c:pt>
                <c:pt idx="275">
                  <c:v>45756</c:v>
                </c:pt>
                <c:pt idx="276">
                  <c:v>45757</c:v>
                </c:pt>
                <c:pt idx="277">
                  <c:v>45758</c:v>
                </c:pt>
                <c:pt idx="278">
                  <c:v>45762</c:v>
                </c:pt>
                <c:pt idx="279">
                  <c:v>45763</c:v>
                </c:pt>
                <c:pt idx="280">
                  <c:v>45764</c:v>
                </c:pt>
                <c:pt idx="281">
                  <c:v>45769</c:v>
                </c:pt>
                <c:pt idx="282">
                  <c:v>45770</c:v>
                </c:pt>
                <c:pt idx="283">
                  <c:v>45771</c:v>
                </c:pt>
                <c:pt idx="284">
                  <c:v>45772</c:v>
                </c:pt>
                <c:pt idx="285">
                  <c:v>45776</c:v>
                </c:pt>
                <c:pt idx="286">
                  <c:v>45777</c:v>
                </c:pt>
                <c:pt idx="287">
                  <c:v>45778</c:v>
                </c:pt>
                <c:pt idx="288">
                  <c:v>45783</c:v>
                </c:pt>
                <c:pt idx="289">
                  <c:v>45784</c:v>
                </c:pt>
                <c:pt idx="290">
                  <c:v>45785</c:v>
                </c:pt>
                <c:pt idx="291">
                  <c:v>45790</c:v>
                </c:pt>
                <c:pt idx="292">
                  <c:v>45791</c:v>
                </c:pt>
                <c:pt idx="293">
                  <c:v>45792</c:v>
                </c:pt>
                <c:pt idx="294">
                  <c:v>45793</c:v>
                </c:pt>
                <c:pt idx="295">
                  <c:v>45797</c:v>
                </c:pt>
                <c:pt idx="296">
                  <c:v>45798</c:v>
                </c:pt>
                <c:pt idx="297">
                  <c:v>45799</c:v>
                </c:pt>
                <c:pt idx="298">
                  <c:v>45800</c:v>
                </c:pt>
                <c:pt idx="299">
                  <c:v>45804</c:v>
                </c:pt>
                <c:pt idx="300">
                  <c:v>45805</c:v>
                </c:pt>
                <c:pt idx="301">
                  <c:v>45806</c:v>
                </c:pt>
                <c:pt idx="302">
                  <c:v>45807</c:v>
                </c:pt>
                <c:pt idx="303">
                  <c:v>45811</c:v>
                </c:pt>
                <c:pt idx="304">
                  <c:v>45812</c:v>
                </c:pt>
                <c:pt idx="305">
                  <c:v>45813</c:v>
                </c:pt>
                <c:pt idx="306">
                  <c:v>45814</c:v>
                </c:pt>
                <c:pt idx="307">
                  <c:v>45818</c:v>
                </c:pt>
                <c:pt idx="308">
                  <c:v>45819</c:v>
                </c:pt>
                <c:pt idx="309">
                  <c:v>45820</c:v>
                </c:pt>
                <c:pt idx="310">
                  <c:v>45825</c:v>
                </c:pt>
                <c:pt idx="311">
                  <c:v>45826</c:v>
                </c:pt>
                <c:pt idx="312">
                  <c:v>45828</c:v>
                </c:pt>
                <c:pt idx="313">
                  <c:v>45832</c:v>
                </c:pt>
                <c:pt idx="314">
                  <c:v>45833</c:v>
                </c:pt>
                <c:pt idx="315">
                  <c:v>45834</c:v>
                </c:pt>
                <c:pt idx="316">
                  <c:v>45835</c:v>
                </c:pt>
                <c:pt idx="317">
                  <c:v>45839</c:v>
                </c:pt>
                <c:pt idx="318">
                  <c:v>45840</c:v>
                </c:pt>
                <c:pt idx="319">
                  <c:v>45841</c:v>
                </c:pt>
                <c:pt idx="320">
                  <c:v>45846</c:v>
                </c:pt>
                <c:pt idx="321">
                  <c:v>45847</c:v>
                </c:pt>
                <c:pt idx="322">
                  <c:v>45848</c:v>
                </c:pt>
                <c:pt idx="323">
                  <c:v>45849</c:v>
                </c:pt>
                <c:pt idx="324">
                  <c:v>45853</c:v>
                </c:pt>
                <c:pt idx="325">
                  <c:v>45854</c:v>
                </c:pt>
                <c:pt idx="326">
                  <c:v>45855</c:v>
                </c:pt>
                <c:pt idx="327">
                  <c:v>45856</c:v>
                </c:pt>
                <c:pt idx="328">
                  <c:v>45860</c:v>
                </c:pt>
                <c:pt idx="329">
                  <c:v>45861</c:v>
                </c:pt>
                <c:pt idx="330">
                  <c:v>45862</c:v>
                </c:pt>
                <c:pt idx="331">
                  <c:v>45863</c:v>
                </c:pt>
                <c:pt idx="332">
                  <c:v>45867</c:v>
                </c:pt>
                <c:pt idx="333">
                  <c:v>45868</c:v>
                </c:pt>
                <c:pt idx="334">
                  <c:v>45869</c:v>
                </c:pt>
                <c:pt idx="335">
                  <c:v>45870</c:v>
                </c:pt>
                <c:pt idx="336">
                  <c:v>45874</c:v>
                </c:pt>
                <c:pt idx="337">
                  <c:v>45875</c:v>
                </c:pt>
                <c:pt idx="338">
                  <c:v>45876</c:v>
                </c:pt>
                <c:pt idx="339">
                  <c:v>45877</c:v>
                </c:pt>
                <c:pt idx="340">
                  <c:v>45881</c:v>
                </c:pt>
                <c:pt idx="341">
                  <c:v>45882</c:v>
                </c:pt>
                <c:pt idx="342">
                  <c:v>45883</c:v>
                </c:pt>
                <c:pt idx="343">
                  <c:v>45884</c:v>
                </c:pt>
                <c:pt idx="344">
                  <c:v>45888</c:v>
                </c:pt>
                <c:pt idx="345">
                  <c:v>45889</c:v>
                </c:pt>
                <c:pt idx="346">
                  <c:v>45890</c:v>
                </c:pt>
                <c:pt idx="347">
                  <c:v>45891</c:v>
                </c:pt>
                <c:pt idx="348">
                  <c:v>45895</c:v>
                </c:pt>
                <c:pt idx="349">
                  <c:v>45896</c:v>
                </c:pt>
                <c:pt idx="350">
                  <c:v>45897</c:v>
                </c:pt>
                <c:pt idx="351">
                  <c:v>45898</c:v>
                </c:pt>
                <c:pt idx="352">
                  <c:v>45902</c:v>
                </c:pt>
                <c:pt idx="353">
                  <c:v>45903</c:v>
                </c:pt>
                <c:pt idx="354">
                  <c:v>45904</c:v>
                </c:pt>
                <c:pt idx="355">
                  <c:v>45905</c:v>
                </c:pt>
                <c:pt idx="356">
                  <c:v>45909</c:v>
                </c:pt>
                <c:pt idx="357">
                  <c:v>45910</c:v>
                </c:pt>
                <c:pt idx="358">
                  <c:v>45911</c:v>
                </c:pt>
                <c:pt idx="359">
                  <c:v>45912</c:v>
                </c:pt>
                <c:pt idx="360">
                  <c:v>45916</c:v>
                </c:pt>
                <c:pt idx="361">
                  <c:v>45917</c:v>
                </c:pt>
                <c:pt idx="362">
                  <c:v>45918</c:v>
                </c:pt>
                <c:pt idx="363">
                  <c:v>45919</c:v>
                </c:pt>
                <c:pt idx="364">
                  <c:v>45923</c:v>
                </c:pt>
                <c:pt idx="365">
                  <c:v>45924</c:v>
                </c:pt>
                <c:pt idx="366">
                  <c:v>45925</c:v>
                </c:pt>
                <c:pt idx="367">
                  <c:v>45926</c:v>
                </c:pt>
                <c:pt idx="368">
                  <c:v>45930</c:v>
                </c:pt>
              </c:numCache>
            </c:numRef>
          </c:cat>
          <c:val>
            <c:numRef>
              <c:f>'Log Returns'!$Z$3:$Z$371</c:f>
              <c:numCache>
                <c:formatCode>0.00%</c:formatCode>
                <c:ptCount val="369"/>
                <c:pt idx="0">
                  <c:v>2.6105649892895197E-2</c:v>
                </c:pt>
                <c:pt idx="1">
                  <c:v>2.1360269913704918E-2</c:v>
                </c:pt>
                <c:pt idx="2">
                  <c:v>3.0375362728969207E-2</c:v>
                </c:pt>
                <c:pt idx="3">
                  <c:v>2.9036017049909532E-2</c:v>
                </c:pt>
                <c:pt idx="4">
                  <c:v>-1.2353166558559711E-2</c:v>
                </c:pt>
                <c:pt idx="5">
                  <c:v>1.7113110434168416E-3</c:v>
                </c:pt>
                <c:pt idx="6">
                  <c:v>1.5034640946792802E-2</c:v>
                </c:pt>
                <c:pt idx="7">
                  <c:v>3.7346827857018851E-2</c:v>
                </c:pt>
                <c:pt idx="8">
                  <c:v>-1.0313366451777941E-3</c:v>
                </c:pt>
                <c:pt idx="9">
                  <c:v>3.4695580405188206E-2</c:v>
                </c:pt>
                <c:pt idx="10">
                  <c:v>1.8375992963494313E-2</c:v>
                </c:pt>
                <c:pt idx="11">
                  <c:v>5.6769583620560865E-2</c:v>
                </c:pt>
                <c:pt idx="12">
                  <c:v>6.0173392867304665E-2</c:v>
                </c:pt>
                <c:pt idx="13">
                  <c:v>0.13873778572141782</c:v>
                </c:pt>
                <c:pt idx="14">
                  <c:v>0.15192239350887929</c:v>
                </c:pt>
                <c:pt idx="15">
                  <c:v>8.2939152996272608E-2</c:v>
                </c:pt>
                <c:pt idx="16">
                  <c:v>4.832425329267856E-2</c:v>
                </c:pt>
                <c:pt idx="17">
                  <c:v>5.4858224387408783E-2</c:v>
                </c:pt>
                <c:pt idx="18">
                  <c:v>2.7288330276040738E-2</c:v>
                </c:pt>
                <c:pt idx="19">
                  <c:v>5.3824982178506578E-2</c:v>
                </c:pt>
                <c:pt idx="20">
                  <c:v>3.8520413027350452E-2</c:v>
                </c:pt>
                <c:pt idx="21">
                  <c:v>3.4533009446956302E-2</c:v>
                </c:pt>
                <c:pt idx="22">
                  <c:v>1.7332982695415694E-2</c:v>
                </c:pt>
                <c:pt idx="23">
                  <c:v>-1.3410331116591156E-2</c:v>
                </c:pt>
                <c:pt idx="24">
                  <c:v>2.8695304843913565E-2</c:v>
                </c:pt>
                <c:pt idx="25">
                  <c:v>8.4603904851532435E-2</c:v>
                </c:pt>
                <c:pt idx="26">
                  <c:v>5.9435011618847088E-2</c:v>
                </c:pt>
                <c:pt idx="27">
                  <c:v>8.8150126507475654E-2</c:v>
                </c:pt>
                <c:pt idx="28">
                  <c:v>8.7451810582035716E-2</c:v>
                </c:pt>
                <c:pt idx="29">
                  <c:v>8.7196995507609565E-2</c:v>
                </c:pt>
                <c:pt idx="30">
                  <c:v>7.5308031502249143E-2</c:v>
                </c:pt>
                <c:pt idx="31">
                  <c:v>8.1453516971330214E-2</c:v>
                </c:pt>
                <c:pt idx="32">
                  <c:v>5.5112425650649791E-2</c:v>
                </c:pt>
                <c:pt idx="33">
                  <c:v>6.4922135739623243E-2</c:v>
                </c:pt>
                <c:pt idx="34">
                  <c:v>4.0764831384193095E-2</c:v>
                </c:pt>
                <c:pt idx="35">
                  <c:v>3.6496240082485261E-2</c:v>
                </c:pt>
                <c:pt idx="36">
                  <c:v>-1.4730034091693709E-2</c:v>
                </c:pt>
                <c:pt idx="37">
                  <c:v>-2.5927722313282157E-2</c:v>
                </c:pt>
                <c:pt idx="38">
                  <c:v>1.0669204452192476E-2</c:v>
                </c:pt>
                <c:pt idx="39">
                  <c:v>2.5359889784045121E-2</c:v>
                </c:pt>
                <c:pt idx="40">
                  <c:v>3.5106052911674991E-2</c:v>
                </c:pt>
                <c:pt idx="41">
                  <c:v>2.5226348345647298E-2</c:v>
                </c:pt>
                <c:pt idx="42">
                  <c:v>1.5464419582135553E-3</c:v>
                </c:pt>
                <c:pt idx="43">
                  <c:v>2.897904944300235E-2</c:v>
                </c:pt>
                <c:pt idx="44">
                  <c:v>2.4140649922603119E-2</c:v>
                </c:pt>
                <c:pt idx="45">
                  <c:v>-1.5179699414429402E-2</c:v>
                </c:pt>
                <c:pt idx="46">
                  <c:v>1.2209750413619835E-2</c:v>
                </c:pt>
                <c:pt idx="47">
                  <c:v>9.7494772873129118E-2</c:v>
                </c:pt>
                <c:pt idx="48">
                  <c:v>9.2820060114145772E-2</c:v>
                </c:pt>
                <c:pt idx="49">
                  <c:v>0.11962580593422444</c:v>
                </c:pt>
                <c:pt idx="50">
                  <c:v>0.10789234656823549</c:v>
                </c:pt>
                <c:pt idx="51">
                  <c:v>0.1376698265210114</c:v>
                </c:pt>
                <c:pt idx="52">
                  <c:v>0.11230622424894098</c:v>
                </c:pt>
                <c:pt idx="53">
                  <c:v>0.14951897073301063</c:v>
                </c:pt>
                <c:pt idx="54">
                  <c:v>0.15493907045962332</c:v>
                </c:pt>
                <c:pt idx="55">
                  <c:v>0.13773031712674447</c:v>
                </c:pt>
                <c:pt idx="56">
                  <c:v>0.11427373050618025</c:v>
                </c:pt>
                <c:pt idx="57">
                  <c:v>0.12603727696343484</c:v>
                </c:pt>
                <c:pt idx="58">
                  <c:v>0.15708520187314826</c:v>
                </c:pt>
                <c:pt idx="59">
                  <c:v>0.15309908359362129</c:v>
                </c:pt>
                <c:pt idx="60">
                  <c:v>0.13061925163662874</c:v>
                </c:pt>
                <c:pt idx="61">
                  <c:v>0.11210648589021209</c:v>
                </c:pt>
                <c:pt idx="62">
                  <c:v>0.15856915868000199</c:v>
                </c:pt>
                <c:pt idx="63">
                  <c:v>0.12536838832903105</c:v>
                </c:pt>
                <c:pt idx="64">
                  <c:v>2.5730145500151992E-2</c:v>
                </c:pt>
                <c:pt idx="65">
                  <c:v>2.4539270564518559E-2</c:v>
                </c:pt>
                <c:pt idx="66">
                  <c:v>3.2431503658736247E-2</c:v>
                </c:pt>
                <c:pt idx="67">
                  <c:v>2.7506058503194965E-2</c:v>
                </c:pt>
                <c:pt idx="68">
                  <c:v>-1.5636213371347588E-3</c:v>
                </c:pt>
                <c:pt idx="69">
                  <c:v>4.3705491310819633E-2</c:v>
                </c:pt>
                <c:pt idx="70">
                  <c:v>4.8153758153809553E-2</c:v>
                </c:pt>
                <c:pt idx="71">
                  <c:v>2.9076874468143464E-2</c:v>
                </c:pt>
                <c:pt idx="72">
                  <c:v>3.8735985580089644E-2</c:v>
                </c:pt>
                <c:pt idx="73">
                  <c:v>6.2139443578433678E-2</c:v>
                </c:pt>
                <c:pt idx="74">
                  <c:v>5.8799797274051033E-2</c:v>
                </c:pt>
                <c:pt idx="75">
                  <c:v>1.8974337068930945E-2</c:v>
                </c:pt>
                <c:pt idx="76">
                  <c:v>1.8999572501296691E-2</c:v>
                </c:pt>
                <c:pt idx="77">
                  <c:v>3.498183172072121E-2</c:v>
                </c:pt>
                <c:pt idx="78">
                  <c:v>4.680095208605467E-2</c:v>
                </c:pt>
                <c:pt idx="79">
                  <c:v>2.657511190923198E-2</c:v>
                </c:pt>
                <c:pt idx="80">
                  <c:v>4.1596323773572627E-2</c:v>
                </c:pt>
                <c:pt idx="81">
                  <c:v>4.4486721288622078E-2</c:v>
                </c:pt>
                <c:pt idx="82">
                  <c:v>7.6985283123221726E-2</c:v>
                </c:pt>
                <c:pt idx="83">
                  <c:v>7.3328962164737582E-2</c:v>
                </c:pt>
                <c:pt idx="84">
                  <c:v>8.0460892676845391E-2</c:v>
                </c:pt>
                <c:pt idx="85">
                  <c:v>0.10322728997788645</c:v>
                </c:pt>
                <c:pt idx="86">
                  <c:v>8.3588816419169543E-2</c:v>
                </c:pt>
                <c:pt idx="87">
                  <c:v>4.7329439472701441E-2</c:v>
                </c:pt>
                <c:pt idx="88">
                  <c:v>6.483732977455664E-2</c:v>
                </c:pt>
                <c:pt idx="89">
                  <c:v>4.3833544004430285E-2</c:v>
                </c:pt>
                <c:pt idx="90">
                  <c:v>9.5057192548701939E-5</c:v>
                </c:pt>
                <c:pt idx="91">
                  <c:v>1.3858050661961245E-2</c:v>
                </c:pt>
                <c:pt idx="92">
                  <c:v>1.6597283769763105E-3</c:v>
                </c:pt>
                <c:pt idx="93">
                  <c:v>-2.9228296373508343E-2</c:v>
                </c:pt>
                <c:pt idx="94">
                  <c:v>-5.9663587690035212E-3</c:v>
                </c:pt>
                <c:pt idx="95">
                  <c:v>2.5980856271137821E-2</c:v>
                </c:pt>
                <c:pt idx="96">
                  <c:v>3.3029142767854208E-2</c:v>
                </c:pt>
                <c:pt idx="97">
                  <c:v>1.491320034368529E-2</c:v>
                </c:pt>
                <c:pt idx="98">
                  <c:v>4.5294697258390311E-2</c:v>
                </c:pt>
                <c:pt idx="99">
                  <c:v>3.4332371767717049E-3</c:v>
                </c:pt>
                <c:pt idx="100">
                  <c:v>-1.1564037885309682E-2</c:v>
                </c:pt>
                <c:pt idx="101">
                  <c:v>-2.8739776085761108E-2</c:v>
                </c:pt>
                <c:pt idx="102">
                  <c:v>-4.8215895694691875E-2</c:v>
                </c:pt>
                <c:pt idx="103">
                  <c:v>-4.9400457989040983E-2</c:v>
                </c:pt>
                <c:pt idx="104">
                  <c:v>-3.5615928949969469E-2</c:v>
                </c:pt>
                <c:pt idx="105">
                  <c:v>-4.3449251599204E-2</c:v>
                </c:pt>
                <c:pt idx="106">
                  <c:v>-3.5668940289706547E-2</c:v>
                </c:pt>
                <c:pt idx="107">
                  <c:v>-1.7021058283118212E-2</c:v>
                </c:pt>
                <c:pt idx="108">
                  <c:v>-3.9289798993247152E-2</c:v>
                </c:pt>
                <c:pt idx="109">
                  <c:v>-2.8849822021044393E-2</c:v>
                </c:pt>
                <c:pt idx="110">
                  <c:v>-1.400833184370235E-2</c:v>
                </c:pt>
                <c:pt idx="111">
                  <c:v>-3.1929286238979004E-2</c:v>
                </c:pt>
                <c:pt idx="112">
                  <c:v>-6.3298655391718486E-2</c:v>
                </c:pt>
                <c:pt idx="113">
                  <c:v>-4.865582307064082E-2</c:v>
                </c:pt>
                <c:pt idx="114">
                  <c:v>-4.6147833196795822E-2</c:v>
                </c:pt>
                <c:pt idx="115">
                  <c:v>-4.3350382829737057E-2</c:v>
                </c:pt>
                <c:pt idx="116">
                  <c:v>-2.9877348421635648E-2</c:v>
                </c:pt>
                <c:pt idx="117">
                  <c:v>-4.7706919515155155E-2</c:v>
                </c:pt>
                <c:pt idx="118">
                  <c:v>-2.896160390445247E-2</c:v>
                </c:pt>
                <c:pt idx="119">
                  <c:v>-8.8120589853912398E-2</c:v>
                </c:pt>
                <c:pt idx="120">
                  <c:v>-2.7629867440135771E-2</c:v>
                </c:pt>
                <c:pt idx="121">
                  <c:v>-1.6771981930226436E-2</c:v>
                </c:pt>
                <c:pt idx="122">
                  <c:v>3.4255416928971945E-2</c:v>
                </c:pt>
                <c:pt idx="123">
                  <c:v>6.2960613088268835E-2</c:v>
                </c:pt>
                <c:pt idx="124">
                  <c:v>1.628878054978786E-2</c:v>
                </c:pt>
                <c:pt idx="125">
                  <c:v>8.1223096582043505E-2</c:v>
                </c:pt>
                <c:pt idx="126">
                  <c:v>8.2728159603602386E-2</c:v>
                </c:pt>
                <c:pt idx="127">
                  <c:v>0.1066026023762101</c:v>
                </c:pt>
                <c:pt idx="128">
                  <c:v>9.2135027546156115E-2</c:v>
                </c:pt>
                <c:pt idx="129">
                  <c:v>8.8689253601356474E-2</c:v>
                </c:pt>
                <c:pt idx="130">
                  <c:v>4.2837664243467653E-2</c:v>
                </c:pt>
                <c:pt idx="131">
                  <c:v>4.5075720133999422E-2</c:v>
                </c:pt>
                <c:pt idx="132">
                  <c:v>1.7031752573074113E-2</c:v>
                </c:pt>
                <c:pt idx="133">
                  <c:v>-2.7866784360679442E-3</c:v>
                </c:pt>
                <c:pt idx="134">
                  <c:v>-8.8051299697148981E-4</c:v>
                </c:pt>
                <c:pt idx="135">
                  <c:v>-1.1528063695739615E-2</c:v>
                </c:pt>
                <c:pt idx="136">
                  <c:v>6.2152738915063302E-2</c:v>
                </c:pt>
                <c:pt idx="137">
                  <c:v>-2.2826003055998818E-2</c:v>
                </c:pt>
                <c:pt idx="138">
                  <c:v>-4.4911509907459173E-2</c:v>
                </c:pt>
                <c:pt idx="139">
                  <c:v>-8.0719432218896561E-2</c:v>
                </c:pt>
                <c:pt idx="140">
                  <c:v>-9.9446877736426714E-2</c:v>
                </c:pt>
                <c:pt idx="141">
                  <c:v>-1.7033503321569124E-2</c:v>
                </c:pt>
                <c:pt idx="142">
                  <c:v>-9.6704538618489835E-2</c:v>
                </c:pt>
                <c:pt idx="143">
                  <c:v>-0.18824830152864327</c:v>
                </c:pt>
                <c:pt idx="144">
                  <c:v>-0.24782970965434084</c:v>
                </c:pt>
                <c:pt idx="145">
                  <c:v>-0.23734105253436052</c:v>
                </c:pt>
                <c:pt idx="146">
                  <c:v>-0.21004085367700734</c:v>
                </c:pt>
                <c:pt idx="147">
                  <c:v>-0.17044826054607362</c:v>
                </c:pt>
                <c:pt idx="148">
                  <c:v>-0.11120455878016303</c:v>
                </c:pt>
                <c:pt idx="149">
                  <c:v>-7.2628260952937451E-2</c:v>
                </c:pt>
                <c:pt idx="150">
                  <c:v>-3.7262018072479947E-2</c:v>
                </c:pt>
                <c:pt idx="151">
                  <c:v>-2.9073108914308348E-2</c:v>
                </c:pt>
                <c:pt idx="152">
                  <c:v>-4.6842719626777616E-3</c:v>
                </c:pt>
                <c:pt idx="153">
                  <c:v>-1.7245406260215552E-3</c:v>
                </c:pt>
                <c:pt idx="154">
                  <c:v>2.2697864527997942E-2</c:v>
                </c:pt>
                <c:pt idx="155">
                  <c:v>3.7548372744617586E-2</c:v>
                </c:pt>
                <c:pt idx="156">
                  <c:v>1.9106113938788985E-2</c:v>
                </c:pt>
                <c:pt idx="157">
                  <c:v>-6.5753785924586071E-3</c:v>
                </c:pt>
                <c:pt idx="158">
                  <c:v>-2.5250308437762898E-2</c:v>
                </c:pt>
                <c:pt idx="159">
                  <c:v>2.9502245427013067E-2</c:v>
                </c:pt>
                <c:pt idx="160">
                  <c:v>9.6534643424563457E-2</c:v>
                </c:pt>
                <c:pt idx="161">
                  <c:v>0.11026947064791069</c:v>
                </c:pt>
                <c:pt idx="162">
                  <c:v>0.13207741535873435</c:v>
                </c:pt>
                <c:pt idx="163">
                  <c:v>7.5863479297762035E-2</c:v>
                </c:pt>
                <c:pt idx="164">
                  <c:v>0.11603882237326993</c:v>
                </c:pt>
                <c:pt idx="165">
                  <c:v>9.3478429865703636E-2</c:v>
                </c:pt>
                <c:pt idx="166">
                  <c:v>7.9564520856422252E-2</c:v>
                </c:pt>
                <c:pt idx="167">
                  <c:v>6.109249352136982E-2</c:v>
                </c:pt>
                <c:pt idx="168">
                  <c:v>8.0058458936566601E-2</c:v>
                </c:pt>
                <c:pt idx="169">
                  <c:v>6.2188822551151726E-2</c:v>
                </c:pt>
                <c:pt idx="170">
                  <c:v>6.3484501219078421E-2</c:v>
                </c:pt>
                <c:pt idx="171">
                  <c:v>9.5143108868482928E-2</c:v>
                </c:pt>
                <c:pt idx="172">
                  <c:v>0.10899472483055714</c:v>
                </c:pt>
                <c:pt idx="173">
                  <c:v>0.11804918271170867</c:v>
                </c:pt>
                <c:pt idx="174">
                  <c:v>0.12248657136831582</c:v>
                </c:pt>
                <c:pt idx="175">
                  <c:v>9.8560924576632222E-2</c:v>
                </c:pt>
                <c:pt idx="176">
                  <c:v>5.5609636669254545E-2</c:v>
                </c:pt>
                <c:pt idx="177">
                  <c:v>8.3772765642654526E-2</c:v>
                </c:pt>
                <c:pt idx="178">
                  <c:v>0.11298153488560173</c:v>
                </c:pt>
                <c:pt idx="179">
                  <c:v>0.1136360687021057</c:v>
                </c:pt>
                <c:pt idx="180">
                  <c:v>0.13251744952583919</c:v>
                </c:pt>
                <c:pt idx="181">
                  <c:v>9.2210476454406679E-2</c:v>
                </c:pt>
                <c:pt idx="182">
                  <c:v>7.3557991599727007E-2</c:v>
                </c:pt>
                <c:pt idx="183">
                  <c:v>7.3090892938154794E-2</c:v>
                </c:pt>
                <c:pt idx="184">
                  <c:v>5.9762037880859348E-2</c:v>
                </c:pt>
                <c:pt idx="185">
                  <c:v>6.2467200415974734E-2</c:v>
                </c:pt>
                <c:pt idx="186">
                  <c:v>6.7672999762931549E-2</c:v>
                </c:pt>
                <c:pt idx="187">
                  <c:v>5.3392096240231751E-2</c:v>
                </c:pt>
                <c:pt idx="188">
                  <c:v>2.6016760683090619E-2</c:v>
                </c:pt>
                <c:pt idx="189">
                  <c:v>-1.0109981061054802E-2</c:v>
                </c:pt>
                <c:pt idx="190">
                  <c:v>7.3899445443616997E-3</c:v>
                </c:pt>
                <c:pt idx="191">
                  <c:v>2.8458459421305426E-2</c:v>
                </c:pt>
                <c:pt idx="192">
                  <c:v>6.5972847530918088E-2</c:v>
                </c:pt>
                <c:pt idx="193">
                  <c:v>8.3314342434549674E-2</c:v>
                </c:pt>
                <c:pt idx="194">
                  <c:v>4.7651801284406783E-2</c:v>
                </c:pt>
                <c:pt idx="195">
                  <c:v>0.11041351546281299</c:v>
                </c:pt>
                <c:pt idx="196">
                  <c:v>0.13605676507043496</c:v>
                </c:pt>
                <c:pt idx="197">
                  <c:v>0.1616131787788373</c:v>
                </c:pt>
                <c:pt idx="198">
                  <c:v>0.13736527013283667</c:v>
                </c:pt>
                <c:pt idx="199">
                  <c:v>0.12299867466719498</c:v>
                </c:pt>
                <c:pt idx="200">
                  <c:v>0.13299041355285507</c:v>
                </c:pt>
                <c:pt idx="201">
                  <c:v>0.1426197637796171</c:v>
                </c:pt>
                <c:pt idx="202">
                  <c:v>0.10122867925358033</c:v>
                </c:pt>
                <c:pt idx="203">
                  <c:v>0.11441201610972862</c:v>
                </c:pt>
                <c:pt idx="204">
                  <c:v>0.10019281068236094</c:v>
                </c:pt>
                <c:pt idx="205">
                  <c:v>8.6790064876244008E-2</c:v>
                </c:pt>
                <c:pt idx="206">
                  <c:v>0.10647698504013654</c:v>
                </c:pt>
                <c:pt idx="207">
                  <c:v>0.18048350680397057</c:v>
                </c:pt>
                <c:pt idx="208">
                  <c:v>0.17358232535445772</c:v>
                </c:pt>
                <c:pt idx="209">
                  <c:v>0.20518525809881571</c:v>
                </c:pt>
                <c:pt idx="210">
                  <c:v>0.19846879812964188</c:v>
                </c:pt>
                <c:pt idx="211">
                  <c:v>0.24728583986695307</c:v>
                </c:pt>
                <c:pt idx="212">
                  <c:v>0.17992557111798188</c:v>
                </c:pt>
                <c:pt idx="213">
                  <c:v>0.1448352116841374</c:v>
                </c:pt>
                <c:pt idx="214">
                  <c:v>8.0595683751103292E-2</c:v>
                </c:pt>
                <c:pt idx="215">
                  <c:v>0.12059212794148738</c:v>
                </c:pt>
                <c:pt idx="216">
                  <c:v>0.14453295986301196</c:v>
                </c:pt>
                <c:pt idx="217">
                  <c:v>0.11992384007449672</c:v>
                </c:pt>
                <c:pt idx="218">
                  <c:v>0.13412336563626043</c:v>
                </c:pt>
                <c:pt idx="219">
                  <c:v>0.12411239266621325</c:v>
                </c:pt>
                <c:pt idx="220">
                  <c:v>0.11532040507958469</c:v>
                </c:pt>
                <c:pt idx="221">
                  <c:v>0.13641712218690083</c:v>
                </c:pt>
                <c:pt idx="222">
                  <c:v>0.15758042322562252</c:v>
                </c:pt>
                <c:pt idx="223">
                  <c:v>0.13070005214938482</c:v>
                </c:pt>
                <c:pt idx="224">
                  <c:v>2.8722595290237879E-2</c:v>
                </c:pt>
                <c:pt idx="225">
                  <c:v>3.5471731257241047E-2</c:v>
                </c:pt>
                <c:pt idx="226">
                  <c:v>-1.836302005505765E-2</c:v>
                </c:pt>
                <c:pt idx="227">
                  <c:v>9.8862075839054285E-3</c:v>
                </c:pt>
                <c:pt idx="228">
                  <c:v>-2.095368219557503E-2</c:v>
                </c:pt>
                <c:pt idx="229">
                  <c:v>6.1407960081930604E-3</c:v>
                </c:pt>
                <c:pt idx="230">
                  <c:v>2.1920168058184807E-3</c:v>
                </c:pt>
                <c:pt idx="231">
                  <c:v>4.8892200814069767E-2</c:v>
                </c:pt>
                <c:pt idx="232">
                  <c:v>4.492531876156264E-3</c:v>
                </c:pt>
                <c:pt idx="233">
                  <c:v>-1.5890432849621751E-2</c:v>
                </c:pt>
                <c:pt idx="234">
                  <c:v>-2.1912807650634383E-2</c:v>
                </c:pt>
                <c:pt idx="235">
                  <c:v>-2.3972068712450986E-2</c:v>
                </c:pt>
                <c:pt idx="236">
                  <c:v>1.2451473109982241E-2</c:v>
                </c:pt>
                <c:pt idx="237">
                  <c:v>1.4929816395494941E-2</c:v>
                </c:pt>
                <c:pt idx="238">
                  <c:v>3.9238735607364017E-2</c:v>
                </c:pt>
                <c:pt idx="239">
                  <c:v>-1.7510215327292704E-4</c:v>
                </c:pt>
                <c:pt idx="240">
                  <c:v>3.4828750229689898E-2</c:v>
                </c:pt>
                <c:pt idx="241">
                  <c:v>1.9894496442129421E-4</c:v>
                </c:pt>
                <c:pt idx="242">
                  <c:v>5.8495497894317985E-3</c:v>
                </c:pt>
                <c:pt idx="243">
                  <c:v>-1.9580506399414051E-2</c:v>
                </c:pt>
                <c:pt idx="244">
                  <c:v>-6.4215128527586901E-2</c:v>
                </c:pt>
                <c:pt idx="245">
                  <c:v>-8.5957231143949792E-2</c:v>
                </c:pt>
                <c:pt idx="246">
                  <c:v>-0.10989170732627143</c:v>
                </c:pt>
                <c:pt idx="247">
                  <c:v>-0.12781614371694638</c:v>
                </c:pt>
                <c:pt idx="248">
                  <c:v>-0.15290580086194727</c:v>
                </c:pt>
                <c:pt idx="249">
                  <c:v>-0.18811684701030562</c:v>
                </c:pt>
                <c:pt idx="250">
                  <c:v>-0.21502083985441139</c:v>
                </c:pt>
                <c:pt idx="251">
                  <c:v>-0.21969445865804049</c:v>
                </c:pt>
                <c:pt idx="252">
                  <c:v>-0.25837586342436597</c:v>
                </c:pt>
                <c:pt idx="253">
                  <c:v>-0.2113580381520922</c:v>
                </c:pt>
                <c:pt idx="254">
                  <c:v>-0.2473787930316956</c:v>
                </c:pt>
                <c:pt idx="255">
                  <c:v>-0.26313814595921692</c:v>
                </c:pt>
                <c:pt idx="256">
                  <c:v>-0.25568912703131991</c:v>
                </c:pt>
                <c:pt idx="257">
                  <c:v>-0.27167911201333877</c:v>
                </c:pt>
                <c:pt idx="258">
                  <c:v>-0.24531614673507623</c:v>
                </c:pt>
                <c:pt idx="259">
                  <c:v>-0.268800506126401</c:v>
                </c:pt>
                <c:pt idx="260">
                  <c:v>-0.26687767523483896</c:v>
                </c:pt>
                <c:pt idx="261">
                  <c:v>-0.2339636540730215</c:v>
                </c:pt>
                <c:pt idx="262">
                  <c:v>-0.24731808788466478</c:v>
                </c:pt>
                <c:pt idx="263">
                  <c:v>-0.26264196571874571</c:v>
                </c:pt>
                <c:pt idx="264">
                  <c:v>-0.24814618167387173</c:v>
                </c:pt>
                <c:pt idx="265">
                  <c:v>-0.19647459679403639</c:v>
                </c:pt>
                <c:pt idx="266">
                  <c:v>-0.10529941774152457</c:v>
                </c:pt>
                <c:pt idx="267">
                  <c:v>-0.10297016634438395</c:v>
                </c:pt>
                <c:pt idx="268">
                  <c:v>-9.0910680506206751E-2</c:v>
                </c:pt>
                <c:pt idx="269">
                  <c:v>-0.10451266968966215</c:v>
                </c:pt>
                <c:pt idx="270">
                  <c:v>-0.12493693125478335</c:v>
                </c:pt>
                <c:pt idx="271">
                  <c:v>-8.9282579904864517E-2</c:v>
                </c:pt>
                <c:pt idx="272">
                  <c:v>-0.20919714103491485</c:v>
                </c:pt>
                <c:pt idx="273">
                  <c:v>-0.22223084840443305</c:v>
                </c:pt>
                <c:pt idx="274">
                  <c:v>-0.19339056181759087</c:v>
                </c:pt>
                <c:pt idx="275">
                  <c:v>-6.1954248526575634E-2</c:v>
                </c:pt>
                <c:pt idx="276">
                  <c:v>-9.8537694155795552E-2</c:v>
                </c:pt>
                <c:pt idx="277">
                  <c:v>-6.6335168405013578E-2</c:v>
                </c:pt>
                <c:pt idx="278">
                  <c:v>-0.14282655012903153</c:v>
                </c:pt>
                <c:pt idx="279">
                  <c:v>-0.1248841543006021</c:v>
                </c:pt>
                <c:pt idx="280">
                  <c:v>-0.11147643219842521</c:v>
                </c:pt>
                <c:pt idx="281">
                  <c:v>-0.14394957342308778</c:v>
                </c:pt>
                <c:pt idx="282">
                  <c:v>-0.11827830204786198</c:v>
                </c:pt>
                <c:pt idx="283">
                  <c:v>-0.11598900671131115</c:v>
                </c:pt>
                <c:pt idx="284">
                  <c:v>-7.8266189585951579E-2</c:v>
                </c:pt>
                <c:pt idx="285">
                  <c:v>-9.1810265863039101E-2</c:v>
                </c:pt>
                <c:pt idx="286">
                  <c:v>-7.1511033147930836E-2</c:v>
                </c:pt>
                <c:pt idx="287">
                  <c:v>-5.8256538707027045E-2</c:v>
                </c:pt>
                <c:pt idx="288">
                  <c:v>-9.3218468484774691E-2</c:v>
                </c:pt>
                <c:pt idx="289">
                  <c:v>1.2767629530327012E-2</c:v>
                </c:pt>
                <c:pt idx="290">
                  <c:v>7.3616540464977162E-2</c:v>
                </c:pt>
                <c:pt idx="291">
                  <c:v>0.15046235024434401</c:v>
                </c:pt>
                <c:pt idx="292">
                  <c:v>3.6282152503601894E-2</c:v>
                </c:pt>
                <c:pt idx="293">
                  <c:v>5.3526146883577333E-2</c:v>
                </c:pt>
                <c:pt idx="294">
                  <c:v>4.9329202333392996E-2</c:v>
                </c:pt>
                <c:pt idx="295">
                  <c:v>9.894051745472858E-2</c:v>
                </c:pt>
                <c:pt idx="296">
                  <c:v>0.11843995355211206</c:v>
                </c:pt>
                <c:pt idx="297">
                  <c:v>0.12771919132703161</c:v>
                </c:pt>
                <c:pt idx="298">
                  <c:v>0.13616297607262529</c:v>
                </c:pt>
                <c:pt idx="299">
                  <c:v>0.10930447024440387</c:v>
                </c:pt>
                <c:pt idx="300">
                  <c:v>5.90878666193249E-2</c:v>
                </c:pt>
                <c:pt idx="301">
                  <c:v>4.4682312861438561E-2</c:v>
                </c:pt>
                <c:pt idx="302">
                  <c:v>3.9562965551665719E-2</c:v>
                </c:pt>
                <c:pt idx="303">
                  <c:v>7.8966195173335363E-2</c:v>
                </c:pt>
                <c:pt idx="304">
                  <c:v>5.2841783947871965E-2</c:v>
                </c:pt>
                <c:pt idx="305">
                  <c:v>7.4159633461761743E-2</c:v>
                </c:pt>
                <c:pt idx="306">
                  <c:v>0.10080033493967247</c:v>
                </c:pt>
                <c:pt idx="307">
                  <c:v>0.10345752540583172</c:v>
                </c:pt>
                <c:pt idx="308">
                  <c:v>-2.0073134397471368E-2</c:v>
                </c:pt>
                <c:pt idx="309">
                  <c:v>-5.2738216445740406E-3</c:v>
                </c:pt>
                <c:pt idx="310">
                  <c:v>2.4326553416916738E-2</c:v>
                </c:pt>
                <c:pt idx="311">
                  <c:v>1.3030404261072199E-2</c:v>
                </c:pt>
                <c:pt idx="312">
                  <c:v>2.8761258908756543E-3</c:v>
                </c:pt>
                <c:pt idx="313">
                  <c:v>3.0896267343585086E-2</c:v>
                </c:pt>
                <c:pt idx="314">
                  <c:v>2.5592439414747568E-2</c:v>
                </c:pt>
                <c:pt idx="315">
                  <c:v>5.7694841776057201E-2</c:v>
                </c:pt>
                <c:pt idx="316">
                  <c:v>6.2209646500763376E-2</c:v>
                </c:pt>
                <c:pt idx="317">
                  <c:v>6.0298249545890012E-2</c:v>
                </c:pt>
                <c:pt idx="318">
                  <c:v>5.1839241073490888E-2</c:v>
                </c:pt>
                <c:pt idx="319">
                  <c:v>8.7947968900325538E-2</c:v>
                </c:pt>
                <c:pt idx="320">
                  <c:v>5.9051890240703141E-2</c:v>
                </c:pt>
                <c:pt idx="321">
                  <c:v>6.2531033622363841E-2</c:v>
                </c:pt>
                <c:pt idx="322">
                  <c:v>6.2532584327834762E-2</c:v>
                </c:pt>
                <c:pt idx="323">
                  <c:v>3.6631134571960815E-2</c:v>
                </c:pt>
                <c:pt idx="324">
                  <c:v>2.9448164632707323E-2</c:v>
                </c:pt>
                <c:pt idx="325">
                  <c:v>3.7592569206082373E-2</c:v>
                </c:pt>
                <c:pt idx="326">
                  <c:v>3.5385241009724934E-2</c:v>
                </c:pt>
                <c:pt idx="327">
                  <c:v>4.7211102872613118E-2</c:v>
                </c:pt>
                <c:pt idx="328">
                  <c:v>6.3065059710850496E-2</c:v>
                </c:pt>
                <c:pt idx="329">
                  <c:v>7.9931949833246405E-2</c:v>
                </c:pt>
                <c:pt idx="330">
                  <c:v>8.9499392069337547E-2</c:v>
                </c:pt>
                <c:pt idx="331">
                  <c:v>9.3798687788617399E-2</c:v>
                </c:pt>
                <c:pt idx="332">
                  <c:v>7.9533773026819965E-2</c:v>
                </c:pt>
                <c:pt idx="333">
                  <c:v>8.0364575999244292E-2</c:v>
                </c:pt>
                <c:pt idx="334">
                  <c:v>0.10131583407506238</c:v>
                </c:pt>
                <c:pt idx="335">
                  <c:v>1.2853809514745893E-4</c:v>
                </c:pt>
                <c:pt idx="336">
                  <c:v>-3.132173825224642E-2</c:v>
                </c:pt>
                <c:pt idx="337">
                  <c:v>3.0119337887809093E-2</c:v>
                </c:pt>
                <c:pt idx="338">
                  <c:v>2.8201062488853387E-2</c:v>
                </c:pt>
                <c:pt idx="339">
                  <c:v>1.7317974770297853E-2</c:v>
                </c:pt>
                <c:pt idx="340">
                  <c:v>6.4989074812424599E-3</c:v>
                </c:pt>
                <c:pt idx="341">
                  <c:v>1.1009026794044523E-2</c:v>
                </c:pt>
                <c:pt idx="342">
                  <c:v>5.5186642014723085E-2</c:v>
                </c:pt>
                <c:pt idx="343">
                  <c:v>5.4349317172043596E-2</c:v>
                </c:pt>
                <c:pt idx="344">
                  <c:v>3.6526478598603633E-2</c:v>
                </c:pt>
                <c:pt idx="345">
                  <c:v>9.2314145576314552E-3</c:v>
                </c:pt>
                <c:pt idx="346">
                  <c:v>-2.67154409228125E-3</c:v>
                </c:pt>
                <c:pt idx="347">
                  <c:v>8.069222108809419E-3</c:v>
                </c:pt>
                <c:pt idx="348">
                  <c:v>1.0973640417494464E-2</c:v>
                </c:pt>
                <c:pt idx="349">
                  <c:v>3.6347464234962232E-3</c:v>
                </c:pt>
                <c:pt idx="350">
                  <c:v>-1.5750570896251821E-2</c:v>
                </c:pt>
                <c:pt idx="351">
                  <c:v>-4.1102947178604299E-2</c:v>
                </c:pt>
                <c:pt idx="352">
                  <c:v>4.9501973097038361E-2</c:v>
                </c:pt>
                <c:pt idx="353">
                  <c:v>6.7178244450254956E-2</c:v>
                </c:pt>
                <c:pt idx="354">
                  <c:v>6.834394494051528E-2</c:v>
                </c:pt>
                <c:pt idx="355">
                  <c:v>5.4105662208953367E-2</c:v>
                </c:pt>
                <c:pt idx="356">
                  <c:v>0.10404561757269716</c:v>
                </c:pt>
                <c:pt idx="357">
                  <c:v>8.3119723904588549E-2</c:v>
                </c:pt>
                <c:pt idx="358">
                  <c:v>8.502371079188091E-2</c:v>
                </c:pt>
                <c:pt idx="359">
                  <c:v>6.1058726404292489E-2</c:v>
                </c:pt>
                <c:pt idx="360">
                  <c:v>5.3603916821439092E-2</c:v>
                </c:pt>
                <c:pt idx="361">
                  <c:v>4.5237618954424345E-2</c:v>
                </c:pt>
                <c:pt idx="362">
                  <c:v>6.5090577141384137E-2</c:v>
                </c:pt>
                <c:pt idx="363">
                  <c:v>7.9626077498334225E-2</c:v>
                </c:pt>
                <c:pt idx="364">
                  <c:v>9.6581828095030839E-3</c:v>
                </c:pt>
                <c:pt idx="365">
                  <c:v>-5.3601504702066949E-3</c:v>
                </c:pt>
                <c:pt idx="366">
                  <c:v>-6.938619826874548E-3</c:v>
                </c:pt>
                <c:pt idx="367">
                  <c:v>-1.3796318088541225E-2</c:v>
                </c:pt>
                <c:pt idx="368">
                  <c:v>-1.047426053210378E-2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A8C-48AD-A063-BBA7E617EB6E}"/>
            </c:ext>
          </c:extLst>
        </c:ser>
        <c:ser>
          <c:idx val="10"/>
          <c:order val="10"/>
          <c:tx>
            <c:strRef>
              <c:f>'Log Returns'!$AA$2</c:f>
              <c:strCache>
                <c:ptCount val="1"/>
                <c:pt idx="0">
                  <c:v>S&amp;P500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numRef>
              <c:f>'Log Returns'!$P$3:$P$371</c:f>
              <c:numCache>
                <c:formatCode>dd\.mm\.yyyy</c:formatCode>
                <c:ptCount val="369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45238</c:v>
                </c:pt>
                <c:pt idx="4">
                  <c:v>45239</c:v>
                </c:pt>
                <c:pt idx="5">
                  <c:v>45240</c:v>
                </c:pt>
                <c:pt idx="6">
                  <c:v>45244</c:v>
                </c:pt>
                <c:pt idx="7">
                  <c:v>45245</c:v>
                </c:pt>
                <c:pt idx="8">
                  <c:v>45246</c:v>
                </c:pt>
                <c:pt idx="9">
                  <c:v>45247</c:v>
                </c:pt>
                <c:pt idx="10">
                  <c:v>45251</c:v>
                </c:pt>
                <c:pt idx="11">
                  <c:v>45252</c:v>
                </c:pt>
                <c:pt idx="12">
                  <c:v>45254</c:v>
                </c:pt>
                <c:pt idx="13">
                  <c:v>45258</c:v>
                </c:pt>
                <c:pt idx="14">
                  <c:v>45259</c:v>
                </c:pt>
                <c:pt idx="15">
                  <c:v>45260</c:v>
                </c:pt>
                <c:pt idx="16">
                  <c:v>45261</c:v>
                </c:pt>
                <c:pt idx="17">
                  <c:v>45265</c:v>
                </c:pt>
                <c:pt idx="18">
                  <c:v>45266</c:v>
                </c:pt>
                <c:pt idx="19">
                  <c:v>45267</c:v>
                </c:pt>
                <c:pt idx="20">
                  <c:v>45268</c:v>
                </c:pt>
                <c:pt idx="21">
                  <c:v>45272</c:v>
                </c:pt>
                <c:pt idx="22">
                  <c:v>45273</c:v>
                </c:pt>
                <c:pt idx="23">
                  <c:v>45274</c:v>
                </c:pt>
                <c:pt idx="24">
                  <c:v>45275</c:v>
                </c:pt>
                <c:pt idx="25">
                  <c:v>45279</c:v>
                </c:pt>
                <c:pt idx="26">
                  <c:v>45280</c:v>
                </c:pt>
                <c:pt idx="27">
                  <c:v>45281</c:v>
                </c:pt>
                <c:pt idx="28">
                  <c:v>45282</c:v>
                </c:pt>
                <c:pt idx="29">
                  <c:v>45286</c:v>
                </c:pt>
                <c:pt idx="30">
                  <c:v>45287</c:v>
                </c:pt>
                <c:pt idx="31">
                  <c:v>45288</c:v>
                </c:pt>
                <c:pt idx="32">
                  <c:v>45289</c:v>
                </c:pt>
                <c:pt idx="33">
                  <c:v>45301</c:v>
                </c:pt>
                <c:pt idx="34">
                  <c:v>45302</c:v>
                </c:pt>
                <c:pt idx="35">
                  <c:v>45303</c:v>
                </c:pt>
                <c:pt idx="36">
                  <c:v>45307</c:v>
                </c:pt>
                <c:pt idx="37">
                  <c:v>45308</c:v>
                </c:pt>
                <c:pt idx="38">
                  <c:v>45309</c:v>
                </c:pt>
                <c:pt idx="39">
                  <c:v>45310</c:v>
                </c:pt>
                <c:pt idx="40">
                  <c:v>45314</c:v>
                </c:pt>
                <c:pt idx="41">
                  <c:v>45315</c:v>
                </c:pt>
                <c:pt idx="42">
                  <c:v>45316</c:v>
                </c:pt>
                <c:pt idx="43">
                  <c:v>45317</c:v>
                </c:pt>
                <c:pt idx="44">
                  <c:v>45321</c:v>
                </c:pt>
                <c:pt idx="45">
                  <c:v>45322</c:v>
                </c:pt>
                <c:pt idx="46">
                  <c:v>45323</c:v>
                </c:pt>
                <c:pt idx="47">
                  <c:v>45324</c:v>
                </c:pt>
                <c:pt idx="48">
                  <c:v>45328</c:v>
                </c:pt>
                <c:pt idx="49">
                  <c:v>45329</c:v>
                </c:pt>
                <c:pt idx="50">
                  <c:v>45330</c:v>
                </c:pt>
                <c:pt idx="51">
                  <c:v>45331</c:v>
                </c:pt>
                <c:pt idx="52">
                  <c:v>45335</c:v>
                </c:pt>
                <c:pt idx="53">
                  <c:v>45336</c:v>
                </c:pt>
                <c:pt idx="54">
                  <c:v>45337</c:v>
                </c:pt>
                <c:pt idx="55">
                  <c:v>45338</c:v>
                </c:pt>
                <c:pt idx="56">
                  <c:v>45342</c:v>
                </c:pt>
                <c:pt idx="57">
                  <c:v>45343</c:v>
                </c:pt>
                <c:pt idx="58">
                  <c:v>45344</c:v>
                </c:pt>
                <c:pt idx="59">
                  <c:v>45345</c:v>
                </c:pt>
                <c:pt idx="60">
                  <c:v>45349</c:v>
                </c:pt>
                <c:pt idx="61">
                  <c:v>45350</c:v>
                </c:pt>
                <c:pt idx="62">
                  <c:v>45351</c:v>
                </c:pt>
                <c:pt idx="63">
                  <c:v>45352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45363</c:v>
                </c:pt>
                <c:pt idx="69">
                  <c:v>45364</c:v>
                </c:pt>
                <c:pt idx="70">
                  <c:v>45365</c:v>
                </c:pt>
                <c:pt idx="71">
                  <c:v>45366</c:v>
                </c:pt>
                <c:pt idx="72">
                  <c:v>45370</c:v>
                </c:pt>
                <c:pt idx="73">
                  <c:v>45371</c:v>
                </c:pt>
                <c:pt idx="74">
                  <c:v>45372</c:v>
                </c:pt>
                <c:pt idx="75">
                  <c:v>45373</c:v>
                </c:pt>
                <c:pt idx="76">
                  <c:v>45377</c:v>
                </c:pt>
                <c:pt idx="77">
                  <c:v>45378</c:v>
                </c:pt>
                <c:pt idx="78">
                  <c:v>45379</c:v>
                </c:pt>
                <c:pt idx="79">
                  <c:v>45384</c:v>
                </c:pt>
                <c:pt idx="80">
                  <c:v>45385</c:v>
                </c:pt>
                <c:pt idx="81">
                  <c:v>45386</c:v>
                </c:pt>
                <c:pt idx="82">
                  <c:v>45387</c:v>
                </c:pt>
                <c:pt idx="83">
                  <c:v>45391</c:v>
                </c:pt>
                <c:pt idx="84">
                  <c:v>45392</c:v>
                </c:pt>
                <c:pt idx="85">
                  <c:v>45393</c:v>
                </c:pt>
                <c:pt idx="86">
                  <c:v>45394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45405</c:v>
                </c:pt>
                <c:pt idx="92">
                  <c:v>45406</c:v>
                </c:pt>
                <c:pt idx="93">
                  <c:v>45407</c:v>
                </c:pt>
                <c:pt idx="94">
                  <c:v>45408</c:v>
                </c:pt>
                <c:pt idx="95">
                  <c:v>45415</c:v>
                </c:pt>
                <c:pt idx="96">
                  <c:v>45419</c:v>
                </c:pt>
                <c:pt idx="97">
                  <c:v>45420</c:v>
                </c:pt>
                <c:pt idx="98">
                  <c:v>45421</c:v>
                </c:pt>
                <c:pt idx="99">
                  <c:v>45426</c:v>
                </c:pt>
                <c:pt idx="100">
                  <c:v>45427</c:v>
                </c:pt>
                <c:pt idx="101">
                  <c:v>45428</c:v>
                </c:pt>
                <c:pt idx="102">
                  <c:v>45429</c:v>
                </c:pt>
                <c:pt idx="103">
                  <c:v>45433</c:v>
                </c:pt>
                <c:pt idx="104">
                  <c:v>45434</c:v>
                </c:pt>
                <c:pt idx="105">
                  <c:v>45435</c:v>
                </c:pt>
                <c:pt idx="106">
                  <c:v>45436</c:v>
                </c:pt>
                <c:pt idx="107">
                  <c:v>45440</c:v>
                </c:pt>
                <c:pt idx="108">
                  <c:v>45441</c:v>
                </c:pt>
                <c:pt idx="109">
                  <c:v>45442</c:v>
                </c:pt>
                <c:pt idx="110">
                  <c:v>45443</c:v>
                </c:pt>
                <c:pt idx="111">
                  <c:v>45447</c:v>
                </c:pt>
                <c:pt idx="112">
                  <c:v>45448</c:v>
                </c:pt>
                <c:pt idx="113">
                  <c:v>45449</c:v>
                </c:pt>
                <c:pt idx="114">
                  <c:v>45450</c:v>
                </c:pt>
                <c:pt idx="115">
                  <c:v>45454</c:v>
                </c:pt>
                <c:pt idx="116">
                  <c:v>45455</c:v>
                </c:pt>
                <c:pt idx="117">
                  <c:v>45457</c:v>
                </c:pt>
                <c:pt idx="118">
                  <c:v>45461</c:v>
                </c:pt>
                <c:pt idx="119">
                  <c:v>45463</c:v>
                </c:pt>
                <c:pt idx="120">
                  <c:v>45464</c:v>
                </c:pt>
                <c:pt idx="121">
                  <c:v>45468</c:v>
                </c:pt>
                <c:pt idx="122">
                  <c:v>45469</c:v>
                </c:pt>
                <c:pt idx="123">
                  <c:v>45470</c:v>
                </c:pt>
                <c:pt idx="124">
                  <c:v>45471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45482</c:v>
                </c:pt>
                <c:pt idx="129">
                  <c:v>45483</c:v>
                </c:pt>
                <c:pt idx="130">
                  <c:v>45484</c:v>
                </c:pt>
                <c:pt idx="131">
                  <c:v>45485</c:v>
                </c:pt>
                <c:pt idx="132">
                  <c:v>45489</c:v>
                </c:pt>
                <c:pt idx="133">
                  <c:v>45490</c:v>
                </c:pt>
                <c:pt idx="134">
                  <c:v>45491</c:v>
                </c:pt>
                <c:pt idx="135">
                  <c:v>45492</c:v>
                </c:pt>
                <c:pt idx="136">
                  <c:v>45496</c:v>
                </c:pt>
                <c:pt idx="137">
                  <c:v>45497</c:v>
                </c:pt>
                <c:pt idx="138">
                  <c:v>45498</c:v>
                </c:pt>
                <c:pt idx="139">
                  <c:v>45499</c:v>
                </c:pt>
                <c:pt idx="140">
                  <c:v>45503</c:v>
                </c:pt>
                <c:pt idx="141">
                  <c:v>45504</c:v>
                </c:pt>
                <c:pt idx="142">
                  <c:v>45505</c:v>
                </c:pt>
                <c:pt idx="143">
                  <c:v>45506</c:v>
                </c:pt>
                <c:pt idx="144">
                  <c:v>45510</c:v>
                </c:pt>
                <c:pt idx="145">
                  <c:v>45511</c:v>
                </c:pt>
                <c:pt idx="146">
                  <c:v>45512</c:v>
                </c:pt>
                <c:pt idx="147">
                  <c:v>45513</c:v>
                </c:pt>
                <c:pt idx="148">
                  <c:v>45517</c:v>
                </c:pt>
                <c:pt idx="149">
                  <c:v>45518</c:v>
                </c:pt>
                <c:pt idx="150">
                  <c:v>45519</c:v>
                </c:pt>
                <c:pt idx="151">
                  <c:v>45520</c:v>
                </c:pt>
                <c:pt idx="152">
                  <c:v>45524</c:v>
                </c:pt>
                <c:pt idx="153">
                  <c:v>45525</c:v>
                </c:pt>
                <c:pt idx="154">
                  <c:v>45526</c:v>
                </c:pt>
                <c:pt idx="155">
                  <c:v>45527</c:v>
                </c:pt>
                <c:pt idx="156">
                  <c:v>45531</c:v>
                </c:pt>
                <c:pt idx="157">
                  <c:v>45532</c:v>
                </c:pt>
                <c:pt idx="158">
                  <c:v>45533</c:v>
                </c:pt>
                <c:pt idx="159">
                  <c:v>45534</c:v>
                </c:pt>
                <c:pt idx="160">
                  <c:v>45538</c:v>
                </c:pt>
                <c:pt idx="161">
                  <c:v>45539</c:v>
                </c:pt>
                <c:pt idx="162">
                  <c:v>45540</c:v>
                </c:pt>
                <c:pt idx="163">
                  <c:v>45541</c:v>
                </c:pt>
                <c:pt idx="164">
                  <c:v>45545</c:v>
                </c:pt>
                <c:pt idx="165">
                  <c:v>45546</c:v>
                </c:pt>
                <c:pt idx="166">
                  <c:v>45547</c:v>
                </c:pt>
                <c:pt idx="167">
                  <c:v>45548</c:v>
                </c:pt>
                <c:pt idx="168">
                  <c:v>45552</c:v>
                </c:pt>
                <c:pt idx="169">
                  <c:v>45553</c:v>
                </c:pt>
                <c:pt idx="170">
                  <c:v>45554</c:v>
                </c:pt>
                <c:pt idx="171">
                  <c:v>45555</c:v>
                </c:pt>
                <c:pt idx="172">
                  <c:v>45559</c:v>
                </c:pt>
                <c:pt idx="173">
                  <c:v>45560</c:v>
                </c:pt>
                <c:pt idx="174">
                  <c:v>45561</c:v>
                </c:pt>
                <c:pt idx="175">
                  <c:v>45562</c:v>
                </c:pt>
                <c:pt idx="176">
                  <c:v>45566</c:v>
                </c:pt>
                <c:pt idx="177">
                  <c:v>45567</c:v>
                </c:pt>
                <c:pt idx="178">
                  <c:v>45568</c:v>
                </c:pt>
                <c:pt idx="179">
                  <c:v>45569</c:v>
                </c:pt>
                <c:pt idx="180">
                  <c:v>45573</c:v>
                </c:pt>
                <c:pt idx="181">
                  <c:v>45574</c:v>
                </c:pt>
                <c:pt idx="182">
                  <c:v>45575</c:v>
                </c:pt>
                <c:pt idx="183">
                  <c:v>45576</c:v>
                </c:pt>
                <c:pt idx="184">
                  <c:v>45580</c:v>
                </c:pt>
                <c:pt idx="185">
                  <c:v>45581</c:v>
                </c:pt>
                <c:pt idx="186">
                  <c:v>45582</c:v>
                </c:pt>
                <c:pt idx="187">
                  <c:v>45583</c:v>
                </c:pt>
                <c:pt idx="188">
                  <c:v>45587</c:v>
                </c:pt>
                <c:pt idx="189">
                  <c:v>45588</c:v>
                </c:pt>
                <c:pt idx="190">
                  <c:v>45589</c:v>
                </c:pt>
                <c:pt idx="191">
                  <c:v>45590</c:v>
                </c:pt>
                <c:pt idx="192">
                  <c:v>45594</c:v>
                </c:pt>
                <c:pt idx="193">
                  <c:v>45595</c:v>
                </c:pt>
                <c:pt idx="194">
                  <c:v>45596</c:v>
                </c:pt>
                <c:pt idx="195">
                  <c:v>45597</c:v>
                </c:pt>
                <c:pt idx="196">
                  <c:v>45602</c:v>
                </c:pt>
                <c:pt idx="197">
                  <c:v>45603</c:v>
                </c:pt>
                <c:pt idx="198">
                  <c:v>45604</c:v>
                </c:pt>
                <c:pt idx="199">
                  <c:v>45608</c:v>
                </c:pt>
                <c:pt idx="200">
                  <c:v>45609</c:v>
                </c:pt>
                <c:pt idx="201">
                  <c:v>45610</c:v>
                </c:pt>
                <c:pt idx="202">
                  <c:v>45611</c:v>
                </c:pt>
                <c:pt idx="203">
                  <c:v>45615</c:v>
                </c:pt>
                <c:pt idx="204">
                  <c:v>45616</c:v>
                </c:pt>
                <c:pt idx="205">
                  <c:v>45617</c:v>
                </c:pt>
                <c:pt idx="206">
                  <c:v>45618</c:v>
                </c:pt>
                <c:pt idx="207">
                  <c:v>45622</c:v>
                </c:pt>
                <c:pt idx="208">
                  <c:v>45623</c:v>
                </c:pt>
                <c:pt idx="209">
                  <c:v>45625</c:v>
                </c:pt>
                <c:pt idx="210">
                  <c:v>45629</c:v>
                </c:pt>
                <c:pt idx="211">
                  <c:v>45630</c:v>
                </c:pt>
                <c:pt idx="212">
                  <c:v>45631</c:v>
                </c:pt>
                <c:pt idx="213">
                  <c:v>45632</c:v>
                </c:pt>
                <c:pt idx="214">
                  <c:v>45636</c:v>
                </c:pt>
                <c:pt idx="215">
                  <c:v>45637</c:v>
                </c:pt>
                <c:pt idx="216">
                  <c:v>45638</c:v>
                </c:pt>
                <c:pt idx="217">
                  <c:v>45639</c:v>
                </c:pt>
                <c:pt idx="218">
                  <c:v>45643</c:v>
                </c:pt>
                <c:pt idx="219">
                  <c:v>45644</c:v>
                </c:pt>
                <c:pt idx="220">
                  <c:v>45645</c:v>
                </c:pt>
                <c:pt idx="221">
                  <c:v>45646</c:v>
                </c:pt>
                <c:pt idx="222">
                  <c:v>45650</c:v>
                </c:pt>
                <c:pt idx="223">
                  <c:v>45652</c:v>
                </c:pt>
                <c:pt idx="224">
                  <c:v>45653</c:v>
                </c:pt>
                <c:pt idx="225">
                  <c:v>45667</c:v>
                </c:pt>
                <c:pt idx="226">
                  <c:v>45671</c:v>
                </c:pt>
                <c:pt idx="227">
                  <c:v>45672</c:v>
                </c:pt>
                <c:pt idx="228">
                  <c:v>45673</c:v>
                </c:pt>
                <c:pt idx="229">
                  <c:v>45674</c:v>
                </c:pt>
                <c:pt idx="230">
                  <c:v>45678</c:v>
                </c:pt>
                <c:pt idx="231">
                  <c:v>45679</c:v>
                </c:pt>
                <c:pt idx="232">
                  <c:v>45680</c:v>
                </c:pt>
                <c:pt idx="233">
                  <c:v>45681</c:v>
                </c:pt>
                <c:pt idx="234">
                  <c:v>45685</c:v>
                </c:pt>
                <c:pt idx="235">
                  <c:v>45686</c:v>
                </c:pt>
                <c:pt idx="236">
                  <c:v>45687</c:v>
                </c:pt>
                <c:pt idx="237">
                  <c:v>45688</c:v>
                </c:pt>
                <c:pt idx="238">
                  <c:v>45692</c:v>
                </c:pt>
                <c:pt idx="239">
                  <c:v>45693</c:v>
                </c:pt>
                <c:pt idx="240">
                  <c:v>45694</c:v>
                </c:pt>
                <c:pt idx="241">
                  <c:v>45695</c:v>
                </c:pt>
                <c:pt idx="242">
                  <c:v>45699</c:v>
                </c:pt>
                <c:pt idx="243">
                  <c:v>45700</c:v>
                </c:pt>
                <c:pt idx="244">
                  <c:v>45701</c:v>
                </c:pt>
                <c:pt idx="245">
                  <c:v>45702</c:v>
                </c:pt>
                <c:pt idx="246">
                  <c:v>45706</c:v>
                </c:pt>
                <c:pt idx="247">
                  <c:v>45707</c:v>
                </c:pt>
                <c:pt idx="248">
                  <c:v>45708</c:v>
                </c:pt>
                <c:pt idx="249">
                  <c:v>45709</c:v>
                </c:pt>
                <c:pt idx="250">
                  <c:v>45713</c:v>
                </c:pt>
                <c:pt idx="251">
                  <c:v>45714</c:v>
                </c:pt>
                <c:pt idx="252">
                  <c:v>45715</c:v>
                </c:pt>
                <c:pt idx="253">
                  <c:v>45716</c:v>
                </c:pt>
                <c:pt idx="254">
                  <c:v>45720</c:v>
                </c:pt>
                <c:pt idx="255">
                  <c:v>45721</c:v>
                </c:pt>
                <c:pt idx="256">
                  <c:v>45722</c:v>
                </c:pt>
                <c:pt idx="257">
                  <c:v>45723</c:v>
                </c:pt>
                <c:pt idx="258">
                  <c:v>45727</c:v>
                </c:pt>
                <c:pt idx="259">
                  <c:v>45728</c:v>
                </c:pt>
                <c:pt idx="260">
                  <c:v>45729</c:v>
                </c:pt>
                <c:pt idx="261">
                  <c:v>45730</c:v>
                </c:pt>
                <c:pt idx="262">
                  <c:v>45734</c:v>
                </c:pt>
                <c:pt idx="263">
                  <c:v>45735</c:v>
                </c:pt>
                <c:pt idx="264">
                  <c:v>45736</c:v>
                </c:pt>
                <c:pt idx="265">
                  <c:v>45737</c:v>
                </c:pt>
                <c:pt idx="266">
                  <c:v>45741</c:v>
                </c:pt>
                <c:pt idx="267">
                  <c:v>45742</c:v>
                </c:pt>
                <c:pt idx="268">
                  <c:v>45743</c:v>
                </c:pt>
                <c:pt idx="269">
                  <c:v>45744</c:v>
                </c:pt>
                <c:pt idx="270">
                  <c:v>45748</c:v>
                </c:pt>
                <c:pt idx="271">
                  <c:v>45749</c:v>
                </c:pt>
                <c:pt idx="272">
                  <c:v>45750</c:v>
                </c:pt>
                <c:pt idx="273">
                  <c:v>45751</c:v>
                </c:pt>
                <c:pt idx="274">
                  <c:v>45755</c:v>
                </c:pt>
                <c:pt idx="275">
                  <c:v>45756</c:v>
                </c:pt>
                <c:pt idx="276">
                  <c:v>45757</c:v>
                </c:pt>
                <c:pt idx="277">
                  <c:v>45758</c:v>
                </c:pt>
                <c:pt idx="278">
                  <c:v>45762</c:v>
                </c:pt>
                <c:pt idx="279">
                  <c:v>45763</c:v>
                </c:pt>
                <c:pt idx="280">
                  <c:v>45764</c:v>
                </c:pt>
                <c:pt idx="281">
                  <c:v>45769</c:v>
                </c:pt>
                <c:pt idx="282">
                  <c:v>45770</c:v>
                </c:pt>
                <c:pt idx="283">
                  <c:v>45771</c:v>
                </c:pt>
                <c:pt idx="284">
                  <c:v>45772</c:v>
                </c:pt>
                <c:pt idx="285">
                  <c:v>45776</c:v>
                </c:pt>
                <c:pt idx="286">
                  <c:v>45777</c:v>
                </c:pt>
                <c:pt idx="287">
                  <c:v>45778</c:v>
                </c:pt>
                <c:pt idx="288">
                  <c:v>45783</c:v>
                </c:pt>
                <c:pt idx="289">
                  <c:v>45784</c:v>
                </c:pt>
                <c:pt idx="290">
                  <c:v>45785</c:v>
                </c:pt>
                <c:pt idx="291">
                  <c:v>45790</c:v>
                </c:pt>
                <c:pt idx="292">
                  <c:v>45791</c:v>
                </c:pt>
                <c:pt idx="293">
                  <c:v>45792</c:v>
                </c:pt>
                <c:pt idx="294">
                  <c:v>45793</c:v>
                </c:pt>
                <c:pt idx="295">
                  <c:v>45797</c:v>
                </c:pt>
                <c:pt idx="296">
                  <c:v>45798</c:v>
                </c:pt>
                <c:pt idx="297">
                  <c:v>45799</c:v>
                </c:pt>
                <c:pt idx="298">
                  <c:v>45800</c:v>
                </c:pt>
                <c:pt idx="299">
                  <c:v>45804</c:v>
                </c:pt>
                <c:pt idx="300">
                  <c:v>45805</c:v>
                </c:pt>
                <c:pt idx="301">
                  <c:v>45806</c:v>
                </c:pt>
                <c:pt idx="302">
                  <c:v>45807</c:v>
                </c:pt>
                <c:pt idx="303">
                  <c:v>45811</c:v>
                </c:pt>
                <c:pt idx="304">
                  <c:v>45812</c:v>
                </c:pt>
                <c:pt idx="305">
                  <c:v>45813</c:v>
                </c:pt>
                <c:pt idx="306">
                  <c:v>45814</c:v>
                </c:pt>
                <c:pt idx="307">
                  <c:v>45818</c:v>
                </c:pt>
                <c:pt idx="308">
                  <c:v>45819</c:v>
                </c:pt>
                <c:pt idx="309">
                  <c:v>45820</c:v>
                </c:pt>
                <c:pt idx="310">
                  <c:v>45825</c:v>
                </c:pt>
                <c:pt idx="311">
                  <c:v>45826</c:v>
                </c:pt>
                <c:pt idx="312">
                  <c:v>45828</c:v>
                </c:pt>
                <c:pt idx="313">
                  <c:v>45832</c:v>
                </c:pt>
                <c:pt idx="314">
                  <c:v>45833</c:v>
                </c:pt>
                <c:pt idx="315">
                  <c:v>45834</c:v>
                </c:pt>
                <c:pt idx="316">
                  <c:v>45835</c:v>
                </c:pt>
                <c:pt idx="317">
                  <c:v>45839</c:v>
                </c:pt>
                <c:pt idx="318">
                  <c:v>45840</c:v>
                </c:pt>
                <c:pt idx="319">
                  <c:v>45841</c:v>
                </c:pt>
                <c:pt idx="320">
                  <c:v>45846</c:v>
                </c:pt>
                <c:pt idx="321">
                  <c:v>45847</c:v>
                </c:pt>
                <c:pt idx="322">
                  <c:v>45848</c:v>
                </c:pt>
                <c:pt idx="323">
                  <c:v>45849</c:v>
                </c:pt>
                <c:pt idx="324">
                  <c:v>45853</c:v>
                </c:pt>
                <c:pt idx="325">
                  <c:v>45854</c:v>
                </c:pt>
                <c:pt idx="326">
                  <c:v>45855</c:v>
                </c:pt>
                <c:pt idx="327">
                  <c:v>45856</c:v>
                </c:pt>
                <c:pt idx="328">
                  <c:v>45860</c:v>
                </c:pt>
                <c:pt idx="329">
                  <c:v>45861</c:v>
                </c:pt>
                <c:pt idx="330">
                  <c:v>45862</c:v>
                </c:pt>
                <c:pt idx="331">
                  <c:v>45863</c:v>
                </c:pt>
                <c:pt idx="332">
                  <c:v>45867</c:v>
                </c:pt>
                <c:pt idx="333">
                  <c:v>45868</c:v>
                </c:pt>
                <c:pt idx="334">
                  <c:v>45869</c:v>
                </c:pt>
                <c:pt idx="335">
                  <c:v>45870</c:v>
                </c:pt>
                <c:pt idx="336">
                  <c:v>45874</c:v>
                </c:pt>
                <c:pt idx="337">
                  <c:v>45875</c:v>
                </c:pt>
                <c:pt idx="338">
                  <c:v>45876</c:v>
                </c:pt>
                <c:pt idx="339">
                  <c:v>45877</c:v>
                </c:pt>
                <c:pt idx="340">
                  <c:v>45881</c:v>
                </c:pt>
                <c:pt idx="341">
                  <c:v>45882</c:v>
                </c:pt>
                <c:pt idx="342">
                  <c:v>45883</c:v>
                </c:pt>
                <c:pt idx="343">
                  <c:v>45884</c:v>
                </c:pt>
                <c:pt idx="344">
                  <c:v>45888</c:v>
                </c:pt>
                <c:pt idx="345">
                  <c:v>45889</c:v>
                </c:pt>
                <c:pt idx="346">
                  <c:v>45890</c:v>
                </c:pt>
                <c:pt idx="347">
                  <c:v>45891</c:v>
                </c:pt>
                <c:pt idx="348">
                  <c:v>45895</c:v>
                </c:pt>
                <c:pt idx="349">
                  <c:v>45896</c:v>
                </c:pt>
                <c:pt idx="350">
                  <c:v>45897</c:v>
                </c:pt>
                <c:pt idx="351">
                  <c:v>45898</c:v>
                </c:pt>
                <c:pt idx="352">
                  <c:v>45902</c:v>
                </c:pt>
                <c:pt idx="353">
                  <c:v>45903</c:v>
                </c:pt>
                <c:pt idx="354">
                  <c:v>45904</c:v>
                </c:pt>
                <c:pt idx="355">
                  <c:v>45905</c:v>
                </c:pt>
                <c:pt idx="356">
                  <c:v>45909</c:v>
                </c:pt>
                <c:pt idx="357">
                  <c:v>45910</c:v>
                </c:pt>
                <c:pt idx="358">
                  <c:v>45911</c:v>
                </c:pt>
                <c:pt idx="359">
                  <c:v>45912</c:v>
                </c:pt>
                <c:pt idx="360">
                  <c:v>45916</c:v>
                </c:pt>
                <c:pt idx="361">
                  <c:v>45917</c:v>
                </c:pt>
                <c:pt idx="362">
                  <c:v>45918</c:v>
                </c:pt>
                <c:pt idx="363">
                  <c:v>45919</c:v>
                </c:pt>
                <c:pt idx="364">
                  <c:v>45923</c:v>
                </c:pt>
                <c:pt idx="365">
                  <c:v>45924</c:v>
                </c:pt>
                <c:pt idx="366">
                  <c:v>45925</c:v>
                </c:pt>
                <c:pt idx="367">
                  <c:v>45926</c:v>
                </c:pt>
                <c:pt idx="368">
                  <c:v>45930</c:v>
                </c:pt>
              </c:numCache>
            </c:numRef>
          </c:cat>
          <c:val>
            <c:numRef>
              <c:f>'Log Returns'!$AA$3:$AA$371</c:f>
              <c:numCache>
                <c:formatCode>0.00%</c:formatCode>
                <c:ptCount val="369"/>
                <c:pt idx="0">
                  <c:v>-6.5817587331471514E-2</c:v>
                </c:pt>
                <c:pt idx="1">
                  <c:v>-4.9621120029945544E-2</c:v>
                </c:pt>
                <c:pt idx="2">
                  <c:v>-4.2005264182556984E-2</c:v>
                </c:pt>
                <c:pt idx="3">
                  <c:v>-5.8543136510184203E-2</c:v>
                </c:pt>
                <c:pt idx="4">
                  <c:v>-9.7247558949705284E-2</c:v>
                </c:pt>
                <c:pt idx="5">
                  <c:v>-7.4818483609388725E-2</c:v>
                </c:pt>
                <c:pt idx="6">
                  <c:v>-4.8867177272116515E-2</c:v>
                </c:pt>
                <c:pt idx="7">
                  <c:v>-2.1315183163308892E-2</c:v>
                </c:pt>
                <c:pt idx="8">
                  <c:v>-5.3495932843030579E-2</c:v>
                </c:pt>
                <c:pt idx="9">
                  <c:v>-4.5049909366009173E-2</c:v>
                </c:pt>
                <c:pt idx="10">
                  <c:v>-3.6549586253128659E-2</c:v>
                </c:pt>
                <c:pt idx="11">
                  <c:v>-2.6254755998764354E-2</c:v>
                </c:pt>
                <c:pt idx="12">
                  <c:v>-1.2882743059228125E-3</c:v>
                </c:pt>
                <c:pt idx="13">
                  <c:v>3.138146868957984E-2</c:v>
                </c:pt>
                <c:pt idx="14">
                  <c:v>4.5256578806998987E-2</c:v>
                </c:pt>
                <c:pt idx="15">
                  <c:v>5.2530309556799604E-2</c:v>
                </c:pt>
                <c:pt idx="16">
                  <c:v>3.9994182897140441E-2</c:v>
                </c:pt>
                <c:pt idx="17">
                  <c:v>6.006074518346418E-2</c:v>
                </c:pt>
                <c:pt idx="18">
                  <c:v>3.3872013128579091E-2</c:v>
                </c:pt>
                <c:pt idx="19">
                  <c:v>4.6628669022680064E-2</c:v>
                </c:pt>
                <c:pt idx="20">
                  <c:v>5.0947662745264535E-2</c:v>
                </c:pt>
                <c:pt idx="21">
                  <c:v>5.2704413500394433E-2</c:v>
                </c:pt>
                <c:pt idx="22">
                  <c:v>4.5221835385910195E-2</c:v>
                </c:pt>
                <c:pt idx="23">
                  <c:v>2.4131904188276741E-2</c:v>
                </c:pt>
                <c:pt idx="24">
                  <c:v>2.9422267866799433E-2</c:v>
                </c:pt>
                <c:pt idx="25">
                  <c:v>6.6768675165203156E-2</c:v>
                </c:pt>
                <c:pt idx="26">
                  <c:v>5.2762954816509375E-2</c:v>
                </c:pt>
                <c:pt idx="27">
                  <c:v>6.6287558380608569E-2</c:v>
                </c:pt>
                <c:pt idx="28">
                  <c:v>8.5268160624177747E-2</c:v>
                </c:pt>
                <c:pt idx="29">
                  <c:v>8.8908973392918547E-2</c:v>
                </c:pt>
                <c:pt idx="30">
                  <c:v>8.1856655653864602E-2</c:v>
                </c:pt>
                <c:pt idx="31">
                  <c:v>8.4217459276710607E-2</c:v>
                </c:pt>
                <c:pt idx="32">
                  <c:v>5.9128565957839462E-2</c:v>
                </c:pt>
                <c:pt idx="33">
                  <c:v>6.0634779622595954E-2</c:v>
                </c:pt>
                <c:pt idx="34">
                  <c:v>3.1389832556227022E-2</c:v>
                </c:pt>
                <c:pt idx="35">
                  <c:v>1.920296584408868E-2</c:v>
                </c:pt>
                <c:pt idx="36">
                  <c:v>-1.8012829276386706E-2</c:v>
                </c:pt>
                <c:pt idx="37">
                  <c:v>-2.5748267690362536E-2</c:v>
                </c:pt>
                <c:pt idx="38">
                  <c:v>-2.1307144347152985E-4</c:v>
                </c:pt>
                <c:pt idx="39">
                  <c:v>1.0421111364013975E-2</c:v>
                </c:pt>
                <c:pt idx="40">
                  <c:v>8.6785407399199762E-3</c:v>
                </c:pt>
                <c:pt idx="41">
                  <c:v>1.1403162202736404E-2</c:v>
                </c:pt>
                <c:pt idx="42">
                  <c:v>2.1611062143692267E-3</c:v>
                </c:pt>
                <c:pt idx="43">
                  <c:v>2.4169362381456058E-2</c:v>
                </c:pt>
                <c:pt idx="44">
                  <c:v>2.8007558808472322E-2</c:v>
                </c:pt>
                <c:pt idx="45">
                  <c:v>-7.7525333848523564E-3</c:v>
                </c:pt>
                <c:pt idx="46">
                  <c:v>1.8162230747279431E-3</c:v>
                </c:pt>
                <c:pt idx="47">
                  <c:v>2.0117659554830088E-2</c:v>
                </c:pt>
                <c:pt idx="48">
                  <c:v>3.0053286496812447E-2</c:v>
                </c:pt>
                <c:pt idx="49">
                  <c:v>5.033903698564083E-2</c:v>
                </c:pt>
                <c:pt idx="50">
                  <c:v>5.2091127718576803E-2</c:v>
                </c:pt>
                <c:pt idx="51">
                  <c:v>7.0872438583158573E-2</c:v>
                </c:pt>
                <c:pt idx="52">
                  <c:v>6.0296747555133513E-2</c:v>
                </c:pt>
                <c:pt idx="53">
                  <c:v>8.7514229034266922E-2</c:v>
                </c:pt>
                <c:pt idx="54">
                  <c:v>0.1017844499933836</c:v>
                </c:pt>
                <c:pt idx="55">
                  <c:v>8.4433074416447262E-2</c:v>
                </c:pt>
                <c:pt idx="56">
                  <c:v>6.9069668047329502E-2</c:v>
                </c:pt>
                <c:pt idx="57">
                  <c:v>7.2358528583874607E-2</c:v>
                </c:pt>
                <c:pt idx="58">
                  <c:v>9.401756134322603E-2</c:v>
                </c:pt>
                <c:pt idx="59">
                  <c:v>8.8381144258395744E-2</c:v>
                </c:pt>
                <c:pt idx="60">
                  <c:v>8.1432047753279169E-2</c:v>
                </c:pt>
                <c:pt idx="61">
                  <c:v>5.5769961574241037E-2</c:v>
                </c:pt>
                <c:pt idx="62">
                  <c:v>7.8918390423674878E-2</c:v>
                </c:pt>
                <c:pt idx="63">
                  <c:v>5.9000457375001154E-2</c:v>
                </c:pt>
                <c:pt idx="64">
                  <c:v>3.629466267093049E-2</c:v>
                </c:pt>
                <c:pt idx="65">
                  <c:v>2.9021611789067099E-2</c:v>
                </c:pt>
                <c:pt idx="66">
                  <c:v>2.818586845114613E-2</c:v>
                </c:pt>
                <c:pt idx="67">
                  <c:v>2.0433956765260143E-2</c:v>
                </c:pt>
                <c:pt idx="68">
                  <c:v>2.2208191627710906E-2</c:v>
                </c:pt>
                <c:pt idx="69">
                  <c:v>3.9804978829613105E-2</c:v>
                </c:pt>
                <c:pt idx="70">
                  <c:v>3.3240176823322302E-2</c:v>
                </c:pt>
                <c:pt idx="71">
                  <c:v>1.9451577771326882E-2</c:v>
                </c:pt>
                <c:pt idx="72">
                  <c:v>3.569833374015087E-2</c:v>
                </c:pt>
                <c:pt idx="73">
                  <c:v>4.684048124455098E-2</c:v>
                </c:pt>
                <c:pt idx="74">
                  <c:v>5.4465805914615223E-2</c:v>
                </c:pt>
                <c:pt idx="75">
                  <c:v>2.321417215682663E-2</c:v>
                </c:pt>
                <c:pt idx="76">
                  <c:v>2.2565680891975418E-2</c:v>
                </c:pt>
                <c:pt idx="77">
                  <c:v>3.2365478356878273E-2</c:v>
                </c:pt>
                <c:pt idx="78">
                  <c:v>4.1714063745965514E-2</c:v>
                </c:pt>
                <c:pt idx="79">
                  <c:v>2.5851546301210584E-2</c:v>
                </c:pt>
                <c:pt idx="80">
                  <c:v>3.2739143836016893E-2</c:v>
                </c:pt>
                <c:pt idx="81">
                  <c:v>2.4683929099734242E-2</c:v>
                </c:pt>
                <c:pt idx="82">
                  <c:v>3.1805841009394549E-2</c:v>
                </c:pt>
                <c:pt idx="83">
                  <c:v>3.4628084254587826E-2</c:v>
                </c:pt>
                <c:pt idx="84">
                  <c:v>2.8952769077038532E-2</c:v>
                </c:pt>
                <c:pt idx="85">
                  <c:v>3.2814153756700055E-2</c:v>
                </c:pt>
                <c:pt idx="86">
                  <c:v>2.2602697173720088E-2</c:v>
                </c:pt>
                <c:pt idx="87">
                  <c:v>2.6618592593747239E-3</c:v>
                </c:pt>
                <c:pt idx="88">
                  <c:v>7.5448741695942961E-3</c:v>
                </c:pt>
                <c:pt idx="89">
                  <c:v>-7.7228328599698035E-3</c:v>
                </c:pt>
                <c:pt idx="90">
                  <c:v>-3.0468228053938069E-2</c:v>
                </c:pt>
                <c:pt idx="91">
                  <c:v>-2.7078229106755593E-2</c:v>
                </c:pt>
                <c:pt idx="92">
                  <c:v>-1.7059577245111361E-2</c:v>
                </c:pt>
                <c:pt idx="93">
                  <c:v>-3.3189245461017064E-2</c:v>
                </c:pt>
                <c:pt idx="94">
                  <c:v>-3.3505626541409129E-2</c:v>
                </c:pt>
                <c:pt idx="95">
                  <c:v>-3.0210013975680107E-2</c:v>
                </c:pt>
                <c:pt idx="96">
                  <c:v>-1.4149238779116897E-2</c:v>
                </c:pt>
                <c:pt idx="97">
                  <c:v>-1.9853008901244289E-2</c:v>
                </c:pt>
                <c:pt idx="98">
                  <c:v>6.7703620638400221E-3</c:v>
                </c:pt>
                <c:pt idx="99">
                  <c:v>7.8709330386039474E-4</c:v>
                </c:pt>
                <c:pt idx="100">
                  <c:v>5.3947519580640167E-3</c:v>
                </c:pt>
                <c:pt idx="101">
                  <c:v>9.9140789437380788E-3</c:v>
                </c:pt>
                <c:pt idx="102">
                  <c:v>-5.0914810705738568E-3</c:v>
                </c:pt>
                <c:pt idx="103">
                  <c:v>4.6574799809539639E-3</c:v>
                </c:pt>
                <c:pt idx="104">
                  <c:v>1.4782223552134637E-2</c:v>
                </c:pt>
                <c:pt idx="105">
                  <c:v>5.5706449053060554E-3</c:v>
                </c:pt>
                <c:pt idx="106">
                  <c:v>1.276784742306511E-2</c:v>
                </c:pt>
                <c:pt idx="107">
                  <c:v>6.8013218623251227E-3</c:v>
                </c:pt>
                <c:pt idx="108">
                  <c:v>-1.5006191368034747E-2</c:v>
                </c:pt>
                <c:pt idx="109">
                  <c:v>-1.2394814035046265E-2</c:v>
                </c:pt>
                <c:pt idx="110">
                  <c:v>1.4546812244977281E-2</c:v>
                </c:pt>
                <c:pt idx="111">
                  <c:v>6.4696019964006089E-3</c:v>
                </c:pt>
                <c:pt idx="112">
                  <c:v>6.7083976081600705E-3</c:v>
                </c:pt>
                <c:pt idx="113">
                  <c:v>2.8239586671021414E-3</c:v>
                </c:pt>
                <c:pt idx="114">
                  <c:v>3.9783945702075805E-3</c:v>
                </c:pt>
                <c:pt idx="115">
                  <c:v>-8.4371748774529252E-4</c:v>
                </c:pt>
                <c:pt idx="116">
                  <c:v>3.7756601363556869E-3</c:v>
                </c:pt>
                <c:pt idx="117">
                  <c:v>-1.2109858405191284E-2</c:v>
                </c:pt>
                <c:pt idx="118">
                  <c:v>1.0741522111570999E-2</c:v>
                </c:pt>
                <c:pt idx="119">
                  <c:v>-6.4137504562286757E-2</c:v>
                </c:pt>
                <c:pt idx="120">
                  <c:v>-3.293830414547988E-2</c:v>
                </c:pt>
                <c:pt idx="121">
                  <c:v>-4.0266114895048102E-3</c:v>
                </c:pt>
                <c:pt idx="122">
                  <c:v>6.2842312310323247E-3</c:v>
                </c:pt>
                <c:pt idx="123">
                  <c:v>5.5980025611387495E-3</c:v>
                </c:pt>
                <c:pt idx="124">
                  <c:v>-1.4174479831233763E-2</c:v>
                </c:pt>
                <c:pt idx="125">
                  <c:v>3.1955787609379595E-2</c:v>
                </c:pt>
                <c:pt idx="126">
                  <c:v>4.1703821234003444E-2</c:v>
                </c:pt>
                <c:pt idx="127">
                  <c:v>3.4702153851886304E-2</c:v>
                </c:pt>
                <c:pt idx="128">
                  <c:v>3.8982452740391312E-2</c:v>
                </c:pt>
                <c:pt idx="129">
                  <c:v>4.2419382489104041E-2</c:v>
                </c:pt>
                <c:pt idx="130">
                  <c:v>3.2289940087809443E-2</c:v>
                </c:pt>
                <c:pt idx="131">
                  <c:v>4.0229970473375093E-2</c:v>
                </c:pt>
                <c:pt idx="132">
                  <c:v>3.9452811125547382E-2</c:v>
                </c:pt>
                <c:pt idx="133">
                  <c:v>2.204790072152539E-2</c:v>
                </c:pt>
                <c:pt idx="134">
                  <c:v>1.9218498736349978E-2</c:v>
                </c:pt>
                <c:pt idx="135">
                  <c:v>-1.0007340091553409E-2</c:v>
                </c:pt>
                <c:pt idx="136">
                  <c:v>7.5462008016795742E-2</c:v>
                </c:pt>
                <c:pt idx="137">
                  <c:v>1.4902702841490426E-2</c:v>
                </c:pt>
                <c:pt idx="138">
                  <c:v>-2.2357856923681418E-2</c:v>
                </c:pt>
                <c:pt idx="139">
                  <c:v>-2.5061653671931947E-2</c:v>
                </c:pt>
                <c:pt idx="140">
                  <c:v>-2.2853971191951754E-2</c:v>
                </c:pt>
                <c:pt idx="141">
                  <c:v>2.7207267119436995E-2</c:v>
                </c:pt>
                <c:pt idx="142">
                  <c:v>-2.5081977106956491E-2</c:v>
                </c:pt>
                <c:pt idx="143">
                  <c:v>-6.0425775336901251E-2</c:v>
                </c:pt>
                <c:pt idx="144">
                  <c:v>-9.7239701035477966E-2</c:v>
                </c:pt>
                <c:pt idx="145">
                  <c:v>-0.10475224847505221</c:v>
                </c:pt>
                <c:pt idx="146">
                  <c:v>-8.1016380688100006E-2</c:v>
                </c:pt>
                <c:pt idx="147">
                  <c:v>-5.8824480937184585E-2</c:v>
                </c:pt>
                <c:pt idx="148">
                  <c:v>-1.0723554818712015E-2</c:v>
                </c:pt>
                <c:pt idx="149">
                  <c:v>1.5654996870919924E-2</c:v>
                </c:pt>
                <c:pt idx="150">
                  <c:v>1.1235813704193333E-2</c:v>
                </c:pt>
                <c:pt idx="151">
                  <c:v>9.7550939874405367E-3</c:v>
                </c:pt>
                <c:pt idx="152">
                  <c:v>3.5392230713533139E-2</c:v>
                </c:pt>
                <c:pt idx="153">
                  <c:v>4.4307503246113045E-2</c:v>
                </c:pt>
                <c:pt idx="154">
                  <c:v>7.5132368678366826E-2</c:v>
                </c:pt>
                <c:pt idx="155">
                  <c:v>9.596928326900811E-2</c:v>
                </c:pt>
                <c:pt idx="156">
                  <c:v>0.10195051049813317</c:v>
                </c:pt>
                <c:pt idx="157">
                  <c:v>8.3588107984569282E-2</c:v>
                </c:pt>
                <c:pt idx="158">
                  <c:v>7.0094854503068391E-2</c:v>
                </c:pt>
                <c:pt idx="159">
                  <c:v>9.6595834659440299E-2</c:v>
                </c:pt>
                <c:pt idx="160">
                  <c:v>8.1540709214064491E-2</c:v>
                </c:pt>
                <c:pt idx="161">
                  <c:v>9.4299639616739858E-2</c:v>
                </c:pt>
                <c:pt idx="162">
                  <c:v>0.10005562800829744</c:v>
                </c:pt>
                <c:pt idx="163">
                  <c:v>5.9317463320920367E-2</c:v>
                </c:pt>
                <c:pt idx="164">
                  <c:v>7.1148407245737663E-2</c:v>
                </c:pt>
                <c:pt idx="165">
                  <c:v>3.4658191046695749E-2</c:v>
                </c:pt>
                <c:pt idx="166">
                  <c:v>1.0280456182689942E-2</c:v>
                </c:pt>
                <c:pt idx="167">
                  <c:v>2.7019103516313377E-2</c:v>
                </c:pt>
                <c:pt idx="168">
                  <c:v>4.0439627490741863E-2</c:v>
                </c:pt>
                <c:pt idx="169">
                  <c:v>2.4618006787413955E-2</c:v>
                </c:pt>
                <c:pt idx="170">
                  <c:v>2.7086049905177031E-2</c:v>
                </c:pt>
                <c:pt idx="171">
                  <c:v>3.4359096621215557E-2</c:v>
                </c:pt>
                <c:pt idx="172">
                  <c:v>3.5017277451617271E-2</c:v>
                </c:pt>
                <c:pt idx="173">
                  <c:v>2.8782864734615367E-2</c:v>
                </c:pt>
                <c:pt idx="174">
                  <c:v>3.6894198940645842E-2</c:v>
                </c:pt>
                <c:pt idx="175">
                  <c:v>3.6280949343506695E-2</c:v>
                </c:pt>
                <c:pt idx="176">
                  <c:v>2.9767723277668228E-2</c:v>
                </c:pt>
                <c:pt idx="177">
                  <c:v>6.8762675083552285E-2</c:v>
                </c:pt>
                <c:pt idx="178">
                  <c:v>9.6457051336019409E-2</c:v>
                </c:pt>
                <c:pt idx="179">
                  <c:v>0.11033461777998033</c:v>
                </c:pt>
                <c:pt idx="180">
                  <c:v>0.12994354328819946</c:v>
                </c:pt>
                <c:pt idx="181">
                  <c:v>0.11394122123489089</c:v>
                </c:pt>
                <c:pt idx="182">
                  <c:v>0.1019511828065456</c:v>
                </c:pt>
                <c:pt idx="183">
                  <c:v>0.10184210649717346</c:v>
                </c:pt>
                <c:pt idx="184">
                  <c:v>8.6431222396149462E-2</c:v>
                </c:pt>
                <c:pt idx="185">
                  <c:v>9.8644733739830737E-2</c:v>
                </c:pt>
                <c:pt idx="186">
                  <c:v>0.10075047071855203</c:v>
                </c:pt>
                <c:pt idx="187">
                  <c:v>8.4127535839011711E-2</c:v>
                </c:pt>
                <c:pt idx="188">
                  <c:v>6.1716074524210358E-2</c:v>
                </c:pt>
                <c:pt idx="189">
                  <c:v>4.994119082497582E-2</c:v>
                </c:pt>
                <c:pt idx="190">
                  <c:v>5.504697182061926E-2</c:v>
                </c:pt>
                <c:pt idx="191">
                  <c:v>5.6894559997645415E-2</c:v>
                </c:pt>
                <c:pt idx="192">
                  <c:v>6.7249632161354655E-2</c:v>
                </c:pt>
                <c:pt idx="193">
                  <c:v>6.1294333163478522E-2</c:v>
                </c:pt>
                <c:pt idx="194">
                  <c:v>3.8097983014757725E-2</c:v>
                </c:pt>
                <c:pt idx="195">
                  <c:v>3.1337401564681448E-2</c:v>
                </c:pt>
                <c:pt idx="196">
                  <c:v>6.1864527364923656E-2</c:v>
                </c:pt>
                <c:pt idx="197">
                  <c:v>6.0092206141433693E-2</c:v>
                </c:pt>
                <c:pt idx="198">
                  <c:v>5.4767800465777353E-2</c:v>
                </c:pt>
                <c:pt idx="199">
                  <c:v>4.5005579310782327E-2</c:v>
                </c:pt>
                <c:pt idx="200">
                  <c:v>3.6215282187325851E-2</c:v>
                </c:pt>
                <c:pt idx="201">
                  <c:v>4.6047215321658917E-2</c:v>
                </c:pt>
                <c:pt idx="202">
                  <c:v>2.5272536282310975E-2</c:v>
                </c:pt>
                <c:pt idx="203">
                  <c:v>4.0088826571322567E-2</c:v>
                </c:pt>
                <c:pt idx="204">
                  <c:v>3.8174182531702357E-2</c:v>
                </c:pt>
                <c:pt idx="205">
                  <c:v>5.8577179326012883E-2</c:v>
                </c:pt>
                <c:pt idx="206">
                  <c:v>7.0674709682648662E-2</c:v>
                </c:pt>
                <c:pt idx="207">
                  <c:v>0.10720784358650498</c:v>
                </c:pt>
                <c:pt idx="208">
                  <c:v>0.11479889683484987</c:v>
                </c:pt>
                <c:pt idx="209">
                  <c:v>0.15318303723528043</c:v>
                </c:pt>
                <c:pt idx="210">
                  <c:v>0.13622967723961801</c:v>
                </c:pt>
                <c:pt idx="211">
                  <c:v>0.15460170596221592</c:v>
                </c:pt>
                <c:pt idx="212">
                  <c:v>0.13040858875746411</c:v>
                </c:pt>
                <c:pt idx="213">
                  <c:v>7.9736630323930996E-2</c:v>
                </c:pt>
                <c:pt idx="214">
                  <c:v>2.1958002983528253E-2</c:v>
                </c:pt>
                <c:pt idx="215">
                  <c:v>3.4463856740598056E-2</c:v>
                </c:pt>
                <c:pt idx="216">
                  <c:v>6.4022799147050488E-2</c:v>
                </c:pt>
                <c:pt idx="217">
                  <c:v>7.0311229031767536E-2</c:v>
                </c:pt>
                <c:pt idx="218">
                  <c:v>6.2094325853763996E-2</c:v>
                </c:pt>
                <c:pt idx="219">
                  <c:v>3.9669236702692325E-2</c:v>
                </c:pt>
                <c:pt idx="220">
                  <c:v>1.9485640121194699E-2</c:v>
                </c:pt>
                <c:pt idx="221">
                  <c:v>3.5606397735573857E-2</c:v>
                </c:pt>
                <c:pt idx="222">
                  <c:v>2.9060731422492207E-2</c:v>
                </c:pt>
                <c:pt idx="223">
                  <c:v>7.1103221599248627E-4</c:v>
                </c:pt>
                <c:pt idx="224">
                  <c:v>-5.3412351430349968E-2</c:v>
                </c:pt>
                <c:pt idx="225">
                  <c:v>-5.5753047238196553E-2</c:v>
                </c:pt>
                <c:pt idx="226">
                  <c:v>-9.6660130888255452E-2</c:v>
                </c:pt>
                <c:pt idx="227">
                  <c:v>-5.2160421190875196E-2</c:v>
                </c:pt>
                <c:pt idx="228">
                  <c:v>-5.7158338134272603E-2</c:v>
                </c:pt>
                <c:pt idx="229">
                  <c:v>-3.100170326599689E-2</c:v>
                </c:pt>
                <c:pt idx="230">
                  <c:v>-2.0647097824469409E-2</c:v>
                </c:pt>
                <c:pt idx="231">
                  <c:v>1.4033201921602321E-2</c:v>
                </c:pt>
                <c:pt idx="232">
                  <c:v>-1.2011829279698374E-2</c:v>
                </c:pt>
                <c:pt idx="233">
                  <c:v>-3.3019287773005196E-2</c:v>
                </c:pt>
                <c:pt idx="234">
                  <c:v>-6.5097936664876593E-2</c:v>
                </c:pt>
                <c:pt idx="235">
                  <c:v>-5.1130000805791727E-2</c:v>
                </c:pt>
                <c:pt idx="236">
                  <c:v>-1.6283759132374169E-2</c:v>
                </c:pt>
                <c:pt idx="237">
                  <c:v>-1.8389348686858823E-2</c:v>
                </c:pt>
                <c:pt idx="238">
                  <c:v>-1.6316695029282534E-2</c:v>
                </c:pt>
                <c:pt idx="239">
                  <c:v>-2.7243306357698883E-2</c:v>
                </c:pt>
                <c:pt idx="240">
                  <c:v>-8.1662250097525989E-3</c:v>
                </c:pt>
                <c:pt idx="241">
                  <c:v>-1.4454348655814058E-2</c:v>
                </c:pt>
                <c:pt idx="242">
                  <c:v>-1.4758305332618807E-2</c:v>
                </c:pt>
                <c:pt idx="243">
                  <c:v>-3.4448369094990688E-2</c:v>
                </c:pt>
                <c:pt idx="244">
                  <c:v>-6.7781669822091925E-2</c:v>
                </c:pt>
                <c:pt idx="245">
                  <c:v>-9.2234783591189029E-2</c:v>
                </c:pt>
                <c:pt idx="246">
                  <c:v>-9.1105622935471864E-2</c:v>
                </c:pt>
                <c:pt idx="247">
                  <c:v>-9.4405599510651653E-2</c:v>
                </c:pt>
                <c:pt idx="248">
                  <c:v>-9.4806303728276572E-2</c:v>
                </c:pt>
                <c:pt idx="249">
                  <c:v>-0.12211156667102056</c:v>
                </c:pt>
                <c:pt idx="250">
                  <c:v>-0.14064543069808494</c:v>
                </c:pt>
                <c:pt idx="251">
                  <c:v>-0.13297435640507452</c:v>
                </c:pt>
                <c:pt idx="252">
                  <c:v>-0.16098214686687412</c:v>
                </c:pt>
                <c:pt idx="253">
                  <c:v>-0.13061587278320386</c:v>
                </c:pt>
                <c:pt idx="254">
                  <c:v>-0.13800087679673595</c:v>
                </c:pt>
                <c:pt idx="255">
                  <c:v>-0.14609178858964136</c:v>
                </c:pt>
                <c:pt idx="256">
                  <c:v>-0.14770115533416678</c:v>
                </c:pt>
                <c:pt idx="257">
                  <c:v>-0.14337238063866234</c:v>
                </c:pt>
                <c:pt idx="258">
                  <c:v>-0.17037484009283854</c:v>
                </c:pt>
                <c:pt idx="259">
                  <c:v>-0.19201440207265377</c:v>
                </c:pt>
                <c:pt idx="260">
                  <c:v>-0.1924830373487631</c:v>
                </c:pt>
                <c:pt idx="261">
                  <c:v>-0.16335152729184188</c:v>
                </c:pt>
                <c:pt idx="262">
                  <c:v>-0.16205477877226662</c:v>
                </c:pt>
                <c:pt idx="263">
                  <c:v>-0.19200451913043329</c:v>
                </c:pt>
                <c:pt idx="264">
                  <c:v>-0.17913661253697957</c:v>
                </c:pt>
                <c:pt idx="265">
                  <c:v>-0.14542469650442577</c:v>
                </c:pt>
                <c:pt idx="266">
                  <c:v>-9.3928315205140014E-2</c:v>
                </c:pt>
                <c:pt idx="267">
                  <c:v>-8.8237819018713387E-2</c:v>
                </c:pt>
                <c:pt idx="268">
                  <c:v>-7.3512225627910446E-2</c:v>
                </c:pt>
                <c:pt idx="269">
                  <c:v>-7.3721834443909812E-2</c:v>
                </c:pt>
                <c:pt idx="270">
                  <c:v>-8.0903820040040472E-2</c:v>
                </c:pt>
                <c:pt idx="271">
                  <c:v>-6.9032520798504873E-2</c:v>
                </c:pt>
                <c:pt idx="272">
                  <c:v>-0.13344079714488788</c:v>
                </c:pt>
                <c:pt idx="273">
                  <c:v>-0.18513925894113706</c:v>
                </c:pt>
                <c:pt idx="274">
                  <c:v>-0.18522429797462533</c:v>
                </c:pt>
                <c:pt idx="275">
                  <c:v>-5.4516513727297468E-2</c:v>
                </c:pt>
                <c:pt idx="276">
                  <c:v>-6.6478863793446488E-2</c:v>
                </c:pt>
                <c:pt idx="277">
                  <c:v>-4.7759596208821947E-2</c:v>
                </c:pt>
                <c:pt idx="278">
                  <c:v>-8.9409971532117716E-2</c:v>
                </c:pt>
                <c:pt idx="279">
                  <c:v>-8.6346760139767734E-2</c:v>
                </c:pt>
                <c:pt idx="280">
                  <c:v>-5.8430517294335731E-2</c:v>
                </c:pt>
                <c:pt idx="281">
                  <c:v>-9.407762072624018E-2</c:v>
                </c:pt>
                <c:pt idx="282">
                  <c:v>-8.8217557693066356E-2</c:v>
                </c:pt>
                <c:pt idx="283">
                  <c:v>-7.0016059724112067E-2</c:v>
                </c:pt>
                <c:pt idx="284">
                  <c:v>-4.9291810811603894E-2</c:v>
                </c:pt>
                <c:pt idx="285">
                  <c:v>-4.3452345133768333E-2</c:v>
                </c:pt>
                <c:pt idx="286">
                  <c:v>-2.9619382415436876E-2</c:v>
                </c:pt>
                <c:pt idx="287">
                  <c:v>-5.3101267993509102E-2</c:v>
                </c:pt>
                <c:pt idx="288">
                  <c:v>-4.6823081088138749E-2</c:v>
                </c:pt>
                <c:pt idx="289">
                  <c:v>-7.7707480572141135E-4</c:v>
                </c:pt>
                <c:pt idx="290">
                  <c:v>6.7342680495570142E-2</c:v>
                </c:pt>
                <c:pt idx="291">
                  <c:v>0.1032095973571755</c:v>
                </c:pt>
                <c:pt idx="292">
                  <c:v>1.7594774242572365E-2</c:v>
                </c:pt>
                <c:pt idx="293">
                  <c:v>4.5556464047209887E-2</c:v>
                </c:pt>
                <c:pt idx="294">
                  <c:v>4.8306171194240258E-2</c:v>
                </c:pt>
                <c:pt idx="295">
                  <c:v>6.716580695246073E-2</c:v>
                </c:pt>
                <c:pt idx="296">
                  <c:v>7.7896760564157494E-2</c:v>
                </c:pt>
                <c:pt idx="297">
                  <c:v>6.5693022220515915E-2</c:v>
                </c:pt>
                <c:pt idx="298">
                  <c:v>8.0188627053598846E-2</c:v>
                </c:pt>
                <c:pt idx="299">
                  <c:v>7.4293848905850376E-2</c:v>
                </c:pt>
                <c:pt idx="300">
                  <c:v>3.7124995303125498E-2</c:v>
                </c:pt>
                <c:pt idx="301">
                  <c:v>2.7649302408686346E-2</c:v>
                </c:pt>
                <c:pt idx="302">
                  <c:v>1.0880582403500639E-2</c:v>
                </c:pt>
                <c:pt idx="303">
                  <c:v>3.9297173772756169E-2</c:v>
                </c:pt>
                <c:pt idx="304">
                  <c:v>3.0465632767076589E-2</c:v>
                </c:pt>
                <c:pt idx="305">
                  <c:v>1.5055733077445307E-2</c:v>
                </c:pt>
                <c:pt idx="306">
                  <c:v>4.0529830037642676E-2</c:v>
                </c:pt>
                <c:pt idx="307">
                  <c:v>4.2752217160568443E-2</c:v>
                </c:pt>
                <c:pt idx="308">
                  <c:v>-5.904478783986318E-3</c:v>
                </c:pt>
                <c:pt idx="309">
                  <c:v>6.1857467734169622E-3</c:v>
                </c:pt>
                <c:pt idx="310">
                  <c:v>-1.0577430196561505E-2</c:v>
                </c:pt>
                <c:pt idx="311">
                  <c:v>-1.6354392886791108E-2</c:v>
                </c:pt>
                <c:pt idx="312">
                  <c:v>-1.9692569974346062E-2</c:v>
                </c:pt>
                <c:pt idx="313">
                  <c:v>1.6072354558068404E-2</c:v>
                </c:pt>
                <c:pt idx="314">
                  <c:v>2.4679587310056518E-2</c:v>
                </c:pt>
                <c:pt idx="315">
                  <c:v>3.7146647025356472E-2</c:v>
                </c:pt>
                <c:pt idx="316">
                  <c:v>2.3266471819946948E-2</c:v>
                </c:pt>
                <c:pt idx="317">
                  <c:v>3.7443654250218353E-2</c:v>
                </c:pt>
                <c:pt idx="318">
                  <c:v>3.6943377451227069E-2</c:v>
                </c:pt>
                <c:pt idx="319">
                  <c:v>6.2332804402214573E-2</c:v>
                </c:pt>
                <c:pt idx="320">
                  <c:v>3.6653155410601837E-2</c:v>
                </c:pt>
                <c:pt idx="321">
                  <c:v>3.9071680051225723E-2</c:v>
                </c:pt>
                <c:pt idx="322">
                  <c:v>5.164195502563617E-2</c:v>
                </c:pt>
                <c:pt idx="323">
                  <c:v>2.672727603151915E-2</c:v>
                </c:pt>
                <c:pt idx="324">
                  <c:v>2.3445752927431937E-2</c:v>
                </c:pt>
                <c:pt idx="325">
                  <c:v>3.1111616530241113E-2</c:v>
                </c:pt>
                <c:pt idx="326">
                  <c:v>2.7549343140172891E-2</c:v>
                </c:pt>
                <c:pt idx="327">
                  <c:v>4.7066181598365321E-2</c:v>
                </c:pt>
                <c:pt idx="328">
                  <c:v>4.8592210388890944E-2</c:v>
                </c:pt>
                <c:pt idx="329">
                  <c:v>5.8417375021442806E-2</c:v>
                </c:pt>
                <c:pt idx="330">
                  <c:v>4.5531889004830302E-2</c:v>
                </c:pt>
                <c:pt idx="331">
                  <c:v>5.3535845411615081E-2</c:v>
                </c:pt>
                <c:pt idx="332">
                  <c:v>5.4266585797544883E-2</c:v>
                </c:pt>
                <c:pt idx="333">
                  <c:v>8.0263645186908983E-2</c:v>
                </c:pt>
                <c:pt idx="334">
                  <c:v>6.3795292662762293E-2</c:v>
                </c:pt>
                <c:pt idx="335">
                  <c:v>2.5616920602757342E-2</c:v>
                </c:pt>
                <c:pt idx="336">
                  <c:v>1.6034384117759315E-2</c:v>
                </c:pt>
                <c:pt idx="337">
                  <c:v>3.5780333837851286E-2</c:v>
                </c:pt>
                <c:pt idx="338">
                  <c:v>3.7731314153278885E-2</c:v>
                </c:pt>
                <c:pt idx="339">
                  <c:v>3.259013927854712E-2</c:v>
                </c:pt>
                <c:pt idx="340">
                  <c:v>5.1683356630240061E-2</c:v>
                </c:pt>
                <c:pt idx="341">
                  <c:v>5.4013378776394179E-2</c:v>
                </c:pt>
                <c:pt idx="342">
                  <c:v>5.3058303217804782E-2</c:v>
                </c:pt>
                <c:pt idx="343">
                  <c:v>4.6830563438249637E-2</c:v>
                </c:pt>
                <c:pt idx="344">
                  <c:v>4.6280043103230591E-2</c:v>
                </c:pt>
                <c:pt idx="345">
                  <c:v>3.9015243384334992E-2</c:v>
                </c:pt>
                <c:pt idx="346">
                  <c:v>2.7262252990962296E-2</c:v>
                </c:pt>
                <c:pt idx="347">
                  <c:v>3.8917849965599743E-2</c:v>
                </c:pt>
                <c:pt idx="348">
                  <c:v>3.4866462227046154E-2</c:v>
                </c:pt>
                <c:pt idx="349">
                  <c:v>2.9051930237280837E-2</c:v>
                </c:pt>
                <c:pt idx="350">
                  <c:v>-2.5322014785329874E-4</c:v>
                </c:pt>
                <c:pt idx="351">
                  <c:v>-1.4684488188231767E-4</c:v>
                </c:pt>
                <c:pt idx="352">
                  <c:v>2.9428112134276201E-2</c:v>
                </c:pt>
                <c:pt idx="353">
                  <c:v>3.4883874956336929E-2</c:v>
                </c:pt>
                <c:pt idx="354">
                  <c:v>3.4387364837334816E-2</c:v>
                </c:pt>
                <c:pt idx="355">
                  <c:v>3.5774645371883601E-2</c:v>
                </c:pt>
                <c:pt idx="356">
                  <c:v>5.563982326672777E-2</c:v>
                </c:pt>
                <c:pt idx="357">
                  <c:v>5.7190549208316066E-2</c:v>
                </c:pt>
                <c:pt idx="358">
                  <c:v>7.9826733380325782E-2</c:v>
                </c:pt>
                <c:pt idx="359">
                  <c:v>9.1122628244535014E-2</c:v>
                </c:pt>
                <c:pt idx="360">
                  <c:v>6.466096613393392E-2</c:v>
                </c:pt>
                <c:pt idx="361">
                  <c:v>5.8578710133988826E-2</c:v>
                </c:pt>
                <c:pt idx="362">
                  <c:v>6.8737157357549011E-2</c:v>
                </c:pt>
                <c:pt idx="363">
                  <c:v>8.2732500192140387E-2</c:v>
                </c:pt>
                <c:pt idx="364">
                  <c:v>7.4790139076321913E-2</c:v>
                </c:pt>
                <c:pt idx="365">
                  <c:v>5.8770832514463474E-2</c:v>
                </c:pt>
                <c:pt idx="366">
                  <c:v>6.0972372936634288E-2</c:v>
                </c:pt>
                <c:pt idx="367">
                  <c:v>6.0169128945063814E-2</c:v>
                </c:pt>
                <c:pt idx="368">
                  <c:v>6.6290743345279818E-2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A8C-48AD-A063-BBA7E617E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797183"/>
        <c:axId val="338799263"/>
      </c:areaChart>
      <c:dateAx>
        <c:axId val="338797183"/>
        <c:scaling>
          <c:orientation val="minMax"/>
        </c:scaling>
        <c:delete val="0"/>
        <c:axPos val="b"/>
        <c:numFmt formatCode="dd\.mm\.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8799263"/>
        <c:crosses val="autoZero"/>
        <c:auto val="1"/>
        <c:lblOffset val="100"/>
        <c:baseTimeUnit val="days"/>
      </c:dateAx>
      <c:valAx>
        <c:axId val="33879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8797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lang="en-US" b="1">
                <a:solidFill>
                  <a:schemeClr val="dk1"/>
                </a:solidFill>
                <a:latin typeface="+mn-lt"/>
              </a:rPr>
              <a:t>1-Day Excesses from VaR at 90% 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'Optimal Portfolio MAIN'!$M$1:$M$2</c:f>
              <c:strCache>
                <c:ptCount val="2"/>
                <c:pt idx="0">
                  <c:v>Stock 1 Day Returns Weighted Optimal</c:v>
                </c:pt>
                <c:pt idx="1">
                  <c:v>Excesses from VaR at 90%</c:v>
                </c:pt>
              </c:strCache>
            </c:strRef>
          </c:tx>
          <c:spPr>
            <a:solidFill>
              <a:srgbClr val="4472C4">
                <a:alpha val="30000"/>
              </a:srgbClr>
            </a:solidFill>
            <a:ln cmpd="sng">
              <a:solidFill>
                <a:srgbClr val="4472C4"/>
              </a:solidFill>
            </a:ln>
          </c:spPr>
          <c:cat>
            <c:numRef>
              <c:f>'Optimal Portfolio MAIN'!$A$3:$A$278</c:f>
              <c:numCache>
                <c:formatCode>m/d/yyyy</c:formatCode>
                <c:ptCount val="276"/>
                <c:pt idx="0">
                  <c:v>45203</c:v>
                </c:pt>
                <c:pt idx="1">
                  <c:v>45204</c:v>
                </c:pt>
                <c:pt idx="2">
                  <c:v>45205</c:v>
                </c:pt>
                <c:pt idx="3">
                  <c:v>45210</c:v>
                </c:pt>
                <c:pt idx="4">
                  <c:v>45211</c:v>
                </c:pt>
                <c:pt idx="5">
                  <c:v>45212</c:v>
                </c:pt>
                <c:pt idx="6">
                  <c:v>45217</c:v>
                </c:pt>
                <c:pt idx="7">
                  <c:v>45218</c:v>
                </c:pt>
                <c:pt idx="8">
                  <c:v>45219</c:v>
                </c:pt>
                <c:pt idx="9">
                  <c:v>45224</c:v>
                </c:pt>
                <c:pt idx="10">
                  <c:v>45225</c:v>
                </c:pt>
                <c:pt idx="11">
                  <c:v>45226</c:v>
                </c:pt>
                <c:pt idx="12">
                  <c:v>45231</c:v>
                </c:pt>
                <c:pt idx="13">
                  <c:v>45232</c:v>
                </c:pt>
                <c:pt idx="14">
                  <c:v>45233</c:v>
                </c:pt>
                <c:pt idx="15">
                  <c:v>45239</c:v>
                </c:pt>
                <c:pt idx="16">
                  <c:v>45240</c:v>
                </c:pt>
                <c:pt idx="17">
                  <c:v>45245</c:v>
                </c:pt>
                <c:pt idx="18">
                  <c:v>45246</c:v>
                </c:pt>
                <c:pt idx="19">
                  <c:v>45247</c:v>
                </c:pt>
                <c:pt idx="20">
                  <c:v>45252</c:v>
                </c:pt>
                <c:pt idx="21">
                  <c:v>45259</c:v>
                </c:pt>
                <c:pt idx="22">
                  <c:v>45260</c:v>
                </c:pt>
                <c:pt idx="23">
                  <c:v>45261</c:v>
                </c:pt>
                <c:pt idx="24">
                  <c:v>45266</c:v>
                </c:pt>
                <c:pt idx="25">
                  <c:v>45267</c:v>
                </c:pt>
                <c:pt idx="26">
                  <c:v>45268</c:v>
                </c:pt>
                <c:pt idx="27">
                  <c:v>45273</c:v>
                </c:pt>
                <c:pt idx="28">
                  <c:v>45274</c:v>
                </c:pt>
                <c:pt idx="29">
                  <c:v>45275</c:v>
                </c:pt>
                <c:pt idx="30">
                  <c:v>45280</c:v>
                </c:pt>
                <c:pt idx="31">
                  <c:v>45281</c:v>
                </c:pt>
                <c:pt idx="32">
                  <c:v>45282</c:v>
                </c:pt>
                <c:pt idx="33">
                  <c:v>45287</c:v>
                </c:pt>
                <c:pt idx="34">
                  <c:v>45288</c:v>
                </c:pt>
                <c:pt idx="35">
                  <c:v>45289</c:v>
                </c:pt>
                <c:pt idx="36">
                  <c:v>45302</c:v>
                </c:pt>
                <c:pt idx="37">
                  <c:v>45303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45315</c:v>
                </c:pt>
                <c:pt idx="42">
                  <c:v>45316</c:v>
                </c:pt>
                <c:pt idx="43">
                  <c:v>45317</c:v>
                </c:pt>
                <c:pt idx="44">
                  <c:v>45322</c:v>
                </c:pt>
                <c:pt idx="45">
                  <c:v>45323</c:v>
                </c:pt>
                <c:pt idx="46">
                  <c:v>45324</c:v>
                </c:pt>
                <c:pt idx="47">
                  <c:v>45329</c:v>
                </c:pt>
                <c:pt idx="48">
                  <c:v>45330</c:v>
                </c:pt>
                <c:pt idx="49">
                  <c:v>45331</c:v>
                </c:pt>
                <c:pt idx="50">
                  <c:v>45336</c:v>
                </c:pt>
                <c:pt idx="51">
                  <c:v>45337</c:v>
                </c:pt>
                <c:pt idx="52">
                  <c:v>45338</c:v>
                </c:pt>
                <c:pt idx="53">
                  <c:v>45343</c:v>
                </c:pt>
                <c:pt idx="54">
                  <c:v>45344</c:v>
                </c:pt>
                <c:pt idx="55">
                  <c:v>45345</c:v>
                </c:pt>
                <c:pt idx="56">
                  <c:v>45350</c:v>
                </c:pt>
                <c:pt idx="57">
                  <c:v>45351</c:v>
                </c:pt>
                <c:pt idx="58">
                  <c:v>45352</c:v>
                </c:pt>
                <c:pt idx="59">
                  <c:v>45357</c:v>
                </c:pt>
                <c:pt idx="60">
                  <c:v>45358</c:v>
                </c:pt>
                <c:pt idx="61">
                  <c:v>45359</c:v>
                </c:pt>
                <c:pt idx="62">
                  <c:v>45364</c:v>
                </c:pt>
                <c:pt idx="63">
                  <c:v>45365</c:v>
                </c:pt>
                <c:pt idx="64">
                  <c:v>45366</c:v>
                </c:pt>
                <c:pt idx="65">
                  <c:v>45371</c:v>
                </c:pt>
                <c:pt idx="66">
                  <c:v>45372</c:v>
                </c:pt>
                <c:pt idx="67">
                  <c:v>45373</c:v>
                </c:pt>
                <c:pt idx="68">
                  <c:v>45378</c:v>
                </c:pt>
                <c:pt idx="69">
                  <c:v>45379</c:v>
                </c:pt>
                <c:pt idx="70">
                  <c:v>45385</c:v>
                </c:pt>
                <c:pt idx="71">
                  <c:v>45386</c:v>
                </c:pt>
                <c:pt idx="72">
                  <c:v>45387</c:v>
                </c:pt>
                <c:pt idx="73">
                  <c:v>45392</c:v>
                </c:pt>
                <c:pt idx="74">
                  <c:v>45393</c:v>
                </c:pt>
                <c:pt idx="75">
                  <c:v>45394</c:v>
                </c:pt>
                <c:pt idx="76">
                  <c:v>45399</c:v>
                </c:pt>
                <c:pt idx="77">
                  <c:v>45400</c:v>
                </c:pt>
                <c:pt idx="78">
                  <c:v>45401</c:v>
                </c:pt>
                <c:pt idx="79">
                  <c:v>45406</c:v>
                </c:pt>
                <c:pt idx="80">
                  <c:v>45407</c:v>
                </c:pt>
                <c:pt idx="81">
                  <c:v>45408</c:v>
                </c:pt>
                <c:pt idx="82">
                  <c:v>45420</c:v>
                </c:pt>
                <c:pt idx="83">
                  <c:v>45421</c:v>
                </c:pt>
                <c:pt idx="84">
                  <c:v>45427</c:v>
                </c:pt>
                <c:pt idx="85">
                  <c:v>45428</c:v>
                </c:pt>
                <c:pt idx="86">
                  <c:v>45429</c:v>
                </c:pt>
                <c:pt idx="87">
                  <c:v>45434</c:v>
                </c:pt>
                <c:pt idx="88">
                  <c:v>45435</c:v>
                </c:pt>
                <c:pt idx="89">
                  <c:v>45436</c:v>
                </c:pt>
                <c:pt idx="90">
                  <c:v>45441</c:v>
                </c:pt>
                <c:pt idx="91">
                  <c:v>45442</c:v>
                </c:pt>
                <c:pt idx="92">
                  <c:v>45443</c:v>
                </c:pt>
                <c:pt idx="93">
                  <c:v>45448</c:v>
                </c:pt>
                <c:pt idx="94">
                  <c:v>45449</c:v>
                </c:pt>
                <c:pt idx="95">
                  <c:v>45450</c:v>
                </c:pt>
                <c:pt idx="96">
                  <c:v>45455</c:v>
                </c:pt>
                <c:pt idx="97">
                  <c:v>45464</c:v>
                </c:pt>
                <c:pt idx="98">
                  <c:v>45469</c:v>
                </c:pt>
                <c:pt idx="99">
                  <c:v>45470</c:v>
                </c:pt>
                <c:pt idx="100">
                  <c:v>45471</c:v>
                </c:pt>
                <c:pt idx="101">
                  <c:v>45476</c:v>
                </c:pt>
                <c:pt idx="102">
                  <c:v>45483</c:v>
                </c:pt>
                <c:pt idx="103">
                  <c:v>45484</c:v>
                </c:pt>
                <c:pt idx="104">
                  <c:v>45485</c:v>
                </c:pt>
                <c:pt idx="105">
                  <c:v>45490</c:v>
                </c:pt>
                <c:pt idx="106">
                  <c:v>45491</c:v>
                </c:pt>
                <c:pt idx="107">
                  <c:v>45492</c:v>
                </c:pt>
                <c:pt idx="108">
                  <c:v>45497</c:v>
                </c:pt>
                <c:pt idx="109">
                  <c:v>45498</c:v>
                </c:pt>
                <c:pt idx="110">
                  <c:v>45499</c:v>
                </c:pt>
                <c:pt idx="111">
                  <c:v>45504</c:v>
                </c:pt>
                <c:pt idx="112">
                  <c:v>45505</c:v>
                </c:pt>
                <c:pt idx="113">
                  <c:v>45506</c:v>
                </c:pt>
                <c:pt idx="114">
                  <c:v>45511</c:v>
                </c:pt>
                <c:pt idx="115">
                  <c:v>45512</c:v>
                </c:pt>
                <c:pt idx="116">
                  <c:v>45513</c:v>
                </c:pt>
                <c:pt idx="117">
                  <c:v>45518</c:v>
                </c:pt>
                <c:pt idx="118">
                  <c:v>45519</c:v>
                </c:pt>
                <c:pt idx="119">
                  <c:v>45520</c:v>
                </c:pt>
                <c:pt idx="120">
                  <c:v>45525</c:v>
                </c:pt>
                <c:pt idx="121">
                  <c:v>45526</c:v>
                </c:pt>
                <c:pt idx="122">
                  <c:v>45527</c:v>
                </c:pt>
                <c:pt idx="123">
                  <c:v>45532</c:v>
                </c:pt>
                <c:pt idx="124">
                  <c:v>45533</c:v>
                </c:pt>
                <c:pt idx="125">
                  <c:v>45534</c:v>
                </c:pt>
                <c:pt idx="126">
                  <c:v>45539</c:v>
                </c:pt>
                <c:pt idx="127">
                  <c:v>45540</c:v>
                </c:pt>
                <c:pt idx="128">
                  <c:v>45541</c:v>
                </c:pt>
                <c:pt idx="129">
                  <c:v>45546</c:v>
                </c:pt>
                <c:pt idx="130">
                  <c:v>45547</c:v>
                </c:pt>
                <c:pt idx="131">
                  <c:v>45548</c:v>
                </c:pt>
                <c:pt idx="132">
                  <c:v>45553</c:v>
                </c:pt>
                <c:pt idx="133">
                  <c:v>45554</c:v>
                </c:pt>
                <c:pt idx="134">
                  <c:v>45555</c:v>
                </c:pt>
                <c:pt idx="135">
                  <c:v>45560</c:v>
                </c:pt>
                <c:pt idx="136">
                  <c:v>45561</c:v>
                </c:pt>
                <c:pt idx="137">
                  <c:v>45562</c:v>
                </c:pt>
                <c:pt idx="138">
                  <c:v>45567</c:v>
                </c:pt>
                <c:pt idx="139">
                  <c:v>45568</c:v>
                </c:pt>
                <c:pt idx="140">
                  <c:v>45569</c:v>
                </c:pt>
                <c:pt idx="141">
                  <c:v>45574</c:v>
                </c:pt>
                <c:pt idx="142">
                  <c:v>45575</c:v>
                </c:pt>
                <c:pt idx="143">
                  <c:v>45576</c:v>
                </c:pt>
                <c:pt idx="144">
                  <c:v>45581</c:v>
                </c:pt>
                <c:pt idx="145">
                  <c:v>45582</c:v>
                </c:pt>
                <c:pt idx="146">
                  <c:v>45583</c:v>
                </c:pt>
                <c:pt idx="147">
                  <c:v>45588</c:v>
                </c:pt>
                <c:pt idx="148">
                  <c:v>45589</c:v>
                </c:pt>
                <c:pt idx="149">
                  <c:v>45590</c:v>
                </c:pt>
                <c:pt idx="150">
                  <c:v>45595</c:v>
                </c:pt>
                <c:pt idx="151">
                  <c:v>45596</c:v>
                </c:pt>
                <c:pt idx="152">
                  <c:v>45597</c:v>
                </c:pt>
                <c:pt idx="153">
                  <c:v>45603</c:v>
                </c:pt>
                <c:pt idx="154">
                  <c:v>45604</c:v>
                </c:pt>
                <c:pt idx="155">
                  <c:v>45609</c:v>
                </c:pt>
                <c:pt idx="156">
                  <c:v>45610</c:v>
                </c:pt>
                <c:pt idx="157">
                  <c:v>45611</c:v>
                </c:pt>
                <c:pt idx="158">
                  <c:v>45616</c:v>
                </c:pt>
                <c:pt idx="159">
                  <c:v>45617</c:v>
                </c:pt>
                <c:pt idx="160">
                  <c:v>45618</c:v>
                </c:pt>
                <c:pt idx="161">
                  <c:v>45623</c:v>
                </c:pt>
                <c:pt idx="162">
                  <c:v>45630</c:v>
                </c:pt>
                <c:pt idx="163">
                  <c:v>45631</c:v>
                </c:pt>
                <c:pt idx="164">
                  <c:v>45632</c:v>
                </c:pt>
                <c:pt idx="165">
                  <c:v>45637</c:v>
                </c:pt>
                <c:pt idx="166">
                  <c:v>45638</c:v>
                </c:pt>
                <c:pt idx="167">
                  <c:v>45639</c:v>
                </c:pt>
                <c:pt idx="168">
                  <c:v>45644</c:v>
                </c:pt>
                <c:pt idx="169">
                  <c:v>45645</c:v>
                </c:pt>
                <c:pt idx="170">
                  <c:v>45646</c:v>
                </c:pt>
                <c:pt idx="171">
                  <c:v>45653</c:v>
                </c:pt>
                <c:pt idx="172">
                  <c:v>45672</c:v>
                </c:pt>
                <c:pt idx="173">
                  <c:v>45673</c:v>
                </c:pt>
                <c:pt idx="174">
                  <c:v>45674</c:v>
                </c:pt>
                <c:pt idx="175">
                  <c:v>45679</c:v>
                </c:pt>
                <c:pt idx="176">
                  <c:v>45680</c:v>
                </c:pt>
                <c:pt idx="177">
                  <c:v>45681</c:v>
                </c:pt>
                <c:pt idx="178">
                  <c:v>45686</c:v>
                </c:pt>
                <c:pt idx="179">
                  <c:v>45687</c:v>
                </c:pt>
                <c:pt idx="180">
                  <c:v>45688</c:v>
                </c:pt>
                <c:pt idx="181">
                  <c:v>45693</c:v>
                </c:pt>
                <c:pt idx="182">
                  <c:v>45694</c:v>
                </c:pt>
                <c:pt idx="183">
                  <c:v>45695</c:v>
                </c:pt>
                <c:pt idx="184">
                  <c:v>45700</c:v>
                </c:pt>
                <c:pt idx="185">
                  <c:v>45701</c:v>
                </c:pt>
                <c:pt idx="186">
                  <c:v>45702</c:v>
                </c:pt>
                <c:pt idx="187">
                  <c:v>45707</c:v>
                </c:pt>
                <c:pt idx="188">
                  <c:v>45708</c:v>
                </c:pt>
                <c:pt idx="189">
                  <c:v>45709</c:v>
                </c:pt>
                <c:pt idx="190">
                  <c:v>45714</c:v>
                </c:pt>
                <c:pt idx="191">
                  <c:v>45715</c:v>
                </c:pt>
                <c:pt idx="192">
                  <c:v>45716</c:v>
                </c:pt>
                <c:pt idx="193">
                  <c:v>45721</c:v>
                </c:pt>
                <c:pt idx="194">
                  <c:v>45722</c:v>
                </c:pt>
                <c:pt idx="195">
                  <c:v>45723</c:v>
                </c:pt>
                <c:pt idx="196">
                  <c:v>45728</c:v>
                </c:pt>
                <c:pt idx="197">
                  <c:v>45729</c:v>
                </c:pt>
                <c:pt idx="198">
                  <c:v>45730</c:v>
                </c:pt>
                <c:pt idx="199">
                  <c:v>45735</c:v>
                </c:pt>
                <c:pt idx="200">
                  <c:v>45736</c:v>
                </c:pt>
                <c:pt idx="201">
                  <c:v>45737</c:v>
                </c:pt>
                <c:pt idx="202">
                  <c:v>45742</c:v>
                </c:pt>
                <c:pt idx="203">
                  <c:v>45743</c:v>
                </c:pt>
                <c:pt idx="204">
                  <c:v>45744</c:v>
                </c:pt>
                <c:pt idx="205">
                  <c:v>45749</c:v>
                </c:pt>
                <c:pt idx="206">
                  <c:v>45750</c:v>
                </c:pt>
                <c:pt idx="207">
                  <c:v>45751</c:v>
                </c:pt>
                <c:pt idx="208">
                  <c:v>45756</c:v>
                </c:pt>
                <c:pt idx="209">
                  <c:v>45757</c:v>
                </c:pt>
                <c:pt idx="210">
                  <c:v>45758</c:v>
                </c:pt>
                <c:pt idx="211">
                  <c:v>45763</c:v>
                </c:pt>
                <c:pt idx="212">
                  <c:v>45764</c:v>
                </c:pt>
                <c:pt idx="213">
                  <c:v>45770</c:v>
                </c:pt>
                <c:pt idx="214">
                  <c:v>45771</c:v>
                </c:pt>
                <c:pt idx="215">
                  <c:v>45772</c:v>
                </c:pt>
                <c:pt idx="216">
                  <c:v>45777</c:v>
                </c:pt>
                <c:pt idx="217">
                  <c:v>45778</c:v>
                </c:pt>
                <c:pt idx="218">
                  <c:v>45784</c:v>
                </c:pt>
                <c:pt idx="219">
                  <c:v>45785</c:v>
                </c:pt>
                <c:pt idx="220">
                  <c:v>45791</c:v>
                </c:pt>
                <c:pt idx="221">
                  <c:v>45792</c:v>
                </c:pt>
                <c:pt idx="222">
                  <c:v>45793</c:v>
                </c:pt>
                <c:pt idx="223">
                  <c:v>45798</c:v>
                </c:pt>
                <c:pt idx="224">
                  <c:v>45799</c:v>
                </c:pt>
                <c:pt idx="225">
                  <c:v>45800</c:v>
                </c:pt>
                <c:pt idx="226">
                  <c:v>45805</c:v>
                </c:pt>
                <c:pt idx="227">
                  <c:v>45806</c:v>
                </c:pt>
                <c:pt idx="228">
                  <c:v>45807</c:v>
                </c:pt>
                <c:pt idx="229">
                  <c:v>45812</c:v>
                </c:pt>
                <c:pt idx="230">
                  <c:v>45813</c:v>
                </c:pt>
                <c:pt idx="231">
                  <c:v>45814</c:v>
                </c:pt>
                <c:pt idx="232">
                  <c:v>45819</c:v>
                </c:pt>
                <c:pt idx="233">
                  <c:v>45820</c:v>
                </c:pt>
                <c:pt idx="234">
                  <c:v>45826</c:v>
                </c:pt>
                <c:pt idx="235">
                  <c:v>45833</c:v>
                </c:pt>
                <c:pt idx="236">
                  <c:v>45834</c:v>
                </c:pt>
                <c:pt idx="237">
                  <c:v>45835</c:v>
                </c:pt>
                <c:pt idx="238">
                  <c:v>45840</c:v>
                </c:pt>
                <c:pt idx="239">
                  <c:v>45841</c:v>
                </c:pt>
                <c:pt idx="240">
                  <c:v>45847</c:v>
                </c:pt>
                <c:pt idx="241">
                  <c:v>45848</c:v>
                </c:pt>
                <c:pt idx="242">
                  <c:v>45849</c:v>
                </c:pt>
                <c:pt idx="243">
                  <c:v>45854</c:v>
                </c:pt>
                <c:pt idx="244">
                  <c:v>45855</c:v>
                </c:pt>
                <c:pt idx="245">
                  <c:v>45856</c:v>
                </c:pt>
                <c:pt idx="246">
                  <c:v>45861</c:v>
                </c:pt>
                <c:pt idx="247">
                  <c:v>45862</c:v>
                </c:pt>
                <c:pt idx="248">
                  <c:v>45863</c:v>
                </c:pt>
                <c:pt idx="249">
                  <c:v>45868</c:v>
                </c:pt>
                <c:pt idx="250">
                  <c:v>45869</c:v>
                </c:pt>
                <c:pt idx="251">
                  <c:v>45870</c:v>
                </c:pt>
                <c:pt idx="252">
                  <c:v>45875</c:v>
                </c:pt>
                <c:pt idx="253">
                  <c:v>45876</c:v>
                </c:pt>
                <c:pt idx="254">
                  <c:v>45877</c:v>
                </c:pt>
                <c:pt idx="255">
                  <c:v>45882</c:v>
                </c:pt>
                <c:pt idx="256">
                  <c:v>45883</c:v>
                </c:pt>
                <c:pt idx="257">
                  <c:v>45884</c:v>
                </c:pt>
                <c:pt idx="258">
                  <c:v>45889</c:v>
                </c:pt>
                <c:pt idx="259">
                  <c:v>45890</c:v>
                </c:pt>
                <c:pt idx="260">
                  <c:v>45891</c:v>
                </c:pt>
                <c:pt idx="261">
                  <c:v>45896</c:v>
                </c:pt>
                <c:pt idx="262">
                  <c:v>45897</c:v>
                </c:pt>
                <c:pt idx="263">
                  <c:v>45898</c:v>
                </c:pt>
                <c:pt idx="264">
                  <c:v>45903</c:v>
                </c:pt>
                <c:pt idx="265">
                  <c:v>45904</c:v>
                </c:pt>
                <c:pt idx="266">
                  <c:v>45905</c:v>
                </c:pt>
                <c:pt idx="267">
                  <c:v>45910</c:v>
                </c:pt>
                <c:pt idx="268">
                  <c:v>45911</c:v>
                </c:pt>
                <c:pt idx="269">
                  <c:v>45912</c:v>
                </c:pt>
                <c:pt idx="270">
                  <c:v>45917</c:v>
                </c:pt>
                <c:pt idx="271">
                  <c:v>45918</c:v>
                </c:pt>
                <c:pt idx="272">
                  <c:v>45919</c:v>
                </c:pt>
                <c:pt idx="273">
                  <c:v>45924</c:v>
                </c:pt>
                <c:pt idx="274">
                  <c:v>45925</c:v>
                </c:pt>
                <c:pt idx="275">
                  <c:v>45926</c:v>
                </c:pt>
              </c:numCache>
            </c:numRef>
          </c:cat>
          <c:val>
            <c:numRef>
              <c:f>'Optimal Portfolio MAIN'!$M$3:$M$278</c:f>
              <c:numCache>
                <c:formatCode>0.00%</c:formatCode>
                <c:ptCount val="276"/>
                <c:pt idx="0">
                  <c:v>2.6006785058776998E-2</c:v>
                </c:pt>
                <c:pt idx="1">
                  <c:v>4.3020360235492147E-2</c:v>
                </c:pt>
                <c:pt idx="2">
                  <c:v>2.3178922330650831E-2</c:v>
                </c:pt>
                <c:pt idx="3">
                  <c:v>1.8636090820473298E-2</c:v>
                </c:pt>
                <c:pt idx="4">
                  <c:v>5.7122981072080192E-2</c:v>
                </c:pt>
                <c:pt idx="5">
                  <c:v>1.4287822240829695E-2</c:v>
                </c:pt>
                <c:pt idx="6">
                  <c:v>2.1151809069305881E-2</c:v>
                </c:pt>
                <c:pt idx="7">
                  <c:v>3.9501745892332199E-2</c:v>
                </c:pt>
                <c:pt idx="8">
                  <c:v>2.5108857026879754E-2</c:v>
                </c:pt>
                <c:pt idx="9">
                  <c:v>1.5564892384244133E-2</c:v>
                </c:pt>
                <c:pt idx="10">
                  <c:v>3.2129639727105516E-2</c:v>
                </c:pt>
                <c:pt idx="11">
                  <c:v>1.7253022350451341E-2</c:v>
                </c:pt>
                <c:pt idx="12">
                  <c:v>1.1422079331193708E-2</c:v>
                </c:pt>
                <c:pt idx="13">
                  <c:v>2.0745794405595978E-2</c:v>
                </c:pt>
                <c:pt idx="14">
                  <c:v>2.3392789282318104E-2</c:v>
                </c:pt>
                <c:pt idx="15">
                  <c:v>4.7746254575118621E-2</c:v>
                </c:pt>
                <c:pt idx="16">
                  <c:v>1.2629081629570551E-2</c:v>
                </c:pt>
                <c:pt idx="17">
                  <c:v>1.2378247787156078E-3</c:v>
                </c:pt>
                <c:pt idx="18">
                  <c:v>1.9470828234428625E-2</c:v>
                </c:pt>
                <c:pt idx="19">
                  <c:v>2.9299962979429522E-2</c:v>
                </c:pt>
                <c:pt idx="20">
                  <c:v>2.990633141187601E-2</c:v>
                </c:pt>
                <c:pt idx="21">
                  <c:v>1.9930879591927676E-2</c:v>
                </c:pt>
                <c:pt idx="22">
                  <c:v>1.8020612045699484E-2</c:v>
                </c:pt>
                <c:pt idx="23">
                  <c:v>3.4154010110260195E-2</c:v>
                </c:pt>
                <c:pt idx="24">
                  <c:v>-2.2647504211430695E-2</c:v>
                </c:pt>
                <c:pt idx="25">
                  <c:v>1.2866706761062382E-2</c:v>
                </c:pt>
                <c:pt idx="26">
                  <c:v>4.2915281944354997E-2</c:v>
                </c:pt>
                <c:pt idx="27">
                  <c:v>1.4774017177719628E-2</c:v>
                </c:pt>
                <c:pt idx="28">
                  <c:v>1.7058709552617103E-2</c:v>
                </c:pt>
                <c:pt idx="29">
                  <c:v>3.3639751071595683E-2</c:v>
                </c:pt>
                <c:pt idx="30">
                  <c:v>2.1556958162771384E-2</c:v>
                </c:pt>
                <c:pt idx="31">
                  <c:v>2.4765839789583657E-2</c:v>
                </c:pt>
                <c:pt idx="32">
                  <c:v>1.1111333205883471E-2</c:v>
                </c:pt>
                <c:pt idx="33">
                  <c:v>1.1516546938679581E-2</c:v>
                </c:pt>
                <c:pt idx="34">
                  <c:v>2.3472606238123649E-2</c:v>
                </c:pt>
                <c:pt idx="35">
                  <c:v>1.671232757327034E-2</c:v>
                </c:pt>
                <c:pt idx="36">
                  <c:v>3.4139775057868242E-2</c:v>
                </c:pt>
                <c:pt idx="37">
                  <c:v>1.6211073152961109E-2</c:v>
                </c:pt>
                <c:pt idx="38">
                  <c:v>3.1889426674751774E-2</c:v>
                </c:pt>
                <c:pt idx="39">
                  <c:v>2.7759934191914477E-2</c:v>
                </c:pt>
                <c:pt idx="40">
                  <c:v>1.3053668129022217E-2</c:v>
                </c:pt>
                <c:pt idx="41">
                  <c:v>2.4982708904302285E-2</c:v>
                </c:pt>
                <c:pt idx="42">
                  <c:v>2.1213028996661908E-2</c:v>
                </c:pt>
                <c:pt idx="43">
                  <c:v>-2.30950334752901E-3</c:v>
                </c:pt>
                <c:pt idx="44">
                  <c:v>3.9249839564998494E-2</c:v>
                </c:pt>
                <c:pt idx="45">
                  <c:v>8.412859737150823E-3</c:v>
                </c:pt>
                <c:pt idx="46">
                  <c:v>1.0461057498421225E-2</c:v>
                </c:pt>
                <c:pt idx="47">
                  <c:v>3.6816703972256462E-4</c:v>
                </c:pt>
                <c:pt idx="48">
                  <c:v>2.4198999805921127E-2</c:v>
                </c:pt>
                <c:pt idx="49">
                  <c:v>1.0267946989874594E-2</c:v>
                </c:pt>
                <c:pt idx="50">
                  <c:v>6.509191547779028E-3</c:v>
                </c:pt>
                <c:pt idx="51">
                  <c:v>1.3016732479432407E-2</c:v>
                </c:pt>
                <c:pt idx="52">
                  <c:v>0</c:v>
                </c:pt>
                <c:pt idx="53">
                  <c:v>2.0282499711474319E-2</c:v>
                </c:pt>
                <c:pt idx="54">
                  <c:v>1.6129136106714681E-2</c:v>
                </c:pt>
                <c:pt idx="55">
                  <c:v>7.6205682105029895E-3</c:v>
                </c:pt>
                <c:pt idx="56">
                  <c:v>3.7861484827837175E-2</c:v>
                </c:pt>
                <c:pt idx="57">
                  <c:v>2.190995909671354E-2</c:v>
                </c:pt>
                <c:pt idx="58">
                  <c:v>2.6908446975504544E-2</c:v>
                </c:pt>
                <c:pt idx="59">
                  <c:v>1.401866097352697E-5</c:v>
                </c:pt>
                <c:pt idx="60">
                  <c:v>1.6567331334203163E-2</c:v>
                </c:pt>
                <c:pt idx="61">
                  <c:v>5.6099466443281287E-2</c:v>
                </c:pt>
                <c:pt idx="62">
                  <c:v>5.493415232221574E-2</c:v>
                </c:pt>
                <c:pt idx="63">
                  <c:v>2.8205822045504089E-2</c:v>
                </c:pt>
                <c:pt idx="64">
                  <c:v>-7.555147042901094E-3</c:v>
                </c:pt>
                <c:pt idx="65">
                  <c:v>1.4674126161918939E-2</c:v>
                </c:pt>
                <c:pt idx="66">
                  <c:v>-2.5102455342116931E-2</c:v>
                </c:pt>
                <c:pt idx="67">
                  <c:v>0.12887667994835814</c:v>
                </c:pt>
                <c:pt idx="68">
                  <c:v>-4.7177390831367585E-2</c:v>
                </c:pt>
                <c:pt idx="69">
                  <c:v>-4.5748239693264206E-2</c:v>
                </c:pt>
                <c:pt idx="70">
                  <c:v>1.4864844359986012E-2</c:v>
                </c:pt>
                <c:pt idx="71">
                  <c:v>-9.3211712981755394E-3</c:v>
                </c:pt>
                <c:pt idx="72">
                  <c:v>1.3297822931674754E-2</c:v>
                </c:pt>
                <c:pt idx="73">
                  <c:v>1.0373020181432414E-2</c:v>
                </c:pt>
                <c:pt idx="74">
                  <c:v>3.9857200774066834E-2</c:v>
                </c:pt>
                <c:pt idx="75">
                  <c:v>2.9985582110027199E-2</c:v>
                </c:pt>
                <c:pt idx="76">
                  <c:v>-9.3640938818557659E-3</c:v>
                </c:pt>
                <c:pt idx="77">
                  <c:v>3.5920146386680105E-2</c:v>
                </c:pt>
                <c:pt idx="78">
                  <c:v>3.1322870323272835E-2</c:v>
                </c:pt>
                <c:pt idx="79">
                  <c:v>7.4978567574317655E-3</c:v>
                </c:pt>
                <c:pt idx="80">
                  <c:v>1.7451700513360587E-2</c:v>
                </c:pt>
                <c:pt idx="81">
                  <c:v>1.1173768802956896E-2</c:v>
                </c:pt>
                <c:pt idx="82">
                  <c:v>2.9905635110615312E-2</c:v>
                </c:pt>
                <c:pt idx="83">
                  <c:v>5.613664645600959E-2</c:v>
                </c:pt>
                <c:pt idx="84">
                  <c:v>2.0183142960205798E-3</c:v>
                </c:pt>
                <c:pt idx="85">
                  <c:v>3.9199638924508392E-3</c:v>
                </c:pt>
                <c:pt idx="86">
                  <c:v>-2.7151152591627137E-2</c:v>
                </c:pt>
                <c:pt idx="87">
                  <c:v>8.084252709228492E-3</c:v>
                </c:pt>
                <c:pt idx="88">
                  <c:v>1.1108399929602986E-2</c:v>
                </c:pt>
                <c:pt idx="89">
                  <c:v>-1.2815101138333479E-2</c:v>
                </c:pt>
                <c:pt idx="90">
                  <c:v>1.7524180387077461E-2</c:v>
                </c:pt>
                <c:pt idx="91">
                  <c:v>2.3483224170635759E-2</c:v>
                </c:pt>
                <c:pt idx="92">
                  <c:v>-6.8292647072117491E-3</c:v>
                </c:pt>
                <c:pt idx="93">
                  <c:v>1.7555461057410581E-2</c:v>
                </c:pt>
                <c:pt idx="94">
                  <c:v>6.6427055233645518E-3</c:v>
                </c:pt>
                <c:pt idx="95">
                  <c:v>7.1714958992283341E-3</c:v>
                </c:pt>
                <c:pt idx="96">
                  <c:v>1.6308496108842135E-2</c:v>
                </c:pt>
                <c:pt idx="97">
                  <c:v>2.2376018165699493E-2</c:v>
                </c:pt>
                <c:pt idx="98">
                  <c:v>1.9930091813502429E-2</c:v>
                </c:pt>
                <c:pt idx="99">
                  <c:v>7.0110303697393257E-3</c:v>
                </c:pt>
                <c:pt idx="100">
                  <c:v>1.5521291948615464E-3</c:v>
                </c:pt>
                <c:pt idx="101">
                  <c:v>3.4206246604217283E-2</c:v>
                </c:pt>
                <c:pt idx="102">
                  <c:v>7.7599060180354971E-3</c:v>
                </c:pt>
                <c:pt idx="103">
                  <c:v>3.8869330501703353E-2</c:v>
                </c:pt>
                <c:pt idx="104">
                  <c:v>8.9098843477907613E-3</c:v>
                </c:pt>
                <c:pt idx="105">
                  <c:v>3.6571274403370116E-2</c:v>
                </c:pt>
                <c:pt idx="106">
                  <c:v>1.829565644375521E-2</c:v>
                </c:pt>
                <c:pt idx="107">
                  <c:v>-8.5699572351173765E-3</c:v>
                </c:pt>
                <c:pt idx="108">
                  <c:v>1.9646865449395017E-2</c:v>
                </c:pt>
                <c:pt idx="109">
                  <c:v>5.7706345708521706E-2</c:v>
                </c:pt>
                <c:pt idx="110">
                  <c:v>2.7259613745033218E-2</c:v>
                </c:pt>
                <c:pt idx="111">
                  <c:v>1.0911540058064577E-2</c:v>
                </c:pt>
                <c:pt idx="112">
                  <c:v>-7.0730222135461582E-3</c:v>
                </c:pt>
                <c:pt idx="113">
                  <c:v>9.6010609024553776E-3</c:v>
                </c:pt>
                <c:pt idx="114">
                  <c:v>2.8855772210317824E-2</c:v>
                </c:pt>
                <c:pt idx="115">
                  <c:v>3.6615330468407557E-2</c:v>
                </c:pt>
                <c:pt idx="116">
                  <c:v>2.2648839612713256E-2</c:v>
                </c:pt>
                <c:pt idx="117">
                  <c:v>1.8579884557771407E-2</c:v>
                </c:pt>
                <c:pt idx="118">
                  <c:v>1.763211264515132E-2</c:v>
                </c:pt>
                <c:pt idx="119">
                  <c:v>2.785728897218976E-2</c:v>
                </c:pt>
                <c:pt idx="120">
                  <c:v>2.9700999874470412E-2</c:v>
                </c:pt>
                <c:pt idx="121">
                  <c:v>1.6858996896677771E-2</c:v>
                </c:pt>
                <c:pt idx="122">
                  <c:v>3.5850978700633279E-2</c:v>
                </c:pt>
                <c:pt idx="123">
                  <c:v>4.3574600370441335E-2</c:v>
                </c:pt>
                <c:pt idx="124">
                  <c:v>-5.1222483016114539E-3</c:v>
                </c:pt>
                <c:pt idx="125">
                  <c:v>1.471897778126002E-2</c:v>
                </c:pt>
                <c:pt idx="126">
                  <c:v>2.1762334743239551E-2</c:v>
                </c:pt>
                <c:pt idx="127">
                  <c:v>2.1255698914663758E-2</c:v>
                </c:pt>
                <c:pt idx="128">
                  <c:v>1.0487144840919052E-2</c:v>
                </c:pt>
                <c:pt idx="129">
                  <c:v>2.2365333429854164E-2</c:v>
                </c:pt>
                <c:pt idx="130">
                  <c:v>2.550675928080208E-2</c:v>
                </c:pt>
                <c:pt idx="131">
                  <c:v>3.6044120358690528E-2</c:v>
                </c:pt>
                <c:pt idx="132">
                  <c:v>3.0250624436366533E-2</c:v>
                </c:pt>
                <c:pt idx="133">
                  <c:v>2.3295942832243968E-2</c:v>
                </c:pt>
                <c:pt idx="134">
                  <c:v>2.8075483449612436E-2</c:v>
                </c:pt>
                <c:pt idx="135">
                  <c:v>3.4450292319692537E-2</c:v>
                </c:pt>
                <c:pt idx="136">
                  <c:v>2.4012209962190403E-2</c:v>
                </c:pt>
                <c:pt idx="137">
                  <c:v>1.5853105642072495E-2</c:v>
                </c:pt>
                <c:pt idx="138">
                  <c:v>2.2318098384448364E-2</c:v>
                </c:pt>
                <c:pt idx="139">
                  <c:v>1.8300883812464912E-2</c:v>
                </c:pt>
                <c:pt idx="140">
                  <c:v>1.3141615165872885E-2</c:v>
                </c:pt>
                <c:pt idx="141">
                  <c:v>2.2195694193227922E-2</c:v>
                </c:pt>
                <c:pt idx="142">
                  <c:v>3.3076513584891984E-2</c:v>
                </c:pt>
                <c:pt idx="143">
                  <c:v>1.9399452512228056E-2</c:v>
                </c:pt>
                <c:pt idx="144">
                  <c:v>1.9252413188079451E-2</c:v>
                </c:pt>
                <c:pt idx="145">
                  <c:v>2.6882226102365434E-2</c:v>
                </c:pt>
                <c:pt idx="146">
                  <c:v>3.8701045221925495E-2</c:v>
                </c:pt>
                <c:pt idx="147">
                  <c:v>8.3251032490522844E-3</c:v>
                </c:pt>
                <c:pt idx="148">
                  <c:v>1.8981018923863564E-2</c:v>
                </c:pt>
                <c:pt idx="149">
                  <c:v>-5.4948547859569215E-3</c:v>
                </c:pt>
                <c:pt idx="150">
                  <c:v>4.1239964407265448E-2</c:v>
                </c:pt>
                <c:pt idx="151">
                  <c:v>2.8699463813866111E-2</c:v>
                </c:pt>
                <c:pt idx="152">
                  <c:v>4.2785478988204024E-3</c:v>
                </c:pt>
                <c:pt idx="153">
                  <c:v>2.8169015042298969E-2</c:v>
                </c:pt>
                <c:pt idx="154">
                  <c:v>1.3757530489786483E-2</c:v>
                </c:pt>
                <c:pt idx="155">
                  <c:v>3.9369620594444765E-2</c:v>
                </c:pt>
                <c:pt idx="156">
                  <c:v>1.1896037747907186E-2</c:v>
                </c:pt>
                <c:pt idx="157">
                  <c:v>1.931355267602022E-2</c:v>
                </c:pt>
                <c:pt idx="158">
                  <c:v>4.6064502238876343E-2</c:v>
                </c:pt>
                <c:pt idx="159">
                  <c:v>2.2441643058774687E-2</c:v>
                </c:pt>
                <c:pt idx="160">
                  <c:v>5.5311748612425576E-2</c:v>
                </c:pt>
                <c:pt idx="161">
                  <c:v>7.5938047088613039E-3</c:v>
                </c:pt>
                <c:pt idx="162">
                  <c:v>-5.4362543014542811E-2</c:v>
                </c:pt>
                <c:pt idx="163">
                  <c:v>-1.2186079145577216E-2</c:v>
                </c:pt>
                <c:pt idx="164">
                  <c:v>2.5735384289272974E-2</c:v>
                </c:pt>
                <c:pt idx="165">
                  <c:v>1.3628440916988638E-2</c:v>
                </c:pt>
                <c:pt idx="166">
                  <c:v>3.114627898088581E-3</c:v>
                </c:pt>
                <c:pt idx="167">
                  <c:v>-4.9814193959484727E-3</c:v>
                </c:pt>
                <c:pt idx="168">
                  <c:v>-2.3917578838785272E-4</c:v>
                </c:pt>
                <c:pt idx="169">
                  <c:v>8.6951243892014647E-3</c:v>
                </c:pt>
                <c:pt idx="170">
                  <c:v>1.9897197862419953E-2</c:v>
                </c:pt>
                <c:pt idx="171">
                  <c:v>2.8261980762859143E-2</c:v>
                </c:pt>
                <c:pt idx="172">
                  <c:v>9.2034602363434154E-3</c:v>
                </c:pt>
                <c:pt idx="173">
                  <c:v>2.4129158488230742E-2</c:v>
                </c:pt>
                <c:pt idx="174">
                  <c:v>2.4457436880177503E-2</c:v>
                </c:pt>
                <c:pt idx="175">
                  <c:v>-1.5747093009920544E-2</c:v>
                </c:pt>
                <c:pt idx="176">
                  <c:v>3.0105970714722211E-2</c:v>
                </c:pt>
                <c:pt idx="177">
                  <c:v>3.4267962851832784E-2</c:v>
                </c:pt>
                <c:pt idx="178">
                  <c:v>5.6748919520865679E-2</c:v>
                </c:pt>
                <c:pt idx="179">
                  <c:v>1.8826432262455693E-2</c:v>
                </c:pt>
                <c:pt idx="180">
                  <c:v>1.9244761891399745E-2</c:v>
                </c:pt>
                <c:pt idx="181">
                  <c:v>2.0144417089751766E-2</c:v>
                </c:pt>
                <c:pt idx="182">
                  <c:v>1.6258278143097216E-2</c:v>
                </c:pt>
                <c:pt idx="183">
                  <c:v>3.9121544061339539E-2</c:v>
                </c:pt>
                <c:pt idx="184">
                  <c:v>2.9230051845130785E-2</c:v>
                </c:pt>
                <c:pt idx="185">
                  <c:v>4.0097987747236084E-3</c:v>
                </c:pt>
                <c:pt idx="186">
                  <c:v>2.694112660346409E-2</c:v>
                </c:pt>
                <c:pt idx="187">
                  <c:v>-6.7810240160725323E-3</c:v>
                </c:pt>
                <c:pt idx="188">
                  <c:v>1.2107937888802368E-2</c:v>
                </c:pt>
                <c:pt idx="189">
                  <c:v>1.4954554070763784E-2</c:v>
                </c:pt>
                <c:pt idx="190">
                  <c:v>2.0182320860839282E-2</c:v>
                </c:pt>
                <c:pt idx="191">
                  <c:v>1.6495063105394506E-2</c:v>
                </c:pt>
                <c:pt idx="192">
                  <c:v>3.2574354895378993E-2</c:v>
                </c:pt>
                <c:pt idx="193">
                  <c:v>1.5096889453250866E-2</c:v>
                </c:pt>
                <c:pt idx="194">
                  <c:v>5.133843472660396E-3</c:v>
                </c:pt>
                <c:pt idx="195">
                  <c:v>1.1395719312191086E-2</c:v>
                </c:pt>
                <c:pt idx="196">
                  <c:v>1.5804381526247455E-2</c:v>
                </c:pt>
                <c:pt idx="197">
                  <c:v>1.0169860590155845E-2</c:v>
                </c:pt>
                <c:pt idx="198">
                  <c:v>1.5767374763008421E-2</c:v>
                </c:pt>
                <c:pt idx="199">
                  <c:v>1.6299355068836386E-2</c:v>
                </c:pt>
                <c:pt idx="200">
                  <c:v>2.3496068639541276E-3</c:v>
                </c:pt>
                <c:pt idx="201">
                  <c:v>3.1750657553598044E-2</c:v>
                </c:pt>
                <c:pt idx="202">
                  <c:v>6.9392390055931629E-3</c:v>
                </c:pt>
                <c:pt idx="203">
                  <c:v>2.1017137076013555E-2</c:v>
                </c:pt>
                <c:pt idx="204">
                  <c:v>5.1165305561699966E-3</c:v>
                </c:pt>
                <c:pt idx="205">
                  <c:v>5.4258629956004355E-3</c:v>
                </c:pt>
                <c:pt idx="206">
                  <c:v>2.3945822915763963E-2</c:v>
                </c:pt>
                <c:pt idx="207">
                  <c:v>3.0564458922563043E-2</c:v>
                </c:pt>
                <c:pt idx="208">
                  <c:v>1.7373858429571804E-2</c:v>
                </c:pt>
                <c:pt idx="209">
                  <c:v>2.5167756131309331E-2</c:v>
                </c:pt>
                <c:pt idx="210">
                  <c:v>3.3486078801570257E-2</c:v>
                </c:pt>
                <c:pt idx="211">
                  <c:v>1.5648655687884122E-2</c:v>
                </c:pt>
                <c:pt idx="212">
                  <c:v>2.5893137827183686E-2</c:v>
                </c:pt>
                <c:pt idx="213">
                  <c:v>1.6726185006460174E-2</c:v>
                </c:pt>
                <c:pt idx="214">
                  <c:v>1.3726989846887265E-2</c:v>
                </c:pt>
                <c:pt idx="215">
                  <c:v>1.885543332987126E-2</c:v>
                </c:pt>
                <c:pt idx="216">
                  <c:v>1.6461290615780021E-2</c:v>
                </c:pt>
                <c:pt idx="217">
                  <c:v>9.3354483797071213E-3</c:v>
                </c:pt>
                <c:pt idx="218">
                  <c:v>2.5704077667530991E-2</c:v>
                </c:pt>
                <c:pt idx="219">
                  <c:v>1.4022426128307112E-2</c:v>
                </c:pt>
                <c:pt idx="220">
                  <c:v>2.1093678829870212E-2</c:v>
                </c:pt>
                <c:pt idx="221">
                  <c:v>2.5037864148532964E-2</c:v>
                </c:pt>
                <c:pt idx="222">
                  <c:v>1.5906568652466705E-2</c:v>
                </c:pt>
                <c:pt idx="223">
                  <c:v>1.6531831630853606E-2</c:v>
                </c:pt>
                <c:pt idx="224">
                  <c:v>2.1647821204540136E-2</c:v>
                </c:pt>
                <c:pt idx="225">
                  <c:v>2.7430043450832341E-2</c:v>
                </c:pt>
                <c:pt idx="226">
                  <c:v>2.3874113603305047E-2</c:v>
                </c:pt>
                <c:pt idx="227">
                  <c:v>3.1912709908695547E-2</c:v>
                </c:pt>
                <c:pt idx="228">
                  <c:v>1.8020725163627183E-2</c:v>
                </c:pt>
                <c:pt idx="229">
                  <c:v>3.3618222387892624E-2</c:v>
                </c:pt>
                <c:pt idx="230">
                  <c:v>2.9987873261460164E-2</c:v>
                </c:pt>
                <c:pt idx="231">
                  <c:v>8.3605928367061211E-3</c:v>
                </c:pt>
                <c:pt idx="232">
                  <c:v>4.8605909517944745E-3</c:v>
                </c:pt>
                <c:pt idx="233">
                  <c:v>2.7537254424345736E-2</c:v>
                </c:pt>
                <c:pt idx="234">
                  <c:v>1.9651423374829145E-2</c:v>
                </c:pt>
                <c:pt idx="235">
                  <c:v>3.7186327177899464E-2</c:v>
                </c:pt>
                <c:pt idx="236">
                  <c:v>3.8744254507031922E-2</c:v>
                </c:pt>
                <c:pt idx="237">
                  <c:v>9.1027333277861836E-3</c:v>
                </c:pt>
                <c:pt idx="238">
                  <c:v>8.3070754911265445E-3</c:v>
                </c:pt>
                <c:pt idx="239">
                  <c:v>6.9888283850322117E-3</c:v>
                </c:pt>
                <c:pt idx="240">
                  <c:v>5.846272519389635E-4</c:v>
                </c:pt>
                <c:pt idx="241">
                  <c:v>1.7212306108426088E-2</c:v>
                </c:pt>
                <c:pt idx="242">
                  <c:v>1.4994680034637251E-2</c:v>
                </c:pt>
                <c:pt idx="243">
                  <c:v>3.4200188685878777E-2</c:v>
                </c:pt>
                <c:pt idx="244">
                  <c:v>3.2130683174644278E-2</c:v>
                </c:pt>
                <c:pt idx="245">
                  <c:v>-7.866962723891837E-3</c:v>
                </c:pt>
                <c:pt idx="246">
                  <c:v>2.4238467807425508E-2</c:v>
                </c:pt>
                <c:pt idx="247">
                  <c:v>2.7809900890094382E-2</c:v>
                </c:pt>
                <c:pt idx="248">
                  <c:v>2.0747189543292594E-2</c:v>
                </c:pt>
                <c:pt idx="249">
                  <c:v>2.6866302048694703E-2</c:v>
                </c:pt>
                <c:pt idx="250">
                  <c:v>4.1644612244763214E-2</c:v>
                </c:pt>
                <c:pt idx="251">
                  <c:v>2.4838400425316334E-2</c:v>
                </c:pt>
                <c:pt idx="252">
                  <c:v>1.7641792819978581E-2</c:v>
                </c:pt>
                <c:pt idx="253">
                  <c:v>2.5966075144549905E-2</c:v>
                </c:pt>
                <c:pt idx="254">
                  <c:v>2.690013480346197E-2</c:v>
                </c:pt>
                <c:pt idx="255">
                  <c:v>1.7805777363097696E-2</c:v>
                </c:pt>
                <c:pt idx="256">
                  <c:v>1.8241530394628086E-2</c:v>
                </c:pt>
                <c:pt idx="257">
                  <c:v>-2.4859503369685232E-3</c:v>
                </c:pt>
                <c:pt idx="258">
                  <c:v>1.721042093735347E-2</c:v>
                </c:pt>
                <c:pt idx="259">
                  <c:v>2.9919545632760797E-2</c:v>
                </c:pt>
                <c:pt idx="260">
                  <c:v>1.4130519519368209E-2</c:v>
                </c:pt>
                <c:pt idx="261">
                  <c:v>2.6305854638644582E-2</c:v>
                </c:pt>
                <c:pt idx="262">
                  <c:v>4.8746426722570707E-2</c:v>
                </c:pt>
                <c:pt idx="263">
                  <c:v>1.586689409605941E-2</c:v>
                </c:pt>
                <c:pt idx="264">
                  <c:v>3.597315961812228E-2</c:v>
                </c:pt>
                <c:pt idx="265">
                  <c:v>-8.6729958674345783E-4</c:v>
                </c:pt>
                <c:pt idx="266">
                  <c:v>-1.2697887998465891E-2</c:v>
                </c:pt>
                <c:pt idx="267">
                  <c:v>5.4550952535999085E-3</c:v>
                </c:pt>
                <c:pt idx="268">
                  <c:v>1.5000239061185569E-2</c:v>
                </c:pt>
                <c:pt idx="269">
                  <c:v>8.1652887356862842E-3</c:v>
                </c:pt>
                <c:pt idx="270">
                  <c:v>-2.4788999514043449E-2</c:v>
                </c:pt>
                <c:pt idx="271">
                  <c:v>1.3728573802871914E-2</c:v>
                </c:pt>
                <c:pt idx="272">
                  <c:v>6.0682563431345895E-3</c:v>
                </c:pt>
                <c:pt idx="273">
                  <c:v>3.1029014436555775E-2</c:v>
                </c:pt>
                <c:pt idx="274">
                  <c:v>1.891827832972787E-2</c:v>
                </c:pt>
                <c:pt idx="275">
                  <c:v>2.6678406070723457E-2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DB-45AC-8676-2C36A9DA9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3021869"/>
        <c:axId val="239613536"/>
      </c:areaChart>
      <c:dateAx>
        <c:axId val="4130218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m/d/yyyy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239613536"/>
        <c:crosses val="autoZero"/>
        <c:auto val="1"/>
        <c:lblOffset val="100"/>
        <c:baseTimeUnit val="days"/>
      </c:dateAx>
      <c:valAx>
        <c:axId val="2396135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Excesses from VaR at 90%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413021869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lang="en-US" b="1">
                <a:solidFill>
                  <a:schemeClr val="dk1"/>
                </a:solidFill>
                <a:latin typeface="+mn-lt"/>
              </a:rPr>
              <a:t>1-Day Excesses from VaR at 95% 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'Optimal Portfolio MAIN'!$N$1:$N$2</c:f>
              <c:strCache>
                <c:ptCount val="2"/>
                <c:pt idx="0">
                  <c:v>Stock 1 Day Returns Weighted Optimal</c:v>
                </c:pt>
                <c:pt idx="1">
                  <c:v>Excesses from VaR at 95%</c:v>
                </c:pt>
              </c:strCache>
            </c:strRef>
          </c:tx>
          <c:spPr>
            <a:solidFill>
              <a:srgbClr val="4472C4">
                <a:alpha val="30000"/>
              </a:srgbClr>
            </a:solidFill>
            <a:ln cmpd="sng">
              <a:solidFill>
                <a:srgbClr val="4472C4"/>
              </a:solidFill>
            </a:ln>
          </c:spPr>
          <c:cat>
            <c:numRef>
              <c:f>'Optimal Portfolio MAIN'!$A$3:$A$278</c:f>
              <c:numCache>
                <c:formatCode>m/d/yyyy</c:formatCode>
                <c:ptCount val="276"/>
                <c:pt idx="0">
                  <c:v>45203</c:v>
                </c:pt>
                <c:pt idx="1">
                  <c:v>45204</c:v>
                </c:pt>
                <c:pt idx="2">
                  <c:v>45205</c:v>
                </c:pt>
                <c:pt idx="3">
                  <c:v>45210</c:v>
                </c:pt>
                <c:pt idx="4">
                  <c:v>45211</c:v>
                </c:pt>
                <c:pt idx="5">
                  <c:v>45212</c:v>
                </c:pt>
                <c:pt idx="6">
                  <c:v>45217</c:v>
                </c:pt>
                <c:pt idx="7">
                  <c:v>45218</c:v>
                </c:pt>
                <c:pt idx="8">
                  <c:v>45219</c:v>
                </c:pt>
                <c:pt idx="9">
                  <c:v>45224</c:v>
                </c:pt>
                <c:pt idx="10">
                  <c:v>45225</c:v>
                </c:pt>
                <c:pt idx="11">
                  <c:v>45226</c:v>
                </c:pt>
                <c:pt idx="12">
                  <c:v>45231</c:v>
                </c:pt>
                <c:pt idx="13">
                  <c:v>45232</c:v>
                </c:pt>
                <c:pt idx="14">
                  <c:v>45233</c:v>
                </c:pt>
                <c:pt idx="15">
                  <c:v>45239</c:v>
                </c:pt>
                <c:pt idx="16">
                  <c:v>45240</c:v>
                </c:pt>
                <c:pt idx="17">
                  <c:v>45245</c:v>
                </c:pt>
                <c:pt idx="18">
                  <c:v>45246</c:v>
                </c:pt>
                <c:pt idx="19">
                  <c:v>45247</c:v>
                </c:pt>
                <c:pt idx="20">
                  <c:v>45252</c:v>
                </c:pt>
                <c:pt idx="21">
                  <c:v>45259</c:v>
                </c:pt>
                <c:pt idx="22">
                  <c:v>45260</c:v>
                </c:pt>
                <c:pt idx="23">
                  <c:v>45261</c:v>
                </c:pt>
                <c:pt idx="24">
                  <c:v>45266</c:v>
                </c:pt>
                <c:pt idx="25">
                  <c:v>45267</c:v>
                </c:pt>
                <c:pt idx="26">
                  <c:v>45268</c:v>
                </c:pt>
                <c:pt idx="27">
                  <c:v>45273</c:v>
                </c:pt>
                <c:pt idx="28">
                  <c:v>45274</c:v>
                </c:pt>
                <c:pt idx="29">
                  <c:v>45275</c:v>
                </c:pt>
                <c:pt idx="30">
                  <c:v>45280</c:v>
                </c:pt>
                <c:pt idx="31">
                  <c:v>45281</c:v>
                </c:pt>
                <c:pt idx="32">
                  <c:v>45282</c:v>
                </c:pt>
                <c:pt idx="33">
                  <c:v>45287</c:v>
                </c:pt>
                <c:pt idx="34">
                  <c:v>45288</c:v>
                </c:pt>
                <c:pt idx="35">
                  <c:v>45289</c:v>
                </c:pt>
                <c:pt idx="36">
                  <c:v>45302</c:v>
                </c:pt>
                <c:pt idx="37">
                  <c:v>45303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45315</c:v>
                </c:pt>
                <c:pt idx="42">
                  <c:v>45316</c:v>
                </c:pt>
                <c:pt idx="43">
                  <c:v>45317</c:v>
                </c:pt>
                <c:pt idx="44">
                  <c:v>45322</c:v>
                </c:pt>
                <c:pt idx="45">
                  <c:v>45323</c:v>
                </c:pt>
                <c:pt idx="46">
                  <c:v>45324</c:v>
                </c:pt>
                <c:pt idx="47">
                  <c:v>45329</c:v>
                </c:pt>
                <c:pt idx="48">
                  <c:v>45330</c:v>
                </c:pt>
                <c:pt idx="49">
                  <c:v>45331</c:v>
                </c:pt>
                <c:pt idx="50">
                  <c:v>45336</c:v>
                </c:pt>
                <c:pt idx="51">
                  <c:v>45337</c:v>
                </c:pt>
                <c:pt idx="52">
                  <c:v>45338</c:v>
                </c:pt>
                <c:pt idx="53">
                  <c:v>45343</c:v>
                </c:pt>
                <c:pt idx="54">
                  <c:v>45344</c:v>
                </c:pt>
                <c:pt idx="55">
                  <c:v>45345</c:v>
                </c:pt>
                <c:pt idx="56">
                  <c:v>45350</c:v>
                </c:pt>
                <c:pt idx="57">
                  <c:v>45351</c:v>
                </c:pt>
                <c:pt idx="58">
                  <c:v>45352</c:v>
                </c:pt>
                <c:pt idx="59">
                  <c:v>45357</c:v>
                </c:pt>
                <c:pt idx="60">
                  <c:v>45358</c:v>
                </c:pt>
                <c:pt idx="61">
                  <c:v>45359</c:v>
                </c:pt>
                <c:pt idx="62">
                  <c:v>45364</c:v>
                </c:pt>
                <c:pt idx="63">
                  <c:v>45365</c:v>
                </c:pt>
                <c:pt idx="64">
                  <c:v>45366</c:v>
                </c:pt>
                <c:pt idx="65">
                  <c:v>45371</c:v>
                </c:pt>
                <c:pt idx="66">
                  <c:v>45372</c:v>
                </c:pt>
                <c:pt idx="67">
                  <c:v>45373</c:v>
                </c:pt>
                <c:pt idx="68">
                  <c:v>45378</c:v>
                </c:pt>
                <c:pt idx="69">
                  <c:v>45379</c:v>
                </c:pt>
                <c:pt idx="70">
                  <c:v>45385</c:v>
                </c:pt>
                <c:pt idx="71">
                  <c:v>45386</c:v>
                </c:pt>
                <c:pt idx="72">
                  <c:v>45387</c:v>
                </c:pt>
                <c:pt idx="73">
                  <c:v>45392</c:v>
                </c:pt>
                <c:pt idx="74">
                  <c:v>45393</c:v>
                </c:pt>
                <c:pt idx="75">
                  <c:v>45394</c:v>
                </c:pt>
                <c:pt idx="76">
                  <c:v>45399</c:v>
                </c:pt>
                <c:pt idx="77">
                  <c:v>45400</c:v>
                </c:pt>
                <c:pt idx="78">
                  <c:v>45401</c:v>
                </c:pt>
                <c:pt idx="79">
                  <c:v>45406</c:v>
                </c:pt>
                <c:pt idx="80">
                  <c:v>45407</c:v>
                </c:pt>
                <c:pt idx="81">
                  <c:v>45408</c:v>
                </c:pt>
                <c:pt idx="82">
                  <c:v>45420</c:v>
                </c:pt>
                <c:pt idx="83">
                  <c:v>45421</c:v>
                </c:pt>
                <c:pt idx="84">
                  <c:v>45427</c:v>
                </c:pt>
                <c:pt idx="85">
                  <c:v>45428</c:v>
                </c:pt>
                <c:pt idx="86">
                  <c:v>45429</c:v>
                </c:pt>
                <c:pt idx="87">
                  <c:v>45434</c:v>
                </c:pt>
                <c:pt idx="88">
                  <c:v>45435</c:v>
                </c:pt>
                <c:pt idx="89">
                  <c:v>45436</c:v>
                </c:pt>
                <c:pt idx="90">
                  <c:v>45441</c:v>
                </c:pt>
                <c:pt idx="91">
                  <c:v>45442</c:v>
                </c:pt>
                <c:pt idx="92">
                  <c:v>45443</c:v>
                </c:pt>
                <c:pt idx="93">
                  <c:v>45448</c:v>
                </c:pt>
                <c:pt idx="94">
                  <c:v>45449</c:v>
                </c:pt>
                <c:pt idx="95">
                  <c:v>45450</c:v>
                </c:pt>
                <c:pt idx="96">
                  <c:v>45455</c:v>
                </c:pt>
                <c:pt idx="97">
                  <c:v>45464</c:v>
                </c:pt>
                <c:pt idx="98">
                  <c:v>45469</c:v>
                </c:pt>
                <c:pt idx="99">
                  <c:v>45470</c:v>
                </c:pt>
                <c:pt idx="100">
                  <c:v>45471</c:v>
                </c:pt>
                <c:pt idx="101">
                  <c:v>45476</c:v>
                </c:pt>
                <c:pt idx="102">
                  <c:v>45483</c:v>
                </c:pt>
                <c:pt idx="103">
                  <c:v>45484</c:v>
                </c:pt>
                <c:pt idx="104">
                  <c:v>45485</c:v>
                </c:pt>
                <c:pt idx="105">
                  <c:v>45490</c:v>
                </c:pt>
                <c:pt idx="106">
                  <c:v>45491</c:v>
                </c:pt>
                <c:pt idx="107">
                  <c:v>45492</c:v>
                </c:pt>
                <c:pt idx="108">
                  <c:v>45497</c:v>
                </c:pt>
                <c:pt idx="109">
                  <c:v>45498</c:v>
                </c:pt>
                <c:pt idx="110">
                  <c:v>45499</c:v>
                </c:pt>
                <c:pt idx="111">
                  <c:v>45504</c:v>
                </c:pt>
                <c:pt idx="112">
                  <c:v>45505</c:v>
                </c:pt>
                <c:pt idx="113">
                  <c:v>45506</c:v>
                </c:pt>
                <c:pt idx="114">
                  <c:v>45511</c:v>
                </c:pt>
                <c:pt idx="115">
                  <c:v>45512</c:v>
                </c:pt>
                <c:pt idx="116">
                  <c:v>45513</c:v>
                </c:pt>
                <c:pt idx="117">
                  <c:v>45518</c:v>
                </c:pt>
                <c:pt idx="118">
                  <c:v>45519</c:v>
                </c:pt>
                <c:pt idx="119">
                  <c:v>45520</c:v>
                </c:pt>
                <c:pt idx="120">
                  <c:v>45525</c:v>
                </c:pt>
                <c:pt idx="121">
                  <c:v>45526</c:v>
                </c:pt>
                <c:pt idx="122">
                  <c:v>45527</c:v>
                </c:pt>
                <c:pt idx="123">
                  <c:v>45532</c:v>
                </c:pt>
                <c:pt idx="124">
                  <c:v>45533</c:v>
                </c:pt>
                <c:pt idx="125">
                  <c:v>45534</c:v>
                </c:pt>
                <c:pt idx="126">
                  <c:v>45539</c:v>
                </c:pt>
                <c:pt idx="127">
                  <c:v>45540</c:v>
                </c:pt>
                <c:pt idx="128">
                  <c:v>45541</c:v>
                </c:pt>
                <c:pt idx="129">
                  <c:v>45546</c:v>
                </c:pt>
                <c:pt idx="130">
                  <c:v>45547</c:v>
                </c:pt>
                <c:pt idx="131">
                  <c:v>45548</c:v>
                </c:pt>
                <c:pt idx="132">
                  <c:v>45553</c:v>
                </c:pt>
                <c:pt idx="133">
                  <c:v>45554</c:v>
                </c:pt>
                <c:pt idx="134">
                  <c:v>45555</c:v>
                </c:pt>
                <c:pt idx="135">
                  <c:v>45560</c:v>
                </c:pt>
                <c:pt idx="136">
                  <c:v>45561</c:v>
                </c:pt>
                <c:pt idx="137">
                  <c:v>45562</c:v>
                </c:pt>
                <c:pt idx="138">
                  <c:v>45567</c:v>
                </c:pt>
                <c:pt idx="139">
                  <c:v>45568</c:v>
                </c:pt>
                <c:pt idx="140">
                  <c:v>45569</c:v>
                </c:pt>
                <c:pt idx="141">
                  <c:v>45574</c:v>
                </c:pt>
                <c:pt idx="142">
                  <c:v>45575</c:v>
                </c:pt>
                <c:pt idx="143">
                  <c:v>45576</c:v>
                </c:pt>
                <c:pt idx="144">
                  <c:v>45581</c:v>
                </c:pt>
                <c:pt idx="145">
                  <c:v>45582</c:v>
                </c:pt>
                <c:pt idx="146">
                  <c:v>45583</c:v>
                </c:pt>
                <c:pt idx="147">
                  <c:v>45588</c:v>
                </c:pt>
                <c:pt idx="148">
                  <c:v>45589</c:v>
                </c:pt>
                <c:pt idx="149">
                  <c:v>45590</c:v>
                </c:pt>
                <c:pt idx="150">
                  <c:v>45595</c:v>
                </c:pt>
                <c:pt idx="151">
                  <c:v>45596</c:v>
                </c:pt>
                <c:pt idx="152">
                  <c:v>45597</c:v>
                </c:pt>
                <c:pt idx="153">
                  <c:v>45603</c:v>
                </c:pt>
                <c:pt idx="154">
                  <c:v>45604</c:v>
                </c:pt>
                <c:pt idx="155">
                  <c:v>45609</c:v>
                </c:pt>
                <c:pt idx="156">
                  <c:v>45610</c:v>
                </c:pt>
                <c:pt idx="157">
                  <c:v>45611</c:v>
                </c:pt>
                <c:pt idx="158">
                  <c:v>45616</c:v>
                </c:pt>
                <c:pt idx="159">
                  <c:v>45617</c:v>
                </c:pt>
                <c:pt idx="160">
                  <c:v>45618</c:v>
                </c:pt>
                <c:pt idx="161">
                  <c:v>45623</c:v>
                </c:pt>
                <c:pt idx="162">
                  <c:v>45630</c:v>
                </c:pt>
                <c:pt idx="163">
                  <c:v>45631</c:v>
                </c:pt>
                <c:pt idx="164">
                  <c:v>45632</c:v>
                </c:pt>
                <c:pt idx="165">
                  <c:v>45637</c:v>
                </c:pt>
                <c:pt idx="166">
                  <c:v>45638</c:v>
                </c:pt>
                <c:pt idx="167">
                  <c:v>45639</c:v>
                </c:pt>
                <c:pt idx="168">
                  <c:v>45644</c:v>
                </c:pt>
                <c:pt idx="169">
                  <c:v>45645</c:v>
                </c:pt>
                <c:pt idx="170">
                  <c:v>45646</c:v>
                </c:pt>
                <c:pt idx="171">
                  <c:v>45653</c:v>
                </c:pt>
                <c:pt idx="172">
                  <c:v>45672</c:v>
                </c:pt>
                <c:pt idx="173">
                  <c:v>45673</c:v>
                </c:pt>
                <c:pt idx="174">
                  <c:v>45674</c:v>
                </c:pt>
                <c:pt idx="175">
                  <c:v>45679</c:v>
                </c:pt>
                <c:pt idx="176">
                  <c:v>45680</c:v>
                </c:pt>
                <c:pt idx="177">
                  <c:v>45681</c:v>
                </c:pt>
                <c:pt idx="178">
                  <c:v>45686</c:v>
                </c:pt>
                <c:pt idx="179">
                  <c:v>45687</c:v>
                </c:pt>
                <c:pt idx="180">
                  <c:v>45688</c:v>
                </c:pt>
                <c:pt idx="181">
                  <c:v>45693</c:v>
                </c:pt>
                <c:pt idx="182">
                  <c:v>45694</c:v>
                </c:pt>
                <c:pt idx="183">
                  <c:v>45695</c:v>
                </c:pt>
                <c:pt idx="184">
                  <c:v>45700</c:v>
                </c:pt>
                <c:pt idx="185">
                  <c:v>45701</c:v>
                </c:pt>
                <c:pt idx="186">
                  <c:v>45702</c:v>
                </c:pt>
                <c:pt idx="187">
                  <c:v>45707</c:v>
                </c:pt>
                <c:pt idx="188">
                  <c:v>45708</c:v>
                </c:pt>
                <c:pt idx="189">
                  <c:v>45709</c:v>
                </c:pt>
                <c:pt idx="190">
                  <c:v>45714</c:v>
                </c:pt>
                <c:pt idx="191">
                  <c:v>45715</c:v>
                </c:pt>
                <c:pt idx="192">
                  <c:v>45716</c:v>
                </c:pt>
                <c:pt idx="193">
                  <c:v>45721</c:v>
                </c:pt>
                <c:pt idx="194">
                  <c:v>45722</c:v>
                </c:pt>
                <c:pt idx="195">
                  <c:v>45723</c:v>
                </c:pt>
                <c:pt idx="196">
                  <c:v>45728</c:v>
                </c:pt>
                <c:pt idx="197">
                  <c:v>45729</c:v>
                </c:pt>
                <c:pt idx="198">
                  <c:v>45730</c:v>
                </c:pt>
                <c:pt idx="199">
                  <c:v>45735</c:v>
                </c:pt>
                <c:pt idx="200">
                  <c:v>45736</c:v>
                </c:pt>
                <c:pt idx="201">
                  <c:v>45737</c:v>
                </c:pt>
                <c:pt idx="202">
                  <c:v>45742</c:v>
                </c:pt>
                <c:pt idx="203">
                  <c:v>45743</c:v>
                </c:pt>
                <c:pt idx="204">
                  <c:v>45744</c:v>
                </c:pt>
                <c:pt idx="205">
                  <c:v>45749</c:v>
                </c:pt>
                <c:pt idx="206">
                  <c:v>45750</c:v>
                </c:pt>
                <c:pt idx="207">
                  <c:v>45751</c:v>
                </c:pt>
                <c:pt idx="208">
                  <c:v>45756</c:v>
                </c:pt>
                <c:pt idx="209">
                  <c:v>45757</c:v>
                </c:pt>
                <c:pt idx="210">
                  <c:v>45758</c:v>
                </c:pt>
                <c:pt idx="211">
                  <c:v>45763</c:v>
                </c:pt>
                <c:pt idx="212">
                  <c:v>45764</c:v>
                </c:pt>
                <c:pt idx="213">
                  <c:v>45770</c:v>
                </c:pt>
                <c:pt idx="214">
                  <c:v>45771</c:v>
                </c:pt>
                <c:pt idx="215">
                  <c:v>45772</c:v>
                </c:pt>
                <c:pt idx="216">
                  <c:v>45777</c:v>
                </c:pt>
                <c:pt idx="217">
                  <c:v>45778</c:v>
                </c:pt>
                <c:pt idx="218">
                  <c:v>45784</c:v>
                </c:pt>
                <c:pt idx="219">
                  <c:v>45785</c:v>
                </c:pt>
                <c:pt idx="220">
                  <c:v>45791</c:v>
                </c:pt>
                <c:pt idx="221">
                  <c:v>45792</c:v>
                </c:pt>
                <c:pt idx="222">
                  <c:v>45793</c:v>
                </c:pt>
                <c:pt idx="223">
                  <c:v>45798</c:v>
                </c:pt>
                <c:pt idx="224">
                  <c:v>45799</c:v>
                </c:pt>
                <c:pt idx="225">
                  <c:v>45800</c:v>
                </c:pt>
                <c:pt idx="226">
                  <c:v>45805</c:v>
                </c:pt>
                <c:pt idx="227">
                  <c:v>45806</c:v>
                </c:pt>
                <c:pt idx="228">
                  <c:v>45807</c:v>
                </c:pt>
                <c:pt idx="229">
                  <c:v>45812</c:v>
                </c:pt>
                <c:pt idx="230">
                  <c:v>45813</c:v>
                </c:pt>
                <c:pt idx="231">
                  <c:v>45814</c:v>
                </c:pt>
                <c:pt idx="232">
                  <c:v>45819</c:v>
                </c:pt>
                <c:pt idx="233">
                  <c:v>45820</c:v>
                </c:pt>
                <c:pt idx="234">
                  <c:v>45826</c:v>
                </c:pt>
                <c:pt idx="235">
                  <c:v>45833</c:v>
                </c:pt>
                <c:pt idx="236">
                  <c:v>45834</c:v>
                </c:pt>
                <c:pt idx="237">
                  <c:v>45835</c:v>
                </c:pt>
                <c:pt idx="238">
                  <c:v>45840</c:v>
                </c:pt>
                <c:pt idx="239">
                  <c:v>45841</c:v>
                </c:pt>
                <c:pt idx="240">
                  <c:v>45847</c:v>
                </c:pt>
                <c:pt idx="241">
                  <c:v>45848</c:v>
                </c:pt>
                <c:pt idx="242">
                  <c:v>45849</c:v>
                </c:pt>
                <c:pt idx="243">
                  <c:v>45854</c:v>
                </c:pt>
                <c:pt idx="244">
                  <c:v>45855</c:v>
                </c:pt>
                <c:pt idx="245">
                  <c:v>45856</c:v>
                </c:pt>
                <c:pt idx="246">
                  <c:v>45861</c:v>
                </c:pt>
                <c:pt idx="247">
                  <c:v>45862</c:v>
                </c:pt>
                <c:pt idx="248">
                  <c:v>45863</c:v>
                </c:pt>
                <c:pt idx="249">
                  <c:v>45868</c:v>
                </c:pt>
                <c:pt idx="250">
                  <c:v>45869</c:v>
                </c:pt>
                <c:pt idx="251">
                  <c:v>45870</c:v>
                </c:pt>
                <c:pt idx="252">
                  <c:v>45875</c:v>
                </c:pt>
                <c:pt idx="253">
                  <c:v>45876</c:v>
                </c:pt>
                <c:pt idx="254">
                  <c:v>45877</c:v>
                </c:pt>
                <c:pt idx="255">
                  <c:v>45882</c:v>
                </c:pt>
                <c:pt idx="256">
                  <c:v>45883</c:v>
                </c:pt>
                <c:pt idx="257">
                  <c:v>45884</c:v>
                </c:pt>
                <c:pt idx="258">
                  <c:v>45889</c:v>
                </c:pt>
                <c:pt idx="259">
                  <c:v>45890</c:v>
                </c:pt>
                <c:pt idx="260">
                  <c:v>45891</c:v>
                </c:pt>
                <c:pt idx="261">
                  <c:v>45896</c:v>
                </c:pt>
                <c:pt idx="262">
                  <c:v>45897</c:v>
                </c:pt>
                <c:pt idx="263">
                  <c:v>45898</c:v>
                </c:pt>
                <c:pt idx="264">
                  <c:v>45903</c:v>
                </c:pt>
                <c:pt idx="265">
                  <c:v>45904</c:v>
                </c:pt>
                <c:pt idx="266">
                  <c:v>45905</c:v>
                </c:pt>
                <c:pt idx="267">
                  <c:v>45910</c:v>
                </c:pt>
                <c:pt idx="268">
                  <c:v>45911</c:v>
                </c:pt>
                <c:pt idx="269">
                  <c:v>45912</c:v>
                </c:pt>
                <c:pt idx="270">
                  <c:v>45917</c:v>
                </c:pt>
                <c:pt idx="271">
                  <c:v>45918</c:v>
                </c:pt>
                <c:pt idx="272">
                  <c:v>45919</c:v>
                </c:pt>
                <c:pt idx="273">
                  <c:v>45924</c:v>
                </c:pt>
                <c:pt idx="274">
                  <c:v>45925</c:v>
                </c:pt>
                <c:pt idx="275">
                  <c:v>45926</c:v>
                </c:pt>
              </c:numCache>
            </c:numRef>
          </c:cat>
          <c:val>
            <c:numRef>
              <c:f>'Optimal Portfolio MAIN'!$N$3:$N$278</c:f>
              <c:numCache>
                <c:formatCode>0.00%</c:formatCode>
                <c:ptCount val="276"/>
                <c:pt idx="0">
                  <c:v>3.5327956356952538E-2</c:v>
                </c:pt>
                <c:pt idx="1">
                  <c:v>5.2341531533667683E-2</c:v>
                </c:pt>
                <c:pt idx="2">
                  <c:v>3.2500093628826367E-2</c:v>
                </c:pt>
                <c:pt idx="3">
                  <c:v>2.7957262118648837E-2</c:v>
                </c:pt>
                <c:pt idx="4">
                  <c:v>6.6444152370255721E-2</c:v>
                </c:pt>
                <c:pt idx="5">
                  <c:v>2.3608993539005235E-2</c:v>
                </c:pt>
                <c:pt idx="6">
                  <c:v>3.047298036748142E-2</c:v>
                </c:pt>
                <c:pt idx="7">
                  <c:v>4.8822917190507735E-2</c:v>
                </c:pt>
                <c:pt idx="8">
                  <c:v>3.4430028325055297E-2</c:v>
                </c:pt>
                <c:pt idx="9">
                  <c:v>2.4886063682419673E-2</c:v>
                </c:pt>
                <c:pt idx="10">
                  <c:v>4.1450811025281059E-2</c:v>
                </c:pt>
                <c:pt idx="11">
                  <c:v>2.6574193648626877E-2</c:v>
                </c:pt>
                <c:pt idx="12">
                  <c:v>2.0743250629369249E-2</c:v>
                </c:pt>
                <c:pt idx="13">
                  <c:v>3.0066965703771518E-2</c:v>
                </c:pt>
                <c:pt idx="14">
                  <c:v>3.271396058049364E-2</c:v>
                </c:pt>
                <c:pt idx="15">
                  <c:v>5.7067425873294157E-2</c:v>
                </c:pt>
                <c:pt idx="16">
                  <c:v>2.1950252927746092E-2</c:v>
                </c:pt>
                <c:pt idx="17">
                  <c:v>1.0558996076891147E-2</c:v>
                </c:pt>
                <c:pt idx="18">
                  <c:v>2.8791999532604161E-2</c:v>
                </c:pt>
                <c:pt idx="19">
                  <c:v>3.8621134277605065E-2</c:v>
                </c:pt>
                <c:pt idx="20">
                  <c:v>3.922750271005155E-2</c:v>
                </c:pt>
                <c:pt idx="21">
                  <c:v>2.9252050890103215E-2</c:v>
                </c:pt>
                <c:pt idx="22">
                  <c:v>2.7341783343875024E-2</c:v>
                </c:pt>
                <c:pt idx="23">
                  <c:v>4.3475181408435731E-2</c:v>
                </c:pt>
                <c:pt idx="24">
                  <c:v>-1.3326332913255155E-2</c:v>
                </c:pt>
                <c:pt idx="25">
                  <c:v>2.2187878059237921E-2</c:v>
                </c:pt>
                <c:pt idx="26">
                  <c:v>5.2236453242530533E-2</c:v>
                </c:pt>
                <c:pt idx="27">
                  <c:v>2.4095188475895167E-2</c:v>
                </c:pt>
                <c:pt idx="28">
                  <c:v>2.6379880850792643E-2</c:v>
                </c:pt>
                <c:pt idx="29">
                  <c:v>4.2960922369771226E-2</c:v>
                </c:pt>
                <c:pt idx="30">
                  <c:v>3.0878129460946924E-2</c:v>
                </c:pt>
                <c:pt idx="31">
                  <c:v>3.4087011087759196E-2</c:v>
                </c:pt>
                <c:pt idx="32">
                  <c:v>2.043250450405901E-2</c:v>
                </c:pt>
                <c:pt idx="33">
                  <c:v>2.083771823685512E-2</c:v>
                </c:pt>
                <c:pt idx="34">
                  <c:v>3.2793777536299189E-2</c:v>
                </c:pt>
                <c:pt idx="35">
                  <c:v>2.6033498871445879E-2</c:v>
                </c:pt>
                <c:pt idx="36">
                  <c:v>4.3460946356043778E-2</c:v>
                </c:pt>
                <c:pt idx="37">
                  <c:v>2.5532244451136651E-2</c:v>
                </c:pt>
                <c:pt idx="38">
                  <c:v>4.121059797292731E-2</c:v>
                </c:pt>
                <c:pt idx="39">
                  <c:v>3.7081105490090013E-2</c:v>
                </c:pt>
                <c:pt idx="40">
                  <c:v>2.2374839427197757E-2</c:v>
                </c:pt>
                <c:pt idx="41">
                  <c:v>3.4303880202477821E-2</c:v>
                </c:pt>
                <c:pt idx="42">
                  <c:v>3.0534200294837444E-2</c:v>
                </c:pt>
                <c:pt idx="43">
                  <c:v>7.0116679506465295E-3</c:v>
                </c:pt>
                <c:pt idx="44">
                  <c:v>4.857101086317403E-2</c:v>
                </c:pt>
                <c:pt idx="45">
                  <c:v>1.7734031035326364E-2</c:v>
                </c:pt>
                <c:pt idx="46">
                  <c:v>1.9782228796596767E-2</c:v>
                </c:pt>
                <c:pt idx="47">
                  <c:v>9.6893383378981041E-3</c:v>
                </c:pt>
                <c:pt idx="48">
                  <c:v>3.352017110409667E-2</c:v>
                </c:pt>
                <c:pt idx="49">
                  <c:v>1.9589118288050135E-2</c:v>
                </c:pt>
                <c:pt idx="50">
                  <c:v>1.5830362845954567E-2</c:v>
                </c:pt>
                <c:pt idx="51">
                  <c:v>2.2337903777607946E-2</c:v>
                </c:pt>
                <c:pt idx="52">
                  <c:v>9.3211712981755394E-3</c:v>
                </c:pt>
                <c:pt idx="53">
                  <c:v>2.9603671009649859E-2</c:v>
                </c:pt>
                <c:pt idx="54">
                  <c:v>2.545030740489022E-2</c:v>
                </c:pt>
                <c:pt idx="55">
                  <c:v>1.6941739508678527E-2</c:v>
                </c:pt>
                <c:pt idx="56">
                  <c:v>4.7182656126012718E-2</c:v>
                </c:pt>
                <c:pt idx="57">
                  <c:v>3.1231130394889079E-2</c:v>
                </c:pt>
                <c:pt idx="58">
                  <c:v>3.6229618273680084E-2</c:v>
                </c:pt>
                <c:pt idx="59">
                  <c:v>9.3351899591490664E-3</c:v>
                </c:pt>
                <c:pt idx="60">
                  <c:v>2.5888502632378702E-2</c:v>
                </c:pt>
                <c:pt idx="61">
                  <c:v>6.5420637741456816E-2</c:v>
                </c:pt>
                <c:pt idx="62">
                  <c:v>6.4255323620391269E-2</c:v>
                </c:pt>
                <c:pt idx="63">
                  <c:v>3.7526993343679628E-2</c:v>
                </c:pt>
                <c:pt idx="64">
                  <c:v>1.7660242552744454E-3</c:v>
                </c:pt>
                <c:pt idx="65">
                  <c:v>2.3995297460094479E-2</c:v>
                </c:pt>
                <c:pt idx="66">
                  <c:v>-1.5781284043941392E-2</c:v>
                </c:pt>
                <c:pt idx="67">
                  <c:v>0.13819785124653367</c:v>
                </c:pt>
                <c:pt idx="68">
                  <c:v>-3.785621953319205E-2</c:v>
                </c:pt>
                <c:pt idx="69">
                  <c:v>-3.642706839508867E-2</c:v>
                </c:pt>
                <c:pt idx="70">
                  <c:v>2.4186015658161551E-2</c:v>
                </c:pt>
                <c:pt idx="71">
                  <c:v>0</c:v>
                </c:pt>
                <c:pt idx="72">
                  <c:v>2.2618994229850295E-2</c:v>
                </c:pt>
                <c:pt idx="73">
                  <c:v>1.9694191479607954E-2</c:v>
                </c:pt>
                <c:pt idx="74">
                  <c:v>4.917837207224237E-2</c:v>
                </c:pt>
                <c:pt idx="75">
                  <c:v>3.9306753408202735E-2</c:v>
                </c:pt>
                <c:pt idx="76">
                  <c:v>-4.2922583680226473E-5</c:v>
                </c:pt>
                <c:pt idx="77">
                  <c:v>4.5241317684855648E-2</c:v>
                </c:pt>
                <c:pt idx="78">
                  <c:v>4.0644041621448378E-2</c:v>
                </c:pt>
                <c:pt idx="79">
                  <c:v>1.6819028055607303E-2</c:v>
                </c:pt>
                <c:pt idx="80">
                  <c:v>2.6772871811536127E-2</c:v>
                </c:pt>
                <c:pt idx="81">
                  <c:v>2.0494940101132435E-2</c:v>
                </c:pt>
                <c:pt idx="82">
                  <c:v>3.9226806408790851E-2</c:v>
                </c:pt>
                <c:pt idx="83">
                  <c:v>6.5457817754185132E-2</c:v>
                </c:pt>
                <c:pt idx="84">
                  <c:v>1.1339485594196119E-2</c:v>
                </c:pt>
                <c:pt idx="85">
                  <c:v>1.3241135190626379E-2</c:v>
                </c:pt>
                <c:pt idx="86">
                  <c:v>-1.7829981293451598E-2</c:v>
                </c:pt>
                <c:pt idx="87">
                  <c:v>1.7405424007404031E-2</c:v>
                </c:pt>
                <c:pt idx="88">
                  <c:v>2.0429571227778526E-2</c:v>
                </c:pt>
                <c:pt idx="89">
                  <c:v>-3.4939298401579395E-3</c:v>
                </c:pt>
                <c:pt idx="90">
                  <c:v>2.6845351685253E-2</c:v>
                </c:pt>
                <c:pt idx="91">
                  <c:v>3.2804395468811295E-2</c:v>
                </c:pt>
                <c:pt idx="92">
                  <c:v>2.4919065909637904E-3</c:v>
                </c:pt>
                <c:pt idx="93">
                  <c:v>2.6876632355586121E-2</c:v>
                </c:pt>
                <c:pt idx="94">
                  <c:v>1.5963876821540091E-2</c:v>
                </c:pt>
                <c:pt idx="95">
                  <c:v>1.6492667197403874E-2</c:v>
                </c:pt>
                <c:pt idx="96">
                  <c:v>2.5629667407017675E-2</c:v>
                </c:pt>
                <c:pt idx="97">
                  <c:v>3.1697189463875029E-2</c:v>
                </c:pt>
                <c:pt idx="98">
                  <c:v>2.9251263111677969E-2</c:v>
                </c:pt>
                <c:pt idx="99">
                  <c:v>1.6332201667914867E-2</c:v>
                </c:pt>
                <c:pt idx="100">
                  <c:v>1.0873300493037086E-2</c:v>
                </c:pt>
                <c:pt idx="101">
                  <c:v>4.3527417902392826E-2</c:v>
                </c:pt>
                <c:pt idx="102">
                  <c:v>1.7081077316211037E-2</c:v>
                </c:pt>
                <c:pt idx="103">
                  <c:v>4.8190501799878889E-2</c:v>
                </c:pt>
                <c:pt idx="104">
                  <c:v>1.8231055645966301E-2</c:v>
                </c:pt>
                <c:pt idx="105">
                  <c:v>4.5892445701545659E-2</c:v>
                </c:pt>
                <c:pt idx="106">
                  <c:v>2.761682774193075E-2</c:v>
                </c:pt>
                <c:pt idx="107">
                  <c:v>7.5121406305816291E-4</c:v>
                </c:pt>
                <c:pt idx="108">
                  <c:v>2.8968036747570557E-2</c:v>
                </c:pt>
                <c:pt idx="109">
                  <c:v>6.7027517006697235E-2</c:v>
                </c:pt>
                <c:pt idx="110">
                  <c:v>3.6580785043208761E-2</c:v>
                </c:pt>
                <c:pt idx="111">
                  <c:v>2.0232711356240114E-2</c:v>
                </c:pt>
                <c:pt idx="112">
                  <c:v>2.2481490846293813E-3</c:v>
                </c:pt>
                <c:pt idx="113">
                  <c:v>1.8922232200630919E-2</c:v>
                </c:pt>
                <c:pt idx="114">
                  <c:v>3.8176943508493363E-2</c:v>
                </c:pt>
                <c:pt idx="115">
                  <c:v>4.5936501766583093E-2</c:v>
                </c:pt>
                <c:pt idx="116">
                  <c:v>3.1970010910888795E-2</c:v>
                </c:pt>
                <c:pt idx="117">
                  <c:v>2.7901055855946946E-2</c:v>
                </c:pt>
                <c:pt idx="118">
                  <c:v>2.6953283943326859E-2</c:v>
                </c:pt>
                <c:pt idx="119">
                  <c:v>3.7178460270365303E-2</c:v>
                </c:pt>
                <c:pt idx="120">
                  <c:v>3.9022171172645947E-2</c:v>
                </c:pt>
                <c:pt idx="121">
                  <c:v>2.6180168194853311E-2</c:v>
                </c:pt>
                <c:pt idx="122">
                  <c:v>4.5172149998808815E-2</c:v>
                </c:pt>
                <c:pt idx="123">
                  <c:v>5.2895771668616871E-2</c:v>
                </c:pt>
                <c:pt idx="124">
                  <c:v>4.1989229965640855E-3</c:v>
                </c:pt>
                <c:pt idx="125">
                  <c:v>2.4040149079435559E-2</c:v>
                </c:pt>
                <c:pt idx="126">
                  <c:v>3.108350604141509E-2</c:v>
                </c:pt>
                <c:pt idx="127">
                  <c:v>3.0576870212839301E-2</c:v>
                </c:pt>
                <c:pt idx="128">
                  <c:v>1.9808316139094589E-2</c:v>
                </c:pt>
                <c:pt idx="129">
                  <c:v>3.1686504728029703E-2</c:v>
                </c:pt>
                <c:pt idx="130">
                  <c:v>3.4827930578977623E-2</c:v>
                </c:pt>
                <c:pt idx="131">
                  <c:v>4.5365291656866064E-2</c:v>
                </c:pt>
                <c:pt idx="132">
                  <c:v>3.9571795734542073E-2</c:v>
                </c:pt>
                <c:pt idx="133">
                  <c:v>3.2617114130419511E-2</c:v>
                </c:pt>
                <c:pt idx="134">
                  <c:v>3.7396654747787972E-2</c:v>
                </c:pt>
                <c:pt idx="135">
                  <c:v>4.3771463617868073E-2</c:v>
                </c:pt>
                <c:pt idx="136">
                  <c:v>3.3333381260365946E-2</c:v>
                </c:pt>
                <c:pt idx="137">
                  <c:v>2.5174276940248035E-2</c:v>
                </c:pt>
                <c:pt idx="138">
                  <c:v>3.1639269682623899E-2</c:v>
                </c:pt>
                <c:pt idx="139">
                  <c:v>2.7622055110640451E-2</c:v>
                </c:pt>
                <c:pt idx="140">
                  <c:v>2.2462786464048423E-2</c:v>
                </c:pt>
                <c:pt idx="141">
                  <c:v>3.1516865491403465E-2</c:v>
                </c:pt>
                <c:pt idx="142">
                  <c:v>4.2397684883067527E-2</c:v>
                </c:pt>
                <c:pt idx="143">
                  <c:v>2.8720623810403596E-2</c:v>
                </c:pt>
                <c:pt idx="144">
                  <c:v>2.857358448625499E-2</c:v>
                </c:pt>
                <c:pt idx="145">
                  <c:v>3.6203397400540974E-2</c:v>
                </c:pt>
                <c:pt idx="146">
                  <c:v>4.8022216520101038E-2</c:v>
                </c:pt>
                <c:pt idx="147">
                  <c:v>1.7646274547227822E-2</c:v>
                </c:pt>
                <c:pt idx="148">
                  <c:v>2.8302190222039104E-2</c:v>
                </c:pt>
                <c:pt idx="149">
                  <c:v>3.826316512218618E-3</c:v>
                </c:pt>
                <c:pt idx="150">
                  <c:v>5.0561135705440984E-2</c:v>
                </c:pt>
                <c:pt idx="151">
                  <c:v>3.8020635112041651E-2</c:v>
                </c:pt>
                <c:pt idx="152">
                  <c:v>1.3599719196995942E-2</c:v>
                </c:pt>
                <c:pt idx="153">
                  <c:v>3.7490186340474511E-2</c:v>
                </c:pt>
                <c:pt idx="154">
                  <c:v>2.3078701787962022E-2</c:v>
                </c:pt>
                <c:pt idx="155">
                  <c:v>4.8690791892620308E-2</c:v>
                </c:pt>
                <c:pt idx="156">
                  <c:v>2.1217209046082725E-2</c:v>
                </c:pt>
                <c:pt idx="157">
                  <c:v>2.863472397419576E-2</c:v>
                </c:pt>
                <c:pt idx="158">
                  <c:v>5.5385673537051879E-2</c:v>
                </c:pt>
                <c:pt idx="159">
                  <c:v>3.1762814356950227E-2</c:v>
                </c:pt>
                <c:pt idx="160">
                  <c:v>6.4632919910601119E-2</c:v>
                </c:pt>
                <c:pt idx="161">
                  <c:v>1.6914976007036842E-2</c:v>
                </c:pt>
                <c:pt idx="162">
                  <c:v>-4.5041371716367275E-2</c:v>
                </c:pt>
                <c:pt idx="163">
                  <c:v>-2.8649078474016765E-3</c:v>
                </c:pt>
                <c:pt idx="164">
                  <c:v>3.505655558744851E-2</c:v>
                </c:pt>
                <c:pt idx="165">
                  <c:v>2.2949612215164179E-2</c:v>
                </c:pt>
                <c:pt idx="166">
                  <c:v>1.243579919626412E-2</c:v>
                </c:pt>
                <c:pt idx="167">
                  <c:v>4.3397519022270667E-3</c:v>
                </c:pt>
                <c:pt idx="168">
                  <c:v>9.0819955097876867E-3</c:v>
                </c:pt>
                <c:pt idx="169">
                  <c:v>1.8016295687377004E-2</c:v>
                </c:pt>
                <c:pt idx="170">
                  <c:v>2.9218369160595493E-2</c:v>
                </c:pt>
                <c:pt idx="171">
                  <c:v>3.7583152061034679E-2</c:v>
                </c:pt>
                <c:pt idx="172">
                  <c:v>1.8524631534518957E-2</c:v>
                </c:pt>
                <c:pt idx="173">
                  <c:v>3.3450329786406281E-2</c:v>
                </c:pt>
                <c:pt idx="174">
                  <c:v>3.3778608178353042E-2</c:v>
                </c:pt>
                <c:pt idx="175">
                  <c:v>-6.4259217117450043E-3</c:v>
                </c:pt>
                <c:pt idx="176">
                  <c:v>3.9427142012897751E-2</c:v>
                </c:pt>
                <c:pt idx="177">
                  <c:v>4.3589134150008327E-2</c:v>
                </c:pt>
                <c:pt idx="178">
                  <c:v>6.6070090819041222E-2</c:v>
                </c:pt>
                <c:pt idx="179">
                  <c:v>2.8147603560631233E-2</c:v>
                </c:pt>
                <c:pt idx="180">
                  <c:v>2.8565933189575284E-2</c:v>
                </c:pt>
                <c:pt idx="181">
                  <c:v>2.9465588387927309E-2</c:v>
                </c:pt>
                <c:pt idx="182">
                  <c:v>2.5579449441272755E-2</c:v>
                </c:pt>
                <c:pt idx="183">
                  <c:v>4.8442715359515082E-2</c:v>
                </c:pt>
                <c:pt idx="184">
                  <c:v>3.8551223143306321E-2</c:v>
                </c:pt>
                <c:pt idx="185">
                  <c:v>1.3330970072899148E-2</c:v>
                </c:pt>
                <c:pt idx="186">
                  <c:v>3.626229790163963E-2</c:v>
                </c:pt>
                <c:pt idx="187">
                  <c:v>2.5401472821030072E-3</c:v>
                </c:pt>
                <c:pt idx="188">
                  <c:v>2.1429109186977907E-2</c:v>
                </c:pt>
                <c:pt idx="189">
                  <c:v>2.4275725368939322E-2</c:v>
                </c:pt>
                <c:pt idx="190">
                  <c:v>2.9503492159014821E-2</c:v>
                </c:pt>
                <c:pt idx="191">
                  <c:v>2.5816234403570046E-2</c:v>
                </c:pt>
                <c:pt idx="192">
                  <c:v>4.1895526193554536E-2</c:v>
                </c:pt>
                <c:pt idx="193">
                  <c:v>2.4418060751426406E-2</c:v>
                </c:pt>
                <c:pt idx="194">
                  <c:v>1.4455014770835935E-2</c:v>
                </c:pt>
                <c:pt idx="195">
                  <c:v>2.0716890610366627E-2</c:v>
                </c:pt>
                <c:pt idx="196">
                  <c:v>2.5125552824422998E-2</c:v>
                </c:pt>
                <c:pt idx="197">
                  <c:v>1.9491031888331387E-2</c:v>
                </c:pt>
                <c:pt idx="198">
                  <c:v>2.508854606118396E-2</c:v>
                </c:pt>
                <c:pt idx="199">
                  <c:v>2.5620526367011925E-2</c:v>
                </c:pt>
                <c:pt idx="200">
                  <c:v>1.1670778162129667E-2</c:v>
                </c:pt>
                <c:pt idx="201">
                  <c:v>4.107182885177358E-2</c:v>
                </c:pt>
                <c:pt idx="202">
                  <c:v>1.6260410303768701E-2</c:v>
                </c:pt>
                <c:pt idx="203">
                  <c:v>3.0338308374189094E-2</c:v>
                </c:pt>
                <c:pt idx="204">
                  <c:v>1.4437701854345536E-2</c:v>
                </c:pt>
                <c:pt idx="205">
                  <c:v>1.4747034293775975E-2</c:v>
                </c:pt>
                <c:pt idx="206">
                  <c:v>3.3266994213939506E-2</c:v>
                </c:pt>
                <c:pt idx="207">
                  <c:v>3.9885630220738585E-2</c:v>
                </c:pt>
                <c:pt idx="208">
                  <c:v>2.6695029727747344E-2</c:v>
                </c:pt>
                <c:pt idx="209">
                  <c:v>3.4488927429484867E-2</c:v>
                </c:pt>
                <c:pt idx="210">
                  <c:v>4.2807250099745793E-2</c:v>
                </c:pt>
                <c:pt idx="211">
                  <c:v>2.4969826986059658E-2</c:v>
                </c:pt>
                <c:pt idx="212">
                  <c:v>3.5214309125359222E-2</c:v>
                </c:pt>
                <c:pt idx="213">
                  <c:v>2.6047356304635713E-2</c:v>
                </c:pt>
                <c:pt idx="214">
                  <c:v>2.3048161145062807E-2</c:v>
                </c:pt>
                <c:pt idx="215">
                  <c:v>2.81766046280468E-2</c:v>
                </c:pt>
                <c:pt idx="216">
                  <c:v>2.5782461913955557E-2</c:v>
                </c:pt>
                <c:pt idx="217">
                  <c:v>1.8656619677882659E-2</c:v>
                </c:pt>
                <c:pt idx="218">
                  <c:v>3.5025248965706531E-2</c:v>
                </c:pt>
                <c:pt idx="219">
                  <c:v>2.3343597426482652E-2</c:v>
                </c:pt>
                <c:pt idx="220">
                  <c:v>3.0414850128045751E-2</c:v>
                </c:pt>
                <c:pt idx="221">
                  <c:v>3.4359035446708507E-2</c:v>
                </c:pt>
                <c:pt idx="222">
                  <c:v>2.5227739950642245E-2</c:v>
                </c:pt>
                <c:pt idx="223">
                  <c:v>2.5853002929029145E-2</c:v>
                </c:pt>
                <c:pt idx="224">
                  <c:v>3.0968992502715675E-2</c:v>
                </c:pt>
                <c:pt idx="225">
                  <c:v>3.6751214749007881E-2</c:v>
                </c:pt>
                <c:pt idx="226">
                  <c:v>3.319528490148059E-2</c:v>
                </c:pt>
                <c:pt idx="227">
                  <c:v>4.1233881206871083E-2</c:v>
                </c:pt>
                <c:pt idx="228">
                  <c:v>2.7341896461802725E-2</c:v>
                </c:pt>
                <c:pt idx="229">
                  <c:v>4.293939368606816E-2</c:v>
                </c:pt>
                <c:pt idx="230">
                  <c:v>3.93090445596357E-2</c:v>
                </c:pt>
                <c:pt idx="231">
                  <c:v>1.7681764134881661E-2</c:v>
                </c:pt>
                <c:pt idx="232">
                  <c:v>1.4181762249970014E-2</c:v>
                </c:pt>
                <c:pt idx="233">
                  <c:v>3.6858425722521279E-2</c:v>
                </c:pt>
                <c:pt idx="234">
                  <c:v>2.8972594673004684E-2</c:v>
                </c:pt>
                <c:pt idx="235">
                  <c:v>4.6507498476075007E-2</c:v>
                </c:pt>
                <c:pt idx="236">
                  <c:v>4.8065425805207465E-2</c:v>
                </c:pt>
                <c:pt idx="237">
                  <c:v>1.8423904625961725E-2</c:v>
                </c:pt>
                <c:pt idx="238">
                  <c:v>1.7628246789302082E-2</c:v>
                </c:pt>
                <c:pt idx="239">
                  <c:v>1.6309999683207753E-2</c:v>
                </c:pt>
                <c:pt idx="240">
                  <c:v>9.9057985501145029E-3</c:v>
                </c:pt>
                <c:pt idx="241">
                  <c:v>2.6533477406601627E-2</c:v>
                </c:pt>
                <c:pt idx="242">
                  <c:v>2.4315851332812791E-2</c:v>
                </c:pt>
                <c:pt idx="243">
                  <c:v>4.352135998405432E-2</c:v>
                </c:pt>
                <c:pt idx="244">
                  <c:v>4.1451854472819814E-2</c:v>
                </c:pt>
                <c:pt idx="245">
                  <c:v>1.4542085742837024E-3</c:v>
                </c:pt>
                <c:pt idx="246">
                  <c:v>3.3559639105601044E-2</c:v>
                </c:pt>
                <c:pt idx="247">
                  <c:v>3.7131072188269922E-2</c:v>
                </c:pt>
                <c:pt idx="248">
                  <c:v>3.0068360841468134E-2</c:v>
                </c:pt>
                <c:pt idx="249">
                  <c:v>3.6187473346870246E-2</c:v>
                </c:pt>
                <c:pt idx="250">
                  <c:v>5.096578354293875E-2</c:v>
                </c:pt>
                <c:pt idx="251">
                  <c:v>3.4159571723491877E-2</c:v>
                </c:pt>
                <c:pt idx="252">
                  <c:v>2.6962964118154121E-2</c:v>
                </c:pt>
                <c:pt idx="253">
                  <c:v>3.5287246442725441E-2</c:v>
                </c:pt>
                <c:pt idx="254">
                  <c:v>3.6221306101637513E-2</c:v>
                </c:pt>
                <c:pt idx="255">
                  <c:v>2.7126948661273236E-2</c:v>
                </c:pt>
                <c:pt idx="256">
                  <c:v>2.7562701692803625E-2</c:v>
                </c:pt>
                <c:pt idx="257">
                  <c:v>6.8352209612070162E-3</c:v>
                </c:pt>
                <c:pt idx="258">
                  <c:v>2.6531592235529009E-2</c:v>
                </c:pt>
                <c:pt idx="259">
                  <c:v>3.9240716930936337E-2</c:v>
                </c:pt>
                <c:pt idx="260">
                  <c:v>2.3451690817543749E-2</c:v>
                </c:pt>
                <c:pt idx="261">
                  <c:v>3.5627025936820121E-2</c:v>
                </c:pt>
                <c:pt idx="262">
                  <c:v>5.806759802074625E-2</c:v>
                </c:pt>
                <c:pt idx="263">
                  <c:v>2.5188065394234949E-2</c:v>
                </c:pt>
                <c:pt idx="264">
                  <c:v>4.5294330916297816E-2</c:v>
                </c:pt>
                <c:pt idx="265">
                  <c:v>8.4538717114320816E-3</c:v>
                </c:pt>
                <c:pt idx="266">
                  <c:v>-3.3767167002903518E-3</c:v>
                </c:pt>
                <c:pt idx="267">
                  <c:v>1.4776266551775448E-2</c:v>
                </c:pt>
                <c:pt idx="268">
                  <c:v>2.4321410359361108E-2</c:v>
                </c:pt>
                <c:pt idx="269">
                  <c:v>1.7486460033861825E-2</c:v>
                </c:pt>
                <c:pt idx="270">
                  <c:v>-1.546782821586791E-2</c:v>
                </c:pt>
                <c:pt idx="271">
                  <c:v>2.3049745101047452E-2</c:v>
                </c:pt>
                <c:pt idx="272">
                  <c:v>1.5389427641310129E-2</c:v>
                </c:pt>
                <c:pt idx="273">
                  <c:v>4.0350185734731314E-2</c:v>
                </c:pt>
                <c:pt idx="274">
                  <c:v>2.823944962790341E-2</c:v>
                </c:pt>
                <c:pt idx="275">
                  <c:v>3.5999577368899E-2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F-4D2E-8466-F23D5ADEE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061260"/>
        <c:axId val="1862814382"/>
      </c:areaChart>
      <c:dateAx>
        <c:axId val="11230612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m/d/yyyy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862814382"/>
        <c:crosses val="autoZero"/>
        <c:auto val="1"/>
        <c:lblOffset val="100"/>
        <c:baseTimeUnit val="days"/>
      </c:dateAx>
      <c:valAx>
        <c:axId val="18628143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Excesses from VaR at 95%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12306126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lang="en-US" b="1">
                <a:solidFill>
                  <a:schemeClr val="dk1"/>
                </a:solidFill>
                <a:latin typeface="+mn-lt"/>
              </a:rPr>
              <a:t>1-Month Excesses from VaR at 90%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spPr>
            <a:solidFill>
              <a:srgbClr val="4472C4">
                <a:alpha val="30000"/>
              </a:srgbClr>
            </a:solidFill>
            <a:ln cmpd="sng">
              <a:solidFill>
                <a:srgbClr val="4472C4"/>
              </a:solidFill>
            </a:ln>
          </c:spPr>
          <c:cat>
            <c:numRef>
              <c:f>'Optimal Portfolio MAIN'!$Q$20:$Q$388</c:f>
              <c:numCache>
                <c:formatCode>dd\.mm\.yyyy</c:formatCode>
                <c:ptCount val="369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45238</c:v>
                </c:pt>
                <c:pt idx="4">
                  <c:v>45239</c:v>
                </c:pt>
                <c:pt idx="5">
                  <c:v>45240</c:v>
                </c:pt>
                <c:pt idx="6">
                  <c:v>45244</c:v>
                </c:pt>
                <c:pt idx="7">
                  <c:v>45245</c:v>
                </c:pt>
                <c:pt idx="8">
                  <c:v>45246</c:v>
                </c:pt>
                <c:pt idx="9">
                  <c:v>45247</c:v>
                </c:pt>
                <c:pt idx="10">
                  <c:v>45251</c:v>
                </c:pt>
                <c:pt idx="11">
                  <c:v>45252</c:v>
                </c:pt>
                <c:pt idx="12">
                  <c:v>45254</c:v>
                </c:pt>
                <c:pt idx="13">
                  <c:v>45258</c:v>
                </c:pt>
                <c:pt idx="14">
                  <c:v>45259</c:v>
                </c:pt>
                <c:pt idx="15">
                  <c:v>45260</c:v>
                </c:pt>
                <c:pt idx="16">
                  <c:v>45261</c:v>
                </c:pt>
                <c:pt idx="17">
                  <c:v>45265</c:v>
                </c:pt>
                <c:pt idx="18">
                  <c:v>45266</c:v>
                </c:pt>
                <c:pt idx="19">
                  <c:v>45267</c:v>
                </c:pt>
                <c:pt idx="20">
                  <c:v>45268</c:v>
                </c:pt>
                <c:pt idx="21">
                  <c:v>45272</c:v>
                </c:pt>
                <c:pt idx="22">
                  <c:v>45273</c:v>
                </c:pt>
                <c:pt idx="23">
                  <c:v>45274</c:v>
                </c:pt>
                <c:pt idx="24">
                  <c:v>45275</c:v>
                </c:pt>
                <c:pt idx="25">
                  <c:v>45279</c:v>
                </c:pt>
                <c:pt idx="26">
                  <c:v>45280</c:v>
                </c:pt>
                <c:pt idx="27">
                  <c:v>45281</c:v>
                </c:pt>
                <c:pt idx="28">
                  <c:v>45282</c:v>
                </c:pt>
                <c:pt idx="29">
                  <c:v>45286</c:v>
                </c:pt>
                <c:pt idx="30">
                  <c:v>45287</c:v>
                </c:pt>
                <c:pt idx="31">
                  <c:v>45288</c:v>
                </c:pt>
                <c:pt idx="32">
                  <c:v>45289</c:v>
                </c:pt>
                <c:pt idx="33">
                  <c:v>45301</c:v>
                </c:pt>
                <c:pt idx="34">
                  <c:v>45302</c:v>
                </c:pt>
                <c:pt idx="35">
                  <c:v>45303</c:v>
                </c:pt>
                <c:pt idx="36">
                  <c:v>45307</c:v>
                </c:pt>
                <c:pt idx="37">
                  <c:v>45308</c:v>
                </c:pt>
                <c:pt idx="38">
                  <c:v>45309</c:v>
                </c:pt>
                <c:pt idx="39">
                  <c:v>45310</c:v>
                </c:pt>
                <c:pt idx="40">
                  <c:v>45314</c:v>
                </c:pt>
                <c:pt idx="41">
                  <c:v>45315</c:v>
                </c:pt>
                <c:pt idx="42">
                  <c:v>45316</c:v>
                </c:pt>
                <c:pt idx="43">
                  <c:v>45317</c:v>
                </c:pt>
                <c:pt idx="44">
                  <c:v>45321</c:v>
                </c:pt>
                <c:pt idx="45">
                  <c:v>45322</c:v>
                </c:pt>
                <c:pt idx="46">
                  <c:v>45323</c:v>
                </c:pt>
                <c:pt idx="47">
                  <c:v>45324</c:v>
                </c:pt>
                <c:pt idx="48">
                  <c:v>45328</c:v>
                </c:pt>
                <c:pt idx="49">
                  <c:v>45329</c:v>
                </c:pt>
                <c:pt idx="50">
                  <c:v>45330</c:v>
                </c:pt>
                <c:pt idx="51">
                  <c:v>45331</c:v>
                </c:pt>
                <c:pt idx="52">
                  <c:v>45335</c:v>
                </c:pt>
                <c:pt idx="53">
                  <c:v>45336</c:v>
                </c:pt>
                <c:pt idx="54">
                  <c:v>45337</c:v>
                </c:pt>
                <c:pt idx="55">
                  <c:v>45338</c:v>
                </c:pt>
                <c:pt idx="56">
                  <c:v>45342</c:v>
                </c:pt>
                <c:pt idx="57">
                  <c:v>45343</c:v>
                </c:pt>
                <c:pt idx="58">
                  <c:v>45344</c:v>
                </c:pt>
                <c:pt idx="59">
                  <c:v>45345</c:v>
                </c:pt>
                <c:pt idx="60">
                  <c:v>45349</c:v>
                </c:pt>
                <c:pt idx="61">
                  <c:v>45350</c:v>
                </c:pt>
                <c:pt idx="62">
                  <c:v>45351</c:v>
                </c:pt>
                <c:pt idx="63">
                  <c:v>45352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45363</c:v>
                </c:pt>
                <c:pt idx="69">
                  <c:v>45364</c:v>
                </c:pt>
                <c:pt idx="70">
                  <c:v>45365</c:v>
                </c:pt>
                <c:pt idx="71">
                  <c:v>45366</c:v>
                </c:pt>
                <c:pt idx="72">
                  <c:v>45370</c:v>
                </c:pt>
                <c:pt idx="73">
                  <c:v>45371</c:v>
                </c:pt>
                <c:pt idx="74">
                  <c:v>45372</c:v>
                </c:pt>
                <c:pt idx="75">
                  <c:v>45373</c:v>
                </c:pt>
                <c:pt idx="76">
                  <c:v>45377</c:v>
                </c:pt>
                <c:pt idx="77">
                  <c:v>45378</c:v>
                </c:pt>
                <c:pt idx="78">
                  <c:v>45379</c:v>
                </c:pt>
                <c:pt idx="79">
                  <c:v>45384</c:v>
                </c:pt>
                <c:pt idx="80">
                  <c:v>45385</c:v>
                </c:pt>
                <c:pt idx="81">
                  <c:v>45386</c:v>
                </c:pt>
                <c:pt idx="82">
                  <c:v>45387</c:v>
                </c:pt>
                <c:pt idx="83">
                  <c:v>45391</c:v>
                </c:pt>
                <c:pt idx="84">
                  <c:v>45392</c:v>
                </c:pt>
                <c:pt idx="85">
                  <c:v>45393</c:v>
                </c:pt>
                <c:pt idx="86">
                  <c:v>45394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45405</c:v>
                </c:pt>
                <c:pt idx="92">
                  <c:v>45406</c:v>
                </c:pt>
                <c:pt idx="93">
                  <c:v>45407</c:v>
                </c:pt>
                <c:pt idx="94">
                  <c:v>45408</c:v>
                </c:pt>
                <c:pt idx="95">
                  <c:v>45415</c:v>
                </c:pt>
                <c:pt idx="96">
                  <c:v>45419</c:v>
                </c:pt>
                <c:pt idx="97">
                  <c:v>45420</c:v>
                </c:pt>
                <c:pt idx="98">
                  <c:v>45421</c:v>
                </c:pt>
                <c:pt idx="99">
                  <c:v>45426</c:v>
                </c:pt>
                <c:pt idx="100">
                  <c:v>45427</c:v>
                </c:pt>
                <c:pt idx="101">
                  <c:v>45428</c:v>
                </c:pt>
                <c:pt idx="102">
                  <c:v>45429</c:v>
                </c:pt>
                <c:pt idx="103">
                  <c:v>45433</c:v>
                </c:pt>
                <c:pt idx="104">
                  <c:v>45434</c:v>
                </c:pt>
                <c:pt idx="105">
                  <c:v>45435</c:v>
                </c:pt>
                <c:pt idx="106">
                  <c:v>45436</c:v>
                </c:pt>
                <c:pt idx="107">
                  <c:v>45440</c:v>
                </c:pt>
                <c:pt idx="108">
                  <c:v>45441</c:v>
                </c:pt>
                <c:pt idx="109">
                  <c:v>45442</c:v>
                </c:pt>
                <c:pt idx="110">
                  <c:v>45443</c:v>
                </c:pt>
                <c:pt idx="111">
                  <c:v>45447</c:v>
                </c:pt>
                <c:pt idx="112">
                  <c:v>45448</c:v>
                </c:pt>
                <c:pt idx="113">
                  <c:v>45449</c:v>
                </c:pt>
                <c:pt idx="114">
                  <c:v>45450</c:v>
                </c:pt>
                <c:pt idx="115">
                  <c:v>45454</c:v>
                </c:pt>
                <c:pt idx="116">
                  <c:v>45455</c:v>
                </c:pt>
                <c:pt idx="117">
                  <c:v>45457</c:v>
                </c:pt>
                <c:pt idx="118">
                  <c:v>45461</c:v>
                </c:pt>
                <c:pt idx="119">
                  <c:v>45463</c:v>
                </c:pt>
                <c:pt idx="120">
                  <c:v>45464</c:v>
                </c:pt>
                <c:pt idx="121">
                  <c:v>45468</c:v>
                </c:pt>
                <c:pt idx="122">
                  <c:v>45469</c:v>
                </c:pt>
                <c:pt idx="123">
                  <c:v>45470</c:v>
                </c:pt>
                <c:pt idx="124">
                  <c:v>45471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45482</c:v>
                </c:pt>
                <c:pt idx="129">
                  <c:v>45483</c:v>
                </c:pt>
                <c:pt idx="130">
                  <c:v>45484</c:v>
                </c:pt>
                <c:pt idx="131">
                  <c:v>45485</c:v>
                </c:pt>
                <c:pt idx="132">
                  <c:v>45489</c:v>
                </c:pt>
                <c:pt idx="133">
                  <c:v>45490</c:v>
                </c:pt>
                <c:pt idx="134">
                  <c:v>45491</c:v>
                </c:pt>
                <c:pt idx="135">
                  <c:v>45492</c:v>
                </c:pt>
                <c:pt idx="136">
                  <c:v>45496</c:v>
                </c:pt>
                <c:pt idx="137">
                  <c:v>45497</c:v>
                </c:pt>
                <c:pt idx="138">
                  <c:v>45498</c:v>
                </c:pt>
                <c:pt idx="139">
                  <c:v>45499</c:v>
                </c:pt>
                <c:pt idx="140">
                  <c:v>45503</c:v>
                </c:pt>
                <c:pt idx="141">
                  <c:v>45504</c:v>
                </c:pt>
                <c:pt idx="142">
                  <c:v>45505</c:v>
                </c:pt>
                <c:pt idx="143">
                  <c:v>45506</c:v>
                </c:pt>
                <c:pt idx="144">
                  <c:v>45510</c:v>
                </c:pt>
                <c:pt idx="145">
                  <c:v>45511</c:v>
                </c:pt>
                <c:pt idx="146">
                  <c:v>45512</c:v>
                </c:pt>
                <c:pt idx="147">
                  <c:v>45513</c:v>
                </c:pt>
                <c:pt idx="148">
                  <c:v>45517</c:v>
                </c:pt>
                <c:pt idx="149">
                  <c:v>45518</c:v>
                </c:pt>
                <c:pt idx="150">
                  <c:v>45519</c:v>
                </c:pt>
                <c:pt idx="151">
                  <c:v>45520</c:v>
                </c:pt>
                <c:pt idx="152">
                  <c:v>45524</c:v>
                </c:pt>
                <c:pt idx="153">
                  <c:v>45525</c:v>
                </c:pt>
                <c:pt idx="154">
                  <c:v>45526</c:v>
                </c:pt>
                <c:pt idx="155">
                  <c:v>45527</c:v>
                </c:pt>
                <c:pt idx="156">
                  <c:v>45531</c:v>
                </c:pt>
                <c:pt idx="157">
                  <c:v>45532</c:v>
                </c:pt>
                <c:pt idx="158">
                  <c:v>45533</c:v>
                </c:pt>
                <c:pt idx="159">
                  <c:v>45534</c:v>
                </c:pt>
                <c:pt idx="160">
                  <c:v>45538</c:v>
                </c:pt>
                <c:pt idx="161">
                  <c:v>45539</c:v>
                </c:pt>
                <c:pt idx="162">
                  <c:v>45540</c:v>
                </c:pt>
                <c:pt idx="163">
                  <c:v>45541</c:v>
                </c:pt>
                <c:pt idx="164">
                  <c:v>45545</c:v>
                </c:pt>
                <c:pt idx="165">
                  <c:v>45546</c:v>
                </c:pt>
                <c:pt idx="166">
                  <c:v>45547</c:v>
                </c:pt>
                <c:pt idx="167">
                  <c:v>45548</c:v>
                </c:pt>
                <c:pt idx="168">
                  <c:v>45552</c:v>
                </c:pt>
                <c:pt idx="169">
                  <c:v>45553</c:v>
                </c:pt>
                <c:pt idx="170">
                  <c:v>45554</c:v>
                </c:pt>
                <c:pt idx="171">
                  <c:v>45555</c:v>
                </c:pt>
                <c:pt idx="172">
                  <c:v>45559</c:v>
                </c:pt>
                <c:pt idx="173">
                  <c:v>45560</c:v>
                </c:pt>
                <c:pt idx="174">
                  <c:v>45561</c:v>
                </c:pt>
                <c:pt idx="175">
                  <c:v>45562</c:v>
                </c:pt>
                <c:pt idx="176">
                  <c:v>45566</c:v>
                </c:pt>
                <c:pt idx="177">
                  <c:v>45567</c:v>
                </c:pt>
                <c:pt idx="178">
                  <c:v>45568</c:v>
                </c:pt>
                <c:pt idx="179">
                  <c:v>45569</c:v>
                </c:pt>
                <c:pt idx="180">
                  <c:v>45573</c:v>
                </c:pt>
                <c:pt idx="181">
                  <c:v>45574</c:v>
                </c:pt>
                <c:pt idx="182">
                  <c:v>45575</c:v>
                </c:pt>
                <c:pt idx="183">
                  <c:v>45576</c:v>
                </c:pt>
                <c:pt idx="184">
                  <c:v>45580</c:v>
                </c:pt>
                <c:pt idx="185">
                  <c:v>45581</c:v>
                </c:pt>
                <c:pt idx="186">
                  <c:v>45582</c:v>
                </c:pt>
                <c:pt idx="187">
                  <c:v>45583</c:v>
                </c:pt>
                <c:pt idx="188">
                  <c:v>45587</c:v>
                </c:pt>
                <c:pt idx="189">
                  <c:v>45588</c:v>
                </c:pt>
                <c:pt idx="190">
                  <c:v>45589</c:v>
                </c:pt>
                <c:pt idx="191">
                  <c:v>45590</c:v>
                </c:pt>
                <c:pt idx="192">
                  <c:v>45594</c:v>
                </c:pt>
                <c:pt idx="193">
                  <c:v>45595</c:v>
                </c:pt>
                <c:pt idx="194">
                  <c:v>45596</c:v>
                </c:pt>
                <c:pt idx="195">
                  <c:v>45597</c:v>
                </c:pt>
                <c:pt idx="196">
                  <c:v>45602</c:v>
                </c:pt>
                <c:pt idx="197">
                  <c:v>45603</c:v>
                </c:pt>
                <c:pt idx="198">
                  <c:v>45604</c:v>
                </c:pt>
                <c:pt idx="199">
                  <c:v>45608</c:v>
                </c:pt>
                <c:pt idx="200">
                  <c:v>45609</c:v>
                </c:pt>
                <c:pt idx="201">
                  <c:v>45610</c:v>
                </c:pt>
                <c:pt idx="202">
                  <c:v>45611</c:v>
                </c:pt>
                <c:pt idx="203">
                  <c:v>45615</c:v>
                </c:pt>
                <c:pt idx="204">
                  <c:v>45616</c:v>
                </c:pt>
                <c:pt idx="205">
                  <c:v>45617</c:v>
                </c:pt>
                <c:pt idx="206">
                  <c:v>45618</c:v>
                </c:pt>
                <c:pt idx="207">
                  <c:v>45622</c:v>
                </c:pt>
                <c:pt idx="208">
                  <c:v>45623</c:v>
                </c:pt>
                <c:pt idx="209">
                  <c:v>45625</c:v>
                </c:pt>
                <c:pt idx="210">
                  <c:v>45629</c:v>
                </c:pt>
                <c:pt idx="211">
                  <c:v>45630</c:v>
                </c:pt>
                <c:pt idx="212">
                  <c:v>45631</c:v>
                </c:pt>
                <c:pt idx="213">
                  <c:v>45632</c:v>
                </c:pt>
                <c:pt idx="214">
                  <c:v>45636</c:v>
                </c:pt>
                <c:pt idx="215">
                  <c:v>45637</c:v>
                </c:pt>
                <c:pt idx="216">
                  <c:v>45638</c:v>
                </c:pt>
                <c:pt idx="217">
                  <c:v>45639</c:v>
                </c:pt>
                <c:pt idx="218">
                  <c:v>45643</c:v>
                </c:pt>
                <c:pt idx="219">
                  <c:v>45644</c:v>
                </c:pt>
                <c:pt idx="220">
                  <c:v>45645</c:v>
                </c:pt>
                <c:pt idx="221">
                  <c:v>45646</c:v>
                </c:pt>
                <c:pt idx="222">
                  <c:v>45650</c:v>
                </c:pt>
                <c:pt idx="223">
                  <c:v>45652</c:v>
                </c:pt>
                <c:pt idx="224">
                  <c:v>45653</c:v>
                </c:pt>
                <c:pt idx="225">
                  <c:v>45667</c:v>
                </c:pt>
                <c:pt idx="226">
                  <c:v>45671</c:v>
                </c:pt>
                <c:pt idx="227">
                  <c:v>45672</c:v>
                </c:pt>
                <c:pt idx="228">
                  <c:v>45673</c:v>
                </c:pt>
                <c:pt idx="229">
                  <c:v>45674</c:v>
                </c:pt>
                <c:pt idx="230">
                  <c:v>45678</c:v>
                </c:pt>
                <c:pt idx="231">
                  <c:v>45679</c:v>
                </c:pt>
                <c:pt idx="232">
                  <c:v>45680</c:v>
                </c:pt>
                <c:pt idx="233">
                  <c:v>45681</c:v>
                </c:pt>
                <c:pt idx="234">
                  <c:v>45685</c:v>
                </c:pt>
                <c:pt idx="235">
                  <c:v>45686</c:v>
                </c:pt>
                <c:pt idx="236">
                  <c:v>45687</c:v>
                </c:pt>
                <c:pt idx="237">
                  <c:v>45688</c:v>
                </c:pt>
                <c:pt idx="238">
                  <c:v>45692</c:v>
                </c:pt>
                <c:pt idx="239">
                  <c:v>45693</c:v>
                </c:pt>
                <c:pt idx="240">
                  <c:v>45694</c:v>
                </c:pt>
                <c:pt idx="241">
                  <c:v>45695</c:v>
                </c:pt>
                <c:pt idx="242">
                  <c:v>45699</c:v>
                </c:pt>
                <c:pt idx="243">
                  <c:v>45700</c:v>
                </c:pt>
                <c:pt idx="244">
                  <c:v>45701</c:v>
                </c:pt>
                <c:pt idx="245">
                  <c:v>45702</c:v>
                </c:pt>
                <c:pt idx="246">
                  <c:v>45706</c:v>
                </c:pt>
                <c:pt idx="247">
                  <c:v>45707</c:v>
                </c:pt>
                <c:pt idx="248">
                  <c:v>45708</c:v>
                </c:pt>
                <c:pt idx="249">
                  <c:v>45709</c:v>
                </c:pt>
                <c:pt idx="250">
                  <c:v>45713</c:v>
                </c:pt>
                <c:pt idx="251">
                  <c:v>45714</c:v>
                </c:pt>
                <c:pt idx="252">
                  <c:v>45715</c:v>
                </c:pt>
                <c:pt idx="253">
                  <c:v>45716</c:v>
                </c:pt>
                <c:pt idx="254">
                  <c:v>45720</c:v>
                </c:pt>
                <c:pt idx="255">
                  <c:v>45721</c:v>
                </c:pt>
                <c:pt idx="256">
                  <c:v>45722</c:v>
                </c:pt>
                <c:pt idx="257">
                  <c:v>45723</c:v>
                </c:pt>
                <c:pt idx="258">
                  <c:v>45727</c:v>
                </c:pt>
                <c:pt idx="259">
                  <c:v>45728</c:v>
                </c:pt>
                <c:pt idx="260">
                  <c:v>45729</c:v>
                </c:pt>
                <c:pt idx="261">
                  <c:v>45730</c:v>
                </c:pt>
                <c:pt idx="262">
                  <c:v>45734</c:v>
                </c:pt>
                <c:pt idx="263">
                  <c:v>45735</c:v>
                </c:pt>
                <c:pt idx="264">
                  <c:v>45736</c:v>
                </c:pt>
                <c:pt idx="265">
                  <c:v>45737</c:v>
                </c:pt>
                <c:pt idx="266">
                  <c:v>45741</c:v>
                </c:pt>
                <c:pt idx="267">
                  <c:v>45742</c:v>
                </c:pt>
                <c:pt idx="268">
                  <c:v>45743</c:v>
                </c:pt>
                <c:pt idx="269">
                  <c:v>45744</c:v>
                </c:pt>
                <c:pt idx="270">
                  <c:v>45748</c:v>
                </c:pt>
                <c:pt idx="271">
                  <c:v>45749</c:v>
                </c:pt>
                <c:pt idx="272">
                  <c:v>45750</c:v>
                </c:pt>
                <c:pt idx="273">
                  <c:v>45751</c:v>
                </c:pt>
                <c:pt idx="274">
                  <c:v>45755</c:v>
                </c:pt>
                <c:pt idx="275">
                  <c:v>45756</c:v>
                </c:pt>
                <c:pt idx="276">
                  <c:v>45757</c:v>
                </c:pt>
                <c:pt idx="277">
                  <c:v>45758</c:v>
                </c:pt>
                <c:pt idx="278">
                  <c:v>45762</c:v>
                </c:pt>
                <c:pt idx="279">
                  <c:v>45763</c:v>
                </c:pt>
                <c:pt idx="280">
                  <c:v>45764</c:v>
                </c:pt>
                <c:pt idx="281">
                  <c:v>45769</c:v>
                </c:pt>
                <c:pt idx="282">
                  <c:v>45770</c:v>
                </c:pt>
                <c:pt idx="283">
                  <c:v>45771</c:v>
                </c:pt>
                <c:pt idx="284">
                  <c:v>45772</c:v>
                </c:pt>
                <c:pt idx="285">
                  <c:v>45776</c:v>
                </c:pt>
                <c:pt idx="286">
                  <c:v>45777</c:v>
                </c:pt>
                <c:pt idx="287">
                  <c:v>45778</c:v>
                </c:pt>
                <c:pt idx="288">
                  <c:v>45783</c:v>
                </c:pt>
                <c:pt idx="289">
                  <c:v>45784</c:v>
                </c:pt>
                <c:pt idx="290">
                  <c:v>45785</c:v>
                </c:pt>
                <c:pt idx="291">
                  <c:v>45790</c:v>
                </c:pt>
                <c:pt idx="292">
                  <c:v>45791</c:v>
                </c:pt>
                <c:pt idx="293">
                  <c:v>45792</c:v>
                </c:pt>
                <c:pt idx="294">
                  <c:v>45793</c:v>
                </c:pt>
                <c:pt idx="295">
                  <c:v>45797</c:v>
                </c:pt>
                <c:pt idx="296">
                  <c:v>45798</c:v>
                </c:pt>
                <c:pt idx="297">
                  <c:v>45799</c:v>
                </c:pt>
                <c:pt idx="298">
                  <c:v>45800</c:v>
                </c:pt>
                <c:pt idx="299">
                  <c:v>45804</c:v>
                </c:pt>
                <c:pt idx="300">
                  <c:v>45805</c:v>
                </c:pt>
                <c:pt idx="301">
                  <c:v>45806</c:v>
                </c:pt>
                <c:pt idx="302">
                  <c:v>45807</c:v>
                </c:pt>
                <c:pt idx="303">
                  <c:v>45811</c:v>
                </c:pt>
                <c:pt idx="304">
                  <c:v>45812</c:v>
                </c:pt>
                <c:pt idx="305">
                  <c:v>45813</c:v>
                </c:pt>
                <c:pt idx="306">
                  <c:v>45814</c:v>
                </c:pt>
                <c:pt idx="307">
                  <c:v>45818</c:v>
                </c:pt>
                <c:pt idx="308">
                  <c:v>45819</c:v>
                </c:pt>
                <c:pt idx="309">
                  <c:v>45820</c:v>
                </c:pt>
                <c:pt idx="310">
                  <c:v>45825</c:v>
                </c:pt>
                <c:pt idx="311">
                  <c:v>45826</c:v>
                </c:pt>
                <c:pt idx="312">
                  <c:v>45828</c:v>
                </c:pt>
                <c:pt idx="313">
                  <c:v>45832</c:v>
                </c:pt>
                <c:pt idx="314">
                  <c:v>45833</c:v>
                </c:pt>
                <c:pt idx="315">
                  <c:v>45834</c:v>
                </c:pt>
                <c:pt idx="316">
                  <c:v>45835</c:v>
                </c:pt>
                <c:pt idx="317">
                  <c:v>45839</c:v>
                </c:pt>
                <c:pt idx="318">
                  <c:v>45840</c:v>
                </c:pt>
                <c:pt idx="319">
                  <c:v>45841</c:v>
                </c:pt>
                <c:pt idx="320">
                  <c:v>45846</c:v>
                </c:pt>
                <c:pt idx="321">
                  <c:v>45847</c:v>
                </c:pt>
                <c:pt idx="322">
                  <c:v>45848</c:v>
                </c:pt>
                <c:pt idx="323">
                  <c:v>45849</c:v>
                </c:pt>
                <c:pt idx="324">
                  <c:v>45853</c:v>
                </c:pt>
                <c:pt idx="325">
                  <c:v>45854</c:v>
                </c:pt>
                <c:pt idx="326">
                  <c:v>45855</c:v>
                </c:pt>
                <c:pt idx="327">
                  <c:v>45856</c:v>
                </c:pt>
                <c:pt idx="328">
                  <c:v>45860</c:v>
                </c:pt>
                <c:pt idx="329">
                  <c:v>45861</c:v>
                </c:pt>
                <c:pt idx="330">
                  <c:v>45862</c:v>
                </c:pt>
                <c:pt idx="331">
                  <c:v>45863</c:v>
                </c:pt>
                <c:pt idx="332">
                  <c:v>45867</c:v>
                </c:pt>
                <c:pt idx="333">
                  <c:v>45868</c:v>
                </c:pt>
                <c:pt idx="334">
                  <c:v>45869</c:v>
                </c:pt>
                <c:pt idx="335">
                  <c:v>45870</c:v>
                </c:pt>
                <c:pt idx="336">
                  <c:v>45874</c:v>
                </c:pt>
                <c:pt idx="337">
                  <c:v>45875</c:v>
                </c:pt>
                <c:pt idx="338">
                  <c:v>45876</c:v>
                </c:pt>
                <c:pt idx="339">
                  <c:v>45877</c:v>
                </c:pt>
                <c:pt idx="340">
                  <c:v>45881</c:v>
                </c:pt>
                <c:pt idx="341">
                  <c:v>45882</c:v>
                </c:pt>
                <c:pt idx="342">
                  <c:v>45883</c:v>
                </c:pt>
                <c:pt idx="343">
                  <c:v>45884</c:v>
                </c:pt>
                <c:pt idx="344">
                  <c:v>45888</c:v>
                </c:pt>
                <c:pt idx="345">
                  <c:v>45889</c:v>
                </c:pt>
                <c:pt idx="346">
                  <c:v>45890</c:v>
                </c:pt>
                <c:pt idx="347">
                  <c:v>45891</c:v>
                </c:pt>
                <c:pt idx="348">
                  <c:v>45895</c:v>
                </c:pt>
                <c:pt idx="349">
                  <c:v>45896</c:v>
                </c:pt>
                <c:pt idx="350">
                  <c:v>45897</c:v>
                </c:pt>
                <c:pt idx="351">
                  <c:v>45898</c:v>
                </c:pt>
                <c:pt idx="352">
                  <c:v>45902</c:v>
                </c:pt>
                <c:pt idx="353">
                  <c:v>45903</c:v>
                </c:pt>
                <c:pt idx="354">
                  <c:v>45904</c:v>
                </c:pt>
                <c:pt idx="355">
                  <c:v>45905</c:v>
                </c:pt>
                <c:pt idx="356">
                  <c:v>45909</c:v>
                </c:pt>
                <c:pt idx="357">
                  <c:v>45910</c:v>
                </c:pt>
                <c:pt idx="358">
                  <c:v>45911</c:v>
                </c:pt>
                <c:pt idx="359">
                  <c:v>45912</c:v>
                </c:pt>
                <c:pt idx="360">
                  <c:v>45916</c:v>
                </c:pt>
                <c:pt idx="361">
                  <c:v>45917</c:v>
                </c:pt>
                <c:pt idx="362">
                  <c:v>45918</c:v>
                </c:pt>
                <c:pt idx="363">
                  <c:v>45919</c:v>
                </c:pt>
                <c:pt idx="364">
                  <c:v>45923</c:v>
                </c:pt>
                <c:pt idx="365">
                  <c:v>45924</c:v>
                </c:pt>
                <c:pt idx="366">
                  <c:v>45925</c:v>
                </c:pt>
                <c:pt idx="367">
                  <c:v>45926</c:v>
                </c:pt>
                <c:pt idx="368">
                  <c:v>45930</c:v>
                </c:pt>
              </c:numCache>
            </c:numRef>
          </c:cat>
          <c:val>
            <c:numRef>
              <c:f>'Optimal Portfolio MAIN'!$AD$20:$AD$388</c:f>
              <c:numCache>
                <c:formatCode>0.00%</c:formatCode>
                <c:ptCount val="369"/>
                <c:pt idx="0">
                  <c:v>3.1895820626110905E-2</c:v>
                </c:pt>
                <c:pt idx="1">
                  <c:v>6.883532952545332E-2</c:v>
                </c:pt>
                <c:pt idx="2">
                  <c:v>8.4090244685260079E-2</c:v>
                </c:pt>
                <c:pt idx="3">
                  <c:v>4.1256333958773928E-2</c:v>
                </c:pt>
                <c:pt idx="4">
                  <c:v>-2.4109492738783017E-2</c:v>
                </c:pt>
                <c:pt idx="5">
                  <c:v>1.6671180617172654E-2</c:v>
                </c:pt>
                <c:pt idx="6">
                  <c:v>7.0817442820466148E-2</c:v>
                </c:pt>
                <c:pt idx="7">
                  <c:v>0.139663598329166</c:v>
                </c:pt>
                <c:pt idx="8">
                  <c:v>7.1200042056019153E-2</c:v>
                </c:pt>
                <c:pt idx="9">
                  <c:v>9.0184845954623005E-2</c:v>
                </c:pt>
                <c:pt idx="10">
                  <c:v>0.10230457918968888</c:v>
                </c:pt>
                <c:pt idx="11">
                  <c:v>0.12458924744389503</c:v>
                </c:pt>
                <c:pt idx="12">
                  <c:v>0.18567886467087441</c:v>
                </c:pt>
                <c:pt idx="13">
                  <c:v>0.25845835520324478</c:v>
                </c:pt>
                <c:pt idx="14">
                  <c:v>0.3040627815525081</c:v>
                </c:pt>
                <c:pt idx="15">
                  <c:v>0.30719919517874195</c:v>
                </c:pt>
                <c:pt idx="16">
                  <c:v>0.26763728675147613</c:v>
                </c:pt>
                <c:pt idx="17">
                  <c:v>0.31125582791531409</c:v>
                </c:pt>
                <c:pt idx="18">
                  <c:v>0.25908103031223484</c:v>
                </c:pt>
                <c:pt idx="19">
                  <c:v>0.28671838940054889</c:v>
                </c:pt>
                <c:pt idx="20">
                  <c:v>0.31949764778674988</c:v>
                </c:pt>
                <c:pt idx="21">
                  <c:v>0.3076973415777024</c:v>
                </c:pt>
                <c:pt idx="22">
                  <c:v>0.29276864662931901</c:v>
                </c:pt>
                <c:pt idx="23">
                  <c:v>0.25485530348529539</c:v>
                </c:pt>
                <c:pt idx="24">
                  <c:v>0.26696540377936007</c:v>
                </c:pt>
                <c:pt idx="25">
                  <c:v>0.35028324786991327</c:v>
                </c:pt>
                <c:pt idx="26">
                  <c:v>0.30388064123303615</c:v>
                </c:pt>
                <c:pt idx="27">
                  <c:v>0.33332809945114106</c:v>
                </c:pt>
                <c:pt idx="28">
                  <c:v>0.36933402462967069</c:v>
                </c:pt>
                <c:pt idx="29">
                  <c:v>0.38011004588034603</c:v>
                </c:pt>
                <c:pt idx="30">
                  <c:v>0.36007974728124381</c:v>
                </c:pt>
                <c:pt idx="31">
                  <c:v>0.34903317398242167</c:v>
                </c:pt>
                <c:pt idx="32">
                  <c:v>0.2929002807915273</c:v>
                </c:pt>
                <c:pt idx="33">
                  <c:v>0.26889016772800328</c:v>
                </c:pt>
                <c:pt idx="34">
                  <c:v>0.20858594609583031</c:v>
                </c:pt>
                <c:pt idx="35">
                  <c:v>0.17801846135442065</c:v>
                </c:pt>
                <c:pt idx="36">
                  <c:v>9.8404047301517694E-2</c:v>
                </c:pt>
                <c:pt idx="37">
                  <c:v>7.3890475398931704E-2</c:v>
                </c:pt>
                <c:pt idx="38">
                  <c:v>0.13267573430804547</c:v>
                </c:pt>
                <c:pt idx="39">
                  <c:v>0.15836639982181469</c:v>
                </c:pt>
                <c:pt idx="40">
                  <c:v>0.14333114973712563</c:v>
                </c:pt>
                <c:pt idx="41">
                  <c:v>0.1426442247264606</c:v>
                </c:pt>
                <c:pt idx="42">
                  <c:v>0.12854147023465168</c:v>
                </c:pt>
                <c:pt idx="43">
                  <c:v>0.17170228525910214</c:v>
                </c:pt>
                <c:pt idx="44">
                  <c:v>0.17846321481016234</c:v>
                </c:pt>
                <c:pt idx="45">
                  <c:v>0.118216835874627</c:v>
                </c:pt>
                <c:pt idx="46">
                  <c:v>0.12893441395105373</c:v>
                </c:pt>
                <c:pt idx="47">
                  <c:v>0.16883212281367155</c:v>
                </c:pt>
                <c:pt idx="48">
                  <c:v>0.18844605831537861</c:v>
                </c:pt>
                <c:pt idx="49">
                  <c:v>0.22827632345856369</c:v>
                </c:pt>
                <c:pt idx="50">
                  <c:v>0.27057628386622867</c:v>
                </c:pt>
                <c:pt idx="51">
                  <c:v>0.30660632328530324</c:v>
                </c:pt>
                <c:pt idx="52">
                  <c:v>0.29042794184575349</c:v>
                </c:pt>
                <c:pt idx="53">
                  <c:v>0.35018598723852112</c:v>
                </c:pt>
                <c:pt idx="54">
                  <c:v>0.38228742896086831</c:v>
                </c:pt>
                <c:pt idx="55">
                  <c:v>0.33999242093180998</c:v>
                </c:pt>
                <c:pt idx="56">
                  <c:v>0.30851851806946806</c:v>
                </c:pt>
                <c:pt idx="57">
                  <c:v>0.31453991370656714</c:v>
                </c:pt>
                <c:pt idx="58">
                  <c:v>0.34576397230114847</c:v>
                </c:pt>
                <c:pt idx="59">
                  <c:v>0.33300549503885846</c:v>
                </c:pt>
                <c:pt idx="60">
                  <c:v>0.3286559635235296</c:v>
                </c:pt>
                <c:pt idx="61">
                  <c:v>0.28191007890169273</c:v>
                </c:pt>
                <c:pt idx="62">
                  <c:v>0.32381822680936911</c:v>
                </c:pt>
                <c:pt idx="63">
                  <c:v>0.27872424160270848</c:v>
                </c:pt>
                <c:pt idx="64">
                  <c:v>0.23218486499448554</c:v>
                </c:pt>
                <c:pt idx="65">
                  <c:v>0.20913687513047749</c:v>
                </c:pt>
                <c:pt idx="66">
                  <c:v>0.20607353068781792</c:v>
                </c:pt>
                <c:pt idx="67">
                  <c:v>0.17745107023610127</c:v>
                </c:pt>
                <c:pt idx="68">
                  <c:v>0.1798139317116873</c:v>
                </c:pt>
                <c:pt idx="69">
                  <c:v>0.21460941842048981</c:v>
                </c:pt>
                <c:pt idx="70">
                  <c:v>0.20709314325908673</c:v>
                </c:pt>
                <c:pt idx="71">
                  <c:v>0.18664505602736692</c:v>
                </c:pt>
                <c:pt idx="72">
                  <c:v>0.21799909045649549</c:v>
                </c:pt>
                <c:pt idx="73">
                  <c:v>0.24191640212871768</c:v>
                </c:pt>
                <c:pt idx="74">
                  <c:v>0.25869598020342321</c:v>
                </c:pt>
                <c:pt idx="75">
                  <c:v>0.21768175813509458</c:v>
                </c:pt>
                <c:pt idx="76">
                  <c:v>0.22770628983124311</c:v>
                </c:pt>
                <c:pt idx="77">
                  <c:v>0.25065242282556754</c:v>
                </c:pt>
                <c:pt idx="78">
                  <c:v>0.26933171164444542</c:v>
                </c:pt>
                <c:pt idx="79">
                  <c:v>0.2321691730515201</c:v>
                </c:pt>
                <c:pt idx="80">
                  <c:v>0.24109494762405759</c:v>
                </c:pt>
                <c:pt idx="81">
                  <c:v>0.22314018976010677</c:v>
                </c:pt>
                <c:pt idx="82">
                  <c:v>0.24222937491347971</c:v>
                </c:pt>
                <c:pt idx="83">
                  <c:v>0.25360545182000838</c:v>
                </c:pt>
                <c:pt idx="84">
                  <c:v>0.23818199867887746</c:v>
                </c:pt>
                <c:pt idx="85">
                  <c:v>0.25100527728941302</c:v>
                </c:pt>
                <c:pt idx="86">
                  <c:v>0.22272836543350025</c:v>
                </c:pt>
                <c:pt idx="87">
                  <c:v>0.18328975892434374</c:v>
                </c:pt>
                <c:pt idx="88">
                  <c:v>0.18813650491676739</c:v>
                </c:pt>
                <c:pt idx="89">
                  <c:v>0.1578975219603268</c:v>
                </c:pt>
                <c:pt idx="90">
                  <c:v>0.1125750286019373</c:v>
                </c:pt>
                <c:pt idx="91">
                  <c:v>0.11814845473671082</c:v>
                </c:pt>
                <c:pt idx="92">
                  <c:v>0.12578493392010218</c:v>
                </c:pt>
                <c:pt idx="93">
                  <c:v>8.9573156834936288E-2</c:v>
                </c:pt>
                <c:pt idx="94">
                  <c:v>7.414830817668161E-2</c:v>
                </c:pt>
                <c:pt idx="95">
                  <c:v>7.8846292932075901E-2</c:v>
                </c:pt>
                <c:pt idx="96">
                  <c:v>9.2112312981622702E-2</c:v>
                </c:pt>
                <c:pt idx="97">
                  <c:v>9.114812700514914E-2</c:v>
                </c:pt>
                <c:pt idx="98">
                  <c:v>0.1453893274046229</c:v>
                </c:pt>
                <c:pt idx="99">
                  <c:v>0.1334179379688821</c:v>
                </c:pt>
                <c:pt idx="100">
                  <c:v>0.13041381586798692</c:v>
                </c:pt>
                <c:pt idx="101">
                  <c:v>0.1459358634451744</c:v>
                </c:pt>
                <c:pt idx="102">
                  <c:v>0.11583313579119976</c:v>
                </c:pt>
                <c:pt idx="103">
                  <c:v>0.13013313294317164</c:v>
                </c:pt>
                <c:pt idx="104">
                  <c:v>0.14512620337087107</c:v>
                </c:pt>
                <c:pt idx="105">
                  <c:v>0.11348653722896064</c:v>
                </c:pt>
                <c:pt idx="106">
                  <c:v>0.12975420671087648</c:v>
                </c:pt>
                <c:pt idx="107">
                  <c:v>0.11478699846517612</c:v>
                </c:pt>
                <c:pt idx="108">
                  <c:v>7.2235075076649224E-2</c:v>
                </c:pt>
                <c:pt idx="109">
                  <c:v>8.9055298048359488E-2</c:v>
                </c:pt>
                <c:pt idx="110">
                  <c:v>0.14367529692930633</c:v>
                </c:pt>
                <c:pt idx="111">
                  <c:v>0.14036131121804696</c:v>
                </c:pt>
                <c:pt idx="112">
                  <c:v>0.12905106413121362</c:v>
                </c:pt>
                <c:pt idx="113">
                  <c:v>0.14303235215430776</c:v>
                </c:pt>
                <c:pt idx="114">
                  <c:v>0.14667160461427375</c:v>
                </c:pt>
                <c:pt idx="115">
                  <c:v>0.14386572012659604</c:v>
                </c:pt>
                <c:pt idx="116">
                  <c:v>0.14955186531134282</c:v>
                </c:pt>
                <c:pt idx="117">
                  <c:v>0.11448174883714712</c:v>
                </c:pt>
                <c:pt idx="118">
                  <c:v>0.15073218170031594</c:v>
                </c:pt>
                <c:pt idx="119">
                  <c:v>1.6401093721113341E-2</c:v>
                </c:pt>
                <c:pt idx="120">
                  <c:v>8.9613690397594703E-2</c:v>
                </c:pt>
                <c:pt idx="121">
                  <c:v>0.14330723368003176</c:v>
                </c:pt>
                <c:pt idx="122">
                  <c:v>0.19615640379829885</c:v>
                </c:pt>
                <c:pt idx="123">
                  <c:v>0.19957336695782946</c:v>
                </c:pt>
                <c:pt idx="124">
                  <c:v>0.1594933505168771</c:v>
                </c:pt>
                <c:pt idx="125">
                  <c:v>0.25997679201071278</c:v>
                </c:pt>
                <c:pt idx="126">
                  <c:v>0.26303737074977562</c:v>
                </c:pt>
                <c:pt idx="127">
                  <c:v>0.24005399625685858</c:v>
                </c:pt>
                <c:pt idx="128">
                  <c:v>0.25102496093253718</c:v>
                </c:pt>
                <c:pt idx="129">
                  <c:v>0.26345139521635935</c:v>
                </c:pt>
                <c:pt idx="130">
                  <c:v>0.24332707343167395</c:v>
                </c:pt>
                <c:pt idx="131">
                  <c:v>0.26049476497121471</c:v>
                </c:pt>
                <c:pt idx="132">
                  <c:v>0.25211290564891725</c:v>
                </c:pt>
                <c:pt idx="133">
                  <c:v>0.23408585183717528</c:v>
                </c:pt>
                <c:pt idx="134">
                  <c:v>0.24358613763054995</c:v>
                </c:pt>
                <c:pt idx="135">
                  <c:v>0.18096874107892161</c:v>
                </c:pt>
                <c:pt idx="136">
                  <c:v>0.32906863566554762</c:v>
                </c:pt>
                <c:pt idx="137">
                  <c:v>0.20248725795014508</c:v>
                </c:pt>
                <c:pt idx="138">
                  <c:v>0.12977187262737802</c:v>
                </c:pt>
                <c:pt idx="139">
                  <c:v>0.10423800103482916</c:v>
                </c:pt>
                <c:pt idx="140">
                  <c:v>0.11017787611231827</c:v>
                </c:pt>
                <c:pt idx="141">
                  <c:v>0.20305446077684824</c:v>
                </c:pt>
                <c:pt idx="142">
                  <c:v>8.4473770114838267E-2</c:v>
                </c:pt>
                <c:pt idx="143">
                  <c:v>-1.1164355526993547E-2</c:v>
                </c:pt>
                <c:pt idx="144">
                  <c:v>-8.3287408153620734E-2</c:v>
                </c:pt>
                <c:pt idx="145">
                  <c:v>-9.7465807758647938E-2</c:v>
                </c:pt>
                <c:pt idx="146">
                  <c:v>-5.3791659089592381E-2</c:v>
                </c:pt>
                <c:pt idx="147">
                  <c:v>-2.2040812558058731E-2</c:v>
                </c:pt>
                <c:pt idx="148">
                  <c:v>5.9382007459393676E-2</c:v>
                </c:pt>
                <c:pt idx="149">
                  <c:v>0.10482955113043857</c:v>
                </c:pt>
                <c:pt idx="150">
                  <c:v>0.10015774457956943</c:v>
                </c:pt>
                <c:pt idx="151">
                  <c:v>0.10391634254661442</c:v>
                </c:pt>
                <c:pt idx="152">
                  <c:v>0.15372390970217362</c:v>
                </c:pt>
                <c:pt idx="153">
                  <c:v>0.19441816610514312</c:v>
                </c:pt>
                <c:pt idx="154">
                  <c:v>0.24908323096803417</c:v>
                </c:pt>
                <c:pt idx="155">
                  <c:v>0.29829080796814511</c:v>
                </c:pt>
                <c:pt idx="156">
                  <c:v>0.31182199142511419</c:v>
                </c:pt>
                <c:pt idx="157">
                  <c:v>0.26019604929371976</c:v>
                </c:pt>
                <c:pt idx="158">
                  <c:v>0.24818191071904261</c:v>
                </c:pt>
                <c:pt idx="159">
                  <c:v>0.32168730625643605</c:v>
                </c:pt>
                <c:pt idx="160">
                  <c:v>0.32207725744731264</c:v>
                </c:pt>
                <c:pt idx="161">
                  <c:v>0.35575078578796132</c:v>
                </c:pt>
                <c:pt idx="162">
                  <c:v>0.37336324051825137</c:v>
                </c:pt>
                <c:pt idx="163">
                  <c:v>0.28280716909970582</c:v>
                </c:pt>
                <c:pt idx="164">
                  <c:v>0.30013835909146808</c:v>
                </c:pt>
                <c:pt idx="165">
                  <c:v>0.2301446975904165</c:v>
                </c:pt>
                <c:pt idx="166">
                  <c:v>0.18582138374012805</c:v>
                </c:pt>
                <c:pt idx="167">
                  <c:v>0.2029146099521813</c:v>
                </c:pt>
                <c:pt idx="168">
                  <c:v>0.24549708194798811</c:v>
                </c:pt>
                <c:pt idx="169">
                  <c:v>0.22219520396635831</c:v>
                </c:pt>
                <c:pt idx="170">
                  <c:v>0.21702029702917261</c:v>
                </c:pt>
                <c:pt idx="171">
                  <c:v>0.22699076876195234</c:v>
                </c:pt>
                <c:pt idx="172">
                  <c:v>0.23021144655925663</c:v>
                </c:pt>
                <c:pt idx="173">
                  <c:v>0.21549945881917676</c:v>
                </c:pt>
                <c:pt idx="174">
                  <c:v>0.23794180845965041</c:v>
                </c:pt>
                <c:pt idx="175">
                  <c:v>0.23191742103486174</c:v>
                </c:pt>
                <c:pt idx="176">
                  <c:v>0.20032509685295147</c:v>
                </c:pt>
                <c:pt idx="177">
                  <c:v>0.28857216569261906</c:v>
                </c:pt>
                <c:pt idx="178">
                  <c:v>0.34934350063899955</c:v>
                </c:pt>
                <c:pt idx="179">
                  <c:v>0.38220523509529369</c:v>
                </c:pt>
                <c:pt idx="180">
                  <c:v>0.4234960196421334</c:v>
                </c:pt>
                <c:pt idx="181">
                  <c:v>0.40391314173360104</c:v>
                </c:pt>
                <c:pt idx="182">
                  <c:v>0.37598124554237955</c:v>
                </c:pt>
                <c:pt idx="183">
                  <c:v>0.37730154103005081</c:v>
                </c:pt>
                <c:pt idx="184">
                  <c:v>0.34326108099632285</c:v>
                </c:pt>
                <c:pt idx="185">
                  <c:v>0.35553493412023562</c:v>
                </c:pt>
                <c:pt idx="186">
                  <c:v>0.36114753613880823</c:v>
                </c:pt>
                <c:pt idx="187">
                  <c:v>0.33200169240331767</c:v>
                </c:pt>
                <c:pt idx="188">
                  <c:v>0.30896902012514715</c:v>
                </c:pt>
                <c:pt idx="189">
                  <c:v>0.27481160291883605</c:v>
                </c:pt>
                <c:pt idx="190">
                  <c:v>0.29238180797474977</c:v>
                </c:pt>
                <c:pt idx="191">
                  <c:v>0.29662584049922203</c:v>
                </c:pt>
                <c:pt idx="192">
                  <c:v>0.31057469388284881</c:v>
                </c:pt>
                <c:pt idx="193">
                  <c:v>0.30815720459691687</c:v>
                </c:pt>
                <c:pt idx="194">
                  <c:v>0.26217347149851128</c:v>
                </c:pt>
                <c:pt idx="195">
                  <c:v>0.27083979733833397</c:v>
                </c:pt>
                <c:pt idx="196">
                  <c:v>0.33146295921011387</c:v>
                </c:pt>
                <c:pt idx="197">
                  <c:v>0.33788362196216554</c:v>
                </c:pt>
                <c:pt idx="198">
                  <c:v>0.31852193735993561</c:v>
                </c:pt>
                <c:pt idx="199">
                  <c:v>0.29516281946247841</c:v>
                </c:pt>
                <c:pt idx="200">
                  <c:v>0.28474364428324461</c:v>
                </c:pt>
                <c:pt idx="201">
                  <c:v>0.32382355181097566</c:v>
                </c:pt>
                <c:pt idx="202">
                  <c:v>0.28304736921157692</c:v>
                </c:pt>
                <c:pt idx="203">
                  <c:v>0.2959588255894573</c:v>
                </c:pt>
                <c:pt idx="204">
                  <c:v>0.29156653261072618</c:v>
                </c:pt>
                <c:pt idx="205">
                  <c:v>0.31660461254232114</c:v>
                </c:pt>
                <c:pt idx="206">
                  <c:v>0.35944754035492738</c:v>
                </c:pt>
                <c:pt idx="207">
                  <c:v>0.4355606328132427</c:v>
                </c:pt>
                <c:pt idx="208">
                  <c:v>0.45723314074615379</c:v>
                </c:pt>
                <c:pt idx="209">
                  <c:v>0.54773731502343126</c:v>
                </c:pt>
                <c:pt idx="210">
                  <c:v>0.48957234863592108</c:v>
                </c:pt>
                <c:pt idx="211">
                  <c:v>0.527587170142784</c:v>
                </c:pt>
                <c:pt idx="212">
                  <c:v>0.44969449790397104</c:v>
                </c:pt>
                <c:pt idx="213">
                  <c:v>0.33935877810578075</c:v>
                </c:pt>
                <c:pt idx="214">
                  <c:v>0.22109458639358603</c:v>
                </c:pt>
                <c:pt idx="215">
                  <c:v>0.2449491096934252</c:v>
                </c:pt>
                <c:pt idx="216">
                  <c:v>0.32212958834455119</c:v>
                </c:pt>
                <c:pt idx="217">
                  <c:v>0.32199769207979739</c:v>
                </c:pt>
                <c:pt idx="218">
                  <c:v>0.28988230423150824</c:v>
                </c:pt>
                <c:pt idx="219">
                  <c:v>0.23753554677148508</c:v>
                </c:pt>
                <c:pt idx="220">
                  <c:v>0.2109448279881678</c:v>
                </c:pt>
                <c:pt idx="221">
                  <c:v>0.24413902278541696</c:v>
                </c:pt>
                <c:pt idx="222">
                  <c:v>0.23177311868958439</c:v>
                </c:pt>
                <c:pt idx="223">
                  <c:v>0.16617627650635419</c:v>
                </c:pt>
                <c:pt idx="224">
                  <c:v>6.9435079129536822E-2</c:v>
                </c:pt>
                <c:pt idx="225">
                  <c:v>5.015452020325277E-2</c:v>
                </c:pt>
                <c:pt idx="226">
                  <c:v>-2.6526373516124691E-2</c:v>
                </c:pt>
                <c:pt idx="227">
                  <c:v>6.2733371461025922E-2</c:v>
                </c:pt>
                <c:pt idx="228">
                  <c:v>5.4306564811534078E-2</c:v>
                </c:pt>
                <c:pt idx="229">
                  <c:v>0.11109937965220865</c:v>
                </c:pt>
                <c:pt idx="230">
                  <c:v>0.13647981648586355</c:v>
                </c:pt>
                <c:pt idx="231">
                  <c:v>0.19263046615345047</c:v>
                </c:pt>
                <c:pt idx="232">
                  <c:v>0.14820485456904439</c:v>
                </c:pt>
                <c:pt idx="233">
                  <c:v>9.4565409642042686E-2</c:v>
                </c:pt>
                <c:pt idx="234">
                  <c:v>3.6476410600912723E-2</c:v>
                </c:pt>
                <c:pt idx="235">
                  <c:v>6.4617335590821376E-2</c:v>
                </c:pt>
                <c:pt idx="236">
                  <c:v>0.12042137404625573</c:v>
                </c:pt>
                <c:pt idx="237">
                  <c:v>0.10750045388264576</c:v>
                </c:pt>
                <c:pt idx="238">
                  <c:v>0.10784791609396628</c:v>
                </c:pt>
                <c:pt idx="239">
                  <c:v>8.5584370297422718E-2</c:v>
                </c:pt>
                <c:pt idx="240">
                  <c:v>0.12051693065478092</c:v>
                </c:pt>
                <c:pt idx="241">
                  <c:v>9.8237467760838887E-2</c:v>
                </c:pt>
                <c:pt idx="242">
                  <c:v>0.11338246764409898</c:v>
                </c:pt>
                <c:pt idx="243">
                  <c:v>9.0450530006802907E-2</c:v>
                </c:pt>
                <c:pt idx="244">
                  <c:v>3.6228719984597479E-2</c:v>
                </c:pt>
                <c:pt idx="245">
                  <c:v>-4.7947522524430797E-3</c:v>
                </c:pt>
                <c:pt idx="246">
                  <c:v>4.2661184063307322E-3</c:v>
                </c:pt>
                <c:pt idx="247">
                  <c:v>-9.2557277900002233E-3</c:v>
                </c:pt>
                <c:pt idx="248">
                  <c:v>-3.3968720903758687E-3</c:v>
                </c:pt>
                <c:pt idx="249">
                  <c:v>-6.1086704613707299E-2</c:v>
                </c:pt>
                <c:pt idx="250">
                  <c:v>-8.9841494186367055E-2</c:v>
                </c:pt>
                <c:pt idx="251">
                  <c:v>-7.3304374998376887E-2</c:v>
                </c:pt>
                <c:pt idx="252">
                  <c:v>-0.11547159618865149</c:v>
                </c:pt>
                <c:pt idx="253">
                  <c:v>-5.4102907944671708E-2</c:v>
                </c:pt>
                <c:pt idx="254">
                  <c:v>-8.4655024856186645E-2</c:v>
                </c:pt>
                <c:pt idx="255">
                  <c:v>-9.2390494268534074E-2</c:v>
                </c:pt>
                <c:pt idx="256">
                  <c:v>-8.9017969147019815E-2</c:v>
                </c:pt>
                <c:pt idx="257">
                  <c:v>-8.5785855763395646E-2</c:v>
                </c:pt>
                <c:pt idx="258">
                  <c:v>-0.12714615024956605</c:v>
                </c:pt>
                <c:pt idx="259">
                  <c:v>-0.1683241325906209</c:v>
                </c:pt>
                <c:pt idx="260">
                  <c:v>-0.16760239158604956</c:v>
                </c:pt>
                <c:pt idx="261">
                  <c:v>-0.12358546349326732</c:v>
                </c:pt>
                <c:pt idx="262">
                  <c:v>-0.11096718573520814</c:v>
                </c:pt>
                <c:pt idx="263">
                  <c:v>-0.17196014383569219</c:v>
                </c:pt>
                <c:pt idx="264">
                  <c:v>-0.14859927064798123</c:v>
                </c:pt>
                <c:pt idx="265">
                  <c:v>-9.1554814972002407E-2</c:v>
                </c:pt>
                <c:pt idx="266">
                  <c:v>1.4526423929852789E-2</c:v>
                </c:pt>
                <c:pt idx="267">
                  <c:v>2.1400304437701134E-2</c:v>
                </c:pt>
                <c:pt idx="268">
                  <c:v>4.0881448925465524E-2</c:v>
                </c:pt>
                <c:pt idx="269">
                  <c:v>2.9907079557766336E-2</c:v>
                </c:pt>
                <c:pt idx="270">
                  <c:v>6.8279146511489031E-3</c:v>
                </c:pt>
                <c:pt idx="271">
                  <c:v>5.0531360888843718E-2</c:v>
                </c:pt>
                <c:pt idx="272">
                  <c:v>-8.8852130754998926E-2</c:v>
                </c:pt>
                <c:pt idx="273">
                  <c:v>-0.18133285920018871</c:v>
                </c:pt>
                <c:pt idx="274">
                  <c:v>-0.19235481778018459</c:v>
                </c:pt>
                <c:pt idx="275">
                  <c:v>5.2414283697782948E-2</c:v>
                </c:pt>
                <c:pt idx="276">
                  <c:v>1.1984179265438655E-2</c:v>
                </c:pt>
                <c:pt idx="277">
                  <c:v>2.509627523862884E-2</c:v>
                </c:pt>
                <c:pt idx="278">
                  <c:v>-5.4205720997241857E-2</c:v>
                </c:pt>
                <c:pt idx="279">
                  <c:v>-5.6091777619116961E-2</c:v>
                </c:pt>
                <c:pt idx="280">
                  <c:v>0</c:v>
                </c:pt>
                <c:pt idx="281">
                  <c:v>-5.7328786087565753E-2</c:v>
                </c:pt>
                <c:pt idx="282">
                  <c:v>-4.0076031841152326E-2</c:v>
                </c:pt>
                <c:pt idx="283">
                  <c:v>-8.3202433739433812E-3</c:v>
                </c:pt>
                <c:pt idx="284">
                  <c:v>2.0858382679991017E-2</c:v>
                </c:pt>
                <c:pt idx="285">
                  <c:v>3.5670226750491751E-2</c:v>
                </c:pt>
                <c:pt idx="286">
                  <c:v>5.6929892266869286E-2</c:v>
                </c:pt>
                <c:pt idx="287">
                  <c:v>2.4495877740722538E-2</c:v>
                </c:pt>
                <c:pt idx="288">
                  <c:v>3.7174497079412117E-2</c:v>
                </c:pt>
                <c:pt idx="289">
                  <c:v>0.16186777916660405</c:v>
                </c:pt>
                <c:pt idx="290">
                  <c:v>0.32158052721988384</c:v>
                </c:pt>
                <c:pt idx="291">
                  <c:v>0.4418238735933267</c:v>
                </c:pt>
                <c:pt idx="292">
                  <c:v>0.22928390914965174</c:v>
                </c:pt>
                <c:pt idx="293">
                  <c:v>0.30146641236173055</c:v>
                </c:pt>
                <c:pt idx="294">
                  <c:v>0.31144627324657398</c:v>
                </c:pt>
                <c:pt idx="295">
                  <c:v>0.35142038221950234</c:v>
                </c:pt>
                <c:pt idx="296">
                  <c:v>0.37084356225233289</c:v>
                </c:pt>
                <c:pt idx="297">
                  <c:v>0.33839507517256584</c:v>
                </c:pt>
                <c:pt idx="298">
                  <c:v>0.35900869897648419</c:v>
                </c:pt>
                <c:pt idx="299">
                  <c:v>0.33085121341415769</c:v>
                </c:pt>
                <c:pt idx="300">
                  <c:v>0.24335521212100425</c:v>
                </c:pt>
                <c:pt idx="301">
                  <c:v>0.23787258130593159</c:v>
                </c:pt>
                <c:pt idx="302">
                  <c:v>0.20318849784227716</c:v>
                </c:pt>
                <c:pt idx="303">
                  <c:v>0.27320486538192446</c:v>
                </c:pt>
                <c:pt idx="304">
                  <c:v>0.24627974197511027</c:v>
                </c:pt>
                <c:pt idx="305">
                  <c:v>0.21453994391389564</c:v>
                </c:pt>
                <c:pt idx="306">
                  <c:v>0.25559626675888292</c:v>
                </c:pt>
                <c:pt idx="307">
                  <c:v>0.26532627658683539</c:v>
                </c:pt>
                <c:pt idx="308">
                  <c:v>0.13883032337765067</c:v>
                </c:pt>
                <c:pt idx="309">
                  <c:v>0.15916400311092269</c:v>
                </c:pt>
                <c:pt idx="310">
                  <c:v>0.13623406060240045</c:v>
                </c:pt>
                <c:pt idx="311">
                  <c:v>0.13220911769266006</c:v>
                </c:pt>
                <c:pt idx="312">
                  <c:v>0.13751760634692856</c:v>
                </c:pt>
                <c:pt idx="313">
                  <c:v>0.20335913578353357</c:v>
                </c:pt>
                <c:pt idx="314">
                  <c:v>0.21176567504224642</c:v>
                </c:pt>
                <c:pt idx="315">
                  <c:v>0.24675352793460137</c:v>
                </c:pt>
                <c:pt idx="316">
                  <c:v>0.23183386074567025</c:v>
                </c:pt>
                <c:pt idx="317">
                  <c:v>0.27018895069329824</c:v>
                </c:pt>
                <c:pt idx="318">
                  <c:v>0.2628931644361891</c:v>
                </c:pt>
                <c:pt idx="319">
                  <c:v>0.32227091786922246</c:v>
                </c:pt>
                <c:pt idx="320">
                  <c:v>0.27375644640668112</c:v>
                </c:pt>
                <c:pt idx="321">
                  <c:v>0.28402900696923106</c:v>
                </c:pt>
                <c:pt idx="322">
                  <c:v>0.31389705217439023</c:v>
                </c:pt>
                <c:pt idx="323">
                  <c:v>0.25820764334235252</c:v>
                </c:pt>
                <c:pt idx="324">
                  <c:v>0.22236875735944309</c:v>
                </c:pt>
                <c:pt idx="325">
                  <c:v>0.24111374233240315</c:v>
                </c:pt>
                <c:pt idx="326">
                  <c:v>0.24336293283736121</c:v>
                </c:pt>
                <c:pt idx="327">
                  <c:v>0.27697684332325223</c:v>
                </c:pt>
                <c:pt idx="328">
                  <c:v>0.26910874974122068</c:v>
                </c:pt>
                <c:pt idx="329">
                  <c:v>0.30004043686912263</c:v>
                </c:pt>
                <c:pt idx="330">
                  <c:v>0.27412861411264194</c:v>
                </c:pt>
                <c:pt idx="331">
                  <c:v>0.29118504046198612</c:v>
                </c:pt>
                <c:pt idx="332">
                  <c:v>0.27624792114639618</c:v>
                </c:pt>
                <c:pt idx="333">
                  <c:v>0.31389377772131921</c:v>
                </c:pt>
                <c:pt idx="334">
                  <c:v>0.2777447960401333</c:v>
                </c:pt>
                <c:pt idx="335">
                  <c:v>0.19252284866459105</c:v>
                </c:pt>
                <c:pt idx="336">
                  <c:v>0.17184402253595993</c:v>
                </c:pt>
                <c:pt idx="337">
                  <c:v>0.20636869129021379</c:v>
                </c:pt>
                <c:pt idx="338">
                  <c:v>0.21112878114557104</c:v>
                </c:pt>
                <c:pt idx="339">
                  <c:v>0.20230101072975071</c:v>
                </c:pt>
                <c:pt idx="340">
                  <c:v>0.24532514720711535</c:v>
                </c:pt>
                <c:pt idx="341">
                  <c:v>0.26364912796412943</c:v>
                </c:pt>
                <c:pt idx="342">
                  <c:v>0.27649712971663415</c:v>
                </c:pt>
                <c:pt idx="343">
                  <c:v>0.26265522013711606</c:v>
                </c:pt>
                <c:pt idx="344">
                  <c:v>0.26662345204942894</c:v>
                </c:pt>
                <c:pt idx="345">
                  <c:v>0.25045977766014482</c:v>
                </c:pt>
                <c:pt idx="346">
                  <c:v>0.21272830663530137</c:v>
                </c:pt>
                <c:pt idx="347">
                  <c:v>0.25443088794497437</c:v>
                </c:pt>
                <c:pt idx="348">
                  <c:v>0.25262130206968048</c:v>
                </c:pt>
                <c:pt idx="349">
                  <c:v>0.25594116351075125</c:v>
                </c:pt>
                <c:pt idx="350">
                  <c:v>0.20238236142083382</c:v>
                </c:pt>
                <c:pt idx="351">
                  <c:v>0.20137431084181787</c:v>
                </c:pt>
                <c:pt idx="352">
                  <c:v>0.27171239357241139</c:v>
                </c:pt>
                <c:pt idx="353">
                  <c:v>0.27128933475455386</c:v>
                </c:pt>
                <c:pt idx="354">
                  <c:v>0.26942746183175453</c:v>
                </c:pt>
                <c:pt idx="355">
                  <c:v>0.26794026679959382</c:v>
                </c:pt>
                <c:pt idx="356">
                  <c:v>0.30174837173828539</c:v>
                </c:pt>
                <c:pt idx="357">
                  <c:v>0.28789488836988775</c:v>
                </c:pt>
                <c:pt idx="358">
                  <c:v>0.3225136213761316</c:v>
                </c:pt>
                <c:pt idx="359">
                  <c:v>0.33048383411921123</c:v>
                </c:pt>
                <c:pt idx="360">
                  <c:v>0.27964637440374313</c:v>
                </c:pt>
                <c:pt idx="361">
                  <c:v>0.26287969426604196</c:v>
                </c:pt>
                <c:pt idx="362">
                  <c:v>0.31498601879793187</c:v>
                </c:pt>
                <c:pt idx="363">
                  <c:v>0.3379923619987999</c:v>
                </c:pt>
                <c:pt idx="364">
                  <c:v>0.30353894578347518</c:v>
                </c:pt>
                <c:pt idx="365">
                  <c:v>0.28647527002415174</c:v>
                </c:pt>
                <c:pt idx="366">
                  <c:v>0.30736583067575463</c:v>
                </c:pt>
                <c:pt idx="367">
                  <c:v>0.31188670738026647</c:v>
                </c:pt>
                <c:pt idx="368">
                  <c:v>0.30384089073829923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BE-4D23-9FE8-804D3C6CA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455439"/>
        <c:axId val="863022213"/>
      </c:areaChart>
      <c:dateAx>
        <c:axId val="2002455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dd\.mm\.yyyy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863022213"/>
        <c:crosses val="autoZero"/>
        <c:auto val="1"/>
        <c:lblOffset val="100"/>
        <c:baseTimeUnit val="days"/>
      </c:dateAx>
      <c:valAx>
        <c:axId val="8630222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Excesses from VaR at 90%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2002455439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lang="en-US" b="1">
                <a:solidFill>
                  <a:schemeClr val="dk1"/>
                </a:solidFill>
                <a:latin typeface="+mn-lt"/>
              </a:rPr>
              <a:t>1-Month Excesses from VaR at 95%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spPr>
            <a:solidFill>
              <a:srgbClr val="4472C4">
                <a:alpha val="30000"/>
              </a:srgbClr>
            </a:solidFill>
            <a:ln cmpd="sng">
              <a:solidFill>
                <a:srgbClr val="4472C4"/>
              </a:solidFill>
            </a:ln>
          </c:spPr>
          <c:cat>
            <c:numRef>
              <c:f>'Optimal Portfolio MAIN'!$Q$20:$Q$388</c:f>
              <c:numCache>
                <c:formatCode>dd\.mm\.yyyy</c:formatCode>
                <c:ptCount val="369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45238</c:v>
                </c:pt>
                <c:pt idx="4">
                  <c:v>45239</c:v>
                </c:pt>
                <c:pt idx="5">
                  <c:v>45240</c:v>
                </c:pt>
                <c:pt idx="6">
                  <c:v>45244</c:v>
                </c:pt>
                <c:pt idx="7">
                  <c:v>45245</c:v>
                </c:pt>
                <c:pt idx="8">
                  <c:v>45246</c:v>
                </c:pt>
                <c:pt idx="9">
                  <c:v>45247</c:v>
                </c:pt>
                <c:pt idx="10">
                  <c:v>45251</c:v>
                </c:pt>
                <c:pt idx="11">
                  <c:v>45252</c:v>
                </c:pt>
                <c:pt idx="12">
                  <c:v>45254</c:v>
                </c:pt>
                <c:pt idx="13">
                  <c:v>45258</c:v>
                </c:pt>
                <c:pt idx="14">
                  <c:v>45259</c:v>
                </c:pt>
                <c:pt idx="15">
                  <c:v>45260</c:v>
                </c:pt>
                <c:pt idx="16">
                  <c:v>45261</c:v>
                </c:pt>
                <c:pt idx="17">
                  <c:v>45265</c:v>
                </c:pt>
                <c:pt idx="18">
                  <c:v>45266</c:v>
                </c:pt>
                <c:pt idx="19">
                  <c:v>45267</c:v>
                </c:pt>
                <c:pt idx="20">
                  <c:v>45268</c:v>
                </c:pt>
                <c:pt idx="21">
                  <c:v>45272</c:v>
                </c:pt>
                <c:pt idx="22">
                  <c:v>45273</c:v>
                </c:pt>
                <c:pt idx="23">
                  <c:v>45274</c:v>
                </c:pt>
                <c:pt idx="24">
                  <c:v>45275</c:v>
                </c:pt>
                <c:pt idx="25">
                  <c:v>45279</c:v>
                </c:pt>
                <c:pt idx="26">
                  <c:v>45280</c:v>
                </c:pt>
                <c:pt idx="27">
                  <c:v>45281</c:v>
                </c:pt>
                <c:pt idx="28">
                  <c:v>45282</c:v>
                </c:pt>
                <c:pt idx="29">
                  <c:v>45286</c:v>
                </c:pt>
                <c:pt idx="30">
                  <c:v>45287</c:v>
                </c:pt>
                <c:pt idx="31">
                  <c:v>45288</c:v>
                </c:pt>
                <c:pt idx="32">
                  <c:v>45289</c:v>
                </c:pt>
                <c:pt idx="33">
                  <c:v>45301</c:v>
                </c:pt>
                <c:pt idx="34">
                  <c:v>45302</c:v>
                </c:pt>
                <c:pt idx="35">
                  <c:v>45303</c:v>
                </c:pt>
                <c:pt idx="36">
                  <c:v>45307</c:v>
                </c:pt>
                <c:pt idx="37">
                  <c:v>45308</c:v>
                </c:pt>
                <c:pt idx="38">
                  <c:v>45309</c:v>
                </c:pt>
                <c:pt idx="39">
                  <c:v>45310</c:v>
                </c:pt>
                <c:pt idx="40">
                  <c:v>45314</c:v>
                </c:pt>
                <c:pt idx="41">
                  <c:v>45315</c:v>
                </c:pt>
                <c:pt idx="42">
                  <c:v>45316</c:v>
                </c:pt>
                <c:pt idx="43">
                  <c:v>45317</c:v>
                </c:pt>
                <c:pt idx="44">
                  <c:v>45321</c:v>
                </c:pt>
                <c:pt idx="45">
                  <c:v>45322</c:v>
                </c:pt>
                <c:pt idx="46">
                  <c:v>45323</c:v>
                </c:pt>
                <c:pt idx="47">
                  <c:v>45324</c:v>
                </c:pt>
                <c:pt idx="48">
                  <c:v>45328</c:v>
                </c:pt>
                <c:pt idx="49">
                  <c:v>45329</c:v>
                </c:pt>
                <c:pt idx="50">
                  <c:v>45330</c:v>
                </c:pt>
                <c:pt idx="51">
                  <c:v>45331</c:v>
                </c:pt>
                <c:pt idx="52">
                  <c:v>45335</c:v>
                </c:pt>
                <c:pt idx="53">
                  <c:v>45336</c:v>
                </c:pt>
                <c:pt idx="54">
                  <c:v>45337</c:v>
                </c:pt>
                <c:pt idx="55">
                  <c:v>45338</c:v>
                </c:pt>
                <c:pt idx="56">
                  <c:v>45342</c:v>
                </c:pt>
                <c:pt idx="57">
                  <c:v>45343</c:v>
                </c:pt>
                <c:pt idx="58">
                  <c:v>45344</c:v>
                </c:pt>
                <c:pt idx="59">
                  <c:v>45345</c:v>
                </c:pt>
                <c:pt idx="60">
                  <c:v>45349</c:v>
                </c:pt>
                <c:pt idx="61">
                  <c:v>45350</c:v>
                </c:pt>
                <c:pt idx="62">
                  <c:v>45351</c:v>
                </c:pt>
                <c:pt idx="63">
                  <c:v>45352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45363</c:v>
                </c:pt>
                <c:pt idx="69">
                  <c:v>45364</c:v>
                </c:pt>
                <c:pt idx="70">
                  <c:v>45365</c:v>
                </c:pt>
                <c:pt idx="71">
                  <c:v>45366</c:v>
                </c:pt>
                <c:pt idx="72">
                  <c:v>45370</c:v>
                </c:pt>
                <c:pt idx="73">
                  <c:v>45371</c:v>
                </c:pt>
                <c:pt idx="74">
                  <c:v>45372</c:v>
                </c:pt>
                <c:pt idx="75">
                  <c:v>45373</c:v>
                </c:pt>
                <c:pt idx="76">
                  <c:v>45377</c:v>
                </c:pt>
                <c:pt idx="77">
                  <c:v>45378</c:v>
                </c:pt>
                <c:pt idx="78">
                  <c:v>45379</c:v>
                </c:pt>
                <c:pt idx="79">
                  <c:v>45384</c:v>
                </c:pt>
                <c:pt idx="80">
                  <c:v>45385</c:v>
                </c:pt>
                <c:pt idx="81">
                  <c:v>45386</c:v>
                </c:pt>
                <c:pt idx="82">
                  <c:v>45387</c:v>
                </c:pt>
                <c:pt idx="83">
                  <c:v>45391</c:v>
                </c:pt>
                <c:pt idx="84">
                  <c:v>45392</c:v>
                </c:pt>
                <c:pt idx="85">
                  <c:v>45393</c:v>
                </c:pt>
                <c:pt idx="86">
                  <c:v>45394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45405</c:v>
                </c:pt>
                <c:pt idx="92">
                  <c:v>45406</c:v>
                </c:pt>
                <c:pt idx="93">
                  <c:v>45407</c:v>
                </c:pt>
                <c:pt idx="94">
                  <c:v>45408</c:v>
                </c:pt>
                <c:pt idx="95">
                  <c:v>45415</c:v>
                </c:pt>
                <c:pt idx="96">
                  <c:v>45419</c:v>
                </c:pt>
                <c:pt idx="97">
                  <c:v>45420</c:v>
                </c:pt>
                <c:pt idx="98">
                  <c:v>45421</c:v>
                </c:pt>
                <c:pt idx="99">
                  <c:v>45426</c:v>
                </c:pt>
                <c:pt idx="100">
                  <c:v>45427</c:v>
                </c:pt>
                <c:pt idx="101">
                  <c:v>45428</c:v>
                </c:pt>
                <c:pt idx="102">
                  <c:v>45429</c:v>
                </c:pt>
                <c:pt idx="103">
                  <c:v>45433</c:v>
                </c:pt>
                <c:pt idx="104">
                  <c:v>45434</c:v>
                </c:pt>
                <c:pt idx="105">
                  <c:v>45435</c:v>
                </c:pt>
                <c:pt idx="106">
                  <c:v>45436</c:v>
                </c:pt>
                <c:pt idx="107">
                  <c:v>45440</c:v>
                </c:pt>
                <c:pt idx="108">
                  <c:v>45441</c:v>
                </c:pt>
                <c:pt idx="109">
                  <c:v>45442</c:v>
                </c:pt>
                <c:pt idx="110">
                  <c:v>45443</c:v>
                </c:pt>
                <c:pt idx="111">
                  <c:v>45447</c:v>
                </c:pt>
                <c:pt idx="112">
                  <c:v>45448</c:v>
                </c:pt>
                <c:pt idx="113">
                  <c:v>45449</c:v>
                </c:pt>
                <c:pt idx="114">
                  <c:v>45450</c:v>
                </c:pt>
                <c:pt idx="115">
                  <c:v>45454</c:v>
                </c:pt>
                <c:pt idx="116">
                  <c:v>45455</c:v>
                </c:pt>
                <c:pt idx="117">
                  <c:v>45457</c:v>
                </c:pt>
                <c:pt idx="118">
                  <c:v>45461</c:v>
                </c:pt>
                <c:pt idx="119">
                  <c:v>45463</c:v>
                </c:pt>
                <c:pt idx="120">
                  <c:v>45464</c:v>
                </c:pt>
                <c:pt idx="121">
                  <c:v>45468</c:v>
                </c:pt>
                <c:pt idx="122">
                  <c:v>45469</c:v>
                </c:pt>
                <c:pt idx="123">
                  <c:v>45470</c:v>
                </c:pt>
                <c:pt idx="124">
                  <c:v>45471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45482</c:v>
                </c:pt>
                <c:pt idx="129">
                  <c:v>45483</c:v>
                </c:pt>
                <c:pt idx="130">
                  <c:v>45484</c:v>
                </c:pt>
                <c:pt idx="131">
                  <c:v>45485</c:v>
                </c:pt>
                <c:pt idx="132">
                  <c:v>45489</c:v>
                </c:pt>
                <c:pt idx="133">
                  <c:v>45490</c:v>
                </c:pt>
                <c:pt idx="134">
                  <c:v>45491</c:v>
                </c:pt>
                <c:pt idx="135">
                  <c:v>45492</c:v>
                </c:pt>
                <c:pt idx="136">
                  <c:v>45496</c:v>
                </c:pt>
                <c:pt idx="137">
                  <c:v>45497</c:v>
                </c:pt>
                <c:pt idx="138">
                  <c:v>45498</c:v>
                </c:pt>
                <c:pt idx="139">
                  <c:v>45499</c:v>
                </c:pt>
                <c:pt idx="140">
                  <c:v>45503</c:v>
                </c:pt>
                <c:pt idx="141">
                  <c:v>45504</c:v>
                </c:pt>
                <c:pt idx="142">
                  <c:v>45505</c:v>
                </c:pt>
                <c:pt idx="143">
                  <c:v>45506</c:v>
                </c:pt>
                <c:pt idx="144">
                  <c:v>45510</c:v>
                </c:pt>
                <c:pt idx="145">
                  <c:v>45511</c:v>
                </c:pt>
                <c:pt idx="146">
                  <c:v>45512</c:v>
                </c:pt>
                <c:pt idx="147">
                  <c:v>45513</c:v>
                </c:pt>
                <c:pt idx="148">
                  <c:v>45517</c:v>
                </c:pt>
                <c:pt idx="149">
                  <c:v>45518</c:v>
                </c:pt>
                <c:pt idx="150">
                  <c:v>45519</c:v>
                </c:pt>
                <c:pt idx="151">
                  <c:v>45520</c:v>
                </c:pt>
                <c:pt idx="152">
                  <c:v>45524</c:v>
                </c:pt>
                <c:pt idx="153">
                  <c:v>45525</c:v>
                </c:pt>
                <c:pt idx="154">
                  <c:v>45526</c:v>
                </c:pt>
                <c:pt idx="155">
                  <c:v>45527</c:v>
                </c:pt>
                <c:pt idx="156">
                  <c:v>45531</c:v>
                </c:pt>
                <c:pt idx="157">
                  <c:v>45532</c:v>
                </c:pt>
                <c:pt idx="158">
                  <c:v>45533</c:v>
                </c:pt>
                <c:pt idx="159">
                  <c:v>45534</c:v>
                </c:pt>
                <c:pt idx="160">
                  <c:v>45538</c:v>
                </c:pt>
                <c:pt idx="161">
                  <c:v>45539</c:v>
                </c:pt>
                <c:pt idx="162">
                  <c:v>45540</c:v>
                </c:pt>
                <c:pt idx="163">
                  <c:v>45541</c:v>
                </c:pt>
                <c:pt idx="164">
                  <c:v>45545</c:v>
                </c:pt>
                <c:pt idx="165">
                  <c:v>45546</c:v>
                </c:pt>
                <c:pt idx="166">
                  <c:v>45547</c:v>
                </c:pt>
                <c:pt idx="167">
                  <c:v>45548</c:v>
                </c:pt>
                <c:pt idx="168">
                  <c:v>45552</c:v>
                </c:pt>
                <c:pt idx="169">
                  <c:v>45553</c:v>
                </c:pt>
                <c:pt idx="170">
                  <c:v>45554</c:v>
                </c:pt>
                <c:pt idx="171">
                  <c:v>45555</c:v>
                </c:pt>
                <c:pt idx="172">
                  <c:v>45559</c:v>
                </c:pt>
                <c:pt idx="173">
                  <c:v>45560</c:v>
                </c:pt>
                <c:pt idx="174">
                  <c:v>45561</c:v>
                </c:pt>
                <c:pt idx="175">
                  <c:v>45562</c:v>
                </c:pt>
                <c:pt idx="176">
                  <c:v>45566</c:v>
                </c:pt>
                <c:pt idx="177">
                  <c:v>45567</c:v>
                </c:pt>
                <c:pt idx="178">
                  <c:v>45568</c:v>
                </c:pt>
                <c:pt idx="179">
                  <c:v>45569</c:v>
                </c:pt>
                <c:pt idx="180">
                  <c:v>45573</c:v>
                </c:pt>
                <c:pt idx="181">
                  <c:v>45574</c:v>
                </c:pt>
                <c:pt idx="182">
                  <c:v>45575</c:v>
                </c:pt>
                <c:pt idx="183">
                  <c:v>45576</c:v>
                </c:pt>
                <c:pt idx="184">
                  <c:v>45580</c:v>
                </c:pt>
                <c:pt idx="185">
                  <c:v>45581</c:v>
                </c:pt>
                <c:pt idx="186">
                  <c:v>45582</c:v>
                </c:pt>
                <c:pt idx="187">
                  <c:v>45583</c:v>
                </c:pt>
                <c:pt idx="188">
                  <c:v>45587</c:v>
                </c:pt>
                <c:pt idx="189">
                  <c:v>45588</c:v>
                </c:pt>
                <c:pt idx="190">
                  <c:v>45589</c:v>
                </c:pt>
                <c:pt idx="191">
                  <c:v>45590</c:v>
                </c:pt>
                <c:pt idx="192">
                  <c:v>45594</c:v>
                </c:pt>
                <c:pt idx="193">
                  <c:v>45595</c:v>
                </c:pt>
                <c:pt idx="194">
                  <c:v>45596</c:v>
                </c:pt>
                <c:pt idx="195">
                  <c:v>45597</c:v>
                </c:pt>
                <c:pt idx="196">
                  <c:v>45602</c:v>
                </c:pt>
                <c:pt idx="197">
                  <c:v>45603</c:v>
                </c:pt>
                <c:pt idx="198">
                  <c:v>45604</c:v>
                </c:pt>
                <c:pt idx="199">
                  <c:v>45608</c:v>
                </c:pt>
                <c:pt idx="200">
                  <c:v>45609</c:v>
                </c:pt>
                <c:pt idx="201">
                  <c:v>45610</c:v>
                </c:pt>
                <c:pt idx="202">
                  <c:v>45611</c:v>
                </c:pt>
                <c:pt idx="203">
                  <c:v>45615</c:v>
                </c:pt>
                <c:pt idx="204">
                  <c:v>45616</c:v>
                </c:pt>
                <c:pt idx="205">
                  <c:v>45617</c:v>
                </c:pt>
                <c:pt idx="206">
                  <c:v>45618</c:v>
                </c:pt>
                <c:pt idx="207">
                  <c:v>45622</c:v>
                </c:pt>
                <c:pt idx="208">
                  <c:v>45623</c:v>
                </c:pt>
                <c:pt idx="209">
                  <c:v>45625</c:v>
                </c:pt>
                <c:pt idx="210">
                  <c:v>45629</c:v>
                </c:pt>
                <c:pt idx="211">
                  <c:v>45630</c:v>
                </c:pt>
                <c:pt idx="212">
                  <c:v>45631</c:v>
                </c:pt>
                <c:pt idx="213">
                  <c:v>45632</c:v>
                </c:pt>
                <c:pt idx="214">
                  <c:v>45636</c:v>
                </c:pt>
                <c:pt idx="215">
                  <c:v>45637</c:v>
                </c:pt>
                <c:pt idx="216">
                  <c:v>45638</c:v>
                </c:pt>
                <c:pt idx="217">
                  <c:v>45639</c:v>
                </c:pt>
                <c:pt idx="218">
                  <c:v>45643</c:v>
                </c:pt>
                <c:pt idx="219">
                  <c:v>45644</c:v>
                </c:pt>
                <c:pt idx="220">
                  <c:v>45645</c:v>
                </c:pt>
                <c:pt idx="221">
                  <c:v>45646</c:v>
                </c:pt>
                <c:pt idx="222">
                  <c:v>45650</c:v>
                </c:pt>
                <c:pt idx="223">
                  <c:v>45652</c:v>
                </c:pt>
                <c:pt idx="224">
                  <c:v>45653</c:v>
                </c:pt>
                <c:pt idx="225">
                  <c:v>45667</c:v>
                </c:pt>
                <c:pt idx="226">
                  <c:v>45671</c:v>
                </c:pt>
                <c:pt idx="227">
                  <c:v>45672</c:v>
                </c:pt>
                <c:pt idx="228">
                  <c:v>45673</c:v>
                </c:pt>
                <c:pt idx="229">
                  <c:v>45674</c:v>
                </c:pt>
                <c:pt idx="230">
                  <c:v>45678</c:v>
                </c:pt>
                <c:pt idx="231">
                  <c:v>45679</c:v>
                </c:pt>
                <c:pt idx="232">
                  <c:v>45680</c:v>
                </c:pt>
                <c:pt idx="233">
                  <c:v>45681</c:v>
                </c:pt>
                <c:pt idx="234">
                  <c:v>45685</c:v>
                </c:pt>
                <c:pt idx="235">
                  <c:v>45686</c:v>
                </c:pt>
                <c:pt idx="236">
                  <c:v>45687</c:v>
                </c:pt>
                <c:pt idx="237">
                  <c:v>45688</c:v>
                </c:pt>
                <c:pt idx="238">
                  <c:v>45692</c:v>
                </c:pt>
                <c:pt idx="239">
                  <c:v>45693</c:v>
                </c:pt>
                <c:pt idx="240">
                  <c:v>45694</c:v>
                </c:pt>
                <c:pt idx="241">
                  <c:v>45695</c:v>
                </c:pt>
                <c:pt idx="242">
                  <c:v>45699</c:v>
                </c:pt>
                <c:pt idx="243">
                  <c:v>45700</c:v>
                </c:pt>
                <c:pt idx="244">
                  <c:v>45701</c:v>
                </c:pt>
                <c:pt idx="245">
                  <c:v>45702</c:v>
                </c:pt>
                <c:pt idx="246">
                  <c:v>45706</c:v>
                </c:pt>
                <c:pt idx="247">
                  <c:v>45707</c:v>
                </c:pt>
                <c:pt idx="248">
                  <c:v>45708</c:v>
                </c:pt>
                <c:pt idx="249">
                  <c:v>45709</c:v>
                </c:pt>
                <c:pt idx="250">
                  <c:v>45713</c:v>
                </c:pt>
                <c:pt idx="251">
                  <c:v>45714</c:v>
                </c:pt>
                <c:pt idx="252">
                  <c:v>45715</c:v>
                </c:pt>
                <c:pt idx="253">
                  <c:v>45716</c:v>
                </c:pt>
                <c:pt idx="254">
                  <c:v>45720</c:v>
                </c:pt>
                <c:pt idx="255">
                  <c:v>45721</c:v>
                </c:pt>
                <c:pt idx="256">
                  <c:v>45722</c:v>
                </c:pt>
                <c:pt idx="257">
                  <c:v>45723</c:v>
                </c:pt>
                <c:pt idx="258">
                  <c:v>45727</c:v>
                </c:pt>
                <c:pt idx="259">
                  <c:v>45728</c:v>
                </c:pt>
                <c:pt idx="260">
                  <c:v>45729</c:v>
                </c:pt>
                <c:pt idx="261">
                  <c:v>45730</c:v>
                </c:pt>
                <c:pt idx="262">
                  <c:v>45734</c:v>
                </c:pt>
                <c:pt idx="263">
                  <c:v>45735</c:v>
                </c:pt>
                <c:pt idx="264">
                  <c:v>45736</c:v>
                </c:pt>
                <c:pt idx="265">
                  <c:v>45737</c:v>
                </c:pt>
                <c:pt idx="266">
                  <c:v>45741</c:v>
                </c:pt>
                <c:pt idx="267">
                  <c:v>45742</c:v>
                </c:pt>
                <c:pt idx="268">
                  <c:v>45743</c:v>
                </c:pt>
                <c:pt idx="269">
                  <c:v>45744</c:v>
                </c:pt>
                <c:pt idx="270">
                  <c:v>45748</c:v>
                </c:pt>
                <c:pt idx="271">
                  <c:v>45749</c:v>
                </c:pt>
                <c:pt idx="272">
                  <c:v>45750</c:v>
                </c:pt>
                <c:pt idx="273">
                  <c:v>45751</c:v>
                </c:pt>
                <c:pt idx="274">
                  <c:v>45755</c:v>
                </c:pt>
                <c:pt idx="275">
                  <c:v>45756</c:v>
                </c:pt>
                <c:pt idx="276">
                  <c:v>45757</c:v>
                </c:pt>
                <c:pt idx="277">
                  <c:v>45758</c:v>
                </c:pt>
                <c:pt idx="278">
                  <c:v>45762</c:v>
                </c:pt>
                <c:pt idx="279">
                  <c:v>45763</c:v>
                </c:pt>
                <c:pt idx="280">
                  <c:v>45764</c:v>
                </c:pt>
                <c:pt idx="281">
                  <c:v>45769</c:v>
                </c:pt>
                <c:pt idx="282">
                  <c:v>45770</c:v>
                </c:pt>
                <c:pt idx="283">
                  <c:v>45771</c:v>
                </c:pt>
                <c:pt idx="284">
                  <c:v>45772</c:v>
                </c:pt>
                <c:pt idx="285">
                  <c:v>45776</c:v>
                </c:pt>
                <c:pt idx="286">
                  <c:v>45777</c:v>
                </c:pt>
                <c:pt idx="287">
                  <c:v>45778</c:v>
                </c:pt>
                <c:pt idx="288">
                  <c:v>45783</c:v>
                </c:pt>
                <c:pt idx="289">
                  <c:v>45784</c:v>
                </c:pt>
                <c:pt idx="290">
                  <c:v>45785</c:v>
                </c:pt>
                <c:pt idx="291">
                  <c:v>45790</c:v>
                </c:pt>
                <c:pt idx="292">
                  <c:v>45791</c:v>
                </c:pt>
                <c:pt idx="293">
                  <c:v>45792</c:v>
                </c:pt>
                <c:pt idx="294">
                  <c:v>45793</c:v>
                </c:pt>
                <c:pt idx="295">
                  <c:v>45797</c:v>
                </c:pt>
                <c:pt idx="296">
                  <c:v>45798</c:v>
                </c:pt>
                <c:pt idx="297">
                  <c:v>45799</c:v>
                </c:pt>
                <c:pt idx="298">
                  <c:v>45800</c:v>
                </c:pt>
                <c:pt idx="299">
                  <c:v>45804</c:v>
                </c:pt>
                <c:pt idx="300">
                  <c:v>45805</c:v>
                </c:pt>
                <c:pt idx="301">
                  <c:v>45806</c:v>
                </c:pt>
                <c:pt idx="302">
                  <c:v>45807</c:v>
                </c:pt>
                <c:pt idx="303">
                  <c:v>45811</c:v>
                </c:pt>
                <c:pt idx="304">
                  <c:v>45812</c:v>
                </c:pt>
                <c:pt idx="305">
                  <c:v>45813</c:v>
                </c:pt>
                <c:pt idx="306">
                  <c:v>45814</c:v>
                </c:pt>
                <c:pt idx="307">
                  <c:v>45818</c:v>
                </c:pt>
                <c:pt idx="308">
                  <c:v>45819</c:v>
                </c:pt>
                <c:pt idx="309">
                  <c:v>45820</c:v>
                </c:pt>
                <c:pt idx="310">
                  <c:v>45825</c:v>
                </c:pt>
                <c:pt idx="311">
                  <c:v>45826</c:v>
                </c:pt>
                <c:pt idx="312">
                  <c:v>45828</c:v>
                </c:pt>
                <c:pt idx="313">
                  <c:v>45832</c:v>
                </c:pt>
                <c:pt idx="314">
                  <c:v>45833</c:v>
                </c:pt>
                <c:pt idx="315">
                  <c:v>45834</c:v>
                </c:pt>
                <c:pt idx="316">
                  <c:v>45835</c:v>
                </c:pt>
                <c:pt idx="317">
                  <c:v>45839</c:v>
                </c:pt>
                <c:pt idx="318">
                  <c:v>45840</c:v>
                </c:pt>
                <c:pt idx="319">
                  <c:v>45841</c:v>
                </c:pt>
                <c:pt idx="320">
                  <c:v>45846</c:v>
                </c:pt>
                <c:pt idx="321">
                  <c:v>45847</c:v>
                </c:pt>
                <c:pt idx="322">
                  <c:v>45848</c:v>
                </c:pt>
                <c:pt idx="323">
                  <c:v>45849</c:v>
                </c:pt>
                <c:pt idx="324">
                  <c:v>45853</c:v>
                </c:pt>
                <c:pt idx="325">
                  <c:v>45854</c:v>
                </c:pt>
                <c:pt idx="326">
                  <c:v>45855</c:v>
                </c:pt>
                <c:pt idx="327">
                  <c:v>45856</c:v>
                </c:pt>
                <c:pt idx="328">
                  <c:v>45860</c:v>
                </c:pt>
                <c:pt idx="329">
                  <c:v>45861</c:v>
                </c:pt>
                <c:pt idx="330">
                  <c:v>45862</c:v>
                </c:pt>
                <c:pt idx="331">
                  <c:v>45863</c:v>
                </c:pt>
                <c:pt idx="332">
                  <c:v>45867</c:v>
                </c:pt>
                <c:pt idx="333">
                  <c:v>45868</c:v>
                </c:pt>
                <c:pt idx="334">
                  <c:v>45869</c:v>
                </c:pt>
                <c:pt idx="335">
                  <c:v>45870</c:v>
                </c:pt>
                <c:pt idx="336">
                  <c:v>45874</c:v>
                </c:pt>
                <c:pt idx="337">
                  <c:v>45875</c:v>
                </c:pt>
                <c:pt idx="338">
                  <c:v>45876</c:v>
                </c:pt>
                <c:pt idx="339">
                  <c:v>45877</c:v>
                </c:pt>
                <c:pt idx="340">
                  <c:v>45881</c:v>
                </c:pt>
                <c:pt idx="341">
                  <c:v>45882</c:v>
                </c:pt>
                <c:pt idx="342">
                  <c:v>45883</c:v>
                </c:pt>
                <c:pt idx="343">
                  <c:v>45884</c:v>
                </c:pt>
                <c:pt idx="344">
                  <c:v>45888</c:v>
                </c:pt>
                <c:pt idx="345">
                  <c:v>45889</c:v>
                </c:pt>
                <c:pt idx="346">
                  <c:v>45890</c:v>
                </c:pt>
                <c:pt idx="347">
                  <c:v>45891</c:v>
                </c:pt>
                <c:pt idx="348">
                  <c:v>45895</c:v>
                </c:pt>
                <c:pt idx="349">
                  <c:v>45896</c:v>
                </c:pt>
                <c:pt idx="350">
                  <c:v>45897</c:v>
                </c:pt>
                <c:pt idx="351">
                  <c:v>45898</c:v>
                </c:pt>
                <c:pt idx="352">
                  <c:v>45902</c:v>
                </c:pt>
                <c:pt idx="353">
                  <c:v>45903</c:v>
                </c:pt>
                <c:pt idx="354">
                  <c:v>45904</c:v>
                </c:pt>
                <c:pt idx="355">
                  <c:v>45905</c:v>
                </c:pt>
                <c:pt idx="356">
                  <c:v>45909</c:v>
                </c:pt>
                <c:pt idx="357">
                  <c:v>45910</c:v>
                </c:pt>
                <c:pt idx="358">
                  <c:v>45911</c:v>
                </c:pt>
                <c:pt idx="359">
                  <c:v>45912</c:v>
                </c:pt>
                <c:pt idx="360">
                  <c:v>45916</c:v>
                </c:pt>
                <c:pt idx="361">
                  <c:v>45917</c:v>
                </c:pt>
                <c:pt idx="362">
                  <c:v>45918</c:v>
                </c:pt>
                <c:pt idx="363">
                  <c:v>45919</c:v>
                </c:pt>
                <c:pt idx="364">
                  <c:v>45923</c:v>
                </c:pt>
                <c:pt idx="365">
                  <c:v>45924</c:v>
                </c:pt>
                <c:pt idx="366">
                  <c:v>45925</c:v>
                </c:pt>
                <c:pt idx="367">
                  <c:v>45926</c:v>
                </c:pt>
                <c:pt idx="368">
                  <c:v>45930</c:v>
                </c:pt>
              </c:numCache>
            </c:numRef>
          </c:cat>
          <c:val>
            <c:numRef>
              <c:f>'Optimal Portfolio MAIN'!$AE$20:$AE$388</c:f>
              <c:numCache>
                <c:formatCode>0.00%</c:formatCode>
                <c:ptCount val="369"/>
                <c:pt idx="0">
                  <c:v>0.11655084548229755</c:v>
                </c:pt>
                <c:pt idx="1">
                  <c:v>0.15349035438163997</c:v>
                </c:pt>
                <c:pt idx="2">
                  <c:v>0.16874526954144672</c:v>
                </c:pt>
                <c:pt idx="3">
                  <c:v>0.12591135881496057</c:v>
                </c:pt>
                <c:pt idx="4">
                  <c:v>6.0545532117403628E-2</c:v>
                </c:pt>
                <c:pt idx="5">
                  <c:v>0.1013262054733593</c:v>
                </c:pt>
                <c:pt idx="6">
                  <c:v>0.15547246767665279</c:v>
                </c:pt>
                <c:pt idx="7">
                  <c:v>0.22431862318535264</c:v>
                </c:pt>
                <c:pt idx="8">
                  <c:v>0.1558550669122058</c:v>
                </c:pt>
                <c:pt idx="9">
                  <c:v>0.17483987081080965</c:v>
                </c:pt>
                <c:pt idx="10">
                  <c:v>0.18695960404587553</c:v>
                </c:pt>
                <c:pt idx="11">
                  <c:v>0.20924427230008169</c:v>
                </c:pt>
                <c:pt idx="12">
                  <c:v>0.27033388952706106</c:v>
                </c:pt>
                <c:pt idx="13">
                  <c:v>0.34311338005943143</c:v>
                </c:pt>
                <c:pt idx="14">
                  <c:v>0.3887178064086948</c:v>
                </c:pt>
                <c:pt idx="15">
                  <c:v>0.39185422003492854</c:v>
                </c:pt>
                <c:pt idx="16">
                  <c:v>0.35229231160766272</c:v>
                </c:pt>
                <c:pt idx="17">
                  <c:v>0.39591085277150073</c:v>
                </c:pt>
                <c:pt idx="18">
                  <c:v>0.34373605516842154</c:v>
                </c:pt>
                <c:pt idx="19">
                  <c:v>0.37137341425673553</c:v>
                </c:pt>
                <c:pt idx="20">
                  <c:v>0.40415267264293653</c:v>
                </c:pt>
                <c:pt idx="21">
                  <c:v>0.39235236643388904</c:v>
                </c:pt>
                <c:pt idx="22">
                  <c:v>0.37742367148550565</c:v>
                </c:pt>
                <c:pt idx="23">
                  <c:v>0.33951032834148198</c:v>
                </c:pt>
                <c:pt idx="24">
                  <c:v>0.35162042863554666</c:v>
                </c:pt>
                <c:pt idx="25">
                  <c:v>0.43493827272609992</c:v>
                </c:pt>
                <c:pt idx="26">
                  <c:v>0.38853566608922285</c:v>
                </c:pt>
                <c:pt idx="27">
                  <c:v>0.4179831243073277</c:v>
                </c:pt>
                <c:pt idx="28">
                  <c:v>0.45398904948585728</c:v>
                </c:pt>
                <c:pt idx="29">
                  <c:v>0.46476507073653267</c:v>
                </c:pt>
                <c:pt idx="30">
                  <c:v>0.44473477213743046</c:v>
                </c:pt>
                <c:pt idx="31">
                  <c:v>0.43368819883860832</c:v>
                </c:pt>
                <c:pt idx="32">
                  <c:v>0.37755530564771389</c:v>
                </c:pt>
                <c:pt idx="33">
                  <c:v>0.35354519258418993</c:v>
                </c:pt>
                <c:pt idx="34">
                  <c:v>0.29324097095201695</c:v>
                </c:pt>
                <c:pt idx="35">
                  <c:v>0.26267348621060732</c:v>
                </c:pt>
                <c:pt idx="36">
                  <c:v>0.18305907215770434</c:v>
                </c:pt>
                <c:pt idx="37">
                  <c:v>0.15854550025511835</c:v>
                </c:pt>
                <c:pt idx="38">
                  <c:v>0.21733075916423211</c:v>
                </c:pt>
                <c:pt idx="39">
                  <c:v>0.24302142467800134</c:v>
                </c:pt>
                <c:pt idx="40">
                  <c:v>0.22798617459331227</c:v>
                </c:pt>
                <c:pt idx="41">
                  <c:v>0.22729924958264724</c:v>
                </c:pt>
                <c:pt idx="42">
                  <c:v>0.21319649509083832</c:v>
                </c:pt>
                <c:pt idx="43">
                  <c:v>0.25635731011528878</c:v>
                </c:pt>
                <c:pt idx="44">
                  <c:v>0.26311823966634895</c:v>
                </c:pt>
                <c:pt idx="45">
                  <c:v>0.20287186073081365</c:v>
                </c:pt>
                <c:pt idx="46">
                  <c:v>0.21358943880724038</c:v>
                </c:pt>
                <c:pt idx="47">
                  <c:v>0.25348714766985819</c:v>
                </c:pt>
                <c:pt idx="48">
                  <c:v>0.27310108317156523</c:v>
                </c:pt>
                <c:pt idx="49">
                  <c:v>0.31293134831475033</c:v>
                </c:pt>
                <c:pt idx="50">
                  <c:v>0.35523130872241526</c:v>
                </c:pt>
                <c:pt idx="51">
                  <c:v>0.39126134814148983</c:v>
                </c:pt>
                <c:pt idx="52">
                  <c:v>0.37508296670194013</c:v>
                </c:pt>
                <c:pt idx="53">
                  <c:v>0.43484101209470782</c:v>
                </c:pt>
                <c:pt idx="54">
                  <c:v>0.4669424538170549</c:v>
                </c:pt>
                <c:pt idx="55">
                  <c:v>0.42464744578799662</c:v>
                </c:pt>
                <c:pt idx="56">
                  <c:v>0.39317354292565471</c:v>
                </c:pt>
                <c:pt idx="57">
                  <c:v>0.39919493856275379</c:v>
                </c:pt>
                <c:pt idx="58">
                  <c:v>0.43041899715733511</c:v>
                </c:pt>
                <c:pt idx="59">
                  <c:v>0.4176605198950451</c:v>
                </c:pt>
                <c:pt idx="60">
                  <c:v>0.41331098837971625</c:v>
                </c:pt>
                <c:pt idx="61">
                  <c:v>0.36656510375787943</c:v>
                </c:pt>
                <c:pt idx="62">
                  <c:v>0.40847325166555576</c:v>
                </c:pt>
                <c:pt idx="63">
                  <c:v>0.36337926645889512</c:v>
                </c:pt>
                <c:pt idx="64">
                  <c:v>0.31683988985067219</c:v>
                </c:pt>
                <c:pt idx="65">
                  <c:v>0.29379189998666411</c:v>
                </c:pt>
                <c:pt idx="66">
                  <c:v>0.29072855554400456</c:v>
                </c:pt>
                <c:pt idx="67">
                  <c:v>0.26210609509228788</c:v>
                </c:pt>
                <c:pt idx="68">
                  <c:v>0.26446895656787395</c:v>
                </c:pt>
                <c:pt idx="69">
                  <c:v>0.29926444327667645</c:v>
                </c:pt>
                <c:pt idx="70">
                  <c:v>0.29174816811527338</c:v>
                </c:pt>
                <c:pt idx="71">
                  <c:v>0.27130008088355356</c:v>
                </c:pt>
                <c:pt idx="72">
                  <c:v>0.3026541153126821</c:v>
                </c:pt>
                <c:pt idx="73">
                  <c:v>0.32657142698490432</c:v>
                </c:pt>
                <c:pt idx="74">
                  <c:v>0.34335100505960992</c:v>
                </c:pt>
                <c:pt idx="75">
                  <c:v>0.30233678299128119</c:v>
                </c:pt>
                <c:pt idx="76">
                  <c:v>0.31236131468742973</c:v>
                </c:pt>
                <c:pt idx="77">
                  <c:v>0.33530744768175424</c:v>
                </c:pt>
                <c:pt idx="78">
                  <c:v>0.35398673650063206</c:v>
                </c:pt>
                <c:pt idx="79">
                  <c:v>0.31682419790770677</c:v>
                </c:pt>
                <c:pt idx="80">
                  <c:v>0.32574997248024423</c:v>
                </c:pt>
                <c:pt idx="81">
                  <c:v>0.30779521461629339</c:v>
                </c:pt>
                <c:pt idx="82">
                  <c:v>0.32688439976966632</c:v>
                </c:pt>
                <c:pt idx="83">
                  <c:v>0.33826047667619502</c:v>
                </c:pt>
                <c:pt idx="84">
                  <c:v>0.3228370235350641</c:v>
                </c:pt>
                <c:pt idx="85">
                  <c:v>0.33566030214559966</c:v>
                </c:pt>
                <c:pt idx="86">
                  <c:v>0.30738339028968686</c:v>
                </c:pt>
                <c:pt idx="87">
                  <c:v>0.26794478378053038</c:v>
                </c:pt>
                <c:pt idx="88">
                  <c:v>0.27279152977295407</c:v>
                </c:pt>
                <c:pt idx="89">
                  <c:v>0.24255254681651345</c:v>
                </c:pt>
                <c:pt idx="90">
                  <c:v>0.19723005345812394</c:v>
                </c:pt>
                <c:pt idx="91">
                  <c:v>0.20280347959289746</c:v>
                </c:pt>
                <c:pt idx="92">
                  <c:v>0.21043995877628882</c:v>
                </c:pt>
                <c:pt idx="93">
                  <c:v>0.17422818169112292</c:v>
                </c:pt>
                <c:pt idx="94">
                  <c:v>0.15880333303286825</c:v>
                </c:pt>
                <c:pt idx="95">
                  <c:v>0.16350131778826255</c:v>
                </c:pt>
                <c:pt idx="96">
                  <c:v>0.17676733783780935</c:v>
                </c:pt>
                <c:pt idx="97">
                  <c:v>0.17580315186133577</c:v>
                </c:pt>
                <c:pt idx="98">
                  <c:v>0.23004435226080955</c:v>
                </c:pt>
                <c:pt idx="99">
                  <c:v>0.21807296282506874</c:v>
                </c:pt>
                <c:pt idx="100">
                  <c:v>0.21506884072417357</c:v>
                </c:pt>
                <c:pt idx="101">
                  <c:v>0.23059088830136104</c:v>
                </c:pt>
                <c:pt idx="102">
                  <c:v>0.20048816064738639</c:v>
                </c:pt>
                <c:pt idx="103">
                  <c:v>0.21478815779935828</c:v>
                </c:pt>
                <c:pt idx="104">
                  <c:v>0.22978122822705771</c:v>
                </c:pt>
                <c:pt idx="105">
                  <c:v>0.19814156208514727</c:v>
                </c:pt>
                <c:pt idx="106">
                  <c:v>0.21440923156706312</c:v>
                </c:pt>
                <c:pt idx="107">
                  <c:v>0.19944202332136277</c:v>
                </c:pt>
                <c:pt idx="108">
                  <c:v>0.15689009993283587</c:v>
                </c:pt>
                <c:pt idx="109">
                  <c:v>0.17371032290454613</c:v>
                </c:pt>
                <c:pt idx="110">
                  <c:v>0.22833032178549298</c:v>
                </c:pt>
                <c:pt idx="111">
                  <c:v>0.2250163360742336</c:v>
                </c:pt>
                <c:pt idx="112">
                  <c:v>0.21370608898740026</c:v>
                </c:pt>
                <c:pt idx="113">
                  <c:v>0.22768737701049441</c:v>
                </c:pt>
                <c:pt idx="114">
                  <c:v>0.2313266294704604</c:v>
                </c:pt>
                <c:pt idx="115">
                  <c:v>0.22852074498278269</c:v>
                </c:pt>
                <c:pt idx="116">
                  <c:v>0.23420689016752946</c:v>
                </c:pt>
                <c:pt idx="117">
                  <c:v>0.19913677369333377</c:v>
                </c:pt>
                <c:pt idx="118">
                  <c:v>0.23538720655650258</c:v>
                </c:pt>
                <c:pt idx="119">
                  <c:v>0.10105611857729999</c:v>
                </c:pt>
                <c:pt idx="120">
                  <c:v>0.17426871525378135</c:v>
                </c:pt>
                <c:pt idx="121">
                  <c:v>0.2279622585362184</c:v>
                </c:pt>
                <c:pt idx="122">
                  <c:v>0.2808114286544855</c:v>
                </c:pt>
                <c:pt idx="123">
                  <c:v>0.2842283918140161</c:v>
                </c:pt>
                <c:pt idx="124">
                  <c:v>0.24414837537306375</c:v>
                </c:pt>
                <c:pt idx="125">
                  <c:v>0.34463181686689948</c:v>
                </c:pt>
                <c:pt idx="126">
                  <c:v>0.34769239560596227</c:v>
                </c:pt>
                <c:pt idx="127">
                  <c:v>0.32470902111304523</c:v>
                </c:pt>
                <c:pt idx="128">
                  <c:v>0.33567998578872382</c:v>
                </c:pt>
                <c:pt idx="129">
                  <c:v>0.348106420072546</c:v>
                </c:pt>
                <c:pt idx="130">
                  <c:v>0.32798209828786062</c:v>
                </c:pt>
                <c:pt idx="131">
                  <c:v>0.34514978982740135</c:v>
                </c:pt>
                <c:pt idx="132">
                  <c:v>0.3367679305051039</c:v>
                </c:pt>
                <c:pt idx="133">
                  <c:v>0.31874087669336193</c:v>
                </c:pt>
                <c:pt idx="134">
                  <c:v>0.32824116248673663</c:v>
                </c:pt>
                <c:pt idx="135">
                  <c:v>0.26562376593510828</c:v>
                </c:pt>
                <c:pt idx="136">
                  <c:v>0.41372366052173426</c:v>
                </c:pt>
                <c:pt idx="137">
                  <c:v>0.28714228280633169</c:v>
                </c:pt>
                <c:pt idx="138">
                  <c:v>0.21442689748356467</c:v>
                </c:pt>
                <c:pt idx="139">
                  <c:v>0.18889302589101581</c:v>
                </c:pt>
                <c:pt idx="140">
                  <c:v>0.19483290096850492</c:v>
                </c:pt>
                <c:pt idx="141">
                  <c:v>0.28770948563303489</c:v>
                </c:pt>
                <c:pt idx="142">
                  <c:v>0.1691287949710249</c:v>
                </c:pt>
                <c:pt idx="143">
                  <c:v>7.3490669329193098E-2</c:v>
                </c:pt>
                <c:pt idx="144">
                  <c:v>1.3676167025659103E-3</c:v>
                </c:pt>
                <c:pt idx="145">
                  <c:v>-1.2810782902461293E-2</c:v>
                </c:pt>
                <c:pt idx="146">
                  <c:v>3.0863365766594264E-2</c:v>
                </c:pt>
                <c:pt idx="147">
                  <c:v>6.2614212298127914E-2</c:v>
                </c:pt>
                <c:pt idx="148">
                  <c:v>0.14403703231558032</c:v>
                </c:pt>
                <c:pt idx="149">
                  <c:v>0.18948457598662521</c:v>
                </c:pt>
                <c:pt idx="150">
                  <c:v>0.18481276943575609</c:v>
                </c:pt>
                <c:pt idx="151">
                  <c:v>0.18857136740280106</c:v>
                </c:pt>
                <c:pt idx="152">
                  <c:v>0.23837893455836026</c:v>
                </c:pt>
                <c:pt idx="153">
                  <c:v>0.27907319096132976</c:v>
                </c:pt>
                <c:pt idx="154">
                  <c:v>0.33373825582422079</c:v>
                </c:pt>
                <c:pt idx="155">
                  <c:v>0.38294583282433176</c:v>
                </c:pt>
                <c:pt idx="156">
                  <c:v>0.39647701628130083</c:v>
                </c:pt>
                <c:pt idx="157">
                  <c:v>0.34485107414990646</c:v>
                </c:pt>
                <c:pt idx="158">
                  <c:v>0.33283693557522925</c:v>
                </c:pt>
                <c:pt idx="159">
                  <c:v>0.40634233111262263</c:v>
                </c:pt>
                <c:pt idx="160">
                  <c:v>0.40673228230349928</c:v>
                </c:pt>
                <c:pt idx="161">
                  <c:v>0.44040581064414797</c:v>
                </c:pt>
                <c:pt idx="162">
                  <c:v>0.45801826537443802</c:v>
                </c:pt>
                <c:pt idx="163">
                  <c:v>0.36746219395589247</c:v>
                </c:pt>
                <c:pt idx="164">
                  <c:v>0.38479338394765472</c:v>
                </c:pt>
                <c:pt idx="165">
                  <c:v>0.31479972244660315</c:v>
                </c:pt>
                <c:pt idx="166">
                  <c:v>0.27047640859631472</c:v>
                </c:pt>
                <c:pt idx="167">
                  <c:v>0.28756963480836795</c:v>
                </c:pt>
                <c:pt idx="168">
                  <c:v>0.33015210680417473</c:v>
                </c:pt>
                <c:pt idx="169">
                  <c:v>0.30685022882254498</c:v>
                </c:pt>
                <c:pt idx="170">
                  <c:v>0.30167532188535928</c:v>
                </c:pt>
                <c:pt idx="171">
                  <c:v>0.31164579361813899</c:v>
                </c:pt>
                <c:pt idx="172">
                  <c:v>0.31486647141544327</c:v>
                </c:pt>
                <c:pt idx="173">
                  <c:v>0.3001544836753634</c:v>
                </c:pt>
                <c:pt idx="174">
                  <c:v>0.32259683331583705</c:v>
                </c:pt>
                <c:pt idx="175">
                  <c:v>0.31657244589104838</c:v>
                </c:pt>
                <c:pt idx="176">
                  <c:v>0.28498012170913811</c:v>
                </c:pt>
                <c:pt idx="177">
                  <c:v>0.37322719054880571</c:v>
                </c:pt>
                <c:pt idx="178">
                  <c:v>0.43399852549518619</c:v>
                </c:pt>
                <c:pt idx="179">
                  <c:v>0.46686025995148034</c:v>
                </c:pt>
                <c:pt idx="180">
                  <c:v>0.50815104449832005</c:v>
                </c:pt>
                <c:pt idx="181">
                  <c:v>0.48856816658978763</c:v>
                </c:pt>
                <c:pt idx="182">
                  <c:v>0.46063627039856619</c:v>
                </c:pt>
                <c:pt idx="183">
                  <c:v>0.46195656588623746</c:v>
                </c:pt>
                <c:pt idx="184">
                  <c:v>0.4279161058525095</c:v>
                </c:pt>
                <c:pt idx="185">
                  <c:v>0.44018995897642227</c:v>
                </c:pt>
                <c:pt idx="186">
                  <c:v>0.44580256099499488</c:v>
                </c:pt>
                <c:pt idx="187">
                  <c:v>0.41665671725950437</c:v>
                </c:pt>
                <c:pt idx="188">
                  <c:v>0.39362404498133385</c:v>
                </c:pt>
                <c:pt idx="189">
                  <c:v>0.3594666277750227</c:v>
                </c:pt>
                <c:pt idx="190">
                  <c:v>0.37703683283093642</c:v>
                </c:pt>
                <c:pt idx="191">
                  <c:v>0.38128086535540867</c:v>
                </c:pt>
                <c:pt idx="192">
                  <c:v>0.39522971873903545</c:v>
                </c:pt>
                <c:pt idx="193">
                  <c:v>0.39281222945310351</c:v>
                </c:pt>
                <c:pt idx="194">
                  <c:v>0.34682849635469792</c:v>
                </c:pt>
                <c:pt idx="195">
                  <c:v>0.35549482219452061</c:v>
                </c:pt>
                <c:pt idx="196">
                  <c:v>0.41611798406630052</c:v>
                </c:pt>
                <c:pt idx="197">
                  <c:v>0.42253864681835218</c:v>
                </c:pt>
                <c:pt idx="198">
                  <c:v>0.40317696221612226</c:v>
                </c:pt>
                <c:pt idx="199">
                  <c:v>0.37981784431866505</c:v>
                </c:pt>
                <c:pt idx="200">
                  <c:v>0.36939866913943126</c:v>
                </c:pt>
                <c:pt idx="201">
                  <c:v>0.40847857666716236</c:v>
                </c:pt>
                <c:pt idx="202">
                  <c:v>0.3677023940677635</c:v>
                </c:pt>
                <c:pt idx="203">
                  <c:v>0.38061385044564394</c:v>
                </c:pt>
                <c:pt idx="204">
                  <c:v>0.37622155746691283</c:v>
                </c:pt>
                <c:pt idx="205">
                  <c:v>0.40125963739850778</c:v>
                </c:pt>
                <c:pt idx="206">
                  <c:v>0.44410256521111402</c:v>
                </c:pt>
                <c:pt idx="207">
                  <c:v>0.52021565766942934</c:v>
                </c:pt>
                <c:pt idx="208">
                  <c:v>0.54188816560234043</c:v>
                </c:pt>
                <c:pt idx="209">
                  <c:v>0.63239233987961785</c:v>
                </c:pt>
                <c:pt idx="210">
                  <c:v>0.57422737349210773</c:v>
                </c:pt>
                <c:pt idx="211">
                  <c:v>0.6122421949989707</c:v>
                </c:pt>
                <c:pt idx="212">
                  <c:v>0.53434952276015768</c:v>
                </c:pt>
                <c:pt idx="213">
                  <c:v>0.42401380296196739</c:v>
                </c:pt>
                <c:pt idx="214">
                  <c:v>0.30574961124977268</c:v>
                </c:pt>
                <c:pt idx="215">
                  <c:v>0.32960413454961185</c:v>
                </c:pt>
                <c:pt idx="216">
                  <c:v>0.40678461320073783</c:v>
                </c:pt>
                <c:pt idx="217">
                  <c:v>0.40665271693598404</c:v>
                </c:pt>
                <c:pt idx="218">
                  <c:v>0.37453732908769488</c:v>
                </c:pt>
                <c:pt idx="219">
                  <c:v>0.32219057162767173</c:v>
                </c:pt>
                <c:pt idx="220">
                  <c:v>0.29559985284435442</c:v>
                </c:pt>
                <c:pt idx="221">
                  <c:v>0.32879404764160358</c:v>
                </c:pt>
                <c:pt idx="222">
                  <c:v>0.31642814354577103</c:v>
                </c:pt>
                <c:pt idx="223">
                  <c:v>0.25083130136254084</c:v>
                </c:pt>
                <c:pt idx="224">
                  <c:v>0.15409010398572348</c:v>
                </c:pt>
                <c:pt idx="225">
                  <c:v>0.13480954505943943</c:v>
                </c:pt>
                <c:pt idx="226">
                  <c:v>5.8128651340061954E-2</c:v>
                </c:pt>
                <c:pt idx="227">
                  <c:v>0.14738839631721257</c:v>
                </c:pt>
                <c:pt idx="228">
                  <c:v>0.13896158966772071</c:v>
                </c:pt>
                <c:pt idx="229">
                  <c:v>0.19575440450839529</c:v>
                </c:pt>
                <c:pt idx="230">
                  <c:v>0.22113484134205019</c:v>
                </c:pt>
                <c:pt idx="231">
                  <c:v>0.27728549100963712</c:v>
                </c:pt>
                <c:pt idx="232">
                  <c:v>0.23285987942523104</c:v>
                </c:pt>
                <c:pt idx="233">
                  <c:v>0.17922043449822933</c:v>
                </c:pt>
                <c:pt idx="234">
                  <c:v>0.12113143545709937</c:v>
                </c:pt>
                <c:pt idx="235">
                  <c:v>0.14927236044700803</c:v>
                </c:pt>
                <c:pt idx="236">
                  <c:v>0.20507639890244239</c:v>
                </c:pt>
                <c:pt idx="237">
                  <c:v>0.1921554787388324</c:v>
                </c:pt>
                <c:pt idx="238">
                  <c:v>0.19250294095015291</c:v>
                </c:pt>
                <c:pt idx="239">
                  <c:v>0.17023939515360936</c:v>
                </c:pt>
                <c:pt idx="240">
                  <c:v>0.20517195551096756</c:v>
                </c:pt>
                <c:pt idx="241">
                  <c:v>0.18289249261702553</c:v>
                </c:pt>
                <c:pt idx="242">
                  <c:v>0.19803749250028563</c:v>
                </c:pt>
                <c:pt idx="243">
                  <c:v>0.17510555486298957</c:v>
                </c:pt>
                <c:pt idx="244">
                  <c:v>0.12088374484078412</c:v>
                </c:pt>
                <c:pt idx="245">
                  <c:v>7.9860272603743565E-2</c:v>
                </c:pt>
                <c:pt idx="246">
                  <c:v>8.8921143262517377E-2</c:v>
                </c:pt>
                <c:pt idx="247">
                  <c:v>7.5399297066186421E-2</c:v>
                </c:pt>
                <c:pt idx="248">
                  <c:v>8.1258152765810776E-2</c:v>
                </c:pt>
                <c:pt idx="249">
                  <c:v>2.3568320242479346E-2</c:v>
                </c:pt>
                <c:pt idx="250">
                  <c:v>-5.1864693301804099E-3</c:v>
                </c:pt>
                <c:pt idx="251">
                  <c:v>1.1350649857809758E-2</c:v>
                </c:pt>
                <c:pt idx="252">
                  <c:v>-3.0816571332464848E-2</c:v>
                </c:pt>
                <c:pt idx="253">
                  <c:v>3.0552116911514937E-2</c:v>
                </c:pt>
                <c:pt idx="254">
                  <c:v>0</c:v>
                </c:pt>
                <c:pt idx="255">
                  <c:v>-7.7354694123474288E-3</c:v>
                </c:pt>
                <c:pt idx="256">
                  <c:v>-4.3629442908331706E-3</c:v>
                </c:pt>
                <c:pt idx="257">
                  <c:v>-1.1308309072090017E-3</c:v>
                </c:pt>
                <c:pt idx="258">
                  <c:v>-4.2491125393379403E-2</c:v>
                </c:pt>
                <c:pt idx="259">
                  <c:v>-8.3669107734434256E-2</c:v>
                </c:pt>
                <c:pt idx="260">
                  <c:v>-8.2947366729862915E-2</c:v>
                </c:pt>
                <c:pt idx="261">
                  <c:v>-3.8930438637080678E-2</c:v>
                </c:pt>
                <c:pt idx="262">
                  <c:v>-2.6312160879021496E-2</c:v>
                </c:pt>
                <c:pt idx="263">
                  <c:v>-8.7305118979505547E-2</c:v>
                </c:pt>
                <c:pt idx="264">
                  <c:v>-6.3944245791794585E-2</c:v>
                </c:pt>
                <c:pt idx="265">
                  <c:v>-6.8997901158157626E-3</c:v>
                </c:pt>
                <c:pt idx="266">
                  <c:v>9.9181448786039433E-2</c:v>
                </c:pt>
                <c:pt idx="267">
                  <c:v>0.10605532929388778</c:v>
                </c:pt>
                <c:pt idx="268">
                  <c:v>0.12553647378165217</c:v>
                </c:pt>
                <c:pt idx="269">
                  <c:v>0.11456210441395298</c:v>
                </c:pt>
                <c:pt idx="270">
                  <c:v>9.1482939507335548E-2</c:v>
                </c:pt>
                <c:pt idx="271">
                  <c:v>0.13518638574503036</c:v>
                </c:pt>
                <c:pt idx="272">
                  <c:v>-4.1971058988122811E-3</c:v>
                </c:pt>
                <c:pt idx="273">
                  <c:v>-9.6677834344002067E-2</c:v>
                </c:pt>
                <c:pt idx="274">
                  <c:v>-0.10769979292399795</c:v>
                </c:pt>
                <c:pt idx="275">
                  <c:v>0.13706930855396959</c:v>
                </c:pt>
                <c:pt idx="276">
                  <c:v>9.6639204121625299E-2</c:v>
                </c:pt>
                <c:pt idx="277">
                  <c:v>0.10975130009481548</c:v>
                </c:pt>
                <c:pt idx="278">
                  <c:v>3.0449303858944787E-2</c:v>
                </c:pt>
                <c:pt idx="279">
                  <c:v>2.8563247237069683E-2</c:v>
                </c:pt>
                <c:pt idx="280">
                  <c:v>8.4655024856186645E-2</c:v>
                </c:pt>
                <c:pt idx="281">
                  <c:v>2.7326238768620892E-2</c:v>
                </c:pt>
                <c:pt idx="282">
                  <c:v>4.4578993015034318E-2</c:v>
                </c:pt>
                <c:pt idx="283">
                  <c:v>7.6334781482243264E-2</c:v>
                </c:pt>
                <c:pt idx="284">
                  <c:v>0.10551340753617766</c:v>
                </c:pt>
                <c:pt idx="285">
                  <c:v>0.1203252516066784</c:v>
                </c:pt>
                <c:pt idx="286">
                  <c:v>0.14158491712305593</c:v>
                </c:pt>
                <c:pt idx="287">
                  <c:v>0.10915090259690918</c:v>
                </c:pt>
                <c:pt idx="288">
                  <c:v>0.12182952193559876</c:v>
                </c:pt>
                <c:pt idx="289">
                  <c:v>0.2465228040227907</c:v>
                </c:pt>
                <c:pt idx="290">
                  <c:v>0.40623555207607048</c:v>
                </c:pt>
                <c:pt idx="291">
                  <c:v>0.52647889844951334</c:v>
                </c:pt>
                <c:pt idx="292">
                  <c:v>0.31393893400583839</c:v>
                </c:pt>
                <c:pt idx="293">
                  <c:v>0.38612143721791725</c:v>
                </c:pt>
                <c:pt idx="294">
                  <c:v>0.39610129810276062</c:v>
                </c:pt>
                <c:pt idx="295">
                  <c:v>0.43607540707568904</c:v>
                </c:pt>
                <c:pt idx="296">
                  <c:v>0.45549858710851954</c:v>
                </c:pt>
                <c:pt idx="297">
                  <c:v>0.42305010002875248</c:v>
                </c:pt>
                <c:pt idx="298">
                  <c:v>0.44366372383267083</c:v>
                </c:pt>
                <c:pt idx="299">
                  <c:v>0.41550623827034433</c:v>
                </c:pt>
                <c:pt idx="300">
                  <c:v>0.32801023697719089</c:v>
                </c:pt>
                <c:pt idx="301">
                  <c:v>0.32252760616211823</c:v>
                </c:pt>
                <c:pt idx="302">
                  <c:v>0.28784352269846381</c:v>
                </c:pt>
                <c:pt idx="303">
                  <c:v>0.3578598902381111</c:v>
                </c:pt>
                <c:pt idx="304">
                  <c:v>0.33093476683129691</c:v>
                </c:pt>
                <c:pt idx="305">
                  <c:v>0.29919496877008228</c:v>
                </c:pt>
                <c:pt idx="306">
                  <c:v>0.34025129161506951</c:v>
                </c:pt>
                <c:pt idx="307">
                  <c:v>0.34998130144302197</c:v>
                </c:pt>
                <c:pt idx="308">
                  <c:v>0.22348534823383731</c:v>
                </c:pt>
                <c:pt idx="309">
                  <c:v>0.24381902796710933</c:v>
                </c:pt>
                <c:pt idx="310">
                  <c:v>0.2208890854585871</c:v>
                </c:pt>
                <c:pt idx="311">
                  <c:v>0.2168641425488467</c:v>
                </c:pt>
                <c:pt idx="312">
                  <c:v>0.2221726312031152</c:v>
                </c:pt>
                <c:pt idx="313">
                  <c:v>0.28801416063972024</c:v>
                </c:pt>
                <c:pt idx="314">
                  <c:v>0.29642069989843306</c:v>
                </c:pt>
                <c:pt idx="315">
                  <c:v>0.33140855279078801</c:v>
                </c:pt>
                <c:pt idx="316">
                  <c:v>0.3164888856018569</c:v>
                </c:pt>
                <c:pt idx="317">
                  <c:v>0.35484397554948488</c:v>
                </c:pt>
                <c:pt idx="318">
                  <c:v>0.34754818929237574</c:v>
                </c:pt>
                <c:pt idx="319">
                  <c:v>0.40692594272540911</c:v>
                </c:pt>
                <c:pt idx="320">
                  <c:v>0.35841147126286776</c:v>
                </c:pt>
                <c:pt idx="321">
                  <c:v>0.36868403182541765</c:v>
                </c:pt>
                <c:pt idx="322">
                  <c:v>0.39855207703057682</c:v>
                </c:pt>
                <c:pt idx="323">
                  <c:v>0.34286266819853917</c:v>
                </c:pt>
                <c:pt idx="324">
                  <c:v>0.3070237822156297</c:v>
                </c:pt>
                <c:pt idx="325">
                  <c:v>0.32576876718858983</c:v>
                </c:pt>
                <c:pt idx="326">
                  <c:v>0.32801795769354786</c:v>
                </c:pt>
                <c:pt idx="327">
                  <c:v>0.36163186817943882</c:v>
                </c:pt>
                <c:pt idx="328">
                  <c:v>0.35376377459740727</c:v>
                </c:pt>
                <c:pt idx="329">
                  <c:v>0.38469546172530922</c:v>
                </c:pt>
                <c:pt idx="330">
                  <c:v>0.35878363896882859</c:v>
                </c:pt>
                <c:pt idx="331">
                  <c:v>0.37584006531817277</c:v>
                </c:pt>
                <c:pt idx="332">
                  <c:v>0.36090294600258277</c:v>
                </c:pt>
                <c:pt idx="333">
                  <c:v>0.39854880257750591</c:v>
                </c:pt>
                <c:pt idx="334">
                  <c:v>0.36239982089631995</c:v>
                </c:pt>
                <c:pt idx="335">
                  <c:v>0.27717787352077766</c:v>
                </c:pt>
                <c:pt idx="336">
                  <c:v>0.25649904739214657</c:v>
                </c:pt>
                <c:pt idx="337">
                  <c:v>0.29102371614640044</c:v>
                </c:pt>
                <c:pt idx="338">
                  <c:v>0.29578380600175769</c:v>
                </c:pt>
                <c:pt idx="339">
                  <c:v>0.28695603558593735</c:v>
                </c:pt>
                <c:pt idx="340">
                  <c:v>0.32998017206330199</c:v>
                </c:pt>
                <c:pt idx="341">
                  <c:v>0.34830415282031613</c:v>
                </c:pt>
                <c:pt idx="342">
                  <c:v>0.36115215457282079</c:v>
                </c:pt>
                <c:pt idx="343">
                  <c:v>0.34731024499330276</c:v>
                </c:pt>
                <c:pt idx="344">
                  <c:v>0.35127847690561559</c:v>
                </c:pt>
                <c:pt idx="345">
                  <c:v>0.33511480251633152</c:v>
                </c:pt>
                <c:pt idx="346">
                  <c:v>0.29738333149148799</c:v>
                </c:pt>
                <c:pt idx="347">
                  <c:v>0.33908591280116107</c:v>
                </c:pt>
                <c:pt idx="348">
                  <c:v>0.33727632692586718</c:v>
                </c:pt>
                <c:pt idx="349">
                  <c:v>0.34059618836693789</c:v>
                </c:pt>
                <c:pt idx="350">
                  <c:v>0.28703738627702047</c:v>
                </c:pt>
                <c:pt idx="351">
                  <c:v>0.28602933569800454</c:v>
                </c:pt>
                <c:pt idx="352">
                  <c:v>0.35636741842859798</c:v>
                </c:pt>
                <c:pt idx="353">
                  <c:v>0.3559443596107405</c:v>
                </c:pt>
                <c:pt idx="354">
                  <c:v>0.35408248668794118</c:v>
                </c:pt>
                <c:pt idx="355">
                  <c:v>0.35259529165578041</c:v>
                </c:pt>
                <c:pt idx="356">
                  <c:v>0.38640339659447209</c:v>
                </c:pt>
                <c:pt idx="357">
                  <c:v>0.37254991322607439</c:v>
                </c:pt>
                <c:pt idx="358">
                  <c:v>0.4071686462323183</c:v>
                </c:pt>
                <c:pt idx="359">
                  <c:v>0.41513885897539793</c:v>
                </c:pt>
                <c:pt idx="360">
                  <c:v>0.36430139925992977</c:v>
                </c:pt>
                <c:pt idx="361">
                  <c:v>0.34753471912222861</c:v>
                </c:pt>
                <c:pt idx="362">
                  <c:v>0.39964104365411857</c:v>
                </c:pt>
                <c:pt idx="363">
                  <c:v>0.4226473868549866</c:v>
                </c:pt>
                <c:pt idx="364">
                  <c:v>0.38819397063966177</c:v>
                </c:pt>
                <c:pt idx="365">
                  <c:v>0.37113029488033833</c:v>
                </c:pt>
                <c:pt idx="366">
                  <c:v>0.39202085553194127</c:v>
                </c:pt>
                <c:pt idx="367">
                  <c:v>0.39654173223645317</c:v>
                </c:pt>
                <c:pt idx="368">
                  <c:v>0.38849591559448582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64-455E-AAE0-91E373027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6741587"/>
        <c:axId val="1340709104"/>
      </c:areaChart>
      <c:dateAx>
        <c:axId val="14067415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dd\.mm\.yyyy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340709104"/>
        <c:crosses val="autoZero"/>
        <c:auto val="1"/>
        <c:lblOffset val="100"/>
        <c:baseTimeUnit val="days"/>
      </c:dateAx>
      <c:valAx>
        <c:axId val="13407091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Excesses from VaR at 95%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40674158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lang="en-US" b="1">
                <a:solidFill>
                  <a:schemeClr val="dk1"/>
                </a:solidFill>
                <a:latin typeface="+mn-lt"/>
              </a:rPr>
              <a:t>1-Day Excesses from VaR at 90%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spPr>
            <a:solidFill>
              <a:srgbClr val="4472C4">
                <a:alpha val="30000"/>
              </a:srgbClr>
            </a:solidFill>
            <a:ln cmpd="sng">
              <a:solidFill>
                <a:srgbClr val="4472C4"/>
              </a:solidFill>
            </a:ln>
          </c:spPr>
          <c:cat>
            <c:numRef>
              <c:f>'Optimal Portfolio MAIN'!$BM$5:$BM$280</c:f>
              <c:numCache>
                <c:formatCode>General</c:formatCode>
                <c:ptCount val="2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</c:numCache>
            </c:numRef>
          </c:cat>
          <c:val>
            <c:numRef>
              <c:f>'Optimal Portfolio MAIN'!$BO$5:$BO$280</c:f>
              <c:numCache>
                <c:formatCode>0.00%</c:formatCode>
                <c:ptCount val="276"/>
                <c:pt idx="0">
                  <c:v>3.3393278807825194E-2</c:v>
                </c:pt>
                <c:pt idx="1">
                  <c:v>3.7287534294484601E-2</c:v>
                </c:pt>
                <c:pt idx="2">
                  <c:v>7.3590065045307119E-3</c:v>
                </c:pt>
                <c:pt idx="3">
                  <c:v>5.406012661634825E-3</c:v>
                </c:pt>
                <c:pt idx="4">
                  <c:v>-2.5304155559627492E-2</c:v>
                </c:pt>
                <c:pt idx="5">
                  <c:v>2.1640140630696116E-2</c:v>
                </c:pt>
                <c:pt idx="6">
                  <c:v>8.0115079571476313E-3</c:v>
                </c:pt>
                <c:pt idx="7">
                  <c:v>2.8133326465727537E-2</c:v>
                </c:pt>
                <c:pt idx="8">
                  <c:v>1.72290462172132E-2</c:v>
                </c:pt>
                <c:pt idx="9">
                  <c:v>2.1022895801802631E-2</c:v>
                </c:pt>
                <c:pt idx="10">
                  <c:v>1.7545789789950646E-2</c:v>
                </c:pt>
                <c:pt idx="11">
                  <c:v>6.1751384586426483E-2</c:v>
                </c:pt>
                <c:pt idx="12">
                  <c:v>2.7356966553883932E-2</c:v>
                </c:pt>
                <c:pt idx="13">
                  <c:v>1.7622140701402948E-2</c:v>
                </c:pt>
                <c:pt idx="14">
                  <c:v>5.0438861753184204E-3</c:v>
                </c:pt>
                <c:pt idx="15">
                  <c:v>4.3587925724424097E-3</c:v>
                </c:pt>
                <c:pt idx="16">
                  <c:v>3.4219078251891751E-2</c:v>
                </c:pt>
                <c:pt idx="17">
                  <c:v>2.5171783999215533E-2</c:v>
                </c:pt>
                <c:pt idx="18">
                  <c:v>2.9757029498728056E-3</c:v>
                </c:pt>
                <c:pt idx="19">
                  <c:v>5.7414130758178562E-3</c:v>
                </c:pt>
                <c:pt idx="20">
                  <c:v>3.9302724709775201E-2</c:v>
                </c:pt>
                <c:pt idx="21">
                  <c:v>-2.0120737631108755E-2</c:v>
                </c:pt>
                <c:pt idx="22">
                  <c:v>9.4639203577462708E-4</c:v>
                </c:pt>
                <c:pt idx="23">
                  <c:v>4.7034323750821311E-2</c:v>
                </c:pt>
                <c:pt idx="24">
                  <c:v>6.2075316205214899E-2</c:v>
                </c:pt>
                <c:pt idx="25">
                  <c:v>5.0952154556732215E-2</c:v>
                </c:pt>
                <c:pt idx="26">
                  <c:v>1.3008749025842023E-3</c:v>
                </c:pt>
                <c:pt idx="27">
                  <c:v>-2.1091029288231831E-3</c:v>
                </c:pt>
                <c:pt idx="28">
                  <c:v>2.2982439399425982E-2</c:v>
                </c:pt>
                <c:pt idx="29">
                  <c:v>8.8450117921006852E-3</c:v>
                </c:pt>
                <c:pt idx="30">
                  <c:v>-1.0385897003554773E-2</c:v>
                </c:pt>
                <c:pt idx="31">
                  <c:v>4.8793816656398495E-2</c:v>
                </c:pt>
                <c:pt idx="32">
                  <c:v>2.8324302346914174E-2</c:v>
                </c:pt>
                <c:pt idx="33">
                  <c:v>5.5515710775690466E-3</c:v>
                </c:pt>
                <c:pt idx="34">
                  <c:v>5.2960983795015099E-2</c:v>
                </c:pt>
                <c:pt idx="35">
                  <c:v>-4.8357679700656887E-3</c:v>
                </c:pt>
                <c:pt idx="36">
                  <c:v>2.3563766300336682E-2</c:v>
                </c:pt>
                <c:pt idx="37">
                  <c:v>-7.3470101873276267E-3</c:v>
                </c:pt>
                <c:pt idx="38">
                  <c:v>3.4543109404137143E-2</c:v>
                </c:pt>
                <c:pt idx="39">
                  <c:v>4.3374870132218149E-2</c:v>
                </c:pt>
                <c:pt idx="40">
                  <c:v>1.938670477806835E-2</c:v>
                </c:pt>
                <c:pt idx="41">
                  <c:v>3.1953278008571784E-2</c:v>
                </c:pt>
                <c:pt idx="42">
                  <c:v>2.3425749819320739E-2</c:v>
                </c:pt>
                <c:pt idx="43">
                  <c:v>3.1513347319162457E-2</c:v>
                </c:pt>
                <c:pt idx="44">
                  <c:v>3.7067245152930792E-2</c:v>
                </c:pt>
                <c:pt idx="45">
                  <c:v>2.5383759248796409E-2</c:v>
                </c:pt>
                <c:pt idx="46">
                  <c:v>2.4658802742304274E-2</c:v>
                </c:pt>
                <c:pt idx="47">
                  <c:v>2.0741513226566019E-2</c:v>
                </c:pt>
                <c:pt idx="48">
                  <c:v>5.5857489496780134E-2</c:v>
                </c:pt>
                <c:pt idx="49">
                  <c:v>1.1849871615572041E-2</c:v>
                </c:pt>
                <c:pt idx="50">
                  <c:v>1.8503779955846254E-3</c:v>
                </c:pt>
                <c:pt idx="51">
                  <c:v>4.0392927936804407E-2</c:v>
                </c:pt>
                <c:pt idx="52">
                  <c:v>0</c:v>
                </c:pt>
                <c:pt idx="53">
                  <c:v>-1.6629228271615185E-2</c:v>
                </c:pt>
                <c:pt idx="54">
                  <c:v>2.4932758525379867E-2</c:v>
                </c:pt>
                <c:pt idx="55">
                  <c:v>6.3582703108317901E-2</c:v>
                </c:pt>
                <c:pt idx="56">
                  <c:v>3.3279269947678589E-2</c:v>
                </c:pt>
                <c:pt idx="57">
                  <c:v>-6.3091247017038644E-3</c:v>
                </c:pt>
                <c:pt idx="58">
                  <c:v>3.238982509130247E-2</c:v>
                </c:pt>
                <c:pt idx="59">
                  <c:v>3.2855883934470753E-2</c:v>
                </c:pt>
                <c:pt idx="60">
                  <c:v>3.5705173015198557E-2</c:v>
                </c:pt>
                <c:pt idx="61">
                  <c:v>2.0975961752029849E-2</c:v>
                </c:pt>
                <c:pt idx="62">
                  <c:v>2.3151103253517696E-2</c:v>
                </c:pt>
                <c:pt idx="63">
                  <c:v>2.6507660972365558E-2</c:v>
                </c:pt>
                <c:pt idx="64">
                  <c:v>9.5746512106790263E-3</c:v>
                </c:pt>
                <c:pt idx="65">
                  <c:v>2.6945747514166951E-2</c:v>
                </c:pt>
                <c:pt idx="66">
                  <c:v>1.7857526569711041E-2</c:v>
                </c:pt>
                <c:pt idx="67">
                  <c:v>2.4343176004792459E-2</c:v>
                </c:pt>
                <c:pt idx="68">
                  <c:v>3.8252516814973575E-2</c:v>
                </c:pt>
                <c:pt idx="69">
                  <c:v>1.2821786686031381E-2</c:v>
                </c:pt>
                <c:pt idx="70">
                  <c:v>1.0645205060339823E-2</c:v>
                </c:pt>
                <c:pt idx="71">
                  <c:v>-2.672564874660336E-3</c:v>
                </c:pt>
                <c:pt idx="72">
                  <c:v>2.1015943778282052E-2</c:v>
                </c:pt>
                <c:pt idx="73">
                  <c:v>3.9570515843062717E-2</c:v>
                </c:pt>
                <c:pt idx="74">
                  <c:v>1.353447219131459E-2</c:v>
                </c:pt>
                <c:pt idx="75">
                  <c:v>1.4139355230639502E-2</c:v>
                </c:pt>
                <c:pt idx="76">
                  <c:v>4.8001240403911516E-3</c:v>
                </c:pt>
                <c:pt idx="77">
                  <c:v>2.139868445634116E-5</c:v>
                </c:pt>
                <c:pt idx="78">
                  <c:v>6.5199148264179323E-3</c:v>
                </c:pt>
                <c:pt idx="79">
                  <c:v>1.896330584705859E-2</c:v>
                </c:pt>
                <c:pt idx="80">
                  <c:v>3.4545161806113014E-4</c:v>
                </c:pt>
                <c:pt idx="81">
                  <c:v>-1.1450811154478081E-2</c:v>
                </c:pt>
                <c:pt idx="82">
                  <c:v>5.747394572912462E-2</c:v>
                </c:pt>
                <c:pt idx="83">
                  <c:v>3.4884246235082142E-2</c:v>
                </c:pt>
                <c:pt idx="84">
                  <c:v>3.3323005368552927E-2</c:v>
                </c:pt>
                <c:pt idx="85">
                  <c:v>1.9900947796437002E-2</c:v>
                </c:pt>
                <c:pt idx="86">
                  <c:v>3.5983799291952917E-2</c:v>
                </c:pt>
                <c:pt idx="87">
                  <c:v>-8.3677152306244652E-3</c:v>
                </c:pt>
                <c:pt idx="88">
                  <c:v>1.767182102889028E-2</c:v>
                </c:pt>
                <c:pt idx="89">
                  <c:v>4.1841829515948864E-2</c:v>
                </c:pt>
                <c:pt idx="90">
                  <c:v>3.0938817114711685E-2</c:v>
                </c:pt>
                <c:pt idx="91">
                  <c:v>4.8970471854154804E-2</c:v>
                </c:pt>
                <c:pt idx="92">
                  <c:v>-2.3578835911236051E-2</c:v>
                </c:pt>
                <c:pt idx="93">
                  <c:v>9.8005003375877357E-3</c:v>
                </c:pt>
                <c:pt idx="94">
                  <c:v>-1.6792259102770199E-3</c:v>
                </c:pt>
                <c:pt idx="95">
                  <c:v>2.335429197081075E-2</c:v>
                </c:pt>
                <c:pt idx="96">
                  <c:v>9.1338119587476563E-4</c:v>
                </c:pt>
                <c:pt idx="97">
                  <c:v>3.7934251468082783E-2</c:v>
                </c:pt>
                <c:pt idx="98">
                  <c:v>1.3740504770105671E-2</c:v>
                </c:pt>
                <c:pt idx="99">
                  <c:v>4.1170363871387117E-2</c:v>
                </c:pt>
                <c:pt idx="100">
                  <c:v>3.6530708916315678E-2</c:v>
                </c:pt>
                <c:pt idx="101">
                  <c:v>2.0441960951109475E-2</c:v>
                </c:pt>
                <c:pt idx="102">
                  <c:v>2.3086709851190771E-2</c:v>
                </c:pt>
                <c:pt idx="103">
                  <c:v>2.8009357586082528E-2</c:v>
                </c:pt>
                <c:pt idx="104">
                  <c:v>1.1047791662042139E-2</c:v>
                </c:pt>
                <c:pt idx="105">
                  <c:v>2.9094829654582488E-2</c:v>
                </c:pt>
                <c:pt idx="106">
                  <c:v>2.9991451058972416E-2</c:v>
                </c:pt>
                <c:pt idx="107">
                  <c:v>2.560388747455454E-2</c:v>
                </c:pt>
                <c:pt idx="108">
                  <c:v>2.189686099376463E-2</c:v>
                </c:pt>
                <c:pt idx="109">
                  <c:v>3.481390681431603E-2</c:v>
                </c:pt>
                <c:pt idx="110">
                  <c:v>1.1534384251989764E-3</c:v>
                </c:pt>
                <c:pt idx="111">
                  <c:v>1.4406069429292411E-2</c:v>
                </c:pt>
                <c:pt idx="112">
                  <c:v>2.2717269607166073E-2</c:v>
                </c:pt>
                <c:pt idx="113">
                  <c:v>3.9485770835992161E-2</c:v>
                </c:pt>
                <c:pt idx="114">
                  <c:v>1.6405421028626258E-2</c:v>
                </c:pt>
                <c:pt idx="115">
                  <c:v>3.4551519952852709E-2</c:v>
                </c:pt>
                <c:pt idx="116">
                  <c:v>1.2607455958167429E-2</c:v>
                </c:pt>
                <c:pt idx="117">
                  <c:v>3.4332435592482127E-2</c:v>
                </c:pt>
                <c:pt idx="118">
                  <c:v>3.1954931809532301E-2</c:v>
                </c:pt>
                <c:pt idx="119">
                  <c:v>6.1920954294156498E-2</c:v>
                </c:pt>
                <c:pt idx="120">
                  <c:v>4.1747239573763195E-2</c:v>
                </c:pt>
                <c:pt idx="121">
                  <c:v>1.4353262471111393E-2</c:v>
                </c:pt>
                <c:pt idx="122">
                  <c:v>8.1533860003779116E-3</c:v>
                </c:pt>
                <c:pt idx="123">
                  <c:v>2.1678317666533178E-2</c:v>
                </c:pt>
                <c:pt idx="124">
                  <c:v>3.2222795821319955E-2</c:v>
                </c:pt>
                <c:pt idx="125">
                  <c:v>6.0461854908197485E-3</c:v>
                </c:pt>
                <c:pt idx="126">
                  <c:v>6.141588678866567E-3</c:v>
                </c:pt>
                <c:pt idx="127">
                  <c:v>2.1800947548826083E-2</c:v>
                </c:pt>
                <c:pt idx="128">
                  <c:v>4.6236737071561618E-2</c:v>
                </c:pt>
                <c:pt idx="129">
                  <c:v>9.6537123445472987E-3</c:v>
                </c:pt>
                <c:pt idx="130">
                  <c:v>1.2437733012680663E-2</c:v>
                </c:pt>
                <c:pt idx="131">
                  <c:v>3.2684465116416254E-2</c:v>
                </c:pt>
                <c:pt idx="132">
                  <c:v>4.696290624145967E-2</c:v>
                </c:pt>
                <c:pt idx="133">
                  <c:v>1.6125851100705916E-2</c:v>
                </c:pt>
                <c:pt idx="134">
                  <c:v>3.8300960288437734E-2</c:v>
                </c:pt>
                <c:pt idx="135">
                  <c:v>1.4616576575319444E-2</c:v>
                </c:pt>
                <c:pt idx="136">
                  <c:v>-2.0471773321441962E-2</c:v>
                </c:pt>
                <c:pt idx="137">
                  <c:v>4.7219940901729422E-3</c:v>
                </c:pt>
                <c:pt idx="138">
                  <c:v>5.7701000060990576E-2</c:v>
                </c:pt>
                <c:pt idx="139">
                  <c:v>-4.3154607364912743E-3</c:v>
                </c:pt>
                <c:pt idx="140">
                  <c:v>3.5800400423389056E-2</c:v>
                </c:pt>
                <c:pt idx="141">
                  <c:v>2.2203618165801523E-2</c:v>
                </c:pt>
                <c:pt idx="142">
                  <c:v>3.6723626722567349E-3</c:v>
                </c:pt>
                <c:pt idx="143">
                  <c:v>2.6695381746073169E-2</c:v>
                </c:pt>
                <c:pt idx="144">
                  <c:v>2.7245422466968518E-2</c:v>
                </c:pt>
                <c:pt idx="145">
                  <c:v>3.5086785229434335E-2</c:v>
                </c:pt>
                <c:pt idx="146">
                  <c:v>4.0160909347197508E-2</c:v>
                </c:pt>
                <c:pt idx="147">
                  <c:v>1.6065749447275714E-2</c:v>
                </c:pt>
                <c:pt idx="148">
                  <c:v>-6.3931616267929418E-3</c:v>
                </c:pt>
                <c:pt idx="149">
                  <c:v>-5.5634944143362446E-3</c:v>
                </c:pt>
                <c:pt idx="150">
                  <c:v>3.4015890785330356E-2</c:v>
                </c:pt>
                <c:pt idx="151">
                  <c:v>2.0003265801881404E-2</c:v>
                </c:pt>
                <c:pt idx="152">
                  <c:v>-8.5848723676824959E-3</c:v>
                </c:pt>
                <c:pt idx="153">
                  <c:v>3.8644119547868172E-3</c:v>
                </c:pt>
                <c:pt idx="154">
                  <c:v>3.337886007386822E-3</c:v>
                </c:pt>
                <c:pt idx="155">
                  <c:v>1.9518916041833409E-2</c:v>
                </c:pt>
                <c:pt idx="156">
                  <c:v>2.7913801455231781E-2</c:v>
                </c:pt>
                <c:pt idx="157">
                  <c:v>3.4439898904023748E-2</c:v>
                </c:pt>
                <c:pt idx="158">
                  <c:v>3.6857470908109813E-2</c:v>
                </c:pt>
                <c:pt idx="159">
                  <c:v>8.3669644614868307E-3</c:v>
                </c:pt>
                <c:pt idx="160">
                  <c:v>1.433224259222942E-3</c:v>
                </c:pt>
                <c:pt idx="161">
                  <c:v>7.0857632485956286E-3</c:v>
                </c:pt>
                <c:pt idx="162">
                  <c:v>-3.7071280525739457E-3</c:v>
                </c:pt>
                <c:pt idx="163">
                  <c:v>5.8475124108632863E-2</c:v>
                </c:pt>
                <c:pt idx="164">
                  <c:v>1.3309732778911471E-2</c:v>
                </c:pt>
                <c:pt idx="165">
                  <c:v>7.1321562962425172E-4</c:v>
                </c:pt>
                <c:pt idx="166">
                  <c:v>3.1924948931827277E-2</c:v>
                </c:pt>
                <c:pt idx="167">
                  <c:v>5.3801539238810897E-2</c:v>
                </c:pt>
                <c:pt idx="168">
                  <c:v>4.1242713496041396E-2</c:v>
                </c:pt>
                <c:pt idx="169">
                  <c:v>4.7847108673839081E-2</c:v>
                </c:pt>
                <c:pt idx="170">
                  <c:v>5.1412712860186074E-3</c:v>
                </c:pt>
                <c:pt idx="171">
                  <c:v>5.6368443110550344E-3</c:v>
                </c:pt>
                <c:pt idx="172">
                  <c:v>2.9656153459421183E-2</c:v>
                </c:pt>
                <c:pt idx="173">
                  <c:v>5.3209029279064013E-2</c:v>
                </c:pt>
                <c:pt idx="174">
                  <c:v>5.7535567886833242E-2</c:v>
                </c:pt>
                <c:pt idx="175">
                  <c:v>2.9514631847715054E-2</c:v>
                </c:pt>
                <c:pt idx="176">
                  <c:v>2.1489945402140324E-2</c:v>
                </c:pt>
                <c:pt idx="177">
                  <c:v>2.7786195934453167E-2</c:v>
                </c:pt>
                <c:pt idx="178">
                  <c:v>1.0639241989480663E-2</c:v>
                </c:pt>
                <c:pt idx="179">
                  <c:v>2.3906822824410735E-2</c:v>
                </c:pt>
                <c:pt idx="180">
                  <c:v>2.0883707896810835E-3</c:v>
                </c:pt>
                <c:pt idx="181">
                  <c:v>5.3872656334807666E-3</c:v>
                </c:pt>
                <c:pt idx="182">
                  <c:v>2.9095037666770213E-3</c:v>
                </c:pt>
                <c:pt idx="183">
                  <c:v>2.8822634538511319E-2</c:v>
                </c:pt>
                <c:pt idx="184">
                  <c:v>4.371752094953503E-2</c:v>
                </c:pt>
                <c:pt idx="185">
                  <c:v>1.2650707225321745E-2</c:v>
                </c:pt>
                <c:pt idx="186">
                  <c:v>6.7513860165794633E-3</c:v>
                </c:pt>
                <c:pt idx="187">
                  <c:v>4.7908631054186905E-3</c:v>
                </c:pt>
                <c:pt idx="188">
                  <c:v>5.6278508567141741E-2</c:v>
                </c:pt>
                <c:pt idx="189">
                  <c:v>1.6410867862407932E-2</c:v>
                </c:pt>
                <c:pt idx="190">
                  <c:v>1.8261356453344878E-2</c:v>
                </c:pt>
                <c:pt idx="191">
                  <c:v>5.9882576445177117E-2</c:v>
                </c:pt>
                <c:pt idx="192">
                  <c:v>1.7749183429259716E-2</c:v>
                </c:pt>
                <c:pt idx="193">
                  <c:v>1.3256410575260844E-2</c:v>
                </c:pt>
                <c:pt idx="194">
                  <c:v>5.0762366528278646E-2</c:v>
                </c:pt>
                <c:pt idx="195">
                  <c:v>1.6649859908762089E-2</c:v>
                </c:pt>
                <c:pt idx="196">
                  <c:v>4.6385413326907612E-2</c:v>
                </c:pt>
                <c:pt idx="197">
                  <c:v>1.8431074304319433E-2</c:v>
                </c:pt>
                <c:pt idx="198">
                  <c:v>1.9395069524176259E-2</c:v>
                </c:pt>
                <c:pt idx="199">
                  <c:v>2.0662767029737961E-2</c:v>
                </c:pt>
                <c:pt idx="200">
                  <c:v>3.3078611075128647E-2</c:v>
                </c:pt>
                <c:pt idx="201">
                  <c:v>4.5021598072513692E-2</c:v>
                </c:pt>
                <c:pt idx="202">
                  <c:v>2.7806560195871952E-2</c:v>
                </c:pt>
                <c:pt idx="203">
                  <c:v>2.0498062233755547E-2</c:v>
                </c:pt>
                <c:pt idx="204">
                  <c:v>3.5788935026006781E-2</c:v>
                </c:pt>
                <c:pt idx="205">
                  <c:v>-4.7675728168649484E-3</c:v>
                </c:pt>
                <c:pt idx="206">
                  <c:v>-1.1339060528734964E-2</c:v>
                </c:pt>
                <c:pt idx="207">
                  <c:v>3.2941352160507711E-3</c:v>
                </c:pt>
                <c:pt idx="208">
                  <c:v>2.2082554829742279E-2</c:v>
                </c:pt>
                <c:pt idx="209">
                  <c:v>4.8063797351784218E-2</c:v>
                </c:pt>
                <c:pt idx="210">
                  <c:v>2.0962816622749125E-2</c:v>
                </c:pt>
                <c:pt idx="211">
                  <c:v>8.6126862728585583E-3</c:v>
                </c:pt>
                <c:pt idx="212">
                  <c:v>3.0482307618644566E-2</c:v>
                </c:pt>
                <c:pt idx="213">
                  <c:v>4.4912636759821892E-2</c:v>
                </c:pt>
                <c:pt idx="214">
                  <c:v>2.2433309955469796E-2</c:v>
                </c:pt>
                <c:pt idx="215">
                  <c:v>2.2409442365502085E-2</c:v>
                </c:pt>
                <c:pt idx="216">
                  <c:v>2.8738237801779414E-2</c:v>
                </c:pt>
                <c:pt idx="217">
                  <c:v>8.9762169841774882E-3</c:v>
                </c:pt>
                <c:pt idx="218">
                  <c:v>2.3422282016561262E-2</c:v>
                </c:pt>
                <c:pt idx="219">
                  <c:v>8.3741618555793276E-3</c:v>
                </c:pt>
                <c:pt idx="220">
                  <c:v>1.7130185548546478E-2</c:v>
                </c:pt>
                <c:pt idx="221">
                  <c:v>1.9827878952792626E-2</c:v>
                </c:pt>
                <c:pt idx="222">
                  <c:v>7.2301151092376576E-3</c:v>
                </c:pt>
                <c:pt idx="223">
                  <c:v>3.9323830549225169E-2</c:v>
                </c:pt>
                <c:pt idx="224">
                  <c:v>5.037378116645011E-2</c:v>
                </c:pt>
                <c:pt idx="225">
                  <c:v>2.6048277976887788E-2</c:v>
                </c:pt>
                <c:pt idx="226">
                  <c:v>1.250141262081671E-2</c:v>
                </c:pt>
                <c:pt idx="227">
                  <c:v>3.3814739373202618E-2</c:v>
                </c:pt>
                <c:pt idx="228">
                  <c:v>1.9280054788924084E-2</c:v>
                </c:pt>
                <c:pt idx="229">
                  <c:v>5.7549901744777497E-3</c:v>
                </c:pt>
                <c:pt idx="230">
                  <c:v>2.5118289991437434E-2</c:v>
                </c:pt>
                <c:pt idx="231">
                  <c:v>1.2045216794010775E-2</c:v>
                </c:pt>
                <c:pt idx="232">
                  <c:v>2.2062242943852828E-2</c:v>
                </c:pt>
                <c:pt idx="233">
                  <c:v>4.6148785027339531E-2</c:v>
                </c:pt>
                <c:pt idx="234">
                  <c:v>-2.5048058681256757E-2</c:v>
                </c:pt>
                <c:pt idx="235">
                  <c:v>1.7302921147447047E-3</c:v>
                </c:pt>
                <c:pt idx="236">
                  <c:v>2.0328436544165048E-2</c:v>
                </c:pt>
                <c:pt idx="237">
                  <c:v>1.4991270007289118E-2</c:v>
                </c:pt>
                <c:pt idx="238">
                  <c:v>1.6522800234945581E-2</c:v>
                </c:pt>
                <c:pt idx="239">
                  <c:v>2.8856626226873849E-2</c:v>
                </c:pt>
                <c:pt idx="240">
                  <c:v>-4.0841263502723255E-3</c:v>
                </c:pt>
                <c:pt idx="241">
                  <c:v>2.5809232614331629E-2</c:v>
                </c:pt>
                <c:pt idx="242">
                  <c:v>4.3169178758958135E-2</c:v>
                </c:pt>
                <c:pt idx="243">
                  <c:v>1.7269995123657452E-2</c:v>
                </c:pt>
                <c:pt idx="244">
                  <c:v>4.1016598461042622E-2</c:v>
                </c:pt>
                <c:pt idx="245">
                  <c:v>1.6782090998947827E-2</c:v>
                </c:pt>
                <c:pt idx="246">
                  <c:v>2.7605621306775841E-2</c:v>
                </c:pt>
                <c:pt idx="247">
                  <c:v>2.2627870497633346E-3</c:v>
                </c:pt>
                <c:pt idx="248">
                  <c:v>2.4374546452738653E-2</c:v>
                </c:pt>
                <c:pt idx="249">
                  <c:v>8.3503969240566692E-3</c:v>
                </c:pt>
                <c:pt idx="250">
                  <c:v>2.6183898896321521E-2</c:v>
                </c:pt>
                <c:pt idx="251">
                  <c:v>1.4087073649392526E-2</c:v>
                </c:pt>
                <c:pt idx="252">
                  <c:v>4.1379688741625287E-2</c:v>
                </c:pt>
                <c:pt idx="253">
                  <c:v>1.6908599306068563E-2</c:v>
                </c:pt>
                <c:pt idx="254">
                  <c:v>4.021734949683177E-2</c:v>
                </c:pt>
                <c:pt idx="255">
                  <c:v>7.2873495132552632E-3</c:v>
                </c:pt>
                <c:pt idx="256">
                  <c:v>-2.2530737925617994E-2</c:v>
                </c:pt>
                <c:pt idx="257">
                  <c:v>-1.9474115598293498E-2</c:v>
                </c:pt>
                <c:pt idx="258">
                  <c:v>3.2645948462608439E-2</c:v>
                </c:pt>
                <c:pt idx="259">
                  <c:v>-9.5872699268471917E-4</c:v>
                </c:pt>
                <c:pt idx="260">
                  <c:v>4.2499024059433579E-2</c:v>
                </c:pt>
                <c:pt idx="261">
                  <c:v>1.1783436391656856E-2</c:v>
                </c:pt>
                <c:pt idx="262">
                  <c:v>3.3088684906567203E-2</c:v>
                </c:pt>
                <c:pt idx="263">
                  <c:v>3.5853565576278862E-2</c:v>
                </c:pt>
                <c:pt idx="264">
                  <c:v>4.777468792203747E-3</c:v>
                </c:pt>
                <c:pt idx="265">
                  <c:v>3.2881400789085205E-2</c:v>
                </c:pt>
                <c:pt idx="266">
                  <c:v>2.4440448551670602E-2</c:v>
                </c:pt>
                <c:pt idx="267">
                  <c:v>1.7219184968829175E-2</c:v>
                </c:pt>
                <c:pt idx="268">
                  <c:v>1.990874810487174E-3</c:v>
                </c:pt>
                <c:pt idx="269">
                  <c:v>3.2514555670485258E-2</c:v>
                </c:pt>
                <c:pt idx="270">
                  <c:v>4.6989173578031215E-2</c:v>
                </c:pt>
                <c:pt idx="271">
                  <c:v>5.8708856908809823E-2</c:v>
                </c:pt>
                <c:pt idx="272">
                  <c:v>4.7827096048294757E-2</c:v>
                </c:pt>
                <c:pt idx="273">
                  <c:v>3.4564805317808131E-2</c:v>
                </c:pt>
                <c:pt idx="274">
                  <c:v>2.6749068727927837E-3</c:v>
                </c:pt>
                <c:pt idx="275">
                  <c:v>1.4694913587790872E-2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89-427B-90AE-BEAF607FB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556343"/>
        <c:axId val="69412438"/>
      </c:areaChart>
      <c:catAx>
        <c:axId val="2995563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69412438"/>
        <c:crosses val="autoZero"/>
        <c:auto val="1"/>
        <c:lblAlgn val="ctr"/>
        <c:lblOffset val="100"/>
        <c:noMultiLvlLbl val="1"/>
      </c:catAx>
      <c:valAx>
        <c:axId val="694124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299556343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lang="en-US" b="1">
                <a:solidFill>
                  <a:schemeClr val="dk1"/>
                </a:solidFill>
                <a:latin typeface="+mn-lt"/>
              </a:rPr>
              <a:t>1-Day Excesses from VaR at 95%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spPr>
            <a:solidFill>
              <a:srgbClr val="4472C4">
                <a:alpha val="30000"/>
              </a:srgbClr>
            </a:solidFill>
            <a:ln cmpd="sng">
              <a:solidFill>
                <a:srgbClr val="4472C4"/>
              </a:solidFill>
            </a:ln>
          </c:spPr>
          <c:cat>
            <c:numRef>
              <c:f>'Optimal Portfolio MAIN'!$BM$5:$BM$280</c:f>
              <c:numCache>
                <c:formatCode>General</c:formatCode>
                <c:ptCount val="2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</c:numCache>
            </c:numRef>
          </c:cat>
          <c:val>
            <c:numRef>
              <c:f>'Optimal Portfolio MAIN'!$BP$5:$BP$280</c:f>
              <c:numCache>
                <c:formatCode>0.00%</c:formatCode>
                <c:ptCount val="276"/>
                <c:pt idx="0">
                  <c:v>4.1760994038449656E-2</c:v>
                </c:pt>
                <c:pt idx="1">
                  <c:v>4.5655249525109069E-2</c:v>
                </c:pt>
                <c:pt idx="2">
                  <c:v>1.5726721735155179E-2</c:v>
                </c:pt>
                <c:pt idx="3">
                  <c:v>1.377372789225929E-2</c:v>
                </c:pt>
                <c:pt idx="4">
                  <c:v>-1.6936440329003027E-2</c:v>
                </c:pt>
                <c:pt idx="5">
                  <c:v>3.0007855861320581E-2</c:v>
                </c:pt>
                <c:pt idx="6">
                  <c:v>1.6379223187772095E-2</c:v>
                </c:pt>
                <c:pt idx="7">
                  <c:v>3.6501041696352002E-2</c:v>
                </c:pt>
                <c:pt idx="8">
                  <c:v>2.5596761447837665E-2</c:v>
                </c:pt>
                <c:pt idx="9">
                  <c:v>2.9390611032427096E-2</c:v>
                </c:pt>
                <c:pt idx="10">
                  <c:v>2.5913505020575111E-2</c:v>
                </c:pt>
                <c:pt idx="11">
                  <c:v>7.0119099817050945E-2</c:v>
                </c:pt>
                <c:pt idx="12">
                  <c:v>3.5724681784508397E-2</c:v>
                </c:pt>
                <c:pt idx="13">
                  <c:v>2.5989855932027413E-2</c:v>
                </c:pt>
                <c:pt idx="14">
                  <c:v>1.3411601405942886E-2</c:v>
                </c:pt>
                <c:pt idx="15">
                  <c:v>1.2726507803066875E-2</c:v>
                </c:pt>
                <c:pt idx="16">
                  <c:v>4.2586793482516219E-2</c:v>
                </c:pt>
                <c:pt idx="17">
                  <c:v>3.3539499229839995E-2</c:v>
                </c:pt>
                <c:pt idx="18">
                  <c:v>1.1343418180497271E-2</c:v>
                </c:pt>
                <c:pt idx="19">
                  <c:v>1.4109128306442321E-2</c:v>
                </c:pt>
                <c:pt idx="20">
                  <c:v>4.767043994039967E-2</c:v>
                </c:pt>
                <c:pt idx="21">
                  <c:v>-1.175302240048429E-2</c:v>
                </c:pt>
                <c:pt idx="22">
                  <c:v>9.3141072663990923E-3</c:v>
                </c:pt>
                <c:pt idx="23">
                  <c:v>5.5402038981445773E-2</c:v>
                </c:pt>
                <c:pt idx="24">
                  <c:v>7.0443031435839368E-2</c:v>
                </c:pt>
                <c:pt idx="25">
                  <c:v>5.9319869787356684E-2</c:v>
                </c:pt>
                <c:pt idx="26">
                  <c:v>9.6685901332086675E-3</c:v>
                </c:pt>
                <c:pt idx="27">
                  <c:v>6.2586123018012821E-3</c:v>
                </c:pt>
                <c:pt idx="28">
                  <c:v>3.1350154630050447E-2</c:v>
                </c:pt>
                <c:pt idx="29">
                  <c:v>1.7212727022725152E-2</c:v>
                </c:pt>
                <c:pt idx="30">
                  <c:v>-2.0181817729303074E-3</c:v>
                </c:pt>
                <c:pt idx="31">
                  <c:v>5.7161531887022964E-2</c:v>
                </c:pt>
                <c:pt idx="32">
                  <c:v>3.6692017577538642E-2</c:v>
                </c:pt>
                <c:pt idx="33">
                  <c:v>1.3919286308193512E-2</c:v>
                </c:pt>
                <c:pt idx="34">
                  <c:v>6.132869902563956E-2</c:v>
                </c:pt>
                <c:pt idx="35">
                  <c:v>3.5319472605587765E-3</c:v>
                </c:pt>
                <c:pt idx="36">
                  <c:v>3.1931481530961148E-2</c:v>
                </c:pt>
                <c:pt idx="37">
                  <c:v>1.0207050432968386E-3</c:v>
                </c:pt>
                <c:pt idx="38">
                  <c:v>4.2910824634761612E-2</c:v>
                </c:pt>
                <c:pt idx="39">
                  <c:v>5.1742585362842611E-2</c:v>
                </c:pt>
                <c:pt idx="40">
                  <c:v>2.7754420008692816E-2</c:v>
                </c:pt>
                <c:pt idx="41">
                  <c:v>4.0320993239196246E-2</c:v>
                </c:pt>
                <c:pt idx="42">
                  <c:v>3.1793465049945208E-2</c:v>
                </c:pt>
                <c:pt idx="43">
                  <c:v>3.9881062549786926E-2</c:v>
                </c:pt>
                <c:pt idx="44">
                  <c:v>4.5434960383555253E-2</c:v>
                </c:pt>
                <c:pt idx="45">
                  <c:v>3.3751474479420875E-2</c:v>
                </c:pt>
                <c:pt idx="46">
                  <c:v>3.3026517972928743E-2</c:v>
                </c:pt>
                <c:pt idx="47">
                  <c:v>2.9109228457190484E-2</c:v>
                </c:pt>
                <c:pt idx="48">
                  <c:v>6.4225204727404603E-2</c:v>
                </c:pt>
                <c:pt idx="49">
                  <c:v>2.0217586846196504E-2</c:v>
                </c:pt>
                <c:pt idx="50">
                  <c:v>1.0218093226209091E-2</c:v>
                </c:pt>
                <c:pt idx="51">
                  <c:v>4.8760643167428869E-2</c:v>
                </c:pt>
                <c:pt idx="52">
                  <c:v>8.3677152306244652E-3</c:v>
                </c:pt>
                <c:pt idx="53">
                  <c:v>-8.2615130409907193E-3</c:v>
                </c:pt>
                <c:pt idx="54">
                  <c:v>3.3300473756004333E-2</c:v>
                </c:pt>
                <c:pt idx="55">
                  <c:v>7.1950418338942362E-2</c:v>
                </c:pt>
                <c:pt idx="56">
                  <c:v>4.1646985178303057E-2</c:v>
                </c:pt>
                <c:pt idx="57">
                  <c:v>2.0585905289206008E-3</c:v>
                </c:pt>
                <c:pt idx="58">
                  <c:v>4.0757540321926938E-2</c:v>
                </c:pt>
                <c:pt idx="59">
                  <c:v>4.1223599165095215E-2</c:v>
                </c:pt>
                <c:pt idx="60">
                  <c:v>4.4072888245823019E-2</c:v>
                </c:pt>
                <c:pt idx="61">
                  <c:v>2.9343676982654315E-2</c:v>
                </c:pt>
                <c:pt idx="62">
                  <c:v>3.1518818484142161E-2</c:v>
                </c:pt>
                <c:pt idx="63">
                  <c:v>3.487537620299002E-2</c:v>
                </c:pt>
                <c:pt idx="64">
                  <c:v>1.7942366441303492E-2</c:v>
                </c:pt>
                <c:pt idx="65">
                  <c:v>3.5313462744791413E-2</c:v>
                </c:pt>
                <c:pt idx="66">
                  <c:v>2.6225241800335506E-2</c:v>
                </c:pt>
                <c:pt idx="67">
                  <c:v>3.2710891235416928E-2</c:v>
                </c:pt>
                <c:pt idx="68">
                  <c:v>4.6620232045598044E-2</c:v>
                </c:pt>
                <c:pt idx="69">
                  <c:v>2.1189501916655848E-2</c:v>
                </c:pt>
                <c:pt idx="70">
                  <c:v>1.901292029096429E-2</c:v>
                </c:pt>
                <c:pt idx="71">
                  <c:v>5.6951503559641292E-3</c:v>
                </c:pt>
                <c:pt idx="72">
                  <c:v>2.9383659008906517E-2</c:v>
                </c:pt>
                <c:pt idx="73">
                  <c:v>4.7938231073687186E-2</c:v>
                </c:pt>
                <c:pt idx="74">
                  <c:v>2.1902187421939057E-2</c:v>
                </c:pt>
                <c:pt idx="75">
                  <c:v>2.2507070461263969E-2</c:v>
                </c:pt>
                <c:pt idx="76">
                  <c:v>1.3167839271015617E-2</c:v>
                </c:pt>
                <c:pt idx="77">
                  <c:v>8.3891139150808064E-3</c:v>
                </c:pt>
                <c:pt idx="78">
                  <c:v>1.4887630057042398E-2</c:v>
                </c:pt>
                <c:pt idx="79">
                  <c:v>2.7331021077683055E-2</c:v>
                </c:pt>
                <c:pt idx="80">
                  <c:v>8.7131668486855954E-3</c:v>
                </c:pt>
                <c:pt idx="81">
                  <c:v>-3.0830959238536161E-3</c:v>
                </c:pt>
                <c:pt idx="82">
                  <c:v>6.5841660959749082E-2</c:v>
                </c:pt>
                <c:pt idx="83">
                  <c:v>4.3251961465706604E-2</c:v>
                </c:pt>
                <c:pt idx="84">
                  <c:v>4.1690720599177396E-2</c:v>
                </c:pt>
                <c:pt idx="85">
                  <c:v>2.8268663027061464E-2</c:v>
                </c:pt>
                <c:pt idx="86">
                  <c:v>4.4351514522577386E-2</c:v>
                </c:pt>
                <c:pt idx="87">
                  <c:v>0</c:v>
                </c:pt>
                <c:pt idx="88">
                  <c:v>2.6039536259514745E-2</c:v>
                </c:pt>
                <c:pt idx="89">
                  <c:v>5.0209544746573333E-2</c:v>
                </c:pt>
                <c:pt idx="90">
                  <c:v>3.9306532345336147E-2</c:v>
                </c:pt>
                <c:pt idx="91">
                  <c:v>5.7338187084779273E-2</c:v>
                </c:pt>
                <c:pt idx="92">
                  <c:v>-1.5211120680611586E-2</c:v>
                </c:pt>
                <c:pt idx="93">
                  <c:v>1.8168215568212201E-2</c:v>
                </c:pt>
                <c:pt idx="94">
                  <c:v>6.6884893203474453E-3</c:v>
                </c:pt>
                <c:pt idx="95">
                  <c:v>3.1722007201435212E-2</c:v>
                </c:pt>
                <c:pt idx="96">
                  <c:v>9.2810964264992309E-3</c:v>
                </c:pt>
                <c:pt idx="97">
                  <c:v>4.6301966698707245E-2</c:v>
                </c:pt>
                <c:pt idx="98">
                  <c:v>2.2108220000730136E-2</c:v>
                </c:pt>
                <c:pt idx="99">
                  <c:v>4.9538079102011578E-2</c:v>
                </c:pt>
                <c:pt idx="100">
                  <c:v>4.489842414694014E-2</c:v>
                </c:pt>
                <c:pt idx="101">
                  <c:v>2.880967618173394E-2</c:v>
                </c:pt>
                <c:pt idx="102">
                  <c:v>3.1454425081815236E-2</c:v>
                </c:pt>
                <c:pt idx="103">
                  <c:v>3.6377072816706997E-2</c:v>
                </c:pt>
                <c:pt idx="104">
                  <c:v>1.9415506892666606E-2</c:v>
                </c:pt>
                <c:pt idx="105">
                  <c:v>3.7462544885206957E-2</c:v>
                </c:pt>
                <c:pt idx="106">
                  <c:v>3.8359166289596881E-2</c:v>
                </c:pt>
                <c:pt idx="107">
                  <c:v>3.3971602705179002E-2</c:v>
                </c:pt>
                <c:pt idx="108">
                  <c:v>3.0264576224389095E-2</c:v>
                </c:pt>
                <c:pt idx="109">
                  <c:v>4.3181622044940492E-2</c:v>
                </c:pt>
                <c:pt idx="110">
                  <c:v>9.5211536558234416E-3</c:v>
                </c:pt>
                <c:pt idx="111">
                  <c:v>2.2773784659916876E-2</c:v>
                </c:pt>
                <c:pt idx="112">
                  <c:v>3.1084984837790538E-2</c:v>
                </c:pt>
                <c:pt idx="113">
                  <c:v>4.785348606661663E-2</c:v>
                </c:pt>
                <c:pt idx="114">
                  <c:v>2.4773136259250723E-2</c:v>
                </c:pt>
                <c:pt idx="115">
                  <c:v>4.2919235183477171E-2</c:v>
                </c:pt>
                <c:pt idx="116">
                  <c:v>2.0975171188791893E-2</c:v>
                </c:pt>
                <c:pt idx="117">
                  <c:v>4.2700150823106596E-2</c:v>
                </c:pt>
                <c:pt idx="118">
                  <c:v>4.032264704015677E-2</c:v>
                </c:pt>
                <c:pt idx="119">
                  <c:v>7.0288669524780967E-2</c:v>
                </c:pt>
                <c:pt idx="120">
                  <c:v>5.0114954804387664E-2</c:v>
                </c:pt>
                <c:pt idx="121">
                  <c:v>2.272097770173586E-2</c:v>
                </c:pt>
                <c:pt idx="122">
                  <c:v>1.6521101231002377E-2</c:v>
                </c:pt>
                <c:pt idx="123">
                  <c:v>3.0046032897157644E-2</c:v>
                </c:pt>
                <c:pt idx="124">
                  <c:v>4.0590511051944417E-2</c:v>
                </c:pt>
                <c:pt idx="125">
                  <c:v>1.4413900721444214E-2</c:v>
                </c:pt>
                <c:pt idx="126">
                  <c:v>1.4509303909491032E-2</c:v>
                </c:pt>
                <c:pt idx="127">
                  <c:v>3.0168662779450548E-2</c:v>
                </c:pt>
                <c:pt idx="128">
                  <c:v>5.4604452302186079E-2</c:v>
                </c:pt>
                <c:pt idx="129">
                  <c:v>1.8021427575171764E-2</c:v>
                </c:pt>
                <c:pt idx="130">
                  <c:v>2.080544824330513E-2</c:v>
                </c:pt>
                <c:pt idx="131">
                  <c:v>4.1052180347040723E-2</c:v>
                </c:pt>
                <c:pt idx="132">
                  <c:v>5.5330621472084132E-2</c:v>
                </c:pt>
                <c:pt idx="133">
                  <c:v>2.4493566331330381E-2</c:v>
                </c:pt>
                <c:pt idx="134">
                  <c:v>4.6668675519062203E-2</c:v>
                </c:pt>
                <c:pt idx="135">
                  <c:v>2.2984291805943909E-2</c:v>
                </c:pt>
                <c:pt idx="136">
                  <c:v>-1.2104058090817497E-2</c:v>
                </c:pt>
                <c:pt idx="137">
                  <c:v>1.3089709320797407E-2</c:v>
                </c:pt>
                <c:pt idx="138">
                  <c:v>6.6068715291615038E-2</c:v>
                </c:pt>
                <c:pt idx="139">
                  <c:v>4.0522544941331909E-3</c:v>
                </c:pt>
                <c:pt idx="140">
                  <c:v>4.4168115654013518E-2</c:v>
                </c:pt>
                <c:pt idx="141">
                  <c:v>3.0571333396425988E-2</c:v>
                </c:pt>
                <c:pt idx="142">
                  <c:v>1.20400779028812E-2</c:v>
                </c:pt>
                <c:pt idx="143">
                  <c:v>3.5063096976697634E-2</c:v>
                </c:pt>
                <c:pt idx="144">
                  <c:v>3.5613137697592986E-2</c:v>
                </c:pt>
                <c:pt idx="145">
                  <c:v>4.3454500460058804E-2</c:v>
                </c:pt>
                <c:pt idx="146">
                  <c:v>4.8528624577821977E-2</c:v>
                </c:pt>
                <c:pt idx="147">
                  <c:v>2.4433464677900179E-2</c:v>
                </c:pt>
                <c:pt idx="148">
                  <c:v>1.9745536038315234E-3</c:v>
                </c:pt>
                <c:pt idx="149">
                  <c:v>2.8042208162882207E-3</c:v>
                </c:pt>
                <c:pt idx="150">
                  <c:v>4.2383606015954818E-2</c:v>
                </c:pt>
                <c:pt idx="151">
                  <c:v>2.837098103250587E-2</c:v>
                </c:pt>
                <c:pt idx="152">
                  <c:v>-2.1715713705803066E-4</c:v>
                </c:pt>
                <c:pt idx="153">
                  <c:v>1.2232127185411282E-2</c:v>
                </c:pt>
                <c:pt idx="154">
                  <c:v>1.1705601238011287E-2</c:v>
                </c:pt>
                <c:pt idx="155">
                  <c:v>2.7886631272457878E-2</c:v>
                </c:pt>
                <c:pt idx="156">
                  <c:v>3.6281516685856247E-2</c:v>
                </c:pt>
                <c:pt idx="157">
                  <c:v>4.2807614134648217E-2</c:v>
                </c:pt>
                <c:pt idx="158">
                  <c:v>4.5225186138734282E-2</c:v>
                </c:pt>
                <c:pt idx="159">
                  <c:v>1.6734679692111294E-2</c:v>
                </c:pt>
                <c:pt idx="160">
                  <c:v>9.8009394898474073E-3</c:v>
                </c:pt>
                <c:pt idx="161">
                  <c:v>1.5453478479220094E-2</c:v>
                </c:pt>
                <c:pt idx="162">
                  <c:v>4.6605871780505195E-3</c:v>
                </c:pt>
                <c:pt idx="163">
                  <c:v>6.6842839339257332E-2</c:v>
                </c:pt>
                <c:pt idx="164">
                  <c:v>2.1677448009535936E-2</c:v>
                </c:pt>
                <c:pt idx="165">
                  <c:v>9.080930860248717E-3</c:v>
                </c:pt>
                <c:pt idx="166">
                  <c:v>4.0292664162451745E-2</c:v>
                </c:pt>
                <c:pt idx="167">
                  <c:v>6.2169254469435359E-2</c:v>
                </c:pt>
                <c:pt idx="168">
                  <c:v>4.9610428726665864E-2</c:v>
                </c:pt>
                <c:pt idx="169">
                  <c:v>5.621482390446355E-2</c:v>
                </c:pt>
                <c:pt idx="170">
                  <c:v>1.3508986516643073E-2</c:v>
                </c:pt>
                <c:pt idx="171">
                  <c:v>1.40045595416795E-2</c:v>
                </c:pt>
                <c:pt idx="172">
                  <c:v>3.8023868690045648E-2</c:v>
                </c:pt>
                <c:pt idx="173">
                  <c:v>6.1576744509688475E-2</c:v>
                </c:pt>
                <c:pt idx="174">
                  <c:v>6.5903283117457703E-2</c:v>
                </c:pt>
                <c:pt idx="175">
                  <c:v>3.7882347078339519E-2</c:v>
                </c:pt>
                <c:pt idx="176">
                  <c:v>2.985766063276479E-2</c:v>
                </c:pt>
                <c:pt idx="177">
                  <c:v>3.6153911165077636E-2</c:v>
                </c:pt>
                <c:pt idx="178">
                  <c:v>1.9006957220105127E-2</c:v>
                </c:pt>
                <c:pt idx="179">
                  <c:v>3.2274538055035204E-2</c:v>
                </c:pt>
                <c:pt idx="180">
                  <c:v>1.0456086020305549E-2</c:v>
                </c:pt>
                <c:pt idx="181">
                  <c:v>1.3754980864105232E-2</c:v>
                </c:pt>
                <c:pt idx="182">
                  <c:v>1.1277218997301486E-2</c:v>
                </c:pt>
                <c:pt idx="183">
                  <c:v>3.719034976913578E-2</c:v>
                </c:pt>
                <c:pt idx="184">
                  <c:v>5.2085236180159492E-2</c:v>
                </c:pt>
                <c:pt idx="185">
                  <c:v>2.101842245594621E-2</c:v>
                </c:pt>
                <c:pt idx="186">
                  <c:v>1.5119101247203929E-2</c:v>
                </c:pt>
                <c:pt idx="187">
                  <c:v>1.3158578336043156E-2</c:v>
                </c:pt>
                <c:pt idx="188">
                  <c:v>6.4646223797766203E-2</c:v>
                </c:pt>
                <c:pt idx="189">
                  <c:v>2.4778583093032398E-2</c:v>
                </c:pt>
                <c:pt idx="190">
                  <c:v>2.6629071683969344E-2</c:v>
                </c:pt>
                <c:pt idx="191">
                  <c:v>6.8250291675801586E-2</c:v>
                </c:pt>
                <c:pt idx="192">
                  <c:v>2.6116898659884182E-2</c:v>
                </c:pt>
                <c:pt idx="193">
                  <c:v>2.1624125805885311E-2</c:v>
                </c:pt>
                <c:pt idx="194">
                  <c:v>5.9130081758903115E-2</c:v>
                </c:pt>
                <c:pt idx="195">
                  <c:v>2.5017575139386551E-2</c:v>
                </c:pt>
                <c:pt idx="196">
                  <c:v>5.4753128557532081E-2</c:v>
                </c:pt>
                <c:pt idx="197">
                  <c:v>2.6798789534943898E-2</c:v>
                </c:pt>
                <c:pt idx="198">
                  <c:v>2.7762784754800724E-2</c:v>
                </c:pt>
                <c:pt idx="199">
                  <c:v>2.9030482260362426E-2</c:v>
                </c:pt>
                <c:pt idx="200">
                  <c:v>4.1446326305753109E-2</c:v>
                </c:pt>
                <c:pt idx="201">
                  <c:v>5.3389313303138161E-2</c:v>
                </c:pt>
                <c:pt idx="202">
                  <c:v>3.617427542649642E-2</c:v>
                </c:pt>
                <c:pt idx="203">
                  <c:v>2.8865777464380012E-2</c:v>
                </c:pt>
                <c:pt idx="204">
                  <c:v>4.415665025663125E-2</c:v>
                </c:pt>
                <c:pt idx="205">
                  <c:v>3.6001424137595169E-3</c:v>
                </c:pt>
                <c:pt idx="206">
                  <c:v>-2.9713452981104983E-3</c:v>
                </c:pt>
                <c:pt idx="207">
                  <c:v>1.1661850446675236E-2</c:v>
                </c:pt>
                <c:pt idx="208">
                  <c:v>3.0450270060366744E-2</c:v>
                </c:pt>
                <c:pt idx="209">
                  <c:v>5.643151258240868E-2</c:v>
                </c:pt>
                <c:pt idx="210">
                  <c:v>2.9330531853373591E-2</c:v>
                </c:pt>
                <c:pt idx="211">
                  <c:v>1.6980401503483025E-2</c:v>
                </c:pt>
                <c:pt idx="212">
                  <c:v>3.8850022849269028E-2</c:v>
                </c:pt>
                <c:pt idx="213">
                  <c:v>5.3280351990446354E-2</c:v>
                </c:pt>
                <c:pt idx="214">
                  <c:v>3.0801025186094261E-2</c:v>
                </c:pt>
                <c:pt idx="215">
                  <c:v>3.077715759612655E-2</c:v>
                </c:pt>
                <c:pt idx="216">
                  <c:v>3.7105953032403875E-2</c:v>
                </c:pt>
                <c:pt idx="217">
                  <c:v>1.7343932214801953E-2</c:v>
                </c:pt>
                <c:pt idx="218">
                  <c:v>3.1789997247185724E-2</c:v>
                </c:pt>
                <c:pt idx="219">
                  <c:v>1.6741877086203793E-2</c:v>
                </c:pt>
                <c:pt idx="220">
                  <c:v>2.5497900779170947E-2</c:v>
                </c:pt>
                <c:pt idx="221">
                  <c:v>2.8195594183417091E-2</c:v>
                </c:pt>
                <c:pt idx="222">
                  <c:v>1.5597830339862123E-2</c:v>
                </c:pt>
                <c:pt idx="223">
                  <c:v>4.7691545779849631E-2</c:v>
                </c:pt>
                <c:pt idx="224">
                  <c:v>5.8741496397074572E-2</c:v>
                </c:pt>
                <c:pt idx="225">
                  <c:v>3.4415993207512256E-2</c:v>
                </c:pt>
                <c:pt idx="226">
                  <c:v>2.0869127851441176E-2</c:v>
                </c:pt>
                <c:pt idx="227">
                  <c:v>4.218245460382708E-2</c:v>
                </c:pt>
                <c:pt idx="228">
                  <c:v>2.7647770019548549E-2</c:v>
                </c:pt>
                <c:pt idx="229">
                  <c:v>1.4122705405102215E-2</c:v>
                </c:pt>
                <c:pt idx="230">
                  <c:v>3.3486005222061903E-2</c:v>
                </c:pt>
                <c:pt idx="231">
                  <c:v>2.041293202463524E-2</c:v>
                </c:pt>
                <c:pt idx="232">
                  <c:v>3.0429958174477294E-2</c:v>
                </c:pt>
                <c:pt idx="233">
                  <c:v>5.4516500257963993E-2</c:v>
                </c:pt>
                <c:pt idx="234">
                  <c:v>-1.6680343450632292E-2</c:v>
                </c:pt>
                <c:pt idx="235">
                  <c:v>1.009800734536917E-2</c:v>
                </c:pt>
                <c:pt idx="236">
                  <c:v>2.8696151774789513E-2</c:v>
                </c:pt>
                <c:pt idx="237">
                  <c:v>2.3358985237913583E-2</c:v>
                </c:pt>
                <c:pt idx="238">
                  <c:v>2.4890515465570043E-2</c:v>
                </c:pt>
                <c:pt idx="239">
                  <c:v>3.7224341457498318E-2</c:v>
                </c:pt>
                <c:pt idx="240">
                  <c:v>4.2835888803521398E-3</c:v>
                </c:pt>
                <c:pt idx="241">
                  <c:v>3.417694784495609E-2</c:v>
                </c:pt>
                <c:pt idx="242">
                  <c:v>5.1536893989582604E-2</c:v>
                </c:pt>
                <c:pt idx="243">
                  <c:v>2.5637710354281917E-2</c:v>
                </c:pt>
                <c:pt idx="244">
                  <c:v>4.9384313691667091E-2</c:v>
                </c:pt>
                <c:pt idx="245">
                  <c:v>2.5149806229572292E-2</c:v>
                </c:pt>
                <c:pt idx="246">
                  <c:v>3.5973336537400306E-2</c:v>
                </c:pt>
                <c:pt idx="247">
                  <c:v>1.06305022803878E-2</c:v>
                </c:pt>
                <c:pt idx="248">
                  <c:v>3.2742261683363118E-2</c:v>
                </c:pt>
                <c:pt idx="249">
                  <c:v>1.6718112154681136E-2</c:v>
                </c:pt>
                <c:pt idx="250">
                  <c:v>3.455161412694599E-2</c:v>
                </c:pt>
                <c:pt idx="251">
                  <c:v>2.2454788880016993E-2</c:v>
                </c:pt>
                <c:pt idx="252">
                  <c:v>4.9747403972249749E-2</c:v>
                </c:pt>
                <c:pt idx="253">
                  <c:v>2.5276314536693024E-2</c:v>
                </c:pt>
                <c:pt idx="254">
                  <c:v>4.8585064727456231E-2</c:v>
                </c:pt>
                <c:pt idx="255">
                  <c:v>1.5655064743879728E-2</c:v>
                </c:pt>
                <c:pt idx="256">
                  <c:v>-1.4163022694993529E-2</c:v>
                </c:pt>
                <c:pt idx="257">
                  <c:v>-1.1106400367669033E-2</c:v>
                </c:pt>
                <c:pt idx="258">
                  <c:v>4.1013663693232907E-2</c:v>
                </c:pt>
                <c:pt idx="259">
                  <c:v>7.4089882379397461E-3</c:v>
                </c:pt>
                <c:pt idx="260">
                  <c:v>5.0866739290058041E-2</c:v>
                </c:pt>
                <c:pt idx="261">
                  <c:v>2.0151151622281323E-2</c:v>
                </c:pt>
                <c:pt idx="262">
                  <c:v>4.1456400137191672E-2</c:v>
                </c:pt>
                <c:pt idx="263">
                  <c:v>4.4221280806903324E-2</c:v>
                </c:pt>
                <c:pt idx="264">
                  <c:v>1.3145184022828212E-2</c:v>
                </c:pt>
                <c:pt idx="265">
                  <c:v>4.1249116019709667E-2</c:v>
                </c:pt>
                <c:pt idx="266">
                  <c:v>3.280816378229507E-2</c:v>
                </c:pt>
                <c:pt idx="267">
                  <c:v>2.558690019945364E-2</c:v>
                </c:pt>
                <c:pt idx="268">
                  <c:v>1.0358590041111639E-2</c:v>
                </c:pt>
                <c:pt idx="269">
                  <c:v>4.088227090110972E-2</c:v>
                </c:pt>
                <c:pt idx="270">
                  <c:v>5.5356888808655677E-2</c:v>
                </c:pt>
                <c:pt idx="271">
                  <c:v>6.7076572139434285E-2</c:v>
                </c:pt>
                <c:pt idx="272">
                  <c:v>5.6194811278919218E-2</c:v>
                </c:pt>
                <c:pt idx="273">
                  <c:v>4.2932520548432593E-2</c:v>
                </c:pt>
                <c:pt idx="274">
                  <c:v>1.1042622103417249E-2</c:v>
                </c:pt>
                <c:pt idx="275">
                  <c:v>2.3062628818415337E-2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9F-4967-BE82-5519EDC89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173829"/>
        <c:axId val="643763617"/>
      </c:areaChart>
      <c:catAx>
        <c:axId val="5771738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643763617"/>
        <c:crosses val="autoZero"/>
        <c:auto val="1"/>
        <c:lblAlgn val="ctr"/>
        <c:lblOffset val="100"/>
        <c:noMultiLvlLbl val="1"/>
      </c:catAx>
      <c:valAx>
        <c:axId val="6437636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577173829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lang="en-US" b="1">
                <a:solidFill>
                  <a:schemeClr val="dk1"/>
                </a:solidFill>
                <a:latin typeface="+mn-lt"/>
              </a:rPr>
              <a:t>1-Month Excesses from VaR at 90% 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'Optimal Portfolio MAIN'!$CB$1:$CB$4</c:f>
              <c:strCache>
                <c:ptCount val="4"/>
                <c:pt idx="0">
                  <c:v>1-Month returns Historical Sim OP</c:v>
                </c:pt>
                <c:pt idx="1">
                  <c:v>Excesses from VaR at 90%</c:v>
                </c:pt>
                <c:pt idx="3">
                  <c:v>0</c:v>
                </c:pt>
              </c:strCache>
            </c:strRef>
          </c:tx>
          <c:spPr>
            <a:solidFill>
              <a:srgbClr val="4472C4">
                <a:alpha val="30000"/>
              </a:srgbClr>
            </a:solidFill>
            <a:ln cmpd="sng">
              <a:solidFill>
                <a:srgbClr val="4472C4"/>
              </a:solidFill>
            </a:ln>
          </c:spPr>
          <c:cat>
            <c:numRef>
              <c:f>'Optimal Portfolio MAIN'!$BZ$5:$BZ$373</c:f>
              <c:numCache>
                <c:formatCode>General</c:formatCode>
                <c:ptCount val="36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</c:numCache>
            </c:numRef>
          </c:cat>
          <c:val>
            <c:numRef>
              <c:f>'Optimal Portfolio MAIN'!$CB$5:$CB$373</c:f>
              <c:numCache>
                <c:formatCode>0.00%</c:formatCode>
                <c:ptCount val="369"/>
                <c:pt idx="0">
                  <c:v>7.5501076699235323E-2</c:v>
                </c:pt>
                <c:pt idx="1">
                  <c:v>0.17409780204862124</c:v>
                </c:pt>
                <c:pt idx="2">
                  <c:v>0.14802645382470664</c:v>
                </c:pt>
                <c:pt idx="3">
                  <c:v>0.22411149014448034</c:v>
                </c:pt>
                <c:pt idx="4">
                  <c:v>3.4498634547663928E-2</c:v>
                </c:pt>
                <c:pt idx="5">
                  <c:v>2.1858263280759092E-2</c:v>
                </c:pt>
                <c:pt idx="6">
                  <c:v>0.13387977881544244</c:v>
                </c:pt>
                <c:pt idx="7">
                  <c:v>0.12308444608331334</c:v>
                </c:pt>
                <c:pt idx="8">
                  <c:v>0.14379975486712154</c:v>
                </c:pt>
                <c:pt idx="9">
                  <c:v>-3.9622236605443173E-2</c:v>
                </c:pt>
                <c:pt idx="10">
                  <c:v>9.5080221266763409E-4</c:v>
                </c:pt>
                <c:pt idx="11">
                  <c:v>-5.5909260788062201E-2</c:v>
                </c:pt>
                <c:pt idx="12">
                  <c:v>0.16615413832397979</c:v>
                </c:pt>
                <c:pt idx="13">
                  <c:v>0.19044984609787508</c:v>
                </c:pt>
                <c:pt idx="14">
                  <c:v>6.6707715114904143E-2</c:v>
                </c:pt>
                <c:pt idx="15">
                  <c:v>1.7772142251454494E-2</c:v>
                </c:pt>
                <c:pt idx="16">
                  <c:v>9.7648522077355138E-2</c:v>
                </c:pt>
                <c:pt idx="17">
                  <c:v>0.13398905928163596</c:v>
                </c:pt>
                <c:pt idx="18">
                  <c:v>0.16197214180772312</c:v>
                </c:pt>
                <c:pt idx="19">
                  <c:v>9.31348519738322E-2</c:v>
                </c:pt>
                <c:pt idx="20">
                  <c:v>6.4129992144900977E-2</c:v>
                </c:pt>
                <c:pt idx="21">
                  <c:v>4.0975483154870151E-2</c:v>
                </c:pt>
                <c:pt idx="22">
                  <c:v>5.8374159753488003E-3</c:v>
                </c:pt>
                <c:pt idx="23">
                  <c:v>0.15810043050677716</c:v>
                </c:pt>
                <c:pt idx="24">
                  <c:v>0.19801766091825013</c:v>
                </c:pt>
                <c:pt idx="25">
                  <c:v>8.660309584429994E-2</c:v>
                </c:pt>
                <c:pt idx="26">
                  <c:v>0.13166815246815913</c:v>
                </c:pt>
                <c:pt idx="27">
                  <c:v>6.0645126999502405E-2</c:v>
                </c:pt>
                <c:pt idx="28">
                  <c:v>9.8774428369945239E-2</c:v>
                </c:pt>
                <c:pt idx="29">
                  <c:v>0.14343752706930385</c:v>
                </c:pt>
                <c:pt idx="30">
                  <c:v>8.3567804183262345E-2</c:v>
                </c:pt>
                <c:pt idx="31">
                  <c:v>1.7856318909256493E-2</c:v>
                </c:pt>
                <c:pt idx="32">
                  <c:v>6.0369034451329899E-2</c:v>
                </c:pt>
                <c:pt idx="33">
                  <c:v>0.14519477617623983</c:v>
                </c:pt>
                <c:pt idx="34">
                  <c:v>-6.9163044989294889E-2</c:v>
                </c:pt>
                <c:pt idx="35">
                  <c:v>0.10955637353040909</c:v>
                </c:pt>
                <c:pt idx="36">
                  <c:v>1.6424083591714343E-2</c:v>
                </c:pt>
                <c:pt idx="37">
                  <c:v>8.0906469948134552E-2</c:v>
                </c:pt>
                <c:pt idx="38">
                  <c:v>2.8699711801798443E-2</c:v>
                </c:pt>
                <c:pt idx="39">
                  <c:v>0.26904024769940255</c:v>
                </c:pt>
                <c:pt idx="40">
                  <c:v>0.15436997179232348</c:v>
                </c:pt>
                <c:pt idx="41">
                  <c:v>2.3389626532848463E-2</c:v>
                </c:pt>
                <c:pt idx="42">
                  <c:v>-8.3677143334457069E-2</c:v>
                </c:pt>
                <c:pt idx="43">
                  <c:v>-8.2862268675197207E-2</c:v>
                </c:pt>
                <c:pt idx="44">
                  <c:v>4.8258863821525236E-2</c:v>
                </c:pt>
                <c:pt idx="45">
                  <c:v>9.8839306338117688E-2</c:v>
                </c:pt>
                <c:pt idx="46">
                  <c:v>2.7418777260881946E-2</c:v>
                </c:pt>
                <c:pt idx="47">
                  <c:v>9.7063946241729038E-2</c:v>
                </c:pt>
                <c:pt idx="48">
                  <c:v>0.14403609373521847</c:v>
                </c:pt>
                <c:pt idx="49">
                  <c:v>6.9147726863078116E-2</c:v>
                </c:pt>
                <c:pt idx="50">
                  <c:v>3.0420831341536336E-3</c:v>
                </c:pt>
                <c:pt idx="51">
                  <c:v>0.13223515941920816</c:v>
                </c:pt>
                <c:pt idx="52">
                  <c:v>6.3761989519957749E-2</c:v>
                </c:pt>
                <c:pt idx="53">
                  <c:v>0.15269701712408981</c:v>
                </c:pt>
                <c:pt idx="54">
                  <c:v>7.5277049495162035E-2</c:v>
                </c:pt>
                <c:pt idx="55">
                  <c:v>2.6217054802217032E-2</c:v>
                </c:pt>
                <c:pt idx="56">
                  <c:v>7.550241550561973E-2</c:v>
                </c:pt>
                <c:pt idx="57">
                  <c:v>0.1013671253174086</c:v>
                </c:pt>
                <c:pt idx="58">
                  <c:v>0.13064628180263996</c:v>
                </c:pt>
                <c:pt idx="59">
                  <c:v>0.21313683687815305</c:v>
                </c:pt>
                <c:pt idx="60">
                  <c:v>6.17771245231368E-2</c:v>
                </c:pt>
                <c:pt idx="61">
                  <c:v>5.8454446316054121E-2</c:v>
                </c:pt>
                <c:pt idx="62">
                  <c:v>0.11331382099305662</c:v>
                </c:pt>
                <c:pt idx="63">
                  <c:v>0</c:v>
                </c:pt>
                <c:pt idx="64">
                  <c:v>0.16599788582018873</c:v>
                </c:pt>
                <c:pt idx="65">
                  <c:v>1.4377370241800656E-2</c:v>
                </c:pt>
                <c:pt idx="66">
                  <c:v>9.4414533604924022E-3</c:v>
                </c:pt>
                <c:pt idx="67">
                  <c:v>0.17477893432592881</c:v>
                </c:pt>
                <c:pt idx="68">
                  <c:v>0.17387755630458479</c:v>
                </c:pt>
                <c:pt idx="69">
                  <c:v>0.17034055759160038</c:v>
                </c:pt>
                <c:pt idx="70">
                  <c:v>0.14533712732812121</c:v>
                </c:pt>
                <c:pt idx="71">
                  <c:v>2.2062667694796062E-2</c:v>
                </c:pt>
                <c:pt idx="72">
                  <c:v>0.12319355603844581</c:v>
                </c:pt>
                <c:pt idx="73">
                  <c:v>7.6867461873510345E-2</c:v>
                </c:pt>
                <c:pt idx="74">
                  <c:v>7.8979608904361051E-2</c:v>
                </c:pt>
                <c:pt idx="75">
                  <c:v>-1.1162209690099803E-2</c:v>
                </c:pt>
                <c:pt idx="76">
                  <c:v>4.3736326586802154E-2</c:v>
                </c:pt>
                <c:pt idx="77">
                  <c:v>8.6954784007529137E-2</c:v>
                </c:pt>
                <c:pt idx="78">
                  <c:v>0.11618764837577224</c:v>
                </c:pt>
                <c:pt idx="79">
                  <c:v>6.5315217819443383E-2</c:v>
                </c:pt>
                <c:pt idx="80">
                  <c:v>0.10409618836491936</c:v>
                </c:pt>
                <c:pt idx="81">
                  <c:v>0.1122052147330015</c:v>
                </c:pt>
                <c:pt idx="82">
                  <c:v>0.10999824171755609</c:v>
                </c:pt>
                <c:pt idx="83">
                  <c:v>0.17468915386586714</c:v>
                </c:pt>
                <c:pt idx="84">
                  <c:v>0.23238578068189397</c:v>
                </c:pt>
                <c:pt idx="85">
                  <c:v>6.0614017049950016E-2</c:v>
                </c:pt>
                <c:pt idx="86">
                  <c:v>0.1912095846233729</c:v>
                </c:pt>
                <c:pt idx="87">
                  <c:v>0.15231968674257351</c:v>
                </c:pt>
                <c:pt idx="88">
                  <c:v>6.6706477919868223E-2</c:v>
                </c:pt>
                <c:pt idx="89">
                  <c:v>0.11666835116168212</c:v>
                </c:pt>
                <c:pt idx="90">
                  <c:v>0.11376071271679015</c:v>
                </c:pt>
                <c:pt idx="91">
                  <c:v>0.15565072940577163</c:v>
                </c:pt>
                <c:pt idx="92">
                  <c:v>-9.3904139347275595E-4</c:v>
                </c:pt>
                <c:pt idx="93">
                  <c:v>1.1245407002716812E-3</c:v>
                </c:pt>
                <c:pt idx="94">
                  <c:v>7.1548229329795501E-2</c:v>
                </c:pt>
                <c:pt idx="95">
                  <c:v>9.6209379814594542E-2</c:v>
                </c:pt>
                <c:pt idx="96">
                  <c:v>0.20129294430030825</c:v>
                </c:pt>
                <c:pt idx="97">
                  <c:v>-5.4793001500727925E-2</c:v>
                </c:pt>
                <c:pt idx="98">
                  <c:v>7.800857443047983E-2</c:v>
                </c:pt>
                <c:pt idx="99">
                  <c:v>1.7972124547990583E-2</c:v>
                </c:pt>
                <c:pt idx="100">
                  <c:v>0.15381602501251571</c:v>
                </c:pt>
                <c:pt idx="101">
                  <c:v>7.5160482690101463E-2</c:v>
                </c:pt>
                <c:pt idx="102">
                  <c:v>6.2653680810696166E-2</c:v>
                </c:pt>
                <c:pt idx="103">
                  <c:v>9.786355060457215E-2</c:v>
                </c:pt>
                <c:pt idx="104">
                  <c:v>5.6955099172490836E-3</c:v>
                </c:pt>
                <c:pt idx="105">
                  <c:v>5.076628928735738E-2</c:v>
                </c:pt>
                <c:pt idx="106">
                  <c:v>0.14272442782599654</c:v>
                </c:pt>
                <c:pt idx="107">
                  <c:v>0.1992862245219707</c:v>
                </c:pt>
                <c:pt idx="108">
                  <c:v>-4.0276621053966649E-3</c:v>
                </c:pt>
                <c:pt idx="109">
                  <c:v>8.6709679336601814E-2</c:v>
                </c:pt>
                <c:pt idx="110">
                  <c:v>0.10829582523435757</c:v>
                </c:pt>
                <c:pt idx="111">
                  <c:v>0.12996217211524075</c:v>
                </c:pt>
                <c:pt idx="112">
                  <c:v>0.12081271325189766</c:v>
                </c:pt>
                <c:pt idx="113">
                  <c:v>0.15637355676033893</c:v>
                </c:pt>
                <c:pt idx="114">
                  <c:v>0.18286553215672879</c:v>
                </c:pt>
                <c:pt idx="115">
                  <c:v>0.11102423723503538</c:v>
                </c:pt>
                <c:pt idx="116">
                  <c:v>0.15919840753997699</c:v>
                </c:pt>
                <c:pt idx="117">
                  <c:v>0.10193450235388365</c:v>
                </c:pt>
                <c:pt idx="118">
                  <c:v>7.8193234546657137E-2</c:v>
                </c:pt>
                <c:pt idx="119">
                  <c:v>0.13482583895365385</c:v>
                </c:pt>
                <c:pt idx="120">
                  <c:v>2.5892804445648267E-2</c:v>
                </c:pt>
                <c:pt idx="121">
                  <c:v>0.10813682442397055</c:v>
                </c:pt>
                <c:pt idx="122">
                  <c:v>0.15702779406897904</c:v>
                </c:pt>
                <c:pt idx="123">
                  <c:v>5.2928697263820136E-2</c:v>
                </c:pt>
                <c:pt idx="124">
                  <c:v>5.4479649792854704E-2</c:v>
                </c:pt>
                <c:pt idx="125">
                  <c:v>5.197171799540027E-2</c:v>
                </c:pt>
                <c:pt idx="126">
                  <c:v>2.4460610081776912E-2</c:v>
                </c:pt>
                <c:pt idx="127">
                  <c:v>0.109891967245776</c:v>
                </c:pt>
                <c:pt idx="128">
                  <c:v>5.4685687083766497E-2</c:v>
                </c:pt>
                <c:pt idx="129">
                  <c:v>0.18380316181313561</c:v>
                </c:pt>
                <c:pt idx="130">
                  <c:v>4.9922714598217593E-2</c:v>
                </c:pt>
                <c:pt idx="131">
                  <c:v>4.4739525481951932E-2</c:v>
                </c:pt>
                <c:pt idx="132">
                  <c:v>0.11491840579694047</c:v>
                </c:pt>
                <c:pt idx="133">
                  <c:v>0.22084346955183931</c:v>
                </c:pt>
                <c:pt idx="134">
                  <c:v>0.13339740173396433</c:v>
                </c:pt>
                <c:pt idx="135">
                  <c:v>0.18564310878287732</c:v>
                </c:pt>
                <c:pt idx="136">
                  <c:v>-1.4016011997670635E-2</c:v>
                </c:pt>
                <c:pt idx="137">
                  <c:v>0.10086696196702002</c:v>
                </c:pt>
                <c:pt idx="138">
                  <c:v>0.12612084324398337</c:v>
                </c:pt>
                <c:pt idx="139">
                  <c:v>0.10722142048822889</c:v>
                </c:pt>
                <c:pt idx="140">
                  <c:v>7.7476696977063414E-2</c:v>
                </c:pt>
                <c:pt idx="141">
                  <c:v>0.19514783250712991</c:v>
                </c:pt>
                <c:pt idx="142">
                  <c:v>0.11387229372969479</c:v>
                </c:pt>
                <c:pt idx="143">
                  <c:v>0.21999643681565517</c:v>
                </c:pt>
                <c:pt idx="144">
                  <c:v>8.8814863381283943E-2</c:v>
                </c:pt>
                <c:pt idx="145">
                  <c:v>5.9359460659905147E-2</c:v>
                </c:pt>
                <c:pt idx="146">
                  <c:v>0.17800137048570078</c:v>
                </c:pt>
                <c:pt idx="147">
                  <c:v>8.4250639456003168E-3</c:v>
                </c:pt>
                <c:pt idx="148">
                  <c:v>2.0753009592741449E-2</c:v>
                </c:pt>
                <c:pt idx="149">
                  <c:v>0.100566591072763</c:v>
                </c:pt>
                <c:pt idx="150">
                  <c:v>2.7247419981987618E-2</c:v>
                </c:pt>
                <c:pt idx="151">
                  <c:v>-9.2599068667993806E-3</c:v>
                </c:pt>
                <c:pt idx="152">
                  <c:v>0.13810671569396338</c:v>
                </c:pt>
                <c:pt idx="153">
                  <c:v>3.5766675645025198E-3</c:v>
                </c:pt>
                <c:pt idx="154">
                  <c:v>-4.0266020080079151E-2</c:v>
                </c:pt>
                <c:pt idx="155">
                  <c:v>5.627757375837536E-2</c:v>
                </c:pt>
                <c:pt idx="156">
                  <c:v>6.5411718907732105E-2</c:v>
                </c:pt>
                <c:pt idx="157">
                  <c:v>0.1024650657138588</c:v>
                </c:pt>
                <c:pt idx="158">
                  <c:v>8.8466889288441639E-2</c:v>
                </c:pt>
                <c:pt idx="159">
                  <c:v>7.9694262409634758E-2</c:v>
                </c:pt>
                <c:pt idx="160">
                  <c:v>7.1132014976963712E-2</c:v>
                </c:pt>
                <c:pt idx="161">
                  <c:v>5.9085954532567028E-2</c:v>
                </c:pt>
                <c:pt idx="162">
                  <c:v>7.448083139413228E-2</c:v>
                </c:pt>
                <c:pt idx="163">
                  <c:v>5.7201484114573209E-4</c:v>
                </c:pt>
                <c:pt idx="164">
                  <c:v>0.19527286074290939</c:v>
                </c:pt>
                <c:pt idx="165">
                  <c:v>9.8253899943076581E-2</c:v>
                </c:pt>
                <c:pt idx="166">
                  <c:v>6.0993995648405547E-3</c:v>
                </c:pt>
                <c:pt idx="167">
                  <c:v>0.11310625340733653</c:v>
                </c:pt>
                <c:pt idx="168">
                  <c:v>0.21176726568080856</c:v>
                </c:pt>
                <c:pt idx="169">
                  <c:v>4.9188902094254305E-2</c:v>
                </c:pt>
                <c:pt idx="170">
                  <c:v>7.0057023435513427E-3</c:v>
                </c:pt>
                <c:pt idx="171">
                  <c:v>6.7380953452249287E-2</c:v>
                </c:pt>
                <c:pt idx="172">
                  <c:v>1.8442817721476941E-2</c:v>
                </c:pt>
                <c:pt idx="173">
                  <c:v>7.9911210711168912E-2</c:v>
                </c:pt>
                <c:pt idx="174">
                  <c:v>0.23804768421716271</c:v>
                </c:pt>
                <c:pt idx="175">
                  <c:v>6.7168807495703003E-2</c:v>
                </c:pt>
                <c:pt idx="176">
                  <c:v>-3.3321293363775234E-2</c:v>
                </c:pt>
                <c:pt idx="177">
                  <c:v>4.513179479603896E-2</c:v>
                </c:pt>
                <c:pt idx="178">
                  <c:v>9.7262652390083762E-2</c:v>
                </c:pt>
                <c:pt idx="179">
                  <c:v>3.0909774596696582E-2</c:v>
                </c:pt>
                <c:pt idx="180">
                  <c:v>2.9988564927350692E-2</c:v>
                </c:pt>
                <c:pt idx="181">
                  <c:v>-4.4898341393194277E-2</c:v>
                </c:pt>
                <c:pt idx="182">
                  <c:v>-3.1275225750929947E-3</c:v>
                </c:pt>
                <c:pt idx="183">
                  <c:v>0.10630723050149216</c:v>
                </c:pt>
                <c:pt idx="184">
                  <c:v>2.6076193523062376E-2</c:v>
                </c:pt>
                <c:pt idx="185">
                  <c:v>-6.9062836509313774E-3</c:v>
                </c:pt>
                <c:pt idx="186">
                  <c:v>8.9408558845391381E-2</c:v>
                </c:pt>
                <c:pt idx="187">
                  <c:v>-3.4312423055106692E-2</c:v>
                </c:pt>
                <c:pt idx="188">
                  <c:v>6.6425423732972777E-2</c:v>
                </c:pt>
                <c:pt idx="189">
                  <c:v>6.7041477282148543E-2</c:v>
                </c:pt>
                <c:pt idx="190">
                  <c:v>0.16476375445119026</c:v>
                </c:pt>
                <c:pt idx="191">
                  <c:v>2.467108315019257E-2</c:v>
                </c:pt>
                <c:pt idx="192">
                  <c:v>0.12430474789735352</c:v>
                </c:pt>
                <c:pt idx="193">
                  <c:v>0.16612374657607182</c:v>
                </c:pt>
                <c:pt idx="194">
                  <c:v>4.6420749729603451E-2</c:v>
                </c:pt>
                <c:pt idx="195">
                  <c:v>7.8137087042585235E-2</c:v>
                </c:pt>
                <c:pt idx="196">
                  <c:v>0.20083188351057041</c:v>
                </c:pt>
                <c:pt idx="197">
                  <c:v>0.10802685784998745</c:v>
                </c:pt>
                <c:pt idx="198">
                  <c:v>7.4409824228207716E-2</c:v>
                </c:pt>
                <c:pt idx="199">
                  <c:v>-4.8814635837541795E-2</c:v>
                </c:pt>
                <c:pt idx="200">
                  <c:v>0.10818566876852306</c:v>
                </c:pt>
                <c:pt idx="201">
                  <c:v>2.4216237937550837E-2</c:v>
                </c:pt>
                <c:pt idx="202">
                  <c:v>4.3665021447075493E-2</c:v>
                </c:pt>
                <c:pt idx="203">
                  <c:v>2.4905993812508298E-2</c:v>
                </c:pt>
                <c:pt idx="204">
                  <c:v>7.9755764328981182E-2</c:v>
                </c:pt>
                <c:pt idx="205">
                  <c:v>5.6130589730089435E-2</c:v>
                </c:pt>
                <c:pt idx="206">
                  <c:v>-5.2221411133366494E-2</c:v>
                </c:pt>
                <c:pt idx="207">
                  <c:v>2.7180634973935504E-2</c:v>
                </c:pt>
                <c:pt idx="208">
                  <c:v>7.2368940728069583E-2</c:v>
                </c:pt>
                <c:pt idx="209">
                  <c:v>3.7814856493373614E-2</c:v>
                </c:pt>
                <c:pt idx="210">
                  <c:v>0.13877262299982601</c:v>
                </c:pt>
                <c:pt idx="211">
                  <c:v>3.8252324122198735E-2</c:v>
                </c:pt>
                <c:pt idx="212">
                  <c:v>7.285591474899146E-2</c:v>
                </c:pt>
                <c:pt idx="213">
                  <c:v>7.0533470842026352E-2</c:v>
                </c:pt>
                <c:pt idx="214">
                  <c:v>0.14579744092160271</c:v>
                </c:pt>
                <c:pt idx="215">
                  <c:v>0.13691720344727221</c:v>
                </c:pt>
                <c:pt idx="216">
                  <c:v>8.3794488156861108E-2</c:v>
                </c:pt>
                <c:pt idx="217">
                  <c:v>7.1797972206793334E-2</c:v>
                </c:pt>
                <c:pt idx="218">
                  <c:v>0.12357185359099093</c:v>
                </c:pt>
                <c:pt idx="219">
                  <c:v>0.10525970379815815</c:v>
                </c:pt>
                <c:pt idx="220">
                  <c:v>0.24460456832586297</c:v>
                </c:pt>
                <c:pt idx="221">
                  <c:v>7.3937167388940933E-3</c:v>
                </c:pt>
                <c:pt idx="222">
                  <c:v>0.17907855028812728</c:v>
                </c:pt>
                <c:pt idx="223">
                  <c:v>9.418083755027512E-2</c:v>
                </c:pt>
                <c:pt idx="224">
                  <c:v>6.7798231575401352E-2</c:v>
                </c:pt>
                <c:pt idx="225">
                  <c:v>0.10682213192190707</c:v>
                </c:pt>
                <c:pt idx="226">
                  <c:v>-5.2021354434254222E-2</c:v>
                </c:pt>
                <c:pt idx="227">
                  <c:v>0.11463385436960341</c:v>
                </c:pt>
                <c:pt idx="228">
                  <c:v>0.10441450594669341</c:v>
                </c:pt>
                <c:pt idx="229">
                  <c:v>9.0716165933487608E-2</c:v>
                </c:pt>
                <c:pt idx="230">
                  <c:v>0.21497141893914906</c:v>
                </c:pt>
                <c:pt idx="231">
                  <c:v>-2.2091496161932178E-2</c:v>
                </c:pt>
                <c:pt idx="232">
                  <c:v>0.205659546067396</c:v>
                </c:pt>
                <c:pt idx="233">
                  <c:v>0.15649261942079445</c:v>
                </c:pt>
                <c:pt idx="234">
                  <c:v>3.8848616732930073E-2</c:v>
                </c:pt>
                <c:pt idx="235">
                  <c:v>0.13908290696694231</c:v>
                </c:pt>
                <c:pt idx="236">
                  <c:v>0.13652457743192117</c:v>
                </c:pt>
                <c:pt idx="237">
                  <c:v>4.9490795407472706E-2</c:v>
                </c:pt>
                <c:pt idx="238">
                  <c:v>5.8857947261670103E-2</c:v>
                </c:pt>
                <c:pt idx="239">
                  <c:v>1.1754283979820181E-2</c:v>
                </c:pt>
                <c:pt idx="240">
                  <c:v>7.4177210183553471E-2</c:v>
                </c:pt>
                <c:pt idx="241">
                  <c:v>8.3677373234341837E-2</c:v>
                </c:pt>
                <c:pt idx="242">
                  <c:v>0.1746673523699489</c:v>
                </c:pt>
                <c:pt idx="243">
                  <c:v>6.5228604840235266E-2</c:v>
                </c:pt>
                <c:pt idx="244">
                  <c:v>3.4357190315367638E-2</c:v>
                </c:pt>
                <c:pt idx="245">
                  <c:v>7.2550903185955931E-2</c:v>
                </c:pt>
                <c:pt idx="246">
                  <c:v>4.5267546815939558E-3</c:v>
                </c:pt>
                <c:pt idx="247">
                  <c:v>0.18488997612185268</c:v>
                </c:pt>
                <c:pt idx="248">
                  <c:v>-1.4284239059757231E-2</c:v>
                </c:pt>
                <c:pt idx="249">
                  <c:v>0.14934861181960118</c:v>
                </c:pt>
                <c:pt idx="250">
                  <c:v>-2.2361054818213696E-2</c:v>
                </c:pt>
                <c:pt idx="251">
                  <c:v>2.0123791047794694E-2</c:v>
                </c:pt>
                <c:pt idx="252">
                  <c:v>0.11071105817152355</c:v>
                </c:pt>
                <c:pt idx="253">
                  <c:v>0.15825936669145674</c:v>
                </c:pt>
                <c:pt idx="254">
                  <c:v>0.12239036505857345</c:v>
                </c:pt>
                <c:pt idx="255">
                  <c:v>0.12539741828594769</c:v>
                </c:pt>
                <c:pt idx="256">
                  <c:v>1.0126688042354781E-3</c:v>
                </c:pt>
                <c:pt idx="257">
                  <c:v>-4.7267797497365718E-2</c:v>
                </c:pt>
                <c:pt idx="258">
                  <c:v>7.1638812048750625E-2</c:v>
                </c:pt>
                <c:pt idx="259">
                  <c:v>4.7028575203448199E-2</c:v>
                </c:pt>
                <c:pt idx="260">
                  <c:v>-1.4259026807691269E-2</c:v>
                </c:pt>
                <c:pt idx="261">
                  <c:v>6.4735775871390594E-2</c:v>
                </c:pt>
                <c:pt idx="262">
                  <c:v>4.8435389755669765E-2</c:v>
                </c:pt>
                <c:pt idx="263">
                  <c:v>0.10800547526506975</c:v>
                </c:pt>
                <c:pt idx="264">
                  <c:v>0.13894580708547247</c:v>
                </c:pt>
                <c:pt idx="265">
                  <c:v>0.13263292600338134</c:v>
                </c:pt>
                <c:pt idx="266">
                  <c:v>0.11708680387109982</c:v>
                </c:pt>
                <c:pt idx="267">
                  <c:v>5.2708833934533211E-2</c:v>
                </c:pt>
                <c:pt idx="268">
                  <c:v>0.1330041518530421</c:v>
                </c:pt>
                <c:pt idx="269">
                  <c:v>8.0518461591774615E-2</c:v>
                </c:pt>
                <c:pt idx="270">
                  <c:v>0.16031587839629838</c:v>
                </c:pt>
                <c:pt idx="271">
                  <c:v>0.11431079479824692</c:v>
                </c:pt>
                <c:pt idx="272">
                  <c:v>0.12752840598807968</c:v>
                </c:pt>
                <c:pt idx="273">
                  <c:v>4.7947755154655915E-2</c:v>
                </c:pt>
                <c:pt idx="274">
                  <c:v>0.10361647565184595</c:v>
                </c:pt>
                <c:pt idx="275">
                  <c:v>0.14837594804696952</c:v>
                </c:pt>
                <c:pt idx="276">
                  <c:v>2.9992155273062884E-2</c:v>
                </c:pt>
                <c:pt idx="277">
                  <c:v>0.12886416482864493</c:v>
                </c:pt>
                <c:pt idx="278">
                  <c:v>0.15394416626473656</c:v>
                </c:pt>
                <c:pt idx="279">
                  <c:v>9.7258885522460953E-2</c:v>
                </c:pt>
                <c:pt idx="280">
                  <c:v>0.22154991239436339</c:v>
                </c:pt>
                <c:pt idx="281">
                  <c:v>8.2356323128472492E-2</c:v>
                </c:pt>
                <c:pt idx="282">
                  <c:v>7.2867632632149626E-2</c:v>
                </c:pt>
                <c:pt idx="283">
                  <c:v>8.2069415495857473E-2</c:v>
                </c:pt>
                <c:pt idx="284">
                  <c:v>2.0779911884097425E-2</c:v>
                </c:pt>
                <c:pt idx="285">
                  <c:v>0.1204053928877762</c:v>
                </c:pt>
                <c:pt idx="286">
                  <c:v>1.0118817729463381E-3</c:v>
                </c:pt>
                <c:pt idx="287">
                  <c:v>-9.7617957521984045E-3</c:v>
                </c:pt>
                <c:pt idx="288">
                  <c:v>0.18672051903496617</c:v>
                </c:pt>
                <c:pt idx="289">
                  <c:v>8.9970318706783431E-2</c:v>
                </c:pt>
                <c:pt idx="290">
                  <c:v>9.3324805881882161E-2</c:v>
                </c:pt>
                <c:pt idx="291">
                  <c:v>6.8644052969880756E-2</c:v>
                </c:pt>
                <c:pt idx="292">
                  <c:v>3.2933803847808418E-2</c:v>
                </c:pt>
                <c:pt idx="293">
                  <c:v>-3.9281799456669361E-2</c:v>
                </c:pt>
                <c:pt idx="294">
                  <c:v>9.2188171176828662E-2</c:v>
                </c:pt>
                <c:pt idx="295">
                  <c:v>5.0350205415449628E-3</c:v>
                </c:pt>
                <c:pt idx="296">
                  <c:v>7.4069765984867267E-2</c:v>
                </c:pt>
                <c:pt idx="297">
                  <c:v>0.11218017518306496</c:v>
                </c:pt>
                <c:pt idx="298">
                  <c:v>1.0328383144105287E-2</c:v>
                </c:pt>
                <c:pt idx="299">
                  <c:v>0.11464090266707586</c:v>
                </c:pt>
                <c:pt idx="300">
                  <c:v>0.12802221848862311</c:v>
                </c:pt>
                <c:pt idx="301">
                  <c:v>0.1624701888559264</c:v>
                </c:pt>
                <c:pt idx="302">
                  <c:v>6.3515886101043265E-2</c:v>
                </c:pt>
                <c:pt idx="303">
                  <c:v>5.3289239954093397E-2</c:v>
                </c:pt>
                <c:pt idx="304">
                  <c:v>3.5706080724862456E-2</c:v>
                </c:pt>
                <c:pt idx="305">
                  <c:v>0.1144790051547496</c:v>
                </c:pt>
                <c:pt idx="306">
                  <c:v>5.5022547379470127E-2</c:v>
                </c:pt>
                <c:pt idx="307">
                  <c:v>3.5233668013545542E-2</c:v>
                </c:pt>
                <c:pt idx="308">
                  <c:v>-3.4165695298833121E-3</c:v>
                </c:pt>
                <c:pt idx="309">
                  <c:v>0.10181930616546789</c:v>
                </c:pt>
                <c:pt idx="310">
                  <c:v>0.11754532487298415</c:v>
                </c:pt>
                <c:pt idx="311">
                  <c:v>5.9526170976881579E-2</c:v>
                </c:pt>
                <c:pt idx="312">
                  <c:v>0.16044090137232975</c:v>
                </c:pt>
                <c:pt idx="313">
                  <c:v>-7.3171926251844863E-2</c:v>
                </c:pt>
                <c:pt idx="314">
                  <c:v>0.13744061909230265</c:v>
                </c:pt>
                <c:pt idx="315">
                  <c:v>-2.9867485200298416E-2</c:v>
                </c:pt>
                <c:pt idx="316">
                  <c:v>9.2451777283892922E-2</c:v>
                </c:pt>
                <c:pt idx="317">
                  <c:v>0.1579530692120085</c:v>
                </c:pt>
                <c:pt idx="318">
                  <c:v>0.16367611397544535</c:v>
                </c:pt>
                <c:pt idx="319">
                  <c:v>0.14240750484100684</c:v>
                </c:pt>
                <c:pt idx="320">
                  <c:v>0.10392270209192225</c:v>
                </c:pt>
                <c:pt idx="321">
                  <c:v>0.10019308025435338</c:v>
                </c:pt>
                <c:pt idx="322">
                  <c:v>1.2172952164946071E-3</c:v>
                </c:pt>
                <c:pt idx="323">
                  <c:v>4.3748530765602728E-2</c:v>
                </c:pt>
                <c:pt idx="324">
                  <c:v>0.27084460394037907</c:v>
                </c:pt>
                <c:pt idx="325">
                  <c:v>6.5286108648673805E-2</c:v>
                </c:pt>
                <c:pt idx="326">
                  <c:v>3.7271641389473496E-2</c:v>
                </c:pt>
                <c:pt idx="327">
                  <c:v>5.1249172967811493E-2</c:v>
                </c:pt>
                <c:pt idx="328">
                  <c:v>0.13561504645974642</c:v>
                </c:pt>
                <c:pt idx="329">
                  <c:v>0.16930717239186865</c:v>
                </c:pt>
                <c:pt idx="330">
                  <c:v>0.22966721142272578</c:v>
                </c:pt>
                <c:pt idx="331">
                  <c:v>6.8144882015047648E-3</c:v>
                </c:pt>
                <c:pt idx="332">
                  <c:v>5.0942144787185166E-2</c:v>
                </c:pt>
                <c:pt idx="333">
                  <c:v>0.14279524000888283</c:v>
                </c:pt>
                <c:pt idx="334">
                  <c:v>1.2704096515853421E-2</c:v>
                </c:pt>
                <c:pt idx="335">
                  <c:v>0.24742958554516015</c:v>
                </c:pt>
                <c:pt idx="336">
                  <c:v>0.10498083583912302</c:v>
                </c:pt>
                <c:pt idx="337">
                  <c:v>-9.1857094595364092E-3</c:v>
                </c:pt>
                <c:pt idx="338">
                  <c:v>5.0101134879829749E-2</c:v>
                </c:pt>
                <c:pt idx="339">
                  <c:v>6.1275638943877435E-2</c:v>
                </c:pt>
                <c:pt idx="340">
                  <c:v>-1.5695126859212052E-2</c:v>
                </c:pt>
                <c:pt idx="341">
                  <c:v>0.15391035357956162</c:v>
                </c:pt>
                <c:pt idx="342">
                  <c:v>6.7224790542272053E-2</c:v>
                </c:pt>
                <c:pt idx="343">
                  <c:v>-2.8233693397274218E-2</c:v>
                </c:pt>
                <c:pt idx="344">
                  <c:v>-2.059270822667103E-3</c:v>
                </c:pt>
                <c:pt idx="345">
                  <c:v>6.1441805914604394E-2</c:v>
                </c:pt>
                <c:pt idx="346">
                  <c:v>8.3896688510733605E-2</c:v>
                </c:pt>
                <c:pt idx="347">
                  <c:v>0.20487353298082239</c:v>
                </c:pt>
                <c:pt idx="348">
                  <c:v>0.1564889643150929</c:v>
                </c:pt>
                <c:pt idx="349">
                  <c:v>0.11636671604455523</c:v>
                </c:pt>
                <c:pt idx="350">
                  <c:v>2.2296872867798259E-2</c:v>
                </c:pt>
                <c:pt idx="351">
                  <c:v>-1.5490376097265501E-3</c:v>
                </c:pt>
                <c:pt idx="352">
                  <c:v>6.6074747854998242E-2</c:v>
                </c:pt>
                <c:pt idx="353">
                  <c:v>0.12915616719268952</c:v>
                </c:pt>
                <c:pt idx="354">
                  <c:v>3.6618989190611712E-3</c:v>
                </c:pt>
                <c:pt idx="355">
                  <c:v>6.3259169074056779E-2</c:v>
                </c:pt>
                <c:pt idx="356">
                  <c:v>1.5482412648985928E-2</c:v>
                </c:pt>
                <c:pt idx="357">
                  <c:v>0.1253729275423956</c:v>
                </c:pt>
                <c:pt idx="358">
                  <c:v>7.9767421085930587E-2</c:v>
                </c:pt>
                <c:pt idx="359">
                  <c:v>6.1319038081439542E-2</c:v>
                </c:pt>
                <c:pt idx="360">
                  <c:v>7.9513823648072801E-2</c:v>
                </c:pt>
                <c:pt idx="361">
                  <c:v>8.9824981512969276E-2</c:v>
                </c:pt>
                <c:pt idx="362">
                  <c:v>1.2069400152549169E-2</c:v>
                </c:pt>
                <c:pt idx="363">
                  <c:v>6.5714227270514583E-2</c:v>
                </c:pt>
                <c:pt idx="364">
                  <c:v>0.18993581551450112</c:v>
                </c:pt>
                <c:pt idx="365">
                  <c:v>4.3751292091114793E-2</c:v>
                </c:pt>
                <c:pt idx="366">
                  <c:v>9.1880292622090437E-2</c:v>
                </c:pt>
                <c:pt idx="367">
                  <c:v>9.1178993399076841E-3</c:v>
                </c:pt>
                <c:pt idx="368">
                  <c:v>9.0379440749389667E-2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7-40BC-8915-CCA797113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628489"/>
        <c:axId val="2089432061"/>
      </c:areaChart>
      <c:catAx>
        <c:axId val="8706284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2089432061"/>
        <c:crosses val="autoZero"/>
        <c:auto val="1"/>
        <c:lblAlgn val="ctr"/>
        <c:lblOffset val="100"/>
        <c:noMultiLvlLbl val="1"/>
      </c:catAx>
      <c:valAx>
        <c:axId val="20894320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870628489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lang="en-US" b="1">
                <a:solidFill>
                  <a:schemeClr val="dk1"/>
                </a:solidFill>
                <a:latin typeface="+mn-lt"/>
              </a:rPr>
              <a:t>1-Month Excesses from VaR at 95%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'Optimal Portfolio MAIN'!$CC$1:$CC$4</c:f>
              <c:strCache>
                <c:ptCount val="4"/>
                <c:pt idx="0">
                  <c:v>1-Month returns Historical Sim OP</c:v>
                </c:pt>
                <c:pt idx="1">
                  <c:v>Excesses from VaR at 95%</c:v>
                </c:pt>
                <c:pt idx="3">
                  <c:v>0</c:v>
                </c:pt>
              </c:strCache>
            </c:strRef>
          </c:tx>
          <c:spPr>
            <a:solidFill>
              <a:srgbClr val="4472C4">
                <a:alpha val="30000"/>
              </a:srgbClr>
            </a:solidFill>
            <a:ln cmpd="sng">
              <a:solidFill>
                <a:srgbClr val="4472C4"/>
              </a:solidFill>
            </a:ln>
          </c:spPr>
          <c:cat>
            <c:numRef>
              <c:f>'Optimal Portfolio MAIN'!$BZ$5:$BZ$373</c:f>
              <c:numCache>
                <c:formatCode>General</c:formatCode>
                <c:ptCount val="36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</c:numCache>
            </c:numRef>
          </c:cat>
          <c:val>
            <c:numRef>
              <c:f>'Optimal Portfolio MAIN'!$CC$5:$CC$373</c:f>
              <c:numCache>
                <c:formatCode>0.00%</c:formatCode>
                <c:ptCount val="369"/>
                <c:pt idx="0">
                  <c:v>0.10373477009650954</c:v>
                </c:pt>
                <c:pt idx="1">
                  <c:v>0.20233149544589546</c:v>
                </c:pt>
                <c:pt idx="2">
                  <c:v>0.17626014722198086</c:v>
                </c:pt>
                <c:pt idx="3">
                  <c:v>0.25234518354175456</c:v>
                </c:pt>
                <c:pt idx="4">
                  <c:v>6.2732327944938146E-2</c:v>
                </c:pt>
                <c:pt idx="5">
                  <c:v>5.009195667803331E-2</c:v>
                </c:pt>
                <c:pt idx="6">
                  <c:v>0.16211347221271666</c:v>
                </c:pt>
                <c:pt idx="7">
                  <c:v>0.15131813948058756</c:v>
                </c:pt>
                <c:pt idx="8">
                  <c:v>0.17203344826439576</c:v>
                </c:pt>
                <c:pt idx="9">
                  <c:v>-1.1388543208168955E-2</c:v>
                </c:pt>
                <c:pt idx="10">
                  <c:v>2.9184495609941852E-2</c:v>
                </c:pt>
                <c:pt idx="11">
                  <c:v>-2.7675567390787983E-2</c:v>
                </c:pt>
                <c:pt idx="12">
                  <c:v>0.19438783172125401</c:v>
                </c:pt>
                <c:pt idx="13">
                  <c:v>0.21868353949514929</c:v>
                </c:pt>
                <c:pt idx="14">
                  <c:v>9.494140851217836E-2</c:v>
                </c:pt>
                <c:pt idx="15">
                  <c:v>4.6005835648728712E-2</c:v>
                </c:pt>
                <c:pt idx="16">
                  <c:v>0.12588221547462936</c:v>
                </c:pt>
                <c:pt idx="17">
                  <c:v>0.16222275267891018</c:v>
                </c:pt>
                <c:pt idx="18">
                  <c:v>0.19020583520499734</c:v>
                </c:pt>
                <c:pt idx="19">
                  <c:v>0.12136854537110642</c:v>
                </c:pt>
                <c:pt idx="20">
                  <c:v>9.2363685542175195E-2</c:v>
                </c:pt>
                <c:pt idx="21">
                  <c:v>6.9209176552144369E-2</c:v>
                </c:pt>
                <c:pt idx="22">
                  <c:v>3.4071109372623018E-2</c:v>
                </c:pt>
                <c:pt idx="23">
                  <c:v>0.18633412390405138</c:v>
                </c:pt>
                <c:pt idx="24">
                  <c:v>0.22625135431552434</c:v>
                </c:pt>
                <c:pt idx="25">
                  <c:v>0.11483678924157416</c:v>
                </c:pt>
                <c:pt idx="26">
                  <c:v>0.15990184586543335</c:v>
                </c:pt>
                <c:pt idx="27">
                  <c:v>8.8878820396776623E-2</c:v>
                </c:pt>
                <c:pt idx="28">
                  <c:v>0.12700812176721946</c:v>
                </c:pt>
                <c:pt idx="29">
                  <c:v>0.17167122046657807</c:v>
                </c:pt>
                <c:pt idx="30">
                  <c:v>0.11180149758053656</c:v>
                </c:pt>
                <c:pt idx="31">
                  <c:v>4.609001230653071E-2</c:v>
                </c:pt>
                <c:pt idx="32">
                  <c:v>8.860272784860411E-2</c:v>
                </c:pt>
                <c:pt idx="33">
                  <c:v>0.17342846957351404</c:v>
                </c:pt>
                <c:pt idx="34">
                  <c:v>-4.0929351592020671E-2</c:v>
                </c:pt>
                <c:pt idx="35">
                  <c:v>0.13779006692768331</c:v>
                </c:pt>
                <c:pt idx="36">
                  <c:v>4.4657776988988561E-2</c:v>
                </c:pt>
                <c:pt idx="37">
                  <c:v>0.10914016334540877</c:v>
                </c:pt>
                <c:pt idx="38">
                  <c:v>5.6933405199072661E-2</c:v>
                </c:pt>
                <c:pt idx="39">
                  <c:v>0.29727394109667676</c:v>
                </c:pt>
                <c:pt idx="40">
                  <c:v>0.1826036651895977</c:v>
                </c:pt>
                <c:pt idx="41">
                  <c:v>5.1623319930122681E-2</c:v>
                </c:pt>
                <c:pt idx="42">
                  <c:v>-5.5443449937182851E-2</c:v>
                </c:pt>
                <c:pt idx="43">
                  <c:v>-5.4628575277922989E-2</c:v>
                </c:pt>
                <c:pt idx="44">
                  <c:v>7.6492557218799453E-2</c:v>
                </c:pt>
                <c:pt idx="45">
                  <c:v>0.12707299973539191</c:v>
                </c:pt>
                <c:pt idx="46">
                  <c:v>5.5652470658156164E-2</c:v>
                </c:pt>
                <c:pt idx="47">
                  <c:v>0.12529763963900326</c:v>
                </c:pt>
                <c:pt idx="48">
                  <c:v>0.17226978713249269</c:v>
                </c:pt>
                <c:pt idx="49">
                  <c:v>9.7381420260352333E-2</c:v>
                </c:pt>
                <c:pt idx="50">
                  <c:v>3.1275776531427851E-2</c:v>
                </c:pt>
                <c:pt idx="51">
                  <c:v>0.16046885281648238</c:v>
                </c:pt>
                <c:pt idx="52">
                  <c:v>9.1995682917231966E-2</c:v>
                </c:pt>
                <c:pt idx="53">
                  <c:v>0.18093071052136403</c:v>
                </c:pt>
                <c:pt idx="54">
                  <c:v>0.10351074289243625</c:v>
                </c:pt>
                <c:pt idx="55">
                  <c:v>5.445074819949125E-2</c:v>
                </c:pt>
                <c:pt idx="56">
                  <c:v>0.10373610890289395</c:v>
                </c:pt>
                <c:pt idx="57">
                  <c:v>0.12960081871468282</c:v>
                </c:pt>
                <c:pt idx="58">
                  <c:v>0.15887997519991418</c:v>
                </c:pt>
                <c:pt idx="59">
                  <c:v>0.24137053027542726</c:v>
                </c:pt>
                <c:pt idx="60">
                  <c:v>9.0010817920411018E-2</c:v>
                </c:pt>
                <c:pt idx="61">
                  <c:v>8.6688139713328338E-2</c:v>
                </c:pt>
                <c:pt idx="62">
                  <c:v>0.14154751439033084</c:v>
                </c:pt>
                <c:pt idx="63">
                  <c:v>2.8233693397274218E-2</c:v>
                </c:pt>
                <c:pt idx="64">
                  <c:v>0.19423157921746295</c:v>
                </c:pt>
                <c:pt idx="65">
                  <c:v>4.2611063639074874E-2</c:v>
                </c:pt>
                <c:pt idx="66">
                  <c:v>3.767514675776662E-2</c:v>
                </c:pt>
                <c:pt idx="67">
                  <c:v>0.20301262772320303</c:v>
                </c:pt>
                <c:pt idx="68">
                  <c:v>0.20211124970185901</c:v>
                </c:pt>
                <c:pt idx="69">
                  <c:v>0.1985742509888746</c:v>
                </c:pt>
                <c:pt idx="70">
                  <c:v>0.17357082072539542</c:v>
                </c:pt>
                <c:pt idx="71">
                  <c:v>5.029636109207028E-2</c:v>
                </c:pt>
                <c:pt idx="72">
                  <c:v>0.15142724943572003</c:v>
                </c:pt>
                <c:pt idx="73">
                  <c:v>0.10510115527078456</c:v>
                </c:pt>
                <c:pt idx="74">
                  <c:v>0.10721330230163527</c:v>
                </c:pt>
                <c:pt idx="75">
                  <c:v>1.7071483707174415E-2</c:v>
                </c:pt>
                <c:pt idx="76">
                  <c:v>7.1970019984076372E-2</c:v>
                </c:pt>
                <c:pt idx="77">
                  <c:v>0.11518847740480335</c:v>
                </c:pt>
                <c:pt idx="78">
                  <c:v>0.14442134177304644</c:v>
                </c:pt>
                <c:pt idx="79">
                  <c:v>9.3548911216717601E-2</c:v>
                </c:pt>
                <c:pt idx="80">
                  <c:v>0.13232988176219357</c:v>
                </c:pt>
                <c:pt idx="81">
                  <c:v>0.14043890813027571</c:v>
                </c:pt>
                <c:pt idx="82">
                  <c:v>0.13823193511483031</c:v>
                </c:pt>
                <c:pt idx="83">
                  <c:v>0.20292284726314136</c:v>
                </c:pt>
                <c:pt idx="84">
                  <c:v>0.26061947407916819</c:v>
                </c:pt>
                <c:pt idx="85">
                  <c:v>8.8847710447224226E-2</c:v>
                </c:pt>
                <c:pt idx="86">
                  <c:v>0.21944327802064711</c:v>
                </c:pt>
                <c:pt idx="87">
                  <c:v>0.18055338013984773</c:v>
                </c:pt>
                <c:pt idx="88">
                  <c:v>9.4940171317142441E-2</c:v>
                </c:pt>
                <c:pt idx="89">
                  <c:v>0.14490204455895633</c:v>
                </c:pt>
                <c:pt idx="90">
                  <c:v>0.14199440611406439</c:v>
                </c:pt>
                <c:pt idx="91">
                  <c:v>0.18388442280304584</c:v>
                </c:pt>
                <c:pt idx="92">
                  <c:v>2.7294652003801462E-2</c:v>
                </c:pt>
                <c:pt idx="93">
                  <c:v>2.9358234097545899E-2</c:v>
                </c:pt>
                <c:pt idx="94">
                  <c:v>9.9781922727069719E-2</c:v>
                </c:pt>
                <c:pt idx="95">
                  <c:v>0.12444307321186876</c:v>
                </c:pt>
                <c:pt idx="96">
                  <c:v>0.22952663769758247</c:v>
                </c:pt>
                <c:pt idx="97">
                  <c:v>-2.6559308103453708E-2</c:v>
                </c:pt>
                <c:pt idx="98">
                  <c:v>0.10624226782775405</c:v>
                </c:pt>
                <c:pt idx="99">
                  <c:v>4.62058179452648E-2</c:v>
                </c:pt>
                <c:pt idx="100">
                  <c:v>0.18204971840978992</c:v>
                </c:pt>
                <c:pt idx="101">
                  <c:v>0.10339417608737568</c:v>
                </c:pt>
                <c:pt idx="102">
                  <c:v>9.0887374207970384E-2</c:v>
                </c:pt>
                <c:pt idx="103">
                  <c:v>0.12609724400184635</c:v>
                </c:pt>
                <c:pt idx="104">
                  <c:v>3.3929203314523301E-2</c:v>
                </c:pt>
                <c:pt idx="105">
                  <c:v>7.8999982684631598E-2</c:v>
                </c:pt>
                <c:pt idx="106">
                  <c:v>0.17095812122327075</c:v>
                </c:pt>
                <c:pt idx="107">
                  <c:v>0.22751991791924492</c:v>
                </c:pt>
                <c:pt idx="108">
                  <c:v>2.4206031291877553E-2</c:v>
                </c:pt>
                <c:pt idx="109">
                  <c:v>0.11494337273387603</c:v>
                </c:pt>
                <c:pt idx="110">
                  <c:v>0.13652951863163179</c:v>
                </c:pt>
                <c:pt idx="111">
                  <c:v>0.15819586551251497</c:v>
                </c:pt>
                <c:pt idx="112">
                  <c:v>0.14904640664917188</c:v>
                </c:pt>
                <c:pt idx="113">
                  <c:v>0.18460725015761315</c:v>
                </c:pt>
                <c:pt idx="114">
                  <c:v>0.21109922555400301</c:v>
                </c:pt>
                <c:pt idx="115">
                  <c:v>0.1392579306323096</c:v>
                </c:pt>
                <c:pt idx="116">
                  <c:v>0.18743210093725121</c:v>
                </c:pt>
                <c:pt idx="117">
                  <c:v>0.13016819575115787</c:v>
                </c:pt>
                <c:pt idx="118">
                  <c:v>0.10642692794393135</c:v>
                </c:pt>
                <c:pt idx="119">
                  <c:v>0.16305953235092807</c:v>
                </c:pt>
                <c:pt idx="120">
                  <c:v>5.4126497842922484E-2</c:v>
                </c:pt>
                <c:pt idx="121">
                  <c:v>0.13637051782124476</c:v>
                </c:pt>
                <c:pt idx="122">
                  <c:v>0.18526148746625326</c:v>
                </c:pt>
                <c:pt idx="123">
                  <c:v>8.1162390661094347E-2</c:v>
                </c:pt>
                <c:pt idx="124">
                  <c:v>8.2713343190128921E-2</c:v>
                </c:pt>
                <c:pt idx="125">
                  <c:v>8.020541139267448E-2</c:v>
                </c:pt>
                <c:pt idx="126">
                  <c:v>5.269430347905113E-2</c:v>
                </c:pt>
                <c:pt idx="127">
                  <c:v>0.13812566064305021</c:v>
                </c:pt>
                <c:pt idx="128">
                  <c:v>8.2919380481040722E-2</c:v>
                </c:pt>
                <c:pt idx="129">
                  <c:v>0.21203685521040982</c:v>
                </c:pt>
                <c:pt idx="130">
                  <c:v>7.8156407995491811E-2</c:v>
                </c:pt>
                <c:pt idx="131">
                  <c:v>7.2973218879226143E-2</c:v>
                </c:pt>
                <c:pt idx="132">
                  <c:v>0.14315209919421468</c:v>
                </c:pt>
                <c:pt idx="133">
                  <c:v>0.24907716294911353</c:v>
                </c:pt>
                <c:pt idx="134">
                  <c:v>0.16163109513123855</c:v>
                </c:pt>
                <c:pt idx="135">
                  <c:v>0.21387680218015154</c:v>
                </c:pt>
                <c:pt idx="136">
                  <c:v>1.4217681399603582E-2</c:v>
                </c:pt>
                <c:pt idx="137">
                  <c:v>0.12910065536429424</c:v>
                </c:pt>
                <c:pt idx="138">
                  <c:v>0.15435453664125759</c:v>
                </c:pt>
                <c:pt idx="139">
                  <c:v>0.1354551138855031</c:v>
                </c:pt>
                <c:pt idx="140">
                  <c:v>0.10571039037433763</c:v>
                </c:pt>
                <c:pt idx="141">
                  <c:v>0.22338152590440413</c:v>
                </c:pt>
                <c:pt idx="142">
                  <c:v>0.14210598712696901</c:v>
                </c:pt>
                <c:pt idx="143">
                  <c:v>0.24823013021292939</c:v>
                </c:pt>
                <c:pt idx="144">
                  <c:v>0.11704855677855816</c:v>
                </c:pt>
                <c:pt idx="145">
                  <c:v>8.7593154057179365E-2</c:v>
                </c:pt>
                <c:pt idx="146">
                  <c:v>0.20623506388297499</c:v>
                </c:pt>
                <c:pt idx="147">
                  <c:v>3.6658757342874534E-2</c:v>
                </c:pt>
                <c:pt idx="148">
                  <c:v>4.8986702990015667E-2</c:v>
                </c:pt>
                <c:pt idx="149">
                  <c:v>0.12880028447003722</c:v>
                </c:pt>
                <c:pt idx="150">
                  <c:v>5.5481113379261836E-2</c:v>
                </c:pt>
                <c:pt idx="151">
                  <c:v>1.8973786530474837E-2</c:v>
                </c:pt>
                <c:pt idx="152">
                  <c:v>0.1663404090912376</c:v>
                </c:pt>
                <c:pt idx="153">
                  <c:v>3.1810360961776737E-2</c:v>
                </c:pt>
                <c:pt idx="154">
                  <c:v>-1.2032326682804934E-2</c:v>
                </c:pt>
                <c:pt idx="155">
                  <c:v>8.4511267155649578E-2</c:v>
                </c:pt>
                <c:pt idx="156">
                  <c:v>9.3645412305006323E-2</c:v>
                </c:pt>
                <c:pt idx="157">
                  <c:v>0.13069875911113302</c:v>
                </c:pt>
                <c:pt idx="158">
                  <c:v>0.11670058268571586</c:v>
                </c:pt>
                <c:pt idx="159">
                  <c:v>0.10792795580690898</c:v>
                </c:pt>
                <c:pt idx="160">
                  <c:v>9.9365708374237929E-2</c:v>
                </c:pt>
                <c:pt idx="161">
                  <c:v>8.7319647929841246E-2</c:v>
                </c:pt>
                <c:pt idx="162">
                  <c:v>0.1027145247914065</c:v>
                </c:pt>
                <c:pt idx="163">
                  <c:v>2.880570823841995E-2</c:v>
                </c:pt>
                <c:pt idx="164">
                  <c:v>0.22350655414018361</c:v>
                </c:pt>
                <c:pt idx="165">
                  <c:v>0.12648759334035081</c:v>
                </c:pt>
                <c:pt idx="166">
                  <c:v>3.4333092962114772E-2</c:v>
                </c:pt>
                <c:pt idx="167">
                  <c:v>0.14133994680461076</c:v>
                </c:pt>
                <c:pt idx="168">
                  <c:v>0.24000095907808278</c:v>
                </c:pt>
                <c:pt idx="169">
                  <c:v>7.7422595491528523E-2</c:v>
                </c:pt>
                <c:pt idx="170">
                  <c:v>3.523939574082556E-2</c:v>
                </c:pt>
                <c:pt idx="171">
                  <c:v>9.5614646849523505E-2</c:v>
                </c:pt>
                <c:pt idx="172">
                  <c:v>4.6676511118751159E-2</c:v>
                </c:pt>
                <c:pt idx="173">
                  <c:v>0.10814490410844313</c:v>
                </c:pt>
                <c:pt idx="174">
                  <c:v>0.26628137761443693</c:v>
                </c:pt>
                <c:pt idx="175">
                  <c:v>9.5402500892977221E-2</c:v>
                </c:pt>
                <c:pt idx="176">
                  <c:v>-5.0875999665010163E-3</c:v>
                </c:pt>
                <c:pt idx="177">
                  <c:v>7.3365488193313178E-2</c:v>
                </c:pt>
                <c:pt idx="178">
                  <c:v>0.12549634578735797</c:v>
                </c:pt>
                <c:pt idx="179">
                  <c:v>5.91434679939708E-2</c:v>
                </c:pt>
                <c:pt idx="180">
                  <c:v>5.8222258324624909E-2</c:v>
                </c:pt>
                <c:pt idx="181">
                  <c:v>-1.6664647995920059E-2</c:v>
                </c:pt>
                <c:pt idx="182">
                  <c:v>2.5106170822181223E-2</c:v>
                </c:pt>
                <c:pt idx="183">
                  <c:v>0.13454092389876637</c:v>
                </c:pt>
                <c:pt idx="184">
                  <c:v>5.4309886920336593E-2</c:v>
                </c:pt>
                <c:pt idx="185">
                  <c:v>2.132740974634284E-2</c:v>
                </c:pt>
                <c:pt idx="186">
                  <c:v>0.1176422522426656</c:v>
                </c:pt>
                <c:pt idx="187">
                  <c:v>-6.078729657832474E-3</c:v>
                </c:pt>
                <c:pt idx="188">
                  <c:v>9.4659117130246995E-2</c:v>
                </c:pt>
                <c:pt idx="189">
                  <c:v>9.527517067942276E-2</c:v>
                </c:pt>
                <c:pt idx="190">
                  <c:v>0.19299744784846448</c:v>
                </c:pt>
                <c:pt idx="191">
                  <c:v>5.2904776547466788E-2</c:v>
                </c:pt>
                <c:pt idx="192">
                  <c:v>0.15253844129462774</c:v>
                </c:pt>
                <c:pt idx="193">
                  <c:v>0.19435743997334604</c:v>
                </c:pt>
                <c:pt idx="194">
                  <c:v>7.4654443126877662E-2</c:v>
                </c:pt>
                <c:pt idx="195">
                  <c:v>0.10637078043985945</c:v>
                </c:pt>
                <c:pt idx="196">
                  <c:v>0.22906557690784463</c:v>
                </c:pt>
                <c:pt idx="197">
                  <c:v>0.13626055124726166</c:v>
                </c:pt>
                <c:pt idx="198">
                  <c:v>0.10264351762548193</c:v>
                </c:pt>
                <c:pt idx="199">
                  <c:v>-2.0580942440267577E-2</c:v>
                </c:pt>
                <c:pt idx="200">
                  <c:v>0.13641936216579728</c:v>
                </c:pt>
                <c:pt idx="201">
                  <c:v>5.2449931334825055E-2</c:v>
                </c:pt>
                <c:pt idx="202">
                  <c:v>7.1898714844349704E-2</c:v>
                </c:pt>
                <c:pt idx="203">
                  <c:v>5.3139687209782516E-2</c:v>
                </c:pt>
                <c:pt idx="204">
                  <c:v>0.1079894577262554</c:v>
                </c:pt>
                <c:pt idx="205">
                  <c:v>8.436428312736366E-2</c:v>
                </c:pt>
                <c:pt idx="206">
                  <c:v>-2.3987717736092276E-2</c:v>
                </c:pt>
                <c:pt idx="207">
                  <c:v>5.5414328371209721E-2</c:v>
                </c:pt>
                <c:pt idx="208">
                  <c:v>0.1006026341253438</c:v>
                </c:pt>
                <c:pt idx="209">
                  <c:v>6.6048549890647831E-2</c:v>
                </c:pt>
                <c:pt idx="210">
                  <c:v>0.16700631639710023</c:v>
                </c:pt>
                <c:pt idx="211">
                  <c:v>6.6486017519472945E-2</c:v>
                </c:pt>
                <c:pt idx="212">
                  <c:v>0.10108960814626568</c:v>
                </c:pt>
                <c:pt idx="213">
                  <c:v>9.876716423930057E-2</c:v>
                </c:pt>
                <c:pt idx="214">
                  <c:v>0.17403113431887693</c:v>
                </c:pt>
                <c:pt idx="215">
                  <c:v>0.16515089684454642</c:v>
                </c:pt>
                <c:pt idx="216">
                  <c:v>0.11202818155413533</c:v>
                </c:pt>
                <c:pt idx="217">
                  <c:v>0.10003166560406755</c:v>
                </c:pt>
                <c:pt idx="218">
                  <c:v>0.15180554698826515</c:v>
                </c:pt>
                <c:pt idx="219">
                  <c:v>0.13349339719543235</c:v>
                </c:pt>
                <c:pt idx="220">
                  <c:v>0.27283826172313719</c:v>
                </c:pt>
                <c:pt idx="221">
                  <c:v>3.5627410136168311E-2</c:v>
                </c:pt>
                <c:pt idx="222">
                  <c:v>0.20731224368540149</c:v>
                </c:pt>
                <c:pt idx="223">
                  <c:v>0.12241453094754934</c:v>
                </c:pt>
                <c:pt idx="224">
                  <c:v>9.603192497267557E-2</c:v>
                </c:pt>
                <c:pt idx="225">
                  <c:v>0.13505582531918128</c:v>
                </c:pt>
                <c:pt idx="226">
                  <c:v>-2.3787661036980004E-2</c:v>
                </c:pt>
                <c:pt idx="227">
                  <c:v>0.14286754776687763</c:v>
                </c:pt>
                <c:pt idx="228">
                  <c:v>0.13264819934396763</c:v>
                </c:pt>
                <c:pt idx="229">
                  <c:v>0.11894985933076183</c:v>
                </c:pt>
                <c:pt idx="230">
                  <c:v>0.24320511233642328</c:v>
                </c:pt>
                <c:pt idx="231">
                  <c:v>6.1421972353420395E-3</c:v>
                </c:pt>
                <c:pt idx="232">
                  <c:v>0.23389323946467022</c:v>
                </c:pt>
                <c:pt idx="233">
                  <c:v>0.18472631281806867</c:v>
                </c:pt>
                <c:pt idx="234">
                  <c:v>6.7082310130204298E-2</c:v>
                </c:pt>
                <c:pt idx="235">
                  <c:v>0.16731660036421653</c:v>
                </c:pt>
                <c:pt idx="236">
                  <c:v>0.16475827082919539</c:v>
                </c:pt>
                <c:pt idx="237">
                  <c:v>7.7724488804746916E-2</c:v>
                </c:pt>
                <c:pt idx="238">
                  <c:v>8.7091640658944314E-2</c:v>
                </c:pt>
                <c:pt idx="239">
                  <c:v>3.9987977377094398E-2</c:v>
                </c:pt>
                <c:pt idx="240">
                  <c:v>0.10241090358082769</c:v>
                </c:pt>
                <c:pt idx="241">
                  <c:v>0.11191106663161605</c:v>
                </c:pt>
                <c:pt idx="242">
                  <c:v>0.20290104576722312</c:v>
                </c:pt>
                <c:pt idx="243">
                  <c:v>9.3462298237509484E-2</c:v>
                </c:pt>
                <c:pt idx="244">
                  <c:v>6.2590883712641848E-2</c:v>
                </c:pt>
                <c:pt idx="245">
                  <c:v>0.10078459658323015</c:v>
                </c:pt>
                <c:pt idx="246">
                  <c:v>3.2760448078868173E-2</c:v>
                </c:pt>
                <c:pt idx="247">
                  <c:v>0.2131236695191269</c:v>
                </c:pt>
                <c:pt idx="248">
                  <c:v>1.3949454337516987E-2</c:v>
                </c:pt>
                <c:pt idx="249">
                  <c:v>0.1775823052168754</c:v>
                </c:pt>
                <c:pt idx="250">
                  <c:v>5.8726385790605212E-3</c:v>
                </c:pt>
                <c:pt idx="251">
                  <c:v>4.8357484445068911E-2</c:v>
                </c:pt>
                <c:pt idx="252">
                  <c:v>0.13894475156879776</c:v>
                </c:pt>
                <c:pt idx="253">
                  <c:v>0.18649306008873096</c:v>
                </c:pt>
                <c:pt idx="254">
                  <c:v>0.15062405845584767</c:v>
                </c:pt>
                <c:pt idx="255">
                  <c:v>0.15363111168322191</c:v>
                </c:pt>
                <c:pt idx="256">
                  <c:v>2.9246362201509696E-2</c:v>
                </c:pt>
                <c:pt idx="257">
                  <c:v>-1.9034104100091501E-2</c:v>
                </c:pt>
                <c:pt idx="258">
                  <c:v>9.9872505446024842E-2</c:v>
                </c:pt>
                <c:pt idx="259">
                  <c:v>7.526226860072241E-2</c:v>
                </c:pt>
                <c:pt idx="260">
                  <c:v>1.3974666589582949E-2</c:v>
                </c:pt>
                <c:pt idx="261">
                  <c:v>9.2969469268664812E-2</c:v>
                </c:pt>
                <c:pt idx="262">
                  <c:v>7.666908315294399E-2</c:v>
                </c:pt>
                <c:pt idx="263">
                  <c:v>0.13623916866234398</c:v>
                </c:pt>
                <c:pt idx="264">
                  <c:v>0.16717950048274668</c:v>
                </c:pt>
                <c:pt idx="265">
                  <c:v>0.16086661940065555</c:v>
                </c:pt>
                <c:pt idx="266">
                  <c:v>0.14532049726837404</c:v>
                </c:pt>
                <c:pt idx="267">
                  <c:v>8.0942527331807429E-2</c:v>
                </c:pt>
                <c:pt idx="268">
                  <c:v>0.16123784525031631</c:v>
                </c:pt>
                <c:pt idx="269">
                  <c:v>0.10875215498904883</c:v>
                </c:pt>
                <c:pt idx="270">
                  <c:v>0.1885495717935726</c:v>
                </c:pt>
                <c:pt idx="271">
                  <c:v>0.14254448819552112</c:v>
                </c:pt>
                <c:pt idx="272">
                  <c:v>0.1557620993853539</c:v>
                </c:pt>
                <c:pt idx="273">
                  <c:v>7.6181448551930125E-2</c:v>
                </c:pt>
                <c:pt idx="274">
                  <c:v>0.13185016904912017</c:v>
                </c:pt>
                <c:pt idx="275">
                  <c:v>0.17660964144424374</c:v>
                </c:pt>
                <c:pt idx="276">
                  <c:v>5.8225848670337102E-2</c:v>
                </c:pt>
                <c:pt idx="277">
                  <c:v>0.15709785822591915</c:v>
                </c:pt>
                <c:pt idx="278">
                  <c:v>0.18217785966201078</c:v>
                </c:pt>
                <c:pt idx="279">
                  <c:v>0.12549257891973517</c:v>
                </c:pt>
                <c:pt idx="280">
                  <c:v>0.24978360579163761</c:v>
                </c:pt>
                <c:pt idx="281">
                  <c:v>0.11059001652574671</c:v>
                </c:pt>
                <c:pt idx="282">
                  <c:v>0.10110132602942384</c:v>
                </c:pt>
                <c:pt idx="283">
                  <c:v>0.11030310889313169</c:v>
                </c:pt>
                <c:pt idx="284">
                  <c:v>4.9013605281371643E-2</c:v>
                </c:pt>
                <c:pt idx="285">
                  <c:v>0.1486390862850504</c:v>
                </c:pt>
                <c:pt idx="286">
                  <c:v>2.9245575170220556E-2</c:v>
                </c:pt>
                <c:pt idx="287">
                  <c:v>1.8471897645075813E-2</c:v>
                </c:pt>
                <c:pt idx="288">
                  <c:v>0.21495421243224039</c:v>
                </c:pt>
                <c:pt idx="289">
                  <c:v>0.11820401210405765</c:v>
                </c:pt>
                <c:pt idx="290">
                  <c:v>0.12155849927915638</c:v>
                </c:pt>
                <c:pt idx="291">
                  <c:v>9.6877746367154974E-2</c:v>
                </c:pt>
                <c:pt idx="292">
                  <c:v>6.1167497245082636E-2</c:v>
                </c:pt>
                <c:pt idx="293">
                  <c:v>-1.1048106059395144E-2</c:v>
                </c:pt>
                <c:pt idx="294">
                  <c:v>0.12042186457410288</c:v>
                </c:pt>
                <c:pt idx="295">
                  <c:v>3.326871393881918E-2</c:v>
                </c:pt>
                <c:pt idx="296">
                  <c:v>0.10230345938214148</c:v>
                </c:pt>
                <c:pt idx="297">
                  <c:v>0.14041386858033916</c:v>
                </c:pt>
                <c:pt idx="298">
                  <c:v>3.8562076541379504E-2</c:v>
                </c:pt>
                <c:pt idx="299">
                  <c:v>0.14287459606435007</c:v>
                </c:pt>
                <c:pt idx="300">
                  <c:v>0.15625591188589733</c:v>
                </c:pt>
                <c:pt idx="301">
                  <c:v>0.19070388225320062</c:v>
                </c:pt>
                <c:pt idx="302">
                  <c:v>9.1749579498317482E-2</c:v>
                </c:pt>
                <c:pt idx="303">
                  <c:v>8.1522933351367621E-2</c:v>
                </c:pt>
                <c:pt idx="304">
                  <c:v>6.3939774122136667E-2</c:v>
                </c:pt>
                <c:pt idx="305">
                  <c:v>0.14271269855202381</c:v>
                </c:pt>
                <c:pt idx="306">
                  <c:v>8.3256240776744345E-2</c:v>
                </c:pt>
                <c:pt idx="307">
                  <c:v>6.3467361410819767E-2</c:v>
                </c:pt>
                <c:pt idx="308">
                  <c:v>2.4817123867390906E-2</c:v>
                </c:pt>
                <c:pt idx="309">
                  <c:v>0.13005299956274211</c:v>
                </c:pt>
                <c:pt idx="310">
                  <c:v>0.14577901827025835</c:v>
                </c:pt>
                <c:pt idx="311">
                  <c:v>8.7759864374155797E-2</c:v>
                </c:pt>
                <c:pt idx="312">
                  <c:v>0.18867459476960396</c:v>
                </c:pt>
                <c:pt idx="313">
                  <c:v>-4.4938232854570645E-2</c:v>
                </c:pt>
                <c:pt idx="314">
                  <c:v>0.16567431248957687</c:v>
                </c:pt>
                <c:pt idx="315">
                  <c:v>-1.6337918030241982E-3</c:v>
                </c:pt>
                <c:pt idx="316">
                  <c:v>0.12068547068116714</c:v>
                </c:pt>
                <c:pt idx="317">
                  <c:v>0.18618676260928271</c:v>
                </c:pt>
                <c:pt idx="318">
                  <c:v>0.19190980737271957</c:v>
                </c:pt>
                <c:pt idx="319">
                  <c:v>0.17064119823828106</c:v>
                </c:pt>
                <c:pt idx="320">
                  <c:v>0.13215639548919647</c:v>
                </c:pt>
                <c:pt idx="321">
                  <c:v>0.12842677365162758</c:v>
                </c:pt>
                <c:pt idx="322">
                  <c:v>2.9450988613768825E-2</c:v>
                </c:pt>
                <c:pt idx="323">
                  <c:v>7.1982224162876945E-2</c:v>
                </c:pt>
                <c:pt idx="324">
                  <c:v>0.29907829733765329</c:v>
                </c:pt>
                <c:pt idx="325">
                  <c:v>9.3519802045948022E-2</c:v>
                </c:pt>
                <c:pt idx="326">
                  <c:v>6.5505334786747721E-2</c:v>
                </c:pt>
                <c:pt idx="327">
                  <c:v>7.9482866365085711E-2</c:v>
                </c:pt>
                <c:pt idx="328">
                  <c:v>0.16384873985702064</c:v>
                </c:pt>
                <c:pt idx="329">
                  <c:v>0.19754086578914287</c:v>
                </c:pt>
                <c:pt idx="330">
                  <c:v>0.25790090482</c:v>
                </c:pt>
                <c:pt idx="331">
                  <c:v>3.5048181598778982E-2</c:v>
                </c:pt>
                <c:pt idx="332">
                  <c:v>7.9175838184459391E-2</c:v>
                </c:pt>
                <c:pt idx="333">
                  <c:v>0.17102893340615705</c:v>
                </c:pt>
                <c:pt idx="334">
                  <c:v>4.0937789913127638E-2</c:v>
                </c:pt>
                <c:pt idx="335">
                  <c:v>0.27566327894243436</c:v>
                </c:pt>
                <c:pt idx="336">
                  <c:v>0.13321452923639723</c:v>
                </c:pt>
                <c:pt idx="337">
                  <c:v>1.9047983937737809E-2</c:v>
                </c:pt>
                <c:pt idx="338">
                  <c:v>7.8334828277103974E-2</c:v>
                </c:pt>
                <c:pt idx="339">
                  <c:v>8.9509332341151659E-2</c:v>
                </c:pt>
                <c:pt idx="340">
                  <c:v>1.2538566538062165E-2</c:v>
                </c:pt>
                <c:pt idx="341">
                  <c:v>0.18214404697683584</c:v>
                </c:pt>
                <c:pt idx="342">
                  <c:v>9.5458483939546271E-2</c:v>
                </c:pt>
                <c:pt idx="343">
                  <c:v>0</c:v>
                </c:pt>
                <c:pt idx="344">
                  <c:v>2.6174422574607115E-2</c:v>
                </c:pt>
                <c:pt idx="345">
                  <c:v>8.9675499311878612E-2</c:v>
                </c:pt>
                <c:pt idx="346">
                  <c:v>0.11213038190800782</c:v>
                </c:pt>
                <c:pt idx="347">
                  <c:v>0.23310722637809661</c:v>
                </c:pt>
                <c:pt idx="348">
                  <c:v>0.18472265771236712</c:v>
                </c:pt>
                <c:pt idx="349">
                  <c:v>0.14460040944182945</c:v>
                </c:pt>
                <c:pt idx="350">
                  <c:v>5.0530566265072477E-2</c:v>
                </c:pt>
                <c:pt idx="351">
                  <c:v>2.6684655787547668E-2</c:v>
                </c:pt>
                <c:pt idx="352">
                  <c:v>9.430844125227246E-2</c:v>
                </c:pt>
                <c:pt idx="353">
                  <c:v>0.15738986058996374</c:v>
                </c:pt>
                <c:pt idx="354">
                  <c:v>3.1895592316335389E-2</c:v>
                </c:pt>
                <c:pt idx="355">
                  <c:v>9.1492862471330996E-2</c:v>
                </c:pt>
                <c:pt idx="356">
                  <c:v>4.3716106046260146E-2</c:v>
                </c:pt>
                <c:pt idx="357">
                  <c:v>0.15360662093966981</c:v>
                </c:pt>
                <c:pt idx="358">
                  <c:v>0.1080011144832048</c:v>
                </c:pt>
                <c:pt idx="359">
                  <c:v>8.955273147871376E-2</c:v>
                </c:pt>
                <c:pt idx="360">
                  <c:v>0.10774751704534702</c:v>
                </c:pt>
                <c:pt idx="361">
                  <c:v>0.11805867491024349</c:v>
                </c:pt>
                <c:pt idx="362">
                  <c:v>4.0303093549823386E-2</c:v>
                </c:pt>
                <c:pt idx="363">
                  <c:v>9.3947920667788801E-2</c:v>
                </c:pt>
                <c:pt idx="364">
                  <c:v>0.21816950891177533</c:v>
                </c:pt>
                <c:pt idx="365">
                  <c:v>7.1984985488389011E-2</c:v>
                </c:pt>
                <c:pt idx="366">
                  <c:v>0.12011398601936465</c:v>
                </c:pt>
                <c:pt idx="367">
                  <c:v>3.7351592737181902E-2</c:v>
                </c:pt>
                <c:pt idx="368">
                  <c:v>0.11861313414666388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2-4AB3-9DA9-2CA9CF80E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598926"/>
        <c:axId val="1885077878"/>
      </c:areaChart>
      <c:catAx>
        <c:axId val="3185989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885077878"/>
        <c:crosses val="autoZero"/>
        <c:auto val="1"/>
        <c:lblAlgn val="ctr"/>
        <c:lblOffset val="100"/>
        <c:noMultiLvlLbl val="1"/>
      </c:catAx>
      <c:valAx>
        <c:axId val="18850778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318598926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'MoteCarlo_Sim OP'!$M$3:$M$34</c:f>
              <c:strCache>
                <c:ptCount val="32"/>
                <c:pt idx="0">
                  <c:v>946818.5391</c:v>
                </c:pt>
                <c:pt idx="1">
                  <c:v>950543.5131</c:v>
                </c:pt>
                <c:pt idx="2">
                  <c:v>954268.4871</c:v>
                </c:pt>
                <c:pt idx="3">
                  <c:v>957993.4611</c:v>
                </c:pt>
                <c:pt idx="4">
                  <c:v>961718.435</c:v>
                </c:pt>
                <c:pt idx="5">
                  <c:v>965443.409</c:v>
                </c:pt>
                <c:pt idx="6">
                  <c:v>969168.383</c:v>
                </c:pt>
                <c:pt idx="7">
                  <c:v>972893.357</c:v>
                </c:pt>
                <c:pt idx="8">
                  <c:v>976618.3309</c:v>
                </c:pt>
                <c:pt idx="9">
                  <c:v>980343.3049</c:v>
                </c:pt>
                <c:pt idx="10">
                  <c:v>984068.2789</c:v>
                </c:pt>
                <c:pt idx="11">
                  <c:v>987793.2529</c:v>
                </c:pt>
                <c:pt idx="12">
                  <c:v>991518.2269</c:v>
                </c:pt>
                <c:pt idx="13">
                  <c:v>995243.2008</c:v>
                </c:pt>
                <c:pt idx="14">
                  <c:v>998968.1748</c:v>
                </c:pt>
                <c:pt idx="15">
                  <c:v>1002693.149</c:v>
                </c:pt>
                <c:pt idx="16">
                  <c:v>1006418.123</c:v>
                </c:pt>
                <c:pt idx="17">
                  <c:v>1010143.097</c:v>
                </c:pt>
                <c:pt idx="18">
                  <c:v>1013868.071</c:v>
                </c:pt>
                <c:pt idx="19">
                  <c:v>1017593.045</c:v>
                </c:pt>
                <c:pt idx="20">
                  <c:v>1021318.019</c:v>
                </c:pt>
                <c:pt idx="21">
                  <c:v>1025042.993</c:v>
                </c:pt>
                <c:pt idx="22">
                  <c:v>1028767.967</c:v>
                </c:pt>
                <c:pt idx="23">
                  <c:v>1032492.941</c:v>
                </c:pt>
                <c:pt idx="24">
                  <c:v>1036217.915</c:v>
                </c:pt>
                <c:pt idx="25">
                  <c:v>1039942.889</c:v>
                </c:pt>
                <c:pt idx="26">
                  <c:v>1043667.863</c:v>
                </c:pt>
                <c:pt idx="27">
                  <c:v>1047392.837</c:v>
                </c:pt>
                <c:pt idx="28">
                  <c:v>1051117.81</c:v>
                </c:pt>
                <c:pt idx="29">
                  <c:v>1054842.784</c:v>
                </c:pt>
                <c:pt idx="30">
                  <c:v>1058567.758</c:v>
                </c:pt>
                <c:pt idx="31">
                  <c:v>More</c:v>
                </c:pt>
              </c:strCache>
            </c:strRef>
          </c:cat>
          <c:val>
            <c:numRef>
              <c:f>'MoteCarlo_Sim OP'!$N$3:$N$34</c:f>
              <c:numCache>
                <c:formatCode>General</c:formatCode>
                <c:ptCount val="32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6</c:v>
                </c:pt>
                <c:pt idx="5">
                  <c:v>10</c:v>
                </c:pt>
                <c:pt idx="6">
                  <c:v>17</c:v>
                </c:pt>
                <c:pt idx="7">
                  <c:v>26</c:v>
                </c:pt>
                <c:pt idx="8">
                  <c:v>29</c:v>
                </c:pt>
                <c:pt idx="9">
                  <c:v>49</c:v>
                </c:pt>
                <c:pt idx="10">
                  <c:v>41</c:v>
                </c:pt>
                <c:pt idx="11">
                  <c:v>68</c:v>
                </c:pt>
                <c:pt idx="12">
                  <c:v>65</c:v>
                </c:pt>
                <c:pt idx="13">
                  <c:v>75</c:v>
                </c:pt>
                <c:pt idx="14">
                  <c:v>109</c:v>
                </c:pt>
                <c:pt idx="15">
                  <c:v>73</c:v>
                </c:pt>
                <c:pt idx="16">
                  <c:v>70</c:v>
                </c:pt>
                <c:pt idx="17">
                  <c:v>73</c:v>
                </c:pt>
                <c:pt idx="18">
                  <c:v>68</c:v>
                </c:pt>
                <c:pt idx="19">
                  <c:v>56</c:v>
                </c:pt>
                <c:pt idx="20">
                  <c:v>40</c:v>
                </c:pt>
                <c:pt idx="21">
                  <c:v>36</c:v>
                </c:pt>
                <c:pt idx="22">
                  <c:v>29</c:v>
                </c:pt>
                <c:pt idx="23">
                  <c:v>21</c:v>
                </c:pt>
                <c:pt idx="24">
                  <c:v>11</c:v>
                </c:pt>
                <c:pt idx="25">
                  <c:v>10</c:v>
                </c:pt>
                <c:pt idx="26">
                  <c:v>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A2-4C36-A7C7-F688DF346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19599"/>
        <c:axId val="18717519"/>
      </c:barChart>
      <c:catAx>
        <c:axId val="18719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717519"/>
        <c:crosses val="autoZero"/>
        <c:auto val="1"/>
        <c:lblAlgn val="ctr"/>
        <c:lblOffset val="100"/>
        <c:noMultiLvlLbl val="0"/>
      </c:catAx>
      <c:valAx>
        <c:axId val="187175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719599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lang="en-US" b="1">
                <a:solidFill>
                  <a:schemeClr val="dk1"/>
                </a:solidFill>
                <a:latin typeface="+mn-lt"/>
              </a:rPr>
              <a:t>1-Day Excesses from VaR at 90% 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'Current Portfolio MAIN'!$M$1:$M$2</c:f>
              <c:strCache>
                <c:ptCount val="2"/>
                <c:pt idx="0">
                  <c:v>Stock 1 Day Returns Weighted Optimal</c:v>
                </c:pt>
                <c:pt idx="1">
                  <c:v>Excesses from VaR at 90%</c:v>
                </c:pt>
              </c:strCache>
            </c:strRef>
          </c:tx>
          <c:spPr>
            <a:solidFill>
              <a:srgbClr val="4472C4">
                <a:alpha val="30000"/>
              </a:srgbClr>
            </a:solidFill>
            <a:ln cmpd="sng">
              <a:solidFill>
                <a:srgbClr val="4472C4"/>
              </a:solidFill>
            </a:ln>
          </c:spPr>
          <c:cat>
            <c:numRef>
              <c:f>'Current Portfolio MAIN'!$A$3:$A$278</c:f>
              <c:numCache>
                <c:formatCode>m/d/yyyy</c:formatCode>
                <c:ptCount val="276"/>
                <c:pt idx="0">
                  <c:v>45203</c:v>
                </c:pt>
                <c:pt idx="1">
                  <c:v>45204</c:v>
                </c:pt>
                <c:pt idx="2">
                  <c:v>45205</c:v>
                </c:pt>
                <c:pt idx="3">
                  <c:v>45210</c:v>
                </c:pt>
                <c:pt idx="4">
                  <c:v>45211</c:v>
                </c:pt>
                <c:pt idx="5">
                  <c:v>45212</c:v>
                </c:pt>
                <c:pt idx="6">
                  <c:v>45217</c:v>
                </c:pt>
                <c:pt idx="7">
                  <c:v>45218</c:v>
                </c:pt>
                <c:pt idx="8">
                  <c:v>45219</c:v>
                </c:pt>
                <c:pt idx="9">
                  <c:v>45224</c:v>
                </c:pt>
                <c:pt idx="10">
                  <c:v>45225</c:v>
                </c:pt>
                <c:pt idx="11">
                  <c:v>45226</c:v>
                </c:pt>
                <c:pt idx="12">
                  <c:v>45231</c:v>
                </c:pt>
                <c:pt idx="13">
                  <c:v>45232</c:v>
                </c:pt>
                <c:pt idx="14">
                  <c:v>45233</c:v>
                </c:pt>
                <c:pt idx="15">
                  <c:v>45239</c:v>
                </c:pt>
                <c:pt idx="16">
                  <c:v>45240</c:v>
                </c:pt>
                <c:pt idx="17">
                  <c:v>45245</c:v>
                </c:pt>
                <c:pt idx="18">
                  <c:v>45246</c:v>
                </c:pt>
                <c:pt idx="19">
                  <c:v>45247</c:v>
                </c:pt>
                <c:pt idx="20">
                  <c:v>45252</c:v>
                </c:pt>
                <c:pt idx="21">
                  <c:v>45259</c:v>
                </c:pt>
                <c:pt idx="22">
                  <c:v>45260</c:v>
                </c:pt>
                <c:pt idx="23">
                  <c:v>45261</c:v>
                </c:pt>
                <c:pt idx="24">
                  <c:v>45266</c:v>
                </c:pt>
                <c:pt idx="25">
                  <c:v>45267</c:v>
                </c:pt>
                <c:pt idx="26">
                  <c:v>45268</c:v>
                </c:pt>
                <c:pt idx="27">
                  <c:v>45273</c:v>
                </c:pt>
                <c:pt idx="28">
                  <c:v>45274</c:v>
                </c:pt>
                <c:pt idx="29">
                  <c:v>45275</c:v>
                </c:pt>
                <c:pt idx="30">
                  <c:v>45280</c:v>
                </c:pt>
                <c:pt idx="31">
                  <c:v>45281</c:v>
                </c:pt>
                <c:pt idx="32">
                  <c:v>45282</c:v>
                </c:pt>
                <c:pt idx="33">
                  <c:v>45287</c:v>
                </c:pt>
                <c:pt idx="34">
                  <c:v>45288</c:v>
                </c:pt>
                <c:pt idx="35">
                  <c:v>45289</c:v>
                </c:pt>
                <c:pt idx="36">
                  <c:v>45302</c:v>
                </c:pt>
                <c:pt idx="37">
                  <c:v>45303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45315</c:v>
                </c:pt>
                <c:pt idx="42">
                  <c:v>45316</c:v>
                </c:pt>
                <c:pt idx="43">
                  <c:v>45317</c:v>
                </c:pt>
                <c:pt idx="44">
                  <c:v>45322</c:v>
                </c:pt>
                <c:pt idx="45">
                  <c:v>45323</c:v>
                </c:pt>
                <c:pt idx="46">
                  <c:v>45324</c:v>
                </c:pt>
                <c:pt idx="47">
                  <c:v>45329</c:v>
                </c:pt>
                <c:pt idx="48">
                  <c:v>45330</c:v>
                </c:pt>
                <c:pt idx="49">
                  <c:v>45331</c:v>
                </c:pt>
                <c:pt idx="50">
                  <c:v>45336</c:v>
                </c:pt>
                <c:pt idx="51">
                  <c:v>45337</c:v>
                </c:pt>
                <c:pt idx="52">
                  <c:v>45338</c:v>
                </c:pt>
                <c:pt idx="53">
                  <c:v>45343</c:v>
                </c:pt>
                <c:pt idx="54">
                  <c:v>45344</c:v>
                </c:pt>
                <c:pt idx="55">
                  <c:v>45345</c:v>
                </c:pt>
                <c:pt idx="56">
                  <c:v>45350</c:v>
                </c:pt>
                <c:pt idx="57">
                  <c:v>45351</c:v>
                </c:pt>
                <c:pt idx="58">
                  <c:v>45352</c:v>
                </c:pt>
                <c:pt idx="59">
                  <c:v>45357</c:v>
                </c:pt>
                <c:pt idx="60">
                  <c:v>45358</c:v>
                </c:pt>
                <c:pt idx="61">
                  <c:v>45359</c:v>
                </c:pt>
                <c:pt idx="62">
                  <c:v>45364</c:v>
                </c:pt>
                <c:pt idx="63">
                  <c:v>45365</c:v>
                </c:pt>
                <c:pt idx="64">
                  <c:v>45366</c:v>
                </c:pt>
                <c:pt idx="65">
                  <c:v>45371</c:v>
                </c:pt>
                <c:pt idx="66">
                  <c:v>45372</c:v>
                </c:pt>
                <c:pt idx="67">
                  <c:v>45373</c:v>
                </c:pt>
                <c:pt idx="68">
                  <c:v>45378</c:v>
                </c:pt>
                <c:pt idx="69">
                  <c:v>45379</c:v>
                </c:pt>
                <c:pt idx="70">
                  <c:v>45385</c:v>
                </c:pt>
                <c:pt idx="71">
                  <c:v>45386</c:v>
                </c:pt>
                <c:pt idx="72">
                  <c:v>45387</c:v>
                </c:pt>
                <c:pt idx="73">
                  <c:v>45392</c:v>
                </c:pt>
                <c:pt idx="74">
                  <c:v>45393</c:v>
                </c:pt>
                <c:pt idx="75">
                  <c:v>45394</c:v>
                </c:pt>
                <c:pt idx="76">
                  <c:v>45399</c:v>
                </c:pt>
                <c:pt idx="77">
                  <c:v>45400</c:v>
                </c:pt>
                <c:pt idx="78">
                  <c:v>45401</c:v>
                </c:pt>
                <c:pt idx="79">
                  <c:v>45406</c:v>
                </c:pt>
                <c:pt idx="80">
                  <c:v>45407</c:v>
                </c:pt>
                <c:pt idx="81">
                  <c:v>45408</c:v>
                </c:pt>
                <c:pt idx="82">
                  <c:v>45420</c:v>
                </c:pt>
                <c:pt idx="83">
                  <c:v>45421</c:v>
                </c:pt>
                <c:pt idx="84">
                  <c:v>45427</c:v>
                </c:pt>
                <c:pt idx="85">
                  <c:v>45428</c:v>
                </c:pt>
                <c:pt idx="86">
                  <c:v>45429</c:v>
                </c:pt>
                <c:pt idx="87">
                  <c:v>45434</c:v>
                </c:pt>
                <c:pt idx="88">
                  <c:v>45435</c:v>
                </c:pt>
                <c:pt idx="89">
                  <c:v>45436</c:v>
                </c:pt>
                <c:pt idx="90">
                  <c:v>45441</c:v>
                </c:pt>
                <c:pt idx="91">
                  <c:v>45442</c:v>
                </c:pt>
                <c:pt idx="92">
                  <c:v>45443</c:v>
                </c:pt>
                <c:pt idx="93">
                  <c:v>45448</c:v>
                </c:pt>
                <c:pt idx="94">
                  <c:v>45449</c:v>
                </c:pt>
                <c:pt idx="95">
                  <c:v>45450</c:v>
                </c:pt>
                <c:pt idx="96">
                  <c:v>45455</c:v>
                </c:pt>
                <c:pt idx="97">
                  <c:v>45464</c:v>
                </c:pt>
                <c:pt idx="98">
                  <c:v>45469</c:v>
                </c:pt>
                <c:pt idx="99">
                  <c:v>45470</c:v>
                </c:pt>
                <c:pt idx="100">
                  <c:v>45471</c:v>
                </c:pt>
                <c:pt idx="101">
                  <c:v>45476</c:v>
                </c:pt>
                <c:pt idx="102">
                  <c:v>45483</c:v>
                </c:pt>
                <c:pt idx="103">
                  <c:v>45484</c:v>
                </c:pt>
                <c:pt idx="104">
                  <c:v>45485</c:v>
                </c:pt>
                <c:pt idx="105">
                  <c:v>45490</c:v>
                </c:pt>
                <c:pt idx="106">
                  <c:v>45491</c:v>
                </c:pt>
                <c:pt idx="107">
                  <c:v>45492</c:v>
                </c:pt>
                <c:pt idx="108">
                  <c:v>45497</c:v>
                </c:pt>
                <c:pt idx="109">
                  <c:v>45498</c:v>
                </c:pt>
                <c:pt idx="110">
                  <c:v>45499</c:v>
                </c:pt>
                <c:pt idx="111">
                  <c:v>45504</c:v>
                </c:pt>
                <c:pt idx="112">
                  <c:v>45505</c:v>
                </c:pt>
                <c:pt idx="113">
                  <c:v>45506</c:v>
                </c:pt>
                <c:pt idx="114">
                  <c:v>45511</c:v>
                </c:pt>
                <c:pt idx="115">
                  <c:v>45512</c:v>
                </c:pt>
                <c:pt idx="116">
                  <c:v>45513</c:v>
                </c:pt>
                <c:pt idx="117">
                  <c:v>45518</c:v>
                </c:pt>
                <c:pt idx="118">
                  <c:v>45519</c:v>
                </c:pt>
                <c:pt idx="119">
                  <c:v>45520</c:v>
                </c:pt>
                <c:pt idx="120">
                  <c:v>45525</c:v>
                </c:pt>
                <c:pt idx="121">
                  <c:v>45526</c:v>
                </c:pt>
                <c:pt idx="122">
                  <c:v>45527</c:v>
                </c:pt>
                <c:pt idx="123">
                  <c:v>45532</c:v>
                </c:pt>
                <c:pt idx="124">
                  <c:v>45533</c:v>
                </c:pt>
                <c:pt idx="125">
                  <c:v>45534</c:v>
                </c:pt>
                <c:pt idx="126">
                  <c:v>45539</c:v>
                </c:pt>
                <c:pt idx="127">
                  <c:v>45540</c:v>
                </c:pt>
                <c:pt idx="128">
                  <c:v>45541</c:v>
                </c:pt>
                <c:pt idx="129">
                  <c:v>45546</c:v>
                </c:pt>
                <c:pt idx="130">
                  <c:v>45547</c:v>
                </c:pt>
                <c:pt idx="131">
                  <c:v>45548</c:v>
                </c:pt>
                <c:pt idx="132">
                  <c:v>45553</c:v>
                </c:pt>
                <c:pt idx="133">
                  <c:v>45554</c:v>
                </c:pt>
                <c:pt idx="134">
                  <c:v>45555</c:v>
                </c:pt>
                <c:pt idx="135">
                  <c:v>45560</c:v>
                </c:pt>
                <c:pt idx="136">
                  <c:v>45561</c:v>
                </c:pt>
                <c:pt idx="137">
                  <c:v>45562</c:v>
                </c:pt>
                <c:pt idx="138">
                  <c:v>45567</c:v>
                </c:pt>
                <c:pt idx="139">
                  <c:v>45568</c:v>
                </c:pt>
                <c:pt idx="140">
                  <c:v>45569</c:v>
                </c:pt>
                <c:pt idx="141">
                  <c:v>45574</c:v>
                </c:pt>
                <c:pt idx="142">
                  <c:v>45575</c:v>
                </c:pt>
                <c:pt idx="143">
                  <c:v>45576</c:v>
                </c:pt>
                <c:pt idx="144">
                  <c:v>45581</c:v>
                </c:pt>
                <c:pt idx="145">
                  <c:v>45582</c:v>
                </c:pt>
                <c:pt idx="146">
                  <c:v>45583</c:v>
                </c:pt>
                <c:pt idx="147">
                  <c:v>45588</c:v>
                </c:pt>
                <c:pt idx="148">
                  <c:v>45589</c:v>
                </c:pt>
                <c:pt idx="149">
                  <c:v>45590</c:v>
                </c:pt>
                <c:pt idx="150">
                  <c:v>45595</c:v>
                </c:pt>
                <c:pt idx="151">
                  <c:v>45596</c:v>
                </c:pt>
                <c:pt idx="152">
                  <c:v>45597</c:v>
                </c:pt>
                <c:pt idx="153">
                  <c:v>45603</c:v>
                </c:pt>
                <c:pt idx="154">
                  <c:v>45604</c:v>
                </c:pt>
                <c:pt idx="155">
                  <c:v>45609</c:v>
                </c:pt>
                <c:pt idx="156">
                  <c:v>45610</c:v>
                </c:pt>
                <c:pt idx="157">
                  <c:v>45611</c:v>
                </c:pt>
                <c:pt idx="158">
                  <c:v>45616</c:v>
                </c:pt>
                <c:pt idx="159">
                  <c:v>45617</c:v>
                </c:pt>
                <c:pt idx="160">
                  <c:v>45618</c:v>
                </c:pt>
                <c:pt idx="161">
                  <c:v>45623</c:v>
                </c:pt>
                <c:pt idx="162">
                  <c:v>45630</c:v>
                </c:pt>
                <c:pt idx="163">
                  <c:v>45631</c:v>
                </c:pt>
                <c:pt idx="164">
                  <c:v>45632</c:v>
                </c:pt>
                <c:pt idx="165">
                  <c:v>45637</c:v>
                </c:pt>
                <c:pt idx="166">
                  <c:v>45638</c:v>
                </c:pt>
                <c:pt idx="167">
                  <c:v>45639</c:v>
                </c:pt>
                <c:pt idx="168">
                  <c:v>45644</c:v>
                </c:pt>
                <c:pt idx="169">
                  <c:v>45645</c:v>
                </c:pt>
                <c:pt idx="170">
                  <c:v>45646</c:v>
                </c:pt>
                <c:pt idx="171">
                  <c:v>45653</c:v>
                </c:pt>
                <c:pt idx="172">
                  <c:v>45672</c:v>
                </c:pt>
                <c:pt idx="173">
                  <c:v>45673</c:v>
                </c:pt>
                <c:pt idx="174">
                  <c:v>45674</c:v>
                </c:pt>
                <c:pt idx="175">
                  <c:v>45679</c:v>
                </c:pt>
                <c:pt idx="176">
                  <c:v>45680</c:v>
                </c:pt>
                <c:pt idx="177">
                  <c:v>45681</c:v>
                </c:pt>
                <c:pt idx="178">
                  <c:v>45686</c:v>
                </c:pt>
                <c:pt idx="179">
                  <c:v>45687</c:v>
                </c:pt>
                <c:pt idx="180">
                  <c:v>45688</c:v>
                </c:pt>
                <c:pt idx="181">
                  <c:v>45693</c:v>
                </c:pt>
                <c:pt idx="182">
                  <c:v>45694</c:v>
                </c:pt>
                <c:pt idx="183">
                  <c:v>45695</c:v>
                </c:pt>
                <c:pt idx="184">
                  <c:v>45700</c:v>
                </c:pt>
                <c:pt idx="185">
                  <c:v>45701</c:v>
                </c:pt>
                <c:pt idx="186">
                  <c:v>45702</c:v>
                </c:pt>
                <c:pt idx="187">
                  <c:v>45707</c:v>
                </c:pt>
                <c:pt idx="188">
                  <c:v>45708</c:v>
                </c:pt>
                <c:pt idx="189">
                  <c:v>45709</c:v>
                </c:pt>
                <c:pt idx="190">
                  <c:v>45714</c:v>
                </c:pt>
                <c:pt idx="191">
                  <c:v>45715</c:v>
                </c:pt>
                <c:pt idx="192">
                  <c:v>45716</c:v>
                </c:pt>
                <c:pt idx="193">
                  <c:v>45721</c:v>
                </c:pt>
                <c:pt idx="194">
                  <c:v>45722</c:v>
                </c:pt>
                <c:pt idx="195">
                  <c:v>45723</c:v>
                </c:pt>
                <c:pt idx="196">
                  <c:v>45728</c:v>
                </c:pt>
                <c:pt idx="197">
                  <c:v>45729</c:v>
                </c:pt>
                <c:pt idx="198">
                  <c:v>45730</c:v>
                </c:pt>
                <c:pt idx="199">
                  <c:v>45735</c:v>
                </c:pt>
                <c:pt idx="200">
                  <c:v>45736</c:v>
                </c:pt>
                <c:pt idx="201">
                  <c:v>45737</c:v>
                </c:pt>
                <c:pt idx="202">
                  <c:v>45742</c:v>
                </c:pt>
                <c:pt idx="203">
                  <c:v>45743</c:v>
                </c:pt>
                <c:pt idx="204">
                  <c:v>45744</c:v>
                </c:pt>
                <c:pt idx="205">
                  <c:v>45749</c:v>
                </c:pt>
                <c:pt idx="206">
                  <c:v>45750</c:v>
                </c:pt>
                <c:pt idx="207">
                  <c:v>45751</c:v>
                </c:pt>
                <c:pt idx="208">
                  <c:v>45756</c:v>
                </c:pt>
                <c:pt idx="209">
                  <c:v>45757</c:v>
                </c:pt>
                <c:pt idx="210">
                  <c:v>45758</c:v>
                </c:pt>
                <c:pt idx="211">
                  <c:v>45763</c:v>
                </c:pt>
                <c:pt idx="212">
                  <c:v>45764</c:v>
                </c:pt>
                <c:pt idx="213">
                  <c:v>45770</c:v>
                </c:pt>
                <c:pt idx="214">
                  <c:v>45771</c:v>
                </c:pt>
                <c:pt idx="215">
                  <c:v>45772</c:v>
                </c:pt>
                <c:pt idx="216">
                  <c:v>45777</c:v>
                </c:pt>
                <c:pt idx="217">
                  <c:v>45778</c:v>
                </c:pt>
                <c:pt idx="218">
                  <c:v>45784</c:v>
                </c:pt>
                <c:pt idx="219">
                  <c:v>45785</c:v>
                </c:pt>
                <c:pt idx="220">
                  <c:v>45791</c:v>
                </c:pt>
                <c:pt idx="221">
                  <c:v>45792</c:v>
                </c:pt>
                <c:pt idx="222">
                  <c:v>45793</c:v>
                </c:pt>
                <c:pt idx="223">
                  <c:v>45798</c:v>
                </c:pt>
                <c:pt idx="224">
                  <c:v>45799</c:v>
                </c:pt>
                <c:pt idx="225">
                  <c:v>45800</c:v>
                </c:pt>
                <c:pt idx="226">
                  <c:v>45805</c:v>
                </c:pt>
                <c:pt idx="227">
                  <c:v>45806</c:v>
                </c:pt>
                <c:pt idx="228">
                  <c:v>45807</c:v>
                </c:pt>
                <c:pt idx="229">
                  <c:v>45812</c:v>
                </c:pt>
                <c:pt idx="230">
                  <c:v>45813</c:v>
                </c:pt>
                <c:pt idx="231">
                  <c:v>45814</c:v>
                </c:pt>
                <c:pt idx="232">
                  <c:v>45819</c:v>
                </c:pt>
                <c:pt idx="233">
                  <c:v>45820</c:v>
                </c:pt>
                <c:pt idx="234">
                  <c:v>45826</c:v>
                </c:pt>
                <c:pt idx="235">
                  <c:v>45833</c:v>
                </c:pt>
                <c:pt idx="236">
                  <c:v>45834</c:v>
                </c:pt>
                <c:pt idx="237">
                  <c:v>45835</c:v>
                </c:pt>
                <c:pt idx="238">
                  <c:v>45840</c:v>
                </c:pt>
                <c:pt idx="239">
                  <c:v>45841</c:v>
                </c:pt>
                <c:pt idx="240">
                  <c:v>45847</c:v>
                </c:pt>
                <c:pt idx="241">
                  <c:v>45848</c:v>
                </c:pt>
                <c:pt idx="242">
                  <c:v>45849</c:v>
                </c:pt>
                <c:pt idx="243">
                  <c:v>45854</c:v>
                </c:pt>
                <c:pt idx="244">
                  <c:v>45855</c:v>
                </c:pt>
                <c:pt idx="245">
                  <c:v>45856</c:v>
                </c:pt>
                <c:pt idx="246">
                  <c:v>45861</c:v>
                </c:pt>
                <c:pt idx="247">
                  <c:v>45862</c:v>
                </c:pt>
                <c:pt idx="248">
                  <c:v>45863</c:v>
                </c:pt>
                <c:pt idx="249">
                  <c:v>45868</c:v>
                </c:pt>
                <c:pt idx="250">
                  <c:v>45869</c:v>
                </c:pt>
                <c:pt idx="251">
                  <c:v>45870</c:v>
                </c:pt>
                <c:pt idx="252">
                  <c:v>45875</c:v>
                </c:pt>
                <c:pt idx="253">
                  <c:v>45876</c:v>
                </c:pt>
                <c:pt idx="254">
                  <c:v>45877</c:v>
                </c:pt>
                <c:pt idx="255">
                  <c:v>45882</c:v>
                </c:pt>
                <c:pt idx="256">
                  <c:v>45883</c:v>
                </c:pt>
                <c:pt idx="257">
                  <c:v>45884</c:v>
                </c:pt>
                <c:pt idx="258">
                  <c:v>45889</c:v>
                </c:pt>
                <c:pt idx="259">
                  <c:v>45890</c:v>
                </c:pt>
                <c:pt idx="260">
                  <c:v>45891</c:v>
                </c:pt>
                <c:pt idx="261">
                  <c:v>45896</c:v>
                </c:pt>
                <c:pt idx="262">
                  <c:v>45897</c:v>
                </c:pt>
                <c:pt idx="263">
                  <c:v>45898</c:v>
                </c:pt>
                <c:pt idx="264">
                  <c:v>45903</c:v>
                </c:pt>
                <c:pt idx="265">
                  <c:v>45904</c:v>
                </c:pt>
                <c:pt idx="266">
                  <c:v>45905</c:v>
                </c:pt>
                <c:pt idx="267">
                  <c:v>45910</c:v>
                </c:pt>
                <c:pt idx="268">
                  <c:v>45911</c:v>
                </c:pt>
                <c:pt idx="269">
                  <c:v>45912</c:v>
                </c:pt>
                <c:pt idx="270">
                  <c:v>45917</c:v>
                </c:pt>
                <c:pt idx="271">
                  <c:v>45918</c:v>
                </c:pt>
                <c:pt idx="272">
                  <c:v>45919</c:v>
                </c:pt>
                <c:pt idx="273">
                  <c:v>45924</c:v>
                </c:pt>
                <c:pt idx="274">
                  <c:v>45925</c:v>
                </c:pt>
                <c:pt idx="275">
                  <c:v>45926</c:v>
                </c:pt>
              </c:numCache>
            </c:numRef>
          </c:cat>
          <c:val>
            <c:numRef>
              <c:f>'Current Portfolio MAIN'!$M$3:$M$278</c:f>
              <c:numCache>
                <c:formatCode>0.00%</c:formatCode>
                <c:ptCount val="276"/>
                <c:pt idx="0">
                  <c:v>0.25802480869989375</c:v>
                </c:pt>
                <c:pt idx="1">
                  <c:v>0.18634177362097903</c:v>
                </c:pt>
                <c:pt idx="2">
                  <c:v>0.3105515938913288</c:v>
                </c:pt>
                <c:pt idx="3">
                  <c:v>4.4501461365129114E-2</c:v>
                </c:pt>
                <c:pt idx="4">
                  <c:v>0.12859499781051065</c:v>
                </c:pt>
                <c:pt idx="5">
                  <c:v>-0.25295663530314505</c:v>
                </c:pt>
                <c:pt idx="6">
                  <c:v>7.8113819242129456E-2</c:v>
                </c:pt>
                <c:pt idx="7">
                  <c:v>0.14157855862293522</c:v>
                </c:pt>
                <c:pt idx="8">
                  <c:v>5.6382654884432393E-2</c:v>
                </c:pt>
                <c:pt idx="9">
                  <c:v>-0.10871946983320258</c:v>
                </c:pt>
                <c:pt idx="10">
                  <c:v>-2.1088306836241411E-2</c:v>
                </c:pt>
                <c:pt idx="11">
                  <c:v>0.29164879335199934</c:v>
                </c:pt>
                <c:pt idx="12">
                  <c:v>0.14414362353858712</c:v>
                </c:pt>
                <c:pt idx="13">
                  <c:v>0.49597327927266699</c:v>
                </c:pt>
                <c:pt idx="14">
                  <c:v>0.25985594286203373</c:v>
                </c:pt>
                <c:pt idx="15">
                  <c:v>0.13875207136991918</c:v>
                </c:pt>
                <c:pt idx="16">
                  <c:v>0.28701148546346977</c:v>
                </c:pt>
                <c:pt idx="17">
                  <c:v>0.15408277022186367</c:v>
                </c:pt>
                <c:pt idx="18">
                  <c:v>-8.520338722448273E-2</c:v>
                </c:pt>
                <c:pt idx="19">
                  <c:v>0.1737676219833133</c:v>
                </c:pt>
                <c:pt idx="20">
                  <c:v>0.17747869111324477</c:v>
                </c:pt>
                <c:pt idx="21">
                  <c:v>0.26394055980836473</c:v>
                </c:pt>
                <c:pt idx="22">
                  <c:v>0.26614725459017086</c:v>
                </c:pt>
                <c:pt idx="23">
                  <c:v>0.19101794368475822</c:v>
                </c:pt>
                <c:pt idx="24">
                  <c:v>0.25709153226289239</c:v>
                </c:pt>
                <c:pt idx="25">
                  <c:v>0.40846899229174571</c:v>
                </c:pt>
                <c:pt idx="26">
                  <c:v>0.26610379808947227</c:v>
                </c:pt>
                <c:pt idx="27">
                  <c:v>0.20377939803484146</c:v>
                </c:pt>
                <c:pt idx="28">
                  <c:v>0.27867402359301929</c:v>
                </c:pt>
                <c:pt idx="29">
                  <c:v>0.22877105842378143</c:v>
                </c:pt>
                <c:pt idx="30">
                  <c:v>-9.1983423481933668E-2</c:v>
                </c:pt>
                <c:pt idx="31">
                  <c:v>0.30612916017364467</c:v>
                </c:pt>
                <c:pt idx="32">
                  <c:v>0.32814583734152292</c:v>
                </c:pt>
                <c:pt idx="33">
                  <c:v>0.14123954523546933</c:v>
                </c:pt>
                <c:pt idx="34">
                  <c:v>0.17294678071117375</c:v>
                </c:pt>
                <c:pt idx="35">
                  <c:v>-7.280447214041974E-4</c:v>
                </c:pt>
                <c:pt idx="36">
                  <c:v>5.9835997672559316E-2</c:v>
                </c:pt>
                <c:pt idx="37">
                  <c:v>8.3258151986929985E-2</c:v>
                </c:pt>
                <c:pt idx="38">
                  <c:v>9.5074999449798914E-2</c:v>
                </c:pt>
                <c:pt idx="39">
                  <c:v>0.38645247375645619</c:v>
                </c:pt>
                <c:pt idx="40">
                  <c:v>0.36125286047299765</c:v>
                </c:pt>
                <c:pt idx="41">
                  <c:v>0.19113599885805055</c:v>
                </c:pt>
                <c:pt idx="42">
                  <c:v>0.27039651855360058</c:v>
                </c:pt>
                <c:pt idx="43">
                  <c:v>0.11832298708130562</c:v>
                </c:pt>
                <c:pt idx="44">
                  <c:v>7.1870844882296447E-2</c:v>
                </c:pt>
                <c:pt idx="45">
                  <c:v>0.29745574739065428</c:v>
                </c:pt>
                <c:pt idx="46">
                  <c:v>0.34892741412959605</c:v>
                </c:pt>
                <c:pt idx="47">
                  <c:v>0.18009478964951908</c:v>
                </c:pt>
                <c:pt idx="48">
                  <c:v>0.33161612758736447</c:v>
                </c:pt>
                <c:pt idx="49">
                  <c:v>0.22242818828503408</c:v>
                </c:pt>
                <c:pt idx="50">
                  <c:v>0.25941981054401164</c:v>
                </c:pt>
                <c:pt idx="51">
                  <c:v>0.2176098628644052</c:v>
                </c:pt>
                <c:pt idx="52">
                  <c:v>0.16568235126812159</c:v>
                </c:pt>
                <c:pt idx="53">
                  <c:v>0.17069768923907014</c:v>
                </c:pt>
                <c:pt idx="54">
                  <c:v>0.2582004278241905</c:v>
                </c:pt>
                <c:pt idx="55">
                  <c:v>0.20696028206643002</c:v>
                </c:pt>
                <c:pt idx="56">
                  <c:v>0.15112928989566421</c:v>
                </c:pt>
                <c:pt idx="57">
                  <c:v>0.24141269866580806</c:v>
                </c:pt>
                <c:pt idx="58">
                  <c:v>7.5040803980322646E-2</c:v>
                </c:pt>
                <c:pt idx="59">
                  <c:v>0.1369341165179967</c:v>
                </c:pt>
                <c:pt idx="60">
                  <c:v>0.1630331029119102</c:v>
                </c:pt>
                <c:pt idx="61">
                  <c:v>0.16187400025692344</c:v>
                </c:pt>
                <c:pt idx="62">
                  <c:v>0.19328819819535303</c:v>
                </c:pt>
                <c:pt idx="63">
                  <c:v>0.26456146656450064</c:v>
                </c:pt>
                <c:pt idx="64">
                  <c:v>0.15372905140428161</c:v>
                </c:pt>
                <c:pt idx="65">
                  <c:v>0.3415691954500979</c:v>
                </c:pt>
                <c:pt idx="66">
                  <c:v>0.24715688357514654</c:v>
                </c:pt>
                <c:pt idx="67">
                  <c:v>0.17297054076909413</c:v>
                </c:pt>
                <c:pt idx="68">
                  <c:v>0.28372728736099595</c:v>
                </c:pt>
                <c:pt idx="69">
                  <c:v>0.23448973981588395</c:v>
                </c:pt>
                <c:pt idx="70">
                  <c:v>9.7076765828063127E-2</c:v>
                </c:pt>
                <c:pt idx="71">
                  <c:v>4.7220020803336649E-2</c:v>
                </c:pt>
                <c:pt idx="72">
                  <c:v>0.22719063839172471</c:v>
                </c:pt>
                <c:pt idx="73">
                  <c:v>7.4359388525018888E-2</c:v>
                </c:pt>
                <c:pt idx="74">
                  <c:v>0.31339007163945942</c:v>
                </c:pt>
                <c:pt idx="75">
                  <c:v>3.9420549455436937E-2</c:v>
                </c:pt>
                <c:pt idx="76">
                  <c:v>0.16628613357951827</c:v>
                </c:pt>
                <c:pt idx="77">
                  <c:v>0.16412628100134008</c:v>
                </c:pt>
                <c:pt idx="78">
                  <c:v>0.11266412900983036</c:v>
                </c:pt>
                <c:pt idx="79">
                  <c:v>0.14809783543614274</c:v>
                </c:pt>
                <c:pt idx="80">
                  <c:v>9.8334998740419732E-2</c:v>
                </c:pt>
                <c:pt idx="81">
                  <c:v>0.10415351807054996</c:v>
                </c:pt>
                <c:pt idx="82">
                  <c:v>0.16327675675535569</c:v>
                </c:pt>
                <c:pt idx="83">
                  <c:v>0.32789768404547392</c:v>
                </c:pt>
                <c:pt idx="84">
                  <c:v>0.15712185819534852</c:v>
                </c:pt>
                <c:pt idx="85">
                  <c:v>0.18380559473288971</c:v>
                </c:pt>
                <c:pt idx="86">
                  <c:v>0.1496441296612615</c:v>
                </c:pt>
                <c:pt idx="87">
                  <c:v>0.12081340715415068</c:v>
                </c:pt>
                <c:pt idx="88">
                  <c:v>-6.2796325974020628E-2</c:v>
                </c:pt>
                <c:pt idx="89">
                  <c:v>0.25842146542755373</c:v>
                </c:pt>
                <c:pt idx="90">
                  <c:v>4.6379503789773402E-2</c:v>
                </c:pt>
                <c:pt idx="91">
                  <c:v>0.29266388055157511</c:v>
                </c:pt>
                <c:pt idx="92">
                  <c:v>0.39015798360286125</c:v>
                </c:pt>
                <c:pt idx="93">
                  <c:v>0.14235177800987542</c:v>
                </c:pt>
                <c:pt idx="94">
                  <c:v>0.20682193702778562</c:v>
                </c:pt>
                <c:pt idx="95">
                  <c:v>0.18194081415699814</c:v>
                </c:pt>
                <c:pt idx="96">
                  <c:v>0.18918188057796081</c:v>
                </c:pt>
                <c:pt idx="97">
                  <c:v>0.56239648585661905</c:v>
                </c:pt>
                <c:pt idx="98">
                  <c:v>0.3584975993397207</c:v>
                </c:pt>
                <c:pt idx="99">
                  <c:v>0.3014310560642528</c:v>
                </c:pt>
                <c:pt idx="100">
                  <c:v>-0.17700145259459144</c:v>
                </c:pt>
                <c:pt idx="101">
                  <c:v>0.23802717096240777</c:v>
                </c:pt>
                <c:pt idx="102">
                  <c:v>0.23927899705938926</c:v>
                </c:pt>
                <c:pt idx="103">
                  <c:v>0.11293499053059552</c:v>
                </c:pt>
                <c:pt idx="104">
                  <c:v>0.2660182168533568</c:v>
                </c:pt>
                <c:pt idx="105">
                  <c:v>0.19252899183544392</c:v>
                </c:pt>
                <c:pt idx="106">
                  <c:v>6.7851586119285101E-2</c:v>
                </c:pt>
                <c:pt idx="107">
                  <c:v>1.7950192382419572E-2</c:v>
                </c:pt>
                <c:pt idx="108">
                  <c:v>-4.1780209166491722E-2</c:v>
                </c:pt>
                <c:pt idx="109">
                  <c:v>3.346462168487363E-2</c:v>
                </c:pt>
                <c:pt idx="110">
                  <c:v>0.13139295311805066</c:v>
                </c:pt>
                <c:pt idx="111">
                  <c:v>0.24538502814970209</c:v>
                </c:pt>
                <c:pt idx="112">
                  <c:v>-0.112709732644662</c:v>
                </c:pt>
                <c:pt idx="113">
                  <c:v>-0.41298949775422178</c:v>
                </c:pt>
                <c:pt idx="114">
                  <c:v>9.0594098351576058E-2</c:v>
                </c:pt>
                <c:pt idx="115">
                  <c:v>0.51828079440446961</c:v>
                </c:pt>
                <c:pt idx="116">
                  <c:v>0.24815520868504048</c:v>
                </c:pt>
                <c:pt idx="117">
                  <c:v>0.48268636988571711</c:v>
                </c:pt>
                <c:pt idx="118">
                  <c:v>0.18213734207706245</c:v>
                </c:pt>
                <c:pt idx="119">
                  <c:v>0.11381586811126965</c:v>
                </c:pt>
                <c:pt idx="120">
                  <c:v>0.38551257069206346</c:v>
                </c:pt>
                <c:pt idx="121">
                  <c:v>0.16977404784652117</c:v>
                </c:pt>
                <c:pt idx="122">
                  <c:v>0.27536616641059031</c:v>
                </c:pt>
                <c:pt idx="123">
                  <c:v>4.5679918523660601E-2</c:v>
                </c:pt>
                <c:pt idx="124">
                  <c:v>0.2737972957158501</c:v>
                </c:pt>
                <c:pt idx="125">
                  <c:v>0.35624169689482155</c:v>
                </c:pt>
                <c:pt idx="126">
                  <c:v>-4.3951417373470414E-2</c:v>
                </c:pt>
                <c:pt idx="127">
                  <c:v>0.1820330976533775</c:v>
                </c:pt>
                <c:pt idx="128">
                  <c:v>8.5510239820737244E-2</c:v>
                </c:pt>
                <c:pt idx="129">
                  <c:v>0.36853522818882878</c:v>
                </c:pt>
                <c:pt idx="130">
                  <c:v>0.28285503654069721</c:v>
                </c:pt>
                <c:pt idx="131">
                  <c:v>0.17974409552705095</c:v>
                </c:pt>
                <c:pt idx="132">
                  <c:v>0.2144992064802651</c:v>
                </c:pt>
                <c:pt idx="133">
                  <c:v>0.32525748578998803</c:v>
                </c:pt>
                <c:pt idx="134">
                  <c:v>0.18565521979946631</c:v>
                </c:pt>
                <c:pt idx="135">
                  <c:v>9.8554614394916196E-2</c:v>
                </c:pt>
                <c:pt idx="136">
                  <c:v>0.17221871622429519</c:v>
                </c:pt>
                <c:pt idx="137">
                  <c:v>0.22601321307344036</c:v>
                </c:pt>
                <c:pt idx="138">
                  <c:v>0.16141096108342634</c:v>
                </c:pt>
                <c:pt idx="139">
                  <c:v>0.23819572865383276</c:v>
                </c:pt>
                <c:pt idx="140">
                  <c:v>0.33953610287718727</c:v>
                </c:pt>
                <c:pt idx="141">
                  <c:v>0.28143121466588927</c:v>
                </c:pt>
                <c:pt idx="142">
                  <c:v>0.23424281065500829</c:v>
                </c:pt>
                <c:pt idx="143">
                  <c:v>0.29677173956132019</c:v>
                </c:pt>
                <c:pt idx="144">
                  <c:v>0.38071962562139416</c:v>
                </c:pt>
                <c:pt idx="145">
                  <c:v>0.25228254899647284</c:v>
                </c:pt>
                <c:pt idx="146">
                  <c:v>0.2132408379221018</c:v>
                </c:pt>
                <c:pt idx="147">
                  <c:v>0.10554246339628293</c:v>
                </c:pt>
                <c:pt idx="148">
                  <c:v>0.19804140741513732</c:v>
                </c:pt>
                <c:pt idx="149">
                  <c:v>0.20418882071778188</c:v>
                </c:pt>
                <c:pt idx="150">
                  <c:v>0.15799806828468244</c:v>
                </c:pt>
                <c:pt idx="151">
                  <c:v>-4.7610893431181078E-2</c:v>
                </c:pt>
                <c:pt idx="152">
                  <c:v>0.39291140280688464</c:v>
                </c:pt>
                <c:pt idx="153">
                  <c:v>0.33457667389490042</c:v>
                </c:pt>
                <c:pt idx="154">
                  <c:v>0.16660574748078516</c:v>
                </c:pt>
                <c:pt idx="155">
                  <c:v>0.27881701588281982</c:v>
                </c:pt>
                <c:pt idx="156">
                  <c:v>0.27976576884601634</c:v>
                </c:pt>
                <c:pt idx="157">
                  <c:v>0.19202051143480103</c:v>
                </c:pt>
                <c:pt idx="158">
                  <c:v>0.18872034680618488</c:v>
                </c:pt>
                <c:pt idx="159">
                  <c:v>0.21457043063887515</c:v>
                </c:pt>
                <c:pt idx="160">
                  <c:v>0.37758368605936965</c:v>
                </c:pt>
                <c:pt idx="161">
                  <c:v>0.30002909321129845</c:v>
                </c:pt>
                <c:pt idx="162">
                  <c:v>0.10596985544673909</c:v>
                </c:pt>
                <c:pt idx="163">
                  <c:v>-4.7075625994916104E-2</c:v>
                </c:pt>
                <c:pt idx="164">
                  <c:v>9.686114951637026E-2</c:v>
                </c:pt>
                <c:pt idx="165">
                  <c:v>0.2720126540738953</c:v>
                </c:pt>
                <c:pt idx="166">
                  <c:v>0.56275036768417697</c:v>
                </c:pt>
                <c:pt idx="167">
                  <c:v>0.20580744870894863</c:v>
                </c:pt>
                <c:pt idx="168">
                  <c:v>-7.1389222602853075E-2</c:v>
                </c:pt>
                <c:pt idx="169">
                  <c:v>0.1894970692304847</c:v>
                </c:pt>
                <c:pt idx="170">
                  <c:v>0.35711041226064122</c:v>
                </c:pt>
                <c:pt idx="171">
                  <c:v>8.5373074221890333E-2</c:v>
                </c:pt>
                <c:pt idx="172">
                  <c:v>0.37751866459988048</c:v>
                </c:pt>
                <c:pt idx="173">
                  <c:v>7.0968063826274852E-2</c:v>
                </c:pt>
                <c:pt idx="174">
                  <c:v>0.28553166179143052</c:v>
                </c:pt>
                <c:pt idx="175">
                  <c:v>5.8013035474888675E-3</c:v>
                </c:pt>
                <c:pt idx="176">
                  <c:v>7.855656739469874E-2</c:v>
                </c:pt>
                <c:pt idx="177">
                  <c:v>0.21727009552131171</c:v>
                </c:pt>
                <c:pt idx="178">
                  <c:v>0.21952238586934525</c:v>
                </c:pt>
                <c:pt idx="179">
                  <c:v>0.14771753343606375</c:v>
                </c:pt>
                <c:pt idx="180">
                  <c:v>7.6885880155570629E-2</c:v>
                </c:pt>
                <c:pt idx="181">
                  <c:v>5.0741772817990638E-2</c:v>
                </c:pt>
                <c:pt idx="182">
                  <c:v>0.18480379950075132</c:v>
                </c:pt>
                <c:pt idx="183">
                  <c:v>-7.390126269338837E-2</c:v>
                </c:pt>
                <c:pt idx="184">
                  <c:v>0.19233469954876958</c:v>
                </c:pt>
                <c:pt idx="185">
                  <c:v>0.13029887123343009</c:v>
                </c:pt>
                <c:pt idx="186">
                  <c:v>-0.12050778473268664</c:v>
                </c:pt>
                <c:pt idx="187">
                  <c:v>0.14777303157363642</c:v>
                </c:pt>
                <c:pt idx="188">
                  <c:v>6.5494371692282116E-2</c:v>
                </c:pt>
                <c:pt idx="189">
                  <c:v>-0.26812606438014042</c:v>
                </c:pt>
                <c:pt idx="190">
                  <c:v>1.7059914535256571E-2</c:v>
                </c:pt>
                <c:pt idx="191">
                  <c:v>2.2677737590384384E-2</c:v>
                </c:pt>
                <c:pt idx="192">
                  <c:v>0.55755917546901812</c:v>
                </c:pt>
                <c:pt idx="193">
                  <c:v>0.32484913266485538</c:v>
                </c:pt>
                <c:pt idx="194">
                  <c:v>0.10115166385134333</c:v>
                </c:pt>
                <c:pt idx="195">
                  <c:v>0.17699550891523841</c:v>
                </c:pt>
                <c:pt idx="196">
                  <c:v>4.1723418971588822E-2</c:v>
                </c:pt>
                <c:pt idx="197">
                  <c:v>0.21266591999506035</c:v>
                </c:pt>
                <c:pt idx="198">
                  <c:v>0.36135572574206654</c:v>
                </c:pt>
                <c:pt idx="199">
                  <c:v>-4.773834396950194E-2</c:v>
                </c:pt>
                <c:pt idx="200">
                  <c:v>0.30010999200066668</c:v>
                </c:pt>
                <c:pt idx="201">
                  <c:v>0.39165146235504777</c:v>
                </c:pt>
                <c:pt idx="202">
                  <c:v>0.11556059815630304</c:v>
                </c:pt>
                <c:pt idx="203">
                  <c:v>0.11688211895635403</c:v>
                </c:pt>
                <c:pt idx="204">
                  <c:v>-8.9023211432824989E-2</c:v>
                </c:pt>
                <c:pt idx="205">
                  <c:v>0.14795744289358437</c:v>
                </c:pt>
                <c:pt idx="206">
                  <c:v>-0.5348612137816785</c:v>
                </c:pt>
                <c:pt idx="207">
                  <c:v>-0.45248315495913105</c:v>
                </c:pt>
                <c:pt idx="208">
                  <c:v>1.257652333386202</c:v>
                </c:pt>
                <c:pt idx="209">
                  <c:v>-0.24357707400447492</c:v>
                </c:pt>
                <c:pt idx="210">
                  <c:v>0.15339959035709827</c:v>
                </c:pt>
                <c:pt idx="211">
                  <c:v>-7.5499341336184633E-2</c:v>
                </c:pt>
                <c:pt idx="212">
                  <c:v>0.29959546568998874</c:v>
                </c:pt>
                <c:pt idx="213">
                  <c:v>0.53045946779468189</c:v>
                </c:pt>
                <c:pt idx="214">
                  <c:v>0.55146119245946834</c:v>
                </c:pt>
                <c:pt idx="215">
                  <c:v>0.20577138922094818</c:v>
                </c:pt>
                <c:pt idx="216">
                  <c:v>-2.3873521875080739E-3</c:v>
                </c:pt>
                <c:pt idx="217">
                  <c:v>0.27692839324901863</c:v>
                </c:pt>
                <c:pt idx="218">
                  <c:v>0.21332526800061613</c:v>
                </c:pt>
                <c:pt idx="219">
                  <c:v>0.36948558787565</c:v>
                </c:pt>
                <c:pt idx="220">
                  <c:v>0.10072312828478058</c:v>
                </c:pt>
                <c:pt idx="221">
                  <c:v>0.16044851467349708</c:v>
                </c:pt>
                <c:pt idx="222">
                  <c:v>0.19620618014141966</c:v>
                </c:pt>
                <c:pt idx="223">
                  <c:v>0</c:v>
                </c:pt>
                <c:pt idx="224">
                  <c:v>0.13094929826760204</c:v>
                </c:pt>
                <c:pt idx="225">
                  <c:v>6.8632378476623179E-2</c:v>
                </c:pt>
                <c:pt idx="226">
                  <c:v>9.809912507035512E-2</c:v>
                </c:pt>
                <c:pt idx="227">
                  <c:v>0.24912346664272578</c:v>
                </c:pt>
                <c:pt idx="228">
                  <c:v>1.9369718534145153E-2</c:v>
                </c:pt>
                <c:pt idx="229">
                  <c:v>9.6058510776340977E-2</c:v>
                </c:pt>
                <c:pt idx="230">
                  <c:v>8.3068523191441535E-2</c:v>
                </c:pt>
                <c:pt idx="231">
                  <c:v>0.39928287095965564</c:v>
                </c:pt>
                <c:pt idx="232">
                  <c:v>7.807811995041658E-3</c:v>
                </c:pt>
                <c:pt idx="233">
                  <c:v>0.20376646190954595</c:v>
                </c:pt>
                <c:pt idx="234">
                  <c:v>0.22660888526307288</c:v>
                </c:pt>
                <c:pt idx="235">
                  <c:v>0.13247651809562344</c:v>
                </c:pt>
                <c:pt idx="236">
                  <c:v>0.27351005895304781</c:v>
                </c:pt>
                <c:pt idx="237">
                  <c:v>0.32045607836639833</c:v>
                </c:pt>
                <c:pt idx="238">
                  <c:v>0.19065542197086005</c:v>
                </c:pt>
                <c:pt idx="239">
                  <c:v>0.32918031562420547</c:v>
                </c:pt>
                <c:pt idx="240">
                  <c:v>0.1712592544128545</c:v>
                </c:pt>
                <c:pt idx="241">
                  <c:v>0.22432682328742781</c:v>
                </c:pt>
                <c:pt idx="242">
                  <c:v>0.11838612896788059</c:v>
                </c:pt>
                <c:pt idx="243">
                  <c:v>0.11350044658395475</c:v>
                </c:pt>
                <c:pt idx="244">
                  <c:v>0.24710192202532555</c:v>
                </c:pt>
                <c:pt idx="245">
                  <c:v>0.20158989460239163</c:v>
                </c:pt>
                <c:pt idx="246">
                  <c:v>0.34379017830112824</c:v>
                </c:pt>
                <c:pt idx="247">
                  <c:v>0.1881702821503598</c:v>
                </c:pt>
                <c:pt idx="248">
                  <c:v>0.20256246731385574</c:v>
                </c:pt>
                <c:pt idx="249">
                  <c:v>0.42653567847318286</c:v>
                </c:pt>
                <c:pt idx="250">
                  <c:v>0.14183588110129686</c:v>
                </c:pt>
                <c:pt idx="251">
                  <c:v>-0.23119599098367516</c:v>
                </c:pt>
                <c:pt idx="252">
                  <c:v>0.33835642160372659</c:v>
                </c:pt>
                <c:pt idx="253">
                  <c:v>0.19871070581662686</c:v>
                </c:pt>
                <c:pt idx="254">
                  <c:v>0.19964406090621234</c:v>
                </c:pt>
                <c:pt idx="255">
                  <c:v>0.28984817989265244</c:v>
                </c:pt>
                <c:pt idx="256">
                  <c:v>0.24420225076580793</c:v>
                </c:pt>
                <c:pt idx="257">
                  <c:v>0.16768478994104918</c:v>
                </c:pt>
                <c:pt idx="258">
                  <c:v>4.7051402254106534E-2</c:v>
                </c:pt>
                <c:pt idx="259">
                  <c:v>0.12128099229926337</c:v>
                </c:pt>
                <c:pt idx="260">
                  <c:v>0.45832488901918222</c:v>
                </c:pt>
                <c:pt idx="261">
                  <c:v>0.22155670502810931</c:v>
                </c:pt>
                <c:pt idx="262">
                  <c:v>0.2037823004873619</c:v>
                </c:pt>
                <c:pt idx="263">
                  <c:v>0.12392034877097013</c:v>
                </c:pt>
                <c:pt idx="264">
                  <c:v>0.17231753337240796</c:v>
                </c:pt>
                <c:pt idx="265">
                  <c:v>0.30562461062138391</c:v>
                </c:pt>
                <c:pt idx="266">
                  <c:v>0.14945071475077321</c:v>
                </c:pt>
                <c:pt idx="267">
                  <c:v>0.23839491039936378</c:v>
                </c:pt>
                <c:pt idx="268">
                  <c:v>0.4023372021551459</c:v>
                </c:pt>
                <c:pt idx="269">
                  <c:v>0.22105210175218359</c:v>
                </c:pt>
                <c:pt idx="270">
                  <c:v>0.14982507540583878</c:v>
                </c:pt>
                <c:pt idx="271">
                  <c:v>0.43172497578524704</c:v>
                </c:pt>
                <c:pt idx="272">
                  <c:v>0.20636799180290344</c:v>
                </c:pt>
                <c:pt idx="273">
                  <c:v>0.19146079154167983</c:v>
                </c:pt>
                <c:pt idx="274">
                  <c:v>0.37871981566156887</c:v>
                </c:pt>
                <c:pt idx="275">
                  <c:v>0.23385379781643212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F8-4BD6-8154-D9C251A61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3021869"/>
        <c:axId val="239613536"/>
      </c:areaChart>
      <c:dateAx>
        <c:axId val="4130218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m/d/yyyy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239613536"/>
        <c:crosses val="autoZero"/>
        <c:auto val="1"/>
        <c:lblOffset val="100"/>
        <c:baseTimeUnit val="days"/>
      </c:dateAx>
      <c:valAx>
        <c:axId val="2396135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Excesses from VaR at 90%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413021869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lang="en-US" b="1">
                <a:solidFill>
                  <a:schemeClr val="dk1"/>
                </a:solidFill>
                <a:latin typeface="+mn-lt"/>
              </a:rPr>
              <a:t>1-Day Excesses from VaR at 95% 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'Current Portfolio MAIN'!$N$1:$N$2</c:f>
              <c:strCache>
                <c:ptCount val="2"/>
                <c:pt idx="0">
                  <c:v>Stock 1 Day Returns Weighted Optimal</c:v>
                </c:pt>
                <c:pt idx="1">
                  <c:v>Excesses from VaR at 95%</c:v>
                </c:pt>
              </c:strCache>
            </c:strRef>
          </c:tx>
          <c:spPr>
            <a:solidFill>
              <a:srgbClr val="4472C4">
                <a:alpha val="30000"/>
              </a:srgbClr>
            </a:solidFill>
            <a:ln cmpd="sng">
              <a:solidFill>
                <a:srgbClr val="4472C4"/>
              </a:solidFill>
            </a:ln>
          </c:spPr>
          <c:cat>
            <c:numRef>
              <c:f>'Current Portfolio MAIN'!$A$3:$A$278</c:f>
              <c:numCache>
                <c:formatCode>m/d/yyyy</c:formatCode>
                <c:ptCount val="276"/>
                <c:pt idx="0">
                  <c:v>45203</c:v>
                </c:pt>
                <c:pt idx="1">
                  <c:v>45204</c:v>
                </c:pt>
                <c:pt idx="2">
                  <c:v>45205</c:v>
                </c:pt>
                <c:pt idx="3">
                  <c:v>45210</c:v>
                </c:pt>
                <c:pt idx="4">
                  <c:v>45211</c:v>
                </c:pt>
                <c:pt idx="5">
                  <c:v>45212</c:v>
                </c:pt>
                <c:pt idx="6">
                  <c:v>45217</c:v>
                </c:pt>
                <c:pt idx="7">
                  <c:v>45218</c:v>
                </c:pt>
                <c:pt idx="8">
                  <c:v>45219</c:v>
                </c:pt>
                <c:pt idx="9">
                  <c:v>45224</c:v>
                </c:pt>
                <c:pt idx="10">
                  <c:v>45225</c:v>
                </c:pt>
                <c:pt idx="11">
                  <c:v>45226</c:v>
                </c:pt>
                <c:pt idx="12">
                  <c:v>45231</c:v>
                </c:pt>
                <c:pt idx="13">
                  <c:v>45232</c:v>
                </c:pt>
                <c:pt idx="14">
                  <c:v>45233</c:v>
                </c:pt>
                <c:pt idx="15">
                  <c:v>45239</c:v>
                </c:pt>
                <c:pt idx="16">
                  <c:v>45240</c:v>
                </c:pt>
                <c:pt idx="17">
                  <c:v>45245</c:v>
                </c:pt>
                <c:pt idx="18">
                  <c:v>45246</c:v>
                </c:pt>
                <c:pt idx="19">
                  <c:v>45247</c:v>
                </c:pt>
                <c:pt idx="20">
                  <c:v>45252</c:v>
                </c:pt>
                <c:pt idx="21">
                  <c:v>45259</c:v>
                </c:pt>
                <c:pt idx="22">
                  <c:v>45260</c:v>
                </c:pt>
                <c:pt idx="23">
                  <c:v>45261</c:v>
                </c:pt>
                <c:pt idx="24">
                  <c:v>45266</c:v>
                </c:pt>
                <c:pt idx="25">
                  <c:v>45267</c:v>
                </c:pt>
                <c:pt idx="26">
                  <c:v>45268</c:v>
                </c:pt>
                <c:pt idx="27">
                  <c:v>45273</c:v>
                </c:pt>
                <c:pt idx="28">
                  <c:v>45274</c:v>
                </c:pt>
                <c:pt idx="29">
                  <c:v>45275</c:v>
                </c:pt>
                <c:pt idx="30">
                  <c:v>45280</c:v>
                </c:pt>
                <c:pt idx="31">
                  <c:v>45281</c:v>
                </c:pt>
                <c:pt idx="32">
                  <c:v>45282</c:v>
                </c:pt>
                <c:pt idx="33">
                  <c:v>45287</c:v>
                </c:pt>
                <c:pt idx="34">
                  <c:v>45288</c:v>
                </c:pt>
                <c:pt idx="35">
                  <c:v>45289</c:v>
                </c:pt>
                <c:pt idx="36">
                  <c:v>45302</c:v>
                </c:pt>
                <c:pt idx="37">
                  <c:v>45303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45315</c:v>
                </c:pt>
                <c:pt idx="42">
                  <c:v>45316</c:v>
                </c:pt>
                <c:pt idx="43">
                  <c:v>45317</c:v>
                </c:pt>
                <c:pt idx="44">
                  <c:v>45322</c:v>
                </c:pt>
                <c:pt idx="45">
                  <c:v>45323</c:v>
                </c:pt>
                <c:pt idx="46">
                  <c:v>45324</c:v>
                </c:pt>
                <c:pt idx="47">
                  <c:v>45329</c:v>
                </c:pt>
                <c:pt idx="48">
                  <c:v>45330</c:v>
                </c:pt>
                <c:pt idx="49">
                  <c:v>45331</c:v>
                </c:pt>
                <c:pt idx="50">
                  <c:v>45336</c:v>
                </c:pt>
                <c:pt idx="51">
                  <c:v>45337</c:v>
                </c:pt>
                <c:pt idx="52">
                  <c:v>45338</c:v>
                </c:pt>
                <c:pt idx="53">
                  <c:v>45343</c:v>
                </c:pt>
                <c:pt idx="54">
                  <c:v>45344</c:v>
                </c:pt>
                <c:pt idx="55">
                  <c:v>45345</c:v>
                </c:pt>
                <c:pt idx="56">
                  <c:v>45350</c:v>
                </c:pt>
                <c:pt idx="57">
                  <c:v>45351</c:v>
                </c:pt>
                <c:pt idx="58">
                  <c:v>45352</c:v>
                </c:pt>
                <c:pt idx="59">
                  <c:v>45357</c:v>
                </c:pt>
                <c:pt idx="60">
                  <c:v>45358</c:v>
                </c:pt>
                <c:pt idx="61">
                  <c:v>45359</c:v>
                </c:pt>
                <c:pt idx="62">
                  <c:v>45364</c:v>
                </c:pt>
                <c:pt idx="63">
                  <c:v>45365</c:v>
                </c:pt>
                <c:pt idx="64">
                  <c:v>45366</c:v>
                </c:pt>
                <c:pt idx="65">
                  <c:v>45371</c:v>
                </c:pt>
                <c:pt idx="66">
                  <c:v>45372</c:v>
                </c:pt>
                <c:pt idx="67">
                  <c:v>45373</c:v>
                </c:pt>
                <c:pt idx="68">
                  <c:v>45378</c:v>
                </c:pt>
                <c:pt idx="69">
                  <c:v>45379</c:v>
                </c:pt>
                <c:pt idx="70">
                  <c:v>45385</c:v>
                </c:pt>
                <c:pt idx="71">
                  <c:v>45386</c:v>
                </c:pt>
                <c:pt idx="72">
                  <c:v>45387</c:v>
                </c:pt>
                <c:pt idx="73">
                  <c:v>45392</c:v>
                </c:pt>
                <c:pt idx="74">
                  <c:v>45393</c:v>
                </c:pt>
                <c:pt idx="75">
                  <c:v>45394</c:v>
                </c:pt>
                <c:pt idx="76">
                  <c:v>45399</c:v>
                </c:pt>
                <c:pt idx="77">
                  <c:v>45400</c:v>
                </c:pt>
                <c:pt idx="78">
                  <c:v>45401</c:v>
                </c:pt>
                <c:pt idx="79">
                  <c:v>45406</c:v>
                </c:pt>
                <c:pt idx="80">
                  <c:v>45407</c:v>
                </c:pt>
                <c:pt idx="81">
                  <c:v>45408</c:v>
                </c:pt>
                <c:pt idx="82">
                  <c:v>45420</c:v>
                </c:pt>
                <c:pt idx="83">
                  <c:v>45421</c:v>
                </c:pt>
                <c:pt idx="84">
                  <c:v>45427</c:v>
                </c:pt>
                <c:pt idx="85">
                  <c:v>45428</c:v>
                </c:pt>
                <c:pt idx="86">
                  <c:v>45429</c:v>
                </c:pt>
                <c:pt idx="87">
                  <c:v>45434</c:v>
                </c:pt>
                <c:pt idx="88">
                  <c:v>45435</c:v>
                </c:pt>
                <c:pt idx="89">
                  <c:v>45436</c:v>
                </c:pt>
                <c:pt idx="90">
                  <c:v>45441</c:v>
                </c:pt>
                <c:pt idx="91">
                  <c:v>45442</c:v>
                </c:pt>
                <c:pt idx="92">
                  <c:v>45443</c:v>
                </c:pt>
                <c:pt idx="93">
                  <c:v>45448</c:v>
                </c:pt>
                <c:pt idx="94">
                  <c:v>45449</c:v>
                </c:pt>
                <c:pt idx="95">
                  <c:v>45450</c:v>
                </c:pt>
                <c:pt idx="96">
                  <c:v>45455</c:v>
                </c:pt>
                <c:pt idx="97">
                  <c:v>45464</c:v>
                </c:pt>
                <c:pt idx="98">
                  <c:v>45469</c:v>
                </c:pt>
                <c:pt idx="99">
                  <c:v>45470</c:v>
                </c:pt>
                <c:pt idx="100">
                  <c:v>45471</c:v>
                </c:pt>
                <c:pt idx="101">
                  <c:v>45476</c:v>
                </c:pt>
                <c:pt idx="102">
                  <c:v>45483</c:v>
                </c:pt>
                <c:pt idx="103">
                  <c:v>45484</c:v>
                </c:pt>
                <c:pt idx="104">
                  <c:v>45485</c:v>
                </c:pt>
                <c:pt idx="105">
                  <c:v>45490</c:v>
                </c:pt>
                <c:pt idx="106">
                  <c:v>45491</c:v>
                </c:pt>
                <c:pt idx="107">
                  <c:v>45492</c:v>
                </c:pt>
                <c:pt idx="108">
                  <c:v>45497</c:v>
                </c:pt>
                <c:pt idx="109">
                  <c:v>45498</c:v>
                </c:pt>
                <c:pt idx="110">
                  <c:v>45499</c:v>
                </c:pt>
                <c:pt idx="111">
                  <c:v>45504</c:v>
                </c:pt>
                <c:pt idx="112">
                  <c:v>45505</c:v>
                </c:pt>
                <c:pt idx="113">
                  <c:v>45506</c:v>
                </c:pt>
                <c:pt idx="114">
                  <c:v>45511</c:v>
                </c:pt>
                <c:pt idx="115">
                  <c:v>45512</c:v>
                </c:pt>
                <c:pt idx="116">
                  <c:v>45513</c:v>
                </c:pt>
                <c:pt idx="117">
                  <c:v>45518</c:v>
                </c:pt>
                <c:pt idx="118">
                  <c:v>45519</c:v>
                </c:pt>
                <c:pt idx="119">
                  <c:v>45520</c:v>
                </c:pt>
                <c:pt idx="120">
                  <c:v>45525</c:v>
                </c:pt>
                <c:pt idx="121">
                  <c:v>45526</c:v>
                </c:pt>
                <c:pt idx="122">
                  <c:v>45527</c:v>
                </c:pt>
                <c:pt idx="123">
                  <c:v>45532</c:v>
                </c:pt>
                <c:pt idx="124">
                  <c:v>45533</c:v>
                </c:pt>
                <c:pt idx="125">
                  <c:v>45534</c:v>
                </c:pt>
                <c:pt idx="126">
                  <c:v>45539</c:v>
                </c:pt>
                <c:pt idx="127">
                  <c:v>45540</c:v>
                </c:pt>
                <c:pt idx="128">
                  <c:v>45541</c:v>
                </c:pt>
                <c:pt idx="129">
                  <c:v>45546</c:v>
                </c:pt>
                <c:pt idx="130">
                  <c:v>45547</c:v>
                </c:pt>
                <c:pt idx="131">
                  <c:v>45548</c:v>
                </c:pt>
                <c:pt idx="132">
                  <c:v>45553</c:v>
                </c:pt>
                <c:pt idx="133">
                  <c:v>45554</c:v>
                </c:pt>
                <c:pt idx="134">
                  <c:v>45555</c:v>
                </c:pt>
                <c:pt idx="135">
                  <c:v>45560</c:v>
                </c:pt>
                <c:pt idx="136">
                  <c:v>45561</c:v>
                </c:pt>
                <c:pt idx="137">
                  <c:v>45562</c:v>
                </c:pt>
                <c:pt idx="138">
                  <c:v>45567</c:v>
                </c:pt>
                <c:pt idx="139">
                  <c:v>45568</c:v>
                </c:pt>
                <c:pt idx="140">
                  <c:v>45569</c:v>
                </c:pt>
                <c:pt idx="141">
                  <c:v>45574</c:v>
                </c:pt>
                <c:pt idx="142">
                  <c:v>45575</c:v>
                </c:pt>
                <c:pt idx="143">
                  <c:v>45576</c:v>
                </c:pt>
                <c:pt idx="144">
                  <c:v>45581</c:v>
                </c:pt>
                <c:pt idx="145">
                  <c:v>45582</c:v>
                </c:pt>
                <c:pt idx="146">
                  <c:v>45583</c:v>
                </c:pt>
                <c:pt idx="147">
                  <c:v>45588</c:v>
                </c:pt>
                <c:pt idx="148">
                  <c:v>45589</c:v>
                </c:pt>
                <c:pt idx="149">
                  <c:v>45590</c:v>
                </c:pt>
                <c:pt idx="150">
                  <c:v>45595</c:v>
                </c:pt>
                <c:pt idx="151">
                  <c:v>45596</c:v>
                </c:pt>
                <c:pt idx="152">
                  <c:v>45597</c:v>
                </c:pt>
                <c:pt idx="153">
                  <c:v>45603</c:v>
                </c:pt>
                <c:pt idx="154">
                  <c:v>45604</c:v>
                </c:pt>
                <c:pt idx="155">
                  <c:v>45609</c:v>
                </c:pt>
                <c:pt idx="156">
                  <c:v>45610</c:v>
                </c:pt>
                <c:pt idx="157">
                  <c:v>45611</c:v>
                </c:pt>
                <c:pt idx="158">
                  <c:v>45616</c:v>
                </c:pt>
                <c:pt idx="159">
                  <c:v>45617</c:v>
                </c:pt>
                <c:pt idx="160">
                  <c:v>45618</c:v>
                </c:pt>
                <c:pt idx="161">
                  <c:v>45623</c:v>
                </c:pt>
                <c:pt idx="162">
                  <c:v>45630</c:v>
                </c:pt>
                <c:pt idx="163">
                  <c:v>45631</c:v>
                </c:pt>
                <c:pt idx="164">
                  <c:v>45632</c:v>
                </c:pt>
                <c:pt idx="165">
                  <c:v>45637</c:v>
                </c:pt>
                <c:pt idx="166">
                  <c:v>45638</c:v>
                </c:pt>
                <c:pt idx="167">
                  <c:v>45639</c:v>
                </c:pt>
                <c:pt idx="168">
                  <c:v>45644</c:v>
                </c:pt>
                <c:pt idx="169">
                  <c:v>45645</c:v>
                </c:pt>
                <c:pt idx="170">
                  <c:v>45646</c:v>
                </c:pt>
                <c:pt idx="171">
                  <c:v>45653</c:v>
                </c:pt>
                <c:pt idx="172">
                  <c:v>45672</c:v>
                </c:pt>
                <c:pt idx="173">
                  <c:v>45673</c:v>
                </c:pt>
                <c:pt idx="174">
                  <c:v>45674</c:v>
                </c:pt>
                <c:pt idx="175">
                  <c:v>45679</c:v>
                </c:pt>
                <c:pt idx="176">
                  <c:v>45680</c:v>
                </c:pt>
                <c:pt idx="177">
                  <c:v>45681</c:v>
                </c:pt>
                <c:pt idx="178">
                  <c:v>45686</c:v>
                </c:pt>
                <c:pt idx="179">
                  <c:v>45687</c:v>
                </c:pt>
                <c:pt idx="180">
                  <c:v>45688</c:v>
                </c:pt>
                <c:pt idx="181">
                  <c:v>45693</c:v>
                </c:pt>
                <c:pt idx="182">
                  <c:v>45694</c:v>
                </c:pt>
                <c:pt idx="183">
                  <c:v>45695</c:v>
                </c:pt>
                <c:pt idx="184">
                  <c:v>45700</c:v>
                </c:pt>
                <c:pt idx="185">
                  <c:v>45701</c:v>
                </c:pt>
                <c:pt idx="186">
                  <c:v>45702</c:v>
                </c:pt>
                <c:pt idx="187">
                  <c:v>45707</c:v>
                </c:pt>
                <c:pt idx="188">
                  <c:v>45708</c:v>
                </c:pt>
                <c:pt idx="189">
                  <c:v>45709</c:v>
                </c:pt>
                <c:pt idx="190">
                  <c:v>45714</c:v>
                </c:pt>
                <c:pt idx="191">
                  <c:v>45715</c:v>
                </c:pt>
                <c:pt idx="192">
                  <c:v>45716</c:v>
                </c:pt>
                <c:pt idx="193">
                  <c:v>45721</c:v>
                </c:pt>
                <c:pt idx="194">
                  <c:v>45722</c:v>
                </c:pt>
                <c:pt idx="195">
                  <c:v>45723</c:v>
                </c:pt>
                <c:pt idx="196">
                  <c:v>45728</c:v>
                </c:pt>
                <c:pt idx="197">
                  <c:v>45729</c:v>
                </c:pt>
                <c:pt idx="198">
                  <c:v>45730</c:v>
                </c:pt>
                <c:pt idx="199">
                  <c:v>45735</c:v>
                </c:pt>
                <c:pt idx="200">
                  <c:v>45736</c:v>
                </c:pt>
                <c:pt idx="201">
                  <c:v>45737</c:v>
                </c:pt>
                <c:pt idx="202">
                  <c:v>45742</c:v>
                </c:pt>
                <c:pt idx="203">
                  <c:v>45743</c:v>
                </c:pt>
                <c:pt idx="204">
                  <c:v>45744</c:v>
                </c:pt>
                <c:pt idx="205">
                  <c:v>45749</c:v>
                </c:pt>
                <c:pt idx="206">
                  <c:v>45750</c:v>
                </c:pt>
                <c:pt idx="207">
                  <c:v>45751</c:v>
                </c:pt>
                <c:pt idx="208">
                  <c:v>45756</c:v>
                </c:pt>
                <c:pt idx="209">
                  <c:v>45757</c:v>
                </c:pt>
                <c:pt idx="210">
                  <c:v>45758</c:v>
                </c:pt>
                <c:pt idx="211">
                  <c:v>45763</c:v>
                </c:pt>
                <c:pt idx="212">
                  <c:v>45764</c:v>
                </c:pt>
                <c:pt idx="213">
                  <c:v>45770</c:v>
                </c:pt>
                <c:pt idx="214">
                  <c:v>45771</c:v>
                </c:pt>
                <c:pt idx="215">
                  <c:v>45772</c:v>
                </c:pt>
                <c:pt idx="216">
                  <c:v>45777</c:v>
                </c:pt>
                <c:pt idx="217">
                  <c:v>45778</c:v>
                </c:pt>
                <c:pt idx="218">
                  <c:v>45784</c:v>
                </c:pt>
                <c:pt idx="219">
                  <c:v>45785</c:v>
                </c:pt>
                <c:pt idx="220">
                  <c:v>45791</c:v>
                </c:pt>
                <c:pt idx="221">
                  <c:v>45792</c:v>
                </c:pt>
                <c:pt idx="222">
                  <c:v>45793</c:v>
                </c:pt>
                <c:pt idx="223">
                  <c:v>45798</c:v>
                </c:pt>
                <c:pt idx="224">
                  <c:v>45799</c:v>
                </c:pt>
                <c:pt idx="225">
                  <c:v>45800</c:v>
                </c:pt>
                <c:pt idx="226">
                  <c:v>45805</c:v>
                </c:pt>
                <c:pt idx="227">
                  <c:v>45806</c:v>
                </c:pt>
                <c:pt idx="228">
                  <c:v>45807</c:v>
                </c:pt>
                <c:pt idx="229">
                  <c:v>45812</c:v>
                </c:pt>
                <c:pt idx="230">
                  <c:v>45813</c:v>
                </c:pt>
                <c:pt idx="231">
                  <c:v>45814</c:v>
                </c:pt>
                <c:pt idx="232">
                  <c:v>45819</c:v>
                </c:pt>
                <c:pt idx="233">
                  <c:v>45820</c:v>
                </c:pt>
                <c:pt idx="234">
                  <c:v>45826</c:v>
                </c:pt>
                <c:pt idx="235">
                  <c:v>45833</c:v>
                </c:pt>
                <c:pt idx="236">
                  <c:v>45834</c:v>
                </c:pt>
                <c:pt idx="237">
                  <c:v>45835</c:v>
                </c:pt>
                <c:pt idx="238">
                  <c:v>45840</c:v>
                </c:pt>
                <c:pt idx="239">
                  <c:v>45841</c:v>
                </c:pt>
                <c:pt idx="240">
                  <c:v>45847</c:v>
                </c:pt>
                <c:pt idx="241">
                  <c:v>45848</c:v>
                </c:pt>
                <c:pt idx="242">
                  <c:v>45849</c:v>
                </c:pt>
                <c:pt idx="243">
                  <c:v>45854</c:v>
                </c:pt>
                <c:pt idx="244">
                  <c:v>45855</c:v>
                </c:pt>
                <c:pt idx="245">
                  <c:v>45856</c:v>
                </c:pt>
                <c:pt idx="246">
                  <c:v>45861</c:v>
                </c:pt>
                <c:pt idx="247">
                  <c:v>45862</c:v>
                </c:pt>
                <c:pt idx="248">
                  <c:v>45863</c:v>
                </c:pt>
                <c:pt idx="249">
                  <c:v>45868</c:v>
                </c:pt>
                <c:pt idx="250">
                  <c:v>45869</c:v>
                </c:pt>
                <c:pt idx="251">
                  <c:v>45870</c:v>
                </c:pt>
                <c:pt idx="252">
                  <c:v>45875</c:v>
                </c:pt>
                <c:pt idx="253">
                  <c:v>45876</c:v>
                </c:pt>
                <c:pt idx="254">
                  <c:v>45877</c:v>
                </c:pt>
                <c:pt idx="255">
                  <c:v>45882</c:v>
                </c:pt>
                <c:pt idx="256">
                  <c:v>45883</c:v>
                </c:pt>
                <c:pt idx="257">
                  <c:v>45884</c:v>
                </c:pt>
                <c:pt idx="258">
                  <c:v>45889</c:v>
                </c:pt>
                <c:pt idx="259">
                  <c:v>45890</c:v>
                </c:pt>
                <c:pt idx="260">
                  <c:v>45891</c:v>
                </c:pt>
                <c:pt idx="261">
                  <c:v>45896</c:v>
                </c:pt>
                <c:pt idx="262">
                  <c:v>45897</c:v>
                </c:pt>
                <c:pt idx="263">
                  <c:v>45898</c:v>
                </c:pt>
                <c:pt idx="264">
                  <c:v>45903</c:v>
                </c:pt>
                <c:pt idx="265">
                  <c:v>45904</c:v>
                </c:pt>
                <c:pt idx="266">
                  <c:v>45905</c:v>
                </c:pt>
                <c:pt idx="267">
                  <c:v>45910</c:v>
                </c:pt>
                <c:pt idx="268">
                  <c:v>45911</c:v>
                </c:pt>
                <c:pt idx="269">
                  <c:v>45912</c:v>
                </c:pt>
                <c:pt idx="270">
                  <c:v>45917</c:v>
                </c:pt>
                <c:pt idx="271">
                  <c:v>45918</c:v>
                </c:pt>
                <c:pt idx="272">
                  <c:v>45919</c:v>
                </c:pt>
                <c:pt idx="273">
                  <c:v>45924</c:v>
                </c:pt>
                <c:pt idx="274">
                  <c:v>45925</c:v>
                </c:pt>
                <c:pt idx="275">
                  <c:v>45926</c:v>
                </c:pt>
              </c:numCache>
            </c:numRef>
          </c:cat>
          <c:val>
            <c:numRef>
              <c:f>'Current Portfolio MAIN'!$N$3:$N$278</c:f>
              <c:numCache>
                <c:formatCode>0.00%</c:formatCode>
                <c:ptCount val="276"/>
                <c:pt idx="0">
                  <c:v>0.34704802013271874</c:v>
                </c:pt>
                <c:pt idx="1">
                  <c:v>0.27536498505380402</c:v>
                </c:pt>
                <c:pt idx="2">
                  <c:v>0.39957480532415379</c:v>
                </c:pt>
                <c:pt idx="3">
                  <c:v>0.1335246727979541</c:v>
                </c:pt>
                <c:pt idx="4">
                  <c:v>0.21761820924333564</c:v>
                </c:pt>
                <c:pt idx="5">
                  <c:v>-0.16393342387032006</c:v>
                </c:pt>
                <c:pt idx="6">
                  <c:v>0.16713703067495445</c:v>
                </c:pt>
                <c:pt idx="7">
                  <c:v>0.23060177005576021</c:v>
                </c:pt>
                <c:pt idx="8">
                  <c:v>0.14540586631725738</c:v>
                </c:pt>
                <c:pt idx="9">
                  <c:v>-1.9696258400377586E-2</c:v>
                </c:pt>
                <c:pt idx="10">
                  <c:v>6.7934904596583578E-2</c:v>
                </c:pt>
                <c:pt idx="11">
                  <c:v>0.38067200478482432</c:v>
                </c:pt>
                <c:pt idx="12">
                  <c:v>0.23316683497141211</c:v>
                </c:pt>
                <c:pt idx="13">
                  <c:v>0.58499649070549198</c:v>
                </c:pt>
                <c:pt idx="14">
                  <c:v>0.34887915429485872</c:v>
                </c:pt>
                <c:pt idx="15">
                  <c:v>0.22777528280274417</c:v>
                </c:pt>
                <c:pt idx="16">
                  <c:v>0.37603469689629476</c:v>
                </c:pt>
                <c:pt idx="17">
                  <c:v>0.24310598165468866</c:v>
                </c:pt>
                <c:pt idx="18">
                  <c:v>3.8198242083422596E-3</c:v>
                </c:pt>
                <c:pt idx="19">
                  <c:v>0.26279083341613829</c:v>
                </c:pt>
                <c:pt idx="20">
                  <c:v>0.26650190254606976</c:v>
                </c:pt>
                <c:pt idx="21">
                  <c:v>0.35296377124118972</c:v>
                </c:pt>
                <c:pt idx="22">
                  <c:v>0.35517046602299585</c:v>
                </c:pt>
                <c:pt idx="23">
                  <c:v>0.28004115511758321</c:v>
                </c:pt>
                <c:pt idx="24">
                  <c:v>0.34611474369571738</c:v>
                </c:pt>
                <c:pt idx="25">
                  <c:v>0.4974922037245707</c:v>
                </c:pt>
                <c:pt idx="26">
                  <c:v>0.35512700952229725</c:v>
                </c:pt>
                <c:pt idx="27">
                  <c:v>0.29280260946766645</c:v>
                </c:pt>
                <c:pt idx="28">
                  <c:v>0.36769723502584428</c:v>
                </c:pt>
                <c:pt idx="29">
                  <c:v>0.31779426985660642</c:v>
                </c:pt>
                <c:pt idx="30">
                  <c:v>-2.9602120491086792E-3</c:v>
                </c:pt>
                <c:pt idx="31">
                  <c:v>0.39515237160646965</c:v>
                </c:pt>
                <c:pt idx="32">
                  <c:v>0.41716904877434791</c:v>
                </c:pt>
                <c:pt idx="33">
                  <c:v>0.23026275666829432</c:v>
                </c:pt>
                <c:pt idx="34">
                  <c:v>0.26196999214399874</c:v>
                </c:pt>
                <c:pt idx="35">
                  <c:v>8.8295166711420792E-2</c:v>
                </c:pt>
                <c:pt idx="36">
                  <c:v>0.1488592091053843</c:v>
                </c:pt>
                <c:pt idx="37">
                  <c:v>0.17228136341975497</c:v>
                </c:pt>
                <c:pt idx="38">
                  <c:v>0.1840982108826239</c:v>
                </c:pt>
                <c:pt idx="39">
                  <c:v>0.47547568518928118</c:v>
                </c:pt>
                <c:pt idx="40">
                  <c:v>0.45027607190582264</c:v>
                </c:pt>
                <c:pt idx="41">
                  <c:v>0.28015921029087554</c:v>
                </c:pt>
                <c:pt idx="42">
                  <c:v>0.35941972998642557</c:v>
                </c:pt>
                <c:pt idx="43">
                  <c:v>0.20734619851413061</c:v>
                </c:pt>
                <c:pt idx="44">
                  <c:v>0.16089405631512144</c:v>
                </c:pt>
                <c:pt idx="45">
                  <c:v>0.38647895882347927</c:v>
                </c:pt>
                <c:pt idx="46">
                  <c:v>0.43795062556242104</c:v>
                </c:pt>
                <c:pt idx="47">
                  <c:v>0.26911800108234407</c:v>
                </c:pt>
                <c:pt idx="48">
                  <c:v>0.42063933902018946</c:v>
                </c:pt>
                <c:pt idx="49">
                  <c:v>0.31145139971785907</c:v>
                </c:pt>
                <c:pt idx="50">
                  <c:v>0.34844302197683663</c:v>
                </c:pt>
                <c:pt idx="51">
                  <c:v>0.30663307429723019</c:v>
                </c:pt>
                <c:pt idx="52">
                  <c:v>0.25470556270094658</c:v>
                </c:pt>
                <c:pt idx="53">
                  <c:v>0.25972090067189513</c:v>
                </c:pt>
                <c:pt idx="54">
                  <c:v>0.34722363925701549</c:v>
                </c:pt>
                <c:pt idx="55">
                  <c:v>0.29598349349925501</c:v>
                </c:pt>
                <c:pt idx="56">
                  <c:v>0.2401525013284892</c:v>
                </c:pt>
                <c:pt idx="57">
                  <c:v>0.33043591009863305</c:v>
                </c:pt>
                <c:pt idx="58">
                  <c:v>0.16406401541314763</c:v>
                </c:pt>
                <c:pt idx="59">
                  <c:v>0.22595732795082168</c:v>
                </c:pt>
                <c:pt idx="60">
                  <c:v>0.25205631434473519</c:v>
                </c:pt>
                <c:pt idx="61">
                  <c:v>0.25089721168974843</c:v>
                </c:pt>
                <c:pt idx="62">
                  <c:v>0.28231140962817802</c:v>
                </c:pt>
                <c:pt idx="63">
                  <c:v>0.35358467799732562</c:v>
                </c:pt>
                <c:pt idx="64">
                  <c:v>0.2427522628371066</c:v>
                </c:pt>
                <c:pt idx="65">
                  <c:v>0.43059240688292288</c:v>
                </c:pt>
                <c:pt idx="66">
                  <c:v>0.33618009500797152</c:v>
                </c:pt>
                <c:pt idx="67">
                  <c:v>0.26199375220191912</c:v>
                </c:pt>
                <c:pt idx="68">
                  <c:v>0.37275049879382094</c:v>
                </c:pt>
                <c:pt idx="69">
                  <c:v>0.32351295124870894</c:v>
                </c:pt>
                <c:pt idx="70">
                  <c:v>0.18609997726088812</c:v>
                </c:pt>
                <c:pt idx="71">
                  <c:v>0.13624323223616164</c:v>
                </c:pt>
                <c:pt idx="72">
                  <c:v>0.3162138498245497</c:v>
                </c:pt>
                <c:pt idx="73">
                  <c:v>0.16338259995784388</c:v>
                </c:pt>
                <c:pt idx="74">
                  <c:v>0.40241328307228441</c:v>
                </c:pt>
                <c:pt idx="75">
                  <c:v>0.12844376088826193</c:v>
                </c:pt>
                <c:pt idx="76">
                  <c:v>0.25530934501234326</c:v>
                </c:pt>
                <c:pt idx="77">
                  <c:v>0.25314949243416507</c:v>
                </c:pt>
                <c:pt idx="78">
                  <c:v>0.20168734044265535</c:v>
                </c:pt>
                <c:pt idx="79">
                  <c:v>0.23712104686896773</c:v>
                </c:pt>
                <c:pt idx="80">
                  <c:v>0.18735821017324472</c:v>
                </c:pt>
                <c:pt idx="81">
                  <c:v>0.19317672950337494</c:v>
                </c:pt>
                <c:pt idx="82">
                  <c:v>0.25229996818818068</c:v>
                </c:pt>
                <c:pt idx="83">
                  <c:v>0.41692089547829891</c:v>
                </c:pt>
                <c:pt idx="84">
                  <c:v>0.24614506962817351</c:v>
                </c:pt>
                <c:pt idx="85">
                  <c:v>0.2728288061657147</c:v>
                </c:pt>
                <c:pt idx="86">
                  <c:v>0.23866734109408649</c:v>
                </c:pt>
                <c:pt idx="87">
                  <c:v>0.20983661858697567</c:v>
                </c:pt>
                <c:pt idx="88">
                  <c:v>2.6226885458804361E-2</c:v>
                </c:pt>
                <c:pt idx="89">
                  <c:v>0.34744467686037872</c:v>
                </c:pt>
                <c:pt idx="90">
                  <c:v>0.13540271522259839</c:v>
                </c:pt>
                <c:pt idx="91">
                  <c:v>0.3816870919844001</c:v>
                </c:pt>
                <c:pt idx="92">
                  <c:v>0.47918119503568624</c:v>
                </c:pt>
                <c:pt idx="93">
                  <c:v>0.23137498944270041</c:v>
                </c:pt>
                <c:pt idx="94">
                  <c:v>0.29584514846061061</c:v>
                </c:pt>
                <c:pt idx="95">
                  <c:v>0.27096402558982313</c:v>
                </c:pt>
                <c:pt idx="96">
                  <c:v>0.2782050920107858</c:v>
                </c:pt>
                <c:pt idx="97">
                  <c:v>0.65141969728944404</c:v>
                </c:pt>
                <c:pt idx="98">
                  <c:v>0.44752081077254569</c:v>
                </c:pt>
                <c:pt idx="99">
                  <c:v>0.39045426749707779</c:v>
                </c:pt>
                <c:pt idx="100">
                  <c:v>-8.7978241161766446E-2</c:v>
                </c:pt>
                <c:pt idx="101">
                  <c:v>0.32705038239523276</c:v>
                </c:pt>
                <c:pt idx="102">
                  <c:v>0.32830220849221425</c:v>
                </c:pt>
                <c:pt idx="103">
                  <c:v>0.20195820196342051</c:v>
                </c:pt>
                <c:pt idx="104">
                  <c:v>0.35504142828618179</c:v>
                </c:pt>
                <c:pt idx="105">
                  <c:v>0.28155220326826891</c:v>
                </c:pt>
                <c:pt idx="106">
                  <c:v>0.15687479755211009</c:v>
                </c:pt>
                <c:pt idx="107">
                  <c:v>0.10697340381524456</c:v>
                </c:pt>
                <c:pt idx="108">
                  <c:v>4.7243002266333267E-2</c:v>
                </c:pt>
                <c:pt idx="109">
                  <c:v>0.12248783311769862</c:v>
                </c:pt>
                <c:pt idx="110">
                  <c:v>0.22041616455087565</c:v>
                </c:pt>
                <c:pt idx="111">
                  <c:v>0.33440823958252708</c:v>
                </c:pt>
                <c:pt idx="112">
                  <c:v>-2.3686521211837008E-2</c:v>
                </c:pt>
                <c:pt idx="113">
                  <c:v>-0.32396628632139679</c:v>
                </c:pt>
                <c:pt idx="114">
                  <c:v>0.17961730978440105</c:v>
                </c:pt>
                <c:pt idx="115">
                  <c:v>0.6073040058372946</c:v>
                </c:pt>
                <c:pt idx="116">
                  <c:v>0.33717842011786547</c:v>
                </c:pt>
                <c:pt idx="117">
                  <c:v>0.5717095813185421</c:v>
                </c:pt>
                <c:pt idx="118">
                  <c:v>0.27116055350988744</c:v>
                </c:pt>
                <c:pt idx="119">
                  <c:v>0.20283907954409464</c:v>
                </c:pt>
                <c:pt idx="120">
                  <c:v>0.47453578212488845</c:v>
                </c:pt>
                <c:pt idx="121">
                  <c:v>0.25879725927934616</c:v>
                </c:pt>
                <c:pt idx="122">
                  <c:v>0.3643893778434153</c:v>
                </c:pt>
                <c:pt idx="123">
                  <c:v>0.13470312995648559</c:v>
                </c:pt>
                <c:pt idx="124">
                  <c:v>0.36282050714867509</c:v>
                </c:pt>
                <c:pt idx="125">
                  <c:v>0.44526490832764654</c:v>
                </c:pt>
                <c:pt idx="126">
                  <c:v>4.5071794059354575E-2</c:v>
                </c:pt>
                <c:pt idx="127">
                  <c:v>0.27105630908620248</c:v>
                </c:pt>
                <c:pt idx="128">
                  <c:v>0.17453345125356223</c:v>
                </c:pt>
                <c:pt idx="129">
                  <c:v>0.45755843962165377</c:v>
                </c:pt>
                <c:pt idx="130">
                  <c:v>0.3718782479735222</c:v>
                </c:pt>
                <c:pt idx="131">
                  <c:v>0.26876730695987594</c:v>
                </c:pt>
                <c:pt idx="132">
                  <c:v>0.30352241791309009</c:v>
                </c:pt>
                <c:pt idx="133">
                  <c:v>0.41428069722281302</c:v>
                </c:pt>
                <c:pt idx="134">
                  <c:v>0.2746784312322913</c:v>
                </c:pt>
                <c:pt idx="135">
                  <c:v>0.18757782582774118</c:v>
                </c:pt>
                <c:pt idx="136">
                  <c:v>0.26124192765712018</c:v>
                </c:pt>
                <c:pt idx="137">
                  <c:v>0.31503642450626534</c:v>
                </c:pt>
                <c:pt idx="138">
                  <c:v>0.25043417251625133</c:v>
                </c:pt>
                <c:pt idx="139">
                  <c:v>0.32721894008665775</c:v>
                </c:pt>
                <c:pt idx="140">
                  <c:v>0.42855931431001226</c:v>
                </c:pt>
                <c:pt idx="141">
                  <c:v>0.37045442609871426</c:v>
                </c:pt>
                <c:pt idx="142">
                  <c:v>0.32326602208783328</c:v>
                </c:pt>
                <c:pt idx="143">
                  <c:v>0.38579495099414518</c:v>
                </c:pt>
                <c:pt idx="144">
                  <c:v>0.46974283705421915</c:v>
                </c:pt>
                <c:pt idx="145">
                  <c:v>0.34130576042929783</c:v>
                </c:pt>
                <c:pt idx="146">
                  <c:v>0.30226404935492679</c:v>
                </c:pt>
                <c:pt idx="147">
                  <c:v>0.19456567482910792</c:v>
                </c:pt>
                <c:pt idx="148">
                  <c:v>0.28706461884796231</c:v>
                </c:pt>
                <c:pt idx="149">
                  <c:v>0.29321203215060687</c:v>
                </c:pt>
                <c:pt idx="150">
                  <c:v>0.24702127971750742</c:v>
                </c:pt>
                <c:pt idx="151">
                  <c:v>4.1412318001643911E-2</c:v>
                </c:pt>
                <c:pt idx="152">
                  <c:v>0.48193461423970962</c:v>
                </c:pt>
                <c:pt idx="153">
                  <c:v>0.42359988532772541</c:v>
                </c:pt>
                <c:pt idx="154">
                  <c:v>0.25562895891361015</c:v>
                </c:pt>
                <c:pt idx="155">
                  <c:v>0.36784022731564481</c:v>
                </c:pt>
                <c:pt idx="156">
                  <c:v>0.36878898027884133</c:v>
                </c:pt>
                <c:pt idx="157">
                  <c:v>0.28104372286762602</c:v>
                </c:pt>
                <c:pt idx="158">
                  <c:v>0.27774355823900987</c:v>
                </c:pt>
                <c:pt idx="159">
                  <c:v>0.30359364207170014</c:v>
                </c:pt>
                <c:pt idx="160">
                  <c:v>0.46660689749219464</c:v>
                </c:pt>
                <c:pt idx="161">
                  <c:v>0.38905230464412344</c:v>
                </c:pt>
                <c:pt idx="162">
                  <c:v>0.19499306687956408</c:v>
                </c:pt>
                <c:pt idx="163">
                  <c:v>4.1947585437908885E-2</c:v>
                </c:pt>
                <c:pt idx="164">
                  <c:v>0.18588436094919525</c:v>
                </c:pt>
                <c:pt idx="165">
                  <c:v>0.36103586550672029</c:v>
                </c:pt>
                <c:pt idx="166">
                  <c:v>0.65177357911700196</c:v>
                </c:pt>
                <c:pt idx="167">
                  <c:v>0.29483066014177362</c:v>
                </c:pt>
                <c:pt idx="168">
                  <c:v>1.7633988829971914E-2</c:v>
                </c:pt>
                <c:pt idx="169">
                  <c:v>0.27852028066330969</c:v>
                </c:pt>
                <c:pt idx="170">
                  <c:v>0.44613362369346621</c:v>
                </c:pt>
                <c:pt idx="171">
                  <c:v>0.17439628565471532</c:v>
                </c:pt>
                <c:pt idx="172">
                  <c:v>0.46654187603270547</c:v>
                </c:pt>
                <c:pt idx="173">
                  <c:v>0.15999127525909984</c:v>
                </c:pt>
                <c:pt idx="174">
                  <c:v>0.37455487322425551</c:v>
                </c:pt>
                <c:pt idx="175">
                  <c:v>9.4824514980313857E-2</c:v>
                </c:pt>
                <c:pt idx="176">
                  <c:v>0.16757977882752373</c:v>
                </c:pt>
                <c:pt idx="177">
                  <c:v>0.3062933069541367</c:v>
                </c:pt>
                <c:pt idx="178">
                  <c:v>0.30854559730217024</c:v>
                </c:pt>
                <c:pt idx="179">
                  <c:v>0.23674074486888874</c:v>
                </c:pt>
                <c:pt idx="180">
                  <c:v>0.16590909158839562</c:v>
                </c:pt>
                <c:pt idx="181">
                  <c:v>0.13976498425081563</c:v>
                </c:pt>
                <c:pt idx="182">
                  <c:v>0.27382701093357631</c:v>
                </c:pt>
                <c:pt idx="183">
                  <c:v>1.5121948739436619E-2</c:v>
                </c:pt>
                <c:pt idx="184">
                  <c:v>0.28135791098159457</c:v>
                </c:pt>
                <c:pt idx="185">
                  <c:v>0.21932208266625508</c:v>
                </c:pt>
                <c:pt idx="186">
                  <c:v>-3.1484573299861651E-2</c:v>
                </c:pt>
                <c:pt idx="187">
                  <c:v>0.2367962430064614</c:v>
                </c:pt>
                <c:pt idx="188">
                  <c:v>0.15451758312510711</c:v>
                </c:pt>
                <c:pt idx="189">
                  <c:v>-0.17910285294731543</c:v>
                </c:pt>
                <c:pt idx="190">
                  <c:v>0.10608312596808156</c:v>
                </c:pt>
                <c:pt idx="191">
                  <c:v>0.11170094902320937</c:v>
                </c:pt>
                <c:pt idx="192">
                  <c:v>0.64658238690184311</c:v>
                </c:pt>
                <c:pt idx="193">
                  <c:v>0.41387234409768037</c:v>
                </c:pt>
                <c:pt idx="194">
                  <c:v>0.19017487528416832</c:v>
                </c:pt>
                <c:pt idx="195">
                  <c:v>0.2660187203480634</c:v>
                </c:pt>
                <c:pt idx="196">
                  <c:v>0.13074663040441381</c:v>
                </c:pt>
                <c:pt idx="197">
                  <c:v>0.30168913142788534</c:v>
                </c:pt>
                <c:pt idx="198">
                  <c:v>0.45037893717489152</c:v>
                </c:pt>
                <c:pt idx="199">
                  <c:v>4.1284867463323049E-2</c:v>
                </c:pt>
                <c:pt idx="200">
                  <c:v>0.38913320343349167</c:v>
                </c:pt>
                <c:pt idx="201">
                  <c:v>0.48067467378787276</c:v>
                </c:pt>
                <c:pt idx="202">
                  <c:v>0.20458380958912803</c:v>
                </c:pt>
                <c:pt idx="203">
                  <c:v>0.20590533038917902</c:v>
                </c:pt>
                <c:pt idx="204">
                  <c:v>0</c:v>
                </c:pt>
                <c:pt idx="205">
                  <c:v>0.23698065432640936</c:v>
                </c:pt>
                <c:pt idx="206">
                  <c:v>-0.44583800234885351</c:v>
                </c:pt>
                <c:pt idx="207">
                  <c:v>-0.36345994352630606</c:v>
                </c:pt>
                <c:pt idx="208">
                  <c:v>1.3466755448190271</c:v>
                </c:pt>
                <c:pt idx="209">
                  <c:v>-0.15455386257164994</c:v>
                </c:pt>
                <c:pt idx="210">
                  <c:v>0.24242280178992326</c:v>
                </c:pt>
                <c:pt idx="211">
                  <c:v>1.3523870096640356E-2</c:v>
                </c:pt>
                <c:pt idx="212">
                  <c:v>0.38861867712281373</c:v>
                </c:pt>
                <c:pt idx="213">
                  <c:v>0.61948267922750688</c:v>
                </c:pt>
                <c:pt idx="214">
                  <c:v>0.64048440389229333</c:v>
                </c:pt>
                <c:pt idx="215">
                  <c:v>0.29479460065377316</c:v>
                </c:pt>
                <c:pt idx="216">
                  <c:v>8.6635859245316915E-2</c:v>
                </c:pt>
                <c:pt idx="217">
                  <c:v>0.36595160468184362</c:v>
                </c:pt>
                <c:pt idx="218">
                  <c:v>0.30234847943344112</c:v>
                </c:pt>
                <c:pt idx="219">
                  <c:v>0.45850879930847499</c:v>
                </c:pt>
                <c:pt idx="220">
                  <c:v>0.18974633971760557</c:v>
                </c:pt>
                <c:pt idx="221">
                  <c:v>0.24947172610632207</c:v>
                </c:pt>
                <c:pt idx="222">
                  <c:v>0.28522939157424465</c:v>
                </c:pt>
                <c:pt idx="223">
                  <c:v>8.9023211432824989E-2</c:v>
                </c:pt>
                <c:pt idx="224">
                  <c:v>0.21997250970042703</c:v>
                </c:pt>
                <c:pt idx="225">
                  <c:v>0.15765558990944817</c:v>
                </c:pt>
                <c:pt idx="226">
                  <c:v>0.18712233650318011</c:v>
                </c:pt>
                <c:pt idx="227">
                  <c:v>0.33814667807555077</c:v>
                </c:pt>
                <c:pt idx="228">
                  <c:v>0.10839292996697014</c:v>
                </c:pt>
                <c:pt idx="229">
                  <c:v>0.18508172220916597</c:v>
                </c:pt>
                <c:pt idx="230">
                  <c:v>0.17209173462426652</c:v>
                </c:pt>
                <c:pt idx="231">
                  <c:v>0.48830608239248063</c:v>
                </c:pt>
                <c:pt idx="232">
                  <c:v>9.6831023427866647E-2</c:v>
                </c:pt>
                <c:pt idx="233">
                  <c:v>0.29278967334237094</c:v>
                </c:pt>
                <c:pt idx="234">
                  <c:v>0.31563209669589787</c:v>
                </c:pt>
                <c:pt idx="235">
                  <c:v>0.22149972952844843</c:v>
                </c:pt>
                <c:pt idx="236">
                  <c:v>0.3625332703858728</c:v>
                </c:pt>
                <c:pt idx="237">
                  <c:v>0.40947928979922332</c:v>
                </c:pt>
                <c:pt idx="238">
                  <c:v>0.27967863340368504</c:v>
                </c:pt>
                <c:pt idx="239">
                  <c:v>0.41820352705703046</c:v>
                </c:pt>
                <c:pt idx="240">
                  <c:v>0.26028246584567949</c:v>
                </c:pt>
                <c:pt idx="241">
                  <c:v>0.3133500347202528</c:v>
                </c:pt>
                <c:pt idx="242">
                  <c:v>0.20740934040070558</c:v>
                </c:pt>
                <c:pt idx="243">
                  <c:v>0.20252365801677974</c:v>
                </c:pt>
                <c:pt idx="244">
                  <c:v>0.33612513345815054</c:v>
                </c:pt>
                <c:pt idx="245">
                  <c:v>0.29061310603521662</c:v>
                </c:pt>
                <c:pt idx="246">
                  <c:v>0.43281338973395322</c:v>
                </c:pt>
                <c:pt idx="247">
                  <c:v>0.27719349358318479</c:v>
                </c:pt>
                <c:pt idx="248">
                  <c:v>0.29158567874668073</c:v>
                </c:pt>
                <c:pt idx="249">
                  <c:v>0.51555888990600784</c:v>
                </c:pt>
                <c:pt idx="250">
                  <c:v>0.23085909253412185</c:v>
                </c:pt>
                <c:pt idx="251">
                  <c:v>-0.14217277955085017</c:v>
                </c:pt>
                <c:pt idx="252">
                  <c:v>0.42737963303655158</c:v>
                </c:pt>
                <c:pt idx="253">
                  <c:v>0.28773391724945185</c:v>
                </c:pt>
                <c:pt idx="254">
                  <c:v>0.28866727233903733</c:v>
                </c:pt>
                <c:pt idx="255">
                  <c:v>0.37887139132547742</c:v>
                </c:pt>
                <c:pt idx="256">
                  <c:v>0.33322546219863292</c:v>
                </c:pt>
                <c:pt idx="257">
                  <c:v>0.25670800137387417</c:v>
                </c:pt>
                <c:pt idx="258">
                  <c:v>0.13607461368693152</c:v>
                </c:pt>
                <c:pt idx="259">
                  <c:v>0.21030420373208836</c:v>
                </c:pt>
                <c:pt idx="260">
                  <c:v>0.54734810045200721</c:v>
                </c:pt>
                <c:pt idx="261">
                  <c:v>0.3105799164609343</c:v>
                </c:pt>
                <c:pt idx="262">
                  <c:v>0.29280551192018689</c:v>
                </c:pt>
                <c:pt idx="263">
                  <c:v>0.21294356020379512</c:v>
                </c:pt>
                <c:pt idx="264">
                  <c:v>0.26134074480523295</c:v>
                </c:pt>
                <c:pt idx="265">
                  <c:v>0.3946478220542089</c:v>
                </c:pt>
                <c:pt idx="266">
                  <c:v>0.23847392618359819</c:v>
                </c:pt>
                <c:pt idx="267">
                  <c:v>0.32741812183218877</c:v>
                </c:pt>
                <c:pt idx="268">
                  <c:v>0.49136041358797089</c:v>
                </c:pt>
                <c:pt idx="269">
                  <c:v>0.31007531318500858</c:v>
                </c:pt>
                <c:pt idx="270">
                  <c:v>0.23884828683866377</c:v>
                </c:pt>
                <c:pt idx="271">
                  <c:v>0.52074818721807203</c:v>
                </c:pt>
                <c:pt idx="272">
                  <c:v>0.29539120323572843</c:v>
                </c:pt>
                <c:pt idx="273">
                  <c:v>0.28048400297450482</c:v>
                </c:pt>
                <c:pt idx="274">
                  <c:v>0.46774302709439386</c:v>
                </c:pt>
                <c:pt idx="275">
                  <c:v>0.32287700924925711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8E-437B-AF85-68E7A714A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061260"/>
        <c:axId val="1862814382"/>
      </c:areaChart>
      <c:dateAx>
        <c:axId val="11230612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m/d/yyyy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862814382"/>
        <c:crosses val="autoZero"/>
        <c:auto val="1"/>
        <c:lblOffset val="100"/>
        <c:baseTimeUnit val="days"/>
      </c:dateAx>
      <c:valAx>
        <c:axId val="18628143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Excesses from VaR at 95%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12306126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lang="en-US" b="1">
                <a:solidFill>
                  <a:schemeClr val="dk1"/>
                </a:solidFill>
                <a:latin typeface="+mn-lt"/>
              </a:rPr>
              <a:t>1-Month Excesses from VaR at 90%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spPr>
            <a:solidFill>
              <a:srgbClr val="4472C4">
                <a:alpha val="30000"/>
              </a:srgbClr>
            </a:solidFill>
            <a:ln cmpd="sng">
              <a:solidFill>
                <a:srgbClr val="4472C4"/>
              </a:solidFill>
            </a:ln>
          </c:spPr>
          <c:cat>
            <c:numRef>
              <c:f>'Current Portfolio MAIN'!$Q$20:$Q$388</c:f>
              <c:numCache>
                <c:formatCode>dd\.mm\.yyyy</c:formatCode>
                <c:ptCount val="369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45238</c:v>
                </c:pt>
                <c:pt idx="4">
                  <c:v>45239</c:v>
                </c:pt>
                <c:pt idx="5">
                  <c:v>45240</c:v>
                </c:pt>
                <c:pt idx="6">
                  <c:v>45244</c:v>
                </c:pt>
                <c:pt idx="7">
                  <c:v>45245</c:v>
                </c:pt>
                <c:pt idx="8">
                  <c:v>45246</c:v>
                </c:pt>
                <c:pt idx="9">
                  <c:v>45247</c:v>
                </c:pt>
                <c:pt idx="10">
                  <c:v>45251</c:v>
                </c:pt>
                <c:pt idx="11">
                  <c:v>45252</c:v>
                </c:pt>
                <c:pt idx="12">
                  <c:v>45254</c:v>
                </c:pt>
                <c:pt idx="13">
                  <c:v>45258</c:v>
                </c:pt>
                <c:pt idx="14">
                  <c:v>45259</c:v>
                </c:pt>
                <c:pt idx="15">
                  <c:v>45260</c:v>
                </c:pt>
                <c:pt idx="16">
                  <c:v>45261</c:v>
                </c:pt>
                <c:pt idx="17">
                  <c:v>45265</c:v>
                </c:pt>
                <c:pt idx="18">
                  <c:v>45266</c:v>
                </c:pt>
                <c:pt idx="19">
                  <c:v>45267</c:v>
                </c:pt>
                <c:pt idx="20">
                  <c:v>45268</c:v>
                </c:pt>
                <c:pt idx="21">
                  <c:v>45272</c:v>
                </c:pt>
                <c:pt idx="22">
                  <c:v>45273</c:v>
                </c:pt>
                <c:pt idx="23">
                  <c:v>45274</c:v>
                </c:pt>
                <c:pt idx="24">
                  <c:v>45275</c:v>
                </c:pt>
                <c:pt idx="25">
                  <c:v>45279</c:v>
                </c:pt>
                <c:pt idx="26">
                  <c:v>45280</c:v>
                </c:pt>
                <c:pt idx="27">
                  <c:v>45281</c:v>
                </c:pt>
                <c:pt idx="28">
                  <c:v>45282</c:v>
                </c:pt>
                <c:pt idx="29">
                  <c:v>45286</c:v>
                </c:pt>
                <c:pt idx="30">
                  <c:v>45287</c:v>
                </c:pt>
                <c:pt idx="31">
                  <c:v>45288</c:v>
                </c:pt>
                <c:pt idx="32">
                  <c:v>45289</c:v>
                </c:pt>
                <c:pt idx="33">
                  <c:v>45301</c:v>
                </c:pt>
                <c:pt idx="34">
                  <c:v>45302</c:v>
                </c:pt>
                <c:pt idx="35">
                  <c:v>45303</c:v>
                </c:pt>
                <c:pt idx="36">
                  <c:v>45307</c:v>
                </c:pt>
                <c:pt idx="37">
                  <c:v>45308</c:v>
                </c:pt>
                <c:pt idx="38">
                  <c:v>45309</c:v>
                </c:pt>
                <c:pt idx="39">
                  <c:v>45310</c:v>
                </c:pt>
                <c:pt idx="40">
                  <c:v>45314</c:v>
                </c:pt>
                <c:pt idx="41">
                  <c:v>45315</c:v>
                </c:pt>
                <c:pt idx="42">
                  <c:v>45316</c:v>
                </c:pt>
                <c:pt idx="43">
                  <c:v>45317</c:v>
                </c:pt>
                <c:pt idx="44">
                  <c:v>45321</c:v>
                </c:pt>
                <c:pt idx="45">
                  <c:v>45322</c:v>
                </c:pt>
                <c:pt idx="46">
                  <c:v>45323</c:v>
                </c:pt>
                <c:pt idx="47">
                  <c:v>45324</c:v>
                </c:pt>
                <c:pt idx="48">
                  <c:v>45328</c:v>
                </c:pt>
                <c:pt idx="49">
                  <c:v>45329</c:v>
                </c:pt>
                <c:pt idx="50">
                  <c:v>45330</c:v>
                </c:pt>
                <c:pt idx="51">
                  <c:v>45331</c:v>
                </c:pt>
                <c:pt idx="52">
                  <c:v>45335</c:v>
                </c:pt>
                <c:pt idx="53">
                  <c:v>45336</c:v>
                </c:pt>
                <c:pt idx="54">
                  <c:v>45337</c:v>
                </c:pt>
                <c:pt idx="55">
                  <c:v>45338</c:v>
                </c:pt>
                <c:pt idx="56">
                  <c:v>45342</c:v>
                </c:pt>
                <c:pt idx="57">
                  <c:v>45343</c:v>
                </c:pt>
                <c:pt idx="58">
                  <c:v>45344</c:v>
                </c:pt>
                <c:pt idx="59">
                  <c:v>45345</c:v>
                </c:pt>
                <c:pt idx="60">
                  <c:v>45349</c:v>
                </c:pt>
                <c:pt idx="61">
                  <c:v>45350</c:v>
                </c:pt>
                <c:pt idx="62">
                  <c:v>45351</c:v>
                </c:pt>
                <c:pt idx="63">
                  <c:v>45352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45363</c:v>
                </c:pt>
                <c:pt idx="69">
                  <c:v>45364</c:v>
                </c:pt>
                <c:pt idx="70">
                  <c:v>45365</c:v>
                </c:pt>
                <c:pt idx="71">
                  <c:v>45366</c:v>
                </c:pt>
                <c:pt idx="72">
                  <c:v>45370</c:v>
                </c:pt>
                <c:pt idx="73">
                  <c:v>45371</c:v>
                </c:pt>
                <c:pt idx="74">
                  <c:v>45372</c:v>
                </c:pt>
                <c:pt idx="75">
                  <c:v>45373</c:v>
                </c:pt>
                <c:pt idx="76">
                  <c:v>45377</c:v>
                </c:pt>
                <c:pt idx="77">
                  <c:v>45378</c:v>
                </c:pt>
                <c:pt idx="78">
                  <c:v>45379</c:v>
                </c:pt>
                <c:pt idx="79">
                  <c:v>45384</c:v>
                </c:pt>
                <c:pt idx="80">
                  <c:v>45385</c:v>
                </c:pt>
                <c:pt idx="81">
                  <c:v>45386</c:v>
                </c:pt>
                <c:pt idx="82">
                  <c:v>45387</c:v>
                </c:pt>
                <c:pt idx="83">
                  <c:v>45391</c:v>
                </c:pt>
                <c:pt idx="84">
                  <c:v>45392</c:v>
                </c:pt>
                <c:pt idx="85">
                  <c:v>45393</c:v>
                </c:pt>
                <c:pt idx="86">
                  <c:v>45394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45405</c:v>
                </c:pt>
                <c:pt idx="92">
                  <c:v>45406</c:v>
                </c:pt>
                <c:pt idx="93">
                  <c:v>45407</c:v>
                </c:pt>
                <c:pt idx="94">
                  <c:v>45408</c:v>
                </c:pt>
                <c:pt idx="95">
                  <c:v>45415</c:v>
                </c:pt>
                <c:pt idx="96">
                  <c:v>45419</c:v>
                </c:pt>
                <c:pt idx="97">
                  <c:v>45420</c:v>
                </c:pt>
                <c:pt idx="98">
                  <c:v>45421</c:v>
                </c:pt>
                <c:pt idx="99">
                  <c:v>45426</c:v>
                </c:pt>
                <c:pt idx="100">
                  <c:v>45427</c:v>
                </c:pt>
                <c:pt idx="101">
                  <c:v>45428</c:v>
                </c:pt>
                <c:pt idx="102">
                  <c:v>45429</c:v>
                </c:pt>
                <c:pt idx="103">
                  <c:v>45433</c:v>
                </c:pt>
                <c:pt idx="104">
                  <c:v>45434</c:v>
                </c:pt>
                <c:pt idx="105">
                  <c:v>45435</c:v>
                </c:pt>
                <c:pt idx="106">
                  <c:v>45436</c:v>
                </c:pt>
                <c:pt idx="107">
                  <c:v>45440</c:v>
                </c:pt>
                <c:pt idx="108">
                  <c:v>45441</c:v>
                </c:pt>
                <c:pt idx="109">
                  <c:v>45442</c:v>
                </c:pt>
                <c:pt idx="110">
                  <c:v>45443</c:v>
                </c:pt>
                <c:pt idx="111">
                  <c:v>45447</c:v>
                </c:pt>
                <c:pt idx="112">
                  <c:v>45448</c:v>
                </c:pt>
                <c:pt idx="113">
                  <c:v>45449</c:v>
                </c:pt>
                <c:pt idx="114">
                  <c:v>45450</c:v>
                </c:pt>
                <c:pt idx="115">
                  <c:v>45454</c:v>
                </c:pt>
                <c:pt idx="116">
                  <c:v>45455</c:v>
                </c:pt>
                <c:pt idx="117">
                  <c:v>45457</c:v>
                </c:pt>
                <c:pt idx="118">
                  <c:v>45461</c:v>
                </c:pt>
                <c:pt idx="119">
                  <c:v>45463</c:v>
                </c:pt>
                <c:pt idx="120">
                  <c:v>45464</c:v>
                </c:pt>
                <c:pt idx="121">
                  <c:v>45468</c:v>
                </c:pt>
                <c:pt idx="122">
                  <c:v>45469</c:v>
                </c:pt>
                <c:pt idx="123">
                  <c:v>45470</c:v>
                </c:pt>
                <c:pt idx="124">
                  <c:v>45471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45482</c:v>
                </c:pt>
                <c:pt idx="129">
                  <c:v>45483</c:v>
                </c:pt>
                <c:pt idx="130">
                  <c:v>45484</c:v>
                </c:pt>
                <c:pt idx="131">
                  <c:v>45485</c:v>
                </c:pt>
                <c:pt idx="132">
                  <c:v>45489</c:v>
                </c:pt>
                <c:pt idx="133">
                  <c:v>45490</c:v>
                </c:pt>
                <c:pt idx="134">
                  <c:v>45491</c:v>
                </c:pt>
                <c:pt idx="135">
                  <c:v>45492</c:v>
                </c:pt>
                <c:pt idx="136">
                  <c:v>45496</c:v>
                </c:pt>
                <c:pt idx="137">
                  <c:v>45497</c:v>
                </c:pt>
                <c:pt idx="138">
                  <c:v>45498</c:v>
                </c:pt>
                <c:pt idx="139">
                  <c:v>45499</c:v>
                </c:pt>
                <c:pt idx="140">
                  <c:v>45503</c:v>
                </c:pt>
                <c:pt idx="141">
                  <c:v>45504</c:v>
                </c:pt>
                <c:pt idx="142">
                  <c:v>45505</c:v>
                </c:pt>
                <c:pt idx="143">
                  <c:v>45506</c:v>
                </c:pt>
                <c:pt idx="144">
                  <c:v>45510</c:v>
                </c:pt>
                <c:pt idx="145">
                  <c:v>45511</c:v>
                </c:pt>
                <c:pt idx="146">
                  <c:v>45512</c:v>
                </c:pt>
                <c:pt idx="147">
                  <c:v>45513</c:v>
                </c:pt>
                <c:pt idx="148">
                  <c:v>45517</c:v>
                </c:pt>
                <c:pt idx="149">
                  <c:v>45518</c:v>
                </c:pt>
                <c:pt idx="150">
                  <c:v>45519</c:v>
                </c:pt>
                <c:pt idx="151">
                  <c:v>45520</c:v>
                </c:pt>
                <c:pt idx="152">
                  <c:v>45524</c:v>
                </c:pt>
                <c:pt idx="153">
                  <c:v>45525</c:v>
                </c:pt>
                <c:pt idx="154">
                  <c:v>45526</c:v>
                </c:pt>
                <c:pt idx="155">
                  <c:v>45527</c:v>
                </c:pt>
                <c:pt idx="156">
                  <c:v>45531</c:v>
                </c:pt>
                <c:pt idx="157">
                  <c:v>45532</c:v>
                </c:pt>
                <c:pt idx="158">
                  <c:v>45533</c:v>
                </c:pt>
                <c:pt idx="159">
                  <c:v>45534</c:v>
                </c:pt>
                <c:pt idx="160">
                  <c:v>45538</c:v>
                </c:pt>
                <c:pt idx="161">
                  <c:v>45539</c:v>
                </c:pt>
                <c:pt idx="162">
                  <c:v>45540</c:v>
                </c:pt>
                <c:pt idx="163">
                  <c:v>45541</c:v>
                </c:pt>
                <c:pt idx="164">
                  <c:v>45545</c:v>
                </c:pt>
                <c:pt idx="165">
                  <c:v>45546</c:v>
                </c:pt>
                <c:pt idx="166">
                  <c:v>45547</c:v>
                </c:pt>
                <c:pt idx="167">
                  <c:v>45548</c:v>
                </c:pt>
                <c:pt idx="168">
                  <c:v>45552</c:v>
                </c:pt>
                <c:pt idx="169">
                  <c:v>45553</c:v>
                </c:pt>
                <c:pt idx="170">
                  <c:v>45554</c:v>
                </c:pt>
                <c:pt idx="171">
                  <c:v>45555</c:v>
                </c:pt>
                <c:pt idx="172">
                  <c:v>45559</c:v>
                </c:pt>
                <c:pt idx="173">
                  <c:v>45560</c:v>
                </c:pt>
                <c:pt idx="174">
                  <c:v>45561</c:v>
                </c:pt>
                <c:pt idx="175">
                  <c:v>45562</c:v>
                </c:pt>
                <c:pt idx="176">
                  <c:v>45566</c:v>
                </c:pt>
                <c:pt idx="177">
                  <c:v>45567</c:v>
                </c:pt>
                <c:pt idx="178">
                  <c:v>45568</c:v>
                </c:pt>
                <c:pt idx="179">
                  <c:v>45569</c:v>
                </c:pt>
                <c:pt idx="180">
                  <c:v>45573</c:v>
                </c:pt>
                <c:pt idx="181">
                  <c:v>45574</c:v>
                </c:pt>
                <c:pt idx="182">
                  <c:v>45575</c:v>
                </c:pt>
                <c:pt idx="183">
                  <c:v>45576</c:v>
                </c:pt>
                <c:pt idx="184">
                  <c:v>45580</c:v>
                </c:pt>
                <c:pt idx="185">
                  <c:v>45581</c:v>
                </c:pt>
                <c:pt idx="186">
                  <c:v>45582</c:v>
                </c:pt>
                <c:pt idx="187">
                  <c:v>45583</c:v>
                </c:pt>
                <c:pt idx="188">
                  <c:v>45587</c:v>
                </c:pt>
                <c:pt idx="189">
                  <c:v>45588</c:v>
                </c:pt>
                <c:pt idx="190">
                  <c:v>45589</c:v>
                </c:pt>
                <c:pt idx="191">
                  <c:v>45590</c:v>
                </c:pt>
                <c:pt idx="192">
                  <c:v>45594</c:v>
                </c:pt>
                <c:pt idx="193">
                  <c:v>45595</c:v>
                </c:pt>
                <c:pt idx="194">
                  <c:v>45596</c:v>
                </c:pt>
                <c:pt idx="195">
                  <c:v>45597</c:v>
                </c:pt>
                <c:pt idx="196">
                  <c:v>45602</c:v>
                </c:pt>
                <c:pt idx="197">
                  <c:v>45603</c:v>
                </c:pt>
                <c:pt idx="198">
                  <c:v>45604</c:v>
                </c:pt>
                <c:pt idx="199">
                  <c:v>45608</c:v>
                </c:pt>
                <c:pt idx="200">
                  <c:v>45609</c:v>
                </c:pt>
                <c:pt idx="201">
                  <c:v>45610</c:v>
                </c:pt>
                <c:pt idx="202">
                  <c:v>45611</c:v>
                </c:pt>
                <c:pt idx="203">
                  <c:v>45615</c:v>
                </c:pt>
                <c:pt idx="204">
                  <c:v>45616</c:v>
                </c:pt>
                <c:pt idx="205">
                  <c:v>45617</c:v>
                </c:pt>
                <c:pt idx="206">
                  <c:v>45618</c:v>
                </c:pt>
                <c:pt idx="207">
                  <c:v>45622</c:v>
                </c:pt>
                <c:pt idx="208">
                  <c:v>45623</c:v>
                </c:pt>
                <c:pt idx="209">
                  <c:v>45625</c:v>
                </c:pt>
                <c:pt idx="210">
                  <c:v>45629</c:v>
                </c:pt>
                <c:pt idx="211">
                  <c:v>45630</c:v>
                </c:pt>
                <c:pt idx="212">
                  <c:v>45631</c:v>
                </c:pt>
                <c:pt idx="213">
                  <c:v>45632</c:v>
                </c:pt>
                <c:pt idx="214">
                  <c:v>45636</c:v>
                </c:pt>
                <c:pt idx="215">
                  <c:v>45637</c:v>
                </c:pt>
                <c:pt idx="216">
                  <c:v>45638</c:v>
                </c:pt>
                <c:pt idx="217">
                  <c:v>45639</c:v>
                </c:pt>
                <c:pt idx="218">
                  <c:v>45643</c:v>
                </c:pt>
                <c:pt idx="219">
                  <c:v>45644</c:v>
                </c:pt>
                <c:pt idx="220">
                  <c:v>45645</c:v>
                </c:pt>
                <c:pt idx="221">
                  <c:v>45646</c:v>
                </c:pt>
                <c:pt idx="222">
                  <c:v>45650</c:v>
                </c:pt>
                <c:pt idx="223">
                  <c:v>45652</c:v>
                </c:pt>
                <c:pt idx="224">
                  <c:v>45653</c:v>
                </c:pt>
                <c:pt idx="225">
                  <c:v>45667</c:v>
                </c:pt>
                <c:pt idx="226">
                  <c:v>45671</c:v>
                </c:pt>
                <c:pt idx="227">
                  <c:v>45672</c:v>
                </c:pt>
                <c:pt idx="228">
                  <c:v>45673</c:v>
                </c:pt>
                <c:pt idx="229">
                  <c:v>45674</c:v>
                </c:pt>
                <c:pt idx="230">
                  <c:v>45678</c:v>
                </c:pt>
                <c:pt idx="231">
                  <c:v>45679</c:v>
                </c:pt>
                <c:pt idx="232">
                  <c:v>45680</c:v>
                </c:pt>
                <c:pt idx="233">
                  <c:v>45681</c:v>
                </c:pt>
                <c:pt idx="234">
                  <c:v>45685</c:v>
                </c:pt>
                <c:pt idx="235">
                  <c:v>45686</c:v>
                </c:pt>
                <c:pt idx="236">
                  <c:v>45687</c:v>
                </c:pt>
                <c:pt idx="237">
                  <c:v>45688</c:v>
                </c:pt>
                <c:pt idx="238">
                  <c:v>45692</c:v>
                </c:pt>
                <c:pt idx="239">
                  <c:v>45693</c:v>
                </c:pt>
                <c:pt idx="240">
                  <c:v>45694</c:v>
                </c:pt>
                <c:pt idx="241">
                  <c:v>45695</c:v>
                </c:pt>
                <c:pt idx="242">
                  <c:v>45699</c:v>
                </c:pt>
                <c:pt idx="243">
                  <c:v>45700</c:v>
                </c:pt>
                <c:pt idx="244">
                  <c:v>45701</c:v>
                </c:pt>
                <c:pt idx="245">
                  <c:v>45702</c:v>
                </c:pt>
                <c:pt idx="246">
                  <c:v>45706</c:v>
                </c:pt>
                <c:pt idx="247">
                  <c:v>45707</c:v>
                </c:pt>
                <c:pt idx="248">
                  <c:v>45708</c:v>
                </c:pt>
                <c:pt idx="249">
                  <c:v>45709</c:v>
                </c:pt>
                <c:pt idx="250">
                  <c:v>45713</c:v>
                </c:pt>
                <c:pt idx="251">
                  <c:v>45714</c:v>
                </c:pt>
                <c:pt idx="252">
                  <c:v>45715</c:v>
                </c:pt>
                <c:pt idx="253">
                  <c:v>45716</c:v>
                </c:pt>
                <c:pt idx="254">
                  <c:v>45720</c:v>
                </c:pt>
                <c:pt idx="255">
                  <c:v>45721</c:v>
                </c:pt>
                <c:pt idx="256">
                  <c:v>45722</c:v>
                </c:pt>
                <c:pt idx="257">
                  <c:v>45723</c:v>
                </c:pt>
                <c:pt idx="258">
                  <c:v>45727</c:v>
                </c:pt>
                <c:pt idx="259">
                  <c:v>45728</c:v>
                </c:pt>
                <c:pt idx="260">
                  <c:v>45729</c:v>
                </c:pt>
                <c:pt idx="261">
                  <c:v>45730</c:v>
                </c:pt>
                <c:pt idx="262">
                  <c:v>45734</c:v>
                </c:pt>
                <c:pt idx="263">
                  <c:v>45735</c:v>
                </c:pt>
                <c:pt idx="264">
                  <c:v>45736</c:v>
                </c:pt>
                <c:pt idx="265">
                  <c:v>45737</c:v>
                </c:pt>
                <c:pt idx="266">
                  <c:v>45741</c:v>
                </c:pt>
                <c:pt idx="267">
                  <c:v>45742</c:v>
                </c:pt>
                <c:pt idx="268">
                  <c:v>45743</c:v>
                </c:pt>
                <c:pt idx="269">
                  <c:v>45744</c:v>
                </c:pt>
                <c:pt idx="270">
                  <c:v>45748</c:v>
                </c:pt>
                <c:pt idx="271">
                  <c:v>45749</c:v>
                </c:pt>
                <c:pt idx="272">
                  <c:v>45750</c:v>
                </c:pt>
                <c:pt idx="273">
                  <c:v>45751</c:v>
                </c:pt>
                <c:pt idx="274">
                  <c:v>45755</c:v>
                </c:pt>
                <c:pt idx="275">
                  <c:v>45756</c:v>
                </c:pt>
                <c:pt idx="276">
                  <c:v>45757</c:v>
                </c:pt>
                <c:pt idx="277">
                  <c:v>45758</c:v>
                </c:pt>
                <c:pt idx="278">
                  <c:v>45762</c:v>
                </c:pt>
                <c:pt idx="279">
                  <c:v>45763</c:v>
                </c:pt>
                <c:pt idx="280">
                  <c:v>45764</c:v>
                </c:pt>
                <c:pt idx="281">
                  <c:v>45769</c:v>
                </c:pt>
                <c:pt idx="282">
                  <c:v>45770</c:v>
                </c:pt>
                <c:pt idx="283">
                  <c:v>45771</c:v>
                </c:pt>
                <c:pt idx="284">
                  <c:v>45772</c:v>
                </c:pt>
                <c:pt idx="285">
                  <c:v>45776</c:v>
                </c:pt>
                <c:pt idx="286">
                  <c:v>45777</c:v>
                </c:pt>
                <c:pt idx="287">
                  <c:v>45778</c:v>
                </c:pt>
                <c:pt idx="288">
                  <c:v>45783</c:v>
                </c:pt>
                <c:pt idx="289">
                  <c:v>45784</c:v>
                </c:pt>
                <c:pt idx="290">
                  <c:v>45785</c:v>
                </c:pt>
                <c:pt idx="291">
                  <c:v>45790</c:v>
                </c:pt>
                <c:pt idx="292">
                  <c:v>45791</c:v>
                </c:pt>
                <c:pt idx="293">
                  <c:v>45792</c:v>
                </c:pt>
                <c:pt idx="294">
                  <c:v>45793</c:v>
                </c:pt>
                <c:pt idx="295">
                  <c:v>45797</c:v>
                </c:pt>
                <c:pt idx="296">
                  <c:v>45798</c:v>
                </c:pt>
                <c:pt idx="297">
                  <c:v>45799</c:v>
                </c:pt>
                <c:pt idx="298">
                  <c:v>45800</c:v>
                </c:pt>
                <c:pt idx="299">
                  <c:v>45804</c:v>
                </c:pt>
                <c:pt idx="300">
                  <c:v>45805</c:v>
                </c:pt>
                <c:pt idx="301">
                  <c:v>45806</c:v>
                </c:pt>
                <c:pt idx="302">
                  <c:v>45807</c:v>
                </c:pt>
                <c:pt idx="303">
                  <c:v>45811</c:v>
                </c:pt>
                <c:pt idx="304">
                  <c:v>45812</c:v>
                </c:pt>
                <c:pt idx="305">
                  <c:v>45813</c:v>
                </c:pt>
                <c:pt idx="306">
                  <c:v>45814</c:v>
                </c:pt>
                <c:pt idx="307">
                  <c:v>45818</c:v>
                </c:pt>
                <c:pt idx="308">
                  <c:v>45819</c:v>
                </c:pt>
                <c:pt idx="309">
                  <c:v>45820</c:v>
                </c:pt>
                <c:pt idx="310">
                  <c:v>45825</c:v>
                </c:pt>
                <c:pt idx="311">
                  <c:v>45826</c:v>
                </c:pt>
                <c:pt idx="312">
                  <c:v>45828</c:v>
                </c:pt>
                <c:pt idx="313">
                  <c:v>45832</c:v>
                </c:pt>
                <c:pt idx="314">
                  <c:v>45833</c:v>
                </c:pt>
                <c:pt idx="315">
                  <c:v>45834</c:v>
                </c:pt>
                <c:pt idx="316">
                  <c:v>45835</c:v>
                </c:pt>
                <c:pt idx="317">
                  <c:v>45839</c:v>
                </c:pt>
                <c:pt idx="318">
                  <c:v>45840</c:v>
                </c:pt>
                <c:pt idx="319">
                  <c:v>45841</c:v>
                </c:pt>
                <c:pt idx="320">
                  <c:v>45846</c:v>
                </c:pt>
                <c:pt idx="321">
                  <c:v>45847</c:v>
                </c:pt>
                <c:pt idx="322">
                  <c:v>45848</c:v>
                </c:pt>
                <c:pt idx="323">
                  <c:v>45849</c:v>
                </c:pt>
                <c:pt idx="324">
                  <c:v>45853</c:v>
                </c:pt>
                <c:pt idx="325">
                  <c:v>45854</c:v>
                </c:pt>
                <c:pt idx="326">
                  <c:v>45855</c:v>
                </c:pt>
                <c:pt idx="327">
                  <c:v>45856</c:v>
                </c:pt>
                <c:pt idx="328">
                  <c:v>45860</c:v>
                </c:pt>
                <c:pt idx="329">
                  <c:v>45861</c:v>
                </c:pt>
                <c:pt idx="330">
                  <c:v>45862</c:v>
                </c:pt>
                <c:pt idx="331">
                  <c:v>45863</c:v>
                </c:pt>
                <c:pt idx="332">
                  <c:v>45867</c:v>
                </c:pt>
                <c:pt idx="333">
                  <c:v>45868</c:v>
                </c:pt>
                <c:pt idx="334">
                  <c:v>45869</c:v>
                </c:pt>
                <c:pt idx="335">
                  <c:v>45870</c:v>
                </c:pt>
                <c:pt idx="336">
                  <c:v>45874</c:v>
                </c:pt>
                <c:pt idx="337">
                  <c:v>45875</c:v>
                </c:pt>
                <c:pt idx="338">
                  <c:v>45876</c:v>
                </c:pt>
                <c:pt idx="339">
                  <c:v>45877</c:v>
                </c:pt>
                <c:pt idx="340">
                  <c:v>45881</c:v>
                </c:pt>
                <c:pt idx="341">
                  <c:v>45882</c:v>
                </c:pt>
                <c:pt idx="342">
                  <c:v>45883</c:v>
                </c:pt>
                <c:pt idx="343">
                  <c:v>45884</c:v>
                </c:pt>
                <c:pt idx="344">
                  <c:v>45888</c:v>
                </c:pt>
                <c:pt idx="345">
                  <c:v>45889</c:v>
                </c:pt>
                <c:pt idx="346">
                  <c:v>45890</c:v>
                </c:pt>
                <c:pt idx="347">
                  <c:v>45891</c:v>
                </c:pt>
                <c:pt idx="348">
                  <c:v>45895</c:v>
                </c:pt>
                <c:pt idx="349">
                  <c:v>45896</c:v>
                </c:pt>
                <c:pt idx="350">
                  <c:v>45897</c:v>
                </c:pt>
                <c:pt idx="351">
                  <c:v>45898</c:v>
                </c:pt>
                <c:pt idx="352">
                  <c:v>45902</c:v>
                </c:pt>
                <c:pt idx="353">
                  <c:v>45903</c:v>
                </c:pt>
                <c:pt idx="354">
                  <c:v>45904</c:v>
                </c:pt>
                <c:pt idx="355">
                  <c:v>45905</c:v>
                </c:pt>
                <c:pt idx="356">
                  <c:v>45909</c:v>
                </c:pt>
                <c:pt idx="357">
                  <c:v>45910</c:v>
                </c:pt>
                <c:pt idx="358">
                  <c:v>45911</c:v>
                </c:pt>
                <c:pt idx="359">
                  <c:v>45912</c:v>
                </c:pt>
                <c:pt idx="360">
                  <c:v>45916</c:v>
                </c:pt>
                <c:pt idx="361">
                  <c:v>45917</c:v>
                </c:pt>
                <c:pt idx="362">
                  <c:v>45918</c:v>
                </c:pt>
                <c:pt idx="363">
                  <c:v>45919</c:v>
                </c:pt>
                <c:pt idx="364">
                  <c:v>45923</c:v>
                </c:pt>
                <c:pt idx="365">
                  <c:v>45924</c:v>
                </c:pt>
                <c:pt idx="366">
                  <c:v>45925</c:v>
                </c:pt>
                <c:pt idx="367">
                  <c:v>45926</c:v>
                </c:pt>
                <c:pt idx="368">
                  <c:v>45930</c:v>
                </c:pt>
              </c:numCache>
            </c:numRef>
          </c:cat>
          <c:val>
            <c:numRef>
              <c:f>'Current Portfolio MAIN'!$AD$20:$AD$388</c:f>
              <c:numCache>
                <c:formatCode>0.00%</c:formatCode>
                <c:ptCount val="369"/>
                <c:pt idx="0">
                  <c:v>0.1756019712921888</c:v>
                </c:pt>
                <c:pt idx="1">
                  <c:v>0.39945110858445509</c:v>
                </c:pt>
                <c:pt idx="2">
                  <c:v>0.47668371498188533</c:v>
                </c:pt>
                <c:pt idx="3">
                  <c:v>0.21461174694084206</c:v>
                </c:pt>
                <c:pt idx="4">
                  <c:v>-0.12854733187692302</c:v>
                </c:pt>
                <c:pt idx="5">
                  <c:v>0.10609750981395738</c:v>
                </c:pt>
                <c:pt idx="6">
                  <c:v>0.40792633008141566</c:v>
                </c:pt>
                <c:pt idx="7">
                  <c:v>0.84629758071146799</c:v>
                </c:pt>
                <c:pt idx="8">
                  <c:v>0.43563541344755952</c:v>
                </c:pt>
                <c:pt idx="9">
                  <c:v>0.53542965968768208</c:v>
                </c:pt>
                <c:pt idx="10">
                  <c:v>0.58115932378587332</c:v>
                </c:pt>
                <c:pt idx="11">
                  <c:v>0.71696953834194099</c:v>
                </c:pt>
                <c:pt idx="12">
                  <c:v>1.0994353714682288</c:v>
                </c:pt>
                <c:pt idx="13">
                  <c:v>1.5231126614609711</c:v>
                </c:pt>
                <c:pt idx="14">
                  <c:v>1.8356926446257167</c:v>
                </c:pt>
                <c:pt idx="15">
                  <c:v>1.7981244586114964</c:v>
                </c:pt>
                <c:pt idx="16">
                  <c:v>1.5260799781557721</c:v>
                </c:pt>
                <c:pt idx="17">
                  <c:v>1.7646038860863018</c:v>
                </c:pt>
                <c:pt idx="18">
                  <c:v>1.4913038456881202</c:v>
                </c:pt>
                <c:pt idx="19">
                  <c:v>1.6552989562875982</c:v>
                </c:pt>
                <c:pt idx="20">
                  <c:v>1.9186224063019888</c:v>
                </c:pt>
                <c:pt idx="21">
                  <c:v>1.8123669464397136</c:v>
                </c:pt>
                <c:pt idx="22">
                  <c:v>1.7146462182042044</c:v>
                </c:pt>
                <c:pt idx="23">
                  <c:v>1.5309750386581471</c:v>
                </c:pt>
                <c:pt idx="24">
                  <c:v>1.6156953522691333</c:v>
                </c:pt>
                <c:pt idx="25">
                  <c:v>2.107530851950596</c:v>
                </c:pt>
                <c:pt idx="26">
                  <c:v>1.7931677007086673</c:v>
                </c:pt>
                <c:pt idx="27">
                  <c:v>1.9468441988047853</c:v>
                </c:pt>
                <c:pt idx="28">
                  <c:v>2.1304352655335332</c:v>
                </c:pt>
                <c:pt idx="29">
                  <c:v>2.2065660020430515</c:v>
                </c:pt>
                <c:pt idx="30">
                  <c:v>2.0722914649952564</c:v>
                </c:pt>
                <c:pt idx="31">
                  <c:v>1.9619141332536345</c:v>
                </c:pt>
                <c:pt idx="32">
                  <c:v>1.6450203897962306</c:v>
                </c:pt>
                <c:pt idx="33">
                  <c:v>1.3920760217750492</c:v>
                </c:pt>
                <c:pt idx="34">
                  <c:v>1.0683070084585804</c:v>
                </c:pt>
                <c:pt idx="35">
                  <c:v>0.88520756180231441</c:v>
                </c:pt>
                <c:pt idx="36">
                  <c:v>0.41796213681792549</c:v>
                </c:pt>
                <c:pt idx="37">
                  <c:v>0.24900261834724002</c:v>
                </c:pt>
                <c:pt idx="38">
                  <c:v>0.60194339361046945</c:v>
                </c:pt>
                <c:pt idx="39">
                  <c:v>0.76520629277570351</c:v>
                </c:pt>
                <c:pt idx="40">
                  <c:v>0.65086379113878201</c:v>
                </c:pt>
                <c:pt idx="41">
                  <c:v>0.61772299455186175</c:v>
                </c:pt>
                <c:pt idx="42">
                  <c:v>0.5613638419344037</c:v>
                </c:pt>
                <c:pt idx="43">
                  <c:v>0.78110758094316213</c:v>
                </c:pt>
                <c:pt idx="44">
                  <c:v>0.79976568795735237</c:v>
                </c:pt>
                <c:pt idx="45">
                  <c:v>0.50013216059672938</c:v>
                </c:pt>
                <c:pt idx="46">
                  <c:v>0.51898008696663833</c:v>
                </c:pt>
                <c:pt idx="47">
                  <c:v>0.74653660682421275</c:v>
                </c:pt>
                <c:pt idx="48">
                  <c:v>0.84920914465939323</c:v>
                </c:pt>
                <c:pt idx="49">
                  <c:v>1.0537498914548116</c:v>
                </c:pt>
                <c:pt idx="50">
                  <c:v>1.4275542392763134</c:v>
                </c:pt>
                <c:pt idx="51">
                  <c:v>1.6112382893301569</c:v>
                </c:pt>
                <c:pt idx="52">
                  <c:v>1.5331895772610031</c:v>
                </c:pt>
                <c:pt idx="53">
                  <c:v>1.87701835540884</c:v>
                </c:pt>
                <c:pt idx="54">
                  <c:v>2.0341852566731098</c:v>
                </c:pt>
                <c:pt idx="55">
                  <c:v>1.7830947679986173</c:v>
                </c:pt>
                <c:pt idx="56">
                  <c:v>1.6267146146991127</c:v>
                </c:pt>
                <c:pt idx="57">
                  <c:v>1.6562882245355726</c:v>
                </c:pt>
                <c:pt idx="58">
                  <c:v>1.7538225763718742</c:v>
                </c:pt>
                <c:pt idx="59">
                  <c:v>1.6797471256153786</c:v>
                </c:pt>
                <c:pt idx="60">
                  <c:v>1.6963202912205353</c:v>
                </c:pt>
                <c:pt idx="61">
                  <c:v>1.4927941989538791</c:v>
                </c:pt>
                <c:pt idx="62">
                  <c:v>1.7008395274278414</c:v>
                </c:pt>
                <c:pt idx="63">
                  <c:v>1.4441124137168067</c:v>
                </c:pt>
                <c:pt idx="64">
                  <c:v>1.1854592930022854</c:v>
                </c:pt>
                <c:pt idx="65">
                  <c:v>1.037335520103233</c:v>
                </c:pt>
                <c:pt idx="66">
                  <c:v>1.020283273527679</c:v>
                </c:pt>
                <c:pt idx="67">
                  <c:v>0.83952526280568407</c:v>
                </c:pt>
                <c:pt idx="68">
                  <c:v>0.84599247710049719</c:v>
                </c:pt>
                <c:pt idx="69">
                  <c:v>1.0365517556428712</c:v>
                </c:pt>
                <c:pt idx="70">
                  <c:v>1.0337568219912989</c:v>
                </c:pt>
                <c:pt idx="71">
                  <c:v>0.95386802413409655</c:v>
                </c:pt>
                <c:pt idx="72">
                  <c:v>1.1115214574192147</c:v>
                </c:pt>
                <c:pt idx="73">
                  <c:v>1.2326587872969867</c:v>
                </c:pt>
                <c:pt idx="74">
                  <c:v>1.3206324213173533</c:v>
                </c:pt>
                <c:pt idx="75">
                  <c:v>1.2029879941059642</c:v>
                </c:pt>
                <c:pt idx="76">
                  <c:v>1.2908875642114666</c:v>
                </c:pt>
                <c:pt idx="77">
                  <c:v>1.4391851315414732</c:v>
                </c:pt>
                <c:pt idx="78">
                  <c:v>1.5385250791164453</c:v>
                </c:pt>
                <c:pt idx="79">
                  <c:v>1.3160624464065023</c:v>
                </c:pt>
                <c:pt idx="80">
                  <c:v>1.3477485605456025</c:v>
                </c:pt>
                <c:pt idx="81">
                  <c:v>1.2629722743491727</c:v>
                </c:pt>
                <c:pt idx="82">
                  <c:v>1.3751472581310666</c:v>
                </c:pt>
                <c:pt idx="83">
                  <c:v>1.4617797066919405</c:v>
                </c:pt>
                <c:pt idx="84">
                  <c:v>1.3589360128828161</c:v>
                </c:pt>
                <c:pt idx="85">
                  <c:v>1.4519629050754856</c:v>
                </c:pt>
                <c:pt idx="86">
                  <c:v>1.2761377119239232</c:v>
                </c:pt>
                <c:pt idx="87">
                  <c:v>1.0451446458643245</c:v>
                </c:pt>
                <c:pt idx="88">
                  <c:v>1.0636978274205369</c:v>
                </c:pt>
                <c:pt idx="89">
                  <c:v>0.90540216738659141</c:v>
                </c:pt>
                <c:pt idx="90">
                  <c:v>0.66386126798968059</c:v>
                </c:pt>
                <c:pt idx="91">
                  <c:v>0.68255311129094243</c:v>
                </c:pt>
                <c:pt idx="92">
                  <c:v>0.67117626468807434</c:v>
                </c:pt>
                <c:pt idx="93">
                  <c:v>0.46805714448612667</c:v>
                </c:pt>
                <c:pt idx="94">
                  <c:v>0.31734368289059822</c:v>
                </c:pt>
                <c:pt idx="95">
                  <c:v>0.34256469960355607</c:v>
                </c:pt>
                <c:pt idx="96">
                  <c:v>0.35468503999938128</c:v>
                </c:pt>
                <c:pt idx="97">
                  <c:v>0.39619399729007676</c:v>
                </c:pt>
                <c:pt idx="98">
                  <c:v>0.69227628216217874</c:v>
                </c:pt>
                <c:pt idx="99">
                  <c:v>0.6397628371873505</c:v>
                </c:pt>
                <c:pt idx="100">
                  <c:v>0.57496658050732963</c:v>
                </c:pt>
                <c:pt idx="101">
                  <c:v>0.67994412969957363</c:v>
                </c:pt>
                <c:pt idx="102">
                  <c:v>0.50773060012587956</c:v>
                </c:pt>
                <c:pt idx="103">
                  <c:v>0.56237589867944138</c:v>
                </c:pt>
                <c:pt idx="104">
                  <c:v>0.63297601851183183</c:v>
                </c:pt>
                <c:pt idx="105">
                  <c:v>0.39905132391544784</c:v>
                </c:pt>
                <c:pt idx="106">
                  <c:v>0.49498556487532785</c:v>
                </c:pt>
                <c:pt idx="107">
                  <c:v>0.4006256824532024</c:v>
                </c:pt>
                <c:pt idx="108">
                  <c:v>0.18403559395938673</c:v>
                </c:pt>
                <c:pt idx="109">
                  <c:v>0.31653054371420875</c:v>
                </c:pt>
                <c:pt idx="110">
                  <c:v>0.61669414377391973</c:v>
                </c:pt>
                <c:pt idx="111">
                  <c:v>0.65900405142517748</c:v>
                </c:pt>
                <c:pt idx="112">
                  <c:v>0.54270080979858326</c:v>
                </c:pt>
                <c:pt idx="113">
                  <c:v>0.69767110061686977</c:v>
                </c:pt>
                <c:pt idx="114">
                  <c:v>0.71730270540341379</c:v>
                </c:pt>
                <c:pt idx="115">
                  <c:v>0.73217920174293738</c:v>
                </c:pt>
                <c:pt idx="116">
                  <c:v>0.7389671353413072</c:v>
                </c:pt>
                <c:pt idx="117">
                  <c:v>0.5309972125633744</c:v>
                </c:pt>
                <c:pt idx="118">
                  <c:v>0.69464390772178486</c:v>
                </c:pt>
                <c:pt idx="119">
                  <c:v>5.2590748000147514E-3</c:v>
                </c:pt>
                <c:pt idx="120">
                  <c:v>0.46556942137549306</c:v>
                </c:pt>
                <c:pt idx="121">
                  <c:v>0.75325435864435553</c:v>
                </c:pt>
                <c:pt idx="122">
                  <c:v>1.1856451966419401</c:v>
                </c:pt>
                <c:pt idx="123">
                  <c:v>1.2298119505397276</c:v>
                </c:pt>
                <c:pt idx="124">
                  <c:v>1.006354786582768</c:v>
                </c:pt>
                <c:pt idx="125">
                  <c:v>1.596163066478181</c:v>
                </c:pt>
                <c:pt idx="126">
                  <c:v>1.5471659314745181</c:v>
                </c:pt>
                <c:pt idx="127">
                  <c:v>1.3931423672733487</c:v>
                </c:pt>
                <c:pt idx="128">
                  <c:v>1.4598284410541815</c:v>
                </c:pt>
                <c:pt idx="129">
                  <c:v>1.5588501897920941</c:v>
                </c:pt>
                <c:pt idx="130">
                  <c:v>1.4441764795336549</c:v>
                </c:pt>
                <c:pt idx="131">
                  <c:v>1.5412630776695033</c:v>
                </c:pt>
                <c:pt idx="132">
                  <c:v>1.4607576284641759</c:v>
                </c:pt>
                <c:pt idx="133">
                  <c:v>1.4467461754823487</c:v>
                </c:pt>
                <c:pt idx="134">
                  <c:v>1.554791272827454</c:v>
                </c:pt>
                <c:pt idx="135">
                  <c:v>1.197843062628186</c:v>
                </c:pt>
                <c:pt idx="136">
                  <c:v>1.9047727494179756</c:v>
                </c:pt>
                <c:pt idx="137">
                  <c:v>1.2061856007796625</c:v>
                </c:pt>
                <c:pt idx="138">
                  <c:v>0.81160508775316942</c:v>
                </c:pt>
                <c:pt idx="139">
                  <c:v>0.58438265427149605</c:v>
                </c:pt>
                <c:pt idx="140">
                  <c:v>0.61273294932120104</c:v>
                </c:pt>
                <c:pt idx="141">
                  <c:v>1.0867580201672271</c:v>
                </c:pt>
                <c:pt idx="142">
                  <c:v>0.35979134972163063</c:v>
                </c:pt>
                <c:pt idx="143">
                  <c:v>-0.27363872841029568</c:v>
                </c:pt>
                <c:pt idx="144">
                  <c:v>-0.70623136513088158</c:v>
                </c:pt>
                <c:pt idx="145">
                  <c:v>-0.77310887802609063</c:v>
                </c:pt>
                <c:pt idx="146">
                  <c:v>-0.53970253340962016</c:v>
                </c:pt>
                <c:pt idx="147">
                  <c:v>-0.40451231454772341</c:v>
                </c:pt>
                <c:pt idx="148">
                  <c:v>0</c:v>
                </c:pt>
                <c:pt idx="149">
                  <c:v>0.2206893103942793</c:v>
                </c:pt>
                <c:pt idx="150">
                  <c:v>0.20700776693993206</c:v>
                </c:pt>
                <c:pt idx="151">
                  <c:v>0.25863238539978128</c:v>
                </c:pt>
                <c:pt idx="152">
                  <c:v>0.51830881459721689</c:v>
                </c:pt>
                <c:pt idx="153">
                  <c:v>0.81867040710820238</c:v>
                </c:pt>
                <c:pt idx="154">
                  <c:v>1.0715738384906959</c:v>
                </c:pt>
                <c:pt idx="155">
                  <c:v>1.3401414251022414</c:v>
                </c:pt>
                <c:pt idx="156">
                  <c:v>1.4092117016571364</c:v>
                </c:pt>
                <c:pt idx="157">
                  <c:v>1.08667075921139</c:v>
                </c:pt>
                <c:pt idx="158">
                  <c:v>1.1016033353409962</c:v>
                </c:pt>
                <c:pt idx="159">
                  <c:v>1.5765733202411045</c:v>
                </c:pt>
                <c:pt idx="160">
                  <c:v>1.7054179522176294</c:v>
                </c:pt>
                <c:pt idx="161">
                  <c:v>1.9296404498248634</c:v>
                </c:pt>
                <c:pt idx="162">
                  <c:v>2.0328679216136081</c:v>
                </c:pt>
                <c:pt idx="163">
                  <c:v>1.5322439400031564</c:v>
                </c:pt>
                <c:pt idx="164">
                  <c:v>1.6073081929365558</c:v>
                </c:pt>
                <c:pt idx="165">
                  <c:v>1.2523460090392819</c:v>
                </c:pt>
                <c:pt idx="166">
                  <c:v>1.028850151319582</c:v>
                </c:pt>
                <c:pt idx="167">
                  <c:v>1.0451092840430234</c:v>
                </c:pt>
                <c:pt idx="168">
                  <c:v>1.3370965088142999</c:v>
                </c:pt>
                <c:pt idx="169">
                  <c:v>1.244826804931864</c:v>
                </c:pt>
                <c:pt idx="170">
                  <c:v>1.1867403640237426</c:v>
                </c:pt>
                <c:pt idx="171">
                  <c:v>1.2166450634260335</c:v>
                </c:pt>
                <c:pt idx="172">
                  <c:v>1.2519132693577404</c:v>
                </c:pt>
                <c:pt idx="173">
                  <c:v>1.1745210184415757</c:v>
                </c:pt>
                <c:pt idx="174">
                  <c:v>1.3185840861765032</c:v>
                </c:pt>
                <c:pt idx="175">
                  <c:v>1.2596813462702112</c:v>
                </c:pt>
                <c:pt idx="176">
                  <c:v>1.0211654158023062</c:v>
                </c:pt>
                <c:pt idx="177">
                  <c:v>1.5342313472851636</c:v>
                </c:pt>
                <c:pt idx="178">
                  <c:v>1.8766748900097994</c:v>
                </c:pt>
                <c:pt idx="179">
                  <c:v>2.0592050276082823</c:v>
                </c:pt>
                <c:pt idx="180">
                  <c:v>2.2787503821586927</c:v>
                </c:pt>
                <c:pt idx="181">
                  <c:v>2.2273259769526739</c:v>
                </c:pt>
                <c:pt idx="182">
                  <c:v>2.06522326741747</c:v>
                </c:pt>
                <c:pt idx="183">
                  <c:v>2.0833731906280981</c:v>
                </c:pt>
                <c:pt idx="184">
                  <c:v>1.898018440518898</c:v>
                </c:pt>
                <c:pt idx="185">
                  <c:v>1.9039085667091165</c:v>
                </c:pt>
                <c:pt idx="186">
                  <c:v>1.9474569958265109</c:v>
                </c:pt>
                <c:pt idx="187">
                  <c:v>1.809592778318615</c:v>
                </c:pt>
                <c:pt idx="188">
                  <c:v>1.7846829672244122</c:v>
                </c:pt>
                <c:pt idx="189">
                  <c:v>1.5544968795535326</c:v>
                </c:pt>
                <c:pt idx="190">
                  <c:v>1.672656298940137</c:v>
                </c:pt>
                <c:pt idx="191">
                  <c:v>1.7067547190523757</c:v>
                </c:pt>
                <c:pt idx="192">
                  <c:v>1.7475922508685022</c:v>
                </c:pt>
                <c:pt idx="193">
                  <c:v>1.7651828851200471</c:v>
                </c:pt>
                <c:pt idx="194">
                  <c:v>1.5136400411935051</c:v>
                </c:pt>
                <c:pt idx="195">
                  <c:v>1.6627922630727503</c:v>
                </c:pt>
                <c:pt idx="196">
                  <c:v>1.9747904735700326</c:v>
                </c:pt>
                <c:pt idx="197">
                  <c:v>2.0508914389100266</c:v>
                </c:pt>
                <c:pt idx="198">
                  <c:v>1.9144425259606019</c:v>
                </c:pt>
                <c:pt idx="199">
                  <c:v>1.7574439532888833</c:v>
                </c:pt>
                <c:pt idx="200">
                  <c:v>1.7348468497381633</c:v>
                </c:pt>
                <c:pt idx="201">
                  <c:v>2.0120086610117109</c:v>
                </c:pt>
                <c:pt idx="202">
                  <c:v>1.784576862017057</c:v>
                </c:pt>
                <c:pt idx="203">
                  <c:v>1.7897018074984548</c:v>
                </c:pt>
                <c:pt idx="204">
                  <c:v>1.761523526371443</c:v>
                </c:pt>
                <c:pt idx="205">
                  <c:v>1.8285751665882959</c:v>
                </c:pt>
                <c:pt idx="206">
                  <c:v>2.1311374809529435</c:v>
                </c:pt>
                <c:pt idx="207">
                  <c:v>2.5502991605009662</c:v>
                </c:pt>
                <c:pt idx="208">
                  <c:v>2.671878102666021</c:v>
                </c:pt>
                <c:pt idx="209">
                  <c:v>3.1819015402292998</c:v>
                </c:pt>
                <c:pt idx="210">
                  <c:v>2.795443459811763</c:v>
                </c:pt>
                <c:pt idx="211">
                  <c:v>2.997137918638503</c:v>
                </c:pt>
                <c:pt idx="212">
                  <c:v>2.4750715858817047</c:v>
                </c:pt>
                <c:pt idx="213">
                  <c:v>1.8880206339761942</c:v>
                </c:pt>
                <c:pt idx="214">
                  <c:v>1.260454748967518</c:v>
                </c:pt>
                <c:pt idx="215">
                  <c:v>1.3862631935610281</c:v>
                </c:pt>
                <c:pt idx="216">
                  <c:v>1.8912311956573871</c:v>
                </c:pt>
                <c:pt idx="217">
                  <c:v>1.8359393449187933</c:v>
                </c:pt>
                <c:pt idx="218">
                  <c:v>1.6186291320796067</c:v>
                </c:pt>
                <c:pt idx="219">
                  <c:v>1.324163439815951</c:v>
                </c:pt>
                <c:pt idx="220">
                  <c:v>1.228577162013115</c:v>
                </c:pt>
                <c:pt idx="221">
                  <c:v>1.4107655879536609</c:v>
                </c:pt>
                <c:pt idx="222">
                  <c:v>1.3487891925831446</c:v>
                </c:pt>
                <c:pt idx="223">
                  <c:v>0.95461249451262364</c:v>
                </c:pt>
                <c:pt idx="224">
                  <c:v>0.44067348046949539</c:v>
                </c:pt>
                <c:pt idx="225">
                  <c:v>0.29255466973016508</c:v>
                </c:pt>
                <c:pt idx="226">
                  <c:v>-0.13459720451080948</c:v>
                </c:pt>
                <c:pt idx="227">
                  <c:v>0.37868337153102227</c:v>
                </c:pt>
                <c:pt idx="228">
                  <c:v>0.33876619600892077</c:v>
                </c:pt>
                <c:pt idx="229">
                  <c:v>0.68232053035572315</c:v>
                </c:pt>
                <c:pt idx="230">
                  <c:v>0.83186869679095332</c:v>
                </c:pt>
                <c:pt idx="231">
                  <c:v>1.0867395273238312</c:v>
                </c:pt>
                <c:pt idx="232">
                  <c:v>0.86565522072220402</c:v>
                </c:pt>
                <c:pt idx="233">
                  <c:v>0.51139562577231368</c:v>
                </c:pt>
                <c:pt idx="234">
                  <c:v>0.21508972873450016</c:v>
                </c:pt>
                <c:pt idx="235">
                  <c:v>0.37026198223662987</c:v>
                </c:pt>
                <c:pt idx="236">
                  <c:v>0.61948569765867778</c:v>
                </c:pt>
                <c:pt idx="237">
                  <c:v>0.50766677105000313</c:v>
                </c:pt>
                <c:pt idx="238">
                  <c:v>0.49835484742774294</c:v>
                </c:pt>
                <c:pt idx="239">
                  <c:v>0.38982739260134824</c:v>
                </c:pt>
                <c:pt idx="240">
                  <c:v>0.56570105123569492</c:v>
                </c:pt>
                <c:pt idx="241">
                  <c:v>0.40564266679842931</c:v>
                </c:pt>
                <c:pt idx="242">
                  <c:v>0.55556921948824622</c:v>
                </c:pt>
                <c:pt idx="243">
                  <c:v>0.49625347921782614</c:v>
                </c:pt>
                <c:pt idx="244">
                  <c:v>0.23947751194430922</c:v>
                </c:pt>
                <c:pt idx="245">
                  <c:v>3.1610397052538763E-2</c:v>
                </c:pt>
                <c:pt idx="246">
                  <c:v>0.11264497051907441</c:v>
                </c:pt>
                <c:pt idx="247">
                  <c:v>2.2732291068322974E-2</c:v>
                </c:pt>
                <c:pt idx="248">
                  <c:v>7.9541163109429824E-2</c:v>
                </c:pt>
                <c:pt idx="249">
                  <c:v>-0.26267642384121892</c:v>
                </c:pt>
                <c:pt idx="250">
                  <c:v>-0.40869888886132344</c:v>
                </c:pt>
                <c:pt idx="251">
                  <c:v>-0.32653431782234343</c:v>
                </c:pt>
                <c:pt idx="252">
                  <c:v>-0.526041746597806</c:v>
                </c:pt>
                <c:pt idx="253">
                  <c:v>-0.14869203444297763</c:v>
                </c:pt>
                <c:pt idx="254">
                  <c:v>-0.37456006994163582</c:v>
                </c:pt>
                <c:pt idx="255">
                  <c:v>-0.40056322831032132</c:v>
                </c:pt>
                <c:pt idx="256">
                  <c:v>-0.35400456527578217</c:v>
                </c:pt>
                <c:pt idx="257">
                  <c:v>-0.34726142615059663</c:v>
                </c:pt>
                <c:pt idx="258">
                  <c:v>-0.56424276690935926</c:v>
                </c:pt>
                <c:pt idx="259">
                  <c:v>-0.82842599283445706</c:v>
                </c:pt>
                <c:pt idx="260">
                  <c:v>-0.81083713380778311</c:v>
                </c:pt>
                <c:pt idx="261">
                  <c:v>-0.5947530654512998</c:v>
                </c:pt>
                <c:pt idx="262">
                  <c:v>-0.47983763936307344</c:v>
                </c:pt>
                <c:pt idx="263">
                  <c:v>-0.8684302435106761</c:v>
                </c:pt>
                <c:pt idx="264">
                  <c:v>-0.72859585000320282</c:v>
                </c:pt>
                <c:pt idx="265">
                  <c:v>-0.42094669227611914</c:v>
                </c:pt>
                <c:pt idx="266">
                  <c:v>0.20707192670934826</c:v>
                </c:pt>
                <c:pt idx="267">
                  <c:v>0.24874537415278641</c:v>
                </c:pt>
                <c:pt idx="268">
                  <c:v>0.35067956543392442</c:v>
                </c:pt>
                <c:pt idx="269">
                  <c:v>0.24235325364056493</c:v>
                </c:pt>
                <c:pt idx="270">
                  <c:v>8.5504539517479827E-2</c:v>
                </c:pt>
                <c:pt idx="271">
                  <c:v>0.39891960345534039</c:v>
                </c:pt>
                <c:pt idx="272">
                  <c:v>-0.45452632865454379</c:v>
                </c:pt>
                <c:pt idx="273">
                  <c:v>-1.0008424821473967</c:v>
                </c:pt>
                <c:pt idx="274">
                  <c:v>-1.1174665927023324</c:v>
                </c:pt>
                <c:pt idx="275">
                  <c:v>0.29141421111262999</c:v>
                </c:pt>
                <c:pt idx="276">
                  <c:v>3.7126877788618007E-3</c:v>
                </c:pt>
                <c:pt idx="277">
                  <c:v>-1.7975276981819444E-2</c:v>
                </c:pt>
                <c:pt idx="278">
                  <c:v>-0.4639578892017262</c:v>
                </c:pt>
                <c:pt idx="279">
                  <c:v>-0.50956813503041021</c:v>
                </c:pt>
                <c:pt idx="280">
                  <c:v>-0.18673906599055679</c:v>
                </c:pt>
                <c:pt idx="281">
                  <c:v>-0.47506923991923777</c:v>
                </c:pt>
                <c:pt idx="282">
                  <c:v>-0.35270372613521594</c:v>
                </c:pt>
                <c:pt idx="283">
                  <c:v>-0.17678244407062627</c:v>
                </c:pt>
                <c:pt idx="284">
                  <c:v>-6.9432582226543804E-2</c:v>
                </c:pt>
                <c:pt idx="285">
                  <c:v>1.7012588301262843E-2</c:v>
                </c:pt>
                <c:pt idx="286">
                  <c:v>0.11720766522754755</c:v>
                </c:pt>
                <c:pt idx="287">
                  <c:v>3.5649132997490618E-3</c:v>
                </c:pt>
                <c:pt idx="288">
                  <c:v>8.0190348166898517E-2</c:v>
                </c:pt>
                <c:pt idx="289">
                  <c:v>0.87723731649795078</c:v>
                </c:pt>
                <c:pt idx="290">
                  <c:v>1.8247401488854811</c:v>
                </c:pt>
                <c:pt idx="291">
                  <c:v>2.6614518241360687</c:v>
                </c:pt>
                <c:pt idx="292">
                  <c:v>1.3577075956803597</c:v>
                </c:pt>
                <c:pt idx="293">
                  <c:v>1.8181698035463418</c:v>
                </c:pt>
                <c:pt idx="294">
                  <c:v>1.8729273869399332</c:v>
                </c:pt>
                <c:pt idx="295">
                  <c:v>2.0944718509475275</c:v>
                </c:pt>
                <c:pt idx="296">
                  <c:v>2.1917238074365635</c:v>
                </c:pt>
                <c:pt idx="297">
                  <c:v>1.9932957562298261</c:v>
                </c:pt>
                <c:pt idx="298">
                  <c:v>2.0725590472822262</c:v>
                </c:pt>
                <c:pt idx="299">
                  <c:v>1.8502863723363854</c:v>
                </c:pt>
                <c:pt idx="300">
                  <c:v>1.3380625163220965</c:v>
                </c:pt>
                <c:pt idx="301">
                  <c:v>1.3672889542398443</c:v>
                </c:pt>
                <c:pt idx="302">
                  <c:v>1.1651229983425107</c:v>
                </c:pt>
                <c:pt idx="303">
                  <c:v>1.6004784716604736</c:v>
                </c:pt>
                <c:pt idx="304">
                  <c:v>1.4017871597482814</c:v>
                </c:pt>
                <c:pt idx="305">
                  <c:v>1.2359920059412621</c:v>
                </c:pt>
                <c:pt idx="306">
                  <c:v>1.4487248383164175</c:v>
                </c:pt>
                <c:pt idx="307">
                  <c:v>1.5175437214742762</c:v>
                </c:pt>
                <c:pt idx="308">
                  <c:v>0.70977028602807146</c:v>
                </c:pt>
                <c:pt idx="309">
                  <c:v>0.81878102715354573</c:v>
                </c:pt>
                <c:pt idx="310">
                  <c:v>0.7308063408870521</c:v>
                </c:pt>
                <c:pt idx="311">
                  <c:v>0.75299320658170044</c:v>
                </c:pt>
                <c:pt idx="312">
                  <c:v>0.84056844984873336</c:v>
                </c:pt>
                <c:pt idx="313">
                  <c:v>1.1728404379916384</c:v>
                </c:pt>
                <c:pt idx="314">
                  <c:v>1.1834995573364013</c:v>
                </c:pt>
                <c:pt idx="315">
                  <c:v>1.4083962706126001</c:v>
                </c:pt>
                <c:pt idx="316">
                  <c:v>1.3799330768412204</c:v>
                </c:pt>
                <c:pt idx="317">
                  <c:v>1.622062538318779</c:v>
                </c:pt>
                <c:pt idx="318">
                  <c:v>1.5579088127515415</c:v>
                </c:pt>
                <c:pt idx="319">
                  <c:v>1.9196507073399043</c:v>
                </c:pt>
                <c:pt idx="320">
                  <c:v>1.6766862929789814</c:v>
                </c:pt>
                <c:pt idx="321">
                  <c:v>1.7580675071561669</c:v>
                </c:pt>
                <c:pt idx="322">
                  <c:v>1.927245252935718</c:v>
                </c:pt>
                <c:pt idx="323">
                  <c:v>1.6019077147331222</c:v>
                </c:pt>
                <c:pt idx="324">
                  <c:v>1.294758996282642</c:v>
                </c:pt>
                <c:pt idx="325">
                  <c:v>1.4164631204169935</c:v>
                </c:pt>
                <c:pt idx="326">
                  <c:v>1.460873161750379</c:v>
                </c:pt>
                <c:pt idx="327">
                  <c:v>1.6078532654118336</c:v>
                </c:pt>
                <c:pt idx="328">
                  <c:v>1.5276049220151964</c:v>
                </c:pt>
                <c:pt idx="329">
                  <c:v>1.7194020806026988</c:v>
                </c:pt>
                <c:pt idx="330">
                  <c:v>1.5912350351655955</c:v>
                </c:pt>
                <c:pt idx="331">
                  <c:v>1.6804118833266175</c:v>
                </c:pt>
                <c:pt idx="332">
                  <c:v>1.5385059219170985</c:v>
                </c:pt>
                <c:pt idx="333">
                  <c:v>1.6733990166550923</c:v>
                </c:pt>
                <c:pt idx="334">
                  <c:v>1.4780843805554118</c:v>
                </c:pt>
                <c:pt idx="335">
                  <c:v>0.99293891329846062</c:v>
                </c:pt>
                <c:pt idx="336">
                  <c:v>0.87235408454252683</c:v>
                </c:pt>
                <c:pt idx="337">
                  <c:v>1.0401428210459334</c:v>
                </c:pt>
                <c:pt idx="338">
                  <c:v>1.0719439261788333</c:v>
                </c:pt>
                <c:pt idx="339">
                  <c:v>1.047443393316553</c:v>
                </c:pt>
                <c:pt idx="340">
                  <c:v>1.2949290549694401</c:v>
                </c:pt>
                <c:pt idx="341">
                  <c:v>1.4391628570894919</c:v>
                </c:pt>
                <c:pt idx="342">
                  <c:v>1.5701528556567337</c:v>
                </c:pt>
                <c:pt idx="343">
                  <c:v>1.4835052630064092</c:v>
                </c:pt>
                <c:pt idx="344">
                  <c:v>1.5195005659359015</c:v>
                </c:pt>
                <c:pt idx="345">
                  <c:v>1.4054892094054057</c:v>
                </c:pt>
                <c:pt idx="346">
                  <c:v>1.1619384495395693</c:v>
                </c:pt>
                <c:pt idx="347">
                  <c:v>1.4521304484973601</c:v>
                </c:pt>
                <c:pt idx="348">
                  <c:v>1.4759661727358417</c:v>
                </c:pt>
                <c:pt idx="349">
                  <c:v>1.5589285562276962</c:v>
                </c:pt>
                <c:pt idx="350">
                  <c:v>1.2982216144944203</c:v>
                </c:pt>
                <c:pt idx="351">
                  <c:v>1.2855721225047265</c:v>
                </c:pt>
                <c:pt idx="352">
                  <c:v>1.7068367368053727</c:v>
                </c:pt>
                <c:pt idx="353">
                  <c:v>1.6584410395402169</c:v>
                </c:pt>
                <c:pt idx="354">
                  <c:v>1.6230230750798986</c:v>
                </c:pt>
                <c:pt idx="355">
                  <c:v>1.5795406918034463</c:v>
                </c:pt>
                <c:pt idx="356">
                  <c:v>1.7195761526896582</c:v>
                </c:pt>
                <c:pt idx="357">
                  <c:v>1.5825406718806057</c:v>
                </c:pt>
                <c:pt idx="358">
                  <c:v>1.7208662999010453</c:v>
                </c:pt>
                <c:pt idx="359">
                  <c:v>1.704142098001153</c:v>
                </c:pt>
                <c:pt idx="360">
                  <c:v>1.4646011041607379</c:v>
                </c:pt>
                <c:pt idx="361">
                  <c:v>1.3663587716185885</c:v>
                </c:pt>
                <c:pt idx="362">
                  <c:v>1.7933319229957565</c:v>
                </c:pt>
                <c:pt idx="363">
                  <c:v>1.8913857874008804</c:v>
                </c:pt>
                <c:pt idx="364">
                  <c:v>1.6455800530970697</c:v>
                </c:pt>
                <c:pt idx="365">
                  <c:v>1.6180595020838355</c:v>
                </c:pt>
                <c:pt idx="366">
                  <c:v>1.8064493176276368</c:v>
                </c:pt>
                <c:pt idx="367">
                  <c:v>1.8476281359912492</c:v>
                </c:pt>
                <c:pt idx="368">
                  <c:v>1.7121727163065779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10-4B57-98F6-6598933F1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455439"/>
        <c:axId val="863022213"/>
      </c:areaChart>
      <c:dateAx>
        <c:axId val="2002455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dd\.mm\.yyyy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863022213"/>
        <c:crosses val="autoZero"/>
        <c:auto val="1"/>
        <c:lblOffset val="100"/>
        <c:baseTimeUnit val="days"/>
      </c:dateAx>
      <c:valAx>
        <c:axId val="8630222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Excesses from VaR at 90%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2002455439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lang="en-US" b="1">
                <a:solidFill>
                  <a:schemeClr val="dk1"/>
                </a:solidFill>
                <a:latin typeface="+mn-lt"/>
              </a:rPr>
              <a:t>1-Month Excesses from VaR at 95%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spPr>
            <a:solidFill>
              <a:srgbClr val="4472C4">
                <a:alpha val="30000"/>
              </a:srgbClr>
            </a:solidFill>
            <a:ln cmpd="sng">
              <a:solidFill>
                <a:srgbClr val="4472C4"/>
              </a:solidFill>
            </a:ln>
          </c:spPr>
          <c:cat>
            <c:numRef>
              <c:f>'Current Portfolio MAIN'!$Q$20:$Q$388</c:f>
              <c:numCache>
                <c:formatCode>dd\.mm\.yyyy</c:formatCode>
                <c:ptCount val="369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45238</c:v>
                </c:pt>
                <c:pt idx="4">
                  <c:v>45239</c:v>
                </c:pt>
                <c:pt idx="5">
                  <c:v>45240</c:v>
                </c:pt>
                <c:pt idx="6">
                  <c:v>45244</c:v>
                </c:pt>
                <c:pt idx="7">
                  <c:v>45245</c:v>
                </c:pt>
                <c:pt idx="8">
                  <c:v>45246</c:v>
                </c:pt>
                <c:pt idx="9">
                  <c:v>45247</c:v>
                </c:pt>
                <c:pt idx="10">
                  <c:v>45251</c:v>
                </c:pt>
                <c:pt idx="11">
                  <c:v>45252</c:v>
                </c:pt>
                <c:pt idx="12">
                  <c:v>45254</c:v>
                </c:pt>
                <c:pt idx="13">
                  <c:v>45258</c:v>
                </c:pt>
                <c:pt idx="14">
                  <c:v>45259</c:v>
                </c:pt>
                <c:pt idx="15">
                  <c:v>45260</c:v>
                </c:pt>
                <c:pt idx="16">
                  <c:v>45261</c:v>
                </c:pt>
                <c:pt idx="17">
                  <c:v>45265</c:v>
                </c:pt>
                <c:pt idx="18">
                  <c:v>45266</c:v>
                </c:pt>
                <c:pt idx="19">
                  <c:v>45267</c:v>
                </c:pt>
                <c:pt idx="20">
                  <c:v>45268</c:v>
                </c:pt>
                <c:pt idx="21">
                  <c:v>45272</c:v>
                </c:pt>
                <c:pt idx="22">
                  <c:v>45273</c:v>
                </c:pt>
                <c:pt idx="23">
                  <c:v>45274</c:v>
                </c:pt>
                <c:pt idx="24">
                  <c:v>45275</c:v>
                </c:pt>
                <c:pt idx="25">
                  <c:v>45279</c:v>
                </c:pt>
                <c:pt idx="26">
                  <c:v>45280</c:v>
                </c:pt>
                <c:pt idx="27">
                  <c:v>45281</c:v>
                </c:pt>
                <c:pt idx="28">
                  <c:v>45282</c:v>
                </c:pt>
                <c:pt idx="29">
                  <c:v>45286</c:v>
                </c:pt>
                <c:pt idx="30">
                  <c:v>45287</c:v>
                </c:pt>
                <c:pt idx="31">
                  <c:v>45288</c:v>
                </c:pt>
                <c:pt idx="32">
                  <c:v>45289</c:v>
                </c:pt>
                <c:pt idx="33">
                  <c:v>45301</c:v>
                </c:pt>
                <c:pt idx="34">
                  <c:v>45302</c:v>
                </c:pt>
                <c:pt idx="35">
                  <c:v>45303</c:v>
                </c:pt>
                <c:pt idx="36">
                  <c:v>45307</c:v>
                </c:pt>
                <c:pt idx="37">
                  <c:v>45308</c:v>
                </c:pt>
                <c:pt idx="38">
                  <c:v>45309</c:v>
                </c:pt>
                <c:pt idx="39">
                  <c:v>45310</c:v>
                </c:pt>
                <c:pt idx="40">
                  <c:v>45314</c:v>
                </c:pt>
                <c:pt idx="41">
                  <c:v>45315</c:v>
                </c:pt>
                <c:pt idx="42">
                  <c:v>45316</c:v>
                </c:pt>
                <c:pt idx="43">
                  <c:v>45317</c:v>
                </c:pt>
                <c:pt idx="44">
                  <c:v>45321</c:v>
                </c:pt>
                <c:pt idx="45">
                  <c:v>45322</c:v>
                </c:pt>
                <c:pt idx="46">
                  <c:v>45323</c:v>
                </c:pt>
                <c:pt idx="47">
                  <c:v>45324</c:v>
                </c:pt>
                <c:pt idx="48">
                  <c:v>45328</c:v>
                </c:pt>
                <c:pt idx="49">
                  <c:v>45329</c:v>
                </c:pt>
                <c:pt idx="50">
                  <c:v>45330</c:v>
                </c:pt>
                <c:pt idx="51">
                  <c:v>45331</c:v>
                </c:pt>
                <c:pt idx="52">
                  <c:v>45335</c:v>
                </c:pt>
                <c:pt idx="53">
                  <c:v>45336</c:v>
                </c:pt>
                <c:pt idx="54">
                  <c:v>45337</c:v>
                </c:pt>
                <c:pt idx="55">
                  <c:v>45338</c:v>
                </c:pt>
                <c:pt idx="56">
                  <c:v>45342</c:v>
                </c:pt>
                <c:pt idx="57">
                  <c:v>45343</c:v>
                </c:pt>
                <c:pt idx="58">
                  <c:v>45344</c:v>
                </c:pt>
                <c:pt idx="59">
                  <c:v>45345</c:v>
                </c:pt>
                <c:pt idx="60">
                  <c:v>45349</c:v>
                </c:pt>
                <c:pt idx="61">
                  <c:v>45350</c:v>
                </c:pt>
                <c:pt idx="62">
                  <c:v>45351</c:v>
                </c:pt>
                <c:pt idx="63">
                  <c:v>45352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45363</c:v>
                </c:pt>
                <c:pt idx="69">
                  <c:v>45364</c:v>
                </c:pt>
                <c:pt idx="70">
                  <c:v>45365</c:v>
                </c:pt>
                <c:pt idx="71">
                  <c:v>45366</c:v>
                </c:pt>
                <c:pt idx="72">
                  <c:v>45370</c:v>
                </c:pt>
                <c:pt idx="73">
                  <c:v>45371</c:v>
                </c:pt>
                <c:pt idx="74">
                  <c:v>45372</c:v>
                </c:pt>
                <c:pt idx="75">
                  <c:v>45373</c:v>
                </c:pt>
                <c:pt idx="76">
                  <c:v>45377</c:v>
                </c:pt>
                <c:pt idx="77">
                  <c:v>45378</c:v>
                </c:pt>
                <c:pt idx="78">
                  <c:v>45379</c:v>
                </c:pt>
                <c:pt idx="79">
                  <c:v>45384</c:v>
                </c:pt>
                <c:pt idx="80">
                  <c:v>45385</c:v>
                </c:pt>
                <c:pt idx="81">
                  <c:v>45386</c:v>
                </c:pt>
                <c:pt idx="82">
                  <c:v>45387</c:v>
                </c:pt>
                <c:pt idx="83">
                  <c:v>45391</c:v>
                </c:pt>
                <c:pt idx="84">
                  <c:v>45392</c:v>
                </c:pt>
                <c:pt idx="85">
                  <c:v>45393</c:v>
                </c:pt>
                <c:pt idx="86">
                  <c:v>45394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45405</c:v>
                </c:pt>
                <c:pt idx="92">
                  <c:v>45406</c:v>
                </c:pt>
                <c:pt idx="93">
                  <c:v>45407</c:v>
                </c:pt>
                <c:pt idx="94">
                  <c:v>45408</c:v>
                </c:pt>
                <c:pt idx="95">
                  <c:v>45415</c:v>
                </c:pt>
                <c:pt idx="96">
                  <c:v>45419</c:v>
                </c:pt>
                <c:pt idx="97">
                  <c:v>45420</c:v>
                </c:pt>
                <c:pt idx="98">
                  <c:v>45421</c:v>
                </c:pt>
                <c:pt idx="99">
                  <c:v>45426</c:v>
                </c:pt>
                <c:pt idx="100">
                  <c:v>45427</c:v>
                </c:pt>
                <c:pt idx="101">
                  <c:v>45428</c:v>
                </c:pt>
                <c:pt idx="102">
                  <c:v>45429</c:v>
                </c:pt>
                <c:pt idx="103">
                  <c:v>45433</c:v>
                </c:pt>
                <c:pt idx="104">
                  <c:v>45434</c:v>
                </c:pt>
                <c:pt idx="105">
                  <c:v>45435</c:v>
                </c:pt>
                <c:pt idx="106">
                  <c:v>45436</c:v>
                </c:pt>
                <c:pt idx="107">
                  <c:v>45440</c:v>
                </c:pt>
                <c:pt idx="108">
                  <c:v>45441</c:v>
                </c:pt>
                <c:pt idx="109">
                  <c:v>45442</c:v>
                </c:pt>
                <c:pt idx="110">
                  <c:v>45443</c:v>
                </c:pt>
                <c:pt idx="111">
                  <c:v>45447</c:v>
                </c:pt>
                <c:pt idx="112">
                  <c:v>45448</c:v>
                </c:pt>
                <c:pt idx="113">
                  <c:v>45449</c:v>
                </c:pt>
                <c:pt idx="114">
                  <c:v>45450</c:v>
                </c:pt>
                <c:pt idx="115">
                  <c:v>45454</c:v>
                </c:pt>
                <c:pt idx="116">
                  <c:v>45455</c:v>
                </c:pt>
                <c:pt idx="117">
                  <c:v>45457</c:v>
                </c:pt>
                <c:pt idx="118">
                  <c:v>45461</c:v>
                </c:pt>
                <c:pt idx="119">
                  <c:v>45463</c:v>
                </c:pt>
                <c:pt idx="120">
                  <c:v>45464</c:v>
                </c:pt>
                <c:pt idx="121">
                  <c:v>45468</c:v>
                </c:pt>
                <c:pt idx="122">
                  <c:v>45469</c:v>
                </c:pt>
                <c:pt idx="123">
                  <c:v>45470</c:v>
                </c:pt>
                <c:pt idx="124">
                  <c:v>45471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45482</c:v>
                </c:pt>
                <c:pt idx="129">
                  <c:v>45483</c:v>
                </c:pt>
                <c:pt idx="130">
                  <c:v>45484</c:v>
                </c:pt>
                <c:pt idx="131">
                  <c:v>45485</c:v>
                </c:pt>
                <c:pt idx="132">
                  <c:v>45489</c:v>
                </c:pt>
                <c:pt idx="133">
                  <c:v>45490</c:v>
                </c:pt>
                <c:pt idx="134">
                  <c:v>45491</c:v>
                </c:pt>
                <c:pt idx="135">
                  <c:v>45492</c:v>
                </c:pt>
                <c:pt idx="136">
                  <c:v>45496</c:v>
                </c:pt>
                <c:pt idx="137">
                  <c:v>45497</c:v>
                </c:pt>
                <c:pt idx="138">
                  <c:v>45498</c:v>
                </c:pt>
                <c:pt idx="139">
                  <c:v>45499</c:v>
                </c:pt>
                <c:pt idx="140">
                  <c:v>45503</c:v>
                </c:pt>
                <c:pt idx="141">
                  <c:v>45504</c:v>
                </c:pt>
                <c:pt idx="142">
                  <c:v>45505</c:v>
                </c:pt>
                <c:pt idx="143">
                  <c:v>45506</c:v>
                </c:pt>
                <c:pt idx="144">
                  <c:v>45510</c:v>
                </c:pt>
                <c:pt idx="145">
                  <c:v>45511</c:v>
                </c:pt>
                <c:pt idx="146">
                  <c:v>45512</c:v>
                </c:pt>
                <c:pt idx="147">
                  <c:v>45513</c:v>
                </c:pt>
                <c:pt idx="148">
                  <c:v>45517</c:v>
                </c:pt>
                <c:pt idx="149">
                  <c:v>45518</c:v>
                </c:pt>
                <c:pt idx="150">
                  <c:v>45519</c:v>
                </c:pt>
                <c:pt idx="151">
                  <c:v>45520</c:v>
                </c:pt>
                <c:pt idx="152">
                  <c:v>45524</c:v>
                </c:pt>
                <c:pt idx="153">
                  <c:v>45525</c:v>
                </c:pt>
                <c:pt idx="154">
                  <c:v>45526</c:v>
                </c:pt>
                <c:pt idx="155">
                  <c:v>45527</c:v>
                </c:pt>
                <c:pt idx="156">
                  <c:v>45531</c:v>
                </c:pt>
                <c:pt idx="157">
                  <c:v>45532</c:v>
                </c:pt>
                <c:pt idx="158">
                  <c:v>45533</c:v>
                </c:pt>
                <c:pt idx="159">
                  <c:v>45534</c:v>
                </c:pt>
                <c:pt idx="160">
                  <c:v>45538</c:v>
                </c:pt>
                <c:pt idx="161">
                  <c:v>45539</c:v>
                </c:pt>
                <c:pt idx="162">
                  <c:v>45540</c:v>
                </c:pt>
                <c:pt idx="163">
                  <c:v>45541</c:v>
                </c:pt>
                <c:pt idx="164">
                  <c:v>45545</c:v>
                </c:pt>
                <c:pt idx="165">
                  <c:v>45546</c:v>
                </c:pt>
                <c:pt idx="166">
                  <c:v>45547</c:v>
                </c:pt>
                <c:pt idx="167">
                  <c:v>45548</c:v>
                </c:pt>
                <c:pt idx="168">
                  <c:v>45552</c:v>
                </c:pt>
                <c:pt idx="169">
                  <c:v>45553</c:v>
                </c:pt>
                <c:pt idx="170">
                  <c:v>45554</c:v>
                </c:pt>
                <c:pt idx="171">
                  <c:v>45555</c:v>
                </c:pt>
                <c:pt idx="172">
                  <c:v>45559</c:v>
                </c:pt>
                <c:pt idx="173">
                  <c:v>45560</c:v>
                </c:pt>
                <c:pt idx="174">
                  <c:v>45561</c:v>
                </c:pt>
                <c:pt idx="175">
                  <c:v>45562</c:v>
                </c:pt>
                <c:pt idx="176">
                  <c:v>45566</c:v>
                </c:pt>
                <c:pt idx="177">
                  <c:v>45567</c:v>
                </c:pt>
                <c:pt idx="178">
                  <c:v>45568</c:v>
                </c:pt>
                <c:pt idx="179">
                  <c:v>45569</c:v>
                </c:pt>
                <c:pt idx="180">
                  <c:v>45573</c:v>
                </c:pt>
                <c:pt idx="181">
                  <c:v>45574</c:v>
                </c:pt>
                <c:pt idx="182">
                  <c:v>45575</c:v>
                </c:pt>
                <c:pt idx="183">
                  <c:v>45576</c:v>
                </c:pt>
                <c:pt idx="184">
                  <c:v>45580</c:v>
                </c:pt>
                <c:pt idx="185">
                  <c:v>45581</c:v>
                </c:pt>
                <c:pt idx="186">
                  <c:v>45582</c:v>
                </c:pt>
                <c:pt idx="187">
                  <c:v>45583</c:v>
                </c:pt>
                <c:pt idx="188">
                  <c:v>45587</c:v>
                </c:pt>
                <c:pt idx="189">
                  <c:v>45588</c:v>
                </c:pt>
                <c:pt idx="190">
                  <c:v>45589</c:v>
                </c:pt>
                <c:pt idx="191">
                  <c:v>45590</c:v>
                </c:pt>
                <c:pt idx="192">
                  <c:v>45594</c:v>
                </c:pt>
                <c:pt idx="193">
                  <c:v>45595</c:v>
                </c:pt>
                <c:pt idx="194">
                  <c:v>45596</c:v>
                </c:pt>
                <c:pt idx="195">
                  <c:v>45597</c:v>
                </c:pt>
                <c:pt idx="196">
                  <c:v>45602</c:v>
                </c:pt>
                <c:pt idx="197">
                  <c:v>45603</c:v>
                </c:pt>
                <c:pt idx="198">
                  <c:v>45604</c:v>
                </c:pt>
                <c:pt idx="199">
                  <c:v>45608</c:v>
                </c:pt>
                <c:pt idx="200">
                  <c:v>45609</c:v>
                </c:pt>
                <c:pt idx="201">
                  <c:v>45610</c:v>
                </c:pt>
                <c:pt idx="202">
                  <c:v>45611</c:v>
                </c:pt>
                <c:pt idx="203">
                  <c:v>45615</c:v>
                </c:pt>
                <c:pt idx="204">
                  <c:v>45616</c:v>
                </c:pt>
                <c:pt idx="205">
                  <c:v>45617</c:v>
                </c:pt>
                <c:pt idx="206">
                  <c:v>45618</c:v>
                </c:pt>
                <c:pt idx="207">
                  <c:v>45622</c:v>
                </c:pt>
                <c:pt idx="208">
                  <c:v>45623</c:v>
                </c:pt>
                <c:pt idx="209">
                  <c:v>45625</c:v>
                </c:pt>
                <c:pt idx="210">
                  <c:v>45629</c:v>
                </c:pt>
                <c:pt idx="211">
                  <c:v>45630</c:v>
                </c:pt>
                <c:pt idx="212">
                  <c:v>45631</c:v>
                </c:pt>
                <c:pt idx="213">
                  <c:v>45632</c:v>
                </c:pt>
                <c:pt idx="214">
                  <c:v>45636</c:v>
                </c:pt>
                <c:pt idx="215">
                  <c:v>45637</c:v>
                </c:pt>
                <c:pt idx="216">
                  <c:v>45638</c:v>
                </c:pt>
                <c:pt idx="217">
                  <c:v>45639</c:v>
                </c:pt>
                <c:pt idx="218">
                  <c:v>45643</c:v>
                </c:pt>
                <c:pt idx="219">
                  <c:v>45644</c:v>
                </c:pt>
                <c:pt idx="220">
                  <c:v>45645</c:v>
                </c:pt>
                <c:pt idx="221">
                  <c:v>45646</c:v>
                </c:pt>
                <c:pt idx="222">
                  <c:v>45650</c:v>
                </c:pt>
                <c:pt idx="223">
                  <c:v>45652</c:v>
                </c:pt>
                <c:pt idx="224">
                  <c:v>45653</c:v>
                </c:pt>
                <c:pt idx="225">
                  <c:v>45667</c:v>
                </c:pt>
                <c:pt idx="226">
                  <c:v>45671</c:v>
                </c:pt>
                <c:pt idx="227">
                  <c:v>45672</c:v>
                </c:pt>
                <c:pt idx="228">
                  <c:v>45673</c:v>
                </c:pt>
                <c:pt idx="229">
                  <c:v>45674</c:v>
                </c:pt>
                <c:pt idx="230">
                  <c:v>45678</c:v>
                </c:pt>
                <c:pt idx="231">
                  <c:v>45679</c:v>
                </c:pt>
                <c:pt idx="232">
                  <c:v>45680</c:v>
                </c:pt>
                <c:pt idx="233">
                  <c:v>45681</c:v>
                </c:pt>
                <c:pt idx="234">
                  <c:v>45685</c:v>
                </c:pt>
                <c:pt idx="235">
                  <c:v>45686</c:v>
                </c:pt>
                <c:pt idx="236">
                  <c:v>45687</c:v>
                </c:pt>
                <c:pt idx="237">
                  <c:v>45688</c:v>
                </c:pt>
                <c:pt idx="238">
                  <c:v>45692</c:v>
                </c:pt>
                <c:pt idx="239">
                  <c:v>45693</c:v>
                </c:pt>
                <c:pt idx="240">
                  <c:v>45694</c:v>
                </c:pt>
                <c:pt idx="241">
                  <c:v>45695</c:v>
                </c:pt>
                <c:pt idx="242">
                  <c:v>45699</c:v>
                </c:pt>
                <c:pt idx="243">
                  <c:v>45700</c:v>
                </c:pt>
                <c:pt idx="244">
                  <c:v>45701</c:v>
                </c:pt>
                <c:pt idx="245">
                  <c:v>45702</c:v>
                </c:pt>
                <c:pt idx="246">
                  <c:v>45706</c:v>
                </c:pt>
                <c:pt idx="247">
                  <c:v>45707</c:v>
                </c:pt>
                <c:pt idx="248">
                  <c:v>45708</c:v>
                </c:pt>
                <c:pt idx="249">
                  <c:v>45709</c:v>
                </c:pt>
                <c:pt idx="250">
                  <c:v>45713</c:v>
                </c:pt>
                <c:pt idx="251">
                  <c:v>45714</c:v>
                </c:pt>
                <c:pt idx="252">
                  <c:v>45715</c:v>
                </c:pt>
                <c:pt idx="253">
                  <c:v>45716</c:v>
                </c:pt>
                <c:pt idx="254">
                  <c:v>45720</c:v>
                </c:pt>
                <c:pt idx="255">
                  <c:v>45721</c:v>
                </c:pt>
                <c:pt idx="256">
                  <c:v>45722</c:v>
                </c:pt>
                <c:pt idx="257">
                  <c:v>45723</c:v>
                </c:pt>
                <c:pt idx="258">
                  <c:v>45727</c:v>
                </c:pt>
                <c:pt idx="259">
                  <c:v>45728</c:v>
                </c:pt>
                <c:pt idx="260">
                  <c:v>45729</c:v>
                </c:pt>
                <c:pt idx="261">
                  <c:v>45730</c:v>
                </c:pt>
                <c:pt idx="262">
                  <c:v>45734</c:v>
                </c:pt>
                <c:pt idx="263">
                  <c:v>45735</c:v>
                </c:pt>
                <c:pt idx="264">
                  <c:v>45736</c:v>
                </c:pt>
                <c:pt idx="265">
                  <c:v>45737</c:v>
                </c:pt>
                <c:pt idx="266">
                  <c:v>45741</c:v>
                </c:pt>
                <c:pt idx="267">
                  <c:v>45742</c:v>
                </c:pt>
                <c:pt idx="268">
                  <c:v>45743</c:v>
                </c:pt>
                <c:pt idx="269">
                  <c:v>45744</c:v>
                </c:pt>
                <c:pt idx="270">
                  <c:v>45748</c:v>
                </c:pt>
                <c:pt idx="271">
                  <c:v>45749</c:v>
                </c:pt>
                <c:pt idx="272">
                  <c:v>45750</c:v>
                </c:pt>
                <c:pt idx="273">
                  <c:v>45751</c:v>
                </c:pt>
                <c:pt idx="274">
                  <c:v>45755</c:v>
                </c:pt>
                <c:pt idx="275">
                  <c:v>45756</c:v>
                </c:pt>
                <c:pt idx="276">
                  <c:v>45757</c:v>
                </c:pt>
                <c:pt idx="277">
                  <c:v>45758</c:v>
                </c:pt>
                <c:pt idx="278">
                  <c:v>45762</c:v>
                </c:pt>
                <c:pt idx="279">
                  <c:v>45763</c:v>
                </c:pt>
                <c:pt idx="280">
                  <c:v>45764</c:v>
                </c:pt>
                <c:pt idx="281">
                  <c:v>45769</c:v>
                </c:pt>
                <c:pt idx="282">
                  <c:v>45770</c:v>
                </c:pt>
                <c:pt idx="283">
                  <c:v>45771</c:v>
                </c:pt>
                <c:pt idx="284">
                  <c:v>45772</c:v>
                </c:pt>
                <c:pt idx="285">
                  <c:v>45776</c:v>
                </c:pt>
                <c:pt idx="286">
                  <c:v>45777</c:v>
                </c:pt>
                <c:pt idx="287">
                  <c:v>45778</c:v>
                </c:pt>
                <c:pt idx="288">
                  <c:v>45783</c:v>
                </c:pt>
                <c:pt idx="289">
                  <c:v>45784</c:v>
                </c:pt>
                <c:pt idx="290">
                  <c:v>45785</c:v>
                </c:pt>
                <c:pt idx="291">
                  <c:v>45790</c:v>
                </c:pt>
                <c:pt idx="292">
                  <c:v>45791</c:v>
                </c:pt>
                <c:pt idx="293">
                  <c:v>45792</c:v>
                </c:pt>
                <c:pt idx="294">
                  <c:v>45793</c:v>
                </c:pt>
                <c:pt idx="295">
                  <c:v>45797</c:v>
                </c:pt>
                <c:pt idx="296">
                  <c:v>45798</c:v>
                </c:pt>
                <c:pt idx="297">
                  <c:v>45799</c:v>
                </c:pt>
                <c:pt idx="298">
                  <c:v>45800</c:v>
                </c:pt>
                <c:pt idx="299">
                  <c:v>45804</c:v>
                </c:pt>
                <c:pt idx="300">
                  <c:v>45805</c:v>
                </c:pt>
                <c:pt idx="301">
                  <c:v>45806</c:v>
                </c:pt>
                <c:pt idx="302">
                  <c:v>45807</c:v>
                </c:pt>
                <c:pt idx="303">
                  <c:v>45811</c:v>
                </c:pt>
                <c:pt idx="304">
                  <c:v>45812</c:v>
                </c:pt>
                <c:pt idx="305">
                  <c:v>45813</c:v>
                </c:pt>
                <c:pt idx="306">
                  <c:v>45814</c:v>
                </c:pt>
                <c:pt idx="307">
                  <c:v>45818</c:v>
                </c:pt>
                <c:pt idx="308">
                  <c:v>45819</c:v>
                </c:pt>
                <c:pt idx="309">
                  <c:v>45820</c:v>
                </c:pt>
                <c:pt idx="310">
                  <c:v>45825</c:v>
                </c:pt>
                <c:pt idx="311">
                  <c:v>45826</c:v>
                </c:pt>
                <c:pt idx="312">
                  <c:v>45828</c:v>
                </c:pt>
                <c:pt idx="313">
                  <c:v>45832</c:v>
                </c:pt>
                <c:pt idx="314">
                  <c:v>45833</c:v>
                </c:pt>
                <c:pt idx="315">
                  <c:v>45834</c:v>
                </c:pt>
                <c:pt idx="316">
                  <c:v>45835</c:v>
                </c:pt>
                <c:pt idx="317">
                  <c:v>45839</c:v>
                </c:pt>
                <c:pt idx="318">
                  <c:v>45840</c:v>
                </c:pt>
                <c:pt idx="319">
                  <c:v>45841</c:v>
                </c:pt>
                <c:pt idx="320">
                  <c:v>45846</c:v>
                </c:pt>
                <c:pt idx="321">
                  <c:v>45847</c:v>
                </c:pt>
                <c:pt idx="322">
                  <c:v>45848</c:v>
                </c:pt>
                <c:pt idx="323">
                  <c:v>45849</c:v>
                </c:pt>
                <c:pt idx="324">
                  <c:v>45853</c:v>
                </c:pt>
                <c:pt idx="325">
                  <c:v>45854</c:v>
                </c:pt>
                <c:pt idx="326">
                  <c:v>45855</c:v>
                </c:pt>
                <c:pt idx="327">
                  <c:v>45856</c:v>
                </c:pt>
                <c:pt idx="328">
                  <c:v>45860</c:v>
                </c:pt>
                <c:pt idx="329">
                  <c:v>45861</c:v>
                </c:pt>
                <c:pt idx="330">
                  <c:v>45862</c:v>
                </c:pt>
                <c:pt idx="331">
                  <c:v>45863</c:v>
                </c:pt>
                <c:pt idx="332">
                  <c:v>45867</c:v>
                </c:pt>
                <c:pt idx="333">
                  <c:v>45868</c:v>
                </c:pt>
                <c:pt idx="334">
                  <c:v>45869</c:v>
                </c:pt>
                <c:pt idx="335">
                  <c:v>45870</c:v>
                </c:pt>
                <c:pt idx="336">
                  <c:v>45874</c:v>
                </c:pt>
                <c:pt idx="337">
                  <c:v>45875</c:v>
                </c:pt>
                <c:pt idx="338">
                  <c:v>45876</c:v>
                </c:pt>
                <c:pt idx="339">
                  <c:v>45877</c:v>
                </c:pt>
                <c:pt idx="340">
                  <c:v>45881</c:v>
                </c:pt>
                <c:pt idx="341">
                  <c:v>45882</c:v>
                </c:pt>
                <c:pt idx="342">
                  <c:v>45883</c:v>
                </c:pt>
                <c:pt idx="343">
                  <c:v>45884</c:v>
                </c:pt>
                <c:pt idx="344">
                  <c:v>45888</c:v>
                </c:pt>
                <c:pt idx="345">
                  <c:v>45889</c:v>
                </c:pt>
                <c:pt idx="346">
                  <c:v>45890</c:v>
                </c:pt>
                <c:pt idx="347">
                  <c:v>45891</c:v>
                </c:pt>
                <c:pt idx="348">
                  <c:v>45895</c:v>
                </c:pt>
                <c:pt idx="349">
                  <c:v>45896</c:v>
                </c:pt>
                <c:pt idx="350">
                  <c:v>45897</c:v>
                </c:pt>
                <c:pt idx="351">
                  <c:v>45898</c:v>
                </c:pt>
                <c:pt idx="352">
                  <c:v>45902</c:v>
                </c:pt>
                <c:pt idx="353">
                  <c:v>45903</c:v>
                </c:pt>
                <c:pt idx="354">
                  <c:v>45904</c:v>
                </c:pt>
                <c:pt idx="355">
                  <c:v>45905</c:v>
                </c:pt>
                <c:pt idx="356">
                  <c:v>45909</c:v>
                </c:pt>
                <c:pt idx="357">
                  <c:v>45910</c:v>
                </c:pt>
                <c:pt idx="358">
                  <c:v>45911</c:v>
                </c:pt>
                <c:pt idx="359">
                  <c:v>45912</c:v>
                </c:pt>
                <c:pt idx="360">
                  <c:v>45916</c:v>
                </c:pt>
                <c:pt idx="361">
                  <c:v>45917</c:v>
                </c:pt>
                <c:pt idx="362">
                  <c:v>45918</c:v>
                </c:pt>
                <c:pt idx="363">
                  <c:v>45919</c:v>
                </c:pt>
                <c:pt idx="364">
                  <c:v>45923</c:v>
                </c:pt>
                <c:pt idx="365">
                  <c:v>45924</c:v>
                </c:pt>
                <c:pt idx="366">
                  <c:v>45925</c:v>
                </c:pt>
                <c:pt idx="367">
                  <c:v>45926</c:v>
                </c:pt>
                <c:pt idx="368">
                  <c:v>45930</c:v>
                </c:pt>
              </c:numCache>
            </c:numRef>
          </c:cat>
          <c:val>
            <c:numRef>
              <c:f>'Current Portfolio MAIN'!$AE$20:$AE$388</c:f>
              <c:numCache>
                <c:formatCode>0.00%</c:formatCode>
                <c:ptCount val="369"/>
                <c:pt idx="0">
                  <c:v>0.59654866356830794</c:v>
                </c:pt>
                <c:pt idx="1">
                  <c:v>0.82039780086057423</c:v>
                </c:pt>
                <c:pt idx="2">
                  <c:v>0.89763040725800447</c:v>
                </c:pt>
                <c:pt idx="3">
                  <c:v>0.6355584392169612</c:v>
                </c:pt>
                <c:pt idx="4">
                  <c:v>0.29239936039919612</c:v>
                </c:pt>
                <c:pt idx="5">
                  <c:v>0.52704420209007652</c:v>
                </c:pt>
                <c:pt idx="6">
                  <c:v>0.82887302235753479</c:v>
                </c:pt>
                <c:pt idx="7">
                  <c:v>1.267244272987587</c:v>
                </c:pt>
                <c:pt idx="8">
                  <c:v>0.85658210572367866</c:v>
                </c:pt>
                <c:pt idx="9">
                  <c:v>0.95637635196380122</c:v>
                </c:pt>
                <c:pt idx="10">
                  <c:v>1.0021060160619926</c:v>
                </c:pt>
                <c:pt idx="11">
                  <c:v>1.1379162306180601</c:v>
                </c:pt>
                <c:pt idx="12">
                  <c:v>1.5203820637443481</c:v>
                </c:pt>
                <c:pt idx="13">
                  <c:v>1.94405935373709</c:v>
                </c:pt>
                <c:pt idx="14">
                  <c:v>2.256639336901836</c:v>
                </c:pt>
                <c:pt idx="15">
                  <c:v>2.2190711508876158</c:v>
                </c:pt>
                <c:pt idx="16">
                  <c:v>1.947026670431891</c:v>
                </c:pt>
                <c:pt idx="17">
                  <c:v>2.1855505783624212</c:v>
                </c:pt>
                <c:pt idx="18">
                  <c:v>1.9122505379642396</c:v>
                </c:pt>
                <c:pt idx="19">
                  <c:v>2.0762456485637175</c:v>
                </c:pt>
                <c:pt idx="20">
                  <c:v>2.3395690985781079</c:v>
                </c:pt>
                <c:pt idx="21">
                  <c:v>2.233313638715833</c:v>
                </c:pt>
                <c:pt idx="22">
                  <c:v>2.1355929104803235</c:v>
                </c:pt>
                <c:pt idx="23">
                  <c:v>1.9519217309342662</c:v>
                </c:pt>
                <c:pt idx="24">
                  <c:v>2.0366420445452524</c:v>
                </c:pt>
                <c:pt idx="25">
                  <c:v>2.5284775442267149</c:v>
                </c:pt>
                <c:pt idx="26">
                  <c:v>2.2141143929847864</c:v>
                </c:pt>
                <c:pt idx="27">
                  <c:v>2.3677908910809045</c:v>
                </c:pt>
                <c:pt idx="28">
                  <c:v>2.5513819578096526</c:v>
                </c:pt>
                <c:pt idx="29">
                  <c:v>2.6275126943191704</c:v>
                </c:pt>
                <c:pt idx="30">
                  <c:v>2.4932381572713753</c:v>
                </c:pt>
                <c:pt idx="31">
                  <c:v>2.3828608255297539</c:v>
                </c:pt>
                <c:pt idx="32">
                  <c:v>2.0659670820723499</c:v>
                </c:pt>
                <c:pt idx="33">
                  <c:v>1.8130227140511685</c:v>
                </c:pt>
                <c:pt idx="34">
                  <c:v>1.4892537007346995</c:v>
                </c:pt>
                <c:pt idx="35">
                  <c:v>1.3061542540784337</c:v>
                </c:pt>
                <c:pt idx="36">
                  <c:v>0.83890882909404463</c:v>
                </c:pt>
                <c:pt idx="37">
                  <c:v>0.66994931062335916</c:v>
                </c:pt>
                <c:pt idx="38">
                  <c:v>1.0228900858865886</c:v>
                </c:pt>
                <c:pt idx="39">
                  <c:v>1.1861529850518227</c:v>
                </c:pt>
                <c:pt idx="40">
                  <c:v>1.0718104834149011</c:v>
                </c:pt>
                <c:pt idx="41">
                  <c:v>1.0386696868279808</c:v>
                </c:pt>
                <c:pt idx="42">
                  <c:v>0.98231053421052283</c:v>
                </c:pt>
                <c:pt idx="43">
                  <c:v>1.2020542732192814</c:v>
                </c:pt>
                <c:pt idx="44">
                  <c:v>1.2207123802334716</c:v>
                </c:pt>
                <c:pt idx="45">
                  <c:v>0.92107885287284852</c:v>
                </c:pt>
                <c:pt idx="46">
                  <c:v>0.93992677924275747</c:v>
                </c:pt>
                <c:pt idx="47">
                  <c:v>1.1674832991003319</c:v>
                </c:pt>
                <c:pt idx="48">
                  <c:v>1.2701558369355124</c:v>
                </c:pt>
                <c:pt idx="49">
                  <c:v>1.4746965837309305</c:v>
                </c:pt>
                <c:pt idx="50">
                  <c:v>1.8485009315524326</c:v>
                </c:pt>
                <c:pt idx="51">
                  <c:v>2.0321849816062758</c:v>
                </c:pt>
                <c:pt idx="52">
                  <c:v>1.9541362695371221</c:v>
                </c:pt>
                <c:pt idx="53">
                  <c:v>2.2979650476849591</c:v>
                </c:pt>
                <c:pt idx="54">
                  <c:v>2.4551319489492291</c:v>
                </c:pt>
                <c:pt idx="55">
                  <c:v>2.2040414602747362</c:v>
                </c:pt>
                <c:pt idx="56">
                  <c:v>2.0476613069752316</c:v>
                </c:pt>
                <c:pt idx="57">
                  <c:v>2.0772349168116917</c:v>
                </c:pt>
                <c:pt idx="58">
                  <c:v>2.1747692686479931</c:v>
                </c:pt>
                <c:pt idx="59">
                  <c:v>2.1006938178914978</c:v>
                </c:pt>
                <c:pt idx="60">
                  <c:v>2.1172669834966542</c:v>
                </c:pt>
                <c:pt idx="61">
                  <c:v>1.9137408912299982</c:v>
                </c:pt>
                <c:pt idx="62">
                  <c:v>2.1217862197039605</c:v>
                </c:pt>
                <c:pt idx="63">
                  <c:v>1.8650591059929256</c:v>
                </c:pt>
                <c:pt idx="64">
                  <c:v>1.6064059852784045</c:v>
                </c:pt>
                <c:pt idx="65">
                  <c:v>1.4582822123793522</c:v>
                </c:pt>
                <c:pt idx="66">
                  <c:v>1.4412299658037981</c:v>
                </c:pt>
                <c:pt idx="67">
                  <c:v>1.2604719550818033</c:v>
                </c:pt>
                <c:pt idx="68">
                  <c:v>1.2669391693766163</c:v>
                </c:pt>
                <c:pt idx="69">
                  <c:v>1.4574984479189901</c:v>
                </c:pt>
                <c:pt idx="70">
                  <c:v>1.4547035142674178</c:v>
                </c:pt>
                <c:pt idx="71">
                  <c:v>1.3748147164102158</c:v>
                </c:pt>
                <c:pt idx="72">
                  <c:v>1.5324681496953338</c:v>
                </c:pt>
                <c:pt idx="73">
                  <c:v>1.6536054795731059</c:v>
                </c:pt>
                <c:pt idx="74">
                  <c:v>1.7415791135934726</c:v>
                </c:pt>
                <c:pt idx="75">
                  <c:v>1.6239346863820834</c:v>
                </c:pt>
                <c:pt idx="76">
                  <c:v>1.7118342564875859</c:v>
                </c:pt>
                <c:pt idx="77">
                  <c:v>1.8601318238175923</c:v>
                </c:pt>
                <c:pt idx="78">
                  <c:v>1.9594717713925645</c:v>
                </c:pt>
                <c:pt idx="79">
                  <c:v>1.7370091386826214</c:v>
                </c:pt>
                <c:pt idx="80">
                  <c:v>1.7686952528217219</c:v>
                </c:pt>
                <c:pt idx="81">
                  <c:v>1.6839189666252916</c:v>
                </c:pt>
                <c:pt idx="82">
                  <c:v>1.7960939504071858</c:v>
                </c:pt>
                <c:pt idx="83">
                  <c:v>1.8827263989680594</c:v>
                </c:pt>
                <c:pt idx="84">
                  <c:v>1.7798827051589354</c:v>
                </c:pt>
                <c:pt idx="85">
                  <c:v>1.8729095973516046</c:v>
                </c:pt>
                <c:pt idx="86">
                  <c:v>1.6970844042000421</c:v>
                </c:pt>
                <c:pt idx="87">
                  <c:v>1.4660913381404437</c:v>
                </c:pt>
                <c:pt idx="88">
                  <c:v>1.4846445196966562</c:v>
                </c:pt>
                <c:pt idx="89">
                  <c:v>1.3263488596627107</c:v>
                </c:pt>
                <c:pt idx="90">
                  <c:v>1.0848079602657998</c:v>
                </c:pt>
                <c:pt idx="91">
                  <c:v>1.1034998035670616</c:v>
                </c:pt>
                <c:pt idx="92">
                  <c:v>1.0921229569641935</c:v>
                </c:pt>
                <c:pt idx="93">
                  <c:v>0.88900383676224581</c:v>
                </c:pt>
                <c:pt idx="94">
                  <c:v>0.73829037516671736</c:v>
                </c:pt>
                <c:pt idx="95">
                  <c:v>0.76351139187967521</c:v>
                </c:pt>
                <c:pt idx="96">
                  <c:v>0.77563173227550042</c:v>
                </c:pt>
                <c:pt idx="97">
                  <c:v>0.8171406895661959</c:v>
                </c:pt>
                <c:pt idx="98">
                  <c:v>1.113222974438298</c:v>
                </c:pt>
                <c:pt idx="99">
                  <c:v>1.0607095294634696</c:v>
                </c:pt>
                <c:pt idx="100">
                  <c:v>0.99591327278344877</c:v>
                </c:pt>
                <c:pt idx="101">
                  <c:v>1.1008908219756928</c:v>
                </c:pt>
                <c:pt idx="102">
                  <c:v>0.9286772924019987</c:v>
                </c:pt>
                <c:pt idx="103">
                  <c:v>0.98332259095556052</c:v>
                </c:pt>
                <c:pt idx="104">
                  <c:v>1.053922710787951</c:v>
                </c:pt>
                <c:pt idx="105">
                  <c:v>0.81999801619156698</c:v>
                </c:pt>
                <c:pt idx="106">
                  <c:v>0.91593225715144699</c:v>
                </c:pt>
                <c:pt idx="107">
                  <c:v>0.82157237472932154</c:v>
                </c:pt>
                <c:pt idx="108">
                  <c:v>0.60498228623550587</c:v>
                </c:pt>
                <c:pt idx="109">
                  <c:v>0.73747723599032788</c:v>
                </c:pt>
                <c:pt idx="110">
                  <c:v>1.0376408360500389</c:v>
                </c:pt>
                <c:pt idx="111">
                  <c:v>1.0799507437012967</c:v>
                </c:pt>
                <c:pt idx="112">
                  <c:v>0.9636475020747024</c:v>
                </c:pt>
                <c:pt idx="113">
                  <c:v>1.118617792892989</c:v>
                </c:pt>
                <c:pt idx="114">
                  <c:v>1.1382493976795329</c:v>
                </c:pt>
                <c:pt idx="115">
                  <c:v>1.1531258940190565</c:v>
                </c:pt>
                <c:pt idx="116">
                  <c:v>1.1599138276174263</c:v>
                </c:pt>
                <c:pt idx="117">
                  <c:v>0.95194390483949354</c:v>
                </c:pt>
                <c:pt idx="118">
                  <c:v>1.1155905999979039</c:v>
                </c:pt>
                <c:pt idx="119">
                  <c:v>0.42620576707613389</c:v>
                </c:pt>
                <c:pt idx="120">
                  <c:v>0.8865161136516122</c:v>
                </c:pt>
                <c:pt idx="121">
                  <c:v>1.1742010509204746</c:v>
                </c:pt>
                <c:pt idx="122">
                  <c:v>1.6065918889180595</c:v>
                </c:pt>
                <c:pt idx="123">
                  <c:v>1.6507586428158465</c:v>
                </c:pt>
                <c:pt idx="124">
                  <c:v>1.4273014788588871</c:v>
                </c:pt>
                <c:pt idx="125">
                  <c:v>2.0171097587542999</c:v>
                </c:pt>
                <c:pt idx="126">
                  <c:v>1.9681126237506372</c:v>
                </c:pt>
                <c:pt idx="127">
                  <c:v>1.8140890595494676</c:v>
                </c:pt>
                <c:pt idx="128">
                  <c:v>1.8807751333303007</c:v>
                </c:pt>
                <c:pt idx="129">
                  <c:v>1.979796882068213</c:v>
                </c:pt>
                <c:pt idx="130">
                  <c:v>1.865123171809774</c:v>
                </c:pt>
                <c:pt idx="131">
                  <c:v>1.9622097699456225</c:v>
                </c:pt>
                <c:pt idx="132">
                  <c:v>1.881704320740295</c:v>
                </c:pt>
                <c:pt idx="133">
                  <c:v>1.8676928677584679</c:v>
                </c:pt>
                <c:pt idx="134">
                  <c:v>1.9757379651035731</c:v>
                </c:pt>
                <c:pt idx="135">
                  <c:v>1.6187897549043053</c:v>
                </c:pt>
                <c:pt idx="136">
                  <c:v>2.3257194416940949</c:v>
                </c:pt>
                <c:pt idx="137">
                  <c:v>1.6271322930557817</c:v>
                </c:pt>
                <c:pt idx="138">
                  <c:v>1.2325517800292887</c:v>
                </c:pt>
                <c:pt idx="139">
                  <c:v>1.0053293465476152</c:v>
                </c:pt>
                <c:pt idx="140">
                  <c:v>1.0336796415973202</c:v>
                </c:pt>
                <c:pt idx="141">
                  <c:v>1.5077047124433465</c:v>
                </c:pt>
                <c:pt idx="142">
                  <c:v>0.78073804199774977</c:v>
                </c:pt>
                <c:pt idx="143">
                  <c:v>0.14730796386582345</c:v>
                </c:pt>
                <c:pt idx="144">
                  <c:v>-0.28528467285476244</c:v>
                </c:pt>
                <c:pt idx="145">
                  <c:v>-0.35216218574997149</c:v>
                </c:pt>
                <c:pt idx="146">
                  <c:v>-0.11875584113350102</c:v>
                </c:pt>
                <c:pt idx="147">
                  <c:v>1.6434377728395733E-2</c:v>
                </c:pt>
                <c:pt idx="148">
                  <c:v>0.42094669227611914</c:v>
                </c:pt>
                <c:pt idx="149">
                  <c:v>0.64163600267039844</c:v>
                </c:pt>
                <c:pt idx="150">
                  <c:v>0.6279544592160512</c:v>
                </c:pt>
                <c:pt idx="151">
                  <c:v>0.67957907767590042</c:v>
                </c:pt>
                <c:pt idx="152">
                  <c:v>0.93925550687333603</c:v>
                </c:pt>
                <c:pt idx="153">
                  <c:v>1.2396170993843216</c:v>
                </c:pt>
                <c:pt idx="154">
                  <c:v>1.4925205307668152</c:v>
                </c:pt>
                <c:pt idx="155">
                  <c:v>1.7610881173783606</c:v>
                </c:pt>
                <c:pt idx="156">
                  <c:v>1.8301583939332557</c:v>
                </c:pt>
                <c:pt idx="157">
                  <c:v>1.5076174514875089</c:v>
                </c:pt>
                <c:pt idx="158">
                  <c:v>1.5225500276171151</c:v>
                </c:pt>
                <c:pt idx="159">
                  <c:v>1.9975200125172234</c:v>
                </c:pt>
                <c:pt idx="160">
                  <c:v>2.1263646444937487</c:v>
                </c:pt>
                <c:pt idx="161">
                  <c:v>2.3505871421009825</c:v>
                </c:pt>
                <c:pt idx="162">
                  <c:v>2.4538146138897274</c:v>
                </c:pt>
                <c:pt idx="163">
                  <c:v>1.9531906322792758</c:v>
                </c:pt>
                <c:pt idx="164">
                  <c:v>2.0282548852126752</c:v>
                </c:pt>
                <c:pt idx="165">
                  <c:v>1.6732927013154011</c:v>
                </c:pt>
                <c:pt idx="166">
                  <c:v>1.4497968435957014</c:v>
                </c:pt>
                <c:pt idx="167">
                  <c:v>1.4660559763191423</c:v>
                </c:pt>
                <c:pt idx="168">
                  <c:v>1.7580432010904188</c:v>
                </c:pt>
                <c:pt idx="169">
                  <c:v>1.6657734972079832</c:v>
                </c:pt>
                <c:pt idx="170">
                  <c:v>1.6076870562998617</c:v>
                </c:pt>
                <c:pt idx="171">
                  <c:v>1.6375917557021524</c:v>
                </c:pt>
                <c:pt idx="172">
                  <c:v>1.6728599616338595</c:v>
                </c:pt>
                <c:pt idx="173">
                  <c:v>1.5954677107176949</c:v>
                </c:pt>
                <c:pt idx="174">
                  <c:v>1.7395307784526222</c:v>
                </c:pt>
                <c:pt idx="175">
                  <c:v>1.6806280385463301</c:v>
                </c:pt>
                <c:pt idx="176">
                  <c:v>1.4421121080784254</c:v>
                </c:pt>
                <c:pt idx="177">
                  <c:v>1.9551780395612828</c:v>
                </c:pt>
                <c:pt idx="178">
                  <c:v>2.2976215822859185</c:v>
                </c:pt>
                <c:pt idx="179">
                  <c:v>2.4801517198844012</c:v>
                </c:pt>
                <c:pt idx="180">
                  <c:v>2.6996970744348117</c:v>
                </c:pt>
                <c:pt idx="181">
                  <c:v>2.6482726692287928</c:v>
                </c:pt>
                <c:pt idx="182">
                  <c:v>2.4861699596935889</c:v>
                </c:pt>
                <c:pt idx="183">
                  <c:v>2.504319882904217</c:v>
                </c:pt>
                <c:pt idx="184">
                  <c:v>2.3189651327950171</c:v>
                </c:pt>
                <c:pt idx="185">
                  <c:v>2.3248552589852354</c:v>
                </c:pt>
                <c:pt idx="186">
                  <c:v>2.3684036881026302</c:v>
                </c:pt>
                <c:pt idx="187">
                  <c:v>2.2305394705947341</c:v>
                </c:pt>
                <c:pt idx="188">
                  <c:v>2.2056296595005316</c:v>
                </c:pt>
                <c:pt idx="189">
                  <c:v>1.9754435718296517</c:v>
                </c:pt>
                <c:pt idx="190">
                  <c:v>2.0936029912162564</c:v>
                </c:pt>
                <c:pt idx="191">
                  <c:v>2.1277014113284949</c:v>
                </c:pt>
                <c:pt idx="192">
                  <c:v>2.1685389431446214</c:v>
                </c:pt>
                <c:pt idx="193">
                  <c:v>2.1861295773961662</c:v>
                </c:pt>
                <c:pt idx="194">
                  <c:v>1.9345867334696245</c:v>
                </c:pt>
                <c:pt idx="195">
                  <c:v>2.0837389553488697</c:v>
                </c:pt>
                <c:pt idx="196">
                  <c:v>2.3957371658461515</c:v>
                </c:pt>
                <c:pt idx="197">
                  <c:v>2.4718381311861455</c:v>
                </c:pt>
                <c:pt idx="198">
                  <c:v>2.3353892182367213</c:v>
                </c:pt>
                <c:pt idx="199">
                  <c:v>2.1783906455650026</c:v>
                </c:pt>
                <c:pt idx="200">
                  <c:v>2.1557935420142824</c:v>
                </c:pt>
                <c:pt idx="201">
                  <c:v>2.4329553532878299</c:v>
                </c:pt>
                <c:pt idx="202">
                  <c:v>2.2055235542931761</c:v>
                </c:pt>
                <c:pt idx="203">
                  <c:v>2.2106484997745737</c:v>
                </c:pt>
                <c:pt idx="204">
                  <c:v>2.1824702186475622</c:v>
                </c:pt>
                <c:pt idx="205">
                  <c:v>2.2495218588644152</c:v>
                </c:pt>
                <c:pt idx="206">
                  <c:v>2.5520841732290629</c:v>
                </c:pt>
                <c:pt idx="207">
                  <c:v>2.9712458527770855</c:v>
                </c:pt>
                <c:pt idx="208">
                  <c:v>3.0928247949421404</c:v>
                </c:pt>
                <c:pt idx="209">
                  <c:v>3.6028482325054192</c:v>
                </c:pt>
                <c:pt idx="210">
                  <c:v>3.2163901520878824</c:v>
                </c:pt>
                <c:pt idx="211">
                  <c:v>3.4180846109146223</c:v>
                </c:pt>
                <c:pt idx="212">
                  <c:v>2.8960182781578236</c:v>
                </c:pt>
                <c:pt idx="213">
                  <c:v>2.3089673262523136</c:v>
                </c:pt>
                <c:pt idx="214">
                  <c:v>1.6814014412436371</c:v>
                </c:pt>
                <c:pt idx="215">
                  <c:v>1.8072098858371475</c:v>
                </c:pt>
                <c:pt idx="216">
                  <c:v>2.312177887933506</c:v>
                </c:pt>
                <c:pt idx="217">
                  <c:v>2.2568860371949127</c:v>
                </c:pt>
                <c:pt idx="218">
                  <c:v>2.0395758243557256</c:v>
                </c:pt>
                <c:pt idx="219">
                  <c:v>1.7451101320920701</c:v>
                </c:pt>
                <c:pt idx="220">
                  <c:v>1.6495238542892339</c:v>
                </c:pt>
                <c:pt idx="221">
                  <c:v>1.8317122802297803</c:v>
                </c:pt>
                <c:pt idx="222">
                  <c:v>1.7697358848592637</c:v>
                </c:pt>
                <c:pt idx="223">
                  <c:v>1.3755591867887427</c:v>
                </c:pt>
                <c:pt idx="224">
                  <c:v>0.86162017274561453</c:v>
                </c:pt>
                <c:pt idx="225">
                  <c:v>0.71350136200628422</c:v>
                </c:pt>
                <c:pt idx="226">
                  <c:v>0.28634948776530966</c:v>
                </c:pt>
                <c:pt idx="227">
                  <c:v>0.79963006380714141</c:v>
                </c:pt>
                <c:pt idx="228">
                  <c:v>0.75971288828503991</c:v>
                </c:pt>
                <c:pt idx="229">
                  <c:v>1.1032672226318423</c:v>
                </c:pt>
                <c:pt idx="230">
                  <c:v>1.2528153890670723</c:v>
                </c:pt>
                <c:pt idx="231">
                  <c:v>1.5076862195999503</c:v>
                </c:pt>
                <c:pt idx="232">
                  <c:v>1.2866019129983233</c:v>
                </c:pt>
                <c:pt idx="233">
                  <c:v>0.93234231804843282</c:v>
                </c:pt>
                <c:pt idx="234">
                  <c:v>0.6360364210106193</c:v>
                </c:pt>
                <c:pt idx="235">
                  <c:v>0.79120867451274901</c:v>
                </c:pt>
                <c:pt idx="236">
                  <c:v>1.0404323899347969</c:v>
                </c:pt>
                <c:pt idx="237">
                  <c:v>0.92861346332612227</c:v>
                </c:pt>
                <c:pt idx="238">
                  <c:v>0.91930153970386208</c:v>
                </c:pt>
                <c:pt idx="239">
                  <c:v>0.81077408487746738</c:v>
                </c:pt>
                <c:pt idx="240">
                  <c:v>0.98664774351181406</c:v>
                </c:pt>
                <c:pt idx="241">
                  <c:v>0.82658935907454845</c:v>
                </c:pt>
                <c:pt idx="242">
                  <c:v>0.97651591176436536</c:v>
                </c:pt>
                <c:pt idx="243">
                  <c:v>0.91720017149394528</c:v>
                </c:pt>
                <c:pt idx="244">
                  <c:v>0.66042420422042836</c:v>
                </c:pt>
                <c:pt idx="245">
                  <c:v>0.4525570893286579</c:v>
                </c:pt>
                <c:pt idx="246">
                  <c:v>0.53359166279519354</c:v>
                </c:pt>
                <c:pt idx="247">
                  <c:v>0.44367898334444211</c:v>
                </c:pt>
                <c:pt idx="248">
                  <c:v>0.50048785538554896</c:v>
                </c:pt>
                <c:pt idx="249">
                  <c:v>0.15827026843490022</c:v>
                </c:pt>
                <c:pt idx="250">
                  <c:v>1.2247803414795699E-2</c:v>
                </c:pt>
                <c:pt idx="251">
                  <c:v>9.4412374453775705E-2</c:v>
                </c:pt>
                <c:pt idx="252">
                  <c:v>-0.10509505432168686</c:v>
                </c:pt>
                <c:pt idx="253">
                  <c:v>0.27225465783314151</c:v>
                </c:pt>
                <c:pt idx="254">
                  <c:v>4.6386622334483318E-2</c:v>
                </c:pt>
                <c:pt idx="255">
                  <c:v>2.0383463965797821E-2</c:v>
                </c:pt>
                <c:pt idx="256">
                  <c:v>6.6942127000336971E-2</c:v>
                </c:pt>
                <c:pt idx="257">
                  <c:v>7.3685266125522508E-2</c:v>
                </c:pt>
                <c:pt idx="258">
                  <c:v>-0.14329607463324012</c:v>
                </c:pt>
                <c:pt idx="259">
                  <c:v>-0.40747930055833792</c:v>
                </c:pt>
                <c:pt idx="260">
                  <c:v>-0.38989044153166397</c:v>
                </c:pt>
                <c:pt idx="261">
                  <c:v>-0.17380637317518066</c:v>
                </c:pt>
                <c:pt idx="262">
                  <c:v>-5.8890947086954304E-2</c:v>
                </c:pt>
                <c:pt idx="263">
                  <c:v>-0.44748355123455696</c:v>
                </c:pt>
                <c:pt idx="264">
                  <c:v>-0.30764915772708368</c:v>
                </c:pt>
                <c:pt idx="265">
                  <c:v>0</c:v>
                </c:pt>
                <c:pt idx="266">
                  <c:v>0.6280186189854674</c:v>
                </c:pt>
                <c:pt idx="267">
                  <c:v>0.66969206642890555</c:v>
                </c:pt>
                <c:pt idx="268">
                  <c:v>0.77162625771004356</c:v>
                </c:pt>
                <c:pt idx="269">
                  <c:v>0.66329994591668406</c:v>
                </c:pt>
                <c:pt idx="270">
                  <c:v>0.50645123179359897</c:v>
                </c:pt>
                <c:pt idx="271">
                  <c:v>0.81986629573145953</c:v>
                </c:pt>
                <c:pt idx="272">
                  <c:v>-3.3579636378424649E-2</c:v>
                </c:pt>
                <c:pt idx="273">
                  <c:v>-0.57989578987127754</c:v>
                </c:pt>
                <c:pt idx="274">
                  <c:v>-0.69651990042621326</c:v>
                </c:pt>
                <c:pt idx="275">
                  <c:v>0.71236090338874913</c:v>
                </c:pt>
                <c:pt idx="276">
                  <c:v>0.42465938005498094</c:v>
                </c:pt>
                <c:pt idx="277">
                  <c:v>0.4029714152942997</c:v>
                </c:pt>
                <c:pt idx="278">
                  <c:v>-4.3011196925607065E-2</c:v>
                </c:pt>
                <c:pt idx="279">
                  <c:v>-8.8621442754291069E-2</c:v>
                </c:pt>
                <c:pt idx="280">
                  <c:v>0.23420762628556235</c:v>
                </c:pt>
                <c:pt idx="281">
                  <c:v>-5.4122547643118635E-2</c:v>
                </c:pt>
                <c:pt idx="282">
                  <c:v>6.8242966140903194E-2</c:v>
                </c:pt>
                <c:pt idx="283">
                  <c:v>0.24416424820549287</c:v>
                </c:pt>
                <c:pt idx="284">
                  <c:v>0.35151411004957533</c:v>
                </c:pt>
                <c:pt idx="285">
                  <c:v>0.43795928057738198</c:v>
                </c:pt>
                <c:pt idx="286">
                  <c:v>0.53815435750366669</c:v>
                </c:pt>
                <c:pt idx="287">
                  <c:v>0.4245116055758682</c:v>
                </c:pt>
                <c:pt idx="288">
                  <c:v>0.50113704044301766</c:v>
                </c:pt>
                <c:pt idx="289">
                  <c:v>1.2981840087740699</c:v>
                </c:pt>
                <c:pt idx="290">
                  <c:v>2.2456868411616</c:v>
                </c:pt>
                <c:pt idx="291">
                  <c:v>3.0823985164121881</c:v>
                </c:pt>
                <c:pt idx="292">
                  <c:v>1.7786542879564786</c:v>
                </c:pt>
                <c:pt idx="293">
                  <c:v>2.239116495822461</c:v>
                </c:pt>
                <c:pt idx="294">
                  <c:v>2.2938740792160521</c:v>
                </c:pt>
                <c:pt idx="295">
                  <c:v>2.5154185432236469</c:v>
                </c:pt>
                <c:pt idx="296">
                  <c:v>2.6126704997126824</c:v>
                </c:pt>
                <c:pt idx="297">
                  <c:v>2.414242448505945</c:v>
                </c:pt>
                <c:pt idx="298">
                  <c:v>2.4935057395583451</c:v>
                </c:pt>
                <c:pt idx="299">
                  <c:v>2.2712330646125043</c:v>
                </c:pt>
                <c:pt idx="300">
                  <c:v>1.7590092085982156</c:v>
                </c:pt>
                <c:pt idx="301">
                  <c:v>1.7882356465159637</c:v>
                </c:pt>
                <c:pt idx="302">
                  <c:v>1.5860696906186296</c:v>
                </c:pt>
                <c:pt idx="303">
                  <c:v>2.0214251639365926</c:v>
                </c:pt>
                <c:pt idx="304">
                  <c:v>1.8227338520244003</c:v>
                </c:pt>
                <c:pt idx="305">
                  <c:v>1.656938698217381</c:v>
                </c:pt>
                <c:pt idx="306">
                  <c:v>1.8696715305925367</c:v>
                </c:pt>
                <c:pt idx="307">
                  <c:v>1.9384904137503953</c:v>
                </c:pt>
                <c:pt idx="308">
                  <c:v>1.1307169783041906</c:v>
                </c:pt>
                <c:pt idx="309">
                  <c:v>1.239727719429665</c:v>
                </c:pt>
                <c:pt idx="310">
                  <c:v>1.1517530331631711</c:v>
                </c:pt>
                <c:pt idx="311">
                  <c:v>1.1739398988578196</c:v>
                </c:pt>
                <c:pt idx="312">
                  <c:v>1.2615151421248525</c:v>
                </c:pt>
                <c:pt idx="313">
                  <c:v>1.5937871302677573</c:v>
                </c:pt>
                <c:pt idx="314">
                  <c:v>1.6044462496125205</c:v>
                </c:pt>
                <c:pt idx="315">
                  <c:v>1.8293429628887194</c:v>
                </c:pt>
                <c:pt idx="316">
                  <c:v>1.8008797691173397</c:v>
                </c:pt>
                <c:pt idx="317">
                  <c:v>2.0430092305948984</c:v>
                </c:pt>
                <c:pt idx="318">
                  <c:v>1.9788555050276606</c:v>
                </c:pt>
                <c:pt idx="319">
                  <c:v>2.3405973996160236</c:v>
                </c:pt>
                <c:pt idx="320">
                  <c:v>2.0976329852551006</c:v>
                </c:pt>
                <c:pt idx="321">
                  <c:v>2.1790141994322862</c:v>
                </c:pt>
                <c:pt idx="322">
                  <c:v>2.3481919452118372</c:v>
                </c:pt>
                <c:pt idx="323">
                  <c:v>2.0228544070092411</c:v>
                </c:pt>
                <c:pt idx="324">
                  <c:v>1.7157056885587614</c:v>
                </c:pt>
                <c:pt idx="325">
                  <c:v>1.8374098126931124</c:v>
                </c:pt>
                <c:pt idx="326">
                  <c:v>1.8818198540264981</c:v>
                </c:pt>
                <c:pt idx="327">
                  <c:v>2.0287999576879527</c:v>
                </c:pt>
                <c:pt idx="328">
                  <c:v>1.9485516142913155</c:v>
                </c:pt>
                <c:pt idx="329">
                  <c:v>2.1403487728788182</c:v>
                </c:pt>
                <c:pt idx="330">
                  <c:v>2.0121817274417149</c:v>
                </c:pt>
                <c:pt idx="331">
                  <c:v>2.1013585756027364</c:v>
                </c:pt>
                <c:pt idx="332">
                  <c:v>1.9594526141932174</c:v>
                </c:pt>
                <c:pt idx="333">
                  <c:v>2.0943457089312116</c:v>
                </c:pt>
                <c:pt idx="334">
                  <c:v>1.8990310728315309</c:v>
                </c:pt>
                <c:pt idx="335">
                  <c:v>1.4138856055745799</c:v>
                </c:pt>
                <c:pt idx="336">
                  <c:v>1.293300776818646</c:v>
                </c:pt>
                <c:pt idx="337">
                  <c:v>1.4610895133220527</c:v>
                </c:pt>
                <c:pt idx="338">
                  <c:v>1.4928906184549524</c:v>
                </c:pt>
                <c:pt idx="339">
                  <c:v>1.4683900855926721</c:v>
                </c:pt>
                <c:pt idx="340">
                  <c:v>1.7158757472455592</c:v>
                </c:pt>
                <c:pt idx="341">
                  <c:v>1.860109549365611</c:v>
                </c:pt>
                <c:pt idx="342">
                  <c:v>1.9910995479328528</c:v>
                </c:pt>
                <c:pt idx="343">
                  <c:v>1.9044519552825281</c:v>
                </c:pt>
                <c:pt idx="344">
                  <c:v>1.9404472582120205</c:v>
                </c:pt>
                <c:pt idx="345">
                  <c:v>1.8264359016815246</c:v>
                </c:pt>
                <c:pt idx="346">
                  <c:v>1.5828851418156886</c:v>
                </c:pt>
                <c:pt idx="347">
                  <c:v>1.8730771407734794</c:v>
                </c:pt>
                <c:pt idx="348">
                  <c:v>1.8969128650119607</c:v>
                </c:pt>
                <c:pt idx="349">
                  <c:v>1.9798752485038156</c:v>
                </c:pt>
                <c:pt idx="350">
                  <c:v>1.7191683067705394</c:v>
                </c:pt>
                <c:pt idx="351">
                  <c:v>1.7065188147808457</c:v>
                </c:pt>
                <c:pt idx="352">
                  <c:v>2.1277834290814921</c:v>
                </c:pt>
                <c:pt idx="353">
                  <c:v>2.0793877318163361</c:v>
                </c:pt>
                <c:pt idx="354">
                  <c:v>2.0439697673560175</c:v>
                </c:pt>
                <c:pt idx="355">
                  <c:v>2.0004873840795656</c:v>
                </c:pt>
                <c:pt idx="356">
                  <c:v>2.1405228449657772</c:v>
                </c:pt>
                <c:pt idx="357">
                  <c:v>2.003487364156725</c:v>
                </c:pt>
                <c:pt idx="358">
                  <c:v>2.1418129921771643</c:v>
                </c:pt>
                <c:pt idx="359">
                  <c:v>2.1250887902772724</c:v>
                </c:pt>
                <c:pt idx="360">
                  <c:v>1.885547796436857</c:v>
                </c:pt>
                <c:pt idx="361">
                  <c:v>1.7873054638947077</c:v>
                </c:pt>
                <c:pt idx="362">
                  <c:v>2.2142786152718754</c:v>
                </c:pt>
                <c:pt idx="363">
                  <c:v>2.3123324796769995</c:v>
                </c:pt>
                <c:pt idx="364">
                  <c:v>2.066526745373189</c:v>
                </c:pt>
                <c:pt idx="365">
                  <c:v>2.0390061943599544</c:v>
                </c:pt>
                <c:pt idx="366">
                  <c:v>2.2273960099037562</c:v>
                </c:pt>
                <c:pt idx="367">
                  <c:v>2.2685748282673686</c:v>
                </c:pt>
                <c:pt idx="368">
                  <c:v>2.1331194085826972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B5-4E82-861E-86274DD5F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6741587"/>
        <c:axId val="1340709104"/>
      </c:areaChart>
      <c:dateAx>
        <c:axId val="14067415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dd\.mm\.yyyy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340709104"/>
        <c:crosses val="autoZero"/>
        <c:auto val="1"/>
        <c:lblOffset val="100"/>
        <c:baseTimeUnit val="days"/>
      </c:dateAx>
      <c:valAx>
        <c:axId val="13407091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Excesses from VaR at 95%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40674158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lang="en-US" b="1">
                <a:solidFill>
                  <a:schemeClr val="dk1"/>
                </a:solidFill>
                <a:latin typeface="+mn-lt"/>
              </a:rPr>
              <a:t>1-Day Excesses from VaR at 90%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spPr>
            <a:solidFill>
              <a:srgbClr val="4472C4">
                <a:alpha val="30000"/>
              </a:srgbClr>
            </a:solidFill>
            <a:ln cmpd="sng">
              <a:solidFill>
                <a:srgbClr val="4472C4"/>
              </a:solidFill>
            </a:ln>
          </c:spPr>
          <c:cat>
            <c:numRef>
              <c:f>'Current Portfolio MAIN'!$BM$5:$BM$280</c:f>
              <c:numCache>
                <c:formatCode>General</c:formatCode>
                <c:ptCount val="2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</c:numCache>
            </c:numRef>
          </c:cat>
          <c:val>
            <c:numRef>
              <c:f>'Current Portfolio MAIN'!$BO$5:$BO$280</c:f>
              <c:numCache>
                <c:formatCode>0.00%</c:formatCode>
                <c:ptCount val="276"/>
                <c:pt idx="0">
                  <c:v>-2.1111983643893016E-3</c:v>
                </c:pt>
                <c:pt idx="1">
                  <c:v>-7.9845652084511859E-3</c:v>
                </c:pt>
                <c:pt idx="2">
                  <c:v>6.9611767362026622E-2</c:v>
                </c:pt>
                <c:pt idx="3">
                  <c:v>5.2284176271843771E-2</c:v>
                </c:pt>
                <c:pt idx="4">
                  <c:v>2.8064825629311438E-2</c:v>
                </c:pt>
                <c:pt idx="5">
                  <c:v>5.1356210422704371E-3</c:v>
                </c:pt>
                <c:pt idx="6">
                  <c:v>1.1702312164958826E-2</c:v>
                </c:pt>
                <c:pt idx="7">
                  <c:v>1.7104506788541703E-2</c:v>
                </c:pt>
                <c:pt idx="8">
                  <c:v>1.892163786802499E-2</c:v>
                </c:pt>
                <c:pt idx="9">
                  <c:v>2.7998724873991406E-2</c:v>
                </c:pt>
                <c:pt idx="10">
                  <c:v>-3.5683585948170435E-4</c:v>
                </c:pt>
                <c:pt idx="11">
                  <c:v>1.2653624285429831E-2</c:v>
                </c:pt>
                <c:pt idx="12">
                  <c:v>5.9324078495035119E-2</c:v>
                </c:pt>
                <c:pt idx="13">
                  <c:v>2.5610818252427083E-2</c:v>
                </c:pt>
                <c:pt idx="14">
                  <c:v>3.7160507918017109E-2</c:v>
                </c:pt>
                <c:pt idx="15">
                  <c:v>1.2419775403968276E-2</c:v>
                </c:pt>
                <c:pt idx="16">
                  <c:v>2.3608857150469311E-2</c:v>
                </c:pt>
                <c:pt idx="17">
                  <c:v>-1.5546798330611997E-4</c:v>
                </c:pt>
                <c:pt idx="18">
                  <c:v>3.5462684027350082E-2</c:v>
                </c:pt>
                <c:pt idx="19">
                  <c:v>2.9084413654285997E-2</c:v>
                </c:pt>
                <c:pt idx="20">
                  <c:v>5.3989190958138235E-2</c:v>
                </c:pt>
                <c:pt idx="21">
                  <c:v>5.0163741062038691E-2</c:v>
                </c:pt>
                <c:pt idx="22">
                  <c:v>3.2037053716497448E-2</c:v>
                </c:pt>
                <c:pt idx="23">
                  <c:v>2.7699948482323343E-2</c:v>
                </c:pt>
                <c:pt idx="24">
                  <c:v>4.1943120191311141E-2</c:v>
                </c:pt>
                <c:pt idx="25">
                  <c:v>3.0684619464004418E-2</c:v>
                </c:pt>
                <c:pt idx="26">
                  <c:v>1.7521722067770328E-3</c:v>
                </c:pt>
                <c:pt idx="27">
                  <c:v>2.5729136785440698E-2</c:v>
                </c:pt>
                <c:pt idx="28">
                  <c:v>2.090188226194464E-2</c:v>
                </c:pt>
                <c:pt idx="29">
                  <c:v>7.9512458906319528E-3</c:v>
                </c:pt>
                <c:pt idx="30">
                  <c:v>2.6778503824999328E-2</c:v>
                </c:pt>
                <c:pt idx="31">
                  <c:v>7.3637294927432345E-3</c:v>
                </c:pt>
                <c:pt idx="32">
                  <c:v>2.9194008492052857E-2</c:v>
                </c:pt>
                <c:pt idx="33">
                  <c:v>1.762714438071377E-2</c:v>
                </c:pt>
                <c:pt idx="34">
                  <c:v>4.4362928653493977E-2</c:v>
                </c:pt>
                <c:pt idx="35">
                  <c:v>4.2033133869747719E-2</c:v>
                </c:pt>
                <c:pt idx="36">
                  <c:v>-8.9897414068625739E-3</c:v>
                </c:pt>
                <c:pt idx="37">
                  <c:v>2.0358452264753524E-2</c:v>
                </c:pt>
                <c:pt idx="38">
                  <c:v>3.5033219480608696E-2</c:v>
                </c:pt>
                <c:pt idx="39">
                  <c:v>5.1624703023481856E-2</c:v>
                </c:pt>
                <c:pt idx="40">
                  <c:v>1.3082491545107121E-2</c:v>
                </c:pt>
                <c:pt idx="41">
                  <c:v>8.0926349460444854E-3</c:v>
                </c:pt>
                <c:pt idx="42">
                  <c:v>7.8137765098023233E-3</c:v>
                </c:pt>
                <c:pt idx="43">
                  <c:v>2.2920231635441466E-2</c:v>
                </c:pt>
                <c:pt idx="44">
                  <c:v>1.991920336633949E-2</c:v>
                </c:pt>
                <c:pt idx="45">
                  <c:v>5.0774123502738924E-2</c:v>
                </c:pt>
                <c:pt idx="46">
                  <c:v>4.1173424224558226E-2</c:v>
                </c:pt>
                <c:pt idx="47">
                  <c:v>2.3548764425688595E-2</c:v>
                </c:pt>
                <c:pt idx="48">
                  <c:v>2.0616462526249952E-2</c:v>
                </c:pt>
                <c:pt idx="49">
                  <c:v>3.4837763172244289E-2</c:v>
                </c:pt>
                <c:pt idx="50">
                  <c:v>1.4271998386397445E-2</c:v>
                </c:pt>
                <c:pt idx="51">
                  <c:v>3.141237591562708E-2</c:v>
                </c:pt>
                <c:pt idx="52">
                  <c:v>6.2805483355970332E-3</c:v>
                </c:pt>
                <c:pt idx="53">
                  <c:v>7.6718782030452855E-3</c:v>
                </c:pt>
                <c:pt idx="54">
                  <c:v>4.886593126476238E-2</c:v>
                </c:pt>
                <c:pt idx="55">
                  <c:v>4.0469798648285954E-2</c:v>
                </c:pt>
                <c:pt idx="56">
                  <c:v>-4.5600389520139735E-3</c:v>
                </c:pt>
                <c:pt idx="57">
                  <c:v>9.9042402050487331E-3</c:v>
                </c:pt>
                <c:pt idx="58">
                  <c:v>1.4718986035607269E-2</c:v>
                </c:pt>
                <c:pt idx="59">
                  <c:v>2.1258984480064171E-2</c:v>
                </c:pt>
                <c:pt idx="60">
                  <c:v>3.086166250139297E-2</c:v>
                </c:pt>
                <c:pt idx="61">
                  <c:v>4.7068322558428272E-2</c:v>
                </c:pt>
                <c:pt idx="62">
                  <c:v>3.0439041205832108E-2</c:v>
                </c:pt>
                <c:pt idx="63">
                  <c:v>3.3422484027622004E-2</c:v>
                </c:pt>
                <c:pt idx="64">
                  <c:v>2.5866786592121379E-2</c:v>
                </c:pt>
                <c:pt idx="65">
                  <c:v>4.445485009390146E-2</c:v>
                </c:pt>
                <c:pt idx="66">
                  <c:v>1.0861981592122703E-2</c:v>
                </c:pt>
                <c:pt idx="67">
                  <c:v>2.874151286444613E-2</c:v>
                </c:pt>
                <c:pt idx="68">
                  <c:v>3.5036955768296574E-2</c:v>
                </c:pt>
                <c:pt idx="69">
                  <c:v>4.0618052205857805E-2</c:v>
                </c:pt>
                <c:pt idx="70">
                  <c:v>4.4950171206085687E-2</c:v>
                </c:pt>
                <c:pt idx="71">
                  <c:v>4.4879640161317902E-2</c:v>
                </c:pt>
                <c:pt idx="72">
                  <c:v>2.537958233315752E-3</c:v>
                </c:pt>
                <c:pt idx="73">
                  <c:v>3.5145749828343717E-2</c:v>
                </c:pt>
                <c:pt idx="74">
                  <c:v>-9.9060440774806982E-3</c:v>
                </c:pt>
                <c:pt idx="75">
                  <c:v>2.6075187895006697E-2</c:v>
                </c:pt>
                <c:pt idx="76">
                  <c:v>4.4959229068802106E-2</c:v>
                </c:pt>
                <c:pt idx="77">
                  <c:v>2.9435446835052094E-2</c:v>
                </c:pt>
                <c:pt idx="78">
                  <c:v>1.6951247792331363E-2</c:v>
                </c:pt>
                <c:pt idx="79">
                  <c:v>3.0715792759718127E-3</c:v>
                </c:pt>
                <c:pt idx="80">
                  <c:v>1.6687279666983808E-2</c:v>
                </c:pt>
                <c:pt idx="81">
                  <c:v>5.7719306404219912E-3</c:v>
                </c:pt>
                <c:pt idx="82">
                  <c:v>1.2247610894485924E-2</c:v>
                </c:pt>
                <c:pt idx="83">
                  <c:v>-5.3547102574399742E-3</c:v>
                </c:pt>
                <c:pt idx="84">
                  <c:v>3.7415061446439531E-2</c:v>
                </c:pt>
                <c:pt idx="85">
                  <c:v>2.6105411260053651E-2</c:v>
                </c:pt>
                <c:pt idx="86">
                  <c:v>2.3384583098658866E-2</c:v>
                </c:pt>
                <c:pt idx="87">
                  <c:v>2.5944112366757185E-4</c:v>
                </c:pt>
                <c:pt idx="88">
                  <c:v>2.5911996324387159E-2</c:v>
                </c:pt>
                <c:pt idx="89">
                  <c:v>-1.6969396782888273E-2</c:v>
                </c:pt>
                <c:pt idx="90">
                  <c:v>3.0338466223777463E-3</c:v>
                </c:pt>
                <c:pt idx="91">
                  <c:v>3.3401920821488455E-3</c:v>
                </c:pt>
                <c:pt idx="92">
                  <c:v>2.1896165558155066E-2</c:v>
                </c:pt>
                <c:pt idx="93">
                  <c:v>3.6260424776416417E-2</c:v>
                </c:pt>
                <c:pt idx="94">
                  <c:v>3.1608982557027245E-2</c:v>
                </c:pt>
                <c:pt idx="95">
                  <c:v>1.7815890578922789E-2</c:v>
                </c:pt>
                <c:pt idx="96">
                  <c:v>1.820944749680108E-2</c:v>
                </c:pt>
                <c:pt idx="97">
                  <c:v>1.9410886962267511E-2</c:v>
                </c:pt>
                <c:pt idx="98">
                  <c:v>1.2142832229457447E-2</c:v>
                </c:pt>
                <c:pt idx="99">
                  <c:v>5.3769444474739206E-2</c:v>
                </c:pt>
                <c:pt idx="100">
                  <c:v>1.6989692814272928E-3</c:v>
                </c:pt>
                <c:pt idx="101">
                  <c:v>4.3468168007600935E-2</c:v>
                </c:pt>
                <c:pt idx="102">
                  <c:v>5.3175510885373103E-2</c:v>
                </c:pt>
                <c:pt idx="103">
                  <c:v>2.2248774034023391E-2</c:v>
                </c:pt>
                <c:pt idx="104">
                  <c:v>-1.5020746428194599E-3</c:v>
                </c:pt>
                <c:pt idx="105">
                  <c:v>1.9967841295188027E-2</c:v>
                </c:pt>
                <c:pt idx="106">
                  <c:v>2.2610354202635498E-2</c:v>
                </c:pt>
                <c:pt idx="107">
                  <c:v>2.0807687057149849E-2</c:v>
                </c:pt>
                <c:pt idx="108">
                  <c:v>3.046388591374671E-2</c:v>
                </c:pt>
                <c:pt idx="109">
                  <c:v>3.6264282917757483E-2</c:v>
                </c:pt>
                <c:pt idx="110">
                  <c:v>1.4235843790360836E-2</c:v>
                </c:pt>
                <c:pt idx="111">
                  <c:v>-1.5111602579357987E-3</c:v>
                </c:pt>
                <c:pt idx="112">
                  <c:v>5.5589372801334219E-2</c:v>
                </c:pt>
                <c:pt idx="113">
                  <c:v>2.0410783484694602E-2</c:v>
                </c:pt>
                <c:pt idx="114">
                  <c:v>2.2148998045386583E-2</c:v>
                </c:pt>
                <c:pt idx="115">
                  <c:v>4.3284489980987946E-2</c:v>
                </c:pt>
                <c:pt idx="116">
                  <c:v>2.2631143476911492E-2</c:v>
                </c:pt>
                <c:pt idx="117">
                  <c:v>3.8570199807371038E-2</c:v>
                </c:pt>
                <c:pt idx="118">
                  <c:v>3.7874117384703275E-2</c:v>
                </c:pt>
                <c:pt idx="119">
                  <c:v>3.8534262629495872E-2</c:v>
                </c:pt>
                <c:pt idx="120">
                  <c:v>1.6150516738620498E-2</c:v>
                </c:pt>
                <c:pt idx="121">
                  <c:v>2.6659100497348123E-2</c:v>
                </c:pt>
                <c:pt idx="122">
                  <c:v>2.451569334199432E-2</c:v>
                </c:pt>
                <c:pt idx="123">
                  <c:v>4.2750384549091455E-2</c:v>
                </c:pt>
                <c:pt idx="124">
                  <c:v>2.2141989103298482E-2</c:v>
                </c:pt>
                <c:pt idx="125">
                  <c:v>2.1097300320706832E-2</c:v>
                </c:pt>
                <c:pt idx="126">
                  <c:v>3.209778821119607E-2</c:v>
                </c:pt>
                <c:pt idx="127">
                  <c:v>2.2660007122415882E-2</c:v>
                </c:pt>
                <c:pt idx="128">
                  <c:v>-6.0773492831144096E-3</c:v>
                </c:pt>
                <c:pt idx="129">
                  <c:v>2.6499237170611811E-2</c:v>
                </c:pt>
                <c:pt idx="130">
                  <c:v>1.7686398850180945E-2</c:v>
                </c:pt>
                <c:pt idx="131">
                  <c:v>4.0128426791502331E-2</c:v>
                </c:pt>
                <c:pt idx="132">
                  <c:v>4.1890785987703134E-3</c:v>
                </c:pt>
                <c:pt idx="133">
                  <c:v>9.4596813963629105E-3</c:v>
                </c:pt>
                <c:pt idx="134">
                  <c:v>3.2896620276877675E-3</c:v>
                </c:pt>
                <c:pt idx="135">
                  <c:v>4.7640242835007771E-2</c:v>
                </c:pt>
                <c:pt idx="136">
                  <c:v>-9.6159417010243387E-3</c:v>
                </c:pt>
                <c:pt idx="137">
                  <c:v>3.6602100548762798E-2</c:v>
                </c:pt>
                <c:pt idx="138">
                  <c:v>7.1556921843927875E-3</c:v>
                </c:pt>
                <c:pt idx="139">
                  <c:v>3.4275420110906625E-2</c:v>
                </c:pt>
                <c:pt idx="140">
                  <c:v>2.1757329698429348E-3</c:v>
                </c:pt>
                <c:pt idx="141">
                  <c:v>5.3580556490951239E-2</c:v>
                </c:pt>
                <c:pt idx="142">
                  <c:v>3.527463502884462E-2</c:v>
                </c:pt>
                <c:pt idx="143">
                  <c:v>3.5483738597360648E-2</c:v>
                </c:pt>
                <c:pt idx="144">
                  <c:v>3.5696009701015746E-2</c:v>
                </c:pt>
                <c:pt idx="145">
                  <c:v>2.5766008375054744E-2</c:v>
                </c:pt>
                <c:pt idx="146">
                  <c:v>4.2967086242088483E-2</c:v>
                </c:pt>
                <c:pt idx="147">
                  <c:v>3.955570381965462E-2</c:v>
                </c:pt>
                <c:pt idx="148">
                  <c:v>-3.0607347628765699E-3</c:v>
                </c:pt>
                <c:pt idx="149">
                  <c:v>1.4103383360006213E-2</c:v>
                </c:pt>
                <c:pt idx="150">
                  <c:v>2.5077986585271512E-2</c:v>
                </c:pt>
                <c:pt idx="151">
                  <c:v>1.4468757567026137E-2</c:v>
                </c:pt>
                <c:pt idx="152">
                  <c:v>5.049935540984693E-2</c:v>
                </c:pt>
                <c:pt idx="153">
                  <c:v>3.9253499704854249E-2</c:v>
                </c:pt>
                <c:pt idx="154">
                  <c:v>2.6534668327680217E-2</c:v>
                </c:pt>
                <c:pt idx="155">
                  <c:v>0</c:v>
                </c:pt>
                <c:pt idx="156">
                  <c:v>2.1473178419847267E-2</c:v>
                </c:pt>
                <c:pt idx="157">
                  <c:v>4.7927683300563823E-2</c:v>
                </c:pt>
                <c:pt idx="158">
                  <c:v>1.4923370431271971E-2</c:v>
                </c:pt>
                <c:pt idx="159">
                  <c:v>3.4900722360907355E-2</c:v>
                </c:pt>
                <c:pt idx="160">
                  <c:v>4.4752735800265848E-2</c:v>
                </c:pt>
                <c:pt idx="161">
                  <c:v>2.3927439674299548E-3</c:v>
                </c:pt>
                <c:pt idx="162">
                  <c:v>2.0447663886568688E-2</c:v>
                </c:pt>
                <c:pt idx="163">
                  <c:v>2.6285904889019465E-2</c:v>
                </c:pt>
                <c:pt idx="164">
                  <c:v>-7.2738549724992926E-4</c:v>
                </c:pt>
                <c:pt idx="165">
                  <c:v>2.7916839872644494E-2</c:v>
                </c:pt>
                <c:pt idx="166">
                  <c:v>2.6667791842864927E-2</c:v>
                </c:pt>
                <c:pt idx="167">
                  <c:v>2.8293369320472987E-2</c:v>
                </c:pt>
                <c:pt idx="168">
                  <c:v>2.4963619196739509E-2</c:v>
                </c:pt>
                <c:pt idx="169">
                  <c:v>1.6512390134900159E-2</c:v>
                </c:pt>
                <c:pt idx="170">
                  <c:v>5.7000457887963422E-2</c:v>
                </c:pt>
                <c:pt idx="171">
                  <c:v>5.0376712159375545E-2</c:v>
                </c:pt>
                <c:pt idx="172">
                  <c:v>4.6538275851030347E-2</c:v>
                </c:pt>
                <c:pt idx="173">
                  <c:v>1.9567290768631652E-2</c:v>
                </c:pt>
                <c:pt idx="174">
                  <c:v>4.6427860782131784E-3</c:v>
                </c:pt>
                <c:pt idx="175">
                  <c:v>-4.7170406248711258E-3</c:v>
                </c:pt>
                <c:pt idx="176">
                  <c:v>1.6768554598184521E-3</c:v>
                </c:pt>
                <c:pt idx="177">
                  <c:v>3.2503793647477811E-2</c:v>
                </c:pt>
                <c:pt idx="178">
                  <c:v>2.4676916430612959E-2</c:v>
                </c:pt>
                <c:pt idx="179">
                  <c:v>-1.0591690226039903E-2</c:v>
                </c:pt>
                <c:pt idx="180">
                  <c:v>4.0873485090694613E-2</c:v>
                </c:pt>
                <c:pt idx="181">
                  <c:v>9.8639045385485666E-3</c:v>
                </c:pt>
                <c:pt idx="182">
                  <c:v>2.432952238506839E-2</c:v>
                </c:pt>
                <c:pt idx="183">
                  <c:v>7.0930603554424689E-3</c:v>
                </c:pt>
                <c:pt idx="184">
                  <c:v>1.5636591549068723E-2</c:v>
                </c:pt>
                <c:pt idx="185">
                  <c:v>1.1598923522311176E-2</c:v>
                </c:pt>
                <c:pt idx="186">
                  <c:v>1.1661027852397051E-2</c:v>
                </c:pt>
                <c:pt idx="187">
                  <c:v>1.2897169460164712E-2</c:v>
                </c:pt>
                <c:pt idx="188">
                  <c:v>2.1350651361557536E-2</c:v>
                </c:pt>
                <c:pt idx="189">
                  <c:v>2.0613679330419431E-2</c:v>
                </c:pt>
                <c:pt idx="190">
                  <c:v>1.8549818912233992E-2</c:v>
                </c:pt>
                <c:pt idx="191">
                  <c:v>3.0507921249223687E-2</c:v>
                </c:pt>
                <c:pt idx="192">
                  <c:v>2.3228099635512894E-2</c:v>
                </c:pt>
                <c:pt idx="193">
                  <c:v>4.3549110406846871E-2</c:v>
                </c:pt>
                <c:pt idx="194">
                  <c:v>1.1482489915999374E-2</c:v>
                </c:pt>
                <c:pt idx="195">
                  <c:v>3.1990831199362489E-2</c:v>
                </c:pt>
                <c:pt idx="196">
                  <c:v>-5.8920905511135949E-3</c:v>
                </c:pt>
                <c:pt idx="197">
                  <c:v>1.0718428260446833E-2</c:v>
                </c:pt>
                <c:pt idx="198">
                  <c:v>1.8066645971883243E-2</c:v>
                </c:pt>
                <c:pt idx="199">
                  <c:v>1.1216532348373963E-3</c:v>
                </c:pt>
                <c:pt idx="200">
                  <c:v>3.7604702277486475E-2</c:v>
                </c:pt>
                <c:pt idx="201">
                  <c:v>4.9295154142258199E-2</c:v>
                </c:pt>
                <c:pt idx="202">
                  <c:v>1.8940661733297521E-2</c:v>
                </c:pt>
                <c:pt idx="203">
                  <c:v>3.0913585821006E-2</c:v>
                </c:pt>
                <c:pt idx="204">
                  <c:v>4.7111701398837136E-2</c:v>
                </c:pt>
                <c:pt idx="205">
                  <c:v>3.9304386351833781E-2</c:v>
                </c:pt>
                <c:pt idx="206">
                  <c:v>-9.3291826609331191E-4</c:v>
                </c:pt>
                <c:pt idx="207">
                  <c:v>-4.6143222773805115E-3</c:v>
                </c:pt>
                <c:pt idx="208">
                  <c:v>3.8651502022761387E-2</c:v>
                </c:pt>
                <c:pt idx="209">
                  <c:v>2.2028088553095113E-2</c:v>
                </c:pt>
                <c:pt idx="210">
                  <c:v>5.6861686048573938E-2</c:v>
                </c:pt>
                <c:pt idx="211">
                  <c:v>2.3025012838044246E-2</c:v>
                </c:pt>
                <c:pt idx="212">
                  <c:v>2.7474725137263289E-2</c:v>
                </c:pt>
                <c:pt idx="213">
                  <c:v>3.1686723882740832E-2</c:v>
                </c:pt>
                <c:pt idx="214">
                  <c:v>2.8999813237662646E-2</c:v>
                </c:pt>
                <c:pt idx="215">
                  <c:v>-5.9046434306959314E-3</c:v>
                </c:pt>
                <c:pt idx="216">
                  <c:v>4.3004151483827344E-2</c:v>
                </c:pt>
                <c:pt idx="217">
                  <c:v>3.2283802925273185E-2</c:v>
                </c:pt>
                <c:pt idx="218">
                  <c:v>3.1220773325655399E-2</c:v>
                </c:pt>
                <c:pt idx="219">
                  <c:v>1.4046921433143865E-2</c:v>
                </c:pt>
                <c:pt idx="220">
                  <c:v>3.2511504703313848E-2</c:v>
                </c:pt>
                <c:pt idx="221">
                  <c:v>2.7726616873872959E-2</c:v>
                </c:pt>
                <c:pt idx="222">
                  <c:v>2.8910156470452551E-2</c:v>
                </c:pt>
                <c:pt idx="223">
                  <c:v>9.4980667535431093E-3</c:v>
                </c:pt>
                <c:pt idx="224">
                  <c:v>9.1764205337665754E-3</c:v>
                </c:pt>
                <c:pt idx="225">
                  <c:v>1.1839583529462655E-2</c:v>
                </c:pt>
                <c:pt idx="226">
                  <c:v>3.8523609196853881E-2</c:v>
                </c:pt>
                <c:pt idx="227">
                  <c:v>1.8255122175968995E-2</c:v>
                </c:pt>
                <c:pt idx="228">
                  <c:v>6.1006637284973186E-2</c:v>
                </c:pt>
                <c:pt idx="229">
                  <c:v>3.5571997368210546E-2</c:v>
                </c:pt>
                <c:pt idx="230">
                  <c:v>2.9067663317325975E-2</c:v>
                </c:pt>
                <c:pt idx="231">
                  <c:v>7.3123652554610286E-3</c:v>
                </c:pt>
                <c:pt idx="232">
                  <c:v>3.4364611852774132E-2</c:v>
                </c:pt>
                <c:pt idx="233">
                  <c:v>3.4251713182362378E-2</c:v>
                </c:pt>
                <c:pt idx="234">
                  <c:v>4.2338047967408927E-3</c:v>
                </c:pt>
                <c:pt idx="235">
                  <c:v>-4.4250451264602093E-3</c:v>
                </c:pt>
                <c:pt idx="236">
                  <c:v>3.9950987824765485E-2</c:v>
                </c:pt>
                <c:pt idx="237">
                  <c:v>2.1528511088228369E-3</c:v>
                </c:pt>
                <c:pt idx="238">
                  <c:v>-2.6732946689133376E-3</c:v>
                </c:pt>
                <c:pt idx="239">
                  <c:v>3.5765785314363988E-2</c:v>
                </c:pt>
                <c:pt idx="240">
                  <c:v>3.1641247937803138E-2</c:v>
                </c:pt>
                <c:pt idx="241">
                  <c:v>2.2784041914503162E-2</c:v>
                </c:pt>
                <c:pt idx="242">
                  <c:v>2.1328112744512458E-2</c:v>
                </c:pt>
                <c:pt idx="243">
                  <c:v>3.3454316312918599E-2</c:v>
                </c:pt>
                <c:pt idx="244">
                  <c:v>3.1672941249755865E-2</c:v>
                </c:pt>
                <c:pt idx="245">
                  <c:v>7.0088500452829897E-3</c:v>
                </c:pt>
                <c:pt idx="246">
                  <c:v>4.520791149446781E-3</c:v>
                </c:pt>
                <c:pt idx="247">
                  <c:v>4.5630321154673428E-2</c:v>
                </c:pt>
                <c:pt idx="248">
                  <c:v>3.8737146734564354E-2</c:v>
                </c:pt>
                <c:pt idx="249">
                  <c:v>3.8723643560325538E-3</c:v>
                </c:pt>
                <c:pt idx="250">
                  <c:v>2.0675310723831015E-2</c:v>
                </c:pt>
                <c:pt idx="251">
                  <c:v>4.1394011408867441E-2</c:v>
                </c:pt>
                <c:pt idx="252">
                  <c:v>5.0144538182099845E-3</c:v>
                </c:pt>
                <c:pt idx="253">
                  <c:v>2.2386494967188513E-2</c:v>
                </c:pt>
                <c:pt idx="254">
                  <c:v>1.2737720589479347E-2</c:v>
                </c:pt>
                <c:pt idx="255">
                  <c:v>1.4882968255587013E-2</c:v>
                </c:pt>
                <c:pt idx="256">
                  <c:v>-9.513099763018229E-3</c:v>
                </c:pt>
                <c:pt idx="257">
                  <c:v>1.5644330369633679E-2</c:v>
                </c:pt>
                <c:pt idx="258">
                  <c:v>2.328169540417948E-2</c:v>
                </c:pt>
                <c:pt idx="259">
                  <c:v>4.1921079416757032E-2</c:v>
                </c:pt>
                <c:pt idx="260">
                  <c:v>2.2629031840163683E-2</c:v>
                </c:pt>
                <c:pt idx="261">
                  <c:v>2.6039150850348795E-2</c:v>
                </c:pt>
                <c:pt idx="262">
                  <c:v>4.2156706001720841E-2</c:v>
                </c:pt>
                <c:pt idx="263">
                  <c:v>1.4879177548724266E-2</c:v>
                </c:pt>
                <c:pt idx="264">
                  <c:v>1.618081309353997E-2</c:v>
                </c:pt>
                <c:pt idx="265">
                  <c:v>-1.0607422226192972E-2</c:v>
                </c:pt>
                <c:pt idx="266">
                  <c:v>1.5636198314123512E-2</c:v>
                </c:pt>
                <c:pt idx="267">
                  <c:v>5.6993068961760651E-2</c:v>
                </c:pt>
                <c:pt idx="268">
                  <c:v>4.0542728239633979E-2</c:v>
                </c:pt>
                <c:pt idx="269">
                  <c:v>2.6150978957793513E-2</c:v>
                </c:pt>
                <c:pt idx="270">
                  <c:v>1.8468443917611252E-2</c:v>
                </c:pt>
                <c:pt idx="271">
                  <c:v>5.47422262536802E-2</c:v>
                </c:pt>
                <c:pt idx="272">
                  <c:v>2.2294398295288193E-2</c:v>
                </c:pt>
                <c:pt idx="273">
                  <c:v>2.1640813205926465E-2</c:v>
                </c:pt>
                <c:pt idx="274">
                  <c:v>-1.4513403233805865E-2</c:v>
                </c:pt>
                <c:pt idx="275">
                  <c:v>7.3380923930760553E-3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31-4185-B4FC-2AB563347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556343"/>
        <c:axId val="69412438"/>
      </c:areaChart>
      <c:catAx>
        <c:axId val="2995563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69412438"/>
        <c:crosses val="autoZero"/>
        <c:auto val="1"/>
        <c:lblAlgn val="ctr"/>
        <c:lblOffset val="100"/>
        <c:noMultiLvlLbl val="1"/>
      </c:catAx>
      <c:valAx>
        <c:axId val="694124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299556343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lang="en-US" b="1">
                <a:solidFill>
                  <a:schemeClr val="dk1"/>
                </a:solidFill>
                <a:latin typeface="+mn-lt"/>
              </a:rPr>
              <a:t>1-Day Excesses from VaR at 95%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spPr>
            <a:solidFill>
              <a:srgbClr val="4472C4">
                <a:alpha val="30000"/>
              </a:srgbClr>
            </a:solidFill>
            <a:ln cmpd="sng">
              <a:solidFill>
                <a:srgbClr val="4472C4"/>
              </a:solidFill>
            </a:ln>
          </c:spPr>
          <c:cat>
            <c:numRef>
              <c:f>'Current Portfolio MAIN'!$BM$5:$BM$280</c:f>
              <c:numCache>
                <c:formatCode>General</c:formatCode>
                <c:ptCount val="2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</c:numCache>
            </c:numRef>
          </c:cat>
          <c:val>
            <c:numRef>
              <c:f>'Current Portfolio MAIN'!$BP$5:$BP$280</c:f>
              <c:numCache>
                <c:formatCode>0.00%</c:formatCode>
                <c:ptCount val="276"/>
                <c:pt idx="0">
                  <c:v>3.2435118930506726E-3</c:v>
                </c:pt>
                <c:pt idx="1">
                  <c:v>-2.6298549510112117E-3</c:v>
                </c:pt>
                <c:pt idx="2">
                  <c:v>7.4966477619466593E-2</c:v>
                </c:pt>
                <c:pt idx="3">
                  <c:v>5.7638886529283749E-2</c:v>
                </c:pt>
                <c:pt idx="4">
                  <c:v>3.3419535886751416E-2</c:v>
                </c:pt>
                <c:pt idx="5">
                  <c:v>1.0490331299710411E-2</c:v>
                </c:pt>
                <c:pt idx="6">
                  <c:v>1.7057022422398802E-2</c:v>
                </c:pt>
                <c:pt idx="7">
                  <c:v>2.2459217045981673E-2</c:v>
                </c:pt>
                <c:pt idx="8">
                  <c:v>2.4276348125464964E-2</c:v>
                </c:pt>
                <c:pt idx="9">
                  <c:v>3.335343513143138E-2</c:v>
                </c:pt>
                <c:pt idx="10">
                  <c:v>4.9978743979582699E-3</c:v>
                </c:pt>
                <c:pt idx="11">
                  <c:v>1.8008334542869806E-2</c:v>
                </c:pt>
                <c:pt idx="12">
                  <c:v>6.4678788752475097E-2</c:v>
                </c:pt>
                <c:pt idx="13">
                  <c:v>3.0965528509867057E-2</c:v>
                </c:pt>
                <c:pt idx="14">
                  <c:v>4.251521817545708E-2</c:v>
                </c:pt>
                <c:pt idx="15">
                  <c:v>1.7774485661408251E-2</c:v>
                </c:pt>
                <c:pt idx="16">
                  <c:v>2.8963567407909285E-2</c:v>
                </c:pt>
                <c:pt idx="17">
                  <c:v>5.1992422741338543E-3</c:v>
                </c:pt>
                <c:pt idx="18">
                  <c:v>4.0817394284790059E-2</c:v>
                </c:pt>
                <c:pt idx="19">
                  <c:v>3.4439123911725975E-2</c:v>
                </c:pt>
                <c:pt idx="20">
                  <c:v>5.9343901215578213E-2</c:v>
                </c:pt>
                <c:pt idx="21">
                  <c:v>5.5518451319478662E-2</c:v>
                </c:pt>
                <c:pt idx="22">
                  <c:v>3.7391763973937418E-2</c:v>
                </c:pt>
                <c:pt idx="23">
                  <c:v>3.3054658739763321E-2</c:v>
                </c:pt>
                <c:pt idx="24">
                  <c:v>4.7297830448751119E-2</c:v>
                </c:pt>
                <c:pt idx="25">
                  <c:v>3.6039329721444392E-2</c:v>
                </c:pt>
                <c:pt idx="26">
                  <c:v>7.106882464217007E-3</c:v>
                </c:pt>
                <c:pt idx="27">
                  <c:v>3.1083847042880672E-2</c:v>
                </c:pt>
                <c:pt idx="28">
                  <c:v>2.6256592519384614E-2</c:v>
                </c:pt>
                <c:pt idx="29">
                  <c:v>1.3305956148071927E-2</c:v>
                </c:pt>
                <c:pt idx="30">
                  <c:v>3.2133214082439306E-2</c:v>
                </c:pt>
                <c:pt idx="31">
                  <c:v>1.2718439750183209E-2</c:v>
                </c:pt>
                <c:pt idx="32">
                  <c:v>3.4548718749492835E-2</c:v>
                </c:pt>
                <c:pt idx="33">
                  <c:v>2.2981854638153748E-2</c:v>
                </c:pt>
                <c:pt idx="34">
                  <c:v>4.9717638910933948E-2</c:v>
                </c:pt>
                <c:pt idx="35">
                  <c:v>4.7387844127187689E-2</c:v>
                </c:pt>
                <c:pt idx="36">
                  <c:v>-3.6350311494225997E-3</c:v>
                </c:pt>
                <c:pt idx="37">
                  <c:v>2.5713162522193498E-2</c:v>
                </c:pt>
                <c:pt idx="38">
                  <c:v>4.0387929738048667E-2</c:v>
                </c:pt>
                <c:pt idx="39">
                  <c:v>5.6979413280921834E-2</c:v>
                </c:pt>
                <c:pt idx="40">
                  <c:v>1.8437201802547095E-2</c:v>
                </c:pt>
                <c:pt idx="41">
                  <c:v>1.344734520348446E-2</c:v>
                </c:pt>
                <c:pt idx="42">
                  <c:v>1.3168486767242298E-2</c:v>
                </c:pt>
                <c:pt idx="43">
                  <c:v>2.827494189288144E-2</c:v>
                </c:pt>
                <c:pt idx="44">
                  <c:v>2.5273913623779461E-2</c:v>
                </c:pt>
                <c:pt idx="45">
                  <c:v>5.6128833760178902E-2</c:v>
                </c:pt>
                <c:pt idx="46">
                  <c:v>4.6528134481998204E-2</c:v>
                </c:pt>
                <c:pt idx="47">
                  <c:v>2.890347468312857E-2</c:v>
                </c:pt>
                <c:pt idx="48">
                  <c:v>2.5971172783689926E-2</c:v>
                </c:pt>
                <c:pt idx="49">
                  <c:v>4.019247342968426E-2</c:v>
                </c:pt>
                <c:pt idx="50">
                  <c:v>1.9626708643837421E-2</c:v>
                </c:pt>
                <c:pt idx="51">
                  <c:v>3.6767086173067058E-2</c:v>
                </c:pt>
                <c:pt idx="52">
                  <c:v>1.1635258593037007E-2</c:v>
                </c:pt>
                <c:pt idx="53">
                  <c:v>1.302658846048526E-2</c:v>
                </c:pt>
                <c:pt idx="54">
                  <c:v>5.4220641522202358E-2</c:v>
                </c:pt>
                <c:pt idx="55">
                  <c:v>4.5824508905725925E-2</c:v>
                </c:pt>
                <c:pt idx="56">
                  <c:v>7.9467130542600073E-4</c:v>
                </c:pt>
                <c:pt idx="57">
                  <c:v>1.5258950462488707E-2</c:v>
                </c:pt>
                <c:pt idx="58">
                  <c:v>2.0073696293047241E-2</c:v>
                </c:pt>
                <c:pt idx="59">
                  <c:v>2.6613694737504145E-2</c:v>
                </c:pt>
                <c:pt idx="60">
                  <c:v>3.6216372758832945E-2</c:v>
                </c:pt>
                <c:pt idx="61">
                  <c:v>5.2423032815868242E-2</c:v>
                </c:pt>
                <c:pt idx="62">
                  <c:v>3.5793751463272086E-2</c:v>
                </c:pt>
                <c:pt idx="63">
                  <c:v>3.8777194285061982E-2</c:v>
                </c:pt>
                <c:pt idx="64">
                  <c:v>3.1221496849561353E-2</c:v>
                </c:pt>
                <c:pt idx="65">
                  <c:v>4.9809560351341431E-2</c:v>
                </c:pt>
                <c:pt idx="66">
                  <c:v>1.6216691849562676E-2</c:v>
                </c:pt>
                <c:pt idx="67">
                  <c:v>3.40962231218861E-2</c:v>
                </c:pt>
                <c:pt idx="68">
                  <c:v>4.0391666025736545E-2</c:v>
                </c:pt>
                <c:pt idx="69">
                  <c:v>4.5972762463297782E-2</c:v>
                </c:pt>
                <c:pt idx="70">
                  <c:v>5.0304881463525658E-2</c:v>
                </c:pt>
                <c:pt idx="71">
                  <c:v>5.023435041875788E-2</c:v>
                </c:pt>
                <c:pt idx="72">
                  <c:v>7.8926684907557262E-3</c:v>
                </c:pt>
                <c:pt idx="73">
                  <c:v>4.0500460085783688E-2</c:v>
                </c:pt>
                <c:pt idx="74">
                  <c:v>-4.551333820040724E-3</c:v>
                </c:pt>
                <c:pt idx="75">
                  <c:v>3.1429898152446671E-2</c:v>
                </c:pt>
                <c:pt idx="76">
                  <c:v>5.0313939326242077E-2</c:v>
                </c:pt>
                <c:pt idx="77">
                  <c:v>3.4790157092492072E-2</c:v>
                </c:pt>
                <c:pt idx="78">
                  <c:v>2.2305958049771334E-2</c:v>
                </c:pt>
                <c:pt idx="79">
                  <c:v>8.426289533411787E-3</c:v>
                </c:pt>
                <c:pt idx="80">
                  <c:v>2.2041989924423779E-2</c:v>
                </c:pt>
                <c:pt idx="81">
                  <c:v>1.1126640897861965E-2</c:v>
                </c:pt>
                <c:pt idx="82">
                  <c:v>1.76023211519259E-2</c:v>
                </c:pt>
                <c:pt idx="83">
                  <c:v>0</c:v>
                </c:pt>
                <c:pt idx="84">
                  <c:v>4.2769771703879501E-2</c:v>
                </c:pt>
                <c:pt idx="85">
                  <c:v>3.1460121517493625E-2</c:v>
                </c:pt>
                <c:pt idx="86">
                  <c:v>2.873929335609884E-2</c:v>
                </c:pt>
                <c:pt idx="87">
                  <c:v>5.6141513811075461E-3</c:v>
                </c:pt>
                <c:pt idx="88">
                  <c:v>3.1266706581827133E-2</c:v>
                </c:pt>
                <c:pt idx="89">
                  <c:v>-1.1614686525448299E-2</c:v>
                </c:pt>
                <c:pt idx="90">
                  <c:v>8.3885568798177206E-3</c:v>
                </c:pt>
                <c:pt idx="91">
                  <c:v>8.6949023395888198E-3</c:v>
                </c:pt>
                <c:pt idx="92">
                  <c:v>2.725087581559504E-2</c:v>
                </c:pt>
                <c:pt idx="93">
                  <c:v>4.1615135033856387E-2</c:v>
                </c:pt>
                <c:pt idx="94">
                  <c:v>3.6963692814467215E-2</c:v>
                </c:pt>
                <c:pt idx="95">
                  <c:v>2.3170600836362763E-2</c:v>
                </c:pt>
                <c:pt idx="96">
                  <c:v>2.3564157754241054E-2</c:v>
                </c:pt>
                <c:pt idx="97">
                  <c:v>2.4765597219707485E-2</c:v>
                </c:pt>
                <c:pt idx="98">
                  <c:v>1.7497542486897423E-2</c:v>
                </c:pt>
                <c:pt idx="99">
                  <c:v>5.9124154732179184E-2</c:v>
                </c:pt>
                <c:pt idx="100">
                  <c:v>7.053679538867267E-3</c:v>
                </c:pt>
                <c:pt idx="101">
                  <c:v>4.8822878265040906E-2</c:v>
                </c:pt>
                <c:pt idx="102">
                  <c:v>5.8530221142813081E-2</c:v>
                </c:pt>
                <c:pt idx="103">
                  <c:v>2.7603484291463365E-2</c:v>
                </c:pt>
                <c:pt idx="104">
                  <c:v>3.8526356146205143E-3</c:v>
                </c:pt>
                <c:pt idx="105">
                  <c:v>2.5322551552628001E-2</c:v>
                </c:pt>
                <c:pt idx="106">
                  <c:v>2.7965064460075472E-2</c:v>
                </c:pt>
                <c:pt idx="107">
                  <c:v>2.6162397314589823E-2</c:v>
                </c:pt>
                <c:pt idx="108">
                  <c:v>3.5818596171186684E-2</c:v>
                </c:pt>
                <c:pt idx="109">
                  <c:v>4.1618993175197454E-2</c:v>
                </c:pt>
                <c:pt idx="110">
                  <c:v>1.9590554047800808E-2</c:v>
                </c:pt>
                <c:pt idx="111">
                  <c:v>3.8435499995041755E-3</c:v>
                </c:pt>
                <c:pt idx="112">
                  <c:v>6.094408305877419E-2</c:v>
                </c:pt>
                <c:pt idx="113">
                  <c:v>2.5765493742134576E-2</c:v>
                </c:pt>
                <c:pt idx="114">
                  <c:v>2.7503708302826557E-2</c:v>
                </c:pt>
                <c:pt idx="115">
                  <c:v>4.8639200238427924E-2</c:v>
                </c:pt>
                <c:pt idx="116">
                  <c:v>2.7985853734351467E-2</c:v>
                </c:pt>
                <c:pt idx="117">
                  <c:v>4.3924910064811015E-2</c:v>
                </c:pt>
                <c:pt idx="118">
                  <c:v>4.3228827642143246E-2</c:v>
                </c:pt>
                <c:pt idx="119">
                  <c:v>4.3888972886935849E-2</c:v>
                </c:pt>
                <c:pt idx="120">
                  <c:v>2.1505226996060472E-2</c:v>
                </c:pt>
                <c:pt idx="121">
                  <c:v>3.2013810754788097E-2</c:v>
                </c:pt>
                <c:pt idx="122">
                  <c:v>2.9870403599434294E-2</c:v>
                </c:pt>
                <c:pt idx="123">
                  <c:v>4.8105094806531426E-2</c:v>
                </c:pt>
                <c:pt idx="124">
                  <c:v>2.7496699360738456E-2</c:v>
                </c:pt>
                <c:pt idx="125">
                  <c:v>2.6452010578146806E-2</c:v>
                </c:pt>
                <c:pt idx="126">
                  <c:v>3.745249846863604E-2</c:v>
                </c:pt>
                <c:pt idx="127">
                  <c:v>2.8014717379855857E-2</c:v>
                </c:pt>
                <c:pt idx="128">
                  <c:v>-7.2263902567443541E-4</c:v>
                </c:pt>
                <c:pt idx="129">
                  <c:v>3.1853947428051782E-2</c:v>
                </c:pt>
                <c:pt idx="130">
                  <c:v>2.304110910762092E-2</c:v>
                </c:pt>
                <c:pt idx="131">
                  <c:v>4.5483137048942301E-2</c:v>
                </c:pt>
                <c:pt idx="132">
                  <c:v>9.5437888562102877E-3</c:v>
                </c:pt>
                <c:pt idx="133">
                  <c:v>1.4814391653802885E-2</c:v>
                </c:pt>
                <c:pt idx="134">
                  <c:v>8.6443722851277417E-3</c:v>
                </c:pt>
                <c:pt idx="135">
                  <c:v>5.2994953092447741E-2</c:v>
                </c:pt>
                <c:pt idx="136">
                  <c:v>-4.2612314435843644E-3</c:v>
                </c:pt>
                <c:pt idx="137">
                  <c:v>4.1956810806202768E-2</c:v>
                </c:pt>
                <c:pt idx="138">
                  <c:v>1.2510402441832762E-2</c:v>
                </c:pt>
                <c:pt idx="139">
                  <c:v>3.9630130368346596E-2</c:v>
                </c:pt>
                <c:pt idx="140">
                  <c:v>7.530443227282909E-3</c:v>
                </c:pt>
                <c:pt idx="141">
                  <c:v>5.893526674839121E-2</c:v>
                </c:pt>
                <c:pt idx="142">
                  <c:v>4.0629345286284591E-2</c:v>
                </c:pt>
                <c:pt idx="143">
                  <c:v>4.0838448854800619E-2</c:v>
                </c:pt>
                <c:pt idx="144">
                  <c:v>4.1050719958455724E-2</c:v>
                </c:pt>
                <c:pt idx="145">
                  <c:v>3.1120718632494718E-2</c:v>
                </c:pt>
                <c:pt idx="146">
                  <c:v>4.832179649952846E-2</c:v>
                </c:pt>
                <c:pt idx="147">
                  <c:v>4.491041407709459E-2</c:v>
                </c:pt>
                <c:pt idx="148">
                  <c:v>2.2939754945634043E-3</c:v>
                </c:pt>
                <c:pt idx="149">
                  <c:v>1.9458093617446187E-2</c:v>
                </c:pt>
                <c:pt idx="150">
                  <c:v>3.0432696842711486E-2</c:v>
                </c:pt>
                <c:pt idx="151">
                  <c:v>1.9823467824466111E-2</c:v>
                </c:pt>
                <c:pt idx="152">
                  <c:v>5.5854065667286908E-2</c:v>
                </c:pt>
                <c:pt idx="153">
                  <c:v>4.4608209962294219E-2</c:v>
                </c:pt>
                <c:pt idx="154">
                  <c:v>3.1889378585120191E-2</c:v>
                </c:pt>
                <c:pt idx="155">
                  <c:v>5.3547102574399742E-3</c:v>
                </c:pt>
                <c:pt idx="156">
                  <c:v>2.6827888677287241E-2</c:v>
                </c:pt>
                <c:pt idx="157">
                  <c:v>5.3282393558003793E-2</c:v>
                </c:pt>
                <c:pt idx="158">
                  <c:v>2.0278080688711946E-2</c:v>
                </c:pt>
                <c:pt idx="159">
                  <c:v>4.0255432618347325E-2</c:v>
                </c:pt>
                <c:pt idx="160">
                  <c:v>5.0107446057705826E-2</c:v>
                </c:pt>
                <c:pt idx="161">
                  <c:v>7.7474542248699291E-3</c:v>
                </c:pt>
                <c:pt idx="162">
                  <c:v>2.5802374144008662E-2</c:v>
                </c:pt>
                <c:pt idx="163">
                  <c:v>3.1640615146459439E-2</c:v>
                </c:pt>
                <c:pt idx="164">
                  <c:v>4.627324760190045E-3</c:v>
                </c:pt>
                <c:pt idx="165">
                  <c:v>3.3271550130084468E-2</c:v>
                </c:pt>
                <c:pt idx="166">
                  <c:v>3.2022502100304905E-2</c:v>
                </c:pt>
                <c:pt idx="167">
                  <c:v>3.3648079577912965E-2</c:v>
                </c:pt>
                <c:pt idx="168">
                  <c:v>3.0318329454179484E-2</c:v>
                </c:pt>
                <c:pt idx="169">
                  <c:v>2.1867100392340133E-2</c:v>
                </c:pt>
                <c:pt idx="170">
                  <c:v>6.23551681454034E-2</c:v>
                </c:pt>
                <c:pt idx="171">
                  <c:v>5.5731422416815522E-2</c:v>
                </c:pt>
                <c:pt idx="172">
                  <c:v>5.1892986108470318E-2</c:v>
                </c:pt>
                <c:pt idx="173">
                  <c:v>2.4922001026071623E-2</c:v>
                </c:pt>
                <c:pt idx="174">
                  <c:v>9.9974963356531527E-3</c:v>
                </c:pt>
                <c:pt idx="175">
                  <c:v>6.3766963256884843E-4</c:v>
                </c:pt>
                <c:pt idx="176">
                  <c:v>7.0315657172584263E-3</c:v>
                </c:pt>
                <c:pt idx="177">
                  <c:v>3.7858503904917781E-2</c:v>
                </c:pt>
                <c:pt idx="178">
                  <c:v>3.0031626688052933E-2</c:v>
                </c:pt>
                <c:pt idx="179">
                  <c:v>-5.2369799685999287E-3</c:v>
                </c:pt>
                <c:pt idx="180">
                  <c:v>4.622819534813459E-2</c:v>
                </c:pt>
                <c:pt idx="181">
                  <c:v>1.5218614795988541E-2</c:v>
                </c:pt>
                <c:pt idx="182">
                  <c:v>2.9684232642508364E-2</c:v>
                </c:pt>
                <c:pt idx="183">
                  <c:v>1.2447770612882443E-2</c:v>
                </c:pt>
                <c:pt idx="184">
                  <c:v>2.0991301806508697E-2</c:v>
                </c:pt>
                <c:pt idx="185">
                  <c:v>1.6953633779751148E-2</c:v>
                </c:pt>
                <c:pt idx="186">
                  <c:v>1.7015738109837024E-2</c:v>
                </c:pt>
                <c:pt idx="187">
                  <c:v>1.8251879717604686E-2</c:v>
                </c:pt>
                <c:pt idx="188">
                  <c:v>2.670536161899751E-2</c:v>
                </c:pt>
                <c:pt idx="189">
                  <c:v>2.5968389587859405E-2</c:v>
                </c:pt>
                <c:pt idx="190">
                  <c:v>2.3904529169673967E-2</c:v>
                </c:pt>
                <c:pt idx="191">
                  <c:v>3.5862631506663661E-2</c:v>
                </c:pt>
                <c:pt idx="192">
                  <c:v>2.8582809892952869E-2</c:v>
                </c:pt>
                <c:pt idx="193">
                  <c:v>4.8903820664286848E-2</c:v>
                </c:pt>
                <c:pt idx="194">
                  <c:v>1.683720017343935E-2</c:v>
                </c:pt>
                <c:pt idx="195">
                  <c:v>3.7345541456802467E-2</c:v>
                </c:pt>
                <c:pt idx="196">
                  <c:v>-5.3738029367362064E-4</c:v>
                </c:pt>
                <c:pt idx="197">
                  <c:v>1.6073138517886807E-2</c:v>
                </c:pt>
                <c:pt idx="198">
                  <c:v>2.3421356229323217E-2</c:v>
                </c:pt>
                <c:pt idx="199">
                  <c:v>6.4763634922773705E-3</c:v>
                </c:pt>
                <c:pt idx="200">
                  <c:v>4.2959412534926453E-2</c:v>
                </c:pt>
                <c:pt idx="201">
                  <c:v>5.4649864399698177E-2</c:v>
                </c:pt>
                <c:pt idx="202">
                  <c:v>2.4295371990737495E-2</c:v>
                </c:pt>
                <c:pt idx="203">
                  <c:v>3.626829607844597E-2</c:v>
                </c:pt>
                <c:pt idx="204">
                  <c:v>5.2466411656277107E-2</c:v>
                </c:pt>
                <c:pt idx="205">
                  <c:v>4.4659096609273752E-2</c:v>
                </c:pt>
                <c:pt idx="206">
                  <c:v>4.4217919913466623E-3</c:v>
                </c:pt>
                <c:pt idx="207">
                  <c:v>7.4038798005946274E-4</c:v>
                </c:pt>
                <c:pt idx="208">
                  <c:v>4.4006212280201365E-2</c:v>
                </c:pt>
                <c:pt idx="209">
                  <c:v>2.7382798810535087E-2</c:v>
                </c:pt>
                <c:pt idx="210">
                  <c:v>6.2216396306013916E-2</c:v>
                </c:pt>
                <c:pt idx="211">
                  <c:v>2.837972309548422E-2</c:v>
                </c:pt>
                <c:pt idx="212">
                  <c:v>3.2829435394703267E-2</c:v>
                </c:pt>
                <c:pt idx="213">
                  <c:v>3.7041434140180803E-2</c:v>
                </c:pt>
                <c:pt idx="214">
                  <c:v>3.4354523495102617E-2</c:v>
                </c:pt>
                <c:pt idx="215">
                  <c:v>-5.4993317325595717E-4</c:v>
                </c:pt>
                <c:pt idx="216">
                  <c:v>4.8358861741267314E-2</c:v>
                </c:pt>
                <c:pt idx="217">
                  <c:v>3.7638513182713162E-2</c:v>
                </c:pt>
                <c:pt idx="218">
                  <c:v>3.657548358309537E-2</c:v>
                </c:pt>
                <c:pt idx="219">
                  <c:v>1.9401631690583839E-2</c:v>
                </c:pt>
                <c:pt idx="220">
                  <c:v>3.7866214960753819E-2</c:v>
                </c:pt>
                <c:pt idx="221">
                  <c:v>3.3081327131312933E-2</c:v>
                </c:pt>
                <c:pt idx="222">
                  <c:v>3.4264866727892522E-2</c:v>
                </c:pt>
                <c:pt idx="223">
                  <c:v>1.4852777010983084E-2</c:v>
                </c:pt>
                <c:pt idx="224">
                  <c:v>1.453113079120655E-2</c:v>
                </c:pt>
                <c:pt idx="225">
                  <c:v>1.7194293786902629E-2</c:v>
                </c:pt>
                <c:pt idx="226">
                  <c:v>4.3878319454293858E-2</c:v>
                </c:pt>
                <c:pt idx="227">
                  <c:v>2.3609832433408969E-2</c:v>
                </c:pt>
                <c:pt idx="228">
                  <c:v>6.6361347542413157E-2</c:v>
                </c:pt>
                <c:pt idx="229">
                  <c:v>4.0926707625650524E-2</c:v>
                </c:pt>
                <c:pt idx="230">
                  <c:v>3.4422373574765949E-2</c:v>
                </c:pt>
                <c:pt idx="231">
                  <c:v>1.2667075512901003E-2</c:v>
                </c:pt>
                <c:pt idx="232">
                  <c:v>3.9719322110214103E-2</c:v>
                </c:pt>
                <c:pt idx="233">
                  <c:v>3.9606423439802349E-2</c:v>
                </c:pt>
                <c:pt idx="234">
                  <c:v>9.588515054180867E-3</c:v>
                </c:pt>
                <c:pt idx="235">
                  <c:v>9.2966513097976489E-4</c:v>
                </c:pt>
                <c:pt idx="236">
                  <c:v>4.5305698082205456E-2</c:v>
                </c:pt>
                <c:pt idx="237">
                  <c:v>7.5075613662628111E-3</c:v>
                </c:pt>
                <c:pt idx="238">
                  <c:v>2.6814155885266366E-3</c:v>
                </c:pt>
                <c:pt idx="239">
                  <c:v>4.1120495571803965E-2</c:v>
                </c:pt>
                <c:pt idx="240">
                  <c:v>3.6995958195243109E-2</c:v>
                </c:pt>
                <c:pt idx="241">
                  <c:v>2.8138752171943136E-2</c:v>
                </c:pt>
                <c:pt idx="242">
                  <c:v>2.6682823001952433E-2</c:v>
                </c:pt>
                <c:pt idx="243">
                  <c:v>3.8809026570358576E-2</c:v>
                </c:pt>
                <c:pt idx="244">
                  <c:v>3.7027651507195843E-2</c:v>
                </c:pt>
                <c:pt idx="245">
                  <c:v>1.2363560302722964E-2</c:v>
                </c:pt>
                <c:pt idx="246">
                  <c:v>9.8755014068867553E-3</c:v>
                </c:pt>
                <c:pt idx="247">
                  <c:v>5.0985031412113399E-2</c:v>
                </c:pt>
                <c:pt idx="248">
                  <c:v>4.4091856992004325E-2</c:v>
                </c:pt>
                <c:pt idx="249">
                  <c:v>9.227074613472528E-3</c:v>
                </c:pt>
                <c:pt idx="250">
                  <c:v>2.6030020981270989E-2</c:v>
                </c:pt>
                <c:pt idx="251">
                  <c:v>4.6748721666307419E-2</c:v>
                </c:pt>
                <c:pt idx="252">
                  <c:v>1.0369164075649959E-2</c:v>
                </c:pt>
                <c:pt idx="253">
                  <c:v>2.7741205224628487E-2</c:v>
                </c:pt>
                <c:pt idx="254">
                  <c:v>1.8092430846919319E-2</c:v>
                </c:pt>
                <c:pt idx="255">
                  <c:v>2.0237678513026987E-2</c:v>
                </c:pt>
                <c:pt idx="256">
                  <c:v>-4.1583895055782548E-3</c:v>
                </c:pt>
                <c:pt idx="257">
                  <c:v>2.0999040627073653E-2</c:v>
                </c:pt>
                <c:pt idx="258">
                  <c:v>2.8636405661619454E-2</c:v>
                </c:pt>
                <c:pt idx="259">
                  <c:v>4.7275789674197002E-2</c:v>
                </c:pt>
                <c:pt idx="260">
                  <c:v>2.7983742097603657E-2</c:v>
                </c:pt>
                <c:pt idx="261">
                  <c:v>3.1393861107788766E-2</c:v>
                </c:pt>
                <c:pt idx="262">
                  <c:v>4.7511416259160819E-2</c:v>
                </c:pt>
                <c:pt idx="263">
                  <c:v>2.0233887806164239E-2</c:v>
                </c:pt>
                <c:pt idx="264">
                  <c:v>2.1535523350979947E-2</c:v>
                </c:pt>
                <c:pt idx="265">
                  <c:v>-5.2527119687529981E-3</c:v>
                </c:pt>
                <c:pt idx="266">
                  <c:v>2.0990908571563487E-2</c:v>
                </c:pt>
                <c:pt idx="267">
                  <c:v>6.2347779219200622E-2</c:v>
                </c:pt>
                <c:pt idx="268">
                  <c:v>4.5897438497073957E-2</c:v>
                </c:pt>
                <c:pt idx="269">
                  <c:v>3.1505689215233487E-2</c:v>
                </c:pt>
                <c:pt idx="270">
                  <c:v>2.3823154175051226E-2</c:v>
                </c:pt>
                <c:pt idx="271">
                  <c:v>6.0096936511120178E-2</c:v>
                </c:pt>
                <c:pt idx="272">
                  <c:v>2.7649108552728167E-2</c:v>
                </c:pt>
                <c:pt idx="273">
                  <c:v>2.6995523463366439E-2</c:v>
                </c:pt>
                <c:pt idx="274">
                  <c:v>-9.1586929763658904E-3</c:v>
                </c:pt>
                <c:pt idx="275">
                  <c:v>1.2692802650516029E-2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CC-42BF-A33F-9F5C1219A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173829"/>
        <c:axId val="643763617"/>
      </c:areaChart>
      <c:catAx>
        <c:axId val="5771738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643763617"/>
        <c:crosses val="autoZero"/>
        <c:auto val="1"/>
        <c:lblAlgn val="ctr"/>
        <c:lblOffset val="100"/>
        <c:noMultiLvlLbl val="1"/>
      </c:catAx>
      <c:valAx>
        <c:axId val="6437636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577173829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lang="en-US" b="1">
                <a:solidFill>
                  <a:schemeClr val="dk1"/>
                </a:solidFill>
                <a:latin typeface="+mn-lt"/>
              </a:rPr>
              <a:t>1-Month Excesses from VaR at 90% 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'Current Portfolio MAIN'!$CB$1:$CB$4</c:f>
              <c:strCache>
                <c:ptCount val="4"/>
                <c:pt idx="0">
                  <c:v>Historical Sim CP 1MR</c:v>
                </c:pt>
                <c:pt idx="1">
                  <c:v>Excesses from VaR at 90%</c:v>
                </c:pt>
                <c:pt idx="3">
                  <c:v>0</c:v>
                </c:pt>
              </c:strCache>
            </c:strRef>
          </c:tx>
          <c:spPr>
            <a:solidFill>
              <a:srgbClr val="4472C4">
                <a:alpha val="30000"/>
              </a:srgbClr>
            </a:solidFill>
            <a:ln cmpd="sng">
              <a:solidFill>
                <a:srgbClr val="4472C4"/>
              </a:solidFill>
            </a:ln>
          </c:spPr>
          <c:cat>
            <c:numRef>
              <c:f>'Current Portfolio MAIN'!$BZ$5:$BZ$373</c:f>
              <c:numCache>
                <c:formatCode>General</c:formatCode>
                <c:ptCount val="36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</c:numCache>
            </c:numRef>
          </c:cat>
          <c:val>
            <c:numRef>
              <c:f>'Current Portfolio MAIN'!$CB$5:$CB$373</c:f>
              <c:numCache>
                <c:formatCode>0.00%</c:formatCode>
                <c:ptCount val="369"/>
                <c:pt idx="0">
                  <c:v>0.11398251331969604</c:v>
                </c:pt>
                <c:pt idx="1">
                  <c:v>8.3513546277605114E-2</c:v>
                </c:pt>
                <c:pt idx="2">
                  <c:v>9.3288914667175357E-2</c:v>
                </c:pt>
                <c:pt idx="3">
                  <c:v>1.8791479824032092E-2</c:v>
                </c:pt>
                <c:pt idx="4">
                  <c:v>9.4828587700350117E-2</c:v>
                </c:pt>
                <c:pt idx="5">
                  <c:v>0.11433393382037654</c:v>
                </c:pt>
                <c:pt idx="6">
                  <c:v>0.19191715382666005</c:v>
                </c:pt>
                <c:pt idx="7">
                  <c:v>0.17961097860560171</c:v>
                </c:pt>
                <c:pt idx="8">
                  <c:v>0.15536124210537361</c:v>
                </c:pt>
                <c:pt idx="9">
                  <c:v>0.10812774560842581</c:v>
                </c:pt>
                <c:pt idx="10">
                  <c:v>8.9207072121141956E-2</c:v>
                </c:pt>
                <c:pt idx="11">
                  <c:v>8.3467070318624492E-2</c:v>
                </c:pt>
                <c:pt idx="12">
                  <c:v>9.8490765823355975E-2</c:v>
                </c:pt>
                <c:pt idx="13">
                  <c:v>0.12225862908158683</c:v>
                </c:pt>
                <c:pt idx="14">
                  <c:v>0.1054000835084183</c:v>
                </c:pt>
                <c:pt idx="15">
                  <c:v>8.5485255442996719E-2</c:v>
                </c:pt>
                <c:pt idx="16">
                  <c:v>0.12954914552479971</c:v>
                </c:pt>
                <c:pt idx="17">
                  <c:v>5.877422403497036E-2</c:v>
                </c:pt>
                <c:pt idx="18">
                  <c:v>0.1962649665725108</c:v>
                </c:pt>
                <c:pt idx="19">
                  <c:v>0.13251977146706259</c:v>
                </c:pt>
                <c:pt idx="20">
                  <c:v>6.2416203088423321E-2</c:v>
                </c:pt>
                <c:pt idx="21">
                  <c:v>0.11878315364522352</c:v>
                </c:pt>
                <c:pt idx="22">
                  <c:v>0.29022037518993121</c:v>
                </c:pt>
                <c:pt idx="23">
                  <c:v>0.12441750178118202</c:v>
                </c:pt>
                <c:pt idx="24">
                  <c:v>0.18687539824061755</c:v>
                </c:pt>
                <c:pt idx="25">
                  <c:v>-9.5666020994126244E-2</c:v>
                </c:pt>
                <c:pt idx="26">
                  <c:v>0.10488703127870233</c:v>
                </c:pt>
                <c:pt idx="27">
                  <c:v>9.2865559723363439E-2</c:v>
                </c:pt>
                <c:pt idx="28">
                  <c:v>9.8242989292131155E-2</c:v>
                </c:pt>
                <c:pt idx="29">
                  <c:v>0.16096830636682813</c:v>
                </c:pt>
                <c:pt idx="30">
                  <c:v>9.2666654500189891E-2</c:v>
                </c:pt>
                <c:pt idx="31">
                  <c:v>0.18535166218016202</c:v>
                </c:pt>
                <c:pt idx="32">
                  <c:v>3.3479323026219678E-2</c:v>
                </c:pt>
                <c:pt idx="33">
                  <c:v>0.18515516476786942</c:v>
                </c:pt>
                <c:pt idx="34">
                  <c:v>8.211071193978034E-2</c:v>
                </c:pt>
                <c:pt idx="35">
                  <c:v>0.23211747166859412</c:v>
                </c:pt>
                <c:pt idx="36">
                  <c:v>2.7871275441581266E-2</c:v>
                </c:pt>
                <c:pt idx="37">
                  <c:v>4.6927961927592236E-2</c:v>
                </c:pt>
                <c:pt idx="38">
                  <c:v>0.14198062410306753</c:v>
                </c:pt>
                <c:pt idx="39">
                  <c:v>0.10695205085685427</c:v>
                </c:pt>
                <c:pt idx="40">
                  <c:v>8.6949045632011196E-2</c:v>
                </c:pt>
                <c:pt idx="41">
                  <c:v>9.7158532703472023E-2</c:v>
                </c:pt>
                <c:pt idx="42">
                  <c:v>0.14873815434565268</c:v>
                </c:pt>
                <c:pt idx="43">
                  <c:v>0.19350611615262603</c:v>
                </c:pt>
                <c:pt idx="44">
                  <c:v>-4.9000341463161456E-2</c:v>
                </c:pt>
                <c:pt idx="45">
                  <c:v>0.22486397559270979</c:v>
                </c:pt>
                <c:pt idx="46">
                  <c:v>-1.5376382639766373E-2</c:v>
                </c:pt>
                <c:pt idx="47">
                  <c:v>0.15727133271501351</c:v>
                </c:pt>
                <c:pt idx="48">
                  <c:v>3.9381949683211175E-2</c:v>
                </c:pt>
                <c:pt idx="49">
                  <c:v>0.12158900860534703</c:v>
                </c:pt>
                <c:pt idx="50">
                  <c:v>5.8183870473133462E-2</c:v>
                </c:pt>
                <c:pt idx="51">
                  <c:v>0.14666430842286077</c:v>
                </c:pt>
                <c:pt idx="52">
                  <c:v>5.1029947113926249E-2</c:v>
                </c:pt>
                <c:pt idx="53">
                  <c:v>0.2594371875045377</c:v>
                </c:pt>
                <c:pt idx="54">
                  <c:v>-4.1184508532196018E-3</c:v>
                </c:pt>
                <c:pt idx="55">
                  <c:v>0.14030099006333416</c:v>
                </c:pt>
                <c:pt idx="56">
                  <c:v>-3.8961714117656199E-2</c:v>
                </c:pt>
                <c:pt idx="57">
                  <c:v>-0.11895418445934056</c:v>
                </c:pt>
                <c:pt idx="58">
                  <c:v>0.1834217657462793</c:v>
                </c:pt>
                <c:pt idx="59">
                  <c:v>0.2396270923888833</c:v>
                </c:pt>
                <c:pt idx="60">
                  <c:v>3.8822118229249525E-2</c:v>
                </c:pt>
                <c:pt idx="61">
                  <c:v>0.10619633517259433</c:v>
                </c:pt>
                <c:pt idx="62">
                  <c:v>5.8727058666832185E-2</c:v>
                </c:pt>
                <c:pt idx="63">
                  <c:v>9.4602554357514149E-2</c:v>
                </c:pt>
                <c:pt idx="64">
                  <c:v>5.235976552781587E-2</c:v>
                </c:pt>
                <c:pt idx="65">
                  <c:v>-5.2958138801919213E-2</c:v>
                </c:pt>
                <c:pt idx="66">
                  <c:v>-3.6147884142748582E-2</c:v>
                </c:pt>
                <c:pt idx="67">
                  <c:v>4.2241335261905981E-2</c:v>
                </c:pt>
                <c:pt idx="68">
                  <c:v>3.3709048436832423E-3</c:v>
                </c:pt>
                <c:pt idx="69">
                  <c:v>0.11507644519876978</c:v>
                </c:pt>
                <c:pt idx="70">
                  <c:v>8.640777937966107E-2</c:v>
                </c:pt>
                <c:pt idx="71">
                  <c:v>0.17327144948245207</c:v>
                </c:pt>
                <c:pt idx="72">
                  <c:v>0.13251473837444794</c:v>
                </c:pt>
                <c:pt idx="73">
                  <c:v>5.5429321755091798E-2</c:v>
                </c:pt>
                <c:pt idx="74">
                  <c:v>0.15505710817974769</c:v>
                </c:pt>
                <c:pt idx="75">
                  <c:v>5.1130419019520111E-2</c:v>
                </c:pt>
                <c:pt idx="76">
                  <c:v>-2.8756796568834952E-2</c:v>
                </c:pt>
                <c:pt idx="77">
                  <c:v>9.572832659038949E-2</c:v>
                </c:pt>
                <c:pt idx="78">
                  <c:v>4.3116188946341422E-2</c:v>
                </c:pt>
                <c:pt idx="79">
                  <c:v>0.11405647622272254</c:v>
                </c:pt>
                <c:pt idx="80">
                  <c:v>3.6052701911960507E-2</c:v>
                </c:pt>
                <c:pt idx="81">
                  <c:v>9.8621972400620428E-3</c:v>
                </c:pt>
                <c:pt idx="82">
                  <c:v>0.14863257981498146</c:v>
                </c:pt>
                <c:pt idx="83">
                  <c:v>0.11272307903616231</c:v>
                </c:pt>
                <c:pt idx="84">
                  <c:v>0.12683721191368746</c:v>
                </c:pt>
                <c:pt idx="85">
                  <c:v>0.19652284583120763</c:v>
                </c:pt>
                <c:pt idx="86">
                  <c:v>0.15812725186900767</c:v>
                </c:pt>
                <c:pt idx="87">
                  <c:v>1.7943635278232228E-2</c:v>
                </c:pt>
                <c:pt idx="88">
                  <c:v>-1.4542587792823497E-2</c:v>
                </c:pt>
                <c:pt idx="89">
                  <c:v>0.23140979328293329</c:v>
                </c:pt>
                <c:pt idx="90">
                  <c:v>4.7847600988413508E-2</c:v>
                </c:pt>
                <c:pt idx="91">
                  <c:v>5.8769867360009893E-2</c:v>
                </c:pt>
                <c:pt idx="92">
                  <c:v>9.7360968167096565E-2</c:v>
                </c:pt>
                <c:pt idx="93">
                  <c:v>-3.0176002737155316E-3</c:v>
                </c:pt>
                <c:pt idx="94">
                  <c:v>0.15046155630729924</c:v>
                </c:pt>
                <c:pt idx="95">
                  <c:v>0.12455608861129595</c:v>
                </c:pt>
                <c:pt idx="96">
                  <c:v>5.9434214249758088E-3</c:v>
                </c:pt>
                <c:pt idx="97">
                  <c:v>0.13701313810655752</c:v>
                </c:pt>
                <c:pt idx="98">
                  <c:v>6.9758327181060412E-2</c:v>
                </c:pt>
                <c:pt idx="99">
                  <c:v>0.18258900443979795</c:v>
                </c:pt>
                <c:pt idx="100">
                  <c:v>0.1714093940851058</c:v>
                </c:pt>
                <c:pt idx="101">
                  <c:v>0.21261014512992502</c:v>
                </c:pt>
                <c:pt idx="102">
                  <c:v>2.0064770695748468E-2</c:v>
                </c:pt>
                <c:pt idx="103">
                  <c:v>0.1365367912553036</c:v>
                </c:pt>
                <c:pt idx="104">
                  <c:v>-1.3843935000965646E-2</c:v>
                </c:pt>
                <c:pt idx="105">
                  <c:v>0.11322483839198508</c:v>
                </c:pt>
                <c:pt idx="106">
                  <c:v>0.14433470635745665</c:v>
                </c:pt>
                <c:pt idx="107">
                  <c:v>0.26539901678597755</c:v>
                </c:pt>
                <c:pt idx="108">
                  <c:v>5.3425031814501048E-2</c:v>
                </c:pt>
                <c:pt idx="109">
                  <c:v>-6.544396421841131E-2</c:v>
                </c:pt>
                <c:pt idx="110">
                  <c:v>9.0589271832796109E-2</c:v>
                </c:pt>
                <c:pt idx="111">
                  <c:v>0.11084176153453297</c:v>
                </c:pt>
                <c:pt idx="112">
                  <c:v>-2.5858689243688671E-2</c:v>
                </c:pt>
                <c:pt idx="113">
                  <c:v>2.6460035346524337E-2</c:v>
                </c:pt>
                <c:pt idx="114">
                  <c:v>0.12008441669720551</c:v>
                </c:pt>
                <c:pt idx="115">
                  <c:v>5.6820037637546769E-2</c:v>
                </c:pt>
                <c:pt idx="116">
                  <c:v>4.6802024637857452E-2</c:v>
                </c:pt>
                <c:pt idx="117">
                  <c:v>0.14903795336566641</c:v>
                </c:pt>
                <c:pt idx="118">
                  <c:v>0.21146801264494933</c:v>
                </c:pt>
                <c:pt idx="119">
                  <c:v>0.18220446830914411</c:v>
                </c:pt>
                <c:pt idx="120">
                  <c:v>9.1938244490912285E-2</c:v>
                </c:pt>
                <c:pt idx="121">
                  <c:v>-5.9798437788342595E-3</c:v>
                </c:pt>
                <c:pt idx="122">
                  <c:v>-1.2680637542885398E-2</c:v>
                </c:pt>
                <c:pt idx="123">
                  <c:v>0.15583786303110322</c:v>
                </c:pt>
                <c:pt idx="124">
                  <c:v>0.10750720514402425</c:v>
                </c:pt>
                <c:pt idx="125">
                  <c:v>7.7986919856010764E-2</c:v>
                </c:pt>
                <c:pt idx="126">
                  <c:v>0.11541642443023994</c:v>
                </c:pt>
                <c:pt idx="127">
                  <c:v>0.16213730053174311</c:v>
                </c:pt>
                <c:pt idx="128">
                  <c:v>0.10625721946185115</c:v>
                </c:pt>
                <c:pt idx="129">
                  <c:v>0.11341858650480569</c:v>
                </c:pt>
                <c:pt idx="130">
                  <c:v>1.1162816053220115E-4</c:v>
                </c:pt>
                <c:pt idx="131">
                  <c:v>0.10880809480739542</c:v>
                </c:pt>
                <c:pt idx="132">
                  <c:v>0.17255861226594105</c:v>
                </c:pt>
                <c:pt idx="133">
                  <c:v>9.2479705438159934E-2</c:v>
                </c:pt>
                <c:pt idx="134">
                  <c:v>0.1788863340870458</c:v>
                </c:pt>
                <c:pt idx="135">
                  <c:v>0.15218188180273995</c:v>
                </c:pt>
                <c:pt idx="136">
                  <c:v>0.14229479537829332</c:v>
                </c:pt>
                <c:pt idx="137">
                  <c:v>0.15055749872148891</c:v>
                </c:pt>
                <c:pt idx="138">
                  <c:v>0</c:v>
                </c:pt>
                <c:pt idx="139">
                  <c:v>0.16012818460992712</c:v>
                </c:pt>
                <c:pt idx="140">
                  <c:v>8.6905262561910057E-2</c:v>
                </c:pt>
                <c:pt idx="141">
                  <c:v>0.1273722850225136</c:v>
                </c:pt>
                <c:pt idx="142">
                  <c:v>0.26617752507406361</c:v>
                </c:pt>
                <c:pt idx="143">
                  <c:v>0.11932787762755302</c:v>
                </c:pt>
                <c:pt idx="144">
                  <c:v>0.15441453005042574</c:v>
                </c:pt>
                <c:pt idx="145">
                  <c:v>0.18126578330279161</c:v>
                </c:pt>
                <c:pt idx="146">
                  <c:v>8.9099377518862849E-2</c:v>
                </c:pt>
                <c:pt idx="147">
                  <c:v>4.5256679291129663E-2</c:v>
                </c:pt>
                <c:pt idx="148">
                  <c:v>0.11203167402243866</c:v>
                </c:pt>
                <c:pt idx="149">
                  <c:v>0.144987680014421</c:v>
                </c:pt>
                <c:pt idx="150">
                  <c:v>0.18434818512767664</c:v>
                </c:pt>
                <c:pt idx="151">
                  <c:v>0.15317978348866385</c:v>
                </c:pt>
                <c:pt idx="152">
                  <c:v>0.11337860863113376</c:v>
                </c:pt>
                <c:pt idx="153">
                  <c:v>9.5587582664070858E-2</c:v>
                </c:pt>
                <c:pt idx="154">
                  <c:v>8.6278364140640634E-2</c:v>
                </c:pt>
                <c:pt idx="155">
                  <c:v>4.3906702520189883E-2</c:v>
                </c:pt>
                <c:pt idx="156">
                  <c:v>0.13087374894459655</c:v>
                </c:pt>
                <c:pt idx="157">
                  <c:v>7.6502722361668787E-2</c:v>
                </c:pt>
                <c:pt idx="158">
                  <c:v>3.3918570995275725E-2</c:v>
                </c:pt>
                <c:pt idx="159">
                  <c:v>0.12111611791228311</c:v>
                </c:pt>
                <c:pt idx="160">
                  <c:v>0.11393443789342252</c:v>
                </c:pt>
                <c:pt idx="161">
                  <c:v>0.12998100088817205</c:v>
                </c:pt>
                <c:pt idx="162">
                  <c:v>1.1252113894238969E-4</c:v>
                </c:pt>
                <c:pt idx="163">
                  <c:v>8.0735021876712498E-2</c:v>
                </c:pt>
                <c:pt idx="164">
                  <c:v>0.19530051558132891</c:v>
                </c:pt>
                <c:pt idx="165">
                  <c:v>8.1545755214026516E-2</c:v>
                </c:pt>
                <c:pt idx="166">
                  <c:v>8.284125301431948E-2</c:v>
                </c:pt>
                <c:pt idx="167">
                  <c:v>7.444879685197614E-2</c:v>
                </c:pt>
                <c:pt idx="168">
                  <c:v>6.5843594152540763E-2</c:v>
                </c:pt>
                <c:pt idx="169">
                  <c:v>6.7346854220104252E-2</c:v>
                </c:pt>
                <c:pt idx="170">
                  <c:v>0.14854587057460944</c:v>
                </c:pt>
                <c:pt idx="171">
                  <c:v>0.13071124513097646</c:v>
                </c:pt>
                <c:pt idx="172">
                  <c:v>-2.4834760983381055E-2</c:v>
                </c:pt>
                <c:pt idx="173">
                  <c:v>4.9008404410990712E-2</c:v>
                </c:pt>
                <c:pt idx="174">
                  <c:v>7.3803849010291273E-2</c:v>
                </c:pt>
                <c:pt idx="175">
                  <c:v>-3.1386373910760546E-2</c:v>
                </c:pt>
                <c:pt idx="176">
                  <c:v>0.19796864596517008</c:v>
                </c:pt>
                <c:pt idx="177">
                  <c:v>0.13982855198855892</c:v>
                </c:pt>
                <c:pt idx="178">
                  <c:v>3.1417124531649097E-2</c:v>
                </c:pt>
                <c:pt idx="179">
                  <c:v>5.8409180955146328E-2</c:v>
                </c:pt>
                <c:pt idx="180">
                  <c:v>0.12524487433568682</c:v>
                </c:pt>
                <c:pt idx="181">
                  <c:v>0.10230259715611746</c:v>
                </c:pt>
                <c:pt idx="182">
                  <c:v>5.6255040337551292E-2</c:v>
                </c:pt>
                <c:pt idx="183">
                  <c:v>0.20353878398306516</c:v>
                </c:pt>
                <c:pt idx="184">
                  <c:v>-1.8485348897710363E-2</c:v>
                </c:pt>
                <c:pt idx="185">
                  <c:v>0.16357391177849009</c:v>
                </c:pt>
                <c:pt idx="186">
                  <c:v>9.9911926061026959E-2</c:v>
                </c:pt>
                <c:pt idx="187">
                  <c:v>0.21949019781887225</c:v>
                </c:pt>
                <c:pt idx="188">
                  <c:v>4.0508717896204915E-3</c:v>
                </c:pt>
                <c:pt idx="189">
                  <c:v>8.2587185171610206E-2</c:v>
                </c:pt>
                <c:pt idx="190">
                  <c:v>0.10203600737961198</c:v>
                </c:pt>
                <c:pt idx="191">
                  <c:v>0.19537253267465818</c:v>
                </c:pt>
                <c:pt idx="192">
                  <c:v>0.20381017429964793</c:v>
                </c:pt>
                <c:pt idx="193">
                  <c:v>0.13619512760347235</c:v>
                </c:pt>
                <c:pt idx="194">
                  <c:v>0.12904408111850471</c:v>
                </c:pt>
                <c:pt idx="195">
                  <c:v>4.2577379903555479E-2</c:v>
                </c:pt>
                <c:pt idx="196">
                  <c:v>0.19526644227986112</c:v>
                </c:pt>
                <c:pt idx="197">
                  <c:v>0.15596684101572533</c:v>
                </c:pt>
                <c:pt idx="198">
                  <c:v>5.5609181373032307E-2</c:v>
                </c:pt>
                <c:pt idx="199">
                  <c:v>7.1192727292248459E-2</c:v>
                </c:pt>
                <c:pt idx="200">
                  <c:v>5.0475287228196886E-3</c:v>
                </c:pt>
                <c:pt idx="201">
                  <c:v>2.1627582301453452E-2</c:v>
                </c:pt>
                <c:pt idx="202">
                  <c:v>0.15936623770454639</c:v>
                </c:pt>
                <c:pt idx="203">
                  <c:v>4.4865882133735081E-2</c:v>
                </c:pt>
                <c:pt idx="204">
                  <c:v>0.11972732723674097</c:v>
                </c:pt>
                <c:pt idx="205">
                  <c:v>0.13421169240816419</c:v>
                </c:pt>
                <c:pt idx="206">
                  <c:v>7.0775395048831707E-2</c:v>
                </c:pt>
                <c:pt idx="207">
                  <c:v>3.5044164976368621E-2</c:v>
                </c:pt>
                <c:pt idx="208">
                  <c:v>-7.5443650354970748E-3</c:v>
                </c:pt>
                <c:pt idx="209">
                  <c:v>0.10701234642530189</c:v>
                </c:pt>
                <c:pt idx="210">
                  <c:v>0.1220517258150091</c:v>
                </c:pt>
                <c:pt idx="211">
                  <c:v>8.3779216471331602E-2</c:v>
                </c:pt>
                <c:pt idx="212">
                  <c:v>0.12913476103006299</c:v>
                </c:pt>
                <c:pt idx="213">
                  <c:v>4.5802216313570135E-2</c:v>
                </c:pt>
                <c:pt idx="214">
                  <c:v>0.10599159916512328</c:v>
                </c:pt>
                <c:pt idx="215">
                  <c:v>0.15923937462188353</c:v>
                </c:pt>
                <c:pt idx="216">
                  <c:v>9.38474631032538E-2</c:v>
                </c:pt>
                <c:pt idx="217">
                  <c:v>5.7044032207900795E-2</c:v>
                </c:pt>
                <c:pt idx="218">
                  <c:v>5.9294352023541941E-2</c:v>
                </c:pt>
                <c:pt idx="219">
                  <c:v>0.11642386106339719</c:v>
                </c:pt>
                <c:pt idx="220">
                  <c:v>0.15289778712891935</c:v>
                </c:pt>
                <c:pt idx="221">
                  <c:v>0.24139364456468498</c:v>
                </c:pt>
                <c:pt idx="222">
                  <c:v>5.3910453177272742E-2</c:v>
                </c:pt>
                <c:pt idx="223">
                  <c:v>0.11829890041311239</c:v>
                </c:pt>
                <c:pt idx="224">
                  <c:v>0.10413336076476112</c:v>
                </c:pt>
                <c:pt idx="225">
                  <c:v>0.14518153785752319</c:v>
                </c:pt>
                <c:pt idx="226">
                  <c:v>0.16081451537817387</c:v>
                </c:pt>
                <c:pt idx="227">
                  <c:v>0.22010771093017453</c:v>
                </c:pt>
                <c:pt idx="228">
                  <c:v>3.1976609665161103E-2</c:v>
                </c:pt>
                <c:pt idx="229">
                  <c:v>3.1941155205052953E-2</c:v>
                </c:pt>
                <c:pt idx="230">
                  <c:v>0.11152944159087942</c:v>
                </c:pt>
                <c:pt idx="231">
                  <c:v>-1.8533274727752624E-2</c:v>
                </c:pt>
                <c:pt idx="232">
                  <c:v>0.11685825765825097</c:v>
                </c:pt>
                <c:pt idx="233">
                  <c:v>7.8110371127057959E-2</c:v>
                </c:pt>
                <c:pt idx="234">
                  <c:v>5.5960678112838072E-2</c:v>
                </c:pt>
                <c:pt idx="235">
                  <c:v>-3.2227034033451452E-2</c:v>
                </c:pt>
                <c:pt idx="236">
                  <c:v>2.1891347454926546E-2</c:v>
                </c:pt>
                <c:pt idx="237">
                  <c:v>6.9177352093830261E-2</c:v>
                </c:pt>
                <c:pt idx="238">
                  <c:v>0.16885827252207433</c:v>
                </c:pt>
                <c:pt idx="239">
                  <c:v>0.18641368263030195</c:v>
                </c:pt>
                <c:pt idx="240">
                  <c:v>3.6076631507062654E-2</c:v>
                </c:pt>
                <c:pt idx="241">
                  <c:v>3.4155266380025757E-2</c:v>
                </c:pt>
                <c:pt idx="242">
                  <c:v>0.14141285158739902</c:v>
                </c:pt>
                <c:pt idx="243">
                  <c:v>-2.7810223147858026E-3</c:v>
                </c:pt>
                <c:pt idx="244">
                  <c:v>5.8146031113315962E-2</c:v>
                </c:pt>
                <c:pt idx="245">
                  <c:v>5.1276828361866582E-2</c:v>
                </c:pt>
                <c:pt idx="246">
                  <c:v>6.4974365891413449E-2</c:v>
                </c:pt>
                <c:pt idx="247">
                  <c:v>0.10105996026724094</c:v>
                </c:pt>
                <c:pt idx="248">
                  <c:v>0.15499218653649161</c:v>
                </c:pt>
                <c:pt idx="249">
                  <c:v>4.1233191023920535E-5</c:v>
                </c:pt>
                <c:pt idx="250">
                  <c:v>0.2402770216156892</c:v>
                </c:pt>
                <c:pt idx="251">
                  <c:v>7.1118092617640988E-2</c:v>
                </c:pt>
                <c:pt idx="252">
                  <c:v>7.4738678311443568E-2</c:v>
                </c:pt>
                <c:pt idx="253">
                  <c:v>8.1881392157918675E-3</c:v>
                </c:pt>
                <c:pt idx="254">
                  <c:v>0.12443046084543646</c:v>
                </c:pt>
                <c:pt idx="255">
                  <c:v>5.6331366378002908E-2</c:v>
                </c:pt>
                <c:pt idx="256">
                  <c:v>0.14809132909540457</c:v>
                </c:pt>
                <c:pt idx="257">
                  <c:v>0.1539990832183942</c:v>
                </c:pt>
                <c:pt idx="258">
                  <c:v>7.5353508896839963E-2</c:v>
                </c:pt>
                <c:pt idx="259">
                  <c:v>0.11698072870649281</c:v>
                </c:pt>
                <c:pt idx="260">
                  <c:v>0.14156449015660147</c:v>
                </c:pt>
                <c:pt idx="261">
                  <c:v>0.23864134062494496</c:v>
                </c:pt>
                <c:pt idx="262">
                  <c:v>0.25831888697288408</c:v>
                </c:pt>
                <c:pt idx="263">
                  <c:v>4.9853821060908313E-2</c:v>
                </c:pt>
                <c:pt idx="264">
                  <c:v>4.6694030004818955E-2</c:v>
                </c:pt>
                <c:pt idx="265">
                  <c:v>-9.753543288016292E-2</c:v>
                </c:pt>
                <c:pt idx="266">
                  <c:v>0.18303883703010915</c:v>
                </c:pt>
                <c:pt idx="267">
                  <c:v>-2.7026871744848524E-3</c:v>
                </c:pt>
                <c:pt idx="268">
                  <c:v>0.19858879860264697</c:v>
                </c:pt>
                <c:pt idx="269">
                  <c:v>0.10539139249592941</c:v>
                </c:pt>
                <c:pt idx="270">
                  <c:v>0.16249548833273394</c:v>
                </c:pt>
                <c:pt idx="271">
                  <c:v>0.14707690560763109</c:v>
                </c:pt>
                <c:pt idx="272">
                  <c:v>0.16057671393123368</c:v>
                </c:pt>
                <c:pt idx="273">
                  <c:v>0.17714208868163259</c:v>
                </c:pt>
                <c:pt idx="274">
                  <c:v>9.8908629879829887E-2</c:v>
                </c:pt>
                <c:pt idx="275">
                  <c:v>0.13338494998220674</c:v>
                </c:pt>
                <c:pt idx="276">
                  <c:v>0.2178180069415071</c:v>
                </c:pt>
                <c:pt idx="277">
                  <c:v>7.8423633029715847E-2</c:v>
                </c:pt>
                <c:pt idx="278">
                  <c:v>0.10283716721145299</c:v>
                </c:pt>
                <c:pt idx="279">
                  <c:v>0.15274032348455963</c:v>
                </c:pt>
                <c:pt idx="280">
                  <c:v>6.2276011626686521E-2</c:v>
                </c:pt>
                <c:pt idx="281">
                  <c:v>5.8724289787335515E-3</c:v>
                </c:pt>
                <c:pt idx="282">
                  <c:v>0.2598299973813657</c:v>
                </c:pt>
                <c:pt idx="283">
                  <c:v>-4.1245459331777923E-2</c:v>
                </c:pt>
                <c:pt idx="284">
                  <c:v>6.4386759536093491E-2</c:v>
                </c:pt>
                <c:pt idx="285">
                  <c:v>8.414864980332655E-2</c:v>
                </c:pt>
                <c:pt idx="286">
                  <c:v>0.13817550289291769</c:v>
                </c:pt>
                <c:pt idx="287">
                  <c:v>0.10661982501516709</c:v>
                </c:pt>
                <c:pt idx="288">
                  <c:v>0.18368315916179498</c:v>
                </c:pt>
                <c:pt idx="289">
                  <c:v>4.7489814313465592E-2</c:v>
                </c:pt>
                <c:pt idx="290">
                  <c:v>5.4857043772893369E-2</c:v>
                </c:pt>
                <c:pt idx="291">
                  <c:v>-4.7727872074070088E-3</c:v>
                </c:pt>
                <c:pt idx="292">
                  <c:v>0.18045167510789137</c:v>
                </c:pt>
                <c:pt idx="293">
                  <c:v>0.18578677838470339</c:v>
                </c:pt>
                <c:pt idx="294">
                  <c:v>0.19190232649276115</c:v>
                </c:pt>
                <c:pt idx="295">
                  <c:v>0.11172749687581006</c:v>
                </c:pt>
                <c:pt idx="296">
                  <c:v>5.8444051469185486E-2</c:v>
                </c:pt>
                <c:pt idx="297">
                  <c:v>6.0976347687226706E-2</c:v>
                </c:pt>
                <c:pt idx="298">
                  <c:v>8.5451366813628665E-2</c:v>
                </c:pt>
                <c:pt idx="299">
                  <c:v>-2.4659954180561772E-2</c:v>
                </c:pt>
                <c:pt idx="300">
                  <c:v>6.116828454021913E-2</c:v>
                </c:pt>
                <c:pt idx="301">
                  <c:v>0.12677068336992081</c:v>
                </c:pt>
                <c:pt idx="302">
                  <c:v>3.2946997203232027E-2</c:v>
                </c:pt>
                <c:pt idx="303">
                  <c:v>0.13311820734217619</c:v>
                </c:pt>
                <c:pt idx="304">
                  <c:v>1.3148224317870383E-2</c:v>
                </c:pt>
                <c:pt idx="305">
                  <c:v>2.0017717745656444E-2</c:v>
                </c:pt>
                <c:pt idx="306">
                  <c:v>1.385340040227212E-2</c:v>
                </c:pt>
                <c:pt idx="307">
                  <c:v>-8.3059882303179455E-3</c:v>
                </c:pt>
                <c:pt idx="308">
                  <c:v>0.1748946711626794</c:v>
                </c:pt>
                <c:pt idx="309">
                  <c:v>4.0584597800303615E-2</c:v>
                </c:pt>
                <c:pt idx="310">
                  <c:v>6.7594655577724511E-2</c:v>
                </c:pt>
                <c:pt idx="311">
                  <c:v>0.10081138716952877</c:v>
                </c:pt>
                <c:pt idx="312">
                  <c:v>6.7185983669463115E-2</c:v>
                </c:pt>
                <c:pt idx="313">
                  <c:v>0.19687483111422482</c:v>
                </c:pt>
                <c:pt idx="314">
                  <c:v>-2.7430335168753844E-2</c:v>
                </c:pt>
                <c:pt idx="315">
                  <c:v>8.4519559006223363E-2</c:v>
                </c:pt>
                <c:pt idx="316">
                  <c:v>-5.3480481966626525E-3</c:v>
                </c:pt>
                <c:pt idx="317">
                  <c:v>0.20616928676359883</c:v>
                </c:pt>
                <c:pt idx="318">
                  <c:v>0.16759709087293242</c:v>
                </c:pt>
                <c:pt idx="319">
                  <c:v>3.495679296816686E-2</c:v>
                </c:pt>
                <c:pt idx="320">
                  <c:v>9.0470712377205234E-2</c:v>
                </c:pt>
                <c:pt idx="321">
                  <c:v>0.1777112479036469</c:v>
                </c:pt>
                <c:pt idx="322">
                  <c:v>8.9703321032227987E-2</c:v>
                </c:pt>
                <c:pt idx="323">
                  <c:v>9.3547403225269429E-2</c:v>
                </c:pt>
                <c:pt idx="324">
                  <c:v>0.18948961539974346</c:v>
                </c:pt>
                <c:pt idx="325">
                  <c:v>5.0773831622250069E-2</c:v>
                </c:pt>
                <c:pt idx="326">
                  <c:v>7.4511224927975336E-2</c:v>
                </c:pt>
                <c:pt idx="327">
                  <c:v>9.1554211572258584E-2</c:v>
                </c:pt>
                <c:pt idx="328">
                  <c:v>6.1399996342413006E-2</c:v>
                </c:pt>
                <c:pt idx="329">
                  <c:v>5.8775392768779584E-2</c:v>
                </c:pt>
                <c:pt idx="330">
                  <c:v>7.6391310117028002E-2</c:v>
                </c:pt>
                <c:pt idx="331">
                  <c:v>0.14598917768684794</c:v>
                </c:pt>
                <c:pt idx="332">
                  <c:v>0.10522652413120481</c:v>
                </c:pt>
                <c:pt idx="333">
                  <c:v>7.9034769486477752E-2</c:v>
                </c:pt>
                <c:pt idx="334">
                  <c:v>0.18743069124761924</c:v>
                </c:pt>
                <c:pt idx="335">
                  <c:v>7.3686967665651332E-2</c:v>
                </c:pt>
                <c:pt idx="336">
                  <c:v>0.14780925381437454</c:v>
                </c:pt>
                <c:pt idx="337">
                  <c:v>1.5431550047763587E-2</c:v>
                </c:pt>
                <c:pt idx="338">
                  <c:v>0.1494857015834343</c:v>
                </c:pt>
                <c:pt idx="339">
                  <c:v>0.13437173550794534</c:v>
                </c:pt>
                <c:pt idx="340">
                  <c:v>0.2902249354246571</c:v>
                </c:pt>
                <c:pt idx="341">
                  <c:v>0.11357681404937327</c:v>
                </c:pt>
                <c:pt idx="342">
                  <c:v>0.10001960584950378</c:v>
                </c:pt>
                <c:pt idx="343">
                  <c:v>6.9610574038087125E-2</c:v>
                </c:pt>
                <c:pt idx="344">
                  <c:v>0.1504058387326826</c:v>
                </c:pt>
                <c:pt idx="345">
                  <c:v>-5.9706680409745971E-3</c:v>
                </c:pt>
                <c:pt idx="346">
                  <c:v>-6.0484913308152588E-2</c:v>
                </c:pt>
                <c:pt idx="347">
                  <c:v>0.12649733384984627</c:v>
                </c:pt>
                <c:pt idx="348">
                  <c:v>5.7790903208110769E-2</c:v>
                </c:pt>
                <c:pt idx="349">
                  <c:v>0.10628266901500871</c:v>
                </c:pt>
                <c:pt idx="350">
                  <c:v>7.8806248710512908E-2</c:v>
                </c:pt>
                <c:pt idx="351">
                  <c:v>0.132149404750972</c:v>
                </c:pt>
                <c:pt idx="352">
                  <c:v>0.20361566527591871</c:v>
                </c:pt>
                <c:pt idx="353">
                  <c:v>0.1140585671749116</c:v>
                </c:pt>
                <c:pt idx="354">
                  <c:v>0.10295356859026276</c:v>
                </c:pt>
                <c:pt idx="355">
                  <c:v>-1.8043253831802608E-3</c:v>
                </c:pt>
                <c:pt idx="356">
                  <c:v>0.25480130725705563</c:v>
                </c:pt>
                <c:pt idx="357">
                  <c:v>7.8598055688066298E-2</c:v>
                </c:pt>
                <c:pt idx="358">
                  <c:v>0.13151620128990094</c:v>
                </c:pt>
                <c:pt idx="359">
                  <c:v>4.2833646735804656E-2</c:v>
                </c:pt>
                <c:pt idx="360">
                  <c:v>4.9887399165111396E-2</c:v>
                </c:pt>
                <c:pt idx="361">
                  <c:v>0.10690901030387773</c:v>
                </c:pt>
                <c:pt idx="362">
                  <c:v>9.9585235257053428E-2</c:v>
                </c:pt>
                <c:pt idx="363">
                  <c:v>6.9426662136270689E-2</c:v>
                </c:pt>
                <c:pt idx="364">
                  <c:v>-3.9132444240820519E-2</c:v>
                </c:pt>
                <c:pt idx="365">
                  <c:v>0.19127263916766965</c:v>
                </c:pt>
                <c:pt idx="366">
                  <c:v>5.5312681946578249E-2</c:v>
                </c:pt>
                <c:pt idx="367">
                  <c:v>5.7329157667124424E-2</c:v>
                </c:pt>
                <c:pt idx="368">
                  <c:v>0.1001840210028366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21-484C-8915-7478EDD97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628489"/>
        <c:axId val="2089432061"/>
      </c:areaChart>
      <c:catAx>
        <c:axId val="8706284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2089432061"/>
        <c:crosses val="autoZero"/>
        <c:auto val="1"/>
        <c:lblAlgn val="ctr"/>
        <c:lblOffset val="100"/>
        <c:noMultiLvlLbl val="1"/>
      </c:catAx>
      <c:valAx>
        <c:axId val="20894320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870628489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lang="en-US" b="1">
                <a:solidFill>
                  <a:schemeClr val="dk1"/>
                </a:solidFill>
                <a:latin typeface="+mn-lt"/>
              </a:rPr>
              <a:t>1-Month Excesses from VaR at 95%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'Current Portfolio MAIN'!$CC$1:$CC$4</c:f>
              <c:strCache>
                <c:ptCount val="4"/>
                <c:pt idx="0">
                  <c:v>Historical Sim CP 1MR</c:v>
                </c:pt>
                <c:pt idx="1">
                  <c:v>Excesses from VaR at 95%</c:v>
                </c:pt>
                <c:pt idx="3">
                  <c:v>0</c:v>
                </c:pt>
              </c:strCache>
            </c:strRef>
          </c:tx>
          <c:spPr>
            <a:solidFill>
              <a:srgbClr val="4472C4">
                <a:alpha val="30000"/>
              </a:srgbClr>
            </a:solidFill>
            <a:ln cmpd="sng">
              <a:solidFill>
                <a:srgbClr val="4472C4"/>
              </a:solidFill>
            </a:ln>
          </c:spPr>
          <c:cat>
            <c:numRef>
              <c:f>'Current Portfolio MAIN'!$BZ$5:$BZ$373</c:f>
              <c:numCache>
                <c:formatCode>General</c:formatCode>
                <c:ptCount val="36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</c:numCache>
            </c:numRef>
          </c:cat>
          <c:val>
            <c:numRef>
              <c:f>'Current Portfolio MAIN'!$CC$5:$CC$373</c:f>
              <c:numCache>
                <c:formatCode>0.00%</c:formatCode>
                <c:ptCount val="369"/>
                <c:pt idx="0">
                  <c:v>0.1386424675002578</c:v>
                </c:pt>
                <c:pt idx="1">
                  <c:v>0.10817350045816689</c:v>
                </c:pt>
                <c:pt idx="2">
                  <c:v>0.11794886884773713</c:v>
                </c:pt>
                <c:pt idx="3">
                  <c:v>4.3451434004593864E-2</c:v>
                </c:pt>
                <c:pt idx="4">
                  <c:v>0.11948854188091189</c:v>
                </c:pt>
                <c:pt idx="5">
                  <c:v>0.13899388800093831</c:v>
                </c:pt>
                <c:pt idx="6">
                  <c:v>0.21657710800722182</c:v>
                </c:pt>
                <c:pt idx="7">
                  <c:v>0.20427093278616348</c:v>
                </c:pt>
                <c:pt idx="8">
                  <c:v>0.18002119628593538</c:v>
                </c:pt>
                <c:pt idx="9">
                  <c:v>0.13278769978898758</c:v>
                </c:pt>
                <c:pt idx="10">
                  <c:v>0.11386702630170373</c:v>
                </c:pt>
                <c:pt idx="11">
                  <c:v>0.10812702449918626</c:v>
                </c:pt>
                <c:pt idx="12">
                  <c:v>0.12315072000391775</c:v>
                </c:pt>
                <c:pt idx="13">
                  <c:v>0.1469185832621486</c:v>
                </c:pt>
                <c:pt idx="14">
                  <c:v>0.13006003768898006</c:v>
                </c:pt>
                <c:pt idx="15">
                  <c:v>0.11014520962355849</c:v>
                </c:pt>
                <c:pt idx="16">
                  <c:v>0.15420909970536148</c:v>
                </c:pt>
                <c:pt idx="17">
                  <c:v>8.3434178215532132E-2</c:v>
                </c:pt>
                <c:pt idx="18">
                  <c:v>0.22092492075307257</c:v>
                </c:pt>
                <c:pt idx="19">
                  <c:v>0.15717972564762436</c:v>
                </c:pt>
                <c:pt idx="20">
                  <c:v>8.7076157268985099E-2</c:v>
                </c:pt>
                <c:pt idx="21">
                  <c:v>0.14344310782578529</c:v>
                </c:pt>
                <c:pt idx="22">
                  <c:v>0.31488032937049298</c:v>
                </c:pt>
                <c:pt idx="23">
                  <c:v>0.14907745596174379</c:v>
                </c:pt>
                <c:pt idx="24">
                  <c:v>0.21153535242117932</c:v>
                </c:pt>
                <c:pt idx="25">
                  <c:v>-7.1006066813564472E-2</c:v>
                </c:pt>
                <c:pt idx="26">
                  <c:v>0.1295469854592641</c:v>
                </c:pt>
                <c:pt idx="27">
                  <c:v>0.11752551390392521</c:v>
                </c:pt>
                <c:pt idx="28">
                  <c:v>0.12290294347269293</c:v>
                </c:pt>
                <c:pt idx="29">
                  <c:v>0.1856282605473899</c:v>
                </c:pt>
                <c:pt idx="30">
                  <c:v>0.11732660868075166</c:v>
                </c:pt>
                <c:pt idx="31">
                  <c:v>0.2100116163607238</c:v>
                </c:pt>
                <c:pt idx="32">
                  <c:v>5.8139277206781449E-2</c:v>
                </c:pt>
                <c:pt idx="33">
                  <c:v>0.20981511894843119</c:v>
                </c:pt>
                <c:pt idx="34">
                  <c:v>0.10677066612034211</c:v>
                </c:pt>
                <c:pt idx="35">
                  <c:v>0.25677742584915586</c:v>
                </c:pt>
                <c:pt idx="36">
                  <c:v>5.2531229622143037E-2</c:v>
                </c:pt>
                <c:pt idx="37">
                  <c:v>7.1587916108154015E-2</c:v>
                </c:pt>
                <c:pt idx="38">
                  <c:v>0.1666405782836293</c:v>
                </c:pt>
                <c:pt idx="39">
                  <c:v>0.13161200503741605</c:v>
                </c:pt>
                <c:pt idx="40">
                  <c:v>0.11160899981257297</c:v>
                </c:pt>
                <c:pt idx="41">
                  <c:v>0.12181848688403379</c:v>
                </c:pt>
                <c:pt idx="42">
                  <c:v>0.17339810852621446</c:v>
                </c:pt>
                <c:pt idx="43">
                  <c:v>0.2181660703331878</c:v>
                </c:pt>
                <c:pt idx="44">
                  <c:v>-2.4340387282599685E-2</c:v>
                </c:pt>
                <c:pt idx="45">
                  <c:v>0.24952392977327156</c:v>
                </c:pt>
                <c:pt idx="46">
                  <c:v>9.2835715407953989E-3</c:v>
                </c:pt>
                <c:pt idx="47">
                  <c:v>0.18193128689557528</c:v>
                </c:pt>
                <c:pt idx="48">
                  <c:v>6.4041903863772953E-2</c:v>
                </c:pt>
                <c:pt idx="49">
                  <c:v>0.14624896278590882</c:v>
                </c:pt>
                <c:pt idx="50">
                  <c:v>8.2843824653695233E-2</c:v>
                </c:pt>
                <c:pt idx="51">
                  <c:v>0.17132426260342254</c:v>
                </c:pt>
                <c:pt idx="52">
                  <c:v>7.5689901294488021E-2</c:v>
                </c:pt>
                <c:pt idx="53">
                  <c:v>0.28409714168509947</c:v>
                </c:pt>
                <c:pt idx="54">
                  <c:v>2.054150332734217E-2</c:v>
                </c:pt>
                <c:pt idx="55">
                  <c:v>0.16496094424389593</c:v>
                </c:pt>
                <c:pt idx="56">
                  <c:v>-1.4301759937094427E-2</c:v>
                </c:pt>
                <c:pt idx="57">
                  <c:v>-9.4294230278778784E-2</c:v>
                </c:pt>
                <c:pt idx="58">
                  <c:v>0.20808171992684107</c:v>
                </c:pt>
                <c:pt idx="59">
                  <c:v>0.26428704656944507</c:v>
                </c:pt>
                <c:pt idx="60">
                  <c:v>6.3482072409811297E-2</c:v>
                </c:pt>
                <c:pt idx="61">
                  <c:v>0.1308562893531561</c:v>
                </c:pt>
                <c:pt idx="62">
                  <c:v>8.3387012847393957E-2</c:v>
                </c:pt>
                <c:pt idx="63">
                  <c:v>0.11926250853807592</c:v>
                </c:pt>
                <c:pt idx="64">
                  <c:v>7.7019719708377649E-2</c:v>
                </c:pt>
                <c:pt idx="65">
                  <c:v>-2.8298184621357442E-2</c:v>
                </c:pt>
                <c:pt idx="66">
                  <c:v>-1.148792996218681E-2</c:v>
                </c:pt>
                <c:pt idx="67">
                  <c:v>6.690128944246776E-2</c:v>
                </c:pt>
                <c:pt idx="68">
                  <c:v>2.8030859024245014E-2</c:v>
                </c:pt>
                <c:pt idx="69">
                  <c:v>0.13973639937933155</c:v>
                </c:pt>
                <c:pt idx="70">
                  <c:v>0.11106773356022284</c:v>
                </c:pt>
                <c:pt idx="71">
                  <c:v>0.19793140366301384</c:v>
                </c:pt>
                <c:pt idx="72">
                  <c:v>0.15717469255500971</c:v>
                </c:pt>
                <c:pt idx="73">
                  <c:v>8.008927593565357E-2</c:v>
                </c:pt>
                <c:pt idx="74">
                  <c:v>0.17971706236030946</c:v>
                </c:pt>
                <c:pt idx="75">
                  <c:v>7.579037320008189E-2</c:v>
                </c:pt>
                <c:pt idx="76">
                  <c:v>-4.0968423882731808E-3</c:v>
                </c:pt>
                <c:pt idx="77">
                  <c:v>0.12038828077095126</c:v>
                </c:pt>
                <c:pt idx="78">
                  <c:v>6.7776143126903193E-2</c:v>
                </c:pt>
                <c:pt idx="79">
                  <c:v>0.1387164304032843</c:v>
                </c:pt>
                <c:pt idx="80">
                  <c:v>6.0712656092522278E-2</c:v>
                </c:pt>
                <c:pt idx="81">
                  <c:v>3.4522151420623814E-2</c:v>
                </c:pt>
                <c:pt idx="82">
                  <c:v>0.17329253399554323</c:v>
                </c:pt>
                <c:pt idx="83">
                  <c:v>0.13738303321672407</c:v>
                </c:pt>
                <c:pt idx="84">
                  <c:v>0.15149716609424924</c:v>
                </c:pt>
                <c:pt idx="85">
                  <c:v>0.2211828000117694</c:v>
                </c:pt>
                <c:pt idx="86">
                  <c:v>0.18278720604956944</c:v>
                </c:pt>
                <c:pt idx="87">
                  <c:v>4.2603589458794E-2</c:v>
                </c:pt>
                <c:pt idx="88">
                  <c:v>1.0117366387738275E-2</c:v>
                </c:pt>
                <c:pt idx="89">
                  <c:v>0.25606974746349509</c:v>
                </c:pt>
                <c:pt idx="90">
                  <c:v>7.250755516897528E-2</c:v>
                </c:pt>
                <c:pt idx="91">
                  <c:v>8.3429821540571658E-2</c:v>
                </c:pt>
                <c:pt idx="92">
                  <c:v>0.12202092234765834</c:v>
                </c:pt>
                <c:pt idx="93">
                  <c:v>2.164235390684624E-2</c:v>
                </c:pt>
                <c:pt idx="94">
                  <c:v>0.17512151048786101</c:v>
                </c:pt>
                <c:pt idx="95">
                  <c:v>0.14921604279185774</c:v>
                </c:pt>
                <c:pt idx="96">
                  <c:v>3.0603375605537581E-2</c:v>
                </c:pt>
                <c:pt idx="97">
                  <c:v>0.16167309228711929</c:v>
                </c:pt>
                <c:pt idx="98">
                  <c:v>9.4418281361622183E-2</c:v>
                </c:pt>
                <c:pt idx="99">
                  <c:v>0.20724895862035972</c:v>
                </c:pt>
                <c:pt idx="100">
                  <c:v>0.19606934826566758</c:v>
                </c:pt>
                <c:pt idx="101">
                  <c:v>0.23727009931048679</c:v>
                </c:pt>
                <c:pt idx="102">
                  <c:v>4.472472487631024E-2</c:v>
                </c:pt>
                <c:pt idx="103">
                  <c:v>0.16119674543586537</c:v>
                </c:pt>
                <c:pt idx="104">
                  <c:v>1.0816019179596126E-2</c:v>
                </c:pt>
                <c:pt idx="105">
                  <c:v>0.13788479257254685</c:v>
                </c:pt>
                <c:pt idx="106">
                  <c:v>0.16899466053801843</c:v>
                </c:pt>
                <c:pt idx="107">
                  <c:v>0.29005897096653932</c:v>
                </c:pt>
                <c:pt idx="108">
                  <c:v>7.8084985995062819E-2</c:v>
                </c:pt>
                <c:pt idx="109">
                  <c:v>-4.0784010037849538E-2</c:v>
                </c:pt>
                <c:pt idx="110">
                  <c:v>0.11524922601335788</c:v>
                </c:pt>
                <c:pt idx="111">
                  <c:v>0.13550171571509473</c:v>
                </c:pt>
                <c:pt idx="112">
                  <c:v>-1.1987350631268989E-3</c:v>
                </c:pt>
                <c:pt idx="113">
                  <c:v>5.1119989527086108E-2</c:v>
                </c:pt>
                <c:pt idx="114">
                  <c:v>0.14474437087776729</c:v>
                </c:pt>
                <c:pt idx="115">
                  <c:v>8.1479991818108541E-2</c:v>
                </c:pt>
                <c:pt idx="116">
                  <c:v>7.1461978818419231E-2</c:v>
                </c:pt>
                <c:pt idx="117">
                  <c:v>0.17369790754622819</c:v>
                </c:pt>
                <c:pt idx="118">
                  <c:v>0.2361279668255111</c:v>
                </c:pt>
                <c:pt idx="119">
                  <c:v>0.20686442248970588</c:v>
                </c:pt>
                <c:pt idx="120">
                  <c:v>0.11659819867147406</c:v>
                </c:pt>
                <c:pt idx="121">
                  <c:v>1.8680110401727512E-2</c:v>
                </c:pt>
                <c:pt idx="122">
                  <c:v>1.1979316637676374E-2</c:v>
                </c:pt>
                <c:pt idx="123">
                  <c:v>0.180497817211665</c:v>
                </c:pt>
                <c:pt idx="124">
                  <c:v>0.132167159324586</c:v>
                </c:pt>
                <c:pt idx="125">
                  <c:v>0.10264687403657254</c:v>
                </c:pt>
                <c:pt idx="126">
                  <c:v>0.14007637861080172</c:v>
                </c:pt>
                <c:pt idx="127">
                  <c:v>0.18679725471230488</c:v>
                </c:pt>
                <c:pt idx="128">
                  <c:v>0.13091717364241293</c:v>
                </c:pt>
                <c:pt idx="129">
                  <c:v>0.13807854068536746</c:v>
                </c:pt>
                <c:pt idx="130">
                  <c:v>2.4771582341093973E-2</c:v>
                </c:pt>
                <c:pt idx="131">
                  <c:v>0.13346804898795719</c:v>
                </c:pt>
                <c:pt idx="132">
                  <c:v>0.19721856644650282</c:v>
                </c:pt>
                <c:pt idx="133">
                  <c:v>0.11713965961872171</c:v>
                </c:pt>
                <c:pt idx="134">
                  <c:v>0.20354628826760757</c:v>
                </c:pt>
                <c:pt idx="135">
                  <c:v>0.17684183598330172</c:v>
                </c:pt>
                <c:pt idx="136">
                  <c:v>0.16695474955885509</c:v>
                </c:pt>
                <c:pt idx="137">
                  <c:v>0.17521745290205068</c:v>
                </c:pt>
                <c:pt idx="138">
                  <c:v>2.4659954180561772E-2</c:v>
                </c:pt>
                <c:pt idx="139">
                  <c:v>0.18478813879048889</c:v>
                </c:pt>
                <c:pt idx="140">
                  <c:v>0.11156521674247183</c:v>
                </c:pt>
                <c:pt idx="141">
                  <c:v>0.15203223920307538</c:v>
                </c:pt>
                <c:pt idx="142">
                  <c:v>0.29083747925462539</c:v>
                </c:pt>
                <c:pt idx="143">
                  <c:v>0.14398783180811481</c:v>
                </c:pt>
                <c:pt idx="144">
                  <c:v>0.17907448423098751</c:v>
                </c:pt>
                <c:pt idx="145">
                  <c:v>0.20592573748335338</c:v>
                </c:pt>
                <c:pt idx="146">
                  <c:v>0.11375933169942462</c:v>
                </c:pt>
                <c:pt idx="147">
                  <c:v>6.9916633471691442E-2</c:v>
                </c:pt>
                <c:pt idx="148">
                  <c:v>0.13669162820300043</c:v>
                </c:pt>
                <c:pt idx="149">
                  <c:v>0.16964763419498277</c:v>
                </c:pt>
                <c:pt idx="150">
                  <c:v>0.20900813930823842</c:v>
                </c:pt>
                <c:pt idx="151">
                  <c:v>0.17783973766922562</c:v>
                </c:pt>
                <c:pt idx="152">
                  <c:v>0.13803856281169555</c:v>
                </c:pt>
                <c:pt idx="153">
                  <c:v>0.12024753684463263</c:v>
                </c:pt>
                <c:pt idx="154">
                  <c:v>0.11093831832120241</c:v>
                </c:pt>
                <c:pt idx="155">
                  <c:v>6.8566656700751655E-2</c:v>
                </c:pt>
                <c:pt idx="156">
                  <c:v>0.15553370312515832</c:v>
                </c:pt>
                <c:pt idx="157">
                  <c:v>0.10116267654223056</c:v>
                </c:pt>
                <c:pt idx="158">
                  <c:v>5.8578525175837497E-2</c:v>
                </c:pt>
                <c:pt idx="159">
                  <c:v>0.14577607209284488</c:v>
                </c:pt>
                <c:pt idx="160">
                  <c:v>0.13859439207398427</c:v>
                </c:pt>
                <c:pt idx="161">
                  <c:v>0.15464095506873382</c:v>
                </c:pt>
                <c:pt idx="162">
                  <c:v>2.4772475319504161E-2</c:v>
                </c:pt>
                <c:pt idx="163">
                  <c:v>0.10539497605727427</c:v>
                </c:pt>
                <c:pt idx="164">
                  <c:v>0.21996046976189068</c:v>
                </c:pt>
                <c:pt idx="165">
                  <c:v>0.10620570939458829</c:v>
                </c:pt>
                <c:pt idx="166">
                  <c:v>0.10750120719488125</c:v>
                </c:pt>
                <c:pt idx="167">
                  <c:v>9.9108751032537912E-2</c:v>
                </c:pt>
                <c:pt idx="168">
                  <c:v>9.0503548333102535E-2</c:v>
                </c:pt>
                <c:pt idx="169">
                  <c:v>9.2006808400666024E-2</c:v>
                </c:pt>
                <c:pt idx="170">
                  <c:v>0.17320582475517121</c:v>
                </c:pt>
                <c:pt idx="171">
                  <c:v>0.15537119931153823</c:v>
                </c:pt>
                <c:pt idx="172">
                  <c:v>-1.7480680281928285E-4</c:v>
                </c:pt>
                <c:pt idx="173">
                  <c:v>7.3668358591552491E-2</c:v>
                </c:pt>
                <c:pt idx="174">
                  <c:v>9.8463803190853044E-2</c:v>
                </c:pt>
                <c:pt idx="175">
                  <c:v>-6.7264197301987738E-3</c:v>
                </c:pt>
                <c:pt idx="176">
                  <c:v>0.22262860014573185</c:v>
                </c:pt>
                <c:pt idx="177">
                  <c:v>0.1644885061691207</c:v>
                </c:pt>
                <c:pt idx="178">
                  <c:v>5.6077078712210869E-2</c:v>
                </c:pt>
                <c:pt idx="179">
                  <c:v>8.30691351357081E-2</c:v>
                </c:pt>
                <c:pt idx="180">
                  <c:v>0.14990482851624859</c:v>
                </c:pt>
                <c:pt idx="181">
                  <c:v>0.12696255133667922</c:v>
                </c:pt>
                <c:pt idx="182">
                  <c:v>8.091499451811307E-2</c:v>
                </c:pt>
                <c:pt idx="183">
                  <c:v>0.22819873816362693</c:v>
                </c:pt>
                <c:pt idx="184">
                  <c:v>6.1746052828514086E-3</c:v>
                </c:pt>
                <c:pt idx="185">
                  <c:v>0.18823386595905187</c:v>
                </c:pt>
                <c:pt idx="186">
                  <c:v>0.12457188024158873</c:v>
                </c:pt>
                <c:pt idx="187">
                  <c:v>0.24415015199943402</c:v>
                </c:pt>
                <c:pt idx="188">
                  <c:v>2.8710825970182263E-2</c:v>
                </c:pt>
                <c:pt idx="189">
                  <c:v>0.10724713935217198</c:v>
                </c:pt>
                <c:pt idx="190">
                  <c:v>0.12669596156017374</c:v>
                </c:pt>
                <c:pt idx="191">
                  <c:v>0.22003248685521995</c:v>
                </c:pt>
                <c:pt idx="192">
                  <c:v>0.2284701284802097</c:v>
                </c:pt>
                <c:pt idx="193">
                  <c:v>0.16085508178403413</c:v>
                </c:pt>
                <c:pt idx="194">
                  <c:v>0.15370403529906648</c:v>
                </c:pt>
                <c:pt idx="195">
                  <c:v>6.7237334084117251E-2</c:v>
                </c:pt>
                <c:pt idx="196">
                  <c:v>0.21992639646042289</c:v>
                </c:pt>
                <c:pt idx="197">
                  <c:v>0.1806267951962871</c:v>
                </c:pt>
                <c:pt idx="198">
                  <c:v>8.0269135553594079E-2</c:v>
                </c:pt>
                <c:pt idx="199">
                  <c:v>9.5852681472810231E-2</c:v>
                </c:pt>
                <c:pt idx="200">
                  <c:v>2.970748290338146E-2</c:v>
                </c:pt>
                <c:pt idx="201">
                  <c:v>4.6287536482015224E-2</c:v>
                </c:pt>
                <c:pt idx="202">
                  <c:v>0.18402619188510816</c:v>
                </c:pt>
                <c:pt idx="203">
                  <c:v>6.9525836314296846E-2</c:v>
                </c:pt>
                <c:pt idx="204">
                  <c:v>0.14438728141730273</c:v>
                </c:pt>
                <c:pt idx="205">
                  <c:v>0.15887164658872596</c:v>
                </c:pt>
                <c:pt idx="206">
                  <c:v>9.5435349229393479E-2</c:v>
                </c:pt>
                <c:pt idx="207">
                  <c:v>5.9704119156930392E-2</c:v>
                </c:pt>
                <c:pt idx="208">
                  <c:v>1.7115589145064697E-2</c:v>
                </c:pt>
                <c:pt idx="209">
                  <c:v>0.13167230060586366</c:v>
                </c:pt>
                <c:pt idx="210">
                  <c:v>0.14671167999557089</c:v>
                </c:pt>
                <c:pt idx="211">
                  <c:v>0.10843917065189337</c:v>
                </c:pt>
                <c:pt idx="212">
                  <c:v>0.15379471521062477</c:v>
                </c:pt>
                <c:pt idx="213">
                  <c:v>7.0462170494131907E-2</c:v>
                </c:pt>
                <c:pt idx="214">
                  <c:v>0.13065155334568507</c:v>
                </c:pt>
                <c:pt idx="215">
                  <c:v>0.18389932880244531</c:v>
                </c:pt>
                <c:pt idx="216">
                  <c:v>0.11850741728381557</c:v>
                </c:pt>
                <c:pt idx="217">
                  <c:v>8.1703986388462574E-2</c:v>
                </c:pt>
                <c:pt idx="218">
                  <c:v>8.3954306204103712E-2</c:v>
                </c:pt>
                <c:pt idx="219">
                  <c:v>0.14108381524395897</c:v>
                </c:pt>
                <c:pt idx="220">
                  <c:v>0.17755774130948113</c:v>
                </c:pt>
                <c:pt idx="221">
                  <c:v>0.26605359874524676</c:v>
                </c:pt>
                <c:pt idx="222">
                  <c:v>7.8570407357834521E-2</c:v>
                </c:pt>
                <c:pt idx="223">
                  <c:v>0.14295885459367416</c:v>
                </c:pt>
                <c:pt idx="224">
                  <c:v>0.1287933149453229</c:v>
                </c:pt>
                <c:pt idx="225">
                  <c:v>0.16984149203808496</c:v>
                </c:pt>
                <c:pt idx="226">
                  <c:v>0.18547446955873564</c:v>
                </c:pt>
                <c:pt idx="227">
                  <c:v>0.2447676651107363</c:v>
                </c:pt>
                <c:pt idx="228">
                  <c:v>5.6636563845722875E-2</c:v>
                </c:pt>
                <c:pt idx="229">
                  <c:v>5.6601109385614724E-2</c:v>
                </c:pt>
                <c:pt idx="230">
                  <c:v>0.13618939577144118</c:v>
                </c:pt>
                <c:pt idx="231">
                  <c:v>6.1266794528091473E-3</c:v>
                </c:pt>
                <c:pt idx="232">
                  <c:v>0.14151821183881275</c:v>
                </c:pt>
                <c:pt idx="233">
                  <c:v>0.10277032530761973</c:v>
                </c:pt>
                <c:pt idx="234">
                  <c:v>8.0620632293399844E-2</c:v>
                </c:pt>
                <c:pt idx="235">
                  <c:v>-7.5670798528896799E-3</c:v>
                </c:pt>
                <c:pt idx="236">
                  <c:v>4.6551301635488318E-2</c:v>
                </c:pt>
                <c:pt idx="237">
                  <c:v>9.3837306274392032E-2</c:v>
                </c:pt>
                <c:pt idx="238">
                  <c:v>0.1935182267026361</c:v>
                </c:pt>
                <c:pt idx="239">
                  <c:v>0.21107363681086372</c:v>
                </c:pt>
                <c:pt idx="240">
                  <c:v>6.0736585687624425E-2</c:v>
                </c:pt>
                <c:pt idx="241">
                  <c:v>5.8815220560587529E-2</c:v>
                </c:pt>
                <c:pt idx="242">
                  <c:v>0.1660728057679608</c:v>
                </c:pt>
                <c:pt idx="243">
                  <c:v>2.1878931865775969E-2</c:v>
                </c:pt>
                <c:pt idx="244">
                  <c:v>8.2805985293877726E-2</c:v>
                </c:pt>
                <c:pt idx="245">
                  <c:v>7.593678254242836E-2</c:v>
                </c:pt>
                <c:pt idx="246">
                  <c:v>8.9634320071975221E-2</c:v>
                </c:pt>
                <c:pt idx="247">
                  <c:v>0.12571991444780273</c:v>
                </c:pt>
                <c:pt idx="248">
                  <c:v>0.17965214071705338</c:v>
                </c:pt>
                <c:pt idx="249">
                  <c:v>2.4701187371585692E-2</c:v>
                </c:pt>
                <c:pt idx="250">
                  <c:v>0.26493697579625097</c:v>
                </c:pt>
                <c:pt idx="251">
                  <c:v>9.5778046798202759E-2</c:v>
                </c:pt>
                <c:pt idx="252">
                  <c:v>9.939863249200534E-2</c:v>
                </c:pt>
                <c:pt idx="253">
                  <c:v>3.2848093396353639E-2</c:v>
                </c:pt>
                <c:pt idx="254">
                  <c:v>0.14909041502599824</c:v>
                </c:pt>
                <c:pt idx="255">
                  <c:v>8.0991320558564672E-2</c:v>
                </c:pt>
                <c:pt idx="256">
                  <c:v>0.17275128327596634</c:v>
                </c:pt>
                <c:pt idx="257">
                  <c:v>0.17865903739895597</c:v>
                </c:pt>
                <c:pt idx="258">
                  <c:v>0.10001346307740173</c:v>
                </c:pt>
                <c:pt idx="259">
                  <c:v>0.14164068288705459</c:v>
                </c:pt>
                <c:pt idx="260">
                  <c:v>0.16622444433716324</c:v>
                </c:pt>
                <c:pt idx="261">
                  <c:v>0.26330129480550674</c:v>
                </c:pt>
                <c:pt idx="262">
                  <c:v>0.28297884115344585</c:v>
                </c:pt>
                <c:pt idx="263">
                  <c:v>7.4513775241470084E-2</c:v>
                </c:pt>
                <c:pt idx="264">
                  <c:v>7.135398418538072E-2</c:v>
                </c:pt>
                <c:pt idx="265">
                  <c:v>-7.2875478699601148E-2</c:v>
                </c:pt>
                <c:pt idx="266">
                  <c:v>0.20769879121067092</c:v>
                </c:pt>
                <c:pt idx="267">
                  <c:v>2.1957267006076919E-2</c:v>
                </c:pt>
                <c:pt idx="268">
                  <c:v>0.22324875278320874</c:v>
                </c:pt>
                <c:pt idx="269">
                  <c:v>0.13005134667649118</c:v>
                </c:pt>
                <c:pt idx="270">
                  <c:v>0.18715544251329572</c:v>
                </c:pt>
                <c:pt idx="271">
                  <c:v>0.17173685978819286</c:v>
                </c:pt>
                <c:pt idx="272">
                  <c:v>0.18523666811179545</c:v>
                </c:pt>
                <c:pt idx="273">
                  <c:v>0.20180204286219436</c:v>
                </c:pt>
                <c:pt idx="274">
                  <c:v>0.12356858406039166</c:v>
                </c:pt>
                <c:pt idx="275">
                  <c:v>0.15804490416276851</c:v>
                </c:pt>
                <c:pt idx="276">
                  <c:v>0.24247796112206887</c:v>
                </c:pt>
                <c:pt idx="277">
                  <c:v>0.10308358721027762</c:v>
                </c:pt>
                <c:pt idx="278">
                  <c:v>0.12749712139201475</c:v>
                </c:pt>
                <c:pt idx="279">
                  <c:v>0.1774002776651214</c:v>
                </c:pt>
                <c:pt idx="280">
                  <c:v>8.69359658072483E-2</c:v>
                </c:pt>
                <c:pt idx="281">
                  <c:v>3.0532383159295323E-2</c:v>
                </c:pt>
                <c:pt idx="282">
                  <c:v>0.28448995156192747</c:v>
                </c:pt>
                <c:pt idx="283">
                  <c:v>-1.6585505151216151E-2</c:v>
                </c:pt>
                <c:pt idx="284">
                  <c:v>8.9046713716655262E-2</c:v>
                </c:pt>
                <c:pt idx="285">
                  <c:v>0.10880860398388832</c:v>
                </c:pt>
                <c:pt idx="286">
                  <c:v>0.16283545707347946</c:v>
                </c:pt>
                <c:pt idx="287">
                  <c:v>0.13127977919572886</c:v>
                </c:pt>
                <c:pt idx="288">
                  <c:v>0.20834311334235675</c:v>
                </c:pt>
                <c:pt idx="289">
                  <c:v>7.2149768494027364E-2</c:v>
                </c:pt>
                <c:pt idx="290">
                  <c:v>7.951699795345514E-2</c:v>
                </c:pt>
                <c:pt idx="291">
                  <c:v>1.9887166973154763E-2</c:v>
                </c:pt>
                <c:pt idx="292">
                  <c:v>0.20511162928845314</c:v>
                </c:pt>
                <c:pt idx="293">
                  <c:v>0.21044673256526517</c:v>
                </c:pt>
                <c:pt idx="294">
                  <c:v>0.21656228067332292</c:v>
                </c:pt>
                <c:pt idx="295">
                  <c:v>0.13638745105637184</c:v>
                </c:pt>
                <c:pt idx="296">
                  <c:v>8.3104005649747265E-2</c:v>
                </c:pt>
                <c:pt idx="297">
                  <c:v>8.5636301867788478E-2</c:v>
                </c:pt>
                <c:pt idx="298">
                  <c:v>0.11011132099419044</c:v>
                </c:pt>
                <c:pt idx="299">
                  <c:v>0</c:v>
                </c:pt>
                <c:pt idx="300">
                  <c:v>8.5828238720780908E-2</c:v>
                </c:pt>
                <c:pt idx="301">
                  <c:v>0.15143063755048258</c:v>
                </c:pt>
                <c:pt idx="302">
                  <c:v>5.7606951383793799E-2</c:v>
                </c:pt>
                <c:pt idx="303">
                  <c:v>0.15777816152273796</c:v>
                </c:pt>
                <c:pt idx="304">
                  <c:v>3.7808178498432155E-2</c:v>
                </c:pt>
                <c:pt idx="305">
                  <c:v>4.4677671926218215E-2</c:v>
                </c:pt>
                <c:pt idx="306">
                  <c:v>3.8513354582833892E-2</c:v>
                </c:pt>
                <c:pt idx="307">
                  <c:v>1.6353965950243826E-2</c:v>
                </c:pt>
                <c:pt idx="308">
                  <c:v>0.19955462534324117</c:v>
                </c:pt>
                <c:pt idx="309">
                  <c:v>6.5244551980865387E-2</c:v>
                </c:pt>
                <c:pt idx="310">
                  <c:v>9.2254609758286282E-2</c:v>
                </c:pt>
                <c:pt idx="311">
                  <c:v>0.12547134135009053</c:v>
                </c:pt>
                <c:pt idx="312">
                  <c:v>9.1845937850024886E-2</c:v>
                </c:pt>
                <c:pt idx="313">
                  <c:v>0.2215347852947866</c:v>
                </c:pt>
                <c:pt idx="314">
                  <c:v>-2.7703809881920727E-3</c:v>
                </c:pt>
                <c:pt idx="315">
                  <c:v>0.10917951318678513</c:v>
                </c:pt>
                <c:pt idx="316">
                  <c:v>1.9311905983899119E-2</c:v>
                </c:pt>
                <c:pt idx="317">
                  <c:v>0.2308292409441606</c:v>
                </c:pt>
                <c:pt idx="318">
                  <c:v>0.1922570450534942</c:v>
                </c:pt>
                <c:pt idx="319">
                  <c:v>5.9616747148728631E-2</c:v>
                </c:pt>
                <c:pt idx="320">
                  <c:v>0.11513066655776701</c:v>
                </c:pt>
                <c:pt idx="321">
                  <c:v>0.20237120208420867</c:v>
                </c:pt>
                <c:pt idx="322">
                  <c:v>0.11436327521278976</c:v>
                </c:pt>
                <c:pt idx="323">
                  <c:v>0.1182073574058312</c:v>
                </c:pt>
                <c:pt idx="324">
                  <c:v>0.21414956958030523</c:v>
                </c:pt>
                <c:pt idx="325">
                  <c:v>7.5433785802811848E-2</c:v>
                </c:pt>
                <c:pt idx="326">
                  <c:v>9.9171179108537108E-2</c:v>
                </c:pt>
                <c:pt idx="327">
                  <c:v>0.11621416575282036</c:v>
                </c:pt>
                <c:pt idx="328">
                  <c:v>8.6059950522974771E-2</c:v>
                </c:pt>
                <c:pt idx="329">
                  <c:v>8.3435346949341349E-2</c:v>
                </c:pt>
                <c:pt idx="330">
                  <c:v>0.10105126429758977</c:v>
                </c:pt>
                <c:pt idx="331">
                  <c:v>0.17064913186740971</c:v>
                </c:pt>
                <c:pt idx="332">
                  <c:v>0.12988647831176658</c:v>
                </c:pt>
                <c:pt idx="333">
                  <c:v>0.10369472366703952</c:v>
                </c:pt>
                <c:pt idx="334">
                  <c:v>0.21209064542818101</c:v>
                </c:pt>
                <c:pt idx="335">
                  <c:v>9.8346921846213103E-2</c:v>
                </c:pt>
                <c:pt idx="336">
                  <c:v>0.17246920799493631</c:v>
                </c:pt>
                <c:pt idx="337">
                  <c:v>4.0091504228325359E-2</c:v>
                </c:pt>
                <c:pt idx="338">
                  <c:v>0.17414565576399607</c:v>
                </c:pt>
                <c:pt idx="339">
                  <c:v>0.15903168968850712</c:v>
                </c:pt>
                <c:pt idx="340">
                  <c:v>0.31488488960521888</c:v>
                </c:pt>
                <c:pt idx="341">
                  <c:v>0.13823676822993503</c:v>
                </c:pt>
                <c:pt idx="342">
                  <c:v>0.12467956003006556</c:v>
                </c:pt>
                <c:pt idx="343">
                  <c:v>9.4270528218648897E-2</c:v>
                </c:pt>
                <c:pt idx="344">
                  <c:v>0.17506579291324437</c:v>
                </c:pt>
                <c:pt idx="345">
                  <c:v>1.8689286139587175E-2</c:v>
                </c:pt>
                <c:pt idx="346">
                  <c:v>-3.5824959127590816E-2</c:v>
                </c:pt>
                <c:pt idx="347">
                  <c:v>0.15115728803040804</c:v>
                </c:pt>
                <c:pt idx="348">
                  <c:v>8.2450857388672541E-2</c:v>
                </c:pt>
                <c:pt idx="349">
                  <c:v>0.13094262319557048</c:v>
                </c:pt>
                <c:pt idx="350">
                  <c:v>0.10346620289107468</c:v>
                </c:pt>
                <c:pt idx="351">
                  <c:v>0.15680935893153378</c:v>
                </c:pt>
                <c:pt idx="352">
                  <c:v>0.22827561945648048</c:v>
                </c:pt>
                <c:pt idx="353">
                  <c:v>0.13871852135547336</c:v>
                </c:pt>
                <c:pt idx="354">
                  <c:v>0.12761352277082452</c:v>
                </c:pt>
                <c:pt idx="355">
                  <c:v>2.2855628797381511E-2</c:v>
                </c:pt>
                <c:pt idx="356">
                  <c:v>0.2794612614376174</c:v>
                </c:pt>
                <c:pt idx="357">
                  <c:v>0.10325800986862807</c:v>
                </c:pt>
                <c:pt idx="358">
                  <c:v>0.15617615547046271</c:v>
                </c:pt>
                <c:pt idx="359">
                  <c:v>6.7493600916366428E-2</c:v>
                </c:pt>
                <c:pt idx="360">
                  <c:v>7.4547353345673167E-2</c:v>
                </c:pt>
                <c:pt idx="361">
                  <c:v>0.1315689644844395</c:v>
                </c:pt>
                <c:pt idx="362">
                  <c:v>0.1242451894376152</c:v>
                </c:pt>
                <c:pt idx="363">
                  <c:v>9.4086616316832461E-2</c:v>
                </c:pt>
                <c:pt idx="364">
                  <c:v>-1.4472490060258747E-2</c:v>
                </c:pt>
                <c:pt idx="365">
                  <c:v>0.21593259334823142</c:v>
                </c:pt>
                <c:pt idx="366">
                  <c:v>7.997263612714002E-2</c:v>
                </c:pt>
                <c:pt idx="367">
                  <c:v>8.1989111847686202E-2</c:v>
                </c:pt>
                <c:pt idx="368">
                  <c:v>0.12484397518339838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C2-4D32-80C8-9CE59756D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598926"/>
        <c:axId val="1885077878"/>
      </c:areaChart>
      <c:catAx>
        <c:axId val="3185989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885077878"/>
        <c:crosses val="autoZero"/>
        <c:auto val="1"/>
        <c:lblAlgn val="ctr"/>
        <c:lblOffset val="100"/>
        <c:noMultiLvlLbl val="1"/>
      </c:catAx>
      <c:valAx>
        <c:axId val="18850778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318598926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'MoteCarlo_Sim (CP)'!$M$3:$M$34</c:f>
              <c:strCache>
                <c:ptCount val="32"/>
                <c:pt idx="0">
                  <c:v>952054.4671</c:v>
                </c:pt>
                <c:pt idx="1">
                  <c:v>955475.7662</c:v>
                </c:pt>
                <c:pt idx="2">
                  <c:v>958897.0652</c:v>
                </c:pt>
                <c:pt idx="3">
                  <c:v>962318.3642</c:v>
                </c:pt>
                <c:pt idx="4">
                  <c:v>965739.6633</c:v>
                </c:pt>
                <c:pt idx="5">
                  <c:v>969160.9623</c:v>
                </c:pt>
                <c:pt idx="6">
                  <c:v>972582.2613</c:v>
                </c:pt>
                <c:pt idx="7">
                  <c:v>976003.5604</c:v>
                </c:pt>
                <c:pt idx="8">
                  <c:v>979424.8594</c:v>
                </c:pt>
                <c:pt idx="9">
                  <c:v>982846.1584</c:v>
                </c:pt>
                <c:pt idx="10">
                  <c:v>986267.4575</c:v>
                </c:pt>
                <c:pt idx="11">
                  <c:v>989688.7565</c:v>
                </c:pt>
                <c:pt idx="12">
                  <c:v>993110.0555</c:v>
                </c:pt>
                <c:pt idx="13">
                  <c:v>996531.3546</c:v>
                </c:pt>
                <c:pt idx="14">
                  <c:v>999952.6536</c:v>
                </c:pt>
                <c:pt idx="15">
                  <c:v>1003373.953</c:v>
                </c:pt>
                <c:pt idx="16">
                  <c:v>1006795.252</c:v>
                </c:pt>
                <c:pt idx="17">
                  <c:v>1010216.551</c:v>
                </c:pt>
                <c:pt idx="18">
                  <c:v>1013637.85</c:v>
                </c:pt>
                <c:pt idx="19">
                  <c:v>1017059.149</c:v>
                </c:pt>
                <c:pt idx="20">
                  <c:v>1020480.448</c:v>
                </c:pt>
                <c:pt idx="21">
                  <c:v>1023901.747</c:v>
                </c:pt>
                <c:pt idx="22">
                  <c:v>1027323.046</c:v>
                </c:pt>
                <c:pt idx="23">
                  <c:v>1030744.345</c:v>
                </c:pt>
                <c:pt idx="24">
                  <c:v>1034165.644</c:v>
                </c:pt>
                <c:pt idx="25">
                  <c:v>1037586.943</c:v>
                </c:pt>
                <c:pt idx="26">
                  <c:v>1041008.242</c:v>
                </c:pt>
                <c:pt idx="27">
                  <c:v>1044429.541</c:v>
                </c:pt>
                <c:pt idx="28">
                  <c:v>1047850.84</c:v>
                </c:pt>
                <c:pt idx="29">
                  <c:v>1051272.139</c:v>
                </c:pt>
                <c:pt idx="30">
                  <c:v>1054693.438</c:v>
                </c:pt>
                <c:pt idx="31">
                  <c:v>More</c:v>
                </c:pt>
              </c:strCache>
            </c:strRef>
          </c:cat>
          <c:val>
            <c:numRef>
              <c:f>'MoteCarlo_Sim (CP)'!$N$3:$N$34</c:f>
              <c:numCache>
                <c:formatCode>General</c:formatCode>
                <c:ptCount val="32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6</c:v>
                </c:pt>
                <c:pt idx="4">
                  <c:v>12</c:v>
                </c:pt>
                <c:pt idx="5">
                  <c:v>14</c:v>
                </c:pt>
                <c:pt idx="6">
                  <c:v>20</c:v>
                </c:pt>
                <c:pt idx="7">
                  <c:v>22</c:v>
                </c:pt>
                <c:pt idx="8">
                  <c:v>33</c:v>
                </c:pt>
                <c:pt idx="9">
                  <c:v>48</c:v>
                </c:pt>
                <c:pt idx="10">
                  <c:v>47</c:v>
                </c:pt>
                <c:pt idx="11">
                  <c:v>58</c:v>
                </c:pt>
                <c:pt idx="12">
                  <c:v>77</c:v>
                </c:pt>
                <c:pt idx="13">
                  <c:v>77</c:v>
                </c:pt>
                <c:pt idx="14">
                  <c:v>82</c:v>
                </c:pt>
                <c:pt idx="15">
                  <c:v>79</c:v>
                </c:pt>
                <c:pt idx="16">
                  <c:v>76</c:v>
                </c:pt>
                <c:pt idx="17">
                  <c:v>57</c:v>
                </c:pt>
                <c:pt idx="18">
                  <c:v>69</c:v>
                </c:pt>
                <c:pt idx="19">
                  <c:v>54</c:v>
                </c:pt>
                <c:pt idx="20">
                  <c:v>50</c:v>
                </c:pt>
                <c:pt idx="21">
                  <c:v>36</c:v>
                </c:pt>
                <c:pt idx="22">
                  <c:v>23</c:v>
                </c:pt>
                <c:pt idx="23">
                  <c:v>22</c:v>
                </c:pt>
                <c:pt idx="24">
                  <c:v>9</c:v>
                </c:pt>
                <c:pt idx="25">
                  <c:v>8</c:v>
                </c:pt>
                <c:pt idx="26">
                  <c:v>7</c:v>
                </c:pt>
                <c:pt idx="27">
                  <c:v>3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63-43C7-A97D-EC046875F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02543"/>
        <c:axId val="18704207"/>
      </c:barChart>
      <c:catAx>
        <c:axId val="18702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704207"/>
        <c:crosses val="autoZero"/>
        <c:auto val="1"/>
        <c:lblAlgn val="ctr"/>
        <c:lblOffset val="100"/>
        <c:noMultiLvlLbl val="0"/>
      </c:catAx>
      <c:valAx>
        <c:axId val="187042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702543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_xlchart.v1.46</cx:f>
      </cx:strDim>
      <cx:numDim type="val">
        <cx:f>_xlchart.v1.48</cx:f>
      </cx:numDim>
    </cx:data>
    <cx:data id="1">
      <cx:strDim type="cat">
        <cx:f>_xlchart.v1.46</cx:f>
      </cx:strDim>
      <cx:numDim type="val">
        <cx:f>_xlchart.v1.50</cx:f>
      </cx:numDim>
    </cx:data>
    <cx:data id="2">
      <cx:strDim type="cat">
        <cx:f>_xlchart.v1.46</cx:f>
      </cx:strDim>
      <cx:numDim type="val">
        <cx:f>_xlchart.v1.52</cx:f>
      </cx:numDim>
    </cx:data>
    <cx:data id="3">
      <cx:strDim type="cat">
        <cx:f>_xlchart.v1.46</cx:f>
      </cx:strDim>
      <cx:numDim type="val">
        <cx:f>_xlchart.v1.54</cx:f>
      </cx:numDim>
    </cx:data>
    <cx:data id="4">
      <cx:strDim type="cat">
        <cx:f>_xlchart.v1.46</cx:f>
      </cx:strDim>
      <cx:numDim type="val">
        <cx:f>_xlchart.v1.56</cx:f>
      </cx:numDim>
    </cx:data>
    <cx:data id="5">
      <cx:strDim type="cat">
        <cx:f>_xlchart.v1.46</cx:f>
      </cx:strDim>
      <cx:numDim type="val">
        <cx:f>_xlchart.v1.58</cx:f>
      </cx:numDim>
    </cx:data>
    <cx:data id="6">
      <cx:strDim type="cat">
        <cx:f>_xlchart.v1.46</cx:f>
      </cx:strDim>
      <cx:numDim type="val">
        <cx:f>_xlchart.v1.60</cx:f>
      </cx:numDim>
    </cx:data>
    <cx:data id="7">
      <cx:strDim type="cat">
        <cx:f>_xlchart.v1.46</cx:f>
      </cx:strDim>
      <cx:numDim type="val">
        <cx:f>_xlchart.v1.62</cx:f>
      </cx:numDim>
    </cx:data>
    <cx:data id="8">
      <cx:strDim type="cat">
        <cx:f>_xlchart.v1.46</cx:f>
      </cx:strDim>
      <cx:numDim type="val">
        <cx:f>_xlchart.v1.64</cx:f>
      </cx:numDim>
    </cx:data>
    <cx:data id="9">
      <cx:strDim type="cat">
        <cx:f>_xlchart.v1.46</cx:f>
      </cx:strDim>
      <cx:numDim type="val">
        <cx:f>_xlchart.v1.66</cx:f>
      </cx:numDim>
    </cx:data>
    <cx:data id="10">
      <cx:strDim type="cat">
        <cx:f>_xlchart.v1.46</cx:f>
      </cx:strDim>
      <cx:numDim type="val">
        <cx:f>_xlchart.v1.68</cx:f>
      </cx:numDim>
    </cx:data>
  </cx:chartData>
  <cx:chart>
    <cx:title pos="t" align="ctr" overlay="0">
      <cx:tx>
        <cx:txData>
          <cx:v>Log 1DR Histogramm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rPr>
            <a:t>Log 1DR Histogramm</a:t>
          </a:r>
        </a:p>
      </cx:txPr>
    </cx:title>
    <cx:plotArea>
      <cx:plotAreaRegion>
        <cx:series layoutId="clusteredColumn" uniqueId="{825AAB3A-D08D-41AF-8B95-D95BF5078F49}" formatIdx="0">
          <cx:tx>
            <cx:txData>
              <cx:f>_xlchart.v1.47</cx:f>
              <cx:v>INTC_R</cx:v>
            </cx:txData>
          </cx:tx>
          <cx:dataId val="0"/>
          <cx:layoutPr>
            <cx:binning intervalClosed="r"/>
          </cx:layoutPr>
        </cx:series>
        <cx:series layoutId="clusteredColumn" hidden="1" uniqueId="{E7450AAF-6437-49CA-8866-131106111ABE}" formatIdx="1">
          <cx:tx>
            <cx:txData>
              <cx:f>_xlchart.v1.49</cx:f>
              <cx:v>AAPL_R</cx:v>
            </cx:txData>
          </cx:tx>
          <cx:dataId val="1"/>
          <cx:layoutPr>
            <cx:binning intervalClosed="r"/>
          </cx:layoutPr>
        </cx:series>
        <cx:series layoutId="clusteredColumn" hidden="1" uniqueId="{860E662D-9F96-456B-B6B3-3D23A3BE2ACC}" formatIdx="2">
          <cx:tx>
            <cx:txData>
              <cx:f>_xlchart.v1.51</cx:f>
              <cx:v>MSFT_R</cx:v>
            </cx:txData>
          </cx:tx>
          <cx:dataId val="2"/>
          <cx:layoutPr>
            <cx:binning intervalClosed="r"/>
          </cx:layoutPr>
        </cx:series>
        <cx:series layoutId="clusteredColumn" hidden="1" uniqueId="{F6258E16-6412-454D-B19D-28F6325BBFDB}" formatIdx="3">
          <cx:tx>
            <cx:txData>
              <cx:f>_xlchart.v1.53</cx:f>
              <cx:v>CSCO_R</cx:v>
            </cx:txData>
          </cx:tx>
          <cx:dataId val="3"/>
          <cx:layoutPr>
            <cx:binning intervalClosed="r"/>
          </cx:layoutPr>
        </cx:series>
        <cx:series layoutId="clusteredColumn" hidden="1" uniqueId="{13684244-53FA-4FB3-8744-5B816B670EF8}" formatIdx="4">
          <cx:tx>
            <cx:txData>
              <cx:f>_xlchart.v1.55</cx:f>
              <cx:v>DIS_R</cx:v>
            </cx:txData>
          </cx:tx>
          <cx:dataId val="4"/>
          <cx:layoutPr>
            <cx:binning intervalClosed="r"/>
          </cx:layoutPr>
        </cx:series>
        <cx:series layoutId="clusteredColumn" hidden="1" uniqueId="{0CD825BF-7A8F-4A6F-924A-BBA775EE5267}" formatIdx="5">
          <cx:tx>
            <cx:txData>
              <cx:f>_xlchart.v1.57</cx:f>
              <cx:v>FDX_R</cx:v>
            </cx:txData>
          </cx:tx>
          <cx:dataId val="5"/>
          <cx:layoutPr>
            <cx:binning intervalClosed="r"/>
          </cx:layoutPr>
        </cx:series>
        <cx:series layoutId="clusteredColumn" hidden="1" uniqueId="{12E1C8CA-63CE-4441-8037-D0799E7D32C8}" formatIdx="6">
          <cx:tx>
            <cx:txData>
              <cx:f>_xlchart.v1.59</cx:f>
              <cx:v>GM_R</cx:v>
            </cx:txData>
          </cx:tx>
          <cx:dataId val="6"/>
          <cx:layoutPr>
            <cx:binning intervalClosed="r"/>
          </cx:layoutPr>
        </cx:series>
        <cx:series layoutId="clusteredColumn" hidden="1" uniqueId="{F9D854DD-DB1C-43C5-AACB-AC9975411F1B}" formatIdx="7">
          <cx:tx>
            <cx:txData>
              <cx:f>_xlchart.v1.61</cx:f>
              <cx:v>CVX_R</cx:v>
            </cx:txData>
          </cx:tx>
          <cx:dataId val="7"/>
          <cx:layoutPr>
            <cx:binning intervalClosed="r"/>
          </cx:layoutPr>
        </cx:series>
        <cx:series layoutId="clusteredColumn" hidden="1" uniqueId="{4A7F0241-5635-4E68-9A6F-8966576A9944}" formatIdx="8">
          <cx:tx>
            <cx:txData>
              <cx:f>_xlchart.v1.63</cx:f>
              <cx:v>BA_R</cx:v>
            </cx:txData>
          </cx:tx>
          <cx:dataId val="8"/>
          <cx:layoutPr>
            <cx:binning intervalClosed="r"/>
          </cx:layoutPr>
        </cx:series>
        <cx:series layoutId="clusteredColumn" hidden="1" uniqueId="{97E1F360-F7EB-481C-9845-3590A5F10EAA}" formatIdx="9">
          <cx:tx>
            <cx:txData>
              <cx:f>_xlchart.v1.65</cx:f>
              <cx:v>AMZN_R</cx:v>
            </cx:txData>
          </cx:tx>
          <cx:dataId val="9"/>
          <cx:layoutPr>
            <cx:binning intervalClosed="r"/>
          </cx:layoutPr>
        </cx:series>
        <cx:series layoutId="clusteredColumn" hidden="1" uniqueId="{E8350196-7194-46D3-B208-6EFAEA788B1B}" formatIdx="10">
          <cx:tx>
            <cx:txData>
              <cx:f>_xlchart.v1.67</cx:f>
              <cx:v>S&amp;P500_R</cx:v>
            </cx:txData>
          </cx:tx>
          <cx:dataId val="1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_xlchart.v1.25</cx:f>
      </cx:strDim>
      <cx:numDim type="val">
        <cx:f>_xlchart.v1.27</cx:f>
      </cx:numDim>
    </cx:data>
    <cx:data id="1">
      <cx:strDim type="cat">
        <cx:f>_xlchart.v1.25</cx:f>
      </cx:strDim>
      <cx:numDim type="val">
        <cx:f>_xlchart.v1.29</cx:f>
      </cx:numDim>
    </cx:data>
    <cx:data id="2">
      <cx:strDim type="cat">
        <cx:f>_xlchart.v1.25</cx:f>
      </cx:strDim>
      <cx:numDim type="val">
        <cx:f>_xlchart.v1.31</cx:f>
      </cx:numDim>
    </cx:data>
    <cx:data id="3">
      <cx:strDim type="cat">
        <cx:f>_xlchart.v1.25</cx:f>
      </cx:strDim>
      <cx:numDim type="val">
        <cx:f>_xlchart.v1.33</cx:f>
      </cx:numDim>
    </cx:data>
    <cx:data id="4">
      <cx:strDim type="cat">
        <cx:f>_xlchart.v1.25</cx:f>
      </cx:strDim>
      <cx:numDim type="val">
        <cx:f>_xlchart.v1.35</cx:f>
      </cx:numDim>
    </cx:data>
    <cx:data id="5">
      <cx:strDim type="cat">
        <cx:f>_xlchart.v1.25</cx:f>
      </cx:strDim>
      <cx:numDim type="val">
        <cx:f>_xlchart.v1.37</cx:f>
      </cx:numDim>
    </cx:data>
    <cx:data id="6">
      <cx:strDim type="cat">
        <cx:f>_xlchart.v1.25</cx:f>
      </cx:strDim>
      <cx:numDim type="val">
        <cx:f>_xlchart.v1.39</cx:f>
      </cx:numDim>
    </cx:data>
    <cx:data id="7">
      <cx:strDim type="cat">
        <cx:f>_xlchart.v1.25</cx:f>
      </cx:strDim>
      <cx:numDim type="val">
        <cx:f>_xlchart.v1.41</cx:f>
      </cx:numDim>
    </cx:data>
    <cx:data id="8">
      <cx:strDim type="cat">
        <cx:f>_xlchart.v1.25</cx:f>
      </cx:strDim>
      <cx:numDim type="val">
        <cx:f>_xlchart.v1.43</cx:f>
      </cx:numDim>
    </cx:data>
    <cx:data id="9">
      <cx:strDim type="cat">
        <cx:f>_xlchart.v1.25</cx:f>
      </cx:strDim>
      <cx:numDim type="val">
        <cx:f>_xlchart.v1.45</cx:f>
      </cx:numDim>
    </cx:data>
    <cx:data id="10">
      <cx:strDim type="cat">
        <cx:f>_xlchart.v1.25</cx:f>
      </cx:strDim>
      <cx:numDim type="val">
        <cx:f>_xlchart.v1.24</cx:f>
      </cx:numDim>
    </cx:data>
  </cx:chartData>
  <cx:chart>
    <cx:title pos="t" align="ctr" overlay="0">
      <cx:tx>
        <cx:txData>
          <cx:v>Log 1MR Histogramm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rPr>
            <a:t>Log 1MR Histogramm</a:t>
          </a:r>
        </a:p>
      </cx:txPr>
    </cx:title>
    <cx:plotArea>
      <cx:plotAreaRegion>
        <cx:series layoutId="clusteredColumn" uniqueId="{47EF6758-E7BA-4EF0-81A5-7BC3B24271A7}" formatIdx="0">
          <cx:tx>
            <cx:txData>
              <cx:f>_xlchart.v1.26</cx:f>
              <cx:v>INTC</cx:v>
            </cx:txData>
          </cx:tx>
          <cx:dataId val="0"/>
          <cx:layoutPr>
            <cx:binning intervalClosed="r"/>
          </cx:layoutPr>
        </cx:series>
        <cx:series layoutId="clusteredColumn" hidden="1" uniqueId="{AD2A0869-2A5A-477B-805A-1683B32D969F}" formatIdx="1">
          <cx:tx>
            <cx:txData>
              <cx:f>_xlchart.v1.28</cx:f>
              <cx:v>AAPL</cx:v>
            </cx:txData>
          </cx:tx>
          <cx:dataId val="1"/>
          <cx:layoutPr>
            <cx:binning intervalClosed="r"/>
          </cx:layoutPr>
        </cx:series>
        <cx:series layoutId="clusteredColumn" hidden="1" uniqueId="{B6C3B3F9-526D-45E2-8AF5-D9E1CA669FD6}" formatIdx="2">
          <cx:tx>
            <cx:txData>
              <cx:f>_xlchart.v1.30</cx:f>
              <cx:v>MSFT</cx:v>
            </cx:txData>
          </cx:tx>
          <cx:dataId val="2"/>
          <cx:layoutPr>
            <cx:binning intervalClosed="r"/>
          </cx:layoutPr>
        </cx:series>
        <cx:series layoutId="clusteredColumn" hidden="1" uniqueId="{3FE4574F-801A-490A-A389-1191D53CD451}" formatIdx="3">
          <cx:tx>
            <cx:txData>
              <cx:f>_xlchart.v1.32</cx:f>
              <cx:v>CSCO</cx:v>
            </cx:txData>
          </cx:tx>
          <cx:dataId val="3"/>
          <cx:layoutPr>
            <cx:binning intervalClosed="r"/>
          </cx:layoutPr>
        </cx:series>
        <cx:series layoutId="clusteredColumn" hidden="1" uniqueId="{28882A46-B6A3-4A49-AC38-4ACB6ADA2DDE}" formatIdx="4">
          <cx:tx>
            <cx:txData>
              <cx:f>_xlchart.v1.34</cx:f>
              <cx:v>DIS</cx:v>
            </cx:txData>
          </cx:tx>
          <cx:dataId val="4"/>
          <cx:layoutPr>
            <cx:binning intervalClosed="r"/>
          </cx:layoutPr>
        </cx:series>
        <cx:series layoutId="clusteredColumn" hidden="1" uniqueId="{E6C72838-4BF8-4758-AC0D-239B7869DE03}" formatIdx="5">
          <cx:tx>
            <cx:txData>
              <cx:f>_xlchart.v1.36</cx:f>
              <cx:v>FDX</cx:v>
            </cx:txData>
          </cx:tx>
          <cx:dataId val="5"/>
          <cx:layoutPr>
            <cx:binning intervalClosed="r"/>
          </cx:layoutPr>
        </cx:series>
        <cx:series layoutId="clusteredColumn" hidden="1" uniqueId="{45AD9B74-DEA2-4B02-A19D-5499F6C1FB29}" formatIdx="6">
          <cx:tx>
            <cx:txData>
              <cx:f>_xlchart.v1.38</cx:f>
              <cx:v>GM</cx:v>
            </cx:txData>
          </cx:tx>
          <cx:dataId val="6"/>
          <cx:layoutPr>
            <cx:binning intervalClosed="r"/>
          </cx:layoutPr>
        </cx:series>
        <cx:series layoutId="clusteredColumn" hidden="1" uniqueId="{DBA508F3-E4F1-40EC-ABF4-8B7B1F1B47FA}" formatIdx="7">
          <cx:tx>
            <cx:txData>
              <cx:f>_xlchart.v1.40</cx:f>
              <cx:v>CVX</cx:v>
            </cx:txData>
          </cx:tx>
          <cx:dataId val="7"/>
          <cx:layoutPr>
            <cx:binning intervalClosed="r"/>
          </cx:layoutPr>
        </cx:series>
        <cx:series layoutId="clusteredColumn" hidden="1" uniqueId="{ACB4D680-71F9-4138-9779-5C3A22CDBCAC}" formatIdx="8">
          <cx:tx>
            <cx:txData>
              <cx:f>_xlchart.v1.42</cx:f>
              <cx:v>BA</cx:v>
            </cx:txData>
          </cx:tx>
          <cx:dataId val="8"/>
          <cx:layoutPr>
            <cx:binning intervalClosed="r"/>
          </cx:layoutPr>
        </cx:series>
        <cx:series layoutId="clusteredColumn" hidden="1" uniqueId="{E03EEEDA-7734-4D8B-8BAF-7EB4FBE7E25B}" formatIdx="9">
          <cx:tx>
            <cx:txData>
              <cx:f>_xlchart.v1.44</cx:f>
              <cx:v>AMZN</cx:v>
            </cx:txData>
          </cx:tx>
          <cx:dataId val="9"/>
          <cx:layoutPr>
            <cx:binning intervalClosed="r"/>
          </cx:layoutPr>
        </cx:series>
        <cx:series layoutId="clusteredColumn" hidden="1" uniqueId="{5413DC48-2740-4B41-B408-9D57414E1FE7}" formatIdx="10">
          <cx:tx>
            <cx:txData>
              <cx:f>_xlchart.v1.23</cx:f>
              <cx:v>S&amp;P500</cx:v>
            </cx:txData>
          </cx:tx>
          <cx:dataId val="1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microsoft.com/office/2014/relationships/chartEx" Target="../charts/chartEx1.xml"/><Relationship Id="rId4" Type="http://schemas.microsoft.com/office/2014/relationships/chartEx" Target="../charts/chartEx2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3.xml"/><Relationship Id="rId3" Type="http://schemas.openxmlformats.org/officeDocument/2006/relationships/chart" Target="../charts/chart28.xml"/><Relationship Id="rId7" Type="http://schemas.openxmlformats.org/officeDocument/2006/relationships/chart" Target="../charts/chart32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6" Type="http://schemas.openxmlformats.org/officeDocument/2006/relationships/chart" Target="../charts/chart31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123825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695325</xdr:colOff>
      <xdr:row>13</xdr:row>
      <xdr:rowOff>247650</xdr:rowOff>
    </xdr:from>
    <xdr:ext cx="5715000" cy="35337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15</xdr:col>
      <xdr:colOff>419100</xdr:colOff>
      <xdr:row>13</xdr:row>
      <xdr:rowOff>247650</xdr:rowOff>
    </xdr:from>
    <xdr:ext cx="5715000" cy="353377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533400</xdr:colOff>
      <xdr:row>527</xdr:row>
      <xdr:rowOff>123825</xdr:rowOff>
    </xdr:from>
    <xdr:ext cx="5229225" cy="3209925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527</xdr:row>
      <xdr:rowOff>123825</xdr:rowOff>
    </xdr:from>
    <xdr:ext cx="5181600" cy="3209925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11</xdr:col>
      <xdr:colOff>95250</xdr:colOff>
      <xdr:row>527</xdr:row>
      <xdr:rowOff>123825</xdr:rowOff>
    </xdr:from>
    <xdr:ext cx="5229225" cy="3209925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16</xdr:col>
      <xdr:colOff>419100</xdr:colOff>
      <xdr:row>527</xdr:row>
      <xdr:rowOff>123825</xdr:rowOff>
    </xdr:from>
    <xdr:ext cx="5229225" cy="3209925"/>
    <xdr:graphicFrame macro="">
      <xdr:nvGraphicFramePr>
        <xdr:cNvPr id="7" name="Chart 7" title="Chart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304800</xdr:colOff>
      <xdr:row>1</xdr:row>
      <xdr:rowOff>152400</xdr:rowOff>
    </xdr:from>
    <xdr:ext cx="5715000" cy="3533775"/>
    <xdr:graphicFrame macro="">
      <xdr:nvGraphicFramePr>
        <xdr:cNvPr id="8" name="Chart 8" title="Chart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409575</xdr:colOff>
      <xdr:row>388</xdr:row>
      <xdr:rowOff>152400</xdr:rowOff>
    </xdr:from>
    <xdr:ext cx="5715000" cy="3533775"/>
    <xdr:graphicFrame macro="">
      <xdr:nvGraphicFramePr>
        <xdr:cNvPr id="9" name="Chart 9" title="Chart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381000</xdr:colOff>
      <xdr:row>494</xdr:row>
      <xdr:rowOff>123825</xdr:rowOff>
    </xdr:from>
    <xdr:ext cx="5715000" cy="3533775"/>
    <xdr:graphicFrame macro="">
      <xdr:nvGraphicFramePr>
        <xdr:cNvPr id="10" name="Chart 10" title="Chart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40</xdr:row>
      <xdr:rowOff>190500</xdr:rowOff>
    </xdr:from>
    <xdr:ext cx="5334000" cy="3305175"/>
    <xdr:graphicFrame macro="">
      <xdr:nvGraphicFramePr>
        <xdr:cNvPr id="11" name="Chart 11" title="Chart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933450</xdr:colOff>
      <xdr:row>40</xdr:row>
      <xdr:rowOff>190500</xdr:rowOff>
    </xdr:from>
    <xdr:ext cx="5334000" cy="3305175"/>
    <xdr:graphicFrame macro="">
      <xdr:nvGraphicFramePr>
        <xdr:cNvPr id="12" name="Chart 12" title="Chart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13</xdr:col>
      <xdr:colOff>914400</xdr:colOff>
      <xdr:row>16</xdr:row>
      <xdr:rowOff>190500</xdr:rowOff>
    </xdr:from>
    <xdr:ext cx="5381625" cy="3305175"/>
    <xdr:graphicFrame macro="">
      <xdr:nvGraphicFramePr>
        <xdr:cNvPr id="13" name="Chart 13" title="Chart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20</xdr:col>
      <xdr:colOff>923925</xdr:colOff>
      <xdr:row>16</xdr:row>
      <xdr:rowOff>190500</xdr:rowOff>
    </xdr:from>
    <xdr:ext cx="5381625" cy="3305175"/>
    <xdr:graphicFrame macro="">
      <xdr:nvGraphicFramePr>
        <xdr:cNvPr id="14" name="Chart 14" title="Chart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278</xdr:row>
      <xdr:rowOff>80010</xdr:rowOff>
    </xdr:from>
    <xdr:to>
      <xdr:col>12</xdr:col>
      <xdr:colOff>45720</xdr:colOff>
      <xdr:row>295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004DAA8-7479-4D74-9BB9-8CC3403F49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5225950"/>
              <a:ext cx="8092440" cy="33794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295</xdr:row>
      <xdr:rowOff>186690</xdr:rowOff>
    </xdr:from>
    <xdr:to>
      <xdr:col>12</xdr:col>
      <xdr:colOff>22860</xdr:colOff>
      <xdr:row>314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D9C975-3E93-431B-8C08-BE2929915D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651510</xdr:colOff>
      <xdr:row>371</xdr:row>
      <xdr:rowOff>194310</xdr:rowOff>
    </xdr:from>
    <xdr:to>
      <xdr:col>27</xdr:col>
      <xdr:colOff>83820</xdr:colOff>
      <xdr:row>392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66C8C2-BEEA-4D27-96E5-37F23706EA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3810</xdr:colOff>
      <xdr:row>392</xdr:row>
      <xdr:rowOff>102870</xdr:rowOff>
    </xdr:from>
    <xdr:to>
      <xdr:col>27</xdr:col>
      <xdr:colOff>76200</xdr:colOff>
      <xdr:row>411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F0BD37F9-0BA6-49BC-9662-24E0802F77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62210" y="77834490"/>
              <a:ext cx="8202930" cy="36690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308</xdr:row>
      <xdr:rowOff>66675</xdr:rowOff>
    </xdr:from>
    <xdr:ext cx="10127796" cy="3533775"/>
    <xdr:graphicFrame macro="">
      <xdr:nvGraphicFramePr>
        <xdr:cNvPr id="15" name="Chart 15" title="Chart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85271</xdr:colOff>
      <xdr:row>326</xdr:row>
      <xdr:rowOff>175532</xdr:rowOff>
    </xdr:from>
    <xdr:ext cx="10083799" cy="3533775"/>
    <xdr:graphicFrame macro="">
      <xdr:nvGraphicFramePr>
        <xdr:cNvPr id="16" name="Chart 16" title="Chart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16</xdr:col>
      <xdr:colOff>142875</xdr:colOff>
      <xdr:row>415</xdr:row>
      <xdr:rowOff>114300</xdr:rowOff>
    </xdr:from>
    <xdr:ext cx="5715000" cy="3533775"/>
    <xdr:graphicFrame macro="">
      <xdr:nvGraphicFramePr>
        <xdr:cNvPr id="17" name="Chart 17" title="Chart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22</xdr:col>
      <xdr:colOff>806903</xdr:colOff>
      <xdr:row>415</xdr:row>
      <xdr:rowOff>123371</xdr:rowOff>
    </xdr:from>
    <xdr:ext cx="5715000" cy="3533775"/>
    <xdr:graphicFrame macro="">
      <xdr:nvGraphicFramePr>
        <xdr:cNvPr id="18" name="Chart 18" title="Chart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66</xdr:col>
      <xdr:colOff>447675</xdr:colOff>
      <xdr:row>282</xdr:row>
      <xdr:rowOff>104775</xdr:rowOff>
    </xdr:from>
    <xdr:ext cx="4772025" cy="2952750"/>
    <xdr:graphicFrame macro="">
      <xdr:nvGraphicFramePr>
        <xdr:cNvPr id="6" name="Chart 19" title="Chart">
          <a:extLst>
            <a:ext uri="{FF2B5EF4-FFF2-40B4-BE49-F238E27FC236}">
              <a16:creationId xmlns:a16="http://schemas.microsoft.com/office/drawing/2014/main" id="{0E54DD3A-87B3-4185-8C0C-D16A73155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71</xdr:col>
      <xdr:colOff>619125</xdr:colOff>
      <xdr:row>282</xdr:row>
      <xdr:rowOff>104775</xdr:rowOff>
    </xdr:from>
    <xdr:ext cx="4772025" cy="2952750"/>
    <xdr:graphicFrame macro="">
      <xdr:nvGraphicFramePr>
        <xdr:cNvPr id="7" name="Chart 20" title="Chart">
          <a:extLst>
            <a:ext uri="{FF2B5EF4-FFF2-40B4-BE49-F238E27FC236}">
              <a16:creationId xmlns:a16="http://schemas.microsoft.com/office/drawing/2014/main" id="{EB8B31F4-AE7A-4E26-AEC2-27B42656EB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79</xdr:col>
      <xdr:colOff>495300</xdr:colOff>
      <xdr:row>375</xdr:row>
      <xdr:rowOff>0</xdr:rowOff>
    </xdr:from>
    <xdr:ext cx="4772025" cy="2952750"/>
    <xdr:graphicFrame macro="">
      <xdr:nvGraphicFramePr>
        <xdr:cNvPr id="8" name="Chart 21" title="Chart">
          <a:extLst>
            <a:ext uri="{FF2B5EF4-FFF2-40B4-BE49-F238E27FC236}">
              <a16:creationId xmlns:a16="http://schemas.microsoft.com/office/drawing/2014/main" id="{DBEC5280-4ACD-4966-B2AC-4B3AFE6FB8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84</xdr:col>
      <xdr:colOff>628650</xdr:colOff>
      <xdr:row>374</xdr:row>
      <xdr:rowOff>190500</xdr:rowOff>
    </xdr:from>
    <xdr:ext cx="4819650" cy="2952750"/>
    <xdr:graphicFrame macro="">
      <xdr:nvGraphicFramePr>
        <xdr:cNvPr id="9" name="Chart 22" title="Chart">
          <a:extLst>
            <a:ext uri="{FF2B5EF4-FFF2-40B4-BE49-F238E27FC236}">
              <a16:creationId xmlns:a16="http://schemas.microsoft.com/office/drawing/2014/main" id="{CE117C75-9E8F-4B01-AEE7-4912F03693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4445</xdr:colOff>
      <xdr:row>1</xdr:row>
      <xdr:rowOff>8255</xdr:rowOff>
    </xdr:from>
    <xdr:to>
      <xdr:col>21</xdr:col>
      <xdr:colOff>801688</xdr:colOff>
      <xdr:row>22</xdr:row>
      <xdr:rowOff>15875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FC337D-D9AE-411A-808A-FEC0D0007E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104774</xdr:colOff>
      <xdr:row>308</xdr:row>
      <xdr:rowOff>66675</xdr:rowOff>
    </xdr:from>
    <xdr:ext cx="10980511" cy="3533775"/>
    <xdr:graphicFrame macro="">
      <xdr:nvGraphicFramePr>
        <xdr:cNvPr id="2" name="Chart 15" title="Chart">
          <a:extLst>
            <a:ext uri="{FF2B5EF4-FFF2-40B4-BE49-F238E27FC236}">
              <a16:creationId xmlns:a16="http://schemas.microsoft.com/office/drawing/2014/main" id="{B92AFFD1-87DF-4FD8-B0BF-5260B3A155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130629</xdr:colOff>
      <xdr:row>326</xdr:row>
      <xdr:rowOff>121103</xdr:rowOff>
    </xdr:from>
    <xdr:ext cx="10963728" cy="3533775"/>
    <xdr:graphicFrame macro="">
      <xdr:nvGraphicFramePr>
        <xdr:cNvPr id="3" name="Chart 16" title="Chart">
          <a:extLst>
            <a:ext uri="{FF2B5EF4-FFF2-40B4-BE49-F238E27FC236}">
              <a16:creationId xmlns:a16="http://schemas.microsoft.com/office/drawing/2014/main" id="{C13B492F-B9B6-4C3F-8D51-466BE94644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16</xdr:col>
      <xdr:colOff>142875</xdr:colOff>
      <xdr:row>415</xdr:row>
      <xdr:rowOff>114300</xdr:rowOff>
    </xdr:from>
    <xdr:ext cx="5715000" cy="3533775"/>
    <xdr:graphicFrame macro="">
      <xdr:nvGraphicFramePr>
        <xdr:cNvPr id="4" name="Chart 17" title="Chart">
          <a:extLst>
            <a:ext uri="{FF2B5EF4-FFF2-40B4-BE49-F238E27FC236}">
              <a16:creationId xmlns:a16="http://schemas.microsoft.com/office/drawing/2014/main" id="{A84398F3-1CC9-4173-9E52-F1CF8C2000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22</xdr:col>
      <xdr:colOff>806903</xdr:colOff>
      <xdr:row>415</xdr:row>
      <xdr:rowOff>123371</xdr:rowOff>
    </xdr:from>
    <xdr:ext cx="5715000" cy="3533775"/>
    <xdr:graphicFrame macro="">
      <xdr:nvGraphicFramePr>
        <xdr:cNvPr id="5" name="Chart 18" title="Chart">
          <a:extLst>
            <a:ext uri="{FF2B5EF4-FFF2-40B4-BE49-F238E27FC236}">
              <a16:creationId xmlns:a16="http://schemas.microsoft.com/office/drawing/2014/main" id="{5AB394A3-8E77-4F2E-B0B6-358C37BA06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66</xdr:col>
      <xdr:colOff>447675</xdr:colOff>
      <xdr:row>282</xdr:row>
      <xdr:rowOff>104775</xdr:rowOff>
    </xdr:from>
    <xdr:ext cx="4772025" cy="2952750"/>
    <xdr:graphicFrame macro="">
      <xdr:nvGraphicFramePr>
        <xdr:cNvPr id="6" name="Chart 19" title="Chart">
          <a:extLst>
            <a:ext uri="{FF2B5EF4-FFF2-40B4-BE49-F238E27FC236}">
              <a16:creationId xmlns:a16="http://schemas.microsoft.com/office/drawing/2014/main" id="{A6A5C3FF-4B60-4B8E-ABAD-1AC14A0653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71</xdr:col>
      <xdr:colOff>619125</xdr:colOff>
      <xdr:row>282</xdr:row>
      <xdr:rowOff>104775</xdr:rowOff>
    </xdr:from>
    <xdr:ext cx="4772025" cy="2952750"/>
    <xdr:graphicFrame macro="">
      <xdr:nvGraphicFramePr>
        <xdr:cNvPr id="7" name="Chart 20" title="Chart">
          <a:extLst>
            <a:ext uri="{FF2B5EF4-FFF2-40B4-BE49-F238E27FC236}">
              <a16:creationId xmlns:a16="http://schemas.microsoft.com/office/drawing/2014/main" id="{4570D47C-3A1D-45B4-8CDD-24F9126942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79</xdr:col>
      <xdr:colOff>495300</xdr:colOff>
      <xdr:row>375</xdr:row>
      <xdr:rowOff>0</xdr:rowOff>
    </xdr:from>
    <xdr:ext cx="7204910" cy="2952750"/>
    <xdr:graphicFrame macro="">
      <xdr:nvGraphicFramePr>
        <xdr:cNvPr id="8" name="Chart 21" title="Chart">
          <a:extLst>
            <a:ext uri="{FF2B5EF4-FFF2-40B4-BE49-F238E27FC236}">
              <a16:creationId xmlns:a16="http://schemas.microsoft.com/office/drawing/2014/main" id="{0456D871-536B-421D-A9BC-3ED5EE144F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79</xdr:col>
      <xdr:colOff>488280</xdr:colOff>
      <xdr:row>390</xdr:row>
      <xdr:rowOff>0</xdr:rowOff>
    </xdr:from>
    <xdr:ext cx="7211930" cy="2952750"/>
    <xdr:graphicFrame macro="">
      <xdr:nvGraphicFramePr>
        <xdr:cNvPr id="9" name="Chart 22" title="Chart">
          <a:extLst>
            <a:ext uri="{FF2B5EF4-FFF2-40B4-BE49-F238E27FC236}">
              <a16:creationId xmlns:a16="http://schemas.microsoft.com/office/drawing/2014/main" id="{3A9DEDA6-7703-42D8-B110-795CA68EB6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837883</xdr:colOff>
      <xdr:row>1</xdr:row>
      <xdr:rowOff>24130</xdr:rowOff>
    </xdr:from>
    <xdr:to>
      <xdr:col>21</xdr:col>
      <xdr:colOff>722313</xdr:colOff>
      <xdr:row>21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C4419A-173C-4455-A65D-D022A27012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arterly_Yield_Curve_Rates" displayName="Quarterly_Yield_Curve_Rates" ref="A15:F20">
  <tableColumns count="6">
    <tableColumn id="1" xr3:uid="{00000000-0010-0000-0000-000001000000}" name="Date"/>
    <tableColumn id="2" xr3:uid="{00000000-0010-0000-0000-000002000000}" name="1 Yr"/>
    <tableColumn id="3" xr3:uid="{00000000-0010-0000-0000-000003000000}" name="3 Yr"/>
    <tableColumn id="4" xr3:uid="{00000000-0010-0000-0000-000004000000}" name="5 Yr"/>
    <tableColumn id="5" xr3:uid="{00000000-0010-0000-0000-000005000000}" name="10 Yr"/>
    <tableColumn id="6" xr3:uid="{00000000-0010-0000-0000-000006000000}" name="30 Yr"/>
  </tableColumns>
  <tableStyleInfo name="Bonds Portfoli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3C47D"/>
  </sheetPr>
  <dimension ref="A1:AJ1000"/>
  <sheetViews>
    <sheetView workbookViewId="0">
      <selection activeCell="AH3" sqref="AH3:AJ732"/>
    </sheetView>
  </sheetViews>
  <sheetFormatPr defaultColWidth="11.19921875" defaultRowHeight="15" customHeight="1"/>
  <cols>
    <col min="1" max="1" width="10.8984375" customWidth="1"/>
    <col min="2" max="20" width="11" customWidth="1"/>
    <col min="21" max="21" width="10.8984375" customWidth="1"/>
    <col min="22" max="36" width="11" customWidth="1"/>
  </cols>
  <sheetData>
    <row r="1" spans="1:3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3" t="s">
        <v>33</v>
      </c>
      <c r="AI1" s="3" t="s">
        <v>34</v>
      </c>
      <c r="AJ1" s="3" t="s">
        <v>35</v>
      </c>
    </row>
    <row r="2" spans="1:36">
      <c r="A2" s="4">
        <v>45200</v>
      </c>
      <c r="B2" s="5" t="str">
        <f>_xlfn.XLOOKUP(A2,'USD RUB'!B:B,'USD RUB'!C:C,"N/A")</f>
        <v>N/A</v>
      </c>
      <c r="C2" s="5" t="str">
        <f>IFERROR(EXP(_xlfn.XLOOKUP(A2,'Bonds (CP)'!$A$4:$A$513,'Work Sheet'!$B$3:$B$512)/252)-1,"N/A")</f>
        <v>N/A</v>
      </c>
      <c r="D2" s="5" t="str">
        <f>IFERROR(_xlfn.XLOOKUP($A2,Intel!$A$2:$A$502,Intel!$B$2:$B$502),"N/A")</f>
        <v>N/A</v>
      </c>
      <c r="E2" s="5" t="str">
        <f t="shared" ref="E2:E65" si="0">IF(OR(D2="N/A", $B2="N/A"),"N/A",D2*$B2)</f>
        <v>N/A</v>
      </c>
      <c r="F2" s="5" t="s">
        <v>36</v>
      </c>
      <c r="G2" s="5" t="str">
        <f>IFERROR(_xlfn.XLOOKUP(A2,Apple!A:A,Apple!B:B),"N/A")</f>
        <v>N/A</v>
      </c>
      <c r="H2" s="5" t="str">
        <f t="shared" ref="H2:H65" si="1">IF(OR(G2="N/A", B2="N/A"),"N/A",G2*$B2)</f>
        <v>N/A</v>
      </c>
      <c r="I2" s="5" t="str">
        <f>"N/A"</f>
        <v>N/A</v>
      </c>
      <c r="J2" s="5" t="str">
        <f>IFERROR(_xlfn.XLOOKUP(A2,Microsoft!A:A,Microsoft!B:B),"N/A")</f>
        <v>N/A</v>
      </c>
      <c r="K2" s="5" t="str">
        <f t="shared" ref="K2:K65" si="2">IF(OR(J2="N/A",B2="N/A"),"N/A",J2*B2)</f>
        <v>N/A</v>
      </c>
      <c r="L2" s="5" t="str">
        <f>"N/A"</f>
        <v>N/A</v>
      </c>
      <c r="M2" s="5" t="str">
        <f>IFERROR(_xlfn.XLOOKUP($A2,Cisco!A:A,Cisco!B:B),"N/A")</f>
        <v>N/A</v>
      </c>
      <c r="N2" s="5" t="str">
        <f t="shared" ref="N2:N65" si="3">IF(OR(M2="N/A",$B2="N/A"),"N/A",M2*$B2)</f>
        <v>N/A</v>
      </c>
      <c r="O2" s="5" t="s">
        <v>36</v>
      </c>
      <c r="P2" s="5" t="str">
        <f>IFERROR(_xlfn.XLOOKUP($A2,Disney!A:A,Disney!B:B),"N/A")</f>
        <v>N/A</v>
      </c>
      <c r="Q2" s="5" t="str">
        <f t="shared" ref="Q2:Q65" si="4">IF(OR(P2="N/A",$B2="N/A"),"N/A",P2*$B2)</f>
        <v>N/A</v>
      </c>
      <c r="R2" s="5" t="s">
        <v>36</v>
      </c>
      <c r="S2" s="5" t="str">
        <f>_xlfn.XLOOKUP(A2,FedEx!A:A,FedEx!B:B,"N/A")</f>
        <v>N/A</v>
      </c>
      <c r="T2" s="5" t="str">
        <f t="shared" ref="T2:T65" si="5">IF(OR(S2="N/A",$B2="N/A"),"N/A",S2*$B2)</f>
        <v>N/A</v>
      </c>
      <c r="U2" s="5" t="s">
        <v>36</v>
      </c>
      <c r="V2" s="5" t="str">
        <f>_xlfn.XLOOKUP($A2,'General Motors'!A:A,'General Motors'!B:B,"N/A")</f>
        <v>N/A</v>
      </c>
      <c r="W2" s="5" t="str">
        <f t="shared" ref="W2:W65" si="6">IF(OR(V2="N/A",$B2="N/A"),"N/A",V2*$B2)</f>
        <v>N/A</v>
      </c>
      <c r="X2" s="5" t="s">
        <v>36</v>
      </c>
      <c r="Y2" s="5" t="str">
        <f>_xlfn.XLOOKUP($A2,Chevron!A:A,Chevron!B:B,"N/A")</f>
        <v>N/A</v>
      </c>
      <c r="Z2" s="5" t="str">
        <f t="shared" ref="Z2:Z65" si="7">IF(OR(Y2="N/A",$B2="N/A"),"N/A",Y2*$B2)</f>
        <v>N/A</v>
      </c>
      <c r="AA2" s="5" t="s">
        <v>36</v>
      </c>
      <c r="AB2" s="5" t="str">
        <f>_xlfn.XLOOKUP($A2,Boeing!A:A,Boeing!B:B,"N/A")</f>
        <v>N/A</v>
      </c>
      <c r="AC2" s="5" t="str">
        <f t="shared" ref="AC2:AC65" si="8">IF(OR(AB2="N/A",$B2="N/A"),"N/A",AB2*$B2)</f>
        <v>N/A</v>
      </c>
      <c r="AD2" s="5" t="s">
        <v>36</v>
      </c>
      <c r="AE2" s="5" t="str">
        <f>_xlfn.XLOOKUP(A2,Amazon!A:A,Amazon!B:B,"N/A")</f>
        <v>N/A</v>
      </c>
      <c r="AF2" s="5" t="str">
        <f t="shared" ref="AF2:AF65" si="9">IF(OR(AE2="N/A",$B2="N/A"),"N/A",AE2*$B2)</f>
        <v>N/A</v>
      </c>
      <c r="AG2" s="5" t="s">
        <v>36</v>
      </c>
      <c r="AH2" s="6" t="s">
        <v>36</v>
      </c>
      <c r="AI2" s="6" t="s">
        <v>36</v>
      </c>
      <c r="AJ2" s="6" t="s">
        <v>36</v>
      </c>
    </row>
    <row r="3" spans="1:36">
      <c r="A3" s="4">
        <v>45201</v>
      </c>
      <c r="B3" s="222" t="str">
        <f>_xlfn.XLOOKUP(A3,'USD RUB'!B:B,'USD RUB'!C:C,"N/A")</f>
        <v>N/A</v>
      </c>
      <c r="C3" s="222" t="str">
        <f>IFERROR(EXP(_xlfn.XLOOKUP(A3,'Bonds (CP)'!$A$4:$A$513,'Work Sheet'!$B$3:$B$512)/252)-1,"N/A")</f>
        <v>N/A</v>
      </c>
      <c r="D3" s="222">
        <f>IFERROR(_xlfn.XLOOKUP($A3,Intel!$A$2:$A$502,Intel!$B$2:$B$502),"N/A")</f>
        <v>35.46</v>
      </c>
      <c r="E3" s="5" t="str">
        <f t="shared" si="0"/>
        <v>N/A</v>
      </c>
      <c r="F3" s="5" t="str">
        <f t="shared" ref="F3:F66" si="10">IF(E2="N/A", "N/A", IF(OR(E3="N/A",E2="N/A"),"N/A",E3/E2-1))</f>
        <v>N/A</v>
      </c>
      <c r="G3" s="222">
        <f>IFERROR(_xlfn.XLOOKUP(A3,Apple!A:A,Apple!B:B),"N/A")</f>
        <v>173.75</v>
      </c>
      <c r="H3" s="5" t="str">
        <f t="shared" si="1"/>
        <v>N/A</v>
      </c>
      <c r="I3" s="5" t="str">
        <f t="shared" ref="I3:I66" si="11">IF(OR(H3="N/A",H2="N/A"), "N/A", H3/H2-1)</f>
        <v>N/A</v>
      </c>
      <c r="J3" s="222">
        <f>IFERROR(_xlfn.XLOOKUP(A3,Microsoft!A:A,Microsoft!B:B),"N/A")</f>
        <v>321.8</v>
      </c>
      <c r="K3" s="5" t="str">
        <f t="shared" si="2"/>
        <v>N/A</v>
      </c>
      <c r="L3" s="5" t="str">
        <f t="shared" ref="L3:L66" si="12">IF(OR(K3="N/A",K2="N/A"), "N/A", K3/K2-1)</f>
        <v>N/A</v>
      </c>
      <c r="M3" s="222">
        <f>IFERROR(_xlfn.XLOOKUP($A3,Cisco!A:A,Cisco!B:B),"N/A")</f>
        <v>54.39</v>
      </c>
      <c r="N3" s="5" t="str">
        <f t="shared" si="3"/>
        <v>N/A</v>
      </c>
      <c r="O3" s="5" t="str">
        <f t="shared" ref="O3:O66" si="13">IF(OR(N3="N/A",N2="N/A"),"N/A",N3/N2-1)</f>
        <v>N/A</v>
      </c>
      <c r="P3" s="222">
        <f>IFERROR(_xlfn.XLOOKUP($A3,Disney!A:A,Disney!B:B),"N/A")</f>
        <v>81.67</v>
      </c>
      <c r="Q3" s="5" t="str">
        <f t="shared" si="4"/>
        <v>N/A</v>
      </c>
      <c r="R3" s="5" t="str">
        <f t="shared" ref="R3:R66" si="14">IF(OR(Q3="N/A",Q2="N/A"),"N/A",Q3/Q2-1)</f>
        <v>N/A</v>
      </c>
      <c r="S3" s="222">
        <f>_xlfn.XLOOKUP(A3,FedEx!A:A,FedEx!B:B,"N/A")</f>
        <v>265.11</v>
      </c>
      <c r="T3" s="5" t="str">
        <f t="shared" si="5"/>
        <v>N/A</v>
      </c>
      <c r="U3" s="5" t="str">
        <f t="shared" ref="U3:U66" si="15">IF(OR(T3="N/A",T2="N/A"),"N/A",T3/T2-1)</f>
        <v>N/A</v>
      </c>
      <c r="V3" s="222">
        <f>_xlfn.XLOOKUP($A3,'General Motors'!A:A,'General Motors'!B:B,"N/A")</f>
        <v>32.47</v>
      </c>
      <c r="W3" s="5" t="str">
        <f t="shared" si="6"/>
        <v>N/A</v>
      </c>
      <c r="X3" s="5" t="str">
        <f t="shared" ref="X3:X66" si="16">IF(OR(W3="N/A",W2="N/A"),"N/A",W3/W2-1)</f>
        <v>N/A</v>
      </c>
      <c r="Y3" s="222">
        <f>_xlfn.XLOOKUP($A3,Chevron!A:A,Chevron!B:B,"N/A")</f>
        <v>166.54</v>
      </c>
      <c r="Z3" s="5" t="str">
        <f t="shared" si="7"/>
        <v>N/A</v>
      </c>
      <c r="AA3" s="5" t="str">
        <f t="shared" ref="AA3:AA66" si="17">IF(OR(Z3="N/A",Z2="N/A"),"N/A",Z3/Z2-1)</f>
        <v>N/A</v>
      </c>
      <c r="AB3" s="222">
        <f>_xlfn.XLOOKUP($A3,Boeing!A:A,Boeing!B:B,"N/A")</f>
        <v>187.83</v>
      </c>
      <c r="AC3" s="5" t="str">
        <f t="shared" si="8"/>
        <v>N/A</v>
      </c>
      <c r="AD3" s="5" t="str">
        <f t="shared" ref="AD3:AD66" si="18">IF(OR(AC3="N/A",AC2="N/A"),"N/A",AC3/AC2-1)</f>
        <v>N/A</v>
      </c>
      <c r="AE3" s="222">
        <f>_xlfn.XLOOKUP(A3,Amazon!A:A,Amazon!B:B,"N/A")</f>
        <v>129.46</v>
      </c>
      <c r="AF3" s="5" t="str">
        <f t="shared" si="9"/>
        <v>N/A</v>
      </c>
      <c r="AG3" s="5" t="str">
        <f t="shared" ref="AG3:AG66" si="19">IF(OR(AF3="N/A",AF2="N/A"),"N/A",AF3/AF2-1)</f>
        <v>N/A</v>
      </c>
      <c r="AH3" s="393">
        <v>4288.3900000000003</v>
      </c>
      <c r="AI3" s="6" t="s">
        <v>36</v>
      </c>
      <c r="AJ3" s="6" t="s">
        <v>36</v>
      </c>
    </row>
    <row r="4" spans="1:36">
      <c r="A4" s="4">
        <v>45202</v>
      </c>
      <c r="B4" s="222">
        <f>_xlfn.XLOOKUP(A4,'USD RUB'!B:B,'USD RUB'!C:C,"N/A")</f>
        <v>98.478499999999997</v>
      </c>
      <c r="C4" s="222">
        <f>IFERROR(EXP(_xlfn.XLOOKUP(A4,'Bonds (CP)'!$A$4:$A$513,'Work Sheet'!$B$3:$B$512)/252)-1,"N/A")</f>
        <v>0.47814466764014663</v>
      </c>
      <c r="D4" s="222">
        <f>IFERROR(_xlfn.XLOOKUP($A4,Intel!$A$2:$A$502,Intel!$B$2:$B$502),"N/A")</f>
        <v>35.69</v>
      </c>
      <c r="E4" s="5">
        <f t="shared" si="0"/>
        <v>3514.6976649999997</v>
      </c>
      <c r="F4" s="5" t="str">
        <f t="shared" si="10"/>
        <v>N/A</v>
      </c>
      <c r="G4" s="222">
        <f>IFERROR(_xlfn.XLOOKUP(A4,Apple!A:A,Apple!B:B),"N/A")</f>
        <v>172.4</v>
      </c>
      <c r="H4" s="5">
        <f t="shared" si="1"/>
        <v>16977.6934</v>
      </c>
      <c r="I4" s="5" t="str">
        <f t="shared" si="11"/>
        <v>N/A</v>
      </c>
      <c r="J4" s="222">
        <f>IFERROR(_xlfn.XLOOKUP(A4,Microsoft!A:A,Microsoft!B:B),"N/A")</f>
        <v>313.39</v>
      </c>
      <c r="K4" s="5">
        <f t="shared" si="2"/>
        <v>30862.177114999999</v>
      </c>
      <c r="L4" s="5" t="str">
        <f t="shared" si="12"/>
        <v>N/A</v>
      </c>
      <c r="M4" s="222">
        <f>IFERROR(_xlfn.XLOOKUP($A4,Cisco!A:A,Cisco!B:B),"N/A")</f>
        <v>53.65</v>
      </c>
      <c r="N4" s="5">
        <f t="shared" si="3"/>
        <v>5283.3715249999996</v>
      </c>
      <c r="O4" s="5" t="str">
        <f t="shared" si="13"/>
        <v>N/A</v>
      </c>
      <c r="P4" s="222">
        <f>IFERROR(_xlfn.XLOOKUP($A4,Disney!A:A,Disney!B:B),"N/A")</f>
        <v>79.540000000000006</v>
      </c>
      <c r="Q4" s="5">
        <f t="shared" si="4"/>
        <v>7832.9798900000005</v>
      </c>
      <c r="R4" s="5" t="str">
        <f t="shared" si="14"/>
        <v>N/A</v>
      </c>
      <c r="S4" s="222">
        <f>_xlfn.XLOOKUP(A4,FedEx!A:A,FedEx!B:B,"N/A")</f>
        <v>260.19</v>
      </c>
      <c r="T4" s="5">
        <f t="shared" si="5"/>
        <v>25623.120915</v>
      </c>
      <c r="U4" s="5" t="str">
        <f t="shared" si="15"/>
        <v>N/A</v>
      </c>
      <c r="V4" s="222">
        <f>_xlfn.XLOOKUP($A4,'General Motors'!A:A,'General Motors'!B:B,"N/A")</f>
        <v>31.38</v>
      </c>
      <c r="W4" s="5">
        <f t="shared" si="6"/>
        <v>3090.25533</v>
      </c>
      <c r="X4" s="5" t="str">
        <f t="shared" si="16"/>
        <v>N/A</v>
      </c>
      <c r="Y4" s="222">
        <f>_xlfn.XLOOKUP($A4,Chevron!A:A,Chevron!B:B,"N/A")</f>
        <v>166.93</v>
      </c>
      <c r="Z4" s="5">
        <f t="shared" si="7"/>
        <v>16439.016005000001</v>
      </c>
      <c r="AA4" s="5" t="str">
        <f t="shared" si="17"/>
        <v>N/A</v>
      </c>
      <c r="AB4" s="222">
        <f>_xlfn.XLOOKUP($A4,Boeing!A:A,Boeing!B:B,"N/A")</f>
        <v>188.92</v>
      </c>
      <c r="AC4" s="5">
        <f t="shared" si="8"/>
        <v>18604.558219999999</v>
      </c>
      <c r="AD4" s="5" t="str">
        <f t="shared" si="18"/>
        <v>N/A</v>
      </c>
      <c r="AE4" s="222">
        <f>_xlfn.XLOOKUP(A4,Amazon!A:A,Amazon!B:B,"N/A")</f>
        <v>124.72</v>
      </c>
      <c r="AF4" s="5">
        <f t="shared" si="9"/>
        <v>12282.238519999999</v>
      </c>
      <c r="AG4" s="5" t="str">
        <f t="shared" si="19"/>
        <v>N/A</v>
      </c>
      <c r="AH4" s="393">
        <v>4229.45</v>
      </c>
      <c r="AI4" s="393">
        <v>416509.89179999998</v>
      </c>
      <c r="AJ4" s="6" t="s">
        <v>36</v>
      </c>
    </row>
    <row r="5" spans="1:36">
      <c r="A5" s="4">
        <v>45203</v>
      </c>
      <c r="B5" s="222">
        <f>_xlfn.XLOOKUP(A5,'USD RUB'!B:B,'USD RUB'!C:C,"N/A")</f>
        <v>99.267700000000005</v>
      </c>
      <c r="C5" s="222">
        <f>IFERROR(EXP(_xlfn.XLOOKUP(A5,'Bonds (CP)'!$A$4:$A$513,'Work Sheet'!$B$3:$B$512)/252)-1,"N/A")</f>
        <v>0.48278109760850918</v>
      </c>
      <c r="D5" s="222">
        <f>IFERROR(_xlfn.XLOOKUP($A5,Intel!$A$2:$A$502,Intel!$B$2:$B$502),"N/A")</f>
        <v>35.93</v>
      </c>
      <c r="E5" s="5">
        <f t="shared" si="0"/>
        <v>3566.6884610000002</v>
      </c>
      <c r="F5" s="5">
        <f t="shared" si="10"/>
        <v>1.4792394952696686E-2</v>
      </c>
      <c r="G5" s="222">
        <f>IFERROR(_xlfn.XLOOKUP(A5,Apple!A:A,Apple!B:B),"N/A")</f>
        <v>173.66</v>
      </c>
      <c r="H5" s="5">
        <f t="shared" si="1"/>
        <v>17238.828782000001</v>
      </c>
      <c r="I5" s="5">
        <f t="shared" si="11"/>
        <v>1.5381087162287921E-2</v>
      </c>
      <c r="J5" s="222">
        <f>IFERROR(_xlfn.XLOOKUP(A5,Microsoft!A:A,Microsoft!B:B),"N/A")</f>
        <v>318.95</v>
      </c>
      <c r="K5" s="5">
        <f t="shared" si="2"/>
        <v>31661.432915000001</v>
      </c>
      <c r="L5" s="5">
        <f t="shared" si="12"/>
        <v>2.5897583213970288E-2</v>
      </c>
      <c r="M5" s="222">
        <f>IFERROR(_xlfn.XLOOKUP($A5,Cisco!A:A,Cisco!B:B),"N/A")</f>
        <v>53.45</v>
      </c>
      <c r="N5" s="5">
        <f t="shared" si="3"/>
        <v>5305.8585650000005</v>
      </c>
      <c r="O5" s="5">
        <f t="shared" si="13"/>
        <v>4.2561913152607822E-3</v>
      </c>
      <c r="P5" s="222">
        <f>IFERROR(_xlfn.XLOOKUP($A5,Disney!A:A,Disney!B:B),"N/A")</f>
        <v>79.319999999999993</v>
      </c>
      <c r="Q5" s="5">
        <f t="shared" si="4"/>
        <v>7873.9139639999994</v>
      </c>
      <c r="R5" s="5">
        <f t="shared" si="14"/>
        <v>5.2258622612140204E-3</v>
      </c>
      <c r="S5" s="222">
        <f>_xlfn.XLOOKUP(A5,FedEx!A:A,FedEx!B:B,"N/A")</f>
        <v>260.05</v>
      </c>
      <c r="T5" s="5">
        <f t="shared" si="5"/>
        <v>25814.565385000002</v>
      </c>
      <c r="U5" s="5">
        <f t="shared" si="15"/>
        <v>7.4715515972891833E-3</v>
      </c>
      <c r="V5" s="222">
        <f>_xlfn.XLOOKUP($A5,'General Motors'!A:A,'General Motors'!B:B,"N/A")</f>
        <v>31.04</v>
      </c>
      <c r="W5" s="5">
        <f t="shared" si="6"/>
        <v>3081.2694080000001</v>
      </c>
      <c r="X5" s="5">
        <f t="shared" si="16"/>
        <v>-2.9078250954751583E-3</v>
      </c>
      <c r="Y5" s="222">
        <f>_xlfn.XLOOKUP($A5,Chevron!A:A,Chevron!B:B,"N/A")</f>
        <v>163.04</v>
      </c>
      <c r="Z5" s="5">
        <f t="shared" si="7"/>
        <v>16184.605808</v>
      </c>
      <c r="AA5" s="5">
        <f t="shared" si="17"/>
        <v>-1.5475999106188687E-2</v>
      </c>
      <c r="AB5" s="222">
        <f>_xlfn.XLOOKUP($A5,Boeing!A:A,Boeing!B:B,"N/A")</f>
        <v>186.73</v>
      </c>
      <c r="AC5" s="5">
        <f t="shared" si="8"/>
        <v>18536.257621000001</v>
      </c>
      <c r="AD5" s="5">
        <f t="shared" si="18"/>
        <v>-3.6711755362497378E-3</v>
      </c>
      <c r="AE5" s="222">
        <f>_xlfn.XLOOKUP(A5,Amazon!A:A,Amazon!B:B,"N/A")</f>
        <v>127</v>
      </c>
      <c r="AF5" s="5">
        <f t="shared" si="9"/>
        <v>12606.9979</v>
      </c>
      <c r="AG5" s="5">
        <f t="shared" si="19"/>
        <v>2.6441383585831923E-2</v>
      </c>
      <c r="AH5" s="393">
        <v>4263.75</v>
      </c>
      <c r="AI5" s="393">
        <v>423252.65590000001</v>
      </c>
      <c r="AJ5" s="393">
        <v>1.618872E-2</v>
      </c>
    </row>
    <row r="6" spans="1:36">
      <c r="A6" s="4">
        <v>45204</v>
      </c>
      <c r="B6" s="222">
        <f>_xlfn.XLOOKUP(A6,'USD RUB'!B:B,'USD RUB'!C:C,"N/A")</f>
        <v>99.455500000000001</v>
      </c>
      <c r="C6" s="222">
        <f>IFERROR(EXP(_xlfn.XLOOKUP(A6,'Bonds (CP)'!$A$4:$A$513,'Work Sheet'!$B$3:$B$512)/252)-1,"N/A")</f>
        <v>0.48388653442499829</v>
      </c>
      <c r="D6" s="222">
        <f>IFERROR(_xlfn.XLOOKUP($A6,Intel!$A$2:$A$502,Intel!$B$2:$B$502),"N/A")</f>
        <v>35.89</v>
      </c>
      <c r="E6" s="5">
        <f t="shared" si="0"/>
        <v>3569.457895</v>
      </c>
      <c r="F6" s="5">
        <f t="shared" si="10"/>
        <v>7.7647207775011218E-4</v>
      </c>
      <c r="G6" s="222">
        <f>IFERROR(_xlfn.XLOOKUP(A6,Apple!A:A,Apple!B:B),"N/A")</f>
        <v>174.91</v>
      </c>
      <c r="H6" s="5">
        <f t="shared" si="1"/>
        <v>17395.761504999999</v>
      </c>
      <c r="I6" s="5">
        <f t="shared" si="11"/>
        <v>9.103444612424072E-3</v>
      </c>
      <c r="J6" s="222">
        <f>IFERROR(_xlfn.XLOOKUP(A6,Microsoft!A:A,Microsoft!B:B),"N/A")</f>
        <v>319.36</v>
      </c>
      <c r="K6" s="5">
        <f t="shared" si="2"/>
        <v>31762.108480000003</v>
      </c>
      <c r="L6" s="5">
        <f t="shared" si="12"/>
        <v>3.179753906599192E-3</v>
      </c>
      <c r="M6" s="222">
        <f>IFERROR(_xlfn.XLOOKUP($A6,Cisco!A:A,Cisco!B:B),"N/A")</f>
        <v>53.07</v>
      </c>
      <c r="N6" s="5">
        <f t="shared" si="3"/>
        <v>5278.1033850000003</v>
      </c>
      <c r="O6" s="5">
        <f t="shared" si="13"/>
        <v>-5.2310440732602492E-3</v>
      </c>
      <c r="P6" s="222">
        <f>IFERROR(_xlfn.XLOOKUP($A6,Disney!A:A,Disney!B:B),"N/A")</f>
        <v>80.81</v>
      </c>
      <c r="Q6" s="5">
        <f t="shared" si="4"/>
        <v>8036.998955</v>
      </c>
      <c r="R6" s="5">
        <f t="shared" si="14"/>
        <v>2.0712061592955466E-2</v>
      </c>
      <c r="S6" s="222">
        <f>_xlfn.XLOOKUP(A6,FedEx!A:A,FedEx!B:B,"N/A")</f>
        <v>259.16000000000003</v>
      </c>
      <c r="T6" s="5">
        <f t="shared" si="5"/>
        <v>25774.887380000004</v>
      </c>
      <c r="U6" s="5">
        <f t="shared" si="15"/>
        <v>-1.5370394352273165E-3</v>
      </c>
      <c r="V6" s="222">
        <f>_xlfn.XLOOKUP($A6,'General Motors'!A:A,'General Motors'!B:B,"N/A")</f>
        <v>30.31</v>
      </c>
      <c r="W6" s="5">
        <f t="shared" si="6"/>
        <v>3014.4962049999999</v>
      </c>
      <c r="X6" s="5">
        <f t="shared" si="16"/>
        <v>-2.167067989142224E-2</v>
      </c>
      <c r="Y6" s="222">
        <f>_xlfn.XLOOKUP($A6,Chevron!A:A,Chevron!B:B,"N/A")</f>
        <v>163.9</v>
      </c>
      <c r="Z6" s="5">
        <f t="shared" si="7"/>
        <v>16300.756450000001</v>
      </c>
      <c r="AA6" s="5">
        <f t="shared" si="17"/>
        <v>7.1766123548457905E-3</v>
      </c>
      <c r="AB6" s="222">
        <f>_xlfn.XLOOKUP($A6,Boeing!A:A,Boeing!B:B,"N/A")</f>
        <v>186.29</v>
      </c>
      <c r="AC6" s="5">
        <f t="shared" si="8"/>
        <v>18527.565094999998</v>
      </c>
      <c r="AD6" s="5">
        <f t="shared" si="18"/>
        <v>-4.6894719407408747E-4</v>
      </c>
      <c r="AE6" s="222">
        <f>_xlfn.XLOOKUP(A6,Amazon!A:A,Amazon!B:B,"N/A")</f>
        <v>125.96</v>
      </c>
      <c r="AF6" s="5">
        <f t="shared" si="9"/>
        <v>12527.414779999999</v>
      </c>
      <c r="AG6" s="5">
        <f t="shared" si="19"/>
        <v>-6.3126146788682336E-3</v>
      </c>
      <c r="AH6" s="393">
        <v>4258.1899999999996</v>
      </c>
      <c r="AI6" s="393">
        <v>423500.4155</v>
      </c>
      <c r="AJ6" s="393">
        <v>5.8536999999999999E-4</v>
      </c>
    </row>
    <row r="7" spans="1:36">
      <c r="A7" s="4">
        <v>45205</v>
      </c>
      <c r="B7" s="222">
        <f>_xlfn.XLOOKUP(A7,'USD RUB'!B:B,'USD RUB'!C:C,"N/A")</f>
        <v>99.676199999999994</v>
      </c>
      <c r="C7" s="222">
        <f>IFERROR(EXP(_xlfn.XLOOKUP(A7,'Bonds (CP)'!$A$4:$A$513,'Work Sheet'!$B$3:$B$512)/252)-1,"N/A")</f>
        <v>0.48518668207777282</v>
      </c>
      <c r="D7" s="222">
        <f>IFERROR(_xlfn.XLOOKUP($A7,Intel!$A$2:$A$502,Intel!$B$2:$B$502),"N/A")</f>
        <v>36.19</v>
      </c>
      <c r="E7" s="5">
        <f t="shared" si="0"/>
        <v>3607.2816779999994</v>
      </c>
      <c r="F7" s="5">
        <f t="shared" si="10"/>
        <v>1.0596506279842099E-2</v>
      </c>
      <c r="G7" s="222">
        <f>IFERROR(_xlfn.XLOOKUP(A7,Apple!A:A,Apple!B:B),"N/A")</f>
        <v>177.49</v>
      </c>
      <c r="H7" s="5">
        <f t="shared" si="1"/>
        <v>17691.528738000001</v>
      </c>
      <c r="I7" s="5">
        <f t="shared" si="11"/>
        <v>1.7002258447552876E-2</v>
      </c>
      <c r="J7" s="222">
        <f>IFERROR(_xlfn.XLOOKUP(A7,Microsoft!A:A,Microsoft!B:B),"N/A")</f>
        <v>327.26</v>
      </c>
      <c r="K7" s="5">
        <f t="shared" si="2"/>
        <v>32620.033211999998</v>
      </c>
      <c r="L7" s="5">
        <f t="shared" si="12"/>
        <v>2.7010950250365706E-2</v>
      </c>
      <c r="M7" s="222">
        <f>IFERROR(_xlfn.XLOOKUP($A7,Cisco!A:A,Cisco!B:B),"N/A")</f>
        <v>53.45</v>
      </c>
      <c r="N7" s="5">
        <f t="shared" si="3"/>
        <v>5327.6928900000003</v>
      </c>
      <c r="O7" s="5">
        <f t="shared" si="13"/>
        <v>9.3953265752486637E-3</v>
      </c>
      <c r="P7" s="222">
        <f>IFERROR(_xlfn.XLOOKUP($A7,Disney!A:A,Disney!B:B),"N/A")</f>
        <v>82.94</v>
      </c>
      <c r="Q7" s="5">
        <f t="shared" si="4"/>
        <v>8267.1440279999988</v>
      </c>
      <c r="R7" s="5">
        <f t="shared" si="14"/>
        <v>2.8635697763382151E-2</v>
      </c>
      <c r="S7" s="222">
        <f>_xlfn.XLOOKUP(A7,FedEx!A:A,FedEx!B:B,"N/A")</f>
        <v>257.89999999999998</v>
      </c>
      <c r="T7" s="5">
        <f t="shared" si="5"/>
        <v>25706.491979999995</v>
      </c>
      <c r="U7" s="5">
        <f t="shared" si="15"/>
        <v>-2.6535673654612957E-3</v>
      </c>
      <c r="V7" s="222">
        <f>_xlfn.XLOOKUP($A7,'General Motors'!A:A,'General Motors'!B:B,"N/A")</f>
        <v>30.9</v>
      </c>
      <c r="W7" s="5">
        <f t="shared" si="6"/>
        <v>3079.9945799999996</v>
      </c>
      <c r="X7" s="5">
        <f t="shared" si="16"/>
        <v>2.1727801445349471E-2</v>
      </c>
      <c r="Y7" s="222">
        <f>_xlfn.XLOOKUP($A7,Chevron!A:A,Chevron!B:B,"N/A")</f>
        <v>162.22999999999999</v>
      </c>
      <c r="Z7" s="5">
        <f t="shared" si="7"/>
        <v>16170.469925999998</v>
      </c>
      <c r="AA7" s="5">
        <f t="shared" si="17"/>
        <v>-7.9926673586980801E-3</v>
      </c>
      <c r="AB7" s="222">
        <f>_xlfn.XLOOKUP($A7,Boeing!A:A,Boeing!B:B,"N/A")</f>
        <v>187.38</v>
      </c>
      <c r="AC7" s="5">
        <f t="shared" si="8"/>
        <v>18677.326355999998</v>
      </c>
      <c r="AD7" s="5">
        <f t="shared" si="18"/>
        <v>8.083159348360125E-3</v>
      </c>
      <c r="AE7" s="222">
        <f>_xlfn.XLOOKUP(A7,Amazon!A:A,Amazon!B:B,"N/A")</f>
        <v>127.96</v>
      </c>
      <c r="AF7" s="5">
        <f t="shared" si="9"/>
        <v>12754.566551999998</v>
      </c>
      <c r="AG7" s="5">
        <f t="shared" si="19"/>
        <v>1.813237415613056E-2</v>
      </c>
      <c r="AH7" s="8">
        <v>879626</v>
      </c>
      <c r="AI7" s="393">
        <v>429454.90769999998</v>
      </c>
      <c r="AJ7" s="393">
        <v>1.406018E-2</v>
      </c>
    </row>
    <row r="8" spans="1:36">
      <c r="A8" s="4">
        <v>45206</v>
      </c>
      <c r="B8" s="222">
        <f>_xlfn.XLOOKUP(A8,'USD RUB'!B:B,'USD RUB'!C:C,"N/A")</f>
        <v>100.4911</v>
      </c>
      <c r="C8" s="222" t="str">
        <f>IFERROR(EXP(_xlfn.XLOOKUP(A8,'Bonds (CP)'!$A$4:$A$513,'Work Sheet'!$B$3:$B$512)/252)-1,"N/A")</f>
        <v>N/A</v>
      </c>
      <c r="D8" s="222" t="str">
        <f>IFERROR(_xlfn.XLOOKUP($A8,Intel!$A$2:$A$502,Intel!$B$2:$B$502),"N/A")</f>
        <v>N/A</v>
      </c>
      <c r="E8" s="5" t="str">
        <f t="shared" si="0"/>
        <v>N/A</v>
      </c>
      <c r="F8" s="5" t="str">
        <f t="shared" si="10"/>
        <v>N/A</v>
      </c>
      <c r="G8" s="222" t="str">
        <f>IFERROR(_xlfn.XLOOKUP(A8,Apple!A:A,Apple!B:B),"N/A")</f>
        <v>N/A</v>
      </c>
      <c r="H8" s="5" t="str">
        <f t="shared" si="1"/>
        <v>N/A</v>
      </c>
      <c r="I8" s="5" t="str">
        <f t="shared" si="11"/>
        <v>N/A</v>
      </c>
      <c r="J8" s="222" t="str">
        <f>IFERROR(_xlfn.XLOOKUP(A8,Microsoft!A:A,Microsoft!B:B),"N/A")</f>
        <v>N/A</v>
      </c>
      <c r="K8" s="5" t="str">
        <f t="shared" si="2"/>
        <v>N/A</v>
      </c>
      <c r="L8" s="5" t="str">
        <f t="shared" si="12"/>
        <v>N/A</v>
      </c>
      <c r="M8" s="222" t="str">
        <f>IFERROR(_xlfn.XLOOKUP($A8,Cisco!A:A,Cisco!B:B),"N/A")</f>
        <v>N/A</v>
      </c>
      <c r="N8" s="5" t="str">
        <f t="shared" si="3"/>
        <v>N/A</v>
      </c>
      <c r="O8" s="5" t="str">
        <f t="shared" si="13"/>
        <v>N/A</v>
      </c>
      <c r="P8" s="222" t="str">
        <f>IFERROR(_xlfn.XLOOKUP($A8,Disney!A:A,Disney!B:B),"N/A")</f>
        <v>N/A</v>
      </c>
      <c r="Q8" s="5" t="str">
        <f t="shared" si="4"/>
        <v>N/A</v>
      </c>
      <c r="R8" s="5" t="str">
        <f t="shared" si="14"/>
        <v>N/A</v>
      </c>
      <c r="S8" s="222" t="str">
        <f>_xlfn.XLOOKUP(A8,FedEx!A:A,FedEx!B:B,"N/A")</f>
        <v>N/A</v>
      </c>
      <c r="T8" s="5" t="str">
        <f t="shared" si="5"/>
        <v>N/A</v>
      </c>
      <c r="U8" s="5" t="str">
        <f t="shared" si="15"/>
        <v>N/A</v>
      </c>
      <c r="V8" s="222" t="str">
        <f>_xlfn.XLOOKUP($A8,'General Motors'!A:A,'General Motors'!B:B,"N/A")</f>
        <v>N/A</v>
      </c>
      <c r="W8" s="5" t="str">
        <f t="shared" si="6"/>
        <v>N/A</v>
      </c>
      <c r="X8" s="5" t="str">
        <f t="shared" si="16"/>
        <v>N/A</v>
      </c>
      <c r="Y8" s="222" t="str">
        <f>_xlfn.XLOOKUP($A8,Chevron!A:A,Chevron!B:B,"N/A")</f>
        <v>N/A</v>
      </c>
      <c r="Z8" s="5" t="str">
        <f t="shared" si="7"/>
        <v>N/A</v>
      </c>
      <c r="AA8" s="5" t="str">
        <f t="shared" si="17"/>
        <v>N/A</v>
      </c>
      <c r="AB8" s="222" t="str">
        <f>_xlfn.XLOOKUP($A8,Boeing!A:A,Boeing!B:B,"N/A")</f>
        <v>N/A</v>
      </c>
      <c r="AC8" s="5" t="str">
        <f t="shared" si="8"/>
        <v>N/A</v>
      </c>
      <c r="AD8" s="5" t="str">
        <f t="shared" si="18"/>
        <v>N/A</v>
      </c>
      <c r="AE8" s="222" t="str">
        <f>_xlfn.XLOOKUP(A8,Amazon!A:A,Amazon!B:B,"N/A")</f>
        <v>N/A</v>
      </c>
      <c r="AF8" s="5" t="str">
        <f t="shared" si="9"/>
        <v>N/A</v>
      </c>
      <c r="AG8" s="5" t="str">
        <f t="shared" si="19"/>
        <v>N/A</v>
      </c>
      <c r="AH8" s="6" t="s">
        <v>36</v>
      </c>
      <c r="AI8" s="6" t="s">
        <v>36</v>
      </c>
      <c r="AJ8" s="6" t="s">
        <v>36</v>
      </c>
    </row>
    <row r="9" spans="1:36">
      <c r="A9" s="4">
        <v>45207</v>
      </c>
      <c r="B9" s="222" t="str">
        <f>_xlfn.XLOOKUP(A9,'USD RUB'!B:B,'USD RUB'!C:C,"N/A")</f>
        <v>N/A</v>
      </c>
      <c r="C9" s="222" t="str">
        <f>IFERROR(EXP(_xlfn.XLOOKUP(A9,'Bonds (CP)'!$A$4:$A$513,'Work Sheet'!$B$3:$B$512)/252)-1,"N/A")</f>
        <v>N/A</v>
      </c>
      <c r="D9" s="222" t="str">
        <f>IFERROR(_xlfn.XLOOKUP($A9,Intel!$A$2:$A$502,Intel!$B$2:$B$502),"N/A")</f>
        <v>N/A</v>
      </c>
      <c r="E9" s="5" t="str">
        <f t="shared" si="0"/>
        <v>N/A</v>
      </c>
      <c r="F9" s="5" t="str">
        <f t="shared" si="10"/>
        <v>N/A</v>
      </c>
      <c r="G9" s="222" t="str">
        <f>IFERROR(_xlfn.XLOOKUP(A9,Apple!A:A,Apple!B:B),"N/A")</f>
        <v>N/A</v>
      </c>
      <c r="H9" s="5" t="str">
        <f t="shared" si="1"/>
        <v>N/A</v>
      </c>
      <c r="I9" s="5" t="str">
        <f t="shared" si="11"/>
        <v>N/A</v>
      </c>
      <c r="J9" s="222" t="str">
        <f>IFERROR(_xlfn.XLOOKUP(A9,Microsoft!A:A,Microsoft!B:B),"N/A")</f>
        <v>N/A</v>
      </c>
      <c r="K9" s="5" t="str">
        <f t="shared" si="2"/>
        <v>N/A</v>
      </c>
      <c r="L9" s="5" t="str">
        <f t="shared" si="12"/>
        <v>N/A</v>
      </c>
      <c r="M9" s="222" t="str">
        <f>IFERROR(_xlfn.XLOOKUP($A9,Cisco!A:A,Cisco!B:B),"N/A")</f>
        <v>N/A</v>
      </c>
      <c r="N9" s="5" t="str">
        <f t="shared" si="3"/>
        <v>N/A</v>
      </c>
      <c r="O9" s="5" t="str">
        <f t="shared" si="13"/>
        <v>N/A</v>
      </c>
      <c r="P9" s="222" t="str">
        <f>IFERROR(_xlfn.XLOOKUP($A9,Disney!A:A,Disney!B:B),"N/A")</f>
        <v>N/A</v>
      </c>
      <c r="Q9" s="5" t="str">
        <f t="shared" si="4"/>
        <v>N/A</v>
      </c>
      <c r="R9" s="5" t="str">
        <f t="shared" si="14"/>
        <v>N/A</v>
      </c>
      <c r="S9" s="222" t="str">
        <f>_xlfn.XLOOKUP(A9,FedEx!A:A,FedEx!B:B,"N/A")</f>
        <v>N/A</v>
      </c>
      <c r="T9" s="5" t="str">
        <f t="shared" si="5"/>
        <v>N/A</v>
      </c>
      <c r="U9" s="5" t="str">
        <f t="shared" si="15"/>
        <v>N/A</v>
      </c>
      <c r="V9" s="222" t="str">
        <f>_xlfn.XLOOKUP($A9,'General Motors'!A:A,'General Motors'!B:B,"N/A")</f>
        <v>N/A</v>
      </c>
      <c r="W9" s="5" t="str">
        <f t="shared" si="6"/>
        <v>N/A</v>
      </c>
      <c r="X9" s="5" t="str">
        <f t="shared" si="16"/>
        <v>N/A</v>
      </c>
      <c r="Y9" s="222" t="str">
        <f>_xlfn.XLOOKUP($A9,Chevron!A:A,Chevron!B:B,"N/A")</f>
        <v>N/A</v>
      </c>
      <c r="Z9" s="5" t="str">
        <f t="shared" si="7"/>
        <v>N/A</v>
      </c>
      <c r="AA9" s="5" t="str">
        <f t="shared" si="17"/>
        <v>N/A</v>
      </c>
      <c r="AB9" s="222" t="str">
        <f>_xlfn.XLOOKUP($A9,Boeing!A:A,Boeing!B:B,"N/A")</f>
        <v>N/A</v>
      </c>
      <c r="AC9" s="5" t="str">
        <f t="shared" si="8"/>
        <v>N/A</v>
      </c>
      <c r="AD9" s="5" t="str">
        <f t="shared" si="18"/>
        <v>N/A</v>
      </c>
      <c r="AE9" s="222" t="str">
        <f>_xlfn.XLOOKUP(A9,Amazon!A:A,Amazon!B:B,"N/A")</f>
        <v>N/A</v>
      </c>
      <c r="AF9" s="5" t="str">
        <f t="shared" si="9"/>
        <v>N/A</v>
      </c>
      <c r="AG9" s="5" t="str">
        <f t="shared" si="19"/>
        <v>N/A</v>
      </c>
      <c r="AH9" s="6" t="s">
        <v>36</v>
      </c>
      <c r="AI9" s="6" t="s">
        <v>36</v>
      </c>
      <c r="AJ9" s="6" t="s">
        <v>36</v>
      </c>
    </row>
    <row r="10" spans="1:36">
      <c r="A10" s="4">
        <v>45208</v>
      </c>
      <c r="B10" s="222" t="str">
        <f>_xlfn.XLOOKUP(A10,'USD RUB'!B:B,'USD RUB'!C:C,"N/A")</f>
        <v>N/A</v>
      </c>
      <c r="C10" s="222">
        <f>IFERROR(EXP(_xlfn.XLOOKUP(A10,'Bonds (CP)'!$A$4:$A$513,'Work Sheet'!$B$3:$B$512)/252)-1,"N/A")</f>
        <v>0.48999714872656752</v>
      </c>
      <c r="D10" s="222">
        <f>IFERROR(_xlfn.XLOOKUP($A10,Intel!$A$2:$A$502,Intel!$B$2:$B$502),"N/A")</f>
        <v>36.06</v>
      </c>
      <c r="E10" s="5" t="str">
        <f t="shared" si="0"/>
        <v>N/A</v>
      </c>
      <c r="F10" s="5" t="str">
        <f t="shared" si="10"/>
        <v>N/A</v>
      </c>
      <c r="G10" s="222">
        <f>IFERROR(_xlfn.XLOOKUP(A10,Apple!A:A,Apple!B:B),"N/A")</f>
        <v>178.99</v>
      </c>
      <c r="H10" s="5" t="str">
        <f t="shared" si="1"/>
        <v>N/A</v>
      </c>
      <c r="I10" s="5" t="str">
        <f t="shared" si="11"/>
        <v>N/A</v>
      </c>
      <c r="J10" s="222">
        <f>IFERROR(_xlfn.XLOOKUP(A10,Microsoft!A:A,Microsoft!B:B),"N/A")</f>
        <v>329.82</v>
      </c>
      <c r="K10" s="5" t="str">
        <f t="shared" si="2"/>
        <v>N/A</v>
      </c>
      <c r="L10" s="5" t="str">
        <f t="shared" si="12"/>
        <v>N/A</v>
      </c>
      <c r="M10" s="222">
        <f>IFERROR(_xlfn.XLOOKUP($A10,Cisco!A:A,Cisco!B:B),"N/A")</f>
        <v>53.92</v>
      </c>
      <c r="N10" s="5" t="str">
        <f t="shared" si="3"/>
        <v>N/A</v>
      </c>
      <c r="O10" s="5" t="str">
        <f t="shared" si="13"/>
        <v>N/A</v>
      </c>
      <c r="P10" s="222">
        <f>IFERROR(_xlfn.XLOOKUP($A10,Disney!A:A,Disney!B:B),"N/A")</f>
        <v>84.7</v>
      </c>
      <c r="Q10" s="5" t="str">
        <f t="shared" si="4"/>
        <v>N/A</v>
      </c>
      <c r="R10" s="5" t="str">
        <f t="shared" si="14"/>
        <v>N/A</v>
      </c>
      <c r="S10" s="222">
        <f>_xlfn.XLOOKUP(A10,FedEx!A:A,FedEx!B:B,"N/A")</f>
        <v>255.72</v>
      </c>
      <c r="T10" s="5" t="str">
        <f t="shared" si="5"/>
        <v>N/A</v>
      </c>
      <c r="U10" s="5" t="str">
        <f t="shared" si="15"/>
        <v>N/A</v>
      </c>
      <c r="V10" s="222">
        <f>_xlfn.XLOOKUP($A10,'General Motors'!A:A,'General Motors'!B:B,"N/A")</f>
        <v>30.99</v>
      </c>
      <c r="W10" s="5" t="str">
        <f t="shared" si="6"/>
        <v>N/A</v>
      </c>
      <c r="X10" s="5" t="str">
        <f t="shared" si="16"/>
        <v>N/A</v>
      </c>
      <c r="Y10" s="222">
        <f>_xlfn.XLOOKUP($A10,Chevron!A:A,Chevron!B:B,"N/A")</f>
        <v>166.72</v>
      </c>
      <c r="Z10" s="5" t="str">
        <f t="shared" si="7"/>
        <v>N/A</v>
      </c>
      <c r="AA10" s="5" t="str">
        <f t="shared" si="17"/>
        <v>N/A</v>
      </c>
      <c r="AB10" s="222">
        <f>_xlfn.XLOOKUP($A10,Boeing!A:A,Boeing!B:B,"N/A")</f>
        <v>188.49</v>
      </c>
      <c r="AC10" s="5" t="str">
        <f t="shared" si="8"/>
        <v>N/A</v>
      </c>
      <c r="AD10" s="5" t="str">
        <f t="shared" si="18"/>
        <v>N/A</v>
      </c>
      <c r="AE10" s="222">
        <f>_xlfn.XLOOKUP(A10,Amazon!A:A,Amazon!B:B,"N/A")</f>
        <v>128.26</v>
      </c>
      <c r="AF10" s="5" t="str">
        <f t="shared" si="9"/>
        <v>N/A</v>
      </c>
      <c r="AG10" s="5" t="str">
        <f t="shared" si="19"/>
        <v>N/A</v>
      </c>
      <c r="AH10" s="393">
        <v>4335.66</v>
      </c>
      <c r="AI10" s="6" t="s">
        <v>36</v>
      </c>
      <c r="AJ10" s="6" t="s">
        <v>36</v>
      </c>
    </row>
    <row r="11" spans="1:36">
      <c r="A11" s="4">
        <v>45209</v>
      </c>
      <c r="B11" s="222">
        <f>_xlfn.XLOOKUP(A11,'USD RUB'!B:B,'USD RUB'!C:C,"N/A")</f>
        <v>101.35980000000001</v>
      </c>
      <c r="C11" s="222" t="str">
        <f>IFERROR(EXP(_xlfn.XLOOKUP(A11,'Bonds (CP)'!$A$4:$A$513,'Work Sheet'!$B$3:$B$512)/252)-1,"N/A")</f>
        <v>N/A</v>
      </c>
      <c r="D11" s="222">
        <f>IFERROR(_xlfn.XLOOKUP($A11,Intel!$A$2:$A$502,Intel!$B$2:$B$502),"N/A")</f>
        <v>36.43</v>
      </c>
      <c r="E11" s="5">
        <f t="shared" si="0"/>
        <v>3692.5375140000001</v>
      </c>
      <c r="F11" s="5" t="str">
        <f t="shared" si="10"/>
        <v>N/A</v>
      </c>
      <c r="G11" s="222">
        <f>IFERROR(_xlfn.XLOOKUP(A11,Apple!A:A,Apple!B:B),"N/A")</f>
        <v>178.39</v>
      </c>
      <c r="H11" s="5">
        <f t="shared" si="1"/>
        <v>18081.574722000001</v>
      </c>
      <c r="I11" s="5" t="str">
        <f t="shared" si="11"/>
        <v>N/A</v>
      </c>
      <c r="J11" s="222">
        <f>IFERROR(_xlfn.XLOOKUP(A11,Microsoft!A:A,Microsoft!B:B),"N/A")</f>
        <v>328.39</v>
      </c>
      <c r="K11" s="5">
        <f t="shared" si="2"/>
        <v>33285.544721999999</v>
      </c>
      <c r="L11" s="5" t="str">
        <f t="shared" si="12"/>
        <v>N/A</v>
      </c>
      <c r="M11" s="222">
        <f>IFERROR(_xlfn.XLOOKUP($A11,Cisco!A:A,Cisco!B:B),"N/A")</f>
        <v>53.87</v>
      </c>
      <c r="N11" s="5">
        <f t="shared" si="3"/>
        <v>5460.252426</v>
      </c>
      <c r="O11" s="5" t="str">
        <f t="shared" si="13"/>
        <v>N/A</v>
      </c>
      <c r="P11" s="222">
        <f>IFERROR(_xlfn.XLOOKUP($A11,Disney!A:A,Disney!B:B),"N/A")</f>
        <v>84.99</v>
      </c>
      <c r="Q11" s="5">
        <f t="shared" si="4"/>
        <v>8614.5694019999992</v>
      </c>
      <c r="R11" s="5" t="str">
        <f t="shared" si="14"/>
        <v>N/A</v>
      </c>
      <c r="S11" s="222">
        <f>_xlfn.XLOOKUP(A11,FedEx!A:A,FedEx!B:B,"N/A")</f>
        <v>256.79000000000002</v>
      </c>
      <c r="T11" s="5">
        <f t="shared" si="5"/>
        <v>26028.183042000004</v>
      </c>
      <c r="U11" s="5" t="str">
        <f t="shared" si="15"/>
        <v>N/A</v>
      </c>
      <c r="V11" s="222">
        <f>_xlfn.XLOOKUP($A11,'General Motors'!A:A,'General Motors'!B:B,"N/A")</f>
        <v>31.48</v>
      </c>
      <c r="W11" s="5">
        <f t="shared" si="6"/>
        <v>3190.8065040000001</v>
      </c>
      <c r="X11" s="5" t="str">
        <f t="shared" si="16"/>
        <v>N/A</v>
      </c>
      <c r="Y11" s="222">
        <f>_xlfn.XLOOKUP($A11,Chevron!A:A,Chevron!B:B,"N/A")</f>
        <v>166.54</v>
      </c>
      <c r="Z11" s="5">
        <f t="shared" si="7"/>
        <v>16880.461092000001</v>
      </c>
      <c r="AA11" s="5" t="str">
        <f t="shared" si="17"/>
        <v>N/A</v>
      </c>
      <c r="AB11" s="222">
        <f>_xlfn.XLOOKUP($A11,Boeing!A:A,Boeing!B:B,"N/A")</f>
        <v>193.53</v>
      </c>
      <c r="AC11" s="5">
        <f t="shared" si="8"/>
        <v>19616.162094000003</v>
      </c>
      <c r="AD11" s="5" t="str">
        <f t="shared" si="18"/>
        <v>N/A</v>
      </c>
      <c r="AE11" s="222">
        <f>_xlfn.XLOOKUP(A11,Amazon!A:A,Amazon!B:B,"N/A")</f>
        <v>129.47999999999999</v>
      </c>
      <c r="AF11" s="5">
        <f t="shared" si="9"/>
        <v>13124.066903999999</v>
      </c>
      <c r="AG11" s="5" t="str">
        <f t="shared" si="19"/>
        <v>N/A</v>
      </c>
      <c r="AH11" s="393">
        <v>4358.24</v>
      </c>
      <c r="AI11" s="393">
        <v>441750.33480000001</v>
      </c>
      <c r="AJ11" s="6" t="s">
        <v>36</v>
      </c>
    </row>
    <row r="12" spans="1:36">
      <c r="A12" s="4">
        <v>45210</v>
      </c>
      <c r="B12" s="222">
        <f>_xlfn.XLOOKUP(A12,'USD RUB'!B:B,'USD RUB'!C:C,"N/A")</f>
        <v>99.934899999999999</v>
      </c>
      <c r="C12" s="222" t="str">
        <f>IFERROR(EXP(_xlfn.XLOOKUP(A12,'Bonds (CP)'!$A$4:$A$513,'Work Sheet'!$B$3:$B$512)/252)-1,"N/A")</f>
        <v>N/A</v>
      </c>
      <c r="D12" s="222">
        <f>IFERROR(_xlfn.XLOOKUP($A12,Intel!$A$2:$A$502,Intel!$B$2:$B$502),"N/A")</f>
        <v>36.880000000000003</v>
      </c>
      <c r="E12" s="5">
        <f t="shared" si="0"/>
        <v>3685.5991120000003</v>
      </c>
      <c r="F12" s="5">
        <f t="shared" si="10"/>
        <v>-1.8790335842745476E-3</v>
      </c>
      <c r="G12" s="222">
        <f>IFERROR(_xlfn.XLOOKUP(A12,Apple!A:A,Apple!B:B),"N/A")</f>
        <v>179.8</v>
      </c>
      <c r="H12" s="5">
        <f t="shared" si="1"/>
        <v>17968.295020000001</v>
      </c>
      <c r="I12" s="5">
        <f t="shared" si="11"/>
        <v>-6.2649245843710011E-3</v>
      </c>
      <c r="J12" s="222">
        <f>IFERROR(_xlfn.XLOOKUP(A12,Microsoft!A:A,Microsoft!B:B),"N/A")</f>
        <v>332.42</v>
      </c>
      <c r="K12" s="5">
        <f t="shared" si="2"/>
        <v>33220.359457999999</v>
      </c>
      <c r="L12" s="5">
        <f t="shared" si="12"/>
        <v>-1.9583655470993833E-3</v>
      </c>
      <c r="M12" s="222">
        <f>IFERROR(_xlfn.XLOOKUP($A12,Cisco!A:A,Cisco!B:B),"N/A")</f>
        <v>53.66</v>
      </c>
      <c r="N12" s="5">
        <f t="shared" si="3"/>
        <v>5362.5067339999996</v>
      </c>
      <c r="O12" s="5">
        <f t="shared" si="13"/>
        <v>-1.7901313780763317E-2</v>
      </c>
      <c r="P12" s="222">
        <f>IFERROR(_xlfn.XLOOKUP($A12,Disney!A:A,Disney!B:B),"N/A")</f>
        <v>84.85</v>
      </c>
      <c r="Q12" s="5">
        <f t="shared" si="4"/>
        <v>8479.4762649999993</v>
      </c>
      <c r="R12" s="5">
        <f t="shared" si="14"/>
        <v>-1.5681937273456237E-2</v>
      </c>
      <c r="S12" s="222">
        <f>_xlfn.XLOOKUP(A12,FedEx!A:A,FedEx!B:B,"N/A")</f>
        <v>255.46</v>
      </c>
      <c r="T12" s="5">
        <f t="shared" si="5"/>
        <v>25529.369554000001</v>
      </c>
      <c r="U12" s="5">
        <f t="shared" si="15"/>
        <v>-1.9164360692988103E-2</v>
      </c>
      <c r="V12" s="222">
        <f>_xlfn.XLOOKUP($A12,'General Motors'!A:A,'General Motors'!B:B,"N/A")</f>
        <v>30.98</v>
      </c>
      <c r="W12" s="5">
        <f t="shared" si="6"/>
        <v>3095.9832019999999</v>
      </c>
      <c r="X12" s="5">
        <f t="shared" si="16"/>
        <v>-2.9717659745625347E-2</v>
      </c>
      <c r="Y12" s="222">
        <f>_xlfn.XLOOKUP($A12,Chevron!A:A,Chevron!B:B,"N/A")</f>
        <v>161.1</v>
      </c>
      <c r="Z12" s="5">
        <f t="shared" si="7"/>
        <v>16099.51239</v>
      </c>
      <c r="AA12" s="5">
        <f t="shared" si="17"/>
        <v>-4.6263469803565327E-2</v>
      </c>
      <c r="AB12" s="222">
        <f>_xlfn.XLOOKUP($A12,Boeing!A:A,Boeing!B:B,"N/A")</f>
        <v>196.07</v>
      </c>
      <c r="AC12" s="5">
        <f t="shared" si="8"/>
        <v>19594.235842999999</v>
      </c>
      <c r="AD12" s="5">
        <f t="shared" si="18"/>
        <v>-1.1177645706094141E-3</v>
      </c>
      <c r="AE12" s="222">
        <f>_xlfn.XLOOKUP(A12,Amazon!A:A,Amazon!B:B,"N/A")</f>
        <v>131.83000000000001</v>
      </c>
      <c r="AF12" s="5">
        <f t="shared" si="9"/>
        <v>13174.417867000002</v>
      </c>
      <c r="AG12" s="5">
        <f t="shared" si="19"/>
        <v>3.836536598625262E-3</v>
      </c>
      <c r="AH12" s="393">
        <v>4376.95</v>
      </c>
      <c r="AI12" s="393">
        <v>437410.06060000003</v>
      </c>
      <c r="AJ12" s="393">
        <v>-9.8251999999999992E-3</v>
      </c>
    </row>
    <row r="13" spans="1:36">
      <c r="A13" s="4">
        <v>45211</v>
      </c>
      <c r="B13" s="222">
        <f>_xlfn.XLOOKUP(A13,'USD RUB'!B:B,'USD RUB'!C:C,"N/A")</f>
        <v>99.980800000000002</v>
      </c>
      <c r="C13" s="222">
        <f>IFERROR(EXP(_xlfn.XLOOKUP(A13,'Bonds (CP)'!$A$4:$A$513,'Work Sheet'!$B$3:$B$512)/252)-1,"N/A")</f>
        <v>0.49514236326245475</v>
      </c>
      <c r="D13" s="222">
        <f>IFERROR(_xlfn.XLOOKUP($A13,Intel!$A$2:$A$502,Intel!$B$2:$B$502),"N/A")</f>
        <v>36.840000000000003</v>
      </c>
      <c r="E13" s="5">
        <f t="shared" si="0"/>
        <v>3683.2926720000005</v>
      </c>
      <c r="F13" s="5">
        <f t="shared" si="10"/>
        <v>-6.257978499316641E-4</v>
      </c>
      <c r="G13" s="222">
        <f>IFERROR(_xlfn.XLOOKUP(A13,Apple!A:A,Apple!B:B),"N/A")</f>
        <v>180.71</v>
      </c>
      <c r="H13" s="5">
        <f t="shared" si="1"/>
        <v>18067.530368</v>
      </c>
      <c r="I13" s="5">
        <f t="shared" si="11"/>
        <v>5.5228026860389967E-3</v>
      </c>
      <c r="J13" s="222">
        <f>IFERROR(_xlfn.XLOOKUP(A13,Microsoft!A:A,Microsoft!B:B),"N/A")</f>
        <v>331.16</v>
      </c>
      <c r="K13" s="5">
        <f t="shared" si="2"/>
        <v>33109.641728000002</v>
      </c>
      <c r="L13" s="5">
        <f t="shared" si="12"/>
        <v>-3.332827573403474E-3</v>
      </c>
      <c r="M13" s="222">
        <f>IFERROR(_xlfn.XLOOKUP($A13,Cisco!A:A,Cisco!B:B),"N/A")</f>
        <v>53.85</v>
      </c>
      <c r="N13" s="5">
        <f t="shared" si="3"/>
        <v>5383.9660800000001</v>
      </c>
      <c r="O13" s="5">
        <f t="shared" si="13"/>
        <v>4.0017378186103514E-3</v>
      </c>
      <c r="P13" s="222">
        <f>IFERROR(_xlfn.XLOOKUP($A13,Disney!A:A,Disney!B:B),"N/A")</f>
        <v>84.35</v>
      </c>
      <c r="Q13" s="5">
        <f t="shared" si="4"/>
        <v>8433.3804799999998</v>
      </c>
      <c r="R13" s="5">
        <f t="shared" si="14"/>
        <v>-5.4361594465763829E-3</v>
      </c>
      <c r="S13" s="222">
        <f>_xlfn.XLOOKUP(A13,FedEx!A:A,FedEx!B:B,"N/A")</f>
        <v>252.04</v>
      </c>
      <c r="T13" s="5">
        <f t="shared" si="5"/>
        <v>25199.160832000001</v>
      </c>
      <c r="U13" s="5">
        <f t="shared" si="15"/>
        <v>-1.2934464413683955E-2</v>
      </c>
      <c r="V13" s="222">
        <f>_xlfn.XLOOKUP($A13,'General Motors'!A:A,'General Motors'!B:B,"N/A")</f>
        <v>30.32</v>
      </c>
      <c r="W13" s="5">
        <f t="shared" si="6"/>
        <v>3031.417856</v>
      </c>
      <c r="X13" s="5">
        <f t="shared" si="16"/>
        <v>-2.0854553073250126E-2</v>
      </c>
      <c r="Y13" s="222">
        <f>_xlfn.XLOOKUP($A13,Chevron!A:A,Chevron!B:B,"N/A")</f>
        <v>161.22999999999999</v>
      </c>
      <c r="Z13" s="5">
        <f t="shared" si="7"/>
        <v>16119.904383999999</v>
      </c>
      <c r="AA13" s="5">
        <f t="shared" si="17"/>
        <v>1.2666218395946949E-3</v>
      </c>
      <c r="AB13" s="222">
        <f>_xlfn.XLOOKUP($A13,Boeing!A:A,Boeing!B:B,"N/A")</f>
        <v>191.3</v>
      </c>
      <c r="AC13" s="5">
        <f t="shared" si="8"/>
        <v>19126.32704</v>
      </c>
      <c r="AD13" s="5">
        <f t="shared" si="18"/>
        <v>-2.3879920949668398E-2</v>
      </c>
      <c r="AE13" s="222">
        <f>_xlfn.XLOOKUP(A13,Amazon!A:A,Amazon!B:B,"N/A")</f>
        <v>132.33000000000001</v>
      </c>
      <c r="AF13" s="5">
        <f t="shared" si="9"/>
        <v>13230.459264000001</v>
      </c>
      <c r="AG13" s="5">
        <f t="shared" si="19"/>
        <v>4.2538044235240768E-3</v>
      </c>
      <c r="AH13" s="393">
        <v>4349.6099999999997</v>
      </c>
      <c r="AI13" s="393">
        <v>434877.48749999999</v>
      </c>
      <c r="AJ13" s="393">
        <v>-5.7898999999999997E-3</v>
      </c>
    </row>
    <row r="14" spans="1:36">
      <c r="A14" s="4">
        <v>45212</v>
      </c>
      <c r="B14" s="222">
        <f>_xlfn.XLOOKUP(A14,'USD RUB'!B:B,'USD RUB'!C:C,"N/A")</f>
        <v>96.994799999999998</v>
      </c>
      <c r="C14" s="222">
        <f>IFERROR(EXP(_xlfn.XLOOKUP(A14,'Bonds (CP)'!$A$4:$A$513,'Work Sheet'!$B$3:$B$512)/252)-1,"N/A")</f>
        <v>0.4867121387393285</v>
      </c>
      <c r="D14" s="222">
        <f>IFERROR(_xlfn.XLOOKUP($A14,Intel!$A$2:$A$502,Intel!$B$2:$B$502),"N/A")</f>
        <v>35.97</v>
      </c>
      <c r="E14" s="5">
        <f t="shared" si="0"/>
        <v>3488.9029559999999</v>
      </c>
      <c r="F14" s="5">
        <f t="shared" si="10"/>
        <v>-5.27760711164037E-2</v>
      </c>
      <c r="G14" s="222">
        <f>IFERROR(_xlfn.XLOOKUP(A14,Apple!A:A,Apple!B:B),"N/A")</f>
        <v>178.85</v>
      </c>
      <c r="H14" s="5">
        <f t="shared" si="1"/>
        <v>17347.519979999997</v>
      </c>
      <c r="I14" s="5">
        <f t="shared" si="11"/>
        <v>-3.9851068371537735E-2</v>
      </c>
      <c r="J14" s="222">
        <f>IFERROR(_xlfn.XLOOKUP(A14,Microsoft!A:A,Microsoft!B:B),"N/A")</f>
        <v>327.73</v>
      </c>
      <c r="K14" s="5">
        <f t="shared" si="2"/>
        <v>31788.105804000003</v>
      </c>
      <c r="L14" s="5">
        <f t="shared" si="12"/>
        <v>-3.9913930052659197E-2</v>
      </c>
      <c r="M14" s="222">
        <f>IFERROR(_xlfn.XLOOKUP($A14,Cisco!A:A,Cisco!B:B),"N/A")</f>
        <v>53.77</v>
      </c>
      <c r="N14" s="5">
        <f t="shared" si="3"/>
        <v>5215.4103960000002</v>
      </c>
      <c r="O14" s="5">
        <f t="shared" si="13"/>
        <v>-3.1306973613028366E-2</v>
      </c>
      <c r="P14" s="222">
        <f>IFERROR(_xlfn.XLOOKUP($A14,Disney!A:A,Disney!B:B),"N/A")</f>
        <v>84.35</v>
      </c>
      <c r="Q14" s="5">
        <f t="shared" si="4"/>
        <v>8181.511379999999</v>
      </c>
      <c r="R14" s="5">
        <f t="shared" si="14"/>
        <v>-2.9865734220970497E-2</v>
      </c>
      <c r="S14" s="222">
        <f>_xlfn.XLOOKUP(A14,FedEx!A:A,FedEx!B:B,"N/A")</f>
        <v>242.84</v>
      </c>
      <c r="T14" s="5">
        <f t="shared" si="5"/>
        <v>23554.217231999999</v>
      </c>
      <c r="U14" s="5">
        <f t="shared" si="15"/>
        <v>-6.5277713451120767E-2</v>
      </c>
      <c r="V14" s="222">
        <f>_xlfn.XLOOKUP($A14,'General Motors'!A:A,'General Motors'!B:B,"N/A")</f>
        <v>29.66</v>
      </c>
      <c r="W14" s="5">
        <f t="shared" si="6"/>
        <v>2876.8657680000001</v>
      </c>
      <c r="X14" s="5">
        <f t="shared" si="16"/>
        <v>-5.0983432618534996E-2</v>
      </c>
      <c r="Y14" s="222">
        <f>_xlfn.XLOOKUP($A14,Chevron!A:A,Chevron!B:B,"N/A")</f>
        <v>164.06</v>
      </c>
      <c r="Z14" s="5">
        <f t="shared" si="7"/>
        <v>15912.966887999999</v>
      </c>
      <c r="AA14" s="5">
        <f t="shared" si="17"/>
        <v>-1.2837389792795473E-2</v>
      </c>
      <c r="AB14" s="222">
        <f>_xlfn.XLOOKUP($A14,Boeing!A:A,Boeing!B:B,"N/A")</f>
        <v>184.91</v>
      </c>
      <c r="AC14" s="5">
        <f t="shared" si="8"/>
        <v>17935.308467999999</v>
      </c>
      <c r="AD14" s="5">
        <f t="shared" si="18"/>
        <v>-6.2271160035544448E-2</v>
      </c>
      <c r="AE14" s="222">
        <f>_xlfn.XLOOKUP(A14,Amazon!A:A,Amazon!B:B,"N/A")</f>
        <v>129.79</v>
      </c>
      <c r="AF14" s="5">
        <f t="shared" si="9"/>
        <v>12588.955091999998</v>
      </c>
      <c r="AG14" s="5">
        <f t="shared" si="19"/>
        <v>-4.84869163798064E-2</v>
      </c>
      <c r="AH14" s="393">
        <v>4327.78</v>
      </c>
      <c r="AI14" s="393">
        <v>419772.15549999999</v>
      </c>
      <c r="AJ14" s="393">
        <v>-3.47347E-2</v>
      </c>
    </row>
    <row r="15" spans="1:36">
      <c r="A15" s="4">
        <v>45213</v>
      </c>
      <c r="B15" s="222">
        <f>_xlfn.XLOOKUP(A15,'USD RUB'!B:B,'USD RUB'!C:C,"N/A")</f>
        <v>97.307500000000005</v>
      </c>
      <c r="C15" s="222" t="str">
        <f>IFERROR(EXP(_xlfn.XLOOKUP(A15,'Bonds (CP)'!$A$4:$A$513,'Work Sheet'!$B$3:$B$512)/252)-1,"N/A")</f>
        <v>N/A</v>
      </c>
      <c r="D15" s="222" t="str">
        <f>IFERROR(_xlfn.XLOOKUP($A15,Intel!$A$2:$A$502,Intel!$B$2:$B$502),"N/A")</f>
        <v>N/A</v>
      </c>
      <c r="E15" s="5" t="str">
        <f t="shared" si="0"/>
        <v>N/A</v>
      </c>
      <c r="F15" s="5" t="str">
        <f t="shared" si="10"/>
        <v>N/A</v>
      </c>
      <c r="G15" s="222" t="str">
        <f>IFERROR(_xlfn.XLOOKUP(A15,Apple!A:A,Apple!B:B),"N/A")</f>
        <v>N/A</v>
      </c>
      <c r="H15" s="5" t="str">
        <f t="shared" si="1"/>
        <v>N/A</v>
      </c>
      <c r="I15" s="5" t="str">
        <f t="shared" si="11"/>
        <v>N/A</v>
      </c>
      <c r="J15" s="222" t="str">
        <f>IFERROR(_xlfn.XLOOKUP(A15,Microsoft!A:A,Microsoft!B:B),"N/A")</f>
        <v>N/A</v>
      </c>
      <c r="K15" s="5" t="str">
        <f t="shared" si="2"/>
        <v>N/A</v>
      </c>
      <c r="L15" s="5" t="str">
        <f t="shared" si="12"/>
        <v>N/A</v>
      </c>
      <c r="M15" s="222" t="str">
        <f>IFERROR(_xlfn.XLOOKUP($A15,Cisco!A:A,Cisco!B:B),"N/A")</f>
        <v>N/A</v>
      </c>
      <c r="N15" s="5" t="str">
        <f t="shared" si="3"/>
        <v>N/A</v>
      </c>
      <c r="O15" s="5" t="str">
        <f t="shared" si="13"/>
        <v>N/A</v>
      </c>
      <c r="P15" s="222" t="str">
        <f>IFERROR(_xlfn.XLOOKUP($A15,Disney!A:A,Disney!B:B),"N/A")</f>
        <v>N/A</v>
      </c>
      <c r="Q15" s="5" t="str">
        <f t="shared" si="4"/>
        <v>N/A</v>
      </c>
      <c r="R15" s="5" t="str">
        <f t="shared" si="14"/>
        <v>N/A</v>
      </c>
      <c r="S15" s="222" t="str">
        <f>_xlfn.XLOOKUP(A15,FedEx!A:A,FedEx!B:B,"N/A")</f>
        <v>N/A</v>
      </c>
      <c r="T15" s="5" t="str">
        <f t="shared" si="5"/>
        <v>N/A</v>
      </c>
      <c r="U15" s="5" t="str">
        <f t="shared" si="15"/>
        <v>N/A</v>
      </c>
      <c r="V15" s="222" t="str">
        <f>_xlfn.XLOOKUP($A15,'General Motors'!A:A,'General Motors'!B:B,"N/A")</f>
        <v>N/A</v>
      </c>
      <c r="W15" s="5" t="str">
        <f t="shared" si="6"/>
        <v>N/A</v>
      </c>
      <c r="X15" s="5" t="str">
        <f t="shared" si="16"/>
        <v>N/A</v>
      </c>
      <c r="Y15" s="222" t="str">
        <f>_xlfn.XLOOKUP($A15,Chevron!A:A,Chevron!B:B,"N/A")</f>
        <v>N/A</v>
      </c>
      <c r="Z15" s="5" t="str">
        <f t="shared" si="7"/>
        <v>N/A</v>
      </c>
      <c r="AA15" s="5" t="str">
        <f t="shared" si="17"/>
        <v>N/A</v>
      </c>
      <c r="AB15" s="222" t="str">
        <f>_xlfn.XLOOKUP($A15,Boeing!A:A,Boeing!B:B,"N/A")</f>
        <v>N/A</v>
      </c>
      <c r="AC15" s="5" t="str">
        <f t="shared" si="8"/>
        <v>N/A</v>
      </c>
      <c r="AD15" s="5" t="str">
        <f t="shared" si="18"/>
        <v>N/A</v>
      </c>
      <c r="AE15" s="222" t="str">
        <f>_xlfn.XLOOKUP(A15,Amazon!A:A,Amazon!B:B,"N/A")</f>
        <v>N/A</v>
      </c>
      <c r="AF15" s="5" t="str">
        <f t="shared" si="9"/>
        <v>N/A</v>
      </c>
      <c r="AG15" s="5" t="str">
        <f t="shared" si="19"/>
        <v>N/A</v>
      </c>
      <c r="AH15" s="6" t="s">
        <v>36</v>
      </c>
      <c r="AI15" s="6" t="s">
        <v>36</v>
      </c>
      <c r="AJ15" s="6" t="s">
        <v>36</v>
      </c>
    </row>
    <row r="16" spans="1:36">
      <c r="A16" s="4">
        <v>45214</v>
      </c>
      <c r="B16" s="222" t="str">
        <f>_xlfn.XLOOKUP(A16,'USD RUB'!B:B,'USD RUB'!C:C,"N/A")</f>
        <v>N/A</v>
      </c>
      <c r="C16" s="222" t="str">
        <f>IFERROR(EXP(_xlfn.XLOOKUP(A16,'Bonds (CP)'!$A$4:$A$513,'Work Sheet'!$B$3:$B$512)/252)-1,"N/A")</f>
        <v>N/A</v>
      </c>
      <c r="D16" s="222" t="str">
        <f>IFERROR(_xlfn.XLOOKUP($A16,Intel!$A$2:$A$502,Intel!$B$2:$B$502),"N/A")</f>
        <v>N/A</v>
      </c>
      <c r="E16" s="5" t="str">
        <f t="shared" si="0"/>
        <v>N/A</v>
      </c>
      <c r="F16" s="5" t="str">
        <f t="shared" si="10"/>
        <v>N/A</v>
      </c>
      <c r="G16" s="222" t="str">
        <f>IFERROR(_xlfn.XLOOKUP(A16,Apple!A:A,Apple!B:B),"N/A")</f>
        <v>N/A</v>
      </c>
      <c r="H16" s="5" t="str">
        <f t="shared" si="1"/>
        <v>N/A</v>
      </c>
      <c r="I16" s="5" t="str">
        <f t="shared" si="11"/>
        <v>N/A</v>
      </c>
      <c r="J16" s="222" t="str">
        <f>IFERROR(_xlfn.XLOOKUP(A16,Microsoft!A:A,Microsoft!B:B),"N/A")</f>
        <v>N/A</v>
      </c>
      <c r="K16" s="5" t="str">
        <f t="shared" si="2"/>
        <v>N/A</v>
      </c>
      <c r="L16" s="5" t="str">
        <f t="shared" si="12"/>
        <v>N/A</v>
      </c>
      <c r="M16" s="222" t="str">
        <f>IFERROR(_xlfn.XLOOKUP($A16,Cisco!A:A,Cisco!B:B),"N/A")</f>
        <v>N/A</v>
      </c>
      <c r="N16" s="5" t="str">
        <f t="shared" si="3"/>
        <v>N/A</v>
      </c>
      <c r="O16" s="5" t="str">
        <f t="shared" si="13"/>
        <v>N/A</v>
      </c>
      <c r="P16" s="222" t="str">
        <f>IFERROR(_xlfn.XLOOKUP($A16,Disney!A:A,Disney!B:B),"N/A")</f>
        <v>N/A</v>
      </c>
      <c r="Q16" s="5" t="str">
        <f t="shared" si="4"/>
        <v>N/A</v>
      </c>
      <c r="R16" s="5" t="str">
        <f t="shared" si="14"/>
        <v>N/A</v>
      </c>
      <c r="S16" s="222" t="str">
        <f>_xlfn.XLOOKUP(A16,FedEx!A:A,FedEx!B:B,"N/A")</f>
        <v>N/A</v>
      </c>
      <c r="T16" s="5" t="str">
        <f t="shared" si="5"/>
        <v>N/A</v>
      </c>
      <c r="U16" s="5" t="str">
        <f t="shared" si="15"/>
        <v>N/A</v>
      </c>
      <c r="V16" s="222" t="str">
        <f>_xlfn.XLOOKUP($A16,'General Motors'!A:A,'General Motors'!B:B,"N/A")</f>
        <v>N/A</v>
      </c>
      <c r="W16" s="5" t="str">
        <f t="shared" si="6"/>
        <v>N/A</v>
      </c>
      <c r="X16" s="5" t="str">
        <f t="shared" si="16"/>
        <v>N/A</v>
      </c>
      <c r="Y16" s="222" t="str">
        <f>_xlfn.XLOOKUP($A16,Chevron!A:A,Chevron!B:B,"N/A")</f>
        <v>N/A</v>
      </c>
      <c r="Z16" s="5" t="str">
        <f t="shared" si="7"/>
        <v>N/A</v>
      </c>
      <c r="AA16" s="5" t="str">
        <f t="shared" si="17"/>
        <v>N/A</v>
      </c>
      <c r="AB16" s="222" t="str">
        <f>_xlfn.XLOOKUP($A16,Boeing!A:A,Boeing!B:B,"N/A")</f>
        <v>N/A</v>
      </c>
      <c r="AC16" s="5" t="str">
        <f t="shared" si="8"/>
        <v>N/A</v>
      </c>
      <c r="AD16" s="5" t="str">
        <f t="shared" si="18"/>
        <v>N/A</v>
      </c>
      <c r="AE16" s="222" t="str">
        <f>_xlfn.XLOOKUP(A16,Amazon!A:A,Amazon!B:B,"N/A")</f>
        <v>N/A</v>
      </c>
      <c r="AF16" s="5" t="str">
        <f t="shared" si="9"/>
        <v>N/A</v>
      </c>
      <c r="AG16" s="5" t="str">
        <f t="shared" si="19"/>
        <v>N/A</v>
      </c>
      <c r="AH16" s="6" t="s">
        <v>36</v>
      </c>
      <c r="AI16" s="6" t="s">
        <v>36</v>
      </c>
      <c r="AJ16" s="6" t="s">
        <v>36</v>
      </c>
    </row>
    <row r="17" spans="1:36">
      <c r="A17" s="4">
        <v>45215</v>
      </c>
      <c r="B17" s="222" t="str">
        <f>_xlfn.XLOOKUP(A17,'USD RUB'!B:B,'USD RUB'!C:C,"N/A")</f>
        <v>N/A</v>
      </c>
      <c r="C17" s="222">
        <f>IFERROR(EXP(_xlfn.XLOOKUP(A17,'Bonds (CP)'!$A$4:$A$513,'Work Sheet'!$B$3:$B$512)/252)-1,"N/A")</f>
        <v>0.4869829573991209</v>
      </c>
      <c r="D17" s="222">
        <f>IFERROR(_xlfn.XLOOKUP($A17,Intel!$A$2:$A$502,Intel!$B$2:$B$502),"N/A")</f>
        <v>36.56</v>
      </c>
      <c r="E17" s="5" t="str">
        <f t="shared" si="0"/>
        <v>N/A</v>
      </c>
      <c r="F17" s="5" t="str">
        <f t="shared" si="10"/>
        <v>N/A</v>
      </c>
      <c r="G17" s="222">
        <f>IFERROR(_xlfn.XLOOKUP(A17,Apple!A:A,Apple!B:B),"N/A")</f>
        <v>178.72</v>
      </c>
      <c r="H17" s="5" t="str">
        <f t="shared" si="1"/>
        <v>N/A</v>
      </c>
      <c r="I17" s="5" t="str">
        <f t="shared" si="11"/>
        <v>N/A</v>
      </c>
      <c r="J17" s="222">
        <f>IFERROR(_xlfn.XLOOKUP(A17,Microsoft!A:A,Microsoft!B:B),"N/A")</f>
        <v>332.64</v>
      </c>
      <c r="K17" s="5" t="str">
        <f t="shared" si="2"/>
        <v>N/A</v>
      </c>
      <c r="L17" s="5" t="str">
        <f t="shared" si="12"/>
        <v>N/A</v>
      </c>
      <c r="M17" s="222">
        <f>IFERROR(_xlfn.XLOOKUP($A17,Cisco!A:A,Cisco!B:B),"N/A")</f>
        <v>54.16</v>
      </c>
      <c r="N17" s="5" t="str">
        <f t="shared" si="3"/>
        <v>N/A</v>
      </c>
      <c r="O17" s="5" t="str">
        <f t="shared" si="13"/>
        <v>N/A</v>
      </c>
      <c r="P17" s="222">
        <f>IFERROR(_xlfn.XLOOKUP($A17,Disney!A:A,Disney!B:B),"N/A")</f>
        <v>85.71</v>
      </c>
      <c r="Q17" s="5" t="str">
        <f t="shared" si="4"/>
        <v>N/A</v>
      </c>
      <c r="R17" s="5" t="str">
        <f t="shared" si="14"/>
        <v>N/A</v>
      </c>
      <c r="S17" s="222">
        <f>_xlfn.XLOOKUP(A17,FedEx!A:A,FedEx!B:B,"N/A")</f>
        <v>247.56</v>
      </c>
      <c r="T17" s="5" t="str">
        <f t="shared" si="5"/>
        <v>N/A</v>
      </c>
      <c r="U17" s="5" t="str">
        <f t="shared" si="15"/>
        <v>N/A</v>
      </c>
      <c r="V17" s="222">
        <f>_xlfn.XLOOKUP($A17,'General Motors'!A:A,'General Motors'!B:B,"N/A")</f>
        <v>30.06</v>
      </c>
      <c r="W17" s="5" t="str">
        <f t="shared" si="6"/>
        <v>N/A</v>
      </c>
      <c r="X17" s="5" t="str">
        <f t="shared" si="16"/>
        <v>N/A</v>
      </c>
      <c r="Y17" s="222">
        <f>_xlfn.XLOOKUP($A17,Chevron!A:A,Chevron!B:B,"N/A")</f>
        <v>165.4</v>
      </c>
      <c r="Z17" s="5" t="str">
        <f t="shared" si="7"/>
        <v>N/A</v>
      </c>
      <c r="AA17" s="5" t="str">
        <f t="shared" si="17"/>
        <v>N/A</v>
      </c>
      <c r="AB17" s="222">
        <f>_xlfn.XLOOKUP($A17,Boeing!A:A,Boeing!B:B,"N/A")</f>
        <v>184.93</v>
      </c>
      <c r="AC17" s="5" t="str">
        <f t="shared" si="8"/>
        <v>N/A</v>
      </c>
      <c r="AD17" s="5" t="str">
        <f t="shared" si="18"/>
        <v>N/A</v>
      </c>
      <c r="AE17" s="222">
        <f>_xlfn.XLOOKUP(A17,Amazon!A:A,Amazon!B:B,"N/A")</f>
        <v>132.55000000000001</v>
      </c>
      <c r="AF17" s="5" t="str">
        <f t="shared" si="9"/>
        <v>N/A</v>
      </c>
      <c r="AG17" s="5" t="str">
        <f t="shared" si="19"/>
        <v>N/A</v>
      </c>
      <c r="AH17" s="393">
        <v>4373.63</v>
      </c>
      <c r="AI17" s="6" t="s">
        <v>36</v>
      </c>
      <c r="AJ17" s="6" t="s">
        <v>36</v>
      </c>
    </row>
    <row r="18" spans="1:36">
      <c r="A18" s="4">
        <v>45216</v>
      </c>
      <c r="B18" s="222">
        <f>_xlfn.XLOOKUP(A18,'USD RUB'!B:B,'USD RUB'!C:C,"N/A")</f>
        <v>97.286500000000004</v>
      </c>
      <c r="C18" s="222">
        <f>IFERROR(EXP(_xlfn.XLOOKUP(A18,'Bonds (CP)'!$A$4:$A$513,'Work Sheet'!$B$3:$B$512)/252)-1,"N/A")</f>
        <v>0.46946736735682681</v>
      </c>
      <c r="D18" s="222">
        <f>IFERROR(_xlfn.XLOOKUP($A18,Intel!$A$2:$A$502,Intel!$B$2:$B$502),"N/A")</f>
        <v>36.06</v>
      </c>
      <c r="E18" s="5">
        <f t="shared" si="0"/>
        <v>3508.1511900000005</v>
      </c>
      <c r="F18" s="5" t="str">
        <f t="shared" si="10"/>
        <v>N/A</v>
      </c>
      <c r="G18" s="222">
        <f>IFERROR(_xlfn.XLOOKUP(A18,Apple!A:A,Apple!B:B),"N/A")</f>
        <v>177.15</v>
      </c>
      <c r="H18" s="5">
        <f t="shared" si="1"/>
        <v>17234.303475000001</v>
      </c>
      <c r="I18" s="5" t="str">
        <f t="shared" si="11"/>
        <v>N/A</v>
      </c>
      <c r="J18" s="222">
        <f>IFERROR(_xlfn.XLOOKUP(A18,Microsoft!A:A,Microsoft!B:B),"N/A")</f>
        <v>332.06</v>
      </c>
      <c r="K18" s="5">
        <f t="shared" si="2"/>
        <v>32304.955190000001</v>
      </c>
      <c r="L18" s="5" t="str">
        <f t="shared" si="12"/>
        <v>N/A</v>
      </c>
      <c r="M18" s="222">
        <f>IFERROR(_xlfn.XLOOKUP($A18,Cisco!A:A,Cisco!B:B),"N/A")</f>
        <v>53.94</v>
      </c>
      <c r="N18" s="5">
        <f t="shared" si="3"/>
        <v>5247.6338100000003</v>
      </c>
      <c r="O18" s="5" t="str">
        <f t="shared" si="13"/>
        <v>N/A</v>
      </c>
      <c r="P18" s="222">
        <f>IFERROR(_xlfn.XLOOKUP($A18,Disney!A:A,Disney!B:B),"N/A")</f>
        <v>86.2</v>
      </c>
      <c r="Q18" s="5">
        <f t="shared" si="4"/>
        <v>8386.0963000000011</v>
      </c>
      <c r="R18" s="5" t="str">
        <f t="shared" si="14"/>
        <v>N/A</v>
      </c>
      <c r="S18" s="222">
        <f>_xlfn.XLOOKUP(A18,FedEx!A:A,FedEx!B:B,"N/A")</f>
        <v>248.03</v>
      </c>
      <c r="T18" s="5">
        <f t="shared" si="5"/>
        <v>24129.970595000003</v>
      </c>
      <c r="U18" s="5" t="str">
        <f t="shared" si="15"/>
        <v>N/A</v>
      </c>
      <c r="V18" s="222">
        <f>_xlfn.XLOOKUP($A18,'General Motors'!A:A,'General Motors'!B:B,"N/A")</f>
        <v>30.33</v>
      </c>
      <c r="W18" s="5">
        <f t="shared" si="6"/>
        <v>2950.6995449999999</v>
      </c>
      <c r="X18" s="5" t="str">
        <f t="shared" si="16"/>
        <v>N/A</v>
      </c>
      <c r="Y18" s="222">
        <f>_xlfn.XLOOKUP($A18,Chevron!A:A,Chevron!B:B,"N/A")</f>
        <v>167.59</v>
      </c>
      <c r="Z18" s="5">
        <f t="shared" si="7"/>
        <v>16304.244535000002</v>
      </c>
      <c r="AA18" s="5" t="str">
        <f t="shared" si="17"/>
        <v>N/A</v>
      </c>
      <c r="AB18" s="222">
        <f>_xlfn.XLOOKUP($A18,Boeing!A:A,Boeing!B:B,"N/A")</f>
        <v>185.6</v>
      </c>
      <c r="AC18" s="5">
        <f t="shared" si="8"/>
        <v>18056.374400000001</v>
      </c>
      <c r="AD18" s="5" t="str">
        <f t="shared" si="18"/>
        <v>N/A</v>
      </c>
      <c r="AE18" s="222">
        <f>_xlfn.XLOOKUP(A18,Amazon!A:A,Amazon!B:B,"N/A")</f>
        <v>131.47</v>
      </c>
      <c r="AF18" s="5">
        <f t="shared" si="9"/>
        <v>12790.256155000001</v>
      </c>
      <c r="AG18" s="5" t="str">
        <f t="shared" si="19"/>
        <v>N/A</v>
      </c>
      <c r="AH18" s="8">
        <v>903278</v>
      </c>
      <c r="AI18" s="393">
        <v>425453.32179999998</v>
      </c>
      <c r="AJ18" s="6" t="s">
        <v>36</v>
      </c>
    </row>
    <row r="19" spans="1:36">
      <c r="A19" s="4">
        <v>45217</v>
      </c>
      <c r="B19" s="222">
        <f>_xlfn.XLOOKUP(A19,'USD RUB'!B:B,'USD RUB'!C:C,"N/A")</f>
        <v>97.345799999999997</v>
      </c>
      <c r="C19" s="222">
        <f>IFERROR(EXP(_xlfn.XLOOKUP(A19,'Bonds (CP)'!$A$4:$A$513,'Work Sheet'!$B$3:$B$512)/252)-1,"N/A")</f>
        <v>0.47129192154660049</v>
      </c>
      <c r="D19" s="222">
        <f>IFERROR(_xlfn.XLOOKUP($A19,Intel!$A$2:$A$502,Intel!$B$2:$B$502),"N/A")</f>
        <v>35.64</v>
      </c>
      <c r="E19" s="5">
        <f t="shared" si="0"/>
        <v>3469.4043120000001</v>
      </c>
      <c r="F19" s="5">
        <f t="shared" si="10"/>
        <v>-1.1044814177464279E-2</v>
      </c>
      <c r="G19" s="222">
        <f>IFERROR(_xlfn.XLOOKUP(A19,Apple!A:A,Apple!B:B),"N/A")</f>
        <v>175.84</v>
      </c>
      <c r="H19" s="5">
        <f t="shared" si="1"/>
        <v>17117.285472</v>
      </c>
      <c r="I19" s="5">
        <f t="shared" si="11"/>
        <v>-6.7898307099991673E-3</v>
      </c>
      <c r="J19" s="222">
        <f>IFERROR(_xlfn.XLOOKUP(A19,Microsoft!A:A,Microsoft!B:B),"N/A")</f>
        <v>330.11</v>
      </c>
      <c r="K19" s="5">
        <f t="shared" si="2"/>
        <v>32134.822038000002</v>
      </c>
      <c r="L19" s="5">
        <f t="shared" si="12"/>
        <v>-5.2664723104974831E-3</v>
      </c>
      <c r="M19" s="222">
        <f>IFERROR(_xlfn.XLOOKUP($A19,Cisco!A:A,Cisco!B:B),"N/A")</f>
        <v>53.77</v>
      </c>
      <c r="N19" s="5">
        <f t="shared" si="3"/>
        <v>5234.2836660000003</v>
      </c>
      <c r="O19" s="5">
        <f t="shared" si="13"/>
        <v>-2.5440311735471788E-3</v>
      </c>
      <c r="P19" s="222">
        <f>IFERROR(_xlfn.XLOOKUP($A19,Disney!A:A,Disney!B:B),"N/A")</f>
        <v>84.68</v>
      </c>
      <c r="Q19" s="5">
        <f t="shared" si="4"/>
        <v>8243.2423440000002</v>
      </c>
      <c r="R19" s="5">
        <f t="shared" si="14"/>
        <v>-1.7034619075385615E-2</v>
      </c>
      <c r="S19" s="222">
        <f>_xlfn.XLOOKUP(A19,FedEx!A:A,FedEx!B:B,"N/A")</f>
        <v>243.61</v>
      </c>
      <c r="T19" s="5">
        <f t="shared" si="5"/>
        <v>23714.410338000002</v>
      </c>
      <c r="U19" s="5">
        <f t="shared" si="15"/>
        <v>-1.7221747343782901E-2</v>
      </c>
      <c r="V19" s="222">
        <f>_xlfn.XLOOKUP($A19,'General Motors'!A:A,'General Motors'!B:B,"N/A")</f>
        <v>29.48</v>
      </c>
      <c r="W19" s="5">
        <f t="shared" si="6"/>
        <v>2869.7541839999999</v>
      </c>
      <c r="X19" s="5">
        <f t="shared" si="16"/>
        <v>-2.7432600224296944E-2</v>
      </c>
      <c r="Y19" s="222">
        <f>_xlfn.XLOOKUP($A19,Chevron!A:A,Chevron!B:B,"N/A")</f>
        <v>168.92</v>
      </c>
      <c r="Z19" s="5">
        <f t="shared" si="7"/>
        <v>16443.652535999998</v>
      </c>
      <c r="AA19" s="5">
        <f t="shared" si="17"/>
        <v>8.5504115631198641E-3</v>
      </c>
      <c r="AB19" s="222">
        <f>_xlfn.XLOOKUP($A19,Boeing!A:A,Boeing!B:B,"N/A")</f>
        <v>185.69</v>
      </c>
      <c r="AC19" s="5">
        <f t="shared" si="8"/>
        <v>18076.141602</v>
      </c>
      <c r="AD19" s="5">
        <f t="shared" si="18"/>
        <v>1.0947492316064622E-3</v>
      </c>
      <c r="AE19" s="222">
        <f>_xlfn.XLOOKUP(A19,Amazon!A:A,Amazon!B:B,"N/A")</f>
        <v>128.13</v>
      </c>
      <c r="AF19" s="5">
        <f t="shared" si="9"/>
        <v>12472.917353999999</v>
      </c>
      <c r="AG19" s="5">
        <f t="shared" si="19"/>
        <v>-2.481098088687983E-2</v>
      </c>
      <c r="AH19" s="8">
        <v>881848</v>
      </c>
      <c r="AI19" s="393">
        <v>420008.1887</v>
      </c>
      <c r="AJ19" s="393">
        <v>-1.27984E-2</v>
      </c>
    </row>
    <row r="20" spans="1:36">
      <c r="A20" s="4">
        <v>45218</v>
      </c>
      <c r="B20" s="222">
        <f>_xlfn.XLOOKUP(A20,'USD RUB'!B:B,'USD RUB'!C:C,"N/A")</f>
        <v>97.372399999999999</v>
      </c>
      <c r="C20" s="222" t="str">
        <f>IFERROR(EXP(_xlfn.XLOOKUP(A20,'Bonds (CP)'!$A$4:$A$513,'Work Sheet'!$B$3:$B$512)/252)-1,"N/A")</f>
        <v>N/A</v>
      </c>
      <c r="D20" s="222">
        <f>IFERROR(_xlfn.XLOOKUP($A20,Intel!$A$2:$A$502,Intel!$B$2:$B$502),"N/A")</f>
        <v>35.67</v>
      </c>
      <c r="E20" s="5">
        <f t="shared" si="0"/>
        <v>3473.2735080000002</v>
      </c>
      <c r="F20" s="5">
        <f t="shared" si="10"/>
        <v>1.115233524849657E-3</v>
      </c>
      <c r="G20" s="222">
        <f>IFERROR(_xlfn.XLOOKUP(A20,Apple!A:A,Apple!B:B),"N/A")</f>
        <v>175.46</v>
      </c>
      <c r="H20" s="5">
        <f t="shared" si="1"/>
        <v>17084.961304</v>
      </c>
      <c r="I20" s="5">
        <f t="shared" si="11"/>
        <v>-1.8883933467648273E-3</v>
      </c>
      <c r="J20" s="222">
        <f>IFERROR(_xlfn.XLOOKUP(A20,Microsoft!A:A,Microsoft!B:B),"N/A")</f>
        <v>331.32</v>
      </c>
      <c r="K20" s="5">
        <f t="shared" si="2"/>
        <v>32261.423567999998</v>
      </c>
      <c r="L20" s="5">
        <f t="shared" si="12"/>
        <v>3.9396991167490736E-3</v>
      </c>
      <c r="M20" s="222">
        <f>IFERROR(_xlfn.XLOOKUP($A20,Cisco!A:A,Cisco!B:B),"N/A")</f>
        <v>53.32</v>
      </c>
      <c r="N20" s="5">
        <f t="shared" si="3"/>
        <v>5191.8963679999997</v>
      </c>
      <c r="O20" s="5">
        <f t="shared" si="13"/>
        <v>-8.0980131580054016E-3</v>
      </c>
      <c r="P20" s="222">
        <f>IFERROR(_xlfn.XLOOKUP($A20,Disney!A:A,Disney!B:B),"N/A")</f>
        <v>83.25</v>
      </c>
      <c r="Q20" s="5">
        <f t="shared" si="4"/>
        <v>8106.2523000000001</v>
      </c>
      <c r="R20" s="5">
        <f t="shared" si="14"/>
        <v>-1.6618466166982371E-2</v>
      </c>
      <c r="S20" s="222">
        <f>_xlfn.XLOOKUP(A20,FedEx!A:A,FedEx!B:B,"N/A")</f>
        <v>243.29</v>
      </c>
      <c r="T20" s="5">
        <f t="shared" si="5"/>
        <v>23689.731196000001</v>
      </c>
      <c r="U20" s="5">
        <f t="shared" si="15"/>
        <v>-1.0406812418377598E-3</v>
      </c>
      <c r="V20" s="222">
        <f>_xlfn.XLOOKUP($A20,'General Motors'!A:A,'General Motors'!B:B,"N/A")</f>
        <v>29.33</v>
      </c>
      <c r="W20" s="5">
        <f t="shared" si="6"/>
        <v>2855.9324919999999</v>
      </c>
      <c r="X20" s="5">
        <f t="shared" si="16"/>
        <v>-4.8163330772584834E-3</v>
      </c>
      <c r="Y20" s="222">
        <f>_xlfn.XLOOKUP($A20,Chevron!A:A,Chevron!B:B,"N/A")</f>
        <v>169.1</v>
      </c>
      <c r="Z20" s="5">
        <f t="shared" si="7"/>
        <v>16465.672839999999</v>
      </c>
      <c r="AA20" s="5">
        <f t="shared" si="17"/>
        <v>1.3391370288196036E-3</v>
      </c>
      <c r="AB20" s="222">
        <f>_xlfn.XLOOKUP($A20,Boeing!A:A,Boeing!B:B,"N/A")</f>
        <v>182.79</v>
      </c>
      <c r="AC20" s="5">
        <f t="shared" si="8"/>
        <v>17798.700996</v>
      </c>
      <c r="AD20" s="5">
        <f t="shared" si="18"/>
        <v>-1.5348441725489881E-2</v>
      </c>
      <c r="AE20" s="222">
        <f>_xlfn.XLOOKUP(A20,Amazon!A:A,Amazon!B:B,"N/A")</f>
        <v>128.4</v>
      </c>
      <c r="AF20" s="5">
        <f t="shared" si="9"/>
        <v>12502.61616</v>
      </c>
      <c r="AG20" s="5">
        <f t="shared" si="19"/>
        <v>2.381063319599086E-3</v>
      </c>
      <c r="AH20" s="7">
        <v>4278</v>
      </c>
      <c r="AI20" s="393">
        <v>416559.12719999999</v>
      </c>
      <c r="AJ20" s="393">
        <v>-8.2118999999999994E-3</v>
      </c>
    </row>
    <row r="21" spans="1:36">
      <c r="A21" s="4">
        <v>45219</v>
      </c>
      <c r="B21" s="222">
        <f>_xlfn.XLOOKUP(A21,'USD RUB'!B:B,'USD RUB'!C:C,"N/A")</f>
        <v>97.307400000000001</v>
      </c>
      <c r="C21" s="222" t="str">
        <f>IFERROR(EXP(_xlfn.XLOOKUP(A21,'Bonds (CP)'!$A$4:$A$513,'Work Sheet'!$B$3:$B$512)/252)-1,"N/A")</f>
        <v>N/A</v>
      </c>
      <c r="D21" s="222">
        <f>IFERROR(_xlfn.XLOOKUP($A21,Intel!$A$2:$A$502,Intel!$B$2:$B$502),"N/A")</f>
        <v>34.92</v>
      </c>
      <c r="E21" s="5">
        <f t="shared" si="0"/>
        <v>3397.974408</v>
      </c>
      <c r="F21" s="5">
        <f t="shared" si="10"/>
        <v>-2.1679576867921213E-2</v>
      </c>
      <c r="G21" s="222">
        <f>IFERROR(_xlfn.XLOOKUP(A21,Apple!A:A,Apple!B:B),"N/A")</f>
        <v>172.88</v>
      </c>
      <c r="H21" s="5">
        <f t="shared" si="1"/>
        <v>16822.503312000001</v>
      </c>
      <c r="I21" s="5">
        <f t="shared" si="11"/>
        <v>-1.5361930725506068E-2</v>
      </c>
      <c r="J21" s="222">
        <f>IFERROR(_xlfn.XLOOKUP(A21,Microsoft!A:A,Microsoft!B:B),"N/A")</f>
        <v>326.67</v>
      </c>
      <c r="K21" s="5">
        <f t="shared" si="2"/>
        <v>31787.408358000001</v>
      </c>
      <c r="L21" s="5">
        <f t="shared" si="12"/>
        <v>-1.4692941525065617E-2</v>
      </c>
      <c r="M21" s="222">
        <f>IFERROR(_xlfn.XLOOKUP($A21,Cisco!A:A,Cisco!B:B),"N/A")</f>
        <v>52.93</v>
      </c>
      <c r="N21" s="5">
        <f t="shared" si="3"/>
        <v>5150.4806820000003</v>
      </c>
      <c r="O21" s="5">
        <f t="shared" si="13"/>
        <v>-7.9769862617564691E-3</v>
      </c>
      <c r="P21" s="222">
        <f>IFERROR(_xlfn.XLOOKUP($A21,Disney!A:A,Disney!B:B),"N/A")</f>
        <v>82.65</v>
      </c>
      <c r="Q21" s="5">
        <f t="shared" si="4"/>
        <v>8042.4566100000011</v>
      </c>
      <c r="R21" s="5">
        <f t="shared" si="14"/>
        <v>-7.869936394651722E-3</v>
      </c>
      <c r="S21" s="222">
        <f>_xlfn.XLOOKUP(A21,FedEx!A:A,FedEx!B:B,"N/A")</f>
        <v>240.62</v>
      </c>
      <c r="T21" s="5">
        <f t="shared" si="5"/>
        <v>23414.106588000002</v>
      </c>
      <c r="U21" s="5">
        <f t="shared" si="15"/>
        <v>-1.1634771442511682E-2</v>
      </c>
      <c r="V21" s="222">
        <f>_xlfn.XLOOKUP($A21,'General Motors'!A:A,'General Motors'!B:B,"N/A")</f>
        <v>29.66</v>
      </c>
      <c r="W21" s="5">
        <f t="shared" si="6"/>
        <v>2886.1374839999999</v>
      </c>
      <c r="X21" s="5">
        <f t="shared" si="16"/>
        <v>1.0576227584023767E-2</v>
      </c>
      <c r="Y21" s="222">
        <f>_xlfn.XLOOKUP($A21,Chevron!A:A,Chevron!B:B,"N/A")</f>
        <v>166.83</v>
      </c>
      <c r="Z21" s="5">
        <f t="shared" si="7"/>
        <v>16233.793542000001</v>
      </c>
      <c r="AA21" s="5">
        <f t="shared" si="17"/>
        <v>-1.4082588683330011E-2</v>
      </c>
      <c r="AB21" s="222">
        <f>_xlfn.XLOOKUP($A21,Boeing!A:A,Boeing!B:B,"N/A")</f>
        <v>180.04</v>
      </c>
      <c r="AC21" s="5">
        <f t="shared" si="8"/>
        <v>17519.224296</v>
      </c>
      <c r="AD21" s="5">
        <f t="shared" si="18"/>
        <v>-1.5702084105059577E-2</v>
      </c>
      <c r="AE21" s="222">
        <f>_xlfn.XLOOKUP(A21,Amazon!A:A,Amazon!B:B,"N/A")</f>
        <v>125.17</v>
      </c>
      <c r="AF21" s="5">
        <f t="shared" si="9"/>
        <v>12179.967258000001</v>
      </c>
      <c r="AG21" s="5">
        <f t="shared" si="19"/>
        <v>-2.5806511043045544E-2</v>
      </c>
      <c r="AH21" s="393">
        <v>4224.16</v>
      </c>
      <c r="AI21" s="393">
        <v>411042.02679999999</v>
      </c>
      <c r="AJ21" s="393">
        <v>-1.3244499999999999E-2</v>
      </c>
    </row>
    <row r="22" spans="1:36">
      <c r="A22" s="4">
        <v>45220</v>
      </c>
      <c r="B22" s="222">
        <f>_xlfn.XLOOKUP(A22,'USD RUB'!B:B,'USD RUB'!C:C,"N/A")</f>
        <v>95.905299999999997</v>
      </c>
      <c r="C22" s="222" t="str">
        <f>IFERROR(EXP(_xlfn.XLOOKUP(A22,'Bonds (CP)'!$A$4:$A$513,'Work Sheet'!$B$3:$B$512)/252)-1,"N/A")</f>
        <v>N/A</v>
      </c>
      <c r="D22" s="222" t="str">
        <f>IFERROR(_xlfn.XLOOKUP($A22,Intel!$A$2:$A$502,Intel!$B$2:$B$502),"N/A")</f>
        <v>N/A</v>
      </c>
      <c r="E22" s="5" t="str">
        <f t="shared" si="0"/>
        <v>N/A</v>
      </c>
      <c r="F22" s="5" t="str">
        <f t="shared" si="10"/>
        <v>N/A</v>
      </c>
      <c r="G22" s="222" t="str">
        <f>IFERROR(_xlfn.XLOOKUP(A22,Apple!A:A,Apple!B:B),"N/A")</f>
        <v>N/A</v>
      </c>
      <c r="H22" s="5" t="str">
        <f t="shared" si="1"/>
        <v>N/A</v>
      </c>
      <c r="I22" s="5" t="str">
        <f t="shared" si="11"/>
        <v>N/A</v>
      </c>
      <c r="J22" s="222" t="str">
        <f>IFERROR(_xlfn.XLOOKUP(A22,Microsoft!A:A,Microsoft!B:B),"N/A")</f>
        <v>N/A</v>
      </c>
      <c r="K22" s="5" t="str">
        <f t="shared" si="2"/>
        <v>N/A</v>
      </c>
      <c r="L22" s="5" t="str">
        <f t="shared" si="12"/>
        <v>N/A</v>
      </c>
      <c r="M22" s="222" t="str">
        <f>IFERROR(_xlfn.XLOOKUP($A22,Cisco!A:A,Cisco!B:B),"N/A")</f>
        <v>N/A</v>
      </c>
      <c r="N22" s="5" t="str">
        <f t="shared" si="3"/>
        <v>N/A</v>
      </c>
      <c r="O22" s="5" t="str">
        <f t="shared" si="13"/>
        <v>N/A</v>
      </c>
      <c r="P22" s="222" t="str">
        <f>IFERROR(_xlfn.XLOOKUP($A22,Disney!A:A,Disney!B:B),"N/A")</f>
        <v>N/A</v>
      </c>
      <c r="Q22" s="5" t="str">
        <f t="shared" si="4"/>
        <v>N/A</v>
      </c>
      <c r="R22" s="5" t="str">
        <f t="shared" si="14"/>
        <v>N/A</v>
      </c>
      <c r="S22" s="222" t="str">
        <f>_xlfn.XLOOKUP(A22,FedEx!A:A,FedEx!B:B,"N/A")</f>
        <v>N/A</v>
      </c>
      <c r="T22" s="5" t="str">
        <f t="shared" si="5"/>
        <v>N/A</v>
      </c>
      <c r="U22" s="5" t="str">
        <f t="shared" si="15"/>
        <v>N/A</v>
      </c>
      <c r="V22" s="222" t="str">
        <f>_xlfn.XLOOKUP($A22,'General Motors'!A:A,'General Motors'!B:B,"N/A")</f>
        <v>N/A</v>
      </c>
      <c r="W22" s="5" t="str">
        <f t="shared" si="6"/>
        <v>N/A</v>
      </c>
      <c r="X22" s="5" t="str">
        <f t="shared" si="16"/>
        <v>N/A</v>
      </c>
      <c r="Y22" s="222" t="str">
        <f>_xlfn.XLOOKUP($A22,Chevron!A:A,Chevron!B:B,"N/A")</f>
        <v>N/A</v>
      </c>
      <c r="Z22" s="5" t="str">
        <f t="shared" si="7"/>
        <v>N/A</v>
      </c>
      <c r="AA22" s="5" t="str">
        <f t="shared" si="17"/>
        <v>N/A</v>
      </c>
      <c r="AB22" s="222" t="str">
        <f>_xlfn.XLOOKUP($A22,Boeing!A:A,Boeing!B:B,"N/A")</f>
        <v>N/A</v>
      </c>
      <c r="AC22" s="5" t="str">
        <f t="shared" si="8"/>
        <v>N/A</v>
      </c>
      <c r="AD22" s="5" t="str">
        <f t="shared" si="18"/>
        <v>N/A</v>
      </c>
      <c r="AE22" s="222" t="str">
        <f>_xlfn.XLOOKUP(A22,Amazon!A:A,Amazon!B:B,"N/A")</f>
        <v>N/A</v>
      </c>
      <c r="AF22" s="5" t="str">
        <f t="shared" si="9"/>
        <v>N/A</v>
      </c>
      <c r="AG22" s="5" t="str">
        <f t="shared" si="19"/>
        <v>N/A</v>
      </c>
      <c r="AH22" s="6" t="s">
        <v>36</v>
      </c>
      <c r="AI22" s="6" t="s">
        <v>36</v>
      </c>
      <c r="AJ22" s="6" t="s">
        <v>36</v>
      </c>
    </row>
    <row r="23" spans="1:36">
      <c r="A23" s="4">
        <v>45221</v>
      </c>
      <c r="B23" s="222" t="str">
        <f>_xlfn.XLOOKUP(A23,'USD RUB'!B:B,'USD RUB'!C:C,"N/A")</f>
        <v>N/A</v>
      </c>
      <c r="C23" s="222" t="str">
        <f>IFERROR(EXP(_xlfn.XLOOKUP(A23,'Bonds (CP)'!$A$4:$A$513,'Work Sheet'!$B$3:$B$512)/252)-1,"N/A")</f>
        <v>N/A</v>
      </c>
      <c r="D23" s="222" t="str">
        <f>IFERROR(_xlfn.XLOOKUP($A23,Intel!$A$2:$A$502,Intel!$B$2:$B$502),"N/A")</f>
        <v>N/A</v>
      </c>
      <c r="E23" s="5" t="str">
        <f t="shared" si="0"/>
        <v>N/A</v>
      </c>
      <c r="F23" s="5" t="str">
        <f t="shared" si="10"/>
        <v>N/A</v>
      </c>
      <c r="G23" s="222" t="str">
        <f>IFERROR(_xlfn.XLOOKUP(A23,Apple!A:A,Apple!B:B),"N/A")</f>
        <v>N/A</v>
      </c>
      <c r="H23" s="5" t="str">
        <f t="shared" si="1"/>
        <v>N/A</v>
      </c>
      <c r="I23" s="5" t="str">
        <f t="shared" si="11"/>
        <v>N/A</v>
      </c>
      <c r="J23" s="222" t="str">
        <f>IFERROR(_xlfn.XLOOKUP(A23,Microsoft!A:A,Microsoft!B:B),"N/A")</f>
        <v>N/A</v>
      </c>
      <c r="K23" s="5" t="str">
        <f t="shared" si="2"/>
        <v>N/A</v>
      </c>
      <c r="L23" s="5" t="str">
        <f t="shared" si="12"/>
        <v>N/A</v>
      </c>
      <c r="M23" s="222" t="str">
        <f>IFERROR(_xlfn.XLOOKUP($A23,Cisco!A:A,Cisco!B:B),"N/A")</f>
        <v>N/A</v>
      </c>
      <c r="N23" s="5" t="str">
        <f t="shared" si="3"/>
        <v>N/A</v>
      </c>
      <c r="O23" s="5" t="str">
        <f t="shared" si="13"/>
        <v>N/A</v>
      </c>
      <c r="P23" s="222" t="str">
        <f>IFERROR(_xlfn.XLOOKUP($A23,Disney!A:A,Disney!B:B),"N/A")</f>
        <v>N/A</v>
      </c>
      <c r="Q23" s="5" t="str">
        <f t="shared" si="4"/>
        <v>N/A</v>
      </c>
      <c r="R23" s="5" t="str">
        <f t="shared" si="14"/>
        <v>N/A</v>
      </c>
      <c r="S23" s="222" t="str">
        <f>_xlfn.XLOOKUP(A23,FedEx!A:A,FedEx!B:B,"N/A")</f>
        <v>N/A</v>
      </c>
      <c r="T23" s="5" t="str">
        <f t="shared" si="5"/>
        <v>N/A</v>
      </c>
      <c r="U23" s="5" t="str">
        <f t="shared" si="15"/>
        <v>N/A</v>
      </c>
      <c r="V23" s="222" t="str">
        <f>_xlfn.XLOOKUP($A23,'General Motors'!A:A,'General Motors'!B:B,"N/A")</f>
        <v>N/A</v>
      </c>
      <c r="W23" s="5" t="str">
        <f t="shared" si="6"/>
        <v>N/A</v>
      </c>
      <c r="X23" s="5" t="str">
        <f t="shared" si="16"/>
        <v>N/A</v>
      </c>
      <c r="Y23" s="222" t="str">
        <f>_xlfn.XLOOKUP($A23,Chevron!A:A,Chevron!B:B,"N/A")</f>
        <v>N/A</v>
      </c>
      <c r="Z23" s="5" t="str">
        <f t="shared" si="7"/>
        <v>N/A</v>
      </c>
      <c r="AA23" s="5" t="str">
        <f t="shared" si="17"/>
        <v>N/A</v>
      </c>
      <c r="AB23" s="222" t="str">
        <f>_xlfn.XLOOKUP($A23,Boeing!A:A,Boeing!B:B,"N/A")</f>
        <v>N/A</v>
      </c>
      <c r="AC23" s="5" t="str">
        <f t="shared" si="8"/>
        <v>N/A</v>
      </c>
      <c r="AD23" s="5" t="str">
        <f t="shared" si="18"/>
        <v>N/A</v>
      </c>
      <c r="AE23" s="222" t="str">
        <f>_xlfn.XLOOKUP(A23,Amazon!A:A,Amazon!B:B,"N/A")</f>
        <v>N/A</v>
      </c>
      <c r="AF23" s="5" t="str">
        <f t="shared" si="9"/>
        <v>N/A</v>
      </c>
      <c r="AG23" s="5" t="str">
        <f t="shared" si="19"/>
        <v>N/A</v>
      </c>
      <c r="AH23" s="6" t="s">
        <v>36</v>
      </c>
      <c r="AI23" s="6" t="s">
        <v>36</v>
      </c>
      <c r="AJ23" s="6" t="s">
        <v>36</v>
      </c>
    </row>
    <row r="24" spans="1:36">
      <c r="A24" s="4">
        <v>45222</v>
      </c>
      <c r="B24" s="222" t="str">
        <f>_xlfn.XLOOKUP(A24,'USD RUB'!B:B,'USD RUB'!C:C,"N/A")</f>
        <v>N/A</v>
      </c>
      <c r="C24" s="222">
        <f>IFERROR(EXP(_xlfn.XLOOKUP(A24,'Bonds (CP)'!$A$4:$A$513,'Work Sheet'!$B$3:$B$512)/252)-1,"N/A")</f>
        <v>0.47116931899498216</v>
      </c>
      <c r="D24" s="222">
        <f>IFERROR(_xlfn.XLOOKUP($A24,Intel!$A$2:$A$502,Intel!$B$2:$B$502),"N/A")</f>
        <v>33.85</v>
      </c>
      <c r="E24" s="5" t="str">
        <f t="shared" si="0"/>
        <v>N/A</v>
      </c>
      <c r="F24" s="5" t="str">
        <f t="shared" si="10"/>
        <v>N/A</v>
      </c>
      <c r="G24" s="222">
        <f>IFERROR(_xlfn.XLOOKUP(A24,Apple!A:A,Apple!B:B),"N/A")</f>
        <v>173</v>
      </c>
      <c r="H24" s="5" t="str">
        <f t="shared" si="1"/>
        <v>N/A</v>
      </c>
      <c r="I24" s="5" t="str">
        <f t="shared" si="11"/>
        <v>N/A</v>
      </c>
      <c r="J24" s="222">
        <f>IFERROR(_xlfn.XLOOKUP(A24,Microsoft!A:A,Microsoft!B:B),"N/A")</f>
        <v>329.32</v>
      </c>
      <c r="K24" s="5" t="str">
        <f t="shared" si="2"/>
        <v>N/A</v>
      </c>
      <c r="L24" s="5" t="str">
        <f t="shared" si="12"/>
        <v>N/A</v>
      </c>
      <c r="M24" s="222">
        <f>IFERROR(_xlfn.XLOOKUP($A24,Cisco!A:A,Cisco!B:B),"N/A")</f>
        <v>52.2</v>
      </c>
      <c r="N24" s="5" t="str">
        <f t="shared" si="3"/>
        <v>N/A</v>
      </c>
      <c r="O24" s="5" t="str">
        <f t="shared" si="13"/>
        <v>N/A</v>
      </c>
      <c r="P24" s="222">
        <f>IFERROR(_xlfn.XLOOKUP($A24,Disney!A:A,Disney!B:B),"N/A")</f>
        <v>83.1</v>
      </c>
      <c r="Q24" s="5" t="str">
        <f t="shared" si="4"/>
        <v>N/A</v>
      </c>
      <c r="R24" s="5" t="str">
        <f t="shared" si="14"/>
        <v>N/A</v>
      </c>
      <c r="S24" s="222">
        <f>_xlfn.XLOOKUP(A24,FedEx!A:A,FedEx!B:B,"N/A")</f>
        <v>237.97</v>
      </c>
      <c r="T24" s="5" t="str">
        <f t="shared" si="5"/>
        <v>N/A</v>
      </c>
      <c r="U24" s="5" t="str">
        <f t="shared" si="15"/>
        <v>N/A</v>
      </c>
      <c r="V24" s="222">
        <f>_xlfn.XLOOKUP($A24,'General Motors'!A:A,'General Motors'!B:B,"N/A")</f>
        <v>29.22</v>
      </c>
      <c r="W24" s="5" t="str">
        <f t="shared" si="6"/>
        <v>N/A</v>
      </c>
      <c r="X24" s="5" t="str">
        <f t="shared" si="16"/>
        <v>N/A</v>
      </c>
      <c r="Y24" s="222">
        <f>_xlfn.XLOOKUP($A24,Chevron!A:A,Chevron!B:B,"N/A")</f>
        <v>160.68</v>
      </c>
      <c r="Z24" s="5" t="str">
        <f t="shared" si="7"/>
        <v>N/A</v>
      </c>
      <c r="AA24" s="5" t="str">
        <f t="shared" si="17"/>
        <v>N/A</v>
      </c>
      <c r="AB24" s="222">
        <f>_xlfn.XLOOKUP($A24,Boeing!A:A,Boeing!B:B,"N/A")</f>
        <v>181.03</v>
      </c>
      <c r="AC24" s="5" t="str">
        <f t="shared" si="8"/>
        <v>N/A</v>
      </c>
      <c r="AD24" s="5" t="str">
        <f t="shared" si="18"/>
        <v>N/A</v>
      </c>
      <c r="AE24" s="222">
        <f>_xlfn.XLOOKUP(A24,Amazon!A:A,Amazon!B:B,"N/A")</f>
        <v>126.56</v>
      </c>
      <c r="AF24" s="5" t="str">
        <f t="shared" si="9"/>
        <v>N/A</v>
      </c>
      <c r="AG24" s="5" t="str">
        <f t="shared" si="19"/>
        <v>N/A</v>
      </c>
      <c r="AH24" s="9">
        <v>846359</v>
      </c>
      <c r="AI24" s="6" t="s">
        <v>36</v>
      </c>
      <c r="AJ24" s="6" t="s">
        <v>36</v>
      </c>
    </row>
    <row r="25" spans="1:36">
      <c r="A25" s="4">
        <v>45223</v>
      </c>
      <c r="B25" s="222">
        <f>_xlfn.XLOOKUP(A25,'USD RUB'!B:B,'USD RUB'!C:C,"N/A")</f>
        <v>94.708100000000002</v>
      </c>
      <c r="C25" s="222">
        <f>IFERROR(EXP(_xlfn.XLOOKUP(A25,'Bonds (CP)'!$A$4:$A$513,'Work Sheet'!$B$3:$B$512)/252)-1,"N/A")</f>
        <v>0.47151555155851099</v>
      </c>
      <c r="D25" s="222">
        <f>IFERROR(_xlfn.XLOOKUP($A25,Intel!$A$2:$A$502,Intel!$B$2:$B$502),"N/A")</f>
        <v>34.590000000000003</v>
      </c>
      <c r="E25" s="5">
        <f t="shared" si="0"/>
        <v>3275.9531790000005</v>
      </c>
      <c r="F25" s="5" t="str">
        <f t="shared" si="10"/>
        <v>N/A</v>
      </c>
      <c r="G25" s="222">
        <f>IFERROR(_xlfn.XLOOKUP(A25,Apple!A:A,Apple!B:B),"N/A")</f>
        <v>173.44</v>
      </c>
      <c r="H25" s="5">
        <f t="shared" si="1"/>
        <v>16426.172864</v>
      </c>
      <c r="I25" s="5" t="str">
        <f t="shared" si="11"/>
        <v>N/A</v>
      </c>
      <c r="J25" s="222">
        <f>IFERROR(_xlfn.XLOOKUP(A25,Microsoft!A:A,Microsoft!B:B),"N/A")</f>
        <v>330.53</v>
      </c>
      <c r="K25" s="5">
        <f t="shared" si="2"/>
        <v>31303.868293</v>
      </c>
      <c r="L25" s="5" t="str">
        <f t="shared" si="12"/>
        <v>N/A</v>
      </c>
      <c r="M25" s="222">
        <f>IFERROR(_xlfn.XLOOKUP($A25,Cisco!A:A,Cisco!B:B),"N/A")</f>
        <v>53.01</v>
      </c>
      <c r="N25" s="5">
        <f t="shared" si="3"/>
        <v>5020.4763809999995</v>
      </c>
      <c r="O25" s="5" t="str">
        <f t="shared" si="13"/>
        <v>N/A</v>
      </c>
      <c r="P25" s="222">
        <f>IFERROR(_xlfn.XLOOKUP($A25,Disney!A:A,Disney!B:B),"N/A")</f>
        <v>82.56</v>
      </c>
      <c r="Q25" s="5">
        <f t="shared" si="4"/>
        <v>7819.1007360000003</v>
      </c>
      <c r="R25" s="5" t="str">
        <f t="shared" si="14"/>
        <v>N/A</v>
      </c>
      <c r="S25" s="222">
        <f>_xlfn.XLOOKUP(A25,FedEx!A:A,FedEx!B:B,"N/A")</f>
        <v>241.68</v>
      </c>
      <c r="T25" s="5">
        <f t="shared" si="5"/>
        <v>22889.053608000002</v>
      </c>
      <c r="U25" s="5" t="str">
        <f t="shared" si="15"/>
        <v>N/A</v>
      </c>
      <c r="V25" s="222">
        <f>_xlfn.XLOOKUP($A25,'General Motors'!A:A,'General Motors'!B:B,"N/A")</f>
        <v>28.56</v>
      </c>
      <c r="W25" s="5">
        <f t="shared" si="6"/>
        <v>2704.8633359999999</v>
      </c>
      <c r="X25" s="5" t="str">
        <f t="shared" si="16"/>
        <v>N/A</v>
      </c>
      <c r="Y25" s="222">
        <f>_xlfn.XLOOKUP($A25,Chevron!A:A,Chevron!B:B,"N/A")</f>
        <v>156.65</v>
      </c>
      <c r="Z25" s="5">
        <f t="shared" si="7"/>
        <v>14836.023865000001</v>
      </c>
      <c r="AA25" s="5" t="str">
        <f t="shared" si="17"/>
        <v>N/A</v>
      </c>
      <c r="AB25" s="222">
        <f>_xlfn.XLOOKUP($A25,Boeing!A:A,Boeing!B:B,"N/A")</f>
        <v>182.36</v>
      </c>
      <c r="AC25" s="5">
        <f t="shared" si="8"/>
        <v>17270.969116</v>
      </c>
      <c r="AD25" s="5" t="str">
        <f t="shared" si="18"/>
        <v>N/A</v>
      </c>
      <c r="AE25" s="222">
        <f>_xlfn.XLOOKUP(A25,Amazon!A:A,Amazon!B:B,"N/A")</f>
        <v>128.56</v>
      </c>
      <c r="AF25" s="5">
        <f t="shared" si="9"/>
        <v>12175.673336</v>
      </c>
      <c r="AG25" s="5" t="str">
        <f t="shared" si="19"/>
        <v>N/A</v>
      </c>
      <c r="AH25" s="393">
        <v>4247.68</v>
      </c>
      <c r="AI25" s="393">
        <v>402289.7022</v>
      </c>
      <c r="AJ25" s="6" t="s">
        <v>36</v>
      </c>
    </row>
    <row r="26" spans="1:36">
      <c r="A26" s="4">
        <v>45224</v>
      </c>
      <c r="B26" s="222">
        <f>_xlfn.XLOOKUP(A26,'USD RUB'!B:B,'USD RUB'!C:C,"N/A")</f>
        <v>93.522400000000005</v>
      </c>
      <c r="C26" s="222">
        <f>IFERROR(EXP(_xlfn.XLOOKUP(A26,'Bonds (CP)'!$A$4:$A$513,'Work Sheet'!$B$3:$B$512)/252)-1,"N/A")</f>
        <v>0.4716708863981478</v>
      </c>
      <c r="D26" s="222">
        <f>IFERROR(_xlfn.XLOOKUP($A26,Intel!$A$2:$A$502,Intel!$B$2:$B$502),"N/A")</f>
        <v>32.83</v>
      </c>
      <c r="E26" s="5">
        <f t="shared" si="0"/>
        <v>3070.3403920000001</v>
      </c>
      <c r="F26" s="5">
        <f t="shared" si="10"/>
        <v>-6.276426302978011E-2</v>
      </c>
      <c r="G26" s="222">
        <f>IFERROR(_xlfn.XLOOKUP(A26,Apple!A:A,Apple!B:B),"N/A")</f>
        <v>171.1</v>
      </c>
      <c r="H26" s="5">
        <f t="shared" si="1"/>
        <v>16001.682640000001</v>
      </c>
      <c r="I26" s="5">
        <f t="shared" si="11"/>
        <v>-2.5842308340144338E-2</v>
      </c>
      <c r="J26" s="222">
        <f>IFERROR(_xlfn.XLOOKUP(A26,Microsoft!A:A,Microsoft!B:B),"N/A")</f>
        <v>340.67</v>
      </c>
      <c r="K26" s="5">
        <f t="shared" si="2"/>
        <v>31860.276008000004</v>
      </c>
      <c r="L26" s="5">
        <f t="shared" si="12"/>
        <v>1.7774407616084398E-2</v>
      </c>
      <c r="M26" s="222">
        <f>IFERROR(_xlfn.XLOOKUP($A26,Cisco!A:A,Cisco!B:B),"N/A")</f>
        <v>52.4</v>
      </c>
      <c r="N26" s="5">
        <f t="shared" si="3"/>
        <v>4900.5737600000002</v>
      </c>
      <c r="O26" s="5">
        <f t="shared" si="13"/>
        <v>-2.3882717873899506E-2</v>
      </c>
      <c r="P26" s="222">
        <f>IFERROR(_xlfn.XLOOKUP($A26,Disney!A:A,Disney!B:B),"N/A")</f>
        <v>80.59</v>
      </c>
      <c r="Q26" s="5">
        <f t="shared" si="4"/>
        <v>7536.9702160000006</v>
      </c>
      <c r="R26" s="5">
        <f t="shared" si="14"/>
        <v>-3.6082220900549355E-2</v>
      </c>
      <c r="S26" s="222">
        <f>_xlfn.XLOOKUP(A26,FedEx!A:A,FedEx!B:B,"N/A")</f>
        <v>235.21</v>
      </c>
      <c r="T26" s="5">
        <f t="shared" si="5"/>
        <v>21997.403704</v>
      </c>
      <c r="U26" s="5">
        <f t="shared" si="15"/>
        <v>-3.8955297989618942E-2</v>
      </c>
      <c r="V26" s="222">
        <f>_xlfn.XLOOKUP($A26,'General Motors'!A:A,'General Motors'!B:B,"N/A")</f>
        <v>29.01</v>
      </c>
      <c r="W26" s="5">
        <f t="shared" si="6"/>
        <v>2713.0848240000005</v>
      </c>
      <c r="X26" s="5">
        <f t="shared" si="16"/>
        <v>3.0395206628659466E-3</v>
      </c>
      <c r="Y26" s="222">
        <f>_xlfn.XLOOKUP($A26,Chevron!A:A,Chevron!B:B,"N/A")</f>
        <v>155.87</v>
      </c>
      <c r="Z26" s="5">
        <f t="shared" si="7"/>
        <v>14577.336488000001</v>
      </c>
      <c r="AA26" s="5">
        <f t="shared" si="17"/>
        <v>-1.7436435756232216E-2</v>
      </c>
      <c r="AB26" s="222">
        <f>_xlfn.XLOOKUP($A26,Boeing!A:A,Boeing!B:B,"N/A")</f>
        <v>177.73</v>
      </c>
      <c r="AC26" s="5">
        <f t="shared" si="8"/>
        <v>16621.736152000001</v>
      </c>
      <c r="AD26" s="5">
        <f t="shared" si="18"/>
        <v>-3.7590997913286905E-2</v>
      </c>
      <c r="AE26" s="222">
        <f>_xlfn.XLOOKUP(A26,Amazon!A:A,Amazon!B:B,"N/A")</f>
        <v>121.39</v>
      </c>
      <c r="AF26" s="5">
        <f t="shared" si="9"/>
        <v>11352.684136</v>
      </c>
      <c r="AG26" s="5">
        <f t="shared" si="19"/>
        <v>-6.7592910657898075E-2</v>
      </c>
      <c r="AH26" s="393">
        <v>4186.7700000000004</v>
      </c>
      <c r="AI26" s="393">
        <v>391556.77860000002</v>
      </c>
      <c r="AJ26" s="393">
        <v>-2.6679600000000001E-2</v>
      </c>
    </row>
    <row r="27" spans="1:36">
      <c r="A27" s="4">
        <v>45225</v>
      </c>
      <c r="B27" s="222">
        <f>_xlfn.XLOOKUP(A27,'USD RUB'!B:B,'USD RUB'!C:C,"N/A")</f>
        <v>93.150700000000001</v>
      </c>
      <c r="C27" s="222">
        <f>IFERROR(EXP(_xlfn.XLOOKUP(A27,'Bonds (CP)'!$A$4:$A$513,'Work Sheet'!$B$3:$B$512)/252)-1,"N/A")</f>
        <v>0.47129133770071574</v>
      </c>
      <c r="D27" s="222">
        <f>IFERROR(_xlfn.XLOOKUP($A27,Intel!$A$2:$A$502,Intel!$B$2:$B$502),"N/A")</f>
        <v>32.520000000000003</v>
      </c>
      <c r="E27" s="5">
        <f t="shared" si="0"/>
        <v>3029.2607640000001</v>
      </c>
      <c r="F27" s="5">
        <f t="shared" si="10"/>
        <v>-1.3379502841781354E-2</v>
      </c>
      <c r="G27" s="222">
        <f>IFERROR(_xlfn.XLOOKUP(A27,Apple!A:A,Apple!B:B),"N/A")</f>
        <v>166.89</v>
      </c>
      <c r="H27" s="5">
        <f t="shared" si="1"/>
        <v>15545.920322999998</v>
      </c>
      <c r="I27" s="5">
        <f t="shared" si="11"/>
        <v>-2.8482149487249364E-2</v>
      </c>
      <c r="J27" s="222">
        <f>IFERROR(_xlfn.XLOOKUP(A27,Microsoft!A:A,Microsoft!B:B),"N/A")</f>
        <v>327.89</v>
      </c>
      <c r="K27" s="5">
        <f t="shared" si="2"/>
        <v>30543.183022999998</v>
      </c>
      <c r="L27" s="5">
        <f t="shared" si="12"/>
        <v>-4.133966022985136E-2</v>
      </c>
      <c r="M27" s="222">
        <f>IFERROR(_xlfn.XLOOKUP($A27,Cisco!A:A,Cisco!B:B),"N/A")</f>
        <v>51.37</v>
      </c>
      <c r="N27" s="5">
        <f t="shared" si="3"/>
        <v>4785.1514589999997</v>
      </c>
      <c r="O27" s="5">
        <f t="shared" si="13"/>
        <v>-2.3552813742364842E-2</v>
      </c>
      <c r="P27" s="222">
        <f>IFERROR(_xlfn.XLOOKUP($A27,Disney!A:A,Disney!B:B),"N/A")</f>
        <v>79.78</v>
      </c>
      <c r="Q27" s="5">
        <f t="shared" si="4"/>
        <v>7431.5628459999998</v>
      </c>
      <c r="R27" s="5">
        <f t="shared" si="14"/>
        <v>-1.3985377012136091E-2</v>
      </c>
      <c r="S27" s="222">
        <f>_xlfn.XLOOKUP(A27,FedEx!A:A,FedEx!B:B,"N/A")</f>
        <v>227.93</v>
      </c>
      <c r="T27" s="5">
        <f t="shared" si="5"/>
        <v>21231.839050999999</v>
      </c>
      <c r="U27" s="5">
        <f t="shared" si="15"/>
        <v>-3.4802500481490473E-2</v>
      </c>
      <c r="V27" s="222">
        <f>_xlfn.XLOOKUP($A27,'General Motors'!A:A,'General Motors'!B:B,"N/A")</f>
        <v>28.55</v>
      </c>
      <c r="W27" s="5">
        <f t="shared" si="6"/>
        <v>2659.4524850000003</v>
      </c>
      <c r="X27" s="5">
        <f t="shared" si="16"/>
        <v>-1.9768028822972128E-2</v>
      </c>
      <c r="Y27" s="222">
        <f>_xlfn.XLOOKUP($A27,Chevron!A:A,Chevron!B:B,"N/A")</f>
        <v>154.75</v>
      </c>
      <c r="Z27" s="5">
        <f t="shared" si="7"/>
        <v>14415.070825000001</v>
      </c>
      <c r="AA27" s="5">
        <f t="shared" si="17"/>
        <v>-1.1131365673940241E-2</v>
      </c>
      <c r="AB27" s="222">
        <f>_xlfn.XLOOKUP($A27,Boeing!A:A,Boeing!B:B,"N/A")</f>
        <v>179.09</v>
      </c>
      <c r="AC27" s="5">
        <f t="shared" si="8"/>
        <v>16682.358863000001</v>
      </c>
      <c r="AD27" s="5">
        <f t="shared" si="18"/>
        <v>3.6471948805845145E-3</v>
      </c>
      <c r="AE27" s="222">
        <f>_xlfn.XLOOKUP(A27,Amazon!A:A,Amazon!B:B,"N/A")</f>
        <v>119.57</v>
      </c>
      <c r="AF27" s="5">
        <f t="shared" si="9"/>
        <v>11138.029198999999</v>
      </c>
      <c r="AG27" s="5">
        <f t="shared" si="19"/>
        <v>-1.8907857774296599E-2</v>
      </c>
      <c r="AH27" s="393">
        <v>4137.2299999999996</v>
      </c>
      <c r="AI27" s="393">
        <v>385385.87060000002</v>
      </c>
      <c r="AJ27" s="393">
        <v>-1.57599E-2</v>
      </c>
    </row>
    <row r="28" spans="1:36">
      <c r="A28" s="4">
        <v>45226</v>
      </c>
      <c r="B28" s="222">
        <f>_xlfn.XLOOKUP(A28,'USD RUB'!B:B,'USD RUB'!C:C,"N/A")</f>
        <v>93.561599999999999</v>
      </c>
      <c r="C28" s="222">
        <f>IFERROR(EXP(_xlfn.XLOOKUP(A28,'Bonds (CP)'!$A$4:$A$513,'Work Sheet'!$B$3:$B$512)/252)-1,"N/A")</f>
        <v>0.46312796727691108</v>
      </c>
      <c r="D28" s="222">
        <f>IFERROR(_xlfn.XLOOKUP($A28,Intel!$A$2:$A$502,Intel!$B$2:$B$502),"N/A")</f>
        <v>35.54</v>
      </c>
      <c r="E28" s="5">
        <f t="shared" si="0"/>
        <v>3325.1792639999999</v>
      </c>
      <c r="F28" s="5">
        <f t="shared" si="10"/>
        <v>9.7686704134791302E-2</v>
      </c>
      <c r="G28" s="222">
        <f>IFERROR(_xlfn.XLOOKUP(A28,Apple!A:A,Apple!B:B),"N/A")</f>
        <v>168.22</v>
      </c>
      <c r="H28" s="5">
        <f t="shared" si="1"/>
        <v>15738.932352</v>
      </c>
      <c r="I28" s="5">
        <f t="shared" si="11"/>
        <v>1.241560647358031E-2</v>
      </c>
      <c r="J28" s="222">
        <f>IFERROR(_xlfn.XLOOKUP(A28,Microsoft!A:A,Microsoft!B:B),"N/A")</f>
        <v>329.81</v>
      </c>
      <c r="K28" s="5">
        <f t="shared" si="2"/>
        <v>30857.551296000001</v>
      </c>
      <c r="L28" s="5">
        <f t="shared" si="12"/>
        <v>1.0292583872587135E-2</v>
      </c>
      <c r="M28" s="222">
        <f>IFERROR(_xlfn.XLOOKUP($A28,Cisco!A:A,Cisco!B:B),"N/A")</f>
        <v>51.56</v>
      </c>
      <c r="N28" s="5">
        <f t="shared" si="3"/>
        <v>4824.0360959999998</v>
      </c>
      <c r="O28" s="5">
        <f t="shared" si="13"/>
        <v>8.1261037050071039E-3</v>
      </c>
      <c r="P28" s="222">
        <f>IFERROR(_xlfn.XLOOKUP($A28,Disney!A:A,Disney!B:B),"N/A")</f>
        <v>79.33</v>
      </c>
      <c r="Q28" s="5">
        <f t="shared" si="4"/>
        <v>7422.241728</v>
      </c>
      <c r="R28" s="5">
        <f t="shared" si="14"/>
        <v>-1.2542608053186521E-3</v>
      </c>
      <c r="S28" s="222">
        <f>_xlfn.XLOOKUP(A28,FedEx!A:A,FedEx!B:B,"N/A")</f>
        <v>228.84</v>
      </c>
      <c r="T28" s="5">
        <f t="shared" si="5"/>
        <v>21410.636544000001</v>
      </c>
      <c r="U28" s="5">
        <f t="shared" si="15"/>
        <v>8.4211967022980172E-3</v>
      </c>
      <c r="V28" s="222">
        <f>_xlfn.XLOOKUP($A28,'General Motors'!A:A,'General Motors'!B:B,"N/A")</f>
        <v>27.22</v>
      </c>
      <c r="W28" s="5">
        <f t="shared" si="6"/>
        <v>2546.746752</v>
      </c>
      <c r="X28" s="5">
        <f t="shared" si="16"/>
        <v>-4.237929936168805E-2</v>
      </c>
      <c r="Y28" s="222">
        <f>_xlfn.XLOOKUP($A28,Chevron!A:A,Chevron!B:B,"N/A")</f>
        <v>144.35</v>
      </c>
      <c r="Z28" s="5">
        <f t="shared" si="7"/>
        <v>13505.616959999999</v>
      </c>
      <c r="AA28" s="5">
        <f t="shared" si="17"/>
        <v>-6.3090488839134928E-2</v>
      </c>
      <c r="AB28" s="222">
        <f>_xlfn.XLOOKUP($A28,Boeing!A:A,Boeing!B:B,"N/A")</f>
        <v>179.69</v>
      </c>
      <c r="AC28" s="5">
        <f t="shared" si="8"/>
        <v>16812.083903999999</v>
      </c>
      <c r="AD28" s="5">
        <f t="shared" si="18"/>
        <v>7.7761809385192837E-3</v>
      </c>
      <c r="AE28" s="222">
        <f>_xlfn.XLOOKUP(A28,Amazon!A:A,Amazon!B:B,"N/A")</f>
        <v>127.74</v>
      </c>
      <c r="AF28" s="5">
        <f t="shared" si="9"/>
        <v>11951.558783999999</v>
      </c>
      <c r="AG28" s="5">
        <f t="shared" si="19"/>
        <v>7.3040712182101286E-2</v>
      </c>
      <c r="AH28" s="393">
        <v>4117.37</v>
      </c>
      <c r="AI28" s="393">
        <v>385227.72499999998</v>
      </c>
      <c r="AJ28" s="393">
        <v>-4.104E-4</v>
      </c>
    </row>
    <row r="29" spans="1:36">
      <c r="A29" s="4">
        <v>45227</v>
      </c>
      <c r="B29" s="222">
        <f>_xlfn.XLOOKUP(A29,'USD RUB'!B:B,'USD RUB'!C:C,"N/A")</f>
        <v>93.217399999999998</v>
      </c>
      <c r="C29" s="222" t="str">
        <f>IFERROR(EXP(_xlfn.XLOOKUP(A29,'Bonds (CP)'!$A$4:$A$513,'Work Sheet'!$B$3:$B$512)/252)-1,"N/A")</f>
        <v>N/A</v>
      </c>
      <c r="D29" s="222" t="str">
        <f>IFERROR(_xlfn.XLOOKUP($A29,Intel!$A$2:$A$502,Intel!$B$2:$B$502),"N/A")</f>
        <v>N/A</v>
      </c>
      <c r="E29" s="5" t="str">
        <f t="shared" si="0"/>
        <v>N/A</v>
      </c>
      <c r="F29" s="5" t="str">
        <f t="shared" si="10"/>
        <v>N/A</v>
      </c>
      <c r="G29" s="222" t="str">
        <f>IFERROR(_xlfn.XLOOKUP(A29,Apple!A:A,Apple!B:B),"N/A")</f>
        <v>N/A</v>
      </c>
      <c r="H29" s="5" t="str">
        <f t="shared" si="1"/>
        <v>N/A</v>
      </c>
      <c r="I29" s="5" t="str">
        <f t="shared" si="11"/>
        <v>N/A</v>
      </c>
      <c r="J29" s="222" t="str">
        <f>IFERROR(_xlfn.XLOOKUP(A29,Microsoft!A:A,Microsoft!B:B),"N/A")</f>
        <v>N/A</v>
      </c>
      <c r="K29" s="5" t="str">
        <f t="shared" si="2"/>
        <v>N/A</v>
      </c>
      <c r="L29" s="5" t="str">
        <f t="shared" si="12"/>
        <v>N/A</v>
      </c>
      <c r="M29" s="222" t="str">
        <f>IFERROR(_xlfn.XLOOKUP($A29,Cisco!A:A,Cisco!B:B),"N/A")</f>
        <v>N/A</v>
      </c>
      <c r="N29" s="5" t="str">
        <f t="shared" si="3"/>
        <v>N/A</v>
      </c>
      <c r="O29" s="5" t="str">
        <f t="shared" si="13"/>
        <v>N/A</v>
      </c>
      <c r="P29" s="222" t="str">
        <f>IFERROR(_xlfn.XLOOKUP($A29,Disney!A:A,Disney!B:B),"N/A")</f>
        <v>N/A</v>
      </c>
      <c r="Q29" s="5" t="str">
        <f t="shared" si="4"/>
        <v>N/A</v>
      </c>
      <c r="R29" s="5" t="str">
        <f t="shared" si="14"/>
        <v>N/A</v>
      </c>
      <c r="S29" s="222" t="str">
        <f>_xlfn.XLOOKUP(A29,FedEx!A:A,FedEx!B:B,"N/A")</f>
        <v>N/A</v>
      </c>
      <c r="T29" s="5" t="str">
        <f t="shared" si="5"/>
        <v>N/A</v>
      </c>
      <c r="U29" s="5" t="str">
        <f t="shared" si="15"/>
        <v>N/A</v>
      </c>
      <c r="V29" s="222" t="str">
        <f>_xlfn.XLOOKUP($A29,'General Motors'!A:A,'General Motors'!B:B,"N/A")</f>
        <v>N/A</v>
      </c>
      <c r="W29" s="5" t="str">
        <f t="shared" si="6"/>
        <v>N/A</v>
      </c>
      <c r="X29" s="5" t="str">
        <f t="shared" si="16"/>
        <v>N/A</v>
      </c>
      <c r="Y29" s="222" t="str">
        <f>_xlfn.XLOOKUP($A29,Chevron!A:A,Chevron!B:B,"N/A")</f>
        <v>N/A</v>
      </c>
      <c r="Z29" s="5" t="str">
        <f t="shared" si="7"/>
        <v>N/A</v>
      </c>
      <c r="AA29" s="5" t="str">
        <f t="shared" si="17"/>
        <v>N/A</v>
      </c>
      <c r="AB29" s="222" t="str">
        <f>_xlfn.XLOOKUP($A29,Boeing!A:A,Boeing!B:B,"N/A")</f>
        <v>N/A</v>
      </c>
      <c r="AC29" s="5" t="str">
        <f t="shared" si="8"/>
        <v>N/A</v>
      </c>
      <c r="AD29" s="5" t="str">
        <f t="shared" si="18"/>
        <v>N/A</v>
      </c>
      <c r="AE29" s="222" t="str">
        <f>_xlfn.XLOOKUP(A29,Amazon!A:A,Amazon!B:B,"N/A")</f>
        <v>N/A</v>
      </c>
      <c r="AF29" s="5" t="str">
        <f t="shared" si="9"/>
        <v>N/A</v>
      </c>
      <c r="AG29" s="5" t="str">
        <f t="shared" si="19"/>
        <v>N/A</v>
      </c>
      <c r="AH29" s="6" t="s">
        <v>36</v>
      </c>
      <c r="AI29" s="6" t="s">
        <v>36</v>
      </c>
      <c r="AJ29" s="6" t="s">
        <v>36</v>
      </c>
    </row>
    <row r="30" spans="1:36">
      <c r="A30" s="4">
        <v>45228</v>
      </c>
      <c r="B30" s="222" t="str">
        <f>_xlfn.XLOOKUP(A30,'USD RUB'!B:B,'USD RUB'!C:C,"N/A")</f>
        <v>N/A</v>
      </c>
      <c r="C30" s="222" t="str">
        <f>IFERROR(EXP(_xlfn.XLOOKUP(A30,'Bonds (CP)'!$A$4:$A$513,'Work Sheet'!$B$3:$B$512)/252)-1,"N/A")</f>
        <v>N/A</v>
      </c>
      <c r="D30" s="222" t="str">
        <f>IFERROR(_xlfn.XLOOKUP($A30,Intel!$A$2:$A$502,Intel!$B$2:$B$502),"N/A")</f>
        <v>N/A</v>
      </c>
      <c r="E30" s="5" t="str">
        <f t="shared" si="0"/>
        <v>N/A</v>
      </c>
      <c r="F30" s="5" t="str">
        <f t="shared" si="10"/>
        <v>N/A</v>
      </c>
      <c r="G30" s="222" t="str">
        <f>IFERROR(_xlfn.XLOOKUP(A30,Apple!A:A,Apple!B:B),"N/A")</f>
        <v>N/A</v>
      </c>
      <c r="H30" s="5" t="str">
        <f t="shared" si="1"/>
        <v>N/A</v>
      </c>
      <c r="I30" s="5" t="str">
        <f t="shared" si="11"/>
        <v>N/A</v>
      </c>
      <c r="J30" s="222" t="str">
        <f>IFERROR(_xlfn.XLOOKUP(A30,Microsoft!A:A,Microsoft!B:B),"N/A")</f>
        <v>N/A</v>
      </c>
      <c r="K30" s="5" t="str">
        <f t="shared" si="2"/>
        <v>N/A</v>
      </c>
      <c r="L30" s="5" t="str">
        <f t="shared" si="12"/>
        <v>N/A</v>
      </c>
      <c r="M30" s="222" t="str">
        <f>IFERROR(_xlfn.XLOOKUP($A30,Cisco!A:A,Cisco!B:B),"N/A")</f>
        <v>N/A</v>
      </c>
      <c r="N30" s="5" t="str">
        <f t="shared" si="3"/>
        <v>N/A</v>
      </c>
      <c r="O30" s="5" t="str">
        <f t="shared" si="13"/>
        <v>N/A</v>
      </c>
      <c r="P30" s="222" t="str">
        <f>IFERROR(_xlfn.XLOOKUP($A30,Disney!A:A,Disney!B:B),"N/A")</f>
        <v>N/A</v>
      </c>
      <c r="Q30" s="5" t="str">
        <f t="shared" si="4"/>
        <v>N/A</v>
      </c>
      <c r="R30" s="5" t="str">
        <f t="shared" si="14"/>
        <v>N/A</v>
      </c>
      <c r="S30" s="222" t="str">
        <f>_xlfn.XLOOKUP(A30,FedEx!A:A,FedEx!B:B,"N/A")</f>
        <v>N/A</v>
      </c>
      <c r="T30" s="5" t="str">
        <f t="shared" si="5"/>
        <v>N/A</v>
      </c>
      <c r="U30" s="5" t="str">
        <f t="shared" si="15"/>
        <v>N/A</v>
      </c>
      <c r="V30" s="222" t="str">
        <f>_xlfn.XLOOKUP($A30,'General Motors'!A:A,'General Motors'!B:B,"N/A")</f>
        <v>N/A</v>
      </c>
      <c r="W30" s="5" t="str">
        <f t="shared" si="6"/>
        <v>N/A</v>
      </c>
      <c r="X30" s="5" t="str">
        <f t="shared" si="16"/>
        <v>N/A</v>
      </c>
      <c r="Y30" s="222" t="str">
        <f>_xlfn.XLOOKUP($A30,Chevron!A:A,Chevron!B:B,"N/A")</f>
        <v>N/A</v>
      </c>
      <c r="Z30" s="5" t="str">
        <f t="shared" si="7"/>
        <v>N/A</v>
      </c>
      <c r="AA30" s="5" t="str">
        <f t="shared" si="17"/>
        <v>N/A</v>
      </c>
      <c r="AB30" s="222" t="str">
        <f>_xlfn.XLOOKUP($A30,Boeing!A:A,Boeing!B:B,"N/A")</f>
        <v>N/A</v>
      </c>
      <c r="AC30" s="5" t="str">
        <f t="shared" si="8"/>
        <v>N/A</v>
      </c>
      <c r="AD30" s="5" t="str">
        <f t="shared" si="18"/>
        <v>N/A</v>
      </c>
      <c r="AE30" s="222" t="str">
        <f>_xlfn.XLOOKUP(A30,Amazon!A:A,Amazon!B:B,"N/A")</f>
        <v>N/A</v>
      </c>
      <c r="AF30" s="5" t="str">
        <f t="shared" si="9"/>
        <v>N/A</v>
      </c>
      <c r="AG30" s="5" t="str">
        <f t="shared" si="19"/>
        <v>N/A</v>
      </c>
      <c r="AH30" s="6" t="s">
        <v>36</v>
      </c>
      <c r="AI30" s="6" t="s">
        <v>36</v>
      </c>
      <c r="AJ30" s="6" t="s">
        <v>36</v>
      </c>
    </row>
    <row r="31" spans="1:36">
      <c r="A31" s="4">
        <v>45229</v>
      </c>
      <c r="B31" s="222" t="str">
        <f>_xlfn.XLOOKUP(A31,'USD RUB'!B:B,'USD RUB'!C:C,"N/A")</f>
        <v>N/A</v>
      </c>
      <c r="C31" s="222" t="str">
        <f>IFERROR(EXP(_xlfn.XLOOKUP(A31,'Bonds (CP)'!$A$4:$A$513,'Work Sheet'!$B$3:$B$512)/252)-1,"N/A")</f>
        <v>N/A</v>
      </c>
      <c r="D31" s="222">
        <f>IFERROR(_xlfn.XLOOKUP($A31,Intel!$A$2:$A$502,Intel!$B$2:$B$502),"N/A")</f>
        <v>35.69</v>
      </c>
      <c r="E31" s="5" t="str">
        <f t="shared" si="0"/>
        <v>N/A</v>
      </c>
      <c r="F31" s="5" t="str">
        <f t="shared" si="10"/>
        <v>N/A</v>
      </c>
      <c r="G31" s="222">
        <f>IFERROR(_xlfn.XLOOKUP(A31,Apple!A:A,Apple!B:B),"N/A")</f>
        <v>170.29</v>
      </c>
      <c r="H31" s="5" t="str">
        <f t="shared" si="1"/>
        <v>N/A</v>
      </c>
      <c r="I31" s="5" t="str">
        <f t="shared" si="11"/>
        <v>N/A</v>
      </c>
      <c r="J31" s="222">
        <f>IFERROR(_xlfn.XLOOKUP(A31,Microsoft!A:A,Microsoft!B:B),"N/A")</f>
        <v>337.31</v>
      </c>
      <c r="K31" s="5" t="str">
        <f t="shared" si="2"/>
        <v>N/A</v>
      </c>
      <c r="L31" s="5" t="str">
        <f t="shared" si="12"/>
        <v>N/A</v>
      </c>
      <c r="M31" s="222">
        <f>IFERROR(_xlfn.XLOOKUP($A31,Cisco!A:A,Cisco!B:B),"N/A")</f>
        <v>51.57</v>
      </c>
      <c r="N31" s="5" t="str">
        <f t="shared" si="3"/>
        <v>N/A</v>
      </c>
      <c r="O31" s="5" t="str">
        <f t="shared" si="13"/>
        <v>N/A</v>
      </c>
      <c r="P31" s="222">
        <f>IFERROR(_xlfn.XLOOKUP($A31,Disney!A:A,Disney!B:B),"N/A")</f>
        <v>80.680000000000007</v>
      </c>
      <c r="Q31" s="5" t="str">
        <f t="shared" si="4"/>
        <v>N/A</v>
      </c>
      <c r="R31" s="5" t="str">
        <f t="shared" si="14"/>
        <v>N/A</v>
      </c>
      <c r="S31" s="222">
        <f>_xlfn.XLOOKUP(A31,FedEx!A:A,FedEx!B:B,"N/A")</f>
        <v>236.82</v>
      </c>
      <c r="T31" s="5" t="str">
        <f t="shared" si="5"/>
        <v>N/A</v>
      </c>
      <c r="U31" s="5" t="str">
        <f t="shared" si="15"/>
        <v>N/A</v>
      </c>
      <c r="V31" s="222">
        <f>_xlfn.XLOOKUP($A31,'General Motors'!A:A,'General Motors'!B:B,"N/A")</f>
        <v>27.36</v>
      </c>
      <c r="W31" s="5" t="str">
        <f t="shared" si="6"/>
        <v>N/A</v>
      </c>
      <c r="X31" s="5" t="str">
        <f t="shared" si="16"/>
        <v>N/A</v>
      </c>
      <c r="Y31" s="222">
        <f>_xlfn.XLOOKUP($A31,Chevron!A:A,Chevron!B:B,"N/A")</f>
        <v>146.09</v>
      </c>
      <c r="Z31" s="5" t="str">
        <f t="shared" si="7"/>
        <v>N/A</v>
      </c>
      <c r="AA31" s="5" t="str">
        <f t="shared" si="17"/>
        <v>N/A</v>
      </c>
      <c r="AB31" s="222">
        <f>_xlfn.XLOOKUP($A31,Boeing!A:A,Boeing!B:B,"N/A")</f>
        <v>182.35</v>
      </c>
      <c r="AC31" s="5" t="str">
        <f t="shared" si="8"/>
        <v>N/A</v>
      </c>
      <c r="AD31" s="5" t="str">
        <f t="shared" si="18"/>
        <v>N/A</v>
      </c>
      <c r="AE31" s="222">
        <f>_xlfn.XLOOKUP(A31,Amazon!A:A,Amazon!B:B,"N/A")</f>
        <v>132.71</v>
      </c>
      <c r="AF31" s="5" t="str">
        <f t="shared" si="9"/>
        <v>N/A</v>
      </c>
      <c r="AG31" s="5" t="str">
        <f t="shared" si="19"/>
        <v>N/A</v>
      </c>
      <c r="AH31" s="393">
        <v>4166.82</v>
      </c>
      <c r="AI31" s="6" t="s">
        <v>36</v>
      </c>
      <c r="AJ31" s="6" t="s">
        <v>36</v>
      </c>
    </row>
    <row r="32" spans="1:36">
      <c r="A32" s="4">
        <v>45230</v>
      </c>
      <c r="B32" s="222">
        <f>_xlfn.XLOOKUP(A32,'USD RUB'!B:B,'USD RUB'!C:C,"N/A")</f>
        <v>93.243499999999997</v>
      </c>
      <c r="C32" s="222" t="str">
        <f>IFERROR(EXP(_xlfn.XLOOKUP(A32,'Bonds (CP)'!$A$4:$A$513,'Work Sheet'!$B$3:$B$512)/252)-1,"N/A")</f>
        <v>N/A</v>
      </c>
      <c r="D32" s="222">
        <f>IFERROR(_xlfn.XLOOKUP($A32,Intel!$A$2:$A$502,Intel!$B$2:$B$502),"N/A")</f>
        <v>36.5</v>
      </c>
      <c r="E32" s="5">
        <f t="shared" si="0"/>
        <v>3403.3877499999999</v>
      </c>
      <c r="F32" s="5" t="str">
        <f t="shared" si="10"/>
        <v>N/A</v>
      </c>
      <c r="G32" s="222">
        <f>IFERROR(_xlfn.XLOOKUP(A32,Apple!A:A,Apple!B:B),"N/A")</f>
        <v>170.77</v>
      </c>
      <c r="H32" s="5">
        <f t="shared" si="1"/>
        <v>15923.192495000001</v>
      </c>
      <c r="I32" s="5" t="str">
        <f t="shared" si="11"/>
        <v>N/A</v>
      </c>
      <c r="J32" s="222">
        <f>IFERROR(_xlfn.XLOOKUP(A32,Microsoft!A:A,Microsoft!B:B),"N/A")</f>
        <v>338.11</v>
      </c>
      <c r="K32" s="5">
        <f t="shared" si="2"/>
        <v>31526.559785000001</v>
      </c>
      <c r="L32" s="5" t="str">
        <f t="shared" si="12"/>
        <v>N/A</v>
      </c>
      <c r="M32" s="222">
        <f>IFERROR(_xlfn.XLOOKUP($A32,Cisco!A:A,Cisco!B:B),"N/A")</f>
        <v>52.13</v>
      </c>
      <c r="N32" s="5">
        <f t="shared" si="3"/>
        <v>4860.7836550000002</v>
      </c>
      <c r="O32" s="5" t="str">
        <f t="shared" si="13"/>
        <v>N/A</v>
      </c>
      <c r="P32" s="222">
        <f>IFERROR(_xlfn.XLOOKUP($A32,Disney!A:A,Disney!B:B),"N/A")</f>
        <v>81.59</v>
      </c>
      <c r="Q32" s="5">
        <f t="shared" si="4"/>
        <v>7607.7371650000005</v>
      </c>
      <c r="R32" s="5" t="str">
        <f t="shared" si="14"/>
        <v>N/A</v>
      </c>
      <c r="S32" s="222">
        <f>_xlfn.XLOOKUP(A32,FedEx!A:A,FedEx!B:B,"N/A")</f>
        <v>240.1</v>
      </c>
      <c r="T32" s="5">
        <f t="shared" si="5"/>
        <v>22387.764349999998</v>
      </c>
      <c r="U32" s="5" t="str">
        <f t="shared" si="15"/>
        <v>N/A</v>
      </c>
      <c r="V32" s="222">
        <f>_xlfn.XLOOKUP($A32,'General Motors'!A:A,'General Motors'!B:B,"N/A")</f>
        <v>28.2</v>
      </c>
      <c r="W32" s="5">
        <f t="shared" si="6"/>
        <v>2629.4666999999999</v>
      </c>
      <c r="X32" s="5" t="str">
        <f t="shared" si="16"/>
        <v>N/A</v>
      </c>
      <c r="Y32" s="222">
        <f>_xlfn.XLOOKUP($A32,Chevron!A:A,Chevron!B:B,"N/A")</f>
        <v>145.72999999999999</v>
      </c>
      <c r="Z32" s="5">
        <f t="shared" si="7"/>
        <v>13588.375254999999</v>
      </c>
      <c r="AA32" s="5" t="str">
        <f t="shared" si="17"/>
        <v>N/A</v>
      </c>
      <c r="AB32" s="222">
        <f>_xlfn.XLOOKUP($A32,Boeing!A:A,Boeing!B:B,"N/A")</f>
        <v>186.82</v>
      </c>
      <c r="AC32" s="5">
        <f t="shared" si="8"/>
        <v>17419.750669999998</v>
      </c>
      <c r="AD32" s="5" t="str">
        <f t="shared" si="18"/>
        <v>N/A</v>
      </c>
      <c r="AE32" s="222">
        <f>_xlfn.XLOOKUP(A32,Amazon!A:A,Amazon!B:B,"N/A")</f>
        <v>133.09</v>
      </c>
      <c r="AF32" s="5">
        <f t="shared" si="9"/>
        <v>12409.777415</v>
      </c>
      <c r="AG32" s="5" t="str">
        <f t="shared" si="19"/>
        <v>N/A</v>
      </c>
      <c r="AH32" s="8">
        <v>837716</v>
      </c>
      <c r="AI32" s="393">
        <v>391044.59029999998</v>
      </c>
      <c r="AJ32" s="6" t="s">
        <v>36</v>
      </c>
    </row>
    <row r="33" spans="1:36">
      <c r="A33" s="4">
        <v>45231</v>
      </c>
      <c r="B33" s="222">
        <f>_xlfn.XLOOKUP(A33,'USD RUB'!B:B,'USD RUB'!C:C,"N/A")</f>
        <v>92.022599999999997</v>
      </c>
      <c r="C33" s="222">
        <f>IFERROR(EXP(_xlfn.XLOOKUP(A33,'Bonds (CP)'!$A$4:$A$513,'Work Sheet'!$B$3:$B$512)/252)-1,"N/A")</f>
        <v>0.45619343353183761</v>
      </c>
      <c r="D33" s="222">
        <f>IFERROR(_xlfn.XLOOKUP($A33,Intel!$A$2:$A$502,Intel!$B$2:$B$502),"N/A")</f>
        <v>37.29</v>
      </c>
      <c r="E33" s="5">
        <f t="shared" si="0"/>
        <v>3431.5227539999996</v>
      </c>
      <c r="F33" s="5">
        <f t="shared" si="10"/>
        <v>8.2667641969387251E-3</v>
      </c>
      <c r="G33" s="222">
        <f>IFERROR(_xlfn.XLOOKUP(A33,Apple!A:A,Apple!B:B),"N/A")</f>
        <v>173.97</v>
      </c>
      <c r="H33" s="5">
        <f t="shared" si="1"/>
        <v>16009.171721999999</v>
      </c>
      <c r="I33" s="5">
        <f t="shared" si="11"/>
        <v>5.3996224078178834E-3</v>
      </c>
      <c r="J33" s="222">
        <f>IFERROR(_xlfn.XLOOKUP(A33,Microsoft!A:A,Microsoft!B:B),"N/A")</f>
        <v>346.07</v>
      </c>
      <c r="K33" s="5">
        <f t="shared" si="2"/>
        <v>31846.261181999998</v>
      </c>
      <c r="L33" s="5">
        <f t="shared" si="12"/>
        <v>1.014070038660253E-2</v>
      </c>
      <c r="M33" s="222">
        <f>IFERROR(_xlfn.XLOOKUP($A33,Cisco!A:A,Cisco!B:B),"N/A")</f>
        <v>52.19</v>
      </c>
      <c r="N33" s="5">
        <f t="shared" si="3"/>
        <v>4802.6594939999995</v>
      </c>
      <c r="O33" s="5">
        <f t="shared" si="13"/>
        <v>-1.1957775767331591E-2</v>
      </c>
      <c r="P33" s="222">
        <f>IFERROR(_xlfn.XLOOKUP($A33,Disney!A:A,Disney!B:B),"N/A")</f>
        <v>81.069999999999993</v>
      </c>
      <c r="Q33" s="5">
        <f t="shared" si="4"/>
        <v>7460.2721819999988</v>
      </c>
      <c r="R33" s="5">
        <f t="shared" si="14"/>
        <v>-1.9383553848104307E-2</v>
      </c>
      <c r="S33" s="222">
        <f>_xlfn.XLOOKUP(A33,FedEx!A:A,FedEx!B:B,"N/A")</f>
        <v>243.23</v>
      </c>
      <c r="T33" s="5">
        <f t="shared" si="5"/>
        <v>22382.656997999999</v>
      </c>
      <c r="U33" s="5">
        <f t="shared" si="15"/>
        <v>-2.2813139892630119E-4</v>
      </c>
      <c r="V33" s="222">
        <f>_xlfn.XLOOKUP($A33,'General Motors'!A:A,'General Motors'!B:B,"N/A")</f>
        <v>28</v>
      </c>
      <c r="W33" s="5">
        <f t="shared" si="6"/>
        <v>2576.6327999999999</v>
      </c>
      <c r="X33" s="5">
        <f t="shared" si="16"/>
        <v>-2.009300973463557E-2</v>
      </c>
      <c r="Y33" s="222">
        <f>_xlfn.XLOOKUP($A33,Chevron!A:A,Chevron!B:B,"N/A")</f>
        <v>143.97999999999999</v>
      </c>
      <c r="Z33" s="5">
        <f t="shared" si="7"/>
        <v>13249.413947999999</v>
      </c>
      <c r="AA33" s="5">
        <f t="shared" si="17"/>
        <v>-2.494494747451681E-2</v>
      </c>
      <c r="AB33" s="222">
        <f>_xlfn.XLOOKUP($A33,Boeing!A:A,Boeing!B:B,"N/A")</f>
        <v>189.38</v>
      </c>
      <c r="AC33" s="5">
        <f t="shared" si="8"/>
        <v>17427.239987999998</v>
      </c>
      <c r="AD33" s="5">
        <f t="shared" si="18"/>
        <v>4.2993255999346225E-4</v>
      </c>
      <c r="AE33" s="222">
        <f>_xlfn.XLOOKUP(A33,Amazon!A:A,Amazon!B:B,"N/A")</f>
        <v>137</v>
      </c>
      <c r="AF33" s="5">
        <f t="shared" si="9"/>
        <v>12607.0962</v>
      </c>
      <c r="AG33" s="5">
        <f t="shared" si="19"/>
        <v>1.5900267861492567E-2</v>
      </c>
      <c r="AH33" s="393">
        <v>4237.8599999999997</v>
      </c>
      <c r="AI33" s="393">
        <v>389978.89559999999</v>
      </c>
      <c r="AJ33" s="393">
        <v>-2.7252999999999999E-3</v>
      </c>
    </row>
    <row r="34" spans="1:36">
      <c r="A34" s="4">
        <v>45232</v>
      </c>
      <c r="B34" s="222">
        <f>_xlfn.XLOOKUP(A34,'USD RUB'!B:B,'USD RUB'!C:C,"N/A")</f>
        <v>93.280100000000004</v>
      </c>
      <c r="C34" s="222">
        <f>IFERROR(EXP(_xlfn.XLOOKUP(A34,'Bonds (CP)'!$A$4:$A$513,'Work Sheet'!$B$3:$B$512)/252)-1,"N/A")</f>
        <v>0.44935790601693637</v>
      </c>
      <c r="D34" s="222">
        <f>IFERROR(_xlfn.XLOOKUP($A34,Intel!$A$2:$A$502,Intel!$B$2:$B$502),"N/A")</f>
        <v>37.700000000000003</v>
      </c>
      <c r="E34" s="5">
        <f t="shared" si="0"/>
        <v>3516.6597700000002</v>
      </c>
      <c r="F34" s="5">
        <f t="shared" si="10"/>
        <v>2.4810272903118546E-2</v>
      </c>
      <c r="G34" s="222">
        <f>IFERROR(_xlfn.XLOOKUP(A34,Apple!A:A,Apple!B:B),"N/A")</f>
        <v>177.57</v>
      </c>
      <c r="H34" s="5">
        <f t="shared" si="1"/>
        <v>16563.747357</v>
      </c>
      <c r="I34" s="5">
        <f t="shared" si="11"/>
        <v>3.4641119767482742E-2</v>
      </c>
      <c r="J34" s="222">
        <f>IFERROR(_xlfn.XLOOKUP(A34,Microsoft!A:A,Microsoft!B:B),"N/A")</f>
        <v>348.32</v>
      </c>
      <c r="K34" s="5">
        <f t="shared" si="2"/>
        <v>32491.324432000001</v>
      </c>
      <c r="L34" s="5">
        <f t="shared" si="12"/>
        <v>2.0255541029243318E-2</v>
      </c>
      <c r="M34" s="222">
        <f>IFERROR(_xlfn.XLOOKUP($A34,Cisco!A:A,Cisco!B:B),"N/A")</f>
        <v>52.75</v>
      </c>
      <c r="N34" s="5">
        <f t="shared" si="3"/>
        <v>4920.525275</v>
      </c>
      <c r="O34" s="5">
        <f t="shared" si="13"/>
        <v>2.4541773396021815E-2</v>
      </c>
      <c r="P34" s="222">
        <f>IFERROR(_xlfn.XLOOKUP($A34,Disney!A:A,Disney!B:B),"N/A")</f>
        <v>83.29</v>
      </c>
      <c r="Q34" s="5">
        <f t="shared" si="4"/>
        <v>7769.2995290000008</v>
      </c>
      <c r="R34" s="5">
        <f t="shared" si="14"/>
        <v>4.1423066003626108E-2</v>
      </c>
      <c r="S34" s="222">
        <f>_xlfn.XLOOKUP(A34,FedEx!A:A,FedEx!B:B,"N/A")</f>
        <v>247.25</v>
      </c>
      <c r="T34" s="5">
        <f t="shared" si="5"/>
        <v>23063.504725000003</v>
      </c>
      <c r="U34" s="5">
        <f t="shared" si="15"/>
        <v>3.0418539097518238E-2</v>
      </c>
      <c r="V34" s="222">
        <f>_xlfn.XLOOKUP($A34,'General Motors'!A:A,'General Motors'!B:B,"N/A")</f>
        <v>28.8</v>
      </c>
      <c r="W34" s="5">
        <f t="shared" si="6"/>
        <v>2686.4668800000004</v>
      </c>
      <c r="X34" s="5">
        <f t="shared" si="16"/>
        <v>4.2626982005352421E-2</v>
      </c>
      <c r="Y34" s="222">
        <f>_xlfn.XLOOKUP($A34,Chevron!A:A,Chevron!B:B,"N/A")</f>
        <v>148.76</v>
      </c>
      <c r="Z34" s="5">
        <f t="shared" si="7"/>
        <v>13876.347675999999</v>
      </c>
      <c r="AA34" s="5">
        <f t="shared" si="17"/>
        <v>4.731784594099997E-2</v>
      </c>
      <c r="AB34" s="222">
        <f>_xlfn.XLOOKUP($A34,Boeing!A:A,Boeing!B:B,"N/A")</f>
        <v>192.01</v>
      </c>
      <c r="AC34" s="5">
        <f t="shared" si="8"/>
        <v>17910.712001</v>
      </c>
      <c r="AD34" s="5">
        <f t="shared" si="18"/>
        <v>2.7742316817402468E-2</v>
      </c>
      <c r="AE34" s="222">
        <f>_xlfn.XLOOKUP(A34,Amazon!A:A,Amazon!B:B,"N/A")</f>
        <v>138.07</v>
      </c>
      <c r="AF34" s="5">
        <f t="shared" si="9"/>
        <v>12879.183407</v>
      </c>
      <c r="AG34" s="5">
        <f t="shared" si="19"/>
        <v>2.1582067962644835E-2</v>
      </c>
      <c r="AH34" s="393">
        <v>4317.78</v>
      </c>
      <c r="AI34" s="393">
        <v>402762.95020000002</v>
      </c>
      <c r="AJ34" s="393">
        <v>3.2781400000000002E-2</v>
      </c>
    </row>
    <row r="35" spans="1:36">
      <c r="A35" s="4">
        <v>45233</v>
      </c>
      <c r="B35" s="222">
        <f>_xlfn.XLOOKUP(A35,'USD RUB'!B:B,'USD RUB'!C:C,"N/A")</f>
        <v>93.173000000000002</v>
      </c>
      <c r="C35" s="222">
        <f>IFERROR(EXP(_xlfn.XLOOKUP(A35,'Bonds (CP)'!$A$4:$A$513,'Work Sheet'!$B$3:$B$512)/252)-1,"N/A")</f>
        <v>0.44722167896031784</v>
      </c>
      <c r="D35" s="222">
        <f>IFERROR(_xlfn.XLOOKUP($A35,Intel!$A$2:$A$502,Intel!$B$2:$B$502),"N/A")</f>
        <v>38.14</v>
      </c>
      <c r="E35" s="5">
        <f t="shared" si="0"/>
        <v>3553.6182200000003</v>
      </c>
      <c r="F35" s="5">
        <f t="shared" si="10"/>
        <v>1.0509532458978788E-2</v>
      </c>
      <c r="G35" s="222">
        <f>IFERROR(_xlfn.XLOOKUP(A35,Apple!A:A,Apple!B:B),"N/A")</f>
        <v>176.65</v>
      </c>
      <c r="H35" s="5">
        <f t="shared" si="1"/>
        <v>16459.010450000002</v>
      </c>
      <c r="I35" s="5">
        <f t="shared" si="11"/>
        <v>-6.323261562893645E-3</v>
      </c>
      <c r="J35" s="222">
        <f>IFERROR(_xlfn.XLOOKUP(A35,Microsoft!A:A,Microsoft!B:B),"N/A")</f>
        <v>352.8</v>
      </c>
      <c r="K35" s="5">
        <f t="shared" si="2"/>
        <v>32871.434399999998</v>
      </c>
      <c r="L35" s="5">
        <f t="shared" si="12"/>
        <v>1.1698814211021702E-2</v>
      </c>
      <c r="M35" s="222">
        <f>IFERROR(_xlfn.XLOOKUP($A35,Cisco!A:A,Cisco!B:B),"N/A")</f>
        <v>53.01</v>
      </c>
      <c r="N35" s="5">
        <f t="shared" si="3"/>
        <v>4939.1007300000001</v>
      </c>
      <c r="O35" s="5">
        <f t="shared" si="13"/>
        <v>3.7750959423736852E-3</v>
      </c>
      <c r="P35" s="222">
        <f>IFERROR(_xlfn.XLOOKUP($A35,Disney!A:A,Disney!B:B),"N/A")</f>
        <v>85.07</v>
      </c>
      <c r="Q35" s="5">
        <f t="shared" si="4"/>
        <v>7926.2271099999998</v>
      </c>
      <c r="R35" s="5">
        <f t="shared" si="14"/>
        <v>2.0198420773229975E-2</v>
      </c>
      <c r="S35" s="222">
        <f>_xlfn.XLOOKUP(A35,FedEx!A:A,FedEx!B:B,"N/A")</f>
        <v>247.14</v>
      </c>
      <c r="T35" s="5">
        <f t="shared" si="5"/>
        <v>23026.77522</v>
      </c>
      <c r="U35" s="5">
        <f t="shared" si="15"/>
        <v>-1.592537883463585E-3</v>
      </c>
      <c r="V35" s="222">
        <f>_xlfn.XLOOKUP($A35,'General Motors'!A:A,'General Motors'!B:B,"N/A")</f>
        <v>29.77</v>
      </c>
      <c r="W35" s="5">
        <f t="shared" si="6"/>
        <v>2773.7602099999999</v>
      </c>
      <c r="X35" s="5">
        <f t="shared" si="16"/>
        <v>3.2493730203738691E-2</v>
      </c>
      <c r="Y35" s="222">
        <f>_xlfn.XLOOKUP($A35,Chevron!A:A,Chevron!B:B,"N/A")</f>
        <v>147.61000000000001</v>
      </c>
      <c r="Z35" s="5">
        <f t="shared" si="7"/>
        <v>13753.266530000001</v>
      </c>
      <c r="AA35" s="5">
        <f t="shared" si="17"/>
        <v>-8.8698516982876896E-3</v>
      </c>
      <c r="AB35" s="222">
        <f>_xlfn.XLOOKUP($A35,Boeing!A:A,Boeing!B:B,"N/A")</f>
        <v>195.05</v>
      </c>
      <c r="AC35" s="5">
        <f t="shared" si="8"/>
        <v>18173.393650000002</v>
      </c>
      <c r="AD35" s="5">
        <f t="shared" si="18"/>
        <v>1.4666175693369254E-2</v>
      </c>
      <c r="AE35" s="222">
        <f>_xlfn.XLOOKUP(A35,Amazon!A:A,Amazon!B:B,"N/A")</f>
        <v>138.6</v>
      </c>
      <c r="AF35" s="5">
        <f t="shared" si="9"/>
        <v>12913.7778</v>
      </c>
      <c r="AG35" s="5">
        <f t="shared" si="19"/>
        <v>2.6860703747100256E-3</v>
      </c>
      <c r="AH35" s="393">
        <v>4358.34</v>
      </c>
      <c r="AI35" s="393">
        <v>406079.6128</v>
      </c>
      <c r="AJ35" s="393">
        <v>8.2347800000000006E-3</v>
      </c>
    </row>
    <row r="36" spans="1:36">
      <c r="A36" s="4">
        <v>45234</v>
      </c>
      <c r="B36" s="222">
        <f>_xlfn.XLOOKUP(A36,'USD RUB'!B:B,'USD RUB'!C:C,"N/A")</f>
        <v>93.0351</v>
      </c>
      <c r="C36" s="222" t="str">
        <f>IFERROR(EXP(_xlfn.XLOOKUP(A36,'Bonds (CP)'!$A$4:$A$513,'Work Sheet'!$B$3:$B$512)/252)-1,"N/A")</f>
        <v>N/A</v>
      </c>
      <c r="D36" s="222" t="str">
        <f>IFERROR(_xlfn.XLOOKUP($A36,Intel!$A$2:$A$502,Intel!$B$2:$B$502),"N/A")</f>
        <v>N/A</v>
      </c>
      <c r="E36" s="5" t="str">
        <f t="shared" si="0"/>
        <v>N/A</v>
      </c>
      <c r="F36" s="5" t="str">
        <f t="shared" si="10"/>
        <v>N/A</v>
      </c>
      <c r="G36" s="222" t="str">
        <f>IFERROR(_xlfn.XLOOKUP(A36,Apple!A:A,Apple!B:B),"N/A")</f>
        <v>N/A</v>
      </c>
      <c r="H36" s="5" t="str">
        <f t="shared" si="1"/>
        <v>N/A</v>
      </c>
      <c r="I36" s="5" t="str">
        <f t="shared" si="11"/>
        <v>N/A</v>
      </c>
      <c r="J36" s="222" t="str">
        <f>IFERROR(_xlfn.XLOOKUP(A36,Microsoft!A:A,Microsoft!B:B),"N/A")</f>
        <v>N/A</v>
      </c>
      <c r="K36" s="5" t="str">
        <f t="shared" si="2"/>
        <v>N/A</v>
      </c>
      <c r="L36" s="5" t="str">
        <f t="shared" si="12"/>
        <v>N/A</v>
      </c>
      <c r="M36" s="222" t="str">
        <f>IFERROR(_xlfn.XLOOKUP($A36,Cisco!A:A,Cisco!B:B),"N/A")</f>
        <v>N/A</v>
      </c>
      <c r="N36" s="5" t="str">
        <f t="shared" si="3"/>
        <v>N/A</v>
      </c>
      <c r="O36" s="5" t="str">
        <f t="shared" si="13"/>
        <v>N/A</v>
      </c>
      <c r="P36" s="222" t="str">
        <f>IFERROR(_xlfn.XLOOKUP($A36,Disney!A:A,Disney!B:B),"N/A")</f>
        <v>N/A</v>
      </c>
      <c r="Q36" s="5" t="str">
        <f t="shared" si="4"/>
        <v>N/A</v>
      </c>
      <c r="R36" s="5" t="str">
        <f t="shared" si="14"/>
        <v>N/A</v>
      </c>
      <c r="S36" s="222" t="str">
        <f>_xlfn.XLOOKUP(A36,FedEx!A:A,FedEx!B:B,"N/A")</f>
        <v>N/A</v>
      </c>
      <c r="T36" s="5" t="str">
        <f t="shared" si="5"/>
        <v>N/A</v>
      </c>
      <c r="U36" s="5" t="str">
        <f t="shared" si="15"/>
        <v>N/A</v>
      </c>
      <c r="V36" s="222" t="str">
        <f>_xlfn.XLOOKUP($A36,'General Motors'!A:A,'General Motors'!B:B,"N/A")</f>
        <v>N/A</v>
      </c>
      <c r="W36" s="5" t="str">
        <f t="shared" si="6"/>
        <v>N/A</v>
      </c>
      <c r="X36" s="5" t="str">
        <f t="shared" si="16"/>
        <v>N/A</v>
      </c>
      <c r="Y36" s="222" t="str">
        <f>_xlfn.XLOOKUP($A36,Chevron!A:A,Chevron!B:B,"N/A")</f>
        <v>N/A</v>
      </c>
      <c r="Z36" s="5" t="str">
        <f t="shared" si="7"/>
        <v>N/A</v>
      </c>
      <c r="AA36" s="5" t="str">
        <f t="shared" si="17"/>
        <v>N/A</v>
      </c>
      <c r="AB36" s="222" t="str">
        <f>_xlfn.XLOOKUP($A36,Boeing!A:A,Boeing!B:B,"N/A")</f>
        <v>N/A</v>
      </c>
      <c r="AC36" s="5" t="str">
        <f t="shared" si="8"/>
        <v>N/A</v>
      </c>
      <c r="AD36" s="5" t="str">
        <f t="shared" si="18"/>
        <v>N/A</v>
      </c>
      <c r="AE36" s="222" t="str">
        <f>_xlfn.XLOOKUP(A36,Amazon!A:A,Amazon!B:B,"N/A")</f>
        <v>N/A</v>
      </c>
      <c r="AF36" s="5" t="str">
        <f t="shared" si="9"/>
        <v>N/A</v>
      </c>
      <c r="AG36" s="5" t="str">
        <f t="shared" si="19"/>
        <v>N/A</v>
      </c>
      <c r="AH36" s="6" t="s">
        <v>36</v>
      </c>
      <c r="AI36" s="6" t="s">
        <v>36</v>
      </c>
      <c r="AJ36" s="6" t="s">
        <v>36</v>
      </c>
    </row>
    <row r="37" spans="1:36">
      <c r="A37" s="4">
        <v>45235</v>
      </c>
      <c r="B37" s="222" t="str">
        <f>_xlfn.XLOOKUP(A37,'USD RUB'!B:B,'USD RUB'!C:C,"N/A")</f>
        <v>N/A</v>
      </c>
      <c r="C37" s="222" t="str">
        <f>IFERROR(EXP(_xlfn.XLOOKUP(A37,'Bonds (CP)'!$A$4:$A$513,'Work Sheet'!$B$3:$B$512)/252)-1,"N/A")</f>
        <v>N/A</v>
      </c>
      <c r="D37" s="222" t="str">
        <f>IFERROR(_xlfn.XLOOKUP($A37,Intel!$A$2:$A$502,Intel!$B$2:$B$502),"N/A")</f>
        <v>N/A</v>
      </c>
      <c r="E37" s="5" t="str">
        <f t="shared" si="0"/>
        <v>N/A</v>
      </c>
      <c r="F37" s="5" t="str">
        <f t="shared" si="10"/>
        <v>N/A</v>
      </c>
      <c r="G37" s="222" t="str">
        <f>IFERROR(_xlfn.XLOOKUP(A37,Apple!A:A,Apple!B:B),"N/A")</f>
        <v>N/A</v>
      </c>
      <c r="H37" s="5" t="str">
        <f t="shared" si="1"/>
        <v>N/A</v>
      </c>
      <c r="I37" s="5" t="str">
        <f t="shared" si="11"/>
        <v>N/A</v>
      </c>
      <c r="J37" s="222" t="str">
        <f>IFERROR(_xlfn.XLOOKUP(A37,Microsoft!A:A,Microsoft!B:B),"N/A")</f>
        <v>N/A</v>
      </c>
      <c r="K37" s="5" t="str">
        <f t="shared" si="2"/>
        <v>N/A</v>
      </c>
      <c r="L37" s="5" t="str">
        <f t="shared" si="12"/>
        <v>N/A</v>
      </c>
      <c r="M37" s="222" t="str">
        <f>IFERROR(_xlfn.XLOOKUP($A37,Cisco!A:A,Cisco!B:B),"N/A")</f>
        <v>N/A</v>
      </c>
      <c r="N37" s="5" t="str">
        <f t="shared" si="3"/>
        <v>N/A</v>
      </c>
      <c r="O37" s="5" t="str">
        <f t="shared" si="13"/>
        <v>N/A</v>
      </c>
      <c r="P37" s="222" t="str">
        <f>IFERROR(_xlfn.XLOOKUP($A37,Disney!A:A,Disney!B:B),"N/A")</f>
        <v>N/A</v>
      </c>
      <c r="Q37" s="5" t="str">
        <f t="shared" si="4"/>
        <v>N/A</v>
      </c>
      <c r="R37" s="5" t="str">
        <f t="shared" si="14"/>
        <v>N/A</v>
      </c>
      <c r="S37" s="222" t="str">
        <f>_xlfn.XLOOKUP(A37,FedEx!A:A,FedEx!B:B,"N/A")</f>
        <v>N/A</v>
      </c>
      <c r="T37" s="5" t="str">
        <f t="shared" si="5"/>
        <v>N/A</v>
      </c>
      <c r="U37" s="5" t="str">
        <f t="shared" si="15"/>
        <v>N/A</v>
      </c>
      <c r="V37" s="222" t="str">
        <f>_xlfn.XLOOKUP($A37,'General Motors'!A:A,'General Motors'!B:B,"N/A")</f>
        <v>N/A</v>
      </c>
      <c r="W37" s="5" t="str">
        <f t="shared" si="6"/>
        <v>N/A</v>
      </c>
      <c r="X37" s="5" t="str">
        <f t="shared" si="16"/>
        <v>N/A</v>
      </c>
      <c r="Y37" s="222" t="str">
        <f>_xlfn.XLOOKUP($A37,Chevron!A:A,Chevron!B:B,"N/A")</f>
        <v>N/A</v>
      </c>
      <c r="Z37" s="5" t="str">
        <f t="shared" si="7"/>
        <v>N/A</v>
      </c>
      <c r="AA37" s="5" t="str">
        <f t="shared" si="17"/>
        <v>N/A</v>
      </c>
      <c r="AB37" s="222" t="str">
        <f>_xlfn.XLOOKUP($A37,Boeing!A:A,Boeing!B:B,"N/A")</f>
        <v>N/A</v>
      </c>
      <c r="AC37" s="5" t="str">
        <f t="shared" si="8"/>
        <v>N/A</v>
      </c>
      <c r="AD37" s="5" t="str">
        <f t="shared" si="18"/>
        <v>N/A</v>
      </c>
      <c r="AE37" s="222" t="str">
        <f>_xlfn.XLOOKUP(A37,Amazon!A:A,Amazon!B:B,"N/A")</f>
        <v>N/A</v>
      </c>
      <c r="AF37" s="5" t="str">
        <f t="shared" si="9"/>
        <v>N/A</v>
      </c>
      <c r="AG37" s="5" t="str">
        <f t="shared" si="19"/>
        <v>N/A</v>
      </c>
      <c r="AH37" s="6" t="s">
        <v>36</v>
      </c>
      <c r="AI37" s="6" t="s">
        <v>36</v>
      </c>
      <c r="AJ37" s="6" t="s">
        <v>36</v>
      </c>
    </row>
    <row r="38" spans="1:36">
      <c r="A38" s="4">
        <v>45236</v>
      </c>
      <c r="B38" s="222" t="str">
        <f>_xlfn.XLOOKUP(A38,'USD RUB'!B:B,'USD RUB'!C:C,"N/A")</f>
        <v>N/A</v>
      </c>
      <c r="C38" s="222">
        <f>IFERROR(EXP(_xlfn.XLOOKUP(A38,'Bonds (CP)'!$A$4:$A$513,'Work Sheet'!$B$3:$B$512)/252)-1,"N/A")</f>
        <v>0.44958337922755609</v>
      </c>
      <c r="D38" s="222">
        <f>IFERROR(_xlfn.XLOOKUP($A38,Intel!$A$2:$A$502,Intel!$B$2:$B$502),"N/A")</f>
        <v>37.950000000000003</v>
      </c>
      <c r="E38" s="5" t="str">
        <f t="shared" si="0"/>
        <v>N/A</v>
      </c>
      <c r="F38" s="5" t="str">
        <f t="shared" si="10"/>
        <v>N/A</v>
      </c>
      <c r="G38" s="222">
        <f>IFERROR(_xlfn.XLOOKUP(A38,Apple!A:A,Apple!B:B),"N/A")</f>
        <v>179.23</v>
      </c>
      <c r="H38" s="5" t="str">
        <f t="shared" si="1"/>
        <v>N/A</v>
      </c>
      <c r="I38" s="5" t="str">
        <f t="shared" si="11"/>
        <v>N/A</v>
      </c>
      <c r="J38" s="222">
        <f>IFERROR(_xlfn.XLOOKUP(A38,Microsoft!A:A,Microsoft!B:B),"N/A")</f>
        <v>356.53</v>
      </c>
      <c r="K38" s="5" t="str">
        <f t="shared" si="2"/>
        <v>N/A</v>
      </c>
      <c r="L38" s="5" t="str">
        <f t="shared" si="12"/>
        <v>N/A</v>
      </c>
      <c r="M38" s="222">
        <f>IFERROR(_xlfn.XLOOKUP($A38,Cisco!A:A,Cisco!B:B),"N/A")</f>
        <v>53.29</v>
      </c>
      <c r="N38" s="5" t="str">
        <f t="shared" si="3"/>
        <v>N/A</v>
      </c>
      <c r="O38" s="5" t="str">
        <f t="shared" si="13"/>
        <v>N/A</v>
      </c>
      <c r="P38" s="222">
        <f>IFERROR(_xlfn.XLOOKUP($A38,Disney!A:A,Disney!B:B),"N/A")</f>
        <v>84.02</v>
      </c>
      <c r="Q38" s="5" t="str">
        <f t="shared" si="4"/>
        <v>N/A</v>
      </c>
      <c r="R38" s="5" t="str">
        <f t="shared" si="14"/>
        <v>N/A</v>
      </c>
      <c r="S38" s="222">
        <f>_xlfn.XLOOKUP(A38,FedEx!A:A,FedEx!B:B,"N/A")</f>
        <v>245.33</v>
      </c>
      <c r="T38" s="5" t="str">
        <f t="shared" si="5"/>
        <v>N/A</v>
      </c>
      <c r="U38" s="5" t="str">
        <f t="shared" si="15"/>
        <v>N/A</v>
      </c>
      <c r="V38" s="222">
        <f>_xlfn.XLOOKUP($A38,'General Motors'!A:A,'General Motors'!B:B,"N/A")</f>
        <v>29.11</v>
      </c>
      <c r="W38" s="5" t="str">
        <f t="shared" si="6"/>
        <v>N/A</v>
      </c>
      <c r="X38" s="5" t="str">
        <f t="shared" si="16"/>
        <v>N/A</v>
      </c>
      <c r="Y38" s="222">
        <f>_xlfn.XLOOKUP($A38,Chevron!A:A,Chevron!B:B,"N/A")</f>
        <v>147</v>
      </c>
      <c r="Z38" s="5" t="str">
        <f t="shared" si="7"/>
        <v>N/A</v>
      </c>
      <c r="AA38" s="5" t="str">
        <f t="shared" si="17"/>
        <v>N/A</v>
      </c>
      <c r="AB38" s="222">
        <f>_xlfn.XLOOKUP($A38,Boeing!A:A,Boeing!B:B,"N/A")</f>
        <v>192.95</v>
      </c>
      <c r="AC38" s="5" t="str">
        <f t="shared" si="8"/>
        <v>N/A</v>
      </c>
      <c r="AD38" s="5" t="str">
        <f t="shared" si="18"/>
        <v>N/A</v>
      </c>
      <c r="AE38" s="222">
        <f>_xlfn.XLOOKUP(A38,Amazon!A:A,Amazon!B:B,"N/A")</f>
        <v>139.74</v>
      </c>
      <c r="AF38" s="5" t="str">
        <f t="shared" si="9"/>
        <v>N/A</v>
      </c>
      <c r="AG38" s="5" t="str">
        <f t="shared" si="19"/>
        <v>N/A</v>
      </c>
      <c r="AH38" s="393">
        <v>4365.9799999999996</v>
      </c>
      <c r="AI38" s="6" t="s">
        <v>36</v>
      </c>
      <c r="AJ38" s="6" t="s">
        <v>36</v>
      </c>
    </row>
    <row r="39" spans="1:36">
      <c r="A39" s="4">
        <v>45237</v>
      </c>
      <c r="B39" s="222" t="str">
        <f>_xlfn.XLOOKUP(A39,'USD RUB'!B:B,'USD RUB'!C:C,"N/A")</f>
        <v>N/A</v>
      </c>
      <c r="C39" s="222">
        <f>IFERROR(EXP(_xlfn.XLOOKUP(A39,'Bonds (CP)'!$A$4:$A$513,'Work Sheet'!$B$3:$B$512)/252)-1,"N/A")</f>
        <v>0.4476047839681554</v>
      </c>
      <c r="D39" s="222">
        <f>IFERROR(_xlfn.XLOOKUP($A39,Intel!$A$2:$A$502,Intel!$B$2:$B$502),"N/A")</f>
        <v>38.770000000000003</v>
      </c>
      <c r="E39" s="5" t="str">
        <f t="shared" si="0"/>
        <v>N/A</v>
      </c>
      <c r="F39" s="5" t="str">
        <f t="shared" si="10"/>
        <v>N/A</v>
      </c>
      <c r="G39" s="222">
        <f>IFERROR(_xlfn.XLOOKUP(A39,Apple!A:A,Apple!B:B),"N/A")</f>
        <v>181.82</v>
      </c>
      <c r="H39" s="5" t="str">
        <f t="shared" si="1"/>
        <v>N/A</v>
      </c>
      <c r="I39" s="5" t="str">
        <f t="shared" si="11"/>
        <v>N/A</v>
      </c>
      <c r="J39" s="222">
        <f>IFERROR(_xlfn.XLOOKUP(A39,Microsoft!A:A,Microsoft!B:B),"N/A")</f>
        <v>360.53</v>
      </c>
      <c r="K39" s="5" t="str">
        <f t="shared" si="2"/>
        <v>N/A</v>
      </c>
      <c r="L39" s="5" t="str">
        <f t="shared" si="12"/>
        <v>N/A</v>
      </c>
      <c r="M39" s="222">
        <f>IFERROR(_xlfn.XLOOKUP($A39,Cisco!A:A,Cisco!B:B),"N/A")</f>
        <v>53.13</v>
      </c>
      <c r="N39" s="5" t="str">
        <f t="shared" si="3"/>
        <v>N/A</v>
      </c>
      <c r="O39" s="5" t="str">
        <f t="shared" si="13"/>
        <v>N/A</v>
      </c>
      <c r="P39" s="222">
        <f>IFERROR(_xlfn.XLOOKUP($A39,Disney!A:A,Disney!B:B),"N/A")</f>
        <v>84.59</v>
      </c>
      <c r="Q39" s="5" t="str">
        <f t="shared" si="4"/>
        <v>N/A</v>
      </c>
      <c r="R39" s="5" t="str">
        <f t="shared" si="14"/>
        <v>N/A</v>
      </c>
      <c r="S39" s="222">
        <f>_xlfn.XLOOKUP(A39,FedEx!A:A,FedEx!B:B,"N/A")</f>
        <v>244.2</v>
      </c>
      <c r="T39" s="5" t="str">
        <f t="shared" si="5"/>
        <v>N/A</v>
      </c>
      <c r="U39" s="5" t="str">
        <f t="shared" si="15"/>
        <v>N/A</v>
      </c>
      <c r="V39" s="222">
        <f>_xlfn.XLOOKUP($A39,'General Motors'!A:A,'General Motors'!B:B,"N/A")</f>
        <v>28.41</v>
      </c>
      <c r="W39" s="5" t="str">
        <f t="shared" si="6"/>
        <v>N/A</v>
      </c>
      <c r="X39" s="5" t="str">
        <f t="shared" si="16"/>
        <v>N/A</v>
      </c>
      <c r="Y39" s="222">
        <f>_xlfn.XLOOKUP($A39,Chevron!A:A,Chevron!B:B,"N/A")</f>
        <v>144.41</v>
      </c>
      <c r="Z39" s="5" t="str">
        <f t="shared" si="7"/>
        <v>N/A</v>
      </c>
      <c r="AA39" s="5" t="str">
        <f t="shared" si="17"/>
        <v>N/A</v>
      </c>
      <c r="AB39" s="222">
        <f>_xlfn.XLOOKUP($A39,Boeing!A:A,Boeing!B:B,"N/A")</f>
        <v>191.41</v>
      </c>
      <c r="AC39" s="5" t="str">
        <f t="shared" si="8"/>
        <v>N/A</v>
      </c>
      <c r="AD39" s="5" t="str">
        <f t="shared" si="18"/>
        <v>N/A</v>
      </c>
      <c r="AE39" s="222">
        <f>_xlfn.XLOOKUP(A39,Amazon!A:A,Amazon!B:B,"N/A")</f>
        <v>142.71</v>
      </c>
      <c r="AF39" s="5" t="str">
        <f t="shared" si="9"/>
        <v>N/A</v>
      </c>
      <c r="AG39" s="5" t="str">
        <f t="shared" si="19"/>
        <v>N/A</v>
      </c>
      <c r="AH39" s="393">
        <v>4378.38</v>
      </c>
      <c r="AI39" s="6" t="s">
        <v>36</v>
      </c>
      <c r="AJ39" s="6" t="s">
        <v>36</v>
      </c>
    </row>
    <row r="40" spans="1:36">
      <c r="A40" s="4">
        <v>45238</v>
      </c>
      <c r="B40" s="222">
        <f>_xlfn.XLOOKUP(A40,'USD RUB'!B:B,'USD RUB'!C:C,"N/A")</f>
        <v>92.415099999999995</v>
      </c>
      <c r="C40" s="222" t="str">
        <f>IFERROR(EXP(_xlfn.XLOOKUP(A40,'Bonds (CP)'!$A$4:$A$513,'Work Sheet'!$B$3:$B$512)/252)-1,"N/A")</f>
        <v>N/A</v>
      </c>
      <c r="D40" s="222">
        <f>IFERROR(_xlfn.XLOOKUP($A40,Intel!$A$2:$A$502,Intel!$B$2:$B$502),"N/A")</f>
        <v>37.92</v>
      </c>
      <c r="E40" s="5">
        <f t="shared" si="0"/>
        <v>3504.380592</v>
      </c>
      <c r="F40" s="5" t="str">
        <f t="shared" si="10"/>
        <v>N/A</v>
      </c>
      <c r="G40" s="222">
        <f>IFERROR(_xlfn.XLOOKUP(A40,Apple!A:A,Apple!B:B),"N/A")</f>
        <v>182.89</v>
      </c>
      <c r="H40" s="5">
        <f t="shared" si="1"/>
        <v>16901.797638999997</v>
      </c>
      <c r="I40" s="5" t="str">
        <f t="shared" si="11"/>
        <v>N/A</v>
      </c>
      <c r="J40" s="222">
        <f>IFERROR(_xlfn.XLOOKUP(A40,Microsoft!A:A,Microsoft!B:B),"N/A")</f>
        <v>363.2</v>
      </c>
      <c r="K40" s="5">
        <f t="shared" si="2"/>
        <v>33565.164319999996</v>
      </c>
      <c r="L40" s="5" t="str">
        <f t="shared" si="12"/>
        <v>N/A</v>
      </c>
      <c r="M40" s="222">
        <f>IFERROR(_xlfn.XLOOKUP($A40,Cisco!A:A,Cisco!B:B),"N/A")</f>
        <v>53</v>
      </c>
      <c r="N40" s="5">
        <f t="shared" si="3"/>
        <v>4898.0002999999997</v>
      </c>
      <c r="O40" s="5" t="str">
        <f t="shared" si="13"/>
        <v>N/A</v>
      </c>
      <c r="P40" s="222">
        <f>IFERROR(_xlfn.XLOOKUP($A40,Disney!A:A,Disney!B:B),"N/A")</f>
        <v>84.5</v>
      </c>
      <c r="Q40" s="5">
        <f t="shared" si="4"/>
        <v>7809.0759499999995</v>
      </c>
      <c r="R40" s="5" t="str">
        <f t="shared" si="14"/>
        <v>N/A</v>
      </c>
      <c r="S40" s="222">
        <f>_xlfn.XLOOKUP(A40,FedEx!A:A,FedEx!B:B,"N/A")</f>
        <v>245.37</v>
      </c>
      <c r="T40" s="5">
        <f t="shared" si="5"/>
        <v>22675.893087</v>
      </c>
      <c r="U40" s="5" t="str">
        <f t="shared" si="15"/>
        <v>N/A</v>
      </c>
      <c r="V40" s="222">
        <f>_xlfn.XLOOKUP($A40,'General Motors'!A:A,'General Motors'!B:B,"N/A")</f>
        <v>27.56</v>
      </c>
      <c r="W40" s="5">
        <f t="shared" si="6"/>
        <v>2546.9601559999996</v>
      </c>
      <c r="X40" s="5" t="str">
        <f t="shared" si="16"/>
        <v>N/A</v>
      </c>
      <c r="Y40" s="222">
        <f>_xlfn.XLOOKUP($A40,Chevron!A:A,Chevron!B:B,"N/A")</f>
        <v>142.4</v>
      </c>
      <c r="Z40" s="5">
        <f t="shared" si="7"/>
        <v>13159.910239999999</v>
      </c>
      <c r="AA40" s="5" t="str">
        <f t="shared" si="17"/>
        <v>N/A</v>
      </c>
      <c r="AB40" s="222">
        <f>_xlfn.XLOOKUP($A40,Boeing!A:A,Boeing!B:B,"N/A")</f>
        <v>191.83</v>
      </c>
      <c r="AC40" s="5">
        <f t="shared" si="8"/>
        <v>17727.988633000001</v>
      </c>
      <c r="AD40" s="5" t="str">
        <f t="shared" si="18"/>
        <v>N/A</v>
      </c>
      <c r="AE40" s="222">
        <f>_xlfn.XLOOKUP(A40,Amazon!A:A,Amazon!B:B,"N/A")</f>
        <v>142.08000000000001</v>
      </c>
      <c r="AF40" s="5">
        <f t="shared" si="9"/>
        <v>13130.337408000001</v>
      </c>
      <c r="AG40" s="5" t="str">
        <f t="shared" si="19"/>
        <v>N/A</v>
      </c>
      <c r="AH40" s="393">
        <v>4382.78</v>
      </c>
      <c r="AI40" s="393">
        <v>405035.05200000003</v>
      </c>
      <c r="AJ40" s="6" t="s">
        <v>36</v>
      </c>
    </row>
    <row r="41" spans="1:36">
      <c r="A41" s="4">
        <v>45239</v>
      </c>
      <c r="B41" s="222">
        <f>_xlfn.XLOOKUP(A41,'USD RUB'!B:B,'USD RUB'!C:C,"N/A")</f>
        <v>92.197299999999998</v>
      </c>
      <c r="C41" s="222" t="str">
        <f>IFERROR(EXP(_xlfn.XLOOKUP(A41,'Bonds (CP)'!$A$4:$A$513,'Work Sheet'!$B$3:$B$512)/252)-1,"N/A")</f>
        <v>N/A</v>
      </c>
      <c r="D41" s="222">
        <f>IFERROR(_xlfn.XLOOKUP($A41,Intel!$A$2:$A$502,Intel!$B$2:$B$502),"N/A")</f>
        <v>37.799999999999997</v>
      </c>
      <c r="E41" s="5">
        <f t="shared" si="0"/>
        <v>3485.0579399999997</v>
      </c>
      <c r="F41" s="5">
        <f t="shared" si="10"/>
        <v>-5.5138565839883968E-3</v>
      </c>
      <c r="G41" s="222">
        <f>IFERROR(_xlfn.XLOOKUP(A41,Apple!A:A,Apple!B:B),"N/A")</f>
        <v>182.41</v>
      </c>
      <c r="H41" s="5">
        <f t="shared" si="1"/>
        <v>16817.709492999998</v>
      </c>
      <c r="I41" s="5">
        <f t="shared" si="11"/>
        <v>-4.9751007434836181E-3</v>
      </c>
      <c r="J41" s="222">
        <f>IFERROR(_xlfn.XLOOKUP(A41,Microsoft!A:A,Microsoft!B:B),"N/A")</f>
        <v>360.69</v>
      </c>
      <c r="K41" s="5">
        <f t="shared" si="2"/>
        <v>33254.644136999996</v>
      </c>
      <c r="L41" s="5">
        <f t="shared" si="12"/>
        <v>-9.2512636029306039E-3</v>
      </c>
      <c r="M41" s="222">
        <f>IFERROR(_xlfn.XLOOKUP($A41,Cisco!A:A,Cisco!B:B),"N/A")</f>
        <v>52</v>
      </c>
      <c r="N41" s="5">
        <f t="shared" si="3"/>
        <v>4794.2596000000003</v>
      </c>
      <c r="O41" s="5">
        <f t="shared" si="13"/>
        <v>-2.1180215117585721E-2</v>
      </c>
      <c r="P41" s="222">
        <f>IFERROR(_xlfn.XLOOKUP($A41,Disney!A:A,Disney!B:B),"N/A")</f>
        <v>90.34</v>
      </c>
      <c r="Q41" s="5">
        <f t="shared" si="4"/>
        <v>8329.1040819999998</v>
      </c>
      <c r="R41" s="5">
        <f t="shared" si="14"/>
        <v>6.6592787076171334E-2</v>
      </c>
      <c r="S41" s="222">
        <f>_xlfn.XLOOKUP(A41,FedEx!A:A,FedEx!B:B,"N/A")</f>
        <v>241.19</v>
      </c>
      <c r="T41" s="5">
        <f t="shared" si="5"/>
        <v>22237.066787</v>
      </c>
      <c r="U41" s="5">
        <f t="shared" si="15"/>
        <v>-1.9352106588100715E-2</v>
      </c>
      <c r="V41" s="222">
        <f>_xlfn.XLOOKUP($A41,'General Motors'!A:A,'General Motors'!B:B,"N/A")</f>
        <v>26.65</v>
      </c>
      <c r="W41" s="5">
        <f t="shared" si="6"/>
        <v>2457.0580449999998</v>
      </c>
      <c r="X41" s="5">
        <f t="shared" si="16"/>
        <v>-3.529780816877448E-2</v>
      </c>
      <c r="Y41" s="222">
        <f>_xlfn.XLOOKUP($A41,Chevron!A:A,Chevron!B:B,"N/A")</f>
        <v>141.94</v>
      </c>
      <c r="Z41" s="5">
        <f t="shared" si="7"/>
        <v>13086.484762</v>
      </c>
      <c r="AA41" s="5">
        <f t="shared" si="17"/>
        <v>-5.5794816728171881E-3</v>
      </c>
      <c r="AB41" s="222">
        <f>_xlfn.XLOOKUP($A41,Boeing!A:A,Boeing!B:B,"N/A")</f>
        <v>193.33</v>
      </c>
      <c r="AC41" s="5">
        <f t="shared" si="8"/>
        <v>17824.504009</v>
      </c>
      <c r="AD41" s="5">
        <f t="shared" si="18"/>
        <v>5.4442372452980781E-3</v>
      </c>
      <c r="AE41" s="222">
        <f>_xlfn.XLOOKUP(A41,Amazon!A:A,Amazon!B:B,"N/A")</f>
        <v>140.6</v>
      </c>
      <c r="AF41" s="5">
        <f t="shared" si="9"/>
        <v>12962.94038</v>
      </c>
      <c r="AG41" s="5">
        <f t="shared" si="19"/>
        <v>-1.2748874823126033E-2</v>
      </c>
      <c r="AH41" s="393">
        <v>4347.3500000000004</v>
      </c>
      <c r="AI41" s="393">
        <v>400813.93219999998</v>
      </c>
      <c r="AJ41" s="393">
        <v>-1.04216E-2</v>
      </c>
    </row>
    <row r="42" spans="1:36">
      <c r="A42" s="4">
        <v>45240</v>
      </c>
      <c r="B42" s="222">
        <f>_xlfn.XLOOKUP(A42,'USD RUB'!B:B,'USD RUB'!C:C,"N/A")</f>
        <v>91.926599999999993</v>
      </c>
      <c r="C42" s="222">
        <f>IFERROR(EXP(_xlfn.XLOOKUP(A42,'Bonds (CP)'!$A$4:$A$513,'Work Sheet'!$B$3:$B$512)/252)-1,"N/A")</f>
        <v>0.4477547222281637</v>
      </c>
      <c r="D42" s="222">
        <f>IFERROR(_xlfn.XLOOKUP($A42,Intel!$A$2:$A$502,Intel!$B$2:$B$502),"N/A")</f>
        <v>38.86</v>
      </c>
      <c r="E42" s="5">
        <f t="shared" si="0"/>
        <v>3572.2676759999995</v>
      </c>
      <c r="F42" s="5">
        <f t="shared" si="10"/>
        <v>2.5023898454899163E-2</v>
      </c>
      <c r="G42" s="222">
        <f>IFERROR(_xlfn.XLOOKUP(A42,Apple!A:A,Apple!B:B),"N/A")</f>
        <v>186.4</v>
      </c>
      <c r="H42" s="5">
        <f t="shared" si="1"/>
        <v>17135.11824</v>
      </c>
      <c r="I42" s="5">
        <f t="shared" si="11"/>
        <v>1.8873482570983535E-2</v>
      </c>
      <c r="J42" s="222">
        <f>IFERROR(_xlfn.XLOOKUP(A42,Microsoft!A:A,Microsoft!B:B),"N/A")</f>
        <v>369.67</v>
      </c>
      <c r="K42" s="5">
        <f t="shared" si="2"/>
        <v>33982.506221999996</v>
      </c>
      <c r="L42" s="5">
        <f t="shared" si="12"/>
        <v>2.1887531918892478E-2</v>
      </c>
      <c r="M42" s="222">
        <f>IFERROR(_xlfn.XLOOKUP($A42,Cisco!A:A,Cisco!B:B),"N/A")</f>
        <v>52.59</v>
      </c>
      <c r="N42" s="5">
        <f t="shared" si="3"/>
        <v>4834.4198939999997</v>
      </c>
      <c r="O42" s="5">
        <f t="shared" si="13"/>
        <v>8.3767458065890921E-3</v>
      </c>
      <c r="P42" s="222">
        <f>IFERROR(_xlfn.XLOOKUP($A42,Disney!A:A,Disney!B:B),"N/A")</f>
        <v>88.27</v>
      </c>
      <c r="Q42" s="5">
        <f t="shared" si="4"/>
        <v>8114.3609819999992</v>
      </c>
      <c r="R42" s="5">
        <f t="shared" si="14"/>
        <v>-2.5782256757252098E-2</v>
      </c>
      <c r="S42" s="222">
        <f>_xlfn.XLOOKUP(A42,FedEx!A:A,FedEx!B:B,"N/A")</f>
        <v>246.03</v>
      </c>
      <c r="T42" s="5">
        <f t="shared" si="5"/>
        <v>22616.701397999997</v>
      </c>
      <c r="U42" s="5">
        <f t="shared" si="15"/>
        <v>1.7072153204213736E-2</v>
      </c>
      <c r="V42" s="222">
        <f>_xlfn.XLOOKUP($A42,'General Motors'!A:A,'General Motors'!B:B,"N/A")</f>
        <v>26.85</v>
      </c>
      <c r="W42" s="5">
        <f t="shared" si="6"/>
        <v>2468.22921</v>
      </c>
      <c r="X42" s="5">
        <f t="shared" si="16"/>
        <v>4.546561292165352E-3</v>
      </c>
      <c r="Y42" s="222">
        <f>_xlfn.XLOOKUP($A42,Chevron!A:A,Chevron!B:B,"N/A")</f>
        <v>142.94999999999999</v>
      </c>
      <c r="Z42" s="5">
        <f t="shared" si="7"/>
        <v>13140.907469999998</v>
      </c>
      <c r="AA42" s="5">
        <f t="shared" si="17"/>
        <v>4.1586957070418595E-3</v>
      </c>
      <c r="AB42" s="222">
        <f>_xlfn.XLOOKUP($A42,Boeing!A:A,Boeing!B:B,"N/A")</f>
        <v>196.65</v>
      </c>
      <c r="AC42" s="5">
        <f t="shared" si="8"/>
        <v>18077.365890000001</v>
      </c>
      <c r="AD42" s="5">
        <f t="shared" si="18"/>
        <v>1.4186194514715478E-2</v>
      </c>
      <c r="AE42" s="222">
        <f>_xlfn.XLOOKUP(A42,Amazon!A:A,Amazon!B:B,"N/A")</f>
        <v>143.56</v>
      </c>
      <c r="AF42" s="5">
        <f t="shared" si="9"/>
        <v>13196.982695999999</v>
      </c>
      <c r="AG42" s="5">
        <f t="shared" si="19"/>
        <v>1.805472440196465E-2</v>
      </c>
      <c r="AH42" s="393">
        <v>4415.24</v>
      </c>
      <c r="AI42" s="393">
        <v>405878.00140000001</v>
      </c>
      <c r="AJ42" s="393">
        <v>1.263446E-2</v>
      </c>
    </row>
    <row r="43" spans="1:36">
      <c r="A43" s="4">
        <v>45241</v>
      </c>
      <c r="B43" s="222">
        <f>_xlfn.XLOOKUP(A43,'USD RUB'!B:B,'USD RUB'!C:C,"N/A")</f>
        <v>92.0535</v>
      </c>
      <c r="C43" s="222" t="str">
        <f>IFERROR(EXP(_xlfn.XLOOKUP(A43,'Bonds (CP)'!$A$4:$A$513,'Work Sheet'!$B$3:$B$512)/252)-1,"N/A")</f>
        <v>N/A</v>
      </c>
      <c r="D43" s="222" t="str">
        <f>IFERROR(_xlfn.XLOOKUP($A43,Intel!$A$2:$A$502,Intel!$B$2:$B$502),"N/A")</f>
        <v>N/A</v>
      </c>
      <c r="E43" s="5" t="str">
        <f t="shared" si="0"/>
        <v>N/A</v>
      </c>
      <c r="F43" s="5" t="str">
        <f t="shared" si="10"/>
        <v>N/A</v>
      </c>
      <c r="G43" s="222" t="str">
        <f>IFERROR(_xlfn.XLOOKUP(A43,Apple!A:A,Apple!B:B),"N/A")</f>
        <v>N/A</v>
      </c>
      <c r="H43" s="5" t="str">
        <f t="shared" si="1"/>
        <v>N/A</v>
      </c>
      <c r="I43" s="5" t="str">
        <f t="shared" si="11"/>
        <v>N/A</v>
      </c>
      <c r="J43" s="222" t="str">
        <f>IFERROR(_xlfn.XLOOKUP(A43,Microsoft!A:A,Microsoft!B:B),"N/A")</f>
        <v>N/A</v>
      </c>
      <c r="K43" s="5" t="str">
        <f t="shared" si="2"/>
        <v>N/A</v>
      </c>
      <c r="L43" s="5" t="str">
        <f t="shared" si="12"/>
        <v>N/A</v>
      </c>
      <c r="M43" s="222" t="str">
        <f>IFERROR(_xlfn.XLOOKUP($A43,Cisco!A:A,Cisco!B:B),"N/A")</f>
        <v>N/A</v>
      </c>
      <c r="N43" s="5" t="str">
        <f t="shared" si="3"/>
        <v>N/A</v>
      </c>
      <c r="O43" s="5" t="str">
        <f t="shared" si="13"/>
        <v>N/A</v>
      </c>
      <c r="P43" s="222" t="str">
        <f>IFERROR(_xlfn.XLOOKUP($A43,Disney!A:A,Disney!B:B),"N/A")</f>
        <v>N/A</v>
      </c>
      <c r="Q43" s="5" t="str">
        <f t="shared" si="4"/>
        <v>N/A</v>
      </c>
      <c r="R43" s="5" t="str">
        <f t="shared" si="14"/>
        <v>N/A</v>
      </c>
      <c r="S43" s="222" t="str">
        <f>_xlfn.XLOOKUP(A43,FedEx!A:A,FedEx!B:B,"N/A")</f>
        <v>N/A</v>
      </c>
      <c r="T43" s="5" t="str">
        <f t="shared" si="5"/>
        <v>N/A</v>
      </c>
      <c r="U43" s="5" t="str">
        <f t="shared" si="15"/>
        <v>N/A</v>
      </c>
      <c r="V43" s="222" t="str">
        <f>_xlfn.XLOOKUP($A43,'General Motors'!A:A,'General Motors'!B:B,"N/A")</f>
        <v>N/A</v>
      </c>
      <c r="W43" s="5" t="str">
        <f t="shared" si="6"/>
        <v>N/A</v>
      </c>
      <c r="X43" s="5" t="str">
        <f t="shared" si="16"/>
        <v>N/A</v>
      </c>
      <c r="Y43" s="222" t="str">
        <f>_xlfn.XLOOKUP($A43,Chevron!A:A,Chevron!B:B,"N/A")</f>
        <v>N/A</v>
      </c>
      <c r="Z43" s="5" t="str">
        <f t="shared" si="7"/>
        <v>N/A</v>
      </c>
      <c r="AA43" s="5" t="str">
        <f t="shared" si="17"/>
        <v>N/A</v>
      </c>
      <c r="AB43" s="222" t="str">
        <f>_xlfn.XLOOKUP($A43,Boeing!A:A,Boeing!B:B,"N/A")</f>
        <v>N/A</v>
      </c>
      <c r="AC43" s="5" t="str">
        <f t="shared" si="8"/>
        <v>N/A</v>
      </c>
      <c r="AD43" s="5" t="str">
        <f t="shared" si="18"/>
        <v>N/A</v>
      </c>
      <c r="AE43" s="222" t="str">
        <f>_xlfn.XLOOKUP(A43,Amazon!A:A,Amazon!B:B,"N/A")</f>
        <v>N/A</v>
      </c>
      <c r="AF43" s="5" t="str">
        <f t="shared" si="9"/>
        <v>N/A</v>
      </c>
      <c r="AG43" s="5" t="str">
        <f t="shared" si="19"/>
        <v>N/A</v>
      </c>
      <c r="AH43" s="6" t="s">
        <v>36</v>
      </c>
      <c r="AI43" s="6" t="s">
        <v>36</v>
      </c>
      <c r="AJ43" s="6" t="s">
        <v>36</v>
      </c>
    </row>
    <row r="44" spans="1:36">
      <c r="A44" s="4">
        <v>45242</v>
      </c>
      <c r="B44" s="222" t="str">
        <f>_xlfn.XLOOKUP(A44,'USD RUB'!B:B,'USD RUB'!C:C,"N/A")</f>
        <v>N/A</v>
      </c>
      <c r="C44" s="222" t="str">
        <f>IFERROR(EXP(_xlfn.XLOOKUP(A44,'Bonds (CP)'!$A$4:$A$513,'Work Sheet'!$B$3:$B$512)/252)-1,"N/A")</f>
        <v>N/A</v>
      </c>
      <c r="D44" s="222" t="str">
        <f>IFERROR(_xlfn.XLOOKUP($A44,Intel!$A$2:$A$502,Intel!$B$2:$B$502),"N/A")</f>
        <v>N/A</v>
      </c>
      <c r="E44" s="5" t="str">
        <f t="shared" si="0"/>
        <v>N/A</v>
      </c>
      <c r="F44" s="5" t="str">
        <f t="shared" si="10"/>
        <v>N/A</v>
      </c>
      <c r="G44" s="222" t="str">
        <f>IFERROR(_xlfn.XLOOKUP(A44,Apple!A:A,Apple!B:B),"N/A")</f>
        <v>N/A</v>
      </c>
      <c r="H44" s="5" t="str">
        <f t="shared" si="1"/>
        <v>N/A</v>
      </c>
      <c r="I44" s="5" t="str">
        <f t="shared" si="11"/>
        <v>N/A</v>
      </c>
      <c r="J44" s="222" t="str">
        <f>IFERROR(_xlfn.XLOOKUP(A44,Microsoft!A:A,Microsoft!B:B),"N/A")</f>
        <v>N/A</v>
      </c>
      <c r="K44" s="5" t="str">
        <f t="shared" si="2"/>
        <v>N/A</v>
      </c>
      <c r="L44" s="5" t="str">
        <f t="shared" si="12"/>
        <v>N/A</v>
      </c>
      <c r="M44" s="222" t="str">
        <f>IFERROR(_xlfn.XLOOKUP($A44,Cisco!A:A,Cisco!B:B),"N/A")</f>
        <v>N/A</v>
      </c>
      <c r="N44" s="5" t="str">
        <f t="shared" si="3"/>
        <v>N/A</v>
      </c>
      <c r="O44" s="5" t="str">
        <f t="shared" si="13"/>
        <v>N/A</v>
      </c>
      <c r="P44" s="222" t="str">
        <f>IFERROR(_xlfn.XLOOKUP($A44,Disney!A:A,Disney!B:B),"N/A")</f>
        <v>N/A</v>
      </c>
      <c r="Q44" s="5" t="str">
        <f t="shared" si="4"/>
        <v>N/A</v>
      </c>
      <c r="R44" s="5" t="str">
        <f t="shared" si="14"/>
        <v>N/A</v>
      </c>
      <c r="S44" s="222" t="str">
        <f>_xlfn.XLOOKUP(A44,FedEx!A:A,FedEx!B:B,"N/A")</f>
        <v>N/A</v>
      </c>
      <c r="T44" s="5" t="str">
        <f t="shared" si="5"/>
        <v>N/A</v>
      </c>
      <c r="U44" s="5" t="str">
        <f t="shared" si="15"/>
        <v>N/A</v>
      </c>
      <c r="V44" s="222" t="str">
        <f>_xlfn.XLOOKUP($A44,'General Motors'!A:A,'General Motors'!B:B,"N/A")</f>
        <v>N/A</v>
      </c>
      <c r="W44" s="5" t="str">
        <f t="shared" si="6"/>
        <v>N/A</v>
      </c>
      <c r="X44" s="5" t="str">
        <f t="shared" si="16"/>
        <v>N/A</v>
      </c>
      <c r="Y44" s="222" t="str">
        <f>_xlfn.XLOOKUP($A44,Chevron!A:A,Chevron!B:B,"N/A")</f>
        <v>N/A</v>
      </c>
      <c r="Z44" s="5" t="str">
        <f t="shared" si="7"/>
        <v>N/A</v>
      </c>
      <c r="AA44" s="5" t="str">
        <f t="shared" si="17"/>
        <v>N/A</v>
      </c>
      <c r="AB44" s="222" t="str">
        <f>_xlfn.XLOOKUP($A44,Boeing!A:A,Boeing!B:B,"N/A")</f>
        <v>N/A</v>
      </c>
      <c r="AC44" s="5" t="str">
        <f t="shared" si="8"/>
        <v>N/A</v>
      </c>
      <c r="AD44" s="5" t="str">
        <f t="shared" si="18"/>
        <v>N/A</v>
      </c>
      <c r="AE44" s="222" t="str">
        <f>_xlfn.XLOOKUP(A44,Amazon!A:A,Amazon!B:B,"N/A")</f>
        <v>N/A</v>
      </c>
      <c r="AF44" s="5" t="str">
        <f t="shared" si="9"/>
        <v>N/A</v>
      </c>
      <c r="AG44" s="5" t="str">
        <f t="shared" si="19"/>
        <v>N/A</v>
      </c>
      <c r="AH44" s="6" t="s">
        <v>36</v>
      </c>
      <c r="AI44" s="6" t="s">
        <v>36</v>
      </c>
      <c r="AJ44" s="6" t="s">
        <v>36</v>
      </c>
    </row>
    <row r="45" spans="1:36">
      <c r="A45" s="4">
        <v>45243</v>
      </c>
      <c r="B45" s="222" t="str">
        <f>_xlfn.XLOOKUP(A45,'USD RUB'!B:B,'USD RUB'!C:C,"N/A")</f>
        <v>N/A</v>
      </c>
      <c r="C45" s="222">
        <f>IFERROR(EXP(_xlfn.XLOOKUP(A45,'Bonds (CP)'!$A$4:$A$513,'Work Sheet'!$B$3:$B$512)/252)-1,"N/A")</f>
        <v>0.44075754419651392</v>
      </c>
      <c r="D45" s="222">
        <f>IFERROR(_xlfn.XLOOKUP($A45,Intel!$A$2:$A$502,Intel!$B$2:$B$502),"N/A")</f>
        <v>38.229999999999997</v>
      </c>
      <c r="E45" s="5" t="str">
        <f t="shared" si="0"/>
        <v>N/A</v>
      </c>
      <c r="F45" s="5" t="str">
        <f t="shared" si="10"/>
        <v>N/A</v>
      </c>
      <c r="G45" s="222">
        <f>IFERROR(_xlfn.XLOOKUP(A45,Apple!A:A,Apple!B:B),"N/A")</f>
        <v>184.8</v>
      </c>
      <c r="H45" s="5" t="str">
        <f t="shared" si="1"/>
        <v>N/A</v>
      </c>
      <c r="I45" s="5" t="str">
        <f t="shared" si="11"/>
        <v>N/A</v>
      </c>
      <c r="J45" s="222">
        <f>IFERROR(_xlfn.XLOOKUP(A45,Microsoft!A:A,Microsoft!B:B),"N/A")</f>
        <v>366.68</v>
      </c>
      <c r="K45" s="5" t="str">
        <f t="shared" si="2"/>
        <v>N/A</v>
      </c>
      <c r="L45" s="5" t="str">
        <f t="shared" si="12"/>
        <v>N/A</v>
      </c>
      <c r="M45" s="222">
        <f>IFERROR(_xlfn.XLOOKUP($A45,Cisco!A:A,Cisco!B:B),"N/A")</f>
        <v>52.23</v>
      </c>
      <c r="N45" s="5" t="str">
        <f t="shared" si="3"/>
        <v>N/A</v>
      </c>
      <c r="O45" s="5" t="str">
        <f t="shared" si="13"/>
        <v>N/A</v>
      </c>
      <c r="P45" s="222">
        <f>IFERROR(_xlfn.XLOOKUP($A45,Disney!A:A,Disney!B:B),"N/A")</f>
        <v>89.44</v>
      </c>
      <c r="Q45" s="5" t="str">
        <f t="shared" si="4"/>
        <v>N/A</v>
      </c>
      <c r="R45" s="5" t="str">
        <f t="shared" si="14"/>
        <v>N/A</v>
      </c>
      <c r="S45" s="222">
        <f>_xlfn.XLOOKUP(A45,FedEx!A:A,FedEx!B:B,"N/A")</f>
        <v>245.39</v>
      </c>
      <c r="T45" s="5" t="str">
        <f t="shared" si="5"/>
        <v>N/A</v>
      </c>
      <c r="U45" s="5" t="str">
        <f t="shared" si="15"/>
        <v>N/A</v>
      </c>
      <c r="V45" s="222">
        <f>_xlfn.XLOOKUP($A45,'General Motors'!A:A,'General Motors'!B:B,"N/A")</f>
        <v>26.9</v>
      </c>
      <c r="W45" s="5" t="str">
        <f t="shared" si="6"/>
        <v>N/A</v>
      </c>
      <c r="X45" s="5" t="str">
        <f t="shared" si="16"/>
        <v>N/A</v>
      </c>
      <c r="Y45" s="222">
        <f>_xlfn.XLOOKUP($A45,Chevron!A:A,Chevron!B:B,"N/A")</f>
        <v>144</v>
      </c>
      <c r="Z45" s="5" t="str">
        <f t="shared" si="7"/>
        <v>N/A</v>
      </c>
      <c r="AA45" s="5" t="str">
        <f t="shared" si="17"/>
        <v>N/A</v>
      </c>
      <c r="AB45" s="222">
        <f>_xlfn.XLOOKUP($A45,Boeing!A:A,Boeing!B:B,"N/A")</f>
        <v>204.54</v>
      </c>
      <c r="AC45" s="5" t="str">
        <f t="shared" si="8"/>
        <v>N/A</v>
      </c>
      <c r="AD45" s="5" t="str">
        <f t="shared" si="18"/>
        <v>N/A</v>
      </c>
      <c r="AE45" s="222">
        <f>_xlfn.XLOOKUP(A45,Amazon!A:A,Amazon!B:B,"N/A")</f>
        <v>142.59</v>
      </c>
      <c r="AF45" s="5" t="str">
        <f t="shared" si="9"/>
        <v>N/A</v>
      </c>
      <c r="AG45" s="5" t="str">
        <f t="shared" si="19"/>
        <v>N/A</v>
      </c>
      <c r="AH45" s="393">
        <v>4411.55</v>
      </c>
      <c r="AI45" s="6" t="s">
        <v>36</v>
      </c>
      <c r="AJ45" s="6" t="s">
        <v>36</v>
      </c>
    </row>
    <row r="46" spans="1:36">
      <c r="A46" s="4">
        <v>45244</v>
      </c>
      <c r="B46" s="222">
        <f>_xlfn.XLOOKUP(A46,'USD RUB'!B:B,'USD RUB'!C:C,"N/A")</f>
        <v>92.118499999999997</v>
      </c>
      <c r="C46" s="222">
        <f>IFERROR(EXP(_xlfn.XLOOKUP(A46,'Bonds (CP)'!$A$4:$A$513,'Work Sheet'!$B$3:$B$512)/252)-1,"N/A")</f>
        <v>0.44796500663667582</v>
      </c>
      <c r="D46" s="222">
        <f>IFERROR(_xlfn.XLOOKUP($A46,Intel!$A$2:$A$502,Intel!$B$2:$B$502),"N/A")</f>
        <v>39.409999999999997</v>
      </c>
      <c r="E46" s="5">
        <f t="shared" si="0"/>
        <v>3630.3900849999995</v>
      </c>
      <c r="F46" s="5" t="str">
        <f t="shared" si="10"/>
        <v>N/A</v>
      </c>
      <c r="G46" s="222">
        <f>IFERROR(_xlfn.XLOOKUP(A46,Apple!A:A,Apple!B:B),"N/A")</f>
        <v>187.44</v>
      </c>
      <c r="H46" s="5">
        <f t="shared" si="1"/>
        <v>17266.691640000001</v>
      </c>
      <c r="I46" s="5" t="str">
        <f t="shared" si="11"/>
        <v>N/A</v>
      </c>
      <c r="J46" s="222">
        <f>IFERROR(_xlfn.XLOOKUP(A46,Microsoft!A:A,Microsoft!B:B),"N/A")</f>
        <v>370.27</v>
      </c>
      <c r="K46" s="5">
        <f t="shared" si="2"/>
        <v>34108.716994999995</v>
      </c>
      <c r="L46" s="5" t="str">
        <f t="shared" si="12"/>
        <v>N/A</v>
      </c>
      <c r="M46" s="222">
        <f>IFERROR(_xlfn.XLOOKUP($A46,Cisco!A:A,Cisco!B:B),"N/A")</f>
        <v>53.17</v>
      </c>
      <c r="N46" s="5">
        <f t="shared" si="3"/>
        <v>4897.9406449999997</v>
      </c>
      <c r="O46" s="5" t="str">
        <f t="shared" si="13"/>
        <v>N/A</v>
      </c>
      <c r="P46" s="222">
        <f>IFERROR(_xlfn.XLOOKUP($A46,Disney!A:A,Disney!B:B),"N/A")</f>
        <v>91.07</v>
      </c>
      <c r="Q46" s="5">
        <f t="shared" si="4"/>
        <v>8389.2317949999997</v>
      </c>
      <c r="R46" s="5" t="str">
        <f t="shared" si="14"/>
        <v>N/A</v>
      </c>
      <c r="S46" s="222">
        <f>_xlfn.XLOOKUP(A46,FedEx!A:A,FedEx!B:B,"N/A")</f>
        <v>254.18</v>
      </c>
      <c r="T46" s="5">
        <f t="shared" si="5"/>
        <v>23414.680329999999</v>
      </c>
      <c r="U46" s="5" t="str">
        <f t="shared" si="15"/>
        <v>N/A</v>
      </c>
      <c r="V46" s="222">
        <f>_xlfn.XLOOKUP($A46,'General Motors'!A:A,'General Motors'!B:B,"N/A")</f>
        <v>28.2</v>
      </c>
      <c r="W46" s="5">
        <f t="shared" si="6"/>
        <v>2597.7417</v>
      </c>
      <c r="X46" s="5" t="str">
        <f t="shared" si="16"/>
        <v>N/A</v>
      </c>
      <c r="Y46" s="222">
        <f>_xlfn.XLOOKUP($A46,Chevron!A:A,Chevron!B:B,"N/A")</f>
        <v>145.05000000000001</v>
      </c>
      <c r="Z46" s="5">
        <f t="shared" si="7"/>
        <v>13361.788425000001</v>
      </c>
      <c r="AA46" s="5" t="str">
        <f t="shared" si="17"/>
        <v>N/A</v>
      </c>
      <c r="AB46" s="222">
        <f>_xlfn.XLOOKUP($A46,Boeing!A:A,Boeing!B:B,"N/A")</f>
        <v>207.47</v>
      </c>
      <c r="AC46" s="5">
        <f t="shared" si="8"/>
        <v>19111.825194999998</v>
      </c>
      <c r="AD46" s="5" t="str">
        <f t="shared" si="18"/>
        <v>N/A</v>
      </c>
      <c r="AE46" s="222">
        <f>_xlfn.XLOOKUP(A46,Amazon!A:A,Amazon!B:B,"N/A")</f>
        <v>145.80000000000001</v>
      </c>
      <c r="AF46" s="5">
        <f t="shared" si="9"/>
        <v>13430.8773</v>
      </c>
      <c r="AG46" s="5" t="str">
        <f t="shared" si="19"/>
        <v>N/A</v>
      </c>
      <c r="AH46" s="8">
        <v>947988</v>
      </c>
      <c r="AI46" s="393">
        <v>414137.14049999998</v>
      </c>
      <c r="AJ46" s="6" t="s">
        <v>36</v>
      </c>
    </row>
    <row r="47" spans="1:36">
      <c r="A47" s="4">
        <v>45245</v>
      </c>
      <c r="B47" s="222">
        <f>_xlfn.XLOOKUP(A47,'USD RUB'!B:B,'USD RUB'!C:C,"N/A")</f>
        <v>91.257000000000005</v>
      </c>
      <c r="C47" s="222">
        <f>IFERROR(EXP(_xlfn.XLOOKUP(A47,'Bonds (CP)'!$A$4:$A$513,'Work Sheet'!$B$3:$B$512)/252)-1,"N/A")</f>
        <v>0.44734975225967122</v>
      </c>
      <c r="D47" s="222">
        <f>IFERROR(_xlfn.XLOOKUP($A47,Intel!$A$2:$A$502,Intel!$B$2:$B$502),"N/A")</f>
        <v>40.61</v>
      </c>
      <c r="E47" s="5">
        <f t="shared" si="0"/>
        <v>3705.94677</v>
      </c>
      <c r="F47" s="5">
        <f t="shared" si="10"/>
        <v>2.0812277256976985E-2</v>
      </c>
      <c r="G47" s="222">
        <f>IFERROR(_xlfn.XLOOKUP(A47,Apple!A:A,Apple!B:B),"N/A")</f>
        <v>188.01</v>
      </c>
      <c r="H47" s="5">
        <f t="shared" si="1"/>
        <v>17157.228569999999</v>
      </c>
      <c r="I47" s="5">
        <f t="shared" si="11"/>
        <v>-6.3395508695145431E-3</v>
      </c>
      <c r="J47" s="222">
        <f>IFERROR(_xlfn.XLOOKUP(A47,Microsoft!A:A,Microsoft!B:B),"N/A")</f>
        <v>369.67</v>
      </c>
      <c r="K47" s="5">
        <f t="shared" si="2"/>
        <v>33734.975190000005</v>
      </c>
      <c r="L47" s="5">
        <f t="shared" si="12"/>
        <v>-1.0957369198459688E-2</v>
      </c>
      <c r="M47" s="222">
        <f>IFERROR(_xlfn.XLOOKUP($A47,Cisco!A:A,Cisco!B:B),"N/A")</f>
        <v>53.28</v>
      </c>
      <c r="N47" s="5">
        <f t="shared" si="3"/>
        <v>4862.1729600000008</v>
      </c>
      <c r="O47" s="5">
        <f t="shared" si="13"/>
        <v>-7.3025966610092974E-3</v>
      </c>
      <c r="P47" s="222">
        <f>IFERROR(_xlfn.XLOOKUP($A47,Disney!A:A,Disney!B:B),"N/A")</f>
        <v>93.93</v>
      </c>
      <c r="Q47" s="5">
        <f t="shared" si="4"/>
        <v>8571.7700100000002</v>
      </c>
      <c r="R47" s="5">
        <f t="shared" si="14"/>
        <v>2.1758632907102893E-2</v>
      </c>
      <c r="S47" s="222">
        <f>_xlfn.XLOOKUP(A47,FedEx!A:A,FedEx!B:B,"N/A")</f>
        <v>257.42</v>
      </c>
      <c r="T47" s="5">
        <f t="shared" si="5"/>
        <v>23491.376940000002</v>
      </c>
      <c r="U47" s="5">
        <f t="shared" si="15"/>
        <v>3.2755779245781103E-3</v>
      </c>
      <c r="V47" s="222">
        <f>_xlfn.XLOOKUP($A47,'General Motors'!A:A,'General Motors'!B:B,"N/A")</f>
        <v>28.14</v>
      </c>
      <c r="W47" s="5">
        <f t="shared" si="6"/>
        <v>2567.9719800000003</v>
      </c>
      <c r="X47" s="5">
        <f t="shared" si="16"/>
        <v>-1.1459846065526746E-2</v>
      </c>
      <c r="Y47" s="222">
        <f>_xlfn.XLOOKUP($A47,Chevron!A:A,Chevron!B:B,"N/A")</f>
        <v>145.56</v>
      </c>
      <c r="Z47" s="5">
        <f t="shared" si="7"/>
        <v>13283.368920000001</v>
      </c>
      <c r="AA47" s="5">
        <f t="shared" si="17"/>
        <v>-5.8689377877946258E-3</v>
      </c>
      <c r="AB47" s="222">
        <f>_xlfn.XLOOKUP($A47,Boeing!A:A,Boeing!B:B,"N/A")</f>
        <v>208.71</v>
      </c>
      <c r="AC47" s="5">
        <f t="shared" si="8"/>
        <v>19046.248470000002</v>
      </c>
      <c r="AD47" s="5">
        <f t="shared" si="18"/>
        <v>-3.4312120548879443E-3</v>
      </c>
      <c r="AE47" s="222">
        <f>_xlfn.XLOOKUP(A47,Amazon!A:A,Amazon!B:B,"N/A")</f>
        <v>143.19999999999999</v>
      </c>
      <c r="AF47" s="5">
        <f t="shared" si="9"/>
        <v>13068.002399999999</v>
      </c>
      <c r="AG47" s="5">
        <f t="shared" si="19"/>
        <v>-2.7017959578857997E-2</v>
      </c>
      <c r="AH47" s="393">
        <v>4502.88</v>
      </c>
      <c r="AI47" s="393">
        <v>410919.32020000002</v>
      </c>
      <c r="AJ47" s="393">
        <v>-7.7698999999999997E-3</v>
      </c>
    </row>
    <row r="48" spans="1:36">
      <c r="A48" s="4">
        <v>45246</v>
      </c>
      <c r="B48" s="222">
        <f>_xlfn.XLOOKUP(A48,'USD RUB'!B:B,'USD RUB'!C:C,"N/A")</f>
        <v>89.456500000000005</v>
      </c>
      <c r="C48" s="222">
        <f>IFERROR(EXP(_xlfn.XLOOKUP(A48,'Bonds (CP)'!$A$4:$A$513,'Work Sheet'!$B$3:$B$512)/252)-1,"N/A")</f>
        <v>0.44655794697838869</v>
      </c>
      <c r="D48" s="222">
        <f>IFERROR(_xlfn.XLOOKUP($A48,Intel!$A$2:$A$502,Intel!$B$2:$B$502),"N/A")</f>
        <v>43.35</v>
      </c>
      <c r="E48" s="5">
        <f t="shared" si="0"/>
        <v>3877.9392750000002</v>
      </c>
      <c r="F48" s="5">
        <f t="shared" si="10"/>
        <v>4.6409869238353885E-2</v>
      </c>
      <c r="G48" s="222">
        <f>IFERROR(_xlfn.XLOOKUP(A48,Apple!A:A,Apple!B:B),"N/A")</f>
        <v>189.71</v>
      </c>
      <c r="H48" s="5">
        <f t="shared" si="1"/>
        <v>16970.792615000002</v>
      </c>
      <c r="I48" s="5">
        <f t="shared" si="11"/>
        <v>-1.0866321110041488E-2</v>
      </c>
      <c r="J48" s="222">
        <f>IFERROR(_xlfn.XLOOKUP(A48,Microsoft!A:A,Microsoft!B:B),"N/A")</f>
        <v>376.17</v>
      </c>
      <c r="K48" s="5">
        <f t="shared" si="2"/>
        <v>33650.851605000003</v>
      </c>
      <c r="L48" s="5">
        <f t="shared" si="12"/>
        <v>-2.4936607934704647E-3</v>
      </c>
      <c r="M48" s="222">
        <f>IFERROR(_xlfn.XLOOKUP($A48,Cisco!A:A,Cisco!B:B),"N/A")</f>
        <v>48.04</v>
      </c>
      <c r="N48" s="5">
        <f t="shared" si="3"/>
        <v>4297.4902600000005</v>
      </c>
      <c r="O48" s="5">
        <f t="shared" si="13"/>
        <v>-0.11613792940841827</v>
      </c>
      <c r="P48" s="222">
        <f>IFERROR(_xlfn.XLOOKUP($A48,Disney!A:A,Disney!B:B),"N/A")</f>
        <v>94.51</v>
      </c>
      <c r="Q48" s="5">
        <f t="shared" si="4"/>
        <v>8454.5338150000007</v>
      </c>
      <c r="R48" s="5">
        <f t="shared" si="14"/>
        <v>-1.3677011266427952E-2</v>
      </c>
      <c r="S48" s="222">
        <f>_xlfn.XLOOKUP(A48,FedEx!A:A,FedEx!B:B,"N/A")</f>
        <v>254.94</v>
      </c>
      <c r="T48" s="5">
        <f t="shared" si="5"/>
        <v>22806.040110000002</v>
      </c>
      <c r="U48" s="5">
        <f t="shared" si="15"/>
        <v>-2.9173974422633364E-2</v>
      </c>
      <c r="V48" s="222">
        <f>_xlfn.XLOOKUP($A48,'General Motors'!A:A,'General Motors'!B:B,"N/A")</f>
        <v>27.48</v>
      </c>
      <c r="W48" s="5">
        <f t="shared" si="6"/>
        <v>2458.2646200000004</v>
      </c>
      <c r="X48" s="5">
        <f t="shared" si="16"/>
        <v>-4.272140072182562E-2</v>
      </c>
      <c r="Y48" s="222">
        <f>_xlfn.XLOOKUP($A48,Chevron!A:A,Chevron!B:B,"N/A")</f>
        <v>141.77000000000001</v>
      </c>
      <c r="Z48" s="5">
        <f t="shared" si="7"/>
        <v>12682.248005000001</v>
      </c>
      <c r="AA48" s="5">
        <f t="shared" si="17"/>
        <v>-4.5253649026861464E-2</v>
      </c>
      <c r="AB48" s="222">
        <f>_xlfn.XLOOKUP($A48,Boeing!A:A,Boeing!B:B,"N/A")</f>
        <v>206.6</v>
      </c>
      <c r="AC48" s="5">
        <f t="shared" si="8"/>
        <v>18481.712900000002</v>
      </c>
      <c r="AD48" s="5">
        <f t="shared" si="18"/>
        <v>-2.9640250198836093E-2</v>
      </c>
      <c r="AE48" s="222">
        <f>_xlfn.XLOOKUP(A48,Amazon!A:A,Amazon!B:B,"N/A")</f>
        <v>142.83000000000001</v>
      </c>
      <c r="AF48" s="5">
        <f t="shared" si="9"/>
        <v>12777.071895000003</v>
      </c>
      <c r="AG48" s="5">
        <f t="shared" si="19"/>
        <v>-2.2262813863578423E-2</v>
      </c>
      <c r="AH48" s="393">
        <v>4508.24</v>
      </c>
      <c r="AI48" s="393">
        <v>403291.37160000001</v>
      </c>
      <c r="AJ48" s="393">
        <v>-1.8563099999999999E-2</v>
      </c>
    </row>
    <row r="49" spans="1:36">
      <c r="A49" s="4">
        <v>45247</v>
      </c>
      <c r="B49" s="222">
        <f>_xlfn.XLOOKUP(A49,'USD RUB'!B:B,'USD RUB'!C:C,"N/A")</f>
        <v>88.946600000000004</v>
      </c>
      <c r="C49" s="222" t="str">
        <f>IFERROR(EXP(_xlfn.XLOOKUP(A49,'Bonds (CP)'!$A$4:$A$513,'Work Sheet'!$B$3:$B$512)/252)-1,"N/A")</f>
        <v>N/A</v>
      </c>
      <c r="D49" s="222">
        <f>IFERROR(_xlfn.XLOOKUP($A49,Intel!$A$2:$A$502,Intel!$B$2:$B$502),"N/A")</f>
        <v>43.81</v>
      </c>
      <c r="E49" s="5">
        <f t="shared" si="0"/>
        <v>3896.7505460000002</v>
      </c>
      <c r="F49" s="5">
        <f t="shared" si="10"/>
        <v>4.8508420751378623E-3</v>
      </c>
      <c r="G49" s="222">
        <f>IFERROR(_xlfn.XLOOKUP(A49,Apple!A:A,Apple!B:B),"N/A")</f>
        <v>189.69</v>
      </c>
      <c r="H49" s="5">
        <f t="shared" si="1"/>
        <v>16872.280554000001</v>
      </c>
      <c r="I49" s="5">
        <f t="shared" si="11"/>
        <v>-5.804800237375396E-3</v>
      </c>
      <c r="J49" s="222">
        <f>IFERROR(_xlfn.XLOOKUP(A49,Microsoft!A:A,Microsoft!B:B),"N/A")</f>
        <v>369.85</v>
      </c>
      <c r="K49" s="5">
        <f t="shared" si="2"/>
        <v>32896.900010000005</v>
      </c>
      <c r="L49" s="5">
        <f t="shared" si="12"/>
        <v>-2.2405126736464887E-2</v>
      </c>
      <c r="M49" s="222">
        <f>IFERROR(_xlfn.XLOOKUP($A49,Cisco!A:A,Cisco!B:B),"N/A")</f>
        <v>47.76</v>
      </c>
      <c r="N49" s="5">
        <f t="shared" si="3"/>
        <v>4248.0896160000002</v>
      </c>
      <c r="O49" s="5">
        <f t="shared" si="13"/>
        <v>-1.1495231172437892E-2</v>
      </c>
      <c r="P49" s="222">
        <f>IFERROR(_xlfn.XLOOKUP($A49,Disney!A:A,Disney!B:B),"N/A")</f>
        <v>94.15</v>
      </c>
      <c r="Q49" s="5">
        <f t="shared" si="4"/>
        <v>8374.3223900000012</v>
      </c>
      <c r="R49" s="5">
        <f t="shared" si="14"/>
        <v>-9.487385910940338E-3</v>
      </c>
      <c r="S49" s="222">
        <f>_xlfn.XLOOKUP(A49,FedEx!A:A,FedEx!B:B,"N/A")</f>
        <v>255.95</v>
      </c>
      <c r="T49" s="5">
        <f t="shared" si="5"/>
        <v>22765.882269999998</v>
      </c>
      <c r="U49" s="5">
        <f t="shared" si="15"/>
        <v>-1.7608422946864266E-3</v>
      </c>
      <c r="V49" s="222">
        <f>_xlfn.XLOOKUP($A49,'General Motors'!A:A,'General Motors'!B:B,"N/A")</f>
        <v>28.03</v>
      </c>
      <c r="W49" s="5">
        <f t="shared" si="6"/>
        <v>2493.1731980000004</v>
      </c>
      <c r="X49" s="5">
        <f t="shared" si="16"/>
        <v>1.4200496446147515E-2</v>
      </c>
      <c r="Y49" s="222">
        <f>_xlfn.XLOOKUP($A49,Chevron!A:A,Chevron!B:B,"N/A")</f>
        <v>144.46</v>
      </c>
      <c r="Z49" s="5">
        <f t="shared" si="7"/>
        <v>12849.225836000001</v>
      </c>
      <c r="AA49" s="5">
        <f t="shared" si="17"/>
        <v>1.3166264445717335E-2</v>
      </c>
      <c r="AB49" s="222">
        <f>_xlfn.XLOOKUP($A49,Boeing!A:A,Boeing!B:B,"N/A")</f>
        <v>208.04</v>
      </c>
      <c r="AC49" s="5">
        <f t="shared" si="8"/>
        <v>18504.450664</v>
      </c>
      <c r="AD49" s="5">
        <f t="shared" si="18"/>
        <v>1.2302844505283073E-3</v>
      </c>
      <c r="AE49" s="222">
        <f>_xlfn.XLOOKUP(A49,Amazon!A:A,Amazon!B:B,"N/A")</f>
        <v>145.18</v>
      </c>
      <c r="AF49" s="5">
        <f t="shared" si="9"/>
        <v>12913.267388000002</v>
      </c>
      <c r="AG49" s="5">
        <f t="shared" si="19"/>
        <v>1.0659366568430695E-2</v>
      </c>
      <c r="AH49" s="9">
        <v>954777</v>
      </c>
      <c r="AI49" s="393">
        <v>401506.73129999998</v>
      </c>
      <c r="AJ49" s="393">
        <v>-4.4251999999999998E-3</v>
      </c>
    </row>
    <row r="50" spans="1:36">
      <c r="A50" s="4">
        <v>45248</v>
      </c>
      <c r="B50" s="222">
        <f>_xlfn.XLOOKUP(A50,'USD RUB'!B:B,'USD RUB'!C:C,"N/A")</f>
        <v>89.123699999999999</v>
      </c>
      <c r="C50" s="222" t="str">
        <f>IFERROR(EXP(_xlfn.XLOOKUP(A50,'Bonds (CP)'!$A$4:$A$513,'Work Sheet'!$B$3:$B$512)/252)-1,"N/A")</f>
        <v>N/A</v>
      </c>
      <c r="D50" s="222" t="str">
        <f>IFERROR(_xlfn.XLOOKUP($A50,Intel!$A$2:$A$502,Intel!$B$2:$B$502),"N/A")</f>
        <v>N/A</v>
      </c>
      <c r="E50" s="5" t="str">
        <f t="shared" si="0"/>
        <v>N/A</v>
      </c>
      <c r="F50" s="5" t="str">
        <f t="shared" si="10"/>
        <v>N/A</v>
      </c>
      <c r="G50" s="222" t="str">
        <f>IFERROR(_xlfn.XLOOKUP(A50,Apple!A:A,Apple!B:B),"N/A")</f>
        <v>N/A</v>
      </c>
      <c r="H50" s="5" t="str">
        <f t="shared" si="1"/>
        <v>N/A</v>
      </c>
      <c r="I50" s="5" t="str">
        <f t="shared" si="11"/>
        <v>N/A</v>
      </c>
      <c r="J50" s="222" t="str">
        <f>IFERROR(_xlfn.XLOOKUP(A50,Microsoft!A:A,Microsoft!B:B),"N/A")</f>
        <v>N/A</v>
      </c>
      <c r="K50" s="5" t="str">
        <f t="shared" si="2"/>
        <v>N/A</v>
      </c>
      <c r="L50" s="5" t="str">
        <f t="shared" si="12"/>
        <v>N/A</v>
      </c>
      <c r="M50" s="222" t="str">
        <f>IFERROR(_xlfn.XLOOKUP($A50,Cisco!A:A,Cisco!B:B),"N/A")</f>
        <v>N/A</v>
      </c>
      <c r="N50" s="5" t="str">
        <f t="shared" si="3"/>
        <v>N/A</v>
      </c>
      <c r="O50" s="5" t="str">
        <f t="shared" si="13"/>
        <v>N/A</v>
      </c>
      <c r="P50" s="222" t="str">
        <f>IFERROR(_xlfn.XLOOKUP($A50,Disney!A:A,Disney!B:B),"N/A")</f>
        <v>N/A</v>
      </c>
      <c r="Q50" s="5" t="str">
        <f t="shared" si="4"/>
        <v>N/A</v>
      </c>
      <c r="R50" s="5" t="str">
        <f t="shared" si="14"/>
        <v>N/A</v>
      </c>
      <c r="S50" s="222" t="str">
        <f>_xlfn.XLOOKUP(A50,FedEx!A:A,FedEx!B:B,"N/A")</f>
        <v>N/A</v>
      </c>
      <c r="T50" s="5" t="str">
        <f t="shared" si="5"/>
        <v>N/A</v>
      </c>
      <c r="U50" s="5" t="str">
        <f t="shared" si="15"/>
        <v>N/A</v>
      </c>
      <c r="V50" s="222" t="str">
        <f>_xlfn.XLOOKUP($A50,'General Motors'!A:A,'General Motors'!B:B,"N/A")</f>
        <v>N/A</v>
      </c>
      <c r="W50" s="5" t="str">
        <f t="shared" si="6"/>
        <v>N/A</v>
      </c>
      <c r="X50" s="5" t="str">
        <f t="shared" si="16"/>
        <v>N/A</v>
      </c>
      <c r="Y50" s="222" t="str">
        <f>_xlfn.XLOOKUP($A50,Chevron!A:A,Chevron!B:B,"N/A")</f>
        <v>N/A</v>
      </c>
      <c r="Z50" s="5" t="str">
        <f t="shared" si="7"/>
        <v>N/A</v>
      </c>
      <c r="AA50" s="5" t="str">
        <f t="shared" si="17"/>
        <v>N/A</v>
      </c>
      <c r="AB50" s="222" t="str">
        <f>_xlfn.XLOOKUP($A50,Boeing!A:A,Boeing!B:B,"N/A")</f>
        <v>N/A</v>
      </c>
      <c r="AC50" s="5" t="str">
        <f t="shared" si="8"/>
        <v>N/A</v>
      </c>
      <c r="AD50" s="5" t="str">
        <f t="shared" si="18"/>
        <v>N/A</v>
      </c>
      <c r="AE50" s="222" t="str">
        <f>_xlfn.XLOOKUP(A50,Amazon!A:A,Amazon!B:B,"N/A")</f>
        <v>N/A</v>
      </c>
      <c r="AF50" s="5" t="str">
        <f t="shared" si="9"/>
        <v>N/A</v>
      </c>
      <c r="AG50" s="5" t="str">
        <f t="shared" si="19"/>
        <v>N/A</v>
      </c>
      <c r="AH50" s="6" t="s">
        <v>36</v>
      </c>
      <c r="AI50" s="6" t="s">
        <v>36</v>
      </c>
      <c r="AJ50" s="6" t="s">
        <v>36</v>
      </c>
    </row>
    <row r="51" spans="1:36">
      <c r="A51" s="4">
        <v>45249</v>
      </c>
      <c r="B51" s="222" t="str">
        <f>_xlfn.XLOOKUP(A51,'USD RUB'!B:B,'USD RUB'!C:C,"N/A")</f>
        <v>N/A</v>
      </c>
      <c r="C51" s="222" t="str">
        <f>IFERROR(EXP(_xlfn.XLOOKUP(A51,'Bonds (CP)'!$A$4:$A$513,'Work Sheet'!$B$3:$B$512)/252)-1,"N/A")</f>
        <v>N/A</v>
      </c>
      <c r="D51" s="222" t="str">
        <f>IFERROR(_xlfn.XLOOKUP($A51,Intel!$A$2:$A$502,Intel!$B$2:$B$502),"N/A")</f>
        <v>N/A</v>
      </c>
      <c r="E51" s="5" t="str">
        <f t="shared" si="0"/>
        <v>N/A</v>
      </c>
      <c r="F51" s="5" t="str">
        <f t="shared" si="10"/>
        <v>N/A</v>
      </c>
      <c r="G51" s="222" t="str">
        <f>IFERROR(_xlfn.XLOOKUP(A51,Apple!A:A,Apple!B:B),"N/A")</f>
        <v>N/A</v>
      </c>
      <c r="H51" s="5" t="str">
        <f t="shared" si="1"/>
        <v>N/A</v>
      </c>
      <c r="I51" s="5" t="str">
        <f t="shared" si="11"/>
        <v>N/A</v>
      </c>
      <c r="J51" s="222" t="str">
        <f>IFERROR(_xlfn.XLOOKUP(A51,Microsoft!A:A,Microsoft!B:B),"N/A")</f>
        <v>N/A</v>
      </c>
      <c r="K51" s="5" t="str">
        <f t="shared" si="2"/>
        <v>N/A</v>
      </c>
      <c r="L51" s="5" t="str">
        <f t="shared" si="12"/>
        <v>N/A</v>
      </c>
      <c r="M51" s="222" t="str">
        <f>IFERROR(_xlfn.XLOOKUP($A51,Cisco!A:A,Cisco!B:B),"N/A")</f>
        <v>N/A</v>
      </c>
      <c r="N51" s="5" t="str">
        <f t="shared" si="3"/>
        <v>N/A</v>
      </c>
      <c r="O51" s="5" t="str">
        <f t="shared" si="13"/>
        <v>N/A</v>
      </c>
      <c r="P51" s="222" t="str">
        <f>IFERROR(_xlfn.XLOOKUP($A51,Disney!A:A,Disney!B:B),"N/A")</f>
        <v>N/A</v>
      </c>
      <c r="Q51" s="5" t="str">
        <f t="shared" si="4"/>
        <v>N/A</v>
      </c>
      <c r="R51" s="5" t="str">
        <f t="shared" si="14"/>
        <v>N/A</v>
      </c>
      <c r="S51" s="222" t="str">
        <f>_xlfn.XLOOKUP(A51,FedEx!A:A,FedEx!B:B,"N/A")</f>
        <v>N/A</v>
      </c>
      <c r="T51" s="5" t="str">
        <f t="shared" si="5"/>
        <v>N/A</v>
      </c>
      <c r="U51" s="5" t="str">
        <f t="shared" si="15"/>
        <v>N/A</v>
      </c>
      <c r="V51" s="222" t="str">
        <f>_xlfn.XLOOKUP($A51,'General Motors'!A:A,'General Motors'!B:B,"N/A")</f>
        <v>N/A</v>
      </c>
      <c r="W51" s="5" t="str">
        <f t="shared" si="6"/>
        <v>N/A</v>
      </c>
      <c r="X51" s="5" t="str">
        <f t="shared" si="16"/>
        <v>N/A</v>
      </c>
      <c r="Y51" s="222" t="str">
        <f>_xlfn.XLOOKUP($A51,Chevron!A:A,Chevron!B:B,"N/A")</f>
        <v>N/A</v>
      </c>
      <c r="Z51" s="5" t="str">
        <f t="shared" si="7"/>
        <v>N/A</v>
      </c>
      <c r="AA51" s="5" t="str">
        <f t="shared" si="17"/>
        <v>N/A</v>
      </c>
      <c r="AB51" s="222" t="str">
        <f>_xlfn.XLOOKUP($A51,Boeing!A:A,Boeing!B:B,"N/A")</f>
        <v>N/A</v>
      </c>
      <c r="AC51" s="5" t="str">
        <f t="shared" si="8"/>
        <v>N/A</v>
      </c>
      <c r="AD51" s="5" t="str">
        <f t="shared" si="18"/>
        <v>N/A</v>
      </c>
      <c r="AE51" s="222" t="str">
        <f>_xlfn.XLOOKUP(A51,Amazon!A:A,Amazon!B:B,"N/A")</f>
        <v>N/A</v>
      </c>
      <c r="AF51" s="5" t="str">
        <f t="shared" si="9"/>
        <v>N/A</v>
      </c>
      <c r="AG51" s="5" t="str">
        <f t="shared" si="19"/>
        <v>N/A</v>
      </c>
      <c r="AH51" s="6" t="s">
        <v>36</v>
      </c>
      <c r="AI51" s="6" t="s">
        <v>36</v>
      </c>
      <c r="AJ51" s="6" t="s">
        <v>36</v>
      </c>
    </row>
    <row r="52" spans="1:36">
      <c r="A52" s="4">
        <v>45250</v>
      </c>
      <c r="B52" s="222" t="str">
        <f>_xlfn.XLOOKUP(A52,'USD RUB'!B:B,'USD RUB'!C:C,"N/A")</f>
        <v>N/A</v>
      </c>
      <c r="C52" s="222" t="str">
        <f>IFERROR(EXP(_xlfn.XLOOKUP(A52,'Bonds (CP)'!$A$4:$A$513,'Work Sheet'!$B$3:$B$512)/252)-1,"N/A")</f>
        <v>N/A</v>
      </c>
      <c r="D52" s="222">
        <f>IFERROR(_xlfn.XLOOKUP($A52,Intel!$A$2:$A$502,Intel!$B$2:$B$502),"N/A")</f>
        <v>44.74</v>
      </c>
      <c r="E52" s="5" t="str">
        <f t="shared" si="0"/>
        <v>N/A</v>
      </c>
      <c r="F52" s="5" t="str">
        <f t="shared" si="10"/>
        <v>N/A</v>
      </c>
      <c r="G52" s="222">
        <f>IFERROR(_xlfn.XLOOKUP(A52,Apple!A:A,Apple!B:B),"N/A")</f>
        <v>191.45</v>
      </c>
      <c r="H52" s="5" t="str">
        <f t="shared" si="1"/>
        <v>N/A</v>
      </c>
      <c r="I52" s="5" t="str">
        <f t="shared" si="11"/>
        <v>N/A</v>
      </c>
      <c r="J52" s="222">
        <f>IFERROR(_xlfn.XLOOKUP(A52,Microsoft!A:A,Microsoft!B:B),"N/A")</f>
        <v>377.44</v>
      </c>
      <c r="K52" s="5" t="str">
        <f t="shared" si="2"/>
        <v>N/A</v>
      </c>
      <c r="L52" s="5" t="str">
        <f t="shared" si="12"/>
        <v>N/A</v>
      </c>
      <c r="M52" s="222">
        <f>IFERROR(_xlfn.XLOOKUP($A52,Cisco!A:A,Cisco!B:B),"N/A")</f>
        <v>48.27</v>
      </c>
      <c r="N52" s="5" t="str">
        <f t="shared" si="3"/>
        <v>N/A</v>
      </c>
      <c r="O52" s="5" t="str">
        <f t="shared" si="13"/>
        <v>N/A</v>
      </c>
      <c r="P52" s="222">
        <f>IFERROR(_xlfn.XLOOKUP($A52,Disney!A:A,Disney!B:B),"N/A")</f>
        <v>95.03</v>
      </c>
      <c r="Q52" s="5" t="str">
        <f t="shared" si="4"/>
        <v>N/A</v>
      </c>
      <c r="R52" s="5" t="str">
        <f t="shared" si="14"/>
        <v>N/A</v>
      </c>
      <c r="S52" s="222">
        <f>_xlfn.XLOOKUP(A52,FedEx!A:A,FedEx!B:B,"N/A")</f>
        <v>255.54</v>
      </c>
      <c r="T52" s="5" t="str">
        <f t="shared" si="5"/>
        <v>N/A</v>
      </c>
      <c r="U52" s="5" t="str">
        <f t="shared" si="15"/>
        <v>N/A</v>
      </c>
      <c r="V52" s="222">
        <f>_xlfn.XLOOKUP($A52,'General Motors'!A:A,'General Motors'!B:B,"N/A")</f>
        <v>28.52</v>
      </c>
      <c r="W52" s="5" t="str">
        <f t="shared" si="6"/>
        <v>N/A</v>
      </c>
      <c r="X52" s="5" t="str">
        <f t="shared" si="16"/>
        <v>N/A</v>
      </c>
      <c r="Y52" s="222">
        <f>_xlfn.XLOOKUP($A52,Chevron!A:A,Chevron!B:B,"N/A")</f>
        <v>144.38</v>
      </c>
      <c r="Z52" s="5" t="str">
        <f t="shared" si="7"/>
        <v>N/A</v>
      </c>
      <c r="AA52" s="5" t="str">
        <f t="shared" si="17"/>
        <v>N/A</v>
      </c>
      <c r="AB52" s="222">
        <f>_xlfn.XLOOKUP($A52,Boeing!A:A,Boeing!B:B,"N/A")</f>
        <v>217.71</v>
      </c>
      <c r="AC52" s="5" t="str">
        <f t="shared" si="8"/>
        <v>N/A</v>
      </c>
      <c r="AD52" s="5" t="str">
        <f t="shared" si="18"/>
        <v>N/A</v>
      </c>
      <c r="AE52" s="222">
        <f>_xlfn.XLOOKUP(A52,Amazon!A:A,Amazon!B:B,"N/A")</f>
        <v>146.13</v>
      </c>
      <c r="AF52" s="5" t="str">
        <f t="shared" si="9"/>
        <v>N/A</v>
      </c>
      <c r="AG52" s="5" t="str">
        <f t="shared" si="19"/>
        <v>N/A</v>
      </c>
      <c r="AH52" s="393">
        <v>4547.38</v>
      </c>
      <c r="AI52" s="6" t="s">
        <v>36</v>
      </c>
      <c r="AJ52" s="6" t="s">
        <v>36</v>
      </c>
    </row>
    <row r="53" spans="1:36">
      <c r="A53" s="4">
        <v>45251</v>
      </c>
      <c r="B53" s="222">
        <f>_xlfn.XLOOKUP(A53,'USD RUB'!B:B,'USD RUB'!C:C,"N/A")</f>
        <v>88.495400000000004</v>
      </c>
      <c r="C53" s="222" t="str">
        <f>IFERROR(EXP(_xlfn.XLOOKUP(A53,'Bonds (CP)'!$A$4:$A$513,'Work Sheet'!$B$3:$B$512)/252)-1,"N/A")</f>
        <v>N/A</v>
      </c>
      <c r="D53" s="222">
        <f>IFERROR(_xlfn.XLOOKUP($A53,Intel!$A$2:$A$502,Intel!$B$2:$B$502),"N/A")</f>
        <v>43.64</v>
      </c>
      <c r="E53" s="5">
        <f t="shared" si="0"/>
        <v>3861.9392560000001</v>
      </c>
      <c r="F53" s="5" t="str">
        <f t="shared" si="10"/>
        <v>N/A</v>
      </c>
      <c r="G53" s="222">
        <f>IFERROR(_xlfn.XLOOKUP(A53,Apple!A:A,Apple!B:B),"N/A")</f>
        <v>190.64</v>
      </c>
      <c r="H53" s="5">
        <f t="shared" si="1"/>
        <v>16870.763056</v>
      </c>
      <c r="I53" s="5" t="str">
        <f t="shared" si="11"/>
        <v>N/A</v>
      </c>
      <c r="J53" s="222">
        <f>IFERROR(_xlfn.XLOOKUP(A53,Microsoft!A:A,Microsoft!B:B),"N/A")</f>
        <v>373.07</v>
      </c>
      <c r="K53" s="5">
        <f t="shared" si="2"/>
        <v>33014.978878000002</v>
      </c>
      <c r="L53" s="5" t="str">
        <f t="shared" si="12"/>
        <v>N/A</v>
      </c>
      <c r="M53" s="222">
        <f>IFERROR(_xlfn.XLOOKUP($A53,Cisco!A:A,Cisco!B:B),"N/A")</f>
        <v>47.8</v>
      </c>
      <c r="N53" s="5">
        <f t="shared" si="3"/>
        <v>4230.0801199999996</v>
      </c>
      <c r="O53" s="5" t="str">
        <f t="shared" si="13"/>
        <v>N/A</v>
      </c>
      <c r="P53" s="222">
        <f>IFERROR(_xlfn.XLOOKUP($A53,Disney!A:A,Disney!B:B),"N/A")</f>
        <v>94.45</v>
      </c>
      <c r="Q53" s="5">
        <f t="shared" si="4"/>
        <v>8358.3905300000006</v>
      </c>
      <c r="R53" s="5" t="str">
        <f t="shared" si="14"/>
        <v>N/A</v>
      </c>
      <c r="S53" s="222">
        <f>_xlfn.XLOOKUP(A53,FedEx!A:A,FedEx!B:B,"N/A")</f>
        <v>255.86</v>
      </c>
      <c r="T53" s="5">
        <f t="shared" si="5"/>
        <v>22642.433044000001</v>
      </c>
      <c r="U53" s="5" t="str">
        <f t="shared" si="15"/>
        <v>N/A</v>
      </c>
      <c r="V53" s="222">
        <f>_xlfn.XLOOKUP($A53,'General Motors'!A:A,'General Motors'!B:B,"N/A")</f>
        <v>27.9</v>
      </c>
      <c r="W53" s="5">
        <f t="shared" si="6"/>
        <v>2469.0216599999999</v>
      </c>
      <c r="X53" s="5" t="str">
        <f t="shared" si="16"/>
        <v>N/A</v>
      </c>
      <c r="Y53" s="222">
        <f>_xlfn.XLOOKUP($A53,Chevron!A:A,Chevron!B:B,"N/A")</f>
        <v>144.04</v>
      </c>
      <c r="Z53" s="5">
        <f t="shared" si="7"/>
        <v>12746.877415999999</v>
      </c>
      <c r="AA53" s="5" t="str">
        <f t="shared" si="17"/>
        <v>N/A</v>
      </c>
      <c r="AB53" s="222">
        <f>_xlfn.XLOOKUP($A53,Boeing!A:A,Boeing!B:B,"N/A")</f>
        <v>218.27</v>
      </c>
      <c r="AC53" s="5">
        <f t="shared" si="8"/>
        <v>19315.890958</v>
      </c>
      <c r="AD53" s="5" t="str">
        <f t="shared" si="18"/>
        <v>N/A</v>
      </c>
      <c r="AE53" s="222">
        <f>_xlfn.XLOOKUP(A53,Amazon!A:A,Amazon!B:B,"N/A")</f>
        <v>143.9</v>
      </c>
      <c r="AF53" s="5">
        <f t="shared" si="9"/>
        <v>12734.488060000001</v>
      </c>
      <c r="AG53" s="5" t="str">
        <f t="shared" si="19"/>
        <v>N/A</v>
      </c>
      <c r="AH53" s="393">
        <v>4538.1899999999996</v>
      </c>
      <c r="AI53" s="393">
        <v>401608.93930000003</v>
      </c>
      <c r="AJ53" s="6" t="s">
        <v>36</v>
      </c>
    </row>
    <row r="54" spans="1:36">
      <c r="A54" s="4">
        <v>45252</v>
      </c>
      <c r="B54" s="222">
        <f>_xlfn.XLOOKUP(A54,'USD RUB'!B:B,'USD RUB'!C:C,"N/A")</f>
        <v>87.870099999999994</v>
      </c>
      <c r="C54" s="222">
        <f>IFERROR(EXP(_xlfn.XLOOKUP(A54,'Bonds (CP)'!$A$4:$A$513,'Work Sheet'!$B$3:$B$512)/252)-1,"N/A")</f>
        <v>0.44300332974056023</v>
      </c>
      <c r="D54" s="222">
        <f>IFERROR(_xlfn.XLOOKUP($A54,Intel!$A$2:$A$502,Intel!$B$2:$B$502),"N/A")</f>
        <v>43.67</v>
      </c>
      <c r="E54" s="5">
        <f t="shared" si="0"/>
        <v>3837.2872669999997</v>
      </c>
      <c r="F54" s="5">
        <f t="shared" si="10"/>
        <v>-6.3833186815925869E-3</v>
      </c>
      <c r="G54" s="222">
        <f>IFERROR(_xlfn.XLOOKUP(A54,Apple!A:A,Apple!B:B),"N/A")</f>
        <v>191.31</v>
      </c>
      <c r="H54" s="5">
        <f t="shared" si="1"/>
        <v>16810.428830999997</v>
      </c>
      <c r="I54" s="5">
        <f t="shared" si="11"/>
        <v>-3.5762594021225835E-3</v>
      </c>
      <c r="J54" s="222">
        <f>IFERROR(_xlfn.XLOOKUP(A54,Microsoft!A:A,Microsoft!B:B),"N/A")</f>
        <v>377.85</v>
      </c>
      <c r="K54" s="5">
        <f t="shared" si="2"/>
        <v>33201.717284999999</v>
      </c>
      <c r="L54" s="5">
        <f t="shared" si="12"/>
        <v>5.6561722389723013E-3</v>
      </c>
      <c r="M54" s="222">
        <f>IFERROR(_xlfn.XLOOKUP($A54,Cisco!A:A,Cisco!B:B),"N/A")</f>
        <v>48.08</v>
      </c>
      <c r="N54" s="5">
        <f t="shared" si="3"/>
        <v>4224.7944079999997</v>
      </c>
      <c r="O54" s="5">
        <f t="shared" si="13"/>
        <v>-1.2495536372960636E-3</v>
      </c>
      <c r="P54" s="222">
        <f>IFERROR(_xlfn.XLOOKUP($A54,Disney!A:A,Disney!B:B),"N/A")</f>
        <v>95.07</v>
      </c>
      <c r="Q54" s="5">
        <f t="shared" si="4"/>
        <v>8353.810406999999</v>
      </c>
      <c r="R54" s="5">
        <f t="shared" si="14"/>
        <v>-5.479670976801243E-4</v>
      </c>
      <c r="S54" s="222">
        <f>_xlfn.XLOOKUP(A54,FedEx!A:A,FedEx!B:B,"N/A")</f>
        <v>256.45999999999998</v>
      </c>
      <c r="T54" s="5">
        <f t="shared" si="5"/>
        <v>22535.165845999996</v>
      </c>
      <c r="U54" s="5">
        <f t="shared" si="15"/>
        <v>-4.7374413249475777E-3</v>
      </c>
      <c r="V54" s="222">
        <f>_xlfn.XLOOKUP($A54,'General Motors'!A:A,'General Motors'!B:B,"N/A")</f>
        <v>28.1</v>
      </c>
      <c r="W54" s="5">
        <f t="shared" si="6"/>
        <v>2469.1498099999999</v>
      </c>
      <c r="X54" s="5">
        <f t="shared" si="16"/>
        <v>5.1903149363319301E-5</v>
      </c>
      <c r="Y54" s="222">
        <f>_xlfn.XLOOKUP($A54,Chevron!A:A,Chevron!B:B,"N/A")</f>
        <v>144.33000000000001</v>
      </c>
      <c r="Z54" s="5">
        <f t="shared" si="7"/>
        <v>12682.291533</v>
      </c>
      <c r="AA54" s="5">
        <f t="shared" si="17"/>
        <v>-5.0668003537032158E-3</v>
      </c>
      <c r="AB54" s="222">
        <f>_xlfn.XLOOKUP($A54,Boeing!A:A,Boeing!B:B,"N/A")</f>
        <v>219.91</v>
      </c>
      <c r="AC54" s="5">
        <f t="shared" si="8"/>
        <v>19323.513691</v>
      </c>
      <c r="AD54" s="5">
        <f t="shared" si="18"/>
        <v>3.9463532987293881E-4</v>
      </c>
      <c r="AE54" s="222">
        <f>_xlfn.XLOOKUP(A54,Amazon!A:A,Amazon!B:B,"N/A")</f>
        <v>146.71</v>
      </c>
      <c r="AF54" s="5">
        <f t="shared" si="9"/>
        <v>12891.422371000001</v>
      </c>
      <c r="AG54" s="5">
        <f t="shared" si="19"/>
        <v>1.2323566543121833E-2</v>
      </c>
      <c r="AH54" s="393">
        <v>4556.62</v>
      </c>
      <c r="AI54" s="393">
        <v>400390.65509999997</v>
      </c>
      <c r="AJ54" s="393">
        <v>-3.0335000000000002E-3</v>
      </c>
    </row>
    <row r="55" spans="1:36">
      <c r="A55" s="4">
        <v>45253</v>
      </c>
      <c r="B55" s="222">
        <f>_xlfn.XLOOKUP(A55,'USD RUB'!B:B,'USD RUB'!C:C,"N/A")</f>
        <v>88.1648</v>
      </c>
      <c r="C55" s="222">
        <f>IFERROR(EXP(_xlfn.XLOOKUP(A55,'Bonds (CP)'!$A$4:$A$513,'Work Sheet'!$B$3:$B$512)/252)-1,"N/A")</f>
        <v>0.44175670137614365</v>
      </c>
      <c r="D55" s="222" t="str">
        <f>IFERROR(_xlfn.XLOOKUP($A55,Intel!$A$2:$A$502,Intel!$B$2:$B$502),"N/A")</f>
        <v>N/A</v>
      </c>
      <c r="E55" s="5" t="str">
        <f t="shared" si="0"/>
        <v>N/A</v>
      </c>
      <c r="F55" s="5" t="str">
        <f t="shared" si="10"/>
        <v>N/A</v>
      </c>
      <c r="G55" s="222" t="str">
        <f>IFERROR(_xlfn.XLOOKUP(A55,Apple!A:A,Apple!B:B),"N/A")</f>
        <v>N/A</v>
      </c>
      <c r="H55" s="5" t="str">
        <f t="shared" si="1"/>
        <v>N/A</v>
      </c>
      <c r="I55" s="5" t="str">
        <f t="shared" si="11"/>
        <v>N/A</v>
      </c>
      <c r="J55" s="222" t="str">
        <f>IFERROR(_xlfn.XLOOKUP(A55,Microsoft!A:A,Microsoft!B:B),"N/A")</f>
        <v>N/A</v>
      </c>
      <c r="K55" s="5" t="str">
        <f t="shared" si="2"/>
        <v>N/A</v>
      </c>
      <c r="L55" s="5" t="str">
        <f t="shared" si="12"/>
        <v>N/A</v>
      </c>
      <c r="M55" s="222" t="str">
        <f>IFERROR(_xlfn.XLOOKUP($A55,Cisco!A:A,Cisco!B:B),"N/A")</f>
        <v>N/A</v>
      </c>
      <c r="N55" s="5" t="str">
        <f t="shared" si="3"/>
        <v>N/A</v>
      </c>
      <c r="O55" s="5" t="str">
        <f t="shared" si="13"/>
        <v>N/A</v>
      </c>
      <c r="P55" s="222" t="str">
        <f>IFERROR(_xlfn.XLOOKUP($A55,Disney!A:A,Disney!B:B),"N/A")</f>
        <v>N/A</v>
      </c>
      <c r="Q55" s="5" t="str">
        <f t="shared" si="4"/>
        <v>N/A</v>
      </c>
      <c r="R55" s="5" t="str">
        <f t="shared" si="14"/>
        <v>N/A</v>
      </c>
      <c r="S55" s="222" t="str">
        <f>_xlfn.XLOOKUP(A55,FedEx!A:A,FedEx!B:B,"N/A")</f>
        <v>N/A</v>
      </c>
      <c r="T55" s="5" t="str">
        <f t="shared" si="5"/>
        <v>N/A</v>
      </c>
      <c r="U55" s="5" t="str">
        <f t="shared" si="15"/>
        <v>N/A</v>
      </c>
      <c r="V55" s="222" t="str">
        <f>_xlfn.XLOOKUP($A55,'General Motors'!A:A,'General Motors'!B:B,"N/A")</f>
        <v>N/A</v>
      </c>
      <c r="W55" s="5" t="str">
        <f t="shared" si="6"/>
        <v>N/A</v>
      </c>
      <c r="X55" s="5" t="str">
        <f t="shared" si="16"/>
        <v>N/A</v>
      </c>
      <c r="Y55" s="222" t="str">
        <f>_xlfn.XLOOKUP($A55,Chevron!A:A,Chevron!B:B,"N/A")</f>
        <v>N/A</v>
      </c>
      <c r="Z55" s="5" t="str">
        <f t="shared" si="7"/>
        <v>N/A</v>
      </c>
      <c r="AA55" s="5" t="str">
        <f t="shared" si="17"/>
        <v>N/A</v>
      </c>
      <c r="AB55" s="222" t="str">
        <f>_xlfn.XLOOKUP($A55,Boeing!A:A,Boeing!B:B,"N/A")</f>
        <v>N/A</v>
      </c>
      <c r="AC55" s="5" t="str">
        <f t="shared" si="8"/>
        <v>N/A</v>
      </c>
      <c r="AD55" s="5" t="str">
        <f t="shared" si="18"/>
        <v>N/A</v>
      </c>
      <c r="AE55" s="222" t="str">
        <f>_xlfn.XLOOKUP(A55,Amazon!A:A,Amazon!B:B,"N/A")</f>
        <v>N/A</v>
      </c>
      <c r="AF55" s="5" t="str">
        <f t="shared" si="9"/>
        <v>N/A</v>
      </c>
      <c r="AG55" s="5" t="str">
        <f t="shared" si="19"/>
        <v>N/A</v>
      </c>
      <c r="AH55" s="6" t="s">
        <v>36</v>
      </c>
      <c r="AI55" s="6" t="s">
        <v>36</v>
      </c>
      <c r="AJ55" s="6" t="s">
        <v>36</v>
      </c>
    </row>
    <row r="56" spans="1:36">
      <c r="A56" s="4">
        <v>45254</v>
      </c>
      <c r="B56" s="222">
        <f>_xlfn.XLOOKUP(A56,'USD RUB'!B:B,'USD RUB'!C:C,"N/A")</f>
        <v>88.120599999999996</v>
      </c>
      <c r="C56" s="222">
        <f>IFERROR(EXP(_xlfn.XLOOKUP(A56,'Bonds (CP)'!$A$4:$A$513,'Work Sheet'!$B$3:$B$512)/252)-1,"N/A")</f>
        <v>0.44020878871116786</v>
      </c>
      <c r="D56" s="222">
        <f>IFERROR(_xlfn.XLOOKUP($A56,Intel!$A$2:$A$502,Intel!$B$2:$B$502),"N/A")</f>
        <v>43.96</v>
      </c>
      <c r="E56" s="5">
        <f t="shared" si="0"/>
        <v>3873.7815759999999</v>
      </c>
      <c r="F56" s="5" t="str">
        <f t="shared" si="10"/>
        <v>N/A</v>
      </c>
      <c r="G56" s="222">
        <f>IFERROR(_xlfn.XLOOKUP(A56,Apple!A:A,Apple!B:B),"N/A")</f>
        <v>189.97</v>
      </c>
      <c r="H56" s="5">
        <f t="shared" si="1"/>
        <v>16740.270381999999</v>
      </c>
      <c r="I56" s="5" t="str">
        <f t="shared" si="11"/>
        <v>N/A</v>
      </c>
      <c r="J56" s="222">
        <f>IFERROR(_xlfn.XLOOKUP(A56,Microsoft!A:A,Microsoft!B:B),"N/A")</f>
        <v>377.43</v>
      </c>
      <c r="K56" s="5">
        <f t="shared" si="2"/>
        <v>33259.358057999998</v>
      </c>
      <c r="L56" s="5" t="str">
        <f t="shared" si="12"/>
        <v>N/A</v>
      </c>
      <c r="M56" s="222">
        <f>IFERROR(_xlfn.XLOOKUP($A56,Cisco!A:A,Cisco!B:B),"N/A")</f>
        <v>48.36</v>
      </c>
      <c r="N56" s="5">
        <f t="shared" si="3"/>
        <v>4261.5122160000001</v>
      </c>
      <c r="O56" s="5" t="str">
        <f t="shared" si="13"/>
        <v>N/A</v>
      </c>
      <c r="P56" s="222">
        <f>IFERROR(_xlfn.XLOOKUP($A56,Disney!A:A,Disney!B:B),"N/A")</f>
        <v>96.06</v>
      </c>
      <c r="Q56" s="5">
        <f t="shared" si="4"/>
        <v>8464.8648360000007</v>
      </c>
      <c r="R56" s="5" t="str">
        <f t="shared" si="14"/>
        <v>N/A</v>
      </c>
      <c r="S56" s="222">
        <f>_xlfn.XLOOKUP(A56,FedEx!A:A,FedEx!B:B,"N/A")</f>
        <v>257.61</v>
      </c>
      <c r="T56" s="5">
        <f t="shared" si="5"/>
        <v>22700.747766</v>
      </c>
      <c r="U56" s="5" t="str">
        <f t="shared" si="15"/>
        <v>N/A</v>
      </c>
      <c r="V56" s="222">
        <f>_xlfn.XLOOKUP($A56,'General Motors'!A:A,'General Motors'!B:B,"N/A")</f>
        <v>28.18</v>
      </c>
      <c r="W56" s="5">
        <f t="shared" si="6"/>
        <v>2483.2385079999999</v>
      </c>
      <c r="X56" s="5" t="str">
        <f t="shared" si="16"/>
        <v>N/A</v>
      </c>
      <c r="Y56" s="222">
        <f>_xlfn.XLOOKUP($A56,Chevron!A:A,Chevron!B:B,"N/A")</f>
        <v>144.9</v>
      </c>
      <c r="Z56" s="5">
        <f t="shared" si="7"/>
        <v>12768.674940000001</v>
      </c>
      <c r="AA56" s="5" t="str">
        <f t="shared" si="17"/>
        <v>N/A</v>
      </c>
      <c r="AB56" s="222">
        <f>_xlfn.XLOOKUP($A56,Boeing!A:A,Boeing!B:B,"N/A")</f>
        <v>220</v>
      </c>
      <c r="AC56" s="5">
        <f t="shared" si="8"/>
        <v>19386.531999999999</v>
      </c>
      <c r="AD56" s="5" t="str">
        <f t="shared" si="18"/>
        <v>N/A</v>
      </c>
      <c r="AE56" s="222">
        <f>_xlfn.XLOOKUP(A56,Amazon!A:A,Amazon!B:B,"N/A")</f>
        <v>146.74</v>
      </c>
      <c r="AF56" s="5">
        <f t="shared" si="9"/>
        <v>12930.816844000001</v>
      </c>
      <c r="AG56" s="5" t="str">
        <f t="shared" si="19"/>
        <v>N/A</v>
      </c>
      <c r="AH56" s="393">
        <v>4559.34</v>
      </c>
      <c r="AI56" s="393">
        <v>401771.77639999997</v>
      </c>
      <c r="AJ56" s="6" t="s">
        <v>36</v>
      </c>
    </row>
    <row r="57" spans="1:36">
      <c r="A57" s="4">
        <v>45255</v>
      </c>
      <c r="B57" s="222">
        <f>_xlfn.XLOOKUP(A57,'USD RUB'!B:B,'USD RUB'!C:C,"N/A")</f>
        <v>88.813299999999998</v>
      </c>
      <c r="C57" s="222" t="str">
        <f>IFERROR(EXP(_xlfn.XLOOKUP(A57,'Bonds (CP)'!$A$4:$A$513,'Work Sheet'!$B$3:$B$512)/252)-1,"N/A")</f>
        <v>N/A</v>
      </c>
      <c r="D57" s="222" t="str">
        <f>IFERROR(_xlfn.XLOOKUP($A57,Intel!$A$2:$A$502,Intel!$B$2:$B$502),"N/A")</f>
        <v>N/A</v>
      </c>
      <c r="E57" s="5" t="str">
        <f t="shared" si="0"/>
        <v>N/A</v>
      </c>
      <c r="F57" s="5" t="str">
        <f t="shared" si="10"/>
        <v>N/A</v>
      </c>
      <c r="G57" s="222" t="str">
        <f>IFERROR(_xlfn.XLOOKUP(A57,Apple!A:A,Apple!B:B),"N/A")</f>
        <v>N/A</v>
      </c>
      <c r="H57" s="5" t="str">
        <f t="shared" si="1"/>
        <v>N/A</v>
      </c>
      <c r="I57" s="5" t="str">
        <f t="shared" si="11"/>
        <v>N/A</v>
      </c>
      <c r="J57" s="222" t="str">
        <f>IFERROR(_xlfn.XLOOKUP(A57,Microsoft!A:A,Microsoft!B:B),"N/A")</f>
        <v>N/A</v>
      </c>
      <c r="K57" s="5" t="str">
        <f t="shared" si="2"/>
        <v>N/A</v>
      </c>
      <c r="L57" s="5" t="str">
        <f t="shared" si="12"/>
        <v>N/A</v>
      </c>
      <c r="M57" s="222" t="str">
        <f>IFERROR(_xlfn.XLOOKUP($A57,Cisco!A:A,Cisco!B:B),"N/A")</f>
        <v>N/A</v>
      </c>
      <c r="N57" s="5" t="str">
        <f t="shared" si="3"/>
        <v>N/A</v>
      </c>
      <c r="O57" s="5" t="str">
        <f t="shared" si="13"/>
        <v>N/A</v>
      </c>
      <c r="P57" s="222" t="str">
        <f>IFERROR(_xlfn.XLOOKUP($A57,Disney!A:A,Disney!B:B),"N/A")</f>
        <v>N/A</v>
      </c>
      <c r="Q57" s="5" t="str">
        <f t="shared" si="4"/>
        <v>N/A</v>
      </c>
      <c r="R57" s="5" t="str">
        <f t="shared" si="14"/>
        <v>N/A</v>
      </c>
      <c r="S57" s="222" t="str">
        <f>_xlfn.XLOOKUP(A57,FedEx!A:A,FedEx!B:B,"N/A")</f>
        <v>N/A</v>
      </c>
      <c r="T57" s="5" t="str">
        <f t="shared" si="5"/>
        <v>N/A</v>
      </c>
      <c r="U57" s="5" t="str">
        <f t="shared" si="15"/>
        <v>N/A</v>
      </c>
      <c r="V57" s="222" t="str">
        <f>_xlfn.XLOOKUP($A57,'General Motors'!A:A,'General Motors'!B:B,"N/A")</f>
        <v>N/A</v>
      </c>
      <c r="W57" s="5" t="str">
        <f t="shared" si="6"/>
        <v>N/A</v>
      </c>
      <c r="X57" s="5" t="str">
        <f t="shared" si="16"/>
        <v>N/A</v>
      </c>
      <c r="Y57" s="222" t="str">
        <f>_xlfn.XLOOKUP($A57,Chevron!A:A,Chevron!B:B,"N/A")</f>
        <v>N/A</v>
      </c>
      <c r="Z57" s="5" t="str">
        <f t="shared" si="7"/>
        <v>N/A</v>
      </c>
      <c r="AA57" s="5" t="str">
        <f t="shared" si="17"/>
        <v>N/A</v>
      </c>
      <c r="AB57" s="222" t="str">
        <f>_xlfn.XLOOKUP($A57,Boeing!A:A,Boeing!B:B,"N/A")</f>
        <v>N/A</v>
      </c>
      <c r="AC57" s="5" t="str">
        <f t="shared" si="8"/>
        <v>N/A</v>
      </c>
      <c r="AD57" s="5" t="str">
        <f t="shared" si="18"/>
        <v>N/A</v>
      </c>
      <c r="AE57" s="222" t="str">
        <f>_xlfn.XLOOKUP(A57,Amazon!A:A,Amazon!B:B,"N/A")</f>
        <v>N/A</v>
      </c>
      <c r="AF57" s="5" t="str">
        <f t="shared" si="9"/>
        <v>N/A</v>
      </c>
      <c r="AG57" s="5" t="str">
        <f t="shared" si="19"/>
        <v>N/A</v>
      </c>
      <c r="AH57" s="6" t="s">
        <v>36</v>
      </c>
      <c r="AI57" s="6" t="s">
        <v>36</v>
      </c>
      <c r="AJ57" s="6" t="s">
        <v>36</v>
      </c>
    </row>
    <row r="58" spans="1:36">
      <c r="A58" s="4">
        <v>45256</v>
      </c>
      <c r="B58" s="222" t="str">
        <f>_xlfn.XLOOKUP(A58,'USD RUB'!B:B,'USD RUB'!C:C,"N/A")</f>
        <v>N/A</v>
      </c>
      <c r="C58" s="222" t="str">
        <f>IFERROR(EXP(_xlfn.XLOOKUP(A58,'Bonds (CP)'!$A$4:$A$513,'Work Sheet'!$B$3:$B$512)/252)-1,"N/A")</f>
        <v>N/A</v>
      </c>
      <c r="D58" s="222" t="str">
        <f>IFERROR(_xlfn.XLOOKUP($A58,Intel!$A$2:$A$502,Intel!$B$2:$B$502),"N/A")</f>
        <v>N/A</v>
      </c>
      <c r="E58" s="5" t="str">
        <f t="shared" si="0"/>
        <v>N/A</v>
      </c>
      <c r="F58" s="5" t="str">
        <f t="shared" si="10"/>
        <v>N/A</v>
      </c>
      <c r="G58" s="222" t="str">
        <f>IFERROR(_xlfn.XLOOKUP(A58,Apple!A:A,Apple!B:B),"N/A")</f>
        <v>N/A</v>
      </c>
      <c r="H58" s="5" t="str">
        <f t="shared" si="1"/>
        <v>N/A</v>
      </c>
      <c r="I58" s="5" t="str">
        <f t="shared" si="11"/>
        <v>N/A</v>
      </c>
      <c r="J58" s="222" t="str">
        <f>IFERROR(_xlfn.XLOOKUP(A58,Microsoft!A:A,Microsoft!B:B),"N/A")</f>
        <v>N/A</v>
      </c>
      <c r="K58" s="5" t="str">
        <f t="shared" si="2"/>
        <v>N/A</v>
      </c>
      <c r="L58" s="5" t="str">
        <f t="shared" si="12"/>
        <v>N/A</v>
      </c>
      <c r="M58" s="222" t="str">
        <f>IFERROR(_xlfn.XLOOKUP($A58,Cisco!A:A,Cisco!B:B),"N/A")</f>
        <v>N/A</v>
      </c>
      <c r="N58" s="5" t="str">
        <f t="shared" si="3"/>
        <v>N/A</v>
      </c>
      <c r="O58" s="5" t="str">
        <f t="shared" si="13"/>
        <v>N/A</v>
      </c>
      <c r="P58" s="222" t="str">
        <f>IFERROR(_xlfn.XLOOKUP($A58,Disney!A:A,Disney!B:B),"N/A")</f>
        <v>N/A</v>
      </c>
      <c r="Q58" s="5" t="str">
        <f t="shared" si="4"/>
        <v>N/A</v>
      </c>
      <c r="R58" s="5" t="str">
        <f t="shared" si="14"/>
        <v>N/A</v>
      </c>
      <c r="S58" s="222" t="str">
        <f>_xlfn.XLOOKUP(A58,FedEx!A:A,FedEx!B:B,"N/A")</f>
        <v>N/A</v>
      </c>
      <c r="T58" s="5" t="str">
        <f t="shared" si="5"/>
        <v>N/A</v>
      </c>
      <c r="U58" s="5" t="str">
        <f t="shared" si="15"/>
        <v>N/A</v>
      </c>
      <c r="V58" s="222" t="str">
        <f>_xlfn.XLOOKUP($A58,'General Motors'!A:A,'General Motors'!B:B,"N/A")</f>
        <v>N/A</v>
      </c>
      <c r="W58" s="5" t="str">
        <f t="shared" si="6"/>
        <v>N/A</v>
      </c>
      <c r="X58" s="5" t="str">
        <f t="shared" si="16"/>
        <v>N/A</v>
      </c>
      <c r="Y58" s="222" t="str">
        <f>_xlfn.XLOOKUP($A58,Chevron!A:A,Chevron!B:B,"N/A")</f>
        <v>N/A</v>
      </c>
      <c r="Z58" s="5" t="str">
        <f t="shared" si="7"/>
        <v>N/A</v>
      </c>
      <c r="AA58" s="5" t="str">
        <f t="shared" si="17"/>
        <v>N/A</v>
      </c>
      <c r="AB58" s="222" t="str">
        <f>_xlfn.XLOOKUP($A58,Boeing!A:A,Boeing!B:B,"N/A")</f>
        <v>N/A</v>
      </c>
      <c r="AC58" s="5" t="str">
        <f t="shared" si="8"/>
        <v>N/A</v>
      </c>
      <c r="AD58" s="5" t="str">
        <f t="shared" si="18"/>
        <v>N/A</v>
      </c>
      <c r="AE58" s="222" t="str">
        <f>_xlfn.XLOOKUP(A58,Amazon!A:A,Amazon!B:B,"N/A")</f>
        <v>N/A</v>
      </c>
      <c r="AF58" s="5" t="str">
        <f t="shared" si="9"/>
        <v>N/A</v>
      </c>
      <c r="AG58" s="5" t="str">
        <f t="shared" si="19"/>
        <v>N/A</v>
      </c>
      <c r="AH58" s="6" t="s">
        <v>36</v>
      </c>
      <c r="AI58" s="6" t="s">
        <v>36</v>
      </c>
      <c r="AJ58" s="6" t="s">
        <v>36</v>
      </c>
    </row>
    <row r="59" spans="1:36">
      <c r="A59" s="4">
        <v>45257</v>
      </c>
      <c r="B59" s="222" t="str">
        <f>_xlfn.XLOOKUP(A59,'USD RUB'!B:B,'USD RUB'!C:C,"N/A")</f>
        <v>N/A</v>
      </c>
      <c r="C59" s="222">
        <f>IFERROR(EXP(_xlfn.XLOOKUP(A59,'Bonds (CP)'!$A$4:$A$513,'Work Sheet'!$B$3:$B$512)/252)-1,"N/A")</f>
        <v>0.44093421934608124</v>
      </c>
      <c r="D59" s="222">
        <f>IFERROR(_xlfn.XLOOKUP($A59,Intel!$A$2:$A$502,Intel!$B$2:$B$502),"N/A")</f>
        <v>44.08</v>
      </c>
      <c r="E59" s="5" t="str">
        <f t="shared" si="0"/>
        <v>N/A</v>
      </c>
      <c r="F59" s="5" t="str">
        <f t="shared" si="10"/>
        <v>N/A</v>
      </c>
      <c r="G59" s="222">
        <f>IFERROR(_xlfn.XLOOKUP(A59,Apple!A:A,Apple!B:B),"N/A")</f>
        <v>189.79</v>
      </c>
      <c r="H59" s="5" t="str">
        <f t="shared" si="1"/>
        <v>N/A</v>
      </c>
      <c r="I59" s="5" t="str">
        <f t="shared" si="11"/>
        <v>N/A</v>
      </c>
      <c r="J59" s="222">
        <f>IFERROR(_xlfn.XLOOKUP(A59,Microsoft!A:A,Microsoft!B:B),"N/A")</f>
        <v>378.61</v>
      </c>
      <c r="K59" s="5" t="str">
        <f t="shared" si="2"/>
        <v>N/A</v>
      </c>
      <c r="L59" s="5" t="str">
        <f t="shared" si="12"/>
        <v>N/A</v>
      </c>
      <c r="M59" s="222">
        <f>IFERROR(_xlfn.XLOOKUP($A59,Cisco!A:A,Cisco!B:B),"N/A")</f>
        <v>47.93</v>
      </c>
      <c r="N59" s="5" t="str">
        <f t="shared" si="3"/>
        <v>N/A</v>
      </c>
      <c r="O59" s="5" t="str">
        <f t="shared" si="13"/>
        <v>N/A</v>
      </c>
      <c r="P59" s="222">
        <f>IFERROR(_xlfn.XLOOKUP($A59,Disney!A:A,Disney!B:B),"N/A")</f>
        <v>95.17</v>
      </c>
      <c r="Q59" s="5" t="str">
        <f t="shared" si="4"/>
        <v>N/A</v>
      </c>
      <c r="R59" s="5" t="str">
        <f t="shared" si="14"/>
        <v>N/A</v>
      </c>
      <c r="S59" s="222">
        <f>_xlfn.XLOOKUP(A59,FedEx!A:A,FedEx!B:B,"N/A")</f>
        <v>253.6</v>
      </c>
      <c r="T59" s="5" t="str">
        <f t="shared" si="5"/>
        <v>N/A</v>
      </c>
      <c r="U59" s="5" t="str">
        <f t="shared" si="15"/>
        <v>N/A</v>
      </c>
      <c r="V59" s="222">
        <f>_xlfn.XLOOKUP($A59,'General Motors'!A:A,'General Motors'!B:B,"N/A")</f>
        <v>28.5</v>
      </c>
      <c r="W59" s="5" t="str">
        <f t="shared" si="6"/>
        <v>N/A</v>
      </c>
      <c r="X59" s="5" t="str">
        <f t="shared" si="16"/>
        <v>N/A</v>
      </c>
      <c r="Y59" s="222">
        <f>_xlfn.XLOOKUP($A59,Chevron!A:A,Chevron!B:B,"N/A")</f>
        <v>144.36000000000001</v>
      </c>
      <c r="Z59" s="5" t="str">
        <f t="shared" si="7"/>
        <v>N/A</v>
      </c>
      <c r="AA59" s="5" t="str">
        <f t="shared" si="17"/>
        <v>N/A</v>
      </c>
      <c r="AB59" s="222">
        <f>_xlfn.XLOOKUP($A59,Boeing!A:A,Boeing!B:B,"N/A")</f>
        <v>219.3</v>
      </c>
      <c r="AC59" s="5" t="str">
        <f t="shared" si="8"/>
        <v>N/A</v>
      </c>
      <c r="AD59" s="5" t="str">
        <f t="shared" si="18"/>
        <v>N/A</v>
      </c>
      <c r="AE59" s="222">
        <f>_xlfn.XLOOKUP(A59,Amazon!A:A,Amazon!B:B,"N/A")</f>
        <v>147.72999999999999</v>
      </c>
      <c r="AF59" s="5" t="str">
        <f t="shared" si="9"/>
        <v>N/A</v>
      </c>
      <c r="AG59" s="5" t="str">
        <f t="shared" si="19"/>
        <v>N/A</v>
      </c>
      <c r="AH59" s="393">
        <v>4550.43</v>
      </c>
      <c r="AI59" s="6" t="s">
        <v>36</v>
      </c>
      <c r="AJ59" s="6" t="s">
        <v>36</v>
      </c>
    </row>
    <row r="60" spans="1:36">
      <c r="A60" s="4">
        <v>45258</v>
      </c>
      <c r="B60" s="222">
        <f>_xlfn.XLOOKUP(A60,'USD RUB'!B:B,'USD RUB'!C:C,"N/A")</f>
        <v>88.704499999999996</v>
      </c>
      <c r="C60" s="222" t="str">
        <f>IFERROR(EXP(_xlfn.XLOOKUP(A60,'Bonds (CP)'!$A$4:$A$513,'Work Sheet'!$B$3:$B$512)/252)-1,"N/A")</f>
        <v>N/A</v>
      </c>
      <c r="D60" s="222">
        <f>IFERROR(_xlfn.XLOOKUP($A60,Intel!$A$2:$A$502,Intel!$B$2:$B$502),"N/A")</f>
        <v>44.23</v>
      </c>
      <c r="E60" s="5">
        <f t="shared" si="0"/>
        <v>3923.4000349999997</v>
      </c>
      <c r="F60" s="5" t="str">
        <f t="shared" si="10"/>
        <v>N/A</v>
      </c>
      <c r="G60" s="222">
        <f>IFERROR(_xlfn.XLOOKUP(A60,Apple!A:A,Apple!B:B),"N/A")</f>
        <v>190.4</v>
      </c>
      <c r="H60" s="5">
        <f t="shared" si="1"/>
        <v>16889.336800000001</v>
      </c>
      <c r="I60" s="5" t="str">
        <f t="shared" si="11"/>
        <v>N/A</v>
      </c>
      <c r="J60" s="222">
        <f>IFERROR(_xlfn.XLOOKUP(A60,Microsoft!A:A,Microsoft!B:B),"N/A")</f>
        <v>382.7</v>
      </c>
      <c r="K60" s="5">
        <f t="shared" si="2"/>
        <v>33947.212149999999</v>
      </c>
      <c r="L60" s="5" t="str">
        <f t="shared" si="12"/>
        <v>N/A</v>
      </c>
      <c r="M60" s="222">
        <f>IFERROR(_xlfn.XLOOKUP($A60,Cisco!A:A,Cisco!B:B),"N/A")</f>
        <v>47.85</v>
      </c>
      <c r="N60" s="5">
        <f t="shared" si="3"/>
        <v>4244.5103250000002</v>
      </c>
      <c r="O60" s="5" t="str">
        <f t="shared" si="13"/>
        <v>N/A</v>
      </c>
      <c r="P60" s="222">
        <f>IFERROR(_xlfn.XLOOKUP($A60,Disney!A:A,Disney!B:B),"N/A")</f>
        <v>92.5</v>
      </c>
      <c r="Q60" s="5">
        <f t="shared" si="4"/>
        <v>8205.1662500000002</v>
      </c>
      <c r="R60" s="5" t="str">
        <f t="shared" si="14"/>
        <v>N/A</v>
      </c>
      <c r="S60" s="222">
        <f>_xlfn.XLOOKUP(A60,FedEx!A:A,FedEx!B:B,"N/A")</f>
        <v>253.41</v>
      </c>
      <c r="T60" s="5">
        <f t="shared" si="5"/>
        <v>22478.607345</v>
      </c>
      <c r="U60" s="5" t="str">
        <f t="shared" si="15"/>
        <v>N/A</v>
      </c>
      <c r="V60" s="222">
        <f>_xlfn.XLOOKUP($A60,'General Motors'!A:A,'General Motors'!B:B,"N/A")</f>
        <v>28.89</v>
      </c>
      <c r="W60" s="5">
        <f t="shared" si="6"/>
        <v>2562.6730050000001</v>
      </c>
      <c r="X60" s="5" t="str">
        <f t="shared" si="16"/>
        <v>N/A</v>
      </c>
      <c r="Y60" s="222">
        <f>_xlfn.XLOOKUP($A60,Chevron!A:A,Chevron!B:B,"N/A")</f>
        <v>145.51</v>
      </c>
      <c r="Z60" s="5">
        <f t="shared" si="7"/>
        <v>12907.391794999998</v>
      </c>
      <c r="AA60" s="5" t="str">
        <f t="shared" si="17"/>
        <v>N/A</v>
      </c>
      <c r="AB60" s="222">
        <f>_xlfn.XLOOKUP($A60,Boeing!A:A,Boeing!B:B,"N/A")</f>
        <v>222.37</v>
      </c>
      <c r="AC60" s="5">
        <f t="shared" si="8"/>
        <v>19725.219665000001</v>
      </c>
      <c r="AD60" s="5" t="str">
        <f t="shared" si="18"/>
        <v>N/A</v>
      </c>
      <c r="AE60" s="222">
        <f>_xlfn.XLOOKUP(A60,Amazon!A:A,Amazon!B:B,"N/A")</f>
        <v>147.03</v>
      </c>
      <c r="AF60" s="5">
        <f t="shared" si="9"/>
        <v>13042.222635</v>
      </c>
      <c r="AG60" s="5" t="str">
        <f t="shared" si="19"/>
        <v>N/A</v>
      </c>
      <c r="AH60" s="393">
        <v>4554.8900000000003</v>
      </c>
      <c r="AI60" s="393">
        <v>404039.24</v>
      </c>
      <c r="AJ60" s="6" t="s">
        <v>36</v>
      </c>
    </row>
    <row r="61" spans="1:36">
      <c r="A61" s="4">
        <v>45259</v>
      </c>
      <c r="B61" s="222">
        <f>_xlfn.XLOOKUP(A61,'USD RUB'!B:B,'USD RUB'!C:C,"N/A")</f>
        <v>88.610200000000006</v>
      </c>
      <c r="C61" s="222" t="str">
        <f>IFERROR(EXP(_xlfn.XLOOKUP(A61,'Bonds (CP)'!$A$4:$A$513,'Work Sheet'!$B$3:$B$512)/252)-1,"N/A")</f>
        <v>N/A</v>
      </c>
      <c r="D61" s="222">
        <f>IFERROR(_xlfn.XLOOKUP($A61,Intel!$A$2:$A$502,Intel!$B$2:$B$502),"N/A")</f>
        <v>44.94</v>
      </c>
      <c r="E61" s="5">
        <f t="shared" si="0"/>
        <v>3982.1423880000002</v>
      </c>
      <c r="F61" s="5">
        <f t="shared" si="10"/>
        <v>1.4972307813623242E-2</v>
      </c>
      <c r="G61" s="222">
        <f>IFERROR(_xlfn.XLOOKUP(A61,Apple!A:A,Apple!B:B),"N/A")</f>
        <v>189.37</v>
      </c>
      <c r="H61" s="5">
        <f t="shared" si="1"/>
        <v>16780.113574000003</v>
      </c>
      <c r="I61" s="5">
        <f t="shared" si="11"/>
        <v>-6.4669931859017149E-3</v>
      </c>
      <c r="J61" s="222">
        <f>IFERROR(_xlfn.XLOOKUP(A61,Microsoft!A:A,Microsoft!B:B),"N/A")</f>
        <v>378.85</v>
      </c>
      <c r="K61" s="5">
        <f t="shared" si="2"/>
        <v>33569.974270000006</v>
      </c>
      <c r="L61" s="5">
        <f t="shared" si="12"/>
        <v>-1.1112484828890268E-2</v>
      </c>
      <c r="M61" s="222">
        <f>IFERROR(_xlfn.XLOOKUP($A61,Cisco!A:A,Cisco!B:B),"N/A")</f>
        <v>48.05</v>
      </c>
      <c r="N61" s="5">
        <f t="shared" si="3"/>
        <v>4257.7201100000002</v>
      </c>
      <c r="O61" s="5">
        <f t="shared" si="13"/>
        <v>3.1122047040843537E-3</v>
      </c>
      <c r="P61" s="222">
        <f>IFERROR(_xlfn.XLOOKUP($A61,Disney!A:A,Disney!B:B),"N/A")</f>
        <v>92.5</v>
      </c>
      <c r="Q61" s="5">
        <f t="shared" si="4"/>
        <v>8196.4435000000012</v>
      </c>
      <c r="R61" s="5">
        <f t="shared" si="14"/>
        <v>-1.0630802270458206E-3</v>
      </c>
      <c r="S61" s="222">
        <f>_xlfn.XLOOKUP(A61,FedEx!A:A,FedEx!B:B,"N/A")</f>
        <v>253.93</v>
      </c>
      <c r="T61" s="5">
        <f t="shared" si="5"/>
        <v>22500.788086</v>
      </c>
      <c r="U61" s="5">
        <f t="shared" si="15"/>
        <v>9.8674889683203482E-4</v>
      </c>
      <c r="V61" s="222">
        <f>_xlfn.XLOOKUP($A61,'General Motors'!A:A,'General Motors'!B:B,"N/A")</f>
        <v>31.6</v>
      </c>
      <c r="W61" s="5">
        <f t="shared" si="6"/>
        <v>2800.0823200000004</v>
      </c>
      <c r="X61" s="5">
        <f t="shared" si="16"/>
        <v>9.2641282963840554E-2</v>
      </c>
      <c r="Y61" s="222">
        <f>_xlfn.XLOOKUP($A61,Chevron!A:A,Chevron!B:B,"N/A")</f>
        <v>143.91</v>
      </c>
      <c r="Z61" s="5">
        <f t="shared" si="7"/>
        <v>12751.893882</v>
      </c>
      <c r="AA61" s="5">
        <f t="shared" si="17"/>
        <v>-1.2047198649399737E-2</v>
      </c>
      <c r="AB61" s="222">
        <f>_xlfn.XLOOKUP($A61,Boeing!A:A,Boeing!B:B,"N/A")</f>
        <v>224.43</v>
      </c>
      <c r="AC61" s="5">
        <f t="shared" si="8"/>
        <v>19886.787186000001</v>
      </c>
      <c r="AD61" s="5">
        <f t="shared" si="18"/>
        <v>8.1909111150069158E-3</v>
      </c>
      <c r="AE61" s="222">
        <f>_xlfn.XLOOKUP(A61,Amazon!A:A,Amazon!B:B,"N/A")</f>
        <v>146.32</v>
      </c>
      <c r="AF61" s="5">
        <f t="shared" si="9"/>
        <v>12965.444464</v>
      </c>
      <c r="AG61" s="5">
        <f t="shared" si="19"/>
        <v>-5.8868931430413607E-3</v>
      </c>
      <c r="AH61" s="393">
        <v>4550.58</v>
      </c>
      <c r="AI61" s="393">
        <v>403227.8039</v>
      </c>
      <c r="AJ61" s="393">
        <v>-2.0083000000000002E-3</v>
      </c>
    </row>
    <row r="62" spans="1:36">
      <c r="A62" s="4">
        <v>45260</v>
      </c>
      <c r="B62" s="222">
        <f>_xlfn.XLOOKUP(A62,'USD RUB'!B:B,'USD RUB'!C:C,"N/A")</f>
        <v>88.884100000000004</v>
      </c>
      <c r="C62" s="222">
        <f>IFERROR(EXP(_xlfn.XLOOKUP(A62,'Bonds (CP)'!$A$4:$A$513,'Work Sheet'!$B$3:$B$512)/252)-1,"N/A")</f>
        <v>0.44130593682447872</v>
      </c>
      <c r="D62" s="222">
        <f>IFERROR(_xlfn.XLOOKUP($A62,Intel!$A$2:$A$502,Intel!$B$2:$B$502),"N/A")</f>
        <v>44.7</v>
      </c>
      <c r="E62" s="5">
        <f t="shared" si="0"/>
        <v>3973.1192700000006</v>
      </c>
      <c r="F62" s="5">
        <f t="shared" si="10"/>
        <v>-2.2658953700878115E-3</v>
      </c>
      <c r="G62" s="222">
        <f>IFERROR(_xlfn.XLOOKUP(A62,Apple!A:A,Apple!B:B),"N/A")</f>
        <v>189.95</v>
      </c>
      <c r="H62" s="5">
        <f t="shared" si="1"/>
        <v>16883.534795</v>
      </c>
      <c r="I62" s="5">
        <f t="shared" si="11"/>
        <v>6.1633206797981899E-3</v>
      </c>
      <c r="J62" s="222">
        <f>IFERROR(_xlfn.XLOOKUP(A62,Microsoft!A:A,Microsoft!B:B),"N/A")</f>
        <v>378.91</v>
      </c>
      <c r="K62" s="5">
        <f t="shared" si="2"/>
        <v>33679.074331000003</v>
      </c>
      <c r="L62" s="5">
        <f t="shared" si="12"/>
        <v>3.2499298367796303E-3</v>
      </c>
      <c r="M62" s="222">
        <f>IFERROR(_xlfn.XLOOKUP($A62,Cisco!A:A,Cisco!B:B),"N/A")</f>
        <v>48.38</v>
      </c>
      <c r="N62" s="5">
        <f t="shared" si="3"/>
        <v>4300.2127580000006</v>
      </c>
      <c r="O62" s="5">
        <f t="shared" si="13"/>
        <v>9.9801412263336164E-3</v>
      </c>
      <c r="P62" s="222">
        <f>IFERROR(_xlfn.XLOOKUP($A62,Disney!A:A,Disney!B:B),"N/A")</f>
        <v>92.69</v>
      </c>
      <c r="Q62" s="5">
        <f t="shared" si="4"/>
        <v>8238.6672290000006</v>
      </c>
      <c r="R62" s="5">
        <f t="shared" si="14"/>
        <v>5.1514695367569363E-3</v>
      </c>
      <c r="S62" s="222">
        <f>_xlfn.XLOOKUP(A62,FedEx!A:A,FedEx!B:B,"N/A")</f>
        <v>258.83</v>
      </c>
      <c r="T62" s="5">
        <f t="shared" si="5"/>
        <v>23005.871603</v>
      </c>
      <c r="U62" s="5">
        <f t="shared" si="15"/>
        <v>2.2447370068529482E-2</v>
      </c>
      <c r="V62" s="222">
        <f>_xlfn.XLOOKUP($A62,'General Motors'!A:A,'General Motors'!B:B,"N/A")</f>
        <v>31.6</v>
      </c>
      <c r="W62" s="5">
        <f t="shared" si="6"/>
        <v>2808.73756</v>
      </c>
      <c r="X62" s="5">
        <f t="shared" si="16"/>
        <v>3.0910662655088128E-3</v>
      </c>
      <c r="Y62" s="222">
        <f>_xlfn.XLOOKUP($A62,Chevron!A:A,Chevron!B:B,"N/A")</f>
        <v>143.6</v>
      </c>
      <c r="Z62" s="5">
        <f t="shared" si="7"/>
        <v>12763.75676</v>
      </c>
      <c r="AA62" s="5">
        <f t="shared" si="17"/>
        <v>9.3028361981151164E-4</v>
      </c>
      <c r="AB62" s="222">
        <f>_xlfn.XLOOKUP($A62,Boeing!A:A,Boeing!B:B,"N/A")</f>
        <v>231.63</v>
      </c>
      <c r="AC62" s="5">
        <f t="shared" si="8"/>
        <v>20588.224083000001</v>
      </c>
      <c r="AD62" s="5">
        <f t="shared" si="18"/>
        <v>3.5271504162009748E-2</v>
      </c>
      <c r="AE62" s="222">
        <f>_xlfn.XLOOKUP(A62,Amazon!A:A,Amazon!B:B,"N/A")</f>
        <v>146.09</v>
      </c>
      <c r="AF62" s="5">
        <f t="shared" si="9"/>
        <v>12985.078169</v>
      </c>
      <c r="AG62" s="5">
        <f t="shared" si="19"/>
        <v>1.5143102154742127E-3</v>
      </c>
      <c r="AH62" s="8">
        <v>974316</v>
      </c>
      <c r="AI62" s="393">
        <v>406004.79200000002</v>
      </c>
      <c r="AJ62" s="393">
        <v>6.8868999999999996E-3</v>
      </c>
    </row>
    <row r="63" spans="1:36">
      <c r="A63" s="4">
        <v>45261</v>
      </c>
      <c r="B63" s="222">
        <f>_xlfn.XLOOKUP(A63,'USD RUB'!B:B,'USD RUB'!C:C,"N/A")</f>
        <v>88.581900000000005</v>
      </c>
      <c r="C63" s="222">
        <f>IFERROR(EXP(_xlfn.XLOOKUP(A63,'Bonds (CP)'!$A$4:$A$513,'Work Sheet'!$B$3:$B$512)/252)-1,"N/A")</f>
        <v>0.43638702794620787</v>
      </c>
      <c r="D63" s="222">
        <f>IFERROR(_xlfn.XLOOKUP($A63,Intel!$A$2:$A$502,Intel!$B$2:$B$502),"N/A")</f>
        <v>43.74</v>
      </c>
      <c r="E63" s="5">
        <f t="shared" si="0"/>
        <v>3874.5723060000005</v>
      </c>
      <c r="F63" s="5">
        <f t="shared" si="10"/>
        <v>-2.4803424539530661E-2</v>
      </c>
      <c r="G63" s="222">
        <f>IFERROR(_xlfn.XLOOKUP(A63,Apple!A:A,Apple!B:B),"N/A")</f>
        <v>191.24</v>
      </c>
      <c r="H63" s="5">
        <f t="shared" si="1"/>
        <v>16940.402556000001</v>
      </c>
      <c r="I63" s="5">
        <f t="shared" si="11"/>
        <v>3.3682378536539215E-3</v>
      </c>
      <c r="J63" s="222">
        <f>IFERROR(_xlfn.XLOOKUP(A63,Microsoft!A:A,Microsoft!B:B),"N/A")</f>
        <v>374.51</v>
      </c>
      <c r="K63" s="5">
        <f t="shared" si="2"/>
        <v>33174.807369000002</v>
      </c>
      <c r="L63" s="5">
        <f t="shared" si="12"/>
        <v>-1.4972708484919606E-2</v>
      </c>
      <c r="M63" s="222">
        <f>IFERROR(_xlfn.XLOOKUP($A63,Cisco!A:A,Cisco!B:B),"N/A")</f>
        <v>48.47</v>
      </c>
      <c r="N63" s="5">
        <f t="shared" si="3"/>
        <v>4293.5646930000003</v>
      </c>
      <c r="O63" s="5">
        <f t="shared" si="13"/>
        <v>-1.5459851347198184E-3</v>
      </c>
      <c r="P63" s="222">
        <f>IFERROR(_xlfn.XLOOKUP($A63,Disney!A:A,Disney!B:B),"N/A")</f>
        <v>92.58</v>
      </c>
      <c r="Q63" s="5">
        <f t="shared" si="4"/>
        <v>8200.9123020000006</v>
      </c>
      <c r="R63" s="5">
        <f t="shared" si="14"/>
        <v>-4.5826498328641607E-3</v>
      </c>
      <c r="S63" s="222">
        <f>_xlfn.XLOOKUP(A63,FedEx!A:A,FedEx!B:B,"N/A")</f>
        <v>264.42</v>
      </c>
      <c r="T63" s="5">
        <f t="shared" si="5"/>
        <v>23422.825998000004</v>
      </c>
      <c r="U63" s="5">
        <f t="shared" si="15"/>
        <v>1.8123825177987829E-2</v>
      </c>
      <c r="V63" s="222">
        <f>_xlfn.XLOOKUP($A63,'General Motors'!A:A,'General Motors'!B:B,"N/A")</f>
        <v>32.36</v>
      </c>
      <c r="W63" s="5">
        <f t="shared" si="6"/>
        <v>2866.510284</v>
      </c>
      <c r="X63" s="5">
        <f t="shared" si="16"/>
        <v>2.0568929195364127E-2</v>
      </c>
      <c r="Y63" s="222">
        <f>_xlfn.XLOOKUP($A63,Chevron!A:A,Chevron!B:B,"N/A")</f>
        <v>144.81</v>
      </c>
      <c r="Z63" s="5">
        <f t="shared" si="7"/>
        <v>12827.544939000001</v>
      </c>
      <c r="AA63" s="5">
        <f t="shared" si="17"/>
        <v>4.9976022106521523E-3</v>
      </c>
      <c r="AB63" s="222">
        <f>_xlfn.XLOOKUP($A63,Boeing!A:A,Boeing!B:B,"N/A")</f>
        <v>233.87</v>
      </c>
      <c r="AC63" s="5">
        <f t="shared" si="8"/>
        <v>20716.648953</v>
      </c>
      <c r="AD63" s="5">
        <f t="shared" si="18"/>
        <v>6.2377827967221577E-3</v>
      </c>
      <c r="AE63" s="222">
        <f>_xlfn.XLOOKUP(A63,Amazon!A:A,Amazon!B:B,"N/A")</f>
        <v>147.03</v>
      </c>
      <c r="AF63" s="5">
        <f t="shared" si="9"/>
        <v>13024.196757000002</v>
      </c>
      <c r="AG63" s="5">
        <f t="shared" si="19"/>
        <v>3.0125800931557478E-3</v>
      </c>
      <c r="AH63" s="393">
        <v>4594.63</v>
      </c>
      <c r="AI63" s="393">
        <v>407001.0552</v>
      </c>
      <c r="AJ63" s="393">
        <v>2.4538199999999998E-3</v>
      </c>
    </row>
    <row r="64" spans="1:36">
      <c r="A64" s="4">
        <v>45262</v>
      </c>
      <c r="B64" s="222">
        <f>_xlfn.XLOOKUP(A64,'USD RUB'!B:B,'USD RUB'!C:C,"N/A")</f>
        <v>89.761899999999997</v>
      </c>
      <c r="C64" s="222" t="str">
        <f>IFERROR(EXP(_xlfn.XLOOKUP(A64,'Bonds (CP)'!$A$4:$A$513,'Work Sheet'!$B$3:$B$512)/252)-1,"N/A")</f>
        <v>N/A</v>
      </c>
      <c r="D64" s="222" t="str">
        <f>IFERROR(_xlfn.XLOOKUP($A64,Intel!$A$2:$A$502,Intel!$B$2:$B$502),"N/A")</f>
        <v>N/A</v>
      </c>
      <c r="E64" s="5" t="str">
        <f t="shared" si="0"/>
        <v>N/A</v>
      </c>
      <c r="F64" s="5" t="str">
        <f t="shared" si="10"/>
        <v>N/A</v>
      </c>
      <c r="G64" s="222" t="str">
        <f>IFERROR(_xlfn.XLOOKUP(A64,Apple!A:A,Apple!B:B),"N/A")</f>
        <v>N/A</v>
      </c>
      <c r="H64" s="5" t="str">
        <f t="shared" si="1"/>
        <v>N/A</v>
      </c>
      <c r="I64" s="5" t="str">
        <f t="shared" si="11"/>
        <v>N/A</v>
      </c>
      <c r="J64" s="222" t="str">
        <f>IFERROR(_xlfn.XLOOKUP(A64,Microsoft!A:A,Microsoft!B:B),"N/A")</f>
        <v>N/A</v>
      </c>
      <c r="K64" s="5" t="str">
        <f t="shared" si="2"/>
        <v>N/A</v>
      </c>
      <c r="L64" s="5" t="str">
        <f t="shared" si="12"/>
        <v>N/A</v>
      </c>
      <c r="M64" s="222" t="str">
        <f>IFERROR(_xlfn.XLOOKUP($A64,Cisco!A:A,Cisco!B:B),"N/A")</f>
        <v>N/A</v>
      </c>
      <c r="N64" s="5" t="str">
        <f t="shared" si="3"/>
        <v>N/A</v>
      </c>
      <c r="O64" s="5" t="str">
        <f t="shared" si="13"/>
        <v>N/A</v>
      </c>
      <c r="P64" s="222" t="str">
        <f>IFERROR(_xlfn.XLOOKUP($A64,Disney!A:A,Disney!B:B),"N/A")</f>
        <v>N/A</v>
      </c>
      <c r="Q64" s="5" t="str">
        <f t="shared" si="4"/>
        <v>N/A</v>
      </c>
      <c r="R64" s="5" t="str">
        <f t="shared" si="14"/>
        <v>N/A</v>
      </c>
      <c r="S64" s="222" t="str">
        <f>_xlfn.XLOOKUP(A64,FedEx!A:A,FedEx!B:B,"N/A")</f>
        <v>N/A</v>
      </c>
      <c r="T64" s="5" t="str">
        <f t="shared" si="5"/>
        <v>N/A</v>
      </c>
      <c r="U64" s="5" t="str">
        <f t="shared" si="15"/>
        <v>N/A</v>
      </c>
      <c r="V64" s="222" t="str">
        <f>_xlfn.XLOOKUP($A64,'General Motors'!A:A,'General Motors'!B:B,"N/A")</f>
        <v>N/A</v>
      </c>
      <c r="W64" s="5" t="str">
        <f t="shared" si="6"/>
        <v>N/A</v>
      </c>
      <c r="X64" s="5" t="str">
        <f t="shared" si="16"/>
        <v>N/A</v>
      </c>
      <c r="Y64" s="222" t="str">
        <f>_xlfn.XLOOKUP($A64,Chevron!A:A,Chevron!B:B,"N/A")</f>
        <v>N/A</v>
      </c>
      <c r="Z64" s="5" t="str">
        <f t="shared" si="7"/>
        <v>N/A</v>
      </c>
      <c r="AA64" s="5" t="str">
        <f t="shared" si="17"/>
        <v>N/A</v>
      </c>
      <c r="AB64" s="222" t="str">
        <f>_xlfn.XLOOKUP($A64,Boeing!A:A,Boeing!B:B,"N/A")</f>
        <v>N/A</v>
      </c>
      <c r="AC64" s="5" t="str">
        <f t="shared" si="8"/>
        <v>N/A</v>
      </c>
      <c r="AD64" s="5" t="str">
        <f t="shared" si="18"/>
        <v>N/A</v>
      </c>
      <c r="AE64" s="222" t="str">
        <f>_xlfn.XLOOKUP(A64,Amazon!A:A,Amazon!B:B,"N/A")</f>
        <v>N/A</v>
      </c>
      <c r="AF64" s="5" t="str">
        <f t="shared" si="9"/>
        <v>N/A</v>
      </c>
      <c r="AG64" s="5" t="str">
        <f t="shared" si="19"/>
        <v>N/A</v>
      </c>
      <c r="AH64" s="6" t="s">
        <v>36</v>
      </c>
      <c r="AI64" s="6" t="s">
        <v>36</v>
      </c>
      <c r="AJ64" s="6" t="s">
        <v>36</v>
      </c>
    </row>
    <row r="65" spans="1:36">
      <c r="A65" s="4">
        <v>45263</v>
      </c>
      <c r="B65" s="222" t="str">
        <f>_xlfn.XLOOKUP(A65,'USD RUB'!B:B,'USD RUB'!C:C,"N/A")</f>
        <v>N/A</v>
      </c>
      <c r="C65" s="222" t="str">
        <f>IFERROR(EXP(_xlfn.XLOOKUP(A65,'Bonds (CP)'!$A$4:$A$513,'Work Sheet'!$B$3:$B$512)/252)-1,"N/A")</f>
        <v>N/A</v>
      </c>
      <c r="D65" s="222" t="str">
        <f>IFERROR(_xlfn.XLOOKUP($A65,Intel!$A$2:$A$502,Intel!$B$2:$B$502),"N/A")</f>
        <v>N/A</v>
      </c>
      <c r="E65" s="5" t="str">
        <f t="shared" si="0"/>
        <v>N/A</v>
      </c>
      <c r="F65" s="5" t="str">
        <f t="shared" si="10"/>
        <v>N/A</v>
      </c>
      <c r="G65" s="222" t="str">
        <f>IFERROR(_xlfn.XLOOKUP(A65,Apple!A:A,Apple!B:B),"N/A")</f>
        <v>N/A</v>
      </c>
      <c r="H65" s="5" t="str">
        <f t="shared" si="1"/>
        <v>N/A</v>
      </c>
      <c r="I65" s="5" t="str">
        <f t="shared" si="11"/>
        <v>N/A</v>
      </c>
      <c r="J65" s="222" t="str">
        <f>IFERROR(_xlfn.XLOOKUP(A65,Microsoft!A:A,Microsoft!B:B),"N/A")</f>
        <v>N/A</v>
      </c>
      <c r="K65" s="5" t="str">
        <f t="shared" si="2"/>
        <v>N/A</v>
      </c>
      <c r="L65" s="5" t="str">
        <f t="shared" si="12"/>
        <v>N/A</v>
      </c>
      <c r="M65" s="222" t="str">
        <f>IFERROR(_xlfn.XLOOKUP($A65,Cisco!A:A,Cisco!B:B),"N/A")</f>
        <v>N/A</v>
      </c>
      <c r="N65" s="5" t="str">
        <f t="shared" si="3"/>
        <v>N/A</v>
      </c>
      <c r="O65" s="5" t="str">
        <f t="shared" si="13"/>
        <v>N/A</v>
      </c>
      <c r="P65" s="222" t="str">
        <f>IFERROR(_xlfn.XLOOKUP($A65,Disney!A:A,Disney!B:B),"N/A")</f>
        <v>N/A</v>
      </c>
      <c r="Q65" s="5" t="str">
        <f t="shared" si="4"/>
        <v>N/A</v>
      </c>
      <c r="R65" s="5" t="str">
        <f t="shared" si="14"/>
        <v>N/A</v>
      </c>
      <c r="S65" s="222" t="str">
        <f>_xlfn.XLOOKUP(A65,FedEx!A:A,FedEx!B:B,"N/A")</f>
        <v>N/A</v>
      </c>
      <c r="T65" s="5" t="str">
        <f t="shared" si="5"/>
        <v>N/A</v>
      </c>
      <c r="U65" s="5" t="str">
        <f t="shared" si="15"/>
        <v>N/A</v>
      </c>
      <c r="V65" s="222" t="str">
        <f>_xlfn.XLOOKUP($A65,'General Motors'!A:A,'General Motors'!B:B,"N/A")</f>
        <v>N/A</v>
      </c>
      <c r="W65" s="5" t="str">
        <f t="shared" si="6"/>
        <v>N/A</v>
      </c>
      <c r="X65" s="5" t="str">
        <f t="shared" si="16"/>
        <v>N/A</v>
      </c>
      <c r="Y65" s="222" t="str">
        <f>_xlfn.XLOOKUP($A65,Chevron!A:A,Chevron!B:B,"N/A")</f>
        <v>N/A</v>
      </c>
      <c r="Z65" s="5" t="str">
        <f t="shared" si="7"/>
        <v>N/A</v>
      </c>
      <c r="AA65" s="5" t="str">
        <f t="shared" si="17"/>
        <v>N/A</v>
      </c>
      <c r="AB65" s="222" t="str">
        <f>_xlfn.XLOOKUP($A65,Boeing!A:A,Boeing!B:B,"N/A")</f>
        <v>N/A</v>
      </c>
      <c r="AC65" s="5" t="str">
        <f t="shared" si="8"/>
        <v>N/A</v>
      </c>
      <c r="AD65" s="5" t="str">
        <f t="shared" si="18"/>
        <v>N/A</v>
      </c>
      <c r="AE65" s="222" t="str">
        <f>_xlfn.XLOOKUP(A65,Amazon!A:A,Amazon!B:B,"N/A")</f>
        <v>N/A</v>
      </c>
      <c r="AF65" s="5" t="str">
        <f t="shared" si="9"/>
        <v>N/A</v>
      </c>
      <c r="AG65" s="5" t="str">
        <f t="shared" si="19"/>
        <v>N/A</v>
      </c>
      <c r="AH65" s="6" t="s">
        <v>36</v>
      </c>
      <c r="AI65" s="6" t="s">
        <v>36</v>
      </c>
      <c r="AJ65" s="6" t="s">
        <v>36</v>
      </c>
    </row>
    <row r="66" spans="1:36">
      <c r="A66" s="4">
        <v>45264</v>
      </c>
      <c r="B66" s="222" t="str">
        <f>_xlfn.XLOOKUP(A66,'USD RUB'!B:B,'USD RUB'!C:C,"N/A")</f>
        <v>N/A</v>
      </c>
      <c r="C66" s="222">
        <f>IFERROR(EXP(_xlfn.XLOOKUP(A66,'Bonds (CP)'!$A$4:$A$513,'Work Sheet'!$B$3:$B$512)/252)-1,"N/A")</f>
        <v>0.42616084635439266</v>
      </c>
      <c r="D66" s="222">
        <f>IFERROR(_xlfn.XLOOKUP($A66,Intel!$A$2:$A$502,Intel!$B$2:$B$502),"N/A")</f>
        <v>42.35</v>
      </c>
      <c r="E66" s="5" t="str">
        <f t="shared" ref="E66:E129" si="20">IF(OR(D66="N/A", $B66="N/A"),"N/A",D66*$B66)</f>
        <v>N/A</v>
      </c>
      <c r="F66" s="5" t="str">
        <f t="shared" si="10"/>
        <v>N/A</v>
      </c>
      <c r="G66" s="222">
        <f>IFERROR(_xlfn.XLOOKUP(A66,Apple!A:A,Apple!B:B),"N/A")</f>
        <v>189.43</v>
      </c>
      <c r="H66" s="5" t="str">
        <f t="shared" ref="H66:H129" si="21">IF(OR(G66="N/A", B66="N/A"),"N/A",G66*$B66)</f>
        <v>N/A</v>
      </c>
      <c r="I66" s="5" t="str">
        <f t="shared" si="11"/>
        <v>N/A</v>
      </c>
      <c r="J66" s="222">
        <f>IFERROR(_xlfn.XLOOKUP(A66,Microsoft!A:A,Microsoft!B:B),"N/A")</f>
        <v>369.14</v>
      </c>
      <c r="K66" s="5" t="str">
        <f t="shared" ref="K66:K129" si="22">IF(OR(J66="N/A",B66="N/A"),"N/A",J66*B66)</f>
        <v>N/A</v>
      </c>
      <c r="L66" s="5" t="str">
        <f t="shared" si="12"/>
        <v>N/A</v>
      </c>
      <c r="M66" s="222">
        <f>IFERROR(_xlfn.XLOOKUP($A66,Cisco!A:A,Cisco!B:B),"N/A")</f>
        <v>48.05</v>
      </c>
      <c r="N66" s="5" t="str">
        <f t="shared" ref="N66:N129" si="23">IF(OR(M66="N/A",$B66="N/A"),"N/A",M66*$B66)</f>
        <v>N/A</v>
      </c>
      <c r="O66" s="5" t="str">
        <f t="shared" si="13"/>
        <v>N/A</v>
      </c>
      <c r="P66" s="222">
        <f>IFERROR(_xlfn.XLOOKUP($A66,Disney!A:A,Disney!B:B),"N/A")</f>
        <v>92.01</v>
      </c>
      <c r="Q66" s="5" t="str">
        <f t="shared" ref="Q66:Q129" si="24">IF(OR(P66="N/A",$B66="N/A"),"N/A",P66*$B66)</f>
        <v>N/A</v>
      </c>
      <c r="R66" s="5" t="str">
        <f t="shared" si="14"/>
        <v>N/A</v>
      </c>
      <c r="S66" s="222">
        <f>_xlfn.XLOOKUP(A66,FedEx!A:A,FedEx!B:B,"N/A")</f>
        <v>265.60000000000002</v>
      </c>
      <c r="T66" s="5" t="str">
        <f t="shared" ref="T66:T129" si="25">IF(OR(S66="N/A",$B66="N/A"),"N/A",S66*$B66)</f>
        <v>N/A</v>
      </c>
      <c r="U66" s="5" t="str">
        <f t="shared" si="15"/>
        <v>N/A</v>
      </c>
      <c r="V66" s="222">
        <f>_xlfn.XLOOKUP($A66,'General Motors'!A:A,'General Motors'!B:B,"N/A")</f>
        <v>33.07</v>
      </c>
      <c r="W66" s="5" t="str">
        <f t="shared" ref="W66:W129" si="26">IF(OR(V66="N/A",$B66="N/A"),"N/A",V66*$B66)</f>
        <v>N/A</v>
      </c>
      <c r="X66" s="5" t="str">
        <f t="shared" si="16"/>
        <v>N/A</v>
      </c>
      <c r="Y66" s="222">
        <f>_xlfn.XLOOKUP($A66,Chevron!A:A,Chevron!B:B,"N/A")</f>
        <v>144.87</v>
      </c>
      <c r="Z66" s="5" t="str">
        <f t="shared" ref="Z66:Z129" si="27">IF(OR(Y66="N/A",$B66="N/A"),"N/A",Y66*$B66)</f>
        <v>N/A</v>
      </c>
      <c r="AA66" s="5" t="str">
        <f t="shared" si="17"/>
        <v>N/A</v>
      </c>
      <c r="AB66" s="222">
        <f>_xlfn.XLOOKUP($A66,Boeing!A:A,Boeing!B:B,"N/A")</f>
        <v>234.87</v>
      </c>
      <c r="AC66" s="5" t="str">
        <f t="shared" ref="AC66:AC129" si="28">IF(OR(AB66="N/A",$B66="N/A"),"N/A",AB66*$B66)</f>
        <v>N/A</v>
      </c>
      <c r="AD66" s="5" t="str">
        <f t="shared" si="18"/>
        <v>N/A</v>
      </c>
      <c r="AE66" s="222">
        <f>_xlfn.XLOOKUP(A66,Amazon!A:A,Amazon!B:B,"N/A")</f>
        <v>144.84</v>
      </c>
      <c r="AF66" s="5" t="str">
        <f t="shared" ref="AF66:AF129" si="29">IF(OR(AE66="N/A",$B66="N/A"),"N/A",AE66*$B66)</f>
        <v>N/A</v>
      </c>
      <c r="AG66" s="5" t="str">
        <f t="shared" si="19"/>
        <v>N/A</v>
      </c>
      <c r="AH66" s="393">
        <v>4569.78</v>
      </c>
      <c r="AI66" s="6" t="s">
        <v>36</v>
      </c>
      <c r="AJ66" s="6" t="s">
        <v>36</v>
      </c>
    </row>
    <row r="67" spans="1:36">
      <c r="A67" s="4">
        <v>45265</v>
      </c>
      <c r="B67" s="222">
        <f>_xlfn.XLOOKUP(A67,'USD RUB'!B:B,'USD RUB'!C:C,"N/A")</f>
        <v>90.672799999999995</v>
      </c>
      <c r="C67" s="222">
        <f>IFERROR(EXP(_xlfn.XLOOKUP(A67,'Bonds (CP)'!$A$4:$A$513,'Work Sheet'!$B$3:$B$512)/252)-1,"N/A")</f>
        <v>0.42327805191290113</v>
      </c>
      <c r="D67" s="222">
        <f>IFERROR(_xlfn.XLOOKUP($A67,Intel!$A$2:$A$502,Intel!$B$2:$B$502),"N/A")</f>
        <v>41.92</v>
      </c>
      <c r="E67" s="5">
        <f t="shared" si="20"/>
        <v>3801.003776</v>
      </c>
      <c r="F67" s="5" t="str">
        <f t="shared" ref="F67:F130" si="30">IF(E66="N/A", "N/A", IF(OR(E67="N/A",E66="N/A"),"N/A",E67/E66-1))</f>
        <v>N/A</v>
      </c>
      <c r="G67" s="222">
        <f>IFERROR(_xlfn.XLOOKUP(A67,Apple!A:A,Apple!B:B),"N/A")</f>
        <v>193.42</v>
      </c>
      <c r="H67" s="5">
        <f t="shared" si="21"/>
        <v>17537.932975999996</v>
      </c>
      <c r="I67" s="5" t="str">
        <f t="shared" ref="I67:I130" si="31">IF(OR(H67="N/A",H66="N/A"), "N/A", H67/H66-1)</f>
        <v>N/A</v>
      </c>
      <c r="J67" s="222">
        <f>IFERROR(_xlfn.XLOOKUP(A67,Microsoft!A:A,Microsoft!B:B),"N/A")</f>
        <v>372.52</v>
      </c>
      <c r="K67" s="5">
        <f t="shared" si="22"/>
        <v>33777.431455999998</v>
      </c>
      <c r="L67" s="5" t="str">
        <f t="shared" ref="L67:L130" si="32">IF(OR(K67="N/A",K66="N/A"), "N/A", K67/K66-1)</f>
        <v>N/A</v>
      </c>
      <c r="M67" s="222">
        <f>IFERROR(_xlfn.XLOOKUP($A67,Cisco!A:A,Cisco!B:B),"N/A")</f>
        <v>47.93</v>
      </c>
      <c r="N67" s="5">
        <f t="shared" si="23"/>
        <v>4345.9473039999993</v>
      </c>
      <c r="O67" s="5" t="str">
        <f t="shared" ref="O67:O130" si="33">IF(OR(N67="N/A",N66="N/A"),"N/A",N67/N66-1)</f>
        <v>N/A</v>
      </c>
      <c r="P67" s="222">
        <f>IFERROR(_xlfn.XLOOKUP($A67,Disney!A:A,Disney!B:B),"N/A")</f>
        <v>90.79</v>
      </c>
      <c r="Q67" s="5">
        <f t="shared" si="24"/>
        <v>8232.1835119999996</v>
      </c>
      <c r="R67" s="5" t="str">
        <f t="shared" ref="R67:R130" si="34">IF(OR(Q67="N/A",Q66="N/A"),"N/A",Q67/Q66-1)</f>
        <v>N/A</v>
      </c>
      <c r="S67" s="222">
        <f>_xlfn.XLOOKUP(A67,FedEx!A:A,FedEx!B:B,"N/A")</f>
        <v>266.08</v>
      </c>
      <c r="T67" s="5">
        <f t="shared" si="25"/>
        <v>24126.218623999997</v>
      </c>
      <c r="U67" s="5" t="str">
        <f t="shared" ref="U67:U130" si="35">IF(OR(T67="N/A",T66="N/A"),"N/A",T67/T66-1)</f>
        <v>N/A</v>
      </c>
      <c r="V67" s="222">
        <f>_xlfn.XLOOKUP($A67,'General Motors'!A:A,'General Motors'!B:B,"N/A")</f>
        <v>32.68</v>
      </c>
      <c r="W67" s="5">
        <f t="shared" si="26"/>
        <v>2963.1871039999996</v>
      </c>
      <c r="X67" s="5" t="str">
        <f t="shared" ref="X67:X130" si="36">IF(OR(W67="N/A",W66="N/A"),"N/A",W67/W66-1)</f>
        <v>N/A</v>
      </c>
      <c r="Y67" s="222">
        <f>_xlfn.XLOOKUP($A67,Chevron!A:A,Chevron!B:B,"N/A")</f>
        <v>142.86000000000001</v>
      </c>
      <c r="Z67" s="5">
        <f t="shared" si="27"/>
        <v>12953.516208000001</v>
      </c>
      <c r="AA67" s="5" t="str">
        <f t="shared" ref="AA67:AA130" si="37">IF(OR(Z67="N/A",Z66="N/A"),"N/A",Z67/Z66-1)</f>
        <v>N/A</v>
      </c>
      <c r="AB67" s="222">
        <f>_xlfn.XLOOKUP($A67,Boeing!A:A,Boeing!B:B,"N/A")</f>
        <v>234.16</v>
      </c>
      <c r="AC67" s="5">
        <f t="shared" si="28"/>
        <v>21231.942847999999</v>
      </c>
      <c r="AD67" s="5" t="str">
        <f t="shared" ref="AD67:AD130" si="38">IF(OR(AC67="N/A",AC66="N/A"),"N/A",AC67/AC66-1)</f>
        <v>N/A</v>
      </c>
      <c r="AE67" s="222">
        <f>_xlfn.XLOOKUP(A67,Amazon!A:A,Amazon!B:B,"N/A")</f>
        <v>146.88</v>
      </c>
      <c r="AF67" s="5">
        <f t="shared" si="29"/>
        <v>13318.020863999998</v>
      </c>
      <c r="AG67" s="5" t="str">
        <f t="shared" ref="AG67:AG130" si="39">IF(OR(AF67="N/A",AF66="N/A"),"N/A",AF67/AF66-1)</f>
        <v>N/A</v>
      </c>
      <c r="AH67" s="393">
        <v>4567.18</v>
      </c>
      <c r="AI67" s="393">
        <v>414118.9987</v>
      </c>
      <c r="AJ67" s="6" t="s">
        <v>36</v>
      </c>
    </row>
    <row r="68" spans="1:36">
      <c r="A68" s="4">
        <v>45266</v>
      </c>
      <c r="B68" s="222">
        <f>_xlfn.XLOOKUP(A68,'USD RUB'!B:B,'USD RUB'!C:C,"N/A")</f>
        <v>91.582300000000004</v>
      </c>
      <c r="C68" s="222">
        <f>IFERROR(EXP(_xlfn.XLOOKUP(A68,'Bonds (CP)'!$A$4:$A$513,'Work Sheet'!$B$3:$B$512)/252)-1,"N/A")</f>
        <v>0.42427865165783429</v>
      </c>
      <c r="D68" s="222">
        <f>IFERROR(_xlfn.XLOOKUP($A68,Intel!$A$2:$A$502,Intel!$B$2:$B$502),"N/A")</f>
        <v>41.27</v>
      </c>
      <c r="E68" s="5">
        <f t="shared" si="20"/>
        <v>3779.6015210000005</v>
      </c>
      <c r="F68" s="5">
        <f t="shared" si="30"/>
        <v>-5.6306850140839249E-3</v>
      </c>
      <c r="G68" s="222">
        <f>IFERROR(_xlfn.XLOOKUP(A68,Apple!A:A,Apple!B:B),"N/A")</f>
        <v>192.32</v>
      </c>
      <c r="H68" s="5">
        <f t="shared" si="21"/>
        <v>17613.107936</v>
      </c>
      <c r="I68" s="5">
        <f t="shared" si="31"/>
        <v>4.2864207602388849E-3</v>
      </c>
      <c r="J68" s="222">
        <f>IFERROR(_xlfn.XLOOKUP(A68,Microsoft!A:A,Microsoft!B:B),"N/A")</f>
        <v>368.8</v>
      </c>
      <c r="K68" s="5">
        <f t="shared" si="22"/>
        <v>33775.552240000005</v>
      </c>
      <c r="L68" s="5">
        <f t="shared" si="32"/>
        <v>-5.5635254635699738E-5</v>
      </c>
      <c r="M68" s="222">
        <f>IFERROR(_xlfn.XLOOKUP($A68,Cisco!A:A,Cisco!B:B),"N/A")</f>
        <v>47.7</v>
      </c>
      <c r="N68" s="5">
        <f t="shared" si="23"/>
        <v>4368.4757100000006</v>
      </c>
      <c r="O68" s="5">
        <f t="shared" si="33"/>
        <v>5.1837733925734764E-3</v>
      </c>
      <c r="P68" s="222">
        <f>IFERROR(_xlfn.XLOOKUP($A68,Disney!A:A,Disney!B:B),"N/A")</f>
        <v>91.5</v>
      </c>
      <c r="Q68" s="5">
        <f t="shared" si="24"/>
        <v>8379.7804500000002</v>
      </c>
      <c r="R68" s="5">
        <f t="shared" si="34"/>
        <v>1.7929257503170204E-2</v>
      </c>
      <c r="S68" s="222">
        <f>_xlfn.XLOOKUP(A68,FedEx!A:A,FedEx!B:B,"N/A")</f>
        <v>267.20999999999998</v>
      </c>
      <c r="T68" s="5">
        <f t="shared" si="25"/>
        <v>24471.706383000001</v>
      </c>
      <c r="U68" s="5">
        <f t="shared" si="35"/>
        <v>1.4320012778808344E-2</v>
      </c>
      <c r="V68" s="222">
        <f>_xlfn.XLOOKUP($A68,'General Motors'!A:A,'General Motors'!B:B,"N/A")</f>
        <v>32.909999999999997</v>
      </c>
      <c r="W68" s="5">
        <f t="shared" si="26"/>
        <v>3013.973493</v>
      </c>
      <c r="X68" s="5">
        <f t="shared" si="36"/>
        <v>1.7139109754981119E-2</v>
      </c>
      <c r="Y68" s="222">
        <f>_xlfn.XLOOKUP($A68,Chevron!A:A,Chevron!B:B,"N/A")</f>
        <v>142.53</v>
      </c>
      <c r="Z68" s="5">
        <f t="shared" si="27"/>
        <v>13053.225219</v>
      </c>
      <c r="AA68" s="5">
        <f t="shared" si="37"/>
        <v>7.6974475037456802E-3</v>
      </c>
      <c r="AB68" s="222">
        <f>_xlfn.XLOOKUP($A68,Boeing!A:A,Boeing!B:B,"N/A")</f>
        <v>236.89</v>
      </c>
      <c r="AC68" s="5">
        <f t="shared" si="28"/>
        <v>21694.931046999998</v>
      </c>
      <c r="AD68" s="5">
        <f t="shared" si="38"/>
        <v>2.1806209743241212E-2</v>
      </c>
      <c r="AE68" s="222">
        <f>_xlfn.XLOOKUP(A68,Amazon!A:A,Amazon!B:B,"N/A")</f>
        <v>144.52000000000001</v>
      </c>
      <c r="AF68" s="5">
        <f t="shared" si="29"/>
        <v>13235.473996000001</v>
      </c>
      <c r="AG68" s="5">
        <f t="shared" si="39"/>
        <v>-6.1981332544034373E-3</v>
      </c>
      <c r="AH68" s="393">
        <v>4549.34</v>
      </c>
      <c r="AI68" s="393">
        <v>416639.02069999999</v>
      </c>
      <c r="AJ68" s="393">
        <v>6.0852600000000003E-3</v>
      </c>
    </row>
    <row r="69" spans="1:36">
      <c r="A69" s="4">
        <v>45267</v>
      </c>
      <c r="B69" s="222">
        <f>_xlfn.XLOOKUP(A69,'USD RUB'!B:B,'USD RUB'!C:C,"N/A")</f>
        <v>92.782600000000002</v>
      </c>
      <c r="C69" s="222" t="str">
        <f>IFERROR(EXP(_xlfn.XLOOKUP(A69,'Bonds (CP)'!$A$4:$A$513,'Work Sheet'!$B$3:$B$512)/252)-1,"N/A")</f>
        <v>N/A</v>
      </c>
      <c r="D69" s="222">
        <f>IFERROR(_xlfn.XLOOKUP($A69,Intel!$A$2:$A$502,Intel!$B$2:$B$502),"N/A")</f>
        <v>42.15</v>
      </c>
      <c r="E69" s="5">
        <f t="shared" si="20"/>
        <v>3910.7865900000002</v>
      </c>
      <c r="F69" s="5">
        <f t="shared" si="30"/>
        <v>3.4708703621563419E-2</v>
      </c>
      <c r="G69" s="222">
        <f>IFERROR(_xlfn.XLOOKUP(A69,Apple!A:A,Apple!B:B),"N/A")</f>
        <v>194.27</v>
      </c>
      <c r="H69" s="5">
        <f t="shared" si="21"/>
        <v>18024.875702000001</v>
      </c>
      <c r="I69" s="5">
        <f t="shared" si="31"/>
        <v>2.3378484223012919E-2</v>
      </c>
      <c r="J69" s="222">
        <f>IFERROR(_xlfn.XLOOKUP(A69,Microsoft!A:A,Microsoft!B:B),"N/A")</f>
        <v>370.95</v>
      </c>
      <c r="K69" s="5">
        <f t="shared" si="22"/>
        <v>34417.705470000001</v>
      </c>
      <c r="L69" s="5">
        <f t="shared" si="32"/>
        <v>1.9012368041742889E-2</v>
      </c>
      <c r="M69" s="222">
        <f>IFERROR(_xlfn.XLOOKUP($A69,Cisco!A:A,Cisco!B:B),"N/A")</f>
        <v>48.26</v>
      </c>
      <c r="N69" s="5">
        <f t="shared" si="23"/>
        <v>4477.6882759999999</v>
      </c>
      <c r="O69" s="5">
        <f t="shared" si="33"/>
        <v>2.5000154115541351E-2</v>
      </c>
      <c r="P69" s="222">
        <f>IFERROR(_xlfn.XLOOKUP($A69,Disney!A:A,Disney!B:B),"N/A")</f>
        <v>92.35</v>
      </c>
      <c r="Q69" s="5">
        <f t="shared" si="24"/>
        <v>8568.473109999999</v>
      </c>
      <c r="R69" s="5">
        <f t="shared" si="34"/>
        <v>2.2517613811707804E-2</v>
      </c>
      <c r="S69" s="222">
        <f>_xlfn.XLOOKUP(A69,FedEx!A:A,FedEx!B:B,"N/A")</f>
        <v>267.63</v>
      </c>
      <c r="T69" s="5">
        <f t="shared" si="25"/>
        <v>24831.407238</v>
      </c>
      <c r="U69" s="5">
        <f t="shared" si="35"/>
        <v>1.4698642153122332E-2</v>
      </c>
      <c r="V69" s="222">
        <f>_xlfn.XLOOKUP($A69,'General Motors'!A:A,'General Motors'!B:B,"N/A")</f>
        <v>33.51</v>
      </c>
      <c r="W69" s="5">
        <f t="shared" si="26"/>
        <v>3109.1449259999999</v>
      </c>
      <c r="X69" s="5">
        <f t="shared" si="36"/>
        <v>3.1576731919188195E-2</v>
      </c>
      <c r="Y69" s="222">
        <f>_xlfn.XLOOKUP($A69,Chevron!A:A,Chevron!B:B,"N/A")</f>
        <v>142.41999999999999</v>
      </c>
      <c r="Z69" s="5">
        <f t="shared" si="27"/>
        <v>13214.097892</v>
      </c>
      <c r="AA69" s="5">
        <f t="shared" si="37"/>
        <v>1.2324362010228462E-2</v>
      </c>
      <c r="AB69" s="222">
        <f>_xlfn.XLOOKUP($A69,Boeing!A:A,Boeing!B:B,"N/A")</f>
        <v>237.33</v>
      </c>
      <c r="AC69" s="5">
        <f t="shared" si="28"/>
        <v>22020.094458000003</v>
      </c>
      <c r="AD69" s="5">
        <f t="shared" si="38"/>
        <v>1.4987990065309154E-2</v>
      </c>
      <c r="AE69" s="222">
        <f>_xlfn.XLOOKUP(A69,Amazon!A:A,Amazon!B:B,"N/A")</f>
        <v>146.88</v>
      </c>
      <c r="AF69" s="5">
        <f t="shared" si="29"/>
        <v>13627.908288000001</v>
      </c>
      <c r="AG69" s="5">
        <f t="shared" si="39"/>
        <v>2.9650187981072662E-2</v>
      </c>
      <c r="AH69" s="393">
        <v>4585.59</v>
      </c>
      <c r="AI69" s="393">
        <v>425462.96269999997</v>
      </c>
      <c r="AJ69" s="393">
        <v>2.1178869999999999E-2</v>
      </c>
    </row>
    <row r="70" spans="1:36">
      <c r="A70" s="4">
        <v>45268</v>
      </c>
      <c r="B70" s="222">
        <f>_xlfn.XLOOKUP(A70,'USD RUB'!B:B,'USD RUB'!C:C,"N/A")</f>
        <v>92.565399999999997</v>
      </c>
      <c r="C70" s="222" t="str">
        <f>IFERROR(EXP(_xlfn.XLOOKUP(A70,'Bonds (CP)'!$A$4:$A$513,'Work Sheet'!$B$3:$B$512)/252)-1,"N/A")</f>
        <v>N/A</v>
      </c>
      <c r="D70" s="222">
        <f>IFERROR(_xlfn.XLOOKUP($A70,Intel!$A$2:$A$502,Intel!$B$2:$B$502),"N/A")</f>
        <v>42.7</v>
      </c>
      <c r="E70" s="5">
        <f t="shared" si="20"/>
        <v>3952.5425800000003</v>
      </c>
      <c r="F70" s="5">
        <f t="shared" si="30"/>
        <v>1.0677133369223268E-2</v>
      </c>
      <c r="G70" s="222">
        <f>IFERROR(_xlfn.XLOOKUP(A70,Apple!A:A,Apple!B:B),"N/A")</f>
        <v>195.71</v>
      </c>
      <c r="H70" s="5">
        <f t="shared" si="21"/>
        <v>18115.974434</v>
      </c>
      <c r="I70" s="5">
        <f t="shared" si="31"/>
        <v>5.0540560448852911E-3</v>
      </c>
      <c r="J70" s="222">
        <f>IFERROR(_xlfn.XLOOKUP(A70,Microsoft!A:A,Microsoft!B:B),"N/A")</f>
        <v>374.23</v>
      </c>
      <c r="K70" s="5">
        <f t="shared" si="22"/>
        <v>34640.749642000002</v>
      </c>
      <c r="L70" s="5">
        <f t="shared" si="32"/>
        <v>6.4805067320485854E-3</v>
      </c>
      <c r="M70" s="222">
        <f>IFERROR(_xlfn.XLOOKUP($A70,Cisco!A:A,Cisco!B:B),"N/A")</f>
        <v>48.38</v>
      </c>
      <c r="N70" s="5">
        <f t="shared" si="23"/>
        <v>4478.3140519999997</v>
      </c>
      <c r="O70" s="5">
        <f t="shared" si="33"/>
        <v>1.397542574266275E-4</v>
      </c>
      <c r="P70" s="222">
        <f>IFERROR(_xlfn.XLOOKUP($A70,Disney!A:A,Disney!B:B),"N/A")</f>
        <v>92.82</v>
      </c>
      <c r="Q70" s="5">
        <f t="shared" si="24"/>
        <v>8591.9204279999994</v>
      </c>
      <c r="R70" s="5">
        <f t="shared" si="34"/>
        <v>2.7364639766023213E-3</v>
      </c>
      <c r="S70" s="222">
        <f>_xlfn.XLOOKUP(A70,FedEx!A:A,FedEx!B:B,"N/A")</f>
        <v>272.20999999999998</v>
      </c>
      <c r="T70" s="5">
        <f t="shared" si="25"/>
        <v>25197.227533999998</v>
      </c>
      <c r="U70" s="5">
        <f t="shared" si="35"/>
        <v>1.4732161270351929E-2</v>
      </c>
      <c r="V70" s="222">
        <f>_xlfn.XLOOKUP($A70,'General Motors'!A:A,'General Motors'!B:B,"N/A")</f>
        <v>33.75</v>
      </c>
      <c r="W70" s="5">
        <f t="shared" si="26"/>
        <v>3124.0822499999999</v>
      </c>
      <c r="X70" s="5">
        <f t="shared" si="36"/>
        <v>4.8043189865765168E-3</v>
      </c>
      <c r="Y70" s="222">
        <f>_xlfn.XLOOKUP($A70,Chevron!A:A,Chevron!B:B,"N/A")</f>
        <v>144.31</v>
      </c>
      <c r="Z70" s="5">
        <f t="shared" si="27"/>
        <v>13358.112874</v>
      </c>
      <c r="AA70" s="5">
        <f t="shared" si="37"/>
        <v>1.0898585978176278E-2</v>
      </c>
      <c r="AB70" s="222">
        <f>_xlfn.XLOOKUP($A70,Boeing!A:A,Boeing!B:B,"N/A")</f>
        <v>244.7</v>
      </c>
      <c r="AC70" s="5">
        <f t="shared" si="28"/>
        <v>22650.753379999998</v>
      </c>
      <c r="AD70" s="5">
        <f t="shared" si="38"/>
        <v>2.864015516386087E-2</v>
      </c>
      <c r="AE70" s="222">
        <f>_xlfn.XLOOKUP(A70,Amazon!A:A,Amazon!B:B,"N/A")</f>
        <v>147.41999999999999</v>
      </c>
      <c r="AF70" s="5">
        <f t="shared" si="29"/>
        <v>13645.991267999998</v>
      </c>
      <c r="AG70" s="5">
        <f t="shared" si="39"/>
        <v>1.32690796106405E-3</v>
      </c>
      <c r="AH70" s="393">
        <v>4604.37</v>
      </c>
      <c r="AI70" s="393">
        <v>426205.35080000001</v>
      </c>
      <c r="AJ70" s="393">
        <v>1.74489E-3</v>
      </c>
    </row>
    <row r="71" spans="1:36">
      <c r="A71" s="4">
        <v>45269</v>
      </c>
      <c r="B71" s="222">
        <f>_xlfn.XLOOKUP(A71,'USD RUB'!B:B,'USD RUB'!C:C,"N/A")</f>
        <v>91.640199999999993</v>
      </c>
      <c r="C71" s="222" t="str">
        <f>IFERROR(EXP(_xlfn.XLOOKUP(A71,'Bonds (CP)'!$A$4:$A$513,'Work Sheet'!$B$3:$B$512)/252)-1,"N/A")</f>
        <v>N/A</v>
      </c>
      <c r="D71" s="222" t="str">
        <f>IFERROR(_xlfn.XLOOKUP($A71,Intel!$A$2:$A$502,Intel!$B$2:$B$502),"N/A")</f>
        <v>N/A</v>
      </c>
      <c r="E71" s="5" t="str">
        <f t="shared" si="20"/>
        <v>N/A</v>
      </c>
      <c r="F71" s="5" t="str">
        <f t="shared" si="30"/>
        <v>N/A</v>
      </c>
      <c r="G71" s="222" t="str">
        <f>IFERROR(_xlfn.XLOOKUP(A71,Apple!A:A,Apple!B:B),"N/A")</f>
        <v>N/A</v>
      </c>
      <c r="H71" s="5" t="str">
        <f t="shared" si="21"/>
        <v>N/A</v>
      </c>
      <c r="I71" s="5" t="str">
        <f t="shared" si="31"/>
        <v>N/A</v>
      </c>
      <c r="J71" s="222" t="str">
        <f>IFERROR(_xlfn.XLOOKUP(A71,Microsoft!A:A,Microsoft!B:B),"N/A")</f>
        <v>N/A</v>
      </c>
      <c r="K71" s="5" t="str">
        <f t="shared" si="22"/>
        <v>N/A</v>
      </c>
      <c r="L71" s="5" t="str">
        <f t="shared" si="32"/>
        <v>N/A</v>
      </c>
      <c r="M71" s="222" t="str">
        <f>IFERROR(_xlfn.XLOOKUP($A71,Cisco!A:A,Cisco!B:B),"N/A")</f>
        <v>N/A</v>
      </c>
      <c r="N71" s="5" t="str">
        <f t="shared" si="23"/>
        <v>N/A</v>
      </c>
      <c r="O71" s="5" t="str">
        <f t="shared" si="33"/>
        <v>N/A</v>
      </c>
      <c r="P71" s="222" t="str">
        <f>IFERROR(_xlfn.XLOOKUP($A71,Disney!A:A,Disney!B:B),"N/A")</f>
        <v>N/A</v>
      </c>
      <c r="Q71" s="5" t="str">
        <f t="shared" si="24"/>
        <v>N/A</v>
      </c>
      <c r="R71" s="5" t="str">
        <f t="shared" si="34"/>
        <v>N/A</v>
      </c>
      <c r="S71" s="222" t="str">
        <f>_xlfn.XLOOKUP(A71,FedEx!A:A,FedEx!B:B,"N/A")</f>
        <v>N/A</v>
      </c>
      <c r="T71" s="5" t="str">
        <f t="shared" si="25"/>
        <v>N/A</v>
      </c>
      <c r="U71" s="5" t="str">
        <f t="shared" si="35"/>
        <v>N/A</v>
      </c>
      <c r="V71" s="222" t="str">
        <f>_xlfn.XLOOKUP($A71,'General Motors'!A:A,'General Motors'!B:B,"N/A")</f>
        <v>N/A</v>
      </c>
      <c r="W71" s="5" t="str">
        <f t="shared" si="26"/>
        <v>N/A</v>
      </c>
      <c r="X71" s="5" t="str">
        <f t="shared" si="36"/>
        <v>N/A</v>
      </c>
      <c r="Y71" s="222" t="str">
        <f>_xlfn.XLOOKUP($A71,Chevron!A:A,Chevron!B:B,"N/A")</f>
        <v>N/A</v>
      </c>
      <c r="Z71" s="5" t="str">
        <f t="shared" si="27"/>
        <v>N/A</v>
      </c>
      <c r="AA71" s="5" t="str">
        <f t="shared" si="37"/>
        <v>N/A</v>
      </c>
      <c r="AB71" s="222" t="str">
        <f>_xlfn.XLOOKUP($A71,Boeing!A:A,Boeing!B:B,"N/A")</f>
        <v>N/A</v>
      </c>
      <c r="AC71" s="5" t="str">
        <f t="shared" si="28"/>
        <v>N/A</v>
      </c>
      <c r="AD71" s="5" t="str">
        <f t="shared" si="38"/>
        <v>N/A</v>
      </c>
      <c r="AE71" s="222" t="str">
        <f>_xlfn.XLOOKUP(A71,Amazon!A:A,Amazon!B:B,"N/A")</f>
        <v>N/A</v>
      </c>
      <c r="AF71" s="5" t="str">
        <f t="shared" si="29"/>
        <v>N/A</v>
      </c>
      <c r="AG71" s="5" t="str">
        <f t="shared" si="39"/>
        <v>N/A</v>
      </c>
      <c r="AH71" s="6" t="s">
        <v>36</v>
      </c>
      <c r="AI71" s="6" t="s">
        <v>36</v>
      </c>
      <c r="AJ71" s="6" t="s">
        <v>36</v>
      </c>
    </row>
    <row r="72" spans="1:36">
      <c r="A72" s="4">
        <v>45270</v>
      </c>
      <c r="B72" s="222" t="str">
        <f>_xlfn.XLOOKUP(A72,'USD RUB'!B:B,'USD RUB'!C:C,"N/A")</f>
        <v>N/A</v>
      </c>
      <c r="C72" s="222" t="str">
        <f>IFERROR(EXP(_xlfn.XLOOKUP(A72,'Bonds (CP)'!$A$4:$A$513,'Work Sheet'!$B$3:$B$512)/252)-1,"N/A")</f>
        <v>N/A</v>
      </c>
      <c r="D72" s="222" t="str">
        <f>IFERROR(_xlfn.XLOOKUP($A72,Intel!$A$2:$A$502,Intel!$B$2:$B$502),"N/A")</f>
        <v>N/A</v>
      </c>
      <c r="E72" s="5" t="str">
        <f t="shared" si="20"/>
        <v>N/A</v>
      </c>
      <c r="F72" s="5" t="str">
        <f t="shared" si="30"/>
        <v>N/A</v>
      </c>
      <c r="G72" s="222" t="str">
        <f>IFERROR(_xlfn.XLOOKUP(A72,Apple!A:A,Apple!B:B),"N/A")</f>
        <v>N/A</v>
      </c>
      <c r="H72" s="5" t="str">
        <f t="shared" si="21"/>
        <v>N/A</v>
      </c>
      <c r="I72" s="5" t="str">
        <f t="shared" si="31"/>
        <v>N/A</v>
      </c>
      <c r="J72" s="222" t="str">
        <f>IFERROR(_xlfn.XLOOKUP(A72,Microsoft!A:A,Microsoft!B:B),"N/A")</f>
        <v>N/A</v>
      </c>
      <c r="K72" s="5" t="str">
        <f t="shared" si="22"/>
        <v>N/A</v>
      </c>
      <c r="L72" s="5" t="str">
        <f t="shared" si="32"/>
        <v>N/A</v>
      </c>
      <c r="M72" s="222" t="str">
        <f>IFERROR(_xlfn.XLOOKUP($A72,Cisco!A:A,Cisco!B:B),"N/A")</f>
        <v>N/A</v>
      </c>
      <c r="N72" s="5" t="str">
        <f t="shared" si="23"/>
        <v>N/A</v>
      </c>
      <c r="O72" s="5" t="str">
        <f t="shared" si="33"/>
        <v>N/A</v>
      </c>
      <c r="P72" s="222" t="str">
        <f>IFERROR(_xlfn.XLOOKUP($A72,Disney!A:A,Disney!B:B),"N/A")</f>
        <v>N/A</v>
      </c>
      <c r="Q72" s="5" t="str">
        <f t="shared" si="24"/>
        <v>N/A</v>
      </c>
      <c r="R72" s="5" t="str">
        <f t="shared" si="34"/>
        <v>N/A</v>
      </c>
      <c r="S72" s="222" t="str">
        <f>_xlfn.XLOOKUP(A72,FedEx!A:A,FedEx!B:B,"N/A")</f>
        <v>N/A</v>
      </c>
      <c r="T72" s="5" t="str">
        <f t="shared" si="25"/>
        <v>N/A</v>
      </c>
      <c r="U72" s="5" t="str">
        <f t="shared" si="35"/>
        <v>N/A</v>
      </c>
      <c r="V72" s="222" t="str">
        <f>_xlfn.XLOOKUP($A72,'General Motors'!A:A,'General Motors'!B:B,"N/A")</f>
        <v>N/A</v>
      </c>
      <c r="W72" s="5" t="str">
        <f t="shared" si="26"/>
        <v>N/A</v>
      </c>
      <c r="X72" s="5" t="str">
        <f t="shared" si="36"/>
        <v>N/A</v>
      </c>
      <c r="Y72" s="222" t="str">
        <f>_xlfn.XLOOKUP($A72,Chevron!A:A,Chevron!B:B,"N/A")</f>
        <v>N/A</v>
      </c>
      <c r="Z72" s="5" t="str">
        <f t="shared" si="27"/>
        <v>N/A</v>
      </c>
      <c r="AA72" s="5" t="str">
        <f t="shared" si="37"/>
        <v>N/A</v>
      </c>
      <c r="AB72" s="222" t="str">
        <f>_xlfn.XLOOKUP($A72,Boeing!A:A,Boeing!B:B,"N/A")</f>
        <v>N/A</v>
      </c>
      <c r="AC72" s="5" t="str">
        <f t="shared" si="28"/>
        <v>N/A</v>
      </c>
      <c r="AD72" s="5" t="str">
        <f t="shared" si="38"/>
        <v>N/A</v>
      </c>
      <c r="AE72" s="222" t="str">
        <f>_xlfn.XLOOKUP(A72,Amazon!A:A,Amazon!B:B,"N/A")</f>
        <v>N/A</v>
      </c>
      <c r="AF72" s="5" t="str">
        <f t="shared" si="29"/>
        <v>N/A</v>
      </c>
      <c r="AG72" s="5" t="str">
        <f t="shared" si="39"/>
        <v>N/A</v>
      </c>
      <c r="AH72" s="6" t="s">
        <v>36</v>
      </c>
      <c r="AI72" s="6" t="s">
        <v>36</v>
      </c>
      <c r="AJ72" s="6" t="s">
        <v>36</v>
      </c>
    </row>
    <row r="73" spans="1:36">
      <c r="A73" s="4">
        <v>45271</v>
      </c>
      <c r="B73" s="222" t="str">
        <f>_xlfn.XLOOKUP(A73,'USD RUB'!B:B,'USD RUB'!C:C,"N/A")</f>
        <v>N/A</v>
      </c>
      <c r="C73" s="222">
        <f>IFERROR(EXP(_xlfn.XLOOKUP(A73,'Bonds (CP)'!$A$4:$A$513,'Work Sheet'!$B$3:$B$512)/252)-1,"N/A")</f>
        <v>0.42073198646348953</v>
      </c>
      <c r="D73" s="222">
        <f>IFERROR(_xlfn.XLOOKUP($A73,Intel!$A$2:$A$502,Intel!$B$2:$B$502),"N/A")</f>
        <v>44.54</v>
      </c>
      <c r="E73" s="5" t="str">
        <f t="shared" si="20"/>
        <v>N/A</v>
      </c>
      <c r="F73" s="5" t="str">
        <f t="shared" si="30"/>
        <v>N/A</v>
      </c>
      <c r="G73" s="222">
        <f>IFERROR(_xlfn.XLOOKUP(A73,Apple!A:A,Apple!B:B),"N/A")</f>
        <v>193.18</v>
      </c>
      <c r="H73" s="5" t="str">
        <f t="shared" si="21"/>
        <v>N/A</v>
      </c>
      <c r="I73" s="5" t="str">
        <f t="shared" si="31"/>
        <v>N/A</v>
      </c>
      <c r="J73" s="222">
        <f>IFERROR(_xlfn.XLOOKUP(A73,Microsoft!A:A,Microsoft!B:B),"N/A")</f>
        <v>371.3</v>
      </c>
      <c r="K73" s="5" t="str">
        <f t="shared" si="22"/>
        <v>N/A</v>
      </c>
      <c r="L73" s="5" t="str">
        <f t="shared" si="32"/>
        <v>N/A</v>
      </c>
      <c r="M73" s="222">
        <f>IFERROR(_xlfn.XLOOKUP($A73,Cisco!A:A,Cisco!B:B),"N/A")</f>
        <v>49.39</v>
      </c>
      <c r="N73" s="5" t="str">
        <f t="shared" si="23"/>
        <v>N/A</v>
      </c>
      <c r="O73" s="5" t="str">
        <f t="shared" si="33"/>
        <v>N/A</v>
      </c>
      <c r="P73" s="222">
        <f>IFERROR(_xlfn.XLOOKUP($A73,Disney!A:A,Disney!B:B),"N/A")</f>
        <v>92.2</v>
      </c>
      <c r="Q73" s="5" t="str">
        <f t="shared" si="24"/>
        <v>N/A</v>
      </c>
      <c r="R73" s="5" t="str">
        <f t="shared" si="34"/>
        <v>N/A</v>
      </c>
      <c r="S73" s="222">
        <f>_xlfn.XLOOKUP(A73,FedEx!A:A,FedEx!B:B,"N/A")</f>
        <v>271.38</v>
      </c>
      <c r="T73" s="5" t="str">
        <f t="shared" si="25"/>
        <v>N/A</v>
      </c>
      <c r="U73" s="5" t="str">
        <f t="shared" si="35"/>
        <v>N/A</v>
      </c>
      <c r="V73" s="222">
        <f>_xlfn.XLOOKUP($A73,'General Motors'!A:A,'General Motors'!B:B,"N/A")</f>
        <v>33.58</v>
      </c>
      <c r="W73" s="5" t="str">
        <f t="shared" si="26"/>
        <v>N/A</v>
      </c>
      <c r="X73" s="5" t="str">
        <f t="shared" si="36"/>
        <v>N/A</v>
      </c>
      <c r="Y73" s="222">
        <f>_xlfn.XLOOKUP($A73,Chevron!A:A,Chevron!B:B,"N/A")</f>
        <v>144.35</v>
      </c>
      <c r="Z73" s="5" t="str">
        <f t="shared" si="27"/>
        <v>N/A</v>
      </c>
      <c r="AA73" s="5" t="str">
        <f t="shared" si="37"/>
        <v>N/A</v>
      </c>
      <c r="AB73" s="222">
        <f>_xlfn.XLOOKUP($A73,Boeing!A:A,Boeing!B:B,"N/A")</f>
        <v>248.08</v>
      </c>
      <c r="AC73" s="5" t="str">
        <f t="shared" si="28"/>
        <v>N/A</v>
      </c>
      <c r="AD73" s="5" t="str">
        <f t="shared" si="38"/>
        <v>N/A</v>
      </c>
      <c r="AE73" s="222">
        <f>_xlfn.XLOOKUP(A73,Amazon!A:A,Amazon!B:B,"N/A")</f>
        <v>145.88999999999999</v>
      </c>
      <c r="AF73" s="5" t="str">
        <f t="shared" si="29"/>
        <v>N/A</v>
      </c>
      <c r="AG73" s="5" t="str">
        <f t="shared" si="39"/>
        <v>N/A</v>
      </c>
      <c r="AH73" s="393">
        <v>4622.4399999999996</v>
      </c>
      <c r="AI73" s="6" t="s">
        <v>36</v>
      </c>
      <c r="AJ73" s="6" t="s">
        <v>36</v>
      </c>
    </row>
    <row r="74" spans="1:36">
      <c r="A74" s="4">
        <v>45272</v>
      </c>
      <c r="B74" s="222">
        <f>_xlfn.XLOOKUP(A74,'USD RUB'!B:B,'USD RUB'!C:C,"N/A")</f>
        <v>90.9846</v>
      </c>
      <c r="C74" s="222">
        <f>IFERROR(EXP(_xlfn.XLOOKUP(A74,'Bonds (CP)'!$A$4:$A$513,'Work Sheet'!$B$3:$B$512)/252)-1,"N/A")</f>
        <v>0.41721102445116509</v>
      </c>
      <c r="D74" s="222">
        <f>IFERROR(_xlfn.XLOOKUP($A74,Intel!$A$2:$A$502,Intel!$B$2:$B$502),"N/A")</f>
        <v>44.04</v>
      </c>
      <c r="E74" s="5">
        <f t="shared" si="20"/>
        <v>4006.9617840000001</v>
      </c>
      <c r="F74" s="5" t="str">
        <f t="shared" si="30"/>
        <v>N/A</v>
      </c>
      <c r="G74" s="222">
        <f>IFERROR(_xlfn.XLOOKUP(A74,Apple!A:A,Apple!B:B),"N/A")</f>
        <v>194.71</v>
      </c>
      <c r="H74" s="5">
        <f t="shared" si="21"/>
        <v>17715.611466000002</v>
      </c>
      <c r="I74" s="5" t="str">
        <f t="shared" si="31"/>
        <v>N/A</v>
      </c>
      <c r="J74" s="222">
        <f>IFERROR(_xlfn.XLOOKUP(A74,Microsoft!A:A,Microsoft!B:B),"N/A")</f>
        <v>374.38</v>
      </c>
      <c r="K74" s="5">
        <f t="shared" si="22"/>
        <v>34062.814548000002</v>
      </c>
      <c r="L74" s="5" t="str">
        <f t="shared" si="32"/>
        <v>N/A</v>
      </c>
      <c r="M74" s="222">
        <f>IFERROR(_xlfn.XLOOKUP($A74,Cisco!A:A,Cisco!B:B),"N/A")</f>
        <v>49.33</v>
      </c>
      <c r="N74" s="5">
        <f t="shared" si="23"/>
        <v>4488.2703179999999</v>
      </c>
      <c r="O74" s="5" t="str">
        <f t="shared" si="33"/>
        <v>N/A</v>
      </c>
      <c r="P74" s="222">
        <f>IFERROR(_xlfn.XLOOKUP($A74,Disney!A:A,Disney!B:B),"N/A")</f>
        <v>91.07</v>
      </c>
      <c r="Q74" s="5">
        <f t="shared" si="24"/>
        <v>8285.967521999999</v>
      </c>
      <c r="R74" s="5" t="str">
        <f t="shared" si="34"/>
        <v>N/A</v>
      </c>
      <c r="S74" s="222">
        <f>_xlfn.XLOOKUP(A74,FedEx!A:A,FedEx!B:B,"N/A")</f>
        <v>273.01</v>
      </c>
      <c r="T74" s="5">
        <f t="shared" si="25"/>
        <v>24839.705645999999</v>
      </c>
      <c r="U74" s="5" t="str">
        <f t="shared" si="35"/>
        <v>N/A</v>
      </c>
      <c r="V74" s="222">
        <f>_xlfn.XLOOKUP($A74,'General Motors'!A:A,'General Motors'!B:B,"N/A")</f>
        <v>33.42</v>
      </c>
      <c r="W74" s="5">
        <f t="shared" si="26"/>
        <v>3040.705332</v>
      </c>
      <c r="X74" s="5" t="str">
        <f t="shared" si="36"/>
        <v>N/A</v>
      </c>
      <c r="Y74" s="222">
        <f>_xlfn.XLOOKUP($A74,Chevron!A:A,Chevron!B:B,"N/A")</f>
        <v>142.5</v>
      </c>
      <c r="Z74" s="5">
        <f t="shared" si="27"/>
        <v>12965.3055</v>
      </c>
      <c r="AA74" s="5" t="str">
        <f t="shared" si="37"/>
        <v>N/A</v>
      </c>
      <c r="AB74" s="222">
        <f>_xlfn.XLOOKUP($A74,Boeing!A:A,Boeing!B:B,"N/A")</f>
        <v>248.63</v>
      </c>
      <c r="AC74" s="5">
        <f t="shared" si="28"/>
        <v>22621.501098000001</v>
      </c>
      <c r="AD74" s="5" t="str">
        <f t="shared" si="38"/>
        <v>N/A</v>
      </c>
      <c r="AE74" s="222">
        <f>_xlfn.XLOOKUP(A74,Amazon!A:A,Amazon!B:B,"N/A")</f>
        <v>147.47999999999999</v>
      </c>
      <c r="AF74" s="5">
        <f t="shared" si="29"/>
        <v>13418.408807999998</v>
      </c>
      <c r="AG74" s="5" t="str">
        <f t="shared" si="39"/>
        <v>N/A</v>
      </c>
      <c r="AH74" s="8">
        <v>1002043</v>
      </c>
      <c r="AI74" s="393">
        <v>422505.18699999998</v>
      </c>
      <c r="AJ74" s="6" t="s">
        <v>36</v>
      </c>
    </row>
    <row r="75" spans="1:36">
      <c r="A75" s="4">
        <v>45273</v>
      </c>
      <c r="B75" s="222">
        <f>_xlfn.XLOOKUP(A75,'USD RUB'!B:B,'USD RUB'!C:C,"N/A")</f>
        <v>90.215800000000002</v>
      </c>
      <c r="C75" s="222">
        <f>IFERROR(EXP(_xlfn.XLOOKUP(A75,'Bonds (CP)'!$A$4:$A$513,'Work Sheet'!$B$3:$B$512)/252)-1,"N/A")</f>
        <v>0.41886934347730786</v>
      </c>
      <c r="D75" s="222">
        <f>IFERROR(_xlfn.XLOOKUP($A75,Intel!$A$2:$A$502,Intel!$B$2:$B$502),"N/A")</f>
        <v>44.57</v>
      </c>
      <c r="E75" s="5">
        <f t="shared" si="20"/>
        <v>4020.9182060000003</v>
      </c>
      <c r="F75" s="5">
        <f t="shared" si="30"/>
        <v>3.4830434509580677E-3</v>
      </c>
      <c r="G75" s="222">
        <f>IFERROR(_xlfn.XLOOKUP(A75,Apple!A:A,Apple!B:B),"N/A")</f>
        <v>197.96</v>
      </c>
      <c r="H75" s="5">
        <f t="shared" si="21"/>
        <v>17859.119768</v>
      </c>
      <c r="I75" s="5">
        <f t="shared" si="31"/>
        <v>8.1006688521827463E-3</v>
      </c>
      <c r="J75" s="222">
        <f>IFERROR(_xlfn.XLOOKUP(A75,Microsoft!A:A,Microsoft!B:B),"N/A")</f>
        <v>374.37</v>
      </c>
      <c r="K75" s="5">
        <f t="shared" si="22"/>
        <v>33774.089046000001</v>
      </c>
      <c r="L75" s="5">
        <f t="shared" si="32"/>
        <v>-8.4762667392954683E-3</v>
      </c>
      <c r="M75" s="222">
        <f>IFERROR(_xlfn.XLOOKUP($A75,Cisco!A:A,Cisco!B:B),"N/A")</f>
        <v>49.69</v>
      </c>
      <c r="N75" s="5">
        <f t="shared" si="23"/>
        <v>4482.8231020000003</v>
      </c>
      <c r="O75" s="5">
        <f t="shared" si="33"/>
        <v>-1.2136559552025084E-3</v>
      </c>
      <c r="P75" s="222">
        <f>IFERROR(_xlfn.XLOOKUP($A75,Disney!A:A,Disney!B:B),"N/A")</f>
        <v>92.83</v>
      </c>
      <c r="Q75" s="5">
        <f t="shared" si="24"/>
        <v>8374.7327139999998</v>
      </c>
      <c r="R75" s="5">
        <f t="shared" si="34"/>
        <v>1.0712713001145735E-2</v>
      </c>
      <c r="S75" s="222">
        <f>_xlfn.XLOOKUP(A75,FedEx!A:A,FedEx!B:B,"N/A")</f>
        <v>273.83</v>
      </c>
      <c r="T75" s="5">
        <f t="shared" si="25"/>
        <v>24703.792514000001</v>
      </c>
      <c r="U75" s="5">
        <f t="shared" si="35"/>
        <v>-5.4716079947543239E-3</v>
      </c>
      <c r="V75" s="222">
        <f>_xlfn.XLOOKUP($A75,'General Motors'!A:A,'General Motors'!B:B,"N/A")</f>
        <v>33.99</v>
      </c>
      <c r="W75" s="5">
        <f t="shared" si="26"/>
        <v>3066.4350420000001</v>
      </c>
      <c r="X75" s="5">
        <f t="shared" si="36"/>
        <v>8.4617571223439825E-3</v>
      </c>
      <c r="Y75" s="222">
        <f>_xlfn.XLOOKUP($A75,Chevron!A:A,Chevron!B:B,"N/A")</f>
        <v>144.61000000000001</v>
      </c>
      <c r="Z75" s="5">
        <f t="shared" si="27"/>
        <v>13046.106838000002</v>
      </c>
      <c r="AA75" s="5">
        <f t="shared" si="37"/>
        <v>6.2321198679045064E-3</v>
      </c>
      <c r="AB75" s="222">
        <f>_xlfn.XLOOKUP($A75,Boeing!A:A,Boeing!B:B,"N/A")</f>
        <v>250.91</v>
      </c>
      <c r="AC75" s="5">
        <f t="shared" si="28"/>
        <v>22636.046377999999</v>
      </c>
      <c r="AD75" s="5">
        <f t="shared" si="38"/>
        <v>6.4298473991564187E-4</v>
      </c>
      <c r="AE75" s="222">
        <f>_xlfn.XLOOKUP(A75,Amazon!A:A,Amazon!B:B,"N/A")</f>
        <v>148.84</v>
      </c>
      <c r="AF75" s="5">
        <f t="shared" si="29"/>
        <v>13427.719672000001</v>
      </c>
      <c r="AG75" s="5">
        <f t="shared" si="39"/>
        <v>6.9388734038655642E-4</v>
      </c>
      <c r="AH75" s="9">
        <v>1025480</v>
      </c>
      <c r="AI75" s="393">
        <v>424653.89</v>
      </c>
      <c r="AJ75" s="393">
        <v>5.0856299999999998E-3</v>
      </c>
    </row>
    <row r="76" spans="1:36">
      <c r="A76" s="4">
        <v>45274</v>
      </c>
      <c r="B76" s="222">
        <f>_xlfn.XLOOKUP(A76,'USD RUB'!B:B,'USD RUB'!C:C,"N/A")</f>
        <v>89.892600000000002</v>
      </c>
      <c r="C76" s="222">
        <f>IFERROR(EXP(_xlfn.XLOOKUP(A76,'Bonds (CP)'!$A$4:$A$513,'Work Sheet'!$B$3:$B$512)/252)-1,"N/A")</f>
        <v>0.4186205001226142</v>
      </c>
      <c r="D76" s="222">
        <f>IFERROR(_xlfn.XLOOKUP($A76,Intel!$A$2:$A$502,Intel!$B$2:$B$502),"N/A")</f>
        <v>45.18</v>
      </c>
      <c r="E76" s="5">
        <f t="shared" si="20"/>
        <v>4061.3476679999999</v>
      </c>
      <c r="F76" s="5">
        <f t="shared" si="30"/>
        <v>1.0054783491907582E-2</v>
      </c>
      <c r="G76" s="222">
        <f>IFERROR(_xlfn.XLOOKUP(A76,Apple!A:A,Apple!B:B),"N/A")</f>
        <v>198.11</v>
      </c>
      <c r="H76" s="5">
        <f t="shared" si="21"/>
        <v>17808.622986000002</v>
      </c>
      <c r="I76" s="5">
        <f t="shared" si="31"/>
        <v>-2.8275067671855725E-3</v>
      </c>
      <c r="J76" s="222">
        <f>IFERROR(_xlfn.XLOOKUP(A76,Microsoft!A:A,Microsoft!B:B),"N/A")</f>
        <v>365.93</v>
      </c>
      <c r="K76" s="5">
        <f t="shared" si="22"/>
        <v>32894.399118000001</v>
      </c>
      <c r="L76" s="5">
        <f t="shared" si="32"/>
        <v>-2.6046296224359167E-2</v>
      </c>
      <c r="M76" s="222">
        <f>IFERROR(_xlfn.XLOOKUP($A76,Cisco!A:A,Cisco!B:B),"N/A")</f>
        <v>49.44</v>
      </c>
      <c r="N76" s="5">
        <f t="shared" si="23"/>
        <v>4444.2901439999996</v>
      </c>
      <c r="O76" s="5">
        <f t="shared" si="33"/>
        <v>-8.5956900647740087E-3</v>
      </c>
      <c r="P76" s="222">
        <f>IFERROR(_xlfn.XLOOKUP($A76,Disney!A:A,Disney!B:B),"N/A")</f>
        <v>93.94</v>
      </c>
      <c r="Q76" s="5">
        <f t="shared" si="24"/>
        <v>8444.5108440000004</v>
      </c>
      <c r="R76" s="5">
        <f t="shared" si="34"/>
        <v>8.3319829280465996E-3</v>
      </c>
      <c r="S76" s="222">
        <f>_xlfn.XLOOKUP(A76,FedEx!A:A,FedEx!B:B,"N/A")</f>
        <v>279.45999999999998</v>
      </c>
      <c r="T76" s="5">
        <f t="shared" si="25"/>
        <v>25121.385995999997</v>
      </c>
      <c r="U76" s="5">
        <f t="shared" si="35"/>
        <v>1.6904023208717422E-2</v>
      </c>
      <c r="V76" s="222">
        <f>_xlfn.XLOOKUP($A76,'General Motors'!A:A,'General Motors'!B:B,"N/A")</f>
        <v>36.25</v>
      </c>
      <c r="W76" s="5">
        <f t="shared" si="26"/>
        <v>3258.6067499999999</v>
      </c>
      <c r="X76" s="5">
        <f t="shared" si="36"/>
        <v>6.2669420799033482E-2</v>
      </c>
      <c r="Y76" s="222">
        <f>_xlfn.XLOOKUP($A76,Chevron!A:A,Chevron!B:B,"N/A")</f>
        <v>149.93</v>
      </c>
      <c r="Z76" s="5">
        <f t="shared" si="27"/>
        <v>13477.597518</v>
      </c>
      <c r="AA76" s="5">
        <f t="shared" si="37"/>
        <v>3.3074286862589286E-2</v>
      </c>
      <c r="AB76" s="222">
        <f>_xlfn.XLOOKUP($A76,Boeing!A:A,Boeing!B:B,"N/A")</f>
        <v>256.24</v>
      </c>
      <c r="AC76" s="5">
        <f t="shared" si="28"/>
        <v>23034.079824</v>
      </c>
      <c r="AD76" s="5">
        <f t="shared" si="38"/>
        <v>1.7584053299468883E-2</v>
      </c>
      <c r="AE76" s="222">
        <f>_xlfn.XLOOKUP(A76,Amazon!A:A,Amazon!B:B,"N/A")</f>
        <v>147.41999999999999</v>
      </c>
      <c r="AF76" s="5">
        <f t="shared" si="29"/>
        <v>13251.967091999999</v>
      </c>
      <c r="AG76" s="5">
        <f t="shared" si="39"/>
        <v>-1.3088788289681741E-2</v>
      </c>
      <c r="AH76" s="393">
        <v>4719.55</v>
      </c>
      <c r="AI76" s="393">
        <v>424252.62030000001</v>
      </c>
      <c r="AJ76" s="393">
        <v>-9.4490000000000004E-4</v>
      </c>
    </row>
    <row r="77" spans="1:36">
      <c r="A77" s="4">
        <v>45275</v>
      </c>
      <c r="B77" s="222">
        <f>_xlfn.XLOOKUP(A77,'USD RUB'!B:B,'USD RUB'!C:C,"N/A")</f>
        <v>89.674099999999996</v>
      </c>
      <c r="C77" s="222">
        <f>IFERROR(EXP(_xlfn.XLOOKUP(A77,'Bonds (CP)'!$A$4:$A$513,'Work Sheet'!$B$3:$B$512)/252)-1,"N/A")</f>
        <v>0.42252538209363966</v>
      </c>
      <c r="D77" s="222">
        <f>IFERROR(_xlfn.XLOOKUP($A77,Intel!$A$2:$A$502,Intel!$B$2:$B$502),"N/A")</f>
        <v>46.16</v>
      </c>
      <c r="E77" s="5">
        <f t="shared" si="20"/>
        <v>4139.3564559999995</v>
      </c>
      <c r="F77" s="5">
        <f t="shared" si="30"/>
        <v>1.920761145731098E-2</v>
      </c>
      <c r="G77" s="222">
        <f>IFERROR(_xlfn.XLOOKUP(A77,Apple!A:A,Apple!B:B),"N/A")</f>
        <v>197.57</v>
      </c>
      <c r="H77" s="5">
        <f t="shared" si="21"/>
        <v>17716.911936999997</v>
      </c>
      <c r="I77" s="5">
        <f t="shared" si="31"/>
        <v>-5.1498113622879815E-3</v>
      </c>
      <c r="J77" s="222">
        <f>IFERROR(_xlfn.XLOOKUP(A77,Microsoft!A:A,Microsoft!B:B),"N/A")</f>
        <v>370.73</v>
      </c>
      <c r="K77" s="5">
        <f t="shared" si="22"/>
        <v>33244.879093000003</v>
      </c>
      <c r="L77" s="5">
        <f t="shared" si="32"/>
        <v>1.0654700629816771E-2</v>
      </c>
      <c r="M77" s="222">
        <f>IFERROR(_xlfn.XLOOKUP($A77,Cisco!A:A,Cisco!B:B),"N/A")</f>
        <v>49.87</v>
      </c>
      <c r="N77" s="5">
        <f t="shared" si="23"/>
        <v>4472.0473669999992</v>
      </c>
      <c r="O77" s="5">
        <f t="shared" si="33"/>
        <v>6.2455920069650617E-3</v>
      </c>
      <c r="P77" s="222">
        <f>IFERROR(_xlfn.XLOOKUP($A77,Disney!A:A,Disney!B:B),"N/A")</f>
        <v>93.46</v>
      </c>
      <c r="Q77" s="5">
        <f t="shared" si="24"/>
        <v>8380.9413859999986</v>
      </c>
      <c r="R77" s="5">
        <f t="shared" si="34"/>
        <v>-7.5279029388859442E-3</v>
      </c>
      <c r="S77" s="222">
        <f>_xlfn.XLOOKUP(A77,FedEx!A:A,FedEx!B:B,"N/A")</f>
        <v>281.29000000000002</v>
      </c>
      <c r="T77" s="5">
        <f t="shared" si="25"/>
        <v>25224.427588999999</v>
      </c>
      <c r="U77" s="5">
        <f t="shared" si="35"/>
        <v>4.1017479296885373E-3</v>
      </c>
      <c r="V77" s="222">
        <f>_xlfn.XLOOKUP($A77,'General Motors'!A:A,'General Motors'!B:B,"N/A")</f>
        <v>35.729999999999997</v>
      </c>
      <c r="W77" s="5">
        <f t="shared" si="26"/>
        <v>3204.0555929999996</v>
      </c>
      <c r="X77" s="5">
        <f t="shared" si="36"/>
        <v>-1.6740638311143363E-2</v>
      </c>
      <c r="Y77" s="222">
        <f>_xlfn.XLOOKUP($A77,Chevron!A:A,Chevron!B:B,"N/A")</f>
        <v>149.35</v>
      </c>
      <c r="Z77" s="5">
        <f t="shared" si="27"/>
        <v>13392.826834999998</v>
      </c>
      <c r="AA77" s="5">
        <f t="shared" si="37"/>
        <v>-6.2897473297289785E-3</v>
      </c>
      <c r="AB77" s="222">
        <f>_xlfn.XLOOKUP($A77,Boeing!A:A,Boeing!B:B,"N/A")</f>
        <v>264.27</v>
      </c>
      <c r="AC77" s="5">
        <f t="shared" si="28"/>
        <v>23698.174406999999</v>
      </c>
      <c r="AD77" s="5">
        <f t="shared" si="38"/>
        <v>2.8830957784041988E-2</v>
      </c>
      <c r="AE77" s="222">
        <f>_xlfn.XLOOKUP(A77,Amazon!A:A,Amazon!B:B,"N/A")</f>
        <v>149.97</v>
      </c>
      <c r="AF77" s="5">
        <f t="shared" si="29"/>
        <v>13448.424776999998</v>
      </c>
      <c r="AG77" s="5">
        <f t="shared" si="39"/>
        <v>1.4824794208747827E-2</v>
      </c>
      <c r="AH77" s="393">
        <v>4719.1899999999996</v>
      </c>
      <c r="AI77" s="393">
        <v>423189.11599999998</v>
      </c>
      <c r="AJ77" s="393">
        <v>-2.5068E-3</v>
      </c>
    </row>
    <row r="78" spans="1:36">
      <c r="A78" s="4">
        <v>45276</v>
      </c>
      <c r="B78" s="222">
        <f>_xlfn.XLOOKUP(A78,'USD RUB'!B:B,'USD RUB'!C:C,"N/A")</f>
        <v>89.696600000000004</v>
      </c>
      <c r="C78" s="222" t="str">
        <f>IFERROR(EXP(_xlfn.XLOOKUP(A78,'Bonds (CP)'!$A$4:$A$513,'Work Sheet'!$B$3:$B$512)/252)-1,"N/A")</f>
        <v>N/A</v>
      </c>
      <c r="D78" s="222" t="str">
        <f>IFERROR(_xlfn.XLOOKUP($A78,Intel!$A$2:$A$502,Intel!$B$2:$B$502),"N/A")</f>
        <v>N/A</v>
      </c>
      <c r="E78" s="5" t="str">
        <f t="shared" si="20"/>
        <v>N/A</v>
      </c>
      <c r="F78" s="5" t="str">
        <f t="shared" si="30"/>
        <v>N/A</v>
      </c>
      <c r="G78" s="222" t="str">
        <f>IFERROR(_xlfn.XLOOKUP(A78,Apple!A:A,Apple!B:B),"N/A")</f>
        <v>N/A</v>
      </c>
      <c r="H78" s="5" t="str">
        <f t="shared" si="21"/>
        <v>N/A</v>
      </c>
      <c r="I78" s="5" t="str">
        <f t="shared" si="31"/>
        <v>N/A</v>
      </c>
      <c r="J78" s="222" t="str">
        <f>IFERROR(_xlfn.XLOOKUP(A78,Microsoft!A:A,Microsoft!B:B),"N/A")</f>
        <v>N/A</v>
      </c>
      <c r="K78" s="5" t="str">
        <f t="shared" si="22"/>
        <v>N/A</v>
      </c>
      <c r="L78" s="5" t="str">
        <f t="shared" si="32"/>
        <v>N/A</v>
      </c>
      <c r="M78" s="222" t="str">
        <f>IFERROR(_xlfn.XLOOKUP($A78,Cisco!A:A,Cisco!B:B),"N/A")</f>
        <v>N/A</v>
      </c>
      <c r="N78" s="5" t="str">
        <f t="shared" si="23"/>
        <v>N/A</v>
      </c>
      <c r="O78" s="5" t="str">
        <f t="shared" si="33"/>
        <v>N/A</v>
      </c>
      <c r="P78" s="222" t="str">
        <f>IFERROR(_xlfn.XLOOKUP($A78,Disney!A:A,Disney!B:B),"N/A")</f>
        <v>N/A</v>
      </c>
      <c r="Q78" s="5" t="str">
        <f t="shared" si="24"/>
        <v>N/A</v>
      </c>
      <c r="R78" s="5" t="str">
        <f t="shared" si="34"/>
        <v>N/A</v>
      </c>
      <c r="S78" s="222" t="str">
        <f>_xlfn.XLOOKUP(A78,FedEx!A:A,FedEx!B:B,"N/A")</f>
        <v>N/A</v>
      </c>
      <c r="T78" s="5" t="str">
        <f t="shared" si="25"/>
        <v>N/A</v>
      </c>
      <c r="U78" s="5" t="str">
        <f t="shared" si="35"/>
        <v>N/A</v>
      </c>
      <c r="V78" s="222" t="str">
        <f>_xlfn.XLOOKUP($A78,'General Motors'!A:A,'General Motors'!B:B,"N/A")</f>
        <v>N/A</v>
      </c>
      <c r="W78" s="5" t="str">
        <f t="shared" si="26"/>
        <v>N/A</v>
      </c>
      <c r="X78" s="5" t="str">
        <f t="shared" si="36"/>
        <v>N/A</v>
      </c>
      <c r="Y78" s="222" t="str">
        <f>_xlfn.XLOOKUP($A78,Chevron!A:A,Chevron!B:B,"N/A")</f>
        <v>N/A</v>
      </c>
      <c r="Z78" s="5" t="str">
        <f t="shared" si="27"/>
        <v>N/A</v>
      </c>
      <c r="AA78" s="5" t="str">
        <f t="shared" si="37"/>
        <v>N/A</v>
      </c>
      <c r="AB78" s="222" t="str">
        <f>_xlfn.XLOOKUP($A78,Boeing!A:A,Boeing!B:B,"N/A")</f>
        <v>N/A</v>
      </c>
      <c r="AC78" s="5" t="str">
        <f t="shared" si="28"/>
        <v>N/A</v>
      </c>
      <c r="AD78" s="5" t="str">
        <f t="shared" si="38"/>
        <v>N/A</v>
      </c>
      <c r="AE78" s="222" t="str">
        <f>_xlfn.XLOOKUP(A78,Amazon!A:A,Amazon!B:B,"N/A")</f>
        <v>N/A</v>
      </c>
      <c r="AF78" s="5" t="str">
        <f t="shared" si="29"/>
        <v>N/A</v>
      </c>
      <c r="AG78" s="5" t="str">
        <f t="shared" si="39"/>
        <v>N/A</v>
      </c>
      <c r="AH78" s="6" t="s">
        <v>36</v>
      </c>
      <c r="AI78" s="6" t="s">
        <v>36</v>
      </c>
      <c r="AJ78" s="6" t="s">
        <v>36</v>
      </c>
    </row>
    <row r="79" spans="1:36">
      <c r="A79" s="4">
        <v>45277</v>
      </c>
      <c r="B79" s="222" t="str">
        <f>_xlfn.XLOOKUP(A79,'USD RUB'!B:B,'USD RUB'!C:C,"N/A")</f>
        <v>N/A</v>
      </c>
      <c r="C79" s="222" t="str">
        <f>IFERROR(EXP(_xlfn.XLOOKUP(A79,'Bonds (CP)'!$A$4:$A$513,'Work Sheet'!$B$3:$B$512)/252)-1,"N/A")</f>
        <v>N/A</v>
      </c>
      <c r="D79" s="222" t="str">
        <f>IFERROR(_xlfn.XLOOKUP($A79,Intel!$A$2:$A$502,Intel!$B$2:$B$502),"N/A")</f>
        <v>N/A</v>
      </c>
      <c r="E79" s="5" t="str">
        <f t="shared" si="20"/>
        <v>N/A</v>
      </c>
      <c r="F79" s="5" t="str">
        <f t="shared" si="30"/>
        <v>N/A</v>
      </c>
      <c r="G79" s="222" t="str">
        <f>IFERROR(_xlfn.XLOOKUP(A79,Apple!A:A,Apple!B:B),"N/A")</f>
        <v>N/A</v>
      </c>
      <c r="H79" s="5" t="str">
        <f t="shared" si="21"/>
        <v>N/A</v>
      </c>
      <c r="I79" s="5" t="str">
        <f t="shared" si="31"/>
        <v>N/A</v>
      </c>
      <c r="J79" s="222" t="str">
        <f>IFERROR(_xlfn.XLOOKUP(A79,Microsoft!A:A,Microsoft!B:B),"N/A")</f>
        <v>N/A</v>
      </c>
      <c r="K79" s="5" t="str">
        <f t="shared" si="22"/>
        <v>N/A</v>
      </c>
      <c r="L79" s="5" t="str">
        <f t="shared" si="32"/>
        <v>N/A</v>
      </c>
      <c r="M79" s="222" t="str">
        <f>IFERROR(_xlfn.XLOOKUP($A79,Cisco!A:A,Cisco!B:B),"N/A")</f>
        <v>N/A</v>
      </c>
      <c r="N79" s="5" t="str">
        <f t="shared" si="23"/>
        <v>N/A</v>
      </c>
      <c r="O79" s="5" t="str">
        <f t="shared" si="33"/>
        <v>N/A</v>
      </c>
      <c r="P79" s="222" t="str">
        <f>IFERROR(_xlfn.XLOOKUP($A79,Disney!A:A,Disney!B:B),"N/A")</f>
        <v>N/A</v>
      </c>
      <c r="Q79" s="5" t="str">
        <f t="shared" si="24"/>
        <v>N/A</v>
      </c>
      <c r="R79" s="5" t="str">
        <f t="shared" si="34"/>
        <v>N/A</v>
      </c>
      <c r="S79" s="222" t="str">
        <f>_xlfn.XLOOKUP(A79,FedEx!A:A,FedEx!B:B,"N/A")</f>
        <v>N/A</v>
      </c>
      <c r="T79" s="5" t="str">
        <f t="shared" si="25"/>
        <v>N/A</v>
      </c>
      <c r="U79" s="5" t="str">
        <f t="shared" si="35"/>
        <v>N/A</v>
      </c>
      <c r="V79" s="222" t="str">
        <f>_xlfn.XLOOKUP($A79,'General Motors'!A:A,'General Motors'!B:B,"N/A")</f>
        <v>N/A</v>
      </c>
      <c r="W79" s="5" t="str">
        <f t="shared" si="26"/>
        <v>N/A</v>
      </c>
      <c r="X79" s="5" t="str">
        <f t="shared" si="36"/>
        <v>N/A</v>
      </c>
      <c r="Y79" s="222" t="str">
        <f>_xlfn.XLOOKUP($A79,Chevron!A:A,Chevron!B:B,"N/A")</f>
        <v>N/A</v>
      </c>
      <c r="Z79" s="5" t="str">
        <f t="shared" si="27"/>
        <v>N/A</v>
      </c>
      <c r="AA79" s="5" t="str">
        <f t="shared" si="37"/>
        <v>N/A</v>
      </c>
      <c r="AB79" s="222" t="str">
        <f>_xlfn.XLOOKUP($A79,Boeing!A:A,Boeing!B:B,"N/A")</f>
        <v>N/A</v>
      </c>
      <c r="AC79" s="5" t="str">
        <f t="shared" si="28"/>
        <v>N/A</v>
      </c>
      <c r="AD79" s="5" t="str">
        <f t="shared" si="38"/>
        <v>N/A</v>
      </c>
      <c r="AE79" s="222" t="str">
        <f>_xlfn.XLOOKUP(A79,Amazon!A:A,Amazon!B:B,"N/A")</f>
        <v>N/A</v>
      </c>
      <c r="AF79" s="5" t="str">
        <f t="shared" si="29"/>
        <v>N/A</v>
      </c>
      <c r="AG79" s="5" t="str">
        <f t="shared" si="39"/>
        <v>N/A</v>
      </c>
      <c r="AH79" s="6" t="s">
        <v>36</v>
      </c>
      <c r="AI79" s="6" t="s">
        <v>36</v>
      </c>
      <c r="AJ79" s="6" t="s">
        <v>36</v>
      </c>
    </row>
    <row r="80" spans="1:36">
      <c r="A80" s="4">
        <v>45278</v>
      </c>
      <c r="B80" s="222" t="str">
        <f>_xlfn.XLOOKUP(A80,'USD RUB'!B:B,'USD RUB'!C:C,"N/A")</f>
        <v>N/A</v>
      </c>
      <c r="C80" s="222" t="str">
        <f>IFERROR(EXP(_xlfn.XLOOKUP(A80,'Bonds (CP)'!$A$4:$A$513,'Work Sheet'!$B$3:$B$512)/252)-1,"N/A")</f>
        <v>N/A</v>
      </c>
      <c r="D80" s="222">
        <f>IFERROR(_xlfn.XLOOKUP($A80,Intel!$A$2:$A$502,Intel!$B$2:$B$502),"N/A")</f>
        <v>45.69</v>
      </c>
      <c r="E80" s="5" t="str">
        <f t="shared" si="20"/>
        <v>N/A</v>
      </c>
      <c r="F80" s="5" t="str">
        <f t="shared" si="30"/>
        <v>N/A</v>
      </c>
      <c r="G80" s="222">
        <f>IFERROR(_xlfn.XLOOKUP(A80,Apple!A:A,Apple!B:B),"N/A")</f>
        <v>195.89</v>
      </c>
      <c r="H80" s="5" t="str">
        <f t="shared" si="21"/>
        <v>N/A</v>
      </c>
      <c r="I80" s="5" t="str">
        <f t="shared" si="31"/>
        <v>N/A</v>
      </c>
      <c r="J80" s="222">
        <f>IFERROR(_xlfn.XLOOKUP(A80,Microsoft!A:A,Microsoft!B:B),"N/A")</f>
        <v>372.65</v>
      </c>
      <c r="K80" s="5" t="str">
        <f t="shared" si="22"/>
        <v>N/A</v>
      </c>
      <c r="L80" s="5" t="str">
        <f t="shared" si="32"/>
        <v>N/A</v>
      </c>
      <c r="M80" s="222">
        <f>IFERROR(_xlfn.XLOOKUP($A80,Cisco!A:A,Cisco!B:B),"N/A")</f>
        <v>50.24</v>
      </c>
      <c r="N80" s="5" t="str">
        <f t="shared" si="23"/>
        <v>N/A</v>
      </c>
      <c r="O80" s="5" t="str">
        <f t="shared" si="33"/>
        <v>N/A</v>
      </c>
      <c r="P80" s="222">
        <f>IFERROR(_xlfn.XLOOKUP($A80,Disney!A:A,Disney!B:B),"N/A")</f>
        <v>92.86</v>
      </c>
      <c r="Q80" s="5" t="str">
        <f t="shared" si="24"/>
        <v>N/A</v>
      </c>
      <c r="R80" s="5" t="str">
        <f t="shared" si="34"/>
        <v>N/A</v>
      </c>
      <c r="S80" s="222">
        <f>_xlfn.XLOOKUP(A80,FedEx!A:A,FedEx!B:B,"N/A")</f>
        <v>281.92</v>
      </c>
      <c r="T80" s="5" t="str">
        <f t="shared" si="25"/>
        <v>N/A</v>
      </c>
      <c r="U80" s="5" t="str">
        <f t="shared" si="35"/>
        <v>N/A</v>
      </c>
      <c r="V80" s="222">
        <f>_xlfn.XLOOKUP($A80,'General Motors'!A:A,'General Motors'!B:B,"N/A")</f>
        <v>35.44</v>
      </c>
      <c r="W80" s="5" t="str">
        <f t="shared" si="26"/>
        <v>N/A</v>
      </c>
      <c r="X80" s="5" t="str">
        <f t="shared" si="36"/>
        <v>N/A</v>
      </c>
      <c r="Y80" s="222">
        <f>_xlfn.XLOOKUP($A80,Chevron!A:A,Chevron!B:B,"N/A")</f>
        <v>149.68</v>
      </c>
      <c r="Z80" s="5" t="str">
        <f t="shared" si="27"/>
        <v>N/A</v>
      </c>
      <c r="AA80" s="5" t="str">
        <f t="shared" si="37"/>
        <v>N/A</v>
      </c>
      <c r="AB80" s="222">
        <f>_xlfn.XLOOKUP($A80,Boeing!A:A,Boeing!B:B,"N/A")</f>
        <v>260.41000000000003</v>
      </c>
      <c r="AC80" s="5" t="str">
        <f t="shared" si="28"/>
        <v>N/A</v>
      </c>
      <c r="AD80" s="5" t="str">
        <f t="shared" si="38"/>
        <v>N/A</v>
      </c>
      <c r="AE80" s="222">
        <f>_xlfn.XLOOKUP(A80,Amazon!A:A,Amazon!B:B,"N/A")</f>
        <v>154.07</v>
      </c>
      <c r="AF80" s="5" t="str">
        <f t="shared" si="29"/>
        <v>N/A</v>
      </c>
      <c r="AG80" s="5" t="str">
        <f t="shared" si="39"/>
        <v>N/A</v>
      </c>
      <c r="AH80" s="393">
        <v>4740.5600000000004</v>
      </c>
      <c r="AI80" s="6" t="s">
        <v>36</v>
      </c>
      <c r="AJ80" s="6" t="s">
        <v>36</v>
      </c>
    </row>
    <row r="81" spans="1:36">
      <c r="A81" s="4">
        <v>45279</v>
      </c>
      <c r="B81" s="222">
        <f>_xlfn.XLOOKUP(A81,'USD RUB'!B:B,'USD RUB'!C:C,"N/A")</f>
        <v>90.416200000000003</v>
      </c>
      <c r="C81" s="222" t="str">
        <f>IFERROR(EXP(_xlfn.XLOOKUP(A81,'Bonds (CP)'!$A$4:$A$513,'Work Sheet'!$B$3:$B$512)/252)-1,"N/A")</f>
        <v>N/A</v>
      </c>
      <c r="D81" s="222">
        <f>IFERROR(_xlfn.XLOOKUP($A81,Intel!$A$2:$A$502,Intel!$B$2:$B$502),"N/A")</f>
        <v>46.66</v>
      </c>
      <c r="E81" s="5">
        <f t="shared" si="20"/>
        <v>4218.8198919999995</v>
      </c>
      <c r="F81" s="5" t="str">
        <f t="shared" si="30"/>
        <v>N/A</v>
      </c>
      <c r="G81" s="222">
        <f>IFERROR(_xlfn.XLOOKUP(A81,Apple!A:A,Apple!B:B),"N/A")</f>
        <v>196.94</v>
      </c>
      <c r="H81" s="5">
        <f t="shared" si="21"/>
        <v>17806.566428000002</v>
      </c>
      <c r="I81" s="5" t="str">
        <f t="shared" si="31"/>
        <v>N/A</v>
      </c>
      <c r="J81" s="222">
        <f>IFERROR(_xlfn.XLOOKUP(A81,Microsoft!A:A,Microsoft!B:B),"N/A")</f>
        <v>373.26</v>
      </c>
      <c r="K81" s="5">
        <f t="shared" si="22"/>
        <v>33748.750811999998</v>
      </c>
      <c r="L81" s="5" t="str">
        <f t="shared" si="32"/>
        <v>N/A</v>
      </c>
      <c r="M81" s="222">
        <f>IFERROR(_xlfn.XLOOKUP($A81,Cisco!A:A,Cisco!B:B),"N/A")</f>
        <v>50.18</v>
      </c>
      <c r="N81" s="5">
        <f t="shared" si="23"/>
        <v>4537.0849159999998</v>
      </c>
      <c r="O81" s="5" t="str">
        <f t="shared" si="33"/>
        <v>N/A</v>
      </c>
      <c r="P81" s="222">
        <f>IFERROR(_xlfn.XLOOKUP($A81,Disney!A:A,Disney!B:B),"N/A")</f>
        <v>93.93</v>
      </c>
      <c r="Q81" s="5">
        <f t="shared" si="24"/>
        <v>8492.7936660000014</v>
      </c>
      <c r="R81" s="5" t="str">
        <f t="shared" si="34"/>
        <v>N/A</v>
      </c>
      <c r="S81" s="222">
        <f>_xlfn.XLOOKUP(A81,FedEx!A:A,FedEx!B:B,"N/A")</f>
        <v>280</v>
      </c>
      <c r="T81" s="5">
        <f t="shared" si="25"/>
        <v>25316.536</v>
      </c>
      <c r="U81" s="5" t="str">
        <f t="shared" si="35"/>
        <v>N/A</v>
      </c>
      <c r="V81" s="222">
        <f>_xlfn.XLOOKUP($A81,'General Motors'!A:A,'General Motors'!B:B,"N/A")</f>
        <v>35.869999999999997</v>
      </c>
      <c r="W81" s="5">
        <f t="shared" si="26"/>
        <v>3243.2290939999998</v>
      </c>
      <c r="X81" s="5" t="str">
        <f t="shared" si="36"/>
        <v>N/A</v>
      </c>
      <c r="Y81" s="222">
        <f>_xlfn.XLOOKUP($A81,Chevron!A:A,Chevron!B:B,"N/A")</f>
        <v>151.63999999999999</v>
      </c>
      <c r="Z81" s="5">
        <f t="shared" si="27"/>
        <v>13710.712567999999</v>
      </c>
      <c r="AA81" s="5" t="str">
        <f t="shared" si="37"/>
        <v>N/A</v>
      </c>
      <c r="AB81" s="222">
        <f>_xlfn.XLOOKUP($A81,Boeing!A:A,Boeing!B:B,"N/A")</f>
        <v>263.51</v>
      </c>
      <c r="AC81" s="5">
        <f t="shared" si="28"/>
        <v>23825.572862000001</v>
      </c>
      <c r="AD81" s="5" t="str">
        <f t="shared" si="38"/>
        <v>N/A</v>
      </c>
      <c r="AE81" s="222">
        <f>_xlfn.XLOOKUP(A81,Amazon!A:A,Amazon!B:B,"N/A")</f>
        <v>153.79</v>
      </c>
      <c r="AF81" s="5">
        <f t="shared" si="29"/>
        <v>13905.107398</v>
      </c>
      <c r="AG81" s="5" t="str">
        <f t="shared" si="39"/>
        <v>N/A</v>
      </c>
      <c r="AH81" s="393">
        <v>4768.37</v>
      </c>
      <c r="AI81" s="393">
        <v>431137.89559999999</v>
      </c>
      <c r="AJ81" s="6" t="s">
        <v>36</v>
      </c>
    </row>
    <row r="82" spans="1:36">
      <c r="A82" s="4">
        <v>45280</v>
      </c>
      <c r="B82" s="222">
        <f>_xlfn.XLOOKUP(A82,'USD RUB'!B:B,'USD RUB'!C:C,"N/A")</f>
        <v>90.087000000000003</v>
      </c>
      <c r="C82" s="222">
        <f>IFERROR(EXP(_xlfn.XLOOKUP(A82,'Bonds (CP)'!$A$4:$A$513,'Work Sheet'!$B$3:$B$512)/252)-1,"N/A")</f>
        <v>0.42191134496844729</v>
      </c>
      <c r="D82" s="222">
        <f>IFERROR(_xlfn.XLOOKUP($A82,Intel!$A$2:$A$502,Intel!$B$2:$B$502),"N/A")</f>
        <v>45.76</v>
      </c>
      <c r="E82" s="5">
        <f t="shared" si="20"/>
        <v>4122.38112</v>
      </c>
      <c r="F82" s="5">
        <f t="shared" si="30"/>
        <v>-2.2859182062470396E-2</v>
      </c>
      <c r="G82" s="222">
        <f>IFERROR(_xlfn.XLOOKUP(A82,Apple!A:A,Apple!B:B),"N/A")</f>
        <v>194.83</v>
      </c>
      <c r="H82" s="5">
        <f t="shared" si="21"/>
        <v>17551.650210000003</v>
      </c>
      <c r="I82" s="5">
        <f t="shared" si="31"/>
        <v>-1.4315854717457221E-2</v>
      </c>
      <c r="J82" s="222">
        <f>IFERROR(_xlfn.XLOOKUP(A82,Microsoft!A:A,Microsoft!B:B),"N/A")</f>
        <v>370.62</v>
      </c>
      <c r="K82" s="5">
        <f t="shared" si="22"/>
        <v>33388.043940000003</v>
      </c>
      <c r="L82" s="5">
        <f t="shared" si="32"/>
        <v>-1.0688006617173507E-2</v>
      </c>
      <c r="M82" s="222">
        <f>IFERROR(_xlfn.XLOOKUP($A82,Cisco!A:A,Cisco!B:B),"N/A")</f>
        <v>49.8</v>
      </c>
      <c r="N82" s="5">
        <f t="shared" si="23"/>
        <v>4486.3325999999997</v>
      </c>
      <c r="O82" s="5">
        <f t="shared" si="33"/>
        <v>-1.1186106704995202E-2</v>
      </c>
      <c r="P82" s="222">
        <f>IFERROR(_xlfn.XLOOKUP($A82,Disney!A:A,Disney!B:B),"N/A")</f>
        <v>91.27</v>
      </c>
      <c r="Q82" s="5">
        <f t="shared" si="24"/>
        <v>8222.2404900000001</v>
      </c>
      <c r="R82" s="5">
        <f t="shared" si="34"/>
        <v>-3.1856793728915367E-2</v>
      </c>
      <c r="S82" s="222">
        <f>_xlfn.XLOOKUP(A82,FedEx!A:A,FedEx!B:B,"N/A")</f>
        <v>246.25</v>
      </c>
      <c r="T82" s="5">
        <f t="shared" si="25"/>
        <v>22183.923750000002</v>
      </c>
      <c r="U82" s="5">
        <f t="shared" si="35"/>
        <v>-0.12373779137872565</v>
      </c>
      <c r="V82" s="222">
        <f>_xlfn.XLOOKUP($A82,'General Motors'!A:A,'General Motors'!B:B,"N/A")</f>
        <v>35.47</v>
      </c>
      <c r="W82" s="5">
        <f t="shared" si="26"/>
        <v>3195.38589</v>
      </c>
      <c r="X82" s="5">
        <f t="shared" si="36"/>
        <v>-1.4751718923744939E-2</v>
      </c>
      <c r="Y82" s="222">
        <f>_xlfn.XLOOKUP($A82,Chevron!A:A,Chevron!B:B,"N/A")</f>
        <v>150.25</v>
      </c>
      <c r="Z82" s="5">
        <f t="shared" si="27"/>
        <v>13535.571750000001</v>
      </c>
      <c r="AA82" s="5">
        <f t="shared" si="37"/>
        <v>-1.277401281161461E-2</v>
      </c>
      <c r="AB82" s="222">
        <f>_xlfn.XLOOKUP($A82,Boeing!A:A,Boeing!B:B,"N/A")</f>
        <v>260.25</v>
      </c>
      <c r="AC82" s="5">
        <f t="shared" si="28"/>
        <v>23445.141750000003</v>
      </c>
      <c r="AD82" s="5">
        <f t="shared" si="38"/>
        <v>-1.5967343753012453E-2</v>
      </c>
      <c r="AE82" s="222">
        <f>_xlfn.XLOOKUP(A82,Amazon!A:A,Amazon!B:B,"N/A")</f>
        <v>152.12</v>
      </c>
      <c r="AF82" s="5">
        <f t="shared" si="29"/>
        <v>13704.034440000001</v>
      </c>
      <c r="AG82" s="5">
        <f t="shared" si="39"/>
        <v>-1.4460367133080854E-2</v>
      </c>
      <c r="AH82" s="393">
        <v>4698.3500000000004</v>
      </c>
      <c r="AI82" s="393">
        <v>423260.25650000002</v>
      </c>
      <c r="AJ82" s="393">
        <v>-1.8271699999999998E-2</v>
      </c>
    </row>
    <row r="83" spans="1:36">
      <c r="A83" s="4">
        <v>45281</v>
      </c>
      <c r="B83" s="222">
        <f>_xlfn.XLOOKUP(A83,'USD RUB'!B:B,'USD RUB'!C:C,"N/A")</f>
        <v>90.405600000000007</v>
      </c>
      <c r="C83" s="222">
        <f>IFERROR(EXP(_xlfn.XLOOKUP(A83,'Bonds (CP)'!$A$4:$A$513,'Work Sheet'!$B$3:$B$512)/252)-1,"N/A")</f>
        <v>0.42137935625813583</v>
      </c>
      <c r="D83" s="222">
        <f>IFERROR(_xlfn.XLOOKUP($A83,Intel!$A$2:$A$502,Intel!$B$2:$B$502),"N/A")</f>
        <v>47.08</v>
      </c>
      <c r="E83" s="5">
        <f t="shared" si="20"/>
        <v>4256.2956480000003</v>
      </c>
      <c r="F83" s="5">
        <f t="shared" si="30"/>
        <v>3.248475191929856E-2</v>
      </c>
      <c r="G83" s="222">
        <f>IFERROR(_xlfn.XLOOKUP(A83,Apple!A:A,Apple!B:B),"N/A")</f>
        <v>194.68</v>
      </c>
      <c r="H83" s="5">
        <f t="shared" si="21"/>
        <v>17600.162208000002</v>
      </c>
      <c r="I83" s="5">
        <f t="shared" si="31"/>
        <v>2.7639565180235248E-3</v>
      </c>
      <c r="J83" s="222">
        <f>IFERROR(_xlfn.XLOOKUP(A83,Microsoft!A:A,Microsoft!B:B),"N/A")</f>
        <v>373.54</v>
      </c>
      <c r="K83" s="5">
        <f t="shared" si="22"/>
        <v>33770.107824000006</v>
      </c>
      <c r="L83" s="5">
        <f t="shared" si="32"/>
        <v>1.1443134694760548E-2</v>
      </c>
      <c r="M83" s="222">
        <f>IFERROR(_xlfn.XLOOKUP($A83,Cisco!A:A,Cisco!B:B),"N/A")</f>
        <v>49.7</v>
      </c>
      <c r="N83" s="5">
        <f t="shared" si="23"/>
        <v>4493.1583200000005</v>
      </c>
      <c r="O83" s="5">
        <f t="shared" si="33"/>
        <v>1.5214476073397432E-3</v>
      </c>
      <c r="P83" s="222">
        <f>IFERROR(_xlfn.XLOOKUP($A83,Disney!A:A,Disney!B:B),"N/A")</f>
        <v>92.02</v>
      </c>
      <c r="Q83" s="5">
        <f t="shared" si="24"/>
        <v>8319.1233119999997</v>
      </c>
      <c r="R83" s="5">
        <f t="shared" si="34"/>
        <v>1.1783019739915135E-2</v>
      </c>
      <c r="S83" s="222">
        <f>_xlfn.XLOOKUP(A83,FedEx!A:A,FedEx!B:B,"N/A")</f>
        <v>247.36</v>
      </c>
      <c r="T83" s="5">
        <f t="shared" si="25"/>
        <v>22362.729216000003</v>
      </c>
      <c r="U83" s="5">
        <f t="shared" si="35"/>
        <v>8.0601370620920765E-3</v>
      </c>
      <c r="V83" s="222">
        <f>_xlfn.XLOOKUP($A83,'General Motors'!A:A,'General Motors'!B:B,"N/A")</f>
        <v>36.25</v>
      </c>
      <c r="W83" s="5">
        <f t="shared" si="26"/>
        <v>3277.2030000000004</v>
      </c>
      <c r="X83" s="5">
        <f t="shared" si="36"/>
        <v>2.5604766628045894E-2</v>
      </c>
      <c r="Y83" s="222">
        <f>_xlfn.XLOOKUP($A83,Chevron!A:A,Chevron!B:B,"N/A")</f>
        <v>150.71</v>
      </c>
      <c r="Z83" s="5">
        <f t="shared" si="27"/>
        <v>13625.027976000001</v>
      </c>
      <c r="AA83" s="5">
        <f t="shared" si="37"/>
        <v>6.608972834856397E-3</v>
      </c>
      <c r="AB83" s="222">
        <f>_xlfn.XLOOKUP($A83,Boeing!A:A,Boeing!B:B,"N/A")</f>
        <v>262.02</v>
      </c>
      <c r="AC83" s="5">
        <f t="shared" si="28"/>
        <v>23688.075312000001</v>
      </c>
      <c r="AD83" s="5">
        <f t="shared" si="38"/>
        <v>1.0361786872113754E-2</v>
      </c>
      <c r="AE83" s="222">
        <f>_xlfn.XLOOKUP(A83,Amazon!A:A,Amazon!B:B,"N/A")</f>
        <v>153.84</v>
      </c>
      <c r="AF83" s="5">
        <f t="shared" si="29"/>
        <v>13907.997504000001</v>
      </c>
      <c r="AG83" s="5">
        <f t="shared" si="39"/>
        <v>1.4883431947942505E-2</v>
      </c>
      <c r="AH83" s="393">
        <v>4746.75</v>
      </c>
      <c r="AI83" s="393">
        <v>429132.7818</v>
      </c>
      <c r="AJ83" s="393">
        <v>1.38745E-2</v>
      </c>
    </row>
    <row r="84" spans="1:36">
      <c r="A84" s="4">
        <v>45282</v>
      </c>
      <c r="B84" s="222">
        <f>_xlfn.XLOOKUP(A84,'USD RUB'!B:B,'USD RUB'!C:C,"N/A")</f>
        <v>91.706199999999995</v>
      </c>
      <c r="C84" s="222">
        <f>IFERROR(EXP(_xlfn.XLOOKUP(A84,'Bonds (CP)'!$A$4:$A$513,'Work Sheet'!$B$3:$B$512)/252)-1,"N/A")</f>
        <v>0.42292510013494256</v>
      </c>
      <c r="D84" s="222">
        <f>IFERROR(_xlfn.XLOOKUP($A84,Intel!$A$2:$A$502,Intel!$B$2:$B$502),"N/A")</f>
        <v>48</v>
      </c>
      <c r="E84" s="5">
        <f t="shared" si="20"/>
        <v>4401.8976000000002</v>
      </c>
      <c r="F84" s="5">
        <f t="shared" si="30"/>
        <v>3.4208608621540959E-2</v>
      </c>
      <c r="G84" s="222">
        <f>IFERROR(_xlfn.XLOOKUP(A84,Apple!A:A,Apple!B:B),"N/A")</f>
        <v>193.6</v>
      </c>
      <c r="H84" s="5">
        <f t="shared" si="21"/>
        <v>17754.320319999999</v>
      </c>
      <c r="I84" s="5">
        <f t="shared" si="31"/>
        <v>8.7589029111292405E-3</v>
      </c>
      <c r="J84" s="222">
        <f>IFERROR(_xlfn.XLOOKUP(A84,Microsoft!A:A,Microsoft!B:B),"N/A")</f>
        <v>374.58</v>
      </c>
      <c r="K84" s="5">
        <f t="shared" si="22"/>
        <v>34351.308396</v>
      </c>
      <c r="L84" s="5">
        <f t="shared" si="32"/>
        <v>1.7210503887907125E-2</v>
      </c>
      <c r="M84" s="222">
        <f>IFERROR(_xlfn.XLOOKUP($A84,Cisco!A:A,Cisco!B:B),"N/A")</f>
        <v>50.09</v>
      </c>
      <c r="N84" s="5">
        <f t="shared" si="23"/>
        <v>4593.5635579999998</v>
      </c>
      <c r="O84" s="5">
        <f t="shared" si="33"/>
        <v>2.2346249753335989E-2</v>
      </c>
      <c r="P84" s="222">
        <f>IFERROR(_xlfn.XLOOKUP($A84,Disney!A:A,Disney!B:B),"N/A")</f>
        <v>91.02</v>
      </c>
      <c r="Q84" s="5">
        <f t="shared" si="24"/>
        <v>8347.0983239999987</v>
      </c>
      <c r="R84" s="5">
        <f t="shared" si="34"/>
        <v>3.3627355853285135E-3</v>
      </c>
      <c r="S84" s="222">
        <f>_xlfn.XLOOKUP(A84,FedEx!A:A,FedEx!B:B,"N/A")</f>
        <v>248.03</v>
      </c>
      <c r="T84" s="5">
        <f t="shared" si="25"/>
        <v>22745.888786</v>
      </c>
      <c r="U84" s="5">
        <f t="shared" si="35"/>
        <v>1.7133846513056827E-2</v>
      </c>
      <c r="V84" s="222">
        <f>_xlfn.XLOOKUP($A84,'General Motors'!A:A,'General Motors'!B:B,"N/A")</f>
        <v>36.020000000000003</v>
      </c>
      <c r="W84" s="5">
        <f t="shared" si="26"/>
        <v>3303.2573240000002</v>
      </c>
      <c r="X84" s="5">
        <f t="shared" si="36"/>
        <v>7.9501709231926121E-3</v>
      </c>
      <c r="Y84" s="222">
        <f>_xlfn.XLOOKUP($A84,Chevron!A:A,Chevron!B:B,"N/A")</f>
        <v>151.05000000000001</v>
      </c>
      <c r="Z84" s="5">
        <f t="shared" si="27"/>
        <v>13852.221510000001</v>
      </c>
      <c r="AA84" s="5">
        <f t="shared" si="37"/>
        <v>1.6674720551047129E-2</v>
      </c>
      <c r="AB84" s="222">
        <f>_xlfn.XLOOKUP($A84,Boeing!A:A,Boeing!B:B,"N/A")</f>
        <v>260.44</v>
      </c>
      <c r="AC84" s="5">
        <f t="shared" si="28"/>
        <v>23883.962727999999</v>
      </c>
      <c r="AD84" s="5">
        <f t="shared" si="38"/>
        <v>8.2694526009365887E-3</v>
      </c>
      <c r="AE84" s="222">
        <f>_xlfn.XLOOKUP(A84,Amazon!A:A,Amazon!B:B,"N/A")</f>
        <v>153.41999999999999</v>
      </c>
      <c r="AF84" s="5">
        <f t="shared" si="29"/>
        <v>14069.565203999999</v>
      </c>
      <c r="AG84" s="5">
        <f t="shared" si="39"/>
        <v>1.1616891644791405E-2</v>
      </c>
      <c r="AH84" s="393">
        <v>4754.63</v>
      </c>
      <c r="AI84" s="393">
        <v>436029.04969999997</v>
      </c>
      <c r="AJ84" s="393">
        <v>1.607024E-2</v>
      </c>
    </row>
    <row r="85" spans="1:36">
      <c r="A85" s="4">
        <v>45283</v>
      </c>
      <c r="B85" s="222">
        <f>_xlfn.XLOOKUP(A85,'USD RUB'!B:B,'USD RUB'!C:C,"N/A")</f>
        <v>91.938900000000004</v>
      </c>
      <c r="C85" s="222" t="str">
        <f>IFERROR(EXP(_xlfn.XLOOKUP(A85,'Bonds (CP)'!$A$4:$A$513,'Work Sheet'!$B$3:$B$512)/252)-1,"N/A")</f>
        <v>N/A</v>
      </c>
      <c r="D85" s="222" t="str">
        <f>IFERROR(_xlfn.XLOOKUP($A85,Intel!$A$2:$A$502,Intel!$B$2:$B$502),"N/A")</f>
        <v>N/A</v>
      </c>
      <c r="E85" s="5" t="str">
        <f t="shared" si="20"/>
        <v>N/A</v>
      </c>
      <c r="F85" s="5" t="str">
        <f t="shared" si="30"/>
        <v>N/A</v>
      </c>
      <c r="G85" s="222" t="str">
        <f>IFERROR(_xlfn.XLOOKUP(A85,Apple!A:A,Apple!B:B),"N/A")</f>
        <v>N/A</v>
      </c>
      <c r="H85" s="5" t="str">
        <f t="shared" si="21"/>
        <v>N/A</v>
      </c>
      <c r="I85" s="5" t="str">
        <f t="shared" si="31"/>
        <v>N/A</v>
      </c>
      <c r="J85" s="222" t="str">
        <f>IFERROR(_xlfn.XLOOKUP(A85,Microsoft!A:A,Microsoft!B:B),"N/A")</f>
        <v>N/A</v>
      </c>
      <c r="K85" s="5" t="str">
        <f t="shared" si="22"/>
        <v>N/A</v>
      </c>
      <c r="L85" s="5" t="str">
        <f t="shared" si="32"/>
        <v>N/A</v>
      </c>
      <c r="M85" s="222" t="str">
        <f>IFERROR(_xlfn.XLOOKUP($A85,Cisco!A:A,Cisco!B:B),"N/A")</f>
        <v>N/A</v>
      </c>
      <c r="N85" s="5" t="str">
        <f t="shared" si="23"/>
        <v>N/A</v>
      </c>
      <c r="O85" s="5" t="str">
        <f t="shared" si="33"/>
        <v>N/A</v>
      </c>
      <c r="P85" s="222" t="str">
        <f>IFERROR(_xlfn.XLOOKUP($A85,Disney!A:A,Disney!B:B),"N/A")</f>
        <v>N/A</v>
      </c>
      <c r="Q85" s="5" t="str">
        <f t="shared" si="24"/>
        <v>N/A</v>
      </c>
      <c r="R85" s="5" t="str">
        <f t="shared" si="34"/>
        <v>N/A</v>
      </c>
      <c r="S85" s="222" t="str">
        <f>_xlfn.XLOOKUP(A85,FedEx!A:A,FedEx!B:B,"N/A")</f>
        <v>N/A</v>
      </c>
      <c r="T85" s="5" t="str">
        <f t="shared" si="25"/>
        <v>N/A</v>
      </c>
      <c r="U85" s="5" t="str">
        <f t="shared" si="35"/>
        <v>N/A</v>
      </c>
      <c r="V85" s="222" t="str">
        <f>_xlfn.XLOOKUP($A85,'General Motors'!A:A,'General Motors'!B:B,"N/A")</f>
        <v>N/A</v>
      </c>
      <c r="W85" s="5" t="str">
        <f t="shared" si="26"/>
        <v>N/A</v>
      </c>
      <c r="X85" s="5" t="str">
        <f t="shared" si="36"/>
        <v>N/A</v>
      </c>
      <c r="Y85" s="222" t="str">
        <f>_xlfn.XLOOKUP($A85,Chevron!A:A,Chevron!B:B,"N/A")</f>
        <v>N/A</v>
      </c>
      <c r="Z85" s="5" t="str">
        <f t="shared" si="27"/>
        <v>N/A</v>
      </c>
      <c r="AA85" s="5" t="str">
        <f t="shared" si="37"/>
        <v>N/A</v>
      </c>
      <c r="AB85" s="222" t="str">
        <f>_xlfn.XLOOKUP($A85,Boeing!A:A,Boeing!B:B,"N/A")</f>
        <v>N/A</v>
      </c>
      <c r="AC85" s="5" t="str">
        <f t="shared" si="28"/>
        <v>N/A</v>
      </c>
      <c r="AD85" s="5" t="str">
        <f t="shared" si="38"/>
        <v>N/A</v>
      </c>
      <c r="AE85" s="222" t="str">
        <f>_xlfn.XLOOKUP(A85,Amazon!A:A,Amazon!B:B,"N/A")</f>
        <v>N/A</v>
      </c>
      <c r="AF85" s="5" t="str">
        <f t="shared" si="29"/>
        <v>N/A</v>
      </c>
      <c r="AG85" s="5" t="str">
        <f t="shared" si="39"/>
        <v>N/A</v>
      </c>
      <c r="AH85" s="6" t="s">
        <v>36</v>
      </c>
      <c r="AI85" s="6" t="s">
        <v>36</v>
      </c>
      <c r="AJ85" s="6" t="s">
        <v>36</v>
      </c>
    </row>
    <row r="86" spans="1:36">
      <c r="A86" s="4">
        <v>45284</v>
      </c>
      <c r="B86" s="222" t="str">
        <f>_xlfn.XLOOKUP(A86,'USD RUB'!B:B,'USD RUB'!C:C,"N/A")</f>
        <v>N/A</v>
      </c>
      <c r="C86" s="222" t="str">
        <f>IFERROR(EXP(_xlfn.XLOOKUP(A86,'Bonds (CP)'!$A$4:$A$513,'Work Sheet'!$B$3:$B$512)/252)-1,"N/A")</f>
        <v>N/A</v>
      </c>
      <c r="D86" s="222" t="str">
        <f>IFERROR(_xlfn.XLOOKUP($A86,Intel!$A$2:$A$502,Intel!$B$2:$B$502),"N/A")</f>
        <v>N/A</v>
      </c>
      <c r="E86" s="5" t="str">
        <f t="shared" si="20"/>
        <v>N/A</v>
      </c>
      <c r="F86" s="5" t="str">
        <f t="shared" si="30"/>
        <v>N/A</v>
      </c>
      <c r="G86" s="222" t="str">
        <f>IFERROR(_xlfn.XLOOKUP(A86,Apple!A:A,Apple!B:B),"N/A")</f>
        <v>N/A</v>
      </c>
      <c r="H86" s="5" t="str">
        <f t="shared" si="21"/>
        <v>N/A</v>
      </c>
      <c r="I86" s="5" t="str">
        <f t="shared" si="31"/>
        <v>N/A</v>
      </c>
      <c r="J86" s="222" t="str">
        <f>IFERROR(_xlfn.XLOOKUP(A86,Microsoft!A:A,Microsoft!B:B),"N/A")</f>
        <v>N/A</v>
      </c>
      <c r="K86" s="5" t="str">
        <f t="shared" si="22"/>
        <v>N/A</v>
      </c>
      <c r="L86" s="5" t="str">
        <f t="shared" si="32"/>
        <v>N/A</v>
      </c>
      <c r="M86" s="222" t="str">
        <f>IFERROR(_xlfn.XLOOKUP($A86,Cisco!A:A,Cisco!B:B),"N/A")</f>
        <v>N/A</v>
      </c>
      <c r="N86" s="5" t="str">
        <f t="shared" si="23"/>
        <v>N/A</v>
      </c>
      <c r="O86" s="5" t="str">
        <f t="shared" si="33"/>
        <v>N/A</v>
      </c>
      <c r="P86" s="222" t="str">
        <f>IFERROR(_xlfn.XLOOKUP($A86,Disney!A:A,Disney!B:B),"N/A")</f>
        <v>N/A</v>
      </c>
      <c r="Q86" s="5" t="str">
        <f t="shared" si="24"/>
        <v>N/A</v>
      </c>
      <c r="R86" s="5" t="str">
        <f t="shared" si="34"/>
        <v>N/A</v>
      </c>
      <c r="S86" s="222" t="str">
        <f>_xlfn.XLOOKUP(A86,FedEx!A:A,FedEx!B:B,"N/A")</f>
        <v>N/A</v>
      </c>
      <c r="T86" s="5" t="str">
        <f t="shared" si="25"/>
        <v>N/A</v>
      </c>
      <c r="U86" s="5" t="str">
        <f t="shared" si="35"/>
        <v>N/A</v>
      </c>
      <c r="V86" s="222" t="str">
        <f>_xlfn.XLOOKUP($A86,'General Motors'!A:A,'General Motors'!B:B,"N/A")</f>
        <v>N/A</v>
      </c>
      <c r="W86" s="5" t="str">
        <f t="shared" si="26"/>
        <v>N/A</v>
      </c>
      <c r="X86" s="5" t="str">
        <f t="shared" si="36"/>
        <v>N/A</v>
      </c>
      <c r="Y86" s="222" t="str">
        <f>_xlfn.XLOOKUP($A86,Chevron!A:A,Chevron!B:B,"N/A")</f>
        <v>N/A</v>
      </c>
      <c r="Z86" s="5" t="str">
        <f t="shared" si="27"/>
        <v>N/A</v>
      </c>
      <c r="AA86" s="5" t="str">
        <f t="shared" si="37"/>
        <v>N/A</v>
      </c>
      <c r="AB86" s="222" t="str">
        <f>_xlfn.XLOOKUP($A86,Boeing!A:A,Boeing!B:B,"N/A")</f>
        <v>N/A</v>
      </c>
      <c r="AC86" s="5" t="str">
        <f t="shared" si="28"/>
        <v>N/A</v>
      </c>
      <c r="AD86" s="5" t="str">
        <f t="shared" si="38"/>
        <v>N/A</v>
      </c>
      <c r="AE86" s="222" t="str">
        <f>_xlfn.XLOOKUP(A86,Amazon!A:A,Amazon!B:B,"N/A")</f>
        <v>N/A</v>
      </c>
      <c r="AF86" s="5" t="str">
        <f t="shared" si="29"/>
        <v>N/A</v>
      </c>
      <c r="AG86" s="5" t="str">
        <f t="shared" si="39"/>
        <v>N/A</v>
      </c>
      <c r="AH86" s="6" t="s">
        <v>36</v>
      </c>
      <c r="AI86" s="6" t="s">
        <v>36</v>
      </c>
      <c r="AJ86" s="6" t="s">
        <v>36</v>
      </c>
    </row>
    <row r="87" spans="1:36">
      <c r="A87" s="4">
        <v>45285</v>
      </c>
      <c r="B87" s="222" t="str">
        <f>_xlfn.XLOOKUP(A87,'USD RUB'!B:B,'USD RUB'!C:C,"N/A")</f>
        <v>N/A</v>
      </c>
      <c r="C87" s="222">
        <f>IFERROR(EXP(_xlfn.XLOOKUP(A87,'Bonds (CP)'!$A$4:$A$513,'Work Sheet'!$B$3:$B$512)/252)-1,"N/A")</f>
        <v>0.4212197420629018</v>
      </c>
      <c r="D87" s="222" t="str">
        <f>IFERROR(_xlfn.XLOOKUP($A87,Intel!$A$2:$A$502,Intel!$B$2:$B$502),"N/A")</f>
        <v>N/A</v>
      </c>
      <c r="E87" s="5" t="str">
        <f t="shared" si="20"/>
        <v>N/A</v>
      </c>
      <c r="F87" s="5" t="str">
        <f t="shared" si="30"/>
        <v>N/A</v>
      </c>
      <c r="G87" s="222" t="str">
        <f>IFERROR(_xlfn.XLOOKUP(A87,Apple!A:A,Apple!B:B),"N/A")</f>
        <v>N/A</v>
      </c>
      <c r="H87" s="5" t="str">
        <f t="shared" si="21"/>
        <v>N/A</v>
      </c>
      <c r="I87" s="5" t="str">
        <f t="shared" si="31"/>
        <v>N/A</v>
      </c>
      <c r="J87" s="222" t="str">
        <f>IFERROR(_xlfn.XLOOKUP(A87,Microsoft!A:A,Microsoft!B:B),"N/A")</f>
        <v>N/A</v>
      </c>
      <c r="K87" s="5" t="str">
        <f t="shared" si="22"/>
        <v>N/A</v>
      </c>
      <c r="L87" s="5" t="str">
        <f t="shared" si="32"/>
        <v>N/A</v>
      </c>
      <c r="M87" s="222" t="str">
        <f>IFERROR(_xlfn.XLOOKUP($A87,Cisco!A:A,Cisco!B:B),"N/A")</f>
        <v>N/A</v>
      </c>
      <c r="N87" s="5" t="str">
        <f t="shared" si="23"/>
        <v>N/A</v>
      </c>
      <c r="O87" s="5" t="str">
        <f t="shared" si="33"/>
        <v>N/A</v>
      </c>
      <c r="P87" s="222" t="str">
        <f>IFERROR(_xlfn.XLOOKUP($A87,Disney!A:A,Disney!B:B),"N/A")</f>
        <v>N/A</v>
      </c>
      <c r="Q87" s="5" t="str">
        <f t="shared" si="24"/>
        <v>N/A</v>
      </c>
      <c r="R87" s="5" t="str">
        <f t="shared" si="34"/>
        <v>N/A</v>
      </c>
      <c r="S87" s="222" t="str">
        <f>_xlfn.XLOOKUP(A87,FedEx!A:A,FedEx!B:B,"N/A")</f>
        <v>N/A</v>
      </c>
      <c r="T87" s="5" t="str">
        <f t="shared" si="25"/>
        <v>N/A</v>
      </c>
      <c r="U87" s="5" t="str">
        <f t="shared" si="35"/>
        <v>N/A</v>
      </c>
      <c r="V87" s="222" t="str">
        <f>_xlfn.XLOOKUP($A87,'General Motors'!A:A,'General Motors'!B:B,"N/A")</f>
        <v>N/A</v>
      </c>
      <c r="W87" s="5" t="str">
        <f t="shared" si="26"/>
        <v>N/A</v>
      </c>
      <c r="X87" s="5" t="str">
        <f t="shared" si="36"/>
        <v>N/A</v>
      </c>
      <c r="Y87" s="222" t="str">
        <f>_xlfn.XLOOKUP($A87,Chevron!A:A,Chevron!B:B,"N/A")</f>
        <v>N/A</v>
      </c>
      <c r="Z87" s="5" t="str">
        <f t="shared" si="27"/>
        <v>N/A</v>
      </c>
      <c r="AA87" s="5" t="str">
        <f t="shared" si="37"/>
        <v>N/A</v>
      </c>
      <c r="AB87" s="222" t="str">
        <f>_xlfn.XLOOKUP($A87,Boeing!A:A,Boeing!B:B,"N/A")</f>
        <v>N/A</v>
      </c>
      <c r="AC87" s="5" t="str">
        <f t="shared" si="28"/>
        <v>N/A</v>
      </c>
      <c r="AD87" s="5" t="str">
        <f t="shared" si="38"/>
        <v>N/A</v>
      </c>
      <c r="AE87" s="222" t="str">
        <f>_xlfn.XLOOKUP(A87,Amazon!A:A,Amazon!B:B,"N/A")</f>
        <v>N/A</v>
      </c>
      <c r="AF87" s="5" t="str">
        <f t="shared" si="29"/>
        <v>N/A</v>
      </c>
      <c r="AG87" s="5" t="str">
        <f t="shared" si="39"/>
        <v>N/A</v>
      </c>
      <c r="AH87" s="6" t="s">
        <v>36</v>
      </c>
      <c r="AI87" s="6" t="s">
        <v>36</v>
      </c>
      <c r="AJ87" s="6" t="s">
        <v>36</v>
      </c>
    </row>
    <row r="88" spans="1:36">
      <c r="A88" s="4">
        <v>45286</v>
      </c>
      <c r="B88" s="222">
        <f>_xlfn.XLOOKUP(A88,'USD RUB'!B:B,'USD RUB'!C:C,"N/A")</f>
        <v>91.968999999999994</v>
      </c>
      <c r="C88" s="222">
        <f>IFERROR(EXP(_xlfn.XLOOKUP(A88,'Bonds (CP)'!$A$4:$A$513,'Work Sheet'!$B$3:$B$512)/252)-1,"N/A")</f>
        <v>0.42789026520913609</v>
      </c>
      <c r="D88" s="222">
        <f>IFERROR(_xlfn.XLOOKUP($A88,Intel!$A$2:$A$502,Intel!$B$2:$B$502),"N/A")</f>
        <v>50.5</v>
      </c>
      <c r="E88" s="5">
        <f t="shared" si="20"/>
        <v>4644.4344999999994</v>
      </c>
      <c r="F88" s="5" t="str">
        <f t="shared" si="30"/>
        <v>N/A</v>
      </c>
      <c r="G88" s="222">
        <f>IFERROR(_xlfn.XLOOKUP(A88,Apple!A:A,Apple!B:B),"N/A")</f>
        <v>193.05</v>
      </c>
      <c r="H88" s="5">
        <f t="shared" si="21"/>
        <v>17754.615450000001</v>
      </c>
      <c r="I88" s="5" t="str">
        <f t="shared" si="31"/>
        <v>N/A</v>
      </c>
      <c r="J88" s="222">
        <f>IFERROR(_xlfn.XLOOKUP(A88,Microsoft!A:A,Microsoft!B:B),"N/A")</f>
        <v>374.66</v>
      </c>
      <c r="K88" s="5">
        <f t="shared" si="22"/>
        <v>34457.105539999997</v>
      </c>
      <c r="L88" s="5" t="str">
        <f t="shared" si="32"/>
        <v>N/A</v>
      </c>
      <c r="M88" s="222">
        <f>IFERROR(_xlfn.XLOOKUP($A88,Cisco!A:A,Cisco!B:B),"N/A")</f>
        <v>50.28</v>
      </c>
      <c r="N88" s="5">
        <f t="shared" si="23"/>
        <v>4624.2013200000001</v>
      </c>
      <c r="O88" s="5" t="str">
        <f t="shared" si="33"/>
        <v>N/A</v>
      </c>
      <c r="P88" s="222">
        <f>IFERROR(_xlfn.XLOOKUP($A88,Disney!A:A,Disney!B:B),"N/A")</f>
        <v>90.95</v>
      </c>
      <c r="Q88" s="5">
        <f t="shared" si="24"/>
        <v>8364.5805500000006</v>
      </c>
      <c r="R88" s="5" t="str">
        <f t="shared" si="34"/>
        <v>N/A</v>
      </c>
      <c r="S88" s="222">
        <f>_xlfn.XLOOKUP(A88,FedEx!A:A,FedEx!B:B,"N/A")</f>
        <v>251.99</v>
      </c>
      <c r="T88" s="5">
        <f t="shared" si="25"/>
        <v>23175.268309999999</v>
      </c>
      <c r="U88" s="5" t="str">
        <f t="shared" si="35"/>
        <v>N/A</v>
      </c>
      <c r="V88" s="222">
        <f>_xlfn.XLOOKUP($A88,'General Motors'!A:A,'General Motors'!B:B,"N/A")</f>
        <v>36.130000000000003</v>
      </c>
      <c r="W88" s="5">
        <f t="shared" si="26"/>
        <v>3322.83997</v>
      </c>
      <c r="X88" s="5" t="str">
        <f t="shared" si="36"/>
        <v>N/A</v>
      </c>
      <c r="Y88" s="222">
        <f>_xlfn.XLOOKUP($A88,Chevron!A:A,Chevron!B:B,"N/A")</f>
        <v>152.41</v>
      </c>
      <c r="Z88" s="5">
        <f t="shared" si="27"/>
        <v>14016.995289999999</v>
      </c>
      <c r="AA88" s="5" t="str">
        <f t="shared" si="37"/>
        <v>N/A</v>
      </c>
      <c r="AB88" s="222">
        <f>_xlfn.XLOOKUP($A88,Boeing!A:A,Boeing!B:B,"N/A")</f>
        <v>262.79000000000002</v>
      </c>
      <c r="AC88" s="5">
        <f t="shared" si="28"/>
        <v>24168.533510000001</v>
      </c>
      <c r="AD88" s="5" t="str">
        <f t="shared" si="38"/>
        <v>N/A</v>
      </c>
      <c r="AE88" s="222">
        <f>_xlfn.XLOOKUP(A88,Amazon!A:A,Amazon!B:B,"N/A")</f>
        <v>153.41</v>
      </c>
      <c r="AF88" s="5">
        <f t="shared" si="29"/>
        <v>14108.964289999998</v>
      </c>
      <c r="AG88" s="5" t="str">
        <f t="shared" si="39"/>
        <v>N/A</v>
      </c>
      <c r="AH88" s="393">
        <v>4774.75</v>
      </c>
      <c r="AI88" s="393">
        <v>439128.9828</v>
      </c>
      <c r="AJ88" s="6" t="s">
        <v>36</v>
      </c>
    </row>
    <row r="89" spans="1:36">
      <c r="A89" s="4">
        <v>45287</v>
      </c>
      <c r="B89" s="222">
        <f>_xlfn.XLOOKUP(A89,'USD RUB'!B:B,'USD RUB'!C:C,"N/A")</f>
        <v>91.706900000000005</v>
      </c>
      <c r="C89" s="222" t="str">
        <f>IFERROR(EXP(_xlfn.XLOOKUP(A89,'Bonds (CP)'!$A$4:$A$513,'Work Sheet'!$B$3:$B$512)/252)-1,"N/A")</f>
        <v>N/A</v>
      </c>
      <c r="D89" s="222">
        <f>IFERROR(_xlfn.XLOOKUP($A89,Intel!$A$2:$A$502,Intel!$B$2:$B$502),"N/A")</f>
        <v>50.76</v>
      </c>
      <c r="E89" s="5">
        <f t="shared" si="20"/>
        <v>4655.0422440000002</v>
      </c>
      <c r="F89" s="5">
        <f t="shared" si="30"/>
        <v>2.2839689094551474E-3</v>
      </c>
      <c r="G89" s="222">
        <f>IFERROR(_xlfn.XLOOKUP(A89,Apple!A:A,Apple!B:B),"N/A")</f>
        <v>193.15</v>
      </c>
      <c r="H89" s="5">
        <f t="shared" si="21"/>
        <v>17713.187735000003</v>
      </c>
      <c r="I89" s="5">
        <f t="shared" si="31"/>
        <v>-2.3333490447408067E-3</v>
      </c>
      <c r="J89" s="222">
        <f>IFERROR(_xlfn.XLOOKUP(A89,Microsoft!A:A,Microsoft!B:B),"N/A")</f>
        <v>374.07</v>
      </c>
      <c r="K89" s="5">
        <f t="shared" si="22"/>
        <v>34304.800083000002</v>
      </c>
      <c r="L89" s="5">
        <f t="shared" si="32"/>
        <v>-4.4201465739247547E-3</v>
      </c>
      <c r="M89" s="222">
        <f>IFERROR(_xlfn.XLOOKUP($A89,Cisco!A:A,Cisco!B:B),"N/A")</f>
        <v>50.44</v>
      </c>
      <c r="N89" s="5">
        <f t="shared" si="23"/>
        <v>4625.6960360000003</v>
      </c>
      <c r="O89" s="5">
        <f t="shared" si="33"/>
        <v>3.2323765696262718E-4</v>
      </c>
      <c r="P89" s="222">
        <f>IFERROR(_xlfn.XLOOKUP($A89,Disney!A:A,Disney!B:B),"N/A")</f>
        <v>90.38</v>
      </c>
      <c r="Q89" s="5">
        <f t="shared" si="24"/>
        <v>8288.4696220000005</v>
      </c>
      <c r="R89" s="5">
        <f t="shared" si="34"/>
        <v>-9.099192427527103E-3</v>
      </c>
      <c r="S89" s="222">
        <f>_xlfn.XLOOKUP(A89,FedEx!A:A,FedEx!B:B,"N/A")</f>
        <v>250.94</v>
      </c>
      <c r="T89" s="5">
        <f t="shared" si="25"/>
        <v>23012.929486000001</v>
      </c>
      <c r="U89" s="5">
        <f t="shared" si="35"/>
        <v>-7.004830400602069E-3</v>
      </c>
      <c r="V89" s="222">
        <f>_xlfn.XLOOKUP($A89,'General Motors'!A:A,'General Motors'!B:B,"N/A")</f>
        <v>36.08</v>
      </c>
      <c r="W89" s="5">
        <f t="shared" si="26"/>
        <v>3308.784952</v>
      </c>
      <c r="X89" s="5">
        <f t="shared" si="36"/>
        <v>-4.2298209143066812E-3</v>
      </c>
      <c r="Y89" s="222">
        <f>_xlfn.XLOOKUP($A89,Chevron!A:A,Chevron!B:B,"N/A")</f>
        <v>151.91</v>
      </c>
      <c r="Z89" s="5">
        <f t="shared" si="27"/>
        <v>13931.195179</v>
      </c>
      <c r="AA89" s="5">
        <f t="shared" si="37"/>
        <v>-6.1211485931803589E-3</v>
      </c>
      <c r="AB89" s="222">
        <f>_xlfn.XLOOKUP($A89,Boeing!A:A,Boeing!B:B,"N/A")</f>
        <v>262.10000000000002</v>
      </c>
      <c r="AC89" s="5">
        <f t="shared" si="28"/>
        <v>24036.378490000003</v>
      </c>
      <c r="AD89" s="5">
        <f t="shared" si="38"/>
        <v>-5.4680611856452455E-3</v>
      </c>
      <c r="AE89" s="222">
        <f>_xlfn.XLOOKUP(A89,Amazon!A:A,Amazon!B:B,"N/A")</f>
        <v>153.34</v>
      </c>
      <c r="AF89" s="5">
        <f t="shared" si="29"/>
        <v>14062.336046</v>
      </c>
      <c r="AG89" s="5">
        <f t="shared" si="39"/>
        <v>-3.3048665402779509E-3</v>
      </c>
      <c r="AH89" s="393">
        <v>4781.58</v>
      </c>
      <c r="AI89" s="393">
        <v>438503.87890000001</v>
      </c>
      <c r="AJ89" s="393">
        <v>-1.4235000000000001E-3</v>
      </c>
    </row>
    <row r="90" spans="1:36">
      <c r="A90" s="4">
        <v>45288</v>
      </c>
      <c r="B90" s="222">
        <f>_xlfn.XLOOKUP(A90,'USD RUB'!B:B,'USD RUB'!C:C,"N/A")</f>
        <v>91.705100000000002</v>
      </c>
      <c r="C90" s="222" t="str">
        <f>IFERROR(EXP(_xlfn.XLOOKUP(A90,'Bonds (CP)'!$A$4:$A$513,'Work Sheet'!$B$3:$B$512)/252)-1,"N/A")</f>
        <v>N/A</v>
      </c>
      <c r="D90" s="222">
        <f>IFERROR(_xlfn.XLOOKUP($A90,Intel!$A$2:$A$502,Intel!$B$2:$B$502),"N/A")</f>
        <v>50.39</v>
      </c>
      <c r="E90" s="5">
        <f t="shared" si="20"/>
        <v>4621.0199890000004</v>
      </c>
      <c r="F90" s="5">
        <f t="shared" si="30"/>
        <v>-7.3086887758864183E-3</v>
      </c>
      <c r="G90" s="222">
        <f>IFERROR(_xlfn.XLOOKUP(A90,Apple!A:A,Apple!B:B),"N/A")</f>
        <v>193.58</v>
      </c>
      <c r="H90" s="5">
        <f t="shared" si="21"/>
        <v>17752.273258000001</v>
      </c>
      <c r="I90" s="5">
        <f t="shared" si="31"/>
        <v>2.2065775841559887E-3</v>
      </c>
      <c r="J90" s="222">
        <f>IFERROR(_xlfn.XLOOKUP(A90,Microsoft!A:A,Microsoft!B:B),"N/A")</f>
        <v>375.28</v>
      </c>
      <c r="K90" s="5">
        <f t="shared" si="22"/>
        <v>34415.089928000001</v>
      </c>
      <c r="L90" s="5">
        <f t="shared" si="32"/>
        <v>3.214997456133073E-3</v>
      </c>
      <c r="M90" s="222">
        <f>IFERROR(_xlfn.XLOOKUP($A90,Cisco!A:A,Cisco!B:B),"N/A")</f>
        <v>50.48</v>
      </c>
      <c r="N90" s="5">
        <f t="shared" si="23"/>
        <v>4629.2734479999999</v>
      </c>
      <c r="O90" s="5">
        <f t="shared" si="33"/>
        <v>7.7337809751387709E-4</v>
      </c>
      <c r="P90" s="222">
        <f>IFERROR(_xlfn.XLOOKUP($A90,Disney!A:A,Disney!B:B),"N/A")</f>
        <v>90.4</v>
      </c>
      <c r="Q90" s="5">
        <f t="shared" si="24"/>
        <v>8290.1410400000004</v>
      </c>
      <c r="R90" s="5">
        <f t="shared" si="34"/>
        <v>2.016558033299809E-4</v>
      </c>
      <c r="S90" s="222">
        <f>_xlfn.XLOOKUP(A90,FedEx!A:A,FedEx!B:B,"N/A")</f>
        <v>253.58</v>
      </c>
      <c r="T90" s="5">
        <f t="shared" si="25"/>
        <v>23254.579258000002</v>
      </c>
      <c r="U90" s="5">
        <f t="shared" si="35"/>
        <v>1.0500608892362484E-2</v>
      </c>
      <c r="V90" s="222">
        <f>_xlfn.XLOOKUP($A90,'General Motors'!A:A,'General Motors'!B:B,"N/A")</f>
        <v>36.200000000000003</v>
      </c>
      <c r="W90" s="5">
        <f t="shared" si="26"/>
        <v>3319.7246200000004</v>
      </c>
      <c r="X90" s="5">
        <f t="shared" si="36"/>
        <v>3.306249320732757E-3</v>
      </c>
      <c r="Y90" s="222">
        <f>_xlfn.XLOOKUP($A90,Chevron!A:A,Chevron!B:B,"N/A")</f>
        <v>149.77000000000001</v>
      </c>
      <c r="Z90" s="5">
        <f t="shared" si="27"/>
        <v>13734.672827</v>
      </c>
      <c r="AA90" s="5">
        <f t="shared" si="37"/>
        <v>-1.4106639773178942E-2</v>
      </c>
      <c r="AB90" s="222">
        <f>_xlfn.XLOOKUP($A90,Boeing!A:A,Boeing!B:B,"N/A")</f>
        <v>260.35000000000002</v>
      </c>
      <c r="AC90" s="5">
        <f t="shared" si="28"/>
        <v>23875.422785000002</v>
      </c>
      <c r="AD90" s="5">
        <f t="shared" si="38"/>
        <v>-6.6963375979024464E-3</v>
      </c>
      <c r="AE90" s="222">
        <f>_xlfn.XLOOKUP(A90,Amazon!A:A,Amazon!B:B,"N/A")</f>
        <v>153.38</v>
      </c>
      <c r="AF90" s="5">
        <f t="shared" si="29"/>
        <v>14065.728238</v>
      </c>
      <c r="AG90" s="5">
        <f t="shared" si="39"/>
        <v>2.41225354656871E-4</v>
      </c>
      <c r="AH90" s="393">
        <v>4783.3500000000004</v>
      </c>
      <c r="AI90" s="393">
        <v>438657.59009999997</v>
      </c>
      <c r="AJ90" s="393">
        <v>3.5053999999999999E-4</v>
      </c>
    </row>
    <row r="91" spans="1:36">
      <c r="A91" s="4">
        <v>45289</v>
      </c>
      <c r="B91" s="222">
        <f>_xlfn.XLOOKUP(A91,'USD RUB'!B:B,'USD RUB'!C:C,"N/A")</f>
        <v>90.304100000000005</v>
      </c>
      <c r="C91" s="222">
        <f>IFERROR(EXP(_xlfn.XLOOKUP(A91,'Bonds (CP)'!$A$4:$A$513,'Work Sheet'!$B$3:$B$512)/252)-1,"N/A")</f>
        <v>0.43306097482624595</v>
      </c>
      <c r="D91" s="222">
        <f>IFERROR(_xlfn.XLOOKUP($A91,Intel!$A$2:$A$502,Intel!$B$2:$B$502),"N/A")</f>
        <v>50.25</v>
      </c>
      <c r="E91" s="5">
        <f t="shared" si="20"/>
        <v>4537.7810250000002</v>
      </c>
      <c r="F91" s="5">
        <f t="shared" si="30"/>
        <v>-1.8013114896309523E-2</v>
      </c>
      <c r="G91" s="222">
        <f>IFERROR(_xlfn.XLOOKUP(A91,Apple!A:A,Apple!B:B),"N/A")</f>
        <v>192.53</v>
      </c>
      <c r="H91" s="5">
        <f t="shared" si="21"/>
        <v>17386.248373000002</v>
      </c>
      <c r="I91" s="5">
        <f t="shared" si="31"/>
        <v>-2.0618479654995747E-2</v>
      </c>
      <c r="J91" s="222">
        <f>IFERROR(_xlfn.XLOOKUP(A91,Microsoft!A:A,Microsoft!B:B),"N/A")</f>
        <v>376.04</v>
      </c>
      <c r="K91" s="5">
        <f t="shared" si="22"/>
        <v>33957.953764000005</v>
      </c>
      <c r="L91" s="5">
        <f t="shared" si="32"/>
        <v>-1.3283015240011631E-2</v>
      </c>
      <c r="M91" s="222">
        <f>IFERROR(_xlfn.XLOOKUP($A91,Cisco!A:A,Cisco!B:B),"N/A")</f>
        <v>50.52</v>
      </c>
      <c r="N91" s="5">
        <f t="shared" si="23"/>
        <v>4562.1631320000006</v>
      </c>
      <c r="O91" s="5">
        <f t="shared" si="33"/>
        <v>-1.4496943581717603E-2</v>
      </c>
      <c r="P91" s="222">
        <f>IFERROR(_xlfn.XLOOKUP($A91,Disney!A:A,Disney!B:B),"N/A")</f>
        <v>90.29</v>
      </c>
      <c r="Q91" s="5">
        <f t="shared" si="24"/>
        <v>8153.557189000001</v>
      </c>
      <c r="R91" s="5">
        <f t="shared" si="34"/>
        <v>-1.6475455645565185E-2</v>
      </c>
      <c r="S91" s="222">
        <f>_xlfn.XLOOKUP(A91,FedEx!A:A,FedEx!B:B,"N/A")</f>
        <v>252.97</v>
      </c>
      <c r="T91" s="5">
        <f t="shared" si="25"/>
        <v>22844.228177000001</v>
      </c>
      <c r="U91" s="5">
        <f t="shared" si="35"/>
        <v>-1.7646033344543621E-2</v>
      </c>
      <c r="V91" s="222">
        <f>_xlfn.XLOOKUP($A91,'General Motors'!A:A,'General Motors'!B:B,"N/A")</f>
        <v>35.92</v>
      </c>
      <c r="W91" s="5">
        <f t="shared" si="26"/>
        <v>3243.7232720000002</v>
      </c>
      <c r="X91" s="5">
        <f t="shared" si="36"/>
        <v>-2.2893871239235586E-2</v>
      </c>
      <c r="Y91" s="222">
        <f>_xlfn.XLOOKUP($A91,Chevron!A:A,Chevron!B:B,"N/A")</f>
        <v>149.16</v>
      </c>
      <c r="Z91" s="5">
        <f t="shared" si="27"/>
        <v>13469.759556000001</v>
      </c>
      <c r="AA91" s="5">
        <f t="shared" si="37"/>
        <v>-1.9287920020870541E-2</v>
      </c>
      <c r="AB91" s="222">
        <f>_xlfn.XLOOKUP($A91,Boeing!A:A,Boeing!B:B,"N/A")</f>
        <v>260.66000000000003</v>
      </c>
      <c r="AC91" s="5">
        <f t="shared" si="28"/>
        <v>23538.666706000004</v>
      </c>
      <c r="AD91" s="5">
        <f t="shared" si="38"/>
        <v>-1.4104716889519087E-2</v>
      </c>
      <c r="AE91" s="222">
        <f>_xlfn.XLOOKUP(A91,Amazon!A:A,Amazon!B:B,"N/A")</f>
        <v>151.94</v>
      </c>
      <c r="AF91" s="5">
        <f t="shared" si="29"/>
        <v>13720.804954000001</v>
      </c>
      <c r="AG91" s="5">
        <f t="shared" si="39"/>
        <v>-2.4522248557892201E-2</v>
      </c>
      <c r="AH91" s="393">
        <v>4769.83</v>
      </c>
      <c r="AI91" s="393">
        <v>430735.20529999997</v>
      </c>
      <c r="AJ91" s="393">
        <v>-1.80605E-2</v>
      </c>
    </row>
    <row r="92" spans="1:36">
      <c r="A92" s="4">
        <v>45290</v>
      </c>
      <c r="B92" s="222">
        <f>_xlfn.XLOOKUP(A92,'USD RUB'!B:B,'USD RUB'!C:C,"N/A")</f>
        <v>89.688299999999998</v>
      </c>
      <c r="C92" s="222" t="str">
        <f>IFERROR(EXP(_xlfn.XLOOKUP(A92,'Bonds (CP)'!$A$4:$A$513,'Work Sheet'!$B$3:$B$512)/252)-1,"N/A")</f>
        <v>N/A</v>
      </c>
      <c r="D92" s="222" t="str">
        <f>IFERROR(_xlfn.XLOOKUP($A92,Intel!$A$2:$A$502,Intel!$B$2:$B$502),"N/A")</f>
        <v>N/A</v>
      </c>
      <c r="E92" s="5" t="str">
        <f t="shared" si="20"/>
        <v>N/A</v>
      </c>
      <c r="F92" s="5" t="str">
        <f t="shared" si="30"/>
        <v>N/A</v>
      </c>
      <c r="G92" s="222" t="str">
        <f>IFERROR(_xlfn.XLOOKUP(A92,Apple!A:A,Apple!B:B),"N/A")</f>
        <v>N/A</v>
      </c>
      <c r="H92" s="5" t="str">
        <f t="shared" si="21"/>
        <v>N/A</v>
      </c>
      <c r="I92" s="5" t="str">
        <f t="shared" si="31"/>
        <v>N/A</v>
      </c>
      <c r="J92" s="222" t="str">
        <f>IFERROR(_xlfn.XLOOKUP(A92,Microsoft!A:A,Microsoft!B:B),"N/A")</f>
        <v>N/A</v>
      </c>
      <c r="K92" s="5" t="str">
        <f t="shared" si="22"/>
        <v>N/A</v>
      </c>
      <c r="L92" s="5" t="str">
        <f t="shared" si="32"/>
        <v>N/A</v>
      </c>
      <c r="M92" s="222" t="str">
        <f>IFERROR(_xlfn.XLOOKUP($A92,Cisco!A:A,Cisco!B:B),"N/A")</f>
        <v>N/A</v>
      </c>
      <c r="N92" s="5" t="str">
        <f t="shared" si="23"/>
        <v>N/A</v>
      </c>
      <c r="O92" s="5" t="str">
        <f t="shared" si="33"/>
        <v>N/A</v>
      </c>
      <c r="P92" s="222" t="str">
        <f>IFERROR(_xlfn.XLOOKUP($A92,Disney!A:A,Disney!B:B),"N/A")</f>
        <v>N/A</v>
      </c>
      <c r="Q92" s="5" t="str">
        <f t="shared" si="24"/>
        <v>N/A</v>
      </c>
      <c r="R92" s="5" t="str">
        <f t="shared" si="34"/>
        <v>N/A</v>
      </c>
      <c r="S92" s="222" t="str">
        <f>_xlfn.XLOOKUP(A92,FedEx!A:A,FedEx!B:B,"N/A")</f>
        <v>N/A</v>
      </c>
      <c r="T92" s="5" t="str">
        <f t="shared" si="25"/>
        <v>N/A</v>
      </c>
      <c r="U92" s="5" t="str">
        <f t="shared" si="35"/>
        <v>N/A</v>
      </c>
      <c r="V92" s="222" t="str">
        <f>_xlfn.XLOOKUP($A92,'General Motors'!A:A,'General Motors'!B:B,"N/A")</f>
        <v>N/A</v>
      </c>
      <c r="W92" s="5" t="str">
        <f t="shared" si="26"/>
        <v>N/A</v>
      </c>
      <c r="X92" s="5" t="str">
        <f t="shared" si="36"/>
        <v>N/A</v>
      </c>
      <c r="Y92" s="222" t="str">
        <f>_xlfn.XLOOKUP($A92,Chevron!A:A,Chevron!B:B,"N/A")</f>
        <v>N/A</v>
      </c>
      <c r="Z92" s="5" t="str">
        <f t="shared" si="27"/>
        <v>N/A</v>
      </c>
      <c r="AA92" s="5" t="str">
        <f t="shared" si="37"/>
        <v>N/A</v>
      </c>
      <c r="AB92" s="222" t="str">
        <f>_xlfn.XLOOKUP($A92,Boeing!A:A,Boeing!B:B,"N/A")</f>
        <v>N/A</v>
      </c>
      <c r="AC92" s="5" t="str">
        <f t="shared" si="28"/>
        <v>N/A</v>
      </c>
      <c r="AD92" s="5" t="str">
        <f t="shared" si="38"/>
        <v>N/A</v>
      </c>
      <c r="AE92" s="222" t="str">
        <f>_xlfn.XLOOKUP(A92,Amazon!A:A,Amazon!B:B,"N/A")</f>
        <v>N/A</v>
      </c>
      <c r="AF92" s="5" t="str">
        <f t="shared" si="29"/>
        <v>N/A</v>
      </c>
      <c r="AG92" s="5" t="str">
        <f t="shared" si="39"/>
        <v>N/A</v>
      </c>
      <c r="AH92" s="6" t="s">
        <v>36</v>
      </c>
      <c r="AI92" s="6" t="s">
        <v>36</v>
      </c>
      <c r="AJ92" s="6" t="s">
        <v>36</v>
      </c>
    </row>
    <row r="93" spans="1:36">
      <c r="A93" s="4">
        <v>45291</v>
      </c>
      <c r="B93" s="222" t="str">
        <f>_xlfn.XLOOKUP(A93,'USD RUB'!B:B,'USD RUB'!C:C,"N/A")</f>
        <v>N/A</v>
      </c>
      <c r="C93" s="222" t="str">
        <f>IFERROR(EXP(_xlfn.XLOOKUP(A93,'Bonds (CP)'!$A$4:$A$513,'Work Sheet'!$B$3:$B$512)/252)-1,"N/A")</f>
        <v>N/A</v>
      </c>
      <c r="D93" s="222" t="str">
        <f>IFERROR(_xlfn.XLOOKUP($A93,Intel!$A$2:$A$502,Intel!$B$2:$B$502),"N/A")</f>
        <v>N/A</v>
      </c>
      <c r="E93" s="5" t="str">
        <f t="shared" si="20"/>
        <v>N/A</v>
      </c>
      <c r="F93" s="5" t="str">
        <f t="shared" si="30"/>
        <v>N/A</v>
      </c>
      <c r="G93" s="222" t="str">
        <f>IFERROR(_xlfn.XLOOKUP(A93,Apple!A:A,Apple!B:B),"N/A")</f>
        <v>N/A</v>
      </c>
      <c r="H93" s="5" t="str">
        <f t="shared" si="21"/>
        <v>N/A</v>
      </c>
      <c r="I93" s="5" t="str">
        <f t="shared" si="31"/>
        <v>N/A</v>
      </c>
      <c r="J93" s="222" t="str">
        <f>IFERROR(_xlfn.XLOOKUP(A93,Microsoft!A:A,Microsoft!B:B),"N/A")</f>
        <v>N/A</v>
      </c>
      <c r="K93" s="5" t="str">
        <f t="shared" si="22"/>
        <v>N/A</v>
      </c>
      <c r="L93" s="5" t="str">
        <f t="shared" si="32"/>
        <v>N/A</v>
      </c>
      <c r="M93" s="222" t="str">
        <f>IFERROR(_xlfn.XLOOKUP($A93,Cisco!A:A,Cisco!B:B),"N/A")</f>
        <v>N/A</v>
      </c>
      <c r="N93" s="5" t="str">
        <f t="shared" si="23"/>
        <v>N/A</v>
      </c>
      <c r="O93" s="5" t="str">
        <f t="shared" si="33"/>
        <v>N/A</v>
      </c>
      <c r="P93" s="222" t="str">
        <f>IFERROR(_xlfn.XLOOKUP($A93,Disney!A:A,Disney!B:B),"N/A")</f>
        <v>N/A</v>
      </c>
      <c r="Q93" s="5" t="str">
        <f t="shared" si="24"/>
        <v>N/A</v>
      </c>
      <c r="R93" s="5" t="str">
        <f t="shared" si="34"/>
        <v>N/A</v>
      </c>
      <c r="S93" s="222" t="str">
        <f>_xlfn.XLOOKUP(A93,FedEx!A:A,FedEx!B:B,"N/A")</f>
        <v>N/A</v>
      </c>
      <c r="T93" s="5" t="str">
        <f t="shared" si="25"/>
        <v>N/A</v>
      </c>
      <c r="U93" s="5" t="str">
        <f t="shared" si="35"/>
        <v>N/A</v>
      </c>
      <c r="V93" s="222" t="str">
        <f>_xlfn.XLOOKUP($A93,'General Motors'!A:A,'General Motors'!B:B,"N/A")</f>
        <v>N/A</v>
      </c>
      <c r="W93" s="5" t="str">
        <f t="shared" si="26"/>
        <v>N/A</v>
      </c>
      <c r="X93" s="5" t="str">
        <f t="shared" si="36"/>
        <v>N/A</v>
      </c>
      <c r="Y93" s="222" t="str">
        <f>_xlfn.XLOOKUP($A93,Chevron!A:A,Chevron!B:B,"N/A")</f>
        <v>N/A</v>
      </c>
      <c r="Z93" s="5" t="str">
        <f t="shared" si="27"/>
        <v>N/A</v>
      </c>
      <c r="AA93" s="5" t="str">
        <f t="shared" si="37"/>
        <v>N/A</v>
      </c>
      <c r="AB93" s="222" t="str">
        <f>_xlfn.XLOOKUP($A93,Boeing!A:A,Boeing!B:B,"N/A")</f>
        <v>N/A</v>
      </c>
      <c r="AC93" s="5" t="str">
        <f t="shared" si="28"/>
        <v>N/A</v>
      </c>
      <c r="AD93" s="5" t="str">
        <f t="shared" si="38"/>
        <v>N/A</v>
      </c>
      <c r="AE93" s="222" t="str">
        <f>_xlfn.XLOOKUP(A93,Amazon!A:A,Amazon!B:B,"N/A")</f>
        <v>N/A</v>
      </c>
      <c r="AF93" s="5" t="str">
        <f t="shared" si="29"/>
        <v>N/A</v>
      </c>
      <c r="AG93" s="5" t="str">
        <f t="shared" si="39"/>
        <v>N/A</v>
      </c>
      <c r="AH93" s="6" t="s">
        <v>36</v>
      </c>
      <c r="AI93" s="6" t="s">
        <v>36</v>
      </c>
      <c r="AJ93" s="6" t="s">
        <v>36</v>
      </c>
    </row>
    <row r="94" spans="1:36">
      <c r="A94" s="4">
        <v>45292</v>
      </c>
      <c r="B94" s="222" t="str">
        <f>_xlfn.XLOOKUP(A94,'USD RUB'!B:B,'USD RUB'!C:C,"N/A")</f>
        <v>N/A</v>
      </c>
      <c r="C94" s="222" t="str">
        <f>IFERROR(EXP(_xlfn.XLOOKUP(A94,'Bonds (CP)'!$A$4:$A$513,'Work Sheet'!$B$3:$B$512)/252)-1,"N/A")</f>
        <v>N/A</v>
      </c>
      <c r="D94" s="222" t="str">
        <f>IFERROR(_xlfn.XLOOKUP($A94,Intel!$A$2:$A$502,Intel!$B$2:$B$502),"N/A")</f>
        <v>N/A</v>
      </c>
      <c r="E94" s="5" t="str">
        <f t="shared" si="20"/>
        <v>N/A</v>
      </c>
      <c r="F94" s="5" t="str">
        <f t="shared" si="30"/>
        <v>N/A</v>
      </c>
      <c r="G94" s="222" t="str">
        <f>IFERROR(_xlfn.XLOOKUP(A94,Apple!A:A,Apple!B:B),"N/A")</f>
        <v>N/A</v>
      </c>
      <c r="H94" s="5" t="str">
        <f t="shared" si="21"/>
        <v>N/A</v>
      </c>
      <c r="I94" s="5" t="str">
        <f t="shared" si="31"/>
        <v>N/A</v>
      </c>
      <c r="J94" s="222" t="str">
        <f>IFERROR(_xlfn.XLOOKUP(A94,Microsoft!A:A,Microsoft!B:B),"N/A")</f>
        <v>N/A</v>
      </c>
      <c r="K94" s="5" t="str">
        <f t="shared" si="22"/>
        <v>N/A</v>
      </c>
      <c r="L94" s="5" t="str">
        <f t="shared" si="32"/>
        <v>N/A</v>
      </c>
      <c r="M94" s="222" t="str">
        <f>IFERROR(_xlfn.XLOOKUP($A94,Cisco!A:A,Cisco!B:B),"N/A")</f>
        <v>N/A</v>
      </c>
      <c r="N94" s="5" t="str">
        <f t="shared" si="23"/>
        <v>N/A</v>
      </c>
      <c r="O94" s="5" t="str">
        <f t="shared" si="33"/>
        <v>N/A</v>
      </c>
      <c r="P94" s="222" t="str">
        <f>IFERROR(_xlfn.XLOOKUP($A94,Disney!A:A,Disney!B:B),"N/A")</f>
        <v>N/A</v>
      </c>
      <c r="Q94" s="5" t="str">
        <f t="shared" si="24"/>
        <v>N/A</v>
      </c>
      <c r="R94" s="5" t="str">
        <f t="shared" si="34"/>
        <v>N/A</v>
      </c>
      <c r="S94" s="222" t="str">
        <f>_xlfn.XLOOKUP(A94,FedEx!A:A,FedEx!B:B,"N/A")</f>
        <v>N/A</v>
      </c>
      <c r="T94" s="5" t="str">
        <f t="shared" si="25"/>
        <v>N/A</v>
      </c>
      <c r="U94" s="5" t="str">
        <f t="shared" si="35"/>
        <v>N/A</v>
      </c>
      <c r="V94" s="222" t="str">
        <f>_xlfn.XLOOKUP($A94,'General Motors'!A:A,'General Motors'!B:B,"N/A")</f>
        <v>N/A</v>
      </c>
      <c r="W94" s="5" t="str">
        <f t="shared" si="26"/>
        <v>N/A</v>
      </c>
      <c r="X94" s="5" t="str">
        <f t="shared" si="36"/>
        <v>N/A</v>
      </c>
      <c r="Y94" s="222" t="str">
        <f>_xlfn.XLOOKUP($A94,Chevron!A:A,Chevron!B:B,"N/A")</f>
        <v>N/A</v>
      </c>
      <c r="Z94" s="5" t="str">
        <f t="shared" si="27"/>
        <v>N/A</v>
      </c>
      <c r="AA94" s="5" t="str">
        <f t="shared" si="37"/>
        <v>N/A</v>
      </c>
      <c r="AB94" s="222" t="str">
        <f>_xlfn.XLOOKUP($A94,Boeing!A:A,Boeing!B:B,"N/A")</f>
        <v>N/A</v>
      </c>
      <c r="AC94" s="5" t="str">
        <f t="shared" si="28"/>
        <v>N/A</v>
      </c>
      <c r="AD94" s="5" t="str">
        <f t="shared" si="38"/>
        <v>N/A</v>
      </c>
      <c r="AE94" s="222" t="str">
        <f>_xlfn.XLOOKUP(A94,Amazon!A:A,Amazon!B:B,"N/A")</f>
        <v>N/A</v>
      </c>
      <c r="AF94" s="5" t="str">
        <f t="shared" si="29"/>
        <v>N/A</v>
      </c>
      <c r="AG94" s="5" t="str">
        <f t="shared" si="39"/>
        <v>N/A</v>
      </c>
      <c r="AH94" s="6" t="s">
        <v>36</v>
      </c>
      <c r="AI94" s="6" t="s">
        <v>36</v>
      </c>
      <c r="AJ94" s="6" t="s">
        <v>36</v>
      </c>
    </row>
    <row r="95" spans="1:36">
      <c r="A95" s="4">
        <v>45293</v>
      </c>
      <c r="B95" s="222" t="str">
        <f>_xlfn.XLOOKUP(A95,'USD RUB'!B:B,'USD RUB'!C:C,"N/A")</f>
        <v>N/A</v>
      </c>
      <c r="C95" s="222" t="str">
        <f>IFERROR(EXP(_xlfn.XLOOKUP(A95,'Bonds (CP)'!$A$4:$A$513,'Work Sheet'!$B$3:$B$512)/252)-1,"N/A")</f>
        <v>N/A</v>
      </c>
      <c r="D95" s="222">
        <f>IFERROR(_xlfn.XLOOKUP($A95,Intel!$A$2:$A$502,Intel!$B$2:$B$502),"N/A")</f>
        <v>47.8</v>
      </c>
      <c r="E95" s="5" t="str">
        <f t="shared" si="20"/>
        <v>N/A</v>
      </c>
      <c r="F95" s="5" t="str">
        <f t="shared" si="30"/>
        <v>N/A</v>
      </c>
      <c r="G95" s="222">
        <f>IFERROR(_xlfn.XLOOKUP(A95,Apple!A:A,Apple!B:B),"N/A")</f>
        <v>185.64</v>
      </c>
      <c r="H95" s="5" t="str">
        <f t="shared" si="21"/>
        <v>N/A</v>
      </c>
      <c r="I95" s="5" t="str">
        <f t="shared" si="31"/>
        <v>N/A</v>
      </c>
      <c r="J95" s="222">
        <f>IFERROR(_xlfn.XLOOKUP(A95,Microsoft!A:A,Microsoft!B:B),"N/A")</f>
        <v>370.87</v>
      </c>
      <c r="K95" s="5" t="str">
        <f t="shared" si="22"/>
        <v>N/A</v>
      </c>
      <c r="L95" s="5" t="str">
        <f t="shared" si="32"/>
        <v>N/A</v>
      </c>
      <c r="M95" s="222">
        <f>IFERROR(_xlfn.XLOOKUP($A95,Cisco!A:A,Cisco!B:B),"N/A")</f>
        <v>50.51</v>
      </c>
      <c r="N95" s="5" t="str">
        <f t="shared" si="23"/>
        <v>N/A</v>
      </c>
      <c r="O95" s="5" t="str">
        <f t="shared" si="33"/>
        <v>N/A</v>
      </c>
      <c r="P95" s="222">
        <f>IFERROR(_xlfn.XLOOKUP($A95,Disney!A:A,Disney!B:B),"N/A")</f>
        <v>90.71</v>
      </c>
      <c r="Q95" s="5" t="str">
        <f t="shared" si="24"/>
        <v>N/A</v>
      </c>
      <c r="R95" s="5" t="str">
        <f t="shared" si="34"/>
        <v>N/A</v>
      </c>
      <c r="S95" s="222">
        <f>_xlfn.XLOOKUP(A95,FedEx!A:A,FedEx!B:B,"N/A")</f>
        <v>252.24</v>
      </c>
      <c r="T95" s="5" t="str">
        <f t="shared" si="25"/>
        <v>N/A</v>
      </c>
      <c r="U95" s="5" t="str">
        <f t="shared" si="35"/>
        <v>N/A</v>
      </c>
      <c r="V95" s="222">
        <f>_xlfn.XLOOKUP($A95,'General Motors'!A:A,'General Motors'!B:B,"N/A")</f>
        <v>36.049999999999997</v>
      </c>
      <c r="W95" s="5" t="str">
        <f t="shared" si="26"/>
        <v>N/A</v>
      </c>
      <c r="X95" s="5" t="str">
        <f t="shared" si="36"/>
        <v>N/A</v>
      </c>
      <c r="Y95" s="222">
        <f>_xlfn.XLOOKUP($A95,Chevron!A:A,Chevron!B:B,"N/A")</f>
        <v>149.47999999999999</v>
      </c>
      <c r="Z95" s="5" t="str">
        <f t="shared" si="27"/>
        <v>N/A</v>
      </c>
      <c r="AA95" s="5" t="str">
        <f t="shared" si="37"/>
        <v>N/A</v>
      </c>
      <c r="AB95" s="222">
        <f>_xlfn.XLOOKUP($A95,Boeing!A:A,Boeing!B:B,"N/A")</f>
        <v>251.76</v>
      </c>
      <c r="AC95" s="5" t="str">
        <f t="shared" si="28"/>
        <v>N/A</v>
      </c>
      <c r="AD95" s="5" t="str">
        <f t="shared" si="38"/>
        <v>N/A</v>
      </c>
      <c r="AE95" s="222">
        <f>_xlfn.XLOOKUP(A95,Amazon!A:A,Amazon!B:B,"N/A")</f>
        <v>149.93</v>
      </c>
      <c r="AF95" s="5" t="str">
        <f t="shared" si="29"/>
        <v>N/A</v>
      </c>
      <c r="AG95" s="5" t="str">
        <f t="shared" si="39"/>
        <v>N/A</v>
      </c>
      <c r="AH95" s="393">
        <v>4742.83</v>
      </c>
      <c r="AI95" s="6" t="s">
        <v>36</v>
      </c>
      <c r="AJ95" s="6" t="s">
        <v>36</v>
      </c>
    </row>
    <row r="96" spans="1:36">
      <c r="A96" s="4">
        <v>45294</v>
      </c>
      <c r="B96" s="222" t="str">
        <f>_xlfn.XLOOKUP(A96,'USD RUB'!B:B,'USD RUB'!C:C,"N/A")</f>
        <v>N/A</v>
      </c>
      <c r="C96" s="222">
        <f>IFERROR(EXP(_xlfn.XLOOKUP(A96,'Bonds (CP)'!$A$4:$A$513,'Work Sheet'!$B$3:$B$512)/252)-1,"N/A")</f>
        <v>0.43824241848007617</v>
      </c>
      <c r="D96" s="222">
        <f>IFERROR(_xlfn.XLOOKUP($A96,Intel!$A$2:$A$502,Intel!$B$2:$B$502),"N/A")</f>
        <v>47.05</v>
      </c>
      <c r="E96" s="5" t="str">
        <f t="shared" si="20"/>
        <v>N/A</v>
      </c>
      <c r="F96" s="5" t="str">
        <f t="shared" si="30"/>
        <v>N/A</v>
      </c>
      <c r="G96" s="222">
        <f>IFERROR(_xlfn.XLOOKUP(A96,Apple!A:A,Apple!B:B),"N/A")</f>
        <v>184.25</v>
      </c>
      <c r="H96" s="5" t="str">
        <f t="shared" si="21"/>
        <v>N/A</v>
      </c>
      <c r="I96" s="5" t="str">
        <f t="shared" si="31"/>
        <v>N/A</v>
      </c>
      <c r="J96" s="222">
        <f>IFERROR(_xlfn.XLOOKUP(A96,Microsoft!A:A,Microsoft!B:B),"N/A")</f>
        <v>370.6</v>
      </c>
      <c r="K96" s="5" t="str">
        <f t="shared" si="22"/>
        <v>N/A</v>
      </c>
      <c r="L96" s="5" t="str">
        <f t="shared" si="32"/>
        <v>N/A</v>
      </c>
      <c r="M96" s="222">
        <f>IFERROR(_xlfn.XLOOKUP($A96,Cisco!A:A,Cisco!B:B),"N/A")</f>
        <v>50.51</v>
      </c>
      <c r="N96" s="5" t="str">
        <f t="shared" si="23"/>
        <v>N/A</v>
      </c>
      <c r="O96" s="5" t="str">
        <f t="shared" si="33"/>
        <v>N/A</v>
      </c>
      <c r="P96" s="222">
        <f>IFERROR(_xlfn.XLOOKUP($A96,Disney!A:A,Disney!B:B),"N/A")</f>
        <v>91.65</v>
      </c>
      <c r="Q96" s="5" t="str">
        <f t="shared" si="24"/>
        <v>N/A</v>
      </c>
      <c r="R96" s="5" t="str">
        <f t="shared" si="34"/>
        <v>N/A</v>
      </c>
      <c r="S96" s="222">
        <f>_xlfn.XLOOKUP(A96,FedEx!A:A,FedEx!B:B,"N/A")</f>
        <v>247.64</v>
      </c>
      <c r="T96" s="5" t="str">
        <f t="shared" si="25"/>
        <v>N/A</v>
      </c>
      <c r="U96" s="5" t="str">
        <f t="shared" si="35"/>
        <v>N/A</v>
      </c>
      <c r="V96" s="222">
        <f>_xlfn.XLOOKUP($A96,'General Motors'!A:A,'General Motors'!B:B,"N/A")</f>
        <v>35.270000000000003</v>
      </c>
      <c r="W96" s="5" t="str">
        <f t="shared" si="26"/>
        <v>N/A</v>
      </c>
      <c r="X96" s="5" t="str">
        <f t="shared" si="36"/>
        <v>N/A</v>
      </c>
      <c r="Y96" s="222">
        <f>_xlfn.XLOOKUP($A96,Chevron!A:A,Chevron!B:B,"N/A")</f>
        <v>152.33000000000001</v>
      </c>
      <c r="Z96" s="5" t="str">
        <f t="shared" si="27"/>
        <v>N/A</v>
      </c>
      <c r="AA96" s="5" t="str">
        <f t="shared" si="37"/>
        <v>N/A</v>
      </c>
      <c r="AB96" s="222">
        <f>_xlfn.XLOOKUP($A96,Boeing!A:A,Boeing!B:B,"N/A")</f>
        <v>243.91</v>
      </c>
      <c r="AC96" s="5" t="str">
        <f t="shared" si="28"/>
        <v>N/A</v>
      </c>
      <c r="AD96" s="5" t="str">
        <f t="shared" si="38"/>
        <v>N/A</v>
      </c>
      <c r="AE96" s="222">
        <f>_xlfn.XLOOKUP(A96,Amazon!A:A,Amazon!B:B,"N/A")</f>
        <v>148.47</v>
      </c>
      <c r="AF96" s="5" t="str">
        <f t="shared" si="29"/>
        <v>N/A</v>
      </c>
      <c r="AG96" s="5" t="str">
        <f t="shared" si="39"/>
        <v>N/A</v>
      </c>
      <c r="AH96" s="393">
        <v>4704.8100000000004</v>
      </c>
      <c r="AI96" s="6" t="s">
        <v>36</v>
      </c>
      <c r="AJ96" s="6" t="s">
        <v>36</v>
      </c>
    </row>
    <row r="97" spans="1:36">
      <c r="A97" s="4">
        <v>45295</v>
      </c>
      <c r="B97" s="222" t="str">
        <f>_xlfn.XLOOKUP(A97,'USD RUB'!B:B,'USD RUB'!C:C,"N/A")</f>
        <v>N/A</v>
      </c>
      <c r="C97" s="222">
        <f>IFERROR(EXP(_xlfn.XLOOKUP(A97,'Bonds (CP)'!$A$4:$A$513,'Work Sheet'!$B$3:$B$512)/252)-1,"N/A")</f>
        <v>0.44510924478625902</v>
      </c>
      <c r="D97" s="222">
        <f>IFERROR(_xlfn.XLOOKUP($A97,Intel!$A$2:$A$502,Intel!$B$2:$B$502),"N/A")</f>
        <v>46.87</v>
      </c>
      <c r="E97" s="5" t="str">
        <f t="shared" si="20"/>
        <v>N/A</v>
      </c>
      <c r="F97" s="5" t="str">
        <f t="shared" si="30"/>
        <v>N/A</v>
      </c>
      <c r="G97" s="222">
        <f>IFERROR(_xlfn.XLOOKUP(A97,Apple!A:A,Apple!B:B),"N/A")</f>
        <v>181.91</v>
      </c>
      <c r="H97" s="5" t="str">
        <f t="shared" si="21"/>
        <v>N/A</v>
      </c>
      <c r="I97" s="5" t="str">
        <f t="shared" si="31"/>
        <v>N/A</v>
      </c>
      <c r="J97" s="222">
        <f>IFERROR(_xlfn.XLOOKUP(A97,Microsoft!A:A,Microsoft!B:B),"N/A")</f>
        <v>367.94</v>
      </c>
      <c r="K97" s="5" t="str">
        <f t="shared" si="22"/>
        <v>N/A</v>
      </c>
      <c r="L97" s="5" t="str">
        <f t="shared" si="32"/>
        <v>N/A</v>
      </c>
      <c r="M97" s="222">
        <f>IFERROR(_xlfn.XLOOKUP($A97,Cisco!A:A,Cisco!B:B),"N/A")</f>
        <v>50.08</v>
      </c>
      <c r="N97" s="5" t="str">
        <f t="shared" si="23"/>
        <v>N/A</v>
      </c>
      <c r="O97" s="5" t="str">
        <f t="shared" si="33"/>
        <v>N/A</v>
      </c>
      <c r="P97" s="222">
        <f>IFERROR(_xlfn.XLOOKUP($A97,Disney!A:A,Disney!B:B),"N/A")</f>
        <v>90.56</v>
      </c>
      <c r="Q97" s="5" t="str">
        <f t="shared" si="24"/>
        <v>N/A</v>
      </c>
      <c r="R97" s="5" t="str">
        <f t="shared" si="34"/>
        <v>N/A</v>
      </c>
      <c r="S97" s="222">
        <f>_xlfn.XLOOKUP(A97,FedEx!A:A,FedEx!B:B,"N/A")</f>
        <v>245.29</v>
      </c>
      <c r="T97" s="5" t="str">
        <f t="shared" si="25"/>
        <v>N/A</v>
      </c>
      <c r="U97" s="5" t="str">
        <f t="shared" si="35"/>
        <v>N/A</v>
      </c>
      <c r="V97" s="222">
        <f>_xlfn.XLOOKUP($A97,'General Motors'!A:A,'General Motors'!B:B,"N/A")</f>
        <v>35.49</v>
      </c>
      <c r="W97" s="5" t="str">
        <f t="shared" si="26"/>
        <v>N/A</v>
      </c>
      <c r="X97" s="5" t="str">
        <f t="shared" si="36"/>
        <v>N/A</v>
      </c>
      <c r="Y97" s="222">
        <f>_xlfn.XLOOKUP($A97,Chevron!A:A,Chevron!B:B,"N/A")</f>
        <v>150.66</v>
      </c>
      <c r="Z97" s="5" t="str">
        <f t="shared" si="27"/>
        <v>N/A</v>
      </c>
      <c r="AA97" s="5" t="str">
        <f t="shared" si="37"/>
        <v>N/A</v>
      </c>
      <c r="AB97" s="222">
        <f>_xlfn.XLOOKUP($A97,Boeing!A:A,Boeing!B:B,"N/A")</f>
        <v>244.94</v>
      </c>
      <c r="AC97" s="5" t="str">
        <f t="shared" si="28"/>
        <v>N/A</v>
      </c>
      <c r="AD97" s="5" t="str">
        <f t="shared" si="38"/>
        <v>N/A</v>
      </c>
      <c r="AE97" s="222">
        <f>_xlfn.XLOOKUP(A97,Amazon!A:A,Amazon!B:B,"N/A")</f>
        <v>144.57</v>
      </c>
      <c r="AF97" s="5" t="str">
        <f t="shared" si="29"/>
        <v>N/A</v>
      </c>
      <c r="AG97" s="5" t="str">
        <f t="shared" si="39"/>
        <v>N/A</v>
      </c>
      <c r="AH97" s="393">
        <v>4688.68</v>
      </c>
      <c r="AI97" s="6" t="s">
        <v>36</v>
      </c>
      <c r="AJ97" s="6" t="s">
        <v>36</v>
      </c>
    </row>
    <row r="98" spans="1:36">
      <c r="A98" s="4">
        <v>45296</v>
      </c>
      <c r="B98" s="222" t="str">
        <f>_xlfn.XLOOKUP(A98,'USD RUB'!B:B,'USD RUB'!C:C,"N/A")</f>
        <v>N/A</v>
      </c>
      <c r="C98" s="222">
        <f>IFERROR(EXP(_xlfn.XLOOKUP(A98,'Bonds (CP)'!$A$4:$A$513,'Work Sheet'!$B$3:$B$512)/252)-1,"N/A")</f>
        <v>0.4438642348637698</v>
      </c>
      <c r="D98" s="222">
        <f>IFERROR(_xlfn.XLOOKUP($A98,Intel!$A$2:$A$502,Intel!$B$2:$B$502),"N/A")</f>
        <v>46.89</v>
      </c>
      <c r="E98" s="5" t="str">
        <f t="shared" si="20"/>
        <v>N/A</v>
      </c>
      <c r="F98" s="5" t="str">
        <f t="shared" si="30"/>
        <v>N/A</v>
      </c>
      <c r="G98" s="222">
        <f>IFERROR(_xlfn.XLOOKUP(A98,Apple!A:A,Apple!B:B),"N/A")</f>
        <v>181.18</v>
      </c>
      <c r="H98" s="5" t="str">
        <f t="shared" si="21"/>
        <v>N/A</v>
      </c>
      <c r="I98" s="5" t="str">
        <f t="shared" si="31"/>
        <v>N/A</v>
      </c>
      <c r="J98" s="222">
        <f>IFERROR(_xlfn.XLOOKUP(A98,Microsoft!A:A,Microsoft!B:B),"N/A")</f>
        <v>367.75</v>
      </c>
      <c r="K98" s="5" t="str">
        <f t="shared" si="22"/>
        <v>N/A</v>
      </c>
      <c r="L98" s="5" t="str">
        <f t="shared" si="32"/>
        <v>N/A</v>
      </c>
      <c r="M98" s="222">
        <f>IFERROR(_xlfn.XLOOKUP($A98,Cisco!A:A,Cisco!B:B),"N/A")</f>
        <v>50.09</v>
      </c>
      <c r="N98" s="5" t="str">
        <f t="shared" si="23"/>
        <v>N/A</v>
      </c>
      <c r="O98" s="5" t="str">
        <f t="shared" si="33"/>
        <v>N/A</v>
      </c>
      <c r="P98" s="222">
        <f>IFERROR(_xlfn.XLOOKUP($A98,Disney!A:A,Disney!B:B),"N/A")</f>
        <v>90.9</v>
      </c>
      <c r="Q98" s="5" t="str">
        <f t="shared" si="24"/>
        <v>N/A</v>
      </c>
      <c r="R98" s="5" t="str">
        <f t="shared" si="34"/>
        <v>N/A</v>
      </c>
      <c r="S98" s="222">
        <f>_xlfn.XLOOKUP(A98,FedEx!A:A,FedEx!B:B,"N/A")</f>
        <v>246.81</v>
      </c>
      <c r="T98" s="5" t="str">
        <f t="shared" si="25"/>
        <v>N/A</v>
      </c>
      <c r="U98" s="5" t="str">
        <f t="shared" si="35"/>
        <v>N/A</v>
      </c>
      <c r="V98" s="222">
        <f>_xlfn.XLOOKUP($A98,'General Motors'!A:A,'General Motors'!B:B,"N/A")</f>
        <v>35.99</v>
      </c>
      <c r="W98" s="5" t="str">
        <f t="shared" si="26"/>
        <v>N/A</v>
      </c>
      <c r="X98" s="5" t="str">
        <f t="shared" si="36"/>
        <v>N/A</v>
      </c>
      <c r="Y98" s="222">
        <f>_xlfn.XLOOKUP($A98,Chevron!A:A,Chevron!B:B,"N/A")</f>
        <v>150.4</v>
      </c>
      <c r="Z98" s="5" t="str">
        <f t="shared" si="27"/>
        <v>N/A</v>
      </c>
      <c r="AA98" s="5" t="str">
        <f t="shared" si="37"/>
        <v>N/A</v>
      </c>
      <c r="AB98" s="222">
        <f>_xlfn.XLOOKUP($A98,Boeing!A:A,Boeing!B:B,"N/A")</f>
        <v>249</v>
      </c>
      <c r="AC98" s="5" t="str">
        <f t="shared" si="28"/>
        <v>N/A</v>
      </c>
      <c r="AD98" s="5" t="str">
        <f t="shared" si="38"/>
        <v>N/A</v>
      </c>
      <c r="AE98" s="222">
        <f>_xlfn.XLOOKUP(A98,Amazon!A:A,Amazon!B:B,"N/A")</f>
        <v>145.24</v>
      </c>
      <c r="AF98" s="5" t="str">
        <f t="shared" si="29"/>
        <v>N/A</v>
      </c>
      <c r="AG98" s="5" t="str">
        <f t="shared" si="39"/>
        <v>N/A</v>
      </c>
      <c r="AH98" s="393">
        <v>4697.24</v>
      </c>
      <c r="AI98" s="6" t="s">
        <v>36</v>
      </c>
      <c r="AJ98" s="6" t="s">
        <v>36</v>
      </c>
    </row>
    <row r="99" spans="1:36">
      <c r="A99" s="4">
        <v>45297</v>
      </c>
      <c r="B99" s="222" t="str">
        <f>_xlfn.XLOOKUP(A99,'USD RUB'!B:B,'USD RUB'!C:C,"N/A")</f>
        <v>N/A</v>
      </c>
      <c r="C99" s="222" t="str">
        <f>IFERROR(EXP(_xlfn.XLOOKUP(A99,'Bonds (CP)'!$A$4:$A$513,'Work Sheet'!$B$3:$B$512)/252)-1,"N/A")</f>
        <v>N/A</v>
      </c>
      <c r="D99" s="222" t="str">
        <f>IFERROR(_xlfn.XLOOKUP($A99,Intel!$A$2:$A$502,Intel!$B$2:$B$502),"N/A")</f>
        <v>N/A</v>
      </c>
      <c r="E99" s="5" t="str">
        <f t="shared" si="20"/>
        <v>N/A</v>
      </c>
      <c r="F99" s="5" t="str">
        <f t="shared" si="30"/>
        <v>N/A</v>
      </c>
      <c r="G99" s="222" t="str">
        <f>IFERROR(_xlfn.XLOOKUP(A99,Apple!A:A,Apple!B:B),"N/A")</f>
        <v>N/A</v>
      </c>
      <c r="H99" s="5" t="str">
        <f t="shared" si="21"/>
        <v>N/A</v>
      </c>
      <c r="I99" s="5" t="str">
        <f t="shared" si="31"/>
        <v>N/A</v>
      </c>
      <c r="J99" s="222" t="str">
        <f>IFERROR(_xlfn.XLOOKUP(A99,Microsoft!A:A,Microsoft!B:B),"N/A")</f>
        <v>N/A</v>
      </c>
      <c r="K99" s="5" t="str">
        <f t="shared" si="22"/>
        <v>N/A</v>
      </c>
      <c r="L99" s="5" t="str">
        <f t="shared" si="32"/>
        <v>N/A</v>
      </c>
      <c r="M99" s="222" t="str">
        <f>IFERROR(_xlfn.XLOOKUP($A99,Cisco!A:A,Cisco!B:B),"N/A")</f>
        <v>N/A</v>
      </c>
      <c r="N99" s="5" t="str">
        <f t="shared" si="23"/>
        <v>N/A</v>
      </c>
      <c r="O99" s="5" t="str">
        <f t="shared" si="33"/>
        <v>N/A</v>
      </c>
      <c r="P99" s="222" t="str">
        <f>IFERROR(_xlfn.XLOOKUP($A99,Disney!A:A,Disney!B:B),"N/A")</f>
        <v>N/A</v>
      </c>
      <c r="Q99" s="5" t="str">
        <f t="shared" si="24"/>
        <v>N/A</v>
      </c>
      <c r="R99" s="5" t="str">
        <f t="shared" si="34"/>
        <v>N/A</v>
      </c>
      <c r="S99" s="222" t="str">
        <f>_xlfn.XLOOKUP(A99,FedEx!A:A,FedEx!B:B,"N/A")</f>
        <v>N/A</v>
      </c>
      <c r="T99" s="5" t="str">
        <f t="shared" si="25"/>
        <v>N/A</v>
      </c>
      <c r="U99" s="5" t="str">
        <f t="shared" si="35"/>
        <v>N/A</v>
      </c>
      <c r="V99" s="222" t="str">
        <f>_xlfn.XLOOKUP($A99,'General Motors'!A:A,'General Motors'!B:B,"N/A")</f>
        <v>N/A</v>
      </c>
      <c r="W99" s="5" t="str">
        <f t="shared" si="26"/>
        <v>N/A</v>
      </c>
      <c r="X99" s="5" t="str">
        <f t="shared" si="36"/>
        <v>N/A</v>
      </c>
      <c r="Y99" s="222" t="str">
        <f>_xlfn.XLOOKUP($A99,Chevron!A:A,Chevron!B:B,"N/A")</f>
        <v>N/A</v>
      </c>
      <c r="Z99" s="5" t="str">
        <f t="shared" si="27"/>
        <v>N/A</v>
      </c>
      <c r="AA99" s="5" t="str">
        <f t="shared" si="37"/>
        <v>N/A</v>
      </c>
      <c r="AB99" s="222" t="str">
        <f>_xlfn.XLOOKUP($A99,Boeing!A:A,Boeing!B:B,"N/A")</f>
        <v>N/A</v>
      </c>
      <c r="AC99" s="5" t="str">
        <f t="shared" si="28"/>
        <v>N/A</v>
      </c>
      <c r="AD99" s="5" t="str">
        <f t="shared" si="38"/>
        <v>N/A</v>
      </c>
      <c r="AE99" s="222" t="str">
        <f>_xlfn.XLOOKUP(A99,Amazon!A:A,Amazon!B:B,"N/A")</f>
        <v>N/A</v>
      </c>
      <c r="AF99" s="5" t="str">
        <f t="shared" si="29"/>
        <v>N/A</v>
      </c>
      <c r="AG99" s="5" t="str">
        <f t="shared" si="39"/>
        <v>N/A</v>
      </c>
      <c r="AH99" s="6" t="s">
        <v>36</v>
      </c>
      <c r="AI99" s="6" t="s">
        <v>36</v>
      </c>
      <c r="AJ99" s="6" t="s">
        <v>36</v>
      </c>
    </row>
    <row r="100" spans="1:36">
      <c r="A100" s="4">
        <v>45298</v>
      </c>
      <c r="B100" s="222" t="str">
        <f>_xlfn.XLOOKUP(A100,'USD RUB'!B:B,'USD RUB'!C:C,"N/A")</f>
        <v>N/A</v>
      </c>
      <c r="C100" s="222" t="str">
        <f>IFERROR(EXP(_xlfn.XLOOKUP(A100,'Bonds (CP)'!$A$4:$A$513,'Work Sheet'!$B$3:$B$512)/252)-1,"N/A")</f>
        <v>N/A</v>
      </c>
      <c r="D100" s="222" t="str">
        <f>IFERROR(_xlfn.XLOOKUP($A100,Intel!$A$2:$A$502,Intel!$B$2:$B$502),"N/A")</f>
        <v>N/A</v>
      </c>
      <c r="E100" s="5" t="str">
        <f t="shared" si="20"/>
        <v>N/A</v>
      </c>
      <c r="F100" s="5" t="str">
        <f t="shared" si="30"/>
        <v>N/A</v>
      </c>
      <c r="G100" s="222" t="str">
        <f>IFERROR(_xlfn.XLOOKUP(A100,Apple!A:A,Apple!B:B),"N/A")</f>
        <v>N/A</v>
      </c>
      <c r="H100" s="5" t="str">
        <f t="shared" si="21"/>
        <v>N/A</v>
      </c>
      <c r="I100" s="5" t="str">
        <f t="shared" si="31"/>
        <v>N/A</v>
      </c>
      <c r="J100" s="222" t="str">
        <f>IFERROR(_xlfn.XLOOKUP(A100,Microsoft!A:A,Microsoft!B:B),"N/A")</f>
        <v>N/A</v>
      </c>
      <c r="K100" s="5" t="str">
        <f t="shared" si="22"/>
        <v>N/A</v>
      </c>
      <c r="L100" s="5" t="str">
        <f t="shared" si="32"/>
        <v>N/A</v>
      </c>
      <c r="M100" s="222" t="str">
        <f>IFERROR(_xlfn.XLOOKUP($A100,Cisco!A:A,Cisco!B:B),"N/A")</f>
        <v>N/A</v>
      </c>
      <c r="N100" s="5" t="str">
        <f t="shared" si="23"/>
        <v>N/A</v>
      </c>
      <c r="O100" s="5" t="str">
        <f t="shared" si="33"/>
        <v>N/A</v>
      </c>
      <c r="P100" s="222" t="str">
        <f>IFERROR(_xlfn.XLOOKUP($A100,Disney!A:A,Disney!B:B),"N/A")</f>
        <v>N/A</v>
      </c>
      <c r="Q100" s="5" t="str">
        <f t="shared" si="24"/>
        <v>N/A</v>
      </c>
      <c r="R100" s="5" t="str">
        <f t="shared" si="34"/>
        <v>N/A</v>
      </c>
      <c r="S100" s="222" t="str">
        <f>_xlfn.XLOOKUP(A100,FedEx!A:A,FedEx!B:B,"N/A")</f>
        <v>N/A</v>
      </c>
      <c r="T100" s="5" t="str">
        <f t="shared" si="25"/>
        <v>N/A</v>
      </c>
      <c r="U100" s="5" t="str">
        <f t="shared" si="35"/>
        <v>N/A</v>
      </c>
      <c r="V100" s="222" t="str">
        <f>_xlfn.XLOOKUP($A100,'General Motors'!A:A,'General Motors'!B:B,"N/A")</f>
        <v>N/A</v>
      </c>
      <c r="W100" s="5" t="str">
        <f t="shared" si="26"/>
        <v>N/A</v>
      </c>
      <c r="X100" s="5" t="str">
        <f t="shared" si="36"/>
        <v>N/A</v>
      </c>
      <c r="Y100" s="222" t="str">
        <f>_xlfn.XLOOKUP($A100,Chevron!A:A,Chevron!B:B,"N/A")</f>
        <v>N/A</v>
      </c>
      <c r="Z100" s="5" t="str">
        <f t="shared" si="27"/>
        <v>N/A</v>
      </c>
      <c r="AA100" s="5" t="str">
        <f t="shared" si="37"/>
        <v>N/A</v>
      </c>
      <c r="AB100" s="222" t="str">
        <f>_xlfn.XLOOKUP($A100,Boeing!A:A,Boeing!B:B,"N/A")</f>
        <v>N/A</v>
      </c>
      <c r="AC100" s="5" t="str">
        <f t="shared" si="28"/>
        <v>N/A</v>
      </c>
      <c r="AD100" s="5" t="str">
        <f t="shared" si="38"/>
        <v>N/A</v>
      </c>
      <c r="AE100" s="222" t="str">
        <f>_xlfn.XLOOKUP(A100,Amazon!A:A,Amazon!B:B,"N/A")</f>
        <v>N/A</v>
      </c>
      <c r="AF100" s="5" t="str">
        <f t="shared" si="29"/>
        <v>N/A</v>
      </c>
      <c r="AG100" s="5" t="str">
        <f t="shared" si="39"/>
        <v>N/A</v>
      </c>
      <c r="AH100" s="6" t="s">
        <v>36</v>
      </c>
      <c r="AI100" s="6" t="s">
        <v>36</v>
      </c>
      <c r="AJ100" s="6" t="s">
        <v>36</v>
      </c>
    </row>
    <row r="101" spans="1:36">
      <c r="A101" s="4">
        <v>45299</v>
      </c>
      <c r="B101" s="222" t="str">
        <f>_xlfn.XLOOKUP(A101,'USD RUB'!B:B,'USD RUB'!C:C,"N/A")</f>
        <v>N/A</v>
      </c>
      <c r="C101" s="222">
        <f>IFERROR(EXP(_xlfn.XLOOKUP(A101,'Bonds (CP)'!$A$4:$A$513,'Work Sheet'!$B$3:$B$512)/252)-1,"N/A")</f>
        <v>0.43857290976335483</v>
      </c>
      <c r="D101" s="222">
        <f>IFERROR(_xlfn.XLOOKUP($A101,Intel!$A$2:$A$502,Intel!$B$2:$B$502),"N/A")</f>
        <v>48.45</v>
      </c>
      <c r="E101" s="5" t="str">
        <f t="shared" si="20"/>
        <v>N/A</v>
      </c>
      <c r="F101" s="5" t="str">
        <f t="shared" si="30"/>
        <v>N/A</v>
      </c>
      <c r="G101" s="222">
        <f>IFERROR(_xlfn.XLOOKUP(A101,Apple!A:A,Apple!B:B),"N/A")</f>
        <v>185.56</v>
      </c>
      <c r="H101" s="5" t="str">
        <f t="shared" si="21"/>
        <v>N/A</v>
      </c>
      <c r="I101" s="5" t="str">
        <f t="shared" si="31"/>
        <v>N/A</v>
      </c>
      <c r="J101" s="222">
        <f>IFERROR(_xlfn.XLOOKUP(A101,Microsoft!A:A,Microsoft!B:B),"N/A")</f>
        <v>374.69</v>
      </c>
      <c r="K101" s="5" t="str">
        <f t="shared" si="22"/>
        <v>N/A</v>
      </c>
      <c r="L101" s="5" t="str">
        <f t="shared" si="32"/>
        <v>N/A</v>
      </c>
      <c r="M101" s="222">
        <f>IFERROR(_xlfn.XLOOKUP($A101,Cisco!A:A,Cisco!B:B),"N/A")</f>
        <v>50.46</v>
      </c>
      <c r="N101" s="5" t="str">
        <f t="shared" si="23"/>
        <v>N/A</v>
      </c>
      <c r="O101" s="5" t="str">
        <f t="shared" si="33"/>
        <v>N/A</v>
      </c>
      <c r="P101" s="222">
        <f>IFERROR(_xlfn.XLOOKUP($A101,Disney!A:A,Disney!B:B),"N/A")</f>
        <v>91.55</v>
      </c>
      <c r="Q101" s="5" t="str">
        <f t="shared" si="24"/>
        <v>N/A</v>
      </c>
      <c r="R101" s="5" t="str">
        <f t="shared" si="34"/>
        <v>N/A</v>
      </c>
      <c r="S101" s="222">
        <f>_xlfn.XLOOKUP(A101,FedEx!A:A,FedEx!B:B,"N/A")</f>
        <v>248.59</v>
      </c>
      <c r="T101" s="5" t="str">
        <f t="shared" si="25"/>
        <v>N/A</v>
      </c>
      <c r="U101" s="5" t="str">
        <f t="shared" si="35"/>
        <v>N/A</v>
      </c>
      <c r="V101" s="222">
        <f>_xlfn.XLOOKUP($A101,'General Motors'!A:A,'General Motors'!B:B,"N/A")</f>
        <v>36.700000000000003</v>
      </c>
      <c r="W101" s="5" t="str">
        <f t="shared" si="26"/>
        <v>N/A</v>
      </c>
      <c r="X101" s="5" t="str">
        <f t="shared" si="36"/>
        <v>N/A</v>
      </c>
      <c r="Y101" s="222">
        <f>_xlfn.XLOOKUP($A101,Chevron!A:A,Chevron!B:B,"N/A")</f>
        <v>149.5</v>
      </c>
      <c r="Z101" s="5" t="str">
        <f t="shared" si="27"/>
        <v>N/A</v>
      </c>
      <c r="AA101" s="5" t="str">
        <f t="shared" si="37"/>
        <v>N/A</v>
      </c>
      <c r="AB101" s="222">
        <f>_xlfn.XLOOKUP($A101,Boeing!A:A,Boeing!B:B,"N/A")</f>
        <v>229</v>
      </c>
      <c r="AC101" s="5" t="str">
        <f t="shared" si="28"/>
        <v>N/A</v>
      </c>
      <c r="AD101" s="5" t="str">
        <f t="shared" si="38"/>
        <v>N/A</v>
      </c>
      <c r="AE101" s="222">
        <f>_xlfn.XLOOKUP(A101,Amazon!A:A,Amazon!B:B,"N/A")</f>
        <v>149.1</v>
      </c>
      <c r="AF101" s="5" t="str">
        <f t="shared" si="29"/>
        <v>N/A</v>
      </c>
      <c r="AG101" s="5" t="str">
        <f t="shared" si="39"/>
        <v>N/A</v>
      </c>
      <c r="AH101" s="393">
        <v>4763.54</v>
      </c>
      <c r="AI101" s="6" t="s">
        <v>36</v>
      </c>
      <c r="AJ101" s="6" t="s">
        <v>36</v>
      </c>
    </row>
    <row r="102" spans="1:36">
      <c r="A102" s="4">
        <v>45300</v>
      </c>
      <c r="B102" s="222" t="str">
        <f>_xlfn.XLOOKUP(A102,'USD RUB'!B:B,'USD RUB'!C:C,"N/A")</f>
        <v>N/A</v>
      </c>
      <c r="C102" s="222" t="str">
        <f>IFERROR(EXP(_xlfn.XLOOKUP(A102,'Bonds (CP)'!$A$4:$A$513,'Work Sheet'!$B$3:$B$512)/252)-1,"N/A")</f>
        <v>N/A</v>
      </c>
      <c r="D102" s="222">
        <f>IFERROR(_xlfn.XLOOKUP($A102,Intel!$A$2:$A$502,Intel!$B$2:$B$502),"N/A")</f>
        <v>48.05</v>
      </c>
      <c r="E102" s="5" t="str">
        <f t="shared" si="20"/>
        <v>N/A</v>
      </c>
      <c r="F102" s="5" t="str">
        <f t="shared" si="30"/>
        <v>N/A</v>
      </c>
      <c r="G102" s="222">
        <f>IFERROR(_xlfn.XLOOKUP(A102,Apple!A:A,Apple!B:B),"N/A")</f>
        <v>185.14</v>
      </c>
      <c r="H102" s="5" t="str">
        <f t="shared" si="21"/>
        <v>N/A</v>
      </c>
      <c r="I102" s="5" t="str">
        <f t="shared" si="31"/>
        <v>N/A</v>
      </c>
      <c r="J102" s="222">
        <f>IFERROR(_xlfn.XLOOKUP(A102,Microsoft!A:A,Microsoft!B:B),"N/A")</f>
        <v>375.79</v>
      </c>
      <c r="K102" s="5" t="str">
        <f t="shared" si="22"/>
        <v>N/A</v>
      </c>
      <c r="L102" s="5" t="str">
        <f t="shared" si="32"/>
        <v>N/A</v>
      </c>
      <c r="M102" s="222">
        <f>IFERROR(_xlfn.XLOOKUP($A102,Cisco!A:A,Cisco!B:B),"N/A")</f>
        <v>49.91</v>
      </c>
      <c r="N102" s="5" t="str">
        <f t="shared" si="23"/>
        <v>N/A</v>
      </c>
      <c r="O102" s="5" t="str">
        <f t="shared" si="33"/>
        <v>N/A</v>
      </c>
      <c r="P102" s="222">
        <f>IFERROR(_xlfn.XLOOKUP($A102,Disney!A:A,Disney!B:B),"N/A")</f>
        <v>89.67</v>
      </c>
      <c r="Q102" s="5" t="str">
        <f t="shared" si="24"/>
        <v>N/A</v>
      </c>
      <c r="R102" s="5" t="str">
        <f t="shared" si="34"/>
        <v>N/A</v>
      </c>
      <c r="S102" s="222">
        <f>_xlfn.XLOOKUP(A102,FedEx!A:A,FedEx!B:B,"N/A")</f>
        <v>247.25</v>
      </c>
      <c r="T102" s="5" t="str">
        <f t="shared" si="25"/>
        <v>N/A</v>
      </c>
      <c r="U102" s="5" t="str">
        <f t="shared" si="35"/>
        <v>N/A</v>
      </c>
      <c r="V102" s="222">
        <f>_xlfn.XLOOKUP($A102,'General Motors'!A:A,'General Motors'!B:B,"N/A")</f>
        <v>36.54</v>
      </c>
      <c r="W102" s="5" t="str">
        <f t="shared" si="26"/>
        <v>N/A</v>
      </c>
      <c r="X102" s="5" t="str">
        <f t="shared" si="36"/>
        <v>N/A</v>
      </c>
      <c r="Y102" s="222">
        <f>_xlfn.XLOOKUP($A102,Chevron!A:A,Chevron!B:B,"N/A")</f>
        <v>145.69999999999999</v>
      </c>
      <c r="Z102" s="5" t="str">
        <f t="shared" si="27"/>
        <v>N/A</v>
      </c>
      <c r="AA102" s="5" t="str">
        <f t="shared" si="37"/>
        <v>N/A</v>
      </c>
      <c r="AB102" s="222">
        <f>_xlfn.XLOOKUP($A102,Boeing!A:A,Boeing!B:B,"N/A")</f>
        <v>225.76</v>
      </c>
      <c r="AC102" s="5" t="str">
        <f t="shared" si="28"/>
        <v>N/A</v>
      </c>
      <c r="AD102" s="5" t="str">
        <f t="shared" si="38"/>
        <v>N/A</v>
      </c>
      <c r="AE102" s="222">
        <f>_xlfn.XLOOKUP(A102,Amazon!A:A,Amazon!B:B,"N/A")</f>
        <v>151.37</v>
      </c>
      <c r="AF102" s="5" t="str">
        <f t="shared" si="29"/>
        <v>N/A</v>
      </c>
      <c r="AG102" s="5" t="str">
        <f t="shared" si="39"/>
        <v>N/A</v>
      </c>
      <c r="AH102" s="8">
        <v>1043255</v>
      </c>
      <c r="AI102" s="6" t="s">
        <v>36</v>
      </c>
      <c r="AJ102" s="6" t="s">
        <v>36</v>
      </c>
    </row>
    <row r="103" spans="1:36">
      <c r="A103" s="4">
        <v>45301</v>
      </c>
      <c r="B103" s="222">
        <f>_xlfn.XLOOKUP(A103,'USD RUB'!B:B,'USD RUB'!C:C,"N/A")</f>
        <v>90.403999999999996</v>
      </c>
      <c r="C103" s="222" t="str">
        <f>IFERROR(EXP(_xlfn.XLOOKUP(A103,'Bonds (CP)'!$A$4:$A$513,'Work Sheet'!$B$3:$B$512)/252)-1,"N/A")</f>
        <v>N/A</v>
      </c>
      <c r="D103" s="222">
        <f>IFERROR(_xlfn.XLOOKUP($A103,Intel!$A$2:$A$502,Intel!$B$2:$B$502),"N/A")</f>
        <v>47.47</v>
      </c>
      <c r="E103" s="5">
        <f t="shared" si="20"/>
        <v>4291.4778799999995</v>
      </c>
      <c r="F103" s="5" t="str">
        <f t="shared" si="30"/>
        <v>N/A</v>
      </c>
      <c r="G103" s="222">
        <f>IFERROR(_xlfn.XLOOKUP(A103,Apple!A:A,Apple!B:B),"N/A")</f>
        <v>186.19</v>
      </c>
      <c r="H103" s="5">
        <f t="shared" si="21"/>
        <v>16832.320759999999</v>
      </c>
      <c r="I103" s="5" t="str">
        <f t="shared" si="31"/>
        <v>N/A</v>
      </c>
      <c r="J103" s="222">
        <f>IFERROR(_xlfn.XLOOKUP(A103,Microsoft!A:A,Microsoft!B:B),"N/A")</f>
        <v>382.77</v>
      </c>
      <c r="K103" s="5">
        <f t="shared" si="22"/>
        <v>34603.939079999996</v>
      </c>
      <c r="L103" s="5" t="str">
        <f t="shared" si="32"/>
        <v>N/A</v>
      </c>
      <c r="M103" s="222">
        <f>IFERROR(_xlfn.XLOOKUP($A103,Cisco!A:A,Cisco!B:B),"N/A")</f>
        <v>50.24</v>
      </c>
      <c r="N103" s="5">
        <f t="shared" si="23"/>
        <v>4541.89696</v>
      </c>
      <c r="O103" s="5" t="str">
        <f t="shared" si="33"/>
        <v>N/A</v>
      </c>
      <c r="P103" s="222">
        <f>IFERROR(_xlfn.XLOOKUP($A103,Disney!A:A,Disney!B:B),"N/A")</f>
        <v>89.29</v>
      </c>
      <c r="Q103" s="5">
        <f t="shared" si="24"/>
        <v>8072.1731600000003</v>
      </c>
      <c r="R103" s="5" t="str">
        <f t="shared" si="34"/>
        <v>N/A</v>
      </c>
      <c r="S103" s="222">
        <f>_xlfn.XLOOKUP(A103,FedEx!A:A,FedEx!B:B,"N/A")</f>
        <v>250.81</v>
      </c>
      <c r="T103" s="5">
        <f t="shared" si="25"/>
        <v>22674.22724</v>
      </c>
      <c r="U103" s="5" t="str">
        <f t="shared" si="35"/>
        <v>N/A</v>
      </c>
      <c r="V103" s="222">
        <f>_xlfn.XLOOKUP($A103,'General Motors'!A:A,'General Motors'!B:B,"N/A")</f>
        <v>36.31</v>
      </c>
      <c r="W103" s="5">
        <f t="shared" si="26"/>
        <v>3282.5692400000003</v>
      </c>
      <c r="X103" s="5" t="str">
        <f t="shared" si="36"/>
        <v>N/A</v>
      </c>
      <c r="Y103" s="222">
        <f>_xlfn.XLOOKUP($A103,Chevron!A:A,Chevron!B:B,"N/A")</f>
        <v>144.5</v>
      </c>
      <c r="Z103" s="5">
        <f t="shared" si="27"/>
        <v>13063.377999999999</v>
      </c>
      <c r="AA103" s="5" t="str">
        <f t="shared" si="37"/>
        <v>N/A</v>
      </c>
      <c r="AB103" s="222">
        <f>_xlfn.XLOOKUP($A103,Boeing!A:A,Boeing!B:B,"N/A")</f>
        <v>227.84</v>
      </c>
      <c r="AC103" s="5">
        <f t="shared" si="28"/>
        <v>20597.647359999999</v>
      </c>
      <c r="AD103" s="5" t="str">
        <f t="shared" si="38"/>
        <v>N/A</v>
      </c>
      <c r="AE103" s="222">
        <f>_xlfn.XLOOKUP(A103,Amazon!A:A,Amazon!B:B,"N/A")</f>
        <v>153.72999999999999</v>
      </c>
      <c r="AF103" s="5">
        <f t="shared" si="29"/>
        <v>13897.806919999999</v>
      </c>
      <c r="AG103" s="5" t="str">
        <f t="shared" si="39"/>
        <v>N/A</v>
      </c>
      <c r="AH103" s="393">
        <v>4783.45</v>
      </c>
      <c r="AI103" s="393">
        <v>432443.01380000002</v>
      </c>
      <c r="AJ103" s="6" t="s">
        <v>36</v>
      </c>
    </row>
    <row r="104" spans="1:36">
      <c r="A104" s="4">
        <v>45302</v>
      </c>
      <c r="B104" s="222">
        <f>_xlfn.XLOOKUP(A104,'USD RUB'!B:B,'USD RUB'!C:C,"N/A")</f>
        <v>89.393900000000002</v>
      </c>
      <c r="C104" s="222">
        <f>IFERROR(EXP(_xlfn.XLOOKUP(A104,'Bonds (CP)'!$A$4:$A$513,'Work Sheet'!$B$3:$B$512)/252)-1,"N/A")</f>
        <v>0.43483520084508398</v>
      </c>
      <c r="D104" s="222">
        <f>IFERROR(_xlfn.XLOOKUP($A104,Intel!$A$2:$A$502,Intel!$B$2:$B$502),"N/A")</f>
        <v>47.64</v>
      </c>
      <c r="E104" s="5">
        <f t="shared" si="20"/>
        <v>4258.7253959999998</v>
      </c>
      <c r="F104" s="5">
        <f t="shared" si="30"/>
        <v>-7.6319824815220816E-3</v>
      </c>
      <c r="G104" s="222">
        <f>IFERROR(_xlfn.XLOOKUP(A104,Apple!A:A,Apple!B:B),"N/A")</f>
        <v>185.59</v>
      </c>
      <c r="H104" s="5">
        <f t="shared" si="21"/>
        <v>16590.613901000001</v>
      </c>
      <c r="I104" s="5">
        <f t="shared" si="31"/>
        <v>-1.4359687083339456E-2</v>
      </c>
      <c r="J104" s="222">
        <f>IFERROR(_xlfn.XLOOKUP(A104,Microsoft!A:A,Microsoft!B:B),"N/A")</f>
        <v>384.63</v>
      </c>
      <c r="K104" s="5">
        <f t="shared" si="22"/>
        <v>34383.575756999999</v>
      </c>
      <c r="L104" s="5">
        <f t="shared" si="32"/>
        <v>-6.3681571768620104E-3</v>
      </c>
      <c r="M104" s="222">
        <f>IFERROR(_xlfn.XLOOKUP($A104,Cisco!A:A,Cisco!B:B),"N/A")</f>
        <v>50.44</v>
      </c>
      <c r="N104" s="5">
        <f t="shared" si="23"/>
        <v>4509.0283159999999</v>
      </c>
      <c r="O104" s="5">
        <f t="shared" si="33"/>
        <v>-7.2367656707034156E-3</v>
      </c>
      <c r="P104" s="222">
        <f>IFERROR(_xlfn.XLOOKUP($A104,Disney!A:A,Disney!B:B),"N/A")</f>
        <v>89.45</v>
      </c>
      <c r="Q104" s="5">
        <f t="shared" si="24"/>
        <v>7996.2843550000007</v>
      </c>
      <c r="R104" s="5">
        <f t="shared" si="34"/>
        <v>-9.4012855640970283E-3</v>
      </c>
      <c r="S104" s="222">
        <f>_xlfn.XLOOKUP(A104,FedEx!A:A,FedEx!B:B,"N/A")</f>
        <v>250.85</v>
      </c>
      <c r="T104" s="5">
        <f t="shared" si="25"/>
        <v>22424.459814999998</v>
      </c>
      <c r="U104" s="5">
        <f t="shared" si="35"/>
        <v>-1.1015476838804106E-2</v>
      </c>
      <c r="V104" s="222">
        <f>_xlfn.XLOOKUP($A104,'General Motors'!A:A,'General Motors'!B:B,"N/A")</f>
        <v>35.86</v>
      </c>
      <c r="W104" s="5">
        <f t="shared" si="26"/>
        <v>3205.665254</v>
      </c>
      <c r="X104" s="5">
        <f t="shared" si="36"/>
        <v>-2.3427985939452833E-2</v>
      </c>
      <c r="Y104" s="222">
        <f>_xlfn.XLOOKUP($A104,Chevron!A:A,Chevron!B:B,"N/A")</f>
        <v>145.28</v>
      </c>
      <c r="Z104" s="5">
        <f t="shared" si="27"/>
        <v>12987.145792000001</v>
      </c>
      <c r="AA104" s="5">
        <f t="shared" si="37"/>
        <v>-5.8355662677752607E-3</v>
      </c>
      <c r="AB104" s="222">
        <f>_xlfn.XLOOKUP($A104,Boeing!A:A,Boeing!B:B,"N/A")</f>
        <v>222.66</v>
      </c>
      <c r="AC104" s="5">
        <f t="shared" si="28"/>
        <v>19904.445774</v>
      </c>
      <c r="AD104" s="5">
        <f t="shared" si="38"/>
        <v>-3.3654405956389688E-2</v>
      </c>
      <c r="AE104" s="222">
        <f>_xlfn.XLOOKUP(A104,Amazon!A:A,Amazon!B:B,"N/A")</f>
        <v>155.18</v>
      </c>
      <c r="AF104" s="5">
        <f t="shared" si="29"/>
        <v>13872.145402</v>
      </c>
      <c r="AG104" s="5">
        <f t="shared" si="39"/>
        <v>-1.8464436977513321E-3</v>
      </c>
      <c r="AH104" s="393">
        <v>4780.24</v>
      </c>
      <c r="AI104" s="393">
        <v>427324.2965</v>
      </c>
      <c r="AJ104" s="393">
        <v>-1.18367E-2</v>
      </c>
    </row>
    <row r="105" spans="1:36">
      <c r="A105" s="4">
        <v>45303</v>
      </c>
      <c r="B105" s="222">
        <f>_xlfn.XLOOKUP(A105,'USD RUB'!B:B,'USD RUB'!C:C,"N/A")</f>
        <v>88.781800000000004</v>
      </c>
      <c r="C105" s="222">
        <f>IFERROR(EXP(_xlfn.XLOOKUP(A105,'Bonds (CP)'!$A$4:$A$513,'Work Sheet'!$B$3:$B$512)/252)-1,"N/A")</f>
        <v>0.43046448519017355</v>
      </c>
      <c r="D105" s="222">
        <f>IFERROR(_xlfn.XLOOKUP($A105,Intel!$A$2:$A$502,Intel!$B$2:$B$502),"N/A")</f>
        <v>47.12</v>
      </c>
      <c r="E105" s="5">
        <f t="shared" si="20"/>
        <v>4183.398416</v>
      </c>
      <c r="F105" s="5">
        <f t="shared" si="30"/>
        <v>-1.7687681875603101E-2</v>
      </c>
      <c r="G105" s="222">
        <f>IFERROR(_xlfn.XLOOKUP(A105,Apple!A:A,Apple!B:B),"N/A")</f>
        <v>185.92</v>
      </c>
      <c r="H105" s="5">
        <f t="shared" si="21"/>
        <v>16506.312256000001</v>
      </c>
      <c r="I105" s="5">
        <f t="shared" si="31"/>
        <v>-5.0812854486909087E-3</v>
      </c>
      <c r="J105" s="222">
        <f>IFERROR(_xlfn.XLOOKUP(A105,Microsoft!A:A,Microsoft!B:B),"N/A")</f>
        <v>388.47</v>
      </c>
      <c r="K105" s="5">
        <f t="shared" si="22"/>
        <v>34489.065846000005</v>
      </c>
      <c r="L105" s="5">
        <f t="shared" si="32"/>
        <v>3.0680371857056965E-3</v>
      </c>
      <c r="M105" s="222">
        <f>IFERROR(_xlfn.XLOOKUP($A105,Cisco!A:A,Cisco!B:B),"N/A")</f>
        <v>50.34</v>
      </c>
      <c r="N105" s="5">
        <f t="shared" si="23"/>
        <v>4469.2758120000008</v>
      </c>
      <c r="O105" s="5">
        <f t="shared" si="33"/>
        <v>-8.8162018985198376E-3</v>
      </c>
      <c r="P105" s="222">
        <f>IFERROR(_xlfn.XLOOKUP($A105,Disney!A:A,Disney!B:B),"N/A")</f>
        <v>90.35</v>
      </c>
      <c r="Q105" s="5">
        <f t="shared" si="24"/>
        <v>8021.4356299999999</v>
      </c>
      <c r="R105" s="5">
        <f t="shared" si="34"/>
        <v>3.1453702599097966E-3</v>
      </c>
      <c r="S105" s="222">
        <f>_xlfn.XLOOKUP(A105,FedEx!A:A,FedEx!B:B,"N/A")</f>
        <v>248.57</v>
      </c>
      <c r="T105" s="5">
        <f t="shared" si="25"/>
        <v>22068.492026</v>
      </c>
      <c r="U105" s="5">
        <f t="shared" si="35"/>
        <v>-1.587408534861956E-2</v>
      </c>
      <c r="V105" s="222">
        <f>_xlfn.XLOOKUP($A105,'General Motors'!A:A,'General Motors'!B:B,"N/A")</f>
        <v>35.26</v>
      </c>
      <c r="W105" s="5">
        <f t="shared" si="26"/>
        <v>3130.4462680000001</v>
      </c>
      <c r="X105" s="5">
        <f t="shared" si="36"/>
        <v>-2.3464391956129038E-2</v>
      </c>
      <c r="Y105" s="222">
        <f>_xlfn.XLOOKUP($A105,Chevron!A:A,Chevron!B:B,"N/A")</f>
        <v>147.27000000000001</v>
      </c>
      <c r="Z105" s="5">
        <f t="shared" si="27"/>
        <v>13074.895686000002</v>
      </c>
      <c r="AA105" s="5">
        <f t="shared" si="37"/>
        <v>6.7566727443726382E-3</v>
      </c>
      <c r="AB105" s="222">
        <f>_xlfn.XLOOKUP($A105,Boeing!A:A,Boeing!B:B,"N/A")</f>
        <v>217.7</v>
      </c>
      <c r="AC105" s="5">
        <f t="shared" si="28"/>
        <v>19327.797859999999</v>
      </c>
      <c r="AD105" s="5">
        <f t="shared" si="38"/>
        <v>-2.8970809865665359E-2</v>
      </c>
      <c r="AE105" s="222">
        <f>_xlfn.XLOOKUP(A105,Amazon!A:A,Amazon!B:B,"N/A")</f>
        <v>154.62</v>
      </c>
      <c r="AF105" s="5">
        <f t="shared" si="29"/>
        <v>13727.441916000002</v>
      </c>
      <c r="AG105" s="5">
        <f t="shared" si="39"/>
        <v>-1.043122615908687E-2</v>
      </c>
      <c r="AH105" s="393">
        <v>4783.83</v>
      </c>
      <c r="AI105" s="393">
        <v>424717.03830000001</v>
      </c>
      <c r="AJ105" s="393">
        <v>-6.1013999999999999E-3</v>
      </c>
    </row>
    <row r="106" spans="1:36">
      <c r="A106" s="4">
        <v>45304</v>
      </c>
      <c r="B106" s="222">
        <f>_xlfn.XLOOKUP(A106,'USD RUB'!B:B,'USD RUB'!C:C,"N/A")</f>
        <v>88.132400000000004</v>
      </c>
      <c r="C106" s="222" t="str">
        <f>IFERROR(EXP(_xlfn.XLOOKUP(A106,'Bonds (CP)'!$A$4:$A$513,'Work Sheet'!$B$3:$B$512)/252)-1,"N/A")</f>
        <v>N/A</v>
      </c>
      <c r="D106" s="222" t="str">
        <f>IFERROR(_xlfn.XLOOKUP($A106,Intel!$A$2:$A$502,Intel!$B$2:$B$502),"N/A")</f>
        <v>N/A</v>
      </c>
      <c r="E106" s="5" t="str">
        <f t="shared" si="20"/>
        <v>N/A</v>
      </c>
      <c r="F106" s="5" t="str">
        <f t="shared" si="30"/>
        <v>N/A</v>
      </c>
      <c r="G106" s="222" t="str">
        <f>IFERROR(_xlfn.XLOOKUP(A106,Apple!A:A,Apple!B:B),"N/A")</f>
        <v>N/A</v>
      </c>
      <c r="H106" s="5" t="str">
        <f t="shared" si="21"/>
        <v>N/A</v>
      </c>
      <c r="I106" s="5" t="str">
        <f t="shared" si="31"/>
        <v>N/A</v>
      </c>
      <c r="J106" s="222" t="str">
        <f>IFERROR(_xlfn.XLOOKUP(A106,Microsoft!A:A,Microsoft!B:B),"N/A")</f>
        <v>N/A</v>
      </c>
      <c r="K106" s="5" t="str">
        <f t="shared" si="22"/>
        <v>N/A</v>
      </c>
      <c r="L106" s="5" t="str">
        <f t="shared" si="32"/>
        <v>N/A</v>
      </c>
      <c r="M106" s="222" t="str">
        <f>IFERROR(_xlfn.XLOOKUP($A106,Cisco!A:A,Cisco!B:B),"N/A")</f>
        <v>N/A</v>
      </c>
      <c r="N106" s="5" t="str">
        <f t="shared" si="23"/>
        <v>N/A</v>
      </c>
      <c r="O106" s="5" t="str">
        <f t="shared" si="33"/>
        <v>N/A</v>
      </c>
      <c r="P106" s="222" t="str">
        <f>IFERROR(_xlfn.XLOOKUP($A106,Disney!A:A,Disney!B:B),"N/A")</f>
        <v>N/A</v>
      </c>
      <c r="Q106" s="5" t="str">
        <f t="shared" si="24"/>
        <v>N/A</v>
      </c>
      <c r="R106" s="5" t="str">
        <f t="shared" si="34"/>
        <v>N/A</v>
      </c>
      <c r="S106" s="222" t="str">
        <f>_xlfn.XLOOKUP(A106,FedEx!A:A,FedEx!B:B,"N/A")</f>
        <v>N/A</v>
      </c>
      <c r="T106" s="5" t="str">
        <f t="shared" si="25"/>
        <v>N/A</v>
      </c>
      <c r="U106" s="5" t="str">
        <f t="shared" si="35"/>
        <v>N/A</v>
      </c>
      <c r="V106" s="222" t="str">
        <f>_xlfn.XLOOKUP($A106,'General Motors'!A:A,'General Motors'!B:B,"N/A")</f>
        <v>N/A</v>
      </c>
      <c r="W106" s="5" t="str">
        <f t="shared" si="26"/>
        <v>N/A</v>
      </c>
      <c r="X106" s="5" t="str">
        <f t="shared" si="36"/>
        <v>N/A</v>
      </c>
      <c r="Y106" s="222" t="str">
        <f>_xlfn.XLOOKUP($A106,Chevron!A:A,Chevron!B:B,"N/A")</f>
        <v>N/A</v>
      </c>
      <c r="Z106" s="5" t="str">
        <f t="shared" si="27"/>
        <v>N/A</v>
      </c>
      <c r="AA106" s="5" t="str">
        <f t="shared" si="37"/>
        <v>N/A</v>
      </c>
      <c r="AB106" s="222" t="str">
        <f>_xlfn.XLOOKUP($A106,Boeing!A:A,Boeing!B:B,"N/A")</f>
        <v>N/A</v>
      </c>
      <c r="AC106" s="5" t="str">
        <f t="shared" si="28"/>
        <v>N/A</v>
      </c>
      <c r="AD106" s="5" t="str">
        <f t="shared" si="38"/>
        <v>N/A</v>
      </c>
      <c r="AE106" s="222" t="str">
        <f>_xlfn.XLOOKUP(A106,Amazon!A:A,Amazon!B:B,"N/A")</f>
        <v>N/A</v>
      </c>
      <c r="AF106" s="5" t="str">
        <f t="shared" si="29"/>
        <v>N/A</v>
      </c>
      <c r="AG106" s="5" t="str">
        <f t="shared" si="39"/>
        <v>N/A</v>
      </c>
      <c r="AH106" s="6" t="s">
        <v>36</v>
      </c>
      <c r="AI106" s="6" t="s">
        <v>36</v>
      </c>
      <c r="AJ106" s="6" t="s">
        <v>36</v>
      </c>
    </row>
    <row r="107" spans="1:36">
      <c r="A107" s="4">
        <v>45305</v>
      </c>
      <c r="B107" s="222" t="str">
        <f>_xlfn.XLOOKUP(A107,'USD RUB'!B:B,'USD RUB'!C:C,"N/A")</f>
        <v>N/A</v>
      </c>
      <c r="C107" s="222" t="str">
        <f>IFERROR(EXP(_xlfn.XLOOKUP(A107,'Bonds (CP)'!$A$4:$A$513,'Work Sheet'!$B$3:$B$512)/252)-1,"N/A")</f>
        <v>N/A</v>
      </c>
      <c r="D107" s="222" t="str">
        <f>IFERROR(_xlfn.XLOOKUP($A107,Intel!$A$2:$A$502,Intel!$B$2:$B$502),"N/A")</f>
        <v>N/A</v>
      </c>
      <c r="E107" s="5" t="str">
        <f t="shared" si="20"/>
        <v>N/A</v>
      </c>
      <c r="F107" s="5" t="str">
        <f t="shared" si="30"/>
        <v>N/A</v>
      </c>
      <c r="G107" s="222" t="str">
        <f>IFERROR(_xlfn.XLOOKUP(A107,Apple!A:A,Apple!B:B),"N/A")</f>
        <v>N/A</v>
      </c>
      <c r="H107" s="5" t="str">
        <f t="shared" si="21"/>
        <v>N/A</v>
      </c>
      <c r="I107" s="5" t="str">
        <f t="shared" si="31"/>
        <v>N/A</v>
      </c>
      <c r="J107" s="222" t="str">
        <f>IFERROR(_xlfn.XLOOKUP(A107,Microsoft!A:A,Microsoft!B:B),"N/A")</f>
        <v>N/A</v>
      </c>
      <c r="K107" s="5" t="str">
        <f t="shared" si="22"/>
        <v>N/A</v>
      </c>
      <c r="L107" s="5" t="str">
        <f t="shared" si="32"/>
        <v>N/A</v>
      </c>
      <c r="M107" s="222" t="str">
        <f>IFERROR(_xlfn.XLOOKUP($A107,Cisco!A:A,Cisco!B:B),"N/A")</f>
        <v>N/A</v>
      </c>
      <c r="N107" s="5" t="str">
        <f t="shared" si="23"/>
        <v>N/A</v>
      </c>
      <c r="O107" s="5" t="str">
        <f t="shared" si="33"/>
        <v>N/A</v>
      </c>
      <c r="P107" s="222" t="str">
        <f>IFERROR(_xlfn.XLOOKUP($A107,Disney!A:A,Disney!B:B),"N/A")</f>
        <v>N/A</v>
      </c>
      <c r="Q107" s="5" t="str">
        <f t="shared" si="24"/>
        <v>N/A</v>
      </c>
      <c r="R107" s="5" t="str">
        <f t="shared" si="34"/>
        <v>N/A</v>
      </c>
      <c r="S107" s="222" t="str">
        <f>_xlfn.XLOOKUP(A107,FedEx!A:A,FedEx!B:B,"N/A")</f>
        <v>N/A</v>
      </c>
      <c r="T107" s="5" t="str">
        <f t="shared" si="25"/>
        <v>N/A</v>
      </c>
      <c r="U107" s="5" t="str">
        <f t="shared" si="35"/>
        <v>N/A</v>
      </c>
      <c r="V107" s="222" t="str">
        <f>_xlfn.XLOOKUP($A107,'General Motors'!A:A,'General Motors'!B:B,"N/A")</f>
        <v>N/A</v>
      </c>
      <c r="W107" s="5" t="str">
        <f t="shared" si="26"/>
        <v>N/A</v>
      </c>
      <c r="X107" s="5" t="str">
        <f t="shared" si="36"/>
        <v>N/A</v>
      </c>
      <c r="Y107" s="222" t="str">
        <f>_xlfn.XLOOKUP($A107,Chevron!A:A,Chevron!B:B,"N/A")</f>
        <v>N/A</v>
      </c>
      <c r="Z107" s="5" t="str">
        <f t="shared" si="27"/>
        <v>N/A</v>
      </c>
      <c r="AA107" s="5" t="str">
        <f t="shared" si="37"/>
        <v>N/A</v>
      </c>
      <c r="AB107" s="222" t="str">
        <f>_xlfn.XLOOKUP($A107,Boeing!A:A,Boeing!B:B,"N/A")</f>
        <v>N/A</v>
      </c>
      <c r="AC107" s="5" t="str">
        <f t="shared" si="28"/>
        <v>N/A</v>
      </c>
      <c r="AD107" s="5" t="str">
        <f t="shared" si="38"/>
        <v>N/A</v>
      </c>
      <c r="AE107" s="222" t="str">
        <f>_xlfn.XLOOKUP(A107,Amazon!A:A,Amazon!B:B,"N/A")</f>
        <v>N/A</v>
      </c>
      <c r="AF107" s="5" t="str">
        <f t="shared" si="29"/>
        <v>N/A</v>
      </c>
      <c r="AG107" s="5" t="str">
        <f t="shared" si="39"/>
        <v>N/A</v>
      </c>
      <c r="AH107" s="6" t="s">
        <v>36</v>
      </c>
      <c r="AI107" s="6" t="s">
        <v>36</v>
      </c>
      <c r="AJ107" s="6" t="s">
        <v>36</v>
      </c>
    </row>
    <row r="108" spans="1:36">
      <c r="A108" s="4">
        <v>45306</v>
      </c>
      <c r="B108" s="222" t="str">
        <f>_xlfn.XLOOKUP(A108,'USD RUB'!B:B,'USD RUB'!C:C,"N/A")</f>
        <v>N/A</v>
      </c>
      <c r="C108" s="222">
        <f>IFERROR(EXP(_xlfn.XLOOKUP(A108,'Bonds (CP)'!$A$4:$A$513,'Work Sheet'!$B$3:$B$512)/252)-1,"N/A")</f>
        <v>0.42863103371191347</v>
      </c>
      <c r="D108" s="222" t="str">
        <f>IFERROR(_xlfn.XLOOKUP($A108,Intel!$A$2:$A$502,Intel!$B$2:$B$502),"N/A")</f>
        <v>N/A</v>
      </c>
      <c r="E108" s="5" t="str">
        <f t="shared" si="20"/>
        <v>N/A</v>
      </c>
      <c r="F108" s="5" t="str">
        <f t="shared" si="30"/>
        <v>N/A</v>
      </c>
      <c r="G108" s="222" t="str">
        <f>IFERROR(_xlfn.XLOOKUP(A108,Apple!A:A,Apple!B:B),"N/A")</f>
        <v>N/A</v>
      </c>
      <c r="H108" s="5" t="str">
        <f t="shared" si="21"/>
        <v>N/A</v>
      </c>
      <c r="I108" s="5" t="str">
        <f t="shared" si="31"/>
        <v>N/A</v>
      </c>
      <c r="J108" s="222" t="str">
        <f>IFERROR(_xlfn.XLOOKUP(A108,Microsoft!A:A,Microsoft!B:B),"N/A")</f>
        <v>N/A</v>
      </c>
      <c r="K108" s="5" t="str">
        <f t="shared" si="22"/>
        <v>N/A</v>
      </c>
      <c r="L108" s="5" t="str">
        <f t="shared" si="32"/>
        <v>N/A</v>
      </c>
      <c r="M108" s="222" t="str">
        <f>IFERROR(_xlfn.XLOOKUP($A108,Cisco!A:A,Cisco!B:B),"N/A")</f>
        <v>N/A</v>
      </c>
      <c r="N108" s="5" t="str">
        <f t="shared" si="23"/>
        <v>N/A</v>
      </c>
      <c r="O108" s="5" t="str">
        <f t="shared" si="33"/>
        <v>N/A</v>
      </c>
      <c r="P108" s="222" t="str">
        <f>IFERROR(_xlfn.XLOOKUP($A108,Disney!A:A,Disney!B:B),"N/A")</f>
        <v>N/A</v>
      </c>
      <c r="Q108" s="5" t="str">
        <f t="shared" si="24"/>
        <v>N/A</v>
      </c>
      <c r="R108" s="5" t="str">
        <f t="shared" si="34"/>
        <v>N/A</v>
      </c>
      <c r="S108" s="222" t="str">
        <f>_xlfn.XLOOKUP(A108,FedEx!A:A,FedEx!B:B,"N/A")</f>
        <v>N/A</v>
      </c>
      <c r="T108" s="5" t="str">
        <f t="shared" si="25"/>
        <v>N/A</v>
      </c>
      <c r="U108" s="5" t="str">
        <f t="shared" si="35"/>
        <v>N/A</v>
      </c>
      <c r="V108" s="222" t="str">
        <f>_xlfn.XLOOKUP($A108,'General Motors'!A:A,'General Motors'!B:B,"N/A")</f>
        <v>N/A</v>
      </c>
      <c r="W108" s="5" t="str">
        <f t="shared" si="26"/>
        <v>N/A</v>
      </c>
      <c r="X108" s="5" t="str">
        <f t="shared" si="36"/>
        <v>N/A</v>
      </c>
      <c r="Y108" s="222" t="str">
        <f>_xlfn.XLOOKUP($A108,Chevron!A:A,Chevron!B:B,"N/A")</f>
        <v>N/A</v>
      </c>
      <c r="Z108" s="5" t="str">
        <f t="shared" si="27"/>
        <v>N/A</v>
      </c>
      <c r="AA108" s="5" t="str">
        <f t="shared" si="37"/>
        <v>N/A</v>
      </c>
      <c r="AB108" s="222" t="str">
        <f>_xlfn.XLOOKUP($A108,Boeing!A:A,Boeing!B:B,"N/A")</f>
        <v>N/A</v>
      </c>
      <c r="AC108" s="5" t="str">
        <f t="shared" si="28"/>
        <v>N/A</v>
      </c>
      <c r="AD108" s="5" t="str">
        <f t="shared" si="38"/>
        <v>N/A</v>
      </c>
      <c r="AE108" s="222" t="str">
        <f>_xlfn.XLOOKUP(A108,Amazon!A:A,Amazon!B:B,"N/A")</f>
        <v>N/A</v>
      </c>
      <c r="AF108" s="5" t="str">
        <f t="shared" si="29"/>
        <v>N/A</v>
      </c>
      <c r="AG108" s="5" t="str">
        <f t="shared" si="39"/>
        <v>N/A</v>
      </c>
      <c r="AH108" s="6" t="s">
        <v>36</v>
      </c>
      <c r="AI108" s="6" t="s">
        <v>36</v>
      </c>
      <c r="AJ108" s="6" t="s">
        <v>36</v>
      </c>
    </row>
    <row r="109" spans="1:36">
      <c r="A109" s="4">
        <v>45307</v>
      </c>
      <c r="B109" s="222">
        <f>_xlfn.XLOOKUP(A109,'USD RUB'!B:B,'USD RUB'!C:C,"N/A")</f>
        <v>87.677199999999999</v>
      </c>
      <c r="C109" s="222">
        <f>IFERROR(EXP(_xlfn.XLOOKUP(A109,'Bonds (CP)'!$A$4:$A$513,'Work Sheet'!$B$3:$B$512)/252)-1,"N/A")</f>
        <v>0.42739285676553807</v>
      </c>
      <c r="D109" s="222">
        <f>IFERROR(_xlfn.XLOOKUP($A109,Intel!$A$2:$A$502,Intel!$B$2:$B$502),"N/A")</f>
        <v>47.06</v>
      </c>
      <c r="E109" s="5">
        <f t="shared" si="20"/>
        <v>4126.0890319999999</v>
      </c>
      <c r="F109" s="5" t="str">
        <f t="shared" si="30"/>
        <v>N/A</v>
      </c>
      <c r="G109" s="222">
        <f>IFERROR(_xlfn.XLOOKUP(A109,Apple!A:A,Apple!B:B),"N/A")</f>
        <v>183.63</v>
      </c>
      <c r="H109" s="5">
        <f t="shared" si="21"/>
        <v>16100.164235999999</v>
      </c>
      <c r="I109" s="5" t="str">
        <f t="shared" si="31"/>
        <v>N/A</v>
      </c>
      <c r="J109" s="222">
        <f>IFERROR(_xlfn.XLOOKUP(A109,Microsoft!A:A,Microsoft!B:B),"N/A")</f>
        <v>390.27</v>
      </c>
      <c r="K109" s="5">
        <f t="shared" si="22"/>
        <v>34217.780844000001</v>
      </c>
      <c r="L109" s="5" t="str">
        <f t="shared" si="32"/>
        <v>N/A</v>
      </c>
      <c r="M109" s="222">
        <f>IFERROR(_xlfn.XLOOKUP($A109,Cisco!A:A,Cisco!B:B),"N/A")</f>
        <v>50.59</v>
      </c>
      <c r="N109" s="5">
        <f t="shared" si="23"/>
        <v>4435.5895479999999</v>
      </c>
      <c r="O109" s="5" t="str">
        <f t="shared" si="33"/>
        <v>N/A</v>
      </c>
      <c r="P109" s="222">
        <f>IFERROR(_xlfn.XLOOKUP($A109,Disney!A:A,Disney!B:B),"N/A")</f>
        <v>93.05</v>
      </c>
      <c r="Q109" s="5">
        <f t="shared" si="24"/>
        <v>8158.3634599999996</v>
      </c>
      <c r="R109" s="5" t="str">
        <f t="shared" si="34"/>
        <v>N/A</v>
      </c>
      <c r="S109" s="222">
        <f>_xlfn.XLOOKUP(A109,FedEx!A:A,FedEx!B:B,"N/A")</f>
        <v>245.04</v>
      </c>
      <c r="T109" s="5">
        <f t="shared" si="25"/>
        <v>21484.421087999999</v>
      </c>
      <c r="U109" s="5" t="str">
        <f t="shared" si="35"/>
        <v>N/A</v>
      </c>
      <c r="V109" s="222">
        <f>_xlfn.XLOOKUP($A109,'General Motors'!A:A,'General Motors'!B:B,"N/A")</f>
        <v>35.39</v>
      </c>
      <c r="W109" s="5">
        <f t="shared" si="26"/>
        <v>3102.8961079999999</v>
      </c>
      <c r="X109" s="5" t="str">
        <f t="shared" si="36"/>
        <v>N/A</v>
      </c>
      <c r="Y109" s="222">
        <f>_xlfn.XLOOKUP($A109,Chevron!A:A,Chevron!B:B,"N/A")</f>
        <v>143.69</v>
      </c>
      <c r="Z109" s="5">
        <f t="shared" si="27"/>
        <v>12598.336868</v>
      </c>
      <c r="AA109" s="5" t="str">
        <f t="shared" si="37"/>
        <v>N/A</v>
      </c>
      <c r="AB109" s="222">
        <f>_xlfn.XLOOKUP($A109,Boeing!A:A,Boeing!B:B,"N/A")</f>
        <v>200.52</v>
      </c>
      <c r="AC109" s="5">
        <f t="shared" si="28"/>
        <v>17581.032144000001</v>
      </c>
      <c r="AD109" s="5" t="str">
        <f t="shared" si="38"/>
        <v>N/A</v>
      </c>
      <c r="AE109" s="222">
        <f>_xlfn.XLOOKUP(A109,Amazon!A:A,Amazon!B:B,"N/A")</f>
        <v>153.16</v>
      </c>
      <c r="AF109" s="5">
        <f t="shared" si="29"/>
        <v>13428.639952</v>
      </c>
      <c r="AG109" s="5" t="str">
        <f t="shared" si="39"/>
        <v>N/A</v>
      </c>
      <c r="AH109" s="393">
        <v>4765.9799999999996</v>
      </c>
      <c r="AI109" s="393">
        <v>417867.78169999999</v>
      </c>
      <c r="AJ109" s="6" t="s">
        <v>36</v>
      </c>
    </row>
    <row r="110" spans="1:36">
      <c r="A110" s="4">
        <v>45308</v>
      </c>
      <c r="B110" s="222">
        <f>_xlfn.XLOOKUP(A110,'USD RUB'!B:B,'USD RUB'!C:C,"N/A")</f>
        <v>87.645700000000005</v>
      </c>
      <c r="C110" s="222">
        <f>IFERROR(EXP(_xlfn.XLOOKUP(A110,'Bonds (CP)'!$A$4:$A$513,'Work Sheet'!$B$3:$B$512)/252)-1,"N/A")</f>
        <v>0.42752030824603438</v>
      </c>
      <c r="D110" s="222">
        <f>IFERROR(_xlfn.XLOOKUP($A110,Intel!$A$2:$A$502,Intel!$B$2:$B$502),"N/A")</f>
        <v>46.06</v>
      </c>
      <c r="E110" s="5">
        <f t="shared" si="20"/>
        <v>4036.9609420000006</v>
      </c>
      <c r="F110" s="5">
        <f t="shared" si="30"/>
        <v>-2.1601106837192297E-2</v>
      </c>
      <c r="G110" s="222">
        <f>IFERROR(_xlfn.XLOOKUP(A110,Apple!A:A,Apple!B:B),"N/A")</f>
        <v>182.68</v>
      </c>
      <c r="H110" s="5">
        <f t="shared" si="21"/>
        <v>16011.116476000001</v>
      </c>
      <c r="I110" s="5">
        <f t="shared" si="31"/>
        <v>-5.530860349914124E-3</v>
      </c>
      <c r="J110" s="222">
        <f>IFERROR(_xlfn.XLOOKUP(A110,Microsoft!A:A,Microsoft!B:B),"N/A")</f>
        <v>389.47</v>
      </c>
      <c r="K110" s="5">
        <f t="shared" si="22"/>
        <v>34135.370779000004</v>
      </c>
      <c r="L110" s="5">
        <f t="shared" si="32"/>
        <v>-2.4083988782237498E-3</v>
      </c>
      <c r="M110" s="222">
        <f>IFERROR(_xlfn.XLOOKUP($A110,Cisco!A:A,Cisco!B:B),"N/A")</f>
        <v>50.3</v>
      </c>
      <c r="N110" s="5">
        <f t="shared" si="23"/>
        <v>4408.5787099999998</v>
      </c>
      <c r="O110" s="5">
        <f t="shared" si="33"/>
        <v>-6.0895711173679645E-3</v>
      </c>
      <c r="P110" s="222">
        <f>IFERROR(_xlfn.XLOOKUP($A110,Disney!A:A,Disney!B:B),"N/A")</f>
        <v>90.34</v>
      </c>
      <c r="Q110" s="5">
        <f t="shared" si="24"/>
        <v>7917.9125380000005</v>
      </c>
      <c r="R110" s="5">
        <f t="shared" si="34"/>
        <v>-2.947293573998222E-2</v>
      </c>
      <c r="S110" s="222">
        <f>_xlfn.XLOOKUP(A110,FedEx!A:A,FedEx!B:B,"N/A")</f>
        <v>243.29</v>
      </c>
      <c r="T110" s="5">
        <f t="shared" si="25"/>
        <v>21323.322353</v>
      </c>
      <c r="U110" s="5">
        <f t="shared" si="35"/>
        <v>-7.49839776180794E-3</v>
      </c>
      <c r="V110" s="222">
        <f>_xlfn.XLOOKUP($A110,'General Motors'!A:A,'General Motors'!B:B,"N/A")</f>
        <v>35.01</v>
      </c>
      <c r="W110" s="5">
        <f t="shared" si="26"/>
        <v>3068.4759570000001</v>
      </c>
      <c r="X110" s="5">
        <f t="shared" si="36"/>
        <v>-1.1092911203587019E-2</v>
      </c>
      <c r="Y110" s="222">
        <f>_xlfn.XLOOKUP($A110,Chevron!A:A,Chevron!B:B,"N/A")</f>
        <v>143.12</v>
      </c>
      <c r="Z110" s="5">
        <f t="shared" si="27"/>
        <v>12543.852584000002</v>
      </c>
      <c r="AA110" s="5">
        <f t="shared" si="37"/>
        <v>-4.3247203635575771E-3</v>
      </c>
      <c r="AB110" s="222">
        <f>_xlfn.XLOOKUP($A110,Boeing!A:A,Boeing!B:B,"N/A")</f>
        <v>203.06</v>
      </c>
      <c r="AC110" s="5">
        <f t="shared" si="28"/>
        <v>17797.335842</v>
      </c>
      <c r="AD110" s="5">
        <f t="shared" si="38"/>
        <v>1.2303242279994242E-2</v>
      </c>
      <c r="AE110" s="222">
        <f>_xlfn.XLOOKUP(A110,Amazon!A:A,Amazon!B:B,"N/A")</f>
        <v>151.71</v>
      </c>
      <c r="AF110" s="5">
        <f t="shared" si="29"/>
        <v>13296.729147000002</v>
      </c>
      <c r="AG110" s="5">
        <f t="shared" si="39"/>
        <v>-9.823094927818965E-3</v>
      </c>
      <c r="AH110" s="393">
        <v>4739.21</v>
      </c>
      <c r="AI110" s="393">
        <v>415371.37790000002</v>
      </c>
      <c r="AJ110" s="393">
        <v>-5.9741000000000004E-3</v>
      </c>
    </row>
    <row r="111" spans="1:36">
      <c r="A111" s="4">
        <v>45309</v>
      </c>
      <c r="B111" s="222">
        <f>_xlfn.XLOOKUP(A111,'USD RUB'!B:B,'USD RUB'!C:C,"N/A")</f>
        <v>88.353999999999999</v>
      </c>
      <c r="C111" s="222" t="str">
        <f>IFERROR(EXP(_xlfn.XLOOKUP(A111,'Bonds (CP)'!$A$4:$A$513,'Work Sheet'!$B$3:$B$512)/252)-1,"N/A")</f>
        <v>N/A</v>
      </c>
      <c r="D111" s="222">
        <f>IFERROR(_xlfn.XLOOKUP($A111,Intel!$A$2:$A$502,Intel!$B$2:$B$502),"N/A")</f>
        <v>46.74</v>
      </c>
      <c r="E111" s="5">
        <f t="shared" si="20"/>
        <v>4129.6659600000003</v>
      </c>
      <c r="F111" s="5">
        <f t="shared" si="30"/>
        <v>2.2964061166782512E-2</v>
      </c>
      <c r="G111" s="222">
        <f>IFERROR(_xlfn.XLOOKUP(A111,Apple!A:A,Apple!B:B),"N/A")</f>
        <v>188.63</v>
      </c>
      <c r="H111" s="5">
        <f t="shared" si="21"/>
        <v>16666.21502</v>
      </c>
      <c r="I111" s="5">
        <f t="shared" si="31"/>
        <v>4.0915231925391593E-2</v>
      </c>
      <c r="J111" s="222">
        <f>IFERROR(_xlfn.XLOOKUP(A111,Microsoft!A:A,Microsoft!B:B),"N/A")</f>
        <v>393.87</v>
      </c>
      <c r="K111" s="5">
        <f t="shared" si="22"/>
        <v>34799.989979999998</v>
      </c>
      <c r="L111" s="5">
        <f t="shared" si="32"/>
        <v>1.9470103468419486E-2</v>
      </c>
      <c r="M111" s="222">
        <f>IFERROR(_xlfn.XLOOKUP($A111,Cisco!A:A,Cisco!B:B),"N/A")</f>
        <v>50.75</v>
      </c>
      <c r="N111" s="5">
        <f t="shared" si="23"/>
        <v>4483.9655000000002</v>
      </c>
      <c r="O111" s="5">
        <f t="shared" si="33"/>
        <v>1.7100021335447746E-2</v>
      </c>
      <c r="P111" s="222">
        <f>IFERROR(_xlfn.XLOOKUP($A111,Disney!A:A,Disney!B:B),"N/A")</f>
        <v>92.21</v>
      </c>
      <c r="Q111" s="5">
        <f t="shared" si="24"/>
        <v>8147.122339999999</v>
      </c>
      <c r="R111" s="5">
        <f t="shared" si="34"/>
        <v>2.8948261413594079E-2</v>
      </c>
      <c r="S111" s="222">
        <f>_xlfn.XLOOKUP(A111,FedEx!A:A,FedEx!B:B,"N/A")</f>
        <v>244.07</v>
      </c>
      <c r="T111" s="5">
        <f t="shared" si="25"/>
        <v>21564.56078</v>
      </c>
      <c r="U111" s="5">
        <f t="shared" si="35"/>
        <v>1.1313360226252955E-2</v>
      </c>
      <c r="V111" s="222">
        <f>_xlfn.XLOOKUP($A111,'General Motors'!A:A,'General Motors'!B:B,"N/A")</f>
        <v>34.58</v>
      </c>
      <c r="W111" s="5">
        <f t="shared" si="26"/>
        <v>3055.2813199999996</v>
      </c>
      <c r="X111" s="5">
        <f t="shared" si="36"/>
        <v>-4.3000620454268779E-3</v>
      </c>
      <c r="Y111" s="222">
        <f>_xlfn.XLOOKUP($A111,Chevron!A:A,Chevron!B:B,"N/A")</f>
        <v>141.82</v>
      </c>
      <c r="Z111" s="5">
        <f t="shared" si="27"/>
        <v>12530.36428</v>
      </c>
      <c r="AA111" s="5">
        <f t="shared" si="37"/>
        <v>-1.0752919734728916E-3</v>
      </c>
      <c r="AB111" s="222">
        <f>_xlfn.XLOOKUP($A111,Boeing!A:A,Boeing!B:B,"N/A")</f>
        <v>211.61</v>
      </c>
      <c r="AC111" s="5">
        <f t="shared" si="28"/>
        <v>18696.589940000002</v>
      </c>
      <c r="AD111" s="5">
        <f t="shared" si="38"/>
        <v>5.052745568119521E-2</v>
      </c>
      <c r="AE111" s="222">
        <f>_xlfn.XLOOKUP(A111,Amazon!A:A,Amazon!B:B,"N/A")</f>
        <v>153.5</v>
      </c>
      <c r="AF111" s="5">
        <f t="shared" si="29"/>
        <v>13562.339</v>
      </c>
      <c r="AG111" s="5">
        <f t="shared" si="39"/>
        <v>1.9975578209015854E-2</v>
      </c>
      <c r="AH111" s="393">
        <v>4780.9399999999996</v>
      </c>
      <c r="AI111" s="393">
        <v>422415.1728</v>
      </c>
      <c r="AJ111" s="393">
        <v>1.6957819999999998E-2</v>
      </c>
    </row>
    <row r="112" spans="1:36">
      <c r="A112" s="4">
        <v>45310</v>
      </c>
      <c r="B112" s="222">
        <f>_xlfn.XLOOKUP(A112,'USD RUB'!B:B,'USD RUB'!C:C,"N/A")</f>
        <v>88.661000000000001</v>
      </c>
      <c r="C112" s="222" t="str">
        <f>IFERROR(EXP(_xlfn.XLOOKUP(A112,'Bonds (CP)'!$A$4:$A$513,'Work Sheet'!$B$3:$B$512)/252)-1,"N/A")</f>
        <v>N/A</v>
      </c>
      <c r="D112" s="222">
        <f>IFERROR(_xlfn.XLOOKUP($A112,Intel!$A$2:$A$502,Intel!$B$2:$B$502),"N/A")</f>
        <v>48.15</v>
      </c>
      <c r="E112" s="5">
        <f t="shared" si="20"/>
        <v>4269.0271499999999</v>
      </c>
      <c r="F112" s="5">
        <f t="shared" si="30"/>
        <v>3.3746358991224357E-2</v>
      </c>
      <c r="G112" s="222">
        <f>IFERROR(_xlfn.XLOOKUP(A112,Apple!A:A,Apple!B:B),"N/A")</f>
        <v>191.56</v>
      </c>
      <c r="H112" s="5">
        <f t="shared" si="21"/>
        <v>16983.901160000001</v>
      </c>
      <c r="I112" s="5">
        <f t="shared" si="31"/>
        <v>1.9061684948788127E-2</v>
      </c>
      <c r="J112" s="222">
        <f>IFERROR(_xlfn.XLOOKUP(A112,Microsoft!A:A,Microsoft!B:B),"N/A")</f>
        <v>398.67</v>
      </c>
      <c r="K112" s="5">
        <f t="shared" si="22"/>
        <v>35346.480869999999</v>
      </c>
      <c r="L112" s="5">
        <f t="shared" si="32"/>
        <v>1.5703765728498187E-2</v>
      </c>
      <c r="M112" s="222">
        <f>IFERROR(_xlfn.XLOOKUP($A112,Cisco!A:A,Cisco!B:B),"N/A")</f>
        <v>51.27</v>
      </c>
      <c r="N112" s="5">
        <f t="shared" si="23"/>
        <v>4545.6494700000003</v>
      </c>
      <c r="O112" s="5">
        <f t="shared" si="33"/>
        <v>1.3756566592673325E-2</v>
      </c>
      <c r="P112" s="222">
        <f>IFERROR(_xlfn.XLOOKUP($A112,Disney!A:A,Disney!B:B),"N/A")</f>
        <v>93.06</v>
      </c>
      <c r="Q112" s="5">
        <f t="shared" si="24"/>
        <v>8250.792660000001</v>
      </c>
      <c r="R112" s="5">
        <f t="shared" si="34"/>
        <v>1.2724777617614924E-2</v>
      </c>
      <c r="S112" s="222">
        <f>_xlfn.XLOOKUP(A112,FedEx!A:A,FedEx!B:B,"N/A")</f>
        <v>246.53</v>
      </c>
      <c r="T112" s="5">
        <f t="shared" si="25"/>
        <v>21857.59633</v>
      </c>
      <c r="U112" s="5">
        <f t="shared" si="35"/>
        <v>1.3588755782671713E-2</v>
      </c>
      <c r="V112" s="222">
        <f>_xlfn.XLOOKUP($A112,'General Motors'!A:A,'General Motors'!B:B,"N/A")</f>
        <v>35.51</v>
      </c>
      <c r="W112" s="5">
        <f t="shared" si="26"/>
        <v>3148.3521099999998</v>
      </c>
      <c r="X112" s="5">
        <f t="shared" si="36"/>
        <v>3.0462265255495335E-2</v>
      </c>
      <c r="Y112" s="222">
        <f>_xlfn.XLOOKUP($A112,Chevron!A:A,Chevron!B:B,"N/A")</f>
        <v>142.24</v>
      </c>
      <c r="Z112" s="5">
        <f t="shared" si="27"/>
        <v>12611.140640000001</v>
      </c>
      <c r="AA112" s="5">
        <f t="shared" si="37"/>
        <v>6.4464494562963548E-3</v>
      </c>
      <c r="AB112" s="222">
        <f>_xlfn.XLOOKUP($A112,Boeing!A:A,Boeing!B:B,"N/A")</f>
        <v>215.02</v>
      </c>
      <c r="AC112" s="5">
        <f t="shared" si="28"/>
        <v>19063.888220000001</v>
      </c>
      <c r="AD112" s="5">
        <f t="shared" si="38"/>
        <v>1.9645201674674873E-2</v>
      </c>
      <c r="AE112" s="222">
        <f>_xlfn.XLOOKUP(A112,Amazon!A:A,Amazon!B:B,"N/A")</f>
        <v>155.34</v>
      </c>
      <c r="AF112" s="5">
        <f t="shared" si="29"/>
        <v>13772.59974</v>
      </c>
      <c r="AG112" s="5">
        <f t="shared" si="39"/>
        <v>1.5503280075803927E-2</v>
      </c>
      <c r="AH112" s="393">
        <v>4839.8100000000004</v>
      </c>
      <c r="AI112" s="393">
        <v>429102.39439999999</v>
      </c>
      <c r="AJ112" s="393">
        <v>1.5830919999999998E-2</v>
      </c>
    </row>
    <row r="113" spans="1:36">
      <c r="A113" s="4">
        <v>45311</v>
      </c>
      <c r="B113" s="222">
        <f>_xlfn.XLOOKUP(A113,'USD RUB'!B:B,'USD RUB'!C:C,"N/A")</f>
        <v>88.589600000000004</v>
      </c>
      <c r="C113" s="222" t="str">
        <f>IFERROR(EXP(_xlfn.XLOOKUP(A113,'Bonds (CP)'!$A$4:$A$513,'Work Sheet'!$B$3:$B$512)/252)-1,"N/A")</f>
        <v>N/A</v>
      </c>
      <c r="D113" s="222" t="str">
        <f>IFERROR(_xlfn.XLOOKUP($A113,Intel!$A$2:$A$502,Intel!$B$2:$B$502),"N/A")</f>
        <v>N/A</v>
      </c>
      <c r="E113" s="5" t="str">
        <f t="shared" si="20"/>
        <v>N/A</v>
      </c>
      <c r="F113" s="5" t="str">
        <f t="shared" si="30"/>
        <v>N/A</v>
      </c>
      <c r="G113" s="222" t="str">
        <f>IFERROR(_xlfn.XLOOKUP(A113,Apple!A:A,Apple!B:B),"N/A")</f>
        <v>N/A</v>
      </c>
      <c r="H113" s="5" t="str">
        <f t="shared" si="21"/>
        <v>N/A</v>
      </c>
      <c r="I113" s="5" t="str">
        <f t="shared" si="31"/>
        <v>N/A</v>
      </c>
      <c r="J113" s="222" t="str">
        <f>IFERROR(_xlfn.XLOOKUP(A113,Microsoft!A:A,Microsoft!B:B),"N/A")</f>
        <v>N/A</v>
      </c>
      <c r="K113" s="5" t="str">
        <f t="shared" si="22"/>
        <v>N/A</v>
      </c>
      <c r="L113" s="5" t="str">
        <f t="shared" si="32"/>
        <v>N/A</v>
      </c>
      <c r="M113" s="222" t="str">
        <f>IFERROR(_xlfn.XLOOKUP($A113,Cisco!A:A,Cisco!B:B),"N/A")</f>
        <v>N/A</v>
      </c>
      <c r="N113" s="5" t="str">
        <f t="shared" si="23"/>
        <v>N/A</v>
      </c>
      <c r="O113" s="5" t="str">
        <f t="shared" si="33"/>
        <v>N/A</v>
      </c>
      <c r="P113" s="222" t="str">
        <f>IFERROR(_xlfn.XLOOKUP($A113,Disney!A:A,Disney!B:B),"N/A")</f>
        <v>N/A</v>
      </c>
      <c r="Q113" s="5" t="str">
        <f t="shared" si="24"/>
        <v>N/A</v>
      </c>
      <c r="R113" s="5" t="str">
        <f t="shared" si="34"/>
        <v>N/A</v>
      </c>
      <c r="S113" s="222" t="str">
        <f>_xlfn.XLOOKUP(A113,FedEx!A:A,FedEx!B:B,"N/A")</f>
        <v>N/A</v>
      </c>
      <c r="T113" s="5" t="str">
        <f t="shared" si="25"/>
        <v>N/A</v>
      </c>
      <c r="U113" s="5" t="str">
        <f t="shared" si="35"/>
        <v>N/A</v>
      </c>
      <c r="V113" s="222" t="str">
        <f>_xlfn.XLOOKUP($A113,'General Motors'!A:A,'General Motors'!B:B,"N/A")</f>
        <v>N/A</v>
      </c>
      <c r="W113" s="5" t="str">
        <f t="shared" si="26"/>
        <v>N/A</v>
      </c>
      <c r="X113" s="5" t="str">
        <f t="shared" si="36"/>
        <v>N/A</v>
      </c>
      <c r="Y113" s="222" t="str">
        <f>_xlfn.XLOOKUP($A113,Chevron!A:A,Chevron!B:B,"N/A")</f>
        <v>N/A</v>
      </c>
      <c r="Z113" s="5" t="str">
        <f t="shared" si="27"/>
        <v>N/A</v>
      </c>
      <c r="AA113" s="5" t="str">
        <f t="shared" si="37"/>
        <v>N/A</v>
      </c>
      <c r="AB113" s="222" t="str">
        <f>_xlfn.XLOOKUP($A113,Boeing!A:A,Boeing!B:B,"N/A")</f>
        <v>N/A</v>
      </c>
      <c r="AC113" s="5" t="str">
        <f t="shared" si="28"/>
        <v>N/A</v>
      </c>
      <c r="AD113" s="5" t="str">
        <f t="shared" si="38"/>
        <v>N/A</v>
      </c>
      <c r="AE113" s="222" t="str">
        <f>_xlfn.XLOOKUP(A113,Amazon!A:A,Amazon!B:B,"N/A")</f>
        <v>N/A</v>
      </c>
      <c r="AF113" s="5" t="str">
        <f t="shared" si="29"/>
        <v>N/A</v>
      </c>
      <c r="AG113" s="5" t="str">
        <f t="shared" si="39"/>
        <v>N/A</v>
      </c>
      <c r="AH113" s="6" t="s">
        <v>36</v>
      </c>
      <c r="AI113" s="6" t="s">
        <v>36</v>
      </c>
      <c r="AJ113" s="6" t="s">
        <v>36</v>
      </c>
    </row>
    <row r="114" spans="1:36">
      <c r="A114" s="4">
        <v>45312</v>
      </c>
      <c r="B114" s="222" t="str">
        <f>_xlfn.XLOOKUP(A114,'USD RUB'!B:B,'USD RUB'!C:C,"N/A")</f>
        <v>N/A</v>
      </c>
      <c r="C114" s="222" t="str">
        <f>IFERROR(EXP(_xlfn.XLOOKUP(A114,'Bonds (CP)'!$A$4:$A$513,'Work Sheet'!$B$3:$B$512)/252)-1,"N/A")</f>
        <v>N/A</v>
      </c>
      <c r="D114" s="222" t="str">
        <f>IFERROR(_xlfn.XLOOKUP($A114,Intel!$A$2:$A$502,Intel!$B$2:$B$502),"N/A")</f>
        <v>N/A</v>
      </c>
      <c r="E114" s="5" t="str">
        <f t="shared" si="20"/>
        <v>N/A</v>
      </c>
      <c r="F114" s="5" t="str">
        <f t="shared" si="30"/>
        <v>N/A</v>
      </c>
      <c r="G114" s="222" t="str">
        <f>IFERROR(_xlfn.XLOOKUP(A114,Apple!A:A,Apple!B:B),"N/A")</f>
        <v>N/A</v>
      </c>
      <c r="H114" s="5" t="str">
        <f t="shared" si="21"/>
        <v>N/A</v>
      </c>
      <c r="I114" s="5" t="str">
        <f t="shared" si="31"/>
        <v>N/A</v>
      </c>
      <c r="J114" s="222" t="str">
        <f>IFERROR(_xlfn.XLOOKUP(A114,Microsoft!A:A,Microsoft!B:B),"N/A")</f>
        <v>N/A</v>
      </c>
      <c r="K114" s="5" t="str">
        <f t="shared" si="22"/>
        <v>N/A</v>
      </c>
      <c r="L114" s="5" t="str">
        <f t="shared" si="32"/>
        <v>N/A</v>
      </c>
      <c r="M114" s="222" t="str">
        <f>IFERROR(_xlfn.XLOOKUP($A114,Cisco!A:A,Cisco!B:B),"N/A")</f>
        <v>N/A</v>
      </c>
      <c r="N114" s="5" t="str">
        <f t="shared" si="23"/>
        <v>N/A</v>
      </c>
      <c r="O114" s="5" t="str">
        <f t="shared" si="33"/>
        <v>N/A</v>
      </c>
      <c r="P114" s="222" t="str">
        <f>IFERROR(_xlfn.XLOOKUP($A114,Disney!A:A,Disney!B:B),"N/A")</f>
        <v>N/A</v>
      </c>
      <c r="Q114" s="5" t="str">
        <f t="shared" si="24"/>
        <v>N/A</v>
      </c>
      <c r="R114" s="5" t="str">
        <f t="shared" si="34"/>
        <v>N/A</v>
      </c>
      <c r="S114" s="222" t="str">
        <f>_xlfn.XLOOKUP(A114,FedEx!A:A,FedEx!B:B,"N/A")</f>
        <v>N/A</v>
      </c>
      <c r="T114" s="5" t="str">
        <f t="shared" si="25"/>
        <v>N/A</v>
      </c>
      <c r="U114" s="5" t="str">
        <f t="shared" si="35"/>
        <v>N/A</v>
      </c>
      <c r="V114" s="222" t="str">
        <f>_xlfn.XLOOKUP($A114,'General Motors'!A:A,'General Motors'!B:B,"N/A")</f>
        <v>N/A</v>
      </c>
      <c r="W114" s="5" t="str">
        <f t="shared" si="26"/>
        <v>N/A</v>
      </c>
      <c r="X114" s="5" t="str">
        <f t="shared" si="36"/>
        <v>N/A</v>
      </c>
      <c r="Y114" s="222" t="str">
        <f>_xlfn.XLOOKUP($A114,Chevron!A:A,Chevron!B:B,"N/A")</f>
        <v>N/A</v>
      </c>
      <c r="Z114" s="5" t="str">
        <f t="shared" si="27"/>
        <v>N/A</v>
      </c>
      <c r="AA114" s="5" t="str">
        <f t="shared" si="37"/>
        <v>N/A</v>
      </c>
      <c r="AB114" s="222" t="str">
        <f>_xlfn.XLOOKUP($A114,Boeing!A:A,Boeing!B:B,"N/A")</f>
        <v>N/A</v>
      </c>
      <c r="AC114" s="5" t="str">
        <f t="shared" si="28"/>
        <v>N/A</v>
      </c>
      <c r="AD114" s="5" t="str">
        <f t="shared" si="38"/>
        <v>N/A</v>
      </c>
      <c r="AE114" s="222" t="str">
        <f>_xlfn.XLOOKUP(A114,Amazon!A:A,Amazon!B:B,"N/A")</f>
        <v>N/A</v>
      </c>
      <c r="AF114" s="5" t="str">
        <f t="shared" si="29"/>
        <v>N/A</v>
      </c>
      <c r="AG114" s="5" t="str">
        <f t="shared" si="39"/>
        <v>N/A</v>
      </c>
      <c r="AH114" s="6" t="s">
        <v>36</v>
      </c>
      <c r="AI114" s="6" t="s">
        <v>36</v>
      </c>
      <c r="AJ114" s="6" t="s">
        <v>36</v>
      </c>
    </row>
    <row r="115" spans="1:36">
      <c r="A115" s="4">
        <v>45313</v>
      </c>
      <c r="B115" s="222" t="str">
        <f>_xlfn.XLOOKUP(A115,'USD RUB'!B:B,'USD RUB'!C:C,"N/A")</f>
        <v>N/A</v>
      </c>
      <c r="C115" s="222">
        <f>IFERROR(EXP(_xlfn.XLOOKUP(A115,'Bonds (CP)'!$A$4:$A$513,'Work Sheet'!$B$3:$B$512)/252)-1,"N/A")</f>
        <v>0.43160249747807033</v>
      </c>
      <c r="D115" s="222">
        <f>IFERROR(_xlfn.XLOOKUP($A115,Intel!$A$2:$A$502,Intel!$B$2:$B$502),"N/A")</f>
        <v>48.22</v>
      </c>
      <c r="E115" s="5" t="str">
        <f t="shared" si="20"/>
        <v>N/A</v>
      </c>
      <c r="F115" s="5" t="str">
        <f t="shared" si="30"/>
        <v>N/A</v>
      </c>
      <c r="G115" s="222">
        <f>IFERROR(_xlfn.XLOOKUP(A115,Apple!A:A,Apple!B:B),"N/A")</f>
        <v>193.89</v>
      </c>
      <c r="H115" s="5" t="str">
        <f t="shared" si="21"/>
        <v>N/A</v>
      </c>
      <c r="I115" s="5" t="str">
        <f t="shared" si="31"/>
        <v>N/A</v>
      </c>
      <c r="J115" s="222">
        <f>IFERROR(_xlfn.XLOOKUP(A115,Microsoft!A:A,Microsoft!B:B),"N/A")</f>
        <v>396.51</v>
      </c>
      <c r="K115" s="5" t="str">
        <f t="shared" si="22"/>
        <v>N/A</v>
      </c>
      <c r="L115" s="5" t="str">
        <f t="shared" si="32"/>
        <v>N/A</v>
      </c>
      <c r="M115" s="222">
        <f>IFERROR(_xlfn.XLOOKUP($A115,Cisco!A:A,Cisco!B:B),"N/A")</f>
        <v>51.57</v>
      </c>
      <c r="N115" s="5" t="str">
        <f t="shared" si="23"/>
        <v>N/A</v>
      </c>
      <c r="O115" s="5" t="str">
        <f t="shared" si="33"/>
        <v>N/A</v>
      </c>
      <c r="P115" s="222">
        <f>IFERROR(_xlfn.XLOOKUP($A115,Disney!A:A,Disney!B:B),"N/A")</f>
        <v>95.08</v>
      </c>
      <c r="Q115" s="5" t="str">
        <f t="shared" si="24"/>
        <v>N/A</v>
      </c>
      <c r="R115" s="5" t="str">
        <f t="shared" si="34"/>
        <v>N/A</v>
      </c>
      <c r="S115" s="222">
        <f>_xlfn.XLOOKUP(A115,FedEx!A:A,FedEx!B:B,"N/A")</f>
        <v>250.69</v>
      </c>
      <c r="T115" s="5" t="str">
        <f t="shared" si="25"/>
        <v>N/A</v>
      </c>
      <c r="U115" s="5" t="str">
        <f t="shared" si="35"/>
        <v>N/A</v>
      </c>
      <c r="V115" s="222">
        <f>_xlfn.XLOOKUP($A115,'General Motors'!A:A,'General Motors'!B:B,"N/A")</f>
        <v>35.32</v>
      </c>
      <c r="W115" s="5" t="str">
        <f t="shared" si="26"/>
        <v>N/A</v>
      </c>
      <c r="X115" s="5" t="str">
        <f t="shared" si="36"/>
        <v>N/A</v>
      </c>
      <c r="Y115" s="222">
        <f>_xlfn.XLOOKUP($A115,Chevron!A:A,Chevron!B:B,"N/A")</f>
        <v>142.49</v>
      </c>
      <c r="Z115" s="5" t="str">
        <f t="shared" si="27"/>
        <v>N/A</v>
      </c>
      <c r="AA115" s="5" t="str">
        <f t="shared" si="37"/>
        <v>N/A</v>
      </c>
      <c r="AB115" s="222">
        <f>_xlfn.XLOOKUP($A115,Boeing!A:A,Boeing!B:B,"N/A")</f>
        <v>214.93</v>
      </c>
      <c r="AC115" s="5" t="str">
        <f t="shared" si="28"/>
        <v>N/A</v>
      </c>
      <c r="AD115" s="5" t="str">
        <f t="shared" si="38"/>
        <v>N/A</v>
      </c>
      <c r="AE115" s="222">
        <f>_xlfn.XLOOKUP(A115,Amazon!A:A,Amazon!B:B,"N/A")</f>
        <v>154.78</v>
      </c>
      <c r="AF115" s="5" t="str">
        <f t="shared" si="29"/>
        <v>N/A</v>
      </c>
      <c r="AG115" s="5" t="str">
        <f t="shared" si="39"/>
        <v>N/A</v>
      </c>
      <c r="AH115" s="393">
        <v>4850.43</v>
      </c>
      <c r="AI115" s="6" t="s">
        <v>36</v>
      </c>
      <c r="AJ115" s="6" t="s">
        <v>36</v>
      </c>
    </row>
    <row r="116" spans="1:36">
      <c r="A116" s="4">
        <v>45314</v>
      </c>
      <c r="B116" s="222">
        <f>_xlfn.XLOOKUP(A116,'USD RUB'!B:B,'USD RUB'!C:C,"N/A")</f>
        <v>87.972399999999993</v>
      </c>
      <c r="C116" s="222">
        <f>IFERROR(EXP(_xlfn.XLOOKUP(A116,'Bonds (CP)'!$A$4:$A$513,'Work Sheet'!$B$3:$B$512)/252)-1,"N/A")</f>
        <v>0.42973354570930034</v>
      </c>
      <c r="D116" s="222">
        <f>IFERROR(_xlfn.XLOOKUP($A116,Intel!$A$2:$A$502,Intel!$B$2:$B$502),"N/A")</f>
        <v>48.89</v>
      </c>
      <c r="E116" s="5">
        <f t="shared" si="20"/>
        <v>4300.970636</v>
      </c>
      <c r="F116" s="5" t="str">
        <f t="shared" si="30"/>
        <v>N/A</v>
      </c>
      <c r="G116" s="222">
        <f>IFERROR(_xlfn.XLOOKUP(A116,Apple!A:A,Apple!B:B),"N/A")</f>
        <v>195.18</v>
      </c>
      <c r="H116" s="5">
        <f t="shared" si="21"/>
        <v>17170.453031999998</v>
      </c>
      <c r="I116" s="5" t="str">
        <f t="shared" si="31"/>
        <v>N/A</v>
      </c>
      <c r="J116" s="222">
        <f>IFERROR(_xlfn.XLOOKUP(A116,Microsoft!A:A,Microsoft!B:B),"N/A")</f>
        <v>398.9</v>
      </c>
      <c r="K116" s="5">
        <f t="shared" si="22"/>
        <v>35092.190359999993</v>
      </c>
      <c r="L116" s="5" t="str">
        <f t="shared" si="32"/>
        <v>N/A</v>
      </c>
      <c r="M116" s="222">
        <f>IFERROR(_xlfn.XLOOKUP($A116,Cisco!A:A,Cisco!B:B),"N/A")</f>
        <v>51.76</v>
      </c>
      <c r="N116" s="5">
        <f t="shared" si="23"/>
        <v>4553.4514239999999</v>
      </c>
      <c r="O116" s="5" t="str">
        <f t="shared" si="33"/>
        <v>N/A</v>
      </c>
      <c r="P116" s="222">
        <f>IFERROR(_xlfn.XLOOKUP($A116,Disney!A:A,Disney!B:B),"N/A")</f>
        <v>93.77</v>
      </c>
      <c r="Q116" s="5">
        <f t="shared" si="24"/>
        <v>8249.1719479999992</v>
      </c>
      <c r="R116" s="5" t="str">
        <f t="shared" si="34"/>
        <v>N/A</v>
      </c>
      <c r="S116" s="222">
        <f>_xlfn.XLOOKUP(A116,FedEx!A:A,FedEx!B:B,"N/A")</f>
        <v>250.85</v>
      </c>
      <c r="T116" s="5">
        <f t="shared" si="25"/>
        <v>22067.876539999997</v>
      </c>
      <c r="U116" s="5" t="str">
        <f t="shared" si="35"/>
        <v>N/A</v>
      </c>
      <c r="V116" s="222">
        <f>_xlfn.XLOOKUP($A116,'General Motors'!A:A,'General Motors'!B:B,"N/A")</f>
        <v>35.229999999999997</v>
      </c>
      <c r="W116" s="5">
        <f t="shared" si="26"/>
        <v>3099.2676519999995</v>
      </c>
      <c r="X116" s="5" t="str">
        <f t="shared" si="36"/>
        <v>N/A</v>
      </c>
      <c r="Y116" s="222">
        <f>_xlfn.XLOOKUP($A116,Chevron!A:A,Chevron!B:B,"N/A")</f>
        <v>142.09</v>
      </c>
      <c r="Z116" s="5">
        <f t="shared" si="27"/>
        <v>12499.998315999999</v>
      </c>
      <c r="AA116" s="5" t="str">
        <f t="shared" si="37"/>
        <v>N/A</v>
      </c>
      <c r="AB116" s="222">
        <f>_xlfn.XLOOKUP($A116,Boeing!A:A,Boeing!B:B,"N/A")</f>
        <v>211.5</v>
      </c>
      <c r="AC116" s="5">
        <f t="shared" si="28"/>
        <v>18606.1626</v>
      </c>
      <c r="AD116" s="5" t="str">
        <f t="shared" si="38"/>
        <v>N/A</v>
      </c>
      <c r="AE116" s="222">
        <f>_xlfn.XLOOKUP(A116,Amazon!A:A,Amazon!B:B,"N/A")</f>
        <v>156.02000000000001</v>
      </c>
      <c r="AF116" s="5">
        <f t="shared" si="29"/>
        <v>13725.453847999999</v>
      </c>
      <c r="AG116" s="5" t="str">
        <f t="shared" si="39"/>
        <v>N/A</v>
      </c>
      <c r="AH116" s="8">
        <v>1082733</v>
      </c>
      <c r="AI116" s="393">
        <v>427950.53700000001</v>
      </c>
      <c r="AJ116" s="6" t="s">
        <v>36</v>
      </c>
    </row>
    <row r="117" spans="1:36">
      <c r="A117" s="4">
        <v>45315</v>
      </c>
      <c r="B117" s="222">
        <f>_xlfn.XLOOKUP(A117,'USD RUB'!B:B,'USD RUB'!C:C,"N/A")</f>
        <v>87.919899999999998</v>
      </c>
      <c r="C117" s="222">
        <f>IFERROR(EXP(_xlfn.XLOOKUP(A117,'Bonds (CP)'!$A$4:$A$513,'Work Sheet'!$B$3:$B$512)/252)-1,"N/A")</f>
        <v>0.43154228054425592</v>
      </c>
      <c r="D117" s="222">
        <f>IFERROR(_xlfn.XLOOKUP($A117,Intel!$A$2:$A$502,Intel!$B$2:$B$502),"N/A")</f>
        <v>49.09</v>
      </c>
      <c r="E117" s="5">
        <f t="shared" si="20"/>
        <v>4315.9878910000007</v>
      </c>
      <c r="F117" s="5">
        <f t="shared" si="30"/>
        <v>3.4915967280275684E-3</v>
      </c>
      <c r="G117" s="222">
        <f>IFERROR(_xlfn.XLOOKUP(A117,Apple!A:A,Apple!B:B),"N/A")</f>
        <v>194.5</v>
      </c>
      <c r="H117" s="5">
        <f t="shared" si="21"/>
        <v>17100.420549999999</v>
      </c>
      <c r="I117" s="5">
        <f t="shared" si="31"/>
        <v>-4.0786624481882194E-3</v>
      </c>
      <c r="J117" s="222">
        <f>IFERROR(_xlfn.XLOOKUP(A117,Microsoft!A:A,Microsoft!B:B),"N/A")</f>
        <v>402.56</v>
      </c>
      <c r="K117" s="5">
        <f t="shared" si="22"/>
        <v>35393.034943999999</v>
      </c>
      <c r="L117" s="5">
        <f t="shared" si="32"/>
        <v>8.5729782300201229E-3</v>
      </c>
      <c r="M117" s="222">
        <f>IFERROR(_xlfn.XLOOKUP($A117,Cisco!A:A,Cisco!B:B),"N/A")</f>
        <v>51.31</v>
      </c>
      <c r="N117" s="5">
        <f t="shared" si="23"/>
        <v>4511.1700689999998</v>
      </c>
      <c r="O117" s="5">
        <f t="shared" si="33"/>
        <v>-9.2855618876588331E-3</v>
      </c>
      <c r="P117" s="222">
        <f>IFERROR(_xlfn.XLOOKUP($A117,Disney!A:A,Disney!B:B),"N/A")</f>
        <v>93.5</v>
      </c>
      <c r="Q117" s="5">
        <f t="shared" si="24"/>
        <v>8220.5106500000002</v>
      </c>
      <c r="R117" s="5">
        <f t="shared" si="34"/>
        <v>-3.4744454571525862E-3</v>
      </c>
      <c r="S117" s="222">
        <f>_xlfn.XLOOKUP(A117,FedEx!A:A,FedEx!B:B,"N/A")</f>
        <v>249.73</v>
      </c>
      <c r="T117" s="5">
        <f t="shared" si="25"/>
        <v>21956.236626999998</v>
      </c>
      <c r="U117" s="5">
        <f t="shared" si="35"/>
        <v>-5.0589331872344934E-3</v>
      </c>
      <c r="V117" s="222">
        <f>_xlfn.XLOOKUP($A117,'General Motors'!A:A,'General Motors'!B:B,"N/A")</f>
        <v>34.700000000000003</v>
      </c>
      <c r="W117" s="5">
        <f t="shared" si="26"/>
        <v>3050.8205300000004</v>
      </c>
      <c r="X117" s="5">
        <f t="shared" si="36"/>
        <v>-1.5631796746801041E-2</v>
      </c>
      <c r="Y117" s="222">
        <f>_xlfn.XLOOKUP($A117,Chevron!A:A,Chevron!B:B,"N/A")</f>
        <v>144.91999999999999</v>
      </c>
      <c r="Z117" s="5">
        <f t="shared" si="27"/>
        <v>12741.351907999999</v>
      </c>
      <c r="AA117" s="5">
        <f t="shared" si="37"/>
        <v>1.9308289961212699E-2</v>
      </c>
      <c r="AB117" s="222">
        <f>_xlfn.XLOOKUP($A117,Boeing!A:A,Boeing!B:B,"N/A")</f>
        <v>214.13</v>
      </c>
      <c r="AC117" s="5">
        <f t="shared" si="28"/>
        <v>18826.288186999998</v>
      </c>
      <c r="AD117" s="5">
        <f t="shared" si="38"/>
        <v>1.1830789170895306E-2</v>
      </c>
      <c r="AE117" s="222">
        <f>_xlfn.XLOOKUP(A117,Amazon!A:A,Amazon!B:B,"N/A")</f>
        <v>156.87</v>
      </c>
      <c r="AF117" s="5">
        <f t="shared" si="29"/>
        <v>13791.994713</v>
      </c>
      <c r="AG117" s="5">
        <f t="shared" si="39"/>
        <v>4.8479901456734975E-3</v>
      </c>
      <c r="AH117" s="393">
        <v>4868.55</v>
      </c>
      <c r="AI117" s="393">
        <v>428042.42910000001</v>
      </c>
      <c r="AJ117" s="393">
        <v>2.1473E-4</v>
      </c>
    </row>
    <row r="118" spans="1:36">
      <c r="A118" s="4">
        <v>45316</v>
      </c>
      <c r="B118" s="222">
        <f>_xlfn.XLOOKUP(A118,'USD RUB'!B:B,'USD RUB'!C:C,"N/A")</f>
        <v>88.282899999999998</v>
      </c>
      <c r="C118" s="222">
        <f>IFERROR(EXP(_xlfn.XLOOKUP(A118,'Bonds (CP)'!$A$4:$A$513,'Work Sheet'!$B$3:$B$512)/252)-1,"N/A")</f>
        <v>0.43894972820188682</v>
      </c>
      <c r="D118" s="222">
        <f>IFERROR(_xlfn.XLOOKUP($A118,Intel!$A$2:$A$502,Intel!$B$2:$B$502),"N/A")</f>
        <v>49.55</v>
      </c>
      <c r="E118" s="5">
        <f t="shared" si="20"/>
        <v>4374.4176950000001</v>
      </c>
      <c r="F118" s="5">
        <f t="shared" si="30"/>
        <v>1.3537990716294912E-2</v>
      </c>
      <c r="G118" s="222">
        <f>IFERROR(_xlfn.XLOOKUP(A118,Apple!A:A,Apple!B:B),"N/A")</f>
        <v>194.17</v>
      </c>
      <c r="H118" s="5">
        <f t="shared" si="21"/>
        <v>17141.890692999998</v>
      </c>
      <c r="I118" s="5">
        <f t="shared" si="31"/>
        <v>2.425094919668469E-3</v>
      </c>
      <c r="J118" s="222">
        <f>IFERROR(_xlfn.XLOOKUP(A118,Microsoft!A:A,Microsoft!B:B),"N/A")</f>
        <v>404.87</v>
      </c>
      <c r="K118" s="5">
        <f t="shared" si="22"/>
        <v>35743.097722999999</v>
      </c>
      <c r="L118" s="5">
        <f t="shared" si="32"/>
        <v>9.8907250975759364E-3</v>
      </c>
      <c r="M118" s="222">
        <f>IFERROR(_xlfn.XLOOKUP($A118,Cisco!A:A,Cisco!B:B),"N/A")</f>
        <v>52.33</v>
      </c>
      <c r="N118" s="5">
        <f t="shared" si="23"/>
        <v>4619.8441569999995</v>
      </c>
      <c r="O118" s="5">
        <f t="shared" si="33"/>
        <v>2.4090000230048814E-2</v>
      </c>
      <c r="P118" s="222">
        <f>IFERROR(_xlfn.XLOOKUP($A118,Disney!A:A,Disney!B:B),"N/A")</f>
        <v>94.86</v>
      </c>
      <c r="Q118" s="5">
        <f t="shared" si="24"/>
        <v>8374.5158940000001</v>
      </c>
      <c r="R118" s="5">
        <f t="shared" si="34"/>
        <v>1.8734267317079611E-2</v>
      </c>
      <c r="S118" s="222">
        <f>_xlfn.XLOOKUP(A118,FedEx!A:A,FedEx!B:B,"N/A")</f>
        <v>253.13</v>
      </c>
      <c r="T118" s="5">
        <f t="shared" si="25"/>
        <v>22347.050477000001</v>
      </c>
      <c r="U118" s="5">
        <f t="shared" si="35"/>
        <v>1.7799673807459948E-2</v>
      </c>
      <c r="V118" s="222">
        <f>_xlfn.XLOOKUP($A118,'General Motors'!A:A,'General Motors'!B:B,"N/A")</f>
        <v>35.159999999999997</v>
      </c>
      <c r="W118" s="5">
        <f t="shared" si="26"/>
        <v>3104.0267639999997</v>
      </c>
      <c r="X118" s="5">
        <f t="shared" si="36"/>
        <v>1.7439975074508673E-2</v>
      </c>
      <c r="Y118" s="222">
        <f>_xlfn.XLOOKUP($A118,Chevron!A:A,Chevron!B:B,"N/A")</f>
        <v>148.57</v>
      </c>
      <c r="Z118" s="5">
        <f t="shared" si="27"/>
        <v>13116.190452999999</v>
      </c>
      <c r="AA118" s="5">
        <f t="shared" si="37"/>
        <v>2.9419055976677599E-2</v>
      </c>
      <c r="AB118" s="222">
        <f>_xlfn.XLOOKUP($A118,Boeing!A:A,Boeing!B:B,"N/A")</f>
        <v>201.88</v>
      </c>
      <c r="AC118" s="5">
        <f t="shared" si="28"/>
        <v>17822.551852000001</v>
      </c>
      <c r="AD118" s="5">
        <f t="shared" si="38"/>
        <v>-5.3315678854480852E-2</v>
      </c>
      <c r="AE118" s="222">
        <f>_xlfn.XLOOKUP(A118,Amazon!A:A,Amazon!B:B,"N/A")</f>
        <v>157.75</v>
      </c>
      <c r="AF118" s="5">
        <f t="shared" si="29"/>
        <v>13926.627474999999</v>
      </c>
      <c r="AG118" s="5">
        <f t="shared" si="39"/>
        <v>9.7616599195109455E-3</v>
      </c>
      <c r="AH118" s="393">
        <v>4894.16</v>
      </c>
      <c r="AI118" s="393">
        <v>432070.63789999997</v>
      </c>
      <c r="AJ118" s="393">
        <v>9.4107700000000006E-3</v>
      </c>
    </row>
    <row r="119" spans="1:36">
      <c r="A119" s="4">
        <v>45317</v>
      </c>
      <c r="B119" s="222">
        <f>_xlfn.XLOOKUP(A119,'USD RUB'!B:B,'USD RUB'!C:C,"N/A")</f>
        <v>88.656199999999998</v>
      </c>
      <c r="C119" s="222">
        <f>IFERROR(EXP(_xlfn.XLOOKUP(A119,'Bonds (CP)'!$A$4:$A$513,'Work Sheet'!$B$3:$B$512)/252)-1,"N/A")</f>
        <v>0.44027908633191415</v>
      </c>
      <c r="D119" s="222">
        <f>IFERROR(_xlfn.XLOOKUP($A119,Intel!$A$2:$A$502,Intel!$B$2:$B$502),"N/A")</f>
        <v>43.65</v>
      </c>
      <c r="E119" s="5">
        <f t="shared" si="20"/>
        <v>3869.8431299999997</v>
      </c>
      <c r="F119" s="5">
        <f t="shared" si="30"/>
        <v>-0.11534668158843953</v>
      </c>
      <c r="G119" s="222">
        <f>IFERROR(_xlfn.XLOOKUP(A119,Apple!A:A,Apple!B:B),"N/A")</f>
        <v>192.42</v>
      </c>
      <c r="H119" s="5">
        <f t="shared" si="21"/>
        <v>17059.226004</v>
      </c>
      <c r="I119" s="5">
        <f t="shared" si="31"/>
        <v>-4.8223787259216166E-3</v>
      </c>
      <c r="J119" s="222">
        <f>IFERROR(_xlfn.XLOOKUP(A119,Microsoft!A:A,Microsoft!B:B),"N/A")</f>
        <v>403.93</v>
      </c>
      <c r="K119" s="5">
        <f t="shared" si="22"/>
        <v>35810.898866000003</v>
      </c>
      <c r="L119" s="5">
        <f t="shared" si="32"/>
        <v>1.8969017046437386E-3</v>
      </c>
      <c r="M119" s="222">
        <f>IFERROR(_xlfn.XLOOKUP($A119,Cisco!A:A,Cisco!B:B),"N/A")</f>
        <v>52.14</v>
      </c>
      <c r="N119" s="5">
        <f t="shared" si="23"/>
        <v>4622.5342680000003</v>
      </c>
      <c r="O119" s="5">
        <f t="shared" si="33"/>
        <v>5.8229475033799716E-4</v>
      </c>
      <c r="P119" s="222">
        <f>IFERROR(_xlfn.XLOOKUP($A119,Disney!A:A,Disney!B:B),"N/A")</f>
        <v>95.36</v>
      </c>
      <c r="Q119" s="5">
        <f t="shared" si="24"/>
        <v>8454.2552319999995</v>
      </c>
      <c r="R119" s="5">
        <f t="shared" si="34"/>
        <v>9.5216653725773703E-3</v>
      </c>
      <c r="S119" s="222">
        <f>_xlfn.XLOOKUP(A119,FedEx!A:A,FedEx!B:B,"N/A")</f>
        <v>251.55</v>
      </c>
      <c r="T119" s="5">
        <f t="shared" si="25"/>
        <v>22301.467110000001</v>
      </c>
      <c r="U119" s="5">
        <f t="shared" si="35"/>
        <v>-2.03979344150651E-3</v>
      </c>
      <c r="V119" s="222">
        <f>_xlfn.XLOOKUP($A119,'General Motors'!A:A,'General Motors'!B:B,"N/A")</f>
        <v>35.18</v>
      </c>
      <c r="W119" s="5">
        <f t="shared" si="26"/>
        <v>3118.9251159999999</v>
      </c>
      <c r="X119" s="5">
        <f t="shared" si="36"/>
        <v>4.799685419207389E-3</v>
      </c>
      <c r="Y119" s="222">
        <f>_xlfn.XLOOKUP($A119,Chevron!A:A,Chevron!B:B,"N/A")</f>
        <v>149.13999999999999</v>
      </c>
      <c r="Z119" s="5">
        <f t="shared" si="27"/>
        <v>13222.185667999998</v>
      </c>
      <c r="AA119" s="5">
        <f t="shared" si="37"/>
        <v>8.0812500687466038E-3</v>
      </c>
      <c r="AB119" s="222">
        <f>_xlfn.XLOOKUP($A119,Boeing!A:A,Boeing!B:B,"N/A")</f>
        <v>205.47</v>
      </c>
      <c r="AC119" s="5">
        <f t="shared" si="28"/>
        <v>18216.189414</v>
      </c>
      <c r="AD119" s="5">
        <f t="shared" si="38"/>
        <v>2.2086487124223231E-2</v>
      </c>
      <c r="AE119" s="222">
        <f>_xlfn.XLOOKUP(A119,Amazon!A:A,Amazon!B:B,"N/A")</f>
        <v>159.12</v>
      </c>
      <c r="AF119" s="5">
        <f t="shared" si="29"/>
        <v>14106.974544000001</v>
      </c>
      <c r="AG119" s="5">
        <f t="shared" si="39"/>
        <v>1.2949802048180414E-2</v>
      </c>
      <c r="AH119" s="393">
        <v>4890.97</v>
      </c>
      <c r="AI119" s="393">
        <v>433614.81449999998</v>
      </c>
      <c r="AJ119" s="393">
        <v>3.5739000000000001E-3</v>
      </c>
    </row>
    <row r="120" spans="1:36">
      <c r="A120" s="4">
        <v>45318</v>
      </c>
      <c r="B120" s="222">
        <f>_xlfn.XLOOKUP(A120,'USD RUB'!B:B,'USD RUB'!C:C,"N/A")</f>
        <v>89.515900000000002</v>
      </c>
      <c r="C120" s="222" t="str">
        <f>IFERROR(EXP(_xlfn.XLOOKUP(A120,'Bonds (CP)'!$A$4:$A$513,'Work Sheet'!$B$3:$B$512)/252)-1,"N/A")</f>
        <v>N/A</v>
      </c>
      <c r="D120" s="222" t="str">
        <f>IFERROR(_xlfn.XLOOKUP($A120,Intel!$A$2:$A$502,Intel!$B$2:$B$502),"N/A")</f>
        <v>N/A</v>
      </c>
      <c r="E120" s="5" t="str">
        <f t="shared" si="20"/>
        <v>N/A</v>
      </c>
      <c r="F120" s="5" t="str">
        <f t="shared" si="30"/>
        <v>N/A</v>
      </c>
      <c r="G120" s="222" t="str">
        <f>IFERROR(_xlfn.XLOOKUP(A120,Apple!A:A,Apple!B:B),"N/A")</f>
        <v>N/A</v>
      </c>
      <c r="H120" s="5" t="str">
        <f t="shared" si="21"/>
        <v>N/A</v>
      </c>
      <c r="I120" s="5" t="str">
        <f t="shared" si="31"/>
        <v>N/A</v>
      </c>
      <c r="J120" s="222" t="str">
        <f>IFERROR(_xlfn.XLOOKUP(A120,Microsoft!A:A,Microsoft!B:B),"N/A")</f>
        <v>N/A</v>
      </c>
      <c r="K120" s="5" t="str">
        <f t="shared" si="22"/>
        <v>N/A</v>
      </c>
      <c r="L120" s="5" t="str">
        <f t="shared" si="32"/>
        <v>N/A</v>
      </c>
      <c r="M120" s="222" t="str">
        <f>IFERROR(_xlfn.XLOOKUP($A120,Cisco!A:A,Cisco!B:B),"N/A")</f>
        <v>N/A</v>
      </c>
      <c r="N120" s="5" t="str">
        <f t="shared" si="23"/>
        <v>N/A</v>
      </c>
      <c r="O120" s="5" t="str">
        <f t="shared" si="33"/>
        <v>N/A</v>
      </c>
      <c r="P120" s="222" t="str">
        <f>IFERROR(_xlfn.XLOOKUP($A120,Disney!A:A,Disney!B:B),"N/A")</f>
        <v>N/A</v>
      </c>
      <c r="Q120" s="5" t="str">
        <f t="shared" si="24"/>
        <v>N/A</v>
      </c>
      <c r="R120" s="5" t="str">
        <f t="shared" si="34"/>
        <v>N/A</v>
      </c>
      <c r="S120" s="222" t="str">
        <f>_xlfn.XLOOKUP(A120,FedEx!A:A,FedEx!B:B,"N/A")</f>
        <v>N/A</v>
      </c>
      <c r="T120" s="5" t="str">
        <f t="shared" si="25"/>
        <v>N/A</v>
      </c>
      <c r="U120" s="5" t="str">
        <f t="shared" si="35"/>
        <v>N/A</v>
      </c>
      <c r="V120" s="222" t="str">
        <f>_xlfn.XLOOKUP($A120,'General Motors'!A:A,'General Motors'!B:B,"N/A")</f>
        <v>N/A</v>
      </c>
      <c r="W120" s="5" t="str">
        <f t="shared" si="26"/>
        <v>N/A</v>
      </c>
      <c r="X120" s="5" t="str">
        <f t="shared" si="36"/>
        <v>N/A</v>
      </c>
      <c r="Y120" s="222" t="str">
        <f>_xlfn.XLOOKUP($A120,Chevron!A:A,Chevron!B:B,"N/A")</f>
        <v>N/A</v>
      </c>
      <c r="Z120" s="5" t="str">
        <f t="shared" si="27"/>
        <v>N/A</v>
      </c>
      <c r="AA120" s="5" t="str">
        <f t="shared" si="37"/>
        <v>N/A</v>
      </c>
      <c r="AB120" s="222" t="str">
        <f>_xlfn.XLOOKUP($A120,Boeing!A:A,Boeing!B:B,"N/A")</f>
        <v>N/A</v>
      </c>
      <c r="AC120" s="5" t="str">
        <f t="shared" si="28"/>
        <v>N/A</v>
      </c>
      <c r="AD120" s="5" t="str">
        <f t="shared" si="38"/>
        <v>N/A</v>
      </c>
      <c r="AE120" s="222" t="str">
        <f>_xlfn.XLOOKUP(A120,Amazon!A:A,Amazon!B:B,"N/A")</f>
        <v>N/A</v>
      </c>
      <c r="AF120" s="5" t="str">
        <f t="shared" si="29"/>
        <v>N/A</v>
      </c>
      <c r="AG120" s="5" t="str">
        <f t="shared" si="39"/>
        <v>N/A</v>
      </c>
      <c r="AH120" s="6" t="s">
        <v>36</v>
      </c>
      <c r="AI120" s="6" t="s">
        <v>36</v>
      </c>
      <c r="AJ120" s="6" t="s">
        <v>36</v>
      </c>
    </row>
    <row r="121" spans="1:36">
      <c r="A121" s="4">
        <v>45319</v>
      </c>
      <c r="B121" s="222" t="str">
        <f>_xlfn.XLOOKUP(A121,'USD RUB'!B:B,'USD RUB'!C:C,"N/A")</f>
        <v>N/A</v>
      </c>
      <c r="C121" s="222" t="str">
        <f>IFERROR(EXP(_xlfn.XLOOKUP(A121,'Bonds (CP)'!$A$4:$A$513,'Work Sheet'!$B$3:$B$512)/252)-1,"N/A")</f>
        <v>N/A</v>
      </c>
      <c r="D121" s="222" t="str">
        <f>IFERROR(_xlfn.XLOOKUP($A121,Intel!$A$2:$A$502,Intel!$B$2:$B$502),"N/A")</f>
        <v>N/A</v>
      </c>
      <c r="E121" s="5" t="str">
        <f t="shared" si="20"/>
        <v>N/A</v>
      </c>
      <c r="F121" s="5" t="str">
        <f t="shared" si="30"/>
        <v>N/A</v>
      </c>
      <c r="G121" s="222" t="str">
        <f>IFERROR(_xlfn.XLOOKUP(A121,Apple!A:A,Apple!B:B),"N/A")</f>
        <v>N/A</v>
      </c>
      <c r="H121" s="5" t="str">
        <f t="shared" si="21"/>
        <v>N/A</v>
      </c>
      <c r="I121" s="5" t="str">
        <f t="shared" si="31"/>
        <v>N/A</v>
      </c>
      <c r="J121" s="222" t="str">
        <f>IFERROR(_xlfn.XLOOKUP(A121,Microsoft!A:A,Microsoft!B:B),"N/A")</f>
        <v>N/A</v>
      </c>
      <c r="K121" s="5" t="str">
        <f t="shared" si="22"/>
        <v>N/A</v>
      </c>
      <c r="L121" s="5" t="str">
        <f t="shared" si="32"/>
        <v>N/A</v>
      </c>
      <c r="M121" s="222" t="str">
        <f>IFERROR(_xlfn.XLOOKUP($A121,Cisco!A:A,Cisco!B:B),"N/A")</f>
        <v>N/A</v>
      </c>
      <c r="N121" s="5" t="str">
        <f t="shared" si="23"/>
        <v>N/A</v>
      </c>
      <c r="O121" s="5" t="str">
        <f t="shared" si="33"/>
        <v>N/A</v>
      </c>
      <c r="P121" s="222" t="str">
        <f>IFERROR(_xlfn.XLOOKUP($A121,Disney!A:A,Disney!B:B),"N/A")</f>
        <v>N/A</v>
      </c>
      <c r="Q121" s="5" t="str">
        <f t="shared" si="24"/>
        <v>N/A</v>
      </c>
      <c r="R121" s="5" t="str">
        <f t="shared" si="34"/>
        <v>N/A</v>
      </c>
      <c r="S121" s="222" t="str">
        <f>_xlfn.XLOOKUP(A121,FedEx!A:A,FedEx!B:B,"N/A")</f>
        <v>N/A</v>
      </c>
      <c r="T121" s="5" t="str">
        <f t="shared" si="25"/>
        <v>N/A</v>
      </c>
      <c r="U121" s="5" t="str">
        <f t="shared" si="35"/>
        <v>N/A</v>
      </c>
      <c r="V121" s="222" t="str">
        <f>_xlfn.XLOOKUP($A121,'General Motors'!A:A,'General Motors'!B:B,"N/A")</f>
        <v>N/A</v>
      </c>
      <c r="W121" s="5" t="str">
        <f t="shared" si="26"/>
        <v>N/A</v>
      </c>
      <c r="X121" s="5" t="str">
        <f t="shared" si="36"/>
        <v>N/A</v>
      </c>
      <c r="Y121" s="222" t="str">
        <f>_xlfn.XLOOKUP($A121,Chevron!A:A,Chevron!B:B,"N/A")</f>
        <v>N/A</v>
      </c>
      <c r="Z121" s="5" t="str">
        <f t="shared" si="27"/>
        <v>N/A</v>
      </c>
      <c r="AA121" s="5" t="str">
        <f t="shared" si="37"/>
        <v>N/A</v>
      </c>
      <c r="AB121" s="222" t="str">
        <f>_xlfn.XLOOKUP($A121,Boeing!A:A,Boeing!B:B,"N/A")</f>
        <v>N/A</v>
      </c>
      <c r="AC121" s="5" t="str">
        <f t="shared" si="28"/>
        <v>N/A</v>
      </c>
      <c r="AD121" s="5" t="str">
        <f t="shared" si="38"/>
        <v>N/A</v>
      </c>
      <c r="AE121" s="222" t="str">
        <f>_xlfn.XLOOKUP(A121,Amazon!A:A,Amazon!B:B,"N/A")</f>
        <v>N/A</v>
      </c>
      <c r="AF121" s="5" t="str">
        <f t="shared" si="29"/>
        <v>N/A</v>
      </c>
      <c r="AG121" s="5" t="str">
        <f t="shared" si="39"/>
        <v>N/A</v>
      </c>
      <c r="AH121" s="6" t="s">
        <v>36</v>
      </c>
      <c r="AI121" s="6" t="s">
        <v>36</v>
      </c>
      <c r="AJ121" s="6" t="s">
        <v>36</v>
      </c>
    </row>
    <row r="122" spans="1:36">
      <c r="A122" s="4">
        <v>45320</v>
      </c>
      <c r="B122" s="222" t="str">
        <f>_xlfn.XLOOKUP(A122,'USD RUB'!B:B,'USD RUB'!C:C,"N/A")</f>
        <v>N/A</v>
      </c>
      <c r="C122" s="222" t="str">
        <f>IFERROR(EXP(_xlfn.XLOOKUP(A122,'Bonds (CP)'!$A$4:$A$513,'Work Sheet'!$B$3:$B$512)/252)-1,"N/A")</f>
        <v>N/A</v>
      </c>
      <c r="D122" s="222">
        <f>IFERROR(_xlfn.XLOOKUP($A122,Intel!$A$2:$A$502,Intel!$B$2:$B$502),"N/A")</f>
        <v>43.84</v>
      </c>
      <c r="E122" s="5" t="str">
        <f t="shared" si="20"/>
        <v>N/A</v>
      </c>
      <c r="F122" s="5" t="str">
        <f t="shared" si="30"/>
        <v>N/A</v>
      </c>
      <c r="G122" s="222">
        <f>IFERROR(_xlfn.XLOOKUP(A122,Apple!A:A,Apple!B:B),"N/A")</f>
        <v>191.73</v>
      </c>
      <c r="H122" s="5" t="str">
        <f t="shared" si="21"/>
        <v>N/A</v>
      </c>
      <c r="I122" s="5" t="str">
        <f t="shared" si="31"/>
        <v>N/A</v>
      </c>
      <c r="J122" s="222">
        <f>IFERROR(_xlfn.XLOOKUP(A122,Microsoft!A:A,Microsoft!B:B),"N/A")</f>
        <v>409.72</v>
      </c>
      <c r="K122" s="5" t="str">
        <f t="shared" si="22"/>
        <v>N/A</v>
      </c>
      <c r="L122" s="5" t="str">
        <f t="shared" si="32"/>
        <v>N/A</v>
      </c>
      <c r="M122" s="222">
        <f>IFERROR(_xlfn.XLOOKUP($A122,Cisco!A:A,Cisco!B:B),"N/A")</f>
        <v>52.29</v>
      </c>
      <c r="N122" s="5" t="str">
        <f t="shared" si="23"/>
        <v>N/A</v>
      </c>
      <c r="O122" s="5" t="str">
        <f t="shared" si="33"/>
        <v>N/A</v>
      </c>
      <c r="P122" s="222">
        <f>IFERROR(_xlfn.XLOOKUP($A122,Disney!A:A,Disney!B:B),"N/A")</f>
        <v>97.49</v>
      </c>
      <c r="Q122" s="5" t="str">
        <f t="shared" si="24"/>
        <v>N/A</v>
      </c>
      <c r="R122" s="5" t="str">
        <f t="shared" si="34"/>
        <v>N/A</v>
      </c>
      <c r="S122" s="222">
        <f>_xlfn.XLOOKUP(A122,FedEx!A:A,FedEx!B:B,"N/A")</f>
        <v>248.03</v>
      </c>
      <c r="T122" s="5" t="str">
        <f t="shared" si="25"/>
        <v>N/A</v>
      </c>
      <c r="U122" s="5" t="str">
        <f t="shared" si="35"/>
        <v>N/A</v>
      </c>
      <c r="V122" s="222">
        <f>_xlfn.XLOOKUP($A122,'General Motors'!A:A,'General Motors'!B:B,"N/A")</f>
        <v>35.39</v>
      </c>
      <c r="W122" s="5" t="str">
        <f t="shared" si="26"/>
        <v>N/A</v>
      </c>
      <c r="X122" s="5" t="str">
        <f t="shared" si="36"/>
        <v>N/A</v>
      </c>
      <c r="Y122" s="222">
        <f>_xlfn.XLOOKUP($A122,Chevron!A:A,Chevron!B:B,"N/A")</f>
        <v>149.08000000000001</v>
      </c>
      <c r="Z122" s="5" t="str">
        <f t="shared" si="27"/>
        <v>N/A</v>
      </c>
      <c r="AA122" s="5" t="str">
        <f t="shared" si="37"/>
        <v>N/A</v>
      </c>
      <c r="AB122" s="222">
        <f>_xlfn.XLOOKUP($A122,Boeing!A:A,Boeing!B:B,"N/A")</f>
        <v>205.19</v>
      </c>
      <c r="AC122" s="5" t="str">
        <f t="shared" si="28"/>
        <v>N/A</v>
      </c>
      <c r="AD122" s="5" t="str">
        <f t="shared" si="38"/>
        <v>N/A</v>
      </c>
      <c r="AE122" s="222">
        <f>_xlfn.XLOOKUP(A122,Amazon!A:A,Amazon!B:B,"N/A")</f>
        <v>161.26</v>
      </c>
      <c r="AF122" s="5" t="str">
        <f t="shared" si="29"/>
        <v>N/A</v>
      </c>
      <c r="AG122" s="5" t="str">
        <f t="shared" si="39"/>
        <v>N/A</v>
      </c>
      <c r="AH122" s="393">
        <v>4927.93</v>
      </c>
      <c r="AI122" s="6" t="s">
        <v>36</v>
      </c>
      <c r="AJ122" s="6" t="s">
        <v>36</v>
      </c>
    </row>
    <row r="123" spans="1:36">
      <c r="A123" s="4">
        <v>45321</v>
      </c>
      <c r="B123" s="222">
        <f>_xlfn.XLOOKUP(A123,'USD RUB'!B:B,'USD RUB'!C:C,"N/A")</f>
        <v>89.608999999999995</v>
      </c>
      <c r="C123" s="222" t="str">
        <f>IFERROR(EXP(_xlfn.XLOOKUP(A123,'Bonds (CP)'!$A$4:$A$513,'Work Sheet'!$B$3:$B$512)/252)-1,"N/A")</f>
        <v>N/A</v>
      </c>
      <c r="D123" s="222">
        <f>IFERROR(_xlfn.XLOOKUP($A123,Intel!$A$2:$A$502,Intel!$B$2:$B$502),"N/A")</f>
        <v>42.92</v>
      </c>
      <c r="E123" s="5">
        <f t="shared" si="20"/>
        <v>3846.0182799999998</v>
      </c>
      <c r="F123" s="5" t="str">
        <f t="shared" si="30"/>
        <v>N/A</v>
      </c>
      <c r="G123" s="222">
        <f>IFERROR(_xlfn.XLOOKUP(A123,Apple!A:A,Apple!B:B),"N/A")</f>
        <v>188.04</v>
      </c>
      <c r="H123" s="5">
        <f t="shared" si="21"/>
        <v>16850.076359999999</v>
      </c>
      <c r="I123" s="5" t="str">
        <f t="shared" si="31"/>
        <v>N/A</v>
      </c>
      <c r="J123" s="222">
        <f>IFERROR(_xlfn.XLOOKUP(A123,Microsoft!A:A,Microsoft!B:B),"N/A")</f>
        <v>408.59</v>
      </c>
      <c r="K123" s="5">
        <f t="shared" si="22"/>
        <v>36613.341309999996</v>
      </c>
      <c r="L123" s="5" t="str">
        <f t="shared" si="32"/>
        <v>N/A</v>
      </c>
      <c r="M123" s="222">
        <f>IFERROR(_xlfn.XLOOKUP($A123,Cisco!A:A,Cisco!B:B),"N/A")</f>
        <v>52.24</v>
      </c>
      <c r="N123" s="5">
        <f t="shared" si="23"/>
        <v>4681.1741599999996</v>
      </c>
      <c r="O123" s="5" t="str">
        <f t="shared" si="33"/>
        <v>N/A</v>
      </c>
      <c r="P123" s="222">
        <f>IFERROR(_xlfn.XLOOKUP($A123,Disney!A:A,Disney!B:B),"N/A")</f>
        <v>96.94</v>
      </c>
      <c r="Q123" s="5">
        <f t="shared" si="24"/>
        <v>8686.6964599999992</v>
      </c>
      <c r="R123" s="5" t="str">
        <f t="shared" si="34"/>
        <v>N/A</v>
      </c>
      <c r="S123" s="222">
        <f>_xlfn.XLOOKUP(A123,FedEx!A:A,FedEx!B:B,"N/A")</f>
        <v>243.77</v>
      </c>
      <c r="T123" s="5">
        <f t="shared" si="25"/>
        <v>21843.985929999999</v>
      </c>
      <c r="U123" s="5" t="str">
        <f t="shared" si="35"/>
        <v>N/A</v>
      </c>
      <c r="V123" s="222">
        <f>_xlfn.XLOOKUP($A123,'General Motors'!A:A,'General Motors'!B:B,"N/A")</f>
        <v>38.15</v>
      </c>
      <c r="W123" s="5">
        <f t="shared" si="26"/>
        <v>3418.5833499999999</v>
      </c>
      <c r="X123" s="5" t="str">
        <f t="shared" si="36"/>
        <v>N/A</v>
      </c>
      <c r="Y123" s="222">
        <f>_xlfn.XLOOKUP($A123,Chevron!A:A,Chevron!B:B,"N/A")</f>
        <v>150.12</v>
      </c>
      <c r="Z123" s="5">
        <f t="shared" si="27"/>
        <v>13452.103079999999</v>
      </c>
      <c r="AA123" s="5" t="str">
        <f t="shared" si="37"/>
        <v>N/A</v>
      </c>
      <c r="AB123" s="222">
        <f>_xlfn.XLOOKUP($A123,Boeing!A:A,Boeing!B:B,"N/A")</f>
        <v>200.44</v>
      </c>
      <c r="AC123" s="5">
        <f t="shared" si="28"/>
        <v>17961.22796</v>
      </c>
      <c r="AD123" s="5" t="str">
        <f t="shared" si="38"/>
        <v>N/A</v>
      </c>
      <c r="AE123" s="222">
        <f>_xlfn.XLOOKUP(A123,Amazon!A:A,Amazon!B:B,"N/A")</f>
        <v>159</v>
      </c>
      <c r="AF123" s="5">
        <f t="shared" si="29"/>
        <v>14247.830999999998</v>
      </c>
      <c r="AG123" s="5" t="str">
        <f t="shared" si="39"/>
        <v>N/A</v>
      </c>
      <c r="AH123" s="393">
        <v>4924.97</v>
      </c>
      <c r="AI123" s="393">
        <v>441321.63669999997</v>
      </c>
      <c r="AJ123" s="6" t="s">
        <v>36</v>
      </c>
    </row>
    <row r="124" spans="1:36">
      <c r="A124" s="4">
        <v>45322</v>
      </c>
      <c r="B124" s="222">
        <f>_xlfn.XLOOKUP(A124,'USD RUB'!B:B,'USD RUB'!C:C,"N/A")</f>
        <v>89.288700000000006</v>
      </c>
      <c r="C124" s="222">
        <f>IFERROR(EXP(_xlfn.XLOOKUP(A124,'Bonds (CP)'!$A$4:$A$513,'Work Sheet'!$B$3:$B$512)/252)-1,"N/A")</f>
        <v>0.4404511299418481</v>
      </c>
      <c r="D124" s="222">
        <f>IFERROR(_xlfn.XLOOKUP($A124,Intel!$A$2:$A$502,Intel!$B$2:$B$502),"N/A")</f>
        <v>43.08</v>
      </c>
      <c r="E124" s="5">
        <f t="shared" si="20"/>
        <v>3846.5571960000002</v>
      </c>
      <c r="F124" s="5">
        <f t="shared" si="30"/>
        <v>1.4012309894706476E-4</v>
      </c>
      <c r="G124" s="222">
        <f>IFERROR(_xlfn.XLOOKUP(A124,Apple!A:A,Apple!B:B),"N/A")</f>
        <v>184.4</v>
      </c>
      <c r="H124" s="5">
        <f t="shared" si="21"/>
        <v>16464.836280000003</v>
      </c>
      <c r="I124" s="5">
        <f t="shared" si="31"/>
        <v>-2.2862809151091401E-2</v>
      </c>
      <c r="J124" s="222">
        <f>IFERROR(_xlfn.XLOOKUP(A124,Microsoft!A:A,Microsoft!B:B),"N/A")</f>
        <v>397.58</v>
      </c>
      <c r="K124" s="5">
        <f t="shared" si="22"/>
        <v>35499.401345999999</v>
      </c>
      <c r="L124" s="5">
        <f t="shared" si="32"/>
        <v>-3.0424427931021736E-2</v>
      </c>
      <c r="M124" s="222">
        <f>IFERROR(_xlfn.XLOOKUP($A124,Cisco!A:A,Cisco!B:B),"N/A")</f>
        <v>50.18</v>
      </c>
      <c r="N124" s="5">
        <f t="shared" si="23"/>
        <v>4480.5069659999999</v>
      </c>
      <c r="O124" s="5">
        <f t="shared" si="33"/>
        <v>-4.2866850739003426E-2</v>
      </c>
      <c r="P124" s="222">
        <f>IFERROR(_xlfn.XLOOKUP($A124,Disney!A:A,Disney!B:B),"N/A")</f>
        <v>96.05</v>
      </c>
      <c r="Q124" s="5">
        <f t="shared" si="24"/>
        <v>8576.1796350000004</v>
      </c>
      <c r="R124" s="5">
        <f t="shared" si="34"/>
        <v>-1.2722537907120413E-2</v>
      </c>
      <c r="S124" s="222">
        <f>_xlfn.XLOOKUP(A124,FedEx!A:A,FedEx!B:B,"N/A")</f>
        <v>241.29</v>
      </c>
      <c r="T124" s="5">
        <f t="shared" si="25"/>
        <v>21544.470423000002</v>
      </c>
      <c r="U124" s="5">
        <f t="shared" si="35"/>
        <v>-1.3711577546323572E-2</v>
      </c>
      <c r="V124" s="222">
        <f>_xlfn.XLOOKUP($A124,'General Motors'!A:A,'General Motors'!B:B,"N/A")</f>
        <v>38.799999999999997</v>
      </c>
      <c r="W124" s="5">
        <f t="shared" si="26"/>
        <v>3464.4015599999998</v>
      </c>
      <c r="X124" s="5">
        <f t="shared" si="36"/>
        <v>1.3402689157776315E-2</v>
      </c>
      <c r="Y124" s="222">
        <f>_xlfn.XLOOKUP($A124,Chevron!A:A,Chevron!B:B,"N/A")</f>
        <v>147.43</v>
      </c>
      <c r="Z124" s="5">
        <f t="shared" si="27"/>
        <v>13163.833041000002</v>
      </c>
      <c r="AA124" s="5">
        <f t="shared" si="37"/>
        <v>-2.1429365898079089E-2</v>
      </c>
      <c r="AB124" s="222">
        <f>_xlfn.XLOOKUP($A124,Boeing!A:A,Boeing!B:B,"N/A")</f>
        <v>211.04</v>
      </c>
      <c r="AC124" s="5">
        <f t="shared" si="28"/>
        <v>18843.487248000001</v>
      </c>
      <c r="AD124" s="5">
        <f t="shared" si="38"/>
        <v>4.9120209930234804E-2</v>
      </c>
      <c r="AE124" s="222">
        <f>_xlfn.XLOOKUP(A124,Amazon!A:A,Amazon!B:B,"N/A")</f>
        <v>155.19999999999999</v>
      </c>
      <c r="AF124" s="5">
        <f t="shared" si="29"/>
        <v>13857.606239999999</v>
      </c>
      <c r="AG124" s="5">
        <f t="shared" si="39"/>
        <v>-2.7388362481278627E-2</v>
      </c>
      <c r="AH124" s="393">
        <v>4845.6499999999996</v>
      </c>
      <c r="AI124" s="393">
        <v>432661.7892</v>
      </c>
      <c r="AJ124" s="393">
        <v>-1.9622500000000001E-2</v>
      </c>
    </row>
    <row r="125" spans="1:36">
      <c r="A125" s="4">
        <v>45323</v>
      </c>
      <c r="B125" s="222">
        <f>_xlfn.XLOOKUP(A125,'USD RUB'!B:B,'USD RUB'!C:C,"N/A")</f>
        <v>89.6678</v>
      </c>
      <c r="C125" s="222">
        <f>IFERROR(EXP(_xlfn.XLOOKUP(A125,'Bonds (CP)'!$A$4:$A$513,'Work Sheet'!$B$3:$B$512)/252)-1,"N/A")</f>
        <v>0.43895372529001686</v>
      </c>
      <c r="D125" s="222">
        <f>IFERROR(_xlfn.XLOOKUP($A125,Intel!$A$2:$A$502,Intel!$B$2:$B$502),"N/A")</f>
        <v>43.36</v>
      </c>
      <c r="E125" s="5">
        <f t="shared" si="20"/>
        <v>3887.9958080000001</v>
      </c>
      <c r="F125" s="5">
        <f t="shared" si="30"/>
        <v>1.0772909354654026E-2</v>
      </c>
      <c r="G125" s="222">
        <f>IFERROR(_xlfn.XLOOKUP(A125,Apple!A:A,Apple!B:B),"N/A")</f>
        <v>186.86</v>
      </c>
      <c r="H125" s="5">
        <f t="shared" si="21"/>
        <v>16755.325108000001</v>
      </c>
      <c r="I125" s="5">
        <f t="shared" si="31"/>
        <v>1.7642983085890629E-2</v>
      </c>
      <c r="J125" s="222">
        <f>IFERROR(_xlfn.XLOOKUP(A125,Microsoft!A:A,Microsoft!B:B),"N/A")</f>
        <v>403.78</v>
      </c>
      <c r="K125" s="5">
        <f t="shared" si="22"/>
        <v>36206.064284</v>
      </c>
      <c r="L125" s="5">
        <f t="shared" si="32"/>
        <v>1.9906333943843446E-2</v>
      </c>
      <c r="M125" s="222">
        <f>IFERROR(_xlfn.XLOOKUP($A125,Cisco!A:A,Cisco!B:B),"N/A")</f>
        <v>50.18</v>
      </c>
      <c r="N125" s="5">
        <f t="shared" si="23"/>
        <v>4499.5302039999997</v>
      </c>
      <c r="O125" s="5">
        <f t="shared" si="33"/>
        <v>4.2457780211828666E-3</v>
      </c>
      <c r="P125" s="222">
        <f>IFERROR(_xlfn.XLOOKUP($A125,Disney!A:A,Disney!B:B),"N/A")</f>
        <v>97.06</v>
      </c>
      <c r="Q125" s="5">
        <f t="shared" si="24"/>
        <v>8703.1566679999996</v>
      </c>
      <c r="R125" s="5">
        <f t="shared" si="34"/>
        <v>1.4805780476168762E-2</v>
      </c>
      <c r="S125" s="222">
        <f>_xlfn.XLOOKUP(A125,FedEx!A:A,FedEx!B:B,"N/A")</f>
        <v>241.95</v>
      </c>
      <c r="T125" s="5">
        <f t="shared" si="25"/>
        <v>21695.124209999998</v>
      </c>
      <c r="U125" s="5">
        <f t="shared" si="35"/>
        <v>6.9926892628171533E-3</v>
      </c>
      <c r="V125" s="222">
        <f>_xlfn.XLOOKUP($A125,'General Motors'!A:A,'General Motors'!B:B,"N/A")</f>
        <v>38.869999999999997</v>
      </c>
      <c r="W125" s="5">
        <f t="shared" si="26"/>
        <v>3485.3873859999999</v>
      </c>
      <c r="X125" s="5">
        <f t="shared" si="36"/>
        <v>6.0575616413243161E-3</v>
      </c>
      <c r="Y125" s="222">
        <f>_xlfn.XLOOKUP($A125,Chevron!A:A,Chevron!B:B,"N/A")</f>
        <v>147.88999999999999</v>
      </c>
      <c r="Z125" s="5">
        <f t="shared" si="27"/>
        <v>13260.970941999998</v>
      </c>
      <c r="AA125" s="5">
        <f t="shared" si="37"/>
        <v>7.37915018349522E-3</v>
      </c>
      <c r="AB125" s="222">
        <f>_xlfn.XLOOKUP($A125,Boeing!A:A,Boeing!B:B,"N/A")</f>
        <v>209.81</v>
      </c>
      <c r="AC125" s="5">
        <f t="shared" si="28"/>
        <v>18813.201118000001</v>
      </c>
      <c r="AD125" s="5">
        <f t="shared" si="38"/>
        <v>-1.6072465569352268E-3</v>
      </c>
      <c r="AE125" s="222">
        <f>_xlfn.XLOOKUP(A125,Amazon!A:A,Amazon!B:B,"N/A")</f>
        <v>159.28</v>
      </c>
      <c r="AF125" s="5">
        <f t="shared" si="29"/>
        <v>14282.287184000001</v>
      </c>
      <c r="AG125" s="5">
        <f t="shared" si="39"/>
        <v>3.064605362895656E-2</v>
      </c>
      <c r="AH125" s="393">
        <v>4906.1899999999996</v>
      </c>
      <c r="AI125" s="393">
        <v>439927.26370000001</v>
      </c>
      <c r="AJ125" s="393">
        <v>1.6792499999999998E-2</v>
      </c>
    </row>
    <row r="126" spans="1:36">
      <c r="A126" s="4">
        <v>45324</v>
      </c>
      <c r="B126" s="222">
        <f>_xlfn.XLOOKUP(A126,'USD RUB'!B:B,'USD RUB'!C:C,"N/A")</f>
        <v>90.229900000000001</v>
      </c>
      <c r="C126" s="222">
        <f>IFERROR(EXP(_xlfn.XLOOKUP(A126,'Bonds (CP)'!$A$4:$A$513,'Work Sheet'!$B$3:$B$512)/252)-1,"N/A")</f>
        <v>0.43894344708582977</v>
      </c>
      <c r="D126" s="222">
        <f>IFERROR(_xlfn.XLOOKUP($A126,Intel!$A$2:$A$502,Intel!$B$2:$B$502),"N/A")</f>
        <v>42.6</v>
      </c>
      <c r="E126" s="5">
        <f t="shared" si="20"/>
        <v>3843.7937400000001</v>
      </c>
      <c r="F126" s="5">
        <f t="shared" si="30"/>
        <v>-1.1368856907985614E-2</v>
      </c>
      <c r="G126" s="222">
        <f>IFERROR(_xlfn.XLOOKUP(A126,Apple!A:A,Apple!B:B),"N/A")</f>
        <v>185.85</v>
      </c>
      <c r="H126" s="5">
        <f t="shared" si="21"/>
        <v>16769.226914999999</v>
      </c>
      <c r="I126" s="5">
        <f t="shared" si="31"/>
        <v>8.2969485285366851E-4</v>
      </c>
      <c r="J126" s="222">
        <f>IFERROR(_xlfn.XLOOKUP(A126,Microsoft!A:A,Microsoft!B:B),"N/A")</f>
        <v>411.22</v>
      </c>
      <c r="K126" s="5">
        <f t="shared" si="22"/>
        <v>37104.339478000002</v>
      </c>
      <c r="L126" s="5">
        <f t="shared" si="32"/>
        <v>2.4810075653457941E-2</v>
      </c>
      <c r="M126" s="222">
        <f>IFERROR(_xlfn.XLOOKUP($A126,Cisco!A:A,Cisco!B:B),"N/A")</f>
        <v>50.18</v>
      </c>
      <c r="N126" s="5">
        <f t="shared" si="23"/>
        <v>4527.736382</v>
      </c>
      <c r="O126" s="5">
        <f t="shared" si="33"/>
        <v>6.2686940016372095E-3</v>
      </c>
      <c r="P126" s="222">
        <f>IFERROR(_xlfn.XLOOKUP($A126,Disney!A:A,Disney!B:B),"N/A")</f>
        <v>97.13</v>
      </c>
      <c r="Q126" s="5">
        <f t="shared" si="24"/>
        <v>8764.0301870000003</v>
      </c>
      <c r="R126" s="5">
        <f t="shared" si="34"/>
        <v>6.9944183842882701E-3</v>
      </c>
      <c r="S126" s="222">
        <f>_xlfn.XLOOKUP(A126,FedEx!A:A,FedEx!B:B,"N/A")</f>
        <v>242.36</v>
      </c>
      <c r="T126" s="5">
        <f t="shared" si="25"/>
        <v>21868.118564</v>
      </c>
      <c r="U126" s="5">
        <f t="shared" si="35"/>
        <v>7.9738817038099707E-3</v>
      </c>
      <c r="V126" s="222">
        <f>_xlfn.XLOOKUP($A126,'General Motors'!A:A,'General Motors'!B:B,"N/A")</f>
        <v>38.909999999999997</v>
      </c>
      <c r="W126" s="5">
        <f t="shared" si="26"/>
        <v>3510.8454089999996</v>
      </c>
      <c r="X126" s="5">
        <f t="shared" si="36"/>
        <v>7.3042161976768494E-3</v>
      </c>
      <c r="Y126" s="222">
        <f>_xlfn.XLOOKUP($A126,Chevron!A:A,Chevron!B:B,"N/A")</f>
        <v>152.24</v>
      </c>
      <c r="Z126" s="5">
        <f t="shared" si="27"/>
        <v>13736.599976000001</v>
      </c>
      <c r="AA126" s="5">
        <f t="shared" si="37"/>
        <v>3.5866833286965161E-2</v>
      </c>
      <c r="AB126" s="222">
        <f>_xlfn.XLOOKUP($A126,Boeing!A:A,Boeing!B:B,"N/A")</f>
        <v>209.38</v>
      </c>
      <c r="AC126" s="5">
        <f t="shared" si="28"/>
        <v>18892.336461999999</v>
      </c>
      <c r="AD126" s="5">
        <f t="shared" si="38"/>
        <v>4.2063731474322186E-3</v>
      </c>
      <c r="AE126" s="222">
        <f>_xlfn.XLOOKUP(A126,Amazon!A:A,Amazon!B:B,"N/A")</f>
        <v>171.81</v>
      </c>
      <c r="AF126" s="5">
        <f t="shared" si="29"/>
        <v>15502.399119</v>
      </c>
      <c r="AG126" s="5">
        <f t="shared" si="39"/>
        <v>8.5428329460203845E-2</v>
      </c>
      <c r="AH126" s="393">
        <v>4958.6099999999997</v>
      </c>
      <c r="AI126" s="393">
        <v>447414.88439999998</v>
      </c>
      <c r="AJ126" s="393">
        <v>1.7020130000000001E-2</v>
      </c>
    </row>
    <row r="127" spans="1:36">
      <c r="A127" s="4">
        <v>45325</v>
      </c>
      <c r="B127" s="222">
        <f>_xlfn.XLOOKUP(A127,'USD RUB'!B:B,'USD RUB'!C:C,"N/A")</f>
        <v>90.662599999999998</v>
      </c>
      <c r="C127" s="222" t="str">
        <f>IFERROR(EXP(_xlfn.XLOOKUP(A127,'Bonds (CP)'!$A$4:$A$513,'Work Sheet'!$B$3:$B$512)/252)-1,"N/A")</f>
        <v>N/A</v>
      </c>
      <c r="D127" s="222" t="str">
        <f>IFERROR(_xlfn.XLOOKUP($A127,Intel!$A$2:$A$502,Intel!$B$2:$B$502),"N/A")</f>
        <v>N/A</v>
      </c>
      <c r="E127" s="5" t="str">
        <f t="shared" si="20"/>
        <v>N/A</v>
      </c>
      <c r="F127" s="5" t="str">
        <f t="shared" si="30"/>
        <v>N/A</v>
      </c>
      <c r="G127" s="222" t="str">
        <f>IFERROR(_xlfn.XLOOKUP(A127,Apple!A:A,Apple!B:B),"N/A")</f>
        <v>N/A</v>
      </c>
      <c r="H127" s="5" t="str">
        <f t="shared" si="21"/>
        <v>N/A</v>
      </c>
      <c r="I127" s="5" t="str">
        <f t="shared" si="31"/>
        <v>N/A</v>
      </c>
      <c r="J127" s="222" t="str">
        <f>IFERROR(_xlfn.XLOOKUP(A127,Microsoft!A:A,Microsoft!B:B),"N/A")</f>
        <v>N/A</v>
      </c>
      <c r="K127" s="5" t="str">
        <f t="shared" si="22"/>
        <v>N/A</v>
      </c>
      <c r="L127" s="5" t="str">
        <f t="shared" si="32"/>
        <v>N/A</v>
      </c>
      <c r="M127" s="222" t="str">
        <f>IFERROR(_xlfn.XLOOKUP($A127,Cisco!A:A,Cisco!B:B),"N/A")</f>
        <v>N/A</v>
      </c>
      <c r="N127" s="5" t="str">
        <f t="shared" si="23"/>
        <v>N/A</v>
      </c>
      <c r="O127" s="5" t="str">
        <f t="shared" si="33"/>
        <v>N/A</v>
      </c>
      <c r="P127" s="222" t="str">
        <f>IFERROR(_xlfn.XLOOKUP($A127,Disney!A:A,Disney!B:B),"N/A")</f>
        <v>N/A</v>
      </c>
      <c r="Q127" s="5" t="str">
        <f t="shared" si="24"/>
        <v>N/A</v>
      </c>
      <c r="R127" s="5" t="str">
        <f t="shared" si="34"/>
        <v>N/A</v>
      </c>
      <c r="S127" s="222" t="str">
        <f>_xlfn.XLOOKUP(A127,FedEx!A:A,FedEx!B:B,"N/A")</f>
        <v>N/A</v>
      </c>
      <c r="T127" s="5" t="str">
        <f t="shared" si="25"/>
        <v>N/A</v>
      </c>
      <c r="U127" s="5" t="str">
        <f t="shared" si="35"/>
        <v>N/A</v>
      </c>
      <c r="V127" s="222" t="str">
        <f>_xlfn.XLOOKUP($A127,'General Motors'!A:A,'General Motors'!B:B,"N/A")</f>
        <v>N/A</v>
      </c>
      <c r="W127" s="5" t="str">
        <f t="shared" si="26"/>
        <v>N/A</v>
      </c>
      <c r="X127" s="5" t="str">
        <f t="shared" si="36"/>
        <v>N/A</v>
      </c>
      <c r="Y127" s="222" t="str">
        <f>_xlfn.XLOOKUP($A127,Chevron!A:A,Chevron!B:B,"N/A")</f>
        <v>N/A</v>
      </c>
      <c r="Z127" s="5" t="str">
        <f t="shared" si="27"/>
        <v>N/A</v>
      </c>
      <c r="AA127" s="5" t="str">
        <f t="shared" si="37"/>
        <v>N/A</v>
      </c>
      <c r="AB127" s="222" t="str">
        <f>_xlfn.XLOOKUP($A127,Boeing!A:A,Boeing!B:B,"N/A")</f>
        <v>N/A</v>
      </c>
      <c r="AC127" s="5" t="str">
        <f t="shared" si="28"/>
        <v>N/A</v>
      </c>
      <c r="AD127" s="5" t="str">
        <f t="shared" si="38"/>
        <v>N/A</v>
      </c>
      <c r="AE127" s="222" t="str">
        <f>_xlfn.XLOOKUP(A127,Amazon!A:A,Amazon!B:B,"N/A")</f>
        <v>N/A</v>
      </c>
      <c r="AF127" s="5" t="str">
        <f t="shared" si="29"/>
        <v>N/A</v>
      </c>
      <c r="AG127" s="5" t="str">
        <f t="shared" si="39"/>
        <v>N/A</v>
      </c>
      <c r="AH127" s="6" t="s">
        <v>36</v>
      </c>
      <c r="AI127" s="6" t="s">
        <v>36</v>
      </c>
      <c r="AJ127" s="6" t="s">
        <v>36</v>
      </c>
    </row>
    <row r="128" spans="1:36">
      <c r="A128" s="4">
        <v>45326</v>
      </c>
      <c r="B128" s="222" t="str">
        <f>_xlfn.XLOOKUP(A128,'USD RUB'!B:B,'USD RUB'!C:C,"N/A")</f>
        <v>N/A</v>
      </c>
      <c r="C128" s="222" t="str">
        <f>IFERROR(EXP(_xlfn.XLOOKUP(A128,'Bonds (CP)'!$A$4:$A$513,'Work Sheet'!$B$3:$B$512)/252)-1,"N/A")</f>
        <v>N/A</v>
      </c>
      <c r="D128" s="222" t="str">
        <f>IFERROR(_xlfn.XLOOKUP($A128,Intel!$A$2:$A$502,Intel!$B$2:$B$502),"N/A")</f>
        <v>N/A</v>
      </c>
      <c r="E128" s="5" t="str">
        <f t="shared" si="20"/>
        <v>N/A</v>
      </c>
      <c r="F128" s="5" t="str">
        <f t="shared" si="30"/>
        <v>N/A</v>
      </c>
      <c r="G128" s="222" t="str">
        <f>IFERROR(_xlfn.XLOOKUP(A128,Apple!A:A,Apple!B:B),"N/A")</f>
        <v>N/A</v>
      </c>
      <c r="H128" s="5" t="str">
        <f t="shared" si="21"/>
        <v>N/A</v>
      </c>
      <c r="I128" s="5" t="str">
        <f t="shared" si="31"/>
        <v>N/A</v>
      </c>
      <c r="J128" s="222" t="str">
        <f>IFERROR(_xlfn.XLOOKUP(A128,Microsoft!A:A,Microsoft!B:B),"N/A")</f>
        <v>N/A</v>
      </c>
      <c r="K128" s="5" t="str">
        <f t="shared" si="22"/>
        <v>N/A</v>
      </c>
      <c r="L128" s="5" t="str">
        <f t="shared" si="32"/>
        <v>N/A</v>
      </c>
      <c r="M128" s="222" t="str">
        <f>IFERROR(_xlfn.XLOOKUP($A128,Cisco!A:A,Cisco!B:B),"N/A")</f>
        <v>N/A</v>
      </c>
      <c r="N128" s="5" t="str">
        <f t="shared" si="23"/>
        <v>N/A</v>
      </c>
      <c r="O128" s="5" t="str">
        <f t="shared" si="33"/>
        <v>N/A</v>
      </c>
      <c r="P128" s="222" t="str">
        <f>IFERROR(_xlfn.XLOOKUP($A128,Disney!A:A,Disney!B:B),"N/A")</f>
        <v>N/A</v>
      </c>
      <c r="Q128" s="5" t="str">
        <f t="shared" si="24"/>
        <v>N/A</v>
      </c>
      <c r="R128" s="5" t="str">
        <f t="shared" si="34"/>
        <v>N/A</v>
      </c>
      <c r="S128" s="222" t="str">
        <f>_xlfn.XLOOKUP(A128,FedEx!A:A,FedEx!B:B,"N/A")</f>
        <v>N/A</v>
      </c>
      <c r="T128" s="5" t="str">
        <f t="shared" si="25"/>
        <v>N/A</v>
      </c>
      <c r="U128" s="5" t="str">
        <f t="shared" si="35"/>
        <v>N/A</v>
      </c>
      <c r="V128" s="222" t="str">
        <f>_xlfn.XLOOKUP($A128,'General Motors'!A:A,'General Motors'!B:B,"N/A")</f>
        <v>N/A</v>
      </c>
      <c r="W128" s="5" t="str">
        <f t="shared" si="26"/>
        <v>N/A</v>
      </c>
      <c r="X128" s="5" t="str">
        <f t="shared" si="36"/>
        <v>N/A</v>
      </c>
      <c r="Y128" s="222" t="str">
        <f>_xlfn.XLOOKUP($A128,Chevron!A:A,Chevron!B:B,"N/A")</f>
        <v>N/A</v>
      </c>
      <c r="Z128" s="5" t="str">
        <f t="shared" si="27"/>
        <v>N/A</v>
      </c>
      <c r="AA128" s="5" t="str">
        <f t="shared" si="37"/>
        <v>N/A</v>
      </c>
      <c r="AB128" s="222" t="str">
        <f>_xlfn.XLOOKUP($A128,Boeing!A:A,Boeing!B:B,"N/A")</f>
        <v>N/A</v>
      </c>
      <c r="AC128" s="5" t="str">
        <f t="shared" si="28"/>
        <v>N/A</v>
      </c>
      <c r="AD128" s="5" t="str">
        <f t="shared" si="38"/>
        <v>N/A</v>
      </c>
      <c r="AE128" s="222" t="str">
        <f>_xlfn.XLOOKUP(A128,Amazon!A:A,Amazon!B:B,"N/A")</f>
        <v>N/A</v>
      </c>
      <c r="AF128" s="5" t="str">
        <f t="shared" si="29"/>
        <v>N/A</v>
      </c>
      <c r="AG128" s="5" t="str">
        <f t="shared" si="39"/>
        <v>N/A</v>
      </c>
      <c r="AH128" s="6" t="s">
        <v>36</v>
      </c>
      <c r="AI128" s="6" t="s">
        <v>36</v>
      </c>
      <c r="AJ128" s="6" t="s">
        <v>36</v>
      </c>
    </row>
    <row r="129" spans="1:36">
      <c r="A129" s="4">
        <v>45327</v>
      </c>
      <c r="B129" s="222" t="str">
        <f>_xlfn.XLOOKUP(A129,'USD RUB'!B:B,'USD RUB'!C:C,"N/A")</f>
        <v>N/A</v>
      </c>
      <c r="C129" s="222">
        <f>IFERROR(EXP(_xlfn.XLOOKUP(A129,'Bonds (CP)'!$A$4:$A$513,'Work Sheet'!$B$3:$B$512)/252)-1,"N/A")</f>
        <v>0.43096580322962263</v>
      </c>
      <c r="D129" s="222">
        <f>IFERROR(_xlfn.XLOOKUP($A129,Intel!$A$2:$A$502,Intel!$B$2:$B$502),"N/A")</f>
        <v>42.77</v>
      </c>
      <c r="E129" s="5" t="str">
        <f t="shared" si="20"/>
        <v>N/A</v>
      </c>
      <c r="F129" s="5" t="str">
        <f t="shared" si="30"/>
        <v>N/A</v>
      </c>
      <c r="G129" s="222">
        <f>IFERROR(_xlfn.XLOOKUP(A129,Apple!A:A,Apple!B:B),"N/A")</f>
        <v>187.68</v>
      </c>
      <c r="H129" s="5" t="str">
        <f t="shared" si="21"/>
        <v>N/A</v>
      </c>
      <c r="I129" s="5" t="str">
        <f t="shared" si="31"/>
        <v>N/A</v>
      </c>
      <c r="J129" s="222">
        <f>IFERROR(_xlfn.XLOOKUP(A129,Microsoft!A:A,Microsoft!B:B),"N/A")</f>
        <v>405.65</v>
      </c>
      <c r="K129" s="5" t="str">
        <f t="shared" si="22"/>
        <v>N/A</v>
      </c>
      <c r="L129" s="5" t="str">
        <f t="shared" si="32"/>
        <v>N/A</v>
      </c>
      <c r="M129" s="222">
        <f>IFERROR(_xlfn.XLOOKUP($A129,Cisco!A:A,Cisco!B:B),"N/A")</f>
        <v>49.51</v>
      </c>
      <c r="N129" s="5" t="str">
        <f t="shared" si="23"/>
        <v>N/A</v>
      </c>
      <c r="O129" s="5" t="str">
        <f t="shared" si="33"/>
        <v>N/A</v>
      </c>
      <c r="P129" s="222">
        <f>IFERROR(_xlfn.XLOOKUP($A129,Disney!A:A,Disney!B:B),"N/A")</f>
        <v>96.65</v>
      </c>
      <c r="Q129" s="5" t="str">
        <f t="shared" si="24"/>
        <v>N/A</v>
      </c>
      <c r="R129" s="5" t="str">
        <f t="shared" si="34"/>
        <v>N/A</v>
      </c>
      <c r="S129" s="222">
        <f>_xlfn.XLOOKUP(A129,FedEx!A:A,FedEx!B:B,"N/A")</f>
        <v>238.31</v>
      </c>
      <c r="T129" s="5" t="str">
        <f t="shared" si="25"/>
        <v>N/A</v>
      </c>
      <c r="U129" s="5" t="str">
        <f t="shared" si="35"/>
        <v>N/A</v>
      </c>
      <c r="V129" s="222">
        <f>_xlfn.XLOOKUP($A129,'General Motors'!A:A,'General Motors'!B:B,"N/A")</f>
        <v>37.79</v>
      </c>
      <c r="W129" s="5" t="str">
        <f t="shared" si="26"/>
        <v>N/A</v>
      </c>
      <c r="X129" s="5" t="str">
        <f t="shared" si="36"/>
        <v>N/A</v>
      </c>
      <c r="Y129" s="222">
        <f>_xlfn.XLOOKUP($A129,Chevron!A:A,Chevron!B:B,"N/A")</f>
        <v>152.33000000000001</v>
      </c>
      <c r="Z129" s="5" t="str">
        <f t="shared" si="27"/>
        <v>N/A</v>
      </c>
      <c r="AA129" s="5" t="str">
        <f t="shared" si="37"/>
        <v>N/A</v>
      </c>
      <c r="AB129" s="222">
        <f>_xlfn.XLOOKUP($A129,Boeing!A:A,Boeing!B:B,"N/A")</f>
        <v>206.63</v>
      </c>
      <c r="AC129" s="5" t="str">
        <f t="shared" si="28"/>
        <v>N/A</v>
      </c>
      <c r="AD129" s="5" t="str">
        <f t="shared" si="38"/>
        <v>N/A</v>
      </c>
      <c r="AE129" s="222">
        <f>_xlfn.XLOOKUP(A129,Amazon!A:A,Amazon!B:B,"N/A")</f>
        <v>170.31</v>
      </c>
      <c r="AF129" s="5" t="str">
        <f t="shared" si="29"/>
        <v>N/A</v>
      </c>
      <c r="AG129" s="5" t="str">
        <f t="shared" si="39"/>
        <v>N/A</v>
      </c>
      <c r="AH129" s="393">
        <v>4942.8100000000004</v>
      </c>
      <c r="AI129" s="6" t="s">
        <v>36</v>
      </c>
      <c r="AJ129" s="6" t="s">
        <v>36</v>
      </c>
    </row>
    <row r="130" spans="1:36">
      <c r="A130" s="4">
        <v>45328</v>
      </c>
      <c r="B130" s="222">
        <f>_xlfn.XLOOKUP(A130,'USD RUB'!B:B,'USD RUB'!C:C,"N/A")</f>
        <v>91.243399999999994</v>
      </c>
      <c r="C130" s="222">
        <f>IFERROR(EXP(_xlfn.XLOOKUP(A130,'Bonds (CP)'!$A$4:$A$513,'Work Sheet'!$B$3:$B$512)/252)-1,"N/A")</f>
        <v>0.42747329148636037</v>
      </c>
      <c r="D130" s="222">
        <f>IFERROR(_xlfn.XLOOKUP($A130,Intel!$A$2:$A$502,Intel!$B$2:$B$502),"N/A")</f>
        <v>42.74</v>
      </c>
      <c r="E130" s="5">
        <f t="shared" ref="E130:E193" si="40">IF(OR(D130="N/A", $B130="N/A"),"N/A",D130*$B130)</f>
        <v>3899.7429160000002</v>
      </c>
      <c r="F130" s="5" t="str">
        <f t="shared" si="30"/>
        <v>N/A</v>
      </c>
      <c r="G130" s="222">
        <f>IFERROR(_xlfn.XLOOKUP(A130,Apple!A:A,Apple!B:B),"N/A")</f>
        <v>189.3</v>
      </c>
      <c r="H130" s="5">
        <f t="shared" ref="H130:H193" si="41">IF(OR(G130="N/A", B130="N/A"),"N/A",G130*$B130)</f>
        <v>17272.375619999999</v>
      </c>
      <c r="I130" s="5" t="str">
        <f t="shared" si="31"/>
        <v>N/A</v>
      </c>
      <c r="J130" s="222">
        <f>IFERROR(_xlfn.XLOOKUP(A130,Microsoft!A:A,Microsoft!B:B),"N/A")</f>
        <v>405.49</v>
      </c>
      <c r="K130" s="5">
        <f t="shared" ref="K130:K193" si="42">IF(OR(J130="N/A",B130="N/A"),"N/A",J130*B130)</f>
        <v>36998.286265999996</v>
      </c>
      <c r="L130" s="5" t="str">
        <f t="shared" si="32"/>
        <v>N/A</v>
      </c>
      <c r="M130" s="222">
        <f>IFERROR(_xlfn.XLOOKUP($A130,Cisco!A:A,Cisco!B:B),"N/A")</f>
        <v>49.98</v>
      </c>
      <c r="N130" s="5">
        <f t="shared" ref="N130:N193" si="43">IF(OR(M130="N/A",$B130="N/A"),"N/A",M130*$B130)</f>
        <v>4560.3451319999995</v>
      </c>
      <c r="O130" s="5" t="str">
        <f t="shared" si="33"/>
        <v>N/A</v>
      </c>
      <c r="P130" s="222">
        <f>IFERROR(_xlfn.XLOOKUP($A130,Disney!A:A,Disney!B:B),"N/A")</f>
        <v>99.29</v>
      </c>
      <c r="Q130" s="5">
        <f t="shared" ref="Q130:Q193" si="44">IF(OR(P130="N/A",$B130="N/A"),"N/A",P130*$B130)</f>
        <v>9059.557186</v>
      </c>
      <c r="R130" s="5" t="str">
        <f t="shared" si="34"/>
        <v>N/A</v>
      </c>
      <c r="S130" s="222">
        <f>_xlfn.XLOOKUP(A130,FedEx!A:A,FedEx!B:B,"N/A")</f>
        <v>241.32</v>
      </c>
      <c r="T130" s="5">
        <f t="shared" ref="T130:T193" si="45">IF(OR(S130="N/A",$B130="N/A"),"N/A",S130*$B130)</f>
        <v>22018.857287999999</v>
      </c>
      <c r="U130" s="5" t="str">
        <f t="shared" si="35"/>
        <v>N/A</v>
      </c>
      <c r="V130" s="222">
        <f>_xlfn.XLOOKUP($A130,'General Motors'!A:A,'General Motors'!B:B,"N/A")</f>
        <v>38.03</v>
      </c>
      <c r="W130" s="5">
        <f t="shared" ref="W130:W193" si="46">IF(OR(V130="N/A",$B130="N/A"),"N/A",V130*$B130)</f>
        <v>3469.9865019999997</v>
      </c>
      <c r="X130" s="5" t="str">
        <f t="shared" si="36"/>
        <v>N/A</v>
      </c>
      <c r="Y130" s="222">
        <f>_xlfn.XLOOKUP($A130,Chevron!A:A,Chevron!B:B,"N/A")</f>
        <v>152.35</v>
      </c>
      <c r="Z130" s="5">
        <f t="shared" ref="Z130:Z193" si="47">IF(OR(Y130="N/A",$B130="N/A"),"N/A",Y130*$B130)</f>
        <v>13900.931989999999</v>
      </c>
      <c r="AA130" s="5" t="str">
        <f t="shared" si="37"/>
        <v>N/A</v>
      </c>
      <c r="AB130" s="222">
        <f>_xlfn.XLOOKUP($A130,Boeing!A:A,Boeing!B:B,"N/A")</f>
        <v>208.58</v>
      </c>
      <c r="AC130" s="5">
        <f t="shared" ref="AC130:AC193" si="48">IF(OR(AB130="N/A",$B130="N/A"),"N/A",AB130*$B130)</f>
        <v>19031.548372000001</v>
      </c>
      <c r="AD130" s="5" t="str">
        <f t="shared" si="38"/>
        <v>N/A</v>
      </c>
      <c r="AE130" s="222">
        <f>_xlfn.XLOOKUP(A130,Amazon!A:A,Amazon!B:B,"N/A")</f>
        <v>169.15</v>
      </c>
      <c r="AF130" s="5">
        <f t="shared" ref="AF130:AF193" si="49">IF(OR(AE130="N/A",$B130="N/A"),"N/A",AE130*$B130)</f>
        <v>15433.821109999999</v>
      </c>
      <c r="AG130" s="5" t="str">
        <f t="shared" si="39"/>
        <v>N/A</v>
      </c>
      <c r="AH130" s="393">
        <v>4954.2299999999996</v>
      </c>
      <c r="AI130" s="393">
        <v>452040.78960000002</v>
      </c>
      <c r="AJ130" s="6" t="s">
        <v>36</v>
      </c>
    </row>
    <row r="131" spans="1:36">
      <c r="A131" s="4">
        <v>45329</v>
      </c>
      <c r="B131" s="222">
        <f>_xlfn.XLOOKUP(A131,'USD RUB'!B:B,'USD RUB'!C:C,"N/A")</f>
        <v>90.684200000000004</v>
      </c>
      <c r="C131" s="222" t="str">
        <f>IFERROR(EXP(_xlfn.XLOOKUP(A131,'Bonds (CP)'!$A$4:$A$513,'Work Sheet'!$B$3:$B$512)/252)-1,"N/A")</f>
        <v>N/A</v>
      </c>
      <c r="D131" s="222">
        <f>IFERROR(_xlfn.XLOOKUP($A131,Intel!$A$2:$A$502,Intel!$B$2:$B$502),"N/A")</f>
        <v>42.78</v>
      </c>
      <c r="E131" s="5">
        <f t="shared" si="40"/>
        <v>3879.4700760000001</v>
      </c>
      <c r="F131" s="5">
        <f t="shared" ref="F131:F194" si="50">IF(E130="N/A", "N/A", IF(OR(E131="N/A",E130="N/A"),"N/A",E131/E130-1))</f>
        <v>-5.198506782799428E-3</v>
      </c>
      <c r="G131" s="222">
        <f>IFERROR(_xlfn.XLOOKUP(A131,Apple!A:A,Apple!B:B),"N/A")</f>
        <v>189.41</v>
      </c>
      <c r="H131" s="5">
        <f t="shared" si="41"/>
        <v>17176.494322000002</v>
      </c>
      <c r="I131" s="5">
        <f t="shared" ref="I131:I194" si="51">IF(OR(H131="N/A",H130="N/A"), "N/A", H131/H130-1)</f>
        <v>-5.5511355304810328E-3</v>
      </c>
      <c r="J131" s="222">
        <f>IFERROR(_xlfn.XLOOKUP(A131,Microsoft!A:A,Microsoft!B:B),"N/A")</f>
        <v>414.05</v>
      </c>
      <c r="K131" s="5">
        <f t="shared" si="42"/>
        <v>37547.793010000001</v>
      </c>
      <c r="L131" s="5">
        <f t="shared" ref="L131:L194" si="52">IF(OR(K131="N/A",K130="N/A"), "N/A", K131/K130-1)</f>
        <v>1.4852221533973697E-2</v>
      </c>
      <c r="M131" s="222">
        <f>IFERROR(_xlfn.XLOOKUP($A131,Cisco!A:A,Cisco!B:B),"N/A")</f>
        <v>49.77</v>
      </c>
      <c r="N131" s="5">
        <f t="shared" si="43"/>
        <v>4513.3526340000008</v>
      </c>
      <c r="O131" s="5">
        <f t="shared" ref="O131:O194" si="53">IF(OR(N131="N/A",N130="N/A"),"N/A",N131/N130-1)</f>
        <v>-1.0304592446359284E-2</v>
      </c>
      <c r="P131" s="222">
        <f>IFERROR(_xlfn.XLOOKUP($A131,Disney!A:A,Disney!B:B),"N/A")</f>
        <v>99.14</v>
      </c>
      <c r="Q131" s="5">
        <f t="shared" si="44"/>
        <v>8990.4315880000013</v>
      </c>
      <c r="R131" s="5">
        <f t="shared" ref="R131:R194" si="54">IF(OR(Q131="N/A",Q130="N/A"),"N/A",Q131/Q130-1)</f>
        <v>-7.6301298817144092E-3</v>
      </c>
      <c r="S131" s="222">
        <f>_xlfn.XLOOKUP(A131,FedEx!A:A,FedEx!B:B,"N/A")</f>
        <v>242.13</v>
      </c>
      <c r="T131" s="5">
        <f t="shared" si="45"/>
        <v>21957.365346000002</v>
      </c>
      <c r="U131" s="5">
        <f t="shared" ref="U131:U194" si="55">IF(OR(T131="N/A",T130="N/A"),"N/A",T131/T130-1)</f>
        <v>-2.7926945161459438E-3</v>
      </c>
      <c r="V131" s="222">
        <f>_xlfn.XLOOKUP($A131,'General Motors'!A:A,'General Motors'!B:B,"N/A")</f>
        <v>38.72</v>
      </c>
      <c r="W131" s="5">
        <f t="shared" si="46"/>
        <v>3511.2922240000003</v>
      </c>
      <c r="X131" s="5">
        <f t="shared" ref="X131:X194" si="56">IF(OR(W131="N/A",W130="N/A"),"N/A",W131/W130-1)</f>
        <v>1.1903712586833759E-2</v>
      </c>
      <c r="Y131" s="222">
        <f>_xlfn.XLOOKUP($A131,Chevron!A:A,Chevron!B:B,"N/A")</f>
        <v>152.13</v>
      </c>
      <c r="Z131" s="5">
        <f t="shared" si="47"/>
        <v>13795.787346000001</v>
      </c>
      <c r="AA131" s="5">
        <f t="shared" ref="AA131:AA194" si="57">IF(OR(Z131="N/A",Z130="N/A"),"N/A",Z131/Z130-1)</f>
        <v>-7.5638557238922877E-3</v>
      </c>
      <c r="AB131" s="222">
        <f>_xlfn.XLOOKUP($A131,Boeing!A:A,Boeing!B:B,"N/A")</f>
        <v>211.92</v>
      </c>
      <c r="AC131" s="5">
        <f t="shared" si="48"/>
        <v>19217.795664000001</v>
      </c>
      <c r="AD131" s="5">
        <f t="shared" ref="AD131:AD194" si="58">IF(OR(AC131="N/A",AC130="N/A"),"N/A",AC131/AC130-1)</f>
        <v>9.7862395827978954E-3</v>
      </c>
      <c r="AE131" s="222">
        <f>_xlfn.XLOOKUP(A131,Amazon!A:A,Amazon!B:B,"N/A")</f>
        <v>170.53</v>
      </c>
      <c r="AF131" s="5">
        <f t="shared" si="49"/>
        <v>15464.376626000001</v>
      </c>
      <c r="AG131" s="5">
        <f t="shared" ref="AG131:AG194" si="59">IF(OR(AF131="N/A",AF130="N/A"),"N/A",AF131/AF130-1)</f>
        <v>1.9797764780495886E-3</v>
      </c>
      <c r="AH131" s="9">
        <v>1130579</v>
      </c>
      <c r="AI131" s="393">
        <v>452973.02010000002</v>
      </c>
      <c r="AJ131" s="393">
        <v>2.0622700000000002E-3</v>
      </c>
    </row>
    <row r="132" spans="1:36">
      <c r="A132" s="4">
        <v>45330</v>
      </c>
      <c r="B132" s="222">
        <f>_xlfn.XLOOKUP(A132,'USD RUB'!B:B,'USD RUB'!C:C,"N/A")</f>
        <v>91.151399999999995</v>
      </c>
      <c r="C132" s="222" t="str">
        <f>IFERROR(EXP(_xlfn.XLOOKUP(A132,'Bonds (CP)'!$A$4:$A$513,'Work Sheet'!$B$3:$B$512)/252)-1,"N/A")</f>
        <v>N/A</v>
      </c>
      <c r="D132" s="222">
        <f>IFERROR(_xlfn.XLOOKUP($A132,Intel!$A$2:$A$502,Intel!$B$2:$B$502),"N/A")</f>
        <v>42.5</v>
      </c>
      <c r="E132" s="5">
        <f t="shared" si="40"/>
        <v>3873.9344999999998</v>
      </c>
      <c r="F132" s="5">
        <f t="shared" si="50"/>
        <v>-1.4268897276062953E-3</v>
      </c>
      <c r="G132" s="222">
        <f>IFERROR(_xlfn.XLOOKUP(A132,Apple!A:A,Apple!B:B),"N/A")</f>
        <v>188.32</v>
      </c>
      <c r="H132" s="5">
        <f t="shared" si="41"/>
        <v>17165.631647999999</v>
      </c>
      <c r="I132" s="5">
        <f t="shared" si="51"/>
        <v>-6.3241507820899212E-4</v>
      </c>
      <c r="J132" s="222">
        <f>IFERROR(_xlfn.XLOOKUP(A132,Microsoft!A:A,Microsoft!B:B),"N/A")</f>
        <v>414.11</v>
      </c>
      <c r="K132" s="5">
        <f t="shared" si="42"/>
        <v>37746.706253999997</v>
      </c>
      <c r="L132" s="5">
        <f t="shared" si="52"/>
        <v>5.2976014847803121E-3</v>
      </c>
      <c r="M132" s="222">
        <f>IFERROR(_xlfn.XLOOKUP($A132,Cisco!A:A,Cisco!B:B),"N/A")</f>
        <v>49.95</v>
      </c>
      <c r="N132" s="5">
        <f t="shared" si="43"/>
        <v>4553.0124299999998</v>
      </c>
      <c r="O132" s="5">
        <f t="shared" si="53"/>
        <v>8.787214121323883E-3</v>
      </c>
      <c r="P132" s="222">
        <f>IFERROR(_xlfn.XLOOKUP($A132,Disney!A:A,Disney!B:B),"N/A")</f>
        <v>110.54</v>
      </c>
      <c r="Q132" s="5">
        <f t="shared" si="44"/>
        <v>10075.875755999999</v>
      </c>
      <c r="R132" s="5">
        <f t="shared" si="54"/>
        <v>0.12073326595897771</v>
      </c>
      <c r="S132" s="222">
        <f>_xlfn.XLOOKUP(A132,FedEx!A:A,FedEx!B:B,"N/A")</f>
        <v>241.75</v>
      </c>
      <c r="T132" s="5">
        <f t="shared" si="45"/>
        <v>22035.85095</v>
      </c>
      <c r="U132" s="5">
        <f t="shared" si="55"/>
        <v>3.5744545287303975E-3</v>
      </c>
      <c r="V132" s="222">
        <f>_xlfn.XLOOKUP($A132,'General Motors'!A:A,'General Motors'!B:B,"N/A")</f>
        <v>38.65</v>
      </c>
      <c r="W132" s="5">
        <f t="shared" si="46"/>
        <v>3523.0016099999998</v>
      </c>
      <c r="X132" s="5">
        <f t="shared" si="56"/>
        <v>3.3347796916374239E-3</v>
      </c>
      <c r="Y132" s="222">
        <f>_xlfn.XLOOKUP($A132,Chevron!A:A,Chevron!B:B,"N/A")</f>
        <v>154.06</v>
      </c>
      <c r="Z132" s="5">
        <f t="shared" si="47"/>
        <v>14042.784684</v>
      </c>
      <c r="AA132" s="5">
        <f t="shared" si="57"/>
        <v>1.7903823232793936E-2</v>
      </c>
      <c r="AB132" s="222">
        <f>_xlfn.XLOOKUP($A132,Boeing!A:A,Boeing!B:B,"N/A")</f>
        <v>209.22</v>
      </c>
      <c r="AC132" s="5">
        <f t="shared" si="48"/>
        <v>19070.695907999998</v>
      </c>
      <c r="AD132" s="5">
        <f t="shared" si="58"/>
        <v>-7.6543511322456625E-3</v>
      </c>
      <c r="AE132" s="222">
        <f>_xlfn.XLOOKUP(A132,Amazon!A:A,Amazon!B:B,"N/A")</f>
        <v>169.84</v>
      </c>
      <c r="AF132" s="5">
        <f t="shared" si="49"/>
        <v>15481.153775999999</v>
      </c>
      <c r="AG132" s="5">
        <f t="shared" si="59"/>
        <v>1.0848901579252335E-3</v>
      </c>
      <c r="AH132" s="393">
        <v>4997.91</v>
      </c>
      <c r="AI132" s="393">
        <v>455566.49359999999</v>
      </c>
      <c r="AJ132" s="393">
        <v>5.72545E-3</v>
      </c>
    </row>
    <row r="133" spans="1:36">
      <c r="A133" s="4">
        <v>45331</v>
      </c>
      <c r="B133" s="222">
        <f>_xlfn.XLOOKUP(A133,'USD RUB'!B:B,'USD RUB'!C:C,"N/A")</f>
        <v>91.256100000000004</v>
      </c>
      <c r="C133" s="222" t="str">
        <f>IFERROR(EXP(_xlfn.XLOOKUP(A133,'Bonds (CP)'!$A$4:$A$513,'Work Sheet'!$B$3:$B$512)/252)-1,"N/A")</f>
        <v>N/A</v>
      </c>
      <c r="D133" s="222">
        <f>IFERROR(_xlfn.XLOOKUP($A133,Intel!$A$2:$A$502,Intel!$B$2:$B$502),"N/A")</f>
        <v>43.31</v>
      </c>
      <c r="E133" s="5">
        <f t="shared" si="40"/>
        <v>3952.3016910000006</v>
      </c>
      <c r="F133" s="5">
        <f t="shared" si="50"/>
        <v>2.0229353645499382E-2</v>
      </c>
      <c r="G133" s="222">
        <f>IFERROR(_xlfn.XLOOKUP(A133,Apple!A:A,Apple!B:B),"N/A")</f>
        <v>188.85</v>
      </c>
      <c r="H133" s="5">
        <f t="shared" si="41"/>
        <v>17233.714485</v>
      </c>
      <c r="I133" s="5">
        <f t="shared" si="51"/>
        <v>3.9662296381579587E-3</v>
      </c>
      <c r="J133" s="222">
        <f>IFERROR(_xlfn.XLOOKUP(A133,Microsoft!A:A,Microsoft!B:B),"N/A")</f>
        <v>420.55</v>
      </c>
      <c r="K133" s="5">
        <f t="shared" si="42"/>
        <v>38377.752855000006</v>
      </c>
      <c r="L133" s="5">
        <f t="shared" si="52"/>
        <v>1.6717924916512139E-2</v>
      </c>
      <c r="M133" s="222">
        <f>IFERROR(_xlfn.XLOOKUP($A133,Cisco!A:A,Cisco!B:B),"N/A")</f>
        <v>50.13</v>
      </c>
      <c r="N133" s="5">
        <f t="shared" si="43"/>
        <v>4574.6682930000006</v>
      </c>
      <c r="O133" s="5">
        <f t="shared" si="53"/>
        <v>4.7563812603079736E-3</v>
      </c>
      <c r="P133" s="222">
        <f>IFERROR(_xlfn.XLOOKUP($A133,Disney!A:A,Disney!B:B),"N/A")</f>
        <v>108.39</v>
      </c>
      <c r="Q133" s="5">
        <f t="shared" si="44"/>
        <v>9891.2486790000003</v>
      </c>
      <c r="R133" s="5">
        <f t="shared" si="54"/>
        <v>-1.8323675427424524E-2</v>
      </c>
      <c r="S133" s="222">
        <f>_xlfn.XLOOKUP(A133,FedEx!A:A,FedEx!B:B,"N/A")</f>
        <v>242.62</v>
      </c>
      <c r="T133" s="5">
        <f t="shared" si="45"/>
        <v>22140.554982000001</v>
      </c>
      <c r="U133" s="5">
        <f t="shared" si="55"/>
        <v>4.7515311406660654E-3</v>
      </c>
      <c r="V133" s="222">
        <f>_xlfn.XLOOKUP($A133,'General Motors'!A:A,'General Motors'!B:B,"N/A")</f>
        <v>38.56</v>
      </c>
      <c r="W133" s="5">
        <f t="shared" si="46"/>
        <v>3518.8352160000004</v>
      </c>
      <c r="X133" s="5">
        <f t="shared" si="56"/>
        <v>-1.182626198118375E-3</v>
      </c>
      <c r="Y133" s="222">
        <f>_xlfn.XLOOKUP($A133,Chevron!A:A,Chevron!B:B,"N/A")</f>
        <v>151.04</v>
      </c>
      <c r="Z133" s="5">
        <f t="shared" si="47"/>
        <v>13783.321344</v>
      </c>
      <c r="AA133" s="5">
        <f t="shared" si="57"/>
        <v>-1.8476630229588786E-2</v>
      </c>
      <c r="AB133" s="222">
        <f>_xlfn.XLOOKUP($A133,Boeing!A:A,Boeing!B:B,"N/A")</f>
        <v>209.2</v>
      </c>
      <c r="AC133" s="5">
        <f t="shared" si="48"/>
        <v>19090.776119999999</v>
      </c>
      <c r="AD133" s="5">
        <f t="shared" si="58"/>
        <v>1.0529354616564124E-3</v>
      </c>
      <c r="AE133" s="222">
        <f>_xlfn.XLOOKUP(A133,Amazon!A:A,Amazon!B:B,"N/A")</f>
        <v>174.45</v>
      </c>
      <c r="AF133" s="5">
        <f t="shared" si="49"/>
        <v>15919.626645</v>
      </c>
      <c r="AG133" s="5">
        <f t="shared" si="59"/>
        <v>2.8323009728109083E-2</v>
      </c>
      <c r="AH133" s="393">
        <v>5026.6099999999997</v>
      </c>
      <c r="AI133" s="393">
        <v>458708.8248</v>
      </c>
      <c r="AJ133" s="393">
        <v>6.8976300000000001E-3</v>
      </c>
    </row>
    <row r="134" spans="1:36">
      <c r="A134" s="4">
        <v>45332</v>
      </c>
      <c r="B134" s="222">
        <f>_xlfn.XLOOKUP(A134,'USD RUB'!B:B,'USD RUB'!C:C,"N/A")</f>
        <v>90.890100000000004</v>
      </c>
      <c r="C134" s="222" t="str">
        <f>IFERROR(EXP(_xlfn.XLOOKUP(A134,'Bonds (CP)'!$A$4:$A$513,'Work Sheet'!$B$3:$B$512)/252)-1,"N/A")</f>
        <v>N/A</v>
      </c>
      <c r="D134" s="222" t="str">
        <f>IFERROR(_xlfn.XLOOKUP($A134,Intel!$A$2:$A$502,Intel!$B$2:$B$502),"N/A")</f>
        <v>N/A</v>
      </c>
      <c r="E134" s="5" t="str">
        <f t="shared" si="40"/>
        <v>N/A</v>
      </c>
      <c r="F134" s="5" t="str">
        <f t="shared" si="50"/>
        <v>N/A</v>
      </c>
      <c r="G134" s="222" t="str">
        <f>IFERROR(_xlfn.XLOOKUP(A134,Apple!A:A,Apple!B:B),"N/A")</f>
        <v>N/A</v>
      </c>
      <c r="H134" s="5" t="str">
        <f t="shared" si="41"/>
        <v>N/A</v>
      </c>
      <c r="I134" s="5" t="str">
        <f t="shared" si="51"/>
        <v>N/A</v>
      </c>
      <c r="J134" s="222" t="str">
        <f>IFERROR(_xlfn.XLOOKUP(A134,Microsoft!A:A,Microsoft!B:B),"N/A")</f>
        <v>N/A</v>
      </c>
      <c r="K134" s="5" t="str">
        <f t="shared" si="42"/>
        <v>N/A</v>
      </c>
      <c r="L134" s="5" t="str">
        <f t="shared" si="52"/>
        <v>N/A</v>
      </c>
      <c r="M134" s="222" t="str">
        <f>IFERROR(_xlfn.XLOOKUP($A134,Cisco!A:A,Cisco!B:B),"N/A")</f>
        <v>N/A</v>
      </c>
      <c r="N134" s="5" t="str">
        <f t="shared" si="43"/>
        <v>N/A</v>
      </c>
      <c r="O134" s="5" t="str">
        <f t="shared" si="53"/>
        <v>N/A</v>
      </c>
      <c r="P134" s="222" t="str">
        <f>IFERROR(_xlfn.XLOOKUP($A134,Disney!A:A,Disney!B:B),"N/A")</f>
        <v>N/A</v>
      </c>
      <c r="Q134" s="5" t="str">
        <f t="shared" si="44"/>
        <v>N/A</v>
      </c>
      <c r="R134" s="5" t="str">
        <f t="shared" si="54"/>
        <v>N/A</v>
      </c>
      <c r="S134" s="222" t="str">
        <f>_xlfn.XLOOKUP(A134,FedEx!A:A,FedEx!B:B,"N/A")</f>
        <v>N/A</v>
      </c>
      <c r="T134" s="5" t="str">
        <f t="shared" si="45"/>
        <v>N/A</v>
      </c>
      <c r="U134" s="5" t="str">
        <f t="shared" si="55"/>
        <v>N/A</v>
      </c>
      <c r="V134" s="222" t="str">
        <f>_xlfn.XLOOKUP($A134,'General Motors'!A:A,'General Motors'!B:B,"N/A")</f>
        <v>N/A</v>
      </c>
      <c r="W134" s="5" t="str">
        <f t="shared" si="46"/>
        <v>N/A</v>
      </c>
      <c r="X134" s="5" t="str">
        <f t="shared" si="56"/>
        <v>N/A</v>
      </c>
      <c r="Y134" s="222" t="str">
        <f>_xlfn.XLOOKUP($A134,Chevron!A:A,Chevron!B:B,"N/A")</f>
        <v>N/A</v>
      </c>
      <c r="Z134" s="5" t="str">
        <f t="shared" si="47"/>
        <v>N/A</v>
      </c>
      <c r="AA134" s="5" t="str">
        <f t="shared" si="57"/>
        <v>N/A</v>
      </c>
      <c r="AB134" s="222" t="str">
        <f>_xlfn.XLOOKUP($A134,Boeing!A:A,Boeing!B:B,"N/A")</f>
        <v>N/A</v>
      </c>
      <c r="AC134" s="5" t="str">
        <f t="shared" si="48"/>
        <v>N/A</v>
      </c>
      <c r="AD134" s="5" t="str">
        <f t="shared" si="58"/>
        <v>N/A</v>
      </c>
      <c r="AE134" s="222" t="str">
        <f>_xlfn.XLOOKUP(A134,Amazon!A:A,Amazon!B:B,"N/A")</f>
        <v>N/A</v>
      </c>
      <c r="AF134" s="5" t="str">
        <f t="shared" si="49"/>
        <v>N/A</v>
      </c>
      <c r="AG134" s="5" t="str">
        <f t="shared" si="59"/>
        <v>N/A</v>
      </c>
      <c r="AH134" s="6" t="s">
        <v>36</v>
      </c>
      <c r="AI134" s="6" t="s">
        <v>36</v>
      </c>
      <c r="AJ134" s="6" t="s">
        <v>36</v>
      </c>
    </row>
    <row r="135" spans="1:36">
      <c r="A135" s="4">
        <v>45333</v>
      </c>
      <c r="B135" s="222" t="str">
        <f>_xlfn.XLOOKUP(A135,'USD RUB'!B:B,'USD RUB'!C:C,"N/A")</f>
        <v>N/A</v>
      </c>
      <c r="C135" s="222" t="str">
        <f>IFERROR(EXP(_xlfn.XLOOKUP(A135,'Bonds (CP)'!$A$4:$A$513,'Work Sheet'!$B$3:$B$512)/252)-1,"N/A")</f>
        <v>N/A</v>
      </c>
      <c r="D135" s="222" t="str">
        <f>IFERROR(_xlfn.XLOOKUP($A135,Intel!$A$2:$A$502,Intel!$B$2:$B$502),"N/A")</f>
        <v>N/A</v>
      </c>
      <c r="E135" s="5" t="str">
        <f t="shared" si="40"/>
        <v>N/A</v>
      </c>
      <c r="F135" s="5" t="str">
        <f t="shared" si="50"/>
        <v>N/A</v>
      </c>
      <c r="G135" s="222" t="str">
        <f>IFERROR(_xlfn.XLOOKUP(A135,Apple!A:A,Apple!B:B),"N/A")</f>
        <v>N/A</v>
      </c>
      <c r="H135" s="5" t="str">
        <f t="shared" si="41"/>
        <v>N/A</v>
      </c>
      <c r="I135" s="5" t="str">
        <f t="shared" si="51"/>
        <v>N/A</v>
      </c>
      <c r="J135" s="222" t="str">
        <f>IFERROR(_xlfn.XLOOKUP(A135,Microsoft!A:A,Microsoft!B:B),"N/A")</f>
        <v>N/A</v>
      </c>
      <c r="K135" s="5" t="str">
        <f t="shared" si="42"/>
        <v>N/A</v>
      </c>
      <c r="L135" s="5" t="str">
        <f t="shared" si="52"/>
        <v>N/A</v>
      </c>
      <c r="M135" s="222" t="str">
        <f>IFERROR(_xlfn.XLOOKUP($A135,Cisco!A:A,Cisco!B:B),"N/A")</f>
        <v>N/A</v>
      </c>
      <c r="N135" s="5" t="str">
        <f t="shared" si="43"/>
        <v>N/A</v>
      </c>
      <c r="O135" s="5" t="str">
        <f t="shared" si="53"/>
        <v>N/A</v>
      </c>
      <c r="P135" s="222" t="str">
        <f>IFERROR(_xlfn.XLOOKUP($A135,Disney!A:A,Disney!B:B),"N/A")</f>
        <v>N/A</v>
      </c>
      <c r="Q135" s="5" t="str">
        <f t="shared" si="44"/>
        <v>N/A</v>
      </c>
      <c r="R135" s="5" t="str">
        <f t="shared" si="54"/>
        <v>N/A</v>
      </c>
      <c r="S135" s="222" t="str">
        <f>_xlfn.XLOOKUP(A135,FedEx!A:A,FedEx!B:B,"N/A")</f>
        <v>N/A</v>
      </c>
      <c r="T135" s="5" t="str">
        <f t="shared" si="45"/>
        <v>N/A</v>
      </c>
      <c r="U135" s="5" t="str">
        <f t="shared" si="55"/>
        <v>N/A</v>
      </c>
      <c r="V135" s="222" t="str">
        <f>_xlfn.XLOOKUP($A135,'General Motors'!A:A,'General Motors'!B:B,"N/A")</f>
        <v>N/A</v>
      </c>
      <c r="W135" s="5" t="str">
        <f t="shared" si="46"/>
        <v>N/A</v>
      </c>
      <c r="X135" s="5" t="str">
        <f t="shared" si="56"/>
        <v>N/A</v>
      </c>
      <c r="Y135" s="222" t="str">
        <f>_xlfn.XLOOKUP($A135,Chevron!A:A,Chevron!B:B,"N/A")</f>
        <v>N/A</v>
      </c>
      <c r="Z135" s="5" t="str">
        <f t="shared" si="47"/>
        <v>N/A</v>
      </c>
      <c r="AA135" s="5" t="str">
        <f t="shared" si="57"/>
        <v>N/A</v>
      </c>
      <c r="AB135" s="222" t="str">
        <f>_xlfn.XLOOKUP($A135,Boeing!A:A,Boeing!B:B,"N/A")</f>
        <v>N/A</v>
      </c>
      <c r="AC135" s="5" t="str">
        <f t="shared" si="48"/>
        <v>N/A</v>
      </c>
      <c r="AD135" s="5" t="str">
        <f t="shared" si="58"/>
        <v>N/A</v>
      </c>
      <c r="AE135" s="222" t="str">
        <f>_xlfn.XLOOKUP(A135,Amazon!A:A,Amazon!B:B,"N/A")</f>
        <v>N/A</v>
      </c>
      <c r="AF135" s="5" t="str">
        <f t="shared" si="49"/>
        <v>N/A</v>
      </c>
      <c r="AG135" s="5" t="str">
        <f t="shared" si="59"/>
        <v>N/A</v>
      </c>
      <c r="AH135" s="6" t="s">
        <v>36</v>
      </c>
      <c r="AI135" s="6" t="s">
        <v>36</v>
      </c>
      <c r="AJ135" s="6" t="s">
        <v>36</v>
      </c>
    </row>
    <row r="136" spans="1:36">
      <c r="A136" s="4">
        <v>45334</v>
      </c>
      <c r="B136" s="222" t="str">
        <f>_xlfn.XLOOKUP(A136,'USD RUB'!B:B,'USD RUB'!C:C,"N/A")</f>
        <v>N/A</v>
      </c>
      <c r="C136" s="222" t="str">
        <f>IFERROR(EXP(_xlfn.XLOOKUP(A136,'Bonds (CP)'!$A$4:$A$513,'Work Sheet'!$B$3:$B$512)/252)-1,"N/A")</f>
        <v>N/A</v>
      </c>
      <c r="D136" s="222">
        <f>IFERROR(_xlfn.XLOOKUP($A136,Intel!$A$2:$A$502,Intel!$B$2:$B$502),"N/A")</f>
        <v>44.03</v>
      </c>
      <c r="E136" s="5" t="str">
        <f t="shared" si="40"/>
        <v>N/A</v>
      </c>
      <c r="F136" s="5" t="str">
        <f t="shared" si="50"/>
        <v>N/A</v>
      </c>
      <c r="G136" s="222">
        <f>IFERROR(_xlfn.XLOOKUP(A136,Apple!A:A,Apple!B:B),"N/A")</f>
        <v>187.15</v>
      </c>
      <c r="H136" s="5" t="str">
        <f t="shared" si="41"/>
        <v>N/A</v>
      </c>
      <c r="I136" s="5" t="str">
        <f t="shared" si="51"/>
        <v>N/A</v>
      </c>
      <c r="J136" s="222">
        <f>IFERROR(_xlfn.XLOOKUP(A136,Microsoft!A:A,Microsoft!B:B),"N/A")</f>
        <v>415.26</v>
      </c>
      <c r="K136" s="5" t="str">
        <f t="shared" si="42"/>
        <v>N/A</v>
      </c>
      <c r="L136" s="5" t="str">
        <f t="shared" si="52"/>
        <v>N/A</v>
      </c>
      <c r="M136" s="222">
        <f>IFERROR(_xlfn.XLOOKUP($A136,Cisco!A:A,Cisco!B:B),"N/A")</f>
        <v>49.99</v>
      </c>
      <c r="N136" s="5" t="str">
        <f t="shared" si="43"/>
        <v>N/A</v>
      </c>
      <c r="O136" s="5" t="str">
        <f t="shared" si="53"/>
        <v>N/A</v>
      </c>
      <c r="P136" s="222">
        <f>IFERROR(_xlfn.XLOOKUP($A136,Disney!A:A,Disney!B:B),"N/A")</f>
        <v>109.29</v>
      </c>
      <c r="Q136" s="5" t="str">
        <f t="shared" si="44"/>
        <v>N/A</v>
      </c>
      <c r="R136" s="5" t="str">
        <f t="shared" si="54"/>
        <v>N/A</v>
      </c>
      <c r="S136" s="222">
        <f>_xlfn.XLOOKUP(A136,FedEx!A:A,FedEx!B:B,"N/A")</f>
        <v>244.44</v>
      </c>
      <c r="T136" s="5" t="str">
        <f t="shared" si="45"/>
        <v>N/A</v>
      </c>
      <c r="U136" s="5" t="str">
        <f t="shared" si="55"/>
        <v>N/A</v>
      </c>
      <c r="V136" s="222">
        <f>_xlfn.XLOOKUP($A136,'General Motors'!A:A,'General Motors'!B:B,"N/A")</f>
        <v>39.28</v>
      </c>
      <c r="W136" s="5" t="str">
        <f t="shared" si="46"/>
        <v>N/A</v>
      </c>
      <c r="X136" s="5" t="str">
        <f t="shared" si="56"/>
        <v>N/A</v>
      </c>
      <c r="Y136" s="222">
        <f>_xlfn.XLOOKUP($A136,Chevron!A:A,Chevron!B:B,"N/A")</f>
        <v>152.08000000000001</v>
      </c>
      <c r="Z136" s="5" t="str">
        <f t="shared" si="47"/>
        <v>N/A</v>
      </c>
      <c r="AA136" s="5" t="str">
        <f t="shared" si="57"/>
        <v>N/A</v>
      </c>
      <c r="AB136" s="222">
        <f>_xlfn.XLOOKUP($A136,Boeing!A:A,Boeing!B:B,"N/A")</f>
        <v>209.33</v>
      </c>
      <c r="AC136" s="5" t="str">
        <f t="shared" si="48"/>
        <v>N/A</v>
      </c>
      <c r="AD136" s="5" t="str">
        <f t="shared" si="58"/>
        <v>N/A</v>
      </c>
      <c r="AE136" s="222">
        <f>_xlfn.XLOOKUP(A136,Amazon!A:A,Amazon!B:B,"N/A")</f>
        <v>172.34</v>
      </c>
      <c r="AF136" s="5" t="str">
        <f t="shared" si="49"/>
        <v>N/A</v>
      </c>
      <c r="AG136" s="5" t="str">
        <f t="shared" si="59"/>
        <v>N/A</v>
      </c>
      <c r="AH136" s="393">
        <v>5021.84</v>
      </c>
      <c r="AI136" s="6" t="s">
        <v>36</v>
      </c>
      <c r="AJ136" s="6" t="s">
        <v>36</v>
      </c>
    </row>
    <row r="137" spans="1:36">
      <c r="A137" s="4">
        <v>45335</v>
      </c>
      <c r="B137" s="222">
        <f>_xlfn.XLOOKUP(A137,'USD RUB'!B:B,'USD RUB'!C:C,"N/A")</f>
        <v>91.075800000000001</v>
      </c>
      <c r="C137" s="222" t="str">
        <f>IFERROR(EXP(_xlfn.XLOOKUP(A137,'Bonds (CP)'!$A$4:$A$513,'Work Sheet'!$B$3:$B$512)/252)-1,"N/A")</f>
        <v>N/A</v>
      </c>
      <c r="D137" s="222">
        <f>IFERROR(_xlfn.XLOOKUP($A137,Intel!$A$2:$A$502,Intel!$B$2:$B$502),"N/A")</f>
        <v>43.16</v>
      </c>
      <c r="E137" s="5">
        <f t="shared" si="40"/>
        <v>3930.8315279999997</v>
      </c>
      <c r="F137" s="5" t="str">
        <f t="shared" si="50"/>
        <v>N/A</v>
      </c>
      <c r="G137" s="222">
        <f>IFERROR(_xlfn.XLOOKUP(A137,Apple!A:A,Apple!B:B),"N/A")</f>
        <v>185.04</v>
      </c>
      <c r="H137" s="5">
        <f t="shared" si="41"/>
        <v>16852.666032000001</v>
      </c>
      <c r="I137" s="5" t="str">
        <f t="shared" si="51"/>
        <v>N/A</v>
      </c>
      <c r="J137" s="222">
        <f>IFERROR(_xlfn.XLOOKUP(A137,Microsoft!A:A,Microsoft!B:B),"N/A")</f>
        <v>406.32</v>
      </c>
      <c r="K137" s="5">
        <f t="shared" si="42"/>
        <v>37005.919055999999</v>
      </c>
      <c r="L137" s="5" t="str">
        <f t="shared" si="52"/>
        <v>N/A</v>
      </c>
      <c r="M137" s="222">
        <f>IFERROR(_xlfn.XLOOKUP($A137,Cisco!A:A,Cisco!B:B),"N/A")</f>
        <v>49.64</v>
      </c>
      <c r="N137" s="5">
        <f t="shared" si="43"/>
        <v>4521.0027120000004</v>
      </c>
      <c r="O137" s="5" t="str">
        <f t="shared" si="53"/>
        <v>N/A</v>
      </c>
      <c r="P137" s="222">
        <f>IFERROR(_xlfn.XLOOKUP($A137,Disney!A:A,Disney!B:B),"N/A")</f>
        <v>110.46</v>
      </c>
      <c r="Q137" s="5">
        <f t="shared" si="44"/>
        <v>10060.232867999999</v>
      </c>
      <c r="R137" s="5" t="str">
        <f t="shared" si="54"/>
        <v>N/A</v>
      </c>
      <c r="S137" s="222">
        <f>_xlfn.XLOOKUP(A137,FedEx!A:A,FedEx!B:B,"N/A")</f>
        <v>236.39</v>
      </c>
      <c r="T137" s="5">
        <f t="shared" si="45"/>
        <v>21529.408361999998</v>
      </c>
      <c r="U137" s="5" t="str">
        <f t="shared" si="55"/>
        <v>N/A</v>
      </c>
      <c r="V137" s="222">
        <f>_xlfn.XLOOKUP($A137,'General Motors'!A:A,'General Motors'!B:B,"N/A")</f>
        <v>38.31</v>
      </c>
      <c r="W137" s="5">
        <f t="shared" si="46"/>
        <v>3489.1138980000001</v>
      </c>
      <c r="X137" s="5" t="str">
        <f t="shared" si="56"/>
        <v>N/A</v>
      </c>
      <c r="Y137" s="222">
        <f>_xlfn.XLOOKUP($A137,Chevron!A:A,Chevron!B:B,"N/A")</f>
        <v>150.6</v>
      </c>
      <c r="Z137" s="5">
        <f t="shared" si="47"/>
        <v>13716.01548</v>
      </c>
      <c r="AA137" s="5" t="str">
        <f t="shared" si="57"/>
        <v>N/A</v>
      </c>
      <c r="AB137" s="222">
        <f>_xlfn.XLOOKUP($A137,Boeing!A:A,Boeing!B:B,"N/A")</f>
        <v>204.46</v>
      </c>
      <c r="AC137" s="5">
        <f t="shared" si="48"/>
        <v>18621.358068000001</v>
      </c>
      <c r="AD137" s="5" t="str">
        <f t="shared" si="58"/>
        <v>N/A</v>
      </c>
      <c r="AE137" s="222">
        <f>_xlfn.XLOOKUP(A137,Amazon!A:A,Amazon!B:B,"N/A")</f>
        <v>168.64</v>
      </c>
      <c r="AF137" s="5">
        <f t="shared" si="49"/>
        <v>15359.022911999999</v>
      </c>
      <c r="AG137" s="5" t="str">
        <f t="shared" si="59"/>
        <v>N/A</v>
      </c>
      <c r="AH137" s="393">
        <v>4953.17</v>
      </c>
      <c r="AI137" s="393">
        <v>451113.9203</v>
      </c>
      <c r="AJ137" s="6" t="s">
        <v>36</v>
      </c>
    </row>
    <row r="138" spans="1:36">
      <c r="A138" s="4">
        <v>45336</v>
      </c>
      <c r="B138" s="222">
        <f>_xlfn.XLOOKUP(A138,'USD RUB'!B:B,'USD RUB'!C:C,"N/A")</f>
        <v>91.205699999999993</v>
      </c>
      <c r="C138" s="222" t="str">
        <f>IFERROR(EXP(_xlfn.XLOOKUP(A138,'Bonds (CP)'!$A$4:$A$513,'Work Sheet'!$B$3:$B$512)/252)-1,"N/A")</f>
        <v>N/A</v>
      </c>
      <c r="D138" s="222">
        <f>IFERROR(_xlfn.XLOOKUP($A138,Intel!$A$2:$A$502,Intel!$B$2:$B$502),"N/A")</f>
        <v>44.19</v>
      </c>
      <c r="E138" s="5">
        <f t="shared" si="40"/>
        <v>4030.3798829999996</v>
      </c>
      <c r="F138" s="5">
        <f t="shared" si="50"/>
        <v>2.5325011843142953E-2</v>
      </c>
      <c r="G138" s="222">
        <f>IFERROR(_xlfn.XLOOKUP(A138,Apple!A:A,Apple!B:B),"N/A")</f>
        <v>184.15</v>
      </c>
      <c r="H138" s="5">
        <f t="shared" si="41"/>
        <v>16795.529654999998</v>
      </c>
      <c r="I138" s="5">
        <f t="shared" si="51"/>
        <v>-3.3903464823613616E-3</v>
      </c>
      <c r="J138" s="222">
        <f>IFERROR(_xlfn.XLOOKUP(A138,Microsoft!A:A,Microsoft!B:B),"N/A")</f>
        <v>409.49</v>
      </c>
      <c r="K138" s="5">
        <f t="shared" si="42"/>
        <v>37347.822092999995</v>
      </c>
      <c r="L138" s="5">
        <f t="shared" si="52"/>
        <v>9.2391445942094919E-3</v>
      </c>
      <c r="M138" s="222">
        <f>IFERROR(_xlfn.XLOOKUP($A138,Cisco!A:A,Cisco!B:B),"N/A")</f>
        <v>50.28</v>
      </c>
      <c r="N138" s="5">
        <f t="shared" si="43"/>
        <v>4585.822596</v>
      </c>
      <c r="O138" s="5">
        <f t="shared" si="53"/>
        <v>1.4337501684736687E-2</v>
      </c>
      <c r="P138" s="222">
        <f>IFERROR(_xlfn.XLOOKUP($A138,Disney!A:A,Disney!B:B),"N/A")</f>
        <v>111.56</v>
      </c>
      <c r="Q138" s="5">
        <f t="shared" si="44"/>
        <v>10174.907891999999</v>
      </c>
      <c r="R138" s="5">
        <f t="shared" si="54"/>
        <v>1.139884389403778E-2</v>
      </c>
      <c r="S138" s="222">
        <f>_xlfn.XLOOKUP(A138,FedEx!A:A,FedEx!B:B,"N/A")</f>
        <v>236.83</v>
      </c>
      <c r="T138" s="5">
        <f t="shared" si="45"/>
        <v>21600.245931000001</v>
      </c>
      <c r="U138" s="5">
        <f t="shared" si="55"/>
        <v>3.2902701183852301E-3</v>
      </c>
      <c r="V138" s="222">
        <f>_xlfn.XLOOKUP($A138,'General Motors'!A:A,'General Motors'!B:B,"N/A")</f>
        <v>38.369999999999997</v>
      </c>
      <c r="W138" s="5">
        <f t="shared" si="46"/>
        <v>3499.5627089999994</v>
      </c>
      <c r="X138" s="5">
        <f t="shared" si="56"/>
        <v>2.994688997108641E-3</v>
      </c>
      <c r="Y138" s="222">
        <f>_xlfn.XLOOKUP($A138,Chevron!A:A,Chevron!B:B,"N/A")</f>
        <v>151.01</v>
      </c>
      <c r="Z138" s="5">
        <f t="shared" si="47"/>
        <v>13772.972756999998</v>
      </c>
      <c r="AA138" s="5">
        <f t="shared" si="57"/>
        <v>4.1526110176128839E-3</v>
      </c>
      <c r="AB138" s="222">
        <f>_xlfn.XLOOKUP($A138,Boeing!A:A,Boeing!B:B,"N/A")</f>
        <v>203.38</v>
      </c>
      <c r="AC138" s="5">
        <f t="shared" si="48"/>
        <v>18549.415266</v>
      </c>
      <c r="AD138" s="5">
        <f t="shared" si="58"/>
        <v>-3.8634562386528071E-3</v>
      </c>
      <c r="AE138" s="222">
        <f>_xlfn.XLOOKUP(A138,Amazon!A:A,Amazon!B:B,"N/A")</f>
        <v>170.98</v>
      </c>
      <c r="AF138" s="5">
        <f t="shared" si="49"/>
        <v>15594.350585999999</v>
      </c>
      <c r="AG138" s="5">
        <f t="shared" si="59"/>
        <v>1.5321786766535617E-2</v>
      </c>
      <c r="AH138" s="393">
        <v>5000.62</v>
      </c>
      <c r="AI138" s="393">
        <v>456085.04749999999</v>
      </c>
      <c r="AJ138" s="393">
        <v>1.1019670000000001E-2</v>
      </c>
    </row>
    <row r="139" spans="1:36">
      <c r="A139" s="4">
        <v>45337</v>
      </c>
      <c r="B139" s="222">
        <f>_xlfn.XLOOKUP(A139,'USD RUB'!B:B,'USD RUB'!C:C,"N/A")</f>
        <v>91.431600000000003</v>
      </c>
      <c r="C139" s="222" t="str">
        <f>IFERROR(EXP(_xlfn.XLOOKUP(A139,'Bonds (CP)'!$A$4:$A$513,'Work Sheet'!$B$3:$B$512)/252)-1,"N/A")</f>
        <v>N/A</v>
      </c>
      <c r="D139" s="222">
        <f>IFERROR(_xlfn.XLOOKUP($A139,Intel!$A$2:$A$502,Intel!$B$2:$B$502),"N/A")</f>
        <v>44.05</v>
      </c>
      <c r="E139" s="5">
        <f t="shared" si="40"/>
        <v>4027.5619799999999</v>
      </c>
      <c r="F139" s="5">
        <f t="shared" si="50"/>
        <v>-6.9916560766036806E-4</v>
      </c>
      <c r="G139" s="222">
        <f>IFERROR(_xlfn.XLOOKUP(A139,Apple!A:A,Apple!B:B),"N/A")</f>
        <v>183.86</v>
      </c>
      <c r="H139" s="5">
        <f t="shared" si="41"/>
        <v>16810.613976000001</v>
      </c>
      <c r="I139" s="5">
        <f t="shared" si="51"/>
        <v>8.9811523124616599E-4</v>
      </c>
      <c r="J139" s="222">
        <f>IFERROR(_xlfn.XLOOKUP(A139,Microsoft!A:A,Microsoft!B:B),"N/A")</f>
        <v>406.56</v>
      </c>
      <c r="K139" s="5">
        <f t="shared" si="42"/>
        <v>37172.431296000002</v>
      </c>
      <c r="L139" s="5">
        <f t="shared" si="52"/>
        <v>-4.6961452414346905E-3</v>
      </c>
      <c r="M139" s="222">
        <f>IFERROR(_xlfn.XLOOKUP($A139,Cisco!A:A,Cisco!B:B),"N/A")</f>
        <v>49.06</v>
      </c>
      <c r="N139" s="5">
        <f t="shared" si="43"/>
        <v>4485.6342960000002</v>
      </c>
      <c r="O139" s="5">
        <f t="shared" si="53"/>
        <v>-2.1847399872683582E-2</v>
      </c>
      <c r="P139" s="222">
        <f>IFERROR(_xlfn.XLOOKUP($A139,Disney!A:A,Disney!B:B),"N/A")</f>
        <v>112.45</v>
      </c>
      <c r="Q139" s="5">
        <f t="shared" si="44"/>
        <v>10281.48342</v>
      </c>
      <c r="R139" s="5">
        <f t="shared" si="54"/>
        <v>1.0474348183908022E-2</v>
      </c>
      <c r="S139" s="222">
        <f>_xlfn.XLOOKUP(A139,FedEx!A:A,FedEx!B:B,"N/A")</f>
        <v>236.52</v>
      </c>
      <c r="T139" s="5">
        <f t="shared" si="45"/>
        <v>21625.402032000002</v>
      </c>
      <c r="U139" s="5">
        <f t="shared" si="55"/>
        <v>1.1646210455362738E-3</v>
      </c>
      <c r="V139" s="222">
        <f>_xlfn.XLOOKUP($A139,'General Motors'!A:A,'General Motors'!B:B,"N/A")</f>
        <v>38.99</v>
      </c>
      <c r="W139" s="5">
        <f t="shared" si="46"/>
        <v>3564.9180840000004</v>
      </c>
      <c r="X139" s="5">
        <f t="shared" si="56"/>
        <v>1.8675297582730455E-2</v>
      </c>
      <c r="Y139" s="222">
        <f>_xlfn.XLOOKUP($A139,Chevron!A:A,Chevron!B:B,"N/A")</f>
        <v>154.46</v>
      </c>
      <c r="Z139" s="5">
        <f t="shared" si="47"/>
        <v>14122.524936000002</v>
      </c>
      <c r="AA139" s="5">
        <f t="shared" si="57"/>
        <v>2.5379573834003688E-2</v>
      </c>
      <c r="AB139" s="222">
        <f>_xlfn.XLOOKUP($A139,Boeing!A:A,Boeing!B:B,"N/A")</f>
        <v>205.33</v>
      </c>
      <c r="AC139" s="5">
        <f t="shared" si="48"/>
        <v>18773.650428000001</v>
      </c>
      <c r="AD139" s="5">
        <f t="shared" si="58"/>
        <v>1.2088529950106341E-2</v>
      </c>
      <c r="AE139" s="222">
        <f>_xlfn.XLOOKUP(A139,Amazon!A:A,Amazon!B:B,"N/A")</f>
        <v>169.8</v>
      </c>
      <c r="AF139" s="5">
        <f t="shared" si="49"/>
        <v>15525.085680000002</v>
      </c>
      <c r="AG139" s="5">
        <f t="shared" si="59"/>
        <v>-4.4416665906036323E-3</v>
      </c>
      <c r="AH139" s="393">
        <v>5029.7299999999996</v>
      </c>
      <c r="AI139" s="393">
        <v>459876.26150000002</v>
      </c>
      <c r="AJ139" s="393">
        <v>8.3125200000000003E-3</v>
      </c>
    </row>
    <row r="140" spans="1:36">
      <c r="A140" s="4">
        <v>45338</v>
      </c>
      <c r="B140" s="222">
        <f>_xlfn.XLOOKUP(A140,'USD RUB'!B:B,'USD RUB'!C:C,"N/A")</f>
        <v>91.823700000000002</v>
      </c>
      <c r="C140" s="222" t="str">
        <f>IFERROR(EXP(_xlfn.XLOOKUP(A140,'Bonds (CP)'!$A$4:$A$513,'Work Sheet'!$B$3:$B$512)/252)-1,"N/A")</f>
        <v>N/A</v>
      </c>
      <c r="D140" s="222">
        <f>IFERROR(_xlfn.XLOOKUP($A140,Intel!$A$2:$A$502,Intel!$B$2:$B$502),"N/A")</f>
        <v>43.51</v>
      </c>
      <c r="E140" s="5">
        <f t="shared" si="40"/>
        <v>3995.2491869999999</v>
      </c>
      <c r="F140" s="5">
        <f t="shared" si="50"/>
        <v>-8.0229163847653773E-3</v>
      </c>
      <c r="G140" s="222">
        <f>IFERROR(_xlfn.XLOOKUP(A140,Apple!A:A,Apple!B:B),"N/A")</f>
        <v>182.31</v>
      </c>
      <c r="H140" s="5">
        <f t="shared" si="41"/>
        <v>16740.378746999999</v>
      </c>
      <c r="I140" s="5">
        <f t="shared" si="51"/>
        <v>-4.1780287799287885E-3</v>
      </c>
      <c r="J140" s="222">
        <f>IFERROR(_xlfn.XLOOKUP(A140,Microsoft!A:A,Microsoft!B:B),"N/A")</f>
        <v>404.06</v>
      </c>
      <c r="K140" s="5">
        <f t="shared" si="42"/>
        <v>37102.284222000002</v>
      </c>
      <c r="L140" s="5">
        <f t="shared" si="52"/>
        <v>-1.8870725307533753E-3</v>
      </c>
      <c r="M140" s="222">
        <f>IFERROR(_xlfn.XLOOKUP($A140,Cisco!A:A,Cisco!B:B),"N/A")</f>
        <v>48.44</v>
      </c>
      <c r="N140" s="5">
        <f t="shared" si="43"/>
        <v>4447.940028</v>
      </c>
      <c r="O140" s="5">
        <f t="shared" si="53"/>
        <v>-8.4033306133791674E-3</v>
      </c>
      <c r="P140" s="222">
        <f>IFERROR(_xlfn.XLOOKUP($A140,Disney!A:A,Disney!B:B),"N/A")</f>
        <v>111.6</v>
      </c>
      <c r="Q140" s="5">
        <f t="shared" si="44"/>
        <v>10247.52492</v>
      </c>
      <c r="R140" s="5">
        <f t="shared" si="54"/>
        <v>-3.302879420487459E-3</v>
      </c>
      <c r="S140" s="222">
        <f>_xlfn.XLOOKUP(A140,FedEx!A:A,FedEx!B:B,"N/A")</f>
        <v>237.59</v>
      </c>
      <c r="T140" s="5">
        <f t="shared" si="45"/>
        <v>21816.392883</v>
      </c>
      <c r="U140" s="5">
        <f t="shared" si="55"/>
        <v>8.8317826747166261E-3</v>
      </c>
      <c r="V140" s="222">
        <f>_xlfn.XLOOKUP($A140,'General Motors'!A:A,'General Motors'!B:B,"N/A")</f>
        <v>38.700000000000003</v>
      </c>
      <c r="W140" s="5">
        <f t="shared" si="46"/>
        <v>3553.5771900000004</v>
      </c>
      <c r="X140" s="5">
        <f t="shared" si="56"/>
        <v>-3.1812495358308768E-3</v>
      </c>
      <c r="Y140" s="222">
        <f>_xlfn.XLOOKUP($A140,Chevron!A:A,Chevron!B:B,"N/A")</f>
        <v>154.63</v>
      </c>
      <c r="Z140" s="5">
        <f t="shared" si="47"/>
        <v>14198.698731</v>
      </c>
      <c r="AA140" s="5">
        <f t="shared" si="57"/>
        <v>5.3937801735313151E-3</v>
      </c>
      <c r="AB140" s="222">
        <f>_xlfn.XLOOKUP($A140,Boeing!A:A,Boeing!B:B,"N/A")</f>
        <v>203.89</v>
      </c>
      <c r="AC140" s="5">
        <f t="shared" si="48"/>
        <v>18721.934193000001</v>
      </c>
      <c r="AD140" s="5">
        <f t="shared" si="58"/>
        <v>-2.7547245112685692E-3</v>
      </c>
      <c r="AE140" s="222">
        <f>_xlfn.XLOOKUP(A140,Amazon!A:A,Amazon!B:B,"N/A")</f>
        <v>169.51</v>
      </c>
      <c r="AF140" s="5">
        <f t="shared" si="49"/>
        <v>15565.035387</v>
      </c>
      <c r="AG140" s="5">
        <f t="shared" si="59"/>
        <v>2.5732358470307304E-3</v>
      </c>
      <c r="AH140" s="393">
        <v>5005.57</v>
      </c>
      <c r="AI140" s="393">
        <v>459629.95799999998</v>
      </c>
      <c r="AJ140" s="393">
        <v>-5.3560000000000001E-4</v>
      </c>
    </row>
    <row r="141" spans="1:36">
      <c r="A141" s="4">
        <v>45339</v>
      </c>
      <c r="B141" s="222">
        <f>_xlfn.XLOOKUP(A141,'USD RUB'!B:B,'USD RUB'!C:C,"N/A")</f>
        <v>92.549199999999999</v>
      </c>
      <c r="C141" s="222" t="str">
        <f>IFERROR(EXP(_xlfn.XLOOKUP(A141,'Bonds (CP)'!$A$4:$A$513,'Work Sheet'!$B$3:$B$512)/252)-1,"N/A")</f>
        <v>N/A</v>
      </c>
      <c r="D141" s="222" t="str">
        <f>IFERROR(_xlfn.XLOOKUP($A141,Intel!$A$2:$A$502,Intel!$B$2:$B$502),"N/A")</f>
        <v>N/A</v>
      </c>
      <c r="E141" s="5" t="str">
        <f t="shared" si="40"/>
        <v>N/A</v>
      </c>
      <c r="F141" s="5" t="str">
        <f t="shared" si="50"/>
        <v>N/A</v>
      </c>
      <c r="G141" s="222" t="str">
        <f>IFERROR(_xlfn.XLOOKUP(A141,Apple!A:A,Apple!B:B),"N/A")</f>
        <v>N/A</v>
      </c>
      <c r="H141" s="5" t="str">
        <f t="shared" si="41"/>
        <v>N/A</v>
      </c>
      <c r="I141" s="5" t="str">
        <f t="shared" si="51"/>
        <v>N/A</v>
      </c>
      <c r="J141" s="222" t="str">
        <f>IFERROR(_xlfn.XLOOKUP(A141,Microsoft!A:A,Microsoft!B:B),"N/A")</f>
        <v>N/A</v>
      </c>
      <c r="K141" s="5" t="str">
        <f t="shared" si="42"/>
        <v>N/A</v>
      </c>
      <c r="L141" s="5" t="str">
        <f t="shared" si="52"/>
        <v>N/A</v>
      </c>
      <c r="M141" s="222" t="str">
        <f>IFERROR(_xlfn.XLOOKUP($A141,Cisco!A:A,Cisco!B:B),"N/A")</f>
        <v>N/A</v>
      </c>
      <c r="N141" s="5" t="str">
        <f t="shared" si="43"/>
        <v>N/A</v>
      </c>
      <c r="O141" s="5" t="str">
        <f t="shared" si="53"/>
        <v>N/A</v>
      </c>
      <c r="P141" s="222" t="str">
        <f>IFERROR(_xlfn.XLOOKUP($A141,Disney!A:A,Disney!B:B),"N/A")</f>
        <v>N/A</v>
      </c>
      <c r="Q141" s="5" t="str">
        <f t="shared" si="44"/>
        <v>N/A</v>
      </c>
      <c r="R141" s="5" t="str">
        <f t="shared" si="54"/>
        <v>N/A</v>
      </c>
      <c r="S141" s="222" t="str">
        <f>_xlfn.XLOOKUP(A141,FedEx!A:A,FedEx!B:B,"N/A")</f>
        <v>N/A</v>
      </c>
      <c r="T141" s="5" t="str">
        <f t="shared" si="45"/>
        <v>N/A</v>
      </c>
      <c r="U141" s="5" t="str">
        <f t="shared" si="55"/>
        <v>N/A</v>
      </c>
      <c r="V141" s="222" t="str">
        <f>_xlfn.XLOOKUP($A141,'General Motors'!A:A,'General Motors'!B:B,"N/A")</f>
        <v>N/A</v>
      </c>
      <c r="W141" s="5" t="str">
        <f t="shared" si="46"/>
        <v>N/A</v>
      </c>
      <c r="X141" s="5" t="str">
        <f t="shared" si="56"/>
        <v>N/A</v>
      </c>
      <c r="Y141" s="222" t="str">
        <f>_xlfn.XLOOKUP($A141,Chevron!A:A,Chevron!B:B,"N/A")</f>
        <v>N/A</v>
      </c>
      <c r="Z141" s="5" t="str">
        <f t="shared" si="47"/>
        <v>N/A</v>
      </c>
      <c r="AA141" s="5" t="str">
        <f t="shared" si="57"/>
        <v>N/A</v>
      </c>
      <c r="AB141" s="222" t="str">
        <f>_xlfn.XLOOKUP($A141,Boeing!A:A,Boeing!B:B,"N/A")</f>
        <v>N/A</v>
      </c>
      <c r="AC141" s="5" t="str">
        <f t="shared" si="48"/>
        <v>N/A</v>
      </c>
      <c r="AD141" s="5" t="str">
        <f t="shared" si="58"/>
        <v>N/A</v>
      </c>
      <c r="AE141" s="222" t="str">
        <f>_xlfn.XLOOKUP(A141,Amazon!A:A,Amazon!B:B,"N/A")</f>
        <v>N/A</v>
      </c>
      <c r="AF141" s="5" t="str">
        <f t="shared" si="49"/>
        <v>N/A</v>
      </c>
      <c r="AG141" s="5" t="str">
        <f t="shared" si="59"/>
        <v>N/A</v>
      </c>
      <c r="AH141" s="6" t="s">
        <v>36</v>
      </c>
      <c r="AI141" s="6" t="s">
        <v>36</v>
      </c>
      <c r="AJ141" s="6" t="s">
        <v>36</v>
      </c>
    </row>
    <row r="142" spans="1:36">
      <c r="A142" s="4">
        <v>45340</v>
      </c>
      <c r="B142" s="222" t="str">
        <f>_xlfn.XLOOKUP(A142,'USD RUB'!B:B,'USD RUB'!C:C,"N/A")</f>
        <v>N/A</v>
      </c>
      <c r="C142" s="222" t="str">
        <f>IFERROR(EXP(_xlfn.XLOOKUP(A142,'Bonds (CP)'!$A$4:$A$513,'Work Sheet'!$B$3:$B$512)/252)-1,"N/A")</f>
        <v>N/A</v>
      </c>
      <c r="D142" s="222" t="str">
        <f>IFERROR(_xlfn.XLOOKUP($A142,Intel!$A$2:$A$502,Intel!$B$2:$B$502),"N/A")</f>
        <v>N/A</v>
      </c>
      <c r="E142" s="5" t="str">
        <f t="shared" si="40"/>
        <v>N/A</v>
      </c>
      <c r="F142" s="5" t="str">
        <f t="shared" si="50"/>
        <v>N/A</v>
      </c>
      <c r="G142" s="222" t="str">
        <f>IFERROR(_xlfn.XLOOKUP(A142,Apple!A:A,Apple!B:B),"N/A")</f>
        <v>N/A</v>
      </c>
      <c r="H142" s="5" t="str">
        <f t="shared" si="41"/>
        <v>N/A</v>
      </c>
      <c r="I142" s="5" t="str">
        <f t="shared" si="51"/>
        <v>N/A</v>
      </c>
      <c r="J142" s="222" t="str">
        <f>IFERROR(_xlfn.XLOOKUP(A142,Microsoft!A:A,Microsoft!B:B),"N/A")</f>
        <v>N/A</v>
      </c>
      <c r="K142" s="5" t="str">
        <f t="shared" si="42"/>
        <v>N/A</v>
      </c>
      <c r="L142" s="5" t="str">
        <f t="shared" si="52"/>
        <v>N/A</v>
      </c>
      <c r="M142" s="222" t="str">
        <f>IFERROR(_xlfn.XLOOKUP($A142,Cisco!A:A,Cisco!B:B),"N/A")</f>
        <v>N/A</v>
      </c>
      <c r="N142" s="5" t="str">
        <f t="shared" si="43"/>
        <v>N/A</v>
      </c>
      <c r="O142" s="5" t="str">
        <f t="shared" si="53"/>
        <v>N/A</v>
      </c>
      <c r="P142" s="222" t="str">
        <f>IFERROR(_xlfn.XLOOKUP($A142,Disney!A:A,Disney!B:B),"N/A")</f>
        <v>N/A</v>
      </c>
      <c r="Q142" s="5" t="str">
        <f t="shared" si="44"/>
        <v>N/A</v>
      </c>
      <c r="R142" s="5" t="str">
        <f t="shared" si="54"/>
        <v>N/A</v>
      </c>
      <c r="S142" s="222" t="str">
        <f>_xlfn.XLOOKUP(A142,FedEx!A:A,FedEx!B:B,"N/A")</f>
        <v>N/A</v>
      </c>
      <c r="T142" s="5" t="str">
        <f t="shared" si="45"/>
        <v>N/A</v>
      </c>
      <c r="U142" s="5" t="str">
        <f t="shared" si="55"/>
        <v>N/A</v>
      </c>
      <c r="V142" s="222" t="str">
        <f>_xlfn.XLOOKUP($A142,'General Motors'!A:A,'General Motors'!B:B,"N/A")</f>
        <v>N/A</v>
      </c>
      <c r="W142" s="5" t="str">
        <f t="shared" si="46"/>
        <v>N/A</v>
      </c>
      <c r="X142" s="5" t="str">
        <f t="shared" si="56"/>
        <v>N/A</v>
      </c>
      <c r="Y142" s="222" t="str">
        <f>_xlfn.XLOOKUP($A142,Chevron!A:A,Chevron!B:B,"N/A")</f>
        <v>N/A</v>
      </c>
      <c r="Z142" s="5" t="str">
        <f t="shared" si="47"/>
        <v>N/A</v>
      </c>
      <c r="AA142" s="5" t="str">
        <f t="shared" si="57"/>
        <v>N/A</v>
      </c>
      <c r="AB142" s="222" t="str">
        <f>_xlfn.XLOOKUP($A142,Boeing!A:A,Boeing!B:B,"N/A")</f>
        <v>N/A</v>
      </c>
      <c r="AC142" s="5" t="str">
        <f t="shared" si="48"/>
        <v>N/A</v>
      </c>
      <c r="AD142" s="5" t="str">
        <f t="shared" si="58"/>
        <v>N/A</v>
      </c>
      <c r="AE142" s="222" t="str">
        <f>_xlfn.XLOOKUP(A142,Amazon!A:A,Amazon!B:B,"N/A")</f>
        <v>N/A</v>
      </c>
      <c r="AF142" s="5" t="str">
        <f t="shared" si="49"/>
        <v>N/A</v>
      </c>
      <c r="AG142" s="5" t="str">
        <f t="shared" si="59"/>
        <v>N/A</v>
      </c>
      <c r="AH142" s="6" t="s">
        <v>36</v>
      </c>
      <c r="AI142" s="6" t="s">
        <v>36</v>
      </c>
      <c r="AJ142" s="6" t="s">
        <v>36</v>
      </c>
    </row>
    <row r="143" spans="1:36">
      <c r="A143" s="4">
        <v>45341</v>
      </c>
      <c r="B143" s="222" t="str">
        <f>_xlfn.XLOOKUP(A143,'USD RUB'!B:B,'USD RUB'!C:C,"N/A")</f>
        <v>N/A</v>
      </c>
      <c r="C143" s="222" t="str">
        <f>IFERROR(EXP(_xlfn.XLOOKUP(A143,'Bonds (CP)'!$A$4:$A$513,'Work Sheet'!$B$3:$B$512)/252)-1,"N/A")</f>
        <v>N/A</v>
      </c>
      <c r="D143" s="222" t="str">
        <f>IFERROR(_xlfn.XLOOKUP($A143,Intel!$A$2:$A$502,Intel!$B$2:$B$502),"N/A")</f>
        <v>N/A</v>
      </c>
      <c r="E143" s="5" t="str">
        <f t="shared" si="40"/>
        <v>N/A</v>
      </c>
      <c r="F143" s="5" t="str">
        <f t="shared" si="50"/>
        <v>N/A</v>
      </c>
      <c r="G143" s="222" t="str">
        <f>IFERROR(_xlfn.XLOOKUP(A143,Apple!A:A,Apple!B:B),"N/A")</f>
        <v>N/A</v>
      </c>
      <c r="H143" s="5" t="str">
        <f t="shared" si="41"/>
        <v>N/A</v>
      </c>
      <c r="I143" s="5" t="str">
        <f t="shared" si="51"/>
        <v>N/A</v>
      </c>
      <c r="J143" s="222" t="str">
        <f>IFERROR(_xlfn.XLOOKUP(A143,Microsoft!A:A,Microsoft!B:B),"N/A")</f>
        <v>N/A</v>
      </c>
      <c r="K143" s="5" t="str">
        <f t="shared" si="42"/>
        <v>N/A</v>
      </c>
      <c r="L143" s="5" t="str">
        <f t="shared" si="52"/>
        <v>N/A</v>
      </c>
      <c r="M143" s="222" t="str">
        <f>IFERROR(_xlfn.XLOOKUP($A143,Cisco!A:A,Cisco!B:B),"N/A")</f>
        <v>N/A</v>
      </c>
      <c r="N143" s="5" t="str">
        <f t="shared" si="43"/>
        <v>N/A</v>
      </c>
      <c r="O143" s="5" t="str">
        <f t="shared" si="53"/>
        <v>N/A</v>
      </c>
      <c r="P143" s="222" t="str">
        <f>IFERROR(_xlfn.XLOOKUP($A143,Disney!A:A,Disney!B:B),"N/A")</f>
        <v>N/A</v>
      </c>
      <c r="Q143" s="5" t="str">
        <f t="shared" si="44"/>
        <v>N/A</v>
      </c>
      <c r="R143" s="5" t="str">
        <f t="shared" si="54"/>
        <v>N/A</v>
      </c>
      <c r="S143" s="222" t="str">
        <f>_xlfn.XLOOKUP(A143,FedEx!A:A,FedEx!B:B,"N/A")</f>
        <v>N/A</v>
      </c>
      <c r="T143" s="5" t="str">
        <f t="shared" si="45"/>
        <v>N/A</v>
      </c>
      <c r="U143" s="5" t="str">
        <f t="shared" si="55"/>
        <v>N/A</v>
      </c>
      <c r="V143" s="222" t="str">
        <f>_xlfn.XLOOKUP($A143,'General Motors'!A:A,'General Motors'!B:B,"N/A")</f>
        <v>N/A</v>
      </c>
      <c r="W143" s="5" t="str">
        <f t="shared" si="46"/>
        <v>N/A</v>
      </c>
      <c r="X143" s="5" t="str">
        <f t="shared" si="56"/>
        <v>N/A</v>
      </c>
      <c r="Y143" s="222" t="str">
        <f>_xlfn.XLOOKUP($A143,Chevron!A:A,Chevron!B:B,"N/A")</f>
        <v>N/A</v>
      </c>
      <c r="Z143" s="5" t="str">
        <f t="shared" si="47"/>
        <v>N/A</v>
      </c>
      <c r="AA143" s="5" t="str">
        <f t="shared" si="57"/>
        <v>N/A</v>
      </c>
      <c r="AB143" s="222" t="str">
        <f>_xlfn.XLOOKUP($A143,Boeing!A:A,Boeing!B:B,"N/A")</f>
        <v>N/A</v>
      </c>
      <c r="AC143" s="5" t="str">
        <f t="shared" si="48"/>
        <v>N/A</v>
      </c>
      <c r="AD143" s="5" t="str">
        <f t="shared" si="58"/>
        <v>N/A</v>
      </c>
      <c r="AE143" s="222" t="str">
        <f>_xlfn.XLOOKUP(A143,Amazon!A:A,Amazon!B:B,"N/A")</f>
        <v>N/A</v>
      </c>
      <c r="AF143" s="5" t="str">
        <f t="shared" si="49"/>
        <v>N/A</v>
      </c>
      <c r="AG143" s="5" t="str">
        <f t="shared" si="59"/>
        <v>N/A</v>
      </c>
      <c r="AH143" s="6" t="s">
        <v>36</v>
      </c>
      <c r="AI143" s="6" t="s">
        <v>36</v>
      </c>
      <c r="AJ143" s="6" t="s">
        <v>36</v>
      </c>
    </row>
    <row r="144" spans="1:36">
      <c r="A144" s="4">
        <v>45342</v>
      </c>
      <c r="B144" s="222">
        <f>_xlfn.XLOOKUP(A144,'USD RUB'!B:B,'USD RUB'!C:C,"N/A")</f>
        <v>92.410200000000003</v>
      </c>
      <c r="C144" s="222" t="str">
        <f>IFERROR(EXP(_xlfn.XLOOKUP(A144,'Bonds (CP)'!$A$4:$A$513,'Work Sheet'!$B$3:$B$512)/252)-1,"N/A")</f>
        <v>N/A</v>
      </c>
      <c r="D144" s="222">
        <f>IFERROR(_xlfn.XLOOKUP($A144,Intel!$A$2:$A$502,Intel!$B$2:$B$502),"N/A")</f>
        <v>44.52</v>
      </c>
      <c r="E144" s="5">
        <f t="shared" si="40"/>
        <v>4114.1021040000005</v>
      </c>
      <c r="F144" s="5" t="str">
        <f t="shared" si="50"/>
        <v>N/A</v>
      </c>
      <c r="G144" s="222">
        <f>IFERROR(_xlfn.XLOOKUP(A144,Apple!A:A,Apple!B:B),"N/A")</f>
        <v>181.56</v>
      </c>
      <c r="H144" s="5">
        <f t="shared" si="41"/>
        <v>16777.995912000002</v>
      </c>
      <c r="I144" s="5" t="str">
        <f t="shared" si="51"/>
        <v>N/A</v>
      </c>
      <c r="J144" s="222">
        <f>IFERROR(_xlfn.XLOOKUP(A144,Microsoft!A:A,Microsoft!B:B),"N/A")</f>
        <v>402.79</v>
      </c>
      <c r="K144" s="5">
        <f t="shared" si="42"/>
        <v>37221.904458000005</v>
      </c>
      <c r="L144" s="5" t="str">
        <f t="shared" si="52"/>
        <v>N/A</v>
      </c>
      <c r="M144" s="222">
        <f>IFERROR(_xlfn.XLOOKUP($A144,Cisco!A:A,Cisco!B:B),"N/A")</f>
        <v>48.28</v>
      </c>
      <c r="N144" s="5">
        <f t="shared" si="43"/>
        <v>4461.5644560000001</v>
      </c>
      <c r="O144" s="5" t="str">
        <f t="shared" si="53"/>
        <v>N/A</v>
      </c>
      <c r="P144" s="222">
        <f>IFERROR(_xlfn.XLOOKUP($A144,Disney!A:A,Disney!B:B),"N/A")</f>
        <v>109.44</v>
      </c>
      <c r="Q144" s="5">
        <f t="shared" si="44"/>
        <v>10113.372288</v>
      </c>
      <c r="R144" s="5" t="str">
        <f t="shared" si="54"/>
        <v>N/A</v>
      </c>
      <c r="S144" s="222">
        <f>_xlfn.XLOOKUP(A144,FedEx!A:A,FedEx!B:B,"N/A")</f>
        <v>239.54</v>
      </c>
      <c r="T144" s="5">
        <f t="shared" si="45"/>
        <v>22135.939308000001</v>
      </c>
      <c r="U144" s="5" t="str">
        <f t="shared" si="55"/>
        <v>N/A</v>
      </c>
      <c r="V144" s="222">
        <f>_xlfn.XLOOKUP($A144,'General Motors'!A:A,'General Motors'!B:B,"N/A")</f>
        <v>39.01</v>
      </c>
      <c r="W144" s="5">
        <f t="shared" si="46"/>
        <v>3604.921902</v>
      </c>
      <c r="X144" s="5" t="str">
        <f t="shared" si="56"/>
        <v>N/A</v>
      </c>
      <c r="Y144" s="222">
        <f>_xlfn.XLOOKUP($A144,Chevron!A:A,Chevron!B:B,"N/A")</f>
        <v>154</v>
      </c>
      <c r="Z144" s="5">
        <f t="shared" si="47"/>
        <v>14231.1708</v>
      </c>
      <c r="AA144" s="5" t="str">
        <f t="shared" si="57"/>
        <v>N/A</v>
      </c>
      <c r="AB144" s="222">
        <f>_xlfn.XLOOKUP($A144,Boeing!A:A,Boeing!B:B,"N/A")</f>
        <v>203.37</v>
      </c>
      <c r="AC144" s="5">
        <f t="shared" si="48"/>
        <v>18793.462374000002</v>
      </c>
      <c r="AD144" s="5" t="str">
        <f t="shared" si="58"/>
        <v>N/A</v>
      </c>
      <c r="AE144" s="222">
        <f>_xlfn.XLOOKUP(A144,Amazon!A:A,Amazon!B:B,"N/A")</f>
        <v>167.08</v>
      </c>
      <c r="AF144" s="5">
        <f t="shared" si="49"/>
        <v>15439.896216000001</v>
      </c>
      <c r="AG144" s="5" t="str">
        <f t="shared" si="59"/>
        <v>N/A</v>
      </c>
      <c r="AH144" s="393">
        <v>4975.51</v>
      </c>
      <c r="AI144" s="393">
        <v>459787.87420000002</v>
      </c>
      <c r="AJ144" s="6" t="s">
        <v>36</v>
      </c>
    </row>
    <row r="145" spans="1:36">
      <c r="A145" s="4">
        <v>45343</v>
      </c>
      <c r="B145" s="222">
        <f>_xlfn.XLOOKUP(A145,'USD RUB'!B:B,'USD RUB'!C:C,"N/A")</f>
        <v>92.349000000000004</v>
      </c>
      <c r="C145" s="222">
        <f>IFERROR(EXP(_xlfn.XLOOKUP(A145,'Bonds (CP)'!$A$4:$A$513,'Work Sheet'!$B$3:$B$512)/252)-1,"N/A")</f>
        <v>0.4315331914157734</v>
      </c>
      <c r="D145" s="222">
        <f>IFERROR(_xlfn.XLOOKUP($A145,Intel!$A$2:$A$502,Intel!$B$2:$B$502),"N/A")</f>
        <v>43.47</v>
      </c>
      <c r="E145" s="5">
        <f t="shared" si="40"/>
        <v>4014.4110300000002</v>
      </c>
      <c r="F145" s="5">
        <f t="shared" si="50"/>
        <v>-2.4231550768532006E-2</v>
      </c>
      <c r="G145" s="222">
        <f>IFERROR(_xlfn.XLOOKUP(A145,Apple!A:A,Apple!B:B),"N/A")</f>
        <v>182.32</v>
      </c>
      <c r="H145" s="5">
        <f t="shared" si="41"/>
        <v>16837.069680000001</v>
      </c>
      <c r="I145" s="5">
        <f t="shared" si="51"/>
        <v>3.5209072829578414E-3</v>
      </c>
      <c r="J145" s="222">
        <f>IFERROR(_xlfn.XLOOKUP(A145,Microsoft!A:A,Microsoft!B:B),"N/A")</f>
        <v>402.18</v>
      </c>
      <c r="K145" s="5">
        <f t="shared" si="42"/>
        <v>37140.920819999999</v>
      </c>
      <c r="L145" s="5">
        <f t="shared" si="52"/>
        <v>-2.1756984006926494E-3</v>
      </c>
      <c r="M145" s="222">
        <f>IFERROR(_xlfn.XLOOKUP($A145,Cisco!A:A,Cisco!B:B),"N/A")</f>
        <v>48.48</v>
      </c>
      <c r="N145" s="5">
        <f t="shared" si="43"/>
        <v>4477.0795200000002</v>
      </c>
      <c r="O145" s="5">
        <f t="shared" si="53"/>
        <v>3.4774940837478674E-3</v>
      </c>
      <c r="P145" s="222">
        <f>IFERROR(_xlfn.XLOOKUP($A145,Disney!A:A,Disney!B:B),"N/A")</f>
        <v>107.67</v>
      </c>
      <c r="Q145" s="5">
        <f t="shared" si="44"/>
        <v>9943.2168300000012</v>
      </c>
      <c r="R145" s="5">
        <f t="shared" si="54"/>
        <v>-1.6824799201933582E-2</v>
      </c>
      <c r="S145" s="222">
        <f>_xlfn.XLOOKUP(A145,FedEx!A:A,FedEx!B:B,"N/A")</f>
        <v>241.41</v>
      </c>
      <c r="T145" s="5">
        <f t="shared" si="45"/>
        <v>22293.972089999999</v>
      </c>
      <c r="U145" s="5">
        <f t="shared" si="55"/>
        <v>7.1391947638239639E-3</v>
      </c>
      <c r="V145" s="222">
        <f>_xlfn.XLOOKUP($A145,'General Motors'!A:A,'General Motors'!B:B,"N/A")</f>
        <v>39.49</v>
      </c>
      <c r="W145" s="5">
        <f t="shared" si="46"/>
        <v>3646.8620100000003</v>
      </c>
      <c r="X145" s="5">
        <f t="shared" si="56"/>
        <v>1.1634123883996539E-2</v>
      </c>
      <c r="Y145" s="222">
        <f>_xlfn.XLOOKUP($A145,Chevron!A:A,Chevron!B:B,"N/A")</f>
        <v>155.44</v>
      </c>
      <c r="Z145" s="5">
        <f t="shared" si="47"/>
        <v>14354.72856</v>
      </c>
      <c r="AA145" s="5">
        <f t="shared" si="57"/>
        <v>8.6821921918047718E-3</v>
      </c>
      <c r="AB145" s="222">
        <f>_xlfn.XLOOKUP($A145,Boeing!A:A,Boeing!B:B,"N/A")</f>
        <v>201.57</v>
      </c>
      <c r="AC145" s="5">
        <f t="shared" si="48"/>
        <v>18614.787929999999</v>
      </c>
      <c r="AD145" s="5">
        <f t="shared" si="58"/>
        <v>-9.5072659015292826E-3</v>
      </c>
      <c r="AE145" s="222">
        <f>_xlfn.XLOOKUP(A145,Amazon!A:A,Amazon!B:B,"N/A")</f>
        <v>168.59</v>
      </c>
      <c r="AF145" s="5">
        <f t="shared" si="49"/>
        <v>15569.117910000001</v>
      </c>
      <c r="AG145" s="5">
        <f t="shared" si="59"/>
        <v>8.3693369561701481E-3</v>
      </c>
      <c r="AH145" s="8">
        <v>1125527</v>
      </c>
      <c r="AI145" s="393">
        <v>460064.24819999997</v>
      </c>
      <c r="AJ145" s="393">
        <v>6.0108999999999998E-4</v>
      </c>
    </row>
    <row r="146" spans="1:36">
      <c r="A146" s="4">
        <v>45344</v>
      </c>
      <c r="B146" s="222">
        <f>_xlfn.XLOOKUP(A146,'USD RUB'!B:B,'USD RUB'!C:C,"N/A")</f>
        <v>92.438699999999997</v>
      </c>
      <c r="C146" s="222">
        <f>IFERROR(EXP(_xlfn.XLOOKUP(A146,'Bonds (CP)'!$A$4:$A$513,'Work Sheet'!$B$3:$B$512)/252)-1,"N/A")</f>
        <v>0.42580661388992191</v>
      </c>
      <c r="D146" s="222">
        <f>IFERROR(_xlfn.XLOOKUP($A146,Intel!$A$2:$A$502,Intel!$B$2:$B$502),"N/A")</f>
        <v>42.98</v>
      </c>
      <c r="E146" s="5">
        <f t="shared" si="40"/>
        <v>3973.0153259999997</v>
      </c>
      <c r="F146" s="5">
        <f t="shared" si="50"/>
        <v>-1.0311775174651316E-2</v>
      </c>
      <c r="G146" s="222">
        <f>IFERROR(_xlfn.XLOOKUP(A146,Apple!A:A,Apple!B:B),"N/A")</f>
        <v>184.37</v>
      </c>
      <c r="H146" s="5">
        <f t="shared" si="41"/>
        <v>17042.923118999999</v>
      </c>
      <c r="I146" s="5">
        <f t="shared" si="51"/>
        <v>1.222620342567815E-2</v>
      </c>
      <c r="J146" s="222">
        <f>IFERROR(_xlfn.XLOOKUP(A146,Microsoft!A:A,Microsoft!B:B),"N/A")</f>
        <v>411.65</v>
      </c>
      <c r="K146" s="5">
        <f t="shared" si="42"/>
        <v>38052.390854999998</v>
      </c>
      <c r="L146" s="5">
        <f t="shared" si="52"/>
        <v>2.4540857223690038E-2</v>
      </c>
      <c r="M146" s="222">
        <f>IFERROR(_xlfn.XLOOKUP($A146,Cisco!A:A,Cisco!B:B),"N/A")</f>
        <v>48.57</v>
      </c>
      <c r="N146" s="5">
        <f t="shared" si="43"/>
        <v>4489.7476589999997</v>
      </c>
      <c r="O146" s="5">
        <f t="shared" si="53"/>
        <v>2.829554164362813E-3</v>
      </c>
      <c r="P146" s="222">
        <f>IFERROR(_xlfn.XLOOKUP($A146,Disney!A:A,Disney!B:B),"N/A")</f>
        <v>107.64</v>
      </c>
      <c r="Q146" s="5">
        <f t="shared" si="44"/>
        <v>9950.1016679999993</v>
      </c>
      <c r="R146" s="5">
        <f t="shared" si="54"/>
        <v>6.924155550169786E-4</v>
      </c>
      <c r="S146" s="222">
        <f>_xlfn.XLOOKUP(A146,FedEx!A:A,FedEx!B:B,"N/A")</f>
        <v>244.16</v>
      </c>
      <c r="T146" s="5">
        <f t="shared" si="45"/>
        <v>22569.832992</v>
      </c>
      <c r="U146" s="5">
        <f t="shared" si="55"/>
        <v>1.2373788793058393E-2</v>
      </c>
      <c r="V146" s="222">
        <f>_xlfn.XLOOKUP($A146,'General Motors'!A:A,'General Motors'!B:B,"N/A")</f>
        <v>39.340000000000003</v>
      </c>
      <c r="W146" s="5">
        <f t="shared" si="46"/>
        <v>3636.538458</v>
      </c>
      <c r="X146" s="5">
        <f t="shared" si="56"/>
        <v>-2.8308041191831279E-3</v>
      </c>
      <c r="Y146" s="222">
        <f>_xlfn.XLOOKUP($A146,Chevron!A:A,Chevron!B:B,"N/A")</f>
        <v>155.43</v>
      </c>
      <c r="Z146" s="5">
        <f t="shared" si="47"/>
        <v>14367.747141</v>
      </c>
      <c r="AA146" s="5">
        <f t="shared" si="57"/>
        <v>9.0691934337772118E-4</v>
      </c>
      <c r="AB146" s="222">
        <f>_xlfn.XLOOKUP($A146,Boeing!A:A,Boeing!B:B,"N/A")</f>
        <v>201.5</v>
      </c>
      <c r="AC146" s="5">
        <f t="shared" si="48"/>
        <v>18626.39805</v>
      </c>
      <c r="AD146" s="5">
        <f t="shared" si="58"/>
        <v>6.2370412403622844E-4</v>
      </c>
      <c r="AE146" s="222">
        <f>_xlfn.XLOOKUP(A146,Amazon!A:A,Amazon!B:B,"N/A")</f>
        <v>174.58</v>
      </c>
      <c r="AF146" s="5">
        <f t="shared" si="49"/>
        <v>16137.948246</v>
      </c>
      <c r="AG146" s="5">
        <f t="shared" si="59"/>
        <v>3.6535810139548097E-2</v>
      </c>
      <c r="AH146" s="9">
        <v>1164089</v>
      </c>
      <c r="AI146" s="393">
        <v>470238.44010000001</v>
      </c>
      <c r="AJ146" s="393">
        <v>2.2114720000000001E-2</v>
      </c>
    </row>
    <row r="147" spans="1:36">
      <c r="A147" s="4">
        <v>45345</v>
      </c>
      <c r="B147" s="222">
        <f>_xlfn.XLOOKUP(A147,'USD RUB'!B:B,'USD RUB'!C:C,"N/A")</f>
        <v>92.751900000000006</v>
      </c>
      <c r="C147" s="222" t="str">
        <f>IFERROR(EXP(_xlfn.XLOOKUP(A147,'Bonds (CP)'!$A$4:$A$513,'Work Sheet'!$B$3:$B$512)/252)-1,"N/A")</f>
        <v>N/A</v>
      </c>
      <c r="D147" s="222">
        <f>IFERROR(_xlfn.XLOOKUP($A147,Intel!$A$2:$A$502,Intel!$B$2:$B$502),"N/A")</f>
        <v>42.99</v>
      </c>
      <c r="E147" s="5">
        <f t="shared" si="40"/>
        <v>3987.4041810000003</v>
      </c>
      <c r="F147" s="5">
        <f t="shared" si="50"/>
        <v>3.621645984055899E-3</v>
      </c>
      <c r="G147" s="222">
        <f>IFERROR(_xlfn.XLOOKUP(A147,Apple!A:A,Apple!B:B),"N/A")</f>
        <v>182.52</v>
      </c>
      <c r="H147" s="5">
        <f t="shared" si="41"/>
        <v>16929.076788000002</v>
      </c>
      <c r="I147" s="5">
        <f t="shared" si="51"/>
        <v>-6.6799767977053781E-3</v>
      </c>
      <c r="J147" s="222">
        <f>IFERROR(_xlfn.XLOOKUP(A147,Microsoft!A:A,Microsoft!B:B),"N/A")</f>
        <v>410.34</v>
      </c>
      <c r="K147" s="5">
        <f t="shared" si="42"/>
        <v>38059.814645999999</v>
      </c>
      <c r="L147" s="5">
        <f t="shared" si="52"/>
        <v>1.9509394372319022E-4</v>
      </c>
      <c r="M147" s="222">
        <f>IFERROR(_xlfn.XLOOKUP($A147,Cisco!A:A,Cisco!B:B),"N/A")</f>
        <v>48.86</v>
      </c>
      <c r="N147" s="5">
        <f t="shared" si="43"/>
        <v>4531.8578340000004</v>
      </c>
      <c r="O147" s="5">
        <f t="shared" si="53"/>
        <v>9.3791852456537317E-3</v>
      </c>
      <c r="P147" s="222">
        <f>IFERROR(_xlfn.XLOOKUP($A147,Disney!A:A,Disney!B:B),"N/A")</f>
        <v>107.74</v>
      </c>
      <c r="Q147" s="5">
        <f t="shared" si="44"/>
        <v>9993.0897060000007</v>
      </c>
      <c r="R147" s="5">
        <f t="shared" si="54"/>
        <v>4.3203616841678283E-3</v>
      </c>
      <c r="S147" s="222">
        <f>_xlfn.XLOOKUP(A147,FedEx!A:A,FedEx!B:B,"N/A")</f>
        <v>243.46</v>
      </c>
      <c r="T147" s="5">
        <f t="shared" si="45"/>
        <v>22581.377574000002</v>
      </c>
      <c r="U147" s="5">
        <f t="shared" si="55"/>
        <v>5.115049811885708E-4</v>
      </c>
      <c r="V147" s="222">
        <f>_xlfn.XLOOKUP($A147,'General Motors'!A:A,'General Motors'!B:B,"N/A")</f>
        <v>39.630000000000003</v>
      </c>
      <c r="W147" s="5">
        <f t="shared" si="46"/>
        <v>3675.7577970000007</v>
      </c>
      <c r="X147" s="5">
        <f t="shared" si="56"/>
        <v>1.0784799735507278E-2</v>
      </c>
      <c r="Y147" s="222">
        <f>_xlfn.XLOOKUP($A147,Chevron!A:A,Chevron!B:B,"N/A")</f>
        <v>154.66</v>
      </c>
      <c r="Z147" s="5">
        <f t="shared" si="47"/>
        <v>14345.008854000002</v>
      </c>
      <c r="AA147" s="5">
        <f t="shared" si="57"/>
        <v>-1.5825923700391042E-3</v>
      </c>
      <c r="AB147" s="222">
        <f>_xlfn.XLOOKUP($A147,Boeing!A:A,Boeing!B:B,"N/A")</f>
        <v>200.83</v>
      </c>
      <c r="AC147" s="5">
        <f t="shared" si="48"/>
        <v>18627.364077000002</v>
      </c>
      <c r="AD147" s="5">
        <f t="shared" si="58"/>
        <v>5.186332845497077E-5</v>
      </c>
      <c r="AE147" s="222">
        <f>_xlfn.XLOOKUP(A147,Amazon!A:A,Amazon!B:B,"N/A")</f>
        <v>174.99</v>
      </c>
      <c r="AF147" s="5">
        <f t="shared" si="49"/>
        <v>16230.654981000001</v>
      </c>
      <c r="AG147" s="5">
        <f t="shared" si="59"/>
        <v>5.7446419821665096E-3</v>
      </c>
      <c r="AH147" s="8">
        <v>1164608</v>
      </c>
      <c r="AI147" s="393">
        <v>471995.86869999999</v>
      </c>
      <c r="AJ147" s="393">
        <v>3.7373100000000002E-3</v>
      </c>
    </row>
    <row r="148" spans="1:36">
      <c r="A148" s="4">
        <v>45346</v>
      </c>
      <c r="B148" s="222" t="str">
        <f>_xlfn.XLOOKUP(A148,'USD RUB'!B:B,'USD RUB'!C:C,"N/A")</f>
        <v>N/A</v>
      </c>
      <c r="C148" s="222" t="str">
        <f>IFERROR(EXP(_xlfn.XLOOKUP(A148,'Bonds (CP)'!$A$4:$A$513,'Work Sheet'!$B$3:$B$512)/252)-1,"N/A")</f>
        <v>N/A</v>
      </c>
      <c r="D148" s="222" t="str">
        <f>IFERROR(_xlfn.XLOOKUP($A148,Intel!$A$2:$A$502,Intel!$B$2:$B$502),"N/A")</f>
        <v>N/A</v>
      </c>
      <c r="E148" s="5" t="str">
        <f t="shared" si="40"/>
        <v>N/A</v>
      </c>
      <c r="F148" s="5" t="str">
        <f t="shared" si="50"/>
        <v>N/A</v>
      </c>
      <c r="G148" s="222" t="str">
        <f>IFERROR(_xlfn.XLOOKUP(A148,Apple!A:A,Apple!B:B),"N/A")</f>
        <v>N/A</v>
      </c>
      <c r="H148" s="5" t="str">
        <f t="shared" si="41"/>
        <v>N/A</v>
      </c>
      <c r="I148" s="5" t="str">
        <f t="shared" si="51"/>
        <v>N/A</v>
      </c>
      <c r="J148" s="222" t="str">
        <f>IFERROR(_xlfn.XLOOKUP(A148,Microsoft!A:A,Microsoft!B:B),"N/A")</f>
        <v>N/A</v>
      </c>
      <c r="K148" s="5" t="str">
        <f t="shared" si="42"/>
        <v>N/A</v>
      </c>
      <c r="L148" s="5" t="str">
        <f t="shared" si="52"/>
        <v>N/A</v>
      </c>
      <c r="M148" s="222" t="str">
        <f>IFERROR(_xlfn.XLOOKUP($A148,Cisco!A:A,Cisco!B:B),"N/A")</f>
        <v>N/A</v>
      </c>
      <c r="N148" s="5" t="str">
        <f t="shared" si="43"/>
        <v>N/A</v>
      </c>
      <c r="O148" s="5" t="str">
        <f t="shared" si="53"/>
        <v>N/A</v>
      </c>
      <c r="P148" s="222" t="str">
        <f>IFERROR(_xlfn.XLOOKUP($A148,Disney!A:A,Disney!B:B),"N/A")</f>
        <v>N/A</v>
      </c>
      <c r="Q148" s="5" t="str">
        <f t="shared" si="44"/>
        <v>N/A</v>
      </c>
      <c r="R148" s="5" t="str">
        <f t="shared" si="54"/>
        <v>N/A</v>
      </c>
      <c r="S148" s="222" t="str">
        <f>_xlfn.XLOOKUP(A148,FedEx!A:A,FedEx!B:B,"N/A")</f>
        <v>N/A</v>
      </c>
      <c r="T148" s="5" t="str">
        <f t="shared" si="45"/>
        <v>N/A</v>
      </c>
      <c r="U148" s="5" t="str">
        <f t="shared" si="55"/>
        <v>N/A</v>
      </c>
      <c r="V148" s="222" t="str">
        <f>_xlfn.XLOOKUP($A148,'General Motors'!A:A,'General Motors'!B:B,"N/A")</f>
        <v>N/A</v>
      </c>
      <c r="W148" s="5" t="str">
        <f t="shared" si="46"/>
        <v>N/A</v>
      </c>
      <c r="X148" s="5" t="str">
        <f t="shared" si="56"/>
        <v>N/A</v>
      </c>
      <c r="Y148" s="222" t="str">
        <f>_xlfn.XLOOKUP($A148,Chevron!A:A,Chevron!B:B,"N/A")</f>
        <v>N/A</v>
      </c>
      <c r="Z148" s="5" t="str">
        <f t="shared" si="47"/>
        <v>N/A</v>
      </c>
      <c r="AA148" s="5" t="str">
        <f t="shared" si="57"/>
        <v>N/A</v>
      </c>
      <c r="AB148" s="222" t="str">
        <f>_xlfn.XLOOKUP($A148,Boeing!A:A,Boeing!B:B,"N/A")</f>
        <v>N/A</v>
      </c>
      <c r="AC148" s="5" t="str">
        <f t="shared" si="48"/>
        <v>N/A</v>
      </c>
      <c r="AD148" s="5" t="str">
        <f t="shared" si="58"/>
        <v>N/A</v>
      </c>
      <c r="AE148" s="222" t="str">
        <f>_xlfn.XLOOKUP(A148,Amazon!A:A,Amazon!B:B,"N/A")</f>
        <v>N/A</v>
      </c>
      <c r="AF148" s="5" t="str">
        <f t="shared" si="49"/>
        <v>N/A</v>
      </c>
      <c r="AG148" s="5" t="str">
        <f t="shared" si="59"/>
        <v>N/A</v>
      </c>
      <c r="AH148" s="6" t="s">
        <v>36</v>
      </c>
      <c r="AI148" s="6" t="s">
        <v>36</v>
      </c>
      <c r="AJ148" s="6" t="s">
        <v>36</v>
      </c>
    </row>
    <row r="149" spans="1:36">
      <c r="A149" s="4">
        <v>45347</v>
      </c>
      <c r="B149" s="222" t="str">
        <f>_xlfn.XLOOKUP(A149,'USD RUB'!B:B,'USD RUB'!C:C,"N/A")</f>
        <v>N/A</v>
      </c>
      <c r="C149" s="222" t="str">
        <f>IFERROR(EXP(_xlfn.XLOOKUP(A149,'Bonds (CP)'!$A$4:$A$513,'Work Sheet'!$B$3:$B$512)/252)-1,"N/A")</f>
        <v>N/A</v>
      </c>
      <c r="D149" s="222" t="str">
        <f>IFERROR(_xlfn.XLOOKUP($A149,Intel!$A$2:$A$502,Intel!$B$2:$B$502),"N/A")</f>
        <v>N/A</v>
      </c>
      <c r="E149" s="5" t="str">
        <f t="shared" si="40"/>
        <v>N/A</v>
      </c>
      <c r="F149" s="5" t="str">
        <f t="shared" si="50"/>
        <v>N/A</v>
      </c>
      <c r="G149" s="222" t="str">
        <f>IFERROR(_xlfn.XLOOKUP(A149,Apple!A:A,Apple!B:B),"N/A")</f>
        <v>N/A</v>
      </c>
      <c r="H149" s="5" t="str">
        <f t="shared" si="41"/>
        <v>N/A</v>
      </c>
      <c r="I149" s="5" t="str">
        <f t="shared" si="51"/>
        <v>N/A</v>
      </c>
      <c r="J149" s="222" t="str">
        <f>IFERROR(_xlfn.XLOOKUP(A149,Microsoft!A:A,Microsoft!B:B),"N/A")</f>
        <v>N/A</v>
      </c>
      <c r="K149" s="5" t="str">
        <f t="shared" si="42"/>
        <v>N/A</v>
      </c>
      <c r="L149" s="5" t="str">
        <f t="shared" si="52"/>
        <v>N/A</v>
      </c>
      <c r="M149" s="222" t="str">
        <f>IFERROR(_xlfn.XLOOKUP($A149,Cisco!A:A,Cisco!B:B),"N/A")</f>
        <v>N/A</v>
      </c>
      <c r="N149" s="5" t="str">
        <f t="shared" si="43"/>
        <v>N/A</v>
      </c>
      <c r="O149" s="5" t="str">
        <f t="shared" si="53"/>
        <v>N/A</v>
      </c>
      <c r="P149" s="222" t="str">
        <f>IFERROR(_xlfn.XLOOKUP($A149,Disney!A:A,Disney!B:B),"N/A")</f>
        <v>N/A</v>
      </c>
      <c r="Q149" s="5" t="str">
        <f t="shared" si="44"/>
        <v>N/A</v>
      </c>
      <c r="R149" s="5" t="str">
        <f t="shared" si="54"/>
        <v>N/A</v>
      </c>
      <c r="S149" s="222" t="str">
        <f>_xlfn.XLOOKUP(A149,FedEx!A:A,FedEx!B:B,"N/A")</f>
        <v>N/A</v>
      </c>
      <c r="T149" s="5" t="str">
        <f t="shared" si="45"/>
        <v>N/A</v>
      </c>
      <c r="U149" s="5" t="str">
        <f t="shared" si="55"/>
        <v>N/A</v>
      </c>
      <c r="V149" s="222" t="str">
        <f>_xlfn.XLOOKUP($A149,'General Motors'!A:A,'General Motors'!B:B,"N/A")</f>
        <v>N/A</v>
      </c>
      <c r="W149" s="5" t="str">
        <f t="shared" si="46"/>
        <v>N/A</v>
      </c>
      <c r="X149" s="5" t="str">
        <f t="shared" si="56"/>
        <v>N/A</v>
      </c>
      <c r="Y149" s="222" t="str">
        <f>_xlfn.XLOOKUP($A149,Chevron!A:A,Chevron!B:B,"N/A")</f>
        <v>N/A</v>
      </c>
      <c r="Z149" s="5" t="str">
        <f t="shared" si="47"/>
        <v>N/A</v>
      </c>
      <c r="AA149" s="5" t="str">
        <f t="shared" si="57"/>
        <v>N/A</v>
      </c>
      <c r="AB149" s="222" t="str">
        <f>_xlfn.XLOOKUP($A149,Boeing!A:A,Boeing!B:B,"N/A")</f>
        <v>N/A</v>
      </c>
      <c r="AC149" s="5" t="str">
        <f t="shared" si="48"/>
        <v>N/A</v>
      </c>
      <c r="AD149" s="5" t="str">
        <f t="shared" si="58"/>
        <v>N/A</v>
      </c>
      <c r="AE149" s="222" t="str">
        <f>_xlfn.XLOOKUP(A149,Amazon!A:A,Amazon!B:B,"N/A")</f>
        <v>N/A</v>
      </c>
      <c r="AF149" s="5" t="str">
        <f t="shared" si="49"/>
        <v>N/A</v>
      </c>
      <c r="AG149" s="5" t="str">
        <f t="shared" si="59"/>
        <v>N/A</v>
      </c>
      <c r="AH149" s="6" t="s">
        <v>36</v>
      </c>
      <c r="AI149" s="6" t="s">
        <v>36</v>
      </c>
      <c r="AJ149" s="6" t="s">
        <v>36</v>
      </c>
    </row>
    <row r="150" spans="1:36">
      <c r="A150" s="4">
        <v>45348</v>
      </c>
      <c r="B150" s="222" t="str">
        <f>_xlfn.XLOOKUP(A150,'USD RUB'!B:B,'USD RUB'!C:C,"N/A")</f>
        <v>N/A</v>
      </c>
      <c r="C150" s="222">
        <f>IFERROR(EXP(_xlfn.XLOOKUP(A150,'Bonds (CP)'!$A$4:$A$513,'Work Sheet'!$B$3:$B$512)/252)-1,"N/A")</f>
        <v>0.42234757753389451</v>
      </c>
      <c r="D150" s="222">
        <f>IFERROR(_xlfn.XLOOKUP($A150,Intel!$A$2:$A$502,Intel!$B$2:$B$502),"N/A")</f>
        <v>42.99</v>
      </c>
      <c r="E150" s="5" t="str">
        <f t="shared" si="40"/>
        <v>N/A</v>
      </c>
      <c r="F150" s="5" t="str">
        <f t="shared" si="50"/>
        <v>N/A</v>
      </c>
      <c r="G150" s="222">
        <f>IFERROR(_xlfn.XLOOKUP(A150,Apple!A:A,Apple!B:B),"N/A")</f>
        <v>181.16</v>
      </c>
      <c r="H150" s="5" t="str">
        <f t="shared" si="41"/>
        <v>N/A</v>
      </c>
      <c r="I150" s="5" t="str">
        <f t="shared" si="51"/>
        <v>N/A</v>
      </c>
      <c r="J150" s="222">
        <f>IFERROR(_xlfn.XLOOKUP(A150,Microsoft!A:A,Microsoft!B:B),"N/A")</f>
        <v>407.54</v>
      </c>
      <c r="K150" s="5" t="str">
        <f t="shared" si="42"/>
        <v>N/A</v>
      </c>
      <c r="L150" s="5" t="str">
        <f t="shared" si="52"/>
        <v>N/A</v>
      </c>
      <c r="M150" s="222">
        <f>IFERROR(_xlfn.XLOOKUP($A150,Cisco!A:A,Cisco!B:B),"N/A")</f>
        <v>48.4</v>
      </c>
      <c r="N150" s="5" t="str">
        <f t="shared" si="43"/>
        <v>N/A</v>
      </c>
      <c r="O150" s="5" t="str">
        <f t="shared" si="53"/>
        <v>N/A</v>
      </c>
      <c r="P150" s="222">
        <f>IFERROR(_xlfn.XLOOKUP($A150,Disney!A:A,Disney!B:B),"N/A")</f>
        <v>107.68</v>
      </c>
      <c r="Q150" s="5" t="str">
        <f t="shared" si="44"/>
        <v>N/A</v>
      </c>
      <c r="R150" s="5" t="str">
        <f t="shared" si="54"/>
        <v>N/A</v>
      </c>
      <c r="S150" s="222">
        <f>_xlfn.XLOOKUP(A150,FedEx!A:A,FedEx!B:B,"N/A")</f>
        <v>241.12</v>
      </c>
      <c r="T150" s="5" t="str">
        <f t="shared" si="45"/>
        <v>N/A</v>
      </c>
      <c r="U150" s="5" t="str">
        <f t="shared" si="55"/>
        <v>N/A</v>
      </c>
      <c r="V150" s="222">
        <f>_xlfn.XLOOKUP($A150,'General Motors'!A:A,'General Motors'!B:B,"N/A")</f>
        <v>39.79</v>
      </c>
      <c r="W150" s="5" t="str">
        <f t="shared" si="46"/>
        <v>N/A</v>
      </c>
      <c r="X150" s="5" t="str">
        <f t="shared" si="56"/>
        <v>N/A</v>
      </c>
      <c r="Y150" s="222">
        <f>_xlfn.XLOOKUP($A150,Chevron!A:A,Chevron!B:B,"N/A")</f>
        <v>154.44999999999999</v>
      </c>
      <c r="Z150" s="5" t="str">
        <f t="shared" si="47"/>
        <v>N/A</v>
      </c>
      <c r="AA150" s="5" t="str">
        <f t="shared" si="57"/>
        <v>N/A</v>
      </c>
      <c r="AB150" s="222">
        <f>_xlfn.XLOOKUP($A150,Boeing!A:A,Boeing!B:B,"N/A")</f>
        <v>200.54</v>
      </c>
      <c r="AC150" s="5" t="str">
        <f t="shared" si="48"/>
        <v>N/A</v>
      </c>
      <c r="AD150" s="5" t="str">
        <f t="shared" si="58"/>
        <v>N/A</v>
      </c>
      <c r="AE150" s="222">
        <f>_xlfn.XLOOKUP(A150,Amazon!A:A,Amazon!B:B,"N/A")</f>
        <v>174.73</v>
      </c>
      <c r="AF150" s="5" t="str">
        <f t="shared" si="49"/>
        <v>N/A</v>
      </c>
      <c r="AG150" s="5" t="str">
        <f t="shared" si="59"/>
        <v>N/A</v>
      </c>
      <c r="AH150" s="393">
        <v>5069.53</v>
      </c>
      <c r="AI150" s="6" t="s">
        <v>36</v>
      </c>
      <c r="AJ150" s="6" t="s">
        <v>36</v>
      </c>
    </row>
    <row r="151" spans="1:36">
      <c r="A151" s="4">
        <v>45349</v>
      </c>
      <c r="B151" s="222">
        <f>_xlfn.XLOOKUP(A151,'USD RUB'!B:B,'USD RUB'!C:C,"N/A")</f>
        <v>92.632099999999994</v>
      </c>
      <c r="C151" s="222">
        <f>IFERROR(EXP(_xlfn.XLOOKUP(A151,'Bonds (CP)'!$A$4:$A$513,'Work Sheet'!$B$3:$B$512)/252)-1,"N/A")</f>
        <v>0.41868692914574779</v>
      </c>
      <c r="D151" s="222">
        <f>IFERROR(_xlfn.XLOOKUP($A151,Intel!$A$2:$A$502,Intel!$B$2:$B$502),"N/A")</f>
        <v>42.73</v>
      </c>
      <c r="E151" s="5">
        <f t="shared" si="40"/>
        <v>3958.1696329999995</v>
      </c>
      <c r="F151" s="5" t="str">
        <f t="shared" si="50"/>
        <v>N/A</v>
      </c>
      <c r="G151" s="222">
        <f>IFERROR(_xlfn.XLOOKUP(A151,Apple!A:A,Apple!B:B),"N/A")</f>
        <v>182.63</v>
      </c>
      <c r="H151" s="5">
        <f t="shared" si="41"/>
        <v>16917.400422999999</v>
      </c>
      <c r="I151" s="5" t="str">
        <f t="shared" si="51"/>
        <v>N/A</v>
      </c>
      <c r="J151" s="222">
        <f>IFERROR(_xlfn.XLOOKUP(A151,Microsoft!A:A,Microsoft!B:B),"N/A")</f>
        <v>407.48</v>
      </c>
      <c r="K151" s="5">
        <f t="shared" si="42"/>
        <v>37745.728107999996</v>
      </c>
      <c r="L151" s="5" t="str">
        <f t="shared" si="52"/>
        <v>N/A</v>
      </c>
      <c r="M151" s="222">
        <f>IFERROR(_xlfn.XLOOKUP($A151,Cisco!A:A,Cisco!B:B),"N/A")</f>
        <v>48.31</v>
      </c>
      <c r="N151" s="5">
        <f t="shared" si="43"/>
        <v>4475.0567510000001</v>
      </c>
      <c r="O151" s="5" t="str">
        <f t="shared" si="53"/>
        <v>N/A</v>
      </c>
      <c r="P151" s="222">
        <f>IFERROR(_xlfn.XLOOKUP($A151,Disney!A:A,Disney!B:B),"N/A")</f>
        <v>109.42</v>
      </c>
      <c r="Q151" s="5">
        <f t="shared" si="44"/>
        <v>10135.804382</v>
      </c>
      <c r="R151" s="5" t="str">
        <f t="shared" si="54"/>
        <v>N/A</v>
      </c>
      <c r="S151" s="222">
        <f>_xlfn.XLOOKUP(A151,FedEx!A:A,FedEx!B:B,"N/A")</f>
        <v>241.4</v>
      </c>
      <c r="T151" s="5">
        <f t="shared" si="45"/>
        <v>22361.388940000001</v>
      </c>
      <c r="U151" s="5" t="str">
        <f t="shared" si="55"/>
        <v>N/A</v>
      </c>
      <c r="V151" s="222">
        <f>_xlfn.XLOOKUP($A151,'General Motors'!A:A,'General Motors'!B:B,"N/A")</f>
        <v>40.18</v>
      </c>
      <c r="W151" s="5">
        <f t="shared" si="46"/>
        <v>3721.957778</v>
      </c>
      <c r="X151" s="5" t="str">
        <f t="shared" si="56"/>
        <v>N/A</v>
      </c>
      <c r="Y151" s="222">
        <f>_xlfn.XLOOKUP($A151,Chevron!A:A,Chevron!B:B,"N/A")</f>
        <v>152.16</v>
      </c>
      <c r="Z151" s="5">
        <f t="shared" si="47"/>
        <v>14094.900335999999</v>
      </c>
      <c r="AA151" s="5" t="str">
        <f t="shared" si="57"/>
        <v>N/A</v>
      </c>
      <c r="AB151" s="222">
        <f>_xlfn.XLOOKUP($A151,Boeing!A:A,Boeing!B:B,"N/A")</f>
        <v>201.4</v>
      </c>
      <c r="AC151" s="5">
        <f t="shared" si="48"/>
        <v>18656.104940000001</v>
      </c>
      <c r="AD151" s="5" t="str">
        <f t="shared" si="58"/>
        <v>N/A</v>
      </c>
      <c r="AE151" s="222">
        <f>_xlfn.XLOOKUP(A151,Amazon!A:A,Amazon!B:B,"N/A")</f>
        <v>173.54</v>
      </c>
      <c r="AF151" s="5">
        <f t="shared" si="49"/>
        <v>16075.374633999998</v>
      </c>
      <c r="AG151" s="5" t="str">
        <f t="shared" si="59"/>
        <v>N/A</v>
      </c>
      <c r="AH151" s="393">
        <v>5078.18</v>
      </c>
      <c r="AI151" s="393">
        <v>470402.47759999998</v>
      </c>
      <c r="AJ151" s="6" t="s">
        <v>36</v>
      </c>
    </row>
    <row r="152" spans="1:36">
      <c r="A152" s="4">
        <v>45350</v>
      </c>
      <c r="B152" s="222">
        <f>_xlfn.XLOOKUP(A152,'USD RUB'!B:B,'USD RUB'!C:C,"N/A")</f>
        <v>92.042500000000004</v>
      </c>
      <c r="C152" s="222" t="str">
        <f>IFERROR(EXP(_xlfn.XLOOKUP(A152,'Bonds (CP)'!$A$4:$A$513,'Work Sheet'!$B$3:$B$512)/252)-1,"N/A")</f>
        <v>N/A</v>
      </c>
      <c r="D152" s="222">
        <f>IFERROR(_xlfn.XLOOKUP($A152,Intel!$A$2:$A$502,Intel!$B$2:$B$502),"N/A")</f>
        <v>41.99</v>
      </c>
      <c r="E152" s="5">
        <f t="shared" si="40"/>
        <v>3864.8645750000005</v>
      </c>
      <c r="F152" s="5">
        <f t="shared" si="50"/>
        <v>-2.3572778999186195E-2</v>
      </c>
      <c r="G152" s="222">
        <f>IFERROR(_xlfn.XLOOKUP(A152,Apple!A:A,Apple!B:B),"N/A")</f>
        <v>181.42</v>
      </c>
      <c r="H152" s="5">
        <f t="shared" si="41"/>
        <v>16698.350350000001</v>
      </c>
      <c r="I152" s="5">
        <f t="shared" si="51"/>
        <v>-1.2948211162643553E-2</v>
      </c>
      <c r="J152" s="222">
        <f>IFERROR(_xlfn.XLOOKUP(A152,Microsoft!A:A,Microsoft!B:B),"N/A")</f>
        <v>407.72</v>
      </c>
      <c r="K152" s="5">
        <f t="shared" si="42"/>
        <v>37527.568100000004</v>
      </c>
      <c r="L152" s="5">
        <f t="shared" si="52"/>
        <v>-5.7797271091388769E-3</v>
      </c>
      <c r="M152" s="222">
        <f>IFERROR(_xlfn.XLOOKUP($A152,Cisco!A:A,Cisco!B:B),"N/A")</f>
        <v>48.06</v>
      </c>
      <c r="N152" s="5">
        <f t="shared" si="43"/>
        <v>4423.5625500000006</v>
      </c>
      <c r="O152" s="5">
        <f t="shared" si="53"/>
        <v>-1.1506938093800212E-2</v>
      </c>
      <c r="P152" s="222">
        <f>IFERROR(_xlfn.XLOOKUP($A152,Disney!A:A,Disney!B:B),"N/A")</f>
        <v>110.8</v>
      </c>
      <c r="Q152" s="5">
        <f t="shared" si="44"/>
        <v>10198.308999999999</v>
      </c>
      <c r="R152" s="5">
        <f t="shared" si="54"/>
        <v>6.166715106597831E-3</v>
      </c>
      <c r="S152" s="222">
        <f>_xlfn.XLOOKUP(A152,FedEx!A:A,FedEx!B:B,"N/A")</f>
        <v>244.37</v>
      </c>
      <c r="T152" s="5">
        <f t="shared" si="45"/>
        <v>22492.425725000001</v>
      </c>
      <c r="U152" s="5">
        <f t="shared" si="55"/>
        <v>5.8599573287507756E-3</v>
      </c>
      <c r="V152" s="222">
        <f>_xlfn.XLOOKUP($A152,'General Motors'!A:A,'General Motors'!B:B,"N/A")</f>
        <v>40.630000000000003</v>
      </c>
      <c r="W152" s="5">
        <f t="shared" si="46"/>
        <v>3739.6867750000006</v>
      </c>
      <c r="X152" s="5">
        <f t="shared" si="56"/>
        <v>4.7633525304329183E-3</v>
      </c>
      <c r="Y152" s="222">
        <f>_xlfn.XLOOKUP($A152,Chevron!A:A,Chevron!B:B,"N/A")</f>
        <v>152.34</v>
      </c>
      <c r="Z152" s="5">
        <f t="shared" si="47"/>
        <v>14021.75445</v>
      </c>
      <c r="AA152" s="5">
        <f t="shared" si="57"/>
        <v>-5.1895284291706423E-3</v>
      </c>
      <c r="AB152" s="222">
        <f>_xlfn.XLOOKUP($A152,Boeing!A:A,Boeing!B:B,"N/A")</f>
        <v>207</v>
      </c>
      <c r="AC152" s="5">
        <f t="shared" si="48"/>
        <v>19052.797500000001</v>
      </c>
      <c r="AD152" s="5">
        <f t="shared" si="58"/>
        <v>2.1263418129122025E-2</v>
      </c>
      <c r="AE152" s="222">
        <f>_xlfn.XLOOKUP(A152,Amazon!A:A,Amazon!B:B,"N/A")</f>
        <v>173.16</v>
      </c>
      <c r="AF152" s="5">
        <f t="shared" si="49"/>
        <v>15938.079300000001</v>
      </c>
      <c r="AG152" s="5">
        <f t="shared" si="59"/>
        <v>-8.5407237545563897E-3</v>
      </c>
      <c r="AH152" s="393">
        <v>5069.76</v>
      </c>
      <c r="AI152" s="393">
        <v>466633.3848</v>
      </c>
      <c r="AJ152" s="393">
        <v>-8.0125000000000005E-3</v>
      </c>
    </row>
    <row r="153" spans="1:36">
      <c r="A153" s="4">
        <v>45351</v>
      </c>
      <c r="B153" s="222">
        <f>_xlfn.XLOOKUP(A153,'USD RUB'!B:B,'USD RUB'!C:C,"N/A")</f>
        <v>91.869200000000006</v>
      </c>
      <c r="C153" s="222" t="str">
        <f>IFERROR(EXP(_xlfn.XLOOKUP(A153,'Bonds (CP)'!$A$4:$A$513,'Work Sheet'!$B$3:$B$512)/252)-1,"N/A")</f>
        <v>N/A</v>
      </c>
      <c r="D153" s="222">
        <f>IFERROR(_xlfn.XLOOKUP($A153,Intel!$A$2:$A$502,Intel!$B$2:$B$502),"N/A")</f>
        <v>43.05</v>
      </c>
      <c r="E153" s="5">
        <f t="shared" si="40"/>
        <v>3954.9690599999999</v>
      </c>
      <c r="F153" s="5">
        <f t="shared" si="50"/>
        <v>2.3313749615663903E-2</v>
      </c>
      <c r="G153" s="222">
        <f>IFERROR(_xlfn.XLOOKUP(A153,Apple!A:A,Apple!B:B),"N/A")</f>
        <v>180.75</v>
      </c>
      <c r="H153" s="5">
        <f t="shared" si="41"/>
        <v>16605.357900000003</v>
      </c>
      <c r="I153" s="5">
        <f t="shared" si="51"/>
        <v>-5.568960289541236E-3</v>
      </c>
      <c r="J153" s="222">
        <f>IFERROR(_xlfn.XLOOKUP(A153,Microsoft!A:A,Microsoft!B:B),"N/A")</f>
        <v>413.64</v>
      </c>
      <c r="K153" s="5">
        <f t="shared" si="42"/>
        <v>38000.775888000004</v>
      </c>
      <c r="L153" s="5">
        <f t="shared" si="52"/>
        <v>1.2609604404395069E-2</v>
      </c>
      <c r="M153" s="222">
        <f>IFERROR(_xlfn.XLOOKUP($A153,Cisco!A:A,Cisco!B:B),"N/A")</f>
        <v>48.37</v>
      </c>
      <c r="N153" s="5">
        <f t="shared" si="43"/>
        <v>4443.7132039999997</v>
      </c>
      <c r="O153" s="5">
        <f t="shared" si="53"/>
        <v>4.5552998905822317E-3</v>
      </c>
      <c r="P153" s="222">
        <f>IFERROR(_xlfn.XLOOKUP($A153,Disney!A:A,Disney!B:B),"N/A")</f>
        <v>111.58</v>
      </c>
      <c r="Q153" s="5">
        <f t="shared" si="44"/>
        <v>10250.765336</v>
      </c>
      <c r="R153" s="5">
        <f t="shared" si="54"/>
        <v>5.1436307725134522E-3</v>
      </c>
      <c r="S153" s="222">
        <f>_xlfn.XLOOKUP(A153,FedEx!A:A,FedEx!B:B,"N/A")</f>
        <v>248.97</v>
      </c>
      <c r="T153" s="5">
        <f t="shared" si="45"/>
        <v>22872.674724</v>
      </c>
      <c r="U153" s="5">
        <f t="shared" si="55"/>
        <v>1.6905646534040031E-2</v>
      </c>
      <c r="V153" s="222">
        <f>_xlfn.XLOOKUP($A153,'General Motors'!A:A,'General Motors'!B:B,"N/A")</f>
        <v>40.98</v>
      </c>
      <c r="W153" s="5">
        <f t="shared" si="46"/>
        <v>3764.7998160000002</v>
      </c>
      <c r="X153" s="5">
        <f t="shared" si="56"/>
        <v>6.7152792495568381E-3</v>
      </c>
      <c r="Y153" s="222">
        <f>_xlfn.XLOOKUP($A153,Chevron!A:A,Chevron!B:B,"N/A")</f>
        <v>152.01</v>
      </c>
      <c r="Z153" s="5">
        <f t="shared" si="47"/>
        <v>13965.037092</v>
      </c>
      <c r="AA153" s="5">
        <f t="shared" si="57"/>
        <v>-4.0449544457683562E-3</v>
      </c>
      <c r="AB153" s="222">
        <f>_xlfn.XLOOKUP($A153,Boeing!A:A,Boeing!B:B,"N/A")</f>
        <v>203.72</v>
      </c>
      <c r="AC153" s="5">
        <f t="shared" si="48"/>
        <v>18715.593424000002</v>
      </c>
      <c r="AD153" s="5">
        <f t="shared" si="58"/>
        <v>-1.7698402347476661E-2</v>
      </c>
      <c r="AE153" s="222">
        <f>_xlfn.XLOOKUP(A153,Amazon!A:A,Amazon!B:B,"N/A")</f>
        <v>176.76</v>
      </c>
      <c r="AF153" s="5">
        <f t="shared" si="49"/>
        <v>16238.799792</v>
      </c>
      <c r="AG153" s="5">
        <f t="shared" si="59"/>
        <v>1.8868050932586256E-2</v>
      </c>
      <c r="AH153" s="393">
        <v>5096.2700000000004</v>
      </c>
      <c r="AI153" s="393">
        <v>468190.24790000002</v>
      </c>
      <c r="AJ153" s="393">
        <v>3.33637E-3</v>
      </c>
    </row>
    <row r="154" spans="1:36">
      <c r="A154" s="4">
        <v>45352</v>
      </c>
      <c r="B154" s="222">
        <f>_xlfn.XLOOKUP(A154,'USD RUB'!B:B,'USD RUB'!C:C,"N/A")</f>
        <v>90.842299999999994</v>
      </c>
      <c r="C154" s="222">
        <f>IFERROR(EXP(_xlfn.XLOOKUP(A154,'Bonds (CP)'!$A$4:$A$513,'Work Sheet'!$B$3:$B$512)/252)-1,"N/A")</f>
        <v>0.41612659825923437</v>
      </c>
      <c r="D154" s="222">
        <f>IFERROR(_xlfn.XLOOKUP($A154,Intel!$A$2:$A$502,Intel!$B$2:$B$502),"N/A")</f>
        <v>43.82</v>
      </c>
      <c r="E154" s="5">
        <f t="shared" si="40"/>
        <v>3980.7095859999999</v>
      </c>
      <c r="F154" s="5">
        <f t="shared" si="50"/>
        <v>6.5084013577592081E-3</v>
      </c>
      <c r="G154" s="222">
        <f>IFERROR(_xlfn.XLOOKUP(A154,Apple!A:A,Apple!B:B),"N/A")</f>
        <v>179.66</v>
      </c>
      <c r="H154" s="5">
        <f t="shared" si="41"/>
        <v>16320.727617999999</v>
      </c>
      <c r="I154" s="5">
        <f t="shared" si="51"/>
        <v>-1.7140870056164492E-2</v>
      </c>
      <c r="J154" s="222">
        <f>IFERROR(_xlfn.XLOOKUP(A154,Microsoft!A:A,Microsoft!B:B),"N/A")</f>
        <v>415.5</v>
      </c>
      <c r="K154" s="5">
        <f t="shared" si="42"/>
        <v>37744.97565</v>
      </c>
      <c r="L154" s="5">
        <f t="shared" si="52"/>
        <v>-6.7314477671173156E-3</v>
      </c>
      <c r="M154" s="222">
        <f>IFERROR(_xlfn.XLOOKUP($A154,Cisco!A:A,Cisco!B:B),"N/A")</f>
        <v>48.4</v>
      </c>
      <c r="N154" s="5">
        <f t="shared" si="43"/>
        <v>4396.7673199999999</v>
      </c>
      <c r="O154" s="5">
        <f t="shared" si="53"/>
        <v>-1.0564562077890471E-2</v>
      </c>
      <c r="P154" s="222">
        <f>IFERROR(_xlfn.XLOOKUP($A154,Disney!A:A,Disney!B:B),"N/A")</f>
        <v>111.95</v>
      </c>
      <c r="Q154" s="5">
        <f t="shared" si="44"/>
        <v>10169.795484999999</v>
      </c>
      <c r="R154" s="5">
        <f t="shared" si="54"/>
        <v>-7.8989078713607164E-3</v>
      </c>
      <c r="S154" s="222">
        <f>_xlfn.XLOOKUP(A154,FedEx!A:A,FedEx!B:B,"N/A")</f>
        <v>246.6</v>
      </c>
      <c r="T154" s="5">
        <f t="shared" si="45"/>
        <v>22401.711179999998</v>
      </c>
      <c r="U154" s="5">
        <f t="shared" si="55"/>
        <v>-2.0590663299462131E-2</v>
      </c>
      <c r="V154" s="222">
        <f>_xlfn.XLOOKUP($A154,'General Motors'!A:A,'General Motors'!B:B,"N/A")</f>
        <v>40.99</v>
      </c>
      <c r="W154" s="5">
        <f t="shared" si="46"/>
        <v>3723.6258769999999</v>
      </c>
      <c r="X154" s="5">
        <f t="shared" si="56"/>
        <v>-1.0936554667532516E-2</v>
      </c>
      <c r="Y154" s="222">
        <f>_xlfn.XLOOKUP($A154,Chevron!A:A,Chevron!B:B,"N/A")</f>
        <v>152.81</v>
      </c>
      <c r="Z154" s="5">
        <f t="shared" si="47"/>
        <v>13881.611863</v>
      </c>
      <c r="AA154" s="5">
        <f t="shared" si="57"/>
        <v>-5.9738637606477907E-3</v>
      </c>
      <c r="AB154" s="222">
        <f>_xlfn.XLOOKUP($A154,Boeing!A:A,Boeing!B:B,"N/A")</f>
        <v>200</v>
      </c>
      <c r="AC154" s="5">
        <f t="shared" si="48"/>
        <v>18168.46</v>
      </c>
      <c r="AD154" s="5">
        <f t="shared" si="58"/>
        <v>-2.9234094351418438E-2</v>
      </c>
      <c r="AE154" s="222">
        <f>_xlfn.XLOOKUP(A154,Amazon!A:A,Amazon!B:B,"N/A")</f>
        <v>178.22</v>
      </c>
      <c r="AF154" s="5">
        <f t="shared" si="49"/>
        <v>16189.914706</v>
      </c>
      <c r="AG154" s="5">
        <f t="shared" si="59"/>
        <v>-3.0103878750992186E-3</v>
      </c>
      <c r="AH154" s="9">
        <v>1182504</v>
      </c>
      <c r="AI154" s="393">
        <v>466664.16249999998</v>
      </c>
      <c r="AJ154" s="393">
        <v>-3.2594999999999998E-3</v>
      </c>
    </row>
    <row r="155" spans="1:36">
      <c r="A155" s="4">
        <v>45353</v>
      </c>
      <c r="B155" s="222">
        <f>_xlfn.XLOOKUP(A155,'USD RUB'!B:B,'USD RUB'!C:C,"N/A")</f>
        <v>91.333600000000004</v>
      </c>
      <c r="C155" s="222" t="str">
        <f>IFERROR(EXP(_xlfn.XLOOKUP(A155,'Bonds (CP)'!$A$4:$A$513,'Work Sheet'!$B$3:$B$512)/252)-1,"N/A")</f>
        <v>N/A</v>
      </c>
      <c r="D155" s="222" t="str">
        <f>IFERROR(_xlfn.XLOOKUP($A155,Intel!$A$2:$A$502,Intel!$B$2:$B$502),"N/A")</f>
        <v>N/A</v>
      </c>
      <c r="E155" s="5" t="str">
        <f t="shared" si="40"/>
        <v>N/A</v>
      </c>
      <c r="F155" s="5" t="str">
        <f t="shared" si="50"/>
        <v>N/A</v>
      </c>
      <c r="G155" s="222" t="str">
        <f>IFERROR(_xlfn.XLOOKUP(A155,Apple!A:A,Apple!B:B),"N/A")</f>
        <v>N/A</v>
      </c>
      <c r="H155" s="5" t="str">
        <f t="shared" si="41"/>
        <v>N/A</v>
      </c>
      <c r="I155" s="5" t="str">
        <f t="shared" si="51"/>
        <v>N/A</v>
      </c>
      <c r="J155" s="222" t="str">
        <f>IFERROR(_xlfn.XLOOKUP(A155,Microsoft!A:A,Microsoft!B:B),"N/A")</f>
        <v>N/A</v>
      </c>
      <c r="K155" s="5" t="str">
        <f t="shared" si="42"/>
        <v>N/A</v>
      </c>
      <c r="L155" s="5" t="str">
        <f t="shared" si="52"/>
        <v>N/A</v>
      </c>
      <c r="M155" s="222" t="str">
        <f>IFERROR(_xlfn.XLOOKUP($A155,Cisco!A:A,Cisco!B:B),"N/A")</f>
        <v>N/A</v>
      </c>
      <c r="N155" s="5" t="str">
        <f t="shared" si="43"/>
        <v>N/A</v>
      </c>
      <c r="O155" s="5" t="str">
        <f t="shared" si="53"/>
        <v>N/A</v>
      </c>
      <c r="P155" s="222" t="str">
        <f>IFERROR(_xlfn.XLOOKUP($A155,Disney!A:A,Disney!B:B),"N/A")</f>
        <v>N/A</v>
      </c>
      <c r="Q155" s="5" t="str">
        <f t="shared" si="44"/>
        <v>N/A</v>
      </c>
      <c r="R155" s="5" t="str">
        <f t="shared" si="54"/>
        <v>N/A</v>
      </c>
      <c r="S155" s="222" t="str">
        <f>_xlfn.XLOOKUP(A155,FedEx!A:A,FedEx!B:B,"N/A")</f>
        <v>N/A</v>
      </c>
      <c r="T155" s="5" t="str">
        <f t="shared" si="45"/>
        <v>N/A</v>
      </c>
      <c r="U155" s="5" t="str">
        <f t="shared" si="55"/>
        <v>N/A</v>
      </c>
      <c r="V155" s="222" t="str">
        <f>_xlfn.XLOOKUP($A155,'General Motors'!A:A,'General Motors'!B:B,"N/A")</f>
        <v>N/A</v>
      </c>
      <c r="W155" s="5" t="str">
        <f t="shared" si="46"/>
        <v>N/A</v>
      </c>
      <c r="X155" s="5" t="str">
        <f t="shared" si="56"/>
        <v>N/A</v>
      </c>
      <c r="Y155" s="222" t="str">
        <f>_xlfn.XLOOKUP($A155,Chevron!A:A,Chevron!B:B,"N/A")</f>
        <v>N/A</v>
      </c>
      <c r="Z155" s="5" t="str">
        <f t="shared" si="47"/>
        <v>N/A</v>
      </c>
      <c r="AA155" s="5" t="str">
        <f t="shared" si="57"/>
        <v>N/A</v>
      </c>
      <c r="AB155" s="222" t="str">
        <f>_xlfn.XLOOKUP($A155,Boeing!A:A,Boeing!B:B,"N/A")</f>
        <v>N/A</v>
      </c>
      <c r="AC155" s="5" t="str">
        <f t="shared" si="48"/>
        <v>N/A</v>
      </c>
      <c r="AD155" s="5" t="str">
        <f t="shared" si="58"/>
        <v>N/A</v>
      </c>
      <c r="AE155" s="222" t="str">
        <f>_xlfn.XLOOKUP(A155,Amazon!A:A,Amazon!B:B,"N/A")</f>
        <v>N/A</v>
      </c>
      <c r="AF155" s="5" t="str">
        <f t="shared" si="49"/>
        <v>N/A</v>
      </c>
      <c r="AG155" s="5" t="str">
        <f t="shared" si="59"/>
        <v>N/A</v>
      </c>
      <c r="AH155" s="6" t="s">
        <v>36</v>
      </c>
      <c r="AI155" s="6" t="s">
        <v>36</v>
      </c>
      <c r="AJ155" s="6" t="s">
        <v>36</v>
      </c>
    </row>
    <row r="156" spans="1:36">
      <c r="A156" s="4">
        <v>45354</v>
      </c>
      <c r="B156" s="222" t="str">
        <f>_xlfn.XLOOKUP(A156,'USD RUB'!B:B,'USD RUB'!C:C,"N/A")</f>
        <v>N/A</v>
      </c>
      <c r="C156" s="222" t="str">
        <f>IFERROR(EXP(_xlfn.XLOOKUP(A156,'Bonds (CP)'!$A$4:$A$513,'Work Sheet'!$B$3:$B$512)/252)-1,"N/A")</f>
        <v>N/A</v>
      </c>
      <c r="D156" s="222" t="str">
        <f>IFERROR(_xlfn.XLOOKUP($A156,Intel!$A$2:$A$502,Intel!$B$2:$B$502),"N/A")</f>
        <v>N/A</v>
      </c>
      <c r="E156" s="5" t="str">
        <f t="shared" si="40"/>
        <v>N/A</v>
      </c>
      <c r="F156" s="5" t="str">
        <f t="shared" si="50"/>
        <v>N/A</v>
      </c>
      <c r="G156" s="222" t="str">
        <f>IFERROR(_xlfn.XLOOKUP(A156,Apple!A:A,Apple!B:B),"N/A")</f>
        <v>N/A</v>
      </c>
      <c r="H156" s="5" t="str">
        <f t="shared" si="41"/>
        <v>N/A</v>
      </c>
      <c r="I156" s="5" t="str">
        <f t="shared" si="51"/>
        <v>N/A</v>
      </c>
      <c r="J156" s="222" t="str">
        <f>IFERROR(_xlfn.XLOOKUP(A156,Microsoft!A:A,Microsoft!B:B),"N/A")</f>
        <v>N/A</v>
      </c>
      <c r="K156" s="5" t="str">
        <f t="shared" si="42"/>
        <v>N/A</v>
      </c>
      <c r="L156" s="5" t="str">
        <f t="shared" si="52"/>
        <v>N/A</v>
      </c>
      <c r="M156" s="222" t="str">
        <f>IFERROR(_xlfn.XLOOKUP($A156,Cisco!A:A,Cisco!B:B),"N/A")</f>
        <v>N/A</v>
      </c>
      <c r="N156" s="5" t="str">
        <f t="shared" si="43"/>
        <v>N/A</v>
      </c>
      <c r="O156" s="5" t="str">
        <f t="shared" si="53"/>
        <v>N/A</v>
      </c>
      <c r="P156" s="222" t="str">
        <f>IFERROR(_xlfn.XLOOKUP($A156,Disney!A:A,Disney!B:B),"N/A")</f>
        <v>N/A</v>
      </c>
      <c r="Q156" s="5" t="str">
        <f t="shared" si="44"/>
        <v>N/A</v>
      </c>
      <c r="R156" s="5" t="str">
        <f t="shared" si="54"/>
        <v>N/A</v>
      </c>
      <c r="S156" s="222" t="str">
        <f>_xlfn.XLOOKUP(A156,FedEx!A:A,FedEx!B:B,"N/A")</f>
        <v>N/A</v>
      </c>
      <c r="T156" s="5" t="str">
        <f t="shared" si="45"/>
        <v>N/A</v>
      </c>
      <c r="U156" s="5" t="str">
        <f t="shared" si="55"/>
        <v>N/A</v>
      </c>
      <c r="V156" s="222" t="str">
        <f>_xlfn.XLOOKUP($A156,'General Motors'!A:A,'General Motors'!B:B,"N/A")</f>
        <v>N/A</v>
      </c>
      <c r="W156" s="5" t="str">
        <f t="shared" si="46"/>
        <v>N/A</v>
      </c>
      <c r="X156" s="5" t="str">
        <f t="shared" si="56"/>
        <v>N/A</v>
      </c>
      <c r="Y156" s="222" t="str">
        <f>_xlfn.XLOOKUP($A156,Chevron!A:A,Chevron!B:B,"N/A")</f>
        <v>N/A</v>
      </c>
      <c r="Z156" s="5" t="str">
        <f t="shared" si="47"/>
        <v>N/A</v>
      </c>
      <c r="AA156" s="5" t="str">
        <f t="shared" si="57"/>
        <v>N/A</v>
      </c>
      <c r="AB156" s="222" t="str">
        <f>_xlfn.XLOOKUP($A156,Boeing!A:A,Boeing!B:B,"N/A")</f>
        <v>N/A</v>
      </c>
      <c r="AC156" s="5" t="str">
        <f t="shared" si="48"/>
        <v>N/A</v>
      </c>
      <c r="AD156" s="5" t="str">
        <f t="shared" si="58"/>
        <v>N/A</v>
      </c>
      <c r="AE156" s="222" t="str">
        <f>_xlfn.XLOOKUP(A156,Amazon!A:A,Amazon!B:B,"N/A")</f>
        <v>N/A</v>
      </c>
      <c r="AF156" s="5" t="str">
        <f t="shared" si="49"/>
        <v>N/A</v>
      </c>
      <c r="AG156" s="5" t="str">
        <f t="shared" si="59"/>
        <v>N/A</v>
      </c>
      <c r="AH156" s="6" t="s">
        <v>36</v>
      </c>
      <c r="AI156" s="6" t="s">
        <v>36</v>
      </c>
      <c r="AJ156" s="6" t="s">
        <v>36</v>
      </c>
    </row>
    <row r="157" spans="1:36">
      <c r="A157" s="4">
        <v>45355</v>
      </c>
      <c r="B157" s="222" t="str">
        <f>_xlfn.XLOOKUP(A157,'USD RUB'!B:B,'USD RUB'!C:C,"N/A")</f>
        <v>N/A</v>
      </c>
      <c r="C157" s="222">
        <f>IFERROR(EXP(_xlfn.XLOOKUP(A157,'Bonds (CP)'!$A$4:$A$513,'Work Sheet'!$B$3:$B$512)/252)-1,"N/A")</f>
        <v>0.41594959349748017</v>
      </c>
      <c r="D157" s="222">
        <f>IFERROR(_xlfn.XLOOKUP($A157,Intel!$A$2:$A$502,Intel!$B$2:$B$502),"N/A")</f>
        <v>45.61</v>
      </c>
      <c r="E157" s="5" t="str">
        <f t="shared" si="40"/>
        <v>N/A</v>
      </c>
      <c r="F157" s="5" t="str">
        <f t="shared" si="50"/>
        <v>N/A</v>
      </c>
      <c r="G157" s="222">
        <f>IFERROR(_xlfn.XLOOKUP(A157,Apple!A:A,Apple!B:B),"N/A")</f>
        <v>175.1</v>
      </c>
      <c r="H157" s="5" t="str">
        <f t="shared" si="41"/>
        <v>N/A</v>
      </c>
      <c r="I157" s="5" t="str">
        <f t="shared" si="51"/>
        <v>N/A</v>
      </c>
      <c r="J157" s="222">
        <f>IFERROR(_xlfn.XLOOKUP(A157,Microsoft!A:A,Microsoft!B:B),"N/A")</f>
        <v>414.92</v>
      </c>
      <c r="K157" s="5" t="str">
        <f t="shared" si="42"/>
        <v>N/A</v>
      </c>
      <c r="L157" s="5" t="str">
        <f t="shared" si="52"/>
        <v>N/A</v>
      </c>
      <c r="M157" s="222">
        <f>IFERROR(_xlfn.XLOOKUP($A157,Cisco!A:A,Cisco!B:B),"N/A")</f>
        <v>49.13</v>
      </c>
      <c r="N157" s="5" t="str">
        <f t="shared" si="43"/>
        <v>N/A</v>
      </c>
      <c r="O157" s="5" t="str">
        <f t="shared" si="53"/>
        <v>N/A</v>
      </c>
      <c r="P157" s="222">
        <f>IFERROR(_xlfn.XLOOKUP($A157,Disney!A:A,Disney!B:B),"N/A")</f>
        <v>113.69</v>
      </c>
      <c r="Q157" s="5" t="str">
        <f t="shared" si="44"/>
        <v>N/A</v>
      </c>
      <c r="R157" s="5" t="str">
        <f t="shared" si="54"/>
        <v>N/A</v>
      </c>
      <c r="S157" s="222">
        <f>_xlfn.XLOOKUP(A157,FedEx!A:A,FedEx!B:B,"N/A")</f>
        <v>246.77</v>
      </c>
      <c r="T157" s="5" t="str">
        <f t="shared" si="45"/>
        <v>N/A</v>
      </c>
      <c r="U157" s="5" t="str">
        <f t="shared" si="55"/>
        <v>N/A</v>
      </c>
      <c r="V157" s="222">
        <f>_xlfn.XLOOKUP($A157,'General Motors'!A:A,'General Motors'!B:B,"N/A")</f>
        <v>40.93</v>
      </c>
      <c r="W157" s="5" t="str">
        <f t="shared" si="46"/>
        <v>N/A</v>
      </c>
      <c r="X157" s="5" t="str">
        <f t="shared" si="56"/>
        <v>N/A</v>
      </c>
      <c r="Y157" s="222">
        <f>_xlfn.XLOOKUP($A157,Chevron!A:A,Chevron!B:B,"N/A")</f>
        <v>148.88</v>
      </c>
      <c r="Z157" s="5" t="str">
        <f t="shared" si="47"/>
        <v>N/A</v>
      </c>
      <c r="AA157" s="5" t="str">
        <f t="shared" si="57"/>
        <v>N/A</v>
      </c>
      <c r="AB157" s="222">
        <f>_xlfn.XLOOKUP($A157,Boeing!A:A,Boeing!B:B,"N/A")</f>
        <v>200.54</v>
      </c>
      <c r="AC157" s="5" t="str">
        <f t="shared" si="48"/>
        <v>N/A</v>
      </c>
      <c r="AD157" s="5" t="str">
        <f t="shared" si="58"/>
        <v>N/A</v>
      </c>
      <c r="AE157" s="222">
        <f>_xlfn.XLOOKUP(A157,Amazon!A:A,Amazon!B:B,"N/A")</f>
        <v>177.58</v>
      </c>
      <c r="AF157" s="5" t="str">
        <f t="shared" si="49"/>
        <v>N/A</v>
      </c>
      <c r="AG157" s="5" t="str">
        <f t="shared" si="59"/>
        <v>N/A</v>
      </c>
      <c r="AH157" s="393">
        <v>5130.95</v>
      </c>
      <c r="AI157" s="6" t="s">
        <v>36</v>
      </c>
      <c r="AJ157" s="6" t="s">
        <v>36</v>
      </c>
    </row>
    <row r="158" spans="1:36">
      <c r="A158" s="4">
        <v>45356</v>
      </c>
      <c r="B158" s="222">
        <f>_xlfn.XLOOKUP(A158,'USD RUB'!B:B,'USD RUB'!C:C,"N/A")</f>
        <v>91.353399999999993</v>
      </c>
      <c r="C158" s="222">
        <f>IFERROR(EXP(_xlfn.XLOOKUP(A158,'Bonds (CP)'!$A$4:$A$513,'Work Sheet'!$B$3:$B$512)/252)-1,"N/A")</f>
        <v>0.41993502157381135</v>
      </c>
      <c r="D158" s="222">
        <f>IFERROR(_xlfn.XLOOKUP($A158,Intel!$A$2:$A$502,Intel!$B$2:$B$502),"N/A")</f>
        <v>43.16</v>
      </c>
      <c r="E158" s="5">
        <f t="shared" si="40"/>
        <v>3942.8127439999994</v>
      </c>
      <c r="F158" s="5" t="str">
        <f t="shared" si="50"/>
        <v>N/A</v>
      </c>
      <c r="G158" s="222">
        <f>IFERROR(_xlfn.XLOOKUP(A158,Apple!A:A,Apple!B:B),"N/A")</f>
        <v>170.12</v>
      </c>
      <c r="H158" s="5">
        <f t="shared" si="41"/>
        <v>15541.040407999999</v>
      </c>
      <c r="I158" s="5" t="str">
        <f t="shared" si="51"/>
        <v>N/A</v>
      </c>
      <c r="J158" s="222">
        <f>IFERROR(_xlfn.XLOOKUP(A158,Microsoft!A:A,Microsoft!B:B),"N/A")</f>
        <v>402.65</v>
      </c>
      <c r="K158" s="5">
        <f t="shared" si="42"/>
        <v>36783.446509999994</v>
      </c>
      <c r="L158" s="5" t="str">
        <f t="shared" si="52"/>
        <v>N/A</v>
      </c>
      <c r="M158" s="222">
        <f>IFERROR(_xlfn.XLOOKUP($A158,Cisco!A:A,Cisco!B:B),"N/A")</f>
        <v>48.95</v>
      </c>
      <c r="N158" s="5">
        <f t="shared" si="43"/>
        <v>4471.7489299999997</v>
      </c>
      <c r="O158" s="5" t="str">
        <f t="shared" si="53"/>
        <v>N/A</v>
      </c>
      <c r="P158" s="222">
        <f>IFERROR(_xlfn.XLOOKUP($A158,Disney!A:A,Disney!B:B),"N/A")</f>
        <v>112.87</v>
      </c>
      <c r="Q158" s="5">
        <f t="shared" si="44"/>
        <v>10311.058257999999</v>
      </c>
      <c r="R158" s="5" t="str">
        <f t="shared" si="54"/>
        <v>N/A</v>
      </c>
      <c r="S158" s="222">
        <f>_xlfn.XLOOKUP(A158,FedEx!A:A,FedEx!B:B,"N/A")</f>
        <v>248.72</v>
      </c>
      <c r="T158" s="5">
        <f t="shared" si="45"/>
        <v>22721.417647999999</v>
      </c>
      <c r="U158" s="5" t="str">
        <f t="shared" si="55"/>
        <v>N/A</v>
      </c>
      <c r="V158" s="222">
        <f>_xlfn.XLOOKUP($A158,'General Motors'!A:A,'General Motors'!B:B,"N/A")</f>
        <v>40.65</v>
      </c>
      <c r="W158" s="5">
        <f t="shared" si="46"/>
        <v>3713.5157099999997</v>
      </c>
      <c r="X158" s="5" t="str">
        <f t="shared" si="56"/>
        <v>N/A</v>
      </c>
      <c r="Y158" s="222">
        <f>_xlfn.XLOOKUP($A158,Chevron!A:A,Chevron!B:B,"N/A")</f>
        <v>149.59</v>
      </c>
      <c r="Z158" s="5">
        <f t="shared" si="47"/>
        <v>13665.555106</v>
      </c>
      <c r="AA158" s="5" t="str">
        <f t="shared" si="57"/>
        <v>N/A</v>
      </c>
      <c r="AB158" s="222">
        <f>_xlfn.XLOOKUP($A158,Boeing!A:A,Boeing!B:B,"N/A")</f>
        <v>201.14</v>
      </c>
      <c r="AC158" s="5">
        <f t="shared" si="48"/>
        <v>18374.822875999998</v>
      </c>
      <c r="AD158" s="5" t="str">
        <f t="shared" si="58"/>
        <v>N/A</v>
      </c>
      <c r="AE158" s="222">
        <f>_xlfn.XLOOKUP(A158,Amazon!A:A,Amazon!B:B,"N/A")</f>
        <v>174.12</v>
      </c>
      <c r="AF158" s="5">
        <f t="shared" si="49"/>
        <v>15906.454007999999</v>
      </c>
      <c r="AG158" s="5" t="str">
        <f t="shared" si="59"/>
        <v>N/A</v>
      </c>
      <c r="AH158" s="393">
        <v>5078.6499999999996</v>
      </c>
      <c r="AI158" s="393">
        <v>463951.9449</v>
      </c>
      <c r="AJ158" s="6" t="s">
        <v>36</v>
      </c>
    </row>
    <row r="159" spans="1:36">
      <c r="A159" s="4">
        <v>45357</v>
      </c>
      <c r="B159" s="222">
        <f>_xlfn.XLOOKUP(A159,'USD RUB'!B:B,'USD RUB'!C:C,"N/A")</f>
        <v>91.160399999999996</v>
      </c>
      <c r="C159" s="222">
        <f>IFERROR(EXP(_xlfn.XLOOKUP(A159,'Bonds (CP)'!$A$4:$A$513,'Work Sheet'!$B$3:$B$512)/252)-1,"N/A")</f>
        <v>0.42166591716964597</v>
      </c>
      <c r="D159" s="222">
        <f>IFERROR(_xlfn.XLOOKUP($A159,Intel!$A$2:$A$502,Intel!$B$2:$B$502),"N/A")</f>
        <v>44.51</v>
      </c>
      <c r="E159" s="5">
        <f t="shared" si="40"/>
        <v>4057.5494039999994</v>
      </c>
      <c r="F159" s="5">
        <f t="shared" si="50"/>
        <v>2.9100205221412434E-2</v>
      </c>
      <c r="G159" s="222">
        <f>IFERROR(_xlfn.XLOOKUP(A159,Apple!A:A,Apple!B:B),"N/A")</f>
        <v>169.12</v>
      </c>
      <c r="H159" s="5">
        <f t="shared" si="41"/>
        <v>15417.046848</v>
      </c>
      <c r="I159" s="5">
        <f t="shared" si="51"/>
        <v>-7.9784594045693158E-3</v>
      </c>
      <c r="J159" s="222">
        <f>IFERROR(_xlfn.XLOOKUP(A159,Microsoft!A:A,Microsoft!B:B),"N/A")</f>
        <v>402.09</v>
      </c>
      <c r="K159" s="5">
        <f t="shared" si="42"/>
        <v>36654.685235999998</v>
      </c>
      <c r="L159" s="5">
        <f t="shared" si="52"/>
        <v>-3.5005222788188073E-3</v>
      </c>
      <c r="M159" s="222">
        <f>IFERROR(_xlfn.XLOOKUP($A159,Cisco!A:A,Cisco!B:B),"N/A")</f>
        <v>49.17</v>
      </c>
      <c r="N159" s="5">
        <f t="shared" si="43"/>
        <v>4482.3568679999998</v>
      </c>
      <c r="O159" s="5">
        <f t="shared" si="53"/>
        <v>2.372212341536839E-3</v>
      </c>
      <c r="P159" s="222">
        <f>IFERROR(_xlfn.XLOOKUP($A159,Disney!A:A,Disney!B:B),"N/A")</f>
        <v>110.06</v>
      </c>
      <c r="Q159" s="5">
        <f t="shared" si="44"/>
        <v>10033.113624</v>
      </c>
      <c r="R159" s="5">
        <f t="shared" si="54"/>
        <v>-2.6955975521169351E-2</v>
      </c>
      <c r="S159" s="222">
        <f>_xlfn.XLOOKUP(A159,FedEx!A:A,FedEx!B:B,"N/A")</f>
        <v>248.4</v>
      </c>
      <c r="T159" s="5">
        <f t="shared" si="45"/>
        <v>22644.24336</v>
      </c>
      <c r="U159" s="5">
        <f t="shared" si="55"/>
        <v>-3.3965437014353839E-3</v>
      </c>
      <c r="V159" s="222">
        <f>_xlfn.XLOOKUP($A159,'General Motors'!A:A,'General Motors'!B:B,"N/A")</f>
        <v>40.15</v>
      </c>
      <c r="W159" s="5">
        <f t="shared" si="46"/>
        <v>3660.0900599999995</v>
      </c>
      <c r="X159" s="5">
        <f t="shared" si="56"/>
        <v>-1.4386811359416662E-2</v>
      </c>
      <c r="Y159" s="222">
        <f>_xlfn.XLOOKUP($A159,Chevron!A:A,Chevron!B:B,"N/A")</f>
        <v>148.33000000000001</v>
      </c>
      <c r="Z159" s="5">
        <f t="shared" si="47"/>
        <v>13521.822132000001</v>
      </c>
      <c r="AA159" s="5">
        <f t="shared" si="57"/>
        <v>-1.0517902338039065E-2</v>
      </c>
      <c r="AB159" s="222">
        <f>_xlfn.XLOOKUP($A159,Boeing!A:A,Boeing!B:B,"N/A")</f>
        <v>201</v>
      </c>
      <c r="AC159" s="5">
        <f t="shared" si="48"/>
        <v>18323.240399999999</v>
      </c>
      <c r="AD159" s="5">
        <f t="shared" si="58"/>
        <v>-2.8072366383119496E-3</v>
      </c>
      <c r="AE159" s="222">
        <f>_xlfn.XLOOKUP(A159,Amazon!A:A,Amazon!B:B,"N/A")</f>
        <v>173.51</v>
      </c>
      <c r="AF159" s="5">
        <f t="shared" si="49"/>
        <v>15817.241003999998</v>
      </c>
      <c r="AG159" s="5">
        <f t="shared" si="59"/>
        <v>-5.6086041524485708E-3</v>
      </c>
      <c r="AH159" s="393">
        <v>5104.76</v>
      </c>
      <c r="AI159" s="393">
        <v>465351.96350000001</v>
      </c>
      <c r="AJ159" s="393">
        <v>3.0175900000000001E-3</v>
      </c>
    </row>
    <row r="160" spans="1:36">
      <c r="A160" s="4">
        <v>45358</v>
      </c>
      <c r="B160" s="222">
        <f>_xlfn.XLOOKUP(A160,'USD RUB'!B:B,'USD RUB'!C:C,"N/A")</f>
        <v>90.341200000000001</v>
      </c>
      <c r="C160" s="222">
        <f>IFERROR(EXP(_xlfn.XLOOKUP(A160,'Bonds (CP)'!$A$4:$A$513,'Work Sheet'!$B$3:$B$512)/252)-1,"N/A")</f>
        <v>0.42126316888514914</v>
      </c>
      <c r="D160" s="222">
        <f>IFERROR(_xlfn.XLOOKUP($A160,Intel!$A$2:$A$502,Intel!$B$2:$B$502),"N/A")</f>
        <v>46.15</v>
      </c>
      <c r="E160" s="5">
        <f t="shared" si="40"/>
        <v>4169.2463799999996</v>
      </c>
      <c r="F160" s="5">
        <f t="shared" si="50"/>
        <v>2.7528186321006398E-2</v>
      </c>
      <c r="G160" s="222">
        <f>IFERROR(_xlfn.XLOOKUP(A160,Apple!A:A,Apple!B:B),"N/A")</f>
        <v>169</v>
      </c>
      <c r="H160" s="5">
        <f t="shared" si="41"/>
        <v>15267.6628</v>
      </c>
      <c r="I160" s="5">
        <f t="shared" si="51"/>
        <v>-9.6895371385200546E-3</v>
      </c>
      <c r="J160" s="222">
        <f>IFERROR(_xlfn.XLOOKUP(A160,Microsoft!A:A,Microsoft!B:B),"N/A")</f>
        <v>409.14</v>
      </c>
      <c r="K160" s="5">
        <f t="shared" si="42"/>
        <v>36962.198568</v>
      </c>
      <c r="L160" s="5">
        <f t="shared" si="52"/>
        <v>8.3894686319112566E-3</v>
      </c>
      <c r="M160" s="222">
        <f>IFERROR(_xlfn.XLOOKUP($A160,Cisco!A:A,Cisco!B:B),"N/A")</f>
        <v>48.9</v>
      </c>
      <c r="N160" s="5">
        <f t="shared" si="43"/>
        <v>4417.6846800000003</v>
      </c>
      <c r="O160" s="5">
        <f t="shared" si="53"/>
        <v>-1.4428165785214664E-2</v>
      </c>
      <c r="P160" s="222">
        <f>IFERROR(_xlfn.XLOOKUP($A160,Disney!A:A,Disney!B:B),"N/A")</f>
        <v>110.18</v>
      </c>
      <c r="Q160" s="5">
        <f t="shared" si="44"/>
        <v>9953.7934160000004</v>
      </c>
      <c r="R160" s="5">
        <f t="shared" si="54"/>
        <v>-7.9058416930770647E-3</v>
      </c>
      <c r="S160" s="222">
        <f>_xlfn.XLOOKUP(A160,FedEx!A:A,FedEx!B:B,"N/A")</f>
        <v>250.24</v>
      </c>
      <c r="T160" s="5">
        <f t="shared" si="45"/>
        <v>22606.981888000002</v>
      </c>
      <c r="U160" s="5">
        <f t="shared" si="55"/>
        <v>-1.6455163198704215E-3</v>
      </c>
      <c r="V160" s="222">
        <f>_xlfn.XLOOKUP($A160,'General Motors'!A:A,'General Motors'!B:B,"N/A")</f>
        <v>39.35</v>
      </c>
      <c r="W160" s="5">
        <f t="shared" si="46"/>
        <v>3554.9262200000003</v>
      </c>
      <c r="X160" s="5">
        <f t="shared" si="56"/>
        <v>-2.8732582607543633E-2</v>
      </c>
      <c r="Y160" s="222">
        <f>_xlfn.XLOOKUP($A160,Chevron!A:A,Chevron!B:B,"N/A")</f>
        <v>149.37</v>
      </c>
      <c r="Z160" s="5">
        <f t="shared" si="47"/>
        <v>13494.265044</v>
      </c>
      <c r="AA160" s="5">
        <f t="shared" si="57"/>
        <v>-2.0379714901578305E-3</v>
      </c>
      <c r="AB160" s="222">
        <f>_xlfn.XLOOKUP($A160,Boeing!A:A,Boeing!B:B,"N/A")</f>
        <v>203.03</v>
      </c>
      <c r="AC160" s="5">
        <f t="shared" si="48"/>
        <v>18341.973836000001</v>
      </c>
      <c r="AD160" s="5">
        <f t="shared" si="58"/>
        <v>1.0223866298235684E-3</v>
      </c>
      <c r="AE160" s="222">
        <f>_xlfn.XLOOKUP(A160,Amazon!A:A,Amazon!B:B,"N/A")</f>
        <v>176.82</v>
      </c>
      <c r="AF160" s="5">
        <f t="shared" si="49"/>
        <v>15974.130983999999</v>
      </c>
      <c r="AG160" s="5">
        <f t="shared" si="59"/>
        <v>9.9189220142961165E-3</v>
      </c>
      <c r="AH160" s="393">
        <v>5157.3599999999997</v>
      </c>
      <c r="AI160" s="393">
        <v>465922.09120000002</v>
      </c>
      <c r="AJ160" s="393">
        <v>1.2251499999999999E-3</v>
      </c>
    </row>
    <row r="161" spans="1:36">
      <c r="A161" s="4">
        <v>45359</v>
      </c>
      <c r="B161" s="222">
        <f>_xlfn.XLOOKUP(A161,'USD RUB'!B:B,'USD RUB'!C:C,"N/A")</f>
        <v>90.749300000000005</v>
      </c>
      <c r="C161" s="222" t="str">
        <f>IFERROR(EXP(_xlfn.XLOOKUP(A161,'Bonds (CP)'!$A$4:$A$513,'Work Sheet'!$B$3:$B$512)/252)-1,"N/A")</f>
        <v>N/A</v>
      </c>
      <c r="D161" s="222">
        <f>IFERROR(_xlfn.XLOOKUP($A161,Intel!$A$2:$A$502,Intel!$B$2:$B$502),"N/A")</f>
        <v>44</v>
      </c>
      <c r="E161" s="5">
        <f t="shared" si="40"/>
        <v>3992.9692000000005</v>
      </c>
      <c r="F161" s="5">
        <f t="shared" si="50"/>
        <v>-4.2280346118571011E-2</v>
      </c>
      <c r="G161" s="222">
        <f>IFERROR(_xlfn.XLOOKUP(A161,Apple!A:A,Apple!B:B),"N/A")</f>
        <v>170.73</v>
      </c>
      <c r="H161" s="5">
        <f t="shared" si="41"/>
        <v>15493.627989000001</v>
      </c>
      <c r="I161" s="5">
        <f t="shared" si="51"/>
        <v>1.4800247553279799E-2</v>
      </c>
      <c r="J161" s="222">
        <f>IFERROR(_xlfn.XLOOKUP(A161,Microsoft!A:A,Microsoft!B:B),"N/A")</f>
        <v>406.22</v>
      </c>
      <c r="K161" s="5">
        <f t="shared" si="42"/>
        <v>36864.180646000008</v>
      </c>
      <c r="L161" s="5">
        <f t="shared" si="52"/>
        <v>-2.6518423091004273E-3</v>
      </c>
      <c r="M161" s="222">
        <f>IFERROR(_xlfn.XLOOKUP($A161,Cisco!A:A,Cisco!B:B),"N/A")</f>
        <v>49.5</v>
      </c>
      <c r="N161" s="5">
        <f t="shared" si="43"/>
        <v>4492.0903500000004</v>
      </c>
      <c r="O161" s="5">
        <f t="shared" si="53"/>
        <v>1.6842684661685814E-2</v>
      </c>
      <c r="P161" s="222">
        <f>IFERROR(_xlfn.XLOOKUP($A161,Disney!A:A,Disney!B:B),"N/A")</f>
        <v>110.32</v>
      </c>
      <c r="Q161" s="5">
        <f t="shared" si="44"/>
        <v>10011.462776</v>
      </c>
      <c r="R161" s="5">
        <f t="shared" si="54"/>
        <v>5.7937067397140218E-3</v>
      </c>
      <c r="S161" s="222">
        <f>_xlfn.XLOOKUP(A161,FedEx!A:A,FedEx!B:B,"N/A")</f>
        <v>247.68</v>
      </c>
      <c r="T161" s="5">
        <f t="shared" si="45"/>
        <v>22476.786624</v>
      </c>
      <c r="U161" s="5">
        <f t="shared" si="55"/>
        <v>-5.7590732210526241E-3</v>
      </c>
      <c r="V161" s="222">
        <f>_xlfn.XLOOKUP($A161,'General Motors'!A:A,'General Motors'!B:B,"N/A")</f>
        <v>39.5</v>
      </c>
      <c r="W161" s="5">
        <f t="shared" si="46"/>
        <v>3584.59735</v>
      </c>
      <c r="X161" s="5">
        <f t="shared" si="56"/>
        <v>8.3464826451447038E-3</v>
      </c>
      <c r="Y161" s="222">
        <f>_xlfn.XLOOKUP($A161,Chevron!A:A,Chevron!B:B,"N/A")</f>
        <v>149.88</v>
      </c>
      <c r="Z161" s="5">
        <f t="shared" si="47"/>
        <v>13601.505084</v>
      </c>
      <c r="AA161" s="5">
        <f t="shared" si="57"/>
        <v>7.9470826792218396E-3</v>
      </c>
      <c r="AB161" s="222">
        <f>_xlfn.XLOOKUP($A161,Boeing!A:A,Boeing!B:B,"N/A")</f>
        <v>198.49</v>
      </c>
      <c r="AC161" s="5">
        <f t="shared" si="48"/>
        <v>18012.828557000001</v>
      </c>
      <c r="AD161" s="5">
        <f t="shared" si="58"/>
        <v>-1.7944921410474546E-2</v>
      </c>
      <c r="AE161" s="222">
        <f>_xlfn.XLOOKUP(A161,Amazon!A:A,Amazon!B:B,"N/A")</f>
        <v>175.35</v>
      </c>
      <c r="AF161" s="5">
        <f t="shared" si="49"/>
        <v>15912.889755</v>
      </c>
      <c r="AG161" s="5">
        <f t="shared" si="59"/>
        <v>-3.8337753121806539E-3</v>
      </c>
      <c r="AH161" s="393">
        <v>5123.6899999999996</v>
      </c>
      <c r="AI161" s="393">
        <v>464971.28090000001</v>
      </c>
      <c r="AJ161" s="393">
        <v>-2.0406999999999999E-3</v>
      </c>
    </row>
    <row r="162" spans="1:36">
      <c r="A162" s="4">
        <v>45360</v>
      </c>
      <c r="B162" s="222" t="str">
        <f>_xlfn.XLOOKUP(A162,'USD RUB'!B:B,'USD RUB'!C:C,"N/A")</f>
        <v>N/A</v>
      </c>
      <c r="C162" s="222" t="str">
        <f>IFERROR(EXP(_xlfn.XLOOKUP(A162,'Bonds (CP)'!$A$4:$A$513,'Work Sheet'!$B$3:$B$512)/252)-1,"N/A")</f>
        <v>N/A</v>
      </c>
      <c r="D162" s="222" t="str">
        <f>IFERROR(_xlfn.XLOOKUP($A162,Intel!$A$2:$A$502,Intel!$B$2:$B$502),"N/A")</f>
        <v>N/A</v>
      </c>
      <c r="E162" s="5" t="str">
        <f t="shared" si="40"/>
        <v>N/A</v>
      </c>
      <c r="F162" s="5" t="str">
        <f t="shared" si="50"/>
        <v>N/A</v>
      </c>
      <c r="G162" s="222" t="str">
        <f>IFERROR(_xlfn.XLOOKUP(A162,Apple!A:A,Apple!B:B),"N/A")</f>
        <v>N/A</v>
      </c>
      <c r="H162" s="5" t="str">
        <f t="shared" si="41"/>
        <v>N/A</v>
      </c>
      <c r="I162" s="5" t="str">
        <f t="shared" si="51"/>
        <v>N/A</v>
      </c>
      <c r="J162" s="222" t="str">
        <f>IFERROR(_xlfn.XLOOKUP(A162,Microsoft!A:A,Microsoft!B:B),"N/A")</f>
        <v>N/A</v>
      </c>
      <c r="K162" s="5" t="str">
        <f t="shared" si="42"/>
        <v>N/A</v>
      </c>
      <c r="L162" s="5" t="str">
        <f t="shared" si="52"/>
        <v>N/A</v>
      </c>
      <c r="M162" s="222" t="str">
        <f>IFERROR(_xlfn.XLOOKUP($A162,Cisco!A:A,Cisco!B:B),"N/A")</f>
        <v>N/A</v>
      </c>
      <c r="N162" s="5" t="str">
        <f t="shared" si="43"/>
        <v>N/A</v>
      </c>
      <c r="O162" s="5" t="str">
        <f t="shared" si="53"/>
        <v>N/A</v>
      </c>
      <c r="P162" s="222" t="str">
        <f>IFERROR(_xlfn.XLOOKUP($A162,Disney!A:A,Disney!B:B),"N/A")</f>
        <v>N/A</v>
      </c>
      <c r="Q162" s="5" t="str">
        <f t="shared" si="44"/>
        <v>N/A</v>
      </c>
      <c r="R162" s="5" t="str">
        <f t="shared" si="54"/>
        <v>N/A</v>
      </c>
      <c r="S162" s="222" t="str">
        <f>_xlfn.XLOOKUP(A162,FedEx!A:A,FedEx!B:B,"N/A")</f>
        <v>N/A</v>
      </c>
      <c r="T162" s="5" t="str">
        <f t="shared" si="45"/>
        <v>N/A</v>
      </c>
      <c r="U162" s="5" t="str">
        <f t="shared" si="55"/>
        <v>N/A</v>
      </c>
      <c r="V162" s="222" t="str">
        <f>_xlfn.XLOOKUP($A162,'General Motors'!A:A,'General Motors'!B:B,"N/A")</f>
        <v>N/A</v>
      </c>
      <c r="W162" s="5" t="str">
        <f t="shared" si="46"/>
        <v>N/A</v>
      </c>
      <c r="X162" s="5" t="str">
        <f t="shared" si="56"/>
        <v>N/A</v>
      </c>
      <c r="Y162" s="222" t="str">
        <f>_xlfn.XLOOKUP($A162,Chevron!A:A,Chevron!B:B,"N/A")</f>
        <v>N/A</v>
      </c>
      <c r="Z162" s="5" t="str">
        <f t="shared" si="47"/>
        <v>N/A</v>
      </c>
      <c r="AA162" s="5" t="str">
        <f t="shared" si="57"/>
        <v>N/A</v>
      </c>
      <c r="AB162" s="222" t="str">
        <f>_xlfn.XLOOKUP($A162,Boeing!A:A,Boeing!B:B,"N/A")</f>
        <v>N/A</v>
      </c>
      <c r="AC162" s="5" t="str">
        <f t="shared" si="48"/>
        <v>N/A</v>
      </c>
      <c r="AD162" s="5" t="str">
        <f t="shared" si="58"/>
        <v>N/A</v>
      </c>
      <c r="AE162" s="222" t="str">
        <f>_xlfn.XLOOKUP(A162,Amazon!A:A,Amazon!B:B,"N/A")</f>
        <v>N/A</v>
      </c>
      <c r="AF162" s="5" t="str">
        <f t="shared" si="49"/>
        <v>N/A</v>
      </c>
      <c r="AG162" s="5" t="str">
        <f t="shared" si="59"/>
        <v>N/A</v>
      </c>
      <c r="AH162" s="6" t="s">
        <v>36</v>
      </c>
      <c r="AI162" s="6" t="s">
        <v>36</v>
      </c>
      <c r="AJ162" s="6" t="s">
        <v>36</v>
      </c>
    </row>
    <row r="163" spans="1:36">
      <c r="A163" s="4">
        <v>45361</v>
      </c>
      <c r="B163" s="222" t="str">
        <f>_xlfn.XLOOKUP(A163,'USD RUB'!B:B,'USD RUB'!C:C,"N/A")</f>
        <v>N/A</v>
      </c>
      <c r="C163" s="222" t="str">
        <f>IFERROR(EXP(_xlfn.XLOOKUP(A163,'Bonds (CP)'!$A$4:$A$513,'Work Sheet'!$B$3:$B$512)/252)-1,"N/A")</f>
        <v>N/A</v>
      </c>
      <c r="D163" s="222" t="str">
        <f>IFERROR(_xlfn.XLOOKUP($A163,Intel!$A$2:$A$502,Intel!$B$2:$B$502),"N/A")</f>
        <v>N/A</v>
      </c>
      <c r="E163" s="5" t="str">
        <f t="shared" si="40"/>
        <v>N/A</v>
      </c>
      <c r="F163" s="5" t="str">
        <f t="shared" si="50"/>
        <v>N/A</v>
      </c>
      <c r="G163" s="222" t="str">
        <f>IFERROR(_xlfn.XLOOKUP(A163,Apple!A:A,Apple!B:B),"N/A")</f>
        <v>N/A</v>
      </c>
      <c r="H163" s="5" t="str">
        <f t="shared" si="41"/>
        <v>N/A</v>
      </c>
      <c r="I163" s="5" t="str">
        <f t="shared" si="51"/>
        <v>N/A</v>
      </c>
      <c r="J163" s="222" t="str">
        <f>IFERROR(_xlfn.XLOOKUP(A163,Microsoft!A:A,Microsoft!B:B),"N/A")</f>
        <v>N/A</v>
      </c>
      <c r="K163" s="5" t="str">
        <f t="shared" si="42"/>
        <v>N/A</v>
      </c>
      <c r="L163" s="5" t="str">
        <f t="shared" si="52"/>
        <v>N/A</v>
      </c>
      <c r="M163" s="222" t="str">
        <f>IFERROR(_xlfn.XLOOKUP($A163,Cisco!A:A,Cisco!B:B),"N/A")</f>
        <v>N/A</v>
      </c>
      <c r="N163" s="5" t="str">
        <f t="shared" si="43"/>
        <v>N/A</v>
      </c>
      <c r="O163" s="5" t="str">
        <f t="shared" si="53"/>
        <v>N/A</v>
      </c>
      <c r="P163" s="222" t="str">
        <f>IFERROR(_xlfn.XLOOKUP($A163,Disney!A:A,Disney!B:B),"N/A")</f>
        <v>N/A</v>
      </c>
      <c r="Q163" s="5" t="str">
        <f t="shared" si="44"/>
        <v>N/A</v>
      </c>
      <c r="R163" s="5" t="str">
        <f t="shared" si="54"/>
        <v>N/A</v>
      </c>
      <c r="S163" s="222" t="str">
        <f>_xlfn.XLOOKUP(A163,FedEx!A:A,FedEx!B:B,"N/A")</f>
        <v>N/A</v>
      </c>
      <c r="T163" s="5" t="str">
        <f t="shared" si="45"/>
        <v>N/A</v>
      </c>
      <c r="U163" s="5" t="str">
        <f t="shared" si="55"/>
        <v>N/A</v>
      </c>
      <c r="V163" s="222" t="str">
        <f>_xlfn.XLOOKUP($A163,'General Motors'!A:A,'General Motors'!B:B,"N/A")</f>
        <v>N/A</v>
      </c>
      <c r="W163" s="5" t="str">
        <f t="shared" si="46"/>
        <v>N/A</v>
      </c>
      <c r="X163" s="5" t="str">
        <f t="shared" si="56"/>
        <v>N/A</v>
      </c>
      <c r="Y163" s="222" t="str">
        <f>_xlfn.XLOOKUP($A163,Chevron!A:A,Chevron!B:B,"N/A")</f>
        <v>N/A</v>
      </c>
      <c r="Z163" s="5" t="str">
        <f t="shared" si="47"/>
        <v>N/A</v>
      </c>
      <c r="AA163" s="5" t="str">
        <f t="shared" si="57"/>
        <v>N/A</v>
      </c>
      <c r="AB163" s="222" t="str">
        <f>_xlfn.XLOOKUP($A163,Boeing!A:A,Boeing!B:B,"N/A")</f>
        <v>N/A</v>
      </c>
      <c r="AC163" s="5" t="str">
        <f t="shared" si="48"/>
        <v>N/A</v>
      </c>
      <c r="AD163" s="5" t="str">
        <f t="shared" si="58"/>
        <v>N/A</v>
      </c>
      <c r="AE163" s="222" t="str">
        <f>_xlfn.XLOOKUP(A163,Amazon!A:A,Amazon!B:B,"N/A")</f>
        <v>N/A</v>
      </c>
      <c r="AF163" s="5" t="str">
        <f t="shared" si="49"/>
        <v>N/A</v>
      </c>
      <c r="AG163" s="5" t="str">
        <f t="shared" si="59"/>
        <v>N/A</v>
      </c>
      <c r="AH163" s="6" t="s">
        <v>36</v>
      </c>
      <c r="AI163" s="6" t="s">
        <v>36</v>
      </c>
      <c r="AJ163" s="6" t="s">
        <v>36</v>
      </c>
    </row>
    <row r="164" spans="1:36">
      <c r="A164" s="4">
        <v>45362</v>
      </c>
      <c r="B164" s="222" t="str">
        <f>_xlfn.XLOOKUP(A164,'USD RUB'!B:B,'USD RUB'!C:C,"N/A")</f>
        <v>N/A</v>
      </c>
      <c r="C164" s="222" t="str">
        <f>IFERROR(EXP(_xlfn.XLOOKUP(A164,'Bonds (CP)'!$A$4:$A$513,'Work Sheet'!$B$3:$B$512)/252)-1,"N/A")</f>
        <v>N/A</v>
      </c>
      <c r="D164" s="222">
        <f>IFERROR(_xlfn.XLOOKUP($A164,Intel!$A$2:$A$502,Intel!$B$2:$B$502),"N/A")</f>
        <v>44.86</v>
      </c>
      <c r="E164" s="5" t="str">
        <f t="shared" si="40"/>
        <v>N/A</v>
      </c>
      <c r="F164" s="5" t="str">
        <f t="shared" si="50"/>
        <v>N/A</v>
      </c>
      <c r="G164" s="222">
        <f>IFERROR(_xlfn.XLOOKUP(A164,Apple!A:A,Apple!B:B),"N/A")</f>
        <v>172.75</v>
      </c>
      <c r="H164" s="5" t="str">
        <f t="shared" si="41"/>
        <v>N/A</v>
      </c>
      <c r="I164" s="5" t="str">
        <f t="shared" si="51"/>
        <v>N/A</v>
      </c>
      <c r="J164" s="222">
        <f>IFERROR(_xlfn.XLOOKUP(A164,Microsoft!A:A,Microsoft!B:B),"N/A")</f>
        <v>404.52</v>
      </c>
      <c r="K164" s="5" t="str">
        <f t="shared" si="42"/>
        <v>N/A</v>
      </c>
      <c r="L164" s="5" t="str">
        <f t="shared" si="52"/>
        <v>N/A</v>
      </c>
      <c r="M164" s="222">
        <f>IFERROR(_xlfn.XLOOKUP($A164,Cisco!A:A,Cisco!B:B),"N/A")</f>
        <v>50.22</v>
      </c>
      <c r="N164" s="5" t="str">
        <f t="shared" si="43"/>
        <v>N/A</v>
      </c>
      <c r="O164" s="5" t="str">
        <f t="shared" si="53"/>
        <v>N/A</v>
      </c>
      <c r="P164" s="222">
        <f>IFERROR(_xlfn.XLOOKUP($A164,Disney!A:A,Disney!B:B),"N/A")</f>
        <v>112.31</v>
      </c>
      <c r="Q164" s="5" t="str">
        <f t="shared" si="44"/>
        <v>N/A</v>
      </c>
      <c r="R164" s="5" t="str">
        <f t="shared" si="54"/>
        <v>N/A</v>
      </c>
      <c r="S164" s="222">
        <f>_xlfn.XLOOKUP(A164,FedEx!A:A,FedEx!B:B,"N/A")</f>
        <v>252.7</v>
      </c>
      <c r="T164" s="5" t="str">
        <f t="shared" si="45"/>
        <v>N/A</v>
      </c>
      <c r="U164" s="5" t="str">
        <f t="shared" si="55"/>
        <v>N/A</v>
      </c>
      <c r="V164" s="222">
        <f>_xlfn.XLOOKUP($A164,'General Motors'!A:A,'General Motors'!B:B,"N/A")</f>
        <v>39.53</v>
      </c>
      <c r="W164" s="5" t="str">
        <f t="shared" si="46"/>
        <v>N/A</v>
      </c>
      <c r="X164" s="5" t="str">
        <f t="shared" si="56"/>
        <v>N/A</v>
      </c>
      <c r="Y164" s="222">
        <f>_xlfn.XLOOKUP($A164,Chevron!A:A,Chevron!B:B,"N/A")</f>
        <v>152</v>
      </c>
      <c r="Z164" s="5" t="str">
        <f t="shared" si="47"/>
        <v>N/A</v>
      </c>
      <c r="AA164" s="5" t="str">
        <f t="shared" si="57"/>
        <v>N/A</v>
      </c>
      <c r="AB164" s="222">
        <f>_xlfn.XLOOKUP($A164,Boeing!A:A,Boeing!B:B,"N/A")</f>
        <v>192.49</v>
      </c>
      <c r="AC164" s="5" t="str">
        <f t="shared" si="48"/>
        <v>N/A</v>
      </c>
      <c r="AD164" s="5" t="str">
        <f t="shared" si="58"/>
        <v>N/A</v>
      </c>
      <c r="AE164" s="222">
        <f>_xlfn.XLOOKUP(A164,Amazon!A:A,Amazon!B:B,"N/A")</f>
        <v>171.96</v>
      </c>
      <c r="AF164" s="5" t="str">
        <f t="shared" si="49"/>
        <v>N/A</v>
      </c>
      <c r="AG164" s="5" t="str">
        <f t="shared" si="59"/>
        <v>N/A</v>
      </c>
      <c r="AH164" s="393">
        <v>5117.9399999999996</v>
      </c>
      <c r="AI164" s="6" t="s">
        <v>36</v>
      </c>
      <c r="AJ164" s="6" t="s">
        <v>36</v>
      </c>
    </row>
    <row r="165" spans="1:36">
      <c r="A165" s="4">
        <v>45363</v>
      </c>
      <c r="B165" s="222">
        <f>_xlfn.XLOOKUP(A165,'USD RUB'!B:B,'USD RUB'!C:C,"N/A")</f>
        <v>90.625200000000007</v>
      </c>
      <c r="C165" s="222" t="str">
        <f>IFERROR(EXP(_xlfn.XLOOKUP(A165,'Bonds (CP)'!$A$4:$A$513,'Work Sheet'!$B$3:$B$512)/252)-1,"N/A")</f>
        <v>N/A</v>
      </c>
      <c r="D165" s="222">
        <f>IFERROR(_xlfn.XLOOKUP($A165,Intel!$A$2:$A$502,Intel!$B$2:$B$502),"N/A")</f>
        <v>45.24</v>
      </c>
      <c r="E165" s="5">
        <f t="shared" si="40"/>
        <v>4099.8840480000008</v>
      </c>
      <c r="F165" s="5" t="str">
        <f t="shared" si="50"/>
        <v>N/A</v>
      </c>
      <c r="G165" s="222">
        <f>IFERROR(_xlfn.XLOOKUP(A165,Apple!A:A,Apple!B:B),"N/A")</f>
        <v>173.23</v>
      </c>
      <c r="H165" s="5">
        <f t="shared" si="41"/>
        <v>15699.003396</v>
      </c>
      <c r="I165" s="5" t="str">
        <f t="shared" si="51"/>
        <v>N/A</v>
      </c>
      <c r="J165" s="222">
        <f>IFERROR(_xlfn.XLOOKUP(A165,Microsoft!A:A,Microsoft!B:B),"N/A")</f>
        <v>415.28</v>
      </c>
      <c r="K165" s="5">
        <f t="shared" si="42"/>
        <v>37634.833056000003</v>
      </c>
      <c r="L165" s="5" t="str">
        <f t="shared" si="52"/>
        <v>N/A</v>
      </c>
      <c r="M165" s="222">
        <f>IFERROR(_xlfn.XLOOKUP($A165,Cisco!A:A,Cisco!B:B),"N/A")</f>
        <v>50.07</v>
      </c>
      <c r="N165" s="5">
        <f t="shared" si="43"/>
        <v>4537.6037640000004</v>
      </c>
      <c r="O165" s="5" t="str">
        <f t="shared" si="53"/>
        <v>N/A</v>
      </c>
      <c r="P165" s="222">
        <f>IFERROR(_xlfn.XLOOKUP($A165,Disney!A:A,Disney!B:B),"N/A")</f>
        <v>112.46</v>
      </c>
      <c r="Q165" s="5">
        <f t="shared" si="44"/>
        <v>10191.709992</v>
      </c>
      <c r="R165" s="5" t="str">
        <f t="shared" si="54"/>
        <v>N/A</v>
      </c>
      <c r="S165" s="222">
        <f>_xlfn.XLOOKUP(A165,FedEx!A:A,FedEx!B:B,"N/A")</f>
        <v>254.22</v>
      </c>
      <c r="T165" s="5">
        <f t="shared" si="45"/>
        <v>23038.738344000001</v>
      </c>
      <c r="U165" s="5" t="str">
        <f t="shared" si="55"/>
        <v>N/A</v>
      </c>
      <c r="V165" s="222">
        <f>_xlfn.XLOOKUP($A165,'General Motors'!A:A,'General Motors'!B:B,"N/A")</f>
        <v>39.21</v>
      </c>
      <c r="W165" s="5">
        <f t="shared" si="46"/>
        <v>3553.4140920000004</v>
      </c>
      <c r="X165" s="5" t="str">
        <f t="shared" si="56"/>
        <v>N/A</v>
      </c>
      <c r="Y165" s="222">
        <f>_xlfn.XLOOKUP($A165,Chevron!A:A,Chevron!B:B,"N/A")</f>
        <v>151.88999999999999</v>
      </c>
      <c r="Z165" s="5">
        <f t="shared" si="47"/>
        <v>13765.061627999999</v>
      </c>
      <c r="AA165" s="5" t="str">
        <f t="shared" si="57"/>
        <v>N/A</v>
      </c>
      <c r="AB165" s="222">
        <f>_xlfn.XLOOKUP($A165,Boeing!A:A,Boeing!B:B,"N/A")</f>
        <v>184.24</v>
      </c>
      <c r="AC165" s="5">
        <f t="shared" si="48"/>
        <v>16696.786848000003</v>
      </c>
      <c r="AD165" s="5" t="str">
        <f t="shared" si="58"/>
        <v>N/A</v>
      </c>
      <c r="AE165" s="222">
        <f>_xlfn.XLOOKUP(A165,Amazon!A:A,Amazon!B:B,"N/A")</f>
        <v>175.39</v>
      </c>
      <c r="AF165" s="5">
        <f t="shared" si="49"/>
        <v>15894.753828000001</v>
      </c>
      <c r="AG165" s="5" t="str">
        <f t="shared" si="59"/>
        <v>N/A</v>
      </c>
      <c r="AH165" s="393">
        <v>5175.2700000000004</v>
      </c>
      <c r="AI165" s="393">
        <v>469009.87880000001</v>
      </c>
      <c r="AJ165" s="6" t="s">
        <v>36</v>
      </c>
    </row>
    <row r="166" spans="1:36">
      <c r="A166" s="4">
        <v>45364</v>
      </c>
      <c r="B166" s="222">
        <f>_xlfn.XLOOKUP(A166,'USD RUB'!B:B,'USD RUB'!C:C,"N/A")</f>
        <v>90.881799999999998</v>
      </c>
      <c r="C166" s="222">
        <f>IFERROR(EXP(_xlfn.XLOOKUP(A166,'Bonds (CP)'!$A$4:$A$513,'Work Sheet'!$B$3:$B$512)/252)-1,"N/A")</f>
        <v>0.41778646143295672</v>
      </c>
      <c r="D166" s="222">
        <f>IFERROR(_xlfn.XLOOKUP($A166,Intel!$A$2:$A$502,Intel!$B$2:$B$502),"N/A")</f>
        <v>43.23</v>
      </c>
      <c r="E166" s="5">
        <f t="shared" si="40"/>
        <v>3928.8202139999999</v>
      </c>
      <c r="F166" s="5">
        <f t="shared" si="50"/>
        <v>-4.172406633876613E-2</v>
      </c>
      <c r="G166" s="222">
        <f>IFERROR(_xlfn.XLOOKUP(A166,Apple!A:A,Apple!B:B),"N/A")</f>
        <v>171.13</v>
      </c>
      <c r="H166" s="5">
        <f t="shared" si="41"/>
        <v>15552.602433999999</v>
      </c>
      <c r="I166" s="5">
        <f t="shared" si="51"/>
        <v>-9.3254940015684573E-3</v>
      </c>
      <c r="J166" s="222">
        <f>IFERROR(_xlfn.XLOOKUP(A166,Microsoft!A:A,Microsoft!B:B),"N/A")</f>
        <v>415.1</v>
      </c>
      <c r="K166" s="5">
        <f t="shared" si="42"/>
        <v>37725.035179999999</v>
      </c>
      <c r="L166" s="5">
        <f t="shared" si="52"/>
        <v>2.3967722632323163E-3</v>
      </c>
      <c r="M166" s="222">
        <f>IFERROR(_xlfn.XLOOKUP($A166,Cisco!A:A,Cisco!B:B),"N/A")</f>
        <v>50.11</v>
      </c>
      <c r="N166" s="5">
        <f t="shared" si="43"/>
        <v>4554.0869979999998</v>
      </c>
      <c r="O166" s="5">
        <f t="shared" si="53"/>
        <v>3.6325855798102769E-3</v>
      </c>
      <c r="P166" s="222">
        <f>IFERROR(_xlfn.XLOOKUP($A166,Disney!A:A,Disney!B:B),"N/A")</f>
        <v>112.5</v>
      </c>
      <c r="Q166" s="5">
        <f t="shared" si="44"/>
        <v>10224.202499999999</v>
      </c>
      <c r="R166" s="5">
        <f t="shared" si="54"/>
        <v>3.1881311404566848E-3</v>
      </c>
      <c r="S166" s="222">
        <f>_xlfn.XLOOKUP(A166,FedEx!A:A,FedEx!B:B,"N/A")</f>
        <v>255.22</v>
      </c>
      <c r="T166" s="5">
        <f t="shared" si="45"/>
        <v>23194.852995999998</v>
      </c>
      <c r="U166" s="5">
        <f t="shared" si="55"/>
        <v>6.7761806080259834E-3</v>
      </c>
      <c r="V166" s="222">
        <f>_xlfn.XLOOKUP($A166,'General Motors'!A:A,'General Motors'!B:B,"N/A")</f>
        <v>40.26</v>
      </c>
      <c r="W166" s="5">
        <f t="shared" si="46"/>
        <v>3658.9012679999996</v>
      </c>
      <c r="X166" s="5">
        <f t="shared" si="56"/>
        <v>2.9686147819779407E-2</v>
      </c>
      <c r="Y166" s="222">
        <f>_xlfn.XLOOKUP($A166,Chevron!A:A,Chevron!B:B,"N/A")</f>
        <v>153.88999999999999</v>
      </c>
      <c r="Z166" s="5">
        <f t="shared" si="47"/>
        <v>13985.800201999999</v>
      </c>
      <c r="AA166" s="5">
        <f t="shared" si="57"/>
        <v>1.6036148617815549E-2</v>
      </c>
      <c r="AB166" s="222">
        <f>_xlfn.XLOOKUP($A166,Boeing!A:A,Boeing!B:B,"N/A")</f>
        <v>182.35</v>
      </c>
      <c r="AC166" s="5">
        <f t="shared" si="48"/>
        <v>16572.29623</v>
      </c>
      <c r="AD166" s="5">
        <f t="shared" si="58"/>
        <v>-7.4559625832988363E-3</v>
      </c>
      <c r="AE166" s="222">
        <f>_xlfn.XLOOKUP(A166,Amazon!A:A,Amazon!B:B,"N/A")</f>
        <v>176.55</v>
      </c>
      <c r="AF166" s="5">
        <f t="shared" si="49"/>
        <v>16045.181790000001</v>
      </c>
      <c r="AG166" s="5">
        <f t="shared" si="59"/>
        <v>9.4640007406097126E-3</v>
      </c>
      <c r="AH166" s="393">
        <v>5165.3100000000004</v>
      </c>
      <c r="AI166" s="393">
        <v>469432.6704</v>
      </c>
      <c r="AJ166" s="393">
        <v>9.0145999999999998E-4</v>
      </c>
    </row>
    <row r="167" spans="1:36">
      <c r="A167" s="4">
        <v>45365</v>
      </c>
      <c r="B167" s="222">
        <f>_xlfn.XLOOKUP(A167,'USD RUB'!B:B,'USD RUB'!C:C,"N/A")</f>
        <v>91.544899999999998</v>
      </c>
      <c r="C167" s="222">
        <f>IFERROR(EXP(_xlfn.XLOOKUP(A167,'Bonds (CP)'!$A$4:$A$513,'Work Sheet'!$B$3:$B$512)/252)-1,"N/A")</f>
        <v>0.41749112001929056</v>
      </c>
      <c r="D167" s="222">
        <f>IFERROR(_xlfn.XLOOKUP($A167,Intel!$A$2:$A$502,Intel!$B$2:$B$502),"N/A")</f>
        <v>42.75</v>
      </c>
      <c r="E167" s="5">
        <f t="shared" si="40"/>
        <v>3913.5444750000001</v>
      </c>
      <c r="F167" s="5">
        <f t="shared" si="50"/>
        <v>-3.8881237032852844E-3</v>
      </c>
      <c r="G167" s="222">
        <f>IFERROR(_xlfn.XLOOKUP(A167,Apple!A:A,Apple!B:B),"N/A")</f>
        <v>173</v>
      </c>
      <c r="H167" s="5">
        <f t="shared" si="41"/>
        <v>15837.2677</v>
      </c>
      <c r="I167" s="5">
        <f t="shared" si="51"/>
        <v>1.8303384736286121E-2</v>
      </c>
      <c r="J167" s="222">
        <f>IFERROR(_xlfn.XLOOKUP(A167,Microsoft!A:A,Microsoft!B:B),"N/A")</f>
        <v>425.22</v>
      </c>
      <c r="K167" s="5">
        <f t="shared" si="42"/>
        <v>38926.722377999999</v>
      </c>
      <c r="L167" s="5">
        <f t="shared" si="52"/>
        <v>3.1853839029342357E-2</v>
      </c>
      <c r="M167" s="222">
        <f>IFERROR(_xlfn.XLOOKUP($A167,Cisco!A:A,Cisco!B:B),"N/A")</f>
        <v>49.79</v>
      </c>
      <c r="N167" s="5">
        <f t="shared" si="43"/>
        <v>4558.020571</v>
      </c>
      <c r="O167" s="5">
        <f t="shared" si="53"/>
        <v>8.6374568639713267E-4</v>
      </c>
      <c r="P167" s="222">
        <f>IFERROR(_xlfn.XLOOKUP($A167,Disney!A:A,Disney!B:B),"N/A")</f>
        <v>112.06</v>
      </c>
      <c r="Q167" s="5">
        <f t="shared" si="44"/>
        <v>10258.521494000001</v>
      </c>
      <c r="R167" s="5">
        <f t="shared" si="54"/>
        <v>3.3566426330073895E-3</v>
      </c>
      <c r="S167" s="222">
        <f>_xlfn.XLOOKUP(A167,FedEx!A:A,FedEx!B:B,"N/A")</f>
        <v>255.53</v>
      </c>
      <c r="T167" s="5">
        <f t="shared" si="45"/>
        <v>23392.468296999999</v>
      </c>
      <c r="U167" s="5">
        <f t="shared" si="55"/>
        <v>8.5197910516647823E-3</v>
      </c>
      <c r="V167" s="222">
        <f>_xlfn.XLOOKUP($A167,'General Motors'!A:A,'General Motors'!B:B,"N/A")</f>
        <v>39.380000000000003</v>
      </c>
      <c r="W167" s="5">
        <f t="shared" si="46"/>
        <v>3605.0381620000003</v>
      </c>
      <c r="X167" s="5">
        <f t="shared" si="56"/>
        <v>-1.4721114907110255E-2</v>
      </c>
      <c r="Y167" s="222">
        <f>_xlfn.XLOOKUP($A167,Chevron!A:A,Chevron!B:B,"N/A")</f>
        <v>155.69999999999999</v>
      </c>
      <c r="Z167" s="5">
        <f t="shared" si="47"/>
        <v>14253.540929999999</v>
      </c>
      <c r="AA167" s="5">
        <f t="shared" si="57"/>
        <v>1.9143754674953328E-2</v>
      </c>
      <c r="AB167" s="222">
        <f>_xlfn.XLOOKUP($A167,Boeing!A:A,Boeing!B:B,"N/A")</f>
        <v>181.15</v>
      </c>
      <c r="AC167" s="5">
        <f t="shared" si="48"/>
        <v>16583.358635000001</v>
      </c>
      <c r="AD167" s="5">
        <f t="shared" si="58"/>
        <v>6.6752397172176181E-4</v>
      </c>
      <c r="AE167" s="222">
        <f>_xlfn.XLOOKUP(A167,Amazon!A:A,Amazon!B:B,"N/A")</f>
        <v>178.75</v>
      </c>
      <c r="AF167" s="5">
        <f t="shared" si="49"/>
        <v>16363.650874999999</v>
      </c>
      <c r="AG167" s="5">
        <f t="shared" si="59"/>
        <v>1.9848269042266775E-2</v>
      </c>
      <c r="AH167" s="393">
        <v>5150.4799999999996</v>
      </c>
      <c r="AI167" s="393">
        <v>471500.17660000001</v>
      </c>
      <c r="AJ167" s="393">
        <v>4.4042700000000001E-3</v>
      </c>
    </row>
    <row r="168" spans="1:36">
      <c r="A168" s="4">
        <v>45366</v>
      </c>
      <c r="B168" s="222">
        <f>_xlfn.XLOOKUP(A168,'USD RUB'!B:B,'USD RUB'!C:C,"N/A")</f>
        <v>91.635900000000007</v>
      </c>
      <c r="C168" s="222">
        <f>IFERROR(EXP(_xlfn.XLOOKUP(A168,'Bonds (CP)'!$A$4:$A$513,'Work Sheet'!$B$3:$B$512)/252)-1,"N/A")</f>
        <v>0.41953445356122621</v>
      </c>
      <c r="D168" s="222">
        <f>IFERROR(_xlfn.XLOOKUP($A168,Intel!$A$2:$A$502,Intel!$B$2:$B$502),"N/A")</f>
        <v>42.64</v>
      </c>
      <c r="E168" s="5">
        <f t="shared" si="40"/>
        <v>3907.3547760000001</v>
      </c>
      <c r="F168" s="5">
        <f t="shared" si="50"/>
        <v>-1.581609469252343E-3</v>
      </c>
      <c r="G168" s="222">
        <f>IFERROR(_xlfn.XLOOKUP(A168,Apple!A:A,Apple!B:B),"N/A")</f>
        <v>172.62</v>
      </c>
      <c r="H168" s="5">
        <f t="shared" si="41"/>
        <v>15818.189058000002</v>
      </c>
      <c r="I168" s="5">
        <f t="shared" si="51"/>
        <v>-1.2046675197641132E-3</v>
      </c>
      <c r="J168" s="222">
        <f>IFERROR(_xlfn.XLOOKUP(A168,Microsoft!A:A,Microsoft!B:B),"N/A")</f>
        <v>416.42</v>
      </c>
      <c r="K168" s="5">
        <f t="shared" si="42"/>
        <v>38159.021478000002</v>
      </c>
      <c r="L168" s="5">
        <f t="shared" si="52"/>
        <v>-1.9721693816016517E-2</v>
      </c>
      <c r="M168" s="222">
        <f>IFERROR(_xlfn.XLOOKUP($A168,Cisco!A:A,Cisco!B:B),"N/A")</f>
        <v>48.93</v>
      </c>
      <c r="N168" s="5">
        <f t="shared" si="43"/>
        <v>4483.7445870000001</v>
      </c>
      <c r="O168" s="5">
        <f t="shared" si="53"/>
        <v>-1.6295666691935162E-2</v>
      </c>
      <c r="P168" s="222">
        <f>IFERROR(_xlfn.XLOOKUP($A168,Disney!A:A,Disney!B:B),"N/A")</f>
        <v>111.95</v>
      </c>
      <c r="Q168" s="5">
        <f t="shared" si="44"/>
        <v>10258.639005000001</v>
      </c>
      <c r="R168" s="5">
        <f t="shared" si="54"/>
        <v>1.1454964545132285E-5</v>
      </c>
      <c r="S168" s="222">
        <f>_xlfn.XLOOKUP(A168,FedEx!A:A,FedEx!B:B,"N/A")</f>
        <v>253.29</v>
      </c>
      <c r="T168" s="5">
        <f t="shared" si="45"/>
        <v>23210.457111</v>
      </c>
      <c r="U168" s="5">
        <f t="shared" si="55"/>
        <v>-7.780760186959057E-3</v>
      </c>
      <c r="V168" s="222">
        <f>_xlfn.XLOOKUP($A168,'General Motors'!A:A,'General Motors'!B:B,"N/A")</f>
        <v>40.69</v>
      </c>
      <c r="W168" s="5">
        <f t="shared" si="46"/>
        <v>3728.6647710000002</v>
      </c>
      <c r="X168" s="5">
        <f t="shared" si="56"/>
        <v>3.4292732405200033E-2</v>
      </c>
      <c r="Y168" s="222">
        <f>_xlfn.XLOOKUP($A168,Chevron!A:A,Chevron!B:B,"N/A")</f>
        <v>155.55000000000001</v>
      </c>
      <c r="Z168" s="5">
        <f t="shared" si="47"/>
        <v>14253.964245000003</v>
      </c>
      <c r="AA168" s="5">
        <f t="shared" si="57"/>
        <v>2.9698936010458254E-5</v>
      </c>
      <c r="AB168" s="222">
        <f>_xlfn.XLOOKUP($A168,Boeing!A:A,Boeing!B:B,"N/A")</f>
        <v>182.53</v>
      </c>
      <c r="AC168" s="5">
        <f t="shared" si="48"/>
        <v>16726.300827000003</v>
      </c>
      <c r="AD168" s="5">
        <f t="shared" si="58"/>
        <v>8.6196165171459338E-3</v>
      </c>
      <c r="AE168" s="222">
        <f>_xlfn.XLOOKUP(A168,Amazon!A:A,Amazon!B:B,"N/A")</f>
        <v>174.42</v>
      </c>
      <c r="AF168" s="5">
        <f t="shared" si="49"/>
        <v>15983.133678</v>
      </c>
      <c r="AG168" s="5">
        <f t="shared" si="59"/>
        <v>-2.3253808083949279E-2</v>
      </c>
      <c r="AH168" s="9">
        <v>1175230</v>
      </c>
      <c r="AI168" s="393">
        <v>468909.14750000002</v>
      </c>
      <c r="AJ168" s="393">
        <v>-5.4952999999999998E-3</v>
      </c>
    </row>
    <row r="169" spans="1:36">
      <c r="A169" s="4">
        <v>45367</v>
      </c>
      <c r="B169" s="222">
        <f>_xlfn.XLOOKUP(A169,'USD RUB'!B:B,'USD RUB'!C:C,"N/A")</f>
        <v>91.87</v>
      </c>
      <c r="C169" s="222" t="str">
        <f>IFERROR(EXP(_xlfn.XLOOKUP(A169,'Bonds (CP)'!$A$4:$A$513,'Work Sheet'!$B$3:$B$512)/252)-1,"N/A")</f>
        <v>N/A</v>
      </c>
      <c r="D169" s="222" t="str">
        <f>IFERROR(_xlfn.XLOOKUP($A169,Intel!$A$2:$A$502,Intel!$B$2:$B$502),"N/A")</f>
        <v>N/A</v>
      </c>
      <c r="E169" s="5" t="str">
        <f t="shared" si="40"/>
        <v>N/A</v>
      </c>
      <c r="F169" s="5" t="str">
        <f t="shared" si="50"/>
        <v>N/A</v>
      </c>
      <c r="G169" s="222" t="str">
        <f>IFERROR(_xlfn.XLOOKUP(A169,Apple!A:A,Apple!B:B),"N/A")</f>
        <v>N/A</v>
      </c>
      <c r="H169" s="5" t="str">
        <f t="shared" si="41"/>
        <v>N/A</v>
      </c>
      <c r="I169" s="5" t="str">
        <f t="shared" si="51"/>
        <v>N/A</v>
      </c>
      <c r="J169" s="222" t="str">
        <f>IFERROR(_xlfn.XLOOKUP(A169,Microsoft!A:A,Microsoft!B:B),"N/A")</f>
        <v>N/A</v>
      </c>
      <c r="K169" s="5" t="str">
        <f t="shared" si="42"/>
        <v>N/A</v>
      </c>
      <c r="L169" s="5" t="str">
        <f t="shared" si="52"/>
        <v>N/A</v>
      </c>
      <c r="M169" s="222" t="str">
        <f>IFERROR(_xlfn.XLOOKUP($A169,Cisco!A:A,Cisco!B:B),"N/A")</f>
        <v>N/A</v>
      </c>
      <c r="N169" s="5" t="str">
        <f t="shared" si="43"/>
        <v>N/A</v>
      </c>
      <c r="O169" s="5" t="str">
        <f t="shared" si="53"/>
        <v>N/A</v>
      </c>
      <c r="P169" s="222" t="str">
        <f>IFERROR(_xlfn.XLOOKUP($A169,Disney!A:A,Disney!B:B),"N/A")</f>
        <v>N/A</v>
      </c>
      <c r="Q169" s="5" t="str">
        <f t="shared" si="44"/>
        <v>N/A</v>
      </c>
      <c r="R169" s="5" t="str">
        <f t="shared" si="54"/>
        <v>N/A</v>
      </c>
      <c r="S169" s="222" t="str">
        <f>_xlfn.XLOOKUP(A169,FedEx!A:A,FedEx!B:B,"N/A")</f>
        <v>N/A</v>
      </c>
      <c r="T169" s="5" t="str">
        <f t="shared" si="45"/>
        <v>N/A</v>
      </c>
      <c r="U169" s="5" t="str">
        <f t="shared" si="55"/>
        <v>N/A</v>
      </c>
      <c r="V169" s="222" t="str">
        <f>_xlfn.XLOOKUP($A169,'General Motors'!A:A,'General Motors'!B:B,"N/A")</f>
        <v>N/A</v>
      </c>
      <c r="W169" s="5" t="str">
        <f t="shared" si="46"/>
        <v>N/A</v>
      </c>
      <c r="X169" s="5" t="str">
        <f t="shared" si="56"/>
        <v>N/A</v>
      </c>
      <c r="Y169" s="222" t="str">
        <f>_xlfn.XLOOKUP($A169,Chevron!A:A,Chevron!B:B,"N/A")</f>
        <v>N/A</v>
      </c>
      <c r="Z169" s="5" t="str">
        <f t="shared" si="47"/>
        <v>N/A</v>
      </c>
      <c r="AA169" s="5" t="str">
        <f t="shared" si="57"/>
        <v>N/A</v>
      </c>
      <c r="AB169" s="222" t="str">
        <f>_xlfn.XLOOKUP($A169,Boeing!A:A,Boeing!B:B,"N/A")</f>
        <v>N/A</v>
      </c>
      <c r="AC169" s="5" t="str">
        <f t="shared" si="48"/>
        <v>N/A</v>
      </c>
      <c r="AD169" s="5" t="str">
        <f t="shared" si="58"/>
        <v>N/A</v>
      </c>
      <c r="AE169" s="222" t="str">
        <f>_xlfn.XLOOKUP(A169,Amazon!A:A,Amazon!B:B,"N/A")</f>
        <v>N/A</v>
      </c>
      <c r="AF169" s="5" t="str">
        <f t="shared" si="49"/>
        <v>N/A</v>
      </c>
      <c r="AG169" s="5" t="str">
        <f t="shared" si="59"/>
        <v>N/A</v>
      </c>
      <c r="AH169" s="6" t="s">
        <v>36</v>
      </c>
      <c r="AI169" s="6" t="s">
        <v>36</v>
      </c>
      <c r="AJ169" s="6" t="s">
        <v>36</v>
      </c>
    </row>
    <row r="170" spans="1:36">
      <c r="A170" s="4">
        <v>45368</v>
      </c>
      <c r="B170" s="222" t="str">
        <f>_xlfn.XLOOKUP(A170,'USD RUB'!B:B,'USD RUB'!C:C,"N/A")</f>
        <v>N/A</v>
      </c>
      <c r="C170" s="222" t="str">
        <f>IFERROR(EXP(_xlfn.XLOOKUP(A170,'Bonds (CP)'!$A$4:$A$513,'Work Sheet'!$B$3:$B$512)/252)-1,"N/A")</f>
        <v>N/A</v>
      </c>
      <c r="D170" s="222" t="str">
        <f>IFERROR(_xlfn.XLOOKUP($A170,Intel!$A$2:$A$502,Intel!$B$2:$B$502),"N/A")</f>
        <v>N/A</v>
      </c>
      <c r="E170" s="5" t="str">
        <f t="shared" si="40"/>
        <v>N/A</v>
      </c>
      <c r="F170" s="5" t="str">
        <f t="shared" si="50"/>
        <v>N/A</v>
      </c>
      <c r="G170" s="222" t="str">
        <f>IFERROR(_xlfn.XLOOKUP(A170,Apple!A:A,Apple!B:B),"N/A")</f>
        <v>N/A</v>
      </c>
      <c r="H170" s="5" t="str">
        <f t="shared" si="41"/>
        <v>N/A</v>
      </c>
      <c r="I170" s="5" t="str">
        <f t="shared" si="51"/>
        <v>N/A</v>
      </c>
      <c r="J170" s="222" t="str">
        <f>IFERROR(_xlfn.XLOOKUP(A170,Microsoft!A:A,Microsoft!B:B),"N/A")</f>
        <v>N/A</v>
      </c>
      <c r="K170" s="5" t="str">
        <f t="shared" si="42"/>
        <v>N/A</v>
      </c>
      <c r="L170" s="5" t="str">
        <f t="shared" si="52"/>
        <v>N/A</v>
      </c>
      <c r="M170" s="222" t="str">
        <f>IFERROR(_xlfn.XLOOKUP($A170,Cisco!A:A,Cisco!B:B),"N/A")</f>
        <v>N/A</v>
      </c>
      <c r="N170" s="5" t="str">
        <f t="shared" si="43"/>
        <v>N/A</v>
      </c>
      <c r="O170" s="5" t="str">
        <f t="shared" si="53"/>
        <v>N/A</v>
      </c>
      <c r="P170" s="222" t="str">
        <f>IFERROR(_xlfn.XLOOKUP($A170,Disney!A:A,Disney!B:B),"N/A")</f>
        <v>N/A</v>
      </c>
      <c r="Q170" s="5" t="str">
        <f t="shared" si="44"/>
        <v>N/A</v>
      </c>
      <c r="R170" s="5" t="str">
        <f t="shared" si="54"/>
        <v>N/A</v>
      </c>
      <c r="S170" s="222" t="str">
        <f>_xlfn.XLOOKUP(A170,FedEx!A:A,FedEx!B:B,"N/A")</f>
        <v>N/A</v>
      </c>
      <c r="T170" s="5" t="str">
        <f t="shared" si="45"/>
        <v>N/A</v>
      </c>
      <c r="U170" s="5" t="str">
        <f t="shared" si="55"/>
        <v>N/A</v>
      </c>
      <c r="V170" s="222" t="str">
        <f>_xlfn.XLOOKUP($A170,'General Motors'!A:A,'General Motors'!B:B,"N/A")</f>
        <v>N/A</v>
      </c>
      <c r="W170" s="5" t="str">
        <f t="shared" si="46"/>
        <v>N/A</v>
      </c>
      <c r="X170" s="5" t="str">
        <f t="shared" si="56"/>
        <v>N/A</v>
      </c>
      <c r="Y170" s="222" t="str">
        <f>_xlfn.XLOOKUP($A170,Chevron!A:A,Chevron!B:B,"N/A")</f>
        <v>N/A</v>
      </c>
      <c r="Z170" s="5" t="str">
        <f t="shared" si="47"/>
        <v>N/A</v>
      </c>
      <c r="AA170" s="5" t="str">
        <f t="shared" si="57"/>
        <v>N/A</v>
      </c>
      <c r="AB170" s="222" t="str">
        <f>_xlfn.XLOOKUP($A170,Boeing!A:A,Boeing!B:B,"N/A")</f>
        <v>N/A</v>
      </c>
      <c r="AC170" s="5" t="str">
        <f t="shared" si="48"/>
        <v>N/A</v>
      </c>
      <c r="AD170" s="5" t="str">
        <f t="shared" si="58"/>
        <v>N/A</v>
      </c>
      <c r="AE170" s="222" t="str">
        <f>_xlfn.XLOOKUP(A170,Amazon!A:A,Amazon!B:B,"N/A")</f>
        <v>N/A</v>
      </c>
      <c r="AF170" s="5" t="str">
        <f t="shared" si="49"/>
        <v>N/A</v>
      </c>
      <c r="AG170" s="5" t="str">
        <f t="shared" si="59"/>
        <v>N/A</v>
      </c>
      <c r="AH170" s="6" t="s">
        <v>36</v>
      </c>
      <c r="AI170" s="6" t="s">
        <v>36</v>
      </c>
      <c r="AJ170" s="6" t="s">
        <v>36</v>
      </c>
    </row>
    <row r="171" spans="1:36">
      <c r="A171" s="4">
        <v>45369</v>
      </c>
      <c r="B171" s="222" t="str">
        <f>_xlfn.XLOOKUP(A171,'USD RUB'!B:B,'USD RUB'!C:C,"N/A")</f>
        <v>N/A</v>
      </c>
      <c r="C171" s="222">
        <f>IFERROR(EXP(_xlfn.XLOOKUP(A171,'Bonds (CP)'!$A$4:$A$513,'Work Sheet'!$B$3:$B$512)/252)-1,"N/A")</f>
        <v>0.42163883807673952</v>
      </c>
      <c r="D171" s="222">
        <f>IFERROR(_xlfn.XLOOKUP($A171,Intel!$A$2:$A$502,Intel!$B$2:$B$502),"N/A")</f>
        <v>42.71</v>
      </c>
      <c r="E171" s="5" t="str">
        <f t="shared" si="40"/>
        <v>N/A</v>
      </c>
      <c r="F171" s="5" t="str">
        <f t="shared" si="50"/>
        <v>N/A</v>
      </c>
      <c r="G171" s="222">
        <f>IFERROR(_xlfn.XLOOKUP(A171,Apple!A:A,Apple!B:B),"N/A")</f>
        <v>173.72</v>
      </c>
      <c r="H171" s="5" t="str">
        <f t="shared" si="41"/>
        <v>N/A</v>
      </c>
      <c r="I171" s="5" t="str">
        <f t="shared" si="51"/>
        <v>N/A</v>
      </c>
      <c r="J171" s="222">
        <f>IFERROR(_xlfn.XLOOKUP(A171,Microsoft!A:A,Microsoft!B:B),"N/A")</f>
        <v>417.32</v>
      </c>
      <c r="K171" s="5" t="str">
        <f t="shared" si="42"/>
        <v>N/A</v>
      </c>
      <c r="L171" s="5" t="str">
        <f t="shared" si="52"/>
        <v>N/A</v>
      </c>
      <c r="M171" s="222">
        <f>IFERROR(_xlfn.XLOOKUP($A171,Cisco!A:A,Cisco!B:B),"N/A")</f>
        <v>49.27</v>
      </c>
      <c r="N171" s="5" t="str">
        <f t="shared" si="43"/>
        <v>N/A</v>
      </c>
      <c r="O171" s="5" t="str">
        <f t="shared" si="53"/>
        <v>N/A</v>
      </c>
      <c r="P171" s="222">
        <f>IFERROR(_xlfn.XLOOKUP($A171,Disney!A:A,Disney!B:B),"N/A")</f>
        <v>113.85</v>
      </c>
      <c r="Q171" s="5" t="str">
        <f t="shared" si="44"/>
        <v>N/A</v>
      </c>
      <c r="R171" s="5" t="str">
        <f t="shared" si="54"/>
        <v>N/A</v>
      </c>
      <c r="S171" s="222">
        <f>_xlfn.XLOOKUP(A171,FedEx!A:A,FedEx!B:B,"N/A")</f>
        <v>253.18</v>
      </c>
      <c r="T171" s="5" t="str">
        <f t="shared" si="45"/>
        <v>N/A</v>
      </c>
      <c r="U171" s="5" t="str">
        <f t="shared" si="55"/>
        <v>N/A</v>
      </c>
      <c r="V171" s="222">
        <f>_xlfn.XLOOKUP($A171,'General Motors'!A:A,'General Motors'!B:B,"N/A")</f>
        <v>40.82</v>
      </c>
      <c r="W171" s="5" t="str">
        <f t="shared" si="46"/>
        <v>N/A</v>
      </c>
      <c r="X171" s="5" t="str">
        <f t="shared" si="56"/>
        <v>N/A</v>
      </c>
      <c r="Y171" s="222">
        <f>_xlfn.XLOOKUP($A171,Chevron!A:A,Chevron!B:B,"N/A")</f>
        <v>155.41</v>
      </c>
      <c r="Z171" s="5" t="str">
        <f t="shared" si="47"/>
        <v>N/A</v>
      </c>
      <c r="AA171" s="5" t="str">
        <f t="shared" si="57"/>
        <v>N/A</v>
      </c>
      <c r="AB171" s="222">
        <f>_xlfn.XLOOKUP($A171,Boeing!A:A,Boeing!B:B,"N/A")</f>
        <v>179.84</v>
      </c>
      <c r="AC171" s="5" t="str">
        <f t="shared" si="48"/>
        <v>N/A</v>
      </c>
      <c r="AD171" s="5" t="str">
        <f t="shared" si="58"/>
        <v>N/A</v>
      </c>
      <c r="AE171" s="222">
        <f>_xlfn.XLOOKUP(A171,Amazon!A:A,Amazon!B:B,"N/A")</f>
        <v>174.48</v>
      </c>
      <c r="AF171" s="5" t="str">
        <f t="shared" si="49"/>
        <v>N/A</v>
      </c>
      <c r="AG171" s="5" t="str">
        <f t="shared" si="59"/>
        <v>N/A</v>
      </c>
      <c r="AH171" s="393">
        <v>5149.42</v>
      </c>
      <c r="AI171" s="6" t="s">
        <v>36</v>
      </c>
      <c r="AJ171" s="6" t="s">
        <v>36</v>
      </c>
    </row>
    <row r="172" spans="1:36">
      <c r="A172" s="4">
        <v>45370</v>
      </c>
      <c r="B172" s="222">
        <f>_xlfn.XLOOKUP(A172,'USD RUB'!B:B,'USD RUB'!C:C,"N/A")</f>
        <v>91.982900000000001</v>
      </c>
      <c r="C172" s="222">
        <f>IFERROR(EXP(_xlfn.XLOOKUP(A172,'Bonds (CP)'!$A$4:$A$513,'Work Sheet'!$B$3:$B$512)/252)-1,"N/A")</f>
        <v>0.42649705246233949</v>
      </c>
      <c r="D172" s="222">
        <f>IFERROR(_xlfn.XLOOKUP($A172,Intel!$A$2:$A$502,Intel!$B$2:$B$502),"N/A")</f>
        <v>42.05</v>
      </c>
      <c r="E172" s="5">
        <f t="shared" si="40"/>
        <v>3867.8809449999999</v>
      </c>
      <c r="F172" s="5" t="str">
        <f t="shared" si="50"/>
        <v>N/A</v>
      </c>
      <c r="G172" s="222">
        <f>IFERROR(_xlfn.XLOOKUP(A172,Apple!A:A,Apple!B:B),"N/A")</f>
        <v>176.08</v>
      </c>
      <c r="H172" s="5">
        <f t="shared" si="41"/>
        <v>16196.349032000002</v>
      </c>
      <c r="I172" s="5" t="str">
        <f t="shared" si="51"/>
        <v>N/A</v>
      </c>
      <c r="J172" s="222">
        <f>IFERROR(_xlfn.XLOOKUP(A172,Microsoft!A:A,Microsoft!B:B),"N/A")</f>
        <v>421.41</v>
      </c>
      <c r="K172" s="5">
        <f t="shared" si="42"/>
        <v>38762.513889000002</v>
      </c>
      <c r="L172" s="5" t="str">
        <f t="shared" si="52"/>
        <v>N/A</v>
      </c>
      <c r="M172" s="222">
        <f>IFERROR(_xlfn.XLOOKUP($A172,Cisco!A:A,Cisco!B:B),"N/A")</f>
        <v>49.14</v>
      </c>
      <c r="N172" s="5">
        <f t="shared" si="43"/>
        <v>4520.0397060000005</v>
      </c>
      <c r="O172" s="5" t="str">
        <f t="shared" si="53"/>
        <v>N/A</v>
      </c>
      <c r="P172" s="222">
        <f>IFERROR(_xlfn.XLOOKUP($A172,Disney!A:A,Disney!B:B),"N/A")</f>
        <v>114.51</v>
      </c>
      <c r="Q172" s="5">
        <f t="shared" si="44"/>
        <v>10532.961879</v>
      </c>
      <c r="R172" s="5" t="str">
        <f t="shared" si="54"/>
        <v>N/A</v>
      </c>
      <c r="S172" s="222">
        <f>_xlfn.XLOOKUP(A172,FedEx!A:A,FedEx!B:B,"N/A")</f>
        <v>256.62</v>
      </c>
      <c r="T172" s="5">
        <f t="shared" si="45"/>
        <v>23604.651797999999</v>
      </c>
      <c r="U172" s="5" t="str">
        <f t="shared" si="55"/>
        <v>N/A</v>
      </c>
      <c r="V172" s="222">
        <f>_xlfn.XLOOKUP($A172,'General Motors'!A:A,'General Motors'!B:B,"N/A")</f>
        <v>41.51</v>
      </c>
      <c r="W172" s="5">
        <f t="shared" si="46"/>
        <v>3818.2101789999997</v>
      </c>
      <c r="X172" s="5" t="str">
        <f t="shared" si="56"/>
        <v>N/A</v>
      </c>
      <c r="Y172" s="222">
        <f>_xlfn.XLOOKUP($A172,Chevron!A:A,Chevron!B:B,"N/A")</f>
        <v>156.62</v>
      </c>
      <c r="Z172" s="5">
        <f t="shared" si="47"/>
        <v>14406.361798</v>
      </c>
      <c r="AA172" s="5" t="str">
        <f t="shared" si="57"/>
        <v>N/A</v>
      </c>
      <c r="AB172" s="222">
        <f>_xlfn.XLOOKUP($A172,Boeing!A:A,Boeing!B:B,"N/A")</f>
        <v>181.14</v>
      </c>
      <c r="AC172" s="5">
        <f t="shared" si="48"/>
        <v>16661.782506</v>
      </c>
      <c r="AD172" s="5" t="str">
        <f t="shared" si="58"/>
        <v>N/A</v>
      </c>
      <c r="AE172" s="222">
        <f>_xlfn.XLOOKUP(A172,Amazon!A:A,Amazon!B:B,"N/A")</f>
        <v>175.9</v>
      </c>
      <c r="AF172" s="5">
        <f t="shared" si="49"/>
        <v>16179.79211</v>
      </c>
      <c r="AG172" s="5" t="str">
        <f t="shared" si="59"/>
        <v>N/A</v>
      </c>
      <c r="AH172" s="393">
        <v>5178.51</v>
      </c>
      <c r="AI172" s="393">
        <v>476334.36749999999</v>
      </c>
      <c r="AJ172" s="6" t="s">
        <v>36</v>
      </c>
    </row>
    <row r="173" spans="1:36">
      <c r="A173" s="4">
        <v>45371</v>
      </c>
      <c r="B173" s="222">
        <f>_xlfn.XLOOKUP(A173,'USD RUB'!B:B,'USD RUB'!C:C,"N/A")</f>
        <v>92.224299999999999</v>
      </c>
      <c r="C173" s="222" t="str">
        <f>IFERROR(EXP(_xlfn.XLOOKUP(A173,'Bonds (CP)'!$A$4:$A$513,'Work Sheet'!$B$3:$B$512)/252)-1,"N/A")</f>
        <v>N/A</v>
      </c>
      <c r="D173" s="222">
        <f>IFERROR(_xlfn.XLOOKUP($A173,Intel!$A$2:$A$502,Intel!$B$2:$B$502),"N/A")</f>
        <v>42.2</v>
      </c>
      <c r="E173" s="5">
        <f t="shared" si="40"/>
        <v>3891.8654600000004</v>
      </c>
      <c r="F173" s="5">
        <f t="shared" si="50"/>
        <v>6.2009444812425318E-3</v>
      </c>
      <c r="G173" s="222">
        <f>IFERROR(_xlfn.XLOOKUP(A173,Apple!A:A,Apple!B:B),"N/A")</f>
        <v>178.67</v>
      </c>
      <c r="H173" s="5">
        <f t="shared" si="41"/>
        <v>16477.715680999998</v>
      </c>
      <c r="I173" s="5">
        <f t="shared" si="51"/>
        <v>1.7372226817542913E-2</v>
      </c>
      <c r="J173" s="222">
        <f>IFERROR(_xlfn.XLOOKUP(A173,Microsoft!A:A,Microsoft!B:B),"N/A")</f>
        <v>425.23</v>
      </c>
      <c r="K173" s="5">
        <f t="shared" si="42"/>
        <v>39216.539088999998</v>
      </c>
      <c r="L173" s="5">
        <f t="shared" si="52"/>
        <v>1.1712996770543382E-2</v>
      </c>
      <c r="M173" s="222">
        <f>IFERROR(_xlfn.XLOOKUP($A173,Cisco!A:A,Cisco!B:B),"N/A")</f>
        <v>49.55</v>
      </c>
      <c r="N173" s="5">
        <f t="shared" si="43"/>
        <v>4569.7140650000001</v>
      </c>
      <c r="O173" s="5">
        <f t="shared" si="53"/>
        <v>1.0989805893532489E-2</v>
      </c>
      <c r="P173" s="222">
        <f>IFERROR(_xlfn.XLOOKUP($A173,Disney!A:A,Disney!B:B),"N/A")</f>
        <v>116.46</v>
      </c>
      <c r="Q173" s="5">
        <f t="shared" si="44"/>
        <v>10740.441977999999</v>
      </c>
      <c r="R173" s="5">
        <f t="shared" si="54"/>
        <v>1.9698172402357272E-2</v>
      </c>
      <c r="S173" s="222">
        <f>_xlfn.XLOOKUP(A173,FedEx!A:A,FedEx!B:B,"N/A")</f>
        <v>259.99</v>
      </c>
      <c r="T173" s="5">
        <f t="shared" si="45"/>
        <v>23977.395757000002</v>
      </c>
      <c r="U173" s="5">
        <f t="shared" si="55"/>
        <v>1.5791122961262394E-2</v>
      </c>
      <c r="V173" s="222">
        <f>_xlfn.XLOOKUP($A173,'General Motors'!A:A,'General Motors'!B:B,"N/A")</f>
        <v>42.85</v>
      </c>
      <c r="W173" s="5">
        <f t="shared" si="46"/>
        <v>3951.8112550000001</v>
      </c>
      <c r="X173" s="5">
        <f t="shared" si="56"/>
        <v>3.4990498096411971E-2</v>
      </c>
      <c r="Y173" s="222">
        <f>_xlfn.XLOOKUP($A173,Chevron!A:A,Chevron!B:B,"N/A")</f>
        <v>154.55000000000001</v>
      </c>
      <c r="Z173" s="5">
        <f t="shared" si="47"/>
        <v>14253.265565000002</v>
      </c>
      <c r="AA173" s="5">
        <f t="shared" si="57"/>
        <v>-1.0626987933987087E-2</v>
      </c>
      <c r="AB173" s="222">
        <f>_xlfn.XLOOKUP($A173,Boeing!A:A,Boeing!B:B,"N/A")</f>
        <v>187.78</v>
      </c>
      <c r="AC173" s="5">
        <f t="shared" si="48"/>
        <v>17317.879054000001</v>
      </c>
      <c r="AD173" s="5">
        <f t="shared" si="58"/>
        <v>3.9377332393081943E-2</v>
      </c>
      <c r="AE173" s="222">
        <f>_xlfn.XLOOKUP(A173,Amazon!A:A,Amazon!B:B,"N/A")</f>
        <v>178.15</v>
      </c>
      <c r="AF173" s="5">
        <f t="shared" si="49"/>
        <v>16429.759044999999</v>
      </c>
      <c r="AG173" s="5">
        <f t="shared" si="59"/>
        <v>1.5449329218853558E-2</v>
      </c>
      <c r="AH173" s="393">
        <v>5224.62</v>
      </c>
      <c r="AI173" s="393">
        <v>481836.92229999998</v>
      </c>
      <c r="AJ173" s="393">
        <v>1.1551870000000001E-2</v>
      </c>
    </row>
    <row r="174" spans="1:36">
      <c r="A174" s="4">
        <v>45372</v>
      </c>
      <c r="B174" s="222">
        <f>_xlfn.XLOOKUP(A174,'USD RUB'!B:B,'USD RUB'!C:C,"N/A")</f>
        <v>92.686099999999996</v>
      </c>
      <c r="C174" s="222" t="str">
        <f>IFERROR(EXP(_xlfn.XLOOKUP(A174,'Bonds (CP)'!$A$4:$A$513,'Work Sheet'!$B$3:$B$512)/252)-1,"N/A")</f>
        <v>N/A</v>
      </c>
      <c r="D174" s="222">
        <f>IFERROR(_xlfn.XLOOKUP($A174,Intel!$A$2:$A$502,Intel!$B$2:$B$502),"N/A")</f>
        <v>42.42</v>
      </c>
      <c r="E174" s="5">
        <f t="shared" si="40"/>
        <v>3931.7443619999999</v>
      </c>
      <c r="F174" s="5">
        <f t="shared" si="50"/>
        <v>1.0246731910408702E-2</v>
      </c>
      <c r="G174" s="222">
        <f>IFERROR(_xlfn.XLOOKUP(A174,Apple!A:A,Apple!B:B),"N/A")</f>
        <v>171.37</v>
      </c>
      <c r="H174" s="5">
        <f t="shared" si="41"/>
        <v>15883.616957</v>
      </c>
      <c r="I174" s="5">
        <f t="shared" si="51"/>
        <v>-3.6054677450530148E-2</v>
      </c>
      <c r="J174" s="222">
        <f>IFERROR(_xlfn.XLOOKUP(A174,Microsoft!A:A,Microsoft!B:B),"N/A")</f>
        <v>429.37</v>
      </c>
      <c r="K174" s="5">
        <f t="shared" si="42"/>
        <v>39796.630756999999</v>
      </c>
      <c r="L174" s="5">
        <f t="shared" si="52"/>
        <v>1.4792015855440876E-2</v>
      </c>
      <c r="M174" s="222">
        <f>IFERROR(_xlfn.XLOOKUP($A174,Cisco!A:A,Cisco!B:B),"N/A")</f>
        <v>49.88</v>
      </c>
      <c r="N174" s="5">
        <f t="shared" si="43"/>
        <v>4623.1826680000004</v>
      </c>
      <c r="O174" s="5">
        <f t="shared" si="53"/>
        <v>1.1700645213126748E-2</v>
      </c>
      <c r="P174" s="222">
        <f>IFERROR(_xlfn.XLOOKUP($A174,Disney!A:A,Disney!B:B),"N/A")</f>
        <v>116.7</v>
      </c>
      <c r="Q174" s="5">
        <f t="shared" si="44"/>
        <v>10816.46787</v>
      </c>
      <c r="R174" s="5">
        <f t="shared" si="54"/>
        <v>7.0784695970358413E-3</v>
      </c>
      <c r="S174" s="222">
        <f>_xlfn.XLOOKUP(A174,FedEx!A:A,FedEx!B:B,"N/A")</f>
        <v>264.85000000000002</v>
      </c>
      <c r="T174" s="5">
        <f t="shared" si="45"/>
        <v>24547.913585000002</v>
      </c>
      <c r="U174" s="5">
        <f t="shared" si="55"/>
        <v>2.379398637708352E-2</v>
      </c>
      <c r="V174" s="222">
        <f>_xlfn.XLOOKUP($A174,'General Motors'!A:A,'General Motors'!B:B,"N/A")</f>
        <v>43.42</v>
      </c>
      <c r="W174" s="5">
        <f t="shared" si="46"/>
        <v>4024.4304619999998</v>
      </c>
      <c r="X174" s="5">
        <f t="shared" si="56"/>
        <v>1.8376183049764627E-2</v>
      </c>
      <c r="Y174" s="222">
        <f>_xlfn.XLOOKUP($A174,Chevron!A:A,Chevron!B:B,"N/A")</f>
        <v>154.86000000000001</v>
      </c>
      <c r="Z174" s="5">
        <f t="shared" si="47"/>
        <v>14353.369446000001</v>
      </c>
      <c r="AA174" s="5">
        <f t="shared" si="57"/>
        <v>7.0232242950565293E-3</v>
      </c>
      <c r="AB174" s="222">
        <f>_xlfn.XLOOKUP($A174,Boeing!A:A,Boeing!B:B,"N/A")</f>
        <v>187.7</v>
      </c>
      <c r="AC174" s="5">
        <f t="shared" si="48"/>
        <v>17397.180969999998</v>
      </c>
      <c r="AD174" s="5">
        <f t="shared" si="58"/>
        <v>4.5791933153431774E-3</v>
      </c>
      <c r="AE174" s="222">
        <f>_xlfn.XLOOKUP(A174,Amazon!A:A,Amazon!B:B,"N/A")</f>
        <v>178.15</v>
      </c>
      <c r="AF174" s="5">
        <f t="shared" si="49"/>
        <v>16512.028715</v>
      </c>
      <c r="AG174" s="5">
        <f t="shared" si="59"/>
        <v>5.0073570631601338E-3</v>
      </c>
      <c r="AH174" s="393">
        <v>5241.53</v>
      </c>
      <c r="AI174" s="393">
        <v>485816.97369999997</v>
      </c>
      <c r="AJ174" s="393">
        <v>8.2601600000000008E-3</v>
      </c>
    </row>
    <row r="175" spans="1:36">
      <c r="A175" s="4">
        <v>45373</v>
      </c>
      <c r="B175" s="222">
        <f>_xlfn.XLOOKUP(A175,'USD RUB'!B:B,'USD RUB'!C:C,"N/A")</f>
        <v>91.9499</v>
      </c>
      <c r="C175" s="222">
        <f>IFERROR(EXP(_xlfn.XLOOKUP(A175,'Bonds (CP)'!$A$4:$A$513,'Work Sheet'!$B$3:$B$512)/252)-1,"N/A")</f>
        <v>0.42702416123609654</v>
      </c>
      <c r="D175" s="222">
        <f>IFERROR(_xlfn.XLOOKUP($A175,Intel!$A$2:$A$502,Intel!$B$2:$B$502),"N/A")</f>
        <v>42.57</v>
      </c>
      <c r="E175" s="5">
        <f t="shared" si="40"/>
        <v>3914.3072430000002</v>
      </c>
      <c r="F175" s="5">
        <f t="shared" si="50"/>
        <v>-4.4349574627812194E-3</v>
      </c>
      <c r="G175" s="222">
        <f>IFERROR(_xlfn.XLOOKUP(A175,Apple!A:A,Apple!B:B),"N/A")</f>
        <v>172.28</v>
      </c>
      <c r="H175" s="5">
        <f t="shared" si="41"/>
        <v>15841.128772</v>
      </c>
      <c r="I175" s="5">
        <f t="shared" si="51"/>
        <v>-2.6749691279400745E-3</v>
      </c>
      <c r="J175" s="222">
        <f>IFERROR(_xlfn.XLOOKUP(A175,Microsoft!A:A,Microsoft!B:B),"N/A")</f>
        <v>428.74</v>
      </c>
      <c r="K175" s="5">
        <f t="shared" si="42"/>
        <v>39422.600125999998</v>
      </c>
      <c r="L175" s="5">
        <f t="shared" si="52"/>
        <v>-9.3985501758641066E-3</v>
      </c>
      <c r="M175" s="222">
        <f>IFERROR(_xlfn.XLOOKUP($A175,Cisco!A:A,Cisco!B:B),"N/A")</f>
        <v>49.78</v>
      </c>
      <c r="N175" s="5">
        <f t="shared" si="43"/>
        <v>4577.2660219999998</v>
      </c>
      <c r="O175" s="5">
        <f t="shared" si="53"/>
        <v>-9.931826037897884E-3</v>
      </c>
      <c r="P175" s="222">
        <f>IFERROR(_xlfn.XLOOKUP($A175,Disney!A:A,Disney!B:B),"N/A")</f>
        <v>115.87</v>
      </c>
      <c r="Q175" s="5">
        <f t="shared" si="44"/>
        <v>10654.234913</v>
      </c>
      <c r="R175" s="5">
        <f t="shared" si="54"/>
        <v>-1.4998700033119094E-2</v>
      </c>
      <c r="S175" s="222">
        <f>_xlfn.XLOOKUP(A175,FedEx!A:A,FedEx!B:B,"N/A")</f>
        <v>284.32</v>
      </c>
      <c r="T175" s="5">
        <f t="shared" si="45"/>
        <v>26143.195567999999</v>
      </c>
      <c r="U175" s="5">
        <f t="shared" si="55"/>
        <v>6.4986459133325125E-2</v>
      </c>
      <c r="V175" s="222">
        <f>_xlfn.XLOOKUP($A175,'General Motors'!A:A,'General Motors'!B:B,"N/A")</f>
        <v>43.06</v>
      </c>
      <c r="W175" s="5">
        <f t="shared" si="46"/>
        <v>3959.3626940000004</v>
      </c>
      <c r="X175" s="5">
        <f t="shared" si="56"/>
        <v>-1.6168192894470579E-2</v>
      </c>
      <c r="Y175" s="222">
        <f>_xlfn.XLOOKUP($A175,Chevron!A:A,Chevron!B:B,"N/A")</f>
        <v>154.66</v>
      </c>
      <c r="Z175" s="5">
        <f t="shared" si="47"/>
        <v>14220.971534</v>
      </c>
      <c r="AA175" s="5">
        <f t="shared" si="57"/>
        <v>-9.2241694535980523E-3</v>
      </c>
      <c r="AB175" s="222">
        <f>_xlfn.XLOOKUP($A175,Boeing!A:A,Boeing!B:B,"N/A")</f>
        <v>188.85</v>
      </c>
      <c r="AC175" s="5">
        <f t="shared" si="48"/>
        <v>17364.738614999998</v>
      </c>
      <c r="AD175" s="5">
        <f t="shared" si="58"/>
        <v>-1.8648052840252172E-3</v>
      </c>
      <c r="AE175" s="222">
        <f>_xlfn.XLOOKUP(A175,Amazon!A:A,Amazon!B:B,"N/A")</f>
        <v>178.87</v>
      </c>
      <c r="AF175" s="5">
        <f t="shared" si="49"/>
        <v>16447.078613000001</v>
      </c>
      <c r="AG175" s="5">
        <f t="shared" si="59"/>
        <v>-3.9335022437912981E-3</v>
      </c>
      <c r="AH175" s="393">
        <v>5234.18</v>
      </c>
      <c r="AI175" s="393">
        <v>481282.32760000002</v>
      </c>
      <c r="AJ175" s="393">
        <v>-9.3340999999999997E-3</v>
      </c>
    </row>
    <row r="176" spans="1:36">
      <c r="A176" s="4">
        <v>45374</v>
      </c>
      <c r="B176" s="222">
        <f>_xlfn.XLOOKUP(A176,'USD RUB'!B:B,'USD RUB'!C:C,"N/A")</f>
        <v>92.611800000000002</v>
      </c>
      <c r="C176" s="222" t="str">
        <f>IFERROR(EXP(_xlfn.XLOOKUP(A176,'Bonds (CP)'!$A$4:$A$513,'Work Sheet'!$B$3:$B$512)/252)-1,"N/A")</f>
        <v>N/A</v>
      </c>
      <c r="D176" s="222" t="str">
        <f>IFERROR(_xlfn.XLOOKUP($A176,Intel!$A$2:$A$502,Intel!$B$2:$B$502),"N/A")</f>
        <v>N/A</v>
      </c>
      <c r="E176" s="5" t="str">
        <f t="shared" si="40"/>
        <v>N/A</v>
      </c>
      <c r="F176" s="5" t="str">
        <f t="shared" si="50"/>
        <v>N/A</v>
      </c>
      <c r="G176" s="222" t="str">
        <f>IFERROR(_xlfn.XLOOKUP(A176,Apple!A:A,Apple!B:B),"N/A")</f>
        <v>N/A</v>
      </c>
      <c r="H176" s="5" t="str">
        <f t="shared" si="41"/>
        <v>N/A</v>
      </c>
      <c r="I176" s="5" t="str">
        <f t="shared" si="51"/>
        <v>N/A</v>
      </c>
      <c r="J176" s="222" t="str">
        <f>IFERROR(_xlfn.XLOOKUP(A176,Microsoft!A:A,Microsoft!B:B),"N/A")</f>
        <v>N/A</v>
      </c>
      <c r="K176" s="5" t="str">
        <f t="shared" si="42"/>
        <v>N/A</v>
      </c>
      <c r="L176" s="5" t="str">
        <f t="shared" si="52"/>
        <v>N/A</v>
      </c>
      <c r="M176" s="222" t="str">
        <f>IFERROR(_xlfn.XLOOKUP($A176,Cisco!A:A,Cisco!B:B),"N/A")</f>
        <v>N/A</v>
      </c>
      <c r="N176" s="5" t="str">
        <f t="shared" si="43"/>
        <v>N/A</v>
      </c>
      <c r="O176" s="5" t="str">
        <f t="shared" si="53"/>
        <v>N/A</v>
      </c>
      <c r="P176" s="222" t="str">
        <f>IFERROR(_xlfn.XLOOKUP($A176,Disney!A:A,Disney!B:B),"N/A")</f>
        <v>N/A</v>
      </c>
      <c r="Q176" s="5" t="str">
        <f t="shared" si="44"/>
        <v>N/A</v>
      </c>
      <c r="R176" s="5" t="str">
        <f t="shared" si="54"/>
        <v>N/A</v>
      </c>
      <c r="S176" s="222" t="str">
        <f>_xlfn.XLOOKUP(A176,FedEx!A:A,FedEx!B:B,"N/A")</f>
        <v>N/A</v>
      </c>
      <c r="T176" s="5" t="str">
        <f t="shared" si="45"/>
        <v>N/A</v>
      </c>
      <c r="U176" s="5" t="str">
        <f t="shared" si="55"/>
        <v>N/A</v>
      </c>
      <c r="V176" s="222" t="str">
        <f>_xlfn.XLOOKUP($A176,'General Motors'!A:A,'General Motors'!B:B,"N/A")</f>
        <v>N/A</v>
      </c>
      <c r="W176" s="5" t="str">
        <f t="shared" si="46"/>
        <v>N/A</v>
      </c>
      <c r="X176" s="5" t="str">
        <f t="shared" si="56"/>
        <v>N/A</v>
      </c>
      <c r="Y176" s="222" t="str">
        <f>_xlfn.XLOOKUP($A176,Chevron!A:A,Chevron!B:B,"N/A")</f>
        <v>N/A</v>
      </c>
      <c r="Z176" s="5" t="str">
        <f t="shared" si="47"/>
        <v>N/A</v>
      </c>
      <c r="AA176" s="5" t="str">
        <f t="shared" si="57"/>
        <v>N/A</v>
      </c>
      <c r="AB176" s="222" t="str">
        <f>_xlfn.XLOOKUP($A176,Boeing!A:A,Boeing!B:B,"N/A")</f>
        <v>N/A</v>
      </c>
      <c r="AC176" s="5" t="str">
        <f t="shared" si="48"/>
        <v>N/A</v>
      </c>
      <c r="AD176" s="5" t="str">
        <f t="shared" si="58"/>
        <v>N/A</v>
      </c>
      <c r="AE176" s="222" t="str">
        <f>_xlfn.XLOOKUP(A176,Amazon!A:A,Amazon!B:B,"N/A")</f>
        <v>N/A</v>
      </c>
      <c r="AF176" s="5" t="str">
        <f t="shared" si="49"/>
        <v>N/A</v>
      </c>
      <c r="AG176" s="5" t="str">
        <f t="shared" si="59"/>
        <v>N/A</v>
      </c>
      <c r="AH176" s="6" t="s">
        <v>36</v>
      </c>
      <c r="AI176" s="6" t="s">
        <v>36</v>
      </c>
      <c r="AJ176" s="6" t="s">
        <v>36</v>
      </c>
    </row>
    <row r="177" spans="1:36">
      <c r="A177" s="4">
        <v>45375</v>
      </c>
      <c r="B177" s="222" t="str">
        <f>_xlfn.XLOOKUP(A177,'USD RUB'!B:B,'USD RUB'!C:C,"N/A")</f>
        <v>N/A</v>
      </c>
      <c r="C177" s="222" t="str">
        <f>IFERROR(EXP(_xlfn.XLOOKUP(A177,'Bonds (CP)'!$A$4:$A$513,'Work Sheet'!$B$3:$B$512)/252)-1,"N/A")</f>
        <v>N/A</v>
      </c>
      <c r="D177" s="222" t="str">
        <f>IFERROR(_xlfn.XLOOKUP($A177,Intel!$A$2:$A$502,Intel!$B$2:$B$502),"N/A")</f>
        <v>N/A</v>
      </c>
      <c r="E177" s="5" t="str">
        <f t="shared" si="40"/>
        <v>N/A</v>
      </c>
      <c r="F177" s="5" t="str">
        <f t="shared" si="50"/>
        <v>N/A</v>
      </c>
      <c r="G177" s="222" t="str">
        <f>IFERROR(_xlfn.XLOOKUP(A177,Apple!A:A,Apple!B:B),"N/A")</f>
        <v>N/A</v>
      </c>
      <c r="H177" s="5" t="str">
        <f t="shared" si="41"/>
        <v>N/A</v>
      </c>
      <c r="I177" s="5" t="str">
        <f t="shared" si="51"/>
        <v>N/A</v>
      </c>
      <c r="J177" s="222" t="str">
        <f>IFERROR(_xlfn.XLOOKUP(A177,Microsoft!A:A,Microsoft!B:B),"N/A")</f>
        <v>N/A</v>
      </c>
      <c r="K177" s="5" t="str">
        <f t="shared" si="42"/>
        <v>N/A</v>
      </c>
      <c r="L177" s="5" t="str">
        <f t="shared" si="52"/>
        <v>N/A</v>
      </c>
      <c r="M177" s="222" t="str">
        <f>IFERROR(_xlfn.XLOOKUP($A177,Cisco!A:A,Cisco!B:B),"N/A")</f>
        <v>N/A</v>
      </c>
      <c r="N177" s="5" t="str">
        <f t="shared" si="43"/>
        <v>N/A</v>
      </c>
      <c r="O177" s="5" t="str">
        <f t="shared" si="53"/>
        <v>N/A</v>
      </c>
      <c r="P177" s="222" t="str">
        <f>IFERROR(_xlfn.XLOOKUP($A177,Disney!A:A,Disney!B:B),"N/A")</f>
        <v>N/A</v>
      </c>
      <c r="Q177" s="5" t="str">
        <f t="shared" si="44"/>
        <v>N/A</v>
      </c>
      <c r="R177" s="5" t="str">
        <f t="shared" si="54"/>
        <v>N/A</v>
      </c>
      <c r="S177" s="222" t="str">
        <f>_xlfn.XLOOKUP(A177,FedEx!A:A,FedEx!B:B,"N/A")</f>
        <v>N/A</v>
      </c>
      <c r="T177" s="5" t="str">
        <f t="shared" si="45"/>
        <v>N/A</v>
      </c>
      <c r="U177" s="5" t="str">
        <f t="shared" si="55"/>
        <v>N/A</v>
      </c>
      <c r="V177" s="222" t="str">
        <f>_xlfn.XLOOKUP($A177,'General Motors'!A:A,'General Motors'!B:B,"N/A")</f>
        <v>N/A</v>
      </c>
      <c r="W177" s="5" t="str">
        <f t="shared" si="46"/>
        <v>N/A</v>
      </c>
      <c r="X177" s="5" t="str">
        <f t="shared" si="56"/>
        <v>N/A</v>
      </c>
      <c r="Y177" s="222" t="str">
        <f>_xlfn.XLOOKUP($A177,Chevron!A:A,Chevron!B:B,"N/A")</f>
        <v>N/A</v>
      </c>
      <c r="Z177" s="5" t="str">
        <f t="shared" si="47"/>
        <v>N/A</v>
      </c>
      <c r="AA177" s="5" t="str">
        <f t="shared" si="57"/>
        <v>N/A</v>
      </c>
      <c r="AB177" s="222" t="str">
        <f>_xlfn.XLOOKUP($A177,Boeing!A:A,Boeing!B:B,"N/A")</f>
        <v>N/A</v>
      </c>
      <c r="AC177" s="5" t="str">
        <f t="shared" si="48"/>
        <v>N/A</v>
      </c>
      <c r="AD177" s="5" t="str">
        <f t="shared" si="58"/>
        <v>N/A</v>
      </c>
      <c r="AE177" s="222" t="str">
        <f>_xlfn.XLOOKUP(A177,Amazon!A:A,Amazon!B:B,"N/A")</f>
        <v>N/A</v>
      </c>
      <c r="AF177" s="5" t="str">
        <f t="shared" si="49"/>
        <v>N/A</v>
      </c>
      <c r="AG177" s="5" t="str">
        <f t="shared" si="59"/>
        <v>N/A</v>
      </c>
      <c r="AH177" s="6" t="s">
        <v>36</v>
      </c>
      <c r="AI177" s="6" t="s">
        <v>36</v>
      </c>
      <c r="AJ177" s="6" t="s">
        <v>36</v>
      </c>
    </row>
    <row r="178" spans="1:36">
      <c r="A178" s="4">
        <v>45376</v>
      </c>
      <c r="B178" s="222" t="str">
        <f>_xlfn.XLOOKUP(A178,'USD RUB'!B:B,'USD RUB'!C:C,"N/A")</f>
        <v>N/A</v>
      </c>
      <c r="C178" s="222">
        <f>IFERROR(EXP(_xlfn.XLOOKUP(A178,'Bonds (CP)'!$A$4:$A$513,'Work Sheet'!$B$3:$B$512)/252)-1,"N/A")</f>
        <v>0.42521152043084509</v>
      </c>
      <c r="D178" s="222">
        <f>IFERROR(_xlfn.XLOOKUP($A178,Intel!$A$2:$A$502,Intel!$B$2:$B$502),"N/A")</f>
        <v>41.83</v>
      </c>
      <c r="E178" s="5" t="str">
        <f t="shared" si="40"/>
        <v>N/A</v>
      </c>
      <c r="F178" s="5" t="str">
        <f t="shared" si="50"/>
        <v>N/A</v>
      </c>
      <c r="G178" s="222">
        <f>IFERROR(_xlfn.XLOOKUP(A178,Apple!A:A,Apple!B:B),"N/A")</f>
        <v>170.85</v>
      </c>
      <c r="H178" s="5" t="str">
        <f t="shared" si="41"/>
        <v>N/A</v>
      </c>
      <c r="I178" s="5" t="str">
        <f t="shared" si="51"/>
        <v>N/A</v>
      </c>
      <c r="J178" s="222">
        <f>IFERROR(_xlfn.XLOOKUP(A178,Microsoft!A:A,Microsoft!B:B),"N/A")</f>
        <v>422.86</v>
      </c>
      <c r="K178" s="5" t="str">
        <f t="shared" si="42"/>
        <v>N/A</v>
      </c>
      <c r="L178" s="5" t="str">
        <f t="shared" si="52"/>
        <v>N/A</v>
      </c>
      <c r="M178" s="222">
        <f>IFERROR(_xlfn.XLOOKUP($A178,Cisco!A:A,Cisco!B:B),"N/A")</f>
        <v>49.68</v>
      </c>
      <c r="N178" s="5" t="str">
        <f t="shared" si="43"/>
        <v>N/A</v>
      </c>
      <c r="O178" s="5" t="str">
        <f t="shared" si="53"/>
        <v>N/A</v>
      </c>
      <c r="P178" s="222">
        <f>IFERROR(_xlfn.XLOOKUP($A178,Disney!A:A,Disney!B:B),"N/A")</f>
        <v>119.36</v>
      </c>
      <c r="Q178" s="5" t="str">
        <f t="shared" si="44"/>
        <v>N/A</v>
      </c>
      <c r="R178" s="5" t="str">
        <f t="shared" si="54"/>
        <v>N/A</v>
      </c>
      <c r="S178" s="222">
        <f>_xlfn.XLOOKUP(A178,FedEx!A:A,FedEx!B:B,"N/A")</f>
        <v>282.57</v>
      </c>
      <c r="T178" s="5" t="str">
        <f t="shared" si="45"/>
        <v>N/A</v>
      </c>
      <c r="U178" s="5" t="str">
        <f t="shared" si="55"/>
        <v>N/A</v>
      </c>
      <c r="V178" s="222">
        <f>_xlfn.XLOOKUP($A178,'General Motors'!A:A,'General Motors'!B:B,"N/A")</f>
        <v>43.55</v>
      </c>
      <c r="W178" s="5" t="str">
        <f t="shared" si="46"/>
        <v>N/A</v>
      </c>
      <c r="X178" s="5" t="str">
        <f t="shared" si="56"/>
        <v>N/A</v>
      </c>
      <c r="Y178" s="222">
        <f>_xlfn.XLOOKUP($A178,Chevron!A:A,Chevron!B:B,"N/A")</f>
        <v>156.47</v>
      </c>
      <c r="Z178" s="5" t="str">
        <f t="shared" si="47"/>
        <v>N/A</v>
      </c>
      <c r="AA178" s="5" t="str">
        <f t="shared" si="57"/>
        <v>N/A</v>
      </c>
      <c r="AB178" s="222">
        <f>_xlfn.XLOOKUP($A178,Boeing!A:A,Boeing!B:B,"N/A")</f>
        <v>191.41</v>
      </c>
      <c r="AC178" s="5" t="str">
        <f t="shared" si="48"/>
        <v>N/A</v>
      </c>
      <c r="AD178" s="5" t="str">
        <f t="shared" si="58"/>
        <v>N/A</v>
      </c>
      <c r="AE178" s="222">
        <f>_xlfn.XLOOKUP(A178,Amazon!A:A,Amazon!B:B,"N/A")</f>
        <v>179.71</v>
      </c>
      <c r="AF178" s="5" t="str">
        <f t="shared" si="49"/>
        <v>N/A</v>
      </c>
      <c r="AG178" s="5" t="str">
        <f t="shared" si="59"/>
        <v>N/A</v>
      </c>
      <c r="AH178" s="393">
        <v>5218.1899999999996</v>
      </c>
      <c r="AI178" s="6" t="s">
        <v>36</v>
      </c>
      <c r="AJ178" s="6" t="s">
        <v>36</v>
      </c>
    </row>
    <row r="179" spans="1:36">
      <c r="A179" s="4">
        <v>45377</v>
      </c>
      <c r="B179" s="222">
        <f>_xlfn.XLOOKUP(A179,'USD RUB'!B:B,'USD RUB'!C:C,"N/A")</f>
        <v>92.7761</v>
      </c>
      <c r="C179" s="222">
        <f>IFERROR(EXP(_xlfn.XLOOKUP(A179,'Bonds (CP)'!$A$4:$A$513,'Work Sheet'!$B$3:$B$512)/252)-1,"N/A")</f>
        <v>0.42735717239017545</v>
      </c>
      <c r="D179" s="222">
        <f>IFERROR(_xlfn.XLOOKUP($A179,Intel!$A$2:$A$502,Intel!$B$2:$B$502),"N/A")</f>
        <v>41.99</v>
      </c>
      <c r="E179" s="5">
        <f t="shared" si="40"/>
        <v>3895.668439</v>
      </c>
      <c r="F179" s="5" t="str">
        <f t="shared" si="50"/>
        <v>N/A</v>
      </c>
      <c r="G179" s="222">
        <f>IFERROR(_xlfn.XLOOKUP(A179,Apple!A:A,Apple!B:B),"N/A")</f>
        <v>169.71</v>
      </c>
      <c r="H179" s="5">
        <f t="shared" si="41"/>
        <v>15745.031931000001</v>
      </c>
      <c r="I179" s="5" t="str">
        <f t="shared" si="51"/>
        <v>N/A</v>
      </c>
      <c r="J179" s="222">
        <f>IFERROR(_xlfn.XLOOKUP(A179,Microsoft!A:A,Microsoft!B:B),"N/A")</f>
        <v>421.65</v>
      </c>
      <c r="K179" s="5">
        <f t="shared" si="42"/>
        <v>39119.042564999996</v>
      </c>
      <c r="L179" s="5" t="str">
        <f t="shared" si="52"/>
        <v>N/A</v>
      </c>
      <c r="M179" s="222">
        <f>IFERROR(_xlfn.XLOOKUP($A179,Cisco!A:A,Cisco!B:B),"N/A")</f>
        <v>49.55</v>
      </c>
      <c r="N179" s="5">
        <f t="shared" si="43"/>
        <v>4597.0557549999994</v>
      </c>
      <c r="O179" s="5" t="str">
        <f t="shared" si="53"/>
        <v>N/A</v>
      </c>
      <c r="P179" s="222">
        <f>IFERROR(_xlfn.XLOOKUP($A179,Disney!A:A,Disney!B:B),"N/A")</f>
        <v>119.93</v>
      </c>
      <c r="Q179" s="5">
        <f t="shared" si="44"/>
        <v>11126.637673000001</v>
      </c>
      <c r="R179" s="5" t="str">
        <f t="shared" si="54"/>
        <v>N/A</v>
      </c>
      <c r="S179" s="222">
        <f>_xlfn.XLOOKUP(A179,FedEx!A:A,FedEx!B:B,"N/A")</f>
        <v>288.99</v>
      </c>
      <c r="T179" s="5">
        <f t="shared" si="45"/>
        <v>26811.365139000001</v>
      </c>
      <c r="U179" s="5" t="str">
        <f t="shared" si="55"/>
        <v>N/A</v>
      </c>
      <c r="V179" s="222">
        <f>_xlfn.XLOOKUP($A179,'General Motors'!A:A,'General Motors'!B:B,"N/A")</f>
        <v>44</v>
      </c>
      <c r="W179" s="5">
        <f t="shared" si="46"/>
        <v>4082.1484</v>
      </c>
      <c r="X179" s="5" t="str">
        <f t="shared" si="56"/>
        <v>N/A</v>
      </c>
      <c r="Y179" s="222">
        <f>_xlfn.XLOOKUP($A179,Chevron!A:A,Chevron!B:B,"N/A")</f>
        <v>155.27000000000001</v>
      </c>
      <c r="Z179" s="5">
        <f t="shared" si="47"/>
        <v>14405.345047000001</v>
      </c>
      <c r="AA179" s="5" t="str">
        <f t="shared" si="57"/>
        <v>N/A</v>
      </c>
      <c r="AB179" s="222">
        <f>_xlfn.XLOOKUP($A179,Boeing!A:A,Boeing!B:B,"N/A")</f>
        <v>187.5</v>
      </c>
      <c r="AC179" s="5">
        <f t="shared" si="48"/>
        <v>17395.518749999999</v>
      </c>
      <c r="AD179" s="5" t="str">
        <f t="shared" si="58"/>
        <v>N/A</v>
      </c>
      <c r="AE179" s="222">
        <f>_xlfn.XLOOKUP(A179,Amazon!A:A,Amazon!B:B,"N/A")</f>
        <v>178.3</v>
      </c>
      <c r="AF179" s="5">
        <f t="shared" si="49"/>
        <v>16541.978630000001</v>
      </c>
      <c r="AG179" s="5" t="str">
        <f t="shared" si="59"/>
        <v>N/A</v>
      </c>
      <c r="AH179" s="393">
        <v>5203.58</v>
      </c>
      <c r="AI179" s="393">
        <v>482767.85840000003</v>
      </c>
      <c r="AJ179" s="6" t="s">
        <v>36</v>
      </c>
    </row>
    <row r="180" spans="1:36">
      <c r="A180" s="4">
        <v>45378</v>
      </c>
      <c r="B180" s="222">
        <f>_xlfn.XLOOKUP(A180,'USD RUB'!B:B,'USD RUB'!C:C,"N/A")</f>
        <v>92.5745</v>
      </c>
      <c r="C180" s="222">
        <f>IFERROR(EXP(_xlfn.XLOOKUP(A180,'Bonds (CP)'!$A$4:$A$513,'Work Sheet'!$B$3:$B$512)/252)-1,"N/A")</f>
        <v>0.43054452532318477</v>
      </c>
      <c r="D180" s="222">
        <f>IFERROR(_xlfn.XLOOKUP($A180,Intel!$A$2:$A$502,Intel!$B$2:$B$502),"N/A")</f>
        <v>43.77</v>
      </c>
      <c r="E180" s="5">
        <f t="shared" si="40"/>
        <v>4051.9858650000001</v>
      </c>
      <c r="F180" s="5">
        <f t="shared" si="50"/>
        <v>4.0125957444193006E-2</v>
      </c>
      <c r="G180" s="222">
        <f>IFERROR(_xlfn.XLOOKUP(A180,Apple!A:A,Apple!B:B),"N/A")</f>
        <v>173.31</v>
      </c>
      <c r="H180" s="5">
        <f t="shared" si="41"/>
        <v>16044.086595000001</v>
      </c>
      <c r="I180" s="5">
        <f t="shared" si="51"/>
        <v>1.8993588918114312E-2</v>
      </c>
      <c r="J180" s="222">
        <f>IFERROR(_xlfn.XLOOKUP(A180,Microsoft!A:A,Microsoft!B:B),"N/A")</f>
        <v>421.43</v>
      </c>
      <c r="K180" s="5">
        <f t="shared" si="42"/>
        <v>39013.671535000001</v>
      </c>
      <c r="L180" s="5">
        <f t="shared" si="52"/>
        <v>-2.6935994106939143E-3</v>
      </c>
      <c r="M180" s="222">
        <f>IFERROR(_xlfn.XLOOKUP($A180,Cisco!A:A,Cisco!B:B),"N/A")</f>
        <v>49.77</v>
      </c>
      <c r="N180" s="5">
        <f t="shared" si="43"/>
        <v>4607.4328650000007</v>
      </c>
      <c r="O180" s="5">
        <f t="shared" si="53"/>
        <v>2.2573382949977461E-3</v>
      </c>
      <c r="P180" s="222">
        <f>IFERROR(_xlfn.XLOOKUP($A180,Disney!A:A,Disney!B:B),"N/A")</f>
        <v>120.98</v>
      </c>
      <c r="Q180" s="5">
        <f t="shared" si="44"/>
        <v>11199.66301</v>
      </c>
      <c r="R180" s="5">
        <f t="shared" si="54"/>
        <v>6.5631091032292144E-3</v>
      </c>
      <c r="S180" s="222">
        <f>_xlfn.XLOOKUP(A180,FedEx!A:A,FedEx!B:B,"N/A")</f>
        <v>287.88</v>
      </c>
      <c r="T180" s="5">
        <f t="shared" si="45"/>
        <v>26650.34706</v>
      </c>
      <c r="U180" s="5">
        <f t="shared" si="55"/>
        <v>-6.0055904712507102E-3</v>
      </c>
      <c r="V180" s="222">
        <f>_xlfn.XLOOKUP($A180,'General Motors'!A:A,'General Motors'!B:B,"N/A")</f>
        <v>44.59</v>
      </c>
      <c r="W180" s="5">
        <f t="shared" si="46"/>
        <v>4127.8969550000002</v>
      </c>
      <c r="X180" s="5">
        <f t="shared" si="56"/>
        <v>1.1206979883435997E-2</v>
      </c>
      <c r="Y180" s="222">
        <f>_xlfn.XLOOKUP($A180,Chevron!A:A,Chevron!B:B,"N/A")</f>
        <v>156.35</v>
      </c>
      <c r="Z180" s="5">
        <f t="shared" si="47"/>
        <v>14474.023074999999</v>
      </c>
      <c r="AA180" s="5">
        <f t="shared" si="57"/>
        <v>4.7675378670850588E-3</v>
      </c>
      <c r="AB180" s="222">
        <f>_xlfn.XLOOKUP($A180,Boeing!A:A,Boeing!B:B,"N/A")</f>
        <v>191.95</v>
      </c>
      <c r="AC180" s="5">
        <f t="shared" si="48"/>
        <v>17769.675274999998</v>
      </c>
      <c r="AD180" s="5">
        <f t="shared" si="58"/>
        <v>2.1508788003232082E-2</v>
      </c>
      <c r="AE180" s="222">
        <f>_xlfn.XLOOKUP(A180,Amazon!A:A,Amazon!B:B,"N/A")</f>
        <v>179.83</v>
      </c>
      <c r="AF180" s="5">
        <f t="shared" si="49"/>
        <v>16647.672335000003</v>
      </c>
      <c r="AG180" s="5">
        <f t="shared" si="59"/>
        <v>6.3894233793966304E-3</v>
      </c>
      <c r="AH180" s="393">
        <v>5248.49</v>
      </c>
      <c r="AI180" s="393">
        <v>485876.33750000002</v>
      </c>
      <c r="AJ180" s="393">
        <v>6.4388700000000002E-3</v>
      </c>
    </row>
    <row r="181" spans="1:36">
      <c r="A181" s="4">
        <v>45379</v>
      </c>
      <c r="B181" s="222">
        <f>_xlfn.XLOOKUP(A181,'USD RUB'!B:B,'USD RUB'!C:C,"N/A")</f>
        <v>92.591899999999995</v>
      </c>
      <c r="C181" s="222">
        <f>IFERROR(EXP(_xlfn.XLOOKUP(A181,'Bonds (CP)'!$A$4:$A$513,'Work Sheet'!$B$3:$B$512)/252)-1,"N/A")</f>
        <v>0.43300297115115671</v>
      </c>
      <c r="D181" s="222">
        <f>IFERROR(_xlfn.XLOOKUP($A181,Intel!$A$2:$A$502,Intel!$B$2:$B$502),"N/A")</f>
        <v>44.17</v>
      </c>
      <c r="E181" s="5">
        <f t="shared" si="40"/>
        <v>4089.7842230000001</v>
      </c>
      <c r="F181" s="5">
        <f t="shared" si="50"/>
        <v>9.3283538638404551E-3</v>
      </c>
      <c r="G181" s="222">
        <f>IFERROR(_xlfn.XLOOKUP(A181,Apple!A:A,Apple!B:B),"N/A")</f>
        <v>171.48</v>
      </c>
      <c r="H181" s="5">
        <f t="shared" si="41"/>
        <v>15877.659011999998</v>
      </c>
      <c r="I181" s="5">
        <f t="shared" si="51"/>
        <v>-1.0373141656557006E-2</v>
      </c>
      <c r="J181" s="222">
        <f>IFERROR(_xlfn.XLOOKUP(A181,Microsoft!A:A,Microsoft!B:B),"N/A")</f>
        <v>420.72</v>
      </c>
      <c r="K181" s="5">
        <f t="shared" si="42"/>
        <v>38955.264168000002</v>
      </c>
      <c r="L181" s="5">
        <f t="shared" si="52"/>
        <v>-1.4970999832097931E-3</v>
      </c>
      <c r="M181" s="222">
        <f>IFERROR(_xlfn.XLOOKUP($A181,Cisco!A:A,Cisco!B:B),"N/A")</f>
        <v>49.91</v>
      </c>
      <c r="N181" s="5">
        <f t="shared" si="43"/>
        <v>4621.2617289999998</v>
      </c>
      <c r="O181" s="5">
        <f t="shared" si="53"/>
        <v>3.0014249594496611E-3</v>
      </c>
      <c r="P181" s="222">
        <f>IFERROR(_xlfn.XLOOKUP($A181,Disney!A:A,Disney!B:B),"N/A")</f>
        <v>122.36</v>
      </c>
      <c r="Q181" s="5">
        <f t="shared" si="44"/>
        <v>11329.544883999999</v>
      </c>
      <c r="R181" s="5">
        <f t="shared" si="54"/>
        <v>1.1596944826288924E-2</v>
      </c>
      <c r="S181" s="222">
        <f>_xlfn.XLOOKUP(A181,FedEx!A:A,FedEx!B:B,"N/A")</f>
        <v>289.74</v>
      </c>
      <c r="T181" s="5">
        <f t="shared" si="45"/>
        <v>26827.577106000001</v>
      </c>
      <c r="U181" s="5">
        <f t="shared" si="55"/>
        <v>6.6501965471965629E-3</v>
      </c>
      <c r="V181" s="222">
        <f>_xlfn.XLOOKUP($A181,'General Motors'!A:A,'General Motors'!B:B,"N/A")</f>
        <v>45.35</v>
      </c>
      <c r="W181" s="5">
        <f t="shared" si="46"/>
        <v>4199.0426649999999</v>
      </c>
      <c r="X181" s="5">
        <f t="shared" si="56"/>
        <v>1.7235340604571769E-2</v>
      </c>
      <c r="Y181" s="222">
        <f>_xlfn.XLOOKUP($A181,Chevron!A:A,Chevron!B:B,"N/A")</f>
        <v>157.74</v>
      </c>
      <c r="Z181" s="5">
        <f t="shared" si="47"/>
        <v>14605.446306</v>
      </c>
      <c r="AA181" s="5">
        <f t="shared" si="57"/>
        <v>9.0799379218207132E-3</v>
      </c>
      <c r="AB181" s="222">
        <f>_xlfn.XLOOKUP($A181,Boeing!A:A,Boeing!B:B,"N/A")</f>
        <v>192.99</v>
      </c>
      <c r="AC181" s="5">
        <f t="shared" si="48"/>
        <v>17869.310781</v>
      </c>
      <c r="AD181" s="5">
        <f t="shared" si="58"/>
        <v>5.6070527152614069E-3</v>
      </c>
      <c r="AE181" s="222">
        <f>_xlfn.XLOOKUP(A181,Amazon!A:A,Amazon!B:B,"N/A")</f>
        <v>180.38</v>
      </c>
      <c r="AF181" s="5">
        <f t="shared" si="49"/>
        <v>16701.726921999998</v>
      </c>
      <c r="AG181" s="5">
        <f t="shared" si="59"/>
        <v>3.2469756679647244E-3</v>
      </c>
      <c r="AH181" s="393">
        <v>5254.35</v>
      </c>
      <c r="AI181" s="393">
        <v>486510.24979999999</v>
      </c>
      <c r="AJ181" s="393">
        <v>1.3046799999999999E-3</v>
      </c>
    </row>
    <row r="182" spans="1:36">
      <c r="A182" s="4">
        <v>45380</v>
      </c>
      <c r="B182" s="222">
        <f>_xlfn.XLOOKUP(A182,'USD RUB'!B:B,'USD RUB'!C:C,"N/A")</f>
        <v>92.262799999999999</v>
      </c>
      <c r="C182" s="222" t="str">
        <f>IFERROR(EXP(_xlfn.XLOOKUP(A182,'Bonds (CP)'!$A$4:$A$513,'Work Sheet'!$B$3:$B$512)/252)-1,"N/A")</f>
        <v>N/A</v>
      </c>
      <c r="D182" s="222" t="str">
        <f>IFERROR(_xlfn.XLOOKUP($A182,Intel!$A$2:$A$502,Intel!$B$2:$B$502),"N/A")</f>
        <v>N/A</v>
      </c>
      <c r="E182" s="5" t="str">
        <f t="shared" si="40"/>
        <v>N/A</v>
      </c>
      <c r="F182" s="5" t="str">
        <f t="shared" si="50"/>
        <v>N/A</v>
      </c>
      <c r="G182" s="222" t="str">
        <f>IFERROR(_xlfn.XLOOKUP(A182,Apple!A:A,Apple!B:B),"N/A")</f>
        <v>N/A</v>
      </c>
      <c r="H182" s="5" t="str">
        <f t="shared" si="41"/>
        <v>N/A</v>
      </c>
      <c r="I182" s="5" t="str">
        <f t="shared" si="51"/>
        <v>N/A</v>
      </c>
      <c r="J182" s="222" t="str">
        <f>IFERROR(_xlfn.XLOOKUP(A182,Microsoft!A:A,Microsoft!B:B),"N/A")</f>
        <v>N/A</v>
      </c>
      <c r="K182" s="5" t="str">
        <f t="shared" si="42"/>
        <v>N/A</v>
      </c>
      <c r="L182" s="5" t="str">
        <f t="shared" si="52"/>
        <v>N/A</v>
      </c>
      <c r="M182" s="222" t="str">
        <f>IFERROR(_xlfn.XLOOKUP($A182,Cisco!A:A,Cisco!B:B),"N/A")</f>
        <v>N/A</v>
      </c>
      <c r="N182" s="5" t="str">
        <f t="shared" si="43"/>
        <v>N/A</v>
      </c>
      <c r="O182" s="5" t="str">
        <f t="shared" si="53"/>
        <v>N/A</v>
      </c>
      <c r="P182" s="222" t="str">
        <f>IFERROR(_xlfn.XLOOKUP($A182,Disney!A:A,Disney!B:B),"N/A")</f>
        <v>N/A</v>
      </c>
      <c r="Q182" s="5" t="str">
        <f t="shared" si="44"/>
        <v>N/A</v>
      </c>
      <c r="R182" s="5" t="str">
        <f t="shared" si="54"/>
        <v>N/A</v>
      </c>
      <c r="S182" s="222" t="str">
        <f>_xlfn.XLOOKUP(A182,FedEx!A:A,FedEx!B:B,"N/A")</f>
        <v>N/A</v>
      </c>
      <c r="T182" s="5" t="str">
        <f t="shared" si="45"/>
        <v>N/A</v>
      </c>
      <c r="U182" s="5" t="str">
        <f t="shared" si="55"/>
        <v>N/A</v>
      </c>
      <c r="V182" s="222" t="str">
        <f>_xlfn.XLOOKUP($A182,'General Motors'!A:A,'General Motors'!B:B,"N/A")</f>
        <v>N/A</v>
      </c>
      <c r="W182" s="5" t="str">
        <f t="shared" si="46"/>
        <v>N/A</v>
      </c>
      <c r="X182" s="5" t="str">
        <f t="shared" si="56"/>
        <v>N/A</v>
      </c>
      <c r="Y182" s="222" t="str">
        <f>_xlfn.XLOOKUP($A182,Chevron!A:A,Chevron!B:B,"N/A")</f>
        <v>N/A</v>
      </c>
      <c r="Z182" s="5" t="str">
        <f t="shared" si="47"/>
        <v>N/A</v>
      </c>
      <c r="AA182" s="5" t="str">
        <f t="shared" si="57"/>
        <v>N/A</v>
      </c>
      <c r="AB182" s="222" t="str">
        <f>_xlfn.XLOOKUP($A182,Boeing!A:A,Boeing!B:B,"N/A")</f>
        <v>N/A</v>
      </c>
      <c r="AC182" s="5" t="str">
        <f t="shared" si="48"/>
        <v>N/A</v>
      </c>
      <c r="AD182" s="5" t="str">
        <f t="shared" si="58"/>
        <v>N/A</v>
      </c>
      <c r="AE182" s="222" t="str">
        <f>_xlfn.XLOOKUP(A182,Amazon!A:A,Amazon!B:B,"N/A")</f>
        <v>N/A</v>
      </c>
      <c r="AF182" s="5" t="str">
        <f t="shared" si="49"/>
        <v>N/A</v>
      </c>
      <c r="AG182" s="5" t="str">
        <f t="shared" si="59"/>
        <v>N/A</v>
      </c>
      <c r="AH182" s="6" t="s">
        <v>36</v>
      </c>
      <c r="AI182" s="6" t="s">
        <v>36</v>
      </c>
      <c r="AJ182" s="6" t="s">
        <v>36</v>
      </c>
    </row>
    <row r="183" spans="1:36">
      <c r="A183" s="4">
        <v>45381</v>
      </c>
      <c r="B183" s="222">
        <f>_xlfn.XLOOKUP(A183,'USD RUB'!B:B,'USD RUB'!C:C,"N/A")</f>
        <v>92.366</v>
      </c>
      <c r="C183" s="222" t="str">
        <f>IFERROR(EXP(_xlfn.XLOOKUP(A183,'Bonds (CP)'!$A$4:$A$513,'Work Sheet'!$B$3:$B$512)/252)-1,"N/A")</f>
        <v>N/A</v>
      </c>
      <c r="D183" s="222" t="str">
        <f>IFERROR(_xlfn.XLOOKUP($A183,Intel!$A$2:$A$502,Intel!$B$2:$B$502),"N/A")</f>
        <v>N/A</v>
      </c>
      <c r="E183" s="5" t="str">
        <f t="shared" si="40"/>
        <v>N/A</v>
      </c>
      <c r="F183" s="5" t="str">
        <f t="shared" si="50"/>
        <v>N/A</v>
      </c>
      <c r="G183" s="222" t="str">
        <f>IFERROR(_xlfn.XLOOKUP(A183,Apple!A:A,Apple!B:B),"N/A")</f>
        <v>N/A</v>
      </c>
      <c r="H183" s="5" t="str">
        <f t="shared" si="41"/>
        <v>N/A</v>
      </c>
      <c r="I183" s="5" t="str">
        <f t="shared" si="51"/>
        <v>N/A</v>
      </c>
      <c r="J183" s="222" t="str">
        <f>IFERROR(_xlfn.XLOOKUP(A183,Microsoft!A:A,Microsoft!B:B),"N/A")</f>
        <v>N/A</v>
      </c>
      <c r="K183" s="5" t="str">
        <f t="shared" si="42"/>
        <v>N/A</v>
      </c>
      <c r="L183" s="5" t="str">
        <f t="shared" si="52"/>
        <v>N/A</v>
      </c>
      <c r="M183" s="222" t="str">
        <f>IFERROR(_xlfn.XLOOKUP($A183,Cisco!A:A,Cisco!B:B),"N/A")</f>
        <v>N/A</v>
      </c>
      <c r="N183" s="5" t="str">
        <f t="shared" si="43"/>
        <v>N/A</v>
      </c>
      <c r="O183" s="5" t="str">
        <f t="shared" si="53"/>
        <v>N/A</v>
      </c>
      <c r="P183" s="222" t="str">
        <f>IFERROR(_xlfn.XLOOKUP($A183,Disney!A:A,Disney!B:B),"N/A")</f>
        <v>N/A</v>
      </c>
      <c r="Q183" s="5" t="str">
        <f t="shared" si="44"/>
        <v>N/A</v>
      </c>
      <c r="R183" s="5" t="str">
        <f t="shared" si="54"/>
        <v>N/A</v>
      </c>
      <c r="S183" s="222" t="str">
        <f>_xlfn.XLOOKUP(A183,FedEx!A:A,FedEx!B:B,"N/A")</f>
        <v>N/A</v>
      </c>
      <c r="T183" s="5" t="str">
        <f t="shared" si="45"/>
        <v>N/A</v>
      </c>
      <c r="U183" s="5" t="str">
        <f t="shared" si="55"/>
        <v>N/A</v>
      </c>
      <c r="V183" s="222" t="str">
        <f>_xlfn.XLOOKUP($A183,'General Motors'!A:A,'General Motors'!B:B,"N/A")</f>
        <v>N/A</v>
      </c>
      <c r="W183" s="5" t="str">
        <f t="shared" si="46"/>
        <v>N/A</v>
      </c>
      <c r="X183" s="5" t="str">
        <f t="shared" si="56"/>
        <v>N/A</v>
      </c>
      <c r="Y183" s="222" t="str">
        <f>_xlfn.XLOOKUP($A183,Chevron!A:A,Chevron!B:B,"N/A")</f>
        <v>N/A</v>
      </c>
      <c r="Z183" s="5" t="str">
        <f t="shared" si="47"/>
        <v>N/A</v>
      </c>
      <c r="AA183" s="5" t="str">
        <f t="shared" si="57"/>
        <v>N/A</v>
      </c>
      <c r="AB183" s="222" t="str">
        <f>_xlfn.XLOOKUP($A183,Boeing!A:A,Boeing!B:B,"N/A")</f>
        <v>N/A</v>
      </c>
      <c r="AC183" s="5" t="str">
        <f t="shared" si="48"/>
        <v>N/A</v>
      </c>
      <c r="AD183" s="5" t="str">
        <f t="shared" si="58"/>
        <v>N/A</v>
      </c>
      <c r="AE183" s="222" t="str">
        <f>_xlfn.XLOOKUP(A183,Amazon!A:A,Amazon!B:B,"N/A")</f>
        <v>N/A</v>
      </c>
      <c r="AF183" s="5" t="str">
        <f t="shared" si="49"/>
        <v>N/A</v>
      </c>
      <c r="AG183" s="5" t="str">
        <f t="shared" si="59"/>
        <v>N/A</v>
      </c>
      <c r="AH183" s="6" t="s">
        <v>36</v>
      </c>
      <c r="AI183" s="6" t="s">
        <v>36</v>
      </c>
      <c r="AJ183" s="6" t="s">
        <v>36</v>
      </c>
    </row>
    <row r="184" spans="1:36">
      <c r="A184" s="4">
        <v>45382</v>
      </c>
      <c r="B184" s="222" t="str">
        <f>_xlfn.XLOOKUP(A184,'USD RUB'!B:B,'USD RUB'!C:C,"N/A")</f>
        <v>N/A</v>
      </c>
      <c r="C184" s="222" t="str">
        <f>IFERROR(EXP(_xlfn.XLOOKUP(A184,'Bonds (CP)'!$A$4:$A$513,'Work Sheet'!$B$3:$B$512)/252)-1,"N/A")</f>
        <v>N/A</v>
      </c>
      <c r="D184" s="222" t="str">
        <f>IFERROR(_xlfn.XLOOKUP($A184,Intel!$A$2:$A$502,Intel!$B$2:$B$502),"N/A")</f>
        <v>N/A</v>
      </c>
      <c r="E184" s="5" t="str">
        <f t="shared" si="40"/>
        <v>N/A</v>
      </c>
      <c r="F184" s="5" t="str">
        <f t="shared" si="50"/>
        <v>N/A</v>
      </c>
      <c r="G184" s="222" t="str">
        <f>IFERROR(_xlfn.XLOOKUP(A184,Apple!A:A,Apple!B:B),"N/A")</f>
        <v>N/A</v>
      </c>
      <c r="H184" s="5" t="str">
        <f t="shared" si="41"/>
        <v>N/A</v>
      </c>
      <c r="I184" s="5" t="str">
        <f t="shared" si="51"/>
        <v>N/A</v>
      </c>
      <c r="J184" s="222" t="str">
        <f>IFERROR(_xlfn.XLOOKUP(A184,Microsoft!A:A,Microsoft!B:B),"N/A")</f>
        <v>N/A</v>
      </c>
      <c r="K184" s="5" t="str">
        <f t="shared" si="42"/>
        <v>N/A</v>
      </c>
      <c r="L184" s="5" t="str">
        <f t="shared" si="52"/>
        <v>N/A</v>
      </c>
      <c r="M184" s="222" t="str">
        <f>IFERROR(_xlfn.XLOOKUP($A184,Cisco!A:A,Cisco!B:B),"N/A")</f>
        <v>N/A</v>
      </c>
      <c r="N184" s="5" t="str">
        <f t="shared" si="43"/>
        <v>N/A</v>
      </c>
      <c r="O184" s="5" t="str">
        <f t="shared" si="53"/>
        <v>N/A</v>
      </c>
      <c r="P184" s="222" t="str">
        <f>IFERROR(_xlfn.XLOOKUP($A184,Disney!A:A,Disney!B:B),"N/A")</f>
        <v>N/A</v>
      </c>
      <c r="Q184" s="5" t="str">
        <f t="shared" si="44"/>
        <v>N/A</v>
      </c>
      <c r="R184" s="5" t="str">
        <f t="shared" si="54"/>
        <v>N/A</v>
      </c>
      <c r="S184" s="222" t="str">
        <f>_xlfn.XLOOKUP(A184,FedEx!A:A,FedEx!B:B,"N/A")</f>
        <v>N/A</v>
      </c>
      <c r="T184" s="5" t="str">
        <f t="shared" si="45"/>
        <v>N/A</v>
      </c>
      <c r="U184" s="5" t="str">
        <f t="shared" si="55"/>
        <v>N/A</v>
      </c>
      <c r="V184" s="222" t="str">
        <f>_xlfn.XLOOKUP($A184,'General Motors'!A:A,'General Motors'!B:B,"N/A")</f>
        <v>N/A</v>
      </c>
      <c r="W184" s="5" t="str">
        <f t="shared" si="46"/>
        <v>N/A</v>
      </c>
      <c r="X184" s="5" t="str">
        <f t="shared" si="56"/>
        <v>N/A</v>
      </c>
      <c r="Y184" s="222" t="str">
        <f>_xlfn.XLOOKUP($A184,Chevron!A:A,Chevron!B:B,"N/A")</f>
        <v>N/A</v>
      </c>
      <c r="Z184" s="5" t="str">
        <f t="shared" si="47"/>
        <v>N/A</v>
      </c>
      <c r="AA184" s="5" t="str">
        <f t="shared" si="57"/>
        <v>N/A</v>
      </c>
      <c r="AB184" s="222" t="str">
        <f>_xlfn.XLOOKUP($A184,Boeing!A:A,Boeing!B:B,"N/A")</f>
        <v>N/A</v>
      </c>
      <c r="AC184" s="5" t="str">
        <f t="shared" si="48"/>
        <v>N/A</v>
      </c>
      <c r="AD184" s="5" t="str">
        <f t="shared" si="58"/>
        <v>N/A</v>
      </c>
      <c r="AE184" s="222" t="str">
        <f>_xlfn.XLOOKUP(A184,Amazon!A:A,Amazon!B:B,"N/A")</f>
        <v>N/A</v>
      </c>
      <c r="AF184" s="5" t="str">
        <f t="shared" si="49"/>
        <v>N/A</v>
      </c>
      <c r="AG184" s="5" t="str">
        <f t="shared" si="59"/>
        <v>N/A</v>
      </c>
      <c r="AH184" s="6" t="s">
        <v>36</v>
      </c>
      <c r="AI184" s="6" t="s">
        <v>36</v>
      </c>
      <c r="AJ184" s="6" t="s">
        <v>36</v>
      </c>
    </row>
    <row r="185" spans="1:36">
      <c r="A185" s="4">
        <v>45383</v>
      </c>
      <c r="B185" s="222" t="str">
        <f>_xlfn.XLOOKUP(A185,'USD RUB'!B:B,'USD RUB'!C:C,"N/A")</f>
        <v>N/A</v>
      </c>
      <c r="C185" s="222" t="str">
        <f>IFERROR(EXP(_xlfn.XLOOKUP(A185,'Bonds (CP)'!$A$4:$A$513,'Work Sheet'!$B$3:$B$512)/252)-1,"N/A")</f>
        <v>N/A</v>
      </c>
      <c r="D185" s="222">
        <f>IFERROR(_xlfn.XLOOKUP($A185,Intel!$A$2:$A$502,Intel!$B$2:$B$502),"N/A")</f>
        <v>44.52</v>
      </c>
      <c r="E185" s="5" t="str">
        <f t="shared" si="40"/>
        <v>N/A</v>
      </c>
      <c r="F185" s="5" t="str">
        <f t="shared" si="50"/>
        <v>N/A</v>
      </c>
      <c r="G185" s="222">
        <f>IFERROR(_xlfn.XLOOKUP(A185,Apple!A:A,Apple!B:B),"N/A")</f>
        <v>170.03</v>
      </c>
      <c r="H185" s="5" t="str">
        <f t="shared" si="41"/>
        <v>N/A</v>
      </c>
      <c r="I185" s="5" t="str">
        <f t="shared" si="51"/>
        <v>N/A</v>
      </c>
      <c r="J185" s="222">
        <f>IFERROR(_xlfn.XLOOKUP(A185,Microsoft!A:A,Microsoft!B:B),"N/A")</f>
        <v>424.57</v>
      </c>
      <c r="K185" s="5" t="str">
        <f t="shared" si="42"/>
        <v>N/A</v>
      </c>
      <c r="L185" s="5" t="str">
        <f t="shared" si="52"/>
        <v>N/A</v>
      </c>
      <c r="M185" s="222">
        <f>IFERROR(_xlfn.XLOOKUP($A185,Cisco!A:A,Cisco!B:B),"N/A")</f>
        <v>50.04</v>
      </c>
      <c r="N185" s="5" t="str">
        <f t="shared" si="43"/>
        <v>N/A</v>
      </c>
      <c r="O185" s="5" t="str">
        <f t="shared" si="53"/>
        <v>N/A</v>
      </c>
      <c r="P185" s="222">
        <f>IFERROR(_xlfn.XLOOKUP($A185,Disney!A:A,Disney!B:B),"N/A")</f>
        <v>121.53</v>
      </c>
      <c r="Q185" s="5" t="str">
        <f t="shared" si="44"/>
        <v>N/A</v>
      </c>
      <c r="R185" s="5" t="str">
        <f t="shared" si="54"/>
        <v>N/A</v>
      </c>
      <c r="S185" s="222">
        <f>_xlfn.XLOOKUP(A185,FedEx!A:A,FedEx!B:B,"N/A")</f>
        <v>280.13</v>
      </c>
      <c r="T185" s="5" t="str">
        <f t="shared" si="45"/>
        <v>N/A</v>
      </c>
      <c r="U185" s="5" t="str">
        <f t="shared" si="55"/>
        <v>N/A</v>
      </c>
      <c r="V185" s="222">
        <f>_xlfn.XLOOKUP($A185,'General Motors'!A:A,'General Motors'!B:B,"N/A")</f>
        <v>45.4</v>
      </c>
      <c r="W185" s="5" t="str">
        <f t="shared" si="46"/>
        <v>N/A</v>
      </c>
      <c r="X185" s="5" t="str">
        <f t="shared" si="56"/>
        <v>N/A</v>
      </c>
      <c r="Y185" s="222">
        <f>_xlfn.XLOOKUP($A185,Chevron!A:A,Chevron!B:B,"N/A")</f>
        <v>159.08000000000001</v>
      </c>
      <c r="Z185" s="5" t="str">
        <f t="shared" si="47"/>
        <v>N/A</v>
      </c>
      <c r="AA185" s="5" t="str">
        <f t="shared" si="57"/>
        <v>N/A</v>
      </c>
      <c r="AB185" s="222">
        <f>_xlfn.XLOOKUP($A185,Boeing!A:A,Boeing!B:B,"N/A")</f>
        <v>189.5</v>
      </c>
      <c r="AC185" s="5" t="str">
        <f t="shared" si="48"/>
        <v>N/A</v>
      </c>
      <c r="AD185" s="5" t="str">
        <f t="shared" si="58"/>
        <v>N/A</v>
      </c>
      <c r="AE185" s="222">
        <f>_xlfn.XLOOKUP(A185,Amazon!A:A,Amazon!B:B,"N/A")</f>
        <v>180.97</v>
      </c>
      <c r="AF185" s="5" t="str">
        <f t="shared" si="49"/>
        <v>N/A</v>
      </c>
      <c r="AG185" s="5" t="str">
        <f t="shared" si="59"/>
        <v>N/A</v>
      </c>
      <c r="AH185" s="393">
        <v>5243.77</v>
      </c>
      <c r="AI185" s="6" t="s">
        <v>36</v>
      </c>
      <c r="AJ185" s="6" t="s">
        <v>36</v>
      </c>
    </row>
    <row r="186" spans="1:36">
      <c r="A186" s="4">
        <v>45384</v>
      </c>
      <c r="B186" s="222">
        <f>_xlfn.XLOOKUP(A186,'USD RUB'!B:B,'USD RUB'!C:C,"N/A")</f>
        <v>92.291399999999996</v>
      </c>
      <c r="C186" s="222">
        <f>IFERROR(EXP(_xlfn.XLOOKUP(A186,'Bonds (CP)'!$A$4:$A$513,'Work Sheet'!$B$3:$B$512)/252)-1,"N/A")</f>
        <v>0.43630951073803992</v>
      </c>
      <c r="D186" s="222">
        <f>IFERROR(_xlfn.XLOOKUP($A186,Intel!$A$2:$A$502,Intel!$B$2:$B$502),"N/A")</f>
        <v>43.94</v>
      </c>
      <c r="E186" s="5">
        <f t="shared" si="40"/>
        <v>4055.2841159999998</v>
      </c>
      <c r="F186" s="5" t="str">
        <f t="shared" si="50"/>
        <v>N/A</v>
      </c>
      <c r="G186" s="222">
        <f>IFERROR(_xlfn.XLOOKUP(A186,Apple!A:A,Apple!B:B),"N/A")</f>
        <v>168.84</v>
      </c>
      <c r="H186" s="5">
        <f t="shared" si="41"/>
        <v>15582.479975999999</v>
      </c>
      <c r="I186" s="5" t="str">
        <f t="shared" si="51"/>
        <v>N/A</v>
      </c>
      <c r="J186" s="222">
        <f>IFERROR(_xlfn.XLOOKUP(A186,Microsoft!A:A,Microsoft!B:B),"N/A")</f>
        <v>421.44</v>
      </c>
      <c r="K186" s="5">
        <f t="shared" si="42"/>
        <v>38895.287616000001</v>
      </c>
      <c r="L186" s="5" t="str">
        <f t="shared" si="52"/>
        <v>N/A</v>
      </c>
      <c r="M186" s="222">
        <f>IFERROR(_xlfn.XLOOKUP($A186,Cisco!A:A,Cisco!B:B),"N/A")</f>
        <v>49.36</v>
      </c>
      <c r="N186" s="5">
        <f t="shared" si="43"/>
        <v>4555.5035039999993</v>
      </c>
      <c r="O186" s="5" t="str">
        <f t="shared" si="53"/>
        <v>N/A</v>
      </c>
      <c r="P186" s="222">
        <f>IFERROR(_xlfn.XLOOKUP($A186,Disney!A:A,Disney!B:B),"N/A")</f>
        <v>122.82</v>
      </c>
      <c r="Q186" s="5">
        <f t="shared" si="44"/>
        <v>11335.229748</v>
      </c>
      <c r="R186" s="5" t="str">
        <f t="shared" si="54"/>
        <v>N/A</v>
      </c>
      <c r="S186" s="222">
        <f>_xlfn.XLOOKUP(A186,FedEx!A:A,FedEx!B:B,"N/A")</f>
        <v>275.29000000000002</v>
      </c>
      <c r="T186" s="5">
        <f t="shared" si="45"/>
        <v>25406.899506000002</v>
      </c>
      <c r="U186" s="5" t="str">
        <f t="shared" si="55"/>
        <v>N/A</v>
      </c>
      <c r="V186" s="222">
        <f>_xlfn.XLOOKUP($A186,'General Motors'!A:A,'General Motors'!B:B,"N/A")</f>
        <v>44.89</v>
      </c>
      <c r="W186" s="5">
        <f t="shared" si="46"/>
        <v>4142.9609460000001</v>
      </c>
      <c r="X186" s="5" t="str">
        <f t="shared" si="56"/>
        <v>N/A</v>
      </c>
      <c r="Y186" s="222">
        <f>_xlfn.XLOOKUP($A186,Chevron!A:A,Chevron!B:B,"N/A")</f>
        <v>159.78</v>
      </c>
      <c r="Z186" s="5">
        <f t="shared" si="47"/>
        <v>14746.319892</v>
      </c>
      <c r="AA186" s="5" t="str">
        <f t="shared" si="57"/>
        <v>N/A</v>
      </c>
      <c r="AB186" s="222">
        <f>_xlfn.XLOOKUP($A186,Boeing!A:A,Boeing!B:B,"N/A")</f>
        <v>188.04</v>
      </c>
      <c r="AC186" s="5">
        <f t="shared" si="48"/>
        <v>17354.474855999997</v>
      </c>
      <c r="AD186" s="5" t="str">
        <f t="shared" si="58"/>
        <v>N/A</v>
      </c>
      <c r="AE186" s="222">
        <f>_xlfn.XLOOKUP(A186,Amazon!A:A,Amazon!B:B,"N/A")</f>
        <v>180.69</v>
      </c>
      <c r="AF186" s="5">
        <f t="shared" si="49"/>
        <v>16676.133065999999</v>
      </c>
      <c r="AG186" s="5" t="str">
        <f t="shared" si="59"/>
        <v>N/A</v>
      </c>
      <c r="AH186" s="393">
        <v>5205.8100000000004</v>
      </c>
      <c r="AI186" s="393">
        <v>480451.49300000002</v>
      </c>
      <c r="AJ186" s="6" t="s">
        <v>36</v>
      </c>
    </row>
    <row r="187" spans="1:36">
      <c r="A187" s="4">
        <v>45385</v>
      </c>
      <c r="B187" s="222">
        <f>_xlfn.XLOOKUP(A187,'USD RUB'!B:B,'USD RUB'!C:C,"N/A")</f>
        <v>92.525400000000005</v>
      </c>
      <c r="C187" s="222">
        <f>IFERROR(EXP(_xlfn.XLOOKUP(A187,'Bonds (CP)'!$A$4:$A$513,'Work Sheet'!$B$3:$B$512)/252)-1,"N/A")</f>
        <v>0.43312580524149835</v>
      </c>
      <c r="D187" s="222">
        <f>IFERROR(_xlfn.XLOOKUP($A187,Intel!$A$2:$A$502,Intel!$B$2:$B$502),"N/A")</f>
        <v>40.33</v>
      </c>
      <c r="E187" s="5">
        <f t="shared" si="40"/>
        <v>3731.5493820000002</v>
      </c>
      <c r="F187" s="5">
        <f t="shared" si="50"/>
        <v>-7.9830345973223915E-2</v>
      </c>
      <c r="G187" s="222">
        <f>IFERROR(_xlfn.XLOOKUP(A187,Apple!A:A,Apple!B:B),"N/A")</f>
        <v>169.65</v>
      </c>
      <c r="H187" s="5">
        <f t="shared" si="41"/>
        <v>15696.934110000002</v>
      </c>
      <c r="I187" s="5">
        <f t="shared" si="51"/>
        <v>7.3450525318361493E-3</v>
      </c>
      <c r="J187" s="222">
        <f>IFERROR(_xlfn.XLOOKUP(A187,Microsoft!A:A,Microsoft!B:B),"N/A")</f>
        <v>420.45</v>
      </c>
      <c r="K187" s="5">
        <f t="shared" si="42"/>
        <v>38902.304430000004</v>
      </c>
      <c r="L187" s="5">
        <f t="shared" si="52"/>
        <v>1.8040267677865707E-4</v>
      </c>
      <c r="M187" s="222">
        <f>IFERROR(_xlfn.XLOOKUP($A187,Cisco!A:A,Cisco!B:B),"N/A")</f>
        <v>48.74</v>
      </c>
      <c r="N187" s="5">
        <f t="shared" si="43"/>
        <v>4509.6879960000006</v>
      </c>
      <c r="O187" s="5">
        <f t="shared" si="53"/>
        <v>-1.0057177644528181E-2</v>
      </c>
      <c r="P187" s="222">
        <f>IFERROR(_xlfn.XLOOKUP($A187,Disney!A:A,Disney!B:B),"N/A")</f>
        <v>118.98</v>
      </c>
      <c r="Q187" s="5">
        <f t="shared" si="44"/>
        <v>11008.672092000001</v>
      </c>
      <c r="R187" s="5">
        <f t="shared" si="54"/>
        <v>-2.8809090178134045E-2</v>
      </c>
      <c r="S187" s="222">
        <f>_xlfn.XLOOKUP(A187,FedEx!A:A,FedEx!B:B,"N/A")</f>
        <v>278.49</v>
      </c>
      <c r="T187" s="5">
        <f t="shared" si="45"/>
        <v>25767.398646000001</v>
      </c>
      <c r="U187" s="5">
        <f t="shared" si="55"/>
        <v>1.418902530451871E-2</v>
      </c>
      <c r="V187" s="222">
        <f>_xlfn.XLOOKUP($A187,'General Motors'!A:A,'General Motors'!B:B,"N/A")</f>
        <v>45.17</v>
      </c>
      <c r="W187" s="5">
        <f t="shared" si="46"/>
        <v>4179.3723180000006</v>
      </c>
      <c r="X187" s="5">
        <f t="shared" si="56"/>
        <v>8.7887316522148318E-3</v>
      </c>
      <c r="Y187" s="222">
        <f>_xlfn.XLOOKUP($A187,Chevron!A:A,Chevron!B:B,"N/A")</f>
        <v>160.44</v>
      </c>
      <c r="Z187" s="5">
        <f t="shared" si="47"/>
        <v>14844.775176000001</v>
      </c>
      <c r="AA187" s="5">
        <f t="shared" si="57"/>
        <v>6.6766003125575679E-3</v>
      </c>
      <c r="AB187" s="222">
        <f>_xlfn.XLOOKUP($A187,Boeing!A:A,Boeing!B:B,"N/A")</f>
        <v>184.92</v>
      </c>
      <c r="AC187" s="5">
        <f t="shared" si="48"/>
        <v>17109.796967999999</v>
      </c>
      <c r="AD187" s="5">
        <f t="shared" si="58"/>
        <v>-1.4098835604662852E-2</v>
      </c>
      <c r="AE187" s="222">
        <f>_xlfn.XLOOKUP(A187,Amazon!A:A,Amazon!B:B,"N/A")</f>
        <v>182.41</v>
      </c>
      <c r="AF187" s="5">
        <f t="shared" si="49"/>
        <v>16877.558214000001</v>
      </c>
      <c r="AG187" s="5">
        <f t="shared" si="59"/>
        <v>1.2078648401449676E-2</v>
      </c>
      <c r="AH187" s="393">
        <v>5211.49</v>
      </c>
      <c r="AI187" s="393">
        <v>482195.19679999998</v>
      </c>
      <c r="AJ187" s="393">
        <v>3.6292999999999998E-3</v>
      </c>
    </row>
    <row r="188" spans="1:36">
      <c r="A188" s="4">
        <v>45386</v>
      </c>
      <c r="B188" s="222">
        <f>_xlfn.XLOOKUP(A188,'USD RUB'!B:B,'USD RUB'!C:C,"N/A")</f>
        <v>92.389200000000002</v>
      </c>
      <c r="C188" s="222">
        <f>IFERROR(EXP(_xlfn.XLOOKUP(A188,'Bonds (CP)'!$A$4:$A$513,'Work Sheet'!$B$3:$B$512)/252)-1,"N/A")</f>
        <v>0.43578523947993442</v>
      </c>
      <c r="D188" s="222">
        <f>IFERROR(_xlfn.XLOOKUP($A188,Intel!$A$2:$A$502,Intel!$B$2:$B$502),"N/A")</f>
        <v>39.729999999999997</v>
      </c>
      <c r="E188" s="5">
        <f t="shared" si="40"/>
        <v>3670.6229159999998</v>
      </c>
      <c r="F188" s="5">
        <f t="shared" si="50"/>
        <v>-1.6327391054743456E-2</v>
      </c>
      <c r="G188" s="222">
        <f>IFERROR(_xlfn.XLOOKUP(A188,Apple!A:A,Apple!B:B),"N/A")</f>
        <v>168.82</v>
      </c>
      <c r="H188" s="5">
        <f t="shared" si="41"/>
        <v>15597.144743999999</v>
      </c>
      <c r="I188" s="5">
        <f t="shared" si="51"/>
        <v>-6.3572520149925982E-3</v>
      </c>
      <c r="J188" s="222">
        <f>IFERROR(_xlfn.XLOOKUP(A188,Microsoft!A:A,Microsoft!B:B),"N/A")</f>
        <v>417.88</v>
      </c>
      <c r="K188" s="5">
        <f t="shared" si="42"/>
        <v>38607.598896000003</v>
      </c>
      <c r="L188" s="5">
        <f t="shared" si="52"/>
        <v>-7.5755289646217694E-3</v>
      </c>
      <c r="M188" s="222">
        <f>IFERROR(_xlfn.XLOOKUP($A188,Cisco!A:A,Cisco!B:B),"N/A")</f>
        <v>48.11</v>
      </c>
      <c r="N188" s="5">
        <f t="shared" si="43"/>
        <v>4444.8444120000004</v>
      </c>
      <c r="O188" s="5">
        <f t="shared" si="53"/>
        <v>-1.4378729539053503E-2</v>
      </c>
      <c r="P188" s="222">
        <f>IFERROR(_xlfn.XLOOKUP($A188,Disney!A:A,Disney!B:B),"N/A")</f>
        <v>117.09</v>
      </c>
      <c r="Q188" s="5">
        <f t="shared" si="44"/>
        <v>10817.851428</v>
      </c>
      <c r="R188" s="5">
        <f t="shared" si="54"/>
        <v>-1.7333667712627232E-2</v>
      </c>
      <c r="S188" s="222">
        <f>_xlfn.XLOOKUP(A188,FedEx!A:A,FedEx!B:B,"N/A")</f>
        <v>275.51</v>
      </c>
      <c r="T188" s="5">
        <f t="shared" si="45"/>
        <v>25454.148492</v>
      </c>
      <c r="U188" s="5">
        <f t="shared" si="55"/>
        <v>-1.2156840444141115E-2</v>
      </c>
      <c r="V188" s="222">
        <f>_xlfn.XLOOKUP($A188,'General Motors'!A:A,'General Motors'!B:B,"N/A")</f>
        <v>43.68</v>
      </c>
      <c r="W188" s="5">
        <f t="shared" si="46"/>
        <v>4035.5602560000002</v>
      </c>
      <c r="X188" s="5">
        <f t="shared" si="56"/>
        <v>-3.4409966630783551E-2</v>
      </c>
      <c r="Y188" s="222">
        <f>_xlfn.XLOOKUP($A188,Chevron!A:A,Chevron!B:B,"N/A")</f>
        <v>160.69</v>
      </c>
      <c r="Z188" s="5">
        <f t="shared" si="47"/>
        <v>14846.020548</v>
      </c>
      <c r="AA188" s="5">
        <f t="shared" si="57"/>
        <v>8.3892951239450397E-5</v>
      </c>
      <c r="AB188" s="222">
        <f>_xlfn.XLOOKUP($A188,Boeing!A:A,Boeing!B:B,"N/A")</f>
        <v>183.29</v>
      </c>
      <c r="AC188" s="5">
        <f t="shared" si="48"/>
        <v>16934.016467999998</v>
      </c>
      <c r="AD188" s="5">
        <f t="shared" si="58"/>
        <v>-1.0273675387776904E-2</v>
      </c>
      <c r="AE188" s="222">
        <f>_xlfn.XLOOKUP(A188,Amazon!A:A,Amazon!B:B,"N/A")</f>
        <v>180</v>
      </c>
      <c r="AF188" s="5">
        <f t="shared" si="49"/>
        <v>16630.056</v>
      </c>
      <c r="AG188" s="5">
        <f t="shared" si="59"/>
        <v>-1.4664574748419201E-2</v>
      </c>
      <c r="AH188" s="393">
        <v>5147.21</v>
      </c>
      <c r="AI188" s="393">
        <v>475546.61410000001</v>
      </c>
      <c r="AJ188" s="393">
        <v>-1.37882E-2</v>
      </c>
    </row>
    <row r="189" spans="1:36">
      <c r="A189" s="4">
        <v>45387</v>
      </c>
      <c r="B189" s="222">
        <f>_xlfn.XLOOKUP(A189,'USD RUB'!B:B,'USD RUB'!C:C,"N/A")</f>
        <v>92.305800000000005</v>
      </c>
      <c r="C189" s="222">
        <f>IFERROR(EXP(_xlfn.XLOOKUP(A189,'Bonds (CP)'!$A$4:$A$513,'Work Sheet'!$B$3:$B$512)/252)-1,"N/A")</f>
        <v>0.43638189800169735</v>
      </c>
      <c r="D189" s="222">
        <f>IFERROR(_xlfn.XLOOKUP($A189,Intel!$A$2:$A$502,Intel!$B$2:$B$502),"N/A")</f>
        <v>38.71</v>
      </c>
      <c r="E189" s="5">
        <f t="shared" si="40"/>
        <v>3573.1575180000004</v>
      </c>
      <c r="F189" s="5">
        <f t="shared" si="50"/>
        <v>-2.6552822294862888E-2</v>
      </c>
      <c r="G189" s="222">
        <f>IFERROR(_xlfn.XLOOKUP(A189,Apple!A:A,Apple!B:B),"N/A")</f>
        <v>169.58</v>
      </c>
      <c r="H189" s="5">
        <f t="shared" si="41"/>
        <v>15653.217564000002</v>
      </c>
      <c r="I189" s="5">
        <f t="shared" si="51"/>
        <v>3.5950695412745315E-3</v>
      </c>
      <c r="J189" s="222">
        <f>IFERROR(_xlfn.XLOOKUP(A189,Microsoft!A:A,Microsoft!B:B),"N/A")</f>
        <v>425.52</v>
      </c>
      <c r="K189" s="5">
        <f t="shared" si="42"/>
        <v>39277.964015999998</v>
      </c>
      <c r="L189" s="5">
        <f t="shared" si="52"/>
        <v>1.7363553786543529E-2</v>
      </c>
      <c r="M189" s="222">
        <f>IFERROR(_xlfn.XLOOKUP($A189,Cisco!A:A,Cisco!B:B),"N/A")</f>
        <v>48.55</v>
      </c>
      <c r="N189" s="5">
        <f t="shared" si="43"/>
        <v>4481.4465899999996</v>
      </c>
      <c r="O189" s="5">
        <f t="shared" si="53"/>
        <v>8.2347489827050424E-3</v>
      </c>
      <c r="P189" s="222">
        <f>IFERROR(_xlfn.XLOOKUP($A189,Disney!A:A,Disney!B:B),"N/A")</f>
        <v>118.38</v>
      </c>
      <c r="Q189" s="5">
        <f t="shared" si="44"/>
        <v>10927.160604000001</v>
      </c>
      <c r="R189" s="5">
        <f t="shared" si="54"/>
        <v>1.0104518140919838E-2</v>
      </c>
      <c r="S189" s="222">
        <f>_xlfn.XLOOKUP(A189,FedEx!A:A,FedEx!B:B,"N/A")</f>
        <v>273.52</v>
      </c>
      <c r="T189" s="5">
        <f t="shared" si="45"/>
        <v>25247.482415999999</v>
      </c>
      <c r="U189" s="5">
        <f t="shared" si="55"/>
        <v>-8.1191510320981486E-3</v>
      </c>
      <c r="V189" s="222">
        <f>_xlfn.XLOOKUP($A189,'General Motors'!A:A,'General Motors'!B:B,"N/A")</f>
        <v>44.23</v>
      </c>
      <c r="W189" s="5">
        <f t="shared" si="46"/>
        <v>4082.6855339999997</v>
      </c>
      <c r="X189" s="5">
        <f t="shared" si="56"/>
        <v>1.1677505726728876E-2</v>
      </c>
      <c r="Y189" s="222">
        <f>_xlfn.XLOOKUP($A189,Chevron!A:A,Chevron!B:B,"N/A")</f>
        <v>161.6</v>
      </c>
      <c r="Z189" s="5">
        <f t="shared" si="47"/>
        <v>14916.61728</v>
      </c>
      <c r="AA189" s="5">
        <f t="shared" si="57"/>
        <v>4.7552629859124451E-3</v>
      </c>
      <c r="AB189" s="222">
        <f>_xlfn.XLOOKUP($A189,Boeing!A:A,Boeing!B:B,"N/A")</f>
        <v>183.14</v>
      </c>
      <c r="AC189" s="5">
        <f t="shared" si="48"/>
        <v>16904.884212000001</v>
      </c>
      <c r="AD189" s="5">
        <f t="shared" si="58"/>
        <v>-1.7203394159353014E-3</v>
      </c>
      <c r="AE189" s="222">
        <f>_xlfn.XLOOKUP(A189,Amazon!A:A,Amazon!B:B,"N/A")</f>
        <v>185.07</v>
      </c>
      <c r="AF189" s="5">
        <f t="shared" si="49"/>
        <v>17083.034405999999</v>
      </c>
      <c r="AG189" s="5">
        <f t="shared" si="59"/>
        <v>2.7238537621280257E-2</v>
      </c>
      <c r="AH189" s="393">
        <v>5204.34</v>
      </c>
      <c r="AI189" s="393">
        <v>480390.7672</v>
      </c>
      <c r="AJ189" s="393">
        <v>1.0186489999999999E-2</v>
      </c>
    </row>
    <row r="190" spans="1:36">
      <c r="A190" s="4">
        <v>45388</v>
      </c>
      <c r="B190" s="222">
        <f>_xlfn.XLOOKUP(A190,'USD RUB'!B:B,'USD RUB'!C:C,"N/A")</f>
        <v>92.415499999999994</v>
      </c>
      <c r="C190" s="222" t="str">
        <f>IFERROR(EXP(_xlfn.XLOOKUP(A190,'Bonds (CP)'!$A$4:$A$513,'Work Sheet'!$B$3:$B$512)/252)-1,"N/A")</f>
        <v>N/A</v>
      </c>
      <c r="D190" s="222" t="str">
        <f>IFERROR(_xlfn.XLOOKUP($A190,Intel!$A$2:$A$502,Intel!$B$2:$B$502),"N/A")</f>
        <v>N/A</v>
      </c>
      <c r="E190" s="5" t="str">
        <f t="shared" si="40"/>
        <v>N/A</v>
      </c>
      <c r="F190" s="5" t="str">
        <f t="shared" si="50"/>
        <v>N/A</v>
      </c>
      <c r="G190" s="222" t="str">
        <f>IFERROR(_xlfn.XLOOKUP(A190,Apple!A:A,Apple!B:B),"N/A")</f>
        <v>N/A</v>
      </c>
      <c r="H190" s="5" t="str">
        <f t="shared" si="41"/>
        <v>N/A</v>
      </c>
      <c r="I190" s="5" t="str">
        <f t="shared" si="51"/>
        <v>N/A</v>
      </c>
      <c r="J190" s="222" t="str">
        <f>IFERROR(_xlfn.XLOOKUP(A190,Microsoft!A:A,Microsoft!B:B),"N/A")</f>
        <v>N/A</v>
      </c>
      <c r="K190" s="5" t="str">
        <f t="shared" si="42"/>
        <v>N/A</v>
      </c>
      <c r="L190" s="5" t="str">
        <f t="shared" si="52"/>
        <v>N/A</v>
      </c>
      <c r="M190" s="222" t="str">
        <f>IFERROR(_xlfn.XLOOKUP($A190,Cisco!A:A,Cisco!B:B),"N/A")</f>
        <v>N/A</v>
      </c>
      <c r="N190" s="5" t="str">
        <f t="shared" si="43"/>
        <v>N/A</v>
      </c>
      <c r="O190" s="5" t="str">
        <f t="shared" si="53"/>
        <v>N/A</v>
      </c>
      <c r="P190" s="222" t="str">
        <f>IFERROR(_xlfn.XLOOKUP($A190,Disney!A:A,Disney!B:B),"N/A")</f>
        <v>N/A</v>
      </c>
      <c r="Q190" s="5" t="str">
        <f t="shared" si="44"/>
        <v>N/A</v>
      </c>
      <c r="R190" s="5" t="str">
        <f t="shared" si="54"/>
        <v>N/A</v>
      </c>
      <c r="S190" s="222" t="str">
        <f>_xlfn.XLOOKUP(A190,FedEx!A:A,FedEx!B:B,"N/A")</f>
        <v>N/A</v>
      </c>
      <c r="T190" s="5" t="str">
        <f t="shared" si="45"/>
        <v>N/A</v>
      </c>
      <c r="U190" s="5" t="str">
        <f t="shared" si="55"/>
        <v>N/A</v>
      </c>
      <c r="V190" s="222" t="str">
        <f>_xlfn.XLOOKUP($A190,'General Motors'!A:A,'General Motors'!B:B,"N/A")</f>
        <v>N/A</v>
      </c>
      <c r="W190" s="5" t="str">
        <f t="shared" si="46"/>
        <v>N/A</v>
      </c>
      <c r="X190" s="5" t="str">
        <f t="shared" si="56"/>
        <v>N/A</v>
      </c>
      <c r="Y190" s="222" t="str">
        <f>_xlfn.XLOOKUP($A190,Chevron!A:A,Chevron!B:B,"N/A")</f>
        <v>N/A</v>
      </c>
      <c r="Z190" s="5" t="str">
        <f t="shared" si="47"/>
        <v>N/A</v>
      </c>
      <c r="AA190" s="5" t="str">
        <f t="shared" si="57"/>
        <v>N/A</v>
      </c>
      <c r="AB190" s="222" t="str">
        <f>_xlfn.XLOOKUP($A190,Boeing!A:A,Boeing!B:B,"N/A")</f>
        <v>N/A</v>
      </c>
      <c r="AC190" s="5" t="str">
        <f t="shared" si="48"/>
        <v>N/A</v>
      </c>
      <c r="AD190" s="5" t="str">
        <f t="shared" si="58"/>
        <v>N/A</v>
      </c>
      <c r="AE190" s="222" t="str">
        <f>_xlfn.XLOOKUP(A190,Amazon!A:A,Amazon!B:B,"N/A")</f>
        <v>N/A</v>
      </c>
      <c r="AF190" s="5" t="str">
        <f t="shared" si="49"/>
        <v>N/A</v>
      </c>
      <c r="AG190" s="5" t="str">
        <f t="shared" si="59"/>
        <v>N/A</v>
      </c>
      <c r="AH190" s="6" t="s">
        <v>36</v>
      </c>
      <c r="AI190" s="6" t="s">
        <v>36</v>
      </c>
      <c r="AJ190" s="6" t="s">
        <v>36</v>
      </c>
    </row>
    <row r="191" spans="1:36">
      <c r="A191" s="4">
        <v>45389</v>
      </c>
      <c r="B191" s="222" t="str">
        <f>_xlfn.XLOOKUP(A191,'USD RUB'!B:B,'USD RUB'!C:C,"N/A")</f>
        <v>N/A</v>
      </c>
      <c r="C191" s="222" t="str">
        <f>IFERROR(EXP(_xlfn.XLOOKUP(A191,'Bonds (CP)'!$A$4:$A$513,'Work Sheet'!$B$3:$B$512)/252)-1,"N/A")</f>
        <v>N/A</v>
      </c>
      <c r="D191" s="222" t="str">
        <f>IFERROR(_xlfn.XLOOKUP($A191,Intel!$A$2:$A$502,Intel!$B$2:$B$502),"N/A")</f>
        <v>N/A</v>
      </c>
      <c r="E191" s="5" t="str">
        <f t="shared" si="40"/>
        <v>N/A</v>
      </c>
      <c r="F191" s="5" t="str">
        <f t="shared" si="50"/>
        <v>N/A</v>
      </c>
      <c r="G191" s="222" t="str">
        <f>IFERROR(_xlfn.XLOOKUP(A191,Apple!A:A,Apple!B:B),"N/A")</f>
        <v>N/A</v>
      </c>
      <c r="H191" s="5" t="str">
        <f t="shared" si="41"/>
        <v>N/A</v>
      </c>
      <c r="I191" s="5" t="str">
        <f t="shared" si="51"/>
        <v>N/A</v>
      </c>
      <c r="J191" s="222" t="str">
        <f>IFERROR(_xlfn.XLOOKUP(A191,Microsoft!A:A,Microsoft!B:B),"N/A")</f>
        <v>N/A</v>
      </c>
      <c r="K191" s="5" t="str">
        <f t="shared" si="42"/>
        <v>N/A</v>
      </c>
      <c r="L191" s="5" t="str">
        <f t="shared" si="52"/>
        <v>N/A</v>
      </c>
      <c r="M191" s="222" t="str">
        <f>IFERROR(_xlfn.XLOOKUP($A191,Cisco!A:A,Cisco!B:B),"N/A")</f>
        <v>N/A</v>
      </c>
      <c r="N191" s="5" t="str">
        <f t="shared" si="43"/>
        <v>N/A</v>
      </c>
      <c r="O191" s="5" t="str">
        <f t="shared" si="53"/>
        <v>N/A</v>
      </c>
      <c r="P191" s="222" t="str">
        <f>IFERROR(_xlfn.XLOOKUP($A191,Disney!A:A,Disney!B:B),"N/A")</f>
        <v>N/A</v>
      </c>
      <c r="Q191" s="5" t="str">
        <f t="shared" si="44"/>
        <v>N/A</v>
      </c>
      <c r="R191" s="5" t="str">
        <f t="shared" si="54"/>
        <v>N/A</v>
      </c>
      <c r="S191" s="222" t="str">
        <f>_xlfn.XLOOKUP(A191,FedEx!A:A,FedEx!B:B,"N/A")</f>
        <v>N/A</v>
      </c>
      <c r="T191" s="5" t="str">
        <f t="shared" si="45"/>
        <v>N/A</v>
      </c>
      <c r="U191" s="5" t="str">
        <f t="shared" si="55"/>
        <v>N/A</v>
      </c>
      <c r="V191" s="222" t="str">
        <f>_xlfn.XLOOKUP($A191,'General Motors'!A:A,'General Motors'!B:B,"N/A")</f>
        <v>N/A</v>
      </c>
      <c r="W191" s="5" t="str">
        <f t="shared" si="46"/>
        <v>N/A</v>
      </c>
      <c r="X191" s="5" t="str">
        <f t="shared" si="56"/>
        <v>N/A</v>
      </c>
      <c r="Y191" s="222" t="str">
        <f>_xlfn.XLOOKUP($A191,Chevron!A:A,Chevron!B:B,"N/A")</f>
        <v>N/A</v>
      </c>
      <c r="Z191" s="5" t="str">
        <f t="shared" si="47"/>
        <v>N/A</v>
      </c>
      <c r="AA191" s="5" t="str">
        <f t="shared" si="57"/>
        <v>N/A</v>
      </c>
      <c r="AB191" s="222" t="str">
        <f>_xlfn.XLOOKUP($A191,Boeing!A:A,Boeing!B:B,"N/A")</f>
        <v>N/A</v>
      </c>
      <c r="AC191" s="5" t="str">
        <f t="shared" si="48"/>
        <v>N/A</v>
      </c>
      <c r="AD191" s="5" t="str">
        <f t="shared" si="58"/>
        <v>N/A</v>
      </c>
      <c r="AE191" s="222" t="str">
        <f>_xlfn.XLOOKUP(A191,Amazon!A:A,Amazon!B:B,"N/A")</f>
        <v>N/A</v>
      </c>
      <c r="AF191" s="5" t="str">
        <f t="shared" si="49"/>
        <v>N/A</v>
      </c>
      <c r="AG191" s="5" t="str">
        <f t="shared" si="59"/>
        <v>N/A</v>
      </c>
      <c r="AH191" s="6" t="s">
        <v>36</v>
      </c>
      <c r="AI191" s="6" t="s">
        <v>36</v>
      </c>
      <c r="AJ191" s="6" t="s">
        <v>36</v>
      </c>
    </row>
    <row r="192" spans="1:36">
      <c r="A192" s="4">
        <v>45390</v>
      </c>
      <c r="B192" s="222" t="str">
        <f>_xlfn.XLOOKUP(A192,'USD RUB'!B:B,'USD RUB'!C:C,"N/A")</f>
        <v>N/A</v>
      </c>
      <c r="C192" s="222">
        <f>IFERROR(EXP(_xlfn.XLOOKUP(A192,'Bonds (CP)'!$A$4:$A$513,'Work Sheet'!$B$3:$B$512)/252)-1,"N/A")</f>
        <v>0.43429723851900759</v>
      </c>
      <c r="D192" s="222">
        <f>IFERROR(_xlfn.XLOOKUP($A192,Intel!$A$2:$A$502,Intel!$B$2:$B$502),"N/A")</f>
        <v>37.979999999999997</v>
      </c>
      <c r="E192" s="5" t="str">
        <f t="shared" si="40"/>
        <v>N/A</v>
      </c>
      <c r="F192" s="5" t="str">
        <f t="shared" si="50"/>
        <v>N/A</v>
      </c>
      <c r="G192" s="222">
        <f>IFERROR(_xlfn.XLOOKUP(A192,Apple!A:A,Apple!B:B),"N/A")</f>
        <v>168.45</v>
      </c>
      <c r="H192" s="5" t="str">
        <f t="shared" si="41"/>
        <v>N/A</v>
      </c>
      <c r="I192" s="5" t="str">
        <f t="shared" si="51"/>
        <v>N/A</v>
      </c>
      <c r="J192" s="222">
        <f>IFERROR(_xlfn.XLOOKUP(A192,Microsoft!A:A,Microsoft!B:B),"N/A")</f>
        <v>424.59</v>
      </c>
      <c r="K192" s="5" t="str">
        <f t="shared" si="42"/>
        <v>N/A</v>
      </c>
      <c r="L192" s="5" t="str">
        <f t="shared" si="52"/>
        <v>N/A</v>
      </c>
      <c r="M192" s="222">
        <f>IFERROR(_xlfn.XLOOKUP($A192,Cisco!A:A,Cisco!B:B),"N/A")</f>
        <v>48.24</v>
      </c>
      <c r="N192" s="5" t="str">
        <f t="shared" si="43"/>
        <v>N/A</v>
      </c>
      <c r="O192" s="5" t="str">
        <f t="shared" si="53"/>
        <v>N/A</v>
      </c>
      <c r="P192" s="222">
        <f>IFERROR(_xlfn.XLOOKUP($A192,Disney!A:A,Disney!B:B),"N/A")</f>
        <v>117.35</v>
      </c>
      <c r="Q192" s="5" t="str">
        <f t="shared" si="44"/>
        <v>N/A</v>
      </c>
      <c r="R192" s="5" t="str">
        <f t="shared" si="54"/>
        <v>N/A</v>
      </c>
      <c r="S192" s="222">
        <f>_xlfn.XLOOKUP(A192,FedEx!A:A,FedEx!B:B,"N/A")</f>
        <v>275.57</v>
      </c>
      <c r="T192" s="5" t="str">
        <f t="shared" si="45"/>
        <v>N/A</v>
      </c>
      <c r="U192" s="5" t="str">
        <f t="shared" si="55"/>
        <v>N/A</v>
      </c>
      <c r="V192" s="222">
        <f>_xlfn.XLOOKUP($A192,'General Motors'!A:A,'General Motors'!B:B,"N/A")</f>
        <v>44.34</v>
      </c>
      <c r="W192" s="5" t="str">
        <f t="shared" si="46"/>
        <v>N/A</v>
      </c>
      <c r="X192" s="5" t="str">
        <f t="shared" si="56"/>
        <v>N/A</v>
      </c>
      <c r="Y192" s="222">
        <f>_xlfn.XLOOKUP($A192,Chevron!A:A,Chevron!B:B,"N/A")</f>
        <v>161.27000000000001</v>
      </c>
      <c r="Z192" s="5" t="str">
        <f t="shared" si="47"/>
        <v>N/A</v>
      </c>
      <c r="AA192" s="5" t="str">
        <f t="shared" si="57"/>
        <v>N/A</v>
      </c>
      <c r="AB192" s="222">
        <f>_xlfn.XLOOKUP($A192,Boeing!A:A,Boeing!B:B,"N/A")</f>
        <v>181.56</v>
      </c>
      <c r="AC192" s="5" t="str">
        <f t="shared" si="48"/>
        <v>N/A</v>
      </c>
      <c r="AD192" s="5" t="str">
        <f t="shared" si="58"/>
        <v>N/A</v>
      </c>
      <c r="AE192" s="222">
        <f>_xlfn.XLOOKUP(A192,Amazon!A:A,Amazon!B:B,"N/A")</f>
        <v>185.19</v>
      </c>
      <c r="AF192" s="5" t="str">
        <f t="shared" si="49"/>
        <v>N/A</v>
      </c>
      <c r="AG192" s="5" t="str">
        <f t="shared" si="59"/>
        <v>N/A</v>
      </c>
      <c r="AH192" s="393">
        <v>5202.3900000000003</v>
      </c>
      <c r="AI192" s="6" t="s">
        <v>36</v>
      </c>
      <c r="AJ192" s="6" t="s">
        <v>36</v>
      </c>
    </row>
    <row r="193" spans="1:36">
      <c r="A193" s="4">
        <v>45391</v>
      </c>
      <c r="B193" s="222">
        <f>_xlfn.XLOOKUP(A193,'USD RUB'!B:B,'USD RUB'!C:C,"N/A")</f>
        <v>92.581000000000003</v>
      </c>
      <c r="C193" s="222" t="str">
        <f>IFERROR(EXP(_xlfn.XLOOKUP(A193,'Bonds (CP)'!$A$4:$A$513,'Work Sheet'!$B$3:$B$512)/252)-1,"N/A")</f>
        <v>N/A</v>
      </c>
      <c r="D193" s="222">
        <f>IFERROR(_xlfn.XLOOKUP($A193,Intel!$A$2:$A$502,Intel!$B$2:$B$502),"N/A")</f>
        <v>38.33</v>
      </c>
      <c r="E193" s="5">
        <f t="shared" si="40"/>
        <v>3548.6297300000001</v>
      </c>
      <c r="F193" s="5" t="str">
        <f t="shared" si="50"/>
        <v>N/A</v>
      </c>
      <c r="G193" s="222">
        <f>IFERROR(_xlfn.XLOOKUP(A193,Apple!A:A,Apple!B:B),"N/A")</f>
        <v>169.67</v>
      </c>
      <c r="H193" s="5">
        <f t="shared" si="41"/>
        <v>15708.218269999999</v>
      </c>
      <c r="I193" s="5" t="str">
        <f t="shared" si="51"/>
        <v>N/A</v>
      </c>
      <c r="J193" s="222">
        <f>IFERROR(_xlfn.XLOOKUP(A193,Microsoft!A:A,Microsoft!B:B),"N/A")</f>
        <v>426.28</v>
      </c>
      <c r="K193" s="5">
        <f t="shared" si="42"/>
        <v>39465.428679999997</v>
      </c>
      <c r="L193" s="5" t="str">
        <f t="shared" si="52"/>
        <v>N/A</v>
      </c>
      <c r="M193" s="222">
        <f>IFERROR(_xlfn.XLOOKUP($A193,Cisco!A:A,Cisco!B:B),"N/A")</f>
        <v>50.01</v>
      </c>
      <c r="N193" s="5">
        <f t="shared" si="43"/>
        <v>4629.9758099999999</v>
      </c>
      <c r="O193" s="5" t="str">
        <f t="shared" si="53"/>
        <v>N/A</v>
      </c>
      <c r="P193" s="222">
        <f>IFERROR(_xlfn.XLOOKUP($A193,Disney!A:A,Disney!B:B),"N/A")</f>
        <v>117.97</v>
      </c>
      <c r="Q193" s="5">
        <f t="shared" si="44"/>
        <v>10921.780570000001</v>
      </c>
      <c r="R193" s="5" t="str">
        <f t="shared" si="54"/>
        <v>N/A</v>
      </c>
      <c r="S193" s="222">
        <f>_xlfn.XLOOKUP(A193,FedEx!A:A,FedEx!B:B,"N/A")</f>
        <v>276.37</v>
      </c>
      <c r="T193" s="5">
        <f t="shared" si="45"/>
        <v>25586.610970000002</v>
      </c>
      <c r="U193" s="5" t="str">
        <f t="shared" si="55"/>
        <v>N/A</v>
      </c>
      <c r="V193" s="222">
        <f>_xlfn.XLOOKUP($A193,'General Motors'!A:A,'General Motors'!B:B,"N/A")</f>
        <v>44.73</v>
      </c>
      <c r="W193" s="5">
        <f t="shared" si="46"/>
        <v>4141.1481299999996</v>
      </c>
      <c r="X193" s="5" t="str">
        <f t="shared" si="56"/>
        <v>N/A</v>
      </c>
      <c r="Y193" s="222">
        <f>_xlfn.XLOOKUP($A193,Chevron!A:A,Chevron!B:B,"N/A")</f>
        <v>162</v>
      </c>
      <c r="Z193" s="5">
        <f t="shared" si="47"/>
        <v>14998.122000000001</v>
      </c>
      <c r="AA193" s="5" t="str">
        <f t="shared" si="57"/>
        <v>N/A</v>
      </c>
      <c r="AB193" s="222">
        <f>_xlfn.XLOOKUP($A193,Boeing!A:A,Boeing!B:B,"N/A")</f>
        <v>178.12</v>
      </c>
      <c r="AC193" s="5">
        <f t="shared" si="48"/>
        <v>16490.527720000002</v>
      </c>
      <c r="AD193" s="5" t="str">
        <f t="shared" si="58"/>
        <v>N/A</v>
      </c>
      <c r="AE193" s="222">
        <f>_xlfn.XLOOKUP(A193,Amazon!A:A,Amazon!B:B,"N/A")</f>
        <v>185.67</v>
      </c>
      <c r="AF193" s="5">
        <f t="shared" si="49"/>
        <v>17189.51427</v>
      </c>
      <c r="AG193" s="5" t="str">
        <f t="shared" si="59"/>
        <v>N/A</v>
      </c>
      <c r="AH193" s="393">
        <v>5209.91</v>
      </c>
      <c r="AI193" s="393">
        <v>482338.6777</v>
      </c>
      <c r="AJ193" s="6" t="s">
        <v>36</v>
      </c>
    </row>
    <row r="194" spans="1:36">
      <c r="A194" s="4">
        <v>45392</v>
      </c>
      <c r="B194" s="222">
        <f>_xlfn.XLOOKUP(A194,'USD RUB'!B:B,'USD RUB'!C:C,"N/A")</f>
        <v>92.746300000000005</v>
      </c>
      <c r="C194" s="222" t="str">
        <f>IFERROR(EXP(_xlfn.XLOOKUP(A194,'Bonds (CP)'!$A$4:$A$513,'Work Sheet'!$B$3:$B$512)/252)-1,"N/A")</f>
        <v>N/A</v>
      </c>
      <c r="D194" s="222">
        <f>IFERROR(_xlfn.XLOOKUP($A194,Intel!$A$2:$A$502,Intel!$B$2:$B$502),"N/A")</f>
        <v>37.200000000000003</v>
      </c>
      <c r="E194" s="5">
        <f t="shared" ref="E194:E257" si="60">IF(OR(D194="N/A", $B194="N/A"),"N/A",D194*$B194)</f>
        <v>3450.1623600000003</v>
      </c>
      <c r="F194" s="5">
        <f t="shared" si="50"/>
        <v>-2.7747997816610748E-2</v>
      </c>
      <c r="G194" s="222">
        <f>IFERROR(_xlfn.XLOOKUP(A194,Apple!A:A,Apple!B:B),"N/A")</f>
        <v>167.78</v>
      </c>
      <c r="H194" s="5">
        <f t="shared" ref="H194:H257" si="61">IF(OR(G194="N/A", B194="N/A"),"N/A",G194*$B194)</f>
        <v>15560.974214000002</v>
      </c>
      <c r="I194" s="5">
        <f t="shared" si="51"/>
        <v>-9.3736955693574098E-3</v>
      </c>
      <c r="J194" s="222">
        <f>IFERROR(_xlfn.XLOOKUP(A194,Microsoft!A:A,Microsoft!B:B),"N/A")</f>
        <v>423.26</v>
      </c>
      <c r="K194" s="5">
        <f t="shared" ref="K194:K257" si="62">IF(OR(J194="N/A",B194="N/A"),"N/A",J194*B194)</f>
        <v>39255.798938</v>
      </c>
      <c r="L194" s="5">
        <f t="shared" si="52"/>
        <v>-5.3117310266600493E-3</v>
      </c>
      <c r="M194" s="222">
        <f>IFERROR(_xlfn.XLOOKUP($A194,Cisco!A:A,Cisco!B:B),"N/A")</f>
        <v>49.21</v>
      </c>
      <c r="N194" s="5">
        <f t="shared" ref="N194:N257" si="63">IF(OR(M194="N/A",$B194="N/A"),"N/A",M194*$B194)</f>
        <v>4564.0454230000005</v>
      </c>
      <c r="O194" s="5">
        <f t="shared" si="53"/>
        <v>-1.4239898804136342E-2</v>
      </c>
      <c r="P194" s="222">
        <f>IFERROR(_xlfn.XLOOKUP($A194,Disney!A:A,Disney!B:B),"N/A")</f>
        <v>117.19</v>
      </c>
      <c r="Q194" s="5">
        <f t="shared" ref="Q194:Q257" si="64">IF(OR(P194="N/A",$B194="N/A"),"N/A",P194*$B194)</f>
        <v>10868.938897</v>
      </c>
      <c r="R194" s="5">
        <f t="shared" si="54"/>
        <v>-4.838192148370668E-3</v>
      </c>
      <c r="S194" s="222">
        <f>_xlfn.XLOOKUP(A194,FedEx!A:A,FedEx!B:B,"N/A")</f>
        <v>270.3</v>
      </c>
      <c r="T194" s="5">
        <f t="shared" ref="T194:T257" si="65">IF(OR(S194="N/A",$B194="N/A"),"N/A",S194*$B194)</f>
        <v>25069.324890000004</v>
      </c>
      <c r="U194" s="5">
        <f t="shared" si="55"/>
        <v>-2.0217061204647613E-2</v>
      </c>
      <c r="V194" s="222">
        <f>_xlfn.XLOOKUP($A194,'General Motors'!A:A,'General Motors'!B:B,"N/A")</f>
        <v>43.94</v>
      </c>
      <c r="W194" s="5">
        <f t="shared" ref="W194:W257" si="66">IF(OR(V194="N/A",$B194="N/A"),"N/A",V194*$B194)</f>
        <v>4075.272422</v>
      </c>
      <c r="X194" s="5">
        <f t="shared" si="56"/>
        <v>-1.5907595172162892E-2</v>
      </c>
      <c r="Y194" s="222">
        <f>_xlfn.XLOOKUP($A194,Chevron!A:A,Chevron!B:B,"N/A")</f>
        <v>162.66999999999999</v>
      </c>
      <c r="Z194" s="5">
        <f t="shared" ref="Z194:Z257" si="67">IF(OR(Y194="N/A",$B194="N/A"),"N/A",Y194*$B194)</f>
        <v>15087.040621</v>
      </c>
      <c r="AA194" s="5">
        <f t="shared" si="57"/>
        <v>5.92865033368839E-3</v>
      </c>
      <c r="AB194" s="222">
        <f>_xlfn.XLOOKUP($A194,Boeing!A:A,Boeing!B:B,"N/A")</f>
        <v>174.63</v>
      </c>
      <c r="AC194" s="5">
        <f t="shared" ref="AC194:AC257" si="68">IF(OR(AB194="N/A",$B194="N/A"),"N/A",AB194*$B194)</f>
        <v>16196.286369000001</v>
      </c>
      <c r="AD194" s="5">
        <f t="shared" si="58"/>
        <v>-1.7843052447808483E-2</v>
      </c>
      <c r="AE194" s="222">
        <f>_xlfn.XLOOKUP(A194,Amazon!A:A,Amazon!B:B,"N/A")</f>
        <v>185.95</v>
      </c>
      <c r="AF194" s="5">
        <f t="shared" ref="AF194:AF257" si="69">IF(OR(AE194="N/A",$B194="N/A"),"N/A",AE194*$B194)</f>
        <v>17246.174485</v>
      </c>
      <c r="AG194" s="5">
        <f t="shared" si="59"/>
        <v>3.2962080318281739E-3</v>
      </c>
      <c r="AH194" s="393">
        <v>5160.6400000000003</v>
      </c>
      <c r="AI194" s="393">
        <v>478630.26559999998</v>
      </c>
      <c r="AJ194" s="393">
        <v>-7.6883999999999997E-3</v>
      </c>
    </row>
    <row r="195" spans="1:36">
      <c r="A195" s="4">
        <v>45393</v>
      </c>
      <c r="B195" s="222">
        <f>_xlfn.XLOOKUP(A195,'USD RUB'!B:B,'USD RUB'!C:C,"N/A")</f>
        <v>93.219800000000006</v>
      </c>
      <c r="C195" s="222">
        <f>IFERROR(EXP(_xlfn.XLOOKUP(A195,'Bonds (CP)'!$A$4:$A$513,'Work Sheet'!$B$3:$B$512)/252)-1,"N/A")</f>
        <v>0.43535456851196574</v>
      </c>
      <c r="D195" s="222">
        <f>IFERROR(_xlfn.XLOOKUP($A195,Intel!$A$2:$A$502,Intel!$B$2:$B$502),"N/A")</f>
        <v>37.630000000000003</v>
      </c>
      <c r="E195" s="5">
        <f t="shared" si="60"/>
        <v>3507.8610740000004</v>
      </c>
      <c r="F195" s="5">
        <f t="shared" ref="F195:F258" si="70">IF(E194="N/A", "N/A", IF(OR(E195="N/A",E194="N/A"),"N/A",E195/E194-1))</f>
        <v>1.6723477906123829E-2</v>
      </c>
      <c r="G195" s="222">
        <f>IFERROR(_xlfn.XLOOKUP(A195,Apple!A:A,Apple!B:B),"N/A")</f>
        <v>175.04</v>
      </c>
      <c r="H195" s="5">
        <f t="shared" si="61"/>
        <v>16317.193792</v>
      </c>
      <c r="I195" s="5">
        <f t="shared" ref="I195:I258" si="71">IF(OR(H195="N/A",H194="N/A"), "N/A", H195/H194-1)</f>
        <v>4.8597187271195219E-2</v>
      </c>
      <c r="J195" s="222">
        <f>IFERROR(_xlfn.XLOOKUP(A195,Microsoft!A:A,Microsoft!B:B),"N/A")</f>
        <v>427.93</v>
      </c>
      <c r="K195" s="5">
        <f t="shared" si="62"/>
        <v>39891.549014000004</v>
      </c>
      <c r="L195" s="5">
        <f t="shared" ref="L195:L258" si="72">IF(OR(K195="N/A",K194="N/A"), "N/A", K195/K194-1)</f>
        <v>1.6195061448223136E-2</v>
      </c>
      <c r="M195" s="222">
        <f>IFERROR(_xlfn.XLOOKUP($A195,Cisco!A:A,Cisco!B:B),"N/A")</f>
        <v>49.53</v>
      </c>
      <c r="N195" s="5">
        <f t="shared" si="63"/>
        <v>4617.1766940000007</v>
      </c>
      <c r="O195" s="5">
        <f t="shared" ref="O195:O258" si="73">IF(OR(N195="N/A",N194="N/A"),"N/A",N195/N194-1)</f>
        <v>1.1641266919091287E-2</v>
      </c>
      <c r="P195" s="222">
        <f>IFERROR(_xlfn.XLOOKUP($A195,Disney!A:A,Disney!B:B),"N/A")</f>
        <v>117.15</v>
      </c>
      <c r="Q195" s="5">
        <f t="shared" si="64"/>
        <v>10920.699570000001</v>
      </c>
      <c r="R195" s="5">
        <f t="shared" ref="R195:R258" si="74">IF(OR(Q195="N/A",Q194="N/A"),"N/A",Q195/Q194-1)</f>
        <v>4.7622563242386562E-3</v>
      </c>
      <c r="S195" s="222">
        <f>_xlfn.XLOOKUP(A195,FedEx!A:A,FedEx!B:B,"N/A")</f>
        <v>272.18</v>
      </c>
      <c r="T195" s="5">
        <f t="shared" si="65"/>
        <v>25372.565164000003</v>
      </c>
      <c r="U195" s="5">
        <f t="shared" ref="U195:U258" si="75">IF(OR(T195="N/A",T194="N/A"),"N/A",T195/T194-1)</f>
        <v>1.2096068614953381E-2</v>
      </c>
      <c r="V195" s="222">
        <f>_xlfn.XLOOKUP($A195,'General Motors'!A:A,'General Motors'!B:B,"N/A")</f>
        <v>43.84</v>
      </c>
      <c r="W195" s="5">
        <f t="shared" si="66"/>
        <v>4086.7560320000007</v>
      </c>
      <c r="X195" s="5">
        <f t="shared" ref="X195:X258" si="76">IF(OR(W195="N/A",W194="N/A"),"N/A",W195/W194-1)</f>
        <v>2.8178754230041569E-3</v>
      </c>
      <c r="Y195" s="222">
        <f>_xlfn.XLOOKUP($A195,Chevron!A:A,Chevron!B:B,"N/A")</f>
        <v>161.88999999999999</v>
      </c>
      <c r="Z195" s="5">
        <f t="shared" si="67"/>
        <v>15091.353422</v>
      </c>
      <c r="AA195" s="5">
        <f t="shared" ref="AA195:AA258" si="77">IF(OR(Z195="N/A",Z194="N/A"),"N/A",Z195/Z194-1)</f>
        <v>2.8586129701246854E-4</v>
      </c>
      <c r="AB195" s="222">
        <f>_xlfn.XLOOKUP($A195,Boeing!A:A,Boeing!B:B,"N/A")</f>
        <v>173.36</v>
      </c>
      <c r="AC195" s="5">
        <f t="shared" si="68"/>
        <v>16160.584528000003</v>
      </c>
      <c r="AD195" s="5">
        <f t="shared" ref="AD195:AD258" si="78">IF(OR(AC195="N/A",AC194="N/A"),"N/A",AC195/AC194-1)</f>
        <v>-2.2043226568487784E-3</v>
      </c>
      <c r="AE195" s="222">
        <f>_xlfn.XLOOKUP(A195,Amazon!A:A,Amazon!B:B,"N/A")</f>
        <v>189.05</v>
      </c>
      <c r="AF195" s="5">
        <f t="shared" si="69"/>
        <v>17623.203190000004</v>
      </c>
      <c r="AG195" s="5">
        <f t="shared" ref="AG195:AG258" si="79">IF(OR(AF195="N/A",AF194="N/A"),"N/A",AF195/AF194-1)</f>
        <v>2.1861584743209539E-2</v>
      </c>
      <c r="AH195" s="9">
        <v>1205088</v>
      </c>
      <c r="AI195" s="393">
        <v>484655.3334</v>
      </c>
      <c r="AJ195" s="393">
        <v>1.2588149999999999E-2</v>
      </c>
    </row>
    <row r="196" spans="1:36">
      <c r="A196" s="4">
        <v>45394</v>
      </c>
      <c r="B196" s="222">
        <f>_xlfn.XLOOKUP(A196,'USD RUB'!B:B,'USD RUB'!C:C,"N/A")</f>
        <v>93.7196</v>
      </c>
      <c r="C196" s="222">
        <f>IFERROR(EXP(_xlfn.XLOOKUP(A196,'Bonds (CP)'!$A$4:$A$513,'Work Sheet'!$B$3:$B$512)/252)-1,"N/A")</f>
        <v>0.4360946503478198</v>
      </c>
      <c r="D196" s="222">
        <f>IFERROR(_xlfn.XLOOKUP($A196,Intel!$A$2:$A$502,Intel!$B$2:$B$502),"N/A")</f>
        <v>35.69</v>
      </c>
      <c r="E196" s="5">
        <f t="shared" si="60"/>
        <v>3344.8525239999999</v>
      </c>
      <c r="F196" s="5">
        <f t="shared" si="70"/>
        <v>-4.6469499949187698E-2</v>
      </c>
      <c r="G196" s="222">
        <f>IFERROR(_xlfn.XLOOKUP(A196,Apple!A:A,Apple!B:B),"N/A")</f>
        <v>176.55</v>
      </c>
      <c r="H196" s="5">
        <f t="shared" si="61"/>
        <v>16546.195380000001</v>
      </c>
      <c r="I196" s="5">
        <f t="shared" si="71"/>
        <v>1.4034373245740195E-2</v>
      </c>
      <c r="J196" s="222">
        <f>IFERROR(_xlfn.XLOOKUP(A196,Microsoft!A:A,Microsoft!B:B),"N/A")</f>
        <v>421.9</v>
      </c>
      <c r="K196" s="5">
        <f t="shared" si="62"/>
        <v>39540.29924</v>
      </c>
      <c r="L196" s="5">
        <f t="shared" si="72"/>
        <v>-8.8051174417100864E-3</v>
      </c>
      <c r="M196" s="222">
        <f>IFERROR(_xlfn.XLOOKUP($A196,Cisco!A:A,Cisco!B:B),"N/A")</f>
        <v>48.49</v>
      </c>
      <c r="N196" s="5">
        <f t="shared" si="63"/>
        <v>4544.4634040000001</v>
      </c>
      <c r="O196" s="5">
        <f t="shared" si="73"/>
        <v>-1.5748431307489485E-2</v>
      </c>
      <c r="P196" s="222">
        <f>IFERROR(_xlfn.XLOOKUP($A196,Disney!A:A,Disney!B:B),"N/A")</f>
        <v>114.01</v>
      </c>
      <c r="Q196" s="5">
        <f t="shared" si="64"/>
        <v>10684.971596000001</v>
      </c>
      <c r="R196" s="5">
        <f t="shared" si="74"/>
        <v>-2.1585427974555982E-2</v>
      </c>
      <c r="S196" s="222">
        <f>_xlfn.XLOOKUP(A196,FedEx!A:A,FedEx!B:B,"N/A")</f>
        <v>267.8</v>
      </c>
      <c r="T196" s="5">
        <f t="shared" si="65"/>
        <v>25098.10888</v>
      </c>
      <c r="U196" s="5">
        <f t="shared" si="75"/>
        <v>-1.0817049132636258E-2</v>
      </c>
      <c r="V196" s="222">
        <f>_xlfn.XLOOKUP($A196,'General Motors'!A:A,'General Motors'!B:B,"N/A")</f>
        <v>43.08</v>
      </c>
      <c r="W196" s="5">
        <f t="shared" si="66"/>
        <v>4037.440368</v>
      </c>
      <c r="X196" s="5">
        <f t="shared" si="76"/>
        <v>-1.206719060640038E-2</v>
      </c>
      <c r="Y196" s="222">
        <f>_xlfn.XLOOKUP($A196,Chevron!A:A,Chevron!B:B,"N/A")</f>
        <v>158.96</v>
      </c>
      <c r="Z196" s="5">
        <f t="shared" si="67"/>
        <v>14897.667616000001</v>
      </c>
      <c r="AA196" s="5">
        <f t="shared" si="77"/>
        <v>-1.2834223716320037E-2</v>
      </c>
      <c r="AB196" s="222">
        <f>_xlfn.XLOOKUP($A196,Boeing!A:A,Boeing!B:B,"N/A")</f>
        <v>169.55</v>
      </c>
      <c r="AC196" s="5">
        <f t="shared" si="68"/>
        <v>15890.15818</v>
      </c>
      <c r="AD196" s="5">
        <f t="shared" si="78"/>
        <v>-1.6733698433460731E-2</v>
      </c>
      <c r="AE196" s="222">
        <f>_xlfn.XLOOKUP(A196,Amazon!A:A,Amazon!B:B,"N/A")</f>
        <v>186.13</v>
      </c>
      <c r="AF196" s="5">
        <f t="shared" si="69"/>
        <v>17444.029147999998</v>
      </c>
      <c r="AG196" s="5">
        <f t="shared" si="79"/>
        <v>-1.0166939577799128E-2</v>
      </c>
      <c r="AH196" s="393">
        <v>5123.41</v>
      </c>
      <c r="AI196" s="393">
        <v>480163.93579999998</v>
      </c>
      <c r="AJ196" s="393">
        <v>-9.2671999999999997E-3</v>
      </c>
    </row>
    <row r="197" spans="1:36">
      <c r="A197" s="4">
        <v>45395</v>
      </c>
      <c r="B197" s="222">
        <f>_xlfn.XLOOKUP(A197,'USD RUB'!B:B,'USD RUB'!C:C,"N/A")</f>
        <v>93.441900000000004</v>
      </c>
      <c r="C197" s="222" t="str">
        <f>IFERROR(EXP(_xlfn.XLOOKUP(A197,'Bonds (CP)'!$A$4:$A$513,'Work Sheet'!$B$3:$B$512)/252)-1,"N/A")</f>
        <v>N/A</v>
      </c>
      <c r="D197" s="222" t="str">
        <f>IFERROR(_xlfn.XLOOKUP($A197,Intel!$A$2:$A$502,Intel!$B$2:$B$502),"N/A")</f>
        <v>N/A</v>
      </c>
      <c r="E197" s="5" t="str">
        <f t="shared" si="60"/>
        <v>N/A</v>
      </c>
      <c r="F197" s="5" t="str">
        <f t="shared" si="70"/>
        <v>N/A</v>
      </c>
      <c r="G197" s="222" t="str">
        <f>IFERROR(_xlfn.XLOOKUP(A197,Apple!A:A,Apple!B:B),"N/A")</f>
        <v>N/A</v>
      </c>
      <c r="H197" s="5" t="str">
        <f t="shared" si="61"/>
        <v>N/A</v>
      </c>
      <c r="I197" s="5" t="str">
        <f t="shared" si="71"/>
        <v>N/A</v>
      </c>
      <c r="J197" s="222" t="str">
        <f>IFERROR(_xlfn.XLOOKUP(A197,Microsoft!A:A,Microsoft!B:B),"N/A")</f>
        <v>N/A</v>
      </c>
      <c r="K197" s="5" t="str">
        <f t="shared" si="62"/>
        <v>N/A</v>
      </c>
      <c r="L197" s="5" t="str">
        <f t="shared" si="72"/>
        <v>N/A</v>
      </c>
      <c r="M197" s="222" t="str">
        <f>IFERROR(_xlfn.XLOOKUP($A197,Cisco!A:A,Cisco!B:B),"N/A")</f>
        <v>N/A</v>
      </c>
      <c r="N197" s="5" t="str">
        <f t="shared" si="63"/>
        <v>N/A</v>
      </c>
      <c r="O197" s="5" t="str">
        <f t="shared" si="73"/>
        <v>N/A</v>
      </c>
      <c r="P197" s="222" t="str">
        <f>IFERROR(_xlfn.XLOOKUP($A197,Disney!A:A,Disney!B:B),"N/A")</f>
        <v>N/A</v>
      </c>
      <c r="Q197" s="5" t="str">
        <f t="shared" si="64"/>
        <v>N/A</v>
      </c>
      <c r="R197" s="5" t="str">
        <f t="shared" si="74"/>
        <v>N/A</v>
      </c>
      <c r="S197" s="222" t="str">
        <f>_xlfn.XLOOKUP(A197,FedEx!A:A,FedEx!B:B,"N/A")</f>
        <v>N/A</v>
      </c>
      <c r="T197" s="5" t="str">
        <f t="shared" si="65"/>
        <v>N/A</v>
      </c>
      <c r="U197" s="5" t="str">
        <f t="shared" si="75"/>
        <v>N/A</v>
      </c>
      <c r="V197" s="222" t="str">
        <f>_xlfn.XLOOKUP($A197,'General Motors'!A:A,'General Motors'!B:B,"N/A")</f>
        <v>N/A</v>
      </c>
      <c r="W197" s="5" t="str">
        <f t="shared" si="66"/>
        <v>N/A</v>
      </c>
      <c r="X197" s="5" t="str">
        <f t="shared" si="76"/>
        <v>N/A</v>
      </c>
      <c r="Y197" s="222" t="str">
        <f>_xlfn.XLOOKUP($A197,Chevron!A:A,Chevron!B:B,"N/A")</f>
        <v>N/A</v>
      </c>
      <c r="Z197" s="5" t="str">
        <f t="shared" si="67"/>
        <v>N/A</v>
      </c>
      <c r="AA197" s="5" t="str">
        <f t="shared" si="77"/>
        <v>N/A</v>
      </c>
      <c r="AB197" s="222" t="str">
        <f>_xlfn.XLOOKUP($A197,Boeing!A:A,Boeing!B:B,"N/A")</f>
        <v>N/A</v>
      </c>
      <c r="AC197" s="5" t="str">
        <f t="shared" si="68"/>
        <v>N/A</v>
      </c>
      <c r="AD197" s="5" t="str">
        <f t="shared" si="78"/>
        <v>N/A</v>
      </c>
      <c r="AE197" s="222" t="str">
        <f>_xlfn.XLOOKUP(A197,Amazon!A:A,Amazon!B:B,"N/A")</f>
        <v>N/A</v>
      </c>
      <c r="AF197" s="5" t="str">
        <f t="shared" si="69"/>
        <v>N/A</v>
      </c>
      <c r="AG197" s="5" t="str">
        <f t="shared" si="79"/>
        <v>N/A</v>
      </c>
      <c r="AH197" s="6" t="s">
        <v>36</v>
      </c>
      <c r="AI197" s="6" t="s">
        <v>36</v>
      </c>
      <c r="AJ197" s="6" t="s">
        <v>36</v>
      </c>
    </row>
    <row r="198" spans="1:36">
      <c r="A198" s="4">
        <v>45396</v>
      </c>
      <c r="B198" s="222" t="str">
        <f>_xlfn.XLOOKUP(A198,'USD RUB'!B:B,'USD RUB'!C:C,"N/A")</f>
        <v>N/A</v>
      </c>
      <c r="C198" s="222" t="str">
        <f>IFERROR(EXP(_xlfn.XLOOKUP(A198,'Bonds (CP)'!$A$4:$A$513,'Work Sheet'!$B$3:$B$512)/252)-1,"N/A")</f>
        <v>N/A</v>
      </c>
      <c r="D198" s="222" t="str">
        <f>IFERROR(_xlfn.XLOOKUP($A198,Intel!$A$2:$A$502,Intel!$B$2:$B$502),"N/A")</f>
        <v>N/A</v>
      </c>
      <c r="E198" s="5" t="str">
        <f t="shared" si="60"/>
        <v>N/A</v>
      </c>
      <c r="F198" s="5" t="str">
        <f t="shared" si="70"/>
        <v>N/A</v>
      </c>
      <c r="G198" s="222" t="str">
        <f>IFERROR(_xlfn.XLOOKUP(A198,Apple!A:A,Apple!B:B),"N/A")</f>
        <v>N/A</v>
      </c>
      <c r="H198" s="5" t="str">
        <f t="shared" si="61"/>
        <v>N/A</v>
      </c>
      <c r="I198" s="5" t="str">
        <f t="shared" si="71"/>
        <v>N/A</v>
      </c>
      <c r="J198" s="222" t="str">
        <f>IFERROR(_xlfn.XLOOKUP(A198,Microsoft!A:A,Microsoft!B:B),"N/A")</f>
        <v>N/A</v>
      </c>
      <c r="K198" s="5" t="str">
        <f t="shared" si="62"/>
        <v>N/A</v>
      </c>
      <c r="L198" s="5" t="str">
        <f t="shared" si="72"/>
        <v>N/A</v>
      </c>
      <c r="M198" s="222" t="str">
        <f>IFERROR(_xlfn.XLOOKUP($A198,Cisco!A:A,Cisco!B:B),"N/A")</f>
        <v>N/A</v>
      </c>
      <c r="N198" s="5" t="str">
        <f t="shared" si="63"/>
        <v>N/A</v>
      </c>
      <c r="O198" s="5" t="str">
        <f t="shared" si="73"/>
        <v>N/A</v>
      </c>
      <c r="P198" s="222" t="str">
        <f>IFERROR(_xlfn.XLOOKUP($A198,Disney!A:A,Disney!B:B),"N/A")</f>
        <v>N/A</v>
      </c>
      <c r="Q198" s="5" t="str">
        <f t="shared" si="64"/>
        <v>N/A</v>
      </c>
      <c r="R198" s="5" t="str">
        <f t="shared" si="74"/>
        <v>N/A</v>
      </c>
      <c r="S198" s="222" t="str">
        <f>_xlfn.XLOOKUP(A198,FedEx!A:A,FedEx!B:B,"N/A")</f>
        <v>N/A</v>
      </c>
      <c r="T198" s="5" t="str">
        <f t="shared" si="65"/>
        <v>N/A</v>
      </c>
      <c r="U198" s="5" t="str">
        <f t="shared" si="75"/>
        <v>N/A</v>
      </c>
      <c r="V198" s="222" t="str">
        <f>_xlfn.XLOOKUP($A198,'General Motors'!A:A,'General Motors'!B:B,"N/A")</f>
        <v>N/A</v>
      </c>
      <c r="W198" s="5" t="str">
        <f t="shared" si="66"/>
        <v>N/A</v>
      </c>
      <c r="X198" s="5" t="str">
        <f t="shared" si="76"/>
        <v>N/A</v>
      </c>
      <c r="Y198" s="222" t="str">
        <f>_xlfn.XLOOKUP($A198,Chevron!A:A,Chevron!B:B,"N/A")</f>
        <v>N/A</v>
      </c>
      <c r="Z198" s="5" t="str">
        <f t="shared" si="67"/>
        <v>N/A</v>
      </c>
      <c r="AA198" s="5" t="str">
        <f t="shared" si="77"/>
        <v>N/A</v>
      </c>
      <c r="AB198" s="222" t="str">
        <f>_xlfn.XLOOKUP($A198,Boeing!A:A,Boeing!B:B,"N/A")</f>
        <v>N/A</v>
      </c>
      <c r="AC198" s="5" t="str">
        <f t="shared" si="68"/>
        <v>N/A</v>
      </c>
      <c r="AD198" s="5" t="str">
        <f t="shared" si="78"/>
        <v>N/A</v>
      </c>
      <c r="AE198" s="222" t="str">
        <f>_xlfn.XLOOKUP(A198,Amazon!A:A,Amazon!B:B,"N/A")</f>
        <v>N/A</v>
      </c>
      <c r="AF198" s="5" t="str">
        <f t="shared" si="69"/>
        <v>N/A</v>
      </c>
      <c r="AG198" s="5" t="str">
        <f t="shared" si="79"/>
        <v>N/A</v>
      </c>
      <c r="AH198" s="6" t="s">
        <v>36</v>
      </c>
      <c r="AI198" s="6" t="s">
        <v>36</v>
      </c>
      <c r="AJ198" s="6" t="s">
        <v>36</v>
      </c>
    </row>
    <row r="199" spans="1:36">
      <c r="A199" s="4">
        <v>45397</v>
      </c>
      <c r="B199" s="222" t="str">
        <f>_xlfn.XLOOKUP(A199,'USD RUB'!B:B,'USD RUB'!C:C,"N/A")</f>
        <v>N/A</v>
      </c>
      <c r="C199" s="222">
        <f>IFERROR(EXP(_xlfn.XLOOKUP(A199,'Bonds (CP)'!$A$4:$A$513,'Work Sheet'!$B$3:$B$512)/252)-1,"N/A")</f>
        <v>0.4373825838075962</v>
      </c>
      <c r="D199" s="222">
        <f>IFERROR(_xlfn.XLOOKUP($A199,Intel!$A$2:$A$502,Intel!$B$2:$B$502),"N/A")</f>
        <v>36.31</v>
      </c>
      <c r="E199" s="5" t="str">
        <f t="shared" si="60"/>
        <v>N/A</v>
      </c>
      <c r="F199" s="5" t="str">
        <f t="shared" si="70"/>
        <v>N/A</v>
      </c>
      <c r="G199" s="222">
        <f>IFERROR(_xlfn.XLOOKUP(A199,Apple!A:A,Apple!B:B),"N/A")</f>
        <v>172.69</v>
      </c>
      <c r="H199" s="5" t="str">
        <f t="shared" si="61"/>
        <v>N/A</v>
      </c>
      <c r="I199" s="5" t="str">
        <f t="shared" si="71"/>
        <v>N/A</v>
      </c>
      <c r="J199" s="222">
        <f>IFERROR(_xlfn.XLOOKUP(A199,Microsoft!A:A,Microsoft!B:B),"N/A")</f>
        <v>413.64</v>
      </c>
      <c r="K199" s="5" t="str">
        <f t="shared" si="62"/>
        <v>N/A</v>
      </c>
      <c r="L199" s="5" t="str">
        <f t="shared" si="72"/>
        <v>N/A</v>
      </c>
      <c r="M199" s="222">
        <f>IFERROR(_xlfn.XLOOKUP($A199,Cisco!A:A,Cisco!B:B),"N/A")</f>
        <v>48.24</v>
      </c>
      <c r="N199" s="5" t="str">
        <f t="shared" si="63"/>
        <v>N/A</v>
      </c>
      <c r="O199" s="5" t="str">
        <f t="shared" si="73"/>
        <v>N/A</v>
      </c>
      <c r="P199" s="222">
        <f>IFERROR(_xlfn.XLOOKUP($A199,Disney!A:A,Disney!B:B),"N/A")</f>
        <v>112.95</v>
      </c>
      <c r="Q199" s="5" t="str">
        <f t="shared" si="64"/>
        <v>N/A</v>
      </c>
      <c r="R199" s="5" t="str">
        <f t="shared" si="74"/>
        <v>N/A</v>
      </c>
      <c r="S199" s="222">
        <f>_xlfn.XLOOKUP(A199,FedEx!A:A,FedEx!B:B,"N/A")</f>
        <v>266.74</v>
      </c>
      <c r="T199" s="5" t="str">
        <f t="shared" si="65"/>
        <v>N/A</v>
      </c>
      <c r="U199" s="5" t="str">
        <f t="shared" si="75"/>
        <v>N/A</v>
      </c>
      <c r="V199" s="222">
        <f>_xlfn.XLOOKUP($A199,'General Motors'!A:A,'General Motors'!B:B,"N/A")</f>
        <v>42.69</v>
      </c>
      <c r="W199" s="5" t="str">
        <f t="shared" si="66"/>
        <v>N/A</v>
      </c>
      <c r="X199" s="5" t="str">
        <f t="shared" si="76"/>
        <v>N/A</v>
      </c>
      <c r="Y199" s="222">
        <f>_xlfn.XLOOKUP($A199,Chevron!A:A,Chevron!B:B,"N/A")</f>
        <v>157.59</v>
      </c>
      <c r="Z199" s="5" t="str">
        <f t="shared" si="67"/>
        <v>N/A</v>
      </c>
      <c r="AA199" s="5" t="str">
        <f t="shared" si="77"/>
        <v>N/A</v>
      </c>
      <c r="AB199" s="222">
        <f>_xlfn.XLOOKUP($A199,Boeing!A:A,Boeing!B:B,"N/A")</f>
        <v>167.82</v>
      </c>
      <c r="AC199" s="5" t="str">
        <f t="shared" si="68"/>
        <v>N/A</v>
      </c>
      <c r="AD199" s="5" t="str">
        <f t="shared" si="78"/>
        <v>N/A</v>
      </c>
      <c r="AE199" s="222">
        <f>_xlfn.XLOOKUP(A199,Amazon!A:A,Amazon!B:B,"N/A")</f>
        <v>183.62</v>
      </c>
      <c r="AF199" s="5" t="str">
        <f t="shared" si="69"/>
        <v>N/A</v>
      </c>
      <c r="AG199" s="5" t="str">
        <f t="shared" si="79"/>
        <v>N/A</v>
      </c>
      <c r="AH199" s="393">
        <v>5061.82</v>
      </c>
      <c r="AI199" s="6" t="s">
        <v>36</v>
      </c>
      <c r="AJ199" s="6" t="s">
        <v>36</v>
      </c>
    </row>
    <row r="200" spans="1:36">
      <c r="A200" s="4">
        <v>45398</v>
      </c>
      <c r="B200" s="222">
        <f>_xlfn.XLOOKUP(A200,'USD RUB'!B:B,'USD RUB'!C:C,"N/A")</f>
        <v>93.589100000000002</v>
      </c>
      <c r="C200" s="222">
        <f>IFERROR(EXP(_xlfn.XLOOKUP(A200,'Bonds (CP)'!$A$4:$A$513,'Work Sheet'!$B$3:$B$512)/252)-1,"N/A")</f>
        <v>0.43962082350684306</v>
      </c>
      <c r="D200" s="222">
        <f>IFERROR(_xlfn.XLOOKUP($A200,Intel!$A$2:$A$502,Intel!$B$2:$B$502),"N/A")</f>
        <v>36.26</v>
      </c>
      <c r="E200" s="5">
        <f t="shared" si="60"/>
        <v>3393.5407660000001</v>
      </c>
      <c r="F200" s="5" t="str">
        <f t="shared" si="70"/>
        <v>N/A</v>
      </c>
      <c r="G200" s="222">
        <f>IFERROR(_xlfn.XLOOKUP(A200,Apple!A:A,Apple!B:B),"N/A")</f>
        <v>169.38</v>
      </c>
      <c r="H200" s="5">
        <f t="shared" si="61"/>
        <v>15852.121757999999</v>
      </c>
      <c r="I200" s="5" t="str">
        <f t="shared" si="71"/>
        <v>N/A</v>
      </c>
      <c r="J200" s="222">
        <f>IFERROR(_xlfn.XLOOKUP(A200,Microsoft!A:A,Microsoft!B:B),"N/A")</f>
        <v>414.58</v>
      </c>
      <c r="K200" s="5">
        <f t="shared" si="62"/>
        <v>38800.169077999999</v>
      </c>
      <c r="L200" s="5" t="str">
        <f t="shared" si="72"/>
        <v>N/A</v>
      </c>
      <c r="M200" s="222">
        <f>IFERROR(_xlfn.XLOOKUP($A200,Cisco!A:A,Cisco!B:B),"N/A")</f>
        <v>47.92</v>
      </c>
      <c r="N200" s="5">
        <f t="shared" si="63"/>
        <v>4484.7896719999999</v>
      </c>
      <c r="O200" s="5" t="str">
        <f t="shared" si="73"/>
        <v>N/A</v>
      </c>
      <c r="P200" s="222">
        <f>IFERROR(_xlfn.XLOOKUP($A200,Disney!A:A,Disney!B:B),"N/A")</f>
        <v>113.88</v>
      </c>
      <c r="Q200" s="5">
        <f t="shared" si="64"/>
        <v>10657.926707999999</v>
      </c>
      <c r="R200" s="5" t="str">
        <f t="shared" si="74"/>
        <v>N/A</v>
      </c>
      <c r="S200" s="222">
        <f>_xlfn.XLOOKUP(A200,FedEx!A:A,FedEx!B:B,"N/A")</f>
        <v>264.94</v>
      </c>
      <c r="T200" s="5">
        <f t="shared" si="65"/>
        <v>24795.496154</v>
      </c>
      <c r="U200" s="5" t="str">
        <f t="shared" si="75"/>
        <v>N/A</v>
      </c>
      <c r="V200" s="222">
        <f>_xlfn.XLOOKUP($A200,'General Motors'!A:A,'General Motors'!B:B,"N/A")</f>
        <v>42.66</v>
      </c>
      <c r="W200" s="5">
        <f t="shared" si="66"/>
        <v>3992.5110059999997</v>
      </c>
      <c r="X200" s="5" t="str">
        <f t="shared" si="76"/>
        <v>N/A</v>
      </c>
      <c r="Y200" s="222">
        <f>_xlfn.XLOOKUP($A200,Chevron!A:A,Chevron!B:B,"N/A")</f>
        <v>156.28</v>
      </c>
      <c r="Z200" s="5">
        <f t="shared" si="67"/>
        <v>14626.104548000001</v>
      </c>
      <c r="AA200" s="5" t="str">
        <f t="shared" si="77"/>
        <v>N/A</v>
      </c>
      <c r="AB200" s="222">
        <f>_xlfn.XLOOKUP($A200,Boeing!A:A,Boeing!B:B,"N/A")</f>
        <v>170.55</v>
      </c>
      <c r="AC200" s="5">
        <f t="shared" si="68"/>
        <v>15961.621005000001</v>
      </c>
      <c r="AD200" s="5" t="str">
        <f t="shared" si="78"/>
        <v>N/A</v>
      </c>
      <c r="AE200" s="222">
        <f>_xlfn.XLOOKUP(A200,Amazon!A:A,Amazon!B:B,"N/A")</f>
        <v>183.32</v>
      </c>
      <c r="AF200" s="5">
        <f t="shared" si="69"/>
        <v>17156.753811999999</v>
      </c>
      <c r="AG200" s="5" t="str">
        <f t="shared" si="79"/>
        <v>N/A</v>
      </c>
      <c r="AH200" s="393">
        <v>5051.41</v>
      </c>
      <c r="AI200" s="393">
        <v>472756.91560000001</v>
      </c>
      <c r="AJ200" s="6" t="s">
        <v>36</v>
      </c>
    </row>
    <row r="201" spans="1:36">
      <c r="A201" s="4">
        <v>45399</v>
      </c>
      <c r="B201" s="222">
        <f>_xlfn.XLOOKUP(A201,'USD RUB'!B:B,'USD RUB'!C:C,"N/A")</f>
        <v>94.074200000000005</v>
      </c>
      <c r="C201" s="222">
        <f>IFERROR(EXP(_xlfn.XLOOKUP(A201,'Bonds (CP)'!$A$4:$A$513,'Work Sheet'!$B$3:$B$512)/252)-1,"N/A")</f>
        <v>0.44377141800353104</v>
      </c>
      <c r="D201" s="222">
        <f>IFERROR(_xlfn.XLOOKUP($A201,Intel!$A$2:$A$502,Intel!$B$2:$B$502),"N/A")</f>
        <v>35.68</v>
      </c>
      <c r="E201" s="5">
        <f t="shared" si="60"/>
        <v>3356.5674560000002</v>
      </c>
      <c r="F201" s="5">
        <f t="shared" si="70"/>
        <v>-1.0895201369153007E-2</v>
      </c>
      <c r="G201" s="222">
        <f>IFERROR(_xlfn.XLOOKUP(A201,Apple!A:A,Apple!B:B),"N/A")</f>
        <v>168</v>
      </c>
      <c r="H201" s="5">
        <f t="shared" si="61"/>
        <v>15804.465600000001</v>
      </c>
      <c r="I201" s="5">
        <f t="shared" si="71"/>
        <v>-3.0062952283310684E-3</v>
      </c>
      <c r="J201" s="222">
        <f>IFERROR(_xlfn.XLOOKUP(A201,Microsoft!A:A,Microsoft!B:B),"N/A")</f>
        <v>411.84</v>
      </c>
      <c r="K201" s="5">
        <f t="shared" si="62"/>
        <v>38743.518528000001</v>
      </c>
      <c r="L201" s="5">
        <f t="shared" si="72"/>
        <v>-1.4600593591773681E-3</v>
      </c>
      <c r="M201" s="222">
        <f>IFERROR(_xlfn.XLOOKUP($A201,Cisco!A:A,Cisco!B:B),"N/A")</f>
        <v>47.79</v>
      </c>
      <c r="N201" s="5">
        <f t="shared" si="63"/>
        <v>4495.8060180000002</v>
      </c>
      <c r="O201" s="5">
        <f t="shared" si="73"/>
        <v>2.4563796310848041E-3</v>
      </c>
      <c r="P201" s="222">
        <f>IFERROR(_xlfn.XLOOKUP($A201,Disney!A:A,Disney!B:B),"N/A")</f>
        <v>112.94</v>
      </c>
      <c r="Q201" s="5">
        <f t="shared" si="64"/>
        <v>10624.740148000001</v>
      </c>
      <c r="R201" s="5">
        <f t="shared" si="74"/>
        <v>-3.1137913507218729E-3</v>
      </c>
      <c r="S201" s="222">
        <f>_xlfn.XLOOKUP(A201,FedEx!A:A,FedEx!B:B,"N/A")</f>
        <v>263.07</v>
      </c>
      <c r="T201" s="5">
        <f t="shared" si="65"/>
        <v>24748.099794000002</v>
      </c>
      <c r="U201" s="5">
        <f t="shared" si="75"/>
        <v>-1.911490687890649E-3</v>
      </c>
      <c r="V201" s="222">
        <f>_xlfn.XLOOKUP($A201,'General Motors'!A:A,'General Motors'!B:B,"N/A")</f>
        <v>42.46</v>
      </c>
      <c r="W201" s="5">
        <f t="shared" si="66"/>
        <v>3994.3905320000003</v>
      </c>
      <c r="X201" s="5">
        <f t="shared" si="76"/>
        <v>4.7076288510572439E-4</v>
      </c>
      <c r="Y201" s="222">
        <f>_xlfn.XLOOKUP($A201,Chevron!A:A,Chevron!B:B,"N/A")</f>
        <v>156.4</v>
      </c>
      <c r="Z201" s="5">
        <f t="shared" si="67"/>
        <v>14713.204880000001</v>
      </c>
      <c r="AA201" s="5">
        <f t="shared" si="77"/>
        <v>5.9551284974173058E-3</v>
      </c>
      <c r="AB201" s="222">
        <f>_xlfn.XLOOKUP($A201,Boeing!A:A,Boeing!B:B,"N/A")</f>
        <v>170.21</v>
      </c>
      <c r="AC201" s="5">
        <f t="shared" si="68"/>
        <v>16012.369582000001</v>
      </c>
      <c r="AD201" s="5">
        <f t="shared" si="78"/>
        <v>3.1794124784758626E-3</v>
      </c>
      <c r="AE201" s="222">
        <f>_xlfn.XLOOKUP(A201,Amazon!A:A,Amazon!B:B,"N/A")</f>
        <v>181.28</v>
      </c>
      <c r="AF201" s="5">
        <f t="shared" si="69"/>
        <v>17053.770976</v>
      </c>
      <c r="AG201" s="5">
        <f t="shared" si="79"/>
        <v>-6.00246626654799E-3</v>
      </c>
      <c r="AH201" s="393">
        <v>5022.21</v>
      </c>
      <c r="AI201" s="393">
        <v>472460.38799999998</v>
      </c>
      <c r="AJ201" s="393">
        <v>-6.2719999999999996E-4</v>
      </c>
    </row>
    <row r="202" spans="1:36">
      <c r="A202" s="4">
        <v>45400</v>
      </c>
      <c r="B202" s="222">
        <f>_xlfn.XLOOKUP(A202,'USD RUB'!B:B,'USD RUB'!C:C,"N/A")</f>
        <v>94.324200000000005</v>
      </c>
      <c r="C202" s="222" t="str">
        <f>IFERROR(EXP(_xlfn.XLOOKUP(A202,'Bonds (CP)'!$A$4:$A$513,'Work Sheet'!$B$3:$B$512)/252)-1,"N/A")</f>
        <v>N/A</v>
      </c>
      <c r="D202" s="222">
        <f>IFERROR(_xlfn.XLOOKUP($A202,Intel!$A$2:$A$502,Intel!$B$2:$B$502),"N/A")</f>
        <v>35.04</v>
      </c>
      <c r="E202" s="5">
        <f t="shared" si="60"/>
        <v>3305.119968</v>
      </c>
      <c r="F202" s="5">
        <f t="shared" si="70"/>
        <v>-1.5327410717766332E-2</v>
      </c>
      <c r="G202" s="222">
        <f>IFERROR(_xlfn.XLOOKUP(A202,Apple!A:A,Apple!B:B),"N/A")</f>
        <v>167.04</v>
      </c>
      <c r="H202" s="5">
        <f t="shared" si="61"/>
        <v>15755.914368</v>
      </c>
      <c r="I202" s="5">
        <f t="shared" si="71"/>
        <v>-3.0719945380501823E-3</v>
      </c>
      <c r="J202" s="222">
        <f>IFERROR(_xlfn.XLOOKUP(A202,Microsoft!A:A,Microsoft!B:B),"N/A")</f>
        <v>404.27</v>
      </c>
      <c r="K202" s="5">
        <f t="shared" si="62"/>
        <v>38132.444334</v>
      </c>
      <c r="L202" s="5">
        <f t="shared" si="72"/>
        <v>-1.5772294753208294E-2</v>
      </c>
      <c r="M202" s="222">
        <f>IFERROR(_xlfn.XLOOKUP($A202,Cisco!A:A,Cisco!B:B),"N/A")</f>
        <v>48.11</v>
      </c>
      <c r="N202" s="5">
        <f t="shared" si="63"/>
        <v>4537.9372620000004</v>
      </c>
      <c r="O202" s="5">
        <f t="shared" si="73"/>
        <v>9.371232617981784E-3</v>
      </c>
      <c r="P202" s="222">
        <f>IFERROR(_xlfn.XLOOKUP($A202,Disney!A:A,Disney!B:B),"N/A")</f>
        <v>112.43</v>
      </c>
      <c r="Q202" s="5">
        <f t="shared" si="64"/>
        <v>10604.869806000001</v>
      </c>
      <c r="R202" s="5">
        <f t="shared" si="74"/>
        <v>-1.870195574029232E-3</v>
      </c>
      <c r="S202" s="222">
        <f>_xlfn.XLOOKUP(A202,FedEx!A:A,FedEx!B:B,"N/A")</f>
        <v>263.37</v>
      </c>
      <c r="T202" s="5">
        <f t="shared" si="65"/>
        <v>24842.164554000003</v>
      </c>
      <c r="U202" s="5">
        <f t="shared" si="75"/>
        <v>3.8008881806272932E-3</v>
      </c>
      <c r="V202" s="222">
        <f>_xlfn.XLOOKUP($A202,'General Motors'!A:A,'General Motors'!B:B,"N/A")</f>
        <v>42.44</v>
      </c>
      <c r="W202" s="5">
        <f t="shared" si="66"/>
        <v>4003.119048</v>
      </c>
      <c r="X202" s="5">
        <f t="shared" si="76"/>
        <v>2.185193443173139E-3</v>
      </c>
      <c r="Y202" s="222">
        <f>_xlfn.XLOOKUP($A202,Chevron!A:A,Chevron!B:B,"N/A")</f>
        <v>157.57</v>
      </c>
      <c r="Z202" s="5">
        <f t="shared" si="67"/>
        <v>14862.664194000001</v>
      </c>
      <c r="AA202" s="5">
        <f t="shared" si="77"/>
        <v>1.015817527309526E-2</v>
      </c>
      <c r="AB202" s="222">
        <f>_xlfn.XLOOKUP($A202,Boeing!A:A,Boeing!B:B,"N/A")</f>
        <v>170.23</v>
      </c>
      <c r="AC202" s="5">
        <f t="shared" si="68"/>
        <v>16056.808566</v>
      </c>
      <c r="AD202" s="5">
        <f t="shared" si="78"/>
        <v>2.7752909257074965E-3</v>
      </c>
      <c r="AE202" s="222">
        <f>_xlfn.XLOOKUP(A202,Amazon!A:A,Amazon!B:B,"N/A")</f>
        <v>179.22</v>
      </c>
      <c r="AF202" s="5">
        <f t="shared" si="69"/>
        <v>16904.783124000001</v>
      </c>
      <c r="AG202" s="5">
        <f t="shared" si="79"/>
        <v>-8.736358205447381E-3</v>
      </c>
      <c r="AH202" s="8">
        <v>1136605</v>
      </c>
      <c r="AI202" s="393">
        <v>472669.88510000001</v>
      </c>
      <c r="AJ202" s="393">
        <v>4.4341999999999998E-4</v>
      </c>
    </row>
    <row r="203" spans="1:36">
      <c r="A203" s="4">
        <v>45401</v>
      </c>
      <c r="B203" s="222">
        <f>_xlfn.XLOOKUP(A203,'USD RUB'!B:B,'USD RUB'!C:C,"N/A")</f>
        <v>94.092200000000005</v>
      </c>
      <c r="C203" s="222" t="str">
        <f>IFERROR(EXP(_xlfn.XLOOKUP(A203,'Bonds (CP)'!$A$4:$A$513,'Work Sheet'!$B$3:$B$512)/252)-1,"N/A")</f>
        <v>N/A</v>
      </c>
      <c r="D203" s="222">
        <f>IFERROR(_xlfn.XLOOKUP($A203,Intel!$A$2:$A$502,Intel!$B$2:$B$502),"N/A")</f>
        <v>34.200000000000003</v>
      </c>
      <c r="E203" s="5">
        <f t="shared" si="60"/>
        <v>3217.9532400000003</v>
      </c>
      <c r="F203" s="5">
        <f t="shared" si="70"/>
        <v>-2.6373241771537326E-2</v>
      </c>
      <c r="G203" s="222">
        <f>IFERROR(_xlfn.XLOOKUP(A203,Apple!A:A,Apple!B:B),"N/A")</f>
        <v>165</v>
      </c>
      <c r="H203" s="5">
        <f t="shared" si="61"/>
        <v>15525.213000000002</v>
      </c>
      <c r="I203" s="5">
        <f t="shared" si="71"/>
        <v>-1.4642207529925955E-2</v>
      </c>
      <c r="J203" s="222">
        <f>IFERROR(_xlfn.XLOOKUP(A203,Microsoft!A:A,Microsoft!B:B),"N/A")</f>
        <v>399.12</v>
      </c>
      <c r="K203" s="5">
        <f t="shared" si="62"/>
        <v>37554.078864000003</v>
      </c>
      <c r="L203" s="5">
        <f t="shared" si="72"/>
        <v>-1.5167280254423932E-2</v>
      </c>
      <c r="M203" s="222">
        <f>IFERROR(_xlfn.XLOOKUP($A203,Cisco!A:A,Cisco!B:B),"N/A")</f>
        <v>48.32</v>
      </c>
      <c r="N203" s="5">
        <f t="shared" si="63"/>
        <v>4546.5351040000005</v>
      </c>
      <c r="O203" s="5">
        <f t="shared" si="73"/>
        <v>1.8946586309152025E-3</v>
      </c>
      <c r="P203" s="222">
        <f>IFERROR(_xlfn.XLOOKUP($A203,Disney!A:A,Disney!B:B),"N/A")</f>
        <v>112.61</v>
      </c>
      <c r="Q203" s="5">
        <f t="shared" si="64"/>
        <v>10595.722642000001</v>
      </c>
      <c r="R203" s="5">
        <f t="shared" si="74"/>
        <v>-8.6254373390093342E-4</v>
      </c>
      <c r="S203" s="222">
        <f>_xlfn.XLOOKUP(A203,FedEx!A:A,FedEx!B:B,"N/A")</f>
        <v>266.99</v>
      </c>
      <c r="T203" s="5">
        <f t="shared" si="65"/>
        <v>25121.676478000001</v>
      </c>
      <c r="U203" s="5">
        <f t="shared" si="75"/>
        <v>1.1251512459488744E-2</v>
      </c>
      <c r="V203" s="222">
        <f>_xlfn.XLOOKUP($A203,'General Motors'!A:A,'General Motors'!B:B,"N/A")</f>
        <v>42.37</v>
      </c>
      <c r="W203" s="5">
        <f t="shared" si="66"/>
        <v>3986.686514</v>
      </c>
      <c r="X203" s="5">
        <f t="shared" si="76"/>
        <v>-4.1049326295229394E-3</v>
      </c>
      <c r="Y203" s="222">
        <f>_xlfn.XLOOKUP($A203,Chevron!A:A,Chevron!B:B,"N/A")</f>
        <v>160</v>
      </c>
      <c r="Z203" s="5">
        <f t="shared" si="67"/>
        <v>15054.752</v>
      </c>
      <c r="AA203" s="5">
        <f t="shared" si="77"/>
        <v>1.2924183947959023E-2</v>
      </c>
      <c r="AB203" s="222">
        <f>_xlfn.XLOOKUP($A203,Boeing!A:A,Boeing!B:B,"N/A")</f>
        <v>169.82</v>
      </c>
      <c r="AC203" s="5">
        <f t="shared" si="68"/>
        <v>15978.737404</v>
      </c>
      <c r="AD203" s="5">
        <f t="shared" si="78"/>
        <v>-4.86218426775753E-3</v>
      </c>
      <c r="AE203" s="222">
        <f>_xlfn.XLOOKUP(A203,Amazon!A:A,Amazon!B:B,"N/A")</f>
        <v>174.63</v>
      </c>
      <c r="AF203" s="5">
        <f t="shared" si="69"/>
        <v>16431.320886000001</v>
      </c>
      <c r="AG203" s="5">
        <f t="shared" si="79"/>
        <v>-2.8007590190720522E-2</v>
      </c>
      <c r="AH203" s="393">
        <v>4967.2299999999996</v>
      </c>
      <c r="AI203" s="393">
        <v>467377.59860000003</v>
      </c>
      <c r="AJ203" s="393">
        <v>-1.1196599999999999E-2</v>
      </c>
    </row>
    <row r="204" spans="1:36">
      <c r="A204" s="4">
        <v>45402</v>
      </c>
      <c r="B204" s="222">
        <f>_xlfn.XLOOKUP(A204,'USD RUB'!B:B,'USD RUB'!C:C,"N/A")</f>
        <v>93.440899999999999</v>
      </c>
      <c r="C204" s="222" t="str">
        <f>IFERROR(EXP(_xlfn.XLOOKUP(A204,'Bonds (CP)'!$A$4:$A$513,'Work Sheet'!$B$3:$B$512)/252)-1,"N/A")</f>
        <v>N/A</v>
      </c>
      <c r="D204" s="222" t="str">
        <f>IFERROR(_xlfn.XLOOKUP($A204,Intel!$A$2:$A$502,Intel!$B$2:$B$502),"N/A")</f>
        <v>N/A</v>
      </c>
      <c r="E204" s="5" t="str">
        <f t="shared" si="60"/>
        <v>N/A</v>
      </c>
      <c r="F204" s="5" t="str">
        <f t="shared" si="70"/>
        <v>N/A</v>
      </c>
      <c r="G204" s="222" t="str">
        <f>IFERROR(_xlfn.XLOOKUP(A204,Apple!A:A,Apple!B:B),"N/A")</f>
        <v>N/A</v>
      </c>
      <c r="H204" s="5" t="str">
        <f t="shared" si="61"/>
        <v>N/A</v>
      </c>
      <c r="I204" s="5" t="str">
        <f t="shared" si="71"/>
        <v>N/A</v>
      </c>
      <c r="J204" s="222" t="str">
        <f>IFERROR(_xlfn.XLOOKUP(A204,Microsoft!A:A,Microsoft!B:B),"N/A")</f>
        <v>N/A</v>
      </c>
      <c r="K204" s="5" t="str">
        <f t="shared" si="62"/>
        <v>N/A</v>
      </c>
      <c r="L204" s="5" t="str">
        <f t="shared" si="72"/>
        <v>N/A</v>
      </c>
      <c r="M204" s="222" t="str">
        <f>IFERROR(_xlfn.XLOOKUP($A204,Cisco!A:A,Cisco!B:B),"N/A")</f>
        <v>N/A</v>
      </c>
      <c r="N204" s="5" t="str">
        <f t="shared" si="63"/>
        <v>N/A</v>
      </c>
      <c r="O204" s="5" t="str">
        <f t="shared" si="73"/>
        <v>N/A</v>
      </c>
      <c r="P204" s="222" t="str">
        <f>IFERROR(_xlfn.XLOOKUP($A204,Disney!A:A,Disney!B:B),"N/A")</f>
        <v>N/A</v>
      </c>
      <c r="Q204" s="5" t="str">
        <f t="shared" si="64"/>
        <v>N/A</v>
      </c>
      <c r="R204" s="5" t="str">
        <f t="shared" si="74"/>
        <v>N/A</v>
      </c>
      <c r="S204" s="222" t="str">
        <f>_xlfn.XLOOKUP(A204,FedEx!A:A,FedEx!B:B,"N/A")</f>
        <v>N/A</v>
      </c>
      <c r="T204" s="5" t="str">
        <f t="shared" si="65"/>
        <v>N/A</v>
      </c>
      <c r="U204" s="5" t="str">
        <f t="shared" si="75"/>
        <v>N/A</v>
      </c>
      <c r="V204" s="222" t="str">
        <f>_xlfn.XLOOKUP($A204,'General Motors'!A:A,'General Motors'!B:B,"N/A")</f>
        <v>N/A</v>
      </c>
      <c r="W204" s="5" t="str">
        <f t="shared" si="66"/>
        <v>N/A</v>
      </c>
      <c r="X204" s="5" t="str">
        <f t="shared" si="76"/>
        <v>N/A</v>
      </c>
      <c r="Y204" s="222" t="str">
        <f>_xlfn.XLOOKUP($A204,Chevron!A:A,Chevron!B:B,"N/A")</f>
        <v>N/A</v>
      </c>
      <c r="Z204" s="5" t="str">
        <f t="shared" si="67"/>
        <v>N/A</v>
      </c>
      <c r="AA204" s="5" t="str">
        <f t="shared" si="77"/>
        <v>N/A</v>
      </c>
      <c r="AB204" s="222" t="str">
        <f>_xlfn.XLOOKUP($A204,Boeing!A:A,Boeing!B:B,"N/A")</f>
        <v>N/A</v>
      </c>
      <c r="AC204" s="5" t="str">
        <f t="shared" si="68"/>
        <v>N/A</v>
      </c>
      <c r="AD204" s="5" t="str">
        <f t="shared" si="78"/>
        <v>N/A</v>
      </c>
      <c r="AE204" s="222" t="str">
        <f>_xlfn.XLOOKUP(A204,Amazon!A:A,Amazon!B:B,"N/A")</f>
        <v>N/A</v>
      </c>
      <c r="AF204" s="5" t="str">
        <f t="shared" si="69"/>
        <v>N/A</v>
      </c>
      <c r="AG204" s="5" t="str">
        <f t="shared" si="79"/>
        <v>N/A</v>
      </c>
      <c r="AH204" s="6" t="s">
        <v>36</v>
      </c>
      <c r="AI204" s="6" t="s">
        <v>36</v>
      </c>
      <c r="AJ204" s="6" t="s">
        <v>36</v>
      </c>
    </row>
    <row r="205" spans="1:36">
      <c r="A205" s="4">
        <v>45403</v>
      </c>
      <c r="B205" s="222" t="str">
        <f>_xlfn.XLOOKUP(A205,'USD RUB'!B:B,'USD RUB'!C:C,"N/A")</f>
        <v>N/A</v>
      </c>
      <c r="C205" s="222" t="str">
        <f>IFERROR(EXP(_xlfn.XLOOKUP(A205,'Bonds (CP)'!$A$4:$A$513,'Work Sheet'!$B$3:$B$512)/252)-1,"N/A")</f>
        <v>N/A</v>
      </c>
      <c r="D205" s="222" t="str">
        <f>IFERROR(_xlfn.XLOOKUP($A205,Intel!$A$2:$A$502,Intel!$B$2:$B$502),"N/A")</f>
        <v>N/A</v>
      </c>
      <c r="E205" s="5" t="str">
        <f t="shared" si="60"/>
        <v>N/A</v>
      </c>
      <c r="F205" s="5" t="str">
        <f t="shared" si="70"/>
        <v>N/A</v>
      </c>
      <c r="G205" s="222" t="str">
        <f>IFERROR(_xlfn.XLOOKUP(A205,Apple!A:A,Apple!B:B),"N/A")</f>
        <v>N/A</v>
      </c>
      <c r="H205" s="5" t="str">
        <f t="shared" si="61"/>
        <v>N/A</v>
      </c>
      <c r="I205" s="5" t="str">
        <f t="shared" si="71"/>
        <v>N/A</v>
      </c>
      <c r="J205" s="222" t="str">
        <f>IFERROR(_xlfn.XLOOKUP(A205,Microsoft!A:A,Microsoft!B:B),"N/A")</f>
        <v>N/A</v>
      </c>
      <c r="K205" s="5" t="str">
        <f t="shared" si="62"/>
        <v>N/A</v>
      </c>
      <c r="L205" s="5" t="str">
        <f t="shared" si="72"/>
        <v>N/A</v>
      </c>
      <c r="M205" s="222" t="str">
        <f>IFERROR(_xlfn.XLOOKUP($A205,Cisco!A:A,Cisco!B:B),"N/A")</f>
        <v>N/A</v>
      </c>
      <c r="N205" s="5" t="str">
        <f t="shared" si="63"/>
        <v>N/A</v>
      </c>
      <c r="O205" s="5" t="str">
        <f t="shared" si="73"/>
        <v>N/A</v>
      </c>
      <c r="P205" s="222" t="str">
        <f>IFERROR(_xlfn.XLOOKUP($A205,Disney!A:A,Disney!B:B),"N/A")</f>
        <v>N/A</v>
      </c>
      <c r="Q205" s="5" t="str">
        <f t="shared" si="64"/>
        <v>N/A</v>
      </c>
      <c r="R205" s="5" t="str">
        <f t="shared" si="74"/>
        <v>N/A</v>
      </c>
      <c r="S205" s="222" t="str">
        <f>_xlfn.XLOOKUP(A205,FedEx!A:A,FedEx!B:B,"N/A")</f>
        <v>N/A</v>
      </c>
      <c r="T205" s="5" t="str">
        <f t="shared" si="65"/>
        <v>N/A</v>
      </c>
      <c r="U205" s="5" t="str">
        <f t="shared" si="75"/>
        <v>N/A</v>
      </c>
      <c r="V205" s="222" t="str">
        <f>_xlfn.XLOOKUP($A205,'General Motors'!A:A,'General Motors'!B:B,"N/A")</f>
        <v>N/A</v>
      </c>
      <c r="W205" s="5" t="str">
        <f t="shared" si="66"/>
        <v>N/A</v>
      </c>
      <c r="X205" s="5" t="str">
        <f t="shared" si="76"/>
        <v>N/A</v>
      </c>
      <c r="Y205" s="222" t="str">
        <f>_xlfn.XLOOKUP($A205,Chevron!A:A,Chevron!B:B,"N/A")</f>
        <v>N/A</v>
      </c>
      <c r="Z205" s="5" t="str">
        <f t="shared" si="67"/>
        <v>N/A</v>
      </c>
      <c r="AA205" s="5" t="str">
        <f t="shared" si="77"/>
        <v>N/A</v>
      </c>
      <c r="AB205" s="222" t="str">
        <f>_xlfn.XLOOKUP($A205,Boeing!A:A,Boeing!B:B,"N/A")</f>
        <v>N/A</v>
      </c>
      <c r="AC205" s="5" t="str">
        <f t="shared" si="68"/>
        <v>N/A</v>
      </c>
      <c r="AD205" s="5" t="str">
        <f t="shared" si="78"/>
        <v>N/A</v>
      </c>
      <c r="AE205" s="222" t="str">
        <f>_xlfn.XLOOKUP(A205,Amazon!A:A,Amazon!B:B,"N/A")</f>
        <v>N/A</v>
      </c>
      <c r="AF205" s="5" t="str">
        <f t="shared" si="69"/>
        <v>N/A</v>
      </c>
      <c r="AG205" s="5" t="str">
        <f t="shared" si="79"/>
        <v>N/A</v>
      </c>
      <c r="AH205" s="6" t="s">
        <v>36</v>
      </c>
      <c r="AI205" s="6" t="s">
        <v>36</v>
      </c>
      <c r="AJ205" s="6" t="s">
        <v>36</v>
      </c>
    </row>
    <row r="206" spans="1:36">
      <c r="A206" s="4">
        <v>45404</v>
      </c>
      <c r="B206" s="222" t="str">
        <f>_xlfn.XLOOKUP(A206,'USD RUB'!B:B,'USD RUB'!C:C,"N/A")</f>
        <v>N/A</v>
      </c>
      <c r="C206" s="222">
        <f>IFERROR(EXP(_xlfn.XLOOKUP(A206,'Bonds (CP)'!$A$4:$A$513,'Work Sheet'!$B$3:$B$512)/252)-1,"N/A")</f>
        <v>0.44297527161527017</v>
      </c>
      <c r="D206" s="222">
        <f>IFERROR(_xlfn.XLOOKUP($A206,Intel!$A$2:$A$502,Intel!$B$2:$B$502),"N/A")</f>
        <v>34.409999999999997</v>
      </c>
      <c r="E206" s="5" t="str">
        <f t="shared" si="60"/>
        <v>N/A</v>
      </c>
      <c r="F206" s="5" t="str">
        <f t="shared" si="70"/>
        <v>N/A</v>
      </c>
      <c r="G206" s="222">
        <f>IFERROR(_xlfn.XLOOKUP(A206,Apple!A:A,Apple!B:B),"N/A")</f>
        <v>165.84</v>
      </c>
      <c r="H206" s="5" t="str">
        <f t="shared" si="61"/>
        <v>N/A</v>
      </c>
      <c r="I206" s="5" t="str">
        <f t="shared" si="71"/>
        <v>N/A</v>
      </c>
      <c r="J206" s="222">
        <f>IFERROR(_xlfn.XLOOKUP(A206,Microsoft!A:A,Microsoft!B:B),"N/A")</f>
        <v>400.96</v>
      </c>
      <c r="K206" s="5" t="str">
        <f t="shared" si="62"/>
        <v>N/A</v>
      </c>
      <c r="L206" s="5" t="str">
        <f t="shared" si="72"/>
        <v>N/A</v>
      </c>
      <c r="M206" s="222">
        <f>IFERROR(_xlfn.XLOOKUP($A206,Cisco!A:A,Cisco!B:B),"N/A")</f>
        <v>48.14</v>
      </c>
      <c r="N206" s="5" t="str">
        <f t="shared" si="63"/>
        <v>N/A</v>
      </c>
      <c r="O206" s="5" t="str">
        <f t="shared" si="73"/>
        <v>N/A</v>
      </c>
      <c r="P206" s="222">
        <f>IFERROR(_xlfn.XLOOKUP($A206,Disney!A:A,Disney!B:B),"N/A")</f>
        <v>111.99</v>
      </c>
      <c r="Q206" s="5" t="str">
        <f t="shared" si="64"/>
        <v>N/A</v>
      </c>
      <c r="R206" s="5" t="str">
        <f t="shared" si="74"/>
        <v>N/A</v>
      </c>
      <c r="S206" s="222">
        <f>_xlfn.XLOOKUP(A206,FedEx!A:A,FedEx!B:B,"N/A")</f>
        <v>270.14999999999998</v>
      </c>
      <c r="T206" s="5" t="str">
        <f t="shared" si="65"/>
        <v>N/A</v>
      </c>
      <c r="U206" s="5" t="str">
        <f t="shared" si="75"/>
        <v>N/A</v>
      </c>
      <c r="V206" s="222">
        <f>_xlfn.XLOOKUP($A206,'General Motors'!A:A,'General Motors'!B:B,"N/A")</f>
        <v>43.21</v>
      </c>
      <c r="W206" s="5" t="str">
        <f t="shared" si="66"/>
        <v>N/A</v>
      </c>
      <c r="X206" s="5" t="str">
        <f t="shared" si="76"/>
        <v>N/A</v>
      </c>
      <c r="Y206" s="222">
        <f>_xlfn.XLOOKUP($A206,Chevron!A:A,Chevron!B:B,"N/A")</f>
        <v>161.91999999999999</v>
      </c>
      <c r="Z206" s="5" t="str">
        <f t="shared" si="67"/>
        <v>N/A</v>
      </c>
      <c r="AA206" s="5" t="str">
        <f t="shared" si="77"/>
        <v>N/A</v>
      </c>
      <c r="AB206" s="222">
        <f>_xlfn.XLOOKUP($A206,Boeing!A:A,Boeing!B:B,"N/A")</f>
        <v>170.48</v>
      </c>
      <c r="AC206" s="5" t="str">
        <f t="shared" si="68"/>
        <v>N/A</v>
      </c>
      <c r="AD206" s="5" t="str">
        <f t="shared" si="78"/>
        <v>N/A</v>
      </c>
      <c r="AE206" s="222">
        <f>_xlfn.XLOOKUP(A206,Amazon!A:A,Amazon!B:B,"N/A")</f>
        <v>177.23</v>
      </c>
      <c r="AF206" s="5" t="str">
        <f t="shared" si="69"/>
        <v>N/A</v>
      </c>
      <c r="AG206" s="5" t="str">
        <f t="shared" si="79"/>
        <v>N/A</v>
      </c>
      <c r="AH206" s="8">
        <v>1136057</v>
      </c>
      <c r="AI206" s="6" t="s">
        <v>36</v>
      </c>
      <c r="AJ206" s="6" t="s">
        <v>36</v>
      </c>
    </row>
    <row r="207" spans="1:36">
      <c r="A207" s="4">
        <v>45405</v>
      </c>
      <c r="B207" s="222">
        <f>_xlfn.XLOOKUP(A207,'USD RUB'!B:B,'USD RUB'!C:C,"N/A")</f>
        <v>93.251900000000006</v>
      </c>
      <c r="C207" s="222">
        <f>IFERROR(EXP(_xlfn.XLOOKUP(A207,'Bonds (CP)'!$A$4:$A$513,'Work Sheet'!$B$3:$B$512)/252)-1,"N/A")</f>
        <v>0.442624877313194</v>
      </c>
      <c r="D207" s="222">
        <f>IFERROR(_xlfn.XLOOKUP($A207,Intel!$A$2:$A$502,Intel!$B$2:$B$502),"N/A")</f>
        <v>34.28</v>
      </c>
      <c r="E207" s="5">
        <f t="shared" si="60"/>
        <v>3196.6751320000003</v>
      </c>
      <c r="F207" s="5" t="str">
        <f t="shared" si="70"/>
        <v>N/A</v>
      </c>
      <c r="G207" s="222">
        <f>IFERROR(_xlfn.XLOOKUP(A207,Apple!A:A,Apple!B:B),"N/A")</f>
        <v>166.9</v>
      </c>
      <c r="H207" s="5">
        <f t="shared" si="61"/>
        <v>15563.742110000001</v>
      </c>
      <c r="I207" s="5" t="str">
        <f t="shared" si="71"/>
        <v>N/A</v>
      </c>
      <c r="J207" s="222">
        <f>IFERROR(_xlfn.XLOOKUP(A207,Microsoft!A:A,Microsoft!B:B),"N/A")</f>
        <v>407.57</v>
      </c>
      <c r="K207" s="5">
        <f t="shared" si="62"/>
        <v>38006.676883</v>
      </c>
      <c r="L207" s="5" t="str">
        <f t="shared" si="72"/>
        <v>N/A</v>
      </c>
      <c r="M207" s="222">
        <f>IFERROR(_xlfn.XLOOKUP($A207,Cisco!A:A,Cisco!B:B),"N/A")</f>
        <v>48.32</v>
      </c>
      <c r="N207" s="5">
        <f t="shared" si="63"/>
        <v>4505.9318080000003</v>
      </c>
      <c r="O207" s="5" t="str">
        <f t="shared" si="73"/>
        <v>N/A</v>
      </c>
      <c r="P207" s="222">
        <f>IFERROR(_xlfn.XLOOKUP($A207,Disney!A:A,Disney!B:B),"N/A")</f>
        <v>113.71</v>
      </c>
      <c r="Q207" s="5">
        <f t="shared" si="64"/>
        <v>10603.673549000001</v>
      </c>
      <c r="R207" s="5" t="str">
        <f t="shared" si="74"/>
        <v>N/A</v>
      </c>
      <c r="S207" s="222">
        <f>_xlfn.XLOOKUP(A207,FedEx!A:A,FedEx!B:B,"N/A")</f>
        <v>271.75</v>
      </c>
      <c r="T207" s="5">
        <f t="shared" si="65"/>
        <v>25341.203825000001</v>
      </c>
      <c r="U207" s="5" t="str">
        <f t="shared" si="75"/>
        <v>N/A</v>
      </c>
      <c r="V207" s="222">
        <f>_xlfn.XLOOKUP($A207,'General Motors'!A:A,'General Motors'!B:B,"N/A")</f>
        <v>45.1</v>
      </c>
      <c r="W207" s="5">
        <f t="shared" si="66"/>
        <v>4205.6606900000006</v>
      </c>
      <c r="X207" s="5" t="str">
        <f t="shared" si="76"/>
        <v>N/A</v>
      </c>
      <c r="Y207" s="222">
        <f>_xlfn.XLOOKUP($A207,Chevron!A:A,Chevron!B:B,"N/A")</f>
        <v>162.85</v>
      </c>
      <c r="Z207" s="5">
        <f t="shared" si="67"/>
        <v>15186.071915</v>
      </c>
      <c r="AA207" s="5" t="str">
        <f t="shared" si="77"/>
        <v>N/A</v>
      </c>
      <c r="AB207" s="222">
        <f>_xlfn.XLOOKUP($A207,Boeing!A:A,Boeing!B:B,"N/A")</f>
        <v>169.18</v>
      </c>
      <c r="AC207" s="5">
        <f t="shared" si="68"/>
        <v>15776.356442000002</v>
      </c>
      <c r="AD207" s="5" t="str">
        <f t="shared" si="78"/>
        <v>N/A</v>
      </c>
      <c r="AE207" s="222">
        <f>_xlfn.XLOOKUP(A207,Amazon!A:A,Amazon!B:B,"N/A")</f>
        <v>179.54</v>
      </c>
      <c r="AF207" s="5">
        <f t="shared" si="69"/>
        <v>16742.446125999999</v>
      </c>
      <c r="AG207" s="5" t="str">
        <f t="shared" si="79"/>
        <v>N/A</v>
      </c>
      <c r="AH207" s="393">
        <v>5070.55</v>
      </c>
      <c r="AI207" s="393">
        <v>472838.4215</v>
      </c>
      <c r="AJ207" s="6" t="s">
        <v>36</v>
      </c>
    </row>
    <row r="208" spans="1:36">
      <c r="A208" s="4">
        <v>45406</v>
      </c>
      <c r="B208" s="222">
        <f>_xlfn.XLOOKUP(A208,'USD RUB'!B:B,'USD RUB'!C:C,"N/A")</f>
        <v>93.291799999999995</v>
      </c>
      <c r="C208" s="222">
        <f>IFERROR(EXP(_xlfn.XLOOKUP(A208,'Bonds (CP)'!$A$4:$A$513,'Work Sheet'!$B$3:$B$512)/252)-1,"N/A")</f>
        <v>0.44313847447573829</v>
      </c>
      <c r="D208" s="222">
        <f>IFERROR(_xlfn.XLOOKUP($A208,Intel!$A$2:$A$502,Intel!$B$2:$B$502),"N/A")</f>
        <v>34.5</v>
      </c>
      <c r="E208" s="5">
        <f t="shared" si="60"/>
        <v>3218.5670999999998</v>
      </c>
      <c r="F208" s="5">
        <f t="shared" si="70"/>
        <v>6.8483555869822688E-3</v>
      </c>
      <c r="G208" s="222">
        <f>IFERROR(_xlfn.XLOOKUP(A208,Apple!A:A,Apple!B:B),"N/A")</f>
        <v>169.02</v>
      </c>
      <c r="H208" s="5">
        <f t="shared" si="61"/>
        <v>15768.180036</v>
      </c>
      <c r="I208" s="5">
        <f t="shared" si="71"/>
        <v>1.3135525155524297E-2</v>
      </c>
      <c r="J208" s="222">
        <f>IFERROR(_xlfn.XLOOKUP(A208,Microsoft!A:A,Microsoft!B:B),"N/A")</f>
        <v>409.06</v>
      </c>
      <c r="K208" s="5">
        <f t="shared" si="62"/>
        <v>38161.943707999999</v>
      </c>
      <c r="L208" s="5">
        <f t="shared" si="72"/>
        <v>4.0852512698748011E-3</v>
      </c>
      <c r="M208" s="222">
        <f>IFERROR(_xlfn.XLOOKUP($A208,Cisco!A:A,Cisco!B:B),"N/A")</f>
        <v>48.35</v>
      </c>
      <c r="N208" s="5">
        <f t="shared" si="63"/>
        <v>4510.6585299999997</v>
      </c>
      <c r="O208" s="5">
        <f t="shared" si="73"/>
        <v>1.0489998964493541E-3</v>
      </c>
      <c r="P208" s="222">
        <f>IFERROR(_xlfn.XLOOKUP($A208,Disney!A:A,Disney!B:B),"N/A")</f>
        <v>113.92</v>
      </c>
      <c r="Q208" s="5">
        <f t="shared" si="64"/>
        <v>10627.801856</v>
      </c>
      <c r="R208" s="5">
        <f t="shared" si="74"/>
        <v>2.27546678879742E-3</v>
      </c>
      <c r="S208" s="222">
        <f>_xlfn.XLOOKUP(A208,FedEx!A:A,FedEx!B:B,"N/A")</f>
        <v>266.07</v>
      </c>
      <c r="T208" s="5">
        <f t="shared" si="65"/>
        <v>24822.149225999998</v>
      </c>
      <c r="U208" s="5">
        <f t="shared" si="75"/>
        <v>-2.0482633839515429E-2</v>
      </c>
      <c r="V208" s="222">
        <f>_xlfn.XLOOKUP($A208,'General Motors'!A:A,'General Motors'!B:B,"N/A")</f>
        <v>45.08</v>
      </c>
      <c r="W208" s="5">
        <f t="shared" si="66"/>
        <v>4205.5943439999992</v>
      </c>
      <c r="X208" s="5">
        <f t="shared" si="76"/>
        <v>-1.5775404839324381E-5</v>
      </c>
      <c r="Y208" s="222">
        <f>_xlfn.XLOOKUP($A208,Chevron!A:A,Chevron!B:B,"N/A")</f>
        <v>163.57</v>
      </c>
      <c r="Z208" s="5">
        <f t="shared" si="67"/>
        <v>15259.739725999998</v>
      </c>
      <c r="AA208" s="5">
        <f t="shared" si="77"/>
        <v>4.8510115988080749E-3</v>
      </c>
      <c r="AB208" s="222">
        <f>_xlfn.XLOOKUP($A208,Boeing!A:A,Boeing!B:B,"N/A")</f>
        <v>164.33</v>
      </c>
      <c r="AC208" s="5">
        <f t="shared" si="68"/>
        <v>15330.641494</v>
      </c>
      <c r="AD208" s="5">
        <f t="shared" si="78"/>
        <v>-2.8252084037187153E-2</v>
      </c>
      <c r="AE208" s="222">
        <f>_xlfn.XLOOKUP(A208,Amazon!A:A,Amazon!B:B,"N/A")</f>
        <v>176.59</v>
      </c>
      <c r="AF208" s="5">
        <f t="shared" si="69"/>
        <v>16474.398961999999</v>
      </c>
      <c r="AG208" s="5">
        <f t="shared" si="79"/>
        <v>-1.6010035928008093E-2</v>
      </c>
      <c r="AH208" s="393">
        <v>5071.63</v>
      </c>
      <c r="AI208" s="393">
        <v>473141.49160000001</v>
      </c>
      <c r="AJ208" s="393">
        <v>6.4095999999999999E-4</v>
      </c>
    </row>
    <row r="209" spans="1:36">
      <c r="A209" s="4">
        <v>45407</v>
      </c>
      <c r="B209" s="222">
        <f>_xlfn.XLOOKUP(A209,'USD RUB'!B:B,'USD RUB'!C:C,"N/A")</f>
        <v>92.505799999999994</v>
      </c>
      <c r="C209" s="222">
        <f>IFERROR(EXP(_xlfn.XLOOKUP(A209,'Bonds (CP)'!$A$4:$A$513,'Work Sheet'!$B$3:$B$512)/252)-1,"N/A")</f>
        <v>0.44493320450236329</v>
      </c>
      <c r="D209" s="222">
        <f>IFERROR(_xlfn.XLOOKUP($A209,Intel!$A$2:$A$502,Intel!$B$2:$B$502),"N/A")</f>
        <v>35.11</v>
      </c>
      <c r="E209" s="5">
        <f t="shared" si="60"/>
        <v>3247.8786379999997</v>
      </c>
      <c r="F209" s="5">
        <f t="shared" si="70"/>
        <v>9.1070147333576212E-3</v>
      </c>
      <c r="G209" s="222">
        <f>IFERROR(_xlfn.XLOOKUP(A209,Apple!A:A,Apple!B:B),"N/A")</f>
        <v>169.89</v>
      </c>
      <c r="H209" s="5">
        <f t="shared" si="61"/>
        <v>15715.810361999998</v>
      </c>
      <c r="I209" s="5">
        <f t="shared" si="71"/>
        <v>-3.3212250164849078E-3</v>
      </c>
      <c r="J209" s="222">
        <f>IFERROR(_xlfn.XLOOKUP(A209,Microsoft!A:A,Microsoft!B:B),"N/A")</f>
        <v>399.04</v>
      </c>
      <c r="K209" s="5">
        <f t="shared" si="62"/>
        <v>36913.514431999996</v>
      </c>
      <c r="L209" s="5">
        <f t="shared" si="72"/>
        <v>-3.2713985575590354E-2</v>
      </c>
      <c r="M209" s="222">
        <f>IFERROR(_xlfn.XLOOKUP($A209,Cisco!A:A,Cisco!B:B),"N/A")</f>
        <v>48.1</v>
      </c>
      <c r="N209" s="5">
        <f t="shared" si="63"/>
        <v>4449.52898</v>
      </c>
      <c r="O209" s="5">
        <f t="shared" si="73"/>
        <v>-1.3552245108653715E-2</v>
      </c>
      <c r="P209" s="222">
        <f>IFERROR(_xlfn.XLOOKUP($A209,Disney!A:A,Disney!B:B),"N/A")</f>
        <v>112.77</v>
      </c>
      <c r="Q209" s="5">
        <f t="shared" si="64"/>
        <v>10431.879066</v>
      </c>
      <c r="R209" s="5">
        <f t="shared" si="74"/>
        <v>-1.8434930633317248E-2</v>
      </c>
      <c r="S209" s="222">
        <f>_xlfn.XLOOKUP(A209,FedEx!A:A,FedEx!B:B,"N/A")</f>
        <v>265.52</v>
      </c>
      <c r="T209" s="5">
        <f t="shared" si="65"/>
        <v>24562.140015999998</v>
      </c>
      <c r="U209" s="5">
        <f t="shared" si="75"/>
        <v>-1.0474887070925032E-2</v>
      </c>
      <c r="V209" s="222">
        <f>_xlfn.XLOOKUP($A209,'General Motors'!A:A,'General Motors'!B:B,"N/A")</f>
        <v>45.62</v>
      </c>
      <c r="W209" s="5">
        <f t="shared" si="66"/>
        <v>4220.1145959999994</v>
      </c>
      <c r="X209" s="5">
        <f t="shared" si="76"/>
        <v>3.452604034603457E-3</v>
      </c>
      <c r="Y209" s="222">
        <f>_xlfn.XLOOKUP($A209,Chevron!A:A,Chevron!B:B,"N/A")</f>
        <v>165.28</v>
      </c>
      <c r="Z209" s="5">
        <f t="shared" si="67"/>
        <v>15289.358623999999</v>
      </c>
      <c r="AA209" s="5">
        <f t="shared" si="77"/>
        <v>1.9409831708685488E-3</v>
      </c>
      <c r="AB209" s="222">
        <f>_xlfn.XLOOKUP($A209,Boeing!A:A,Boeing!B:B,"N/A")</f>
        <v>166.81</v>
      </c>
      <c r="AC209" s="5">
        <f t="shared" si="68"/>
        <v>15430.892497999999</v>
      </c>
      <c r="AD209" s="5">
        <f t="shared" si="78"/>
        <v>6.539256954070316E-3</v>
      </c>
      <c r="AE209" s="222">
        <f>_xlfn.XLOOKUP(A209,Amazon!A:A,Amazon!B:B,"N/A")</f>
        <v>173.67</v>
      </c>
      <c r="AF209" s="5">
        <f t="shared" si="69"/>
        <v>16065.482285999999</v>
      </c>
      <c r="AG209" s="5">
        <f t="shared" si="79"/>
        <v>-2.4821341096765481E-2</v>
      </c>
      <c r="AH209" s="393">
        <v>5048.42</v>
      </c>
      <c r="AI209" s="393">
        <v>467008.13079999998</v>
      </c>
      <c r="AJ209" s="393">
        <v>-1.29631E-2</v>
      </c>
    </row>
    <row r="210" spans="1:36">
      <c r="A210" s="4">
        <v>45408</v>
      </c>
      <c r="B210" s="222">
        <f>_xlfn.XLOOKUP(A210,'USD RUB'!B:B,'USD RUB'!C:C,"N/A")</f>
        <v>92.131399999999999</v>
      </c>
      <c r="C210" s="222" t="str">
        <f>IFERROR(EXP(_xlfn.XLOOKUP(A210,'Bonds (CP)'!$A$4:$A$513,'Work Sheet'!$B$3:$B$512)/252)-1,"N/A")</f>
        <v>N/A</v>
      </c>
      <c r="D210" s="222">
        <f>IFERROR(_xlfn.XLOOKUP($A210,Intel!$A$2:$A$502,Intel!$B$2:$B$502),"N/A")</f>
        <v>31.88</v>
      </c>
      <c r="E210" s="5">
        <f t="shared" si="60"/>
        <v>2937.1490319999998</v>
      </c>
      <c r="F210" s="5">
        <f t="shared" si="70"/>
        <v>-9.5671556924720291E-2</v>
      </c>
      <c r="G210" s="222">
        <f>IFERROR(_xlfn.XLOOKUP(A210,Apple!A:A,Apple!B:B),"N/A")</f>
        <v>169.3</v>
      </c>
      <c r="H210" s="5">
        <f t="shared" si="61"/>
        <v>15597.846020000001</v>
      </c>
      <c r="I210" s="5">
        <f t="shared" si="71"/>
        <v>-7.5060934996535877E-3</v>
      </c>
      <c r="J210" s="222">
        <f>IFERROR(_xlfn.XLOOKUP(A210,Microsoft!A:A,Microsoft!B:B),"N/A")</f>
        <v>406.32</v>
      </c>
      <c r="K210" s="5">
        <f t="shared" si="62"/>
        <v>37434.830448000001</v>
      </c>
      <c r="L210" s="5">
        <f t="shared" si="72"/>
        <v>1.4122632971193871E-2</v>
      </c>
      <c r="M210" s="222">
        <f>IFERROR(_xlfn.XLOOKUP($A210,Cisco!A:A,Cisco!B:B),"N/A")</f>
        <v>47.86</v>
      </c>
      <c r="N210" s="5">
        <f t="shared" si="63"/>
        <v>4409.4088039999997</v>
      </c>
      <c r="O210" s="5">
        <f t="shared" si="73"/>
        <v>-9.016724282577937E-3</v>
      </c>
      <c r="P210" s="222">
        <f>IFERROR(_xlfn.XLOOKUP($A210,Disney!A:A,Disney!B:B),"N/A")</f>
        <v>112.73</v>
      </c>
      <c r="Q210" s="5">
        <f t="shared" si="64"/>
        <v>10385.972722</v>
      </c>
      <c r="R210" s="5">
        <f t="shared" si="74"/>
        <v>-4.4005824559085749E-3</v>
      </c>
      <c r="S210" s="222">
        <f>_xlfn.XLOOKUP(A210,FedEx!A:A,FedEx!B:B,"N/A")</f>
        <v>265.83999999999997</v>
      </c>
      <c r="T210" s="5">
        <f t="shared" si="65"/>
        <v>24492.211375999999</v>
      </c>
      <c r="U210" s="5">
        <f t="shared" si="75"/>
        <v>-2.8470092571105665E-3</v>
      </c>
      <c r="V210" s="222">
        <f>_xlfn.XLOOKUP($A210,'General Motors'!A:A,'General Motors'!B:B,"N/A")</f>
        <v>45.84</v>
      </c>
      <c r="W210" s="5">
        <f t="shared" si="66"/>
        <v>4223.3033759999998</v>
      </c>
      <c r="X210" s="5">
        <f t="shared" si="76"/>
        <v>7.5561455203687622E-4</v>
      </c>
      <c r="Y210" s="222">
        <f>_xlfn.XLOOKUP($A210,Chevron!A:A,Chevron!B:B,"N/A")</f>
        <v>165.89</v>
      </c>
      <c r="Z210" s="5">
        <f t="shared" si="67"/>
        <v>15283.677945999998</v>
      </c>
      <c r="AA210" s="5">
        <f t="shared" si="77"/>
        <v>-3.7154455851950985E-4</v>
      </c>
      <c r="AB210" s="222">
        <f>_xlfn.XLOOKUP($A210,Boeing!A:A,Boeing!B:B,"N/A")</f>
        <v>167.22</v>
      </c>
      <c r="AC210" s="5">
        <f t="shared" si="68"/>
        <v>15406.212707999999</v>
      </c>
      <c r="AD210" s="5">
        <f t="shared" si="78"/>
        <v>-1.5993754089854706E-3</v>
      </c>
      <c r="AE210" s="222">
        <f>_xlfn.XLOOKUP(A210,Amazon!A:A,Amazon!B:B,"N/A")</f>
        <v>179.62</v>
      </c>
      <c r="AF210" s="5">
        <f t="shared" si="69"/>
        <v>16548.642068000001</v>
      </c>
      <c r="AG210" s="5">
        <f t="shared" si="79"/>
        <v>3.0074402585538618E-2</v>
      </c>
      <c r="AH210" s="393">
        <v>5099.96</v>
      </c>
      <c r="AI210" s="393">
        <v>469866.4547</v>
      </c>
      <c r="AJ210" s="393">
        <v>6.1205000000000001E-3</v>
      </c>
    </row>
    <row r="211" spans="1:36">
      <c r="A211" s="4">
        <v>45409</v>
      </c>
      <c r="B211" s="222">
        <f>_xlfn.XLOOKUP(A211,'USD RUB'!B:B,'USD RUB'!C:C,"N/A")</f>
        <v>92.013400000000004</v>
      </c>
      <c r="C211" s="222" t="str">
        <f>IFERROR(EXP(_xlfn.XLOOKUP(A211,'Bonds (CP)'!$A$4:$A$513,'Work Sheet'!$B$3:$B$512)/252)-1,"N/A")</f>
        <v>N/A</v>
      </c>
      <c r="D211" s="222" t="str">
        <f>IFERROR(_xlfn.XLOOKUP($A211,Intel!$A$2:$A$502,Intel!$B$2:$B$502),"N/A")</f>
        <v>N/A</v>
      </c>
      <c r="E211" s="5" t="str">
        <f t="shared" si="60"/>
        <v>N/A</v>
      </c>
      <c r="F211" s="5" t="str">
        <f t="shared" si="70"/>
        <v>N/A</v>
      </c>
      <c r="G211" s="222" t="str">
        <f>IFERROR(_xlfn.XLOOKUP(A211,Apple!A:A,Apple!B:B),"N/A")</f>
        <v>N/A</v>
      </c>
      <c r="H211" s="5" t="str">
        <f t="shared" si="61"/>
        <v>N/A</v>
      </c>
      <c r="I211" s="5" t="str">
        <f t="shared" si="71"/>
        <v>N/A</v>
      </c>
      <c r="J211" s="222" t="str">
        <f>IFERROR(_xlfn.XLOOKUP(A211,Microsoft!A:A,Microsoft!B:B),"N/A")</f>
        <v>N/A</v>
      </c>
      <c r="K211" s="5" t="str">
        <f t="shared" si="62"/>
        <v>N/A</v>
      </c>
      <c r="L211" s="5" t="str">
        <f t="shared" si="72"/>
        <v>N/A</v>
      </c>
      <c r="M211" s="222" t="str">
        <f>IFERROR(_xlfn.XLOOKUP($A211,Cisco!A:A,Cisco!B:B),"N/A")</f>
        <v>N/A</v>
      </c>
      <c r="N211" s="5" t="str">
        <f t="shared" si="63"/>
        <v>N/A</v>
      </c>
      <c r="O211" s="5" t="str">
        <f t="shared" si="73"/>
        <v>N/A</v>
      </c>
      <c r="P211" s="222" t="str">
        <f>IFERROR(_xlfn.XLOOKUP($A211,Disney!A:A,Disney!B:B),"N/A")</f>
        <v>N/A</v>
      </c>
      <c r="Q211" s="5" t="str">
        <f t="shared" si="64"/>
        <v>N/A</v>
      </c>
      <c r="R211" s="5" t="str">
        <f t="shared" si="74"/>
        <v>N/A</v>
      </c>
      <c r="S211" s="222" t="str">
        <f>_xlfn.XLOOKUP(A211,FedEx!A:A,FedEx!B:B,"N/A")</f>
        <v>N/A</v>
      </c>
      <c r="T211" s="5" t="str">
        <f t="shared" si="65"/>
        <v>N/A</v>
      </c>
      <c r="U211" s="5" t="str">
        <f t="shared" si="75"/>
        <v>N/A</v>
      </c>
      <c r="V211" s="222" t="str">
        <f>_xlfn.XLOOKUP($A211,'General Motors'!A:A,'General Motors'!B:B,"N/A")</f>
        <v>N/A</v>
      </c>
      <c r="W211" s="5" t="str">
        <f t="shared" si="66"/>
        <v>N/A</v>
      </c>
      <c r="X211" s="5" t="str">
        <f t="shared" si="76"/>
        <v>N/A</v>
      </c>
      <c r="Y211" s="222" t="str">
        <f>_xlfn.XLOOKUP($A211,Chevron!A:A,Chevron!B:B,"N/A")</f>
        <v>N/A</v>
      </c>
      <c r="Z211" s="5" t="str">
        <f t="shared" si="67"/>
        <v>N/A</v>
      </c>
      <c r="AA211" s="5" t="str">
        <f t="shared" si="77"/>
        <v>N/A</v>
      </c>
      <c r="AB211" s="222" t="str">
        <f>_xlfn.XLOOKUP($A211,Boeing!A:A,Boeing!B:B,"N/A")</f>
        <v>N/A</v>
      </c>
      <c r="AC211" s="5" t="str">
        <f t="shared" si="68"/>
        <v>N/A</v>
      </c>
      <c r="AD211" s="5" t="str">
        <f t="shared" si="78"/>
        <v>N/A</v>
      </c>
      <c r="AE211" s="222" t="str">
        <f>_xlfn.XLOOKUP(A211,Amazon!A:A,Amazon!B:B,"N/A")</f>
        <v>N/A</v>
      </c>
      <c r="AF211" s="5" t="str">
        <f t="shared" si="69"/>
        <v>N/A</v>
      </c>
      <c r="AG211" s="5" t="str">
        <f t="shared" si="79"/>
        <v>N/A</v>
      </c>
      <c r="AH211" s="6" t="s">
        <v>36</v>
      </c>
      <c r="AI211" s="6" t="s">
        <v>36</v>
      </c>
      <c r="AJ211" s="6" t="s">
        <v>36</v>
      </c>
    </row>
    <row r="212" spans="1:36">
      <c r="A212" s="4">
        <v>45410</v>
      </c>
      <c r="B212" s="222">
        <f>_xlfn.XLOOKUP(A212,'USD RUB'!B:B,'USD RUB'!C:C,"N/A")</f>
        <v>91.7791</v>
      </c>
      <c r="C212" s="222" t="str">
        <f>IFERROR(EXP(_xlfn.XLOOKUP(A212,'Bonds (CP)'!$A$4:$A$513,'Work Sheet'!$B$3:$B$512)/252)-1,"N/A")</f>
        <v>N/A</v>
      </c>
      <c r="D212" s="222" t="str">
        <f>IFERROR(_xlfn.XLOOKUP($A212,Intel!$A$2:$A$502,Intel!$B$2:$B$502),"N/A")</f>
        <v>N/A</v>
      </c>
      <c r="E212" s="5" t="str">
        <f t="shared" si="60"/>
        <v>N/A</v>
      </c>
      <c r="F212" s="5" t="str">
        <f t="shared" si="70"/>
        <v>N/A</v>
      </c>
      <c r="G212" s="222" t="str">
        <f>IFERROR(_xlfn.XLOOKUP(A212,Apple!A:A,Apple!B:B),"N/A")</f>
        <v>N/A</v>
      </c>
      <c r="H212" s="5" t="str">
        <f t="shared" si="61"/>
        <v>N/A</v>
      </c>
      <c r="I212" s="5" t="str">
        <f t="shared" si="71"/>
        <v>N/A</v>
      </c>
      <c r="J212" s="222" t="str">
        <f>IFERROR(_xlfn.XLOOKUP(A212,Microsoft!A:A,Microsoft!B:B),"N/A")</f>
        <v>N/A</v>
      </c>
      <c r="K212" s="5" t="str">
        <f t="shared" si="62"/>
        <v>N/A</v>
      </c>
      <c r="L212" s="5" t="str">
        <f t="shared" si="72"/>
        <v>N/A</v>
      </c>
      <c r="M212" s="222" t="str">
        <f>IFERROR(_xlfn.XLOOKUP($A212,Cisco!A:A,Cisco!B:B),"N/A")</f>
        <v>N/A</v>
      </c>
      <c r="N212" s="5" t="str">
        <f t="shared" si="63"/>
        <v>N/A</v>
      </c>
      <c r="O212" s="5" t="str">
        <f t="shared" si="73"/>
        <v>N/A</v>
      </c>
      <c r="P212" s="222" t="str">
        <f>IFERROR(_xlfn.XLOOKUP($A212,Disney!A:A,Disney!B:B),"N/A")</f>
        <v>N/A</v>
      </c>
      <c r="Q212" s="5" t="str">
        <f t="shared" si="64"/>
        <v>N/A</v>
      </c>
      <c r="R212" s="5" t="str">
        <f t="shared" si="74"/>
        <v>N/A</v>
      </c>
      <c r="S212" s="222" t="str">
        <f>_xlfn.XLOOKUP(A212,FedEx!A:A,FedEx!B:B,"N/A")</f>
        <v>N/A</v>
      </c>
      <c r="T212" s="5" t="str">
        <f t="shared" si="65"/>
        <v>N/A</v>
      </c>
      <c r="U212" s="5" t="str">
        <f t="shared" si="75"/>
        <v>N/A</v>
      </c>
      <c r="V212" s="222" t="str">
        <f>_xlfn.XLOOKUP($A212,'General Motors'!A:A,'General Motors'!B:B,"N/A")</f>
        <v>N/A</v>
      </c>
      <c r="W212" s="5" t="str">
        <f t="shared" si="66"/>
        <v>N/A</v>
      </c>
      <c r="X212" s="5" t="str">
        <f t="shared" si="76"/>
        <v>N/A</v>
      </c>
      <c r="Y212" s="222" t="str">
        <f>_xlfn.XLOOKUP($A212,Chevron!A:A,Chevron!B:B,"N/A")</f>
        <v>N/A</v>
      </c>
      <c r="Z212" s="5" t="str">
        <f t="shared" si="67"/>
        <v>N/A</v>
      </c>
      <c r="AA212" s="5" t="str">
        <f t="shared" si="77"/>
        <v>N/A</v>
      </c>
      <c r="AB212" s="222" t="str">
        <f>_xlfn.XLOOKUP($A212,Boeing!A:A,Boeing!B:B,"N/A")</f>
        <v>N/A</v>
      </c>
      <c r="AC212" s="5" t="str">
        <f t="shared" si="68"/>
        <v>N/A</v>
      </c>
      <c r="AD212" s="5" t="str">
        <f t="shared" si="78"/>
        <v>N/A</v>
      </c>
      <c r="AE212" s="222" t="str">
        <f>_xlfn.XLOOKUP(A212,Amazon!A:A,Amazon!B:B,"N/A")</f>
        <v>N/A</v>
      </c>
      <c r="AF212" s="5" t="str">
        <f t="shared" si="69"/>
        <v>N/A</v>
      </c>
      <c r="AG212" s="5" t="str">
        <f t="shared" si="79"/>
        <v>N/A</v>
      </c>
      <c r="AH212" s="6" t="s">
        <v>36</v>
      </c>
      <c r="AI212" s="6" t="s">
        <v>36</v>
      </c>
      <c r="AJ212" s="6" t="s">
        <v>36</v>
      </c>
    </row>
    <row r="213" spans="1:36">
      <c r="A213" s="4">
        <v>45411</v>
      </c>
      <c r="B213" s="222" t="str">
        <f>_xlfn.XLOOKUP(A213,'USD RUB'!B:B,'USD RUB'!C:C,"N/A")</f>
        <v>N/A</v>
      </c>
      <c r="C213" s="222" t="str">
        <f>IFERROR(EXP(_xlfn.XLOOKUP(A213,'Bonds (CP)'!$A$4:$A$513,'Work Sheet'!$B$3:$B$512)/252)-1,"N/A")</f>
        <v>N/A</v>
      </c>
      <c r="D213" s="222">
        <f>IFERROR(_xlfn.XLOOKUP($A213,Intel!$A$2:$A$502,Intel!$B$2:$B$502),"N/A")</f>
        <v>31.36</v>
      </c>
      <c r="E213" s="5" t="str">
        <f t="shared" si="60"/>
        <v>N/A</v>
      </c>
      <c r="F213" s="5" t="str">
        <f t="shared" si="70"/>
        <v>N/A</v>
      </c>
      <c r="G213" s="222">
        <f>IFERROR(_xlfn.XLOOKUP(A213,Apple!A:A,Apple!B:B),"N/A")</f>
        <v>173.5</v>
      </c>
      <c r="H213" s="5" t="str">
        <f t="shared" si="61"/>
        <v>N/A</v>
      </c>
      <c r="I213" s="5" t="str">
        <f t="shared" si="71"/>
        <v>N/A</v>
      </c>
      <c r="J213" s="222">
        <f>IFERROR(_xlfn.XLOOKUP(A213,Microsoft!A:A,Microsoft!B:B),"N/A")</f>
        <v>402.25</v>
      </c>
      <c r="K213" s="5" t="str">
        <f t="shared" si="62"/>
        <v>N/A</v>
      </c>
      <c r="L213" s="5" t="str">
        <f t="shared" si="72"/>
        <v>N/A</v>
      </c>
      <c r="M213" s="222">
        <f>IFERROR(_xlfn.XLOOKUP($A213,Cisco!A:A,Cisco!B:B),"N/A")</f>
        <v>47.78</v>
      </c>
      <c r="N213" s="5" t="str">
        <f t="shared" si="63"/>
        <v>N/A</v>
      </c>
      <c r="O213" s="5" t="str">
        <f t="shared" si="73"/>
        <v>N/A</v>
      </c>
      <c r="P213" s="222">
        <f>IFERROR(_xlfn.XLOOKUP($A213,Disney!A:A,Disney!B:B),"N/A")</f>
        <v>112.08</v>
      </c>
      <c r="Q213" s="5" t="str">
        <f t="shared" si="64"/>
        <v>N/A</v>
      </c>
      <c r="R213" s="5" t="str">
        <f t="shared" si="74"/>
        <v>N/A</v>
      </c>
      <c r="S213" s="222">
        <f>_xlfn.XLOOKUP(A213,FedEx!A:A,FedEx!B:B,"N/A")</f>
        <v>265.86</v>
      </c>
      <c r="T213" s="5" t="str">
        <f t="shared" si="65"/>
        <v>N/A</v>
      </c>
      <c r="U213" s="5" t="str">
        <f t="shared" si="75"/>
        <v>N/A</v>
      </c>
      <c r="V213" s="222">
        <f>_xlfn.XLOOKUP($A213,'General Motors'!A:A,'General Motors'!B:B,"N/A")</f>
        <v>46.04</v>
      </c>
      <c r="W213" s="5" t="str">
        <f t="shared" si="66"/>
        <v>N/A</v>
      </c>
      <c r="X213" s="5" t="str">
        <f t="shared" si="76"/>
        <v>N/A</v>
      </c>
      <c r="Y213" s="222">
        <f>_xlfn.XLOOKUP($A213,Chevron!A:A,Chevron!B:B,"N/A")</f>
        <v>166.33</v>
      </c>
      <c r="Z213" s="5" t="str">
        <f t="shared" si="67"/>
        <v>N/A</v>
      </c>
      <c r="AA213" s="5" t="str">
        <f t="shared" si="77"/>
        <v>N/A</v>
      </c>
      <c r="AB213" s="222">
        <f>_xlfn.XLOOKUP($A213,Boeing!A:A,Boeing!B:B,"N/A")</f>
        <v>173.49</v>
      </c>
      <c r="AC213" s="5" t="str">
        <f t="shared" si="68"/>
        <v>N/A</v>
      </c>
      <c r="AD213" s="5" t="str">
        <f t="shared" si="78"/>
        <v>N/A</v>
      </c>
      <c r="AE213" s="222">
        <f>_xlfn.XLOOKUP(A213,Amazon!A:A,Amazon!B:B,"N/A")</f>
        <v>180.96</v>
      </c>
      <c r="AF213" s="5" t="str">
        <f t="shared" si="69"/>
        <v>N/A</v>
      </c>
      <c r="AG213" s="5" t="str">
        <f t="shared" si="79"/>
        <v>N/A</v>
      </c>
      <c r="AH213" s="393">
        <v>5116.17</v>
      </c>
      <c r="AI213" s="6" t="s">
        <v>36</v>
      </c>
      <c r="AJ213" s="6" t="s">
        <v>36</v>
      </c>
    </row>
    <row r="214" spans="1:36">
      <c r="A214" s="4">
        <v>45412</v>
      </c>
      <c r="B214" s="222" t="str">
        <f>_xlfn.XLOOKUP(A214,'USD RUB'!B:B,'USD RUB'!C:C,"N/A")</f>
        <v>N/A</v>
      </c>
      <c r="C214" s="222">
        <f>IFERROR(EXP(_xlfn.XLOOKUP(A214,'Bonds (CP)'!$A$4:$A$513,'Work Sheet'!$B$3:$B$512)/252)-1,"N/A")</f>
        <v>0.44424645109716066</v>
      </c>
      <c r="D214" s="222">
        <f>IFERROR(_xlfn.XLOOKUP($A214,Intel!$A$2:$A$502,Intel!$B$2:$B$502),"N/A")</f>
        <v>30.47</v>
      </c>
      <c r="E214" s="5" t="str">
        <f t="shared" si="60"/>
        <v>N/A</v>
      </c>
      <c r="F214" s="5" t="str">
        <f t="shared" si="70"/>
        <v>N/A</v>
      </c>
      <c r="G214" s="222">
        <f>IFERROR(_xlfn.XLOOKUP(A214,Apple!A:A,Apple!B:B),"N/A")</f>
        <v>170.33</v>
      </c>
      <c r="H214" s="5" t="str">
        <f t="shared" si="61"/>
        <v>N/A</v>
      </c>
      <c r="I214" s="5" t="str">
        <f t="shared" si="71"/>
        <v>N/A</v>
      </c>
      <c r="J214" s="222">
        <f>IFERROR(_xlfn.XLOOKUP(A214,Microsoft!A:A,Microsoft!B:B),"N/A")</f>
        <v>389.33</v>
      </c>
      <c r="K214" s="5" t="str">
        <f t="shared" si="62"/>
        <v>N/A</v>
      </c>
      <c r="L214" s="5" t="str">
        <f t="shared" si="72"/>
        <v>N/A</v>
      </c>
      <c r="M214" s="222">
        <f>IFERROR(_xlfn.XLOOKUP($A214,Cisco!A:A,Cisco!B:B),"N/A")</f>
        <v>46.98</v>
      </c>
      <c r="N214" s="5" t="str">
        <f t="shared" si="63"/>
        <v>N/A</v>
      </c>
      <c r="O214" s="5" t="str">
        <f t="shared" si="73"/>
        <v>N/A</v>
      </c>
      <c r="P214" s="222">
        <f>IFERROR(_xlfn.XLOOKUP($A214,Disney!A:A,Disney!B:B),"N/A")</f>
        <v>111.1</v>
      </c>
      <c r="Q214" s="5" t="str">
        <f t="shared" si="64"/>
        <v>N/A</v>
      </c>
      <c r="R214" s="5" t="str">
        <f t="shared" si="74"/>
        <v>N/A</v>
      </c>
      <c r="S214" s="222">
        <f>_xlfn.XLOOKUP(A214,FedEx!A:A,FedEx!B:B,"N/A")</f>
        <v>261.77999999999997</v>
      </c>
      <c r="T214" s="5" t="str">
        <f t="shared" si="65"/>
        <v>N/A</v>
      </c>
      <c r="U214" s="5" t="str">
        <f t="shared" si="75"/>
        <v>N/A</v>
      </c>
      <c r="V214" s="222">
        <f>_xlfn.XLOOKUP($A214,'General Motors'!A:A,'General Motors'!B:B,"N/A")</f>
        <v>44.53</v>
      </c>
      <c r="W214" s="5" t="str">
        <f t="shared" si="66"/>
        <v>N/A</v>
      </c>
      <c r="X214" s="5" t="str">
        <f t="shared" si="76"/>
        <v>N/A</v>
      </c>
      <c r="Y214" s="222">
        <f>_xlfn.XLOOKUP($A214,Chevron!A:A,Chevron!B:B,"N/A")</f>
        <v>161.27000000000001</v>
      </c>
      <c r="Z214" s="5" t="str">
        <f t="shared" si="67"/>
        <v>N/A</v>
      </c>
      <c r="AA214" s="5" t="str">
        <f t="shared" si="77"/>
        <v>N/A</v>
      </c>
      <c r="AB214" s="222">
        <f>_xlfn.XLOOKUP($A214,Boeing!A:A,Boeing!B:B,"N/A")</f>
        <v>167.84</v>
      </c>
      <c r="AC214" s="5" t="str">
        <f t="shared" si="68"/>
        <v>N/A</v>
      </c>
      <c r="AD214" s="5" t="str">
        <f t="shared" si="78"/>
        <v>N/A</v>
      </c>
      <c r="AE214" s="222">
        <f>_xlfn.XLOOKUP(A214,Amazon!A:A,Amazon!B:B,"N/A")</f>
        <v>175</v>
      </c>
      <c r="AF214" s="5" t="str">
        <f t="shared" si="69"/>
        <v>N/A</v>
      </c>
      <c r="AG214" s="5" t="str">
        <f t="shared" si="79"/>
        <v>N/A</v>
      </c>
      <c r="AH214" s="393">
        <v>5035.6899999999996</v>
      </c>
      <c r="AI214" s="6" t="s">
        <v>36</v>
      </c>
      <c r="AJ214" s="6" t="s">
        <v>36</v>
      </c>
    </row>
    <row r="215" spans="1:36">
      <c r="A215" s="4">
        <v>45413</v>
      </c>
      <c r="B215" s="222" t="str">
        <f>_xlfn.XLOOKUP(A215,'USD RUB'!B:B,'USD RUB'!C:C,"N/A")</f>
        <v>N/A</v>
      </c>
      <c r="C215" s="222" t="str">
        <f>IFERROR(EXP(_xlfn.XLOOKUP(A215,'Bonds (CP)'!$A$4:$A$513,'Work Sheet'!$B$3:$B$512)/252)-1,"N/A")</f>
        <v>N/A</v>
      </c>
      <c r="D215" s="222">
        <f>IFERROR(_xlfn.XLOOKUP($A215,Intel!$A$2:$A$502,Intel!$B$2:$B$502),"N/A")</f>
        <v>30.37</v>
      </c>
      <c r="E215" s="5" t="str">
        <f t="shared" si="60"/>
        <v>N/A</v>
      </c>
      <c r="F215" s="5" t="str">
        <f t="shared" si="70"/>
        <v>N/A</v>
      </c>
      <c r="G215" s="222">
        <f>IFERROR(_xlfn.XLOOKUP(A215,Apple!A:A,Apple!B:B),"N/A")</f>
        <v>169.3</v>
      </c>
      <c r="H215" s="5" t="str">
        <f t="shared" si="61"/>
        <v>N/A</v>
      </c>
      <c r="I215" s="5" t="str">
        <f t="shared" si="71"/>
        <v>N/A</v>
      </c>
      <c r="J215" s="222">
        <f>IFERROR(_xlfn.XLOOKUP(A215,Microsoft!A:A,Microsoft!B:B),"N/A")</f>
        <v>394.94</v>
      </c>
      <c r="K215" s="5" t="str">
        <f t="shared" si="62"/>
        <v>N/A</v>
      </c>
      <c r="L215" s="5" t="str">
        <f t="shared" si="72"/>
        <v>N/A</v>
      </c>
      <c r="M215" s="222">
        <f>IFERROR(_xlfn.XLOOKUP($A215,Cisco!A:A,Cisco!B:B),"N/A")</f>
        <v>46.84</v>
      </c>
      <c r="N215" s="5" t="str">
        <f t="shared" si="63"/>
        <v>N/A</v>
      </c>
      <c r="O215" s="5" t="str">
        <f t="shared" si="73"/>
        <v>N/A</v>
      </c>
      <c r="P215" s="222">
        <f>IFERROR(_xlfn.XLOOKUP($A215,Disney!A:A,Disney!B:B),"N/A")</f>
        <v>110.48</v>
      </c>
      <c r="Q215" s="5" t="str">
        <f t="shared" si="64"/>
        <v>N/A</v>
      </c>
      <c r="R215" s="5" t="str">
        <f t="shared" si="74"/>
        <v>N/A</v>
      </c>
      <c r="S215" s="222">
        <f>_xlfn.XLOOKUP(A215,FedEx!A:A,FedEx!B:B,"N/A")</f>
        <v>260.73</v>
      </c>
      <c r="T215" s="5" t="str">
        <f t="shared" si="65"/>
        <v>N/A</v>
      </c>
      <c r="U215" s="5" t="str">
        <f t="shared" si="75"/>
        <v>N/A</v>
      </c>
      <c r="V215" s="222">
        <f>_xlfn.XLOOKUP($A215,'General Motors'!A:A,'General Motors'!B:B,"N/A")</f>
        <v>44.47</v>
      </c>
      <c r="W215" s="5" t="str">
        <f t="shared" si="66"/>
        <v>N/A</v>
      </c>
      <c r="X215" s="5" t="str">
        <f t="shared" si="76"/>
        <v>N/A</v>
      </c>
      <c r="Y215" s="222">
        <f>_xlfn.XLOOKUP($A215,Chevron!A:A,Chevron!B:B,"N/A")</f>
        <v>159.63</v>
      </c>
      <c r="Z215" s="5" t="str">
        <f t="shared" si="67"/>
        <v>N/A</v>
      </c>
      <c r="AA215" s="5" t="str">
        <f t="shared" si="77"/>
        <v>N/A</v>
      </c>
      <c r="AB215" s="222">
        <f>_xlfn.XLOOKUP($A215,Boeing!A:A,Boeing!B:B,"N/A")</f>
        <v>171.46</v>
      </c>
      <c r="AC215" s="5" t="str">
        <f t="shared" si="68"/>
        <v>N/A</v>
      </c>
      <c r="AD215" s="5" t="str">
        <f t="shared" si="78"/>
        <v>N/A</v>
      </c>
      <c r="AE215" s="222">
        <f>_xlfn.XLOOKUP(A215,Amazon!A:A,Amazon!B:B,"N/A")</f>
        <v>179</v>
      </c>
      <c r="AF215" s="5" t="str">
        <f t="shared" si="69"/>
        <v>N/A</v>
      </c>
      <c r="AG215" s="5" t="str">
        <f t="shared" si="79"/>
        <v>N/A</v>
      </c>
      <c r="AH215" s="393">
        <v>5018.3900000000003</v>
      </c>
      <c r="AI215" s="6" t="s">
        <v>36</v>
      </c>
      <c r="AJ215" s="6" t="s">
        <v>36</v>
      </c>
    </row>
    <row r="216" spans="1:36">
      <c r="A216" s="4">
        <v>45414</v>
      </c>
      <c r="B216" s="222" t="str">
        <f>_xlfn.XLOOKUP(A216,'USD RUB'!B:B,'USD RUB'!C:C,"N/A")</f>
        <v>N/A</v>
      </c>
      <c r="C216" s="222">
        <f>IFERROR(EXP(_xlfn.XLOOKUP(A216,'Bonds (CP)'!$A$4:$A$513,'Work Sheet'!$B$3:$B$512)/252)-1,"N/A")</f>
        <v>0.44087132279656038</v>
      </c>
      <c r="D216" s="222">
        <f>IFERROR(_xlfn.XLOOKUP($A216,Intel!$A$2:$A$502,Intel!$B$2:$B$502),"N/A")</f>
        <v>30.51</v>
      </c>
      <c r="E216" s="5" t="str">
        <f t="shared" si="60"/>
        <v>N/A</v>
      </c>
      <c r="F216" s="5" t="str">
        <f t="shared" si="70"/>
        <v>N/A</v>
      </c>
      <c r="G216" s="222">
        <f>IFERROR(_xlfn.XLOOKUP(A216,Apple!A:A,Apple!B:B),"N/A")</f>
        <v>173.03</v>
      </c>
      <c r="H216" s="5" t="str">
        <f t="shared" si="61"/>
        <v>N/A</v>
      </c>
      <c r="I216" s="5" t="str">
        <f t="shared" si="71"/>
        <v>N/A</v>
      </c>
      <c r="J216" s="222">
        <f>IFERROR(_xlfn.XLOOKUP(A216,Microsoft!A:A,Microsoft!B:B),"N/A")</f>
        <v>397.84</v>
      </c>
      <c r="K216" s="5" t="str">
        <f t="shared" si="62"/>
        <v>N/A</v>
      </c>
      <c r="L216" s="5" t="str">
        <f t="shared" si="72"/>
        <v>N/A</v>
      </c>
      <c r="M216" s="222">
        <f>IFERROR(_xlfn.XLOOKUP($A216,Cisco!A:A,Cisco!B:B),"N/A")</f>
        <v>46.79</v>
      </c>
      <c r="N216" s="5" t="str">
        <f t="shared" si="63"/>
        <v>N/A</v>
      </c>
      <c r="O216" s="5" t="str">
        <f t="shared" si="73"/>
        <v>N/A</v>
      </c>
      <c r="P216" s="222">
        <f>IFERROR(_xlfn.XLOOKUP($A216,Disney!A:A,Disney!B:B),"N/A")</f>
        <v>112.62</v>
      </c>
      <c r="Q216" s="5" t="str">
        <f t="shared" si="64"/>
        <v>N/A</v>
      </c>
      <c r="R216" s="5" t="str">
        <f t="shared" si="74"/>
        <v>N/A</v>
      </c>
      <c r="S216" s="222">
        <f>_xlfn.XLOOKUP(A216,FedEx!A:A,FedEx!B:B,"N/A")</f>
        <v>262.02999999999997</v>
      </c>
      <c r="T216" s="5" t="str">
        <f t="shared" si="65"/>
        <v>N/A</v>
      </c>
      <c r="U216" s="5" t="str">
        <f t="shared" si="75"/>
        <v>N/A</v>
      </c>
      <c r="V216" s="222">
        <f>_xlfn.XLOOKUP($A216,'General Motors'!A:A,'General Motors'!B:B,"N/A")</f>
        <v>44.67</v>
      </c>
      <c r="W216" s="5" t="str">
        <f t="shared" si="66"/>
        <v>N/A</v>
      </c>
      <c r="X216" s="5" t="str">
        <f t="shared" si="76"/>
        <v>N/A</v>
      </c>
      <c r="Y216" s="222">
        <f>_xlfn.XLOOKUP($A216,Chevron!A:A,Chevron!B:B,"N/A")</f>
        <v>160.72999999999999</v>
      </c>
      <c r="Z216" s="5" t="str">
        <f t="shared" si="67"/>
        <v>N/A</v>
      </c>
      <c r="AA216" s="5" t="str">
        <f t="shared" si="77"/>
        <v>N/A</v>
      </c>
      <c r="AB216" s="222">
        <f>_xlfn.XLOOKUP($A216,Boeing!A:A,Boeing!B:B,"N/A")</f>
        <v>178.85</v>
      </c>
      <c r="AC216" s="5" t="str">
        <f t="shared" si="68"/>
        <v>N/A</v>
      </c>
      <c r="AD216" s="5" t="str">
        <f t="shared" si="78"/>
        <v>N/A</v>
      </c>
      <c r="AE216" s="222">
        <f>_xlfn.XLOOKUP(A216,Amazon!A:A,Amazon!B:B,"N/A")</f>
        <v>184.72</v>
      </c>
      <c r="AF216" s="5" t="str">
        <f t="shared" si="69"/>
        <v>N/A</v>
      </c>
      <c r="AG216" s="5" t="str">
        <f t="shared" si="79"/>
        <v>N/A</v>
      </c>
      <c r="AH216" s="8">
        <v>1155660</v>
      </c>
      <c r="AI216" s="6" t="s">
        <v>36</v>
      </c>
      <c r="AJ216" s="6" t="s">
        <v>36</v>
      </c>
    </row>
    <row r="217" spans="1:36">
      <c r="A217" s="4">
        <v>45415</v>
      </c>
      <c r="B217" s="222">
        <f>_xlfn.XLOOKUP(A217,'USD RUB'!B:B,'USD RUB'!C:C,"N/A")</f>
        <v>92.053799999999995</v>
      </c>
      <c r="C217" s="222">
        <f>IFERROR(EXP(_xlfn.XLOOKUP(A217,'Bonds (CP)'!$A$4:$A$513,'Work Sheet'!$B$3:$B$512)/252)-1,"N/A")</f>
        <v>0.43988077851187479</v>
      </c>
      <c r="D217" s="222">
        <f>IFERROR(_xlfn.XLOOKUP($A217,Intel!$A$2:$A$502,Intel!$B$2:$B$502),"N/A")</f>
        <v>30.9</v>
      </c>
      <c r="E217" s="5">
        <f t="shared" si="60"/>
        <v>2844.4624199999998</v>
      </c>
      <c r="F217" s="5" t="str">
        <f t="shared" si="70"/>
        <v>N/A</v>
      </c>
      <c r="G217" s="222">
        <f>IFERROR(_xlfn.XLOOKUP(A217,Apple!A:A,Apple!B:B),"N/A")</f>
        <v>183.38</v>
      </c>
      <c r="H217" s="5">
        <f t="shared" si="61"/>
        <v>16880.825843999999</v>
      </c>
      <c r="I217" s="5" t="str">
        <f t="shared" si="71"/>
        <v>N/A</v>
      </c>
      <c r="J217" s="222">
        <f>IFERROR(_xlfn.XLOOKUP(A217,Microsoft!A:A,Microsoft!B:B),"N/A")</f>
        <v>406.66</v>
      </c>
      <c r="K217" s="5">
        <f t="shared" si="62"/>
        <v>37434.598308000001</v>
      </c>
      <c r="L217" s="5" t="str">
        <f t="shared" si="72"/>
        <v>N/A</v>
      </c>
      <c r="M217" s="222">
        <f>IFERROR(_xlfn.XLOOKUP($A217,Cisco!A:A,Cisco!B:B),"N/A")</f>
        <v>47.12</v>
      </c>
      <c r="N217" s="5">
        <f t="shared" si="63"/>
        <v>4337.5750559999997</v>
      </c>
      <c r="O217" s="5" t="str">
        <f t="shared" si="73"/>
        <v>N/A</v>
      </c>
      <c r="P217" s="222">
        <f>IFERROR(_xlfn.XLOOKUP($A217,Disney!A:A,Disney!B:B),"N/A")</f>
        <v>113.66</v>
      </c>
      <c r="Q217" s="5">
        <f t="shared" si="64"/>
        <v>10462.834907999999</v>
      </c>
      <c r="R217" s="5" t="str">
        <f t="shared" si="74"/>
        <v>N/A</v>
      </c>
      <c r="S217" s="222">
        <f>_xlfn.XLOOKUP(A217,FedEx!A:A,FedEx!B:B,"N/A")</f>
        <v>260.64999999999998</v>
      </c>
      <c r="T217" s="5">
        <f t="shared" si="65"/>
        <v>23993.822969999997</v>
      </c>
      <c r="U217" s="5" t="str">
        <f t="shared" si="75"/>
        <v>N/A</v>
      </c>
      <c r="V217" s="222">
        <f>_xlfn.XLOOKUP($A217,'General Motors'!A:A,'General Motors'!B:B,"N/A")</f>
        <v>44.86</v>
      </c>
      <c r="W217" s="5">
        <f t="shared" si="66"/>
        <v>4129.5334679999996</v>
      </c>
      <c r="X217" s="5" t="str">
        <f t="shared" si="76"/>
        <v>N/A</v>
      </c>
      <c r="Y217" s="222">
        <f>_xlfn.XLOOKUP($A217,Chevron!A:A,Chevron!B:B,"N/A")</f>
        <v>160.25</v>
      </c>
      <c r="Z217" s="5">
        <f t="shared" si="67"/>
        <v>14751.621449999999</v>
      </c>
      <c r="AA217" s="5" t="str">
        <f t="shared" si="77"/>
        <v>N/A</v>
      </c>
      <c r="AB217" s="222">
        <f>_xlfn.XLOOKUP($A217,Boeing!A:A,Boeing!B:B,"N/A")</f>
        <v>179.79</v>
      </c>
      <c r="AC217" s="5">
        <f t="shared" si="68"/>
        <v>16550.352702</v>
      </c>
      <c r="AD217" s="5" t="str">
        <f t="shared" si="78"/>
        <v>N/A</v>
      </c>
      <c r="AE217" s="222">
        <f>_xlfn.XLOOKUP(A217,Amazon!A:A,Amazon!B:B,"N/A")</f>
        <v>186.21</v>
      </c>
      <c r="AF217" s="5">
        <f t="shared" si="69"/>
        <v>17141.338098</v>
      </c>
      <c r="AG217" s="5" t="str">
        <f t="shared" si="79"/>
        <v>N/A</v>
      </c>
      <c r="AH217" s="393">
        <v>5127.79</v>
      </c>
      <c r="AI217" s="393">
        <v>472032.5551</v>
      </c>
      <c r="AJ217" s="6" t="s">
        <v>36</v>
      </c>
    </row>
    <row r="218" spans="1:36">
      <c r="A218" s="4">
        <v>45416</v>
      </c>
      <c r="B218" s="222">
        <f>_xlfn.XLOOKUP(A218,'USD RUB'!B:B,'USD RUB'!C:C,"N/A")</f>
        <v>91.691800000000001</v>
      </c>
      <c r="C218" s="222" t="str">
        <f>IFERROR(EXP(_xlfn.XLOOKUP(A218,'Bonds (CP)'!$A$4:$A$513,'Work Sheet'!$B$3:$B$512)/252)-1,"N/A")</f>
        <v>N/A</v>
      </c>
      <c r="D218" s="222" t="str">
        <f>IFERROR(_xlfn.XLOOKUP($A218,Intel!$A$2:$A$502,Intel!$B$2:$B$502),"N/A")</f>
        <v>N/A</v>
      </c>
      <c r="E218" s="5" t="str">
        <f t="shared" si="60"/>
        <v>N/A</v>
      </c>
      <c r="F218" s="5" t="str">
        <f t="shared" si="70"/>
        <v>N/A</v>
      </c>
      <c r="G218" s="222" t="str">
        <f>IFERROR(_xlfn.XLOOKUP(A218,Apple!A:A,Apple!B:B),"N/A")</f>
        <v>N/A</v>
      </c>
      <c r="H218" s="5" t="str">
        <f t="shared" si="61"/>
        <v>N/A</v>
      </c>
      <c r="I218" s="5" t="str">
        <f t="shared" si="71"/>
        <v>N/A</v>
      </c>
      <c r="J218" s="222" t="str">
        <f>IFERROR(_xlfn.XLOOKUP(A218,Microsoft!A:A,Microsoft!B:B),"N/A")</f>
        <v>N/A</v>
      </c>
      <c r="K218" s="5" t="str">
        <f t="shared" si="62"/>
        <v>N/A</v>
      </c>
      <c r="L218" s="5" t="str">
        <f t="shared" si="72"/>
        <v>N/A</v>
      </c>
      <c r="M218" s="222" t="str">
        <f>IFERROR(_xlfn.XLOOKUP($A218,Cisco!A:A,Cisco!B:B),"N/A")</f>
        <v>N/A</v>
      </c>
      <c r="N218" s="5" t="str">
        <f t="shared" si="63"/>
        <v>N/A</v>
      </c>
      <c r="O218" s="5" t="str">
        <f t="shared" si="73"/>
        <v>N/A</v>
      </c>
      <c r="P218" s="222" t="str">
        <f>IFERROR(_xlfn.XLOOKUP($A218,Disney!A:A,Disney!B:B),"N/A")</f>
        <v>N/A</v>
      </c>
      <c r="Q218" s="5" t="str">
        <f t="shared" si="64"/>
        <v>N/A</v>
      </c>
      <c r="R218" s="5" t="str">
        <f t="shared" si="74"/>
        <v>N/A</v>
      </c>
      <c r="S218" s="222" t="str">
        <f>_xlfn.XLOOKUP(A218,FedEx!A:A,FedEx!B:B,"N/A")</f>
        <v>N/A</v>
      </c>
      <c r="T218" s="5" t="str">
        <f t="shared" si="65"/>
        <v>N/A</v>
      </c>
      <c r="U218" s="5" t="str">
        <f t="shared" si="75"/>
        <v>N/A</v>
      </c>
      <c r="V218" s="222" t="str">
        <f>_xlfn.XLOOKUP($A218,'General Motors'!A:A,'General Motors'!B:B,"N/A")</f>
        <v>N/A</v>
      </c>
      <c r="W218" s="5" t="str">
        <f t="shared" si="66"/>
        <v>N/A</v>
      </c>
      <c r="X218" s="5" t="str">
        <f t="shared" si="76"/>
        <v>N/A</v>
      </c>
      <c r="Y218" s="222" t="str">
        <f>_xlfn.XLOOKUP($A218,Chevron!A:A,Chevron!B:B,"N/A")</f>
        <v>N/A</v>
      </c>
      <c r="Z218" s="5" t="str">
        <f t="shared" si="67"/>
        <v>N/A</v>
      </c>
      <c r="AA218" s="5" t="str">
        <f t="shared" si="77"/>
        <v>N/A</v>
      </c>
      <c r="AB218" s="222" t="str">
        <f>_xlfn.XLOOKUP($A218,Boeing!A:A,Boeing!B:B,"N/A")</f>
        <v>N/A</v>
      </c>
      <c r="AC218" s="5" t="str">
        <f t="shared" si="68"/>
        <v>N/A</v>
      </c>
      <c r="AD218" s="5" t="str">
        <f t="shared" si="78"/>
        <v>N/A</v>
      </c>
      <c r="AE218" s="222" t="str">
        <f>_xlfn.XLOOKUP(A218,Amazon!A:A,Amazon!B:B,"N/A")</f>
        <v>N/A</v>
      </c>
      <c r="AF218" s="5" t="str">
        <f t="shared" si="69"/>
        <v>N/A</v>
      </c>
      <c r="AG218" s="5" t="str">
        <f t="shared" si="79"/>
        <v>N/A</v>
      </c>
      <c r="AH218" s="6" t="s">
        <v>36</v>
      </c>
      <c r="AI218" s="6" t="s">
        <v>36</v>
      </c>
      <c r="AJ218" s="6" t="s">
        <v>36</v>
      </c>
    </row>
    <row r="219" spans="1:36">
      <c r="A219" s="4">
        <v>45417</v>
      </c>
      <c r="B219" s="222" t="str">
        <f>_xlfn.XLOOKUP(A219,'USD RUB'!B:B,'USD RUB'!C:C,"N/A")</f>
        <v>N/A</v>
      </c>
      <c r="C219" s="222" t="str">
        <f>IFERROR(EXP(_xlfn.XLOOKUP(A219,'Bonds (CP)'!$A$4:$A$513,'Work Sheet'!$B$3:$B$512)/252)-1,"N/A")</f>
        <v>N/A</v>
      </c>
      <c r="D219" s="222" t="str">
        <f>IFERROR(_xlfn.XLOOKUP($A219,Intel!$A$2:$A$502,Intel!$B$2:$B$502),"N/A")</f>
        <v>N/A</v>
      </c>
      <c r="E219" s="5" t="str">
        <f t="shared" si="60"/>
        <v>N/A</v>
      </c>
      <c r="F219" s="5" t="str">
        <f t="shared" si="70"/>
        <v>N/A</v>
      </c>
      <c r="G219" s="222" t="str">
        <f>IFERROR(_xlfn.XLOOKUP(A219,Apple!A:A,Apple!B:B),"N/A")</f>
        <v>N/A</v>
      </c>
      <c r="H219" s="5" t="str">
        <f t="shared" si="61"/>
        <v>N/A</v>
      </c>
      <c r="I219" s="5" t="str">
        <f t="shared" si="71"/>
        <v>N/A</v>
      </c>
      <c r="J219" s="222" t="str">
        <f>IFERROR(_xlfn.XLOOKUP(A219,Microsoft!A:A,Microsoft!B:B),"N/A")</f>
        <v>N/A</v>
      </c>
      <c r="K219" s="5" t="str">
        <f t="shared" si="62"/>
        <v>N/A</v>
      </c>
      <c r="L219" s="5" t="str">
        <f t="shared" si="72"/>
        <v>N/A</v>
      </c>
      <c r="M219" s="222" t="str">
        <f>IFERROR(_xlfn.XLOOKUP($A219,Cisco!A:A,Cisco!B:B),"N/A")</f>
        <v>N/A</v>
      </c>
      <c r="N219" s="5" t="str">
        <f t="shared" si="63"/>
        <v>N/A</v>
      </c>
      <c r="O219" s="5" t="str">
        <f t="shared" si="73"/>
        <v>N/A</v>
      </c>
      <c r="P219" s="222" t="str">
        <f>IFERROR(_xlfn.XLOOKUP($A219,Disney!A:A,Disney!B:B),"N/A")</f>
        <v>N/A</v>
      </c>
      <c r="Q219" s="5" t="str">
        <f t="shared" si="64"/>
        <v>N/A</v>
      </c>
      <c r="R219" s="5" t="str">
        <f t="shared" si="74"/>
        <v>N/A</v>
      </c>
      <c r="S219" s="222" t="str">
        <f>_xlfn.XLOOKUP(A219,FedEx!A:A,FedEx!B:B,"N/A")</f>
        <v>N/A</v>
      </c>
      <c r="T219" s="5" t="str">
        <f t="shared" si="65"/>
        <v>N/A</v>
      </c>
      <c r="U219" s="5" t="str">
        <f t="shared" si="75"/>
        <v>N/A</v>
      </c>
      <c r="V219" s="222" t="str">
        <f>_xlfn.XLOOKUP($A219,'General Motors'!A:A,'General Motors'!B:B,"N/A")</f>
        <v>N/A</v>
      </c>
      <c r="W219" s="5" t="str">
        <f t="shared" si="66"/>
        <v>N/A</v>
      </c>
      <c r="X219" s="5" t="str">
        <f t="shared" si="76"/>
        <v>N/A</v>
      </c>
      <c r="Y219" s="222" t="str">
        <f>_xlfn.XLOOKUP($A219,Chevron!A:A,Chevron!B:B,"N/A")</f>
        <v>N/A</v>
      </c>
      <c r="Z219" s="5" t="str">
        <f t="shared" si="67"/>
        <v>N/A</v>
      </c>
      <c r="AA219" s="5" t="str">
        <f t="shared" si="77"/>
        <v>N/A</v>
      </c>
      <c r="AB219" s="222" t="str">
        <f>_xlfn.XLOOKUP($A219,Boeing!A:A,Boeing!B:B,"N/A")</f>
        <v>N/A</v>
      </c>
      <c r="AC219" s="5" t="str">
        <f t="shared" si="68"/>
        <v>N/A</v>
      </c>
      <c r="AD219" s="5" t="str">
        <f t="shared" si="78"/>
        <v>N/A</v>
      </c>
      <c r="AE219" s="222" t="str">
        <f>_xlfn.XLOOKUP(A219,Amazon!A:A,Amazon!B:B,"N/A")</f>
        <v>N/A</v>
      </c>
      <c r="AF219" s="5" t="str">
        <f t="shared" si="69"/>
        <v>N/A</v>
      </c>
      <c r="AG219" s="5" t="str">
        <f t="shared" si="79"/>
        <v>N/A</v>
      </c>
      <c r="AH219" s="6" t="s">
        <v>36</v>
      </c>
      <c r="AI219" s="6" t="s">
        <v>36</v>
      </c>
      <c r="AJ219" s="6" t="s">
        <v>36</v>
      </c>
    </row>
    <row r="220" spans="1:36">
      <c r="A220" s="4">
        <v>45418</v>
      </c>
      <c r="B220" s="222" t="str">
        <f>_xlfn.XLOOKUP(A220,'USD RUB'!B:B,'USD RUB'!C:C,"N/A")</f>
        <v>N/A</v>
      </c>
      <c r="C220" s="222">
        <f>IFERROR(EXP(_xlfn.XLOOKUP(A220,'Bonds (CP)'!$A$4:$A$513,'Work Sheet'!$B$3:$B$512)/252)-1,"N/A")</f>
        <v>0.43402520317713833</v>
      </c>
      <c r="D220" s="222">
        <f>IFERROR(_xlfn.XLOOKUP($A220,Intel!$A$2:$A$502,Intel!$B$2:$B$502),"N/A")</f>
        <v>30.97</v>
      </c>
      <c r="E220" s="5" t="str">
        <f t="shared" si="60"/>
        <v>N/A</v>
      </c>
      <c r="F220" s="5" t="str">
        <f t="shared" si="70"/>
        <v>N/A</v>
      </c>
      <c r="G220" s="222">
        <f>IFERROR(_xlfn.XLOOKUP(A220,Apple!A:A,Apple!B:B),"N/A")</f>
        <v>181.71</v>
      </c>
      <c r="H220" s="5" t="str">
        <f t="shared" si="61"/>
        <v>N/A</v>
      </c>
      <c r="I220" s="5" t="str">
        <f t="shared" si="71"/>
        <v>N/A</v>
      </c>
      <c r="J220" s="222">
        <f>IFERROR(_xlfn.XLOOKUP(A220,Microsoft!A:A,Microsoft!B:B),"N/A")</f>
        <v>413.54</v>
      </c>
      <c r="K220" s="5" t="str">
        <f t="shared" si="62"/>
        <v>N/A</v>
      </c>
      <c r="L220" s="5" t="str">
        <f t="shared" si="72"/>
        <v>N/A</v>
      </c>
      <c r="M220" s="222">
        <f>IFERROR(_xlfn.XLOOKUP($A220,Cisco!A:A,Cisco!B:B),"N/A")</f>
        <v>47.11</v>
      </c>
      <c r="N220" s="5" t="str">
        <f t="shared" si="63"/>
        <v>N/A</v>
      </c>
      <c r="O220" s="5" t="str">
        <f t="shared" si="73"/>
        <v>N/A</v>
      </c>
      <c r="P220" s="222">
        <f>IFERROR(_xlfn.XLOOKUP($A220,Disney!A:A,Disney!B:B),"N/A")</f>
        <v>116.47</v>
      </c>
      <c r="Q220" s="5" t="str">
        <f t="shared" si="64"/>
        <v>N/A</v>
      </c>
      <c r="R220" s="5" t="str">
        <f t="shared" si="74"/>
        <v>N/A</v>
      </c>
      <c r="S220" s="222">
        <f>_xlfn.XLOOKUP(A220,FedEx!A:A,FedEx!B:B,"N/A")</f>
        <v>260.29000000000002</v>
      </c>
      <c r="T220" s="5" t="str">
        <f t="shared" si="65"/>
        <v>N/A</v>
      </c>
      <c r="U220" s="5" t="str">
        <f t="shared" si="75"/>
        <v>N/A</v>
      </c>
      <c r="V220" s="222">
        <f>_xlfn.XLOOKUP($A220,'General Motors'!A:A,'General Motors'!B:B,"N/A")</f>
        <v>45.06</v>
      </c>
      <c r="W220" s="5" t="str">
        <f t="shared" si="66"/>
        <v>N/A</v>
      </c>
      <c r="X220" s="5" t="str">
        <f t="shared" si="76"/>
        <v>N/A</v>
      </c>
      <c r="Y220" s="222">
        <f>_xlfn.XLOOKUP($A220,Chevron!A:A,Chevron!B:B,"N/A")</f>
        <v>162.30000000000001</v>
      </c>
      <c r="Z220" s="5" t="str">
        <f t="shared" si="67"/>
        <v>N/A</v>
      </c>
      <c r="AA220" s="5" t="str">
        <f t="shared" si="77"/>
        <v>N/A</v>
      </c>
      <c r="AB220" s="222">
        <f>_xlfn.XLOOKUP($A220,Boeing!A:A,Boeing!B:B,"N/A")</f>
        <v>178.35</v>
      </c>
      <c r="AC220" s="5" t="str">
        <f t="shared" si="68"/>
        <v>N/A</v>
      </c>
      <c r="AD220" s="5" t="str">
        <f t="shared" si="78"/>
        <v>N/A</v>
      </c>
      <c r="AE220" s="222">
        <f>_xlfn.XLOOKUP(A220,Amazon!A:A,Amazon!B:B,"N/A")</f>
        <v>188.7</v>
      </c>
      <c r="AF220" s="5" t="str">
        <f t="shared" si="69"/>
        <v>N/A</v>
      </c>
      <c r="AG220" s="5" t="str">
        <f t="shared" si="79"/>
        <v>N/A</v>
      </c>
      <c r="AH220" s="393">
        <v>5180.74</v>
      </c>
      <c r="AI220" s="6" t="s">
        <v>36</v>
      </c>
      <c r="AJ220" s="6" t="s">
        <v>36</v>
      </c>
    </row>
    <row r="221" spans="1:36">
      <c r="A221" s="4">
        <v>45419</v>
      </c>
      <c r="B221" s="222">
        <f>_xlfn.XLOOKUP(A221,'USD RUB'!B:B,'USD RUB'!C:C,"N/A")</f>
        <v>91.312399999999997</v>
      </c>
      <c r="C221" s="222">
        <f>IFERROR(EXP(_xlfn.XLOOKUP(A221,'Bonds (CP)'!$A$4:$A$513,'Work Sheet'!$B$3:$B$512)/252)-1,"N/A")</f>
        <v>0.43682371036854972</v>
      </c>
      <c r="D221" s="222">
        <f>IFERROR(_xlfn.XLOOKUP($A221,Intel!$A$2:$A$502,Intel!$B$2:$B$502),"N/A")</f>
        <v>30.68</v>
      </c>
      <c r="E221" s="5">
        <f t="shared" si="60"/>
        <v>2801.4644319999998</v>
      </c>
      <c r="F221" s="5" t="str">
        <f t="shared" si="70"/>
        <v>N/A</v>
      </c>
      <c r="G221" s="222">
        <f>IFERROR(_xlfn.XLOOKUP(A221,Apple!A:A,Apple!B:B),"N/A")</f>
        <v>182.4</v>
      </c>
      <c r="H221" s="5">
        <f t="shared" si="61"/>
        <v>16655.38176</v>
      </c>
      <c r="I221" s="5" t="str">
        <f t="shared" si="71"/>
        <v>N/A</v>
      </c>
      <c r="J221" s="222">
        <f>IFERROR(_xlfn.XLOOKUP(A221,Microsoft!A:A,Microsoft!B:B),"N/A")</f>
        <v>409.34</v>
      </c>
      <c r="K221" s="5">
        <f t="shared" si="62"/>
        <v>37377.817815999995</v>
      </c>
      <c r="L221" s="5" t="str">
        <f t="shared" si="72"/>
        <v>N/A</v>
      </c>
      <c r="M221" s="222">
        <f>IFERROR(_xlfn.XLOOKUP($A221,Cisco!A:A,Cisco!B:B),"N/A")</f>
        <v>47.28</v>
      </c>
      <c r="N221" s="5">
        <f t="shared" si="63"/>
        <v>4317.2502720000002</v>
      </c>
      <c r="O221" s="5" t="str">
        <f t="shared" si="73"/>
        <v>N/A</v>
      </c>
      <c r="P221" s="222">
        <f>IFERROR(_xlfn.XLOOKUP($A221,Disney!A:A,Disney!B:B),"N/A")</f>
        <v>105.39</v>
      </c>
      <c r="Q221" s="5">
        <f t="shared" si="64"/>
        <v>9623.4138359999997</v>
      </c>
      <c r="R221" s="5" t="str">
        <f t="shared" si="74"/>
        <v>N/A</v>
      </c>
      <c r="S221" s="222">
        <f>_xlfn.XLOOKUP(A221,FedEx!A:A,FedEx!B:B,"N/A")</f>
        <v>259.47000000000003</v>
      </c>
      <c r="T221" s="5">
        <f t="shared" si="65"/>
        <v>23692.828428000001</v>
      </c>
      <c r="U221" s="5" t="str">
        <f t="shared" si="75"/>
        <v>N/A</v>
      </c>
      <c r="V221" s="222">
        <f>_xlfn.XLOOKUP($A221,'General Motors'!A:A,'General Motors'!B:B,"N/A")</f>
        <v>45.28</v>
      </c>
      <c r="W221" s="5">
        <f t="shared" si="66"/>
        <v>4134.6254719999997</v>
      </c>
      <c r="X221" s="5" t="str">
        <f t="shared" si="76"/>
        <v>N/A</v>
      </c>
      <c r="Y221" s="222">
        <f>_xlfn.XLOOKUP($A221,Chevron!A:A,Chevron!B:B,"N/A")</f>
        <v>162.66999999999999</v>
      </c>
      <c r="Z221" s="5">
        <f t="shared" si="67"/>
        <v>14853.788107999999</v>
      </c>
      <c r="AA221" s="5" t="str">
        <f t="shared" si="77"/>
        <v>N/A</v>
      </c>
      <c r="AB221" s="222">
        <f>_xlfn.XLOOKUP($A221,Boeing!A:A,Boeing!B:B,"N/A")</f>
        <v>176.71</v>
      </c>
      <c r="AC221" s="5">
        <f t="shared" si="68"/>
        <v>16135.814204</v>
      </c>
      <c r="AD221" s="5" t="str">
        <f t="shared" si="78"/>
        <v>N/A</v>
      </c>
      <c r="AE221" s="222">
        <f>_xlfn.XLOOKUP(A221,Amazon!A:A,Amazon!B:B,"N/A")</f>
        <v>188.76</v>
      </c>
      <c r="AF221" s="5">
        <f t="shared" si="69"/>
        <v>17236.128623999997</v>
      </c>
      <c r="AG221" s="5" t="str">
        <f t="shared" si="79"/>
        <v>N/A</v>
      </c>
      <c r="AH221" s="8">
        <v>1200735</v>
      </c>
      <c r="AI221" s="393">
        <v>473701.33750000002</v>
      </c>
      <c r="AJ221" s="6" t="s">
        <v>36</v>
      </c>
    </row>
    <row r="222" spans="1:36">
      <c r="A222" s="4">
        <v>45420</v>
      </c>
      <c r="B222" s="222">
        <f>_xlfn.XLOOKUP(A222,'USD RUB'!B:B,'USD RUB'!C:C,"N/A")</f>
        <v>91.123099999999994</v>
      </c>
      <c r="C222" s="222" t="str">
        <f>IFERROR(EXP(_xlfn.XLOOKUP(A222,'Bonds (CP)'!$A$4:$A$513,'Work Sheet'!$B$3:$B$512)/252)-1,"N/A")</f>
        <v>N/A</v>
      </c>
      <c r="D222" s="222">
        <f>IFERROR(_xlfn.XLOOKUP($A222,Intel!$A$2:$A$502,Intel!$B$2:$B$502),"N/A")</f>
        <v>30</v>
      </c>
      <c r="E222" s="5">
        <f t="shared" si="60"/>
        <v>2733.6929999999998</v>
      </c>
      <c r="F222" s="5">
        <f t="shared" si="70"/>
        <v>-2.4191430462537467E-2</v>
      </c>
      <c r="G222" s="222">
        <f>IFERROR(_xlfn.XLOOKUP(A222,Apple!A:A,Apple!B:B),"N/A")</f>
        <v>182.74</v>
      </c>
      <c r="H222" s="5">
        <f t="shared" si="61"/>
        <v>16651.835294</v>
      </c>
      <c r="I222" s="5">
        <f t="shared" si="71"/>
        <v>-2.1293213515627407E-4</v>
      </c>
      <c r="J222" s="222">
        <f>IFERROR(_xlfn.XLOOKUP(A222,Microsoft!A:A,Microsoft!B:B),"N/A")</f>
        <v>410.54</v>
      </c>
      <c r="K222" s="5">
        <f t="shared" si="62"/>
        <v>37409.677473999996</v>
      </c>
      <c r="L222" s="5">
        <f t="shared" si="72"/>
        <v>8.5236805842536789E-4</v>
      </c>
      <c r="M222" s="222">
        <f>IFERROR(_xlfn.XLOOKUP($A222,Cisco!A:A,Cisco!B:B),"N/A")</f>
        <v>48</v>
      </c>
      <c r="N222" s="5">
        <f t="shared" si="63"/>
        <v>4373.9087999999992</v>
      </c>
      <c r="O222" s="5">
        <f t="shared" si="73"/>
        <v>1.3123753414867823E-2</v>
      </c>
      <c r="P222" s="222">
        <f>IFERROR(_xlfn.XLOOKUP($A222,Disney!A:A,Disney!B:B),"N/A")</f>
        <v>105.44</v>
      </c>
      <c r="Q222" s="5">
        <f t="shared" si="64"/>
        <v>9608.0196639999995</v>
      </c>
      <c r="R222" s="5">
        <f t="shared" si="74"/>
        <v>-1.5996581111801245E-3</v>
      </c>
      <c r="S222" s="222">
        <f>_xlfn.XLOOKUP(A222,FedEx!A:A,FedEx!B:B,"N/A")</f>
        <v>258.01</v>
      </c>
      <c r="T222" s="5">
        <f t="shared" si="65"/>
        <v>23510.671030999998</v>
      </c>
      <c r="U222" s="5">
        <f t="shared" si="75"/>
        <v>-7.6882925799069968E-3</v>
      </c>
      <c r="V222" s="222">
        <f>_xlfn.XLOOKUP($A222,'General Motors'!A:A,'General Motors'!B:B,"N/A")</f>
        <v>45.05</v>
      </c>
      <c r="W222" s="5">
        <f t="shared" si="66"/>
        <v>4105.0956549999992</v>
      </c>
      <c r="X222" s="5">
        <f t="shared" si="76"/>
        <v>-7.1420778496090742E-3</v>
      </c>
      <c r="Y222" s="222">
        <f>_xlfn.XLOOKUP($A222,Chevron!A:A,Chevron!B:B,"N/A")</f>
        <v>162.54</v>
      </c>
      <c r="Z222" s="5">
        <f t="shared" si="67"/>
        <v>14811.148673999998</v>
      </c>
      <c r="AA222" s="5">
        <f t="shared" si="77"/>
        <v>-2.8706100888187258E-3</v>
      </c>
      <c r="AB222" s="222">
        <f>_xlfn.XLOOKUP($A222,Boeing!A:A,Boeing!B:B,"N/A")</f>
        <v>180.35</v>
      </c>
      <c r="AC222" s="5">
        <f t="shared" si="68"/>
        <v>16434.051084999999</v>
      </c>
      <c r="AD222" s="5">
        <f t="shared" si="78"/>
        <v>1.8482914913960036E-2</v>
      </c>
      <c r="AE222" s="222">
        <f>_xlfn.XLOOKUP(A222,Amazon!A:A,Amazon!B:B,"N/A")</f>
        <v>188</v>
      </c>
      <c r="AF222" s="5">
        <f t="shared" si="69"/>
        <v>17131.142799999998</v>
      </c>
      <c r="AG222" s="5">
        <f t="shared" si="79"/>
        <v>-6.0910327539454023E-3</v>
      </c>
      <c r="AH222" s="393">
        <v>5187.67</v>
      </c>
      <c r="AI222" s="393">
        <v>472716.5722</v>
      </c>
      <c r="AJ222" s="393">
        <v>-2.0788999999999998E-3</v>
      </c>
    </row>
    <row r="223" spans="1:36">
      <c r="A223" s="4">
        <v>45421</v>
      </c>
      <c r="B223" s="222">
        <f>_xlfn.XLOOKUP(A223,'USD RUB'!B:B,'USD RUB'!C:C,"N/A")</f>
        <v>91.823899999999995</v>
      </c>
      <c r="C223" s="222" t="str">
        <f>IFERROR(EXP(_xlfn.XLOOKUP(A223,'Bonds (CP)'!$A$4:$A$513,'Work Sheet'!$B$3:$B$512)/252)-1,"N/A")</f>
        <v>N/A</v>
      </c>
      <c r="D223" s="222">
        <f>IFERROR(_xlfn.XLOOKUP($A223,Intel!$A$2:$A$502,Intel!$B$2:$B$502),"N/A")</f>
        <v>30.09</v>
      </c>
      <c r="E223" s="5">
        <f t="shared" si="60"/>
        <v>2762.981151</v>
      </c>
      <c r="F223" s="5">
        <f t="shared" si="70"/>
        <v>1.0713767420116316E-2</v>
      </c>
      <c r="G223" s="222">
        <f>IFERROR(_xlfn.XLOOKUP(A223,Apple!A:A,Apple!B:B),"N/A")</f>
        <v>184.57</v>
      </c>
      <c r="H223" s="5">
        <f t="shared" si="61"/>
        <v>16947.937222999997</v>
      </c>
      <c r="I223" s="5">
        <f t="shared" si="71"/>
        <v>1.77819395743537E-2</v>
      </c>
      <c r="J223" s="222">
        <f>IFERROR(_xlfn.XLOOKUP(A223,Microsoft!A:A,Microsoft!B:B),"N/A")</f>
        <v>412.32</v>
      </c>
      <c r="K223" s="5">
        <f t="shared" si="62"/>
        <v>37860.830448000001</v>
      </c>
      <c r="L223" s="5">
        <f t="shared" si="72"/>
        <v>1.2059793199595381E-2</v>
      </c>
      <c r="M223" s="222">
        <f>IFERROR(_xlfn.XLOOKUP($A223,Cisco!A:A,Cisco!B:B),"N/A")</f>
        <v>47.79</v>
      </c>
      <c r="N223" s="5">
        <f t="shared" si="63"/>
        <v>4388.2641809999996</v>
      </c>
      <c r="O223" s="5">
        <f t="shared" si="73"/>
        <v>3.2820485420272938E-3</v>
      </c>
      <c r="P223" s="222">
        <f>IFERROR(_xlfn.XLOOKUP($A223,Disney!A:A,Disney!B:B),"N/A")</f>
        <v>105.8</v>
      </c>
      <c r="Q223" s="5">
        <f t="shared" si="64"/>
        <v>9714.9686199999996</v>
      </c>
      <c r="R223" s="5">
        <f t="shared" si="74"/>
        <v>1.1131217435027096E-2</v>
      </c>
      <c r="S223" s="222">
        <f>_xlfn.XLOOKUP(A223,FedEx!A:A,FedEx!B:B,"N/A")</f>
        <v>262.06</v>
      </c>
      <c r="T223" s="5">
        <f t="shared" si="65"/>
        <v>24063.371233999998</v>
      </c>
      <c r="U223" s="5">
        <f t="shared" si="75"/>
        <v>2.3508482691593002E-2</v>
      </c>
      <c r="V223" s="222">
        <f>_xlfn.XLOOKUP($A223,'General Motors'!A:A,'General Motors'!B:B,"N/A")</f>
        <v>45.36</v>
      </c>
      <c r="W223" s="5">
        <f t="shared" si="66"/>
        <v>4165.1321039999993</v>
      </c>
      <c r="X223" s="5">
        <f t="shared" si="76"/>
        <v>1.4624859941296586E-2</v>
      </c>
      <c r="Y223" s="222">
        <f>_xlfn.XLOOKUP($A223,Chevron!A:A,Chevron!B:B,"N/A")</f>
        <v>165.45</v>
      </c>
      <c r="Z223" s="5">
        <f t="shared" si="67"/>
        <v>15192.264254999998</v>
      </c>
      <c r="AA223" s="5">
        <f t="shared" si="77"/>
        <v>2.5731669392329071E-2</v>
      </c>
      <c r="AB223" s="222">
        <f>_xlfn.XLOOKUP($A223,Boeing!A:A,Boeing!B:B,"N/A")</f>
        <v>181.25</v>
      </c>
      <c r="AC223" s="5">
        <f t="shared" si="68"/>
        <v>16643.081875</v>
      </c>
      <c r="AD223" s="5">
        <f t="shared" si="78"/>
        <v>1.2719370830652332E-2</v>
      </c>
      <c r="AE223" s="222">
        <f>_xlfn.XLOOKUP(A223,Amazon!A:A,Amazon!B:B,"N/A")</f>
        <v>189.5</v>
      </c>
      <c r="AF223" s="5">
        <f t="shared" si="69"/>
        <v>17400.62905</v>
      </c>
      <c r="AG223" s="5">
        <f t="shared" si="79"/>
        <v>1.5730780669226618E-2</v>
      </c>
      <c r="AH223" s="9">
        <v>1210628</v>
      </c>
      <c r="AI223" s="393">
        <v>478777.1605</v>
      </c>
      <c r="AJ223" s="393">
        <v>1.282077E-2</v>
      </c>
    </row>
    <row r="224" spans="1:36">
      <c r="A224" s="4">
        <v>45422</v>
      </c>
      <c r="B224" s="222" t="str">
        <f>_xlfn.XLOOKUP(A224,'USD RUB'!B:B,'USD RUB'!C:C,"N/A")</f>
        <v>N/A</v>
      </c>
      <c r="C224" s="222" t="str">
        <f>IFERROR(EXP(_xlfn.XLOOKUP(A224,'Bonds (CP)'!$A$4:$A$513,'Work Sheet'!$B$3:$B$512)/252)-1,"N/A")</f>
        <v>N/A</v>
      </c>
      <c r="D224" s="222">
        <f>IFERROR(_xlfn.XLOOKUP($A224,Intel!$A$2:$A$502,Intel!$B$2:$B$502),"N/A")</f>
        <v>29.85</v>
      </c>
      <c r="E224" s="5" t="str">
        <f t="shared" si="60"/>
        <v>N/A</v>
      </c>
      <c r="F224" s="5" t="str">
        <f t="shared" si="70"/>
        <v>N/A</v>
      </c>
      <c r="G224" s="222">
        <f>IFERROR(_xlfn.XLOOKUP(A224,Apple!A:A,Apple!B:B),"N/A")</f>
        <v>183.05</v>
      </c>
      <c r="H224" s="5" t="str">
        <f t="shared" si="61"/>
        <v>N/A</v>
      </c>
      <c r="I224" s="5" t="str">
        <f t="shared" si="71"/>
        <v>N/A</v>
      </c>
      <c r="J224" s="222">
        <f>IFERROR(_xlfn.XLOOKUP(A224,Microsoft!A:A,Microsoft!B:B),"N/A")</f>
        <v>414.74</v>
      </c>
      <c r="K224" s="5" t="str">
        <f t="shared" si="62"/>
        <v>N/A</v>
      </c>
      <c r="L224" s="5" t="str">
        <f t="shared" si="72"/>
        <v>N/A</v>
      </c>
      <c r="M224" s="222">
        <f>IFERROR(_xlfn.XLOOKUP($A224,Cisco!A:A,Cisco!B:B),"N/A")</f>
        <v>48.06</v>
      </c>
      <c r="N224" s="5" t="str">
        <f t="shared" si="63"/>
        <v>N/A</v>
      </c>
      <c r="O224" s="5" t="str">
        <f t="shared" si="73"/>
        <v>N/A</v>
      </c>
      <c r="P224" s="222">
        <f>IFERROR(_xlfn.XLOOKUP($A224,Disney!A:A,Disney!B:B),"N/A")</f>
        <v>105.79</v>
      </c>
      <c r="Q224" s="5" t="str">
        <f t="shared" si="64"/>
        <v>N/A</v>
      </c>
      <c r="R224" s="5" t="str">
        <f t="shared" si="74"/>
        <v>N/A</v>
      </c>
      <c r="S224" s="222">
        <f>_xlfn.XLOOKUP(A224,FedEx!A:A,FedEx!B:B,"N/A")</f>
        <v>265.73</v>
      </c>
      <c r="T224" s="5" t="str">
        <f t="shared" si="65"/>
        <v>N/A</v>
      </c>
      <c r="U224" s="5" t="str">
        <f t="shared" si="75"/>
        <v>N/A</v>
      </c>
      <c r="V224" s="222">
        <f>_xlfn.XLOOKUP($A224,'General Motors'!A:A,'General Motors'!B:B,"N/A")</f>
        <v>45.21</v>
      </c>
      <c r="W224" s="5" t="str">
        <f t="shared" si="66"/>
        <v>N/A</v>
      </c>
      <c r="X224" s="5" t="str">
        <f t="shared" si="76"/>
        <v>N/A</v>
      </c>
      <c r="Y224" s="222">
        <f>_xlfn.XLOOKUP($A224,Chevron!A:A,Chevron!B:B,"N/A")</f>
        <v>165.82</v>
      </c>
      <c r="Z224" s="5" t="str">
        <f t="shared" si="67"/>
        <v>N/A</v>
      </c>
      <c r="AA224" s="5" t="str">
        <f t="shared" si="77"/>
        <v>N/A</v>
      </c>
      <c r="AB224" s="222">
        <f>_xlfn.XLOOKUP($A224,Boeing!A:A,Boeing!B:B,"N/A")</f>
        <v>178.51</v>
      </c>
      <c r="AC224" s="5" t="str">
        <f t="shared" si="68"/>
        <v>N/A</v>
      </c>
      <c r="AD224" s="5" t="str">
        <f t="shared" si="78"/>
        <v>N/A</v>
      </c>
      <c r="AE224" s="222">
        <f>_xlfn.XLOOKUP(A224,Amazon!A:A,Amazon!B:B,"N/A")</f>
        <v>187.48</v>
      </c>
      <c r="AF224" s="5" t="str">
        <f t="shared" si="69"/>
        <v>N/A</v>
      </c>
      <c r="AG224" s="5" t="str">
        <f t="shared" si="79"/>
        <v>N/A</v>
      </c>
      <c r="AH224" s="393">
        <v>5222.68</v>
      </c>
      <c r="AI224" s="6" t="s">
        <v>36</v>
      </c>
      <c r="AJ224" s="6" t="s">
        <v>36</v>
      </c>
    </row>
    <row r="225" spans="1:36">
      <c r="A225" s="4">
        <v>45423</v>
      </c>
      <c r="B225" s="222" t="str">
        <f>_xlfn.XLOOKUP(A225,'USD RUB'!B:B,'USD RUB'!C:C,"N/A")</f>
        <v>N/A</v>
      </c>
      <c r="C225" s="222" t="str">
        <f>IFERROR(EXP(_xlfn.XLOOKUP(A225,'Bonds (CP)'!$A$4:$A$513,'Work Sheet'!$B$3:$B$512)/252)-1,"N/A")</f>
        <v>N/A</v>
      </c>
      <c r="D225" s="222" t="str">
        <f>IFERROR(_xlfn.XLOOKUP($A225,Intel!$A$2:$A$502,Intel!$B$2:$B$502),"N/A")</f>
        <v>N/A</v>
      </c>
      <c r="E225" s="5" t="str">
        <f t="shared" si="60"/>
        <v>N/A</v>
      </c>
      <c r="F225" s="5" t="str">
        <f t="shared" si="70"/>
        <v>N/A</v>
      </c>
      <c r="G225" s="222" t="str">
        <f>IFERROR(_xlfn.XLOOKUP(A225,Apple!A:A,Apple!B:B),"N/A")</f>
        <v>N/A</v>
      </c>
      <c r="H225" s="5" t="str">
        <f t="shared" si="61"/>
        <v>N/A</v>
      </c>
      <c r="I225" s="5" t="str">
        <f t="shared" si="71"/>
        <v>N/A</v>
      </c>
      <c r="J225" s="222" t="str">
        <f>IFERROR(_xlfn.XLOOKUP(A225,Microsoft!A:A,Microsoft!B:B),"N/A")</f>
        <v>N/A</v>
      </c>
      <c r="K225" s="5" t="str">
        <f t="shared" si="62"/>
        <v>N/A</v>
      </c>
      <c r="L225" s="5" t="str">
        <f t="shared" si="72"/>
        <v>N/A</v>
      </c>
      <c r="M225" s="222" t="str">
        <f>IFERROR(_xlfn.XLOOKUP($A225,Cisco!A:A,Cisco!B:B),"N/A")</f>
        <v>N/A</v>
      </c>
      <c r="N225" s="5" t="str">
        <f t="shared" si="63"/>
        <v>N/A</v>
      </c>
      <c r="O225" s="5" t="str">
        <f t="shared" si="73"/>
        <v>N/A</v>
      </c>
      <c r="P225" s="222" t="str">
        <f>IFERROR(_xlfn.XLOOKUP($A225,Disney!A:A,Disney!B:B),"N/A")</f>
        <v>N/A</v>
      </c>
      <c r="Q225" s="5" t="str">
        <f t="shared" si="64"/>
        <v>N/A</v>
      </c>
      <c r="R225" s="5" t="str">
        <f t="shared" si="74"/>
        <v>N/A</v>
      </c>
      <c r="S225" s="222" t="str">
        <f>_xlfn.XLOOKUP(A225,FedEx!A:A,FedEx!B:B,"N/A")</f>
        <v>N/A</v>
      </c>
      <c r="T225" s="5" t="str">
        <f t="shared" si="65"/>
        <v>N/A</v>
      </c>
      <c r="U225" s="5" t="str">
        <f t="shared" si="75"/>
        <v>N/A</v>
      </c>
      <c r="V225" s="222" t="str">
        <f>_xlfn.XLOOKUP($A225,'General Motors'!A:A,'General Motors'!B:B,"N/A")</f>
        <v>N/A</v>
      </c>
      <c r="W225" s="5" t="str">
        <f t="shared" si="66"/>
        <v>N/A</v>
      </c>
      <c r="X225" s="5" t="str">
        <f t="shared" si="76"/>
        <v>N/A</v>
      </c>
      <c r="Y225" s="222" t="str">
        <f>_xlfn.XLOOKUP($A225,Chevron!A:A,Chevron!B:B,"N/A")</f>
        <v>N/A</v>
      </c>
      <c r="Z225" s="5" t="str">
        <f t="shared" si="67"/>
        <v>N/A</v>
      </c>
      <c r="AA225" s="5" t="str">
        <f t="shared" si="77"/>
        <v>N/A</v>
      </c>
      <c r="AB225" s="222" t="str">
        <f>_xlfn.XLOOKUP($A225,Boeing!A:A,Boeing!B:B,"N/A")</f>
        <v>N/A</v>
      </c>
      <c r="AC225" s="5" t="str">
        <f t="shared" si="68"/>
        <v>N/A</v>
      </c>
      <c r="AD225" s="5" t="str">
        <f t="shared" si="78"/>
        <v>N/A</v>
      </c>
      <c r="AE225" s="222" t="str">
        <f>_xlfn.XLOOKUP(A225,Amazon!A:A,Amazon!B:B,"N/A")</f>
        <v>N/A</v>
      </c>
      <c r="AF225" s="5" t="str">
        <f t="shared" si="69"/>
        <v>N/A</v>
      </c>
      <c r="AG225" s="5" t="str">
        <f t="shared" si="79"/>
        <v>N/A</v>
      </c>
      <c r="AH225" s="6" t="s">
        <v>36</v>
      </c>
      <c r="AI225" s="6" t="s">
        <v>36</v>
      </c>
      <c r="AJ225" s="6" t="s">
        <v>36</v>
      </c>
    </row>
    <row r="226" spans="1:36">
      <c r="A226" s="4">
        <v>45424</v>
      </c>
      <c r="B226" s="222" t="str">
        <f>_xlfn.XLOOKUP(A226,'USD RUB'!B:B,'USD RUB'!C:C,"N/A")</f>
        <v>N/A</v>
      </c>
      <c r="C226" s="222" t="str">
        <f>IFERROR(EXP(_xlfn.XLOOKUP(A226,'Bonds (CP)'!$A$4:$A$513,'Work Sheet'!$B$3:$B$512)/252)-1,"N/A")</f>
        <v>N/A</v>
      </c>
      <c r="D226" s="222" t="str">
        <f>IFERROR(_xlfn.XLOOKUP($A226,Intel!$A$2:$A$502,Intel!$B$2:$B$502),"N/A")</f>
        <v>N/A</v>
      </c>
      <c r="E226" s="5" t="str">
        <f t="shared" si="60"/>
        <v>N/A</v>
      </c>
      <c r="F226" s="5" t="str">
        <f t="shared" si="70"/>
        <v>N/A</v>
      </c>
      <c r="G226" s="222" t="str">
        <f>IFERROR(_xlfn.XLOOKUP(A226,Apple!A:A,Apple!B:B),"N/A")</f>
        <v>N/A</v>
      </c>
      <c r="H226" s="5" t="str">
        <f t="shared" si="61"/>
        <v>N/A</v>
      </c>
      <c r="I226" s="5" t="str">
        <f t="shared" si="71"/>
        <v>N/A</v>
      </c>
      <c r="J226" s="222" t="str">
        <f>IFERROR(_xlfn.XLOOKUP(A226,Microsoft!A:A,Microsoft!B:B),"N/A")</f>
        <v>N/A</v>
      </c>
      <c r="K226" s="5" t="str">
        <f t="shared" si="62"/>
        <v>N/A</v>
      </c>
      <c r="L226" s="5" t="str">
        <f t="shared" si="72"/>
        <v>N/A</v>
      </c>
      <c r="M226" s="222" t="str">
        <f>IFERROR(_xlfn.XLOOKUP($A226,Cisco!A:A,Cisco!B:B),"N/A")</f>
        <v>N/A</v>
      </c>
      <c r="N226" s="5" t="str">
        <f t="shared" si="63"/>
        <v>N/A</v>
      </c>
      <c r="O226" s="5" t="str">
        <f t="shared" si="73"/>
        <v>N/A</v>
      </c>
      <c r="P226" s="222" t="str">
        <f>IFERROR(_xlfn.XLOOKUP($A226,Disney!A:A,Disney!B:B),"N/A")</f>
        <v>N/A</v>
      </c>
      <c r="Q226" s="5" t="str">
        <f t="shared" si="64"/>
        <v>N/A</v>
      </c>
      <c r="R226" s="5" t="str">
        <f t="shared" si="74"/>
        <v>N/A</v>
      </c>
      <c r="S226" s="222" t="str">
        <f>_xlfn.XLOOKUP(A226,FedEx!A:A,FedEx!B:B,"N/A")</f>
        <v>N/A</v>
      </c>
      <c r="T226" s="5" t="str">
        <f t="shared" si="65"/>
        <v>N/A</v>
      </c>
      <c r="U226" s="5" t="str">
        <f t="shared" si="75"/>
        <v>N/A</v>
      </c>
      <c r="V226" s="222" t="str">
        <f>_xlfn.XLOOKUP($A226,'General Motors'!A:A,'General Motors'!B:B,"N/A")</f>
        <v>N/A</v>
      </c>
      <c r="W226" s="5" t="str">
        <f t="shared" si="66"/>
        <v>N/A</v>
      </c>
      <c r="X226" s="5" t="str">
        <f t="shared" si="76"/>
        <v>N/A</v>
      </c>
      <c r="Y226" s="222" t="str">
        <f>_xlfn.XLOOKUP($A226,Chevron!A:A,Chevron!B:B,"N/A")</f>
        <v>N/A</v>
      </c>
      <c r="Z226" s="5" t="str">
        <f t="shared" si="67"/>
        <v>N/A</v>
      </c>
      <c r="AA226" s="5" t="str">
        <f t="shared" si="77"/>
        <v>N/A</v>
      </c>
      <c r="AB226" s="222" t="str">
        <f>_xlfn.XLOOKUP($A226,Boeing!A:A,Boeing!B:B,"N/A")</f>
        <v>N/A</v>
      </c>
      <c r="AC226" s="5" t="str">
        <f t="shared" si="68"/>
        <v>N/A</v>
      </c>
      <c r="AD226" s="5" t="str">
        <f t="shared" si="78"/>
        <v>N/A</v>
      </c>
      <c r="AE226" s="222" t="str">
        <f>_xlfn.XLOOKUP(A226,Amazon!A:A,Amazon!B:B,"N/A")</f>
        <v>N/A</v>
      </c>
      <c r="AF226" s="5" t="str">
        <f t="shared" si="69"/>
        <v>N/A</v>
      </c>
      <c r="AG226" s="5" t="str">
        <f t="shared" si="79"/>
        <v>N/A</v>
      </c>
      <c r="AH226" s="6" t="s">
        <v>36</v>
      </c>
      <c r="AI226" s="6" t="s">
        <v>36</v>
      </c>
      <c r="AJ226" s="6" t="s">
        <v>36</v>
      </c>
    </row>
    <row r="227" spans="1:36">
      <c r="A227" s="4">
        <v>45425</v>
      </c>
      <c r="B227" s="222" t="str">
        <f>_xlfn.XLOOKUP(A227,'USD RUB'!B:B,'USD RUB'!C:C,"N/A")</f>
        <v>N/A</v>
      </c>
      <c r="C227" s="222">
        <f>IFERROR(EXP(_xlfn.XLOOKUP(A227,'Bonds (CP)'!$A$4:$A$513,'Work Sheet'!$B$3:$B$512)/252)-1,"N/A")</f>
        <v>0.43693660809528856</v>
      </c>
      <c r="D227" s="222">
        <f>IFERROR(_xlfn.XLOOKUP($A227,Intel!$A$2:$A$502,Intel!$B$2:$B$502),"N/A")</f>
        <v>30.51</v>
      </c>
      <c r="E227" s="5" t="str">
        <f t="shared" si="60"/>
        <v>N/A</v>
      </c>
      <c r="F227" s="5" t="str">
        <f t="shared" si="70"/>
        <v>N/A</v>
      </c>
      <c r="G227" s="222">
        <f>IFERROR(_xlfn.XLOOKUP(A227,Apple!A:A,Apple!B:B),"N/A")</f>
        <v>186.28</v>
      </c>
      <c r="H227" s="5" t="str">
        <f t="shared" si="61"/>
        <v>N/A</v>
      </c>
      <c r="I227" s="5" t="str">
        <f t="shared" si="71"/>
        <v>N/A</v>
      </c>
      <c r="J227" s="222">
        <f>IFERROR(_xlfn.XLOOKUP(A227,Microsoft!A:A,Microsoft!B:B),"N/A")</f>
        <v>413.72</v>
      </c>
      <c r="K227" s="5" t="str">
        <f t="shared" si="62"/>
        <v>N/A</v>
      </c>
      <c r="L227" s="5" t="str">
        <f t="shared" si="72"/>
        <v>N/A</v>
      </c>
      <c r="M227" s="222">
        <f>IFERROR(_xlfn.XLOOKUP($A227,Cisco!A:A,Cisco!B:B),"N/A")</f>
        <v>48.68</v>
      </c>
      <c r="N227" s="5" t="str">
        <f t="shared" si="63"/>
        <v>N/A</v>
      </c>
      <c r="O227" s="5" t="str">
        <f t="shared" si="73"/>
        <v>N/A</v>
      </c>
      <c r="P227" s="222">
        <f>IFERROR(_xlfn.XLOOKUP($A227,Disney!A:A,Disney!B:B),"N/A")</f>
        <v>105.83</v>
      </c>
      <c r="Q227" s="5" t="str">
        <f t="shared" si="64"/>
        <v>N/A</v>
      </c>
      <c r="R227" s="5" t="str">
        <f t="shared" si="74"/>
        <v>N/A</v>
      </c>
      <c r="S227" s="222">
        <f>_xlfn.XLOOKUP(A227,FedEx!A:A,FedEx!B:B,"N/A")</f>
        <v>266.89</v>
      </c>
      <c r="T227" s="5" t="str">
        <f t="shared" si="65"/>
        <v>N/A</v>
      </c>
      <c r="U227" s="5" t="str">
        <f t="shared" si="75"/>
        <v>N/A</v>
      </c>
      <c r="V227" s="222">
        <f>_xlfn.XLOOKUP($A227,'General Motors'!A:A,'General Motors'!B:B,"N/A")</f>
        <v>45.17</v>
      </c>
      <c r="W227" s="5" t="str">
        <f t="shared" si="66"/>
        <v>N/A</v>
      </c>
      <c r="X227" s="5" t="str">
        <f t="shared" si="76"/>
        <v>N/A</v>
      </c>
      <c r="Y227" s="222">
        <f>_xlfn.XLOOKUP($A227,Chevron!A:A,Chevron!B:B,"N/A")</f>
        <v>164.53</v>
      </c>
      <c r="Z227" s="5" t="str">
        <f t="shared" si="67"/>
        <v>N/A</v>
      </c>
      <c r="AA227" s="5" t="str">
        <f t="shared" si="77"/>
        <v>N/A</v>
      </c>
      <c r="AB227" s="222">
        <f>_xlfn.XLOOKUP($A227,Boeing!A:A,Boeing!B:B,"N/A")</f>
        <v>178.44</v>
      </c>
      <c r="AC227" s="5" t="str">
        <f t="shared" si="68"/>
        <v>N/A</v>
      </c>
      <c r="AD227" s="5" t="str">
        <f t="shared" si="78"/>
        <v>N/A</v>
      </c>
      <c r="AE227" s="222">
        <f>_xlfn.XLOOKUP(A227,Amazon!A:A,Amazon!B:B,"N/A")</f>
        <v>186.57</v>
      </c>
      <c r="AF227" s="5" t="str">
        <f t="shared" si="69"/>
        <v>N/A</v>
      </c>
      <c r="AG227" s="5" t="str">
        <f t="shared" si="79"/>
        <v>N/A</v>
      </c>
      <c r="AH227" s="393">
        <v>5221.42</v>
      </c>
      <c r="AI227" s="6" t="s">
        <v>36</v>
      </c>
      <c r="AJ227" s="6" t="s">
        <v>36</v>
      </c>
    </row>
    <row r="228" spans="1:36">
      <c r="A228" s="4">
        <v>45426</v>
      </c>
      <c r="B228" s="222">
        <f>_xlfn.XLOOKUP(A228,'USD RUB'!B:B,'USD RUB'!C:C,"N/A")</f>
        <v>91.632999999999996</v>
      </c>
      <c r="C228" s="222">
        <f>IFERROR(EXP(_xlfn.XLOOKUP(A228,'Bonds (CP)'!$A$4:$A$513,'Work Sheet'!$B$3:$B$512)/252)-1,"N/A")</f>
        <v>0.4358365184398918</v>
      </c>
      <c r="D228" s="222">
        <f>IFERROR(_xlfn.XLOOKUP($A228,Intel!$A$2:$A$502,Intel!$B$2:$B$502),"N/A")</f>
        <v>31.05</v>
      </c>
      <c r="E228" s="5">
        <f t="shared" si="60"/>
        <v>2845.2046500000001</v>
      </c>
      <c r="F228" s="5" t="str">
        <f t="shared" si="70"/>
        <v>N/A</v>
      </c>
      <c r="G228" s="222">
        <f>IFERROR(_xlfn.XLOOKUP(A228,Apple!A:A,Apple!B:B),"N/A")</f>
        <v>187.43</v>
      </c>
      <c r="H228" s="5">
        <f t="shared" si="61"/>
        <v>17174.77319</v>
      </c>
      <c r="I228" s="5" t="str">
        <f t="shared" si="71"/>
        <v>N/A</v>
      </c>
      <c r="J228" s="222">
        <f>IFERROR(_xlfn.XLOOKUP(A228,Microsoft!A:A,Microsoft!B:B),"N/A")</f>
        <v>416.56</v>
      </c>
      <c r="K228" s="5">
        <f t="shared" si="62"/>
        <v>38170.642479999995</v>
      </c>
      <c r="L228" s="5" t="str">
        <f t="shared" si="72"/>
        <v>N/A</v>
      </c>
      <c r="M228" s="222">
        <f>IFERROR(_xlfn.XLOOKUP($A228,Cisco!A:A,Cisco!B:B),"N/A")</f>
        <v>48.95</v>
      </c>
      <c r="N228" s="5">
        <f t="shared" si="63"/>
        <v>4485.4353499999997</v>
      </c>
      <c r="O228" s="5" t="str">
        <f t="shared" si="73"/>
        <v>N/A</v>
      </c>
      <c r="P228" s="222">
        <f>IFERROR(_xlfn.XLOOKUP($A228,Disney!A:A,Disney!B:B),"N/A")</f>
        <v>105.35</v>
      </c>
      <c r="Q228" s="5">
        <f t="shared" si="64"/>
        <v>9653.5365499999989</v>
      </c>
      <c r="R228" s="5" t="str">
        <f t="shared" si="74"/>
        <v>N/A</v>
      </c>
      <c r="S228" s="222">
        <f>_xlfn.XLOOKUP(A228,FedEx!A:A,FedEx!B:B,"N/A")</f>
        <v>259.04000000000002</v>
      </c>
      <c r="T228" s="5">
        <f t="shared" si="65"/>
        <v>23736.61232</v>
      </c>
      <c r="U228" s="5" t="str">
        <f t="shared" si="75"/>
        <v>N/A</v>
      </c>
      <c r="V228" s="222">
        <f>_xlfn.XLOOKUP($A228,'General Motors'!A:A,'General Motors'!B:B,"N/A")</f>
        <v>45.03</v>
      </c>
      <c r="W228" s="5">
        <f t="shared" si="66"/>
        <v>4126.2339899999997</v>
      </c>
      <c r="X228" s="5" t="str">
        <f t="shared" si="76"/>
        <v>N/A</v>
      </c>
      <c r="Y228" s="222">
        <f>_xlfn.XLOOKUP($A228,Chevron!A:A,Chevron!B:B,"N/A")</f>
        <v>163.61000000000001</v>
      </c>
      <c r="Z228" s="5">
        <f t="shared" si="67"/>
        <v>14992.075130000001</v>
      </c>
      <c r="AA228" s="5" t="str">
        <f t="shared" si="77"/>
        <v>N/A</v>
      </c>
      <c r="AB228" s="222">
        <f>_xlfn.XLOOKUP($A228,Boeing!A:A,Boeing!B:B,"N/A")</f>
        <v>180.76</v>
      </c>
      <c r="AC228" s="5">
        <f t="shared" si="68"/>
        <v>16563.58108</v>
      </c>
      <c r="AD228" s="5" t="str">
        <f t="shared" si="78"/>
        <v>N/A</v>
      </c>
      <c r="AE228" s="222">
        <f>_xlfn.XLOOKUP(A228,Amazon!A:A,Amazon!B:B,"N/A")</f>
        <v>187.07</v>
      </c>
      <c r="AF228" s="5">
        <f t="shared" si="69"/>
        <v>17141.785309999999</v>
      </c>
      <c r="AG228" s="5" t="str">
        <f t="shared" si="79"/>
        <v>N/A</v>
      </c>
      <c r="AH228" s="393">
        <v>5246.68</v>
      </c>
      <c r="AI228" s="393">
        <v>480769.02840000001</v>
      </c>
      <c r="AJ228" s="6" t="s">
        <v>36</v>
      </c>
    </row>
    <row r="229" spans="1:36">
      <c r="A229" s="4">
        <v>45427</v>
      </c>
      <c r="B229" s="222">
        <f>_xlfn.XLOOKUP(A229,'USD RUB'!B:B,'USD RUB'!C:C,"N/A")</f>
        <v>91.359099999999998</v>
      </c>
      <c r="C229" s="222">
        <f>IFERROR(EXP(_xlfn.XLOOKUP(A229,'Bonds (CP)'!$A$4:$A$513,'Work Sheet'!$B$3:$B$512)/252)-1,"N/A")</f>
        <v>0.43117648870350944</v>
      </c>
      <c r="D229" s="222">
        <f>IFERROR(_xlfn.XLOOKUP($A229,Intel!$A$2:$A$502,Intel!$B$2:$B$502),"N/A")</f>
        <v>31.27</v>
      </c>
      <c r="E229" s="5">
        <f t="shared" si="60"/>
        <v>2856.7990569999997</v>
      </c>
      <c r="F229" s="5">
        <f t="shared" si="70"/>
        <v>4.0750696087887839E-3</v>
      </c>
      <c r="G229" s="222">
        <f>IFERROR(_xlfn.XLOOKUP(A229,Apple!A:A,Apple!B:B),"N/A")</f>
        <v>189.72</v>
      </c>
      <c r="H229" s="5">
        <f t="shared" si="61"/>
        <v>17332.648452000001</v>
      </c>
      <c r="I229" s="5">
        <f t="shared" si="71"/>
        <v>9.1922763842915423E-3</v>
      </c>
      <c r="J229" s="222">
        <f>IFERROR(_xlfn.XLOOKUP(A229,Microsoft!A:A,Microsoft!B:B),"N/A")</f>
        <v>423.08</v>
      </c>
      <c r="K229" s="5">
        <f t="shared" si="62"/>
        <v>38652.208028000001</v>
      </c>
      <c r="L229" s="5">
        <f t="shared" si="72"/>
        <v>1.2616123720011529E-2</v>
      </c>
      <c r="M229" s="222">
        <f>IFERROR(_xlfn.XLOOKUP($A229,Cisco!A:A,Cisco!B:B),"N/A")</f>
        <v>49.67</v>
      </c>
      <c r="N229" s="5">
        <f t="shared" si="63"/>
        <v>4537.8064970000005</v>
      </c>
      <c r="O229" s="5">
        <f t="shared" si="73"/>
        <v>1.167582250405208E-2</v>
      </c>
      <c r="P229" s="222">
        <f>IFERROR(_xlfn.XLOOKUP($A229,Disney!A:A,Disney!B:B),"N/A")</f>
        <v>102.77</v>
      </c>
      <c r="Q229" s="5">
        <f t="shared" si="64"/>
        <v>9388.9747069999994</v>
      </c>
      <c r="R229" s="5">
        <f t="shared" si="74"/>
        <v>-2.7405691337026084E-2</v>
      </c>
      <c r="S229" s="222">
        <f>_xlfn.XLOOKUP(A229,FedEx!A:A,FedEx!B:B,"N/A")</f>
        <v>259.32</v>
      </c>
      <c r="T229" s="5">
        <f t="shared" si="65"/>
        <v>23691.241812</v>
      </c>
      <c r="U229" s="5">
        <f t="shared" si="75"/>
        <v>-1.9114146276792976E-3</v>
      </c>
      <c r="V229" s="222">
        <f>_xlfn.XLOOKUP($A229,'General Motors'!A:A,'General Motors'!B:B,"N/A")</f>
        <v>45.49</v>
      </c>
      <c r="W229" s="5">
        <f t="shared" si="66"/>
        <v>4155.925459</v>
      </c>
      <c r="X229" s="5">
        <f t="shared" si="76"/>
        <v>7.1957792679615551E-3</v>
      </c>
      <c r="Y229" s="222">
        <f>_xlfn.XLOOKUP($A229,Chevron!A:A,Chevron!B:B,"N/A")</f>
        <v>163.05000000000001</v>
      </c>
      <c r="Z229" s="5">
        <f t="shared" si="67"/>
        <v>14896.101255000001</v>
      </c>
      <c r="AA229" s="5">
        <f t="shared" si="77"/>
        <v>-6.4016404779049241E-3</v>
      </c>
      <c r="AB229" s="222">
        <f>_xlfn.XLOOKUP($A229,Boeing!A:A,Boeing!B:B,"N/A")</f>
        <v>176.99</v>
      </c>
      <c r="AC229" s="5">
        <f t="shared" si="68"/>
        <v>16169.647109000001</v>
      </c>
      <c r="AD229" s="5">
        <f t="shared" si="78"/>
        <v>-2.3783140197602637E-2</v>
      </c>
      <c r="AE229" s="222">
        <f>_xlfn.XLOOKUP(A229,Amazon!A:A,Amazon!B:B,"N/A")</f>
        <v>185.99</v>
      </c>
      <c r="AF229" s="5">
        <f t="shared" si="69"/>
        <v>16991.879009</v>
      </c>
      <c r="AG229" s="5">
        <f t="shared" si="79"/>
        <v>-8.7450809988005584E-3</v>
      </c>
      <c r="AH229" s="393">
        <v>5308.15</v>
      </c>
      <c r="AI229" s="393">
        <v>484947.80670000002</v>
      </c>
      <c r="AJ229" s="393">
        <v>8.6918599999999992E-3</v>
      </c>
    </row>
    <row r="230" spans="1:36">
      <c r="A230" s="4">
        <v>45428</v>
      </c>
      <c r="B230" s="222">
        <f>_xlfn.XLOOKUP(A230,'USD RUB'!B:B,'USD RUB'!C:C,"N/A")</f>
        <v>91.257300000000001</v>
      </c>
      <c r="C230" s="222">
        <f>IFERROR(EXP(_xlfn.XLOOKUP(A230,'Bonds (CP)'!$A$4:$A$513,'Work Sheet'!$B$3:$B$512)/252)-1,"N/A")</f>
        <v>0.4334960772325922</v>
      </c>
      <c r="D230" s="222">
        <f>IFERROR(_xlfn.XLOOKUP($A230,Intel!$A$2:$A$502,Intel!$B$2:$B$502),"N/A")</f>
        <v>32.03</v>
      </c>
      <c r="E230" s="5">
        <f t="shared" si="60"/>
        <v>2922.9713190000002</v>
      </c>
      <c r="F230" s="5">
        <f t="shared" si="70"/>
        <v>2.3163078914444135E-2</v>
      </c>
      <c r="G230" s="222">
        <f>IFERROR(_xlfn.XLOOKUP(A230,Apple!A:A,Apple!B:B),"N/A")</f>
        <v>189.84</v>
      </c>
      <c r="H230" s="5">
        <f t="shared" si="61"/>
        <v>17324.285832000001</v>
      </c>
      <c r="I230" s="5">
        <f t="shared" si="71"/>
        <v>-4.8247791000655127E-4</v>
      </c>
      <c r="J230" s="222">
        <f>IFERROR(_xlfn.XLOOKUP(A230,Microsoft!A:A,Microsoft!B:B),"N/A")</f>
        <v>420.99</v>
      </c>
      <c r="K230" s="5">
        <f t="shared" si="62"/>
        <v>38418.410727000002</v>
      </c>
      <c r="L230" s="5">
        <f t="shared" si="72"/>
        <v>-6.0487437310342562E-3</v>
      </c>
      <c r="M230" s="222">
        <f>IFERROR(_xlfn.XLOOKUP($A230,Cisco!A:A,Cisco!B:B),"N/A")</f>
        <v>48.34</v>
      </c>
      <c r="N230" s="5">
        <f t="shared" si="63"/>
        <v>4411.3778820000007</v>
      </c>
      <c r="O230" s="5">
        <f t="shared" si="73"/>
        <v>-2.786117369340968E-2</v>
      </c>
      <c r="P230" s="222">
        <f>IFERROR(_xlfn.XLOOKUP($A230,Disney!A:A,Disney!B:B),"N/A")</f>
        <v>103.37</v>
      </c>
      <c r="Q230" s="5">
        <f t="shared" si="64"/>
        <v>9433.2671010000013</v>
      </c>
      <c r="R230" s="5">
        <f t="shared" si="74"/>
        <v>4.7174899690569649E-3</v>
      </c>
      <c r="S230" s="222">
        <f>_xlfn.XLOOKUP(A230,FedEx!A:A,FedEx!B:B,"N/A")</f>
        <v>258.77999999999997</v>
      </c>
      <c r="T230" s="5">
        <f t="shared" si="65"/>
        <v>23615.564093999998</v>
      </c>
      <c r="U230" s="5">
        <f t="shared" si="75"/>
        <v>-3.1943331042136869E-3</v>
      </c>
      <c r="V230" s="222">
        <f>_xlfn.XLOOKUP($A230,'General Motors'!A:A,'General Motors'!B:B,"N/A")</f>
        <v>45.87</v>
      </c>
      <c r="W230" s="5">
        <f t="shared" si="66"/>
        <v>4185.9723509999994</v>
      </c>
      <c r="X230" s="5">
        <f t="shared" si="76"/>
        <v>7.2298919449891308E-3</v>
      </c>
      <c r="Y230" s="222">
        <f>_xlfn.XLOOKUP($A230,Chevron!A:A,Chevron!B:B,"N/A")</f>
        <v>161.09</v>
      </c>
      <c r="Z230" s="5">
        <f t="shared" si="67"/>
        <v>14700.638457000001</v>
      </c>
      <c r="AA230" s="5">
        <f t="shared" si="77"/>
        <v>-1.3121742035312245E-2</v>
      </c>
      <c r="AB230" s="222">
        <f>_xlfn.XLOOKUP($A230,Boeing!A:A,Boeing!B:B,"N/A")</f>
        <v>182.96</v>
      </c>
      <c r="AC230" s="5">
        <f t="shared" si="68"/>
        <v>16696.435608</v>
      </c>
      <c r="AD230" s="5">
        <f t="shared" si="78"/>
        <v>3.2578849460900727E-2</v>
      </c>
      <c r="AE230" s="222">
        <f>_xlfn.XLOOKUP(A230,Amazon!A:A,Amazon!B:B,"N/A")</f>
        <v>183.63</v>
      </c>
      <c r="AF230" s="5">
        <f t="shared" si="69"/>
        <v>16757.577999000001</v>
      </c>
      <c r="AG230" s="5">
        <f t="shared" si="79"/>
        <v>-1.3788999431781357E-2</v>
      </c>
      <c r="AH230" s="8">
        <v>1240732</v>
      </c>
      <c r="AI230" s="393">
        <v>483399.04379999998</v>
      </c>
      <c r="AJ230" s="393">
        <v>-3.1936999999999998E-3</v>
      </c>
    </row>
    <row r="231" spans="1:36">
      <c r="A231" s="4">
        <v>45429</v>
      </c>
      <c r="B231" s="222">
        <f>_xlfn.XLOOKUP(A231,'USD RUB'!B:B,'USD RUB'!C:C,"N/A")</f>
        <v>90.923900000000003</v>
      </c>
      <c r="C231" s="222" t="str">
        <f>IFERROR(EXP(_xlfn.XLOOKUP(A231,'Bonds (CP)'!$A$4:$A$513,'Work Sheet'!$B$3:$B$512)/252)-1,"N/A")</f>
        <v>N/A</v>
      </c>
      <c r="D231" s="222">
        <f>IFERROR(_xlfn.XLOOKUP($A231,Intel!$A$2:$A$502,Intel!$B$2:$B$502),"N/A")</f>
        <v>31.83</v>
      </c>
      <c r="E231" s="5">
        <f t="shared" si="60"/>
        <v>2894.1077369999998</v>
      </c>
      <c r="F231" s="5">
        <f t="shared" si="70"/>
        <v>-9.8747400675402996E-3</v>
      </c>
      <c r="G231" s="222">
        <f>IFERROR(_xlfn.XLOOKUP(A231,Apple!A:A,Apple!B:B),"N/A")</f>
        <v>189.87</v>
      </c>
      <c r="H231" s="5">
        <f t="shared" si="61"/>
        <v>17263.720893000002</v>
      </c>
      <c r="I231" s="5">
        <f t="shared" si="71"/>
        <v>-3.4959558845496508E-3</v>
      </c>
      <c r="J231" s="222">
        <f>IFERROR(_xlfn.XLOOKUP(A231,Microsoft!A:A,Microsoft!B:B),"N/A")</f>
        <v>420.21</v>
      </c>
      <c r="K231" s="5">
        <f t="shared" si="62"/>
        <v>38207.132018999997</v>
      </c>
      <c r="L231" s="5">
        <f t="shared" si="72"/>
        <v>-5.4994130158414478E-3</v>
      </c>
      <c r="M231" s="222">
        <f>IFERROR(_xlfn.XLOOKUP($A231,Cisco!A:A,Cisco!B:B),"N/A")</f>
        <v>48.17</v>
      </c>
      <c r="N231" s="5">
        <f t="shared" si="63"/>
        <v>4379.804263</v>
      </c>
      <c r="O231" s="5">
        <f t="shared" si="73"/>
        <v>-7.1573145272437744E-3</v>
      </c>
      <c r="P231" s="222">
        <f>IFERROR(_xlfn.XLOOKUP($A231,Disney!A:A,Disney!B:B),"N/A")</f>
        <v>103.25</v>
      </c>
      <c r="Q231" s="5">
        <f t="shared" si="64"/>
        <v>9387.892675000001</v>
      </c>
      <c r="R231" s="5">
        <f t="shared" si="74"/>
        <v>-4.8100435950966247E-3</v>
      </c>
      <c r="S231" s="222">
        <f>_xlfn.XLOOKUP(A231,FedEx!A:A,FedEx!B:B,"N/A")</f>
        <v>257.25</v>
      </c>
      <c r="T231" s="5">
        <f t="shared" si="65"/>
        <v>23390.173275000001</v>
      </c>
      <c r="U231" s="5">
        <f t="shared" si="75"/>
        <v>-9.5441640988479515E-3</v>
      </c>
      <c r="V231" s="222">
        <f>_xlfn.XLOOKUP($A231,'General Motors'!A:A,'General Motors'!B:B,"N/A")</f>
        <v>45.76</v>
      </c>
      <c r="W231" s="5">
        <f t="shared" si="66"/>
        <v>4160.6776639999998</v>
      </c>
      <c r="X231" s="5">
        <f t="shared" si="76"/>
        <v>-6.0427267260751982E-3</v>
      </c>
      <c r="Y231" s="222">
        <f>_xlfn.XLOOKUP($A231,Chevron!A:A,Chevron!B:B,"N/A")</f>
        <v>162.66999999999999</v>
      </c>
      <c r="Z231" s="5">
        <f t="shared" si="67"/>
        <v>14790.590812999999</v>
      </c>
      <c r="AA231" s="5">
        <f t="shared" si="77"/>
        <v>6.1189421305143377E-3</v>
      </c>
      <c r="AB231" s="222">
        <f>_xlfn.XLOOKUP($A231,Boeing!A:A,Boeing!B:B,"N/A")</f>
        <v>184.95</v>
      </c>
      <c r="AC231" s="5">
        <f t="shared" si="68"/>
        <v>16816.375305000001</v>
      </c>
      <c r="AD231" s="5">
        <f t="shared" si="78"/>
        <v>7.183551017471812E-3</v>
      </c>
      <c r="AE231" s="222">
        <f>_xlfn.XLOOKUP(A231,Amazon!A:A,Amazon!B:B,"N/A")</f>
        <v>184.7</v>
      </c>
      <c r="AF231" s="5">
        <f t="shared" si="69"/>
        <v>16793.644329999999</v>
      </c>
      <c r="AG231" s="5">
        <f t="shared" si="79"/>
        <v>2.1522400792137741E-3</v>
      </c>
      <c r="AH231" s="393">
        <v>5303.27</v>
      </c>
      <c r="AI231" s="393">
        <v>482193.99119999999</v>
      </c>
      <c r="AJ231" s="393">
        <v>-2.4929000000000002E-3</v>
      </c>
    </row>
    <row r="232" spans="1:36">
      <c r="A232" s="4">
        <v>45430</v>
      </c>
      <c r="B232" s="222">
        <f>_xlfn.XLOOKUP(A232,'USD RUB'!B:B,'USD RUB'!C:C,"N/A")</f>
        <v>90.987300000000005</v>
      </c>
      <c r="C232" s="222" t="str">
        <f>IFERROR(EXP(_xlfn.XLOOKUP(A232,'Bonds (CP)'!$A$4:$A$513,'Work Sheet'!$B$3:$B$512)/252)-1,"N/A")</f>
        <v>N/A</v>
      </c>
      <c r="D232" s="222" t="str">
        <f>IFERROR(_xlfn.XLOOKUP($A232,Intel!$A$2:$A$502,Intel!$B$2:$B$502),"N/A")</f>
        <v>N/A</v>
      </c>
      <c r="E232" s="5" t="str">
        <f t="shared" si="60"/>
        <v>N/A</v>
      </c>
      <c r="F232" s="5" t="str">
        <f t="shared" si="70"/>
        <v>N/A</v>
      </c>
      <c r="G232" s="222" t="str">
        <f>IFERROR(_xlfn.XLOOKUP(A232,Apple!A:A,Apple!B:B),"N/A")</f>
        <v>N/A</v>
      </c>
      <c r="H232" s="5" t="str">
        <f t="shared" si="61"/>
        <v>N/A</v>
      </c>
      <c r="I232" s="5" t="str">
        <f t="shared" si="71"/>
        <v>N/A</v>
      </c>
      <c r="J232" s="222" t="str">
        <f>IFERROR(_xlfn.XLOOKUP(A232,Microsoft!A:A,Microsoft!B:B),"N/A")</f>
        <v>N/A</v>
      </c>
      <c r="K232" s="5" t="str">
        <f t="shared" si="62"/>
        <v>N/A</v>
      </c>
      <c r="L232" s="5" t="str">
        <f t="shared" si="72"/>
        <v>N/A</v>
      </c>
      <c r="M232" s="222" t="str">
        <f>IFERROR(_xlfn.XLOOKUP($A232,Cisco!A:A,Cisco!B:B),"N/A")</f>
        <v>N/A</v>
      </c>
      <c r="N232" s="5" t="str">
        <f t="shared" si="63"/>
        <v>N/A</v>
      </c>
      <c r="O232" s="5" t="str">
        <f t="shared" si="73"/>
        <v>N/A</v>
      </c>
      <c r="P232" s="222" t="str">
        <f>IFERROR(_xlfn.XLOOKUP($A232,Disney!A:A,Disney!B:B),"N/A")</f>
        <v>N/A</v>
      </c>
      <c r="Q232" s="5" t="str">
        <f t="shared" si="64"/>
        <v>N/A</v>
      </c>
      <c r="R232" s="5" t="str">
        <f t="shared" si="74"/>
        <v>N/A</v>
      </c>
      <c r="S232" s="222" t="str">
        <f>_xlfn.XLOOKUP(A232,FedEx!A:A,FedEx!B:B,"N/A")</f>
        <v>N/A</v>
      </c>
      <c r="T232" s="5" t="str">
        <f t="shared" si="65"/>
        <v>N/A</v>
      </c>
      <c r="U232" s="5" t="str">
        <f t="shared" si="75"/>
        <v>N/A</v>
      </c>
      <c r="V232" s="222" t="str">
        <f>_xlfn.XLOOKUP($A232,'General Motors'!A:A,'General Motors'!B:B,"N/A")</f>
        <v>N/A</v>
      </c>
      <c r="W232" s="5" t="str">
        <f t="shared" si="66"/>
        <v>N/A</v>
      </c>
      <c r="X232" s="5" t="str">
        <f t="shared" si="76"/>
        <v>N/A</v>
      </c>
      <c r="Y232" s="222" t="str">
        <f>_xlfn.XLOOKUP($A232,Chevron!A:A,Chevron!B:B,"N/A")</f>
        <v>N/A</v>
      </c>
      <c r="Z232" s="5" t="str">
        <f t="shared" si="67"/>
        <v>N/A</v>
      </c>
      <c r="AA232" s="5" t="str">
        <f t="shared" si="77"/>
        <v>N/A</v>
      </c>
      <c r="AB232" s="222" t="str">
        <f>_xlfn.XLOOKUP($A232,Boeing!A:A,Boeing!B:B,"N/A")</f>
        <v>N/A</v>
      </c>
      <c r="AC232" s="5" t="str">
        <f t="shared" si="68"/>
        <v>N/A</v>
      </c>
      <c r="AD232" s="5" t="str">
        <f t="shared" si="78"/>
        <v>N/A</v>
      </c>
      <c r="AE232" s="222" t="str">
        <f>_xlfn.XLOOKUP(A232,Amazon!A:A,Amazon!B:B,"N/A")</f>
        <v>N/A</v>
      </c>
      <c r="AF232" s="5" t="str">
        <f t="shared" si="69"/>
        <v>N/A</v>
      </c>
      <c r="AG232" s="5" t="str">
        <f t="shared" si="79"/>
        <v>N/A</v>
      </c>
      <c r="AH232" s="6" t="s">
        <v>36</v>
      </c>
      <c r="AI232" s="6" t="s">
        <v>36</v>
      </c>
      <c r="AJ232" s="6" t="s">
        <v>36</v>
      </c>
    </row>
    <row r="233" spans="1:36">
      <c r="A233" s="4">
        <v>45431</v>
      </c>
      <c r="B233" s="222" t="str">
        <f>_xlfn.XLOOKUP(A233,'USD RUB'!B:B,'USD RUB'!C:C,"N/A")</f>
        <v>N/A</v>
      </c>
      <c r="C233" s="222" t="str">
        <f>IFERROR(EXP(_xlfn.XLOOKUP(A233,'Bonds (CP)'!$A$4:$A$513,'Work Sheet'!$B$3:$B$512)/252)-1,"N/A")</f>
        <v>N/A</v>
      </c>
      <c r="D233" s="222" t="str">
        <f>IFERROR(_xlfn.XLOOKUP($A233,Intel!$A$2:$A$502,Intel!$B$2:$B$502),"N/A")</f>
        <v>N/A</v>
      </c>
      <c r="E233" s="5" t="str">
        <f t="shared" si="60"/>
        <v>N/A</v>
      </c>
      <c r="F233" s="5" t="str">
        <f t="shared" si="70"/>
        <v>N/A</v>
      </c>
      <c r="G233" s="222" t="str">
        <f>IFERROR(_xlfn.XLOOKUP(A233,Apple!A:A,Apple!B:B),"N/A")</f>
        <v>N/A</v>
      </c>
      <c r="H233" s="5" t="str">
        <f t="shared" si="61"/>
        <v>N/A</v>
      </c>
      <c r="I233" s="5" t="str">
        <f t="shared" si="71"/>
        <v>N/A</v>
      </c>
      <c r="J233" s="222" t="str">
        <f>IFERROR(_xlfn.XLOOKUP(A233,Microsoft!A:A,Microsoft!B:B),"N/A")</f>
        <v>N/A</v>
      </c>
      <c r="K233" s="5" t="str">
        <f t="shared" si="62"/>
        <v>N/A</v>
      </c>
      <c r="L233" s="5" t="str">
        <f t="shared" si="72"/>
        <v>N/A</v>
      </c>
      <c r="M233" s="222" t="str">
        <f>IFERROR(_xlfn.XLOOKUP($A233,Cisco!A:A,Cisco!B:B),"N/A")</f>
        <v>N/A</v>
      </c>
      <c r="N233" s="5" t="str">
        <f t="shared" si="63"/>
        <v>N/A</v>
      </c>
      <c r="O233" s="5" t="str">
        <f t="shared" si="73"/>
        <v>N/A</v>
      </c>
      <c r="P233" s="222" t="str">
        <f>IFERROR(_xlfn.XLOOKUP($A233,Disney!A:A,Disney!B:B),"N/A")</f>
        <v>N/A</v>
      </c>
      <c r="Q233" s="5" t="str">
        <f t="shared" si="64"/>
        <v>N/A</v>
      </c>
      <c r="R233" s="5" t="str">
        <f t="shared" si="74"/>
        <v>N/A</v>
      </c>
      <c r="S233" s="222" t="str">
        <f>_xlfn.XLOOKUP(A233,FedEx!A:A,FedEx!B:B,"N/A")</f>
        <v>N/A</v>
      </c>
      <c r="T233" s="5" t="str">
        <f t="shared" si="65"/>
        <v>N/A</v>
      </c>
      <c r="U233" s="5" t="str">
        <f t="shared" si="75"/>
        <v>N/A</v>
      </c>
      <c r="V233" s="222" t="str">
        <f>_xlfn.XLOOKUP($A233,'General Motors'!A:A,'General Motors'!B:B,"N/A")</f>
        <v>N/A</v>
      </c>
      <c r="W233" s="5" t="str">
        <f t="shared" si="66"/>
        <v>N/A</v>
      </c>
      <c r="X233" s="5" t="str">
        <f t="shared" si="76"/>
        <v>N/A</v>
      </c>
      <c r="Y233" s="222" t="str">
        <f>_xlfn.XLOOKUP($A233,Chevron!A:A,Chevron!B:B,"N/A")</f>
        <v>N/A</v>
      </c>
      <c r="Z233" s="5" t="str">
        <f t="shared" si="67"/>
        <v>N/A</v>
      </c>
      <c r="AA233" s="5" t="str">
        <f t="shared" si="77"/>
        <v>N/A</v>
      </c>
      <c r="AB233" s="222" t="str">
        <f>_xlfn.XLOOKUP($A233,Boeing!A:A,Boeing!B:B,"N/A")</f>
        <v>N/A</v>
      </c>
      <c r="AC233" s="5" t="str">
        <f t="shared" si="68"/>
        <v>N/A</v>
      </c>
      <c r="AD233" s="5" t="str">
        <f t="shared" si="78"/>
        <v>N/A</v>
      </c>
      <c r="AE233" s="222" t="str">
        <f>_xlfn.XLOOKUP(A233,Amazon!A:A,Amazon!B:B,"N/A")</f>
        <v>N/A</v>
      </c>
      <c r="AF233" s="5" t="str">
        <f t="shared" si="69"/>
        <v>N/A</v>
      </c>
      <c r="AG233" s="5" t="str">
        <f t="shared" si="79"/>
        <v>N/A</v>
      </c>
      <c r="AH233" s="6" t="s">
        <v>36</v>
      </c>
      <c r="AI233" s="6" t="s">
        <v>36</v>
      </c>
      <c r="AJ233" s="6" t="s">
        <v>36</v>
      </c>
    </row>
    <row r="234" spans="1:36">
      <c r="A234" s="4">
        <v>45432</v>
      </c>
      <c r="B234" s="222" t="str">
        <f>_xlfn.XLOOKUP(A234,'USD RUB'!B:B,'USD RUB'!C:C,"N/A")</f>
        <v>N/A</v>
      </c>
      <c r="C234" s="222" t="str">
        <f>IFERROR(EXP(_xlfn.XLOOKUP(A234,'Bonds (CP)'!$A$4:$A$513,'Work Sheet'!$B$3:$B$512)/252)-1,"N/A")</f>
        <v>N/A</v>
      </c>
      <c r="D234" s="222">
        <f>IFERROR(_xlfn.XLOOKUP($A234,Intel!$A$2:$A$502,Intel!$B$2:$B$502),"N/A")</f>
        <v>32.1</v>
      </c>
      <c r="E234" s="5" t="str">
        <f t="shared" si="60"/>
        <v>N/A</v>
      </c>
      <c r="F234" s="5" t="str">
        <f t="shared" si="70"/>
        <v>N/A</v>
      </c>
      <c r="G234" s="222">
        <f>IFERROR(_xlfn.XLOOKUP(A234,Apple!A:A,Apple!B:B),"N/A")</f>
        <v>191.04</v>
      </c>
      <c r="H234" s="5" t="str">
        <f t="shared" si="61"/>
        <v>N/A</v>
      </c>
      <c r="I234" s="5" t="str">
        <f t="shared" si="71"/>
        <v>N/A</v>
      </c>
      <c r="J234" s="222">
        <f>IFERROR(_xlfn.XLOOKUP(A234,Microsoft!A:A,Microsoft!B:B),"N/A")</f>
        <v>425.34</v>
      </c>
      <c r="K234" s="5" t="str">
        <f t="shared" si="62"/>
        <v>N/A</v>
      </c>
      <c r="L234" s="5" t="str">
        <f t="shared" si="72"/>
        <v>N/A</v>
      </c>
      <c r="M234" s="222">
        <f>IFERROR(_xlfn.XLOOKUP($A234,Cisco!A:A,Cisco!B:B),"N/A")</f>
        <v>47.13</v>
      </c>
      <c r="N234" s="5" t="str">
        <f t="shared" si="63"/>
        <v>N/A</v>
      </c>
      <c r="O234" s="5" t="str">
        <f t="shared" si="73"/>
        <v>N/A</v>
      </c>
      <c r="P234" s="222">
        <f>IFERROR(_xlfn.XLOOKUP($A234,Disney!A:A,Disney!B:B),"N/A")</f>
        <v>102.9</v>
      </c>
      <c r="Q234" s="5" t="str">
        <f t="shared" si="64"/>
        <v>N/A</v>
      </c>
      <c r="R234" s="5" t="str">
        <f t="shared" si="74"/>
        <v>N/A</v>
      </c>
      <c r="S234" s="222">
        <f>_xlfn.XLOOKUP(A234,FedEx!A:A,FedEx!B:B,"N/A")</f>
        <v>254.71</v>
      </c>
      <c r="T234" s="5" t="str">
        <f t="shared" si="65"/>
        <v>N/A</v>
      </c>
      <c r="U234" s="5" t="str">
        <f t="shared" si="75"/>
        <v>N/A</v>
      </c>
      <c r="V234" s="222">
        <f>_xlfn.XLOOKUP($A234,'General Motors'!A:A,'General Motors'!B:B,"N/A")</f>
        <v>45.11</v>
      </c>
      <c r="W234" s="5" t="str">
        <f t="shared" si="66"/>
        <v>N/A</v>
      </c>
      <c r="X234" s="5" t="str">
        <f t="shared" si="76"/>
        <v>N/A</v>
      </c>
      <c r="Y234" s="222">
        <f>_xlfn.XLOOKUP($A234,Chevron!A:A,Chevron!B:B,"N/A")</f>
        <v>161.13999999999999</v>
      </c>
      <c r="Z234" s="5" t="str">
        <f t="shared" si="67"/>
        <v>N/A</v>
      </c>
      <c r="AA234" s="5" t="str">
        <f t="shared" si="77"/>
        <v>N/A</v>
      </c>
      <c r="AB234" s="222">
        <f>_xlfn.XLOOKUP($A234,Boeing!A:A,Boeing!B:B,"N/A")</f>
        <v>186.61</v>
      </c>
      <c r="AC234" s="5" t="str">
        <f t="shared" si="68"/>
        <v>N/A</v>
      </c>
      <c r="AD234" s="5" t="str">
        <f t="shared" si="78"/>
        <v>N/A</v>
      </c>
      <c r="AE234" s="222">
        <f>_xlfn.XLOOKUP(A234,Amazon!A:A,Amazon!B:B,"N/A")</f>
        <v>183.54</v>
      </c>
      <c r="AF234" s="5" t="str">
        <f t="shared" si="69"/>
        <v>N/A</v>
      </c>
      <c r="AG234" s="5" t="str">
        <f t="shared" si="79"/>
        <v>N/A</v>
      </c>
      <c r="AH234" s="393">
        <v>5308.13</v>
      </c>
      <c r="AI234" s="6" t="s">
        <v>36</v>
      </c>
      <c r="AJ234" s="6" t="s">
        <v>36</v>
      </c>
    </row>
    <row r="235" spans="1:36">
      <c r="A235" s="4">
        <v>45433</v>
      </c>
      <c r="B235" s="222">
        <f>_xlfn.XLOOKUP(A235,'USD RUB'!B:B,'USD RUB'!C:C,"N/A")</f>
        <v>90.653700000000001</v>
      </c>
      <c r="C235" s="222" t="str">
        <f>IFERROR(EXP(_xlfn.XLOOKUP(A235,'Bonds (CP)'!$A$4:$A$513,'Work Sheet'!$B$3:$B$512)/252)-1,"N/A")</f>
        <v>N/A</v>
      </c>
      <c r="D235" s="222">
        <f>IFERROR(_xlfn.XLOOKUP($A235,Intel!$A$2:$A$502,Intel!$B$2:$B$502),"N/A")</f>
        <v>31.74</v>
      </c>
      <c r="E235" s="5">
        <f t="shared" si="60"/>
        <v>2877.348438</v>
      </c>
      <c r="F235" s="5" t="str">
        <f t="shared" si="70"/>
        <v>N/A</v>
      </c>
      <c r="G235" s="222">
        <f>IFERROR(_xlfn.XLOOKUP(A235,Apple!A:A,Apple!B:B),"N/A")</f>
        <v>192.35</v>
      </c>
      <c r="H235" s="5">
        <f t="shared" si="61"/>
        <v>17437.239194999998</v>
      </c>
      <c r="I235" s="5" t="str">
        <f t="shared" si="71"/>
        <v>N/A</v>
      </c>
      <c r="J235" s="222">
        <f>IFERROR(_xlfn.XLOOKUP(A235,Microsoft!A:A,Microsoft!B:B),"N/A")</f>
        <v>429.04</v>
      </c>
      <c r="K235" s="5">
        <f t="shared" si="62"/>
        <v>38894.063448000001</v>
      </c>
      <c r="L235" s="5" t="str">
        <f t="shared" si="72"/>
        <v>N/A</v>
      </c>
      <c r="M235" s="222">
        <f>IFERROR(_xlfn.XLOOKUP($A235,Cisco!A:A,Cisco!B:B),"N/A")</f>
        <v>46.94</v>
      </c>
      <c r="N235" s="5">
        <f t="shared" si="63"/>
        <v>4255.284678</v>
      </c>
      <c r="O235" s="5" t="str">
        <f t="shared" si="73"/>
        <v>N/A</v>
      </c>
      <c r="P235" s="222">
        <f>IFERROR(_xlfn.XLOOKUP($A235,Disney!A:A,Disney!B:B),"N/A")</f>
        <v>103.01</v>
      </c>
      <c r="Q235" s="5">
        <f t="shared" si="64"/>
        <v>9338.2376370000002</v>
      </c>
      <c r="R235" s="5" t="str">
        <f t="shared" si="74"/>
        <v>N/A</v>
      </c>
      <c r="S235" s="222">
        <f>_xlfn.XLOOKUP(A235,FedEx!A:A,FedEx!B:B,"N/A")</f>
        <v>252.33</v>
      </c>
      <c r="T235" s="5">
        <f t="shared" si="65"/>
        <v>22874.648121000002</v>
      </c>
      <c r="U235" s="5" t="str">
        <f t="shared" si="75"/>
        <v>N/A</v>
      </c>
      <c r="V235" s="222">
        <f>_xlfn.XLOOKUP($A235,'General Motors'!A:A,'General Motors'!B:B,"N/A")</f>
        <v>44.92</v>
      </c>
      <c r="W235" s="5">
        <f t="shared" si="66"/>
        <v>4072.1642040000002</v>
      </c>
      <c r="X235" s="5" t="str">
        <f t="shared" si="76"/>
        <v>N/A</v>
      </c>
      <c r="Y235" s="222">
        <f>_xlfn.XLOOKUP($A235,Chevron!A:A,Chevron!B:B,"N/A")</f>
        <v>159.97</v>
      </c>
      <c r="Z235" s="5">
        <f t="shared" si="67"/>
        <v>14501.872389</v>
      </c>
      <c r="AA235" s="5" t="str">
        <f t="shared" si="77"/>
        <v>N/A</v>
      </c>
      <c r="AB235" s="222">
        <f>_xlfn.XLOOKUP($A235,Boeing!A:A,Boeing!B:B,"N/A")</f>
        <v>184.78</v>
      </c>
      <c r="AC235" s="5">
        <f t="shared" si="68"/>
        <v>16750.990686000001</v>
      </c>
      <c r="AD235" s="5" t="str">
        <f t="shared" si="78"/>
        <v>N/A</v>
      </c>
      <c r="AE235" s="222">
        <f>_xlfn.XLOOKUP(A235,Amazon!A:A,Amazon!B:B,"N/A")</f>
        <v>183.15</v>
      </c>
      <c r="AF235" s="5">
        <f t="shared" si="69"/>
        <v>16603.225155</v>
      </c>
      <c r="AG235" s="5" t="str">
        <f t="shared" si="79"/>
        <v>N/A</v>
      </c>
      <c r="AH235" s="393">
        <v>5321.41</v>
      </c>
      <c r="AI235" s="393">
        <v>482405.50569999998</v>
      </c>
      <c r="AJ235" s="6" t="s">
        <v>36</v>
      </c>
    </row>
    <row r="236" spans="1:36">
      <c r="A236" s="4">
        <v>45434</v>
      </c>
      <c r="B236" s="222">
        <f>_xlfn.XLOOKUP(A236,'USD RUB'!B:B,'USD RUB'!C:C,"N/A")</f>
        <v>90.408199999999994</v>
      </c>
      <c r="C236" s="222">
        <f>IFERROR(EXP(_xlfn.XLOOKUP(A236,'Bonds (CP)'!$A$4:$A$513,'Work Sheet'!$B$3:$B$512)/252)-1,"N/A")</f>
        <v>0.43279031109449151</v>
      </c>
      <c r="D236" s="222">
        <f>IFERROR(_xlfn.XLOOKUP($A236,Intel!$A$2:$A$502,Intel!$B$2:$B$502),"N/A")</f>
        <v>31.42</v>
      </c>
      <c r="E236" s="5">
        <f t="shared" si="60"/>
        <v>2840.6256439999997</v>
      </c>
      <c r="F236" s="5">
        <f t="shared" si="70"/>
        <v>-1.276272053638583E-2</v>
      </c>
      <c r="G236" s="222">
        <f>IFERROR(_xlfn.XLOOKUP(A236,Apple!A:A,Apple!B:B),"N/A")</f>
        <v>190.9</v>
      </c>
      <c r="H236" s="5">
        <f t="shared" si="61"/>
        <v>17258.925380000001</v>
      </c>
      <c r="I236" s="5">
        <f t="shared" si="71"/>
        <v>-1.0226034810093543E-2</v>
      </c>
      <c r="J236" s="222">
        <f>IFERROR(_xlfn.XLOOKUP(A236,Microsoft!A:A,Microsoft!B:B),"N/A")</f>
        <v>430.52</v>
      </c>
      <c r="K236" s="5">
        <f t="shared" si="62"/>
        <v>38922.538263999995</v>
      </c>
      <c r="L236" s="5">
        <f t="shared" si="72"/>
        <v>7.3211213937729447E-4</v>
      </c>
      <c r="M236" s="222">
        <f>IFERROR(_xlfn.XLOOKUP($A236,Cisco!A:A,Cisco!B:B),"N/A")</f>
        <v>47.43</v>
      </c>
      <c r="N236" s="5">
        <f t="shared" si="63"/>
        <v>4288.0609260000001</v>
      </c>
      <c r="O236" s="5">
        <f t="shared" si="73"/>
        <v>7.7024806752541419E-3</v>
      </c>
      <c r="P236" s="222">
        <f>IFERROR(_xlfn.XLOOKUP($A236,Disney!A:A,Disney!B:B),"N/A")</f>
        <v>103.02</v>
      </c>
      <c r="Q236" s="5">
        <f t="shared" si="64"/>
        <v>9313.8527639999993</v>
      </c>
      <c r="R236" s="5">
        <f t="shared" si="74"/>
        <v>-2.611292831463552E-3</v>
      </c>
      <c r="S236" s="222">
        <f>_xlfn.XLOOKUP(A236,FedEx!A:A,FedEx!B:B,"N/A")</f>
        <v>252.07</v>
      </c>
      <c r="T236" s="5">
        <f t="shared" si="65"/>
        <v>22789.194973999998</v>
      </c>
      <c r="U236" s="5">
        <f t="shared" si="75"/>
        <v>-3.7357141647811343E-3</v>
      </c>
      <c r="V236" s="222">
        <f>_xlfn.XLOOKUP($A236,'General Motors'!A:A,'General Motors'!B:B,"N/A")</f>
        <v>43.97</v>
      </c>
      <c r="W236" s="5">
        <f t="shared" si="66"/>
        <v>3975.2485539999998</v>
      </c>
      <c r="X236" s="5">
        <f t="shared" si="76"/>
        <v>-2.3799543718006855E-2</v>
      </c>
      <c r="Y236" s="222">
        <f>_xlfn.XLOOKUP($A236,Chevron!A:A,Chevron!B:B,"N/A")</f>
        <v>157.57</v>
      </c>
      <c r="Z236" s="5">
        <f t="shared" si="67"/>
        <v>14245.620073999999</v>
      </c>
      <c r="AA236" s="5">
        <f t="shared" si="77"/>
        <v>-1.7670291678636985E-2</v>
      </c>
      <c r="AB236" s="222">
        <f>_xlfn.XLOOKUP($A236,Boeing!A:A,Boeing!B:B,"N/A")</f>
        <v>186.28</v>
      </c>
      <c r="AC236" s="5">
        <f t="shared" si="68"/>
        <v>16841.239495999998</v>
      </c>
      <c r="AD236" s="5">
        <f t="shared" si="78"/>
        <v>5.3876700006421085E-3</v>
      </c>
      <c r="AE236" s="222">
        <f>_xlfn.XLOOKUP(A236,Amazon!A:A,Amazon!B:B,"N/A")</f>
        <v>183.13</v>
      </c>
      <c r="AF236" s="5">
        <f t="shared" si="69"/>
        <v>16556.453665999998</v>
      </c>
      <c r="AG236" s="5">
        <f t="shared" si="79"/>
        <v>-2.8170122710114986E-3</v>
      </c>
      <c r="AH236" s="9">
        <v>1244383</v>
      </c>
      <c r="AI236" s="393">
        <v>479797.22149999999</v>
      </c>
      <c r="AJ236" s="393">
        <v>-5.4067999999999998E-3</v>
      </c>
    </row>
    <row r="237" spans="1:36">
      <c r="A237" s="4">
        <v>45435</v>
      </c>
      <c r="B237" s="222">
        <f>_xlfn.XLOOKUP(A237,'USD RUB'!B:B,'USD RUB'!C:C,"N/A")</f>
        <v>90.188699999999997</v>
      </c>
      <c r="C237" s="222">
        <f>IFERROR(EXP(_xlfn.XLOOKUP(A237,'Bonds (CP)'!$A$4:$A$513,'Work Sheet'!$B$3:$B$512)/252)-1,"N/A")</f>
        <v>0.43424999855459157</v>
      </c>
      <c r="D237" s="222">
        <f>IFERROR(_xlfn.XLOOKUP($A237,Intel!$A$2:$A$502,Intel!$B$2:$B$502),"N/A")</f>
        <v>30.08</v>
      </c>
      <c r="E237" s="5">
        <f t="shared" si="60"/>
        <v>2712.876096</v>
      </c>
      <c r="F237" s="5">
        <f t="shared" si="70"/>
        <v>-4.4972327934106215E-2</v>
      </c>
      <c r="G237" s="222">
        <f>IFERROR(_xlfn.XLOOKUP(A237,Apple!A:A,Apple!B:B),"N/A")</f>
        <v>186.88</v>
      </c>
      <c r="H237" s="5">
        <f t="shared" si="61"/>
        <v>16854.464255999999</v>
      </c>
      <c r="I237" s="5">
        <f t="shared" si="71"/>
        <v>-2.3434896153424423E-2</v>
      </c>
      <c r="J237" s="222">
        <f>IFERROR(_xlfn.XLOOKUP(A237,Microsoft!A:A,Microsoft!B:B),"N/A")</f>
        <v>427</v>
      </c>
      <c r="K237" s="5">
        <f t="shared" si="62"/>
        <v>38510.5749</v>
      </c>
      <c r="L237" s="5">
        <f t="shared" si="72"/>
        <v>-1.0584185471301244E-2</v>
      </c>
      <c r="M237" s="222">
        <f>IFERROR(_xlfn.XLOOKUP($A237,Cisco!A:A,Cisco!B:B),"N/A")</f>
        <v>46.6</v>
      </c>
      <c r="N237" s="5">
        <f t="shared" si="63"/>
        <v>4202.79342</v>
      </c>
      <c r="O237" s="5">
        <f t="shared" si="73"/>
        <v>-1.9884863454946222E-2</v>
      </c>
      <c r="P237" s="222">
        <f>IFERROR(_xlfn.XLOOKUP($A237,Disney!A:A,Disney!B:B),"N/A")</f>
        <v>100.66</v>
      </c>
      <c r="Q237" s="5">
        <f t="shared" si="64"/>
        <v>9078.394542</v>
      </c>
      <c r="R237" s="5">
        <f t="shared" si="74"/>
        <v>-2.5280432058159108E-2</v>
      </c>
      <c r="S237" s="222">
        <f>_xlfn.XLOOKUP(A237,FedEx!A:A,FedEx!B:B,"N/A")</f>
        <v>249.29</v>
      </c>
      <c r="T237" s="5">
        <f t="shared" si="65"/>
        <v>22483.141023</v>
      </c>
      <c r="U237" s="5">
        <f t="shared" si="75"/>
        <v>-1.342978334027034E-2</v>
      </c>
      <c r="V237" s="222">
        <f>_xlfn.XLOOKUP($A237,'General Motors'!A:A,'General Motors'!B:B,"N/A")</f>
        <v>43.73</v>
      </c>
      <c r="W237" s="5">
        <f t="shared" si="66"/>
        <v>3943.9518509999998</v>
      </c>
      <c r="X237" s="5">
        <f t="shared" si="76"/>
        <v>-7.8728921160183818E-3</v>
      </c>
      <c r="Y237" s="222">
        <f>_xlfn.XLOOKUP($A237,Chevron!A:A,Chevron!B:B,"N/A")</f>
        <v>156.94</v>
      </c>
      <c r="Z237" s="5">
        <f t="shared" si="67"/>
        <v>14154.214577999999</v>
      </c>
      <c r="AA237" s="5">
        <f t="shared" si="77"/>
        <v>-6.4163929351749305E-3</v>
      </c>
      <c r="AB237" s="222">
        <f>_xlfn.XLOOKUP($A237,Boeing!A:A,Boeing!B:B,"N/A")</f>
        <v>172.21</v>
      </c>
      <c r="AC237" s="5">
        <f t="shared" si="68"/>
        <v>15531.396027000001</v>
      </c>
      <c r="AD237" s="5">
        <f t="shared" si="78"/>
        <v>-7.7775954038959094E-2</v>
      </c>
      <c r="AE237" s="222">
        <f>_xlfn.XLOOKUP(A237,Amazon!A:A,Amazon!B:B,"N/A")</f>
        <v>181.05</v>
      </c>
      <c r="AF237" s="5">
        <f t="shared" si="69"/>
        <v>16328.664135000001</v>
      </c>
      <c r="AG237" s="5">
        <f t="shared" si="79"/>
        <v>-1.3758352820917197E-2</v>
      </c>
      <c r="AH237" s="393">
        <v>5267.84</v>
      </c>
      <c r="AI237" s="393">
        <v>475099.64140000002</v>
      </c>
      <c r="AJ237" s="393">
        <v>-9.7908000000000005E-3</v>
      </c>
    </row>
    <row r="238" spans="1:36">
      <c r="A238" s="4">
        <v>45436</v>
      </c>
      <c r="B238" s="222">
        <f>_xlfn.XLOOKUP(A238,'USD RUB'!B:B,'USD RUB'!C:C,"N/A")</f>
        <v>90.248599999999996</v>
      </c>
      <c r="C238" s="222">
        <f>IFERROR(EXP(_xlfn.XLOOKUP(A238,'Bonds (CP)'!$A$4:$A$513,'Work Sheet'!$B$3:$B$512)/252)-1,"N/A")</f>
        <v>0.43802898088059461</v>
      </c>
      <c r="D238" s="222">
        <f>IFERROR(_xlfn.XLOOKUP($A238,Intel!$A$2:$A$502,Intel!$B$2:$B$502),"N/A")</f>
        <v>30.72</v>
      </c>
      <c r="E238" s="5">
        <f t="shared" si="60"/>
        <v>2772.4369919999999</v>
      </c>
      <c r="F238" s="5">
        <f t="shared" si="70"/>
        <v>2.1954889899991947E-2</v>
      </c>
      <c r="G238" s="222">
        <f>IFERROR(_xlfn.XLOOKUP(A238,Apple!A:A,Apple!B:B),"N/A")</f>
        <v>189.98</v>
      </c>
      <c r="H238" s="5">
        <f t="shared" si="61"/>
        <v>17145.429027999999</v>
      </c>
      <c r="I238" s="5">
        <f t="shared" si="71"/>
        <v>1.7263365217700111E-2</v>
      </c>
      <c r="J238" s="222">
        <f>IFERROR(_xlfn.XLOOKUP(A238,Microsoft!A:A,Microsoft!B:B),"N/A")</f>
        <v>430.16</v>
      </c>
      <c r="K238" s="5">
        <f t="shared" si="62"/>
        <v>38821.337776</v>
      </c>
      <c r="L238" s="5">
        <f t="shared" si="72"/>
        <v>8.0695465286342305E-3</v>
      </c>
      <c r="M238" s="222">
        <f>IFERROR(_xlfn.XLOOKUP($A238,Cisco!A:A,Cisco!B:B),"N/A")</f>
        <v>46.42</v>
      </c>
      <c r="N238" s="5">
        <f t="shared" si="63"/>
        <v>4189.3400119999997</v>
      </c>
      <c r="O238" s="5">
        <f t="shared" si="73"/>
        <v>-3.2010633537159494E-3</v>
      </c>
      <c r="P238" s="222">
        <f>IFERROR(_xlfn.XLOOKUP($A238,Disney!A:A,Disney!B:B),"N/A")</f>
        <v>101.76</v>
      </c>
      <c r="Q238" s="5">
        <f t="shared" si="64"/>
        <v>9183.6975359999997</v>
      </c>
      <c r="R238" s="5">
        <f t="shared" si="74"/>
        <v>1.159929693657058E-2</v>
      </c>
      <c r="S238" s="222">
        <f>_xlfn.XLOOKUP(A238,FedEx!A:A,FedEx!B:B,"N/A")</f>
        <v>247.59</v>
      </c>
      <c r="T238" s="5">
        <f t="shared" si="65"/>
        <v>22344.650873999999</v>
      </c>
      <c r="U238" s="5">
        <f t="shared" si="75"/>
        <v>-6.1597331466420879E-3</v>
      </c>
      <c r="V238" s="222">
        <f>_xlfn.XLOOKUP($A238,'General Motors'!A:A,'General Motors'!B:B,"N/A")</f>
        <v>44.11</v>
      </c>
      <c r="W238" s="5">
        <f t="shared" si="66"/>
        <v>3980.8657459999999</v>
      </c>
      <c r="X238" s="5">
        <f t="shared" si="76"/>
        <v>9.3596211096340642E-3</v>
      </c>
      <c r="Y238" s="222">
        <f>_xlfn.XLOOKUP($A238,Chevron!A:A,Chevron!B:B,"N/A")</f>
        <v>157.75</v>
      </c>
      <c r="Z238" s="5">
        <f t="shared" si="67"/>
        <v>14236.71665</v>
      </c>
      <c r="AA238" s="5">
        <f t="shared" si="77"/>
        <v>5.8287990156822289E-3</v>
      </c>
      <c r="AB238" s="222">
        <f>_xlfn.XLOOKUP($A238,Boeing!A:A,Boeing!B:B,"N/A")</f>
        <v>174.52</v>
      </c>
      <c r="AC238" s="5">
        <f t="shared" si="68"/>
        <v>15750.185672</v>
      </c>
      <c r="AD238" s="5">
        <f t="shared" si="78"/>
        <v>1.4086927190553267E-2</v>
      </c>
      <c r="AE238" s="222">
        <f>_xlfn.XLOOKUP(A238,Amazon!A:A,Amazon!B:B,"N/A")</f>
        <v>180.75</v>
      </c>
      <c r="AF238" s="5">
        <f t="shared" si="69"/>
        <v>16312.434449999999</v>
      </c>
      <c r="AG238" s="5">
        <f t="shared" si="79"/>
        <v>-9.9393832011118732E-4</v>
      </c>
      <c r="AH238" s="393">
        <v>5304.72</v>
      </c>
      <c r="AI238" s="393">
        <v>478743.55339999998</v>
      </c>
      <c r="AJ238" s="393">
        <v>7.6697800000000002E-3</v>
      </c>
    </row>
    <row r="239" spans="1:36">
      <c r="A239" s="4">
        <v>45437</v>
      </c>
      <c r="B239" s="222">
        <f>_xlfn.XLOOKUP(A239,'USD RUB'!B:B,'USD RUB'!C:C,"N/A")</f>
        <v>89.702600000000004</v>
      </c>
      <c r="C239" s="222" t="str">
        <f>IFERROR(EXP(_xlfn.XLOOKUP(A239,'Bonds (CP)'!$A$4:$A$513,'Work Sheet'!$B$3:$B$512)/252)-1,"N/A")</f>
        <v>N/A</v>
      </c>
      <c r="D239" s="222" t="str">
        <f>IFERROR(_xlfn.XLOOKUP($A239,Intel!$A$2:$A$502,Intel!$B$2:$B$502),"N/A")</f>
        <v>N/A</v>
      </c>
      <c r="E239" s="5" t="str">
        <f t="shared" si="60"/>
        <v>N/A</v>
      </c>
      <c r="F239" s="5" t="str">
        <f t="shared" si="70"/>
        <v>N/A</v>
      </c>
      <c r="G239" s="222" t="str">
        <f>IFERROR(_xlfn.XLOOKUP(A239,Apple!A:A,Apple!B:B),"N/A")</f>
        <v>N/A</v>
      </c>
      <c r="H239" s="5" t="str">
        <f t="shared" si="61"/>
        <v>N/A</v>
      </c>
      <c r="I239" s="5" t="str">
        <f t="shared" si="71"/>
        <v>N/A</v>
      </c>
      <c r="J239" s="222" t="str">
        <f>IFERROR(_xlfn.XLOOKUP(A239,Microsoft!A:A,Microsoft!B:B),"N/A")</f>
        <v>N/A</v>
      </c>
      <c r="K239" s="5" t="str">
        <f t="shared" si="62"/>
        <v>N/A</v>
      </c>
      <c r="L239" s="5" t="str">
        <f t="shared" si="72"/>
        <v>N/A</v>
      </c>
      <c r="M239" s="222" t="str">
        <f>IFERROR(_xlfn.XLOOKUP($A239,Cisco!A:A,Cisco!B:B),"N/A")</f>
        <v>N/A</v>
      </c>
      <c r="N239" s="5" t="str">
        <f t="shared" si="63"/>
        <v>N/A</v>
      </c>
      <c r="O239" s="5" t="str">
        <f t="shared" si="73"/>
        <v>N/A</v>
      </c>
      <c r="P239" s="222" t="str">
        <f>IFERROR(_xlfn.XLOOKUP($A239,Disney!A:A,Disney!B:B),"N/A")</f>
        <v>N/A</v>
      </c>
      <c r="Q239" s="5" t="str">
        <f t="shared" si="64"/>
        <v>N/A</v>
      </c>
      <c r="R239" s="5" t="str">
        <f t="shared" si="74"/>
        <v>N/A</v>
      </c>
      <c r="S239" s="222" t="str">
        <f>_xlfn.XLOOKUP(A239,FedEx!A:A,FedEx!B:B,"N/A")</f>
        <v>N/A</v>
      </c>
      <c r="T239" s="5" t="str">
        <f t="shared" si="65"/>
        <v>N/A</v>
      </c>
      <c r="U239" s="5" t="str">
        <f t="shared" si="75"/>
        <v>N/A</v>
      </c>
      <c r="V239" s="222" t="str">
        <f>_xlfn.XLOOKUP($A239,'General Motors'!A:A,'General Motors'!B:B,"N/A")</f>
        <v>N/A</v>
      </c>
      <c r="W239" s="5" t="str">
        <f t="shared" si="66"/>
        <v>N/A</v>
      </c>
      <c r="X239" s="5" t="str">
        <f t="shared" si="76"/>
        <v>N/A</v>
      </c>
      <c r="Y239" s="222" t="str">
        <f>_xlfn.XLOOKUP($A239,Chevron!A:A,Chevron!B:B,"N/A")</f>
        <v>N/A</v>
      </c>
      <c r="Z239" s="5" t="str">
        <f t="shared" si="67"/>
        <v>N/A</v>
      </c>
      <c r="AA239" s="5" t="str">
        <f t="shared" si="77"/>
        <v>N/A</v>
      </c>
      <c r="AB239" s="222" t="str">
        <f>_xlfn.XLOOKUP($A239,Boeing!A:A,Boeing!B:B,"N/A")</f>
        <v>N/A</v>
      </c>
      <c r="AC239" s="5" t="str">
        <f t="shared" si="68"/>
        <v>N/A</v>
      </c>
      <c r="AD239" s="5" t="str">
        <f t="shared" si="78"/>
        <v>N/A</v>
      </c>
      <c r="AE239" s="222" t="str">
        <f>_xlfn.XLOOKUP(A239,Amazon!A:A,Amazon!B:B,"N/A")</f>
        <v>N/A</v>
      </c>
      <c r="AF239" s="5" t="str">
        <f t="shared" si="69"/>
        <v>N/A</v>
      </c>
      <c r="AG239" s="5" t="str">
        <f t="shared" si="79"/>
        <v>N/A</v>
      </c>
      <c r="AH239" s="6" t="s">
        <v>36</v>
      </c>
      <c r="AI239" s="6" t="s">
        <v>36</v>
      </c>
      <c r="AJ239" s="6" t="s">
        <v>36</v>
      </c>
    </row>
    <row r="240" spans="1:36">
      <c r="A240" s="4">
        <v>45438</v>
      </c>
      <c r="B240" s="222" t="str">
        <f>_xlfn.XLOOKUP(A240,'USD RUB'!B:B,'USD RUB'!C:C,"N/A")</f>
        <v>N/A</v>
      </c>
      <c r="C240" s="222" t="str">
        <f>IFERROR(EXP(_xlfn.XLOOKUP(A240,'Bonds (CP)'!$A$4:$A$513,'Work Sheet'!$B$3:$B$512)/252)-1,"N/A")</f>
        <v>N/A</v>
      </c>
      <c r="D240" s="222" t="str">
        <f>IFERROR(_xlfn.XLOOKUP($A240,Intel!$A$2:$A$502,Intel!$B$2:$B$502),"N/A")</f>
        <v>N/A</v>
      </c>
      <c r="E240" s="5" t="str">
        <f t="shared" si="60"/>
        <v>N/A</v>
      </c>
      <c r="F240" s="5" t="str">
        <f t="shared" si="70"/>
        <v>N/A</v>
      </c>
      <c r="G240" s="222" t="str">
        <f>IFERROR(_xlfn.XLOOKUP(A240,Apple!A:A,Apple!B:B),"N/A")</f>
        <v>N/A</v>
      </c>
      <c r="H240" s="5" t="str">
        <f t="shared" si="61"/>
        <v>N/A</v>
      </c>
      <c r="I240" s="5" t="str">
        <f t="shared" si="71"/>
        <v>N/A</v>
      </c>
      <c r="J240" s="222" t="str">
        <f>IFERROR(_xlfn.XLOOKUP(A240,Microsoft!A:A,Microsoft!B:B),"N/A")</f>
        <v>N/A</v>
      </c>
      <c r="K240" s="5" t="str">
        <f t="shared" si="62"/>
        <v>N/A</v>
      </c>
      <c r="L240" s="5" t="str">
        <f t="shared" si="72"/>
        <v>N/A</v>
      </c>
      <c r="M240" s="222" t="str">
        <f>IFERROR(_xlfn.XLOOKUP($A240,Cisco!A:A,Cisco!B:B),"N/A")</f>
        <v>N/A</v>
      </c>
      <c r="N240" s="5" t="str">
        <f t="shared" si="63"/>
        <v>N/A</v>
      </c>
      <c r="O240" s="5" t="str">
        <f t="shared" si="73"/>
        <v>N/A</v>
      </c>
      <c r="P240" s="222" t="str">
        <f>IFERROR(_xlfn.XLOOKUP($A240,Disney!A:A,Disney!B:B),"N/A")</f>
        <v>N/A</v>
      </c>
      <c r="Q240" s="5" t="str">
        <f t="shared" si="64"/>
        <v>N/A</v>
      </c>
      <c r="R240" s="5" t="str">
        <f t="shared" si="74"/>
        <v>N/A</v>
      </c>
      <c r="S240" s="222" t="str">
        <f>_xlfn.XLOOKUP(A240,FedEx!A:A,FedEx!B:B,"N/A")</f>
        <v>N/A</v>
      </c>
      <c r="T240" s="5" t="str">
        <f t="shared" si="65"/>
        <v>N/A</v>
      </c>
      <c r="U240" s="5" t="str">
        <f t="shared" si="75"/>
        <v>N/A</v>
      </c>
      <c r="V240" s="222" t="str">
        <f>_xlfn.XLOOKUP($A240,'General Motors'!A:A,'General Motors'!B:B,"N/A")</f>
        <v>N/A</v>
      </c>
      <c r="W240" s="5" t="str">
        <f t="shared" si="66"/>
        <v>N/A</v>
      </c>
      <c r="X240" s="5" t="str">
        <f t="shared" si="76"/>
        <v>N/A</v>
      </c>
      <c r="Y240" s="222" t="str">
        <f>_xlfn.XLOOKUP($A240,Chevron!A:A,Chevron!B:B,"N/A")</f>
        <v>N/A</v>
      </c>
      <c r="Z240" s="5" t="str">
        <f t="shared" si="67"/>
        <v>N/A</v>
      </c>
      <c r="AA240" s="5" t="str">
        <f t="shared" si="77"/>
        <v>N/A</v>
      </c>
      <c r="AB240" s="222" t="str">
        <f>_xlfn.XLOOKUP($A240,Boeing!A:A,Boeing!B:B,"N/A")</f>
        <v>N/A</v>
      </c>
      <c r="AC240" s="5" t="str">
        <f t="shared" si="68"/>
        <v>N/A</v>
      </c>
      <c r="AD240" s="5" t="str">
        <f t="shared" si="78"/>
        <v>N/A</v>
      </c>
      <c r="AE240" s="222" t="str">
        <f>_xlfn.XLOOKUP(A240,Amazon!A:A,Amazon!B:B,"N/A")</f>
        <v>N/A</v>
      </c>
      <c r="AF240" s="5" t="str">
        <f t="shared" si="69"/>
        <v>N/A</v>
      </c>
      <c r="AG240" s="5" t="str">
        <f t="shared" si="79"/>
        <v>N/A</v>
      </c>
      <c r="AH240" s="6" t="s">
        <v>36</v>
      </c>
      <c r="AI240" s="6" t="s">
        <v>36</v>
      </c>
      <c r="AJ240" s="6" t="s">
        <v>36</v>
      </c>
    </row>
    <row r="241" spans="1:36">
      <c r="A241" s="4">
        <v>45439</v>
      </c>
      <c r="B241" s="222" t="str">
        <f>_xlfn.XLOOKUP(A241,'USD RUB'!B:B,'USD RUB'!C:C,"N/A")</f>
        <v>N/A</v>
      </c>
      <c r="C241" s="222">
        <f>IFERROR(EXP(_xlfn.XLOOKUP(A241,'Bonds (CP)'!$A$4:$A$513,'Work Sheet'!$B$3:$B$512)/252)-1,"N/A")</f>
        <v>0.43854836289535482</v>
      </c>
      <c r="D241" s="222" t="str">
        <f>IFERROR(_xlfn.XLOOKUP($A241,Intel!$A$2:$A$502,Intel!$B$2:$B$502),"N/A")</f>
        <v>N/A</v>
      </c>
      <c r="E241" s="5" t="str">
        <f t="shared" si="60"/>
        <v>N/A</v>
      </c>
      <c r="F241" s="5" t="str">
        <f t="shared" si="70"/>
        <v>N/A</v>
      </c>
      <c r="G241" s="222" t="str">
        <f>IFERROR(_xlfn.XLOOKUP(A241,Apple!A:A,Apple!B:B),"N/A")</f>
        <v>N/A</v>
      </c>
      <c r="H241" s="5" t="str">
        <f t="shared" si="61"/>
        <v>N/A</v>
      </c>
      <c r="I241" s="5" t="str">
        <f t="shared" si="71"/>
        <v>N/A</v>
      </c>
      <c r="J241" s="222" t="str">
        <f>IFERROR(_xlfn.XLOOKUP(A241,Microsoft!A:A,Microsoft!B:B),"N/A")</f>
        <v>N/A</v>
      </c>
      <c r="K241" s="5" t="str">
        <f t="shared" si="62"/>
        <v>N/A</v>
      </c>
      <c r="L241" s="5" t="str">
        <f t="shared" si="72"/>
        <v>N/A</v>
      </c>
      <c r="M241" s="222" t="str">
        <f>IFERROR(_xlfn.XLOOKUP($A241,Cisco!A:A,Cisco!B:B),"N/A")</f>
        <v>N/A</v>
      </c>
      <c r="N241" s="5" t="str">
        <f t="shared" si="63"/>
        <v>N/A</v>
      </c>
      <c r="O241" s="5" t="str">
        <f t="shared" si="73"/>
        <v>N/A</v>
      </c>
      <c r="P241" s="222" t="str">
        <f>IFERROR(_xlfn.XLOOKUP($A241,Disney!A:A,Disney!B:B),"N/A")</f>
        <v>N/A</v>
      </c>
      <c r="Q241" s="5" t="str">
        <f t="shared" si="64"/>
        <v>N/A</v>
      </c>
      <c r="R241" s="5" t="str">
        <f t="shared" si="74"/>
        <v>N/A</v>
      </c>
      <c r="S241" s="222" t="str">
        <f>_xlfn.XLOOKUP(A241,FedEx!A:A,FedEx!B:B,"N/A")</f>
        <v>N/A</v>
      </c>
      <c r="T241" s="5" t="str">
        <f t="shared" si="65"/>
        <v>N/A</v>
      </c>
      <c r="U241" s="5" t="str">
        <f t="shared" si="75"/>
        <v>N/A</v>
      </c>
      <c r="V241" s="222" t="str">
        <f>_xlfn.XLOOKUP($A241,'General Motors'!A:A,'General Motors'!B:B,"N/A")</f>
        <v>N/A</v>
      </c>
      <c r="W241" s="5" t="str">
        <f t="shared" si="66"/>
        <v>N/A</v>
      </c>
      <c r="X241" s="5" t="str">
        <f t="shared" si="76"/>
        <v>N/A</v>
      </c>
      <c r="Y241" s="222" t="str">
        <f>_xlfn.XLOOKUP($A241,Chevron!A:A,Chevron!B:B,"N/A")</f>
        <v>N/A</v>
      </c>
      <c r="Z241" s="5" t="str">
        <f t="shared" si="67"/>
        <v>N/A</v>
      </c>
      <c r="AA241" s="5" t="str">
        <f t="shared" si="77"/>
        <v>N/A</v>
      </c>
      <c r="AB241" s="222" t="str">
        <f>_xlfn.XLOOKUP($A241,Boeing!A:A,Boeing!B:B,"N/A")</f>
        <v>N/A</v>
      </c>
      <c r="AC241" s="5" t="str">
        <f t="shared" si="68"/>
        <v>N/A</v>
      </c>
      <c r="AD241" s="5" t="str">
        <f t="shared" si="78"/>
        <v>N/A</v>
      </c>
      <c r="AE241" s="222" t="str">
        <f>_xlfn.XLOOKUP(A241,Amazon!A:A,Amazon!B:B,"N/A")</f>
        <v>N/A</v>
      </c>
      <c r="AF241" s="5" t="str">
        <f t="shared" si="69"/>
        <v>N/A</v>
      </c>
      <c r="AG241" s="5" t="str">
        <f t="shared" si="79"/>
        <v>N/A</v>
      </c>
      <c r="AH241" s="6" t="s">
        <v>36</v>
      </c>
      <c r="AI241" s="6" t="s">
        <v>36</v>
      </c>
      <c r="AJ241" s="6" t="s">
        <v>36</v>
      </c>
    </row>
    <row r="242" spans="1:36">
      <c r="A242" s="4">
        <v>45440</v>
      </c>
      <c r="B242" s="222">
        <f>_xlfn.XLOOKUP(A242,'USD RUB'!B:B,'USD RUB'!C:C,"N/A")</f>
        <v>88.685199999999995</v>
      </c>
      <c r="C242" s="222">
        <f>IFERROR(EXP(_xlfn.XLOOKUP(A242,'Bonds (CP)'!$A$4:$A$513,'Work Sheet'!$B$3:$B$512)/252)-1,"N/A")</f>
        <v>0.43988534956922098</v>
      </c>
      <c r="D242" s="222">
        <f>IFERROR(_xlfn.XLOOKUP($A242,Intel!$A$2:$A$502,Intel!$B$2:$B$502),"N/A")</f>
        <v>31.06</v>
      </c>
      <c r="E242" s="5">
        <f t="shared" si="60"/>
        <v>2754.5623119999996</v>
      </c>
      <c r="F242" s="5" t="str">
        <f t="shared" si="70"/>
        <v>N/A</v>
      </c>
      <c r="G242" s="222">
        <f>IFERROR(_xlfn.XLOOKUP(A242,Apple!A:A,Apple!B:B),"N/A")</f>
        <v>189.99</v>
      </c>
      <c r="H242" s="5">
        <f t="shared" si="61"/>
        <v>16849.301147999999</v>
      </c>
      <c r="I242" s="5" t="str">
        <f t="shared" si="71"/>
        <v>N/A</v>
      </c>
      <c r="J242" s="222">
        <f>IFERROR(_xlfn.XLOOKUP(A242,Microsoft!A:A,Microsoft!B:B),"N/A")</f>
        <v>430.32</v>
      </c>
      <c r="K242" s="5">
        <f t="shared" si="62"/>
        <v>38163.015263999994</v>
      </c>
      <c r="L242" s="5" t="str">
        <f t="shared" si="72"/>
        <v>N/A</v>
      </c>
      <c r="M242" s="222">
        <f>IFERROR(_xlfn.XLOOKUP($A242,Cisco!A:A,Cisco!B:B),"N/A")</f>
        <v>46.28</v>
      </c>
      <c r="N242" s="5">
        <f t="shared" si="63"/>
        <v>4104.3510559999995</v>
      </c>
      <c r="O242" s="5" t="str">
        <f t="shared" si="73"/>
        <v>N/A</v>
      </c>
      <c r="P242" s="222">
        <f>IFERROR(_xlfn.XLOOKUP($A242,Disney!A:A,Disney!B:B),"N/A")</f>
        <v>102.44</v>
      </c>
      <c r="Q242" s="5">
        <f t="shared" si="64"/>
        <v>9084.9118879999987</v>
      </c>
      <c r="R242" s="5" t="str">
        <f t="shared" si="74"/>
        <v>N/A</v>
      </c>
      <c r="S242" s="222">
        <f>_xlfn.XLOOKUP(A242,FedEx!A:A,FedEx!B:B,"N/A")</f>
        <v>248.04</v>
      </c>
      <c r="T242" s="5">
        <f t="shared" si="65"/>
        <v>21997.477007999998</v>
      </c>
      <c r="U242" s="5" t="str">
        <f t="shared" si="75"/>
        <v>N/A</v>
      </c>
      <c r="V242" s="222">
        <f>_xlfn.XLOOKUP($A242,'General Motors'!A:A,'General Motors'!B:B,"N/A")</f>
        <v>43.09</v>
      </c>
      <c r="W242" s="5">
        <f t="shared" si="66"/>
        <v>3821.4452679999999</v>
      </c>
      <c r="X242" s="5" t="str">
        <f t="shared" si="76"/>
        <v>N/A</v>
      </c>
      <c r="Y242" s="222">
        <f>_xlfn.XLOOKUP($A242,Chevron!A:A,Chevron!B:B,"N/A")</f>
        <v>159.04</v>
      </c>
      <c r="Z242" s="5">
        <f t="shared" si="67"/>
        <v>14104.494207999998</v>
      </c>
      <c r="AA242" s="5" t="str">
        <f t="shared" si="77"/>
        <v>N/A</v>
      </c>
      <c r="AB242" s="222">
        <f>_xlfn.XLOOKUP($A242,Boeing!A:A,Boeing!B:B,"N/A")</f>
        <v>175.08</v>
      </c>
      <c r="AC242" s="5">
        <f t="shared" si="68"/>
        <v>15527.004816000001</v>
      </c>
      <c r="AD242" s="5" t="str">
        <f t="shared" si="78"/>
        <v>N/A</v>
      </c>
      <c r="AE242" s="222">
        <f>_xlfn.XLOOKUP(A242,Amazon!A:A,Amazon!B:B,"N/A")</f>
        <v>182.15</v>
      </c>
      <c r="AF242" s="5">
        <f t="shared" si="69"/>
        <v>16154.009179999999</v>
      </c>
      <c r="AG242" s="5" t="str">
        <f t="shared" si="79"/>
        <v>N/A</v>
      </c>
      <c r="AH242" s="9">
        <v>1244108</v>
      </c>
      <c r="AI242" s="393">
        <v>470567.21860000002</v>
      </c>
      <c r="AJ242" s="6" t="s">
        <v>36</v>
      </c>
    </row>
    <row r="243" spans="1:36">
      <c r="A243" s="4">
        <v>45441</v>
      </c>
      <c r="B243" s="222">
        <f>_xlfn.XLOOKUP(A243,'USD RUB'!B:B,'USD RUB'!C:C,"N/A")</f>
        <v>88.4375</v>
      </c>
      <c r="C243" s="222" t="str">
        <f>IFERROR(EXP(_xlfn.XLOOKUP(A243,'Bonds (CP)'!$A$4:$A$513,'Work Sheet'!$B$3:$B$512)/252)-1,"N/A")</f>
        <v>N/A</v>
      </c>
      <c r="D243" s="222">
        <f>IFERROR(_xlfn.XLOOKUP($A243,Intel!$A$2:$A$502,Intel!$B$2:$B$502),"N/A")</f>
        <v>30.13</v>
      </c>
      <c r="E243" s="5">
        <f t="shared" si="60"/>
        <v>2664.6218749999998</v>
      </c>
      <c r="F243" s="5">
        <f t="shared" si="70"/>
        <v>-3.2651443972852801E-2</v>
      </c>
      <c r="G243" s="222">
        <f>IFERROR(_xlfn.XLOOKUP(A243,Apple!A:A,Apple!B:B),"N/A")</f>
        <v>190.29</v>
      </c>
      <c r="H243" s="5">
        <f t="shared" si="61"/>
        <v>16828.771874999999</v>
      </c>
      <c r="I243" s="5">
        <f t="shared" si="71"/>
        <v>-1.2184050139335545E-3</v>
      </c>
      <c r="J243" s="222">
        <f>IFERROR(_xlfn.XLOOKUP(A243,Microsoft!A:A,Microsoft!B:B),"N/A")</f>
        <v>429.17</v>
      </c>
      <c r="K243" s="5">
        <f t="shared" si="62"/>
        <v>37954.721875000003</v>
      </c>
      <c r="L243" s="5">
        <f t="shared" si="72"/>
        <v>-5.4579908730765236E-3</v>
      </c>
      <c r="M243" s="222">
        <f>IFERROR(_xlfn.XLOOKUP($A243,Cisco!A:A,Cisco!B:B),"N/A")</f>
        <v>46.08</v>
      </c>
      <c r="N243" s="5">
        <f t="shared" si="63"/>
        <v>4075.2</v>
      </c>
      <c r="O243" s="5">
        <f t="shared" si="73"/>
        <v>-7.1024762751190629E-3</v>
      </c>
      <c r="P243" s="222">
        <f>IFERROR(_xlfn.XLOOKUP($A243,Disney!A:A,Disney!B:B),"N/A")</f>
        <v>100.88</v>
      </c>
      <c r="Q243" s="5">
        <f t="shared" si="64"/>
        <v>8921.5749999999989</v>
      </c>
      <c r="R243" s="5">
        <f t="shared" si="74"/>
        <v>-1.7978918234280994E-2</v>
      </c>
      <c r="S243" s="222">
        <f>_xlfn.XLOOKUP(A243,FedEx!A:A,FedEx!B:B,"N/A")</f>
        <v>245.11</v>
      </c>
      <c r="T243" s="5">
        <f t="shared" si="65"/>
        <v>21676.915625000001</v>
      </c>
      <c r="U243" s="5">
        <f t="shared" si="75"/>
        <v>-1.4572643166460231E-2</v>
      </c>
      <c r="V243" s="222">
        <f>_xlfn.XLOOKUP($A243,'General Motors'!A:A,'General Motors'!B:B,"N/A")</f>
        <v>42.64</v>
      </c>
      <c r="W243" s="5">
        <f t="shared" si="66"/>
        <v>3770.9749999999999</v>
      </c>
      <c r="X243" s="5">
        <f t="shared" si="76"/>
        <v>-1.3207115230100985E-2</v>
      </c>
      <c r="Y243" s="222">
        <f>_xlfn.XLOOKUP($A243,Chevron!A:A,Chevron!B:B,"N/A")</f>
        <v>156.9</v>
      </c>
      <c r="Z243" s="5">
        <f t="shared" si="67"/>
        <v>13875.84375</v>
      </c>
      <c r="AA243" s="5">
        <f t="shared" si="77"/>
        <v>-1.6211177418209655E-2</v>
      </c>
      <c r="AB243" s="222">
        <f>_xlfn.XLOOKUP($A243,Boeing!A:A,Boeing!B:B,"N/A")</f>
        <v>171.65</v>
      </c>
      <c r="AC243" s="5">
        <f t="shared" si="68"/>
        <v>15180.296875</v>
      </c>
      <c r="AD243" s="5">
        <f t="shared" si="78"/>
        <v>-2.2329351031226019E-2</v>
      </c>
      <c r="AE243" s="222">
        <f>_xlfn.XLOOKUP(A243,Amazon!A:A,Amazon!B:B,"N/A")</f>
        <v>182.02</v>
      </c>
      <c r="AF243" s="5">
        <f t="shared" si="69"/>
        <v>16097.393750000001</v>
      </c>
      <c r="AG243" s="5">
        <f t="shared" si="79"/>
        <v>-3.5047293442233007E-3</v>
      </c>
      <c r="AH243" s="393">
        <v>5266.95</v>
      </c>
      <c r="AI243" s="393">
        <v>465795.89059999998</v>
      </c>
      <c r="AJ243" s="393">
        <v>-1.0139499999999999E-2</v>
      </c>
    </row>
    <row r="244" spans="1:36">
      <c r="A244" s="4">
        <v>45442</v>
      </c>
      <c r="B244" s="222">
        <f>_xlfn.XLOOKUP(A244,'USD RUB'!B:B,'USD RUB'!C:C,"N/A")</f>
        <v>89.258899999999997</v>
      </c>
      <c r="C244" s="222" t="str">
        <f>IFERROR(EXP(_xlfn.XLOOKUP(A244,'Bonds (CP)'!$A$4:$A$513,'Work Sheet'!$B$3:$B$512)/252)-1,"N/A")</f>
        <v>N/A</v>
      </c>
      <c r="D244" s="222">
        <f>IFERROR(_xlfn.XLOOKUP($A244,Intel!$A$2:$A$502,Intel!$B$2:$B$502),"N/A")</f>
        <v>30.19</v>
      </c>
      <c r="E244" s="5">
        <f t="shared" si="60"/>
        <v>2694.7261910000002</v>
      </c>
      <c r="F244" s="5">
        <f t="shared" si="70"/>
        <v>1.1297781603628154E-2</v>
      </c>
      <c r="G244" s="222">
        <f>IFERROR(_xlfn.XLOOKUP(A244,Apple!A:A,Apple!B:B),"N/A")</f>
        <v>191.29</v>
      </c>
      <c r="H244" s="5">
        <f t="shared" si="61"/>
        <v>17074.334981</v>
      </c>
      <c r="I244" s="5">
        <f t="shared" si="71"/>
        <v>1.4591861356490154E-2</v>
      </c>
      <c r="J244" s="222">
        <f>IFERROR(_xlfn.XLOOKUP(A244,Microsoft!A:A,Microsoft!B:B),"N/A")</f>
        <v>414.67</v>
      </c>
      <c r="K244" s="5">
        <f t="shared" si="62"/>
        <v>37012.988062999997</v>
      </c>
      <c r="L244" s="5">
        <f t="shared" si="72"/>
        <v>-2.481203300873891E-2</v>
      </c>
      <c r="M244" s="222">
        <f>IFERROR(_xlfn.XLOOKUP($A244,Cisco!A:A,Cisco!B:B),"N/A")</f>
        <v>46.12</v>
      </c>
      <c r="N244" s="5">
        <f t="shared" si="63"/>
        <v>4116.6204680000001</v>
      </c>
      <c r="O244" s="5">
        <f t="shared" si="73"/>
        <v>1.0164033176285781E-2</v>
      </c>
      <c r="P244" s="222">
        <f>IFERROR(_xlfn.XLOOKUP($A244,Disney!A:A,Disney!B:B),"N/A")</f>
        <v>101.7</v>
      </c>
      <c r="Q244" s="5">
        <f t="shared" si="64"/>
        <v>9077.6301299999996</v>
      </c>
      <c r="R244" s="5">
        <f t="shared" si="74"/>
        <v>1.7491881198106851E-2</v>
      </c>
      <c r="S244" s="222">
        <f>_xlfn.XLOOKUP(A244,FedEx!A:A,FedEx!B:B,"N/A")</f>
        <v>249.58</v>
      </c>
      <c r="T244" s="5">
        <f t="shared" si="65"/>
        <v>22277.236262000002</v>
      </c>
      <c r="U244" s="5">
        <f t="shared" si="75"/>
        <v>2.7694006259250781E-2</v>
      </c>
      <c r="V244" s="222">
        <f>_xlfn.XLOOKUP($A244,'General Motors'!A:A,'General Motors'!B:B,"N/A")</f>
        <v>43.41</v>
      </c>
      <c r="W244" s="5">
        <f t="shared" si="66"/>
        <v>3874.7288489999996</v>
      </c>
      <c r="X244" s="5">
        <f t="shared" si="76"/>
        <v>2.7513799216382973E-2</v>
      </c>
      <c r="Y244" s="222">
        <f>_xlfn.XLOOKUP($A244,Chevron!A:A,Chevron!B:B,"N/A")</f>
        <v>158.26</v>
      </c>
      <c r="Z244" s="5">
        <f t="shared" si="67"/>
        <v>14126.113513999999</v>
      </c>
      <c r="AA244" s="5">
        <f t="shared" si="77"/>
        <v>1.8036363662569999E-2</v>
      </c>
      <c r="AB244" s="222">
        <f>_xlfn.XLOOKUP($A244,Boeing!A:A,Boeing!B:B,"N/A")</f>
        <v>172.75</v>
      </c>
      <c r="AC244" s="5">
        <f t="shared" si="68"/>
        <v>15419.474974999999</v>
      </c>
      <c r="AD244" s="5">
        <f t="shared" si="78"/>
        <v>1.5755824933430418E-2</v>
      </c>
      <c r="AE244" s="222">
        <f>_xlfn.XLOOKUP(A244,Amazon!A:A,Amazon!B:B,"N/A")</f>
        <v>179.32</v>
      </c>
      <c r="AF244" s="5">
        <f t="shared" si="69"/>
        <v>16005.905948</v>
      </c>
      <c r="AG244" s="5">
        <f t="shared" si="79"/>
        <v>-5.6833921950876221E-3</v>
      </c>
      <c r="AH244" s="393">
        <v>5235.4799999999996</v>
      </c>
      <c r="AI244" s="393">
        <v>467313.18579999998</v>
      </c>
      <c r="AJ244" s="393">
        <v>3.25742E-3</v>
      </c>
    </row>
    <row r="245" spans="1:36">
      <c r="A245" s="4">
        <v>45443</v>
      </c>
      <c r="B245" s="222">
        <f>_xlfn.XLOOKUP(A245,'USD RUB'!B:B,'USD RUB'!C:C,"N/A")</f>
        <v>89.786900000000003</v>
      </c>
      <c r="C245" s="222">
        <f>IFERROR(EXP(_xlfn.XLOOKUP(A245,'Bonds (CP)'!$A$4:$A$513,'Work Sheet'!$B$3:$B$512)/252)-1,"N/A")</f>
        <v>0.44053058558834746</v>
      </c>
      <c r="D245" s="222">
        <f>IFERROR(_xlfn.XLOOKUP($A245,Intel!$A$2:$A$502,Intel!$B$2:$B$502),"N/A")</f>
        <v>30.85</v>
      </c>
      <c r="E245" s="5">
        <f t="shared" si="60"/>
        <v>2769.9258650000002</v>
      </c>
      <c r="F245" s="5">
        <f t="shared" si="70"/>
        <v>2.790623932448355E-2</v>
      </c>
      <c r="G245" s="222">
        <f>IFERROR(_xlfn.XLOOKUP(A245,Apple!A:A,Apple!B:B),"N/A")</f>
        <v>192.25</v>
      </c>
      <c r="H245" s="5">
        <f t="shared" si="61"/>
        <v>17261.531525000002</v>
      </c>
      <c r="I245" s="5">
        <f t="shared" si="71"/>
        <v>1.0963621377249044E-2</v>
      </c>
      <c r="J245" s="222">
        <f>IFERROR(_xlfn.XLOOKUP(A245,Microsoft!A:A,Microsoft!B:B),"N/A")</f>
        <v>415.13</v>
      </c>
      <c r="K245" s="5">
        <f t="shared" si="62"/>
        <v>37273.235797000001</v>
      </c>
      <c r="L245" s="5">
        <f t="shared" si="72"/>
        <v>7.0312543682513606E-3</v>
      </c>
      <c r="M245" s="222">
        <f>IFERROR(_xlfn.XLOOKUP($A245,Cisco!A:A,Cisco!B:B),"N/A")</f>
        <v>46.5</v>
      </c>
      <c r="N245" s="5">
        <f t="shared" si="63"/>
        <v>4175.0908500000005</v>
      </c>
      <c r="O245" s="5">
        <f t="shared" si="73"/>
        <v>1.4203491056441031E-2</v>
      </c>
      <c r="P245" s="222">
        <f>IFERROR(_xlfn.XLOOKUP($A245,Disney!A:A,Disney!B:B),"N/A")</f>
        <v>103.91</v>
      </c>
      <c r="Q245" s="5">
        <f t="shared" si="64"/>
        <v>9329.7567789999994</v>
      </c>
      <c r="R245" s="5">
        <f t="shared" si="74"/>
        <v>2.777450120673719E-2</v>
      </c>
      <c r="S245" s="222">
        <f>_xlfn.XLOOKUP(A245,FedEx!A:A,FedEx!B:B,"N/A")</f>
        <v>253.96</v>
      </c>
      <c r="T245" s="5">
        <f t="shared" si="65"/>
        <v>22802.281124000001</v>
      </c>
      <c r="U245" s="5">
        <f t="shared" si="75"/>
        <v>2.3568671437740552E-2</v>
      </c>
      <c r="V245" s="222">
        <f>_xlfn.XLOOKUP($A245,'General Motors'!A:A,'General Motors'!B:B,"N/A")</f>
        <v>44.99</v>
      </c>
      <c r="W245" s="5">
        <f t="shared" si="66"/>
        <v>4039.5126310000005</v>
      </c>
      <c r="X245" s="5">
        <f t="shared" si="76"/>
        <v>4.2527822828822837E-2</v>
      </c>
      <c r="Y245" s="222">
        <f>_xlfn.XLOOKUP($A245,Chevron!A:A,Chevron!B:B,"N/A")</f>
        <v>162.30000000000001</v>
      </c>
      <c r="Z245" s="5">
        <f t="shared" si="67"/>
        <v>14572.413870000002</v>
      </c>
      <c r="AA245" s="5">
        <f t="shared" si="77"/>
        <v>3.1593994735897191E-2</v>
      </c>
      <c r="AB245" s="222">
        <f>_xlfn.XLOOKUP($A245,Boeing!A:A,Boeing!B:B,"N/A")</f>
        <v>177.61</v>
      </c>
      <c r="AC245" s="5">
        <f t="shared" si="68"/>
        <v>15947.051309000002</v>
      </c>
      <c r="AD245" s="5">
        <f t="shared" si="78"/>
        <v>3.4214934999756919E-2</v>
      </c>
      <c r="AE245" s="222">
        <f>_xlfn.XLOOKUP(A245,Amazon!A:A,Amazon!B:B,"N/A")</f>
        <v>176.44</v>
      </c>
      <c r="AF245" s="5">
        <f t="shared" si="69"/>
        <v>15842.000636000001</v>
      </c>
      <c r="AG245" s="5">
        <f t="shared" si="79"/>
        <v>-1.0240302081774955E-2</v>
      </c>
      <c r="AH245" s="393">
        <v>5277.51</v>
      </c>
      <c r="AI245" s="393">
        <v>473851.26260000002</v>
      </c>
      <c r="AJ245" s="393">
        <v>1.399078E-2</v>
      </c>
    </row>
    <row r="246" spans="1:36">
      <c r="A246" s="4">
        <v>45444</v>
      </c>
      <c r="B246" s="222">
        <f>_xlfn.XLOOKUP(A246,'USD RUB'!B:B,'USD RUB'!C:C,"N/A")</f>
        <v>90.191500000000005</v>
      </c>
      <c r="C246" s="222" t="str">
        <f>IFERROR(EXP(_xlfn.XLOOKUP(A246,'Bonds (CP)'!$A$4:$A$513,'Work Sheet'!$B$3:$B$512)/252)-1,"N/A")</f>
        <v>N/A</v>
      </c>
      <c r="D246" s="222" t="str">
        <f>IFERROR(_xlfn.XLOOKUP($A246,Intel!$A$2:$A$502,Intel!$B$2:$B$502),"N/A")</f>
        <v>N/A</v>
      </c>
      <c r="E246" s="5" t="str">
        <f t="shared" si="60"/>
        <v>N/A</v>
      </c>
      <c r="F246" s="5" t="str">
        <f t="shared" si="70"/>
        <v>N/A</v>
      </c>
      <c r="G246" s="222" t="str">
        <f>IFERROR(_xlfn.XLOOKUP(A246,Apple!A:A,Apple!B:B),"N/A")</f>
        <v>N/A</v>
      </c>
      <c r="H246" s="5" t="str">
        <f t="shared" si="61"/>
        <v>N/A</v>
      </c>
      <c r="I246" s="5" t="str">
        <f t="shared" si="71"/>
        <v>N/A</v>
      </c>
      <c r="J246" s="222" t="str">
        <f>IFERROR(_xlfn.XLOOKUP(A246,Microsoft!A:A,Microsoft!B:B),"N/A")</f>
        <v>N/A</v>
      </c>
      <c r="K246" s="5" t="str">
        <f t="shared" si="62"/>
        <v>N/A</v>
      </c>
      <c r="L246" s="5" t="str">
        <f t="shared" si="72"/>
        <v>N/A</v>
      </c>
      <c r="M246" s="222" t="str">
        <f>IFERROR(_xlfn.XLOOKUP($A246,Cisco!A:A,Cisco!B:B),"N/A")</f>
        <v>N/A</v>
      </c>
      <c r="N246" s="5" t="str">
        <f t="shared" si="63"/>
        <v>N/A</v>
      </c>
      <c r="O246" s="5" t="str">
        <f t="shared" si="73"/>
        <v>N/A</v>
      </c>
      <c r="P246" s="222" t="str">
        <f>IFERROR(_xlfn.XLOOKUP($A246,Disney!A:A,Disney!B:B),"N/A")</f>
        <v>N/A</v>
      </c>
      <c r="Q246" s="5" t="str">
        <f t="shared" si="64"/>
        <v>N/A</v>
      </c>
      <c r="R246" s="5" t="str">
        <f t="shared" si="74"/>
        <v>N/A</v>
      </c>
      <c r="S246" s="222" t="str">
        <f>_xlfn.XLOOKUP(A246,FedEx!A:A,FedEx!B:B,"N/A")</f>
        <v>N/A</v>
      </c>
      <c r="T246" s="5" t="str">
        <f t="shared" si="65"/>
        <v>N/A</v>
      </c>
      <c r="U246" s="5" t="str">
        <f t="shared" si="75"/>
        <v>N/A</v>
      </c>
      <c r="V246" s="222" t="str">
        <f>_xlfn.XLOOKUP($A246,'General Motors'!A:A,'General Motors'!B:B,"N/A")</f>
        <v>N/A</v>
      </c>
      <c r="W246" s="5" t="str">
        <f t="shared" si="66"/>
        <v>N/A</v>
      </c>
      <c r="X246" s="5" t="str">
        <f t="shared" si="76"/>
        <v>N/A</v>
      </c>
      <c r="Y246" s="222" t="str">
        <f>_xlfn.XLOOKUP($A246,Chevron!A:A,Chevron!B:B,"N/A")</f>
        <v>N/A</v>
      </c>
      <c r="Z246" s="5" t="str">
        <f t="shared" si="67"/>
        <v>N/A</v>
      </c>
      <c r="AA246" s="5" t="str">
        <f t="shared" si="77"/>
        <v>N/A</v>
      </c>
      <c r="AB246" s="222" t="str">
        <f>_xlfn.XLOOKUP($A246,Boeing!A:A,Boeing!B:B,"N/A")</f>
        <v>N/A</v>
      </c>
      <c r="AC246" s="5" t="str">
        <f t="shared" si="68"/>
        <v>N/A</v>
      </c>
      <c r="AD246" s="5" t="str">
        <f t="shared" si="78"/>
        <v>N/A</v>
      </c>
      <c r="AE246" s="222" t="str">
        <f>_xlfn.XLOOKUP(A246,Amazon!A:A,Amazon!B:B,"N/A")</f>
        <v>N/A</v>
      </c>
      <c r="AF246" s="5" t="str">
        <f t="shared" si="69"/>
        <v>N/A</v>
      </c>
      <c r="AG246" s="5" t="str">
        <f t="shared" si="79"/>
        <v>N/A</v>
      </c>
      <c r="AH246" s="6" t="s">
        <v>36</v>
      </c>
      <c r="AI246" s="6" t="s">
        <v>36</v>
      </c>
      <c r="AJ246" s="6" t="s">
        <v>36</v>
      </c>
    </row>
    <row r="247" spans="1:36">
      <c r="A247" s="4">
        <v>45445</v>
      </c>
      <c r="B247" s="222" t="str">
        <f>_xlfn.XLOOKUP(A247,'USD RUB'!B:B,'USD RUB'!C:C,"N/A")</f>
        <v>N/A</v>
      </c>
      <c r="C247" s="222" t="str">
        <f>IFERROR(EXP(_xlfn.XLOOKUP(A247,'Bonds (CP)'!$A$4:$A$513,'Work Sheet'!$B$3:$B$512)/252)-1,"N/A")</f>
        <v>N/A</v>
      </c>
      <c r="D247" s="222" t="str">
        <f>IFERROR(_xlfn.XLOOKUP($A247,Intel!$A$2:$A$502,Intel!$B$2:$B$502),"N/A")</f>
        <v>N/A</v>
      </c>
      <c r="E247" s="5" t="str">
        <f t="shared" si="60"/>
        <v>N/A</v>
      </c>
      <c r="F247" s="5" t="str">
        <f t="shared" si="70"/>
        <v>N/A</v>
      </c>
      <c r="G247" s="222" t="str">
        <f>IFERROR(_xlfn.XLOOKUP(A247,Apple!A:A,Apple!B:B),"N/A")</f>
        <v>N/A</v>
      </c>
      <c r="H247" s="5" t="str">
        <f t="shared" si="61"/>
        <v>N/A</v>
      </c>
      <c r="I247" s="5" t="str">
        <f t="shared" si="71"/>
        <v>N/A</v>
      </c>
      <c r="J247" s="222" t="str">
        <f>IFERROR(_xlfn.XLOOKUP(A247,Microsoft!A:A,Microsoft!B:B),"N/A")</f>
        <v>N/A</v>
      </c>
      <c r="K247" s="5" t="str">
        <f t="shared" si="62"/>
        <v>N/A</v>
      </c>
      <c r="L247" s="5" t="str">
        <f t="shared" si="72"/>
        <v>N/A</v>
      </c>
      <c r="M247" s="222" t="str">
        <f>IFERROR(_xlfn.XLOOKUP($A247,Cisco!A:A,Cisco!B:B),"N/A")</f>
        <v>N/A</v>
      </c>
      <c r="N247" s="5" t="str">
        <f t="shared" si="63"/>
        <v>N/A</v>
      </c>
      <c r="O247" s="5" t="str">
        <f t="shared" si="73"/>
        <v>N/A</v>
      </c>
      <c r="P247" s="222" t="str">
        <f>IFERROR(_xlfn.XLOOKUP($A247,Disney!A:A,Disney!B:B),"N/A")</f>
        <v>N/A</v>
      </c>
      <c r="Q247" s="5" t="str">
        <f t="shared" si="64"/>
        <v>N/A</v>
      </c>
      <c r="R247" s="5" t="str">
        <f t="shared" si="74"/>
        <v>N/A</v>
      </c>
      <c r="S247" s="222" t="str">
        <f>_xlfn.XLOOKUP(A247,FedEx!A:A,FedEx!B:B,"N/A")</f>
        <v>N/A</v>
      </c>
      <c r="T247" s="5" t="str">
        <f t="shared" si="65"/>
        <v>N/A</v>
      </c>
      <c r="U247" s="5" t="str">
        <f t="shared" si="75"/>
        <v>N/A</v>
      </c>
      <c r="V247" s="222" t="str">
        <f>_xlfn.XLOOKUP($A247,'General Motors'!A:A,'General Motors'!B:B,"N/A")</f>
        <v>N/A</v>
      </c>
      <c r="W247" s="5" t="str">
        <f t="shared" si="66"/>
        <v>N/A</v>
      </c>
      <c r="X247" s="5" t="str">
        <f t="shared" si="76"/>
        <v>N/A</v>
      </c>
      <c r="Y247" s="222" t="str">
        <f>_xlfn.XLOOKUP($A247,Chevron!A:A,Chevron!B:B,"N/A")</f>
        <v>N/A</v>
      </c>
      <c r="Z247" s="5" t="str">
        <f t="shared" si="67"/>
        <v>N/A</v>
      </c>
      <c r="AA247" s="5" t="str">
        <f t="shared" si="77"/>
        <v>N/A</v>
      </c>
      <c r="AB247" s="222" t="str">
        <f>_xlfn.XLOOKUP($A247,Boeing!A:A,Boeing!B:B,"N/A")</f>
        <v>N/A</v>
      </c>
      <c r="AC247" s="5" t="str">
        <f t="shared" si="68"/>
        <v>N/A</v>
      </c>
      <c r="AD247" s="5" t="str">
        <f t="shared" si="78"/>
        <v>N/A</v>
      </c>
      <c r="AE247" s="222" t="str">
        <f>_xlfn.XLOOKUP(A247,Amazon!A:A,Amazon!B:B,"N/A")</f>
        <v>N/A</v>
      </c>
      <c r="AF247" s="5" t="str">
        <f t="shared" si="69"/>
        <v>N/A</v>
      </c>
      <c r="AG247" s="5" t="str">
        <f t="shared" si="79"/>
        <v>N/A</v>
      </c>
      <c r="AH247" s="6" t="s">
        <v>36</v>
      </c>
      <c r="AI247" s="6" t="s">
        <v>36</v>
      </c>
      <c r="AJ247" s="6" t="s">
        <v>36</v>
      </c>
    </row>
    <row r="248" spans="1:36">
      <c r="A248" s="4">
        <v>45446</v>
      </c>
      <c r="B248" s="222" t="str">
        <f>_xlfn.XLOOKUP(A248,'USD RUB'!B:B,'USD RUB'!C:C,"N/A")</f>
        <v>N/A</v>
      </c>
      <c r="C248" s="222">
        <f>IFERROR(EXP(_xlfn.XLOOKUP(A248,'Bonds (CP)'!$A$4:$A$513,'Work Sheet'!$B$3:$B$512)/252)-1,"N/A")</f>
        <v>0.44191118358411874</v>
      </c>
      <c r="D248" s="222">
        <f>IFERROR(_xlfn.XLOOKUP($A248,Intel!$A$2:$A$502,Intel!$B$2:$B$502),"N/A")</f>
        <v>30.29</v>
      </c>
      <c r="E248" s="5" t="str">
        <f t="shared" si="60"/>
        <v>N/A</v>
      </c>
      <c r="F248" s="5" t="str">
        <f t="shared" si="70"/>
        <v>N/A</v>
      </c>
      <c r="G248" s="222">
        <f>IFERROR(_xlfn.XLOOKUP(A248,Apple!A:A,Apple!B:B),"N/A")</f>
        <v>194.03</v>
      </c>
      <c r="H248" s="5" t="str">
        <f t="shared" si="61"/>
        <v>N/A</v>
      </c>
      <c r="I248" s="5" t="str">
        <f t="shared" si="71"/>
        <v>N/A</v>
      </c>
      <c r="J248" s="222">
        <f>IFERROR(_xlfn.XLOOKUP(A248,Microsoft!A:A,Microsoft!B:B),"N/A")</f>
        <v>413.52</v>
      </c>
      <c r="K248" s="5" t="str">
        <f t="shared" si="62"/>
        <v>N/A</v>
      </c>
      <c r="L248" s="5" t="str">
        <f t="shared" si="72"/>
        <v>N/A</v>
      </c>
      <c r="M248" s="222">
        <f>IFERROR(_xlfn.XLOOKUP($A248,Cisco!A:A,Cisco!B:B),"N/A")</f>
        <v>46.65</v>
      </c>
      <c r="N248" s="5" t="str">
        <f t="shared" si="63"/>
        <v>N/A</v>
      </c>
      <c r="O248" s="5" t="str">
        <f t="shared" si="73"/>
        <v>N/A</v>
      </c>
      <c r="P248" s="222">
        <f>IFERROR(_xlfn.XLOOKUP($A248,Disney!A:A,Disney!B:B),"N/A")</f>
        <v>102.77</v>
      </c>
      <c r="Q248" s="5" t="str">
        <f t="shared" si="64"/>
        <v>N/A</v>
      </c>
      <c r="R248" s="5" t="str">
        <f t="shared" si="74"/>
        <v>N/A</v>
      </c>
      <c r="S248" s="222">
        <f>_xlfn.XLOOKUP(A248,FedEx!A:A,FedEx!B:B,"N/A")</f>
        <v>248.62</v>
      </c>
      <c r="T248" s="5" t="str">
        <f t="shared" si="65"/>
        <v>N/A</v>
      </c>
      <c r="U248" s="5" t="str">
        <f t="shared" si="75"/>
        <v>N/A</v>
      </c>
      <c r="V248" s="222">
        <f>_xlfn.XLOOKUP($A248,'General Motors'!A:A,'General Motors'!B:B,"N/A")</f>
        <v>45.74</v>
      </c>
      <c r="W248" s="5" t="str">
        <f t="shared" si="66"/>
        <v>N/A</v>
      </c>
      <c r="X248" s="5" t="str">
        <f t="shared" si="76"/>
        <v>N/A</v>
      </c>
      <c r="Y248" s="222">
        <f>_xlfn.XLOOKUP($A248,Chevron!A:A,Chevron!B:B,"N/A")</f>
        <v>157.46</v>
      </c>
      <c r="Z248" s="5" t="str">
        <f t="shared" si="67"/>
        <v>N/A</v>
      </c>
      <c r="AA248" s="5" t="str">
        <f t="shared" si="77"/>
        <v>N/A</v>
      </c>
      <c r="AB248" s="222">
        <f>_xlfn.XLOOKUP($A248,Boeing!A:A,Boeing!B:B,"N/A")</f>
        <v>184.57</v>
      </c>
      <c r="AC248" s="5" t="str">
        <f t="shared" si="68"/>
        <v>N/A</v>
      </c>
      <c r="AD248" s="5" t="str">
        <f t="shared" si="78"/>
        <v>N/A</v>
      </c>
      <c r="AE248" s="222">
        <f>_xlfn.XLOOKUP(A248,Amazon!A:A,Amazon!B:B,"N/A")</f>
        <v>178.34</v>
      </c>
      <c r="AF248" s="5" t="str">
        <f t="shared" si="69"/>
        <v>N/A</v>
      </c>
      <c r="AG248" s="5" t="str">
        <f t="shared" si="79"/>
        <v>N/A</v>
      </c>
      <c r="AH248" s="8">
        <v>1235708</v>
      </c>
      <c r="AI248" s="6" t="s">
        <v>36</v>
      </c>
      <c r="AJ248" s="6" t="s">
        <v>36</v>
      </c>
    </row>
    <row r="249" spans="1:36">
      <c r="A249" s="4">
        <v>45447</v>
      </c>
      <c r="B249" s="222">
        <f>_xlfn.XLOOKUP(A249,'USD RUB'!B:B,'USD RUB'!C:C,"N/A")</f>
        <v>89.375500000000002</v>
      </c>
      <c r="C249" s="222">
        <f>IFERROR(EXP(_xlfn.XLOOKUP(A249,'Bonds (CP)'!$A$4:$A$513,'Work Sheet'!$B$3:$B$512)/252)-1,"N/A")</f>
        <v>0.44455596564062683</v>
      </c>
      <c r="D249" s="222">
        <f>IFERROR(_xlfn.XLOOKUP($A249,Intel!$A$2:$A$502,Intel!$B$2:$B$502),"N/A")</f>
        <v>30.03</v>
      </c>
      <c r="E249" s="5">
        <f t="shared" si="60"/>
        <v>2683.946265</v>
      </c>
      <c r="F249" s="5" t="str">
        <f t="shared" si="70"/>
        <v>N/A</v>
      </c>
      <c r="G249" s="222">
        <f>IFERROR(_xlfn.XLOOKUP(A249,Apple!A:A,Apple!B:B),"N/A")</f>
        <v>194.35</v>
      </c>
      <c r="H249" s="5">
        <f t="shared" si="61"/>
        <v>17370.128424999999</v>
      </c>
      <c r="I249" s="5" t="str">
        <f t="shared" si="71"/>
        <v>N/A</v>
      </c>
      <c r="J249" s="222">
        <f>IFERROR(_xlfn.XLOOKUP(A249,Microsoft!A:A,Microsoft!B:B),"N/A")</f>
        <v>416.07</v>
      </c>
      <c r="K249" s="5">
        <f t="shared" si="62"/>
        <v>37186.464285000002</v>
      </c>
      <c r="L249" s="5" t="str">
        <f t="shared" si="72"/>
        <v>N/A</v>
      </c>
      <c r="M249" s="222">
        <f>IFERROR(_xlfn.XLOOKUP($A249,Cisco!A:A,Cisco!B:B),"N/A")</f>
        <v>47.42</v>
      </c>
      <c r="N249" s="5">
        <f t="shared" si="63"/>
        <v>4238.1862099999998</v>
      </c>
      <c r="O249" s="5" t="str">
        <f t="shared" si="73"/>
        <v>N/A</v>
      </c>
      <c r="P249" s="222">
        <f>IFERROR(_xlfn.XLOOKUP($A249,Disney!A:A,Disney!B:B),"N/A")</f>
        <v>103.33</v>
      </c>
      <c r="Q249" s="5">
        <f t="shared" si="64"/>
        <v>9235.1704150000005</v>
      </c>
      <c r="R249" s="5" t="str">
        <f t="shared" si="74"/>
        <v>N/A</v>
      </c>
      <c r="S249" s="222">
        <f>_xlfn.XLOOKUP(A249,FedEx!A:A,FedEx!B:B,"N/A")</f>
        <v>245.95</v>
      </c>
      <c r="T249" s="5">
        <f t="shared" si="65"/>
        <v>21981.904224999998</v>
      </c>
      <c r="U249" s="5" t="str">
        <f t="shared" si="75"/>
        <v>N/A</v>
      </c>
      <c r="V249" s="222">
        <f>_xlfn.XLOOKUP($A249,'General Motors'!A:A,'General Motors'!B:B,"N/A")</f>
        <v>45.26</v>
      </c>
      <c r="W249" s="5">
        <f t="shared" si="66"/>
        <v>4045.1351300000001</v>
      </c>
      <c r="X249" s="5" t="str">
        <f t="shared" si="76"/>
        <v>N/A</v>
      </c>
      <c r="Y249" s="222">
        <f>_xlfn.XLOOKUP($A249,Chevron!A:A,Chevron!B:B,"N/A")</f>
        <v>156.13</v>
      </c>
      <c r="Z249" s="5">
        <f t="shared" si="67"/>
        <v>13954.196814999999</v>
      </c>
      <c r="AA249" s="5" t="str">
        <f t="shared" si="77"/>
        <v>N/A</v>
      </c>
      <c r="AB249" s="222">
        <f>_xlfn.XLOOKUP($A249,Boeing!A:A,Boeing!B:B,"N/A")</f>
        <v>188.62</v>
      </c>
      <c r="AC249" s="5">
        <f t="shared" si="68"/>
        <v>16858.006810000003</v>
      </c>
      <c r="AD249" s="5" t="str">
        <f t="shared" si="78"/>
        <v>N/A</v>
      </c>
      <c r="AE249" s="222">
        <f>_xlfn.XLOOKUP(A249,Amazon!A:A,Amazon!B:B,"N/A")</f>
        <v>179.34</v>
      </c>
      <c r="AF249" s="5">
        <f t="shared" si="69"/>
        <v>16028.60217</v>
      </c>
      <c r="AG249" s="5" t="str">
        <f t="shared" si="79"/>
        <v>N/A</v>
      </c>
      <c r="AH249" s="393">
        <v>5291.34</v>
      </c>
      <c r="AI249" s="393">
        <v>472916.15820000001</v>
      </c>
      <c r="AJ249" s="6" t="s">
        <v>36</v>
      </c>
    </row>
    <row r="250" spans="1:36">
      <c r="A250" s="4">
        <v>45448</v>
      </c>
      <c r="B250" s="222">
        <f>_xlfn.XLOOKUP(A250,'USD RUB'!B:B,'USD RUB'!C:C,"N/A")</f>
        <v>88.757400000000004</v>
      </c>
      <c r="C250" s="222">
        <f>IFERROR(EXP(_xlfn.XLOOKUP(A250,'Bonds (CP)'!$A$4:$A$513,'Work Sheet'!$B$3:$B$512)/252)-1,"N/A")</f>
        <v>0.44034195702927903</v>
      </c>
      <c r="D250" s="222">
        <f>IFERROR(_xlfn.XLOOKUP($A250,Intel!$A$2:$A$502,Intel!$B$2:$B$502),"N/A")</f>
        <v>30.78</v>
      </c>
      <c r="E250" s="5">
        <f t="shared" si="60"/>
        <v>2731.9527720000001</v>
      </c>
      <c r="F250" s="5">
        <f t="shared" si="70"/>
        <v>1.7886538052579004E-2</v>
      </c>
      <c r="G250" s="222">
        <f>IFERROR(_xlfn.XLOOKUP(A250,Apple!A:A,Apple!B:B),"N/A")</f>
        <v>195.87</v>
      </c>
      <c r="H250" s="5">
        <f t="shared" si="61"/>
        <v>17384.911938000001</v>
      </c>
      <c r="I250" s="5">
        <f t="shared" si="71"/>
        <v>8.5108829585411883E-4</v>
      </c>
      <c r="J250" s="222">
        <f>IFERROR(_xlfn.XLOOKUP(A250,Microsoft!A:A,Microsoft!B:B),"N/A")</f>
        <v>424.01</v>
      </c>
      <c r="K250" s="5">
        <f t="shared" si="62"/>
        <v>37634.025174000002</v>
      </c>
      <c r="L250" s="5">
        <f t="shared" si="72"/>
        <v>1.2035586001666099E-2</v>
      </c>
      <c r="M250" s="222">
        <f>IFERROR(_xlfn.XLOOKUP($A250,Cisco!A:A,Cisco!B:B),"N/A")</f>
        <v>46.02</v>
      </c>
      <c r="N250" s="5">
        <f t="shared" si="63"/>
        <v>4084.6155480000007</v>
      </c>
      <c r="O250" s="5">
        <f t="shared" si="73"/>
        <v>-3.6234996385399287E-2</v>
      </c>
      <c r="P250" s="222">
        <f>IFERROR(_xlfn.XLOOKUP($A250,Disney!A:A,Disney!B:B),"N/A")</f>
        <v>101.5</v>
      </c>
      <c r="Q250" s="5">
        <f t="shared" si="64"/>
        <v>9008.8761000000013</v>
      </c>
      <c r="R250" s="5">
        <f t="shared" si="74"/>
        <v>-2.4503534296719254E-2</v>
      </c>
      <c r="S250" s="222">
        <f>_xlfn.XLOOKUP(A250,FedEx!A:A,FedEx!B:B,"N/A")</f>
        <v>248.05</v>
      </c>
      <c r="T250" s="5">
        <f t="shared" si="65"/>
        <v>22016.273070000003</v>
      </c>
      <c r="U250" s="5">
        <f t="shared" si="75"/>
        <v>1.5635062662548993E-3</v>
      </c>
      <c r="V250" s="222">
        <f>_xlfn.XLOOKUP($A250,'General Motors'!A:A,'General Motors'!B:B,"N/A")</f>
        <v>45.62</v>
      </c>
      <c r="W250" s="5">
        <f t="shared" si="66"/>
        <v>4049.112588</v>
      </c>
      <c r="X250" s="5">
        <f t="shared" si="76"/>
        <v>9.8326950081384368E-4</v>
      </c>
      <c r="Y250" s="222">
        <f>_xlfn.XLOOKUP($A250,Chevron!A:A,Chevron!B:B,"N/A")</f>
        <v>154.97999999999999</v>
      </c>
      <c r="Z250" s="5">
        <f t="shared" si="67"/>
        <v>13755.621852</v>
      </c>
      <c r="AA250" s="5">
        <f t="shared" si="77"/>
        <v>-1.4230483175250996E-2</v>
      </c>
      <c r="AB250" s="222">
        <f>_xlfn.XLOOKUP($A250,Boeing!A:A,Boeing!B:B,"N/A")</f>
        <v>189.85</v>
      </c>
      <c r="AC250" s="5">
        <f t="shared" si="68"/>
        <v>16850.592390000002</v>
      </c>
      <c r="AD250" s="5">
        <f t="shared" si="78"/>
        <v>-4.398159333761642E-4</v>
      </c>
      <c r="AE250" s="222">
        <f>_xlfn.XLOOKUP(A250,Amazon!A:A,Amazon!B:B,"N/A")</f>
        <v>181.28</v>
      </c>
      <c r="AF250" s="5">
        <f t="shared" si="69"/>
        <v>16089.941472</v>
      </c>
      <c r="AG250" s="5">
        <f t="shared" si="79"/>
        <v>3.8268653341966274E-3</v>
      </c>
      <c r="AH250" s="9">
        <v>1261609</v>
      </c>
      <c r="AI250" s="393">
        <v>475209.78230000002</v>
      </c>
      <c r="AJ250" s="393">
        <v>4.8499600000000004E-3</v>
      </c>
    </row>
    <row r="251" spans="1:36">
      <c r="A251" s="4">
        <v>45449</v>
      </c>
      <c r="B251" s="222">
        <f>_xlfn.XLOOKUP(A251,'USD RUB'!B:B,'USD RUB'!C:C,"N/A")</f>
        <v>88.743600000000001</v>
      </c>
      <c r="C251" s="222">
        <f>IFERROR(EXP(_xlfn.XLOOKUP(A251,'Bonds (CP)'!$A$4:$A$513,'Work Sheet'!$B$3:$B$512)/252)-1,"N/A")</f>
        <v>0.44413011370780797</v>
      </c>
      <c r="D251" s="222">
        <f>IFERROR(_xlfn.XLOOKUP($A251,Intel!$A$2:$A$502,Intel!$B$2:$B$502),"N/A")</f>
        <v>30.42</v>
      </c>
      <c r="E251" s="5">
        <f t="shared" si="60"/>
        <v>2699.580312</v>
      </c>
      <c r="F251" s="5">
        <f t="shared" si="70"/>
        <v>-1.1849567947069928E-2</v>
      </c>
      <c r="G251" s="222">
        <f>IFERROR(_xlfn.XLOOKUP(A251,Apple!A:A,Apple!B:B),"N/A")</f>
        <v>194.48</v>
      </c>
      <c r="H251" s="5">
        <f t="shared" si="61"/>
        <v>17258.855327999998</v>
      </c>
      <c r="I251" s="5">
        <f t="shared" si="71"/>
        <v>-7.2509202490964597E-3</v>
      </c>
      <c r="J251" s="222">
        <f>IFERROR(_xlfn.XLOOKUP(A251,Microsoft!A:A,Microsoft!B:B),"N/A")</f>
        <v>424.52</v>
      </c>
      <c r="K251" s="5">
        <f t="shared" si="62"/>
        <v>37673.433072</v>
      </c>
      <c r="L251" s="5">
        <f t="shared" si="72"/>
        <v>1.0471348153113791E-3</v>
      </c>
      <c r="M251" s="222">
        <f>IFERROR(_xlfn.XLOOKUP($A251,Cisco!A:A,Cisco!B:B),"N/A")</f>
        <v>46.23</v>
      </c>
      <c r="N251" s="5">
        <f t="shared" si="63"/>
        <v>4102.6166279999998</v>
      </c>
      <c r="O251" s="5">
        <f t="shared" si="73"/>
        <v>4.4070438915146948E-3</v>
      </c>
      <c r="P251" s="222">
        <f>IFERROR(_xlfn.XLOOKUP($A251,Disney!A:A,Disney!B:B),"N/A")</f>
        <v>101.21</v>
      </c>
      <c r="Q251" s="5">
        <f t="shared" si="64"/>
        <v>8981.739755999999</v>
      </c>
      <c r="R251" s="5">
        <f t="shared" si="74"/>
        <v>-3.0121786223702429E-3</v>
      </c>
      <c r="S251" s="222">
        <f>_xlfn.XLOOKUP(A251,FedEx!A:A,FedEx!B:B,"N/A")</f>
        <v>250.27</v>
      </c>
      <c r="T251" s="5">
        <f t="shared" si="65"/>
        <v>22209.860772</v>
      </c>
      <c r="U251" s="5">
        <f t="shared" si="75"/>
        <v>8.7929369963977155E-3</v>
      </c>
      <c r="V251" s="222">
        <f>_xlfn.XLOOKUP($A251,'General Motors'!A:A,'General Motors'!B:B,"N/A")</f>
        <v>45.61</v>
      </c>
      <c r="W251" s="5">
        <f t="shared" si="66"/>
        <v>4047.5955960000001</v>
      </c>
      <c r="X251" s="5">
        <f t="shared" si="76"/>
        <v>-3.7464801657915991E-4</v>
      </c>
      <c r="Y251" s="222">
        <f>_xlfn.XLOOKUP($A251,Chevron!A:A,Chevron!B:B,"N/A")</f>
        <v>155.93</v>
      </c>
      <c r="Z251" s="5">
        <f t="shared" si="67"/>
        <v>13837.789548000001</v>
      </c>
      <c r="AA251" s="5">
        <f t="shared" si="77"/>
        <v>5.9733901443397297E-3</v>
      </c>
      <c r="AB251" s="222">
        <f>_xlfn.XLOOKUP($A251,Boeing!A:A,Boeing!B:B,"N/A")</f>
        <v>191.42</v>
      </c>
      <c r="AC251" s="5">
        <f t="shared" si="68"/>
        <v>16987.299911999999</v>
      </c>
      <c r="AD251" s="5">
        <f t="shared" si="78"/>
        <v>8.1129208300787514E-3</v>
      </c>
      <c r="AE251" s="222">
        <f>_xlfn.XLOOKUP(A251,Amazon!A:A,Amazon!B:B,"N/A")</f>
        <v>185</v>
      </c>
      <c r="AF251" s="5">
        <f t="shared" si="69"/>
        <v>16417.565999999999</v>
      </c>
      <c r="AG251" s="5">
        <f t="shared" si="79"/>
        <v>2.036207083600261E-2</v>
      </c>
      <c r="AH251" s="393">
        <v>5352.96</v>
      </c>
      <c r="AI251" s="393">
        <v>475040.9411</v>
      </c>
      <c r="AJ251" s="393">
        <v>-3.5530000000000002E-4</v>
      </c>
    </row>
    <row r="252" spans="1:36">
      <c r="A252" s="4">
        <v>45450</v>
      </c>
      <c r="B252" s="222">
        <f>_xlfn.XLOOKUP(A252,'USD RUB'!B:B,'USD RUB'!C:C,"N/A")</f>
        <v>88.760400000000004</v>
      </c>
      <c r="C252" s="222" t="str">
        <f>IFERROR(EXP(_xlfn.XLOOKUP(A252,'Bonds (CP)'!$A$4:$A$513,'Work Sheet'!$B$3:$B$512)/252)-1,"N/A")</f>
        <v>N/A</v>
      </c>
      <c r="D252" s="222">
        <f>IFERROR(_xlfn.XLOOKUP($A252,Intel!$A$2:$A$502,Intel!$B$2:$B$502),"N/A")</f>
        <v>30.74</v>
      </c>
      <c r="E252" s="5">
        <f t="shared" si="60"/>
        <v>2728.4946960000002</v>
      </c>
      <c r="F252" s="5">
        <f t="shared" si="70"/>
        <v>1.0710695981694496E-2</v>
      </c>
      <c r="G252" s="222">
        <f>IFERROR(_xlfn.XLOOKUP(A252,Apple!A:A,Apple!B:B),"N/A")</f>
        <v>196.89</v>
      </c>
      <c r="H252" s="5">
        <f t="shared" si="61"/>
        <v>17476.035155999998</v>
      </c>
      <c r="I252" s="5">
        <f t="shared" si="71"/>
        <v>1.2583675097366243E-2</v>
      </c>
      <c r="J252" s="222">
        <f>IFERROR(_xlfn.XLOOKUP(A252,Microsoft!A:A,Microsoft!B:B),"N/A")</f>
        <v>423.85</v>
      </c>
      <c r="K252" s="5">
        <f t="shared" si="62"/>
        <v>37621.095540000002</v>
      </c>
      <c r="L252" s="5">
        <f t="shared" si="72"/>
        <v>-1.3892424377670576E-3</v>
      </c>
      <c r="M252" s="222">
        <f>IFERROR(_xlfn.XLOOKUP($A252,Cisco!A:A,Cisco!B:B),"N/A")</f>
        <v>45.84</v>
      </c>
      <c r="N252" s="5">
        <f t="shared" si="63"/>
        <v>4068.7767360000007</v>
      </c>
      <c r="O252" s="5">
        <f t="shared" si="73"/>
        <v>-8.2483680705247586E-3</v>
      </c>
      <c r="P252" s="222">
        <f>IFERROR(_xlfn.XLOOKUP($A252,Disney!A:A,Disney!B:B),"N/A")</f>
        <v>101.54</v>
      </c>
      <c r="Q252" s="5">
        <f t="shared" si="64"/>
        <v>9012.7310160000015</v>
      </c>
      <c r="R252" s="5">
        <f t="shared" si="74"/>
        <v>3.4504740553520374E-3</v>
      </c>
      <c r="S252" s="222">
        <f>_xlfn.XLOOKUP(A252,FedEx!A:A,FedEx!B:B,"N/A")</f>
        <v>247.73</v>
      </c>
      <c r="T252" s="5">
        <f t="shared" si="65"/>
        <v>21988.613892000001</v>
      </c>
      <c r="U252" s="5">
        <f t="shared" si="75"/>
        <v>-9.9616509203391823E-3</v>
      </c>
      <c r="V252" s="222">
        <f>_xlfn.XLOOKUP($A252,'General Motors'!A:A,'General Motors'!B:B,"N/A")</f>
        <v>45.72</v>
      </c>
      <c r="W252" s="5">
        <f t="shared" si="66"/>
        <v>4058.1254880000001</v>
      </c>
      <c r="X252" s="5">
        <f t="shared" si="76"/>
        <v>2.6015178024223484E-3</v>
      </c>
      <c r="Y252" s="222">
        <f>_xlfn.XLOOKUP($A252,Chevron!A:A,Chevron!B:B,"N/A")</f>
        <v>156.08000000000001</v>
      </c>
      <c r="Z252" s="5">
        <f t="shared" si="67"/>
        <v>13853.723232000002</v>
      </c>
      <c r="AA252" s="5">
        <f t="shared" si="77"/>
        <v>1.151461651062835E-3</v>
      </c>
      <c r="AB252" s="222">
        <f>_xlfn.XLOOKUP($A252,Boeing!A:A,Boeing!B:B,"N/A")</f>
        <v>190.24</v>
      </c>
      <c r="AC252" s="5">
        <f t="shared" si="68"/>
        <v>16885.778496000003</v>
      </c>
      <c r="AD252" s="5">
        <f t="shared" si="78"/>
        <v>-5.9763126880617579E-3</v>
      </c>
      <c r="AE252" s="222">
        <f>_xlfn.XLOOKUP(A252,Amazon!A:A,Amazon!B:B,"N/A")</f>
        <v>184.3</v>
      </c>
      <c r="AF252" s="5">
        <f t="shared" si="69"/>
        <v>16358.541720000001</v>
      </c>
      <c r="AG252" s="5">
        <f t="shared" si="79"/>
        <v>-3.5951906634635877E-3</v>
      </c>
      <c r="AH252" s="393">
        <v>5346.99</v>
      </c>
      <c r="AI252" s="393">
        <v>474600.97120000003</v>
      </c>
      <c r="AJ252" s="393">
        <v>-9.2619999999999996E-4</v>
      </c>
    </row>
    <row r="253" spans="1:36">
      <c r="A253" s="4">
        <v>45451</v>
      </c>
      <c r="B253" s="222">
        <f>_xlfn.XLOOKUP(A253,'USD RUB'!B:B,'USD RUB'!C:C,"N/A")</f>
        <v>88.760599999999997</v>
      </c>
      <c r="C253" s="222" t="str">
        <f>IFERROR(EXP(_xlfn.XLOOKUP(A253,'Bonds (CP)'!$A$4:$A$513,'Work Sheet'!$B$3:$B$512)/252)-1,"N/A")</f>
        <v>N/A</v>
      </c>
      <c r="D253" s="222" t="str">
        <f>IFERROR(_xlfn.XLOOKUP($A253,Intel!$A$2:$A$502,Intel!$B$2:$B$502),"N/A")</f>
        <v>N/A</v>
      </c>
      <c r="E253" s="5" t="str">
        <f t="shared" si="60"/>
        <v>N/A</v>
      </c>
      <c r="F253" s="5" t="str">
        <f t="shared" si="70"/>
        <v>N/A</v>
      </c>
      <c r="G253" s="222" t="str">
        <f>IFERROR(_xlfn.XLOOKUP(A253,Apple!A:A,Apple!B:B),"N/A")</f>
        <v>N/A</v>
      </c>
      <c r="H253" s="5" t="str">
        <f t="shared" si="61"/>
        <v>N/A</v>
      </c>
      <c r="I253" s="5" t="str">
        <f t="shared" si="71"/>
        <v>N/A</v>
      </c>
      <c r="J253" s="222" t="str">
        <f>IFERROR(_xlfn.XLOOKUP(A253,Microsoft!A:A,Microsoft!B:B),"N/A")</f>
        <v>N/A</v>
      </c>
      <c r="K253" s="5" t="str">
        <f t="shared" si="62"/>
        <v>N/A</v>
      </c>
      <c r="L253" s="5" t="str">
        <f t="shared" si="72"/>
        <v>N/A</v>
      </c>
      <c r="M253" s="222" t="str">
        <f>IFERROR(_xlfn.XLOOKUP($A253,Cisco!A:A,Cisco!B:B),"N/A")</f>
        <v>N/A</v>
      </c>
      <c r="N253" s="5" t="str">
        <f t="shared" si="63"/>
        <v>N/A</v>
      </c>
      <c r="O253" s="5" t="str">
        <f t="shared" si="73"/>
        <v>N/A</v>
      </c>
      <c r="P253" s="222" t="str">
        <f>IFERROR(_xlfn.XLOOKUP($A253,Disney!A:A,Disney!B:B),"N/A")</f>
        <v>N/A</v>
      </c>
      <c r="Q253" s="5" t="str">
        <f t="shared" si="64"/>
        <v>N/A</v>
      </c>
      <c r="R253" s="5" t="str">
        <f t="shared" si="74"/>
        <v>N/A</v>
      </c>
      <c r="S253" s="222" t="str">
        <f>_xlfn.XLOOKUP(A253,FedEx!A:A,FedEx!B:B,"N/A")</f>
        <v>N/A</v>
      </c>
      <c r="T253" s="5" t="str">
        <f t="shared" si="65"/>
        <v>N/A</v>
      </c>
      <c r="U253" s="5" t="str">
        <f t="shared" si="75"/>
        <v>N/A</v>
      </c>
      <c r="V253" s="222" t="str">
        <f>_xlfn.XLOOKUP($A253,'General Motors'!A:A,'General Motors'!B:B,"N/A")</f>
        <v>N/A</v>
      </c>
      <c r="W253" s="5" t="str">
        <f t="shared" si="66"/>
        <v>N/A</v>
      </c>
      <c r="X253" s="5" t="str">
        <f t="shared" si="76"/>
        <v>N/A</v>
      </c>
      <c r="Y253" s="222" t="str">
        <f>_xlfn.XLOOKUP($A253,Chevron!A:A,Chevron!B:B,"N/A")</f>
        <v>N/A</v>
      </c>
      <c r="Z253" s="5" t="str">
        <f t="shared" si="67"/>
        <v>N/A</v>
      </c>
      <c r="AA253" s="5" t="str">
        <f t="shared" si="77"/>
        <v>N/A</v>
      </c>
      <c r="AB253" s="222" t="str">
        <f>_xlfn.XLOOKUP($A253,Boeing!A:A,Boeing!B:B,"N/A")</f>
        <v>N/A</v>
      </c>
      <c r="AC253" s="5" t="str">
        <f t="shared" si="68"/>
        <v>N/A</v>
      </c>
      <c r="AD253" s="5" t="str">
        <f t="shared" si="78"/>
        <v>N/A</v>
      </c>
      <c r="AE253" s="222" t="str">
        <f>_xlfn.XLOOKUP(A253,Amazon!A:A,Amazon!B:B,"N/A")</f>
        <v>N/A</v>
      </c>
      <c r="AF253" s="5" t="str">
        <f t="shared" si="69"/>
        <v>N/A</v>
      </c>
      <c r="AG253" s="5" t="str">
        <f t="shared" si="79"/>
        <v>N/A</v>
      </c>
      <c r="AH253" s="6" t="s">
        <v>36</v>
      </c>
      <c r="AI253" s="6" t="s">
        <v>36</v>
      </c>
      <c r="AJ253" s="6" t="s">
        <v>36</v>
      </c>
    </row>
    <row r="254" spans="1:36">
      <c r="A254" s="4">
        <v>45452</v>
      </c>
      <c r="B254" s="222" t="str">
        <f>_xlfn.XLOOKUP(A254,'USD RUB'!B:B,'USD RUB'!C:C,"N/A")</f>
        <v>N/A</v>
      </c>
      <c r="C254" s="222" t="str">
        <f>IFERROR(EXP(_xlfn.XLOOKUP(A254,'Bonds (CP)'!$A$4:$A$513,'Work Sheet'!$B$3:$B$512)/252)-1,"N/A")</f>
        <v>N/A</v>
      </c>
      <c r="D254" s="222" t="str">
        <f>IFERROR(_xlfn.XLOOKUP($A254,Intel!$A$2:$A$502,Intel!$B$2:$B$502),"N/A")</f>
        <v>N/A</v>
      </c>
      <c r="E254" s="5" t="str">
        <f t="shared" si="60"/>
        <v>N/A</v>
      </c>
      <c r="F254" s="5" t="str">
        <f t="shared" si="70"/>
        <v>N/A</v>
      </c>
      <c r="G254" s="222" t="str">
        <f>IFERROR(_xlfn.XLOOKUP(A254,Apple!A:A,Apple!B:B),"N/A")</f>
        <v>N/A</v>
      </c>
      <c r="H254" s="5" t="str">
        <f t="shared" si="61"/>
        <v>N/A</v>
      </c>
      <c r="I254" s="5" t="str">
        <f t="shared" si="71"/>
        <v>N/A</v>
      </c>
      <c r="J254" s="222" t="str">
        <f>IFERROR(_xlfn.XLOOKUP(A254,Microsoft!A:A,Microsoft!B:B),"N/A")</f>
        <v>N/A</v>
      </c>
      <c r="K254" s="5" t="str">
        <f t="shared" si="62"/>
        <v>N/A</v>
      </c>
      <c r="L254" s="5" t="str">
        <f t="shared" si="72"/>
        <v>N/A</v>
      </c>
      <c r="M254" s="222" t="str">
        <f>IFERROR(_xlfn.XLOOKUP($A254,Cisco!A:A,Cisco!B:B),"N/A")</f>
        <v>N/A</v>
      </c>
      <c r="N254" s="5" t="str">
        <f t="shared" si="63"/>
        <v>N/A</v>
      </c>
      <c r="O254" s="5" t="str">
        <f t="shared" si="73"/>
        <v>N/A</v>
      </c>
      <c r="P254" s="222" t="str">
        <f>IFERROR(_xlfn.XLOOKUP($A254,Disney!A:A,Disney!B:B),"N/A")</f>
        <v>N/A</v>
      </c>
      <c r="Q254" s="5" t="str">
        <f t="shared" si="64"/>
        <v>N/A</v>
      </c>
      <c r="R254" s="5" t="str">
        <f t="shared" si="74"/>
        <v>N/A</v>
      </c>
      <c r="S254" s="222" t="str">
        <f>_xlfn.XLOOKUP(A254,FedEx!A:A,FedEx!B:B,"N/A")</f>
        <v>N/A</v>
      </c>
      <c r="T254" s="5" t="str">
        <f t="shared" si="65"/>
        <v>N/A</v>
      </c>
      <c r="U254" s="5" t="str">
        <f t="shared" si="75"/>
        <v>N/A</v>
      </c>
      <c r="V254" s="222" t="str">
        <f>_xlfn.XLOOKUP($A254,'General Motors'!A:A,'General Motors'!B:B,"N/A")</f>
        <v>N/A</v>
      </c>
      <c r="W254" s="5" t="str">
        <f t="shared" si="66"/>
        <v>N/A</v>
      </c>
      <c r="X254" s="5" t="str">
        <f t="shared" si="76"/>
        <v>N/A</v>
      </c>
      <c r="Y254" s="222" t="str">
        <f>_xlfn.XLOOKUP($A254,Chevron!A:A,Chevron!B:B,"N/A")</f>
        <v>N/A</v>
      </c>
      <c r="Z254" s="5" t="str">
        <f t="shared" si="67"/>
        <v>N/A</v>
      </c>
      <c r="AA254" s="5" t="str">
        <f t="shared" si="77"/>
        <v>N/A</v>
      </c>
      <c r="AB254" s="222" t="str">
        <f>_xlfn.XLOOKUP($A254,Boeing!A:A,Boeing!B:B,"N/A")</f>
        <v>N/A</v>
      </c>
      <c r="AC254" s="5" t="str">
        <f t="shared" si="68"/>
        <v>N/A</v>
      </c>
      <c r="AD254" s="5" t="str">
        <f t="shared" si="78"/>
        <v>N/A</v>
      </c>
      <c r="AE254" s="222" t="str">
        <f>_xlfn.XLOOKUP(A254,Amazon!A:A,Amazon!B:B,"N/A")</f>
        <v>N/A</v>
      </c>
      <c r="AF254" s="5" t="str">
        <f t="shared" si="69"/>
        <v>N/A</v>
      </c>
      <c r="AG254" s="5" t="str">
        <f t="shared" si="79"/>
        <v>N/A</v>
      </c>
      <c r="AH254" s="6" t="s">
        <v>36</v>
      </c>
      <c r="AI254" s="6" t="s">
        <v>36</v>
      </c>
      <c r="AJ254" s="6" t="s">
        <v>36</v>
      </c>
    </row>
    <row r="255" spans="1:36">
      <c r="A255" s="4">
        <v>45453</v>
      </c>
      <c r="B255" s="222" t="str">
        <f>_xlfn.XLOOKUP(A255,'USD RUB'!B:B,'USD RUB'!C:C,"N/A")</f>
        <v>N/A</v>
      </c>
      <c r="C255" s="222" t="str">
        <f>IFERROR(EXP(_xlfn.XLOOKUP(A255,'Bonds (CP)'!$A$4:$A$513,'Work Sheet'!$B$3:$B$512)/252)-1,"N/A")</f>
        <v>N/A</v>
      </c>
      <c r="D255" s="222">
        <f>IFERROR(_xlfn.XLOOKUP($A255,Intel!$A$2:$A$502,Intel!$B$2:$B$502),"N/A")</f>
        <v>30.91</v>
      </c>
      <c r="E255" s="5" t="str">
        <f t="shared" si="60"/>
        <v>N/A</v>
      </c>
      <c r="F255" s="5" t="str">
        <f t="shared" si="70"/>
        <v>N/A</v>
      </c>
      <c r="G255" s="222">
        <f>IFERROR(_xlfn.XLOOKUP(A255,Apple!A:A,Apple!B:B),"N/A")</f>
        <v>193.12</v>
      </c>
      <c r="H255" s="5" t="str">
        <f t="shared" si="61"/>
        <v>N/A</v>
      </c>
      <c r="I255" s="5" t="str">
        <f t="shared" si="71"/>
        <v>N/A</v>
      </c>
      <c r="J255" s="222">
        <f>IFERROR(_xlfn.XLOOKUP(A255,Microsoft!A:A,Microsoft!B:B),"N/A")</f>
        <v>427.87</v>
      </c>
      <c r="K255" s="5" t="str">
        <f t="shared" si="62"/>
        <v>N/A</v>
      </c>
      <c r="L255" s="5" t="str">
        <f t="shared" si="72"/>
        <v>N/A</v>
      </c>
      <c r="M255" s="222">
        <f>IFERROR(_xlfn.XLOOKUP($A255,Cisco!A:A,Cisco!B:B),"N/A")</f>
        <v>45.85</v>
      </c>
      <c r="N255" s="5" t="str">
        <f t="shared" si="63"/>
        <v>N/A</v>
      </c>
      <c r="O255" s="5" t="str">
        <f t="shared" si="73"/>
        <v>N/A</v>
      </c>
      <c r="P255" s="222">
        <f>IFERROR(_xlfn.XLOOKUP($A255,Disney!A:A,Disney!B:B),"N/A")</f>
        <v>102.74</v>
      </c>
      <c r="Q255" s="5" t="str">
        <f t="shared" si="64"/>
        <v>N/A</v>
      </c>
      <c r="R255" s="5" t="str">
        <f t="shared" si="74"/>
        <v>N/A</v>
      </c>
      <c r="S255" s="222">
        <f>_xlfn.XLOOKUP(A255,FedEx!A:A,FedEx!B:B,"N/A")</f>
        <v>253.72</v>
      </c>
      <c r="T255" s="5" t="str">
        <f t="shared" si="65"/>
        <v>N/A</v>
      </c>
      <c r="U255" s="5" t="str">
        <f t="shared" si="75"/>
        <v>N/A</v>
      </c>
      <c r="V255" s="222">
        <f>_xlfn.XLOOKUP($A255,'General Motors'!A:A,'General Motors'!B:B,"N/A")</f>
        <v>47.57</v>
      </c>
      <c r="W255" s="5" t="str">
        <f t="shared" si="66"/>
        <v>N/A</v>
      </c>
      <c r="X255" s="5" t="str">
        <f t="shared" si="76"/>
        <v>N/A</v>
      </c>
      <c r="Y255" s="222">
        <f>_xlfn.XLOOKUP($A255,Chevron!A:A,Chevron!B:B,"N/A")</f>
        <v>156.74</v>
      </c>
      <c r="Z255" s="5" t="str">
        <f t="shared" si="67"/>
        <v>N/A</v>
      </c>
      <c r="AA255" s="5" t="str">
        <f t="shared" si="77"/>
        <v>N/A</v>
      </c>
      <c r="AB255" s="222">
        <f>_xlfn.XLOOKUP($A255,Boeing!A:A,Boeing!B:B,"N/A")</f>
        <v>190.12</v>
      </c>
      <c r="AC255" s="5" t="str">
        <f t="shared" si="68"/>
        <v>N/A</v>
      </c>
      <c r="AD255" s="5" t="str">
        <f t="shared" si="78"/>
        <v>N/A</v>
      </c>
      <c r="AE255" s="222">
        <f>_xlfn.XLOOKUP(A255,Amazon!A:A,Amazon!B:B,"N/A")</f>
        <v>187.06</v>
      </c>
      <c r="AF255" s="5" t="str">
        <f t="shared" si="69"/>
        <v>N/A</v>
      </c>
      <c r="AG255" s="5" t="str">
        <f t="shared" si="79"/>
        <v>N/A</v>
      </c>
      <c r="AH255" s="393">
        <v>5360.79</v>
      </c>
      <c r="AI255" s="6" t="s">
        <v>36</v>
      </c>
      <c r="AJ255" s="6" t="s">
        <v>36</v>
      </c>
    </row>
    <row r="256" spans="1:36">
      <c r="A256" s="4">
        <v>45454</v>
      </c>
      <c r="B256" s="222">
        <f>_xlfn.XLOOKUP(A256,'USD RUB'!B:B,'USD RUB'!C:C,"N/A")</f>
        <v>88.994399999999999</v>
      </c>
      <c r="C256" s="222">
        <f>IFERROR(EXP(_xlfn.XLOOKUP(A256,'Bonds (CP)'!$A$4:$A$513,'Work Sheet'!$B$3:$B$512)/252)-1,"N/A")</f>
        <v>0.44507197062376069</v>
      </c>
      <c r="D256" s="222">
        <f>IFERROR(_xlfn.XLOOKUP($A256,Intel!$A$2:$A$502,Intel!$B$2:$B$502),"N/A")</f>
        <v>30.92</v>
      </c>
      <c r="E256" s="5">
        <f t="shared" si="60"/>
        <v>2751.7068480000003</v>
      </c>
      <c r="F256" s="5" t="str">
        <f t="shared" si="70"/>
        <v>N/A</v>
      </c>
      <c r="G256" s="222">
        <f>IFERROR(_xlfn.XLOOKUP(A256,Apple!A:A,Apple!B:B),"N/A")</f>
        <v>207.15</v>
      </c>
      <c r="H256" s="5">
        <f t="shared" si="61"/>
        <v>18435.18996</v>
      </c>
      <c r="I256" s="5" t="str">
        <f t="shared" si="71"/>
        <v>N/A</v>
      </c>
      <c r="J256" s="222">
        <f>IFERROR(_xlfn.XLOOKUP(A256,Microsoft!A:A,Microsoft!B:B),"N/A")</f>
        <v>432.68</v>
      </c>
      <c r="K256" s="5">
        <f t="shared" si="62"/>
        <v>38506.096991999999</v>
      </c>
      <c r="L256" s="5" t="str">
        <f t="shared" si="72"/>
        <v>N/A</v>
      </c>
      <c r="M256" s="222">
        <f>IFERROR(_xlfn.XLOOKUP($A256,Cisco!A:A,Cisco!B:B),"N/A")</f>
        <v>45.77</v>
      </c>
      <c r="N256" s="5">
        <f t="shared" si="63"/>
        <v>4073.2736880000002</v>
      </c>
      <c r="O256" s="5" t="str">
        <f t="shared" si="73"/>
        <v>N/A</v>
      </c>
      <c r="P256" s="222">
        <f>IFERROR(_xlfn.XLOOKUP($A256,Disney!A:A,Disney!B:B),"N/A")</f>
        <v>100.87</v>
      </c>
      <c r="Q256" s="5">
        <f t="shared" si="64"/>
        <v>8976.8651279999995</v>
      </c>
      <c r="R256" s="5" t="str">
        <f t="shared" si="74"/>
        <v>N/A</v>
      </c>
      <c r="S256" s="222">
        <f>_xlfn.XLOOKUP(A256,FedEx!A:A,FedEx!B:B,"N/A")</f>
        <v>252.43</v>
      </c>
      <c r="T256" s="5">
        <f t="shared" si="65"/>
        <v>22464.856392000002</v>
      </c>
      <c r="U256" s="5" t="str">
        <f t="shared" si="75"/>
        <v>N/A</v>
      </c>
      <c r="V256" s="222">
        <f>_xlfn.XLOOKUP($A256,'General Motors'!A:A,'General Motors'!B:B,"N/A")</f>
        <v>48.21</v>
      </c>
      <c r="W256" s="5">
        <f t="shared" si="66"/>
        <v>4290.420024</v>
      </c>
      <c r="X256" s="5" t="str">
        <f t="shared" si="76"/>
        <v>N/A</v>
      </c>
      <c r="Y256" s="222">
        <f>_xlfn.XLOOKUP($A256,Chevron!A:A,Chevron!B:B,"N/A")</f>
        <v>156.49</v>
      </c>
      <c r="Z256" s="5">
        <f t="shared" si="67"/>
        <v>13926.733656</v>
      </c>
      <c r="AA256" s="5" t="str">
        <f t="shared" si="77"/>
        <v>N/A</v>
      </c>
      <c r="AB256" s="222">
        <f>_xlfn.XLOOKUP($A256,Boeing!A:A,Boeing!B:B,"N/A")</f>
        <v>185.5</v>
      </c>
      <c r="AC256" s="5">
        <f t="shared" si="68"/>
        <v>16508.461200000002</v>
      </c>
      <c r="AD256" s="5" t="str">
        <f t="shared" si="78"/>
        <v>N/A</v>
      </c>
      <c r="AE256" s="222">
        <f>_xlfn.XLOOKUP(A256,Amazon!A:A,Amazon!B:B,"N/A")</f>
        <v>187.23</v>
      </c>
      <c r="AF256" s="5">
        <f t="shared" si="69"/>
        <v>16662.421511999997</v>
      </c>
      <c r="AG256" s="5" t="str">
        <f t="shared" si="79"/>
        <v>N/A</v>
      </c>
      <c r="AH256" s="393">
        <v>5375.32</v>
      </c>
      <c r="AI256" s="393">
        <v>478373.37819999998</v>
      </c>
      <c r="AJ256" s="6" t="s">
        <v>36</v>
      </c>
    </row>
    <row r="257" spans="1:36">
      <c r="A257" s="4">
        <v>45455</v>
      </c>
      <c r="B257" s="222">
        <f>_xlfn.XLOOKUP(A257,'USD RUB'!B:B,'USD RUB'!C:C,"N/A")</f>
        <v>89.0214</v>
      </c>
      <c r="C257" s="222" t="str">
        <f>IFERROR(EXP(_xlfn.XLOOKUP(A257,'Bonds (CP)'!$A$4:$A$513,'Work Sheet'!$B$3:$B$512)/252)-1,"N/A")</f>
        <v>N/A</v>
      </c>
      <c r="D257" s="222">
        <f>IFERROR(_xlfn.XLOOKUP($A257,Intel!$A$2:$A$502,Intel!$B$2:$B$502),"N/A")</f>
        <v>30.76</v>
      </c>
      <c r="E257" s="5">
        <f t="shared" si="60"/>
        <v>2738.298264</v>
      </c>
      <c r="F257" s="5">
        <f t="shared" si="70"/>
        <v>-4.8728243016677997E-3</v>
      </c>
      <c r="G257" s="222">
        <f>IFERROR(_xlfn.XLOOKUP(A257,Apple!A:A,Apple!B:B),"N/A")</f>
        <v>213.07</v>
      </c>
      <c r="H257" s="5">
        <f t="shared" si="61"/>
        <v>18967.789698</v>
      </c>
      <c r="I257" s="5">
        <f t="shared" si="71"/>
        <v>2.8890385136015162E-2</v>
      </c>
      <c r="J257" s="222">
        <f>IFERROR(_xlfn.XLOOKUP(A257,Microsoft!A:A,Microsoft!B:B),"N/A")</f>
        <v>441.06</v>
      </c>
      <c r="K257" s="5">
        <f t="shared" si="62"/>
        <v>39263.778683999997</v>
      </c>
      <c r="L257" s="5">
        <f t="shared" si="72"/>
        <v>1.9676927842295022E-2</v>
      </c>
      <c r="M257" s="222">
        <f>IFERROR(_xlfn.XLOOKUP($A257,Cisco!A:A,Cisco!B:B),"N/A")</f>
        <v>45.62</v>
      </c>
      <c r="N257" s="5">
        <f t="shared" si="63"/>
        <v>4061.1562679999997</v>
      </c>
      <c r="O257" s="5">
        <f t="shared" si="73"/>
        <v>-2.9748602544678038E-3</v>
      </c>
      <c r="P257" s="222">
        <f>IFERROR(_xlfn.XLOOKUP($A257,Disney!A:A,Disney!B:B),"N/A")</f>
        <v>100.8</v>
      </c>
      <c r="Q257" s="5">
        <f t="shared" si="64"/>
        <v>8973.3571200000006</v>
      </c>
      <c r="R257" s="5">
        <f t="shared" si="74"/>
        <v>-3.9078319101137904E-4</v>
      </c>
      <c r="S257" s="222">
        <f>_xlfn.XLOOKUP(A257,FedEx!A:A,FedEx!B:B,"N/A")</f>
        <v>248.6</v>
      </c>
      <c r="T257" s="5">
        <f t="shared" si="65"/>
        <v>22130.72004</v>
      </c>
      <c r="U257" s="5">
        <f t="shared" si="75"/>
        <v>-1.4873736389385162E-2</v>
      </c>
      <c r="V257" s="222">
        <f>_xlfn.XLOOKUP($A257,'General Motors'!A:A,'General Motors'!B:B,"N/A")</f>
        <v>48.86</v>
      </c>
      <c r="W257" s="5">
        <f t="shared" si="66"/>
        <v>4349.5856039999999</v>
      </c>
      <c r="X257" s="5">
        <f t="shared" si="76"/>
        <v>1.37901603267363E-2</v>
      </c>
      <c r="Y257" s="222">
        <f>_xlfn.XLOOKUP($A257,Chevron!A:A,Chevron!B:B,"N/A")</f>
        <v>154.22</v>
      </c>
      <c r="Z257" s="5">
        <f t="shared" si="67"/>
        <v>13728.880308</v>
      </c>
      <c r="AA257" s="5">
        <f t="shared" si="77"/>
        <v>-1.4206730227425579E-2</v>
      </c>
      <c r="AB257" s="222">
        <f>_xlfn.XLOOKUP($A257,Boeing!A:A,Boeing!B:B,"N/A")</f>
        <v>182.67</v>
      </c>
      <c r="AC257" s="5">
        <f t="shared" si="68"/>
        <v>16261.539137999998</v>
      </c>
      <c r="AD257" s="5">
        <f t="shared" si="78"/>
        <v>-1.4957303349388051E-2</v>
      </c>
      <c r="AE257" s="222">
        <f>_xlfn.XLOOKUP(A257,Amazon!A:A,Amazon!B:B,"N/A")</f>
        <v>186.89</v>
      </c>
      <c r="AF257" s="5">
        <f t="shared" si="69"/>
        <v>16637.209445999997</v>
      </c>
      <c r="AG257" s="5">
        <f t="shared" si="79"/>
        <v>-1.5131093629964232E-3</v>
      </c>
      <c r="AH257" s="9">
        <v>1286080</v>
      </c>
      <c r="AI257" s="393">
        <v>482587.68</v>
      </c>
      <c r="AJ257" s="393">
        <v>8.8096500000000005E-3</v>
      </c>
    </row>
    <row r="258" spans="1:36">
      <c r="A258" s="4">
        <v>45456</v>
      </c>
      <c r="B258" s="222" t="str">
        <f>_xlfn.XLOOKUP(A258,'USD RUB'!B:B,'USD RUB'!C:C,"N/A")</f>
        <v>N/A</v>
      </c>
      <c r="C258" s="222">
        <f>IFERROR(EXP(_xlfn.XLOOKUP(A258,'Bonds (CP)'!$A$4:$A$513,'Work Sheet'!$B$3:$B$512)/252)-1,"N/A")</f>
        <v>0.44391637534700412</v>
      </c>
      <c r="D258" s="222">
        <f>IFERROR(_xlfn.XLOOKUP($A258,Intel!$A$2:$A$502,Intel!$B$2:$B$502),"N/A")</f>
        <v>30.46</v>
      </c>
      <c r="E258" s="5" t="str">
        <f t="shared" ref="E258:E321" si="80">IF(OR(D258="N/A", $B258="N/A"),"N/A",D258*$B258)</f>
        <v>N/A</v>
      </c>
      <c r="F258" s="5" t="str">
        <f t="shared" si="70"/>
        <v>N/A</v>
      </c>
      <c r="G258" s="222">
        <f>IFERROR(_xlfn.XLOOKUP(A258,Apple!A:A,Apple!B:B),"N/A")</f>
        <v>214.24</v>
      </c>
      <c r="H258" s="5" t="str">
        <f t="shared" ref="H258:H321" si="81">IF(OR(G258="N/A", B258="N/A"),"N/A",G258*$B258)</f>
        <v>N/A</v>
      </c>
      <c r="I258" s="5" t="str">
        <f t="shared" si="71"/>
        <v>N/A</v>
      </c>
      <c r="J258" s="222">
        <f>IFERROR(_xlfn.XLOOKUP(A258,Microsoft!A:A,Microsoft!B:B),"N/A")</f>
        <v>441.58</v>
      </c>
      <c r="K258" s="5" t="str">
        <f t="shared" ref="K258:K321" si="82">IF(OR(J258="N/A",B258="N/A"),"N/A",J258*B258)</f>
        <v>N/A</v>
      </c>
      <c r="L258" s="5" t="str">
        <f t="shared" si="72"/>
        <v>N/A</v>
      </c>
      <c r="M258" s="222">
        <f>IFERROR(_xlfn.XLOOKUP($A258,Cisco!A:A,Cisco!B:B),"N/A")</f>
        <v>45.52</v>
      </c>
      <c r="N258" s="5" t="str">
        <f t="shared" ref="N258:N321" si="83">IF(OR(M258="N/A",$B258="N/A"),"N/A",M258*$B258)</f>
        <v>N/A</v>
      </c>
      <c r="O258" s="5" t="str">
        <f t="shared" si="73"/>
        <v>N/A</v>
      </c>
      <c r="P258" s="222">
        <f>IFERROR(_xlfn.XLOOKUP($A258,Disney!A:A,Disney!B:B),"N/A")</f>
        <v>100.09</v>
      </c>
      <c r="Q258" s="5" t="str">
        <f t="shared" ref="Q258:Q321" si="84">IF(OR(P258="N/A",$B258="N/A"),"N/A",P258*$B258)</f>
        <v>N/A</v>
      </c>
      <c r="R258" s="5" t="str">
        <f t="shared" si="74"/>
        <v>N/A</v>
      </c>
      <c r="S258" s="222">
        <f>_xlfn.XLOOKUP(A258,FedEx!A:A,FedEx!B:B,"N/A")</f>
        <v>248.6</v>
      </c>
      <c r="T258" s="5" t="str">
        <f t="shared" ref="T258:T321" si="85">IF(OR(S258="N/A",$B258="N/A"),"N/A",S258*$B258)</f>
        <v>N/A</v>
      </c>
      <c r="U258" s="5" t="str">
        <f t="shared" si="75"/>
        <v>N/A</v>
      </c>
      <c r="V258" s="222">
        <f>_xlfn.XLOOKUP($A258,'General Motors'!A:A,'General Motors'!B:B,"N/A")</f>
        <v>47.65</v>
      </c>
      <c r="W258" s="5" t="str">
        <f t="shared" ref="W258:W321" si="86">IF(OR(V258="N/A",$B258="N/A"),"N/A",V258*$B258)</f>
        <v>N/A</v>
      </c>
      <c r="X258" s="5" t="str">
        <f t="shared" si="76"/>
        <v>N/A</v>
      </c>
      <c r="Y258" s="222">
        <f>_xlfn.XLOOKUP($A258,Chevron!A:A,Chevron!B:B,"N/A")</f>
        <v>152.84</v>
      </c>
      <c r="Z258" s="5" t="str">
        <f t="shared" ref="Z258:Z321" si="87">IF(OR(Y258="N/A",$B258="N/A"),"N/A",Y258*$B258)</f>
        <v>N/A</v>
      </c>
      <c r="AA258" s="5" t="str">
        <f t="shared" si="77"/>
        <v>N/A</v>
      </c>
      <c r="AB258" s="222">
        <f>_xlfn.XLOOKUP($A258,Boeing!A:A,Boeing!B:B,"N/A")</f>
        <v>180.7</v>
      </c>
      <c r="AC258" s="5" t="str">
        <f t="shared" ref="AC258:AC321" si="88">IF(OR(AB258="N/A",$B258="N/A"),"N/A",AB258*$B258)</f>
        <v>N/A</v>
      </c>
      <c r="AD258" s="5" t="str">
        <f t="shared" si="78"/>
        <v>N/A</v>
      </c>
      <c r="AE258" s="222">
        <f>_xlfn.XLOOKUP(A258,Amazon!A:A,Amazon!B:B,"N/A")</f>
        <v>183.83</v>
      </c>
      <c r="AF258" s="5" t="str">
        <f t="shared" ref="AF258:AF321" si="89">IF(OR(AE258="N/A",$B258="N/A"),"N/A",AE258*$B258)</f>
        <v>N/A</v>
      </c>
      <c r="AG258" s="5" t="str">
        <f t="shared" si="79"/>
        <v>N/A</v>
      </c>
      <c r="AH258" s="393">
        <v>5433.74</v>
      </c>
      <c r="AI258" s="6" t="s">
        <v>36</v>
      </c>
      <c r="AJ258" s="6" t="s">
        <v>36</v>
      </c>
    </row>
    <row r="259" spans="1:36">
      <c r="A259" s="4">
        <v>45457</v>
      </c>
      <c r="B259" s="222">
        <f>_xlfn.XLOOKUP(A259,'USD RUB'!B:B,'USD RUB'!C:C,"N/A")</f>
        <v>88.207999999999998</v>
      </c>
      <c r="C259" s="222">
        <f>IFERROR(EXP(_xlfn.XLOOKUP(A259,'Bonds (CP)'!$A$4:$A$513,'Work Sheet'!$B$3:$B$512)/252)-1,"N/A")</f>
        <v>0.44401607777689378</v>
      </c>
      <c r="D259" s="222">
        <f>IFERROR(_xlfn.XLOOKUP($A259,Intel!$A$2:$A$502,Intel!$B$2:$B$502),"N/A")</f>
        <v>30.45</v>
      </c>
      <c r="E259" s="5">
        <f t="shared" si="80"/>
        <v>2685.9335999999998</v>
      </c>
      <c r="F259" s="5" t="str">
        <f t="shared" ref="F259:F322" si="90">IF(E258="N/A", "N/A", IF(OR(E259="N/A",E258="N/A"),"N/A",E259/E258-1))</f>
        <v>N/A</v>
      </c>
      <c r="G259" s="222">
        <f>IFERROR(_xlfn.XLOOKUP(A259,Apple!A:A,Apple!B:B),"N/A")</f>
        <v>212.49</v>
      </c>
      <c r="H259" s="5">
        <f t="shared" si="81"/>
        <v>18743.317920000001</v>
      </c>
      <c r="I259" s="5" t="str">
        <f t="shared" ref="I259:I322" si="91">IF(OR(H259="N/A",H258="N/A"), "N/A", H259/H258-1)</f>
        <v>N/A</v>
      </c>
      <c r="J259" s="222">
        <f>IFERROR(_xlfn.XLOOKUP(A259,Microsoft!A:A,Microsoft!B:B),"N/A")</f>
        <v>442.57</v>
      </c>
      <c r="K259" s="5">
        <f t="shared" si="82"/>
        <v>39038.21456</v>
      </c>
      <c r="L259" s="5" t="str">
        <f t="shared" ref="L259:L322" si="92">IF(OR(K259="N/A",K258="N/A"), "N/A", K259/K258-1)</f>
        <v>N/A</v>
      </c>
      <c r="M259" s="222">
        <f>IFERROR(_xlfn.XLOOKUP($A259,Cisco!A:A,Cisco!B:B),"N/A")</f>
        <v>45.68</v>
      </c>
      <c r="N259" s="5">
        <f t="shared" si="83"/>
        <v>4029.3414399999997</v>
      </c>
      <c r="O259" s="5" t="str">
        <f t="shared" ref="O259:O322" si="93">IF(OR(N259="N/A",N258="N/A"),"N/A",N259/N258-1)</f>
        <v>N/A</v>
      </c>
      <c r="P259" s="222">
        <f>IFERROR(_xlfn.XLOOKUP($A259,Disney!A:A,Disney!B:B),"N/A")</f>
        <v>99.97</v>
      </c>
      <c r="Q259" s="5">
        <f t="shared" si="84"/>
        <v>8818.1537599999992</v>
      </c>
      <c r="R259" s="5" t="str">
        <f t="shared" ref="R259:R322" si="94">IF(OR(Q259="N/A",Q258="N/A"),"N/A",Q259/Q258-1)</f>
        <v>N/A</v>
      </c>
      <c r="S259" s="222">
        <f>_xlfn.XLOOKUP(A259,FedEx!A:A,FedEx!B:B,"N/A")</f>
        <v>246.43</v>
      </c>
      <c r="T259" s="5">
        <f t="shared" si="85"/>
        <v>21737.097440000001</v>
      </c>
      <c r="U259" s="5" t="str">
        <f t="shared" ref="U259:U322" si="95">IF(OR(T259="N/A",T258="N/A"),"N/A",T259/T258-1)</f>
        <v>N/A</v>
      </c>
      <c r="V259" s="222">
        <f>_xlfn.XLOOKUP($A259,'General Motors'!A:A,'General Motors'!B:B,"N/A")</f>
        <v>46.77</v>
      </c>
      <c r="W259" s="5">
        <f t="shared" si="86"/>
        <v>4125.4881599999999</v>
      </c>
      <c r="X259" s="5" t="str">
        <f t="shared" ref="X259:X322" si="96">IF(OR(W259="N/A",W258="N/A"),"N/A",W259/W258-1)</f>
        <v>N/A</v>
      </c>
      <c r="Y259" s="222">
        <f>_xlfn.XLOOKUP($A259,Chevron!A:A,Chevron!B:B,"N/A")</f>
        <v>152.57</v>
      </c>
      <c r="Z259" s="5">
        <f t="shared" si="87"/>
        <v>13457.894559999999</v>
      </c>
      <c r="AA259" s="5" t="str">
        <f t="shared" ref="AA259:AA322" si="97">IF(OR(Z259="N/A",Z258="N/A"),"N/A",Z259/Z258-1)</f>
        <v>N/A</v>
      </c>
      <c r="AB259" s="222">
        <f>_xlfn.XLOOKUP($A259,Boeing!A:A,Boeing!B:B,"N/A")</f>
        <v>177.27</v>
      </c>
      <c r="AC259" s="5">
        <f t="shared" si="88"/>
        <v>15636.632160000001</v>
      </c>
      <c r="AD259" s="5" t="str">
        <f t="shared" ref="AD259:AD322" si="98">IF(OR(AC259="N/A",AC258="N/A"),"N/A",AC259/AC258-1)</f>
        <v>N/A</v>
      </c>
      <c r="AE259" s="222">
        <f>_xlfn.XLOOKUP(A259,Amazon!A:A,Amazon!B:B,"N/A")</f>
        <v>183.66</v>
      </c>
      <c r="AF259" s="5">
        <f t="shared" si="89"/>
        <v>16200.281279999999</v>
      </c>
      <c r="AG259" s="5" t="str">
        <f t="shared" ref="AG259:AG322" si="99">IF(OR(AF259="N/A",AF258="N/A"),"N/A",AF259/AF258-1)</f>
        <v>N/A</v>
      </c>
      <c r="AH259" s="8">
        <v>1289824</v>
      </c>
      <c r="AI259" s="393">
        <v>479110.57280000002</v>
      </c>
      <c r="AJ259" s="6" t="s">
        <v>36</v>
      </c>
    </row>
    <row r="260" spans="1:36">
      <c r="A260" s="4">
        <v>45458</v>
      </c>
      <c r="B260" s="222">
        <f>_xlfn.XLOOKUP(A260,'USD RUB'!B:B,'USD RUB'!C:C,"N/A")</f>
        <v>89.065799999999996</v>
      </c>
      <c r="C260" s="222" t="str">
        <f>IFERROR(EXP(_xlfn.XLOOKUP(A260,'Bonds (CP)'!$A$4:$A$513,'Work Sheet'!$B$3:$B$512)/252)-1,"N/A")</f>
        <v>N/A</v>
      </c>
      <c r="D260" s="222" t="str">
        <f>IFERROR(_xlfn.XLOOKUP($A260,Intel!$A$2:$A$502,Intel!$B$2:$B$502),"N/A")</f>
        <v>N/A</v>
      </c>
      <c r="E260" s="5" t="str">
        <f t="shared" si="80"/>
        <v>N/A</v>
      </c>
      <c r="F260" s="5" t="str">
        <f t="shared" si="90"/>
        <v>N/A</v>
      </c>
      <c r="G260" s="222" t="str">
        <f>IFERROR(_xlfn.XLOOKUP(A260,Apple!A:A,Apple!B:B),"N/A")</f>
        <v>N/A</v>
      </c>
      <c r="H260" s="5" t="str">
        <f t="shared" si="81"/>
        <v>N/A</v>
      </c>
      <c r="I260" s="5" t="str">
        <f t="shared" si="91"/>
        <v>N/A</v>
      </c>
      <c r="J260" s="222" t="str">
        <f>IFERROR(_xlfn.XLOOKUP(A260,Microsoft!A:A,Microsoft!B:B),"N/A")</f>
        <v>N/A</v>
      </c>
      <c r="K260" s="5" t="str">
        <f t="shared" si="82"/>
        <v>N/A</v>
      </c>
      <c r="L260" s="5" t="str">
        <f t="shared" si="92"/>
        <v>N/A</v>
      </c>
      <c r="M260" s="222" t="str">
        <f>IFERROR(_xlfn.XLOOKUP($A260,Cisco!A:A,Cisco!B:B),"N/A")</f>
        <v>N/A</v>
      </c>
      <c r="N260" s="5" t="str">
        <f t="shared" si="83"/>
        <v>N/A</v>
      </c>
      <c r="O260" s="5" t="str">
        <f t="shared" si="93"/>
        <v>N/A</v>
      </c>
      <c r="P260" s="222" t="str">
        <f>IFERROR(_xlfn.XLOOKUP($A260,Disney!A:A,Disney!B:B),"N/A")</f>
        <v>N/A</v>
      </c>
      <c r="Q260" s="5" t="str">
        <f t="shared" si="84"/>
        <v>N/A</v>
      </c>
      <c r="R260" s="5" t="str">
        <f t="shared" si="94"/>
        <v>N/A</v>
      </c>
      <c r="S260" s="222" t="str">
        <f>_xlfn.XLOOKUP(A260,FedEx!A:A,FedEx!B:B,"N/A")</f>
        <v>N/A</v>
      </c>
      <c r="T260" s="5" t="str">
        <f t="shared" si="85"/>
        <v>N/A</v>
      </c>
      <c r="U260" s="5" t="str">
        <f t="shared" si="95"/>
        <v>N/A</v>
      </c>
      <c r="V260" s="222" t="str">
        <f>_xlfn.XLOOKUP($A260,'General Motors'!A:A,'General Motors'!B:B,"N/A")</f>
        <v>N/A</v>
      </c>
      <c r="W260" s="5" t="str">
        <f t="shared" si="86"/>
        <v>N/A</v>
      </c>
      <c r="X260" s="5" t="str">
        <f t="shared" si="96"/>
        <v>N/A</v>
      </c>
      <c r="Y260" s="222" t="str">
        <f>_xlfn.XLOOKUP($A260,Chevron!A:A,Chevron!B:B,"N/A")</f>
        <v>N/A</v>
      </c>
      <c r="Z260" s="5" t="str">
        <f t="shared" si="87"/>
        <v>N/A</v>
      </c>
      <c r="AA260" s="5" t="str">
        <f t="shared" si="97"/>
        <v>N/A</v>
      </c>
      <c r="AB260" s="222" t="str">
        <f>_xlfn.XLOOKUP($A260,Boeing!A:A,Boeing!B:B,"N/A")</f>
        <v>N/A</v>
      </c>
      <c r="AC260" s="5" t="str">
        <f t="shared" si="88"/>
        <v>N/A</v>
      </c>
      <c r="AD260" s="5" t="str">
        <f t="shared" si="98"/>
        <v>N/A</v>
      </c>
      <c r="AE260" s="222" t="str">
        <f>_xlfn.XLOOKUP(A260,Amazon!A:A,Amazon!B:B,"N/A")</f>
        <v>N/A</v>
      </c>
      <c r="AF260" s="5" t="str">
        <f t="shared" si="89"/>
        <v>N/A</v>
      </c>
      <c r="AG260" s="5" t="str">
        <f t="shared" si="99"/>
        <v>N/A</v>
      </c>
      <c r="AH260" s="6" t="s">
        <v>36</v>
      </c>
      <c r="AI260" s="6" t="s">
        <v>36</v>
      </c>
      <c r="AJ260" s="6" t="s">
        <v>36</v>
      </c>
    </row>
    <row r="261" spans="1:36">
      <c r="A261" s="4">
        <v>45459</v>
      </c>
      <c r="B261" s="222" t="str">
        <f>_xlfn.XLOOKUP(A261,'USD RUB'!B:B,'USD RUB'!C:C,"N/A")</f>
        <v>N/A</v>
      </c>
      <c r="C261" s="222" t="str">
        <f>IFERROR(EXP(_xlfn.XLOOKUP(A261,'Bonds (CP)'!$A$4:$A$513,'Work Sheet'!$B$3:$B$512)/252)-1,"N/A")</f>
        <v>N/A</v>
      </c>
      <c r="D261" s="222" t="str">
        <f>IFERROR(_xlfn.XLOOKUP($A261,Intel!$A$2:$A$502,Intel!$B$2:$B$502),"N/A")</f>
        <v>N/A</v>
      </c>
      <c r="E261" s="5" t="str">
        <f t="shared" si="80"/>
        <v>N/A</v>
      </c>
      <c r="F261" s="5" t="str">
        <f t="shared" si="90"/>
        <v>N/A</v>
      </c>
      <c r="G261" s="222" t="str">
        <f>IFERROR(_xlfn.XLOOKUP(A261,Apple!A:A,Apple!B:B),"N/A")</f>
        <v>N/A</v>
      </c>
      <c r="H261" s="5" t="str">
        <f t="shared" si="81"/>
        <v>N/A</v>
      </c>
      <c r="I261" s="5" t="str">
        <f t="shared" si="91"/>
        <v>N/A</v>
      </c>
      <c r="J261" s="222" t="str">
        <f>IFERROR(_xlfn.XLOOKUP(A261,Microsoft!A:A,Microsoft!B:B),"N/A")</f>
        <v>N/A</v>
      </c>
      <c r="K261" s="5" t="str">
        <f t="shared" si="82"/>
        <v>N/A</v>
      </c>
      <c r="L261" s="5" t="str">
        <f t="shared" si="92"/>
        <v>N/A</v>
      </c>
      <c r="M261" s="222" t="str">
        <f>IFERROR(_xlfn.XLOOKUP($A261,Cisco!A:A,Cisco!B:B),"N/A")</f>
        <v>N/A</v>
      </c>
      <c r="N261" s="5" t="str">
        <f t="shared" si="83"/>
        <v>N/A</v>
      </c>
      <c r="O261" s="5" t="str">
        <f t="shared" si="93"/>
        <v>N/A</v>
      </c>
      <c r="P261" s="222" t="str">
        <f>IFERROR(_xlfn.XLOOKUP($A261,Disney!A:A,Disney!B:B),"N/A")</f>
        <v>N/A</v>
      </c>
      <c r="Q261" s="5" t="str">
        <f t="shared" si="84"/>
        <v>N/A</v>
      </c>
      <c r="R261" s="5" t="str">
        <f t="shared" si="94"/>
        <v>N/A</v>
      </c>
      <c r="S261" s="222" t="str">
        <f>_xlfn.XLOOKUP(A261,FedEx!A:A,FedEx!B:B,"N/A")</f>
        <v>N/A</v>
      </c>
      <c r="T261" s="5" t="str">
        <f t="shared" si="85"/>
        <v>N/A</v>
      </c>
      <c r="U261" s="5" t="str">
        <f t="shared" si="95"/>
        <v>N/A</v>
      </c>
      <c r="V261" s="222" t="str">
        <f>_xlfn.XLOOKUP($A261,'General Motors'!A:A,'General Motors'!B:B,"N/A")</f>
        <v>N/A</v>
      </c>
      <c r="W261" s="5" t="str">
        <f t="shared" si="86"/>
        <v>N/A</v>
      </c>
      <c r="X261" s="5" t="str">
        <f t="shared" si="96"/>
        <v>N/A</v>
      </c>
      <c r="Y261" s="222" t="str">
        <f>_xlfn.XLOOKUP($A261,Chevron!A:A,Chevron!B:B,"N/A")</f>
        <v>N/A</v>
      </c>
      <c r="Z261" s="5" t="str">
        <f t="shared" si="87"/>
        <v>N/A</v>
      </c>
      <c r="AA261" s="5" t="str">
        <f t="shared" si="97"/>
        <v>N/A</v>
      </c>
      <c r="AB261" s="222" t="str">
        <f>_xlfn.XLOOKUP($A261,Boeing!A:A,Boeing!B:B,"N/A")</f>
        <v>N/A</v>
      </c>
      <c r="AC261" s="5" t="str">
        <f t="shared" si="88"/>
        <v>N/A</v>
      </c>
      <c r="AD261" s="5" t="str">
        <f t="shared" si="98"/>
        <v>N/A</v>
      </c>
      <c r="AE261" s="222" t="str">
        <f>_xlfn.XLOOKUP(A261,Amazon!A:A,Amazon!B:B,"N/A")</f>
        <v>N/A</v>
      </c>
      <c r="AF261" s="5" t="str">
        <f t="shared" si="89"/>
        <v>N/A</v>
      </c>
      <c r="AG261" s="5" t="str">
        <f t="shared" si="99"/>
        <v>N/A</v>
      </c>
      <c r="AH261" s="6" t="s">
        <v>36</v>
      </c>
      <c r="AI261" s="6" t="s">
        <v>36</v>
      </c>
      <c r="AJ261" s="6" t="s">
        <v>36</v>
      </c>
    </row>
    <row r="262" spans="1:36">
      <c r="A262" s="4">
        <v>45460</v>
      </c>
      <c r="B262" s="222" t="str">
        <f>_xlfn.XLOOKUP(A262,'USD RUB'!B:B,'USD RUB'!C:C,"N/A")</f>
        <v>N/A</v>
      </c>
      <c r="C262" s="222">
        <f>IFERROR(EXP(_xlfn.XLOOKUP(A262,'Bonds (CP)'!$A$4:$A$513,'Work Sheet'!$B$3:$B$512)/252)-1,"N/A")</f>
        <v>0.44213149239921656</v>
      </c>
      <c r="D262" s="222">
        <f>IFERROR(_xlfn.XLOOKUP($A262,Intel!$A$2:$A$502,Intel!$B$2:$B$502),"N/A")</f>
        <v>30.98</v>
      </c>
      <c r="E262" s="5" t="str">
        <f t="shared" si="80"/>
        <v>N/A</v>
      </c>
      <c r="F262" s="5" t="str">
        <f t="shared" si="90"/>
        <v>N/A</v>
      </c>
      <c r="G262" s="222">
        <f>IFERROR(_xlfn.XLOOKUP(A262,Apple!A:A,Apple!B:B),"N/A")</f>
        <v>216.67</v>
      </c>
      <c r="H262" s="5" t="str">
        <f t="shared" si="81"/>
        <v>N/A</v>
      </c>
      <c r="I262" s="5" t="str">
        <f t="shared" si="91"/>
        <v>N/A</v>
      </c>
      <c r="J262" s="222">
        <f>IFERROR(_xlfn.XLOOKUP(A262,Microsoft!A:A,Microsoft!B:B),"N/A")</f>
        <v>448.37</v>
      </c>
      <c r="K262" s="5" t="str">
        <f t="shared" si="82"/>
        <v>N/A</v>
      </c>
      <c r="L262" s="5" t="str">
        <f t="shared" si="92"/>
        <v>N/A</v>
      </c>
      <c r="M262" s="222">
        <f>IFERROR(_xlfn.XLOOKUP($A262,Cisco!A:A,Cisco!B:B),"N/A")</f>
        <v>45.69</v>
      </c>
      <c r="N262" s="5" t="str">
        <f t="shared" si="83"/>
        <v>N/A</v>
      </c>
      <c r="O262" s="5" t="str">
        <f t="shared" si="93"/>
        <v>N/A</v>
      </c>
      <c r="P262" s="222">
        <f>IFERROR(_xlfn.XLOOKUP($A262,Disney!A:A,Disney!B:B),"N/A")</f>
        <v>101.52</v>
      </c>
      <c r="Q262" s="5" t="str">
        <f t="shared" si="84"/>
        <v>N/A</v>
      </c>
      <c r="R262" s="5" t="str">
        <f t="shared" si="94"/>
        <v>N/A</v>
      </c>
      <c r="S262" s="222">
        <f>_xlfn.XLOOKUP(A262,FedEx!A:A,FedEx!B:B,"N/A")</f>
        <v>250.06</v>
      </c>
      <c r="T262" s="5" t="str">
        <f t="shared" si="85"/>
        <v>N/A</v>
      </c>
      <c r="U262" s="5" t="str">
        <f t="shared" si="95"/>
        <v>N/A</v>
      </c>
      <c r="V262" s="222">
        <f>_xlfn.XLOOKUP($A262,'General Motors'!A:A,'General Motors'!B:B,"N/A")</f>
        <v>47.4</v>
      </c>
      <c r="W262" s="5" t="str">
        <f t="shared" si="86"/>
        <v>N/A</v>
      </c>
      <c r="X262" s="5" t="str">
        <f t="shared" si="96"/>
        <v>N/A</v>
      </c>
      <c r="Y262" s="222">
        <f>_xlfn.XLOOKUP($A262,Chevron!A:A,Chevron!B:B,"N/A")</f>
        <v>153.19</v>
      </c>
      <c r="Z262" s="5" t="str">
        <f t="shared" si="87"/>
        <v>N/A</v>
      </c>
      <c r="AA262" s="5" t="str">
        <f t="shared" si="97"/>
        <v>N/A</v>
      </c>
      <c r="AB262" s="222">
        <f>_xlfn.XLOOKUP($A262,Boeing!A:A,Boeing!B:B,"N/A")</f>
        <v>178.39</v>
      </c>
      <c r="AC262" s="5" t="str">
        <f t="shared" si="88"/>
        <v>N/A</v>
      </c>
      <c r="AD262" s="5" t="str">
        <f t="shared" si="98"/>
        <v>N/A</v>
      </c>
      <c r="AE262" s="222">
        <f>_xlfn.XLOOKUP(A262,Amazon!A:A,Amazon!B:B,"N/A")</f>
        <v>184.06</v>
      </c>
      <c r="AF262" s="5" t="str">
        <f t="shared" si="89"/>
        <v>N/A</v>
      </c>
      <c r="AG262" s="5" t="str">
        <f t="shared" si="99"/>
        <v>N/A</v>
      </c>
      <c r="AH262" s="393">
        <v>5473.23</v>
      </c>
      <c r="AI262" s="6" t="s">
        <v>36</v>
      </c>
      <c r="AJ262" s="6" t="s">
        <v>36</v>
      </c>
    </row>
    <row r="263" spans="1:36">
      <c r="A263" s="4">
        <v>45461</v>
      </c>
      <c r="B263" s="222">
        <f>_xlfn.XLOOKUP(A263,'USD RUB'!B:B,'USD RUB'!C:C,"N/A")</f>
        <v>89.049899999999994</v>
      </c>
      <c r="C263" s="222">
        <f>IFERROR(EXP(_xlfn.XLOOKUP(A263,'Bonds (CP)'!$A$4:$A$513,'Work Sheet'!$B$3:$B$512)/252)-1,"N/A")</f>
        <v>0.4427222005280842</v>
      </c>
      <c r="D263" s="222">
        <f>IFERROR(_xlfn.XLOOKUP($A263,Intel!$A$2:$A$502,Intel!$B$2:$B$502),"N/A")</f>
        <v>30.63</v>
      </c>
      <c r="E263" s="5">
        <f t="shared" si="80"/>
        <v>2727.5984369999996</v>
      </c>
      <c r="F263" s="5" t="str">
        <f t="shared" si="90"/>
        <v>N/A</v>
      </c>
      <c r="G263" s="222">
        <f>IFERROR(_xlfn.XLOOKUP(A263,Apple!A:A,Apple!B:B),"N/A")</f>
        <v>214.29</v>
      </c>
      <c r="H263" s="5">
        <f t="shared" si="81"/>
        <v>19082.503070999999</v>
      </c>
      <c r="I263" s="5" t="str">
        <f t="shared" si="91"/>
        <v>N/A</v>
      </c>
      <c r="J263" s="222">
        <f>IFERROR(_xlfn.XLOOKUP(A263,Microsoft!A:A,Microsoft!B:B),"N/A")</f>
        <v>446.34</v>
      </c>
      <c r="K263" s="5">
        <f t="shared" si="82"/>
        <v>39746.532365999992</v>
      </c>
      <c r="L263" s="5" t="str">
        <f t="shared" si="92"/>
        <v>N/A</v>
      </c>
      <c r="M263" s="222">
        <f>IFERROR(_xlfn.XLOOKUP($A263,Cisco!A:A,Cisco!B:B),"N/A")</f>
        <v>45.97</v>
      </c>
      <c r="N263" s="5">
        <f t="shared" si="83"/>
        <v>4093.6239029999997</v>
      </c>
      <c r="O263" s="5" t="str">
        <f t="shared" si="93"/>
        <v>N/A</v>
      </c>
      <c r="P263" s="222">
        <f>IFERROR(_xlfn.XLOOKUP($A263,Disney!A:A,Disney!B:B),"N/A")</f>
        <v>101.5</v>
      </c>
      <c r="Q263" s="5">
        <f t="shared" si="84"/>
        <v>9038.5648499999988</v>
      </c>
      <c r="R263" s="5" t="str">
        <f t="shared" si="94"/>
        <v>N/A</v>
      </c>
      <c r="S263" s="222">
        <f>_xlfn.XLOOKUP(A263,FedEx!A:A,FedEx!B:B,"N/A")</f>
        <v>248.09</v>
      </c>
      <c r="T263" s="5">
        <f t="shared" si="85"/>
        <v>22092.389691</v>
      </c>
      <c r="U263" s="5" t="str">
        <f t="shared" si="95"/>
        <v>N/A</v>
      </c>
      <c r="V263" s="222">
        <f>_xlfn.XLOOKUP($A263,'General Motors'!A:A,'General Motors'!B:B,"N/A")</f>
        <v>47.44</v>
      </c>
      <c r="W263" s="5">
        <f t="shared" si="86"/>
        <v>4224.5272559999994</v>
      </c>
      <c r="X263" s="5" t="str">
        <f t="shared" si="96"/>
        <v>N/A</v>
      </c>
      <c r="Y263" s="222">
        <f>_xlfn.XLOOKUP($A263,Chevron!A:A,Chevron!B:B,"N/A")</f>
        <v>153.33000000000001</v>
      </c>
      <c r="Z263" s="5">
        <f t="shared" si="87"/>
        <v>13654.021167000001</v>
      </c>
      <c r="AA263" s="5" t="str">
        <f t="shared" si="97"/>
        <v>N/A</v>
      </c>
      <c r="AB263" s="222">
        <f>_xlfn.XLOOKUP($A263,Boeing!A:A,Boeing!B:B,"N/A")</f>
        <v>174.99</v>
      </c>
      <c r="AC263" s="5">
        <f t="shared" si="88"/>
        <v>15582.842000999999</v>
      </c>
      <c r="AD263" s="5" t="str">
        <f t="shared" si="98"/>
        <v>N/A</v>
      </c>
      <c r="AE263" s="222">
        <f>_xlfn.XLOOKUP(A263,Amazon!A:A,Amazon!B:B,"N/A")</f>
        <v>182.81</v>
      </c>
      <c r="AF263" s="5">
        <f t="shared" si="89"/>
        <v>16279.212218999999</v>
      </c>
      <c r="AG263" s="5" t="str">
        <f t="shared" si="99"/>
        <v>N/A</v>
      </c>
      <c r="AH263" s="9">
        <v>1310186</v>
      </c>
      <c r="AI263" s="393">
        <v>488619.47279999999</v>
      </c>
      <c r="AJ263" s="6" t="s">
        <v>36</v>
      </c>
    </row>
    <row r="264" spans="1:36">
      <c r="A264" s="4">
        <v>45462</v>
      </c>
      <c r="B264" s="222">
        <f>_xlfn.XLOOKUP(A264,'USD RUB'!B:B,'USD RUB'!C:C,"N/A")</f>
        <v>87.035399999999996</v>
      </c>
      <c r="C264" s="222" t="str">
        <f>IFERROR(EXP(_xlfn.XLOOKUP(A264,'Bonds (CP)'!$A$4:$A$513,'Work Sheet'!$B$3:$B$512)/252)-1,"N/A")</f>
        <v>N/A</v>
      </c>
      <c r="D264" s="222" t="str">
        <f>IFERROR(_xlfn.XLOOKUP($A264,Intel!$A$2:$A$502,Intel!$B$2:$B$502),"N/A")</f>
        <v>N/A</v>
      </c>
      <c r="E264" s="5" t="str">
        <f t="shared" si="80"/>
        <v>N/A</v>
      </c>
      <c r="F264" s="5" t="str">
        <f t="shared" si="90"/>
        <v>N/A</v>
      </c>
      <c r="G264" s="222" t="str">
        <f>IFERROR(_xlfn.XLOOKUP(A264,Apple!A:A,Apple!B:B),"N/A")</f>
        <v>N/A</v>
      </c>
      <c r="H264" s="5" t="str">
        <f t="shared" si="81"/>
        <v>N/A</v>
      </c>
      <c r="I264" s="5" t="str">
        <f t="shared" si="91"/>
        <v>N/A</v>
      </c>
      <c r="J264" s="222" t="str">
        <f>IFERROR(_xlfn.XLOOKUP(A264,Microsoft!A:A,Microsoft!B:B),"N/A")</f>
        <v>N/A</v>
      </c>
      <c r="K264" s="5" t="str">
        <f t="shared" si="82"/>
        <v>N/A</v>
      </c>
      <c r="L264" s="5" t="str">
        <f t="shared" si="92"/>
        <v>N/A</v>
      </c>
      <c r="M264" s="222" t="str">
        <f>IFERROR(_xlfn.XLOOKUP($A264,Cisco!A:A,Cisco!B:B),"N/A")</f>
        <v>N/A</v>
      </c>
      <c r="N264" s="5" t="str">
        <f t="shared" si="83"/>
        <v>N/A</v>
      </c>
      <c r="O264" s="5" t="str">
        <f t="shared" si="93"/>
        <v>N/A</v>
      </c>
      <c r="P264" s="222" t="str">
        <f>IFERROR(_xlfn.XLOOKUP($A264,Disney!A:A,Disney!B:B),"N/A")</f>
        <v>N/A</v>
      </c>
      <c r="Q264" s="5" t="str">
        <f t="shared" si="84"/>
        <v>N/A</v>
      </c>
      <c r="R264" s="5" t="str">
        <f t="shared" si="94"/>
        <v>N/A</v>
      </c>
      <c r="S264" s="222" t="str">
        <f>_xlfn.XLOOKUP(A264,FedEx!A:A,FedEx!B:B,"N/A")</f>
        <v>N/A</v>
      </c>
      <c r="T264" s="5" t="str">
        <f t="shared" si="85"/>
        <v>N/A</v>
      </c>
      <c r="U264" s="5" t="str">
        <f t="shared" si="95"/>
        <v>N/A</v>
      </c>
      <c r="V264" s="222" t="str">
        <f>_xlfn.XLOOKUP($A264,'General Motors'!A:A,'General Motors'!B:B,"N/A")</f>
        <v>N/A</v>
      </c>
      <c r="W264" s="5" t="str">
        <f t="shared" si="86"/>
        <v>N/A</v>
      </c>
      <c r="X264" s="5" t="str">
        <f t="shared" si="96"/>
        <v>N/A</v>
      </c>
      <c r="Y264" s="222" t="str">
        <f>_xlfn.XLOOKUP($A264,Chevron!A:A,Chevron!B:B,"N/A")</f>
        <v>N/A</v>
      </c>
      <c r="Z264" s="5" t="str">
        <f t="shared" si="87"/>
        <v>N/A</v>
      </c>
      <c r="AA264" s="5" t="str">
        <f t="shared" si="97"/>
        <v>N/A</v>
      </c>
      <c r="AB264" s="222" t="str">
        <f>_xlfn.XLOOKUP($A264,Boeing!A:A,Boeing!B:B,"N/A")</f>
        <v>N/A</v>
      </c>
      <c r="AC264" s="5" t="str">
        <f t="shared" si="88"/>
        <v>N/A</v>
      </c>
      <c r="AD264" s="5" t="str">
        <f t="shared" si="98"/>
        <v>N/A</v>
      </c>
      <c r="AE264" s="222" t="str">
        <f>_xlfn.XLOOKUP(A264,Amazon!A:A,Amazon!B:B,"N/A")</f>
        <v>N/A</v>
      </c>
      <c r="AF264" s="5" t="str">
        <f t="shared" si="89"/>
        <v>N/A</v>
      </c>
      <c r="AG264" s="5" t="str">
        <f t="shared" si="99"/>
        <v>N/A</v>
      </c>
      <c r="AH264" s="6" t="s">
        <v>36</v>
      </c>
      <c r="AI264" s="6" t="s">
        <v>36</v>
      </c>
      <c r="AJ264" s="6" t="s">
        <v>36</v>
      </c>
    </row>
    <row r="265" spans="1:36">
      <c r="A265" s="4">
        <v>45463</v>
      </c>
      <c r="B265" s="222">
        <f>_xlfn.XLOOKUP(A265,'USD RUB'!B:B,'USD RUB'!C:C,"N/A")</f>
        <v>82.628200000000007</v>
      </c>
      <c r="C265" s="222" t="str">
        <f>IFERROR(EXP(_xlfn.XLOOKUP(A265,'Bonds (CP)'!$A$4:$A$513,'Work Sheet'!$B$3:$B$512)/252)-1,"N/A")</f>
        <v>N/A</v>
      </c>
      <c r="D265" s="222">
        <f>IFERROR(_xlfn.XLOOKUP($A265,Intel!$A$2:$A$502,Intel!$B$2:$B$502),"N/A")</f>
        <v>30.62</v>
      </c>
      <c r="E265" s="5">
        <f t="shared" si="80"/>
        <v>2530.0754840000004</v>
      </c>
      <c r="F265" s="5" t="str">
        <f t="shared" si="90"/>
        <v>N/A</v>
      </c>
      <c r="G265" s="222">
        <f>IFERROR(_xlfn.XLOOKUP(A265,Apple!A:A,Apple!B:B),"N/A")</f>
        <v>209.68</v>
      </c>
      <c r="H265" s="5">
        <f t="shared" si="81"/>
        <v>17325.480976000003</v>
      </c>
      <c r="I265" s="5" t="str">
        <f t="shared" si="91"/>
        <v>N/A</v>
      </c>
      <c r="J265" s="222">
        <f>IFERROR(_xlfn.XLOOKUP(A265,Microsoft!A:A,Microsoft!B:B),"N/A")</f>
        <v>445.7</v>
      </c>
      <c r="K265" s="5">
        <f t="shared" si="82"/>
        <v>36827.388740000002</v>
      </c>
      <c r="L265" s="5" t="str">
        <f t="shared" si="92"/>
        <v>N/A</v>
      </c>
      <c r="M265" s="222">
        <f>IFERROR(_xlfn.XLOOKUP($A265,Cisco!A:A,Cisco!B:B),"N/A")</f>
        <v>46.72</v>
      </c>
      <c r="N265" s="5">
        <f t="shared" si="83"/>
        <v>3860.3895040000002</v>
      </c>
      <c r="O265" s="5" t="str">
        <f t="shared" si="93"/>
        <v>N/A</v>
      </c>
      <c r="P265" s="222">
        <f>IFERROR(_xlfn.XLOOKUP($A265,Disney!A:A,Disney!B:B),"N/A")</f>
        <v>101.84</v>
      </c>
      <c r="Q265" s="5">
        <f t="shared" si="84"/>
        <v>8414.8558880000019</v>
      </c>
      <c r="R265" s="5" t="str">
        <f t="shared" si="94"/>
        <v>N/A</v>
      </c>
      <c r="S265" s="222">
        <f>_xlfn.XLOOKUP(A265,FedEx!A:A,FedEx!B:B,"N/A")</f>
        <v>252.52</v>
      </c>
      <c r="T265" s="5">
        <f t="shared" si="85"/>
        <v>20865.273064000001</v>
      </c>
      <c r="U265" s="5" t="str">
        <f t="shared" si="95"/>
        <v>N/A</v>
      </c>
      <c r="V265" s="222">
        <f>_xlfn.XLOOKUP($A265,'General Motors'!A:A,'General Motors'!B:B,"N/A")</f>
        <v>47.77</v>
      </c>
      <c r="W265" s="5">
        <f t="shared" si="86"/>
        <v>3947.1491140000007</v>
      </c>
      <c r="X265" s="5" t="str">
        <f t="shared" si="96"/>
        <v>N/A</v>
      </c>
      <c r="Y265" s="222">
        <f>_xlfn.XLOOKUP($A265,Chevron!A:A,Chevron!B:B,"N/A")</f>
        <v>156.63999999999999</v>
      </c>
      <c r="Z265" s="5">
        <f t="shared" si="87"/>
        <v>12942.881248</v>
      </c>
      <c r="AA265" s="5" t="str">
        <f t="shared" si="97"/>
        <v>N/A</v>
      </c>
      <c r="AB265" s="222">
        <f>_xlfn.XLOOKUP($A265,Boeing!A:A,Boeing!B:B,"N/A")</f>
        <v>176.3</v>
      </c>
      <c r="AC265" s="5">
        <f t="shared" si="88"/>
        <v>14567.351660000002</v>
      </c>
      <c r="AD265" s="5" t="str">
        <f t="shared" si="98"/>
        <v>N/A</v>
      </c>
      <c r="AE265" s="222">
        <f>_xlfn.XLOOKUP(A265,Amazon!A:A,Amazon!B:B,"N/A")</f>
        <v>186.1</v>
      </c>
      <c r="AF265" s="5">
        <f t="shared" si="89"/>
        <v>15377.108020000001</v>
      </c>
      <c r="AG265" s="5" t="str">
        <f t="shared" si="99"/>
        <v>N/A</v>
      </c>
      <c r="AH265" s="393">
        <v>5473.17</v>
      </c>
      <c r="AI265" s="393">
        <v>452238.18540000002</v>
      </c>
      <c r="AJ265" s="6" t="s">
        <v>36</v>
      </c>
    </row>
    <row r="266" spans="1:36">
      <c r="A266" s="4">
        <v>45464</v>
      </c>
      <c r="B266" s="222">
        <f>_xlfn.XLOOKUP(A266,'USD RUB'!B:B,'USD RUB'!C:C,"N/A")</f>
        <v>85.417599999999993</v>
      </c>
      <c r="C266" s="222">
        <f>IFERROR(EXP(_xlfn.XLOOKUP(A266,'Bonds (CP)'!$A$4:$A$513,'Work Sheet'!$B$3:$B$512)/252)-1,"N/A")</f>
        <v>0.44229517216611747</v>
      </c>
      <c r="D266" s="222">
        <f>IFERROR(_xlfn.XLOOKUP($A266,Intel!$A$2:$A$502,Intel!$B$2:$B$502),"N/A")</f>
        <v>31.09</v>
      </c>
      <c r="E266" s="5">
        <f t="shared" si="80"/>
        <v>2655.6331839999998</v>
      </c>
      <c r="F266" s="5">
        <f t="shared" si="90"/>
        <v>4.9626068784910382E-2</v>
      </c>
      <c r="G266" s="222">
        <f>IFERROR(_xlfn.XLOOKUP(A266,Apple!A:A,Apple!B:B),"N/A")</f>
        <v>207.49</v>
      </c>
      <c r="H266" s="5">
        <f t="shared" si="81"/>
        <v>17723.297824000001</v>
      </c>
      <c r="I266" s="5">
        <f t="shared" si="91"/>
        <v>2.2961373975768584E-2</v>
      </c>
      <c r="J266" s="222">
        <f>IFERROR(_xlfn.XLOOKUP(A266,Microsoft!A:A,Microsoft!B:B),"N/A")</f>
        <v>449.78</v>
      </c>
      <c r="K266" s="5">
        <f t="shared" si="82"/>
        <v>38419.128127999997</v>
      </c>
      <c r="L266" s="5">
        <f t="shared" si="92"/>
        <v>4.3221619627653141E-2</v>
      </c>
      <c r="M266" s="222">
        <f>IFERROR(_xlfn.XLOOKUP($A266,Cisco!A:A,Cisco!B:B),"N/A")</f>
        <v>47.29</v>
      </c>
      <c r="N266" s="5">
        <f t="shared" si="83"/>
        <v>4039.3983039999998</v>
      </c>
      <c r="O266" s="5">
        <f t="shared" si="93"/>
        <v>4.6370657627816225E-2</v>
      </c>
      <c r="P266" s="222">
        <f>IFERROR(_xlfn.XLOOKUP($A266,Disney!A:A,Disney!B:B),"N/A")</f>
        <v>102.27</v>
      </c>
      <c r="Q266" s="5">
        <f t="shared" si="84"/>
        <v>8735.6579519999996</v>
      </c>
      <c r="R266" s="5">
        <f t="shared" si="94"/>
        <v>3.8123298636341119E-2</v>
      </c>
      <c r="S266" s="222">
        <f>_xlfn.XLOOKUP(A266,FedEx!A:A,FedEx!B:B,"N/A")</f>
        <v>253.66</v>
      </c>
      <c r="T266" s="5">
        <f t="shared" si="85"/>
        <v>21667.028415999997</v>
      </c>
      <c r="U266" s="5">
        <f t="shared" si="95"/>
        <v>3.8425346725191378E-2</v>
      </c>
      <c r="V266" s="222">
        <f>_xlfn.XLOOKUP($A266,'General Motors'!A:A,'General Motors'!B:B,"N/A")</f>
        <v>47.72</v>
      </c>
      <c r="W266" s="5">
        <f t="shared" si="86"/>
        <v>4076.1278719999996</v>
      </c>
      <c r="X266" s="5">
        <f t="shared" si="96"/>
        <v>3.2676434123689146E-2</v>
      </c>
      <c r="Y266" s="222">
        <f>_xlfn.XLOOKUP($A266,Chevron!A:A,Chevron!B:B,"N/A")</f>
        <v>155.28</v>
      </c>
      <c r="Z266" s="5">
        <f t="shared" si="87"/>
        <v>13263.644928</v>
      </c>
      <c r="AA266" s="5">
        <f t="shared" si="97"/>
        <v>2.4783019627068414E-2</v>
      </c>
      <c r="AB266" s="222">
        <f>_xlfn.XLOOKUP($A266,Boeing!A:A,Boeing!B:B,"N/A")</f>
        <v>176.56</v>
      </c>
      <c r="AC266" s="5">
        <f t="shared" si="88"/>
        <v>15081.331455999998</v>
      </c>
      <c r="AD266" s="5">
        <f t="shared" si="98"/>
        <v>3.5282995014894514E-2</v>
      </c>
      <c r="AE266" s="222">
        <f>_xlfn.XLOOKUP(A266,Amazon!A:A,Amazon!B:B,"N/A")</f>
        <v>189.08</v>
      </c>
      <c r="AF266" s="5">
        <f t="shared" si="89"/>
        <v>16150.759807999999</v>
      </c>
      <c r="AG266" s="5">
        <f t="shared" si="99"/>
        <v>5.0311917364029624E-2</v>
      </c>
      <c r="AH266" s="393">
        <v>5464.62</v>
      </c>
      <c r="AI266" s="393">
        <v>466774.72529999999</v>
      </c>
      <c r="AJ266" s="393">
        <v>3.214355E-2</v>
      </c>
    </row>
    <row r="267" spans="1:36">
      <c r="A267" s="4">
        <v>45465</v>
      </c>
      <c r="B267" s="222">
        <f>_xlfn.XLOOKUP(A267,'USD RUB'!B:B,'USD RUB'!C:C,"N/A")</f>
        <v>87.959500000000006</v>
      </c>
      <c r="C267" s="222" t="str">
        <f>IFERROR(EXP(_xlfn.XLOOKUP(A267,'Bonds (CP)'!$A$4:$A$513,'Work Sheet'!$B$3:$B$512)/252)-1,"N/A")</f>
        <v>N/A</v>
      </c>
      <c r="D267" s="222" t="str">
        <f>IFERROR(_xlfn.XLOOKUP($A267,Intel!$A$2:$A$502,Intel!$B$2:$B$502),"N/A")</f>
        <v>N/A</v>
      </c>
      <c r="E267" s="5" t="str">
        <f t="shared" si="80"/>
        <v>N/A</v>
      </c>
      <c r="F267" s="5" t="str">
        <f t="shared" si="90"/>
        <v>N/A</v>
      </c>
      <c r="G267" s="222" t="str">
        <f>IFERROR(_xlfn.XLOOKUP(A267,Apple!A:A,Apple!B:B),"N/A")</f>
        <v>N/A</v>
      </c>
      <c r="H267" s="5" t="str">
        <f t="shared" si="81"/>
        <v>N/A</v>
      </c>
      <c r="I267" s="5" t="str">
        <f t="shared" si="91"/>
        <v>N/A</v>
      </c>
      <c r="J267" s="222" t="str">
        <f>IFERROR(_xlfn.XLOOKUP(A267,Microsoft!A:A,Microsoft!B:B),"N/A")</f>
        <v>N/A</v>
      </c>
      <c r="K267" s="5" t="str">
        <f t="shared" si="82"/>
        <v>N/A</v>
      </c>
      <c r="L267" s="5" t="str">
        <f t="shared" si="92"/>
        <v>N/A</v>
      </c>
      <c r="M267" s="222" t="str">
        <f>IFERROR(_xlfn.XLOOKUP($A267,Cisco!A:A,Cisco!B:B),"N/A")</f>
        <v>N/A</v>
      </c>
      <c r="N267" s="5" t="str">
        <f t="shared" si="83"/>
        <v>N/A</v>
      </c>
      <c r="O267" s="5" t="str">
        <f t="shared" si="93"/>
        <v>N/A</v>
      </c>
      <c r="P267" s="222" t="str">
        <f>IFERROR(_xlfn.XLOOKUP($A267,Disney!A:A,Disney!B:B),"N/A")</f>
        <v>N/A</v>
      </c>
      <c r="Q267" s="5" t="str">
        <f t="shared" si="84"/>
        <v>N/A</v>
      </c>
      <c r="R267" s="5" t="str">
        <f t="shared" si="94"/>
        <v>N/A</v>
      </c>
      <c r="S267" s="222" t="str">
        <f>_xlfn.XLOOKUP(A267,FedEx!A:A,FedEx!B:B,"N/A")</f>
        <v>N/A</v>
      </c>
      <c r="T267" s="5" t="str">
        <f t="shared" si="85"/>
        <v>N/A</v>
      </c>
      <c r="U267" s="5" t="str">
        <f t="shared" si="95"/>
        <v>N/A</v>
      </c>
      <c r="V267" s="222" t="str">
        <f>_xlfn.XLOOKUP($A267,'General Motors'!A:A,'General Motors'!B:B,"N/A")</f>
        <v>N/A</v>
      </c>
      <c r="W267" s="5" t="str">
        <f t="shared" si="86"/>
        <v>N/A</v>
      </c>
      <c r="X267" s="5" t="str">
        <f t="shared" si="96"/>
        <v>N/A</v>
      </c>
      <c r="Y267" s="222" t="str">
        <f>_xlfn.XLOOKUP($A267,Chevron!A:A,Chevron!B:B,"N/A")</f>
        <v>N/A</v>
      </c>
      <c r="Z267" s="5" t="str">
        <f t="shared" si="87"/>
        <v>N/A</v>
      </c>
      <c r="AA267" s="5" t="str">
        <f t="shared" si="97"/>
        <v>N/A</v>
      </c>
      <c r="AB267" s="222" t="str">
        <f>_xlfn.XLOOKUP($A267,Boeing!A:A,Boeing!B:B,"N/A")</f>
        <v>N/A</v>
      </c>
      <c r="AC267" s="5" t="str">
        <f t="shared" si="88"/>
        <v>N/A</v>
      </c>
      <c r="AD267" s="5" t="str">
        <f t="shared" si="98"/>
        <v>N/A</v>
      </c>
      <c r="AE267" s="222" t="str">
        <f>_xlfn.XLOOKUP(A267,Amazon!A:A,Amazon!B:B,"N/A")</f>
        <v>N/A</v>
      </c>
      <c r="AF267" s="5" t="str">
        <f t="shared" si="89"/>
        <v>N/A</v>
      </c>
      <c r="AG267" s="5" t="str">
        <f t="shared" si="99"/>
        <v>N/A</v>
      </c>
      <c r="AH267" s="6" t="s">
        <v>36</v>
      </c>
      <c r="AI267" s="6" t="s">
        <v>36</v>
      </c>
      <c r="AJ267" s="6" t="s">
        <v>36</v>
      </c>
    </row>
    <row r="268" spans="1:36">
      <c r="A268" s="4">
        <v>45466</v>
      </c>
      <c r="B268" s="222" t="str">
        <f>_xlfn.XLOOKUP(A268,'USD RUB'!B:B,'USD RUB'!C:C,"N/A")</f>
        <v>N/A</v>
      </c>
      <c r="C268" s="222" t="str">
        <f>IFERROR(EXP(_xlfn.XLOOKUP(A268,'Bonds (CP)'!$A$4:$A$513,'Work Sheet'!$B$3:$B$512)/252)-1,"N/A")</f>
        <v>N/A</v>
      </c>
      <c r="D268" s="222" t="str">
        <f>IFERROR(_xlfn.XLOOKUP($A268,Intel!$A$2:$A$502,Intel!$B$2:$B$502),"N/A")</f>
        <v>N/A</v>
      </c>
      <c r="E268" s="5" t="str">
        <f t="shared" si="80"/>
        <v>N/A</v>
      </c>
      <c r="F268" s="5" t="str">
        <f t="shared" si="90"/>
        <v>N/A</v>
      </c>
      <c r="G268" s="222" t="str">
        <f>IFERROR(_xlfn.XLOOKUP(A268,Apple!A:A,Apple!B:B),"N/A")</f>
        <v>N/A</v>
      </c>
      <c r="H268" s="5" t="str">
        <f t="shared" si="81"/>
        <v>N/A</v>
      </c>
      <c r="I268" s="5" t="str">
        <f t="shared" si="91"/>
        <v>N/A</v>
      </c>
      <c r="J268" s="222" t="str">
        <f>IFERROR(_xlfn.XLOOKUP(A268,Microsoft!A:A,Microsoft!B:B),"N/A")</f>
        <v>N/A</v>
      </c>
      <c r="K268" s="5" t="str">
        <f t="shared" si="82"/>
        <v>N/A</v>
      </c>
      <c r="L268" s="5" t="str">
        <f t="shared" si="92"/>
        <v>N/A</v>
      </c>
      <c r="M268" s="222" t="str">
        <f>IFERROR(_xlfn.XLOOKUP($A268,Cisco!A:A,Cisco!B:B),"N/A")</f>
        <v>N/A</v>
      </c>
      <c r="N268" s="5" t="str">
        <f t="shared" si="83"/>
        <v>N/A</v>
      </c>
      <c r="O268" s="5" t="str">
        <f t="shared" si="93"/>
        <v>N/A</v>
      </c>
      <c r="P268" s="222" t="str">
        <f>IFERROR(_xlfn.XLOOKUP($A268,Disney!A:A,Disney!B:B),"N/A")</f>
        <v>N/A</v>
      </c>
      <c r="Q268" s="5" t="str">
        <f t="shared" si="84"/>
        <v>N/A</v>
      </c>
      <c r="R268" s="5" t="str">
        <f t="shared" si="94"/>
        <v>N/A</v>
      </c>
      <c r="S268" s="222" t="str">
        <f>_xlfn.XLOOKUP(A268,FedEx!A:A,FedEx!B:B,"N/A")</f>
        <v>N/A</v>
      </c>
      <c r="T268" s="5" t="str">
        <f t="shared" si="85"/>
        <v>N/A</v>
      </c>
      <c r="U268" s="5" t="str">
        <f t="shared" si="95"/>
        <v>N/A</v>
      </c>
      <c r="V268" s="222" t="str">
        <f>_xlfn.XLOOKUP($A268,'General Motors'!A:A,'General Motors'!B:B,"N/A")</f>
        <v>N/A</v>
      </c>
      <c r="W268" s="5" t="str">
        <f t="shared" si="86"/>
        <v>N/A</v>
      </c>
      <c r="X268" s="5" t="str">
        <f t="shared" si="96"/>
        <v>N/A</v>
      </c>
      <c r="Y268" s="222" t="str">
        <f>_xlfn.XLOOKUP($A268,Chevron!A:A,Chevron!B:B,"N/A")</f>
        <v>N/A</v>
      </c>
      <c r="Z268" s="5" t="str">
        <f t="shared" si="87"/>
        <v>N/A</v>
      </c>
      <c r="AA268" s="5" t="str">
        <f t="shared" si="97"/>
        <v>N/A</v>
      </c>
      <c r="AB268" s="222" t="str">
        <f>_xlfn.XLOOKUP($A268,Boeing!A:A,Boeing!B:B,"N/A")</f>
        <v>N/A</v>
      </c>
      <c r="AC268" s="5" t="str">
        <f t="shared" si="88"/>
        <v>N/A</v>
      </c>
      <c r="AD268" s="5" t="str">
        <f t="shared" si="98"/>
        <v>N/A</v>
      </c>
      <c r="AE268" s="222" t="str">
        <f>_xlfn.XLOOKUP(A268,Amazon!A:A,Amazon!B:B,"N/A")</f>
        <v>N/A</v>
      </c>
      <c r="AF268" s="5" t="str">
        <f t="shared" si="89"/>
        <v>N/A</v>
      </c>
      <c r="AG268" s="5" t="str">
        <f t="shared" si="99"/>
        <v>N/A</v>
      </c>
      <c r="AH268" s="6" t="s">
        <v>36</v>
      </c>
      <c r="AI268" s="6" t="s">
        <v>36</v>
      </c>
      <c r="AJ268" s="6" t="s">
        <v>36</v>
      </c>
    </row>
    <row r="269" spans="1:36">
      <c r="A269" s="4">
        <v>45467</v>
      </c>
      <c r="B269" s="222" t="str">
        <f>_xlfn.XLOOKUP(A269,'USD RUB'!B:B,'USD RUB'!C:C,"N/A")</f>
        <v>N/A</v>
      </c>
      <c r="C269" s="222">
        <f>IFERROR(EXP(_xlfn.XLOOKUP(A269,'Bonds (CP)'!$A$4:$A$513,'Work Sheet'!$B$3:$B$512)/252)-1,"N/A")</f>
        <v>0.44363506825289267</v>
      </c>
      <c r="D269" s="222">
        <f>IFERROR(_xlfn.XLOOKUP($A269,Intel!$A$2:$A$502,Intel!$B$2:$B$502),"N/A")</f>
        <v>30.57</v>
      </c>
      <c r="E269" s="5" t="str">
        <f t="shared" si="80"/>
        <v>N/A</v>
      </c>
      <c r="F269" s="5" t="str">
        <f t="shared" si="90"/>
        <v>N/A</v>
      </c>
      <c r="G269" s="222">
        <f>IFERROR(_xlfn.XLOOKUP(A269,Apple!A:A,Apple!B:B),"N/A")</f>
        <v>208.14</v>
      </c>
      <c r="H269" s="5" t="str">
        <f t="shared" si="81"/>
        <v>N/A</v>
      </c>
      <c r="I269" s="5" t="str">
        <f t="shared" si="91"/>
        <v>N/A</v>
      </c>
      <c r="J269" s="222">
        <f>IFERROR(_xlfn.XLOOKUP(A269,Microsoft!A:A,Microsoft!B:B),"N/A")</f>
        <v>447.67</v>
      </c>
      <c r="K269" s="5" t="str">
        <f t="shared" si="82"/>
        <v>N/A</v>
      </c>
      <c r="L269" s="5" t="str">
        <f t="shared" si="92"/>
        <v>N/A</v>
      </c>
      <c r="M269" s="222">
        <f>IFERROR(_xlfn.XLOOKUP($A269,Cisco!A:A,Cisco!B:B),"N/A")</f>
        <v>47.28</v>
      </c>
      <c r="N269" s="5" t="str">
        <f t="shared" si="83"/>
        <v>N/A</v>
      </c>
      <c r="O269" s="5" t="str">
        <f t="shared" si="93"/>
        <v>N/A</v>
      </c>
      <c r="P269" s="222">
        <f>IFERROR(_xlfn.XLOOKUP($A269,Disney!A:A,Disney!B:B),"N/A")</f>
        <v>101.98</v>
      </c>
      <c r="Q269" s="5" t="str">
        <f t="shared" si="84"/>
        <v>N/A</v>
      </c>
      <c r="R269" s="5" t="str">
        <f t="shared" si="94"/>
        <v>N/A</v>
      </c>
      <c r="S269" s="222">
        <f>_xlfn.XLOOKUP(A269,FedEx!A:A,FedEx!B:B,"N/A")</f>
        <v>256.51</v>
      </c>
      <c r="T269" s="5" t="str">
        <f t="shared" si="85"/>
        <v>N/A</v>
      </c>
      <c r="U269" s="5" t="str">
        <f t="shared" si="95"/>
        <v>N/A</v>
      </c>
      <c r="V269" s="222">
        <f>_xlfn.XLOOKUP($A269,'General Motors'!A:A,'General Motors'!B:B,"N/A")</f>
        <v>48.11</v>
      </c>
      <c r="W269" s="5" t="str">
        <f t="shared" si="86"/>
        <v>N/A</v>
      </c>
      <c r="X269" s="5" t="str">
        <f t="shared" si="96"/>
        <v>N/A</v>
      </c>
      <c r="Y269" s="222">
        <f>_xlfn.XLOOKUP($A269,Chevron!A:A,Chevron!B:B,"N/A")</f>
        <v>159.31</v>
      </c>
      <c r="Z269" s="5" t="str">
        <f t="shared" si="87"/>
        <v>N/A</v>
      </c>
      <c r="AA269" s="5" t="str">
        <f t="shared" si="97"/>
        <v>N/A</v>
      </c>
      <c r="AB269" s="222">
        <f>_xlfn.XLOOKUP($A269,Boeing!A:A,Boeing!B:B,"N/A")</f>
        <v>179.1</v>
      </c>
      <c r="AC269" s="5" t="str">
        <f t="shared" si="88"/>
        <v>N/A</v>
      </c>
      <c r="AD269" s="5" t="str">
        <f t="shared" si="98"/>
        <v>N/A</v>
      </c>
      <c r="AE269" s="222">
        <f>_xlfn.XLOOKUP(A269,Amazon!A:A,Amazon!B:B,"N/A")</f>
        <v>185.57</v>
      </c>
      <c r="AF269" s="5" t="str">
        <f t="shared" si="89"/>
        <v>N/A</v>
      </c>
      <c r="AG269" s="5" t="str">
        <f t="shared" si="99"/>
        <v>N/A</v>
      </c>
      <c r="AH269" s="393">
        <v>5447.87</v>
      </c>
      <c r="AI269" s="6" t="s">
        <v>36</v>
      </c>
      <c r="AJ269" s="6" t="s">
        <v>36</v>
      </c>
    </row>
    <row r="270" spans="1:36">
      <c r="A270" s="4">
        <v>45468</v>
      </c>
      <c r="B270" s="222">
        <f>_xlfn.XLOOKUP(A270,'USD RUB'!B:B,'USD RUB'!C:C,"N/A")</f>
        <v>87.373000000000005</v>
      </c>
      <c r="C270" s="222">
        <f>IFERROR(EXP(_xlfn.XLOOKUP(A270,'Bonds (CP)'!$A$4:$A$513,'Work Sheet'!$B$3:$B$512)/252)-1,"N/A")</f>
        <v>0.44285502868616056</v>
      </c>
      <c r="D270" s="222">
        <f>IFERROR(_xlfn.XLOOKUP($A270,Intel!$A$2:$A$502,Intel!$B$2:$B$502),"N/A")</f>
        <v>30.74</v>
      </c>
      <c r="E270" s="5">
        <f t="shared" si="80"/>
        <v>2685.84602</v>
      </c>
      <c r="F270" s="5" t="str">
        <f t="shared" si="90"/>
        <v>N/A</v>
      </c>
      <c r="G270" s="222">
        <f>IFERROR(_xlfn.XLOOKUP(A270,Apple!A:A,Apple!B:B),"N/A")</f>
        <v>209.07</v>
      </c>
      <c r="H270" s="5">
        <f t="shared" si="81"/>
        <v>18267.073110000001</v>
      </c>
      <c r="I270" s="5" t="str">
        <f t="shared" si="91"/>
        <v>N/A</v>
      </c>
      <c r="J270" s="222">
        <f>IFERROR(_xlfn.XLOOKUP(A270,Microsoft!A:A,Microsoft!B:B),"N/A")</f>
        <v>450.95</v>
      </c>
      <c r="K270" s="5">
        <f t="shared" si="82"/>
        <v>39400.854350000001</v>
      </c>
      <c r="L270" s="5" t="str">
        <f t="shared" si="92"/>
        <v>N/A</v>
      </c>
      <c r="M270" s="222">
        <f>IFERROR(_xlfn.XLOOKUP($A270,Cisco!A:A,Cisco!B:B),"N/A")</f>
        <v>47.38</v>
      </c>
      <c r="N270" s="5">
        <f t="shared" si="83"/>
        <v>4139.7327400000004</v>
      </c>
      <c r="O270" s="5" t="str">
        <f t="shared" si="93"/>
        <v>N/A</v>
      </c>
      <c r="P270" s="222">
        <f>IFERROR(_xlfn.XLOOKUP($A270,Disney!A:A,Disney!B:B),"N/A")</f>
        <v>102.2</v>
      </c>
      <c r="Q270" s="5">
        <f t="shared" si="84"/>
        <v>8929.5205999999998</v>
      </c>
      <c r="R270" s="5" t="str">
        <f t="shared" si="94"/>
        <v>N/A</v>
      </c>
      <c r="S270" s="222">
        <f>_xlfn.XLOOKUP(A270,FedEx!A:A,FedEx!B:B,"N/A")</f>
        <v>256.38</v>
      </c>
      <c r="T270" s="5">
        <f t="shared" si="85"/>
        <v>22400.689740000002</v>
      </c>
      <c r="U270" s="5" t="str">
        <f t="shared" si="95"/>
        <v>N/A</v>
      </c>
      <c r="V270" s="222">
        <f>_xlfn.XLOOKUP($A270,'General Motors'!A:A,'General Motors'!B:B,"N/A")</f>
        <v>46.41</v>
      </c>
      <c r="W270" s="5">
        <f t="shared" si="86"/>
        <v>4054.9809299999997</v>
      </c>
      <c r="X270" s="5" t="str">
        <f t="shared" si="96"/>
        <v>N/A</v>
      </c>
      <c r="Y270" s="222">
        <f>_xlfn.XLOOKUP($A270,Chevron!A:A,Chevron!B:B,"N/A")</f>
        <v>158.46</v>
      </c>
      <c r="Z270" s="5">
        <f t="shared" si="87"/>
        <v>13845.125580000002</v>
      </c>
      <c r="AA270" s="5" t="str">
        <f t="shared" si="97"/>
        <v>N/A</v>
      </c>
      <c r="AB270" s="222">
        <f>_xlfn.XLOOKUP($A270,Boeing!A:A,Boeing!B:B,"N/A")</f>
        <v>175.1</v>
      </c>
      <c r="AC270" s="5">
        <f t="shared" si="88"/>
        <v>15299.0123</v>
      </c>
      <c r="AD270" s="5" t="str">
        <f t="shared" si="98"/>
        <v>N/A</v>
      </c>
      <c r="AE270" s="222">
        <f>_xlfn.XLOOKUP(A270,Amazon!A:A,Amazon!B:B,"N/A")</f>
        <v>186.34</v>
      </c>
      <c r="AF270" s="5">
        <f t="shared" si="89"/>
        <v>16281.084820000002</v>
      </c>
      <c r="AG270" s="5" t="str">
        <f t="shared" si="99"/>
        <v>N/A</v>
      </c>
      <c r="AH270" s="8">
        <v>1303612</v>
      </c>
      <c r="AI270" s="393">
        <v>477869.14889999997</v>
      </c>
      <c r="AJ270" s="6" t="s">
        <v>36</v>
      </c>
    </row>
    <row r="271" spans="1:36">
      <c r="A271" s="4">
        <v>45469</v>
      </c>
      <c r="B271" s="222">
        <f>_xlfn.XLOOKUP(A271,'USD RUB'!B:B,'USD RUB'!C:C,"N/A")</f>
        <v>87.277000000000001</v>
      </c>
      <c r="C271" s="222">
        <f>IFERROR(EXP(_xlfn.XLOOKUP(A271,'Bonds (CP)'!$A$4:$A$513,'Work Sheet'!$B$3:$B$512)/252)-1,"N/A")</f>
        <v>0.44237759138791088</v>
      </c>
      <c r="D271" s="222">
        <f>IFERROR(_xlfn.XLOOKUP($A271,Intel!$A$2:$A$502,Intel!$B$2:$B$502),"N/A")</f>
        <v>30.54</v>
      </c>
      <c r="E271" s="5">
        <f t="shared" si="80"/>
        <v>2665.4395799999998</v>
      </c>
      <c r="F271" s="5">
        <f t="shared" si="90"/>
        <v>-7.5977698825788753E-3</v>
      </c>
      <c r="G271" s="222">
        <f>IFERROR(_xlfn.XLOOKUP(A271,Apple!A:A,Apple!B:B),"N/A")</f>
        <v>213.25</v>
      </c>
      <c r="H271" s="5">
        <f t="shared" si="81"/>
        <v>18611.820250000001</v>
      </c>
      <c r="I271" s="5">
        <f t="shared" si="91"/>
        <v>1.8872598687486253E-2</v>
      </c>
      <c r="J271" s="222">
        <f>IFERROR(_xlfn.XLOOKUP(A271,Microsoft!A:A,Microsoft!B:B),"N/A")</f>
        <v>452.16</v>
      </c>
      <c r="K271" s="5">
        <f t="shared" si="82"/>
        <v>39463.168320000004</v>
      </c>
      <c r="L271" s="5">
        <f t="shared" si="92"/>
        <v>1.5815385485418165E-3</v>
      </c>
      <c r="M271" s="222">
        <f>IFERROR(_xlfn.XLOOKUP($A271,Cisco!A:A,Cisco!B:B),"N/A")</f>
        <v>46.86</v>
      </c>
      <c r="N271" s="5">
        <f t="shared" si="83"/>
        <v>4089.8002200000001</v>
      </c>
      <c r="O271" s="5">
        <f t="shared" si="93"/>
        <v>-1.2061773823592414E-2</v>
      </c>
      <c r="P271" s="222">
        <f>IFERROR(_xlfn.XLOOKUP($A271,Disney!A:A,Disney!B:B),"N/A")</f>
        <v>102.18</v>
      </c>
      <c r="Q271" s="5">
        <f t="shared" si="84"/>
        <v>8917.9638599999998</v>
      </c>
      <c r="R271" s="5">
        <f t="shared" si="94"/>
        <v>-1.2942172953831488E-3</v>
      </c>
      <c r="S271" s="222">
        <f>_xlfn.XLOOKUP(A271,FedEx!A:A,FedEx!B:B,"N/A")</f>
        <v>296.19</v>
      </c>
      <c r="T271" s="5">
        <f t="shared" si="85"/>
        <v>25850.574629999999</v>
      </c>
      <c r="U271" s="5">
        <f t="shared" si="95"/>
        <v>0.15400797609547157</v>
      </c>
      <c r="V271" s="222">
        <f>_xlfn.XLOOKUP($A271,'General Motors'!A:A,'General Motors'!B:B,"N/A")</f>
        <v>45.77</v>
      </c>
      <c r="W271" s="5">
        <f t="shared" si="86"/>
        <v>3994.6682900000005</v>
      </c>
      <c r="X271" s="5">
        <f t="shared" si="96"/>
        <v>-1.4873717297604894E-2</v>
      </c>
      <c r="Y271" s="222">
        <f>_xlfn.XLOOKUP($A271,Chevron!A:A,Chevron!B:B,"N/A")</f>
        <v>155.94999999999999</v>
      </c>
      <c r="Z271" s="5">
        <f t="shared" si="87"/>
        <v>13610.84815</v>
      </c>
      <c r="AA271" s="5">
        <f t="shared" si="97"/>
        <v>-1.6921293248392644E-2</v>
      </c>
      <c r="AB271" s="222">
        <f>_xlfn.XLOOKUP($A271,Boeing!A:A,Boeing!B:B,"N/A")</f>
        <v>178.5</v>
      </c>
      <c r="AC271" s="5">
        <f t="shared" si="88"/>
        <v>15578.9445</v>
      </c>
      <c r="AD271" s="5">
        <f t="shared" si="98"/>
        <v>1.829740342126529E-2</v>
      </c>
      <c r="AE271" s="222">
        <f>_xlfn.XLOOKUP(A271,Amazon!A:A,Amazon!B:B,"N/A")</f>
        <v>193.61</v>
      </c>
      <c r="AF271" s="5">
        <f t="shared" si="89"/>
        <v>16897.699970000001</v>
      </c>
      <c r="AG271" s="5">
        <f t="shared" si="99"/>
        <v>3.7873099785251219E-2</v>
      </c>
      <c r="AH271" s="8">
        <v>1306718</v>
      </c>
      <c r="AI271" s="393">
        <v>478094.67830000003</v>
      </c>
      <c r="AJ271" s="393">
        <v>4.7195000000000001E-4</v>
      </c>
    </row>
    <row r="272" spans="1:36">
      <c r="A272" s="4">
        <v>45470</v>
      </c>
      <c r="B272" s="222">
        <f>_xlfn.XLOOKUP(A272,'USD RUB'!B:B,'USD RUB'!C:C,"N/A")</f>
        <v>87.806399999999996</v>
      </c>
      <c r="C272" s="222">
        <f>IFERROR(EXP(_xlfn.XLOOKUP(A272,'Bonds (CP)'!$A$4:$A$513,'Work Sheet'!$B$3:$B$512)/252)-1,"N/A")</f>
        <v>0.44300562022385392</v>
      </c>
      <c r="D272" s="222">
        <f>IFERROR(_xlfn.XLOOKUP($A272,Intel!$A$2:$A$502,Intel!$B$2:$B$502),"N/A")</f>
        <v>30.59</v>
      </c>
      <c r="E272" s="5">
        <f t="shared" si="80"/>
        <v>2685.9977759999997</v>
      </c>
      <c r="F272" s="5">
        <f t="shared" si="90"/>
        <v>7.7128726361901379E-3</v>
      </c>
      <c r="G272" s="222">
        <f>IFERROR(_xlfn.XLOOKUP(A272,Apple!A:A,Apple!B:B),"N/A")</f>
        <v>214.1</v>
      </c>
      <c r="H272" s="5">
        <f t="shared" si="81"/>
        <v>18799.35024</v>
      </c>
      <c r="I272" s="5">
        <f t="shared" si="91"/>
        <v>1.0075854348528868E-2</v>
      </c>
      <c r="J272" s="222">
        <f>IFERROR(_xlfn.XLOOKUP(A272,Microsoft!A:A,Microsoft!B:B),"N/A")</f>
        <v>452.85</v>
      </c>
      <c r="K272" s="5">
        <f t="shared" si="82"/>
        <v>39763.128239999998</v>
      </c>
      <c r="L272" s="5">
        <f t="shared" si="92"/>
        <v>7.6010095684073686E-3</v>
      </c>
      <c r="M272" s="222">
        <f>IFERROR(_xlfn.XLOOKUP($A272,Cisco!A:A,Cisco!B:B),"N/A")</f>
        <v>47.45</v>
      </c>
      <c r="N272" s="5">
        <f t="shared" si="83"/>
        <v>4166.4136799999997</v>
      </c>
      <c r="O272" s="5">
        <f t="shared" si="93"/>
        <v>1.8732812332823423E-2</v>
      </c>
      <c r="P272" s="222">
        <f>IFERROR(_xlfn.XLOOKUP($A272,Disney!A:A,Disney!B:B),"N/A")</f>
        <v>102.17</v>
      </c>
      <c r="Q272" s="5">
        <f t="shared" si="84"/>
        <v>8971.1798880000006</v>
      </c>
      <c r="R272" s="5">
        <f t="shared" si="94"/>
        <v>5.9672845545710729E-3</v>
      </c>
      <c r="S272" s="222">
        <f>_xlfn.XLOOKUP(A272,FedEx!A:A,FedEx!B:B,"N/A")</f>
        <v>295.47000000000003</v>
      </c>
      <c r="T272" s="5">
        <f t="shared" si="85"/>
        <v>25944.157008000002</v>
      </c>
      <c r="U272" s="5">
        <f t="shared" si="95"/>
        <v>3.6201275731564397E-3</v>
      </c>
      <c r="V272" s="222">
        <f>_xlfn.XLOOKUP($A272,'General Motors'!A:A,'General Motors'!B:B,"N/A")</f>
        <v>45.58</v>
      </c>
      <c r="W272" s="5">
        <f t="shared" si="86"/>
        <v>4002.2157119999997</v>
      </c>
      <c r="X272" s="5">
        <f t="shared" si="96"/>
        <v>1.8893738984266939E-3</v>
      </c>
      <c r="Y272" s="222">
        <f>_xlfn.XLOOKUP($A272,Chevron!A:A,Chevron!B:B,"N/A")</f>
        <v>156.32</v>
      </c>
      <c r="Z272" s="5">
        <f t="shared" si="87"/>
        <v>13725.896448</v>
      </c>
      <c r="AA272" s="5">
        <f t="shared" si="97"/>
        <v>8.4526913188727182E-3</v>
      </c>
      <c r="AB272" s="222">
        <f>_xlfn.XLOOKUP($A272,Boeing!A:A,Boeing!B:B,"N/A")</f>
        <v>182.51</v>
      </c>
      <c r="AC272" s="5">
        <f t="shared" si="88"/>
        <v>16025.546063999998</v>
      </c>
      <c r="AD272" s="5">
        <f t="shared" si="98"/>
        <v>2.8666997561997754E-2</v>
      </c>
      <c r="AE272" s="222">
        <f>_xlfn.XLOOKUP(A272,Amazon!A:A,Amazon!B:B,"N/A")</f>
        <v>197.85</v>
      </c>
      <c r="AF272" s="5">
        <f t="shared" si="89"/>
        <v>17372.49624</v>
      </c>
      <c r="AG272" s="5">
        <f t="shared" si="99"/>
        <v>2.8098277922021797E-2</v>
      </c>
      <c r="AH272" s="393">
        <v>5482.87</v>
      </c>
      <c r="AI272" s="393">
        <v>481431.07640000002</v>
      </c>
      <c r="AJ272" s="393">
        <v>6.9785300000000001E-3</v>
      </c>
    </row>
    <row r="273" spans="1:36">
      <c r="A273" s="4">
        <v>45471</v>
      </c>
      <c r="B273" s="222">
        <f>_xlfn.XLOOKUP(A273,'USD RUB'!B:B,'USD RUB'!C:C,"N/A")</f>
        <v>84.963999999999999</v>
      </c>
      <c r="C273" s="222" t="str">
        <f>IFERROR(EXP(_xlfn.XLOOKUP(A273,'Bonds (CP)'!$A$4:$A$513,'Work Sheet'!$B$3:$B$512)/252)-1,"N/A")</f>
        <v>N/A</v>
      </c>
      <c r="D273" s="222">
        <f>IFERROR(_xlfn.XLOOKUP($A273,Intel!$A$2:$A$502,Intel!$B$2:$B$502),"N/A")</f>
        <v>30.97</v>
      </c>
      <c r="E273" s="5">
        <f t="shared" si="80"/>
        <v>2631.3350799999998</v>
      </c>
      <c r="F273" s="5">
        <f t="shared" si="90"/>
        <v>-2.0350983343479845E-2</v>
      </c>
      <c r="G273" s="222">
        <f>IFERROR(_xlfn.XLOOKUP(A273,Apple!A:A,Apple!B:B),"N/A")</f>
        <v>210.62</v>
      </c>
      <c r="H273" s="5">
        <f t="shared" si="81"/>
        <v>17895.117679999999</v>
      </c>
      <c r="I273" s="5">
        <f t="shared" si="91"/>
        <v>-4.8099138983858869E-2</v>
      </c>
      <c r="J273" s="222">
        <f>IFERROR(_xlfn.XLOOKUP(A273,Microsoft!A:A,Microsoft!B:B),"N/A")</f>
        <v>446.95</v>
      </c>
      <c r="K273" s="5">
        <f t="shared" si="82"/>
        <v>37974.659800000001</v>
      </c>
      <c r="L273" s="5">
        <f t="shared" si="92"/>
        <v>-4.4978061816597026E-2</v>
      </c>
      <c r="M273" s="222">
        <f>IFERROR(_xlfn.XLOOKUP($A273,Cisco!A:A,Cisco!B:B),"N/A")</f>
        <v>47.51</v>
      </c>
      <c r="N273" s="5">
        <f t="shared" si="83"/>
        <v>4036.6396399999999</v>
      </c>
      <c r="O273" s="5">
        <f t="shared" si="93"/>
        <v>-3.1147660786290388E-2</v>
      </c>
      <c r="P273" s="222">
        <f>IFERROR(_xlfn.XLOOKUP($A273,Disney!A:A,Disney!B:B),"N/A")</f>
        <v>99.29</v>
      </c>
      <c r="Q273" s="5">
        <f t="shared" si="84"/>
        <v>8436.0755600000011</v>
      </c>
      <c r="R273" s="5">
        <f t="shared" si="94"/>
        <v>-5.9647040264543594E-2</v>
      </c>
      <c r="S273" s="222">
        <f>_xlfn.XLOOKUP(A273,FedEx!A:A,FedEx!B:B,"N/A")</f>
        <v>299.83999999999997</v>
      </c>
      <c r="T273" s="5">
        <f t="shared" si="85"/>
        <v>25475.605759999999</v>
      </c>
      <c r="U273" s="5">
        <f t="shared" si="95"/>
        <v>-1.8059991228681072E-2</v>
      </c>
      <c r="V273" s="222">
        <f>_xlfn.XLOOKUP($A273,'General Motors'!A:A,'General Motors'!B:B,"N/A")</f>
        <v>46.46</v>
      </c>
      <c r="W273" s="5">
        <f t="shared" si="86"/>
        <v>3947.4274399999999</v>
      </c>
      <c r="X273" s="5">
        <f t="shared" si="96"/>
        <v>-1.36894850109468E-2</v>
      </c>
      <c r="Y273" s="222">
        <f>_xlfn.XLOOKUP($A273,Chevron!A:A,Chevron!B:B,"N/A")</f>
        <v>156.41999999999999</v>
      </c>
      <c r="Z273" s="5">
        <f t="shared" si="87"/>
        <v>13290.068879999999</v>
      </c>
      <c r="AA273" s="5">
        <f t="shared" si="97"/>
        <v>-3.1752211569649802E-2</v>
      </c>
      <c r="AB273" s="222">
        <f>_xlfn.XLOOKUP($A273,Boeing!A:A,Boeing!B:B,"N/A")</f>
        <v>182.01</v>
      </c>
      <c r="AC273" s="5">
        <f t="shared" si="88"/>
        <v>15464.297639999999</v>
      </c>
      <c r="AD273" s="5">
        <f t="shared" si="98"/>
        <v>-3.5022109184834282E-2</v>
      </c>
      <c r="AE273" s="222">
        <f>_xlfn.XLOOKUP(A273,Amazon!A:A,Amazon!B:B,"N/A")</f>
        <v>193.25</v>
      </c>
      <c r="AF273" s="5">
        <f t="shared" si="89"/>
        <v>16419.293000000001</v>
      </c>
      <c r="AG273" s="5">
        <f t="shared" si="99"/>
        <v>-5.4868524754966286E-2</v>
      </c>
      <c r="AH273" s="393">
        <v>5460.48</v>
      </c>
      <c r="AI273" s="393">
        <v>463944.22269999998</v>
      </c>
      <c r="AJ273" s="393">
        <v>-3.6322699999999999E-2</v>
      </c>
    </row>
    <row r="274" spans="1:36">
      <c r="A274" s="4">
        <v>45472</v>
      </c>
      <c r="B274" s="222">
        <f>_xlfn.XLOOKUP(A274,'USD RUB'!B:B,'USD RUB'!C:C,"N/A")</f>
        <v>85.748000000000005</v>
      </c>
      <c r="C274" s="222" t="str">
        <f>IFERROR(EXP(_xlfn.XLOOKUP(A274,'Bonds (CP)'!$A$4:$A$513,'Work Sheet'!$B$3:$B$512)/252)-1,"N/A")</f>
        <v>N/A</v>
      </c>
      <c r="D274" s="222" t="str">
        <f>IFERROR(_xlfn.XLOOKUP($A274,Intel!$A$2:$A$502,Intel!$B$2:$B$502),"N/A")</f>
        <v>N/A</v>
      </c>
      <c r="E274" s="5" t="str">
        <f t="shared" si="80"/>
        <v>N/A</v>
      </c>
      <c r="F274" s="5" t="str">
        <f t="shared" si="90"/>
        <v>N/A</v>
      </c>
      <c r="G274" s="222" t="str">
        <f>IFERROR(_xlfn.XLOOKUP(A274,Apple!A:A,Apple!B:B),"N/A")</f>
        <v>N/A</v>
      </c>
      <c r="H274" s="5" t="str">
        <f t="shared" si="81"/>
        <v>N/A</v>
      </c>
      <c r="I274" s="5" t="str">
        <f t="shared" si="91"/>
        <v>N/A</v>
      </c>
      <c r="J274" s="222" t="str">
        <f>IFERROR(_xlfn.XLOOKUP(A274,Microsoft!A:A,Microsoft!B:B),"N/A")</f>
        <v>N/A</v>
      </c>
      <c r="K274" s="5" t="str">
        <f t="shared" si="82"/>
        <v>N/A</v>
      </c>
      <c r="L274" s="5" t="str">
        <f t="shared" si="92"/>
        <v>N/A</v>
      </c>
      <c r="M274" s="222" t="str">
        <f>IFERROR(_xlfn.XLOOKUP($A274,Cisco!A:A,Cisco!B:B),"N/A")</f>
        <v>N/A</v>
      </c>
      <c r="N274" s="5" t="str">
        <f t="shared" si="83"/>
        <v>N/A</v>
      </c>
      <c r="O274" s="5" t="str">
        <f t="shared" si="93"/>
        <v>N/A</v>
      </c>
      <c r="P274" s="222" t="str">
        <f>IFERROR(_xlfn.XLOOKUP($A274,Disney!A:A,Disney!B:B),"N/A")</f>
        <v>N/A</v>
      </c>
      <c r="Q274" s="5" t="str">
        <f t="shared" si="84"/>
        <v>N/A</v>
      </c>
      <c r="R274" s="5" t="str">
        <f t="shared" si="94"/>
        <v>N/A</v>
      </c>
      <c r="S274" s="222" t="str">
        <f>_xlfn.XLOOKUP(A274,FedEx!A:A,FedEx!B:B,"N/A")</f>
        <v>N/A</v>
      </c>
      <c r="T274" s="5" t="str">
        <f t="shared" si="85"/>
        <v>N/A</v>
      </c>
      <c r="U274" s="5" t="str">
        <f t="shared" si="95"/>
        <v>N/A</v>
      </c>
      <c r="V274" s="222" t="str">
        <f>_xlfn.XLOOKUP($A274,'General Motors'!A:A,'General Motors'!B:B,"N/A")</f>
        <v>N/A</v>
      </c>
      <c r="W274" s="5" t="str">
        <f t="shared" si="86"/>
        <v>N/A</v>
      </c>
      <c r="X274" s="5" t="str">
        <f t="shared" si="96"/>
        <v>N/A</v>
      </c>
      <c r="Y274" s="222" t="str">
        <f>_xlfn.XLOOKUP($A274,Chevron!A:A,Chevron!B:B,"N/A")</f>
        <v>N/A</v>
      </c>
      <c r="Z274" s="5" t="str">
        <f t="shared" si="87"/>
        <v>N/A</v>
      </c>
      <c r="AA274" s="5" t="str">
        <f t="shared" si="97"/>
        <v>N/A</v>
      </c>
      <c r="AB274" s="222" t="str">
        <f>_xlfn.XLOOKUP($A274,Boeing!A:A,Boeing!B:B,"N/A")</f>
        <v>N/A</v>
      </c>
      <c r="AC274" s="5" t="str">
        <f t="shared" si="88"/>
        <v>N/A</v>
      </c>
      <c r="AD274" s="5" t="str">
        <f t="shared" si="98"/>
        <v>N/A</v>
      </c>
      <c r="AE274" s="222" t="str">
        <f>_xlfn.XLOOKUP(A274,Amazon!A:A,Amazon!B:B,"N/A")</f>
        <v>N/A</v>
      </c>
      <c r="AF274" s="5" t="str">
        <f t="shared" si="89"/>
        <v>N/A</v>
      </c>
      <c r="AG274" s="5" t="str">
        <f t="shared" si="99"/>
        <v>N/A</v>
      </c>
      <c r="AH274" s="6" t="s">
        <v>36</v>
      </c>
      <c r="AI274" s="6" t="s">
        <v>36</v>
      </c>
      <c r="AJ274" s="6" t="s">
        <v>36</v>
      </c>
    </row>
    <row r="275" spans="1:36">
      <c r="A275" s="4">
        <v>45473</v>
      </c>
      <c r="B275" s="222" t="str">
        <f>_xlfn.XLOOKUP(A275,'USD RUB'!B:B,'USD RUB'!C:C,"N/A")</f>
        <v>N/A</v>
      </c>
      <c r="C275" s="222" t="str">
        <f>IFERROR(EXP(_xlfn.XLOOKUP(A275,'Bonds (CP)'!$A$4:$A$513,'Work Sheet'!$B$3:$B$512)/252)-1,"N/A")</f>
        <v>N/A</v>
      </c>
      <c r="D275" s="222" t="str">
        <f>IFERROR(_xlfn.XLOOKUP($A275,Intel!$A$2:$A$502,Intel!$B$2:$B$502),"N/A")</f>
        <v>N/A</v>
      </c>
      <c r="E275" s="5" t="str">
        <f t="shared" si="80"/>
        <v>N/A</v>
      </c>
      <c r="F275" s="5" t="str">
        <f t="shared" si="90"/>
        <v>N/A</v>
      </c>
      <c r="G275" s="222" t="str">
        <f>IFERROR(_xlfn.XLOOKUP(A275,Apple!A:A,Apple!B:B),"N/A")</f>
        <v>N/A</v>
      </c>
      <c r="H275" s="5" t="str">
        <f t="shared" si="81"/>
        <v>N/A</v>
      </c>
      <c r="I275" s="5" t="str">
        <f t="shared" si="91"/>
        <v>N/A</v>
      </c>
      <c r="J275" s="222" t="str">
        <f>IFERROR(_xlfn.XLOOKUP(A275,Microsoft!A:A,Microsoft!B:B),"N/A")</f>
        <v>N/A</v>
      </c>
      <c r="K275" s="5" t="str">
        <f t="shared" si="82"/>
        <v>N/A</v>
      </c>
      <c r="L275" s="5" t="str">
        <f t="shared" si="92"/>
        <v>N/A</v>
      </c>
      <c r="M275" s="222" t="str">
        <f>IFERROR(_xlfn.XLOOKUP($A275,Cisco!A:A,Cisco!B:B),"N/A")</f>
        <v>N/A</v>
      </c>
      <c r="N275" s="5" t="str">
        <f t="shared" si="83"/>
        <v>N/A</v>
      </c>
      <c r="O275" s="5" t="str">
        <f t="shared" si="93"/>
        <v>N/A</v>
      </c>
      <c r="P275" s="222" t="str">
        <f>IFERROR(_xlfn.XLOOKUP($A275,Disney!A:A,Disney!B:B),"N/A")</f>
        <v>N/A</v>
      </c>
      <c r="Q275" s="5" t="str">
        <f t="shared" si="84"/>
        <v>N/A</v>
      </c>
      <c r="R275" s="5" t="str">
        <f t="shared" si="94"/>
        <v>N/A</v>
      </c>
      <c r="S275" s="222" t="str">
        <f>_xlfn.XLOOKUP(A275,FedEx!A:A,FedEx!B:B,"N/A")</f>
        <v>N/A</v>
      </c>
      <c r="T275" s="5" t="str">
        <f t="shared" si="85"/>
        <v>N/A</v>
      </c>
      <c r="U275" s="5" t="str">
        <f t="shared" si="95"/>
        <v>N/A</v>
      </c>
      <c r="V275" s="222" t="str">
        <f>_xlfn.XLOOKUP($A275,'General Motors'!A:A,'General Motors'!B:B,"N/A")</f>
        <v>N/A</v>
      </c>
      <c r="W275" s="5" t="str">
        <f t="shared" si="86"/>
        <v>N/A</v>
      </c>
      <c r="X275" s="5" t="str">
        <f t="shared" si="96"/>
        <v>N/A</v>
      </c>
      <c r="Y275" s="222" t="str">
        <f>_xlfn.XLOOKUP($A275,Chevron!A:A,Chevron!B:B,"N/A")</f>
        <v>N/A</v>
      </c>
      <c r="Z275" s="5" t="str">
        <f t="shared" si="87"/>
        <v>N/A</v>
      </c>
      <c r="AA275" s="5" t="str">
        <f t="shared" si="97"/>
        <v>N/A</v>
      </c>
      <c r="AB275" s="222" t="str">
        <f>_xlfn.XLOOKUP($A275,Boeing!A:A,Boeing!B:B,"N/A")</f>
        <v>N/A</v>
      </c>
      <c r="AC275" s="5" t="str">
        <f t="shared" si="88"/>
        <v>N/A</v>
      </c>
      <c r="AD275" s="5" t="str">
        <f t="shared" si="98"/>
        <v>N/A</v>
      </c>
      <c r="AE275" s="222" t="str">
        <f>_xlfn.XLOOKUP(A275,Amazon!A:A,Amazon!B:B,"N/A")</f>
        <v>N/A</v>
      </c>
      <c r="AF275" s="5" t="str">
        <f t="shared" si="89"/>
        <v>N/A</v>
      </c>
      <c r="AG275" s="5" t="str">
        <f t="shared" si="99"/>
        <v>N/A</v>
      </c>
      <c r="AH275" s="6" t="s">
        <v>36</v>
      </c>
      <c r="AI275" s="6" t="s">
        <v>36</v>
      </c>
      <c r="AJ275" s="6" t="s">
        <v>36</v>
      </c>
    </row>
    <row r="276" spans="1:36">
      <c r="A276" s="4">
        <v>45474</v>
      </c>
      <c r="B276" s="222" t="str">
        <f>_xlfn.XLOOKUP(A276,'USD RUB'!B:B,'USD RUB'!C:C,"N/A")</f>
        <v>N/A</v>
      </c>
      <c r="C276" s="222" t="str">
        <f>IFERROR(EXP(_xlfn.XLOOKUP(A276,'Bonds (CP)'!$A$4:$A$513,'Work Sheet'!$B$3:$B$512)/252)-1,"N/A")</f>
        <v>N/A</v>
      </c>
      <c r="D276" s="222">
        <f>IFERROR(_xlfn.XLOOKUP($A276,Intel!$A$2:$A$502,Intel!$B$2:$B$502),"N/A")</f>
        <v>30.84</v>
      </c>
      <c r="E276" s="5" t="str">
        <f t="shared" si="80"/>
        <v>N/A</v>
      </c>
      <c r="F276" s="5" t="str">
        <f t="shared" si="90"/>
        <v>N/A</v>
      </c>
      <c r="G276" s="222">
        <f>IFERROR(_xlfn.XLOOKUP(A276,Apple!A:A,Apple!B:B),"N/A")</f>
        <v>216.75</v>
      </c>
      <c r="H276" s="5" t="str">
        <f t="shared" si="81"/>
        <v>N/A</v>
      </c>
      <c r="I276" s="5" t="str">
        <f t="shared" si="91"/>
        <v>N/A</v>
      </c>
      <c r="J276" s="222">
        <f>IFERROR(_xlfn.XLOOKUP(A276,Microsoft!A:A,Microsoft!B:B),"N/A")</f>
        <v>456.73</v>
      </c>
      <c r="K276" s="5" t="str">
        <f t="shared" si="82"/>
        <v>N/A</v>
      </c>
      <c r="L276" s="5" t="str">
        <f t="shared" si="92"/>
        <v>N/A</v>
      </c>
      <c r="M276" s="222">
        <f>IFERROR(_xlfn.XLOOKUP($A276,Cisco!A:A,Cisco!B:B),"N/A")</f>
        <v>47.52</v>
      </c>
      <c r="N276" s="5" t="str">
        <f t="shared" si="83"/>
        <v>N/A</v>
      </c>
      <c r="O276" s="5" t="str">
        <f t="shared" si="93"/>
        <v>N/A</v>
      </c>
      <c r="P276" s="222">
        <f>IFERROR(_xlfn.XLOOKUP($A276,Disney!A:A,Disney!B:B),"N/A")</f>
        <v>98.04</v>
      </c>
      <c r="Q276" s="5" t="str">
        <f t="shared" si="84"/>
        <v>N/A</v>
      </c>
      <c r="R276" s="5" t="str">
        <f t="shared" si="94"/>
        <v>N/A</v>
      </c>
      <c r="S276" s="222">
        <f>_xlfn.XLOOKUP(A276,FedEx!A:A,FedEx!B:B,"N/A")</f>
        <v>298.68</v>
      </c>
      <c r="T276" s="5" t="str">
        <f t="shared" si="85"/>
        <v>N/A</v>
      </c>
      <c r="U276" s="5" t="str">
        <f t="shared" si="95"/>
        <v>N/A</v>
      </c>
      <c r="V276" s="222">
        <f>_xlfn.XLOOKUP($A276,'General Motors'!A:A,'General Motors'!B:B,"N/A")</f>
        <v>46.68</v>
      </c>
      <c r="W276" s="5" t="str">
        <f t="shared" si="86"/>
        <v>N/A</v>
      </c>
      <c r="X276" s="5" t="str">
        <f t="shared" si="96"/>
        <v>N/A</v>
      </c>
      <c r="Y276" s="222">
        <f>_xlfn.XLOOKUP($A276,Chevron!A:A,Chevron!B:B,"N/A")</f>
        <v>156.52000000000001</v>
      </c>
      <c r="Z276" s="5" t="str">
        <f t="shared" si="87"/>
        <v>N/A</v>
      </c>
      <c r="AA276" s="5" t="str">
        <f t="shared" si="97"/>
        <v>N/A</v>
      </c>
      <c r="AB276" s="222">
        <f>_xlfn.XLOOKUP($A276,Boeing!A:A,Boeing!B:B,"N/A")</f>
        <v>186.7</v>
      </c>
      <c r="AC276" s="5" t="str">
        <f t="shared" si="88"/>
        <v>N/A</v>
      </c>
      <c r="AD276" s="5" t="str">
        <f t="shared" si="98"/>
        <v>N/A</v>
      </c>
      <c r="AE276" s="222">
        <f>_xlfn.XLOOKUP(A276,Amazon!A:A,Amazon!B:B,"N/A")</f>
        <v>197.2</v>
      </c>
      <c r="AF276" s="5" t="str">
        <f t="shared" si="89"/>
        <v>N/A</v>
      </c>
      <c r="AG276" s="5" t="str">
        <f t="shared" si="99"/>
        <v>N/A</v>
      </c>
      <c r="AH276" s="9">
        <v>1305987</v>
      </c>
      <c r="AI276" s="6" t="s">
        <v>36</v>
      </c>
      <c r="AJ276" s="6" t="s">
        <v>36</v>
      </c>
    </row>
    <row r="277" spans="1:36">
      <c r="A277" s="4">
        <v>45475</v>
      </c>
      <c r="B277" s="222">
        <f>_xlfn.XLOOKUP(A277,'USD RUB'!B:B,'USD RUB'!C:C,"N/A")</f>
        <v>87.297200000000004</v>
      </c>
      <c r="C277" s="222">
        <f>IFERROR(EXP(_xlfn.XLOOKUP(A277,'Bonds (CP)'!$A$4:$A$513,'Work Sheet'!$B$3:$B$512)/252)-1,"N/A")</f>
        <v>0.44395361970209701</v>
      </c>
      <c r="D277" s="222">
        <f>IFERROR(_xlfn.XLOOKUP($A277,Intel!$A$2:$A$502,Intel!$B$2:$B$502),"N/A")</f>
        <v>31.07</v>
      </c>
      <c r="E277" s="5">
        <f t="shared" si="80"/>
        <v>2712.3240040000001</v>
      </c>
      <c r="F277" s="5" t="str">
        <f t="shared" si="90"/>
        <v>N/A</v>
      </c>
      <c r="G277" s="222">
        <f>IFERROR(_xlfn.XLOOKUP(A277,Apple!A:A,Apple!B:B),"N/A")</f>
        <v>220.27</v>
      </c>
      <c r="H277" s="5">
        <f t="shared" si="81"/>
        <v>19228.954244</v>
      </c>
      <c r="I277" s="5" t="str">
        <f t="shared" si="91"/>
        <v>N/A</v>
      </c>
      <c r="J277" s="222">
        <f>IFERROR(_xlfn.XLOOKUP(A277,Microsoft!A:A,Microsoft!B:B),"N/A")</f>
        <v>459.28</v>
      </c>
      <c r="K277" s="5">
        <f t="shared" si="82"/>
        <v>40093.858015999998</v>
      </c>
      <c r="L277" s="5" t="str">
        <f t="shared" si="92"/>
        <v>N/A</v>
      </c>
      <c r="M277" s="222">
        <f>IFERROR(_xlfn.XLOOKUP($A277,Cisco!A:A,Cisco!B:B),"N/A")</f>
        <v>47.28</v>
      </c>
      <c r="N277" s="5">
        <f t="shared" si="83"/>
        <v>4127.4116160000003</v>
      </c>
      <c r="O277" s="5" t="str">
        <f t="shared" si="93"/>
        <v>N/A</v>
      </c>
      <c r="P277" s="222">
        <f>IFERROR(_xlfn.XLOOKUP($A277,Disney!A:A,Disney!B:B),"N/A")</f>
        <v>97.99</v>
      </c>
      <c r="Q277" s="5">
        <f t="shared" si="84"/>
        <v>8554.2526280000002</v>
      </c>
      <c r="R277" s="5" t="str">
        <f t="shared" si="94"/>
        <v>N/A</v>
      </c>
      <c r="S277" s="222">
        <f>_xlfn.XLOOKUP(A277,FedEx!A:A,FedEx!B:B,"N/A")</f>
        <v>298.22000000000003</v>
      </c>
      <c r="T277" s="5">
        <f t="shared" si="85"/>
        <v>26033.770984000002</v>
      </c>
      <c r="U277" s="5" t="str">
        <f t="shared" si="95"/>
        <v>N/A</v>
      </c>
      <c r="V277" s="222">
        <f>_xlfn.XLOOKUP($A277,'General Motors'!A:A,'General Motors'!B:B,"N/A")</f>
        <v>46.95</v>
      </c>
      <c r="W277" s="5">
        <f t="shared" si="86"/>
        <v>4098.6035400000001</v>
      </c>
      <c r="X277" s="5" t="str">
        <f t="shared" si="96"/>
        <v>N/A</v>
      </c>
      <c r="Y277" s="222">
        <f>_xlfn.XLOOKUP($A277,Chevron!A:A,Chevron!B:B,"N/A")</f>
        <v>156.75</v>
      </c>
      <c r="Z277" s="5">
        <f t="shared" si="87"/>
        <v>13683.8361</v>
      </c>
      <c r="AA277" s="5" t="str">
        <f t="shared" si="97"/>
        <v>N/A</v>
      </c>
      <c r="AB277" s="222">
        <f>_xlfn.XLOOKUP($A277,Boeing!A:A,Boeing!B:B,"N/A")</f>
        <v>185.42</v>
      </c>
      <c r="AC277" s="5">
        <f t="shared" si="88"/>
        <v>16186.646823999999</v>
      </c>
      <c r="AD277" s="5" t="str">
        <f t="shared" si="98"/>
        <v>N/A</v>
      </c>
      <c r="AE277" s="222">
        <f>_xlfn.XLOOKUP(A277,Amazon!A:A,Amazon!B:B,"N/A")</f>
        <v>200</v>
      </c>
      <c r="AF277" s="5">
        <f t="shared" si="89"/>
        <v>17459.440000000002</v>
      </c>
      <c r="AG277" s="5" t="str">
        <f t="shared" si="99"/>
        <v>N/A</v>
      </c>
      <c r="AH277" s="9">
        <v>1318162</v>
      </c>
      <c r="AI277" s="393">
        <v>480921.14779999998</v>
      </c>
      <c r="AJ277" s="6" t="s">
        <v>36</v>
      </c>
    </row>
    <row r="278" spans="1:36">
      <c r="A278" s="4">
        <v>45476</v>
      </c>
      <c r="B278" s="222">
        <f>_xlfn.XLOOKUP(A278,'USD RUB'!B:B,'USD RUB'!C:C,"N/A")</f>
        <v>87.992099999999994</v>
      </c>
      <c r="C278" s="222">
        <f>IFERROR(EXP(_xlfn.XLOOKUP(A278,'Bonds (CP)'!$A$4:$A$513,'Work Sheet'!$B$3:$B$512)/252)-1,"N/A")</f>
        <v>0.44490109523236754</v>
      </c>
      <c r="D278" s="222">
        <f>IFERROR(_xlfn.XLOOKUP($A278,Intel!$A$2:$A$502,Intel!$B$2:$B$502),"N/A")</f>
        <v>31.23</v>
      </c>
      <c r="E278" s="5">
        <f t="shared" si="80"/>
        <v>2747.9932829999998</v>
      </c>
      <c r="F278" s="5">
        <f t="shared" si="90"/>
        <v>1.3150817876992793E-2</v>
      </c>
      <c r="G278" s="222">
        <f>IFERROR(_xlfn.XLOOKUP(A278,Apple!A:A,Apple!B:B),"N/A")</f>
        <v>221.55</v>
      </c>
      <c r="H278" s="5">
        <f t="shared" si="81"/>
        <v>19494.649754999999</v>
      </c>
      <c r="I278" s="5">
        <f t="shared" si="91"/>
        <v>1.3817470655373976E-2</v>
      </c>
      <c r="J278" s="222">
        <f>IFERROR(_xlfn.XLOOKUP(A278,Microsoft!A:A,Microsoft!B:B),"N/A")</f>
        <v>460.77</v>
      </c>
      <c r="K278" s="5">
        <f t="shared" si="82"/>
        <v>40544.119916999996</v>
      </c>
      <c r="L278" s="5">
        <f t="shared" si="92"/>
        <v>1.12301964261039E-2</v>
      </c>
      <c r="M278" s="222">
        <f>IFERROR(_xlfn.XLOOKUP($A278,Cisco!A:A,Cisco!B:B),"N/A")</f>
        <v>47.09</v>
      </c>
      <c r="N278" s="5">
        <f t="shared" si="83"/>
        <v>4143.5479889999997</v>
      </c>
      <c r="O278" s="5">
        <f t="shared" si="93"/>
        <v>3.9095623362221943E-3</v>
      </c>
      <c r="P278" s="222">
        <f>IFERROR(_xlfn.XLOOKUP($A278,Disney!A:A,Disney!B:B),"N/A")</f>
        <v>98.61</v>
      </c>
      <c r="Q278" s="5">
        <f t="shared" si="84"/>
        <v>8676.9009809999989</v>
      </c>
      <c r="R278" s="5">
        <f t="shared" si="94"/>
        <v>1.433770527170819E-2</v>
      </c>
      <c r="S278" s="222">
        <f>_xlfn.XLOOKUP(A278,FedEx!A:A,FedEx!B:B,"N/A")</f>
        <v>293.70999999999998</v>
      </c>
      <c r="T278" s="5">
        <f t="shared" si="85"/>
        <v>25844.159690999997</v>
      </c>
      <c r="U278" s="5">
        <f t="shared" si="95"/>
        <v>-7.2832819001341642E-3</v>
      </c>
      <c r="V278" s="222">
        <f>_xlfn.XLOOKUP($A278,'General Motors'!A:A,'General Motors'!B:B,"N/A")</f>
        <v>46.71</v>
      </c>
      <c r="W278" s="5">
        <f t="shared" si="86"/>
        <v>4110.1109909999996</v>
      </c>
      <c r="X278" s="5">
        <f t="shared" si="96"/>
        <v>2.8076516520061379E-3</v>
      </c>
      <c r="Y278" s="222">
        <f>_xlfn.XLOOKUP($A278,Chevron!A:A,Chevron!B:B,"N/A")</f>
        <v>156.71</v>
      </c>
      <c r="Z278" s="5">
        <f t="shared" si="87"/>
        <v>13789.241990999999</v>
      </c>
      <c r="AA278" s="5">
        <f t="shared" si="97"/>
        <v>7.7029489559581332E-3</v>
      </c>
      <c r="AB278" s="222">
        <f>_xlfn.XLOOKUP($A278,Boeing!A:A,Boeing!B:B,"N/A")</f>
        <v>184.31</v>
      </c>
      <c r="AC278" s="5">
        <f t="shared" si="88"/>
        <v>16217.823950999998</v>
      </c>
      <c r="AD278" s="5">
        <f t="shared" si="98"/>
        <v>1.9261016403824271E-3</v>
      </c>
      <c r="AE278" s="222">
        <f>_xlfn.XLOOKUP(A278,Amazon!A:A,Amazon!B:B,"N/A")</f>
        <v>197.59</v>
      </c>
      <c r="AF278" s="5">
        <f t="shared" si="89"/>
        <v>17386.359038999999</v>
      </c>
      <c r="AG278" s="5">
        <f t="shared" si="99"/>
        <v>-4.18575630146234E-3</v>
      </c>
      <c r="AH278" s="9">
        <v>1328420</v>
      </c>
      <c r="AI278" s="393">
        <v>487214.01750000002</v>
      </c>
      <c r="AJ278" s="393">
        <v>1.3085029999999999E-2</v>
      </c>
    </row>
    <row r="279" spans="1:36">
      <c r="A279" s="4">
        <v>45477</v>
      </c>
      <c r="B279" s="222">
        <f>_xlfn.XLOOKUP(A279,'USD RUB'!B:B,'USD RUB'!C:C,"N/A")</f>
        <v>87.950599999999994</v>
      </c>
      <c r="C279" s="222">
        <f>IFERROR(EXP(_xlfn.XLOOKUP(A279,'Bonds (CP)'!$A$4:$A$513,'Work Sheet'!$B$3:$B$512)/252)-1,"N/A")</f>
        <v>0.44761857074603495</v>
      </c>
      <c r="D279" s="222" t="str">
        <f>IFERROR(_xlfn.XLOOKUP($A279,Intel!$A$2:$A$502,Intel!$B$2:$B$502),"N/A")</f>
        <v>N/A</v>
      </c>
      <c r="E279" s="5" t="str">
        <f t="shared" si="80"/>
        <v>N/A</v>
      </c>
      <c r="F279" s="5" t="str">
        <f t="shared" si="90"/>
        <v>N/A</v>
      </c>
      <c r="G279" s="222" t="str">
        <f>IFERROR(_xlfn.XLOOKUP(A279,Apple!A:A,Apple!B:B),"N/A")</f>
        <v>N/A</v>
      </c>
      <c r="H279" s="5" t="str">
        <f t="shared" si="81"/>
        <v>N/A</v>
      </c>
      <c r="I279" s="5" t="str">
        <f t="shared" si="91"/>
        <v>N/A</v>
      </c>
      <c r="J279" s="222" t="str">
        <f>IFERROR(_xlfn.XLOOKUP(A279,Microsoft!A:A,Microsoft!B:B),"N/A")</f>
        <v>N/A</v>
      </c>
      <c r="K279" s="5" t="str">
        <f t="shared" si="82"/>
        <v>N/A</v>
      </c>
      <c r="L279" s="5" t="str">
        <f t="shared" si="92"/>
        <v>N/A</v>
      </c>
      <c r="M279" s="222" t="str">
        <f>IFERROR(_xlfn.XLOOKUP($A279,Cisco!A:A,Cisco!B:B),"N/A")</f>
        <v>N/A</v>
      </c>
      <c r="N279" s="5" t="str">
        <f t="shared" si="83"/>
        <v>N/A</v>
      </c>
      <c r="O279" s="5" t="str">
        <f t="shared" si="93"/>
        <v>N/A</v>
      </c>
      <c r="P279" s="222" t="str">
        <f>IFERROR(_xlfn.XLOOKUP($A279,Disney!A:A,Disney!B:B),"N/A")</f>
        <v>N/A</v>
      </c>
      <c r="Q279" s="5" t="str">
        <f t="shared" si="84"/>
        <v>N/A</v>
      </c>
      <c r="R279" s="5" t="str">
        <f t="shared" si="94"/>
        <v>N/A</v>
      </c>
      <c r="S279" s="222" t="str">
        <f>_xlfn.XLOOKUP(A279,FedEx!A:A,FedEx!B:B,"N/A")</f>
        <v>N/A</v>
      </c>
      <c r="T279" s="5" t="str">
        <f t="shared" si="85"/>
        <v>N/A</v>
      </c>
      <c r="U279" s="5" t="str">
        <f t="shared" si="95"/>
        <v>N/A</v>
      </c>
      <c r="V279" s="222" t="str">
        <f>_xlfn.XLOOKUP($A279,'General Motors'!A:A,'General Motors'!B:B,"N/A")</f>
        <v>N/A</v>
      </c>
      <c r="W279" s="5" t="str">
        <f t="shared" si="86"/>
        <v>N/A</v>
      </c>
      <c r="X279" s="5" t="str">
        <f t="shared" si="96"/>
        <v>N/A</v>
      </c>
      <c r="Y279" s="222" t="str">
        <f>_xlfn.XLOOKUP($A279,Chevron!A:A,Chevron!B:B,"N/A")</f>
        <v>N/A</v>
      </c>
      <c r="Z279" s="5" t="str">
        <f t="shared" si="87"/>
        <v>N/A</v>
      </c>
      <c r="AA279" s="5" t="str">
        <f t="shared" si="97"/>
        <v>N/A</v>
      </c>
      <c r="AB279" s="222" t="str">
        <f>_xlfn.XLOOKUP($A279,Boeing!A:A,Boeing!B:B,"N/A")</f>
        <v>N/A</v>
      </c>
      <c r="AC279" s="5" t="str">
        <f t="shared" si="88"/>
        <v>N/A</v>
      </c>
      <c r="AD279" s="5" t="str">
        <f t="shared" si="98"/>
        <v>N/A</v>
      </c>
      <c r="AE279" s="222" t="str">
        <f>_xlfn.XLOOKUP(A279,Amazon!A:A,Amazon!B:B,"N/A")</f>
        <v>N/A</v>
      </c>
      <c r="AF279" s="5" t="str">
        <f t="shared" si="89"/>
        <v>N/A</v>
      </c>
      <c r="AG279" s="5" t="str">
        <f t="shared" si="99"/>
        <v>N/A</v>
      </c>
      <c r="AH279" s="6" t="s">
        <v>36</v>
      </c>
      <c r="AI279" s="6" t="s">
        <v>36</v>
      </c>
      <c r="AJ279" s="6" t="s">
        <v>36</v>
      </c>
    </row>
    <row r="280" spans="1:36">
      <c r="A280" s="4">
        <v>45478</v>
      </c>
      <c r="B280" s="222">
        <f>_xlfn.XLOOKUP(A280,'USD RUB'!B:B,'USD RUB'!C:C,"N/A")</f>
        <v>88.120500000000007</v>
      </c>
      <c r="C280" s="222">
        <f>IFERROR(EXP(_xlfn.XLOOKUP(A280,'Bonds (CP)'!$A$4:$A$513,'Work Sheet'!$B$3:$B$512)/252)-1,"N/A")</f>
        <v>0.45049252997883404</v>
      </c>
      <c r="D280" s="222">
        <f>IFERROR(_xlfn.XLOOKUP($A280,Intel!$A$2:$A$502,Intel!$B$2:$B$502),"N/A")</f>
        <v>32.020000000000003</v>
      </c>
      <c r="E280" s="5">
        <f t="shared" si="80"/>
        <v>2821.6184100000005</v>
      </c>
      <c r="F280" s="5" t="str">
        <f t="shared" si="90"/>
        <v>N/A</v>
      </c>
      <c r="G280" s="222">
        <f>IFERROR(_xlfn.XLOOKUP(A280,Apple!A:A,Apple!B:B),"N/A")</f>
        <v>226.34</v>
      </c>
      <c r="H280" s="5">
        <f t="shared" si="81"/>
        <v>19945.19397</v>
      </c>
      <c r="I280" s="5" t="str">
        <f t="shared" si="91"/>
        <v>N/A</v>
      </c>
      <c r="J280" s="222">
        <f>IFERROR(_xlfn.XLOOKUP(A280,Microsoft!A:A,Microsoft!B:B),"N/A")</f>
        <v>467.56</v>
      </c>
      <c r="K280" s="5">
        <f t="shared" si="82"/>
        <v>41201.620980000007</v>
      </c>
      <c r="L280" s="5" t="str">
        <f t="shared" si="92"/>
        <v>N/A</v>
      </c>
      <c r="M280" s="222">
        <f>IFERROR(_xlfn.XLOOKUP($A280,Cisco!A:A,Cisco!B:B),"N/A")</f>
        <v>46.65</v>
      </c>
      <c r="N280" s="5">
        <f t="shared" si="83"/>
        <v>4110.8213249999999</v>
      </c>
      <c r="O280" s="5" t="str">
        <f t="shared" si="93"/>
        <v>N/A</v>
      </c>
      <c r="P280" s="222">
        <f>IFERROR(_xlfn.XLOOKUP($A280,Disney!A:A,Disney!B:B),"N/A")</f>
        <v>97.99</v>
      </c>
      <c r="Q280" s="5">
        <f t="shared" si="84"/>
        <v>8634.9277949999996</v>
      </c>
      <c r="R280" s="5" t="str">
        <f t="shared" si="94"/>
        <v>N/A</v>
      </c>
      <c r="S280" s="222">
        <f>_xlfn.XLOOKUP(A280,FedEx!A:A,FedEx!B:B,"N/A")</f>
        <v>294</v>
      </c>
      <c r="T280" s="5">
        <f t="shared" si="85"/>
        <v>25907.427000000003</v>
      </c>
      <c r="U280" s="5" t="str">
        <f t="shared" si="95"/>
        <v>N/A</v>
      </c>
      <c r="V280" s="222">
        <f>_xlfn.XLOOKUP($A280,'General Motors'!A:A,'General Motors'!B:B,"N/A")</f>
        <v>46.52</v>
      </c>
      <c r="W280" s="5">
        <f t="shared" si="86"/>
        <v>4099.3656600000004</v>
      </c>
      <c r="X280" s="5" t="str">
        <f t="shared" si="96"/>
        <v>N/A</v>
      </c>
      <c r="Y280" s="222">
        <f>_xlfn.XLOOKUP($A280,Chevron!A:A,Chevron!B:B,"N/A")</f>
        <v>154.31</v>
      </c>
      <c r="Z280" s="5">
        <f t="shared" si="87"/>
        <v>13597.874355000002</v>
      </c>
      <c r="AA280" s="5" t="str">
        <f t="shared" si="97"/>
        <v>N/A</v>
      </c>
      <c r="AB280" s="222">
        <f>_xlfn.XLOOKUP($A280,Boeing!A:A,Boeing!B:B,"N/A")</f>
        <v>184.83</v>
      </c>
      <c r="AC280" s="5">
        <f t="shared" si="88"/>
        <v>16287.312015000003</v>
      </c>
      <c r="AD280" s="5" t="str">
        <f t="shared" si="98"/>
        <v>N/A</v>
      </c>
      <c r="AE280" s="222">
        <f>_xlfn.XLOOKUP(A280,Amazon!A:A,Amazon!B:B,"N/A")</f>
        <v>200</v>
      </c>
      <c r="AF280" s="5">
        <f t="shared" si="89"/>
        <v>17624.100000000002</v>
      </c>
      <c r="AG280" s="5" t="str">
        <f t="shared" si="99"/>
        <v>N/A</v>
      </c>
      <c r="AH280" s="393">
        <v>5567.19</v>
      </c>
      <c r="AI280" s="393">
        <v>490583.56640000001</v>
      </c>
      <c r="AJ280" s="6" t="s">
        <v>36</v>
      </c>
    </row>
    <row r="281" spans="1:36">
      <c r="A281" s="4">
        <v>45479</v>
      </c>
      <c r="B281" s="222">
        <f>_xlfn.XLOOKUP(A281,'USD RUB'!B:B,'USD RUB'!C:C,"N/A")</f>
        <v>88.134799999999998</v>
      </c>
      <c r="C281" s="222" t="str">
        <f>IFERROR(EXP(_xlfn.XLOOKUP(A281,'Bonds (CP)'!$A$4:$A$513,'Work Sheet'!$B$3:$B$512)/252)-1,"N/A")</f>
        <v>N/A</v>
      </c>
      <c r="D281" s="222" t="str">
        <f>IFERROR(_xlfn.XLOOKUP($A281,Intel!$A$2:$A$502,Intel!$B$2:$B$502),"N/A")</f>
        <v>N/A</v>
      </c>
      <c r="E281" s="5" t="str">
        <f t="shared" si="80"/>
        <v>N/A</v>
      </c>
      <c r="F281" s="5" t="str">
        <f t="shared" si="90"/>
        <v>N/A</v>
      </c>
      <c r="G281" s="222" t="str">
        <f>IFERROR(_xlfn.XLOOKUP(A281,Apple!A:A,Apple!B:B),"N/A")</f>
        <v>N/A</v>
      </c>
      <c r="H281" s="5" t="str">
        <f t="shared" si="81"/>
        <v>N/A</v>
      </c>
      <c r="I281" s="5" t="str">
        <f t="shared" si="91"/>
        <v>N/A</v>
      </c>
      <c r="J281" s="222" t="str">
        <f>IFERROR(_xlfn.XLOOKUP(A281,Microsoft!A:A,Microsoft!B:B),"N/A")</f>
        <v>N/A</v>
      </c>
      <c r="K281" s="5" t="str">
        <f t="shared" si="82"/>
        <v>N/A</v>
      </c>
      <c r="L281" s="5" t="str">
        <f t="shared" si="92"/>
        <v>N/A</v>
      </c>
      <c r="M281" s="222" t="str">
        <f>IFERROR(_xlfn.XLOOKUP($A281,Cisco!A:A,Cisco!B:B),"N/A")</f>
        <v>N/A</v>
      </c>
      <c r="N281" s="5" t="str">
        <f t="shared" si="83"/>
        <v>N/A</v>
      </c>
      <c r="O281" s="5" t="str">
        <f t="shared" si="93"/>
        <v>N/A</v>
      </c>
      <c r="P281" s="222" t="str">
        <f>IFERROR(_xlfn.XLOOKUP($A281,Disney!A:A,Disney!B:B),"N/A")</f>
        <v>N/A</v>
      </c>
      <c r="Q281" s="5" t="str">
        <f t="shared" si="84"/>
        <v>N/A</v>
      </c>
      <c r="R281" s="5" t="str">
        <f t="shared" si="94"/>
        <v>N/A</v>
      </c>
      <c r="S281" s="222" t="str">
        <f>_xlfn.XLOOKUP(A281,FedEx!A:A,FedEx!B:B,"N/A")</f>
        <v>N/A</v>
      </c>
      <c r="T281" s="5" t="str">
        <f t="shared" si="85"/>
        <v>N/A</v>
      </c>
      <c r="U281" s="5" t="str">
        <f t="shared" si="95"/>
        <v>N/A</v>
      </c>
      <c r="V281" s="222" t="str">
        <f>_xlfn.XLOOKUP($A281,'General Motors'!A:A,'General Motors'!B:B,"N/A")</f>
        <v>N/A</v>
      </c>
      <c r="W281" s="5" t="str">
        <f t="shared" si="86"/>
        <v>N/A</v>
      </c>
      <c r="X281" s="5" t="str">
        <f t="shared" si="96"/>
        <v>N/A</v>
      </c>
      <c r="Y281" s="222" t="str">
        <f>_xlfn.XLOOKUP($A281,Chevron!A:A,Chevron!B:B,"N/A")</f>
        <v>N/A</v>
      </c>
      <c r="Z281" s="5" t="str">
        <f t="shared" si="87"/>
        <v>N/A</v>
      </c>
      <c r="AA281" s="5" t="str">
        <f t="shared" si="97"/>
        <v>N/A</v>
      </c>
      <c r="AB281" s="222" t="str">
        <f>_xlfn.XLOOKUP($A281,Boeing!A:A,Boeing!B:B,"N/A")</f>
        <v>N/A</v>
      </c>
      <c r="AC281" s="5" t="str">
        <f t="shared" si="88"/>
        <v>N/A</v>
      </c>
      <c r="AD281" s="5" t="str">
        <f t="shared" si="98"/>
        <v>N/A</v>
      </c>
      <c r="AE281" s="222" t="str">
        <f>_xlfn.XLOOKUP(A281,Amazon!A:A,Amazon!B:B,"N/A")</f>
        <v>N/A</v>
      </c>
      <c r="AF281" s="5" t="str">
        <f t="shared" si="89"/>
        <v>N/A</v>
      </c>
      <c r="AG281" s="5" t="str">
        <f t="shared" si="99"/>
        <v>N/A</v>
      </c>
      <c r="AH281" s="6" t="s">
        <v>36</v>
      </c>
      <c r="AI281" s="6" t="s">
        <v>36</v>
      </c>
      <c r="AJ281" s="6" t="s">
        <v>36</v>
      </c>
    </row>
    <row r="282" spans="1:36">
      <c r="A282" s="4">
        <v>45480</v>
      </c>
      <c r="B282" s="222" t="str">
        <f>_xlfn.XLOOKUP(A282,'USD RUB'!B:B,'USD RUB'!C:C,"N/A")</f>
        <v>N/A</v>
      </c>
      <c r="C282" s="222" t="str">
        <f>IFERROR(EXP(_xlfn.XLOOKUP(A282,'Bonds (CP)'!$A$4:$A$513,'Work Sheet'!$B$3:$B$512)/252)-1,"N/A")</f>
        <v>N/A</v>
      </c>
      <c r="D282" s="222" t="str">
        <f>IFERROR(_xlfn.XLOOKUP($A282,Intel!$A$2:$A$502,Intel!$B$2:$B$502),"N/A")</f>
        <v>N/A</v>
      </c>
      <c r="E282" s="5" t="str">
        <f t="shared" si="80"/>
        <v>N/A</v>
      </c>
      <c r="F282" s="5" t="str">
        <f t="shared" si="90"/>
        <v>N/A</v>
      </c>
      <c r="G282" s="222" t="str">
        <f>IFERROR(_xlfn.XLOOKUP(A282,Apple!A:A,Apple!B:B),"N/A")</f>
        <v>N/A</v>
      </c>
      <c r="H282" s="5" t="str">
        <f t="shared" si="81"/>
        <v>N/A</v>
      </c>
      <c r="I282" s="5" t="str">
        <f t="shared" si="91"/>
        <v>N/A</v>
      </c>
      <c r="J282" s="222" t="str">
        <f>IFERROR(_xlfn.XLOOKUP(A282,Microsoft!A:A,Microsoft!B:B),"N/A")</f>
        <v>N/A</v>
      </c>
      <c r="K282" s="5" t="str">
        <f t="shared" si="82"/>
        <v>N/A</v>
      </c>
      <c r="L282" s="5" t="str">
        <f t="shared" si="92"/>
        <v>N/A</v>
      </c>
      <c r="M282" s="222" t="str">
        <f>IFERROR(_xlfn.XLOOKUP($A282,Cisco!A:A,Cisco!B:B),"N/A")</f>
        <v>N/A</v>
      </c>
      <c r="N282" s="5" t="str">
        <f t="shared" si="83"/>
        <v>N/A</v>
      </c>
      <c r="O282" s="5" t="str">
        <f t="shared" si="93"/>
        <v>N/A</v>
      </c>
      <c r="P282" s="222" t="str">
        <f>IFERROR(_xlfn.XLOOKUP($A282,Disney!A:A,Disney!B:B),"N/A")</f>
        <v>N/A</v>
      </c>
      <c r="Q282" s="5" t="str">
        <f t="shared" si="84"/>
        <v>N/A</v>
      </c>
      <c r="R282" s="5" t="str">
        <f t="shared" si="94"/>
        <v>N/A</v>
      </c>
      <c r="S282" s="222" t="str">
        <f>_xlfn.XLOOKUP(A282,FedEx!A:A,FedEx!B:B,"N/A")</f>
        <v>N/A</v>
      </c>
      <c r="T282" s="5" t="str">
        <f t="shared" si="85"/>
        <v>N/A</v>
      </c>
      <c r="U282" s="5" t="str">
        <f t="shared" si="95"/>
        <v>N/A</v>
      </c>
      <c r="V282" s="222" t="str">
        <f>_xlfn.XLOOKUP($A282,'General Motors'!A:A,'General Motors'!B:B,"N/A")</f>
        <v>N/A</v>
      </c>
      <c r="W282" s="5" t="str">
        <f t="shared" si="86"/>
        <v>N/A</v>
      </c>
      <c r="X282" s="5" t="str">
        <f t="shared" si="96"/>
        <v>N/A</v>
      </c>
      <c r="Y282" s="222" t="str">
        <f>_xlfn.XLOOKUP($A282,Chevron!A:A,Chevron!B:B,"N/A")</f>
        <v>N/A</v>
      </c>
      <c r="Z282" s="5" t="str">
        <f t="shared" si="87"/>
        <v>N/A</v>
      </c>
      <c r="AA282" s="5" t="str">
        <f t="shared" si="97"/>
        <v>N/A</v>
      </c>
      <c r="AB282" s="222" t="str">
        <f>_xlfn.XLOOKUP($A282,Boeing!A:A,Boeing!B:B,"N/A")</f>
        <v>N/A</v>
      </c>
      <c r="AC282" s="5" t="str">
        <f t="shared" si="88"/>
        <v>N/A</v>
      </c>
      <c r="AD282" s="5" t="str">
        <f t="shared" si="98"/>
        <v>N/A</v>
      </c>
      <c r="AE282" s="222" t="str">
        <f>_xlfn.XLOOKUP(A282,Amazon!A:A,Amazon!B:B,"N/A")</f>
        <v>N/A</v>
      </c>
      <c r="AF282" s="5" t="str">
        <f t="shared" si="89"/>
        <v>N/A</v>
      </c>
      <c r="AG282" s="5" t="str">
        <f t="shared" si="99"/>
        <v>N/A</v>
      </c>
      <c r="AH282" s="6" t="s">
        <v>36</v>
      </c>
      <c r="AI282" s="6" t="s">
        <v>36</v>
      </c>
      <c r="AJ282" s="6" t="s">
        <v>36</v>
      </c>
    </row>
    <row r="283" spans="1:36">
      <c r="A283" s="4">
        <v>45481</v>
      </c>
      <c r="B283" s="222" t="str">
        <f>_xlfn.XLOOKUP(A283,'USD RUB'!B:B,'USD RUB'!C:C,"N/A")</f>
        <v>N/A</v>
      </c>
      <c r="C283" s="222">
        <f>IFERROR(EXP(_xlfn.XLOOKUP(A283,'Bonds (CP)'!$A$4:$A$513,'Work Sheet'!$B$3:$B$512)/252)-1,"N/A")</f>
        <v>0.4488949906276587</v>
      </c>
      <c r="D283" s="222">
        <f>IFERROR(_xlfn.XLOOKUP($A283,Intel!$A$2:$A$502,Intel!$B$2:$B$502),"N/A")</f>
        <v>33.99</v>
      </c>
      <c r="E283" s="5" t="str">
        <f t="shared" si="80"/>
        <v>N/A</v>
      </c>
      <c r="F283" s="5" t="str">
        <f t="shared" si="90"/>
        <v>N/A</v>
      </c>
      <c r="G283" s="222">
        <f>IFERROR(_xlfn.XLOOKUP(A283,Apple!A:A,Apple!B:B),"N/A")</f>
        <v>227.82</v>
      </c>
      <c r="H283" s="5" t="str">
        <f t="shared" si="81"/>
        <v>N/A</v>
      </c>
      <c r="I283" s="5" t="str">
        <f t="shared" si="91"/>
        <v>N/A</v>
      </c>
      <c r="J283" s="222">
        <f>IFERROR(_xlfn.XLOOKUP(A283,Microsoft!A:A,Microsoft!B:B),"N/A")</f>
        <v>466.24</v>
      </c>
      <c r="K283" s="5" t="str">
        <f t="shared" si="82"/>
        <v>N/A</v>
      </c>
      <c r="L283" s="5" t="str">
        <f t="shared" si="92"/>
        <v>N/A</v>
      </c>
      <c r="M283" s="222">
        <f>IFERROR(_xlfn.XLOOKUP($A283,Cisco!A:A,Cisco!B:B),"N/A")</f>
        <v>46.06</v>
      </c>
      <c r="N283" s="5" t="str">
        <f t="shared" si="83"/>
        <v>N/A</v>
      </c>
      <c r="O283" s="5" t="str">
        <f t="shared" si="93"/>
        <v>N/A</v>
      </c>
      <c r="P283" s="222">
        <f>IFERROR(_xlfn.XLOOKUP($A283,Disney!A:A,Disney!B:B),"N/A")</f>
        <v>97.37</v>
      </c>
      <c r="Q283" s="5" t="str">
        <f t="shared" si="84"/>
        <v>N/A</v>
      </c>
      <c r="R283" s="5" t="str">
        <f t="shared" si="94"/>
        <v>N/A</v>
      </c>
      <c r="S283" s="222">
        <f>_xlfn.XLOOKUP(A283,FedEx!A:A,FedEx!B:B,"N/A")</f>
        <v>295.52999999999997</v>
      </c>
      <c r="T283" s="5" t="str">
        <f t="shared" si="85"/>
        <v>N/A</v>
      </c>
      <c r="U283" s="5" t="str">
        <f t="shared" si="95"/>
        <v>N/A</v>
      </c>
      <c r="V283" s="222">
        <f>_xlfn.XLOOKUP($A283,'General Motors'!A:A,'General Motors'!B:B,"N/A")</f>
        <v>46.55</v>
      </c>
      <c r="W283" s="5" t="str">
        <f t="shared" si="86"/>
        <v>N/A</v>
      </c>
      <c r="X283" s="5" t="str">
        <f t="shared" si="96"/>
        <v>N/A</v>
      </c>
      <c r="Y283" s="222">
        <f>_xlfn.XLOOKUP($A283,Chevron!A:A,Chevron!B:B,"N/A")</f>
        <v>154.33000000000001</v>
      </c>
      <c r="Z283" s="5" t="str">
        <f t="shared" si="87"/>
        <v>N/A</v>
      </c>
      <c r="AA283" s="5" t="str">
        <f t="shared" si="97"/>
        <v>N/A</v>
      </c>
      <c r="AB283" s="222">
        <f>_xlfn.XLOOKUP($A283,Boeing!A:A,Boeing!B:B,"N/A")</f>
        <v>185.84</v>
      </c>
      <c r="AC283" s="5" t="str">
        <f t="shared" si="88"/>
        <v>N/A</v>
      </c>
      <c r="AD283" s="5" t="str">
        <f t="shared" si="98"/>
        <v>N/A</v>
      </c>
      <c r="AE283" s="222">
        <f>_xlfn.XLOOKUP(A283,Amazon!A:A,Amazon!B:B,"N/A")</f>
        <v>199.29</v>
      </c>
      <c r="AF283" s="5" t="str">
        <f t="shared" si="89"/>
        <v>N/A</v>
      </c>
      <c r="AG283" s="5" t="str">
        <f t="shared" si="99"/>
        <v>N/A</v>
      </c>
      <c r="AH283" s="393">
        <v>5572.85</v>
      </c>
      <c r="AI283" s="6" t="s">
        <v>36</v>
      </c>
      <c r="AJ283" s="6" t="s">
        <v>36</v>
      </c>
    </row>
    <row r="284" spans="1:36">
      <c r="A284" s="4">
        <v>45482</v>
      </c>
      <c r="B284" s="222">
        <f>_xlfn.XLOOKUP(A284,'USD RUB'!B:B,'USD RUB'!C:C,"N/A")</f>
        <v>88.168800000000005</v>
      </c>
      <c r="C284" s="222" t="str">
        <f>IFERROR(EXP(_xlfn.XLOOKUP(A284,'Bonds (CP)'!$A$4:$A$513,'Work Sheet'!$B$3:$B$512)/252)-1,"N/A")</f>
        <v>N/A</v>
      </c>
      <c r="D284" s="222">
        <f>IFERROR(_xlfn.XLOOKUP($A284,Intel!$A$2:$A$502,Intel!$B$2:$B$502),"N/A")</f>
        <v>34.590000000000003</v>
      </c>
      <c r="E284" s="5">
        <f t="shared" si="80"/>
        <v>3049.7587920000005</v>
      </c>
      <c r="F284" s="5" t="str">
        <f t="shared" si="90"/>
        <v>N/A</v>
      </c>
      <c r="G284" s="222">
        <f>IFERROR(_xlfn.XLOOKUP(A284,Apple!A:A,Apple!B:B),"N/A")</f>
        <v>228.68</v>
      </c>
      <c r="H284" s="5">
        <f t="shared" si="81"/>
        <v>20162.441184000003</v>
      </c>
      <c r="I284" s="5" t="str">
        <f t="shared" si="91"/>
        <v>N/A</v>
      </c>
      <c r="J284" s="222">
        <f>IFERROR(_xlfn.XLOOKUP(A284,Microsoft!A:A,Microsoft!B:B),"N/A")</f>
        <v>459.54</v>
      </c>
      <c r="K284" s="5">
        <f t="shared" si="82"/>
        <v>40517.090352000007</v>
      </c>
      <c r="L284" s="5" t="str">
        <f t="shared" si="92"/>
        <v>N/A</v>
      </c>
      <c r="M284" s="222">
        <f>IFERROR(_xlfn.XLOOKUP($A284,Cisco!A:A,Cisco!B:B),"N/A")</f>
        <v>45.8</v>
      </c>
      <c r="N284" s="5">
        <f t="shared" si="83"/>
        <v>4038.1310399999998</v>
      </c>
      <c r="O284" s="5" t="str">
        <f t="shared" si="93"/>
        <v>N/A</v>
      </c>
      <c r="P284" s="222">
        <f>IFERROR(_xlfn.XLOOKUP($A284,Disney!A:A,Disney!B:B),"N/A")</f>
        <v>97.05</v>
      </c>
      <c r="Q284" s="5">
        <f t="shared" si="84"/>
        <v>8556.7820400000001</v>
      </c>
      <c r="R284" s="5" t="str">
        <f t="shared" si="94"/>
        <v>N/A</v>
      </c>
      <c r="S284" s="222">
        <f>_xlfn.XLOOKUP(A284,FedEx!A:A,FedEx!B:B,"N/A")</f>
        <v>292.73</v>
      </c>
      <c r="T284" s="5">
        <f t="shared" si="85"/>
        <v>25809.652824000004</v>
      </c>
      <c r="U284" s="5" t="str">
        <f t="shared" si="95"/>
        <v>N/A</v>
      </c>
      <c r="V284" s="222">
        <f>_xlfn.XLOOKUP($A284,'General Motors'!A:A,'General Motors'!B:B,"N/A")</f>
        <v>46.26</v>
      </c>
      <c r="W284" s="5">
        <f t="shared" si="86"/>
        <v>4078.6886880000002</v>
      </c>
      <c r="X284" s="5" t="str">
        <f t="shared" si="96"/>
        <v>N/A</v>
      </c>
      <c r="Y284" s="222">
        <f>_xlfn.XLOOKUP($A284,Chevron!A:A,Chevron!B:B,"N/A")</f>
        <v>152.97999999999999</v>
      </c>
      <c r="Z284" s="5">
        <f t="shared" si="87"/>
        <v>13488.063023999999</v>
      </c>
      <c r="AA284" s="5" t="str">
        <f t="shared" si="97"/>
        <v>N/A</v>
      </c>
      <c r="AB284" s="222">
        <f>_xlfn.XLOOKUP($A284,Boeing!A:A,Boeing!B:B,"N/A")</f>
        <v>183.24</v>
      </c>
      <c r="AC284" s="5">
        <f t="shared" si="88"/>
        <v>16156.050912000002</v>
      </c>
      <c r="AD284" s="5" t="str">
        <f t="shared" si="98"/>
        <v>N/A</v>
      </c>
      <c r="AE284" s="222">
        <f>_xlfn.XLOOKUP(A284,Amazon!A:A,Amazon!B:B,"N/A")</f>
        <v>199.34</v>
      </c>
      <c r="AF284" s="5">
        <f t="shared" si="89"/>
        <v>17575.568592</v>
      </c>
      <c r="AG284" s="5" t="str">
        <f t="shared" si="99"/>
        <v>N/A</v>
      </c>
      <c r="AH284" s="393">
        <v>5576.98</v>
      </c>
      <c r="AI284" s="393">
        <v>491715.63419999997</v>
      </c>
      <c r="AJ284" s="6" t="s">
        <v>36</v>
      </c>
    </row>
    <row r="285" spans="1:36">
      <c r="A285" s="4">
        <v>45483</v>
      </c>
      <c r="B285" s="222">
        <f>_xlfn.XLOOKUP(A285,'USD RUB'!B:B,'USD RUB'!C:C,"N/A")</f>
        <v>88.003100000000003</v>
      </c>
      <c r="C285" s="222" t="str">
        <f>IFERROR(EXP(_xlfn.XLOOKUP(A285,'Bonds (CP)'!$A$4:$A$513,'Work Sheet'!$B$3:$B$512)/252)-1,"N/A")</f>
        <v>N/A</v>
      </c>
      <c r="D285" s="222">
        <f>IFERROR(_xlfn.XLOOKUP($A285,Intel!$A$2:$A$502,Intel!$B$2:$B$502),"N/A")</f>
        <v>34.869999999999997</v>
      </c>
      <c r="E285" s="5">
        <f t="shared" si="80"/>
        <v>3068.6680969999998</v>
      </c>
      <c r="F285" s="5">
        <f t="shared" si="90"/>
        <v>6.2002624763641823E-3</v>
      </c>
      <c r="G285" s="222">
        <f>IFERROR(_xlfn.XLOOKUP(A285,Apple!A:A,Apple!B:B),"N/A")</f>
        <v>232.98</v>
      </c>
      <c r="H285" s="5">
        <f t="shared" si="81"/>
        <v>20502.962238</v>
      </c>
      <c r="I285" s="5">
        <f t="shared" si="91"/>
        <v>1.6888880215071289E-2</v>
      </c>
      <c r="J285" s="222">
        <f>IFERROR(_xlfn.XLOOKUP(A285,Microsoft!A:A,Microsoft!B:B),"N/A")</f>
        <v>466.25</v>
      </c>
      <c r="K285" s="5">
        <f t="shared" si="82"/>
        <v>41031.445375000003</v>
      </c>
      <c r="L285" s="5">
        <f t="shared" si="92"/>
        <v>1.2694767036118382E-2</v>
      </c>
      <c r="M285" s="222">
        <f>IFERROR(_xlfn.XLOOKUP($A285,Cisco!A:A,Cisco!B:B),"N/A")</f>
        <v>46.27</v>
      </c>
      <c r="N285" s="5">
        <f t="shared" si="83"/>
        <v>4071.9034370000004</v>
      </c>
      <c r="O285" s="5">
        <f t="shared" si="93"/>
        <v>8.3633732203005628E-3</v>
      </c>
      <c r="P285" s="222">
        <f>IFERROR(_xlfn.XLOOKUP($A285,Disney!A:A,Disney!B:B),"N/A")</f>
        <v>96.97</v>
      </c>
      <c r="Q285" s="5">
        <f t="shared" si="84"/>
        <v>8533.6606069999998</v>
      </c>
      <c r="R285" s="5">
        <f t="shared" si="94"/>
        <v>-2.7021177928706619E-3</v>
      </c>
      <c r="S285" s="222">
        <f>_xlfn.XLOOKUP(A285,FedEx!A:A,FedEx!B:B,"N/A")</f>
        <v>293.27</v>
      </c>
      <c r="T285" s="5">
        <f t="shared" si="85"/>
        <v>25808.669137000001</v>
      </c>
      <c r="U285" s="5">
        <f t="shared" si="95"/>
        <v>-3.8113143431717234E-5</v>
      </c>
      <c r="V285" s="222">
        <f>_xlfn.XLOOKUP($A285,'General Motors'!A:A,'General Motors'!B:B,"N/A")</f>
        <v>46.53</v>
      </c>
      <c r="W285" s="5">
        <f t="shared" si="86"/>
        <v>4094.7842430000001</v>
      </c>
      <c r="X285" s="5">
        <f t="shared" si="96"/>
        <v>3.9462572976836086E-3</v>
      </c>
      <c r="Y285" s="222">
        <f>_xlfn.XLOOKUP($A285,Chevron!A:A,Chevron!B:B,"N/A")</f>
        <v>155.13</v>
      </c>
      <c r="Z285" s="5">
        <f t="shared" si="87"/>
        <v>13651.920903</v>
      </c>
      <c r="AA285" s="5">
        <f t="shared" si="97"/>
        <v>1.2148362497153231E-2</v>
      </c>
      <c r="AB285" s="222">
        <f>_xlfn.XLOOKUP($A285,Boeing!A:A,Boeing!B:B,"N/A")</f>
        <v>183.73</v>
      </c>
      <c r="AC285" s="5">
        <f t="shared" si="88"/>
        <v>16168.809562999999</v>
      </c>
      <c r="AD285" s="5">
        <f t="shared" si="98"/>
        <v>7.8971346831546718E-4</v>
      </c>
      <c r="AE285" s="222">
        <f>_xlfn.XLOOKUP(A285,Amazon!A:A,Amazon!B:B,"N/A")</f>
        <v>199.79</v>
      </c>
      <c r="AF285" s="5">
        <f t="shared" si="89"/>
        <v>17582.139349000001</v>
      </c>
      <c r="AG285" s="5">
        <f t="shared" si="99"/>
        <v>3.73857435428393E-4</v>
      </c>
      <c r="AH285" s="393">
        <v>5633.91</v>
      </c>
      <c r="AI285" s="393">
        <v>495801.54509999999</v>
      </c>
      <c r="AJ285" s="393">
        <v>8.3094999999999992E-3</v>
      </c>
    </row>
    <row r="286" spans="1:36">
      <c r="A286" s="4">
        <v>45484</v>
      </c>
      <c r="B286" s="222">
        <f>_xlfn.XLOOKUP(A286,'USD RUB'!B:B,'USD RUB'!C:C,"N/A")</f>
        <v>87.855099999999993</v>
      </c>
      <c r="C286" s="222">
        <f>IFERROR(EXP(_xlfn.XLOOKUP(A286,'Bonds (CP)'!$A$4:$A$513,'Work Sheet'!$B$3:$B$512)/252)-1,"N/A")</f>
        <v>0.44974157652161173</v>
      </c>
      <c r="D286" s="222">
        <f>IFERROR(_xlfn.XLOOKUP($A286,Intel!$A$2:$A$502,Intel!$B$2:$B$502),"N/A")</f>
        <v>33.5</v>
      </c>
      <c r="E286" s="5">
        <f t="shared" si="80"/>
        <v>2943.1458499999999</v>
      </c>
      <c r="F286" s="5">
        <f t="shared" si="90"/>
        <v>-4.0904471592321578E-2</v>
      </c>
      <c r="G286" s="222">
        <f>IFERROR(_xlfn.XLOOKUP(A286,Apple!A:A,Apple!B:B),"N/A")</f>
        <v>227.57</v>
      </c>
      <c r="H286" s="5">
        <f t="shared" si="81"/>
        <v>19993.185106999998</v>
      </c>
      <c r="I286" s="5">
        <f t="shared" si="91"/>
        <v>-2.486358434856728E-2</v>
      </c>
      <c r="J286" s="222">
        <f>IFERROR(_xlfn.XLOOKUP(A286,Microsoft!A:A,Microsoft!B:B),"N/A")</f>
        <v>454.7</v>
      </c>
      <c r="K286" s="5">
        <f t="shared" si="82"/>
        <v>39947.713969999997</v>
      </c>
      <c r="L286" s="5">
        <f t="shared" si="92"/>
        <v>-2.641221616970657E-2</v>
      </c>
      <c r="M286" s="222">
        <f>IFERROR(_xlfn.XLOOKUP($A286,Cisco!A:A,Cisco!B:B),"N/A")</f>
        <v>46.76</v>
      </c>
      <c r="N286" s="5">
        <f t="shared" si="83"/>
        <v>4108.1044759999995</v>
      </c>
      <c r="O286" s="5">
        <f t="shared" si="93"/>
        <v>8.8904463379588794E-3</v>
      </c>
      <c r="P286" s="222">
        <f>IFERROR(_xlfn.XLOOKUP($A286,Disney!A:A,Disney!B:B),"N/A")</f>
        <v>96.6</v>
      </c>
      <c r="Q286" s="5">
        <f t="shared" si="84"/>
        <v>8486.8026599999994</v>
      </c>
      <c r="R286" s="5">
        <f t="shared" si="94"/>
        <v>-5.4909550728515777E-3</v>
      </c>
      <c r="S286" s="222">
        <f>_xlfn.XLOOKUP(A286,FedEx!A:A,FedEx!B:B,"N/A")</f>
        <v>299.54000000000002</v>
      </c>
      <c r="T286" s="5">
        <f t="shared" si="85"/>
        <v>26316.116654000001</v>
      </c>
      <c r="U286" s="5">
        <f t="shared" si="95"/>
        <v>1.9661901755039013E-2</v>
      </c>
      <c r="V286" s="222">
        <f>_xlfn.XLOOKUP($A286,'General Motors'!A:A,'General Motors'!B:B,"N/A")</f>
        <v>47.93</v>
      </c>
      <c r="W286" s="5">
        <f t="shared" si="86"/>
        <v>4210.8949429999993</v>
      </c>
      <c r="X286" s="5">
        <f t="shared" si="96"/>
        <v>2.8355755299803498E-2</v>
      </c>
      <c r="Y286" s="222">
        <f>_xlfn.XLOOKUP($A286,Chevron!A:A,Chevron!B:B,"N/A")</f>
        <v>155.26</v>
      </c>
      <c r="Z286" s="5">
        <f t="shared" si="87"/>
        <v>13640.382825999997</v>
      </c>
      <c r="AA286" s="5">
        <f t="shared" si="97"/>
        <v>-8.451614305403643E-4</v>
      </c>
      <c r="AB286" s="222">
        <f>_xlfn.XLOOKUP($A286,Boeing!A:A,Boeing!B:B,"N/A")</f>
        <v>183.91</v>
      </c>
      <c r="AC286" s="5">
        <f t="shared" si="88"/>
        <v>16157.431440999999</v>
      </c>
      <c r="AD286" s="5">
        <f t="shared" si="98"/>
        <v>-7.0370808411501784E-4</v>
      </c>
      <c r="AE286" s="222">
        <f>_xlfn.XLOOKUP(A286,Amazon!A:A,Amazon!B:B,"N/A")</f>
        <v>195.05</v>
      </c>
      <c r="AF286" s="5">
        <f t="shared" si="89"/>
        <v>17136.137255000001</v>
      </c>
      <c r="AG286" s="5">
        <f t="shared" si="99"/>
        <v>-2.5366770513360004E-2</v>
      </c>
      <c r="AH286" s="393">
        <v>5584.54</v>
      </c>
      <c r="AI286" s="393">
        <v>490630.32020000002</v>
      </c>
      <c r="AJ286" s="393">
        <v>-1.043E-2</v>
      </c>
    </row>
    <row r="287" spans="1:36">
      <c r="A287" s="4">
        <v>45485</v>
      </c>
      <c r="B287" s="222">
        <f>_xlfn.XLOOKUP(A287,'USD RUB'!B:B,'USD RUB'!C:C,"N/A")</f>
        <v>87.988</v>
      </c>
      <c r="C287" s="222">
        <f>IFERROR(EXP(_xlfn.XLOOKUP(A287,'Bonds (CP)'!$A$4:$A$513,'Work Sheet'!$B$3:$B$512)/252)-1,"N/A")</f>
        <v>0.45253501688014075</v>
      </c>
      <c r="D287" s="222">
        <f>IFERROR(_xlfn.XLOOKUP($A287,Intel!$A$2:$A$502,Intel!$B$2:$B$502),"N/A")</f>
        <v>34.49</v>
      </c>
      <c r="E287" s="5">
        <f t="shared" si="80"/>
        <v>3034.7061200000003</v>
      </c>
      <c r="F287" s="5">
        <f t="shared" si="90"/>
        <v>3.1109661113124965E-2</v>
      </c>
      <c r="G287" s="222">
        <f>IFERROR(_xlfn.XLOOKUP(A287,Apple!A:A,Apple!B:B),"N/A")</f>
        <v>230.54</v>
      </c>
      <c r="H287" s="5">
        <f t="shared" si="81"/>
        <v>20284.753519999998</v>
      </c>
      <c r="I287" s="5">
        <f t="shared" si="91"/>
        <v>1.4583389862074414E-2</v>
      </c>
      <c r="J287" s="222">
        <f>IFERROR(_xlfn.XLOOKUP(A287,Microsoft!A:A,Microsoft!B:B),"N/A")</f>
        <v>453.55</v>
      </c>
      <c r="K287" s="5">
        <f t="shared" si="82"/>
        <v>39906.957399999999</v>
      </c>
      <c r="L287" s="5">
        <f t="shared" si="92"/>
        <v>-1.0202478677654447E-3</v>
      </c>
      <c r="M287" s="222">
        <f>IFERROR(_xlfn.XLOOKUP($A287,Cisco!A:A,Cisco!B:B),"N/A")</f>
        <v>47.38</v>
      </c>
      <c r="N287" s="5">
        <f t="shared" si="83"/>
        <v>4168.8714399999999</v>
      </c>
      <c r="O287" s="5">
        <f t="shared" si="93"/>
        <v>1.4791971420154315E-2</v>
      </c>
      <c r="P287" s="222">
        <f>IFERROR(_xlfn.XLOOKUP($A287,Disney!A:A,Disney!B:B),"N/A")</f>
        <v>97.13</v>
      </c>
      <c r="Q287" s="5">
        <f t="shared" si="84"/>
        <v>8546.2744399999992</v>
      </c>
      <c r="R287" s="5">
        <f t="shared" si="94"/>
        <v>7.007560135727342E-3</v>
      </c>
      <c r="S287" s="222">
        <f>_xlfn.XLOOKUP(A287,FedEx!A:A,FedEx!B:B,"N/A")</f>
        <v>299.02</v>
      </c>
      <c r="T287" s="5">
        <f t="shared" si="85"/>
        <v>26310.171759999997</v>
      </c>
      <c r="U287" s="5">
        <f t="shared" si="95"/>
        <v>-2.259031633795594E-4</v>
      </c>
      <c r="V287" s="222">
        <f>_xlfn.XLOOKUP($A287,'General Motors'!A:A,'General Motors'!B:B,"N/A")</f>
        <v>49.01</v>
      </c>
      <c r="W287" s="5">
        <f t="shared" si="86"/>
        <v>4312.2918799999998</v>
      </c>
      <c r="X287" s="5">
        <f t="shared" si="96"/>
        <v>2.4079664387865574E-2</v>
      </c>
      <c r="Y287" s="222">
        <f>_xlfn.XLOOKUP($A287,Chevron!A:A,Chevron!B:B,"N/A")</f>
        <v>155.59</v>
      </c>
      <c r="Z287" s="5">
        <f t="shared" si="87"/>
        <v>13690.05292</v>
      </c>
      <c r="AA287" s="5">
        <f t="shared" si="97"/>
        <v>3.6414002915905463E-3</v>
      </c>
      <c r="AB287" s="222">
        <f>_xlfn.XLOOKUP($A287,Boeing!A:A,Boeing!B:B,"N/A")</f>
        <v>182.31</v>
      </c>
      <c r="AC287" s="5">
        <f t="shared" si="88"/>
        <v>16041.092280000001</v>
      </c>
      <c r="AD287" s="5">
        <f t="shared" si="98"/>
        <v>-7.2003499705270979E-3</v>
      </c>
      <c r="AE287" s="222">
        <f>_xlfn.XLOOKUP(A287,Amazon!A:A,Amazon!B:B,"N/A")</f>
        <v>194.49</v>
      </c>
      <c r="AF287" s="5">
        <f t="shared" si="89"/>
        <v>17112.786120000001</v>
      </c>
      <c r="AG287" s="5">
        <f t="shared" si="99"/>
        <v>-1.3626837047647777E-3</v>
      </c>
      <c r="AH287" s="393">
        <v>5615.35</v>
      </c>
      <c r="AI287" s="393">
        <v>494083.41580000002</v>
      </c>
      <c r="AJ287" s="393">
        <v>7.0380800000000004E-3</v>
      </c>
    </row>
    <row r="288" spans="1:36">
      <c r="A288" s="4">
        <v>45486</v>
      </c>
      <c r="B288" s="222">
        <f>_xlfn.XLOOKUP(A288,'USD RUB'!B:B,'USD RUB'!C:C,"N/A")</f>
        <v>87.742699999999999</v>
      </c>
      <c r="C288" s="222" t="str">
        <f>IFERROR(EXP(_xlfn.XLOOKUP(A288,'Bonds (CP)'!$A$4:$A$513,'Work Sheet'!$B$3:$B$512)/252)-1,"N/A")</f>
        <v>N/A</v>
      </c>
      <c r="D288" s="222" t="str">
        <f>IFERROR(_xlfn.XLOOKUP($A288,Intel!$A$2:$A$502,Intel!$B$2:$B$502),"N/A")</f>
        <v>N/A</v>
      </c>
      <c r="E288" s="5" t="str">
        <f t="shared" si="80"/>
        <v>N/A</v>
      </c>
      <c r="F288" s="5" t="str">
        <f t="shared" si="90"/>
        <v>N/A</v>
      </c>
      <c r="G288" s="222" t="str">
        <f>IFERROR(_xlfn.XLOOKUP(A288,Apple!A:A,Apple!B:B),"N/A")</f>
        <v>N/A</v>
      </c>
      <c r="H288" s="5" t="str">
        <f t="shared" si="81"/>
        <v>N/A</v>
      </c>
      <c r="I288" s="5" t="str">
        <f t="shared" si="91"/>
        <v>N/A</v>
      </c>
      <c r="J288" s="222" t="str">
        <f>IFERROR(_xlfn.XLOOKUP(A288,Microsoft!A:A,Microsoft!B:B),"N/A")</f>
        <v>N/A</v>
      </c>
      <c r="K288" s="5" t="str">
        <f t="shared" si="82"/>
        <v>N/A</v>
      </c>
      <c r="L288" s="5" t="str">
        <f t="shared" si="92"/>
        <v>N/A</v>
      </c>
      <c r="M288" s="222" t="str">
        <f>IFERROR(_xlfn.XLOOKUP($A288,Cisco!A:A,Cisco!B:B),"N/A")</f>
        <v>N/A</v>
      </c>
      <c r="N288" s="5" t="str">
        <f t="shared" si="83"/>
        <v>N/A</v>
      </c>
      <c r="O288" s="5" t="str">
        <f t="shared" si="93"/>
        <v>N/A</v>
      </c>
      <c r="P288" s="222" t="str">
        <f>IFERROR(_xlfn.XLOOKUP($A288,Disney!A:A,Disney!B:B),"N/A")</f>
        <v>N/A</v>
      </c>
      <c r="Q288" s="5" t="str">
        <f t="shared" si="84"/>
        <v>N/A</v>
      </c>
      <c r="R288" s="5" t="str">
        <f t="shared" si="94"/>
        <v>N/A</v>
      </c>
      <c r="S288" s="222" t="str">
        <f>_xlfn.XLOOKUP(A288,FedEx!A:A,FedEx!B:B,"N/A")</f>
        <v>N/A</v>
      </c>
      <c r="T288" s="5" t="str">
        <f t="shared" si="85"/>
        <v>N/A</v>
      </c>
      <c r="U288" s="5" t="str">
        <f t="shared" si="95"/>
        <v>N/A</v>
      </c>
      <c r="V288" s="222" t="str">
        <f>_xlfn.XLOOKUP($A288,'General Motors'!A:A,'General Motors'!B:B,"N/A")</f>
        <v>N/A</v>
      </c>
      <c r="W288" s="5" t="str">
        <f t="shared" si="86"/>
        <v>N/A</v>
      </c>
      <c r="X288" s="5" t="str">
        <f t="shared" si="96"/>
        <v>N/A</v>
      </c>
      <c r="Y288" s="222" t="str">
        <f>_xlfn.XLOOKUP($A288,Chevron!A:A,Chevron!B:B,"N/A")</f>
        <v>N/A</v>
      </c>
      <c r="Z288" s="5" t="str">
        <f t="shared" si="87"/>
        <v>N/A</v>
      </c>
      <c r="AA288" s="5" t="str">
        <f t="shared" si="97"/>
        <v>N/A</v>
      </c>
      <c r="AB288" s="222" t="str">
        <f>_xlfn.XLOOKUP($A288,Boeing!A:A,Boeing!B:B,"N/A")</f>
        <v>N/A</v>
      </c>
      <c r="AC288" s="5" t="str">
        <f t="shared" si="88"/>
        <v>N/A</v>
      </c>
      <c r="AD288" s="5" t="str">
        <f t="shared" si="98"/>
        <v>N/A</v>
      </c>
      <c r="AE288" s="222" t="str">
        <f>_xlfn.XLOOKUP(A288,Amazon!A:A,Amazon!B:B,"N/A")</f>
        <v>N/A</v>
      </c>
      <c r="AF288" s="5" t="str">
        <f t="shared" si="89"/>
        <v>N/A</v>
      </c>
      <c r="AG288" s="5" t="str">
        <f t="shared" si="99"/>
        <v>N/A</v>
      </c>
      <c r="AH288" s="6" t="s">
        <v>36</v>
      </c>
      <c r="AI288" s="6" t="s">
        <v>36</v>
      </c>
      <c r="AJ288" s="6" t="s">
        <v>36</v>
      </c>
    </row>
    <row r="289" spans="1:36">
      <c r="A289" s="4">
        <v>45487</v>
      </c>
      <c r="B289" s="222" t="str">
        <f>_xlfn.XLOOKUP(A289,'USD RUB'!B:B,'USD RUB'!C:C,"N/A")</f>
        <v>N/A</v>
      </c>
      <c r="C289" s="222" t="str">
        <f>IFERROR(EXP(_xlfn.XLOOKUP(A289,'Bonds (CP)'!$A$4:$A$513,'Work Sheet'!$B$3:$B$512)/252)-1,"N/A")</f>
        <v>N/A</v>
      </c>
      <c r="D289" s="222" t="str">
        <f>IFERROR(_xlfn.XLOOKUP($A289,Intel!$A$2:$A$502,Intel!$B$2:$B$502),"N/A")</f>
        <v>N/A</v>
      </c>
      <c r="E289" s="5" t="str">
        <f t="shared" si="80"/>
        <v>N/A</v>
      </c>
      <c r="F289" s="5" t="str">
        <f t="shared" si="90"/>
        <v>N/A</v>
      </c>
      <c r="G289" s="222" t="str">
        <f>IFERROR(_xlfn.XLOOKUP(A289,Apple!A:A,Apple!B:B),"N/A")</f>
        <v>N/A</v>
      </c>
      <c r="H289" s="5" t="str">
        <f t="shared" si="81"/>
        <v>N/A</v>
      </c>
      <c r="I289" s="5" t="str">
        <f t="shared" si="91"/>
        <v>N/A</v>
      </c>
      <c r="J289" s="222" t="str">
        <f>IFERROR(_xlfn.XLOOKUP(A289,Microsoft!A:A,Microsoft!B:B),"N/A")</f>
        <v>N/A</v>
      </c>
      <c r="K289" s="5" t="str">
        <f t="shared" si="82"/>
        <v>N/A</v>
      </c>
      <c r="L289" s="5" t="str">
        <f t="shared" si="92"/>
        <v>N/A</v>
      </c>
      <c r="M289" s="222" t="str">
        <f>IFERROR(_xlfn.XLOOKUP($A289,Cisco!A:A,Cisco!B:B),"N/A")</f>
        <v>N/A</v>
      </c>
      <c r="N289" s="5" t="str">
        <f t="shared" si="83"/>
        <v>N/A</v>
      </c>
      <c r="O289" s="5" t="str">
        <f t="shared" si="93"/>
        <v>N/A</v>
      </c>
      <c r="P289" s="222" t="str">
        <f>IFERROR(_xlfn.XLOOKUP($A289,Disney!A:A,Disney!B:B),"N/A")</f>
        <v>N/A</v>
      </c>
      <c r="Q289" s="5" t="str">
        <f t="shared" si="84"/>
        <v>N/A</v>
      </c>
      <c r="R289" s="5" t="str">
        <f t="shared" si="94"/>
        <v>N/A</v>
      </c>
      <c r="S289" s="222" t="str">
        <f>_xlfn.XLOOKUP(A289,FedEx!A:A,FedEx!B:B,"N/A")</f>
        <v>N/A</v>
      </c>
      <c r="T289" s="5" t="str">
        <f t="shared" si="85"/>
        <v>N/A</v>
      </c>
      <c r="U289" s="5" t="str">
        <f t="shared" si="95"/>
        <v>N/A</v>
      </c>
      <c r="V289" s="222" t="str">
        <f>_xlfn.XLOOKUP($A289,'General Motors'!A:A,'General Motors'!B:B,"N/A")</f>
        <v>N/A</v>
      </c>
      <c r="W289" s="5" t="str">
        <f t="shared" si="86"/>
        <v>N/A</v>
      </c>
      <c r="X289" s="5" t="str">
        <f t="shared" si="96"/>
        <v>N/A</v>
      </c>
      <c r="Y289" s="222" t="str">
        <f>_xlfn.XLOOKUP($A289,Chevron!A:A,Chevron!B:B,"N/A")</f>
        <v>N/A</v>
      </c>
      <c r="Z289" s="5" t="str">
        <f t="shared" si="87"/>
        <v>N/A</v>
      </c>
      <c r="AA289" s="5" t="str">
        <f t="shared" si="97"/>
        <v>N/A</v>
      </c>
      <c r="AB289" s="222" t="str">
        <f>_xlfn.XLOOKUP($A289,Boeing!A:A,Boeing!B:B,"N/A")</f>
        <v>N/A</v>
      </c>
      <c r="AC289" s="5" t="str">
        <f t="shared" si="88"/>
        <v>N/A</v>
      </c>
      <c r="AD289" s="5" t="str">
        <f t="shared" si="98"/>
        <v>N/A</v>
      </c>
      <c r="AE289" s="222" t="str">
        <f>_xlfn.XLOOKUP(A289,Amazon!A:A,Amazon!B:B,"N/A")</f>
        <v>N/A</v>
      </c>
      <c r="AF289" s="5" t="str">
        <f t="shared" si="89"/>
        <v>N/A</v>
      </c>
      <c r="AG289" s="5" t="str">
        <f t="shared" si="99"/>
        <v>N/A</v>
      </c>
      <c r="AH289" s="6" t="s">
        <v>36</v>
      </c>
      <c r="AI289" s="6" t="s">
        <v>36</v>
      </c>
      <c r="AJ289" s="6" t="s">
        <v>36</v>
      </c>
    </row>
    <row r="290" spans="1:36">
      <c r="A290" s="4">
        <v>45488</v>
      </c>
      <c r="B290" s="222" t="str">
        <f>_xlfn.XLOOKUP(A290,'USD RUB'!B:B,'USD RUB'!C:C,"N/A")</f>
        <v>N/A</v>
      </c>
      <c r="C290" s="222">
        <f>IFERROR(EXP(_xlfn.XLOOKUP(A290,'Bonds (CP)'!$A$4:$A$513,'Work Sheet'!$B$3:$B$512)/252)-1,"N/A")</f>
        <v>0.45397673886295986</v>
      </c>
      <c r="D290" s="222">
        <f>IFERROR(_xlfn.XLOOKUP($A290,Intel!$A$2:$A$502,Intel!$B$2:$B$502),"N/A")</f>
        <v>34.46</v>
      </c>
      <c r="E290" s="5" t="str">
        <f t="shared" si="80"/>
        <v>N/A</v>
      </c>
      <c r="F290" s="5" t="str">
        <f t="shared" si="90"/>
        <v>N/A</v>
      </c>
      <c r="G290" s="222">
        <f>IFERROR(_xlfn.XLOOKUP(A290,Apple!A:A,Apple!B:B),"N/A")</f>
        <v>234.4</v>
      </c>
      <c r="H290" s="5" t="str">
        <f t="shared" si="81"/>
        <v>N/A</v>
      </c>
      <c r="I290" s="5" t="str">
        <f t="shared" si="91"/>
        <v>N/A</v>
      </c>
      <c r="J290" s="222">
        <f>IFERROR(_xlfn.XLOOKUP(A290,Microsoft!A:A,Microsoft!B:B),"N/A")</f>
        <v>453.96</v>
      </c>
      <c r="K290" s="5" t="str">
        <f t="shared" si="82"/>
        <v>N/A</v>
      </c>
      <c r="L290" s="5" t="str">
        <f t="shared" si="92"/>
        <v>N/A</v>
      </c>
      <c r="M290" s="222">
        <f>IFERROR(_xlfn.XLOOKUP($A290,Cisco!A:A,Cisco!B:B),"N/A")</f>
        <v>47.4</v>
      </c>
      <c r="N290" s="5" t="str">
        <f t="shared" si="83"/>
        <v>N/A</v>
      </c>
      <c r="O290" s="5" t="str">
        <f t="shared" si="93"/>
        <v>N/A</v>
      </c>
      <c r="P290" s="222">
        <f>IFERROR(_xlfn.XLOOKUP($A290,Disney!A:A,Disney!B:B),"N/A")</f>
        <v>96.87</v>
      </c>
      <c r="Q290" s="5" t="str">
        <f t="shared" si="84"/>
        <v>N/A</v>
      </c>
      <c r="R290" s="5" t="str">
        <f t="shared" si="94"/>
        <v>N/A</v>
      </c>
      <c r="S290" s="222">
        <f>_xlfn.XLOOKUP(A290,FedEx!A:A,FedEx!B:B,"N/A")</f>
        <v>305.02</v>
      </c>
      <c r="T290" s="5" t="str">
        <f t="shared" si="85"/>
        <v>N/A</v>
      </c>
      <c r="U290" s="5" t="str">
        <f t="shared" si="95"/>
        <v>N/A</v>
      </c>
      <c r="V290" s="222">
        <f>_xlfn.XLOOKUP($A290,'General Motors'!A:A,'General Motors'!B:B,"N/A")</f>
        <v>49.3</v>
      </c>
      <c r="W290" s="5" t="str">
        <f t="shared" si="86"/>
        <v>N/A</v>
      </c>
      <c r="X290" s="5" t="str">
        <f t="shared" si="96"/>
        <v>N/A</v>
      </c>
      <c r="Y290" s="222">
        <f>_xlfn.XLOOKUP($A290,Chevron!A:A,Chevron!B:B,"N/A")</f>
        <v>158.04</v>
      </c>
      <c r="Z290" s="5" t="str">
        <f t="shared" si="87"/>
        <v>N/A</v>
      </c>
      <c r="AA290" s="5" t="str">
        <f t="shared" si="97"/>
        <v>N/A</v>
      </c>
      <c r="AB290" s="222">
        <f>_xlfn.XLOOKUP($A290,Boeing!A:A,Boeing!B:B,"N/A")</f>
        <v>179.11</v>
      </c>
      <c r="AC290" s="5" t="str">
        <f t="shared" si="88"/>
        <v>N/A</v>
      </c>
      <c r="AD290" s="5" t="str">
        <f t="shared" si="98"/>
        <v>N/A</v>
      </c>
      <c r="AE290" s="222">
        <f>_xlfn.XLOOKUP(A290,Amazon!A:A,Amazon!B:B,"N/A")</f>
        <v>192.72</v>
      </c>
      <c r="AF290" s="5" t="str">
        <f t="shared" si="89"/>
        <v>N/A</v>
      </c>
      <c r="AG290" s="5" t="str">
        <f t="shared" si="99"/>
        <v>N/A</v>
      </c>
      <c r="AH290" s="393">
        <v>5631.22</v>
      </c>
      <c r="AI290" s="6" t="s">
        <v>36</v>
      </c>
      <c r="AJ290" s="6" t="s">
        <v>36</v>
      </c>
    </row>
    <row r="291" spans="1:36">
      <c r="A291" s="4">
        <v>45489</v>
      </c>
      <c r="B291" s="222">
        <f>_xlfn.XLOOKUP(A291,'USD RUB'!B:B,'USD RUB'!C:C,"N/A")</f>
        <v>87.807699999999997</v>
      </c>
      <c r="C291" s="222">
        <f>IFERROR(EXP(_xlfn.XLOOKUP(A291,'Bonds (CP)'!$A$4:$A$513,'Work Sheet'!$B$3:$B$512)/252)-1,"N/A")</f>
        <v>0.45263877308688127</v>
      </c>
      <c r="D291" s="222">
        <f>IFERROR(_xlfn.XLOOKUP($A291,Intel!$A$2:$A$502,Intel!$B$2:$B$502),"N/A")</f>
        <v>34.340000000000003</v>
      </c>
      <c r="E291" s="5">
        <f t="shared" si="80"/>
        <v>3015.3164180000003</v>
      </c>
      <c r="F291" s="5" t="str">
        <f t="shared" si="90"/>
        <v>N/A</v>
      </c>
      <c r="G291" s="222">
        <f>IFERROR(_xlfn.XLOOKUP(A291,Apple!A:A,Apple!B:B),"N/A")</f>
        <v>234.82</v>
      </c>
      <c r="H291" s="5">
        <f t="shared" si="81"/>
        <v>20619.004113999999</v>
      </c>
      <c r="I291" s="5" t="str">
        <f t="shared" si="91"/>
        <v>N/A</v>
      </c>
      <c r="J291" s="222">
        <f>IFERROR(_xlfn.XLOOKUP(A291,Microsoft!A:A,Microsoft!B:B),"N/A")</f>
        <v>449.52</v>
      </c>
      <c r="K291" s="5">
        <f t="shared" si="82"/>
        <v>39471.317303999997</v>
      </c>
      <c r="L291" s="5" t="str">
        <f t="shared" si="92"/>
        <v>N/A</v>
      </c>
      <c r="M291" s="222">
        <f>IFERROR(_xlfn.XLOOKUP($A291,Cisco!A:A,Cisco!B:B),"N/A")</f>
        <v>47.42</v>
      </c>
      <c r="N291" s="5">
        <f t="shared" si="83"/>
        <v>4163.8411340000002</v>
      </c>
      <c r="O291" s="5" t="str">
        <f t="shared" si="93"/>
        <v>N/A</v>
      </c>
      <c r="P291" s="222">
        <f>IFERROR(_xlfn.XLOOKUP($A291,Disney!A:A,Disney!B:B),"N/A")</f>
        <v>98.47</v>
      </c>
      <c r="Q291" s="5">
        <f t="shared" si="84"/>
        <v>8646.4242190000004</v>
      </c>
      <c r="R291" s="5" t="str">
        <f t="shared" si="94"/>
        <v>N/A</v>
      </c>
      <c r="S291" s="222">
        <f>_xlfn.XLOOKUP(A291,FedEx!A:A,FedEx!B:B,"N/A")</f>
        <v>313.52</v>
      </c>
      <c r="T291" s="5">
        <f t="shared" si="85"/>
        <v>27529.470103999996</v>
      </c>
      <c r="U291" s="5" t="str">
        <f t="shared" si="95"/>
        <v>N/A</v>
      </c>
      <c r="V291" s="222">
        <f>_xlfn.XLOOKUP($A291,'General Motors'!A:A,'General Motors'!B:B,"N/A")</f>
        <v>49.77</v>
      </c>
      <c r="W291" s="5">
        <f t="shared" si="86"/>
        <v>4370.1892290000005</v>
      </c>
      <c r="X291" s="5" t="str">
        <f t="shared" si="96"/>
        <v>N/A</v>
      </c>
      <c r="Y291" s="222">
        <f>_xlfn.XLOOKUP($A291,Chevron!A:A,Chevron!B:B,"N/A")</f>
        <v>157.77000000000001</v>
      </c>
      <c r="Z291" s="5">
        <f t="shared" si="87"/>
        <v>13853.420829000001</v>
      </c>
      <c r="AA291" s="5" t="str">
        <f t="shared" si="97"/>
        <v>N/A</v>
      </c>
      <c r="AB291" s="222">
        <f>_xlfn.XLOOKUP($A291,Boeing!A:A,Boeing!B:B,"N/A")</f>
        <v>186.05</v>
      </c>
      <c r="AC291" s="5">
        <f t="shared" si="88"/>
        <v>16336.622585000001</v>
      </c>
      <c r="AD291" s="5" t="str">
        <f t="shared" si="98"/>
        <v>N/A</v>
      </c>
      <c r="AE291" s="222">
        <f>_xlfn.XLOOKUP(A291,Amazon!A:A,Amazon!B:B,"N/A")</f>
        <v>193.02</v>
      </c>
      <c r="AF291" s="5">
        <f t="shared" si="89"/>
        <v>16948.642253999999</v>
      </c>
      <c r="AG291" s="5" t="str">
        <f t="shared" si="99"/>
        <v>N/A</v>
      </c>
      <c r="AH291" s="8">
        <v>1375902</v>
      </c>
      <c r="AI291" s="393">
        <v>497623.79739999998</v>
      </c>
      <c r="AJ291" s="6" t="s">
        <v>36</v>
      </c>
    </row>
    <row r="292" spans="1:36">
      <c r="A292" s="4">
        <v>45490</v>
      </c>
      <c r="B292" s="222">
        <f>_xlfn.XLOOKUP(A292,'USD RUB'!B:B,'USD RUB'!C:C,"N/A")</f>
        <v>88.282399999999996</v>
      </c>
      <c r="C292" s="222">
        <f>IFERROR(EXP(_xlfn.XLOOKUP(A292,'Bonds (CP)'!$A$4:$A$513,'Work Sheet'!$B$3:$B$512)/252)-1,"N/A")</f>
        <v>0.44888924105577033</v>
      </c>
      <c r="D292" s="222">
        <f>IFERROR(_xlfn.XLOOKUP($A292,Intel!$A$2:$A$502,Intel!$B$2:$B$502),"N/A")</f>
        <v>34.46</v>
      </c>
      <c r="E292" s="5">
        <f t="shared" si="80"/>
        <v>3042.2115039999999</v>
      </c>
      <c r="F292" s="5">
        <f t="shared" si="90"/>
        <v>8.9194904519633855E-3</v>
      </c>
      <c r="G292" s="222">
        <f>IFERROR(_xlfn.XLOOKUP(A292,Apple!A:A,Apple!B:B),"N/A")</f>
        <v>228.88</v>
      </c>
      <c r="H292" s="5">
        <f t="shared" si="81"/>
        <v>20206.075711999998</v>
      </c>
      <c r="I292" s="5">
        <f t="shared" si="91"/>
        <v>-2.0026592929366038E-2</v>
      </c>
      <c r="J292" s="222">
        <f>IFERROR(_xlfn.XLOOKUP(A292,Microsoft!A:A,Microsoft!B:B),"N/A")</f>
        <v>443.52</v>
      </c>
      <c r="K292" s="5">
        <f t="shared" si="82"/>
        <v>39155.010047999996</v>
      </c>
      <c r="L292" s="5">
        <f t="shared" si="92"/>
        <v>-8.0135976603938897E-3</v>
      </c>
      <c r="M292" s="222">
        <f>IFERROR(_xlfn.XLOOKUP($A292,Cisco!A:A,Cisco!B:B),"N/A")</f>
        <v>48.52</v>
      </c>
      <c r="N292" s="5">
        <f t="shared" si="83"/>
        <v>4283.4620480000003</v>
      </c>
      <c r="O292" s="5">
        <f t="shared" si="93"/>
        <v>2.8728500956299863E-2</v>
      </c>
      <c r="P292" s="222">
        <f>IFERROR(_xlfn.XLOOKUP($A292,Disney!A:A,Disney!B:B),"N/A")</f>
        <v>97.31</v>
      </c>
      <c r="Q292" s="5">
        <f t="shared" si="84"/>
        <v>8590.7603440000003</v>
      </c>
      <c r="R292" s="5">
        <f t="shared" si="94"/>
        <v>-6.4377913447367652E-3</v>
      </c>
      <c r="S292" s="222">
        <f>_xlfn.XLOOKUP(A292,FedEx!A:A,FedEx!B:B,"N/A")</f>
        <v>310.43</v>
      </c>
      <c r="T292" s="5">
        <f t="shared" si="85"/>
        <v>27405.505431999998</v>
      </c>
      <c r="U292" s="5">
        <f t="shared" si="95"/>
        <v>-4.5029806796748062E-3</v>
      </c>
      <c r="V292" s="222">
        <f>_xlfn.XLOOKUP($A292,'General Motors'!A:A,'General Motors'!B:B,"N/A")</f>
        <v>49.9</v>
      </c>
      <c r="W292" s="5">
        <f t="shared" si="86"/>
        <v>4405.2917600000001</v>
      </c>
      <c r="X292" s="5">
        <f t="shared" si="96"/>
        <v>8.0322679775657324E-3</v>
      </c>
      <c r="Y292" s="222">
        <f>_xlfn.XLOOKUP($A292,Chevron!A:A,Chevron!B:B,"N/A")</f>
        <v>161.22999999999999</v>
      </c>
      <c r="Z292" s="5">
        <f t="shared" si="87"/>
        <v>14233.771351999998</v>
      </c>
      <c r="AA292" s="5">
        <f t="shared" si="97"/>
        <v>2.7455350392864064E-2</v>
      </c>
      <c r="AB292" s="222">
        <f>_xlfn.XLOOKUP($A292,Boeing!A:A,Boeing!B:B,"N/A")</f>
        <v>184.84</v>
      </c>
      <c r="AC292" s="5">
        <f t="shared" si="88"/>
        <v>16318.118816</v>
      </c>
      <c r="AD292" s="5">
        <f t="shared" si="98"/>
        <v>-1.1326557189973441E-3</v>
      </c>
      <c r="AE292" s="222">
        <f>_xlfn.XLOOKUP(A292,Amazon!A:A,Amazon!B:B,"N/A")</f>
        <v>187.93</v>
      </c>
      <c r="AF292" s="5">
        <f t="shared" si="89"/>
        <v>16590.911432000001</v>
      </c>
      <c r="AG292" s="5">
        <f t="shared" si="99"/>
        <v>-2.110675395933681E-2</v>
      </c>
      <c r="AH292" s="393">
        <v>5588.27</v>
      </c>
      <c r="AI292" s="393">
        <v>493345.88740000001</v>
      </c>
      <c r="AJ292" s="393">
        <v>-8.5967000000000005E-3</v>
      </c>
    </row>
    <row r="293" spans="1:36">
      <c r="A293" s="4">
        <v>45491</v>
      </c>
      <c r="B293" s="222">
        <f>_xlfn.XLOOKUP(A293,'USD RUB'!B:B,'USD RUB'!C:C,"N/A")</f>
        <v>88.087199999999996</v>
      </c>
      <c r="C293" s="222" t="str">
        <f>IFERROR(EXP(_xlfn.XLOOKUP(A293,'Bonds (CP)'!$A$4:$A$513,'Work Sheet'!$B$3:$B$512)/252)-1,"N/A")</f>
        <v>N/A</v>
      </c>
      <c r="D293" s="222">
        <f>IFERROR(_xlfn.XLOOKUP($A293,Intel!$A$2:$A$502,Intel!$B$2:$B$502),"N/A")</f>
        <v>34.869999999999997</v>
      </c>
      <c r="E293" s="5">
        <f t="shared" si="80"/>
        <v>3071.6006639999996</v>
      </c>
      <c r="F293" s="5">
        <f t="shared" si="90"/>
        <v>9.6604591631310743E-3</v>
      </c>
      <c r="G293" s="222">
        <f>IFERROR(_xlfn.XLOOKUP(A293,Apple!A:A,Apple!B:B),"N/A")</f>
        <v>224.18</v>
      </c>
      <c r="H293" s="5">
        <f t="shared" si="81"/>
        <v>19747.388496</v>
      </c>
      <c r="I293" s="5">
        <f t="shared" si="91"/>
        <v>-2.2700460125841926E-2</v>
      </c>
      <c r="J293" s="222">
        <f>IFERROR(_xlfn.XLOOKUP(A293,Microsoft!A:A,Microsoft!B:B),"N/A")</f>
        <v>440.37</v>
      </c>
      <c r="K293" s="5">
        <f t="shared" si="82"/>
        <v>38790.960264000001</v>
      </c>
      <c r="L293" s="5">
        <f t="shared" si="92"/>
        <v>-9.2976552311877514E-3</v>
      </c>
      <c r="M293" s="222">
        <f>IFERROR(_xlfn.XLOOKUP($A293,Cisco!A:A,Cisco!B:B),"N/A")</f>
        <v>48.04</v>
      </c>
      <c r="N293" s="5">
        <f t="shared" si="83"/>
        <v>4231.7090879999996</v>
      </c>
      <c r="O293" s="5">
        <f t="shared" si="93"/>
        <v>-1.2082040046126896E-2</v>
      </c>
      <c r="P293" s="222">
        <f>IFERROR(_xlfn.XLOOKUP($A293,Disney!A:A,Disney!B:B),"N/A")</f>
        <v>96.79</v>
      </c>
      <c r="Q293" s="5">
        <f t="shared" si="84"/>
        <v>8525.9600879999998</v>
      </c>
      <c r="R293" s="5">
        <f t="shared" si="94"/>
        <v>-7.5430175450370562E-3</v>
      </c>
      <c r="S293" s="222">
        <f>_xlfn.XLOOKUP(A293,FedEx!A:A,FedEx!B:B,"N/A")</f>
        <v>306.62</v>
      </c>
      <c r="T293" s="5">
        <f t="shared" si="85"/>
        <v>27009.297264000001</v>
      </c>
      <c r="U293" s="5">
        <f t="shared" si="95"/>
        <v>-1.4457247248480409E-2</v>
      </c>
      <c r="V293" s="222">
        <f>_xlfn.XLOOKUP($A293,'General Motors'!A:A,'General Motors'!B:B,"N/A")</f>
        <v>49.65</v>
      </c>
      <c r="W293" s="5">
        <f t="shared" si="86"/>
        <v>4373.5294799999992</v>
      </c>
      <c r="X293" s="5">
        <f t="shared" si="96"/>
        <v>-7.2100286951256587E-3</v>
      </c>
      <c r="Y293" s="222">
        <f>_xlfn.XLOOKUP($A293,Chevron!A:A,Chevron!B:B,"N/A")</f>
        <v>161.97</v>
      </c>
      <c r="Z293" s="5">
        <f t="shared" si="87"/>
        <v>14267.483784</v>
      </c>
      <c r="AA293" s="5">
        <f t="shared" si="97"/>
        <v>2.3684820534415341E-3</v>
      </c>
      <c r="AB293" s="222">
        <f>_xlfn.XLOOKUP($A293,Boeing!A:A,Boeing!B:B,"N/A")</f>
        <v>180.23</v>
      </c>
      <c r="AC293" s="5">
        <f t="shared" si="88"/>
        <v>15875.956055999999</v>
      </c>
      <c r="AD293" s="5">
        <f t="shared" si="98"/>
        <v>-2.7096429740814165E-2</v>
      </c>
      <c r="AE293" s="222">
        <f>_xlfn.XLOOKUP(A293,Amazon!A:A,Amazon!B:B,"N/A")</f>
        <v>183.75</v>
      </c>
      <c r="AF293" s="5">
        <f t="shared" si="89"/>
        <v>16186.022999999999</v>
      </c>
      <c r="AG293" s="5">
        <f t="shared" si="99"/>
        <v>-2.4404230813930172E-2</v>
      </c>
      <c r="AH293" s="393">
        <v>5544.59</v>
      </c>
      <c r="AI293" s="393">
        <v>488407.40820000001</v>
      </c>
      <c r="AJ293" s="393">
        <v>-1.00102E-2</v>
      </c>
    </row>
    <row r="294" spans="1:36">
      <c r="A294" s="4">
        <v>45492</v>
      </c>
      <c r="B294" s="222">
        <f>_xlfn.XLOOKUP(A294,'USD RUB'!B:B,'USD RUB'!C:C,"N/A")</f>
        <v>87.875399999999999</v>
      </c>
      <c r="C294" s="222" t="str">
        <f>IFERROR(EXP(_xlfn.XLOOKUP(A294,'Bonds (CP)'!$A$4:$A$513,'Work Sheet'!$B$3:$B$512)/252)-1,"N/A")</f>
        <v>N/A</v>
      </c>
      <c r="D294" s="222">
        <f>IFERROR(_xlfn.XLOOKUP($A294,Intel!$A$2:$A$502,Intel!$B$2:$B$502),"N/A")</f>
        <v>32.979999999999997</v>
      </c>
      <c r="E294" s="5">
        <f t="shared" si="80"/>
        <v>2898.1306919999997</v>
      </c>
      <c r="F294" s="5">
        <f t="shared" si="90"/>
        <v>-5.6475431208592775E-2</v>
      </c>
      <c r="G294" s="222">
        <f>IFERROR(_xlfn.XLOOKUP(A294,Apple!A:A,Apple!B:B),"N/A")</f>
        <v>224.31</v>
      </c>
      <c r="H294" s="5">
        <f t="shared" si="81"/>
        <v>19711.330974</v>
      </c>
      <c r="I294" s="5">
        <f t="shared" si="91"/>
        <v>-1.8259387567780561E-3</v>
      </c>
      <c r="J294" s="222">
        <f>IFERROR(_xlfn.XLOOKUP(A294,Microsoft!A:A,Microsoft!B:B),"N/A")</f>
        <v>437.11</v>
      </c>
      <c r="K294" s="5">
        <f t="shared" si="82"/>
        <v>38411.216094000003</v>
      </c>
      <c r="L294" s="5">
        <f t="shared" si="92"/>
        <v>-9.7895016626443621E-3</v>
      </c>
      <c r="M294" s="222">
        <f>IFERROR(_xlfn.XLOOKUP($A294,Cisco!A:A,Cisco!B:B),"N/A")</f>
        <v>47.32</v>
      </c>
      <c r="N294" s="5">
        <f t="shared" si="83"/>
        <v>4158.2639280000003</v>
      </c>
      <c r="O294" s="5">
        <f t="shared" si="93"/>
        <v>-1.7355909509061074E-2</v>
      </c>
      <c r="P294" s="222">
        <f>IFERROR(_xlfn.XLOOKUP($A294,Disney!A:A,Disney!B:B),"N/A")</f>
        <v>95.74</v>
      </c>
      <c r="Q294" s="5">
        <f t="shared" si="84"/>
        <v>8413.190795999999</v>
      </c>
      <c r="R294" s="5">
        <f t="shared" si="94"/>
        <v>-1.3226579861512544E-2</v>
      </c>
      <c r="S294" s="222">
        <f>_xlfn.XLOOKUP(A294,FedEx!A:A,FedEx!B:B,"N/A")</f>
        <v>306.31</v>
      </c>
      <c r="T294" s="5">
        <f t="shared" si="85"/>
        <v>26917.113774000001</v>
      </c>
      <c r="U294" s="5">
        <f t="shared" si="95"/>
        <v>-3.4130280806257129E-3</v>
      </c>
      <c r="V294" s="222">
        <f>_xlfn.XLOOKUP($A294,'General Motors'!A:A,'General Motors'!B:B,"N/A")</f>
        <v>48.3</v>
      </c>
      <c r="W294" s="5">
        <f t="shared" si="86"/>
        <v>4244.3818199999996</v>
      </c>
      <c r="X294" s="5">
        <f t="shared" si="96"/>
        <v>-2.9529390527853416E-2</v>
      </c>
      <c r="Y294" s="222">
        <f>_xlfn.XLOOKUP($A294,Chevron!A:A,Chevron!B:B,"N/A")</f>
        <v>159.15</v>
      </c>
      <c r="Z294" s="5">
        <f t="shared" si="87"/>
        <v>13985.369910000001</v>
      </c>
      <c r="AA294" s="5">
        <f t="shared" si="97"/>
        <v>-1.977320446064712E-2</v>
      </c>
      <c r="AB294" s="222">
        <f>_xlfn.XLOOKUP($A294,Boeing!A:A,Boeing!B:B,"N/A")</f>
        <v>179.67</v>
      </c>
      <c r="AC294" s="5">
        <f t="shared" si="88"/>
        <v>15788.573117999998</v>
      </c>
      <c r="AD294" s="5">
        <f t="shared" si="98"/>
        <v>-5.5041055601168232E-3</v>
      </c>
      <c r="AE294" s="222">
        <f>_xlfn.XLOOKUP(A294,Amazon!A:A,Amazon!B:B,"N/A")</f>
        <v>183.13</v>
      </c>
      <c r="AF294" s="5">
        <f t="shared" si="89"/>
        <v>16092.622002</v>
      </c>
      <c r="AG294" s="5">
        <f t="shared" si="99"/>
        <v>-5.7704723390050727E-3</v>
      </c>
      <c r="AH294" s="7">
        <v>5505</v>
      </c>
      <c r="AI294" s="393">
        <v>483754.07699999999</v>
      </c>
      <c r="AJ294" s="393">
        <v>-9.5276000000000007E-3</v>
      </c>
    </row>
    <row r="295" spans="1:36">
      <c r="A295" s="4">
        <v>45493</v>
      </c>
      <c r="B295" s="222">
        <f>_xlfn.XLOOKUP(A295,'USD RUB'!B:B,'USD RUB'!C:C,"N/A")</f>
        <v>88.020600000000002</v>
      </c>
      <c r="C295" s="222" t="str">
        <f>IFERROR(EXP(_xlfn.XLOOKUP(A295,'Bonds (CP)'!$A$4:$A$513,'Work Sheet'!$B$3:$B$512)/252)-1,"N/A")</f>
        <v>N/A</v>
      </c>
      <c r="D295" s="222" t="str">
        <f>IFERROR(_xlfn.XLOOKUP($A295,Intel!$A$2:$A$502,Intel!$B$2:$B$502),"N/A")</f>
        <v>N/A</v>
      </c>
      <c r="E295" s="5" t="str">
        <f t="shared" si="80"/>
        <v>N/A</v>
      </c>
      <c r="F295" s="5" t="str">
        <f t="shared" si="90"/>
        <v>N/A</v>
      </c>
      <c r="G295" s="222" t="str">
        <f>IFERROR(_xlfn.XLOOKUP(A295,Apple!A:A,Apple!B:B),"N/A")</f>
        <v>N/A</v>
      </c>
      <c r="H295" s="5" t="str">
        <f t="shared" si="81"/>
        <v>N/A</v>
      </c>
      <c r="I295" s="5" t="str">
        <f t="shared" si="91"/>
        <v>N/A</v>
      </c>
      <c r="J295" s="222" t="str">
        <f>IFERROR(_xlfn.XLOOKUP(A295,Microsoft!A:A,Microsoft!B:B),"N/A")</f>
        <v>N/A</v>
      </c>
      <c r="K295" s="5" t="str">
        <f t="shared" si="82"/>
        <v>N/A</v>
      </c>
      <c r="L295" s="5" t="str">
        <f t="shared" si="92"/>
        <v>N/A</v>
      </c>
      <c r="M295" s="222" t="str">
        <f>IFERROR(_xlfn.XLOOKUP($A295,Cisco!A:A,Cisco!B:B),"N/A")</f>
        <v>N/A</v>
      </c>
      <c r="N295" s="5" t="str">
        <f t="shared" si="83"/>
        <v>N/A</v>
      </c>
      <c r="O295" s="5" t="str">
        <f t="shared" si="93"/>
        <v>N/A</v>
      </c>
      <c r="P295" s="222" t="str">
        <f>IFERROR(_xlfn.XLOOKUP($A295,Disney!A:A,Disney!B:B),"N/A")</f>
        <v>N/A</v>
      </c>
      <c r="Q295" s="5" t="str">
        <f t="shared" si="84"/>
        <v>N/A</v>
      </c>
      <c r="R295" s="5" t="str">
        <f t="shared" si="94"/>
        <v>N/A</v>
      </c>
      <c r="S295" s="222" t="str">
        <f>_xlfn.XLOOKUP(A295,FedEx!A:A,FedEx!B:B,"N/A")</f>
        <v>N/A</v>
      </c>
      <c r="T295" s="5" t="str">
        <f t="shared" si="85"/>
        <v>N/A</v>
      </c>
      <c r="U295" s="5" t="str">
        <f t="shared" si="95"/>
        <v>N/A</v>
      </c>
      <c r="V295" s="222" t="str">
        <f>_xlfn.XLOOKUP($A295,'General Motors'!A:A,'General Motors'!B:B,"N/A")</f>
        <v>N/A</v>
      </c>
      <c r="W295" s="5" t="str">
        <f t="shared" si="86"/>
        <v>N/A</v>
      </c>
      <c r="X295" s="5" t="str">
        <f t="shared" si="96"/>
        <v>N/A</v>
      </c>
      <c r="Y295" s="222" t="str">
        <f>_xlfn.XLOOKUP($A295,Chevron!A:A,Chevron!B:B,"N/A")</f>
        <v>N/A</v>
      </c>
      <c r="Z295" s="5" t="str">
        <f t="shared" si="87"/>
        <v>N/A</v>
      </c>
      <c r="AA295" s="5" t="str">
        <f t="shared" si="97"/>
        <v>N/A</v>
      </c>
      <c r="AB295" s="222" t="str">
        <f>_xlfn.XLOOKUP($A295,Boeing!A:A,Boeing!B:B,"N/A")</f>
        <v>N/A</v>
      </c>
      <c r="AC295" s="5" t="str">
        <f t="shared" si="88"/>
        <v>N/A</v>
      </c>
      <c r="AD295" s="5" t="str">
        <f t="shared" si="98"/>
        <v>N/A</v>
      </c>
      <c r="AE295" s="222" t="str">
        <f>_xlfn.XLOOKUP(A295,Amazon!A:A,Amazon!B:B,"N/A")</f>
        <v>N/A</v>
      </c>
      <c r="AF295" s="5" t="str">
        <f t="shared" si="89"/>
        <v>N/A</v>
      </c>
      <c r="AG295" s="5" t="str">
        <f t="shared" si="99"/>
        <v>N/A</v>
      </c>
      <c r="AH295" s="6" t="s">
        <v>36</v>
      </c>
      <c r="AI295" s="6" t="s">
        <v>36</v>
      </c>
      <c r="AJ295" s="6" t="s">
        <v>36</v>
      </c>
    </row>
    <row r="296" spans="1:36">
      <c r="A296" s="4">
        <v>45494</v>
      </c>
      <c r="B296" s="222" t="str">
        <f>_xlfn.XLOOKUP(A296,'USD RUB'!B:B,'USD RUB'!C:C,"N/A")</f>
        <v>N/A</v>
      </c>
      <c r="C296" s="222" t="str">
        <f>IFERROR(EXP(_xlfn.XLOOKUP(A296,'Bonds (CP)'!$A$4:$A$513,'Work Sheet'!$B$3:$B$512)/252)-1,"N/A")</f>
        <v>N/A</v>
      </c>
      <c r="D296" s="222" t="str">
        <f>IFERROR(_xlfn.XLOOKUP($A296,Intel!$A$2:$A$502,Intel!$B$2:$B$502),"N/A")</f>
        <v>N/A</v>
      </c>
      <c r="E296" s="5" t="str">
        <f t="shared" si="80"/>
        <v>N/A</v>
      </c>
      <c r="F296" s="5" t="str">
        <f t="shared" si="90"/>
        <v>N/A</v>
      </c>
      <c r="G296" s="222" t="str">
        <f>IFERROR(_xlfn.XLOOKUP(A296,Apple!A:A,Apple!B:B),"N/A")</f>
        <v>N/A</v>
      </c>
      <c r="H296" s="5" t="str">
        <f t="shared" si="81"/>
        <v>N/A</v>
      </c>
      <c r="I296" s="5" t="str">
        <f t="shared" si="91"/>
        <v>N/A</v>
      </c>
      <c r="J296" s="222" t="str">
        <f>IFERROR(_xlfn.XLOOKUP(A296,Microsoft!A:A,Microsoft!B:B),"N/A")</f>
        <v>N/A</v>
      </c>
      <c r="K296" s="5" t="str">
        <f t="shared" si="82"/>
        <v>N/A</v>
      </c>
      <c r="L296" s="5" t="str">
        <f t="shared" si="92"/>
        <v>N/A</v>
      </c>
      <c r="M296" s="222" t="str">
        <f>IFERROR(_xlfn.XLOOKUP($A296,Cisco!A:A,Cisco!B:B),"N/A")</f>
        <v>N/A</v>
      </c>
      <c r="N296" s="5" t="str">
        <f t="shared" si="83"/>
        <v>N/A</v>
      </c>
      <c r="O296" s="5" t="str">
        <f t="shared" si="93"/>
        <v>N/A</v>
      </c>
      <c r="P296" s="222" t="str">
        <f>IFERROR(_xlfn.XLOOKUP($A296,Disney!A:A,Disney!B:B),"N/A")</f>
        <v>N/A</v>
      </c>
      <c r="Q296" s="5" t="str">
        <f t="shared" si="84"/>
        <v>N/A</v>
      </c>
      <c r="R296" s="5" t="str">
        <f t="shared" si="94"/>
        <v>N/A</v>
      </c>
      <c r="S296" s="222" t="str">
        <f>_xlfn.XLOOKUP(A296,FedEx!A:A,FedEx!B:B,"N/A")</f>
        <v>N/A</v>
      </c>
      <c r="T296" s="5" t="str">
        <f t="shared" si="85"/>
        <v>N/A</v>
      </c>
      <c r="U296" s="5" t="str">
        <f t="shared" si="95"/>
        <v>N/A</v>
      </c>
      <c r="V296" s="222" t="str">
        <f>_xlfn.XLOOKUP($A296,'General Motors'!A:A,'General Motors'!B:B,"N/A")</f>
        <v>N/A</v>
      </c>
      <c r="W296" s="5" t="str">
        <f t="shared" si="86"/>
        <v>N/A</v>
      </c>
      <c r="X296" s="5" t="str">
        <f t="shared" si="96"/>
        <v>N/A</v>
      </c>
      <c r="Y296" s="222" t="str">
        <f>_xlfn.XLOOKUP($A296,Chevron!A:A,Chevron!B:B,"N/A")</f>
        <v>N/A</v>
      </c>
      <c r="Z296" s="5" t="str">
        <f t="shared" si="87"/>
        <v>N/A</v>
      </c>
      <c r="AA296" s="5" t="str">
        <f t="shared" si="97"/>
        <v>N/A</v>
      </c>
      <c r="AB296" s="222" t="str">
        <f>_xlfn.XLOOKUP($A296,Boeing!A:A,Boeing!B:B,"N/A")</f>
        <v>N/A</v>
      </c>
      <c r="AC296" s="5" t="str">
        <f t="shared" si="88"/>
        <v>N/A</v>
      </c>
      <c r="AD296" s="5" t="str">
        <f t="shared" si="98"/>
        <v>N/A</v>
      </c>
      <c r="AE296" s="222" t="str">
        <f>_xlfn.XLOOKUP(A296,Amazon!A:A,Amazon!B:B,"N/A")</f>
        <v>N/A</v>
      </c>
      <c r="AF296" s="5" t="str">
        <f t="shared" si="89"/>
        <v>N/A</v>
      </c>
      <c r="AG296" s="5" t="str">
        <f t="shared" si="99"/>
        <v>N/A</v>
      </c>
      <c r="AH296" s="6" t="s">
        <v>36</v>
      </c>
      <c r="AI296" s="6" t="s">
        <v>36</v>
      </c>
      <c r="AJ296" s="6" t="s">
        <v>36</v>
      </c>
    </row>
    <row r="297" spans="1:36">
      <c r="A297" s="4">
        <v>45495</v>
      </c>
      <c r="B297" s="222" t="str">
        <f>_xlfn.XLOOKUP(A297,'USD RUB'!B:B,'USD RUB'!C:C,"N/A")</f>
        <v>N/A</v>
      </c>
      <c r="C297" s="222">
        <f>IFERROR(EXP(_xlfn.XLOOKUP(A297,'Bonds (CP)'!$A$4:$A$513,'Work Sheet'!$B$3:$B$512)/252)-1,"N/A")</f>
        <v>0.44780298152322184</v>
      </c>
      <c r="D297" s="222">
        <f>IFERROR(_xlfn.XLOOKUP($A297,Intel!$A$2:$A$502,Intel!$B$2:$B$502),"N/A")</f>
        <v>33.369999999999997</v>
      </c>
      <c r="E297" s="5" t="str">
        <f t="shared" si="80"/>
        <v>N/A</v>
      </c>
      <c r="F297" s="5" t="str">
        <f t="shared" si="90"/>
        <v>N/A</v>
      </c>
      <c r="G297" s="222">
        <f>IFERROR(_xlfn.XLOOKUP(A297,Apple!A:A,Apple!B:B),"N/A")</f>
        <v>223.96</v>
      </c>
      <c r="H297" s="5" t="str">
        <f t="shared" si="81"/>
        <v>N/A</v>
      </c>
      <c r="I297" s="5" t="str">
        <f t="shared" si="91"/>
        <v>N/A</v>
      </c>
      <c r="J297" s="222">
        <f>IFERROR(_xlfn.XLOOKUP(A297,Microsoft!A:A,Microsoft!B:B),"N/A")</f>
        <v>442.94</v>
      </c>
      <c r="K297" s="5" t="str">
        <f t="shared" si="82"/>
        <v>N/A</v>
      </c>
      <c r="L297" s="5" t="str">
        <f t="shared" si="92"/>
        <v>N/A</v>
      </c>
      <c r="M297" s="222">
        <f>IFERROR(_xlfn.XLOOKUP($A297,Cisco!A:A,Cisco!B:B),"N/A")</f>
        <v>46.82</v>
      </c>
      <c r="N297" s="5" t="str">
        <f t="shared" si="83"/>
        <v>N/A</v>
      </c>
      <c r="O297" s="5" t="str">
        <f t="shared" si="93"/>
        <v>N/A</v>
      </c>
      <c r="P297" s="222">
        <f>IFERROR(_xlfn.XLOOKUP($A297,Disney!A:A,Disney!B:B),"N/A")</f>
        <v>94.13</v>
      </c>
      <c r="Q297" s="5" t="str">
        <f t="shared" si="84"/>
        <v>N/A</v>
      </c>
      <c r="R297" s="5" t="str">
        <f t="shared" si="94"/>
        <v>N/A</v>
      </c>
      <c r="S297" s="222">
        <f>_xlfn.XLOOKUP(A297,FedEx!A:A,FedEx!B:B,"N/A")</f>
        <v>307.43</v>
      </c>
      <c r="T297" s="5" t="str">
        <f t="shared" si="85"/>
        <v>N/A</v>
      </c>
      <c r="U297" s="5" t="str">
        <f t="shared" si="95"/>
        <v>N/A</v>
      </c>
      <c r="V297" s="222">
        <f>_xlfn.XLOOKUP($A297,'General Motors'!A:A,'General Motors'!B:B,"N/A")</f>
        <v>49.56</v>
      </c>
      <c r="W297" s="5" t="str">
        <f t="shared" si="86"/>
        <v>N/A</v>
      </c>
      <c r="X297" s="5" t="str">
        <f t="shared" si="96"/>
        <v>N/A</v>
      </c>
      <c r="Y297" s="222">
        <f>_xlfn.XLOOKUP($A297,Chevron!A:A,Chevron!B:B,"N/A")</f>
        <v>156.99</v>
      </c>
      <c r="Z297" s="5" t="str">
        <f t="shared" si="87"/>
        <v>N/A</v>
      </c>
      <c r="AA297" s="5" t="str">
        <f t="shared" si="97"/>
        <v>N/A</v>
      </c>
      <c r="AB297" s="222">
        <f>_xlfn.XLOOKUP($A297,Boeing!A:A,Boeing!B:B,"N/A")</f>
        <v>178.9</v>
      </c>
      <c r="AC297" s="5" t="str">
        <f t="shared" si="88"/>
        <v>N/A</v>
      </c>
      <c r="AD297" s="5" t="str">
        <f t="shared" si="98"/>
        <v>N/A</v>
      </c>
      <c r="AE297" s="222">
        <f>_xlfn.XLOOKUP(A297,Amazon!A:A,Amazon!B:B,"N/A")</f>
        <v>182.55</v>
      </c>
      <c r="AF297" s="5" t="str">
        <f t="shared" si="89"/>
        <v>N/A</v>
      </c>
      <c r="AG297" s="5" t="str">
        <f t="shared" si="99"/>
        <v>N/A</v>
      </c>
      <c r="AH297" s="393">
        <v>5564.41</v>
      </c>
      <c r="AI297" s="6" t="s">
        <v>36</v>
      </c>
      <c r="AJ297" s="6" t="s">
        <v>36</v>
      </c>
    </row>
    <row r="298" spans="1:36">
      <c r="A298" s="4">
        <v>45496</v>
      </c>
      <c r="B298" s="222">
        <f>_xlfn.XLOOKUP(A298,'USD RUB'!B:B,'USD RUB'!C:C,"N/A")</f>
        <v>87.780500000000004</v>
      </c>
      <c r="C298" s="222">
        <f>IFERROR(EXP(_xlfn.XLOOKUP(A298,'Bonds (CP)'!$A$4:$A$513,'Work Sheet'!$B$3:$B$512)/252)-1,"N/A")</f>
        <v>0.44803223514406221</v>
      </c>
      <c r="D298" s="222">
        <f>IFERROR(_xlfn.XLOOKUP($A298,Intel!$A$2:$A$502,Intel!$B$2:$B$502),"N/A")</f>
        <v>32.950000000000003</v>
      </c>
      <c r="E298" s="5">
        <f t="shared" si="80"/>
        <v>2892.3674750000005</v>
      </c>
      <c r="F298" s="5" t="str">
        <f t="shared" si="90"/>
        <v>N/A</v>
      </c>
      <c r="G298" s="222">
        <f>IFERROR(_xlfn.XLOOKUP(A298,Apple!A:A,Apple!B:B),"N/A")</f>
        <v>225.01</v>
      </c>
      <c r="H298" s="5">
        <f t="shared" si="81"/>
        <v>19751.490304999999</v>
      </c>
      <c r="I298" s="5" t="str">
        <f t="shared" si="91"/>
        <v>N/A</v>
      </c>
      <c r="J298" s="222">
        <f>IFERROR(_xlfn.XLOOKUP(A298,Microsoft!A:A,Microsoft!B:B),"N/A")</f>
        <v>444.85</v>
      </c>
      <c r="K298" s="5">
        <f t="shared" si="82"/>
        <v>39049.155425000004</v>
      </c>
      <c r="L298" s="5" t="str">
        <f t="shared" si="92"/>
        <v>N/A</v>
      </c>
      <c r="M298" s="222">
        <f>IFERROR(_xlfn.XLOOKUP($A298,Cisco!A:A,Cisco!B:B),"N/A")</f>
        <v>46.36</v>
      </c>
      <c r="N298" s="5">
        <f t="shared" si="83"/>
        <v>4069.50398</v>
      </c>
      <c r="O298" s="5" t="str">
        <f t="shared" si="93"/>
        <v>N/A</v>
      </c>
      <c r="P298" s="222">
        <f>IFERROR(_xlfn.XLOOKUP($A298,Disney!A:A,Disney!B:B),"N/A")</f>
        <v>90.94</v>
      </c>
      <c r="Q298" s="5">
        <f t="shared" si="84"/>
        <v>7982.7586700000002</v>
      </c>
      <c r="R298" s="5" t="str">
        <f t="shared" si="94"/>
        <v>N/A</v>
      </c>
      <c r="S298" s="222">
        <f>_xlfn.XLOOKUP(A298,FedEx!A:A,FedEx!B:B,"N/A")</f>
        <v>300.8</v>
      </c>
      <c r="T298" s="5">
        <f t="shared" si="85"/>
        <v>26404.374400000001</v>
      </c>
      <c r="U298" s="5" t="str">
        <f t="shared" si="95"/>
        <v>N/A</v>
      </c>
      <c r="V298" s="222">
        <f>_xlfn.XLOOKUP($A298,'General Motors'!A:A,'General Motors'!B:B,"N/A")</f>
        <v>46.38</v>
      </c>
      <c r="W298" s="5">
        <f t="shared" si="86"/>
        <v>4071.2595900000006</v>
      </c>
      <c r="X298" s="5" t="str">
        <f t="shared" si="96"/>
        <v>N/A</v>
      </c>
      <c r="Y298" s="222">
        <f>_xlfn.XLOOKUP($A298,Chevron!A:A,Chevron!B:B,"N/A")</f>
        <v>154.09</v>
      </c>
      <c r="Z298" s="5">
        <f t="shared" si="87"/>
        <v>13526.097245000001</v>
      </c>
      <c r="AA298" s="5" t="str">
        <f t="shared" si="97"/>
        <v>N/A</v>
      </c>
      <c r="AB298" s="222">
        <f>_xlfn.XLOOKUP($A298,Boeing!A:A,Boeing!B:B,"N/A")</f>
        <v>186.48</v>
      </c>
      <c r="AC298" s="5">
        <f t="shared" si="88"/>
        <v>16369.307639999999</v>
      </c>
      <c r="AD298" s="5" t="str">
        <f t="shared" si="98"/>
        <v>N/A</v>
      </c>
      <c r="AE298" s="222">
        <f>_xlfn.XLOOKUP(A298,Amazon!A:A,Amazon!B:B,"N/A")</f>
        <v>186.41</v>
      </c>
      <c r="AF298" s="5">
        <f t="shared" si="89"/>
        <v>16363.163005</v>
      </c>
      <c r="AG298" s="5" t="str">
        <f t="shared" si="99"/>
        <v>N/A</v>
      </c>
      <c r="AH298" s="393">
        <v>5555.74</v>
      </c>
      <c r="AI298" s="393">
        <v>487685.63510000001</v>
      </c>
      <c r="AJ298" s="6" t="s">
        <v>36</v>
      </c>
    </row>
    <row r="299" spans="1:36">
      <c r="A299" s="4">
        <v>45497</v>
      </c>
      <c r="B299" s="222">
        <f>_xlfn.XLOOKUP(A299,'USD RUB'!B:B,'USD RUB'!C:C,"N/A")</f>
        <v>87.299000000000007</v>
      </c>
      <c r="C299" s="222">
        <f>IFERROR(EXP(_xlfn.XLOOKUP(A299,'Bonds (CP)'!$A$4:$A$513,'Work Sheet'!$B$3:$B$512)/252)-1,"N/A")</f>
        <v>0.44352278989179905</v>
      </c>
      <c r="D299" s="222">
        <f>IFERROR(_xlfn.XLOOKUP($A299,Intel!$A$2:$A$502,Intel!$B$2:$B$502),"N/A")</f>
        <v>31.7</v>
      </c>
      <c r="E299" s="5">
        <f t="shared" si="80"/>
        <v>2767.3783000000003</v>
      </c>
      <c r="F299" s="5">
        <f t="shared" si="90"/>
        <v>-4.3213449217755495E-2</v>
      </c>
      <c r="G299" s="222">
        <f>IFERROR(_xlfn.XLOOKUP(A299,Apple!A:A,Apple!B:B),"N/A")</f>
        <v>218.54</v>
      </c>
      <c r="H299" s="5">
        <f t="shared" si="81"/>
        <v>19078.32346</v>
      </c>
      <c r="I299" s="5">
        <f t="shared" si="91"/>
        <v>-3.4081825452411119E-2</v>
      </c>
      <c r="J299" s="222">
        <f>IFERROR(_xlfn.XLOOKUP(A299,Microsoft!A:A,Microsoft!B:B),"N/A")</f>
        <v>428.9</v>
      </c>
      <c r="K299" s="5">
        <f t="shared" si="82"/>
        <v>37442.541100000002</v>
      </c>
      <c r="L299" s="5">
        <f t="shared" si="92"/>
        <v>-4.1143382168296938E-2</v>
      </c>
      <c r="M299" s="222">
        <f>IFERROR(_xlfn.XLOOKUP($A299,Cisco!A:A,Cisco!B:B),"N/A")</f>
        <v>46.85</v>
      </c>
      <c r="N299" s="5">
        <f t="shared" si="83"/>
        <v>4089.9581500000004</v>
      </c>
      <c r="O299" s="5">
        <f t="shared" si="93"/>
        <v>5.0262071496980365E-3</v>
      </c>
      <c r="P299" s="222">
        <f>IFERROR(_xlfn.XLOOKUP($A299,Disney!A:A,Disney!B:B),"N/A")</f>
        <v>89.8</v>
      </c>
      <c r="Q299" s="5">
        <f t="shared" si="84"/>
        <v>7839.4502000000002</v>
      </c>
      <c r="R299" s="5">
        <f t="shared" si="94"/>
        <v>-1.7952248830791717E-2</v>
      </c>
      <c r="S299" s="222">
        <f>_xlfn.XLOOKUP(A299,FedEx!A:A,FedEx!B:B,"N/A")</f>
        <v>298.27999999999997</v>
      </c>
      <c r="T299" s="5">
        <f t="shared" si="85"/>
        <v>26039.545719999998</v>
      </c>
      <c r="U299" s="5">
        <f t="shared" si="95"/>
        <v>-1.3816978750308961E-2</v>
      </c>
      <c r="V299" s="222">
        <f>_xlfn.XLOOKUP($A299,'General Motors'!A:A,'General Motors'!B:B,"N/A")</f>
        <v>46.49</v>
      </c>
      <c r="W299" s="5">
        <f t="shared" si="86"/>
        <v>4058.5305100000005</v>
      </c>
      <c r="X299" s="5">
        <f t="shared" si="96"/>
        <v>-3.1265704675933481E-3</v>
      </c>
      <c r="Y299" s="222">
        <f>_xlfn.XLOOKUP($A299,Chevron!A:A,Chevron!B:B,"N/A")</f>
        <v>155.07</v>
      </c>
      <c r="Z299" s="5">
        <f t="shared" si="87"/>
        <v>13537.45593</v>
      </c>
      <c r="AA299" s="5">
        <f t="shared" si="97"/>
        <v>8.3976070807856296E-4</v>
      </c>
      <c r="AB299" s="222">
        <f>_xlfn.XLOOKUP($A299,Boeing!A:A,Boeing!B:B,"N/A")</f>
        <v>180.07</v>
      </c>
      <c r="AC299" s="5">
        <f t="shared" si="88"/>
        <v>15719.93093</v>
      </c>
      <c r="AD299" s="5">
        <f t="shared" si="98"/>
        <v>-3.9670383395641218E-2</v>
      </c>
      <c r="AE299" s="222">
        <f>_xlfn.XLOOKUP(A299,Amazon!A:A,Amazon!B:B,"N/A")</f>
        <v>180.83</v>
      </c>
      <c r="AF299" s="5">
        <f t="shared" si="89"/>
        <v>15786.278170000001</v>
      </c>
      <c r="AG299" s="5">
        <f t="shared" si="99"/>
        <v>-3.5255093090726053E-2</v>
      </c>
      <c r="AH299" s="393">
        <v>5427.13</v>
      </c>
      <c r="AI299" s="393">
        <v>473783.02189999999</v>
      </c>
      <c r="AJ299" s="393">
        <v>-2.8507299999999999E-2</v>
      </c>
    </row>
    <row r="300" spans="1:36">
      <c r="A300" s="4">
        <v>45498</v>
      </c>
      <c r="B300" s="222">
        <f>_xlfn.XLOOKUP(A300,'USD RUB'!B:B,'USD RUB'!C:C,"N/A")</f>
        <v>86.550200000000004</v>
      </c>
      <c r="C300" s="222">
        <f>IFERROR(EXP(_xlfn.XLOOKUP(A300,'Bonds (CP)'!$A$4:$A$513,'Work Sheet'!$B$3:$B$512)/252)-1,"N/A")</f>
        <v>0.44137971985019897</v>
      </c>
      <c r="D300" s="222">
        <f>IFERROR(_xlfn.XLOOKUP($A300,Intel!$A$2:$A$502,Intel!$B$2:$B$502),"N/A")</f>
        <v>31.1</v>
      </c>
      <c r="E300" s="5">
        <f t="shared" si="80"/>
        <v>2691.7112200000001</v>
      </c>
      <c r="F300" s="5">
        <f t="shared" si="90"/>
        <v>-2.7342514032143717E-2</v>
      </c>
      <c r="G300" s="222">
        <f>IFERROR(_xlfn.XLOOKUP(A300,Apple!A:A,Apple!B:B),"N/A")</f>
        <v>217.49</v>
      </c>
      <c r="H300" s="5">
        <f t="shared" si="81"/>
        <v>18823.802998000003</v>
      </c>
      <c r="I300" s="5">
        <f t="shared" si="91"/>
        <v>-1.3340819099415646E-2</v>
      </c>
      <c r="J300" s="222">
        <f>IFERROR(_xlfn.XLOOKUP(A300,Microsoft!A:A,Microsoft!B:B),"N/A")</f>
        <v>418.4</v>
      </c>
      <c r="K300" s="5">
        <f t="shared" si="82"/>
        <v>36212.60368</v>
      </c>
      <c r="L300" s="5">
        <f t="shared" si="92"/>
        <v>-3.2848663148025592E-2</v>
      </c>
      <c r="M300" s="222">
        <f>IFERROR(_xlfn.XLOOKUP($A300,Cisco!A:A,Cisco!B:B),"N/A")</f>
        <v>47.24</v>
      </c>
      <c r="N300" s="5">
        <f t="shared" si="83"/>
        <v>4088.6314480000005</v>
      </c>
      <c r="O300" s="5">
        <f t="shared" si="93"/>
        <v>-3.2438033626325247E-4</v>
      </c>
      <c r="P300" s="222">
        <f>IFERROR(_xlfn.XLOOKUP($A300,Disney!A:A,Disney!B:B),"N/A")</f>
        <v>89.21</v>
      </c>
      <c r="Q300" s="5">
        <f t="shared" si="84"/>
        <v>7721.1433419999994</v>
      </c>
      <c r="R300" s="5">
        <f t="shared" si="94"/>
        <v>-1.5091218769398007E-2</v>
      </c>
      <c r="S300" s="222">
        <f>_xlfn.XLOOKUP(A300,FedEx!A:A,FedEx!B:B,"N/A")</f>
        <v>298.58999999999997</v>
      </c>
      <c r="T300" s="5">
        <f t="shared" si="85"/>
        <v>25843.024217999999</v>
      </c>
      <c r="U300" s="5">
        <f t="shared" si="95"/>
        <v>-7.547040340610045E-3</v>
      </c>
      <c r="V300" s="222">
        <f>_xlfn.XLOOKUP($A300,'General Motors'!A:A,'General Motors'!B:B,"N/A")</f>
        <v>44.13</v>
      </c>
      <c r="W300" s="5">
        <f t="shared" si="86"/>
        <v>3819.4603260000004</v>
      </c>
      <c r="X300" s="5">
        <f t="shared" si="96"/>
        <v>-5.8905602264401891E-2</v>
      </c>
      <c r="Y300" s="222">
        <f>_xlfn.XLOOKUP($A300,Chevron!A:A,Chevron!B:B,"N/A")</f>
        <v>157.54</v>
      </c>
      <c r="Z300" s="5">
        <f t="shared" si="87"/>
        <v>13635.118508</v>
      </c>
      <c r="AA300" s="5">
        <f t="shared" si="97"/>
        <v>7.2142490069770915E-3</v>
      </c>
      <c r="AB300" s="222">
        <f>_xlfn.XLOOKUP($A300,Boeing!A:A,Boeing!B:B,"N/A")</f>
        <v>184.35</v>
      </c>
      <c r="AC300" s="5">
        <f t="shared" si="88"/>
        <v>15955.52937</v>
      </c>
      <c r="AD300" s="5">
        <f t="shared" si="98"/>
        <v>1.4987243967489849E-2</v>
      </c>
      <c r="AE300" s="222">
        <f>_xlfn.XLOOKUP(A300,Amazon!A:A,Amazon!B:B,"N/A")</f>
        <v>179.85</v>
      </c>
      <c r="AF300" s="5">
        <f t="shared" si="89"/>
        <v>15566.053470000001</v>
      </c>
      <c r="AG300" s="5">
        <f t="shared" si="99"/>
        <v>-1.3950387648591689E-2</v>
      </c>
      <c r="AH300" s="393">
        <v>5399.22</v>
      </c>
      <c r="AI300" s="393">
        <v>467303.57079999999</v>
      </c>
      <c r="AJ300" s="393">
        <v>-1.3676000000000001E-2</v>
      </c>
    </row>
    <row r="301" spans="1:36">
      <c r="A301" s="4">
        <v>45499</v>
      </c>
      <c r="B301" s="222">
        <f>_xlfn.XLOOKUP(A301,'USD RUB'!B:B,'USD RUB'!C:C,"N/A")</f>
        <v>85.41</v>
      </c>
      <c r="C301" s="222">
        <f>IFERROR(EXP(_xlfn.XLOOKUP(A301,'Bonds (CP)'!$A$4:$A$513,'Work Sheet'!$B$3:$B$512)/252)-1,"N/A")</f>
        <v>0.44070494607169741</v>
      </c>
      <c r="D301" s="222">
        <f>IFERROR(_xlfn.XLOOKUP($A301,Intel!$A$2:$A$502,Intel!$B$2:$B$502),"N/A")</f>
        <v>31.35</v>
      </c>
      <c r="E301" s="5">
        <f t="shared" si="80"/>
        <v>2677.6035000000002</v>
      </c>
      <c r="F301" s="5">
        <f t="shared" si="90"/>
        <v>-5.2411714507769602E-3</v>
      </c>
      <c r="G301" s="222">
        <f>IFERROR(_xlfn.XLOOKUP(A301,Apple!A:A,Apple!B:B),"N/A")</f>
        <v>217.96</v>
      </c>
      <c r="H301" s="5">
        <f t="shared" si="81"/>
        <v>18615.963599999999</v>
      </c>
      <c r="I301" s="5">
        <f t="shared" si="91"/>
        <v>-1.1041307541419076E-2</v>
      </c>
      <c r="J301" s="222">
        <f>IFERROR(_xlfn.XLOOKUP(A301,Microsoft!A:A,Microsoft!B:B),"N/A")</f>
        <v>425.27</v>
      </c>
      <c r="K301" s="5">
        <f t="shared" si="82"/>
        <v>36322.310699999995</v>
      </c>
      <c r="L301" s="5">
        <f t="shared" si="92"/>
        <v>3.0295258791508406E-3</v>
      </c>
      <c r="M301" s="222">
        <f>IFERROR(_xlfn.XLOOKUP($A301,Cisco!A:A,Cisco!B:B),"N/A")</f>
        <v>47.88</v>
      </c>
      <c r="N301" s="5">
        <f t="shared" si="83"/>
        <v>4089.4308000000001</v>
      </c>
      <c r="O301" s="5">
        <f t="shared" si="93"/>
        <v>1.9550600492257431E-4</v>
      </c>
      <c r="P301" s="222">
        <f>IFERROR(_xlfn.XLOOKUP($A301,Disney!A:A,Disney!B:B),"N/A")</f>
        <v>89.93</v>
      </c>
      <c r="Q301" s="5">
        <f t="shared" si="84"/>
        <v>7680.9213</v>
      </c>
      <c r="R301" s="5">
        <f t="shared" si="94"/>
        <v>-5.2093375577172418E-3</v>
      </c>
      <c r="S301" s="222">
        <f>_xlfn.XLOOKUP(A301,FedEx!A:A,FedEx!B:B,"N/A")</f>
        <v>300.14</v>
      </c>
      <c r="T301" s="5">
        <f t="shared" si="85"/>
        <v>25634.957399999999</v>
      </c>
      <c r="U301" s="5">
        <f t="shared" si="95"/>
        <v>-8.0511791594065629E-3</v>
      </c>
      <c r="V301" s="222">
        <f>_xlfn.XLOOKUP($A301,'General Motors'!A:A,'General Motors'!B:B,"N/A")</f>
        <v>44.12</v>
      </c>
      <c r="W301" s="5">
        <f t="shared" si="86"/>
        <v>3768.2891999999997</v>
      </c>
      <c r="X301" s="5">
        <f t="shared" si="96"/>
        <v>-1.3397475463134523E-2</v>
      </c>
      <c r="Y301" s="222">
        <f>_xlfn.XLOOKUP($A301,Chevron!A:A,Chevron!B:B,"N/A")</f>
        <v>157.84</v>
      </c>
      <c r="Z301" s="5">
        <f t="shared" si="87"/>
        <v>13481.1144</v>
      </c>
      <c r="AA301" s="5">
        <f t="shared" si="97"/>
        <v>-1.129466589598338E-2</v>
      </c>
      <c r="AB301" s="222">
        <f>_xlfn.XLOOKUP($A301,Boeing!A:A,Boeing!B:B,"N/A")</f>
        <v>186.89</v>
      </c>
      <c r="AC301" s="5">
        <f t="shared" si="88"/>
        <v>15962.274899999999</v>
      </c>
      <c r="AD301" s="5">
        <f t="shared" si="98"/>
        <v>4.2277067990492689E-4</v>
      </c>
      <c r="AE301" s="222">
        <f>_xlfn.XLOOKUP(A301,Amazon!A:A,Amazon!B:B,"N/A")</f>
        <v>182.5</v>
      </c>
      <c r="AF301" s="5">
        <f t="shared" si="89"/>
        <v>15587.324999999999</v>
      </c>
      <c r="AG301" s="5">
        <f t="shared" si="99"/>
        <v>1.366533273253534E-3</v>
      </c>
      <c r="AH301" s="8">
        <v>1299900</v>
      </c>
      <c r="AI301" s="393">
        <v>466261.73100000003</v>
      </c>
      <c r="AJ301" s="393">
        <v>-2.2295000000000001E-3</v>
      </c>
    </row>
    <row r="302" spans="1:36">
      <c r="A302" s="4">
        <v>45500</v>
      </c>
      <c r="B302" s="222">
        <f>_xlfn.XLOOKUP(A302,'USD RUB'!B:B,'USD RUB'!C:C,"N/A")</f>
        <v>85.564999999999998</v>
      </c>
      <c r="C302" s="222" t="str">
        <f>IFERROR(EXP(_xlfn.XLOOKUP(A302,'Bonds (CP)'!$A$4:$A$513,'Work Sheet'!$B$3:$B$512)/252)-1,"N/A")</f>
        <v>N/A</v>
      </c>
      <c r="D302" s="222" t="str">
        <f>IFERROR(_xlfn.XLOOKUP($A302,Intel!$A$2:$A$502,Intel!$B$2:$B$502),"N/A")</f>
        <v>N/A</v>
      </c>
      <c r="E302" s="5" t="str">
        <f t="shared" si="80"/>
        <v>N/A</v>
      </c>
      <c r="F302" s="5" t="str">
        <f t="shared" si="90"/>
        <v>N/A</v>
      </c>
      <c r="G302" s="222" t="str">
        <f>IFERROR(_xlfn.XLOOKUP(A302,Apple!A:A,Apple!B:B),"N/A")</f>
        <v>N/A</v>
      </c>
      <c r="H302" s="5" t="str">
        <f t="shared" si="81"/>
        <v>N/A</v>
      </c>
      <c r="I302" s="5" t="str">
        <f t="shared" si="91"/>
        <v>N/A</v>
      </c>
      <c r="J302" s="222" t="str">
        <f>IFERROR(_xlfn.XLOOKUP(A302,Microsoft!A:A,Microsoft!B:B),"N/A")</f>
        <v>N/A</v>
      </c>
      <c r="K302" s="5" t="str">
        <f t="shared" si="82"/>
        <v>N/A</v>
      </c>
      <c r="L302" s="5" t="str">
        <f t="shared" si="92"/>
        <v>N/A</v>
      </c>
      <c r="M302" s="222" t="str">
        <f>IFERROR(_xlfn.XLOOKUP($A302,Cisco!A:A,Cisco!B:B),"N/A")</f>
        <v>N/A</v>
      </c>
      <c r="N302" s="5" t="str">
        <f t="shared" si="83"/>
        <v>N/A</v>
      </c>
      <c r="O302" s="5" t="str">
        <f t="shared" si="93"/>
        <v>N/A</v>
      </c>
      <c r="P302" s="222" t="str">
        <f>IFERROR(_xlfn.XLOOKUP($A302,Disney!A:A,Disney!B:B),"N/A")</f>
        <v>N/A</v>
      </c>
      <c r="Q302" s="5" t="str">
        <f t="shared" si="84"/>
        <v>N/A</v>
      </c>
      <c r="R302" s="5" t="str">
        <f t="shared" si="94"/>
        <v>N/A</v>
      </c>
      <c r="S302" s="222" t="str">
        <f>_xlfn.XLOOKUP(A302,FedEx!A:A,FedEx!B:B,"N/A")</f>
        <v>N/A</v>
      </c>
      <c r="T302" s="5" t="str">
        <f t="shared" si="85"/>
        <v>N/A</v>
      </c>
      <c r="U302" s="5" t="str">
        <f t="shared" si="95"/>
        <v>N/A</v>
      </c>
      <c r="V302" s="222" t="str">
        <f>_xlfn.XLOOKUP($A302,'General Motors'!A:A,'General Motors'!B:B,"N/A")</f>
        <v>N/A</v>
      </c>
      <c r="W302" s="5" t="str">
        <f t="shared" si="86"/>
        <v>N/A</v>
      </c>
      <c r="X302" s="5" t="str">
        <f t="shared" si="96"/>
        <v>N/A</v>
      </c>
      <c r="Y302" s="222" t="str">
        <f>_xlfn.XLOOKUP($A302,Chevron!A:A,Chevron!B:B,"N/A")</f>
        <v>N/A</v>
      </c>
      <c r="Z302" s="5" t="str">
        <f t="shared" si="87"/>
        <v>N/A</v>
      </c>
      <c r="AA302" s="5" t="str">
        <f t="shared" si="97"/>
        <v>N/A</v>
      </c>
      <c r="AB302" s="222" t="str">
        <f>_xlfn.XLOOKUP($A302,Boeing!A:A,Boeing!B:B,"N/A")</f>
        <v>N/A</v>
      </c>
      <c r="AC302" s="5" t="str">
        <f t="shared" si="88"/>
        <v>N/A</v>
      </c>
      <c r="AD302" s="5" t="str">
        <f t="shared" si="98"/>
        <v>N/A</v>
      </c>
      <c r="AE302" s="222" t="str">
        <f>_xlfn.XLOOKUP(A302,Amazon!A:A,Amazon!B:B,"N/A")</f>
        <v>N/A</v>
      </c>
      <c r="AF302" s="5" t="str">
        <f t="shared" si="89"/>
        <v>N/A</v>
      </c>
      <c r="AG302" s="5" t="str">
        <f t="shared" si="99"/>
        <v>N/A</v>
      </c>
      <c r="AH302" s="6" t="s">
        <v>36</v>
      </c>
      <c r="AI302" s="6" t="s">
        <v>36</v>
      </c>
      <c r="AJ302" s="6" t="s">
        <v>36</v>
      </c>
    </row>
    <row r="303" spans="1:36">
      <c r="A303" s="4">
        <v>45501</v>
      </c>
      <c r="B303" s="222" t="str">
        <f>_xlfn.XLOOKUP(A303,'USD RUB'!B:B,'USD RUB'!C:C,"N/A")</f>
        <v>N/A</v>
      </c>
      <c r="C303" s="222" t="str">
        <f>IFERROR(EXP(_xlfn.XLOOKUP(A303,'Bonds (CP)'!$A$4:$A$513,'Work Sheet'!$B$3:$B$512)/252)-1,"N/A")</f>
        <v>N/A</v>
      </c>
      <c r="D303" s="222" t="str">
        <f>IFERROR(_xlfn.XLOOKUP($A303,Intel!$A$2:$A$502,Intel!$B$2:$B$502),"N/A")</f>
        <v>N/A</v>
      </c>
      <c r="E303" s="5" t="str">
        <f t="shared" si="80"/>
        <v>N/A</v>
      </c>
      <c r="F303" s="5" t="str">
        <f t="shared" si="90"/>
        <v>N/A</v>
      </c>
      <c r="G303" s="222" t="str">
        <f>IFERROR(_xlfn.XLOOKUP(A303,Apple!A:A,Apple!B:B),"N/A")</f>
        <v>N/A</v>
      </c>
      <c r="H303" s="5" t="str">
        <f t="shared" si="81"/>
        <v>N/A</v>
      </c>
      <c r="I303" s="5" t="str">
        <f t="shared" si="91"/>
        <v>N/A</v>
      </c>
      <c r="J303" s="222" t="str">
        <f>IFERROR(_xlfn.XLOOKUP(A303,Microsoft!A:A,Microsoft!B:B),"N/A")</f>
        <v>N/A</v>
      </c>
      <c r="K303" s="5" t="str">
        <f t="shared" si="82"/>
        <v>N/A</v>
      </c>
      <c r="L303" s="5" t="str">
        <f t="shared" si="92"/>
        <v>N/A</v>
      </c>
      <c r="M303" s="222" t="str">
        <f>IFERROR(_xlfn.XLOOKUP($A303,Cisco!A:A,Cisco!B:B),"N/A")</f>
        <v>N/A</v>
      </c>
      <c r="N303" s="5" t="str">
        <f t="shared" si="83"/>
        <v>N/A</v>
      </c>
      <c r="O303" s="5" t="str">
        <f t="shared" si="93"/>
        <v>N/A</v>
      </c>
      <c r="P303" s="222" t="str">
        <f>IFERROR(_xlfn.XLOOKUP($A303,Disney!A:A,Disney!B:B),"N/A")</f>
        <v>N/A</v>
      </c>
      <c r="Q303" s="5" t="str">
        <f t="shared" si="84"/>
        <v>N/A</v>
      </c>
      <c r="R303" s="5" t="str">
        <f t="shared" si="94"/>
        <v>N/A</v>
      </c>
      <c r="S303" s="222" t="str">
        <f>_xlfn.XLOOKUP(A303,FedEx!A:A,FedEx!B:B,"N/A")</f>
        <v>N/A</v>
      </c>
      <c r="T303" s="5" t="str">
        <f t="shared" si="85"/>
        <v>N/A</v>
      </c>
      <c r="U303" s="5" t="str">
        <f t="shared" si="95"/>
        <v>N/A</v>
      </c>
      <c r="V303" s="222" t="str">
        <f>_xlfn.XLOOKUP($A303,'General Motors'!A:A,'General Motors'!B:B,"N/A")</f>
        <v>N/A</v>
      </c>
      <c r="W303" s="5" t="str">
        <f t="shared" si="86"/>
        <v>N/A</v>
      </c>
      <c r="X303" s="5" t="str">
        <f t="shared" si="96"/>
        <v>N/A</v>
      </c>
      <c r="Y303" s="222" t="str">
        <f>_xlfn.XLOOKUP($A303,Chevron!A:A,Chevron!B:B,"N/A")</f>
        <v>N/A</v>
      </c>
      <c r="Z303" s="5" t="str">
        <f t="shared" si="87"/>
        <v>N/A</v>
      </c>
      <c r="AA303" s="5" t="str">
        <f t="shared" si="97"/>
        <v>N/A</v>
      </c>
      <c r="AB303" s="222" t="str">
        <f>_xlfn.XLOOKUP($A303,Boeing!A:A,Boeing!B:B,"N/A")</f>
        <v>N/A</v>
      </c>
      <c r="AC303" s="5" t="str">
        <f t="shared" si="88"/>
        <v>N/A</v>
      </c>
      <c r="AD303" s="5" t="str">
        <f t="shared" si="98"/>
        <v>N/A</v>
      </c>
      <c r="AE303" s="222" t="str">
        <f>_xlfn.XLOOKUP(A303,Amazon!A:A,Amazon!B:B,"N/A")</f>
        <v>N/A</v>
      </c>
      <c r="AF303" s="5" t="str">
        <f t="shared" si="89"/>
        <v>N/A</v>
      </c>
      <c r="AG303" s="5" t="str">
        <f t="shared" si="99"/>
        <v>N/A</v>
      </c>
      <c r="AH303" s="6" t="s">
        <v>36</v>
      </c>
      <c r="AI303" s="6" t="s">
        <v>36</v>
      </c>
      <c r="AJ303" s="6" t="s">
        <v>36</v>
      </c>
    </row>
    <row r="304" spans="1:36">
      <c r="A304" s="4">
        <v>45502</v>
      </c>
      <c r="B304" s="222" t="str">
        <f>_xlfn.XLOOKUP(A304,'USD RUB'!B:B,'USD RUB'!C:C,"N/A")</f>
        <v>N/A</v>
      </c>
      <c r="C304" s="222">
        <f>IFERROR(EXP(_xlfn.XLOOKUP(A304,'Bonds (CP)'!$A$4:$A$513,'Work Sheet'!$B$3:$B$512)/252)-1,"N/A")</f>
        <v>0.43936605601777234</v>
      </c>
      <c r="D304" s="222">
        <f>IFERROR(_xlfn.XLOOKUP($A304,Intel!$A$2:$A$502,Intel!$B$2:$B$502),"N/A")</f>
        <v>30.83</v>
      </c>
      <c r="E304" s="5" t="str">
        <f t="shared" si="80"/>
        <v>N/A</v>
      </c>
      <c r="F304" s="5" t="str">
        <f t="shared" si="90"/>
        <v>N/A</v>
      </c>
      <c r="G304" s="222">
        <f>IFERROR(_xlfn.XLOOKUP(A304,Apple!A:A,Apple!B:B),"N/A")</f>
        <v>218.24</v>
      </c>
      <c r="H304" s="5" t="str">
        <f t="shared" si="81"/>
        <v>N/A</v>
      </c>
      <c r="I304" s="5" t="str">
        <f t="shared" si="91"/>
        <v>N/A</v>
      </c>
      <c r="J304" s="222">
        <f>IFERROR(_xlfn.XLOOKUP(A304,Microsoft!A:A,Microsoft!B:B),"N/A")</f>
        <v>426.73</v>
      </c>
      <c r="K304" s="5" t="str">
        <f t="shared" si="82"/>
        <v>N/A</v>
      </c>
      <c r="L304" s="5" t="str">
        <f t="shared" si="92"/>
        <v>N/A</v>
      </c>
      <c r="M304" s="222">
        <f>IFERROR(_xlfn.XLOOKUP($A304,Cisco!A:A,Cisco!B:B),"N/A")</f>
        <v>47.99</v>
      </c>
      <c r="N304" s="5" t="str">
        <f t="shared" si="83"/>
        <v>N/A</v>
      </c>
      <c r="O304" s="5" t="str">
        <f t="shared" si="93"/>
        <v>N/A</v>
      </c>
      <c r="P304" s="222">
        <f>IFERROR(_xlfn.XLOOKUP($A304,Disney!A:A,Disney!B:B),"N/A")</f>
        <v>92.14</v>
      </c>
      <c r="Q304" s="5" t="str">
        <f t="shared" si="84"/>
        <v>N/A</v>
      </c>
      <c r="R304" s="5" t="str">
        <f t="shared" si="94"/>
        <v>N/A</v>
      </c>
      <c r="S304" s="222">
        <f>_xlfn.XLOOKUP(A304,FedEx!A:A,FedEx!B:B,"N/A")</f>
        <v>299.23</v>
      </c>
      <c r="T304" s="5" t="str">
        <f t="shared" si="85"/>
        <v>N/A</v>
      </c>
      <c r="U304" s="5" t="str">
        <f t="shared" si="95"/>
        <v>N/A</v>
      </c>
      <c r="V304" s="222">
        <f>_xlfn.XLOOKUP($A304,'General Motors'!A:A,'General Motors'!B:B,"N/A")</f>
        <v>44.15</v>
      </c>
      <c r="W304" s="5" t="str">
        <f t="shared" si="86"/>
        <v>N/A</v>
      </c>
      <c r="X304" s="5" t="str">
        <f t="shared" si="96"/>
        <v>N/A</v>
      </c>
      <c r="Y304" s="222">
        <f>_xlfn.XLOOKUP($A304,Chevron!A:A,Chevron!B:B,"N/A")</f>
        <v>156.6</v>
      </c>
      <c r="Z304" s="5" t="str">
        <f t="shared" si="87"/>
        <v>N/A</v>
      </c>
      <c r="AA304" s="5" t="str">
        <f t="shared" si="97"/>
        <v>N/A</v>
      </c>
      <c r="AB304" s="222">
        <f>_xlfn.XLOOKUP($A304,Boeing!A:A,Boeing!B:B,"N/A")</f>
        <v>185.43</v>
      </c>
      <c r="AC304" s="5" t="str">
        <f t="shared" si="88"/>
        <v>N/A</v>
      </c>
      <c r="AD304" s="5" t="str">
        <f t="shared" si="98"/>
        <v>N/A</v>
      </c>
      <c r="AE304" s="222">
        <f>_xlfn.XLOOKUP(A304,Amazon!A:A,Amazon!B:B,"N/A")</f>
        <v>183.2</v>
      </c>
      <c r="AF304" s="5" t="str">
        <f t="shared" si="89"/>
        <v>N/A</v>
      </c>
      <c r="AG304" s="5" t="str">
        <f t="shared" si="99"/>
        <v>N/A</v>
      </c>
      <c r="AH304" s="393">
        <v>5463.54</v>
      </c>
      <c r="AI304" s="6" t="s">
        <v>36</v>
      </c>
      <c r="AJ304" s="6" t="s">
        <v>36</v>
      </c>
    </row>
    <row r="305" spans="1:36">
      <c r="A305" s="4">
        <v>45503</v>
      </c>
      <c r="B305" s="222">
        <f>_xlfn.XLOOKUP(A305,'USD RUB'!B:B,'USD RUB'!C:C,"N/A")</f>
        <v>86.555400000000006</v>
      </c>
      <c r="C305" s="222" t="str">
        <f>IFERROR(EXP(_xlfn.XLOOKUP(A305,'Bonds (CP)'!$A$4:$A$513,'Work Sheet'!$B$3:$B$512)/252)-1,"N/A")</f>
        <v>N/A</v>
      </c>
      <c r="D305" s="222">
        <f>IFERROR(_xlfn.XLOOKUP($A305,Intel!$A$2:$A$502,Intel!$B$2:$B$502),"N/A")</f>
        <v>30.13</v>
      </c>
      <c r="E305" s="5">
        <f t="shared" si="80"/>
        <v>2607.9142019999999</v>
      </c>
      <c r="F305" s="5" t="str">
        <f t="shared" si="90"/>
        <v>N/A</v>
      </c>
      <c r="G305" s="222">
        <f>IFERROR(_xlfn.XLOOKUP(A305,Apple!A:A,Apple!B:B),"N/A")</f>
        <v>218.8</v>
      </c>
      <c r="H305" s="5">
        <f t="shared" si="81"/>
        <v>18938.321520000001</v>
      </c>
      <c r="I305" s="5" t="str">
        <f t="shared" si="91"/>
        <v>N/A</v>
      </c>
      <c r="J305" s="222">
        <f>IFERROR(_xlfn.XLOOKUP(A305,Microsoft!A:A,Microsoft!B:B),"N/A")</f>
        <v>422.92</v>
      </c>
      <c r="K305" s="5">
        <f t="shared" si="82"/>
        <v>36606.009768000004</v>
      </c>
      <c r="L305" s="5" t="str">
        <f t="shared" si="92"/>
        <v>N/A</v>
      </c>
      <c r="M305" s="222">
        <f>IFERROR(_xlfn.XLOOKUP($A305,Cisco!A:A,Cisco!B:B),"N/A")</f>
        <v>48.14</v>
      </c>
      <c r="N305" s="5">
        <f t="shared" si="83"/>
        <v>4166.7769560000006</v>
      </c>
      <c r="O305" s="5" t="str">
        <f t="shared" si="93"/>
        <v>N/A</v>
      </c>
      <c r="P305" s="222">
        <f>IFERROR(_xlfn.XLOOKUP($A305,Disney!A:A,Disney!B:B),"N/A")</f>
        <v>93.79</v>
      </c>
      <c r="Q305" s="5">
        <f t="shared" si="84"/>
        <v>8118.0309660000012</v>
      </c>
      <c r="R305" s="5" t="str">
        <f t="shared" si="94"/>
        <v>N/A</v>
      </c>
      <c r="S305" s="222">
        <f>_xlfn.XLOOKUP(A305,FedEx!A:A,FedEx!B:B,"N/A")</f>
        <v>300.88</v>
      </c>
      <c r="T305" s="5">
        <f t="shared" si="85"/>
        <v>26042.788752</v>
      </c>
      <c r="U305" s="5" t="str">
        <f t="shared" si="95"/>
        <v>N/A</v>
      </c>
      <c r="V305" s="222">
        <f>_xlfn.XLOOKUP($A305,'General Motors'!A:A,'General Motors'!B:B,"N/A")</f>
        <v>44.23</v>
      </c>
      <c r="W305" s="5">
        <f t="shared" si="86"/>
        <v>3828.3453420000001</v>
      </c>
      <c r="X305" s="5" t="str">
        <f t="shared" si="96"/>
        <v>N/A</v>
      </c>
      <c r="Y305" s="222">
        <f>_xlfn.XLOOKUP($A305,Chevron!A:A,Chevron!B:B,"N/A")</f>
        <v>159.57</v>
      </c>
      <c r="Z305" s="5">
        <f t="shared" si="87"/>
        <v>13811.645178000001</v>
      </c>
      <c r="AA305" s="5" t="str">
        <f t="shared" si="97"/>
        <v>N/A</v>
      </c>
      <c r="AB305" s="222">
        <f>_xlfn.XLOOKUP($A305,Boeing!A:A,Boeing!B:B,"N/A")</f>
        <v>186.86</v>
      </c>
      <c r="AC305" s="5">
        <f t="shared" si="88"/>
        <v>16173.742044000002</v>
      </c>
      <c r="AD305" s="5" t="str">
        <f t="shared" si="98"/>
        <v>N/A</v>
      </c>
      <c r="AE305" s="222">
        <f>_xlfn.XLOOKUP(A305,Amazon!A:A,Amazon!B:B,"N/A")</f>
        <v>181.71</v>
      </c>
      <c r="AF305" s="5">
        <f t="shared" si="89"/>
        <v>15727.981734000001</v>
      </c>
      <c r="AG305" s="5" t="str">
        <f t="shared" si="99"/>
        <v>N/A</v>
      </c>
      <c r="AH305" s="393">
        <v>5436.44</v>
      </c>
      <c r="AI305" s="393">
        <v>470553.23879999999</v>
      </c>
      <c r="AJ305" s="6" t="s">
        <v>36</v>
      </c>
    </row>
    <row r="306" spans="1:36">
      <c r="A306" s="4">
        <v>45504</v>
      </c>
      <c r="B306" s="222">
        <f>_xlfn.XLOOKUP(A306,'USD RUB'!B:B,'USD RUB'!C:C,"N/A")</f>
        <v>86.33</v>
      </c>
      <c r="C306" s="222" t="str">
        <f>IFERROR(EXP(_xlfn.XLOOKUP(A306,'Bonds (CP)'!$A$4:$A$513,'Work Sheet'!$B$3:$B$512)/252)-1,"N/A")</f>
        <v>N/A</v>
      </c>
      <c r="D306" s="222">
        <f>IFERROR(_xlfn.XLOOKUP($A306,Intel!$A$2:$A$502,Intel!$B$2:$B$502),"N/A")</f>
        <v>30.74</v>
      </c>
      <c r="E306" s="5">
        <f t="shared" si="80"/>
        <v>2653.7841999999996</v>
      </c>
      <c r="F306" s="5">
        <f t="shared" si="90"/>
        <v>1.7588768052577031E-2</v>
      </c>
      <c r="G306" s="222">
        <f>IFERROR(_xlfn.XLOOKUP(A306,Apple!A:A,Apple!B:B),"N/A")</f>
        <v>222.08</v>
      </c>
      <c r="H306" s="5">
        <f t="shared" si="81"/>
        <v>19172.166400000002</v>
      </c>
      <c r="I306" s="5">
        <f t="shared" si="91"/>
        <v>1.2347708837504134E-2</v>
      </c>
      <c r="J306" s="222">
        <f>IFERROR(_xlfn.XLOOKUP(A306,Microsoft!A:A,Microsoft!B:B),"N/A")</f>
        <v>418.35</v>
      </c>
      <c r="K306" s="5">
        <f t="shared" si="82"/>
        <v>36116.155500000001</v>
      </c>
      <c r="L306" s="5">
        <f t="shared" si="92"/>
        <v>-1.3381799084483115E-2</v>
      </c>
      <c r="M306" s="222">
        <f>IFERROR(_xlfn.XLOOKUP($A306,Cisco!A:A,Cisco!B:B),"N/A")</f>
        <v>48.45</v>
      </c>
      <c r="N306" s="5">
        <f t="shared" si="83"/>
        <v>4182.6885000000002</v>
      </c>
      <c r="O306" s="5">
        <f t="shared" si="93"/>
        <v>3.8186694819570821E-3</v>
      </c>
      <c r="P306" s="222">
        <f>IFERROR(_xlfn.XLOOKUP($A306,Disney!A:A,Disney!B:B),"N/A")</f>
        <v>93.69</v>
      </c>
      <c r="Q306" s="5">
        <f t="shared" si="84"/>
        <v>8088.2576999999992</v>
      </c>
      <c r="R306" s="5">
        <f t="shared" si="94"/>
        <v>-3.6675477248976351E-3</v>
      </c>
      <c r="S306" s="222">
        <f>_xlfn.XLOOKUP(A306,FedEx!A:A,FedEx!B:B,"N/A")</f>
        <v>302.25</v>
      </c>
      <c r="T306" s="5">
        <f t="shared" si="85"/>
        <v>26093.2425</v>
      </c>
      <c r="U306" s="5">
        <f t="shared" si="95"/>
        <v>1.9373404469260613E-3</v>
      </c>
      <c r="V306" s="222">
        <f>_xlfn.XLOOKUP($A306,'General Motors'!A:A,'General Motors'!B:B,"N/A")</f>
        <v>44.32</v>
      </c>
      <c r="W306" s="5">
        <f t="shared" si="86"/>
        <v>3826.1455999999998</v>
      </c>
      <c r="X306" s="5">
        <f t="shared" si="96"/>
        <v>-5.7459340876786502E-4</v>
      </c>
      <c r="Y306" s="222">
        <f>_xlfn.XLOOKUP($A306,Chevron!A:A,Chevron!B:B,"N/A")</f>
        <v>160.47</v>
      </c>
      <c r="Z306" s="5">
        <f t="shared" si="87"/>
        <v>13853.375099999999</v>
      </c>
      <c r="AA306" s="5">
        <f t="shared" si="97"/>
        <v>3.0213578080089398E-3</v>
      </c>
      <c r="AB306" s="222">
        <f>_xlfn.XLOOKUP($A306,Boeing!A:A,Boeing!B:B,"N/A")</f>
        <v>190.6</v>
      </c>
      <c r="AC306" s="5">
        <f t="shared" si="88"/>
        <v>16454.498</v>
      </c>
      <c r="AD306" s="5">
        <f t="shared" si="98"/>
        <v>1.7358750698274639E-2</v>
      </c>
      <c r="AE306" s="222">
        <f>_xlfn.XLOOKUP(A306,Amazon!A:A,Amazon!B:B,"N/A")</f>
        <v>186.98</v>
      </c>
      <c r="AF306" s="5">
        <f t="shared" si="89"/>
        <v>16141.983399999999</v>
      </c>
      <c r="AG306" s="5">
        <f t="shared" si="99"/>
        <v>2.6322618693346289E-2</v>
      </c>
      <c r="AH306" s="8">
        <v>1322969</v>
      </c>
      <c r="AI306" s="393">
        <v>476740.15899999999</v>
      </c>
      <c r="AJ306" s="393">
        <v>1.3148180000000001E-2</v>
      </c>
    </row>
    <row r="307" spans="1:36">
      <c r="A307" s="4">
        <v>45505</v>
      </c>
      <c r="B307" s="222">
        <f>_xlfn.XLOOKUP(A307,'USD RUB'!B:B,'USD RUB'!C:C,"N/A")</f>
        <v>86.109099999999998</v>
      </c>
      <c r="C307" s="222" t="str">
        <f>IFERROR(EXP(_xlfn.XLOOKUP(A307,'Bonds (CP)'!$A$4:$A$513,'Work Sheet'!$B$3:$B$512)/252)-1,"N/A")</f>
        <v>N/A</v>
      </c>
      <c r="D307" s="222">
        <f>IFERROR(_xlfn.XLOOKUP($A307,Intel!$A$2:$A$502,Intel!$B$2:$B$502),"N/A")</f>
        <v>29.05</v>
      </c>
      <c r="E307" s="5">
        <f t="shared" si="80"/>
        <v>2501.4693550000002</v>
      </c>
      <c r="F307" s="5">
        <f t="shared" si="90"/>
        <v>-5.7395339455257655E-2</v>
      </c>
      <c r="G307" s="222">
        <f>IFERROR(_xlfn.XLOOKUP(A307,Apple!A:A,Apple!B:B),"N/A")</f>
        <v>218.36</v>
      </c>
      <c r="H307" s="5">
        <f t="shared" si="81"/>
        <v>18802.783076</v>
      </c>
      <c r="I307" s="5">
        <f t="shared" si="91"/>
        <v>-1.9266645004708649E-2</v>
      </c>
      <c r="J307" s="222">
        <f>IFERROR(_xlfn.XLOOKUP(A307,Microsoft!A:A,Microsoft!B:B),"N/A")</f>
        <v>417.11</v>
      </c>
      <c r="K307" s="5">
        <f t="shared" si="82"/>
        <v>35916.966700999998</v>
      </c>
      <c r="L307" s="5">
        <f t="shared" si="92"/>
        <v>-5.5152270844553986E-3</v>
      </c>
      <c r="M307" s="222">
        <f>IFERROR(_xlfn.XLOOKUP($A307,Cisco!A:A,Cisco!B:B),"N/A")</f>
        <v>47.39</v>
      </c>
      <c r="N307" s="5">
        <f t="shared" si="83"/>
        <v>4080.7102489999997</v>
      </c>
      <c r="O307" s="5">
        <f t="shared" si="93"/>
        <v>-2.4381029330776238E-2</v>
      </c>
      <c r="P307" s="222">
        <f>IFERROR(_xlfn.XLOOKUP($A307,Disney!A:A,Disney!B:B),"N/A")</f>
        <v>93.05</v>
      </c>
      <c r="Q307" s="5">
        <f t="shared" si="84"/>
        <v>8012.4517549999991</v>
      </c>
      <c r="R307" s="5">
        <f t="shared" si="94"/>
        <v>-9.3723454187173427E-3</v>
      </c>
      <c r="S307" s="222">
        <f>_xlfn.XLOOKUP(A307,FedEx!A:A,FedEx!B:B,"N/A")</f>
        <v>297.83</v>
      </c>
      <c r="T307" s="5">
        <f t="shared" si="85"/>
        <v>25645.873252999998</v>
      </c>
      <c r="U307" s="5">
        <f t="shared" si="95"/>
        <v>-1.7145023160690109E-2</v>
      </c>
      <c r="V307" s="222">
        <f>_xlfn.XLOOKUP($A307,'General Motors'!A:A,'General Motors'!B:B,"N/A")</f>
        <v>43.37</v>
      </c>
      <c r="W307" s="5">
        <f t="shared" si="86"/>
        <v>3734.5516669999997</v>
      </c>
      <c r="X307" s="5">
        <f t="shared" si="96"/>
        <v>-2.3938956478812501E-2</v>
      </c>
      <c r="Y307" s="222">
        <f>_xlfn.XLOOKUP($A307,Chevron!A:A,Chevron!B:B,"N/A")</f>
        <v>152.62</v>
      </c>
      <c r="Z307" s="5">
        <f t="shared" si="87"/>
        <v>13141.970842000001</v>
      </c>
      <c r="AA307" s="5">
        <f t="shared" si="97"/>
        <v>-5.1352414329703611E-2</v>
      </c>
      <c r="AB307" s="222">
        <f>_xlfn.XLOOKUP($A307,Boeing!A:A,Boeing!B:B,"N/A")</f>
        <v>178.31</v>
      </c>
      <c r="AC307" s="5">
        <f t="shared" si="88"/>
        <v>15354.113621</v>
      </c>
      <c r="AD307" s="5">
        <f t="shared" si="98"/>
        <v>-6.6874381643244218E-2</v>
      </c>
      <c r="AE307" s="222">
        <f>_xlfn.XLOOKUP(A307,Amazon!A:A,Amazon!B:B,"N/A")</f>
        <v>184.07</v>
      </c>
      <c r="AF307" s="5">
        <f t="shared" si="89"/>
        <v>15850.102036999999</v>
      </c>
      <c r="AG307" s="5">
        <f t="shared" si="99"/>
        <v>-1.8082125087552803E-2</v>
      </c>
      <c r="AH307" s="393">
        <v>5446.68</v>
      </c>
      <c r="AI307" s="393">
        <v>469008.71279999998</v>
      </c>
      <c r="AJ307" s="393">
        <v>-1.62173E-2</v>
      </c>
    </row>
    <row r="308" spans="1:36">
      <c r="A308" s="4">
        <v>45506</v>
      </c>
      <c r="B308" s="222">
        <f>_xlfn.XLOOKUP(A308,'USD RUB'!B:B,'USD RUB'!C:C,"N/A")</f>
        <v>85.783299999999997</v>
      </c>
      <c r="C308" s="222" t="str">
        <f>IFERROR(EXP(_xlfn.XLOOKUP(A308,'Bonds (CP)'!$A$4:$A$513,'Work Sheet'!$B$3:$B$512)/252)-1,"N/A")</f>
        <v>N/A</v>
      </c>
      <c r="D308" s="222">
        <f>IFERROR(_xlfn.XLOOKUP($A308,Intel!$A$2:$A$502,Intel!$B$2:$B$502),"N/A")</f>
        <v>21.48</v>
      </c>
      <c r="E308" s="5">
        <f t="shared" si="80"/>
        <v>1842.625284</v>
      </c>
      <c r="F308" s="5">
        <f t="shared" si="90"/>
        <v>-0.26338282725034634</v>
      </c>
      <c r="G308" s="222">
        <f>IFERROR(_xlfn.XLOOKUP(A308,Apple!A:A,Apple!B:B),"N/A")</f>
        <v>219.86</v>
      </c>
      <c r="H308" s="5">
        <f t="shared" si="81"/>
        <v>18860.316338000001</v>
      </c>
      <c r="I308" s="5">
        <f t="shared" si="91"/>
        <v>3.0598269292079205E-3</v>
      </c>
      <c r="J308" s="222">
        <f>IFERROR(_xlfn.XLOOKUP(A308,Microsoft!A:A,Microsoft!B:B),"N/A")</f>
        <v>408.49</v>
      </c>
      <c r="K308" s="5">
        <f t="shared" si="82"/>
        <v>35041.620216999996</v>
      </c>
      <c r="L308" s="5">
        <f t="shared" si="92"/>
        <v>-2.4371392252777069E-2</v>
      </c>
      <c r="M308" s="222">
        <f>IFERROR(_xlfn.XLOOKUP($A308,Cisco!A:A,Cisco!B:B),"N/A")</f>
        <v>46.66</v>
      </c>
      <c r="N308" s="5">
        <f t="shared" si="83"/>
        <v>4002.6487779999998</v>
      </c>
      <c r="O308" s="5">
        <f t="shared" si="93"/>
        <v>-1.912938342513526E-2</v>
      </c>
      <c r="P308" s="222">
        <f>IFERROR(_xlfn.XLOOKUP($A308,Disney!A:A,Disney!B:B),"N/A")</f>
        <v>89.57</v>
      </c>
      <c r="Q308" s="5">
        <f t="shared" si="84"/>
        <v>7683.6101809999991</v>
      </c>
      <c r="R308" s="5">
        <f t="shared" si="94"/>
        <v>-4.1041317196673699E-2</v>
      </c>
      <c r="S308" s="222">
        <f>_xlfn.XLOOKUP(A308,FedEx!A:A,FedEx!B:B,"N/A")</f>
        <v>292.3</v>
      </c>
      <c r="T308" s="5">
        <f t="shared" si="85"/>
        <v>25074.458589999998</v>
      </c>
      <c r="U308" s="5">
        <f t="shared" si="95"/>
        <v>-2.2280959488605312E-2</v>
      </c>
      <c r="V308" s="222">
        <f>_xlfn.XLOOKUP($A308,'General Motors'!A:A,'General Motors'!B:B,"N/A")</f>
        <v>41.17</v>
      </c>
      <c r="W308" s="5">
        <f t="shared" si="86"/>
        <v>3531.698461</v>
      </c>
      <c r="X308" s="5">
        <f t="shared" si="96"/>
        <v>-5.4317954091381959E-2</v>
      </c>
      <c r="Y308" s="222">
        <f>_xlfn.XLOOKUP($A308,Chevron!A:A,Chevron!B:B,"N/A")</f>
        <v>148.55000000000001</v>
      </c>
      <c r="Z308" s="5">
        <f t="shared" si="87"/>
        <v>12743.109215</v>
      </c>
      <c r="AA308" s="5">
        <f t="shared" si="97"/>
        <v>-3.035021396678883E-2</v>
      </c>
      <c r="AB308" s="222">
        <f>_xlfn.XLOOKUP($A308,Boeing!A:A,Boeing!B:B,"N/A")</f>
        <v>169.95</v>
      </c>
      <c r="AC308" s="5">
        <f t="shared" si="88"/>
        <v>14578.871834999998</v>
      </c>
      <c r="AD308" s="5">
        <f t="shared" si="98"/>
        <v>-5.0490819928523556E-2</v>
      </c>
      <c r="AE308" s="222">
        <f>_xlfn.XLOOKUP(A308,Amazon!A:A,Amazon!B:B,"N/A")</f>
        <v>167.9</v>
      </c>
      <c r="AF308" s="5">
        <f t="shared" si="89"/>
        <v>14403.01607</v>
      </c>
      <c r="AG308" s="5">
        <f t="shared" si="99"/>
        <v>-9.1298211432454202E-2</v>
      </c>
      <c r="AH308" s="393">
        <v>5346.56</v>
      </c>
      <c r="AI308" s="393">
        <v>458645.56040000002</v>
      </c>
      <c r="AJ308" s="393">
        <v>-2.2095900000000002E-2</v>
      </c>
    </row>
    <row r="309" spans="1:36">
      <c r="A309" s="4">
        <v>45507</v>
      </c>
      <c r="B309" s="222">
        <f>_xlfn.XLOOKUP(A309,'USD RUB'!B:B,'USD RUB'!C:C,"N/A")</f>
        <v>85.702399999999997</v>
      </c>
      <c r="C309" s="222" t="str">
        <f>IFERROR(EXP(_xlfn.XLOOKUP(A309,'Bonds (CP)'!$A$4:$A$513,'Work Sheet'!$B$3:$B$512)/252)-1,"N/A")</f>
        <v>N/A</v>
      </c>
      <c r="D309" s="222" t="str">
        <f>IFERROR(_xlfn.XLOOKUP($A309,Intel!$A$2:$A$502,Intel!$B$2:$B$502),"N/A")</f>
        <v>N/A</v>
      </c>
      <c r="E309" s="5" t="str">
        <f t="shared" si="80"/>
        <v>N/A</v>
      </c>
      <c r="F309" s="5" t="str">
        <f t="shared" si="90"/>
        <v>N/A</v>
      </c>
      <c r="G309" s="222" t="str">
        <f>IFERROR(_xlfn.XLOOKUP(A309,Apple!A:A,Apple!B:B),"N/A")</f>
        <v>N/A</v>
      </c>
      <c r="H309" s="5" t="str">
        <f t="shared" si="81"/>
        <v>N/A</v>
      </c>
      <c r="I309" s="5" t="str">
        <f t="shared" si="91"/>
        <v>N/A</v>
      </c>
      <c r="J309" s="222" t="str">
        <f>IFERROR(_xlfn.XLOOKUP(A309,Microsoft!A:A,Microsoft!B:B),"N/A")</f>
        <v>N/A</v>
      </c>
      <c r="K309" s="5" t="str">
        <f t="shared" si="82"/>
        <v>N/A</v>
      </c>
      <c r="L309" s="5" t="str">
        <f t="shared" si="92"/>
        <v>N/A</v>
      </c>
      <c r="M309" s="222" t="str">
        <f>IFERROR(_xlfn.XLOOKUP($A309,Cisco!A:A,Cisco!B:B),"N/A")</f>
        <v>N/A</v>
      </c>
      <c r="N309" s="5" t="str">
        <f t="shared" si="83"/>
        <v>N/A</v>
      </c>
      <c r="O309" s="5" t="str">
        <f t="shared" si="93"/>
        <v>N/A</v>
      </c>
      <c r="P309" s="222" t="str">
        <f>IFERROR(_xlfn.XLOOKUP($A309,Disney!A:A,Disney!B:B),"N/A")</f>
        <v>N/A</v>
      </c>
      <c r="Q309" s="5" t="str">
        <f t="shared" si="84"/>
        <v>N/A</v>
      </c>
      <c r="R309" s="5" t="str">
        <f t="shared" si="94"/>
        <v>N/A</v>
      </c>
      <c r="S309" s="222" t="str">
        <f>_xlfn.XLOOKUP(A309,FedEx!A:A,FedEx!B:B,"N/A")</f>
        <v>N/A</v>
      </c>
      <c r="T309" s="5" t="str">
        <f t="shared" si="85"/>
        <v>N/A</v>
      </c>
      <c r="U309" s="5" t="str">
        <f t="shared" si="95"/>
        <v>N/A</v>
      </c>
      <c r="V309" s="222" t="str">
        <f>_xlfn.XLOOKUP($A309,'General Motors'!A:A,'General Motors'!B:B,"N/A")</f>
        <v>N/A</v>
      </c>
      <c r="W309" s="5" t="str">
        <f t="shared" si="86"/>
        <v>N/A</v>
      </c>
      <c r="X309" s="5" t="str">
        <f t="shared" si="96"/>
        <v>N/A</v>
      </c>
      <c r="Y309" s="222" t="str">
        <f>_xlfn.XLOOKUP($A309,Chevron!A:A,Chevron!B:B,"N/A")</f>
        <v>N/A</v>
      </c>
      <c r="Z309" s="5" t="str">
        <f t="shared" si="87"/>
        <v>N/A</v>
      </c>
      <c r="AA309" s="5" t="str">
        <f t="shared" si="97"/>
        <v>N/A</v>
      </c>
      <c r="AB309" s="222" t="str">
        <f>_xlfn.XLOOKUP($A309,Boeing!A:A,Boeing!B:B,"N/A")</f>
        <v>N/A</v>
      </c>
      <c r="AC309" s="5" t="str">
        <f t="shared" si="88"/>
        <v>N/A</v>
      </c>
      <c r="AD309" s="5" t="str">
        <f t="shared" si="98"/>
        <v>N/A</v>
      </c>
      <c r="AE309" s="222" t="str">
        <f>_xlfn.XLOOKUP(A309,Amazon!A:A,Amazon!B:B,"N/A")</f>
        <v>N/A</v>
      </c>
      <c r="AF309" s="5" t="str">
        <f t="shared" si="89"/>
        <v>N/A</v>
      </c>
      <c r="AG309" s="5" t="str">
        <f t="shared" si="99"/>
        <v>N/A</v>
      </c>
      <c r="AH309" s="6" t="s">
        <v>36</v>
      </c>
      <c r="AI309" s="6" t="s">
        <v>36</v>
      </c>
      <c r="AJ309" s="6" t="s">
        <v>36</v>
      </c>
    </row>
    <row r="310" spans="1:36">
      <c r="A310" s="4">
        <v>45508</v>
      </c>
      <c r="B310" s="222" t="str">
        <f>_xlfn.XLOOKUP(A310,'USD RUB'!B:B,'USD RUB'!C:C,"N/A")</f>
        <v>N/A</v>
      </c>
      <c r="C310" s="222" t="str">
        <f>IFERROR(EXP(_xlfn.XLOOKUP(A310,'Bonds (CP)'!$A$4:$A$513,'Work Sheet'!$B$3:$B$512)/252)-1,"N/A")</f>
        <v>N/A</v>
      </c>
      <c r="D310" s="222" t="str">
        <f>IFERROR(_xlfn.XLOOKUP($A310,Intel!$A$2:$A$502,Intel!$B$2:$B$502),"N/A")</f>
        <v>N/A</v>
      </c>
      <c r="E310" s="5" t="str">
        <f t="shared" si="80"/>
        <v>N/A</v>
      </c>
      <c r="F310" s="5" t="str">
        <f t="shared" si="90"/>
        <v>N/A</v>
      </c>
      <c r="G310" s="222" t="str">
        <f>IFERROR(_xlfn.XLOOKUP(A310,Apple!A:A,Apple!B:B),"N/A")</f>
        <v>N/A</v>
      </c>
      <c r="H310" s="5" t="str">
        <f t="shared" si="81"/>
        <v>N/A</v>
      </c>
      <c r="I310" s="5" t="str">
        <f t="shared" si="91"/>
        <v>N/A</v>
      </c>
      <c r="J310" s="222" t="str">
        <f>IFERROR(_xlfn.XLOOKUP(A310,Microsoft!A:A,Microsoft!B:B),"N/A")</f>
        <v>N/A</v>
      </c>
      <c r="K310" s="5" t="str">
        <f t="shared" si="82"/>
        <v>N/A</v>
      </c>
      <c r="L310" s="5" t="str">
        <f t="shared" si="92"/>
        <v>N/A</v>
      </c>
      <c r="M310" s="222" t="str">
        <f>IFERROR(_xlfn.XLOOKUP($A310,Cisco!A:A,Cisco!B:B),"N/A")</f>
        <v>N/A</v>
      </c>
      <c r="N310" s="5" t="str">
        <f t="shared" si="83"/>
        <v>N/A</v>
      </c>
      <c r="O310" s="5" t="str">
        <f t="shared" si="93"/>
        <v>N/A</v>
      </c>
      <c r="P310" s="222" t="str">
        <f>IFERROR(_xlfn.XLOOKUP($A310,Disney!A:A,Disney!B:B),"N/A")</f>
        <v>N/A</v>
      </c>
      <c r="Q310" s="5" t="str">
        <f t="shared" si="84"/>
        <v>N/A</v>
      </c>
      <c r="R310" s="5" t="str">
        <f t="shared" si="94"/>
        <v>N/A</v>
      </c>
      <c r="S310" s="222" t="str">
        <f>_xlfn.XLOOKUP(A310,FedEx!A:A,FedEx!B:B,"N/A")</f>
        <v>N/A</v>
      </c>
      <c r="T310" s="5" t="str">
        <f t="shared" si="85"/>
        <v>N/A</v>
      </c>
      <c r="U310" s="5" t="str">
        <f t="shared" si="95"/>
        <v>N/A</v>
      </c>
      <c r="V310" s="222" t="str">
        <f>_xlfn.XLOOKUP($A310,'General Motors'!A:A,'General Motors'!B:B,"N/A")</f>
        <v>N/A</v>
      </c>
      <c r="W310" s="5" t="str">
        <f t="shared" si="86"/>
        <v>N/A</v>
      </c>
      <c r="X310" s="5" t="str">
        <f t="shared" si="96"/>
        <v>N/A</v>
      </c>
      <c r="Y310" s="222" t="str">
        <f>_xlfn.XLOOKUP($A310,Chevron!A:A,Chevron!B:B,"N/A")</f>
        <v>N/A</v>
      </c>
      <c r="Z310" s="5" t="str">
        <f t="shared" si="87"/>
        <v>N/A</v>
      </c>
      <c r="AA310" s="5" t="str">
        <f t="shared" si="97"/>
        <v>N/A</v>
      </c>
      <c r="AB310" s="222" t="str">
        <f>_xlfn.XLOOKUP($A310,Boeing!A:A,Boeing!B:B,"N/A")</f>
        <v>N/A</v>
      </c>
      <c r="AC310" s="5" t="str">
        <f t="shared" si="88"/>
        <v>N/A</v>
      </c>
      <c r="AD310" s="5" t="str">
        <f t="shared" si="98"/>
        <v>N/A</v>
      </c>
      <c r="AE310" s="222" t="str">
        <f>_xlfn.XLOOKUP(A310,Amazon!A:A,Amazon!B:B,"N/A")</f>
        <v>N/A</v>
      </c>
      <c r="AF310" s="5" t="str">
        <f t="shared" si="89"/>
        <v>N/A</v>
      </c>
      <c r="AG310" s="5" t="str">
        <f t="shared" si="99"/>
        <v>N/A</v>
      </c>
      <c r="AH310" s="6" t="s">
        <v>36</v>
      </c>
      <c r="AI310" s="6" t="s">
        <v>36</v>
      </c>
      <c r="AJ310" s="6" t="s">
        <v>36</v>
      </c>
    </row>
    <row r="311" spans="1:36">
      <c r="A311" s="4">
        <v>45509</v>
      </c>
      <c r="B311" s="222" t="str">
        <f>_xlfn.XLOOKUP(A311,'USD RUB'!B:B,'USD RUB'!C:C,"N/A")</f>
        <v>N/A</v>
      </c>
      <c r="C311" s="222">
        <f>IFERROR(EXP(_xlfn.XLOOKUP(A311,'Bonds (CP)'!$A$4:$A$513,'Work Sheet'!$B$3:$B$512)/252)-1,"N/A")</f>
        <v>0.44093593474498238</v>
      </c>
      <c r="D311" s="222">
        <f>IFERROR(_xlfn.XLOOKUP($A311,Intel!$A$2:$A$502,Intel!$B$2:$B$502),"N/A")</f>
        <v>20.11</v>
      </c>
      <c r="E311" s="5" t="str">
        <f t="shared" si="80"/>
        <v>N/A</v>
      </c>
      <c r="F311" s="5" t="str">
        <f t="shared" si="90"/>
        <v>N/A</v>
      </c>
      <c r="G311" s="222">
        <f>IFERROR(_xlfn.XLOOKUP(A311,Apple!A:A,Apple!B:B),"N/A")</f>
        <v>209.27</v>
      </c>
      <c r="H311" s="5" t="str">
        <f t="shared" si="81"/>
        <v>N/A</v>
      </c>
      <c r="I311" s="5" t="str">
        <f t="shared" si="91"/>
        <v>N/A</v>
      </c>
      <c r="J311" s="222">
        <f>IFERROR(_xlfn.XLOOKUP(A311,Microsoft!A:A,Microsoft!B:B),"N/A")</f>
        <v>395.15</v>
      </c>
      <c r="K311" s="5" t="str">
        <f t="shared" si="82"/>
        <v>N/A</v>
      </c>
      <c r="L311" s="5" t="str">
        <f t="shared" si="92"/>
        <v>N/A</v>
      </c>
      <c r="M311" s="222">
        <f>IFERROR(_xlfn.XLOOKUP($A311,Cisco!A:A,Cisco!B:B),"N/A")</f>
        <v>44.74</v>
      </c>
      <c r="N311" s="5" t="str">
        <f t="shared" si="83"/>
        <v>N/A</v>
      </c>
      <c r="O311" s="5" t="str">
        <f t="shared" si="93"/>
        <v>N/A</v>
      </c>
      <c r="P311" s="222">
        <f>IFERROR(_xlfn.XLOOKUP($A311,Disney!A:A,Disney!B:B),"N/A")</f>
        <v>87.78</v>
      </c>
      <c r="Q311" s="5" t="str">
        <f t="shared" si="84"/>
        <v>N/A</v>
      </c>
      <c r="R311" s="5" t="str">
        <f t="shared" si="94"/>
        <v>N/A</v>
      </c>
      <c r="S311" s="222">
        <f>_xlfn.XLOOKUP(A311,FedEx!A:A,FedEx!B:B,"N/A")</f>
        <v>283.08999999999997</v>
      </c>
      <c r="T311" s="5" t="str">
        <f t="shared" si="85"/>
        <v>N/A</v>
      </c>
      <c r="U311" s="5" t="str">
        <f t="shared" si="95"/>
        <v>N/A</v>
      </c>
      <c r="V311" s="222">
        <f>_xlfn.XLOOKUP($A311,'General Motors'!A:A,'General Motors'!B:B,"N/A")</f>
        <v>39.950000000000003</v>
      </c>
      <c r="W311" s="5" t="str">
        <f t="shared" si="86"/>
        <v>N/A</v>
      </c>
      <c r="X311" s="5" t="str">
        <f t="shared" si="96"/>
        <v>N/A</v>
      </c>
      <c r="Y311" s="222">
        <f>_xlfn.XLOOKUP($A311,Chevron!A:A,Chevron!B:B,"N/A")</f>
        <v>144.66</v>
      </c>
      <c r="Z311" s="5" t="str">
        <f t="shared" si="87"/>
        <v>N/A</v>
      </c>
      <c r="AA311" s="5" t="str">
        <f t="shared" si="97"/>
        <v>N/A</v>
      </c>
      <c r="AB311" s="222">
        <f>_xlfn.XLOOKUP($A311,Boeing!A:A,Boeing!B:B,"N/A")</f>
        <v>167.03</v>
      </c>
      <c r="AC311" s="5" t="str">
        <f t="shared" si="88"/>
        <v>N/A</v>
      </c>
      <c r="AD311" s="5" t="str">
        <f t="shared" si="98"/>
        <v>N/A</v>
      </c>
      <c r="AE311" s="222">
        <f>_xlfn.XLOOKUP(A311,Amazon!A:A,Amazon!B:B,"N/A")</f>
        <v>161.02000000000001</v>
      </c>
      <c r="AF311" s="5" t="str">
        <f t="shared" si="89"/>
        <v>N/A</v>
      </c>
      <c r="AG311" s="5" t="str">
        <f t="shared" si="99"/>
        <v>N/A</v>
      </c>
      <c r="AH311" s="393">
        <v>5186.33</v>
      </c>
      <c r="AI311" s="6" t="s">
        <v>36</v>
      </c>
      <c r="AJ311" s="6" t="s">
        <v>36</v>
      </c>
    </row>
    <row r="312" spans="1:36">
      <c r="A312" s="4">
        <v>45510</v>
      </c>
      <c r="B312" s="222">
        <f>_xlfn.XLOOKUP(A312,'USD RUB'!B:B,'USD RUB'!C:C,"N/A")</f>
        <v>84.947100000000006</v>
      </c>
      <c r="C312" s="222">
        <f>IFERROR(EXP(_xlfn.XLOOKUP(A312,'Bonds (CP)'!$A$4:$A$513,'Work Sheet'!$B$3:$B$512)/252)-1,"N/A")</f>
        <v>0.43886750485239334</v>
      </c>
      <c r="D312" s="222">
        <f>IFERROR(_xlfn.XLOOKUP($A312,Intel!$A$2:$A$502,Intel!$B$2:$B$502),"N/A")</f>
        <v>19.829999999999998</v>
      </c>
      <c r="E312" s="5">
        <f t="shared" si="80"/>
        <v>1684.5009929999999</v>
      </c>
      <c r="F312" s="5" t="str">
        <f t="shared" si="90"/>
        <v>N/A</v>
      </c>
      <c r="G312" s="222">
        <f>IFERROR(_xlfn.XLOOKUP(A312,Apple!A:A,Apple!B:B),"N/A")</f>
        <v>207.23</v>
      </c>
      <c r="H312" s="5">
        <f t="shared" si="81"/>
        <v>17603.587533000002</v>
      </c>
      <c r="I312" s="5" t="str">
        <f t="shared" si="91"/>
        <v>N/A</v>
      </c>
      <c r="J312" s="222">
        <f>IFERROR(_xlfn.XLOOKUP(A312,Microsoft!A:A,Microsoft!B:B),"N/A")</f>
        <v>399.61</v>
      </c>
      <c r="K312" s="5">
        <f t="shared" si="82"/>
        <v>33945.710631000002</v>
      </c>
      <c r="L312" s="5" t="str">
        <f t="shared" si="92"/>
        <v>N/A</v>
      </c>
      <c r="M312" s="222">
        <f>IFERROR(_xlfn.XLOOKUP($A312,Cisco!A:A,Cisco!B:B),"N/A")</f>
        <v>45.16</v>
      </c>
      <c r="N312" s="5">
        <f t="shared" si="83"/>
        <v>3836.2110360000001</v>
      </c>
      <c r="O312" s="5" t="str">
        <f t="shared" si="93"/>
        <v>N/A</v>
      </c>
      <c r="P312" s="222">
        <f>IFERROR(_xlfn.XLOOKUP($A312,Disney!A:A,Disney!B:B),"N/A")</f>
        <v>89.97</v>
      </c>
      <c r="Q312" s="5">
        <f t="shared" si="84"/>
        <v>7642.6905870000001</v>
      </c>
      <c r="R312" s="5" t="str">
        <f t="shared" si="94"/>
        <v>N/A</v>
      </c>
      <c r="S312" s="222">
        <f>_xlfn.XLOOKUP(A312,FedEx!A:A,FedEx!B:B,"N/A")</f>
        <v>285.73</v>
      </c>
      <c r="T312" s="5">
        <f t="shared" si="85"/>
        <v>24271.934883000002</v>
      </c>
      <c r="U312" s="5" t="str">
        <f t="shared" si="95"/>
        <v>N/A</v>
      </c>
      <c r="V312" s="222">
        <f>_xlfn.XLOOKUP($A312,'General Motors'!A:A,'General Motors'!B:B,"N/A")</f>
        <v>40.61</v>
      </c>
      <c r="W312" s="5">
        <f t="shared" si="86"/>
        <v>3449.7017310000001</v>
      </c>
      <c r="X312" s="5" t="str">
        <f t="shared" si="96"/>
        <v>N/A</v>
      </c>
      <c r="Y312" s="222">
        <f>_xlfn.XLOOKUP($A312,Chevron!A:A,Chevron!B:B,"N/A")</f>
        <v>143.22999999999999</v>
      </c>
      <c r="Z312" s="5">
        <f t="shared" si="87"/>
        <v>12166.973133</v>
      </c>
      <c r="AA312" s="5" t="str">
        <f t="shared" si="97"/>
        <v>N/A</v>
      </c>
      <c r="AB312" s="222">
        <f>_xlfn.XLOOKUP($A312,Boeing!A:A,Boeing!B:B,"N/A")</f>
        <v>165.04</v>
      </c>
      <c r="AC312" s="5">
        <f t="shared" si="88"/>
        <v>14019.669384000001</v>
      </c>
      <c r="AD312" s="5" t="str">
        <f t="shared" si="98"/>
        <v>N/A</v>
      </c>
      <c r="AE312" s="222">
        <f>_xlfn.XLOOKUP(A312,Amazon!A:A,Amazon!B:B,"N/A")</f>
        <v>161.93</v>
      </c>
      <c r="AF312" s="5">
        <f t="shared" si="89"/>
        <v>13755.483903000002</v>
      </c>
      <c r="AG312" s="5" t="str">
        <f t="shared" si="99"/>
        <v>N/A</v>
      </c>
      <c r="AH312" s="9">
        <v>1219972</v>
      </c>
      <c r="AI312" s="393">
        <v>445125.35239999997</v>
      </c>
      <c r="AJ312" s="6" t="s">
        <v>36</v>
      </c>
    </row>
    <row r="313" spans="1:36">
      <c r="A313" s="4">
        <v>45511</v>
      </c>
      <c r="B313" s="222">
        <f>_xlfn.XLOOKUP(A313,'USD RUB'!B:B,'USD RUB'!C:C,"N/A")</f>
        <v>85.164599999999993</v>
      </c>
      <c r="C313" s="222" t="str">
        <f>IFERROR(EXP(_xlfn.XLOOKUP(A313,'Bonds (CP)'!$A$4:$A$513,'Work Sheet'!$B$3:$B$512)/252)-1,"N/A")</f>
        <v>N/A</v>
      </c>
      <c r="D313" s="222">
        <f>IFERROR(_xlfn.XLOOKUP($A313,Intel!$A$2:$A$502,Intel!$B$2:$B$502),"N/A")</f>
        <v>18.989999999999998</v>
      </c>
      <c r="E313" s="5">
        <f t="shared" si="80"/>
        <v>1617.2757539999998</v>
      </c>
      <c r="F313" s="5">
        <f t="shared" si="90"/>
        <v>-3.9908102921492383E-2</v>
      </c>
      <c r="G313" s="222">
        <f>IFERROR(_xlfn.XLOOKUP(A313,Apple!A:A,Apple!B:B),"N/A")</f>
        <v>209.82</v>
      </c>
      <c r="H313" s="5">
        <f t="shared" si="81"/>
        <v>17869.236371999999</v>
      </c>
      <c r="I313" s="5">
        <f t="shared" si="91"/>
        <v>1.509060800828288E-2</v>
      </c>
      <c r="J313" s="222">
        <f>IFERROR(_xlfn.XLOOKUP(A313,Microsoft!A:A,Microsoft!B:B),"N/A")</f>
        <v>398.43</v>
      </c>
      <c r="K313" s="5">
        <f t="shared" si="82"/>
        <v>33932.131578</v>
      </c>
      <c r="L313" s="5">
        <f t="shared" si="92"/>
        <v>-4.0002264638405727E-4</v>
      </c>
      <c r="M313" s="222">
        <f>IFERROR(_xlfn.XLOOKUP($A313,Cisco!A:A,Cisco!B:B),"N/A")</f>
        <v>45.12</v>
      </c>
      <c r="N313" s="5">
        <f t="shared" si="83"/>
        <v>3842.6267519999997</v>
      </c>
      <c r="O313" s="5">
        <f t="shared" si="93"/>
        <v>1.6724095571887254E-3</v>
      </c>
      <c r="P313" s="222">
        <f>IFERROR(_xlfn.XLOOKUP($A313,Disney!A:A,Disney!B:B),"N/A")</f>
        <v>85.96</v>
      </c>
      <c r="Q313" s="5">
        <f t="shared" si="84"/>
        <v>7320.7490159999988</v>
      </c>
      <c r="R313" s="5">
        <f t="shared" si="94"/>
        <v>-4.2124114189263984E-2</v>
      </c>
      <c r="S313" s="222">
        <f>_xlfn.XLOOKUP(A313,FedEx!A:A,FedEx!B:B,"N/A")</f>
        <v>278.13</v>
      </c>
      <c r="T313" s="5">
        <f t="shared" si="85"/>
        <v>23686.830197999996</v>
      </c>
      <c r="U313" s="5">
        <f t="shared" si="95"/>
        <v>-2.4106223414838368E-2</v>
      </c>
      <c r="V313" s="222">
        <f>_xlfn.XLOOKUP($A313,'General Motors'!A:A,'General Motors'!B:B,"N/A")</f>
        <v>40.65</v>
      </c>
      <c r="W313" s="5">
        <f t="shared" si="86"/>
        <v>3461.9409899999996</v>
      </c>
      <c r="X313" s="5">
        <f t="shared" si="96"/>
        <v>3.5479180388304776E-3</v>
      </c>
      <c r="Y313" s="222">
        <f>_xlfn.XLOOKUP($A313,Chevron!A:A,Chevron!B:B,"N/A")</f>
        <v>142.41</v>
      </c>
      <c r="Z313" s="5">
        <f t="shared" si="87"/>
        <v>12128.290685999998</v>
      </c>
      <c r="AA313" s="5">
        <f t="shared" si="97"/>
        <v>-3.1792991220703781E-3</v>
      </c>
      <c r="AB313" s="222">
        <f>_xlfn.XLOOKUP($A313,Boeing!A:A,Boeing!B:B,"N/A")</f>
        <v>163.24</v>
      </c>
      <c r="AC313" s="5">
        <f t="shared" si="88"/>
        <v>13902.269303999999</v>
      </c>
      <c r="AD313" s="5">
        <f t="shared" si="98"/>
        <v>-8.3739549617328768E-3</v>
      </c>
      <c r="AE313" s="222">
        <f>_xlfn.XLOOKUP(A313,Amazon!A:A,Amazon!B:B,"N/A")</f>
        <v>162.77000000000001</v>
      </c>
      <c r="AF313" s="5">
        <f t="shared" si="89"/>
        <v>13862.241942000001</v>
      </c>
      <c r="AG313" s="5">
        <f t="shared" si="99"/>
        <v>7.7611256537994944E-3</v>
      </c>
      <c r="AH313" s="8">
        <v>1205057</v>
      </c>
      <c r="AI313" s="393">
        <v>442813.33769999997</v>
      </c>
      <c r="AJ313" s="393">
        <v>-5.1941000000000001E-3</v>
      </c>
    </row>
    <row r="314" spans="1:36">
      <c r="A314" s="4">
        <v>45512</v>
      </c>
      <c r="B314" s="222">
        <f>_xlfn.XLOOKUP(A314,'USD RUB'!B:B,'USD RUB'!C:C,"N/A")</f>
        <v>85.954300000000003</v>
      </c>
      <c r="C314" s="222" t="str">
        <f>IFERROR(EXP(_xlfn.XLOOKUP(A314,'Bonds (CP)'!$A$4:$A$513,'Work Sheet'!$B$3:$B$512)/252)-1,"N/A")</f>
        <v>N/A</v>
      </c>
      <c r="D314" s="222">
        <f>IFERROR(_xlfn.XLOOKUP($A314,Intel!$A$2:$A$502,Intel!$B$2:$B$502),"N/A")</f>
        <v>20.49</v>
      </c>
      <c r="E314" s="5">
        <f t="shared" si="80"/>
        <v>1761.2036069999999</v>
      </c>
      <c r="F314" s="5">
        <f t="shared" si="90"/>
        <v>8.8994008995697982E-2</v>
      </c>
      <c r="G314" s="222">
        <f>IFERROR(_xlfn.XLOOKUP(A314,Apple!A:A,Apple!B:B),"N/A")</f>
        <v>213.31</v>
      </c>
      <c r="H314" s="5">
        <f t="shared" si="81"/>
        <v>18334.911733000001</v>
      </c>
      <c r="I314" s="5">
        <f t="shared" si="91"/>
        <v>2.6060171308142088E-2</v>
      </c>
      <c r="J314" s="222">
        <f>IFERROR(_xlfn.XLOOKUP(A314,Microsoft!A:A,Microsoft!B:B),"N/A")</f>
        <v>402.69</v>
      </c>
      <c r="K314" s="5">
        <f t="shared" si="82"/>
        <v>34612.937066999999</v>
      </c>
      <c r="L314" s="5">
        <f t="shared" si="92"/>
        <v>2.006374068882244E-2</v>
      </c>
      <c r="M314" s="222">
        <f>IFERROR(_xlfn.XLOOKUP($A314,Cisco!A:A,Cisco!B:B),"N/A")</f>
        <v>45.83</v>
      </c>
      <c r="N314" s="5">
        <f t="shared" si="83"/>
        <v>3939.2855690000001</v>
      </c>
      <c r="O314" s="5">
        <f t="shared" si="93"/>
        <v>2.5154360087065841E-2</v>
      </c>
      <c r="P314" s="222">
        <f>IFERROR(_xlfn.XLOOKUP($A314,Disney!A:A,Disney!B:B),"N/A")</f>
        <v>85.96</v>
      </c>
      <c r="Q314" s="5">
        <f t="shared" si="84"/>
        <v>7388.6316280000001</v>
      </c>
      <c r="R314" s="5">
        <f t="shared" si="94"/>
        <v>9.2726320560423403E-3</v>
      </c>
      <c r="S314" s="222">
        <f>_xlfn.XLOOKUP(A314,FedEx!A:A,FedEx!B:B,"N/A")</f>
        <v>278.62</v>
      </c>
      <c r="T314" s="5">
        <f t="shared" si="85"/>
        <v>23948.587066</v>
      </c>
      <c r="U314" s="5">
        <f t="shared" si="95"/>
        <v>1.1050734345286362E-2</v>
      </c>
      <c r="V314" s="222">
        <f>_xlfn.XLOOKUP($A314,'General Motors'!A:A,'General Motors'!B:B,"N/A")</f>
        <v>42.73</v>
      </c>
      <c r="W314" s="5">
        <f t="shared" si="86"/>
        <v>3672.8272389999997</v>
      </c>
      <c r="X314" s="5">
        <f t="shared" si="96"/>
        <v>6.0915610522870312E-2</v>
      </c>
      <c r="Y314" s="222">
        <f>_xlfn.XLOOKUP($A314,Chevron!A:A,Chevron!B:B,"N/A")</f>
        <v>144.49</v>
      </c>
      <c r="Z314" s="5">
        <f t="shared" si="87"/>
        <v>12419.536807</v>
      </c>
      <c r="AA314" s="5">
        <f t="shared" si="97"/>
        <v>2.4013781376150067E-2</v>
      </c>
      <c r="AB314" s="222">
        <f>_xlfn.XLOOKUP($A314,Boeing!A:A,Boeing!B:B,"N/A")</f>
        <v>168.87</v>
      </c>
      <c r="AC314" s="5">
        <f t="shared" si="88"/>
        <v>14515.102641000001</v>
      </c>
      <c r="AD314" s="5">
        <f t="shared" si="98"/>
        <v>4.408153256128311E-2</v>
      </c>
      <c r="AE314" s="222">
        <f>_xlfn.XLOOKUP(A314,Amazon!A:A,Amazon!B:B,"N/A")</f>
        <v>165.8</v>
      </c>
      <c r="AF314" s="5">
        <f t="shared" si="89"/>
        <v>14251.222940000001</v>
      </c>
      <c r="AG314" s="5">
        <f t="shared" si="99"/>
        <v>2.8060468113852544E-2</v>
      </c>
      <c r="AH314" s="393">
        <v>5319.31</v>
      </c>
      <c r="AI314" s="393">
        <v>457217.5675</v>
      </c>
      <c r="AJ314" s="393">
        <v>3.2528899999999999E-2</v>
      </c>
    </row>
    <row r="315" spans="1:36">
      <c r="A315" s="4">
        <v>45513</v>
      </c>
      <c r="B315" s="222">
        <f>_xlfn.XLOOKUP(A315,'USD RUB'!B:B,'USD RUB'!C:C,"N/A")</f>
        <v>86.562100000000001</v>
      </c>
      <c r="C315" s="222">
        <f>IFERROR(EXP(_xlfn.XLOOKUP(A315,'Bonds (CP)'!$A$4:$A$513,'Work Sheet'!$B$3:$B$512)/252)-1,"N/A")</f>
        <v>0.43670283980738356</v>
      </c>
      <c r="D315" s="222">
        <f>IFERROR(_xlfn.XLOOKUP($A315,Intel!$A$2:$A$502,Intel!$B$2:$B$502),"N/A")</f>
        <v>19.71</v>
      </c>
      <c r="E315" s="5">
        <f t="shared" si="80"/>
        <v>1706.138991</v>
      </c>
      <c r="F315" s="5">
        <f t="shared" si="90"/>
        <v>-3.1265332288182068E-2</v>
      </c>
      <c r="G315" s="222">
        <f>IFERROR(_xlfn.XLOOKUP(A315,Apple!A:A,Apple!B:B),"N/A")</f>
        <v>216.24</v>
      </c>
      <c r="H315" s="5">
        <f t="shared" si="81"/>
        <v>18718.188504000002</v>
      </c>
      <c r="I315" s="5">
        <f t="shared" si="91"/>
        <v>2.0904205953179655E-2</v>
      </c>
      <c r="J315" s="222">
        <f>IFERROR(_xlfn.XLOOKUP(A315,Microsoft!A:A,Microsoft!B:B),"N/A")</f>
        <v>406.02</v>
      </c>
      <c r="K315" s="5">
        <f t="shared" si="82"/>
        <v>35145.943842000001</v>
      </c>
      <c r="L315" s="5">
        <f t="shared" si="92"/>
        <v>1.5399062320780921E-2</v>
      </c>
      <c r="M315" s="222">
        <f>IFERROR(_xlfn.XLOOKUP($A315,Cisco!A:A,Cisco!B:B),"N/A")</f>
        <v>45.47</v>
      </c>
      <c r="N315" s="5">
        <f t="shared" si="83"/>
        <v>3935.9786869999998</v>
      </c>
      <c r="O315" s="5">
        <f t="shared" si="93"/>
        <v>-8.3946237003573732E-4</v>
      </c>
      <c r="P315" s="222">
        <f>IFERROR(_xlfn.XLOOKUP($A315,Disney!A:A,Disney!B:B),"N/A")</f>
        <v>86.21</v>
      </c>
      <c r="Q315" s="5">
        <f t="shared" si="84"/>
        <v>7462.5186409999997</v>
      </c>
      <c r="R315" s="5">
        <f t="shared" si="94"/>
        <v>1.0000094296215511E-2</v>
      </c>
      <c r="S315" s="222">
        <f>_xlfn.XLOOKUP(A315,FedEx!A:A,FedEx!B:B,"N/A")</f>
        <v>277.41000000000003</v>
      </c>
      <c r="T315" s="5">
        <f t="shared" si="85"/>
        <v>24013.192161000003</v>
      </c>
      <c r="U315" s="5">
        <f t="shared" si="95"/>
        <v>2.6976578961404041E-3</v>
      </c>
      <c r="V315" s="222">
        <f>_xlfn.XLOOKUP($A315,'General Motors'!A:A,'General Motors'!B:B,"N/A")</f>
        <v>43.48</v>
      </c>
      <c r="W315" s="5">
        <f t="shared" si="86"/>
        <v>3763.720108</v>
      </c>
      <c r="X315" s="5">
        <f t="shared" si="96"/>
        <v>2.4747384803415873E-2</v>
      </c>
      <c r="Y315" s="222">
        <f>_xlfn.XLOOKUP($A315,Chevron!A:A,Chevron!B:B,"N/A")</f>
        <v>144.99</v>
      </c>
      <c r="Z315" s="5">
        <f t="shared" si="87"/>
        <v>12550.638879</v>
      </c>
      <c r="AA315" s="5">
        <f t="shared" si="97"/>
        <v>1.0556116064337262E-2</v>
      </c>
      <c r="AB315" s="222">
        <f>_xlfn.XLOOKUP($A315,Boeing!A:A,Boeing!B:B,"N/A")</f>
        <v>167.91</v>
      </c>
      <c r="AC315" s="5">
        <f t="shared" si="88"/>
        <v>14534.642211</v>
      </c>
      <c r="AD315" s="5">
        <f t="shared" si="98"/>
        <v>1.3461544491464306E-3</v>
      </c>
      <c r="AE315" s="222">
        <f>_xlfn.XLOOKUP(A315,Amazon!A:A,Amazon!B:B,"N/A")</f>
        <v>166.94</v>
      </c>
      <c r="AF315" s="5">
        <f t="shared" si="89"/>
        <v>14450.676974</v>
      </c>
      <c r="AG315" s="5">
        <f t="shared" si="99"/>
        <v>1.3995573210785706E-2</v>
      </c>
      <c r="AH315" s="393">
        <v>5344.16</v>
      </c>
      <c r="AI315" s="393">
        <v>462601.71230000001</v>
      </c>
      <c r="AJ315" s="393">
        <v>1.1775890000000001E-2</v>
      </c>
    </row>
    <row r="316" spans="1:36">
      <c r="A316" s="4">
        <v>45514</v>
      </c>
      <c r="B316" s="222">
        <f>_xlfn.XLOOKUP(A316,'USD RUB'!B:B,'USD RUB'!C:C,"N/A")</f>
        <v>87.992000000000004</v>
      </c>
      <c r="C316" s="222" t="str">
        <f>IFERROR(EXP(_xlfn.XLOOKUP(A316,'Bonds (CP)'!$A$4:$A$513,'Work Sheet'!$B$3:$B$512)/252)-1,"N/A")</f>
        <v>N/A</v>
      </c>
      <c r="D316" s="222" t="str">
        <f>IFERROR(_xlfn.XLOOKUP($A316,Intel!$A$2:$A$502,Intel!$B$2:$B$502),"N/A")</f>
        <v>N/A</v>
      </c>
      <c r="E316" s="5" t="str">
        <f t="shared" si="80"/>
        <v>N/A</v>
      </c>
      <c r="F316" s="5" t="str">
        <f t="shared" si="90"/>
        <v>N/A</v>
      </c>
      <c r="G316" s="222" t="str">
        <f>IFERROR(_xlfn.XLOOKUP(A316,Apple!A:A,Apple!B:B),"N/A")</f>
        <v>N/A</v>
      </c>
      <c r="H316" s="5" t="str">
        <f t="shared" si="81"/>
        <v>N/A</v>
      </c>
      <c r="I316" s="5" t="str">
        <f t="shared" si="91"/>
        <v>N/A</v>
      </c>
      <c r="J316" s="222" t="str">
        <f>IFERROR(_xlfn.XLOOKUP(A316,Microsoft!A:A,Microsoft!B:B),"N/A")</f>
        <v>N/A</v>
      </c>
      <c r="K316" s="5" t="str">
        <f t="shared" si="82"/>
        <v>N/A</v>
      </c>
      <c r="L316" s="5" t="str">
        <f t="shared" si="92"/>
        <v>N/A</v>
      </c>
      <c r="M316" s="222" t="str">
        <f>IFERROR(_xlfn.XLOOKUP($A316,Cisco!A:A,Cisco!B:B),"N/A")</f>
        <v>N/A</v>
      </c>
      <c r="N316" s="5" t="str">
        <f t="shared" si="83"/>
        <v>N/A</v>
      </c>
      <c r="O316" s="5" t="str">
        <f t="shared" si="93"/>
        <v>N/A</v>
      </c>
      <c r="P316" s="222" t="str">
        <f>IFERROR(_xlfn.XLOOKUP($A316,Disney!A:A,Disney!B:B),"N/A")</f>
        <v>N/A</v>
      </c>
      <c r="Q316" s="5" t="str">
        <f t="shared" si="84"/>
        <v>N/A</v>
      </c>
      <c r="R316" s="5" t="str">
        <f t="shared" si="94"/>
        <v>N/A</v>
      </c>
      <c r="S316" s="222" t="str">
        <f>_xlfn.XLOOKUP(A316,FedEx!A:A,FedEx!B:B,"N/A")</f>
        <v>N/A</v>
      </c>
      <c r="T316" s="5" t="str">
        <f t="shared" si="85"/>
        <v>N/A</v>
      </c>
      <c r="U316" s="5" t="str">
        <f t="shared" si="95"/>
        <v>N/A</v>
      </c>
      <c r="V316" s="222" t="str">
        <f>_xlfn.XLOOKUP($A316,'General Motors'!A:A,'General Motors'!B:B,"N/A")</f>
        <v>N/A</v>
      </c>
      <c r="W316" s="5" t="str">
        <f t="shared" si="86"/>
        <v>N/A</v>
      </c>
      <c r="X316" s="5" t="str">
        <f t="shared" si="96"/>
        <v>N/A</v>
      </c>
      <c r="Y316" s="222" t="str">
        <f>_xlfn.XLOOKUP($A316,Chevron!A:A,Chevron!B:B,"N/A")</f>
        <v>N/A</v>
      </c>
      <c r="Z316" s="5" t="str">
        <f t="shared" si="87"/>
        <v>N/A</v>
      </c>
      <c r="AA316" s="5" t="str">
        <f t="shared" si="97"/>
        <v>N/A</v>
      </c>
      <c r="AB316" s="222" t="str">
        <f>_xlfn.XLOOKUP($A316,Boeing!A:A,Boeing!B:B,"N/A")</f>
        <v>N/A</v>
      </c>
      <c r="AC316" s="5" t="str">
        <f t="shared" si="88"/>
        <v>N/A</v>
      </c>
      <c r="AD316" s="5" t="str">
        <f t="shared" si="98"/>
        <v>N/A</v>
      </c>
      <c r="AE316" s="222" t="str">
        <f>_xlfn.XLOOKUP(A316,Amazon!A:A,Amazon!B:B,"N/A")</f>
        <v>N/A</v>
      </c>
      <c r="AF316" s="5" t="str">
        <f t="shared" si="89"/>
        <v>N/A</v>
      </c>
      <c r="AG316" s="5" t="str">
        <f t="shared" si="99"/>
        <v>N/A</v>
      </c>
      <c r="AH316" s="6" t="s">
        <v>36</v>
      </c>
      <c r="AI316" s="6" t="s">
        <v>36</v>
      </c>
      <c r="AJ316" s="6" t="s">
        <v>36</v>
      </c>
    </row>
    <row r="317" spans="1:36">
      <c r="A317" s="4">
        <v>45515</v>
      </c>
      <c r="B317" s="222" t="str">
        <f>_xlfn.XLOOKUP(A317,'USD RUB'!B:B,'USD RUB'!C:C,"N/A")</f>
        <v>N/A</v>
      </c>
      <c r="C317" s="222" t="str">
        <f>IFERROR(EXP(_xlfn.XLOOKUP(A317,'Bonds (CP)'!$A$4:$A$513,'Work Sheet'!$B$3:$B$512)/252)-1,"N/A")</f>
        <v>N/A</v>
      </c>
      <c r="D317" s="222" t="str">
        <f>IFERROR(_xlfn.XLOOKUP($A317,Intel!$A$2:$A$502,Intel!$B$2:$B$502),"N/A")</f>
        <v>N/A</v>
      </c>
      <c r="E317" s="5" t="str">
        <f t="shared" si="80"/>
        <v>N/A</v>
      </c>
      <c r="F317" s="5" t="str">
        <f t="shared" si="90"/>
        <v>N/A</v>
      </c>
      <c r="G317" s="222" t="str">
        <f>IFERROR(_xlfn.XLOOKUP(A317,Apple!A:A,Apple!B:B),"N/A")</f>
        <v>N/A</v>
      </c>
      <c r="H317" s="5" t="str">
        <f t="shared" si="81"/>
        <v>N/A</v>
      </c>
      <c r="I317" s="5" t="str">
        <f t="shared" si="91"/>
        <v>N/A</v>
      </c>
      <c r="J317" s="222" t="str">
        <f>IFERROR(_xlfn.XLOOKUP(A317,Microsoft!A:A,Microsoft!B:B),"N/A")</f>
        <v>N/A</v>
      </c>
      <c r="K317" s="5" t="str">
        <f t="shared" si="82"/>
        <v>N/A</v>
      </c>
      <c r="L317" s="5" t="str">
        <f t="shared" si="92"/>
        <v>N/A</v>
      </c>
      <c r="M317" s="222" t="str">
        <f>IFERROR(_xlfn.XLOOKUP($A317,Cisco!A:A,Cisco!B:B),"N/A")</f>
        <v>N/A</v>
      </c>
      <c r="N317" s="5" t="str">
        <f t="shared" si="83"/>
        <v>N/A</v>
      </c>
      <c r="O317" s="5" t="str">
        <f t="shared" si="93"/>
        <v>N/A</v>
      </c>
      <c r="P317" s="222" t="str">
        <f>IFERROR(_xlfn.XLOOKUP($A317,Disney!A:A,Disney!B:B),"N/A")</f>
        <v>N/A</v>
      </c>
      <c r="Q317" s="5" t="str">
        <f t="shared" si="84"/>
        <v>N/A</v>
      </c>
      <c r="R317" s="5" t="str">
        <f t="shared" si="94"/>
        <v>N/A</v>
      </c>
      <c r="S317" s="222" t="str">
        <f>_xlfn.XLOOKUP(A317,FedEx!A:A,FedEx!B:B,"N/A")</f>
        <v>N/A</v>
      </c>
      <c r="T317" s="5" t="str">
        <f t="shared" si="85"/>
        <v>N/A</v>
      </c>
      <c r="U317" s="5" t="str">
        <f t="shared" si="95"/>
        <v>N/A</v>
      </c>
      <c r="V317" s="222" t="str">
        <f>_xlfn.XLOOKUP($A317,'General Motors'!A:A,'General Motors'!B:B,"N/A")</f>
        <v>N/A</v>
      </c>
      <c r="W317" s="5" t="str">
        <f t="shared" si="86"/>
        <v>N/A</v>
      </c>
      <c r="X317" s="5" t="str">
        <f t="shared" si="96"/>
        <v>N/A</v>
      </c>
      <c r="Y317" s="222" t="str">
        <f>_xlfn.XLOOKUP($A317,Chevron!A:A,Chevron!B:B,"N/A")</f>
        <v>N/A</v>
      </c>
      <c r="Z317" s="5" t="str">
        <f t="shared" si="87"/>
        <v>N/A</v>
      </c>
      <c r="AA317" s="5" t="str">
        <f t="shared" si="97"/>
        <v>N/A</v>
      </c>
      <c r="AB317" s="222" t="str">
        <f>_xlfn.XLOOKUP($A317,Boeing!A:A,Boeing!B:B,"N/A")</f>
        <v>N/A</v>
      </c>
      <c r="AC317" s="5" t="str">
        <f t="shared" si="88"/>
        <v>N/A</v>
      </c>
      <c r="AD317" s="5" t="str">
        <f t="shared" si="98"/>
        <v>N/A</v>
      </c>
      <c r="AE317" s="222" t="str">
        <f>_xlfn.XLOOKUP(A317,Amazon!A:A,Amazon!B:B,"N/A")</f>
        <v>N/A</v>
      </c>
      <c r="AF317" s="5" t="str">
        <f t="shared" si="89"/>
        <v>N/A</v>
      </c>
      <c r="AG317" s="5" t="str">
        <f t="shared" si="99"/>
        <v>N/A</v>
      </c>
      <c r="AH317" s="6" t="s">
        <v>36</v>
      </c>
      <c r="AI317" s="6" t="s">
        <v>36</v>
      </c>
      <c r="AJ317" s="6" t="s">
        <v>36</v>
      </c>
    </row>
    <row r="318" spans="1:36">
      <c r="A318" s="4">
        <v>45516</v>
      </c>
      <c r="B318" s="222" t="str">
        <f>_xlfn.XLOOKUP(A318,'USD RUB'!B:B,'USD RUB'!C:C,"N/A")</f>
        <v>N/A</v>
      </c>
      <c r="C318" s="222">
        <f>IFERROR(EXP(_xlfn.XLOOKUP(A318,'Bonds (CP)'!$A$4:$A$513,'Work Sheet'!$B$3:$B$512)/252)-1,"N/A")</f>
        <v>0.43562400757198572</v>
      </c>
      <c r="D318" s="222">
        <f>IFERROR(_xlfn.XLOOKUP($A318,Intel!$A$2:$A$502,Intel!$B$2:$B$502),"N/A")</f>
        <v>19.36</v>
      </c>
      <c r="E318" s="5" t="str">
        <f t="shared" si="80"/>
        <v>N/A</v>
      </c>
      <c r="F318" s="5" t="str">
        <f t="shared" si="90"/>
        <v>N/A</v>
      </c>
      <c r="G318" s="222">
        <f>IFERROR(_xlfn.XLOOKUP(A318,Apple!A:A,Apple!B:B),"N/A")</f>
        <v>217.53</v>
      </c>
      <c r="H318" s="5" t="str">
        <f t="shared" si="81"/>
        <v>N/A</v>
      </c>
      <c r="I318" s="5" t="str">
        <f t="shared" si="91"/>
        <v>N/A</v>
      </c>
      <c r="J318" s="222">
        <f>IFERROR(_xlfn.XLOOKUP(A318,Microsoft!A:A,Microsoft!B:B),"N/A")</f>
        <v>406.81</v>
      </c>
      <c r="K318" s="5" t="str">
        <f t="shared" si="82"/>
        <v>N/A</v>
      </c>
      <c r="L318" s="5" t="str">
        <f t="shared" si="92"/>
        <v>N/A</v>
      </c>
      <c r="M318" s="222">
        <f>IFERROR(_xlfn.XLOOKUP($A318,Cisco!A:A,Cisco!B:B),"N/A")</f>
        <v>44.86</v>
      </c>
      <c r="N318" s="5" t="str">
        <f t="shared" si="83"/>
        <v>N/A</v>
      </c>
      <c r="O318" s="5" t="str">
        <f t="shared" si="93"/>
        <v>N/A</v>
      </c>
      <c r="P318" s="222">
        <f>IFERROR(_xlfn.XLOOKUP($A318,Disney!A:A,Disney!B:B),"N/A")</f>
        <v>85.95</v>
      </c>
      <c r="Q318" s="5" t="str">
        <f t="shared" si="84"/>
        <v>N/A</v>
      </c>
      <c r="R318" s="5" t="str">
        <f t="shared" si="94"/>
        <v>N/A</v>
      </c>
      <c r="S318" s="222">
        <f>_xlfn.XLOOKUP(A318,FedEx!A:A,FedEx!B:B,"N/A")</f>
        <v>279.14999999999998</v>
      </c>
      <c r="T318" s="5" t="str">
        <f t="shared" si="85"/>
        <v>N/A</v>
      </c>
      <c r="U318" s="5" t="str">
        <f t="shared" si="95"/>
        <v>N/A</v>
      </c>
      <c r="V318" s="222">
        <f>_xlfn.XLOOKUP($A318,'General Motors'!A:A,'General Motors'!B:B,"N/A")</f>
        <v>42.99</v>
      </c>
      <c r="W318" s="5" t="str">
        <f t="shared" si="86"/>
        <v>N/A</v>
      </c>
      <c r="X318" s="5" t="str">
        <f t="shared" si="96"/>
        <v>N/A</v>
      </c>
      <c r="Y318" s="222">
        <f>_xlfn.XLOOKUP($A318,Chevron!A:A,Chevron!B:B,"N/A")</f>
        <v>145.02000000000001</v>
      </c>
      <c r="Z318" s="5" t="str">
        <f t="shared" si="87"/>
        <v>N/A</v>
      </c>
      <c r="AA318" s="5" t="str">
        <f t="shared" si="97"/>
        <v>N/A</v>
      </c>
      <c r="AB318" s="222">
        <f>_xlfn.XLOOKUP($A318,Boeing!A:A,Boeing!B:B,"N/A")</f>
        <v>164.13</v>
      </c>
      <c r="AC318" s="5" t="str">
        <f t="shared" si="88"/>
        <v>N/A</v>
      </c>
      <c r="AD318" s="5" t="str">
        <f t="shared" si="98"/>
        <v>N/A</v>
      </c>
      <c r="AE318" s="222">
        <f>_xlfn.XLOOKUP(A318,Amazon!A:A,Amazon!B:B,"N/A")</f>
        <v>166.8</v>
      </c>
      <c r="AF318" s="5" t="str">
        <f t="shared" si="89"/>
        <v>N/A</v>
      </c>
      <c r="AG318" s="5" t="str">
        <f t="shared" si="99"/>
        <v>N/A</v>
      </c>
      <c r="AH318" s="393">
        <v>5344.39</v>
      </c>
      <c r="AI318" s="6" t="s">
        <v>36</v>
      </c>
      <c r="AJ318" s="6" t="s">
        <v>36</v>
      </c>
    </row>
    <row r="319" spans="1:36">
      <c r="A319" s="4">
        <v>45517</v>
      </c>
      <c r="B319" s="222">
        <f>_xlfn.XLOOKUP(A319,'USD RUB'!B:B,'USD RUB'!C:C,"N/A")</f>
        <v>89.947500000000005</v>
      </c>
      <c r="C319" s="222">
        <f>IFERROR(EXP(_xlfn.XLOOKUP(A319,'Bonds (CP)'!$A$4:$A$513,'Work Sheet'!$B$3:$B$512)/252)-1,"N/A")</f>
        <v>0.43962196606350568</v>
      </c>
      <c r="D319" s="222">
        <f>IFERROR(_xlfn.XLOOKUP($A319,Intel!$A$2:$A$502,Intel!$B$2:$B$502),"N/A")</f>
        <v>20.47</v>
      </c>
      <c r="E319" s="5">
        <f t="shared" si="80"/>
        <v>1841.2253250000001</v>
      </c>
      <c r="F319" s="5" t="str">
        <f t="shared" si="90"/>
        <v>N/A</v>
      </c>
      <c r="G319" s="222">
        <f>IFERROR(_xlfn.XLOOKUP(A319,Apple!A:A,Apple!B:B),"N/A")</f>
        <v>221.27</v>
      </c>
      <c r="H319" s="5">
        <f t="shared" si="81"/>
        <v>19902.683325000002</v>
      </c>
      <c r="I319" s="5" t="str">
        <f t="shared" si="91"/>
        <v>N/A</v>
      </c>
      <c r="J319" s="222">
        <f>IFERROR(_xlfn.XLOOKUP(A319,Microsoft!A:A,Microsoft!B:B),"N/A")</f>
        <v>414.01</v>
      </c>
      <c r="K319" s="5">
        <f t="shared" si="82"/>
        <v>37239.164474999998</v>
      </c>
      <c r="L319" s="5" t="str">
        <f t="shared" si="92"/>
        <v>N/A</v>
      </c>
      <c r="M319" s="222">
        <f>IFERROR(_xlfn.XLOOKUP($A319,Cisco!A:A,Cisco!B:B),"N/A")</f>
        <v>45.37</v>
      </c>
      <c r="N319" s="5">
        <f t="shared" si="83"/>
        <v>4080.918075</v>
      </c>
      <c r="O319" s="5" t="str">
        <f t="shared" si="93"/>
        <v>N/A</v>
      </c>
      <c r="P319" s="222">
        <f>IFERROR(_xlfn.XLOOKUP($A319,Disney!A:A,Disney!B:B),"N/A")</f>
        <v>85.6</v>
      </c>
      <c r="Q319" s="5">
        <f t="shared" si="84"/>
        <v>7699.5060000000003</v>
      </c>
      <c r="R319" s="5" t="str">
        <f t="shared" si="94"/>
        <v>N/A</v>
      </c>
      <c r="S319" s="222">
        <f>_xlfn.XLOOKUP(A319,FedEx!A:A,FedEx!B:B,"N/A")</f>
        <v>283.10000000000002</v>
      </c>
      <c r="T319" s="5">
        <f t="shared" si="85"/>
        <v>25464.137250000003</v>
      </c>
      <c r="U319" s="5" t="str">
        <f t="shared" si="95"/>
        <v>N/A</v>
      </c>
      <c r="V319" s="222">
        <f>_xlfn.XLOOKUP($A319,'General Motors'!A:A,'General Motors'!B:B,"N/A")</f>
        <v>43.32</v>
      </c>
      <c r="W319" s="5">
        <f t="shared" si="86"/>
        <v>3896.5257000000001</v>
      </c>
      <c r="X319" s="5" t="str">
        <f t="shared" si="96"/>
        <v>N/A</v>
      </c>
      <c r="Y319" s="222">
        <f>_xlfn.XLOOKUP($A319,Chevron!A:A,Chevron!B:B,"N/A")</f>
        <v>144.15</v>
      </c>
      <c r="Z319" s="5">
        <f t="shared" si="87"/>
        <v>12965.932125000001</v>
      </c>
      <c r="AA319" s="5" t="str">
        <f t="shared" si="97"/>
        <v>N/A</v>
      </c>
      <c r="AB319" s="222">
        <f>_xlfn.XLOOKUP($A319,Boeing!A:A,Boeing!B:B,"N/A")</f>
        <v>168.76</v>
      </c>
      <c r="AC319" s="5">
        <f t="shared" si="88"/>
        <v>15179.5401</v>
      </c>
      <c r="AD319" s="5" t="str">
        <f t="shared" si="98"/>
        <v>N/A</v>
      </c>
      <c r="AE319" s="222">
        <f>_xlfn.XLOOKUP(A319,Amazon!A:A,Amazon!B:B,"N/A")</f>
        <v>170.23</v>
      </c>
      <c r="AF319" s="5">
        <f t="shared" si="89"/>
        <v>15311.762924999999</v>
      </c>
      <c r="AG319" s="5" t="str">
        <f t="shared" si="99"/>
        <v>N/A</v>
      </c>
      <c r="AH319" s="393">
        <v>5434.43</v>
      </c>
      <c r="AI319" s="393">
        <v>488813.39240000001</v>
      </c>
      <c r="AJ319" s="6" t="s">
        <v>36</v>
      </c>
    </row>
    <row r="320" spans="1:36">
      <c r="A320" s="4">
        <v>45518</v>
      </c>
      <c r="B320" s="222">
        <f>_xlfn.XLOOKUP(A320,'USD RUB'!B:B,'USD RUB'!C:C,"N/A")</f>
        <v>92.659199999999998</v>
      </c>
      <c r="C320" s="222" t="str">
        <f>IFERROR(EXP(_xlfn.XLOOKUP(A320,'Bonds (CP)'!$A$4:$A$513,'Work Sheet'!$B$3:$B$512)/252)-1,"N/A")</f>
        <v>N/A</v>
      </c>
      <c r="D320" s="222">
        <f>IFERROR(_xlfn.XLOOKUP($A320,Intel!$A$2:$A$502,Intel!$B$2:$B$502),"N/A")</f>
        <v>19.920000000000002</v>
      </c>
      <c r="E320" s="5">
        <f t="shared" si="80"/>
        <v>1845.7712640000002</v>
      </c>
      <c r="F320" s="5">
        <f t="shared" si="90"/>
        <v>2.4689748388073696E-3</v>
      </c>
      <c r="G320" s="222">
        <f>IFERROR(_xlfn.XLOOKUP(A320,Apple!A:A,Apple!B:B),"N/A")</f>
        <v>221.72</v>
      </c>
      <c r="H320" s="5">
        <f t="shared" si="81"/>
        <v>20544.397824</v>
      </c>
      <c r="I320" s="5">
        <f t="shared" si="91"/>
        <v>3.2242612140340521E-2</v>
      </c>
      <c r="J320" s="222">
        <f>IFERROR(_xlfn.XLOOKUP(A320,Microsoft!A:A,Microsoft!B:B),"N/A")</f>
        <v>416.86</v>
      </c>
      <c r="K320" s="5">
        <f t="shared" si="82"/>
        <v>38625.914111999999</v>
      </c>
      <c r="L320" s="5">
        <f t="shared" si="92"/>
        <v>3.7239010502799541E-2</v>
      </c>
      <c r="M320" s="222">
        <f>IFERROR(_xlfn.XLOOKUP($A320,Cisco!A:A,Cisco!B:B),"N/A")</f>
        <v>45.44</v>
      </c>
      <c r="N320" s="5">
        <f t="shared" si="83"/>
        <v>4210.4340480000001</v>
      </c>
      <c r="O320" s="5">
        <f t="shared" si="93"/>
        <v>3.1736969627845335E-2</v>
      </c>
      <c r="P320" s="222">
        <f>IFERROR(_xlfn.XLOOKUP($A320,Disney!A:A,Disney!B:B),"N/A")</f>
        <v>86.3</v>
      </c>
      <c r="Q320" s="5">
        <f t="shared" si="84"/>
        <v>7996.4889599999997</v>
      </c>
      <c r="R320" s="5">
        <f t="shared" si="94"/>
        <v>3.8571690183759832E-2</v>
      </c>
      <c r="S320" s="222">
        <f>_xlfn.XLOOKUP(A320,FedEx!A:A,FedEx!B:B,"N/A")</f>
        <v>283.33</v>
      </c>
      <c r="T320" s="5">
        <f t="shared" si="85"/>
        <v>26253.131135999996</v>
      </c>
      <c r="U320" s="5">
        <f t="shared" si="95"/>
        <v>3.0984512777867401E-2</v>
      </c>
      <c r="V320" s="222">
        <f>_xlfn.XLOOKUP($A320,'General Motors'!A:A,'General Motors'!B:B,"N/A")</f>
        <v>43.61</v>
      </c>
      <c r="W320" s="5">
        <f t="shared" si="86"/>
        <v>4040.8677119999998</v>
      </c>
      <c r="X320" s="5">
        <f t="shared" si="96"/>
        <v>3.7043772610045878E-2</v>
      </c>
      <c r="Y320" s="222">
        <f>_xlfn.XLOOKUP($A320,Chevron!A:A,Chevron!B:B,"N/A")</f>
        <v>144.66999999999999</v>
      </c>
      <c r="Z320" s="5">
        <f t="shared" si="87"/>
        <v>13405.006463999998</v>
      </c>
      <c r="AA320" s="5">
        <f t="shared" si="97"/>
        <v>3.3863692541888701E-2</v>
      </c>
      <c r="AB320" s="222">
        <f>_xlfn.XLOOKUP($A320,Boeing!A:A,Boeing!B:B,"N/A")</f>
        <v>168.5</v>
      </c>
      <c r="AC320" s="5">
        <f t="shared" si="88"/>
        <v>15613.075199999999</v>
      </c>
      <c r="AD320" s="5">
        <f t="shared" si="98"/>
        <v>2.856048978717074E-2</v>
      </c>
      <c r="AE320" s="222">
        <f>_xlfn.XLOOKUP(A320,Amazon!A:A,Amazon!B:B,"N/A")</f>
        <v>170.1</v>
      </c>
      <c r="AF320" s="5">
        <f t="shared" si="89"/>
        <v>15761.329919999998</v>
      </c>
      <c r="AG320" s="5">
        <f t="shared" si="99"/>
        <v>2.9360890525935268E-2</v>
      </c>
      <c r="AH320" s="393">
        <v>5455.21</v>
      </c>
      <c r="AI320" s="393">
        <v>505475.39439999999</v>
      </c>
      <c r="AJ320" s="393">
        <v>3.408663E-2</v>
      </c>
    </row>
    <row r="321" spans="1:36">
      <c r="A321" s="4">
        <v>45519</v>
      </c>
      <c r="B321" s="222">
        <f>_xlfn.XLOOKUP(A321,'USD RUB'!B:B,'USD RUB'!C:C,"N/A")</f>
        <v>90.005499999999998</v>
      </c>
      <c r="C321" s="222" t="str">
        <f>IFERROR(EXP(_xlfn.XLOOKUP(A321,'Bonds (CP)'!$A$4:$A$513,'Work Sheet'!$B$3:$B$512)/252)-1,"N/A")</f>
        <v>N/A</v>
      </c>
      <c r="D321" s="222">
        <f>IFERROR(_xlfn.XLOOKUP($A321,Intel!$A$2:$A$502,Intel!$B$2:$B$502),"N/A")</f>
        <v>20.69</v>
      </c>
      <c r="E321" s="5">
        <f t="shared" si="80"/>
        <v>1862.2137950000001</v>
      </c>
      <c r="F321" s="5">
        <f t="shared" si="90"/>
        <v>8.9082170259640048E-3</v>
      </c>
      <c r="G321" s="222">
        <f>IFERROR(_xlfn.XLOOKUP(A321,Apple!A:A,Apple!B:B),"N/A")</f>
        <v>224.72</v>
      </c>
      <c r="H321" s="5">
        <f t="shared" si="81"/>
        <v>20226.035960000001</v>
      </c>
      <c r="I321" s="5">
        <f t="shared" si="91"/>
        <v>-1.5496285981577262E-2</v>
      </c>
      <c r="J321" s="222">
        <f>IFERROR(_xlfn.XLOOKUP(A321,Microsoft!A:A,Microsoft!B:B),"N/A")</f>
        <v>421.03</v>
      </c>
      <c r="K321" s="5">
        <f t="shared" si="82"/>
        <v>37895.015664999999</v>
      </c>
      <c r="L321" s="5">
        <f t="shared" si="92"/>
        <v>-1.8922489313280222E-2</v>
      </c>
      <c r="M321" s="222">
        <f>IFERROR(_xlfn.XLOOKUP($A321,Cisco!A:A,Cisco!B:B),"N/A")</f>
        <v>48.53</v>
      </c>
      <c r="N321" s="5">
        <f t="shared" si="83"/>
        <v>4367.966915</v>
      </c>
      <c r="O321" s="5">
        <f t="shared" si="93"/>
        <v>3.7414875807122439E-2</v>
      </c>
      <c r="P321" s="222">
        <f>IFERROR(_xlfn.XLOOKUP($A321,Disney!A:A,Disney!B:B),"N/A")</f>
        <v>88.79</v>
      </c>
      <c r="Q321" s="5">
        <f t="shared" si="84"/>
        <v>7991.5883450000001</v>
      </c>
      <c r="R321" s="5">
        <f t="shared" si="94"/>
        <v>-6.128458407825832E-4</v>
      </c>
      <c r="S321" s="222">
        <f>_xlfn.XLOOKUP(A321,FedEx!A:A,FedEx!B:B,"N/A")</f>
        <v>284.18</v>
      </c>
      <c r="T321" s="5">
        <f t="shared" si="85"/>
        <v>25577.762989999999</v>
      </c>
      <c r="U321" s="5">
        <f t="shared" si="95"/>
        <v>-2.5725241781689334E-2</v>
      </c>
      <c r="V321" s="222">
        <f>_xlfn.XLOOKUP($A321,'General Motors'!A:A,'General Motors'!B:B,"N/A")</f>
        <v>44.86</v>
      </c>
      <c r="W321" s="5">
        <f t="shared" si="86"/>
        <v>4037.6467299999999</v>
      </c>
      <c r="X321" s="5">
        <f t="shared" si="96"/>
        <v>-7.9710157064405429E-4</v>
      </c>
      <c r="Y321" s="222">
        <f>_xlfn.XLOOKUP($A321,Chevron!A:A,Chevron!B:B,"N/A")</f>
        <v>146.80000000000001</v>
      </c>
      <c r="Z321" s="5">
        <f t="shared" si="87"/>
        <v>13212.807400000002</v>
      </c>
      <c r="AA321" s="5">
        <f t="shared" si="97"/>
        <v>-1.4337856868339438E-2</v>
      </c>
      <c r="AB321" s="222">
        <f>_xlfn.XLOOKUP($A321,Boeing!A:A,Boeing!B:B,"N/A")</f>
        <v>176.41</v>
      </c>
      <c r="AC321" s="5">
        <f t="shared" si="88"/>
        <v>15877.870255</v>
      </c>
      <c r="AD321" s="5">
        <f t="shared" si="98"/>
        <v>1.6959827042913433E-2</v>
      </c>
      <c r="AE321" s="222">
        <f>_xlfn.XLOOKUP(A321,Amazon!A:A,Amazon!B:B,"N/A")</f>
        <v>177.59</v>
      </c>
      <c r="AF321" s="5">
        <f t="shared" si="89"/>
        <v>15984.076745</v>
      </c>
      <c r="AG321" s="5">
        <f t="shared" si="99"/>
        <v>1.4132489208118937E-2</v>
      </c>
      <c r="AH321" s="393">
        <v>5543.22</v>
      </c>
      <c r="AI321" s="393">
        <v>498920.28769999999</v>
      </c>
      <c r="AJ321" s="393">
        <v>-1.2968199999999999E-2</v>
      </c>
    </row>
    <row r="322" spans="1:36">
      <c r="A322" s="4">
        <v>45520</v>
      </c>
      <c r="B322" s="222">
        <f>_xlfn.XLOOKUP(A322,'USD RUB'!B:B,'USD RUB'!C:C,"N/A")</f>
        <v>88.796000000000006</v>
      </c>
      <c r="C322" s="222" t="str">
        <f>IFERROR(EXP(_xlfn.XLOOKUP(A322,'Bonds (CP)'!$A$4:$A$513,'Work Sheet'!$B$3:$B$512)/252)-1,"N/A")</f>
        <v>N/A</v>
      </c>
      <c r="D322" s="222">
        <f>IFERROR(_xlfn.XLOOKUP($A322,Intel!$A$2:$A$502,Intel!$B$2:$B$502),"N/A")</f>
        <v>20.87</v>
      </c>
      <c r="E322" s="5">
        <f t="shared" ref="E322:E385" si="100">IF(OR(D322="N/A", $B322="N/A"),"N/A",D322*$B322)</f>
        <v>1853.1725200000003</v>
      </c>
      <c r="F322" s="5">
        <f t="shared" si="90"/>
        <v>-4.8551219114988386E-3</v>
      </c>
      <c r="G322" s="222">
        <f>IFERROR(_xlfn.XLOOKUP(A322,Apple!A:A,Apple!B:B),"N/A")</f>
        <v>226.05</v>
      </c>
      <c r="H322" s="5">
        <f t="shared" ref="H322:H385" si="101">IF(OR(G322="N/A", B322="N/A"),"N/A",G322*$B322)</f>
        <v>20072.335800000001</v>
      </c>
      <c r="I322" s="5">
        <f t="shared" si="91"/>
        <v>-7.5991242329424002E-3</v>
      </c>
      <c r="J322" s="222">
        <f>IFERROR(_xlfn.XLOOKUP(A322,Microsoft!A:A,Microsoft!B:B),"N/A")</f>
        <v>418.47</v>
      </c>
      <c r="K322" s="5">
        <f t="shared" ref="K322:K385" si="102">IF(OR(J322="N/A",B322="N/A"),"N/A",J322*B322)</f>
        <v>37158.462120000004</v>
      </c>
      <c r="L322" s="5">
        <f t="shared" si="92"/>
        <v>-1.943668664795617E-2</v>
      </c>
      <c r="M322" s="222">
        <f>IFERROR(_xlfn.XLOOKUP($A322,Cisco!A:A,Cisco!B:B),"N/A")</f>
        <v>49.46</v>
      </c>
      <c r="N322" s="5">
        <f t="shared" ref="N322:N385" si="103">IF(OR(M322="N/A",$B322="N/A"),"N/A",M322*$B322)</f>
        <v>4391.85016</v>
      </c>
      <c r="O322" s="5">
        <f t="shared" si="93"/>
        <v>5.4678172854245588E-3</v>
      </c>
      <c r="P322" s="222">
        <f>IFERROR(_xlfn.XLOOKUP($A322,Disney!A:A,Disney!B:B),"N/A")</f>
        <v>89.3</v>
      </c>
      <c r="Q322" s="5">
        <f t="shared" ref="Q322:Q385" si="104">IF(OR(P322="N/A",$B322="N/A"),"N/A",P322*$B322)</f>
        <v>7929.4828000000007</v>
      </c>
      <c r="R322" s="5">
        <f t="shared" si="94"/>
        <v>-7.7713643795048748E-3</v>
      </c>
      <c r="S322" s="222">
        <f>_xlfn.XLOOKUP(A322,FedEx!A:A,FedEx!B:B,"N/A")</f>
        <v>285.39999999999998</v>
      </c>
      <c r="T322" s="5">
        <f t="shared" ref="T322:T385" si="105">IF(OR(S322="N/A",$B322="N/A"),"N/A",S322*$B322)</f>
        <v>25342.378400000001</v>
      </c>
      <c r="U322" s="5">
        <f t="shared" si="95"/>
        <v>-9.2027043214070181E-3</v>
      </c>
      <c r="V322" s="222">
        <f>_xlfn.XLOOKUP($A322,'General Motors'!A:A,'General Motors'!B:B,"N/A")</f>
        <v>45.32</v>
      </c>
      <c r="W322" s="5">
        <f t="shared" ref="W322:W385" si="106">IF(OR(V322="N/A",$B322="N/A"),"N/A",V322*$B322)</f>
        <v>4024.2347200000004</v>
      </c>
      <c r="X322" s="5">
        <f t="shared" si="96"/>
        <v>-3.3217393439468612E-3</v>
      </c>
      <c r="Y322" s="222">
        <f>_xlfn.XLOOKUP($A322,Chevron!A:A,Chevron!B:B,"N/A")</f>
        <v>147.27000000000001</v>
      </c>
      <c r="Z322" s="5">
        <f t="shared" ref="Z322:Z385" si="107">IF(OR(Y322="N/A",$B322="N/A"),"N/A",Y322*$B322)</f>
        <v>13076.986920000001</v>
      </c>
      <c r="AA322" s="5">
        <f t="shared" si="97"/>
        <v>-1.0279456582406588E-2</v>
      </c>
      <c r="AB322" s="222">
        <f>_xlfn.XLOOKUP($A322,Boeing!A:A,Boeing!B:B,"N/A")</f>
        <v>179.99</v>
      </c>
      <c r="AC322" s="5">
        <f t="shared" ref="AC322:AC385" si="108">IF(OR(AB322="N/A",$B322="N/A"),"N/A",AB322*$B322)</f>
        <v>15982.392040000002</v>
      </c>
      <c r="AD322" s="5">
        <f t="shared" si="98"/>
        <v>6.5828592450607459E-3</v>
      </c>
      <c r="AE322" s="222">
        <f>_xlfn.XLOOKUP(A322,Amazon!A:A,Amazon!B:B,"N/A")</f>
        <v>177.06</v>
      </c>
      <c r="AF322" s="5">
        <f t="shared" ref="AF322:AF385" si="109">IF(OR(AE322="N/A",$B322="N/A"),"N/A",AE322*$B322)</f>
        <v>15722.219760000002</v>
      </c>
      <c r="AG322" s="5">
        <f t="shared" si="99"/>
        <v>-1.6382365348809436E-2</v>
      </c>
      <c r="AH322" s="393">
        <v>5554.25</v>
      </c>
      <c r="AI322" s="393">
        <v>493195.18300000002</v>
      </c>
      <c r="AJ322" s="393">
        <v>-1.1475000000000001E-2</v>
      </c>
    </row>
    <row r="323" spans="1:36">
      <c r="A323" s="4">
        <v>45521</v>
      </c>
      <c r="B323" s="222">
        <f>_xlfn.XLOOKUP(A323,'USD RUB'!B:B,'USD RUB'!C:C,"N/A")</f>
        <v>88.906199999999998</v>
      </c>
      <c r="C323" s="222" t="str">
        <f>IFERROR(EXP(_xlfn.XLOOKUP(A323,'Bonds (CP)'!$A$4:$A$513,'Work Sheet'!$B$3:$B$512)/252)-1,"N/A")</f>
        <v>N/A</v>
      </c>
      <c r="D323" s="222" t="str">
        <f>IFERROR(_xlfn.XLOOKUP($A323,Intel!$A$2:$A$502,Intel!$B$2:$B$502),"N/A")</f>
        <v>N/A</v>
      </c>
      <c r="E323" s="5" t="str">
        <f t="shared" si="100"/>
        <v>N/A</v>
      </c>
      <c r="F323" s="5" t="str">
        <f t="shared" ref="F323:F386" si="110">IF(E322="N/A", "N/A", IF(OR(E323="N/A",E322="N/A"),"N/A",E323/E322-1))</f>
        <v>N/A</v>
      </c>
      <c r="G323" s="222" t="str">
        <f>IFERROR(_xlfn.XLOOKUP(A323,Apple!A:A,Apple!B:B),"N/A")</f>
        <v>N/A</v>
      </c>
      <c r="H323" s="5" t="str">
        <f t="shared" si="101"/>
        <v>N/A</v>
      </c>
      <c r="I323" s="5" t="str">
        <f t="shared" ref="I323:I386" si="111">IF(OR(H323="N/A",H322="N/A"), "N/A", H323/H322-1)</f>
        <v>N/A</v>
      </c>
      <c r="J323" s="222" t="str">
        <f>IFERROR(_xlfn.XLOOKUP(A323,Microsoft!A:A,Microsoft!B:B),"N/A")</f>
        <v>N/A</v>
      </c>
      <c r="K323" s="5" t="str">
        <f t="shared" si="102"/>
        <v>N/A</v>
      </c>
      <c r="L323" s="5" t="str">
        <f t="shared" ref="L323:L386" si="112">IF(OR(K323="N/A",K322="N/A"), "N/A", K323/K322-1)</f>
        <v>N/A</v>
      </c>
      <c r="M323" s="222" t="str">
        <f>IFERROR(_xlfn.XLOOKUP($A323,Cisco!A:A,Cisco!B:B),"N/A")</f>
        <v>N/A</v>
      </c>
      <c r="N323" s="5" t="str">
        <f t="shared" si="103"/>
        <v>N/A</v>
      </c>
      <c r="O323" s="5" t="str">
        <f t="shared" ref="O323:O386" si="113">IF(OR(N323="N/A",N322="N/A"),"N/A",N323/N322-1)</f>
        <v>N/A</v>
      </c>
      <c r="P323" s="222" t="str">
        <f>IFERROR(_xlfn.XLOOKUP($A323,Disney!A:A,Disney!B:B),"N/A")</f>
        <v>N/A</v>
      </c>
      <c r="Q323" s="5" t="str">
        <f t="shared" si="104"/>
        <v>N/A</v>
      </c>
      <c r="R323" s="5" t="str">
        <f t="shared" ref="R323:R386" si="114">IF(OR(Q323="N/A",Q322="N/A"),"N/A",Q323/Q322-1)</f>
        <v>N/A</v>
      </c>
      <c r="S323" s="222" t="str">
        <f>_xlfn.XLOOKUP(A323,FedEx!A:A,FedEx!B:B,"N/A")</f>
        <v>N/A</v>
      </c>
      <c r="T323" s="5" t="str">
        <f t="shared" si="105"/>
        <v>N/A</v>
      </c>
      <c r="U323" s="5" t="str">
        <f t="shared" ref="U323:U386" si="115">IF(OR(T323="N/A",T322="N/A"),"N/A",T323/T322-1)</f>
        <v>N/A</v>
      </c>
      <c r="V323" s="222" t="str">
        <f>_xlfn.XLOOKUP($A323,'General Motors'!A:A,'General Motors'!B:B,"N/A")</f>
        <v>N/A</v>
      </c>
      <c r="W323" s="5" t="str">
        <f t="shared" si="106"/>
        <v>N/A</v>
      </c>
      <c r="X323" s="5" t="str">
        <f t="shared" ref="X323:X386" si="116">IF(OR(W323="N/A",W322="N/A"),"N/A",W323/W322-1)</f>
        <v>N/A</v>
      </c>
      <c r="Y323" s="222" t="str">
        <f>_xlfn.XLOOKUP($A323,Chevron!A:A,Chevron!B:B,"N/A")</f>
        <v>N/A</v>
      </c>
      <c r="Z323" s="5" t="str">
        <f t="shared" si="107"/>
        <v>N/A</v>
      </c>
      <c r="AA323" s="5" t="str">
        <f t="shared" ref="AA323:AA386" si="117">IF(OR(Z323="N/A",Z322="N/A"),"N/A",Z323/Z322-1)</f>
        <v>N/A</v>
      </c>
      <c r="AB323" s="222" t="str">
        <f>_xlfn.XLOOKUP($A323,Boeing!A:A,Boeing!B:B,"N/A")</f>
        <v>N/A</v>
      </c>
      <c r="AC323" s="5" t="str">
        <f t="shared" si="108"/>
        <v>N/A</v>
      </c>
      <c r="AD323" s="5" t="str">
        <f t="shared" ref="AD323:AD386" si="118">IF(OR(AC323="N/A",AC322="N/A"),"N/A",AC323/AC322-1)</f>
        <v>N/A</v>
      </c>
      <c r="AE323" s="222" t="str">
        <f>_xlfn.XLOOKUP(A323,Amazon!A:A,Amazon!B:B,"N/A")</f>
        <v>N/A</v>
      </c>
      <c r="AF323" s="5" t="str">
        <f t="shared" si="109"/>
        <v>N/A</v>
      </c>
      <c r="AG323" s="5" t="str">
        <f t="shared" ref="AG323:AG386" si="119">IF(OR(AF323="N/A",AF322="N/A"),"N/A",AF323/AF322-1)</f>
        <v>N/A</v>
      </c>
      <c r="AH323" s="6" t="s">
        <v>36</v>
      </c>
      <c r="AI323" s="6" t="s">
        <v>36</v>
      </c>
      <c r="AJ323" s="6" t="s">
        <v>36</v>
      </c>
    </row>
    <row r="324" spans="1:36">
      <c r="A324" s="4">
        <v>45522</v>
      </c>
      <c r="B324" s="222" t="str">
        <f>_xlfn.XLOOKUP(A324,'USD RUB'!B:B,'USD RUB'!C:C,"N/A")</f>
        <v>N/A</v>
      </c>
      <c r="C324" s="222" t="str">
        <f>IFERROR(EXP(_xlfn.XLOOKUP(A324,'Bonds (CP)'!$A$4:$A$513,'Work Sheet'!$B$3:$B$512)/252)-1,"N/A")</f>
        <v>N/A</v>
      </c>
      <c r="D324" s="222" t="str">
        <f>IFERROR(_xlfn.XLOOKUP($A324,Intel!$A$2:$A$502,Intel!$B$2:$B$502),"N/A")</f>
        <v>N/A</v>
      </c>
      <c r="E324" s="5" t="str">
        <f t="shared" si="100"/>
        <v>N/A</v>
      </c>
      <c r="F324" s="5" t="str">
        <f t="shared" si="110"/>
        <v>N/A</v>
      </c>
      <c r="G324" s="222" t="str">
        <f>IFERROR(_xlfn.XLOOKUP(A324,Apple!A:A,Apple!B:B),"N/A")</f>
        <v>N/A</v>
      </c>
      <c r="H324" s="5" t="str">
        <f t="shared" si="101"/>
        <v>N/A</v>
      </c>
      <c r="I324" s="5" t="str">
        <f t="shared" si="111"/>
        <v>N/A</v>
      </c>
      <c r="J324" s="222" t="str">
        <f>IFERROR(_xlfn.XLOOKUP(A324,Microsoft!A:A,Microsoft!B:B),"N/A")</f>
        <v>N/A</v>
      </c>
      <c r="K324" s="5" t="str">
        <f t="shared" si="102"/>
        <v>N/A</v>
      </c>
      <c r="L324" s="5" t="str">
        <f t="shared" si="112"/>
        <v>N/A</v>
      </c>
      <c r="M324" s="222" t="str">
        <f>IFERROR(_xlfn.XLOOKUP($A324,Cisco!A:A,Cisco!B:B),"N/A")</f>
        <v>N/A</v>
      </c>
      <c r="N324" s="5" t="str">
        <f t="shared" si="103"/>
        <v>N/A</v>
      </c>
      <c r="O324" s="5" t="str">
        <f t="shared" si="113"/>
        <v>N/A</v>
      </c>
      <c r="P324" s="222" t="str">
        <f>IFERROR(_xlfn.XLOOKUP($A324,Disney!A:A,Disney!B:B),"N/A")</f>
        <v>N/A</v>
      </c>
      <c r="Q324" s="5" t="str">
        <f t="shared" si="104"/>
        <v>N/A</v>
      </c>
      <c r="R324" s="5" t="str">
        <f t="shared" si="114"/>
        <v>N/A</v>
      </c>
      <c r="S324" s="222" t="str">
        <f>_xlfn.XLOOKUP(A324,FedEx!A:A,FedEx!B:B,"N/A")</f>
        <v>N/A</v>
      </c>
      <c r="T324" s="5" t="str">
        <f t="shared" si="105"/>
        <v>N/A</v>
      </c>
      <c r="U324" s="5" t="str">
        <f t="shared" si="115"/>
        <v>N/A</v>
      </c>
      <c r="V324" s="222" t="str">
        <f>_xlfn.XLOOKUP($A324,'General Motors'!A:A,'General Motors'!B:B,"N/A")</f>
        <v>N/A</v>
      </c>
      <c r="W324" s="5" t="str">
        <f t="shared" si="106"/>
        <v>N/A</v>
      </c>
      <c r="X324" s="5" t="str">
        <f t="shared" si="116"/>
        <v>N/A</v>
      </c>
      <c r="Y324" s="222" t="str">
        <f>_xlfn.XLOOKUP($A324,Chevron!A:A,Chevron!B:B,"N/A")</f>
        <v>N/A</v>
      </c>
      <c r="Z324" s="5" t="str">
        <f t="shared" si="107"/>
        <v>N/A</v>
      </c>
      <c r="AA324" s="5" t="str">
        <f t="shared" si="117"/>
        <v>N/A</v>
      </c>
      <c r="AB324" s="222" t="str">
        <f>_xlfn.XLOOKUP($A324,Boeing!A:A,Boeing!B:B,"N/A")</f>
        <v>N/A</v>
      </c>
      <c r="AC324" s="5" t="str">
        <f t="shared" si="108"/>
        <v>N/A</v>
      </c>
      <c r="AD324" s="5" t="str">
        <f t="shared" si="118"/>
        <v>N/A</v>
      </c>
      <c r="AE324" s="222" t="str">
        <f>_xlfn.XLOOKUP(A324,Amazon!A:A,Amazon!B:B,"N/A")</f>
        <v>N/A</v>
      </c>
      <c r="AF324" s="5" t="str">
        <f t="shared" si="109"/>
        <v>N/A</v>
      </c>
      <c r="AG324" s="5" t="str">
        <f t="shared" si="119"/>
        <v>N/A</v>
      </c>
      <c r="AH324" s="6" t="s">
        <v>36</v>
      </c>
      <c r="AI324" s="6" t="s">
        <v>36</v>
      </c>
      <c r="AJ324" s="6" t="s">
        <v>36</v>
      </c>
    </row>
    <row r="325" spans="1:36">
      <c r="A325" s="4">
        <v>45523</v>
      </c>
      <c r="B325" s="222" t="str">
        <f>_xlfn.XLOOKUP(A325,'USD RUB'!B:B,'USD RUB'!C:C,"N/A")</f>
        <v>N/A</v>
      </c>
      <c r="C325" s="222" t="str">
        <f>IFERROR(EXP(_xlfn.XLOOKUP(A325,'Bonds (CP)'!$A$4:$A$513,'Work Sheet'!$B$3:$B$512)/252)-1,"N/A")</f>
        <v>N/A</v>
      </c>
      <c r="D325" s="222">
        <f>IFERROR(_xlfn.XLOOKUP($A325,Intel!$A$2:$A$502,Intel!$B$2:$B$502),"N/A")</f>
        <v>21.52</v>
      </c>
      <c r="E325" s="5" t="str">
        <f t="shared" si="100"/>
        <v>N/A</v>
      </c>
      <c r="F325" s="5" t="str">
        <f t="shared" si="110"/>
        <v>N/A</v>
      </c>
      <c r="G325" s="222">
        <f>IFERROR(_xlfn.XLOOKUP(A325,Apple!A:A,Apple!B:B),"N/A")</f>
        <v>225.89</v>
      </c>
      <c r="H325" s="5" t="str">
        <f t="shared" si="101"/>
        <v>N/A</v>
      </c>
      <c r="I325" s="5" t="str">
        <f t="shared" si="111"/>
        <v>N/A</v>
      </c>
      <c r="J325" s="222">
        <f>IFERROR(_xlfn.XLOOKUP(A325,Microsoft!A:A,Microsoft!B:B),"N/A")</f>
        <v>421.53</v>
      </c>
      <c r="K325" s="5" t="str">
        <f t="shared" si="102"/>
        <v>N/A</v>
      </c>
      <c r="L325" s="5" t="str">
        <f t="shared" si="112"/>
        <v>N/A</v>
      </c>
      <c r="M325" s="222">
        <f>IFERROR(_xlfn.XLOOKUP($A325,Cisco!A:A,Cisco!B:B),"N/A")</f>
        <v>49.98</v>
      </c>
      <c r="N325" s="5" t="str">
        <f t="shared" si="103"/>
        <v>N/A</v>
      </c>
      <c r="O325" s="5" t="str">
        <f t="shared" si="113"/>
        <v>N/A</v>
      </c>
      <c r="P325" s="222">
        <f>IFERROR(_xlfn.XLOOKUP($A325,Disney!A:A,Disney!B:B),"N/A")</f>
        <v>90.82</v>
      </c>
      <c r="Q325" s="5" t="str">
        <f t="shared" si="104"/>
        <v>N/A</v>
      </c>
      <c r="R325" s="5" t="str">
        <f t="shared" si="114"/>
        <v>N/A</v>
      </c>
      <c r="S325" s="222">
        <f>_xlfn.XLOOKUP(A325,FedEx!A:A,FedEx!B:B,"N/A")</f>
        <v>288.42</v>
      </c>
      <c r="T325" s="5" t="str">
        <f t="shared" si="105"/>
        <v>N/A</v>
      </c>
      <c r="U325" s="5" t="str">
        <f t="shared" si="115"/>
        <v>N/A</v>
      </c>
      <c r="V325" s="222">
        <f>_xlfn.XLOOKUP($A325,'General Motors'!A:A,'General Motors'!B:B,"N/A")</f>
        <v>45.76</v>
      </c>
      <c r="W325" s="5" t="str">
        <f t="shared" si="106"/>
        <v>N/A</v>
      </c>
      <c r="X325" s="5" t="str">
        <f t="shared" si="116"/>
        <v>N/A</v>
      </c>
      <c r="Y325" s="222">
        <f>_xlfn.XLOOKUP($A325,Chevron!A:A,Chevron!B:B,"N/A")</f>
        <v>146.83000000000001</v>
      </c>
      <c r="Z325" s="5" t="str">
        <f t="shared" si="107"/>
        <v>N/A</v>
      </c>
      <c r="AA325" s="5" t="str">
        <f t="shared" si="117"/>
        <v>N/A</v>
      </c>
      <c r="AB325" s="222">
        <f>_xlfn.XLOOKUP($A325,Boeing!A:A,Boeing!B:B,"N/A")</f>
        <v>179.64</v>
      </c>
      <c r="AC325" s="5" t="str">
        <f t="shared" si="108"/>
        <v>N/A</v>
      </c>
      <c r="AD325" s="5" t="str">
        <f t="shared" si="118"/>
        <v>N/A</v>
      </c>
      <c r="AE325" s="222">
        <f>_xlfn.XLOOKUP(A325,Amazon!A:A,Amazon!B:B,"N/A")</f>
        <v>178.22</v>
      </c>
      <c r="AF325" s="5" t="str">
        <f t="shared" si="109"/>
        <v>N/A</v>
      </c>
      <c r="AG325" s="5" t="str">
        <f t="shared" si="119"/>
        <v>N/A</v>
      </c>
      <c r="AH325" s="393">
        <v>5608.25</v>
      </c>
      <c r="AI325" s="6" t="s">
        <v>36</v>
      </c>
      <c r="AJ325" s="6" t="s">
        <v>36</v>
      </c>
    </row>
    <row r="326" spans="1:36">
      <c r="A326" s="4">
        <v>45524</v>
      </c>
      <c r="B326" s="222">
        <f>_xlfn.XLOOKUP(A326,'USD RUB'!B:B,'USD RUB'!C:C,"N/A")</f>
        <v>89.5428</v>
      </c>
      <c r="C326" s="222">
        <f>IFERROR(EXP(_xlfn.XLOOKUP(A326,'Bonds (CP)'!$A$4:$A$513,'Work Sheet'!$B$3:$B$512)/252)-1,"N/A")</f>
        <v>0.43853180826738591</v>
      </c>
      <c r="D326" s="222">
        <f>IFERROR(_xlfn.XLOOKUP($A326,Intel!$A$2:$A$502,Intel!$B$2:$B$502),"N/A")</f>
        <v>20.99</v>
      </c>
      <c r="E326" s="5">
        <f t="shared" si="100"/>
        <v>1879.5033719999999</v>
      </c>
      <c r="F326" s="5" t="str">
        <f t="shared" si="110"/>
        <v>N/A</v>
      </c>
      <c r="G326" s="222">
        <f>IFERROR(_xlfn.XLOOKUP(A326,Apple!A:A,Apple!B:B),"N/A")</f>
        <v>226.51</v>
      </c>
      <c r="H326" s="5">
        <f t="shared" si="101"/>
        <v>20282.339627999998</v>
      </c>
      <c r="I326" s="5" t="str">
        <f t="shared" si="111"/>
        <v>N/A</v>
      </c>
      <c r="J326" s="222">
        <f>IFERROR(_xlfn.XLOOKUP(A326,Microsoft!A:A,Microsoft!B:B),"N/A")</f>
        <v>424.8</v>
      </c>
      <c r="K326" s="5">
        <f t="shared" si="102"/>
        <v>38037.781439999999</v>
      </c>
      <c r="L326" s="5" t="str">
        <f t="shared" si="112"/>
        <v>N/A</v>
      </c>
      <c r="M326" s="222">
        <f>IFERROR(_xlfn.XLOOKUP($A326,Cisco!A:A,Cisco!B:B),"N/A")</f>
        <v>50.24</v>
      </c>
      <c r="N326" s="5">
        <f t="shared" si="103"/>
        <v>4498.6302720000003</v>
      </c>
      <c r="O326" s="5" t="str">
        <f t="shared" si="113"/>
        <v>N/A</v>
      </c>
      <c r="P326" s="222">
        <f>IFERROR(_xlfn.XLOOKUP($A326,Disney!A:A,Disney!B:B),"N/A")</f>
        <v>89.74</v>
      </c>
      <c r="Q326" s="5">
        <f t="shared" si="104"/>
        <v>8035.5708719999993</v>
      </c>
      <c r="R326" s="5" t="str">
        <f t="shared" si="114"/>
        <v>N/A</v>
      </c>
      <c r="S326" s="222">
        <f>_xlfn.XLOOKUP(A326,FedEx!A:A,FedEx!B:B,"N/A")</f>
        <v>288.44</v>
      </c>
      <c r="T326" s="5">
        <f t="shared" si="105"/>
        <v>25827.725232000001</v>
      </c>
      <c r="U326" s="5" t="str">
        <f t="shared" si="115"/>
        <v>N/A</v>
      </c>
      <c r="V326" s="222">
        <f>_xlfn.XLOOKUP($A326,'General Motors'!A:A,'General Motors'!B:B,"N/A")</f>
        <v>45.98</v>
      </c>
      <c r="W326" s="5">
        <f t="shared" si="106"/>
        <v>4117.177944</v>
      </c>
      <c r="X326" s="5" t="str">
        <f t="shared" si="116"/>
        <v>N/A</v>
      </c>
      <c r="Y326" s="222">
        <f>_xlfn.XLOOKUP($A326,Chevron!A:A,Chevron!B:B,"N/A")</f>
        <v>144.69</v>
      </c>
      <c r="Z326" s="5">
        <f t="shared" si="107"/>
        <v>12955.947732000001</v>
      </c>
      <c r="AA326" s="5" t="str">
        <f t="shared" si="117"/>
        <v>N/A</v>
      </c>
      <c r="AB326" s="222">
        <f>_xlfn.XLOOKUP($A326,Boeing!A:A,Boeing!B:B,"N/A")</f>
        <v>172.1</v>
      </c>
      <c r="AC326" s="5">
        <f t="shared" si="108"/>
        <v>15410.31588</v>
      </c>
      <c r="AD326" s="5" t="str">
        <f t="shared" si="118"/>
        <v>N/A</v>
      </c>
      <c r="AE326" s="222">
        <f>_xlfn.XLOOKUP(A326,Amazon!A:A,Amazon!B:B,"N/A")</f>
        <v>178.88</v>
      </c>
      <c r="AF326" s="5">
        <f t="shared" si="109"/>
        <v>16017.416063999999</v>
      </c>
      <c r="AG326" s="5" t="str">
        <f t="shared" si="119"/>
        <v>N/A</v>
      </c>
      <c r="AH326" s="8">
        <v>1350638</v>
      </c>
      <c r="AI326" s="393">
        <v>501181.79670000001</v>
      </c>
      <c r="AJ326" s="6" t="s">
        <v>36</v>
      </c>
    </row>
    <row r="327" spans="1:36">
      <c r="A327" s="4">
        <v>45525</v>
      </c>
      <c r="B327" s="222">
        <f>_xlfn.XLOOKUP(A327,'USD RUB'!B:B,'USD RUB'!C:C,"N/A")</f>
        <v>90.694400000000002</v>
      </c>
      <c r="C327" s="222">
        <f>IFERROR(EXP(_xlfn.XLOOKUP(A327,'Bonds (CP)'!$A$4:$A$513,'Work Sheet'!$B$3:$B$512)/252)-1,"N/A")</f>
        <v>0.43696911060043897</v>
      </c>
      <c r="D327" s="222">
        <f>IFERROR(_xlfn.XLOOKUP($A327,Intel!$A$2:$A$502,Intel!$B$2:$B$502),"N/A")</f>
        <v>21.41</v>
      </c>
      <c r="E327" s="5">
        <f t="shared" si="100"/>
        <v>1941.767104</v>
      </c>
      <c r="F327" s="5">
        <f t="shared" si="110"/>
        <v>3.3127757538282454E-2</v>
      </c>
      <c r="G327" s="222">
        <f>IFERROR(_xlfn.XLOOKUP(A327,Apple!A:A,Apple!B:B),"N/A")</f>
        <v>226.4</v>
      </c>
      <c r="H327" s="5">
        <f t="shared" si="101"/>
        <v>20533.212159999999</v>
      </c>
      <c r="I327" s="5">
        <f t="shared" si="111"/>
        <v>1.236901346695074E-2</v>
      </c>
      <c r="J327" s="222">
        <f>IFERROR(_xlfn.XLOOKUP(A327,Microsoft!A:A,Microsoft!B:B),"N/A")</f>
        <v>424.14</v>
      </c>
      <c r="K327" s="5">
        <f t="shared" si="102"/>
        <v>38467.122816000003</v>
      </c>
      <c r="L327" s="5">
        <f t="shared" si="112"/>
        <v>1.1287234947633173E-2</v>
      </c>
      <c r="M327" s="222">
        <f>IFERROR(_xlfn.XLOOKUP($A327,Cisco!A:A,Cisco!B:B),"N/A")</f>
        <v>50.45</v>
      </c>
      <c r="N327" s="5">
        <f t="shared" si="103"/>
        <v>4575.5324800000008</v>
      </c>
      <c r="O327" s="5">
        <f t="shared" si="113"/>
        <v>1.7094582873068864E-2</v>
      </c>
      <c r="P327" s="222">
        <f>IFERROR(_xlfn.XLOOKUP($A327,Disney!A:A,Disney!B:B),"N/A")</f>
        <v>90.72</v>
      </c>
      <c r="Q327" s="5">
        <f t="shared" si="104"/>
        <v>8227.7959680000004</v>
      </c>
      <c r="R327" s="5">
        <f t="shared" si="114"/>
        <v>2.3921772212825765E-2</v>
      </c>
      <c r="S327" s="222">
        <f>_xlfn.XLOOKUP(A327,FedEx!A:A,FedEx!B:B,"N/A")</f>
        <v>291.52</v>
      </c>
      <c r="T327" s="5">
        <f t="shared" si="105"/>
        <v>26439.231487999998</v>
      </c>
      <c r="U327" s="5">
        <f t="shared" si="115"/>
        <v>2.3676349756205139E-2</v>
      </c>
      <c r="V327" s="222">
        <f>_xlfn.XLOOKUP($A327,'General Motors'!A:A,'General Motors'!B:B,"N/A")</f>
        <v>46.56</v>
      </c>
      <c r="W327" s="5">
        <f t="shared" si="106"/>
        <v>4222.731264</v>
      </c>
      <c r="X327" s="5">
        <f t="shared" si="116"/>
        <v>2.5637298517501295E-2</v>
      </c>
      <c r="Y327" s="222">
        <f>_xlfn.XLOOKUP($A327,Chevron!A:A,Chevron!B:B,"N/A")</f>
        <v>145.32</v>
      </c>
      <c r="Z327" s="5">
        <f t="shared" si="107"/>
        <v>13179.710208</v>
      </c>
      <c r="AA327" s="5">
        <f t="shared" si="117"/>
        <v>1.7271023365379001E-2</v>
      </c>
      <c r="AB327" s="222">
        <f>_xlfn.XLOOKUP($A327,Boeing!A:A,Boeing!B:B,"N/A")</f>
        <v>173.43</v>
      </c>
      <c r="AC327" s="5">
        <f t="shared" si="108"/>
        <v>15729.129792000002</v>
      </c>
      <c r="AD327" s="5">
        <f t="shared" si="118"/>
        <v>2.0688343735625114E-2</v>
      </c>
      <c r="AE327" s="222">
        <f>_xlfn.XLOOKUP(A327,Amazon!A:A,Amazon!B:B,"N/A")</f>
        <v>180.11</v>
      </c>
      <c r="AF327" s="5">
        <f t="shared" si="109"/>
        <v>16334.968384000002</v>
      </c>
      <c r="AG327" s="5">
        <f t="shared" si="119"/>
        <v>1.9825439929335387E-2</v>
      </c>
      <c r="AH327" s="393">
        <v>5620.85</v>
      </c>
      <c r="AI327" s="393">
        <v>509779.61820000003</v>
      </c>
      <c r="AJ327" s="393">
        <v>1.71551E-2</v>
      </c>
    </row>
    <row r="328" spans="1:36">
      <c r="A328" s="4">
        <v>45526</v>
      </c>
      <c r="B328" s="222">
        <f>_xlfn.XLOOKUP(A328,'USD RUB'!B:B,'USD RUB'!C:C,"N/A")</f>
        <v>91.686199999999999</v>
      </c>
      <c r="C328" s="222">
        <f>IFERROR(EXP(_xlfn.XLOOKUP(A328,'Bonds (CP)'!$A$4:$A$513,'Work Sheet'!$B$3:$B$512)/252)-1,"N/A")</f>
        <v>0.43638873793178279</v>
      </c>
      <c r="D328" s="222">
        <f>IFERROR(_xlfn.XLOOKUP($A328,Intel!$A$2:$A$502,Intel!$B$2:$B$502),"N/A")</f>
        <v>20.100000000000001</v>
      </c>
      <c r="E328" s="5">
        <f t="shared" si="100"/>
        <v>1842.8926200000001</v>
      </c>
      <c r="F328" s="5">
        <f t="shared" si="110"/>
        <v>-5.0919847079662905E-2</v>
      </c>
      <c r="G328" s="222">
        <f>IFERROR(_xlfn.XLOOKUP(A328,Apple!A:A,Apple!B:B),"N/A")</f>
        <v>224.53</v>
      </c>
      <c r="H328" s="5">
        <f t="shared" si="101"/>
        <v>20586.302486</v>
      </c>
      <c r="I328" s="5">
        <f t="shared" si="111"/>
        <v>2.5855830829735194E-3</v>
      </c>
      <c r="J328" s="222">
        <f>IFERROR(_xlfn.XLOOKUP(A328,Microsoft!A:A,Microsoft!B:B),"N/A")</f>
        <v>415.55</v>
      </c>
      <c r="K328" s="5">
        <f t="shared" si="102"/>
        <v>38100.200409999998</v>
      </c>
      <c r="L328" s="5">
        <f t="shared" si="112"/>
        <v>-9.5385976163361308E-3</v>
      </c>
      <c r="M328" s="222">
        <f>IFERROR(_xlfn.XLOOKUP($A328,Cisco!A:A,Cisco!B:B),"N/A")</f>
        <v>50.22</v>
      </c>
      <c r="N328" s="5">
        <f t="shared" si="103"/>
        <v>4604.4809640000003</v>
      </c>
      <c r="O328" s="5">
        <f t="shared" si="113"/>
        <v>6.3268011158341686E-3</v>
      </c>
      <c r="P328" s="222">
        <f>IFERROR(_xlfn.XLOOKUP($A328,Disney!A:A,Disney!B:B),"N/A")</f>
        <v>89.92</v>
      </c>
      <c r="Q328" s="5">
        <f t="shared" si="104"/>
        <v>8244.4231039999995</v>
      </c>
      <c r="R328" s="5">
        <f t="shared" si="114"/>
        <v>2.0208493337299238E-3</v>
      </c>
      <c r="S328" s="222">
        <f>_xlfn.XLOOKUP(A328,FedEx!A:A,FedEx!B:B,"N/A")</f>
        <v>294.27999999999997</v>
      </c>
      <c r="T328" s="5">
        <f t="shared" si="105"/>
        <v>26981.414935999997</v>
      </c>
      <c r="U328" s="5">
        <f t="shared" si="115"/>
        <v>2.050677790109301E-2</v>
      </c>
      <c r="V328" s="222">
        <f>_xlfn.XLOOKUP($A328,'General Motors'!A:A,'General Motors'!B:B,"N/A")</f>
        <v>46.46</v>
      </c>
      <c r="W328" s="5">
        <f t="shared" si="106"/>
        <v>4259.7408519999999</v>
      </c>
      <c r="X328" s="5">
        <f t="shared" si="116"/>
        <v>8.7643720820023141E-3</v>
      </c>
      <c r="Y328" s="222">
        <f>_xlfn.XLOOKUP($A328,Chevron!A:A,Chevron!B:B,"N/A")</f>
        <v>145.72999999999999</v>
      </c>
      <c r="Z328" s="5">
        <f t="shared" si="107"/>
        <v>13361.429925999999</v>
      </c>
      <c r="AA328" s="5">
        <f t="shared" si="117"/>
        <v>1.3787838665048735E-2</v>
      </c>
      <c r="AB328" s="222">
        <f>_xlfn.XLOOKUP($A328,Boeing!A:A,Boeing!B:B,"N/A")</f>
        <v>172.76</v>
      </c>
      <c r="AC328" s="5">
        <f t="shared" si="108"/>
        <v>15839.707912</v>
      </c>
      <c r="AD328" s="5">
        <f t="shared" si="118"/>
        <v>7.0301486135768698E-3</v>
      </c>
      <c r="AE328" s="222">
        <f>_xlfn.XLOOKUP(A328,Amazon!A:A,Amazon!B:B,"N/A")</f>
        <v>176.13</v>
      </c>
      <c r="AF328" s="5">
        <f t="shared" si="109"/>
        <v>16148.690406</v>
      </c>
      <c r="AG328" s="5">
        <f t="shared" si="119"/>
        <v>-1.1403632600994862E-2</v>
      </c>
      <c r="AH328" s="393">
        <v>5570.64</v>
      </c>
      <c r="AI328" s="393">
        <v>510750.81319999998</v>
      </c>
      <c r="AJ328" s="393">
        <v>1.9051300000000001E-3</v>
      </c>
    </row>
    <row r="329" spans="1:36">
      <c r="A329" s="4">
        <v>45527</v>
      </c>
      <c r="B329" s="222">
        <f>_xlfn.XLOOKUP(A329,'USD RUB'!B:B,'USD RUB'!C:C,"N/A")</f>
        <v>91.2881</v>
      </c>
      <c r="C329" s="222">
        <f>IFERROR(EXP(_xlfn.XLOOKUP(A329,'Bonds (CP)'!$A$4:$A$513,'Work Sheet'!$B$3:$B$512)/252)-1,"N/A")</f>
        <v>0.43448962938406654</v>
      </c>
      <c r="D329" s="222">
        <f>IFERROR(_xlfn.XLOOKUP($A329,Intel!$A$2:$A$502,Intel!$B$2:$B$502),"N/A")</f>
        <v>20.54</v>
      </c>
      <c r="E329" s="5">
        <f t="shared" si="100"/>
        <v>1875.0575739999999</v>
      </c>
      <c r="F329" s="5">
        <f t="shared" si="110"/>
        <v>1.7453515007293197E-2</v>
      </c>
      <c r="G329" s="222">
        <f>IFERROR(_xlfn.XLOOKUP(A329,Apple!A:A,Apple!B:B),"N/A")</f>
        <v>226.84</v>
      </c>
      <c r="H329" s="5">
        <f t="shared" si="101"/>
        <v>20707.792604000002</v>
      </c>
      <c r="I329" s="5">
        <f t="shared" si="111"/>
        <v>5.9015026172195562E-3</v>
      </c>
      <c r="J329" s="222">
        <f>IFERROR(_xlfn.XLOOKUP(A329,Microsoft!A:A,Microsoft!B:B),"N/A")</f>
        <v>416.79</v>
      </c>
      <c r="K329" s="5">
        <f t="shared" si="102"/>
        <v>38047.967198999999</v>
      </c>
      <c r="L329" s="5">
        <f t="shared" si="112"/>
        <v>-1.3709432086422835E-3</v>
      </c>
      <c r="M329" s="222">
        <f>IFERROR(_xlfn.XLOOKUP($A329,Cisco!A:A,Cisco!B:B),"N/A")</f>
        <v>50.74</v>
      </c>
      <c r="N329" s="5">
        <f t="shared" si="103"/>
        <v>4631.9581939999998</v>
      </c>
      <c r="O329" s="5">
        <f t="shared" si="113"/>
        <v>5.9674977950456842E-3</v>
      </c>
      <c r="P329" s="222">
        <f>IFERROR(_xlfn.XLOOKUP($A329,Disney!A:A,Disney!B:B),"N/A")</f>
        <v>90.56</v>
      </c>
      <c r="Q329" s="5">
        <f t="shared" si="104"/>
        <v>8267.0503360000002</v>
      </c>
      <c r="R329" s="5">
        <f t="shared" si="114"/>
        <v>2.7445500691276603E-3</v>
      </c>
      <c r="S329" s="222">
        <f>_xlfn.XLOOKUP(A329,FedEx!A:A,FedEx!B:B,"N/A")</f>
        <v>297.18</v>
      </c>
      <c r="T329" s="5">
        <f t="shared" si="105"/>
        <v>27128.997557999999</v>
      </c>
      <c r="U329" s="5">
        <f t="shared" si="115"/>
        <v>5.4697880874694516E-3</v>
      </c>
      <c r="V329" s="222">
        <f>_xlfn.XLOOKUP($A329,'General Motors'!A:A,'General Motors'!B:B,"N/A")</f>
        <v>48.57</v>
      </c>
      <c r="W329" s="5">
        <f t="shared" si="106"/>
        <v>4433.8630169999997</v>
      </c>
      <c r="X329" s="5">
        <f t="shared" si="116"/>
        <v>4.0876234270976308E-2</v>
      </c>
      <c r="Y329" s="222">
        <f>_xlfn.XLOOKUP($A329,Chevron!A:A,Chevron!B:B,"N/A")</f>
        <v>147.62</v>
      </c>
      <c r="Z329" s="5">
        <f t="shared" si="107"/>
        <v>13475.949322</v>
      </c>
      <c r="AA329" s="5">
        <f t="shared" si="117"/>
        <v>8.5708937317523493E-3</v>
      </c>
      <c r="AB329" s="222">
        <f>_xlfn.XLOOKUP($A329,Boeing!A:A,Boeing!B:B,"N/A")</f>
        <v>174.96</v>
      </c>
      <c r="AC329" s="5">
        <f t="shared" si="108"/>
        <v>15971.765976000001</v>
      </c>
      <c r="AD329" s="5">
        <f t="shared" si="118"/>
        <v>8.3371527261530964E-3</v>
      </c>
      <c r="AE329" s="222">
        <f>_xlfn.XLOOKUP(A329,Amazon!A:A,Amazon!B:B,"N/A")</f>
        <v>177.04</v>
      </c>
      <c r="AF329" s="5">
        <f t="shared" si="109"/>
        <v>16161.645224</v>
      </c>
      <c r="AG329" s="5">
        <f t="shared" si="119"/>
        <v>8.0222096493876016E-4</v>
      </c>
      <c r="AH329" s="393">
        <v>5634.61</v>
      </c>
      <c r="AI329" s="393">
        <v>514372.84110000002</v>
      </c>
      <c r="AJ329" s="393">
        <v>7.0915800000000001E-3</v>
      </c>
    </row>
    <row r="330" spans="1:36">
      <c r="A330" s="4">
        <v>45528</v>
      </c>
      <c r="B330" s="222">
        <f>_xlfn.XLOOKUP(A330,'USD RUB'!B:B,'USD RUB'!C:C,"N/A")</f>
        <v>91.601200000000006</v>
      </c>
      <c r="C330" s="222" t="str">
        <f>IFERROR(EXP(_xlfn.XLOOKUP(A330,'Bonds (CP)'!$A$4:$A$513,'Work Sheet'!$B$3:$B$512)/252)-1,"N/A")</f>
        <v>N/A</v>
      </c>
      <c r="D330" s="222" t="str">
        <f>IFERROR(_xlfn.XLOOKUP($A330,Intel!$A$2:$A$502,Intel!$B$2:$B$502),"N/A")</f>
        <v>N/A</v>
      </c>
      <c r="E330" s="5" t="str">
        <f t="shared" si="100"/>
        <v>N/A</v>
      </c>
      <c r="F330" s="5" t="str">
        <f t="shared" si="110"/>
        <v>N/A</v>
      </c>
      <c r="G330" s="222" t="str">
        <f>IFERROR(_xlfn.XLOOKUP(A330,Apple!A:A,Apple!B:B),"N/A")</f>
        <v>N/A</v>
      </c>
      <c r="H330" s="5" t="str">
        <f t="shared" si="101"/>
        <v>N/A</v>
      </c>
      <c r="I330" s="5" t="str">
        <f t="shared" si="111"/>
        <v>N/A</v>
      </c>
      <c r="J330" s="222" t="str">
        <f>IFERROR(_xlfn.XLOOKUP(A330,Microsoft!A:A,Microsoft!B:B),"N/A")</f>
        <v>N/A</v>
      </c>
      <c r="K330" s="5" t="str">
        <f t="shared" si="102"/>
        <v>N/A</v>
      </c>
      <c r="L330" s="5" t="str">
        <f t="shared" si="112"/>
        <v>N/A</v>
      </c>
      <c r="M330" s="222" t="str">
        <f>IFERROR(_xlfn.XLOOKUP($A330,Cisco!A:A,Cisco!B:B),"N/A")</f>
        <v>N/A</v>
      </c>
      <c r="N330" s="5" t="str">
        <f t="shared" si="103"/>
        <v>N/A</v>
      </c>
      <c r="O330" s="5" t="str">
        <f t="shared" si="113"/>
        <v>N/A</v>
      </c>
      <c r="P330" s="222" t="str">
        <f>IFERROR(_xlfn.XLOOKUP($A330,Disney!A:A,Disney!B:B),"N/A")</f>
        <v>N/A</v>
      </c>
      <c r="Q330" s="5" t="str">
        <f t="shared" si="104"/>
        <v>N/A</v>
      </c>
      <c r="R330" s="5" t="str">
        <f t="shared" si="114"/>
        <v>N/A</v>
      </c>
      <c r="S330" s="222" t="str">
        <f>_xlfn.XLOOKUP(A330,FedEx!A:A,FedEx!B:B,"N/A")</f>
        <v>N/A</v>
      </c>
      <c r="T330" s="5" t="str">
        <f t="shared" si="105"/>
        <v>N/A</v>
      </c>
      <c r="U330" s="5" t="str">
        <f t="shared" si="115"/>
        <v>N/A</v>
      </c>
      <c r="V330" s="222" t="str">
        <f>_xlfn.XLOOKUP($A330,'General Motors'!A:A,'General Motors'!B:B,"N/A")</f>
        <v>N/A</v>
      </c>
      <c r="W330" s="5" t="str">
        <f t="shared" si="106"/>
        <v>N/A</v>
      </c>
      <c r="X330" s="5" t="str">
        <f t="shared" si="116"/>
        <v>N/A</v>
      </c>
      <c r="Y330" s="222" t="str">
        <f>_xlfn.XLOOKUP($A330,Chevron!A:A,Chevron!B:B,"N/A")</f>
        <v>N/A</v>
      </c>
      <c r="Z330" s="5" t="str">
        <f t="shared" si="107"/>
        <v>N/A</v>
      </c>
      <c r="AA330" s="5" t="str">
        <f t="shared" si="117"/>
        <v>N/A</v>
      </c>
      <c r="AB330" s="222" t="str">
        <f>_xlfn.XLOOKUP($A330,Boeing!A:A,Boeing!B:B,"N/A")</f>
        <v>N/A</v>
      </c>
      <c r="AC330" s="5" t="str">
        <f t="shared" si="108"/>
        <v>N/A</v>
      </c>
      <c r="AD330" s="5" t="str">
        <f t="shared" si="118"/>
        <v>N/A</v>
      </c>
      <c r="AE330" s="222" t="str">
        <f>_xlfn.XLOOKUP(A330,Amazon!A:A,Amazon!B:B,"N/A")</f>
        <v>N/A</v>
      </c>
      <c r="AF330" s="5" t="str">
        <f t="shared" si="109"/>
        <v>N/A</v>
      </c>
      <c r="AG330" s="5" t="str">
        <f t="shared" si="119"/>
        <v>N/A</v>
      </c>
      <c r="AH330" s="6" t="s">
        <v>36</v>
      </c>
      <c r="AI330" s="6" t="s">
        <v>36</v>
      </c>
      <c r="AJ330" s="6" t="s">
        <v>36</v>
      </c>
    </row>
    <row r="331" spans="1:36">
      <c r="A331" s="4">
        <v>45529</v>
      </c>
      <c r="B331" s="222" t="str">
        <f>_xlfn.XLOOKUP(A331,'USD RUB'!B:B,'USD RUB'!C:C,"N/A")</f>
        <v>N/A</v>
      </c>
      <c r="C331" s="222" t="str">
        <f>IFERROR(EXP(_xlfn.XLOOKUP(A331,'Bonds (CP)'!$A$4:$A$513,'Work Sheet'!$B$3:$B$512)/252)-1,"N/A")</f>
        <v>N/A</v>
      </c>
      <c r="D331" s="222" t="str">
        <f>IFERROR(_xlfn.XLOOKUP($A331,Intel!$A$2:$A$502,Intel!$B$2:$B$502),"N/A")</f>
        <v>N/A</v>
      </c>
      <c r="E331" s="5" t="str">
        <f t="shared" si="100"/>
        <v>N/A</v>
      </c>
      <c r="F331" s="5" t="str">
        <f t="shared" si="110"/>
        <v>N/A</v>
      </c>
      <c r="G331" s="222" t="str">
        <f>IFERROR(_xlfn.XLOOKUP(A331,Apple!A:A,Apple!B:B),"N/A")</f>
        <v>N/A</v>
      </c>
      <c r="H331" s="5" t="str">
        <f t="shared" si="101"/>
        <v>N/A</v>
      </c>
      <c r="I331" s="5" t="str">
        <f t="shared" si="111"/>
        <v>N/A</v>
      </c>
      <c r="J331" s="222" t="str">
        <f>IFERROR(_xlfn.XLOOKUP(A331,Microsoft!A:A,Microsoft!B:B),"N/A")</f>
        <v>N/A</v>
      </c>
      <c r="K331" s="5" t="str">
        <f t="shared" si="102"/>
        <v>N/A</v>
      </c>
      <c r="L331" s="5" t="str">
        <f t="shared" si="112"/>
        <v>N/A</v>
      </c>
      <c r="M331" s="222" t="str">
        <f>IFERROR(_xlfn.XLOOKUP($A331,Cisco!A:A,Cisco!B:B),"N/A")</f>
        <v>N/A</v>
      </c>
      <c r="N331" s="5" t="str">
        <f t="shared" si="103"/>
        <v>N/A</v>
      </c>
      <c r="O331" s="5" t="str">
        <f t="shared" si="113"/>
        <v>N/A</v>
      </c>
      <c r="P331" s="222" t="str">
        <f>IFERROR(_xlfn.XLOOKUP($A331,Disney!A:A,Disney!B:B),"N/A")</f>
        <v>N/A</v>
      </c>
      <c r="Q331" s="5" t="str">
        <f t="shared" si="104"/>
        <v>N/A</v>
      </c>
      <c r="R331" s="5" t="str">
        <f t="shared" si="114"/>
        <v>N/A</v>
      </c>
      <c r="S331" s="222" t="str">
        <f>_xlfn.XLOOKUP(A331,FedEx!A:A,FedEx!B:B,"N/A")</f>
        <v>N/A</v>
      </c>
      <c r="T331" s="5" t="str">
        <f t="shared" si="105"/>
        <v>N/A</v>
      </c>
      <c r="U331" s="5" t="str">
        <f t="shared" si="115"/>
        <v>N/A</v>
      </c>
      <c r="V331" s="222" t="str">
        <f>_xlfn.XLOOKUP($A331,'General Motors'!A:A,'General Motors'!B:B,"N/A")</f>
        <v>N/A</v>
      </c>
      <c r="W331" s="5" t="str">
        <f t="shared" si="106"/>
        <v>N/A</v>
      </c>
      <c r="X331" s="5" t="str">
        <f t="shared" si="116"/>
        <v>N/A</v>
      </c>
      <c r="Y331" s="222" t="str">
        <f>_xlfn.XLOOKUP($A331,Chevron!A:A,Chevron!B:B,"N/A")</f>
        <v>N/A</v>
      </c>
      <c r="Z331" s="5" t="str">
        <f t="shared" si="107"/>
        <v>N/A</v>
      </c>
      <c r="AA331" s="5" t="str">
        <f t="shared" si="117"/>
        <v>N/A</v>
      </c>
      <c r="AB331" s="222" t="str">
        <f>_xlfn.XLOOKUP($A331,Boeing!A:A,Boeing!B:B,"N/A")</f>
        <v>N/A</v>
      </c>
      <c r="AC331" s="5" t="str">
        <f t="shared" si="108"/>
        <v>N/A</v>
      </c>
      <c r="AD331" s="5" t="str">
        <f t="shared" si="118"/>
        <v>N/A</v>
      </c>
      <c r="AE331" s="222" t="str">
        <f>_xlfn.XLOOKUP(A331,Amazon!A:A,Amazon!B:B,"N/A")</f>
        <v>N/A</v>
      </c>
      <c r="AF331" s="5" t="str">
        <f t="shared" si="109"/>
        <v>N/A</v>
      </c>
      <c r="AG331" s="5" t="str">
        <f t="shared" si="119"/>
        <v>N/A</v>
      </c>
      <c r="AH331" s="6" t="s">
        <v>36</v>
      </c>
      <c r="AI331" s="6" t="s">
        <v>36</v>
      </c>
      <c r="AJ331" s="6" t="s">
        <v>36</v>
      </c>
    </row>
    <row r="332" spans="1:36">
      <c r="A332" s="4">
        <v>45530</v>
      </c>
      <c r="B332" s="222" t="str">
        <f>_xlfn.XLOOKUP(A332,'USD RUB'!B:B,'USD RUB'!C:C,"N/A")</f>
        <v>N/A</v>
      </c>
      <c r="C332" s="222">
        <f>IFERROR(EXP(_xlfn.XLOOKUP(A332,'Bonds (CP)'!$A$4:$A$513,'Work Sheet'!$B$3:$B$512)/252)-1,"N/A")</f>
        <v>0.43485057416173567</v>
      </c>
      <c r="D332" s="222">
        <f>IFERROR(_xlfn.XLOOKUP($A332,Intel!$A$2:$A$502,Intel!$B$2:$B$502),"N/A")</f>
        <v>20.13</v>
      </c>
      <c r="E332" s="5" t="str">
        <f t="shared" si="100"/>
        <v>N/A</v>
      </c>
      <c r="F332" s="5" t="str">
        <f t="shared" si="110"/>
        <v>N/A</v>
      </c>
      <c r="G332" s="222">
        <f>IFERROR(_xlfn.XLOOKUP(A332,Apple!A:A,Apple!B:B),"N/A")</f>
        <v>227.18</v>
      </c>
      <c r="H332" s="5" t="str">
        <f t="shared" si="101"/>
        <v>N/A</v>
      </c>
      <c r="I332" s="5" t="str">
        <f t="shared" si="111"/>
        <v>N/A</v>
      </c>
      <c r="J332" s="222">
        <f>IFERROR(_xlfn.XLOOKUP(A332,Microsoft!A:A,Microsoft!B:B),"N/A")</f>
        <v>413.49</v>
      </c>
      <c r="K332" s="5" t="str">
        <f t="shared" si="102"/>
        <v>N/A</v>
      </c>
      <c r="L332" s="5" t="str">
        <f t="shared" si="112"/>
        <v>N/A</v>
      </c>
      <c r="M332" s="222">
        <f>IFERROR(_xlfn.XLOOKUP($A332,Cisco!A:A,Cisco!B:B),"N/A")</f>
        <v>50.79</v>
      </c>
      <c r="N332" s="5" t="str">
        <f t="shared" si="103"/>
        <v>N/A</v>
      </c>
      <c r="O332" s="5" t="str">
        <f t="shared" si="113"/>
        <v>N/A</v>
      </c>
      <c r="P332" s="222">
        <f>IFERROR(_xlfn.XLOOKUP($A332,Disney!A:A,Disney!B:B),"N/A")</f>
        <v>91.78</v>
      </c>
      <c r="Q332" s="5" t="str">
        <f t="shared" si="104"/>
        <v>N/A</v>
      </c>
      <c r="R332" s="5" t="str">
        <f t="shared" si="114"/>
        <v>N/A</v>
      </c>
      <c r="S332" s="222">
        <f>_xlfn.XLOOKUP(A332,FedEx!A:A,FedEx!B:B,"N/A")</f>
        <v>297.24</v>
      </c>
      <c r="T332" s="5" t="str">
        <f t="shared" si="105"/>
        <v>N/A</v>
      </c>
      <c r="U332" s="5" t="str">
        <f t="shared" si="115"/>
        <v>N/A</v>
      </c>
      <c r="V332" s="222">
        <f>_xlfn.XLOOKUP($A332,'General Motors'!A:A,'General Motors'!B:B,"N/A")</f>
        <v>48.75</v>
      </c>
      <c r="W332" s="5" t="str">
        <f t="shared" si="106"/>
        <v>N/A</v>
      </c>
      <c r="X332" s="5" t="str">
        <f t="shared" si="116"/>
        <v>N/A</v>
      </c>
      <c r="Y332" s="222">
        <f>_xlfn.XLOOKUP($A332,Chevron!A:A,Chevron!B:B,"N/A")</f>
        <v>148.5</v>
      </c>
      <c r="Z332" s="5" t="str">
        <f t="shared" si="107"/>
        <v>N/A</v>
      </c>
      <c r="AA332" s="5" t="str">
        <f t="shared" si="117"/>
        <v>N/A</v>
      </c>
      <c r="AB332" s="222">
        <f>_xlfn.XLOOKUP($A332,Boeing!A:A,Boeing!B:B,"N/A")</f>
        <v>173.48</v>
      </c>
      <c r="AC332" s="5" t="str">
        <f t="shared" si="108"/>
        <v>N/A</v>
      </c>
      <c r="AD332" s="5" t="str">
        <f t="shared" si="118"/>
        <v>N/A</v>
      </c>
      <c r="AE332" s="222">
        <f>_xlfn.XLOOKUP(A332,Amazon!A:A,Amazon!B:B,"N/A")</f>
        <v>175.5</v>
      </c>
      <c r="AF332" s="5" t="str">
        <f t="shared" si="109"/>
        <v>N/A</v>
      </c>
      <c r="AG332" s="5" t="str">
        <f t="shared" si="119"/>
        <v>N/A</v>
      </c>
      <c r="AH332" s="393">
        <v>5616.84</v>
      </c>
      <c r="AI332" s="6" t="s">
        <v>36</v>
      </c>
      <c r="AJ332" s="6" t="s">
        <v>36</v>
      </c>
    </row>
    <row r="333" spans="1:36">
      <c r="A333" s="4">
        <v>45531</v>
      </c>
      <c r="B333" s="222">
        <f>_xlfn.XLOOKUP(A333,'USD RUB'!B:B,'USD RUB'!C:C,"N/A")</f>
        <v>91.774500000000003</v>
      </c>
      <c r="C333" s="222" t="str">
        <f>IFERROR(EXP(_xlfn.XLOOKUP(A333,'Bonds (CP)'!$A$4:$A$513,'Work Sheet'!$B$3:$B$512)/252)-1,"N/A")</f>
        <v>N/A</v>
      </c>
      <c r="D333" s="222">
        <f>IFERROR(_xlfn.XLOOKUP($A333,Intel!$A$2:$A$502,Intel!$B$2:$B$502),"N/A")</f>
        <v>20.07</v>
      </c>
      <c r="E333" s="5">
        <f t="shared" si="100"/>
        <v>1841.914215</v>
      </c>
      <c r="F333" s="5" t="str">
        <f t="shared" si="110"/>
        <v>N/A</v>
      </c>
      <c r="G333" s="222">
        <f>IFERROR(_xlfn.XLOOKUP(A333,Apple!A:A,Apple!B:B),"N/A")</f>
        <v>228.03</v>
      </c>
      <c r="H333" s="5">
        <f t="shared" si="101"/>
        <v>20927.339234999999</v>
      </c>
      <c r="I333" s="5" t="str">
        <f t="shared" si="111"/>
        <v>N/A</v>
      </c>
      <c r="J333" s="222">
        <f>IFERROR(_xlfn.XLOOKUP(A333,Microsoft!A:A,Microsoft!B:B),"N/A")</f>
        <v>413.84</v>
      </c>
      <c r="K333" s="5">
        <f t="shared" si="102"/>
        <v>37979.959080000001</v>
      </c>
      <c r="L333" s="5" t="str">
        <f t="shared" si="112"/>
        <v>N/A</v>
      </c>
      <c r="M333" s="222">
        <f>IFERROR(_xlfn.XLOOKUP($A333,Cisco!A:A,Cisco!B:B),"N/A")</f>
        <v>50.71</v>
      </c>
      <c r="N333" s="5">
        <f t="shared" si="103"/>
        <v>4653.8848950000001</v>
      </c>
      <c r="O333" s="5" t="str">
        <f t="shared" si="113"/>
        <v>N/A</v>
      </c>
      <c r="P333" s="222">
        <f>IFERROR(_xlfn.XLOOKUP($A333,Disney!A:A,Disney!B:B),"N/A")</f>
        <v>90.9</v>
      </c>
      <c r="Q333" s="5">
        <f t="shared" si="104"/>
        <v>8342.3020500000002</v>
      </c>
      <c r="R333" s="5" t="str">
        <f t="shared" si="114"/>
        <v>N/A</v>
      </c>
      <c r="S333" s="222">
        <f>_xlfn.XLOOKUP(A333,FedEx!A:A,FedEx!B:B,"N/A")</f>
        <v>294.89999999999998</v>
      </c>
      <c r="T333" s="5">
        <f t="shared" si="105"/>
        <v>27064.300049999998</v>
      </c>
      <c r="U333" s="5" t="str">
        <f t="shared" si="115"/>
        <v>N/A</v>
      </c>
      <c r="V333" s="222">
        <f>_xlfn.XLOOKUP($A333,'General Motors'!A:A,'General Motors'!B:B,"N/A")</f>
        <v>49.25</v>
      </c>
      <c r="W333" s="5">
        <f t="shared" si="106"/>
        <v>4519.8941249999998</v>
      </c>
      <c r="X333" s="5" t="str">
        <f t="shared" si="116"/>
        <v>N/A</v>
      </c>
      <c r="Y333" s="222">
        <f>_xlfn.XLOOKUP($A333,Chevron!A:A,Chevron!B:B,"N/A")</f>
        <v>146.94999999999999</v>
      </c>
      <c r="Z333" s="5">
        <f t="shared" si="107"/>
        <v>13486.262774999999</v>
      </c>
      <c r="AA333" s="5" t="str">
        <f t="shared" si="117"/>
        <v>N/A</v>
      </c>
      <c r="AB333" s="222">
        <f>_xlfn.XLOOKUP($A333,Boeing!A:A,Boeing!B:B,"N/A")</f>
        <v>173.05</v>
      </c>
      <c r="AC333" s="5">
        <f t="shared" si="108"/>
        <v>15881.577225000001</v>
      </c>
      <c r="AD333" s="5" t="str">
        <f t="shared" si="118"/>
        <v>N/A</v>
      </c>
      <c r="AE333" s="222">
        <f>_xlfn.XLOOKUP(A333,Amazon!A:A,Amazon!B:B,"N/A")</f>
        <v>173.12</v>
      </c>
      <c r="AF333" s="5">
        <f t="shared" si="109"/>
        <v>15888.001440000002</v>
      </c>
      <c r="AG333" s="5" t="str">
        <f t="shared" si="119"/>
        <v>N/A</v>
      </c>
      <c r="AH333" s="8">
        <v>1360743</v>
      </c>
      <c r="AI333" s="393">
        <v>516304.98210000002</v>
      </c>
      <c r="AJ333" s="6" t="s">
        <v>36</v>
      </c>
    </row>
    <row r="334" spans="1:36">
      <c r="A334" s="4">
        <v>45532</v>
      </c>
      <c r="B334" s="222">
        <f>_xlfn.XLOOKUP(A334,'USD RUB'!B:B,'USD RUB'!C:C,"N/A")</f>
        <v>91.480699999999999</v>
      </c>
      <c r="C334" s="222" t="str">
        <f>IFERROR(EXP(_xlfn.XLOOKUP(A334,'Bonds (CP)'!$A$4:$A$513,'Work Sheet'!$B$3:$B$512)/252)-1,"N/A")</f>
        <v>N/A</v>
      </c>
      <c r="D334" s="222">
        <f>IFERROR(_xlfn.XLOOKUP($A334,Intel!$A$2:$A$502,Intel!$B$2:$B$502),"N/A")</f>
        <v>19.61</v>
      </c>
      <c r="E334" s="5">
        <f t="shared" si="100"/>
        <v>1793.9365269999998</v>
      </c>
      <c r="F334" s="5">
        <f t="shared" si="110"/>
        <v>-2.6047732087240649E-2</v>
      </c>
      <c r="G334" s="222">
        <f>IFERROR(_xlfn.XLOOKUP(A334,Apple!A:A,Apple!B:B),"N/A")</f>
        <v>226.49</v>
      </c>
      <c r="H334" s="5">
        <f t="shared" si="101"/>
        <v>20719.463743</v>
      </c>
      <c r="I334" s="5">
        <f t="shared" si="111"/>
        <v>-9.9332021938238757E-3</v>
      </c>
      <c r="J334" s="222">
        <f>IFERROR(_xlfn.XLOOKUP(A334,Microsoft!A:A,Microsoft!B:B),"N/A")</f>
        <v>410.6</v>
      </c>
      <c r="K334" s="5">
        <f t="shared" si="102"/>
        <v>37561.975420000002</v>
      </c>
      <c r="L334" s="5">
        <f t="shared" si="112"/>
        <v>-1.1005374153236103E-2</v>
      </c>
      <c r="M334" s="222">
        <f>IFERROR(_xlfn.XLOOKUP($A334,Cisco!A:A,Cisco!B:B),"N/A")</f>
        <v>49.85</v>
      </c>
      <c r="N334" s="5">
        <f t="shared" si="103"/>
        <v>4560.312895</v>
      </c>
      <c r="O334" s="5">
        <f t="shared" si="113"/>
        <v>-2.0106212790206968E-2</v>
      </c>
      <c r="P334" s="222">
        <f>IFERROR(_xlfn.XLOOKUP($A334,Disney!A:A,Disney!B:B),"N/A")</f>
        <v>89.49</v>
      </c>
      <c r="Q334" s="5">
        <f t="shared" si="104"/>
        <v>8186.6078429999998</v>
      </c>
      <c r="R334" s="5">
        <f t="shared" si="114"/>
        <v>-1.8663218625607159E-2</v>
      </c>
      <c r="S334" s="222">
        <f>_xlfn.XLOOKUP(A334,FedEx!A:A,FedEx!B:B,"N/A")</f>
        <v>296.13</v>
      </c>
      <c r="T334" s="5">
        <f t="shared" si="105"/>
        <v>27090.179690999998</v>
      </c>
      <c r="U334" s="5">
        <f t="shared" si="115"/>
        <v>9.5622798122207975E-4</v>
      </c>
      <c r="V334" s="222">
        <f>_xlfn.XLOOKUP($A334,'General Motors'!A:A,'General Motors'!B:B,"N/A")</f>
        <v>49.05</v>
      </c>
      <c r="W334" s="5">
        <f t="shared" si="106"/>
        <v>4487.1283349999994</v>
      </c>
      <c r="X334" s="5">
        <f t="shared" si="116"/>
        <v>-7.249238387857182E-3</v>
      </c>
      <c r="Y334" s="222">
        <f>_xlfn.XLOOKUP($A334,Chevron!A:A,Chevron!B:B,"N/A")</f>
        <v>146</v>
      </c>
      <c r="Z334" s="5">
        <f t="shared" si="107"/>
        <v>13356.182199999999</v>
      </c>
      <c r="AA334" s="5">
        <f t="shared" si="117"/>
        <v>-9.6454130525422954E-3</v>
      </c>
      <c r="AB334" s="222">
        <f>_xlfn.XLOOKUP($A334,Boeing!A:A,Boeing!B:B,"N/A")</f>
        <v>170.71</v>
      </c>
      <c r="AC334" s="5">
        <f t="shared" si="108"/>
        <v>15616.670297000001</v>
      </c>
      <c r="AD334" s="5">
        <f t="shared" si="118"/>
        <v>-1.6680139777489944E-2</v>
      </c>
      <c r="AE334" s="222">
        <f>_xlfn.XLOOKUP(A334,Amazon!A:A,Amazon!B:B,"N/A")</f>
        <v>170.8</v>
      </c>
      <c r="AF334" s="5">
        <f t="shared" si="109"/>
        <v>15624.903560000001</v>
      </c>
      <c r="AG334" s="5">
        <f t="shared" si="119"/>
        <v>-1.6559532738813831E-2</v>
      </c>
      <c r="AH334" s="393">
        <v>5592.18</v>
      </c>
      <c r="AI334" s="393">
        <v>511576.54090000002</v>
      </c>
      <c r="AJ334" s="393">
        <v>-9.1582E-3</v>
      </c>
    </row>
    <row r="335" spans="1:36">
      <c r="A335" s="4">
        <v>45533</v>
      </c>
      <c r="B335" s="222">
        <f>_xlfn.XLOOKUP(A335,'USD RUB'!B:B,'USD RUB'!C:C,"N/A")</f>
        <v>91.444900000000004</v>
      </c>
      <c r="C335" s="222">
        <f>IFERROR(EXP(_xlfn.XLOOKUP(A335,'Bonds (CP)'!$A$4:$A$513,'Work Sheet'!$B$3:$B$512)/252)-1,"N/A")</f>
        <v>0.43295236201928655</v>
      </c>
      <c r="D335" s="222">
        <f>IFERROR(_xlfn.XLOOKUP($A335,Intel!$A$2:$A$502,Intel!$B$2:$B$502),"N/A")</f>
        <v>20.13</v>
      </c>
      <c r="E335" s="5">
        <f t="shared" si="100"/>
        <v>1840.7858369999999</v>
      </c>
      <c r="F335" s="5">
        <f t="shared" si="110"/>
        <v>2.6115366566701326E-2</v>
      </c>
      <c r="G335" s="222">
        <f>IFERROR(_xlfn.XLOOKUP(A335,Apple!A:A,Apple!B:B),"N/A")</f>
        <v>229.79</v>
      </c>
      <c r="H335" s="5">
        <f t="shared" si="101"/>
        <v>21013.123571</v>
      </c>
      <c r="I335" s="5">
        <f t="shared" si="111"/>
        <v>1.4173138438450694E-2</v>
      </c>
      <c r="J335" s="222">
        <f>IFERROR(_xlfn.XLOOKUP(A335,Microsoft!A:A,Microsoft!B:B),"N/A")</f>
        <v>413.12</v>
      </c>
      <c r="K335" s="5">
        <f t="shared" si="102"/>
        <v>37777.717088000005</v>
      </c>
      <c r="L335" s="5">
        <f t="shared" si="112"/>
        <v>5.7436187950097306E-3</v>
      </c>
      <c r="M335" s="222">
        <f>IFERROR(_xlfn.XLOOKUP($A335,Cisco!A:A,Cisco!B:B),"N/A")</f>
        <v>50.39</v>
      </c>
      <c r="N335" s="5">
        <f t="shared" si="103"/>
        <v>4607.9085110000005</v>
      </c>
      <c r="O335" s="5">
        <f t="shared" si="113"/>
        <v>1.043691893426546E-2</v>
      </c>
      <c r="P335" s="222">
        <f>IFERROR(_xlfn.XLOOKUP($A335,Disney!A:A,Disney!B:B),"N/A")</f>
        <v>89.81</v>
      </c>
      <c r="Q335" s="5">
        <f t="shared" si="104"/>
        <v>8212.6664689999998</v>
      </c>
      <c r="R335" s="5">
        <f t="shared" si="114"/>
        <v>3.1830797932115296E-3</v>
      </c>
      <c r="S335" s="222">
        <f>_xlfn.XLOOKUP(A335,FedEx!A:A,FedEx!B:B,"N/A")</f>
        <v>296.25</v>
      </c>
      <c r="T335" s="5">
        <f t="shared" si="105"/>
        <v>27090.551625</v>
      </c>
      <c r="U335" s="5">
        <f t="shared" si="115"/>
        <v>1.3729477037260907E-5</v>
      </c>
      <c r="V335" s="222">
        <f>_xlfn.XLOOKUP($A335,'General Motors'!A:A,'General Motors'!B:B,"N/A")</f>
        <v>49.47</v>
      </c>
      <c r="W335" s="5">
        <f t="shared" si="106"/>
        <v>4523.7792030000001</v>
      </c>
      <c r="X335" s="5">
        <f t="shared" si="116"/>
        <v>8.1680008378901547E-3</v>
      </c>
      <c r="Y335" s="222">
        <f>_xlfn.XLOOKUP($A335,Chevron!A:A,Chevron!B:B,"N/A")</f>
        <v>147.41999999999999</v>
      </c>
      <c r="Z335" s="5">
        <f t="shared" si="107"/>
        <v>13480.807158</v>
      </c>
      <c r="AA335" s="5">
        <f t="shared" si="117"/>
        <v>9.3308818443642583E-3</v>
      </c>
      <c r="AB335" s="222">
        <f>_xlfn.XLOOKUP($A335,Boeing!A:A,Boeing!B:B,"N/A")</f>
        <v>172.26</v>
      </c>
      <c r="AC335" s="5">
        <f t="shared" si="108"/>
        <v>15752.298473999999</v>
      </c>
      <c r="AD335" s="5">
        <f t="shared" si="118"/>
        <v>8.6848332212055013E-3</v>
      </c>
      <c r="AE335" s="222">
        <f>_xlfn.XLOOKUP(A335,Amazon!A:A,Amazon!B:B,"N/A")</f>
        <v>172.12</v>
      </c>
      <c r="AF335" s="5">
        <f t="shared" si="109"/>
        <v>15739.496188000001</v>
      </c>
      <c r="AG335" s="5">
        <f t="shared" si="119"/>
        <v>7.3339734584576544E-3</v>
      </c>
      <c r="AH335" s="393">
        <v>5591.96</v>
      </c>
      <c r="AI335" s="393">
        <v>511356.223</v>
      </c>
      <c r="AJ335" s="393">
        <v>-4.3070000000000001E-4</v>
      </c>
    </row>
    <row r="336" spans="1:36">
      <c r="A336" s="4">
        <v>45534</v>
      </c>
      <c r="B336" s="222">
        <f>_xlfn.XLOOKUP(A336,'USD RUB'!B:B,'USD RUB'!C:C,"N/A")</f>
        <v>91.454800000000006</v>
      </c>
      <c r="C336" s="222">
        <f>IFERROR(EXP(_xlfn.XLOOKUP(A336,'Bonds (CP)'!$A$4:$A$513,'Work Sheet'!$B$3:$B$512)/252)-1,"N/A")</f>
        <v>0.43155705050112214</v>
      </c>
      <c r="D336" s="222">
        <f>IFERROR(_xlfn.XLOOKUP($A336,Intel!$A$2:$A$502,Intel!$B$2:$B$502),"N/A")</f>
        <v>22.04</v>
      </c>
      <c r="E336" s="5">
        <f t="shared" si="100"/>
        <v>2015.6637920000001</v>
      </c>
      <c r="F336" s="5">
        <f t="shared" si="110"/>
        <v>9.5001792976094235E-2</v>
      </c>
      <c r="G336" s="222">
        <f>IFERROR(_xlfn.XLOOKUP(A336,Apple!A:A,Apple!B:B),"N/A")</f>
        <v>229</v>
      </c>
      <c r="H336" s="5">
        <f t="shared" si="101"/>
        <v>20943.1492</v>
      </c>
      <c r="I336" s="5">
        <f t="shared" si="111"/>
        <v>-3.3300318614492008E-3</v>
      </c>
      <c r="J336" s="222">
        <f>IFERROR(_xlfn.XLOOKUP(A336,Microsoft!A:A,Microsoft!B:B),"N/A")</f>
        <v>417.14</v>
      </c>
      <c r="K336" s="5">
        <f t="shared" si="102"/>
        <v>38149.455271999999</v>
      </c>
      <c r="L336" s="5">
        <f t="shared" si="112"/>
        <v>9.8401442081337276E-3</v>
      </c>
      <c r="M336" s="222">
        <f>IFERROR(_xlfn.XLOOKUP($A336,Cisco!A:A,Cisco!B:B),"N/A")</f>
        <v>50.54</v>
      </c>
      <c r="N336" s="5">
        <f t="shared" si="103"/>
        <v>4622.1255920000003</v>
      </c>
      <c r="O336" s="5">
        <f t="shared" si="113"/>
        <v>3.0853652944846655E-3</v>
      </c>
      <c r="P336" s="222">
        <f>IFERROR(_xlfn.XLOOKUP($A336,Disney!A:A,Disney!B:B),"N/A")</f>
        <v>90.38</v>
      </c>
      <c r="Q336" s="5">
        <f t="shared" si="104"/>
        <v>8265.6848239999999</v>
      </c>
      <c r="R336" s="5">
        <f t="shared" si="114"/>
        <v>6.4556810142146759E-3</v>
      </c>
      <c r="S336" s="222">
        <f>_xlfn.XLOOKUP(A336,FedEx!A:A,FedEx!B:B,"N/A")</f>
        <v>298.77</v>
      </c>
      <c r="T336" s="5">
        <f t="shared" si="105"/>
        <v>27323.950595999999</v>
      </c>
      <c r="U336" s="5">
        <f t="shared" si="115"/>
        <v>8.6155119405029179E-3</v>
      </c>
      <c r="V336" s="222">
        <f>_xlfn.XLOOKUP($A336,'General Motors'!A:A,'General Motors'!B:B,"N/A")</f>
        <v>49.78</v>
      </c>
      <c r="W336" s="5">
        <f t="shared" si="106"/>
        <v>4552.619944</v>
      </c>
      <c r="X336" s="5">
        <f t="shared" si="116"/>
        <v>6.3753644255832853E-3</v>
      </c>
      <c r="Y336" s="222">
        <f>_xlfn.XLOOKUP($A336,Chevron!A:A,Chevron!B:B,"N/A")</f>
        <v>147.94999999999999</v>
      </c>
      <c r="Z336" s="5">
        <f t="shared" si="107"/>
        <v>13530.737660000001</v>
      </c>
      <c r="AA336" s="5">
        <f t="shared" si="117"/>
        <v>3.7038213969533551E-3</v>
      </c>
      <c r="AB336" s="222">
        <f>_xlfn.XLOOKUP($A336,Boeing!A:A,Boeing!B:B,"N/A")</f>
        <v>173.74</v>
      </c>
      <c r="AC336" s="5">
        <f t="shared" si="108"/>
        <v>15889.356952000002</v>
      </c>
      <c r="AD336" s="5">
        <f t="shared" si="118"/>
        <v>8.7008558291492566E-3</v>
      </c>
      <c r="AE336" s="222">
        <f>_xlfn.XLOOKUP(A336,Amazon!A:A,Amazon!B:B,"N/A")</f>
        <v>178.5</v>
      </c>
      <c r="AF336" s="5">
        <f t="shared" si="109"/>
        <v>16324.6818</v>
      </c>
      <c r="AG336" s="5">
        <f t="shared" si="119"/>
        <v>3.7179437321898101E-2</v>
      </c>
      <c r="AH336" s="8">
        <v>1369022</v>
      </c>
      <c r="AI336" s="393">
        <v>516573.29229999997</v>
      </c>
      <c r="AJ336" s="393">
        <v>1.020242E-2</v>
      </c>
    </row>
    <row r="337" spans="1:36">
      <c r="A337" s="4">
        <v>45535</v>
      </c>
      <c r="B337" s="222">
        <f>_xlfn.XLOOKUP(A337,'USD RUB'!B:B,'USD RUB'!C:C,"N/A")</f>
        <v>91.186800000000005</v>
      </c>
      <c r="C337" s="222" t="str">
        <f>IFERROR(EXP(_xlfn.XLOOKUP(A337,'Bonds (CP)'!$A$4:$A$513,'Work Sheet'!$B$3:$B$512)/252)-1,"N/A")</f>
        <v>N/A</v>
      </c>
      <c r="D337" s="222" t="str">
        <f>IFERROR(_xlfn.XLOOKUP($A337,Intel!$A$2:$A$502,Intel!$B$2:$B$502),"N/A")</f>
        <v>N/A</v>
      </c>
      <c r="E337" s="5" t="str">
        <f t="shared" si="100"/>
        <v>N/A</v>
      </c>
      <c r="F337" s="5" t="str">
        <f t="shared" si="110"/>
        <v>N/A</v>
      </c>
      <c r="G337" s="222" t="str">
        <f>IFERROR(_xlfn.XLOOKUP(A337,Apple!A:A,Apple!B:B),"N/A")</f>
        <v>N/A</v>
      </c>
      <c r="H337" s="5" t="str">
        <f t="shared" si="101"/>
        <v>N/A</v>
      </c>
      <c r="I337" s="5" t="str">
        <f t="shared" si="111"/>
        <v>N/A</v>
      </c>
      <c r="J337" s="222" t="str">
        <f>IFERROR(_xlfn.XLOOKUP(A337,Microsoft!A:A,Microsoft!B:B),"N/A")</f>
        <v>N/A</v>
      </c>
      <c r="K337" s="5" t="str">
        <f t="shared" si="102"/>
        <v>N/A</v>
      </c>
      <c r="L337" s="5" t="str">
        <f t="shared" si="112"/>
        <v>N/A</v>
      </c>
      <c r="M337" s="222" t="str">
        <f>IFERROR(_xlfn.XLOOKUP($A337,Cisco!A:A,Cisco!B:B),"N/A")</f>
        <v>N/A</v>
      </c>
      <c r="N337" s="5" t="str">
        <f t="shared" si="103"/>
        <v>N/A</v>
      </c>
      <c r="O337" s="5" t="str">
        <f t="shared" si="113"/>
        <v>N/A</v>
      </c>
      <c r="P337" s="222" t="str">
        <f>IFERROR(_xlfn.XLOOKUP($A337,Disney!A:A,Disney!B:B),"N/A")</f>
        <v>N/A</v>
      </c>
      <c r="Q337" s="5" t="str">
        <f t="shared" si="104"/>
        <v>N/A</v>
      </c>
      <c r="R337" s="5" t="str">
        <f t="shared" si="114"/>
        <v>N/A</v>
      </c>
      <c r="S337" s="222" t="str">
        <f>_xlfn.XLOOKUP(A337,FedEx!A:A,FedEx!B:B,"N/A")</f>
        <v>N/A</v>
      </c>
      <c r="T337" s="5" t="str">
        <f t="shared" si="105"/>
        <v>N/A</v>
      </c>
      <c r="U337" s="5" t="str">
        <f t="shared" si="115"/>
        <v>N/A</v>
      </c>
      <c r="V337" s="222" t="str">
        <f>_xlfn.XLOOKUP($A337,'General Motors'!A:A,'General Motors'!B:B,"N/A")</f>
        <v>N/A</v>
      </c>
      <c r="W337" s="5" t="str">
        <f t="shared" si="106"/>
        <v>N/A</v>
      </c>
      <c r="X337" s="5" t="str">
        <f t="shared" si="116"/>
        <v>N/A</v>
      </c>
      <c r="Y337" s="222" t="str">
        <f>_xlfn.XLOOKUP($A337,Chevron!A:A,Chevron!B:B,"N/A")</f>
        <v>N/A</v>
      </c>
      <c r="Z337" s="5" t="str">
        <f t="shared" si="107"/>
        <v>N/A</v>
      </c>
      <c r="AA337" s="5" t="str">
        <f t="shared" si="117"/>
        <v>N/A</v>
      </c>
      <c r="AB337" s="222" t="str">
        <f>_xlfn.XLOOKUP($A337,Boeing!A:A,Boeing!B:B,"N/A")</f>
        <v>N/A</v>
      </c>
      <c r="AC337" s="5" t="str">
        <f t="shared" si="108"/>
        <v>N/A</v>
      </c>
      <c r="AD337" s="5" t="str">
        <f t="shared" si="118"/>
        <v>N/A</v>
      </c>
      <c r="AE337" s="222" t="str">
        <f>_xlfn.XLOOKUP(A337,Amazon!A:A,Amazon!B:B,"N/A")</f>
        <v>N/A</v>
      </c>
      <c r="AF337" s="5" t="str">
        <f t="shared" si="109"/>
        <v>N/A</v>
      </c>
      <c r="AG337" s="5" t="str">
        <f t="shared" si="119"/>
        <v>N/A</v>
      </c>
      <c r="AH337" s="6" t="s">
        <v>36</v>
      </c>
      <c r="AI337" s="6" t="s">
        <v>36</v>
      </c>
      <c r="AJ337" s="6" t="s">
        <v>36</v>
      </c>
    </row>
    <row r="338" spans="1:36">
      <c r="A338" s="4">
        <v>45536</v>
      </c>
      <c r="B338" s="222" t="str">
        <f>_xlfn.XLOOKUP(A338,'USD RUB'!B:B,'USD RUB'!C:C,"N/A")</f>
        <v>N/A</v>
      </c>
      <c r="C338" s="222" t="str">
        <f>IFERROR(EXP(_xlfn.XLOOKUP(A338,'Bonds (CP)'!$A$4:$A$513,'Work Sheet'!$B$3:$B$512)/252)-1,"N/A")</f>
        <v>N/A</v>
      </c>
      <c r="D338" s="222" t="str">
        <f>IFERROR(_xlfn.XLOOKUP($A338,Intel!$A$2:$A$502,Intel!$B$2:$B$502),"N/A")</f>
        <v>N/A</v>
      </c>
      <c r="E338" s="5" t="str">
        <f t="shared" si="100"/>
        <v>N/A</v>
      </c>
      <c r="F338" s="5" t="str">
        <f t="shared" si="110"/>
        <v>N/A</v>
      </c>
      <c r="G338" s="222" t="str">
        <f>IFERROR(_xlfn.XLOOKUP(A338,Apple!A:A,Apple!B:B),"N/A")</f>
        <v>N/A</v>
      </c>
      <c r="H338" s="5" t="str">
        <f t="shared" si="101"/>
        <v>N/A</v>
      </c>
      <c r="I338" s="5" t="str">
        <f t="shared" si="111"/>
        <v>N/A</v>
      </c>
      <c r="J338" s="222" t="str">
        <f>IFERROR(_xlfn.XLOOKUP(A338,Microsoft!A:A,Microsoft!B:B),"N/A")</f>
        <v>N/A</v>
      </c>
      <c r="K338" s="5" t="str">
        <f t="shared" si="102"/>
        <v>N/A</v>
      </c>
      <c r="L338" s="5" t="str">
        <f t="shared" si="112"/>
        <v>N/A</v>
      </c>
      <c r="M338" s="222" t="str">
        <f>IFERROR(_xlfn.XLOOKUP($A338,Cisco!A:A,Cisco!B:B),"N/A")</f>
        <v>N/A</v>
      </c>
      <c r="N338" s="5" t="str">
        <f t="shared" si="103"/>
        <v>N/A</v>
      </c>
      <c r="O338" s="5" t="str">
        <f t="shared" si="113"/>
        <v>N/A</v>
      </c>
      <c r="P338" s="222" t="str">
        <f>IFERROR(_xlfn.XLOOKUP($A338,Disney!A:A,Disney!B:B),"N/A")</f>
        <v>N/A</v>
      </c>
      <c r="Q338" s="5" t="str">
        <f t="shared" si="104"/>
        <v>N/A</v>
      </c>
      <c r="R338" s="5" t="str">
        <f t="shared" si="114"/>
        <v>N/A</v>
      </c>
      <c r="S338" s="222" t="str">
        <f>_xlfn.XLOOKUP(A338,FedEx!A:A,FedEx!B:B,"N/A")</f>
        <v>N/A</v>
      </c>
      <c r="T338" s="5" t="str">
        <f t="shared" si="105"/>
        <v>N/A</v>
      </c>
      <c r="U338" s="5" t="str">
        <f t="shared" si="115"/>
        <v>N/A</v>
      </c>
      <c r="V338" s="222" t="str">
        <f>_xlfn.XLOOKUP($A338,'General Motors'!A:A,'General Motors'!B:B,"N/A")</f>
        <v>N/A</v>
      </c>
      <c r="W338" s="5" t="str">
        <f t="shared" si="106"/>
        <v>N/A</v>
      </c>
      <c r="X338" s="5" t="str">
        <f t="shared" si="116"/>
        <v>N/A</v>
      </c>
      <c r="Y338" s="222" t="str">
        <f>_xlfn.XLOOKUP($A338,Chevron!A:A,Chevron!B:B,"N/A")</f>
        <v>N/A</v>
      </c>
      <c r="Z338" s="5" t="str">
        <f t="shared" si="107"/>
        <v>N/A</v>
      </c>
      <c r="AA338" s="5" t="str">
        <f t="shared" si="117"/>
        <v>N/A</v>
      </c>
      <c r="AB338" s="222" t="str">
        <f>_xlfn.XLOOKUP($A338,Boeing!A:A,Boeing!B:B,"N/A")</f>
        <v>N/A</v>
      </c>
      <c r="AC338" s="5" t="str">
        <f t="shared" si="108"/>
        <v>N/A</v>
      </c>
      <c r="AD338" s="5" t="str">
        <f t="shared" si="118"/>
        <v>N/A</v>
      </c>
      <c r="AE338" s="222" t="str">
        <f>_xlfn.XLOOKUP(A338,Amazon!A:A,Amazon!B:B,"N/A")</f>
        <v>N/A</v>
      </c>
      <c r="AF338" s="5" t="str">
        <f t="shared" si="109"/>
        <v>N/A</v>
      </c>
      <c r="AG338" s="5" t="str">
        <f t="shared" si="119"/>
        <v>N/A</v>
      </c>
      <c r="AH338" s="6" t="s">
        <v>36</v>
      </c>
      <c r="AI338" s="6" t="s">
        <v>36</v>
      </c>
      <c r="AJ338" s="6" t="s">
        <v>36</v>
      </c>
    </row>
    <row r="339" spans="1:36">
      <c r="A339" s="4">
        <v>45537</v>
      </c>
      <c r="B339" s="222" t="str">
        <f>_xlfn.XLOOKUP(A339,'USD RUB'!B:B,'USD RUB'!C:C,"N/A")</f>
        <v>N/A</v>
      </c>
      <c r="C339" s="222">
        <f>IFERROR(EXP(_xlfn.XLOOKUP(A339,'Bonds (CP)'!$A$4:$A$513,'Work Sheet'!$B$3:$B$512)/252)-1,"N/A")</f>
        <v>0.43031066176476118</v>
      </c>
      <c r="D339" s="222" t="str">
        <f>IFERROR(_xlfn.XLOOKUP($A339,Intel!$A$2:$A$502,Intel!$B$2:$B$502),"N/A")</f>
        <v>N/A</v>
      </c>
      <c r="E339" s="5" t="str">
        <f t="shared" si="100"/>
        <v>N/A</v>
      </c>
      <c r="F339" s="5" t="str">
        <f t="shared" si="110"/>
        <v>N/A</v>
      </c>
      <c r="G339" s="222" t="str">
        <f>IFERROR(_xlfn.XLOOKUP(A339,Apple!A:A,Apple!B:B),"N/A")</f>
        <v>N/A</v>
      </c>
      <c r="H339" s="5" t="str">
        <f t="shared" si="101"/>
        <v>N/A</v>
      </c>
      <c r="I339" s="5" t="str">
        <f t="shared" si="111"/>
        <v>N/A</v>
      </c>
      <c r="J339" s="222" t="str">
        <f>IFERROR(_xlfn.XLOOKUP(A339,Microsoft!A:A,Microsoft!B:B),"N/A")</f>
        <v>N/A</v>
      </c>
      <c r="K339" s="5" t="str">
        <f t="shared" si="102"/>
        <v>N/A</v>
      </c>
      <c r="L339" s="5" t="str">
        <f t="shared" si="112"/>
        <v>N/A</v>
      </c>
      <c r="M339" s="222" t="str">
        <f>IFERROR(_xlfn.XLOOKUP($A339,Cisco!A:A,Cisco!B:B),"N/A")</f>
        <v>N/A</v>
      </c>
      <c r="N339" s="5" t="str">
        <f t="shared" si="103"/>
        <v>N/A</v>
      </c>
      <c r="O339" s="5" t="str">
        <f t="shared" si="113"/>
        <v>N/A</v>
      </c>
      <c r="P339" s="222" t="str">
        <f>IFERROR(_xlfn.XLOOKUP($A339,Disney!A:A,Disney!B:B),"N/A")</f>
        <v>N/A</v>
      </c>
      <c r="Q339" s="5" t="str">
        <f t="shared" si="104"/>
        <v>N/A</v>
      </c>
      <c r="R339" s="5" t="str">
        <f t="shared" si="114"/>
        <v>N/A</v>
      </c>
      <c r="S339" s="222" t="str">
        <f>_xlfn.XLOOKUP(A339,FedEx!A:A,FedEx!B:B,"N/A")</f>
        <v>N/A</v>
      </c>
      <c r="T339" s="5" t="str">
        <f t="shared" si="105"/>
        <v>N/A</v>
      </c>
      <c r="U339" s="5" t="str">
        <f t="shared" si="115"/>
        <v>N/A</v>
      </c>
      <c r="V339" s="222" t="str">
        <f>_xlfn.XLOOKUP($A339,'General Motors'!A:A,'General Motors'!B:B,"N/A")</f>
        <v>N/A</v>
      </c>
      <c r="W339" s="5" t="str">
        <f t="shared" si="106"/>
        <v>N/A</v>
      </c>
      <c r="X339" s="5" t="str">
        <f t="shared" si="116"/>
        <v>N/A</v>
      </c>
      <c r="Y339" s="222" t="str">
        <f>_xlfn.XLOOKUP($A339,Chevron!A:A,Chevron!B:B,"N/A")</f>
        <v>N/A</v>
      </c>
      <c r="Z339" s="5" t="str">
        <f t="shared" si="107"/>
        <v>N/A</v>
      </c>
      <c r="AA339" s="5" t="str">
        <f t="shared" si="117"/>
        <v>N/A</v>
      </c>
      <c r="AB339" s="222" t="str">
        <f>_xlfn.XLOOKUP($A339,Boeing!A:A,Boeing!B:B,"N/A")</f>
        <v>N/A</v>
      </c>
      <c r="AC339" s="5" t="str">
        <f t="shared" si="108"/>
        <v>N/A</v>
      </c>
      <c r="AD339" s="5" t="str">
        <f t="shared" si="118"/>
        <v>N/A</v>
      </c>
      <c r="AE339" s="222" t="str">
        <f>_xlfn.XLOOKUP(A339,Amazon!A:A,Amazon!B:B,"N/A")</f>
        <v>N/A</v>
      </c>
      <c r="AF339" s="5" t="str">
        <f t="shared" si="109"/>
        <v>N/A</v>
      </c>
      <c r="AG339" s="5" t="str">
        <f t="shared" si="119"/>
        <v>N/A</v>
      </c>
      <c r="AH339" s="6" t="s">
        <v>36</v>
      </c>
      <c r="AI339" s="6" t="s">
        <v>36</v>
      </c>
      <c r="AJ339" s="6" t="s">
        <v>36</v>
      </c>
    </row>
    <row r="340" spans="1:36">
      <c r="A340" s="4">
        <v>45538</v>
      </c>
      <c r="B340" s="222">
        <f>_xlfn.XLOOKUP(A340,'USD RUB'!B:B,'USD RUB'!C:C,"N/A")</f>
        <v>90.001300000000001</v>
      </c>
      <c r="C340" s="222">
        <f>IFERROR(EXP(_xlfn.XLOOKUP(A340,'Bonds (CP)'!$A$4:$A$513,'Work Sheet'!$B$3:$B$512)/252)-1,"N/A")</f>
        <v>0.43065068474858914</v>
      </c>
      <c r="D340" s="222">
        <f>IFERROR(_xlfn.XLOOKUP($A340,Intel!$A$2:$A$502,Intel!$B$2:$B$502),"N/A")</f>
        <v>20.100000000000001</v>
      </c>
      <c r="E340" s="5">
        <f t="shared" si="100"/>
        <v>1809.0261300000002</v>
      </c>
      <c r="F340" s="5" t="str">
        <f t="shared" si="110"/>
        <v>N/A</v>
      </c>
      <c r="G340" s="222">
        <f>IFERROR(_xlfn.XLOOKUP(A340,Apple!A:A,Apple!B:B),"N/A")</f>
        <v>222.77</v>
      </c>
      <c r="H340" s="5">
        <f t="shared" si="101"/>
        <v>20049.589601</v>
      </c>
      <c r="I340" s="5" t="str">
        <f t="shared" si="111"/>
        <v>N/A</v>
      </c>
      <c r="J340" s="222">
        <f>IFERROR(_xlfn.XLOOKUP(A340,Microsoft!A:A,Microsoft!B:B),"N/A")</f>
        <v>409.44</v>
      </c>
      <c r="K340" s="5">
        <f t="shared" si="102"/>
        <v>36850.132272000003</v>
      </c>
      <c r="L340" s="5" t="str">
        <f t="shared" si="112"/>
        <v>N/A</v>
      </c>
      <c r="M340" s="222">
        <f>IFERROR(_xlfn.XLOOKUP($A340,Cisco!A:A,Cisco!B:B),"N/A")</f>
        <v>50.06</v>
      </c>
      <c r="N340" s="5">
        <f t="shared" si="103"/>
        <v>4505.4650780000002</v>
      </c>
      <c r="O340" s="5" t="str">
        <f t="shared" si="113"/>
        <v>N/A</v>
      </c>
      <c r="P340" s="222">
        <f>IFERROR(_xlfn.XLOOKUP($A340,Disney!A:A,Disney!B:B),"N/A")</f>
        <v>89.13</v>
      </c>
      <c r="Q340" s="5">
        <f t="shared" si="104"/>
        <v>8021.815869</v>
      </c>
      <c r="R340" s="5" t="str">
        <f t="shared" si="114"/>
        <v>N/A</v>
      </c>
      <c r="S340" s="222">
        <f>_xlfn.XLOOKUP(A340,FedEx!A:A,FedEx!B:B,"N/A")</f>
        <v>293.48</v>
      </c>
      <c r="T340" s="5">
        <f t="shared" si="105"/>
        <v>26413.581524000001</v>
      </c>
      <c r="U340" s="5" t="str">
        <f t="shared" si="115"/>
        <v>N/A</v>
      </c>
      <c r="V340" s="222">
        <f>_xlfn.XLOOKUP($A340,'General Motors'!A:A,'General Motors'!B:B,"N/A")</f>
        <v>48.41</v>
      </c>
      <c r="W340" s="5">
        <f t="shared" si="106"/>
        <v>4356.9629329999998</v>
      </c>
      <c r="X340" s="5" t="str">
        <f t="shared" si="116"/>
        <v>N/A</v>
      </c>
      <c r="Y340" s="222">
        <f>_xlfn.XLOOKUP($A340,Chevron!A:A,Chevron!B:B,"N/A")</f>
        <v>144.66</v>
      </c>
      <c r="Z340" s="5">
        <f t="shared" si="107"/>
        <v>13019.588057999999</v>
      </c>
      <c r="AA340" s="5" t="str">
        <f t="shared" si="117"/>
        <v>N/A</v>
      </c>
      <c r="AB340" s="222">
        <f>_xlfn.XLOOKUP($A340,Boeing!A:A,Boeing!B:B,"N/A")</f>
        <v>161.02000000000001</v>
      </c>
      <c r="AC340" s="5">
        <f t="shared" si="108"/>
        <v>14492.009326000001</v>
      </c>
      <c r="AD340" s="5" t="str">
        <f t="shared" si="118"/>
        <v>N/A</v>
      </c>
      <c r="AE340" s="222">
        <f>_xlfn.XLOOKUP(A340,Amazon!A:A,Amazon!B:B,"N/A")</f>
        <v>176.25</v>
      </c>
      <c r="AF340" s="5">
        <f t="shared" si="109"/>
        <v>15862.729125</v>
      </c>
      <c r="AG340" s="5" t="str">
        <f t="shared" si="119"/>
        <v>N/A</v>
      </c>
      <c r="AH340" s="393">
        <v>5528.93</v>
      </c>
      <c r="AI340" s="393">
        <v>497610.88760000002</v>
      </c>
      <c r="AJ340" s="6" t="s">
        <v>36</v>
      </c>
    </row>
    <row r="341" spans="1:36">
      <c r="A341" s="4">
        <v>45539</v>
      </c>
      <c r="B341" s="222">
        <f>_xlfn.XLOOKUP(A341,'USD RUB'!B:B,'USD RUB'!C:C,"N/A")</f>
        <v>88.611800000000002</v>
      </c>
      <c r="C341" s="222">
        <f>IFERROR(EXP(_xlfn.XLOOKUP(A341,'Bonds (CP)'!$A$4:$A$513,'Work Sheet'!$B$3:$B$512)/252)-1,"N/A")</f>
        <v>0.42755429722943128</v>
      </c>
      <c r="D341" s="222">
        <f>IFERROR(_xlfn.XLOOKUP($A341,Intel!$A$2:$A$502,Intel!$B$2:$B$502),"N/A")</f>
        <v>19.43</v>
      </c>
      <c r="E341" s="5">
        <f t="shared" si="100"/>
        <v>1721.7272740000001</v>
      </c>
      <c r="F341" s="5">
        <f t="shared" si="110"/>
        <v>-4.8257377023072645E-2</v>
      </c>
      <c r="G341" s="222">
        <f>IFERROR(_xlfn.XLOOKUP(A341,Apple!A:A,Apple!B:B),"N/A")</f>
        <v>220.85</v>
      </c>
      <c r="H341" s="5">
        <f t="shared" si="101"/>
        <v>19569.91603</v>
      </c>
      <c r="I341" s="5">
        <f t="shared" si="111"/>
        <v>-2.3924358580191374E-2</v>
      </c>
      <c r="J341" s="222">
        <f>IFERROR(_xlfn.XLOOKUP(A341,Microsoft!A:A,Microsoft!B:B),"N/A")</f>
        <v>408.9</v>
      </c>
      <c r="K341" s="5">
        <f t="shared" si="102"/>
        <v>36233.365019999997</v>
      </c>
      <c r="L341" s="5">
        <f t="shared" si="112"/>
        <v>-1.6737178782629369E-2</v>
      </c>
      <c r="M341" s="222">
        <f>IFERROR(_xlfn.XLOOKUP($A341,Cisco!A:A,Cisco!B:B),"N/A")</f>
        <v>49.7</v>
      </c>
      <c r="N341" s="5">
        <f t="shared" si="103"/>
        <v>4404.0064600000005</v>
      </c>
      <c r="O341" s="5">
        <f t="shared" si="113"/>
        <v>-2.2519011077328677E-2</v>
      </c>
      <c r="P341" s="222">
        <f>IFERROR(_xlfn.XLOOKUP($A341,Disney!A:A,Disney!B:B),"N/A")</f>
        <v>89.25</v>
      </c>
      <c r="Q341" s="5">
        <f t="shared" si="104"/>
        <v>7908.6031499999999</v>
      </c>
      <c r="R341" s="5">
        <f t="shared" si="114"/>
        <v>-1.4113103672387495E-2</v>
      </c>
      <c r="S341" s="222">
        <f>_xlfn.XLOOKUP(A341,FedEx!A:A,FedEx!B:B,"N/A")</f>
        <v>292.83999999999997</v>
      </c>
      <c r="T341" s="5">
        <f t="shared" si="105"/>
        <v>25949.079512</v>
      </c>
      <c r="U341" s="5">
        <f t="shared" si="115"/>
        <v>-1.7585726175677552E-2</v>
      </c>
      <c r="V341" s="222">
        <f>_xlfn.XLOOKUP($A341,'General Motors'!A:A,'General Motors'!B:B,"N/A")</f>
        <v>48.45</v>
      </c>
      <c r="W341" s="5">
        <f t="shared" si="106"/>
        <v>4293.2417100000002</v>
      </c>
      <c r="X341" s="5">
        <f t="shared" si="116"/>
        <v>-1.4625146915382192E-2</v>
      </c>
      <c r="Y341" s="222">
        <f>_xlfn.XLOOKUP($A341,Chevron!A:A,Chevron!B:B,"N/A")</f>
        <v>142.07</v>
      </c>
      <c r="Z341" s="5">
        <f t="shared" si="107"/>
        <v>12589.078426</v>
      </c>
      <c r="AA341" s="5">
        <f t="shared" si="117"/>
        <v>-3.3066302104348799E-2</v>
      </c>
      <c r="AB341" s="222">
        <f>_xlfn.XLOOKUP($A341,Boeing!A:A,Boeing!B:B,"N/A")</f>
        <v>163.22</v>
      </c>
      <c r="AC341" s="5">
        <f t="shared" si="108"/>
        <v>14463.217995999999</v>
      </c>
      <c r="AD341" s="5">
        <f t="shared" si="118"/>
        <v>-1.9867038001657455E-3</v>
      </c>
      <c r="AE341" s="222">
        <f>_xlfn.XLOOKUP(A341,Amazon!A:A,Amazon!B:B,"N/A")</f>
        <v>173.33</v>
      </c>
      <c r="AF341" s="5">
        <f t="shared" si="109"/>
        <v>15359.083294000002</v>
      </c>
      <c r="AG341" s="5">
        <f t="shared" si="119"/>
        <v>-3.1750263591543093E-2</v>
      </c>
      <c r="AH341" s="9">
        <v>1322361</v>
      </c>
      <c r="AI341" s="393">
        <v>489143.33880000003</v>
      </c>
      <c r="AJ341" s="393">
        <v>-1.7016400000000001E-2</v>
      </c>
    </row>
    <row r="342" spans="1:36">
      <c r="A342" s="4">
        <v>45540</v>
      </c>
      <c r="B342" s="222">
        <f>_xlfn.XLOOKUP(A342,'USD RUB'!B:B,'USD RUB'!C:C,"N/A")</f>
        <v>88.928799999999995</v>
      </c>
      <c r="C342" s="222" t="str">
        <f>IFERROR(EXP(_xlfn.XLOOKUP(A342,'Bonds (CP)'!$A$4:$A$513,'Work Sheet'!$B$3:$B$512)/252)-1,"N/A")</f>
        <v>N/A</v>
      </c>
      <c r="D342" s="222">
        <f>IFERROR(_xlfn.XLOOKUP($A342,Intel!$A$2:$A$502,Intel!$B$2:$B$502),"N/A")</f>
        <v>19.399999999999999</v>
      </c>
      <c r="E342" s="5">
        <f t="shared" si="100"/>
        <v>1725.2187199999998</v>
      </c>
      <c r="F342" s="5">
        <f t="shared" si="110"/>
        <v>2.027874015080311E-3</v>
      </c>
      <c r="G342" s="222">
        <f>IFERROR(_xlfn.XLOOKUP(A342,Apple!A:A,Apple!B:B),"N/A")</f>
        <v>222.38</v>
      </c>
      <c r="H342" s="5">
        <f t="shared" si="101"/>
        <v>19775.986543999999</v>
      </c>
      <c r="I342" s="5">
        <f t="shared" si="111"/>
        <v>1.0529964139043724E-2</v>
      </c>
      <c r="J342" s="222">
        <f>IFERROR(_xlfn.XLOOKUP(A342,Microsoft!A:A,Microsoft!B:B),"N/A")</f>
        <v>408.39</v>
      </c>
      <c r="K342" s="5">
        <f t="shared" si="102"/>
        <v>36317.632631999993</v>
      </c>
      <c r="L342" s="5">
        <f t="shared" si="112"/>
        <v>2.3256910296209909E-3</v>
      </c>
      <c r="M342" s="222">
        <f>IFERROR(_xlfn.XLOOKUP($A342,Cisco!A:A,Cisco!B:B),"N/A")</f>
        <v>49.13</v>
      </c>
      <c r="N342" s="5">
        <f t="shared" si="103"/>
        <v>4369.0719440000003</v>
      </c>
      <c r="O342" s="5">
        <f t="shared" si="113"/>
        <v>-7.9324397721252105E-3</v>
      </c>
      <c r="P342" s="222">
        <f>IFERROR(_xlfn.XLOOKUP($A342,Disney!A:A,Disney!B:B),"N/A")</f>
        <v>88.65</v>
      </c>
      <c r="Q342" s="5">
        <f t="shared" si="104"/>
        <v>7883.5381200000002</v>
      </c>
      <c r="R342" s="5">
        <f t="shared" si="114"/>
        <v>-3.1693371793475311E-3</v>
      </c>
      <c r="S342" s="222">
        <f>_xlfn.XLOOKUP(A342,FedEx!A:A,FedEx!B:B,"N/A")</f>
        <v>285.31</v>
      </c>
      <c r="T342" s="5">
        <f t="shared" si="105"/>
        <v>25372.275927999999</v>
      </c>
      <c r="U342" s="5">
        <f t="shared" si="115"/>
        <v>-2.2228286892922777E-2</v>
      </c>
      <c r="V342" s="222">
        <f>_xlfn.XLOOKUP($A342,'General Motors'!A:A,'General Motors'!B:B,"N/A")</f>
        <v>48.15</v>
      </c>
      <c r="W342" s="5">
        <f t="shared" si="106"/>
        <v>4281.9217199999994</v>
      </c>
      <c r="X342" s="5">
        <f t="shared" si="116"/>
        <v>-2.6366999029273641E-3</v>
      </c>
      <c r="Y342" s="222">
        <f>_xlfn.XLOOKUP($A342,Chevron!A:A,Chevron!B:B,"N/A")</f>
        <v>140.93</v>
      </c>
      <c r="Z342" s="5">
        <f t="shared" si="107"/>
        <v>12532.735784</v>
      </c>
      <c r="AA342" s="5">
        <f t="shared" si="117"/>
        <v>-4.4755175949683368E-3</v>
      </c>
      <c r="AB342" s="222">
        <f>_xlfn.XLOOKUP($A342,Boeing!A:A,Boeing!B:B,"N/A")</f>
        <v>162.15</v>
      </c>
      <c r="AC342" s="5">
        <f t="shared" si="108"/>
        <v>14419.80492</v>
      </c>
      <c r="AD342" s="5">
        <f t="shared" si="118"/>
        <v>-3.0016194191365697E-3</v>
      </c>
      <c r="AE342" s="222">
        <f>_xlfn.XLOOKUP(A342,Amazon!A:A,Amazon!B:B,"N/A")</f>
        <v>177.89</v>
      </c>
      <c r="AF342" s="5">
        <f t="shared" si="109"/>
        <v>15819.544231999998</v>
      </c>
      <c r="AG342" s="5">
        <f t="shared" si="119"/>
        <v>2.9979714881803732E-2</v>
      </c>
      <c r="AH342" s="393">
        <v>5503.41</v>
      </c>
      <c r="AI342" s="393">
        <v>489411.64720000001</v>
      </c>
      <c r="AJ342" s="393">
        <v>5.4852999999999998E-4</v>
      </c>
    </row>
    <row r="343" spans="1:36">
      <c r="A343" s="4">
        <v>45541</v>
      </c>
      <c r="B343" s="222">
        <f>_xlfn.XLOOKUP(A343,'USD RUB'!B:B,'USD RUB'!C:C,"N/A")</f>
        <v>89.704400000000007</v>
      </c>
      <c r="C343" s="222" t="str">
        <f>IFERROR(EXP(_xlfn.XLOOKUP(A343,'Bonds (CP)'!$A$4:$A$513,'Work Sheet'!$B$3:$B$512)/252)-1,"N/A")</f>
        <v>N/A</v>
      </c>
      <c r="D343" s="222">
        <f>IFERROR(_xlfn.XLOOKUP($A343,Intel!$A$2:$A$502,Intel!$B$2:$B$502),"N/A")</f>
        <v>18.89</v>
      </c>
      <c r="E343" s="5">
        <f t="shared" si="100"/>
        <v>1694.5161160000002</v>
      </c>
      <c r="F343" s="5">
        <f t="shared" si="110"/>
        <v>-1.7796354539904136E-2</v>
      </c>
      <c r="G343" s="222">
        <f>IFERROR(_xlfn.XLOOKUP(A343,Apple!A:A,Apple!B:B),"N/A")</f>
        <v>220.82</v>
      </c>
      <c r="H343" s="5">
        <f t="shared" si="101"/>
        <v>19808.525608</v>
      </c>
      <c r="I343" s="5">
        <f t="shared" si="111"/>
        <v>1.6453825920443865E-3</v>
      </c>
      <c r="J343" s="222">
        <f>IFERROR(_xlfn.XLOOKUP(A343,Microsoft!A:A,Microsoft!B:B),"N/A")</f>
        <v>401.7</v>
      </c>
      <c r="K343" s="5">
        <f t="shared" si="102"/>
        <v>36034.25748</v>
      </c>
      <c r="L343" s="5">
        <f t="shared" si="112"/>
        <v>-7.8026878808810096E-3</v>
      </c>
      <c r="M343" s="222">
        <f>IFERROR(_xlfn.XLOOKUP($A343,Cisco!A:A,Cisco!B:B),"N/A")</f>
        <v>48.5</v>
      </c>
      <c r="N343" s="5">
        <f t="shared" si="103"/>
        <v>4350.6634000000004</v>
      </c>
      <c r="O343" s="5">
        <f t="shared" si="113"/>
        <v>-4.2133762583791423E-3</v>
      </c>
      <c r="P343" s="222">
        <f>IFERROR(_xlfn.XLOOKUP($A343,Disney!A:A,Disney!B:B),"N/A")</f>
        <v>87.94</v>
      </c>
      <c r="Q343" s="5">
        <f t="shared" si="104"/>
        <v>7888.6049360000006</v>
      </c>
      <c r="R343" s="5">
        <f t="shared" si="114"/>
        <v>6.4270837825297633E-4</v>
      </c>
      <c r="S343" s="222">
        <f>_xlfn.XLOOKUP(A343,FedEx!A:A,FedEx!B:B,"N/A")</f>
        <v>283.04000000000002</v>
      </c>
      <c r="T343" s="5">
        <f t="shared" si="105"/>
        <v>25389.933376000005</v>
      </c>
      <c r="U343" s="5">
        <f t="shared" si="115"/>
        <v>6.9593473010121087E-4</v>
      </c>
      <c r="V343" s="222">
        <f>_xlfn.XLOOKUP($A343,'General Motors'!A:A,'General Motors'!B:B,"N/A")</f>
        <v>47.14</v>
      </c>
      <c r="W343" s="5">
        <f t="shared" si="106"/>
        <v>4228.6654160000007</v>
      </c>
      <c r="X343" s="5">
        <f t="shared" si="116"/>
        <v>-1.2437477254955254E-2</v>
      </c>
      <c r="Y343" s="222">
        <f>_xlfn.XLOOKUP($A343,Chevron!A:A,Chevron!B:B,"N/A")</f>
        <v>138.56</v>
      </c>
      <c r="Z343" s="5">
        <f t="shared" si="107"/>
        <v>12429.441664000002</v>
      </c>
      <c r="AA343" s="5">
        <f t="shared" si="117"/>
        <v>-8.2419450772966973E-3</v>
      </c>
      <c r="AB343" s="222">
        <f>_xlfn.XLOOKUP($A343,Boeing!A:A,Boeing!B:B,"N/A")</f>
        <v>157.62</v>
      </c>
      <c r="AC343" s="5">
        <f t="shared" si="108"/>
        <v>14139.207528000001</v>
      </c>
      <c r="AD343" s="5">
        <f t="shared" si="118"/>
        <v>-1.945916699683059E-2</v>
      </c>
      <c r="AE343" s="222">
        <f>_xlfn.XLOOKUP(A343,Amazon!A:A,Amazon!B:B,"N/A")</f>
        <v>171.39</v>
      </c>
      <c r="AF343" s="5">
        <f t="shared" si="109"/>
        <v>15374.437115999999</v>
      </c>
      <c r="AG343" s="5">
        <f t="shared" si="119"/>
        <v>-2.8136532220671029E-2</v>
      </c>
      <c r="AH343" s="393">
        <v>5408.42</v>
      </c>
      <c r="AI343" s="393">
        <v>485159.071</v>
      </c>
      <c r="AJ343" s="393">
        <v>-8.6891999999999994E-3</v>
      </c>
    </row>
    <row r="344" spans="1:36">
      <c r="A344" s="4">
        <v>45542</v>
      </c>
      <c r="B344" s="222">
        <f>_xlfn.XLOOKUP(A344,'USD RUB'!B:B,'USD RUB'!C:C,"N/A")</f>
        <v>89.822500000000005</v>
      </c>
      <c r="C344" s="222" t="str">
        <f>IFERROR(EXP(_xlfn.XLOOKUP(A344,'Bonds (CP)'!$A$4:$A$513,'Work Sheet'!$B$3:$B$512)/252)-1,"N/A")</f>
        <v>N/A</v>
      </c>
      <c r="D344" s="222" t="str">
        <f>IFERROR(_xlfn.XLOOKUP($A344,Intel!$A$2:$A$502,Intel!$B$2:$B$502),"N/A")</f>
        <v>N/A</v>
      </c>
      <c r="E344" s="5" t="str">
        <f t="shared" si="100"/>
        <v>N/A</v>
      </c>
      <c r="F344" s="5" t="str">
        <f t="shared" si="110"/>
        <v>N/A</v>
      </c>
      <c r="G344" s="222" t="str">
        <f>IFERROR(_xlfn.XLOOKUP(A344,Apple!A:A,Apple!B:B),"N/A")</f>
        <v>N/A</v>
      </c>
      <c r="H344" s="5" t="str">
        <f t="shared" si="101"/>
        <v>N/A</v>
      </c>
      <c r="I344" s="5" t="str">
        <f t="shared" si="111"/>
        <v>N/A</v>
      </c>
      <c r="J344" s="222" t="str">
        <f>IFERROR(_xlfn.XLOOKUP(A344,Microsoft!A:A,Microsoft!B:B),"N/A")</f>
        <v>N/A</v>
      </c>
      <c r="K344" s="5" t="str">
        <f t="shared" si="102"/>
        <v>N/A</v>
      </c>
      <c r="L344" s="5" t="str">
        <f t="shared" si="112"/>
        <v>N/A</v>
      </c>
      <c r="M344" s="222" t="str">
        <f>IFERROR(_xlfn.XLOOKUP($A344,Cisco!A:A,Cisco!B:B),"N/A")</f>
        <v>N/A</v>
      </c>
      <c r="N344" s="5" t="str">
        <f t="shared" si="103"/>
        <v>N/A</v>
      </c>
      <c r="O344" s="5" t="str">
        <f t="shared" si="113"/>
        <v>N/A</v>
      </c>
      <c r="P344" s="222" t="str">
        <f>IFERROR(_xlfn.XLOOKUP($A344,Disney!A:A,Disney!B:B),"N/A")</f>
        <v>N/A</v>
      </c>
      <c r="Q344" s="5" t="str">
        <f t="shared" si="104"/>
        <v>N/A</v>
      </c>
      <c r="R344" s="5" t="str">
        <f t="shared" si="114"/>
        <v>N/A</v>
      </c>
      <c r="S344" s="222" t="str">
        <f>_xlfn.XLOOKUP(A344,FedEx!A:A,FedEx!B:B,"N/A")</f>
        <v>N/A</v>
      </c>
      <c r="T344" s="5" t="str">
        <f t="shared" si="105"/>
        <v>N/A</v>
      </c>
      <c r="U344" s="5" t="str">
        <f t="shared" si="115"/>
        <v>N/A</v>
      </c>
      <c r="V344" s="222" t="str">
        <f>_xlfn.XLOOKUP($A344,'General Motors'!A:A,'General Motors'!B:B,"N/A")</f>
        <v>N/A</v>
      </c>
      <c r="W344" s="5" t="str">
        <f t="shared" si="106"/>
        <v>N/A</v>
      </c>
      <c r="X344" s="5" t="str">
        <f t="shared" si="116"/>
        <v>N/A</v>
      </c>
      <c r="Y344" s="222" t="str">
        <f>_xlfn.XLOOKUP($A344,Chevron!A:A,Chevron!B:B,"N/A")</f>
        <v>N/A</v>
      </c>
      <c r="Z344" s="5" t="str">
        <f t="shared" si="107"/>
        <v>N/A</v>
      </c>
      <c r="AA344" s="5" t="str">
        <f t="shared" si="117"/>
        <v>N/A</v>
      </c>
      <c r="AB344" s="222" t="str">
        <f>_xlfn.XLOOKUP($A344,Boeing!A:A,Boeing!B:B,"N/A")</f>
        <v>N/A</v>
      </c>
      <c r="AC344" s="5" t="str">
        <f t="shared" si="108"/>
        <v>N/A</v>
      </c>
      <c r="AD344" s="5" t="str">
        <f t="shared" si="118"/>
        <v>N/A</v>
      </c>
      <c r="AE344" s="222" t="str">
        <f>_xlfn.XLOOKUP(A344,Amazon!A:A,Amazon!B:B,"N/A")</f>
        <v>N/A</v>
      </c>
      <c r="AF344" s="5" t="str">
        <f t="shared" si="109"/>
        <v>N/A</v>
      </c>
      <c r="AG344" s="5" t="str">
        <f t="shared" si="119"/>
        <v>N/A</v>
      </c>
      <c r="AH344" s="6" t="s">
        <v>36</v>
      </c>
      <c r="AI344" s="6" t="s">
        <v>36</v>
      </c>
      <c r="AJ344" s="6" t="s">
        <v>36</v>
      </c>
    </row>
    <row r="345" spans="1:36">
      <c r="A345" s="4">
        <v>45543</v>
      </c>
      <c r="B345" s="222" t="str">
        <f>_xlfn.XLOOKUP(A345,'USD RUB'!B:B,'USD RUB'!C:C,"N/A")</f>
        <v>N/A</v>
      </c>
      <c r="C345" s="222" t="str">
        <f>IFERROR(EXP(_xlfn.XLOOKUP(A345,'Bonds (CP)'!$A$4:$A$513,'Work Sheet'!$B$3:$B$512)/252)-1,"N/A")</f>
        <v>N/A</v>
      </c>
      <c r="D345" s="222" t="str">
        <f>IFERROR(_xlfn.XLOOKUP($A345,Intel!$A$2:$A$502,Intel!$B$2:$B$502),"N/A")</f>
        <v>N/A</v>
      </c>
      <c r="E345" s="5" t="str">
        <f t="shared" si="100"/>
        <v>N/A</v>
      </c>
      <c r="F345" s="5" t="str">
        <f t="shared" si="110"/>
        <v>N/A</v>
      </c>
      <c r="G345" s="222" t="str">
        <f>IFERROR(_xlfn.XLOOKUP(A345,Apple!A:A,Apple!B:B),"N/A")</f>
        <v>N/A</v>
      </c>
      <c r="H345" s="5" t="str">
        <f t="shared" si="101"/>
        <v>N/A</v>
      </c>
      <c r="I345" s="5" t="str">
        <f t="shared" si="111"/>
        <v>N/A</v>
      </c>
      <c r="J345" s="222" t="str">
        <f>IFERROR(_xlfn.XLOOKUP(A345,Microsoft!A:A,Microsoft!B:B),"N/A")</f>
        <v>N/A</v>
      </c>
      <c r="K345" s="5" t="str">
        <f t="shared" si="102"/>
        <v>N/A</v>
      </c>
      <c r="L345" s="5" t="str">
        <f t="shared" si="112"/>
        <v>N/A</v>
      </c>
      <c r="M345" s="222" t="str">
        <f>IFERROR(_xlfn.XLOOKUP($A345,Cisco!A:A,Cisco!B:B),"N/A")</f>
        <v>N/A</v>
      </c>
      <c r="N345" s="5" t="str">
        <f t="shared" si="103"/>
        <v>N/A</v>
      </c>
      <c r="O345" s="5" t="str">
        <f t="shared" si="113"/>
        <v>N/A</v>
      </c>
      <c r="P345" s="222" t="str">
        <f>IFERROR(_xlfn.XLOOKUP($A345,Disney!A:A,Disney!B:B),"N/A")</f>
        <v>N/A</v>
      </c>
      <c r="Q345" s="5" t="str">
        <f t="shared" si="104"/>
        <v>N/A</v>
      </c>
      <c r="R345" s="5" t="str">
        <f t="shared" si="114"/>
        <v>N/A</v>
      </c>
      <c r="S345" s="222" t="str">
        <f>_xlfn.XLOOKUP(A345,FedEx!A:A,FedEx!B:B,"N/A")</f>
        <v>N/A</v>
      </c>
      <c r="T345" s="5" t="str">
        <f t="shared" si="105"/>
        <v>N/A</v>
      </c>
      <c r="U345" s="5" t="str">
        <f t="shared" si="115"/>
        <v>N/A</v>
      </c>
      <c r="V345" s="222" t="str">
        <f>_xlfn.XLOOKUP($A345,'General Motors'!A:A,'General Motors'!B:B,"N/A")</f>
        <v>N/A</v>
      </c>
      <c r="W345" s="5" t="str">
        <f t="shared" si="106"/>
        <v>N/A</v>
      </c>
      <c r="X345" s="5" t="str">
        <f t="shared" si="116"/>
        <v>N/A</v>
      </c>
      <c r="Y345" s="222" t="str">
        <f>_xlfn.XLOOKUP($A345,Chevron!A:A,Chevron!B:B,"N/A")</f>
        <v>N/A</v>
      </c>
      <c r="Z345" s="5" t="str">
        <f t="shared" si="107"/>
        <v>N/A</v>
      </c>
      <c r="AA345" s="5" t="str">
        <f t="shared" si="117"/>
        <v>N/A</v>
      </c>
      <c r="AB345" s="222" t="str">
        <f>_xlfn.XLOOKUP($A345,Boeing!A:A,Boeing!B:B,"N/A")</f>
        <v>N/A</v>
      </c>
      <c r="AC345" s="5" t="str">
        <f t="shared" si="108"/>
        <v>N/A</v>
      </c>
      <c r="AD345" s="5" t="str">
        <f t="shared" si="118"/>
        <v>N/A</v>
      </c>
      <c r="AE345" s="222" t="str">
        <f>_xlfn.XLOOKUP(A345,Amazon!A:A,Amazon!B:B,"N/A")</f>
        <v>N/A</v>
      </c>
      <c r="AF345" s="5" t="str">
        <f t="shared" si="109"/>
        <v>N/A</v>
      </c>
      <c r="AG345" s="5" t="str">
        <f t="shared" si="119"/>
        <v>N/A</v>
      </c>
      <c r="AH345" s="6" t="s">
        <v>36</v>
      </c>
      <c r="AI345" s="6" t="s">
        <v>36</v>
      </c>
      <c r="AJ345" s="6" t="s">
        <v>36</v>
      </c>
    </row>
    <row r="346" spans="1:36">
      <c r="A346" s="4">
        <v>45544</v>
      </c>
      <c r="B346" s="222" t="str">
        <f>_xlfn.XLOOKUP(A346,'USD RUB'!B:B,'USD RUB'!C:C,"N/A")</f>
        <v>N/A</v>
      </c>
      <c r="C346" s="222">
        <f>IFERROR(EXP(_xlfn.XLOOKUP(A346,'Bonds (CP)'!$A$4:$A$513,'Work Sheet'!$B$3:$B$512)/252)-1,"N/A")</f>
        <v>0.4218024487855252</v>
      </c>
      <c r="D346" s="222">
        <f>IFERROR(_xlfn.XLOOKUP($A346,Intel!$A$2:$A$502,Intel!$B$2:$B$502),"N/A")</f>
        <v>19.07</v>
      </c>
      <c r="E346" s="5" t="str">
        <f t="shared" si="100"/>
        <v>N/A</v>
      </c>
      <c r="F346" s="5" t="str">
        <f t="shared" si="110"/>
        <v>N/A</v>
      </c>
      <c r="G346" s="222">
        <f>IFERROR(_xlfn.XLOOKUP(A346,Apple!A:A,Apple!B:B),"N/A")</f>
        <v>220.91</v>
      </c>
      <c r="H346" s="5" t="str">
        <f t="shared" si="101"/>
        <v>N/A</v>
      </c>
      <c r="I346" s="5" t="str">
        <f t="shared" si="111"/>
        <v>N/A</v>
      </c>
      <c r="J346" s="222">
        <f>IFERROR(_xlfn.XLOOKUP(A346,Microsoft!A:A,Microsoft!B:B),"N/A")</f>
        <v>405.72</v>
      </c>
      <c r="K346" s="5" t="str">
        <f t="shared" si="102"/>
        <v>N/A</v>
      </c>
      <c r="L346" s="5" t="str">
        <f t="shared" si="112"/>
        <v>N/A</v>
      </c>
      <c r="M346" s="222">
        <f>IFERROR(_xlfn.XLOOKUP($A346,Cisco!A:A,Cisco!B:B),"N/A")</f>
        <v>48.7</v>
      </c>
      <c r="N346" s="5" t="str">
        <f t="shared" si="103"/>
        <v>N/A</v>
      </c>
      <c r="O346" s="5" t="str">
        <f t="shared" si="113"/>
        <v>N/A</v>
      </c>
      <c r="P346" s="222">
        <f>IFERROR(_xlfn.XLOOKUP($A346,Disney!A:A,Disney!B:B),"N/A")</f>
        <v>88.34</v>
      </c>
      <c r="Q346" s="5" t="str">
        <f t="shared" si="104"/>
        <v>N/A</v>
      </c>
      <c r="R346" s="5" t="str">
        <f t="shared" si="114"/>
        <v>N/A</v>
      </c>
      <c r="S346" s="222">
        <f>_xlfn.XLOOKUP(A346,FedEx!A:A,FedEx!B:B,"N/A")</f>
        <v>283.3</v>
      </c>
      <c r="T346" s="5" t="str">
        <f t="shared" si="105"/>
        <v>N/A</v>
      </c>
      <c r="U346" s="5" t="str">
        <f t="shared" si="115"/>
        <v>N/A</v>
      </c>
      <c r="V346" s="222">
        <f>_xlfn.XLOOKUP($A346,'General Motors'!A:A,'General Motors'!B:B,"N/A")</f>
        <v>47.4</v>
      </c>
      <c r="W346" s="5" t="str">
        <f t="shared" si="106"/>
        <v>N/A</v>
      </c>
      <c r="X346" s="5" t="str">
        <f t="shared" si="116"/>
        <v>N/A</v>
      </c>
      <c r="Y346" s="222">
        <f>_xlfn.XLOOKUP($A346,Chevron!A:A,Chevron!B:B,"N/A")</f>
        <v>140.30000000000001</v>
      </c>
      <c r="Z346" s="5" t="str">
        <f t="shared" si="107"/>
        <v>N/A</v>
      </c>
      <c r="AA346" s="5" t="str">
        <f t="shared" si="117"/>
        <v>N/A</v>
      </c>
      <c r="AB346" s="222">
        <f>_xlfn.XLOOKUP($A346,Boeing!A:A,Boeing!B:B,"N/A")</f>
        <v>162.91</v>
      </c>
      <c r="AC346" s="5" t="str">
        <f t="shared" si="108"/>
        <v>N/A</v>
      </c>
      <c r="AD346" s="5" t="str">
        <f t="shared" si="118"/>
        <v>N/A</v>
      </c>
      <c r="AE346" s="222">
        <f>_xlfn.XLOOKUP(A346,Amazon!A:A,Amazon!B:B,"N/A")</f>
        <v>175.4</v>
      </c>
      <c r="AF346" s="5" t="str">
        <f t="shared" si="109"/>
        <v>N/A</v>
      </c>
      <c r="AG346" s="5" t="str">
        <f t="shared" si="119"/>
        <v>N/A</v>
      </c>
      <c r="AH346" s="9">
        <v>1304403</v>
      </c>
      <c r="AI346" s="6" t="s">
        <v>36</v>
      </c>
      <c r="AJ346" s="6" t="s">
        <v>36</v>
      </c>
    </row>
    <row r="347" spans="1:36">
      <c r="A347" s="4">
        <v>45545</v>
      </c>
      <c r="B347" s="222">
        <f>_xlfn.XLOOKUP(A347,'USD RUB'!B:B,'USD RUB'!C:C,"N/A")</f>
        <v>90.385300000000001</v>
      </c>
      <c r="C347" s="222">
        <f>IFERROR(EXP(_xlfn.XLOOKUP(A347,'Bonds (CP)'!$A$4:$A$513,'Work Sheet'!$B$3:$B$512)/252)-1,"N/A")</f>
        <v>0.4204055938738509</v>
      </c>
      <c r="D347" s="222">
        <f>IFERROR(_xlfn.XLOOKUP($A347,Intel!$A$2:$A$502,Intel!$B$2:$B$502),"N/A")</f>
        <v>18.98</v>
      </c>
      <c r="E347" s="5">
        <f t="shared" si="100"/>
        <v>1715.5129940000002</v>
      </c>
      <c r="F347" s="5" t="str">
        <f t="shared" si="110"/>
        <v>N/A</v>
      </c>
      <c r="G347" s="222">
        <f>IFERROR(_xlfn.XLOOKUP(A347,Apple!A:A,Apple!B:B),"N/A")</f>
        <v>220.11</v>
      </c>
      <c r="H347" s="5">
        <f t="shared" si="101"/>
        <v>19894.708383000001</v>
      </c>
      <c r="I347" s="5" t="str">
        <f t="shared" si="111"/>
        <v>N/A</v>
      </c>
      <c r="J347" s="222">
        <f>IFERROR(_xlfn.XLOOKUP(A347,Microsoft!A:A,Microsoft!B:B),"N/A")</f>
        <v>414.2</v>
      </c>
      <c r="K347" s="5">
        <f t="shared" si="102"/>
        <v>37437.591260000001</v>
      </c>
      <c r="L347" s="5" t="str">
        <f t="shared" si="112"/>
        <v>N/A</v>
      </c>
      <c r="M347" s="222">
        <f>IFERROR(_xlfn.XLOOKUP($A347,Cisco!A:A,Cisco!B:B),"N/A")</f>
        <v>48.79</v>
      </c>
      <c r="N347" s="5">
        <f t="shared" si="103"/>
        <v>4409.8987870000001</v>
      </c>
      <c r="O347" s="5" t="str">
        <f t="shared" si="113"/>
        <v>N/A</v>
      </c>
      <c r="P347" s="222">
        <f>IFERROR(_xlfn.XLOOKUP($A347,Disney!A:A,Disney!B:B),"N/A")</f>
        <v>88.4</v>
      </c>
      <c r="Q347" s="5">
        <f t="shared" si="104"/>
        <v>7990.0605200000009</v>
      </c>
      <c r="R347" s="5" t="str">
        <f t="shared" si="114"/>
        <v>N/A</v>
      </c>
      <c r="S347" s="222">
        <f>_xlfn.XLOOKUP(A347,FedEx!A:A,FedEx!B:B,"N/A")</f>
        <v>283.85000000000002</v>
      </c>
      <c r="T347" s="5">
        <f t="shared" si="105"/>
        <v>25655.867405000001</v>
      </c>
      <c r="U347" s="5" t="str">
        <f t="shared" si="115"/>
        <v>N/A</v>
      </c>
      <c r="V347" s="222">
        <f>_xlfn.XLOOKUP($A347,'General Motors'!A:A,'General Motors'!B:B,"N/A")</f>
        <v>44.82</v>
      </c>
      <c r="W347" s="5">
        <f t="shared" si="106"/>
        <v>4051.0691460000003</v>
      </c>
      <c r="X347" s="5" t="str">
        <f t="shared" si="116"/>
        <v>N/A</v>
      </c>
      <c r="Y347" s="222">
        <f>_xlfn.XLOOKUP($A347,Chevron!A:A,Chevron!B:B,"N/A")</f>
        <v>138.22999999999999</v>
      </c>
      <c r="Z347" s="5">
        <f t="shared" si="107"/>
        <v>12493.960019</v>
      </c>
      <c r="AA347" s="5" t="str">
        <f t="shared" si="117"/>
        <v>N/A</v>
      </c>
      <c r="AB347" s="222">
        <f>_xlfn.XLOOKUP($A347,Boeing!A:A,Boeing!B:B,"N/A")</f>
        <v>160.07</v>
      </c>
      <c r="AC347" s="5">
        <f t="shared" si="108"/>
        <v>14467.974971</v>
      </c>
      <c r="AD347" s="5" t="str">
        <f t="shared" si="118"/>
        <v>N/A</v>
      </c>
      <c r="AE347" s="222">
        <f>_xlfn.XLOOKUP(A347,Amazon!A:A,Amazon!B:B,"N/A")</f>
        <v>179.55</v>
      </c>
      <c r="AF347" s="5">
        <f t="shared" si="109"/>
        <v>16228.680615000001</v>
      </c>
      <c r="AG347" s="5" t="str">
        <f t="shared" si="119"/>
        <v>N/A</v>
      </c>
      <c r="AH347" s="393">
        <v>5495.52</v>
      </c>
      <c r="AI347" s="393">
        <v>496714.22389999998</v>
      </c>
      <c r="AJ347" s="6" t="s">
        <v>36</v>
      </c>
    </row>
    <row r="348" spans="1:36">
      <c r="A348" s="4">
        <v>45546</v>
      </c>
      <c r="B348" s="222">
        <f>_xlfn.XLOOKUP(A348,'USD RUB'!B:B,'USD RUB'!C:C,"N/A")</f>
        <v>91.112700000000004</v>
      </c>
      <c r="C348" s="222">
        <f>IFERROR(EXP(_xlfn.XLOOKUP(A348,'Bonds (CP)'!$A$4:$A$513,'Work Sheet'!$B$3:$B$512)/252)-1,"N/A")</f>
        <v>0.42504299347763963</v>
      </c>
      <c r="D348" s="222">
        <f>IFERROR(_xlfn.XLOOKUP($A348,Intel!$A$2:$A$502,Intel!$B$2:$B$502),"N/A")</f>
        <v>19.64</v>
      </c>
      <c r="E348" s="5">
        <f t="shared" si="100"/>
        <v>1789.453428</v>
      </c>
      <c r="F348" s="5">
        <f t="shared" si="110"/>
        <v>4.3101063214680435E-2</v>
      </c>
      <c r="G348" s="222">
        <f>IFERROR(_xlfn.XLOOKUP(A348,Apple!A:A,Apple!B:B),"N/A")</f>
        <v>222.66</v>
      </c>
      <c r="H348" s="5">
        <f t="shared" si="101"/>
        <v>20287.153782000001</v>
      </c>
      <c r="I348" s="5">
        <f t="shared" si="111"/>
        <v>1.97261197020282E-2</v>
      </c>
      <c r="J348" s="222">
        <f>IFERROR(_xlfn.XLOOKUP(A348,Microsoft!A:A,Microsoft!B:B),"N/A")</f>
        <v>423.04</v>
      </c>
      <c r="K348" s="5">
        <f t="shared" si="102"/>
        <v>38544.316608000001</v>
      </c>
      <c r="L348" s="5">
        <f t="shared" si="112"/>
        <v>2.9561873794548221E-2</v>
      </c>
      <c r="M348" s="222">
        <f>IFERROR(_xlfn.XLOOKUP($A348,Cisco!A:A,Cisco!B:B),"N/A")</f>
        <v>49.11</v>
      </c>
      <c r="N348" s="5">
        <f t="shared" si="103"/>
        <v>4474.5446970000003</v>
      </c>
      <c r="O348" s="5">
        <f t="shared" si="113"/>
        <v>1.4659272949885116E-2</v>
      </c>
      <c r="P348" s="222">
        <f>IFERROR(_xlfn.XLOOKUP($A348,Disney!A:A,Disney!B:B),"N/A")</f>
        <v>88.32</v>
      </c>
      <c r="Q348" s="5">
        <f t="shared" si="104"/>
        <v>8047.0736639999996</v>
      </c>
      <c r="R348" s="5">
        <f t="shared" si="114"/>
        <v>7.1355084053854601E-3</v>
      </c>
      <c r="S348" s="222">
        <f>_xlfn.XLOOKUP(A348,FedEx!A:A,FedEx!B:B,"N/A")</f>
        <v>284.86</v>
      </c>
      <c r="T348" s="5">
        <f t="shared" si="105"/>
        <v>25954.363722000002</v>
      </c>
      <c r="U348" s="5">
        <f t="shared" si="115"/>
        <v>1.1634621908820364E-2</v>
      </c>
      <c r="V348" s="222">
        <f>_xlfn.XLOOKUP($A348,'General Motors'!A:A,'General Motors'!B:B,"N/A")</f>
        <v>44.67</v>
      </c>
      <c r="W348" s="5">
        <f t="shared" si="106"/>
        <v>4070.0043090000004</v>
      </c>
      <c r="X348" s="5">
        <f t="shared" si="116"/>
        <v>4.6741149848543717E-3</v>
      </c>
      <c r="Y348" s="222">
        <f>_xlfn.XLOOKUP($A348,Chevron!A:A,Chevron!B:B,"N/A")</f>
        <v>137.88</v>
      </c>
      <c r="Z348" s="5">
        <f t="shared" si="107"/>
        <v>12562.619076000001</v>
      </c>
      <c r="AA348" s="5">
        <f t="shared" si="117"/>
        <v>5.4953799192241082E-3</v>
      </c>
      <c r="AB348" s="222">
        <f>_xlfn.XLOOKUP($A348,Boeing!A:A,Boeing!B:B,"N/A")</f>
        <v>161.33000000000001</v>
      </c>
      <c r="AC348" s="5">
        <f t="shared" si="108"/>
        <v>14699.211891000003</v>
      </c>
      <c r="AD348" s="5">
        <f t="shared" si="118"/>
        <v>1.5982673488411425E-2</v>
      </c>
      <c r="AE348" s="222">
        <f>_xlfn.XLOOKUP(A348,Amazon!A:A,Amazon!B:B,"N/A")</f>
        <v>184.52</v>
      </c>
      <c r="AF348" s="5">
        <f t="shared" si="109"/>
        <v>16812.115404</v>
      </c>
      <c r="AG348" s="5">
        <f t="shared" si="119"/>
        <v>3.5950845471734549E-2</v>
      </c>
      <c r="AH348" s="393">
        <v>5554.13</v>
      </c>
      <c r="AI348" s="393">
        <v>506051.78049999999</v>
      </c>
      <c r="AJ348" s="393">
        <v>1.879865E-2</v>
      </c>
    </row>
    <row r="349" spans="1:36">
      <c r="A349" s="4">
        <v>45547</v>
      </c>
      <c r="B349" s="222">
        <f>_xlfn.XLOOKUP(A349,'USD RUB'!B:B,'USD RUB'!C:C,"N/A")</f>
        <v>91.265299999999996</v>
      </c>
      <c r="C349" s="222">
        <f>IFERROR(EXP(_xlfn.XLOOKUP(A349,'Bonds (CP)'!$A$4:$A$513,'Work Sheet'!$B$3:$B$512)/252)-1,"N/A")</f>
        <v>0.42803192801622347</v>
      </c>
      <c r="D349" s="222">
        <f>IFERROR(_xlfn.XLOOKUP($A349,Intel!$A$2:$A$502,Intel!$B$2:$B$502),"N/A")</f>
        <v>19.36</v>
      </c>
      <c r="E349" s="5">
        <f t="shared" si="100"/>
        <v>1766.8962079999999</v>
      </c>
      <c r="F349" s="5">
        <f t="shared" si="110"/>
        <v>-1.2605647985603818E-2</v>
      </c>
      <c r="G349" s="222">
        <f>IFERROR(_xlfn.XLOOKUP(A349,Apple!A:A,Apple!B:B),"N/A")</f>
        <v>222.77</v>
      </c>
      <c r="H349" s="5">
        <f t="shared" si="101"/>
        <v>20331.170881000002</v>
      </c>
      <c r="I349" s="5">
        <f t="shared" si="111"/>
        <v>2.169703028477743E-3</v>
      </c>
      <c r="J349" s="222">
        <f>IFERROR(_xlfn.XLOOKUP(A349,Microsoft!A:A,Microsoft!B:B),"N/A")</f>
        <v>427</v>
      </c>
      <c r="K349" s="5">
        <f t="shared" si="102"/>
        <v>38970.283100000001</v>
      </c>
      <c r="L349" s="5">
        <f t="shared" si="112"/>
        <v>1.1051343738484931E-2</v>
      </c>
      <c r="M349" s="222">
        <f>IFERROR(_xlfn.XLOOKUP($A349,Cisco!A:A,Cisco!B:B),"N/A")</f>
        <v>49.61</v>
      </c>
      <c r="N349" s="5">
        <f t="shared" si="103"/>
        <v>4527.6715329999997</v>
      </c>
      <c r="O349" s="5">
        <f t="shared" si="113"/>
        <v>1.18731266749037E-2</v>
      </c>
      <c r="P349" s="222">
        <f>IFERROR(_xlfn.XLOOKUP($A349,Disney!A:A,Disney!B:B),"N/A")</f>
        <v>89.3</v>
      </c>
      <c r="Q349" s="5">
        <f t="shared" si="104"/>
        <v>8149.991289999999</v>
      </c>
      <c r="R349" s="5">
        <f t="shared" si="114"/>
        <v>1.2789447480817673E-2</v>
      </c>
      <c r="S349" s="222">
        <f>_xlfn.XLOOKUP(A349,FedEx!A:A,FedEx!B:B,"N/A")</f>
        <v>286</v>
      </c>
      <c r="T349" s="5">
        <f t="shared" si="105"/>
        <v>26101.875799999998</v>
      </c>
      <c r="U349" s="5">
        <f t="shared" si="115"/>
        <v>5.6835174069382877E-3</v>
      </c>
      <c r="V349" s="222">
        <f>_xlfn.XLOOKUP($A349,'General Motors'!A:A,'General Motors'!B:B,"N/A")</f>
        <v>46.12</v>
      </c>
      <c r="W349" s="5">
        <f t="shared" si="106"/>
        <v>4209.1556359999995</v>
      </c>
      <c r="X349" s="5">
        <f t="shared" si="116"/>
        <v>3.4189479036249137E-2</v>
      </c>
      <c r="Y349" s="222">
        <f>_xlfn.XLOOKUP($A349,Chevron!A:A,Chevron!B:B,"N/A")</f>
        <v>139.21</v>
      </c>
      <c r="Z349" s="5">
        <f t="shared" si="107"/>
        <v>12705.042413000001</v>
      </c>
      <c r="AA349" s="5">
        <f t="shared" si="117"/>
        <v>1.1337073594159142E-2</v>
      </c>
      <c r="AB349" s="222">
        <f>_xlfn.XLOOKUP($A349,Boeing!A:A,Boeing!B:B,"N/A")</f>
        <v>162.77000000000001</v>
      </c>
      <c r="AC349" s="5">
        <f t="shared" si="108"/>
        <v>14855.252881</v>
      </c>
      <c r="AD349" s="5">
        <f t="shared" si="118"/>
        <v>1.0615602466111707E-2</v>
      </c>
      <c r="AE349" s="222">
        <f>_xlfn.XLOOKUP(A349,Amazon!A:A,Amazon!B:B,"N/A")</f>
        <v>187</v>
      </c>
      <c r="AF349" s="5">
        <f t="shared" si="109"/>
        <v>17066.611099999998</v>
      </c>
      <c r="AG349" s="5">
        <f t="shared" si="119"/>
        <v>1.5137636750902184E-2</v>
      </c>
      <c r="AH349" s="393">
        <v>5595.76</v>
      </c>
      <c r="AI349" s="393">
        <v>510698.71509999997</v>
      </c>
      <c r="AJ349" s="393">
        <v>9.1827300000000001E-3</v>
      </c>
    </row>
    <row r="350" spans="1:36">
      <c r="A350" s="4">
        <v>45548</v>
      </c>
      <c r="B350" s="222">
        <f>_xlfn.XLOOKUP(A350,'USD RUB'!B:B,'USD RUB'!C:C,"N/A")</f>
        <v>91.1096</v>
      </c>
      <c r="C350" s="222">
        <f>IFERROR(EXP(_xlfn.XLOOKUP(A350,'Bonds (CP)'!$A$4:$A$513,'Work Sheet'!$B$3:$B$512)/252)-1,"N/A")</f>
        <v>0.43032655419373866</v>
      </c>
      <c r="D350" s="222">
        <f>IFERROR(_xlfn.XLOOKUP($A350,Intel!$A$2:$A$502,Intel!$B$2:$B$502),"N/A")</f>
        <v>19.66</v>
      </c>
      <c r="E350" s="5">
        <f t="shared" si="100"/>
        <v>1791.2147360000001</v>
      </c>
      <c r="F350" s="5">
        <f t="shared" si="110"/>
        <v>1.3763416260611727E-2</v>
      </c>
      <c r="G350" s="222">
        <f>IFERROR(_xlfn.XLOOKUP(A350,Apple!A:A,Apple!B:B),"N/A")</f>
        <v>222.5</v>
      </c>
      <c r="H350" s="5">
        <f t="shared" si="101"/>
        <v>20271.885999999999</v>
      </c>
      <c r="I350" s="5">
        <f t="shared" si="111"/>
        <v>-2.9159599979264872E-3</v>
      </c>
      <c r="J350" s="222">
        <f>IFERROR(_xlfn.XLOOKUP(A350,Microsoft!A:A,Microsoft!B:B),"N/A")</f>
        <v>430.59</v>
      </c>
      <c r="K350" s="5">
        <f t="shared" si="102"/>
        <v>39230.882663999997</v>
      </c>
      <c r="L350" s="5">
        <f t="shared" si="112"/>
        <v>6.6871355112121389E-3</v>
      </c>
      <c r="M350" s="222">
        <f>IFERROR(_xlfn.XLOOKUP($A350,Cisco!A:A,Cisco!B:B),"N/A")</f>
        <v>49.8</v>
      </c>
      <c r="N350" s="5">
        <f t="shared" si="103"/>
        <v>4537.2580799999996</v>
      </c>
      <c r="O350" s="5">
        <f t="shared" si="113"/>
        <v>2.1173238672744787E-3</v>
      </c>
      <c r="P350" s="222">
        <f>IFERROR(_xlfn.XLOOKUP($A350,Disney!A:A,Disney!B:B),"N/A")</f>
        <v>90.55</v>
      </c>
      <c r="Q350" s="5">
        <f t="shared" si="104"/>
        <v>8249.9742800000004</v>
      </c>
      <c r="R350" s="5">
        <f t="shared" si="114"/>
        <v>1.2267864644552429E-2</v>
      </c>
      <c r="S350" s="222">
        <f>_xlfn.XLOOKUP(A350,FedEx!A:A,FedEx!B:B,"N/A")</f>
        <v>286.38</v>
      </c>
      <c r="T350" s="5">
        <f t="shared" si="105"/>
        <v>26091.967248000001</v>
      </c>
      <c r="U350" s="5">
        <f t="shared" si="115"/>
        <v>-3.7961072514169913E-4</v>
      </c>
      <c r="V350" s="222">
        <f>_xlfn.XLOOKUP($A350,'General Motors'!A:A,'General Motors'!B:B,"N/A")</f>
        <v>46.3</v>
      </c>
      <c r="W350" s="5">
        <f t="shared" si="106"/>
        <v>4218.3744799999995</v>
      </c>
      <c r="X350" s="5">
        <f t="shared" si="116"/>
        <v>2.190188436168361E-3</v>
      </c>
      <c r="Y350" s="222">
        <f>_xlfn.XLOOKUP($A350,Chevron!A:A,Chevron!B:B,"N/A")</f>
        <v>140.61000000000001</v>
      </c>
      <c r="Z350" s="5">
        <f t="shared" si="107"/>
        <v>12810.920856000001</v>
      </c>
      <c r="AA350" s="5">
        <f t="shared" si="117"/>
        <v>8.3335765090923886E-3</v>
      </c>
      <c r="AB350" s="222">
        <f>_xlfn.XLOOKUP($A350,Boeing!A:A,Boeing!B:B,"N/A")</f>
        <v>156.77000000000001</v>
      </c>
      <c r="AC350" s="5">
        <f t="shared" si="108"/>
        <v>14283.251992000001</v>
      </c>
      <c r="AD350" s="5">
        <f t="shared" si="118"/>
        <v>-3.8504958049660254E-2</v>
      </c>
      <c r="AE350" s="222">
        <f>_xlfn.XLOOKUP(A350,Amazon!A:A,Amazon!B:B,"N/A")</f>
        <v>186.49</v>
      </c>
      <c r="AF350" s="5">
        <f t="shared" si="109"/>
        <v>16991.029304</v>
      </c>
      <c r="AG350" s="5">
        <f t="shared" si="119"/>
        <v>-4.4286352783886596E-3</v>
      </c>
      <c r="AH350" s="9">
        <v>1360927</v>
      </c>
      <c r="AI350" s="393">
        <v>512584.43180000002</v>
      </c>
      <c r="AJ350" s="393">
        <v>3.6924200000000001E-3</v>
      </c>
    </row>
    <row r="351" spans="1:36">
      <c r="A351" s="4">
        <v>45549</v>
      </c>
      <c r="B351" s="222">
        <f>_xlfn.XLOOKUP(A351,'USD RUB'!B:B,'USD RUB'!C:C,"N/A")</f>
        <v>90.9345</v>
      </c>
      <c r="C351" s="222" t="str">
        <f>IFERROR(EXP(_xlfn.XLOOKUP(A351,'Bonds (CP)'!$A$4:$A$513,'Work Sheet'!$B$3:$B$512)/252)-1,"N/A")</f>
        <v>N/A</v>
      </c>
      <c r="D351" s="222" t="str">
        <f>IFERROR(_xlfn.XLOOKUP($A351,Intel!$A$2:$A$502,Intel!$B$2:$B$502),"N/A")</f>
        <v>N/A</v>
      </c>
      <c r="E351" s="5" t="str">
        <f t="shared" si="100"/>
        <v>N/A</v>
      </c>
      <c r="F351" s="5" t="str">
        <f t="shared" si="110"/>
        <v>N/A</v>
      </c>
      <c r="G351" s="222" t="str">
        <f>IFERROR(_xlfn.XLOOKUP(A351,Apple!A:A,Apple!B:B),"N/A")</f>
        <v>N/A</v>
      </c>
      <c r="H351" s="5" t="str">
        <f t="shared" si="101"/>
        <v>N/A</v>
      </c>
      <c r="I351" s="5" t="str">
        <f t="shared" si="111"/>
        <v>N/A</v>
      </c>
      <c r="J351" s="222" t="str">
        <f>IFERROR(_xlfn.XLOOKUP(A351,Microsoft!A:A,Microsoft!B:B),"N/A")</f>
        <v>N/A</v>
      </c>
      <c r="K351" s="5" t="str">
        <f t="shared" si="102"/>
        <v>N/A</v>
      </c>
      <c r="L351" s="5" t="str">
        <f t="shared" si="112"/>
        <v>N/A</v>
      </c>
      <c r="M351" s="222" t="str">
        <f>IFERROR(_xlfn.XLOOKUP($A351,Cisco!A:A,Cisco!B:B),"N/A")</f>
        <v>N/A</v>
      </c>
      <c r="N351" s="5" t="str">
        <f t="shared" si="103"/>
        <v>N/A</v>
      </c>
      <c r="O351" s="5" t="str">
        <f t="shared" si="113"/>
        <v>N/A</v>
      </c>
      <c r="P351" s="222" t="str">
        <f>IFERROR(_xlfn.XLOOKUP($A351,Disney!A:A,Disney!B:B),"N/A")</f>
        <v>N/A</v>
      </c>
      <c r="Q351" s="5" t="str">
        <f t="shared" si="104"/>
        <v>N/A</v>
      </c>
      <c r="R351" s="5" t="str">
        <f t="shared" si="114"/>
        <v>N/A</v>
      </c>
      <c r="S351" s="222" t="str">
        <f>_xlfn.XLOOKUP(A351,FedEx!A:A,FedEx!B:B,"N/A")</f>
        <v>N/A</v>
      </c>
      <c r="T351" s="5" t="str">
        <f t="shared" si="105"/>
        <v>N/A</v>
      </c>
      <c r="U351" s="5" t="str">
        <f t="shared" si="115"/>
        <v>N/A</v>
      </c>
      <c r="V351" s="222" t="str">
        <f>_xlfn.XLOOKUP($A351,'General Motors'!A:A,'General Motors'!B:B,"N/A")</f>
        <v>N/A</v>
      </c>
      <c r="W351" s="5" t="str">
        <f t="shared" si="106"/>
        <v>N/A</v>
      </c>
      <c r="X351" s="5" t="str">
        <f t="shared" si="116"/>
        <v>N/A</v>
      </c>
      <c r="Y351" s="222" t="str">
        <f>_xlfn.XLOOKUP($A351,Chevron!A:A,Chevron!B:B,"N/A")</f>
        <v>N/A</v>
      </c>
      <c r="Z351" s="5" t="str">
        <f t="shared" si="107"/>
        <v>N/A</v>
      </c>
      <c r="AA351" s="5" t="str">
        <f t="shared" si="117"/>
        <v>N/A</v>
      </c>
      <c r="AB351" s="222" t="str">
        <f>_xlfn.XLOOKUP($A351,Boeing!A:A,Boeing!B:B,"N/A")</f>
        <v>N/A</v>
      </c>
      <c r="AC351" s="5" t="str">
        <f t="shared" si="108"/>
        <v>N/A</v>
      </c>
      <c r="AD351" s="5" t="str">
        <f t="shared" si="118"/>
        <v>N/A</v>
      </c>
      <c r="AE351" s="222" t="str">
        <f>_xlfn.XLOOKUP(A351,Amazon!A:A,Amazon!B:B,"N/A")</f>
        <v>N/A</v>
      </c>
      <c r="AF351" s="5" t="str">
        <f t="shared" si="109"/>
        <v>N/A</v>
      </c>
      <c r="AG351" s="5" t="str">
        <f t="shared" si="119"/>
        <v>N/A</v>
      </c>
      <c r="AH351" s="6" t="s">
        <v>36</v>
      </c>
      <c r="AI351" s="6" t="s">
        <v>36</v>
      </c>
      <c r="AJ351" s="6" t="s">
        <v>36</v>
      </c>
    </row>
    <row r="352" spans="1:36">
      <c r="A352" s="4">
        <v>45550</v>
      </c>
      <c r="B352" s="222" t="str">
        <f>_xlfn.XLOOKUP(A352,'USD RUB'!B:B,'USD RUB'!C:C,"N/A")</f>
        <v>N/A</v>
      </c>
      <c r="C352" s="222" t="str">
        <f>IFERROR(EXP(_xlfn.XLOOKUP(A352,'Bonds (CP)'!$A$4:$A$513,'Work Sheet'!$B$3:$B$512)/252)-1,"N/A")</f>
        <v>N/A</v>
      </c>
      <c r="D352" s="222" t="str">
        <f>IFERROR(_xlfn.XLOOKUP($A352,Intel!$A$2:$A$502,Intel!$B$2:$B$502),"N/A")</f>
        <v>N/A</v>
      </c>
      <c r="E352" s="5" t="str">
        <f t="shared" si="100"/>
        <v>N/A</v>
      </c>
      <c r="F352" s="5" t="str">
        <f t="shared" si="110"/>
        <v>N/A</v>
      </c>
      <c r="G352" s="222" t="str">
        <f>IFERROR(_xlfn.XLOOKUP(A352,Apple!A:A,Apple!B:B),"N/A")</f>
        <v>N/A</v>
      </c>
      <c r="H352" s="5" t="str">
        <f t="shared" si="101"/>
        <v>N/A</v>
      </c>
      <c r="I352" s="5" t="str">
        <f t="shared" si="111"/>
        <v>N/A</v>
      </c>
      <c r="J352" s="222" t="str">
        <f>IFERROR(_xlfn.XLOOKUP(A352,Microsoft!A:A,Microsoft!B:B),"N/A")</f>
        <v>N/A</v>
      </c>
      <c r="K352" s="5" t="str">
        <f t="shared" si="102"/>
        <v>N/A</v>
      </c>
      <c r="L352" s="5" t="str">
        <f t="shared" si="112"/>
        <v>N/A</v>
      </c>
      <c r="M352" s="222" t="str">
        <f>IFERROR(_xlfn.XLOOKUP($A352,Cisco!A:A,Cisco!B:B),"N/A")</f>
        <v>N/A</v>
      </c>
      <c r="N352" s="5" t="str">
        <f t="shared" si="103"/>
        <v>N/A</v>
      </c>
      <c r="O352" s="5" t="str">
        <f t="shared" si="113"/>
        <v>N/A</v>
      </c>
      <c r="P352" s="222" t="str">
        <f>IFERROR(_xlfn.XLOOKUP($A352,Disney!A:A,Disney!B:B),"N/A")</f>
        <v>N/A</v>
      </c>
      <c r="Q352" s="5" t="str">
        <f t="shared" si="104"/>
        <v>N/A</v>
      </c>
      <c r="R352" s="5" t="str">
        <f t="shared" si="114"/>
        <v>N/A</v>
      </c>
      <c r="S352" s="222" t="str">
        <f>_xlfn.XLOOKUP(A352,FedEx!A:A,FedEx!B:B,"N/A")</f>
        <v>N/A</v>
      </c>
      <c r="T352" s="5" t="str">
        <f t="shared" si="105"/>
        <v>N/A</v>
      </c>
      <c r="U352" s="5" t="str">
        <f t="shared" si="115"/>
        <v>N/A</v>
      </c>
      <c r="V352" s="222" t="str">
        <f>_xlfn.XLOOKUP($A352,'General Motors'!A:A,'General Motors'!B:B,"N/A")</f>
        <v>N/A</v>
      </c>
      <c r="W352" s="5" t="str">
        <f t="shared" si="106"/>
        <v>N/A</v>
      </c>
      <c r="X352" s="5" t="str">
        <f t="shared" si="116"/>
        <v>N/A</v>
      </c>
      <c r="Y352" s="222" t="str">
        <f>_xlfn.XLOOKUP($A352,Chevron!A:A,Chevron!B:B,"N/A")</f>
        <v>N/A</v>
      </c>
      <c r="Z352" s="5" t="str">
        <f t="shared" si="107"/>
        <v>N/A</v>
      </c>
      <c r="AA352" s="5" t="str">
        <f t="shared" si="117"/>
        <v>N/A</v>
      </c>
      <c r="AB352" s="222" t="str">
        <f>_xlfn.XLOOKUP($A352,Boeing!A:A,Boeing!B:B,"N/A")</f>
        <v>N/A</v>
      </c>
      <c r="AC352" s="5" t="str">
        <f t="shared" si="108"/>
        <v>N/A</v>
      </c>
      <c r="AD352" s="5" t="str">
        <f t="shared" si="118"/>
        <v>N/A</v>
      </c>
      <c r="AE352" s="222" t="str">
        <f>_xlfn.XLOOKUP(A352,Amazon!A:A,Amazon!B:B,"N/A")</f>
        <v>N/A</v>
      </c>
      <c r="AF352" s="5" t="str">
        <f t="shared" si="109"/>
        <v>N/A</v>
      </c>
      <c r="AG352" s="5" t="str">
        <f t="shared" si="119"/>
        <v>N/A</v>
      </c>
      <c r="AH352" s="6" t="s">
        <v>36</v>
      </c>
      <c r="AI352" s="6" t="s">
        <v>36</v>
      </c>
      <c r="AJ352" s="6" t="s">
        <v>36</v>
      </c>
    </row>
    <row r="353" spans="1:36">
      <c r="A353" s="4">
        <v>45551</v>
      </c>
      <c r="B353" s="222" t="str">
        <f>_xlfn.XLOOKUP(A353,'USD RUB'!B:B,'USD RUB'!C:C,"N/A")</f>
        <v>N/A</v>
      </c>
      <c r="C353" s="222" t="str">
        <f>IFERROR(EXP(_xlfn.XLOOKUP(A353,'Bonds (CP)'!$A$4:$A$513,'Work Sheet'!$B$3:$B$512)/252)-1,"N/A")</f>
        <v>N/A</v>
      </c>
      <c r="D353" s="222">
        <f>IFERROR(_xlfn.XLOOKUP($A353,Intel!$A$2:$A$502,Intel!$B$2:$B$502),"N/A")</f>
        <v>20.91</v>
      </c>
      <c r="E353" s="5" t="str">
        <f t="shared" si="100"/>
        <v>N/A</v>
      </c>
      <c r="F353" s="5" t="str">
        <f t="shared" si="110"/>
        <v>N/A</v>
      </c>
      <c r="G353" s="222">
        <f>IFERROR(_xlfn.XLOOKUP(A353,Apple!A:A,Apple!B:B),"N/A")</f>
        <v>216.32</v>
      </c>
      <c r="H353" s="5" t="str">
        <f t="shared" si="101"/>
        <v>N/A</v>
      </c>
      <c r="I353" s="5" t="str">
        <f t="shared" si="111"/>
        <v>N/A</v>
      </c>
      <c r="J353" s="222">
        <f>IFERROR(_xlfn.XLOOKUP(A353,Microsoft!A:A,Microsoft!B:B),"N/A")</f>
        <v>431.34</v>
      </c>
      <c r="K353" s="5" t="str">
        <f t="shared" si="102"/>
        <v>N/A</v>
      </c>
      <c r="L353" s="5" t="str">
        <f t="shared" si="112"/>
        <v>N/A</v>
      </c>
      <c r="M353" s="222">
        <f>IFERROR(_xlfn.XLOOKUP($A353,Cisco!A:A,Cisco!B:B),"N/A")</f>
        <v>51.03</v>
      </c>
      <c r="N353" s="5" t="str">
        <f t="shared" si="103"/>
        <v>N/A</v>
      </c>
      <c r="O353" s="5" t="str">
        <f t="shared" si="113"/>
        <v>N/A</v>
      </c>
      <c r="P353" s="222">
        <f>IFERROR(_xlfn.XLOOKUP($A353,Disney!A:A,Disney!B:B),"N/A")</f>
        <v>91.85</v>
      </c>
      <c r="Q353" s="5" t="str">
        <f t="shared" si="104"/>
        <v>N/A</v>
      </c>
      <c r="R353" s="5" t="str">
        <f t="shared" si="114"/>
        <v>N/A</v>
      </c>
      <c r="S353" s="222">
        <f>_xlfn.XLOOKUP(A353,FedEx!A:A,FedEx!B:B,"N/A")</f>
        <v>292.63</v>
      </c>
      <c r="T353" s="5" t="str">
        <f t="shared" si="105"/>
        <v>N/A</v>
      </c>
      <c r="U353" s="5" t="str">
        <f t="shared" si="115"/>
        <v>N/A</v>
      </c>
      <c r="V353" s="222">
        <f>_xlfn.XLOOKUP($A353,'General Motors'!A:A,'General Motors'!B:B,"N/A")</f>
        <v>46.87</v>
      </c>
      <c r="W353" s="5" t="str">
        <f t="shared" si="106"/>
        <v>N/A</v>
      </c>
      <c r="X353" s="5" t="str">
        <f t="shared" si="116"/>
        <v>N/A</v>
      </c>
      <c r="Y353" s="222">
        <f>_xlfn.XLOOKUP($A353,Chevron!A:A,Chevron!B:B,"N/A")</f>
        <v>142.09</v>
      </c>
      <c r="Z353" s="5" t="str">
        <f t="shared" si="107"/>
        <v>N/A</v>
      </c>
      <c r="AA353" s="5" t="str">
        <f t="shared" si="117"/>
        <v>N/A</v>
      </c>
      <c r="AB353" s="222">
        <f>_xlfn.XLOOKUP($A353,Boeing!A:A,Boeing!B:B,"N/A")</f>
        <v>155.55000000000001</v>
      </c>
      <c r="AC353" s="5" t="str">
        <f t="shared" si="108"/>
        <v>N/A</v>
      </c>
      <c r="AD353" s="5" t="str">
        <f t="shared" si="118"/>
        <v>N/A</v>
      </c>
      <c r="AE353" s="222">
        <f>_xlfn.XLOOKUP(A353,Amazon!A:A,Amazon!B:B,"N/A")</f>
        <v>184.89</v>
      </c>
      <c r="AF353" s="5" t="str">
        <f t="shared" si="109"/>
        <v>N/A</v>
      </c>
      <c r="AG353" s="5" t="str">
        <f t="shared" si="119"/>
        <v>N/A</v>
      </c>
      <c r="AH353" s="9">
        <v>1363696</v>
      </c>
      <c r="AI353" s="6" t="s">
        <v>36</v>
      </c>
      <c r="AJ353" s="6" t="s">
        <v>36</v>
      </c>
    </row>
    <row r="354" spans="1:36">
      <c r="A354" s="4">
        <v>45552</v>
      </c>
      <c r="B354" s="222">
        <f>_xlfn.XLOOKUP(A354,'USD RUB'!B:B,'USD RUB'!C:C,"N/A")</f>
        <v>91.142300000000006</v>
      </c>
      <c r="C354" s="222" t="str">
        <f>IFERROR(EXP(_xlfn.XLOOKUP(A354,'Bonds (CP)'!$A$4:$A$513,'Work Sheet'!$B$3:$B$512)/252)-1,"N/A")</f>
        <v>N/A</v>
      </c>
      <c r="D354" s="222">
        <f>IFERROR(_xlfn.XLOOKUP($A354,Intel!$A$2:$A$502,Intel!$B$2:$B$502),"N/A")</f>
        <v>21.47</v>
      </c>
      <c r="E354" s="5">
        <f t="shared" si="100"/>
        <v>1956.8251809999999</v>
      </c>
      <c r="F354" s="5" t="str">
        <f t="shared" si="110"/>
        <v>N/A</v>
      </c>
      <c r="G354" s="222">
        <f>IFERROR(_xlfn.XLOOKUP(A354,Apple!A:A,Apple!B:B),"N/A")</f>
        <v>216.79</v>
      </c>
      <c r="H354" s="5">
        <f t="shared" si="101"/>
        <v>19758.739217000002</v>
      </c>
      <c r="I354" s="5" t="str">
        <f t="shared" si="111"/>
        <v>N/A</v>
      </c>
      <c r="J354" s="222">
        <f>IFERROR(_xlfn.XLOOKUP(A354,Microsoft!A:A,Microsoft!B:B),"N/A")</f>
        <v>435.15</v>
      </c>
      <c r="K354" s="5">
        <f t="shared" si="102"/>
        <v>39660.571844999999</v>
      </c>
      <c r="L354" s="5" t="str">
        <f t="shared" si="112"/>
        <v>N/A</v>
      </c>
      <c r="M354" s="222">
        <f>IFERROR(_xlfn.XLOOKUP($A354,Cisco!A:A,Cisco!B:B),"N/A")</f>
        <v>50.61</v>
      </c>
      <c r="N354" s="5">
        <f t="shared" si="103"/>
        <v>4612.7118030000001</v>
      </c>
      <c r="O354" s="5" t="str">
        <f t="shared" si="113"/>
        <v>N/A</v>
      </c>
      <c r="P354" s="222">
        <f>IFERROR(_xlfn.XLOOKUP($A354,Disney!A:A,Disney!B:B),"N/A")</f>
        <v>92.86</v>
      </c>
      <c r="Q354" s="5">
        <f t="shared" si="104"/>
        <v>8463.473978</v>
      </c>
      <c r="R354" s="5" t="str">
        <f t="shared" si="114"/>
        <v>N/A</v>
      </c>
      <c r="S354" s="222">
        <f>_xlfn.XLOOKUP(A354,FedEx!A:A,FedEx!B:B,"N/A")</f>
        <v>297.33999999999997</v>
      </c>
      <c r="T354" s="5">
        <f t="shared" si="105"/>
        <v>27100.251482</v>
      </c>
      <c r="U354" s="5" t="str">
        <f t="shared" si="115"/>
        <v>N/A</v>
      </c>
      <c r="V354" s="222">
        <f>_xlfn.XLOOKUP($A354,'General Motors'!A:A,'General Motors'!B:B,"N/A")</f>
        <v>47.52</v>
      </c>
      <c r="W354" s="5">
        <f t="shared" si="106"/>
        <v>4331.082096000001</v>
      </c>
      <c r="X354" s="5" t="str">
        <f t="shared" si="116"/>
        <v>N/A</v>
      </c>
      <c r="Y354" s="222">
        <f>_xlfn.XLOOKUP($A354,Chevron!A:A,Chevron!B:B,"N/A")</f>
        <v>143.41</v>
      </c>
      <c r="Z354" s="5">
        <f t="shared" si="107"/>
        <v>13070.717243000001</v>
      </c>
      <c r="AA354" s="5" t="str">
        <f t="shared" si="117"/>
        <v>N/A</v>
      </c>
      <c r="AB354" s="222">
        <f>_xlfn.XLOOKUP($A354,Boeing!A:A,Boeing!B:B,"N/A")</f>
        <v>156.38999999999999</v>
      </c>
      <c r="AC354" s="5">
        <f t="shared" si="108"/>
        <v>14253.744296999999</v>
      </c>
      <c r="AD354" s="5" t="str">
        <f t="shared" si="118"/>
        <v>N/A</v>
      </c>
      <c r="AE354" s="222">
        <f>_xlfn.XLOOKUP(A354,Amazon!A:A,Amazon!B:B,"N/A")</f>
        <v>186.88</v>
      </c>
      <c r="AF354" s="5">
        <f t="shared" si="109"/>
        <v>17032.673024</v>
      </c>
      <c r="AG354" s="5" t="str">
        <f t="shared" si="119"/>
        <v>N/A</v>
      </c>
      <c r="AH354" s="393">
        <v>5634.58</v>
      </c>
      <c r="AI354" s="393">
        <v>513548.58069999999</v>
      </c>
      <c r="AJ354" s="6" t="s">
        <v>36</v>
      </c>
    </row>
    <row r="355" spans="1:36">
      <c r="A355" s="4">
        <v>45553</v>
      </c>
      <c r="B355" s="222">
        <f>_xlfn.XLOOKUP(A355,'USD RUB'!B:B,'USD RUB'!C:C,"N/A")</f>
        <v>91.429199999999994</v>
      </c>
      <c r="C355" s="222">
        <f>IFERROR(EXP(_xlfn.XLOOKUP(A355,'Bonds (CP)'!$A$4:$A$513,'Work Sheet'!$B$3:$B$512)/252)-1,"N/A")</f>
        <v>0.42570251117587854</v>
      </c>
      <c r="D355" s="222">
        <f>IFERROR(_xlfn.XLOOKUP($A355,Intel!$A$2:$A$502,Intel!$B$2:$B$502),"N/A")</f>
        <v>20.77</v>
      </c>
      <c r="E355" s="5">
        <f t="shared" si="100"/>
        <v>1898.9844839999998</v>
      </c>
      <c r="F355" s="5">
        <f t="shared" si="110"/>
        <v>-2.955843861864127E-2</v>
      </c>
      <c r="G355" s="222">
        <f>IFERROR(_xlfn.XLOOKUP(A355,Apple!A:A,Apple!B:B),"N/A")</f>
        <v>220.69</v>
      </c>
      <c r="H355" s="5">
        <f t="shared" si="101"/>
        <v>20177.510147999998</v>
      </c>
      <c r="I355" s="5">
        <f t="shared" si="111"/>
        <v>2.1194213173262311E-2</v>
      </c>
      <c r="J355" s="222">
        <f>IFERROR(_xlfn.XLOOKUP(A355,Microsoft!A:A,Microsoft!B:B),"N/A")</f>
        <v>430.81</v>
      </c>
      <c r="K355" s="5">
        <f t="shared" si="102"/>
        <v>39388.613652</v>
      </c>
      <c r="L355" s="5">
        <f t="shared" si="112"/>
        <v>-6.8571425057323276E-3</v>
      </c>
      <c r="M355" s="222">
        <f>IFERROR(_xlfn.XLOOKUP($A355,Cisco!A:A,Cisco!B:B),"N/A")</f>
        <v>50.57</v>
      </c>
      <c r="N355" s="5">
        <f t="shared" si="103"/>
        <v>4623.5746439999994</v>
      </c>
      <c r="O355" s="5">
        <f t="shared" si="113"/>
        <v>2.3549793405550634E-3</v>
      </c>
      <c r="P355" s="222">
        <f>IFERROR(_xlfn.XLOOKUP($A355,Disney!A:A,Disney!B:B),"N/A")</f>
        <v>93.58</v>
      </c>
      <c r="Q355" s="5">
        <f t="shared" si="104"/>
        <v>8555.9445359999991</v>
      </c>
      <c r="R355" s="5">
        <f t="shared" si="114"/>
        <v>1.0925839465019571E-2</v>
      </c>
      <c r="S355" s="222">
        <f>_xlfn.XLOOKUP(A355,FedEx!A:A,FedEx!B:B,"N/A")</f>
        <v>298.17</v>
      </c>
      <c r="T355" s="5">
        <f t="shared" si="105"/>
        <v>27261.444564000001</v>
      </c>
      <c r="U355" s="5">
        <f t="shared" si="115"/>
        <v>5.9480290102498223E-3</v>
      </c>
      <c r="V355" s="222">
        <f>_xlfn.XLOOKUP($A355,'General Motors'!A:A,'General Motors'!B:B,"N/A")</f>
        <v>48.66</v>
      </c>
      <c r="W355" s="5">
        <f t="shared" si="106"/>
        <v>4448.9448719999991</v>
      </c>
      <c r="X355" s="5">
        <f t="shared" si="116"/>
        <v>2.7213239875746309E-2</v>
      </c>
      <c r="Y355" s="222">
        <f>_xlfn.XLOOKUP($A355,Chevron!A:A,Chevron!B:B,"N/A")</f>
        <v>143.96</v>
      </c>
      <c r="Z355" s="5">
        <f t="shared" si="107"/>
        <v>13162.147632</v>
      </c>
      <c r="AA355" s="5">
        <f t="shared" si="117"/>
        <v>6.9950552291966339E-3</v>
      </c>
      <c r="AB355" s="222">
        <f>_xlfn.XLOOKUP($A355,Boeing!A:A,Boeing!B:B,"N/A")</f>
        <v>155.11000000000001</v>
      </c>
      <c r="AC355" s="5">
        <f t="shared" si="108"/>
        <v>14181.583212</v>
      </c>
      <c r="AD355" s="5">
        <f t="shared" si="118"/>
        <v>-5.0626055509630508E-3</v>
      </c>
      <c r="AE355" s="222">
        <f>_xlfn.XLOOKUP(A355,Amazon!A:A,Amazon!B:B,"N/A")</f>
        <v>186.43</v>
      </c>
      <c r="AF355" s="5">
        <f t="shared" si="109"/>
        <v>17045.145755999998</v>
      </c>
      <c r="AG355" s="5">
        <f t="shared" si="119"/>
        <v>7.322827123155129E-4</v>
      </c>
      <c r="AH355" s="393">
        <v>5618.26</v>
      </c>
      <c r="AI355" s="393">
        <v>513673.0172</v>
      </c>
      <c r="AJ355" s="393">
        <v>2.4231E-4</v>
      </c>
    </row>
    <row r="356" spans="1:36">
      <c r="A356" s="4">
        <v>45554</v>
      </c>
      <c r="B356" s="222">
        <f>_xlfn.XLOOKUP(A356,'USD RUB'!B:B,'USD RUB'!C:C,"N/A")</f>
        <v>91.671199999999999</v>
      </c>
      <c r="C356" s="222">
        <f>IFERROR(EXP(_xlfn.XLOOKUP(A356,'Bonds (CP)'!$A$4:$A$513,'Work Sheet'!$B$3:$B$512)/252)-1,"N/A")</f>
        <v>0.42220986483242728</v>
      </c>
      <c r="D356" s="222">
        <f>IFERROR(_xlfn.XLOOKUP($A356,Intel!$A$2:$A$502,Intel!$B$2:$B$502),"N/A")</f>
        <v>21.14</v>
      </c>
      <c r="E356" s="5">
        <f t="shared" si="100"/>
        <v>1937.9291680000001</v>
      </c>
      <c r="F356" s="5">
        <f t="shared" si="110"/>
        <v>2.050816335158645E-2</v>
      </c>
      <c r="G356" s="222">
        <f>IFERROR(_xlfn.XLOOKUP(A356,Apple!A:A,Apple!B:B),"N/A")</f>
        <v>228.87</v>
      </c>
      <c r="H356" s="5">
        <f t="shared" si="101"/>
        <v>20980.787543999999</v>
      </c>
      <c r="I356" s="5">
        <f t="shared" si="111"/>
        <v>3.9810531136301952E-2</v>
      </c>
      <c r="J356" s="222">
        <f>IFERROR(_xlfn.XLOOKUP(A356,Microsoft!A:A,Microsoft!B:B),"N/A")</f>
        <v>438.69</v>
      </c>
      <c r="K356" s="5">
        <f t="shared" si="102"/>
        <v>40215.238727999997</v>
      </c>
      <c r="L356" s="5">
        <f t="shared" si="112"/>
        <v>2.0986396812623598E-2</v>
      </c>
      <c r="M356" s="222">
        <f>IFERROR(_xlfn.XLOOKUP($A356,Cisco!A:A,Cisco!B:B),"N/A")</f>
        <v>51.44</v>
      </c>
      <c r="N356" s="5">
        <f t="shared" si="103"/>
        <v>4715.5665279999994</v>
      </c>
      <c r="O356" s="5">
        <f t="shared" si="113"/>
        <v>1.9896268814298734E-2</v>
      </c>
      <c r="P356" s="222">
        <f>IFERROR(_xlfn.XLOOKUP($A356,Disney!A:A,Disney!B:B),"N/A")</f>
        <v>93.45</v>
      </c>
      <c r="Q356" s="5">
        <f t="shared" si="104"/>
        <v>8566.6736400000009</v>
      </c>
      <c r="R356" s="5">
        <f t="shared" si="114"/>
        <v>1.253994103731948E-3</v>
      </c>
      <c r="S356" s="222">
        <f>_xlfn.XLOOKUP(A356,FedEx!A:A,FedEx!B:B,"N/A")</f>
        <v>300.39</v>
      </c>
      <c r="T356" s="5">
        <f t="shared" si="105"/>
        <v>27537.111767999999</v>
      </c>
      <c r="U356" s="5">
        <f t="shared" si="115"/>
        <v>1.0111980799580644E-2</v>
      </c>
      <c r="V356" s="222">
        <f>_xlfn.XLOOKUP($A356,'General Motors'!A:A,'General Motors'!B:B,"N/A")</f>
        <v>48.62</v>
      </c>
      <c r="W356" s="5">
        <f t="shared" si="106"/>
        <v>4457.0537439999998</v>
      </c>
      <c r="X356" s="5">
        <f t="shared" si="116"/>
        <v>1.8226505909377799E-3</v>
      </c>
      <c r="Y356" s="222">
        <f>_xlfn.XLOOKUP($A356,Chevron!A:A,Chevron!B:B,"N/A")</f>
        <v>144.99</v>
      </c>
      <c r="Z356" s="5">
        <f t="shared" si="107"/>
        <v>13291.407288</v>
      </c>
      <c r="AA356" s="5">
        <f t="shared" si="117"/>
        <v>9.820559654394323E-3</v>
      </c>
      <c r="AB356" s="222">
        <f>_xlfn.XLOOKUP($A356,Boeing!A:A,Boeing!B:B,"N/A")</f>
        <v>154.59</v>
      </c>
      <c r="AC356" s="5">
        <f t="shared" si="108"/>
        <v>14171.450808</v>
      </c>
      <c r="AD356" s="5">
        <f t="shared" si="118"/>
        <v>-7.1447622233222763E-4</v>
      </c>
      <c r="AE356" s="222">
        <f>_xlfn.XLOOKUP(A356,Amazon!A:A,Amazon!B:B,"N/A")</f>
        <v>189.87</v>
      </c>
      <c r="AF356" s="5">
        <f t="shared" si="109"/>
        <v>17405.610744000001</v>
      </c>
      <c r="AG356" s="5">
        <f t="shared" si="119"/>
        <v>2.1147662399608302E-2</v>
      </c>
      <c r="AH356" s="393">
        <v>5713.64</v>
      </c>
      <c r="AI356" s="393">
        <v>523776.2352</v>
      </c>
      <c r="AJ356" s="393">
        <v>1.9668580000000001E-2</v>
      </c>
    </row>
    <row r="357" spans="1:36">
      <c r="A357" s="4">
        <v>45555</v>
      </c>
      <c r="B357" s="222">
        <f>_xlfn.XLOOKUP(A357,'USD RUB'!B:B,'USD RUB'!C:C,"N/A")</f>
        <v>92.696200000000005</v>
      </c>
      <c r="C357" s="222">
        <f>IFERROR(EXP(_xlfn.XLOOKUP(A357,'Bonds (CP)'!$A$4:$A$513,'Work Sheet'!$B$3:$B$512)/252)-1,"N/A")</f>
        <v>0.42213198404372743</v>
      </c>
      <c r="D357" s="222">
        <f>IFERROR(_xlfn.XLOOKUP($A357,Intel!$A$2:$A$502,Intel!$B$2:$B$502),"N/A")</f>
        <v>21.84</v>
      </c>
      <c r="E357" s="5">
        <f t="shared" si="100"/>
        <v>2024.4850080000001</v>
      </c>
      <c r="F357" s="5">
        <f t="shared" si="110"/>
        <v>4.4664088568999727E-2</v>
      </c>
      <c r="G357" s="222">
        <f>IFERROR(_xlfn.XLOOKUP(A357,Apple!A:A,Apple!B:B),"N/A")</f>
        <v>228.2</v>
      </c>
      <c r="H357" s="5">
        <f t="shared" si="101"/>
        <v>21153.272840000001</v>
      </c>
      <c r="I357" s="5">
        <f t="shared" si="111"/>
        <v>8.2211068406403687E-3</v>
      </c>
      <c r="J357" s="222">
        <f>IFERROR(_xlfn.XLOOKUP(A357,Microsoft!A:A,Microsoft!B:B),"N/A")</f>
        <v>435.27</v>
      </c>
      <c r="K357" s="5">
        <f t="shared" si="102"/>
        <v>40347.874973999998</v>
      </c>
      <c r="L357" s="5">
        <f t="shared" si="112"/>
        <v>3.2981588620448754E-3</v>
      </c>
      <c r="M357" s="222">
        <f>IFERROR(_xlfn.XLOOKUP($A357,Cisco!A:A,Cisco!B:B),"N/A")</f>
        <v>51.97</v>
      </c>
      <c r="N357" s="5">
        <f t="shared" si="103"/>
        <v>4817.4215140000006</v>
      </c>
      <c r="O357" s="5">
        <f t="shared" si="113"/>
        <v>2.159973470742238E-2</v>
      </c>
      <c r="P357" s="222">
        <f>IFERROR(_xlfn.XLOOKUP($A357,Disney!A:A,Disney!B:B),"N/A")</f>
        <v>93.75</v>
      </c>
      <c r="Q357" s="5">
        <f t="shared" si="104"/>
        <v>8690.2687500000011</v>
      </c>
      <c r="R357" s="5">
        <f t="shared" si="114"/>
        <v>1.4427433003038947E-2</v>
      </c>
      <c r="S357" s="222">
        <f>_xlfn.XLOOKUP(A357,FedEx!A:A,FedEx!B:B,"N/A")</f>
        <v>254.64</v>
      </c>
      <c r="T357" s="5">
        <f t="shared" si="105"/>
        <v>23604.160368000001</v>
      </c>
      <c r="U357" s="5">
        <f t="shared" si="115"/>
        <v>-0.14282367131074203</v>
      </c>
      <c r="V357" s="222">
        <f>_xlfn.XLOOKUP($A357,'General Motors'!A:A,'General Motors'!B:B,"N/A")</f>
        <v>48.88</v>
      </c>
      <c r="W357" s="5">
        <f t="shared" si="106"/>
        <v>4530.990256</v>
      </c>
      <c r="X357" s="5">
        <f t="shared" si="116"/>
        <v>1.6588651662442278E-2</v>
      </c>
      <c r="Y357" s="222">
        <f>_xlfn.XLOOKUP($A357,Chevron!A:A,Chevron!B:B,"N/A")</f>
        <v>145.68</v>
      </c>
      <c r="Z357" s="5">
        <f t="shared" si="107"/>
        <v>13503.982416000001</v>
      </c>
      <c r="AA357" s="5">
        <f t="shared" si="117"/>
        <v>1.5993425180185428E-2</v>
      </c>
      <c r="AB357" s="222">
        <f>_xlfn.XLOOKUP($A357,Boeing!A:A,Boeing!B:B,"N/A")</f>
        <v>153.29</v>
      </c>
      <c r="AC357" s="5">
        <f t="shared" si="108"/>
        <v>14209.400497999999</v>
      </c>
      <c r="AD357" s="5">
        <f t="shared" si="118"/>
        <v>2.6778973101735382E-3</v>
      </c>
      <c r="AE357" s="222">
        <f>_xlfn.XLOOKUP(A357,Amazon!A:A,Amazon!B:B,"N/A")</f>
        <v>191.6</v>
      </c>
      <c r="AF357" s="5">
        <f t="shared" si="109"/>
        <v>17760.591919999999</v>
      </c>
      <c r="AG357" s="5">
        <f t="shared" si="119"/>
        <v>2.0394640626004268E-2</v>
      </c>
      <c r="AH357" s="393">
        <v>5702.55</v>
      </c>
      <c r="AI357" s="393">
        <v>528604.71530000004</v>
      </c>
      <c r="AJ357" s="393">
        <v>9.2185900000000005E-3</v>
      </c>
    </row>
    <row r="358" spans="1:36">
      <c r="A358" s="4">
        <v>45556</v>
      </c>
      <c r="B358" s="222">
        <f>_xlfn.XLOOKUP(A358,'USD RUB'!B:B,'USD RUB'!C:C,"N/A")</f>
        <v>92.584800000000001</v>
      </c>
      <c r="C358" s="222" t="str">
        <f>IFERROR(EXP(_xlfn.XLOOKUP(A358,'Bonds (CP)'!$A$4:$A$513,'Work Sheet'!$B$3:$B$512)/252)-1,"N/A")</f>
        <v>N/A</v>
      </c>
      <c r="D358" s="222" t="str">
        <f>IFERROR(_xlfn.XLOOKUP($A358,Intel!$A$2:$A$502,Intel!$B$2:$B$502),"N/A")</f>
        <v>N/A</v>
      </c>
      <c r="E358" s="5" t="str">
        <f t="shared" si="100"/>
        <v>N/A</v>
      </c>
      <c r="F358" s="5" t="str">
        <f t="shared" si="110"/>
        <v>N/A</v>
      </c>
      <c r="G358" s="222" t="str">
        <f>IFERROR(_xlfn.XLOOKUP(A358,Apple!A:A,Apple!B:B),"N/A")</f>
        <v>N/A</v>
      </c>
      <c r="H358" s="5" t="str">
        <f t="shared" si="101"/>
        <v>N/A</v>
      </c>
      <c r="I358" s="5" t="str">
        <f t="shared" si="111"/>
        <v>N/A</v>
      </c>
      <c r="J358" s="222" t="str">
        <f>IFERROR(_xlfn.XLOOKUP(A358,Microsoft!A:A,Microsoft!B:B),"N/A")</f>
        <v>N/A</v>
      </c>
      <c r="K358" s="5" t="str">
        <f t="shared" si="102"/>
        <v>N/A</v>
      </c>
      <c r="L358" s="5" t="str">
        <f t="shared" si="112"/>
        <v>N/A</v>
      </c>
      <c r="M358" s="222" t="str">
        <f>IFERROR(_xlfn.XLOOKUP($A358,Cisco!A:A,Cisco!B:B),"N/A")</f>
        <v>N/A</v>
      </c>
      <c r="N358" s="5" t="str">
        <f t="shared" si="103"/>
        <v>N/A</v>
      </c>
      <c r="O358" s="5" t="str">
        <f t="shared" si="113"/>
        <v>N/A</v>
      </c>
      <c r="P358" s="222" t="str">
        <f>IFERROR(_xlfn.XLOOKUP($A358,Disney!A:A,Disney!B:B),"N/A")</f>
        <v>N/A</v>
      </c>
      <c r="Q358" s="5" t="str">
        <f t="shared" si="104"/>
        <v>N/A</v>
      </c>
      <c r="R358" s="5" t="str">
        <f t="shared" si="114"/>
        <v>N/A</v>
      </c>
      <c r="S358" s="222" t="str">
        <f>_xlfn.XLOOKUP(A358,FedEx!A:A,FedEx!B:B,"N/A")</f>
        <v>N/A</v>
      </c>
      <c r="T358" s="5" t="str">
        <f t="shared" si="105"/>
        <v>N/A</v>
      </c>
      <c r="U358" s="5" t="str">
        <f t="shared" si="115"/>
        <v>N/A</v>
      </c>
      <c r="V358" s="222" t="str">
        <f>_xlfn.XLOOKUP($A358,'General Motors'!A:A,'General Motors'!B:B,"N/A")</f>
        <v>N/A</v>
      </c>
      <c r="W358" s="5" t="str">
        <f t="shared" si="106"/>
        <v>N/A</v>
      </c>
      <c r="X358" s="5" t="str">
        <f t="shared" si="116"/>
        <v>N/A</v>
      </c>
      <c r="Y358" s="222" t="str">
        <f>_xlfn.XLOOKUP($A358,Chevron!A:A,Chevron!B:B,"N/A")</f>
        <v>N/A</v>
      </c>
      <c r="Z358" s="5" t="str">
        <f t="shared" si="107"/>
        <v>N/A</v>
      </c>
      <c r="AA358" s="5" t="str">
        <f t="shared" si="117"/>
        <v>N/A</v>
      </c>
      <c r="AB358" s="222" t="str">
        <f>_xlfn.XLOOKUP($A358,Boeing!A:A,Boeing!B:B,"N/A")</f>
        <v>N/A</v>
      </c>
      <c r="AC358" s="5" t="str">
        <f t="shared" si="108"/>
        <v>N/A</v>
      </c>
      <c r="AD358" s="5" t="str">
        <f t="shared" si="118"/>
        <v>N/A</v>
      </c>
      <c r="AE358" s="222" t="str">
        <f>_xlfn.XLOOKUP(A358,Amazon!A:A,Amazon!B:B,"N/A")</f>
        <v>N/A</v>
      </c>
      <c r="AF358" s="5" t="str">
        <f t="shared" si="109"/>
        <v>N/A</v>
      </c>
      <c r="AG358" s="5" t="str">
        <f t="shared" si="119"/>
        <v>N/A</v>
      </c>
      <c r="AH358" s="6" t="s">
        <v>36</v>
      </c>
      <c r="AI358" s="6" t="s">
        <v>36</v>
      </c>
      <c r="AJ358" s="6" t="s">
        <v>36</v>
      </c>
    </row>
    <row r="359" spans="1:36">
      <c r="A359" s="4">
        <v>45557</v>
      </c>
      <c r="B359" s="222" t="str">
        <f>_xlfn.XLOOKUP(A359,'USD RUB'!B:B,'USD RUB'!C:C,"N/A")</f>
        <v>N/A</v>
      </c>
      <c r="C359" s="222" t="str">
        <f>IFERROR(EXP(_xlfn.XLOOKUP(A359,'Bonds (CP)'!$A$4:$A$513,'Work Sheet'!$B$3:$B$512)/252)-1,"N/A")</f>
        <v>N/A</v>
      </c>
      <c r="D359" s="222" t="str">
        <f>IFERROR(_xlfn.XLOOKUP($A359,Intel!$A$2:$A$502,Intel!$B$2:$B$502),"N/A")</f>
        <v>N/A</v>
      </c>
      <c r="E359" s="5" t="str">
        <f t="shared" si="100"/>
        <v>N/A</v>
      </c>
      <c r="F359" s="5" t="str">
        <f t="shared" si="110"/>
        <v>N/A</v>
      </c>
      <c r="G359" s="222" t="str">
        <f>IFERROR(_xlfn.XLOOKUP(A359,Apple!A:A,Apple!B:B),"N/A")</f>
        <v>N/A</v>
      </c>
      <c r="H359" s="5" t="str">
        <f t="shared" si="101"/>
        <v>N/A</v>
      </c>
      <c r="I359" s="5" t="str">
        <f t="shared" si="111"/>
        <v>N/A</v>
      </c>
      <c r="J359" s="222" t="str">
        <f>IFERROR(_xlfn.XLOOKUP(A359,Microsoft!A:A,Microsoft!B:B),"N/A")</f>
        <v>N/A</v>
      </c>
      <c r="K359" s="5" t="str">
        <f t="shared" si="102"/>
        <v>N/A</v>
      </c>
      <c r="L359" s="5" t="str">
        <f t="shared" si="112"/>
        <v>N/A</v>
      </c>
      <c r="M359" s="222" t="str">
        <f>IFERROR(_xlfn.XLOOKUP($A359,Cisco!A:A,Cisco!B:B),"N/A")</f>
        <v>N/A</v>
      </c>
      <c r="N359" s="5" t="str">
        <f t="shared" si="103"/>
        <v>N/A</v>
      </c>
      <c r="O359" s="5" t="str">
        <f t="shared" si="113"/>
        <v>N/A</v>
      </c>
      <c r="P359" s="222" t="str">
        <f>IFERROR(_xlfn.XLOOKUP($A359,Disney!A:A,Disney!B:B),"N/A")</f>
        <v>N/A</v>
      </c>
      <c r="Q359" s="5" t="str">
        <f t="shared" si="104"/>
        <v>N/A</v>
      </c>
      <c r="R359" s="5" t="str">
        <f t="shared" si="114"/>
        <v>N/A</v>
      </c>
      <c r="S359" s="222" t="str">
        <f>_xlfn.XLOOKUP(A359,FedEx!A:A,FedEx!B:B,"N/A")</f>
        <v>N/A</v>
      </c>
      <c r="T359" s="5" t="str">
        <f t="shared" si="105"/>
        <v>N/A</v>
      </c>
      <c r="U359" s="5" t="str">
        <f t="shared" si="115"/>
        <v>N/A</v>
      </c>
      <c r="V359" s="222" t="str">
        <f>_xlfn.XLOOKUP($A359,'General Motors'!A:A,'General Motors'!B:B,"N/A")</f>
        <v>N/A</v>
      </c>
      <c r="W359" s="5" t="str">
        <f t="shared" si="106"/>
        <v>N/A</v>
      </c>
      <c r="X359" s="5" t="str">
        <f t="shared" si="116"/>
        <v>N/A</v>
      </c>
      <c r="Y359" s="222" t="str">
        <f>_xlfn.XLOOKUP($A359,Chevron!A:A,Chevron!B:B,"N/A")</f>
        <v>N/A</v>
      </c>
      <c r="Z359" s="5" t="str">
        <f t="shared" si="107"/>
        <v>N/A</v>
      </c>
      <c r="AA359" s="5" t="str">
        <f t="shared" si="117"/>
        <v>N/A</v>
      </c>
      <c r="AB359" s="222" t="str">
        <f>_xlfn.XLOOKUP($A359,Boeing!A:A,Boeing!B:B,"N/A")</f>
        <v>N/A</v>
      </c>
      <c r="AC359" s="5" t="str">
        <f t="shared" si="108"/>
        <v>N/A</v>
      </c>
      <c r="AD359" s="5" t="str">
        <f t="shared" si="118"/>
        <v>N/A</v>
      </c>
      <c r="AE359" s="222" t="str">
        <f>_xlfn.XLOOKUP(A359,Amazon!A:A,Amazon!B:B,"N/A")</f>
        <v>N/A</v>
      </c>
      <c r="AF359" s="5" t="str">
        <f t="shared" si="109"/>
        <v>N/A</v>
      </c>
      <c r="AG359" s="5" t="str">
        <f t="shared" si="119"/>
        <v>N/A</v>
      </c>
      <c r="AH359" s="6" t="s">
        <v>36</v>
      </c>
      <c r="AI359" s="6" t="s">
        <v>36</v>
      </c>
      <c r="AJ359" s="6" t="s">
        <v>36</v>
      </c>
    </row>
    <row r="360" spans="1:36">
      <c r="A360" s="4">
        <v>45558</v>
      </c>
      <c r="B360" s="222" t="str">
        <f>_xlfn.XLOOKUP(A360,'USD RUB'!B:B,'USD RUB'!C:C,"N/A")</f>
        <v>N/A</v>
      </c>
      <c r="C360" s="222">
        <f>IFERROR(EXP(_xlfn.XLOOKUP(A360,'Bonds (CP)'!$A$4:$A$513,'Work Sheet'!$B$3:$B$512)/252)-1,"N/A")</f>
        <v>0.42222679600302726</v>
      </c>
      <c r="D360" s="222">
        <f>IFERROR(_xlfn.XLOOKUP($A360,Intel!$A$2:$A$502,Intel!$B$2:$B$502),"N/A")</f>
        <v>22.56</v>
      </c>
      <c r="E360" s="5" t="str">
        <f t="shared" si="100"/>
        <v>N/A</v>
      </c>
      <c r="F360" s="5" t="str">
        <f t="shared" si="110"/>
        <v>N/A</v>
      </c>
      <c r="G360" s="222">
        <f>IFERROR(_xlfn.XLOOKUP(A360,Apple!A:A,Apple!B:B),"N/A")</f>
        <v>226.47</v>
      </c>
      <c r="H360" s="5" t="str">
        <f t="shared" si="101"/>
        <v>N/A</v>
      </c>
      <c r="I360" s="5" t="str">
        <f t="shared" si="111"/>
        <v>N/A</v>
      </c>
      <c r="J360" s="222">
        <f>IFERROR(_xlfn.XLOOKUP(A360,Microsoft!A:A,Microsoft!B:B),"N/A")</f>
        <v>433.51</v>
      </c>
      <c r="K360" s="5" t="str">
        <f t="shared" si="102"/>
        <v>N/A</v>
      </c>
      <c r="L360" s="5" t="str">
        <f t="shared" si="112"/>
        <v>N/A</v>
      </c>
      <c r="M360" s="222">
        <f>IFERROR(_xlfn.XLOOKUP($A360,Cisco!A:A,Cisco!B:B),"N/A")</f>
        <v>52.19</v>
      </c>
      <c r="N360" s="5" t="str">
        <f t="shared" si="103"/>
        <v>N/A</v>
      </c>
      <c r="O360" s="5" t="str">
        <f t="shared" si="113"/>
        <v>N/A</v>
      </c>
      <c r="P360" s="222">
        <f>IFERROR(_xlfn.XLOOKUP($A360,Disney!A:A,Disney!B:B),"N/A")</f>
        <v>92.97</v>
      </c>
      <c r="Q360" s="5" t="str">
        <f t="shared" si="104"/>
        <v>N/A</v>
      </c>
      <c r="R360" s="5" t="str">
        <f t="shared" si="114"/>
        <v>N/A</v>
      </c>
      <c r="S360" s="222">
        <f>_xlfn.XLOOKUP(A360,FedEx!A:A,FedEx!B:B,"N/A")</f>
        <v>258.79000000000002</v>
      </c>
      <c r="T360" s="5" t="str">
        <f t="shared" si="105"/>
        <v>N/A</v>
      </c>
      <c r="U360" s="5" t="str">
        <f t="shared" si="115"/>
        <v>N/A</v>
      </c>
      <c r="V360" s="222">
        <f>_xlfn.XLOOKUP($A360,'General Motors'!A:A,'General Motors'!B:B,"N/A")</f>
        <v>48.04</v>
      </c>
      <c r="W360" s="5" t="str">
        <f t="shared" si="106"/>
        <v>N/A</v>
      </c>
      <c r="X360" s="5" t="str">
        <f t="shared" si="116"/>
        <v>N/A</v>
      </c>
      <c r="Y360" s="222">
        <f>_xlfn.XLOOKUP($A360,Chevron!A:A,Chevron!B:B,"N/A")</f>
        <v>147.54</v>
      </c>
      <c r="Z360" s="5" t="str">
        <f t="shared" si="107"/>
        <v>N/A</v>
      </c>
      <c r="AA360" s="5" t="str">
        <f t="shared" si="117"/>
        <v>N/A</v>
      </c>
      <c r="AB360" s="222">
        <f>_xlfn.XLOOKUP($A360,Boeing!A:A,Boeing!B:B,"N/A")</f>
        <v>156.30000000000001</v>
      </c>
      <c r="AC360" s="5" t="str">
        <f t="shared" si="108"/>
        <v>N/A</v>
      </c>
      <c r="AD360" s="5" t="str">
        <f t="shared" si="118"/>
        <v>N/A</v>
      </c>
      <c r="AE360" s="222">
        <f>_xlfn.XLOOKUP(A360,Amazon!A:A,Amazon!B:B,"N/A")</f>
        <v>193.88</v>
      </c>
      <c r="AF360" s="5" t="str">
        <f t="shared" si="109"/>
        <v>N/A</v>
      </c>
      <c r="AG360" s="5" t="str">
        <f t="shared" si="119"/>
        <v>N/A</v>
      </c>
      <c r="AH360" s="393">
        <v>5718.57</v>
      </c>
      <c r="AI360" s="6" t="s">
        <v>36</v>
      </c>
      <c r="AJ360" s="6" t="s">
        <v>36</v>
      </c>
    </row>
    <row r="361" spans="1:36">
      <c r="A361" s="4">
        <v>45559</v>
      </c>
      <c r="B361" s="222">
        <f>_xlfn.XLOOKUP(A361,'USD RUB'!B:B,'USD RUB'!C:C,"N/A")</f>
        <v>92.92</v>
      </c>
      <c r="C361" s="222">
        <f>IFERROR(EXP(_xlfn.XLOOKUP(A361,'Bonds (CP)'!$A$4:$A$513,'Work Sheet'!$B$3:$B$512)/252)-1,"N/A")</f>
        <v>0.42222792475490056</v>
      </c>
      <c r="D361" s="222">
        <f>IFERROR(_xlfn.XLOOKUP($A361,Intel!$A$2:$A$502,Intel!$B$2:$B$502),"N/A")</f>
        <v>22.81</v>
      </c>
      <c r="E361" s="5">
        <f t="shared" si="100"/>
        <v>2119.5052000000001</v>
      </c>
      <c r="F361" s="5" t="str">
        <f t="shared" si="110"/>
        <v>N/A</v>
      </c>
      <c r="G361" s="222">
        <f>IFERROR(_xlfn.XLOOKUP(A361,Apple!A:A,Apple!B:B),"N/A")</f>
        <v>227.37</v>
      </c>
      <c r="H361" s="5">
        <f t="shared" si="101"/>
        <v>21127.220400000002</v>
      </c>
      <c r="I361" s="5" t="str">
        <f t="shared" si="111"/>
        <v>N/A</v>
      </c>
      <c r="J361" s="222">
        <f>IFERROR(_xlfn.XLOOKUP(A361,Microsoft!A:A,Microsoft!B:B),"N/A")</f>
        <v>429.17</v>
      </c>
      <c r="K361" s="5">
        <f t="shared" si="102"/>
        <v>39878.4764</v>
      </c>
      <c r="L361" s="5" t="str">
        <f t="shared" si="112"/>
        <v>N/A</v>
      </c>
      <c r="M361" s="222">
        <f>IFERROR(_xlfn.XLOOKUP($A361,Cisco!A:A,Cisco!B:B),"N/A")</f>
        <v>52.52</v>
      </c>
      <c r="N361" s="5">
        <f t="shared" si="103"/>
        <v>4880.1584000000003</v>
      </c>
      <c r="O361" s="5" t="str">
        <f t="shared" si="113"/>
        <v>N/A</v>
      </c>
      <c r="P361" s="222">
        <f>IFERROR(_xlfn.XLOOKUP($A361,Disney!A:A,Disney!B:B),"N/A")</f>
        <v>93.69</v>
      </c>
      <c r="Q361" s="5">
        <f t="shared" si="104"/>
        <v>8705.6748000000007</v>
      </c>
      <c r="R361" s="5" t="str">
        <f t="shared" si="114"/>
        <v>N/A</v>
      </c>
      <c r="S361" s="222">
        <f>_xlfn.XLOOKUP(A361,FedEx!A:A,FedEx!B:B,"N/A")</f>
        <v>267.13</v>
      </c>
      <c r="T361" s="5">
        <f t="shared" si="105"/>
        <v>24821.7196</v>
      </c>
      <c r="U361" s="5" t="str">
        <f t="shared" si="115"/>
        <v>N/A</v>
      </c>
      <c r="V361" s="222">
        <f>_xlfn.XLOOKUP($A361,'General Motors'!A:A,'General Motors'!B:B,"N/A")</f>
        <v>48.07</v>
      </c>
      <c r="W361" s="5">
        <f t="shared" si="106"/>
        <v>4466.6643999999997</v>
      </c>
      <c r="X361" s="5" t="str">
        <f t="shared" si="116"/>
        <v>N/A</v>
      </c>
      <c r="Y361" s="222">
        <f>_xlfn.XLOOKUP($A361,Chevron!A:A,Chevron!B:B,"N/A")</f>
        <v>147.44999999999999</v>
      </c>
      <c r="Z361" s="5">
        <f t="shared" si="107"/>
        <v>13701.054</v>
      </c>
      <c r="AA361" s="5" t="str">
        <f t="shared" si="117"/>
        <v>N/A</v>
      </c>
      <c r="AB361" s="222">
        <f>_xlfn.XLOOKUP($A361,Boeing!A:A,Boeing!B:B,"N/A")</f>
        <v>155.81</v>
      </c>
      <c r="AC361" s="5">
        <f t="shared" si="108"/>
        <v>14477.8652</v>
      </c>
      <c r="AD361" s="5" t="str">
        <f t="shared" si="118"/>
        <v>N/A</v>
      </c>
      <c r="AE361" s="222">
        <f>_xlfn.XLOOKUP(A361,Amazon!A:A,Amazon!B:B,"N/A")</f>
        <v>193.96</v>
      </c>
      <c r="AF361" s="5">
        <f t="shared" si="109"/>
        <v>18022.763200000001</v>
      </c>
      <c r="AG361" s="5" t="str">
        <f t="shared" si="119"/>
        <v>N/A</v>
      </c>
      <c r="AH361" s="393">
        <v>5732.93</v>
      </c>
      <c r="AI361" s="393">
        <v>532703.85560000001</v>
      </c>
      <c r="AJ361" s="6" t="s">
        <v>36</v>
      </c>
    </row>
    <row r="362" spans="1:36">
      <c r="A362" s="4">
        <v>45560</v>
      </c>
      <c r="B362" s="222">
        <f>_xlfn.XLOOKUP(A362,'USD RUB'!B:B,'USD RUB'!C:C,"N/A")</f>
        <v>92.862200000000001</v>
      </c>
      <c r="C362" s="222" t="str">
        <f>IFERROR(EXP(_xlfn.XLOOKUP(A362,'Bonds (CP)'!$A$4:$A$513,'Work Sheet'!$B$3:$B$512)/252)-1,"N/A")</f>
        <v>N/A</v>
      </c>
      <c r="D362" s="222">
        <f>IFERROR(_xlfn.XLOOKUP($A362,Intel!$A$2:$A$502,Intel!$B$2:$B$502),"N/A")</f>
        <v>23.54</v>
      </c>
      <c r="E362" s="5">
        <f t="shared" si="100"/>
        <v>2185.9761880000001</v>
      </c>
      <c r="F362" s="5">
        <f t="shared" si="110"/>
        <v>3.136155929223472E-2</v>
      </c>
      <c r="G362" s="222">
        <f>IFERROR(_xlfn.XLOOKUP(A362,Apple!A:A,Apple!B:B),"N/A")</f>
        <v>226.37</v>
      </c>
      <c r="H362" s="5">
        <f t="shared" si="101"/>
        <v>21021.216214</v>
      </c>
      <c r="I362" s="5">
        <f t="shared" si="111"/>
        <v>-5.0174222634606913E-3</v>
      </c>
      <c r="J362" s="222">
        <f>IFERROR(_xlfn.XLOOKUP(A362,Microsoft!A:A,Microsoft!B:B),"N/A")</f>
        <v>432.11</v>
      </c>
      <c r="K362" s="5">
        <f t="shared" si="102"/>
        <v>40126.685242</v>
      </c>
      <c r="L362" s="5">
        <f t="shared" si="112"/>
        <v>6.2241305186874207E-3</v>
      </c>
      <c r="M362" s="222">
        <f>IFERROR(_xlfn.XLOOKUP($A362,Cisco!A:A,Cisco!B:B),"N/A")</f>
        <v>52.65</v>
      </c>
      <c r="N362" s="5">
        <f t="shared" si="103"/>
        <v>4889.1948300000004</v>
      </c>
      <c r="O362" s="5">
        <f t="shared" si="113"/>
        <v>1.8516673557154029E-3</v>
      </c>
      <c r="P362" s="222">
        <f>IFERROR(_xlfn.XLOOKUP($A362,Disney!A:A,Disney!B:B),"N/A")</f>
        <v>93.92</v>
      </c>
      <c r="Q362" s="5">
        <f t="shared" si="104"/>
        <v>8721.6178240000008</v>
      </c>
      <c r="R362" s="5">
        <f t="shared" si="114"/>
        <v>1.8313369573603744E-3</v>
      </c>
      <c r="S362" s="222">
        <f>_xlfn.XLOOKUP(A362,FedEx!A:A,FedEx!B:B,"N/A")</f>
        <v>263.77</v>
      </c>
      <c r="T362" s="5">
        <f t="shared" si="105"/>
        <v>24494.262493999999</v>
      </c>
      <c r="U362" s="5">
        <f t="shared" si="115"/>
        <v>-1.3192361821700804E-2</v>
      </c>
      <c r="V362" s="222">
        <f>_xlfn.XLOOKUP($A362,'General Motors'!A:A,'General Motors'!B:B,"N/A")</f>
        <v>45.73</v>
      </c>
      <c r="W362" s="5">
        <f t="shared" si="106"/>
        <v>4246.5884059999998</v>
      </c>
      <c r="X362" s="5">
        <f t="shared" si="116"/>
        <v>-4.9270769928450364E-2</v>
      </c>
      <c r="Y362" s="222">
        <f>_xlfn.XLOOKUP($A362,Chevron!A:A,Chevron!B:B,"N/A")</f>
        <v>143.97</v>
      </c>
      <c r="Z362" s="5">
        <f t="shared" si="107"/>
        <v>13369.370934</v>
      </c>
      <c r="AA362" s="5">
        <f t="shared" si="117"/>
        <v>-2.4208580303383909E-2</v>
      </c>
      <c r="AB362" s="222">
        <f>_xlfn.XLOOKUP($A362,Boeing!A:A,Boeing!B:B,"N/A")</f>
        <v>152.22</v>
      </c>
      <c r="AC362" s="5">
        <f t="shared" si="108"/>
        <v>14135.484084</v>
      </c>
      <c r="AD362" s="5">
        <f t="shared" si="118"/>
        <v>-2.3648591230149063E-2</v>
      </c>
      <c r="AE362" s="222">
        <f>_xlfn.XLOOKUP(A362,Amazon!A:A,Amazon!B:B,"N/A")</f>
        <v>192.53</v>
      </c>
      <c r="AF362" s="5">
        <f t="shared" si="109"/>
        <v>17878.759366000002</v>
      </c>
      <c r="AG362" s="5">
        <f t="shared" si="119"/>
        <v>-7.9901085311934184E-3</v>
      </c>
      <c r="AH362" s="393">
        <v>5722.26</v>
      </c>
      <c r="AI362" s="393">
        <v>531381.65260000003</v>
      </c>
      <c r="AJ362" s="393">
        <v>-2.4821000000000001E-3</v>
      </c>
    </row>
    <row r="363" spans="1:36">
      <c r="A363" s="4">
        <v>45561</v>
      </c>
      <c r="B363" s="222">
        <f>_xlfn.XLOOKUP(A363,'USD RUB'!B:B,'USD RUB'!C:C,"N/A")</f>
        <v>92.388000000000005</v>
      </c>
      <c r="C363" s="222" t="str">
        <f>IFERROR(EXP(_xlfn.XLOOKUP(A363,'Bonds (CP)'!$A$4:$A$513,'Work Sheet'!$B$3:$B$512)/252)-1,"N/A")</f>
        <v>N/A</v>
      </c>
      <c r="D363" s="222">
        <f>IFERROR(_xlfn.XLOOKUP($A363,Intel!$A$2:$A$502,Intel!$B$2:$B$502),"N/A")</f>
        <v>23.92</v>
      </c>
      <c r="E363" s="5">
        <f t="shared" si="100"/>
        <v>2209.9209600000004</v>
      </c>
      <c r="F363" s="5">
        <f t="shared" si="110"/>
        <v>1.0953811908586131E-2</v>
      </c>
      <c r="G363" s="222">
        <f>IFERROR(_xlfn.XLOOKUP(A363,Apple!A:A,Apple!B:B),"N/A")</f>
        <v>227.52</v>
      </c>
      <c r="H363" s="5">
        <f t="shared" si="101"/>
        <v>21020.117760000001</v>
      </c>
      <c r="I363" s="5">
        <f t="shared" si="111"/>
        <v>-5.2254540784724135E-5</v>
      </c>
      <c r="J363" s="222">
        <f>IFERROR(_xlfn.XLOOKUP(A363,Microsoft!A:A,Microsoft!B:B),"N/A")</f>
        <v>431.31</v>
      </c>
      <c r="K363" s="5">
        <f t="shared" si="102"/>
        <v>39847.868280000002</v>
      </c>
      <c r="L363" s="5">
        <f t="shared" si="112"/>
        <v>-6.9484175011835791E-3</v>
      </c>
      <c r="M363" s="222">
        <f>IFERROR(_xlfn.XLOOKUP($A363,Cisco!A:A,Cisco!B:B),"N/A")</f>
        <v>52.85</v>
      </c>
      <c r="N363" s="5">
        <f t="shared" si="103"/>
        <v>4882.7058000000006</v>
      </c>
      <c r="O363" s="5">
        <f t="shared" si="113"/>
        <v>-1.3272185350813315E-3</v>
      </c>
      <c r="P363" s="222">
        <f>IFERROR(_xlfn.XLOOKUP($A363,Disney!A:A,Disney!B:B),"N/A")</f>
        <v>95.2</v>
      </c>
      <c r="Q363" s="5">
        <f t="shared" si="104"/>
        <v>8795.3376000000007</v>
      </c>
      <c r="R363" s="5">
        <f t="shared" si="114"/>
        <v>8.4525345512318495E-3</v>
      </c>
      <c r="S363" s="222">
        <f>_xlfn.XLOOKUP(A363,FedEx!A:A,FedEx!B:B,"N/A")</f>
        <v>266.33</v>
      </c>
      <c r="T363" s="5">
        <f t="shared" si="105"/>
        <v>24605.696039999999</v>
      </c>
      <c r="U363" s="5">
        <f t="shared" si="115"/>
        <v>4.5493733900865418E-3</v>
      </c>
      <c r="V363" s="222">
        <f>_xlfn.XLOOKUP($A363,'General Motors'!A:A,'General Motors'!B:B,"N/A")</f>
        <v>45.81</v>
      </c>
      <c r="W363" s="5">
        <f t="shared" si="106"/>
        <v>4232.2942800000001</v>
      </c>
      <c r="X363" s="5">
        <f t="shared" si="116"/>
        <v>-3.3660257678383987E-3</v>
      </c>
      <c r="Y363" s="222">
        <f>_xlfn.XLOOKUP($A363,Chevron!A:A,Chevron!B:B,"N/A")</f>
        <v>141.99</v>
      </c>
      <c r="Z363" s="5">
        <f t="shared" si="107"/>
        <v>13118.172120000001</v>
      </c>
      <c r="AA363" s="5">
        <f t="shared" si="117"/>
        <v>-1.8789127419687968E-2</v>
      </c>
      <c r="AB363" s="222">
        <f>_xlfn.XLOOKUP($A363,Boeing!A:A,Boeing!B:B,"N/A")</f>
        <v>154.58000000000001</v>
      </c>
      <c r="AC363" s="5">
        <f t="shared" si="108"/>
        <v>14281.337040000002</v>
      </c>
      <c r="AD363" s="5">
        <f t="shared" si="118"/>
        <v>1.0318214440571793E-2</v>
      </c>
      <c r="AE363" s="222">
        <f>_xlfn.XLOOKUP(A363,Amazon!A:A,Amazon!B:B,"N/A")</f>
        <v>191.16</v>
      </c>
      <c r="AF363" s="5">
        <f t="shared" si="109"/>
        <v>17660.890080000001</v>
      </c>
      <c r="AG363" s="5">
        <f t="shared" si="119"/>
        <v>-1.2185928650861655E-2</v>
      </c>
      <c r="AH363" s="393">
        <v>5745.37</v>
      </c>
      <c r="AI363" s="393">
        <v>530803.24360000005</v>
      </c>
      <c r="AJ363" s="393">
        <v>-1.0885000000000001E-3</v>
      </c>
    </row>
    <row r="364" spans="1:36">
      <c r="A364" s="4">
        <v>45562</v>
      </c>
      <c r="B364" s="222">
        <f>_xlfn.XLOOKUP(A364,'USD RUB'!B:B,'USD RUB'!C:C,"N/A")</f>
        <v>92.407399999999996</v>
      </c>
      <c r="C364" s="222">
        <f>IFERROR(EXP(_xlfn.XLOOKUP(A364,'Bonds (CP)'!$A$4:$A$513,'Work Sheet'!$B$3:$B$512)/252)-1,"N/A")</f>
        <v>0.42354804851447336</v>
      </c>
      <c r="D364" s="222">
        <f>IFERROR(_xlfn.XLOOKUP($A364,Intel!$A$2:$A$502,Intel!$B$2:$B$502),"N/A")</f>
        <v>23.91</v>
      </c>
      <c r="E364" s="5">
        <f t="shared" si="100"/>
        <v>2209.4609339999997</v>
      </c>
      <c r="F364" s="5">
        <f t="shared" si="110"/>
        <v>-2.0816400601075813E-4</v>
      </c>
      <c r="G364" s="222">
        <f>IFERROR(_xlfn.XLOOKUP(A364,Apple!A:A,Apple!B:B),"N/A")</f>
        <v>227.79</v>
      </c>
      <c r="H364" s="5">
        <f t="shared" si="101"/>
        <v>21049.481645999997</v>
      </c>
      <c r="I364" s="5">
        <f t="shared" si="111"/>
        <v>1.3969420312132108E-3</v>
      </c>
      <c r="J364" s="222">
        <f>IFERROR(_xlfn.XLOOKUP(A364,Microsoft!A:A,Microsoft!B:B),"N/A")</f>
        <v>428.02</v>
      </c>
      <c r="K364" s="5">
        <f t="shared" si="102"/>
        <v>39552.215347999998</v>
      </c>
      <c r="L364" s="5">
        <f t="shared" si="112"/>
        <v>-7.4195419921219141E-3</v>
      </c>
      <c r="M364" s="222">
        <f>IFERROR(_xlfn.XLOOKUP($A364,Cisco!A:A,Cisco!B:B),"N/A")</f>
        <v>53.02</v>
      </c>
      <c r="N364" s="5">
        <f t="shared" si="103"/>
        <v>4899.4403480000001</v>
      </c>
      <c r="O364" s="5">
        <f t="shared" si="113"/>
        <v>3.4273103245334724E-3</v>
      </c>
      <c r="P364" s="222">
        <f>IFERROR(_xlfn.XLOOKUP($A364,Disney!A:A,Disney!B:B),"N/A")</f>
        <v>96.01</v>
      </c>
      <c r="Q364" s="5">
        <f t="shared" si="104"/>
        <v>8872.034474</v>
      </c>
      <c r="R364" s="5">
        <f t="shared" si="114"/>
        <v>8.7201739703544057E-3</v>
      </c>
      <c r="S364" s="222">
        <f>_xlfn.XLOOKUP(A364,FedEx!A:A,FedEx!B:B,"N/A")</f>
        <v>267.55</v>
      </c>
      <c r="T364" s="5">
        <f t="shared" si="105"/>
        <v>24723.599869999998</v>
      </c>
      <c r="U364" s="5">
        <f t="shared" si="115"/>
        <v>4.7917291105412652E-3</v>
      </c>
      <c r="V364" s="222">
        <f>_xlfn.XLOOKUP($A364,'General Motors'!A:A,'General Motors'!B:B,"N/A")</f>
        <v>46.48</v>
      </c>
      <c r="W364" s="5">
        <f t="shared" si="106"/>
        <v>4295.0959519999997</v>
      </c>
      <c r="X364" s="5">
        <f t="shared" si="116"/>
        <v>1.4838682720332841E-2</v>
      </c>
      <c r="Y364" s="222">
        <f>_xlfn.XLOOKUP($A364,Chevron!A:A,Chevron!B:B,"N/A")</f>
        <v>145.49</v>
      </c>
      <c r="Z364" s="5">
        <f t="shared" si="107"/>
        <v>13444.352626</v>
      </c>
      <c r="AA364" s="5">
        <f t="shared" si="117"/>
        <v>2.4864783219508357E-2</v>
      </c>
      <c r="AB364" s="222">
        <f>_xlfn.XLOOKUP($A364,Boeing!A:A,Boeing!B:B,"N/A")</f>
        <v>156.32</v>
      </c>
      <c r="AC364" s="5">
        <f t="shared" si="108"/>
        <v>14445.124767999998</v>
      </c>
      <c r="AD364" s="5">
        <f t="shared" si="118"/>
        <v>1.1468655038477715E-2</v>
      </c>
      <c r="AE364" s="222">
        <f>_xlfn.XLOOKUP(A364,Amazon!A:A,Amazon!B:B,"N/A")</f>
        <v>187.97</v>
      </c>
      <c r="AF364" s="5">
        <f t="shared" si="109"/>
        <v>17369.818977999999</v>
      </c>
      <c r="AG364" s="5">
        <f t="shared" si="119"/>
        <v>-1.6481111692644768E-2</v>
      </c>
      <c r="AH364" s="393">
        <v>5738.17</v>
      </c>
      <c r="AI364" s="393">
        <v>530249.37049999996</v>
      </c>
      <c r="AJ364" s="393">
        <v>-1.0434999999999999E-3</v>
      </c>
    </row>
    <row r="365" spans="1:36">
      <c r="A365" s="4">
        <v>45563</v>
      </c>
      <c r="B365" s="222">
        <f>_xlfn.XLOOKUP(A365,'USD RUB'!B:B,'USD RUB'!C:C,"N/A")</f>
        <v>92.712599999999995</v>
      </c>
      <c r="C365" s="222" t="str">
        <f>IFERROR(EXP(_xlfn.XLOOKUP(A365,'Bonds (CP)'!$A$4:$A$513,'Work Sheet'!$B$3:$B$512)/252)-1,"N/A")</f>
        <v>N/A</v>
      </c>
      <c r="D365" s="222" t="str">
        <f>IFERROR(_xlfn.XLOOKUP($A365,Intel!$A$2:$A$502,Intel!$B$2:$B$502),"N/A")</f>
        <v>N/A</v>
      </c>
      <c r="E365" s="5" t="str">
        <f t="shared" si="100"/>
        <v>N/A</v>
      </c>
      <c r="F365" s="5" t="str">
        <f t="shared" si="110"/>
        <v>N/A</v>
      </c>
      <c r="G365" s="222" t="str">
        <f>IFERROR(_xlfn.XLOOKUP(A365,Apple!A:A,Apple!B:B),"N/A")</f>
        <v>N/A</v>
      </c>
      <c r="H365" s="5" t="str">
        <f t="shared" si="101"/>
        <v>N/A</v>
      </c>
      <c r="I365" s="5" t="str">
        <f t="shared" si="111"/>
        <v>N/A</v>
      </c>
      <c r="J365" s="222" t="str">
        <f>IFERROR(_xlfn.XLOOKUP(A365,Microsoft!A:A,Microsoft!B:B),"N/A")</f>
        <v>N/A</v>
      </c>
      <c r="K365" s="5" t="str">
        <f t="shared" si="102"/>
        <v>N/A</v>
      </c>
      <c r="L365" s="5" t="str">
        <f t="shared" si="112"/>
        <v>N/A</v>
      </c>
      <c r="M365" s="222" t="str">
        <f>IFERROR(_xlfn.XLOOKUP($A365,Cisco!A:A,Cisco!B:B),"N/A")</f>
        <v>N/A</v>
      </c>
      <c r="N365" s="5" t="str">
        <f t="shared" si="103"/>
        <v>N/A</v>
      </c>
      <c r="O365" s="5" t="str">
        <f t="shared" si="113"/>
        <v>N/A</v>
      </c>
      <c r="P365" s="222" t="str">
        <f>IFERROR(_xlfn.XLOOKUP($A365,Disney!A:A,Disney!B:B),"N/A")</f>
        <v>N/A</v>
      </c>
      <c r="Q365" s="5" t="str">
        <f t="shared" si="104"/>
        <v>N/A</v>
      </c>
      <c r="R365" s="5" t="str">
        <f t="shared" si="114"/>
        <v>N/A</v>
      </c>
      <c r="S365" s="222" t="str">
        <f>_xlfn.XLOOKUP(A365,FedEx!A:A,FedEx!B:B,"N/A")</f>
        <v>N/A</v>
      </c>
      <c r="T365" s="5" t="str">
        <f t="shared" si="105"/>
        <v>N/A</v>
      </c>
      <c r="U365" s="5" t="str">
        <f t="shared" si="115"/>
        <v>N/A</v>
      </c>
      <c r="V365" s="222" t="str">
        <f>_xlfn.XLOOKUP($A365,'General Motors'!A:A,'General Motors'!B:B,"N/A")</f>
        <v>N/A</v>
      </c>
      <c r="W365" s="5" t="str">
        <f t="shared" si="106"/>
        <v>N/A</v>
      </c>
      <c r="X365" s="5" t="str">
        <f t="shared" si="116"/>
        <v>N/A</v>
      </c>
      <c r="Y365" s="222" t="str">
        <f>_xlfn.XLOOKUP($A365,Chevron!A:A,Chevron!B:B,"N/A")</f>
        <v>N/A</v>
      </c>
      <c r="Z365" s="5" t="str">
        <f t="shared" si="107"/>
        <v>N/A</v>
      </c>
      <c r="AA365" s="5" t="str">
        <f t="shared" si="117"/>
        <v>N/A</v>
      </c>
      <c r="AB365" s="222" t="str">
        <f>_xlfn.XLOOKUP($A365,Boeing!A:A,Boeing!B:B,"N/A")</f>
        <v>N/A</v>
      </c>
      <c r="AC365" s="5" t="str">
        <f t="shared" si="108"/>
        <v>N/A</v>
      </c>
      <c r="AD365" s="5" t="str">
        <f t="shared" si="118"/>
        <v>N/A</v>
      </c>
      <c r="AE365" s="222" t="str">
        <f>_xlfn.XLOOKUP(A365,Amazon!A:A,Amazon!B:B,"N/A")</f>
        <v>N/A</v>
      </c>
      <c r="AF365" s="5" t="str">
        <f t="shared" si="109"/>
        <v>N/A</v>
      </c>
      <c r="AG365" s="5" t="str">
        <f t="shared" si="119"/>
        <v>N/A</v>
      </c>
      <c r="AH365" s="6" t="s">
        <v>36</v>
      </c>
      <c r="AI365" s="6" t="s">
        <v>36</v>
      </c>
      <c r="AJ365" s="6" t="s">
        <v>36</v>
      </c>
    </row>
    <row r="366" spans="1:36">
      <c r="A366" s="4">
        <v>45564</v>
      </c>
      <c r="B366" s="222" t="str">
        <f>_xlfn.XLOOKUP(A366,'USD RUB'!B:B,'USD RUB'!C:C,"N/A")</f>
        <v>N/A</v>
      </c>
      <c r="C366" s="222" t="str">
        <f>IFERROR(EXP(_xlfn.XLOOKUP(A366,'Bonds (CP)'!$A$4:$A$513,'Work Sheet'!$B$3:$B$512)/252)-1,"N/A")</f>
        <v>N/A</v>
      </c>
      <c r="D366" s="222" t="str">
        <f>IFERROR(_xlfn.XLOOKUP($A366,Intel!$A$2:$A$502,Intel!$B$2:$B$502),"N/A")</f>
        <v>N/A</v>
      </c>
      <c r="E366" s="5" t="str">
        <f t="shared" si="100"/>
        <v>N/A</v>
      </c>
      <c r="F366" s="5" t="str">
        <f t="shared" si="110"/>
        <v>N/A</v>
      </c>
      <c r="G366" s="222" t="str">
        <f>IFERROR(_xlfn.XLOOKUP(A366,Apple!A:A,Apple!B:B),"N/A")</f>
        <v>N/A</v>
      </c>
      <c r="H366" s="5" t="str">
        <f t="shared" si="101"/>
        <v>N/A</v>
      </c>
      <c r="I366" s="5" t="str">
        <f t="shared" si="111"/>
        <v>N/A</v>
      </c>
      <c r="J366" s="222" t="str">
        <f>IFERROR(_xlfn.XLOOKUP(A366,Microsoft!A:A,Microsoft!B:B),"N/A")</f>
        <v>N/A</v>
      </c>
      <c r="K366" s="5" t="str">
        <f t="shared" si="102"/>
        <v>N/A</v>
      </c>
      <c r="L366" s="5" t="str">
        <f t="shared" si="112"/>
        <v>N/A</v>
      </c>
      <c r="M366" s="222" t="str">
        <f>IFERROR(_xlfn.XLOOKUP($A366,Cisco!A:A,Cisco!B:B),"N/A")</f>
        <v>N/A</v>
      </c>
      <c r="N366" s="5" t="str">
        <f t="shared" si="103"/>
        <v>N/A</v>
      </c>
      <c r="O366" s="5" t="str">
        <f t="shared" si="113"/>
        <v>N/A</v>
      </c>
      <c r="P366" s="222" t="str">
        <f>IFERROR(_xlfn.XLOOKUP($A366,Disney!A:A,Disney!B:B),"N/A")</f>
        <v>N/A</v>
      </c>
      <c r="Q366" s="5" t="str">
        <f t="shared" si="104"/>
        <v>N/A</v>
      </c>
      <c r="R366" s="5" t="str">
        <f t="shared" si="114"/>
        <v>N/A</v>
      </c>
      <c r="S366" s="222" t="str">
        <f>_xlfn.XLOOKUP(A366,FedEx!A:A,FedEx!B:B,"N/A")</f>
        <v>N/A</v>
      </c>
      <c r="T366" s="5" t="str">
        <f t="shared" si="105"/>
        <v>N/A</v>
      </c>
      <c r="U366" s="5" t="str">
        <f t="shared" si="115"/>
        <v>N/A</v>
      </c>
      <c r="V366" s="222" t="str">
        <f>_xlfn.XLOOKUP($A366,'General Motors'!A:A,'General Motors'!B:B,"N/A")</f>
        <v>N/A</v>
      </c>
      <c r="W366" s="5" t="str">
        <f t="shared" si="106"/>
        <v>N/A</v>
      </c>
      <c r="X366" s="5" t="str">
        <f t="shared" si="116"/>
        <v>N/A</v>
      </c>
      <c r="Y366" s="222" t="str">
        <f>_xlfn.XLOOKUP($A366,Chevron!A:A,Chevron!B:B,"N/A")</f>
        <v>N/A</v>
      </c>
      <c r="Z366" s="5" t="str">
        <f t="shared" si="107"/>
        <v>N/A</v>
      </c>
      <c r="AA366" s="5" t="str">
        <f t="shared" si="117"/>
        <v>N/A</v>
      </c>
      <c r="AB366" s="222" t="str">
        <f>_xlfn.XLOOKUP($A366,Boeing!A:A,Boeing!B:B,"N/A")</f>
        <v>N/A</v>
      </c>
      <c r="AC366" s="5" t="str">
        <f t="shared" si="108"/>
        <v>N/A</v>
      </c>
      <c r="AD366" s="5" t="str">
        <f t="shared" si="118"/>
        <v>N/A</v>
      </c>
      <c r="AE366" s="222" t="str">
        <f>_xlfn.XLOOKUP(A366,Amazon!A:A,Amazon!B:B,"N/A")</f>
        <v>N/A</v>
      </c>
      <c r="AF366" s="5" t="str">
        <f t="shared" si="109"/>
        <v>N/A</v>
      </c>
      <c r="AG366" s="5" t="str">
        <f t="shared" si="119"/>
        <v>N/A</v>
      </c>
      <c r="AH366" s="6" t="s">
        <v>36</v>
      </c>
      <c r="AI366" s="6" t="s">
        <v>36</v>
      </c>
      <c r="AJ366" s="6" t="s">
        <v>36</v>
      </c>
    </row>
    <row r="367" spans="1:36">
      <c r="A367" s="4">
        <v>45565</v>
      </c>
      <c r="B367" s="222" t="str">
        <f>_xlfn.XLOOKUP(A367,'USD RUB'!B:B,'USD RUB'!C:C,"N/A")</f>
        <v>N/A</v>
      </c>
      <c r="C367" s="222">
        <f>IFERROR(EXP(_xlfn.XLOOKUP(A367,'Bonds (CP)'!$A$4:$A$513,'Work Sheet'!$B$3:$B$512)/252)-1,"N/A")</f>
        <v>0.42370057969083863</v>
      </c>
      <c r="D367" s="222">
        <f>IFERROR(_xlfn.XLOOKUP($A367,Intel!$A$2:$A$502,Intel!$B$2:$B$502),"N/A")</f>
        <v>23.46</v>
      </c>
      <c r="E367" s="5" t="str">
        <f t="shared" si="100"/>
        <v>N/A</v>
      </c>
      <c r="F367" s="5" t="str">
        <f t="shared" si="110"/>
        <v>N/A</v>
      </c>
      <c r="G367" s="222">
        <f>IFERROR(_xlfn.XLOOKUP(A367,Apple!A:A,Apple!B:B),"N/A")</f>
        <v>233</v>
      </c>
      <c r="H367" s="5" t="str">
        <f t="shared" si="101"/>
        <v>N/A</v>
      </c>
      <c r="I367" s="5" t="str">
        <f t="shared" si="111"/>
        <v>N/A</v>
      </c>
      <c r="J367" s="222">
        <f>IFERROR(_xlfn.XLOOKUP(A367,Microsoft!A:A,Microsoft!B:B),"N/A")</f>
        <v>430.3</v>
      </c>
      <c r="K367" s="5" t="str">
        <f t="shared" si="102"/>
        <v>N/A</v>
      </c>
      <c r="L367" s="5" t="str">
        <f t="shared" si="112"/>
        <v>N/A</v>
      </c>
      <c r="M367" s="222">
        <f>IFERROR(_xlfn.XLOOKUP($A367,Cisco!A:A,Cisco!B:B),"N/A")</f>
        <v>53.22</v>
      </c>
      <c r="N367" s="5" t="str">
        <f t="shared" si="103"/>
        <v>N/A</v>
      </c>
      <c r="O367" s="5" t="str">
        <f t="shared" si="113"/>
        <v>N/A</v>
      </c>
      <c r="P367" s="222">
        <f>IFERROR(_xlfn.XLOOKUP($A367,Disney!A:A,Disney!B:B),"N/A")</f>
        <v>96.19</v>
      </c>
      <c r="Q367" s="5" t="str">
        <f t="shared" si="104"/>
        <v>N/A</v>
      </c>
      <c r="R367" s="5" t="str">
        <f t="shared" si="114"/>
        <v>N/A</v>
      </c>
      <c r="S367" s="222">
        <f>_xlfn.XLOOKUP(A367,FedEx!A:A,FedEx!B:B,"N/A")</f>
        <v>273.68</v>
      </c>
      <c r="T367" s="5" t="str">
        <f t="shared" si="105"/>
        <v>N/A</v>
      </c>
      <c r="U367" s="5" t="str">
        <f t="shared" si="115"/>
        <v>N/A</v>
      </c>
      <c r="V367" s="222">
        <f>_xlfn.XLOOKUP($A367,'General Motors'!A:A,'General Motors'!B:B,"N/A")</f>
        <v>44.84</v>
      </c>
      <c r="W367" s="5" t="str">
        <f t="shared" si="106"/>
        <v>N/A</v>
      </c>
      <c r="X367" s="5" t="str">
        <f t="shared" si="116"/>
        <v>N/A</v>
      </c>
      <c r="Y367" s="222">
        <f>_xlfn.XLOOKUP($A367,Chevron!A:A,Chevron!B:B,"N/A")</f>
        <v>147.27000000000001</v>
      </c>
      <c r="Z367" s="5" t="str">
        <f t="shared" si="107"/>
        <v>N/A</v>
      </c>
      <c r="AA367" s="5" t="str">
        <f t="shared" si="117"/>
        <v>N/A</v>
      </c>
      <c r="AB367" s="222">
        <f>_xlfn.XLOOKUP($A367,Boeing!A:A,Boeing!B:B,"N/A")</f>
        <v>152.04</v>
      </c>
      <c r="AC367" s="5" t="str">
        <f t="shared" si="108"/>
        <v>N/A</v>
      </c>
      <c r="AD367" s="5" t="str">
        <f t="shared" si="118"/>
        <v>N/A</v>
      </c>
      <c r="AE367" s="222">
        <f>_xlfn.XLOOKUP(A367,Amazon!A:A,Amazon!B:B,"N/A")</f>
        <v>186.33</v>
      </c>
      <c r="AF367" s="5" t="str">
        <f t="shared" si="109"/>
        <v>N/A</v>
      </c>
      <c r="AG367" s="5" t="str">
        <f t="shared" si="119"/>
        <v>N/A</v>
      </c>
      <c r="AH367" s="393">
        <v>5762.48</v>
      </c>
      <c r="AI367" s="6" t="s">
        <v>36</v>
      </c>
      <c r="AJ367" s="6" t="s">
        <v>36</v>
      </c>
    </row>
    <row r="368" spans="1:36">
      <c r="A368" s="4">
        <v>45566</v>
      </c>
      <c r="B368" s="222">
        <f>_xlfn.XLOOKUP(A368,'USD RUB'!B:B,'USD RUB'!C:C,"N/A")</f>
        <v>93.222099999999998</v>
      </c>
      <c r="C368" s="222" t="str">
        <f>IFERROR(EXP(_xlfn.XLOOKUP(A368,'Bonds (CP)'!$A$4:$A$513,'Work Sheet'!$B$3:$B$512)/252)-1,"N/A")</f>
        <v>N/A</v>
      </c>
      <c r="D368" s="222">
        <f>IFERROR(_xlfn.XLOOKUP($A368,Intel!$A$2:$A$502,Intel!$B$2:$B$502),"N/A")</f>
        <v>22.69</v>
      </c>
      <c r="E368" s="5">
        <f t="shared" si="100"/>
        <v>2115.2094489999999</v>
      </c>
      <c r="F368" s="5" t="str">
        <f t="shared" si="110"/>
        <v>N/A</v>
      </c>
      <c r="G368" s="222">
        <f>IFERROR(_xlfn.XLOOKUP(A368,Apple!A:A,Apple!B:B),"N/A")</f>
        <v>226.21</v>
      </c>
      <c r="H368" s="5">
        <f t="shared" si="101"/>
        <v>21087.771240999999</v>
      </c>
      <c r="I368" s="5" t="str">
        <f t="shared" si="111"/>
        <v>N/A</v>
      </c>
      <c r="J368" s="222">
        <f>IFERROR(_xlfn.XLOOKUP(A368,Microsoft!A:A,Microsoft!B:B),"N/A")</f>
        <v>420.69</v>
      </c>
      <c r="K368" s="5">
        <f t="shared" si="102"/>
        <v>39217.605249</v>
      </c>
      <c r="L368" s="5" t="str">
        <f t="shared" si="112"/>
        <v>N/A</v>
      </c>
      <c r="M368" s="222">
        <f>IFERROR(_xlfn.XLOOKUP($A368,Cisco!A:A,Cisco!B:B),"N/A")</f>
        <v>52.74</v>
      </c>
      <c r="N368" s="5">
        <f t="shared" si="103"/>
        <v>4916.5335539999996</v>
      </c>
      <c r="O368" s="5" t="str">
        <f t="shared" si="113"/>
        <v>N/A</v>
      </c>
      <c r="P368" s="222">
        <f>IFERROR(_xlfn.XLOOKUP($A368,Disney!A:A,Disney!B:B),"N/A")</f>
        <v>94.05</v>
      </c>
      <c r="Q368" s="5">
        <f t="shared" si="104"/>
        <v>8767.5385049999986</v>
      </c>
      <c r="R368" s="5" t="str">
        <f t="shared" si="114"/>
        <v>N/A</v>
      </c>
      <c r="S368" s="222">
        <f>_xlfn.XLOOKUP(A368,FedEx!A:A,FedEx!B:B,"N/A")</f>
        <v>269.56</v>
      </c>
      <c r="T368" s="5">
        <f t="shared" si="105"/>
        <v>25128.949275999999</v>
      </c>
      <c r="U368" s="5" t="str">
        <f t="shared" si="115"/>
        <v>N/A</v>
      </c>
      <c r="V368" s="222">
        <f>_xlfn.XLOOKUP($A368,'General Motors'!A:A,'General Motors'!B:B,"N/A")</f>
        <v>44.88</v>
      </c>
      <c r="W368" s="5">
        <f t="shared" si="106"/>
        <v>4183.8078480000004</v>
      </c>
      <c r="X368" s="5" t="str">
        <f t="shared" si="116"/>
        <v>N/A</v>
      </c>
      <c r="Y368" s="222">
        <f>_xlfn.XLOOKUP($A368,Chevron!A:A,Chevron!B:B,"N/A")</f>
        <v>149.69999999999999</v>
      </c>
      <c r="Z368" s="5">
        <f t="shared" si="107"/>
        <v>13955.348369999998</v>
      </c>
      <c r="AA368" s="5" t="str">
        <f t="shared" si="117"/>
        <v>N/A</v>
      </c>
      <c r="AB368" s="222">
        <f>_xlfn.XLOOKUP($A368,Boeing!A:A,Boeing!B:B,"N/A")</f>
        <v>154.22</v>
      </c>
      <c r="AC368" s="5">
        <f t="shared" si="108"/>
        <v>14376.712261999999</v>
      </c>
      <c r="AD368" s="5" t="str">
        <f t="shared" si="118"/>
        <v>N/A</v>
      </c>
      <c r="AE368" s="222">
        <f>_xlfn.XLOOKUP(A368,Amazon!A:A,Amazon!B:B,"N/A")</f>
        <v>185.13</v>
      </c>
      <c r="AF368" s="5">
        <f t="shared" si="109"/>
        <v>17258.207372999997</v>
      </c>
      <c r="AG368" s="5" t="str">
        <f t="shared" si="119"/>
        <v>N/A</v>
      </c>
      <c r="AH368" s="393">
        <v>5708.75</v>
      </c>
      <c r="AI368" s="393">
        <v>532181.66339999996</v>
      </c>
      <c r="AJ368" s="6" t="s">
        <v>36</v>
      </c>
    </row>
    <row r="369" spans="1:36">
      <c r="A369" s="4">
        <v>45567</v>
      </c>
      <c r="B369" s="222">
        <f>_xlfn.XLOOKUP(A369,'USD RUB'!B:B,'USD RUB'!C:C,"N/A")</f>
        <v>93.358099999999993</v>
      </c>
      <c r="C369" s="222">
        <f>IFERROR(EXP(_xlfn.XLOOKUP(A369,'Bonds (CP)'!$A$4:$A$513,'Work Sheet'!$B$3:$B$512)/252)-1,"N/A")</f>
        <v>0.41911259907178788</v>
      </c>
      <c r="D369" s="222">
        <f>IFERROR(_xlfn.XLOOKUP($A369,Intel!$A$2:$A$502,Intel!$B$2:$B$502),"N/A")</f>
        <v>22.39</v>
      </c>
      <c r="E369" s="5">
        <f t="shared" si="100"/>
        <v>2090.287859</v>
      </c>
      <c r="F369" s="5">
        <f t="shared" si="110"/>
        <v>-1.1782090899689401E-2</v>
      </c>
      <c r="G369" s="222">
        <f>IFERROR(_xlfn.XLOOKUP(A369,Apple!A:A,Apple!B:B),"N/A")</f>
        <v>226.78</v>
      </c>
      <c r="H369" s="5">
        <f t="shared" si="101"/>
        <v>21171.749917999998</v>
      </c>
      <c r="I369" s="5">
        <f t="shared" si="111"/>
        <v>3.9823400984511093E-3</v>
      </c>
      <c r="J369" s="222">
        <f>IFERROR(_xlfn.XLOOKUP(A369,Microsoft!A:A,Microsoft!B:B),"N/A")</f>
        <v>417.13</v>
      </c>
      <c r="K369" s="5">
        <f t="shared" si="102"/>
        <v>38942.464252999998</v>
      </c>
      <c r="L369" s="5">
        <f t="shared" si="112"/>
        <v>-7.015752090243188E-3</v>
      </c>
      <c r="M369" s="222">
        <f>IFERROR(_xlfn.XLOOKUP($A369,Cisco!A:A,Cisco!B:B),"N/A")</f>
        <v>52.62</v>
      </c>
      <c r="N369" s="5">
        <f t="shared" si="103"/>
        <v>4912.5032219999994</v>
      </c>
      <c r="O369" s="5">
        <f t="shared" si="113"/>
        <v>-8.1975073610984772E-4</v>
      </c>
      <c r="P369" s="222">
        <f>IFERROR(_xlfn.XLOOKUP($A369,Disney!A:A,Disney!B:B),"N/A")</f>
        <v>94.15</v>
      </c>
      <c r="Q369" s="5">
        <f t="shared" si="104"/>
        <v>8789.6651149999998</v>
      </c>
      <c r="R369" s="5">
        <f t="shared" si="114"/>
        <v>2.5236969290050038E-3</v>
      </c>
      <c r="S369" s="222">
        <f>_xlfn.XLOOKUP(A369,FedEx!A:A,FedEx!B:B,"N/A")</f>
        <v>266.93</v>
      </c>
      <c r="T369" s="5">
        <f t="shared" si="105"/>
        <v>24920.077632999997</v>
      </c>
      <c r="U369" s="5">
        <f t="shared" si="115"/>
        <v>-8.3119927023566076E-3</v>
      </c>
      <c r="V369" s="222">
        <f>_xlfn.XLOOKUP($A369,'General Motors'!A:A,'General Motors'!B:B,"N/A")</f>
        <v>44.82</v>
      </c>
      <c r="W369" s="5">
        <f t="shared" si="106"/>
        <v>4184.3100420000001</v>
      </c>
      <c r="X369" s="5">
        <f t="shared" si="116"/>
        <v>1.200327592099093E-4</v>
      </c>
      <c r="Y369" s="222">
        <f>_xlfn.XLOOKUP($A369,Chevron!A:A,Chevron!B:B,"N/A")</f>
        <v>150.94999999999999</v>
      </c>
      <c r="Z369" s="5">
        <f t="shared" si="107"/>
        <v>14092.405194999998</v>
      </c>
      <c r="AA369" s="5">
        <f t="shared" si="117"/>
        <v>9.8210966409575384E-3</v>
      </c>
      <c r="AB369" s="222">
        <f>_xlfn.XLOOKUP($A369,Boeing!A:A,Boeing!B:B,"N/A")</f>
        <v>152.88999999999999</v>
      </c>
      <c r="AC369" s="5">
        <f t="shared" si="108"/>
        <v>14273.519908999997</v>
      </c>
      <c r="AD369" s="5">
        <f t="shared" si="118"/>
        <v>-7.1777435006998846E-3</v>
      </c>
      <c r="AE369" s="222">
        <f>_xlfn.XLOOKUP(A369,Amazon!A:A,Amazon!B:B,"N/A")</f>
        <v>184.76</v>
      </c>
      <c r="AF369" s="5">
        <f t="shared" si="109"/>
        <v>17248.842556</v>
      </c>
      <c r="AG369" s="5">
        <f t="shared" si="119"/>
        <v>-5.4262976435481836E-4</v>
      </c>
      <c r="AH369" s="393">
        <v>5709.54</v>
      </c>
      <c r="AI369" s="393">
        <v>533031.80630000005</v>
      </c>
      <c r="AJ369" s="393">
        <v>1.5974699999999999E-3</v>
      </c>
    </row>
    <row r="370" spans="1:36">
      <c r="A370" s="4">
        <v>45568</v>
      </c>
      <c r="B370" s="222">
        <f>_xlfn.XLOOKUP(A370,'USD RUB'!B:B,'USD RUB'!C:C,"N/A")</f>
        <v>94.505399999999995</v>
      </c>
      <c r="C370" s="222">
        <f>IFERROR(EXP(_xlfn.XLOOKUP(A370,'Bonds (CP)'!$A$4:$A$513,'Work Sheet'!$B$3:$B$512)/252)-1,"N/A")</f>
        <v>0.42395144427325304</v>
      </c>
      <c r="D370" s="222">
        <f>IFERROR(_xlfn.XLOOKUP($A370,Intel!$A$2:$A$502,Intel!$B$2:$B$502),"N/A")</f>
        <v>22.26</v>
      </c>
      <c r="E370" s="5">
        <f t="shared" si="100"/>
        <v>2103.690204</v>
      </c>
      <c r="F370" s="5">
        <f t="shared" si="110"/>
        <v>6.4117221665400681E-3</v>
      </c>
      <c r="G370" s="222">
        <f>IFERROR(_xlfn.XLOOKUP(A370,Apple!A:A,Apple!B:B),"N/A")</f>
        <v>225.67</v>
      </c>
      <c r="H370" s="5">
        <f t="shared" si="101"/>
        <v>21327.033617999998</v>
      </c>
      <c r="I370" s="5">
        <f t="shared" si="111"/>
        <v>7.3344763943192781E-3</v>
      </c>
      <c r="J370" s="222">
        <f>IFERROR(_xlfn.XLOOKUP(A370,Microsoft!A:A,Microsoft!B:B),"N/A")</f>
        <v>416.54</v>
      </c>
      <c r="K370" s="5">
        <f t="shared" si="102"/>
        <v>39365.279316</v>
      </c>
      <c r="L370" s="5">
        <f t="shared" si="112"/>
        <v>1.0857429572332045E-2</v>
      </c>
      <c r="M370" s="222">
        <f>IFERROR(_xlfn.XLOOKUP($A370,Cisco!A:A,Cisco!B:B),"N/A")</f>
        <v>52.43</v>
      </c>
      <c r="N370" s="5">
        <f t="shared" si="103"/>
        <v>4954.918122</v>
      </c>
      <c r="O370" s="5">
        <f t="shared" si="113"/>
        <v>8.6340706729821637E-3</v>
      </c>
      <c r="P370" s="222">
        <f>IFERROR(_xlfn.XLOOKUP($A370,Disney!A:A,Disney!B:B),"N/A")</f>
        <v>93.63</v>
      </c>
      <c r="Q370" s="5">
        <f t="shared" si="104"/>
        <v>8848.5406019999991</v>
      </c>
      <c r="R370" s="5">
        <f t="shared" si="114"/>
        <v>6.6982628154428348E-3</v>
      </c>
      <c r="S370" s="222">
        <f>_xlfn.XLOOKUP(A370,FedEx!A:A,FedEx!B:B,"N/A")</f>
        <v>262.08</v>
      </c>
      <c r="T370" s="5">
        <f t="shared" si="105"/>
        <v>24767.975231999997</v>
      </c>
      <c r="U370" s="5">
        <f t="shared" si="115"/>
        <v>-6.1036086339707474E-3</v>
      </c>
      <c r="V370" s="222">
        <f>_xlfn.XLOOKUP($A370,'General Motors'!A:A,'General Motors'!B:B,"N/A")</f>
        <v>44.98</v>
      </c>
      <c r="W370" s="5">
        <f t="shared" si="106"/>
        <v>4250.8528919999999</v>
      </c>
      <c r="X370" s="5">
        <f t="shared" si="116"/>
        <v>1.590294441188056E-2</v>
      </c>
      <c r="Y370" s="222">
        <f>_xlfn.XLOOKUP($A370,Chevron!A:A,Chevron!B:B,"N/A")</f>
        <v>151.25</v>
      </c>
      <c r="Z370" s="5">
        <f t="shared" si="107"/>
        <v>14293.94175</v>
      </c>
      <c r="AA370" s="5">
        <f t="shared" si="117"/>
        <v>1.4301075807237495E-2</v>
      </c>
      <c r="AB370" s="222">
        <f>_xlfn.XLOOKUP($A370,Boeing!A:A,Boeing!B:B,"N/A")</f>
        <v>150.52000000000001</v>
      </c>
      <c r="AC370" s="5">
        <f t="shared" si="108"/>
        <v>14224.952808</v>
      </c>
      <c r="AD370" s="5">
        <f t="shared" si="118"/>
        <v>-3.4026015523594966E-3</v>
      </c>
      <c r="AE370" s="222">
        <f>_xlfn.XLOOKUP(A370,Amazon!A:A,Amazon!B:B,"N/A")</f>
        <v>181.96</v>
      </c>
      <c r="AF370" s="5">
        <f t="shared" si="109"/>
        <v>17196.202583999999</v>
      </c>
      <c r="AG370" s="5">
        <f t="shared" si="119"/>
        <v>-3.0517973498279671E-3</v>
      </c>
      <c r="AH370" s="393">
        <v>5699.94</v>
      </c>
      <c r="AI370" s="393">
        <v>538675.10970000003</v>
      </c>
      <c r="AJ370" s="393">
        <v>1.058718E-2</v>
      </c>
    </row>
    <row r="371" spans="1:36">
      <c r="A371" s="4">
        <v>45569</v>
      </c>
      <c r="B371" s="222">
        <f>_xlfn.XLOOKUP(A371,'USD RUB'!B:B,'USD RUB'!C:C,"N/A")</f>
        <v>95.026200000000003</v>
      </c>
      <c r="C371" s="222" t="str">
        <f>IFERROR(EXP(_xlfn.XLOOKUP(A371,'Bonds (CP)'!$A$4:$A$513,'Work Sheet'!$B$3:$B$512)/252)-1,"N/A")</f>
        <v>N/A</v>
      </c>
      <c r="D371" s="222">
        <f>IFERROR(_xlfn.XLOOKUP($A371,Intel!$A$2:$A$502,Intel!$B$2:$B$502),"N/A")</f>
        <v>22.59</v>
      </c>
      <c r="E371" s="5">
        <f t="shared" si="100"/>
        <v>2146.641858</v>
      </c>
      <c r="F371" s="5">
        <f t="shared" si="110"/>
        <v>2.0417290491884676E-2</v>
      </c>
      <c r="G371" s="222">
        <f>IFERROR(_xlfn.XLOOKUP(A371,Apple!A:A,Apple!B:B),"N/A")</f>
        <v>226.8</v>
      </c>
      <c r="H371" s="5">
        <f t="shared" si="101"/>
        <v>21551.942160000002</v>
      </c>
      <c r="I371" s="5">
        <f t="shared" si="111"/>
        <v>1.0545702043165628E-2</v>
      </c>
      <c r="J371" s="222">
        <f>IFERROR(_xlfn.XLOOKUP(A371,Microsoft!A:A,Microsoft!B:B),"N/A")</f>
        <v>416.06</v>
      </c>
      <c r="K371" s="5">
        <f t="shared" si="102"/>
        <v>39536.600771999998</v>
      </c>
      <c r="L371" s="5">
        <f t="shared" si="112"/>
        <v>4.352095526231059E-3</v>
      </c>
      <c r="M371" s="222">
        <f>IFERROR(_xlfn.XLOOKUP($A371,Cisco!A:A,Cisco!B:B),"N/A")</f>
        <v>52.75</v>
      </c>
      <c r="N371" s="5">
        <f t="shared" si="103"/>
        <v>5012.6320500000002</v>
      </c>
      <c r="O371" s="5">
        <f t="shared" si="113"/>
        <v>1.1647806599214716E-2</v>
      </c>
      <c r="P371" s="222">
        <f>IFERROR(_xlfn.XLOOKUP($A371,Disney!A:A,Disney!B:B),"N/A")</f>
        <v>95.15</v>
      </c>
      <c r="Q371" s="5">
        <f t="shared" si="104"/>
        <v>9041.7429300000003</v>
      </c>
      <c r="R371" s="5">
        <f t="shared" si="114"/>
        <v>2.183437209479866E-2</v>
      </c>
      <c r="S371" s="222">
        <f>_xlfn.XLOOKUP(A371,FedEx!A:A,FedEx!B:B,"N/A")</f>
        <v>260.83999999999997</v>
      </c>
      <c r="T371" s="5">
        <f t="shared" si="105"/>
        <v>24786.634007999997</v>
      </c>
      <c r="U371" s="5">
        <f t="shared" si="115"/>
        <v>7.5334280760630534E-4</v>
      </c>
      <c r="V371" s="222">
        <f>_xlfn.XLOOKUP($A371,'General Motors'!A:A,'General Motors'!B:B,"N/A")</f>
        <v>45.68</v>
      </c>
      <c r="W371" s="5">
        <f t="shared" si="106"/>
        <v>4340.796816</v>
      </c>
      <c r="X371" s="5">
        <f t="shared" si="116"/>
        <v>2.1159030031190351E-2</v>
      </c>
      <c r="Y371" s="222">
        <f>_xlfn.XLOOKUP($A371,Chevron!A:A,Chevron!B:B,"N/A")</f>
        <v>150.74</v>
      </c>
      <c r="Z371" s="5">
        <f t="shared" si="107"/>
        <v>14324.249388000002</v>
      </c>
      <c r="AA371" s="5">
        <f t="shared" si="117"/>
        <v>2.1203135237348736E-3</v>
      </c>
      <c r="AB371" s="222">
        <f>_xlfn.XLOOKUP($A371,Boeing!A:A,Boeing!B:B,"N/A")</f>
        <v>155</v>
      </c>
      <c r="AC371" s="5">
        <f t="shared" si="108"/>
        <v>14729.061</v>
      </c>
      <c r="AD371" s="5">
        <f t="shared" si="118"/>
        <v>3.5438303297322227E-2</v>
      </c>
      <c r="AE371" s="222">
        <f>_xlfn.XLOOKUP(A371,Amazon!A:A,Amazon!B:B,"N/A")</f>
        <v>186.51</v>
      </c>
      <c r="AF371" s="5">
        <f t="shared" si="109"/>
        <v>17723.336562</v>
      </c>
      <c r="AG371" s="5">
        <f t="shared" si="119"/>
        <v>3.065409211278225E-2</v>
      </c>
      <c r="AH371" s="9">
        <v>1406732</v>
      </c>
      <c r="AI371" s="393">
        <v>546502.32799999998</v>
      </c>
      <c r="AJ371" s="393">
        <v>1.45305E-2</v>
      </c>
    </row>
    <row r="372" spans="1:36">
      <c r="A372" s="4">
        <v>45570</v>
      </c>
      <c r="B372" s="222">
        <f>_xlfn.XLOOKUP(A372,'USD RUB'!B:B,'USD RUB'!C:C,"N/A")</f>
        <v>94.87</v>
      </c>
      <c r="C372" s="222" t="str">
        <f>IFERROR(EXP(_xlfn.XLOOKUP(A372,'Bonds (CP)'!$A$4:$A$513,'Work Sheet'!$B$3:$B$512)/252)-1,"N/A")</f>
        <v>N/A</v>
      </c>
      <c r="D372" s="222" t="str">
        <f>IFERROR(_xlfn.XLOOKUP($A372,Intel!$A$2:$A$502,Intel!$B$2:$B$502),"N/A")</f>
        <v>N/A</v>
      </c>
      <c r="E372" s="5" t="str">
        <f t="shared" si="100"/>
        <v>N/A</v>
      </c>
      <c r="F372" s="5" t="str">
        <f t="shared" si="110"/>
        <v>N/A</v>
      </c>
      <c r="G372" s="222" t="str">
        <f>IFERROR(_xlfn.XLOOKUP(A372,Apple!A:A,Apple!B:B),"N/A")</f>
        <v>N/A</v>
      </c>
      <c r="H372" s="5" t="str">
        <f t="shared" si="101"/>
        <v>N/A</v>
      </c>
      <c r="I372" s="5" t="str">
        <f t="shared" si="111"/>
        <v>N/A</v>
      </c>
      <c r="J372" s="222" t="str">
        <f>IFERROR(_xlfn.XLOOKUP(A372,Microsoft!A:A,Microsoft!B:B),"N/A")</f>
        <v>N/A</v>
      </c>
      <c r="K372" s="5" t="str">
        <f t="shared" si="102"/>
        <v>N/A</v>
      </c>
      <c r="L372" s="5" t="str">
        <f t="shared" si="112"/>
        <v>N/A</v>
      </c>
      <c r="M372" s="222" t="str">
        <f>IFERROR(_xlfn.XLOOKUP($A372,Cisco!A:A,Cisco!B:B),"N/A")</f>
        <v>N/A</v>
      </c>
      <c r="N372" s="5" t="str">
        <f t="shared" si="103"/>
        <v>N/A</v>
      </c>
      <c r="O372" s="5" t="str">
        <f t="shared" si="113"/>
        <v>N/A</v>
      </c>
      <c r="P372" s="222" t="str">
        <f>IFERROR(_xlfn.XLOOKUP($A372,Disney!A:A,Disney!B:B),"N/A")</f>
        <v>N/A</v>
      </c>
      <c r="Q372" s="5" t="str">
        <f t="shared" si="104"/>
        <v>N/A</v>
      </c>
      <c r="R372" s="5" t="str">
        <f t="shared" si="114"/>
        <v>N/A</v>
      </c>
      <c r="S372" s="222" t="str">
        <f>_xlfn.XLOOKUP(A372,FedEx!A:A,FedEx!B:B,"N/A")</f>
        <v>N/A</v>
      </c>
      <c r="T372" s="5" t="str">
        <f t="shared" si="105"/>
        <v>N/A</v>
      </c>
      <c r="U372" s="5" t="str">
        <f t="shared" si="115"/>
        <v>N/A</v>
      </c>
      <c r="V372" s="222" t="str">
        <f>_xlfn.XLOOKUP($A372,'General Motors'!A:A,'General Motors'!B:B,"N/A")</f>
        <v>N/A</v>
      </c>
      <c r="W372" s="5" t="str">
        <f t="shared" si="106"/>
        <v>N/A</v>
      </c>
      <c r="X372" s="5" t="str">
        <f t="shared" si="116"/>
        <v>N/A</v>
      </c>
      <c r="Y372" s="222" t="str">
        <f>_xlfn.XLOOKUP($A372,Chevron!A:A,Chevron!B:B,"N/A")</f>
        <v>N/A</v>
      </c>
      <c r="Z372" s="5" t="str">
        <f t="shared" si="107"/>
        <v>N/A</v>
      </c>
      <c r="AA372" s="5" t="str">
        <f t="shared" si="117"/>
        <v>N/A</v>
      </c>
      <c r="AB372" s="222" t="str">
        <f>_xlfn.XLOOKUP($A372,Boeing!A:A,Boeing!B:B,"N/A")</f>
        <v>N/A</v>
      </c>
      <c r="AC372" s="5" t="str">
        <f t="shared" si="108"/>
        <v>N/A</v>
      </c>
      <c r="AD372" s="5" t="str">
        <f t="shared" si="118"/>
        <v>N/A</v>
      </c>
      <c r="AE372" s="222" t="str">
        <f>_xlfn.XLOOKUP(A372,Amazon!A:A,Amazon!B:B,"N/A")</f>
        <v>N/A</v>
      </c>
      <c r="AF372" s="5" t="str">
        <f t="shared" si="109"/>
        <v>N/A</v>
      </c>
      <c r="AG372" s="5" t="str">
        <f t="shared" si="119"/>
        <v>N/A</v>
      </c>
      <c r="AH372" s="6" t="s">
        <v>36</v>
      </c>
      <c r="AI372" s="6" t="s">
        <v>36</v>
      </c>
      <c r="AJ372" s="6" t="s">
        <v>36</v>
      </c>
    </row>
    <row r="373" spans="1:36">
      <c r="A373" s="4">
        <v>45571</v>
      </c>
      <c r="B373" s="222" t="str">
        <f>_xlfn.XLOOKUP(A373,'USD RUB'!B:B,'USD RUB'!C:C,"N/A")</f>
        <v>N/A</v>
      </c>
      <c r="C373" s="222" t="str">
        <f>IFERROR(EXP(_xlfn.XLOOKUP(A373,'Bonds (CP)'!$A$4:$A$513,'Work Sheet'!$B$3:$B$512)/252)-1,"N/A")</f>
        <v>N/A</v>
      </c>
      <c r="D373" s="222" t="str">
        <f>IFERROR(_xlfn.XLOOKUP($A373,Intel!$A$2:$A$502,Intel!$B$2:$B$502),"N/A")</f>
        <v>N/A</v>
      </c>
      <c r="E373" s="5" t="str">
        <f t="shared" si="100"/>
        <v>N/A</v>
      </c>
      <c r="F373" s="5" t="str">
        <f t="shared" si="110"/>
        <v>N/A</v>
      </c>
      <c r="G373" s="222" t="str">
        <f>IFERROR(_xlfn.XLOOKUP(A373,Apple!A:A,Apple!B:B),"N/A")</f>
        <v>N/A</v>
      </c>
      <c r="H373" s="5" t="str">
        <f t="shared" si="101"/>
        <v>N/A</v>
      </c>
      <c r="I373" s="5" t="str">
        <f t="shared" si="111"/>
        <v>N/A</v>
      </c>
      <c r="J373" s="222" t="str">
        <f>IFERROR(_xlfn.XLOOKUP(A373,Microsoft!A:A,Microsoft!B:B),"N/A")</f>
        <v>N/A</v>
      </c>
      <c r="K373" s="5" t="str">
        <f t="shared" si="102"/>
        <v>N/A</v>
      </c>
      <c r="L373" s="5" t="str">
        <f t="shared" si="112"/>
        <v>N/A</v>
      </c>
      <c r="M373" s="222" t="str">
        <f>IFERROR(_xlfn.XLOOKUP($A373,Cisco!A:A,Cisco!B:B),"N/A")</f>
        <v>N/A</v>
      </c>
      <c r="N373" s="5" t="str">
        <f t="shared" si="103"/>
        <v>N/A</v>
      </c>
      <c r="O373" s="5" t="str">
        <f t="shared" si="113"/>
        <v>N/A</v>
      </c>
      <c r="P373" s="222" t="str">
        <f>IFERROR(_xlfn.XLOOKUP($A373,Disney!A:A,Disney!B:B),"N/A")</f>
        <v>N/A</v>
      </c>
      <c r="Q373" s="5" t="str">
        <f t="shared" si="104"/>
        <v>N/A</v>
      </c>
      <c r="R373" s="5" t="str">
        <f t="shared" si="114"/>
        <v>N/A</v>
      </c>
      <c r="S373" s="222" t="str">
        <f>_xlfn.XLOOKUP(A373,FedEx!A:A,FedEx!B:B,"N/A")</f>
        <v>N/A</v>
      </c>
      <c r="T373" s="5" t="str">
        <f t="shared" si="105"/>
        <v>N/A</v>
      </c>
      <c r="U373" s="5" t="str">
        <f t="shared" si="115"/>
        <v>N/A</v>
      </c>
      <c r="V373" s="222" t="str">
        <f>_xlfn.XLOOKUP($A373,'General Motors'!A:A,'General Motors'!B:B,"N/A")</f>
        <v>N/A</v>
      </c>
      <c r="W373" s="5" t="str">
        <f t="shared" si="106"/>
        <v>N/A</v>
      </c>
      <c r="X373" s="5" t="str">
        <f t="shared" si="116"/>
        <v>N/A</v>
      </c>
      <c r="Y373" s="222" t="str">
        <f>_xlfn.XLOOKUP($A373,Chevron!A:A,Chevron!B:B,"N/A")</f>
        <v>N/A</v>
      </c>
      <c r="Z373" s="5" t="str">
        <f t="shared" si="107"/>
        <v>N/A</v>
      </c>
      <c r="AA373" s="5" t="str">
        <f t="shared" si="117"/>
        <v>N/A</v>
      </c>
      <c r="AB373" s="222" t="str">
        <f>_xlfn.XLOOKUP($A373,Boeing!A:A,Boeing!B:B,"N/A")</f>
        <v>N/A</v>
      </c>
      <c r="AC373" s="5" t="str">
        <f t="shared" si="108"/>
        <v>N/A</v>
      </c>
      <c r="AD373" s="5" t="str">
        <f t="shared" si="118"/>
        <v>N/A</v>
      </c>
      <c r="AE373" s="222" t="str">
        <f>_xlfn.XLOOKUP(A373,Amazon!A:A,Amazon!B:B,"N/A")</f>
        <v>N/A</v>
      </c>
      <c r="AF373" s="5" t="str">
        <f t="shared" si="109"/>
        <v>N/A</v>
      </c>
      <c r="AG373" s="5" t="str">
        <f t="shared" si="119"/>
        <v>N/A</v>
      </c>
      <c r="AH373" s="6" t="s">
        <v>36</v>
      </c>
      <c r="AI373" s="6" t="s">
        <v>36</v>
      </c>
      <c r="AJ373" s="6" t="s">
        <v>36</v>
      </c>
    </row>
    <row r="374" spans="1:36">
      <c r="A374" s="4">
        <v>45572</v>
      </c>
      <c r="B374" s="222" t="str">
        <f>_xlfn.XLOOKUP(A374,'USD RUB'!B:B,'USD RUB'!C:C,"N/A")</f>
        <v>N/A</v>
      </c>
      <c r="C374" s="222" t="str">
        <f>IFERROR(EXP(_xlfn.XLOOKUP(A374,'Bonds (CP)'!$A$4:$A$513,'Work Sheet'!$B$3:$B$512)/252)-1,"N/A")</f>
        <v>N/A</v>
      </c>
      <c r="D374" s="222">
        <f>IFERROR(_xlfn.XLOOKUP($A374,Intel!$A$2:$A$502,Intel!$B$2:$B$502),"N/A")</f>
        <v>22.38</v>
      </c>
      <c r="E374" s="5" t="str">
        <f t="shared" si="100"/>
        <v>N/A</v>
      </c>
      <c r="F374" s="5" t="str">
        <f t="shared" si="110"/>
        <v>N/A</v>
      </c>
      <c r="G374" s="222">
        <f>IFERROR(_xlfn.XLOOKUP(A374,Apple!A:A,Apple!B:B),"N/A")</f>
        <v>221.69</v>
      </c>
      <c r="H374" s="5" t="str">
        <f t="shared" si="101"/>
        <v>N/A</v>
      </c>
      <c r="I374" s="5" t="str">
        <f t="shared" si="111"/>
        <v>N/A</v>
      </c>
      <c r="J374" s="222">
        <f>IFERROR(_xlfn.XLOOKUP(A374,Microsoft!A:A,Microsoft!B:B),"N/A")</f>
        <v>409.54</v>
      </c>
      <c r="K374" s="5" t="str">
        <f t="shared" si="102"/>
        <v>N/A</v>
      </c>
      <c r="L374" s="5" t="str">
        <f t="shared" si="112"/>
        <v>N/A</v>
      </c>
      <c r="M374" s="222">
        <f>IFERROR(_xlfn.XLOOKUP($A374,Cisco!A:A,Cisco!B:B),"N/A")</f>
        <v>52.51</v>
      </c>
      <c r="N374" s="5" t="str">
        <f t="shared" si="103"/>
        <v>N/A</v>
      </c>
      <c r="O374" s="5" t="str">
        <f t="shared" si="113"/>
        <v>N/A</v>
      </c>
      <c r="P374" s="222">
        <f>IFERROR(_xlfn.XLOOKUP($A374,Disney!A:A,Disney!B:B),"N/A")</f>
        <v>92.39</v>
      </c>
      <c r="Q374" s="5" t="str">
        <f t="shared" si="104"/>
        <v>N/A</v>
      </c>
      <c r="R374" s="5" t="str">
        <f t="shared" si="114"/>
        <v>N/A</v>
      </c>
      <c r="S374" s="222">
        <f>_xlfn.XLOOKUP(A374,FedEx!A:A,FedEx!B:B,"N/A")</f>
        <v>260.5</v>
      </c>
      <c r="T374" s="5" t="str">
        <f t="shared" si="105"/>
        <v>N/A</v>
      </c>
      <c r="U374" s="5" t="str">
        <f t="shared" si="115"/>
        <v>N/A</v>
      </c>
      <c r="V374" s="222">
        <f>_xlfn.XLOOKUP($A374,'General Motors'!A:A,'General Motors'!B:B,"N/A")</f>
        <v>45.98</v>
      </c>
      <c r="W374" s="5" t="str">
        <f t="shared" si="106"/>
        <v>N/A</v>
      </c>
      <c r="X374" s="5" t="str">
        <f t="shared" si="116"/>
        <v>N/A</v>
      </c>
      <c r="Y374" s="222">
        <f>_xlfn.XLOOKUP($A374,Chevron!A:A,Chevron!B:B,"N/A")</f>
        <v>151.12</v>
      </c>
      <c r="Z374" s="5" t="str">
        <f t="shared" si="107"/>
        <v>N/A</v>
      </c>
      <c r="AA374" s="5" t="str">
        <f t="shared" si="117"/>
        <v>N/A</v>
      </c>
      <c r="AB374" s="222">
        <f>_xlfn.XLOOKUP($A374,Boeing!A:A,Boeing!B:B,"N/A")</f>
        <v>155.91</v>
      </c>
      <c r="AC374" s="5" t="str">
        <f t="shared" si="108"/>
        <v>N/A</v>
      </c>
      <c r="AD374" s="5" t="str">
        <f t="shared" si="118"/>
        <v>N/A</v>
      </c>
      <c r="AE374" s="222">
        <f>_xlfn.XLOOKUP(A374,Amazon!A:A,Amazon!B:B,"N/A")</f>
        <v>180.8</v>
      </c>
      <c r="AF374" s="5" t="str">
        <f t="shared" si="109"/>
        <v>N/A</v>
      </c>
      <c r="AG374" s="5" t="str">
        <f t="shared" si="119"/>
        <v>N/A</v>
      </c>
      <c r="AH374" s="393">
        <v>5695.94</v>
      </c>
      <c r="AI374" s="6" t="s">
        <v>36</v>
      </c>
      <c r="AJ374" s="6" t="s">
        <v>36</v>
      </c>
    </row>
    <row r="375" spans="1:36">
      <c r="A375" s="4">
        <v>45573</v>
      </c>
      <c r="B375" s="222">
        <f>_xlfn.XLOOKUP(A375,'USD RUB'!B:B,'USD RUB'!C:C,"N/A")</f>
        <v>96.064899999999994</v>
      </c>
      <c r="C375" s="222">
        <f>IFERROR(EXP(_xlfn.XLOOKUP(A375,'Bonds (CP)'!$A$4:$A$513,'Work Sheet'!$B$3:$B$512)/252)-1,"N/A")</f>
        <v>0.42386160255216265</v>
      </c>
      <c r="D375" s="222">
        <f>IFERROR(_xlfn.XLOOKUP($A375,Intel!$A$2:$A$502,Intel!$B$2:$B$502),"N/A")</f>
        <v>23.32</v>
      </c>
      <c r="E375" s="5">
        <f t="shared" si="100"/>
        <v>2240.2334679999999</v>
      </c>
      <c r="F375" s="5" t="str">
        <f t="shared" si="110"/>
        <v>N/A</v>
      </c>
      <c r="G375" s="222">
        <f>IFERROR(_xlfn.XLOOKUP(A375,Apple!A:A,Apple!B:B),"N/A")</f>
        <v>225.77</v>
      </c>
      <c r="H375" s="5">
        <f t="shared" si="101"/>
        <v>21688.572473</v>
      </c>
      <c r="I375" s="5" t="str">
        <f t="shared" si="111"/>
        <v>N/A</v>
      </c>
      <c r="J375" s="222">
        <f>IFERROR(_xlfn.XLOOKUP(A375,Microsoft!A:A,Microsoft!B:B),"N/A")</f>
        <v>414.71</v>
      </c>
      <c r="K375" s="5">
        <f t="shared" si="102"/>
        <v>39839.074678999998</v>
      </c>
      <c r="L375" s="5" t="str">
        <f t="shared" si="112"/>
        <v>N/A</v>
      </c>
      <c r="M375" s="222">
        <f>IFERROR(_xlfn.XLOOKUP($A375,Cisco!A:A,Cisco!B:B),"N/A")</f>
        <v>52.73</v>
      </c>
      <c r="N375" s="5">
        <f t="shared" si="103"/>
        <v>5065.5021769999994</v>
      </c>
      <c r="O375" s="5" t="str">
        <f t="shared" si="113"/>
        <v>N/A</v>
      </c>
      <c r="P375" s="222">
        <f>IFERROR(_xlfn.XLOOKUP($A375,Disney!A:A,Disney!B:B),"N/A")</f>
        <v>92.51</v>
      </c>
      <c r="Q375" s="5">
        <f t="shared" si="104"/>
        <v>8886.9638990000003</v>
      </c>
      <c r="R375" s="5" t="str">
        <f t="shared" si="114"/>
        <v>N/A</v>
      </c>
      <c r="S375" s="222">
        <f>_xlfn.XLOOKUP(A375,FedEx!A:A,FedEx!B:B,"N/A")</f>
        <v>261.39999999999998</v>
      </c>
      <c r="T375" s="5">
        <f t="shared" si="105"/>
        <v>25111.364859999998</v>
      </c>
      <c r="U375" s="5" t="str">
        <f t="shared" si="115"/>
        <v>N/A</v>
      </c>
      <c r="V375" s="222">
        <f>_xlfn.XLOOKUP($A375,'General Motors'!A:A,'General Motors'!B:B,"N/A")</f>
        <v>46.01</v>
      </c>
      <c r="W375" s="5">
        <f t="shared" si="106"/>
        <v>4419.9460489999992</v>
      </c>
      <c r="X375" s="5" t="str">
        <f t="shared" si="116"/>
        <v>N/A</v>
      </c>
      <c r="Y375" s="222">
        <f>_xlfn.XLOOKUP($A375,Chevron!A:A,Chevron!B:B,"N/A")</f>
        <v>148.75</v>
      </c>
      <c r="Z375" s="5">
        <f t="shared" si="107"/>
        <v>14289.653875</v>
      </c>
      <c r="AA375" s="5" t="str">
        <f t="shared" si="117"/>
        <v>N/A</v>
      </c>
      <c r="AB375" s="222">
        <f>_xlfn.XLOOKUP($A375,Boeing!A:A,Boeing!B:B,"N/A")</f>
        <v>154.65</v>
      </c>
      <c r="AC375" s="5">
        <f t="shared" si="108"/>
        <v>14856.436785</v>
      </c>
      <c r="AD375" s="5" t="str">
        <f t="shared" si="118"/>
        <v>N/A</v>
      </c>
      <c r="AE375" s="222">
        <f>_xlfn.XLOOKUP(A375,Amazon!A:A,Amazon!B:B,"N/A")</f>
        <v>182.72</v>
      </c>
      <c r="AF375" s="5">
        <f t="shared" si="109"/>
        <v>17552.978528</v>
      </c>
      <c r="AG375" s="5" t="str">
        <f t="shared" si="119"/>
        <v>N/A</v>
      </c>
      <c r="AH375" s="393">
        <v>5751.13</v>
      </c>
      <c r="AI375" s="393">
        <v>552481.72829999996</v>
      </c>
      <c r="AJ375" s="6" t="s">
        <v>36</v>
      </c>
    </row>
    <row r="376" spans="1:36">
      <c r="A376" s="4">
        <v>45574</v>
      </c>
      <c r="B376" s="222">
        <f>_xlfn.XLOOKUP(A376,'USD RUB'!B:B,'USD RUB'!C:C,"N/A")</f>
        <v>96.107900000000001</v>
      </c>
      <c r="C376" s="222">
        <f>IFERROR(EXP(_xlfn.XLOOKUP(A376,'Bonds (CP)'!$A$4:$A$513,'Work Sheet'!$B$3:$B$512)/252)-1,"N/A")</f>
        <v>0.4125245599020495</v>
      </c>
      <c r="D376" s="222">
        <f>IFERROR(_xlfn.XLOOKUP($A376,Intel!$A$2:$A$502,Intel!$B$2:$B$502),"N/A")</f>
        <v>23.46</v>
      </c>
      <c r="E376" s="5">
        <f t="shared" si="100"/>
        <v>2254.6913340000001</v>
      </c>
      <c r="F376" s="5">
        <f t="shared" si="110"/>
        <v>6.453731812563035E-3</v>
      </c>
      <c r="G376" s="222">
        <f>IFERROR(_xlfn.XLOOKUP(A376,Apple!A:A,Apple!B:B),"N/A")</f>
        <v>229.54</v>
      </c>
      <c r="H376" s="5">
        <f t="shared" si="101"/>
        <v>22060.607366</v>
      </c>
      <c r="I376" s="5">
        <f t="shared" si="111"/>
        <v>1.7153498390138244E-2</v>
      </c>
      <c r="J376" s="222">
        <f>IFERROR(_xlfn.XLOOKUP(A376,Microsoft!A:A,Microsoft!B:B),"N/A")</f>
        <v>417.46</v>
      </c>
      <c r="K376" s="5">
        <f t="shared" si="102"/>
        <v>40121.203933999997</v>
      </c>
      <c r="L376" s="5">
        <f t="shared" si="112"/>
        <v>7.0817220849939133E-3</v>
      </c>
      <c r="M376" s="222">
        <f>IFERROR(_xlfn.XLOOKUP($A376,Cisco!A:A,Cisco!B:B),"N/A")</f>
        <v>53.56</v>
      </c>
      <c r="N376" s="5">
        <f t="shared" si="103"/>
        <v>5147.5391239999999</v>
      </c>
      <c r="O376" s="5">
        <f t="shared" si="113"/>
        <v>1.6195224902378014E-2</v>
      </c>
      <c r="P376" s="222">
        <f>IFERROR(_xlfn.XLOOKUP($A376,Disney!A:A,Disney!B:B),"N/A")</f>
        <v>93.6</v>
      </c>
      <c r="Q376" s="5">
        <f t="shared" si="104"/>
        <v>8995.6994400000003</v>
      </c>
      <c r="R376" s="5">
        <f t="shared" si="114"/>
        <v>1.2235398076978266E-2</v>
      </c>
      <c r="S376" s="222">
        <f>_xlfn.XLOOKUP(A376,FedEx!A:A,FedEx!B:B,"N/A")</f>
        <v>264.64</v>
      </c>
      <c r="T376" s="5">
        <f t="shared" si="105"/>
        <v>25433.994655999999</v>
      </c>
      <c r="U376" s="5">
        <f t="shared" si="115"/>
        <v>1.2847959392040753E-2</v>
      </c>
      <c r="V376" s="222">
        <f>_xlfn.XLOOKUP($A376,'General Motors'!A:A,'General Motors'!B:B,"N/A")</f>
        <v>47.93</v>
      </c>
      <c r="W376" s="5">
        <f t="shared" si="106"/>
        <v>4606.4516469999999</v>
      </c>
      <c r="X376" s="5">
        <f t="shared" si="116"/>
        <v>4.2196351704835156E-2</v>
      </c>
      <c r="Y376" s="222">
        <f>_xlfn.XLOOKUP($A376,Chevron!A:A,Chevron!B:B,"N/A")</f>
        <v>149.65</v>
      </c>
      <c r="Z376" s="5">
        <f t="shared" si="107"/>
        <v>14382.547235</v>
      </c>
      <c r="AA376" s="5">
        <f t="shared" si="117"/>
        <v>6.5007424821197368E-3</v>
      </c>
      <c r="AB376" s="222">
        <f>_xlfn.XLOOKUP($A376,Boeing!A:A,Boeing!B:B,"N/A")</f>
        <v>149.37</v>
      </c>
      <c r="AC376" s="5">
        <f t="shared" si="108"/>
        <v>14355.637023000001</v>
      </c>
      <c r="AD376" s="5">
        <f t="shared" si="118"/>
        <v>-3.3709278291120137E-2</v>
      </c>
      <c r="AE376" s="222">
        <f>_xlfn.XLOOKUP(A376,Amazon!A:A,Amazon!B:B,"N/A")</f>
        <v>185.17</v>
      </c>
      <c r="AF376" s="5">
        <f t="shared" si="109"/>
        <v>17796.299843000001</v>
      </c>
      <c r="AG376" s="5">
        <f t="shared" si="119"/>
        <v>1.3862109761705765E-2</v>
      </c>
      <c r="AH376" s="9">
        <v>1421617</v>
      </c>
      <c r="AI376" s="393">
        <v>556660.80110000004</v>
      </c>
      <c r="AJ376" s="393">
        <v>7.5641800000000002E-3</v>
      </c>
    </row>
    <row r="377" spans="1:36">
      <c r="A377" s="4">
        <v>45575</v>
      </c>
      <c r="B377" s="222">
        <f>_xlfn.XLOOKUP(A377,'USD RUB'!B:B,'USD RUB'!C:C,"N/A")</f>
        <v>96.948300000000003</v>
      </c>
      <c r="C377" s="222">
        <f>IFERROR(EXP(_xlfn.XLOOKUP(A377,'Bonds (CP)'!$A$4:$A$513,'Work Sheet'!$B$3:$B$512)/252)-1,"N/A")</f>
        <v>0.38803583925432794</v>
      </c>
      <c r="D377" s="222">
        <f>IFERROR(_xlfn.XLOOKUP($A377,Intel!$A$2:$A$502,Intel!$B$2:$B$502),"N/A")</f>
        <v>23.22</v>
      </c>
      <c r="E377" s="5">
        <f t="shared" si="100"/>
        <v>2251.1395259999999</v>
      </c>
      <c r="F377" s="5">
        <f t="shared" si="110"/>
        <v>-1.5752967807345364E-3</v>
      </c>
      <c r="G377" s="222">
        <f>IFERROR(_xlfn.XLOOKUP(A377,Apple!A:A,Apple!B:B),"N/A")</f>
        <v>229.04</v>
      </c>
      <c r="H377" s="5">
        <f t="shared" si="101"/>
        <v>22205.038632</v>
      </c>
      <c r="I377" s="5">
        <f t="shared" si="111"/>
        <v>6.5470212856695298E-3</v>
      </c>
      <c r="J377" s="222">
        <f>IFERROR(_xlfn.XLOOKUP(A377,Microsoft!A:A,Microsoft!B:B),"N/A")</f>
        <v>415.84</v>
      </c>
      <c r="K377" s="5">
        <f t="shared" si="102"/>
        <v>40314.981072000002</v>
      </c>
      <c r="L377" s="5">
        <f t="shared" si="112"/>
        <v>4.8297937000787439E-3</v>
      </c>
      <c r="M377" s="222">
        <f>IFERROR(_xlfn.XLOOKUP($A377,Cisco!A:A,Cisco!B:B),"N/A")</f>
        <v>53.54</v>
      </c>
      <c r="N377" s="5">
        <f t="shared" si="103"/>
        <v>5190.6119820000004</v>
      </c>
      <c r="O377" s="5">
        <f t="shared" si="113"/>
        <v>8.3676601502991055E-3</v>
      </c>
      <c r="P377" s="222">
        <f>IFERROR(_xlfn.XLOOKUP($A377,Disney!A:A,Disney!B:B),"N/A")</f>
        <v>92.99</v>
      </c>
      <c r="Q377" s="5">
        <f t="shared" si="104"/>
        <v>9015.222416999999</v>
      </c>
      <c r="R377" s="5">
        <f t="shared" si="114"/>
        <v>2.1702567021291141E-3</v>
      </c>
      <c r="S377" s="222">
        <f>_xlfn.XLOOKUP(A377,FedEx!A:A,FedEx!B:B,"N/A")</f>
        <v>264.27</v>
      </c>
      <c r="T377" s="5">
        <f t="shared" si="105"/>
        <v>25620.527241</v>
      </c>
      <c r="U377" s="5">
        <f t="shared" si="115"/>
        <v>7.3339869541884095E-3</v>
      </c>
      <c r="V377" s="222">
        <f>_xlfn.XLOOKUP($A377,'General Motors'!A:A,'General Motors'!B:B,"N/A")</f>
        <v>47.69</v>
      </c>
      <c r="W377" s="5">
        <f t="shared" si="106"/>
        <v>4623.4644269999999</v>
      </c>
      <c r="X377" s="5">
        <f t="shared" si="116"/>
        <v>3.693250532886827E-3</v>
      </c>
      <c r="Y377" s="222">
        <f>_xlfn.XLOOKUP($A377,Chevron!A:A,Chevron!B:B,"N/A")</f>
        <v>150.62</v>
      </c>
      <c r="Z377" s="5">
        <f t="shared" si="107"/>
        <v>14602.352946000001</v>
      </c>
      <c r="AA377" s="5">
        <f t="shared" si="117"/>
        <v>1.5282808212518928E-2</v>
      </c>
      <c r="AB377" s="222">
        <f>_xlfn.XLOOKUP($A377,Boeing!A:A,Boeing!B:B,"N/A")</f>
        <v>146.62</v>
      </c>
      <c r="AC377" s="5">
        <f t="shared" si="108"/>
        <v>14214.559746000001</v>
      </c>
      <c r="AD377" s="5">
        <f t="shared" si="118"/>
        <v>-9.827308727155204E-3</v>
      </c>
      <c r="AE377" s="222">
        <f>_xlfn.XLOOKUP(A377,Amazon!A:A,Amazon!B:B,"N/A")</f>
        <v>186.65</v>
      </c>
      <c r="AF377" s="5">
        <f t="shared" si="109"/>
        <v>18095.400195000002</v>
      </c>
      <c r="AG377" s="5">
        <f t="shared" si="119"/>
        <v>1.6806884275870848E-2</v>
      </c>
      <c r="AH377" s="9">
        <v>1417264</v>
      </c>
      <c r="AI377" s="393">
        <v>560366.02139999997</v>
      </c>
      <c r="AJ377" s="393">
        <v>6.6561499999999996E-3</v>
      </c>
    </row>
    <row r="378" spans="1:36">
      <c r="A378" s="4">
        <v>45576</v>
      </c>
      <c r="B378" s="222">
        <f>_xlfn.XLOOKUP(A378,'USD RUB'!B:B,'USD RUB'!C:C,"N/A")</f>
        <v>97.239400000000003</v>
      </c>
      <c r="C378" s="222">
        <f>IFERROR(EXP(_xlfn.XLOOKUP(A378,'Bonds (CP)'!$A$4:$A$513,'Work Sheet'!$B$3:$B$512)/252)-1,"N/A")</f>
        <v>0.40348542239689467</v>
      </c>
      <c r="D378" s="222">
        <f>IFERROR(_xlfn.XLOOKUP($A378,Intel!$A$2:$A$502,Intel!$B$2:$B$502),"N/A")</f>
        <v>23.56</v>
      </c>
      <c r="E378" s="5">
        <f t="shared" si="100"/>
        <v>2290.9602639999998</v>
      </c>
      <c r="F378" s="5">
        <f t="shared" si="110"/>
        <v>1.7689147003143058E-2</v>
      </c>
      <c r="G378" s="222">
        <f>IFERROR(_xlfn.XLOOKUP(A378,Apple!A:A,Apple!B:B),"N/A")</f>
        <v>227.55</v>
      </c>
      <c r="H378" s="5">
        <f t="shared" si="101"/>
        <v>22126.825470000003</v>
      </c>
      <c r="I378" s="5">
        <f t="shared" si="111"/>
        <v>-3.5223159615350719E-3</v>
      </c>
      <c r="J378" s="222">
        <f>IFERROR(_xlfn.XLOOKUP(A378,Microsoft!A:A,Microsoft!B:B),"N/A")</f>
        <v>416.32</v>
      </c>
      <c r="K378" s="5">
        <f t="shared" si="102"/>
        <v>40482.707007999998</v>
      </c>
      <c r="L378" s="5">
        <f t="shared" si="112"/>
        <v>4.1603873185613871E-3</v>
      </c>
      <c r="M378" s="222">
        <f>IFERROR(_xlfn.XLOOKUP($A378,Cisco!A:A,Cisco!B:B),"N/A")</f>
        <v>54.25</v>
      </c>
      <c r="N378" s="5">
        <f t="shared" si="103"/>
        <v>5275.2374500000005</v>
      </c>
      <c r="O378" s="5">
        <f t="shared" si="113"/>
        <v>1.6303562719283349E-2</v>
      </c>
      <c r="P378" s="222">
        <f>IFERROR(_xlfn.XLOOKUP($A378,Disney!A:A,Disney!B:B),"N/A")</f>
        <v>94.13</v>
      </c>
      <c r="Q378" s="5">
        <f t="shared" si="104"/>
        <v>9153.1447219999991</v>
      </c>
      <c r="R378" s="5">
        <f t="shared" si="114"/>
        <v>1.5298824434982317E-2</v>
      </c>
      <c r="S378" s="222">
        <f>_xlfn.XLOOKUP(A378,FedEx!A:A,FedEx!B:B,"N/A")</f>
        <v>264.36</v>
      </c>
      <c r="T378" s="5">
        <f t="shared" si="105"/>
        <v>25706.207784000002</v>
      </c>
      <c r="U378" s="5">
        <f t="shared" si="115"/>
        <v>3.3442146679514284E-3</v>
      </c>
      <c r="V378" s="222">
        <f>_xlfn.XLOOKUP($A378,'General Motors'!A:A,'General Motors'!B:B,"N/A")</f>
        <v>47.87</v>
      </c>
      <c r="W378" s="5">
        <f t="shared" si="106"/>
        <v>4654.8500779999995</v>
      </c>
      <c r="X378" s="5">
        <f t="shared" si="116"/>
        <v>6.7883405389073115E-3</v>
      </c>
      <c r="Y378" s="222">
        <f>_xlfn.XLOOKUP($A378,Chevron!A:A,Chevron!B:B,"N/A")</f>
        <v>151.41999999999999</v>
      </c>
      <c r="Z378" s="5">
        <f t="shared" si="107"/>
        <v>14723.989947999999</v>
      </c>
      <c r="AA378" s="5">
        <f t="shared" si="117"/>
        <v>8.3299590449439354E-3</v>
      </c>
      <c r="AB378" s="222">
        <f>_xlfn.XLOOKUP($A378,Boeing!A:A,Boeing!B:B,"N/A")</f>
        <v>151.02000000000001</v>
      </c>
      <c r="AC378" s="5">
        <f t="shared" si="108"/>
        <v>14685.094188000001</v>
      </c>
      <c r="AD378" s="5">
        <f t="shared" si="118"/>
        <v>3.3102287401648889E-2</v>
      </c>
      <c r="AE378" s="222">
        <f>_xlfn.XLOOKUP(A378,Amazon!A:A,Amazon!B:B,"N/A")</f>
        <v>188.82</v>
      </c>
      <c r="AF378" s="5">
        <f t="shared" si="109"/>
        <v>18360.743508</v>
      </c>
      <c r="AG378" s="5">
        <f t="shared" si="119"/>
        <v>1.4663578044177061E-2</v>
      </c>
      <c r="AH378" s="9">
        <v>1429985</v>
      </c>
      <c r="AI378" s="393">
        <v>565450.02819999994</v>
      </c>
      <c r="AJ378" s="393">
        <v>9.0726499999999998E-3</v>
      </c>
    </row>
    <row r="379" spans="1:36">
      <c r="A379" s="4">
        <v>45577</v>
      </c>
      <c r="B379" s="222">
        <f>_xlfn.XLOOKUP(A379,'USD RUB'!B:B,'USD RUB'!C:C,"N/A")</f>
        <v>96.068600000000004</v>
      </c>
      <c r="C379" s="222" t="str">
        <f>IFERROR(EXP(_xlfn.XLOOKUP(A379,'Bonds (CP)'!$A$4:$A$513,'Work Sheet'!$B$3:$B$512)/252)-1,"N/A")</f>
        <v>N/A</v>
      </c>
      <c r="D379" s="222" t="str">
        <f>IFERROR(_xlfn.XLOOKUP($A379,Intel!$A$2:$A$502,Intel!$B$2:$B$502),"N/A")</f>
        <v>N/A</v>
      </c>
      <c r="E379" s="5" t="str">
        <f t="shared" si="100"/>
        <v>N/A</v>
      </c>
      <c r="F379" s="5" t="str">
        <f t="shared" si="110"/>
        <v>N/A</v>
      </c>
      <c r="G379" s="222" t="str">
        <f>IFERROR(_xlfn.XLOOKUP(A379,Apple!A:A,Apple!B:B),"N/A")</f>
        <v>N/A</v>
      </c>
      <c r="H379" s="5" t="str">
        <f t="shared" si="101"/>
        <v>N/A</v>
      </c>
      <c r="I379" s="5" t="str">
        <f t="shared" si="111"/>
        <v>N/A</v>
      </c>
      <c r="J379" s="222" t="str">
        <f>IFERROR(_xlfn.XLOOKUP(A379,Microsoft!A:A,Microsoft!B:B),"N/A")</f>
        <v>N/A</v>
      </c>
      <c r="K379" s="5" t="str">
        <f t="shared" si="102"/>
        <v>N/A</v>
      </c>
      <c r="L379" s="5" t="str">
        <f t="shared" si="112"/>
        <v>N/A</v>
      </c>
      <c r="M379" s="222" t="str">
        <f>IFERROR(_xlfn.XLOOKUP($A379,Cisco!A:A,Cisco!B:B),"N/A")</f>
        <v>N/A</v>
      </c>
      <c r="N379" s="5" t="str">
        <f t="shared" si="103"/>
        <v>N/A</v>
      </c>
      <c r="O379" s="5" t="str">
        <f t="shared" si="113"/>
        <v>N/A</v>
      </c>
      <c r="P379" s="222" t="str">
        <f>IFERROR(_xlfn.XLOOKUP($A379,Disney!A:A,Disney!B:B),"N/A")</f>
        <v>N/A</v>
      </c>
      <c r="Q379" s="5" t="str">
        <f t="shared" si="104"/>
        <v>N/A</v>
      </c>
      <c r="R379" s="5" t="str">
        <f t="shared" si="114"/>
        <v>N/A</v>
      </c>
      <c r="S379" s="222" t="str">
        <f>_xlfn.XLOOKUP(A379,FedEx!A:A,FedEx!B:B,"N/A")</f>
        <v>N/A</v>
      </c>
      <c r="T379" s="5" t="str">
        <f t="shared" si="105"/>
        <v>N/A</v>
      </c>
      <c r="U379" s="5" t="str">
        <f t="shared" si="115"/>
        <v>N/A</v>
      </c>
      <c r="V379" s="222" t="str">
        <f>_xlfn.XLOOKUP($A379,'General Motors'!A:A,'General Motors'!B:B,"N/A")</f>
        <v>N/A</v>
      </c>
      <c r="W379" s="5" t="str">
        <f t="shared" si="106"/>
        <v>N/A</v>
      </c>
      <c r="X379" s="5" t="str">
        <f t="shared" si="116"/>
        <v>N/A</v>
      </c>
      <c r="Y379" s="222" t="str">
        <f>_xlfn.XLOOKUP($A379,Chevron!A:A,Chevron!B:B,"N/A")</f>
        <v>N/A</v>
      </c>
      <c r="Z379" s="5" t="str">
        <f t="shared" si="107"/>
        <v>N/A</v>
      </c>
      <c r="AA379" s="5" t="str">
        <f t="shared" si="117"/>
        <v>N/A</v>
      </c>
      <c r="AB379" s="222" t="str">
        <f>_xlfn.XLOOKUP($A379,Boeing!A:A,Boeing!B:B,"N/A")</f>
        <v>N/A</v>
      </c>
      <c r="AC379" s="5" t="str">
        <f t="shared" si="108"/>
        <v>N/A</v>
      </c>
      <c r="AD379" s="5" t="str">
        <f t="shared" si="118"/>
        <v>N/A</v>
      </c>
      <c r="AE379" s="222" t="str">
        <f>_xlfn.XLOOKUP(A379,Amazon!A:A,Amazon!B:B,"N/A")</f>
        <v>N/A</v>
      </c>
      <c r="AF379" s="5" t="str">
        <f t="shared" si="109"/>
        <v>N/A</v>
      </c>
      <c r="AG379" s="5" t="str">
        <f t="shared" si="119"/>
        <v>N/A</v>
      </c>
      <c r="AH379" s="6" t="s">
        <v>36</v>
      </c>
      <c r="AI379" s="6" t="s">
        <v>36</v>
      </c>
      <c r="AJ379" s="6" t="s">
        <v>36</v>
      </c>
    </row>
    <row r="380" spans="1:36">
      <c r="A380" s="4">
        <v>45578</v>
      </c>
      <c r="B380" s="222" t="str">
        <f>_xlfn.XLOOKUP(A380,'USD RUB'!B:B,'USD RUB'!C:C,"N/A")</f>
        <v>N/A</v>
      </c>
      <c r="C380" s="222" t="str">
        <f>IFERROR(EXP(_xlfn.XLOOKUP(A380,'Bonds (CP)'!$A$4:$A$513,'Work Sheet'!$B$3:$B$512)/252)-1,"N/A")</f>
        <v>N/A</v>
      </c>
      <c r="D380" s="222" t="str">
        <f>IFERROR(_xlfn.XLOOKUP($A380,Intel!$A$2:$A$502,Intel!$B$2:$B$502),"N/A")</f>
        <v>N/A</v>
      </c>
      <c r="E380" s="5" t="str">
        <f t="shared" si="100"/>
        <v>N/A</v>
      </c>
      <c r="F380" s="5" t="str">
        <f t="shared" si="110"/>
        <v>N/A</v>
      </c>
      <c r="G380" s="222" t="str">
        <f>IFERROR(_xlfn.XLOOKUP(A380,Apple!A:A,Apple!B:B),"N/A")</f>
        <v>N/A</v>
      </c>
      <c r="H380" s="5" t="str">
        <f t="shared" si="101"/>
        <v>N/A</v>
      </c>
      <c r="I380" s="5" t="str">
        <f t="shared" si="111"/>
        <v>N/A</v>
      </c>
      <c r="J380" s="222" t="str">
        <f>IFERROR(_xlfn.XLOOKUP(A380,Microsoft!A:A,Microsoft!B:B),"N/A")</f>
        <v>N/A</v>
      </c>
      <c r="K380" s="5" t="str">
        <f t="shared" si="102"/>
        <v>N/A</v>
      </c>
      <c r="L380" s="5" t="str">
        <f t="shared" si="112"/>
        <v>N/A</v>
      </c>
      <c r="M380" s="222" t="str">
        <f>IFERROR(_xlfn.XLOOKUP($A380,Cisco!A:A,Cisco!B:B),"N/A")</f>
        <v>N/A</v>
      </c>
      <c r="N380" s="5" t="str">
        <f t="shared" si="103"/>
        <v>N/A</v>
      </c>
      <c r="O380" s="5" t="str">
        <f t="shared" si="113"/>
        <v>N/A</v>
      </c>
      <c r="P380" s="222" t="str">
        <f>IFERROR(_xlfn.XLOOKUP($A380,Disney!A:A,Disney!B:B),"N/A")</f>
        <v>N/A</v>
      </c>
      <c r="Q380" s="5" t="str">
        <f t="shared" si="104"/>
        <v>N/A</v>
      </c>
      <c r="R380" s="5" t="str">
        <f t="shared" si="114"/>
        <v>N/A</v>
      </c>
      <c r="S380" s="222" t="str">
        <f>_xlfn.XLOOKUP(A380,FedEx!A:A,FedEx!B:B,"N/A")</f>
        <v>N/A</v>
      </c>
      <c r="T380" s="5" t="str">
        <f t="shared" si="105"/>
        <v>N/A</v>
      </c>
      <c r="U380" s="5" t="str">
        <f t="shared" si="115"/>
        <v>N/A</v>
      </c>
      <c r="V380" s="222" t="str">
        <f>_xlfn.XLOOKUP($A380,'General Motors'!A:A,'General Motors'!B:B,"N/A")</f>
        <v>N/A</v>
      </c>
      <c r="W380" s="5" t="str">
        <f t="shared" si="106"/>
        <v>N/A</v>
      </c>
      <c r="X380" s="5" t="str">
        <f t="shared" si="116"/>
        <v>N/A</v>
      </c>
      <c r="Y380" s="222" t="str">
        <f>_xlfn.XLOOKUP($A380,Chevron!A:A,Chevron!B:B,"N/A")</f>
        <v>N/A</v>
      </c>
      <c r="Z380" s="5" t="str">
        <f t="shared" si="107"/>
        <v>N/A</v>
      </c>
      <c r="AA380" s="5" t="str">
        <f t="shared" si="117"/>
        <v>N/A</v>
      </c>
      <c r="AB380" s="222" t="str">
        <f>_xlfn.XLOOKUP($A380,Boeing!A:A,Boeing!B:B,"N/A")</f>
        <v>N/A</v>
      </c>
      <c r="AC380" s="5" t="str">
        <f t="shared" si="108"/>
        <v>N/A</v>
      </c>
      <c r="AD380" s="5" t="str">
        <f t="shared" si="118"/>
        <v>N/A</v>
      </c>
      <c r="AE380" s="222" t="str">
        <f>_xlfn.XLOOKUP(A380,Amazon!A:A,Amazon!B:B,"N/A")</f>
        <v>N/A</v>
      </c>
      <c r="AF380" s="5" t="str">
        <f t="shared" si="109"/>
        <v>N/A</v>
      </c>
      <c r="AG380" s="5" t="str">
        <f t="shared" si="119"/>
        <v>N/A</v>
      </c>
      <c r="AH380" s="6" t="s">
        <v>36</v>
      </c>
      <c r="AI380" s="6" t="s">
        <v>36</v>
      </c>
      <c r="AJ380" s="6" t="s">
        <v>36</v>
      </c>
    </row>
    <row r="381" spans="1:36">
      <c r="A381" s="4">
        <v>45579</v>
      </c>
      <c r="B381" s="222" t="str">
        <f>_xlfn.XLOOKUP(A381,'USD RUB'!B:B,'USD RUB'!C:C,"N/A")</f>
        <v>N/A</v>
      </c>
      <c r="C381" s="222">
        <f>IFERROR(EXP(_xlfn.XLOOKUP(A381,'Bonds (CP)'!$A$4:$A$513,'Work Sheet'!$B$3:$B$512)/252)-1,"N/A")</f>
        <v>0.41771388612645777</v>
      </c>
      <c r="D381" s="222">
        <f>IFERROR(_xlfn.XLOOKUP($A381,Intel!$A$2:$A$502,Intel!$B$2:$B$502),"N/A")</f>
        <v>23.44</v>
      </c>
      <c r="E381" s="5" t="str">
        <f t="shared" si="100"/>
        <v>N/A</v>
      </c>
      <c r="F381" s="5" t="str">
        <f t="shared" si="110"/>
        <v>N/A</v>
      </c>
      <c r="G381" s="222">
        <f>IFERROR(_xlfn.XLOOKUP(A381,Apple!A:A,Apple!B:B),"N/A")</f>
        <v>231.3</v>
      </c>
      <c r="H381" s="5" t="str">
        <f t="shared" si="101"/>
        <v>N/A</v>
      </c>
      <c r="I381" s="5" t="str">
        <f t="shared" si="111"/>
        <v>N/A</v>
      </c>
      <c r="J381" s="222">
        <f>IFERROR(_xlfn.XLOOKUP(A381,Microsoft!A:A,Microsoft!B:B),"N/A")</f>
        <v>419.14</v>
      </c>
      <c r="K381" s="5" t="str">
        <f t="shared" si="102"/>
        <v>N/A</v>
      </c>
      <c r="L381" s="5" t="str">
        <f t="shared" si="112"/>
        <v>N/A</v>
      </c>
      <c r="M381" s="222">
        <f>IFERROR(_xlfn.XLOOKUP($A381,Cisco!A:A,Cisco!B:B),"N/A")</f>
        <v>54.27</v>
      </c>
      <c r="N381" s="5" t="str">
        <f t="shared" si="103"/>
        <v>N/A</v>
      </c>
      <c r="O381" s="5" t="str">
        <f t="shared" si="113"/>
        <v>N/A</v>
      </c>
      <c r="P381" s="222">
        <f>IFERROR(_xlfn.XLOOKUP($A381,Disney!A:A,Disney!B:B),"N/A")</f>
        <v>94.97</v>
      </c>
      <c r="Q381" s="5" t="str">
        <f t="shared" si="104"/>
        <v>N/A</v>
      </c>
      <c r="R381" s="5" t="str">
        <f t="shared" si="114"/>
        <v>N/A</v>
      </c>
      <c r="S381" s="222">
        <f>_xlfn.XLOOKUP(A381,FedEx!A:A,FedEx!B:B,"N/A")</f>
        <v>267.45</v>
      </c>
      <c r="T381" s="5" t="str">
        <f t="shared" si="105"/>
        <v>N/A</v>
      </c>
      <c r="U381" s="5" t="str">
        <f t="shared" si="115"/>
        <v>N/A</v>
      </c>
      <c r="V381" s="222">
        <f>_xlfn.XLOOKUP($A381,'General Motors'!A:A,'General Motors'!B:B,"N/A")</f>
        <v>48.63</v>
      </c>
      <c r="W381" s="5" t="str">
        <f t="shared" si="106"/>
        <v>N/A</v>
      </c>
      <c r="X381" s="5" t="str">
        <f t="shared" si="116"/>
        <v>N/A</v>
      </c>
      <c r="Y381" s="222">
        <f>_xlfn.XLOOKUP($A381,Chevron!A:A,Chevron!B:B,"N/A")</f>
        <v>151.78</v>
      </c>
      <c r="Z381" s="5" t="str">
        <f t="shared" si="107"/>
        <v>N/A</v>
      </c>
      <c r="AA381" s="5" t="str">
        <f t="shared" si="117"/>
        <v>N/A</v>
      </c>
      <c r="AB381" s="222">
        <f>_xlfn.XLOOKUP($A381,Boeing!A:A,Boeing!B:B,"N/A")</f>
        <v>148.99</v>
      </c>
      <c r="AC381" s="5" t="str">
        <f t="shared" si="108"/>
        <v>N/A</v>
      </c>
      <c r="AD381" s="5" t="str">
        <f t="shared" si="118"/>
        <v>N/A</v>
      </c>
      <c r="AE381" s="222">
        <f>_xlfn.XLOOKUP(A381,Amazon!A:A,Amazon!B:B,"N/A")</f>
        <v>187.54</v>
      </c>
      <c r="AF381" s="5" t="str">
        <f t="shared" si="109"/>
        <v>N/A</v>
      </c>
      <c r="AG381" s="5" t="str">
        <f t="shared" si="119"/>
        <v>N/A</v>
      </c>
      <c r="AH381" s="393">
        <v>5859.85</v>
      </c>
      <c r="AI381" s="6" t="s">
        <v>36</v>
      </c>
      <c r="AJ381" s="6" t="s">
        <v>36</v>
      </c>
    </row>
    <row r="382" spans="1:36">
      <c r="A382" s="4">
        <v>45580</v>
      </c>
      <c r="B382" s="222">
        <f>_xlfn.XLOOKUP(A382,'USD RUB'!B:B,'USD RUB'!C:C,"N/A")</f>
        <v>96.102099999999993</v>
      </c>
      <c r="C382" s="222" t="str">
        <f>IFERROR(EXP(_xlfn.XLOOKUP(A382,'Bonds (CP)'!$A$4:$A$513,'Work Sheet'!$B$3:$B$512)/252)-1,"N/A")</f>
        <v>N/A</v>
      </c>
      <c r="D382" s="222">
        <f>IFERROR(_xlfn.XLOOKUP($A382,Intel!$A$2:$A$502,Intel!$B$2:$B$502),"N/A")</f>
        <v>22.66</v>
      </c>
      <c r="E382" s="5">
        <f t="shared" si="100"/>
        <v>2177.6735859999999</v>
      </c>
      <c r="F382" s="5" t="str">
        <f t="shared" si="110"/>
        <v>N/A</v>
      </c>
      <c r="G382" s="222">
        <f>IFERROR(_xlfn.XLOOKUP(A382,Apple!A:A,Apple!B:B),"N/A")</f>
        <v>233.85</v>
      </c>
      <c r="H382" s="5">
        <f t="shared" si="101"/>
        <v>22473.476084999998</v>
      </c>
      <c r="I382" s="5" t="str">
        <f t="shared" si="111"/>
        <v>N/A</v>
      </c>
      <c r="J382" s="222">
        <f>IFERROR(_xlfn.XLOOKUP(A382,Microsoft!A:A,Microsoft!B:B),"N/A")</f>
        <v>418.74</v>
      </c>
      <c r="K382" s="5">
        <f t="shared" si="102"/>
        <v>40241.793354000001</v>
      </c>
      <c r="L382" s="5" t="str">
        <f t="shared" si="112"/>
        <v>N/A</v>
      </c>
      <c r="M382" s="222">
        <f>IFERROR(_xlfn.XLOOKUP($A382,Cisco!A:A,Cisco!B:B),"N/A")</f>
        <v>54.08</v>
      </c>
      <c r="N382" s="5">
        <f t="shared" si="103"/>
        <v>5197.2015679999995</v>
      </c>
      <c r="O382" s="5" t="str">
        <f t="shared" si="113"/>
        <v>N/A</v>
      </c>
      <c r="P382" s="222">
        <f>IFERROR(_xlfn.XLOOKUP($A382,Disney!A:A,Disney!B:B),"N/A")</f>
        <v>94.22</v>
      </c>
      <c r="Q382" s="5">
        <f t="shared" si="104"/>
        <v>9054.7398619999985</v>
      </c>
      <c r="R382" s="5" t="str">
        <f t="shared" si="114"/>
        <v>N/A</v>
      </c>
      <c r="S382" s="222">
        <f>_xlfn.XLOOKUP(A382,FedEx!A:A,FedEx!B:B,"N/A")</f>
        <v>265.92</v>
      </c>
      <c r="T382" s="5">
        <f t="shared" si="105"/>
        <v>25555.470431999998</v>
      </c>
      <c r="U382" s="5" t="str">
        <f t="shared" si="115"/>
        <v>N/A</v>
      </c>
      <c r="V382" s="222">
        <f>_xlfn.XLOOKUP($A382,'General Motors'!A:A,'General Motors'!B:B,"N/A")</f>
        <v>47.85</v>
      </c>
      <c r="W382" s="5">
        <f t="shared" si="106"/>
        <v>4598.4854850000002</v>
      </c>
      <c r="X382" s="5" t="str">
        <f t="shared" si="116"/>
        <v>N/A</v>
      </c>
      <c r="Y382" s="222">
        <f>_xlfn.XLOOKUP($A382,Chevron!A:A,Chevron!B:B,"N/A")</f>
        <v>147.72999999999999</v>
      </c>
      <c r="Z382" s="5">
        <f t="shared" si="107"/>
        <v>14197.163232999997</v>
      </c>
      <c r="AA382" s="5" t="str">
        <f t="shared" si="117"/>
        <v>N/A</v>
      </c>
      <c r="AB382" s="222">
        <f>_xlfn.XLOOKUP($A382,Boeing!A:A,Boeing!B:B,"N/A")</f>
        <v>152.35</v>
      </c>
      <c r="AC382" s="5">
        <f t="shared" si="108"/>
        <v>14641.154934999999</v>
      </c>
      <c r="AD382" s="5" t="str">
        <f t="shared" si="118"/>
        <v>N/A</v>
      </c>
      <c r="AE382" s="222">
        <f>_xlfn.XLOOKUP(A382,Amazon!A:A,Amazon!B:B,"N/A")</f>
        <v>187.69</v>
      </c>
      <c r="AF382" s="5">
        <f t="shared" si="109"/>
        <v>18037.403148999998</v>
      </c>
      <c r="AG382" s="5" t="str">
        <f t="shared" si="119"/>
        <v>N/A</v>
      </c>
      <c r="AH382" s="393">
        <v>5815.26</v>
      </c>
      <c r="AI382" s="393">
        <v>558858.69799999997</v>
      </c>
      <c r="AJ382" s="6" t="s">
        <v>36</v>
      </c>
    </row>
    <row r="383" spans="1:36">
      <c r="A383" s="4">
        <v>45581</v>
      </c>
      <c r="B383" s="222">
        <f>_xlfn.XLOOKUP(A383,'USD RUB'!B:B,'USD RUB'!C:C,"N/A")</f>
        <v>97.012100000000004</v>
      </c>
      <c r="C383" s="222" t="str">
        <f>IFERROR(EXP(_xlfn.XLOOKUP(A383,'Bonds (CP)'!$A$4:$A$513,'Work Sheet'!$B$3:$B$512)/252)-1,"N/A")</f>
        <v>N/A</v>
      </c>
      <c r="D383" s="222">
        <f>IFERROR(_xlfn.XLOOKUP($A383,Intel!$A$2:$A$502,Intel!$B$2:$B$502),"N/A")</f>
        <v>22.31</v>
      </c>
      <c r="E383" s="5">
        <f t="shared" si="100"/>
        <v>2164.3399509999999</v>
      </c>
      <c r="F383" s="5">
        <f t="shared" si="110"/>
        <v>-6.122880437968381E-3</v>
      </c>
      <c r="G383" s="222">
        <f>IFERROR(_xlfn.XLOOKUP(A383,Apple!A:A,Apple!B:B),"N/A")</f>
        <v>231.78</v>
      </c>
      <c r="H383" s="5">
        <f t="shared" si="101"/>
        <v>22485.464538</v>
      </c>
      <c r="I383" s="5">
        <f t="shared" si="111"/>
        <v>5.3344898469021018E-4</v>
      </c>
      <c r="J383" s="222">
        <f>IFERROR(_xlfn.XLOOKUP(A383,Microsoft!A:A,Microsoft!B:B),"N/A")</f>
        <v>416.12</v>
      </c>
      <c r="K383" s="5">
        <f t="shared" si="102"/>
        <v>40368.675051999999</v>
      </c>
      <c r="L383" s="5">
        <f t="shared" si="112"/>
        <v>3.1529831904817396E-3</v>
      </c>
      <c r="M383" s="222">
        <f>IFERROR(_xlfn.XLOOKUP($A383,Cisco!A:A,Cisco!B:B),"N/A")</f>
        <v>56.38</v>
      </c>
      <c r="N383" s="5">
        <f t="shared" si="103"/>
        <v>5469.5421980000001</v>
      </c>
      <c r="O383" s="5">
        <f t="shared" si="113"/>
        <v>5.240139841349345E-2</v>
      </c>
      <c r="P383" s="222">
        <f>IFERROR(_xlfn.XLOOKUP($A383,Disney!A:A,Disney!B:B),"N/A")</f>
        <v>96.75</v>
      </c>
      <c r="Q383" s="5">
        <f t="shared" si="104"/>
        <v>9385.9206750000012</v>
      </c>
      <c r="R383" s="5">
        <f t="shared" si="114"/>
        <v>3.6575408907092877E-2</v>
      </c>
      <c r="S383" s="222">
        <f>_xlfn.XLOOKUP(A383,FedEx!A:A,FedEx!B:B,"N/A")</f>
        <v>271.8</v>
      </c>
      <c r="T383" s="5">
        <f t="shared" si="105"/>
        <v>26367.888780000001</v>
      </c>
      <c r="U383" s="5">
        <f t="shared" si="115"/>
        <v>3.1790389073906855E-2</v>
      </c>
      <c r="V383" s="222">
        <f>_xlfn.XLOOKUP($A383,'General Motors'!A:A,'General Motors'!B:B,"N/A")</f>
        <v>49.01</v>
      </c>
      <c r="W383" s="5">
        <f t="shared" si="106"/>
        <v>4754.5630209999999</v>
      </c>
      <c r="X383" s="5">
        <f t="shared" si="116"/>
        <v>3.3941073970792379E-2</v>
      </c>
      <c r="Y383" s="222">
        <f>_xlfn.XLOOKUP($A383,Chevron!A:A,Chevron!B:B,"N/A")</f>
        <v>148.72999999999999</v>
      </c>
      <c r="Z383" s="5">
        <f t="shared" si="107"/>
        <v>14428.609633</v>
      </c>
      <c r="AA383" s="5">
        <f t="shared" si="117"/>
        <v>1.6302299001678566E-2</v>
      </c>
      <c r="AB383" s="222">
        <f>_xlfn.XLOOKUP($A383,Boeing!A:A,Boeing!B:B,"N/A")</f>
        <v>154.9</v>
      </c>
      <c r="AC383" s="5">
        <f t="shared" si="108"/>
        <v>15027.174290000001</v>
      </c>
      <c r="AD383" s="5">
        <f t="shared" si="118"/>
        <v>2.6365362344278997E-2</v>
      </c>
      <c r="AE383" s="222">
        <f>_xlfn.XLOOKUP(A383,Amazon!A:A,Amazon!B:B,"N/A")</f>
        <v>186.89</v>
      </c>
      <c r="AF383" s="5">
        <f t="shared" si="109"/>
        <v>18130.591368999998</v>
      </c>
      <c r="AG383" s="5">
        <f t="shared" si="119"/>
        <v>5.1663878236909433E-3</v>
      </c>
      <c r="AH383" s="393">
        <v>5842.47</v>
      </c>
      <c r="AI383" s="393">
        <v>566790.28390000004</v>
      </c>
      <c r="AJ383" s="393">
        <v>1.419247E-2</v>
      </c>
    </row>
    <row r="384" spans="1:36">
      <c r="A384" s="4">
        <v>45582</v>
      </c>
      <c r="B384" s="222">
        <f>_xlfn.XLOOKUP(A384,'USD RUB'!B:B,'USD RUB'!C:C,"N/A")</f>
        <v>97.256799999999998</v>
      </c>
      <c r="C384" s="222">
        <f>IFERROR(EXP(_xlfn.XLOOKUP(A384,'Bonds (CP)'!$A$4:$A$513,'Work Sheet'!$B$3:$B$512)/252)-1,"N/A")</f>
        <v>0.41441816252179464</v>
      </c>
      <c r="D384" s="222">
        <f>IFERROR(_xlfn.XLOOKUP($A384,Intel!$A$2:$A$502,Intel!$B$2:$B$502),"N/A")</f>
        <v>22.44</v>
      </c>
      <c r="E384" s="5">
        <f t="shared" si="100"/>
        <v>2182.4425919999999</v>
      </c>
      <c r="F384" s="5">
        <f t="shared" si="110"/>
        <v>8.3640469657439986E-3</v>
      </c>
      <c r="G384" s="222">
        <f>IFERROR(_xlfn.XLOOKUP(A384,Apple!A:A,Apple!B:B),"N/A")</f>
        <v>232.15</v>
      </c>
      <c r="H384" s="5">
        <f t="shared" si="101"/>
        <v>22578.166120000002</v>
      </c>
      <c r="I384" s="5">
        <f t="shared" si="111"/>
        <v>4.1227336817231119E-3</v>
      </c>
      <c r="J384" s="222">
        <f>IFERROR(_xlfn.XLOOKUP(A384,Microsoft!A:A,Microsoft!B:B),"N/A")</f>
        <v>416.72</v>
      </c>
      <c r="K384" s="5">
        <f t="shared" si="102"/>
        <v>40528.853696000006</v>
      </c>
      <c r="L384" s="5">
        <f t="shared" si="112"/>
        <v>3.9678945071561778E-3</v>
      </c>
      <c r="M384" s="222">
        <f>IFERROR(_xlfn.XLOOKUP($A384,Cisco!A:A,Cisco!B:B),"N/A")</f>
        <v>56.4</v>
      </c>
      <c r="N384" s="5">
        <f t="shared" si="103"/>
        <v>5485.28352</v>
      </c>
      <c r="O384" s="5">
        <f t="shared" si="113"/>
        <v>2.877996261872795E-3</v>
      </c>
      <c r="P384" s="222">
        <f>IFERROR(_xlfn.XLOOKUP($A384,Disney!A:A,Disney!B:B),"N/A")</f>
        <v>96.54</v>
      </c>
      <c r="Q384" s="5">
        <f t="shared" si="104"/>
        <v>9389.171472</v>
      </c>
      <c r="R384" s="5">
        <f t="shared" si="114"/>
        <v>3.4634822864609838E-4</v>
      </c>
      <c r="S384" s="222">
        <f>_xlfn.XLOOKUP(A384,FedEx!A:A,FedEx!B:B,"N/A")</f>
        <v>274.26</v>
      </c>
      <c r="T384" s="5">
        <f t="shared" si="105"/>
        <v>26673.649967999998</v>
      </c>
      <c r="U384" s="5">
        <f t="shared" si="115"/>
        <v>1.1595967752712877E-2</v>
      </c>
      <c r="V384" s="222">
        <f>_xlfn.XLOOKUP($A384,'General Motors'!A:A,'General Motors'!B:B,"N/A")</f>
        <v>49.38</v>
      </c>
      <c r="W384" s="5">
        <f t="shared" si="106"/>
        <v>4802.5407839999998</v>
      </c>
      <c r="X384" s="5">
        <f t="shared" si="116"/>
        <v>1.0090888013912336E-2</v>
      </c>
      <c r="Y384" s="222">
        <f>_xlfn.XLOOKUP($A384,Chevron!A:A,Chevron!B:B,"N/A")</f>
        <v>151.19999999999999</v>
      </c>
      <c r="Z384" s="5">
        <f t="shared" si="107"/>
        <v>14705.228159999999</v>
      </c>
      <c r="AA384" s="5">
        <f t="shared" si="117"/>
        <v>1.917153031622254E-2</v>
      </c>
      <c r="AB384" s="222">
        <f>_xlfn.XLOOKUP($A384,Boeing!A:A,Boeing!B:B,"N/A")</f>
        <v>155.31</v>
      </c>
      <c r="AC384" s="5">
        <f t="shared" si="108"/>
        <v>15104.953608</v>
      </c>
      <c r="AD384" s="5">
        <f t="shared" si="118"/>
        <v>5.1759110860754021E-3</v>
      </c>
      <c r="AE384" s="222">
        <f>_xlfn.XLOOKUP(A384,Amazon!A:A,Amazon!B:B,"N/A")</f>
        <v>187.53</v>
      </c>
      <c r="AF384" s="5">
        <f t="shared" si="109"/>
        <v>18238.567704000001</v>
      </c>
      <c r="AG384" s="5">
        <f t="shared" si="119"/>
        <v>5.9554778331512015E-3</v>
      </c>
      <c r="AH384" s="393">
        <v>5841.47</v>
      </c>
      <c r="AI384" s="393">
        <v>568122.67949999997</v>
      </c>
      <c r="AJ384" s="393">
        <v>2.3507699999999999E-3</v>
      </c>
    </row>
    <row r="385" spans="1:36">
      <c r="A385" s="4">
        <v>45583</v>
      </c>
      <c r="B385" s="222">
        <f>_xlfn.XLOOKUP(A385,'USD RUB'!B:B,'USD RUB'!C:C,"N/A")</f>
        <v>97.149000000000001</v>
      </c>
      <c r="C385" s="222">
        <f>IFERROR(EXP(_xlfn.XLOOKUP(A385,'Bonds (CP)'!$A$4:$A$513,'Work Sheet'!$B$3:$B$512)/252)-1,"N/A")</f>
        <v>0.41387943917560555</v>
      </c>
      <c r="D385" s="222">
        <f>IFERROR(_xlfn.XLOOKUP($A385,Intel!$A$2:$A$502,Intel!$B$2:$B$502),"N/A")</f>
        <v>22.77</v>
      </c>
      <c r="E385" s="5">
        <f t="shared" si="100"/>
        <v>2212.0827300000001</v>
      </c>
      <c r="F385" s="5">
        <f t="shared" si="110"/>
        <v>1.3581176480265578E-2</v>
      </c>
      <c r="G385" s="222">
        <f>IFERROR(_xlfn.XLOOKUP(A385,Apple!A:A,Apple!B:B),"N/A")</f>
        <v>235</v>
      </c>
      <c r="H385" s="5">
        <f t="shared" si="101"/>
        <v>22830.014999999999</v>
      </c>
      <c r="I385" s="5">
        <f t="shared" si="111"/>
        <v>1.1154532155599028E-2</v>
      </c>
      <c r="J385" s="222">
        <f>IFERROR(_xlfn.XLOOKUP(A385,Microsoft!A:A,Microsoft!B:B),"N/A")</f>
        <v>418.16</v>
      </c>
      <c r="K385" s="5">
        <f t="shared" si="102"/>
        <v>40623.825840000005</v>
      </c>
      <c r="L385" s="5">
        <f t="shared" si="112"/>
        <v>2.3433217409101204E-3</v>
      </c>
      <c r="M385" s="222">
        <f>IFERROR(_xlfn.XLOOKUP($A385,Cisco!A:A,Cisco!B:B),"N/A")</f>
        <v>56.76</v>
      </c>
      <c r="N385" s="5">
        <f t="shared" si="103"/>
        <v>5514.17724</v>
      </c>
      <c r="O385" s="5">
        <f t="shared" si="113"/>
        <v>5.2674980052809239E-3</v>
      </c>
      <c r="P385" s="222">
        <f>IFERROR(_xlfn.XLOOKUP($A385,Disney!A:A,Disney!B:B),"N/A")</f>
        <v>97.28</v>
      </c>
      <c r="Q385" s="5">
        <f t="shared" si="104"/>
        <v>9450.6547200000005</v>
      </c>
      <c r="R385" s="5">
        <f t="shared" si="114"/>
        <v>6.5483145326883374E-3</v>
      </c>
      <c r="S385" s="222">
        <f>_xlfn.XLOOKUP(A385,FedEx!A:A,FedEx!B:B,"N/A")</f>
        <v>274.39999999999998</v>
      </c>
      <c r="T385" s="5">
        <f t="shared" si="105"/>
        <v>26657.685599999997</v>
      </c>
      <c r="U385" s="5">
        <f t="shared" si="115"/>
        <v>-5.9850706668018727E-4</v>
      </c>
      <c r="V385" s="222">
        <f>_xlfn.XLOOKUP($A385,'General Motors'!A:A,'General Motors'!B:B,"N/A")</f>
        <v>49.18</v>
      </c>
      <c r="W385" s="5">
        <f t="shared" si="106"/>
        <v>4777.7878200000005</v>
      </c>
      <c r="X385" s="5">
        <f t="shared" si="116"/>
        <v>-5.1541392594656177E-3</v>
      </c>
      <c r="Y385" s="222">
        <f>_xlfn.XLOOKUP($A385,Chevron!A:A,Chevron!B:B,"N/A")</f>
        <v>150.75</v>
      </c>
      <c r="Z385" s="5">
        <f t="shared" si="107"/>
        <v>14645.21175</v>
      </c>
      <c r="AA385" s="5">
        <f t="shared" si="117"/>
        <v>-4.0812974370061372E-3</v>
      </c>
      <c r="AB385" s="222">
        <f>_xlfn.XLOOKUP($A385,Boeing!A:A,Boeing!B:B,"N/A")</f>
        <v>155</v>
      </c>
      <c r="AC385" s="5">
        <f t="shared" si="108"/>
        <v>15058.094999999999</v>
      </c>
      <c r="AD385" s="5">
        <f t="shared" si="118"/>
        <v>-3.1022013847948893E-3</v>
      </c>
      <c r="AE385" s="222">
        <f>_xlfn.XLOOKUP(A385,Amazon!A:A,Amazon!B:B,"N/A")</f>
        <v>188.99</v>
      </c>
      <c r="AF385" s="5">
        <f t="shared" si="109"/>
        <v>18360.18951</v>
      </c>
      <c r="AG385" s="5">
        <f t="shared" si="119"/>
        <v>6.668385806048116E-3</v>
      </c>
      <c r="AH385" s="393">
        <v>5864.67</v>
      </c>
      <c r="AI385" s="393">
        <v>569746.82579999999</v>
      </c>
      <c r="AJ385" s="393">
        <v>2.8587999999999999E-3</v>
      </c>
    </row>
    <row r="386" spans="1:36">
      <c r="A386" s="4">
        <v>45584</v>
      </c>
      <c r="B386" s="222">
        <f>_xlfn.XLOOKUP(A386,'USD RUB'!B:B,'USD RUB'!C:C,"N/A")</f>
        <v>96.417199999999994</v>
      </c>
      <c r="C386" s="222" t="str">
        <f>IFERROR(EXP(_xlfn.XLOOKUP(A386,'Bonds (CP)'!$A$4:$A$513,'Work Sheet'!$B$3:$B$512)/252)-1,"N/A")</f>
        <v>N/A</v>
      </c>
      <c r="D386" s="222" t="str">
        <f>IFERROR(_xlfn.XLOOKUP($A386,Intel!$A$2:$A$502,Intel!$B$2:$B$502),"N/A")</f>
        <v>N/A</v>
      </c>
      <c r="E386" s="5" t="str">
        <f t="shared" ref="E386:E449" si="120">IF(OR(D386="N/A", $B386="N/A"),"N/A",D386*$B386)</f>
        <v>N/A</v>
      </c>
      <c r="F386" s="5" t="str">
        <f t="shared" si="110"/>
        <v>N/A</v>
      </c>
      <c r="G386" s="222" t="str">
        <f>IFERROR(_xlfn.XLOOKUP(A386,Apple!A:A,Apple!B:B),"N/A")</f>
        <v>N/A</v>
      </c>
      <c r="H386" s="5" t="str">
        <f t="shared" ref="H386:H449" si="121">IF(OR(G386="N/A", B386="N/A"),"N/A",G386*$B386)</f>
        <v>N/A</v>
      </c>
      <c r="I386" s="5" t="str">
        <f t="shared" si="111"/>
        <v>N/A</v>
      </c>
      <c r="J386" s="222" t="str">
        <f>IFERROR(_xlfn.XLOOKUP(A386,Microsoft!A:A,Microsoft!B:B),"N/A")</f>
        <v>N/A</v>
      </c>
      <c r="K386" s="5" t="str">
        <f t="shared" ref="K386:K449" si="122">IF(OR(J386="N/A",B386="N/A"),"N/A",J386*B386)</f>
        <v>N/A</v>
      </c>
      <c r="L386" s="5" t="str">
        <f t="shared" si="112"/>
        <v>N/A</v>
      </c>
      <c r="M386" s="222" t="str">
        <f>IFERROR(_xlfn.XLOOKUP($A386,Cisco!A:A,Cisco!B:B),"N/A")</f>
        <v>N/A</v>
      </c>
      <c r="N386" s="5" t="str">
        <f t="shared" ref="N386:N449" si="123">IF(OR(M386="N/A",$B386="N/A"),"N/A",M386*$B386)</f>
        <v>N/A</v>
      </c>
      <c r="O386" s="5" t="str">
        <f t="shared" si="113"/>
        <v>N/A</v>
      </c>
      <c r="P386" s="222" t="str">
        <f>IFERROR(_xlfn.XLOOKUP($A386,Disney!A:A,Disney!B:B),"N/A")</f>
        <v>N/A</v>
      </c>
      <c r="Q386" s="5" t="str">
        <f t="shared" ref="Q386:Q449" si="124">IF(OR(P386="N/A",$B386="N/A"),"N/A",P386*$B386)</f>
        <v>N/A</v>
      </c>
      <c r="R386" s="5" t="str">
        <f t="shared" si="114"/>
        <v>N/A</v>
      </c>
      <c r="S386" s="222" t="str">
        <f>_xlfn.XLOOKUP(A386,FedEx!A:A,FedEx!B:B,"N/A")</f>
        <v>N/A</v>
      </c>
      <c r="T386" s="5" t="str">
        <f t="shared" ref="T386:T449" si="125">IF(OR(S386="N/A",$B386="N/A"),"N/A",S386*$B386)</f>
        <v>N/A</v>
      </c>
      <c r="U386" s="5" t="str">
        <f t="shared" si="115"/>
        <v>N/A</v>
      </c>
      <c r="V386" s="222" t="str">
        <f>_xlfn.XLOOKUP($A386,'General Motors'!A:A,'General Motors'!B:B,"N/A")</f>
        <v>N/A</v>
      </c>
      <c r="W386" s="5" t="str">
        <f t="shared" ref="W386:W449" si="126">IF(OR(V386="N/A",$B386="N/A"),"N/A",V386*$B386)</f>
        <v>N/A</v>
      </c>
      <c r="X386" s="5" t="str">
        <f t="shared" si="116"/>
        <v>N/A</v>
      </c>
      <c r="Y386" s="222" t="str">
        <f>_xlfn.XLOOKUP($A386,Chevron!A:A,Chevron!B:B,"N/A")</f>
        <v>N/A</v>
      </c>
      <c r="Z386" s="5" t="str">
        <f t="shared" ref="Z386:Z449" si="127">IF(OR(Y386="N/A",$B386="N/A"),"N/A",Y386*$B386)</f>
        <v>N/A</v>
      </c>
      <c r="AA386" s="5" t="str">
        <f t="shared" si="117"/>
        <v>N/A</v>
      </c>
      <c r="AB386" s="222" t="str">
        <f>_xlfn.XLOOKUP($A386,Boeing!A:A,Boeing!B:B,"N/A")</f>
        <v>N/A</v>
      </c>
      <c r="AC386" s="5" t="str">
        <f t="shared" ref="AC386:AC449" si="128">IF(OR(AB386="N/A",$B386="N/A"),"N/A",AB386*$B386)</f>
        <v>N/A</v>
      </c>
      <c r="AD386" s="5" t="str">
        <f t="shared" si="118"/>
        <v>N/A</v>
      </c>
      <c r="AE386" s="222" t="str">
        <f>_xlfn.XLOOKUP(A386,Amazon!A:A,Amazon!B:B,"N/A")</f>
        <v>N/A</v>
      </c>
      <c r="AF386" s="5" t="str">
        <f t="shared" ref="AF386:AF449" si="129">IF(OR(AE386="N/A",$B386="N/A"),"N/A",AE386*$B386)</f>
        <v>N/A</v>
      </c>
      <c r="AG386" s="5" t="str">
        <f t="shared" si="119"/>
        <v>N/A</v>
      </c>
      <c r="AH386" s="6" t="s">
        <v>36</v>
      </c>
      <c r="AI386" s="6" t="s">
        <v>36</v>
      </c>
      <c r="AJ386" s="6" t="s">
        <v>36</v>
      </c>
    </row>
    <row r="387" spans="1:36">
      <c r="A387" s="4">
        <v>45585</v>
      </c>
      <c r="B387" s="222" t="str">
        <f>_xlfn.XLOOKUP(A387,'USD RUB'!B:B,'USD RUB'!C:C,"N/A")</f>
        <v>N/A</v>
      </c>
      <c r="C387" s="222" t="str">
        <f>IFERROR(EXP(_xlfn.XLOOKUP(A387,'Bonds (CP)'!$A$4:$A$513,'Work Sheet'!$B$3:$B$512)/252)-1,"N/A")</f>
        <v>N/A</v>
      </c>
      <c r="D387" s="222" t="str">
        <f>IFERROR(_xlfn.XLOOKUP($A387,Intel!$A$2:$A$502,Intel!$B$2:$B$502),"N/A")</f>
        <v>N/A</v>
      </c>
      <c r="E387" s="5" t="str">
        <f t="shared" si="120"/>
        <v>N/A</v>
      </c>
      <c r="F387" s="5" t="str">
        <f t="shared" ref="F387:F450" si="130">IF(E386="N/A", "N/A", IF(OR(E387="N/A",E386="N/A"),"N/A",E387/E386-1))</f>
        <v>N/A</v>
      </c>
      <c r="G387" s="222" t="str">
        <f>IFERROR(_xlfn.XLOOKUP(A387,Apple!A:A,Apple!B:B),"N/A")</f>
        <v>N/A</v>
      </c>
      <c r="H387" s="5" t="str">
        <f t="shared" si="121"/>
        <v>N/A</v>
      </c>
      <c r="I387" s="5" t="str">
        <f t="shared" ref="I387:I450" si="131">IF(OR(H387="N/A",H386="N/A"), "N/A", H387/H386-1)</f>
        <v>N/A</v>
      </c>
      <c r="J387" s="222" t="str">
        <f>IFERROR(_xlfn.XLOOKUP(A387,Microsoft!A:A,Microsoft!B:B),"N/A")</f>
        <v>N/A</v>
      </c>
      <c r="K387" s="5" t="str">
        <f t="shared" si="122"/>
        <v>N/A</v>
      </c>
      <c r="L387" s="5" t="str">
        <f t="shared" ref="L387:L450" si="132">IF(OR(K387="N/A",K386="N/A"), "N/A", K387/K386-1)</f>
        <v>N/A</v>
      </c>
      <c r="M387" s="222" t="str">
        <f>IFERROR(_xlfn.XLOOKUP($A387,Cisco!A:A,Cisco!B:B),"N/A")</f>
        <v>N/A</v>
      </c>
      <c r="N387" s="5" t="str">
        <f t="shared" si="123"/>
        <v>N/A</v>
      </c>
      <c r="O387" s="5" t="str">
        <f t="shared" ref="O387:O450" si="133">IF(OR(N387="N/A",N386="N/A"),"N/A",N387/N386-1)</f>
        <v>N/A</v>
      </c>
      <c r="P387" s="222" t="str">
        <f>IFERROR(_xlfn.XLOOKUP($A387,Disney!A:A,Disney!B:B),"N/A")</f>
        <v>N/A</v>
      </c>
      <c r="Q387" s="5" t="str">
        <f t="shared" si="124"/>
        <v>N/A</v>
      </c>
      <c r="R387" s="5" t="str">
        <f t="shared" ref="R387:R450" si="134">IF(OR(Q387="N/A",Q386="N/A"),"N/A",Q387/Q386-1)</f>
        <v>N/A</v>
      </c>
      <c r="S387" s="222" t="str">
        <f>_xlfn.XLOOKUP(A387,FedEx!A:A,FedEx!B:B,"N/A")</f>
        <v>N/A</v>
      </c>
      <c r="T387" s="5" t="str">
        <f t="shared" si="125"/>
        <v>N/A</v>
      </c>
      <c r="U387" s="5" t="str">
        <f t="shared" ref="U387:U450" si="135">IF(OR(T387="N/A",T386="N/A"),"N/A",T387/T386-1)</f>
        <v>N/A</v>
      </c>
      <c r="V387" s="222" t="str">
        <f>_xlfn.XLOOKUP($A387,'General Motors'!A:A,'General Motors'!B:B,"N/A")</f>
        <v>N/A</v>
      </c>
      <c r="W387" s="5" t="str">
        <f t="shared" si="126"/>
        <v>N/A</v>
      </c>
      <c r="X387" s="5" t="str">
        <f t="shared" ref="X387:X450" si="136">IF(OR(W387="N/A",W386="N/A"),"N/A",W387/W386-1)</f>
        <v>N/A</v>
      </c>
      <c r="Y387" s="222" t="str">
        <f>_xlfn.XLOOKUP($A387,Chevron!A:A,Chevron!B:B,"N/A")</f>
        <v>N/A</v>
      </c>
      <c r="Z387" s="5" t="str">
        <f t="shared" si="127"/>
        <v>N/A</v>
      </c>
      <c r="AA387" s="5" t="str">
        <f t="shared" ref="AA387:AA450" si="137">IF(OR(Z387="N/A",Z386="N/A"),"N/A",Z387/Z386-1)</f>
        <v>N/A</v>
      </c>
      <c r="AB387" s="222" t="str">
        <f>_xlfn.XLOOKUP($A387,Boeing!A:A,Boeing!B:B,"N/A")</f>
        <v>N/A</v>
      </c>
      <c r="AC387" s="5" t="str">
        <f t="shared" si="128"/>
        <v>N/A</v>
      </c>
      <c r="AD387" s="5" t="str">
        <f t="shared" ref="AD387:AD450" si="138">IF(OR(AC387="N/A",AC386="N/A"),"N/A",AC387/AC386-1)</f>
        <v>N/A</v>
      </c>
      <c r="AE387" s="222" t="str">
        <f>_xlfn.XLOOKUP(A387,Amazon!A:A,Amazon!B:B,"N/A")</f>
        <v>N/A</v>
      </c>
      <c r="AF387" s="5" t="str">
        <f t="shared" si="129"/>
        <v>N/A</v>
      </c>
      <c r="AG387" s="5" t="str">
        <f t="shared" ref="AG387:AG450" si="139">IF(OR(AF387="N/A",AF386="N/A"),"N/A",AF387/AF386-1)</f>
        <v>N/A</v>
      </c>
      <c r="AH387" s="6" t="s">
        <v>36</v>
      </c>
      <c r="AI387" s="6" t="s">
        <v>36</v>
      </c>
      <c r="AJ387" s="6" t="s">
        <v>36</v>
      </c>
    </row>
    <row r="388" spans="1:36">
      <c r="A388" s="4">
        <v>45586</v>
      </c>
      <c r="B388" s="222" t="str">
        <f>_xlfn.XLOOKUP(A388,'USD RUB'!B:B,'USD RUB'!C:C,"N/A")</f>
        <v>N/A</v>
      </c>
      <c r="C388" s="222">
        <f>IFERROR(EXP(_xlfn.XLOOKUP(A388,'Bonds (CP)'!$A$4:$A$513,'Work Sheet'!$B$3:$B$512)/252)-1,"N/A")</f>
        <v>0.41685283027143383</v>
      </c>
      <c r="D388" s="222">
        <f>IFERROR(_xlfn.XLOOKUP($A388,Intel!$A$2:$A$502,Intel!$B$2:$B$502),"N/A")</f>
        <v>22.84</v>
      </c>
      <c r="E388" s="5" t="str">
        <f t="shared" si="120"/>
        <v>N/A</v>
      </c>
      <c r="F388" s="5" t="str">
        <f t="shared" si="130"/>
        <v>N/A</v>
      </c>
      <c r="G388" s="222">
        <f>IFERROR(_xlfn.XLOOKUP(A388,Apple!A:A,Apple!B:B),"N/A")</f>
        <v>236.48</v>
      </c>
      <c r="H388" s="5" t="str">
        <f t="shared" si="121"/>
        <v>N/A</v>
      </c>
      <c r="I388" s="5" t="str">
        <f t="shared" si="131"/>
        <v>N/A</v>
      </c>
      <c r="J388" s="222">
        <f>IFERROR(_xlfn.XLOOKUP(A388,Microsoft!A:A,Microsoft!B:B),"N/A")</f>
        <v>418.78</v>
      </c>
      <c r="K388" s="5" t="str">
        <f t="shared" si="122"/>
        <v>N/A</v>
      </c>
      <c r="L388" s="5" t="str">
        <f t="shared" si="132"/>
        <v>N/A</v>
      </c>
      <c r="M388" s="222">
        <f>IFERROR(_xlfn.XLOOKUP($A388,Cisco!A:A,Cisco!B:B),"N/A")</f>
        <v>56.59</v>
      </c>
      <c r="N388" s="5" t="str">
        <f t="shared" si="123"/>
        <v>N/A</v>
      </c>
      <c r="O388" s="5" t="str">
        <f t="shared" si="133"/>
        <v>N/A</v>
      </c>
      <c r="P388" s="222">
        <f>IFERROR(_xlfn.XLOOKUP($A388,Disney!A:A,Disney!B:B),"N/A")</f>
        <v>96.62</v>
      </c>
      <c r="Q388" s="5" t="str">
        <f t="shared" si="124"/>
        <v>N/A</v>
      </c>
      <c r="R388" s="5" t="str">
        <f t="shared" si="134"/>
        <v>N/A</v>
      </c>
      <c r="S388" s="222">
        <f>_xlfn.XLOOKUP(A388,FedEx!A:A,FedEx!B:B,"N/A")</f>
        <v>268.81</v>
      </c>
      <c r="T388" s="5" t="str">
        <f t="shared" si="125"/>
        <v>N/A</v>
      </c>
      <c r="U388" s="5" t="str">
        <f t="shared" si="135"/>
        <v>N/A</v>
      </c>
      <c r="V388" s="222">
        <f>_xlfn.XLOOKUP($A388,'General Motors'!A:A,'General Motors'!B:B,"N/A")</f>
        <v>48.93</v>
      </c>
      <c r="W388" s="5" t="str">
        <f t="shared" si="126"/>
        <v>N/A</v>
      </c>
      <c r="X388" s="5" t="str">
        <f t="shared" si="136"/>
        <v>N/A</v>
      </c>
      <c r="Y388" s="222">
        <f>_xlfn.XLOOKUP($A388,Chevron!A:A,Chevron!B:B,"N/A")</f>
        <v>150.88</v>
      </c>
      <c r="Z388" s="5" t="str">
        <f t="shared" si="127"/>
        <v>N/A</v>
      </c>
      <c r="AA388" s="5" t="str">
        <f t="shared" si="137"/>
        <v>N/A</v>
      </c>
      <c r="AB388" s="222">
        <f>_xlfn.XLOOKUP($A388,Boeing!A:A,Boeing!B:B,"N/A")</f>
        <v>159.82</v>
      </c>
      <c r="AC388" s="5" t="str">
        <f t="shared" si="128"/>
        <v>N/A</v>
      </c>
      <c r="AD388" s="5" t="str">
        <f t="shared" si="138"/>
        <v>N/A</v>
      </c>
      <c r="AE388" s="222">
        <f>_xlfn.XLOOKUP(A388,Amazon!A:A,Amazon!B:B,"N/A")</f>
        <v>189.07</v>
      </c>
      <c r="AF388" s="5" t="str">
        <f t="shared" si="129"/>
        <v>N/A</v>
      </c>
      <c r="AG388" s="5" t="str">
        <f t="shared" si="139"/>
        <v>N/A</v>
      </c>
      <c r="AH388" s="393">
        <v>5853.98</v>
      </c>
      <c r="AI388" s="6" t="s">
        <v>36</v>
      </c>
      <c r="AJ388" s="6" t="s">
        <v>36</v>
      </c>
    </row>
    <row r="389" spans="1:36">
      <c r="A389" s="4">
        <v>45587</v>
      </c>
      <c r="B389" s="222">
        <f>_xlfn.XLOOKUP(A389,'USD RUB'!B:B,'USD RUB'!C:C,"N/A")</f>
        <v>96.092399999999998</v>
      </c>
      <c r="C389" s="222">
        <f>IFERROR(EXP(_xlfn.XLOOKUP(A389,'Bonds (CP)'!$A$4:$A$513,'Work Sheet'!$B$3:$B$512)/252)-1,"N/A")</f>
        <v>0.40096142091939035</v>
      </c>
      <c r="D389" s="222">
        <f>IFERROR(_xlfn.XLOOKUP($A389,Intel!$A$2:$A$502,Intel!$B$2:$B$502),"N/A")</f>
        <v>22.4</v>
      </c>
      <c r="E389" s="5">
        <f t="shared" si="120"/>
        <v>2152.46976</v>
      </c>
      <c r="F389" s="5" t="str">
        <f t="shared" si="130"/>
        <v>N/A</v>
      </c>
      <c r="G389" s="222">
        <f>IFERROR(_xlfn.XLOOKUP(A389,Apple!A:A,Apple!B:B),"N/A")</f>
        <v>235.86</v>
      </c>
      <c r="H389" s="5">
        <f t="shared" si="121"/>
        <v>22664.353464</v>
      </c>
      <c r="I389" s="5" t="str">
        <f t="shared" si="131"/>
        <v>N/A</v>
      </c>
      <c r="J389" s="222">
        <f>IFERROR(_xlfn.XLOOKUP(A389,Microsoft!A:A,Microsoft!B:B),"N/A")</f>
        <v>427.51</v>
      </c>
      <c r="K389" s="5">
        <f t="shared" si="122"/>
        <v>41080.461923999996</v>
      </c>
      <c r="L389" s="5" t="str">
        <f t="shared" si="132"/>
        <v>N/A</v>
      </c>
      <c r="M389" s="222">
        <f>IFERROR(_xlfn.XLOOKUP($A389,Cisco!A:A,Cisco!B:B),"N/A")</f>
        <v>56.6</v>
      </c>
      <c r="N389" s="5">
        <f t="shared" si="123"/>
        <v>5438.8298400000003</v>
      </c>
      <c r="O389" s="5" t="str">
        <f t="shared" si="133"/>
        <v>N/A</v>
      </c>
      <c r="P389" s="222">
        <f>IFERROR(_xlfn.XLOOKUP($A389,Disney!A:A,Disney!B:B),"N/A")</f>
        <v>96.74</v>
      </c>
      <c r="Q389" s="5">
        <f t="shared" si="124"/>
        <v>9295.9787759999999</v>
      </c>
      <c r="R389" s="5" t="str">
        <f t="shared" si="134"/>
        <v>N/A</v>
      </c>
      <c r="S389" s="222">
        <f>_xlfn.XLOOKUP(A389,FedEx!A:A,FedEx!B:B,"N/A")</f>
        <v>269.79000000000002</v>
      </c>
      <c r="T389" s="5">
        <f t="shared" si="125"/>
        <v>25924.768596000002</v>
      </c>
      <c r="U389" s="5" t="str">
        <f t="shared" si="135"/>
        <v>N/A</v>
      </c>
      <c r="V389" s="222">
        <f>_xlfn.XLOOKUP($A389,'General Motors'!A:A,'General Motors'!B:B,"N/A")</f>
        <v>53.73</v>
      </c>
      <c r="W389" s="5">
        <f t="shared" si="126"/>
        <v>5163.0446519999996</v>
      </c>
      <c r="X389" s="5" t="str">
        <f t="shared" si="136"/>
        <v>N/A</v>
      </c>
      <c r="Y389" s="222">
        <f>_xlfn.XLOOKUP($A389,Chevron!A:A,Chevron!B:B,"N/A")</f>
        <v>150.91999999999999</v>
      </c>
      <c r="Z389" s="5">
        <f t="shared" si="127"/>
        <v>14502.265007999998</v>
      </c>
      <c r="AA389" s="5" t="str">
        <f t="shared" si="137"/>
        <v>N/A</v>
      </c>
      <c r="AB389" s="222">
        <f>_xlfn.XLOOKUP($A389,Boeing!A:A,Boeing!B:B,"N/A")</f>
        <v>159.88</v>
      </c>
      <c r="AC389" s="5">
        <f t="shared" si="128"/>
        <v>15363.252912</v>
      </c>
      <c r="AD389" s="5" t="str">
        <f t="shared" si="138"/>
        <v>N/A</v>
      </c>
      <c r="AE389" s="222">
        <f>_xlfn.XLOOKUP(A389,Amazon!A:A,Amazon!B:B,"N/A")</f>
        <v>189.7</v>
      </c>
      <c r="AF389" s="5">
        <f t="shared" si="129"/>
        <v>18228.728279999999</v>
      </c>
      <c r="AG389" s="5" t="str">
        <f t="shared" si="139"/>
        <v>N/A</v>
      </c>
      <c r="AH389" s="8">
        <v>1443106</v>
      </c>
      <c r="AI389" s="393">
        <v>562255.85089999996</v>
      </c>
      <c r="AJ389" s="6" t="s">
        <v>36</v>
      </c>
    </row>
    <row r="390" spans="1:36">
      <c r="A390" s="4">
        <v>45588</v>
      </c>
      <c r="B390" s="222">
        <f>_xlfn.XLOOKUP(A390,'USD RUB'!B:B,'USD RUB'!C:C,"N/A")</f>
        <v>96.591800000000006</v>
      </c>
      <c r="C390" s="222">
        <f>IFERROR(EXP(_xlfn.XLOOKUP(A390,'Bonds (CP)'!$A$4:$A$513,'Work Sheet'!$B$3:$B$512)/252)-1,"N/A")</f>
        <v>0.40532675456023837</v>
      </c>
      <c r="D390" s="222">
        <f>IFERROR(_xlfn.XLOOKUP($A390,Intel!$A$2:$A$502,Intel!$B$2:$B$502),"N/A")</f>
        <v>21.98</v>
      </c>
      <c r="E390" s="5">
        <f t="shared" si="120"/>
        <v>2123.0877640000003</v>
      </c>
      <c r="F390" s="5">
        <f t="shared" si="130"/>
        <v>-1.3650364128692583E-2</v>
      </c>
      <c r="G390" s="222">
        <f>IFERROR(_xlfn.XLOOKUP(A390,Apple!A:A,Apple!B:B),"N/A")</f>
        <v>230.76</v>
      </c>
      <c r="H390" s="5">
        <f t="shared" si="121"/>
        <v>22289.523767999999</v>
      </c>
      <c r="I390" s="5">
        <f t="shared" si="131"/>
        <v>-1.6538292018582368E-2</v>
      </c>
      <c r="J390" s="222">
        <f>IFERROR(_xlfn.XLOOKUP(A390,Microsoft!A:A,Microsoft!B:B),"N/A")</f>
        <v>424.6</v>
      </c>
      <c r="K390" s="5">
        <f t="shared" si="122"/>
        <v>41012.878280000004</v>
      </c>
      <c r="L390" s="5">
        <f t="shared" si="132"/>
        <v>-1.6451529713814583E-3</v>
      </c>
      <c r="M390" s="222">
        <f>IFERROR(_xlfn.XLOOKUP($A390,Cisco!A:A,Cisco!B:B),"N/A")</f>
        <v>56.28</v>
      </c>
      <c r="N390" s="5">
        <f t="shared" si="123"/>
        <v>5436.1865040000002</v>
      </c>
      <c r="O390" s="5">
        <f t="shared" si="133"/>
        <v>-4.8601189552932578E-4</v>
      </c>
      <c r="P390" s="222">
        <f>IFERROR(_xlfn.XLOOKUP($A390,Disney!A:A,Disney!B:B),"N/A")</f>
        <v>96.24</v>
      </c>
      <c r="Q390" s="5">
        <f t="shared" si="124"/>
        <v>9295.9948320000003</v>
      </c>
      <c r="R390" s="5">
        <f t="shared" si="134"/>
        <v>1.7271984358302461E-6</v>
      </c>
      <c r="S390" s="222">
        <f>_xlfn.XLOOKUP(A390,FedEx!A:A,FedEx!B:B,"N/A")</f>
        <v>268.05</v>
      </c>
      <c r="T390" s="5">
        <f t="shared" si="125"/>
        <v>25891.431990000005</v>
      </c>
      <c r="U390" s="5">
        <f t="shared" si="135"/>
        <v>-1.2858979194568798E-3</v>
      </c>
      <c r="V390" s="222">
        <f>_xlfn.XLOOKUP($A390,'General Motors'!A:A,'General Motors'!B:B,"N/A")</f>
        <v>52.92</v>
      </c>
      <c r="W390" s="5">
        <f t="shared" si="126"/>
        <v>5111.6380560000007</v>
      </c>
      <c r="X390" s="5">
        <f t="shared" si="136"/>
        <v>-9.9566436986140427E-3</v>
      </c>
      <c r="Y390" s="222">
        <f>_xlfn.XLOOKUP($A390,Chevron!A:A,Chevron!B:B,"N/A")</f>
        <v>150.47999999999999</v>
      </c>
      <c r="Z390" s="5">
        <f t="shared" si="127"/>
        <v>14535.134064</v>
      </c>
      <c r="AA390" s="5">
        <f t="shared" si="137"/>
        <v>2.266477407623535E-3</v>
      </c>
      <c r="AB390" s="222">
        <f>_xlfn.XLOOKUP($A390,Boeing!A:A,Boeing!B:B,"N/A")</f>
        <v>157.06</v>
      </c>
      <c r="AC390" s="5">
        <f t="shared" si="128"/>
        <v>15170.708108000001</v>
      </c>
      <c r="AD390" s="5">
        <f t="shared" si="138"/>
        <v>-1.253281483439006E-2</v>
      </c>
      <c r="AE390" s="222">
        <f>_xlfn.XLOOKUP(A390,Amazon!A:A,Amazon!B:B,"N/A")</f>
        <v>184.71</v>
      </c>
      <c r="AF390" s="5">
        <f t="shared" si="129"/>
        <v>17841.471378000002</v>
      </c>
      <c r="AG390" s="5">
        <f t="shared" si="139"/>
        <v>-2.124431809238625E-2</v>
      </c>
      <c r="AH390" s="393">
        <v>5797.42</v>
      </c>
      <c r="AI390" s="393">
        <v>559983.23320000002</v>
      </c>
      <c r="AJ390" s="393">
        <v>-4.0419999999999996E-3</v>
      </c>
    </row>
    <row r="391" spans="1:36">
      <c r="A391" s="4">
        <v>45589</v>
      </c>
      <c r="B391" s="222">
        <f>_xlfn.XLOOKUP(A391,'USD RUB'!B:B,'USD RUB'!C:C,"N/A")</f>
        <v>96.637900000000002</v>
      </c>
      <c r="C391" s="222" t="str">
        <f>IFERROR(EXP(_xlfn.XLOOKUP(A391,'Bonds (CP)'!$A$4:$A$513,'Work Sheet'!$B$3:$B$512)/252)-1,"N/A")</f>
        <v>N/A</v>
      </c>
      <c r="D391" s="222">
        <f>IFERROR(_xlfn.XLOOKUP($A391,Intel!$A$2:$A$502,Intel!$B$2:$B$502),"N/A")</f>
        <v>22.34</v>
      </c>
      <c r="E391" s="5">
        <f t="shared" si="120"/>
        <v>2158.8906860000002</v>
      </c>
      <c r="F391" s="5">
        <f t="shared" si="130"/>
        <v>1.6863609035429272E-2</v>
      </c>
      <c r="G391" s="222">
        <f>IFERROR(_xlfn.XLOOKUP(A391,Apple!A:A,Apple!B:B),"N/A")</f>
        <v>230.57</v>
      </c>
      <c r="H391" s="5">
        <f t="shared" si="121"/>
        <v>22281.800603</v>
      </c>
      <c r="I391" s="5">
        <f t="shared" si="131"/>
        <v>-3.4649304670597569E-4</v>
      </c>
      <c r="J391" s="222">
        <f>IFERROR(_xlfn.XLOOKUP(A391,Microsoft!A:A,Microsoft!B:B),"N/A")</f>
        <v>424.73</v>
      </c>
      <c r="K391" s="5">
        <f t="shared" si="122"/>
        <v>41045.015267000002</v>
      </c>
      <c r="L391" s="5">
        <f t="shared" si="132"/>
        <v>7.8358282441426397E-4</v>
      </c>
      <c r="M391" s="222">
        <f>IFERROR(_xlfn.XLOOKUP($A391,Cisco!A:A,Cisco!B:B),"N/A")</f>
        <v>55.96</v>
      </c>
      <c r="N391" s="5">
        <f t="shared" si="123"/>
        <v>5407.8568839999998</v>
      </c>
      <c r="O391" s="5">
        <f t="shared" si="133"/>
        <v>-5.2113039129829675E-3</v>
      </c>
      <c r="P391" s="222">
        <f>IFERROR(_xlfn.XLOOKUP($A391,Disney!A:A,Disney!B:B),"N/A")</f>
        <v>95.4</v>
      </c>
      <c r="Q391" s="5">
        <f t="shared" si="124"/>
        <v>9219.2556600000007</v>
      </c>
      <c r="R391" s="5">
        <f t="shared" si="134"/>
        <v>-8.2550790299320553E-3</v>
      </c>
      <c r="S391" s="222">
        <f>_xlfn.XLOOKUP(A391,FedEx!A:A,FedEx!B:B,"N/A")</f>
        <v>272.87</v>
      </c>
      <c r="T391" s="5">
        <f t="shared" si="125"/>
        <v>26369.583773000002</v>
      </c>
      <c r="U391" s="5">
        <f t="shared" si="135"/>
        <v>1.8467568081389718E-2</v>
      </c>
      <c r="V391" s="222">
        <f>_xlfn.XLOOKUP($A391,'General Motors'!A:A,'General Motors'!B:B,"N/A")</f>
        <v>52.72</v>
      </c>
      <c r="W391" s="5">
        <f t="shared" si="126"/>
        <v>5094.7500879999998</v>
      </c>
      <c r="X391" s="5">
        <f t="shared" si="136"/>
        <v>-3.3038270345018272E-3</v>
      </c>
      <c r="Y391" s="222">
        <f>_xlfn.XLOOKUP($A391,Chevron!A:A,Chevron!B:B,"N/A")</f>
        <v>150.44999999999999</v>
      </c>
      <c r="Z391" s="5">
        <f t="shared" si="127"/>
        <v>14539.172054999999</v>
      </c>
      <c r="AA391" s="5">
        <f t="shared" si="137"/>
        <v>2.7780899592810826E-4</v>
      </c>
      <c r="AB391" s="222">
        <f>_xlfn.XLOOKUP($A391,Boeing!A:A,Boeing!B:B,"N/A")</f>
        <v>155.19999999999999</v>
      </c>
      <c r="AC391" s="5">
        <f t="shared" si="128"/>
        <v>14998.202079999999</v>
      </c>
      <c r="AD391" s="5">
        <f t="shared" si="138"/>
        <v>-1.1370993810699837E-2</v>
      </c>
      <c r="AE391" s="222">
        <f>_xlfn.XLOOKUP(A391,Amazon!A:A,Amazon!B:B,"N/A")</f>
        <v>186.38</v>
      </c>
      <c r="AF391" s="5">
        <f t="shared" si="129"/>
        <v>18011.371802000001</v>
      </c>
      <c r="AG391" s="5">
        <f t="shared" si="139"/>
        <v>9.5227809635420879E-3</v>
      </c>
      <c r="AH391" s="393">
        <v>5809.86</v>
      </c>
      <c r="AI391" s="393">
        <v>561452.66969999997</v>
      </c>
      <c r="AJ391" s="393">
        <v>2.62407E-3</v>
      </c>
    </row>
    <row r="392" spans="1:36">
      <c r="A392" s="4">
        <v>45590</v>
      </c>
      <c r="B392" s="222">
        <f>_xlfn.XLOOKUP(A392,'USD RUB'!B:B,'USD RUB'!C:C,"N/A")</f>
        <v>96.740200000000002</v>
      </c>
      <c r="C392" s="222" t="str">
        <f>IFERROR(EXP(_xlfn.XLOOKUP(A392,'Bonds (CP)'!$A$4:$A$513,'Work Sheet'!$B$3:$B$512)/252)-1,"N/A")</f>
        <v>N/A</v>
      </c>
      <c r="D392" s="222">
        <f>IFERROR(_xlfn.XLOOKUP($A392,Intel!$A$2:$A$502,Intel!$B$2:$B$502),"N/A")</f>
        <v>22.68</v>
      </c>
      <c r="E392" s="5">
        <f t="shared" si="120"/>
        <v>2194.067736</v>
      </c>
      <c r="F392" s="5">
        <f t="shared" si="130"/>
        <v>1.6294039447257047E-2</v>
      </c>
      <c r="G392" s="222">
        <f>IFERROR(_xlfn.XLOOKUP(A392,Apple!A:A,Apple!B:B),"N/A")</f>
        <v>231.41</v>
      </c>
      <c r="H392" s="5">
        <f t="shared" si="121"/>
        <v>22386.649681999999</v>
      </c>
      <c r="I392" s="5">
        <f t="shared" si="131"/>
        <v>4.7055927331960401E-3</v>
      </c>
      <c r="J392" s="222">
        <f>IFERROR(_xlfn.XLOOKUP(A392,Microsoft!A:A,Microsoft!B:B),"N/A")</f>
        <v>428.15</v>
      </c>
      <c r="K392" s="5">
        <f t="shared" si="122"/>
        <v>41419.316630000001</v>
      </c>
      <c r="L392" s="5">
        <f t="shared" si="132"/>
        <v>9.1192891649607422E-3</v>
      </c>
      <c r="M392" s="222">
        <f>IFERROR(_xlfn.XLOOKUP($A392,Cisco!A:A,Cisco!B:B),"N/A")</f>
        <v>55.74</v>
      </c>
      <c r="N392" s="5">
        <f t="shared" si="123"/>
        <v>5392.2987480000002</v>
      </c>
      <c r="O392" s="5">
        <f t="shared" si="133"/>
        <v>-2.8769503952722486E-3</v>
      </c>
      <c r="P392" s="222">
        <f>IFERROR(_xlfn.XLOOKUP($A392,Disney!A:A,Disney!B:B),"N/A")</f>
        <v>95.03</v>
      </c>
      <c r="Q392" s="5">
        <f t="shared" si="124"/>
        <v>9193.2212060000002</v>
      </c>
      <c r="R392" s="5">
        <f t="shared" si="134"/>
        <v>-2.8239214704672833E-3</v>
      </c>
      <c r="S392" s="222">
        <f>_xlfn.XLOOKUP(A392,FedEx!A:A,FedEx!B:B,"N/A")</f>
        <v>272.12</v>
      </c>
      <c r="T392" s="5">
        <f t="shared" si="125"/>
        <v>26324.943224000002</v>
      </c>
      <c r="U392" s="5">
        <f t="shared" si="135"/>
        <v>-1.6928803042278728E-3</v>
      </c>
      <c r="V392" s="222">
        <f>_xlfn.XLOOKUP($A392,'General Motors'!A:A,'General Motors'!B:B,"N/A")</f>
        <v>52.07</v>
      </c>
      <c r="W392" s="5">
        <f t="shared" si="126"/>
        <v>5037.2622140000003</v>
      </c>
      <c r="X392" s="5">
        <f t="shared" si="136"/>
        <v>-1.1283747584676318E-2</v>
      </c>
      <c r="Y392" s="222">
        <f>_xlfn.XLOOKUP($A392,Chevron!A:A,Chevron!B:B,"N/A")</f>
        <v>150.81</v>
      </c>
      <c r="Z392" s="5">
        <f t="shared" si="127"/>
        <v>14589.389562</v>
      </c>
      <c r="AA392" s="5">
        <f t="shared" si="137"/>
        <v>3.4539454385733581E-3</v>
      </c>
      <c r="AB392" s="222">
        <f>_xlfn.XLOOKUP($A392,Boeing!A:A,Boeing!B:B,"N/A")</f>
        <v>155.01</v>
      </c>
      <c r="AC392" s="5">
        <f t="shared" si="128"/>
        <v>14995.698402</v>
      </c>
      <c r="AD392" s="5">
        <f t="shared" si="138"/>
        <v>-1.6693187534377874E-4</v>
      </c>
      <c r="AE392" s="222">
        <f>_xlfn.XLOOKUP(A392,Amazon!A:A,Amazon!B:B,"N/A")</f>
        <v>187.83</v>
      </c>
      <c r="AF392" s="5">
        <f t="shared" si="129"/>
        <v>18170.711766</v>
      </c>
      <c r="AG392" s="5">
        <f t="shared" si="139"/>
        <v>8.8466312145256687E-3</v>
      </c>
      <c r="AH392" s="8">
        <v>1427704</v>
      </c>
      <c r="AI392" s="393">
        <v>561878.69039999996</v>
      </c>
      <c r="AJ392" s="393">
        <v>7.5878000000000002E-4</v>
      </c>
    </row>
    <row r="393" spans="1:36">
      <c r="A393" s="4">
        <v>45591</v>
      </c>
      <c r="B393" s="222">
        <f>_xlfn.XLOOKUP(A393,'USD RUB'!B:B,'USD RUB'!C:C,"N/A")</f>
        <v>96.665700000000001</v>
      </c>
      <c r="C393" s="222" t="str">
        <f>IFERROR(EXP(_xlfn.XLOOKUP(A393,'Bonds (CP)'!$A$4:$A$513,'Work Sheet'!$B$3:$B$512)/252)-1,"N/A")</f>
        <v>N/A</v>
      </c>
      <c r="D393" s="222" t="str">
        <f>IFERROR(_xlfn.XLOOKUP($A393,Intel!$A$2:$A$502,Intel!$B$2:$B$502),"N/A")</f>
        <v>N/A</v>
      </c>
      <c r="E393" s="5" t="str">
        <f t="shared" si="120"/>
        <v>N/A</v>
      </c>
      <c r="F393" s="5" t="str">
        <f t="shared" si="130"/>
        <v>N/A</v>
      </c>
      <c r="G393" s="222" t="str">
        <f>IFERROR(_xlfn.XLOOKUP(A393,Apple!A:A,Apple!B:B),"N/A")</f>
        <v>N/A</v>
      </c>
      <c r="H393" s="5" t="str">
        <f t="shared" si="121"/>
        <v>N/A</v>
      </c>
      <c r="I393" s="5" t="str">
        <f t="shared" si="131"/>
        <v>N/A</v>
      </c>
      <c r="J393" s="222" t="str">
        <f>IFERROR(_xlfn.XLOOKUP(A393,Microsoft!A:A,Microsoft!B:B),"N/A")</f>
        <v>N/A</v>
      </c>
      <c r="K393" s="5" t="str">
        <f t="shared" si="122"/>
        <v>N/A</v>
      </c>
      <c r="L393" s="5" t="str">
        <f t="shared" si="132"/>
        <v>N/A</v>
      </c>
      <c r="M393" s="222" t="str">
        <f>IFERROR(_xlfn.XLOOKUP($A393,Cisco!A:A,Cisco!B:B),"N/A")</f>
        <v>N/A</v>
      </c>
      <c r="N393" s="5" t="str">
        <f t="shared" si="123"/>
        <v>N/A</v>
      </c>
      <c r="O393" s="5" t="str">
        <f t="shared" si="133"/>
        <v>N/A</v>
      </c>
      <c r="P393" s="222" t="str">
        <f>IFERROR(_xlfn.XLOOKUP($A393,Disney!A:A,Disney!B:B),"N/A")</f>
        <v>N/A</v>
      </c>
      <c r="Q393" s="5" t="str">
        <f t="shared" si="124"/>
        <v>N/A</v>
      </c>
      <c r="R393" s="5" t="str">
        <f t="shared" si="134"/>
        <v>N/A</v>
      </c>
      <c r="S393" s="222" t="str">
        <f>_xlfn.XLOOKUP(A393,FedEx!A:A,FedEx!B:B,"N/A")</f>
        <v>N/A</v>
      </c>
      <c r="T393" s="5" t="str">
        <f t="shared" si="125"/>
        <v>N/A</v>
      </c>
      <c r="U393" s="5" t="str">
        <f t="shared" si="135"/>
        <v>N/A</v>
      </c>
      <c r="V393" s="222" t="str">
        <f>_xlfn.XLOOKUP($A393,'General Motors'!A:A,'General Motors'!B:B,"N/A")</f>
        <v>N/A</v>
      </c>
      <c r="W393" s="5" t="str">
        <f t="shared" si="126"/>
        <v>N/A</v>
      </c>
      <c r="X393" s="5" t="str">
        <f t="shared" si="136"/>
        <v>N/A</v>
      </c>
      <c r="Y393" s="222" t="str">
        <f>_xlfn.XLOOKUP($A393,Chevron!A:A,Chevron!B:B,"N/A")</f>
        <v>N/A</v>
      </c>
      <c r="Z393" s="5" t="str">
        <f t="shared" si="127"/>
        <v>N/A</v>
      </c>
      <c r="AA393" s="5" t="str">
        <f t="shared" si="137"/>
        <v>N/A</v>
      </c>
      <c r="AB393" s="222" t="str">
        <f>_xlfn.XLOOKUP($A393,Boeing!A:A,Boeing!B:B,"N/A")</f>
        <v>N/A</v>
      </c>
      <c r="AC393" s="5" t="str">
        <f t="shared" si="128"/>
        <v>N/A</v>
      </c>
      <c r="AD393" s="5" t="str">
        <f t="shared" si="138"/>
        <v>N/A</v>
      </c>
      <c r="AE393" s="222" t="str">
        <f>_xlfn.XLOOKUP(A393,Amazon!A:A,Amazon!B:B,"N/A")</f>
        <v>N/A</v>
      </c>
      <c r="AF393" s="5" t="str">
        <f t="shared" si="129"/>
        <v>N/A</v>
      </c>
      <c r="AG393" s="5" t="str">
        <f t="shared" si="139"/>
        <v>N/A</v>
      </c>
      <c r="AH393" s="6" t="s">
        <v>36</v>
      </c>
      <c r="AI393" s="6" t="s">
        <v>36</v>
      </c>
      <c r="AJ393" s="6" t="s">
        <v>36</v>
      </c>
    </row>
    <row r="394" spans="1:36">
      <c r="A394" s="4">
        <v>45592</v>
      </c>
      <c r="B394" s="222" t="str">
        <f>_xlfn.XLOOKUP(A394,'USD RUB'!B:B,'USD RUB'!C:C,"N/A")</f>
        <v>N/A</v>
      </c>
      <c r="C394" s="222" t="str">
        <f>IFERROR(EXP(_xlfn.XLOOKUP(A394,'Bonds (CP)'!$A$4:$A$513,'Work Sheet'!$B$3:$B$512)/252)-1,"N/A")</f>
        <v>N/A</v>
      </c>
      <c r="D394" s="222" t="str">
        <f>IFERROR(_xlfn.XLOOKUP($A394,Intel!$A$2:$A$502,Intel!$B$2:$B$502),"N/A")</f>
        <v>N/A</v>
      </c>
      <c r="E394" s="5" t="str">
        <f t="shared" si="120"/>
        <v>N/A</v>
      </c>
      <c r="F394" s="5" t="str">
        <f t="shared" si="130"/>
        <v>N/A</v>
      </c>
      <c r="G394" s="222" t="str">
        <f>IFERROR(_xlfn.XLOOKUP(A394,Apple!A:A,Apple!B:B),"N/A")</f>
        <v>N/A</v>
      </c>
      <c r="H394" s="5" t="str">
        <f t="shared" si="121"/>
        <v>N/A</v>
      </c>
      <c r="I394" s="5" t="str">
        <f t="shared" si="131"/>
        <v>N/A</v>
      </c>
      <c r="J394" s="222" t="str">
        <f>IFERROR(_xlfn.XLOOKUP(A394,Microsoft!A:A,Microsoft!B:B),"N/A")</f>
        <v>N/A</v>
      </c>
      <c r="K394" s="5" t="str">
        <f t="shared" si="122"/>
        <v>N/A</v>
      </c>
      <c r="L394" s="5" t="str">
        <f t="shared" si="132"/>
        <v>N/A</v>
      </c>
      <c r="M394" s="222" t="str">
        <f>IFERROR(_xlfn.XLOOKUP($A394,Cisco!A:A,Cisco!B:B),"N/A")</f>
        <v>N/A</v>
      </c>
      <c r="N394" s="5" t="str">
        <f t="shared" si="123"/>
        <v>N/A</v>
      </c>
      <c r="O394" s="5" t="str">
        <f t="shared" si="133"/>
        <v>N/A</v>
      </c>
      <c r="P394" s="222" t="str">
        <f>IFERROR(_xlfn.XLOOKUP($A394,Disney!A:A,Disney!B:B),"N/A")</f>
        <v>N/A</v>
      </c>
      <c r="Q394" s="5" t="str">
        <f t="shared" si="124"/>
        <v>N/A</v>
      </c>
      <c r="R394" s="5" t="str">
        <f t="shared" si="134"/>
        <v>N/A</v>
      </c>
      <c r="S394" s="222" t="str">
        <f>_xlfn.XLOOKUP(A394,FedEx!A:A,FedEx!B:B,"N/A")</f>
        <v>N/A</v>
      </c>
      <c r="T394" s="5" t="str">
        <f t="shared" si="125"/>
        <v>N/A</v>
      </c>
      <c r="U394" s="5" t="str">
        <f t="shared" si="135"/>
        <v>N/A</v>
      </c>
      <c r="V394" s="222" t="str">
        <f>_xlfn.XLOOKUP($A394,'General Motors'!A:A,'General Motors'!B:B,"N/A")</f>
        <v>N/A</v>
      </c>
      <c r="W394" s="5" t="str">
        <f t="shared" si="126"/>
        <v>N/A</v>
      </c>
      <c r="X394" s="5" t="str">
        <f t="shared" si="136"/>
        <v>N/A</v>
      </c>
      <c r="Y394" s="222" t="str">
        <f>_xlfn.XLOOKUP($A394,Chevron!A:A,Chevron!B:B,"N/A")</f>
        <v>N/A</v>
      </c>
      <c r="Z394" s="5" t="str">
        <f t="shared" si="127"/>
        <v>N/A</v>
      </c>
      <c r="AA394" s="5" t="str">
        <f t="shared" si="137"/>
        <v>N/A</v>
      </c>
      <c r="AB394" s="222" t="str">
        <f>_xlfn.XLOOKUP($A394,Boeing!A:A,Boeing!B:B,"N/A")</f>
        <v>N/A</v>
      </c>
      <c r="AC394" s="5" t="str">
        <f t="shared" si="128"/>
        <v>N/A</v>
      </c>
      <c r="AD394" s="5" t="str">
        <f t="shared" si="138"/>
        <v>N/A</v>
      </c>
      <c r="AE394" s="222" t="str">
        <f>_xlfn.XLOOKUP(A394,Amazon!A:A,Amazon!B:B,"N/A")</f>
        <v>N/A</v>
      </c>
      <c r="AF394" s="5" t="str">
        <f t="shared" si="129"/>
        <v>N/A</v>
      </c>
      <c r="AG394" s="5" t="str">
        <f t="shared" si="139"/>
        <v>N/A</v>
      </c>
      <c r="AH394" s="6" t="s">
        <v>36</v>
      </c>
      <c r="AI394" s="6" t="s">
        <v>36</v>
      </c>
      <c r="AJ394" s="6" t="s">
        <v>36</v>
      </c>
    </row>
    <row r="395" spans="1:36">
      <c r="A395" s="4">
        <v>45593</v>
      </c>
      <c r="B395" s="222" t="str">
        <f>_xlfn.XLOOKUP(A395,'USD RUB'!B:B,'USD RUB'!C:C,"N/A")</f>
        <v>N/A</v>
      </c>
      <c r="C395" s="222">
        <f>IFERROR(EXP(_xlfn.XLOOKUP(A395,'Bonds (CP)'!$A$4:$A$513,'Work Sheet'!$B$3:$B$512)/252)-1,"N/A")</f>
        <v>0.41399277849855487</v>
      </c>
      <c r="D395" s="222">
        <f>IFERROR(_xlfn.XLOOKUP($A395,Intel!$A$2:$A$502,Intel!$B$2:$B$502),"N/A")</f>
        <v>22.92</v>
      </c>
      <c r="E395" s="5" t="str">
        <f t="shared" si="120"/>
        <v>N/A</v>
      </c>
      <c r="F395" s="5" t="str">
        <f t="shared" si="130"/>
        <v>N/A</v>
      </c>
      <c r="G395" s="222">
        <f>IFERROR(_xlfn.XLOOKUP(A395,Apple!A:A,Apple!B:B),"N/A")</f>
        <v>233.4</v>
      </c>
      <c r="H395" s="5" t="str">
        <f t="shared" si="121"/>
        <v>N/A</v>
      </c>
      <c r="I395" s="5" t="str">
        <f t="shared" si="131"/>
        <v>N/A</v>
      </c>
      <c r="J395" s="222">
        <f>IFERROR(_xlfn.XLOOKUP(A395,Microsoft!A:A,Microsoft!B:B),"N/A")</f>
        <v>426.59</v>
      </c>
      <c r="K395" s="5" t="str">
        <f t="shared" si="122"/>
        <v>N/A</v>
      </c>
      <c r="L395" s="5" t="str">
        <f t="shared" si="132"/>
        <v>N/A</v>
      </c>
      <c r="M395" s="222">
        <f>IFERROR(_xlfn.XLOOKUP($A395,Cisco!A:A,Cisco!B:B),"N/A")</f>
        <v>55.28</v>
      </c>
      <c r="N395" s="5" t="str">
        <f t="shared" si="123"/>
        <v>N/A</v>
      </c>
      <c r="O395" s="5" t="str">
        <f t="shared" si="133"/>
        <v>N/A</v>
      </c>
      <c r="P395" s="222">
        <f>IFERROR(_xlfn.XLOOKUP($A395,Disney!A:A,Disney!B:B),"N/A")</f>
        <v>96.2</v>
      </c>
      <c r="Q395" s="5" t="str">
        <f t="shared" si="124"/>
        <v>N/A</v>
      </c>
      <c r="R395" s="5" t="str">
        <f t="shared" si="134"/>
        <v>N/A</v>
      </c>
      <c r="S395" s="222">
        <f>_xlfn.XLOOKUP(A395,FedEx!A:A,FedEx!B:B,"N/A")</f>
        <v>275.45</v>
      </c>
      <c r="T395" s="5" t="str">
        <f t="shared" si="125"/>
        <v>N/A</v>
      </c>
      <c r="U395" s="5" t="str">
        <f t="shared" si="135"/>
        <v>N/A</v>
      </c>
      <c r="V395" s="222">
        <f>_xlfn.XLOOKUP($A395,'General Motors'!A:A,'General Motors'!B:B,"N/A")</f>
        <v>52.73</v>
      </c>
      <c r="W395" s="5" t="str">
        <f t="shared" si="126"/>
        <v>N/A</v>
      </c>
      <c r="X395" s="5" t="str">
        <f t="shared" si="136"/>
        <v>N/A</v>
      </c>
      <c r="Y395" s="222">
        <f>_xlfn.XLOOKUP($A395,Chevron!A:A,Chevron!B:B,"N/A")</f>
        <v>150.54</v>
      </c>
      <c r="Z395" s="5" t="str">
        <f t="shared" si="127"/>
        <v>N/A</v>
      </c>
      <c r="AA395" s="5" t="str">
        <f t="shared" si="137"/>
        <v>N/A</v>
      </c>
      <c r="AB395" s="222">
        <f>_xlfn.XLOOKUP($A395,Boeing!A:A,Boeing!B:B,"N/A")</f>
        <v>150.69</v>
      </c>
      <c r="AC395" s="5" t="str">
        <f t="shared" si="128"/>
        <v>N/A</v>
      </c>
      <c r="AD395" s="5" t="str">
        <f t="shared" si="138"/>
        <v>N/A</v>
      </c>
      <c r="AE395" s="222">
        <f>_xlfn.XLOOKUP(A395,Amazon!A:A,Amazon!B:B,"N/A")</f>
        <v>188.39</v>
      </c>
      <c r="AF395" s="5" t="str">
        <f t="shared" si="129"/>
        <v>N/A</v>
      </c>
      <c r="AG395" s="5" t="str">
        <f t="shared" si="139"/>
        <v>N/A</v>
      </c>
      <c r="AH395" s="393">
        <v>5823.52</v>
      </c>
      <c r="AI395" s="6" t="s">
        <v>36</v>
      </c>
      <c r="AJ395" s="6" t="s">
        <v>36</v>
      </c>
    </row>
    <row r="396" spans="1:36">
      <c r="A396" s="4">
        <v>45594</v>
      </c>
      <c r="B396" s="222">
        <f>_xlfn.XLOOKUP(A396,'USD RUB'!B:B,'USD RUB'!C:C,"N/A")</f>
        <v>97.23</v>
      </c>
      <c r="C396" s="222">
        <f>IFERROR(EXP(_xlfn.XLOOKUP(A396,'Bonds (CP)'!$A$4:$A$513,'Work Sheet'!$B$3:$B$512)/252)-1,"N/A")</f>
        <v>0.41789730065931541</v>
      </c>
      <c r="D396" s="222">
        <f>IFERROR(_xlfn.XLOOKUP($A396,Intel!$A$2:$A$502,Intel!$B$2:$B$502),"N/A")</f>
        <v>22.9</v>
      </c>
      <c r="E396" s="5">
        <f t="shared" si="120"/>
        <v>2226.567</v>
      </c>
      <c r="F396" s="5" t="str">
        <f t="shared" si="130"/>
        <v>N/A</v>
      </c>
      <c r="G396" s="222">
        <f>IFERROR(_xlfn.XLOOKUP(A396,Apple!A:A,Apple!B:B),"N/A")</f>
        <v>233.67</v>
      </c>
      <c r="H396" s="5">
        <f t="shared" si="121"/>
        <v>22719.734100000001</v>
      </c>
      <c r="I396" s="5" t="str">
        <f t="shared" si="131"/>
        <v>N/A</v>
      </c>
      <c r="J396" s="222">
        <f>IFERROR(_xlfn.XLOOKUP(A396,Microsoft!A:A,Microsoft!B:B),"N/A")</f>
        <v>431.95</v>
      </c>
      <c r="K396" s="5">
        <f t="shared" si="122"/>
        <v>41998.498500000002</v>
      </c>
      <c r="L396" s="5" t="str">
        <f t="shared" si="132"/>
        <v>N/A</v>
      </c>
      <c r="M396" s="222">
        <f>IFERROR(_xlfn.XLOOKUP($A396,Cisco!A:A,Cisco!B:B),"N/A")</f>
        <v>55.68</v>
      </c>
      <c r="N396" s="5">
        <f t="shared" si="123"/>
        <v>5413.7664000000004</v>
      </c>
      <c r="O396" s="5" t="str">
        <f t="shared" si="133"/>
        <v>N/A</v>
      </c>
      <c r="P396" s="222">
        <f>IFERROR(_xlfn.XLOOKUP($A396,Disney!A:A,Disney!B:B),"N/A")</f>
        <v>96.13</v>
      </c>
      <c r="Q396" s="5">
        <f t="shared" si="124"/>
        <v>9346.7199000000001</v>
      </c>
      <c r="R396" s="5" t="str">
        <f t="shared" si="134"/>
        <v>N/A</v>
      </c>
      <c r="S396" s="222">
        <f>_xlfn.XLOOKUP(A396,FedEx!A:A,FedEx!B:B,"N/A")</f>
        <v>275.04000000000002</v>
      </c>
      <c r="T396" s="5">
        <f t="shared" si="125"/>
        <v>26742.139200000001</v>
      </c>
      <c r="U396" s="5" t="str">
        <f t="shared" si="135"/>
        <v>N/A</v>
      </c>
      <c r="V396" s="222">
        <f>_xlfn.XLOOKUP($A396,'General Motors'!A:A,'General Motors'!B:B,"N/A")</f>
        <v>51.54</v>
      </c>
      <c r="W396" s="5">
        <f t="shared" si="126"/>
        <v>5011.2341999999999</v>
      </c>
      <c r="X396" s="5" t="str">
        <f t="shared" si="136"/>
        <v>N/A</v>
      </c>
      <c r="Y396" s="222">
        <f>_xlfn.XLOOKUP($A396,Chevron!A:A,Chevron!B:B,"N/A")</f>
        <v>148.52000000000001</v>
      </c>
      <c r="Z396" s="5">
        <f t="shared" si="127"/>
        <v>14440.599600000001</v>
      </c>
      <c r="AA396" s="5" t="str">
        <f t="shared" si="137"/>
        <v>N/A</v>
      </c>
      <c r="AB396" s="222">
        <f>_xlfn.XLOOKUP($A396,Boeing!A:A,Boeing!B:B,"N/A")</f>
        <v>152.97999999999999</v>
      </c>
      <c r="AC396" s="5">
        <f t="shared" si="128"/>
        <v>14874.2454</v>
      </c>
      <c r="AD396" s="5" t="str">
        <f t="shared" si="138"/>
        <v>N/A</v>
      </c>
      <c r="AE396" s="222">
        <f>_xlfn.XLOOKUP(A396,Amazon!A:A,Amazon!B:B,"N/A")</f>
        <v>190.83</v>
      </c>
      <c r="AF396" s="5">
        <f t="shared" si="129"/>
        <v>18554.400900000001</v>
      </c>
      <c r="AG396" s="5" t="str">
        <f t="shared" si="139"/>
        <v>N/A</v>
      </c>
      <c r="AH396" s="393">
        <v>5832.92</v>
      </c>
      <c r="AI396" s="393">
        <v>567134.81160000002</v>
      </c>
      <c r="AJ396" s="6" t="s">
        <v>36</v>
      </c>
    </row>
    <row r="397" spans="1:36">
      <c r="A397" s="4">
        <v>45595</v>
      </c>
      <c r="B397" s="222">
        <f>_xlfn.XLOOKUP(A397,'USD RUB'!B:B,'USD RUB'!C:C,"N/A")</f>
        <v>97.326099999999997</v>
      </c>
      <c r="C397" s="222">
        <f>IFERROR(EXP(_xlfn.XLOOKUP(A397,'Bonds (CP)'!$A$4:$A$513,'Work Sheet'!$B$3:$B$512)/252)-1,"N/A")</f>
        <v>0.41766381695670618</v>
      </c>
      <c r="D397" s="222">
        <f>IFERROR(_xlfn.XLOOKUP($A397,Intel!$A$2:$A$502,Intel!$B$2:$B$502),"N/A")</f>
        <v>22.3</v>
      </c>
      <c r="E397" s="5">
        <f t="shared" si="120"/>
        <v>2170.37203</v>
      </c>
      <c r="F397" s="5">
        <f t="shared" si="130"/>
        <v>-2.5238391658548798E-2</v>
      </c>
      <c r="G397" s="222">
        <f>IFERROR(_xlfn.XLOOKUP(A397,Apple!A:A,Apple!B:B),"N/A")</f>
        <v>230.1</v>
      </c>
      <c r="H397" s="5">
        <f t="shared" si="121"/>
        <v>22394.73561</v>
      </c>
      <c r="I397" s="5">
        <f t="shared" si="131"/>
        <v>-1.4304678416108829E-2</v>
      </c>
      <c r="J397" s="222">
        <f>IFERROR(_xlfn.XLOOKUP(A397,Microsoft!A:A,Microsoft!B:B),"N/A")</f>
        <v>432.53</v>
      </c>
      <c r="K397" s="5">
        <f t="shared" si="122"/>
        <v>42096.458032999995</v>
      </c>
      <c r="L397" s="5">
        <f t="shared" si="132"/>
        <v>2.3324532185358127E-3</v>
      </c>
      <c r="M397" s="222">
        <f>IFERROR(_xlfn.XLOOKUP($A397,Cisco!A:A,Cisco!B:B),"N/A")</f>
        <v>55.59</v>
      </c>
      <c r="N397" s="5">
        <f t="shared" si="123"/>
        <v>5410.3578990000005</v>
      </c>
      <c r="O397" s="5">
        <f t="shared" si="133"/>
        <v>-6.2959883160085273E-4</v>
      </c>
      <c r="P397" s="222">
        <f>IFERROR(_xlfn.XLOOKUP($A397,Disney!A:A,Disney!B:B),"N/A")</f>
        <v>95.08</v>
      </c>
      <c r="Q397" s="5">
        <f t="shared" si="124"/>
        <v>9253.7655880000002</v>
      </c>
      <c r="R397" s="5">
        <f t="shared" si="134"/>
        <v>-9.9451265250818377E-3</v>
      </c>
      <c r="S397" s="222">
        <f>_xlfn.XLOOKUP(A397,FedEx!A:A,FedEx!B:B,"N/A")</f>
        <v>274.08</v>
      </c>
      <c r="T397" s="5">
        <f t="shared" si="125"/>
        <v>26675.137487999997</v>
      </c>
      <c r="U397" s="5">
        <f t="shared" si="135"/>
        <v>-2.5054731597540236E-3</v>
      </c>
      <c r="V397" s="222">
        <f>_xlfn.XLOOKUP($A397,'General Motors'!A:A,'General Motors'!B:B,"N/A")</f>
        <v>51.97</v>
      </c>
      <c r="W397" s="5">
        <f t="shared" si="126"/>
        <v>5058.0374169999996</v>
      </c>
      <c r="X397" s="5">
        <f t="shared" si="136"/>
        <v>9.3396586812883875E-3</v>
      </c>
      <c r="Y397" s="222">
        <f>_xlfn.XLOOKUP($A397,Chevron!A:A,Chevron!B:B,"N/A")</f>
        <v>148.05000000000001</v>
      </c>
      <c r="Z397" s="5">
        <f t="shared" si="127"/>
        <v>14409.129105</v>
      </c>
      <c r="AA397" s="5">
        <f t="shared" si="137"/>
        <v>-2.1793066681248252E-3</v>
      </c>
      <c r="AB397" s="222">
        <f>_xlfn.XLOOKUP($A397,Boeing!A:A,Boeing!B:B,"N/A")</f>
        <v>154.29</v>
      </c>
      <c r="AC397" s="5">
        <f t="shared" si="128"/>
        <v>15016.443968999998</v>
      </c>
      <c r="AD397" s="5">
        <f t="shared" si="138"/>
        <v>9.5600526397123797E-3</v>
      </c>
      <c r="AE397" s="222">
        <f>_xlfn.XLOOKUP(A397,Amazon!A:A,Amazon!B:B,"N/A")</f>
        <v>192.73</v>
      </c>
      <c r="AF397" s="5">
        <f t="shared" si="129"/>
        <v>18757.659252999998</v>
      </c>
      <c r="AG397" s="5">
        <f t="shared" si="139"/>
        <v>1.0954724655108494E-2</v>
      </c>
      <c r="AH397" s="393">
        <v>5813.67</v>
      </c>
      <c r="AI397" s="393">
        <v>565821.82779999997</v>
      </c>
      <c r="AJ397" s="393">
        <v>-2.3151000000000001E-3</v>
      </c>
    </row>
    <row r="398" spans="1:36">
      <c r="A398" s="4">
        <v>45596</v>
      </c>
      <c r="B398" s="222">
        <f>_xlfn.XLOOKUP(A398,'USD RUB'!B:B,'USD RUB'!C:C,"N/A")</f>
        <v>97.052999999999997</v>
      </c>
      <c r="C398" s="222">
        <f>IFERROR(EXP(_xlfn.XLOOKUP(A398,'Bonds (CP)'!$A$4:$A$513,'Work Sheet'!$B$3:$B$512)/252)-1,"N/A")</f>
        <v>0.41861993717808321</v>
      </c>
      <c r="D398" s="222">
        <f>IFERROR(_xlfn.XLOOKUP($A398,Intel!$A$2:$A$502,Intel!$B$2:$B$502),"N/A")</f>
        <v>21.52</v>
      </c>
      <c r="E398" s="5">
        <f t="shared" si="120"/>
        <v>2088.5805599999999</v>
      </c>
      <c r="F398" s="5">
        <f t="shared" si="130"/>
        <v>-3.7685460773285051E-2</v>
      </c>
      <c r="G398" s="222">
        <f>IFERROR(_xlfn.XLOOKUP(A398,Apple!A:A,Apple!B:B),"N/A")</f>
        <v>225.91</v>
      </c>
      <c r="H398" s="5">
        <f t="shared" si="121"/>
        <v>21925.24323</v>
      </c>
      <c r="I398" s="5">
        <f t="shared" si="131"/>
        <v>-2.0964408250944255E-2</v>
      </c>
      <c r="J398" s="222">
        <f>IFERROR(_xlfn.XLOOKUP(A398,Microsoft!A:A,Microsoft!B:B),"N/A")</f>
        <v>406.35</v>
      </c>
      <c r="K398" s="5">
        <f t="shared" si="122"/>
        <v>39437.486550000001</v>
      </c>
      <c r="L398" s="5">
        <f t="shared" si="132"/>
        <v>-6.3163781639671179E-2</v>
      </c>
      <c r="M398" s="222">
        <f>IFERROR(_xlfn.XLOOKUP($A398,Cisco!A:A,Cisco!B:B),"N/A")</f>
        <v>54.77</v>
      </c>
      <c r="N398" s="5">
        <f t="shared" si="123"/>
        <v>5315.5928100000001</v>
      </c>
      <c r="O398" s="5">
        <f t="shared" si="133"/>
        <v>-1.7515493571601981E-2</v>
      </c>
      <c r="P398" s="222">
        <f>IFERROR(_xlfn.XLOOKUP($A398,Disney!A:A,Disney!B:B),"N/A")</f>
        <v>96.2</v>
      </c>
      <c r="Q398" s="5">
        <f t="shared" si="124"/>
        <v>9336.4986000000008</v>
      </c>
      <c r="R398" s="5">
        <f t="shared" si="134"/>
        <v>8.9404698242288028E-3</v>
      </c>
      <c r="S398" s="222">
        <f>_xlfn.XLOOKUP(A398,FedEx!A:A,FedEx!B:B,"N/A")</f>
        <v>273.85000000000002</v>
      </c>
      <c r="T398" s="5">
        <f t="shared" si="125"/>
        <v>26577.964050000002</v>
      </c>
      <c r="U398" s="5">
        <f t="shared" si="135"/>
        <v>-3.6428467536000486E-3</v>
      </c>
      <c r="V398" s="222">
        <f>_xlfn.XLOOKUP($A398,'General Motors'!A:A,'General Motors'!B:B,"N/A")</f>
        <v>50.76</v>
      </c>
      <c r="W398" s="5">
        <f t="shared" si="126"/>
        <v>4926.4102800000001</v>
      </c>
      <c r="X398" s="5">
        <f t="shared" si="136"/>
        <v>-2.6023361661501876E-2</v>
      </c>
      <c r="Y398" s="222">
        <f>_xlfn.XLOOKUP($A398,Chevron!A:A,Chevron!B:B,"N/A")</f>
        <v>148.82</v>
      </c>
      <c r="Z398" s="5">
        <f t="shared" si="127"/>
        <v>14443.427459999999</v>
      </c>
      <c r="AA398" s="5">
        <f t="shared" si="137"/>
        <v>2.3803211665371915E-3</v>
      </c>
      <c r="AB398" s="222">
        <f>_xlfn.XLOOKUP($A398,Boeing!A:A,Boeing!B:B,"N/A")</f>
        <v>149.31</v>
      </c>
      <c r="AC398" s="5">
        <f t="shared" si="128"/>
        <v>14490.98343</v>
      </c>
      <c r="AD398" s="5">
        <f t="shared" si="138"/>
        <v>-3.4992341734485288E-2</v>
      </c>
      <c r="AE398" s="222">
        <f>_xlfn.XLOOKUP(A398,Amazon!A:A,Amazon!B:B,"N/A")</f>
        <v>186.4</v>
      </c>
      <c r="AF398" s="5">
        <f t="shared" si="129"/>
        <v>18090.679199999999</v>
      </c>
      <c r="AG398" s="5">
        <f t="shared" si="139"/>
        <v>-3.5557744386113921E-2</v>
      </c>
      <c r="AH398" s="393">
        <v>5705.45</v>
      </c>
      <c r="AI398" s="393">
        <v>553731.03890000004</v>
      </c>
      <c r="AJ398" s="393">
        <v>-2.1368499999999999E-2</v>
      </c>
    </row>
    <row r="399" spans="1:36">
      <c r="A399" s="4">
        <v>45597</v>
      </c>
      <c r="B399" s="222">
        <f>_xlfn.XLOOKUP(A399,'USD RUB'!B:B,'USD RUB'!C:C,"N/A")</f>
        <v>97.022599999999997</v>
      </c>
      <c r="C399" s="222">
        <f>IFERROR(EXP(_xlfn.XLOOKUP(A399,'Bonds (CP)'!$A$4:$A$513,'Work Sheet'!$B$3:$B$512)/252)-1,"N/A")</f>
        <v>0.41870044051417454</v>
      </c>
      <c r="D399" s="222">
        <f>IFERROR(_xlfn.XLOOKUP($A399,Intel!$A$2:$A$502,Intel!$B$2:$B$502),"N/A")</f>
        <v>23.2</v>
      </c>
      <c r="E399" s="5">
        <f t="shared" si="120"/>
        <v>2250.9243200000001</v>
      </c>
      <c r="F399" s="5">
        <f t="shared" si="130"/>
        <v>7.7729230612009648E-2</v>
      </c>
      <c r="G399" s="222">
        <f>IFERROR(_xlfn.XLOOKUP(A399,Apple!A:A,Apple!B:B),"N/A")</f>
        <v>222.91</v>
      </c>
      <c r="H399" s="5">
        <f t="shared" si="121"/>
        <v>21627.307765999998</v>
      </c>
      <c r="I399" s="5">
        <f t="shared" si="131"/>
        <v>-1.3588695955369934E-2</v>
      </c>
      <c r="J399" s="222">
        <f>IFERROR(_xlfn.XLOOKUP(A399,Microsoft!A:A,Microsoft!B:B),"N/A")</f>
        <v>410.37</v>
      </c>
      <c r="K399" s="5">
        <f t="shared" si="122"/>
        <v>39815.164361999996</v>
      </c>
      <c r="L399" s="5">
        <f t="shared" si="132"/>
        <v>9.5766197351638827E-3</v>
      </c>
      <c r="M399" s="222">
        <f>IFERROR(_xlfn.XLOOKUP($A399,Cisco!A:A,Cisco!B:B),"N/A")</f>
        <v>55.5</v>
      </c>
      <c r="N399" s="5">
        <f t="shared" si="123"/>
        <v>5384.7542999999996</v>
      </c>
      <c r="O399" s="5">
        <f t="shared" si="133"/>
        <v>1.3011058685663324E-2</v>
      </c>
      <c r="P399" s="222">
        <f>IFERROR(_xlfn.XLOOKUP($A399,Disney!A:A,Disney!B:B),"N/A")</f>
        <v>95.81</v>
      </c>
      <c r="Q399" s="5">
        <f t="shared" si="124"/>
        <v>9295.7353060000005</v>
      </c>
      <c r="R399" s="5">
        <f t="shared" si="134"/>
        <v>-4.3660151140599845E-3</v>
      </c>
      <c r="S399" s="222">
        <f>_xlfn.XLOOKUP(A399,FedEx!A:A,FedEx!B:B,"N/A")</f>
        <v>274.35000000000002</v>
      </c>
      <c r="T399" s="5">
        <f t="shared" si="125"/>
        <v>26618.150310000001</v>
      </c>
      <c r="U399" s="5">
        <f t="shared" si="135"/>
        <v>1.5120142357178956E-3</v>
      </c>
      <c r="V399" s="222">
        <f>_xlfn.XLOOKUP($A399,'General Motors'!A:A,'General Motors'!B:B,"N/A")</f>
        <v>50.96</v>
      </c>
      <c r="W399" s="5">
        <f t="shared" si="126"/>
        <v>4944.2716959999998</v>
      </c>
      <c r="X399" s="5">
        <f t="shared" si="136"/>
        <v>3.6256452436600473E-3</v>
      </c>
      <c r="Y399" s="222">
        <f>_xlfn.XLOOKUP($A399,Chevron!A:A,Chevron!B:B,"N/A")</f>
        <v>153.07</v>
      </c>
      <c r="Z399" s="5">
        <f t="shared" si="127"/>
        <v>14851.249381999998</v>
      </c>
      <c r="AA399" s="5">
        <f t="shared" si="137"/>
        <v>2.8235813357281758E-2</v>
      </c>
      <c r="AB399" s="222">
        <f>_xlfn.XLOOKUP($A399,Boeing!A:A,Boeing!B:B,"N/A")</f>
        <v>154.59</v>
      </c>
      <c r="AC399" s="5">
        <f t="shared" si="128"/>
        <v>14998.723733999999</v>
      </c>
      <c r="AD399" s="5">
        <f t="shared" si="138"/>
        <v>3.5038360678050884E-2</v>
      </c>
      <c r="AE399" s="222">
        <f>_xlfn.XLOOKUP(A399,Amazon!A:A,Amazon!B:B,"N/A")</f>
        <v>197.93</v>
      </c>
      <c r="AF399" s="5">
        <f t="shared" si="129"/>
        <v>19203.683217999998</v>
      </c>
      <c r="AG399" s="5">
        <f t="shared" si="139"/>
        <v>6.1523616979510587E-2</v>
      </c>
      <c r="AH399" s="8">
        <v>1398363</v>
      </c>
      <c r="AI399" s="393">
        <v>555823.07090000005</v>
      </c>
      <c r="AJ399" s="393">
        <v>3.7780700000000001E-3</v>
      </c>
    </row>
    <row r="400" spans="1:36">
      <c r="A400" s="4">
        <v>45598</v>
      </c>
      <c r="B400" s="222">
        <f>_xlfn.XLOOKUP(A400,'USD RUB'!B:B,'USD RUB'!C:C,"N/A")</f>
        <v>97.440200000000004</v>
      </c>
      <c r="C400" s="222" t="str">
        <f>IFERROR(EXP(_xlfn.XLOOKUP(A400,'Bonds (CP)'!$A$4:$A$513,'Work Sheet'!$B$3:$B$512)/252)-1,"N/A")</f>
        <v>N/A</v>
      </c>
      <c r="D400" s="222" t="str">
        <f>IFERROR(_xlfn.XLOOKUP($A400,Intel!$A$2:$A$502,Intel!$B$2:$B$502),"N/A")</f>
        <v>N/A</v>
      </c>
      <c r="E400" s="5" t="str">
        <f t="shared" si="120"/>
        <v>N/A</v>
      </c>
      <c r="F400" s="5" t="str">
        <f t="shared" si="130"/>
        <v>N/A</v>
      </c>
      <c r="G400" s="222" t="str">
        <f>IFERROR(_xlfn.XLOOKUP(A400,Apple!A:A,Apple!B:B),"N/A")</f>
        <v>N/A</v>
      </c>
      <c r="H400" s="5" t="str">
        <f t="shared" si="121"/>
        <v>N/A</v>
      </c>
      <c r="I400" s="5" t="str">
        <f t="shared" si="131"/>
        <v>N/A</v>
      </c>
      <c r="J400" s="222" t="str">
        <f>IFERROR(_xlfn.XLOOKUP(A400,Microsoft!A:A,Microsoft!B:B),"N/A")</f>
        <v>N/A</v>
      </c>
      <c r="K400" s="5" t="str">
        <f t="shared" si="122"/>
        <v>N/A</v>
      </c>
      <c r="L400" s="5" t="str">
        <f t="shared" si="132"/>
        <v>N/A</v>
      </c>
      <c r="M400" s="222" t="str">
        <f>IFERROR(_xlfn.XLOOKUP($A400,Cisco!A:A,Cisco!B:B),"N/A")</f>
        <v>N/A</v>
      </c>
      <c r="N400" s="5" t="str">
        <f t="shared" si="123"/>
        <v>N/A</v>
      </c>
      <c r="O400" s="5" t="str">
        <f t="shared" si="133"/>
        <v>N/A</v>
      </c>
      <c r="P400" s="222" t="str">
        <f>IFERROR(_xlfn.XLOOKUP($A400,Disney!A:A,Disney!B:B),"N/A")</f>
        <v>N/A</v>
      </c>
      <c r="Q400" s="5" t="str">
        <f t="shared" si="124"/>
        <v>N/A</v>
      </c>
      <c r="R400" s="5" t="str">
        <f t="shared" si="134"/>
        <v>N/A</v>
      </c>
      <c r="S400" s="222" t="str">
        <f>_xlfn.XLOOKUP(A400,FedEx!A:A,FedEx!B:B,"N/A")</f>
        <v>N/A</v>
      </c>
      <c r="T400" s="5" t="str">
        <f t="shared" si="125"/>
        <v>N/A</v>
      </c>
      <c r="U400" s="5" t="str">
        <f t="shared" si="135"/>
        <v>N/A</v>
      </c>
      <c r="V400" s="222" t="str">
        <f>_xlfn.XLOOKUP($A400,'General Motors'!A:A,'General Motors'!B:B,"N/A")</f>
        <v>N/A</v>
      </c>
      <c r="W400" s="5" t="str">
        <f t="shared" si="126"/>
        <v>N/A</v>
      </c>
      <c r="X400" s="5" t="str">
        <f t="shared" si="136"/>
        <v>N/A</v>
      </c>
      <c r="Y400" s="222" t="str">
        <f>_xlfn.XLOOKUP($A400,Chevron!A:A,Chevron!B:B,"N/A")</f>
        <v>N/A</v>
      </c>
      <c r="Z400" s="5" t="str">
        <f t="shared" si="127"/>
        <v>N/A</v>
      </c>
      <c r="AA400" s="5" t="str">
        <f t="shared" si="137"/>
        <v>N/A</v>
      </c>
      <c r="AB400" s="222" t="str">
        <f>_xlfn.XLOOKUP($A400,Boeing!A:A,Boeing!B:B,"N/A")</f>
        <v>N/A</v>
      </c>
      <c r="AC400" s="5" t="str">
        <f t="shared" si="128"/>
        <v>N/A</v>
      </c>
      <c r="AD400" s="5" t="str">
        <f t="shared" si="138"/>
        <v>N/A</v>
      </c>
      <c r="AE400" s="222" t="str">
        <f>_xlfn.XLOOKUP(A400,Amazon!A:A,Amazon!B:B,"N/A")</f>
        <v>N/A</v>
      </c>
      <c r="AF400" s="5" t="str">
        <f t="shared" si="129"/>
        <v>N/A</v>
      </c>
      <c r="AG400" s="5" t="str">
        <f t="shared" si="139"/>
        <v>N/A</v>
      </c>
      <c r="AH400" s="6" t="s">
        <v>36</v>
      </c>
      <c r="AI400" s="6" t="s">
        <v>36</v>
      </c>
      <c r="AJ400" s="6" t="s">
        <v>36</v>
      </c>
    </row>
    <row r="401" spans="1:36">
      <c r="A401" s="4">
        <v>45599</v>
      </c>
      <c r="B401" s="222">
        <f>_xlfn.XLOOKUP(A401,'USD RUB'!B:B,'USD RUB'!C:C,"N/A")</f>
        <v>97.549899999999994</v>
      </c>
      <c r="C401" s="222" t="str">
        <f>IFERROR(EXP(_xlfn.XLOOKUP(A401,'Bonds (CP)'!$A$4:$A$513,'Work Sheet'!$B$3:$B$512)/252)-1,"N/A")</f>
        <v>N/A</v>
      </c>
      <c r="D401" s="222" t="str">
        <f>IFERROR(_xlfn.XLOOKUP($A401,Intel!$A$2:$A$502,Intel!$B$2:$B$502),"N/A")</f>
        <v>N/A</v>
      </c>
      <c r="E401" s="5" t="str">
        <f t="shared" si="120"/>
        <v>N/A</v>
      </c>
      <c r="F401" s="5" t="str">
        <f t="shared" si="130"/>
        <v>N/A</v>
      </c>
      <c r="G401" s="222" t="str">
        <f>IFERROR(_xlfn.XLOOKUP(A401,Apple!A:A,Apple!B:B),"N/A")</f>
        <v>N/A</v>
      </c>
      <c r="H401" s="5" t="str">
        <f t="shared" si="121"/>
        <v>N/A</v>
      </c>
      <c r="I401" s="5" t="str">
        <f t="shared" si="131"/>
        <v>N/A</v>
      </c>
      <c r="J401" s="222" t="str">
        <f>IFERROR(_xlfn.XLOOKUP(A401,Microsoft!A:A,Microsoft!B:B),"N/A")</f>
        <v>N/A</v>
      </c>
      <c r="K401" s="5" t="str">
        <f t="shared" si="122"/>
        <v>N/A</v>
      </c>
      <c r="L401" s="5" t="str">
        <f t="shared" si="132"/>
        <v>N/A</v>
      </c>
      <c r="M401" s="222" t="str">
        <f>IFERROR(_xlfn.XLOOKUP($A401,Cisco!A:A,Cisco!B:B),"N/A")</f>
        <v>N/A</v>
      </c>
      <c r="N401" s="5" t="str">
        <f t="shared" si="123"/>
        <v>N/A</v>
      </c>
      <c r="O401" s="5" t="str">
        <f t="shared" si="133"/>
        <v>N/A</v>
      </c>
      <c r="P401" s="222" t="str">
        <f>IFERROR(_xlfn.XLOOKUP($A401,Disney!A:A,Disney!B:B),"N/A")</f>
        <v>N/A</v>
      </c>
      <c r="Q401" s="5" t="str">
        <f t="shared" si="124"/>
        <v>N/A</v>
      </c>
      <c r="R401" s="5" t="str">
        <f t="shared" si="134"/>
        <v>N/A</v>
      </c>
      <c r="S401" s="222" t="str">
        <f>_xlfn.XLOOKUP(A401,FedEx!A:A,FedEx!B:B,"N/A")</f>
        <v>N/A</v>
      </c>
      <c r="T401" s="5" t="str">
        <f t="shared" si="125"/>
        <v>N/A</v>
      </c>
      <c r="U401" s="5" t="str">
        <f t="shared" si="135"/>
        <v>N/A</v>
      </c>
      <c r="V401" s="222" t="str">
        <f>_xlfn.XLOOKUP($A401,'General Motors'!A:A,'General Motors'!B:B,"N/A")</f>
        <v>N/A</v>
      </c>
      <c r="W401" s="5" t="str">
        <f t="shared" si="126"/>
        <v>N/A</v>
      </c>
      <c r="X401" s="5" t="str">
        <f t="shared" si="136"/>
        <v>N/A</v>
      </c>
      <c r="Y401" s="222" t="str">
        <f>_xlfn.XLOOKUP($A401,Chevron!A:A,Chevron!B:B,"N/A")</f>
        <v>N/A</v>
      </c>
      <c r="Z401" s="5" t="str">
        <f t="shared" si="127"/>
        <v>N/A</v>
      </c>
      <c r="AA401" s="5" t="str">
        <f t="shared" si="137"/>
        <v>N/A</v>
      </c>
      <c r="AB401" s="222" t="str">
        <f>_xlfn.XLOOKUP($A401,Boeing!A:A,Boeing!B:B,"N/A")</f>
        <v>N/A</v>
      </c>
      <c r="AC401" s="5" t="str">
        <f t="shared" si="128"/>
        <v>N/A</v>
      </c>
      <c r="AD401" s="5" t="str">
        <f t="shared" si="138"/>
        <v>N/A</v>
      </c>
      <c r="AE401" s="222" t="str">
        <f>_xlfn.XLOOKUP(A401,Amazon!A:A,Amazon!B:B,"N/A")</f>
        <v>N/A</v>
      </c>
      <c r="AF401" s="5" t="str">
        <f t="shared" si="129"/>
        <v>N/A</v>
      </c>
      <c r="AG401" s="5" t="str">
        <f t="shared" si="139"/>
        <v>N/A</v>
      </c>
      <c r="AH401" s="6" t="s">
        <v>36</v>
      </c>
      <c r="AI401" s="6" t="s">
        <v>36</v>
      </c>
      <c r="AJ401" s="6" t="s">
        <v>36</v>
      </c>
    </row>
    <row r="402" spans="1:36">
      <c r="A402" s="4">
        <v>45600</v>
      </c>
      <c r="B402" s="222" t="str">
        <f>_xlfn.XLOOKUP(A402,'USD RUB'!B:B,'USD RUB'!C:C,"N/A")</f>
        <v>N/A</v>
      </c>
      <c r="C402" s="222" t="str">
        <f>IFERROR(EXP(_xlfn.XLOOKUP(A402,'Bonds (CP)'!$A$4:$A$513,'Work Sheet'!$B$3:$B$512)/252)-1,"N/A")</f>
        <v>N/A</v>
      </c>
      <c r="D402" s="222">
        <f>IFERROR(_xlfn.XLOOKUP($A402,Intel!$A$2:$A$502,Intel!$B$2:$B$502),"N/A")</f>
        <v>22.52</v>
      </c>
      <c r="E402" s="5" t="str">
        <f t="shared" si="120"/>
        <v>N/A</v>
      </c>
      <c r="F402" s="5" t="str">
        <f t="shared" si="130"/>
        <v>N/A</v>
      </c>
      <c r="G402" s="222">
        <f>IFERROR(_xlfn.XLOOKUP(A402,Apple!A:A,Apple!B:B),"N/A")</f>
        <v>222.01</v>
      </c>
      <c r="H402" s="5" t="str">
        <f t="shared" si="121"/>
        <v>N/A</v>
      </c>
      <c r="I402" s="5" t="str">
        <f t="shared" si="131"/>
        <v>N/A</v>
      </c>
      <c r="J402" s="222">
        <f>IFERROR(_xlfn.XLOOKUP(A402,Microsoft!A:A,Microsoft!B:B),"N/A")</f>
        <v>408.46</v>
      </c>
      <c r="K402" s="5" t="str">
        <f t="shared" si="122"/>
        <v>N/A</v>
      </c>
      <c r="L402" s="5" t="str">
        <f t="shared" si="132"/>
        <v>N/A</v>
      </c>
      <c r="M402" s="222">
        <f>IFERROR(_xlfn.XLOOKUP($A402,Cisco!A:A,Cisco!B:B),"N/A")</f>
        <v>55.83</v>
      </c>
      <c r="N402" s="5" t="str">
        <f t="shared" si="123"/>
        <v>N/A</v>
      </c>
      <c r="O402" s="5" t="str">
        <f t="shared" si="133"/>
        <v>N/A</v>
      </c>
      <c r="P402" s="222">
        <f>IFERROR(_xlfn.XLOOKUP($A402,Disney!A:A,Disney!B:B),"N/A")</f>
        <v>95.79</v>
      </c>
      <c r="Q402" s="5" t="str">
        <f t="shared" si="124"/>
        <v>N/A</v>
      </c>
      <c r="R402" s="5" t="str">
        <f t="shared" si="134"/>
        <v>N/A</v>
      </c>
      <c r="S402" s="222">
        <f>_xlfn.XLOOKUP(A402,FedEx!A:A,FedEx!B:B,"N/A")</f>
        <v>271.18</v>
      </c>
      <c r="T402" s="5" t="str">
        <f t="shared" si="125"/>
        <v>N/A</v>
      </c>
      <c r="U402" s="5" t="str">
        <f t="shared" si="135"/>
        <v>N/A</v>
      </c>
      <c r="V402" s="222">
        <f>_xlfn.XLOOKUP($A402,'General Motors'!A:A,'General Motors'!B:B,"N/A")</f>
        <v>51.8</v>
      </c>
      <c r="W402" s="5" t="str">
        <f t="shared" si="126"/>
        <v>N/A</v>
      </c>
      <c r="X402" s="5" t="str">
        <f t="shared" si="136"/>
        <v>N/A</v>
      </c>
      <c r="Y402" s="222">
        <f>_xlfn.XLOOKUP($A402,Chevron!A:A,Chevron!B:B,"N/A")</f>
        <v>153.97</v>
      </c>
      <c r="Z402" s="5" t="str">
        <f t="shared" si="127"/>
        <v>N/A</v>
      </c>
      <c r="AA402" s="5" t="str">
        <f t="shared" si="137"/>
        <v>N/A</v>
      </c>
      <c r="AB402" s="222">
        <f>_xlfn.XLOOKUP($A402,Boeing!A:A,Boeing!B:B,"N/A")</f>
        <v>155.07</v>
      </c>
      <c r="AC402" s="5" t="str">
        <f t="shared" si="128"/>
        <v>N/A</v>
      </c>
      <c r="AD402" s="5" t="str">
        <f t="shared" si="138"/>
        <v>N/A</v>
      </c>
      <c r="AE402" s="222">
        <f>_xlfn.XLOOKUP(A402,Amazon!A:A,Amazon!B:B,"N/A")</f>
        <v>195.78</v>
      </c>
      <c r="AF402" s="5" t="str">
        <f t="shared" si="129"/>
        <v>N/A</v>
      </c>
      <c r="AG402" s="5" t="str">
        <f t="shared" si="139"/>
        <v>N/A</v>
      </c>
      <c r="AH402" s="393">
        <v>5712.69</v>
      </c>
      <c r="AI402" s="6" t="s">
        <v>36</v>
      </c>
      <c r="AJ402" s="6" t="s">
        <v>36</v>
      </c>
    </row>
    <row r="403" spans="1:36">
      <c r="A403" s="4">
        <v>45601</v>
      </c>
      <c r="B403" s="222" t="str">
        <f>_xlfn.XLOOKUP(A403,'USD RUB'!B:B,'USD RUB'!C:C,"N/A")</f>
        <v>N/A</v>
      </c>
      <c r="C403" s="222" t="str">
        <f>IFERROR(EXP(_xlfn.XLOOKUP(A403,'Bonds (CP)'!$A$4:$A$513,'Work Sheet'!$B$3:$B$512)/252)-1,"N/A")</f>
        <v>N/A</v>
      </c>
      <c r="D403" s="222">
        <f>IFERROR(_xlfn.XLOOKUP($A403,Intel!$A$2:$A$502,Intel!$B$2:$B$502),"N/A")</f>
        <v>23.32</v>
      </c>
      <c r="E403" s="5" t="str">
        <f t="shared" si="120"/>
        <v>N/A</v>
      </c>
      <c r="F403" s="5" t="str">
        <f t="shared" si="130"/>
        <v>N/A</v>
      </c>
      <c r="G403" s="222">
        <f>IFERROR(_xlfn.XLOOKUP(A403,Apple!A:A,Apple!B:B),"N/A")</f>
        <v>223.45</v>
      </c>
      <c r="H403" s="5" t="str">
        <f t="shared" si="121"/>
        <v>N/A</v>
      </c>
      <c r="I403" s="5" t="str">
        <f t="shared" si="131"/>
        <v>N/A</v>
      </c>
      <c r="J403" s="222">
        <f>IFERROR(_xlfn.XLOOKUP(A403,Microsoft!A:A,Microsoft!B:B),"N/A")</f>
        <v>411.46</v>
      </c>
      <c r="K403" s="5" t="str">
        <f t="shared" si="122"/>
        <v>N/A</v>
      </c>
      <c r="L403" s="5" t="str">
        <f t="shared" si="132"/>
        <v>N/A</v>
      </c>
      <c r="M403" s="222">
        <f>IFERROR(_xlfn.XLOOKUP($A403,Cisco!A:A,Cisco!B:B),"N/A")</f>
        <v>56.16</v>
      </c>
      <c r="N403" s="5" t="str">
        <f t="shared" si="123"/>
        <v>N/A</v>
      </c>
      <c r="O403" s="5" t="str">
        <f t="shared" si="133"/>
        <v>N/A</v>
      </c>
      <c r="P403" s="222">
        <f>IFERROR(_xlfn.XLOOKUP($A403,Disney!A:A,Disney!B:B),"N/A")</f>
        <v>96.63</v>
      </c>
      <c r="Q403" s="5" t="str">
        <f t="shared" si="124"/>
        <v>N/A</v>
      </c>
      <c r="R403" s="5" t="str">
        <f t="shared" si="134"/>
        <v>N/A</v>
      </c>
      <c r="S403" s="222">
        <f>_xlfn.XLOOKUP(A403,FedEx!A:A,FedEx!B:B,"N/A")</f>
        <v>275.42</v>
      </c>
      <c r="T403" s="5" t="str">
        <f t="shared" si="125"/>
        <v>N/A</v>
      </c>
      <c r="U403" s="5" t="str">
        <f t="shared" si="135"/>
        <v>N/A</v>
      </c>
      <c r="V403" s="222">
        <f>_xlfn.XLOOKUP($A403,'General Motors'!A:A,'General Motors'!B:B,"N/A")</f>
        <v>53.7</v>
      </c>
      <c r="W403" s="5" t="str">
        <f t="shared" si="126"/>
        <v>N/A</v>
      </c>
      <c r="X403" s="5" t="str">
        <f t="shared" si="136"/>
        <v>N/A</v>
      </c>
      <c r="Y403" s="222">
        <f>_xlfn.XLOOKUP($A403,Chevron!A:A,Chevron!B:B,"N/A")</f>
        <v>153.41</v>
      </c>
      <c r="Z403" s="5" t="str">
        <f t="shared" si="127"/>
        <v>N/A</v>
      </c>
      <c r="AA403" s="5" t="str">
        <f t="shared" si="137"/>
        <v>N/A</v>
      </c>
      <c r="AB403" s="222">
        <f>_xlfn.XLOOKUP($A403,Boeing!A:A,Boeing!B:B,"N/A")</f>
        <v>151</v>
      </c>
      <c r="AC403" s="5" t="str">
        <f t="shared" si="128"/>
        <v>N/A</v>
      </c>
      <c r="AD403" s="5" t="str">
        <f t="shared" si="138"/>
        <v>N/A</v>
      </c>
      <c r="AE403" s="222">
        <f>_xlfn.XLOOKUP(A403,Amazon!A:A,Amazon!B:B,"N/A")</f>
        <v>199.5</v>
      </c>
      <c r="AF403" s="5" t="str">
        <f t="shared" si="129"/>
        <v>N/A</v>
      </c>
      <c r="AG403" s="5" t="str">
        <f t="shared" si="139"/>
        <v>N/A</v>
      </c>
      <c r="AH403" s="393">
        <v>5782.76</v>
      </c>
      <c r="AI403" s="6" t="s">
        <v>36</v>
      </c>
      <c r="AJ403" s="6" t="s">
        <v>36</v>
      </c>
    </row>
    <row r="404" spans="1:36">
      <c r="A404" s="4">
        <v>45602</v>
      </c>
      <c r="B404" s="222">
        <f>_xlfn.XLOOKUP(A404,'USD RUB'!B:B,'USD RUB'!C:C,"N/A")</f>
        <v>98.056200000000004</v>
      </c>
      <c r="C404" s="222">
        <f>IFERROR(EXP(_xlfn.XLOOKUP(A404,'Bonds (CP)'!$A$4:$A$513,'Work Sheet'!$B$3:$B$512)/252)-1,"N/A")</f>
        <v>0.41889186539166356</v>
      </c>
      <c r="D404" s="222">
        <f>IFERROR(_xlfn.XLOOKUP($A404,Intel!$A$2:$A$502,Intel!$B$2:$B$502),"N/A")</f>
        <v>25.05</v>
      </c>
      <c r="E404" s="5">
        <f t="shared" si="120"/>
        <v>2456.3078100000002</v>
      </c>
      <c r="F404" s="5" t="str">
        <f t="shared" si="130"/>
        <v>N/A</v>
      </c>
      <c r="G404" s="222">
        <f>IFERROR(_xlfn.XLOOKUP(A404,Apple!A:A,Apple!B:B),"N/A")</f>
        <v>222.72</v>
      </c>
      <c r="H404" s="5">
        <f t="shared" si="121"/>
        <v>21839.076864000002</v>
      </c>
      <c r="I404" s="5" t="str">
        <f t="shared" si="131"/>
        <v>N/A</v>
      </c>
      <c r="J404" s="222">
        <f>IFERROR(_xlfn.XLOOKUP(A404,Microsoft!A:A,Microsoft!B:B),"N/A")</f>
        <v>420.18</v>
      </c>
      <c r="K404" s="5">
        <f t="shared" si="122"/>
        <v>41201.254116000004</v>
      </c>
      <c r="L404" s="5" t="str">
        <f t="shared" si="132"/>
        <v>N/A</v>
      </c>
      <c r="M404" s="222">
        <f>IFERROR(_xlfn.XLOOKUP($A404,Cisco!A:A,Cisco!B:B),"N/A")</f>
        <v>57.87</v>
      </c>
      <c r="N404" s="5">
        <f t="shared" si="123"/>
        <v>5674.5122940000001</v>
      </c>
      <c r="O404" s="5" t="str">
        <f t="shared" si="133"/>
        <v>N/A</v>
      </c>
      <c r="P404" s="222">
        <f>IFERROR(_xlfn.XLOOKUP($A404,Disney!A:A,Disney!B:B),"N/A")</f>
        <v>98.89</v>
      </c>
      <c r="Q404" s="5">
        <f t="shared" si="124"/>
        <v>9696.7776180000001</v>
      </c>
      <c r="R404" s="5" t="str">
        <f t="shared" si="134"/>
        <v>N/A</v>
      </c>
      <c r="S404" s="222">
        <f>_xlfn.XLOOKUP(A404,FedEx!A:A,FedEx!B:B,"N/A")</f>
        <v>280.06</v>
      </c>
      <c r="T404" s="5">
        <f t="shared" si="125"/>
        <v>27461.619372000001</v>
      </c>
      <c r="U404" s="5" t="str">
        <f t="shared" si="135"/>
        <v>N/A</v>
      </c>
      <c r="V404" s="222">
        <f>_xlfn.XLOOKUP($A404,'General Motors'!A:A,'General Motors'!B:B,"N/A")</f>
        <v>55.05</v>
      </c>
      <c r="W404" s="5">
        <f t="shared" si="126"/>
        <v>5397.9938099999999</v>
      </c>
      <c r="X404" s="5" t="str">
        <f t="shared" si="136"/>
        <v>N/A</v>
      </c>
      <c r="Y404" s="222">
        <f>_xlfn.XLOOKUP($A404,Chevron!A:A,Chevron!B:B,"N/A")</f>
        <v>157.72</v>
      </c>
      <c r="Z404" s="5">
        <f t="shared" si="127"/>
        <v>15465.423864</v>
      </c>
      <c r="AA404" s="5" t="str">
        <f t="shared" si="137"/>
        <v>N/A</v>
      </c>
      <c r="AB404" s="222">
        <f>_xlfn.XLOOKUP($A404,Boeing!A:A,Boeing!B:B,"N/A")</f>
        <v>147.16</v>
      </c>
      <c r="AC404" s="5">
        <f t="shared" si="128"/>
        <v>14429.950392000001</v>
      </c>
      <c r="AD404" s="5" t="str">
        <f t="shared" si="138"/>
        <v>N/A</v>
      </c>
      <c r="AE404" s="222">
        <f>_xlfn.XLOOKUP(A404,Amazon!A:A,Amazon!B:B,"N/A")</f>
        <v>207.09</v>
      </c>
      <c r="AF404" s="5">
        <f t="shared" si="129"/>
        <v>20306.458458000001</v>
      </c>
      <c r="AG404" s="5" t="str">
        <f t="shared" si="139"/>
        <v>N/A</v>
      </c>
      <c r="AH404" s="9">
        <v>1471654</v>
      </c>
      <c r="AI404" s="393">
        <v>581379.13199999998</v>
      </c>
      <c r="AJ404" s="6" t="s">
        <v>36</v>
      </c>
    </row>
    <row r="405" spans="1:36">
      <c r="A405" s="4">
        <v>45603</v>
      </c>
      <c r="B405" s="222">
        <f>_xlfn.XLOOKUP(A405,'USD RUB'!B:B,'USD RUB'!C:C,"N/A")</f>
        <v>98.223600000000005</v>
      </c>
      <c r="C405" s="222">
        <f>IFERROR(EXP(_xlfn.XLOOKUP(A405,'Bonds (CP)'!$A$4:$A$513,'Work Sheet'!$B$3:$B$512)/252)-1,"N/A")</f>
        <v>0.41795919435264928</v>
      </c>
      <c r="D405" s="222">
        <f>IFERROR(_xlfn.XLOOKUP($A405,Intel!$A$2:$A$502,Intel!$B$2:$B$502),"N/A")</f>
        <v>26.23</v>
      </c>
      <c r="E405" s="5">
        <f t="shared" si="120"/>
        <v>2576.4050280000001</v>
      </c>
      <c r="F405" s="5">
        <f t="shared" si="130"/>
        <v>4.8893390930512037E-2</v>
      </c>
      <c r="G405" s="222">
        <f>IFERROR(_xlfn.XLOOKUP(A405,Apple!A:A,Apple!B:B),"N/A")</f>
        <v>227.48</v>
      </c>
      <c r="H405" s="5">
        <f t="shared" si="121"/>
        <v>22343.904527999999</v>
      </c>
      <c r="I405" s="5">
        <f t="shared" si="131"/>
        <v>2.3115796841768788E-2</v>
      </c>
      <c r="J405" s="222">
        <f>IFERROR(_xlfn.XLOOKUP(A405,Microsoft!A:A,Microsoft!B:B),"N/A")</f>
        <v>425.43</v>
      </c>
      <c r="K405" s="5">
        <f t="shared" si="122"/>
        <v>41787.266148000002</v>
      </c>
      <c r="L405" s="5">
        <f t="shared" si="132"/>
        <v>1.4223160060859108E-2</v>
      </c>
      <c r="M405" s="222">
        <f>IFERROR(_xlfn.XLOOKUP($A405,Cisco!A:A,Cisco!B:B),"N/A")</f>
        <v>58.08</v>
      </c>
      <c r="N405" s="5">
        <f t="shared" si="123"/>
        <v>5704.8266880000001</v>
      </c>
      <c r="O405" s="5">
        <f t="shared" si="133"/>
        <v>5.3422025417151353E-3</v>
      </c>
      <c r="P405" s="222">
        <f>IFERROR(_xlfn.XLOOKUP($A405,Disney!A:A,Disney!B:B),"N/A")</f>
        <v>98.93</v>
      </c>
      <c r="Q405" s="5">
        <f t="shared" si="124"/>
        <v>9717.2607480000006</v>
      </c>
      <c r="R405" s="5">
        <f t="shared" si="134"/>
        <v>2.1123646232721338E-3</v>
      </c>
      <c r="S405" s="222">
        <f>_xlfn.XLOOKUP(A405,FedEx!A:A,FedEx!B:B,"N/A")</f>
        <v>283.20999999999998</v>
      </c>
      <c r="T405" s="5">
        <f t="shared" si="125"/>
        <v>27817.905756</v>
      </c>
      <c r="U405" s="5">
        <f t="shared" si="135"/>
        <v>1.2973975757717637E-2</v>
      </c>
      <c r="V405" s="222">
        <f>_xlfn.XLOOKUP($A405,'General Motors'!A:A,'General Motors'!B:B,"N/A")</f>
        <v>55.39</v>
      </c>
      <c r="W405" s="5">
        <f t="shared" si="126"/>
        <v>5440.6052040000004</v>
      </c>
      <c r="X405" s="5">
        <f t="shared" si="136"/>
        <v>7.8939316160497874E-3</v>
      </c>
      <c r="Y405" s="222">
        <f>_xlfn.XLOOKUP($A405,Chevron!A:A,Chevron!B:B,"N/A")</f>
        <v>156.77000000000001</v>
      </c>
      <c r="Z405" s="5">
        <f t="shared" si="127"/>
        <v>15398.513772000002</v>
      </c>
      <c r="AA405" s="5">
        <f t="shared" si="137"/>
        <v>-4.3264311788925314E-3</v>
      </c>
      <c r="AB405" s="222">
        <f>_xlfn.XLOOKUP($A405,Boeing!A:A,Boeing!B:B,"N/A")</f>
        <v>150.97999999999999</v>
      </c>
      <c r="AC405" s="5">
        <f t="shared" si="128"/>
        <v>14829.799128000001</v>
      </c>
      <c r="AD405" s="5">
        <f t="shared" si="138"/>
        <v>2.7709640375595201E-2</v>
      </c>
      <c r="AE405" s="222">
        <f>_xlfn.XLOOKUP(A405,Amazon!A:A,Amazon!B:B,"N/A")</f>
        <v>210.05</v>
      </c>
      <c r="AF405" s="5">
        <f t="shared" si="129"/>
        <v>20631.867180000001</v>
      </c>
      <c r="AG405" s="5">
        <f t="shared" si="139"/>
        <v>1.6024887977046598E-2</v>
      </c>
      <c r="AH405" s="8">
        <v>1487635</v>
      </c>
      <c r="AI405" s="393">
        <v>586699.38520000002</v>
      </c>
      <c r="AJ405" s="393">
        <v>9.1510900000000006E-3</v>
      </c>
    </row>
    <row r="406" spans="1:36">
      <c r="A406" s="4">
        <v>45604</v>
      </c>
      <c r="B406" s="222">
        <f>_xlfn.XLOOKUP(A406,'USD RUB'!B:B,'USD RUB'!C:C,"N/A")</f>
        <v>98.072599999999994</v>
      </c>
      <c r="C406" s="222">
        <f>IFERROR(EXP(_xlfn.XLOOKUP(A406,'Bonds (CP)'!$A$4:$A$513,'Work Sheet'!$B$3:$B$512)/252)-1,"N/A")</f>
        <v>0.41712666916268959</v>
      </c>
      <c r="D406" s="222">
        <f>IFERROR(_xlfn.XLOOKUP($A406,Intel!$A$2:$A$502,Intel!$B$2:$B$502),"N/A")</f>
        <v>26.2</v>
      </c>
      <c r="E406" s="5">
        <f t="shared" si="120"/>
        <v>2569.5021199999996</v>
      </c>
      <c r="F406" s="5">
        <f t="shared" si="130"/>
        <v>-2.6792790438540104E-3</v>
      </c>
      <c r="G406" s="222">
        <f>IFERROR(_xlfn.XLOOKUP(A406,Apple!A:A,Apple!B:B),"N/A")</f>
        <v>226.96</v>
      </c>
      <c r="H406" s="5">
        <f t="shared" si="121"/>
        <v>22258.557295999999</v>
      </c>
      <c r="I406" s="5">
        <f t="shared" si="131"/>
        <v>-3.8197098404644247E-3</v>
      </c>
      <c r="J406" s="222">
        <f>IFERROR(_xlfn.XLOOKUP(A406,Microsoft!A:A,Microsoft!B:B),"N/A")</f>
        <v>422.54</v>
      </c>
      <c r="K406" s="5">
        <f t="shared" si="122"/>
        <v>41439.596403999996</v>
      </c>
      <c r="L406" s="5">
        <f t="shared" si="132"/>
        <v>-8.3199925730639279E-3</v>
      </c>
      <c r="M406" s="222">
        <f>IFERROR(_xlfn.XLOOKUP($A406,Cisco!A:A,Cisco!B:B),"N/A")</f>
        <v>58.06</v>
      </c>
      <c r="N406" s="5">
        <f t="shared" si="123"/>
        <v>5694.0951560000003</v>
      </c>
      <c r="O406" s="5">
        <f t="shared" si="133"/>
        <v>-1.8811319934702864E-3</v>
      </c>
      <c r="P406" s="222">
        <f>IFERROR(_xlfn.XLOOKUP($A406,Disney!A:A,Disney!B:B),"N/A")</f>
        <v>99.02</v>
      </c>
      <c r="Q406" s="5">
        <f t="shared" si="124"/>
        <v>9711.1488519999984</v>
      </c>
      <c r="R406" s="5">
        <f t="shared" si="134"/>
        <v>-6.2897313949927813E-4</v>
      </c>
      <c r="S406" s="222">
        <f>_xlfn.XLOOKUP(A406,FedEx!A:A,FedEx!B:B,"N/A")</f>
        <v>286.27999999999997</v>
      </c>
      <c r="T406" s="5">
        <f t="shared" si="125"/>
        <v>28076.223927999996</v>
      </c>
      <c r="U406" s="5">
        <f t="shared" si="135"/>
        <v>9.2860395123122164E-3</v>
      </c>
      <c r="V406" s="222">
        <f>_xlfn.XLOOKUP($A406,'General Motors'!A:A,'General Motors'!B:B,"N/A")</f>
        <v>55.58</v>
      </c>
      <c r="W406" s="5">
        <f t="shared" si="126"/>
        <v>5450.8751079999993</v>
      </c>
      <c r="X406" s="5">
        <f t="shared" si="136"/>
        <v>1.8876399986620385E-3</v>
      </c>
      <c r="Y406" s="222">
        <f>_xlfn.XLOOKUP($A406,Chevron!A:A,Chevron!B:B,"N/A")</f>
        <v>156.93</v>
      </c>
      <c r="Z406" s="5">
        <f t="shared" si="127"/>
        <v>15390.533117999999</v>
      </c>
      <c r="AA406" s="5">
        <f t="shared" si="137"/>
        <v>-5.1827430349249415E-4</v>
      </c>
      <c r="AB406" s="222">
        <f>_xlfn.XLOOKUP($A406,Boeing!A:A,Boeing!B:B,"N/A")</f>
        <v>151.68</v>
      </c>
      <c r="AC406" s="5">
        <f t="shared" si="128"/>
        <v>14875.651968</v>
      </c>
      <c r="AD406" s="5">
        <f t="shared" si="138"/>
        <v>3.0919393853032773E-3</v>
      </c>
      <c r="AE406" s="222">
        <f>_xlfn.XLOOKUP(A406,Amazon!A:A,Amazon!B:B,"N/A")</f>
        <v>208.18</v>
      </c>
      <c r="AF406" s="5">
        <f t="shared" si="129"/>
        <v>20416.753868</v>
      </c>
      <c r="AG406" s="5">
        <f t="shared" si="139"/>
        <v>-1.0426264870904478E-2</v>
      </c>
      <c r="AH406" s="393">
        <v>5995.54</v>
      </c>
      <c r="AI406" s="393">
        <v>587998.19620000001</v>
      </c>
      <c r="AJ406" s="393">
        <v>2.2137599999999999E-3</v>
      </c>
    </row>
    <row r="407" spans="1:36">
      <c r="A407" s="4">
        <v>45605</v>
      </c>
      <c r="B407" s="222">
        <f>_xlfn.XLOOKUP(A407,'USD RUB'!B:B,'USD RUB'!C:C,"N/A")</f>
        <v>97.833500000000001</v>
      </c>
      <c r="C407" s="222" t="str">
        <f>IFERROR(EXP(_xlfn.XLOOKUP(A407,'Bonds (CP)'!$A$4:$A$513,'Work Sheet'!$B$3:$B$512)/252)-1,"N/A")</f>
        <v>N/A</v>
      </c>
      <c r="D407" s="222" t="str">
        <f>IFERROR(_xlfn.XLOOKUP($A407,Intel!$A$2:$A$502,Intel!$B$2:$B$502),"N/A")</f>
        <v>N/A</v>
      </c>
      <c r="E407" s="5" t="str">
        <f t="shared" si="120"/>
        <v>N/A</v>
      </c>
      <c r="F407" s="5" t="str">
        <f t="shared" si="130"/>
        <v>N/A</v>
      </c>
      <c r="G407" s="222" t="str">
        <f>IFERROR(_xlfn.XLOOKUP(A407,Apple!A:A,Apple!B:B),"N/A")</f>
        <v>N/A</v>
      </c>
      <c r="H407" s="5" t="str">
        <f t="shared" si="121"/>
        <v>N/A</v>
      </c>
      <c r="I407" s="5" t="str">
        <f t="shared" si="131"/>
        <v>N/A</v>
      </c>
      <c r="J407" s="222" t="str">
        <f>IFERROR(_xlfn.XLOOKUP(A407,Microsoft!A:A,Microsoft!B:B),"N/A")</f>
        <v>N/A</v>
      </c>
      <c r="K407" s="5" t="str">
        <f t="shared" si="122"/>
        <v>N/A</v>
      </c>
      <c r="L407" s="5" t="str">
        <f t="shared" si="132"/>
        <v>N/A</v>
      </c>
      <c r="M407" s="222" t="str">
        <f>IFERROR(_xlfn.XLOOKUP($A407,Cisco!A:A,Cisco!B:B),"N/A")</f>
        <v>N/A</v>
      </c>
      <c r="N407" s="5" t="str">
        <f t="shared" si="123"/>
        <v>N/A</v>
      </c>
      <c r="O407" s="5" t="str">
        <f t="shared" si="133"/>
        <v>N/A</v>
      </c>
      <c r="P407" s="222" t="str">
        <f>IFERROR(_xlfn.XLOOKUP($A407,Disney!A:A,Disney!B:B),"N/A")</f>
        <v>N/A</v>
      </c>
      <c r="Q407" s="5" t="str">
        <f t="shared" si="124"/>
        <v>N/A</v>
      </c>
      <c r="R407" s="5" t="str">
        <f t="shared" si="134"/>
        <v>N/A</v>
      </c>
      <c r="S407" s="222" t="str">
        <f>_xlfn.XLOOKUP(A407,FedEx!A:A,FedEx!B:B,"N/A")</f>
        <v>N/A</v>
      </c>
      <c r="T407" s="5" t="str">
        <f t="shared" si="125"/>
        <v>N/A</v>
      </c>
      <c r="U407" s="5" t="str">
        <f t="shared" si="135"/>
        <v>N/A</v>
      </c>
      <c r="V407" s="222" t="str">
        <f>_xlfn.XLOOKUP($A407,'General Motors'!A:A,'General Motors'!B:B,"N/A")</f>
        <v>N/A</v>
      </c>
      <c r="W407" s="5" t="str">
        <f t="shared" si="126"/>
        <v>N/A</v>
      </c>
      <c r="X407" s="5" t="str">
        <f t="shared" si="136"/>
        <v>N/A</v>
      </c>
      <c r="Y407" s="222" t="str">
        <f>_xlfn.XLOOKUP($A407,Chevron!A:A,Chevron!B:B,"N/A")</f>
        <v>N/A</v>
      </c>
      <c r="Z407" s="5" t="str">
        <f t="shared" si="127"/>
        <v>N/A</v>
      </c>
      <c r="AA407" s="5" t="str">
        <f t="shared" si="137"/>
        <v>N/A</v>
      </c>
      <c r="AB407" s="222" t="str">
        <f>_xlfn.XLOOKUP($A407,Boeing!A:A,Boeing!B:B,"N/A")</f>
        <v>N/A</v>
      </c>
      <c r="AC407" s="5" t="str">
        <f t="shared" si="128"/>
        <v>N/A</v>
      </c>
      <c r="AD407" s="5" t="str">
        <f t="shared" si="138"/>
        <v>N/A</v>
      </c>
      <c r="AE407" s="222" t="str">
        <f>_xlfn.XLOOKUP(A407,Amazon!A:A,Amazon!B:B,"N/A")</f>
        <v>N/A</v>
      </c>
      <c r="AF407" s="5" t="str">
        <f t="shared" si="129"/>
        <v>N/A</v>
      </c>
      <c r="AG407" s="5" t="str">
        <f t="shared" si="139"/>
        <v>N/A</v>
      </c>
      <c r="AH407" s="6" t="s">
        <v>36</v>
      </c>
      <c r="AI407" s="6" t="s">
        <v>36</v>
      </c>
      <c r="AJ407" s="6" t="s">
        <v>36</v>
      </c>
    </row>
    <row r="408" spans="1:36">
      <c r="A408" s="4">
        <v>45606</v>
      </c>
      <c r="B408" s="222" t="str">
        <f>_xlfn.XLOOKUP(A408,'USD RUB'!B:B,'USD RUB'!C:C,"N/A")</f>
        <v>N/A</v>
      </c>
      <c r="C408" s="222" t="str">
        <f>IFERROR(EXP(_xlfn.XLOOKUP(A408,'Bonds (CP)'!$A$4:$A$513,'Work Sheet'!$B$3:$B$512)/252)-1,"N/A")</f>
        <v>N/A</v>
      </c>
      <c r="D408" s="222" t="str">
        <f>IFERROR(_xlfn.XLOOKUP($A408,Intel!$A$2:$A$502,Intel!$B$2:$B$502),"N/A")</f>
        <v>N/A</v>
      </c>
      <c r="E408" s="5" t="str">
        <f t="shared" si="120"/>
        <v>N/A</v>
      </c>
      <c r="F408" s="5" t="str">
        <f t="shared" si="130"/>
        <v>N/A</v>
      </c>
      <c r="G408" s="222" t="str">
        <f>IFERROR(_xlfn.XLOOKUP(A408,Apple!A:A,Apple!B:B),"N/A")</f>
        <v>N/A</v>
      </c>
      <c r="H408" s="5" t="str">
        <f t="shared" si="121"/>
        <v>N/A</v>
      </c>
      <c r="I408" s="5" t="str">
        <f t="shared" si="131"/>
        <v>N/A</v>
      </c>
      <c r="J408" s="222" t="str">
        <f>IFERROR(_xlfn.XLOOKUP(A408,Microsoft!A:A,Microsoft!B:B),"N/A")</f>
        <v>N/A</v>
      </c>
      <c r="K408" s="5" t="str">
        <f t="shared" si="122"/>
        <v>N/A</v>
      </c>
      <c r="L408" s="5" t="str">
        <f t="shared" si="132"/>
        <v>N/A</v>
      </c>
      <c r="M408" s="222" t="str">
        <f>IFERROR(_xlfn.XLOOKUP($A408,Cisco!A:A,Cisco!B:B),"N/A")</f>
        <v>N/A</v>
      </c>
      <c r="N408" s="5" t="str">
        <f t="shared" si="123"/>
        <v>N/A</v>
      </c>
      <c r="O408" s="5" t="str">
        <f t="shared" si="133"/>
        <v>N/A</v>
      </c>
      <c r="P408" s="222" t="str">
        <f>IFERROR(_xlfn.XLOOKUP($A408,Disney!A:A,Disney!B:B),"N/A")</f>
        <v>N/A</v>
      </c>
      <c r="Q408" s="5" t="str">
        <f t="shared" si="124"/>
        <v>N/A</v>
      </c>
      <c r="R408" s="5" t="str">
        <f t="shared" si="134"/>
        <v>N/A</v>
      </c>
      <c r="S408" s="222" t="str">
        <f>_xlfn.XLOOKUP(A408,FedEx!A:A,FedEx!B:B,"N/A")</f>
        <v>N/A</v>
      </c>
      <c r="T408" s="5" t="str">
        <f t="shared" si="125"/>
        <v>N/A</v>
      </c>
      <c r="U408" s="5" t="str">
        <f t="shared" si="135"/>
        <v>N/A</v>
      </c>
      <c r="V408" s="222" t="str">
        <f>_xlfn.XLOOKUP($A408,'General Motors'!A:A,'General Motors'!B:B,"N/A")</f>
        <v>N/A</v>
      </c>
      <c r="W408" s="5" t="str">
        <f t="shared" si="126"/>
        <v>N/A</v>
      </c>
      <c r="X408" s="5" t="str">
        <f t="shared" si="136"/>
        <v>N/A</v>
      </c>
      <c r="Y408" s="222" t="str">
        <f>_xlfn.XLOOKUP($A408,Chevron!A:A,Chevron!B:B,"N/A")</f>
        <v>N/A</v>
      </c>
      <c r="Z408" s="5" t="str">
        <f t="shared" si="127"/>
        <v>N/A</v>
      </c>
      <c r="AA408" s="5" t="str">
        <f t="shared" si="137"/>
        <v>N/A</v>
      </c>
      <c r="AB408" s="222" t="str">
        <f>_xlfn.XLOOKUP($A408,Boeing!A:A,Boeing!B:B,"N/A")</f>
        <v>N/A</v>
      </c>
      <c r="AC408" s="5" t="str">
        <f t="shared" si="128"/>
        <v>N/A</v>
      </c>
      <c r="AD408" s="5" t="str">
        <f t="shared" si="138"/>
        <v>N/A</v>
      </c>
      <c r="AE408" s="222" t="str">
        <f>_xlfn.XLOOKUP(A408,Amazon!A:A,Amazon!B:B,"N/A")</f>
        <v>N/A</v>
      </c>
      <c r="AF408" s="5" t="str">
        <f t="shared" si="129"/>
        <v>N/A</v>
      </c>
      <c r="AG408" s="5" t="str">
        <f t="shared" si="139"/>
        <v>N/A</v>
      </c>
      <c r="AH408" s="6" t="s">
        <v>36</v>
      </c>
      <c r="AI408" s="6" t="s">
        <v>36</v>
      </c>
      <c r="AJ408" s="6" t="s">
        <v>36</v>
      </c>
    </row>
    <row r="409" spans="1:36">
      <c r="A409" s="4">
        <v>45607</v>
      </c>
      <c r="B409" s="222" t="str">
        <f>_xlfn.XLOOKUP(A409,'USD RUB'!B:B,'USD RUB'!C:C,"N/A")</f>
        <v>N/A</v>
      </c>
      <c r="C409" s="222">
        <f>IFERROR(EXP(_xlfn.XLOOKUP(A409,'Bonds (CP)'!$A$4:$A$513,'Work Sheet'!$B$3:$B$512)/252)-1,"N/A")</f>
        <v>0.41787423188296002</v>
      </c>
      <c r="D409" s="222">
        <f>IFERROR(_xlfn.XLOOKUP($A409,Intel!$A$2:$A$502,Intel!$B$2:$B$502),"N/A")</f>
        <v>25.05</v>
      </c>
      <c r="E409" s="5" t="str">
        <f t="shared" si="120"/>
        <v>N/A</v>
      </c>
      <c r="F409" s="5" t="str">
        <f t="shared" si="130"/>
        <v>N/A</v>
      </c>
      <c r="G409" s="222">
        <f>IFERROR(_xlfn.XLOOKUP(A409,Apple!A:A,Apple!B:B),"N/A")</f>
        <v>224.23</v>
      </c>
      <c r="H409" s="5" t="str">
        <f t="shared" si="121"/>
        <v>N/A</v>
      </c>
      <c r="I409" s="5" t="str">
        <f t="shared" si="131"/>
        <v>N/A</v>
      </c>
      <c r="J409" s="222">
        <f>IFERROR(_xlfn.XLOOKUP(A409,Microsoft!A:A,Microsoft!B:B),"N/A")</f>
        <v>418.01</v>
      </c>
      <c r="K409" s="5" t="str">
        <f t="shared" si="122"/>
        <v>N/A</v>
      </c>
      <c r="L409" s="5" t="str">
        <f t="shared" si="132"/>
        <v>N/A</v>
      </c>
      <c r="M409" s="222">
        <f>IFERROR(_xlfn.XLOOKUP($A409,Cisco!A:A,Cisco!B:B),"N/A")</f>
        <v>58.63</v>
      </c>
      <c r="N409" s="5" t="str">
        <f t="shared" si="123"/>
        <v>N/A</v>
      </c>
      <c r="O409" s="5" t="str">
        <f t="shared" si="133"/>
        <v>N/A</v>
      </c>
      <c r="P409" s="222">
        <f>IFERROR(_xlfn.XLOOKUP($A409,Disney!A:A,Disney!B:B),"N/A")</f>
        <v>100.86</v>
      </c>
      <c r="Q409" s="5" t="str">
        <f t="shared" si="124"/>
        <v>N/A</v>
      </c>
      <c r="R409" s="5" t="str">
        <f t="shared" si="134"/>
        <v>N/A</v>
      </c>
      <c r="S409" s="222">
        <f>_xlfn.XLOOKUP(A409,FedEx!A:A,FedEx!B:B,"N/A")</f>
        <v>289.79000000000002</v>
      </c>
      <c r="T409" s="5" t="str">
        <f t="shared" si="125"/>
        <v>N/A</v>
      </c>
      <c r="U409" s="5" t="str">
        <f t="shared" si="135"/>
        <v>N/A</v>
      </c>
      <c r="V409" s="222">
        <f>_xlfn.XLOOKUP($A409,'General Motors'!A:A,'General Motors'!B:B,"N/A")</f>
        <v>57.66</v>
      </c>
      <c r="W409" s="5" t="str">
        <f t="shared" si="126"/>
        <v>N/A</v>
      </c>
      <c r="X409" s="5" t="str">
        <f t="shared" si="136"/>
        <v>N/A</v>
      </c>
      <c r="Y409" s="222">
        <f>_xlfn.XLOOKUP($A409,Chevron!A:A,Chevron!B:B,"N/A")</f>
        <v>156.5</v>
      </c>
      <c r="Z409" s="5" t="str">
        <f t="shared" si="127"/>
        <v>N/A</v>
      </c>
      <c r="AA409" s="5" t="str">
        <f t="shared" si="137"/>
        <v>N/A</v>
      </c>
      <c r="AB409" s="222">
        <f>_xlfn.XLOOKUP($A409,Boeing!A:A,Boeing!B:B,"N/A")</f>
        <v>148.96</v>
      </c>
      <c r="AC409" s="5" t="str">
        <f t="shared" si="128"/>
        <v>N/A</v>
      </c>
      <c r="AD409" s="5" t="str">
        <f t="shared" si="138"/>
        <v>N/A</v>
      </c>
      <c r="AE409" s="222">
        <f>_xlfn.XLOOKUP(A409,Amazon!A:A,Amazon!B:B,"N/A")</f>
        <v>206.84</v>
      </c>
      <c r="AF409" s="5" t="str">
        <f t="shared" si="129"/>
        <v>N/A</v>
      </c>
      <c r="AG409" s="5" t="str">
        <f t="shared" si="139"/>
        <v>N/A</v>
      </c>
      <c r="AH409" s="393">
        <v>6001.35</v>
      </c>
      <c r="AI409" s="6" t="s">
        <v>36</v>
      </c>
      <c r="AJ409" s="6" t="s">
        <v>36</v>
      </c>
    </row>
    <row r="410" spans="1:36">
      <c r="A410" s="4">
        <v>45608</v>
      </c>
      <c r="B410" s="222">
        <f>_xlfn.XLOOKUP(A410,'USD RUB'!B:B,'USD RUB'!C:C,"N/A")</f>
        <v>97.954999999999998</v>
      </c>
      <c r="C410" s="222">
        <f>IFERROR(EXP(_xlfn.XLOOKUP(A410,'Bonds (CP)'!$A$4:$A$513,'Work Sheet'!$B$3:$B$512)/252)-1,"N/A")</f>
        <v>0.41649472662378861</v>
      </c>
      <c r="D410" s="222">
        <f>IFERROR(_xlfn.XLOOKUP($A410,Intel!$A$2:$A$502,Intel!$B$2:$B$502),"N/A")</f>
        <v>24.16</v>
      </c>
      <c r="E410" s="5">
        <f t="shared" si="120"/>
        <v>2366.5927999999999</v>
      </c>
      <c r="F410" s="5" t="str">
        <f t="shared" si="130"/>
        <v>N/A</v>
      </c>
      <c r="G410" s="222">
        <f>IFERROR(_xlfn.XLOOKUP(A410,Apple!A:A,Apple!B:B),"N/A")</f>
        <v>224.23</v>
      </c>
      <c r="H410" s="5">
        <f t="shared" si="121"/>
        <v>21964.449649999999</v>
      </c>
      <c r="I410" s="5" t="str">
        <f t="shared" si="131"/>
        <v>N/A</v>
      </c>
      <c r="J410" s="222">
        <f>IFERROR(_xlfn.XLOOKUP(A410,Microsoft!A:A,Microsoft!B:B),"N/A")</f>
        <v>423.03</v>
      </c>
      <c r="K410" s="5">
        <f t="shared" si="122"/>
        <v>41437.90365</v>
      </c>
      <c r="L410" s="5" t="str">
        <f t="shared" si="132"/>
        <v>N/A</v>
      </c>
      <c r="M410" s="222">
        <f>IFERROR(_xlfn.XLOOKUP($A410,Cisco!A:A,Cisco!B:B),"N/A")</f>
        <v>58.71</v>
      </c>
      <c r="N410" s="5">
        <f t="shared" si="123"/>
        <v>5750.9380499999997</v>
      </c>
      <c r="O410" s="5" t="str">
        <f t="shared" si="133"/>
        <v>N/A</v>
      </c>
      <c r="P410" s="222">
        <f>IFERROR(_xlfn.XLOOKUP($A410,Disney!A:A,Disney!B:B),"N/A")</f>
        <v>100.99</v>
      </c>
      <c r="Q410" s="5">
        <f t="shared" si="124"/>
        <v>9892.4754499999999</v>
      </c>
      <c r="R410" s="5" t="str">
        <f t="shared" si="134"/>
        <v>N/A</v>
      </c>
      <c r="S410" s="222">
        <f>_xlfn.XLOOKUP(A410,FedEx!A:A,FedEx!B:B,"N/A")</f>
        <v>287.27</v>
      </c>
      <c r="T410" s="5">
        <f t="shared" si="125"/>
        <v>28139.532849999996</v>
      </c>
      <c r="U410" s="5" t="str">
        <f t="shared" si="135"/>
        <v>N/A</v>
      </c>
      <c r="V410" s="222">
        <f>_xlfn.XLOOKUP($A410,'General Motors'!A:A,'General Motors'!B:B,"N/A")</f>
        <v>57.41</v>
      </c>
      <c r="W410" s="5">
        <f t="shared" si="126"/>
        <v>5623.5965499999993</v>
      </c>
      <c r="X410" s="5" t="str">
        <f t="shared" si="136"/>
        <v>N/A</v>
      </c>
      <c r="Y410" s="222">
        <f>_xlfn.XLOOKUP($A410,Chevron!A:A,Chevron!B:B,"N/A")</f>
        <v>155.29</v>
      </c>
      <c r="Z410" s="5">
        <f t="shared" si="127"/>
        <v>15211.431949999998</v>
      </c>
      <c r="AA410" s="5" t="str">
        <f t="shared" si="137"/>
        <v>N/A</v>
      </c>
      <c r="AB410" s="222">
        <f>_xlfn.XLOOKUP($A410,Boeing!A:A,Boeing!B:B,"N/A")</f>
        <v>145.16999999999999</v>
      </c>
      <c r="AC410" s="5">
        <f t="shared" si="128"/>
        <v>14220.127349999999</v>
      </c>
      <c r="AD410" s="5" t="str">
        <f t="shared" si="138"/>
        <v>N/A</v>
      </c>
      <c r="AE410" s="222">
        <f>_xlfn.XLOOKUP(A410,Amazon!A:A,Amazon!B:B,"N/A")</f>
        <v>208.91</v>
      </c>
      <c r="AF410" s="5">
        <f t="shared" si="129"/>
        <v>20463.779050000001</v>
      </c>
      <c r="AG410" s="5" t="str">
        <f t="shared" si="139"/>
        <v>N/A</v>
      </c>
      <c r="AH410" s="393">
        <v>5983.99</v>
      </c>
      <c r="AI410" s="393">
        <v>586161.74049999996</v>
      </c>
      <c r="AJ410" s="6" t="s">
        <v>36</v>
      </c>
    </row>
    <row r="411" spans="1:36">
      <c r="A411" s="4">
        <v>45609</v>
      </c>
      <c r="B411" s="222">
        <f>_xlfn.XLOOKUP(A411,'USD RUB'!B:B,'USD RUB'!C:C,"N/A")</f>
        <v>97.9559</v>
      </c>
      <c r="C411" s="222" t="str">
        <f>IFERROR(EXP(_xlfn.XLOOKUP(A411,'Bonds (CP)'!$A$4:$A$513,'Work Sheet'!$B$3:$B$512)/252)-1,"N/A")</f>
        <v>N/A</v>
      </c>
      <c r="D411" s="222">
        <f>IFERROR(_xlfn.XLOOKUP($A411,Intel!$A$2:$A$502,Intel!$B$2:$B$502),"N/A")</f>
        <v>24.92</v>
      </c>
      <c r="E411" s="5">
        <f t="shared" si="120"/>
        <v>2441.0610280000001</v>
      </c>
      <c r="F411" s="5">
        <f t="shared" si="130"/>
        <v>3.1466430557889113E-2</v>
      </c>
      <c r="G411" s="222">
        <f>IFERROR(_xlfn.XLOOKUP(A411,Apple!A:A,Apple!B:B),"N/A")</f>
        <v>225.12</v>
      </c>
      <c r="H411" s="5">
        <f t="shared" si="121"/>
        <v>22051.832208</v>
      </c>
      <c r="I411" s="5">
        <f t="shared" si="131"/>
        <v>3.9783631910850215E-3</v>
      </c>
      <c r="J411" s="222">
        <f>IFERROR(_xlfn.XLOOKUP(A411,Microsoft!A:A,Microsoft!B:B),"N/A")</f>
        <v>425.2</v>
      </c>
      <c r="K411" s="5">
        <f t="shared" si="122"/>
        <v>41650.848679999996</v>
      </c>
      <c r="L411" s="5">
        <f t="shared" si="132"/>
        <v>5.1388948581618799E-3</v>
      </c>
      <c r="M411" s="222">
        <f>IFERROR(_xlfn.XLOOKUP($A411,Cisco!A:A,Cisco!B:B),"N/A")</f>
        <v>59.18</v>
      </c>
      <c r="N411" s="5">
        <f t="shared" si="123"/>
        <v>5797.030162</v>
      </c>
      <c r="O411" s="5">
        <f t="shared" si="133"/>
        <v>8.0147119651201582E-3</v>
      </c>
      <c r="P411" s="222">
        <f>IFERROR(_xlfn.XLOOKUP($A411,Disney!A:A,Disney!B:B),"N/A")</f>
        <v>102.72</v>
      </c>
      <c r="Q411" s="5">
        <f t="shared" si="124"/>
        <v>10062.030048000001</v>
      </c>
      <c r="R411" s="5">
        <f t="shared" si="134"/>
        <v>1.7139754236135119E-2</v>
      </c>
      <c r="S411" s="222">
        <f>_xlfn.XLOOKUP(A411,FedEx!A:A,FedEx!B:B,"N/A")</f>
        <v>291.89</v>
      </c>
      <c r="T411" s="5">
        <f t="shared" si="125"/>
        <v>28592.347651</v>
      </c>
      <c r="U411" s="5">
        <f t="shared" si="135"/>
        <v>1.6091766818367992E-2</v>
      </c>
      <c r="V411" s="222">
        <f>_xlfn.XLOOKUP($A411,'General Motors'!A:A,'General Motors'!B:B,"N/A")</f>
        <v>57.71</v>
      </c>
      <c r="W411" s="5">
        <f t="shared" si="126"/>
        <v>5653.0349889999998</v>
      </c>
      <c r="X411" s="5">
        <f t="shared" si="136"/>
        <v>5.2348063624871877E-3</v>
      </c>
      <c r="Y411" s="222">
        <f>_xlfn.XLOOKUP($A411,Chevron!A:A,Chevron!B:B,"N/A")</f>
        <v>158.72</v>
      </c>
      <c r="Z411" s="5">
        <f t="shared" si="127"/>
        <v>15547.560448</v>
      </c>
      <c r="AA411" s="5">
        <f t="shared" si="137"/>
        <v>2.2097097702889368E-2</v>
      </c>
      <c r="AB411" s="222">
        <f>_xlfn.XLOOKUP($A411,Boeing!A:A,Boeing!B:B,"N/A")</f>
        <v>139.97</v>
      </c>
      <c r="AC411" s="5">
        <f t="shared" si="128"/>
        <v>13710.887322999999</v>
      </c>
      <c r="AD411" s="5">
        <f t="shared" si="138"/>
        <v>-3.5811214236418198E-2</v>
      </c>
      <c r="AE411" s="222">
        <f>_xlfn.XLOOKUP(A411,Amazon!A:A,Amazon!B:B,"N/A")</f>
        <v>214.1</v>
      </c>
      <c r="AF411" s="5">
        <f t="shared" si="129"/>
        <v>20972.358189999999</v>
      </c>
      <c r="AG411" s="5">
        <f t="shared" si="139"/>
        <v>2.4852650077845651E-2</v>
      </c>
      <c r="AH411" s="393">
        <v>5985.38</v>
      </c>
      <c r="AI411" s="393">
        <v>586303.28469999996</v>
      </c>
      <c r="AJ411" s="393">
        <v>2.4148E-4</v>
      </c>
    </row>
    <row r="412" spans="1:36">
      <c r="A412" s="4">
        <v>45610</v>
      </c>
      <c r="B412" s="222">
        <f>_xlfn.XLOOKUP(A412,'USD RUB'!B:B,'USD RUB'!C:C,"N/A")</f>
        <v>98.365700000000004</v>
      </c>
      <c r="C412" s="222" t="str">
        <f>IFERROR(EXP(_xlfn.XLOOKUP(A412,'Bonds (CP)'!$A$4:$A$513,'Work Sheet'!$B$3:$B$512)/252)-1,"N/A")</f>
        <v>N/A</v>
      </c>
      <c r="D412" s="222">
        <f>IFERROR(_xlfn.XLOOKUP($A412,Intel!$A$2:$A$502,Intel!$B$2:$B$502),"N/A")</f>
        <v>25.03</v>
      </c>
      <c r="E412" s="5">
        <f t="shared" si="120"/>
        <v>2462.0934710000001</v>
      </c>
      <c r="F412" s="5">
        <f t="shared" si="130"/>
        <v>8.6161069955847935E-3</v>
      </c>
      <c r="G412" s="222">
        <f>IFERROR(_xlfn.XLOOKUP(A412,Apple!A:A,Apple!B:B),"N/A")</f>
        <v>228.22</v>
      </c>
      <c r="H412" s="5">
        <f t="shared" si="121"/>
        <v>22449.020054000001</v>
      </c>
      <c r="I412" s="5">
        <f t="shared" si="131"/>
        <v>1.8011557600003281E-2</v>
      </c>
      <c r="J412" s="222">
        <f>IFERROR(_xlfn.XLOOKUP(A412,Microsoft!A:A,Microsoft!B:B),"N/A")</f>
        <v>426.89</v>
      </c>
      <c r="K412" s="5">
        <f t="shared" si="122"/>
        <v>41991.333673000001</v>
      </c>
      <c r="L412" s="5">
        <f t="shared" si="132"/>
        <v>8.1747432235035333E-3</v>
      </c>
      <c r="M412" s="222">
        <f>IFERROR(_xlfn.XLOOKUP($A412,Cisco!A:A,Cisco!B:B),"N/A")</f>
        <v>57.92</v>
      </c>
      <c r="N412" s="5">
        <f t="shared" si="123"/>
        <v>5697.3413440000004</v>
      </c>
      <c r="O412" s="5">
        <f t="shared" si="133"/>
        <v>-1.7196532571706724E-2</v>
      </c>
      <c r="P412" s="222">
        <f>IFERROR(_xlfn.XLOOKUP($A412,Disney!A:A,Disney!B:B),"N/A")</f>
        <v>109.12</v>
      </c>
      <c r="Q412" s="5">
        <f t="shared" si="124"/>
        <v>10733.665184000001</v>
      </c>
      <c r="R412" s="5">
        <f t="shared" si="134"/>
        <v>6.6749466339896202E-2</v>
      </c>
      <c r="S412" s="222">
        <f>_xlfn.XLOOKUP(A412,FedEx!A:A,FedEx!B:B,"N/A")</f>
        <v>292.29000000000002</v>
      </c>
      <c r="T412" s="5">
        <f t="shared" si="125"/>
        <v>28751.310453000002</v>
      </c>
      <c r="U412" s="5">
        <f t="shared" si="135"/>
        <v>5.5596274898555009E-3</v>
      </c>
      <c r="V412" s="222">
        <f>_xlfn.XLOOKUP($A412,'General Motors'!A:A,'General Motors'!B:B,"N/A")</f>
        <v>57.62</v>
      </c>
      <c r="W412" s="5">
        <f t="shared" si="126"/>
        <v>5667.8316340000001</v>
      </c>
      <c r="X412" s="5">
        <f t="shared" si="136"/>
        <v>2.6174692052662873E-3</v>
      </c>
      <c r="Y412" s="222">
        <f>_xlfn.XLOOKUP($A412,Chevron!A:A,Chevron!B:B,"N/A")</f>
        <v>161.80000000000001</v>
      </c>
      <c r="Z412" s="5">
        <f t="shared" si="127"/>
        <v>15915.570260000002</v>
      </c>
      <c r="AA412" s="5">
        <f t="shared" si="137"/>
        <v>2.366993929567518E-2</v>
      </c>
      <c r="AB412" s="222">
        <f>_xlfn.XLOOKUP($A412,Boeing!A:A,Boeing!B:B,"N/A")</f>
        <v>138.13999999999999</v>
      </c>
      <c r="AC412" s="5">
        <f t="shared" si="128"/>
        <v>13588.237797999998</v>
      </c>
      <c r="AD412" s="5">
        <f t="shared" si="138"/>
        <v>-8.9454111984609286E-3</v>
      </c>
      <c r="AE412" s="222">
        <f>_xlfn.XLOOKUP(A412,Amazon!A:A,Amazon!B:B,"N/A")</f>
        <v>211.48</v>
      </c>
      <c r="AF412" s="5">
        <f t="shared" si="129"/>
        <v>20802.378236</v>
      </c>
      <c r="AG412" s="5">
        <f t="shared" si="139"/>
        <v>-8.1049518828573142E-3</v>
      </c>
      <c r="AH412" s="393">
        <v>5949.17</v>
      </c>
      <c r="AI412" s="393">
        <v>585194.27150000003</v>
      </c>
      <c r="AJ412" s="393">
        <v>-1.8915E-3</v>
      </c>
    </row>
    <row r="413" spans="1:36">
      <c r="A413" s="4">
        <v>45611</v>
      </c>
      <c r="B413" s="222">
        <f>_xlfn.XLOOKUP(A413,'USD RUB'!B:B,'USD RUB'!C:C,"N/A")</f>
        <v>99.018000000000001</v>
      </c>
      <c r="C413" s="222">
        <f>IFERROR(EXP(_xlfn.XLOOKUP(A413,'Bonds (CP)'!$A$4:$A$513,'Work Sheet'!$B$3:$B$512)/252)-1,"N/A")</f>
        <v>0.41686013945171285</v>
      </c>
      <c r="D413" s="222">
        <f>IFERROR(_xlfn.XLOOKUP($A413,Intel!$A$2:$A$502,Intel!$B$2:$B$502),"N/A")</f>
        <v>24.35</v>
      </c>
      <c r="E413" s="5">
        <f t="shared" si="120"/>
        <v>2411.0883000000003</v>
      </c>
      <c r="F413" s="5">
        <f t="shared" si="130"/>
        <v>-2.0716179787960476E-2</v>
      </c>
      <c r="G413" s="222">
        <f>IFERROR(_xlfn.XLOOKUP(A413,Apple!A:A,Apple!B:B),"N/A")</f>
        <v>225</v>
      </c>
      <c r="H413" s="5">
        <f t="shared" si="121"/>
        <v>22279.05</v>
      </c>
      <c r="I413" s="5">
        <f t="shared" si="131"/>
        <v>-7.5713796678494871E-3</v>
      </c>
      <c r="J413" s="222">
        <f>IFERROR(_xlfn.XLOOKUP(A413,Microsoft!A:A,Microsoft!B:B),"N/A")</f>
        <v>415</v>
      </c>
      <c r="K413" s="5">
        <f t="shared" si="122"/>
        <v>41092.47</v>
      </c>
      <c r="L413" s="5">
        <f t="shared" si="132"/>
        <v>-2.140593294796822E-2</v>
      </c>
      <c r="M413" s="222">
        <f>IFERROR(_xlfn.XLOOKUP($A413,Cisco!A:A,Cisco!B:B),"N/A")</f>
        <v>57.46</v>
      </c>
      <c r="N413" s="5">
        <f t="shared" si="123"/>
        <v>5689.5742799999998</v>
      </c>
      <c r="O413" s="5">
        <f t="shared" si="133"/>
        <v>-1.3632786822892484E-3</v>
      </c>
      <c r="P413" s="222">
        <f>IFERROR(_xlfn.XLOOKUP($A413,Disney!A:A,Disney!B:B),"N/A")</f>
        <v>115.08</v>
      </c>
      <c r="Q413" s="5">
        <f t="shared" si="124"/>
        <v>11394.99144</v>
      </c>
      <c r="R413" s="5">
        <f t="shared" si="134"/>
        <v>6.1612342537551434E-2</v>
      </c>
      <c r="S413" s="222">
        <f>_xlfn.XLOOKUP(A413,FedEx!A:A,FedEx!B:B,"N/A")</f>
        <v>294.45999999999998</v>
      </c>
      <c r="T413" s="5">
        <f t="shared" si="125"/>
        <v>29156.840279999997</v>
      </c>
      <c r="U413" s="5">
        <f t="shared" si="135"/>
        <v>1.4104742379061896E-2</v>
      </c>
      <c r="V413" s="222">
        <f>_xlfn.XLOOKUP($A413,'General Motors'!A:A,'General Motors'!B:B,"N/A")</f>
        <v>57.04</v>
      </c>
      <c r="W413" s="5">
        <f t="shared" si="126"/>
        <v>5647.9867199999999</v>
      </c>
      <c r="X413" s="5">
        <f t="shared" si="136"/>
        <v>-3.5013238362542332E-3</v>
      </c>
      <c r="Y413" s="222">
        <f>_xlfn.XLOOKUP($A413,Chevron!A:A,Chevron!B:B,"N/A")</f>
        <v>161.41999999999999</v>
      </c>
      <c r="Z413" s="5">
        <f t="shared" si="127"/>
        <v>15983.485559999999</v>
      </c>
      <c r="AA413" s="5">
        <f t="shared" si="137"/>
        <v>4.2672237871794749E-3</v>
      </c>
      <c r="AB413" s="222">
        <f>_xlfn.XLOOKUP($A413,Boeing!A:A,Boeing!B:B,"N/A")</f>
        <v>140.19</v>
      </c>
      <c r="AC413" s="5">
        <f t="shared" si="128"/>
        <v>13881.333419999999</v>
      </c>
      <c r="AD413" s="5">
        <f t="shared" si="138"/>
        <v>2.1569803705020485E-2</v>
      </c>
      <c r="AE413" s="222">
        <f>_xlfn.XLOOKUP(A413,Amazon!A:A,Amazon!B:B,"N/A")</f>
        <v>202.61</v>
      </c>
      <c r="AF413" s="5">
        <f t="shared" si="129"/>
        <v>20062.036980000001</v>
      </c>
      <c r="AG413" s="5">
        <f t="shared" si="139"/>
        <v>-3.558926040094712E-2</v>
      </c>
      <c r="AH413" s="393">
        <v>5870.62</v>
      </c>
      <c r="AI413" s="393">
        <v>581297.05119999999</v>
      </c>
      <c r="AJ413" s="393">
        <v>-6.6597000000000002E-3</v>
      </c>
    </row>
    <row r="414" spans="1:36">
      <c r="A414" s="4">
        <v>45612</v>
      </c>
      <c r="B414" s="222">
        <f>_xlfn.XLOOKUP(A414,'USD RUB'!B:B,'USD RUB'!C:C,"N/A")</f>
        <v>99.997100000000003</v>
      </c>
      <c r="C414" s="222" t="str">
        <f>IFERROR(EXP(_xlfn.XLOOKUP(A414,'Bonds (CP)'!$A$4:$A$513,'Work Sheet'!$B$3:$B$512)/252)-1,"N/A")</f>
        <v>N/A</v>
      </c>
      <c r="D414" s="222" t="str">
        <f>IFERROR(_xlfn.XLOOKUP($A414,Intel!$A$2:$A$502,Intel!$B$2:$B$502),"N/A")</f>
        <v>N/A</v>
      </c>
      <c r="E414" s="5" t="str">
        <f t="shared" si="120"/>
        <v>N/A</v>
      </c>
      <c r="F414" s="5" t="str">
        <f t="shared" si="130"/>
        <v>N/A</v>
      </c>
      <c r="G414" s="222" t="str">
        <f>IFERROR(_xlfn.XLOOKUP(A414,Apple!A:A,Apple!B:B),"N/A")</f>
        <v>N/A</v>
      </c>
      <c r="H414" s="5" t="str">
        <f t="shared" si="121"/>
        <v>N/A</v>
      </c>
      <c r="I414" s="5" t="str">
        <f t="shared" si="131"/>
        <v>N/A</v>
      </c>
      <c r="J414" s="222" t="str">
        <f>IFERROR(_xlfn.XLOOKUP(A414,Microsoft!A:A,Microsoft!B:B),"N/A")</f>
        <v>N/A</v>
      </c>
      <c r="K414" s="5" t="str">
        <f t="shared" si="122"/>
        <v>N/A</v>
      </c>
      <c r="L414" s="5" t="str">
        <f t="shared" si="132"/>
        <v>N/A</v>
      </c>
      <c r="M414" s="222" t="str">
        <f>IFERROR(_xlfn.XLOOKUP($A414,Cisco!A:A,Cisco!B:B),"N/A")</f>
        <v>N/A</v>
      </c>
      <c r="N414" s="5" t="str">
        <f t="shared" si="123"/>
        <v>N/A</v>
      </c>
      <c r="O414" s="5" t="str">
        <f t="shared" si="133"/>
        <v>N/A</v>
      </c>
      <c r="P414" s="222" t="str">
        <f>IFERROR(_xlfn.XLOOKUP($A414,Disney!A:A,Disney!B:B),"N/A")</f>
        <v>N/A</v>
      </c>
      <c r="Q414" s="5" t="str">
        <f t="shared" si="124"/>
        <v>N/A</v>
      </c>
      <c r="R414" s="5" t="str">
        <f t="shared" si="134"/>
        <v>N/A</v>
      </c>
      <c r="S414" s="222" t="str">
        <f>_xlfn.XLOOKUP(A414,FedEx!A:A,FedEx!B:B,"N/A")</f>
        <v>N/A</v>
      </c>
      <c r="T414" s="5" t="str">
        <f t="shared" si="125"/>
        <v>N/A</v>
      </c>
      <c r="U414" s="5" t="str">
        <f t="shared" si="135"/>
        <v>N/A</v>
      </c>
      <c r="V414" s="222" t="str">
        <f>_xlfn.XLOOKUP($A414,'General Motors'!A:A,'General Motors'!B:B,"N/A")</f>
        <v>N/A</v>
      </c>
      <c r="W414" s="5" t="str">
        <f t="shared" si="126"/>
        <v>N/A</v>
      </c>
      <c r="X414" s="5" t="str">
        <f t="shared" si="136"/>
        <v>N/A</v>
      </c>
      <c r="Y414" s="222" t="str">
        <f>_xlfn.XLOOKUP($A414,Chevron!A:A,Chevron!B:B,"N/A")</f>
        <v>N/A</v>
      </c>
      <c r="Z414" s="5" t="str">
        <f t="shared" si="127"/>
        <v>N/A</v>
      </c>
      <c r="AA414" s="5" t="str">
        <f t="shared" si="137"/>
        <v>N/A</v>
      </c>
      <c r="AB414" s="222" t="str">
        <f>_xlfn.XLOOKUP($A414,Boeing!A:A,Boeing!B:B,"N/A")</f>
        <v>N/A</v>
      </c>
      <c r="AC414" s="5" t="str">
        <f t="shared" si="128"/>
        <v>N/A</v>
      </c>
      <c r="AD414" s="5" t="str">
        <f t="shared" si="138"/>
        <v>N/A</v>
      </c>
      <c r="AE414" s="222" t="str">
        <f>_xlfn.XLOOKUP(A414,Amazon!A:A,Amazon!B:B,"N/A")</f>
        <v>N/A</v>
      </c>
      <c r="AF414" s="5" t="str">
        <f t="shared" si="129"/>
        <v>N/A</v>
      </c>
      <c r="AG414" s="5" t="str">
        <f t="shared" si="139"/>
        <v>N/A</v>
      </c>
      <c r="AH414" s="6" t="s">
        <v>36</v>
      </c>
      <c r="AI414" s="6" t="s">
        <v>36</v>
      </c>
      <c r="AJ414" s="6" t="s">
        <v>36</v>
      </c>
    </row>
    <row r="415" spans="1:36">
      <c r="A415" s="4">
        <v>45613</v>
      </c>
      <c r="B415" s="222" t="str">
        <f>_xlfn.XLOOKUP(A415,'USD RUB'!B:B,'USD RUB'!C:C,"N/A")</f>
        <v>N/A</v>
      </c>
      <c r="C415" s="222" t="str">
        <f>IFERROR(EXP(_xlfn.XLOOKUP(A415,'Bonds (CP)'!$A$4:$A$513,'Work Sheet'!$B$3:$B$512)/252)-1,"N/A")</f>
        <v>N/A</v>
      </c>
      <c r="D415" s="222" t="str">
        <f>IFERROR(_xlfn.XLOOKUP($A415,Intel!$A$2:$A$502,Intel!$B$2:$B$502),"N/A")</f>
        <v>N/A</v>
      </c>
      <c r="E415" s="5" t="str">
        <f t="shared" si="120"/>
        <v>N/A</v>
      </c>
      <c r="F415" s="5" t="str">
        <f t="shared" si="130"/>
        <v>N/A</v>
      </c>
      <c r="G415" s="222" t="str">
        <f>IFERROR(_xlfn.XLOOKUP(A415,Apple!A:A,Apple!B:B),"N/A")</f>
        <v>N/A</v>
      </c>
      <c r="H415" s="5" t="str">
        <f t="shared" si="121"/>
        <v>N/A</v>
      </c>
      <c r="I415" s="5" t="str">
        <f t="shared" si="131"/>
        <v>N/A</v>
      </c>
      <c r="J415" s="222" t="str">
        <f>IFERROR(_xlfn.XLOOKUP(A415,Microsoft!A:A,Microsoft!B:B),"N/A")</f>
        <v>N/A</v>
      </c>
      <c r="K415" s="5" t="str">
        <f t="shared" si="122"/>
        <v>N/A</v>
      </c>
      <c r="L415" s="5" t="str">
        <f t="shared" si="132"/>
        <v>N/A</v>
      </c>
      <c r="M415" s="222" t="str">
        <f>IFERROR(_xlfn.XLOOKUP($A415,Cisco!A:A,Cisco!B:B),"N/A")</f>
        <v>N/A</v>
      </c>
      <c r="N415" s="5" t="str">
        <f t="shared" si="123"/>
        <v>N/A</v>
      </c>
      <c r="O415" s="5" t="str">
        <f t="shared" si="133"/>
        <v>N/A</v>
      </c>
      <c r="P415" s="222" t="str">
        <f>IFERROR(_xlfn.XLOOKUP($A415,Disney!A:A,Disney!B:B),"N/A")</f>
        <v>N/A</v>
      </c>
      <c r="Q415" s="5" t="str">
        <f t="shared" si="124"/>
        <v>N/A</v>
      </c>
      <c r="R415" s="5" t="str">
        <f t="shared" si="134"/>
        <v>N/A</v>
      </c>
      <c r="S415" s="222" t="str">
        <f>_xlfn.XLOOKUP(A415,FedEx!A:A,FedEx!B:B,"N/A")</f>
        <v>N/A</v>
      </c>
      <c r="T415" s="5" t="str">
        <f t="shared" si="125"/>
        <v>N/A</v>
      </c>
      <c r="U415" s="5" t="str">
        <f t="shared" si="135"/>
        <v>N/A</v>
      </c>
      <c r="V415" s="222" t="str">
        <f>_xlfn.XLOOKUP($A415,'General Motors'!A:A,'General Motors'!B:B,"N/A")</f>
        <v>N/A</v>
      </c>
      <c r="W415" s="5" t="str">
        <f t="shared" si="126"/>
        <v>N/A</v>
      </c>
      <c r="X415" s="5" t="str">
        <f t="shared" si="136"/>
        <v>N/A</v>
      </c>
      <c r="Y415" s="222" t="str">
        <f>_xlfn.XLOOKUP($A415,Chevron!A:A,Chevron!B:B,"N/A")</f>
        <v>N/A</v>
      </c>
      <c r="Z415" s="5" t="str">
        <f t="shared" si="127"/>
        <v>N/A</v>
      </c>
      <c r="AA415" s="5" t="str">
        <f t="shared" si="137"/>
        <v>N/A</v>
      </c>
      <c r="AB415" s="222" t="str">
        <f>_xlfn.XLOOKUP($A415,Boeing!A:A,Boeing!B:B,"N/A")</f>
        <v>N/A</v>
      </c>
      <c r="AC415" s="5" t="str">
        <f t="shared" si="128"/>
        <v>N/A</v>
      </c>
      <c r="AD415" s="5" t="str">
        <f t="shared" si="138"/>
        <v>N/A</v>
      </c>
      <c r="AE415" s="222" t="str">
        <f>_xlfn.XLOOKUP(A415,Amazon!A:A,Amazon!B:B,"N/A")</f>
        <v>N/A</v>
      </c>
      <c r="AF415" s="5" t="str">
        <f t="shared" si="129"/>
        <v>N/A</v>
      </c>
      <c r="AG415" s="5" t="str">
        <f t="shared" si="139"/>
        <v>N/A</v>
      </c>
      <c r="AH415" s="6" t="s">
        <v>36</v>
      </c>
      <c r="AI415" s="6" t="s">
        <v>36</v>
      </c>
      <c r="AJ415" s="6" t="s">
        <v>36</v>
      </c>
    </row>
    <row r="416" spans="1:36">
      <c r="A416" s="4">
        <v>45614</v>
      </c>
      <c r="B416" s="222" t="str">
        <f>_xlfn.XLOOKUP(A416,'USD RUB'!B:B,'USD RUB'!C:C,"N/A")</f>
        <v>N/A</v>
      </c>
      <c r="C416" s="222">
        <f>IFERROR(EXP(_xlfn.XLOOKUP(A416,'Bonds (CP)'!$A$4:$A$513,'Work Sheet'!$B$3:$B$512)/252)-1,"N/A")</f>
        <v>0.41953163702740626</v>
      </c>
      <c r="D416" s="222">
        <f>IFERROR(_xlfn.XLOOKUP($A416,Intel!$A$2:$A$502,Intel!$B$2:$B$502),"N/A")</f>
        <v>24.84</v>
      </c>
      <c r="E416" s="5" t="str">
        <f t="shared" si="120"/>
        <v>N/A</v>
      </c>
      <c r="F416" s="5" t="str">
        <f t="shared" si="130"/>
        <v>N/A</v>
      </c>
      <c r="G416" s="222">
        <f>IFERROR(_xlfn.XLOOKUP(A416,Apple!A:A,Apple!B:B),"N/A")</f>
        <v>228.02</v>
      </c>
      <c r="H416" s="5" t="str">
        <f t="shared" si="121"/>
        <v>N/A</v>
      </c>
      <c r="I416" s="5" t="str">
        <f t="shared" si="131"/>
        <v>N/A</v>
      </c>
      <c r="J416" s="222">
        <f>IFERROR(_xlfn.XLOOKUP(A416,Microsoft!A:A,Microsoft!B:B),"N/A")</f>
        <v>415.76</v>
      </c>
      <c r="K416" s="5" t="str">
        <f t="shared" si="122"/>
        <v>N/A</v>
      </c>
      <c r="L416" s="5" t="str">
        <f t="shared" si="132"/>
        <v>N/A</v>
      </c>
      <c r="M416" s="222">
        <f>IFERROR(_xlfn.XLOOKUP($A416,Cisco!A:A,Cisco!B:B),"N/A")</f>
        <v>57.31</v>
      </c>
      <c r="N416" s="5" t="str">
        <f t="shared" si="123"/>
        <v>N/A</v>
      </c>
      <c r="O416" s="5" t="str">
        <f t="shared" si="133"/>
        <v>N/A</v>
      </c>
      <c r="P416" s="222">
        <f>IFERROR(_xlfn.XLOOKUP($A416,Disney!A:A,Disney!B:B),"N/A")</f>
        <v>113.54</v>
      </c>
      <c r="Q416" s="5" t="str">
        <f t="shared" si="124"/>
        <v>N/A</v>
      </c>
      <c r="R416" s="5" t="str">
        <f t="shared" si="134"/>
        <v>N/A</v>
      </c>
      <c r="S416" s="222">
        <f>_xlfn.XLOOKUP(A416,FedEx!A:A,FedEx!B:B,"N/A")</f>
        <v>295.20999999999998</v>
      </c>
      <c r="T416" s="5" t="str">
        <f t="shared" si="125"/>
        <v>N/A</v>
      </c>
      <c r="U416" s="5" t="str">
        <f t="shared" si="135"/>
        <v>N/A</v>
      </c>
      <c r="V416" s="222">
        <f>_xlfn.XLOOKUP($A416,'General Motors'!A:A,'General Motors'!B:B,"N/A")</f>
        <v>56.25</v>
      </c>
      <c r="W416" s="5" t="str">
        <f t="shared" si="126"/>
        <v>N/A</v>
      </c>
      <c r="X416" s="5" t="str">
        <f t="shared" si="136"/>
        <v>N/A</v>
      </c>
      <c r="Y416" s="222">
        <f>_xlfn.XLOOKUP($A416,Chevron!A:A,Chevron!B:B,"N/A")</f>
        <v>160.76</v>
      </c>
      <c r="Z416" s="5" t="str">
        <f t="shared" si="127"/>
        <v>N/A</v>
      </c>
      <c r="AA416" s="5" t="str">
        <f t="shared" si="137"/>
        <v>N/A</v>
      </c>
      <c r="AB416" s="222">
        <f>_xlfn.XLOOKUP($A416,Boeing!A:A,Boeing!B:B,"N/A")</f>
        <v>143.87</v>
      </c>
      <c r="AC416" s="5" t="str">
        <f t="shared" si="128"/>
        <v>N/A</v>
      </c>
      <c r="AD416" s="5" t="str">
        <f t="shared" si="138"/>
        <v>N/A</v>
      </c>
      <c r="AE416" s="222">
        <f>_xlfn.XLOOKUP(A416,Amazon!A:A,Amazon!B:B,"N/A")</f>
        <v>201.7</v>
      </c>
      <c r="AF416" s="5" t="str">
        <f t="shared" si="129"/>
        <v>N/A</v>
      </c>
      <c r="AG416" s="5" t="str">
        <f t="shared" si="139"/>
        <v>N/A</v>
      </c>
      <c r="AH416" s="393">
        <v>5893.62</v>
      </c>
      <c r="AI416" s="6" t="s">
        <v>36</v>
      </c>
      <c r="AJ416" s="6" t="s">
        <v>36</v>
      </c>
    </row>
    <row r="417" spans="1:36">
      <c r="A417" s="4">
        <v>45615</v>
      </c>
      <c r="B417" s="222">
        <f>_xlfn.XLOOKUP(A417,'USD RUB'!B:B,'USD RUB'!C:C,"N/A")</f>
        <v>99.942999999999998</v>
      </c>
      <c r="C417" s="222">
        <f>IFERROR(EXP(_xlfn.XLOOKUP(A417,'Bonds (CP)'!$A$4:$A$513,'Work Sheet'!$B$3:$B$512)/252)-1,"N/A")</f>
        <v>0.41843248907162156</v>
      </c>
      <c r="D417" s="222">
        <f>IFERROR(_xlfn.XLOOKUP($A417,Intel!$A$2:$A$502,Intel!$B$2:$B$502),"N/A")</f>
        <v>24.2</v>
      </c>
      <c r="E417" s="5">
        <f t="shared" si="120"/>
        <v>2418.6205999999997</v>
      </c>
      <c r="F417" s="5" t="str">
        <f t="shared" si="130"/>
        <v>N/A</v>
      </c>
      <c r="G417" s="222">
        <f>IFERROR(_xlfn.XLOOKUP(A417,Apple!A:A,Apple!B:B),"N/A")</f>
        <v>228.28</v>
      </c>
      <c r="H417" s="5">
        <f t="shared" si="121"/>
        <v>22814.98804</v>
      </c>
      <c r="I417" s="5" t="str">
        <f t="shared" si="131"/>
        <v>N/A</v>
      </c>
      <c r="J417" s="222">
        <f>IFERROR(_xlfn.XLOOKUP(A417,Microsoft!A:A,Microsoft!B:B),"N/A")</f>
        <v>417.79</v>
      </c>
      <c r="K417" s="5">
        <f t="shared" si="122"/>
        <v>41755.185969999999</v>
      </c>
      <c r="L417" s="5" t="str">
        <f t="shared" si="132"/>
        <v>N/A</v>
      </c>
      <c r="M417" s="222">
        <f>IFERROR(_xlfn.XLOOKUP($A417,Cisco!A:A,Cisco!B:B),"N/A")</f>
        <v>57.01</v>
      </c>
      <c r="N417" s="5">
        <f t="shared" si="123"/>
        <v>5697.7504300000001</v>
      </c>
      <c r="O417" s="5" t="str">
        <f t="shared" si="133"/>
        <v>N/A</v>
      </c>
      <c r="P417" s="222">
        <f>IFERROR(_xlfn.XLOOKUP($A417,Disney!A:A,Disney!B:B),"N/A")</f>
        <v>112.42</v>
      </c>
      <c r="Q417" s="5">
        <f t="shared" si="124"/>
        <v>11235.592059999999</v>
      </c>
      <c r="R417" s="5" t="str">
        <f t="shared" si="134"/>
        <v>N/A</v>
      </c>
      <c r="S417" s="222">
        <f>_xlfn.XLOOKUP(A417,FedEx!A:A,FedEx!B:B,"N/A")</f>
        <v>293.06</v>
      </c>
      <c r="T417" s="5">
        <f t="shared" si="125"/>
        <v>29289.295579999998</v>
      </c>
      <c r="U417" s="5" t="str">
        <f t="shared" si="135"/>
        <v>N/A</v>
      </c>
      <c r="V417" s="222">
        <f>_xlfn.XLOOKUP($A417,'General Motors'!A:A,'General Motors'!B:B,"N/A")</f>
        <v>55.11</v>
      </c>
      <c r="W417" s="5">
        <f t="shared" si="126"/>
        <v>5507.8587299999999</v>
      </c>
      <c r="X417" s="5" t="str">
        <f t="shared" si="136"/>
        <v>N/A</v>
      </c>
      <c r="Y417" s="222">
        <f>_xlfn.XLOOKUP($A417,Chevron!A:A,Chevron!B:B,"N/A")</f>
        <v>159.6</v>
      </c>
      <c r="Z417" s="5">
        <f t="shared" si="127"/>
        <v>15950.9028</v>
      </c>
      <c r="AA417" s="5" t="str">
        <f t="shared" si="137"/>
        <v>N/A</v>
      </c>
      <c r="AB417" s="222">
        <f>_xlfn.XLOOKUP($A417,Boeing!A:A,Boeing!B:B,"N/A")</f>
        <v>145.6</v>
      </c>
      <c r="AC417" s="5">
        <f t="shared" si="128"/>
        <v>14551.700799999999</v>
      </c>
      <c r="AD417" s="5" t="str">
        <f t="shared" si="138"/>
        <v>N/A</v>
      </c>
      <c r="AE417" s="222">
        <f>_xlfn.XLOOKUP(A417,Amazon!A:A,Amazon!B:B,"N/A")</f>
        <v>204.61</v>
      </c>
      <c r="AF417" s="5">
        <f t="shared" si="129"/>
        <v>20449.337230000001</v>
      </c>
      <c r="AG417" s="5" t="str">
        <f t="shared" si="139"/>
        <v>N/A</v>
      </c>
      <c r="AH417" s="393">
        <v>5916.98</v>
      </c>
      <c r="AI417" s="393">
        <v>591360.73210000002</v>
      </c>
      <c r="AJ417" s="6" t="s">
        <v>36</v>
      </c>
    </row>
    <row r="418" spans="1:36">
      <c r="A418" s="4">
        <v>45616</v>
      </c>
      <c r="B418" s="222">
        <f>_xlfn.XLOOKUP(A418,'USD RUB'!B:B,'USD RUB'!C:C,"N/A")</f>
        <v>100.0348</v>
      </c>
      <c r="C418" s="222">
        <f>IFERROR(EXP(_xlfn.XLOOKUP(A418,'Bonds (CP)'!$A$4:$A$513,'Work Sheet'!$B$3:$B$512)/252)-1,"N/A")</f>
        <v>0.41724083118694755</v>
      </c>
      <c r="D418" s="222">
        <f>IFERROR(_xlfn.XLOOKUP($A418,Intel!$A$2:$A$502,Intel!$B$2:$B$502),"N/A")</f>
        <v>24.01</v>
      </c>
      <c r="E418" s="5">
        <f t="shared" si="120"/>
        <v>2401.8355480000005</v>
      </c>
      <c r="F418" s="5">
        <f t="shared" si="130"/>
        <v>-6.93992765959206E-3</v>
      </c>
      <c r="G418" s="222">
        <f>IFERROR(_xlfn.XLOOKUP(A418,Apple!A:A,Apple!B:B),"N/A")</f>
        <v>229</v>
      </c>
      <c r="H418" s="5">
        <f t="shared" si="121"/>
        <v>22907.9692</v>
      </c>
      <c r="I418" s="5">
        <f t="shared" si="131"/>
        <v>4.0754419786230844E-3</v>
      </c>
      <c r="J418" s="222">
        <f>IFERROR(_xlfn.XLOOKUP(A418,Microsoft!A:A,Microsoft!B:B),"N/A")</f>
        <v>415.49</v>
      </c>
      <c r="K418" s="5">
        <f t="shared" si="122"/>
        <v>41563.459052000006</v>
      </c>
      <c r="L418" s="5">
        <f t="shared" si="132"/>
        <v>-4.5916911527527082E-3</v>
      </c>
      <c r="M418" s="222">
        <f>IFERROR(_xlfn.XLOOKUP($A418,Cisco!A:A,Cisco!B:B),"N/A")</f>
        <v>57.5</v>
      </c>
      <c r="N418" s="5">
        <f t="shared" si="123"/>
        <v>5752.0010000000002</v>
      </c>
      <c r="O418" s="5">
        <f t="shared" si="133"/>
        <v>9.5214015893638759E-3</v>
      </c>
      <c r="P418" s="222">
        <f>IFERROR(_xlfn.XLOOKUP($A418,Disney!A:A,Disney!B:B),"N/A")</f>
        <v>114.26</v>
      </c>
      <c r="Q418" s="5">
        <f t="shared" si="124"/>
        <v>11429.976248000001</v>
      </c>
      <c r="R418" s="5">
        <f t="shared" si="134"/>
        <v>1.7300751661501801E-2</v>
      </c>
      <c r="S418" s="222">
        <f>_xlfn.XLOOKUP(A418,FedEx!A:A,FedEx!B:B,"N/A")</f>
        <v>288.02999999999997</v>
      </c>
      <c r="T418" s="5">
        <f t="shared" si="125"/>
        <v>28813.023443999999</v>
      </c>
      <c r="U418" s="5">
        <f t="shared" si="135"/>
        <v>-1.6260962463201745E-2</v>
      </c>
      <c r="V418" s="222">
        <f>_xlfn.XLOOKUP($A418,'General Motors'!A:A,'General Motors'!B:B,"N/A")</f>
        <v>54.87</v>
      </c>
      <c r="W418" s="5">
        <f t="shared" si="126"/>
        <v>5488.9094759999998</v>
      </c>
      <c r="X418" s="5">
        <f t="shared" si="136"/>
        <v>-3.4404030547821041E-3</v>
      </c>
      <c r="Y418" s="222">
        <f>_xlfn.XLOOKUP($A418,Chevron!A:A,Chevron!B:B,"N/A")</f>
        <v>161.33000000000001</v>
      </c>
      <c r="Z418" s="5">
        <f t="shared" si="127"/>
        <v>16138.614284000001</v>
      </c>
      <c r="AA418" s="5">
        <f t="shared" si="137"/>
        <v>1.176807898296528E-2</v>
      </c>
      <c r="AB418" s="222">
        <f>_xlfn.XLOOKUP($A418,Boeing!A:A,Boeing!B:B,"N/A")</f>
        <v>146.08000000000001</v>
      </c>
      <c r="AC418" s="5">
        <f t="shared" si="128"/>
        <v>14613.083584000002</v>
      </c>
      <c r="AD418" s="5">
        <f t="shared" si="138"/>
        <v>4.2182549547749026E-3</v>
      </c>
      <c r="AE418" s="222">
        <f>_xlfn.XLOOKUP(A418,Amazon!A:A,Amazon!B:B,"N/A")</f>
        <v>202.88</v>
      </c>
      <c r="AF418" s="5">
        <f t="shared" si="129"/>
        <v>20295.060224000001</v>
      </c>
      <c r="AG418" s="5">
        <f t="shared" si="139"/>
        <v>-7.5443523799719747E-3</v>
      </c>
      <c r="AH418" s="8">
        <v>1467485</v>
      </c>
      <c r="AI418" s="393">
        <v>591916.91540000006</v>
      </c>
      <c r="AJ418" s="393">
        <v>9.4050999999999998E-4</v>
      </c>
    </row>
    <row r="419" spans="1:36">
      <c r="A419" s="4">
        <v>45617</v>
      </c>
      <c r="B419" s="222">
        <f>_xlfn.XLOOKUP(A419,'USD RUB'!B:B,'USD RUB'!C:C,"N/A")</f>
        <v>100.2192</v>
      </c>
      <c r="C419" s="222">
        <f>IFERROR(EXP(_xlfn.XLOOKUP(A419,'Bonds (CP)'!$A$4:$A$513,'Work Sheet'!$B$3:$B$512)/252)-1,"N/A")</f>
        <v>0.41805766716030113</v>
      </c>
      <c r="D419" s="222">
        <f>IFERROR(_xlfn.XLOOKUP($A419,Intel!$A$2:$A$502,Intel!$B$2:$B$502),"N/A")</f>
        <v>24.44</v>
      </c>
      <c r="E419" s="5">
        <f t="shared" si="120"/>
        <v>2449.3572480000003</v>
      </c>
      <c r="F419" s="5">
        <f t="shared" si="130"/>
        <v>1.9785576093904966E-2</v>
      </c>
      <c r="G419" s="222">
        <f>IFERROR(_xlfn.XLOOKUP(A419,Apple!A:A,Apple!B:B),"N/A")</f>
        <v>228.52</v>
      </c>
      <c r="H419" s="5">
        <f t="shared" si="121"/>
        <v>22902.091584000002</v>
      </c>
      <c r="I419" s="5">
        <f t="shared" si="131"/>
        <v>-2.5657516599064678E-4</v>
      </c>
      <c r="J419" s="222">
        <f>IFERROR(_xlfn.XLOOKUP(A419,Microsoft!A:A,Microsoft!B:B),"N/A")</f>
        <v>412.87</v>
      </c>
      <c r="K419" s="5">
        <f t="shared" si="122"/>
        <v>41377.501104000003</v>
      </c>
      <c r="L419" s="5">
        <f t="shared" si="132"/>
        <v>-4.4740729535371893E-3</v>
      </c>
      <c r="M419" s="222">
        <f>IFERROR(_xlfn.XLOOKUP($A419,Cisco!A:A,Cisco!B:B),"N/A")</f>
        <v>57.56</v>
      </c>
      <c r="N419" s="5">
        <f t="shared" si="123"/>
        <v>5768.6171520000007</v>
      </c>
      <c r="O419" s="5">
        <f t="shared" si="133"/>
        <v>2.8887602766412002E-3</v>
      </c>
      <c r="P419" s="222">
        <f>IFERROR(_xlfn.XLOOKUP($A419,Disney!A:A,Disney!B:B),"N/A")</f>
        <v>114.72</v>
      </c>
      <c r="Q419" s="5">
        <f t="shared" si="124"/>
        <v>11497.146623999999</v>
      </c>
      <c r="R419" s="5">
        <f t="shared" si="134"/>
        <v>5.8766855278244989E-3</v>
      </c>
      <c r="S419" s="222">
        <f>_xlfn.XLOOKUP(A419,FedEx!A:A,FedEx!B:B,"N/A")</f>
        <v>295.16000000000003</v>
      </c>
      <c r="T419" s="5">
        <f t="shared" si="125"/>
        <v>29580.699072000003</v>
      </c>
      <c r="U419" s="5">
        <f t="shared" si="135"/>
        <v>2.6643355546912106E-2</v>
      </c>
      <c r="V419" s="222">
        <f>_xlfn.XLOOKUP($A419,'General Motors'!A:A,'General Motors'!B:B,"N/A")</f>
        <v>55.68</v>
      </c>
      <c r="W419" s="5">
        <f t="shared" si="126"/>
        <v>5580.2050559999998</v>
      </c>
      <c r="X419" s="5">
        <f t="shared" si="136"/>
        <v>1.6632735591502357E-2</v>
      </c>
      <c r="Y419" s="222">
        <f>_xlfn.XLOOKUP($A419,Chevron!A:A,Chevron!B:B,"N/A")</f>
        <v>161.63</v>
      </c>
      <c r="Z419" s="5">
        <f t="shared" si="127"/>
        <v>16198.429296</v>
      </c>
      <c r="AA419" s="5">
        <f t="shared" si="137"/>
        <v>3.7063288673613304E-3</v>
      </c>
      <c r="AB419" s="222">
        <f>_xlfn.XLOOKUP($A419,Boeing!A:A,Boeing!B:B,"N/A")</f>
        <v>143.41</v>
      </c>
      <c r="AC419" s="5">
        <f t="shared" si="128"/>
        <v>14372.435471999999</v>
      </c>
      <c r="AD419" s="5">
        <f t="shared" si="138"/>
        <v>-1.6467989840521446E-2</v>
      </c>
      <c r="AE419" s="222">
        <f>_xlfn.XLOOKUP(A419,Amazon!A:A,Amazon!B:B,"N/A")</f>
        <v>198.38</v>
      </c>
      <c r="AF419" s="5">
        <f t="shared" si="129"/>
        <v>19881.484895999998</v>
      </c>
      <c r="AG419" s="5">
        <f t="shared" si="139"/>
        <v>-2.0378127654478551E-2</v>
      </c>
      <c r="AH419" s="393">
        <v>5948.71</v>
      </c>
      <c r="AI419" s="393">
        <v>596174.95719999995</v>
      </c>
      <c r="AJ419" s="393">
        <v>7.1936500000000002E-3</v>
      </c>
    </row>
    <row r="420" spans="1:36">
      <c r="A420" s="4">
        <v>45618</v>
      </c>
      <c r="B420" s="222">
        <f>_xlfn.XLOOKUP(A420,'USD RUB'!B:B,'USD RUB'!C:C,"N/A")</f>
        <v>100.6798</v>
      </c>
      <c r="C420" s="222" t="str">
        <f>IFERROR(EXP(_xlfn.XLOOKUP(A420,'Bonds (CP)'!$A$4:$A$513,'Work Sheet'!$B$3:$B$512)/252)-1,"N/A")</f>
        <v>N/A</v>
      </c>
      <c r="D420" s="222">
        <f>IFERROR(_xlfn.XLOOKUP($A420,Intel!$A$2:$A$502,Intel!$B$2:$B$502),"N/A")</f>
        <v>24.5</v>
      </c>
      <c r="E420" s="5">
        <f t="shared" si="120"/>
        <v>2466.6550999999999</v>
      </c>
      <c r="F420" s="5">
        <f t="shared" si="130"/>
        <v>7.0622005075511307E-3</v>
      </c>
      <c r="G420" s="222">
        <f>IFERROR(_xlfn.XLOOKUP(A420,Apple!A:A,Apple!B:B),"N/A")</f>
        <v>229.87</v>
      </c>
      <c r="H420" s="5">
        <f t="shared" si="121"/>
        <v>23143.265626</v>
      </c>
      <c r="I420" s="5">
        <f t="shared" si="131"/>
        <v>1.0530655731395777E-2</v>
      </c>
      <c r="J420" s="222">
        <f>IFERROR(_xlfn.XLOOKUP(A420,Microsoft!A:A,Microsoft!B:B),"N/A")</f>
        <v>417</v>
      </c>
      <c r="K420" s="5">
        <f t="shared" si="122"/>
        <v>41983.476600000002</v>
      </c>
      <c r="L420" s="5">
        <f t="shared" si="132"/>
        <v>1.4645048150126572E-2</v>
      </c>
      <c r="M420" s="222">
        <f>IFERROR(_xlfn.XLOOKUP($A420,Cisco!A:A,Cisco!B:B),"N/A")</f>
        <v>58.55</v>
      </c>
      <c r="N420" s="5">
        <f t="shared" si="123"/>
        <v>5894.8022899999996</v>
      </c>
      <c r="O420" s="5">
        <f t="shared" si="133"/>
        <v>2.1874417156675152E-2</v>
      </c>
      <c r="P420" s="222">
        <f>IFERROR(_xlfn.XLOOKUP($A420,Disney!A:A,Disney!B:B),"N/A")</f>
        <v>115.65</v>
      </c>
      <c r="Q420" s="5">
        <f t="shared" si="124"/>
        <v>11643.61887</v>
      </c>
      <c r="R420" s="5">
        <f t="shared" si="134"/>
        <v>1.2739878057590692E-2</v>
      </c>
      <c r="S420" s="222">
        <f>_xlfn.XLOOKUP(A420,FedEx!A:A,FedEx!B:B,"N/A")</f>
        <v>299.97000000000003</v>
      </c>
      <c r="T420" s="5">
        <f t="shared" si="125"/>
        <v>30200.919606000003</v>
      </c>
      <c r="U420" s="5">
        <f t="shared" si="135"/>
        <v>2.0967068171390046E-2</v>
      </c>
      <c r="V420" s="222">
        <f>_xlfn.XLOOKUP($A420,'General Motors'!A:A,'General Motors'!B:B,"N/A")</f>
        <v>58.53</v>
      </c>
      <c r="W420" s="5">
        <f t="shared" si="126"/>
        <v>5892.7886939999999</v>
      </c>
      <c r="X420" s="5">
        <f t="shared" si="136"/>
        <v>5.6016514601717082E-2</v>
      </c>
      <c r="Y420" s="222">
        <f>_xlfn.XLOOKUP($A420,Chevron!A:A,Chevron!B:B,"N/A")</f>
        <v>162.36000000000001</v>
      </c>
      <c r="Z420" s="5">
        <f t="shared" si="127"/>
        <v>16346.372328000001</v>
      </c>
      <c r="AA420" s="5">
        <f t="shared" si="137"/>
        <v>9.1331714511686535E-3</v>
      </c>
      <c r="AB420" s="222">
        <f>_xlfn.XLOOKUP($A420,Boeing!A:A,Boeing!B:B,"N/A")</f>
        <v>149.29</v>
      </c>
      <c r="AC420" s="5">
        <f t="shared" si="128"/>
        <v>15030.487341999999</v>
      </c>
      <c r="AD420" s="5">
        <f t="shared" si="138"/>
        <v>4.5785689647519945E-2</v>
      </c>
      <c r="AE420" s="222">
        <f>_xlfn.XLOOKUP(A420,Amazon!A:A,Amazon!B:B,"N/A")</f>
        <v>197.12</v>
      </c>
      <c r="AF420" s="5">
        <f t="shared" si="129"/>
        <v>19846.002176000002</v>
      </c>
      <c r="AG420" s="5">
        <f t="shared" si="139"/>
        <v>-1.7847117650219291E-3</v>
      </c>
      <c r="AH420" s="393">
        <v>5969.34</v>
      </c>
      <c r="AI420" s="393">
        <v>600991.95730000001</v>
      </c>
      <c r="AJ420" s="393">
        <v>8.0798399999999996E-3</v>
      </c>
    </row>
    <row r="421" spans="1:36">
      <c r="A421" s="4">
        <v>45619</v>
      </c>
      <c r="B421" s="222">
        <f>_xlfn.XLOOKUP(A421,'USD RUB'!B:B,'USD RUB'!C:C,"N/A")</f>
        <v>102.5761</v>
      </c>
      <c r="C421" s="222" t="str">
        <f>IFERROR(EXP(_xlfn.XLOOKUP(A421,'Bonds (CP)'!$A$4:$A$513,'Work Sheet'!$B$3:$B$512)/252)-1,"N/A")</f>
        <v>N/A</v>
      </c>
      <c r="D421" s="222" t="str">
        <f>IFERROR(_xlfn.XLOOKUP($A421,Intel!$A$2:$A$502,Intel!$B$2:$B$502),"N/A")</f>
        <v>N/A</v>
      </c>
      <c r="E421" s="5" t="str">
        <f t="shared" si="120"/>
        <v>N/A</v>
      </c>
      <c r="F421" s="5" t="str">
        <f t="shared" si="130"/>
        <v>N/A</v>
      </c>
      <c r="G421" s="222" t="str">
        <f>IFERROR(_xlfn.XLOOKUP(A421,Apple!A:A,Apple!B:B),"N/A")</f>
        <v>N/A</v>
      </c>
      <c r="H421" s="5" t="str">
        <f t="shared" si="121"/>
        <v>N/A</v>
      </c>
      <c r="I421" s="5" t="str">
        <f t="shared" si="131"/>
        <v>N/A</v>
      </c>
      <c r="J421" s="222" t="str">
        <f>IFERROR(_xlfn.XLOOKUP(A421,Microsoft!A:A,Microsoft!B:B),"N/A")</f>
        <v>N/A</v>
      </c>
      <c r="K421" s="5" t="str">
        <f t="shared" si="122"/>
        <v>N/A</v>
      </c>
      <c r="L421" s="5" t="str">
        <f t="shared" si="132"/>
        <v>N/A</v>
      </c>
      <c r="M421" s="222" t="str">
        <f>IFERROR(_xlfn.XLOOKUP($A421,Cisco!A:A,Cisco!B:B),"N/A")</f>
        <v>N/A</v>
      </c>
      <c r="N421" s="5" t="str">
        <f t="shared" si="123"/>
        <v>N/A</v>
      </c>
      <c r="O421" s="5" t="str">
        <f t="shared" si="133"/>
        <v>N/A</v>
      </c>
      <c r="P421" s="222" t="str">
        <f>IFERROR(_xlfn.XLOOKUP($A421,Disney!A:A,Disney!B:B),"N/A")</f>
        <v>N/A</v>
      </c>
      <c r="Q421" s="5" t="str">
        <f t="shared" si="124"/>
        <v>N/A</v>
      </c>
      <c r="R421" s="5" t="str">
        <f t="shared" si="134"/>
        <v>N/A</v>
      </c>
      <c r="S421" s="222" t="str">
        <f>_xlfn.XLOOKUP(A421,FedEx!A:A,FedEx!B:B,"N/A")</f>
        <v>N/A</v>
      </c>
      <c r="T421" s="5" t="str">
        <f t="shared" si="125"/>
        <v>N/A</v>
      </c>
      <c r="U421" s="5" t="str">
        <f t="shared" si="135"/>
        <v>N/A</v>
      </c>
      <c r="V421" s="222" t="str">
        <f>_xlfn.XLOOKUP($A421,'General Motors'!A:A,'General Motors'!B:B,"N/A")</f>
        <v>N/A</v>
      </c>
      <c r="W421" s="5" t="str">
        <f t="shared" si="126"/>
        <v>N/A</v>
      </c>
      <c r="X421" s="5" t="str">
        <f t="shared" si="136"/>
        <v>N/A</v>
      </c>
      <c r="Y421" s="222" t="str">
        <f>_xlfn.XLOOKUP($A421,Chevron!A:A,Chevron!B:B,"N/A")</f>
        <v>N/A</v>
      </c>
      <c r="Z421" s="5" t="str">
        <f t="shared" si="127"/>
        <v>N/A</v>
      </c>
      <c r="AA421" s="5" t="str">
        <f t="shared" si="137"/>
        <v>N/A</v>
      </c>
      <c r="AB421" s="222" t="str">
        <f>_xlfn.XLOOKUP($A421,Boeing!A:A,Boeing!B:B,"N/A")</f>
        <v>N/A</v>
      </c>
      <c r="AC421" s="5" t="str">
        <f t="shared" si="128"/>
        <v>N/A</v>
      </c>
      <c r="AD421" s="5" t="str">
        <f t="shared" si="138"/>
        <v>N/A</v>
      </c>
      <c r="AE421" s="222" t="str">
        <f>_xlfn.XLOOKUP(A421,Amazon!A:A,Amazon!B:B,"N/A")</f>
        <v>N/A</v>
      </c>
      <c r="AF421" s="5" t="str">
        <f t="shared" si="129"/>
        <v>N/A</v>
      </c>
      <c r="AG421" s="5" t="str">
        <f t="shared" si="139"/>
        <v>N/A</v>
      </c>
      <c r="AH421" s="6" t="s">
        <v>36</v>
      </c>
      <c r="AI421" s="6" t="s">
        <v>36</v>
      </c>
      <c r="AJ421" s="6" t="s">
        <v>36</v>
      </c>
    </row>
    <row r="422" spans="1:36">
      <c r="A422" s="4">
        <v>45620</v>
      </c>
      <c r="B422" s="222" t="str">
        <f>_xlfn.XLOOKUP(A422,'USD RUB'!B:B,'USD RUB'!C:C,"N/A")</f>
        <v>N/A</v>
      </c>
      <c r="C422" s="222" t="str">
        <f>IFERROR(EXP(_xlfn.XLOOKUP(A422,'Bonds (CP)'!$A$4:$A$513,'Work Sheet'!$B$3:$B$512)/252)-1,"N/A")</f>
        <v>N/A</v>
      </c>
      <c r="D422" s="222" t="str">
        <f>IFERROR(_xlfn.XLOOKUP($A422,Intel!$A$2:$A$502,Intel!$B$2:$B$502),"N/A")</f>
        <v>N/A</v>
      </c>
      <c r="E422" s="5" t="str">
        <f t="shared" si="120"/>
        <v>N/A</v>
      </c>
      <c r="F422" s="5" t="str">
        <f t="shared" si="130"/>
        <v>N/A</v>
      </c>
      <c r="G422" s="222" t="str">
        <f>IFERROR(_xlfn.XLOOKUP(A422,Apple!A:A,Apple!B:B),"N/A")</f>
        <v>N/A</v>
      </c>
      <c r="H422" s="5" t="str">
        <f t="shared" si="121"/>
        <v>N/A</v>
      </c>
      <c r="I422" s="5" t="str">
        <f t="shared" si="131"/>
        <v>N/A</v>
      </c>
      <c r="J422" s="222" t="str">
        <f>IFERROR(_xlfn.XLOOKUP(A422,Microsoft!A:A,Microsoft!B:B),"N/A")</f>
        <v>N/A</v>
      </c>
      <c r="K422" s="5" t="str">
        <f t="shared" si="122"/>
        <v>N/A</v>
      </c>
      <c r="L422" s="5" t="str">
        <f t="shared" si="132"/>
        <v>N/A</v>
      </c>
      <c r="M422" s="222" t="str">
        <f>IFERROR(_xlfn.XLOOKUP($A422,Cisco!A:A,Cisco!B:B),"N/A")</f>
        <v>N/A</v>
      </c>
      <c r="N422" s="5" t="str">
        <f t="shared" si="123"/>
        <v>N/A</v>
      </c>
      <c r="O422" s="5" t="str">
        <f t="shared" si="133"/>
        <v>N/A</v>
      </c>
      <c r="P422" s="222" t="str">
        <f>IFERROR(_xlfn.XLOOKUP($A422,Disney!A:A,Disney!B:B),"N/A")</f>
        <v>N/A</v>
      </c>
      <c r="Q422" s="5" t="str">
        <f t="shared" si="124"/>
        <v>N/A</v>
      </c>
      <c r="R422" s="5" t="str">
        <f t="shared" si="134"/>
        <v>N/A</v>
      </c>
      <c r="S422" s="222" t="str">
        <f>_xlfn.XLOOKUP(A422,FedEx!A:A,FedEx!B:B,"N/A")</f>
        <v>N/A</v>
      </c>
      <c r="T422" s="5" t="str">
        <f t="shared" si="125"/>
        <v>N/A</v>
      </c>
      <c r="U422" s="5" t="str">
        <f t="shared" si="135"/>
        <v>N/A</v>
      </c>
      <c r="V422" s="222" t="str">
        <f>_xlfn.XLOOKUP($A422,'General Motors'!A:A,'General Motors'!B:B,"N/A")</f>
        <v>N/A</v>
      </c>
      <c r="W422" s="5" t="str">
        <f t="shared" si="126"/>
        <v>N/A</v>
      </c>
      <c r="X422" s="5" t="str">
        <f t="shared" si="136"/>
        <v>N/A</v>
      </c>
      <c r="Y422" s="222" t="str">
        <f>_xlfn.XLOOKUP($A422,Chevron!A:A,Chevron!B:B,"N/A")</f>
        <v>N/A</v>
      </c>
      <c r="Z422" s="5" t="str">
        <f t="shared" si="127"/>
        <v>N/A</v>
      </c>
      <c r="AA422" s="5" t="str">
        <f t="shared" si="137"/>
        <v>N/A</v>
      </c>
      <c r="AB422" s="222" t="str">
        <f>_xlfn.XLOOKUP($A422,Boeing!A:A,Boeing!B:B,"N/A")</f>
        <v>N/A</v>
      </c>
      <c r="AC422" s="5" t="str">
        <f t="shared" si="128"/>
        <v>N/A</v>
      </c>
      <c r="AD422" s="5" t="str">
        <f t="shared" si="138"/>
        <v>N/A</v>
      </c>
      <c r="AE422" s="222" t="str">
        <f>_xlfn.XLOOKUP(A422,Amazon!A:A,Amazon!B:B,"N/A")</f>
        <v>N/A</v>
      </c>
      <c r="AF422" s="5" t="str">
        <f t="shared" si="129"/>
        <v>N/A</v>
      </c>
      <c r="AG422" s="5" t="str">
        <f t="shared" si="139"/>
        <v>N/A</v>
      </c>
      <c r="AH422" s="6" t="s">
        <v>36</v>
      </c>
      <c r="AI422" s="6" t="s">
        <v>36</v>
      </c>
      <c r="AJ422" s="6" t="s">
        <v>36</v>
      </c>
    </row>
    <row r="423" spans="1:36">
      <c r="A423" s="4">
        <v>45621</v>
      </c>
      <c r="B423" s="222" t="str">
        <f>_xlfn.XLOOKUP(A423,'USD RUB'!B:B,'USD RUB'!C:C,"N/A")</f>
        <v>N/A</v>
      </c>
      <c r="C423" s="222" t="str">
        <f>IFERROR(EXP(_xlfn.XLOOKUP(A423,'Bonds (CP)'!$A$4:$A$513,'Work Sheet'!$B$3:$B$512)/252)-1,"N/A")</f>
        <v>N/A</v>
      </c>
      <c r="D423" s="222">
        <f>IFERROR(_xlfn.XLOOKUP($A423,Intel!$A$2:$A$502,Intel!$B$2:$B$502),"N/A")</f>
        <v>24.87</v>
      </c>
      <c r="E423" s="5" t="str">
        <f t="shared" si="120"/>
        <v>N/A</v>
      </c>
      <c r="F423" s="5" t="str">
        <f t="shared" si="130"/>
        <v>N/A</v>
      </c>
      <c r="G423" s="222">
        <f>IFERROR(_xlfn.XLOOKUP(A423,Apple!A:A,Apple!B:B),"N/A")</f>
        <v>232.87</v>
      </c>
      <c r="H423" s="5" t="str">
        <f t="shared" si="121"/>
        <v>N/A</v>
      </c>
      <c r="I423" s="5" t="str">
        <f t="shared" si="131"/>
        <v>N/A</v>
      </c>
      <c r="J423" s="222">
        <f>IFERROR(_xlfn.XLOOKUP(A423,Microsoft!A:A,Microsoft!B:B),"N/A")</f>
        <v>418.79</v>
      </c>
      <c r="K423" s="5" t="str">
        <f t="shared" si="122"/>
        <v>N/A</v>
      </c>
      <c r="L423" s="5" t="str">
        <f t="shared" si="132"/>
        <v>N/A</v>
      </c>
      <c r="M423" s="222">
        <f>IFERROR(_xlfn.XLOOKUP($A423,Cisco!A:A,Cisco!B:B),"N/A")</f>
        <v>58.74</v>
      </c>
      <c r="N423" s="5" t="str">
        <f t="shared" si="123"/>
        <v>N/A</v>
      </c>
      <c r="O423" s="5" t="str">
        <f t="shared" si="133"/>
        <v>N/A</v>
      </c>
      <c r="P423" s="222">
        <f>IFERROR(_xlfn.XLOOKUP($A423,Disney!A:A,Disney!B:B),"N/A")</f>
        <v>116</v>
      </c>
      <c r="Q423" s="5" t="str">
        <f t="shared" si="124"/>
        <v>N/A</v>
      </c>
      <c r="R423" s="5" t="str">
        <f t="shared" si="134"/>
        <v>N/A</v>
      </c>
      <c r="S423" s="222">
        <f>_xlfn.XLOOKUP(A423,FedEx!A:A,FedEx!B:B,"N/A")</f>
        <v>305.14999999999998</v>
      </c>
      <c r="T423" s="5" t="str">
        <f t="shared" si="125"/>
        <v>N/A</v>
      </c>
      <c r="U423" s="5" t="str">
        <f t="shared" si="135"/>
        <v>N/A</v>
      </c>
      <c r="V423" s="222">
        <f>_xlfn.XLOOKUP($A423,'General Motors'!A:A,'General Motors'!B:B,"N/A")</f>
        <v>60.2</v>
      </c>
      <c r="W423" s="5" t="str">
        <f t="shared" si="126"/>
        <v>N/A</v>
      </c>
      <c r="X423" s="5" t="str">
        <f t="shared" si="136"/>
        <v>N/A</v>
      </c>
      <c r="Y423" s="222">
        <f>_xlfn.XLOOKUP($A423,Chevron!A:A,Chevron!B:B,"N/A")</f>
        <v>160.36000000000001</v>
      </c>
      <c r="Z423" s="5" t="str">
        <f t="shared" si="127"/>
        <v>N/A</v>
      </c>
      <c r="AA423" s="5" t="str">
        <f t="shared" si="137"/>
        <v>N/A</v>
      </c>
      <c r="AB423" s="222">
        <f>_xlfn.XLOOKUP($A423,Boeing!A:A,Boeing!B:B,"N/A")</f>
        <v>153.1</v>
      </c>
      <c r="AC423" s="5" t="str">
        <f t="shared" si="128"/>
        <v>N/A</v>
      </c>
      <c r="AD423" s="5" t="str">
        <f t="shared" si="138"/>
        <v>N/A</v>
      </c>
      <c r="AE423" s="222">
        <f>_xlfn.XLOOKUP(A423,Amazon!A:A,Amazon!B:B,"N/A")</f>
        <v>201.45</v>
      </c>
      <c r="AF423" s="5" t="str">
        <f t="shared" si="129"/>
        <v>N/A</v>
      </c>
      <c r="AG423" s="5" t="str">
        <f t="shared" si="139"/>
        <v>N/A</v>
      </c>
      <c r="AH423" s="393">
        <v>5987.37</v>
      </c>
      <c r="AI423" s="6" t="s">
        <v>36</v>
      </c>
      <c r="AJ423" s="6" t="s">
        <v>36</v>
      </c>
    </row>
    <row r="424" spans="1:36">
      <c r="A424" s="4">
        <v>45622</v>
      </c>
      <c r="B424" s="222">
        <f>_xlfn.XLOOKUP(A424,'USD RUB'!B:B,'USD RUB'!C:C,"N/A")</f>
        <v>103.7908</v>
      </c>
      <c r="C424" s="222">
        <f>IFERROR(EXP(_xlfn.XLOOKUP(A424,'Bonds (CP)'!$A$4:$A$513,'Work Sheet'!$B$3:$B$512)/252)-1,"N/A")</f>
        <v>0.41670721676914457</v>
      </c>
      <c r="D424" s="222">
        <f>IFERROR(_xlfn.XLOOKUP($A424,Intel!$A$2:$A$502,Intel!$B$2:$B$502),"N/A")</f>
        <v>24.05</v>
      </c>
      <c r="E424" s="5">
        <f t="shared" si="120"/>
        <v>2496.1687400000001</v>
      </c>
      <c r="F424" s="5" t="str">
        <f t="shared" si="130"/>
        <v>N/A</v>
      </c>
      <c r="G424" s="222">
        <f>IFERROR(_xlfn.XLOOKUP(A424,Apple!A:A,Apple!B:B),"N/A")</f>
        <v>235.06</v>
      </c>
      <c r="H424" s="5">
        <f t="shared" si="121"/>
        <v>24397.065448000001</v>
      </c>
      <c r="I424" s="5" t="str">
        <f t="shared" si="131"/>
        <v>N/A</v>
      </c>
      <c r="J424" s="222">
        <f>IFERROR(_xlfn.XLOOKUP(A424,Microsoft!A:A,Microsoft!B:B),"N/A")</f>
        <v>427.99</v>
      </c>
      <c r="K424" s="5">
        <f t="shared" si="122"/>
        <v>44421.424492000006</v>
      </c>
      <c r="L424" s="5" t="str">
        <f t="shared" si="132"/>
        <v>N/A</v>
      </c>
      <c r="M424" s="222">
        <f>IFERROR(_xlfn.XLOOKUP($A424,Cisco!A:A,Cisco!B:B),"N/A")</f>
        <v>59.59</v>
      </c>
      <c r="N424" s="5">
        <f t="shared" si="123"/>
        <v>6184.8937720000004</v>
      </c>
      <c r="O424" s="5" t="str">
        <f t="shared" si="133"/>
        <v>N/A</v>
      </c>
      <c r="P424" s="222">
        <f>IFERROR(_xlfn.XLOOKUP($A424,Disney!A:A,Disney!B:B),"N/A")</f>
        <v>115.45</v>
      </c>
      <c r="Q424" s="5">
        <f t="shared" si="124"/>
        <v>11982.647860000001</v>
      </c>
      <c r="R424" s="5" t="str">
        <f t="shared" si="134"/>
        <v>N/A</v>
      </c>
      <c r="S424" s="222">
        <f>_xlfn.XLOOKUP(A424,FedEx!A:A,FedEx!B:B,"N/A")</f>
        <v>302.98</v>
      </c>
      <c r="T424" s="5">
        <f t="shared" si="125"/>
        <v>31446.536584000005</v>
      </c>
      <c r="U424" s="5" t="str">
        <f t="shared" si="135"/>
        <v>N/A</v>
      </c>
      <c r="V424" s="222">
        <f>_xlfn.XLOOKUP($A424,'General Motors'!A:A,'General Motors'!B:B,"N/A")</f>
        <v>54.79</v>
      </c>
      <c r="W424" s="5">
        <f t="shared" si="126"/>
        <v>5686.697932</v>
      </c>
      <c r="X424" s="5" t="str">
        <f t="shared" si="136"/>
        <v>N/A</v>
      </c>
      <c r="Y424" s="222">
        <f>_xlfn.XLOOKUP($A424,Chevron!A:A,Chevron!B:B,"N/A")</f>
        <v>162.53</v>
      </c>
      <c r="Z424" s="5">
        <f t="shared" si="127"/>
        <v>16869.118724</v>
      </c>
      <c r="AA424" s="5" t="str">
        <f t="shared" si="137"/>
        <v>N/A</v>
      </c>
      <c r="AB424" s="222">
        <f>_xlfn.XLOOKUP($A424,Boeing!A:A,Boeing!B:B,"N/A")</f>
        <v>150.76</v>
      </c>
      <c r="AC424" s="5">
        <f t="shared" si="128"/>
        <v>15647.501007999999</v>
      </c>
      <c r="AD424" s="5" t="str">
        <f t="shared" si="138"/>
        <v>N/A</v>
      </c>
      <c r="AE424" s="222">
        <f>_xlfn.XLOOKUP(A424,Amazon!A:A,Amazon!B:B,"N/A")</f>
        <v>207.86</v>
      </c>
      <c r="AF424" s="5">
        <f t="shared" si="129"/>
        <v>21573.955688000002</v>
      </c>
      <c r="AG424" s="5" t="str">
        <f t="shared" si="139"/>
        <v>N/A</v>
      </c>
      <c r="AH424" s="393">
        <v>6021.63</v>
      </c>
      <c r="AI424" s="393">
        <v>624989.79500000004</v>
      </c>
      <c r="AJ424" s="6" t="s">
        <v>36</v>
      </c>
    </row>
    <row r="425" spans="1:36">
      <c r="A425" s="4">
        <v>45623</v>
      </c>
      <c r="B425" s="222">
        <f>_xlfn.XLOOKUP(A425,'USD RUB'!B:B,'USD RUB'!C:C,"N/A")</f>
        <v>105.0604</v>
      </c>
      <c r="C425" s="222">
        <f>IFERROR(EXP(_xlfn.XLOOKUP(A425,'Bonds (CP)'!$A$4:$A$513,'Work Sheet'!$B$3:$B$512)/252)-1,"N/A")</f>
        <v>0.41400287848304407</v>
      </c>
      <c r="D425" s="222">
        <f>IFERROR(_xlfn.XLOOKUP($A425,Intel!$A$2:$A$502,Intel!$B$2:$B$502),"N/A")</f>
        <v>23.65</v>
      </c>
      <c r="E425" s="5">
        <f t="shared" si="120"/>
        <v>2484.6784600000001</v>
      </c>
      <c r="F425" s="5">
        <f t="shared" si="130"/>
        <v>-4.6031663708759885E-3</v>
      </c>
      <c r="G425" s="222">
        <f>IFERROR(_xlfn.XLOOKUP(A425,Apple!A:A,Apple!B:B),"N/A")</f>
        <v>234.93</v>
      </c>
      <c r="H425" s="5">
        <f t="shared" si="121"/>
        <v>24681.839771999999</v>
      </c>
      <c r="I425" s="5">
        <f t="shared" si="131"/>
        <v>1.1672482684729646E-2</v>
      </c>
      <c r="J425" s="222">
        <f>IFERROR(_xlfn.XLOOKUP(A425,Microsoft!A:A,Microsoft!B:B),"N/A")</f>
        <v>422.99</v>
      </c>
      <c r="K425" s="5">
        <f t="shared" si="122"/>
        <v>44439.498596000005</v>
      </c>
      <c r="L425" s="5">
        <f t="shared" si="132"/>
        <v>4.0687808206718579E-4</v>
      </c>
      <c r="M425" s="222">
        <f>IFERROR(_xlfn.XLOOKUP($A425,Cisco!A:A,Cisco!B:B),"N/A")</f>
        <v>59.29</v>
      </c>
      <c r="N425" s="5">
        <f t="shared" si="123"/>
        <v>6229.0311160000001</v>
      </c>
      <c r="O425" s="5">
        <f t="shared" si="133"/>
        <v>7.1363139977951295E-3</v>
      </c>
      <c r="P425" s="222">
        <f>IFERROR(_xlfn.XLOOKUP($A425,Disney!A:A,Disney!B:B),"N/A")</f>
        <v>117.6</v>
      </c>
      <c r="Q425" s="5">
        <f t="shared" si="124"/>
        <v>12355.10304</v>
      </c>
      <c r="R425" s="5">
        <f t="shared" si="134"/>
        <v>3.1082877870701298E-2</v>
      </c>
      <c r="S425" s="222">
        <f>_xlfn.XLOOKUP(A425,FedEx!A:A,FedEx!B:B,"N/A")</f>
        <v>303.39</v>
      </c>
      <c r="T425" s="5">
        <f t="shared" si="125"/>
        <v>31874.274755999999</v>
      </c>
      <c r="U425" s="5">
        <f t="shared" si="135"/>
        <v>1.3602075728035068E-2</v>
      </c>
      <c r="V425" s="222">
        <f>_xlfn.XLOOKUP($A425,'General Motors'!A:A,'General Motors'!B:B,"N/A")</f>
        <v>55.5</v>
      </c>
      <c r="W425" s="5">
        <f t="shared" si="126"/>
        <v>5830.8522000000003</v>
      </c>
      <c r="X425" s="5">
        <f t="shared" si="136"/>
        <v>2.5349380206889593E-2</v>
      </c>
      <c r="Y425" s="222">
        <f>_xlfn.XLOOKUP($A425,Chevron!A:A,Chevron!B:B,"N/A")</f>
        <v>162.11000000000001</v>
      </c>
      <c r="Z425" s="5">
        <f t="shared" si="127"/>
        <v>17031.341444000002</v>
      </c>
      <c r="AA425" s="5">
        <f t="shared" si="137"/>
        <v>9.6165497827225277E-3</v>
      </c>
      <c r="AB425" s="222">
        <f>_xlfn.XLOOKUP($A425,Boeing!A:A,Boeing!B:B,"N/A")</f>
        <v>152.4</v>
      </c>
      <c r="AC425" s="5">
        <f t="shared" si="128"/>
        <v>16011.204960000001</v>
      </c>
      <c r="AD425" s="5">
        <f t="shared" si="138"/>
        <v>2.3243580672342112E-2</v>
      </c>
      <c r="AE425" s="222">
        <f>_xlfn.XLOOKUP(A425,Amazon!A:A,Amazon!B:B,"N/A")</f>
        <v>205.74</v>
      </c>
      <c r="AF425" s="5">
        <f t="shared" si="129"/>
        <v>21615.126696000003</v>
      </c>
      <c r="AG425" s="5">
        <f t="shared" si="139"/>
        <v>1.908366207635348E-3</v>
      </c>
      <c r="AH425" s="393">
        <v>5998.74</v>
      </c>
      <c r="AI425" s="393">
        <v>630230.02390000003</v>
      </c>
      <c r="AJ425" s="393">
        <v>8.3844999999999996E-3</v>
      </c>
    </row>
    <row r="426" spans="1:36">
      <c r="A426" s="4">
        <v>45624</v>
      </c>
      <c r="B426" s="222">
        <f>_xlfn.XLOOKUP(A426,'USD RUB'!B:B,'USD RUB'!C:C,"N/A")</f>
        <v>108.0104</v>
      </c>
      <c r="C426" s="222">
        <f>IFERROR(EXP(_xlfn.XLOOKUP(A426,'Bonds (CP)'!$A$4:$A$513,'Work Sheet'!$B$3:$B$512)/252)-1,"N/A")</f>
        <v>0.40980750614133954</v>
      </c>
      <c r="D426" s="222" t="str">
        <f>IFERROR(_xlfn.XLOOKUP($A426,Intel!$A$2:$A$502,Intel!$B$2:$B$502),"N/A")</f>
        <v>N/A</v>
      </c>
      <c r="E426" s="5" t="str">
        <f t="shared" si="120"/>
        <v>N/A</v>
      </c>
      <c r="F426" s="5" t="str">
        <f t="shared" si="130"/>
        <v>N/A</v>
      </c>
      <c r="G426" s="222" t="str">
        <f>IFERROR(_xlfn.XLOOKUP(A426,Apple!A:A,Apple!B:B),"N/A")</f>
        <v>N/A</v>
      </c>
      <c r="H426" s="5" t="str">
        <f t="shared" si="121"/>
        <v>N/A</v>
      </c>
      <c r="I426" s="5" t="str">
        <f t="shared" si="131"/>
        <v>N/A</v>
      </c>
      <c r="J426" s="222" t="str">
        <f>IFERROR(_xlfn.XLOOKUP(A426,Microsoft!A:A,Microsoft!B:B),"N/A")</f>
        <v>N/A</v>
      </c>
      <c r="K426" s="5" t="str">
        <f t="shared" si="122"/>
        <v>N/A</v>
      </c>
      <c r="L426" s="5" t="str">
        <f t="shared" si="132"/>
        <v>N/A</v>
      </c>
      <c r="M426" s="222" t="str">
        <f>IFERROR(_xlfn.XLOOKUP($A426,Cisco!A:A,Cisco!B:B),"N/A")</f>
        <v>N/A</v>
      </c>
      <c r="N426" s="5" t="str">
        <f t="shared" si="123"/>
        <v>N/A</v>
      </c>
      <c r="O426" s="5" t="str">
        <f t="shared" si="133"/>
        <v>N/A</v>
      </c>
      <c r="P426" s="222" t="str">
        <f>IFERROR(_xlfn.XLOOKUP($A426,Disney!A:A,Disney!B:B),"N/A")</f>
        <v>N/A</v>
      </c>
      <c r="Q426" s="5" t="str">
        <f t="shared" si="124"/>
        <v>N/A</v>
      </c>
      <c r="R426" s="5" t="str">
        <f t="shared" si="134"/>
        <v>N/A</v>
      </c>
      <c r="S426" s="222" t="str">
        <f>_xlfn.XLOOKUP(A426,FedEx!A:A,FedEx!B:B,"N/A")</f>
        <v>N/A</v>
      </c>
      <c r="T426" s="5" t="str">
        <f t="shared" si="125"/>
        <v>N/A</v>
      </c>
      <c r="U426" s="5" t="str">
        <f t="shared" si="135"/>
        <v>N/A</v>
      </c>
      <c r="V426" s="222" t="str">
        <f>_xlfn.XLOOKUP($A426,'General Motors'!A:A,'General Motors'!B:B,"N/A")</f>
        <v>N/A</v>
      </c>
      <c r="W426" s="5" t="str">
        <f t="shared" si="126"/>
        <v>N/A</v>
      </c>
      <c r="X426" s="5" t="str">
        <f t="shared" si="136"/>
        <v>N/A</v>
      </c>
      <c r="Y426" s="222" t="str">
        <f>_xlfn.XLOOKUP($A426,Chevron!A:A,Chevron!B:B,"N/A")</f>
        <v>N/A</v>
      </c>
      <c r="Z426" s="5" t="str">
        <f t="shared" si="127"/>
        <v>N/A</v>
      </c>
      <c r="AA426" s="5" t="str">
        <f t="shared" si="137"/>
        <v>N/A</v>
      </c>
      <c r="AB426" s="222" t="str">
        <f>_xlfn.XLOOKUP($A426,Boeing!A:A,Boeing!B:B,"N/A")</f>
        <v>N/A</v>
      </c>
      <c r="AC426" s="5" t="str">
        <f t="shared" si="128"/>
        <v>N/A</v>
      </c>
      <c r="AD426" s="5" t="str">
        <f t="shared" si="138"/>
        <v>N/A</v>
      </c>
      <c r="AE426" s="222" t="str">
        <f>_xlfn.XLOOKUP(A426,Amazon!A:A,Amazon!B:B,"N/A")</f>
        <v>N/A</v>
      </c>
      <c r="AF426" s="5" t="str">
        <f t="shared" si="129"/>
        <v>N/A</v>
      </c>
      <c r="AG426" s="5" t="str">
        <f t="shared" si="139"/>
        <v>N/A</v>
      </c>
      <c r="AH426" s="6" t="s">
        <v>36</v>
      </c>
      <c r="AI426" s="6" t="s">
        <v>36</v>
      </c>
      <c r="AJ426" s="6" t="s">
        <v>36</v>
      </c>
    </row>
    <row r="427" spans="1:36">
      <c r="A427" s="4">
        <v>45625</v>
      </c>
      <c r="B427" s="222">
        <f>_xlfn.XLOOKUP(A427,'USD RUB'!B:B,'USD RUB'!C:C,"N/A")</f>
        <v>109.5782</v>
      </c>
      <c r="C427" s="222">
        <f>IFERROR(EXP(_xlfn.XLOOKUP(A427,'Bonds (CP)'!$A$4:$A$513,'Work Sheet'!$B$3:$B$512)/252)-1,"N/A")</f>
        <v>0.40344309569702186</v>
      </c>
      <c r="D427" s="222">
        <f>IFERROR(_xlfn.XLOOKUP($A427,Intel!$A$2:$A$502,Intel!$B$2:$B$502),"N/A")</f>
        <v>24.05</v>
      </c>
      <c r="E427" s="5">
        <f t="shared" si="120"/>
        <v>2635.3557099999998</v>
      </c>
      <c r="F427" s="5" t="str">
        <f t="shared" si="130"/>
        <v>N/A</v>
      </c>
      <c r="G427" s="222">
        <f>IFERROR(_xlfn.XLOOKUP(A427,Apple!A:A,Apple!B:B),"N/A")</f>
        <v>237.33</v>
      </c>
      <c r="H427" s="5">
        <f t="shared" si="121"/>
        <v>26006.194206</v>
      </c>
      <c r="I427" s="5" t="str">
        <f t="shared" si="131"/>
        <v>N/A</v>
      </c>
      <c r="J427" s="222">
        <f>IFERROR(_xlfn.XLOOKUP(A427,Microsoft!A:A,Microsoft!B:B),"N/A")</f>
        <v>423.46</v>
      </c>
      <c r="K427" s="5">
        <f t="shared" si="122"/>
        <v>46401.984571999994</v>
      </c>
      <c r="L427" s="5" t="str">
        <f t="shared" si="132"/>
        <v>N/A</v>
      </c>
      <c r="M427" s="222">
        <f>IFERROR(_xlfn.XLOOKUP($A427,Cisco!A:A,Cisco!B:B),"N/A")</f>
        <v>59.21</v>
      </c>
      <c r="N427" s="5">
        <f t="shared" si="123"/>
        <v>6488.1252219999997</v>
      </c>
      <c r="O427" s="5" t="str">
        <f t="shared" si="133"/>
        <v>N/A</v>
      </c>
      <c r="P427" s="222">
        <f>IFERROR(_xlfn.XLOOKUP($A427,Disney!A:A,Disney!B:B),"N/A")</f>
        <v>117.47</v>
      </c>
      <c r="Q427" s="5">
        <f t="shared" si="124"/>
        <v>12872.151153999999</v>
      </c>
      <c r="R427" s="5" t="str">
        <f t="shared" si="134"/>
        <v>N/A</v>
      </c>
      <c r="S427" s="222">
        <f>_xlfn.XLOOKUP(A427,FedEx!A:A,FedEx!B:B,"N/A")</f>
        <v>302.67</v>
      </c>
      <c r="T427" s="5">
        <f t="shared" si="125"/>
        <v>33166.033794000003</v>
      </c>
      <c r="U427" s="5" t="str">
        <f t="shared" si="135"/>
        <v>N/A</v>
      </c>
      <c r="V427" s="222">
        <f>_xlfn.XLOOKUP($A427,'General Motors'!A:A,'General Motors'!B:B,"N/A")</f>
        <v>55.59</v>
      </c>
      <c r="W427" s="5">
        <f t="shared" si="126"/>
        <v>6091.4521380000006</v>
      </c>
      <c r="X427" s="5" t="str">
        <f t="shared" si="136"/>
        <v>N/A</v>
      </c>
      <c r="Y427" s="222">
        <f>_xlfn.XLOOKUP($A427,Chevron!A:A,Chevron!B:B,"N/A")</f>
        <v>161.93</v>
      </c>
      <c r="Z427" s="5">
        <f t="shared" si="127"/>
        <v>17743.997926</v>
      </c>
      <c r="AA427" s="5" t="str">
        <f t="shared" si="137"/>
        <v>N/A</v>
      </c>
      <c r="AB427" s="222">
        <f>_xlfn.XLOOKUP($A427,Boeing!A:A,Boeing!B:B,"N/A")</f>
        <v>155.44</v>
      </c>
      <c r="AC427" s="5">
        <f t="shared" si="128"/>
        <v>17032.835407999999</v>
      </c>
      <c r="AD427" s="5" t="str">
        <f t="shared" si="138"/>
        <v>N/A</v>
      </c>
      <c r="AE427" s="222">
        <f>_xlfn.XLOOKUP(A427,Amazon!A:A,Amazon!B:B,"N/A")</f>
        <v>207.89</v>
      </c>
      <c r="AF427" s="5">
        <f t="shared" si="129"/>
        <v>22780.211997999999</v>
      </c>
      <c r="AG427" s="5" t="str">
        <f t="shared" si="139"/>
        <v>N/A</v>
      </c>
      <c r="AH427" s="393">
        <v>6032.38</v>
      </c>
      <c r="AI427" s="393">
        <v>661017.34210000001</v>
      </c>
      <c r="AJ427" s="6" t="s">
        <v>36</v>
      </c>
    </row>
    <row r="428" spans="1:36">
      <c r="A428" s="4">
        <v>45626</v>
      </c>
      <c r="B428" s="222">
        <f>_xlfn.XLOOKUP(A428,'USD RUB'!B:B,'USD RUB'!C:C,"N/A")</f>
        <v>107.7409</v>
      </c>
      <c r="C428" s="222" t="str">
        <f>IFERROR(EXP(_xlfn.XLOOKUP(A428,'Bonds (CP)'!$A$4:$A$513,'Work Sheet'!$B$3:$B$512)/252)-1,"N/A")</f>
        <v>N/A</v>
      </c>
      <c r="D428" s="222" t="str">
        <f>IFERROR(_xlfn.XLOOKUP($A428,Intel!$A$2:$A$502,Intel!$B$2:$B$502),"N/A")</f>
        <v>N/A</v>
      </c>
      <c r="E428" s="5" t="str">
        <f t="shared" si="120"/>
        <v>N/A</v>
      </c>
      <c r="F428" s="5" t="str">
        <f t="shared" si="130"/>
        <v>N/A</v>
      </c>
      <c r="G428" s="222" t="str">
        <f>IFERROR(_xlfn.XLOOKUP(A428,Apple!A:A,Apple!B:B),"N/A")</f>
        <v>N/A</v>
      </c>
      <c r="H428" s="5" t="str">
        <f t="shared" si="121"/>
        <v>N/A</v>
      </c>
      <c r="I428" s="5" t="str">
        <f t="shared" si="131"/>
        <v>N/A</v>
      </c>
      <c r="J428" s="222" t="str">
        <f>IFERROR(_xlfn.XLOOKUP(A428,Microsoft!A:A,Microsoft!B:B),"N/A")</f>
        <v>N/A</v>
      </c>
      <c r="K428" s="5" t="str">
        <f t="shared" si="122"/>
        <v>N/A</v>
      </c>
      <c r="L428" s="5" t="str">
        <f t="shared" si="132"/>
        <v>N/A</v>
      </c>
      <c r="M428" s="222" t="str">
        <f>IFERROR(_xlfn.XLOOKUP($A428,Cisco!A:A,Cisco!B:B),"N/A")</f>
        <v>N/A</v>
      </c>
      <c r="N428" s="5" t="str">
        <f t="shared" si="123"/>
        <v>N/A</v>
      </c>
      <c r="O428" s="5" t="str">
        <f t="shared" si="133"/>
        <v>N/A</v>
      </c>
      <c r="P428" s="222" t="str">
        <f>IFERROR(_xlfn.XLOOKUP($A428,Disney!A:A,Disney!B:B),"N/A")</f>
        <v>N/A</v>
      </c>
      <c r="Q428" s="5" t="str">
        <f t="shared" si="124"/>
        <v>N/A</v>
      </c>
      <c r="R428" s="5" t="str">
        <f t="shared" si="134"/>
        <v>N/A</v>
      </c>
      <c r="S428" s="222" t="str">
        <f>_xlfn.XLOOKUP(A428,FedEx!A:A,FedEx!B:B,"N/A")</f>
        <v>N/A</v>
      </c>
      <c r="T428" s="5" t="str">
        <f t="shared" si="125"/>
        <v>N/A</v>
      </c>
      <c r="U428" s="5" t="str">
        <f t="shared" si="135"/>
        <v>N/A</v>
      </c>
      <c r="V428" s="222" t="str">
        <f>_xlfn.XLOOKUP($A428,'General Motors'!A:A,'General Motors'!B:B,"N/A")</f>
        <v>N/A</v>
      </c>
      <c r="W428" s="5" t="str">
        <f t="shared" si="126"/>
        <v>N/A</v>
      </c>
      <c r="X428" s="5" t="str">
        <f t="shared" si="136"/>
        <v>N/A</v>
      </c>
      <c r="Y428" s="222" t="str">
        <f>_xlfn.XLOOKUP($A428,Chevron!A:A,Chevron!B:B,"N/A")</f>
        <v>N/A</v>
      </c>
      <c r="Z428" s="5" t="str">
        <f t="shared" si="127"/>
        <v>N/A</v>
      </c>
      <c r="AA428" s="5" t="str">
        <f t="shared" si="137"/>
        <v>N/A</v>
      </c>
      <c r="AB428" s="222" t="str">
        <f>_xlfn.XLOOKUP($A428,Boeing!A:A,Boeing!B:B,"N/A")</f>
        <v>N/A</v>
      </c>
      <c r="AC428" s="5" t="str">
        <f t="shared" si="128"/>
        <v>N/A</v>
      </c>
      <c r="AD428" s="5" t="str">
        <f t="shared" si="138"/>
        <v>N/A</v>
      </c>
      <c r="AE428" s="222" t="str">
        <f>_xlfn.XLOOKUP(A428,Amazon!A:A,Amazon!B:B,"N/A")</f>
        <v>N/A</v>
      </c>
      <c r="AF428" s="5" t="str">
        <f t="shared" si="129"/>
        <v>N/A</v>
      </c>
      <c r="AG428" s="5" t="str">
        <f t="shared" si="139"/>
        <v>N/A</v>
      </c>
      <c r="AH428" s="6" t="s">
        <v>36</v>
      </c>
      <c r="AI428" s="6" t="s">
        <v>36</v>
      </c>
      <c r="AJ428" s="6" t="s">
        <v>36</v>
      </c>
    </row>
    <row r="429" spans="1:36">
      <c r="A429" s="4">
        <v>45627</v>
      </c>
      <c r="B429" s="222" t="str">
        <f>_xlfn.XLOOKUP(A429,'USD RUB'!B:B,'USD RUB'!C:C,"N/A")</f>
        <v>N/A</v>
      </c>
      <c r="C429" s="222" t="str">
        <f>IFERROR(EXP(_xlfn.XLOOKUP(A429,'Bonds (CP)'!$A$4:$A$513,'Work Sheet'!$B$3:$B$512)/252)-1,"N/A")</f>
        <v>N/A</v>
      </c>
      <c r="D429" s="222" t="str">
        <f>IFERROR(_xlfn.XLOOKUP($A429,Intel!$A$2:$A$502,Intel!$B$2:$B$502),"N/A")</f>
        <v>N/A</v>
      </c>
      <c r="E429" s="5" t="str">
        <f t="shared" si="120"/>
        <v>N/A</v>
      </c>
      <c r="F429" s="5" t="str">
        <f t="shared" si="130"/>
        <v>N/A</v>
      </c>
      <c r="G429" s="222" t="str">
        <f>IFERROR(_xlfn.XLOOKUP(A429,Apple!A:A,Apple!B:B),"N/A")</f>
        <v>N/A</v>
      </c>
      <c r="H429" s="5" t="str">
        <f t="shared" si="121"/>
        <v>N/A</v>
      </c>
      <c r="I429" s="5" t="str">
        <f t="shared" si="131"/>
        <v>N/A</v>
      </c>
      <c r="J429" s="222" t="str">
        <f>IFERROR(_xlfn.XLOOKUP(A429,Microsoft!A:A,Microsoft!B:B),"N/A")</f>
        <v>N/A</v>
      </c>
      <c r="K429" s="5" t="str">
        <f t="shared" si="122"/>
        <v>N/A</v>
      </c>
      <c r="L429" s="5" t="str">
        <f t="shared" si="132"/>
        <v>N/A</v>
      </c>
      <c r="M429" s="222" t="str">
        <f>IFERROR(_xlfn.XLOOKUP($A429,Cisco!A:A,Cisco!B:B),"N/A")</f>
        <v>N/A</v>
      </c>
      <c r="N429" s="5" t="str">
        <f t="shared" si="123"/>
        <v>N/A</v>
      </c>
      <c r="O429" s="5" t="str">
        <f t="shared" si="133"/>
        <v>N/A</v>
      </c>
      <c r="P429" s="222" t="str">
        <f>IFERROR(_xlfn.XLOOKUP($A429,Disney!A:A,Disney!B:B),"N/A")</f>
        <v>N/A</v>
      </c>
      <c r="Q429" s="5" t="str">
        <f t="shared" si="124"/>
        <v>N/A</v>
      </c>
      <c r="R429" s="5" t="str">
        <f t="shared" si="134"/>
        <v>N/A</v>
      </c>
      <c r="S429" s="222" t="str">
        <f>_xlfn.XLOOKUP(A429,FedEx!A:A,FedEx!B:B,"N/A")</f>
        <v>N/A</v>
      </c>
      <c r="T429" s="5" t="str">
        <f t="shared" si="125"/>
        <v>N/A</v>
      </c>
      <c r="U429" s="5" t="str">
        <f t="shared" si="135"/>
        <v>N/A</v>
      </c>
      <c r="V429" s="222" t="str">
        <f>_xlfn.XLOOKUP($A429,'General Motors'!A:A,'General Motors'!B:B,"N/A")</f>
        <v>N/A</v>
      </c>
      <c r="W429" s="5" t="str">
        <f t="shared" si="126"/>
        <v>N/A</v>
      </c>
      <c r="X429" s="5" t="str">
        <f t="shared" si="136"/>
        <v>N/A</v>
      </c>
      <c r="Y429" s="222" t="str">
        <f>_xlfn.XLOOKUP($A429,Chevron!A:A,Chevron!B:B,"N/A")</f>
        <v>N/A</v>
      </c>
      <c r="Z429" s="5" t="str">
        <f t="shared" si="127"/>
        <v>N/A</v>
      </c>
      <c r="AA429" s="5" t="str">
        <f t="shared" si="137"/>
        <v>N/A</v>
      </c>
      <c r="AB429" s="222" t="str">
        <f>_xlfn.XLOOKUP($A429,Boeing!A:A,Boeing!B:B,"N/A")</f>
        <v>N/A</v>
      </c>
      <c r="AC429" s="5" t="str">
        <f t="shared" si="128"/>
        <v>N/A</v>
      </c>
      <c r="AD429" s="5" t="str">
        <f t="shared" si="138"/>
        <v>N/A</v>
      </c>
      <c r="AE429" s="222" t="str">
        <f>_xlfn.XLOOKUP(A429,Amazon!A:A,Amazon!B:B,"N/A")</f>
        <v>N/A</v>
      </c>
      <c r="AF429" s="5" t="str">
        <f t="shared" si="129"/>
        <v>N/A</v>
      </c>
      <c r="AG429" s="5" t="str">
        <f t="shared" si="139"/>
        <v>N/A</v>
      </c>
      <c r="AH429" s="6" t="s">
        <v>36</v>
      </c>
      <c r="AI429" s="6" t="s">
        <v>36</v>
      </c>
      <c r="AJ429" s="6" t="s">
        <v>36</v>
      </c>
    </row>
    <row r="430" spans="1:36">
      <c r="A430" s="4">
        <v>45628</v>
      </c>
      <c r="B430" s="222" t="str">
        <f>_xlfn.XLOOKUP(A430,'USD RUB'!B:B,'USD RUB'!C:C,"N/A")</f>
        <v>N/A</v>
      </c>
      <c r="C430" s="222">
        <f>IFERROR(EXP(_xlfn.XLOOKUP(A430,'Bonds (CP)'!$A$4:$A$513,'Work Sheet'!$B$3:$B$512)/252)-1,"N/A")</f>
        <v>0.40430659011682479</v>
      </c>
      <c r="D430" s="222">
        <f>IFERROR(_xlfn.XLOOKUP($A430,Intel!$A$2:$A$502,Intel!$B$2:$B$502),"N/A")</f>
        <v>23.93</v>
      </c>
      <c r="E430" s="5" t="str">
        <f t="shared" si="120"/>
        <v>N/A</v>
      </c>
      <c r="F430" s="5" t="str">
        <f t="shared" si="130"/>
        <v>N/A</v>
      </c>
      <c r="G430" s="222">
        <f>IFERROR(_xlfn.XLOOKUP(A430,Apple!A:A,Apple!B:B),"N/A")</f>
        <v>239.59</v>
      </c>
      <c r="H430" s="5" t="str">
        <f t="shared" si="121"/>
        <v>N/A</v>
      </c>
      <c r="I430" s="5" t="str">
        <f t="shared" si="131"/>
        <v>N/A</v>
      </c>
      <c r="J430" s="222">
        <f>IFERROR(_xlfn.XLOOKUP(A430,Microsoft!A:A,Microsoft!B:B),"N/A")</f>
        <v>430.98</v>
      </c>
      <c r="K430" s="5" t="str">
        <f t="shared" si="122"/>
        <v>N/A</v>
      </c>
      <c r="L430" s="5" t="str">
        <f t="shared" si="132"/>
        <v>N/A</v>
      </c>
      <c r="M430" s="222">
        <f>IFERROR(_xlfn.XLOOKUP($A430,Cisco!A:A,Cisco!B:B),"N/A")</f>
        <v>59.43</v>
      </c>
      <c r="N430" s="5" t="str">
        <f t="shared" si="123"/>
        <v>N/A</v>
      </c>
      <c r="O430" s="5" t="str">
        <f t="shared" si="133"/>
        <v>N/A</v>
      </c>
      <c r="P430" s="222">
        <f>IFERROR(_xlfn.XLOOKUP($A430,Disney!A:A,Disney!B:B),"N/A")</f>
        <v>117.16</v>
      </c>
      <c r="Q430" s="5" t="str">
        <f t="shared" si="124"/>
        <v>N/A</v>
      </c>
      <c r="R430" s="5" t="str">
        <f t="shared" si="134"/>
        <v>N/A</v>
      </c>
      <c r="S430" s="222">
        <f>_xlfn.XLOOKUP(A430,FedEx!A:A,FedEx!B:B,"N/A")</f>
        <v>296.69</v>
      </c>
      <c r="T430" s="5" t="str">
        <f t="shared" si="125"/>
        <v>N/A</v>
      </c>
      <c r="U430" s="5" t="str">
        <f t="shared" si="135"/>
        <v>N/A</v>
      </c>
      <c r="V430" s="222">
        <f>_xlfn.XLOOKUP($A430,'General Motors'!A:A,'General Motors'!B:B,"N/A")</f>
        <v>55.04</v>
      </c>
      <c r="W430" s="5" t="str">
        <f t="shared" si="126"/>
        <v>N/A</v>
      </c>
      <c r="X430" s="5" t="str">
        <f t="shared" si="136"/>
        <v>N/A</v>
      </c>
      <c r="Y430" s="222">
        <f>_xlfn.XLOOKUP($A430,Chevron!A:A,Chevron!B:B,"N/A")</f>
        <v>162.21</v>
      </c>
      <c r="Z430" s="5" t="str">
        <f t="shared" si="127"/>
        <v>N/A</v>
      </c>
      <c r="AA430" s="5" t="str">
        <f t="shared" si="137"/>
        <v>N/A</v>
      </c>
      <c r="AB430" s="222">
        <f>_xlfn.XLOOKUP($A430,Boeing!A:A,Boeing!B:B,"N/A")</f>
        <v>156.54</v>
      </c>
      <c r="AC430" s="5" t="str">
        <f t="shared" si="128"/>
        <v>N/A</v>
      </c>
      <c r="AD430" s="5" t="str">
        <f t="shared" si="138"/>
        <v>N/A</v>
      </c>
      <c r="AE430" s="222">
        <f>_xlfn.XLOOKUP(A430,Amazon!A:A,Amazon!B:B,"N/A")</f>
        <v>210.71</v>
      </c>
      <c r="AF430" s="5" t="str">
        <f t="shared" si="129"/>
        <v>N/A</v>
      </c>
      <c r="AG430" s="5" t="str">
        <f t="shared" si="139"/>
        <v>N/A</v>
      </c>
      <c r="AH430" s="393">
        <v>6047.15</v>
      </c>
      <c r="AI430" s="6" t="s">
        <v>36</v>
      </c>
      <c r="AJ430" s="6" t="s">
        <v>36</v>
      </c>
    </row>
    <row r="431" spans="1:36">
      <c r="A431" s="4">
        <v>45629</v>
      </c>
      <c r="B431" s="222">
        <f>_xlfn.XLOOKUP(A431,'USD RUB'!B:B,'USD RUB'!C:C,"N/A")</f>
        <v>107.1758</v>
      </c>
      <c r="C431" s="222" t="str">
        <f>IFERROR(EXP(_xlfn.XLOOKUP(A431,'Bonds (CP)'!$A$4:$A$513,'Work Sheet'!$B$3:$B$512)/252)-1,"N/A")</f>
        <v>N/A</v>
      </c>
      <c r="D431" s="222">
        <f>IFERROR(_xlfn.XLOOKUP($A431,Intel!$A$2:$A$502,Intel!$B$2:$B$502),"N/A")</f>
        <v>22.47</v>
      </c>
      <c r="E431" s="5">
        <f t="shared" si="120"/>
        <v>2408.2402259999999</v>
      </c>
      <c r="F431" s="5" t="str">
        <f t="shared" si="130"/>
        <v>N/A</v>
      </c>
      <c r="G431" s="222">
        <f>IFERROR(_xlfn.XLOOKUP(A431,Apple!A:A,Apple!B:B),"N/A")</f>
        <v>242.65</v>
      </c>
      <c r="H431" s="5">
        <f t="shared" si="121"/>
        <v>26006.207869999998</v>
      </c>
      <c r="I431" s="5" t="str">
        <f t="shared" si="131"/>
        <v>N/A</v>
      </c>
      <c r="J431" s="222">
        <f>IFERROR(_xlfn.XLOOKUP(A431,Microsoft!A:A,Microsoft!B:B),"N/A")</f>
        <v>431.2</v>
      </c>
      <c r="K431" s="5">
        <f t="shared" si="122"/>
        <v>46214.204959999995</v>
      </c>
      <c r="L431" s="5" t="str">
        <f t="shared" si="132"/>
        <v>N/A</v>
      </c>
      <c r="M431" s="222">
        <f>IFERROR(_xlfn.XLOOKUP($A431,Cisco!A:A,Cisco!B:B),"N/A")</f>
        <v>59.48</v>
      </c>
      <c r="N431" s="5">
        <f t="shared" si="123"/>
        <v>6374.8165839999992</v>
      </c>
      <c r="O431" s="5" t="str">
        <f t="shared" si="133"/>
        <v>N/A</v>
      </c>
      <c r="P431" s="222">
        <f>IFERROR(_xlfn.XLOOKUP($A431,Disney!A:A,Disney!B:B),"N/A")</f>
        <v>116.45</v>
      </c>
      <c r="Q431" s="5">
        <f t="shared" si="124"/>
        <v>12480.62191</v>
      </c>
      <c r="R431" s="5" t="str">
        <f t="shared" si="134"/>
        <v>N/A</v>
      </c>
      <c r="S431" s="222">
        <f>_xlfn.XLOOKUP(A431,FedEx!A:A,FedEx!B:B,"N/A")</f>
        <v>282.85000000000002</v>
      </c>
      <c r="T431" s="5">
        <f t="shared" si="125"/>
        <v>30314.675030000002</v>
      </c>
      <c r="U431" s="5" t="str">
        <f t="shared" si="135"/>
        <v>N/A</v>
      </c>
      <c r="V431" s="222">
        <f>_xlfn.XLOOKUP($A431,'General Motors'!A:A,'General Motors'!B:B,"N/A")</f>
        <v>53.66</v>
      </c>
      <c r="W431" s="5">
        <f t="shared" si="126"/>
        <v>5751.0534279999993</v>
      </c>
      <c r="X431" s="5" t="str">
        <f t="shared" si="136"/>
        <v>N/A</v>
      </c>
      <c r="Y431" s="222">
        <f>_xlfn.XLOOKUP($A431,Chevron!A:A,Chevron!B:B,"N/A")</f>
        <v>161.91999999999999</v>
      </c>
      <c r="Z431" s="5">
        <f t="shared" si="127"/>
        <v>17353.905535999998</v>
      </c>
      <c r="AA431" s="5" t="str">
        <f t="shared" si="137"/>
        <v>N/A</v>
      </c>
      <c r="AB431" s="222">
        <f>_xlfn.XLOOKUP($A431,Boeing!A:A,Boeing!B:B,"N/A")</f>
        <v>155</v>
      </c>
      <c r="AC431" s="5">
        <f t="shared" si="128"/>
        <v>16612.249</v>
      </c>
      <c r="AD431" s="5" t="str">
        <f t="shared" si="138"/>
        <v>N/A</v>
      </c>
      <c r="AE431" s="222">
        <f>_xlfn.XLOOKUP(A431,Amazon!A:A,Amazon!B:B,"N/A")</f>
        <v>213.44</v>
      </c>
      <c r="AF431" s="5">
        <f t="shared" si="129"/>
        <v>22875.602751999999</v>
      </c>
      <c r="AG431" s="5" t="str">
        <f t="shared" si="139"/>
        <v>N/A</v>
      </c>
      <c r="AH431" s="393">
        <v>6049.88</v>
      </c>
      <c r="AI431" s="393">
        <v>648400.72889999999</v>
      </c>
      <c r="AJ431" s="6" t="s">
        <v>36</v>
      </c>
    </row>
    <row r="432" spans="1:36">
      <c r="A432" s="4">
        <v>45630</v>
      </c>
      <c r="B432" s="222">
        <f>_xlfn.XLOOKUP(A432,'USD RUB'!B:B,'USD RUB'!C:C,"N/A")</f>
        <v>106.1878</v>
      </c>
      <c r="C432" s="222" t="str">
        <f>IFERROR(EXP(_xlfn.XLOOKUP(A432,'Bonds (CP)'!$A$4:$A$513,'Work Sheet'!$B$3:$B$512)/252)-1,"N/A")</f>
        <v>N/A</v>
      </c>
      <c r="D432" s="222">
        <f>IFERROR(_xlfn.XLOOKUP($A432,Intel!$A$2:$A$502,Intel!$B$2:$B$502),"N/A")</f>
        <v>21.96</v>
      </c>
      <c r="E432" s="5">
        <f t="shared" si="120"/>
        <v>2331.8840879999998</v>
      </c>
      <c r="F432" s="5">
        <f t="shared" si="130"/>
        <v>-3.1706196572766743E-2</v>
      </c>
      <c r="G432" s="222">
        <f>IFERROR(_xlfn.XLOOKUP(A432,Apple!A:A,Apple!B:B),"N/A")</f>
        <v>243.01</v>
      </c>
      <c r="H432" s="5">
        <f t="shared" si="121"/>
        <v>25804.697278</v>
      </c>
      <c r="I432" s="5">
        <f t="shared" si="131"/>
        <v>-7.7485573062905377E-3</v>
      </c>
      <c r="J432" s="222">
        <f>IFERROR(_xlfn.XLOOKUP(A432,Microsoft!A:A,Microsoft!B:B),"N/A")</f>
        <v>437.42</v>
      </c>
      <c r="K432" s="5">
        <f t="shared" si="122"/>
        <v>46448.667476000002</v>
      </c>
      <c r="L432" s="5">
        <f t="shared" si="132"/>
        <v>5.0733863365808318E-3</v>
      </c>
      <c r="M432" s="222">
        <f>IFERROR(_xlfn.XLOOKUP($A432,Cisco!A:A,Cisco!B:B),"N/A")</f>
        <v>59.62</v>
      </c>
      <c r="N432" s="5">
        <f t="shared" si="123"/>
        <v>6330.9166359999999</v>
      </c>
      <c r="O432" s="5">
        <f t="shared" si="133"/>
        <v>-6.8864644843559253E-3</v>
      </c>
      <c r="P432" s="222">
        <f>IFERROR(_xlfn.XLOOKUP($A432,Disney!A:A,Disney!B:B),"N/A")</f>
        <v>116.99</v>
      </c>
      <c r="Q432" s="5">
        <f t="shared" si="124"/>
        <v>12422.910721999999</v>
      </c>
      <c r="R432" s="5">
        <f t="shared" si="134"/>
        <v>-4.624063481464824E-3</v>
      </c>
      <c r="S432" s="222">
        <f>_xlfn.XLOOKUP(A432,FedEx!A:A,FedEx!B:B,"N/A")</f>
        <v>283.43</v>
      </c>
      <c r="T432" s="5">
        <f t="shared" si="125"/>
        <v>30096.808153999998</v>
      </c>
      <c r="U432" s="5">
        <f t="shared" si="135"/>
        <v>-7.1868451759551366E-3</v>
      </c>
      <c r="V432" s="222">
        <f>_xlfn.XLOOKUP($A432,'General Motors'!A:A,'General Motors'!B:B,"N/A")</f>
        <v>53.36</v>
      </c>
      <c r="W432" s="5">
        <f t="shared" si="126"/>
        <v>5666.1810079999996</v>
      </c>
      <c r="X432" s="5">
        <f t="shared" si="136"/>
        <v>-1.4757717183913388E-2</v>
      </c>
      <c r="Y432" s="222">
        <f>_xlfn.XLOOKUP($A432,Chevron!A:A,Chevron!B:B,"N/A")</f>
        <v>158.32</v>
      </c>
      <c r="Z432" s="5">
        <f t="shared" si="127"/>
        <v>16811.652495999999</v>
      </c>
      <c r="AA432" s="5">
        <f t="shared" si="137"/>
        <v>-3.1246743787737952E-2</v>
      </c>
      <c r="AB432" s="222">
        <f>_xlfn.XLOOKUP($A432,Boeing!A:A,Boeing!B:B,"N/A")</f>
        <v>158.28</v>
      </c>
      <c r="AC432" s="5">
        <f t="shared" si="128"/>
        <v>16807.404984000001</v>
      </c>
      <c r="AD432" s="5">
        <f t="shared" si="138"/>
        <v>1.1747716037726175E-2</v>
      </c>
      <c r="AE432" s="222">
        <f>_xlfn.XLOOKUP(A432,Amazon!A:A,Amazon!B:B,"N/A")</f>
        <v>218.16</v>
      </c>
      <c r="AF432" s="5">
        <f t="shared" si="129"/>
        <v>23165.930447999999</v>
      </c>
      <c r="AG432" s="5">
        <f t="shared" si="139"/>
        <v>1.2691586715660064E-2</v>
      </c>
      <c r="AH432" s="393">
        <v>6086.49</v>
      </c>
      <c r="AI432" s="393">
        <v>646310.9828</v>
      </c>
      <c r="AJ432" s="393">
        <v>-3.2228999999999999E-3</v>
      </c>
    </row>
    <row r="433" spans="1:36">
      <c r="A433" s="4">
        <v>45631</v>
      </c>
      <c r="B433" s="222">
        <f>_xlfn.XLOOKUP(A433,'USD RUB'!B:B,'USD RUB'!C:C,"N/A")</f>
        <v>104.23609999999999</v>
      </c>
      <c r="C433" s="222">
        <f>IFERROR(EXP(_xlfn.XLOOKUP(A433,'Bonds (CP)'!$A$4:$A$513,'Work Sheet'!$B$3:$B$512)/252)-1,"N/A")</f>
        <v>0.40983659770748937</v>
      </c>
      <c r="D433" s="222">
        <f>IFERROR(_xlfn.XLOOKUP($A433,Intel!$A$2:$A$502,Intel!$B$2:$B$502),"N/A")</f>
        <v>20.8</v>
      </c>
      <c r="E433" s="5">
        <f t="shared" si="120"/>
        <v>2168.1108799999997</v>
      </c>
      <c r="F433" s="5">
        <f t="shared" si="130"/>
        <v>-7.0232139257172199E-2</v>
      </c>
      <c r="G433" s="222">
        <f>IFERROR(_xlfn.XLOOKUP(A433,Apple!A:A,Apple!B:B),"N/A")</f>
        <v>243.04</v>
      </c>
      <c r="H433" s="5">
        <f t="shared" si="121"/>
        <v>25333.541743999998</v>
      </c>
      <c r="I433" s="5">
        <f t="shared" si="131"/>
        <v>-1.8258518165283344E-2</v>
      </c>
      <c r="J433" s="222">
        <f>IFERROR(_xlfn.XLOOKUP(A433,Microsoft!A:A,Microsoft!B:B),"N/A")</f>
        <v>442.62</v>
      </c>
      <c r="K433" s="5">
        <f t="shared" si="122"/>
        <v>46136.982581999997</v>
      </c>
      <c r="L433" s="5">
        <f t="shared" si="132"/>
        <v>-6.7103086253454958E-3</v>
      </c>
      <c r="M433" s="222">
        <f>IFERROR(_xlfn.XLOOKUP($A433,Cisco!A:A,Cisco!B:B),"N/A")</f>
        <v>60.02</v>
      </c>
      <c r="N433" s="5">
        <f t="shared" si="123"/>
        <v>6256.2507219999998</v>
      </c>
      <c r="O433" s="5">
        <f t="shared" si="133"/>
        <v>-1.1793855186059687E-2</v>
      </c>
      <c r="P433" s="222">
        <f>IFERROR(_xlfn.XLOOKUP($A433,Disney!A:A,Disney!B:B),"N/A")</f>
        <v>116.5</v>
      </c>
      <c r="Q433" s="5">
        <f t="shared" si="124"/>
        <v>12143.505649999999</v>
      </c>
      <c r="R433" s="5">
        <f t="shared" si="134"/>
        <v>-2.2491111644648232E-2</v>
      </c>
      <c r="S433" s="222">
        <f>_xlfn.XLOOKUP(A433,FedEx!A:A,FedEx!B:B,"N/A")</f>
        <v>279.42</v>
      </c>
      <c r="T433" s="5">
        <f t="shared" si="125"/>
        <v>29125.651062000001</v>
      </c>
      <c r="U433" s="5">
        <f t="shared" si="135"/>
        <v>-3.2267776936037884E-2</v>
      </c>
      <c r="V433" s="222">
        <f>_xlfn.XLOOKUP($A433,'General Motors'!A:A,'General Motors'!B:B,"N/A")</f>
        <v>53.39</v>
      </c>
      <c r="W433" s="5">
        <f t="shared" si="126"/>
        <v>5565.165379</v>
      </c>
      <c r="X433" s="5">
        <f t="shared" si="136"/>
        <v>-1.7827815394068303E-2</v>
      </c>
      <c r="Y433" s="222">
        <f>_xlfn.XLOOKUP($A433,Chevron!A:A,Chevron!B:B,"N/A")</f>
        <v>159.33000000000001</v>
      </c>
      <c r="Z433" s="5">
        <f t="shared" si="127"/>
        <v>16607.937813</v>
      </c>
      <c r="AA433" s="5">
        <f t="shared" si="137"/>
        <v>-1.211746929984836E-2</v>
      </c>
      <c r="AB433" s="222">
        <f>_xlfn.XLOOKUP($A433,Boeing!A:A,Boeing!B:B,"N/A")</f>
        <v>156.66999999999999</v>
      </c>
      <c r="AC433" s="5">
        <f t="shared" si="128"/>
        <v>16330.669786999997</v>
      </c>
      <c r="AD433" s="5">
        <f t="shared" si="138"/>
        <v>-2.8364592716950465E-2</v>
      </c>
      <c r="AE433" s="222">
        <f>_xlfn.XLOOKUP(A433,Amazon!A:A,Amazon!B:B,"N/A")</f>
        <v>220.55</v>
      </c>
      <c r="AF433" s="5">
        <f t="shared" si="129"/>
        <v>22989.271854999999</v>
      </c>
      <c r="AG433" s="5">
        <f t="shared" si="139"/>
        <v>-7.6257931187586614E-3</v>
      </c>
      <c r="AH433" s="8">
        <v>1525194</v>
      </c>
      <c r="AI433" s="393">
        <v>633245.77350000001</v>
      </c>
      <c r="AJ433" s="393">
        <v>-2.02151E-2</v>
      </c>
    </row>
    <row r="434" spans="1:36">
      <c r="A434" s="4">
        <v>45632</v>
      </c>
      <c r="B434" s="222">
        <f>_xlfn.XLOOKUP(A434,'USD RUB'!B:B,'USD RUB'!C:C,"N/A")</f>
        <v>103.3837</v>
      </c>
      <c r="C434" s="222">
        <f>IFERROR(EXP(_xlfn.XLOOKUP(A434,'Bonds (CP)'!$A$4:$A$513,'Work Sheet'!$B$3:$B$512)/252)-1,"N/A")</f>
        <v>0.40857614098338635</v>
      </c>
      <c r="D434" s="222">
        <f>IFERROR(_xlfn.XLOOKUP($A434,Intel!$A$2:$A$502,Intel!$B$2:$B$502),"N/A")</f>
        <v>20.92</v>
      </c>
      <c r="E434" s="5">
        <f t="shared" si="120"/>
        <v>2162.7870040000003</v>
      </c>
      <c r="F434" s="5">
        <f t="shared" si="130"/>
        <v>-2.4555367758679614E-3</v>
      </c>
      <c r="G434" s="222">
        <f>IFERROR(_xlfn.XLOOKUP(A434,Apple!A:A,Apple!B:B),"N/A")</f>
        <v>242.84</v>
      </c>
      <c r="H434" s="5">
        <f t="shared" si="121"/>
        <v>25105.697708</v>
      </c>
      <c r="I434" s="5">
        <f t="shared" si="131"/>
        <v>-8.9937695369405324E-3</v>
      </c>
      <c r="J434" s="222">
        <f>IFERROR(_xlfn.XLOOKUP(A434,Microsoft!A:A,Microsoft!B:B),"N/A")</f>
        <v>443.57</v>
      </c>
      <c r="K434" s="5">
        <f t="shared" si="122"/>
        <v>45857.907809000004</v>
      </c>
      <c r="L434" s="5">
        <f t="shared" si="132"/>
        <v>-6.0488301874529471E-3</v>
      </c>
      <c r="M434" s="222">
        <f>IFERROR(_xlfn.XLOOKUP($A434,Cisco!A:A,Cisco!B:B),"N/A")</f>
        <v>59.89</v>
      </c>
      <c r="N434" s="5">
        <f t="shared" si="123"/>
        <v>6191.6497930000005</v>
      </c>
      <c r="O434" s="5">
        <f t="shared" si="133"/>
        <v>-1.0325821625535414E-2</v>
      </c>
      <c r="P434" s="222">
        <f>IFERROR(_xlfn.XLOOKUP($A434,Disney!A:A,Disney!B:B),"N/A")</f>
        <v>116.73</v>
      </c>
      <c r="Q434" s="5">
        <f t="shared" si="124"/>
        <v>12067.979301000001</v>
      </c>
      <c r="R434" s="5">
        <f t="shared" si="134"/>
        <v>-6.2194848157375304E-3</v>
      </c>
      <c r="S434" s="222">
        <f>_xlfn.XLOOKUP(A434,FedEx!A:A,FedEx!B:B,"N/A")</f>
        <v>280.68</v>
      </c>
      <c r="T434" s="5">
        <f t="shared" si="125"/>
        <v>29017.736916000002</v>
      </c>
      <c r="U434" s="5">
        <f t="shared" si="135"/>
        <v>-3.7051239050512885E-3</v>
      </c>
      <c r="V434" s="222">
        <f>_xlfn.XLOOKUP($A434,'General Motors'!A:A,'General Motors'!B:B,"N/A")</f>
        <v>53.41</v>
      </c>
      <c r="W434" s="5">
        <f t="shared" si="126"/>
        <v>5521.7234170000002</v>
      </c>
      <c r="X434" s="5">
        <f t="shared" si="136"/>
        <v>-7.8060505019180715E-3</v>
      </c>
      <c r="Y434" s="222">
        <f>_xlfn.XLOOKUP($A434,Chevron!A:A,Chevron!B:B,"N/A")</f>
        <v>155.24</v>
      </c>
      <c r="Z434" s="5">
        <f t="shared" si="127"/>
        <v>16049.285588000002</v>
      </c>
      <c r="AA434" s="5">
        <f t="shared" si="137"/>
        <v>-3.3637663585343369E-2</v>
      </c>
      <c r="AB434" s="222">
        <f>_xlfn.XLOOKUP($A434,Boeing!A:A,Boeing!B:B,"N/A")</f>
        <v>153.93</v>
      </c>
      <c r="AC434" s="5">
        <f t="shared" si="128"/>
        <v>15913.852941000001</v>
      </c>
      <c r="AD434" s="5">
        <f t="shared" si="138"/>
        <v>-2.5523560970646897E-2</v>
      </c>
      <c r="AE434" s="222">
        <f>_xlfn.XLOOKUP(A434,Amazon!A:A,Amazon!B:B,"N/A")</f>
        <v>227.03</v>
      </c>
      <c r="AF434" s="5">
        <f t="shared" si="129"/>
        <v>23471.201411000002</v>
      </c>
      <c r="AG434" s="5">
        <f t="shared" si="139"/>
        <v>2.0963237071607743E-2</v>
      </c>
      <c r="AH434" s="393">
        <v>6090.27</v>
      </c>
      <c r="AI434" s="393">
        <v>629634.64659999998</v>
      </c>
      <c r="AJ434" s="393">
        <v>-5.7026000000000004E-3</v>
      </c>
    </row>
    <row r="435" spans="1:36">
      <c r="A435" s="4">
        <v>45633</v>
      </c>
      <c r="B435" s="222">
        <f>_xlfn.XLOOKUP(A435,'USD RUB'!B:B,'USD RUB'!C:C,"N/A")</f>
        <v>99.421499999999995</v>
      </c>
      <c r="C435" s="222" t="str">
        <f>IFERROR(EXP(_xlfn.XLOOKUP(A435,'Bonds (CP)'!$A$4:$A$513,'Work Sheet'!$B$3:$B$512)/252)-1,"N/A")</f>
        <v>N/A</v>
      </c>
      <c r="D435" s="222" t="str">
        <f>IFERROR(_xlfn.XLOOKUP($A435,Intel!$A$2:$A$502,Intel!$B$2:$B$502),"N/A")</f>
        <v>N/A</v>
      </c>
      <c r="E435" s="5" t="str">
        <f t="shared" si="120"/>
        <v>N/A</v>
      </c>
      <c r="F435" s="5" t="str">
        <f t="shared" si="130"/>
        <v>N/A</v>
      </c>
      <c r="G435" s="222" t="str">
        <f>IFERROR(_xlfn.XLOOKUP(A435,Apple!A:A,Apple!B:B),"N/A")</f>
        <v>N/A</v>
      </c>
      <c r="H435" s="5" t="str">
        <f t="shared" si="121"/>
        <v>N/A</v>
      </c>
      <c r="I435" s="5" t="str">
        <f t="shared" si="131"/>
        <v>N/A</v>
      </c>
      <c r="J435" s="222" t="str">
        <f>IFERROR(_xlfn.XLOOKUP(A435,Microsoft!A:A,Microsoft!B:B),"N/A")</f>
        <v>N/A</v>
      </c>
      <c r="K435" s="5" t="str">
        <f t="shared" si="122"/>
        <v>N/A</v>
      </c>
      <c r="L435" s="5" t="str">
        <f t="shared" si="132"/>
        <v>N/A</v>
      </c>
      <c r="M435" s="222" t="str">
        <f>IFERROR(_xlfn.XLOOKUP($A435,Cisco!A:A,Cisco!B:B),"N/A")</f>
        <v>N/A</v>
      </c>
      <c r="N435" s="5" t="str">
        <f t="shared" si="123"/>
        <v>N/A</v>
      </c>
      <c r="O435" s="5" t="str">
        <f t="shared" si="133"/>
        <v>N/A</v>
      </c>
      <c r="P435" s="222" t="str">
        <f>IFERROR(_xlfn.XLOOKUP($A435,Disney!A:A,Disney!B:B),"N/A")</f>
        <v>N/A</v>
      </c>
      <c r="Q435" s="5" t="str">
        <f t="shared" si="124"/>
        <v>N/A</v>
      </c>
      <c r="R435" s="5" t="str">
        <f t="shared" si="134"/>
        <v>N/A</v>
      </c>
      <c r="S435" s="222" t="str">
        <f>_xlfn.XLOOKUP(A435,FedEx!A:A,FedEx!B:B,"N/A")</f>
        <v>N/A</v>
      </c>
      <c r="T435" s="5" t="str">
        <f t="shared" si="125"/>
        <v>N/A</v>
      </c>
      <c r="U435" s="5" t="str">
        <f t="shared" si="135"/>
        <v>N/A</v>
      </c>
      <c r="V435" s="222" t="str">
        <f>_xlfn.XLOOKUP($A435,'General Motors'!A:A,'General Motors'!B:B,"N/A")</f>
        <v>N/A</v>
      </c>
      <c r="W435" s="5" t="str">
        <f t="shared" si="126"/>
        <v>N/A</v>
      </c>
      <c r="X435" s="5" t="str">
        <f t="shared" si="136"/>
        <v>N/A</v>
      </c>
      <c r="Y435" s="222" t="str">
        <f>_xlfn.XLOOKUP($A435,Chevron!A:A,Chevron!B:B,"N/A")</f>
        <v>N/A</v>
      </c>
      <c r="Z435" s="5" t="str">
        <f t="shared" si="127"/>
        <v>N/A</v>
      </c>
      <c r="AA435" s="5" t="str">
        <f t="shared" si="137"/>
        <v>N/A</v>
      </c>
      <c r="AB435" s="222" t="str">
        <f>_xlfn.XLOOKUP($A435,Boeing!A:A,Boeing!B:B,"N/A")</f>
        <v>N/A</v>
      </c>
      <c r="AC435" s="5" t="str">
        <f t="shared" si="128"/>
        <v>N/A</v>
      </c>
      <c r="AD435" s="5" t="str">
        <f t="shared" si="138"/>
        <v>N/A</v>
      </c>
      <c r="AE435" s="222" t="str">
        <f>_xlfn.XLOOKUP(A435,Amazon!A:A,Amazon!B:B,"N/A")</f>
        <v>N/A</v>
      </c>
      <c r="AF435" s="5" t="str">
        <f t="shared" si="129"/>
        <v>N/A</v>
      </c>
      <c r="AG435" s="5" t="str">
        <f t="shared" si="139"/>
        <v>N/A</v>
      </c>
      <c r="AH435" s="6" t="s">
        <v>36</v>
      </c>
      <c r="AI435" s="6" t="s">
        <v>36</v>
      </c>
      <c r="AJ435" s="6" t="s">
        <v>36</v>
      </c>
    </row>
    <row r="436" spans="1:36">
      <c r="A436" s="4">
        <v>45634</v>
      </c>
      <c r="B436" s="222" t="str">
        <f>_xlfn.XLOOKUP(A436,'USD RUB'!B:B,'USD RUB'!C:C,"N/A")</f>
        <v>N/A</v>
      </c>
      <c r="C436" s="222" t="str">
        <f>IFERROR(EXP(_xlfn.XLOOKUP(A436,'Bonds (CP)'!$A$4:$A$513,'Work Sheet'!$B$3:$B$512)/252)-1,"N/A")</f>
        <v>N/A</v>
      </c>
      <c r="D436" s="222" t="str">
        <f>IFERROR(_xlfn.XLOOKUP($A436,Intel!$A$2:$A$502,Intel!$B$2:$B$502),"N/A")</f>
        <v>N/A</v>
      </c>
      <c r="E436" s="5" t="str">
        <f t="shared" si="120"/>
        <v>N/A</v>
      </c>
      <c r="F436" s="5" t="str">
        <f t="shared" si="130"/>
        <v>N/A</v>
      </c>
      <c r="G436" s="222" t="str">
        <f>IFERROR(_xlfn.XLOOKUP(A436,Apple!A:A,Apple!B:B),"N/A")</f>
        <v>N/A</v>
      </c>
      <c r="H436" s="5" t="str">
        <f t="shared" si="121"/>
        <v>N/A</v>
      </c>
      <c r="I436" s="5" t="str">
        <f t="shared" si="131"/>
        <v>N/A</v>
      </c>
      <c r="J436" s="222" t="str">
        <f>IFERROR(_xlfn.XLOOKUP(A436,Microsoft!A:A,Microsoft!B:B),"N/A")</f>
        <v>N/A</v>
      </c>
      <c r="K436" s="5" t="str">
        <f t="shared" si="122"/>
        <v>N/A</v>
      </c>
      <c r="L436" s="5" t="str">
        <f t="shared" si="132"/>
        <v>N/A</v>
      </c>
      <c r="M436" s="222" t="str">
        <f>IFERROR(_xlfn.XLOOKUP($A436,Cisco!A:A,Cisco!B:B),"N/A")</f>
        <v>N/A</v>
      </c>
      <c r="N436" s="5" t="str">
        <f t="shared" si="123"/>
        <v>N/A</v>
      </c>
      <c r="O436" s="5" t="str">
        <f t="shared" si="133"/>
        <v>N/A</v>
      </c>
      <c r="P436" s="222" t="str">
        <f>IFERROR(_xlfn.XLOOKUP($A436,Disney!A:A,Disney!B:B),"N/A")</f>
        <v>N/A</v>
      </c>
      <c r="Q436" s="5" t="str">
        <f t="shared" si="124"/>
        <v>N/A</v>
      </c>
      <c r="R436" s="5" t="str">
        <f t="shared" si="134"/>
        <v>N/A</v>
      </c>
      <c r="S436" s="222" t="str">
        <f>_xlfn.XLOOKUP(A436,FedEx!A:A,FedEx!B:B,"N/A")</f>
        <v>N/A</v>
      </c>
      <c r="T436" s="5" t="str">
        <f t="shared" si="125"/>
        <v>N/A</v>
      </c>
      <c r="U436" s="5" t="str">
        <f t="shared" si="135"/>
        <v>N/A</v>
      </c>
      <c r="V436" s="222" t="str">
        <f>_xlfn.XLOOKUP($A436,'General Motors'!A:A,'General Motors'!B:B,"N/A")</f>
        <v>N/A</v>
      </c>
      <c r="W436" s="5" t="str">
        <f t="shared" si="126"/>
        <v>N/A</v>
      </c>
      <c r="X436" s="5" t="str">
        <f t="shared" si="136"/>
        <v>N/A</v>
      </c>
      <c r="Y436" s="222" t="str">
        <f>_xlfn.XLOOKUP($A436,Chevron!A:A,Chevron!B:B,"N/A")</f>
        <v>N/A</v>
      </c>
      <c r="Z436" s="5" t="str">
        <f t="shared" si="127"/>
        <v>N/A</v>
      </c>
      <c r="AA436" s="5" t="str">
        <f t="shared" si="137"/>
        <v>N/A</v>
      </c>
      <c r="AB436" s="222" t="str">
        <f>_xlfn.XLOOKUP($A436,Boeing!A:A,Boeing!B:B,"N/A")</f>
        <v>N/A</v>
      </c>
      <c r="AC436" s="5" t="str">
        <f t="shared" si="128"/>
        <v>N/A</v>
      </c>
      <c r="AD436" s="5" t="str">
        <f t="shared" si="138"/>
        <v>N/A</v>
      </c>
      <c r="AE436" s="222" t="str">
        <f>_xlfn.XLOOKUP(A436,Amazon!A:A,Amazon!B:B,"N/A")</f>
        <v>N/A</v>
      </c>
      <c r="AF436" s="5" t="str">
        <f t="shared" si="129"/>
        <v>N/A</v>
      </c>
      <c r="AG436" s="5" t="str">
        <f t="shared" si="139"/>
        <v>N/A</v>
      </c>
      <c r="AH436" s="6" t="s">
        <v>36</v>
      </c>
      <c r="AI436" s="6" t="s">
        <v>36</v>
      </c>
      <c r="AJ436" s="6" t="s">
        <v>36</v>
      </c>
    </row>
    <row r="437" spans="1:36">
      <c r="A437" s="4">
        <v>45635</v>
      </c>
      <c r="B437" s="222" t="str">
        <f>_xlfn.XLOOKUP(A437,'USD RUB'!B:B,'USD RUB'!C:C,"N/A")</f>
        <v>N/A</v>
      </c>
      <c r="C437" s="222">
        <f>IFERROR(EXP(_xlfn.XLOOKUP(A437,'Bonds (CP)'!$A$4:$A$513,'Work Sheet'!$B$3:$B$512)/252)-1,"N/A")</f>
        <v>0.40734194204547003</v>
      </c>
      <c r="D437" s="222">
        <f>IFERROR(_xlfn.XLOOKUP($A437,Intel!$A$2:$A$502,Intel!$B$2:$B$502),"N/A")</f>
        <v>20.81</v>
      </c>
      <c r="E437" s="5" t="str">
        <f t="shared" si="120"/>
        <v>N/A</v>
      </c>
      <c r="F437" s="5" t="str">
        <f t="shared" si="130"/>
        <v>N/A</v>
      </c>
      <c r="G437" s="222">
        <f>IFERROR(_xlfn.XLOOKUP(A437,Apple!A:A,Apple!B:B),"N/A")</f>
        <v>246.75</v>
      </c>
      <c r="H437" s="5" t="str">
        <f t="shared" si="121"/>
        <v>N/A</v>
      </c>
      <c r="I437" s="5" t="str">
        <f t="shared" si="131"/>
        <v>N/A</v>
      </c>
      <c r="J437" s="222">
        <f>IFERROR(_xlfn.XLOOKUP(A437,Microsoft!A:A,Microsoft!B:B),"N/A")</f>
        <v>446.02</v>
      </c>
      <c r="K437" s="5" t="str">
        <f t="shared" si="122"/>
        <v>N/A</v>
      </c>
      <c r="L437" s="5" t="str">
        <f t="shared" si="132"/>
        <v>N/A</v>
      </c>
      <c r="M437" s="222">
        <f>IFERROR(_xlfn.XLOOKUP($A437,Cisco!A:A,Cisco!B:B),"N/A")</f>
        <v>58.95</v>
      </c>
      <c r="N437" s="5" t="str">
        <f t="shared" si="123"/>
        <v>N/A</v>
      </c>
      <c r="O437" s="5" t="str">
        <f t="shared" si="133"/>
        <v>N/A</v>
      </c>
      <c r="P437" s="222">
        <f>IFERROR(_xlfn.XLOOKUP($A437,Disney!A:A,Disney!B:B),"N/A")</f>
        <v>114.61</v>
      </c>
      <c r="Q437" s="5" t="str">
        <f t="shared" si="124"/>
        <v>N/A</v>
      </c>
      <c r="R437" s="5" t="str">
        <f t="shared" si="134"/>
        <v>N/A</v>
      </c>
      <c r="S437" s="222">
        <f>_xlfn.XLOOKUP(A437,FedEx!A:A,FedEx!B:B,"N/A")</f>
        <v>279.52999999999997</v>
      </c>
      <c r="T437" s="5" t="str">
        <f t="shared" si="125"/>
        <v>N/A</v>
      </c>
      <c r="U437" s="5" t="str">
        <f t="shared" si="135"/>
        <v>N/A</v>
      </c>
      <c r="V437" s="222">
        <f>_xlfn.XLOOKUP($A437,'General Motors'!A:A,'General Motors'!B:B,"N/A")</f>
        <v>52.71</v>
      </c>
      <c r="W437" s="5" t="str">
        <f t="shared" si="126"/>
        <v>N/A</v>
      </c>
      <c r="X437" s="5" t="str">
        <f t="shared" si="136"/>
        <v>N/A</v>
      </c>
      <c r="Y437" s="222">
        <f>_xlfn.XLOOKUP($A437,Chevron!A:A,Chevron!B:B,"N/A")</f>
        <v>157.08000000000001</v>
      </c>
      <c r="Z437" s="5" t="str">
        <f t="shared" si="127"/>
        <v>N/A</v>
      </c>
      <c r="AA437" s="5" t="str">
        <f t="shared" si="137"/>
        <v>N/A</v>
      </c>
      <c r="AB437" s="222">
        <f>_xlfn.XLOOKUP($A437,Boeing!A:A,Boeing!B:B,"N/A")</f>
        <v>157.04</v>
      </c>
      <c r="AC437" s="5" t="str">
        <f t="shared" si="128"/>
        <v>N/A</v>
      </c>
      <c r="AD437" s="5" t="str">
        <f t="shared" si="138"/>
        <v>N/A</v>
      </c>
      <c r="AE437" s="222">
        <f>_xlfn.XLOOKUP(A437,Amazon!A:A,Amazon!B:B,"N/A")</f>
        <v>226.09</v>
      </c>
      <c r="AF437" s="5" t="str">
        <f t="shared" si="129"/>
        <v>N/A</v>
      </c>
      <c r="AG437" s="5" t="str">
        <f t="shared" si="139"/>
        <v>N/A</v>
      </c>
      <c r="AH437" s="393">
        <v>6052.85</v>
      </c>
      <c r="AI437" s="6" t="s">
        <v>36</v>
      </c>
      <c r="AJ437" s="6" t="s">
        <v>36</v>
      </c>
    </row>
    <row r="438" spans="1:36">
      <c r="A438" s="4">
        <v>45636</v>
      </c>
      <c r="B438" s="222">
        <f>_xlfn.XLOOKUP(A438,'USD RUB'!B:B,'USD RUB'!C:C,"N/A")</f>
        <v>99.375900000000001</v>
      </c>
      <c r="C438" s="222">
        <f>IFERROR(EXP(_xlfn.XLOOKUP(A438,'Bonds (CP)'!$A$4:$A$513,'Work Sheet'!$B$3:$B$512)/252)-1,"N/A")</f>
        <v>0.40552362562821131</v>
      </c>
      <c r="D438" s="222">
        <f>IFERROR(_xlfn.XLOOKUP($A438,Intel!$A$2:$A$502,Intel!$B$2:$B$502),"N/A")</f>
        <v>20.16</v>
      </c>
      <c r="E438" s="5">
        <f t="shared" si="120"/>
        <v>2003.418144</v>
      </c>
      <c r="F438" s="5" t="str">
        <f t="shared" si="130"/>
        <v>N/A</v>
      </c>
      <c r="G438" s="222">
        <f>IFERROR(_xlfn.XLOOKUP(A438,Apple!A:A,Apple!B:B),"N/A")</f>
        <v>247.77</v>
      </c>
      <c r="H438" s="5">
        <f t="shared" si="121"/>
        <v>24622.366743000002</v>
      </c>
      <c r="I438" s="5" t="str">
        <f t="shared" si="131"/>
        <v>N/A</v>
      </c>
      <c r="J438" s="222">
        <f>IFERROR(_xlfn.XLOOKUP(A438,Microsoft!A:A,Microsoft!B:B),"N/A")</f>
        <v>443.33</v>
      </c>
      <c r="K438" s="5">
        <f t="shared" si="122"/>
        <v>44056.317747000001</v>
      </c>
      <c r="L438" s="5" t="str">
        <f t="shared" si="132"/>
        <v>N/A</v>
      </c>
      <c r="M438" s="222">
        <f>IFERROR(_xlfn.XLOOKUP($A438,Cisco!A:A,Cisco!B:B),"N/A")</f>
        <v>58.72</v>
      </c>
      <c r="N438" s="5">
        <f t="shared" si="123"/>
        <v>5835.3528479999995</v>
      </c>
      <c r="O438" s="5" t="str">
        <f t="shared" si="133"/>
        <v>N/A</v>
      </c>
      <c r="P438" s="222">
        <f>IFERROR(_xlfn.XLOOKUP($A438,Disney!A:A,Disney!B:B),"N/A")</f>
        <v>114.73</v>
      </c>
      <c r="Q438" s="5">
        <f t="shared" si="124"/>
        <v>11401.397007000001</v>
      </c>
      <c r="R438" s="5" t="str">
        <f t="shared" si="134"/>
        <v>N/A</v>
      </c>
      <c r="S438" s="222">
        <f>_xlfn.XLOOKUP(A438,FedEx!A:A,FedEx!B:B,"N/A")</f>
        <v>279.32</v>
      </c>
      <c r="T438" s="5">
        <f t="shared" si="125"/>
        <v>27757.676388</v>
      </c>
      <c r="U438" s="5" t="str">
        <f t="shared" si="135"/>
        <v>N/A</v>
      </c>
      <c r="V438" s="222">
        <f>_xlfn.XLOOKUP($A438,'General Motors'!A:A,'General Motors'!B:B,"N/A")</f>
        <v>52.74</v>
      </c>
      <c r="W438" s="5">
        <f t="shared" si="126"/>
        <v>5241.0849660000003</v>
      </c>
      <c r="X438" s="5" t="str">
        <f t="shared" si="136"/>
        <v>N/A</v>
      </c>
      <c r="Y438" s="222">
        <f>_xlfn.XLOOKUP($A438,Chevron!A:A,Chevron!B:B,"N/A")</f>
        <v>157</v>
      </c>
      <c r="Z438" s="5">
        <f t="shared" si="127"/>
        <v>15602.016299999999</v>
      </c>
      <c r="AA438" s="5" t="str">
        <f t="shared" si="137"/>
        <v>N/A</v>
      </c>
      <c r="AB438" s="222">
        <f>_xlfn.XLOOKUP($A438,Boeing!A:A,Boeing!B:B,"N/A")</f>
        <v>164.1</v>
      </c>
      <c r="AC438" s="5">
        <f t="shared" si="128"/>
        <v>16307.58519</v>
      </c>
      <c r="AD438" s="5" t="str">
        <f t="shared" si="138"/>
        <v>N/A</v>
      </c>
      <c r="AE438" s="222">
        <f>_xlfn.XLOOKUP(A438,Amazon!A:A,Amazon!B:B,"N/A")</f>
        <v>225.04</v>
      </c>
      <c r="AF438" s="5">
        <f t="shared" si="129"/>
        <v>22363.552535999999</v>
      </c>
      <c r="AG438" s="5" t="str">
        <f t="shared" si="139"/>
        <v>N/A</v>
      </c>
      <c r="AH438" s="393">
        <v>6034.91</v>
      </c>
      <c r="AI438" s="393">
        <v>599724.61270000006</v>
      </c>
      <c r="AJ438" s="6" t="s">
        <v>36</v>
      </c>
    </row>
    <row r="439" spans="1:36">
      <c r="A439" s="4">
        <v>45637</v>
      </c>
      <c r="B439" s="222">
        <f>_xlfn.XLOOKUP(A439,'USD RUB'!B:B,'USD RUB'!C:C,"N/A")</f>
        <v>100.0324</v>
      </c>
      <c r="C439" s="222">
        <f>IFERROR(EXP(_xlfn.XLOOKUP(A439,'Bonds (CP)'!$A$4:$A$513,'Work Sheet'!$B$3:$B$512)/252)-1,"N/A")</f>
        <v>0.40507248034444077</v>
      </c>
      <c r="D439" s="222">
        <f>IFERROR(_xlfn.XLOOKUP($A439,Intel!$A$2:$A$502,Intel!$B$2:$B$502),"N/A")</f>
        <v>20.12</v>
      </c>
      <c r="E439" s="5">
        <f t="shared" si="120"/>
        <v>2012.6518880000001</v>
      </c>
      <c r="F439" s="5">
        <f t="shared" si="130"/>
        <v>4.6089948958754068E-3</v>
      </c>
      <c r="G439" s="222">
        <f>IFERROR(_xlfn.XLOOKUP(A439,Apple!A:A,Apple!B:B),"N/A")</f>
        <v>246.49</v>
      </c>
      <c r="H439" s="5">
        <f t="shared" si="121"/>
        <v>24656.986276</v>
      </c>
      <c r="I439" s="5">
        <f t="shared" si="131"/>
        <v>1.4060197121319451E-3</v>
      </c>
      <c r="J439" s="222">
        <f>IFERROR(_xlfn.XLOOKUP(A439,Microsoft!A:A,Microsoft!B:B),"N/A")</f>
        <v>448.99</v>
      </c>
      <c r="K439" s="5">
        <f t="shared" si="122"/>
        <v>44913.547275999998</v>
      </c>
      <c r="L439" s="5">
        <f t="shared" si="132"/>
        <v>1.9457584583504328E-2</v>
      </c>
      <c r="M439" s="222">
        <f>IFERROR(_xlfn.XLOOKUP($A439,Cisco!A:A,Cisco!B:B),"N/A")</f>
        <v>58.59</v>
      </c>
      <c r="N439" s="5">
        <f t="shared" si="123"/>
        <v>5860.8983159999998</v>
      </c>
      <c r="O439" s="5">
        <f t="shared" si="133"/>
        <v>4.3777075123667686E-3</v>
      </c>
      <c r="P439" s="222">
        <f>IFERROR(_xlfn.XLOOKUP($A439,Disney!A:A,Disney!B:B),"N/A")</f>
        <v>114.61</v>
      </c>
      <c r="Q439" s="5">
        <f t="shared" si="124"/>
        <v>11464.713363999999</v>
      </c>
      <c r="R439" s="5">
        <f t="shared" si="134"/>
        <v>5.553385866760463E-3</v>
      </c>
      <c r="S439" s="222">
        <f>_xlfn.XLOOKUP(A439,FedEx!A:A,FedEx!B:B,"N/A")</f>
        <v>281.16000000000003</v>
      </c>
      <c r="T439" s="5">
        <f t="shared" si="125"/>
        <v>28125.109584000002</v>
      </c>
      <c r="U439" s="5">
        <f t="shared" si="135"/>
        <v>1.323717413748815E-2</v>
      </c>
      <c r="V439" s="222">
        <f>_xlfn.XLOOKUP($A439,'General Motors'!A:A,'General Motors'!B:B,"N/A")</f>
        <v>52.04</v>
      </c>
      <c r="W439" s="5">
        <f t="shared" si="126"/>
        <v>5205.6860959999995</v>
      </c>
      <c r="X439" s="5">
        <f t="shared" si="136"/>
        <v>-6.7541110723524644E-3</v>
      </c>
      <c r="Y439" s="222">
        <f>_xlfn.XLOOKUP($A439,Chevron!A:A,Chevron!B:B,"N/A")</f>
        <v>156.21</v>
      </c>
      <c r="Z439" s="5">
        <f t="shared" si="127"/>
        <v>15626.061204</v>
      </c>
      <c r="AA439" s="5">
        <f t="shared" si="137"/>
        <v>1.5411408075507449E-3</v>
      </c>
      <c r="AB439" s="222">
        <f>_xlfn.XLOOKUP($A439,Boeing!A:A,Boeing!B:B,"N/A")</f>
        <v>165.96</v>
      </c>
      <c r="AC439" s="5">
        <f t="shared" si="128"/>
        <v>16601.377103999999</v>
      </c>
      <c r="AD439" s="5">
        <f t="shared" si="138"/>
        <v>1.8015660232770347E-2</v>
      </c>
      <c r="AE439" s="222">
        <f>_xlfn.XLOOKUP(A439,Amazon!A:A,Amazon!B:B,"N/A")</f>
        <v>230.26</v>
      </c>
      <c r="AF439" s="5">
        <f t="shared" si="129"/>
        <v>23033.460423999997</v>
      </c>
      <c r="AG439" s="5">
        <f t="shared" si="139"/>
        <v>2.9955343048543082E-2</v>
      </c>
      <c r="AH439" s="393">
        <v>6084.19</v>
      </c>
      <c r="AI439" s="393">
        <v>608616.12780000002</v>
      </c>
      <c r="AJ439" s="393">
        <v>1.4826000000000001E-2</v>
      </c>
    </row>
    <row r="440" spans="1:36">
      <c r="A440" s="4">
        <v>45638</v>
      </c>
      <c r="B440" s="222">
        <f>_xlfn.XLOOKUP(A440,'USD RUB'!B:B,'USD RUB'!C:C,"N/A")</f>
        <v>103.27070000000001</v>
      </c>
      <c r="C440" s="222" t="str">
        <f>IFERROR(EXP(_xlfn.XLOOKUP(A440,'Bonds (CP)'!$A$4:$A$513,'Work Sheet'!$B$3:$B$512)/252)-1,"N/A")</f>
        <v>N/A</v>
      </c>
      <c r="D440" s="222">
        <f>IFERROR(_xlfn.XLOOKUP($A440,Intel!$A$2:$A$502,Intel!$B$2:$B$502),"N/A")</f>
        <v>20.78</v>
      </c>
      <c r="E440" s="5">
        <f t="shared" si="120"/>
        <v>2145.965146</v>
      </c>
      <c r="F440" s="5">
        <f t="shared" si="130"/>
        <v>6.623761356588842E-2</v>
      </c>
      <c r="G440" s="222">
        <f>IFERROR(_xlfn.XLOOKUP(A440,Apple!A:A,Apple!B:B),"N/A")</f>
        <v>247.96</v>
      </c>
      <c r="H440" s="5">
        <f t="shared" si="121"/>
        <v>25607.002772000003</v>
      </c>
      <c r="I440" s="5">
        <f t="shared" si="131"/>
        <v>3.8529303028598694E-2</v>
      </c>
      <c r="J440" s="222">
        <f>IFERROR(_xlfn.XLOOKUP(A440,Microsoft!A:A,Microsoft!B:B),"N/A")</f>
        <v>449.56</v>
      </c>
      <c r="K440" s="5">
        <f t="shared" si="122"/>
        <v>46426.375892000004</v>
      </c>
      <c r="L440" s="5">
        <f t="shared" si="132"/>
        <v>3.36831247530609E-2</v>
      </c>
      <c r="M440" s="222">
        <f>IFERROR(_xlfn.XLOOKUP($A440,Cisco!A:A,Cisco!B:B),"N/A")</f>
        <v>58.85</v>
      </c>
      <c r="N440" s="5">
        <f t="shared" si="123"/>
        <v>6077.4806950000002</v>
      </c>
      <c r="O440" s="5">
        <f t="shared" si="133"/>
        <v>3.6953785464719502E-2</v>
      </c>
      <c r="P440" s="222">
        <f>IFERROR(_xlfn.XLOOKUP($A440,Disney!A:A,Disney!B:B),"N/A")</f>
        <v>114.9</v>
      </c>
      <c r="Q440" s="5">
        <f t="shared" si="124"/>
        <v>11865.803430000002</v>
      </c>
      <c r="R440" s="5">
        <f t="shared" si="134"/>
        <v>3.4984744342536622E-2</v>
      </c>
      <c r="S440" s="222">
        <f>_xlfn.XLOOKUP(A440,FedEx!A:A,FedEx!B:B,"N/A")</f>
        <v>283.69</v>
      </c>
      <c r="T440" s="5">
        <f t="shared" si="125"/>
        <v>29296.864883000002</v>
      </c>
      <c r="U440" s="5">
        <f t="shared" si="135"/>
        <v>4.1662248301659766E-2</v>
      </c>
      <c r="V440" s="222">
        <f>_xlfn.XLOOKUP($A440,'General Motors'!A:A,'General Motors'!B:B,"N/A")</f>
        <v>52.3</v>
      </c>
      <c r="W440" s="5">
        <f t="shared" si="126"/>
        <v>5401.0576099999998</v>
      </c>
      <c r="X440" s="5">
        <f t="shared" si="136"/>
        <v>3.7530406251372384E-2</v>
      </c>
      <c r="Y440" s="222">
        <f>_xlfn.XLOOKUP($A440,Chevron!A:A,Chevron!B:B,"N/A")</f>
        <v>154.71</v>
      </c>
      <c r="Z440" s="5">
        <f t="shared" si="127"/>
        <v>15977.009997000001</v>
      </c>
      <c r="AA440" s="5">
        <f t="shared" si="137"/>
        <v>2.245919738943325E-2</v>
      </c>
      <c r="AB440" s="222">
        <f>_xlfn.XLOOKUP($A440,Boeing!A:A,Boeing!B:B,"N/A")</f>
        <v>167.75</v>
      </c>
      <c r="AC440" s="5">
        <f t="shared" si="128"/>
        <v>17323.659925</v>
      </c>
      <c r="AD440" s="5">
        <f t="shared" si="138"/>
        <v>4.350740402288511E-2</v>
      </c>
      <c r="AE440" s="222">
        <f>_xlfn.XLOOKUP(A440,Amazon!A:A,Amazon!B:B,"N/A")</f>
        <v>228.97</v>
      </c>
      <c r="AF440" s="5">
        <f t="shared" si="129"/>
        <v>23645.892179000002</v>
      </c>
      <c r="AG440" s="5">
        <f t="shared" si="139"/>
        <v>2.6588786214765792E-2</v>
      </c>
      <c r="AH440" s="393">
        <v>6051.25</v>
      </c>
      <c r="AI440" s="393">
        <v>624916.82339999999</v>
      </c>
      <c r="AJ440" s="393">
        <v>2.6783209999999998E-2</v>
      </c>
    </row>
    <row r="441" spans="1:36">
      <c r="A441" s="4">
        <v>45639</v>
      </c>
      <c r="B441" s="222">
        <f>_xlfn.XLOOKUP(A441,'USD RUB'!B:B,'USD RUB'!C:C,"N/A")</f>
        <v>103.95</v>
      </c>
      <c r="C441" s="222" t="str">
        <f>IFERROR(EXP(_xlfn.XLOOKUP(A441,'Bonds (CP)'!$A$4:$A$513,'Work Sheet'!$B$3:$B$512)/252)-1,"N/A")</f>
        <v>N/A</v>
      </c>
      <c r="D441" s="222">
        <f>IFERROR(_xlfn.XLOOKUP($A441,Intel!$A$2:$A$502,Intel!$B$2:$B$502),"N/A")</f>
        <v>20.34</v>
      </c>
      <c r="E441" s="5">
        <f t="shared" si="120"/>
        <v>2114.3429999999998</v>
      </c>
      <c r="F441" s="5">
        <f t="shared" si="130"/>
        <v>-1.4735628888913999E-2</v>
      </c>
      <c r="G441" s="222">
        <f>IFERROR(_xlfn.XLOOKUP(A441,Apple!A:A,Apple!B:B),"N/A")</f>
        <v>248.13</v>
      </c>
      <c r="H441" s="5">
        <f t="shared" si="121"/>
        <v>25793.113499999999</v>
      </c>
      <c r="I441" s="5">
        <f t="shared" si="131"/>
        <v>7.267962192103905E-3</v>
      </c>
      <c r="J441" s="222">
        <f>IFERROR(_xlfn.XLOOKUP(A441,Microsoft!A:A,Microsoft!B:B),"N/A")</f>
        <v>447.27</v>
      </c>
      <c r="K441" s="5">
        <f t="shared" si="122"/>
        <v>46493.716500000002</v>
      </c>
      <c r="L441" s="5">
        <f t="shared" si="132"/>
        <v>1.4504816864588932E-3</v>
      </c>
      <c r="M441" s="222">
        <f>IFERROR(_xlfn.XLOOKUP($A441,Cisco!A:A,Cisco!B:B),"N/A")</f>
        <v>58.62</v>
      </c>
      <c r="N441" s="5">
        <f t="shared" si="123"/>
        <v>6093.549</v>
      </c>
      <c r="O441" s="5">
        <f t="shared" si="133"/>
        <v>2.6439088507872466E-3</v>
      </c>
      <c r="P441" s="222">
        <f>IFERROR(_xlfn.XLOOKUP($A441,Disney!A:A,Disney!B:B),"N/A")</f>
        <v>113.34</v>
      </c>
      <c r="Q441" s="5">
        <f t="shared" si="124"/>
        <v>11781.693000000001</v>
      </c>
      <c r="R441" s="5">
        <f t="shared" si="134"/>
        <v>-7.0884732328656552E-3</v>
      </c>
      <c r="S441" s="222">
        <f>_xlfn.XLOOKUP(A441,FedEx!A:A,FedEx!B:B,"N/A")</f>
        <v>283.42</v>
      </c>
      <c r="T441" s="5">
        <f t="shared" si="125"/>
        <v>29461.509000000002</v>
      </c>
      <c r="U441" s="5">
        <f t="shared" si="135"/>
        <v>5.6198544676204776E-3</v>
      </c>
      <c r="V441" s="222">
        <f>_xlfn.XLOOKUP($A441,'General Motors'!A:A,'General Motors'!B:B,"N/A")</f>
        <v>52.53</v>
      </c>
      <c r="W441" s="5">
        <f t="shared" si="126"/>
        <v>5460.4935000000005</v>
      </c>
      <c r="X441" s="5">
        <f t="shared" si="136"/>
        <v>1.1004491025971674E-2</v>
      </c>
      <c r="Y441" s="222">
        <f>_xlfn.XLOOKUP($A441,Chevron!A:A,Chevron!B:B,"N/A")</f>
        <v>153.87</v>
      </c>
      <c r="Z441" s="5">
        <f t="shared" si="127"/>
        <v>15994.7865</v>
      </c>
      <c r="AA441" s="5">
        <f t="shared" si="137"/>
        <v>1.1126301481527712E-3</v>
      </c>
      <c r="AB441" s="222">
        <f>_xlfn.XLOOKUP($A441,Boeing!A:A,Boeing!B:B,"N/A")</f>
        <v>169.65</v>
      </c>
      <c r="AC441" s="5">
        <f t="shared" si="128"/>
        <v>17635.1175</v>
      </c>
      <c r="AD441" s="5">
        <f t="shared" si="138"/>
        <v>1.7978739847607672E-2</v>
      </c>
      <c r="AE441" s="222">
        <f>_xlfn.XLOOKUP(A441,Amazon!A:A,Amazon!B:B,"N/A")</f>
        <v>227.46</v>
      </c>
      <c r="AF441" s="5">
        <f t="shared" si="129"/>
        <v>23644.467000000001</v>
      </c>
      <c r="AG441" s="5">
        <f t="shared" si="139"/>
        <v>-6.0271737230888078E-5</v>
      </c>
      <c r="AH441" s="9">
        <v>1516367</v>
      </c>
      <c r="AI441" s="393">
        <v>629010.80550000002</v>
      </c>
      <c r="AJ441" s="393">
        <v>6.5512399999999998E-3</v>
      </c>
    </row>
    <row r="442" spans="1:36">
      <c r="A442" s="4">
        <v>45640</v>
      </c>
      <c r="B442" s="222">
        <f>_xlfn.XLOOKUP(A442,'USD RUB'!B:B,'USD RUB'!C:C,"N/A")</f>
        <v>103.43049999999999</v>
      </c>
      <c r="C442" s="222" t="str">
        <f>IFERROR(EXP(_xlfn.XLOOKUP(A442,'Bonds (CP)'!$A$4:$A$513,'Work Sheet'!$B$3:$B$512)/252)-1,"N/A")</f>
        <v>N/A</v>
      </c>
      <c r="D442" s="222" t="str">
        <f>IFERROR(_xlfn.XLOOKUP($A442,Intel!$A$2:$A$502,Intel!$B$2:$B$502),"N/A")</f>
        <v>N/A</v>
      </c>
      <c r="E442" s="5" t="str">
        <f t="shared" si="120"/>
        <v>N/A</v>
      </c>
      <c r="F442" s="5" t="str">
        <f t="shared" si="130"/>
        <v>N/A</v>
      </c>
      <c r="G442" s="222" t="str">
        <f>IFERROR(_xlfn.XLOOKUP(A442,Apple!A:A,Apple!B:B),"N/A")</f>
        <v>N/A</v>
      </c>
      <c r="H442" s="5" t="str">
        <f t="shared" si="121"/>
        <v>N/A</v>
      </c>
      <c r="I442" s="5" t="str">
        <f t="shared" si="131"/>
        <v>N/A</v>
      </c>
      <c r="J442" s="222" t="str">
        <f>IFERROR(_xlfn.XLOOKUP(A442,Microsoft!A:A,Microsoft!B:B),"N/A")</f>
        <v>N/A</v>
      </c>
      <c r="K442" s="5" t="str">
        <f t="shared" si="122"/>
        <v>N/A</v>
      </c>
      <c r="L442" s="5" t="str">
        <f t="shared" si="132"/>
        <v>N/A</v>
      </c>
      <c r="M442" s="222" t="str">
        <f>IFERROR(_xlfn.XLOOKUP($A442,Cisco!A:A,Cisco!B:B),"N/A")</f>
        <v>N/A</v>
      </c>
      <c r="N442" s="5" t="str">
        <f t="shared" si="123"/>
        <v>N/A</v>
      </c>
      <c r="O442" s="5" t="str">
        <f t="shared" si="133"/>
        <v>N/A</v>
      </c>
      <c r="P442" s="222" t="str">
        <f>IFERROR(_xlfn.XLOOKUP($A442,Disney!A:A,Disney!B:B),"N/A")</f>
        <v>N/A</v>
      </c>
      <c r="Q442" s="5" t="str">
        <f t="shared" si="124"/>
        <v>N/A</v>
      </c>
      <c r="R442" s="5" t="str">
        <f t="shared" si="134"/>
        <v>N/A</v>
      </c>
      <c r="S442" s="222" t="str">
        <f>_xlfn.XLOOKUP(A442,FedEx!A:A,FedEx!B:B,"N/A")</f>
        <v>N/A</v>
      </c>
      <c r="T442" s="5" t="str">
        <f t="shared" si="125"/>
        <v>N/A</v>
      </c>
      <c r="U442" s="5" t="str">
        <f t="shared" si="135"/>
        <v>N/A</v>
      </c>
      <c r="V442" s="222" t="str">
        <f>_xlfn.XLOOKUP($A442,'General Motors'!A:A,'General Motors'!B:B,"N/A")</f>
        <v>N/A</v>
      </c>
      <c r="W442" s="5" t="str">
        <f t="shared" si="126"/>
        <v>N/A</v>
      </c>
      <c r="X442" s="5" t="str">
        <f t="shared" si="136"/>
        <v>N/A</v>
      </c>
      <c r="Y442" s="222" t="str">
        <f>_xlfn.XLOOKUP($A442,Chevron!A:A,Chevron!B:B,"N/A")</f>
        <v>N/A</v>
      </c>
      <c r="Z442" s="5" t="str">
        <f t="shared" si="127"/>
        <v>N/A</v>
      </c>
      <c r="AA442" s="5" t="str">
        <f t="shared" si="137"/>
        <v>N/A</v>
      </c>
      <c r="AB442" s="222" t="str">
        <f>_xlfn.XLOOKUP($A442,Boeing!A:A,Boeing!B:B,"N/A")</f>
        <v>N/A</v>
      </c>
      <c r="AC442" s="5" t="str">
        <f t="shared" si="128"/>
        <v>N/A</v>
      </c>
      <c r="AD442" s="5" t="str">
        <f t="shared" si="138"/>
        <v>N/A</v>
      </c>
      <c r="AE442" s="222" t="str">
        <f>_xlfn.XLOOKUP(A442,Amazon!A:A,Amazon!B:B,"N/A")</f>
        <v>N/A</v>
      </c>
      <c r="AF442" s="5" t="str">
        <f t="shared" si="129"/>
        <v>N/A</v>
      </c>
      <c r="AG442" s="5" t="str">
        <f t="shared" si="139"/>
        <v>N/A</v>
      </c>
      <c r="AH442" s="6" t="s">
        <v>36</v>
      </c>
      <c r="AI442" s="6" t="s">
        <v>36</v>
      </c>
      <c r="AJ442" s="6" t="s">
        <v>36</v>
      </c>
    </row>
    <row r="443" spans="1:36">
      <c r="A443" s="4">
        <v>45641</v>
      </c>
      <c r="B443" s="222" t="str">
        <f>_xlfn.XLOOKUP(A443,'USD RUB'!B:B,'USD RUB'!C:C,"N/A")</f>
        <v>N/A</v>
      </c>
      <c r="C443" s="222" t="str">
        <f>IFERROR(EXP(_xlfn.XLOOKUP(A443,'Bonds (CP)'!$A$4:$A$513,'Work Sheet'!$B$3:$B$512)/252)-1,"N/A")</f>
        <v>N/A</v>
      </c>
      <c r="D443" s="222" t="str">
        <f>IFERROR(_xlfn.XLOOKUP($A443,Intel!$A$2:$A$502,Intel!$B$2:$B$502),"N/A")</f>
        <v>N/A</v>
      </c>
      <c r="E443" s="5" t="str">
        <f t="shared" si="120"/>
        <v>N/A</v>
      </c>
      <c r="F443" s="5" t="str">
        <f t="shared" si="130"/>
        <v>N/A</v>
      </c>
      <c r="G443" s="222" t="str">
        <f>IFERROR(_xlfn.XLOOKUP(A443,Apple!A:A,Apple!B:B),"N/A")</f>
        <v>N/A</v>
      </c>
      <c r="H443" s="5" t="str">
        <f t="shared" si="121"/>
        <v>N/A</v>
      </c>
      <c r="I443" s="5" t="str">
        <f t="shared" si="131"/>
        <v>N/A</v>
      </c>
      <c r="J443" s="222" t="str">
        <f>IFERROR(_xlfn.XLOOKUP(A443,Microsoft!A:A,Microsoft!B:B),"N/A")</f>
        <v>N/A</v>
      </c>
      <c r="K443" s="5" t="str">
        <f t="shared" si="122"/>
        <v>N/A</v>
      </c>
      <c r="L443" s="5" t="str">
        <f t="shared" si="132"/>
        <v>N/A</v>
      </c>
      <c r="M443" s="222" t="str">
        <f>IFERROR(_xlfn.XLOOKUP($A443,Cisco!A:A,Cisco!B:B),"N/A")</f>
        <v>N/A</v>
      </c>
      <c r="N443" s="5" t="str">
        <f t="shared" si="123"/>
        <v>N/A</v>
      </c>
      <c r="O443" s="5" t="str">
        <f t="shared" si="133"/>
        <v>N/A</v>
      </c>
      <c r="P443" s="222" t="str">
        <f>IFERROR(_xlfn.XLOOKUP($A443,Disney!A:A,Disney!B:B),"N/A")</f>
        <v>N/A</v>
      </c>
      <c r="Q443" s="5" t="str">
        <f t="shared" si="124"/>
        <v>N/A</v>
      </c>
      <c r="R443" s="5" t="str">
        <f t="shared" si="134"/>
        <v>N/A</v>
      </c>
      <c r="S443" s="222" t="str">
        <f>_xlfn.XLOOKUP(A443,FedEx!A:A,FedEx!B:B,"N/A")</f>
        <v>N/A</v>
      </c>
      <c r="T443" s="5" t="str">
        <f t="shared" si="125"/>
        <v>N/A</v>
      </c>
      <c r="U443" s="5" t="str">
        <f t="shared" si="135"/>
        <v>N/A</v>
      </c>
      <c r="V443" s="222" t="str">
        <f>_xlfn.XLOOKUP($A443,'General Motors'!A:A,'General Motors'!B:B,"N/A")</f>
        <v>N/A</v>
      </c>
      <c r="W443" s="5" t="str">
        <f t="shared" si="126"/>
        <v>N/A</v>
      </c>
      <c r="X443" s="5" t="str">
        <f t="shared" si="136"/>
        <v>N/A</v>
      </c>
      <c r="Y443" s="222" t="str">
        <f>_xlfn.XLOOKUP($A443,Chevron!A:A,Chevron!B:B,"N/A")</f>
        <v>N/A</v>
      </c>
      <c r="Z443" s="5" t="str">
        <f t="shared" si="127"/>
        <v>N/A</v>
      </c>
      <c r="AA443" s="5" t="str">
        <f t="shared" si="137"/>
        <v>N/A</v>
      </c>
      <c r="AB443" s="222" t="str">
        <f>_xlfn.XLOOKUP($A443,Boeing!A:A,Boeing!B:B,"N/A")</f>
        <v>N/A</v>
      </c>
      <c r="AC443" s="5" t="str">
        <f t="shared" si="128"/>
        <v>N/A</v>
      </c>
      <c r="AD443" s="5" t="str">
        <f t="shared" si="138"/>
        <v>N/A</v>
      </c>
      <c r="AE443" s="222" t="str">
        <f>_xlfn.XLOOKUP(A443,Amazon!A:A,Amazon!B:B,"N/A")</f>
        <v>N/A</v>
      </c>
      <c r="AF443" s="5" t="str">
        <f t="shared" si="129"/>
        <v>N/A</v>
      </c>
      <c r="AG443" s="5" t="str">
        <f t="shared" si="139"/>
        <v>N/A</v>
      </c>
      <c r="AH443" s="6" t="s">
        <v>36</v>
      </c>
      <c r="AI443" s="6" t="s">
        <v>36</v>
      </c>
      <c r="AJ443" s="6" t="s">
        <v>36</v>
      </c>
    </row>
    <row r="444" spans="1:36">
      <c r="A444" s="4">
        <v>45642</v>
      </c>
      <c r="B444" s="222" t="str">
        <f>_xlfn.XLOOKUP(A444,'USD RUB'!B:B,'USD RUB'!C:C,"N/A")</f>
        <v>N/A</v>
      </c>
      <c r="C444" s="222">
        <f>IFERROR(EXP(_xlfn.XLOOKUP(A444,'Bonds (CP)'!$A$4:$A$513,'Work Sheet'!$B$3:$B$512)/252)-1,"N/A")</f>
        <v>0.40086747070460738</v>
      </c>
      <c r="D444" s="222">
        <f>IFERROR(_xlfn.XLOOKUP($A444,Intel!$A$2:$A$502,Intel!$B$2:$B$502),"N/A")</f>
        <v>20.83</v>
      </c>
      <c r="E444" s="5" t="str">
        <f t="shared" si="120"/>
        <v>N/A</v>
      </c>
      <c r="F444" s="5" t="str">
        <f t="shared" si="130"/>
        <v>N/A</v>
      </c>
      <c r="G444" s="222">
        <f>IFERROR(_xlfn.XLOOKUP(A444,Apple!A:A,Apple!B:B),"N/A")</f>
        <v>251.04</v>
      </c>
      <c r="H444" s="5" t="str">
        <f t="shared" si="121"/>
        <v>N/A</v>
      </c>
      <c r="I444" s="5" t="str">
        <f t="shared" si="131"/>
        <v>N/A</v>
      </c>
      <c r="J444" s="222">
        <f>IFERROR(_xlfn.XLOOKUP(A444,Microsoft!A:A,Microsoft!B:B),"N/A")</f>
        <v>451.59</v>
      </c>
      <c r="K444" s="5" t="str">
        <f t="shared" si="122"/>
        <v>N/A</v>
      </c>
      <c r="L444" s="5" t="str">
        <f t="shared" si="132"/>
        <v>N/A</v>
      </c>
      <c r="M444" s="222">
        <f>IFERROR(_xlfn.XLOOKUP($A444,Cisco!A:A,Cisco!B:B),"N/A")</f>
        <v>58.35</v>
      </c>
      <c r="N444" s="5" t="str">
        <f t="shared" si="123"/>
        <v>N/A</v>
      </c>
      <c r="O444" s="5" t="str">
        <f t="shared" si="133"/>
        <v>N/A</v>
      </c>
      <c r="P444" s="222">
        <f>IFERROR(_xlfn.XLOOKUP($A444,Disney!A:A,Disney!B:B),"N/A")</f>
        <v>112.11</v>
      </c>
      <c r="Q444" s="5" t="str">
        <f t="shared" si="124"/>
        <v>N/A</v>
      </c>
      <c r="R444" s="5" t="str">
        <f t="shared" si="134"/>
        <v>N/A</v>
      </c>
      <c r="S444" s="222">
        <f>_xlfn.XLOOKUP(A444,FedEx!A:A,FedEx!B:B,"N/A")</f>
        <v>283.44</v>
      </c>
      <c r="T444" s="5" t="str">
        <f t="shared" si="125"/>
        <v>N/A</v>
      </c>
      <c r="U444" s="5" t="str">
        <f t="shared" si="135"/>
        <v>N/A</v>
      </c>
      <c r="V444" s="222">
        <f>_xlfn.XLOOKUP($A444,'General Motors'!A:A,'General Motors'!B:B,"N/A")</f>
        <v>52.24</v>
      </c>
      <c r="W444" s="5" t="str">
        <f t="shared" si="126"/>
        <v>N/A</v>
      </c>
      <c r="X444" s="5" t="str">
        <f t="shared" si="136"/>
        <v>N/A</v>
      </c>
      <c r="Y444" s="222">
        <f>_xlfn.XLOOKUP($A444,Chevron!A:A,Chevron!B:B,"N/A")</f>
        <v>149.36000000000001</v>
      </c>
      <c r="Z444" s="5" t="str">
        <f t="shared" si="127"/>
        <v>N/A</v>
      </c>
      <c r="AA444" s="5" t="str">
        <f t="shared" si="137"/>
        <v>N/A</v>
      </c>
      <c r="AB444" s="222">
        <f>_xlfn.XLOOKUP($A444,Boeing!A:A,Boeing!B:B,"N/A")</f>
        <v>173.17</v>
      </c>
      <c r="AC444" s="5" t="str">
        <f t="shared" si="128"/>
        <v>N/A</v>
      </c>
      <c r="AD444" s="5" t="str">
        <f t="shared" si="138"/>
        <v>N/A</v>
      </c>
      <c r="AE444" s="222">
        <f>_xlfn.XLOOKUP(A444,Amazon!A:A,Amazon!B:B,"N/A")</f>
        <v>232.93</v>
      </c>
      <c r="AF444" s="5" t="str">
        <f t="shared" si="129"/>
        <v>N/A</v>
      </c>
      <c r="AG444" s="5" t="str">
        <f t="shared" si="139"/>
        <v>N/A</v>
      </c>
      <c r="AH444" s="9">
        <v>1524737</v>
      </c>
      <c r="AI444" s="6" t="s">
        <v>36</v>
      </c>
      <c r="AJ444" s="6" t="s">
        <v>36</v>
      </c>
    </row>
    <row r="445" spans="1:36">
      <c r="A445" s="4">
        <v>45643</v>
      </c>
      <c r="B445" s="222">
        <f>_xlfn.XLOOKUP(A445,'USD RUB'!B:B,'USD RUB'!C:C,"N/A")</f>
        <v>102.91249999999999</v>
      </c>
      <c r="C445" s="222">
        <f>IFERROR(EXP(_xlfn.XLOOKUP(A445,'Bonds (CP)'!$A$4:$A$513,'Work Sheet'!$B$3:$B$512)/252)-1,"N/A")</f>
        <v>0.40207707467439846</v>
      </c>
      <c r="D445" s="222">
        <f>IFERROR(_xlfn.XLOOKUP($A445,Intel!$A$2:$A$502,Intel!$B$2:$B$502),"N/A")</f>
        <v>20.440000000000001</v>
      </c>
      <c r="E445" s="5">
        <f t="shared" si="120"/>
        <v>2103.5315000000001</v>
      </c>
      <c r="F445" s="5" t="str">
        <f t="shared" si="130"/>
        <v>N/A</v>
      </c>
      <c r="G445" s="222">
        <f>IFERROR(_xlfn.XLOOKUP(A445,Apple!A:A,Apple!B:B),"N/A")</f>
        <v>253.48</v>
      </c>
      <c r="H445" s="5">
        <f t="shared" si="121"/>
        <v>26086.260499999997</v>
      </c>
      <c r="I445" s="5" t="str">
        <f t="shared" si="131"/>
        <v>N/A</v>
      </c>
      <c r="J445" s="222">
        <f>IFERROR(_xlfn.XLOOKUP(A445,Microsoft!A:A,Microsoft!B:B),"N/A")</f>
        <v>454.46</v>
      </c>
      <c r="K445" s="5">
        <f t="shared" si="122"/>
        <v>46769.614749999993</v>
      </c>
      <c r="L445" s="5" t="str">
        <f t="shared" si="132"/>
        <v>N/A</v>
      </c>
      <c r="M445" s="222">
        <f>IFERROR(_xlfn.XLOOKUP($A445,Cisco!A:A,Cisco!B:B),"N/A")</f>
        <v>58.52</v>
      </c>
      <c r="N445" s="5">
        <f t="shared" si="123"/>
        <v>6022.4395000000004</v>
      </c>
      <c r="O445" s="5" t="str">
        <f t="shared" si="133"/>
        <v>N/A</v>
      </c>
      <c r="P445" s="222">
        <f>IFERROR(_xlfn.XLOOKUP($A445,Disney!A:A,Disney!B:B),"N/A")</f>
        <v>113.02</v>
      </c>
      <c r="Q445" s="5">
        <f t="shared" si="124"/>
        <v>11631.170749999999</v>
      </c>
      <c r="R445" s="5" t="str">
        <f t="shared" si="134"/>
        <v>N/A</v>
      </c>
      <c r="S445" s="222">
        <f>_xlfn.XLOOKUP(A445,FedEx!A:A,FedEx!B:B,"N/A")</f>
        <v>277.43</v>
      </c>
      <c r="T445" s="5">
        <f t="shared" si="125"/>
        <v>28551.014875000001</v>
      </c>
      <c r="U445" s="5" t="str">
        <f t="shared" si="135"/>
        <v>N/A</v>
      </c>
      <c r="V445" s="222">
        <f>_xlfn.XLOOKUP($A445,'General Motors'!A:A,'General Motors'!B:B,"N/A")</f>
        <v>51.15</v>
      </c>
      <c r="W445" s="5">
        <f t="shared" si="126"/>
        <v>5263.9743749999998</v>
      </c>
      <c r="X445" s="5" t="str">
        <f t="shared" si="136"/>
        <v>N/A</v>
      </c>
      <c r="Y445" s="222">
        <f>_xlfn.XLOOKUP($A445,Chevron!A:A,Chevron!B:B,"N/A")</f>
        <v>148.11000000000001</v>
      </c>
      <c r="Z445" s="5">
        <f t="shared" si="127"/>
        <v>15242.370375</v>
      </c>
      <c r="AA445" s="5" t="str">
        <f t="shared" si="137"/>
        <v>N/A</v>
      </c>
      <c r="AB445" s="222">
        <f>_xlfn.XLOOKUP($A445,Boeing!A:A,Boeing!B:B,"N/A")</f>
        <v>173.03</v>
      </c>
      <c r="AC445" s="5">
        <f t="shared" si="128"/>
        <v>17806.949874999998</v>
      </c>
      <c r="AD445" s="5" t="str">
        <f t="shared" si="138"/>
        <v>N/A</v>
      </c>
      <c r="AE445" s="222">
        <f>_xlfn.XLOOKUP(A445,Amazon!A:A,Amazon!B:B,"N/A")</f>
        <v>231.15</v>
      </c>
      <c r="AF445" s="5">
        <f t="shared" si="129"/>
        <v>23788.224374999998</v>
      </c>
      <c r="AG445" s="5" t="str">
        <f t="shared" si="139"/>
        <v>N/A</v>
      </c>
      <c r="AH445" s="393">
        <v>6050.61</v>
      </c>
      <c r="AI445" s="393">
        <v>622683.40159999998</v>
      </c>
      <c r="AJ445" s="6" t="s">
        <v>36</v>
      </c>
    </row>
    <row r="446" spans="1:36">
      <c r="A446" s="4">
        <v>45644</v>
      </c>
      <c r="B446" s="222">
        <f>_xlfn.XLOOKUP(A446,'USD RUB'!B:B,'USD RUB'!C:C,"N/A")</f>
        <v>102.9979</v>
      </c>
      <c r="C446" s="222">
        <f>IFERROR(EXP(_xlfn.XLOOKUP(A446,'Bonds (CP)'!$A$4:$A$513,'Work Sheet'!$B$3:$B$512)/252)-1,"N/A")</f>
        <v>0.40647769746908158</v>
      </c>
      <c r="D446" s="222">
        <f>IFERROR(_xlfn.XLOOKUP($A446,Intel!$A$2:$A$502,Intel!$B$2:$B$502),"N/A")</f>
        <v>19.3</v>
      </c>
      <c r="E446" s="5">
        <f t="shared" si="120"/>
        <v>1987.8594700000001</v>
      </c>
      <c r="F446" s="5">
        <f t="shared" si="130"/>
        <v>-5.4989445130724235E-2</v>
      </c>
      <c r="G446" s="222">
        <f>IFERROR(_xlfn.XLOOKUP(A446,Apple!A:A,Apple!B:B),"N/A")</f>
        <v>248.05</v>
      </c>
      <c r="H446" s="5">
        <f t="shared" si="121"/>
        <v>25548.629095</v>
      </c>
      <c r="I446" s="5">
        <f t="shared" si="131"/>
        <v>-2.0609753743737858E-2</v>
      </c>
      <c r="J446" s="222">
        <f>IFERROR(_xlfn.XLOOKUP(A446,Microsoft!A:A,Microsoft!B:B),"N/A")</f>
        <v>437.39</v>
      </c>
      <c r="K446" s="5">
        <f t="shared" si="122"/>
        <v>45050.251480999999</v>
      </c>
      <c r="L446" s="5">
        <f t="shared" si="132"/>
        <v>-3.6762399651795175E-2</v>
      </c>
      <c r="M446" s="222">
        <f>IFERROR(_xlfn.XLOOKUP($A446,Cisco!A:A,Cisco!B:B),"N/A")</f>
        <v>57.53</v>
      </c>
      <c r="N446" s="5">
        <f t="shared" si="123"/>
        <v>5925.4691870000006</v>
      </c>
      <c r="O446" s="5">
        <f t="shared" si="133"/>
        <v>-1.6101500563019289E-2</v>
      </c>
      <c r="P446" s="222">
        <f>IFERROR(_xlfn.XLOOKUP($A446,Disney!A:A,Disney!B:B),"N/A")</f>
        <v>111.35</v>
      </c>
      <c r="Q446" s="5">
        <f t="shared" si="124"/>
        <v>11468.816165</v>
      </c>
      <c r="R446" s="5">
        <f t="shared" si="134"/>
        <v>-1.3958576353975349E-2</v>
      </c>
      <c r="S446" s="222">
        <f>_xlfn.XLOOKUP(A446,FedEx!A:A,FedEx!B:B,"N/A")</f>
        <v>273.16000000000003</v>
      </c>
      <c r="T446" s="5">
        <f t="shared" si="125"/>
        <v>28134.906364000002</v>
      </c>
      <c r="U446" s="5">
        <f t="shared" si="135"/>
        <v>-1.4574210858064984E-2</v>
      </c>
      <c r="V446" s="222">
        <f>_xlfn.XLOOKUP($A446,'General Motors'!A:A,'General Motors'!B:B,"N/A")</f>
        <v>49.99</v>
      </c>
      <c r="W446" s="5">
        <f t="shared" si="126"/>
        <v>5148.8650210000005</v>
      </c>
      <c r="X446" s="5">
        <f t="shared" si="136"/>
        <v>-2.1867384945239099E-2</v>
      </c>
      <c r="Y446" s="222">
        <f>_xlfn.XLOOKUP($A446,Chevron!A:A,Chevron!B:B,"N/A")</f>
        <v>144.08000000000001</v>
      </c>
      <c r="Z446" s="5">
        <f t="shared" si="127"/>
        <v>14839.937432000001</v>
      </c>
      <c r="AA446" s="5">
        <f t="shared" si="137"/>
        <v>-2.6402254577152617E-2</v>
      </c>
      <c r="AB446" s="222">
        <f>_xlfn.XLOOKUP($A446,Boeing!A:A,Boeing!B:B,"N/A")</f>
        <v>172.62</v>
      </c>
      <c r="AC446" s="5">
        <f t="shared" si="128"/>
        <v>17779.497498000001</v>
      </c>
      <c r="AD446" s="5">
        <f t="shared" si="138"/>
        <v>-1.5416664388178125E-3</v>
      </c>
      <c r="AE446" s="222">
        <f>_xlfn.XLOOKUP(A446,Amazon!A:A,Amazon!B:B,"N/A")</f>
        <v>220.52</v>
      </c>
      <c r="AF446" s="5">
        <f t="shared" si="129"/>
        <v>22713.096908</v>
      </c>
      <c r="AG446" s="5">
        <f t="shared" si="139"/>
        <v>-4.5195784689583407E-2</v>
      </c>
      <c r="AH446" s="393">
        <v>5872.16</v>
      </c>
      <c r="AI446" s="393">
        <v>604820.14850000001</v>
      </c>
      <c r="AJ446" s="393">
        <v>-2.8687500000000001E-2</v>
      </c>
    </row>
    <row r="447" spans="1:36">
      <c r="A447" s="4">
        <v>45645</v>
      </c>
      <c r="B447" s="222">
        <f>_xlfn.XLOOKUP(A447,'USD RUB'!B:B,'USD RUB'!C:C,"N/A")</f>
        <v>102.77630000000001</v>
      </c>
      <c r="C447" s="222">
        <f>IFERROR(EXP(_xlfn.XLOOKUP(A447,'Bonds (CP)'!$A$4:$A$513,'Work Sheet'!$B$3:$B$512)/252)-1,"N/A")</f>
        <v>0.4098740819566018</v>
      </c>
      <c r="D447" s="222">
        <f>IFERROR(_xlfn.XLOOKUP($A447,Intel!$A$2:$A$502,Intel!$B$2:$B$502),"N/A")</f>
        <v>19.059999999999999</v>
      </c>
      <c r="E447" s="5">
        <f t="shared" si="120"/>
        <v>1958.9162779999999</v>
      </c>
      <c r="F447" s="5">
        <f t="shared" si="130"/>
        <v>-1.4559978930502648E-2</v>
      </c>
      <c r="G447" s="222">
        <f>IFERROR(_xlfn.XLOOKUP(A447,Apple!A:A,Apple!B:B),"N/A")</f>
        <v>249.79</v>
      </c>
      <c r="H447" s="5">
        <f t="shared" si="121"/>
        <v>25672.491977000001</v>
      </c>
      <c r="I447" s="5">
        <f t="shared" si="131"/>
        <v>4.8481224389547162E-3</v>
      </c>
      <c r="J447" s="222">
        <f>IFERROR(_xlfn.XLOOKUP(A447,Microsoft!A:A,Microsoft!B:B),"N/A")</f>
        <v>437.03</v>
      </c>
      <c r="K447" s="5">
        <f t="shared" si="122"/>
        <v>44916.326389000002</v>
      </c>
      <c r="L447" s="5">
        <f t="shared" si="132"/>
        <v>-2.9727934383780852E-3</v>
      </c>
      <c r="M447" s="222">
        <f>IFERROR(_xlfn.XLOOKUP($A447,Cisco!A:A,Cisco!B:B),"N/A")</f>
        <v>57.63</v>
      </c>
      <c r="N447" s="5">
        <f t="shared" si="123"/>
        <v>5922.9981690000004</v>
      </c>
      <c r="O447" s="5">
        <f t="shared" si="133"/>
        <v>-4.1701642891356361E-4</v>
      </c>
      <c r="P447" s="222">
        <f>IFERROR(_xlfn.XLOOKUP($A447,Disney!A:A,Disney!B:B),"N/A")</f>
        <v>111.37</v>
      </c>
      <c r="Q447" s="5">
        <f t="shared" si="124"/>
        <v>11446.196531000001</v>
      </c>
      <c r="R447" s="5">
        <f t="shared" si="134"/>
        <v>-1.9722727851395616E-3</v>
      </c>
      <c r="S447" s="222">
        <f>_xlfn.XLOOKUP(A447,FedEx!A:A,FedEx!B:B,"N/A")</f>
        <v>275.88</v>
      </c>
      <c r="T447" s="5">
        <f t="shared" si="125"/>
        <v>28353.925644000003</v>
      </c>
      <c r="U447" s="5">
        <f t="shared" si="135"/>
        <v>7.7846102335086265E-3</v>
      </c>
      <c r="V447" s="222">
        <f>_xlfn.XLOOKUP($A447,'General Motors'!A:A,'General Motors'!B:B,"N/A")</f>
        <v>50.34</v>
      </c>
      <c r="W447" s="5">
        <f t="shared" si="126"/>
        <v>5173.7589420000004</v>
      </c>
      <c r="X447" s="5">
        <f t="shared" si="136"/>
        <v>4.8348365899024692E-3</v>
      </c>
      <c r="Y447" s="222">
        <f>_xlfn.XLOOKUP($A447,Chevron!A:A,Chevron!B:B,"N/A")</f>
        <v>141.15</v>
      </c>
      <c r="Z447" s="5">
        <f t="shared" si="127"/>
        <v>14506.874745000001</v>
      </c>
      <c r="AA447" s="5">
        <f t="shared" si="137"/>
        <v>-2.2443671917497632E-2</v>
      </c>
      <c r="AB447" s="222">
        <f>_xlfn.XLOOKUP($A447,Boeing!A:A,Boeing!B:B,"N/A")</f>
        <v>177.04</v>
      </c>
      <c r="AC447" s="5">
        <f t="shared" si="128"/>
        <v>18195.516152</v>
      </c>
      <c r="AD447" s="5">
        <f t="shared" si="138"/>
        <v>2.3398785823209867E-2</v>
      </c>
      <c r="AE447" s="222">
        <f>_xlfn.XLOOKUP(A447,Amazon!A:A,Amazon!B:B,"N/A")</f>
        <v>223.29</v>
      </c>
      <c r="AF447" s="5">
        <f t="shared" si="129"/>
        <v>22948.920027</v>
      </c>
      <c r="AG447" s="5">
        <f t="shared" si="139"/>
        <v>1.0382693296084211E-2</v>
      </c>
      <c r="AH447" s="9">
        <v>1449131</v>
      </c>
      <c r="AI447" s="393">
        <v>602996.77419999999</v>
      </c>
      <c r="AJ447" s="393">
        <v>-3.0146999999999999E-3</v>
      </c>
    </row>
    <row r="448" spans="1:36">
      <c r="A448" s="4">
        <v>45646</v>
      </c>
      <c r="B448" s="222">
        <f>_xlfn.XLOOKUP(A448,'USD RUB'!B:B,'USD RUB'!C:C,"N/A")</f>
        <v>103.4207</v>
      </c>
      <c r="C448" s="222">
        <f>IFERROR(EXP(_xlfn.XLOOKUP(A448,'Bonds (CP)'!$A$4:$A$513,'Work Sheet'!$B$3:$B$512)/252)-1,"N/A")</f>
        <v>0.41789673800176819</v>
      </c>
      <c r="D448" s="222">
        <f>IFERROR(_xlfn.XLOOKUP($A448,Intel!$A$2:$A$502,Intel!$B$2:$B$502),"N/A")</f>
        <v>19.52</v>
      </c>
      <c r="E448" s="5">
        <f t="shared" si="120"/>
        <v>2018.772064</v>
      </c>
      <c r="F448" s="5">
        <f t="shared" si="130"/>
        <v>3.055556108866031E-2</v>
      </c>
      <c r="G448" s="222">
        <f>IFERROR(_xlfn.XLOOKUP(A448,Apple!A:A,Apple!B:B),"N/A")</f>
        <v>254.49</v>
      </c>
      <c r="H448" s="5">
        <f t="shared" si="121"/>
        <v>26319.533942999999</v>
      </c>
      <c r="I448" s="5">
        <f t="shared" si="131"/>
        <v>2.5203707009809673E-2</v>
      </c>
      <c r="J448" s="222">
        <f>IFERROR(_xlfn.XLOOKUP(A448,Microsoft!A:A,Microsoft!B:B),"N/A")</f>
        <v>436.6</v>
      </c>
      <c r="K448" s="5">
        <f t="shared" si="122"/>
        <v>45153.477619999998</v>
      </c>
      <c r="L448" s="5">
        <f t="shared" si="132"/>
        <v>5.2798447706106089E-3</v>
      </c>
      <c r="M448" s="222">
        <f>IFERROR(_xlfn.XLOOKUP($A448,Cisco!A:A,Cisco!B:B),"N/A")</f>
        <v>58.52</v>
      </c>
      <c r="N448" s="5">
        <f t="shared" si="123"/>
        <v>6052.1793640000005</v>
      </c>
      <c r="O448" s="5">
        <f t="shared" si="133"/>
        <v>2.1810102133090759E-2</v>
      </c>
      <c r="P448" s="222">
        <f>IFERROR(_xlfn.XLOOKUP($A448,Disney!A:A,Disney!B:B),"N/A")</f>
        <v>112.03</v>
      </c>
      <c r="Q448" s="5">
        <f t="shared" si="124"/>
        <v>11586.221020999999</v>
      </c>
      <c r="R448" s="5">
        <f t="shared" si="134"/>
        <v>1.2233276758857548E-2</v>
      </c>
      <c r="S448" s="222">
        <f>_xlfn.XLOOKUP(A448,FedEx!A:A,FedEx!B:B,"N/A")</f>
        <v>275.73</v>
      </c>
      <c r="T448" s="5">
        <f t="shared" si="125"/>
        <v>28516.189611000002</v>
      </c>
      <c r="U448" s="5">
        <f t="shared" si="135"/>
        <v>5.7228042789319034E-3</v>
      </c>
      <c r="V448" s="222">
        <f>_xlfn.XLOOKUP($A448,'General Motors'!A:A,'General Motors'!B:B,"N/A")</f>
        <v>51.81</v>
      </c>
      <c r="W448" s="5">
        <f t="shared" si="126"/>
        <v>5358.2264670000004</v>
      </c>
      <c r="X448" s="5">
        <f t="shared" si="136"/>
        <v>3.5654449128372345E-2</v>
      </c>
      <c r="Y448" s="222">
        <f>_xlfn.XLOOKUP($A448,Chevron!A:A,Chevron!B:B,"N/A")</f>
        <v>142.85</v>
      </c>
      <c r="Z448" s="5">
        <f t="shared" si="127"/>
        <v>14773.646994999999</v>
      </c>
      <c r="AA448" s="5">
        <f t="shared" si="137"/>
        <v>1.8389367433667703E-2</v>
      </c>
      <c r="AB448" s="222">
        <f>_xlfn.XLOOKUP($A448,Boeing!A:A,Boeing!B:B,"N/A")</f>
        <v>177.35</v>
      </c>
      <c r="AC448" s="5">
        <f t="shared" si="128"/>
        <v>18341.661144999998</v>
      </c>
      <c r="AD448" s="5">
        <f t="shared" si="138"/>
        <v>8.0319234573587028E-3</v>
      </c>
      <c r="AE448" s="222">
        <f>_xlfn.XLOOKUP(A448,Amazon!A:A,Amazon!B:B,"N/A")</f>
        <v>224.92</v>
      </c>
      <c r="AF448" s="5">
        <f t="shared" si="129"/>
        <v>23261.383843999996</v>
      </c>
      <c r="AG448" s="5">
        <f t="shared" si="139"/>
        <v>1.3615621852025139E-2</v>
      </c>
      <c r="AH448" s="393">
        <v>5930.85</v>
      </c>
      <c r="AI448" s="393">
        <v>613372.65859999997</v>
      </c>
      <c r="AJ448" s="393">
        <v>1.7207199999999999E-2</v>
      </c>
    </row>
    <row r="449" spans="1:36">
      <c r="A449" s="4">
        <v>45647</v>
      </c>
      <c r="B449" s="222">
        <f>_xlfn.XLOOKUP(A449,'USD RUB'!B:B,'USD RUB'!C:C,"N/A")</f>
        <v>102.3438</v>
      </c>
      <c r="C449" s="222" t="str">
        <f>IFERROR(EXP(_xlfn.XLOOKUP(A449,'Bonds (CP)'!$A$4:$A$513,'Work Sheet'!$B$3:$B$512)/252)-1,"N/A")</f>
        <v>N/A</v>
      </c>
      <c r="D449" s="222" t="str">
        <f>IFERROR(_xlfn.XLOOKUP($A449,Intel!$A$2:$A$502,Intel!$B$2:$B$502),"N/A")</f>
        <v>N/A</v>
      </c>
      <c r="E449" s="5" t="str">
        <f t="shared" si="120"/>
        <v>N/A</v>
      </c>
      <c r="F449" s="5" t="str">
        <f t="shared" si="130"/>
        <v>N/A</v>
      </c>
      <c r="G449" s="222" t="str">
        <f>IFERROR(_xlfn.XLOOKUP(A449,Apple!A:A,Apple!B:B),"N/A")</f>
        <v>N/A</v>
      </c>
      <c r="H449" s="5" t="str">
        <f t="shared" si="121"/>
        <v>N/A</v>
      </c>
      <c r="I449" s="5" t="str">
        <f t="shared" si="131"/>
        <v>N/A</v>
      </c>
      <c r="J449" s="222" t="str">
        <f>IFERROR(_xlfn.XLOOKUP(A449,Microsoft!A:A,Microsoft!B:B),"N/A")</f>
        <v>N/A</v>
      </c>
      <c r="K449" s="5" t="str">
        <f t="shared" si="122"/>
        <v>N/A</v>
      </c>
      <c r="L449" s="5" t="str">
        <f t="shared" si="132"/>
        <v>N/A</v>
      </c>
      <c r="M449" s="222" t="str">
        <f>IFERROR(_xlfn.XLOOKUP($A449,Cisco!A:A,Cisco!B:B),"N/A")</f>
        <v>N/A</v>
      </c>
      <c r="N449" s="5" t="str">
        <f t="shared" si="123"/>
        <v>N/A</v>
      </c>
      <c r="O449" s="5" t="str">
        <f t="shared" si="133"/>
        <v>N/A</v>
      </c>
      <c r="P449" s="222" t="str">
        <f>IFERROR(_xlfn.XLOOKUP($A449,Disney!A:A,Disney!B:B),"N/A")</f>
        <v>N/A</v>
      </c>
      <c r="Q449" s="5" t="str">
        <f t="shared" si="124"/>
        <v>N/A</v>
      </c>
      <c r="R449" s="5" t="str">
        <f t="shared" si="134"/>
        <v>N/A</v>
      </c>
      <c r="S449" s="222" t="str">
        <f>_xlfn.XLOOKUP(A449,FedEx!A:A,FedEx!B:B,"N/A")</f>
        <v>N/A</v>
      </c>
      <c r="T449" s="5" t="str">
        <f t="shared" si="125"/>
        <v>N/A</v>
      </c>
      <c r="U449" s="5" t="str">
        <f t="shared" si="135"/>
        <v>N/A</v>
      </c>
      <c r="V449" s="222" t="str">
        <f>_xlfn.XLOOKUP($A449,'General Motors'!A:A,'General Motors'!B:B,"N/A")</f>
        <v>N/A</v>
      </c>
      <c r="W449" s="5" t="str">
        <f t="shared" si="126"/>
        <v>N/A</v>
      </c>
      <c r="X449" s="5" t="str">
        <f t="shared" si="136"/>
        <v>N/A</v>
      </c>
      <c r="Y449" s="222" t="str">
        <f>_xlfn.XLOOKUP($A449,Chevron!A:A,Chevron!B:B,"N/A")</f>
        <v>N/A</v>
      </c>
      <c r="Z449" s="5" t="str">
        <f t="shared" si="127"/>
        <v>N/A</v>
      </c>
      <c r="AA449" s="5" t="str">
        <f t="shared" si="137"/>
        <v>N/A</v>
      </c>
      <c r="AB449" s="222" t="str">
        <f>_xlfn.XLOOKUP($A449,Boeing!A:A,Boeing!B:B,"N/A")</f>
        <v>N/A</v>
      </c>
      <c r="AC449" s="5" t="str">
        <f t="shared" si="128"/>
        <v>N/A</v>
      </c>
      <c r="AD449" s="5" t="str">
        <f t="shared" si="138"/>
        <v>N/A</v>
      </c>
      <c r="AE449" s="222" t="str">
        <f>_xlfn.XLOOKUP(A449,Amazon!A:A,Amazon!B:B,"N/A")</f>
        <v>N/A</v>
      </c>
      <c r="AF449" s="5" t="str">
        <f t="shared" si="129"/>
        <v>N/A</v>
      </c>
      <c r="AG449" s="5" t="str">
        <f t="shared" si="139"/>
        <v>N/A</v>
      </c>
      <c r="AH449" s="6" t="s">
        <v>36</v>
      </c>
      <c r="AI449" s="6" t="s">
        <v>36</v>
      </c>
      <c r="AJ449" s="6" t="s">
        <v>36</v>
      </c>
    </row>
    <row r="450" spans="1:36">
      <c r="A450" s="4">
        <v>45648</v>
      </c>
      <c r="B450" s="222" t="str">
        <f>_xlfn.XLOOKUP(A450,'USD RUB'!B:B,'USD RUB'!C:C,"N/A")</f>
        <v>N/A</v>
      </c>
      <c r="C450" s="222" t="str">
        <f>IFERROR(EXP(_xlfn.XLOOKUP(A450,'Bonds (CP)'!$A$4:$A$513,'Work Sheet'!$B$3:$B$512)/252)-1,"N/A")</f>
        <v>N/A</v>
      </c>
      <c r="D450" s="222" t="str">
        <f>IFERROR(_xlfn.XLOOKUP($A450,Intel!$A$2:$A$502,Intel!$B$2:$B$502),"N/A")</f>
        <v>N/A</v>
      </c>
      <c r="E450" s="5" t="str">
        <f t="shared" ref="E450:E513" si="140">IF(OR(D450="N/A", $B450="N/A"),"N/A",D450*$B450)</f>
        <v>N/A</v>
      </c>
      <c r="F450" s="5" t="str">
        <f t="shared" si="130"/>
        <v>N/A</v>
      </c>
      <c r="G450" s="222" t="str">
        <f>IFERROR(_xlfn.XLOOKUP(A450,Apple!A:A,Apple!B:B),"N/A")</f>
        <v>N/A</v>
      </c>
      <c r="H450" s="5" t="str">
        <f t="shared" ref="H450:H513" si="141">IF(OR(G450="N/A", B450="N/A"),"N/A",G450*$B450)</f>
        <v>N/A</v>
      </c>
      <c r="I450" s="5" t="str">
        <f t="shared" si="131"/>
        <v>N/A</v>
      </c>
      <c r="J450" s="222" t="str">
        <f>IFERROR(_xlfn.XLOOKUP(A450,Microsoft!A:A,Microsoft!B:B),"N/A")</f>
        <v>N/A</v>
      </c>
      <c r="K450" s="5" t="str">
        <f t="shared" ref="K450:K513" si="142">IF(OR(J450="N/A",B450="N/A"),"N/A",J450*B450)</f>
        <v>N/A</v>
      </c>
      <c r="L450" s="5" t="str">
        <f t="shared" si="132"/>
        <v>N/A</v>
      </c>
      <c r="M450" s="222" t="str">
        <f>IFERROR(_xlfn.XLOOKUP($A450,Cisco!A:A,Cisco!B:B),"N/A")</f>
        <v>N/A</v>
      </c>
      <c r="N450" s="5" t="str">
        <f t="shared" ref="N450:N513" si="143">IF(OR(M450="N/A",$B450="N/A"),"N/A",M450*$B450)</f>
        <v>N/A</v>
      </c>
      <c r="O450" s="5" t="str">
        <f t="shared" si="133"/>
        <v>N/A</v>
      </c>
      <c r="P450" s="222" t="str">
        <f>IFERROR(_xlfn.XLOOKUP($A450,Disney!A:A,Disney!B:B),"N/A")</f>
        <v>N/A</v>
      </c>
      <c r="Q450" s="5" t="str">
        <f t="shared" ref="Q450:Q513" si="144">IF(OR(P450="N/A",$B450="N/A"),"N/A",P450*$B450)</f>
        <v>N/A</v>
      </c>
      <c r="R450" s="5" t="str">
        <f t="shared" si="134"/>
        <v>N/A</v>
      </c>
      <c r="S450" s="222" t="str">
        <f>_xlfn.XLOOKUP(A450,FedEx!A:A,FedEx!B:B,"N/A")</f>
        <v>N/A</v>
      </c>
      <c r="T450" s="5" t="str">
        <f t="shared" ref="T450:T513" si="145">IF(OR(S450="N/A",$B450="N/A"),"N/A",S450*$B450)</f>
        <v>N/A</v>
      </c>
      <c r="U450" s="5" t="str">
        <f t="shared" si="135"/>
        <v>N/A</v>
      </c>
      <c r="V450" s="222" t="str">
        <f>_xlfn.XLOOKUP($A450,'General Motors'!A:A,'General Motors'!B:B,"N/A")</f>
        <v>N/A</v>
      </c>
      <c r="W450" s="5" t="str">
        <f t="shared" ref="W450:W513" si="146">IF(OR(V450="N/A",$B450="N/A"),"N/A",V450*$B450)</f>
        <v>N/A</v>
      </c>
      <c r="X450" s="5" t="str">
        <f t="shared" si="136"/>
        <v>N/A</v>
      </c>
      <c r="Y450" s="222" t="str">
        <f>_xlfn.XLOOKUP($A450,Chevron!A:A,Chevron!B:B,"N/A")</f>
        <v>N/A</v>
      </c>
      <c r="Z450" s="5" t="str">
        <f t="shared" ref="Z450:Z513" si="147">IF(OR(Y450="N/A",$B450="N/A"),"N/A",Y450*$B450)</f>
        <v>N/A</v>
      </c>
      <c r="AA450" s="5" t="str">
        <f t="shared" si="137"/>
        <v>N/A</v>
      </c>
      <c r="AB450" s="222" t="str">
        <f>_xlfn.XLOOKUP($A450,Boeing!A:A,Boeing!B:B,"N/A")</f>
        <v>N/A</v>
      </c>
      <c r="AC450" s="5" t="str">
        <f t="shared" ref="AC450:AC513" si="148">IF(OR(AB450="N/A",$B450="N/A"),"N/A",AB450*$B450)</f>
        <v>N/A</v>
      </c>
      <c r="AD450" s="5" t="str">
        <f t="shared" si="138"/>
        <v>N/A</v>
      </c>
      <c r="AE450" s="222" t="str">
        <f>_xlfn.XLOOKUP(A450,Amazon!A:A,Amazon!B:B,"N/A")</f>
        <v>N/A</v>
      </c>
      <c r="AF450" s="5" t="str">
        <f t="shared" ref="AF450:AF513" si="149">IF(OR(AE450="N/A",$B450="N/A"),"N/A",AE450*$B450)</f>
        <v>N/A</v>
      </c>
      <c r="AG450" s="5" t="str">
        <f t="shared" si="139"/>
        <v>N/A</v>
      </c>
      <c r="AH450" s="6" t="s">
        <v>36</v>
      </c>
      <c r="AI450" s="6" t="s">
        <v>36</v>
      </c>
      <c r="AJ450" s="6" t="s">
        <v>36</v>
      </c>
    </row>
    <row r="451" spans="1:36">
      <c r="A451" s="4">
        <v>45649</v>
      </c>
      <c r="B451" s="222" t="str">
        <f>_xlfn.XLOOKUP(A451,'USD RUB'!B:B,'USD RUB'!C:C,"N/A")</f>
        <v>N/A</v>
      </c>
      <c r="C451" s="222" t="str">
        <f>IFERROR(EXP(_xlfn.XLOOKUP(A451,'Bonds (CP)'!$A$4:$A$513,'Work Sheet'!$B$3:$B$512)/252)-1,"N/A")</f>
        <v>N/A</v>
      </c>
      <c r="D451" s="222">
        <f>IFERROR(_xlfn.XLOOKUP($A451,Intel!$A$2:$A$502,Intel!$B$2:$B$502),"N/A")</f>
        <v>20.2</v>
      </c>
      <c r="E451" s="5" t="str">
        <f t="shared" si="140"/>
        <v>N/A</v>
      </c>
      <c r="F451" s="5" t="str">
        <f t="shared" ref="F451:F514" si="150">IF(E450="N/A", "N/A", IF(OR(E451="N/A",E450="N/A"),"N/A",E451/E450-1))</f>
        <v>N/A</v>
      </c>
      <c r="G451" s="222">
        <f>IFERROR(_xlfn.XLOOKUP(A451,Apple!A:A,Apple!B:B),"N/A")</f>
        <v>255.27</v>
      </c>
      <c r="H451" s="5" t="str">
        <f t="shared" si="141"/>
        <v>N/A</v>
      </c>
      <c r="I451" s="5" t="str">
        <f t="shared" ref="I451:I514" si="151">IF(OR(H451="N/A",H450="N/A"), "N/A", H451/H450-1)</f>
        <v>N/A</v>
      </c>
      <c r="J451" s="222">
        <f>IFERROR(_xlfn.XLOOKUP(A451,Microsoft!A:A,Microsoft!B:B),"N/A")</f>
        <v>435.25</v>
      </c>
      <c r="K451" s="5" t="str">
        <f t="shared" si="142"/>
        <v>N/A</v>
      </c>
      <c r="L451" s="5" t="str">
        <f t="shared" ref="L451:L514" si="152">IF(OR(K451="N/A",K450="N/A"), "N/A", K451/K450-1)</f>
        <v>N/A</v>
      </c>
      <c r="M451" s="222">
        <f>IFERROR(_xlfn.XLOOKUP($A451,Cisco!A:A,Cisco!B:B),"N/A")</f>
        <v>58.98</v>
      </c>
      <c r="N451" s="5" t="str">
        <f t="shared" si="143"/>
        <v>N/A</v>
      </c>
      <c r="O451" s="5" t="str">
        <f t="shared" ref="O451:O514" si="153">IF(OR(N451="N/A",N450="N/A"),"N/A",N451/N450-1)</f>
        <v>N/A</v>
      </c>
      <c r="P451" s="222">
        <f>IFERROR(_xlfn.XLOOKUP($A451,Disney!A:A,Disney!B:B),"N/A")</f>
        <v>111.4</v>
      </c>
      <c r="Q451" s="5" t="str">
        <f t="shared" si="144"/>
        <v>N/A</v>
      </c>
      <c r="R451" s="5" t="str">
        <f t="shared" ref="R451:R514" si="154">IF(OR(Q451="N/A",Q450="N/A"),"N/A",Q451/Q450-1)</f>
        <v>N/A</v>
      </c>
      <c r="S451" s="222">
        <f>_xlfn.XLOOKUP(A451,FedEx!A:A,FedEx!B:B,"N/A")</f>
        <v>269.01</v>
      </c>
      <c r="T451" s="5" t="str">
        <f t="shared" si="145"/>
        <v>N/A</v>
      </c>
      <c r="U451" s="5" t="str">
        <f t="shared" ref="U451:U514" si="155">IF(OR(T451="N/A",T450="N/A"),"N/A",T451/T450-1)</f>
        <v>N/A</v>
      </c>
      <c r="V451" s="222">
        <f>_xlfn.XLOOKUP($A451,'General Motors'!A:A,'General Motors'!B:B,"N/A")</f>
        <v>52.56</v>
      </c>
      <c r="W451" s="5" t="str">
        <f t="shared" si="146"/>
        <v>N/A</v>
      </c>
      <c r="X451" s="5" t="str">
        <f t="shared" ref="X451:X514" si="156">IF(OR(W451="N/A",W450="N/A"),"N/A",W451/W450-1)</f>
        <v>N/A</v>
      </c>
      <c r="Y451" s="222">
        <f>_xlfn.XLOOKUP($A451,Chevron!A:A,Chevron!B:B,"N/A")</f>
        <v>142.97</v>
      </c>
      <c r="Z451" s="5" t="str">
        <f t="shared" si="147"/>
        <v>N/A</v>
      </c>
      <c r="AA451" s="5" t="str">
        <f t="shared" ref="AA451:AA514" si="157">IF(OR(Z451="N/A",Z450="N/A"),"N/A",Z451/Z450-1)</f>
        <v>N/A</v>
      </c>
      <c r="AB451" s="222">
        <f>_xlfn.XLOOKUP($A451,Boeing!A:A,Boeing!B:B,"N/A")</f>
        <v>177.69</v>
      </c>
      <c r="AC451" s="5" t="str">
        <f t="shared" si="148"/>
        <v>N/A</v>
      </c>
      <c r="AD451" s="5" t="str">
        <f t="shared" ref="AD451:AD514" si="158">IF(OR(AC451="N/A",AC450="N/A"),"N/A",AC451/AC450-1)</f>
        <v>N/A</v>
      </c>
      <c r="AE451" s="222">
        <f>_xlfn.XLOOKUP(A451,Amazon!A:A,Amazon!B:B,"N/A")</f>
        <v>225.06</v>
      </c>
      <c r="AF451" s="5" t="str">
        <f t="shared" si="149"/>
        <v>N/A</v>
      </c>
      <c r="AG451" s="5" t="str">
        <f t="shared" ref="AG451:AG514" si="159">IF(OR(AF451="N/A",AF450="N/A"),"N/A",AF451/AF450-1)</f>
        <v>N/A</v>
      </c>
      <c r="AH451" s="9">
        <v>1488181</v>
      </c>
      <c r="AI451" s="6" t="s">
        <v>36</v>
      </c>
      <c r="AJ451" s="6" t="s">
        <v>36</v>
      </c>
    </row>
    <row r="452" spans="1:36">
      <c r="A452" s="4">
        <v>45650</v>
      </c>
      <c r="B452" s="222">
        <f>_xlfn.XLOOKUP(A452,'USD RUB'!B:B,'USD RUB'!C:C,"N/A")</f>
        <v>101.6143</v>
      </c>
      <c r="C452" s="222" t="str">
        <f>IFERROR(EXP(_xlfn.XLOOKUP(A452,'Bonds (CP)'!$A$4:$A$513,'Work Sheet'!$B$3:$B$512)/252)-1,"N/A")</f>
        <v>N/A</v>
      </c>
      <c r="D452" s="222">
        <f>IFERROR(_xlfn.XLOOKUP($A452,Intel!$A$2:$A$502,Intel!$B$2:$B$502),"N/A")</f>
        <v>20.399999999999999</v>
      </c>
      <c r="E452" s="5">
        <f t="shared" si="140"/>
        <v>2072.93172</v>
      </c>
      <c r="F452" s="5" t="str">
        <f t="shared" si="150"/>
        <v>N/A</v>
      </c>
      <c r="G452" s="222">
        <f>IFERROR(_xlfn.XLOOKUP(A452,Apple!A:A,Apple!B:B),"N/A")</f>
        <v>258.2</v>
      </c>
      <c r="H452" s="5">
        <f t="shared" si="141"/>
        <v>26236.812259999999</v>
      </c>
      <c r="I452" s="5" t="str">
        <f t="shared" si="151"/>
        <v>N/A</v>
      </c>
      <c r="J452" s="222">
        <f>IFERROR(_xlfn.XLOOKUP(A452,Microsoft!A:A,Microsoft!B:B),"N/A")</f>
        <v>439.33</v>
      </c>
      <c r="K452" s="5">
        <f t="shared" si="142"/>
        <v>44642.210418999995</v>
      </c>
      <c r="L452" s="5" t="str">
        <f t="shared" si="152"/>
        <v>N/A</v>
      </c>
      <c r="M452" s="222">
        <f>IFERROR(_xlfn.XLOOKUP($A452,Cisco!A:A,Cisco!B:B),"N/A")</f>
        <v>59.85</v>
      </c>
      <c r="N452" s="5">
        <f t="shared" si="143"/>
        <v>6081.615855</v>
      </c>
      <c r="O452" s="5" t="str">
        <f t="shared" si="153"/>
        <v>N/A</v>
      </c>
      <c r="P452" s="222">
        <f>IFERROR(_xlfn.XLOOKUP($A452,Disney!A:A,Disney!B:B),"N/A")</f>
        <v>112.56</v>
      </c>
      <c r="Q452" s="5">
        <f t="shared" si="144"/>
        <v>11437.705608</v>
      </c>
      <c r="R452" s="5" t="str">
        <f t="shared" si="154"/>
        <v>N/A</v>
      </c>
      <c r="S452" s="222">
        <f>_xlfn.XLOOKUP(A452,FedEx!A:A,FedEx!B:B,"N/A")</f>
        <v>271.83999999999997</v>
      </c>
      <c r="T452" s="5">
        <f t="shared" si="145"/>
        <v>27622.831311999998</v>
      </c>
      <c r="U452" s="5" t="str">
        <f t="shared" si="155"/>
        <v>N/A</v>
      </c>
      <c r="V452" s="222">
        <f>_xlfn.XLOOKUP($A452,'General Motors'!A:A,'General Motors'!B:B,"N/A")</f>
        <v>53.51</v>
      </c>
      <c r="W452" s="5">
        <f t="shared" si="146"/>
        <v>5437.3811930000002</v>
      </c>
      <c r="X452" s="5" t="str">
        <f t="shared" si="156"/>
        <v>N/A</v>
      </c>
      <c r="Y452" s="222">
        <f>_xlfn.XLOOKUP($A452,Chevron!A:A,Chevron!B:B,"N/A")</f>
        <v>143.84</v>
      </c>
      <c r="Z452" s="5">
        <f t="shared" si="147"/>
        <v>14616.200912</v>
      </c>
      <c r="AA452" s="5" t="str">
        <f t="shared" si="157"/>
        <v>N/A</v>
      </c>
      <c r="AB452" s="222">
        <f>_xlfn.XLOOKUP($A452,Boeing!A:A,Boeing!B:B,"N/A")</f>
        <v>179.34</v>
      </c>
      <c r="AC452" s="5">
        <f t="shared" si="148"/>
        <v>18223.508561999999</v>
      </c>
      <c r="AD452" s="5" t="str">
        <f t="shared" si="158"/>
        <v>N/A</v>
      </c>
      <c r="AE452" s="222">
        <f>_xlfn.XLOOKUP(A452,Amazon!A:A,Amazon!B:B,"N/A")</f>
        <v>229.05</v>
      </c>
      <c r="AF452" s="5">
        <f t="shared" si="149"/>
        <v>23274.755415</v>
      </c>
      <c r="AG452" s="5" t="str">
        <f t="shared" si="159"/>
        <v>N/A</v>
      </c>
      <c r="AH452" s="9">
        <v>1512197</v>
      </c>
      <c r="AI452" s="393">
        <v>613754.43660000002</v>
      </c>
      <c r="AJ452" s="6" t="s">
        <v>36</v>
      </c>
    </row>
    <row r="453" spans="1:36">
      <c r="A453" s="4">
        <v>45651</v>
      </c>
      <c r="B453" s="222">
        <f>_xlfn.XLOOKUP(A453,'USD RUB'!B:B,'USD RUB'!C:C,"N/A")</f>
        <v>99.872900000000001</v>
      </c>
      <c r="C453" s="222">
        <f>IFERROR(EXP(_xlfn.XLOOKUP(A453,'Bonds (CP)'!$A$4:$A$513,'Work Sheet'!$B$3:$B$512)/252)-1,"N/A")</f>
        <v>0.42894230509223075</v>
      </c>
      <c r="D453" s="222" t="str">
        <f>IFERROR(_xlfn.XLOOKUP($A453,Intel!$A$2:$A$502,Intel!$B$2:$B$502),"N/A")</f>
        <v>N/A</v>
      </c>
      <c r="E453" s="5" t="str">
        <f t="shared" si="140"/>
        <v>N/A</v>
      </c>
      <c r="F453" s="5" t="str">
        <f t="shared" si="150"/>
        <v>N/A</v>
      </c>
      <c r="G453" s="222" t="str">
        <f>IFERROR(_xlfn.XLOOKUP(A453,Apple!A:A,Apple!B:B),"N/A")</f>
        <v>N/A</v>
      </c>
      <c r="H453" s="5" t="str">
        <f t="shared" si="141"/>
        <v>N/A</v>
      </c>
      <c r="I453" s="5" t="str">
        <f t="shared" si="151"/>
        <v>N/A</v>
      </c>
      <c r="J453" s="222" t="str">
        <f>IFERROR(_xlfn.XLOOKUP(A453,Microsoft!A:A,Microsoft!B:B),"N/A")</f>
        <v>N/A</v>
      </c>
      <c r="K453" s="5" t="str">
        <f t="shared" si="142"/>
        <v>N/A</v>
      </c>
      <c r="L453" s="5" t="str">
        <f t="shared" si="152"/>
        <v>N/A</v>
      </c>
      <c r="M453" s="222" t="str">
        <f>IFERROR(_xlfn.XLOOKUP($A453,Cisco!A:A,Cisco!B:B),"N/A")</f>
        <v>N/A</v>
      </c>
      <c r="N453" s="5" t="str">
        <f t="shared" si="143"/>
        <v>N/A</v>
      </c>
      <c r="O453" s="5" t="str">
        <f t="shared" si="153"/>
        <v>N/A</v>
      </c>
      <c r="P453" s="222" t="str">
        <f>IFERROR(_xlfn.XLOOKUP($A453,Disney!A:A,Disney!B:B),"N/A")</f>
        <v>N/A</v>
      </c>
      <c r="Q453" s="5" t="str">
        <f t="shared" si="144"/>
        <v>N/A</v>
      </c>
      <c r="R453" s="5" t="str">
        <f t="shared" si="154"/>
        <v>N/A</v>
      </c>
      <c r="S453" s="222" t="str">
        <f>_xlfn.XLOOKUP(A453,FedEx!A:A,FedEx!B:B,"N/A")</f>
        <v>N/A</v>
      </c>
      <c r="T453" s="5" t="str">
        <f t="shared" si="145"/>
        <v>N/A</v>
      </c>
      <c r="U453" s="5" t="str">
        <f t="shared" si="155"/>
        <v>N/A</v>
      </c>
      <c r="V453" s="222" t="str">
        <f>_xlfn.XLOOKUP($A453,'General Motors'!A:A,'General Motors'!B:B,"N/A")</f>
        <v>N/A</v>
      </c>
      <c r="W453" s="5" t="str">
        <f t="shared" si="146"/>
        <v>N/A</v>
      </c>
      <c r="X453" s="5" t="str">
        <f t="shared" si="156"/>
        <v>N/A</v>
      </c>
      <c r="Y453" s="222" t="str">
        <f>_xlfn.XLOOKUP($A453,Chevron!A:A,Chevron!B:B,"N/A")</f>
        <v>N/A</v>
      </c>
      <c r="Z453" s="5" t="str">
        <f t="shared" si="147"/>
        <v>N/A</v>
      </c>
      <c r="AA453" s="5" t="str">
        <f t="shared" si="157"/>
        <v>N/A</v>
      </c>
      <c r="AB453" s="222" t="str">
        <f>_xlfn.XLOOKUP($A453,Boeing!A:A,Boeing!B:B,"N/A")</f>
        <v>N/A</v>
      </c>
      <c r="AC453" s="5" t="str">
        <f t="shared" si="148"/>
        <v>N/A</v>
      </c>
      <c r="AD453" s="5" t="str">
        <f t="shared" si="158"/>
        <v>N/A</v>
      </c>
      <c r="AE453" s="222" t="str">
        <f>_xlfn.XLOOKUP(A453,Amazon!A:A,Amazon!B:B,"N/A")</f>
        <v>N/A</v>
      </c>
      <c r="AF453" s="5" t="str">
        <f t="shared" si="149"/>
        <v>N/A</v>
      </c>
      <c r="AG453" s="5" t="str">
        <f t="shared" si="159"/>
        <v>N/A</v>
      </c>
      <c r="AH453" s="6" t="s">
        <v>36</v>
      </c>
      <c r="AI453" s="6" t="s">
        <v>36</v>
      </c>
      <c r="AJ453" s="6" t="s">
        <v>36</v>
      </c>
    </row>
    <row r="454" spans="1:36">
      <c r="A454" s="4">
        <v>45652</v>
      </c>
      <c r="B454" s="222">
        <f>_xlfn.XLOOKUP(A454,'USD RUB'!B:B,'USD RUB'!C:C,"N/A")</f>
        <v>99.612499999999997</v>
      </c>
      <c r="C454" s="222">
        <f>IFERROR(EXP(_xlfn.XLOOKUP(A454,'Bonds (CP)'!$A$4:$A$513,'Work Sheet'!$B$3:$B$512)/252)-1,"N/A")</f>
        <v>0.44440177325351882</v>
      </c>
      <c r="D454" s="222">
        <f>IFERROR(_xlfn.XLOOKUP($A454,Intel!$A$2:$A$502,Intel!$B$2:$B$502),"N/A")</f>
        <v>20.440000000000001</v>
      </c>
      <c r="E454" s="5">
        <f t="shared" si="140"/>
        <v>2036.0795000000001</v>
      </c>
      <c r="F454" s="5" t="str">
        <f t="shared" si="150"/>
        <v>N/A</v>
      </c>
      <c r="G454" s="222">
        <f>IFERROR(_xlfn.XLOOKUP(A454,Apple!A:A,Apple!B:B),"N/A")</f>
        <v>259.02</v>
      </c>
      <c r="H454" s="5">
        <f t="shared" si="141"/>
        <v>25801.629749999996</v>
      </c>
      <c r="I454" s="5" t="str">
        <f t="shared" si="151"/>
        <v>N/A</v>
      </c>
      <c r="J454" s="222">
        <f>IFERROR(_xlfn.XLOOKUP(A454,Microsoft!A:A,Microsoft!B:B),"N/A")</f>
        <v>438.11</v>
      </c>
      <c r="K454" s="5">
        <f t="shared" si="142"/>
        <v>43641.232375</v>
      </c>
      <c r="L454" s="5" t="str">
        <f t="shared" si="152"/>
        <v>N/A</v>
      </c>
      <c r="M454" s="222">
        <f>IFERROR(_xlfn.XLOOKUP($A454,Cisco!A:A,Cisco!B:B),"N/A")</f>
        <v>59.98</v>
      </c>
      <c r="N454" s="5">
        <f t="shared" si="143"/>
        <v>5974.7577499999998</v>
      </c>
      <c r="O454" s="5" t="str">
        <f t="shared" si="153"/>
        <v>N/A</v>
      </c>
      <c r="P454" s="222">
        <f>IFERROR(_xlfn.XLOOKUP($A454,Disney!A:A,Disney!B:B),"N/A")</f>
        <v>112.55</v>
      </c>
      <c r="Q454" s="5">
        <f t="shared" si="144"/>
        <v>11211.386875</v>
      </c>
      <c r="R454" s="5" t="str">
        <f t="shared" si="154"/>
        <v>N/A</v>
      </c>
      <c r="S454" s="222">
        <f>_xlfn.XLOOKUP(A454,FedEx!A:A,FedEx!B:B,"N/A")</f>
        <v>278.66000000000003</v>
      </c>
      <c r="T454" s="5">
        <f t="shared" si="145"/>
        <v>27758.019250000001</v>
      </c>
      <c r="U454" s="5" t="str">
        <f t="shared" si="155"/>
        <v>N/A</v>
      </c>
      <c r="V454" s="222">
        <f>_xlfn.XLOOKUP($A454,'General Motors'!A:A,'General Motors'!B:B,"N/A")</f>
        <v>54.18</v>
      </c>
      <c r="W454" s="5">
        <f t="shared" si="146"/>
        <v>5397.0052500000002</v>
      </c>
      <c r="X454" s="5" t="str">
        <f t="shared" si="156"/>
        <v>N/A</v>
      </c>
      <c r="Y454" s="222">
        <f>_xlfn.XLOOKUP($A454,Chevron!A:A,Chevron!B:B,"N/A")</f>
        <v>143.97999999999999</v>
      </c>
      <c r="Z454" s="5">
        <f t="shared" si="147"/>
        <v>14342.207749999998</v>
      </c>
      <c r="AA454" s="5" t="str">
        <f t="shared" si="157"/>
        <v>N/A</v>
      </c>
      <c r="AB454" s="222">
        <f>_xlfn.XLOOKUP($A454,Boeing!A:A,Boeing!B:B,"N/A")</f>
        <v>180.38</v>
      </c>
      <c r="AC454" s="5">
        <f t="shared" si="148"/>
        <v>17968.102749999998</v>
      </c>
      <c r="AD454" s="5" t="str">
        <f t="shared" si="158"/>
        <v>N/A</v>
      </c>
      <c r="AE454" s="222">
        <f>_xlfn.XLOOKUP(A454,Amazon!A:A,Amazon!B:B,"N/A")</f>
        <v>227.05</v>
      </c>
      <c r="AF454" s="5">
        <f t="shared" si="149"/>
        <v>22617.018124999999</v>
      </c>
      <c r="AG454" s="5" t="str">
        <f t="shared" si="159"/>
        <v>N/A</v>
      </c>
      <c r="AH454" s="393">
        <v>6037.59</v>
      </c>
      <c r="AI454" s="393">
        <v>601419.43389999995</v>
      </c>
      <c r="AJ454" s="6" t="s">
        <v>36</v>
      </c>
    </row>
    <row r="455" spans="1:36">
      <c r="A455" s="4">
        <v>45653</v>
      </c>
      <c r="B455" s="222">
        <f>_xlfn.XLOOKUP(A455,'USD RUB'!B:B,'USD RUB'!C:C,"N/A")</f>
        <v>99.229500000000002</v>
      </c>
      <c r="C455" s="222">
        <f>IFERROR(EXP(_xlfn.XLOOKUP(A455,'Bonds (CP)'!$A$4:$A$513,'Work Sheet'!$B$3:$B$512)/252)-1,"N/A")</f>
        <v>0.4292712264892542</v>
      </c>
      <c r="D455" s="222">
        <f>IFERROR(_xlfn.XLOOKUP($A455,Intel!$A$2:$A$502,Intel!$B$2:$B$502),"N/A")</f>
        <v>20.3</v>
      </c>
      <c r="E455" s="5">
        <f t="shared" si="140"/>
        <v>2014.3588500000001</v>
      </c>
      <c r="F455" s="5">
        <f t="shared" si="150"/>
        <v>-1.066787912750955E-2</v>
      </c>
      <c r="G455" s="222">
        <f>IFERROR(_xlfn.XLOOKUP(A455,Apple!A:A,Apple!B:B),"N/A")</f>
        <v>255.59</v>
      </c>
      <c r="H455" s="5">
        <f t="shared" si="141"/>
        <v>25362.067905</v>
      </c>
      <c r="I455" s="5">
        <f t="shared" si="151"/>
        <v>-1.7036204660676346E-2</v>
      </c>
      <c r="J455" s="222">
        <f>IFERROR(_xlfn.XLOOKUP(A455,Microsoft!A:A,Microsoft!B:B),"N/A")</f>
        <v>430.53</v>
      </c>
      <c r="K455" s="5">
        <f t="shared" si="142"/>
        <v>42721.276634999995</v>
      </c>
      <c r="L455" s="5">
        <f t="shared" si="152"/>
        <v>-2.1079967038854841E-2</v>
      </c>
      <c r="M455" s="222">
        <f>IFERROR(_xlfn.XLOOKUP($A455,Cisco!A:A,Cisco!B:B),"N/A")</f>
        <v>59.61</v>
      </c>
      <c r="N455" s="5">
        <f t="shared" si="143"/>
        <v>5915.0704949999999</v>
      </c>
      <c r="O455" s="5">
        <f t="shared" si="153"/>
        <v>-9.989903774759723E-3</v>
      </c>
      <c r="P455" s="222">
        <f>IFERROR(_xlfn.XLOOKUP($A455,Disney!A:A,Disney!B:B),"N/A")</f>
        <v>111.55</v>
      </c>
      <c r="Q455" s="5">
        <f t="shared" si="144"/>
        <v>11069.050724999999</v>
      </c>
      <c r="R455" s="5">
        <f t="shared" si="154"/>
        <v>-1.269567731333876E-2</v>
      </c>
      <c r="S455" s="222">
        <f>_xlfn.XLOOKUP(A455,FedEx!A:A,FedEx!B:B,"N/A")</f>
        <v>280.36</v>
      </c>
      <c r="T455" s="5">
        <f t="shared" si="145"/>
        <v>27819.982620000002</v>
      </c>
      <c r="U455" s="5">
        <f t="shared" si="155"/>
        <v>2.2322691486713619E-3</v>
      </c>
      <c r="V455" s="222">
        <f>_xlfn.XLOOKUP($A455,'General Motors'!A:A,'General Motors'!B:B,"N/A")</f>
        <v>54.28</v>
      </c>
      <c r="W455" s="5">
        <f t="shared" si="146"/>
        <v>5386.1772600000004</v>
      </c>
      <c r="X455" s="5">
        <f t="shared" si="156"/>
        <v>-2.0062959916520295E-3</v>
      </c>
      <c r="Y455" s="222">
        <f>_xlfn.XLOOKUP($A455,Chevron!A:A,Chevron!B:B,"N/A")</f>
        <v>144</v>
      </c>
      <c r="Z455" s="5">
        <f t="shared" si="147"/>
        <v>14289.048000000001</v>
      </c>
      <c r="AA455" s="5">
        <f t="shared" si="157"/>
        <v>-3.7065248897958369E-3</v>
      </c>
      <c r="AB455" s="222">
        <f>_xlfn.XLOOKUP($A455,Boeing!A:A,Boeing!B:B,"N/A")</f>
        <v>180.72</v>
      </c>
      <c r="AC455" s="5">
        <f t="shared" si="148"/>
        <v>17932.755239999999</v>
      </c>
      <c r="AD455" s="5">
        <f t="shared" si="158"/>
        <v>-1.9672366354872572E-3</v>
      </c>
      <c r="AE455" s="222">
        <f>_xlfn.XLOOKUP(A455,Amazon!A:A,Amazon!B:B,"N/A")</f>
        <v>223.75</v>
      </c>
      <c r="AF455" s="5">
        <f t="shared" si="149"/>
        <v>22202.600624999999</v>
      </c>
      <c r="AG455" s="5">
        <f t="shared" si="159"/>
        <v>-1.8323259843963213E-2</v>
      </c>
      <c r="AH455" s="393">
        <v>5970.84</v>
      </c>
      <c r="AI455" s="393">
        <v>592483.46779999998</v>
      </c>
      <c r="AJ455" s="393">
        <v>-1.4858100000000001E-2</v>
      </c>
    </row>
    <row r="456" spans="1:36">
      <c r="A456" s="4">
        <v>45654</v>
      </c>
      <c r="B456" s="222">
        <f>_xlfn.XLOOKUP(A456,'USD RUB'!B:B,'USD RUB'!C:C,"N/A")</f>
        <v>100.52809999999999</v>
      </c>
      <c r="C456" s="222">
        <f>IFERROR(EXP(_xlfn.XLOOKUP(A456,'Bonds (CP)'!$A$4:$A$513,'Work Sheet'!$B$3:$B$512)/252)-1,"N/A")</f>
        <v>0.42242772794922634</v>
      </c>
      <c r="D456" s="222" t="str">
        <f>IFERROR(_xlfn.XLOOKUP($A456,Intel!$A$2:$A$502,Intel!$B$2:$B$502),"N/A")</f>
        <v>N/A</v>
      </c>
      <c r="E456" s="5" t="str">
        <f t="shared" si="140"/>
        <v>N/A</v>
      </c>
      <c r="F456" s="5" t="str">
        <f t="shared" si="150"/>
        <v>N/A</v>
      </c>
      <c r="G456" s="222" t="str">
        <f>IFERROR(_xlfn.XLOOKUP(A456,Apple!A:A,Apple!B:B),"N/A")</f>
        <v>N/A</v>
      </c>
      <c r="H456" s="5" t="str">
        <f t="shared" si="141"/>
        <v>N/A</v>
      </c>
      <c r="I456" s="5" t="str">
        <f t="shared" si="151"/>
        <v>N/A</v>
      </c>
      <c r="J456" s="222" t="str">
        <f>IFERROR(_xlfn.XLOOKUP(A456,Microsoft!A:A,Microsoft!B:B),"N/A")</f>
        <v>N/A</v>
      </c>
      <c r="K456" s="5" t="str">
        <f t="shared" si="142"/>
        <v>N/A</v>
      </c>
      <c r="L456" s="5" t="str">
        <f t="shared" si="152"/>
        <v>N/A</v>
      </c>
      <c r="M456" s="222" t="str">
        <f>IFERROR(_xlfn.XLOOKUP($A456,Cisco!A:A,Cisco!B:B),"N/A")</f>
        <v>N/A</v>
      </c>
      <c r="N456" s="5" t="str">
        <f t="shared" si="143"/>
        <v>N/A</v>
      </c>
      <c r="O456" s="5" t="str">
        <f t="shared" si="153"/>
        <v>N/A</v>
      </c>
      <c r="P456" s="222" t="str">
        <f>IFERROR(_xlfn.XLOOKUP($A456,Disney!A:A,Disney!B:B),"N/A")</f>
        <v>N/A</v>
      </c>
      <c r="Q456" s="5" t="str">
        <f t="shared" si="144"/>
        <v>N/A</v>
      </c>
      <c r="R456" s="5" t="str">
        <f t="shared" si="154"/>
        <v>N/A</v>
      </c>
      <c r="S456" s="222" t="str">
        <f>_xlfn.XLOOKUP(A456,FedEx!A:A,FedEx!B:B,"N/A")</f>
        <v>N/A</v>
      </c>
      <c r="T456" s="5" t="str">
        <f t="shared" si="145"/>
        <v>N/A</v>
      </c>
      <c r="U456" s="5" t="str">
        <f t="shared" si="155"/>
        <v>N/A</v>
      </c>
      <c r="V456" s="222" t="str">
        <f>_xlfn.XLOOKUP($A456,'General Motors'!A:A,'General Motors'!B:B,"N/A")</f>
        <v>N/A</v>
      </c>
      <c r="W456" s="5" t="str">
        <f t="shared" si="146"/>
        <v>N/A</v>
      </c>
      <c r="X456" s="5" t="str">
        <f t="shared" si="156"/>
        <v>N/A</v>
      </c>
      <c r="Y456" s="222" t="str">
        <f>_xlfn.XLOOKUP($A456,Chevron!A:A,Chevron!B:B,"N/A")</f>
        <v>N/A</v>
      </c>
      <c r="Z456" s="5" t="str">
        <f t="shared" si="147"/>
        <v>N/A</v>
      </c>
      <c r="AA456" s="5" t="str">
        <f t="shared" si="157"/>
        <v>N/A</v>
      </c>
      <c r="AB456" s="222" t="str">
        <f>_xlfn.XLOOKUP($A456,Boeing!A:A,Boeing!B:B,"N/A")</f>
        <v>N/A</v>
      </c>
      <c r="AC456" s="5" t="str">
        <f t="shared" si="148"/>
        <v>N/A</v>
      </c>
      <c r="AD456" s="5" t="str">
        <f t="shared" si="158"/>
        <v>N/A</v>
      </c>
      <c r="AE456" s="222" t="str">
        <f>_xlfn.XLOOKUP(A456,Amazon!A:A,Amazon!B:B,"N/A")</f>
        <v>N/A</v>
      </c>
      <c r="AF456" s="5" t="str">
        <f t="shared" si="149"/>
        <v>N/A</v>
      </c>
      <c r="AG456" s="5" t="str">
        <f t="shared" si="159"/>
        <v>N/A</v>
      </c>
      <c r="AH456" s="6" t="s">
        <v>36</v>
      </c>
      <c r="AI456" s="6" t="s">
        <v>36</v>
      </c>
      <c r="AJ456" s="6" t="s">
        <v>36</v>
      </c>
    </row>
    <row r="457" spans="1:36">
      <c r="A457" s="4">
        <v>45655</v>
      </c>
      <c r="B457" s="222">
        <f>_xlfn.XLOOKUP(A457,'USD RUB'!B:B,'USD RUB'!C:C,"N/A")</f>
        <v>101.6797</v>
      </c>
      <c r="C457" s="222" t="str">
        <f>IFERROR(EXP(_xlfn.XLOOKUP(A457,'Bonds (CP)'!$A$4:$A$513,'Work Sheet'!$B$3:$B$512)/252)-1,"N/A")</f>
        <v>N/A</v>
      </c>
      <c r="D457" s="222" t="str">
        <f>IFERROR(_xlfn.XLOOKUP($A457,Intel!$A$2:$A$502,Intel!$B$2:$B$502),"N/A")</f>
        <v>N/A</v>
      </c>
      <c r="E457" s="5" t="str">
        <f t="shared" si="140"/>
        <v>N/A</v>
      </c>
      <c r="F457" s="5" t="str">
        <f t="shared" si="150"/>
        <v>N/A</v>
      </c>
      <c r="G457" s="222" t="str">
        <f>IFERROR(_xlfn.XLOOKUP(A457,Apple!A:A,Apple!B:B),"N/A")</f>
        <v>N/A</v>
      </c>
      <c r="H457" s="5" t="str">
        <f t="shared" si="141"/>
        <v>N/A</v>
      </c>
      <c r="I457" s="5" t="str">
        <f t="shared" si="151"/>
        <v>N/A</v>
      </c>
      <c r="J457" s="222" t="str">
        <f>IFERROR(_xlfn.XLOOKUP(A457,Microsoft!A:A,Microsoft!B:B),"N/A")</f>
        <v>N/A</v>
      </c>
      <c r="K457" s="5" t="str">
        <f t="shared" si="142"/>
        <v>N/A</v>
      </c>
      <c r="L457" s="5" t="str">
        <f t="shared" si="152"/>
        <v>N/A</v>
      </c>
      <c r="M457" s="222" t="str">
        <f>IFERROR(_xlfn.XLOOKUP($A457,Cisco!A:A,Cisco!B:B),"N/A")</f>
        <v>N/A</v>
      </c>
      <c r="N457" s="5" t="str">
        <f t="shared" si="143"/>
        <v>N/A</v>
      </c>
      <c r="O457" s="5" t="str">
        <f t="shared" si="153"/>
        <v>N/A</v>
      </c>
      <c r="P457" s="222" t="str">
        <f>IFERROR(_xlfn.XLOOKUP($A457,Disney!A:A,Disney!B:B),"N/A")</f>
        <v>N/A</v>
      </c>
      <c r="Q457" s="5" t="str">
        <f t="shared" si="144"/>
        <v>N/A</v>
      </c>
      <c r="R457" s="5" t="str">
        <f t="shared" si="154"/>
        <v>N/A</v>
      </c>
      <c r="S457" s="222" t="str">
        <f>_xlfn.XLOOKUP(A457,FedEx!A:A,FedEx!B:B,"N/A")</f>
        <v>N/A</v>
      </c>
      <c r="T457" s="5" t="str">
        <f t="shared" si="145"/>
        <v>N/A</v>
      </c>
      <c r="U457" s="5" t="str">
        <f t="shared" si="155"/>
        <v>N/A</v>
      </c>
      <c r="V457" s="222" t="str">
        <f>_xlfn.XLOOKUP($A457,'General Motors'!A:A,'General Motors'!B:B,"N/A")</f>
        <v>N/A</v>
      </c>
      <c r="W457" s="5" t="str">
        <f t="shared" si="146"/>
        <v>N/A</v>
      </c>
      <c r="X457" s="5" t="str">
        <f t="shared" si="156"/>
        <v>N/A</v>
      </c>
      <c r="Y457" s="222" t="str">
        <f>_xlfn.XLOOKUP($A457,Chevron!A:A,Chevron!B:B,"N/A")</f>
        <v>N/A</v>
      </c>
      <c r="Z457" s="5" t="str">
        <f t="shared" si="147"/>
        <v>N/A</v>
      </c>
      <c r="AA457" s="5" t="str">
        <f t="shared" si="157"/>
        <v>N/A</v>
      </c>
      <c r="AB457" s="222" t="str">
        <f>_xlfn.XLOOKUP($A457,Boeing!A:A,Boeing!B:B,"N/A")</f>
        <v>N/A</v>
      </c>
      <c r="AC457" s="5" t="str">
        <f t="shared" si="148"/>
        <v>N/A</v>
      </c>
      <c r="AD457" s="5" t="str">
        <f t="shared" si="158"/>
        <v>N/A</v>
      </c>
      <c r="AE457" s="222" t="str">
        <f>_xlfn.XLOOKUP(A457,Amazon!A:A,Amazon!B:B,"N/A")</f>
        <v>N/A</v>
      </c>
      <c r="AF457" s="5" t="str">
        <f t="shared" si="149"/>
        <v>N/A</v>
      </c>
      <c r="AG457" s="5" t="str">
        <f t="shared" si="159"/>
        <v>N/A</v>
      </c>
      <c r="AH457" s="6" t="s">
        <v>36</v>
      </c>
      <c r="AI457" s="6" t="s">
        <v>36</v>
      </c>
      <c r="AJ457" s="6" t="s">
        <v>36</v>
      </c>
    </row>
    <row r="458" spans="1:36">
      <c r="A458" s="4">
        <v>45656</v>
      </c>
      <c r="B458" s="222" t="str">
        <f>_xlfn.XLOOKUP(A458,'USD RUB'!B:B,'USD RUB'!C:C,"N/A")</f>
        <v>N/A</v>
      </c>
      <c r="C458" s="222">
        <f>IFERROR(EXP(_xlfn.XLOOKUP(A458,'Bonds (CP)'!$A$4:$A$513,'Work Sheet'!$B$3:$B$512)/252)-1,"N/A")</f>
        <v>0.42304989387963987</v>
      </c>
      <c r="D458" s="222">
        <f>IFERROR(_xlfn.XLOOKUP($A458,Intel!$A$2:$A$502,Intel!$B$2:$B$502),"N/A")</f>
        <v>19.82</v>
      </c>
      <c r="E458" s="5" t="str">
        <f t="shared" si="140"/>
        <v>N/A</v>
      </c>
      <c r="F458" s="5" t="str">
        <f t="shared" si="150"/>
        <v>N/A</v>
      </c>
      <c r="G458" s="222">
        <f>IFERROR(_xlfn.XLOOKUP(A458,Apple!A:A,Apple!B:B),"N/A")</f>
        <v>252.2</v>
      </c>
      <c r="H458" s="5" t="str">
        <f t="shared" si="141"/>
        <v>N/A</v>
      </c>
      <c r="I458" s="5" t="str">
        <f t="shared" si="151"/>
        <v>N/A</v>
      </c>
      <c r="J458" s="222">
        <f>IFERROR(_xlfn.XLOOKUP(A458,Microsoft!A:A,Microsoft!B:B),"N/A")</f>
        <v>424.83</v>
      </c>
      <c r="K458" s="5" t="str">
        <f t="shared" si="142"/>
        <v>N/A</v>
      </c>
      <c r="L458" s="5" t="str">
        <f t="shared" si="152"/>
        <v>N/A</v>
      </c>
      <c r="M458" s="222">
        <f>IFERROR(_xlfn.XLOOKUP($A458,Cisco!A:A,Cisco!B:B),"N/A")</f>
        <v>59.19</v>
      </c>
      <c r="N458" s="5" t="str">
        <f t="shared" si="143"/>
        <v>N/A</v>
      </c>
      <c r="O458" s="5" t="str">
        <f t="shared" si="153"/>
        <v>N/A</v>
      </c>
      <c r="P458" s="222">
        <f>IFERROR(_xlfn.XLOOKUP($A458,Disney!A:A,Disney!B:B),"N/A")</f>
        <v>110.8</v>
      </c>
      <c r="Q458" s="5" t="str">
        <f t="shared" si="144"/>
        <v>N/A</v>
      </c>
      <c r="R458" s="5" t="str">
        <f t="shared" si="154"/>
        <v>N/A</v>
      </c>
      <c r="S458" s="222">
        <f>_xlfn.XLOOKUP(A458,FedEx!A:A,FedEx!B:B,"N/A")</f>
        <v>280.55</v>
      </c>
      <c r="T458" s="5" t="str">
        <f t="shared" si="145"/>
        <v>N/A</v>
      </c>
      <c r="U458" s="5" t="str">
        <f t="shared" si="155"/>
        <v>N/A</v>
      </c>
      <c r="V458" s="222">
        <f>_xlfn.XLOOKUP($A458,'General Motors'!A:A,'General Motors'!B:B,"N/A")</f>
        <v>53.66</v>
      </c>
      <c r="W458" s="5" t="str">
        <f t="shared" si="146"/>
        <v>N/A</v>
      </c>
      <c r="X458" s="5" t="str">
        <f t="shared" si="156"/>
        <v>N/A</v>
      </c>
      <c r="Y458" s="222">
        <f>_xlfn.XLOOKUP($A458,Chevron!A:A,Chevron!B:B,"N/A")</f>
        <v>143.07</v>
      </c>
      <c r="Z458" s="5" t="str">
        <f t="shared" si="147"/>
        <v>N/A</v>
      </c>
      <c r="AA458" s="5" t="str">
        <f t="shared" si="157"/>
        <v>N/A</v>
      </c>
      <c r="AB458" s="222">
        <f>_xlfn.XLOOKUP($A458,Boeing!A:A,Boeing!B:B,"N/A")</f>
        <v>176.55</v>
      </c>
      <c r="AC458" s="5" t="str">
        <f t="shared" si="148"/>
        <v>N/A</v>
      </c>
      <c r="AD458" s="5" t="str">
        <f t="shared" si="158"/>
        <v>N/A</v>
      </c>
      <c r="AE458" s="222">
        <f>_xlfn.XLOOKUP(A458,Amazon!A:A,Amazon!B:B,"N/A")</f>
        <v>221.3</v>
      </c>
      <c r="AF458" s="5" t="str">
        <f t="shared" si="149"/>
        <v>N/A</v>
      </c>
      <c r="AG458" s="5" t="str">
        <f t="shared" si="159"/>
        <v>N/A</v>
      </c>
      <c r="AH458" s="393">
        <v>5906.94</v>
      </c>
      <c r="AI458" s="6" t="s">
        <v>36</v>
      </c>
      <c r="AJ458" s="6" t="s">
        <v>36</v>
      </c>
    </row>
    <row r="459" spans="1:36">
      <c r="A459" s="4">
        <v>45657</v>
      </c>
      <c r="B459" s="222" t="str">
        <f>_xlfn.XLOOKUP(A459,'USD RUB'!B:B,'USD RUB'!C:C,"N/A")</f>
        <v>N/A</v>
      </c>
      <c r="C459" s="222" t="str">
        <f>IFERROR(EXP(_xlfn.XLOOKUP(A459,'Bonds (CP)'!$A$4:$A$513,'Work Sheet'!$B$3:$B$512)/252)-1,"N/A")</f>
        <v>N/A</v>
      </c>
      <c r="D459" s="222">
        <f>IFERROR(_xlfn.XLOOKUP($A459,Intel!$A$2:$A$502,Intel!$B$2:$B$502),"N/A")</f>
        <v>20.05</v>
      </c>
      <c r="E459" s="5" t="str">
        <f t="shared" si="140"/>
        <v>N/A</v>
      </c>
      <c r="F459" s="5" t="str">
        <f t="shared" si="150"/>
        <v>N/A</v>
      </c>
      <c r="G459" s="222">
        <f>IFERROR(_xlfn.XLOOKUP(A459,Apple!A:A,Apple!B:B),"N/A")</f>
        <v>250.42</v>
      </c>
      <c r="H459" s="5" t="str">
        <f t="shared" si="141"/>
        <v>N/A</v>
      </c>
      <c r="I459" s="5" t="str">
        <f t="shared" si="151"/>
        <v>N/A</v>
      </c>
      <c r="J459" s="222">
        <f>IFERROR(_xlfn.XLOOKUP(A459,Microsoft!A:A,Microsoft!B:B),"N/A")</f>
        <v>421.5</v>
      </c>
      <c r="K459" s="5" t="str">
        <f t="shared" si="142"/>
        <v>N/A</v>
      </c>
      <c r="L459" s="5" t="str">
        <f t="shared" si="152"/>
        <v>N/A</v>
      </c>
      <c r="M459" s="222">
        <f>IFERROR(_xlfn.XLOOKUP($A459,Cisco!A:A,Cisco!B:B),"N/A")</f>
        <v>59.2</v>
      </c>
      <c r="N459" s="5" t="str">
        <f t="shared" si="143"/>
        <v>N/A</v>
      </c>
      <c r="O459" s="5" t="str">
        <f t="shared" si="153"/>
        <v>N/A</v>
      </c>
      <c r="P459" s="222">
        <f>IFERROR(_xlfn.XLOOKUP($A459,Disney!A:A,Disney!B:B),"N/A")</f>
        <v>111.35</v>
      </c>
      <c r="Q459" s="5" t="str">
        <f t="shared" si="144"/>
        <v>N/A</v>
      </c>
      <c r="R459" s="5" t="str">
        <f t="shared" si="154"/>
        <v>N/A</v>
      </c>
      <c r="S459" s="222">
        <f>_xlfn.XLOOKUP(A459,FedEx!A:A,FedEx!B:B,"N/A")</f>
        <v>281.33</v>
      </c>
      <c r="T459" s="5" t="str">
        <f t="shared" si="145"/>
        <v>N/A</v>
      </c>
      <c r="U459" s="5" t="str">
        <f t="shared" si="155"/>
        <v>N/A</v>
      </c>
      <c r="V459" s="222">
        <f>_xlfn.XLOOKUP($A459,'General Motors'!A:A,'General Motors'!B:B,"N/A")</f>
        <v>53.27</v>
      </c>
      <c r="W459" s="5" t="str">
        <f t="shared" si="146"/>
        <v>N/A</v>
      </c>
      <c r="X459" s="5" t="str">
        <f t="shared" si="156"/>
        <v>N/A</v>
      </c>
      <c r="Y459" s="222">
        <f>_xlfn.XLOOKUP($A459,Chevron!A:A,Chevron!B:B,"N/A")</f>
        <v>144.84</v>
      </c>
      <c r="Z459" s="5" t="str">
        <f t="shared" si="147"/>
        <v>N/A</v>
      </c>
      <c r="AA459" s="5" t="str">
        <f t="shared" si="157"/>
        <v>N/A</v>
      </c>
      <c r="AB459" s="222">
        <f>_xlfn.XLOOKUP($A459,Boeing!A:A,Boeing!B:B,"N/A")</f>
        <v>177</v>
      </c>
      <c r="AC459" s="5" t="str">
        <f t="shared" si="148"/>
        <v>N/A</v>
      </c>
      <c r="AD459" s="5" t="str">
        <f t="shared" si="158"/>
        <v>N/A</v>
      </c>
      <c r="AE459" s="222">
        <f>_xlfn.XLOOKUP(A459,Amazon!A:A,Amazon!B:B,"N/A")</f>
        <v>219.39</v>
      </c>
      <c r="AF459" s="5" t="str">
        <f t="shared" si="149"/>
        <v>N/A</v>
      </c>
      <c r="AG459" s="5" t="str">
        <f t="shared" si="159"/>
        <v>N/A</v>
      </c>
      <c r="AH459" s="393">
        <v>5881.63</v>
      </c>
      <c r="AI459" s="6" t="s">
        <v>36</v>
      </c>
      <c r="AJ459" s="6" t="s">
        <v>36</v>
      </c>
    </row>
    <row r="460" spans="1:36">
      <c r="A460" s="4">
        <v>45658</v>
      </c>
      <c r="B460" s="222" t="str">
        <f>_xlfn.XLOOKUP(A460,'USD RUB'!B:B,'USD RUB'!C:C,"N/A")</f>
        <v>N/A</v>
      </c>
      <c r="C460" s="222" t="str">
        <f>IFERROR(EXP(_xlfn.XLOOKUP(A460,'Bonds (CP)'!$A$4:$A$513,'Work Sheet'!$B$3:$B$512)/252)-1,"N/A")</f>
        <v>N/A</v>
      </c>
      <c r="D460" s="222" t="str">
        <f>IFERROR(_xlfn.XLOOKUP($A460,Intel!$A$2:$A$502,Intel!$B$2:$B$502),"N/A")</f>
        <v>N/A</v>
      </c>
      <c r="E460" s="5" t="str">
        <f t="shared" si="140"/>
        <v>N/A</v>
      </c>
      <c r="F460" s="5" t="str">
        <f t="shared" si="150"/>
        <v>N/A</v>
      </c>
      <c r="G460" s="222" t="str">
        <f>IFERROR(_xlfn.XLOOKUP(A460,Apple!A:A,Apple!B:B),"N/A")</f>
        <v>N/A</v>
      </c>
      <c r="H460" s="5" t="str">
        <f t="shared" si="141"/>
        <v>N/A</v>
      </c>
      <c r="I460" s="5" t="str">
        <f t="shared" si="151"/>
        <v>N/A</v>
      </c>
      <c r="J460" s="222" t="str">
        <f>IFERROR(_xlfn.XLOOKUP(A460,Microsoft!A:A,Microsoft!B:B),"N/A")</f>
        <v>N/A</v>
      </c>
      <c r="K460" s="5" t="str">
        <f t="shared" si="142"/>
        <v>N/A</v>
      </c>
      <c r="L460" s="5" t="str">
        <f t="shared" si="152"/>
        <v>N/A</v>
      </c>
      <c r="M460" s="222" t="str">
        <f>IFERROR(_xlfn.XLOOKUP($A460,Cisco!A:A,Cisco!B:B),"N/A")</f>
        <v>N/A</v>
      </c>
      <c r="N460" s="5" t="str">
        <f t="shared" si="143"/>
        <v>N/A</v>
      </c>
      <c r="O460" s="5" t="str">
        <f t="shared" si="153"/>
        <v>N/A</v>
      </c>
      <c r="P460" s="222" t="str">
        <f>IFERROR(_xlfn.XLOOKUP($A460,Disney!A:A,Disney!B:B),"N/A")</f>
        <v>N/A</v>
      </c>
      <c r="Q460" s="5" t="str">
        <f t="shared" si="144"/>
        <v>N/A</v>
      </c>
      <c r="R460" s="5" t="str">
        <f t="shared" si="154"/>
        <v>N/A</v>
      </c>
      <c r="S460" s="222" t="str">
        <f>_xlfn.XLOOKUP(A460,FedEx!A:A,FedEx!B:B,"N/A")</f>
        <v>N/A</v>
      </c>
      <c r="T460" s="5" t="str">
        <f t="shared" si="145"/>
        <v>N/A</v>
      </c>
      <c r="U460" s="5" t="str">
        <f t="shared" si="155"/>
        <v>N/A</v>
      </c>
      <c r="V460" s="222" t="str">
        <f>_xlfn.XLOOKUP($A460,'General Motors'!A:A,'General Motors'!B:B,"N/A")</f>
        <v>N/A</v>
      </c>
      <c r="W460" s="5" t="str">
        <f t="shared" si="146"/>
        <v>N/A</v>
      </c>
      <c r="X460" s="5" t="str">
        <f t="shared" si="156"/>
        <v>N/A</v>
      </c>
      <c r="Y460" s="222" t="str">
        <f>_xlfn.XLOOKUP($A460,Chevron!A:A,Chevron!B:B,"N/A")</f>
        <v>N/A</v>
      </c>
      <c r="Z460" s="5" t="str">
        <f t="shared" si="147"/>
        <v>N/A</v>
      </c>
      <c r="AA460" s="5" t="str">
        <f t="shared" si="157"/>
        <v>N/A</v>
      </c>
      <c r="AB460" s="222" t="str">
        <f>_xlfn.XLOOKUP($A460,Boeing!A:A,Boeing!B:B,"N/A")</f>
        <v>N/A</v>
      </c>
      <c r="AC460" s="5" t="str">
        <f t="shared" si="148"/>
        <v>N/A</v>
      </c>
      <c r="AD460" s="5" t="str">
        <f t="shared" si="158"/>
        <v>N/A</v>
      </c>
      <c r="AE460" s="222" t="str">
        <f>_xlfn.XLOOKUP(A460,Amazon!A:A,Amazon!B:B,"N/A")</f>
        <v>N/A</v>
      </c>
      <c r="AF460" s="5" t="str">
        <f t="shared" si="149"/>
        <v>N/A</v>
      </c>
      <c r="AG460" s="5" t="str">
        <f t="shared" si="159"/>
        <v>N/A</v>
      </c>
      <c r="AH460" s="6" t="s">
        <v>36</v>
      </c>
      <c r="AI460" s="6" t="s">
        <v>36</v>
      </c>
      <c r="AJ460" s="6" t="s">
        <v>36</v>
      </c>
    </row>
    <row r="461" spans="1:36">
      <c r="A461" s="4">
        <v>45659</v>
      </c>
      <c r="B461" s="222" t="str">
        <f>_xlfn.XLOOKUP(A461,'USD RUB'!B:B,'USD RUB'!C:C,"N/A")</f>
        <v>N/A</v>
      </c>
      <c r="C461" s="222" t="str">
        <f>IFERROR(EXP(_xlfn.XLOOKUP(A461,'Bonds (CP)'!$A$4:$A$513,'Work Sheet'!$B$3:$B$512)/252)-1,"N/A")</f>
        <v>N/A</v>
      </c>
      <c r="D461" s="222">
        <f>IFERROR(_xlfn.XLOOKUP($A461,Intel!$A$2:$A$502,Intel!$B$2:$B$502),"N/A")</f>
        <v>20.22</v>
      </c>
      <c r="E461" s="5" t="str">
        <f t="shared" si="140"/>
        <v>N/A</v>
      </c>
      <c r="F461" s="5" t="str">
        <f t="shared" si="150"/>
        <v>N/A</v>
      </c>
      <c r="G461" s="222">
        <f>IFERROR(_xlfn.XLOOKUP(A461,Apple!A:A,Apple!B:B),"N/A")</f>
        <v>243.85</v>
      </c>
      <c r="H461" s="5" t="str">
        <f t="shared" si="141"/>
        <v>N/A</v>
      </c>
      <c r="I461" s="5" t="str">
        <f t="shared" si="151"/>
        <v>N/A</v>
      </c>
      <c r="J461" s="222">
        <f>IFERROR(_xlfn.XLOOKUP(A461,Microsoft!A:A,Microsoft!B:B),"N/A")</f>
        <v>418.58</v>
      </c>
      <c r="K461" s="5" t="str">
        <f t="shared" si="142"/>
        <v>N/A</v>
      </c>
      <c r="L461" s="5" t="str">
        <f t="shared" si="152"/>
        <v>N/A</v>
      </c>
      <c r="M461" s="222">
        <f>IFERROR(_xlfn.XLOOKUP($A461,Cisco!A:A,Cisco!B:B),"N/A")</f>
        <v>59.1</v>
      </c>
      <c r="N461" s="5" t="str">
        <f t="shared" si="143"/>
        <v>N/A</v>
      </c>
      <c r="O461" s="5" t="str">
        <f t="shared" si="153"/>
        <v>N/A</v>
      </c>
      <c r="P461" s="222">
        <f>IFERROR(_xlfn.XLOOKUP($A461,Disney!A:A,Disney!B:B),"N/A")</f>
        <v>110.82</v>
      </c>
      <c r="Q461" s="5" t="str">
        <f t="shared" si="144"/>
        <v>N/A</v>
      </c>
      <c r="R461" s="5" t="str">
        <f t="shared" si="154"/>
        <v>N/A</v>
      </c>
      <c r="S461" s="222">
        <f>_xlfn.XLOOKUP(A461,FedEx!A:A,FedEx!B:B,"N/A")</f>
        <v>274.27999999999997</v>
      </c>
      <c r="T461" s="5" t="str">
        <f t="shared" si="145"/>
        <v>N/A</v>
      </c>
      <c r="U461" s="5" t="str">
        <f t="shared" si="155"/>
        <v>N/A</v>
      </c>
      <c r="V461" s="222">
        <f>_xlfn.XLOOKUP($A461,'General Motors'!A:A,'General Motors'!B:B,"N/A")</f>
        <v>51.37</v>
      </c>
      <c r="W461" s="5" t="str">
        <f t="shared" si="146"/>
        <v>N/A</v>
      </c>
      <c r="X461" s="5" t="str">
        <f t="shared" si="156"/>
        <v>N/A</v>
      </c>
      <c r="Y461" s="222">
        <f>_xlfn.XLOOKUP($A461,Chevron!A:A,Chevron!B:B,"N/A")</f>
        <v>146.71</v>
      </c>
      <c r="Z461" s="5" t="str">
        <f t="shared" si="147"/>
        <v>N/A</v>
      </c>
      <c r="AA461" s="5" t="str">
        <f t="shared" si="157"/>
        <v>N/A</v>
      </c>
      <c r="AB461" s="222">
        <f>_xlfn.XLOOKUP($A461,Boeing!A:A,Boeing!B:B,"N/A")</f>
        <v>171.87</v>
      </c>
      <c r="AC461" s="5" t="str">
        <f t="shared" si="148"/>
        <v>N/A</v>
      </c>
      <c r="AD461" s="5" t="str">
        <f t="shared" si="158"/>
        <v>N/A</v>
      </c>
      <c r="AE461" s="222">
        <f>_xlfn.XLOOKUP(A461,Amazon!A:A,Amazon!B:B,"N/A")</f>
        <v>220.22</v>
      </c>
      <c r="AF461" s="5" t="str">
        <f t="shared" si="149"/>
        <v>N/A</v>
      </c>
      <c r="AG461" s="5" t="str">
        <f t="shared" si="159"/>
        <v>N/A</v>
      </c>
      <c r="AH461" s="393">
        <v>5868.55</v>
      </c>
      <c r="AI461" s="6" t="s">
        <v>36</v>
      </c>
      <c r="AJ461" s="6" t="s">
        <v>36</v>
      </c>
    </row>
    <row r="462" spans="1:36">
      <c r="A462" s="4">
        <v>45660</v>
      </c>
      <c r="B462" s="222" t="str">
        <f>_xlfn.XLOOKUP(A462,'USD RUB'!B:B,'USD RUB'!C:C,"N/A")</f>
        <v>N/A</v>
      </c>
      <c r="C462" s="222" t="str">
        <f>IFERROR(EXP(_xlfn.XLOOKUP(A462,'Bonds (CP)'!$A$4:$A$513,'Work Sheet'!$B$3:$B$512)/252)-1,"N/A")</f>
        <v>N/A</v>
      </c>
      <c r="D462" s="222">
        <f>IFERROR(_xlfn.XLOOKUP($A462,Intel!$A$2:$A$502,Intel!$B$2:$B$502),"N/A")</f>
        <v>20.56</v>
      </c>
      <c r="E462" s="5" t="str">
        <f t="shared" si="140"/>
        <v>N/A</v>
      </c>
      <c r="F462" s="5" t="str">
        <f t="shared" si="150"/>
        <v>N/A</v>
      </c>
      <c r="G462" s="222">
        <f>IFERROR(_xlfn.XLOOKUP(A462,Apple!A:A,Apple!B:B),"N/A")</f>
        <v>243.36</v>
      </c>
      <c r="H462" s="5" t="str">
        <f t="shared" si="141"/>
        <v>N/A</v>
      </c>
      <c r="I462" s="5" t="str">
        <f t="shared" si="151"/>
        <v>N/A</v>
      </c>
      <c r="J462" s="222">
        <f>IFERROR(_xlfn.XLOOKUP(A462,Microsoft!A:A,Microsoft!B:B),"N/A")</f>
        <v>423.35</v>
      </c>
      <c r="K462" s="5" t="str">
        <f t="shared" si="142"/>
        <v>N/A</v>
      </c>
      <c r="L462" s="5" t="str">
        <f t="shared" si="152"/>
        <v>N/A</v>
      </c>
      <c r="M462" s="222">
        <f>IFERROR(_xlfn.XLOOKUP($A462,Cisco!A:A,Cisco!B:B),"N/A")</f>
        <v>58.86</v>
      </c>
      <c r="N462" s="5" t="str">
        <f t="shared" si="143"/>
        <v>N/A</v>
      </c>
      <c r="O462" s="5" t="str">
        <f t="shared" si="153"/>
        <v>N/A</v>
      </c>
      <c r="P462" s="222">
        <f>IFERROR(_xlfn.XLOOKUP($A462,Disney!A:A,Disney!B:B),"N/A")</f>
        <v>111.16</v>
      </c>
      <c r="Q462" s="5" t="str">
        <f t="shared" si="144"/>
        <v>N/A</v>
      </c>
      <c r="R462" s="5" t="str">
        <f t="shared" si="154"/>
        <v>N/A</v>
      </c>
      <c r="S462" s="222">
        <f>_xlfn.XLOOKUP(A462,FedEx!A:A,FedEx!B:B,"N/A")</f>
        <v>274.41000000000003</v>
      </c>
      <c r="T462" s="5" t="str">
        <f t="shared" si="145"/>
        <v>N/A</v>
      </c>
      <c r="U462" s="5" t="str">
        <f t="shared" si="155"/>
        <v>N/A</v>
      </c>
      <c r="V462" s="222">
        <f>_xlfn.XLOOKUP($A462,'General Motors'!A:A,'General Motors'!B:B,"N/A")</f>
        <v>51.77</v>
      </c>
      <c r="W462" s="5" t="str">
        <f t="shared" si="146"/>
        <v>N/A</v>
      </c>
      <c r="X462" s="5" t="str">
        <f t="shared" si="156"/>
        <v>N/A</v>
      </c>
      <c r="Y462" s="222">
        <f>_xlfn.XLOOKUP($A462,Chevron!A:A,Chevron!B:B,"N/A")</f>
        <v>147.85</v>
      </c>
      <c r="Z462" s="5" t="str">
        <f t="shared" si="147"/>
        <v>N/A</v>
      </c>
      <c r="AA462" s="5" t="str">
        <f t="shared" si="157"/>
        <v>N/A</v>
      </c>
      <c r="AB462" s="222">
        <f>_xlfn.XLOOKUP($A462,Boeing!A:A,Boeing!B:B,"N/A")</f>
        <v>169.9</v>
      </c>
      <c r="AC462" s="5" t="str">
        <f t="shared" si="148"/>
        <v>N/A</v>
      </c>
      <c r="AD462" s="5" t="str">
        <f t="shared" si="158"/>
        <v>N/A</v>
      </c>
      <c r="AE462" s="222">
        <f>_xlfn.XLOOKUP(A462,Amazon!A:A,Amazon!B:B,"N/A")</f>
        <v>224.19</v>
      </c>
      <c r="AF462" s="5" t="str">
        <f t="shared" si="149"/>
        <v>N/A</v>
      </c>
      <c r="AG462" s="5" t="str">
        <f t="shared" si="159"/>
        <v>N/A</v>
      </c>
      <c r="AH462" s="393">
        <v>5942.47</v>
      </c>
      <c r="AI462" s="6" t="s">
        <v>36</v>
      </c>
      <c r="AJ462" s="6" t="s">
        <v>36</v>
      </c>
    </row>
    <row r="463" spans="1:36">
      <c r="A463" s="4">
        <v>45661</v>
      </c>
      <c r="B463" s="222" t="str">
        <f>_xlfn.XLOOKUP(A463,'USD RUB'!B:B,'USD RUB'!C:C,"N/A")</f>
        <v>N/A</v>
      </c>
      <c r="C463" s="222" t="str">
        <f>IFERROR(EXP(_xlfn.XLOOKUP(A463,'Bonds (CP)'!$A$4:$A$513,'Work Sheet'!$B$3:$B$512)/252)-1,"N/A")</f>
        <v>N/A</v>
      </c>
      <c r="D463" s="222" t="str">
        <f>IFERROR(_xlfn.XLOOKUP($A463,Intel!$A$2:$A$502,Intel!$B$2:$B$502),"N/A")</f>
        <v>N/A</v>
      </c>
      <c r="E463" s="5" t="str">
        <f t="shared" si="140"/>
        <v>N/A</v>
      </c>
      <c r="F463" s="5" t="str">
        <f t="shared" si="150"/>
        <v>N/A</v>
      </c>
      <c r="G463" s="222" t="str">
        <f>IFERROR(_xlfn.XLOOKUP(A463,Apple!A:A,Apple!B:B),"N/A")</f>
        <v>N/A</v>
      </c>
      <c r="H463" s="5" t="str">
        <f t="shared" si="141"/>
        <v>N/A</v>
      </c>
      <c r="I463" s="5" t="str">
        <f t="shared" si="151"/>
        <v>N/A</v>
      </c>
      <c r="J463" s="222" t="str">
        <f>IFERROR(_xlfn.XLOOKUP(A463,Microsoft!A:A,Microsoft!B:B),"N/A")</f>
        <v>N/A</v>
      </c>
      <c r="K463" s="5" t="str">
        <f t="shared" si="142"/>
        <v>N/A</v>
      </c>
      <c r="L463" s="5" t="str">
        <f t="shared" si="152"/>
        <v>N/A</v>
      </c>
      <c r="M463" s="222" t="str">
        <f>IFERROR(_xlfn.XLOOKUP($A463,Cisco!A:A,Cisco!B:B),"N/A")</f>
        <v>N/A</v>
      </c>
      <c r="N463" s="5" t="str">
        <f t="shared" si="143"/>
        <v>N/A</v>
      </c>
      <c r="O463" s="5" t="str">
        <f t="shared" si="153"/>
        <v>N/A</v>
      </c>
      <c r="P463" s="222" t="str">
        <f>IFERROR(_xlfn.XLOOKUP($A463,Disney!A:A,Disney!B:B),"N/A")</f>
        <v>N/A</v>
      </c>
      <c r="Q463" s="5" t="str">
        <f t="shared" si="144"/>
        <v>N/A</v>
      </c>
      <c r="R463" s="5" t="str">
        <f t="shared" si="154"/>
        <v>N/A</v>
      </c>
      <c r="S463" s="222" t="str">
        <f>_xlfn.XLOOKUP(A463,FedEx!A:A,FedEx!B:B,"N/A")</f>
        <v>N/A</v>
      </c>
      <c r="T463" s="5" t="str">
        <f t="shared" si="145"/>
        <v>N/A</v>
      </c>
      <c r="U463" s="5" t="str">
        <f t="shared" si="155"/>
        <v>N/A</v>
      </c>
      <c r="V463" s="222" t="str">
        <f>_xlfn.XLOOKUP($A463,'General Motors'!A:A,'General Motors'!B:B,"N/A")</f>
        <v>N/A</v>
      </c>
      <c r="W463" s="5" t="str">
        <f t="shared" si="146"/>
        <v>N/A</v>
      </c>
      <c r="X463" s="5" t="str">
        <f t="shared" si="156"/>
        <v>N/A</v>
      </c>
      <c r="Y463" s="222" t="str">
        <f>_xlfn.XLOOKUP($A463,Chevron!A:A,Chevron!B:B,"N/A")</f>
        <v>N/A</v>
      </c>
      <c r="Z463" s="5" t="str">
        <f t="shared" si="147"/>
        <v>N/A</v>
      </c>
      <c r="AA463" s="5" t="str">
        <f t="shared" si="157"/>
        <v>N/A</v>
      </c>
      <c r="AB463" s="222" t="str">
        <f>_xlfn.XLOOKUP($A463,Boeing!A:A,Boeing!B:B,"N/A")</f>
        <v>N/A</v>
      </c>
      <c r="AC463" s="5" t="str">
        <f t="shared" si="148"/>
        <v>N/A</v>
      </c>
      <c r="AD463" s="5" t="str">
        <f t="shared" si="158"/>
        <v>N/A</v>
      </c>
      <c r="AE463" s="222" t="str">
        <f>_xlfn.XLOOKUP(A463,Amazon!A:A,Amazon!B:B,"N/A")</f>
        <v>N/A</v>
      </c>
      <c r="AF463" s="5" t="str">
        <f t="shared" si="149"/>
        <v>N/A</v>
      </c>
      <c r="AG463" s="5" t="str">
        <f t="shared" si="159"/>
        <v>N/A</v>
      </c>
      <c r="AH463" s="6" t="s">
        <v>36</v>
      </c>
      <c r="AI463" s="6" t="s">
        <v>36</v>
      </c>
      <c r="AJ463" s="6" t="s">
        <v>36</v>
      </c>
    </row>
    <row r="464" spans="1:36">
      <c r="A464" s="4">
        <v>45662</v>
      </c>
      <c r="B464" s="222" t="str">
        <f>_xlfn.XLOOKUP(A464,'USD RUB'!B:B,'USD RUB'!C:C,"N/A")</f>
        <v>N/A</v>
      </c>
      <c r="C464" s="222" t="str">
        <f>IFERROR(EXP(_xlfn.XLOOKUP(A464,'Bonds (CP)'!$A$4:$A$513,'Work Sheet'!$B$3:$B$512)/252)-1,"N/A")</f>
        <v>N/A</v>
      </c>
      <c r="D464" s="222" t="str">
        <f>IFERROR(_xlfn.XLOOKUP($A464,Intel!$A$2:$A$502,Intel!$B$2:$B$502),"N/A")</f>
        <v>N/A</v>
      </c>
      <c r="E464" s="5" t="str">
        <f t="shared" si="140"/>
        <v>N/A</v>
      </c>
      <c r="F464" s="5" t="str">
        <f t="shared" si="150"/>
        <v>N/A</v>
      </c>
      <c r="G464" s="222" t="str">
        <f>IFERROR(_xlfn.XLOOKUP(A464,Apple!A:A,Apple!B:B),"N/A")</f>
        <v>N/A</v>
      </c>
      <c r="H464" s="5" t="str">
        <f t="shared" si="141"/>
        <v>N/A</v>
      </c>
      <c r="I464" s="5" t="str">
        <f t="shared" si="151"/>
        <v>N/A</v>
      </c>
      <c r="J464" s="222" t="str">
        <f>IFERROR(_xlfn.XLOOKUP(A464,Microsoft!A:A,Microsoft!B:B),"N/A")</f>
        <v>N/A</v>
      </c>
      <c r="K464" s="5" t="str">
        <f t="shared" si="142"/>
        <v>N/A</v>
      </c>
      <c r="L464" s="5" t="str">
        <f t="shared" si="152"/>
        <v>N/A</v>
      </c>
      <c r="M464" s="222" t="str">
        <f>IFERROR(_xlfn.XLOOKUP($A464,Cisco!A:A,Cisco!B:B),"N/A")</f>
        <v>N/A</v>
      </c>
      <c r="N464" s="5" t="str">
        <f t="shared" si="143"/>
        <v>N/A</v>
      </c>
      <c r="O464" s="5" t="str">
        <f t="shared" si="153"/>
        <v>N/A</v>
      </c>
      <c r="P464" s="222" t="str">
        <f>IFERROR(_xlfn.XLOOKUP($A464,Disney!A:A,Disney!B:B),"N/A")</f>
        <v>N/A</v>
      </c>
      <c r="Q464" s="5" t="str">
        <f t="shared" si="144"/>
        <v>N/A</v>
      </c>
      <c r="R464" s="5" t="str">
        <f t="shared" si="154"/>
        <v>N/A</v>
      </c>
      <c r="S464" s="222" t="str">
        <f>_xlfn.XLOOKUP(A464,FedEx!A:A,FedEx!B:B,"N/A")</f>
        <v>N/A</v>
      </c>
      <c r="T464" s="5" t="str">
        <f t="shared" si="145"/>
        <v>N/A</v>
      </c>
      <c r="U464" s="5" t="str">
        <f t="shared" si="155"/>
        <v>N/A</v>
      </c>
      <c r="V464" s="222" t="str">
        <f>_xlfn.XLOOKUP($A464,'General Motors'!A:A,'General Motors'!B:B,"N/A")</f>
        <v>N/A</v>
      </c>
      <c r="W464" s="5" t="str">
        <f t="shared" si="146"/>
        <v>N/A</v>
      </c>
      <c r="X464" s="5" t="str">
        <f t="shared" si="156"/>
        <v>N/A</v>
      </c>
      <c r="Y464" s="222" t="str">
        <f>_xlfn.XLOOKUP($A464,Chevron!A:A,Chevron!B:B,"N/A")</f>
        <v>N/A</v>
      </c>
      <c r="Z464" s="5" t="str">
        <f t="shared" si="147"/>
        <v>N/A</v>
      </c>
      <c r="AA464" s="5" t="str">
        <f t="shared" si="157"/>
        <v>N/A</v>
      </c>
      <c r="AB464" s="222" t="str">
        <f>_xlfn.XLOOKUP($A464,Boeing!A:A,Boeing!B:B,"N/A")</f>
        <v>N/A</v>
      </c>
      <c r="AC464" s="5" t="str">
        <f t="shared" si="148"/>
        <v>N/A</v>
      </c>
      <c r="AD464" s="5" t="str">
        <f t="shared" si="158"/>
        <v>N/A</v>
      </c>
      <c r="AE464" s="222" t="str">
        <f>_xlfn.XLOOKUP(A464,Amazon!A:A,Amazon!B:B,"N/A")</f>
        <v>N/A</v>
      </c>
      <c r="AF464" s="5" t="str">
        <f t="shared" si="149"/>
        <v>N/A</v>
      </c>
      <c r="AG464" s="5" t="str">
        <f t="shared" si="159"/>
        <v>N/A</v>
      </c>
      <c r="AH464" s="6" t="s">
        <v>36</v>
      </c>
      <c r="AI464" s="6" t="s">
        <v>36</v>
      </c>
      <c r="AJ464" s="6" t="s">
        <v>36</v>
      </c>
    </row>
    <row r="465" spans="1:36">
      <c r="A465" s="4">
        <v>45663</v>
      </c>
      <c r="B465" s="222" t="str">
        <f>_xlfn.XLOOKUP(A465,'USD RUB'!B:B,'USD RUB'!C:C,"N/A")</f>
        <v>N/A</v>
      </c>
      <c r="C465" s="222" t="str">
        <f>IFERROR(EXP(_xlfn.XLOOKUP(A465,'Bonds (CP)'!$A$4:$A$513,'Work Sheet'!$B$3:$B$512)/252)-1,"N/A")</f>
        <v>N/A</v>
      </c>
      <c r="D465" s="222">
        <f>IFERROR(_xlfn.XLOOKUP($A465,Intel!$A$2:$A$502,Intel!$B$2:$B$502),"N/A")</f>
        <v>19.87</v>
      </c>
      <c r="E465" s="5" t="str">
        <f t="shared" si="140"/>
        <v>N/A</v>
      </c>
      <c r="F465" s="5" t="str">
        <f t="shared" si="150"/>
        <v>N/A</v>
      </c>
      <c r="G465" s="222">
        <f>IFERROR(_xlfn.XLOOKUP(A465,Apple!A:A,Apple!B:B),"N/A")</f>
        <v>245</v>
      </c>
      <c r="H465" s="5" t="str">
        <f t="shared" si="141"/>
        <v>N/A</v>
      </c>
      <c r="I465" s="5" t="str">
        <f t="shared" si="151"/>
        <v>N/A</v>
      </c>
      <c r="J465" s="222">
        <f>IFERROR(_xlfn.XLOOKUP(A465,Microsoft!A:A,Microsoft!B:B),"N/A")</f>
        <v>427.85</v>
      </c>
      <c r="K465" s="5" t="str">
        <f t="shared" si="142"/>
        <v>N/A</v>
      </c>
      <c r="L465" s="5" t="str">
        <f t="shared" si="152"/>
        <v>N/A</v>
      </c>
      <c r="M465" s="222">
        <f>IFERROR(_xlfn.XLOOKUP($A465,Cisco!A:A,Cisco!B:B),"N/A")</f>
        <v>58.77</v>
      </c>
      <c r="N465" s="5" t="str">
        <f t="shared" si="143"/>
        <v>N/A</v>
      </c>
      <c r="O465" s="5" t="str">
        <f t="shared" si="153"/>
        <v>N/A</v>
      </c>
      <c r="P465" s="222">
        <f>IFERROR(_xlfn.XLOOKUP($A465,Disney!A:A,Disney!B:B),"N/A")</f>
        <v>111.05</v>
      </c>
      <c r="Q465" s="5" t="str">
        <f t="shared" si="144"/>
        <v>N/A</v>
      </c>
      <c r="R465" s="5" t="str">
        <f t="shared" si="154"/>
        <v>N/A</v>
      </c>
      <c r="S465" s="222">
        <f>_xlfn.XLOOKUP(A465,FedEx!A:A,FedEx!B:B,"N/A")</f>
        <v>273.97000000000003</v>
      </c>
      <c r="T465" s="5" t="str">
        <f t="shared" si="145"/>
        <v>N/A</v>
      </c>
      <c r="U465" s="5" t="str">
        <f t="shared" si="155"/>
        <v>N/A</v>
      </c>
      <c r="V465" s="222">
        <f>_xlfn.XLOOKUP($A465,'General Motors'!A:A,'General Motors'!B:B,"N/A")</f>
        <v>53.53</v>
      </c>
      <c r="W465" s="5" t="str">
        <f t="shared" si="146"/>
        <v>N/A</v>
      </c>
      <c r="X465" s="5" t="str">
        <f t="shared" si="156"/>
        <v>N/A</v>
      </c>
      <c r="Y465" s="222">
        <f>_xlfn.XLOOKUP($A465,Chevron!A:A,Chevron!B:B,"N/A")</f>
        <v>147.26</v>
      </c>
      <c r="Z465" s="5" t="str">
        <f t="shared" si="147"/>
        <v>N/A</v>
      </c>
      <c r="AA465" s="5" t="str">
        <f t="shared" si="157"/>
        <v>N/A</v>
      </c>
      <c r="AB465" s="222">
        <f>_xlfn.XLOOKUP($A465,Boeing!A:A,Boeing!B:B,"N/A")</f>
        <v>170.78</v>
      </c>
      <c r="AC465" s="5" t="str">
        <f t="shared" si="148"/>
        <v>N/A</v>
      </c>
      <c r="AD465" s="5" t="str">
        <f t="shared" si="158"/>
        <v>N/A</v>
      </c>
      <c r="AE465" s="222">
        <f>_xlfn.XLOOKUP(A465,Amazon!A:A,Amazon!B:B,"N/A")</f>
        <v>227.61</v>
      </c>
      <c r="AF465" s="5" t="str">
        <f t="shared" si="149"/>
        <v>N/A</v>
      </c>
      <c r="AG465" s="5" t="str">
        <f t="shared" si="159"/>
        <v>N/A</v>
      </c>
      <c r="AH465" s="393">
        <v>5975.38</v>
      </c>
      <c r="AI465" s="6" t="s">
        <v>36</v>
      </c>
      <c r="AJ465" s="6" t="s">
        <v>36</v>
      </c>
    </row>
    <row r="466" spans="1:36">
      <c r="A466" s="4">
        <v>45664</v>
      </c>
      <c r="B466" s="222" t="str">
        <f>_xlfn.XLOOKUP(A466,'USD RUB'!B:B,'USD RUB'!C:C,"N/A")</f>
        <v>N/A</v>
      </c>
      <c r="C466" s="222" t="str">
        <f>IFERROR(EXP(_xlfn.XLOOKUP(A466,'Bonds (CP)'!$A$4:$A$513,'Work Sheet'!$B$3:$B$512)/252)-1,"N/A")</f>
        <v>N/A</v>
      </c>
      <c r="D466" s="222">
        <f>IFERROR(_xlfn.XLOOKUP($A466,Intel!$A$2:$A$502,Intel!$B$2:$B$502),"N/A")</f>
        <v>20.010000000000002</v>
      </c>
      <c r="E466" s="5" t="str">
        <f t="shared" si="140"/>
        <v>N/A</v>
      </c>
      <c r="F466" s="5" t="str">
        <f t="shared" si="150"/>
        <v>N/A</v>
      </c>
      <c r="G466" s="222">
        <f>IFERROR(_xlfn.XLOOKUP(A466,Apple!A:A,Apple!B:B),"N/A")</f>
        <v>242.21</v>
      </c>
      <c r="H466" s="5" t="str">
        <f t="shared" si="141"/>
        <v>N/A</v>
      </c>
      <c r="I466" s="5" t="str">
        <f t="shared" si="151"/>
        <v>N/A</v>
      </c>
      <c r="J466" s="222">
        <f>IFERROR(_xlfn.XLOOKUP(A466,Microsoft!A:A,Microsoft!B:B),"N/A")</f>
        <v>422.37</v>
      </c>
      <c r="K466" s="5" t="str">
        <f t="shared" si="142"/>
        <v>N/A</v>
      </c>
      <c r="L466" s="5" t="str">
        <f t="shared" si="152"/>
        <v>N/A</v>
      </c>
      <c r="M466" s="222">
        <f>IFERROR(_xlfn.XLOOKUP($A466,Cisco!A:A,Cisco!B:B),"N/A")</f>
        <v>58.93</v>
      </c>
      <c r="N466" s="5" t="str">
        <f t="shared" si="143"/>
        <v>N/A</v>
      </c>
      <c r="O466" s="5" t="str">
        <f t="shared" si="153"/>
        <v>N/A</v>
      </c>
      <c r="P466" s="222">
        <f>IFERROR(_xlfn.XLOOKUP($A466,Disney!A:A,Disney!B:B),"N/A")</f>
        <v>111.39</v>
      </c>
      <c r="Q466" s="5" t="str">
        <f t="shared" si="144"/>
        <v>N/A</v>
      </c>
      <c r="R466" s="5" t="str">
        <f t="shared" si="154"/>
        <v>N/A</v>
      </c>
      <c r="S466" s="222">
        <f>_xlfn.XLOOKUP(A466,FedEx!A:A,FedEx!B:B,"N/A")</f>
        <v>275</v>
      </c>
      <c r="T466" s="5" t="str">
        <f t="shared" si="145"/>
        <v>N/A</v>
      </c>
      <c r="U466" s="5" t="str">
        <f t="shared" si="155"/>
        <v>N/A</v>
      </c>
      <c r="V466" s="222">
        <f>_xlfn.XLOOKUP($A466,'General Motors'!A:A,'General Motors'!B:B,"N/A")</f>
        <v>51.98</v>
      </c>
      <c r="W466" s="5" t="str">
        <f t="shared" si="146"/>
        <v>N/A</v>
      </c>
      <c r="X466" s="5" t="str">
        <f t="shared" si="156"/>
        <v>N/A</v>
      </c>
      <c r="Y466" s="222">
        <f>_xlfn.XLOOKUP($A466,Chevron!A:A,Chevron!B:B,"N/A")</f>
        <v>149.59</v>
      </c>
      <c r="Z466" s="5" t="str">
        <f t="shared" si="147"/>
        <v>N/A</v>
      </c>
      <c r="AA466" s="5" t="str">
        <f t="shared" si="157"/>
        <v>N/A</v>
      </c>
      <c r="AB466" s="222">
        <f>_xlfn.XLOOKUP($A466,Boeing!A:A,Boeing!B:B,"N/A")</f>
        <v>172.51</v>
      </c>
      <c r="AC466" s="5" t="str">
        <f t="shared" si="148"/>
        <v>N/A</v>
      </c>
      <c r="AD466" s="5" t="str">
        <f t="shared" si="158"/>
        <v>N/A</v>
      </c>
      <c r="AE466" s="222">
        <f>_xlfn.XLOOKUP(A466,Amazon!A:A,Amazon!B:B,"N/A")</f>
        <v>222.11</v>
      </c>
      <c r="AF466" s="5" t="str">
        <f t="shared" si="149"/>
        <v>N/A</v>
      </c>
      <c r="AG466" s="5" t="str">
        <f t="shared" si="159"/>
        <v>N/A</v>
      </c>
      <c r="AH466" s="9">
        <v>1464318</v>
      </c>
      <c r="AI466" s="6" t="s">
        <v>36</v>
      </c>
      <c r="AJ466" s="6" t="s">
        <v>36</v>
      </c>
    </row>
    <row r="467" spans="1:36">
      <c r="A467" s="4">
        <v>45665</v>
      </c>
      <c r="B467" s="222" t="str">
        <f>_xlfn.XLOOKUP(A467,'USD RUB'!B:B,'USD RUB'!C:C,"N/A")</f>
        <v>N/A</v>
      </c>
      <c r="C467" s="222">
        <f>IFERROR(EXP(_xlfn.XLOOKUP(A467,'Bonds (CP)'!$A$4:$A$513,'Work Sheet'!$B$3:$B$512)/252)-1,"N/A")</f>
        <v>0.42664933348954026</v>
      </c>
      <c r="D467" s="222">
        <f>IFERROR(_xlfn.XLOOKUP($A467,Intel!$A$2:$A$502,Intel!$B$2:$B$502),"N/A")</f>
        <v>19.88</v>
      </c>
      <c r="E467" s="5" t="str">
        <f t="shared" si="140"/>
        <v>N/A</v>
      </c>
      <c r="F467" s="5" t="str">
        <f t="shared" si="150"/>
        <v>N/A</v>
      </c>
      <c r="G467" s="222">
        <f>IFERROR(_xlfn.XLOOKUP(A467,Apple!A:A,Apple!B:B),"N/A")</f>
        <v>242.7</v>
      </c>
      <c r="H467" s="5" t="str">
        <f t="shared" si="141"/>
        <v>N/A</v>
      </c>
      <c r="I467" s="5" t="str">
        <f t="shared" si="151"/>
        <v>N/A</v>
      </c>
      <c r="J467" s="222">
        <f>IFERROR(_xlfn.XLOOKUP(A467,Microsoft!A:A,Microsoft!B:B),"N/A")</f>
        <v>424.56</v>
      </c>
      <c r="K467" s="5" t="str">
        <f t="shared" si="142"/>
        <v>N/A</v>
      </c>
      <c r="L467" s="5" t="str">
        <f t="shared" si="152"/>
        <v>N/A</v>
      </c>
      <c r="M467" s="222">
        <f>IFERROR(_xlfn.XLOOKUP($A467,Cisco!A:A,Cisco!B:B),"N/A")</f>
        <v>59.2</v>
      </c>
      <c r="N467" s="5" t="str">
        <f t="shared" si="143"/>
        <v>N/A</v>
      </c>
      <c r="O467" s="5" t="str">
        <f t="shared" si="153"/>
        <v>N/A</v>
      </c>
      <c r="P467" s="222">
        <f>IFERROR(_xlfn.XLOOKUP($A467,Disney!A:A,Disney!B:B),"N/A")</f>
        <v>109.76</v>
      </c>
      <c r="Q467" s="5" t="str">
        <f t="shared" si="144"/>
        <v>N/A</v>
      </c>
      <c r="R467" s="5" t="str">
        <f t="shared" si="154"/>
        <v>N/A</v>
      </c>
      <c r="S467" s="222">
        <f>_xlfn.XLOOKUP(A467,FedEx!A:A,FedEx!B:B,"N/A")</f>
        <v>274.89999999999998</v>
      </c>
      <c r="T467" s="5" t="str">
        <f t="shared" si="145"/>
        <v>N/A</v>
      </c>
      <c r="U467" s="5" t="str">
        <f t="shared" si="155"/>
        <v>N/A</v>
      </c>
      <c r="V467" s="222">
        <f>_xlfn.XLOOKUP($A467,'General Motors'!A:A,'General Motors'!B:B,"N/A")</f>
        <v>51</v>
      </c>
      <c r="W467" s="5" t="str">
        <f t="shared" si="146"/>
        <v>N/A</v>
      </c>
      <c r="X467" s="5" t="str">
        <f t="shared" si="156"/>
        <v>N/A</v>
      </c>
      <c r="Y467" s="222">
        <f>_xlfn.XLOOKUP($A467,Chevron!A:A,Chevron!B:B,"N/A")</f>
        <v>150.30000000000001</v>
      </c>
      <c r="Z467" s="5" t="str">
        <f t="shared" si="147"/>
        <v>N/A</v>
      </c>
      <c r="AA467" s="5" t="str">
        <f t="shared" si="157"/>
        <v>N/A</v>
      </c>
      <c r="AB467" s="222">
        <f>_xlfn.XLOOKUP($A467,Boeing!A:A,Boeing!B:B,"N/A")</f>
        <v>171.76</v>
      </c>
      <c r="AC467" s="5" t="str">
        <f t="shared" si="148"/>
        <v>N/A</v>
      </c>
      <c r="AD467" s="5" t="str">
        <f t="shared" si="158"/>
        <v>N/A</v>
      </c>
      <c r="AE467" s="222">
        <f>_xlfn.XLOOKUP(A467,Amazon!A:A,Amazon!B:B,"N/A")</f>
        <v>222.13</v>
      </c>
      <c r="AF467" s="5" t="str">
        <f t="shared" si="149"/>
        <v>N/A</v>
      </c>
      <c r="AG467" s="5" t="str">
        <f t="shared" si="159"/>
        <v>N/A</v>
      </c>
      <c r="AH467" s="393">
        <v>5918.25</v>
      </c>
      <c r="AI467" s="6" t="s">
        <v>36</v>
      </c>
      <c r="AJ467" s="6" t="s">
        <v>36</v>
      </c>
    </row>
    <row r="468" spans="1:36">
      <c r="A468" s="4">
        <v>45666</v>
      </c>
      <c r="B468" s="222" t="str">
        <f>_xlfn.XLOOKUP(A468,'USD RUB'!B:B,'USD RUB'!C:C,"N/A")</f>
        <v>N/A</v>
      </c>
      <c r="C468" s="222">
        <f>IFERROR(EXP(_xlfn.XLOOKUP(A468,'Bonds (CP)'!$A$4:$A$513,'Work Sheet'!$B$3:$B$512)/252)-1,"N/A")</f>
        <v>0.43318381388854421</v>
      </c>
      <c r="D468" s="222" t="str">
        <f>IFERROR(_xlfn.XLOOKUP($A468,Intel!$A$2:$A$502,Intel!$B$2:$B$502),"N/A")</f>
        <v>N/A</v>
      </c>
      <c r="E468" s="5" t="str">
        <f t="shared" si="140"/>
        <v>N/A</v>
      </c>
      <c r="F468" s="5" t="str">
        <f t="shared" si="150"/>
        <v>N/A</v>
      </c>
      <c r="G468" s="222" t="str">
        <f>IFERROR(_xlfn.XLOOKUP(A468,Apple!A:A,Apple!B:B),"N/A")</f>
        <v>N/A</v>
      </c>
      <c r="H468" s="5" t="str">
        <f t="shared" si="141"/>
        <v>N/A</v>
      </c>
      <c r="I468" s="5" t="str">
        <f t="shared" si="151"/>
        <v>N/A</v>
      </c>
      <c r="J468" s="222" t="str">
        <f>IFERROR(_xlfn.XLOOKUP(A468,Microsoft!A:A,Microsoft!B:B),"N/A")</f>
        <v>N/A</v>
      </c>
      <c r="K468" s="5" t="str">
        <f t="shared" si="142"/>
        <v>N/A</v>
      </c>
      <c r="L468" s="5" t="str">
        <f t="shared" si="152"/>
        <v>N/A</v>
      </c>
      <c r="M468" s="222" t="str">
        <f>IFERROR(_xlfn.XLOOKUP($A468,Cisco!A:A,Cisco!B:B),"N/A")</f>
        <v>N/A</v>
      </c>
      <c r="N468" s="5" t="str">
        <f t="shared" si="143"/>
        <v>N/A</v>
      </c>
      <c r="O468" s="5" t="str">
        <f t="shared" si="153"/>
        <v>N/A</v>
      </c>
      <c r="P468" s="222" t="str">
        <f>IFERROR(_xlfn.XLOOKUP($A468,Disney!A:A,Disney!B:B),"N/A")</f>
        <v>N/A</v>
      </c>
      <c r="Q468" s="5" t="str">
        <f t="shared" si="144"/>
        <v>N/A</v>
      </c>
      <c r="R468" s="5" t="str">
        <f t="shared" si="154"/>
        <v>N/A</v>
      </c>
      <c r="S468" s="222" t="str">
        <f>_xlfn.XLOOKUP(A468,FedEx!A:A,FedEx!B:B,"N/A")</f>
        <v>N/A</v>
      </c>
      <c r="T468" s="5" t="str">
        <f t="shared" si="145"/>
        <v>N/A</v>
      </c>
      <c r="U468" s="5" t="str">
        <f t="shared" si="155"/>
        <v>N/A</v>
      </c>
      <c r="V468" s="222" t="str">
        <f>_xlfn.XLOOKUP($A468,'General Motors'!A:A,'General Motors'!B:B,"N/A")</f>
        <v>N/A</v>
      </c>
      <c r="W468" s="5" t="str">
        <f t="shared" si="146"/>
        <v>N/A</v>
      </c>
      <c r="X468" s="5" t="str">
        <f t="shared" si="156"/>
        <v>N/A</v>
      </c>
      <c r="Y468" s="222" t="str">
        <f>_xlfn.XLOOKUP($A468,Chevron!A:A,Chevron!B:B,"N/A")</f>
        <v>N/A</v>
      </c>
      <c r="Z468" s="5" t="str">
        <f t="shared" si="147"/>
        <v>N/A</v>
      </c>
      <c r="AA468" s="5" t="str">
        <f t="shared" si="157"/>
        <v>N/A</v>
      </c>
      <c r="AB468" s="222" t="str">
        <f>_xlfn.XLOOKUP($A468,Boeing!A:A,Boeing!B:B,"N/A")</f>
        <v>N/A</v>
      </c>
      <c r="AC468" s="5" t="str">
        <f t="shared" si="148"/>
        <v>N/A</v>
      </c>
      <c r="AD468" s="5" t="str">
        <f t="shared" si="158"/>
        <v>N/A</v>
      </c>
      <c r="AE468" s="222" t="str">
        <f>_xlfn.XLOOKUP(A468,Amazon!A:A,Amazon!B:B,"N/A")</f>
        <v>N/A</v>
      </c>
      <c r="AF468" s="5" t="str">
        <f t="shared" si="149"/>
        <v>N/A</v>
      </c>
      <c r="AG468" s="5" t="str">
        <f t="shared" si="159"/>
        <v>N/A</v>
      </c>
      <c r="AH468" s="6" t="s">
        <v>36</v>
      </c>
      <c r="AI468" s="6" t="s">
        <v>36</v>
      </c>
      <c r="AJ468" s="6" t="s">
        <v>36</v>
      </c>
    </row>
    <row r="469" spans="1:36">
      <c r="A469" s="4">
        <v>45667</v>
      </c>
      <c r="B469" s="222">
        <f>_xlfn.XLOOKUP(A469,'USD RUB'!B:B,'USD RUB'!C:C,"N/A")</f>
        <v>102.2911</v>
      </c>
      <c r="C469" s="222">
        <f>IFERROR(EXP(_xlfn.XLOOKUP(A469,'Bonds (CP)'!$A$4:$A$513,'Work Sheet'!$B$3:$B$512)/252)-1,"N/A")</f>
        <v>0.43883553037422551</v>
      </c>
      <c r="D469" s="222">
        <f>IFERROR(_xlfn.XLOOKUP($A469,Intel!$A$2:$A$502,Intel!$B$2:$B$502),"N/A")</f>
        <v>19.149999999999999</v>
      </c>
      <c r="E469" s="5">
        <f t="shared" si="140"/>
        <v>1958.8745649999998</v>
      </c>
      <c r="F469" s="5" t="str">
        <f t="shared" si="150"/>
        <v>N/A</v>
      </c>
      <c r="G469" s="222">
        <f>IFERROR(_xlfn.XLOOKUP(A469,Apple!A:A,Apple!B:B),"N/A")</f>
        <v>236.85</v>
      </c>
      <c r="H469" s="5">
        <f t="shared" si="141"/>
        <v>24227.647034999998</v>
      </c>
      <c r="I469" s="5" t="str">
        <f t="shared" si="151"/>
        <v>N/A</v>
      </c>
      <c r="J469" s="222">
        <f>IFERROR(_xlfn.XLOOKUP(A469,Microsoft!A:A,Microsoft!B:B),"N/A")</f>
        <v>418.95</v>
      </c>
      <c r="K469" s="5">
        <f t="shared" si="142"/>
        <v>42854.856345</v>
      </c>
      <c r="L469" s="5" t="str">
        <f t="shared" si="152"/>
        <v>N/A</v>
      </c>
      <c r="M469" s="222">
        <f>IFERROR(_xlfn.XLOOKUP($A469,Cisco!A:A,Cisco!B:B),"N/A")</f>
        <v>58.74</v>
      </c>
      <c r="N469" s="5">
        <f t="shared" si="143"/>
        <v>6008.5792140000003</v>
      </c>
      <c r="O469" s="5" t="str">
        <f t="shared" si="153"/>
        <v>N/A</v>
      </c>
      <c r="P469" s="222">
        <f>IFERROR(_xlfn.XLOOKUP($A469,Disney!A:A,Disney!B:B),"N/A")</f>
        <v>108.65</v>
      </c>
      <c r="Q469" s="5">
        <f t="shared" si="144"/>
        <v>11113.928015000001</v>
      </c>
      <c r="R469" s="5" t="str">
        <f t="shared" si="154"/>
        <v>N/A</v>
      </c>
      <c r="S469" s="222">
        <f>_xlfn.XLOOKUP(A469,FedEx!A:A,FedEx!B:B,"N/A")</f>
        <v>270.73</v>
      </c>
      <c r="T469" s="5">
        <f t="shared" si="145"/>
        <v>27693.269503000003</v>
      </c>
      <c r="U469" s="5" t="str">
        <f t="shared" si="155"/>
        <v>N/A</v>
      </c>
      <c r="V469" s="222">
        <f>_xlfn.XLOOKUP($A469,'General Motors'!A:A,'General Motors'!B:B,"N/A")</f>
        <v>49.85</v>
      </c>
      <c r="W469" s="5">
        <f t="shared" si="146"/>
        <v>5099.211335</v>
      </c>
      <c r="X469" s="5" t="str">
        <f t="shared" si="156"/>
        <v>N/A</v>
      </c>
      <c r="Y469" s="222">
        <f>_xlfn.XLOOKUP($A469,Chevron!A:A,Chevron!B:B,"N/A")</f>
        <v>153.13999999999999</v>
      </c>
      <c r="Z469" s="5">
        <f t="shared" si="147"/>
        <v>15664.859053999999</v>
      </c>
      <c r="AA469" s="5" t="str">
        <f t="shared" si="157"/>
        <v>N/A</v>
      </c>
      <c r="AB469" s="222">
        <f>_xlfn.XLOOKUP($A469,Boeing!A:A,Boeing!B:B,"N/A")</f>
        <v>172</v>
      </c>
      <c r="AC469" s="5">
        <f t="shared" si="148"/>
        <v>17594.069200000002</v>
      </c>
      <c r="AD469" s="5" t="str">
        <f t="shared" si="158"/>
        <v>N/A</v>
      </c>
      <c r="AE469" s="222">
        <f>_xlfn.XLOOKUP(A469,Amazon!A:A,Amazon!B:B,"N/A")</f>
        <v>218.94</v>
      </c>
      <c r="AF469" s="5">
        <f t="shared" si="149"/>
        <v>22395.613433999999</v>
      </c>
      <c r="AG469" s="5" t="str">
        <f t="shared" si="159"/>
        <v>N/A</v>
      </c>
      <c r="AH469" s="9">
        <v>1434399</v>
      </c>
      <c r="AI469" s="393">
        <v>596054.33129999996</v>
      </c>
      <c r="AJ469" s="6" t="s">
        <v>36</v>
      </c>
    </row>
    <row r="470" spans="1:36">
      <c r="A470" s="4">
        <v>45668</v>
      </c>
      <c r="B470" s="222">
        <f>_xlfn.XLOOKUP(A470,'USD RUB'!B:B,'USD RUB'!C:C,"N/A")</f>
        <v>101.91459999999999</v>
      </c>
      <c r="C470" s="222" t="str">
        <f>IFERROR(EXP(_xlfn.XLOOKUP(A470,'Bonds (CP)'!$A$4:$A$513,'Work Sheet'!$B$3:$B$512)/252)-1,"N/A")</f>
        <v>N/A</v>
      </c>
      <c r="D470" s="222" t="str">
        <f>IFERROR(_xlfn.XLOOKUP($A470,Intel!$A$2:$A$502,Intel!$B$2:$B$502),"N/A")</f>
        <v>N/A</v>
      </c>
      <c r="E470" s="5" t="str">
        <f t="shared" si="140"/>
        <v>N/A</v>
      </c>
      <c r="F470" s="5" t="str">
        <f t="shared" si="150"/>
        <v>N/A</v>
      </c>
      <c r="G470" s="222" t="str">
        <f>IFERROR(_xlfn.XLOOKUP(A470,Apple!A:A,Apple!B:B),"N/A")</f>
        <v>N/A</v>
      </c>
      <c r="H470" s="5" t="str">
        <f t="shared" si="141"/>
        <v>N/A</v>
      </c>
      <c r="I470" s="5" t="str">
        <f t="shared" si="151"/>
        <v>N/A</v>
      </c>
      <c r="J470" s="222" t="str">
        <f>IFERROR(_xlfn.XLOOKUP(A470,Microsoft!A:A,Microsoft!B:B),"N/A")</f>
        <v>N/A</v>
      </c>
      <c r="K470" s="5" t="str">
        <f t="shared" si="142"/>
        <v>N/A</v>
      </c>
      <c r="L470" s="5" t="str">
        <f t="shared" si="152"/>
        <v>N/A</v>
      </c>
      <c r="M470" s="222" t="str">
        <f>IFERROR(_xlfn.XLOOKUP($A470,Cisco!A:A,Cisco!B:B),"N/A")</f>
        <v>N/A</v>
      </c>
      <c r="N470" s="5" t="str">
        <f t="shared" si="143"/>
        <v>N/A</v>
      </c>
      <c r="O470" s="5" t="str">
        <f t="shared" si="153"/>
        <v>N/A</v>
      </c>
      <c r="P470" s="222" t="str">
        <f>IFERROR(_xlfn.XLOOKUP($A470,Disney!A:A,Disney!B:B),"N/A")</f>
        <v>N/A</v>
      </c>
      <c r="Q470" s="5" t="str">
        <f t="shared" si="144"/>
        <v>N/A</v>
      </c>
      <c r="R470" s="5" t="str">
        <f t="shared" si="154"/>
        <v>N/A</v>
      </c>
      <c r="S470" s="222" t="str">
        <f>_xlfn.XLOOKUP(A470,FedEx!A:A,FedEx!B:B,"N/A")</f>
        <v>N/A</v>
      </c>
      <c r="T470" s="5" t="str">
        <f t="shared" si="145"/>
        <v>N/A</v>
      </c>
      <c r="U470" s="5" t="str">
        <f t="shared" si="155"/>
        <v>N/A</v>
      </c>
      <c r="V470" s="222" t="str">
        <f>_xlfn.XLOOKUP($A470,'General Motors'!A:A,'General Motors'!B:B,"N/A")</f>
        <v>N/A</v>
      </c>
      <c r="W470" s="5" t="str">
        <f t="shared" si="146"/>
        <v>N/A</v>
      </c>
      <c r="X470" s="5" t="str">
        <f t="shared" si="156"/>
        <v>N/A</v>
      </c>
      <c r="Y470" s="222" t="str">
        <f>_xlfn.XLOOKUP($A470,Chevron!A:A,Chevron!B:B,"N/A")</f>
        <v>N/A</v>
      </c>
      <c r="Z470" s="5" t="str">
        <f t="shared" si="147"/>
        <v>N/A</v>
      </c>
      <c r="AA470" s="5" t="str">
        <f t="shared" si="157"/>
        <v>N/A</v>
      </c>
      <c r="AB470" s="222" t="str">
        <f>_xlfn.XLOOKUP($A470,Boeing!A:A,Boeing!B:B,"N/A")</f>
        <v>N/A</v>
      </c>
      <c r="AC470" s="5" t="str">
        <f t="shared" si="148"/>
        <v>N/A</v>
      </c>
      <c r="AD470" s="5" t="str">
        <f t="shared" si="158"/>
        <v>N/A</v>
      </c>
      <c r="AE470" s="222" t="str">
        <f>_xlfn.XLOOKUP(A470,Amazon!A:A,Amazon!B:B,"N/A")</f>
        <v>N/A</v>
      </c>
      <c r="AF470" s="5" t="str">
        <f t="shared" si="149"/>
        <v>N/A</v>
      </c>
      <c r="AG470" s="5" t="str">
        <f t="shared" si="159"/>
        <v>N/A</v>
      </c>
      <c r="AH470" s="6" t="s">
        <v>36</v>
      </c>
      <c r="AI470" s="6" t="s">
        <v>36</v>
      </c>
      <c r="AJ470" s="6" t="s">
        <v>36</v>
      </c>
    </row>
    <row r="471" spans="1:36">
      <c r="A471" s="4">
        <v>45669</v>
      </c>
      <c r="B471" s="222" t="str">
        <f>_xlfn.XLOOKUP(A471,'USD RUB'!B:B,'USD RUB'!C:C,"N/A")</f>
        <v>N/A</v>
      </c>
      <c r="C471" s="222" t="str">
        <f>IFERROR(EXP(_xlfn.XLOOKUP(A471,'Bonds (CP)'!$A$4:$A$513,'Work Sheet'!$B$3:$B$512)/252)-1,"N/A")</f>
        <v>N/A</v>
      </c>
      <c r="D471" s="222" t="str">
        <f>IFERROR(_xlfn.XLOOKUP($A471,Intel!$A$2:$A$502,Intel!$B$2:$B$502),"N/A")</f>
        <v>N/A</v>
      </c>
      <c r="E471" s="5" t="str">
        <f t="shared" si="140"/>
        <v>N/A</v>
      </c>
      <c r="F471" s="5" t="str">
        <f t="shared" si="150"/>
        <v>N/A</v>
      </c>
      <c r="G471" s="222" t="str">
        <f>IFERROR(_xlfn.XLOOKUP(A471,Apple!A:A,Apple!B:B),"N/A")</f>
        <v>N/A</v>
      </c>
      <c r="H471" s="5" t="str">
        <f t="shared" si="141"/>
        <v>N/A</v>
      </c>
      <c r="I471" s="5" t="str">
        <f t="shared" si="151"/>
        <v>N/A</v>
      </c>
      <c r="J471" s="222" t="str">
        <f>IFERROR(_xlfn.XLOOKUP(A471,Microsoft!A:A,Microsoft!B:B),"N/A")</f>
        <v>N/A</v>
      </c>
      <c r="K471" s="5" t="str">
        <f t="shared" si="142"/>
        <v>N/A</v>
      </c>
      <c r="L471" s="5" t="str">
        <f t="shared" si="152"/>
        <v>N/A</v>
      </c>
      <c r="M471" s="222" t="str">
        <f>IFERROR(_xlfn.XLOOKUP($A471,Cisco!A:A,Cisco!B:B),"N/A")</f>
        <v>N/A</v>
      </c>
      <c r="N471" s="5" t="str">
        <f t="shared" si="143"/>
        <v>N/A</v>
      </c>
      <c r="O471" s="5" t="str">
        <f t="shared" si="153"/>
        <v>N/A</v>
      </c>
      <c r="P471" s="222" t="str">
        <f>IFERROR(_xlfn.XLOOKUP($A471,Disney!A:A,Disney!B:B),"N/A")</f>
        <v>N/A</v>
      </c>
      <c r="Q471" s="5" t="str">
        <f t="shared" si="144"/>
        <v>N/A</v>
      </c>
      <c r="R471" s="5" t="str">
        <f t="shared" si="154"/>
        <v>N/A</v>
      </c>
      <c r="S471" s="222" t="str">
        <f>_xlfn.XLOOKUP(A471,FedEx!A:A,FedEx!B:B,"N/A")</f>
        <v>N/A</v>
      </c>
      <c r="T471" s="5" t="str">
        <f t="shared" si="145"/>
        <v>N/A</v>
      </c>
      <c r="U471" s="5" t="str">
        <f t="shared" si="155"/>
        <v>N/A</v>
      </c>
      <c r="V471" s="222" t="str">
        <f>_xlfn.XLOOKUP($A471,'General Motors'!A:A,'General Motors'!B:B,"N/A")</f>
        <v>N/A</v>
      </c>
      <c r="W471" s="5" t="str">
        <f t="shared" si="146"/>
        <v>N/A</v>
      </c>
      <c r="X471" s="5" t="str">
        <f t="shared" si="156"/>
        <v>N/A</v>
      </c>
      <c r="Y471" s="222" t="str">
        <f>_xlfn.XLOOKUP($A471,Chevron!A:A,Chevron!B:B,"N/A")</f>
        <v>N/A</v>
      </c>
      <c r="Z471" s="5" t="str">
        <f t="shared" si="147"/>
        <v>N/A</v>
      </c>
      <c r="AA471" s="5" t="str">
        <f t="shared" si="157"/>
        <v>N/A</v>
      </c>
      <c r="AB471" s="222" t="str">
        <f>_xlfn.XLOOKUP($A471,Boeing!A:A,Boeing!B:B,"N/A")</f>
        <v>N/A</v>
      </c>
      <c r="AC471" s="5" t="str">
        <f t="shared" si="148"/>
        <v>N/A</v>
      </c>
      <c r="AD471" s="5" t="str">
        <f t="shared" si="158"/>
        <v>N/A</v>
      </c>
      <c r="AE471" s="222" t="str">
        <f>_xlfn.XLOOKUP(A471,Amazon!A:A,Amazon!B:B,"N/A")</f>
        <v>N/A</v>
      </c>
      <c r="AF471" s="5" t="str">
        <f t="shared" si="149"/>
        <v>N/A</v>
      </c>
      <c r="AG471" s="5" t="str">
        <f t="shared" si="159"/>
        <v>N/A</v>
      </c>
      <c r="AH471" s="6" t="s">
        <v>36</v>
      </c>
      <c r="AI471" s="6" t="s">
        <v>36</v>
      </c>
      <c r="AJ471" s="6" t="s">
        <v>36</v>
      </c>
    </row>
    <row r="472" spans="1:36">
      <c r="A472" s="4">
        <v>45670</v>
      </c>
      <c r="B472" s="222" t="str">
        <f>_xlfn.XLOOKUP(A472,'USD RUB'!B:B,'USD RUB'!C:C,"N/A")</f>
        <v>N/A</v>
      </c>
      <c r="C472" s="222">
        <f>IFERROR(EXP(_xlfn.XLOOKUP(A472,'Bonds (CP)'!$A$4:$A$513,'Work Sheet'!$B$3:$B$512)/252)-1,"N/A")</f>
        <v>0.43656430728432749</v>
      </c>
      <c r="D472" s="222">
        <f>IFERROR(_xlfn.XLOOKUP($A472,Intel!$A$2:$A$502,Intel!$B$2:$B$502),"N/A")</f>
        <v>19.2</v>
      </c>
      <c r="E472" s="5" t="str">
        <f t="shared" si="140"/>
        <v>N/A</v>
      </c>
      <c r="F472" s="5" t="str">
        <f t="shared" si="150"/>
        <v>N/A</v>
      </c>
      <c r="G472" s="222">
        <f>IFERROR(_xlfn.XLOOKUP(A472,Apple!A:A,Apple!B:B),"N/A")</f>
        <v>234.4</v>
      </c>
      <c r="H472" s="5" t="str">
        <f t="shared" si="141"/>
        <v>N/A</v>
      </c>
      <c r="I472" s="5" t="str">
        <f t="shared" si="151"/>
        <v>N/A</v>
      </c>
      <c r="J472" s="222">
        <f>IFERROR(_xlfn.XLOOKUP(A472,Microsoft!A:A,Microsoft!B:B),"N/A")</f>
        <v>417.19</v>
      </c>
      <c r="K472" s="5" t="str">
        <f t="shared" si="142"/>
        <v>N/A</v>
      </c>
      <c r="L472" s="5" t="str">
        <f t="shared" si="152"/>
        <v>N/A</v>
      </c>
      <c r="M472" s="222">
        <f>IFERROR(_xlfn.XLOOKUP($A472,Cisco!A:A,Cisco!B:B),"N/A")</f>
        <v>58.76</v>
      </c>
      <c r="N472" s="5" t="str">
        <f t="shared" si="143"/>
        <v>N/A</v>
      </c>
      <c r="O472" s="5" t="str">
        <f t="shared" si="153"/>
        <v>N/A</v>
      </c>
      <c r="P472" s="222">
        <f>IFERROR(_xlfn.XLOOKUP($A472,Disney!A:A,Disney!B:B),"N/A")</f>
        <v>108.08</v>
      </c>
      <c r="Q472" s="5" t="str">
        <f t="shared" si="144"/>
        <v>N/A</v>
      </c>
      <c r="R472" s="5" t="str">
        <f t="shared" si="154"/>
        <v>N/A</v>
      </c>
      <c r="S472" s="222">
        <f>_xlfn.XLOOKUP(A472,FedEx!A:A,FedEx!B:B,"N/A")</f>
        <v>274.58999999999997</v>
      </c>
      <c r="T472" s="5" t="str">
        <f t="shared" si="145"/>
        <v>N/A</v>
      </c>
      <c r="U472" s="5" t="str">
        <f t="shared" si="155"/>
        <v>N/A</v>
      </c>
      <c r="V472" s="222">
        <f>_xlfn.XLOOKUP($A472,'General Motors'!A:A,'General Motors'!B:B,"N/A")</f>
        <v>49.93</v>
      </c>
      <c r="W472" s="5" t="str">
        <f t="shared" si="146"/>
        <v>N/A</v>
      </c>
      <c r="X472" s="5" t="str">
        <f t="shared" si="156"/>
        <v>N/A</v>
      </c>
      <c r="Y472" s="222">
        <f>_xlfn.XLOOKUP($A472,Chevron!A:A,Chevron!B:B,"N/A")</f>
        <v>155.35</v>
      </c>
      <c r="Z472" s="5" t="str">
        <f t="shared" si="147"/>
        <v>N/A</v>
      </c>
      <c r="AA472" s="5" t="str">
        <f t="shared" si="157"/>
        <v>N/A</v>
      </c>
      <c r="AB472" s="222">
        <f>_xlfn.XLOOKUP($A472,Boeing!A:A,Boeing!B:B,"N/A")</f>
        <v>170.57</v>
      </c>
      <c r="AC472" s="5" t="str">
        <f t="shared" si="148"/>
        <v>N/A</v>
      </c>
      <c r="AD472" s="5" t="str">
        <f t="shared" si="158"/>
        <v>N/A</v>
      </c>
      <c r="AE472" s="222">
        <f>_xlfn.XLOOKUP(A472,Amazon!A:A,Amazon!B:B,"N/A")</f>
        <v>218.46</v>
      </c>
      <c r="AF472" s="5" t="str">
        <f t="shared" si="149"/>
        <v>N/A</v>
      </c>
      <c r="AG472" s="5" t="str">
        <f t="shared" si="159"/>
        <v>N/A</v>
      </c>
      <c r="AH472" s="393">
        <v>5836.22</v>
      </c>
      <c r="AI472" s="6" t="s">
        <v>36</v>
      </c>
      <c r="AJ472" s="6" t="s">
        <v>36</v>
      </c>
    </row>
    <row r="473" spans="1:36">
      <c r="A473" s="4">
        <v>45671</v>
      </c>
      <c r="B473" s="222">
        <f>_xlfn.XLOOKUP(A473,'USD RUB'!B:B,'USD RUB'!C:C,"N/A")</f>
        <v>102.7081</v>
      </c>
      <c r="C473" s="222">
        <f>IFERROR(EXP(_xlfn.XLOOKUP(A473,'Bonds (CP)'!$A$4:$A$513,'Work Sheet'!$B$3:$B$512)/252)-1,"N/A")</f>
        <v>0.43835029070662013</v>
      </c>
      <c r="D473" s="222">
        <f>IFERROR(_xlfn.XLOOKUP($A473,Intel!$A$2:$A$502,Intel!$B$2:$B$502),"N/A")</f>
        <v>19.2</v>
      </c>
      <c r="E473" s="5">
        <f t="shared" si="140"/>
        <v>1971.9955199999999</v>
      </c>
      <c r="F473" s="5" t="str">
        <f t="shared" si="150"/>
        <v>N/A</v>
      </c>
      <c r="G473" s="222">
        <f>IFERROR(_xlfn.XLOOKUP(A473,Apple!A:A,Apple!B:B),"N/A")</f>
        <v>233.28</v>
      </c>
      <c r="H473" s="5">
        <f t="shared" si="141"/>
        <v>23959.745568000002</v>
      </c>
      <c r="I473" s="5" t="str">
        <f t="shared" si="151"/>
        <v>N/A</v>
      </c>
      <c r="J473" s="222">
        <f>IFERROR(_xlfn.XLOOKUP(A473,Microsoft!A:A,Microsoft!B:B),"N/A")</f>
        <v>415.67</v>
      </c>
      <c r="K473" s="5">
        <f t="shared" si="142"/>
        <v>42692.675927000004</v>
      </c>
      <c r="L473" s="5" t="str">
        <f t="shared" si="152"/>
        <v>N/A</v>
      </c>
      <c r="M473" s="222">
        <f>IFERROR(_xlfn.XLOOKUP($A473,Cisco!A:A,Cisco!B:B),"N/A")</f>
        <v>59.33</v>
      </c>
      <c r="N473" s="5">
        <f t="shared" si="143"/>
        <v>6093.6715729999996</v>
      </c>
      <c r="O473" s="5" t="str">
        <f t="shared" si="153"/>
        <v>N/A</v>
      </c>
      <c r="P473" s="222">
        <f>IFERROR(_xlfn.XLOOKUP($A473,Disney!A:A,Disney!B:B),"N/A")</f>
        <v>108.12</v>
      </c>
      <c r="Q473" s="5">
        <f t="shared" si="144"/>
        <v>11104.799772</v>
      </c>
      <c r="R473" s="5" t="str">
        <f t="shared" si="154"/>
        <v>N/A</v>
      </c>
      <c r="S473" s="222">
        <f>_xlfn.XLOOKUP(A473,FedEx!A:A,FedEx!B:B,"N/A")</f>
        <v>277.62</v>
      </c>
      <c r="T473" s="5">
        <f t="shared" si="145"/>
        <v>28513.822722000001</v>
      </c>
      <c r="U473" s="5" t="str">
        <f t="shared" si="155"/>
        <v>N/A</v>
      </c>
      <c r="V473" s="222">
        <f>_xlfn.XLOOKUP($A473,'General Motors'!A:A,'General Motors'!B:B,"N/A")</f>
        <v>50.94</v>
      </c>
      <c r="W473" s="5">
        <f t="shared" si="146"/>
        <v>5231.9506139999994</v>
      </c>
      <c r="X473" s="5" t="str">
        <f t="shared" si="156"/>
        <v>N/A</v>
      </c>
      <c r="Y473" s="222">
        <f>_xlfn.XLOOKUP($A473,Chevron!A:A,Chevron!B:B,"N/A")</f>
        <v>156.9</v>
      </c>
      <c r="Z473" s="5">
        <f t="shared" si="147"/>
        <v>16114.900890000001</v>
      </c>
      <c r="AA473" s="5" t="str">
        <f t="shared" si="157"/>
        <v>N/A</v>
      </c>
      <c r="AB473" s="222">
        <f>_xlfn.XLOOKUP($A473,Boeing!A:A,Boeing!B:B,"N/A")</f>
        <v>167.02</v>
      </c>
      <c r="AC473" s="5">
        <f t="shared" si="148"/>
        <v>17154.306862000001</v>
      </c>
      <c r="AD473" s="5" t="str">
        <f t="shared" si="158"/>
        <v>N/A</v>
      </c>
      <c r="AE473" s="222">
        <f>_xlfn.XLOOKUP(A473,Amazon!A:A,Amazon!B:B,"N/A")</f>
        <v>217.76</v>
      </c>
      <c r="AF473" s="5">
        <f t="shared" si="149"/>
        <v>22365.715855999999</v>
      </c>
      <c r="AG473" s="5" t="str">
        <f t="shared" si="159"/>
        <v>N/A</v>
      </c>
      <c r="AH473" s="393">
        <v>5842.91</v>
      </c>
      <c r="AI473" s="393">
        <v>600114.18460000004</v>
      </c>
      <c r="AJ473" s="6" t="s">
        <v>36</v>
      </c>
    </row>
    <row r="474" spans="1:36">
      <c r="A474" s="4">
        <v>45672</v>
      </c>
      <c r="B474" s="222">
        <f>_xlfn.XLOOKUP(A474,'USD RUB'!B:B,'USD RUB'!C:C,"N/A")</f>
        <v>103.438</v>
      </c>
      <c r="C474" s="222" t="str">
        <f>IFERROR(EXP(_xlfn.XLOOKUP(A474,'Bonds (CP)'!$A$4:$A$513,'Work Sheet'!$B$3:$B$512)/252)-1,"N/A")</f>
        <v>N/A</v>
      </c>
      <c r="D474" s="222">
        <f>IFERROR(_xlfn.XLOOKUP($A474,Intel!$A$2:$A$502,Intel!$B$2:$B$502),"N/A")</f>
        <v>19.72</v>
      </c>
      <c r="E474" s="5">
        <f t="shared" si="140"/>
        <v>2039.79736</v>
      </c>
      <c r="F474" s="5">
        <f t="shared" si="150"/>
        <v>3.4382349915277777E-2</v>
      </c>
      <c r="G474" s="222">
        <f>IFERROR(_xlfn.XLOOKUP(A474,Apple!A:A,Apple!B:B),"N/A")</f>
        <v>237.87</v>
      </c>
      <c r="H474" s="5">
        <f t="shared" si="141"/>
        <v>24604.797060000001</v>
      </c>
      <c r="I474" s="5">
        <f t="shared" si="151"/>
        <v>2.692230141464913E-2</v>
      </c>
      <c r="J474" s="222">
        <f>IFERROR(_xlfn.XLOOKUP(A474,Microsoft!A:A,Microsoft!B:B),"N/A")</f>
        <v>426.31</v>
      </c>
      <c r="K474" s="5">
        <f t="shared" si="142"/>
        <v>44096.653780000001</v>
      </c>
      <c r="L474" s="5">
        <f t="shared" si="152"/>
        <v>3.2885684078474142E-2</v>
      </c>
      <c r="M474" s="222">
        <f>IFERROR(_xlfn.XLOOKUP($A474,Cisco!A:A,Cisco!B:B),"N/A")</f>
        <v>59.98</v>
      </c>
      <c r="N474" s="5">
        <f t="shared" si="143"/>
        <v>6204.2112399999996</v>
      </c>
      <c r="O474" s="5">
        <f t="shared" si="153"/>
        <v>1.8140076253827297E-2</v>
      </c>
      <c r="P474" s="222">
        <f>IFERROR(_xlfn.XLOOKUP($A474,Disney!A:A,Disney!B:B),"N/A")</f>
        <v>108.18</v>
      </c>
      <c r="Q474" s="5">
        <f t="shared" si="144"/>
        <v>11189.922840000001</v>
      </c>
      <c r="R474" s="5">
        <f t="shared" si="154"/>
        <v>7.6654302416718778E-3</v>
      </c>
      <c r="S474" s="222">
        <f>_xlfn.XLOOKUP(A474,FedEx!A:A,FedEx!B:B,"N/A")</f>
        <v>276.58999999999997</v>
      </c>
      <c r="T474" s="5">
        <f t="shared" si="145"/>
        <v>28609.916419999998</v>
      </c>
      <c r="U474" s="5">
        <f t="shared" si="155"/>
        <v>3.3700741895212882E-3</v>
      </c>
      <c r="V474" s="222">
        <f>_xlfn.XLOOKUP($A474,'General Motors'!A:A,'General Motors'!B:B,"N/A")</f>
        <v>51.7</v>
      </c>
      <c r="W474" s="5">
        <f t="shared" si="146"/>
        <v>5347.7446</v>
      </c>
      <c r="X474" s="5">
        <f t="shared" si="156"/>
        <v>2.2132086967746156E-2</v>
      </c>
      <c r="Y474" s="222">
        <f>_xlfn.XLOOKUP($A474,Chevron!A:A,Chevron!B:B,"N/A")</f>
        <v>158.33000000000001</v>
      </c>
      <c r="Z474" s="5">
        <f t="shared" si="147"/>
        <v>16377.338540000002</v>
      </c>
      <c r="AA474" s="5">
        <f t="shared" si="157"/>
        <v>1.6285402671192051E-2</v>
      </c>
      <c r="AB474" s="222">
        <f>_xlfn.XLOOKUP($A474,Boeing!A:A,Boeing!B:B,"N/A")</f>
        <v>166.2</v>
      </c>
      <c r="AC474" s="5">
        <f t="shared" si="148"/>
        <v>17191.3956</v>
      </c>
      <c r="AD474" s="5">
        <f t="shared" si="158"/>
        <v>2.1620656723913001E-3</v>
      </c>
      <c r="AE474" s="222">
        <f>_xlfn.XLOOKUP(A474,Amazon!A:A,Amazon!B:B,"N/A")</f>
        <v>223.35</v>
      </c>
      <c r="AF474" s="5">
        <f t="shared" si="149"/>
        <v>23102.8773</v>
      </c>
      <c r="AG474" s="5">
        <f t="shared" si="159"/>
        <v>3.2959438845872935E-2</v>
      </c>
      <c r="AH474" s="393">
        <v>5949.91</v>
      </c>
      <c r="AI474" s="393">
        <v>615446.79059999995</v>
      </c>
      <c r="AJ474" s="393">
        <v>2.5549479999999999E-2</v>
      </c>
    </row>
    <row r="475" spans="1:36">
      <c r="A475" s="4">
        <v>45673</v>
      </c>
      <c r="B475" s="222">
        <f>_xlfn.XLOOKUP(A475,'USD RUB'!B:B,'USD RUB'!C:C,"N/A")</f>
        <v>102.8078</v>
      </c>
      <c r="C475" s="222" t="str">
        <f>IFERROR(EXP(_xlfn.XLOOKUP(A475,'Bonds (CP)'!$A$4:$A$513,'Work Sheet'!$B$3:$B$512)/252)-1,"N/A")</f>
        <v>N/A</v>
      </c>
      <c r="D475" s="222">
        <f>IFERROR(_xlfn.XLOOKUP($A475,Intel!$A$2:$A$502,Intel!$B$2:$B$502),"N/A")</f>
        <v>19.670000000000002</v>
      </c>
      <c r="E475" s="5">
        <f t="shared" si="140"/>
        <v>2022.2294260000001</v>
      </c>
      <c r="F475" s="5">
        <f t="shared" si="150"/>
        <v>-8.6125878700028524E-3</v>
      </c>
      <c r="G475" s="222">
        <f>IFERROR(_xlfn.XLOOKUP(A475,Apple!A:A,Apple!B:B),"N/A")</f>
        <v>228.26</v>
      </c>
      <c r="H475" s="5">
        <f t="shared" si="141"/>
        <v>23466.908427999999</v>
      </c>
      <c r="I475" s="5">
        <f t="shared" si="151"/>
        <v>-4.6246617243995369E-2</v>
      </c>
      <c r="J475" s="222">
        <f>IFERROR(_xlfn.XLOOKUP(A475,Microsoft!A:A,Microsoft!B:B),"N/A")</f>
        <v>424.58</v>
      </c>
      <c r="K475" s="5">
        <f t="shared" si="142"/>
        <v>43650.135724</v>
      </c>
      <c r="L475" s="5">
        <f t="shared" si="152"/>
        <v>-1.0125894319049644E-2</v>
      </c>
      <c r="M475" s="222">
        <f>IFERROR(_xlfn.XLOOKUP($A475,Cisco!A:A,Cisco!B:B),"N/A")</f>
        <v>59.82</v>
      </c>
      <c r="N475" s="5">
        <f t="shared" si="143"/>
        <v>6149.9625960000003</v>
      </c>
      <c r="O475" s="5">
        <f t="shared" si="153"/>
        <v>-8.7438421906471664E-3</v>
      </c>
      <c r="P475" s="222">
        <f>IFERROR(_xlfn.XLOOKUP($A475,Disney!A:A,Disney!B:B),"N/A")</f>
        <v>106.46</v>
      </c>
      <c r="Q475" s="5">
        <f t="shared" si="144"/>
        <v>10944.918388</v>
      </c>
      <c r="R475" s="5">
        <f t="shared" si="154"/>
        <v>-2.1895097535811203E-2</v>
      </c>
      <c r="S475" s="222">
        <f>_xlfn.XLOOKUP(A475,FedEx!A:A,FedEx!B:B,"N/A")</f>
        <v>277.37</v>
      </c>
      <c r="T475" s="5">
        <f t="shared" si="145"/>
        <v>28515.799486</v>
      </c>
      <c r="U475" s="5">
        <f t="shared" si="155"/>
        <v>-3.2896612705308748E-3</v>
      </c>
      <c r="V475" s="222">
        <f>_xlfn.XLOOKUP($A475,'General Motors'!A:A,'General Motors'!B:B,"N/A")</f>
        <v>51.84</v>
      </c>
      <c r="W475" s="5">
        <f t="shared" si="146"/>
        <v>5329.5563520000005</v>
      </c>
      <c r="X475" s="5">
        <f t="shared" si="156"/>
        <v>-3.4011063280769971E-3</v>
      </c>
      <c r="Y475" s="222">
        <f>_xlfn.XLOOKUP($A475,Chevron!A:A,Chevron!B:B,"N/A")</f>
        <v>159.38</v>
      </c>
      <c r="Z475" s="5">
        <f t="shared" si="147"/>
        <v>16385.507163999999</v>
      </c>
      <c r="AA475" s="5">
        <f t="shared" si="157"/>
        <v>4.9877603617010102E-4</v>
      </c>
      <c r="AB475" s="222">
        <f>_xlfn.XLOOKUP($A475,Boeing!A:A,Boeing!B:B,"N/A")</f>
        <v>168.93</v>
      </c>
      <c r="AC475" s="5">
        <f t="shared" si="148"/>
        <v>17367.321653999999</v>
      </c>
      <c r="AD475" s="5">
        <f t="shared" si="158"/>
        <v>1.0233378260459558E-2</v>
      </c>
      <c r="AE475" s="222">
        <f>_xlfn.XLOOKUP(A475,Amazon!A:A,Amazon!B:B,"N/A")</f>
        <v>220.66</v>
      </c>
      <c r="AF475" s="5">
        <f t="shared" si="149"/>
        <v>22685.569147999999</v>
      </c>
      <c r="AG475" s="5">
        <f t="shared" si="159"/>
        <v>-1.8063038061497227E-2</v>
      </c>
      <c r="AH475" s="393">
        <v>5937.34</v>
      </c>
      <c r="AI475" s="393">
        <v>610404.86329999997</v>
      </c>
      <c r="AJ475" s="393">
        <v>-8.1922999999999996E-3</v>
      </c>
    </row>
    <row r="476" spans="1:36">
      <c r="A476" s="4">
        <v>45674</v>
      </c>
      <c r="B476" s="222">
        <f>_xlfn.XLOOKUP(A476,'USD RUB'!B:B,'USD RUB'!C:C,"N/A")</f>
        <v>102.3762</v>
      </c>
      <c r="C476" s="222">
        <f>IFERROR(EXP(_xlfn.XLOOKUP(A476,'Bonds (CP)'!$A$4:$A$513,'Work Sheet'!$B$3:$B$512)/252)-1,"N/A")</f>
        <v>0.43933978211528224</v>
      </c>
      <c r="D476" s="222">
        <f>IFERROR(_xlfn.XLOOKUP($A476,Intel!$A$2:$A$502,Intel!$B$2:$B$502),"N/A")</f>
        <v>21.49</v>
      </c>
      <c r="E476" s="5">
        <f t="shared" si="140"/>
        <v>2200.0645379999996</v>
      </c>
      <c r="F476" s="5">
        <f t="shared" si="150"/>
        <v>8.7940126730209789E-2</v>
      </c>
      <c r="G476" s="222">
        <f>IFERROR(_xlfn.XLOOKUP(A476,Apple!A:A,Apple!B:B),"N/A")</f>
        <v>229.98</v>
      </c>
      <c r="H476" s="5">
        <f t="shared" si="141"/>
        <v>23544.478475999997</v>
      </c>
      <c r="I476" s="5">
        <f t="shared" si="151"/>
        <v>3.3055077637513808E-3</v>
      </c>
      <c r="J476" s="222">
        <f>IFERROR(_xlfn.XLOOKUP(A476,Microsoft!A:A,Microsoft!B:B),"N/A")</f>
        <v>429.03</v>
      </c>
      <c r="K476" s="5">
        <f t="shared" si="142"/>
        <v>43922.461085999996</v>
      </c>
      <c r="L476" s="5">
        <f t="shared" si="152"/>
        <v>6.2388205095607052E-3</v>
      </c>
      <c r="M476" s="222">
        <f>IFERROR(_xlfn.XLOOKUP($A476,Cisco!A:A,Cisco!B:B),"N/A")</f>
        <v>60.23</v>
      </c>
      <c r="N476" s="5">
        <f t="shared" si="143"/>
        <v>6166.1185259999993</v>
      </c>
      <c r="O476" s="5">
        <f t="shared" si="153"/>
        <v>2.6269964650691424E-3</v>
      </c>
      <c r="P476" s="222">
        <f>IFERROR(_xlfn.XLOOKUP($A476,Disney!A:A,Disney!B:B),"N/A")</f>
        <v>107.02</v>
      </c>
      <c r="Q476" s="5">
        <f t="shared" si="144"/>
        <v>10956.300923999999</v>
      </c>
      <c r="R476" s="5">
        <f t="shared" si="154"/>
        <v>1.0399836340926338E-3</v>
      </c>
      <c r="S476" s="222">
        <f>_xlfn.XLOOKUP(A476,FedEx!A:A,FedEx!B:B,"N/A")</f>
        <v>275.10000000000002</v>
      </c>
      <c r="T476" s="5">
        <f t="shared" si="145"/>
        <v>28163.692620000002</v>
      </c>
      <c r="U476" s="5">
        <f t="shared" si="155"/>
        <v>-1.2347781663034407E-2</v>
      </c>
      <c r="V476" s="222">
        <f>_xlfn.XLOOKUP($A476,'General Motors'!A:A,'General Motors'!B:B,"N/A")</f>
        <v>50.97</v>
      </c>
      <c r="W476" s="5">
        <f t="shared" si="146"/>
        <v>5218.1149139999998</v>
      </c>
      <c r="X476" s="5">
        <f t="shared" si="156"/>
        <v>-2.0910077807542171E-2</v>
      </c>
      <c r="Y476" s="222">
        <f>_xlfn.XLOOKUP($A476,Chevron!A:A,Chevron!B:B,"N/A")</f>
        <v>161.47</v>
      </c>
      <c r="Z476" s="5">
        <f t="shared" si="147"/>
        <v>16530.685013999999</v>
      </c>
      <c r="AA476" s="5">
        <f t="shared" si="157"/>
        <v>8.8601377148072036E-3</v>
      </c>
      <c r="AB476" s="222">
        <f>_xlfn.XLOOKUP($A476,Boeing!A:A,Boeing!B:B,"N/A")</f>
        <v>171.09</v>
      </c>
      <c r="AC476" s="5">
        <f t="shared" si="148"/>
        <v>17515.544057999999</v>
      </c>
      <c r="AD476" s="5">
        <f t="shared" si="158"/>
        <v>8.5345574264676927E-3</v>
      </c>
      <c r="AE476" s="222">
        <f>_xlfn.XLOOKUP(A476,Amazon!A:A,Amazon!B:B,"N/A")</f>
        <v>225.94</v>
      </c>
      <c r="AF476" s="5">
        <f t="shared" si="149"/>
        <v>23130.878627999999</v>
      </c>
      <c r="AG476" s="5">
        <f t="shared" si="159"/>
        <v>1.9629636668792028E-2</v>
      </c>
      <c r="AH476" s="393">
        <v>5996.66</v>
      </c>
      <c r="AI476" s="393">
        <v>613915.2635</v>
      </c>
      <c r="AJ476" s="393">
        <v>5.7509400000000004E-3</v>
      </c>
    </row>
    <row r="477" spans="1:36">
      <c r="A477" s="4">
        <v>45675</v>
      </c>
      <c r="B477" s="222">
        <f>_xlfn.XLOOKUP(A477,'USD RUB'!B:B,'USD RUB'!C:C,"N/A")</f>
        <v>102.41370000000001</v>
      </c>
      <c r="C477" s="222" t="str">
        <f>IFERROR(EXP(_xlfn.XLOOKUP(A477,'Bonds (CP)'!$A$4:$A$513,'Work Sheet'!$B$3:$B$512)/252)-1,"N/A")</f>
        <v>N/A</v>
      </c>
      <c r="D477" s="222" t="str">
        <f>IFERROR(_xlfn.XLOOKUP($A477,Intel!$A$2:$A$502,Intel!$B$2:$B$502),"N/A")</f>
        <v>N/A</v>
      </c>
      <c r="E477" s="5" t="str">
        <f t="shared" si="140"/>
        <v>N/A</v>
      </c>
      <c r="F477" s="5" t="str">
        <f t="shared" si="150"/>
        <v>N/A</v>
      </c>
      <c r="G477" s="222" t="str">
        <f>IFERROR(_xlfn.XLOOKUP(A477,Apple!A:A,Apple!B:B),"N/A")</f>
        <v>N/A</v>
      </c>
      <c r="H477" s="5" t="str">
        <f t="shared" si="141"/>
        <v>N/A</v>
      </c>
      <c r="I477" s="5" t="str">
        <f t="shared" si="151"/>
        <v>N/A</v>
      </c>
      <c r="J477" s="222" t="str">
        <f>IFERROR(_xlfn.XLOOKUP(A477,Microsoft!A:A,Microsoft!B:B),"N/A")</f>
        <v>N/A</v>
      </c>
      <c r="K477" s="5" t="str">
        <f t="shared" si="142"/>
        <v>N/A</v>
      </c>
      <c r="L477" s="5" t="str">
        <f t="shared" si="152"/>
        <v>N/A</v>
      </c>
      <c r="M477" s="222" t="str">
        <f>IFERROR(_xlfn.XLOOKUP($A477,Cisco!A:A,Cisco!B:B),"N/A")</f>
        <v>N/A</v>
      </c>
      <c r="N477" s="5" t="str">
        <f t="shared" si="143"/>
        <v>N/A</v>
      </c>
      <c r="O477" s="5" t="str">
        <f t="shared" si="153"/>
        <v>N/A</v>
      </c>
      <c r="P477" s="222" t="str">
        <f>IFERROR(_xlfn.XLOOKUP($A477,Disney!A:A,Disney!B:B),"N/A")</f>
        <v>N/A</v>
      </c>
      <c r="Q477" s="5" t="str">
        <f t="shared" si="144"/>
        <v>N/A</v>
      </c>
      <c r="R477" s="5" t="str">
        <f t="shared" si="154"/>
        <v>N/A</v>
      </c>
      <c r="S477" s="222" t="str">
        <f>_xlfn.XLOOKUP(A477,FedEx!A:A,FedEx!B:B,"N/A")</f>
        <v>N/A</v>
      </c>
      <c r="T477" s="5" t="str">
        <f t="shared" si="145"/>
        <v>N/A</v>
      </c>
      <c r="U477" s="5" t="str">
        <f t="shared" si="155"/>
        <v>N/A</v>
      </c>
      <c r="V477" s="222" t="str">
        <f>_xlfn.XLOOKUP($A477,'General Motors'!A:A,'General Motors'!B:B,"N/A")</f>
        <v>N/A</v>
      </c>
      <c r="W477" s="5" t="str">
        <f t="shared" si="146"/>
        <v>N/A</v>
      </c>
      <c r="X477" s="5" t="str">
        <f t="shared" si="156"/>
        <v>N/A</v>
      </c>
      <c r="Y477" s="222" t="str">
        <f>_xlfn.XLOOKUP($A477,Chevron!A:A,Chevron!B:B,"N/A")</f>
        <v>N/A</v>
      </c>
      <c r="Z477" s="5" t="str">
        <f t="shared" si="147"/>
        <v>N/A</v>
      </c>
      <c r="AA477" s="5" t="str">
        <f t="shared" si="157"/>
        <v>N/A</v>
      </c>
      <c r="AB477" s="222" t="str">
        <f>_xlfn.XLOOKUP($A477,Boeing!A:A,Boeing!B:B,"N/A")</f>
        <v>N/A</v>
      </c>
      <c r="AC477" s="5" t="str">
        <f t="shared" si="148"/>
        <v>N/A</v>
      </c>
      <c r="AD477" s="5" t="str">
        <f t="shared" si="158"/>
        <v>N/A</v>
      </c>
      <c r="AE477" s="222" t="str">
        <f>_xlfn.XLOOKUP(A477,Amazon!A:A,Amazon!B:B,"N/A")</f>
        <v>N/A</v>
      </c>
      <c r="AF477" s="5" t="str">
        <f t="shared" si="149"/>
        <v>N/A</v>
      </c>
      <c r="AG477" s="5" t="str">
        <f t="shared" si="159"/>
        <v>N/A</v>
      </c>
      <c r="AH477" s="6" t="s">
        <v>36</v>
      </c>
      <c r="AI477" s="6" t="s">
        <v>36</v>
      </c>
      <c r="AJ477" s="6" t="s">
        <v>36</v>
      </c>
    </row>
    <row r="478" spans="1:36">
      <c r="A478" s="4">
        <v>45676</v>
      </c>
      <c r="B478" s="222" t="str">
        <f>_xlfn.XLOOKUP(A478,'USD RUB'!B:B,'USD RUB'!C:C,"N/A")</f>
        <v>N/A</v>
      </c>
      <c r="C478" s="222" t="str">
        <f>IFERROR(EXP(_xlfn.XLOOKUP(A478,'Bonds (CP)'!$A$4:$A$513,'Work Sheet'!$B$3:$B$512)/252)-1,"N/A")</f>
        <v>N/A</v>
      </c>
      <c r="D478" s="222" t="str">
        <f>IFERROR(_xlfn.XLOOKUP($A478,Intel!$A$2:$A$502,Intel!$B$2:$B$502),"N/A")</f>
        <v>N/A</v>
      </c>
      <c r="E478" s="5" t="str">
        <f t="shared" si="140"/>
        <v>N/A</v>
      </c>
      <c r="F478" s="5" t="str">
        <f t="shared" si="150"/>
        <v>N/A</v>
      </c>
      <c r="G478" s="222" t="str">
        <f>IFERROR(_xlfn.XLOOKUP(A478,Apple!A:A,Apple!B:B),"N/A")</f>
        <v>N/A</v>
      </c>
      <c r="H478" s="5" t="str">
        <f t="shared" si="141"/>
        <v>N/A</v>
      </c>
      <c r="I478" s="5" t="str">
        <f t="shared" si="151"/>
        <v>N/A</v>
      </c>
      <c r="J478" s="222" t="str">
        <f>IFERROR(_xlfn.XLOOKUP(A478,Microsoft!A:A,Microsoft!B:B),"N/A")</f>
        <v>N/A</v>
      </c>
      <c r="K478" s="5" t="str">
        <f t="shared" si="142"/>
        <v>N/A</v>
      </c>
      <c r="L478" s="5" t="str">
        <f t="shared" si="152"/>
        <v>N/A</v>
      </c>
      <c r="M478" s="222" t="str">
        <f>IFERROR(_xlfn.XLOOKUP($A478,Cisco!A:A,Cisco!B:B),"N/A")</f>
        <v>N/A</v>
      </c>
      <c r="N478" s="5" t="str">
        <f t="shared" si="143"/>
        <v>N/A</v>
      </c>
      <c r="O478" s="5" t="str">
        <f t="shared" si="153"/>
        <v>N/A</v>
      </c>
      <c r="P478" s="222" t="str">
        <f>IFERROR(_xlfn.XLOOKUP($A478,Disney!A:A,Disney!B:B),"N/A")</f>
        <v>N/A</v>
      </c>
      <c r="Q478" s="5" t="str">
        <f t="shared" si="144"/>
        <v>N/A</v>
      </c>
      <c r="R478" s="5" t="str">
        <f t="shared" si="154"/>
        <v>N/A</v>
      </c>
      <c r="S478" s="222" t="str">
        <f>_xlfn.XLOOKUP(A478,FedEx!A:A,FedEx!B:B,"N/A")</f>
        <v>N/A</v>
      </c>
      <c r="T478" s="5" t="str">
        <f t="shared" si="145"/>
        <v>N/A</v>
      </c>
      <c r="U478" s="5" t="str">
        <f t="shared" si="155"/>
        <v>N/A</v>
      </c>
      <c r="V478" s="222" t="str">
        <f>_xlfn.XLOOKUP($A478,'General Motors'!A:A,'General Motors'!B:B,"N/A")</f>
        <v>N/A</v>
      </c>
      <c r="W478" s="5" t="str">
        <f t="shared" si="146"/>
        <v>N/A</v>
      </c>
      <c r="X478" s="5" t="str">
        <f t="shared" si="156"/>
        <v>N/A</v>
      </c>
      <c r="Y478" s="222" t="str">
        <f>_xlfn.XLOOKUP($A478,Chevron!A:A,Chevron!B:B,"N/A")</f>
        <v>N/A</v>
      </c>
      <c r="Z478" s="5" t="str">
        <f t="shared" si="147"/>
        <v>N/A</v>
      </c>
      <c r="AA478" s="5" t="str">
        <f t="shared" si="157"/>
        <v>N/A</v>
      </c>
      <c r="AB478" s="222" t="str">
        <f>_xlfn.XLOOKUP($A478,Boeing!A:A,Boeing!B:B,"N/A")</f>
        <v>N/A</v>
      </c>
      <c r="AC478" s="5" t="str">
        <f t="shared" si="148"/>
        <v>N/A</v>
      </c>
      <c r="AD478" s="5" t="str">
        <f t="shared" si="158"/>
        <v>N/A</v>
      </c>
      <c r="AE478" s="222" t="str">
        <f>_xlfn.XLOOKUP(A478,Amazon!A:A,Amazon!B:B,"N/A")</f>
        <v>N/A</v>
      </c>
      <c r="AF478" s="5" t="str">
        <f t="shared" si="149"/>
        <v>N/A</v>
      </c>
      <c r="AG478" s="5" t="str">
        <f t="shared" si="159"/>
        <v>N/A</v>
      </c>
      <c r="AH478" s="6" t="s">
        <v>36</v>
      </c>
      <c r="AI478" s="6" t="s">
        <v>36</v>
      </c>
      <c r="AJ478" s="6" t="s">
        <v>36</v>
      </c>
    </row>
    <row r="479" spans="1:36">
      <c r="A479" s="4">
        <v>45677</v>
      </c>
      <c r="B479" s="222" t="str">
        <f>_xlfn.XLOOKUP(A479,'USD RUB'!B:B,'USD RUB'!C:C,"N/A")</f>
        <v>N/A</v>
      </c>
      <c r="C479" s="222">
        <f>IFERROR(EXP(_xlfn.XLOOKUP(A479,'Bonds (CP)'!$A$4:$A$513,'Work Sheet'!$B$3:$B$512)/252)-1,"N/A")</f>
        <v>0.4376626725410091</v>
      </c>
      <c r="D479" s="222" t="str">
        <f>IFERROR(_xlfn.XLOOKUP($A479,Intel!$A$2:$A$502,Intel!$B$2:$B$502),"N/A")</f>
        <v>N/A</v>
      </c>
      <c r="E479" s="5" t="str">
        <f t="shared" si="140"/>
        <v>N/A</v>
      </c>
      <c r="F479" s="5" t="str">
        <f t="shared" si="150"/>
        <v>N/A</v>
      </c>
      <c r="G479" s="222" t="str">
        <f>IFERROR(_xlfn.XLOOKUP(A479,Apple!A:A,Apple!B:B),"N/A")</f>
        <v>N/A</v>
      </c>
      <c r="H479" s="5" t="str">
        <f t="shared" si="141"/>
        <v>N/A</v>
      </c>
      <c r="I479" s="5" t="str">
        <f t="shared" si="151"/>
        <v>N/A</v>
      </c>
      <c r="J479" s="222" t="str">
        <f>IFERROR(_xlfn.XLOOKUP(A479,Microsoft!A:A,Microsoft!B:B),"N/A")</f>
        <v>N/A</v>
      </c>
      <c r="K479" s="5" t="str">
        <f t="shared" si="142"/>
        <v>N/A</v>
      </c>
      <c r="L479" s="5" t="str">
        <f t="shared" si="152"/>
        <v>N/A</v>
      </c>
      <c r="M479" s="222" t="str">
        <f>IFERROR(_xlfn.XLOOKUP($A479,Cisco!A:A,Cisco!B:B),"N/A")</f>
        <v>N/A</v>
      </c>
      <c r="N479" s="5" t="str">
        <f t="shared" si="143"/>
        <v>N/A</v>
      </c>
      <c r="O479" s="5" t="str">
        <f t="shared" si="153"/>
        <v>N/A</v>
      </c>
      <c r="P479" s="222" t="str">
        <f>IFERROR(_xlfn.XLOOKUP($A479,Disney!A:A,Disney!B:B),"N/A")</f>
        <v>N/A</v>
      </c>
      <c r="Q479" s="5" t="str">
        <f t="shared" si="144"/>
        <v>N/A</v>
      </c>
      <c r="R479" s="5" t="str">
        <f t="shared" si="154"/>
        <v>N/A</v>
      </c>
      <c r="S479" s="222" t="str">
        <f>_xlfn.XLOOKUP(A479,FedEx!A:A,FedEx!B:B,"N/A")</f>
        <v>N/A</v>
      </c>
      <c r="T479" s="5" t="str">
        <f t="shared" si="145"/>
        <v>N/A</v>
      </c>
      <c r="U479" s="5" t="str">
        <f t="shared" si="155"/>
        <v>N/A</v>
      </c>
      <c r="V479" s="222" t="str">
        <f>_xlfn.XLOOKUP($A479,'General Motors'!A:A,'General Motors'!B:B,"N/A")</f>
        <v>N/A</v>
      </c>
      <c r="W479" s="5" t="str">
        <f t="shared" si="146"/>
        <v>N/A</v>
      </c>
      <c r="X479" s="5" t="str">
        <f t="shared" si="156"/>
        <v>N/A</v>
      </c>
      <c r="Y479" s="222" t="str">
        <f>_xlfn.XLOOKUP($A479,Chevron!A:A,Chevron!B:B,"N/A")</f>
        <v>N/A</v>
      </c>
      <c r="Z479" s="5" t="str">
        <f t="shared" si="147"/>
        <v>N/A</v>
      </c>
      <c r="AA479" s="5" t="str">
        <f t="shared" si="157"/>
        <v>N/A</v>
      </c>
      <c r="AB479" s="222" t="str">
        <f>_xlfn.XLOOKUP($A479,Boeing!A:A,Boeing!B:B,"N/A")</f>
        <v>N/A</v>
      </c>
      <c r="AC479" s="5" t="str">
        <f t="shared" si="148"/>
        <v>N/A</v>
      </c>
      <c r="AD479" s="5" t="str">
        <f t="shared" si="158"/>
        <v>N/A</v>
      </c>
      <c r="AE479" s="222" t="str">
        <f>_xlfn.XLOOKUP(A479,Amazon!A:A,Amazon!B:B,"N/A")</f>
        <v>N/A</v>
      </c>
      <c r="AF479" s="5" t="str">
        <f t="shared" si="149"/>
        <v>N/A</v>
      </c>
      <c r="AG479" s="5" t="str">
        <f t="shared" si="159"/>
        <v>N/A</v>
      </c>
      <c r="AH479" s="6" t="s">
        <v>36</v>
      </c>
      <c r="AI479" s="6" t="s">
        <v>36</v>
      </c>
      <c r="AJ479" s="6" t="s">
        <v>36</v>
      </c>
    </row>
    <row r="480" spans="1:36">
      <c r="A480" s="4">
        <v>45678</v>
      </c>
      <c r="B480" s="222">
        <f>_xlfn.XLOOKUP(A480,'USD RUB'!B:B,'USD RUB'!C:C,"N/A")</f>
        <v>101.9579</v>
      </c>
      <c r="C480" s="222">
        <f>IFERROR(EXP(_xlfn.XLOOKUP(A480,'Bonds (CP)'!$A$4:$A$513,'Work Sheet'!$B$3:$B$512)/252)-1,"N/A")</f>
        <v>0.43745844766813136</v>
      </c>
      <c r="D480" s="222">
        <f>IFERROR(_xlfn.XLOOKUP($A480,Intel!$A$2:$A$502,Intel!$B$2:$B$502),"N/A")</f>
        <v>21.77</v>
      </c>
      <c r="E480" s="5">
        <f t="shared" si="140"/>
        <v>2219.6234829999999</v>
      </c>
      <c r="F480" s="5" t="str">
        <f t="shared" si="150"/>
        <v>N/A</v>
      </c>
      <c r="G480" s="222">
        <f>IFERROR(_xlfn.XLOOKUP(A480,Apple!A:A,Apple!B:B),"N/A")</f>
        <v>222.64</v>
      </c>
      <c r="H480" s="5">
        <f t="shared" si="141"/>
        <v>22699.906855999998</v>
      </c>
      <c r="I480" s="5" t="str">
        <f t="shared" si="151"/>
        <v>N/A</v>
      </c>
      <c r="J480" s="222">
        <f>IFERROR(_xlfn.XLOOKUP(A480,Microsoft!A:A,Microsoft!B:B),"N/A")</f>
        <v>428.5</v>
      </c>
      <c r="K480" s="5">
        <f t="shared" si="142"/>
        <v>43688.960149999999</v>
      </c>
      <c r="L480" s="5" t="str">
        <f t="shared" si="152"/>
        <v>N/A</v>
      </c>
      <c r="M480" s="222">
        <f>IFERROR(_xlfn.XLOOKUP($A480,Cisco!A:A,Cisco!B:B),"N/A")</f>
        <v>61.03</v>
      </c>
      <c r="N480" s="5">
        <f t="shared" si="143"/>
        <v>6222.4906369999999</v>
      </c>
      <c r="O480" s="5" t="str">
        <f t="shared" si="153"/>
        <v>N/A</v>
      </c>
      <c r="P480" s="222">
        <f>IFERROR(_xlfn.XLOOKUP($A480,Disney!A:A,Disney!B:B),"N/A")</f>
        <v>108.7</v>
      </c>
      <c r="Q480" s="5">
        <f t="shared" si="144"/>
        <v>11082.82373</v>
      </c>
      <c r="R480" s="5" t="str">
        <f t="shared" si="154"/>
        <v>N/A</v>
      </c>
      <c r="S480" s="222">
        <f>_xlfn.XLOOKUP(A480,FedEx!A:A,FedEx!B:B,"N/A")</f>
        <v>275.57</v>
      </c>
      <c r="T480" s="5">
        <f t="shared" si="145"/>
        <v>28096.538503</v>
      </c>
      <c r="U480" s="5" t="str">
        <f t="shared" si="155"/>
        <v>N/A</v>
      </c>
      <c r="V480" s="222">
        <f>_xlfn.XLOOKUP($A480,'General Motors'!A:A,'General Motors'!B:B,"N/A")</f>
        <v>53.89</v>
      </c>
      <c r="W480" s="5">
        <f t="shared" si="146"/>
        <v>5494.5112309999995</v>
      </c>
      <c r="X480" s="5" t="str">
        <f t="shared" si="156"/>
        <v>N/A</v>
      </c>
      <c r="Y480" s="222">
        <f>_xlfn.XLOOKUP($A480,Chevron!A:A,Chevron!B:B,"N/A")</f>
        <v>158.24</v>
      </c>
      <c r="Z480" s="5">
        <f t="shared" si="147"/>
        <v>16133.818096000001</v>
      </c>
      <c r="AA480" s="5" t="str">
        <f t="shared" si="157"/>
        <v>N/A</v>
      </c>
      <c r="AB480" s="222">
        <f>_xlfn.XLOOKUP($A480,Boeing!A:A,Boeing!B:B,"N/A")</f>
        <v>175.56</v>
      </c>
      <c r="AC480" s="5">
        <f t="shared" si="148"/>
        <v>17899.728923999999</v>
      </c>
      <c r="AD480" s="5" t="str">
        <f t="shared" si="158"/>
        <v>N/A</v>
      </c>
      <c r="AE480" s="222">
        <f>_xlfn.XLOOKUP(A480,Amazon!A:A,Amazon!B:B,"N/A")</f>
        <v>230.71</v>
      </c>
      <c r="AF480" s="5">
        <f t="shared" si="149"/>
        <v>23522.707108999999</v>
      </c>
      <c r="AG480" s="5" t="str">
        <f t="shared" si="159"/>
        <v>N/A</v>
      </c>
      <c r="AH480" s="393">
        <v>6049.24</v>
      </c>
      <c r="AI480" s="393">
        <v>616767.80700000003</v>
      </c>
      <c r="AJ480" s="6" t="s">
        <v>36</v>
      </c>
    </row>
    <row r="481" spans="1:36">
      <c r="A481" s="4">
        <v>45679</v>
      </c>
      <c r="B481" s="222">
        <f>_xlfn.XLOOKUP(A481,'USD RUB'!B:B,'USD RUB'!C:C,"N/A")</f>
        <v>99.928200000000004</v>
      </c>
      <c r="C481" s="222">
        <f>IFERROR(EXP(_xlfn.XLOOKUP(A481,'Bonds (CP)'!$A$4:$A$513,'Work Sheet'!$B$3:$B$512)/252)-1,"N/A")</f>
        <v>0.43751492035928186</v>
      </c>
      <c r="D481" s="222">
        <f>IFERROR(_xlfn.XLOOKUP($A481,Intel!$A$2:$A$502,Intel!$B$2:$B$502),"N/A")</f>
        <v>21.86</v>
      </c>
      <c r="E481" s="5">
        <f t="shared" si="140"/>
        <v>2184.4304520000001</v>
      </c>
      <c r="F481" s="5">
        <f t="shared" si="150"/>
        <v>-1.5855405779197085E-2</v>
      </c>
      <c r="G481" s="222">
        <f>IFERROR(_xlfn.XLOOKUP(A481,Apple!A:A,Apple!B:B),"N/A")</f>
        <v>223.83</v>
      </c>
      <c r="H481" s="5">
        <f t="shared" si="141"/>
        <v>22366.929006000002</v>
      </c>
      <c r="I481" s="5">
        <f t="shared" si="151"/>
        <v>-1.4668687942743008E-2</v>
      </c>
      <c r="J481" s="222">
        <f>IFERROR(_xlfn.XLOOKUP(A481,Microsoft!A:A,Microsoft!B:B),"N/A")</f>
        <v>446.2</v>
      </c>
      <c r="K481" s="5">
        <f t="shared" si="142"/>
        <v>44587.96284</v>
      </c>
      <c r="L481" s="5">
        <f t="shared" si="152"/>
        <v>2.05773423517841E-2</v>
      </c>
      <c r="M481" s="222">
        <f>IFERROR(_xlfn.XLOOKUP($A481,Cisco!A:A,Cisco!B:B),"N/A")</f>
        <v>61.63</v>
      </c>
      <c r="N481" s="5">
        <f t="shared" si="143"/>
        <v>6158.5749660000001</v>
      </c>
      <c r="O481" s="5">
        <f t="shared" si="153"/>
        <v>-1.0271718308412781E-2</v>
      </c>
      <c r="P481" s="222">
        <f>IFERROR(_xlfn.XLOOKUP($A481,Disney!A:A,Disney!B:B),"N/A")</f>
        <v>108.81</v>
      </c>
      <c r="Q481" s="5">
        <f t="shared" si="144"/>
        <v>10873.187442</v>
      </c>
      <c r="R481" s="5">
        <f t="shared" si="154"/>
        <v>-1.8915422017634076E-2</v>
      </c>
      <c r="S481" s="222">
        <f>_xlfn.XLOOKUP(A481,FedEx!A:A,FedEx!B:B,"N/A")</f>
        <v>270.43</v>
      </c>
      <c r="T481" s="5">
        <f t="shared" si="145"/>
        <v>27023.583126000001</v>
      </c>
      <c r="U481" s="5">
        <f t="shared" si="155"/>
        <v>-3.8188169581296783E-2</v>
      </c>
      <c r="V481" s="222">
        <f>_xlfn.XLOOKUP($A481,'General Motors'!A:A,'General Motors'!B:B,"N/A")</f>
        <v>52.76</v>
      </c>
      <c r="W481" s="5">
        <f t="shared" si="146"/>
        <v>5272.211832</v>
      </c>
      <c r="X481" s="5">
        <f t="shared" si="156"/>
        <v>-4.0458448377680534E-2</v>
      </c>
      <c r="Y481" s="222">
        <f>_xlfn.XLOOKUP($A481,Chevron!A:A,Chevron!B:B,"N/A")</f>
        <v>156.41</v>
      </c>
      <c r="Z481" s="5">
        <f t="shared" si="147"/>
        <v>15629.769762</v>
      </c>
      <c r="AA481" s="5">
        <f t="shared" si="157"/>
        <v>-3.1241726601898945E-2</v>
      </c>
      <c r="AB481" s="222">
        <f>_xlfn.XLOOKUP($A481,Boeing!A:A,Boeing!B:B,"N/A")</f>
        <v>174.8</v>
      </c>
      <c r="AC481" s="5">
        <f t="shared" si="148"/>
        <v>17467.449360000002</v>
      </c>
      <c r="AD481" s="5">
        <f t="shared" si="158"/>
        <v>-2.4150062039229869E-2</v>
      </c>
      <c r="AE481" s="222">
        <f>_xlfn.XLOOKUP(A481,Amazon!A:A,Amazon!B:B,"N/A")</f>
        <v>235.01</v>
      </c>
      <c r="AF481" s="5">
        <f t="shared" si="149"/>
        <v>23484.126282000001</v>
      </c>
      <c r="AG481" s="5">
        <f t="shared" si="159"/>
        <v>-1.6401525054586807E-3</v>
      </c>
      <c r="AH481" s="393">
        <v>6086.37</v>
      </c>
      <c r="AI481" s="393">
        <v>608199.99860000005</v>
      </c>
      <c r="AJ481" s="393">
        <v>-1.3891499999999999E-2</v>
      </c>
    </row>
    <row r="482" spans="1:36">
      <c r="A482" s="4">
        <v>45680</v>
      </c>
      <c r="B482" s="222">
        <f>_xlfn.XLOOKUP(A482,'USD RUB'!B:B,'USD RUB'!C:C,"N/A")</f>
        <v>98.2804</v>
      </c>
      <c r="C482" s="222">
        <f>IFERROR(EXP(_xlfn.XLOOKUP(A482,'Bonds (CP)'!$A$4:$A$513,'Work Sheet'!$B$3:$B$512)/252)-1,"N/A")</f>
        <v>0.43598694728795895</v>
      </c>
      <c r="D482" s="222">
        <f>IFERROR(_xlfn.XLOOKUP($A482,Intel!$A$2:$A$502,Intel!$B$2:$B$502),"N/A")</f>
        <v>21.57</v>
      </c>
      <c r="E482" s="5">
        <f t="shared" si="140"/>
        <v>2119.9082280000002</v>
      </c>
      <c r="F482" s="5">
        <f t="shared" si="150"/>
        <v>-2.9537321245876824E-2</v>
      </c>
      <c r="G482" s="222">
        <f>IFERROR(_xlfn.XLOOKUP(A482,Apple!A:A,Apple!B:B),"N/A")</f>
        <v>223.66</v>
      </c>
      <c r="H482" s="5">
        <f t="shared" si="141"/>
        <v>21981.394263999999</v>
      </c>
      <c r="I482" s="5">
        <f t="shared" si="151"/>
        <v>-1.7236820570968092E-2</v>
      </c>
      <c r="J482" s="222">
        <f>IFERROR(_xlfn.XLOOKUP(A482,Microsoft!A:A,Microsoft!B:B),"N/A")</f>
        <v>446.71</v>
      </c>
      <c r="K482" s="5">
        <f t="shared" si="142"/>
        <v>43902.837483999996</v>
      </c>
      <c r="L482" s="5">
        <f t="shared" si="152"/>
        <v>-1.536570213935351E-2</v>
      </c>
      <c r="M482" s="222">
        <f>IFERROR(_xlfn.XLOOKUP($A482,Cisco!A:A,Cisco!B:B),"N/A")</f>
        <v>62.23</v>
      </c>
      <c r="N482" s="5">
        <f t="shared" si="143"/>
        <v>6115.9892919999993</v>
      </c>
      <c r="O482" s="5">
        <f t="shared" si="153"/>
        <v>-6.9148584266824908E-3</v>
      </c>
      <c r="P482" s="222">
        <f>IFERROR(_xlfn.XLOOKUP($A482,Disney!A:A,Disney!B:B),"N/A")</f>
        <v>111.04</v>
      </c>
      <c r="Q482" s="5">
        <f t="shared" si="144"/>
        <v>10913.055616000001</v>
      </c>
      <c r="R482" s="5">
        <f t="shared" si="154"/>
        <v>3.6666501164139831E-3</v>
      </c>
      <c r="S482" s="222">
        <f>_xlfn.XLOOKUP(A482,FedEx!A:A,FedEx!B:B,"N/A")</f>
        <v>270.02999999999997</v>
      </c>
      <c r="T482" s="5">
        <f t="shared" si="145"/>
        <v>26538.656411999997</v>
      </c>
      <c r="U482" s="5">
        <f t="shared" si="155"/>
        <v>-1.7944574993589368E-2</v>
      </c>
      <c r="V482" s="222">
        <f>_xlfn.XLOOKUP($A482,'General Motors'!A:A,'General Motors'!B:B,"N/A")</f>
        <v>54.22</v>
      </c>
      <c r="W482" s="5">
        <f t="shared" si="146"/>
        <v>5328.7632880000001</v>
      </c>
      <c r="X482" s="5">
        <f t="shared" si="156"/>
        <v>1.0726324700528478E-2</v>
      </c>
      <c r="Y482" s="222">
        <f>_xlfn.XLOOKUP($A482,Chevron!A:A,Chevron!B:B,"N/A")</f>
        <v>156.01</v>
      </c>
      <c r="Z482" s="5">
        <f t="shared" si="147"/>
        <v>15332.725203999998</v>
      </c>
      <c r="AA482" s="5">
        <f t="shared" si="157"/>
        <v>-1.9005050139778379E-2</v>
      </c>
      <c r="AB482" s="222">
        <f>_xlfn.XLOOKUP($A482,Boeing!A:A,Boeing!B:B,"N/A")</f>
        <v>178.5</v>
      </c>
      <c r="AC482" s="5">
        <f t="shared" si="148"/>
        <v>17543.0514</v>
      </c>
      <c r="AD482" s="5">
        <f t="shared" si="158"/>
        <v>4.3281671205599448E-3</v>
      </c>
      <c r="AE482" s="222">
        <f>_xlfn.XLOOKUP(A482,Amazon!A:A,Amazon!B:B,"N/A")</f>
        <v>235.42</v>
      </c>
      <c r="AF482" s="5">
        <f t="shared" si="149"/>
        <v>23137.171768</v>
      </c>
      <c r="AG482" s="5">
        <f t="shared" si="159"/>
        <v>-1.477400137581153E-2</v>
      </c>
      <c r="AH482" s="393">
        <v>6118.71</v>
      </c>
      <c r="AI482" s="393">
        <v>601349.26630000002</v>
      </c>
      <c r="AJ482" s="393">
        <v>-1.12639E-2</v>
      </c>
    </row>
    <row r="483" spans="1:36">
      <c r="A483" s="4">
        <v>45681</v>
      </c>
      <c r="B483" s="222">
        <f>_xlfn.XLOOKUP(A483,'USD RUB'!B:B,'USD RUB'!C:C,"N/A")</f>
        <v>99.097800000000007</v>
      </c>
      <c r="C483" s="222" t="str">
        <f>IFERROR(EXP(_xlfn.XLOOKUP(A483,'Bonds (CP)'!$A$4:$A$513,'Work Sheet'!$B$3:$B$512)/252)-1,"N/A")</f>
        <v>N/A</v>
      </c>
      <c r="D483" s="222">
        <f>IFERROR(_xlfn.XLOOKUP($A483,Intel!$A$2:$A$502,Intel!$B$2:$B$502),"N/A")</f>
        <v>20.83</v>
      </c>
      <c r="E483" s="5">
        <f t="shared" si="140"/>
        <v>2064.2071740000001</v>
      </c>
      <c r="F483" s="5">
        <f t="shared" si="150"/>
        <v>-2.6275219495020541E-2</v>
      </c>
      <c r="G483" s="222">
        <f>IFERROR(_xlfn.XLOOKUP(A483,Apple!A:A,Apple!B:B),"N/A")</f>
        <v>222.78</v>
      </c>
      <c r="H483" s="5">
        <f t="shared" si="141"/>
        <v>22077.007884000002</v>
      </c>
      <c r="I483" s="5">
        <f t="shared" si="151"/>
        <v>4.3497522883066964E-3</v>
      </c>
      <c r="J483" s="222">
        <f>IFERROR(_xlfn.XLOOKUP(A483,Microsoft!A:A,Microsoft!B:B),"N/A")</f>
        <v>444.06</v>
      </c>
      <c r="K483" s="5">
        <f t="shared" si="142"/>
        <v>44005.369068</v>
      </c>
      <c r="L483" s="5">
        <f t="shared" si="152"/>
        <v>2.3354204392227462E-3</v>
      </c>
      <c r="M483" s="222">
        <f>IFERROR(_xlfn.XLOOKUP($A483,Cisco!A:A,Cisco!B:B),"N/A")</f>
        <v>62.23</v>
      </c>
      <c r="N483" s="5">
        <f t="shared" si="143"/>
        <v>6166.8560939999998</v>
      </c>
      <c r="O483" s="5">
        <f t="shared" si="153"/>
        <v>8.3170194667503416E-3</v>
      </c>
      <c r="P483" s="222">
        <f>IFERROR(_xlfn.XLOOKUP($A483,Disney!A:A,Disney!B:B),"N/A")</f>
        <v>112.16</v>
      </c>
      <c r="Q483" s="5">
        <f t="shared" si="144"/>
        <v>11114.809248</v>
      </c>
      <c r="R483" s="5">
        <f t="shared" si="154"/>
        <v>1.8487364043503929E-2</v>
      </c>
      <c r="S483" s="222">
        <f>_xlfn.XLOOKUP(A483,FedEx!A:A,FedEx!B:B,"N/A")</f>
        <v>273.29000000000002</v>
      </c>
      <c r="T483" s="5">
        <f t="shared" si="145"/>
        <v>27082.437762000005</v>
      </c>
      <c r="U483" s="5">
        <f t="shared" si="155"/>
        <v>2.0490161278629238E-2</v>
      </c>
      <c r="V483" s="222">
        <f>_xlfn.XLOOKUP($A483,'General Motors'!A:A,'General Motors'!B:B,"N/A")</f>
        <v>53.91</v>
      </c>
      <c r="W483" s="5">
        <f t="shared" si="146"/>
        <v>5342.3623980000002</v>
      </c>
      <c r="X483" s="5">
        <f t="shared" si="156"/>
        <v>2.5520199087514239E-3</v>
      </c>
      <c r="Y483" s="222">
        <f>_xlfn.XLOOKUP($A483,Chevron!A:A,Chevron!B:B,"N/A")</f>
        <v>155.65</v>
      </c>
      <c r="Z483" s="5">
        <f t="shared" si="147"/>
        <v>15424.572570000002</v>
      </c>
      <c r="AA483" s="5">
        <f t="shared" si="157"/>
        <v>5.9902831869733664E-3</v>
      </c>
      <c r="AB483" s="222">
        <f>_xlfn.XLOOKUP($A483,Boeing!A:A,Boeing!B:B,"N/A")</f>
        <v>176.06</v>
      </c>
      <c r="AC483" s="5">
        <f t="shared" si="148"/>
        <v>17447.158668</v>
      </c>
      <c r="AD483" s="5">
        <f t="shared" si="158"/>
        <v>-5.4661375500502096E-3</v>
      </c>
      <c r="AE483" s="222">
        <f>_xlfn.XLOOKUP(A483,Amazon!A:A,Amazon!B:B,"N/A")</f>
        <v>234.85</v>
      </c>
      <c r="AF483" s="5">
        <f t="shared" si="149"/>
        <v>23273.118330000001</v>
      </c>
      <c r="AG483" s="5">
        <f t="shared" si="159"/>
        <v>5.8756776049881942E-3</v>
      </c>
      <c r="AH483" s="393">
        <v>6101.24</v>
      </c>
      <c r="AI483" s="393">
        <v>604619.46129999997</v>
      </c>
      <c r="AJ483" s="393">
        <v>5.4381000000000004E-3</v>
      </c>
    </row>
    <row r="484" spans="1:36">
      <c r="A484" s="4">
        <v>45682</v>
      </c>
      <c r="B484" s="222">
        <f>_xlfn.XLOOKUP(A484,'USD RUB'!B:B,'USD RUB'!C:C,"N/A")</f>
        <v>98.263599999999997</v>
      </c>
      <c r="C484" s="222" t="str">
        <f>IFERROR(EXP(_xlfn.XLOOKUP(A484,'Bonds (CP)'!$A$4:$A$513,'Work Sheet'!$B$3:$B$512)/252)-1,"N/A")</f>
        <v>N/A</v>
      </c>
      <c r="D484" s="222" t="str">
        <f>IFERROR(_xlfn.XLOOKUP($A484,Intel!$A$2:$A$502,Intel!$B$2:$B$502),"N/A")</f>
        <v>N/A</v>
      </c>
      <c r="E484" s="5" t="str">
        <f t="shared" si="140"/>
        <v>N/A</v>
      </c>
      <c r="F484" s="5" t="str">
        <f t="shared" si="150"/>
        <v>N/A</v>
      </c>
      <c r="G484" s="222" t="str">
        <f>IFERROR(_xlfn.XLOOKUP(A484,Apple!A:A,Apple!B:B),"N/A")</f>
        <v>N/A</v>
      </c>
      <c r="H484" s="5" t="str">
        <f t="shared" si="141"/>
        <v>N/A</v>
      </c>
      <c r="I484" s="5" t="str">
        <f t="shared" si="151"/>
        <v>N/A</v>
      </c>
      <c r="J484" s="222" t="str">
        <f>IFERROR(_xlfn.XLOOKUP(A484,Microsoft!A:A,Microsoft!B:B),"N/A")</f>
        <v>N/A</v>
      </c>
      <c r="K484" s="5" t="str">
        <f t="shared" si="142"/>
        <v>N/A</v>
      </c>
      <c r="L484" s="5" t="str">
        <f t="shared" si="152"/>
        <v>N/A</v>
      </c>
      <c r="M484" s="222" t="str">
        <f>IFERROR(_xlfn.XLOOKUP($A484,Cisco!A:A,Cisco!B:B),"N/A")</f>
        <v>N/A</v>
      </c>
      <c r="N484" s="5" t="str">
        <f t="shared" si="143"/>
        <v>N/A</v>
      </c>
      <c r="O484" s="5" t="str">
        <f t="shared" si="153"/>
        <v>N/A</v>
      </c>
      <c r="P484" s="222" t="str">
        <f>IFERROR(_xlfn.XLOOKUP($A484,Disney!A:A,Disney!B:B),"N/A")</f>
        <v>N/A</v>
      </c>
      <c r="Q484" s="5" t="str">
        <f t="shared" si="144"/>
        <v>N/A</v>
      </c>
      <c r="R484" s="5" t="str">
        <f t="shared" si="154"/>
        <v>N/A</v>
      </c>
      <c r="S484" s="222" t="str">
        <f>_xlfn.XLOOKUP(A484,FedEx!A:A,FedEx!B:B,"N/A")</f>
        <v>N/A</v>
      </c>
      <c r="T484" s="5" t="str">
        <f t="shared" si="145"/>
        <v>N/A</v>
      </c>
      <c r="U484" s="5" t="str">
        <f t="shared" si="155"/>
        <v>N/A</v>
      </c>
      <c r="V484" s="222" t="str">
        <f>_xlfn.XLOOKUP($A484,'General Motors'!A:A,'General Motors'!B:B,"N/A")</f>
        <v>N/A</v>
      </c>
      <c r="W484" s="5" t="str">
        <f t="shared" si="146"/>
        <v>N/A</v>
      </c>
      <c r="X484" s="5" t="str">
        <f t="shared" si="156"/>
        <v>N/A</v>
      </c>
      <c r="Y484" s="222" t="str">
        <f>_xlfn.XLOOKUP($A484,Chevron!A:A,Chevron!B:B,"N/A")</f>
        <v>N/A</v>
      </c>
      <c r="Z484" s="5" t="str">
        <f t="shared" si="147"/>
        <v>N/A</v>
      </c>
      <c r="AA484" s="5" t="str">
        <f t="shared" si="157"/>
        <v>N/A</v>
      </c>
      <c r="AB484" s="222" t="str">
        <f>_xlfn.XLOOKUP($A484,Boeing!A:A,Boeing!B:B,"N/A")</f>
        <v>N/A</v>
      </c>
      <c r="AC484" s="5" t="str">
        <f t="shared" si="148"/>
        <v>N/A</v>
      </c>
      <c r="AD484" s="5" t="str">
        <f t="shared" si="158"/>
        <v>N/A</v>
      </c>
      <c r="AE484" s="222" t="str">
        <f>_xlfn.XLOOKUP(A484,Amazon!A:A,Amazon!B:B,"N/A")</f>
        <v>N/A</v>
      </c>
      <c r="AF484" s="5" t="str">
        <f t="shared" si="149"/>
        <v>N/A</v>
      </c>
      <c r="AG484" s="5" t="str">
        <f t="shared" si="159"/>
        <v>N/A</v>
      </c>
      <c r="AH484" s="6" t="s">
        <v>36</v>
      </c>
      <c r="AI484" s="6" t="s">
        <v>36</v>
      </c>
      <c r="AJ484" s="6" t="s">
        <v>36</v>
      </c>
    </row>
    <row r="485" spans="1:36">
      <c r="A485" s="4">
        <v>45683</v>
      </c>
      <c r="B485" s="222" t="str">
        <f>_xlfn.XLOOKUP(A485,'USD RUB'!B:B,'USD RUB'!C:C,"N/A")</f>
        <v>N/A</v>
      </c>
      <c r="C485" s="222" t="str">
        <f>IFERROR(EXP(_xlfn.XLOOKUP(A485,'Bonds (CP)'!$A$4:$A$513,'Work Sheet'!$B$3:$B$512)/252)-1,"N/A")</f>
        <v>N/A</v>
      </c>
      <c r="D485" s="222" t="str">
        <f>IFERROR(_xlfn.XLOOKUP($A485,Intel!$A$2:$A$502,Intel!$B$2:$B$502),"N/A")</f>
        <v>N/A</v>
      </c>
      <c r="E485" s="5" t="str">
        <f t="shared" si="140"/>
        <v>N/A</v>
      </c>
      <c r="F485" s="5" t="str">
        <f t="shared" si="150"/>
        <v>N/A</v>
      </c>
      <c r="G485" s="222" t="str">
        <f>IFERROR(_xlfn.XLOOKUP(A485,Apple!A:A,Apple!B:B),"N/A")</f>
        <v>N/A</v>
      </c>
      <c r="H485" s="5" t="str">
        <f t="shared" si="141"/>
        <v>N/A</v>
      </c>
      <c r="I485" s="5" t="str">
        <f t="shared" si="151"/>
        <v>N/A</v>
      </c>
      <c r="J485" s="222" t="str">
        <f>IFERROR(_xlfn.XLOOKUP(A485,Microsoft!A:A,Microsoft!B:B),"N/A")</f>
        <v>N/A</v>
      </c>
      <c r="K485" s="5" t="str">
        <f t="shared" si="142"/>
        <v>N/A</v>
      </c>
      <c r="L485" s="5" t="str">
        <f t="shared" si="152"/>
        <v>N/A</v>
      </c>
      <c r="M485" s="222" t="str">
        <f>IFERROR(_xlfn.XLOOKUP($A485,Cisco!A:A,Cisco!B:B),"N/A")</f>
        <v>N/A</v>
      </c>
      <c r="N485" s="5" t="str">
        <f t="shared" si="143"/>
        <v>N/A</v>
      </c>
      <c r="O485" s="5" t="str">
        <f t="shared" si="153"/>
        <v>N/A</v>
      </c>
      <c r="P485" s="222" t="str">
        <f>IFERROR(_xlfn.XLOOKUP($A485,Disney!A:A,Disney!B:B),"N/A")</f>
        <v>N/A</v>
      </c>
      <c r="Q485" s="5" t="str">
        <f t="shared" si="144"/>
        <v>N/A</v>
      </c>
      <c r="R485" s="5" t="str">
        <f t="shared" si="154"/>
        <v>N/A</v>
      </c>
      <c r="S485" s="222" t="str">
        <f>_xlfn.XLOOKUP(A485,FedEx!A:A,FedEx!B:B,"N/A")</f>
        <v>N/A</v>
      </c>
      <c r="T485" s="5" t="str">
        <f t="shared" si="145"/>
        <v>N/A</v>
      </c>
      <c r="U485" s="5" t="str">
        <f t="shared" si="155"/>
        <v>N/A</v>
      </c>
      <c r="V485" s="222" t="str">
        <f>_xlfn.XLOOKUP($A485,'General Motors'!A:A,'General Motors'!B:B,"N/A")</f>
        <v>N/A</v>
      </c>
      <c r="W485" s="5" t="str">
        <f t="shared" si="146"/>
        <v>N/A</v>
      </c>
      <c r="X485" s="5" t="str">
        <f t="shared" si="156"/>
        <v>N/A</v>
      </c>
      <c r="Y485" s="222" t="str">
        <f>_xlfn.XLOOKUP($A485,Chevron!A:A,Chevron!B:B,"N/A")</f>
        <v>N/A</v>
      </c>
      <c r="Z485" s="5" t="str">
        <f t="shared" si="147"/>
        <v>N/A</v>
      </c>
      <c r="AA485" s="5" t="str">
        <f t="shared" si="157"/>
        <v>N/A</v>
      </c>
      <c r="AB485" s="222" t="str">
        <f>_xlfn.XLOOKUP($A485,Boeing!A:A,Boeing!B:B,"N/A")</f>
        <v>N/A</v>
      </c>
      <c r="AC485" s="5" t="str">
        <f t="shared" si="148"/>
        <v>N/A</v>
      </c>
      <c r="AD485" s="5" t="str">
        <f t="shared" si="158"/>
        <v>N/A</v>
      </c>
      <c r="AE485" s="222" t="str">
        <f>_xlfn.XLOOKUP(A485,Amazon!A:A,Amazon!B:B,"N/A")</f>
        <v>N/A</v>
      </c>
      <c r="AF485" s="5" t="str">
        <f t="shared" si="149"/>
        <v>N/A</v>
      </c>
      <c r="AG485" s="5" t="str">
        <f t="shared" si="159"/>
        <v>N/A</v>
      </c>
      <c r="AH485" s="6" t="s">
        <v>36</v>
      </c>
      <c r="AI485" s="6" t="s">
        <v>36</v>
      </c>
      <c r="AJ485" s="6" t="s">
        <v>36</v>
      </c>
    </row>
    <row r="486" spans="1:36">
      <c r="A486" s="4">
        <v>45684</v>
      </c>
      <c r="B486" s="222" t="str">
        <f>_xlfn.XLOOKUP(A486,'USD RUB'!B:B,'USD RUB'!C:C,"N/A")</f>
        <v>N/A</v>
      </c>
      <c r="C486" s="222" t="str">
        <f>IFERROR(EXP(_xlfn.XLOOKUP(A486,'Bonds (CP)'!$A$4:$A$513,'Work Sheet'!$B$3:$B$512)/252)-1,"N/A")</f>
        <v>N/A</v>
      </c>
      <c r="D486" s="222">
        <f>IFERROR(_xlfn.XLOOKUP($A486,Intel!$A$2:$A$502,Intel!$B$2:$B$502),"N/A")</f>
        <v>20.29</v>
      </c>
      <c r="E486" s="5" t="str">
        <f t="shared" si="140"/>
        <v>N/A</v>
      </c>
      <c r="F486" s="5" t="str">
        <f t="shared" si="150"/>
        <v>N/A</v>
      </c>
      <c r="G486" s="222">
        <f>IFERROR(_xlfn.XLOOKUP(A486,Apple!A:A,Apple!B:B),"N/A")</f>
        <v>229.86</v>
      </c>
      <c r="H486" s="5" t="str">
        <f t="shared" si="141"/>
        <v>N/A</v>
      </c>
      <c r="I486" s="5" t="str">
        <f t="shared" si="151"/>
        <v>N/A</v>
      </c>
      <c r="J486" s="222">
        <f>IFERROR(_xlfn.XLOOKUP(A486,Microsoft!A:A,Microsoft!B:B),"N/A")</f>
        <v>434.56</v>
      </c>
      <c r="K486" s="5" t="str">
        <f t="shared" si="142"/>
        <v>N/A</v>
      </c>
      <c r="L486" s="5" t="str">
        <f t="shared" si="152"/>
        <v>N/A</v>
      </c>
      <c r="M486" s="222">
        <f>IFERROR(_xlfn.XLOOKUP($A486,Cisco!A:A,Cisco!B:B),"N/A")</f>
        <v>59.08</v>
      </c>
      <c r="N486" s="5" t="str">
        <f t="shared" si="143"/>
        <v>N/A</v>
      </c>
      <c r="O486" s="5" t="str">
        <f t="shared" si="153"/>
        <v>N/A</v>
      </c>
      <c r="P486" s="222">
        <f>IFERROR(_xlfn.XLOOKUP($A486,Disney!A:A,Disney!B:B),"N/A")</f>
        <v>113.34</v>
      </c>
      <c r="Q486" s="5" t="str">
        <f t="shared" si="144"/>
        <v>N/A</v>
      </c>
      <c r="R486" s="5" t="str">
        <f t="shared" si="154"/>
        <v>N/A</v>
      </c>
      <c r="S486" s="222">
        <f>_xlfn.XLOOKUP(A486,FedEx!A:A,FedEx!B:B,"N/A")</f>
        <v>281.52999999999997</v>
      </c>
      <c r="T486" s="5" t="str">
        <f t="shared" si="145"/>
        <v>N/A</v>
      </c>
      <c r="U486" s="5" t="str">
        <f t="shared" si="155"/>
        <v>N/A</v>
      </c>
      <c r="V486" s="222">
        <f>_xlfn.XLOOKUP($A486,'General Motors'!A:A,'General Motors'!B:B,"N/A")</f>
        <v>54.92</v>
      </c>
      <c r="W486" s="5" t="str">
        <f t="shared" si="146"/>
        <v>N/A</v>
      </c>
      <c r="X486" s="5" t="str">
        <f t="shared" si="156"/>
        <v>N/A</v>
      </c>
      <c r="Y486" s="222">
        <f>_xlfn.XLOOKUP($A486,Chevron!A:A,Chevron!B:B,"N/A")</f>
        <v>157.22999999999999</v>
      </c>
      <c r="Z486" s="5" t="str">
        <f t="shared" si="147"/>
        <v>N/A</v>
      </c>
      <c r="AA486" s="5" t="str">
        <f t="shared" si="157"/>
        <v>N/A</v>
      </c>
      <c r="AB486" s="222">
        <f>_xlfn.XLOOKUP($A486,Boeing!A:A,Boeing!B:B,"N/A")</f>
        <v>175.16</v>
      </c>
      <c r="AC486" s="5" t="str">
        <f t="shared" si="148"/>
        <v>N/A</v>
      </c>
      <c r="AD486" s="5" t="str">
        <f t="shared" si="158"/>
        <v>N/A</v>
      </c>
      <c r="AE486" s="222">
        <f>_xlfn.XLOOKUP(A486,Amazon!A:A,Amazon!B:B,"N/A")</f>
        <v>235.42</v>
      </c>
      <c r="AF486" s="5" t="str">
        <f t="shared" si="149"/>
        <v>N/A</v>
      </c>
      <c r="AG486" s="5" t="str">
        <f t="shared" si="159"/>
        <v>N/A</v>
      </c>
      <c r="AH486" s="393">
        <v>6012.28</v>
      </c>
      <c r="AI486" s="6" t="s">
        <v>36</v>
      </c>
      <c r="AJ486" s="6" t="s">
        <v>36</v>
      </c>
    </row>
    <row r="487" spans="1:36">
      <c r="A487" s="4">
        <v>45685</v>
      </c>
      <c r="B487" s="222">
        <f>_xlfn.XLOOKUP(A487,'USD RUB'!B:B,'USD RUB'!C:C,"N/A")</f>
        <v>97.132000000000005</v>
      </c>
      <c r="C487" s="222">
        <f>IFERROR(EXP(_xlfn.XLOOKUP(A487,'Bonds (CP)'!$A$4:$A$513,'Work Sheet'!$B$3:$B$512)/252)-1,"N/A")</f>
        <v>0.42924740550065499</v>
      </c>
      <c r="D487" s="222">
        <f>IFERROR(_xlfn.XLOOKUP($A487,Intel!$A$2:$A$502,Intel!$B$2:$B$502),"N/A")</f>
        <v>19.8</v>
      </c>
      <c r="E487" s="5">
        <f t="shared" si="140"/>
        <v>1923.2136000000003</v>
      </c>
      <c r="F487" s="5" t="str">
        <f t="shared" si="150"/>
        <v>N/A</v>
      </c>
      <c r="G487" s="222">
        <f>IFERROR(_xlfn.XLOOKUP(A487,Apple!A:A,Apple!B:B),"N/A")</f>
        <v>238.26</v>
      </c>
      <c r="H487" s="5">
        <f t="shared" si="141"/>
        <v>23142.670320000001</v>
      </c>
      <c r="I487" s="5" t="str">
        <f t="shared" si="151"/>
        <v>N/A</v>
      </c>
      <c r="J487" s="222">
        <f>IFERROR(_xlfn.XLOOKUP(A487,Microsoft!A:A,Microsoft!B:B),"N/A")</f>
        <v>447.2</v>
      </c>
      <c r="K487" s="5">
        <f t="shared" si="142"/>
        <v>43437.430400000005</v>
      </c>
      <c r="L487" s="5" t="str">
        <f t="shared" si="152"/>
        <v>N/A</v>
      </c>
      <c r="M487" s="222">
        <f>IFERROR(_xlfn.XLOOKUP($A487,Cisco!A:A,Cisco!B:B),"N/A")</f>
        <v>59.43</v>
      </c>
      <c r="N487" s="5">
        <f t="shared" si="143"/>
        <v>5772.55476</v>
      </c>
      <c r="O487" s="5" t="str">
        <f t="shared" si="153"/>
        <v>N/A</v>
      </c>
      <c r="P487" s="222">
        <f>IFERROR(_xlfn.XLOOKUP($A487,Disney!A:A,Disney!B:B),"N/A")</f>
        <v>112.14</v>
      </c>
      <c r="Q487" s="5">
        <f t="shared" si="144"/>
        <v>10892.38248</v>
      </c>
      <c r="R487" s="5" t="str">
        <f t="shared" si="154"/>
        <v>N/A</v>
      </c>
      <c r="S487" s="222">
        <f>_xlfn.XLOOKUP(A487,FedEx!A:A,FedEx!B:B,"N/A")</f>
        <v>278.64999999999998</v>
      </c>
      <c r="T487" s="5">
        <f t="shared" si="145"/>
        <v>27065.8318</v>
      </c>
      <c r="U487" s="5" t="str">
        <f t="shared" si="155"/>
        <v>N/A</v>
      </c>
      <c r="V487" s="222">
        <f>_xlfn.XLOOKUP($A487,'General Motors'!A:A,'General Motors'!B:B,"N/A")</f>
        <v>50.04</v>
      </c>
      <c r="W487" s="5">
        <f t="shared" si="146"/>
        <v>4860.4852799999999</v>
      </c>
      <c r="X487" s="5" t="str">
        <f t="shared" si="156"/>
        <v>N/A</v>
      </c>
      <c r="Y487" s="222">
        <f>_xlfn.XLOOKUP($A487,Chevron!A:A,Chevron!B:B,"N/A")</f>
        <v>156.21</v>
      </c>
      <c r="Z487" s="5">
        <f t="shared" si="147"/>
        <v>15172.989720000001</v>
      </c>
      <c r="AA487" s="5" t="str">
        <f t="shared" si="157"/>
        <v>N/A</v>
      </c>
      <c r="AB487" s="222">
        <f>_xlfn.XLOOKUP($A487,Boeing!A:A,Boeing!B:B,"N/A")</f>
        <v>177.78</v>
      </c>
      <c r="AC487" s="5">
        <f t="shared" si="148"/>
        <v>17268.126960000001</v>
      </c>
      <c r="AD487" s="5" t="str">
        <f t="shared" si="158"/>
        <v>N/A</v>
      </c>
      <c r="AE487" s="222">
        <f>_xlfn.XLOOKUP(A487,Amazon!A:A,Amazon!B:B,"N/A")</f>
        <v>238.15</v>
      </c>
      <c r="AF487" s="5">
        <f t="shared" si="149"/>
        <v>23131.985800000002</v>
      </c>
      <c r="AG487" s="5" t="str">
        <f t="shared" si="159"/>
        <v>N/A</v>
      </c>
      <c r="AH487" s="8">
        <v>1522149</v>
      </c>
      <c r="AI487" s="393">
        <v>589367.83640000003</v>
      </c>
      <c r="AJ487" s="6" t="s">
        <v>36</v>
      </c>
    </row>
    <row r="488" spans="1:36">
      <c r="A488" s="4">
        <v>45686</v>
      </c>
      <c r="B488" s="222">
        <f>_xlfn.XLOOKUP(A488,'USD RUB'!B:B,'USD RUB'!C:C,"N/A")</f>
        <v>97.965800000000002</v>
      </c>
      <c r="C488" s="222">
        <f>IFERROR(EXP(_xlfn.XLOOKUP(A488,'Bonds (CP)'!$A$4:$A$513,'Work Sheet'!$B$3:$B$512)/252)-1,"N/A")</f>
        <v>0.42138838091761888</v>
      </c>
      <c r="D488" s="222">
        <f>IFERROR(_xlfn.XLOOKUP($A488,Intel!$A$2:$A$502,Intel!$B$2:$B$502),"N/A")</f>
        <v>19.75</v>
      </c>
      <c r="E488" s="5">
        <f t="shared" si="140"/>
        <v>1934.82455</v>
      </c>
      <c r="F488" s="5">
        <f t="shared" si="150"/>
        <v>6.0372649195075123E-3</v>
      </c>
      <c r="G488" s="222">
        <f>IFERROR(_xlfn.XLOOKUP(A488,Apple!A:A,Apple!B:B),"N/A")</f>
        <v>239.36</v>
      </c>
      <c r="H488" s="5">
        <f t="shared" si="141"/>
        <v>23449.093888000003</v>
      </c>
      <c r="I488" s="5">
        <f t="shared" si="151"/>
        <v>1.3240631429433103E-2</v>
      </c>
      <c r="J488" s="222">
        <f>IFERROR(_xlfn.XLOOKUP(A488,Microsoft!A:A,Microsoft!B:B),"N/A")</f>
        <v>442.33</v>
      </c>
      <c r="K488" s="5">
        <f t="shared" si="142"/>
        <v>43333.212313999997</v>
      </c>
      <c r="L488" s="5">
        <f t="shared" si="152"/>
        <v>-2.3992691335629202E-3</v>
      </c>
      <c r="M488" s="222">
        <f>IFERROR(_xlfn.XLOOKUP($A488,Cisco!A:A,Cisco!B:B),"N/A")</f>
        <v>59.55</v>
      </c>
      <c r="N488" s="5">
        <f t="shared" si="143"/>
        <v>5833.8633899999995</v>
      </c>
      <c r="O488" s="5">
        <f t="shared" si="153"/>
        <v>1.0620709988725885E-2</v>
      </c>
      <c r="P488" s="222">
        <f>IFERROR(_xlfn.XLOOKUP($A488,Disney!A:A,Disney!B:B),"N/A")</f>
        <v>113.19</v>
      </c>
      <c r="Q488" s="5">
        <f t="shared" si="144"/>
        <v>11088.748901999999</v>
      </c>
      <c r="R488" s="5">
        <f t="shared" si="154"/>
        <v>1.8027866939171133E-2</v>
      </c>
      <c r="S488" s="222">
        <f>_xlfn.XLOOKUP(A488,FedEx!A:A,FedEx!B:B,"N/A")</f>
        <v>275.06</v>
      </c>
      <c r="T488" s="5">
        <f t="shared" si="145"/>
        <v>26946.472948000002</v>
      </c>
      <c r="U488" s="5">
        <f t="shared" si="155"/>
        <v>-4.409945826974293E-3</v>
      </c>
      <c r="V488" s="222">
        <f>_xlfn.XLOOKUP($A488,'General Motors'!A:A,'General Motors'!B:B,"N/A")</f>
        <v>49.78</v>
      </c>
      <c r="W488" s="5">
        <f t="shared" si="146"/>
        <v>4876.7375240000001</v>
      </c>
      <c r="X488" s="5">
        <f t="shared" si="156"/>
        <v>3.3437492480175024E-3</v>
      </c>
      <c r="Y488" s="222">
        <f>_xlfn.XLOOKUP($A488,Chevron!A:A,Chevron!B:B,"N/A")</f>
        <v>155.69</v>
      </c>
      <c r="Z488" s="5">
        <f t="shared" si="147"/>
        <v>15252.295402</v>
      </c>
      <c r="AA488" s="5">
        <f t="shared" si="157"/>
        <v>5.2267670026469037E-3</v>
      </c>
      <c r="AB488" s="222">
        <f>_xlfn.XLOOKUP($A488,Boeing!A:A,Boeing!B:B,"N/A")</f>
        <v>173.66</v>
      </c>
      <c r="AC488" s="5">
        <f t="shared" si="148"/>
        <v>17012.740827999998</v>
      </c>
      <c r="AD488" s="5">
        <f t="shared" si="158"/>
        <v>-1.4789451837572298E-2</v>
      </c>
      <c r="AE488" s="222">
        <f>_xlfn.XLOOKUP(A488,Amazon!A:A,Amazon!B:B,"N/A")</f>
        <v>237.07</v>
      </c>
      <c r="AF488" s="5">
        <f t="shared" si="149"/>
        <v>23224.752206000001</v>
      </c>
      <c r="AG488" s="5">
        <f t="shared" si="159"/>
        <v>4.0103087906961932E-3</v>
      </c>
      <c r="AH488" s="393">
        <v>6039.31</v>
      </c>
      <c r="AI488" s="393">
        <v>591645.83559999999</v>
      </c>
      <c r="AJ488" s="393">
        <v>3.8651599999999999E-3</v>
      </c>
    </row>
    <row r="489" spans="1:36">
      <c r="A489" s="4">
        <v>45687</v>
      </c>
      <c r="B489" s="222">
        <f>_xlfn.XLOOKUP(A489,'USD RUB'!B:B,'USD RUB'!C:C,"N/A")</f>
        <v>98.012600000000006</v>
      </c>
      <c r="C489" s="222">
        <f>IFERROR(EXP(_xlfn.XLOOKUP(A489,'Bonds (CP)'!$A$4:$A$513,'Work Sheet'!$B$3:$B$512)/252)-1,"N/A")</f>
        <v>0.42317752233115424</v>
      </c>
      <c r="D489" s="222">
        <f>IFERROR(_xlfn.XLOOKUP($A489,Intel!$A$2:$A$502,Intel!$B$2:$B$502),"N/A")</f>
        <v>20.010000000000002</v>
      </c>
      <c r="E489" s="5">
        <f t="shared" si="140"/>
        <v>1961.2321260000003</v>
      </c>
      <c r="F489" s="5">
        <f t="shared" si="150"/>
        <v>1.3648563638496425E-2</v>
      </c>
      <c r="G489" s="222">
        <f>IFERROR(_xlfn.XLOOKUP(A489,Apple!A:A,Apple!B:B),"N/A")</f>
        <v>237.59</v>
      </c>
      <c r="H489" s="5">
        <f t="shared" si="141"/>
        <v>23286.813634000002</v>
      </c>
      <c r="I489" s="5">
        <f t="shared" si="151"/>
        <v>-6.9205341057143599E-3</v>
      </c>
      <c r="J489" s="222">
        <f>IFERROR(_xlfn.XLOOKUP(A489,Microsoft!A:A,Microsoft!B:B),"N/A")</f>
        <v>414.99</v>
      </c>
      <c r="K489" s="5">
        <f t="shared" si="142"/>
        <v>40674.248874000004</v>
      </c>
      <c r="L489" s="5">
        <f t="shared" si="152"/>
        <v>-6.1360866135025449E-2</v>
      </c>
      <c r="M489" s="222">
        <f>IFERROR(_xlfn.XLOOKUP($A489,Cisco!A:A,Cisco!B:B),"N/A")</f>
        <v>60.47</v>
      </c>
      <c r="N489" s="5">
        <f t="shared" si="143"/>
        <v>5926.8219220000001</v>
      </c>
      <c r="O489" s="5">
        <f t="shared" si="153"/>
        <v>1.5934300443055216E-2</v>
      </c>
      <c r="P489" s="222">
        <f>IFERROR(_xlfn.XLOOKUP($A489,Disney!A:A,Disney!B:B),"N/A")</f>
        <v>113.43</v>
      </c>
      <c r="Q489" s="5">
        <f t="shared" si="144"/>
        <v>11117.569218000001</v>
      </c>
      <c r="R489" s="5">
        <f t="shared" si="154"/>
        <v>2.5990593036877563E-3</v>
      </c>
      <c r="S489" s="222">
        <f>_xlfn.XLOOKUP(A489,FedEx!A:A,FedEx!B:B,"N/A")</f>
        <v>269.24</v>
      </c>
      <c r="T489" s="5">
        <f t="shared" si="145"/>
        <v>26388.912424000002</v>
      </c>
      <c r="U489" s="5">
        <f t="shared" si="155"/>
        <v>-2.0691410155086132E-2</v>
      </c>
      <c r="V489" s="222">
        <f>_xlfn.XLOOKUP($A489,'General Motors'!A:A,'General Motors'!B:B,"N/A")</f>
        <v>49.5</v>
      </c>
      <c r="W489" s="5">
        <f t="shared" si="146"/>
        <v>4851.6237000000001</v>
      </c>
      <c r="X489" s="5">
        <f t="shared" si="156"/>
        <v>-5.1497182032879119E-3</v>
      </c>
      <c r="Y489" s="222">
        <f>_xlfn.XLOOKUP($A489,Chevron!A:A,Chevron!B:B,"N/A")</f>
        <v>156.32</v>
      </c>
      <c r="Z489" s="5">
        <f t="shared" si="147"/>
        <v>15321.329632000001</v>
      </c>
      <c r="AA489" s="5">
        <f t="shared" si="157"/>
        <v>4.5261534857861108E-3</v>
      </c>
      <c r="AB489" s="222">
        <f>_xlfn.XLOOKUP($A489,Boeing!A:A,Boeing!B:B,"N/A")</f>
        <v>179.53</v>
      </c>
      <c r="AC489" s="5">
        <f t="shared" si="148"/>
        <v>17596.202078000002</v>
      </c>
      <c r="AD489" s="5">
        <f t="shared" si="158"/>
        <v>3.4295546843323921E-2</v>
      </c>
      <c r="AE489" s="222">
        <f>_xlfn.XLOOKUP(A489,Amazon!A:A,Amazon!B:B,"N/A")</f>
        <v>234.64</v>
      </c>
      <c r="AF489" s="5">
        <f t="shared" si="149"/>
        <v>22997.676464</v>
      </c>
      <c r="AG489" s="5">
        <f t="shared" si="159"/>
        <v>-9.7773160284283511E-3</v>
      </c>
      <c r="AH489" s="393">
        <v>6071.17</v>
      </c>
      <c r="AI489" s="393">
        <v>595051.15670000005</v>
      </c>
      <c r="AJ489" s="393">
        <v>5.7556700000000001E-3</v>
      </c>
    </row>
    <row r="490" spans="1:36">
      <c r="A490" s="4">
        <v>45688</v>
      </c>
      <c r="B490" s="222">
        <f>_xlfn.XLOOKUP(A490,'USD RUB'!B:B,'USD RUB'!C:C,"N/A")</f>
        <v>98.006200000000007</v>
      </c>
      <c r="C490" s="222">
        <f>IFERROR(EXP(_xlfn.XLOOKUP(A490,'Bonds (CP)'!$A$4:$A$513,'Work Sheet'!$B$3:$B$512)/252)-1,"N/A")</f>
        <v>0.42756449408225716</v>
      </c>
      <c r="D490" s="222">
        <f>IFERROR(_xlfn.XLOOKUP($A490,Intel!$A$2:$A$502,Intel!$B$2:$B$502),"N/A")</f>
        <v>19.43</v>
      </c>
      <c r="E490" s="5">
        <f t="shared" si="140"/>
        <v>1904.2604660000002</v>
      </c>
      <c r="F490" s="5">
        <f t="shared" si="150"/>
        <v>-2.9048912285663864E-2</v>
      </c>
      <c r="G490" s="222">
        <f>IFERROR(_xlfn.XLOOKUP(A490,Apple!A:A,Apple!B:B),"N/A")</f>
        <v>236</v>
      </c>
      <c r="H490" s="5">
        <f t="shared" si="141"/>
        <v>23129.463200000002</v>
      </c>
      <c r="I490" s="5">
        <f t="shared" si="151"/>
        <v>-6.7570615917267318E-3</v>
      </c>
      <c r="J490" s="222">
        <f>IFERROR(_xlfn.XLOOKUP(A490,Microsoft!A:A,Microsoft!B:B),"N/A")</f>
        <v>415.06</v>
      </c>
      <c r="K490" s="5">
        <f t="shared" si="142"/>
        <v>40678.453372000004</v>
      </c>
      <c r="L490" s="5">
        <f t="shared" si="152"/>
        <v>1.0337002197680079E-4</v>
      </c>
      <c r="M490" s="222">
        <f>IFERROR(_xlfn.XLOOKUP($A490,Cisco!A:A,Cisco!B:B),"N/A")</f>
        <v>60.6</v>
      </c>
      <c r="N490" s="5">
        <f t="shared" si="143"/>
        <v>5939.1757200000002</v>
      </c>
      <c r="O490" s="5">
        <f t="shared" si="153"/>
        <v>2.0843882543768455E-3</v>
      </c>
      <c r="P490" s="222">
        <f>IFERROR(_xlfn.XLOOKUP($A490,Disney!A:A,Disney!B:B),"N/A")</f>
        <v>113.06</v>
      </c>
      <c r="Q490" s="5">
        <f t="shared" si="144"/>
        <v>11080.580972000002</v>
      </c>
      <c r="R490" s="5">
        <f t="shared" si="154"/>
        <v>-3.327008384180985E-3</v>
      </c>
      <c r="S490" s="222">
        <f>_xlfn.XLOOKUP(A490,FedEx!A:A,FedEx!B:B,"N/A")</f>
        <v>264.87</v>
      </c>
      <c r="T490" s="5">
        <f t="shared" si="145"/>
        <v>25958.902194000002</v>
      </c>
      <c r="U490" s="5">
        <f t="shared" si="155"/>
        <v>-1.6295109972357835E-2</v>
      </c>
      <c r="V490" s="222">
        <f>_xlfn.XLOOKUP($A490,'General Motors'!A:A,'General Motors'!B:B,"N/A")</f>
        <v>49.46</v>
      </c>
      <c r="W490" s="5">
        <f t="shared" si="146"/>
        <v>4847.3866520000001</v>
      </c>
      <c r="X490" s="5">
        <f t="shared" si="156"/>
        <v>-8.7332576926768546E-4</v>
      </c>
      <c r="Y490" s="222">
        <f>_xlfn.XLOOKUP($A490,Chevron!A:A,Chevron!B:B,"N/A")</f>
        <v>149.19</v>
      </c>
      <c r="Z490" s="5">
        <f t="shared" si="147"/>
        <v>14621.544978</v>
      </c>
      <c r="AA490" s="5">
        <f t="shared" si="157"/>
        <v>-4.5673885413863635E-2</v>
      </c>
      <c r="AB490" s="222">
        <f>_xlfn.XLOOKUP($A490,Boeing!A:A,Boeing!B:B,"N/A")</f>
        <v>176.52</v>
      </c>
      <c r="AC490" s="5">
        <f t="shared" si="148"/>
        <v>17300.054424000002</v>
      </c>
      <c r="AD490" s="5">
        <f t="shared" si="158"/>
        <v>-1.6830203056730331E-2</v>
      </c>
      <c r="AE490" s="222">
        <f>_xlfn.XLOOKUP(A490,Amazon!A:A,Amazon!B:B,"N/A")</f>
        <v>237.68</v>
      </c>
      <c r="AF490" s="5">
        <f t="shared" si="149"/>
        <v>23294.113616000002</v>
      </c>
      <c r="AG490" s="5">
        <f t="shared" si="159"/>
        <v>1.2889874003751522E-2</v>
      </c>
      <c r="AH490" s="393">
        <v>6040.53</v>
      </c>
      <c r="AI490" s="393">
        <v>592009.39130000002</v>
      </c>
      <c r="AJ490" s="393">
        <v>-5.1117999999999997E-3</v>
      </c>
    </row>
    <row r="491" spans="1:36">
      <c r="A491" s="4">
        <v>45689</v>
      </c>
      <c r="B491" s="222">
        <f>_xlfn.XLOOKUP(A491,'USD RUB'!B:B,'USD RUB'!C:C,"N/A")</f>
        <v>97.810699999999997</v>
      </c>
      <c r="C491" s="222" t="str">
        <f>IFERROR(EXP(_xlfn.XLOOKUP(A491,'Bonds (CP)'!$A$4:$A$513,'Work Sheet'!$B$3:$B$512)/252)-1,"N/A")</f>
        <v>N/A</v>
      </c>
      <c r="D491" s="222" t="str">
        <f>IFERROR(_xlfn.XLOOKUP($A491,Intel!$A$2:$A$502,Intel!$B$2:$B$502),"N/A")</f>
        <v>N/A</v>
      </c>
      <c r="E491" s="5" t="str">
        <f t="shared" si="140"/>
        <v>N/A</v>
      </c>
      <c r="F491" s="5" t="str">
        <f t="shared" si="150"/>
        <v>N/A</v>
      </c>
      <c r="G491" s="222" t="str">
        <f>IFERROR(_xlfn.XLOOKUP(A491,Apple!A:A,Apple!B:B),"N/A")</f>
        <v>N/A</v>
      </c>
      <c r="H491" s="5" t="str">
        <f t="shared" si="141"/>
        <v>N/A</v>
      </c>
      <c r="I491" s="5" t="str">
        <f t="shared" si="151"/>
        <v>N/A</v>
      </c>
      <c r="J491" s="222" t="str">
        <f>IFERROR(_xlfn.XLOOKUP(A491,Microsoft!A:A,Microsoft!B:B),"N/A")</f>
        <v>N/A</v>
      </c>
      <c r="K491" s="5" t="str">
        <f t="shared" si="142"/>
        <v>N/A</v>
      </c>
      <c r="L491" s="5" t="str">
        <f t="shared" si="152"/>
        <v>N/A</v>
      </c>
      <c r="M491" s="222" t="str">
        <f>IFERROR(_xlfn.XLOOKUP($A491,Cisco!A:A,Cisco!B:B),"N/A")</f>
        <v>N/A</v>
      </c>
      <c r="N491" s="5" t="str">
        <f t="shared" si="143"/>
        <v>N/A</v>
      </c>
      <c r="O491" s="5" t="str">
        <f t="shared" si="153"/>
        <v>N/A</v>
      </c>
      <c r="P491" s="222" t="str">
        <f>IFERROR(_xlfn.XLOOKUP($A491,Disney!A:A,Disney!B:B),"N/A")</f>
        <v>N/A</v>
      </c>
      <c r="Q491" s="5" t="str">
        <f t="shared" si="144"/>
        <v>N/A</v>
      </c>
      <c r="R491" s="5" t="str">
        <f t="shared" si="154"/>
        <v>N/A</v>
      </c>
      <c r="S491" s="222" t="str">
        <f>_xlfn.XLOOKUP(A491,FedEx!A:A,FedEx!B:B,"N/A")</f>
        <v>N/A</v>
      </c>
      <c r="T491" s="5" t="str">
        <f t="shared" si="145"/>
        <v>N/A</v>
      </c>
      <c r="U491" s="5" t="str">
        <f t="shared" si="155"/>
        <v>N/A</v>
      </c>
      <c r="V491" s="222" t="str">
        <f>_xlfn.XLOOKUP($A491,'General Motors'!A:A,'General Motors'!B:B,"N/A")</f>
        <v>N/A</v>
      </c>
      <c r="W491" s="5" t="str">
        <f t="shared" si="146"/>
        <v>N/A</v>
      </c>
      <c r="X491" s="5" t="str">
        <f t="shared" si="156"/>
        <v>N/A</v>
      </c>
      <c r="Y491" s="222" t="str">
        <f>_xlfn.XLOOKUP($A491,Chevron!A:A,Chevron!B:B,"N/A")</f>
        <v>N/A</v>
      </c>
      <c r="Z491" s="5" t="str">
        <f t="shared" si="147"/>
        <v>N/A</v>
      </c>
      <c r="AA491" s="5" t="str">
        <f t="shared" si="157"/>
        <v>N/A</v>
      </c>
      <c r="AB491" s="222" t="str">
        <f>_xlfn.XLOOKUP($A491,Boeing!A:A,Boeing!B:B,"N/A")</f>
        <v>N/A</v>
      </c>
      <c r="AC491" s="5" t="str">
        <f t="shared" si="148"/>
        <v>N/A</v>
      </c>
      <c r="AD491" s="5" t="str">
        <f t="shared" si="158"/>
        <v>N/A</v>
      </c>
      <c r="AE491" s="222" t="str">
        <f>_xlfn.XLOOKUP(A491,Amazon!A:A,Amazon!B:B,"N/A")</f>
        <v>N/A</v>
      </c>
      <c r="AF491" s="5" t="str">
        <f t="shared" si="149"/>
        <v>N/A</v>
      </c>
      <c r="AG491" s="5" t="str">
        <f t="shared" si="159"/>
        <v>N/A</v>
      </c>
      <c r="AH491" s="6" t="s">
        <v>36</v>
      </c>
      <c r="AI491" s="6" t="s">
        <v>36</v>
      </c>
      <c r="AJ491" s="6" t="s">
        <v>36</v>
      </c>
    </row>
    <row r="492" spans="1:36">
      <c r="A492" s="4">
        <v>45690</v>
      </c>
      <c r="B492" s="222" t="str">
        <f>_xlfn.XLOOKUP(A492,'USD RUB'!B:B,'USD RUB'!C:C,"N/A")</f>
        <v>N/A</v>
      </c>
      <c r="C492" s="222" t="str">
        <f>IFERROR(EXP(_xlfn.XLOOKUP(A492,'Bonds (CP)'!$A$4:$A$513,'Work Sheet'!$B$3:$B$512)/252)-1,"N/A")</f>
        <v>N/A</v>
      </c>
      <c r="D492" s="222" t="str">
        <f>IFERROR(_xlfn.XLOOKUP($A492,Intel!$A$2:$A$502,Intel!$B$2:$B$502),"N/A")</f>
        <v>N/A</v>
      </c>
      <c r="E492" s="5" t="str">
        <f t="shared" si="140"/>
        <v>N/A</v>
      </c>
      <c r="F492" s="5" t="str">
        <f t="shared" si="150"/>
        <v>N/A</v>
      </c>
      <c r="G492" s="222" t="str">
        <f>IFERROR(_xlfn.XLOOKUP(A492,Apple!A:A,Apple!B:B),"N/A")</f>
        <v>N/A</v>
      </c>
      <c r="H492" s="5" t="str">
        <f t="shared" si="141"/>
        <v>N/A</v>
      </c>
      <c r="I492" s="5" t="str">
        <f t="shared" si="151"/>
        <v>N/A</v>
      </c>
      <c r="J492" s="222" t="str">
        <f>IFERROR(_xlfn.XLOOKUP(A492,Microsoft!A:A,Microsoft!B:B),"N/A")</f>
        <v>N/A</v>
      </c>
      <c r="K492" s="5" t="str">
        <f t="shared" si="142"/>
        <v>N/A</v>
      </c>
      <c r="L492" s="5" t="str">
        <f t="shared" si="152"/>
        <v>N/A</v>
      </c>
      <c r="M492" s="222" t="str">
        <f>IFERROR(_xlfn.XLOOKUP($A492,Cisco!A:A,Cisco!B:B),"N/A")</f>
        <v>N/A</v>
      </c>
      <c r="N492" s="5" t="str">
        <f t="shared" si="143"/>
        <v>N/A</v>
      </c>
      <c r="O492" s="5" t="str">
        <f t="shared" si="153"/>
        <v>N/A</v>
      </c>
      <c r="P492" s="222" t="str">
        <f>IFERROR(_xlfn.XLOOKUP($A492,Disney!A:A,Disney!B:B),"N/A")</f>
        <v>N/A</v>
      </c>
      <c r="Q492" s="5" t="str">
        <f t="shared" si="144"/>
        <v>N/A</v>
      </c>
      <c r="R492" s="5" t="str">
        <f t="shared" si="154"/>
        <v>N/A</v>
      </c>
      <c r="S492" s="222" t="str">
        <f>_xlfn.XLOOKUP(A492,FedEx!A:A,FedEx!B:B,"N/A")</f>
        <v>N/A</v>
      </c>
      <c r="T492" s="5" t="str">
        <f t="shared" si="145"/>
        <v>N/A</v>
      </c>
      <c r="U492" s="5" t="str">
        <f t="shared" si="155"/>
        <v>N/A</v>
      </c>
      <c r="V492" s="222" t="str">
        <f>_xlfn.XLOOKUP($A492,'General Motors'!A:A,'General Motors'!B:B,"N/A")</f>
        <v>N/A</v>
      </c>
      <c r="W492" s="5" t="str">
        <f t="shared" si="146"/>
        <v>N/A</v>
      </c>
      <c r="X492" s="5" t="str">
        <f t="shared" si="156"/>
        <v>N/A</v>
      </c>
      <c r="Y492" s="222" t="str">
        <f>_xlfn.XLOOKUP($A492,Chevron!A:A,Chevron!B:B,"N/A")</f>
        <v>N/A</v>
      </c>
      <c r="Z492" s="5" t="str">
        <f t="shared" si="147"/>
        <v>N/A</v>
      </c>
      <c r="AA492" s="5" t="str">
        <f t="shared" si="157"/>
        <v>N/A</v>
      </c>
      <c r="AB492" s="222" t="str">
        <f>_xlfn.XLOOKUP($A492,Boeing!A:A,Boeing!B:B,"N/A")</f>
        <v>N/A</v>
      </c>
      <c r="AC492" s="5" t="str">
        <f t="shared" si="148"/>
        <v>N/A</v>
      </c>
      <c r="AD492" s="5" t="str">
        <f t="shared" si="158"/>
        <v>N/A</v>
      </c>
      <c r="AE492" s="222" t="str">
        <f>_xlfn.XLOOKUP(A492,Amazon!A:A,Amazon!B:B,"N/A")</f>
        <v>N/A</v>
      </c>
      <c r="AF492" s="5" t="str">
        <f t="shared" si="149"/>
        <v>N/A</v>
      </c>
      <c r="AG492" s="5" t="str">
        <f t="shared" si="159"/>
        <v>N/A</v>
      </c>
      <c r="AH492" s="6" t="s">
        <v>36</v>
      </c>
      <c r="AI492" s="6" t="s">
        <v>36</v>
      </c>
      <c r="AJ492" s="6" t="s">
        <v>36</v>
      </c>
    </row>
    <row r="493" spans="1:36">
      <c r="A493" s="4">
        <v>45691</v>
      </c>
      <c r="B493" s="222" t="str">
        <f>_xlfn.XLOOKUP(A493,'USD RUB'!B:B,'USD RUB'!C:C,"N/A")</f>
        <v>N/A</v>
      </c>
      <c r="C493" s="222">
        <f>IFERROR(EXP(_xlfn.XLOOKUP(A493,'Bonds (CP)'!$A$4:$A$513,'Work Sheet'!$B$3:$B$512)/252)-1,"N/A")</f>
        <v>0.42823368011043028</v>
      </c>
      <c r="D493" s="222">
        <f>IFERROR(_xlfn.XLOOKUP($A493,Intel!$A$2:$A$502,Intel!$B$2:$B$502),"N/A")</f>
        <v>19.38</v>
      </c>
      <c r="E493" s="5" t="str">
        <f t="shared" si="140"/>
        <v>N/A</v>
      </c>
      <c r="F493" s="5" t="str">
        <f t="shared" si="150"/>
        <v>N/A</v>
      </c>
      <c r="G493" s="222">
        <f>IFERROR(_xlfn.XLOOKUP(A493,Apple!A:A,Apple!B:B),"N/A")</f>
        <v>228.01</v>
      </c>
      <c r="H493" s="5" t="str">
        <f t="shared" si="141"/>
        <v>N/A</v>
      </c>
      <c r="I493" s="5" t="str">
        <f t="shared" si="151"/>
        <v>N/A</v>
      </c>
      <c r="J493" s="222">
        <f>IFERROR(_xlfn.XLOOKUP(A493,Microsoft!A:A,Microsoft!B:B),"N/A")</f>
        <v>410.92</v>
      </c>
      <c r="K493" s="5" t="str">
        <f t="shared" si="142"/>
        <v>N/A</v>
      </c>
      <c r="L493" s="5" t="str">
        <f t="shared" si="152"/>
        <v>N/A</v>
      </c>
      <c r="M493" s="222">
        <f>IFERROR(_xlfn.XLOOKUP($A493,Cisco!A:A,Cisco!B:B),"N/A")</f>
        <v>61.04</v>
      </c>
      <c r="N493" s="5" t="str">
        <f t="shared" si="143"/>
        <v>N/A</v>
      </c>
      <c r="O493" s="5" t="str">
        <f t="shared" si="153"/>
        <v>N/A</v>
      </c>
      <c r="P493" s="222">
        <f>IFERROR(_xlfn.XLOOKUP($A493,Disney!A:A,Disney!B:B),"N/A")</f>
        <v>114</v>
      </c>
      <c r="Q493" s="5" t="str">
        <f t="shared" si="144"/>
        <v>N/A</v>
      </c>
      <c r="R493" s="5" t="str">
        <f t="shared" si="154"/>
        <v>N/A</v>
      </c>
      <c r="S493" s="222">
        <f>_xlfn.XLOOKUP(A493,FedEx!A:A,FedEx!B:B,"N/A")</f>
        <v>247.34</v>
      </c>
      <c r="T493" s="5" t="str">
        <f t="shared" si="145"/>
        <v>N/A</v>
      </c>
      <c r="U493" s="5" t="str">
        <f t="shared" si="155"/>
        <v>N/A</v>
      </c>
      <c r="V493" s="222">
        <f>_xlfn.XLOOKUP($A493,'General Motors'!A:A,'General Motors'!B:B,"N/A")</f>
        <v>47.9</v>
      </c>
      <c r="W493" s="5" t="str">
        <f t="shared" si="146"/>
        <v>N/A</v>
      </c>
      <c r="X493" s="5" t="str">
        <f t="shared" si="156"/>
        <v>N/A</v>
      </c>
      <c r="Y493" s="222">
        <f>_xlfn.XLOOKUP($A493,Chevron!A:A,Chevron!B:B,"N/A")</f>
        <v>149.34</v>
      </c>
      <c r="Z493" s="5" t="str">
        <f t="shared" si="147"/>
        <v>N/A</v>
      </c>
      <c r="AA493" s="5" t="str">
        <f t="shared" si="157"/>
        <v>N/A</v>
      </c>
      <c r="AB493" s="222">
        <f>_xlfn.XLOOKUP($A493,Boeing!A:A,Boeing!B:B,"N/A")</f>
        <v>175.87</v>
      </c>
      <c r="AC493" s="5" t="str">
        <f t="shared" si="148"/>
        <v>N/A</v>
      </c>
      <c r="AD493" s="5" t="str">
        <f t="shared" si="158"/>
        <v>N/A</v>
      </c>
      <c r="AE493" s="222">
        <f>_xlfn.XLOOKUP(A493,Amazon!A:A,Amazon!B:B,"N/A")</f>
        <v>237.42</v>
      </c>
      <c r="AF493" s="5" t="str">
        <f t="shared" si="149"/>
        <v>N/A</v>
      </c>
      <c r="AG493" s="5" t="str">
        <f t="shared" si="159"/>
        <v>N/A</v>
      </c>
      <c r="AH493" s="393">
        <v>5994.57</v>
      </c>
      <c r="AI493" s="6" t="s">
        <v>36</v>
      </c>
      <c r="AJ493" s="6" t="s">
        <v>36</v>
      </c>
    </row>
    <row r="494" spans="1:36">
      <c r="A494" s="4">
        <v>45692</v>
      </c>
      <c r="B494" s="222">
        <f>_xlfn.XLOOKUP(A494,'USD RUB'!B:B,'USD RUB'!C:C,"N/A")</f>
        <v>99.943299999999994</v>
      </c>
      <c r="C494" s="222" t="str">
        <f>IFERROR(EXP(_xlfn.XLOOKUP(A494,'Bonds (CP)'!$A$4:$A$513,'Work Sheet'!$B$3:$B$512)/252)-1,"N/A")</f>
        <v>N/A</v>
      </c>
      <c r="D494" s="222">
        <f>IFERROR(_xlfn.XLOOKUP($A494,Intel!$A$2:$A$502,Intel!$B$2:$B$502),"N/A")</f>
        <v>19.29</v>
      </c>
      <c r="E494" s="5">
        <f t="shared" si="140"/>
        <v>1927.9062569999999</v>
      </c>
      <c r="F494" s="5" t="str">
        <f t="shared" si="150"/>
        <v>N/A</v>
      </c>
      <c r="G494" s="222">
        <f>IFERROR(_xlfn.XLOOKUP(A494,Apple!A:A,Apple!B:B),"N/A")</f>
        <v>232.8</v>
      </c>
      <c r="H494" s="5">
        <f t="shared" si="141"/>
        <v>23266.80024</v>
      </c>
      <c r="I494" s="5" t="str">
        <f t="shared" si="151"/>
        <v>N/A</v>
      </c>
      <c r="J494" s="222">
        <f>IFERROR(_xlfn.XLOOKUP(A494,Microsoft!A:A,Microsoft!B:B),"N/A")</f>
        <v>412.37</v>
      </c>
      <c r="K494" s="5">
        <f t="shared" si="142"/>
        <v>41213.618621000001</v>
      </c>
      <c r="L494" s="5" t="str">
        <f t="shared" si="152"/>
        <v>N/A</v>
      </c>
      <c r="M494" s="222">
        <f>IFERROR(_xlfn.XLOOKUP($A494,Cisco!A:A,Cisco!B:B),"N/A")</f>
        <v>61.34</v>
      </c>
      <c r="N494" s="5">
        <f t="shared" si="143"/>
        <v>6130.5220220000001</v>
      </c>
      <c r="O494" s="5" t="str">
        <f t="shared" si="153"/>
        <v>N/A</v>
      </c>
      <c r="P494" s="222">
        <f>IFERROR(_xlfn.XLOOKUP($A494,Disney!A:A,Disney!B:B),"N/A")</f>
        <v>113.3</v>
      </c>
      <c r="Q494" s="5">
        <f t="shared" si="144"/>
        <v>11323.575889999998</v>
      </c>
      <c r="R494" s="5" t="str">
        <f t="shared" si="154"/>
        <v>N/A</v>
      </c>
      <c r="S494" s="222">
        <f>_xlfn.XLOOKUP(A494,FedEx!A:A,FedEx!B:B,"N/A")</f>
        <v>250.95</v>
      </c>
      <c r="T494" s="5">
        <f t="shared" si="145"/>
        <v>25080.771134999999</v>
      </c>
      <c r="U494" s="5" t="str">
        <f t="shared" si="155"/>
        <v>N/A</v>
      </c>
      <c r="V494" s="222">
        <f>_xlfn.XLOOKUP($A494,'General Motors'!A:A,'General Motors'!B:B,"N/A")</f>
        <v>48.57</v>
      </c>
      <c r="W494" s="5">
        <f t="shared" si="146"/>
        <v>4854.2460809999993</v>
      </c>
      <c r="X494" s="5" t="str">
        <f t="shared" si="156"/>
        <v>N/A</v>
      </c>
      <c r="Y494" s="222">
        <f>_xlfn.XLOOKUP($A494,Chevron!A:A,Chevron!B:B,"N/A")</f>
        <v>153.22</v>
      </c>
      <c r="Z494" s="5">
        <f t="shared" si="147"/>
        <v>15313.312425999999</v>
      </c>
      <c r="AA494" s="5" t="str">
        <f t="shared" si="157"/>
        <v>N/A</v>
      </c>
      <c r="AB494" s="222">
        <f>_xlfn.XLOOKUP($A494,Boeing!A:A,Boeing!B:B,"N/A")</f>
        <v>176.23</v>
      </c>
      <c r="AC494" s="5">
        <f t="shared" si="148"/>
        <v>17613.007758999996</v>
      </c>
      <c r="AD494" s="5" t="str">
        <f t="shared" si="158"/>
        <v>N/A</v>
      </c>
      <c r="AE494" s="222">
        <f>_xlfn.XLOOKUP(A494,Amazon!A:A,Amazon!B:B,"N/A")</f>
        <v>242.06</v>
      </c>
      <c r="AF494" s="5">
        <f t="shared" si="149"/>
        <v>24192.275197999999</v>
      </c>
      <c r="AG494" s="5" t="str">
        <f t="shared" si="159"/>
        <v>N/A</v>
      </c>
      <c r="AH494" s="393">
        <v>6037.88</v>
      </c>
      <c r="AI494" s="393">
        <v>603445.65220000001</v>
      </c>
      <c r="AJ494" s="6" t="s">
        <v>36</v>
      </c>
    </row>
    <row r="495" spans="1:36">
      <c r="A495" s="4">
        <v>45693</v>
      </c>
      <c r="B495" s="222">
        <f>_xlfn.XLOOKUP(A495,'USD RUB'!B:B,'USD RUB'!C:C,"N/A")</f>
        <v>98.533600000000007</v>
      </c>
      <c r="C495" s="222" t="str">
        <f>IFERROR(EXP(_xlfn.XLOOKUP(A495,'Bonds (CP)'!$A$4:$A$513,'Work Sheet'!$B$3:$B$512)/252)-1,"N/A")</f>
        <v>N/A</v>
      </c>
      <c r="D495" s="222">
        <f>IFERROR(_xlfn.XLOOKUP($A495,Intel!$A$2:$A$502,Intel!$B$2:$B$502),"N/A")</f>
        <v>19.649999999999999</v>
      </c>
      <c r="E495" s="5">
        <f t="shared" si="140"/>
        <v>1936.18524</v>
      </c>
      <c r="F495" s="5">
        <f t="shared" si="150"/>
        <v>4.2942871158491158E-3</v>
      </c>
      <c r="G495" s="222">
        <f>IFERROR(_xlfn.XLOOKUP(A495,Apple!A:A,Apple!B:B),"N/A")</f>
        <v>232.47</v>
      </c>
      <c r="H495" s="5">
        <f t="shared" si="141"/>
        <v>22906.105992000001</v>
      </c>
      <c r="I495" s="5">
        <f t="shared" si="151"/>
        <v>-1.5502529109262642E-2</v>
      </c>
      <c r="J495" s="222">
        <f>IFERROR(_xlfn.XLOOKUP(A495,Microsoft!A:A,Microsoft!B:B),"N/A")</f>
        <v>413.29</v>
      </c>
      <c r="K495" s="5">
        <f t="shared" si="142"/>
        <v>40722.951544000003</v>
      </c>
      <c r="L495" s="5">
        <f t="shared" si="152"/>
        <v>-1.1905459734370072E-2</v>
      </c>
      <c r="M495" s="222">
        <f>IFERROR(_xlfn.XLOOKUP($A495,Cisco!A:A,Cisco!B:B),"N/A")</f>
        <v>62.57</v>
      </c>
      <c r="N495" s="5">
        <f t="shared" si="143"/>
        <v>6165.2473520000003</v>
      </c>
      <c r="O495" s="5">
        <f t="shared" si="153"/>
        <v>5.6643349253757691E-3</v>
      </c>
      <c r="P495" s="222">
        <f>IFERROR(_xlfn.XLOOKUP($A495,Disney!A:A,Disney!B:B),"N/A")</f>
        <v>110.54</v>
      </c>
      <c r="Q495" s="5">
        <f t="shared" si="144"/>
        <v>10891.904144000002</v>
      </c>
      <c r="R495" s="5">
        <f t="shared" si="154"/>
        <v>-3.812150421327698E-2</v>
      </c>
      <c r="S495" s="222">
        <f>_xlfn.XLOOKUP(A495,FedEx!A:A,FedEx!B:B,"N/A")</f>
        <v>252.41</v>
      </c>
      <c r="T495" s="5">
        <f t="shared" si="145"/>
        <v>24870.865976000001</v>
      </c>
      <c r="U495" s="5">
        <f t="shared" si="155"/>
        <v>-8.3691668756977755E-3</v>
      </c>
      <c r="V495" s="222">
        <f>_xlfn.XLOOKUP($A495,'General Motors'!A:A,'General Motors'!B:B,"N/A")</f>
        <v>47.81</v>
      </c>
      <c r="W495" s="5">
        <f t="shared" si="146"/>
        <v>4710.8914160000004</v>
      </c>
      <c r="X495" s="5">
        <f t="shared" si="156"/>
        <v>-2.9531808360746981E-2</v>
      </c>
      <c r="Y495" s="222">
        <f>_xlfn.XLOOKUP($A495,Chevron!A:A,Chevron!B:B,"N/A")</f>
        <v>152.99</v>
      </c>
      <c r="Z495" s="5">
        <f t="shared" si="147"/>
        <v>15074.655464000001</v>
      </c>
      <c r="AA495" s="5">
        <f t="shared" si="157"/>
        <v>-1.5584933903313392E-2</v>
      </c>
      <c r="AB495" s="222">
        <f>_xlfn.XLOOKUP($A495,Boeing!A:A,Boeing!B:B,"N/A")</f>
        <v>181.84</v>
      </c>
      <c r="AC495" s="5">
        <f t="shared" si="148"/>
        <v>17917.349824000001</v>
      </c>
      <c r="AD495" s="5">
        <f t="shared" si="158"/>
        <v>1.7279391979174497E-2</v>
      </c>
      <c r="AE495" s="222">
        <f>_xlfn.XLOOKUP(A495,Amazon!A:A,Amazon!B:B,"N/A")</f>
        <v>236.17</v>
      </c>
      <c r="AF495" s="5">
        <f t="shared" si="149"/>
        <v>23270.680312</v>
      </c>
      <c r="AG495" s="5">
        <f t="shared" si="159"/>
        <v>-3.809459335499743E-2</v>
      </c>
      <c r="AH495" s="393">
        <v>6061.48</v>
      </c>
      <c r="AI495" s="393">
        <v>597259.44570000004</v>
      </c>
      <c r="AJ495" s="393">
        <v>-1.02515E-2</v>
      </c>
    </row>
    <row r="496" spans="1:36">
      <c r="A496" s="4">
        <v>45694</v>
      </c>
      <c r="B496" s="222">
        <f>_xlfn.XLOOKUP(A496,'USD RUB'!B:B,'USD RUB'!C:C,"N/A")</f>
        <v>98.055599999999998</v>
      </c>
      <c r="C496" s="222">
        <f>IFERROR(EXP(_xlfn.XLOOKUP(A496,'Bonds (CP)'!$A$4:$A$513,'Work Sheet'!$B$3:$B$512)/252)-1,"N/A")</f>
        <v>0.43142696650520085</v>
      </c>
      <c r="D496" s="222">
        <f>IFERROR(_xlfn.XLOOKUP($A496,Intel!$A$2:$A$502,Intel!$B$2:$B$502),"N/A")</f>
        <v>19.38</v>
      </c>
      <c r="E496" s="5">
        <f t="shared" si="140"/>
        <v>1900.3175279999998</v>
      </c>
      <c r="F496" s="5">
        <f t="shared" si="150"/>
        <v>-1.8524938244028899E-2</v>
      </c>
      <c r="G496" s="222">
        <f>IFERROR(_xlfn.XLOOKUP(A496,Apple!A:A,Apple!B:B),"N/A")</f>
        <v>233.22</v>
      </c>
      <c r="H496" s="5">
        <f t="shared" si="141"/>
        <v>22868.527031999998</v>
      </c>
      <c r="I496" s="5">
        <f t="shared" si="151"/>
        <v>-1.6405651843717228E-3</v>
      </c>
      <c r="J496" s="222">
        <f>IFERROR(_xlfn.XLOOKUP(A496,Microsoft!A:A,Microsoft!B:B),"N/A")</f>
        <v>415.82</v>
      </c>
      <c r="K496" s="5">
        <f t="shared" si="142"/>
        <v>40773.479591999996</v>
      </c>
      <c r="L496" s="5">
        <f t="shared" si="152"/>
        <v>1.2407756826122718E-3</v>
      </c>
      <c r="M496" s="222">
        <f>IFERROR(_xlfn.XLOOKUP($A496,Cisco!A:A,Cisco!B:B),"N/A")</f>
        <v>62.27</v>
      </c>
      <c r="N496" s="5">
        <f t="shared" si="143"/>
        <v>6105.9222120000004</v>
      </c>
      <c r="O496" s="5">
        <f t="shared" si="153"/>
        <v>-9.6225076810186883E-3</v>
      </c>
      <c r="P496" s="222">
        <f>IFERROR(_xlfn.XLOOKUP($A496,Disney!A:A,Disney!B:B),"N/A")</f>
        <v>112.09</v>
      </c>
      <c r="Q496" s="5">
        <f t="shared" si="144"/>
        <v>10991.052204</v>
      </c>
      <c r="R496" s="5">
        <f t="shared" si="154"/>
        <v>9.102913383112643E-3</v>
      </c>
      <c r="S496" s="222">
        <f>_xlfn.XLOOKUP(A496,FedEx!A:A,FedEx!B:B,"N/A")</f>
        <v>258.77</v>
      </c>
      <c r="T496" s="5">
        <f t="shared" si="145"/>
        <v>25373.847611999998</v>
      </c>
      <c r="U496" s="5">
        <f t="shared" si="155"/>
        <v>2.02237282966089E-2</v>
      </c>
      <c r="V496" s="222">
        <f>_xlfn.XLOOKUP($A496,'General Motors'!A:A,'General Motors'!B:B,"N/A")</f>
        <v>47.93</v>
      </c>
      <c r="W496" s="5">
        <f t="shared" si="146"/>
        <v>4699.8049080000001</v>
      </c>
      <c r="X496" s="5">
        <f t="shared" si="156"/>
        <v>-2.3533779535538368E-3</v>
      </c>
      <c r="Y496" s="222">
        <f>_xlfn.XLOOKUP($A496,Chevron!A:A,Chevron!B:B,"N/A")</f>
        <v>151.9</v>
      </c>
      <c r="Z496" s="5">
        <f t="shared" si="147"/>
        <v>14894.645640000001</v>
      </c>
      <c r="AA496" s="5">
        <f t="shared" si="157"/>
        <v>-1.1941223096599729E-2</v>
      </c>
      <c r="AB496" s="222">
        <f>_xlfn.XLOOKUP($A496,Boeing!A:A,Boeing!B:B,"N/A")</f>
        <v>184.8</v>
      </c>
      <c r="AC496" s="5">
        <f t="shared" si="148"/>
        <v>18120.674880000002</v>
      </c>
      <c r="AD496" s="5">
        <f t="shared" si="158"/>
        <v>1.1347942524828625E-2</v>
      </c>
      <c r="AE496" s="222">
        <f>_xlfn.XLOOKUP(A496,Amazon!A:A,Amazon!B:B,"N/A")</f>
        <v>238.83</v>
      </c>
      <c r="AF496" s="5">
        <f t="shared" si="149"/>
        <v>23418.618947999999</v>
      </c>
      <c r="AG496" s="5">
        <f t="shared" si="159"/>
        <v>6.3572974239052282E-3</v>
      </c>
      <c r="AH496" s="393">
        <v>6083.57</v>
      </c>
      <c r="AI496" s="393">
        <v>596528.10649999999</v>
      </c>
      <c r="AJ496" s="393">
        <v>-1.2244999999999999E-3</v>
      </c>
    </row>
    <row r="497" spans="1:36">
      <c r="A497" s="4">
        <v>45695</v>
      </c>
      <c r="B497" s="222">
        <f>_xlfn.XLOOKUP(A497,'USD RUB'!B:B,'USD RUB'!C:C,"N/A")</f>
        <v>96.910399999999996</v>
      </c>
      <c r="C497" s="222">
        <f>IFERROR(EXP(_xlfn.XLOOKUP(A497,'Bonds (CP)'!$A$4:$A$513,'Work Sheet'!$B$3:$B$512)/252)-1,"N/A")</f>
        <v>0.43556476081963047</v>
      </c>
      <c r="D497" s="222">
        <f>IFERROR(_xlfn.XLOOKUP($A497,Intel!$A$2:$A$502,Intel!$B$2:$B$502),"N/A")</f>
        <v>19.100000000000001</v>
      </c>
      <c r="E497" s="5">
        <f t="shared" si="140"/>
        <v>1850.98864</v>
      </c>
      <c r="F497" s="5">
        <f t="shared" si="150"/>
        <v>-2.5958234491430643E-2</v>
      </c>
      <c r="G497" s="222">
        <f>IFERROR(_xlfn.XLOOKUP(A497,Apple!A:A,Apple!B:B),"N/A")</f>
        <v>227.63</v>
      </c>
      <c r="H497" s="5">
        <f t="shared" si="141"/>
        <v>22059.714351999999</v>
      </c>
      <c r="I497" s="5">
        <f t="shared" si="151"/>
        <v>-3.5367939477178645E-2</v>
      </c>
      <c r="J497" s="222">
        <f>IFERROR(_xlfn.XLOOKUP(A497,Microsoft!A:A,Microsoft!B:B),"N/A")</f>
        <v>409.75</v>
      </c>
      <c r="K497" s="5">
        <f t="shared" si="142"/>
        <v>39709.036399999997</v>
      </c>
      <c r="L497" s="5">
        <f t="shared" si="152"/>
        <v>-2.6106263253746209E-2</v>
      </c>
      <c r="M497" s="222">
        <f>IFERROR(_xlfn.XLOOKUP($A497,Cisco!A:A,Cisco!B:B),"N/A")</f>
        <v>62.27</v>
      </c>
      <c r="N497" s="5">
        <f t="shared" si="143"/>
        <v>6034.610608</v>
      </c>
      <c r="O497" s="5">
        <f t="shared" si="153"/>
        <v>-1.1679088190781672E-2</v>
      </c>
      <c r="P497" s="222">
        <f>IFERROR(_xlfn.XLOOKUP($A497,Disney!A:A,Disney!B:B),"N/A")</f>
        <v>110.86</v>
      </c>
      <c r="Q497" s="5">
        <f t="shared" si="144"/>
        <v>10743.486944</v>
      </c>
      <c r="R497" s="5">
        <f t="shared" si="154"/>
        <v>-2.2524254766973284E-2</v>
      </c>
      <c r="S497" s="222">
        <f>_xlfn.XLOOKUP(A497,FedEx!A:A,FedEx!B:B,"N/A")</f>
        <v>256.08</v>
      </c>
      <c r="T497" s="5">
        <f t="shared" si="145"/>
        <v>24816.815231999997</v>
      </c>
      <c r="U497" s="5">
        <f t="shared" si="155"/>
        <v>-2.1953011956159285E-2</v>
      </c>
      <c r="V497" s="222">
        <f>_xlfn.XLOOKUP($A497,'General Motors'!A:A,'General Motors'!B:B,"N/A")</f>
        <v>47.39</v>
      </c>
      <c r="W497" s="5">
        <f t="shared" si="146"/>
        <v>4592.5838560000002</v>
      </c>
      <c r="X497" s="5">
        <f t="shared" si="156"/>
        <v>-2.2813936769479182E-2</v>
      </c>
      <c r="Y497" s="222">
        <f>_xlfn.XLOOKUP($A497,Chevron!A:A,Chevron!B:B,"N/A")</f>
        <v>152.62</v>
      </c>
      <c r="Z497" s="5">
        <f t="shared" si="147"/>
        <v>14790.465248</v>
      </c>
      <c r="AA497" s="5">
        <f t="shared" si="157"/>
        <v>-6.9944861071565834E-3</v>
      </c>
      <c r="AB497" s="222">
        <f>_xlfn.XLOOKUP($A497,Boeing!A:A,Boeing!B:B,"N/A")</f>
        <v>181.49</v>
      </c>
      <c r="AC497" s="5">
        <f t="shared" si="148"/>
        <v>17588.268496000001</v>
      </c>
      <c r="AD497" s="5">
        <f t="shared" si="158"/>
        <v>-2.938115647048134E-2</v>
      </c>
      <c r="AE497" s="222">
        <f>_xlfn.XLOOKUP(A497,Amazon!A:A,Amazon!B:B,"N/A")</f>
        <v>229.15</v>
      </c>
      <c r="AF497" s="5">
        <f t="shared" si="149"/>
        <v>22207.01816</v>
      </c>
      <c r="AG497" s="5">
        <f t="shared" si="159"/>
        <v>-5.1736645559258054E-2</v>
      </c>
      <c r="AH497" s="393">
        <v>6025.99</v>
      </c>
      <c r="AI497" s="393">
        <v>583981.10129999998</v>
      </c>
      <c r="AJ497" s="393">
        <v>-2.1033400000000001E-2</v>
      </c>
    </row>
    <row r="498" spans="1:36">
      <c r="A498" s="4">
        <v>45696</v>
      </c>
      <c r="B498" s="222">
        <f>_xlfn.XLOOKUP(A498,'USD RUB'!B:B,'USD RUB'!C:C,"N/A")</f>
        <v>97.276200000000003</v>
      </c>
      <c r="C498" s="222" t="str">
        <f>IFERROR(EXP(_xlfn.XLOOKUP(A498,'Bonds (CP)'!$A$4:$A$513,'Work Sheet'!$B$3:$B$512)/252)-1,"N/A")</f>
        <v>N/A</v>
      </c>
      <c r="D498" s="222" t="str">
        <f>IFERROR(_xlfn.XLOOKUP($A498,Intel!$A$2:$A$502,Intel!$B$2:$B$502),"N/A")</f>
        <v>N/A</v>
      </c>
      <c r="E498" s="5" t="str">
        <f t="shared" si="140"/>
        <v>N/A</v>
      </c>
      <c r="F498" s="5" t="str">
        <f t="shared" si="150"/>
        <v>N/A</v>
      </c>
      <c r="G498" s="222" t="str">
        <f>IFERROR(_xlfn.XLOOKUP(A498,Apple!A:A,Apple!B:B),"N/A")</f>
        <v>N/A</v>
      </c>
      <c r="H498" s="5" t="str">
        <f t="shared" si="141"/>
        <v>N/A</v>
      </c>
      <c r="I498" s="5" t="str">
        <f t="shared" si="151"/>
        <v>N/A</v>
      </c>
      <c r="J498" s="222" t="str">
        <f>IFERROR(_xlfn.XLOOKUP(A498,Microsoft!A:A,Microsoft!B:B),"N/A")</f>
        <v>N/A</v>
      </c>
      <c r="K498" s="5" t="str">
        <f t="shared" si="142"/>
        <v>N/A</v>
      </c>
      <c r="L498" s="5" t="str">
        <f t="shared" si="152"/>
        <v>N/A</v>
      </c>
      <c r="M498" s="222" t="str">
        <f>IFERROR(_xlfn.XLOOKUP($A498,Cisco!A:A,Cisco!B:B),"N/A")</f>
        <v>N/A</v>
      </c>
      <c r="N498" s="5" t="str">
        <f t="shared" si="143"/>
        <v>N/A</v>
      </c>
      <c r="O498" s="5" t="str">
        <f t="shared" si="153"/>
        <v>N/A</v>
      </c>
      <c r="P498" s="222" t="str">
        <f>IFERROR(_xlfn.XLOOKUP($A498,Disney!A:A,Disney!B:B),"N/A")</f>
        <v>N/A</v>
      </c>
      <c r="Q498" s="5" t="str">
        <f t="shared" si="144"/>
        <v>N/A</v>
      </c>
      <c r="R498" s="5" t="str">
        <f t="shared" si="154"/>
        <v>N/A</v>
      </c>
      <c r="S498" s="222" t="str">
        <f>_xlfn.XLOOKUP(A498,FedEx!A:A,FedEx!B:B,"N/A")</f>
        <v>N/A</v>
      </c>
      <c r="T498" s="5" t="str">
        <f t="shared" si="145"/>
        <v>N/A</v>
      </c>
      <c r="U498" s="5" t="str">
        <f t="shared" si="155"/>
        <v>N/A</v>
      </c>
      <c r="V498" s="222" t="str">
        <f>_xlfn.XLOOKUP($A498,'General Motors'!A:A,'General Motors'!B:B,"N/A")</f>
        <v>N/A</v>
      </c>
      <c r="W498" s="5" t="str">
        <f t="shared" si="146"/>
        <v>N/A</v>
      </c>
      <c r="X498" s="5" t="str">
        <f t="shared" si="156"/>
        <v>N/A</v>
      </c>
      <c r="Y498" s="222" t="str">
        <f>_xlfn.XLOOKUP($A498,Chevron!A:A,Chevron!B:B,"N/A")</f>
        <v>N/A</v>
      </c>
      <c r="Z498" s="5" t="str">
        <f t="shared" si="147"/>
        <v>N/A</v>
      </c>
      <c r="AA498" s="5" t="str">
        <f t="shared" si="157"/>
        <v>N/A</v>
      </c>
      <c r="AB498" s="222" t="str">
        <f>_xlfn.XLOOKUP($A498,Boeing!A:A,Boeing!B:B,"N/A")</f>
        <v>N/A</v>
      </c>
      <c r="AC498" s="5" t="str">
        <f t="shared" si="148"/>
        <v>N/A</v>
      </c>
      <c r="AD498" s="5" t="str">
        <f t="shared" si="158"/>
        <v>N/A</v>
      </c>
      <c r="AE498" s="222" t="str">
        <f>_xlfn.XLOOKUP(A498,Amazon!A:A,Amazon!B:B,"N/A")</f>
        <v>N/A</v>
      </c>
      <c r="AF498" s="5" t="str">
        <f t="shared" si="149"/>
        <v>N/A</v>
      </c>
      <c r="AG498" s="5" t="str">
        <f t="shared" si="159"/>
        <v>N/A</v>
      </c>
      <c r="AH498" s="6" t="s">
        <v>36</v>
      </c>
      <c r="AI498" s="6" t="s">
        <v>36</v>
      </c>
      <c r="AJ498" s="6" t="s">
        <v>36</v>
      </c>
    </row>
    <row r="499" spans="1:36">
      <c r="A499" s="4">
        <v>45697</v>
      </c>
      <c r="B499" s="222" t="str">
        <f>_xlfn.XLOOKUP(A499,'USD RUB'!B:B,'USD RUB'!C:C,"N/A")</f>
        <v>N/A</v>
      </c>
      <c r="C499" s="222" t="str">
        <f>IFERROR(EXP(_xlfn.XLOOKUP(A499,'Bonds (CP)'!$A$4:$A$513,'Work Sheet'!$B$3:$B$512)/252)-1,"N/A")</f>
        <v>N/A</v>
      </c>
      <c r="D499" s="222" t="str">
        <f>IFERROR(_xlfn.XLOOKUP($A499,Intel!$A$2:$A$502,Intel!$B$2:$B$502),"N/A")</f>
        <v>N/A</v>
      </c>
      <c r="E499" s="5" t="str">
        <f t="shared" si="140"/>
        <v>N/A</v>
      </c>
      <c r="F499" s="5" t="str">
        <f t="shared" si="150"/>
        <v>N/A</v>
      </c>
      <c r="G499" s="222" t="str">
        <f>IFERROR(_xlfn.XLOOKUP(A499,Apple!A:A,Apple!B:B),"N/A")</f>
        <v>N/A</v>
      </c>
      <c r="H499" s="5" t="str">
        <f t="shared" si="141"/>
        <v>N/A</v>
      </c>
      <c r="I499" s="5" t="str">
        <f t="shared" si="151"/>
        <v>N/A</v>
      </c>
      <c r="J499" s="222" t="str">
        <f>IFERROR(_xlfn.XLOOKUP(A499,Microsoft!A:A,Microsoft!B:B),"N/A")</f>
        <v>N/A</v>
      </c>
      <c r="K499" s="5" t="str">
        <f t="shared" si="142"/>
        <v>N/A</v>
      </c>
      <c r="L499" s="5" t="str">
        <f t="shared" si="152"/>
        <v>N/A</v>
      </c>
      <c r="M499" s="222" t="str">
        <f>IFERROR(_xlfn.XLOOKUP($A499,Cisco!A:A,Cisco!B:B),"N/A")</f>
        <v>N/A</v>
      </c>
      <c r="N499" s="5" t="str">
        <f t="shared" si="143"/>
        <v>N/A</v>
      </c>
      <c r="O499" s="5" t="str">
        <f t="shared" si="153"/>
        <v>N/A</v>
      </c>
      <c r="P499" s="222" t="str">
        <f>IFERROR(_xlfn.XLOOKUP($A499,Disney!A:A,Disney!B:B),"N/A")</f>
        <v>N/A</v>
      </c>
      <c r="Q499" s="5" t="str">
        <f t="shared" si="144"/>
        <v>N/A</v>
      </c>
      <c r="R499" s="5" t="str">
        <f t="shared" si="154"/>
        <v>N/A</v>
      </c>
      <c r="S499" s="222" t="str">
        <f>_xlfn.XLOOKUP(A499,FedEx!A:A,FedEx!B:B,"N/A")</f>
        <v>N/A</v>
      </c>
      <c r="T499" s="5" t="str">
        <f t="shared" si="145"/>
        <v>N/A</v>
      </c>
      <c r="U499" s="5" t="str">
        <f t="shared" si="155"/>
        <v>N/A</v>
      </c>
      <c r="V499" s="222" t="str">
        <f>_xlfn.XLOOKUP($A499,'General Motors'!A:A,'General Motors'!B:B,"N/A")</f>
        <v>N/A</v>
      </c>
      <c r="W499" s="5" t="str">
        <f t="shared" si="146"/>
        <v>N/A</v>
      </c>
      <c r="X499" s="5" t="str">
        <f t="shared" si="156"/>
        <v>N/A</v>
      </c>
      <c r="Y499" s="222" t="str">
        <f>_xlfn.XLOOKUP($A499,Chevron!A:A,Chevron!B:B,"N/A")</f>
        <v>N/A</v>
      </c>
      <c r="Z499" s="5" t="str">
        <f t="shared" si="147"/>
        <v>N/A</v>
      </c>
      <c r="AA499" s="5" t="str">
        <f t="shared" si="157"/>
        <v>N/A</v>
      </c>
      <c r="AB499" s="222" t="str">
        <f>_xlfn.XLOOKUP($A499,Boeing!A:A,Boeing!B:B,"N/A")</f>
        <v>N/A</v>
      </c>
      <c r="AC499" s="5" t="str">
        <f t="shared" si="148"/>
        <v>N/A</v>
      </c>
      <c r="AD499" s="5" t="str">
        <f t="shared" si="158"/>
        <v>N/A</v>
      </c>
      <c r="AE499" s="222" t="str">
        <f>_xlfn.XLOOKUP(A499,Amazon!A:A,Amazon!B:B,"N/A")</f>
        <v>N/A</v>
      </c>
      <c r="AF499" s="5" t="str">
        <f t="shared" si="149"/>
        <v>N/A</v>
      </c>
      <c r="AG499" s="5" t="str">
        <f t="shared" si="159"/>
        <v>N/A</v>
      </c>
      <c r="AH499" s="6" t="s">
        <v>36</v>
      </c>
      <c r="AI499" s="6" t="s">
        <v>36</v>
      </c>
      <c r="AJ499" s="6" t="s">
        <v>36</v>
      </c>
    </row>
    <row r="500" spans="1:36">
      <c r="A500" s="4">
        <v>45698</v>
      </c>
      <c r="B500" s="222" t="str">
        <f>_xlfn.XLOOKUP(A500,'USD RUB'!B:B,'USD RUB'!C:C,"N/A")</f>
        <v>N/A</v>
      </c>
      <c r="C500" s="222">
        <f>IFERROR(EXP(_xlfn.XLOOKUP(A500,'Bonds (CP)'!$A$4:$A$513,'Work Sheet'!$B$3:$B$512)/252)-1,"N/A")</f>
        <v>0.43643433829806844</v>
      </c>
      <c r="D500" s="222">
        <f>IFERROR(_xlfn.XLOOKUP($A500,Intel!$A$2:$A$502,Intel!$B$2:$B$502),"N/A")</f>
        <v>19.77</v>
      </c>
      <c r="E500" s="5" t="str">
        <f t="shared" si="140"/>
        <v>N/A</v>
      </c>
      <c r="F500" s="5" t="str">
        <f t="shared" si="150"/>
        <v>N/A</v>
      </c>
      <c r="G500" s="222">
        <f>IFERROR(_xlfn.XLOOKUP(A500,Apple!A:A,Apple!B:B),"N/A")</f>
        <v>227.65</v>
      </c>
      <c r="H500" s="5" t="str">
        <f t="shared" si="141"/>
        <v>N/A</v>
      </c>
      <c r="I500" s="5" t="str">
        <f t="shared" si="151"/>
        <v>N/A</v>
      </c>
      <c r="J500" s="222">
        <f>IFERROR(_xlfn.XLOOKUP(A500,Microsoft!A:A,Microsoft!B:B),"N/A")</f>
        <v>412.22</v>
      </c>
      <c r="K500" s="5" t="str">
        <f t="shared" si="142"/>
        <v>N/A</v>
      </c>
      <c r="L500" s="5" t="str">
        <f t="shared" si="152"/>
        <v>N/A</v>
      </c>
      <c r="M500" s="222">
        <f>IFERROR(_xlfn.XLOOKUP($A500,Cisco!A:A,Cisco!B:B),"N/A")</f>
        <v>62.81</v>
      </c>
      <c r="N500" s="5" t="str">
        <f t="shared" si="143"/>
        <v>N/A</v>
      </c>
      <c r="O500" s="5" t="str">
        <f t="shared" si="153"/>
        <v>N/A</v>
      </c>
      <c r="P500" s="222">
        <f>IFERROR(_xlfn.XLOOKUP($A500,Disney!A:A,Disney!B:B),"N/A")</f>
        <v>109.28</v>
      </c>
      <c r="Q500" s="5" t="str">
        <f t="shared" si="144"/>
        <v>N/A</v>
      </c>
      <c r="R500" s="5" t="str">
        <f t="shared" si="154"/>
        <v>N/A</v>
      </c>
      <c r="S500" s="222">
        <f>_xlfn.XLOOKUP(A500,FedEx!A:A,FedEx!B:B,"N/A")</f>
        <v>258.23</v>
      </c>
      <c r="T500" s="5" t="str">
        <f t="shared" si="145"/>
        <v>N/A</v>
      </c>
      <c r="U500" s="5" t="str">
        <f t="shared" si="155"/>
        <v>N/A</v>
      </c>
      <c r="V500" s="222">
        <f>_xlfn.XLOOKUP($A500,'General Motors'!A:A,'General Motors'!B:B,"N/A")</f>
        <v>46.57</v>
      </c>
      <c r="W500" s="5" t="str">
        <f t="shared" si="146"/>
        <v>N/A</v>
      </c>
      <c r="X500" s="5" t="str">
        <f t="shared" si="156"/>
        <v>N/A</v>
      </c>
      <c r="Y500" s="222">
        <f>_xlfn.XLOOKUP($A500,Chevron!A:A,Chevron!B:B,"N/A")</f>
        <v>155.77000000000001</v>
      </c>
      <c r="Z500" s="5" t="str">
        <f t="shared" si="147"/>
        <v>N/A</v>
      </c>
      <c r="AA500" s="5" t="str">
        <f t="shared" si="157"/>
        <v>N/A</v>
      </c>
      <c r="AB500" s="222">
        <f>_xlfn.XLOOKUP($A500,Boeing!A:A,Boeing!B:B,"N/A")</f>
        <v>180.55</v>
      </c>
      <c r="AC500" s="5" t="str">
        <f t="shared" si="148"/>
        <v>N/A</v>
      </c>
      <c r="AD500" s="5" t="str">
        <f t="shared" si="158"/>
        <v>N/A</v>
      </c>
      <c r="AE500" s="222">
        <f>_xlfn.XLOOKUP(A500,Amazon!A:A,Amazon!B:B,"N/A")</f>
        <v>233.14</v>
      </c>
      <c r="AF500" s="5" t="str">
        <f t="shared" si="149"/>
        <v>N/A</v>
      </c>
      <c r="AG500" s="5" t="str">
        <f t="shared" si="159"/>
        <v>N/A</v>
      </c>
      <c r="AH500" s="393">
        <v>6066.44</v>
      </c>
      <c r="AI500" s="6" t="s">
        <v>36</v>
      </c>
      <c r="AJ500" s="6" t="s">
        <v>36</v>
      </c>
    </row>
    <row r="501" spans="1:36">
      <c r="A501" s="4">
        <v>45699</v>
      </c>
      <c r="B501" s="222">
        <f>_xlfn.XLOOKUP(A501,'USD RUB'!B:B,'USD RUB'!C:C,"N/A")</f>
        <v>96.7821</v>
      </c>
      <c r="C501" s="222">
        <f>IFERROR(EXP(_xlfn.XLOOKUP(A501,'Bonds (CP)'!$A$4:$A$513,'Work Sheet'!$B$3:$B$512)/252)-1,"N/A")</f>
        <v>0.43554710120301898</v>
      </c>
      <c r="D501" s="222">
        <f>IFERROR(_xlfn.XLOOKUP($A501,Intel!$A$2:$A$502,Intel!$B$2:$B$502),"N/A")</f>
        <v>20.97</v>
      </c>
      <c r="E501" s="5">
        <f t="shared" si="140"/>
        <v>2029.5206369999999</v>
      </c>
      <c r="F501" s="5" t="str">
        <f t="shared" si="150"/>
        <v>N/A</v>
      </c>
      <c r="G501" s="222">
        <f>IFERROR(_xlfn.XLOOKUP(A501,Apple!A:A,Apple!B:B),"N/A")</f>
        <v>232.62</v>
      </c>
      <c r="H501" s="5">
        <f t="shared" si="141"/>
        <v>22513.452101999999</v>
      </c>
      <c r="I501" s="5" t="str">
        <f t="shared" si="151"/>
        <v>N/A</v>
      </c>
      <c r="J501" s="222">
        <f>IFERROR(_xlfn.XLOOKUP(A501,Microsoft!A:A,Microsoft!B:B),"N/A")</f>
        <v>411.44</v>
      </c>
      <c r="K501" s="5">
        <f t="shared" si="142"/>
        <v>39820.027223999998</v>
      </c>
      <c r="L501" s="5" t="str">
        <f t="shared" si="152"/>
        <v>N/A</v>
      </c>
      <c r="M501" s="222">
        <f>IFERROR(_xlfn.XLOOKUP($A501,Cisco!A:A,Cisco!B:B),"N/A")</f>
        <v>62.43</v>
      </c>
      <c r="N501" s="5">
        <f t="shared" si="143"/>
        <v>6042.106503</v>
      </c>
      <c r="O501" s="5" t="str">
        <f t="shared" si="153"/>
        <v>N/A</v>
      </c>
      <c r="P501" s="222">
        <f>IFERROR(_xlfn.XLOOKUP($A501,Disney!A:A,Disney!B:B),"N/A")</f>
        <v>109.02</v>
      </c>
      <c r="Q501" s="5">
        <f t="shared" si="144"/>
        <v>10551.184541999999</v>
      </c>
      <c r="R501" s="5" t="str">
        <f t="shared" si="154"/>
        <v>N/A</v>
      </c>
      <c r="S501" s="222">
        <f>_xlfn.XLOOKUP(A501,FedEx!A:A,FedEx!B:B,"N/A")</f>
        <v>261.26</v>
      </c>
      <c r="T501" s="5">
        <f t="shared" si="145"/>
        <v>25285.291445999999</v>
      </c>
      <c r="U501" s="5" t="str">
        <f t="shared" si="155"/>
        <v>N/A</v>
      </c>
      <c r="V501" s="222">
        <f>_xlfn.XLOOKUP($A501,'General Motors'!A:A,'General Motors'!B:B,"N/A")</f>
        <v>46.7</v>
      </c>
      <c r="W501" s="5">
        <f t="shared" si="146"/>
        <v>4519.7240700000002</v>
      </c>
      <c r="X501" s="5" t="str">
        <f t="shared" si="156"/>
        <v>N/A</v>
      </c>
      <c r="Y501" s="222">
        <f>_xlfn.XLOOKUP($A501,Chevron!A:A,Chevron!B:B,"N/A")</f>
        <v>157.44</v>
      </c>
      <c r="Z501" s="5">
        <f t="shared" si="147"/>
        <v>15237.373824</v>
      </c>
      <c r="AA501" s="5" t="str">
        <f t="shared" si="157"/>
        <v>N/A</v>
      </c>
      <c r="AB501" s="222">
        <f>_xlfn.XLOOKUP($A501,Boeing!A:A,Boeing!B:B,"N/A")</f>
        <v>180.44</v>
      </c>
      <c r="AC501" s="5">
        <f t="shared" si="148"/>
        <v>17463.362123999999</v>
      </c>
      <c r="AD501" s="5" t="str">
        <f t="shared" si="158"/>
        <v>N/A</v>
      </c>
      <c r="AE501" s="222">
        <f>_xlfn.XLOOKUP(A501,Amazon!A:A,Amazon!B:B,"N/A")</f>
        <v>232.76</v>
      </c>
      <c r="AF501" s="5">
        <f t="shared" si="149"/>
        <v>22527.001595999998</v>
      </c>
      <c r="AG501" s="5" t="str">
        <f t="shared" si="159"/>
        <v>N/A</v>
      </c>
      <c r="AH501" s="8">
        <v>1522454</v>
      </c>
      <c r="AI501" s="393">
        <v>587322.17390000005</v>
      </c>
      <c r="AJ501" s="6" t="s">
        <v>36</v>
      </c>
    </row>
    <row r="502" spans="1:36">
      <c r="A502" s="4">
        <v>45700</v>
      </c>
      <c r="B502" s="222">
        <f>_xlfn.XLOOKUP(A502,'USD RUB'!B:B,'USD RUB'!C:C,"N/A")</f>
        <v>95.802400000000006</v>
      </c>
      <c r="C502" s="222">
        <f>IFERROR(EXP(_xlfn.XLOOKUP(A502,'Bonds (CP)'!$A$4:$A$513,'Work Sheet'!$B$3:$B$512)/252)-1,"N/A")</f>
        <v>0.43454997029627318</v>
      </c>
      <c r="D502" s="222">
        <f>IFERROR(_xlfn.XLOOKUP($A502,Intel!$A$2:$A$502,Intel!$B$2:$B$502),"N/A")</f>
        <v>22.48</v>
      </c>
      <c r="E502" s="5">
        <f t="shared" si="140"/>
        <v>2153.637952</v>
      </c>
      <c r="F502" s="5">
        <f t="shared" si="150"/>
        <v>6.1155975818737218E-2</v>
      </c>
      <c r="G502" s="222">
        <f>IFERROR(_xlfn.XLOOKUP(A502,Apple!A:A,Apple!B:B),"N/A")</f>
        <v>236.87</v>
      </c>
      <c r="H502" s="5">
        <f t="shared" si="141"/>
        <v>22692.714488000001</v>
      </c>
      <c r="I502" s="5">
        <f t="shared" si="151"/>
        <v>7.9624566320541934E-3</v>
      </c>
      <c r="J502" s="222">
        <f>IFERROR(_xlfn.XLOOKUP(A502,Microsoft!A:A,Microsoft!B:B),"N/A")</f>
        <v>409.04</v>
      </c>
      <c r="K502" s="5">
        <f t="shared" si="142"/>
        <v>39187.013696000002</v>
      </c>
      <c r="L502" s="5">
        <f t="shared" si="152"/>
        <v>-1.5896863265288608E-2</v>
      </c>
      <c r="M502" s="222">
        <f>IFERROR(_xlfn.XLOOKUP($A502,Cisco!A:A,Cisco!B:B),"N/A")</f>
        <v>62.53</v>
      </c>
      <c r="N502" s="5">
        <f t="shared" si="143"/>
        <v>5990.5240720000002</v>
      </c>
      <c r="O502" s="5">
        <f t="shared" si="153"/>
        <v>-8.5371601732587843E-3</v>
      </c>
      <c r="P502" s="222">
        <f>IFERROR(_xlfn.XLOOKUP($A502,Disney!A:A,Disney!B:B),"N/A")</f>
        <v>109.23</v>
      </c>
      <c r="Q502" s="5">
        <f t="shared" si="144"/>
        <v>10464.496152000002</v>
      </c>
      <c r="R502" s="5">
        <f t="shared" si="154"/>
        <v>-8.2159865231175022E-3</v>
      </c>
      <c r="S502" s="222">
        <f>_xlfn.XLOOKUP(A502,FedEx!A:A,FedEx!B:B,"N/A")</f>
        <v>262.64999999999998</v>
      </c>
      <c r="T502" s="5">
        <f t="shared" si="145"/>
        <v>25162.500359999998</v>
      </c>
      <c r="U502" s="5">
        <f t="shared" si="155"/>
        <v>-4.8562258521811508E-3</v>
      </c>
      <c r="V502" s="222">
        <f>_xlfn.XLOOKUP($A502,'General Motors'!A:A,'General Motors'!B:B,"N/A")</f>
        <v>47.69</v>
      </c>
      <c r="W502" s="5">
        <f t="shared" si="146"/>
        <v>4568.8164560000005</v>
      </c>
      <c r="X502" s="5">
        <f t="shared" si="156"/>
        <v>1.0861810420210061E-2</v>
      </c>
      <c r="Y502" s="222">
        <f>_xlfn.XLOOKUP($A502,Chevron!A:A,Chevron!B:B,"N/A")</f>
        <v>154.9</v>
      </c>
      <c r="Z502" s="5">
        <f t="shared" si="147"/>
        <v>14839.791760000002</v>
      </c>
      <c r="AA502" s="5">
        <f t="shared" si="157"/>
        <v>-2.6092558244766417E-2</v>
      </c>
      <c r="AB502" s="222">
        <f>_xlfn.XLOOKUP($A502,Boeing!A:A,Boeing!B:B,"N/A")</f>
        <v>186.25</v>
      </c>
      <c r="AC502" s="5">
        <f t="shared" si="148"/>
        <v>17843.197</v>
      </c>
      <c r="AD502" s="5">
        <f t="shared" si="158"/>
        <v>2.1750386512227937E-2</v>
      </c>
      <c r="AE502" s="222">
        <f>_xlfn.XLOOKUP(A502,Amazon!A:A,Amazon!B:B,"N/A")</f>
        <v>228.93</v>
      </c>
      <c r="AF502" s="5">
        <f t="shared" si="149"/>
        <v>21932.043432000002</v>
      </c>
      <c r="AG502" s="5">
        <f t="shared" si="159"/>
        <v>-2.6410890125103892E-2</v>
      </c>
      <c r="AH502" s="393">
        <v>6051.97</v>
      </c>
      <c r="AI502" s="393">
        <v>579793.25069999998</v>
      </c>
      <c r="AJ502" s="393">
        <v>-1.28191E-2</v>
      </c>
    </row>
    <row r="503" spans="1:36">
      <c r="A503" s="4">
        <v>45701</v>
      </c>
      <c r="B503" s="222">
        <f>_xlfn.XLOOKUP(A503,'USD RUB'!B:B,'USD RUB'!C:C,"N/A")</f>
        <v>94.048500000000004</v>
      </c>
      <c r="C503" s="222" t="str">
        <f>IFERROR(EXP(_xlfn.XLOOKUP(A503,'Bonds (CP)'!$A$4:$A$513,'Work Sheet'!$B$3:$B$512)/252)-1,"N/A")</f>
        <v>N/A</v>
      </c>
      <c r="D503" s="222">
        <f>IFERROR(_xlfn.XLOOKUP($A503,Intel!$A$2:$A$502,Intel!$B$2:$B$502),"N/A")</f>
        <v>24.13</v>
      </c>
      <c r="E503" s="5">
        <f t="shared" si="140"/>
        <v>2269.3903049999999</v>
      </c>
      <c r="F503" s="5">
        <f t="shared" si="150"/>
        <v>5.3747359389030525E-2</v>
      </c>
      <c r="G503" s="222">
        <f>IFERROR(_xlfn.XLOOKUP(A503,Apple!A:A,Apple!B:B),"N/A")</f>
        <v>241.53</v>
      </c>
      <c r="H503" s="5">
        <f t="shared" si="141"/>
        <v>22715.534205</v>
      </c>
      <c r="I503" s="5">
        <f t="shared" si="151"/>
        <v>1.0055966205393396E-3</v>
      </c>
      <c r="J503" s="222">
        <f>IFERROR(_xlfn.XLOOKUP(A503,Microsoft!A:A,Microsoft!B:B),"N/A")</f>
        <v>410.54</v>
      </c>
      <c r="K503" s="5">
        <f t="shared" si="142"/>
        <v>38610.671190000001</v>
      </c>
      <c r="L503" s="5">
        <f t="shared" si="152"/>
        <v>-1.4707487293394661E-2</v>
      </c>
      <c r="M503" s="222">
        <f>IFERROR(_xlfn.XLOOKUP($A503,Cisco!A:A,Cisco!B:B),"N/A")</f>
        <v>63.84</v>
      </c>
      <c r="N503" s="5">
        <f t="shared" si="143"/>
        <v>6004.0562400000008</v>
      </c>
      <c r="O503" s="5">
        <f t="shared" si="153"/>
        <v>2.25892890794821E-3</v>
      </c>
      <c r="P503" s="222">
        <f>IFERROR(_xlfn.XLOOKUP($A503,Disney!A:A,Disney!B:B),"N/A")</f>
        <v>109.59</v>
      </c>
      <c r="Q503" s="5">
        <f t="shared" si="144"/>
        <v>10306.775115</v>
      </c>
      <c r="R503" s="5">
        <f t="shared" si="154"/>
        <v>-1.507201442946271E-2</v>
      </c>
      <c r="S503" s="222">
        <f>_xlfn.XLOOKUP(A503,FedEx!A:A,FedEx!B:B,"N/A")</f>
        <v>263.12</v>
      </c>
      <c r="T503" s="5">
        <f t="shared" si="145"/>
        <v>24746.04132</v>
      </c>
      <c r="U503" s="5">
        <f t="shared" si="155"/>
        <v>-1.6550781283326987E-2</v>
      </c>
      <c r="V503" s="222">
        <f>_xlfn.XLOOKUP($A503,'General Motors'!A:A,'General Motors'!B:B,"N/A")</f>
        <v>47.89</v>
      </c>
      <c r="W503" s="5">
        <f t="shared" si="146"/>
        <v>4503.9826650000005</v>
      </c>
      <c r="X503" s="5">
        <f t="shared" si="156"/>
        <v>-1.4190500236632819E-2</v>
      </c>
      <c r="Y503" s="222">
        <f>_xlfn.XLOOKUP($A503,Chevron!A:A,Chevron!B:B,"N/A")</f>
        <v>155.88</v>
      </c>
      <c r="Z503" s="5">
        <f t="shared" si="147"/>
        <v>14660.28018</v>
      </c>
      <c r="AA503" s="5">
        <f t="shared" si="157"/>
        <v>-1.2096637399176102E-2</v>
      </c>
      <c r="AB503" s="222">
        <f>_xlfn.XLOOKUP($A503,Boeing!A:A,Boeing!B:B,"N/A")</f>
        <v>185.44</v>
      </c>
      <c r="AC503" s="5">
        <f t="shared" si="148"/>
        <v>17440.35384</v>
      </c>
      <c r="AD503" s="5">
        <f t="shared" si="158"/>
        <v>-2.2576848756419632E-2</v>
      </c>
      <c r="AE503" s="222">
        <f>_xlfn.XLOOKUP(A503,Amazon!A:A,Amazon!B:B,"N/A")</f>
        <v>230.37</v>
      </c>
      <c r="AF503" s="5">
        <f t="shared" si="149"/>
        <v>21665.952945000001</v>
      </c>
      <c r="AG503" s="5">
        <f t="shared" si="159"/>
        <v>-1.2132498634931599E-2</v>
      </c>
      <c r="AH503" s="9">
        <v>1539680</v>
      </c>
      <c r="AI503" s="393">
        <v>575113.16090000002</v>
      </c>
      <c r="AJ503" s="393">
        <v>-8.0719999999999993E-3</v>
      </c>
    </row>
    <row r="504" spans="1:36">
      <c r="A504" s="4">
        <v>45702</v>
      </c>
      <c r="B504" s="222">
        <f>_xlfn.XLOOKUP(A504,'USD RUB'!B:B,'USD RUB'!C:C,"N/A")</f>
        <v>91.031300000000002</v>
      </c>
      <c r="C504" s="222" t="str">
        <f>IFERROR(EXP(_xlfn.XLOOKUP(A504,'Bonds (CP)'!$A$4:$A$513,'Work Sheet'!$B$3:$B$512)/252)-1,"N/A")</f>
        <v>N/A</v>
      </c>
      <c r="D504" s="222">
        <f>IFERROR(_xlfn.XLOOKUP($A504,Intel!$A$2:$A$502,Intel!$B$2:$B$502),"N/A")</f>
        <v>23.6</v>
      </c>
      <c r="E504" s="5">
        <f t="shared" si="140"/>
        <v>2148.3386800000003</v>
      </c>
      <c r="F504" s="5">
        <f t="shared" si="150"/>
        <v>-5.3341033815687999E-2</v>
      </c>
      <c r="G504" s="222">
        <f>IFERROR(_xlfn.XLOOKUP(A504,Apple!A:A,Apple!B:B),"N/A")</f>
        <v>244.6</v>
      </c>
      <c r="H504" s="5">
        <f t="shared" si="141"/>
        <v>22266.255979999998</v>
      </c>
      <c r="I504" s="5">
        <f t="shared" si="151"/>
        <v>-1.9778457373945901E-2</v>
      </c>
      <c r="J504" s="222">
        <f>IFERROR(_xlfn.XLOOKUP(A504,Microsoft!A:A,Microsoft!B:B),"N/A")</f>
        <v>408.43</v>
      </c>
      <c r="K504" s="5">
        <f t="shared" si="142"/>
        <v>37179.913859</v>
      </c>
      <c r="L504" s="5">
        <f t="shared" si="152"/>
        <v>-3.7056007753902054E-2</v>
      </c>
      <c r="M504" s="222">
        <f>IFERROR(_xlfn.XLOOKUP($A504,Cisco!A:A,Cisco!B:B),"N/A")</f>
        <v>64.87</v>
      </c>
      <c r="N504" s="5">
        <f t="shared" si="143"/>
        <v>5905.2004310000002</v>
      </c>
      <c r="O504" s="5">
        <f t="shared" si="153"/>
        <v>-1.6464837278073241E-2</v>
      </c>
      <c r="P504" s="222">
        <f>IFERROR(_xlfn.XLOOKUP($A504,Disney!A:A,Disney!B:B),"N/A")</f>
        <v>110.38</v>
      </c>
      <c r="Q504" s="5">
        <f t="shared" si="144"/>
        <v>10048.034894</v>
      </c>
      <c r="R504" s="5">
        <f t="shared" si="154"/>
        <v>-2.5103897010757659E-2</v>
      </c>
      <c r="S504" s="222">
        <f>_xlfn.XLOOKUP(A504,FedEx!A:A,FedEx!B:B,"N/A")</f>
        <v>267.77</v>
      </c>
      <c r="T504" s="5">
        <f t="shared" si="145"/>
        <v>24375.451201</v>
      </c>
      <c r="U504" s="5">
        <f t="shared" si="155"/>
        <v>-1.497573346006198E-2</v>
      </c>
      <c r="V504" s="222">
        <f>_xlfn.XLOOKUP($A504,'General Motors'!A:A,'General Motors'!B:B,"N/A")</f>
        <v>48.37</v>
      </c>
      <c r="W504" s="5">
        <f t="shared" si="146"/>
        <v>4403.1839810000001</v>
      </c>
      <c r="X504" s="5">
        <f t="shared" si="156"/>
        <v>-2.2379900522996432E-2</v>
      </c>
      <c r="Y504" s="222">
        <f>_xlfn.XLOOKUP($A504,Chevron!A:A,Chevron!B:B,"N/A")</f>
        <v>155.34</v>
      </c>
      <c r="Z504" s="5">
        <f t="shared" si="147"/>
        <v>14140.802142</v>
      </c>
      <c r="AA504" s="5">
        <f t="shared" si="157"/>
        <v>-3.5434386766269754E-2</v>
      </c>
      <c r="AB504" s="222">
        <f>_xlfn.XLOOKUP($A504,Boeing!A:A,Boeing!B:B,"N/A")</f>
        <v>184.42</v>
      </c>
      <c r="AC504" s="5">
        <f t="shared" si="148"/>
        <v>16787.992345999999</v>
      </c>
      <c r="AD504" s="5">
        <f t="shared" si="158"/>
        <v>-3.7405290052303197E-2</v>
      </c>
      <c r="AE504" s="222">
        <f>_xlfn.XLOOKUP(A504,Amazon!A:A,Amazon!B:B,"N/A")</f>
        <v>228.68</v>
      </c>
      <c r="AF504" s="5">
        <f t="shared" si="149"/>
        <v>20817.037684000003</v>
      </c>
      <c r="AG504" s="5">
        <f t="shared" si="159"/>
        <v>-3.9181995047944951E-2</v>
      </c>
      <c r="AH504" s="393">
        <v>6114.63</v>
      </c>
      <c r="AI504" s="393">
        <v>556622.71790000005</v>
      </c>
      <c r="AJ504" s="393">
        <v>-3.2150999999999999E-2</v>
      </c>
    </row>
    <row r="505" spans="1:36">
      <c r="A505" s="4">
        <v>45703</v>
      </c>
      <c r="B505" s="222">
        <f>_xlfn.XLOOKUP(A505,'USD RUB'!B:B,'USD RUB'!C:C,"N/A")</f>
        <v>90.309899999999999</v>
      </c>
      <c r="C505" s="222" t="str">
        <f>IFERROR(EXP(_xlfn.XLOOKUP(A505,'Bonds (CP)'!$A$4:$A$513,'Work Sheet'!$B$3:$B$512)/252)-1,"N/A")</f>
        <v>N/A</v>
      </c>
      <c r="D505" s="222" t="str">
        <f>IFERROR(_xlfn.XLOOKUP($A505,Intel!$A$2:$A$502,Intel!$B$2:$B$502),"N/A")</f>
        <v>N/A</v>
      </c>
      <c r="E505" s="5" t="str">
        <f t="shared" si="140"/>
        <v>N/A</v>
      </c>
      <c r="F505" s="5" t="str">
        <f t="shared" si="150"/>
        <v>N/A</v>
      </c>
      <c r="G505" s="222" t="str">
        <f>IFERROR(_xlfn.XLOOKUP(A505,Apple!A:A,Apple!B:B),"N/A")</f>
        <v>N/A</v>
      </c>
      <c r="H505" s="5" t="str">
        <f t="shared" si="141"/>
        <v>N/A</v>
      </c>
      <c r="I505" s="5" t="str">
        <f t="shared" si="151"/>
        <v>N/A</v>
      </c>
      <c r="J505" s="222" t="str">
        <f>IFERROR(_xlfn.XLOOKUP(A505,Microsoft!A:A,Microsoft!B:B),"N/A")</f>
        <v>N/A</v>
      </c>
      <c r="K505" s="5" t="str">
        <f t="shared" si="142"/>
        <v>N/A</v>
      </c>
      <c r="L505" s="5" t="str">
        <f t="shared" si="152"/>
        <v>N/A</v>
      </c>
      <c r="M505" s="222" t="str">
        <f>IFERROR(_xlfn.XLOOKUP($A505,Cisco!A:A,Cisco!B:B),"N/A")</f>
        <v>N/A</v>
      </c>
      <c r="N505" s="5" t="str">
        <f t="shared" si="143"/>
        <v>N/A</v>
      </c>
      <c r="O505" s="5" t="str">
        <f t="shared" si="153"/>
        <v>N/A</v>
      </c>
      <c r="P505" s="222" t="str">
        <f>IFERROR(_xlfn.XLOOKUP($A505,Disney!A:A,Disney!B:B),"N/A")</f>
        <v>N/A</v>
      </c>
      <c r="Q505" s="5" t="str">
        <f t="shared" si="144"/>
        <v>N/A</v>
      </c>
      <c r="R505" s="5" t="str">
        <f t="shared" si="154"/>
        <v>N/A</v>
      </c>
      <c r="S505" s="222" t="str">
        <f>_xlfn.XLOOKUP(A505,FedEx!A:A,FedEx!B:B,"N/A")</f>
        <v>N/A</v>
      </c>
      <c r="T505" s="5" t="str">
        <f t="shared" si="145"/>
        <v>N/A</v>
      </c>
      <c r="U505" s="5" t="str">
        <f t="shared" si="155"/>
        <v>N/A</v>
      </c>
      <c r="V505" s="222" t="str">
        <f>_xlfn.XLOOKUP($A505,'General Motors'!A:A,'General Motors'!B:B,"N/A")</f>
        <v>N/A</v>
      </c>
      <c r="W505" s="5" t="str">
        <f t="shared" si="146"/>
        <v>N/A</v>
      </c>
      <c r="X505" s="5" t="str">
        <f t="shared" si="156"/>
        <v>N/A</v>
      </c>
      <c r="Y505" s="222" t="str">
        <f>_xlfn.XLOOKUP($A505,Chevron!A:A,Chevron!B:B,"N/A")</f>
        <v>N/A</v>
      </c>
      <c r="Z505" s="5" t="str">
        <f t="shared" si="147"/>
        <v>N/A</v>
      </c>
      <c r="AA505" s="5" t="str">
        <f t="shared" si="157"/>
        <v>N/A</v>
      </c>
      <c r="AB505" s="222" t="str">
        <f>_xlfn.XLOOKUP($A505,Boeing!A:A,Boeing!B:B,"N/A")</f>
        <v>N/A</v>
      </c>
      <c r="AC505" s="5" t="str">
        <f t="shared" si="148"/>
        <v>N/A</v>
      </c>
      <c r="AD505" s="5" t="str">
        <f t="shared" si="158"/>
        <v>N/A</v>
      </c>
      <c r="AE505" s="222" t="str">
        <f>_xlfn.XLOOKUP(A505,Amazon!A:A,Amazon!B:B,"N/A")</f>
        <v>N/A</v>
      </c>
      <c r="AF505" s="5" t="str">
        <f t="shared" si="149"/>
        <v>N/A</v>
      </c>
      <c r="AG505" s="5" t="str">
        <f t="shared" si="159"/>
        <v>N/A</v>
      </c>
      <c r="AH505" s="6" t="s">
        <v>36</v>
      </c>
      <c r="AI505" s="6" t="s">
        <v>36</v>
      </c>
      <c r="AJ505" s="6" t="s">
        <v>36</v>
      </c>
    </row>
    <row r="506" spans="1:36">
      <c r="A506" s="4">
        <v>45704</v>
      </c>
      <c r="B506" s="222" t="str">
        <f>_xlfn.XLOOKUP(A506,'USD RUB'!B:B,'USD RUB'!C:C,"N/A")</f>
        <v>N/A</v>
      </c>
      <c r="C506" s="222" t="str">
        <f>IFERROR(EXP(_xlfn.XLOOKUP(A506,'Bonds (CP)'!$A$4:$A$513,'Work Sheet'!$B$3:$B$512)/252)-1,"N/A")</f>
        <v>N/A</v>
      </c>
      <c r="D506" s="222" t="str">
        <f>IFERROR(_xlfn.XLOOKUP($A506,Intel!$A$2:$A$502,Intel!$B$2:$B$502),"N/A")</f>
        <v>N/A</v>
      </c>
      <c r="E506" s="5" t="str">
        <f t="shared" si="140"/>
        <v>N/A</v>
      </c>
      <c r="F506" s="5" t="str">
        <f t="shared" si="150"/>
        <v>N/A</v>
      </c>
      <c r="G506" s="222" t="str">
        <f>IFERROR(_xlfn.XLOOKUP(A506,Apple!A:A,Apple!B:B),"N/A")</f>
        <v>N/A</v>
      </c>
      <c r="H506" s="5" t="str">
        <f t="shared" si="141"/>
        <v>N/A</v>
      </c>
      <c r="I506" s="5" t="str">
        <f t="shared" si="151"/>
        <v>N/A</v>
      </c>
      <c r="J506" s="222" t="str">
        <f>IFERROR(_xlfn.XLOOKUP(A506,Microsoft!A:A,Microsoft!B:B),"N/A")</f>
        <v>N/A</v>
      </c>
      <c r="K506" s="5" t="str">
        <f t="shared" si="142"/>
        <v>N/A</v>
      </c>
      <c r="L506" s="5" t="str">
        <f t="shared" si="152"/>
        <v>N/A</v>
      </c>
      <c r="M506" s="222" t="str">
        <f>IFERROR(_xlfn.XLOOKUP($A506,Cisco!A:A,Cisco!B:B),"N/A")</f>
        <v>N/A</v>
      </c>
      <c r="N506" s="5" t="str">
        <f t="shared" si="143"/>
        <v>N/A</v>
      </c>
      <c r="O506" s="5" t="str">
        <f t="shared" si="153"/>
        <v>N/A</v>
      </c>
      <c r="P506" s="222" t="str">
        <f>IFERROR(_xlfn.XLOOKUP($A506,Disney!A:A,Disney!B:B),"N/A")</f>
        <v>N/A</v>
      </c>
      <c r="Q506" s="5" t="str">
        <f t="shared" si="144"/>
        <v>N/A</v>
      </c>
      <c r="R506" s="5" t="str">
        <f t="shared" si="154"/>
        <v>N/A</v>
      </c>
      <c r="S506" s="222" t="str">
        <f>_xlfn.XLOOKUP(A506,FedEx!A:A,FedEx!B:B,"N/A")</f>
        <v>N/A</v>
      </c>
      <c r="T506" s="5" t="str">
        <f t="shared" si="145"/>
        <v>N/A</v>
      </c>
      <c r="U506" s="5" t="str">
        <f t="shared" si="155"/>
        <v>N/A</v>
      </c>
      <c r="V506" s="222" t="str">
        <f>_xlfn.XLOOKUP($A506,'General Motors'!A:A,'General Motors'!B:B,"N/A")</f>
        <v>N/A</v>
      </c>
      <c r="W506" s="5" t="str">
        <f t="shared" si="146"/>
        <v>N/A</v>
      </c>
      <c r="X506" s="5" t="str">
        <f t="shared" si="156"/>
        <v>N/A</v>
      </c>
      <c r="Y506" s="222" t="str">
        <f>_xlfn.XLOOKUP($A506,Chevron!A:A,Chevron!B:B,"N/A")</f>
        <v>N/A</v>
      </c>
      <c r="Z506" s="5" t="str">
        <f t="shared" si="147"/>
        <v>N/A</v>
      </c>
      <c r="AA506" s="5" t="str">
        <f t="shared" si="157"/>
        <v>N/A</v>
      </c>
      <c r="AB506" s="222" t="str">
        <f>_xlfn.XLOOKUP($A506,Boeing!A:A,Boeing!B:B,"N/A")</f>
        <v>N/A</v>
      </c>
      <c r="AC506" s="5" t="str">
        <f t="shared" si="148"/>
        <v>N/A</v>
      </c>
      <c r="AD506" s="5" t="str">
        <f t="shared" si="158"/>
        <v>N/A</v>
      </c>
      <c r="AE506" s="222" t="str">
        <f>_xlfn.XLOOKUP(A506,Amazon!A:A,Amazon!B:B,"N/A")</f>
        <v>N/A</v>
      </c>
      <c r="AF506" s="5" t="str">
        <f t="shared" si="149"/>
        <v>N/A</v>
      </c>
      <c r="AG506" s="5" t="str">
        <f t="shared" si="159"/>
        <v>N/A</v>
      </c>
      <c r="AH506" s="6" t="s">
        <v>36</v>
      </c>
      <c r="AI506" s="6" t="s">
        <v>36</v>
      </c>
      <c r="AJ506" s="6" t="s">
        <v>36</v>
      </c>
    </row>
    <row r="507" spans="1:36">
      <c r="A507" s="4">
        <v>45705</v>
      </c>
      <c r="B507" s="222" t="str">
        <f>_xlfn.XLOOKUP(A507,'USD RUB'!B:B,'USD RUB'!C:C,"N/A")</f>
        <v>N/A</v>
      </c>
      <c r="C507" s="222">
        <f>IFERROR(EXP(_xlfn.XLOOKUP(A507,'Bonds (CP)'!$A$4:$A$513,'Work Sheet'!$B$3:$B$512)/252)-1,"N/A")</f>
        <v>0.43573339261574939</v>
      </c>
      <c r="D507" s="222" t="str">
        <f>IFERROR(_xlfn.XLOOKUP($A507,Intel!$A$2:$A$502,Intel!$B$2:$B$502),"N/A")</f>
        <v>N/A</v>
      </c>
      <c r="E507" s="5" t="str">
        <f t="shared" si="140"/>
        <v>N/A</v>
      </c>
      <c r="F507" s="5" t="str">
        <f t="shared" si="150"/>
        <v>N/A</v>
      </c>
      <c r="G507" s="222" t="str">
        <f>IFERROR(_xlfn.XLOOKUP(A507,Apple!A:A,Apple!B:B),"N/A")</f>
        <v>N/A</v>
      </c>
      <c r="H507" s="5" t="str">
        <f t="shared" si="141"/>
        <v>N/A</v>
      </c>
      <c r="I507" s="5" t="str">
        <f t="shared" si="151"/>
        <v>N/A</v>
      </c>
      <c r="J507" s="222" t="str">
        <f>IFERROR(_xlfn.XLOOKUP(A507,Microsoft!A:A,Microsoft!B:B),"N/A")</f>
        <v>N/A</v>
      </c>
      <c r="K507" s="5" t="str">
        <f t="shared" si="142"/>
        <v>N/A</v>
      </c>
      <c r="L507" s="5" t="str">
        <f t="shared" si="152"/>
        <v>N/A</v>
      </c>
      <c r="M507" s="222" t="str">
        <f>IFERROR(_xlfn.XLOOKUP($A507,Cisco!A:A,Cisco!B:B),"N/A")</f>
        <v>N/A</v>
      </c>
      <c r="N507" s="5" t="str">
        <f t="shared" si="143"/>
        <v>N/A</v>
      </c>
      <c r="O507" s="5" t="str">
        <f t="shared" si="153"/>
        <v>N/A</v>
      </c>
      <c r="P507" s="222" t="str">
        <f>IFERROR(_xlfn.XLOOKUP($A507,Disney!A:A,Disney!B:B),"N/A")</f>
        <v>N/A</v>
      </c>
      <c r="Q507" s="5" t="str">
        <f t="shared" si="144"/>
        <v>N/A</v>
      </c>
      <c r="R507" s="5" t="str">
        <f t="shared" si="154"/>
        <v>N/A</v>
      </c>
      <c r="S507" s="222" t="str">
        <f>_xlfn.XLOOKUP(A507,FedEx!A:A,FedEx!B:B,"N/A")</f>
        <v>N/A</v>
      </c>
      <c r="T507" s="5" t="str">
        <f t="shared" si="145"/>
        <v>N/A</v>
      </c>
      <c r="U507" s="5" t="str">
        <f t="shared" si="155"/>
        <v>N/A</v>
      </c>
      <c r="V507" s="222" t="str">
        <f>_xlfn.XLOOKUP($A507,'General Motors'!A:A,'General Motors'!B:B,"N/A")</f>
        <v>N/A</v>
      </c>
      <c r="W507" s="5" t="str">
        <f t="shared" si="146"/>
        <v>N/A</v>
      </c>
      <c r="X507" s="5" t="str">
        <f t="shared" si="156"/>
        <v>N/A</v>
      </c>
      <c r="Y507" s="222" t="str">
        <f>_xlfn.XLOOKUP($A507,Chevron!A:A,Chevron!B:B,"N/A")</f>
        <v>N/A</v>
      </c>
      <c r="Z507" s="5" t="str">
        <f t="shared" si="147"/>
        <v>N/A</v>
      </c>
      <c r="AA507" s="5" t="str">
        <f t="shared" si="157"/>
        <v>N/A</v>
      </c>
      <c r="AB507" s="222" t="str">
        <f>_xlfn.XLOOKUP($A507,Boeing!A:A,Boeing!B:B,"N/A")</f>
        <v>N/A</v>
      </c>
      <c r="AC507" s="5" t="str">
        <f t="shared" si="148"/>
        <v>N/A</v>
      </c>
      <c r="AD507" s="5" t="str">
        <f t="shared" si="158"/>
        <v>N/A</v>
      </c>
      <c r="AE507" s="222" t="str">
        <f>_xlfn.XLOOKUP(A507,Amazon!A:A,Amazon!B:B,"N/A")</f>
        <v>N/A</v>
      </c>
      <c r="AF507" s="5" t="str">
        <f t="shared" si="149"/>
        <v>N/A</v>
      </c>
      <c r="AG507" s="5" t="str">
        <f t="shared" si="159"/>
        <v>N/A</v>
      </c>
      <c r="AH507" s="6" t="s">
        <v>36</v>
      </c>
      <c r="AI507" s="6" t="s">
        <v>36</v>
      </c>
      <c r="AJ507" s="6" t="s">
        <v>36</v>
      </c>
    </row>
    <row r="508" spans="1:36">
      <c r="A508" s="4">
        <v>45706</v>
      </c>
      <c r="B508" s="222">
        <f>_xlfn.XLOOKUP(A508,'USD RUB'!B:B,'USD RUB'!C:C,"N/A")</f>
        <v>91.434700000000007</v>
      </c>
      <c r="C508" s="222">
        <f>IFERROR(EXP(_xlfn.XLOOKUP(A508,'Bonds (CP)'!$A$4:$A$513,'Work Sheet'!$B$3:$B$512)/252)-1,"N/A")</f>
        <v>0.4373688945148424</v>
      </c>
      <c r="D508" s="222">
        <f>IFERROR(_xlfn.XLOOKUP($A508,Intel!$A$2:$A$502,Intel!$B$2:$B$502),"N/A")</f>
        <v>27.39</v>
      </c>
      <c r="E508" s="5">
        <f t="shared" si="140"/>
        <v>2504.3964330000003</v>
      </c>
      <c r="F508" s="5" t="str">
        <f t="shared" si="150"/>
        <v>N/A</v>
      </c>
      <c r="G508" s="222">
        <f>IFERROR(_xlfn.XLOOKUP(A508,Apple!A:A,Apple!B:B),"N/A")</f>
        <v>244.47</v>
      </c>
      <c r="H508" s="5">
        <f t="shared" si="141"/>
        <v>22353.041109000002</v>
      </c>
      <c r="I508" s="5" t="str">
        <f t="shared" si="151"/>
        <v>N/A</v>
      </c>
      <c r="J508" s="222">
        <f>IFERROR(_xlfn.XLOOKUP(A508,Microsoft!A:A,Microsoft!B:B),"N/A")</f>
        <v>409.64</v>
      </c>
      <c r="K508" s="5">
        <f t="shared" si="142"/>
        <v>37455.310508000002</v>
      </c>
      <c r="L508" s="5" t="str">
        <f t="shared" si="152"/>
        <v>N/A</v>
      </c>
      <c r="M508" s="222">
        <f>IFERROR(_xlfn.XLOOKUP($A508,Cisco!A:A,Cisco!B:B),"N/A")</f>
        <v>64.59</v>
      </c>
      <c r="N508" s="5">
        <f t="shared" si="143"/>
        <v>5905.7672730000004</v>
      </c>
      <c r="O508" s="5" t="str">
        <f t="shared" si="153"/>
        <v>N/A</v>
      </c>
      <c r="P508" s="222">
        <f>IFERROR(_xlfn.XLOOKUP($A508,Disney!A:A,Disney!B:B),"N/A")</f>
        <v>109.56</v>
      </c>
      <c r="Q508" s="5">
        <f t="shared" si="144"/>
        <v>10017.585732000001</v>
      </c>
      <c r="R508" s="5" t="str">
        <f t="shared" si="154"/>
        <v>N/A</v>
      </c>
      <c r="S508" s="222">
        <f>_xlfn.XLOOKUP(A508,FedEx!A:A,FedEx!B:B,"N/A")</f>
        <v>267.45</v>
      </c>
      <c r="T508" s="5">
        <f t="shared" si="145"/>
        <v>24454.210515000002</v>
      </c>
      <c r="U508" s="5" t="str">
        <f t="shared" si="155"/>
        <v>N/A</v>
      </c>
      <c r="V508" s="222">
        <f>_xlfn.XLOOKUP($A508,'General Motors'!A:A,'General Motors'!B:B,"N/A")</f>
        <v>48.13</v>
      </c>
      <c r="W508" s="5">
        <f t="shared" si="146"/>
        <v>4400.7521110000007</v>
      </c>
      <c r="X508" s="5" t="str">
        <f t="shared" si="156"/>
        <v>N/A</v>
      </c>
      <c r="Y508" s="222">
        <f>_xlfn.XLOOKUP($A508,Chevron!A:A,Chevron!B:B,"N/A")</f>
        <v>156.16</v>
      </c>
      <c r="Z508" s="5">
        <f t="shared" si="147"/>
        <v>14278.442752000001</v>
      </c>
      <c r="AA508" s="5" t="str">
        <f t="shared" si="157"/>
        <v>N/A</v>
      </c>
      <c r="AB508" s="222">
        <f>_xlfn.XLOOKUP($A508,Boeing!A:A,Boeing!B:B,"N/A")</f>
        <v>184.97</v>
      </c>
      <c r="AC508" s="5">
        <f t="shared" si="148"/>
        <v>16912.676459000002</v>
      </c>
      <c r="AD508" s="5" t="str">
        <f t="shared" si="158"/>
        <v>N/A</v>
      </c>
      <c r="AE508" s="222">
        <f>_xlfn.XLOOKUP(A508,Amazon!A:A,Amazon!B:B,"N/A")</f>
        <v>226.65</v>
      </c>
      <c r="AF508" s="5">
        <f t="shared" si="149"/>
        <v>20723.674755000004</v>
      </c>
      <c r="AG508" s="5" t="str">
        <f t="shared" si="159"/>
        <v>N/A</v>
      </c>
      <c r="AH508" s="393">
        <v>6129.58</v>
      </c>
      <c r="AI508" s="393">
        <v>560456.30839999998</v>
      </c>
      <c r="AJ508" s="6" t="s">
        <v>36</v>
      </c>
    </row>
    <row r="509" spans="1:36">
      <c r="A509" s="4">
        <v>45707</v>
      </c>
      <c r="B509" s="222">
        <f>_xlfn.XLOOKUP(A509,'USD RUB'!B:B,'USD RUB'!C:C,"N/A")</f>
        <v>91.339799999999997</v>
      </c>
      <c r="C509" s="222">
        <f>IFERROR(EXP(_xlfn.XLOOKUP(A509,'Bonds (CP)'!$A$4:$A$513,'Work Sheet'!$B$3:$B$512)/252)-1,"N/A")</f>
        <v>0.43874988795108649</v>
      </c>
      <c r="D509" s="222">
        <f>IFERROR(_xlfn.XLOOKUP($A509,Intel!$A$2:$A$502,Intel!$B$2:$B$502),"N/A")</f>
        <v>25.72</v>
      </c>
      <c r="E509" s="5">
        <f t="shared" si="140"/>
        <v>2349.2596559999997</v>
      </c>
      <c r="F509" s="5">
        <f t="shared" si="150"/>
        <v>-6.1945774620898675E-2</v>
      </c>
      <c r="G509" s="222">
        <f>IFERROR(_xlfn.XLOOKUP(A509,Apple!A:A,Apple!B:B),"N/A")</f>
        <v>244.87</v>
      </c>
      <c r="H509" s="5">
        <f t="shared" si="141"/>
        <v>22366.376826</v>
      </c>
      <c r="I509" s="5">
        <f t="shared" si="151"/>
        <v>5.9659519861154919E-4</v>
      </c>
      <c r="J509" s="222">
        <f>IFERROR(_xlfn.XLOOKUP(A509,Microsoft!A:A,Microsoft!B:B),"N/A")</f>
        <v>414.77</v>
      </c>
      <c r="K509" s="5">
        <f t="shared" si="142"/>
        <v>37885.008845999997</v>
      </c>
      <c r="L509" s="5">
        <f t="shared" si="152"/>
        <v>1.1472294106551706E-2</v>
      </c>
      <c r="M509" s="222">
        <f>IFERROR(_xlfn.XLOOKUP($A509,Cisco!A:A,Cisco!B:B),"N/A")</f>
        <v>64.84</v>
      </c>
      <c r="N509" s="5">
        <f t="shared" si="143"/>
        <v>5922.472632</v>
      </c>
      <c r="O509" s="5">
        <f t="shared" si="153"/>
        <v>2.8286517615370155E-3</v>
      </c>
      <c r="P509" s="222">
        <f>IFERROR(_xlfn.XLOOKUP($A509,Disney!A:A,Disney!B:B),"N/A")</f>
        <v>111.35</v>
      </c>
      <c r="Q509" s="5">
        <f t="shared" si="144"/>
        <v>10170.686729999999</v>
      </c>
      <c r="R509" s="5">
        <f t="shared" si="154"/>
        <v>1.5283223133387702E-2</v>
      </c>
      <c r="S509" s="222">
        <f>_xlfn.XLOOKUP(A509,FedEx!A:A,FedEx!B:B,"N/A")</f>
        <v>266.87</v>
      </c>
      <c r="T509" s="5">
        <f t="shared" si="145"/>
        <v>24375.852426000001</v>
      </c>
      <c r="U509" s="5">
        <f t="shared" si="155"/>
        <v>-3.2042780097905066E-3</v>
      </c>
      <c r="V509" s="222">
        <f>_xlfn.XLOOKUP($A509,'General Motors'!A:A,'General Motors'!B:B,"N/A")</f>
        <v>47.8</v>
      </c>
      <c r="W509" s="5">
        <f t="shared" si="146"/>
        <v>4366.0424399999993</v>
      </c>
      <c r="X509" s="5">
        <f t="shared" si="156"/>
        <v>-7.8872133954652757E-3</v>
      </c>
      <c r="Y509" s="222">
        <f>_xlfn.XLOOKUP($A509,Chevron!A:A,Chevron!B:B,"N/A")</f>
        <v>157.22999999999999</v>
      </c>
      <c r="Z509" s="5">
        <f t="shared" si="147"/>
        <v>14361.356753999999</v>
      </c>
      <c r="AA509" s="5">
        <f t="shared" si="157"/>
        <v>5.8069359131187603E-3</v>
      </c>
      <c r="AB509" s="222">
        <f>_xlfn.XLOOKUP($A509,Boeing!A:A,Boeing!B:B,"N/A")</f>
        <v>186.15</v>
      </c>
      <c r="AC509" s="5">
        <f t="shared" si="148"/>
        <v>17002.903770000001</v>
      </c>
      <c r="AD509" s="5">
        <f t="shared" si="158"/>
        <v>5.3348925120590973E-3</v>
      </c>
      <c r="AE509" s="222">
        <f>_xlfn.XLOOKUP(A509,Amazon!A:A,Amazon!B:B,"N/A")</f>
        <v>226.63</v>
      </c>
      <c r="AF509" s="5">
        <f t="shared" si="149"/>
        <v>20700.338873999997</v>
      </c>
      <c r="AG509" s="5">
        <f t="shared" si="159"/>
        <v>-1.1260493747314859E-3</v>
      </c>
      <c r="AH509" s="393">
        <v>6144.15</v>
      </c>
      <c r="AI509" s="393">
        <v>561205.43220000004</v>
      </c>
      <c r="AJ509" s="393">
        <v>1.3366299999999999E-3</v>
      </c>
    </row>
    <row r="510" spans="1:36">
      <c r="A510" s="4">
        <v>45708</v>
      </c>
      <c r="B510" s="222">
        <f>_xlfn.XLOOKUP(A510,'USD RUB'!B:B,'USD RUB'!C:C,"N/A")</f>
        <v>90.4268</v>
      </c>
      <c r="C510" s="222">
        <f>IFERROR(EXP(_xlfn.XLOOKUP(A510,'Bonds (CP)'!$A$4:$A$513,'Work Sheet'!$B$3:$B$512)/252)-1,"N/A")</f>
        <v>0.444613863686802</v>
      </c>
      <c r="D510" s="222">
        <f>IFERROR(_xlfn.XLOOKUP($A510,Intel!$A$2:$A$502,Intel!$B$2:$B$502),"N/A")</f>
        <v>26.09</v>
      </c>
      <c r="E510" s="5">
        <f t="shared" si="140"/>
        <v>2359.235212</v>
      </c>
      <c r="F510" s="5">
        <f t="shared" si="150"/>
        <v>4.2462551870428022E-3</v>
      </c>
      <c r="G510" s="222">
        <f>IFERROR(_xlfn.XLOOKUP(A510,Apple!A:A,Apple!B:B),"N/A")</f>
        <v>245.83</v>
      </c>
      <c r="H510" s="5">
        <f t="shared" si="141"/>
        <v>22229.620244000002</v>
      </c>
      <c r="I510" s="5">
        <f t="shared" si="151"/>
        <v>-6.1143824529069635E-3</v>
      </c>
      <c r="J510" s="222">
        <f>IFERROR(_xlfn.XLOOKUP(A510,Microsoft!A:A,Microsoft!B:B),"N/A")</f>
        <v>416.13</v>
      </c>
      <c r="K510" s="5">
        <f t="shared" si="142"/>
        <v>37629.304283999998</v>
      </c>
      <c r="L510" s="5">
        <f t="shared" si="152"/>
        <v>-6.7494919438826351E-3</v>
      </c>
      <c r="M510" s="222">
        <f>IFERROR(_xlfn.XLOOKUP($A510,Cisco!A:A,Cisco!B:B),"N/A")</f>
        <v>64.67</v>
      </c>
      <c r="N510" s="5">
        <f t="shared" si="143"/>
        <v>5847.9011559999999</v>
      </c>
      <c r="O510" s="5">
        <f t="shared" si="153"/>
        <v>-1.2591274056224289E-2</v>
      </c>
      <c r="P510" s="222">
        <f>IFERROR(_xlfn.XLOOKUP($A510,Disney!A:A,Disney!B:B),"N/A")</f>
        <v>110.55</v>
      </c>
      <c r="Q510" s="5">
        <f t="shared" si="144"/>
        <v>9996.6827400000002</v>
      </c>
      <c r="R510" s="5">
        <f t="shared" si="154"/>
        <v>-1.7108381628425096E-2</v>
      </c>
      <c r="S510" s="222">
        <f>_xlfn.XLOOKUP(A510,FedEx!A:A,FedEx!B:B,"N/A")</f>
        <v>268.45999999999998</v>
      </c>
      <c r="T510" s="5">
        <f t="shared" si="145"/>
        <v>24275.978727999998</v>
      </c>
      <c r="U510" s="5">
        <f t="shared" si="155"/>
        <v>-4.0972391961757726E-3</v>
      </c>
      <c r="V510" s="222">
        <f>_xlfn.XLOOKUP($A510,'General Motors'!A:A,'General Motors'!B:B,"N/A")</f>
        <v>47.89</v>
      </c>
      <c r="W510" s="5">
        <f t="shared" si="146"/>
        <v>4330.539452</v>
      </c>
      <c r="X510" s="5">
        <f t="shared" si="156"/>
        <v>-8.1316177036518944E-3</v>
      </c>
      <c r="Y510" s="222">
        <f>_xlfn.XLOOKUP($A510,Chevron!A:A,Chevron!B:B,"N/A")</f>
        <v>158.79</v>
      </c>
      <c r="Z510" s="5">
        <f t="shared" si="147"/>
        <v>14358.871572</v>
      </c>
      <c r="AA510" s="5">
        <f t="shared" si="157"/>
        <v>-1.7304646368498933E-4</v>
      </c>
      <c r="AB510" s="222">
        <f>_xlfn.XLOOKUP($A510,Boeing!A:A,Boeing!B:B,"N/A")</f>
        <v>180.88</v>
      </c>
      <c r="AC510" s="5">
        <f t="shared" si="148"/>
        <v>16356.399583999999</v>
      </c>
      <c r="AD510" s="5">
        <f t="shared" si="158"/>
        <v>-3.8023163263483095E-2</v>
      </c>
      <c r="AE510" s="222">
        <f>_xlfn.XLOOKUP(A510,Amazon!A:A,Amazon!B:B,"N/A")</f>
        <v>222.88</v>
      </c>
      <c r="AF510" s="5">
        <f t="shared" si="149"/>
        <v>20154.325184000001</v>
      </c>
      <c r="AG510" s="5">
        <f t="shared" si="159"/>
        <v>-2.637704113558248E-2</v>
      </c>
      <c r="AH510" s="393">
        <v>6117.52</v>
      </c>
      <c r="AI510" s="393">
        <v>553187.75749999995</v>
      </c>
      <c r="AJ510" s="393">
        <v>-1.4286500000000001E-2</v>
      </c>
    </row>
    <row r="511" spans="1:36">
      <c r="A511" s="4">
        <v>45709</v>
      </c>
      <c r="B511" s="222">
        <f>_xlfn.XLOOKUP(A511,'USD RUB'!B:B,'USD RUB'!C:C,"N/A")</f>
        <v>88.510300000000001</v>
      </c>
      <c r="C511" s="222">
        <f>IFERROR(EXP(_xlfn.XLOOKUP(A511,'Bonds (CP)'!$A$4:$A$513,'Work Sheet'!$B$3:$B$512)/252)-1,"N/A")</f>
        <v>0.44397539377005524</v>
      </c>
      <c r="D511" s="222">
        <f>IFERROR(_xlfn.XLOOKUP($A511,Intel!$A$2:$A$502,Intel!$B$2:$B$502),"N/A")</f>
        <v>24.87</v>
      </c>
      <c r="E511" s="5">
        <f t="shared" si="140"/>
        <v>2201.2511610000001</v>
      </c>
      <c r="F511" s="5">
        <f t="shared" si="150"/>
        <v>-6.6964095057767348E-2</v>
      </c>
      <c r="G511" s="222">
        <f>IFERROR(_xlfn.XLOOKUP(A511,Apple!A:A,Apple!B:B),"N/A")</f>
        <v>245.55</v>
      </c>
      <c r="H511" s="5">
        <f t="shared" si="141"/>
        <v>21733.704165000003</v>
      </c>
      <c r="I511" s="5">
        <f t="shared" si="151"/>
        <v>-2.2308796711624002E-2</v>
      </c>
      <c r="J511" s="222">
        <f>IFERROR(_xlfn.XLOOKUP(A511,Microsoft!A:A,Microsoft!B:B),"N/A")</f>
        <v>408.21</v>
      </c>
      <c r="K511" s="5">
        <f t="shared" si="142"/>
        <v>36130.789562999998</v>
      </c>
      <c r="L511" s="5">
        <f t="shared" si="152"/>
        <v>-3.9823078037538151E-2</v>
      </c>
      <c r="M511" s="222">
        <f>IFERROR(_xlfn.XLOOKUP($A511,Cisco!A:A,Cisco!B:B),"N/A")</f>
        <v>63.98</v>
      </c>
      <c r="N511" s="5">
        <f t="shared" si="143"/>
        <v>5662.8889939999999</v>
      </c>
      <c r="O511" s="5">
        <f t="shared" si="153"/>
        <v>-3.1637361348041182E-2</v>
      </c>
      <c r="P511" s="222">
        <f>IFERROR(_xlfn.XLOOKUP($A511,Disney!A:A,Disney!B:B),"N/A")</f>
        <v>108.66</v>
      </c>
      <c r="Q511" s="5">
        <f t="shared" si="144"/>
        <v>9617.5291980000002</v>
      </c>
      <c r="R511" s="5">
        <f t="shared" si="154"/>
        <v>-3.7927935882458574E-2</v>
      </c>
      <c r="S511" s="222">
        <f>_xlfn.XLOOKUP(A511,FedEx!A:A,FedEx!B:B,"N/A")</f>
        <v>254.19</v>
      </c>
      <c r="T511" s="5">
        <f t="shared" si="145"/>
        <v>22498.433156999999</v>
      </c>
      <c r="U511" s="5">
        <f t="shared" si="155"/>
        <v>-7.3222406021874242E-2</v>
      </c>
      <c r="V511" s="222">
        <f>_xlfn.XLOOKUP($A511,'General Motors'!A:A,'General Motors'!B:B,"N/A")</f>
        <v>46.29</v>
      </c>
      <c r="W511" s="5">
        <f t="shared" si="146"/>
        <v>4097.1417869999996</v>
      </c>
      <c r="X511" s="5">
        <f t="shared" si="156"/>
        <v>-5.389574845974654E-2</v>
      </c>
      <c r="Y511" s="222">
        <f>_xlfn.XLOOKUP($A511,Chevron!A:A,Chevron!B:B,"N/A")</f>
        <v>156.91999999999999</v>
      </c>
      <c r="Z511" s="5">
        <f t="shared" si="147"/>
        <v>13889.036275999999</v>
      </c>
      <c r="AA511" s="5">
        <f t="shared" si="157"/>
        <v>-3.2720906628636914E-2</v>
      </c>
      <c r="AB511" s="222">
        <f>_xlfn.XLOOKUP($A511,Boeing!A:A,Boeing!B:B,"N/A")</f>
        <v>177.15</v>
      </c>
      <c r="AC511" s="5">
        <f t="shared" si="148"/>
        <v>15679.599645</v>
      </c>
      <c r="AD511" s="5">
        <f t="shared" si="158"/>
        <v>-4.1378295726038128E-2</v>
      </c>
      <c r="AE511" s="222">
        <f>_xlfn.XLOOKUP(A511,Amazon!A:A,Amazon!B:B,"N/A")</f>
        <v>216.58</v>
      </c>
      <c r="AF511" s="5">
        <f t="shared" si="149"/>
        <v>19169.560774000001</v>
      </c>
      <c r="AG511" s="5">
        <f t="shared" si="159"/>
        <v>-4.8861194855671863E-2</v>
      </c>
      <c r="AH511" s="393">
        <v>6013.13</v>
      </c>
      <c r="AI511" s="393">
        <v>532223.94019999995</v>
      </c>
      <c r="AJ511" s="393">
        <v>-3.7896399999999997E-2</v>
      </c>
    </row>
    <row r="512" spans="1:36">
      <c r="A512" s="4">
        <v>45710</v>
      </c>
      <c r="B512" s="222">
        <f>_xlfn.XLOOKUP(A512,'USD RUB'!B:B,'USD RUB'!C:C,"N/A")</f>
        <v>88.167599999999993</v>
      </c>
      <c r="C512" s="222" t="str">
        <f>IFERROR(EXP(_xlfn.XLOOKUP(A512,'Bonds (CP)'!$A$4:$A$513,'Work Sheet'!$B$3:$B$512)/252)-1,"N/A")</f>
        <v>N/A</v>
      </c>
      <c r="D512" s="222" t="str">
        <f>IFERROR(_xlfn.XLOOKUP($A512,Intel!$A$2:$A$502,Intel!$B$2:$B$502),"N/A")</f>
        <v>N/A</v>
      </c>
      <c r="E512" s="5" t="str">
        <f t="shared" si="140"/>
        <v>N/A</v>
      </c>
      <c r="F512" s="5" t="str">
        <f t="shared" si="150"/>
        <v>N/A</v>
      </c>
      <c r="G512" s="222" t="str">
        <f>IFERROR(_xlfn.XLOOKUP(A512,Apple!A:A,Apple!B:B),"N/A")</f>
        <v>N/A</v>
      </c>
      <c r="H512" s="5" t="str">
        <f t="shared" si="141"/>
        <v>N/A</v>
      </c>
      <c r="I512" s="5" t="str">
        <f t="shared" si="151"/>
        <v>N/A</v>
      </c>
      <c r="J512" s="222" t="str">
        <f>IFERROR(_xlfn.XLOOKUP(A512,Microsoft!A:A,Microsoft!B:B),"N/A")</f>
        <v>N/A</v>
      </c>
      <c r="K512" s="5" t="str">
        <f t="shared" si="142"/>
        <v>N/A</v>
      </c>
      <c r="L512" s="5" t="str">
        <f t="shared" si="152"/>
        <v>N/A</v>
      </c>
      <c r="M512" s="222" t="str">
        <f>IFERROR(_xlfn.XLOOKUP($A512,Cisco!A:A,Cisco!B:B),"N/A")</f>
        <v>N/A</v>
      </c>
      <c r="N512" s="5" t="str">
        <f t="shared" si="143"/>
        <v>N/A</v>
      </c>
      <c r="O512" s="5" t="str">
        <f t="shared" si="153"/>
        <v>N/A</v>
      </c>
      <c r="P512" s="222" t="str">
        <f>IFERROR(_xlfn.XLOOKUP($A512,Disney!A:A,Disney!B:B),"N/A")</f>
        <v>N/A</v>
      </c>
      <c r="Q512" s="5" t="str">
        <f t="shared" si="144"/>
        <v>N/A</v>
      </c>
      <c r="R512" s="5" t="str">
        <f t="shared" si="154"/>
        <v>N/A</v>
      </c>
      <c r="S512" s="222" t="str">
        <f>_xlfn.XLOOKUP(A512,FedEx!A:A,FedEx!B:B,"N/A")</f>
        <v>N/A</v>
      </c>
      <c r="T512" s="5" t="str">
        <f t="shared" si="145"/>
        <v>N/A</v>
      </c>
      <c r="U512" s="5" t="str">
        <f t="shared" si="155"/>
        <v>N/A</v>
      </c>
      <c r="V512" s="222" t="str">
        <f>_xlfn.XLOOKUP($A512,'General Motors'!A:A,'General Motors'!B:B,"N/A")</f>
        <v>N/A</v>
      </c>
      <c r="W512" s="5" t="str">
        <f t="shared" si="146"/>
        <v>N/A</v>
      </c>
      <c r="X512" s="5" t="str">
        <f t="shared" si="156"/>
        <v>N/A</v>
      </c>
      <c r="Y512" s="222" t="str">
        <f>_xlfn.XLOOKUP($A512,Chevron!A:A,Chevron!B:B,"N/A")</f>
        <v>N/A</v>
      </c>
      <c r="Z512" s="5" t="str">
        <f t="shared" si="147"/>
        <v>N/A</v>
      </c>
      <c r="AA512" s="5" t="str">
        <f t="shared" si="157"/>
        <v>N/A</v>
      </c>
      <c r="AB512" s="222" t="str">
        <f>_xlfn.XLOOKUP($A512,Boeing!A:A,Boeing!B:B,"N/A")</f>
        <v>N/A</v>
      </c>
      <c r="AC512" s="5" t="str">
        <f t="shared" si="148"/>
        <v>N/A</v>
      </c>
      <c r="AD512" s="5" t="str">
        <f t="shared" si="158"/>
        <v>N/A</v>
      </c>
      <c r="AE512" s="222" t="str">
        <f>_xlfn.XLOOKUP(A512,Amazon!A:A,Amazon!B:B,"N/A")</f>
        <v>N/A</v>
      </c>
      <c r="AF512" s="5" t="str">
        <f t="shared" si="149"/>
        <v>N/A</v>
      </c>
      <c r="AG512" s="5" t="str">
        <f t="shared" si="159"/>
        <v>N/A</v>
      </c>
      <c r="AH512" s="6" t="s">
        <v>36</v>
      </c>
      <c r="AI512" s="6" t="s">
        <v>36</v>
      </c>
      <c r="AJ512" s="6" t="s">
        <v>36</v>
      </c>
    </row>
    <row r="513" spans="1:36">
      <c r="A513" s="4">
        <v>45711</v>
      </c>
      <c r="B513" s="222" t="str">
        <f>_xlfn.XLOOKUP(A513,'USD RUB'!B:B,'USD RUB'!C:C,"N/A")</f>
        <v>N/A</v>
      </c>
      <c r="C513" s="222" t="str">
        <f>IFERROR(EXP(_xlfn.XLOOKUP(A513,'Bonds (CP)'!$A$4:$A$513,'Work Sheet'!$B$3:$B$512)/252)-1,"N/A")</f>
        <v>N/A</v>
      </c>
      <c r="D513" s="222" t="str">
        <f>IFERROR(_xlfn.XLOOKUP($A513,Intel!$A$2:$A$502,Intel!$B$2:$B$502),"N/A")</f>
        <v>N/A</v>
      </c>
      <c r="E513" s="5" t="str">
        <f t="shared" si="140"/>
        <v>N/A</v>
      </c>
      <c r="F513" s="5" t="str">
        <f t="shared" si="150"/>
        <v>N/A</v>
      </c>
      <c r="G513" s="222" t="str">
        <f>IFERROR(_xlfn.XLOOKUP(A513,Apple!A:A,Apple!B:B),"N/A")</f>
        <v>N/A</v>
      </c>
      <c r="H513" s="5" t="str">
        <f t="shared" si="141"/>
        <v>N/A</v>
      </c>
      <c r="I513" s="5" t="str">
        <f t="shared" si="151"/>
        <v>N/A</v>
      </c>
      <c r="J513" s="222" t="str">
        <f>IFERROR(_xlfn.XLOOKUP(A513,Microsoft!A:A,Microsoft!B:B),"N/A")</f>
        <v>N/A</v>
      </c>
      <c r="K513" s="5" t="str">
        <f t="shared" si="142"/>
        <v>N/A</v>
      </c>
      <c r="L513" s="5" t="str">
        <f t="shared" si="152"/>
        <v>N/A</v>
      </c>
      <c r="M513" s="222" t="str">
        <f>IFERROR(_xlfn.XLOOKUP($A513,Cisco!A:A,Cisco!B:B),"N/A")</f>
        <v>N/A</v>
      </c>
      <c r="N513" s="5" t="str">
        <f t="shared" si="143"/>
        <v>N/A</v>
      </c>
      <c r="O513" s="5" t="str">
        <f t="shared" si="153"/>
        <v>N/A</v>
      </c>
      <c r="P513" s="222" t="str">
        <f>IFERROR(_xlfn.XLOOKUP($A513,Disney!A:A,Disney!B:B),"N/A")</f>
        <v>N/A</v>
      </c>
      <c r="Q513" s="5" t="str">
        <f t="shared" si="144"/>
        <v>N/A</v>
      </c>
      <c r="R513" s="5" t="str">
        <f t="shared" si="154"/>
        <v>N/A</v>
      </c>
      <c r="S513" s="222" t="str">
        <f>_xlfn.XLOOKUP(A513,FedEx!A:A,FedEx!B:B,"N/A")</f>
        <v>N/A</v>
      </c>
      <c r="T513" s="5" t="str">
        <f t="shared" si="145"/>
        <v>N/A</v>
      </c>
      <c r="U513" s="5" t="str">
        <f t="shared" si="155"/>
        <v>N/A</v>
      </c>
      <c r="V513" s="222" t="str">
        <f>_xlfn.XLOOKUP($A513,'General Motors'!A:A,'General Motors'!B:B,"N/A")</f>
        <v>N/A</v>
      </c>
      <c r="W513" s="5" t="str">
        <f t="shared" si="146"/>
        <v>N/A</v>
      </c>
      <c r="X513" s="5" t="str">
        <f t="shared" si="156"/>
        <v>N/A</v>
      </c>
      <c r="Y513" s="222" t="str">
        <f>_xlfn.XLOOKUP($A513,Chevron!A:A,Chevron!B:B,"N/A")</f>
        <v>N/A</v>
      </c>
      <c r="Z513" s="5" t="str">
        <f t="shared" si="147"/>
        <v>N/A</v>
      </c>
      <c r="AA513" s="5" t="str">
        <f t="shared" si="157"/>
        <v>N/A</v>
      </c>
      <c r="AB513" s="222" t="str">
        <f>_xlfn.XLOOKUP($A513,Boeing!A:A,Boeing!B:B,"N/A")</f>
        <v>N/A</v>
      </c>
      <c r="AC513" s="5" t="str">
        <f t="shared" si="148"/>
        <v>N/A</v>
      </c>
      <c r="AD513" s="5" t="str">
        <f t="shared" si="158"/>
        <v>N/A</v>
      </c>
      <c r="AE513" s="222" t="str">
        <f>_xlfn.XLOOKUP(A513,Amazon!A:A,Amazon!B:B,"N/A")</f>
        <v>N/A</v>
      </c>
      <c r="AF513" s="5" t="str">
        <f t="shared" si="149"/>
        <v>N/A</v>
      </c>
      <c r="AG513" s="5" t="str">
        <f t="shared" si="159"/>
        <v>N/A</v>
      </c>
      <c r="AH513" s="6" t="s">
        <v>36</v>
      </c>
      <c r="AI513" s="6" t="s">
        <v>36</v>
      </c>
      <c r="AJ513" s="6" t="s">
        <v>36</v>
      </c>
    </row>
    <row r="514" spans="1:36">
      <c r="A514" s="4">
        <v>45712</v>
      </c>
      <c r="B514" s="222" t="str">
        <f>_xlfn.XLOOKUP(A514,'USD RUB'!B:B,'USD RUB'!C:C,"N/A")</f>
        <v>N/A</v>
      </c>
      <c r="C514" s="222" t="str">
        <f>IFERROR(EXP(_xlfn.XLOOKUP(A514,'Bonds (CP)'!$A$4:$A$513,'Work Sheet'!$B$3:$B$512)/252)-1,"N/A")</f>
        <v>N/A</v>
      </c>
      <c r="D514" s="222">
        <f>IFERROR(_xlfn.XLOOKUP($A514,Intel!$A$2:$A$502,Intel!$B$2:$B$502),"N/A")</f>
        <v>24.27</v>
      </c>
      <c r="E514" s="5" t="str">
        <f t="shared" ref="E514:E577" si="160">IF(OR(D514="N/A", $B514="N/A"),"N/A",D514*$B514)</f>
        <v>N/A</v>
      </c>
      <c r="F514" s="5" t="str">
        <f t="shared" si="150"/>
        <v>N/A</v>
      </c>
      <c r="G514" s="222">
        <f>IFERROR(_xlfn.XLOOKUP(A514,Apple!A:A,Apple!B:B),"N/A")</f>
        <v>247.1</v>
      </c>
      <c r="H514" s="5" t="str">
        <f t="shared" ref="H514:H577" si="161">IF(OR(G514="N/A", B514="N/A"),"N/A",G514*$B514)</f>
        <v>N/A</v>
      </c>
      <c r="I514" s="5" t="str">
        <f t="shared" si="151"/>
        <v>N/A</v>
      </c>
      <c r="J514" s="222">
        <f>IFERROR(_xlfn.XLOOKUP(A514,Microsoft!A:A,Microsoft!B:B),"N/A")</f>
        <v>404</v>
      </c>
      <c r="K514" s="5" t="str">
        <f t="shared" ref="K514:K577" si="162">IF(OR(J514="N/A",B514="N/A"),"N/A",J514*B514)</f>
        <v>N/A</v>
      </c>
      <c r="L514" s="5" t="str">
        <f t="shared" si="152"/>
        <v>N/A</v>
      </c>
      <c r="M514" s="222">
        <f>IFERROR(_xlfn.XLOOKUP($A514,Cisco!A:A,Cisco!B:B),"N/A")</f>
        <v>63.24</v>
      </c>
      <c r="N514" s="5" t="str">
        <f t="shared" ref="N514:N577" si="163">IF(OR(M514="N/A",$B514="N/A"),"N/A",M514*$B514)</f>
        <v>N/A</v>
      </c>
      <c r="O514" s="5" t="str">
        <f t="shared" si="153"/>
        <v>N/A</v>
      </c>
      <c r="P514" s="222">
        <f>IFERROR(_xlfn.XLOOKUP($A514,Disney!A:A,Disney!B:B),"N/A")</f>
        <v>111.2</v>
      </c>
      <c r="Q514" s="5" t="str">
        <f t="shared" ref="Q514:Q577" si="164">IF(OR(P514="N/A",$B514="N/A"),"N/A",P514*$B514)</f>
        <v>N/A</v>
      </c>
      <c r="R514" s="5" t="str">
        <f t="shared" si="154"/>
        <v>N/A</v>
      </c>
      <c r="S514" s="222">
        <f>_xlfn.XLOOKUP(A514,FedEx!A:A,FedEx!B:B,"N/A")</f>
        <v>253.54</v>
      </c>
      <c r="T514" s="5" t="str">
        <f t="shared" ref="T514:T577" si="165">IF(OR(S514="N/A",$B514="N/A"),"N/A",S514*$B514)</f>
        <v>N/A</v>
      </c>
      <c r="U514" s="5" t="str">
        <f t="shared" si="155"/>
        <v>N/A</v>
      </c>
      <c r="V514" s="222">
        <f>_xlfn.XLOOKUP($A514,'General Motors'!A:A,'General Motors'!B:B,"N/A")</f>
        <v>46.57</v>
      </c>
      <c r="W514" s="5" t="str">
        <f t="shared" ref="W514:W577" si="166">IF(OR(V514="N/A",$B514="N/A"),"N/A",V514*$B514)</f>
        <v>N/A</v>
      </c>
      <c r="X514" s="5" t="str">
        <f t="shared" si="156"/>
        <v>N/A</v>
      </c>
      <c r="Y514" s="222">
        <f>_xlfn.XLOOKUP($A514,Chevron!A:A,Chevron!B:B,"N/A")</f>
        <v>157.88999999999999</v>
      </c>
      <c r="Z514" s="5" t="str">
        <f t="shared" ref="Z514:Z577" si="167">IF(OR(Y514="N/A",$B514="N/A"),"N/A",Y514*$B514)</f>
        <v>N/A</v>
      </c>
      <c r="AA514" s="5" t="str">
        <f t="shared" si="157"/>
        <v>N/A</v>
      </c>
      <c r="AB514" s="222">
        <f>_xlfn.XLOOKUP($A514,Boeing!A:A,Boeing!B:B,"N/A")</f>
        <v>179.91</v>
      </c>
      <c r="AC514" s="5" t="str">
        <f t="shared" ref="AC514:AC577" si="168">IF(OR(AB514="N/A",$B514="N/A"),"N/A",AB514*$B514)</f>
        <v>N/A</v>
      </c>
      <c r="AD514" s="5" t="str">
        <f t="shared" si="158"/>
        <v>N/A</v>
      </c>
      <c r="AE514" s="222">
        <f>_xlfn.XLOOKUP(A514,Amazon!A:A,Amazon!B:B,"N/A")</f>
        <v>212.71</v>
      </c>
      <c r="AF514" s="5" t="str">
        <f t="shared" ref="AF514:AF577" si="169">IF(OR(AE514="N/A",$B514="N/A"),"N/A",AE514*$B514)</f>
        <v>N/A</v>
      </c>
      <c r="AG514" s="5" t="str">
        <f t="shared" si="159"/>
        <v>N/A</v>
      </c>
      <c r="AH514" s="393">
        <v>5983.25</v>
      </c>
      <c r="AI514" s="6" t="s">
        <v>36</v>
      </c>
      <c r="AJ514" s="6" t="s">
        <v>36</v>
      </c>
    </row>
    <row r="515" spans="1:36">
      <c r="A515" s="4">
        <v>45713</v>
      </c>
      <c r="B515" s="222">
        <f>_xlfn.XLOOKUP(A515,'USD RUB'!B:B,'USD RUB'!C:C,"N/A")</f>
        <v>88.206500000000005</v>
      </c>
      <c r="C515" s="222" t="str">
        <f>IFERROR(EXP(_xlfn.XLOOKUP(A515,'Bonds (CP)'!$A$4:$A$513,'Work Sheet'!$B$3:$B$512)/252)-1,"N/A")</f>
        <v>N/A</v>
      </c>
      <c r="D515" s="222">
        <f>IFERROR(_xlfn.XLOOKUP($A515,Intel!$A$2:$A$502,Intel!$B$2:$B$502),"N/A")</f>
        <v>22.99</v>
      </c>
      <c r="E515" s="5">
        <f t="shared" si="160"/>
        <v>2027.8674349999999</v>
      </c>
      <c r="F515" s="5" t="str">
        <f t="shared" ref="F515:F578" si="170">IF(E514="N/A", "N/A", IF(OR(E515="N/A",E514="N/A"),"N/A",E515/E514-1))</f>
        <v>N/A</v>
      </c>
      <c r="G515" s="222">
        <f>IFERROR(_xlfn.XLOOKUP(A515,Apple!A:A,Apple!B:B),"N/A")</f>
        <v>247.04</v>
      </c>
      <c r="H515" s="5">
        <f t="shared" si="161"/>
        <v>21790.533760000002</v>
      </c>
      <c r="I515" s="5" t="str">
        <f t="shared" ref="I515:I578" si="171">IF(OR(H515="N/A",H514="N/A"), "N/A", H515/H514-1)</f>
        <v>N/A</v>
      </c>
      <c r="J515" s="222">
        <f>IFERROR(_xlfn.XLOOKUP(A515,Microsoft!A:A,Microsoft!B:B),"N/A")</f>
        <v>397.9</v>
      </c>
      <c r="K515" s="5">
        <f t="shared" si="162"/>
        <v>35097.366349999997</v>
      </c>
      <c r="L515" s="5" t="str">
        <f t="shared" ref="L515:L578" si="172">IF(OR(K515="N/A",K514="N/A"), "N/A", K515/K514-1)</f>
        <v>N/A</v>
      </c>
      <c r="M515" s="222">
        <f>IFERROR(_xlfn.XLOOKUP($A515,Cisco!A:A,Cisco!B:B),"N/A")</f>
        <v>64.27</v>
      </c>
      <c r="N515" s="5">
        <f t="shared" si="163"/>
        <v>5669.031755</v>
      </c>
      <c r="O515" s="5" t="str">
        <f t="shared" ref="O515:O578" si="173">IF(OR(N515="N/A",N514="N/A"),"N/A",N515/N514-1)</f>
        <v>N/A</v>
      </c>
      <c r="P515" s="222">
        <f>IFERROR(_xlfn.XLOOKUP($A515,Disney!A:A,Disney!B:B),"N/A")</f>
        <v>110.53</v>
      </c>
      <c r="Q515" s="5">
        <f t="shared" si="164"/>
        <v>9749.4644450000014</v>
      </c>
      <c r="R515" s="5" t="str">
        <f t="shared" ref="R515:R578" si="174">IF(OR(Q515="N/A",Q514="N/A"),"N/A",Q515/Q514-1)</f>
        <v>N/A</v>
      </c>
      <c r="S515" s="222">
        <f>_xlfn.XLOOKUP(A515,FedEx!A:A,FedEx!B:B,"N/A")</f>
        <v>256.48</v>
      </c>
      <c r="T515" s="5">
        <f t="shared" si="165"/>
        <v>22623.203120000002</v>
      </c>
      <c r="U515" s="5" t="str">
        <f t="shared" ref="U515:U578" si="175">IF(OR(T515="N/A",T514="N/A"),"N/A",T515/T514-1)</f>
        <v>N/A</v>
      </c>
      <c r="V515" s="222">
        <f>_xlfn.XLOOKUP($A515,'General Motors'!A:A,'General Motors'!B:B,"N/A")</f>
        <v>46.71</v>
      </c>
      <c r="W515" s="5">
        <f t="shared" si="166"/>
        <v>4120.1256149999999</v>
      </c>
      <c r="X515" s="5" t="str">
        <f t="shared" ref="X515:X578" si="176">IF(OR(W515="N/A",W514="N/A"),"N/A",W515/W514-1)</f>
        <v>N/A</v>
      </c>
      <c r="Y515" s="222">
        <f>_xlfn.XLOOKUP($A515,Chevron!A:A,Chevron!B:B,"N/A")</f>
        <v>156.41999999999999</v>
      </c>
      <c r="Z515" s="5">
        <f t="shared" si="167"/>
        <v>13797.26073</v>
      </c>
      <c r="AA515" s="5" t="str">
        <f t="shared" ref="AA515:AA578" si="177">IF(OR(Z515="N/A",Z514="N/A"),"N/A",Z515/Z514-1)</f>
        <v>N/A</v>
      </c>
      <c r="AB515" s="222">
        <f>_xlfn.XLOOKUP($A515,Boeing!A:A,Boeing!B:B,"N/A")</f>
        <v>178.27</v>
      </c>
      <c r="AC515" s="5">
        <f t="shared" si="168"/>
        <v>15724.572755000001</v>
      </c>
      <c r="AD515" s="5" t="str">
        <f t="shared" ref="AD515:AD578" si="178">IF(OR(AC515="N/A",AC514="N/A"),"N/A",AC515/AC514-1)</f>
        <v>N/A</v>
      </c>
      <c r="AE515" s="222">
        <f>_xlfn.XLOOKUP(A515,Amazon!A:A,Amazon!B:B,"N/A")</f>
        <v>212.8</v>
      </c>
      <c r="AF515" s="5">
        <f t="shared" si="169"/>
        <v>18770.343200000003</v>
      </c>
      <c r="AG515" s="5" t="str">
        <f t="shared" ref="AG515:AG578" si="179">IF(OR(AF515="N/A",AF514="N/A"),"N/A",AF515/AF514-1)</f>
        <v>N/A</v>
      </c>
      <c r="AH515" s="393">
        <v>5955.25</v>
      </c>
      <c r="AI515" s="393">
        <v>525291.75910000002</v>
      </c>
      <c r="AJ515" s="6" t="s">
        <v>36</v>
      </c>
    </row>
    <row r="516" spans="1:36">
      <c r="A516" s="4">
        <v>45714</v>
      </c>
      <c r="B516" s="222">
        <f>_xlfn.XLOOKUP(A516,'USD RUB'!B:B,'USD RUB'!C:C,"N/A")</f>
        <v>86.631799999999998</v>
      </c>
      <c r="C516" s="222">
        <f>IFERROR(EXP(_xlfn.XLOOKUP(A516,'Bonds (CP)'!$A$4:$A$513,'Work Sheet'!$B$3:$B$512)/252)-1,"N/A")</f>
        <v>0.44589738824169012</v>
      </c>
      <c r="D516" s="222">
        <f>IFERROR(_xlfn.XLOOKUP($A516,Intel!$A$2:$A$502,Intel!$B$2:$B$502),"N/A")</f>
        <v>23.52</v>
      </c>
      <c r="E516" s="5">
        <f t="shared" si="160"/>
        <v>2037.5799359999999</v>
      </c>
      <c r="F516" s="5">
        <f t="shared" si="170"/>
        <v>4.7895147544494421E-3</v>
      </c>
      <c r="G516" s="222">
        <f>IFERROR(_xlfn.XLOOKUP(A516,Apple!A:A,Apple!B:B),"N/A")</f>
        <v>240.36</v>
      </c>
      <c r="H516" s="5">
        <f t="shared" si="161"/>
        <v>20822.819448000002</v>
      </c>
      <c r="I516" s="5">
        <f t="shared" si="171"/>
        <v>-4.4409848912301264E-2</v>
      </c>
      <c r="J516" s="222">
        <f>IFERROR(_xlfn.XLOOKUP(A516,Microsoft!A:A,Microsoft!B:B),"N/A")</f>
        <v>399.73</v>
      </c>
      <c r="K516" s="5">
        <f t="shared" si="162"/>
        <v>34629.329414</v>
      </c>
      <c r="L516" s="5">
        <f t="shared" si="172"/>
        <v>-1.3335386231907331E-2</v>
      </c>
      <c r="M516" s="222">
        <f>IFERROR(_xlfn.XLOOKUP($A516,Cisco!A:A,Cisco!B:B),"N/A")</f>
        <v>64.08</v>
      </c>
      <c r="N516" s="5">
        <f t="shared" si="163"/>
        <v>5551.3657439999997</v>
      </c>
      <c r="O516" s="5">
        <f t="shared" si="173"/>
        <v>-2.0755927305614486E-2</v>
      </c>
      <c r="P516" s="222">
        <f>IFERROR(_xlfn.XLOOKUP($A516,Disney!A:A,Disney!B:B),"N/A")</f>
        <v>111.83</v>
      </c>
      <c r="Q516" s="5">
        <f t="shared" si="164"/>
        <v>9688.0341939999998</v>
      </c>
      <c r="R516" s="5">
        <f t="shared" si="174"/>
        <v>-6.3008846636192217E-3</v>
      </c>
      <c r="S516" s="222">
        <f>_xlfn.XLOOKUP(A516,FedEx!A:A,FedEx!B:B,"N/A")</f>
        <v>256.12</v>
      </c>
      <c r="T516" s="5">
        <f t="shared" si="165"/>
        <v>22188.136616</v>
      </c>
      <c r="U516" s="5">
        <f t="shared" si="175"/>
        <v>-1.9230986067370059E-2</v>
      </c>
      <c r="V516" s="222">
        <f>_xlfn.XLOOKUP($A516,'General Motors'!A:A,'General Motors'!B:B,"N/A")</f>
        <v>48.46</v>
      </c>
      <c r="W516" s="5">
        <f t="shared" si="166"/>
        <v>4198.1770280000001</v>
      </c>
      <c r="X516" s="5">
        <f t="shared" si="176"/>
        <v>1.8943940135184523E-2</v>
      </c>
      <c r="Y516" s="222">
        <f>_xlfn.XLOOKUP($A516,Chevron!A:A,Chevron!B:B,"N/A")</f>
        <v>155.13999999999999</v>
      </c>
      <c r="Z516" s="5">
        <f t="shared" si="167"/>
        <v>13440.057451999999</v>
      </c>
      <c r="AA516" s="5">
        <f t="shared" si="177"/>
        <v>-2.5889434503714059E-2</v>
      </c>
      <c r="AB516" s="222">
        <f>_xlfn.XLOOKUP($A516,Boeing!A:A,Boeing!B:B,"N/A")</f>
        <v>173.04</v>
      </c>
      <c r="AC516" s="5">
        <f t="shared" si="168"/>
        <v>14990.766672</v>
      </c>
      <c r="AD516" s="5">
        <f t="shared" si="178"/>
        <v>-4.6666201647142969E-2</v>
      </c>
      <c r="AE516" s="222">
        <f>_xlfn.XLOOKUP(A516,Amazon!A:A,Amazon!B:B,"N/A")</f>
        <v>214.35</v>
      </c>
      <c r="AF516" s="5">
        <f t="shared" si="169"/>
        <v>18569.526330000001</v>
      </c>
      <c r="AG516" s="5">
        <f t="shared" si="179"/>
        <v>-1.0698625371964532E-2</v>
      </c>
      <c r="AH516" s="9">
        <v>1481577</v>
      </c>
      <c r="AI516" s="393">
        <v>515984.19870000001</v>
      </c>
      <c r="AJ516" s="393">
        <v>-1.77188E-2</v>
      </c>
    </row>
    <row r="517" spans="1:36">
      <c r="A517" s="4">
        <v>45715</v>
      </c>
      <c r="B517" s="222">
        <f>_xlfn.XLOOKUP(A517,'USD RUB'!B:B,'USD RUB'!C:C,"N/A")</f>
        <v>85.927899999999994</v>
      </c>
      <c r="C517" s="222">
        <f>IFERROR(EXP(_xlfn.XLOOKUP(A517,'Bonds (CP)'!$A$4:$A$513,'Work Sheet'!$B$3:$B$512)/252)-1,"N/A")</f>
        <v>0.44556578790270507</v>
      </c>
      <c r="D517" s="222">
        <f>IFERROR(_xlfn.XLOOKUP($A517,Intel!$A$2:$A$502,Intel!$B$2:$B$502),"N/A")</f>
        <v>23.09</v>
      </c>
      <c r="E517" s="5">
        <f t="shared" si="160"/>
        <v>1984.0752109999999</v>
      </c>
      <c r="F517" s="5">
        <f t="shared" si="170"/>
        <v>-2.6258957528329296E-2</v>
      </c>
      <c r="G517" s="222">
        <f>IFERROR(_xlfn.XLOOKUP(A517,Apple!A:A,Apple!B:B),"N/A")</f>
        <v>237.3</v>
      </c>
      <c r="H517" s="5">
        <f t="shared" si="161"/>
        <v>20390.69067</v>
      </c>
      <c r="I517" s="5">
        <f t="shared" si="171"/>
        <v>-2.0752654513436108E-2</v>
      </c>
      <c r="J517" s="222">
        <f>IFERROR(_xlfn.XLOOKUP(A517,Microsoft!A:A,Microsoft!B:B),"N/A")</f>
        <v>392.53</v>
      </c>
      <c r="K517" s="5">
        <f t="shared" si="162"/>
        <v>33729.278586999993</v>
      </c>
      <c r="L517" s="5">
        <f t="shared" si="172"/>
        <v>-2.5990997868879706E-2</v>
      </c>
      <c r="M517" s="222">
        <f>IFERROR(_xlfn.XLOOKUP($A517,Cisco!A:A,Cisco!B:B),"N/A")</f>
        <v>63.81</v>
      </c>
      <c r="N517" s="5">
        <f t="shared" si="163"/>
        <v>5483.0592989999996</v>
      </c>
      <c r="O517" s="5">
        <f t="shared" si="173"/>
        <v>-1.2304439691048441E-2</v>
      </c>
      <c r="P517" s="222">
        <f>IFERROR(_xlfn.XLOOKUP($A517,Disney!A:A,Disney!B:B),"N/A")</f>
        <v>111.31</v>
      </c>
      <c r="Q517" s="5">
        <f t="shared" si="164"/>
        <v>9564.6345490000003</v>
      </c>
      <c r="R517" s="5">
        <f t="shared" si="174"/>
        <v>-1.2737325501640306E-2</v>
      </c>
      <c r="S517" s="222">
        <f>_xlfn.XLOOKUP(A517,FedEx!A:A,FedEx!B:B,"N/A")</f>
        <v>258.54000000000002</v>
      </c>
      <c r="T517" s="5">
        <f t="shared" si="165"/>
        <v>22215.799266000002</v>
      </c>
      <c r="U517" s="5">
        <f t="shared" si="175"/>
        <v>1.2467315520336975E-3</v>
      </c>
      <c r="V517" s="222">
        <f>_xlfn.XLOOKUP($A517,'General Motors'!A:A,'General Motors'!B:B,"N/A")</f>
        <v>47.63</v>
      </c>
      <c r="W517" s="5">
        <f t="shared" si="166"/>
        <v>4092.7458769999998</v>
      </c>
      <c r="X517" s="5">
        <f t="shared" si="176"/>
        <v>-2.5113555311465086E-2</v>
      </c>
      <c r="Y517" s="222">
        <f>_xlfn.XLOOKUP($A517,Chevron!A:A,Chevron!B:B,"N/A")</f>
        <v>156.66999999999999</v>
      </c>
      <c r="Z517" s="5">
        <f t="shared" si="167"/>
        <v>13462.324092999997</v>
      </c>
      <c r="AA517" s="5">
        <f t="shared" si="177"/>
        <v>1.6567370399658277E-3</v>
      </c>
      <c r="AB517" s="222">
        <f>_xlfn.XLOOKUP($A517,Boeing!A:A,Boeing!B:B,"N/A")</f>
        <v>173.83</v>
      </c>
      <c r="AC517" s="5">
        <f t="shared" si="168"/>
        <v>14936.846857</v>
      </c>
      <c r="AD517" s="5">
        <f t="shared" si="178"/>
        <v>-3.5968684043833354E-3</v>
      </c>
      <c r="AE517" s="222">
        <f>_xlfn.XLOOKUP(A517,Amazon!A:A,Amazon!B:B,"N/A")</f>
        <v>208.74</v>
      </c>
      <c r="AF517" s="5">
        <f t="shared" si="169"/>
        <v>17936.589845999999</v>
      </c>
      <c r="AG517" s="5">
        <f t="shared" si="179"/>
        <v>-3.408468653168939E-2</v>
      </c>
      <c r="AH517" s="393">
        <v>5861.57</v>
      </c>
      <c r="AI517" s="393">
        <v>503672.4008</v>
      </c>
      <c r="AJ517" s="393">
        <v>-2.3860800000000001E-2</v>
      </c>
    </row>
    <row r="518" spans="1:36">
      <c r="A518" s="4">
        <v>45716</v>
      </c>
      <c r="B518" s="222">
        <f>_xlfn.XLOOKUP(A518,'USD RUB'!B:B,'USD RUB'!C:C,"N/A")</f>
        <v>87.696700000000007</v>
      </c>
      <c r="C518" s="222">
        <f>IFERROR(EXP(_xlfn.XLOOKUP(A518,'Bonds (CP)'!$A$4:$A$513,'Work Sheet'!$B$3:$B$512)/252)-1,"N/A")</f>
        <v>0.44284815796428756</v>
      </c>
      <c r="D518" s="222">
        <f>IFERROR(_xlfn.XLOOKUP($A518,Intel!$A$2:$A$502,Intel!$B$2:$B$502),"N/A")</f>
        <v>23.73</v>
      </c>
      <c r="E518" s="5">
        <f t="shared" si="160"/>
        <v>2081.0426910000001</v>
      </c>
      <c r="F518" s="5">
        <f t="shared" si="170"/>
        <v>4.8872885192253968E-2</v>
      </c>
      <c r="G518" s="222">
        <f>IFERROR(_xlfn.XLOOKUP(A518,Apple!A:A,Apple!B:B),"N/A")</f>
        <v>241.84</v>
      </c>
      <c r="H518" s="5">
        <f t="shared" si="161"/>
        <v>21208.569928000001</v>
      </c>
      <c r="I518" s="5">
        <f t="shared" si="171"/>
        <v>4.0110424469501416E-2</v>
      </c>
      <c r="J518" s="222">
        <f>IFERROR(_xlfn.XLOOKUP(A518,Microsoft!A:A,Microsoft!B:B),"N/A")</f>
        <v>396.99</v>
      </c>
      <c r="K518" s="5">
        <f t="shared" si="162"/>
        <v>34814.712933000003</v>
      </c>
      <c r="L518" s="5">
        <f t="shared" si="172"/>
        <v>3.2180775619030211E-2</v>
      </c>
      <c r="M518" s="222">
        <f>IFERROR(_xlfn.XLOOKUP($A518,Cisco!A:A,Cisco!B:B),"N/A")</f>
        <v>64.11</v>
      </c>
      <c r="N518" s="5">
        <f t="shared" si="163"/>
        <v>5622.2354370000003</v>
      </c>
      <c r="O518" s="5">
        <f t="shared" si="173"/>
        <v>2.538293503872624E-2</v>
      </c>
      <c r="P518" s="222">
        <f>IFERROR(_xlfn.XLOOKUP($A518,Disney!A:A,Disney!B:B),"N/A")</f>
        <v>113.8</v>
      </c>
      <c r="Q518" s="5">
        <f t="shared" si="164"/>
        <v>9979.8844600000011</v>
      </c>
      <c r="R518" s="5">
        <f t="shared" si="174"/>
        <v>4.3415136132244125E-2</v>
      </c>
      <c r="S518" s="222">
        <f>_xlfn.XLOOKUP(A518,FedEx!A:A,FedEx!B:B,"N/A")</f>
        <v>262.89999999999998</v>
      </c>
      <c r="T518" s="5">
        <f t="shared" si="165"/>
        <v>23055.46243</v>
      </c>
      <c r="U518" s="5">
        <f t="shared" si="175"/>
        <v>3.7795766604942882E-2</v>
      </c>
      <c r="V518" s="222">
        <f>_xlfn.XLOOKUP($A518,'General Motors'!A:A,'General Motors'!B:B,"N/A")</f>
        <v>49.13</v>
      </c>
      <c r="W518" s="5">
        <f t="shared" si="166"/>
        <v>4308.5388710000007</v>
      </c>
      <c r="X518" s="5">
        <f t="shared" si="176"/>
        <v>5.2725725096369302E-2</v>
      </c>
      <c r="Y518" s="222">
        <f>_xlfn.XLOOKUP($A518,Chevron!A:A,Chevron!B:B,"N/A")</f>
        <v>158.62</v>
      </c>
      <c r="Z518" s="5">
        <f t="shared" si="167"/>
        <v>13910.450554000001</v>
      </c>
      <c r="AA518" s="5">
        <f t="shared" si="177"/>
        <v>3.328745155028745E-2</v>
      </c>
      <c r="AB518" s="222">
        <f>_xlfn.XLOOKUP($A518,Boeing!A:A,Boeing!B:B,"N/A")</f>
        <v>174.63</v>
      </c>
      <c r="AC518" s="5">
        <f t="shared" si="168"/>
        <v>15314.474721</v>
      </c>
      <c r="AD518" s="5">
        <f t="shared" si="178"/>
        <v>2.5281631900980983E-2</v>
      </c>
      <c r="AE518" s="222">
        <f>_xlfn.XLOOKUP(A518,Amazon!A:A,Amazon!B:B,"N/A")</f>
        <v>212.28</v>
      </c>
      <c r="AF518" s="5">
        <f t="shared" si="169"/>
        <v>18616.255476000002</v>
      </c>
      <c r="AG518" s="5">
        <f t="shared" si="179"/>
        <v>3.7892689515425015E-2</v>
      </c>
      <c r="AH518" s="8">
        <v>1480815</v>
      </c>
      <c r="AI518" s="393">
        <v>522190.00020000001</v>
      </c>
      <c r="AJ518" s="393">
        <v>3.676517E-2</v>
      </c>
    </row>
    <row r="519" spans="1:36">
      <c r="A519" s="4">
        <v>45717</v>
      </c>
      <c r="B519" s="222">
        <f>_xlfn.XLOOKUP(A519,'USD RUB'!B:B,'USD RUB'!C:C,"N/A")</f>
        <v>88.256799999999998</v>
      </c>
      <c r="C519" s="222" t="str">
        <f>IFERROR(EXP(_xlfn.XLOOKUP(A519,'Bonds (CP)'!$A$4:$A$513,'Work Sheet'!$B$3:$B$512)/252)-1,"N/A")</f>
        <v>N/A</v>
      </c>
      <c r="D519" s="222" t="str">
        <f>IFERROR(_xlfn.XLOOKUP($A519,Intel!$A$2:$A$502,Intel!$B$2:$B$502),"N/A")</f>
        <v>N/A</v>
      </c>
      <c r="E519" s="5" t="str">
        <f t="shared" si="160"/>
        <v>N/A</v>
      </c>
      <c r="F519" s="5" t="str">
        <f t="shared" si="170"/>
        <v>N/A</v>
      </c>
      <c r="G519" s="222" t="str">
        <f>IFERROR(_xlfn.XLOOKUP(A519,Apple!A:A,Apple!B:B),"N/A")</f>
        <v>N/A</v>
      </c>
      <c r="H519" s="5" t="str">
        <f t="shared" si="161"/>
        <v>N/A</v>
      </c>
      <c r="I519" s="5" t="str">
        <f t="shared" si="171"/>
        <v>N/A</v>
      </c>
      <c r="J519" s="222" t="str">
        <f>IFERROR(_xlfn.XLOOKUP(A519,Microsoft!A:A,Microsoft!B:B),"N/A")</f>
        <v>N/A</v>
      </c>
      <c r="K519" s="5" t="str">
        <f t="shared" si="162"/>
        <v>N/A</v>
      </c>
      <c r="L519" s="5" t="str">
        <f t="shared" si="172"/>
        <v>N/A</v>
      </c>
      <c r="M519" s="222" t="str">
        <f>IFERROR(_xlfn.XLOOKUP($A519,Cisco!A:A,Cisco!B:B),"N/A")</f>
        <v>N/A</v>
      </c>
      <c r="N519" s="5" t="str">
        <f t="shared" si="163"/>
        <v>N/A</v>
      </c>
      <c r="O519" s="5" t="str">
        <f t="shared" si="173"/>
        <v>N/A</v>
      </c>
      <c r="P519" s="222" t="str">
        <f>IFERROR(_xlfn.XLOOKUP($A519,Disney!A:A,Disney!B:B),"N/A")</f>
        <v>N/A</v>
      </c>
      <c r="Q519" s="5" t="str">
        <f t="shared" si="164"/>
        <v>N/A</v>
      </c>
      <c r="R519" s="5" t="str">
        <f t="shared" si="174"/>
        <v>N/A</v>
      </c>
      <c r="S519" s="222" t="str">
        <f>_xlfn.XLOOKUP(A519,FedEx!A:A,FedEx!B:B,"N/A")</f>
        <v>N/A</v>
      </c>
      <c r="T519" s="5" t="str">
        <f t="shared" si="165"/>
        <v>N/A</v>
      </c>
      <c r="U519" s="5" t="str">
        <f t="shared" si="175"/>
        <v>N/A</v>
      </c>
      <c r="V519" s="222" t="str">
        <f>_xlfn.XLOOKUP($A519,'General Motors'!A:A,'General Motors'!B:B,"N/A")</f>
        <v>N/A</v>
      </c>
      <c r="W519" s="5" t="str">
        <f t="shared" si="166"/>
        <v>N/A</v>
      </c>
      <c r="X519" s="5" t="str">
        <f t="shared" si="176"/>
        <v>N/A</v>
      </c>
      <c r="Y519" s="222" t="str">
        <f>_xlfn.XLOOKUP($A519,Chevron!A:A,Chevron!B:B,"N/A")</f>
        <v>N/A</v>
      </c>
      <c r="Z519" s="5" t="str">
        <f t="shared" si="167"/>
        <v>N/A</v>
      </c>
      <c r="AA519" s="5" t="str">
        <f t="shared" si="177"/>
        <v>N/A</v>
      </c>
      <c r="AB519" s="222" t="str">
        <f>_xlfn.XLOOKUP($A519,Boeing!A:A,Boeing!B:B,"N/A")</f>
        <v>N/A</v>
      </c>
      <c r="AC519" s="5" t="str">
        <f t="shared" si="168"/>
        <v>N/A</v>
      </c>
      <c r="AD519" s="5" t="str">
        <f t="shared" si="178"/>
        <v>N/A</v>
      </c>
      <c r="AE519" s="222" t="str">
        <f>_xlfn.XLOOKUP(A519,Amazon!A:A,Amazon!B:B,"N/A")</f>
        <v>N/A</v>
      </c>
      <c r="AF519" s="5" t="str">
        <f t="shared" si="169"/>
        <v>N/A</v>
      </c>
      <c r="AG519" s="5" t="str">
        <f t="shared" si="179"/>
        <v>N/A</v>
      </c>
      <c r="AH519" s="6" t="s">
        <v>36</v>
      </c>
      <c r="AI519" s="6" t="s">
        <v>36</v>
      </c>
      <c r="AJ519" s="6" t="s">
        <v>36</v>
      </c>
    </row>
    <row r="520" spans="1:36">
      <c r="A520" s="4">
        <v>45718</v>
      </c>
      <c r="B520" s="222" t="str">
        <f>_xlfn.XLOOKUP(A520,'USD RUB'!B:B,'USD RUB'!C:C,"N/A")</f>
        <v>N/A</v>
      </c>
      <c r="C520" s="222" t="str">
        <f>IFERROR(EXP(_xlfn.XLOOKUP(A520,'Bonds (CP)'!$A$4:$A$513,'Work Sheet'!$B$3:$B$512)/252)-1,"N/A")</f>
        <v>N/A</v>
      </c>
      <c r="D520" s="222" t="str">
        <f>IFERROR(_xlfn.XLOOKUP($A520,Intel!$A$2:$A$502,Intel!$B$2:$B$502),"N/A")</f>
        <v>N/A</v>
      </c>
      <c r="E520" s="5" t="str">
        <f t="shared" si="160"/>
        <v>N/A</v>
      </c>
      <c r="F520" s="5" t="str">
        <f t="shared" si="170"/>
        <v>N/A</v>
      </c>
      <c r="G520" s="222" t="str">
        <f>IFERROR(_xlfn.XLOOKUP(A520,Apple!A:A,Apple!B:B),"N/A")</f>
        <v>N/A</v>
      </c>
      <c r="H520" s="5" t="str">
        <f t="shared" si="161"/>
        <v>N/A</v>
      </c>
      <c r="I520" s="5" t="str">
        <f t="shared" si="171"/>
        <v>N/A</v>
      </c>
      <c r="J520" s="222" t="str">
        <f>IFERROR(_xlfn.XLOOKUP(A520,Microsoft!A:A,Microsoft!B:B),"N/A")</f>
        <v>N/A</v>
      </c>
      <c r="K520" s="5" t="str">
        <f t="shared" si="162"/>
        <v>N/A</v>
      </c>
      <c r="L520" s="5" t="str">
        <f t="shared" si="172"/>
        <v>N/A</v>
      </c>
      <c r="M520" s="222" t="str">
        <f>IFERROR(_xlfn.XLOOKUP($A520,Cisco!A:A,Cisco!B:B),"N/A")</f>
        <v>N/A</v>
      </c>
      <c r="N520" s="5" t="str">
        <f t="shared" si="163"/>
        <v>N/A</v>
      </c>
      <c r="O520" s="5" t="str">
        <f t="shared" si="173"/>
        <v>N/A</v>
      </c>
      <c r="P520" s="222" t="str">
        <f>IFERROR(_xlfn.XLOOKUP($A520,Disney!A:A,Disney!B:B),"N/A")</f>
        <v>N/A</v>
      </c>
      <c r="Q520" s="5" t="str">
        <f t="shared" si="164"/>
        <v>N/A</v>
      </c>
      <c r="R520" s="5" t="str">
        <f t="shared" si="174"/>
        <v>N/A</v>
      </c>
      <c r="S520" s="222" t="str">
        <f>_xlfn.XLOOKUP(A520,FedEx!A:A,FedEx!B:B,"N/A")</f>
        <v>N/A</v>
      </c>
      <c r="T520" s="5" t="str">
        <f t="shared" si="165"/>
        <v>N/A</v>
      </c>
      <c r="U520" s="5" t="str">
        <f t="shared" si="175"/>
        <v>N/A</v>
      </c>
      <c r="V520" s="222" t="str">
        <f>_xlfn.XLOOKUP($A520,'General Motors'!A:A,'General Motors'!B:B,"N/A")</f>
        <v>N/A</v>
      </c>
      <c r="W520" s="5" t="str">
        <f t="shared" si="166"/>
        <v>N/A</v>
      </c>
      <c r="X520" s="5" t="str">
        <f t="shared" si="176"/>
        <v>N/A</v>
      </c>
      <c r="Y520" s="222" t="str">
        <f>_xlfn.XLOOKUP($A520,Chevron!A:A,Chevron!B:B,"N/A")</f>
        <v>N/A</v>
      </c>
      <c r="Z520" s="5" t="str">
        <f t="shared" si="167"/>
        <v>N/A</v>
      </c>
      <c r="AA520" s="5" t="str">
        <f t="shared" si="177"/>
        <v>N/A</v>
      </c>
      <c r="AB520" s="222" t="str">
        <f>_xlfn.XLOOKUP($A520,Boeing!A:A,Boeing!B:B,"N/A")</f>
        <v>N/A</v>
      </c>
      <c r="AC520" s="5" t="str">
        <f t="shared" si="168"/>
        <v>N/A</v>
      </c>
      <c r="AD520" s="5" t="str">
        <f t="shared" si="178"/>
        <v>N/A</v>
      </c>
      <c r="AE520" s="222" t="str">
        <f>_xlfn.XLOOKUP(A520,Amazon!A:A,Amazon!B:B,"N/A")</f>
        <v>N/A</v>
      </c>
      <c r="AF520" s="5" t="str">
        <f t="shared" si="169"/>
        <v>N/A</v>
      </c>
      <c r="AG520" s="5" t="str">
        <f t="shared" si="179"/>
        <v>N/A</v>
      </c>
      <c r="AH520" s="6" t="s">
        <v>36</v>
      </c>
      <c r="AI520" s="6" t="s">
        <v>36</v>
      </c>
      <c r="AJ520" s="6" t="s">
        <v>36</v>
      </c>
    </row>
    <row r="521" spans="1:36">
      <c r="A521" s="4">
        <v>45719</v>
      </c>
      <c r="B521" s="222" t="str">
        <f>_xlfn.XLOOKUP(A521,'USD RUB'!B:B,'USD RUB'!C:C,"N/A")</f>
        <v>N/A</v>
      </c>
      <c r="C521" s="222">
        <f>IFERROR(EXP(_xlfn.XLOOKUP(A521,'Bonds (CP)'!$A$4:$A$513,'Work Sheet'!$B$3:$B$512)/252)-1,"N/A")</f>
        <v>0.4429592386457688</v>
      </c>
      <c r="D521" s="222">
        <f>IFERROR(_xlfn.XLOOKUP($A521,Intel!$A$2:$A$502,Intel!$B$2:$B$502),"N/A")</f>
        <v>22.74</v>
      </c>
      <c r="E521" s="5" t="str">
        <f t="shared" si="160"/>
        <v>N/A</v>
      </c>
      <c r="F521" s="5" t="str">
        <f t="shared" si="170"/>
        <v>N/A</v>
      </c>
      <c r="G521" s="222">
        <f>IFERROR(_xlfn.XLOOKUP(A521,Apple!A:A,Apple!B:B),"N/A")</f>
        <v>238.03</v>
      </c>
      <c r="H521" s="5" t="str">
        <f t="shared" si="161"/>
        <v>N/A</v>
      </c>
      <c r="I521" s="5" t="str">
        <f t="shared" si="171"/>
        <v>N/A</v>
      </c>
      <c r="J521" s="222">
        <f>IFERROR(_xlfn.XLOOKUP(A521,Microsoft!A:A,Microsoft!B:B),"N/A")</f>
        <v>388.49</v>
      </c>
      <c r="K521" s="5" t="str">
        <f t="shared" si="162"/>
        <v>N/A</v>
      </c>
      <c r="L521" s="5" t="str">
        <f t="shared" si="172"/>
        <v>N/A</v>
      </c>
      <c r="M521" s="222">
        <f>IFERROR(_xlfn.XLOOKUP($A521,Cisco!A:A,Cisco!B:B),"N/A")</f>
        <v>63.48</v>
      </c>
      <c r="N521" s="5" t="str">
        <f t="shared" si="163"/>
        <v>N/A</v>
      </c>
      <c r="O521" s="5" t="str">
        <f t="shared" si="173"/>
        <v>N/A</v>
      </c>
      <c r="P521" s="222">
        <f>IFERROR(_xlfn.XLOOKUP($A521,Disney!A:A,Disney!B:B),"N/A")</f>
        <v>112.79</v>
      </c>
      <c r="Q521" s="5" t="str">
        <f t="shared" si="164"/>
        <v>N/A</v>
      </c>
      <c r="R521" s="5" t="str">
        <f t="shared" si="174"/>
        <v>N/A</v>
      </c>
      <c r="S521" s="222">
        <f>_xlfn.XLOOKUP(A521,FedEx!A:A,FedEx!B:B,"N/A")</f>
        <v>258.77</v>
      </c>
      <c r="T521" s="5" t="str">
        <f t="shared" si="165"/>
        <v>N/A</v>
      </c>
      <c r="U521" s="5" t="str">
        <f t="shared" si="175"/>
        <v>N/A</v>
      </c>
      <c r="V521" s="222">
        <f>_xlfn.XLOOKUP($A521,'General Motors'!A:A,'General Motors'!B:B,"N/A")</f>
        <v>47.38</v>
      </c>
      <c r="W521" s="5" t="str">
        <f t="shared" si="166"/>
        <v>N/A</v>
      </c>
      <c r="X521" s="5" t="str">
        <f t="shared" si="176"/>
        <v>N/A</v>
      </c>
      <c r="Y521" s="222">
        <f>_xlfn.XLOOKUP($A521,Chevron!A:A,Chevron!B:B,"N/A")</f>
        <v>153.09</v>
      </c>
      <c r="Z521" s="5" t="str">
        <f t="shared" si="167"/>
        <v>N/A</v>
      </c>
      <c r="AA521" s="5" t="str">
        <f t="shared" si="177"/>
        <v>N/A</v>
      </c>
      <c r="AB521" s="222">
        <f>_xlfn.XLOOKUP($A521,Boeing!A:A,Boeing!B:B,"N/A")</f>
        <v>170.06</v>
      </c>
      <c r="AC521" s="5" t="str">
        <f t="shared" si="168"/>
        <v>N/A</v>
      </c>
      <c r="AD521" s="5" t="str">
        <f t="shared" si="178"/>
        <v>N/A</v>
      </c>
      <c r="AE521" s="222">
        <f>_xlfn.XLOOKUP(A521,Amazon!A:A,Amazon!B:B,"N/A")</f>
        <v>205.02</v>
      </c>
      <c r="AF521" s="5" t="str">
        <f t="shared" si="169"/>
        <v>N/A</v>
      </c>
      <c r="AG521" s="5" t="str">
        <f t="shared" si="179"/>
        <v>N/A</v>
      </c>
      <c r="AH521" s="393">
        <v>5849.72</v>
      </c>
      <c r="AI521" s="6" t="s">
        <v>36</v>
      </c>
      <c r="AJ521" s="6" t="s">
        <v>36</v>
      </c>
    </row>
    <row r="522" spans="1:36">
      <c r="A522" s="4">
        <v>45720</v>
      </c>
      <c r="B522" s="222">
        <f>_xlfn.XLOOKUP(A522,'USD RUB'!B:B,'USD RUB'!C:C,"N/A")</f>
        <v>89.249700000000004</v>
      </c>
      <c r="C522" s="222">
        <f>IFERROR(EXP(_xlfn.XLOOKUP(A522,'Bonds (CP)'!$A$4:$A$513,'Work Sheet'!$B$3:$B$512)/252)-1,"N/A")</f>
        <v>0.44470788129910566</v>
      </c>
      <c r="D522" s="222">
        <f>IFERROR(_xlfn.XLOOKUP($A522,Intel!$A$2:$A$502,Intel!$B$2:$B$502),"N/A")</f>
        <v>21.33</v>
      </c>
      <c r="E522" s="5">
        <f t="shared" si="160"/>
        <v>1903.696101</v>
      </c>
      <c r="F522" s="5" t="str">
        <f t="shared" si="170"/>
        <v>N/A</v>
      </c>
      <c r="G522" s="222">
        <f>IFERROR(_xlfn.XLOOKUP(A522,Apple!A:A,Apple!B:B),"N/A")</f>
        <v>235.93</v>
      </c>
      <c r="H522" s="5">
        <f t="shared" si="161"/>
        <v>21056.681721000001</v>
      </c>
      <c r="I522" s="5" t="str">
        <f t="shared" si="171"/>
        <v>N/A</v>
      </c>
      <c r="J522" s="222">
        <f>IFERROR(_xlfn.XLOOKUP(A522,Microsoft!A:A,Microsoft!B:B),"N/A")</f>
        <v>388.61</v>
      </c>
      <c r="K522" s="5">
        <f t="shared" si="162"/>
        <v>34683.325917000002</v>
      </c>
      <c r="L522" s="5" t="str">
        <f t="shared" si="172"/>
        <v>N/A</v>
      </c>
      <c r="M522" s="222">
        <f>IFERROR(_xlfn.XLOOKUP($A522,Cisco!A:A,Cisco!B:B),"N/A")</f>
        <v>63.26</v>
      </c>
      <c r="N522" s="5">
        <f t="shared" si="163"/>
        <v>5645.9360219999999</v>
      </c>
      <c r="O522" s="5" t="str">
        <f t="shared" si="173"/>
        <v>N/A</v>
      </c>
      <c r="P522" s="222">
        <f>IFERROR(_xlfn.XLOOKUP($A522,Disney!A:A,Disney!B:B),"N/A")</f>
        <v>109.01</v>
      </c>
      <c r="Q522" s="5">
        <f t="shared" si="164"/>
        <v>9729.109797000001</v>
      </c>
      <c r="R522" s="5" t="str">
        <f t="shared" si="174"/>
        <v>N/A</v>
      </c>
      <c r="S522" s="222">
        <f>_xlfn.XLOOKUP(A522,FedEx!A:A,FedEx!B:B,"N/A")</f>
        <v>247.74</v>
      </c>
      <c r="T522" s="5">
        <f t="shared" si="165"/>
        <v>22110.720678000001</v>
      </c>
      <c r="U522" s="5" t="str">
        <f t="shared" si="175"/>
        <v>N/A</v>
      </c>
      <c r="V522" s="222">
        <f>_xlfn.XLOOKUP($A522,'General Motors'!A:A,'General Motors'!B:B,"N/A")</f>
        <v>45.22</v>
      </c>
      <c r="W522" s="5">
        <f t="shared" si="166"/>
        <v>4035.8714340000001</v>
      </c>
      <c r="X522" s="5" t="str">
        <f t="shared" si="176"/>
        <v>N/A</v>
      </c>
      <c r="Y522" s="222">
        <f>_xlfn.XLOOKUP($A522,Chevron!A:A,Chevron!B:B,"N/A")</f>
        <v>152</v>
      </c>
      <c r="Z522" s="5">
        <f t="shared" si="167"/>
        <v>13565.954400000001</v>
      </c>
      <c r="AA522" s="5" t="str">
        <f t="shared" si="177"/>
        <v>N/A</v>
      </c>
      <c r="AB522" s="222">
        <f>_xlfn.XLOOKUP($A522,Boeing!A:A,Boeing!B:B,"N/A")</f>
        <v>158.9</v>
      </c>
      <c r="AC522" s="5">
        <f t="shared" si="168"/>
        <v>14181.777330000001</v>
      </c>
      <c r="AD522" s="5" t="str">
        <f t="shared" si="178"/>
        <v>N/A</v>
      </c>
      <c r="AE522" s="222">
        <f>_xlfn.XLOOKUP(A522,Amazon!A:A,Amazon!B:B,"N/A")</f>
        <v>203.8</v>
      </c>
      <c r="AF522" s="5">
        <f t="shared" si="169"/>
        <v>18189.088860000003</v>
      </c>
      <c r="AG522" s="5" t="str">
        <f t="shared" si="179"/>
        <v>N/A</v>
      </c>
      <c r="AH522" s="393">
        <v>5778.15</v>
      </c>
      <c r="AI522" s="393">
        <v>515698.15409999999</v>
      </c>
      <c r="AJ522" s="6" t="s">
        <v>36</v>
      </c>
    </row>
    <row r="523" spans="1:36">
      <c r="A523" s="4">
        <v>45721</v>
      </c>
      <c r="B523" s="222">
        <f>_xlfn.XLOOKUP(A523,'USD RUB'!B:B,'USD RUB'!C:C,"N/A")</f>
        <v>89.244799999999998</v>
      </c>
      <c r="C523" s="222" t="str">
        <f>IFERROR(EXP(_xlfn.XLOOKUP(A523,'Bonds (CP)'!$A$4:$A$513,'Work Sheet'!$B$3:$B$512)/252)-1,"N/A")</f>
        <v>N/A</v>
      </c>
      <c r="D523" s="222">
        <f>IFERROR(_xlfn.XLOOKUP($A523,Intel!$A$2:$A$502,Intel!$B$2:$B$502),"N/A")</f>
        <v>20.81</v>
      </c>
      <c r="E523" s="5">
        <f t="shared" si="160"/>
        <v>1857.1842879999999</v>
      </c>
      <c r="F523" s="5">
        <f t="shared" si="170"/>
        <v>-2.4432372885340059E-2</v>
      </c>
      <c r="G523" s="222">
        <f>IFERROR(_xlfn.XLOOKUP(A523,Apple!A:A,Apple!B:B),"N/A")</f>
        <v>235.74</v>
      </c>
      <c r="H523" s="5">
        <f t="shared" si="161"/>
        <v>21038.569152</v>
      </c>
      <c r="I523" s="5">
        <f t="shared" si="171"/>
        <v>-8.6018154427136562E-4</v>
      </c>
      <c r="J523" s="222">
        <f>IFERROR(_xlfn.XLOOKUP(A523,Microsoft!A:A,Microsoft!B:B),"N/A")</f>
        <v>401.02</v>
      </c>
      <c r="K523" s="5">
        <f t="shared" si="162"/>
        <v>35788.949695999996</v>
      </c>
      <c r="L523" s="5">
        <f t="shared" si="172"/>
        <v>3.1877674639561482E-2</v>
      </c>
      <c r="M523" s="222">
        <f>IFERROR(_xlfn.XLOOKUP($A523,Cisco!A:A,Cisco!B:B),"N/A")</f>
        <v>63.96</v>
      </c>
      <c r="N523" s="5">
        <f t="shared" si="163"/>
        <v>5708.0974079999996</v>
      </c>
      <c r="O523" s="5">
        <f t="shared" si="173"/>
        <v>1.1009934536590826E-2</v>
      </c>
      <c r="P523" s="222">
        <f>IFERROR(_xlfn.XLOOKUP($A523,Disney!A:A,Disney!B:B),"N/A")</f>
        <v>109.31</v>
      </c>
      <c r="Q523" s="5">
        <f t="shared" si="164"/>
        <v>9755.3490880000008</v>
      </c>
      <c r="R523" s="5">
        <f t="shared" si="174"/>
        <v>2.6969878588574137E-3</v>
      </c>
      <c r="S523" s="222">
        <f>_xlfn.XLOOKUP(A523,FedEx!A:A,FedEx!B:B,"N/A")</f>
        <v>250.41</v>
      </c>
      <c r="T523" s="5">
        <f t="shared" si="165"/>
        <v>22347.790367999998</v>
      </c>
      <c r="U523" s="5">
        <f t="shared" si="175"/>
        <v>1.0721934099410912E-2</v>
      </c>
      <c r="V523" s="222">
        <f>_xlfn.XLOOKUP($A523,'General Motors'!A:A,'General Motors'!B:B,"N/A")</f>
        <v>48.48</v>
      </c>
      <c r="W523" s="5">
        <f t="shared" si="166"/>
        <v>4326.587904</v>
      </c>
      <c r="X523" s="5">
        <f t="shared" si="176"/>
        <v>7.2033134542114796E-2</v>
      </c>
      <c r="Y523" s="222">
        <f>_xlfn.XLOOKUP($A523,Chevron!A:A,Chevron!B:B,"N/A")</f>
        <v>150.81</v>
      </c>
      <c r="Z523" s="5">
        <f t="shared" si="167"/>
        <v>13459.008287999999</v>
      </c>
      <c r="AA523" s="5">
        <f t="shared" si="177"/>
        <v>-7.8834196877443086E-3</v>
      </c>
      <c r="AB523" s="222">
        <f>_xlfn.XLOOKUP($A523,Boeing!A:A,Boeing!B:B,"N/A")</f>
        <v>163.16</v>
      </c>
      <c r="AC523" s="5">
        <f t="shared" si="168"/>
        <v>14561.181568</v>
      </c>
      <c r="AD523" s="5">
        <f t="shared" si="178"/>
        <v>2.6752939999798997E-2</v>
      </c>
      <c r="AE523" s="222">
        <f>_xlfn.XLOOKUP(A523,Amazon!A:A,Amazon!B:B,"N/A")</f>
        <v>208.36</v>
      </c>
      <c r="AF523" s="5">
        <f t="shared" si="169"/>
        <v>18595.046528000003</v>
      </c>
      <c r="AG523" s="5">
        <f t="shared" si="179"/>
        <v>2.2318746756620156E-2</v>
      </c>
      <c r="AH523" s="393">
        <v>5842.63</v>
      </c>
      <c r="AI523" s="393">
        <v>521424.34580000001</v>
      </c>
      <c r="AJ523" s="393">
        <v>1.1103770000000001E-2</v>
      </c>
    </row>
    <row r="524" spans="1:36">
      <c r="A524" s="4">
        <v>45722</v>
      </c>
      <c r="B524" s="222">
        <f>_xlfn.XLOOKUP(A524,'USD RUB'!B:B,'USD RUB'!C:C,"N/A")</f>
        <v>89.787800000000004</v>
      </c>
      <c r="C524" s="222" t="str">
        <f>IFERROR(EXP(_xlfn.XLOOKUP(A524,'Bonds (CP)'!$A$4:$A$513,'Work Sheet'!$B$3:$B$512)/252)-1,"N/A")</f>
        <v>N/A</v>
      </c>
      <c r="D524" s="222">
        <f>IFERROR(_xlfn.XLOOKUP($A524,Intel!$A$2:$A$502,Intel!$B$2:$B$502),"N/A")</f>
        <v>20.75</v>
      </c>
      <c r="E524" s="5">
        <f t="shared" si="160"/>
        <v>1863.0968500000001</v>
      </c>
      <c r="F524" s="5">
        <f t="shared" si="170"/>
        <v>3.1836162077203412E-3</v>
      </c>
      <c r="G524" s="222">
        <f>IFERROR(_xlfn.XLOOKUP(A524,Apple!A:A,Apple!B:B),"N/A")</f>
        <v>235.33</v>
      </c>
      <c r="H524" s="5">
        <f t="shared" si="161"/>
        <v>21129.762974000001</v>
      </c>
      <c r="I524" s="5">
        <f t="shared" si="171"/>
        <v>4.3346019085777066E-3</v>
      </c>
      <c r="J524" s="222">
        <f>IFERROR(_xlfn.XLOOKUP(A524,Microsoft!A:A,Microsoft!B:B),"N/A")</f>
        <v>396.89</v>
      </c>
      <c r="K524" s="5">
        <f t="shared" si="162"/>
        <v>35635.879942</v>
      </c>
      <c r="L524" s="5">
        <f t="shared" si="172"/>
        <v>-4.2770116278965098E-3</v>
      </c>
      <c r="M524" s="222">
        <f>IFERROR(_xlfn.XLOOKUP($A524,Cisco!A:A,Cisco!B:B),"N/A")</f>
        <v>63.41</v>
      </c>
      <c r="N524" s="5">
        <f t="shared" si="163"/>
        <v>5693.4443979999996</v>
      </c>
      <c r="O524" s="5">
        <f t="shared" si="173"/>
        <v>-2.567056753352448E-3</v>
      </c>
      <c r="P524" s="222">
        <f>IFERROR(_xlfn.XLOOKUP($A524,Disney!A:A,Disney!B:B),"N/A")</f>
        <v>105.43</v>
      </c>
      <c r="Q524" s="5">
        <f t="shared" si="164"/>
        <v>9466.3277540000017</v>
      </c>
      <c r="R524" s="5">
        <f t="shared" si="174"/>
        <v>-2.9626959670312814E-2</v>
      </c>
      <c r="S524" s="222">
        <f>_xlfn.XLOOKUP(A524,FedEx!A:A,FedEx!B:B,"N/A")</f>
        <v>249.79</v>
      </c>
      <c r="T524" s="5">
        <f t="shared" si="165"/>
        <v>22428.094562000002</v>
      </c>
      <c r="U524" s="5">
        <f t="shared" si="175"/>
        <v>3.5933840741138035E-3</v>
      </c>
      <c r="V524" s="222">
        <f>_xlfn.XLOOKUP($A524,'General Motors'!A:A,'General Motors'!B:B,"N/A")</f>
        <v>47.2</v>
      </c>
      <c r="W524" s="5">
        <f t="shared" si="166"/>
        <v>4237.9841600000009</v>
      </c>
      <c r="X524" s="5">
        <f t="shared" si="176"/>
        <v>-2.0478896064513918E-2</v>
      </c>
      <c r="Y524" s="222">
        <f>_xlfn.XLOOKUP($A524,Chevron!A:A,Chevron!B:B,"N/A")</f>
        <v>152.94999999999999</v>
      </c>
      <c r="Z524" s="5">
        <f t="shared" si="167"/>
        <v>13733.04401</v>
      </c>
      <c r="AA524" s="5">
        <f t="shared" si="177"/>
        <v>2.0360766271637631E-2</v>
      </c>
      <c r="AB524" s="222">
        <f>_xlfn.XLOOKUP($A524,Boeing!A:A,Boeing!B:B,"N/A")</f>
        <v>158.43</v>
      </c>
      <c r="AC524" s="5">
        <f t="shared" si="168"/>
        <v>14225.081154000001</v>
      </c>
      <c r="AD524" s="5">
        <f t="shared" si="178"/>
        <v>-2.308194650485107E-2</v>
      </c>
      <c r="AE524" s="222">
        <f>_xlfn.XLOOKUP(A524,Amazon!A:A,Amazon!B:B,"N/A")</f>
        <v>200.7</v>
      </c>
      <c r="AF524" s="5">
        <f t="shared" si="169"/>
        <v>18020.411459999999</v>
      </c>
      <c r="AG524" s="5">
        <f t="shared" si="179"/>
        <v>-3.0902588339035919E-2</v>
      </c>
      <c r="AH524" s="393">
        <v>5738.52</v>
      </c>
      <c r="AI524" s="393">
        <v>515249.08610000001</v>
      </c>
      <c r="AJ524" s="393">
        <v>-1.1843100000000001E-2</v>
      </c>
    </row>
    <row r="525" spans="1:36">
      <c r="A525" s="4">
        <v>45723</v>
      </c>
      <c r="B525" s="222">
        <f>_xlfn.XLOOKUP(A525,'USD RUB'!B:B,'USD RUB'!C:C,"N/A")</f>
        <v>89.572400000000002</v>
      </c>
      <c r="C525" s="222">
        <f>IFERROR(EXP(_xlfn.XLOOKUP(A525,'Bonds (CP)'!$A$4:$A$513,'Work Sheet'!$B$3:$B$512)/252)-1,"N/A")</f>
        <v>0.44763178319804675</v>
      </c>
      <c r="D525" s="222">
        <f>IFERROR(_xlfn.XLOOKUP($A525,Intel!$A$2:$A$502,Intel!$B$2:$B$502),"N/A")</f>
        <v>20.64</v>
      </c>
      <c r="E525" s="5">
        <f t="shared" si="160"/>
        <v>1848.7743360000002</v>
      </c>
      <c r="F525" s="5">
        <f t="shared" si="170"/>
        <v>-7.6874769016972433E-3</v>
      </c>
      <c r="G525" s="222">
        <f>IFERROR(_xlfn.XLOOKUP(A525,Apple!A:A,Apple!B:B),"N/A")</f>
        <v>239.07</v>
      </c>
      <c r="H525" s="5">
        <f t="shared" si="161"/>
        <v>21414.073668000001</v>
      </c>
      <c r="I525" s="5">
        <f t="shared" si="171"/>
        <v>1.3455460638618799E-2</v>
      </c>
      <c r="J525" s="222">
        <f>IFERROR(_xlfn.XLOOKUP(A525,Microsoft!A:A,Microsoft!B:B),"N/A")</f>
        <v>393.31</v>
      </c>
      <c r="K525" s="5">
        <f t="shared" si="162"/>
        <v>35229.720644000001</v>
      </c>
      <c r="L525" s="5">
        <f t="shared" si="172"/>
        <v>-1.139748193845791E-2</v>
      </c>
      <c r="M525" s="222">
        <f>IFERROR(_xlfn.XLOOKUP($A525,Cisco!A:A,Cisco!B:B),"N/A")</f>
        <v>63.94</v>
      </c>
      <c r="N525" s="5">
        <f t="shared" si="163"/>
        <v>5727.2592560000003</v>
      </c>
      <c r="O525" s="5">
        <f t="shared" si="173"/>
        <v>5.9392620066474056E-3</v>
      </c>
      <c r="P525" s="222">
        <f>IFERROR(_xlfn.XLOOKUP($A525,Disney!A:A,Disney!B:B),"N/A")</f>
        <v>105.51</v>
      </c>
      <c r="Q525" s="5">
        <f t="shared" si="164"/>
        <v>9450.7839240000012</v>
      </c>
      <c r="R525" s="5">
        <f t="shared" si="174"/>
        <v>-1.6420126583334138E-3</v>
      </c>
      <c r="S525" s="222">
        <f>_xlfn.XLOOKUP(A525,FedEx!A:A,FedEx!B:B,"N/A")</f>
        <v>253.92</v>
      </c>
      <c r="T525" s="5">
        <f t="shared" si="165"/>
        <v>22744.223807999999</v>
      </c>
      <c r="U525" s="5">
        <f t="shared" si="175"/>
        <v>1.4095234221796815E-2</v>
      </c>
      <c r="V525" s="222">
        <f>_xlfn.XLOOKUP($A525,'General Motors'!A:A,'General Motors'!B:B,"N/A")</f>
        <v>47.44</v>
      </c>
      <c r="W525" s="5">
        <f t="shared" si="166"/>
        <v>4249.3146559999996</v>
      </c>
      <c r="X525" s="5">
        <f t="shared" si="176"/>
        <v>2.6735578926748715E-3</v>
      </c>
      <c r="Y525" s="222">
        <f>_xlfn.XLOOKUP($A525,Chevron!A:A,Chevron!B:B,"N/A")</f>
        <v>156.34</v>
      </c>
      <c r="Z525" s="5">
        <f t="shared" si="167"/>
        <v>14003.749016</v>
      </c>
      <c r="AA525" s="5">
        <f t="shared" si="177"/>
        <v>1.9711944839241768E-2</v>
      </c>
      <c r="AB525" s="222">
        <f>_xlfn.XLOOKUP($A525,Boeing!A:A,Boeing!B:B,"N/A")</f>
        <v>154.18</v>
      </c>
      <c r="AC525" s="5">
        <f t="shared" si="168"/>
        <v>13810.272632</v>
      </c>
      <c r="AD525" s="5">
        <f t="shared" si="178"/>
        <v>-2.916036242670994E-2</v>
      </c>
      <c r="AE525" s="222">
        <f>_xlfn.XLOOKUP(A525,Amazon!A:A,Amazon!B:B,"N/A")</f>
        <v>199.25</v>
      </c>
      <c r="AF525" s="5">
        <f t="shared" si="169"/>
        <v>17847.3007</v>
      </c>
      <c r="AG525" s="5">
        <f t="shared" si="179"/>
        <v>-9.6063711077992719E-3</v>
      </c>
      <c r="AH525" s="8">
        <v>1413522</v>
      </c>
      <c r="AI525" s="393">
        <v>516850.66249999998</v>
      </c>
      <c r="AJ525" s="393">
        <v>3.1083500000000002E-3</v>
      </c>
    </row>
    <row r="526" spans="1:36">
      <c r="A526" s="4">
        <v>45724</v>
      </c>
      <c r="B526" s="222">
        <f>_xlfn.XLOOKUP(A526,'USD RUB'!B:B,'USD RUB'!C:C,"N/A")</f>
        <v>89.136200000000002</v>
      </c>
      <c r="C526" s="222" t="str">
        <f>IFERROR(EXP(_xlfn.XLOOKUP(A526,'Bonds (CP)'!$A$4:$A$513,'Work Sheet'!$B$3:$B$512)/252)-1,"N/A")</f>
        <v>N/A</v>
      </c>
      <c r="D526" s="222" t="str">
        <f>IFERROR(_xlfn.XLOOKUP($A526,Intel!$A$2:$A$502,Intel!$B$2:$B$502),"N/A")</f>
        <v>N/A</v>
      </c>
      <c r="E526" s="5" t="str">
        <f t="shared" si="160"/>
        <v>N/A</v>
      </c>
      <c r="F526" s="5" t="str">
        <f t="shared" si="170"/>
        <v>N/A</v>
      </c>
      <c r="G526" s="222" t="str">
        <f>IFERROR(_xlfn.XLOOKUP(A526,Apple!A:A,Apple!B:B),"N/A")</f>
        <v>N/A</v>
      </c>
      <c r="H526" s="5" t="str">
        <f t="shared" si="161"/>
        <v>N/A</v>
      </c>
      <c r="I526" s="5" t="str">
        <f t="shared" si="171"/>
        <v>N/A</v>
      </c>
      <c r="J526" s="222" t="str">
        <f>IFERROR(_xlfn.XLOOKUP(A526,Microsoft!A:A,Microsoft!B:B),"N/A")</f>
        <v>N/A</v>
      </c>
      <c r="K526" s="5" t="str">
        <f t="shared" si="162"/>
        <v>N/A</v>
      </c>
      <c r="L526" s="5" t="str">
        <f t="shared" si="172"/>
        <v>N/A</v>
      </c>
      <c r="M526" s="222" t="str">
        <f>IFERROR(_xlfn.XLOOKUP($A526,Cisco!A:A,Cisco!B:B),"N/A")</f>
        <v>N/A</v>
      </c>
      <c r="N526" s="5" t="str">
        <f t="shared" si="163"/>
        <v>N/A</v>
      </c>
      <c r="O526" s="5" t="str">
        <f t="shared" si="173"/>
        <v>N/A</v>
      </c>
      <c r="P526" s="222" t="str">
        <f>IFERROR(_xlfn.XLOOKUP($A526,Disney!A:A,Disney!B:B),"N/A")</f>
        <v>N/A</v>
      </c>
      <c r="Q526" s="5" t="str">
        <f t="shared" si="164"/>
        <v>N/A</v>
      </c>
      <c r="R526" s="5" t="str">
        <f t="shared" si="174"/>
        <v>N/A</v>
      </c>
      <c r="S526" s="222" t="str">
        <f>_xlfn.XLOOKUP(A526,FedEx!A:A,FedEx!B:B,"N/A")</f>
        <v>N/A</v>
      </c>
      <c r="T526" s="5" t="str">
        <f t="shared" si="165"/>
        <v>N/A</v>
      </c>
      <c r="U526" s="5" t="str">
        <f t="shared" si="175"/>
        <v>N/A</v>
      </c>
      <c r="V526" s="222" t="str">
        <f>_xlfn.XLOOKUP($A526,'General Motors'!A:A,'General Motors'!B:B,"N/A")</f>
        <v>N/A</v>
      </c>
      <c r="W526" s="5" t="str">
        <f t="shared" si="166"/>
        <v>N/A</v>
      </c>
      <c r="X526" s="5" t="str">
        <f t="shared" si="176"/>
        <v>N/A</v>
      </c>
      <c r="Y526" s="222" t="str">
        <f>_xlfn.XLOOKUP($A526,Chevron!A:A,Chevron!B:B,"N/A")</f>
        <v>N/A</v>
      </c>
      <c r="Z526" s="5" t="str">
        <f t="shared" si="167"/>
        <v>N/A</v>
      </c>
      <c r="AA526" s="5" t="str">
        <f t="shared" si="177"/>
        <v>N/A</v>
      </c>
      <c r="AB526" s="222" t="str">
        <f>_xlfn.XLOOKUP($A526,Boeing!A:A,Boeing!B:B,"N/A")</f>
        <v>N/A</v>
      </c>
      <c r="AC526" s="5" t="str">
        <f t="shared" si="168"/>
        <v>N/A</v>
      </c>
      <c r="AD526" s="5" t="str">
        <f t="shared" si="178"/>
        <v>N/A</v>
      </c>
      <c r="AE526" s="222" t="str">
        <f>_xlfn.XLOOKUP(A526,Amazon!A:A,Amazon!B:B,"N/A")</f>
        <v>N/A</v>
      </c>
      <c r="AF526" s="5" t="str">
        <f t="shared" si="169"/>
        <v>N/A</v>
      </c>
      <c r="AG526" s="5" t="str">
        <f t="shared" si="179"/>
        <v>N/A</v>
      </c>
      <c r="AH526" s="6" t="s">
        <v>36</v>
      </c>
      <c r="AI526" s="6" t="s">
        <v>36</v>
      </c>
      <c r="AJ526" s="6" t="s">
        <v>36</v>
      </c>
    </row>
    <row r="527" spans="1:36">
      <c r="A527" s="4">
        <v>45725</v>
      </c>
      <c r="B527" s="222" t="str">
        <f>_xlfn.XLOOKUP(A527,'USD RUB'!B:B,'USD RUB'!C:C,"N/A")</f>
        <v>N/A</v>
      </c>
      <c r="C527" s="222" t="str">
        <f>IFERROR(EXP(_xlfn.XLOOKUP(A527,'Bonds (CP)'!$A$4:$A$513,'Work Sheet'!$B$3:$B$512)/252)-1,"N/A")</f>
        <v>N/A</v>
      </c>
      <c r="D527" s="222" t="str">
        <f>IFERROR(_xlfn.XLOOKUP($A527,Intel!$A$2:$A$502,Intel!$B$2:$B$502),"N/A")</f>
        <v>N/A</v>
      </c>
      <c r="E527" s="5" t="str">
        <f t="shared" si="160"/>
        <v>N/A</v>
      </c>
      <c r="F527" s="5" t="str">
        <f t="shared" si="170"/>
        <v>N/A</v>
      </c>
      <c r="G527" s="222" t="str">
        <f>IFERROR(_xlfn.XLOOKUP(A527,Apple!A:A,Apple!B:B),"N/A")</f>
        <v>N/A</v>
      </c>
      <c r="H527" s="5" t="str">
        <f t="shared" si="161"/>
        <v>N/A</v>
      </c>
      <c r="I527" s="5" t="str">
        <f t="shared" si="171"/>
        <v>N/A</v>
      </c>
      <c r="J527" s="222" t="str">
        <f>IFERROR(_xlfn.XLOOKUP(A527,Microsoft!A:A,Microsoft!B:B),"N/A")</f>
        <v>N/A</v>
      </c>
      <c r="K527" s="5" t="str">
        <f t="shared" si="162"/>
        <v>N/A</v>
      </c>
      <c r="L527" s="5" t="str">
        <f t="shared" si="172"/>
        <v>N/A</v>
      </c>
      <c r="M527" s="222" t="str">
        <f>IFERROR(_xlfn.XLOOKUP($A527,Cisco!A:A,Cisco!B:B),"N/A")</f>
        <v>N/A</v>
      </c>
      <c r="N527" s="5" t="str">
        <f t="shared" si="163"/>
        <v>N/A</v>
      </c>
      <c r="O527" s="5" t="str">
        <f t="shared" si="173"/>
        <v>N/A</v>
      </c>
      <c r="P527" s="222" t="str">
        <f>IFERROR(_xlfn.XLOOKUP($A527,Disney!A:A,Disney!B:B),"N/A")</f>
        <v>N/A</v>
      </c>
      <c r="Q527" s="5" t="str">
        <f t="shared" si="164"/>
        <v>N/A</v>
      </c>
      <c r="R527" s="5" t="str">
        <f t="shared" si="174"/>
        <v>N/A</v>
      </c>
      <c r="S527" s="222" t="str">
        <f>_xlfn.XLOOKUP(A527,FedEx!A:A,FedEx!B:B,"N/A")</f>
        <v>N/A</v>
      </c>
      <c r="T527" s="5" t="str">
        <f t="shared" si="165"/>
        <v>N/A</v>
      </c>
      <c r="U527" s="5" t="str">
        <f t="shared" si="175"/>
        <v>N/A</v>
      </c>
      <c r="V527" s="222" t="str">
        <f>_xlfn.XLOOKUP($A527,'General Motors'!A:A,'General Motors'!B:B,"N/A")</f>
        <v>N/A</v>
      </c>
      <c r="W527" s="5" t="str">
        <f t="shared" si="166"/>
        <v>N/A</v>
      </c>
      <c r="X527" s="5" t="str">
        <f t="shared" si="176"/>
        <v>N/A</v>
      </c>
      <c r="Y527" s="222" t="str">
        <f>_xlfn.XLOOKUP($A527,Chevron!A:A,Chevron!B:B,"N/A")</f>
        <v>N/A</v>
      </c>
      <c r="Z527" s="5" t="str">
        <f t="shared" si="167"/>
        <v>N/A</v>
      </c>
      <c r="AA527" s="5" t="str">
        <f t="shared" si="177"/>
        <v>N/A</v>
      </c>
      <c r="AB527" s="222" t="str">
        <f>_xlfn.XLOOKUP($A527,Boeing!A:A,Boeing!B:B,"N/A")</f>
        <v>N/A</v>
      </c>
      <c r="AC527" s="5" t="str">
        <f t="shared" si="168"/>
        <v>N/A</v>
      </c>
      <c r="AD527" s="5" t="str">
        <f t="shared" si="178"/>
        <v>N/A</v>
      </c>
      <c r="AE527" s="222" t="str">
        <f>_xlfn.XLOOKUP(A527,Amazon!A:A,Amazon!B:B,"N/A")</f>
        <v>N/A</v>
      </c>
      <c r="AF527" s="5" t="str">
        <f t="shared" si="169"/>
        <v>N/A</v>
      </c>
      <c r="AG527" s="5" t="str">
        <f t="shared" si="179"/>
        <v>N/A</v>
      </c>
      <c r="AH527" s="6" t="s">
        <v>36</v>
      </c>
      <c r="AI527" s="6" t="s">
        <v>36</v>
      </c>
      <c r="AJ527" s="6" t="s">
        <v>36</v>
      </c>
    </row>
    <row r="528" spans="1:36">
      <c r="A528" s="4">
        <v>45726</v>
      </c>
      <c r="B528" s="222" t="str">
        <f>_xlfn.XLOOKUP(A528,'USD RUB'!B:B,'USD RUB'!C:C,"N/A")</f>
        <v>N/A</v>
      </c>
      <c r="C528" s="222">
        <f>IFERROR(EXP(_xlfn.XLOOKUP(A528,'Bonds (CP)'!$A$4:$A$513,'Work Sheet'!$B$3:$B$512)/252)-1,"N/A")</f>
        <v>0.44841325564987966</v>
      </c>
      <c r="D528" s="222">
        <f>IFERROR(_xlfn.XLOOKUP($A528,Intel!$A$2:$A$502,Intel!$B$2:$B$502),"N/A")</f>
        <v>19.93</v>
      </c>
      <c r="E528" s="5" t="str">
        <f t="shared" si="160"/>
        <v>N/A</v>
      </c>
      <c r="F528" s="5" t="str">
        <f t="shared" si="170"/>
        <v>N/A</v>
      </c>
      <c r="G528" s="222">
        <f>IFERROR(_xlfn.XLOOKUP(A528,Apple!A:A,Apple!B:B),"N/A")</f>
        <v>227.48</v>
      </c>
      <c r="H528" s="5" t="str">
        <f t="shared" si="161"/>
        <v>N/A</v>
      </c>
      <c r="I528" s="5" t="str">
        <f t="shared" si="171"/>
        <v>N/A</v>
      </c>
      <c r="J528" s="222">
        <f>IFERROR(_xlfn.XLOOKUP(A528,Microsoft!A:A,Microsoft!B:B),"N/A")</f>
        <v>380.16</v>
      </c>
      <c r="K528" s="5" t="str">
        <f t="shared" si="162"/>
        <v>N/A</v>
      </c>
      <c r="L528" s="5" t="str">
        <f t="shared" si="172"/>
        <v>N/A</v>
      </c>
      <c r="M528" s="222">
        <f>IFERROR(_xlfn.XLOOKUP($A528,Cisco!A:A,Cisco!B:B),"N/A")</f>
        <v>62.06</v>
      </c>
      <c r="N528" s="5" t="str">
        <f t="shared" si="163"/>
        <v>N/A</v>
      </c>
      <c r="O528" s="5" t="str">
        <f t="shared" si="173"/>
        <v>N/A</v>
      </c>
      <c r="P528" s="222">
        <f>IFERROR(_xlfn.XLOOKUP($A528,Disney!A:A,Disney!B:B),"N/A")</f>
        <v>103.08</v>
      </c>
      <c r="Q528" s="5" t="str">
        <f t="shared" si="164"/>
        <v>N/A</v>
      </c>
      <c r="R528" s="5" t="str">
        <f t="shared" si="174"/>
        <v>N/A</v>
      </c>
      <c r="S528" s="222">
        <f>_xlfn.XLOOKUP(A528,FedEx!A:A,FedEx!B:B,"N/A")</f>
        <v>246.51</v>
      </c>
      <c r="T528" s="5" t="str">
        <f t="shared" si="165"/>
        <v>N/A</v>
      </c>
      <c r="U528" s="5" t="str">
        <f t="shared" si="175"/>
        <v>N/A</v>
      </c>
      <c r="V528" s="222">
        <f>_xlfn.XLOOKUP($A528,'General Motors'!A:A,'General Motors'!B:B,"N/A")</f>
        <v>48.08</v>
      </c>
      <c r="W528" s="5" t="str">
        <f t="shared" si="166"/>
        <v>N/A</v>
      </c>
      <c r="X528" s="5" t="str">
        <f t="shared" si="176"/>
        <v>N/A</v>
      </c>
      <c r="Y528" s="222">
        <f>_xlfn.XLOOKUP($A528,Chevron!A:A,Chevron!B:B,"N/A")</f>
        <v>157.57</v>
      </c>
      <c r="Z528" s="5" t="str">
        <f t="shared" si="167"/>
        <v>N/A</v>
      </c>
      <c r="AA528" s="5" t="str">
        <f t="shared" si="177"/>
        <v>N/A</v>
      </c>
      <c r="AB528" s="222">
        <f>_xlfn.XLOOKUP($A528,Boeing!A:A,Boeing!B:B,"N/A")</f>
        <v>148.15</v>
      </c>
      <c r="AC528" s="5" t="str">
        <f t="shared" si="168"/>
        <v>N/A</v>
      </c>
      <c r="AD528" s="5" t="str">
        <f t="shared" si="178"/>
        <v>N/A</v>
      </c>
      <c r="AE528" s="222">
        <f>_xlfn.XLOOKUP(A528,Amazon!A:A,Amazon!B:B,"N/A")</f>
        <v>194.54</v>
      </c>
      <c r="AF528" s="5" t="str">
        <f t="shared" si="169"/>
        <v>N/A</v>
      </c>
      <c r="AG528" s="5" t="str">
        <f t="shared" si="179"/>
        <v>N/A</v>
      </c>
      <c r="AH528" s="393">
        <v>5614.56</v>
      </c>
      <c r="AI528" s="6" t="s">
        <v>36</v>
      </c>
      <c r="AJ528" s="6" t="s">
        <v>36</v>
      </c>
    </row>
    <row r="529" spans="1:36">
      <c r="A529" s="4">
        <v>45727</v>
      </c>
      <c r="B529" s="222">
        <f>_xlfn.XLOOKUP(A529,'USD RUB'!B:B,'USD RUB'!C:C,"N/A")</f>
        <v>88.387200000000007</v>
      </c>
      <c r="C529" s="222">
        <f>IFERROR(EXP(_xlfn.XLOOKUP(A529,'Bonds (CP)'!$A$4:$A$513,'Work Sheet'!$B$3:$B$512)/252)-1,"N/A")</f>
        <v>0.45502259333971407</v>
      </c>
      <c r="D529" s="222">
        <f>IFERROR(_xlfn.XLOOKUP($A529,Intel!$A$2:$A$502,Intel!$B$2:$B$502),"N/A")</f>
        <v>19.78</v>
      </c>
      <c r="E529" s="5">
        <f t="shared" si="160"/>
        <v>1748.2988160000002</v>
      </c>
      <c r="F529" s="5" t="str">
        <f t="shared" si="170"/>
        <v>N/A</v>
      </c>
      <c r="G529" s="222">
        <f>IFERROR(_xlfn.XLOOKUP(A529,Apple!A:A,Apple!B:B),"N/A")</f>
        <v>220.84</v>
      </c>
      <c r="H529" s="5">
        <f t="shared" si="161"/>
        <v>19519.429248</v>
      </c>
      <c r="I529" s="5" t="str">
        <f t="shared" si="171"/>
        <v>N/A</v>
      </c>
      <c r="J529" s="222">
        <f>IFERROR(_xlfn.XLOOKUP(A529,Microsoft!A:A,Microsoft!B:B),"N/A")</f>
        <v>380.45</v>
      </c>
      <c r="K529" s="5">
        <f t="shared" si="162"/>
        <v>33626.910240000005</v>
      </c>
      <c r="L529" s="5" t="str">
        <f t="shared" si="172"/>
        <v>N/A</v>
      </c>
      <c r="M529" s="222">
        <f>IFERROR(_xlfn.XLOOKUP($A529,Cisco!A:A,Cisco!B:B),"N/A")</f>
        <v>60.67</v>
      </c>
      <c r="N529" s="5">
        <f t="shared" si="163"/>
        <v>5362.4514240000008</v>
      </c>
      <c r="O529" s="5" t="str">
        <f t="shared" si="173"/>
        <v>N/A</v>
      </c>
      <c r="P529" s="222">
        <f>IFERROR(_xlfn.XLOOKUP($A529,Disney!A:A,Disney!B:B),"N/A")</f>
        <v>97.9</v>
      </c>
      <c r="Q529" s="5">
        <f t="shared" si="164"/>
        <v>8653.1068800000012</v>
      </c>
      <c r="R529" s="5" t="str">
        <f t="shared" si="174"/>
        <v>N/A</v>
      </c>
      <c r="S529" s="222">
        <f>_xlfn.XLOOKUP(A529,FedEx!A:A,FedEx!B:B,"N/A")</f>
        <v>242.96</v>
      </c>
      <c r="T529" s="5">
        <f t="shared" si="165"/>
        <v>21474.554112000002</v>
      </c>
      <c r="U529" s="5" t="str">
        <f t="shared" si="175"/>
        <v>N/A</v>
      </c>
      <c r="V529" s="222">
        <f>_xlfn.XLOOKUP($A529,'General Motors'!A:A,'General Motors'!B:B,"N/A")</f>
        <v>48.28</v>
      </c>
      <c r="W529" s="5">
        <f t="shared" si="166"/>
        <v>4267.3340160000007</v>
      </c>
      <c r="X529" s="5" t="str">
        <f t="shared" si="176"/>
        <v>N/A</v>
      </c>
      <c r="Y529" s="222">
        <f>_xlfn.XLOOKUP($A529,Chevron!A:A,Chevron!B:B,"N/A")</f>
        <v>154.08000000000001</v>
      </c>
      <c r="Z529" s="5">
        <f t="shared" si="167"/>
        <v>13618.699776000001</v>
      </c>
      <c r="AA529" s="5" t="str">
        <f t="shared" si="177"/>
        <v>N/A</v>
      </c>
      <c r="AB529" s="222">
        <f>_xlfn.XLOOKUP($A529,Boeing!A:A,Boeing!B:B,"N/A")</f>
        <v>154.06</v>
      </c>
      <c r="AC529" s="5">
        <f t="shared" si="168"/>
        <v>13616.932032000001</v>
      </c>
      <c r="AD529" s="5" t="str">
        <f t="shared" si="178"/>
        <v>N/A</v>
      </c>
      <c r="AE529" s="222">
        <f>_xlfn.XLOOKUP(A529,Amazon!A:A,Amazon!B:B,"N/A")</f>
        <v>196.59</v>
      </c>
      <c r="AF529" s="5">
        <f t="shared" si="169"/>
        <v>17376.039648000002</v>
      </c>
      <c r="AG529" s="5" t="str">
        <f t="shared" si="179"/>
        <v>N/A</v>
      </c>
      <c r="AH529" s="9">
        <v>1341354</v>
      </c>
      <c r="AI529" s="393">
        <v>492499.6655</v>
      </c>
      <c r="AJ529" s="6" t="s">
        <v>36</v>
      </c>
    </row>
    <row r="530" spans="1:36">
      <c r="A530" s="4">
        <v>45728</v>
      </c>
      <c r="B530" s="222">
        <f>_xlfn.XLOOKUP(A530,'USD RUB'!B:B,'USD RUB'!C:C,"N/A")</f>
        <v>86.566900000000004</v>
      </c>
      <c r="C530" s="222">
        <f>IFERROR(EXP(_xlfn.XLOOKUP(A530,'Bonds (CP)'!$A$4:$A$513,'Work Sheet'!$B$3:$B$512)/252)-1,"N/A")</f>
        <v>0.45803274945587691</v>
      </c>
      <c r="D530" s="222">
        <f>IFERROR(_xlfn.XLOOKUP($A530,Intel!$A$2:$A$502,Intel!$B$2:$B$502),"N/A")</f>
        <v>20.68</v>
      </c>
      <c r="E530" s="5">
        <f t="shared" si="160"/>
        <v>1790.2034920000001</v>
      </c>
      <c r="F530" s="5">
        <f t="shared" si="170"/>
        <v>2.3968829365151212E-2</v>
      </c>
      <c r="G530" s="222">
        <f>IFERROR(_xlfn.XLOOKUP(A530,Apple!A:A,Apple!B:B),"N/A")</f>
        <v>216.98</v>
      </c>
      <c r="H530" s="5">
        <f t="shared" si="161"/>
        <v>18783.285962000002</v>
      </c>
      <c r="I530" s="5">
        <f t="shared" si="171"/>
        <v>-3.7713361218050245E-2</v>
      </c>
      <c r="J530" s="222">
        <f>IFERROR(_xlfn.XLOOKUP(A530,Microsoft!A:A,Microsoft!B:B),"N/A")</f>
        <v>383.27</v>
      </c>
      <c r="K530" s="5">
        <f t="shared" si="162"/>
        <v>33178.495762999999</v>
      </c>
      <c r="L530" s="5">
        <f t="shared" si="172"/>
        <v>-1.3334988965670869E-2</v>
      </c>
      <c r="M530" s="222">
        <f>IFERROR(_xlfn.XLOOKUP($A530,Cisco!A:A,Cisco!B:B),"N/A")</f>
        <v>60.46</v>
      </c>
      <c r="N530" s="5">
        <f t="shared" si="163"/>
        <v>5233.8347739999999</v>
      </c>
      <c r="O530" s="5">
        <f t="shared" si="173"/>
        <v>-2.3984674140705264E-2</v>
      </c>
      <c r="P530" s="222">
        <f>IFERROR(_xlfn.XLOOKUP($A530,Disney!A:A,Disney!B:B),"N/A")</f>
        <v>98.76</v>
      </c>
      <c r="Q530" s="5">
        <f t="shared" si="164"/>
        <v>8549.3470440000001</v>
      </c>
      <c r="R530" s="5">
        <f t="shared" si="174"/>
        <v>-1.1991049855147651E-2</v>
      </c>
      <c r="S530" s="222">
        <f>_xlfn.XLOOKUP(A530,FedEx!A:A,FedEx!B:B,"N/A")</f>
        <v>243.51</v>
      </c>
      <c r="T530" s="5">
        <f t="shared" si="165"/>
        <v>21079.905819</v>
      </c>
      <c r="U530" s="5">
        <f t="shared" si="175"/>
        <v>-1.837748485680879E-2</v>
      </c>
      <c r="V530" s="222">
        <f>_xlfn.XLOOKUP($A530,'General Motors'!A:A,'General Motors'!B:B,"N/A")</f>
        <v>47.9</v>
      </c>
      <c r="W530" s="5">
        <f t="shared" si="166"/>
        <v>4146.5545099999999</v>
      </c>
      <c r="X530" s="5">
        <f t="shared" si="176"/>
        <v>-2.8303269804320075E-2</v>
      </c>
      <c r="Y530" s="222">
        <f>_xlfn.XLOOKUP($A530,Chevron!A:A,Chevron!B:B,"N/A")</f>
        <v>152.66999999999999</v>
      </c>
      <c r="Z530" s="5">
        <f t="shared" si="167"/>
        <v>13216.168623</v>
      </c>
      <c r="AA530" s="5">
        <f t="shared" si="177"/>
        <v>-2.9557238181384671E-2</v>
      </c>
      <c r="AB530" s="222">
        <f>_xlfn.XLOOKUP($A530,Boeing!A:A,Boeing!B:B,"N/A")</f>
        <v>158.80000000000001</v>
      </c>
      <c r="AC530" s="5">
        <f t="shared" si="168"/>
        <v>13746.823720000002</v>
      </c>
      <c r="AD530" s="5">
        <f t="shared" si="178"/>
        <v>9.5389833550432179E-3</v>
      </c>
      <c r="AE530" s="222">
        <f>_xlfn.XLOOKUP(A530,Amazon!A:A,Amazon!B:B,"N/A")</f>
        <v>198.89</v>
      </c>
      <c r="AF530" s="5">
        <f t="shared" si="169"/>
        <v>17217.290741000001</v>
      </c>
      <c r="AG530" s="5">
        <f t="shared" si="179"/>
        <v>-9.1360810757745714E-3</v>
      </c>
      <c r="AH530" s="8">
        <v>1351093</v>
      </c>
      <c r="AI530" s="393">
        <v>484714.04320000001</v>
      </c>
      <c r="AJ530" s="393">
        <v>-1.58084E-2</v>
      </c>
    </row>
    <row r="531" spans="1:36">
      <c r="A531" s="4">
        <v>45729</v>
      </c>
      <c r="B531" s="222">
        <f>_xlfn.XLOOKUP(A531,'USD RUB'!B:B,'USD RUB'!C:C,"N/A")</f>
        <v>86.620400000000004</v>
      </c>
      <c r="C531" s="222">
        <f>IFERROR(EXP(_xlfn.XLOOKUP(A531,'Bonds (CP)'!$A$4:$A$513,'Work Sheet'!$B$3:$B$512)/252)-1,"N/A")</f>
        <v>0.45712928061754643</v>
      </c>
      <c r="D531" s="222">
        <f>IFERROR(_xlfn.XLOOKUP($A531,Intel!$A$2:$A$502,Intel!$B$2:$B$502),"N/A")</f>
        <v>23.7</v>
      </c>
      <c r="E531" s="5">
        <f t="shared" si="160"/>
        <v>2052.9034799999999</v>
      </c>
      <c r="F531" s="5">
        <f t="shared" si="170"/>
        <v>0.14674308768469313</v>
      </c>
      <c r="G531" s="222">
        <f>IFERROR(_xlfn.XLOOKUP(A531,Apple!A:A,Apple!B:B),"N/A")</f>
        <v>209.68</v>
      </c>
      <c r="H531" s="5">
        <f t="shared" si="161"/>
        <v>18162.565472000002</v>
      </c>
      <c r="I531" s="5">
        <f t="shared" si="171"/>
        <v>-3.3046427087132901E-2</v>
      </c>
      <c r="J531" s="222">
        <f>IFERROR(_xlfn.XLOOKUP(A531,Microsoft!A:A,Microsoft!B:B),"N/A")</f>
        <v>378.77</v>
      </c>
      <c r="K531" s="5">
        <f t="shared" si="162"/>
        <v>32809.208908000001</v>
      </c>
      <c r="L531" s="5">
        <f t="shared" si="172"/>
        <v>-1.1130307342378631E-2</v>
      </c>
      <c r="M531" s="222">
        <f>IFERROR(_xlfn.XLOOKUP($A531,Cisco!A:A,Cisco!B:B),"N/A")</f>
        <v>59.67</v>
      </c>
      <c r="N531" s="5">
        <f t="shared" si="163"/>
        <v>5168.6392680000008</v>
      </c>
      <c r="O531" s="5">
        <f t="shared" si="173"/>
        <v>-1.2456546454975848E-2</v>
      </c>
      <c r="P531" s="222">
        <f>IFERROR(_xlfn.XLOOKUP($A531,Disney!A:A,Disney!B:B),"N/A")</f>
        <v>96.87</v>
      </c>
      <c r="Q531" s="5">
        <f t="shared" si="164"/>
        <v>8390.9181480000007</v>
      </c>
      <c r="R531" s="5">
        <f t="shared" si="174"/>
        <v>-1.8531110643260851E-2</v>
      </c>
      <c r="S531" s="222">
        <f>_xlfn.XLOOKUP(A531,FedEx!A:A,FedEx!B:B,"N/A")</f>
        <v>240.98</v>
      </c>
      <c r="T531" s="5">
        <f t="shared" si="165"/>
        <v>20873.783992000001</v>
      </c>
      <c r="U531" s="5">
        <f t="shared" si="175"/>
        <v>-9.7781189712059513E-3</v>
      </c>
      <c r="V531" s="222">
        <f>_xlfn.XLOOKUP($A531,'General Motors'!A:A,'General Motors'!B:B,"N/A")</f>
        <v>47.11</v>
      </c>
      <c r="W531" s="5">
        <f t="shared" si="166"/>
        <v>4080.6870440000002</v>
      </c>
      <c r="X531" s="5">
        <f t="shared" si="176"/>
        <v>-1.5884866783048679E-2</v>
      </c>
      <c r="Y531" s="222">
        <f>_xlfn.XLOOKUP($A531,Chevron!A:A,Chevron!B:B,"N/A")</f>
        <v>153.61000000000001</v>
      </c>
      <c r="Z531" s="5">
        <f t="shared" si="167"/>
        <v>13305.759644000002</v>
      </c>
      <c r="AA531" s="5">
        <f t="shared" si="177"/>
        <v>6.7788951212446324E-3</v>
      </c>
      <c r="AB531" s="222">
        <f>_xlfn.XLOOKUP($A531,Boeing!A:A,Boeing!B:B,"N/A")</f>
        <v>159.32</v>
      </c>
      <c r="AC531" s="5">
        <f t="shared" si="168"/>
        <v>13800.362128000001</v>
      </c>
      <c r="AD531" s="5">
        <f t="shared" si="178"/>
        <v>3.8946020615733268E-3</v>
      </c>
      <c r="AE531" s="222">
        <f>_xlfn.XLOOKUP(A531,Amazon!A:A,Amazon!B:B,"N/A")</f>
        <v>193.89</v>
      </c>
      <c r="AF531" s="5">
        <f t="shared" si="169"/>
        <v>16794.829355999998</v>
      </c>
      <c r="AG531" s="5">
        <f t="shared" si="179"/>
        <v>-2.4537041939704407E-2</v>
      </c>
      <c r="AH531" s="393">
        <v>5521.52</v>
      </c>
      <c r="AI531" s="393">
        <v>478276.27100000001</v>
      </c>
      <c r="AJ531" s="393">
        <v>-1.3281599999999999E-2</v>
      </c>
    </row>
    <row r="532" spans="1:36">
      <c r="A532" s="4">
        <v>45730</v>
      </c>
      <c r="B532" s="222">
        <f>_xlfn.XLOOKUP(A532,'USD RUB'!B:B,'USD RUB'!C:C,"N/A")</f>
        <v>86.619</v>
      </c>
      <c r="C532" s="222" t="str">
        <f>IFERROR(EXP(_xlfn.XLOOKUP(A532,'Bonds (CP)'!$A$4:$A$513,'Work Sheet'!$B$3:$B$512)/252)-1,"N/A")</f>
        <v>N/A</v>
      </c>
      <c r="D532" s="222">
        <f>IFERROR(_xlfn.XLOOKUP($A532,Intel!$A$2:$A$502,Intel!$B$2:$B$502),"N/A")</f>
        <v>24.05</v>
      </c>
      <c r="E532" s="5">
        <f t="shared" si="160"/>
        <v>2083.1869500000003</v>
      </c>
      <c r="F532" s="5">
        <f t="shared" si="170"/>
        <v>1.4751531328691669E-2</v>
      </c>
      <c r="G532" s="222">
        <f>IFERROR(_xlfn.XLOOKUP(A532,Apple!A:A,Apple!B:B),"N/A")</f>
        <v>213.49</v>
      </c>
      <c r="H532" s="5">
        <f t="shared" si="161"/>
        <v>18492.29031</v>
      </c>
      <c r="I532" s="5">
        <f t="shared" si="171"/>
        <v>1.8154089437877774E-2</v>
      </c>
      <c r="J532" s="222">
        <f>IFERROR(_xlfn.XLOOKUP(A532,Microsoft!A:A,Microsoft!B:B),"N/A")</f>
        <v>388.56</v>
      </c>
      <c r="K532" s="5">
        <f t="shared" si="162"/>
        <v>33656.678639999998</v>
      </c>
      <c r="L532" s="5">
        <f t="shared" si="172"/>
        <v>2.5830239746907013E-2</v>
      </c>
      <c r="M532" s="222">
        <f>IFERROR(_xlfn.XLOOKUP($A532,Cisco!A:A,Cisco!B:B),"N/A")</f>
        <v>60.5</v>
      </c>
      <c r="N532" s="5">
        <f t="shared" si="163"/>
        <v>5240.4494999999997</v>
      </c>
      <c r="O532" s="5">
        <f t="shared" si="173"/>
        <v>1.3893450147428377E-2</v>
      </c>
      <c r="P532" s="222">
        <f>IFERROR(_xlfn.XLOOKUP($A532,Disney!A:A,Disney!B:B),"N/A")</f>
        <v>98.64</v>
      </c>
      <c r="Q532" s="5">
        <f t="shared" si="164"/>
        <v>8544.0981599999996</v>
      </c>
      <c r="R532" s="5">
        <f t="shared" si="174"/>
        <v>1.8255453014579759E-2</v>
      </c>
      <c r="S532" s="222">
        <f>_xlfn.XLOOKUP(A532,FedEx!A:A,FedEx!B:B,"N/A")</f>
        <v>242.2</v>
      </c>
      <c r="T532" s="5">
        <f t="shared" si="165"/>
        <v>20979.121799999997</v>
      </c>
      <c r="U532" s="5">
        <f t="shared" si="175"/>
        <v>5.0464165021717466E-3</v>
      </c>
      <c r="V532" s="222">
        <f>_xlfn.XLOOKUP($A532,'General Motors'!A:A,'General Motors'!B:B,"N/A")</f>
        <v>48.34</v>
      </c>
      <c r="W532" s="5">
        <f t="shared" si="166"/>
        <v>4187.1624600000005</v>
      </c>
      <c r="X532" s="5">
        <f t="shared" si="176"/>
        <v>2.6092521884655495E-2</v>
      </c>
      <c r="Y532" s="222">
        <f>_xlfn.XLOOKUP($A532,Chevron!A:A,Chevron!B:B,"N/A")</f>
        <v>157.02000000000001</v>
      </c>
      <c r="Z532" s="5">
        <f t="shared" si="167"/>
        <v>13600.91538</v>
      </c>
      <c r="AA532" s="5">
        <f t="shared" si="177"/>
        <v>2.2182554314596592E-2</v>
      </c>
      <c r="AB532" s="222">
        <f>_xlfn.XLOOKUP($A532,Boeing!A:A,Boeing!B:B,"N/A")</f>
        <v>161.81</v>
      </c>
      <c r="AC532" s="5">
        <f t="shared" si="168"/>
        <v>14015.820390000001</v>
      </c>
      <c r="AD532" s="5">
        <f t="shared" si="178"/>
        <v>1.5612507845924606E-2</v>
      </c>
      <c r="AE532" s="222">
        <f>_xlfn.XLOOKUP(A532,Amazon!A:A,Amazon!B:B,"N/A")</f>
        <v>197.95</v>
      </c>
      <c r="AF532" s="5">
        <f t="shared" si="169"/>
        <v>17146.231049999999</v>
      </c>
      <c r="AG532" s="5">
        <f t="shared" si="179"/>
        <v>2.0923207169976976E-2</v>
      </c>
      <c r="AH532" s="393">
        <v>5638.94</v>
      </c>
      <c r="AI532" s="393">
        <v>488439.34389999998</v>
      </c>
      <c r="AJ532" s="393">
        <v>2.1249379999999998E-2</v>
      </c>
    </row>
    <row r="533" spans="1:36">
      <c r="A533" s="4">
        <v>45731</v>
      </c>
      <c r="B533" s="222">
        <f>_xlfn.XLOOKUP(A533,'USD RUB'!B:B,'USD RUB'!C:C,"N/A")</f>
        <v>85.569400000000002</v>
      </c>
      <c r="C533" s="222" t="str">
        <f>IFERROR(EXP(_xlfn.XLOOKUP(A533,'Bonds (CP)'!$A$4:$A$513,'Work Sheet'!$B$3:$B$512)/252)-1,"N/A")</f>
        <v>N/A</v>
      </c>
      <c r="D533" s="222" t="str">
        <f>IFERROR(_xlfn.XLOOKUP($A533,Intel!$A$2:$A$502,Intel!$B$2:$B$502),"N/A")</f>
        <v>N/A</v>
      </c>
      <c r="E533" s="5" t="str">
        <f t="shared" si="160"/>
        <v>N/A</v>
      </c>
      <c r="F533" s="5" t="str">
        <f t="shared" si="170"/>
        <v>N/A</v>
      </c>
      <c r="G533" s="222" t="str">
        <f>IFERROR(_xlfn.XLOOKUP(A533,Apple!A:A,Apple!B:B),"N/A")</f>
        <v>N/A</v>
      </c>
      <c r="H533" s="5" t="str">
        <f t="shared" si="161"/>
        <v>N/A</v>
      </c>
      <c r="I533" s="5" t="str">
        <f t="shared" si="171"/>
        <v>N/A</v>
      </c>
      <c r="J533" s="222" t="str">
        <f>IFERROR(_xlfn.XLOOKUP(A533,Microsoft!A:A,Microsoft!B:B),"N/A")</f>
        <v>N/A</v>
      </c>
      <c r="K533" s="5" t="str">
        <f t="shared" si="162"/>
        <v>N/A</v>
      </c>
      <c r="L533" s="5" t="str">
        <f t="shared" si="172"/>
        <v>N/A</v>
      </c>
      <c r="M533" s="222" t="str">
        <f>IFERROR(_xlfn.XLOOKUP($A533,Cisco!A:A,Cisco!B:B),"N/A")</f>
        <v>N/A</v>
      </c>
      <c r="N533" s="5" t="str">
        <f t="shared" si="163"/>
        <v>N/A</v>
      </c>
      <c r="O533" s="5" t="str">
        <f t="shared" si="173"/>
        <v>N/A</v>
      </c>
      <c r="P533" s="222" t="str">
        <f>IFERROR(_xlfn.XLOOKUP($A533,Disney!A:A,Disney!B:B),"N/A")</f>
        <v>N/A</v>
      </c>
      <c r="Q533" s="5" t="str">
        <f t="shared" si="164"/>
        <v>N/A</v>
      </c>
      <c r="R533" s="5" t="str">
        <f t="shared" si="174"/>
        <v>N/A</v>
      </c>
      <c r="S533" s="222" t="str">
        <f>_xlfn.XLOOKUP(A533,FedEx!A:A,FedEx!B:B,"N/A")</f>
        <v>N/A</v>
      </c>
      <c r="T533" s="5" t="str">
        <f t="shared" si="165"/>
        <v>N/A</v>
      </c>
      <c r="U533" s="5" t="str">
        <f t="shared" si="175"/>
        <v>N/A</v>
      </c>
      <c r="V533" s="222" t="str">
        <f>_xlfn.XLOOKUP($A533,'General Motors'!A:A,'General Motors'!B:B,"N/A")</f>
        <v>N/A</v>
      </c>
      <c r="W533" s="5" t="str">
        <f t="shared" si="166"/>
        <v>N/A</v>
      </c>
      <c r="X533" s="5" t="str">
        <f t="shared" si="176"/>
        <v>N/A</v>
      </c>
      <c r="Y533" s="222" t="str">
        <f>_xlfn.XLOOKUP($A533,Chevron!A:A,Chevron!B:B,"N/A")</f>
        <v>N/A</v>
      </c>
      <c r="Z533" s="5" t="str">
        <f t="shared" si="167"/>
        <v>N/A</v>
      </c>
      <c r="AA533" s="5" t="str">
        <f t="shared" si="177"/>
        <v>N/A</v>
      </c>
      <c r="AB533" s="222" t="str">
        <f>_xlfn.XLOOKUP($A533,Boeing!A:A,Boeing!B:B,"N/A")</f>
        <v>N/A</v>
      </c>
      <c r="AC533" s="5" t="str">
        <f t="shared" si="168"/>
        <v>N/A</v>
      </c>
      <c r="AD533" s="5" t="str">
        <f t="shared" si="178"/>
        <v>N/A</v>
      </c>
      <c r="AE533" s="222" t="str">
        <f>_xlfn.XLOOKUP(A533,Amazon!A:A,Amazon!B:B,"N/A")</f>
        <v>N/A</v>
      </c>
      <c r="AF533" s="5" t="str">
        <f t="shared" si="169"/>
        <v>N/A</v>
      </c>
      <c r="AG533" s="5" t="str">
        <f t="shared" si="179"/>
        <v>N/A</v>
      </c>
      <c r="AH533" s="6" t="s">
        <v>36</v>
      </c>
      <c r="AI533" s="6" t="s">
        <v>36</v>
      </c>
      <c r="AJ533" s="6" t="s">
        <v>36</v>
      </c>
    </row>
    <row r="534" spans="1:36">
      <c r="A534" s="4">
        <v>45732</v>
      </c>
      <c r="B534" s="222" t="str">
        <f>_xlfn.XLOOKUP(A534,'USD RUB'!B:B,'USD RUB'!C:C,"N/A")</f>
        <v>N/A</v>
      </c>
      <c r="C534" s="222" t="str">
        <f>IFERROR(EXP(_xlfn.XLOOKUP(A534,'Bonds (CP)'!$A$4:$A$513,'Work Sheet'!$B$3:$B$512)/252)-1,"N/A")</f>
        <v>N/A</v>
      </c>
      <c r="D534" s="222" t="str">
        <f>IFERROR(_xlfn.XLOOKUP($A534,Intel!$A$2:$A$502,Intel!$B$2:$B$502),"N/A")</f>
        <v>N/A</v>
      </c>
      <c r="E534" s="5" t="str">
        <f t="shared" si="160"/>
        <v>N/A</v>
      </c>
      <c r="F534" s="5" t="str">
        <f t="shared" si="170"/>
        <v>N/A</v>
      </c>
      <c r="G534" s="222" t="str">
        <f>IFERROR(_xlfn.XLOOKUP(A534,Apple!A:A,Apple!B:B),"N/A")</f>
        <v>N/A</v>
      </c>
      <c r="H534" s="5" t="str">
        <f t="shared" si="161"/>
        <v>N/A</v>
      </c>
      <c r="I534" s="5" t="str">
        <f t="shared" si="171"/>
        <v>N/A</v>
      </c>
      <c r="J534" s="222" t="str">
        <f>IFERROR(_xlfn.XLOOKUP(A534,Microsoft!A:A,Microsoft!B:B),"N/A")</f>
        <v>N/A</v>
      </c>
      <c r="K534" s="5" t="str">
        <f t="shared" si="162"/>
        <v>N/A</v>
      </c>
      <c r="L534" s="5" t="str">
        <f t="shared" si="172"/>
        <v>N/A</v>
      </c>
      <c r="M534" s="222" t="str">
        <f>IFERROR(_xlfn.XLOOKUP($A534,Cisco!A:A,Cisco!B:B),"N/A")</f>
        <v>N/A</v>
      </c>
      <c r="N534" s="5" t="str">
        <f t="shared" si="163"/>
        <v>N/A</v>
      </c>
      <c r="O534" s="5" t="str">
        <f t="shared" si="173"/>
        <v>N/A</v>
      </c>
      <c r="P534" s="222" t="str">
        <f>IFERROR(_xlfn.XLOOKUP($A534,Disney!A:A,Disney!B:B),"N/A")</f>
        <v>N/A</v>
      </c>
      <c r="Q534" s="5" t="str">
        <f t="shared" si="164"/>
        <v>N/A</v>
      </c>
      <c r="R534" s="5" t="str">
        <f t="shared" si="174"/>
        <v>N/A</v>
      </c>
      <c r="S534" s="222" t="str">
        <f>_xlfn.XLOOKUP(A534,FedEx!A:A,FedEx!B:B,"N/A")</f>
        <v>N/A</v>
      </c>
      <c r="T534" s="5" t="str">
        <f t="shared" si="165"/>
        <v>N/A</v>
      </c>
      <c r="U534" s="5" t="str">
        <f t="shared" si="175"/>
        <v>N/A</v>
      </c>
      <c r="V534" s="222" t="str">
        <f>_xlfn.XLOOKUP($A534,'General Motors'!A:A,'General Motors'!B:B,"N/A")</f>
        <v>N/A</v>
      </c>
      <c r="W534" s="5" t="str">
        <f t="shared" si="166"/>
        <v>N/A</v>
      </c>
      <c r="X534" s="5" t="str">
        <f t="shared" si="176"/>
        <v>N/A</v>
      </c>
      <c r="Y534" s="222" t="str">
        <f>_xlfn.XLOOKUP($A534,Chevron!A:A,Chevron!B:B,"N/A")</f>
        <v>N/A</v>
      </c>
      <c r="Z534" s="5" t="str">
        <f t="shared" si="167"/>
        <v>N/A</v>
      </c>
      <c r="AA534" s="5" t="str">
        <f t="shared" si="177"/>
        <v>N/A</v>
      </c>
      <c r="AB534" s="222" t="str">
        <f>_xlfn.XLOOKUP($A534,Boeing!A:A,Boeing!B:B,"N/A")</f>
        <v>N/A</v>
      </c>
      <c r="AC534" s="5" t="str">
        <f t="shared" si="168"/>
        <v>N/A</v>
      </c>
      <c r="AD534" s="5" t="str">
        <f t="shared" si="178"/>
        <v>N/A</v>
      </c>
      <c r="AE534" s="222" t="str">
        <f>_xlfn.XLOOKUP(A534,Amazon!A:A,Amazon!B:B,"N/A")</f>
        <v>N/A</v>
      </c>
      <c r="AF534" s="5" t="str">
        <f t="shared" si="169"/>
        <v>N/A</v>
      </c>
      <c r="AG534" s="5" t="str">
        <f t="shared" si="179"/>
        <v>N/A</v>
      </c>
      <c r="AH534" s="6" t="s">
        <v>36</v>
      </c>
      <c r="AI534" s="6" t="s">
        <v>36</v>
      </c>
      <c r="AJ534" s="6" t="s">
        <v>36</v>
      </c>
    </row>
    <row r="535" spans="1:36">
      <c r="A535" s="4">
        <v>45733</v>
      </c>
      <c r="B535" s="222" t="str">
        <f>_xlfn.XLOOKUP(A535,'USD RUB'!B:B,'USD RUB'!C:C,"N/A")</f>
        <v>N/A</v>
      </c>
      <c r="C535" s="222" t="str">
        <f>IFERROR(EXP(_xlfn.XLOOKUP(A535,'Bonds (CP)'!$A$4:$A$513,'Work Sheet'!$B$3:$B$512)/252)-1,"N/A")</f>
        <v>N/A</v>
      </c>
      <c r="D535" s="222">
        <f>IFERROR(_xlfn.XLOOKUP($A535,Intel!$A$2:$A$502,Intel!$B$2:$B$502),"N/A")</f>
        <v>25.69</v>
      </c>
      <c r="E535" s="5" t="str">
        <f t="shared" si="160"/>
        <v>N/A</v>
      </c>
      <c r="F535" s="5" t="str">
        <f t="shared" si="170"/>
        <v>N/A</v>
      </c>
      <c r="G535" s="222">
        <f>IFERROR(_xlfn.XLOOKUP(A535,Apple!A:A,Apple!B:B),"N/A")</f>
        <v>214</v>
      </c>
      <c r="H535" s="5" t="str">
        <f t="shared" si="161"/>
        <v>N/A</v>
      </c>
      <c r="I535" s="5" t="str">
        <f t="shared" si="171"/>
        <v>N/A</v>
      </c>
      <c r="J535" s="222">
        <f>IFERROR(_xlfn.XLOOKUP(A535,Microsoft!A:A,Microsoft!B:B),"N/A")</f>
        <v>388.7</v>
      </c>
      <c r="K535" s="5" t="str">
        <f t="shared" si="162"/>
        <v>N/A</v>
      </c>
      <c r="L535" s="5" t="str">
        <f t="shared" si="172"/>
        <v>N/A</v>
      </c>
      <c r="M535" s="222">
        <f>IFERROR(_xlfn.XLOOKUP($A535,Cisco!A:A,Cisco!B:B),"N/A")</f>
        <v>60.89</v>
      </c>
      <c r="N535" s="5" t="str">
        <f t="shared" si="163"/>
        <v>N/A</v>
      </c>
      <c r="O535" s="5" t="str">
        <f t="shared" si="173"/>
        <v>N/A</v>
      </c>
      <c r="P535" s="222">
        <f>IFERROR(_xlfn.XLOOKUP($A535,Disney!A:A,Disney!B:B),"N/A")</f>
        <v>99.36</v>
      </c>
      <c r="Q535" s="5" t="str">
        <f t="shared" si="164"/>
        <v>N/A</v>
      </c>
      <c r="R535" s="5" t="str">
        <f t="shared" si="174"/>
        <v>N/A</v>
      </c>
      <c r="S535" s="222">
        <f>_xlfn.XLOOKUP(A535,FedEx!A:A,FedEx!B:B,"N/A")</f>
        <v>245.3</v>
      </c>
      <c r="T535" s="5" t="str">
        <f t="shared" si="165"/>
        <v>N/A</v>
      </c>
      <c r="U535" s="5" t="str">
        <f t="shared" si="175"/>
        <v>N/A</v>
      </c>
      <c r="V535" s="222">
        <f>_xlfn.XLOOKUP($A535,'General Motors'!A:A,'General Motors'!B:B,"N/A")</f>
        <v>49</v>
      </c>
      <c r="W535" s="5" t="str">
        <f t="shared" si="166"/>
        <v>N/A</v>
      </c>
      <c r="X535" s="5" t="str">
        <f t="shared" si="176"/>
        <v>N/A</v>
      </c>
      <c r="Y535" s="222">
        <f>_xlfn.XLOOKUP($A535,Chevron!A:A,Chevron!B:B,"N/A")</f>
        <v>158.72</v>
      </c>
      <c r="Z535" s="5" t="str">
        <f t="shared" si="167"/>
        <v>N/A</v>
      </c>
      <c r="AA535" s="5" t="str">
        <f t="shared" si="177"/>
        <v>N/A</v>
      </c>
      <c r="AB535" s="222">
        <f>_xlfn.XLOOKUP($A535,Boeing!A:A,Boeing!B:B,"N/A")</f>
        <v>161.85</v>
      </c>
      <c r="AC535" s="5" t="str">
        <f t="shared" si="168"/>
        <v>N/A</v>
      </c>
      <c r="AD535" s="5" t="str">
        <f t="shared" si="178"/>
        <v>N/A</v>
      </c>
      <c r="AE535" s="222">
        <f>_xlfn.XLOOKUP(A535,Amazon!A:A,Amazon!B:B,"N/A")</f>
        <v>195.74</v>
      </c>
      <c r="AF535" s="5" t="str">
        <f t="shared" si="169"/>
        <v>N/A</v>
      </c>
      <c r="AG535" s="5" t="str">
        <f t="shared" si="179"/>
        <v>N/A</v>
      </c>
      <c r="AH535" s="8">
        <v>1379127</v>
      </c>
      <c r="AI535" s="6" t="s">
        <v>36</v>
      </c>
      <c r="AJ535" s="6" t="s">
        <v>36</v>
      </c>
    </row>
    <row r="536" spans="1:36">
      <c r="A536" s="4">
        <v>45734</v>
      </c>
      <c r="B536" s="222">
        <f>_xlfn.XLOOKUP(A536,'USD RUB'!B:B,'USD RUB'!C:C,"N/A")</f>
        <v>84.305899999999994</v>
      </c>
      <c r="C536" s="222">
        <f>IFERROR(EXP(_xlfn.XLOOKUP(A536,'Bonds (CP)'!$A$4:$A$513,'Work Sheet'!$B$3:$B$512)/252)-1,"N/A")</f>
        <v>0.46405490848991993</v>
      </c>
      <c r="D536" s="222">
        <f>IFERROR(_xlfn.XLOOKUP($A536,Intel!$A$2:$A$502,Intel!$B$2:$B$502),"N/A")</f>
        <v>25.92</v>
      </c>
      <c r="E536" s="5">
        <f t="shared" si="160"/>
        <v>2185.208928</v>
      </c>
      <c r="F536" s="5" t="str">
        <f t="shared" si="170"/>
        <v>N/A</v>
      </c>
      <c r="G536" s="222">
        <f>IFERROR(_xlfn.XLOOKUP(A536,Apple!A:A,Apple!B:B),"N/A")</f>
        <v>212.69</v>
      </c>
      <c r="H536" s="5">
        <f t="shared" si="161"/>
        <v>17931.021870999997</v>
      </c>
      <c r="I536" s="5" t="str">
        <f t="shared" si="171"/>
        <v>N/A</v>
      </c>
      <c r="J536" s="222">
        <f>IFERROR(_xlfn.XLOOKUP(A536,Microsoft!A:A,Microsoft!B:B),"N/A")</f>
        <v>383.52</v>
      </c>
      <c r="K536" s="5">
        <f t="shared" si="162"/>
        <v>32332.998767999998</v>
      </c>
      <c r="L536" s="5" t="str">
        <f t="shared" si="172"/>
        <v>N/A</v>
      </c>
      <c r="M536" s="222">
        <f>IFERROR(_xlfn.XLOOKUP($A536,Cisco!A:A,Cisco!B:B),"N/A")</f>
        <v>60.3</v>
      </c>
      <c r="N536" s="5">
        <f t="shared" si="163"/>
        <v>5083.6457699999992</v>
      </c>
      <c r="O536" s="5" t="str">
        <f t="shared" si="173"/>
        <v>N/A</v>
      </c>
      <c r="P536" s="222">
        <f>IFERROR(_xlfn.XLOOKUP($A536,Disney!A:A,Disney!B:B),"N/A")</f>
        <v>99.35</v>
      </c>
      <c r="Q536" s="5">
        <f t="shared" si="164"/>
        <v>8375.7911649999987</v>
      </c>
      <c r="R536" s="5" t="str">
        <f t="shared" si="174"/>
        <v>N/A</v>
      </c>
      <c r="S536" s="222">
        <f>_xlfn.XLOOKUP(A536,FedEx!A:A,FedEx!B:B,"N/A")</f>
        <v>245.8</v>
      </c>
      <c r="T536" s="5">
        <f t="shared" si="165"/>
        <v>20722.390220000001</v>
      </c>
      <c r="U536" s="5" t="str">
        <f t="shared" si="175"/>
        <v>N/A</v>
      </c>
      <c r="V536" s="222">
        <f>_xlfn.XLOOKUP($A536,'General Motors'!A:A,'General Motors'!B:B,"N/A")</f>
        <v>48.67</v>
      </c>
      <c r="W536" s="5">
        <f t="shared" si="166"/>
        <v>4103.1681529999996</v>
      </c>
      <c r="X536" s="5" t="str">
        <f t="shared" si="176"/>
        <v>N/A</v>
      </c>
      <c r="Y536" s="222">
        <f>_xlfn.XLOOKUP($A536,Chevron!A:A,Chevron!B:B,"N/A")</f>
        <v>160.81</v>
      </c>
      <c r="Z536" s="5">
        <f t="shared" si="167"/>
        <v>13557.231779</v>
      </c>
      <c r="AA536" s="5" t="str">
        <f t="shared" si="177"/>
        <v>N/A</v>
      </c>
      <c r="AB536" s="222">
        <f>_xlfn.XLOOKUP($A536,Boeing!A:A,Boeing!B:B,"N/A")</f>
        <v>161.57</v>
      </c>
      <c r="AC536" s="5">
        <f t="shared" si="168"/>
        <v>13621.304262999998</v>
      </c>
      <c r="AD536" s="5" t="str">
        <f t="shared" si="178"/>
        <v>N/A</v>
      </c>
      <c r="AE536" s="222">
        <f>_xlfn.XLOOKUP(A536,Amazon!A:A,Amazon!B:B,"N/A")</f>
        <v>192.82</v>
      </c>
      <c r="AF536" s="5">
        <f t="shared" si="169"/>
        <v>16255.863637999999</v>
      </c>
      <c r="AG536" s="5" t="str">
        <f t="shared" si="179"/>
        <v>N/A</v>
      </c>
      <c r="AH536" s="393">
        <v>5614.66</v>
      </c>
      <c r="AI536" s="393">
        <v>473348.9645</v>
      </c>
      <c r="AJ536" s="6" t="s">
        <v>36</v>
      </c>
    </row>
    <row r="537" spans="1:36">
      <c r="A537" s="4">
        <v>45735</v>
      </c>
      <c r="B537" s="222">
        <f>_xlfn.XLOOKUP(A537,'USD RUB'!B:B,'USD RUB'!C:C,"N/A")</f>
        <v>81.501800000000003</v>
      </c>
      <c r="C537" s="222">
        <f>IFERROR(EXP(_xlfn.XLOOKUP(A537,'Bonds (CP)'!$A$4:$A$513,'Work Sheet'!$B$3:$B$512)/252)-1,"N/A")</f>
        <v>0.4643047486981613</v>
      </c>
      <c r="D537" s="222">
        <f>IFERROR(_xlfn.XLOOKUP($A537,Intel!$A$2:$A$502,Intel!$B$2:$B$502),"N/A")</f>
        <v>24.12</v>
      </c>
      <c r="E537" s="5">
        <f t="shared" si="160"/>
        <v>1965.8234160000002</v>
      </c>
      <c r="F537" s="5">
        <f t="shared" si="170"/>
        <v>-0.10039566889413687</v>
      </c>
      <c r="G537" s="222">
        <f>IFERROR(_xlfn.XLOOKUP(A537,Apple!A:A,Apple!B:B),"N/A")</f>
        <v>215.24</v>
      </c>
      <c r="H537" s="5">
        <f t="shared" si="161"/>
        <v>17542.447432000001</v>
      </c>
      <c r="I537" s="5">
        <f t="shared" si="171"/>
        <v>-2.1670512801528652E-2</v>
      </c>
      <c r="J537" s="222">
        <f>IFERROR(_xlfn.XLOOKUP(A537,Microsoft!A:A,Microsoft!B:B),"N/A")</f>
        <v>387.82</v>
      </c>
      <c r="K537" s="5">
        <f t="shared" si="162"/>
        <v>31608.028076000002</v>
      </c>
      <c r="L537" s="5">
        <f t="shared" si="172"/>
        <v>-2.2422005988430027E-2</v>
      </c>
      <c r="M537" s="222">
        <f>IFERROR(_xlfn.XLOOKUP($A537,Cisco!A:A,Cisco!B:B),"N/A")</f>
        <v>61.12</v>
      </c>
      <c r="N537" s="5">
        <f t="shared" si="163"/>
        <v>4981.3900160000003</v>
      </c>
      <c r="O537" s="5">
        <f t="shared" si="173"/>
        <v>-2.0114649727059786E-2</v>
      </c>
      <c r="P537" s="222">
        <f>IFERROR(_xlfn.XLOOKUP($A537,Disney!A:A,Disney!B:B),"N/A")</f>
        <v>100.29</v>
      </c>
      <c r="Q537" s="5">
        <f t="shared" si="164"/>
        <v>8173.8155220000008</v>
      </c>
      <c r="R537" s="5">
        <f t="shared" si="174"/>
        <v>-2.4114216677702749E-2</v>
      </c>
      <c r="S537" s="222">
        <f>_xlfn.XLOOKUP(A537,FedEx!A:A,FedEx!B:B,"N/A")</f>
        <v>247.12</v>
      </c>
      <c r="T537" s="5">
        <f t="shared" si="165"/>
        <v>20140.724816000002</v>
      </c>
      <c r="U537" s="5">
        <f t="shared" si="175"/>
        <v>-2.8069416598410113E-2</v>
      </c>
      <c r="V537" s="222">
        <f>_xlfn.XLOOKUP($A537,'General Motors'!A:A,'General Motors'!B:B,"N/A")</f>
        <v>49.79</v>
      </c>
      <c r="W537" s="5">
        <f t="shared" si="166"/>
        <v>4057.9746220000002</v>
      </c>
      <c r="X537" s="5">
        <f t="shared" si="176"/>
        <v>-1.1014301465309573E-2</v>
      </c>
      <c r="Y537" s="222">
        <f>_xlfn.XLOOKUP($A537,Chevron!A:A,Chevron!B:B,"N/A")</f>
        <v>164.05</v>
      </c>
      <c r="Z537" s="5">
        <f t="shared" si="167"/>
        <v>13370.370290000001</v>
      </c>
      <c r="AA537" s="5">
        <f t="shared" si="177"/>
        <v>-1.3783159574615067E-2</v>
      </c>
      <c r="AB537" s="222">
        <f>_xlfn.XLOOKUP($A537,Boeing!A:A,Boeing!B:B,"N/A")</f>
        <v>172.62</v>
      </c>
      <c r="AC537" s="5">
        <f t="shared" si="168"/>
        <v>14068.840716000001</v>
      </c>
      <c r="AD537" s="5">
        <f t="shared" si="178"/>
        <v>3.2855624128128591E-2</v>
      </c>
      <c r="AE537" s="222">
        <f>_xlfn.XLOOKUP(A537,Amazon!A:A,Amazon!B:B,"N/A")</f>
        <v>195.54</v>
      </c>
      <c r="AF537" s="5">
        <f t="shared" si="169"/>
        <v>15936.861972000001</v>
      </c>
      <c r="AG537" s="5">
        <f t="shared" si="179"/>
        <v>-1.9623790719694223E-2</v>
      </c>
      <c r="AH537" s="393">
        <v>5675.29</v>
      </c>
      <c r="AI537" s="393">
        <v>462546.3505</v>
      </c>
      <c r="AJ537" s="393">
        <v>-2.28217E-2</v>
      </c>
    </row>
    <row r="538" spans="1:36">
      <c r="A538" s="4">
        <v>45736</v>
      </c>
      <c r="B538" s="222">
        <f>_xlfn.XLOOKUP(A538,'USD RUB'!B:B,'USD RUB'!C:C,"N/A")</f>
        <v>82.848699999999994</v>
      </c>
      <c r="C538" s="222">
        <f>IFERROR(EXP(_xlfn.XLOOKUP(A538,'Bonds (CP)'!$A$4:$A$513,'Work Sheet'!$B$3:$B$512)/252)-1,"N/A")</f>
        <v>0.46919624065566645</v>
      </c>
      <c r="D538" s="222">
        <f>IFERROR(_xlfn.XLOOKUP($A538,Intel!$A$2:$A$502,Intel!$B$2:$B$502),"N/A")</f>
        <v>23.96</v>
      </c>
      <c r="E538" s="5">
        <f t="shared" si="160"/>
        <v>1985.054852</v>
      </c>
      <c r="F538" s="5">
        <f t="shared" si="170"/>
        <v>9.7828908962389605E-3</v>
      </c>
      <c r="G538" s="222">
        <f>IFERROR(_xlfn.XLOOKUP(A538,Apple!A:A,Apple!B:B),"N/A")</f>
        <v>214.1</v>
      </c>
      <c r="H538" s="5">
        <f t="shared" si="161"/>
        <v>17737.906669999997</v>
      </c>
      <c r="I538" s="5">
        <f t="shared" si="171"/>
        <v>1.1142073462534707E-2</v>
      </c>
      <c r="J538" s="222">
        <f>IFERROR(_xlfn.XLOOKUP(A538,Microsoft!A:A,Microsoft!B:B),"N/A")</f>
        <v>386.84</v>
      </c>
      <c r="K538" s="5">
        <f t="shared" si="162"/>
        <v>32049.191107999995</v>
      </c>
      <c r="L538" s="5">
        <f t="shared" si="172"/>
        <v>1.3957309546145602E-2</v>
      </c>
      <c r="M538" s="222">
        <f>IFERROR(_xlfn.XLOOKUP($A538,Cisco!A:A,Cisco!B:B),"N/A")</f>
        <v>60.62</v>
      </c>
      <c r="N538" s="5">
        <f t="shared" si="163"/>
        <v>5022.2881939999997</v>
      </c>
      <c r="O538" s="5">
        <f t="shared" si="173"/>
        <v>8.2101939154806125E-3</v>
      </c>
      <c r="P538" s="222">
        <f>IFERROR(_xlfn.XLOOKUP($A538,Disney!A:A,Disney!B:B),"N/A")</f>
        <v>98.86</v>
      </c>
      <c r="Q538" s="5">
        <f t="shared" si="164"/>
        <v>8190.422481999999</v>
      </c>
      <c r="R538" s="5">
        <f t="shared" si="174"/>
        <v>2.031726793356281E-3</v>
      </c>
      <c r="S538" s="222">
        <f>_xlfn.XLOOKUP(A538,FedEx!A:A,FedEx!B:B,"N/A")</f>
        <v>246.21</v>
      </c>
      <c r="T538" s="5">
        <f t="shared" si="165"/>
        <v>20398.178426999999</v>
      </c>
      <c r="U538" s="5">
        <f t="shared" si="175"/>
        <v>1.2782738126458693E-2</v>
      </c>
      <c r="V538" s="222">
        <f>_xlfn.XLOOKUP($A538,'General Motors'!A:A,'General Motors'!B:B,"N/A")</f>
        <v>49.44</v>
      </c>
      <c r="W538" s="5">
        <f t="shared" si="166"/>
        <v>4096.0397279999997</v>
      </c>
      <c r="X538" s="5">
        <f t="shared" si="176"/>
        <v>9.3803213538183883E-3</v>
      </c>
      <c r="Y538" s="222">
        <f>_xlfn.XLOOKUP($A538,Chevron!A:A,Chevron!B:B,"N/A")</f>
        <v>164.77</v>
      </c>
      <c r="Z538" s="5">
        <f t="shared" si="167"/>
        <v>13650.980298999999</v>
      </c>
      <c r="AA538" s="5">
        <f t="shared" si="177"/>
        <v>2.0987452322833056E-2</v>
      </c>
      <c r="AB538" s="222">
        <f>_xlfn.XLOOKUP($A538,Boeing!A:A,Boeing!B:B,"N/A")</f>
        <v>172.83</v>
      </c>
      <c r="AC538" s="5">
        <f t="shared" si="168"/>
        <v>14318.740820999999</v>
      </c>
      <c r="AD538" s="5">
        <f t="shared" si="178"/>
        <v>1.7762665030089941E-2</v>
      </c>
      <c r="AE538" s="222">
        <f>_xlfn.XLOOKUP(A538,Amazon!A:A,Amazon!B:B,"N/A")</f>
        <v>194.95</v>
      </c>
      <c r="AF538" s="5">
        <f t="shared" si="169"/>
        <v>16151.354064999998</v>
      </c>
      <c r="AG538" s="5">
        <f t="shared" si="179"/>
        <v>1.3458866204453912E-2</v>
      </c>
      <c r="AH538" s="393">
        <v>5662.89</v>
      </c>
      <c r="AI538" s="393">
        <v>469163.0747</v>
      </c>
      <c r="AJ538" s="393">
        <v>1.4305E-2</v>
      </c>
    </row>
    <row r="539" spans="1:36">
      <c r="A539" s="4">
        <v>45737</v>
      </c>
      <c r="B539" s="222">
        <f>_xlfn.XLOOKUP(A539,'USD RUB'!B:B,'USD RUB'!C:C,"N/A")</f>
        <v>84.395499999999998</v>
      </c>
      <c r="C539" s="222">
        <f>IFERROR(EXP(_xlfn.XLOOKUP(A539,'Bonds (CP)'!$A$4:$A$513,'Work Sheet'!$B$3:$B$512)/252)-1,"N/A")</f>
        <v>0.47089437613855889</v>
      </c>
      <c r="D539" s="222">
        <f>IFERROR(_xlfn.XLOOKUP($A539,Intel!$A$2:$A$502,Intel!$B$2:$B$502),"N/A")</f>
        <v>24.26</v>
      </c>
      <c r="E539" s="5">
        <f t="shared" si="160"/>
        <v>2047.4348300000001</v>
      </c>
      <c r="F539" s="5">
        <f t="shared" si="170"/>
        <v>3.1424813242389993E-2</v>
      </c>
      <c r="G539" s="222">
        <f>IFERROR(_xlfn.XLOOKUP(A539,Apple!A:A,Apple!B:B),"N/A")</f>
        <v>218.27</v>
      </c>
      <c r="H539" s="5">
        <f t="shared" si="161"/>
        <v>18421.005785000001</v>
      </c>
      <c r="I539" s="5">
        <f t="shared" si="171"/>
        <v>3.8510695072904166E-2</v>
      </c>
      <c r="J539" s="222">
        <f>IFERROR(_xlfn.XLOOKUP(A539,Microsoft!A:A,Microsoft!B:B),"N/A")</f>
        <v>391.26</v>
      </c>
      <c r="K539" s="5">
        <f t="shared" si="162"/>
        <v>33020.583330000001</v>
      </c>
      <c r="L539" s="5">
        <f t="shared" si="172"/>
        <v>3.0309414634727805E-2</v>
      </c>
      <c r="M539" s="222">
        <f>IFERROR(_xlfn.XLOOKUP($A539,Cisco!A:A,Cisco!B:B),"N/A")</f>
        <v>60.3</v>
      </c>
      <c r="N539" s="5">
        <f t="shared" si="163"/>
        <v>5089.0486499999997</v>
      </c>
      <c r="O539" s="5">
        <f t="shared" si="173"/>
        <v>1.3292836536094699E-2</v>
      </c>
      <c r="P539" s="222">
        <f>IFERROR(_xlfn.XLOOKUP($A539,Disney!A:A,Disney!B:B),"N/A")</f>
        <v>99.46</v>
      </c>
      <c r="Q539" s="5">
        <f t="shared" si="164"/>
        <v>8393.9764299999988</v>
      </c>
      <c r="R539" s="5">
        <f t="shared" si="174"/>
        <v>2.4852679876691042E-2</v>
      </c>
      <c r="S539" s="222">
        <f>_xlfn.XLOOKUP(A539,FedEx!A:A,FedEx!B:B,"N/A")</f>
        <v>230.33</v>
      </c>
      <c r="T539" s="5">
        <f t="shared" si="165"/>
        <v>19438.815515000002</v>
      </c>
      <c r="U539" s="5">
        <f t="shared" si="175"/>
        <v>-4.7031793325728488E-2</v>
      </c>
      <c r="V539" s="222">
        <f>_xlfn.XLOOKUP($A539,'General Motors'!A:A,'General Motors'!B:B,"N/A")</f>
        <v>49.8</v>
      </c>
      <c r="W539" s="5">
        <f t="shared" si="166"/>
        <v>4202.8958999999995</v>
      </c>
      <c r="X539" s="5">
        <f t="shared" si="176"/>
        <v>2.6087679587076362E-2</v>
      </c>
      <c r="Y539" s="222">
        <f>_xlfn.XLOOKUP($A539,Chevron!A:A,Chevron!B:B,"N/A")</f>
        <v>164.75</v>
      </c>
      <c r="Z539" s="5">
        <f t="shared" si="167"/>
        <v>13904.158625</v>
      </c>
      <c r="AA539" s="5">
        <f t="shared" si="177"/>
        <v>1.8546530758567492E-2</v>
      </c>
      <c r="AB539" s="222">
        <f>_xlfn.XLOOKUP($A539,Boeing!A:A,Boeing!B:B,"N/A")</f>
        <v>178.11</v>
      </c>
      <c r="AC539" s="5">
        <f t="shared" si="168"/>
        <v>15031.682505000001</v>
      </c>
      <c r="AD539" s="5">
        <f t="shared" si="178"/>
        <v>4.9790808627138139E-2</v>
      </c>
      <c r="AE539" s="222">
        <f>_xlfn.XLOOKUP(A539,Amazon!A:A,Amazon!B:B,"N/A")</f>
        <v>196.21</v>
      </c>
      <c r="AF539" s="5">
        <f t="shared" si="169"/>
        <v>16559.241054999999</v>
      </c>
      <c r="AG539" s="5">
        <f t="shared" si="179"/>
        <v>2.5254042995930037E-2</v>
      </c>
      <c r="AH539" s="393">
        <v>5667.56</v>
      </c>
      <c r="AI539" s="393">
        <v>478316.56</v>
      </c>
      <c r="AJ539" s="393">
        <v>1.9510240000000002E-2</v>
      </c>
    </row>
    <row r="540" spans="1:36">
      <c r="A540" s="4">
        <v>45738</v>
      </c>
      <c r="B540" s="222">
        <f>_xlfn.XLOOKUP(A540,'USD RUB'!B:B,'USD RUB'!C:C,"N/A")</f>
        <v>84.64</v>
      </c>
      <c r="C540" s="222" t="str">
        <f>IFERROR(EXP(_xlfn.XLOOKUP(A540,'Bonds (CP)'!$A$4:$A$513,'Work Sheet'!$B$3:$B$512)/252)-1,"N/A")</f>
        <v>N/A</v>
      </c>
      <c r="D540" s="222" t="str">
        <f>IFERROR(_xlfn.XLOOKUP($A540,Intel!$A$2:$A$502,Intel!$B$2:$B$502),"N/A")</f>
        <v>N/A</v>
      </c>
      <c r="E540" s="5" t="str">
        <f t="shared" si="160"/>
        <v>N/A</v>
      </c>
      <c r="F540" s="5" t="str">
        <f t="shared" si="170"/>
        <v>N/A</v>
      </c>
      <c r="G540" s="222" t="str">
        <f>IFERROR(_xlfn.XLOOKUP(A540,Apple!A:A,Apple!B:B),"N/A")</f>
        <v>N/A</v>
      </c>
      <c r="H540" s="5" t="str">
        <f t="shared" si="161"/>
        <v>N/A</v>
      </c>
      <c r="I540" s="5" t="str">
        <f t="shared" si="171"/>
        <v>N/A</v>
      </c>
      <c r="J540" s="222" t="str">
        <f>IFERROR(_xlfn.XLOOKUP(A540,Microsoft!A:A,Microsoft!B:B),"N/A")</f>
        <v>N/A</v>
      </c>
      <c r="K540" s="5" t="str">
        <f t="shared" si="162"/>
        <v>N/A</v>
      </c>
      <c r="L540" s="5" t="str">
        <f t="shared" si="172"/>
        <v>N/A</v>
      </c>
      <c r="M540" s="222" t="str">
        <f>IFERROR(_xlfn.XLOOKUP($A540,Cisco!A:A,Cisco!B:B),"N/A")</f>
        <v>N/A</v>
      </c>
      <c r="N540" s="5" t="str">
        <f t="shared" si="163"/>
        <v>N/A</v>
      </c>
      <c r="O540" s="5" t="str">
        <f t="shared" si="173"/>
        <v>N/A</v>
      </c>
      <c r="P540" s="222" t="str">
        <f>IFERROR(_xlfn.XLOOKUP($A540,Disney!A:A,Disney!B:B),"N/A")</f>
        <v>N/A</v>
      </c>
      <c r="Q540" s="5" t="str">
        <f t="shared" si="164"/>
        <v>N/A</v>
      </c>
      <c r="R540" s="5" t="str">
        <f t="shared" si="174"/>
        <v>N/A</v>
      </c>
      <c r="S540" s="222" t="str">
        <f>_xlfn.XLOOKUP(A540,FedEx!A:A,FedEx!B:B,"N/A")</f>
        <v>N/A</v>
      </c>
      <c r="T540" s="5" t="str">
        <f t="shared" si="165"/>
        <v>N/A</v>
      </c>
      <c r="U540" s="5" t="str">
        <f t="shared" si="175"/>
        <v>N/A</v>
      </c>
      <c r="V540" s="222" t="str">
        <f>_xlfn.XLOOKUP($A540,'General Motors'!A:A,'General Motors'!B:B,"N/A")</f>
        <v>N/A</v>
      </c>
      <c r="W540" s="5" t="str">
        <f t="shared" si="166"/>
        <v>N/A</v>
      </c>
      <c r="X540" s="5" t="str">
        <f t="shared" si="176"/>
        <v>N/A</v>
      </c>
      <c r="Y540" s="222" t="str">
        <f>_xlfn.XLOOKUP($A540,Chevron!A:A,Chevron!B:B,"N/A")</f>
        <v>N/A</v>
      </c>
      <c r="Z540" s="5" t="str">
        <f t="shared" si="167"/>
        <v>N/A</v>
      </c>
      <c r="AA540" s="5" t="str">
        <f t="shared" si="177"/>
        <v>N/A</v>
      </c>
      <c r="AB540" s="222" t="str">
        <f>_xlfn.XLOOKUP($A540,Boeing!A:A,Boeing!B:B,"N/A")</f>
        <v>N/A</v>
      </c>
      <c r="AC540" s="5" t="str">
        <f t="shared" si="168"/>
        <v>N/A</v>
      </c>
      <c r="AD540" s="5" t="str">
        <f t="shared" si="178"/>
        <v>N/A</v>
      </c>
      <c r="AE540" s="222" t="str">
        <f>_xlfn.XLOOKUP(A540,Amazon!A:A,Amazon!B:B,"N/A")</f>
        <v>N/A</v>
      </c>
      <c r="AF540" s="5" t="str">
        <f t="shared" si="169"/>
        <v>N/A</v>
      </c>
      <c r="AG540" s="5" t="str">
        <f t="shared" si="179"/>
        <v>N/A</v>
      </c>
      <c r="AH540" s="6" t="s">
        <v>36</v>
      </c>
      <c r="AI540" s="6" t="s">
        <v>36</v>
      </c>
      <c r="AJ540" s="6" t="s">
        <v>36</v>
      </c>
    </row>
    <row r="541" spans="1:36">
      <c r="A541" s="4">
        <v>45739</v>
      </c>
      <c r="B541" s="222" t="str">
        <f>_xlfn.XLOOKUP(A541,'USD RUB'!B:B,'USD RUB'!C:C,"N/A")</f>
        <v>N/A</v>
      </c>
      <c r="C541" s="222" t="str">
        <f>IFERROR(EXP(_xlfn.XLOOKUP(A541,'Bonds (CP)'!$A$4:$A$513,'Work Sheet'!$B$3:$B$512)/252)-1,"N/A")</f>
        <v>N/A</v>
      </c>
      <c r="D541" s="222" t="str">
        <f>IFERROR(_xlfn.XLOOKUP($A541,Intel!$A$2:$A$502,Intel!$B$2:$B$502),"N/A")</f>
        <v>N/A</v>
      </c>
      <c r="E541" s="5" t="str">
        <f t="shared" si="160"/>
        <v>N/A</v>
      </c>
      <c r="F541" s="5" t="str">
        <f t="shared" si="170"/>
        <v>N/A</v>
      </c>
      <c r="G541" s="222" t="str">
        <f>IFERROR(_xlfn.XLOOKUP(A541,Apple!A:A,Apple!B:B),"N/A")</f>
        <v>N/A</v>
      </c>
      <c r="H541" s="5" t="str">
        <f t="shared" si="161"/>
        <v>N/A</v>
      </c>
      <c r="I541" s="5" t="str">
        <f t="shared" si="171"/>
        <v>N/A</v>
      </c>
      <c r="J541" s="222" t="str">
        <f>IFERROR(_xlfn.XLOOKUP(A541,Microsoft!A:A,Microsoft!B:B),"N/A")</f>
        <v>N/A</v>
      </c>
      <c r="K541" s="5" t="str">
        <f t="shared" si="162"/>
        <v>N/A</v>
      </c>
      <c r="L541" s="5" t="str">
        <f t="shared" si="172"/>
        <v>N/A</v>
      </c>
      <c r="M541" s="222" t="str">
        <f>IFERROR(_xlfn.XLOOKUP($A541,Cisco!A:A,Cisco!B:B),"N/A")</f>
        <v>N/A</v>
      </c>
      <c r="N541" s="5" t="str">
        <f t="shared" si="163"/>
        <v>N/A</v>
      </c>
      <c r="O541" s="5" t="str">
        <f t="shared" si="173"/>
        <v>N/A</v>
      </c>
      <c r="P541" s="222" t="str">
        <f>IFERROR(_xlfn.XLOOKUP($A541,Disney!A:A,Disney!B:B),"N/A")</f>
        <v>N/A</v>
      </c>
      <c r="Q541" s="5" t="str">
        <f t="shared" si="164"/>
        <v>N/A</v>
      </c>
      <c r="R541" s="5" t="str">
        <f t="shared" si="174"/>
        <v>N/A</v>
      </c>
      <c r="S541" s="222" t="str">
        <f>_xlfn.XLOOKUP(A541,FedEx!A:A,FedEx!B:B,"N/A")</f>
        <v>N/A</v>
      </c>
      <c r="T541" s="5" t="str">
        <f t="shared" si="165"/>
        <v>N/A</v>
      </c>
      <c r="U541" s="5" t="str">
        <f t="shared" si="175"/>
        <v>N/A</v>
      </c>
      <c r="V541" s="222" t="str">
        <f>_xlfn.XLOOKUP($A541,'General Motors'!A:A,'General Motors'!B:B,"N/A")</f>
        <v>N/A</v>
      </c>
      <c r="W541" s="5" t="str">
        <f t="shared" si="166"/>
        <v>N/A</v>
      </c>
      <c r="X541" s="5" t="str">
        <f t="shared" si="176"/>
        <v>N/A</v>
      </c>
      <c r="Y541" s="222" t="str">
        <f>_xlfn.XLOOKUP($A541,Chevron!A:A,Chevron!B:B,"N/A")</f>
        <v>N/A</v>
      </c>
      <c r="Z541" s="5" t="str">
        <f t="shared" si="167"/>
        <v>N/A</v>
      </c>
      <c r="AA541" s="5" t="str">
        <f t="shared" si="177"/>
        <v>N/A</v>
      </c>
      <c r="AB541" s="222" t="str">
        <f>_xlfn.XLOOKUP($A541,Boeing!A:A,Boeing!B:B,"N/A")</f>
        <v>N/A</v>
      </c>
      <c r="AC541" s="5" t="str">
        <f t="shared" si="168"/>
        <v>N/A</v>
      </c>
      <c r="AD541" s="5" t="str">
        <f t="shared" si="178"/>
        <v>N/A</v>
      </c>
      <c r="AE541" s="222" t="str">
        <f>_xlfn.XLOOKUP(A541,Amazon!A:A,Amazon!B:B,"N/A")</f>
        <v>N/A</v>
      </c>
      <c r="AF541" s="5" t="str">
        <f t="shared" si="169"/>
        <v>N/A</v>
      </c>
      <c r="AG541" s="5" t="str">
        <f t="shared" si="179"/>
        <v>N/A</v>
      </c>
      <c r="AH541" s="6" t="s">
        <v>36</v>
      </c>
      <c r="AI541" s="6" t="s">
        <v>36</v>
      </c>
      <c r="AJ541" s="6" t="s">
        <v>36</v>
      </c>
    </row>
    <row r="542" spans="1:36">
      <c r="A542" s="4">
        <v>45740</v>
      </c>
      <c r="B542" s="222" t="str">
        <f>_xlfn.XLOOKUP(A542,'USD RUB'!B:B,'USD RUB'!C:C,"N/A")</f>
        <v>N/A</v>
      </c>
      <c r="C542" s="222">
        <f>IFERROR(EXP(_xlfn.XLOOKUP(A542,'Bonds (CP)'!$A$4:$A$513,'Work Sheet'!$B$3:$B$512)/252)-1,"N/A")</f>
        <v>0.46407640469202049</v>
      </c>
      <c r="D542" s="222">
        <f>IFERROR(_xlfn.XLOOKUP($A542,Intel!$A$2:$A$502,Intel!$B$2:$B$502),"N/A")</f>
        <v>24.22</v>
      </c>
      <c r="E542" s="5" t="str">
        <f t="shared" si="160"/>
        <v>N/A</v>
      </c>
      <c r="F542" s="5" t="str">
        <f t="shared" si="170"/>
        <v>N/A</v>
      </c>
      <c r="G542" s="222">
        <f>IFERROR(_xlfn.XLOOKUP(A542,Apple!A:A,Apple!B:B),"N/A")</f>
        <v>220.73</v>
      </c>
      <c r="H542" s="5" t="str">
        <f t="shared" si="161"/>
        <v>N/A</v>
      </c>
      <c r="I542" s="5" t="str">
        <f t="shared" si="171"/>
        <v>N/A</v>
      </c>
      <c r="J542" s="222">
        <f>IFERROR(_xlfn.XLOOKUP(A542,Microsoft!A:A,Microsoft!B:B),"N/A")</f>
        <v>393.08</v>
      </c>
      <c r="K542" s="5" t="str">
        <f t="shared" si="162"/>
        <v>N/A</v>
      </c>
      <c r="L542" s="5" t="str">
        <f t="shared" si="172"/>
        <v>N/A</v>
      </c>
      <c r="M542" s="222">
        <f>IFERROR(_xlfn.XLOOKUP($A542,Cisco!A:A,Cisco!B:B),"N/A")</f>
        <v>60.97</v>
      </c>
      <c r="N542" s="5" t="str">
        <f t="shared" si="163"/>
        <v>N/A</v>
      </c>
      <c r="O542" s="5" t="str">
        <f t="shared" si="173"/>
        <v>N/A</v>
      </c>
      <c r="P542" s="222">
        <f>IFERROR(_xlfn.XLOOKUP($A542,Disney!A:A,Disney!B:B),"N/A")</f>
        <v>100.18</v>
      </c>
      <c r="Q542" s="5" t="str">
        <f t="shared" si="164"/>
        <v>N/A</v>
      </c>
      <c r="R542" s="5" t="str">
        <f t="shared" si="174"/>
        <v>N/A</v>
      </c>
      <c r="S542" s="222">
        <f>_xlfn.XLOOKUP(A542,FedEx!A:A,FedEx!B:B,"N/A")</f>
        <v>242.32</v>
      </c>
      <c r="T542" s="5" t="str">
        <f t="shared" si="165"/>
        <v>N/A</v>
      </c>
      <c r="U542" s="5" t="str">
        <f t="shared" si="175"/>
        <v>N/A</v>
      </c>
      <c r="V542" s="222">
        <f>_xlfn.XLOOKUP($A542,'General Motors'!A:A,'General Motors'!B:B,"N/A")</f>
        <v>51.46</v>
      </c>
      <c r="W542" s="5" t="str">
        <f t="shared" si="166"/>
        <v>N/A</v>
      </c>
      <c r="X542" s="5" t="str">
        <f t="shared" si="176"/>
        <v>N/A</v>
      </c>
      <c r="Y542" s="222">
        <f>_xlfn.XLOOKUP($A542,Chevron!A:A,Chevron!B:B,"N/A")</f>
        <v>165.02</v>
      </c>
      <c r="Z542" s="5" t="str">
        <f t="shared" si="167"/>
        <v>N/A</v>
      </c>
      <c r="AA542" s="5" t="str">
        <f t="shared" si="177"/>
        <v>N/A</v>
      </c>
      <c r="AB542" s="222">
        <f>_xlfn.XLOOKUP($A542,Boeing!A:A,Boeing!B:B,"N/A")</f>
        <v>180.9</v>
      </c>
      <c r="AC542" s="5" t="str">
        <f t="shared" si="168"/>
        <v>N/A</v>
      </c>
      <c r="AD542" s="5" t="str">
        <f t="shared" si="178"/>
        <v>N/A</v>
      </c>
      <c r="AE542" s="222">
        <f>_xlfn.XLOOKUP(A542,Amazon!A:A,Amazon!B:B,"N/A")</f>
        <v>203.26</v>
      </c>
      <c r="AF542" s="5" t="str">
        <f t="shared" si="169"/>
        <v>N/A</v>
      </c>
      <c r="AG542" s="5" t="str">
        <f t="shared" si="179"/>
        <v>N/A</v>
      </c>
      <c r="AH542" s="393">
        <v>5767.57</v>
      </c>
      <c r="AI542" s="6" t="s">
        <v>36</v>
      </c>
      <c r="AJ542" s="6" t="s">
        <v>36</v>
      </c>
    </row>
    <row r="543" spans="1:36">
      <c r="A543" s="4">
        <v>45741</v>
      </c>
      <c r="B543" s="222">
        <f>_xlfn.XLOOKUP(A543,'USD RUB'!B:B,'USD RUB'!C:C,"N/A")</f>
        <v>83.873699999999999</v>
      </c>
      <c r="C543" s="222" t="str">
        <f>IFERROR(EXP(_xlfn.XLOOKUP(A543,'Bonds (CP)'!$A$4:$A$513,'Work Sheet'!$B$3:$B$512)/252)-1,"N/A")</f>
        <v>N/A</v>
      </c>
      <c r="D543" s="222">
        <f>IFERROR(_xlfn.XLOOKUP($A543,Intel!$A$2:$A$502,Intel!$B$2:$B$502),"N/A")</f>
        <v>24.2</v>
      </c>
      <c r="E543" s="5">
        <f t="shared" si="160"/>
        <v>2029.7435399999999</v>
      </c>
      <c r="F543" s="5" t="str">
        <f t="shared" si="170"/>
        <v>N/A</v>
      </c>
      <c r="G543" s="222">
        <f>IFERROR(_xlfn.XLOOKUP(A543,Apple!A:A,Apple!B:B),"N/A")</f>
        <v>223.75</v>
      </c>
      <c r="H543" s="5">
        <f t="shared" si="161"/>
        <v>18766.740375000001</v>
      </c>
      <c r="I543" s="5" t="str">
        <f t="shared" si="171"/>
        <v>N/A</v>
      </c>
      <c r="J543" s="222">
        <f>IFERROR(_xlfn.XLOOKUP(A543,Microsoft!A:A,Microsoft!B:B),"N/A")</f>
        <v>395.16</v>
      </c>
      <c r="K543" s="5">
        <f t="shared" si="162"/>
        <v>33143.531292</v>
      </c>
      <c r="L543" s="5" t="str">
        <f t="shared" si="172"/>
        <v>N/A</v>
      </c>
      <c r="M543" s="222">
        <f>IFERROR(_xlfn.XLOOKUP($A543,Cisco!A:A,Cisco!B:B),"N/A")</f>
        <v>60.99</v>
      </c>
      <c r="N543" s="5">
        <f t="shared" si="163"/>
        <v>5115.4569630000005</v>
      </c>
      <c r="O543" s="5" t="str">
        <f t="shared" si="173"/>
        <v>N/A</v>
      </c>
      <c r="P543" s="222">
        <f>IFERROR(_xlfn.XLOOKUP($A543,Disney!A:A,Disney!B:B),"N/A")</f>
        <v>101.61</v>
      </c>
      <c r="Q543" s="5">
        <f t="shared" si="164"/>
        <v>8522.4066569999995</v>
      </c>
      <c r="R543" s="5" t="str">
        <f t="shared" si="174"/>
        <v>N/A</v>
      </c>
      <c r="S543" s="222">
        <f>_xlfn.XLOOKUP(A543,FedEx!A:A,FedEx!B:B,"N/A")</f>
        <v>241.07</v>
      </c>
      <c r="T543" s="5">
        <f t="shared" si="165"/>
        <v>20219.432859</v>
      </c>
      <c r="U543" s="5" t="str">
        <f t="shared" si="175"/>
        <v>N/A</v>
      </c>
      <c r="V543" s="222">
        <f>_xlfn.XLOOKUP($A543,'General Motors'!A:A,'General Motors'!B:B,"N/A")</f>
        <v>52.59</v>
      </c>
      <c r="W543" s="5">
        <f t="shared" si="166"/>
        <v>4410.9178830000001</v>
      </c>
      <c r="X543" s="5" t="str">
        <f t="shared" si="176"/>
        <v>N/A</v>
      </c>
      <c r="Y543" s="222">
        <f>_xlfn.XLOOKUP($A543,Chevron!A:A,Chevron!B:B,"N/A")</f>
        <v>165.94</v>
      </c>
      <c r="Z543" s="5">
        <f t="shared" si="167"/>
        <v>13918.001778</v>
      </c>
      <c r="AA543" s="5" t="str">
        <f t="shared" si="177"/>
        <v>N/A</v>
      </c>
      <c r="AB543" s="222">
        <f>_xlfn.XLOOKUP($A543,Boeing!A:A,Boeing!B:B,"N/A")</f>
        <v>182.59</v>
      </c>
      <c r="AC543" s="5">
        <f t="shared" si="168"/>
        <v>15314.498883</v>
      </c>
      <c r="AD543" s="5" t="str">
        <f t="shared" si="178"/>
        <v>N/A</v>
      </c>
      <c r="AE543" s="222">
        <f>_xlfn.XLOOKUP(A543,Amazon!A:A,Amazon!B:B,"N/A")</f>
        <v>205.71</v>
      </c>
      <c r="AF543" s="5">
        <f t="shared" si="169"/>
        <v>17253.658826999999</v>
      </c>
      <c r="AG543" s="5" t="str">
        <f t="shared" si="179"/>
        <v>N/A</v>
      </c>
      <c r="AH543" s="393">
        <v>5776.65</v>
      </c>
      <c r="AI543" s="393">
        <v>484509.00910000002</v>
      </c>
      <c r="AJ543" s="6" t="s">
        <v>36</v>
      </c>
    </row>
    <row r="544" spans="1:36">
      <c r="A544" s="4">
        <v>45742</v>
      </c>
      <c r="B544" s="222">
        <f>_xlfn.XLOOKUP(A544,'USD RUB'!B:B,'USD RUB'!C:C,"N/A")</f>
        <v>84.192999999999998</v>
      </c>
      <c r="C544" s="222" t="str">
        <f>IFERROR(EXP(_xlfn.XLOOKUP(A544,'Bonds (CP)'!$A$4:$A$513,'Work Sheet'!$B$3:$B$512)/252)-1,"N/A")</f>
        <v>N/A</v>
      </c>
      <c r="D544" s="222">
        <f>IFERROR(_xlfn.XLOOKUP($A544,Intel!$A$2:$A$502,Intel!$B$2:$B$502),"N/A")</f>
        <v>23.42</v>
      </c>
      <c r="E544" s="5">
        <f t="shared" si="160"/>
        <v>1971.80006</v>
      </c>
      <c r="F544" s="5">
        <f t="shared" si="170"/>
        <v>-2.8547192715785097E-2</v>
      </c>
      <c r="G544" s="222">
        <f>IFERROR(_xlfn.XLOOKUP(A544,Apple!A:A,Apple!B:B),"N/A")</f>
        <v>221.53</v>
      </c>
      <c r="H544" s="5">
        <f t="shared" si="161"/>
        <v>18651.275290000001</v>
      </c>
      <c r="I544" s="5">
        <f t="shared" si="171"/>
        <v>-6.152644662459128E-3</v>
      </c>
      <c r="J544" s="222">
        <f>IFERROR(_xlfn.XLOOKUP(A544,Microsoft!A:A,Microsoft!B:B),"N/A")</f>
        <v>389.97</v>
      </c>
      <c r="K544" s="5">
        <f t="shared" si="162"/>
        <v>32832.744210000004</v>
      </c>
      <c r="L544" s="5">
        <f t="shared" si="172"/>
        <v>-9.3770057047304345E-3</v>
      </c>
      <c r="M544" s="222">
        <f>IFERROR(_xlfn.XLOOKUP($A544,Cisco!A:A,Cisco!B:B),"N/A")</f>
        <v>61.8</v>
      </c>
      <c r="N544" s="5">
        <f t="shared" si="163"/>
        <v>5203.1273999999994</v>
      </c>
      <c r="O544" s="5">
        <f t="shared" si="173"/>
        <v>1.713833927919195E-2</v>
      </c>
      <c r="P544" s="222">
        <f>IFERROR(_xlfn.XLOOKUP($A544,Disney!A:A,Disney!B:B),"N/A")</f>
        <v>100.78</v>
      </c>
      <c r="Q544" s="5">
        <f t="shared" si="164"/>
        <v>8484.9705400000003</v>
      </c>
      <c r="R544" s="5">
        <f t="shared" si="174"/>
        <v>-4.3926696421192624E-3</v>
      </c>
      <c r="S544" s="222">
        <f>_xlfn.XLOOKUP(A544,FedEx!A:A,FedEx!B:B,"N/A")</f>
        <v>243.67</v>
      </c>
      <c r="T544" s="5">
        <f t="shared" si="165"/>
        <v>20515.308309999997</v>
      </c>
      <c r="U544" s="5">
        <f t="shared" si="175"/>
        <v>1.4633222062323981E-2</v>
      </c>
      <c r="V544" s="222">
        <f>_xlfn.XLOOKUP($A544,'General Motors'!A:A,'General Motors'!B:B,"N/A")</f>
        <v>50.95</v>
      </c>
      <c r="W544" s="5">
        <f t="shared" si="166"/>
        <v>4289.6333500000001</v>
      </c>
      <c r="X544" s="5">
        <f t="shared" si="176"/>
        <v>-2.7496438659046385E-2</v>
      </c>
      <c r="Y544" s="222">
        <f>_xlfn.XLOOKUP($A544,Chevron!A:A,Chevron!B:B,"N/A")</f>
        <v>167.97</v>
      </c>
      <c r="Z544" s="5">
        <f t="shared" si="167"/>
        <v>14141.898209999999</v>
      </c>
      <c r="AA544" s="5">
        <f t="shared" si="177"/>
        <v>1.6086823063488076E-2</v>
      </c>
      <c r="AB544" s="222">
        <f>_xlfn.XLOOKUP($A544,Boeing!A:A,Boeing!B:B,"N/A")</f>
        <v>178.55</v>
      </c>
      <c r="AC544" s="5">
        <f t="shared" si="168"/>
        <v>15032.66015</v>
      </c>
      <c r="AD544" s="5">
        <f t="shared" si="178"/>
        <v>-1.8403392442233768E-2</v>
      </c>
      <c r="AE544" s="222">
        <f>_xlfn.XLOOKUP(A544,Amazon!A:A,Amazon!B:B,"N/A")</f>
        <v>201.13</v>
      </c>
      <c r="AF544" s="5">
        <f t="shared" si="169"/>
        <v>16933.738089999999</v>
      </c>
      <c r="AG544" s="5">
        <f t="shared" si="179"/>
        <v>-1.8542196771583419E-2</v>
      </c>
      <c r="AH544" s="8">
        <v>1392337</v>
      </c>
      <c r="AI544" s="393">
        <v>480927.25459999999</v>
      </c>
      <c r="AJ544" s="393">
        <v>-7.3924999999999998E-3</v>
      </c>
    </row>
    <row r="545" spans="1:36">
      <c r="A545" s="4">
        <v>45743</v>
      </c>
      <c r="B545" s="222">
        <f>_xlfn.XLOOKUP(A545,'USD RUB'!B:B,'USD RUB'!C:C,"N/A")</f>
        <v>84.206500000000005</v>
      </c>
      <c r="C545" s="222">
        <f>IFERROR(EXP(_xlfn.XLOOKUP(A545,'Bonds (CP)'!$A$4:$A$513,'Work Sheet'!$B$3:$B$512)/252)-1,"N/A")</f>
        <v>0.46427104683384912</v>
      </c>
      <c r="D545" s="222">
        <f>IFERROR(_xlfn.XLOOKUP($A545,Intel!$A$2:$A$502,Intel!$B$2:$B$502),"N/A")</f>
        <v>23.62</v>
      </c>
      <c r="E545" s="5">
        <f t="shared" si="160"/>
        <v>1988.9575300000001</v>
      </c>
      <c r="F545" s="5">
        <f t="shared" si="170"/>
        <v>8.7014248290468998E-3</v>
      </c>
      <c r="G545" s="222">
        <f>IFERROR(_xlfn.XLOOKUP(A545,Apple!A:A,Apple!B:B),"N/A")</f>
        <v>223.85</v>
      </c>
      <c r="H545" s="5">
        <f t="shared" si="161"/>
        <v>18849.625025000001</v>
      </c>
      <c r="I545" s="5">
        <f t="shared" si="171"/>
        <v>1.0634647331935865E-2</v>
      </c>
      <c r="J545" s="222">
        <f>IFERROR(_xlfn.XLOOKUP(A545,Microsoft!A:A,Microsoft!B:B),"N/A")</f>
        <v>390.58</v>
      </c>
      <c r="K545" s="5">
        <f t="shared" si="162"/>
        <v>32889.374770000002</v>
      </c>
      <c r="L545" s="5">
        <f t="shared" si="172"/>
        <v>1.724819577607839E-3</v>
      </c>
      <c r="M545" s="222">
        <f>IFERROR(_xlfn.XLOOKUP($A545,Cisco!A:A,Cisco!B:B),"N/A")</f>
        <v>61.4</v>
      </c>
      <c r="N545" s="5">
        <f t="shared" si="163"/>
        <v>5170.2791000000007</v>
      </c>
      <c r="O545" s="5">
        <f t="shared" si="173"/>
        <v>-6.3131838747594315E-3</v>
      </c>
      <c r="P545" s="222">
        <f>IFERROR(_xlfn.XLOOKUP($A545,Disney!A:A,Disney!B:B),"N/A")</f>
        <v>100.45</v>
      </c>
      <c r="Q545" s="5">
        <f t="shared" si="164"/>
        <v>8458.5429250000016</v>
      </c>
      <c r="R545" s="5">
        <f t="shared" si="174"/>
        <v>-3.1146383921326626E-3</v>
      </c>
      <c r="S545" s="222">
        <f>_xlfn.XLOOKUP(A545,FedEx!A:A,FedEx!B:B,"N/A")</f>
        <v>243.92</v>
      </c>
      <c r="T545" s="5">
        <f t="shared" si="165"/>
        <v>20539.64948</v>
      </c>
      <c r="U545" s="5">
        <f t="shared" si="175"/>
        <v>1.1864881400851512E-3</v>
      </c>
      <c r="V545" s="222">
        <f>_xlfn.XLOOKUP($A545,'General Motors'!A:A,'General Motors'!B:B,"N/A")</f>
        <v>47.2</v>
      </c>
      <c r="W545" s="5">
        <f t="shared" si="166"/>
        <v>3974.5468000000005</v>
      </c>
      <c r="X545" s="5">
        <f t="shared" si="176"/>
        <v>-7.3453026002793353E-2</v>
      </c>
      <c r="Y545" s="222">
        <f>_xlfn.XLOOKUP($A545,Chevron!A:A,Chevron!B:B,"N/A")</f>
        <v>166.65</v>
      </c>
      <c r="Z545" s="5">
        <f t="shared" si="167"/>
        <v>14033.013225000001</v>
      </c>
      <c r="AA545" s="5">
        <f t="shared" si="177"/>
        <v>-7.6994603824120933E-3</v>
      </c>
      <c r="AB545" s="222">
        <f>_xlfn.XLOOKUP($A545,Boeing!A:A,Boeing!B:B,"N/A")</f>
        <v>179.11</v>
      </c>
      <c r="AC545" s="5">
        <f t="shared" si="168"/>
        <v>15082.226215000002</v>
      </c>
      <c r="AD545" s="5">
        <f t="shared" si="178"/>
        <v>3.297225142151694E-3</v>
      </c>
      <c r="AE545" s="222">
        <f>_xlfn.XLOOKUP(A545,Amazon!A:A,Amazon!B:B,"N/A")</f>
        <v>201.36</v>
      </c>
      <c r="AF545" s="5">
        <f t="shared" si="169"/>
        <v>16955.820840000004</v>
      </c>
      <c r="AG545" s="5">
        <f t="shared" si="179"/>
        <v>1.304068238367595E-3</v>
      </c>
      <c r="AH545" s="393">
        <v>5693.31</v>
      </c>
      <c r="AI545" s="393">
        <v>479413.70850000001</v>
      </c>
      <c r="AJ545" s="393">
        <v>-3.1470999999999999E-3</v>
      </c>
    </row>
    <row r="546" spans="1:36">
      <c r="A546" s="4">
        <v>45744</v>
      </c>
      <c r="B546" s="222">
        <f>_xlfn.XLOOKUP(A546,'USD RUB'!B:B,'USD RUB'!C:C,"N/A")</f>
        <v>83.834699999999998</v>
      </c>
      <c r="C546" s="222">
        <f>IFERROR(EXP(_xlfn.XLOOKUP(A546,'Bonds (CP)'!$A$4:$A$513,'Work Sheet'!$B$3:$B$512)/252)-1,"N/A")</f>
        <v>0.46956825092066867</v>
      </c>
      <c r="D546" s="222">
        <f>IFERROR(_xlfn.XLOOKUP($A546,Intel!$A$2:$A$502,Intel!$B$2:$B$502),"N/A")</f>
        <v>22.71</v>
      </c>
      <c r="E546" s="5">
        <f t="shared" si="160"/>
        <v>1903.886037</v>
      </c>
      <c r="F546" s="5">
        <f t="shared" si="170"/>
        <v>-4.2771900212469682E-2</v>
      </c>
      <c r="G546" s="222">
        <f>IFERROR(_xlfn.XLOOKUP(A546,Apple!A:A,Apple!B:B),"N/A")</f>
        <v>217.9</v>
      </c>
      <c r="H546" s="5">
        <f t="shared" si="161"/>
        <v>18267.581129999999</v>
      </c>
      <c r="I546" s="5">
        <f t="shared" si="171"/>
        <v>-3.0878274460528821E-2</v>
      </c>
      <c r="J546" s="222">
        <f>IFERROR(_xlfn.XLOOKUP(A546,Microsoft!A:A,Microsoft!B:B),"N/A")</f>
        <v>378.8</v>
      </c>
      <c r="K546" s="5">
        <f t="shared" si="162"/>
        <v>31756.584360000001</v>
      </c>
      <c r="L546" s="5">
        <f t="shared" si="172"/>
        <v>-3.4442442823001795E-2</v>
      </c>
      <c r="M546" s="222">
        <f>IFERROR(_xlfn.XLOOKUP($A546,Cisco!A:A,Cisco!B:B),"N/A")</f>
        <v>60.86</v>
      </c>
      <c r="N546" s="5">
        <f t="shared" si="163"/>
        <v>5102.1798419999996</v>
      </c>
      <c r="O546" s="5">
        <f t="shared" si="173"/>
        <v>-1.3171292435644522E-2</v>
      </c>
      <c r="P546" s="222">
        <f>IFERROR(_xlfn.XLOOKUP($A546,Disney!A:A,Disney!B:B),"N/A")</f>
        <v>98.07</v>
      </c>
      <c r="Q546" s="5">
        <f t="shared" si="164"/>
        <v>8221.6690289999988</v>
      </c>
      <c r="R546" s="5">
        <f t="shared" si="174"/>
        <v>-2.800410166388112E-2</v>
      </c>
      <c r="S546" s="222">
        <f>_xlfn.XLOOKUP(A546,FedEx!A:A,FedEx!B:B,"N/A")</f>
        <v>241.71</v>
      </c>
      <c r="T546" s="5">
        <f t="shared" si="165"/>
        <v>20263.685336999999</v>
      </c>
      <c r="U546" s="5">
        <f t="shared" si="175"/>
        <v>-1.343567928307221E-2</v>
      </c>
      <c r="V546" s="222">
        <f>_xlfn.XLOOKUP($A546,'General Motors'!A:A,'General Motors'!B:B,"N/A")</f>
        <v>46.68</v>
      </c>
      <c r="W546" s="5">
        <f t="shared" si="166"/>
        <v>3913.4037960000001</v>
      </c>
      <c r="X546" s="5">
        <f t="shared" si="176"/>
        <v>-1.538364172740414E-2</v>
      </c>
      <c r="Y546" s="222">
        <f>_xlfn.XLOOKUP($A546,Chevron!A:A,Chevron!B:B,"N/A")</f>
        <v>166.09</v>
      </c>
      <c r="Z546" s="5">
        <f t="shared" si="167"/>
        <v>13924.105323</v>
      </c>
      <c r="AA546" s="5">
        <f t="shared" si="177"/>
        <v>-7.7608351288360744E-3</v>
      </c>
      <c r="AB546" s="222">
        <f>_xlfn.XLOOKUP($A546,Boeing!A:A,Boeing!B:B,"N/A")</f>
        <v>173.31</v>
      </c>
      <c r="AC546" s="5">
        <f t="shared" si="168"/>
        <v>14529.391857000001</v>
      </c>
      <c r="AD546" s="5">
        <f t="shared" si="178"/>
        <v>-3.6654692093809116E-2</v>
      </c>
      <c r="AE546" s="222">
        <f>_xlfn.XLOOKUP(A546,Amazon!A:A,Amazon!B:B,"N/A")</f>
        <v>192.72</v>
      </c>
      <c r="AF546" s="5">
        <f t="shared" si="169"/>
        <v>16156.623383999999</v>
      </c>
      <c r="AG546" s="5">
        <f t="shared" si="179"/>
        <v>-4.7134105953434036E-2</v>
      </c>
      <c r="AH546" s="393">
        <v>5580.94</v>
      </c>
      <c r="AI546" s="393">
        <v>467876.43060000002</v>
      </c>
      <c r="AJ546" s="393">
        <v>-2.4065400000000001E-2</v>
      </c>
    </row>
    <row r="547" spans="1:36">
      <c r="A547" s="4">
        <v>45745</v>
      </c>
      <c r="B547" s="222">
        <f>_xlfn.XLOOKUP(A547,'USD RUB'!B:B,'USD RUB'!C:C,"N/A")</f>
        <v>83.681299999999993</v>
      </c>
      <c r="C547" s="222" t="str">
        <f>IFERROR(EXP(_xlfn.XLOOKUP(A547,'Bonds (CP)'!$A$4:$A$513,'Work Sheet'!$B$3:$B$512)/252)-1,"N/A")</f>
        <v>N/A</v>
      </c>
      <c r="D547" s="222" t="str">
        <f>IFERROR(_xlfn.XLOOKUP($A547,Intel!$A$2:$A$502,Intel!$B$2:$B$502),"N/A")</f>
        <v>N/A</v>
      </c>
      <c r="E547" s="5" t="str">
        <f t="shared" si="160"/>
        <v>N/A</v>
      </c>
      <c r="F547" s="5" t="str">
        <f t="shared" si="170"/>
        <v>N/A</v>
      </c>
      <c r="G547" s="222" t="str">
        <f>IFERROR(_xlfn.XLOOKUP(A547,Apple!A:A,Apple!B:B),"N/A")</f>
        <v>N/A</v>
      </c>
      <c r="H547" s="5" t="str">
        <f t="shared" si="161"/>
        <v>N/A</v>
      </c>
      <c r="I547" s="5" t="str">
        <f t="shared" si="171"/>
        <v>N/A</v>
      </c>
      <c r="J547" s="222" t="str">
        <f>IFERROR(_xlfn.XLOOKUP(A547,Microsoft!A:A,Microsoft!B:B),"N/A")</f>
        <v>N/A</v>
      </c>
      <c r="K547" s="5" t="str">
        <f t="shared" si="162"/>
        <v>N/A</v>
      </c>
      <c r="L547" s="5" t="str">
        <f t="shared" si="172"/>
        <v>N/A</v>
      </c>
      <c r="M547" s="222" t="str">
        <f>IFERROR(_xlfn.XLOOKUP($A547,Cisco!A:A,Cisco!B:B),"N/A")</f>
        <v>N/A</v>
      </c>
      <c r="N547" s="5" t="str">
        <f t="shared" si="163"/>
        <v>N/A</v>
      </c>
      <c r="O547" s="5" t="str">
        <f t="shared" si="173"/>
        <v>N/A</v>
      </c>
      <c r="P547" s="222" t="str">
        <f>IFERROR(_xlfn.XLOOKUP($A547,Disney!A:A,Disney!B:B),"N/A")</f>
        <v>N/A</v>
      </c>
      <c r="Q547" s="5" t="str">
        <f t="shared" si="164"/>
        <v>N/A</v>
      </c>
      <c r="R547" s="5" t="str">
        <f t="shared" si="174"/>
        <v>N/A</v>
      </c>
      <c r="S547" s="222" t="str">
        <f>_xlfn.XLOOKUP(A547,FedEx!A:A,FedEx!B:B,"N/A")</f>
        <v>N/A</v>
      </c>
      <c r="T547" s="5" t="str">
        <f t="shared" si="165"/>
        <v>N/A</v>
      </c>
      <c r="U547" s="5" t="str">
        <f t="shared" si="175"/>
        <v>N/A</v>
      </c>
      <c r="V547" s="222" t="str">
        <f>_xlfn.XLOOKUP($A547,'General Motors'!A:A,'General Motors'!B:B,"N/A")</f>
        <v>N/A</v>
      </c>
      <c r="W547" s="5" t="str">
        <f t="shared" si="166"/>
        <v>N/A</v>
      </c>
      <c r="X547" s="5" t="str">
        <f t="shared" si="176"/>
        <v>N/A</v>
      </c>
      <c r="Y547" s="222" t="str">
        <f>_xlfn.XLOOKUP($A547,Chevron!A:A,Chevron!B:B,"N/A")</f>
        <v>N/A</v>
      </c>
      <c r="Z547" s="5" t="str">
        <f t="shared" si="167"/>
        <v>N/A</v>
      </c>
      <c r="AA547" s="5" t="str">
        <f t="shared" si="177"/>
        <v>N/A</v>
      </c>
      <c r="AB547" s="222" t="str">
        <f>_xlfn.XLOOKUP($A547,Boeing!A:A,Boeing!B:B,"N/A")</f>
        <v>N/A</v>
      </c>
      <c r="AC547" s="5" t="str">
        <f t="shared" si="168"/>
        <v>N/A</v>
      </c>
      <c r="AD547" s="5" t="str">
        <f t="shared" si="178"/>
        <v>N/A</v>
      </c>
      <c r="AE547" s="222" t="str">
        <f>_xlfn.XLOOKUP(A547,Amazon!A:A,Amazon!B:B,"N/A")</f>
        <v>N/A</v>
      </c>
      <c r="AF547" s="5" t="str">
        <f t="shared" si="169"/>
        <v>N/A</v>
      </c>
      <c r="AG547" s="5" t="str">
        <f t="shared" si="179"/>
        <v>N/A</v>
      </c>
      <c r="AH547" s="6" t="s">
        <v>36</v>
      </c>
      <c r="AI547" s="6" t="s">
        <v>36</v>
      </c>
      <c r="AJ547" s="6" t="s">
        <v>36</v>
      </c>
    </row>
    <row r="548" spans="1:36">
      <c r="A548" s="4">
        <v>45746</v>
      </c>
      <c r="B548" s="222" t="str">
        <f>_xlfn.XLOOKUP(A548,'USD RUB'!B:B,'USD RUB'!C:C,"N/A")</f>
        <v>N/A</v>
      </c>
      <c r="C548" s="222" t="str">
        <f>IFERROR(EXP(_xlfn.XLOOKUP(A548,'Bonds (CP)'!$A$4:$A$513,'Work Sheet'!$B$3:$B$512)/252)-1,"N/A")</f>
        <v>N/A</v>
      </c>
      <c r="D548" s="222" t="str">
        <f>IFERROR(_xlfn.XLOOKUP($A548,Intel!$A$2:$A$502,Intel!$B$2:$B$502),"N/A")</f>
        <v>N/A</v>
      </c>
      <c r="E548" s="5" t="str">
        <f t="shared" si="160"/>
        <v>N/A</v>
      </c>
      <c r="F548" s="5" t="str">
        <f t="shared" si="170"/>
        <v>N/A</v>
      </c>
      <c r="G548" s="222" t="str">
        <f>IFERROR(_xlfn.XLOOKUP(A548,Apple!A:A,Apple!B:B),"N/A")</f>
        <v>N/A</v>
      </c>
      <c r="H548" s="5" t="str">
        <f t="shared" si="161"/>
        <v>N/A</v>
      </c>
      <c r="I548" s="5" t="str">
        <f t="shared" si="171"/>
        <v>N/A</v>
      </c>
      <c r="J548" s="222" t="str">
        <f>IFERROR(_xlfn.XLOOKUP(A548,Microsoft!A:A,Microsoft!B:B),"N/A")</f>
        <v>N/A</v>
      </c>
      <c r="K548" s="5" t="str">
        <f t="shared" si="162"/>
        <v>N/A</v>
      </c>
      <c r="L548" s="5" t="str">
        <f t="shared" si="172"/>
        <v>N/A</v>
      </c>
      <c r="M548" s="222" t="str">
        <f>IFERROR(_xlfn.XLOOKUP($A548,Cisco!A:A,Cisco!B:B),"N/A")</f>
        <v>N/A</v>
      </c>
      <c r="N548" s="5" t="str">
        <f t="shared" si="163"/>
        <v>N/A</v>
      </c>
      <c r="O548" s="5" t="str">
        <f t="shared" si="173"/>
        <v>N/A</v>
      </c>
      <c r="P548" s="222" t="str">
        <f>IFERROR(_xlfn.XLOOKUP($A548,Disney!A:A,Disney!B:B),"N/A")</f>
        <v>N/A</v>
      </c>
      <c r="Q548" s="5" t="str">
        <f t="shared" si="164"/>
        <v>N/A</v>
      </c>
      <c r="R548" s="5" t="str">
        <f t="shared" si="174"/>
        <v>N/A</v>
      </c>
      <c r="S548" s="222" t="str">
        <f>_xlfn.XLOOKUP(A548,FedEx!A:A,FedEx!B:B,"N/A")</f>
        <v>N/A</v>
      </c>
      <c r="T548" s="5" t="str">
        <f t="shared" si="165"/>
        <v>N/A</v>
      </c>
      <c r="U548" s="5" t="str">
        <f t="shared" si="175"/>
        <v>N/A</v>
      </c>
      <c r="V548" s="222" t="str">
        <f>_xlfn.XLOOKUP($A548,'General Motors'!A:A,'General Motors'!B:B,"N/A")</f>
        <v>N/A</v>
      </c>
      <c r="W548" s="5" t="str">
        <f t="shared" si="166"/>
        <v>N/A</v>
      </c>
      <c r="X548" s="5" t="str">
        <f t="shared" si="176"/>
        <v>N/A</v>
      </c>
      <c r="Y548" s="222" t="str">
        <f>_xlfn.XLOOKUP($A548,Chevron!A:A,Chevron!B:B,"N/A")</f>
        <v>N/A</v>
      </c>
      <c r="Z548" s="5" t="str">
        <f t="shared" si="167"/>
        <v>N/A</v>
      </c>
      <c r="AA548" s="5" t="str">
        <f t="shared" si="177"/>
        <v>N/A</v>
      </c>
      <c r="AB548" s="222" t="str">
        <f>_xlfn.XLOOKUP($A548,Boeing!A:A,Boeing!B:B,"N/A")</f>
        <v>N/A</v>
      </c>
      <c r="AC548" s="5" t="str">
        <f t="shared" si="168"/>
        <v>N/A</v>
      </c>
      <c r="AD548" s="5" t="str">
        <f t="shared" si="178"/>
        <v>N/A</v>
      </c>
      <c r="AE548" s="222" t="str">
        <f>_xlfn.XLOOKUP(A548,Amazon!A:A,Amazon!B:B,"N/A")</f>
        <v>N/A</v>
      </c>
      <c r="AF548" s="5" t="str">
        <f t="shared" si="169"/>
        <v>N/A</v>
      </c>
      <c r="AG548" s="5" t="str">
        <f t="shared" si="179"/>
        <v>N/A</v>
      </c>
      <c r="AH548" s="6" t="s">
        <v>36</v>
      </c>
      <c r="AI548" s="6" t="s">
        <v>36</v>
      </c>
      <c r="AJ548" s="6" t="s">
        <v>36</v>
      </c>
    </row>
    <row r="549" spans="1:36">
      <c r="A549" s="4">
        <v>45747</v>
      </c>
      <c r="B549" s="222" t="str">
        <f>_xlfn.XLOOKUP(A549,'USD RUB'!B:B,'USD RUB'!C:C,"N/A")</f>
        <v>N/A</v>
      </c>
      <c r="C549" s="222">
        <f>IFERROR(EXP(_xlfn.XLOOKUP(A549,'Bonds (CP)'!$A$4:$A$513,'Work Sheet'!$B$3:$B$512)/252)-1,"N/A")</f>
        <v>0.47099594139948109</v>
      </c>
      <c r="D549" s="222">
        <f>IFERROR(_xlfn.XLOOKUP($A549,Intel!$A$2:$A$502,Intel!$B$2:$B$502),"N/A")</f>
        <v>22.71</v>
      </c>
      <c r="E549" s="5" t="str">
        <f t="shared" si="160"/>
        <v>N/A</v>
      </c>
      <c r="F549" s="5" t="str">
        <f t="shared" si="170"/>
        <v>N/A</v>
      </c>
      <c r="G549" s="222">
        <f>IFERROR(_xlfn.XLOOKUP(A549,Apple!A:A,Apple!B:B),"N/A")</f>
        <v>222.13</v>
      </c>
      <c r="H549" s="5" t="str">
        <f t="shared" si="161"/>
        <v>N/A</v>
      </c>
      <c r="I549" s="5" t="str">
        <f t="shared" si="171"/>
        <v>N/A</v>
      </c>
      <c r="J549" s="222">
        <f>IFERROR(_xlfn.XLOOKUP(A549,Microsoft!A:A,Microsoft!B:B),"N/A")</f>
        <v>375.39</v>
      </c>
      <c r="K549" s="5" t="str">
        <f t="shared" si="162"/>
        <v>N/A</v>
      </c>
      <c r="L549" s="5" t="str">
        <f t="shared" si="172"/>
        <v>N/A</v>
      </c>
      <c r="M549" s="222">
        <f>IFERROR(_xlfn.XLOOKUP($A549,Cisco!A:A,Cisco!B:B),"N/A")</f>
        <v>61.71</v>
      </c>
      <c r="N549" s="5" t="str">
        <f t="shared" si="163"/>
        <v>N/A</v>
      </c>
      <c r="O549" s="5" t="str">
        <f t="shared" si="173"/>
        <v>N/A</v>
      </c>
      <c r="P549" s="222">
        <f>IFERROR(_xlfn.XLOOKUP($A549,Disney!A:A,Disney!B:B),"N/A")</f>
        <v>98.7</v>
      </c>
      <c r="Q549" s="5" t="str">
        <f t="shared" si="164"/>
        <v>N/A</v>
      </c>
      <c r="R549" s="5" t="str">
        <f t="shared" si="174"/>
        <v>N/A</v>
      </c>
      <c r="S549" s="222">
        <f>_xlfn.XLOOKUP(A549,FedEx!A:A,FedEx!B:B,"N/A")</f>
        <v>243.78</v>
      </c>
      <c r="T549" s="5" t="str">
        <f t="shared" si="165"/>
        <v>N/A</v>
      </c>
      <c r="U549" s="5" t="str">
        <f t="shared" si="175"/>
        <v>N/A</v>
      </c>
      <c r="V549" s="222">
        <f>_xlfn.XLOOKUP($A549,'General Motors'!A:A,'General Motors'!B:B,"N/A")</f>
        <v>47.03</v>
      </c>
      <c r="W549" s="5" t="str">
        <f t="shared" si="166"/>
        <v>N/A</v>
      </c>
      <c r="X549" s="5" t="str">
        <f t="shared" si="176"/>
        <v>N/A</v>
      </c>
      <c r="Y549" s="222">
        <f>_xlfn.XLOOKUP($A549,Chevron!A:A,Chevron!B:B,"N/A")</f>
        <v>167.29</v>
      </c>
      <c r="Z549" s="5" t="str">
        <f t="shared" si="167"/>
        <v>N/A</v>
      </c>
      <c r="AA549" s="5" t="str">
        <f t="shared" si="177"/>
        <v>N/A</v>
      </c>
      <c r="AB549" s="222">
        <f>_xlfn.XLOOKUP($A549,Boeing!A:A,Boeing!B:B,"N/A")</f>
        <v>170.55</v>
      </c>
      <c r="AC549" s="5" t="str">
        <f t="shared" si="168"/>
        <v>N/A</v>
      </c>
      <c r="AD549" s="5" t="str">
        <f t="shared" si="178"/>
        <v>N/A</v>
      </c>
      <c r="AE549" s="222">
        <f>_xlfn.XLOOKUP(A549,Amazon!A:A,Amazon!B:B,"N/A")</f>
        <v>190.26</v>
      </c>
      <c r="AF549" s="5" t="str">
        <f t="shared" si="169"/>
        <v>N/A</v>
      </c>
      <c r="AG549" s="5" t="str">
        <f t="shared" si="179"/>
        <v>N/A</v>
      </c>
      <c r="AH549" s="393">
        <v>5611.85</v>
      </c>
      <c r="AI549" s="6" t="s">
        <v>36</v>
      </c>
      <c r="AJ549" s="6" t="s">
        <v>36</v>
      </c>
    </row>
    <row r="550" spans="1:36">
      <c r="A550" s="4">
        <v>45748</v>
      </c>
      <c r="B550" s="222">
        <f>_xlfn.XLOOKUP(A550,'USD RUB'!B:B,'USD RUB'!C:C,"N/A")</f>
        <v>85.496300000000005</v>
      </c>
      <c r="C550" s="222">
        <f>IFERROR(EXP(_xlfn.XLOOKUP(A550,'Bonds (CP)'!$A$4:$A$513,'Work Sheet'!$B$3:$B$512)/252)-1,"N/A")</f>
        <v>0.4703668165969479</v>
      </c>
      <c r="D550" s="222">
        <f>IFERROR(_xlfn.XLOOKUP($A550,Intel!$A$2:$A$502,Intel!$B$2:$B$502),"N/A")</f>
        <v>22.05</v>
      </c>
      <c r="E550" s="5">
        <f t="shared" si="160"/>
        <v>1885.1934150000002</v>
      </c>
      <c r="F550" s="5" t="str">
        <f t="shared" si="170"/>
        <v>N/A</v>
      </c>
      <c r="G550" s="222">
        <f>IFERROR(_xlfn.XLOOKUP(A550,Apple!A:A,Apple!B:B),"N/A")</f>
        <v>223.19</v>
      </c>
      <c r="H550" s="5">
        <f t="shared" si="161"/>
        <v>19081.919196999999</v>
      </c>
      <c r="I550" s="5" t="str">
        <f t="shared" si="171"/>
        <v>N/A</v>
      </c>
      <c r="J550" s="222">
        <f>IFERROR(_xlfn.XLOOKUP(A550,Microsoft!A:A,Microsoft!B:B),"N/A")</f>
        <v>382.19</v>
      </c>
      <c r="K550" s="5">
        <f t="shared" si="162"/>
        <v>32675.830897000003</v>
      </c>
      <c r="L550" s="5" t="str">
        <f t="shared" si="172"/>
        <v>N/A</v>
      </c>
      <c r="M550" s="222">
        <f>IFERROR(_xlfn.XLOOKUP($A550,Cisco!A:A,Cisco!B:B),"N/A")</f>
        <v>61.8</v>
      </c>
      <c r="N550" s="5">
        <f t="shared" si="163"/>
        <v>5283.6713399999999</v>
      </c>
      <c r="O550" s="5" t="str">
        <f t="shared" si="173"/>
        <v>N/A</v>
      </c>
      <c r="P550" s="222">
        <f>IFERROR(_xlfn.XLOOKUP($A550,Disney!A:A,Disney!B:B),"N/A")</f>
        <v>97.68</v>
      </c>
      <c r="Q550" s="5">
        <f t="shared" si="164"/>
        <v>8351.2785840000015</v>
      </c>
      <c r="R550" s="5" t="str">
        <f t="shared" si="174"/>
        <v>N/A</v>
      </c>
      <c r="S550" s="222">
        <f>_xlfn.XLOOKUP(A550,FedEx!A:A,FedEx!B:B,"N/A")</f>
        <v>241.98</v>
      </c>
      <c r="T550" s="5">
        <f t="shared" si="165"/>
        <v>20688.394673999999</v>
      </c>
      <c r="U550" s="5" t="str">
        <f t="shared" si="175"/>
        <v>N/A</v>
      </c>
      <c r="V550" s="222">
        <f>_xlfn.XLOOKUP($A550,'General Motors'!A:A,'General Motors'!B:B,"N/A")</f>
        <v>47.26</v>
      </c>
      <c r="W550" s="5">
        <f t="shared" si="166"/>
        <v>4040.5551380000002</v>
      </c>
      <c r="X550" s="5" t="str">
        <f t="shared" si="176"/>
        <v>N/A</v>
      </c>
      <c r="Y550" s="222">
        <f>_xlfn.XLOOKUP($A550,Chevron!A:A,Chevron!B:B,"N/A")</f>
        <v>168.51</v>
      </c>
      <c r="Z550" s="5">
        <f t="shared" si="167"/>
        <v>14406.981513000001</v>
      </c>
      <c r="AA550" s="5" t="str">
        <f t="shared" si="177"/>
        <v>N/A</v>
      </c>
      <c r="AB550" s="222">
        <f>_xlfn.XLOOKUP($A550,Boeing!A:A,Boeing!B:B,"N/A")</f>
        <v>168.17</v>
      </c>
      <c r="AC550" s="5">
        <f t="shared" si="168"/>
        <v>14377.912770999999</v>
      </c>
      <c r="AD550" s="5" t="str">
        <f t="shared" si="178"/>
        <v>N/A</v>
      </c>
      <c r="AE550" s="222">
        <f>_xlfn.XLOOKUP(A550,Amazon!A:A,Amazon!B:B,"N/A")</f>
        <v>192.17</v>
      </c>
      <c r="AF550" s="5">
        <f t="shared" si="169"/>
        <v>16429.823971000002</v>
      </c>
      <c r="AG550" s="5" t="str">
        <f t="shared" si="179"/>
        <v>N/A</v>
      </c>
      <c r="AH550" s="9">
        <v>1363634</v>
      </c>
      <c r="AI550" s="393">
        <v>481606.64260000002</v>
      </c>
      <c r="AJ550" s="6" t="s">
        <v>36</v>
      </c>
    </row>
    <row r="551" spans="1:36">
      <c r="A551" s="4">
        <v>45749</v>
      </c>
      <c r="B551" s="222">
        <f>_xlfn.XLOOKUP(A551,'USD RUB'!B:B,'USD RUB'!C:C,"N/A")</f>
        <v>84.870699999999999</v>
      </c>
      <c r="C551" s="222">
        <f>IFERROR(EXP(_xlfn.XLOOKUP(A551,'Bonds (CP)'!$A$4:$A$513,'Work Sheet'!$B$3:$B$512)/252)-1,"N/A")</f>
        <v>0.46610311186778008</v>
      </c>
      <c r="D551" s="222">
        <f>IFERROR(_xlfn.XLOOKUP($A551,Intel!$A$2:$A$502,Intel!$B$2:$B$502),"N/A")</f>
        <v>21.98</v>
      </c>
      <c r="E551" s="5">
        <f t="shared" si="160"/>
        <v>1865.4579860000001</v>
      </c>
      <c r="F551" s="5">
        <f t="shared" si="170"/>
        <v>-1.0468649446242706E-2</v>
      </c>
      <c r="G551" s="222">
        <f>IFERROR(_xlfn.XLOOKUP(A551,Apple!A:A,Apple!B:B),"N/A")</f>
        <v>223.89</v>
      </c>
      <c r="H551" s="5">
        <f t="shared" si="161"/>
        <v>19001.701022999998</v>
      </c>
      <c r="I551" s="5">
        <f t="shared" si="171"/>
        <v>-4.2038839579937592E-3</v>
      </c>
      <c r="J551" s="222">
        <f>IFERROR(_xlfn.XLOOKUP(A551,Microsoft!A:A,Microsoft!B:B),"N/A")</f>
        <v>382.14</v>
      </c>
      <c r="K551" s="5">
        <f t="shared" si="162"/>
        <v>32432.489298</v>
      </c>
      <c r="L551" s="5">
        <f t="shared" si="172"/>
        <v>-7.4471434182364904E-3</v>
      </c>
      <c r="M551" s="222">
        <f>IFERROR(_xlfn.XLOOKUP($A551,Cisco!A:A,Cisco!B:B),"N/A")</f>
        <v>61.82</v>
      </c>
      <c r="N551" s="5">
        <f t="shared" si="163"/>
        <v>5246.706674</v>
      </c>
      <c r="O551" s="5">
        <f t="shared" si="173"/>
        <v>-6.9960191732894028E-3</v>
      </c>
      <c r="P551" s="222">
        <f>IFERROR(_xlfn.XLOOKUP($A551,Disney!A:A,Disney!B:B),"N/A")</f>
        <v>97.88</v>
      </c>
      <c r="Q551" s="5">
        <f t="shared" si="164"/>
        <v>8307.1441159999995</v>
      </c>
      <c r="R551" s="5">
        <f t="shared" si="174"/>
        <v>-5.2847558078781276E-3</v>
      </c>
      <c r="S551" s="222">
        <f>_xlfn.XLOOKUP(A551,FedEx!A:A,FedEx!B:B,"N/A")</f>
        <v>245.17</v>
      </c>
      <c r="T551" s="5">
        <f t="shared" si="165"/>
        <v>20807.749518999997</v>
      </c>
      <c r="U551" s="5">
        <f t="shared" si="175"/>
        <v>5.7691689897039211E-3</v>
      </c>
      <c r="V551" s="222">
        <f>_xlfn.XLOOKUP($A551,'General Motors'!A:A,'General Motors'!B:B,"N/A")</f>
        <v>47.98</v>
      </c>
      <c r="W551" s="5">
        <f t="shared" si="166"/>
        <v>4072.0961859999998</v>
      </c>
      <c r="X551" s="5">
        <f t="shared" si="176"/>
        <v>7.8061174573185177E-3</v>
      </c>
      <c r="Y551" s="222">
        <f>_xlfn.XLOOKUP($A551,Chevron!A:A,Chevron!B:B,"N/A")</f>
        <v>166.47</v>
      </c>
      <c r="Z551" s="5">
        <f t="shared" si="167"/>
        <v>14128.425428999999</v>
      </c>
      <c r="AA551" s="5">
        <f t="shared" si="177"/>
        <v>-1.9334798462026903E-2</v>
      </c>
      <c r="AB551" s="222">
        <f>_xlfn.XLOOKUP($A551,Boeing!A:A,Boeing!B:B,"N/A")</f>
        <v>168.56</v>
      </c>
      <c r="AC551" s="5">
        <f t="shared" si="168"/>
        <v>14305.805192</v>
      </c>
      <c r="AD551" s="5">
        <f t="shared" si="178"/>
        <v>-5.0151631984747258E-3</v>
      </c>
      <c r="AE551" s="222">
        <f>_xlfn.XLOOKUP(A551,Amazon!A:A,Amazon!B:B,"N/A")</f>
        <v>196.01</v>
      </c>
      <c r="AF551" s="5">
        <f t="shared" si="169"/>
        <v>16635.505906999999</v>
      </c>
      <c r="AG551" s="5">
        <f t="shared" si="179"/>
        <v>1.2518815561447516E-2</v>
      </c>
      <c r="AH551" s="393">
        <v>5670.97</v>
      </c>
      <c r="AI551" s="393">
        <v>481299.1936</v>
      </c>
      <c r="AJ551" s="393">
        <v>-6.3840000000000001E-4</v>
      </c>
    </row>
    <row r="552" spans="1:36">
      <c r="A552" s="4">
        <v>45750</v>
      </c>
      <c r="B552" s="222">
        <f>_xlfn.XLOOKUP(A552,'USD RUB'!B:B,'USD RUB'!C:C,"N/A")</f>
        <v>84.552199999999999</v>
      </c>
      <c r="C552" s="222" t="str">
        <f>IFERROR(EXP(_xlfn.XLOOKUP(A552,'Bonds (CP)'!$A$4:$A$513,'Work Sheet'!$B$3:$B$512)/252)-1,"N/A")</f>
        <v>N/A</v>
      </c>
      <c r="D552" s="222">
        <f>IFERROR(_xlfn.XLOOKUP($A552,Intel!$A$2:$A$502,Intel!$B$2:$B$502),"N/A")</f>
        <v>22.43</v>
      </c>
      <c r="E552" s="5">
        <f t="shared" si="160"/>
        <v>1896.505846</v>
      </c>
      <c r="F552" s="5">
        <f t="shared" si="170"/>
        <v>1.6643558972118333E-2</v>
      </c>
      <c r="G552" s="222">
        <f>IFERROR(_xlfn.XLOOKUP(A552,Apple!A:A,Apple!B:B),"N/A")</f>
        <v>203.19</v>
      </c>
      <c r="H552" s="5">
        <f t="shared" si="161"/>
        <v>17180.161518000001</v>
      </c>
      <c r="I552" s="5">
        <f t="shared" si="171"/>
        <v>-9.5861917982772882E-2</v>
      </c>
      <c r="J552" s="222">
        <f>IFERROR(_xlfn.XLOOKUP(A552,Microsoft!A:A,Microsoft!B:B),"N/A")</f>
        <v>373.11</v>
      </c>
      <c r="K552" s="5">
        <f t="shared" si="162"/>
        <v>31547.271342</v>
      </c>
      <c r="L552" s="5">
        <f t="shared" si="172"/>
        <v>-2.7294172453626309E-2</v>
      </c>
      <c r="M552" s="222">
        <f>IFERROR(_xlfn.XLOOKUP($A552,Cisco!A:A,Cisco!B:B),"N/A")</f>
        <v>57.31</v>
      </c>
      <c r="N552" s="5">
        <f t="shared" si="163"/>
        <v>4845.6865820000003</v>
      </c>
      <c r="O552" s="5">
        <f t="shared" si="173"/>
        <v>-7.6432725691956582E-2</v>
      </c>
      <c r="P552" s="222">
        <f>IFERROR(_xlfn.XLOOKUP($A552,Disney!A:A,Disney!B:B),"N/A")</f>
        <v>88.84</v>
      </c>
      <c r="Q552" s="5">
        <f t="shared" si="164"/>
        <v>7511.617448</v>
      </c>
      <c r="R552" s="5">
        <f t="shared" si="174"/>
        <v>-9.576415876399369E-2</v>
      </c>
      <c r="S552" s="222">
        <f>_xlfn.XLOOKUP(A552,FedEx!A:A,FedEx!B:B,"N/A")</f>
        <v>215.86</v>
      </c>
      <c r="T552" s="5">
        <f t="shared" si="165"/>
        <v>18251.437892000002</v>
      </c>
      <c r="U552" s="5">
        <f t="shared" si="175"/>
        <v>-0.12285382543007706</v>
      </c>
      <c r="V552" s="222">
        <f>_xlfn.XLOOKUP($A552,'General Motors'!A:A,'General Motors'!B:B,"N/A")</f>
        <v>45.9</v>
      </c>
      <c r="W552" s="5">
        <f t="shared" si="166"/>
        <v>3880.94598</v>
      </c>
      <c r="X552" s="5">
        <f t="shared" si="176"/>
        <v>-4.6941476151074357E-2</v>
      </c>
      <c r="Y552" s="222">
        <f>_xlfn.XLOOKUP($A552,Chevron!A:A,Chevron!B:B,"N/A")</f>
        <v>156.12</v>
      </c>
      <c r="Z552" s="5">
        <f t="shared" si="167"/>
        <v>13200.289463999999</v>
      </c>
      <c r="AA552" s="5">
        <f t="shared" si="177"/>
        <v>-6.5692809836749966E-2</v>
      </c>
      <c r="AB552" s="222">
        <f>_xlfn.XLOOKUP($A552,Boeing!A:A,Boeing!B:B,"N/A")</f>
        <v>150.91</v>
      </c>
      <c r="AC552" s="5">
        <f t="shared" si="168"/>
        <v>12759.772502</v>
      </c>
      <c r="AD552" s="5">
        <f t="shared" si="178"/>
        <v>-0.10807030217806701</v>
      </c>
      <c r="AE552" s="222">
        <f>_xlfn.XLOOKUP(A552,Amazon!A:A,Amazon!B:B,"N/A")</f>
        <v>178.41</v>
      </c>
      <c r="AF552" s="5">
        <f t="shared" si="169"/>
        <v>15084.958001999999</v>
      </c>
      <c r="AG552" s="5">
        <f t="shared" si="179"/>
        <v>-9.3207138614735507E-2</v>
      </c>
      <c r="AH552" s="393">
        <v>5396.52</v>
      </c>
      <c r="AI552" s="393">
        <v>456287.63829999999</v>
      </c>
      <c r="AJ552" s="393">
        <v>-5.19668E-2</v>
      </c>
    </row>
    <row r="553" spans="1:36">
      <c r="A553" s="4">
        <v>45751</v>
      </c>
      <c r="B553" s="222">
        <f>_xlfn.XLOOKUP(A553,'USD RUB'!B:B,'USD RUB'!C:C,"N/A")</f>
        <v>84.382999999999996</v>
      </c>
      <c r="C553" s="222" t="str">
        <f>IFERROR(EXP(_xlfn.XLOOKUP(A553,'Bonds (CP)'!$A$4:$A$513,'Work Sheet'!$B$3:$B$512)/252)-1,"N/A")</f>
        <v>N/A</v>
      </c>
      <c r="D553" s="222">
        <f>IFERROR(_xlfn.XLOOKUP($A553,Intel!$A$2:$A$502,Intel!$B$2:$B$502),"N/A")</f>
        <v>19.850000000000001</v>
      </c>
      <c r="E553" s="5">
        <f t="shared" si="160"/>
        <v>1675.0025499999999</v>
      </c>
      <c r="F553" s="5">
        <f t="shared" si="170"/>
        <v>-0.11679547229827003</v>
      </c>
      <c r="G553" s="222">
        <f>IFERROR(_xlfn.XLOOKUP(A553,Apple!A:A,Apple!B:B),"N/A")</f>
        <v>188.38</v>
      </c>
      <c r="H553" s="5">
        <f t="shared" si="161"/>
        <v>15896.069539999999</v>
      </c>
      <c r="I553" s="5">
        <f t="shared" si="171"/>
        <v>-7.4742718609172143E-2</v>
      </c>
      <c r="J553" s="222">
        <f>IFERROR(_xlfn.XLOOKUP(A553,Microsoft!A:A,Microsoft!B:B),"N/A")</f>
        <v>359.84</v>
      </c>
      <c r="K553" s="5">
        <f t="shared" si="162"/>
        <v>30364.378719999997</v>
      </c>
      <c r="L553" s="5">
        <f t="shared" si="172"/>
        <v>-3.7495877509544751E-2</v>
      </c>
      <c r="M553" s="222">
        <f>IFERROR(_xlfn.XLOOKUP($A553,Cisco!A:A,Cisco!B:B),"N/A")</f>
        <v>54.54</v>
      </c>
      <c r="N553" s="5">
        <f t="shared" si="163"/>
        <v>4602.2488199999998</v>
      </c>
      <c r="O553" s="5">
        <f t="shared" si="173"/>
        <v>-5.0238032914527553E-2</v>
      </c>
      <c r="P553" s="222">
        <f>IFERROR(_xlfn.XLOOKUP($A553,Disney!A:A,Disney!B:B),"N/A")</f>
        <v>83.53</v>
      </c>
      <c r="Q553" s="5">
        <f t="shared" si="164"/>
        <v>7048.51199</v>
      </c>
      <c r="R553" s="5">
        <f t="shared" si="174"/>
        <v>-6.1651896040486487E-2</v>
      </c>
      <c r="S553" s="222">
        <f>_xlfn.XLOOKUP(A553,FedEx!A:A,FedEx!B:B,"N/A")</f>
        <v>210.12</v>
      </c>
      <c r="T553" s="5">
        <f t="shared" si="165"/>
        <v>17730.555959999998</v>
      </c>
      <c r="U553" s="5">
        <f t="shared" si="175"/>
        <v>-2.8539227160196412E-2</v>
      </c>
      <c r="V553" s="222">
        <f>_xlfn.XLOOKUP($A553,'General Motors'!A:A,'General Motors'!B:B,"N/A")</f>
        <v>44.18</v>
      </c>
      <c r="W553" s="5">
        <f t="shared" si="166"/>
        <v>3728.0409399999999</v>
      </c>
      <c r="X553" s="5">
        <f t="shared" si="176"/>
        <v>-3.939890964418935E-2</v>
      </c>
      <c r="Y553" s="222">
        <f>_xlfn.XLOOKUP($A553,Chevron!A:A,Chevron!B:B,"N/A")</f>
        <v>143.28</v>
      </c>
      <c r="Z553" s="5">
        <f t="shared" si="167"/>
        <v>12090.39624</v>
      </c>
      <c r="AA553" s="5">
        <f t="shared" si="177"/>
        <v>-8.4080976180629596E-2</v>
      </c>
      <c r="AB553" s="222">
        <f>_xlfn.XLOOKUP($A553,Boeing!A:A,Boeing!B:B,"N/A")</f>
        <v>136.59</v>
      </c>
      <c r="AC553" s="5">
        <f t="shared" si="168"/>
        <v>11525.873970000001</v>
      </c>
      <c r="AD553" s="5">
        <f t="shared" si="178"/>
        <v>-9.6702236016088405E-2</v>
      </c>
      <c r="AE553" s="222">
        <f>_xlfn.XLOOKUP(A553,Amazon!A:A,Amazon!B:B,"N/A")</f>
        <v>171</v>
      </c>
      <c r="AF553" s="5">
        <f t="shared" si="169"/>
        <v>14429.492999999999</v>
      </c>
      <c r="AG553" s="5">
        <f t="shared" si="179"/>
        <v>-4.345156293528285E-2</v>
      </c>
      <c r="AH553" s="9">
        <v>1159494</v>
      </c>
      <c r="AI553" s="393">
        <v>428166.09259999997</v>
      </c>
      <c r="AJ553" s="393">
        <v>-6.1631199999999997E-2</v>
      </c>
    </row>
    <row r="554" spans="1:36">
      <c r="A554" s="4">
        <v>45752</v>
      </c>
      <c r="B554" s="222">
        <f>_xlfn.XLOOKUP(A554,'USD RUB'!B:B,'USD RUB'!C:C,"N/A")</f>
        <v>84.2774</v>
      </c>
      <c r="C554" s="222" t="str">
        <f>IFERROR(EXP(_xlfn.XLOOKUP(A554,'Bonds (CP)'!$A$4:$A$513,'Work Sheet'!$B$3:$B$512)/252)-1,"N/A")</f>
        <v>N/A</v>
      </c>
      <c r="D554" s="222" t="str">
        <f>IFERROR(_xlfn.XLOOKUP($A554,Intel!$A$2:$A$502,Intel!$B$2:$B$502),"N/A")</f>
        <v>N/A</v>
      </c>
      <c r="E554" s="5" t="str">
        <f t="shared" si="160"/>
        <v>N/A</v>
      </c>
      <c r="F554" s="5" t="str">
        <f t="shared" si="170"/>
        <v>N/A</v>
      </c>
      <c r="G554" s="222" t="str">
        <f>IFERROR(_xlfn.XLOOKUP(A554,Apple!A:A,Apple!B:B),"N/A")</f>
        <v>N/A</v>
      </c>
      <c r="H554" s="5" t="str">
        <f t="shared" si="161"/>
        <v>N/A</v>
      </c>
      <c r="I554" s="5" t="str">
        <f t="shared" si="171"/>
        <v>N/A</v>
      </c>
      <c r="J554" s="222" t="str">
        <f>IFERROR(_xlfn.XLOOKUP(A554,Microsoft!A:A,Microsoft!B:B),"N/A")</f>
        <v>N/A</v>
      </c>
      <c r="K554" s="5" t="str">
        <f t="shared" si="162"/>
        <v>N/A</v>
      </c>
      <c r="L554" s="5" t="str">
        <f t="shared" si="172"/>
        <v>N/A</v>
      </c>
      <c r="M554" s="222" t="str">
        <f>IFERROR(_xlfn.XLOOKUP($A554,Cisco!A:A,Cisco!B:B),"N/A")</f>
        <v>N/A</v>
      </c>
      <c r="N554" s="5" t="str">
        <f t="shared" si="163"/>
        <v>N/A</v>
      </c>
      <c r="O554" s="5" t="str">
        <f t="shared" si="173"/>
        <v>N/A</v>
      </c>
      <c r="P554" s="222" t="str">
        <f>IFERROR(_xlfn.XLOOKUP($A554,Disney!A:A,Disney!B:B),"N/A")</f>
        <v>N/A</v>
      </c>
      <c r="Q554" s="5" t="str">
        <f t="shared" si="164"/>
        <v>N/A</v>
      </c>
      <c r="R554" s="5" t="str">
        <f t="shared" si="174"/>
        <v>N/A</v>
      </c>
      <c r="S554" s="222" t="str">
        <f>_xlfn.XLOOKUP(A554,FedEx!A:A,FedEx!B:B,"N/A")</f>
        <v>N/A</v>
      </c>
      <c r="T554" s="5" t="str">
        <f t="shared" si="165"/>
        <v>N/A</v>
      </c>
      <c r="U554" s="5" t="str">
        <f t="shared" si="175"/>
        <v>N/A</v>
      </c>
      <c r="V554" s="222" t="str">
        <f>_xlfn.XLOOKUP($A554,'General Motors'!A:A,'General Motors'!B:B,"N/A")</f>
        <v>N/A</v>
      </c>
      <c r="W554" s="5" t="str">
        <f t="shared" si="166"/>
        <v>N/A</v>
      </c>
      <c r="X554" s="5" t="str">
        <f t="shared" si="176"/>
        <v>N/A</v>
      </c>
      <c r="Y554" s="222" t="str">
        <f>_xlfn.XLOOKUP($A554,Chevron!A:A,Chevron!B:B,"N/A")</f>
        <v>N/A</v>
      </c>
      <c r="Z554" s="5" t="str">
        <f t="shared" si="167"/>
        <v>N/A</v>
      </c>
      <c r="AA554" s="5" t="str">
        <f t="shared" si="177"/>
        <v>N/A</v>
      </c>
      <c r="AB554" s="222" t="str">
        <f>_xlfn.XLOOKUP($A554,Boeing!A:A,Boeing!B:B,"N/A")</f>
        <v>N/A</v>
      </c>
      <c r="AC554" s="5" t="str">
        <f t="shared" si="168"/>
        <v>N/A</v>
      </c>
      <c r="AD554" s="5" t="str">
        <f t="shared" si="178"/>
        <v>N/A</v>
      </c>
      <c r="AE554" s="222" t="str">
        <f>_xlfn.XLOOKUP(A554,Amazon!A:A,Amazon!B:B,"N/A")</f>
        <v>N/A</v>
      </c>
      <c r="AF554" s="5" t="str">
        <f t="shared" si="169"/>
        <v>N/A</v>
      </c>
      <c r="AG554" s="5" t="str">
        <f t="shared" si="179"/>
        <v>N/A</v>
      </c>
      <c r="AH554" s="6" t="s">
        <v>36</v>
      </c>
      <c r="AI554" s="6" t="s">
        <v>36</v>
      </c>
      <c r="AJ554" s="6" t="s">
        <v>36</v>
      </c>
    </row>
    <row r="555" spans="1:36">
      <c r="A555" s="4">
        <v>45753</v>
      </c>
      <c r="B555" s="222" t="str">
        <f>_xlfn.XLOOKUP(A555,'USD RUB'!B:B,'USD RUB'!C:C,"N/A")</f>
        <v>N/A</v>
      </c>
      <c r="C555" s="222" t="str">
        <f>IFERROR(EXP(_xlfn.XLOOKUP(A555,'Bonds (CP)'!$A$4:$A$513,'Work Sheet'!$B$3:$B$512)/252)-1,"N/A")</f>
        <v>N/A</v>
      </c>
      <c r="D555" s="222" t="str">
        <f>IFERROR(_xlfn.XLOOKUP($A555,Intel!$A$2:$A$502,Intel!$B$2:$B$502),"N/A")</f>
        <v>N/A</v>
      </c>
      <c r="E555" s="5" t="str">
        <f t="shared" si="160"/>
        <v>N/A</v>
      </c>
      <c r="F555" s="5" t="str">
        <f t="shared" si="170"/>
        <v>N/A</v>
      </c>
      <c r="G555" s="222" t="str">
        <f>IFERROR(_xlfn.XLOOKUP(A555,Apple!A:A,Apple!B:B),"N/A")</f>
        <v>N/A</v>
      </c>
      <c r="H555" s="5" t="str">
        <f t="shared" si="161"/>
        <v>N/A</v>
      </c>
      <c r="I555" s="5" t="str">
        <f t="shared" si="171"/>
        <v>N/A</v>
      </c>
      <c r="J555" s="222" t="str">
        <f>IFERROR(_xlfn.XLOOKUP(A555,Microsoft!A:A,Microsoft!B:B),"N/A")</f>
        <v>N/A</v>
      </c>
      <c r="K555" s="5" t="str">
        <f t="shared" si="162"/>
        <v>N/A</v>
      </c>
      <c r="L555" s="5" t="str">
        <f t="shared" si="172"/>
        <v>N/A</v>
      </c>
      <c r="M555" s="222" t="str">
        <f>IFERROR(_xlfn.XLOOKUP($A555,Cisco!A:A,Cisco!B:B),"N/A")</f>
        <v>N/A</v>
      </c>
      <c r="N555" s="5" t="str">
        <f t="shared" si="163"/>
        <v>N/A</v>
      </c>
      <c r="O555" s="5" t="str">
        <f t="shared" si="173"/>
        <v>N/A</v>
      </c>
      <c r="P555" s="222" t="str">
        <f>IFERROR(_xlfn.XLOOKUP($A555,Disney!A:A,Disney!B:B),"N/A")</f>
        <v>N/A</v>
      </c>
      <c r="Q555" s="5" t="str">
        <f t="shared" si="164"/>
        <v>N/A</v>
      </c>
      <c r="R555" s="5" t="str">
        <f t="shared" si="174"/>
        <v>N/A</v>
      </c>
      <c r="S555" s="222" t="str">
        <f>_xlfn.XLOOKUP(A555,FedEx!A:A,FedEx!B:B,"N/A")</f>
        <v>N/A</v>
      </c>
      <c r="T555" s="5" t="str">
        <f t="shared" si="165"/>
        <v>N/A</v>
      </c>
      <c r="U555" s="5" t="str">
        <f t="shared" si="175"/>
        <v>N/A</v>
      </c>
      <c r="V555" s="222" t="str">
        <f>_xlfn.XLOOKUP($A555,'General Motors'!A:A,'General Motors'!B:B,"N/A")</f>
        <v>N/A</v>
      </c>
      <c r="W555" s="5" t="str">
        <f t="shared" si="166"/>
        <v>N/A</v>
      </c>
      <c r="X555" s="5" t="str">
        <f t="shared" si="176"/>
        <v>N/A</v>
      </c>
      <c r="Y555" s="222" t="str">
        <f>_xlfn.XLOOKUP($A555,Chevron!A:A,Chevron!B:B,"N/A")</f>
        <v>N/A</v>
      </c>
      <c r="Z555" s="5" t="str">
        <f t="shared" si="167"/>
        <v>N/A</v>
      </c>
      <c r="AA555" s="5" t="str">
        <f t="shared" si="177"/>
        <v>N/A</v>
      </c>
      <c r="AB555" s="222" t="str">
        <f>_xlfn.XLOOKUP($A555,Boeing!A:A,Boeing!B:B,"N/A")</f>
        <v>N/A</v>
      </c>
      <c r="AC555" s="5" t="str">
        <f t="shared" si="168"/>
        <v>N/A</v>
      </c>
      <c r="AD555" s="5" t="str">
        <f t="shared" si="178"/>
        <v>N/A</v>
      </c>
      <c r="AE555" s="222" t="str">
        <f>_xlfn.XLOOKUP(A555,Amazon!A:A,Amazon!B:B,"N/A")</f>
        <v>N/A</v>
      </c>
      <c r="AF555" s="5" t="str">
        <f t="shared" si="169"/>
        <v>N/A</v>
      </c>
      <c r="AG555" s="5" t="str">
        <f t="shared" si="179"/>
        <v>N/A</v>
      </c>
      <c r="AH555" s="6" t="s">
        <v>36</v>
      </c>
      <c r="AI555" s="6" t="s">
        <v>36</v>
      </c>
      <c r="AJ555" s="6" t="s">
        <v>36</v>
      </c>
    </row>
    <row r="556" spans="1:36">
      <c r="A556" s="4">
        <v>45754</v>
      </c>
      <c r="B556" s="222" t="str">
        <f>_xlfn.XLOOKUP(A556,'USD RUB'!B:B,'USD RUB'!C:C,"N/A")</f>
        <v>N/A</v>
      </c>
      <c r="C556" s="222">
        <f>IFERROR(EXP(_xlfn.XLOOKUP(A556,'Bonds (CP)'!$A$4:$A$513,'Work Sheet'!$B$3:$B$512)/252)-1,"N/A")</f>
        <v>0.46421468510449126</v>
      </c>
      <c r="D556" s="222">
        <f>IFERROR(_xlfn.XLOOKUP($A556,Intel!$A$2:$A$502,Intel!$B$2:$B$502),"N/A")</f>
        <v>19.57</v>
      </c>
      <c r="E556" s="5" t="str">
        <f t="shared" si="160"/>
        <v>N/A</v>
      </c>
      <c r="F556" s="5" t="str">
        <f t="shared" si="170"/>
        <v>N/A</v>
      </c>
      <c r="G556" s="222">
        <f>IFERROR(_xlfn.XLOOKUP(A556,Apple!A:A,Apple!B:B),"N/A")</f>
        <v>181.46</v>
      </c>
      <c r="H556" s="5" t="str">
        <f t="shared" si="161"/>
        <v>N/A</v>
      </c>
      <c r="I556" s="5" t="str">
        <f t="shared" si="171"/>
        <v>N/A</v>
      </c>
      <c r="J556" s="222">
        <f>IFERROR(_xlfn.XLOOKUP(A556,Microsoft!A:A,Microsoft!B:B),"N/A")</f>
        <v>357.86</v>
      </c>
      <c r="K556" s="5" t="str">
        <f t="shared" si="162"/>
        <v>N/A</v>
      </c>
      <c r="L556" s="5" t="str">
        <f t="shared" si="172"/>
        <v>N/A</v>
      </c>
      <c r="M556" s="222">
        <f>IFERROR(_xlfn.XLOOKUP($A556,Cisco!A:A,Cisco!B:B),"N/A")</f>
        <v>54.41</v>
      </c>
      <c r="N556" s="5" t="str">
        <f t="shared" si="163"/>
        <v>N/A</v>
      </c>
      <c r="O556" s="5" t="str">
        <f t="shared" si="173"/>
        <v>N/A</v>
      </c>
      <c r="P556" s="222">
        <f>IFERROR(_xlfn.XLOOKUP($A556,Disney!A:A,Disney!B:B),"N/A")</f>
        <v>83.3</v>
      </c>
      <c r="Q556" s="5" t="str">
        <f t="shared" si="164"/>
        <v>N/A</v>
      </c>
      <c r="R556" s="5" t="str">
        <f t="shared" si="174"/>
        <v>N/A</v>
      </c>
      <c r="S556" s="222">
        <f>_xlfn.XLOOKUP(A556,FedEx!A:A,FedEx!B:B,"N/A")</f>
        <v>205.23</v>
      </c>
      <c r="T556" s="5" t="str">
        <f t="shared" si="165"/>
        <v>N/A</v>
      </c>
      <c r="U556" s="5" t="str">
        <f t="shared" si="175"/>
        <v>N/A</v>
      </c>
      <c r="V556" s="222">
        <f>_xlfn.XLOOKUP($A556,'General Motors'!A:A,'General Motors'!B:B,"N/A")</f>
        <v>43.53</v>
      </c>
      <c r="W556" s="5" t="str">
        <f t="shared" si="166"/>
        <v>N/A</v>
      </c>
      <c r="X556" s="5" t="str">
        <f t="shared" si="176"/>
        <v>N/A</v>
      </c>
      <c r="Y556" s="222">
        <f>_xlfn.XLOOKUP($A556,Chevron!A:A,Chevron!B:B,"N/A")</f>
        <v>140.15</v>
      </c>
      <c r="Z556" s="5" t="str">
        <f t="shared" si="167"/>
        <v>N/A</v>
      </c>
      <c r="AA556" s="5" t="str">
        <f t="shared" si="177"/>
        <v>N/A</v>
      </c>
      <c r="AB556" s="222">
        <f>_xlfn.XLOOKUP($A556,Boeing!A:A,Boeing!B:B,"N/A")</f>
        <v>138.86000000000001</v>
      </c>
      <c r="AC556" s="5" t="str">
        <f t="shared" si="168"/>
        <v>N/A</v>
      </c>
      <c r="AD556" s="5" t="str">
        <f t="shared" si="178"/>
        <v>N/A</v>
      </c>
      <c r="AE556" s="222">
        <f>_xlfn.XLOOKUP(A556,Amazon!A:A,Amazon!B:B,"N/A")</f>
        <v>175.26</v>
      </c>
      <c r="AF556" s="5" t="str">
        <f t="shared" si="169"/>
        <v>N/A</v>
      </c>
      <c r="AG556" s="5" t="str">
        <f t="shared" si="179"/>
        <v>N/A</v>
      </c>
      <c r="AH556" s="393">
        <v>5062.25</v>
      </c>
      <c r="AI556" s="6" t="s">
        <v>36</v>
      </c>
      <c r="AJ556" s="6" t="s">
        <v>36</v>
      </c>
    </row>
    <row r="557" spans="1:36">
      <c r="A557" s="4">
        <v>45755</v>
      </c>
      <c r="B557" s="222">
        <f>_xlfn.XLOOKUP(A557,'USD RUB'!B:B,'USD RUB'!C:C,"N/A")</f>
        <v>86.189099999999996</v>
      </c>
      <c r="C557" s="222">
        <f>IFERROR(EXP(_xlfn.XLOOKUP(A557,'Bonds (CP)'!$A$4:$A$513,'Work Sheet'!$B$3:$B$512)/252)-1,"N/A")</f>
        <v>0.46711926386443703</v>
      </c>
      <c r="D557" s="222">
        <f>IFERROR(_xlfn.XLOOKUP($A557,Intel!$A$2:$A$502,Intel!$B$2:$B$502),"N/A")</f>
        <v>18.13</v>
      </c>
      <c r="E557" s="5">
        <f t="shared" si="160"/>
        <v>1562.6083829999998</v>
      </c>
      <c r="F557" s="5" t="str">
        <f t="shared" si="170"/>
        <v>N/A</v>
      </c>
      <c r="G557" s="222">
        <f>IFERROR(_xlfn.XLOOKUP(A557,Apple!A:A,Apple!B:B),"N/A")</f>
        <v>172.42</v>
      </c>
      <c r="H557" s="5">
        <f t="shared" si="161"/>
        <v>14860.724621999998</v>
      </c>
      <c r="I557" s="5" t="str">
        <f t="shared" si="171"/>
        <v>N/A</v>
      </c>
      <c r="J557" s="222">
        <f>IFERROR(_xlfn.XLOOKUP(A557,Microsoft!A:A,Microsoft!B:B),"N/A")</f>
        <v>354.56</v>
      </c>
      <c r="K557" s="5">
        <f t="shared" si="162"/>
        <v>30559.207296</v>
      </c>
      <c r="L557" s="5" t="str">
        <f t="shared" si="172"/>
        <v>N/A</v>
      </c>
      <c r="M557" s="222">
        <f>IFERROR(_xlfn.XLOOKUP($A557,Cisco!A:A,Cisco!B:B),"N/A")</f>
        <v>53.19</v>
      </c>
      <c r="N557" s="5">
        <f t="shared" si="163"/>
        <v>4584.3982289999994</v>
      </c>
      <c r="O557" s="5" t="str">
        <f t="shared" si="173"/>
        <v>N/A</v>
      </c>
      <c r="P557" s="222">
        <f>IFERROR(_xlfn.XLOOKUP($A557,Disney!A:A,Disney!B:B),"N/A")</f>
        <v>81.72</v>
      </c>
      <c r="Q557" s="5">
        <f t="shared" si="164"/>
        <v>7043.3732519999994</v>
      </c>
      <c r="R557" s="5" t="str">
        <f t="shared" si="174"/>
        <v>N/A</v>
      </c>
      <c r="S557" s="222">
        <f>_xlfn.XLOOKUP(A557,FedEx!A:A,FedEx!B:B,"N/A")</f>
        <v>198.07</v>
      </c>
      <c r="T557" s="5">
        <f t="shared" si="165"/>
        <v>17071.475037</v>
      </c>
      <c r="U557" s="5" t="str">
        <f t="shared" si="175"/>
        <v>N/A</v>
      </c>
      <c r="V557" s="222">
        <f>_xlfn.XLOOKUP($A557,'General Motors'!A:A,'General Motors'!B:B,"N/A")</f>
        <v>42.48</v>
      </c>
      <c r="W557" s="5">
        <f t="shared" si="166"/>
        <v>3661.3129679999997</v>
      </c>
      <c r="X557" s="5" t="str">
        <f t="shared" si="176"/>
        <v>N/A</v>
      </c>
      <c r="Y557" s="222">
        <f>_xlfn.XLOOKUP($A557,Chevron!A:A,Chevron!B:B,"N/A")</f>
        <v>136.93</v>
      </c>
      <c r="Z557" s="5">
        <f t="shared" si="167"/>
        <v>11801.873463</v>
      </c>
      <c r="AA557" s="5" t="str">
        <f t="shared" si="177"/>
        <v>N/A</v>
      </c>
      <c r="AB557" s="222">
        <f>_xlfn.XLOOKUP($A557,Boeing!A:A,Boeing!B:B,"N/A")</f>
        <v>139.38999999999999</v>
      </c>
      <c r="AC557" s="5">
        <f t="shared" si="168"/>
        <v>12013.898648999999</v>
      </c>
      <c r="AD557" s="5" t="str">
        <f t="shared" si="178"/>
        <v>N/A</v>
      </c>
      <c r="AE557" s="222">
        <f>_xlfn.XLOOKUP(A557,Amazon!A:A,Amazon!B:B,"N/A")</f>
        <v>170.66</v>
      </c>
      <c r="AF557" s="5">
        <f t="shared" si="169"/>
        <v>14709.031805999999</v>
      </c>
      <c r="AG557" s="5" t="str">
        <f t="shared" si="179"/>
        <v>N/A</v>
      </c>
      <c r="AH557" s="393">
        <v>4982.7700000000004</v>
      </c>
      <c r="AI557" s="393">
        <v>429460.46179999999</v>
      </c>
      <c r="AJ557" s="6" t="s">
        <v>36</v>
      </c>
    </row>
    <row r="558" spans="1:36">
      <c r="A558" s="4">
        <v>45756</v>
      </c>
      <c r="B558" s="222">
        <f>_xlfn.XLOOKUP(A558,'USD RUB'!B:B,'USD RUB'!C:C,"N/A")</f>
        <v>85.464100000000002</v>
      </c>
      <c r="C558" s="222">
        <f>IFERROR(EXP(_xlfn.XLOOKUP(A558,'Bonds (CP)'!$A$4:$A$513,'Work Sheet'!$B$3:$B$512)/252)-1,"N/A")</f>
        <v>0.46738767808992665</v>
      </c>
      <c r="D558" s="222">
        <f>IFERROR(_xlfn.XLOOKUP($A558,Intel!$A$2:$A$502,Intel!$B$2:$B$502),"N/A")</f>
        <v>21.53</v>
      </c>
      <c r="E558" s="5">
        <f t="shared" si="160"/>
        <v>1840.0420730000001</v>
      </c>
      <c r="F558" s="5">
        <f t="shared" si="170"/>
        <v>0.1775452461526954</v>
      </c>
      <c r="G558" s="222">
        <f>IFERROR(_xlfn.XLOOKUP(A558,Apple!A:A,Apple!B:B),"N/A")</f>
        <v>198.85</v>
      </c>
      <c r="H558" s="5">
        <f t="shared" si="161"/>
        <v>16994.536284999998</v>
      </c>
      <c r="I558" s="5">
        <f t="shared" si="171"/>
        <v>0.14358732277705211</v>
      </c>
      <c r="J558" s="222">
        <f>IFERROR(_xlfn.XLOOKUP(A558,Microsoft!A:A,Microsoft!B:B),"N/A")</f>
        <v>390.49</v>
      </c>
      <c r="K558" s="5">
        <f t="shared" si="162"/>
        <v>33372.876409000004</v>
      </c>
      <c r="L558" s="5">
        <f t="shared" si="172"/>
        <v>9.2072712676951385E-2</v>
      </c>
      <c r="M558" s="222">
        <f>IFERROR(_xlfn.XLOOKUP($A558,Cisco!A:A,Cisco!B:B),"N/A")</f>
        <v>58.13</v>
      </c>
      <c r="N558" s="5">
        <f t="shared" si="163"/>
        <v>4968.0281330000007</v>
      </c>
      <c r="O558" s="5">
        <f t="shared" si="173"/>
        <v>8.3681627301318118E-2</v>
      </c>
      <c r="P558" s="222">
        <f>IFERROR(_xlfn.XLOOKUP($A558,Disney!A:A,Disney!B:B),"N/A")</f>
        <v>91.44</v>
      </c>
      <c r="Q558" s="5">
        <f t="shared" si="164"/>
        <v>7814.8373039999997</v>
      </c>
      <c r="R558" s="5">
        <f t="shared" si="174"/>
        <v>0.10953047984230269</v>
      </c>
      <c r="S558" s="222">
        <f>_xlfn.XLOOKUP(A558,FedEx!A:A,FedEx!B:B,"N/A")</f>
        <v>217.94</v>
      </c>
      <c r="T558" s="5">
        <f t="shared" si="165"/>
        <v>18626.045954000001</v>
      </c>
      <c r="U558" s="5">
        <f t="shared" si="175"/>
        <v>9.1062483682909034E-2</v>
      </c>
      <c r="V558" s="222">
        <f>_xlfn.XLOOKUP($A558,'General Motors'!A:A,'General Motors'!B:B,"N/A")</f>
        <v>45.74</v>
      </c>
      <c r="W558" s="5">
        <f t="shared" si="166"/>
        <v>3909.1279340000001</v>
      </c>
      <c r="X558" s="5">
        <f t="shared" si="176"/>
        <v>6.7684726262384975E-2</v>
      </c>
      <c r="Y558" s="222">
        <f>_xlfn.XLOOKUP($A558,Chevron!A:A,Chevron!B:B,"N/A")</f>
        <v>146.03</v>
      </c>
      <c r="Z558" s="5">
        <f t="shared" si="167"/>
        <v>12480.322523000001</v>
      </c>
      <c r="AA558" s="5">
        <f t="shared" si="177"/>
        <v>5.7486556022397828E-2</v>
      </c>
      <c r="AB558" s="222">
        <f>_xlfn.XLOOKUP($A558,Boeing!A:A,Boeing!B:B,"N/A")</f>
        <v>160.82</v>
      </c>
      <c r="AC558" s="5">
        <f t="shared" si="168"/>
        <v>13744.336562</v>
      </c>
      <c r="AD558" s="5">
        <f t="shared" si="178"/>
        <v>0.14403633354639944</v>
      </c>
      <c r="AE558" s="222">
        <f>_xlfn.XLOOKUP(A558,Amazon!A:A,Amazon!B:B,"N/A")</f>
        <v>191.1</v>
      </c>
      <c r="AF558" s="5">
        <f t="shared" si="169"/>
        <v>16332.18951</v>
      </c>
      <c r="AG558" s="5">
        <f t="shared" si="179"/>
        <v>0.11035109077253447</v>
      </c>
      <c r="AH558" s="8">
        <v>1299048</v>
      </c>
      <c r="AI558" s="393">
        <v>466369.04729999998</v>
      </c>
      <c r="AJ558" s="393">
        <v>8.5941749999999997E-2</v>
      </c>
    </row>
    <row r="559" spans="1:36">
      <c r="A559" s="4">
        <v>45757</v>
      </c>
      <c r="B559" s="222">
        <f>_xlfn.XLOOKUP(A559,'USD RUB'!B:B,'USD RUB'!C:C,"N/A")</f>
        <v>86.092299999999994</v>
      </c>
      <c r="C559" s="222">
        <f>IFERROR(EXP(_xlfn.XLOOKUP(A559,'Bonds (CP)'!$A$4:$A$513,'Work Sheet'!$B$3:$B$512)/252)-1,"N/A")</f>
        <v>0.46798348853878036</v>
      </c>
      <c r="D559" s="222">
        <f>IFERROR(_xlfn.XLOOKUP($A559,Intel!$A$2:$A$502,Intel!$B$2:$B$502),"N/A")</f>
        <v>19.88</v>
      </c>
      <c r="E559" s="5">
        <f t="shared" si="160"/>
        <v>1711.5149239999998</v>
      </c>
      <c r="F559" s="5">
        <f t="shared" si="170"/>
        <v>-6.9850114237034799E-2</v>
      </c>
      <c r="G559" s="222">
        <f>IFERROR(_xlfn.XLOOKUP(A559,Apple!A:A,Apple!B:B),"N/A")</f>
        <v>190.42</v>
      </c>
      <c r="H559" s="5">
        <f t="shared" si="161"/>
        <v>16393.695765999997</v>
      </c>
      <c r="I559" s="5">
        <f t="shared" si="171"/>
        <v>-3.5354922836601577E-2</v>
      </c>
      <c r="J559" s="222">
        <f>IFERROR(_xlfn.XLOOKUP(A559,Microsoft!A:A,Microsoft!B:B),"N/A")</f>
        <v>381.35</v>
      </c>
      <c r="K559" s="5">
        <f t="shared" si="162"/>
        <v>32831.298604999996</v>
      </c>
      <c r="L559" s="5">
        <f t="shared" si="172"/>
        <v>-1.622808287073374E-2</v>
      </c>
      <c r="M559" s="222">
        <f>IFERROR(_xlfn.XLOOKUP($A559,Cisco!A:A,Cisco!B:B),"N/A")</f>
        <v>56.59</v>
      </c>
      <c r="N559" s="5">
        <f t="shared" si="163"/>
        <v>4871.9632570000003</v>
      </c>
      <c r="O559" s="5">
        <f t="shared" si="173"/>
        <v>-1.9336620773520163E-2</v>
      </c>
      <c r="P559" s="222">
        <f>IFERROR(_xlfn.XLOOKUP($A559,Disney!A:A,Disney!B:B),"N/A")</f>
        <v>85.23</v>
      </c>
      <c r="Q559" s="5">
        <f t="shared" si="164"/>
        <v>7337.6467290000001</v>
      </c>
      <c r="R559" s="5">
        <f t="shared" si="174"/>
        <v>-6.1062125344023666E-2</v>
      </c>
      <c r="S559" s="222">
        <f>_xlfn.XLOOKUP(A559,FedEx!A:A,FedEx!B:B,"N/A")</f>
        <v>206.4</v>
      </c>
      <c r="T559" s="5">
        <f t="shared" si="165"/>
        <v>17769.450720000001</v>
      </c>
      <c r="U559" s="5">
        <f t="shared" si="175"/>
        <v>-4.5989107732016699E-2</v>
      </c>
      <c r="V559" s="222">
        <f>_xlfn.XLOOKUP($A559,'General Motors'!A:A,'General Motors'!B:B,"N/A")</f>
        <v>43.73</v>
      </c>
      <c r="W559" s="5">
        <f t="shared" si="166"/>
        <v>3764.8162789999997</v>
      </c>
      <c r="X559" s="5">
        <f t="shared" si="176"/>
        <v>-3.6916585344991315E-2</v>
      </c>
      <c r="Y559" s="222">
        <f>_xlfn.XLOOKUP($A559,Chevron!A:A,Chevron!B:B,"N/A")</f>
        <v>134.97999999999999</v>
      </c>
      <c r="Z559" s="5">
        <f t="shared" si="167"/>
        <v>11620.738653999999</v>
      </c>
      <c r="AA559" s="5">
        <f t="shared" si="177"/>
        <v>-6.8875132627051361E-2</v>
      </c>
      <c r="AB559" s="222">
        <f>_xlfn.XLOOKUP($A559,Boeing!A:A,Boeing!B:B,"N/A")</f>
        <v>155.52000000000001</v>
      </c>
      <c r="AC559" s="5">
        <f t="shared" si="168"/>
        <v>13389.074495999999</v>
      </c>
      <c r="AD559" s="5">
        <f t="shared" si="178"/>
        <v>-2.5847887556989857E-2</v>
      </c>
      <c r="AE559" s="222">
        <f>_xlfn.XLOOKUP(A559,Amazon!A:A,Amazon!B:B,"N/A")</f>
        <v>181.22</v>
      </c>
      <c r="AF559" s="5">
        <f t="shared" si="169"/>
        <v>15601.646605999998</v>
      </c>
      <c r="AG559" s="5">
        <f t="shared" si="179"/>
        <v>-4.4730249030768277E-2</v>
      </c>
      <c r="AH559" s="9">
        <v>1230260</v>
      </c>
      <c r="AI559" s="393">
        <v>453538.54100000003</v>
      </c>
      <c r="AJ559" s="393">
        <v>-2.7511500000000001E-2</v>
      </c>
    </row>
    <row r="560" spans="1:36">
      <c r="A560" s="4">
        <v>45758</v>
      </c>
      <c r="B560" s="222">
        <f>_xlfn.XLOOKUP(A560,'USD RUB'!B:B,'USD RUB'!C:C,"N/A")</f>
        <v>85.015900000000002</v>
      </c>
      <c r="C560" s="222">
        <f>IFERROR(EXP(_xlfn.XLOOKUP(A560,'Bonds (CP)'!$A$4:$A$513,'Work Sheet'!$B$3:$B$512)/252)-1,"N/A")</f>
        <v>0.46754956550121451</v>
      </c>
      <c r="D560" s="222">
        <f>IFERROR(_xlfn.XLOOKUP($A560,Intel!$A$2:$A$502,Intel!$B$2:$B$502),"N/A")</f>
        <v>19.739999999999998</v>
      </c>
      <c r="E560" s="5">
        <f t="shared" si="160"/>
        <v>1678.2138659999998</v>
      </c>
      <c r="F560" s="5">
        <f t="shared" si="170"/>
        <v>-1.9457065511396032E-2</v>
      </c>
      <c r="G560" s="222">
        <f>IFERROR(_xlfn.XLOOKUP(A560,Apple!A:A,Apple!B:B),"N/A")</f>
        <v>198.15</v>
      </c>
      <c r="H560" s="5">
        <f t="shared" si="161"/>
        <v>16845.900584999999</v>
      </c>
      <c r="I560" s="5">
        <f t="shared" si="171"/>
        <v>2.758406801337987E-2</v>
      </c>
      <c r="J560" s="222">
        <f>IFERROR(_xlfn.XLOOKUP(A560,Microsoft!A:A,Microsoft!B:B),"N/A")</f>
        <v>388.45</v>
      </c>
      <c r="K560" s="5">
        <f t="shared" si="162"/>
        <v>33024.426355000003</v>
      </c>
      <c r="L560" s="5">
        <f t="shared" si="172"/>
        <v>5.8824279942004676E-3</v>
      </c>
      <c r="M560" s="222">
        <f>IFERROR(_xlfn.XLOOKUP($A560,Cisco!A:A,Cisco!B:B),"N/A")</f>
        <v>57.33</v>
      </c>
      <c r="N560" s="5">
        <f t="shared" si="163"/>
        <v>4873.9615469999999</v>
      </c>
      <c r="O560" s="5">
        <f t="shared" si="173"/>
        <v>4.1016113927550002E-4</v>
      </c>
      <c r="P560" s="222">
        <f>IFERROR(_xlfn.XLOOKUP($A560,Disney!A:A,Disney!B:B),"N/A")</f>
        <v>84.89</v>
      </c>
      <c r="Q560" s="5">
        <f t="shared" si="164"/>
        <v>7216.9997510000003</v>
      </c>
      <c r="R560" s="5">
        <f t="shared" si="174"/>
        <v>-1.644218949969023E-2</v>
      </c>
      <c r="S560" s="222">
        <f>_xlfn.XLOOKUP(A560,FedEx!A:A,FedEx!B:B,"N/A")</f>
        <v>207.77</v>
      </c>
      <c r="T560" s="5">
        <f t="shared" si="165"/>
        <v>17663.753543000003</v>
      </c>
      <c r="U560" s="5">
        <f t="shared" si="175"/>
        <v>-5.9482523498057827E-3</v>
      </c>
      <c r="V560" s="222">
        <f>_xlfn.XLOOKUP($A560,'General Motors'!A:A,'General Motors'!B:B,"N/A")</f>
        <v>43.63</v>
      </c>
      <c r="W560" s="5">
        <f t="shared" si="166"/>
        <v>3709.2437170000003</v>
      </c>
      <c r="X560" s="5">
        <f t="shared" si="176"/>
        <v>-1.4761028927223085E-2</v>
      </c>
      <c r="Y560" s="222">
        <f>_xlfn.XLOOKUP($A560,Chevron!A:A,Chevron!B:B,"N/A")</f>
        <v>135.63</v>
      </c>
      <c r="Z560" s="5">
        <f t="shared" si="167"/>
        <v>11530.706517000001</v>
      </c>
      <c r="AA560" s="5">
        <f t="shared" si="177"/>
        <v>-7.7475399525492872E-3</v>
      </c>
      <c r="AB560" s="222">
        <f>_xlfn.XLOOKUP($A560,Boeing!A:A,Boeing!B:B,"N/A")</f>
        <v>156.84</v>
      </c>
      <c r="AC560" s="5">
        <f t="shared" si="168"/>
        <v>13333.893756000001</v>
      </c>
      <c r="AD560" s="5">
        <f t="shared" si="178"/>
        <v>-4.1213259375383338E-3</v>
      </c>
      <c r="AE560" s="222">
        <f>_xlfn.XLOOKUP(A560,Amazon!A:A,Amazon!B:B,"N/A")</f>
        <v>184.87</v>
      </c>
      <c r="AF560" s="5">
        <f t="shared" si="169"/>
        <v>15716.889433</v>
      </c>
      <c r="AG560" s="5">
        <f t="shared" si="179"/>
        <v>7.3865810391886555E-3</v>
      </c>
      <c r="AH560" s="393">
        <v>5363.36</v>
      </c>
      <c r="AI560" s="393">
        <v>455970.8774</v>
      </c>
      <c r="AJ560" s="393">
        <v>5.3630199999999996E-3</v>
      </c>
    </row>
    <row r="561" spans="1:36">
      <c r="A561" s="4">
        <v>45759</v>
      </c>
      <c r="B561" s="222">
        <f>_xlfn.XLOOKUP(A561,'USD RUB'!B:B,'USD RUB'!C:C,"N/A")</f>
        <v>84.004000000000005</v>
      </c>
      <c r="C561" s="222" t="str">
        <f>IFERROR(EXP(_xlfn.XLOOKUP(A561,'Bonds (CP)'!$A$4:$A$513,'Work Sheet'!$B$3:$B$512)/252)-1,"N/A")</f>
        <v>N/A</v>
      </c>
      <c r="D561" s="222" t="str">
        <f>IFERROR(_xlfn.XLOOKUP($A561,Intel!$A$2:$A$502,Intel!$B$2:$B$502),"N/A")</f>
        <v>N/A</v>
      </c>
      <c r="E561" s="5" t="str">
        <f t="shared" si="160"/>
        <v>N/A</v>
      </c>
      <c r="F561" s="5" t="str">
        <f t="shared" si="170"/>
        <v>N/A</v>
      </c>
      <c r="G561" s="222" t="str">
        <f>IFERROR(_xlfn.XLOOKUP(A561,Apple!A:A,Apple!B:B),"N/A")</f>
        <v>N/A</v>
      </c>
      <c r="H561" s="5" t="str">
        <f t="shared" si="161"/>
        <v>N/A</v>
      </c>
      <c r="I561" s="5" t="str">
        <f t="shared" si="171"/>
        <v>N/A</v>
      </c>
      <c r="J561" s="222" t="str">
        <f>IFERROR(_xlfn.XLOOKUP(A561,Microsoft!A:A,Microsoft!B:B),"N/A")</f>
        <v>N/A</v>
      </c>
      <c r="K561" s="5" t="str">
        <f t="shared" si="162"/>
        <v>N/A</v>
      </c>
      <c r="L561" s="5" t="str">
        <f t="shared" si="172"/>
        <v>N/A</v>
      </c>
      <c r="M561" s="222" t="str">
        <f>IFERROR(_xlfn.XLOOKUP($A561,Cisco!A:A,Cisco!B:B),"N/A")</f>
        <v>N/A</v>
      </c>
      <c r="N561" s="5" t="str">
        <f t="shared" si="163"/>
        <v>N/A</v>
      </c>
      <c r="O561" s="5" t="str">
        <f t="shared" si="173"/>
        <v>N/A</v>
      </c>
      <c r="P561" s="222" t="str">
        <f>IFERROR(_xlfn.XLOOKUP($A561,Disney!A:A,Disney!B:B),"N/A")</f>
        <v>N/A</v>
      </c>
      <c r="Q561" s="5" t="str">
        <f t="shared" si="164"/>
        <v>N/A</v>
      </c>
      <c r="R561" s="5" t="str">
        <f t="shared" si="174"/>
        <v>N/A</v>
      </c>
      <c r="S561" s="222" t="str">
        <f>_xlfn.XLOOKUP(A561,FedEx!A:A,FedEx!B:B,"N/A")</f>
        <v>N/A</v>
      </c>
      <c r="T561" s="5" t="str">
        <f t="shared" si="165"/>
        <v>N/A</v>
      </c>
      <c r="U561" s="5" t="str">
        <f t="shared" si="175"/>
        <v>N/A</v>
      </c>
      <c r="V561" s="222" t="str">
        <f>_xlfn.XLOOKUP($A561,'General Motors'!A:A,'General Motors'!B:B,"N/A")</f>
        <v>N/A</v>
      </c>
      <c r="W561" s="5" t="str">
        <f t="shared" si="166"/>
        <v>N/A</v>
      </c>
      <c r="X561" s="5" t="str">
        <f t="shared" si="176"/>
        <v>N/A</v>
      </c>
      <c r="Y561" s="222" t="str">
        <f>_xlfn.XLOOKUP($A561,Chevron!A:A,Chevron!B:B,"N/A")</f>
        <v>N/A</v>
      </c>
      <c r="Z561" s="5" t="str">
        <f t="shared" si="167"/>
        <v>N/A</v>
      </c>
      <c r="AA561" s="5" t="str">
        <f t="shared" si="177"/>
        <v>N/A</v>
      </c>
      <c r="AB561" s="222" t="str">
        <f>_xlfn.XLOOKUP($A561,Boeing!A:A,Boeing!B:B,"N/A")</f>
        <v>N/A</v>
      </c>
      <c r="AC561" s="5" t="str">
        <f t="shared" si="168"/>
        <v>N/A</v>
      </c>
      <c r="AD561" s="5" t="str">
        <f t="shared" si="178"/>
        <v>N/A</v>
      </c>
      <c r="AE561" s="222" t="str">
        <f>_xlfn.XLOOKUP(A561,Amazon!A:A,Amazon!B:B,"N/A")</f>
        <v>N/A</v>
      </c>
      <c r="AF561" s="5" t="str">
        <f t="shared" si="169"/>
        <v>N/A</v>
      </c>
      <c r="AG561" s="5" t="str">
        <f t="shared" si="179"/>
        <v>N/A</v>
      </c>
      <c r="AH561" s="6" t="s">
        <v>36</v>
      </c>
      <c r="AI561" s="6" t="s">
        <v>36</v>
      </c>
      <c r="AJ561" s="6" t="s">
        <v>36</v>
      </c>
    </row>
    <row r="562" spans="1:36">
      <c r="A562" s="4">
        <v>45760</v>
      </c>
      <c r="B562" s="222" t="str">
        <f>_xlfn.XLOOKUP(A562,'USD RUB'!B:B,'USD RUB'!C:C,"N/A")</f>
        <v>N/A</v>
      </c>
      <c r="C562" s="222" t="str">
        <f>IFERROR(EXP(_xlfn.XLOOKUP(A562,'Bonds (CP)'!$A$4:$A$513,'Work Sheet'!$B$3:$B$512)/252)-1,"N/A")</f>
        <v>N/A</v>
      </c>
      <c r="D562" s="222" t="str">
        <f>IFERROR(_xlfn.XLOOKUP($A562,Intel!$A$2:$A$502,Intel!$B$2:$B$502),"N/A")</f>
        <v>N/A</v>
      </c>
      <c r="E562" s="5" t="str">
        <f t="shared" si="160"/>
        <v>N/A</v>
      </c>
      <c r="F562" s="5" t="str">
        <f t="shared" si="170"/>
        <v>N/A</v>
      </c>
      <c r="G562" s="222" t="str">
        <f>IFERROR(_xlfn.XLOOKUP(A562,Apple!A:A,Apple!B:B),"N/A")</f>
        <v>N/A</v>
      </c>
      <c r="H562" s="5" t="str">
        <f t="shared" si="161"/>
        <v>N/A</v>
      </c>
      <c r="I562" s="5" t="str">
        <f t="shared" si="171"/>
        <v>N/A</v>
      </c>
      <c r="J562" s="222" t="str">
        <f>IFERROR(_xlfn.XLOOKUP(A562,Microsoft!A:A,Microsoft!B:B),"N/A")</f>
        <v>N/A</v>
      </c>
      <c r="K562" s="5" t="str">
        <f t="shared" si="162"/>
        <v>N/A</v>
      </c>
      <c r="L562" s="5" t="str">
        <f t="shared" si="172"/>
        <v>N/A</v>
      </c>
      <c r="M562" s="222" t="str">
        <f>IFERROR(_xlfn.XLOOKUP($A562,Cisco!A:A,Cisco!B:B),"N/A")</f>
        <v>N/A</v>
      </c>
      <c r="N562" s="5" t="str">
        <f t="shared" si="163"/>
        <v>N/A</v>
      </c>
      <c r="O562" s="5" t="str">
        <f t="shared" si="173"/>
        <v>N/A</v>
      </c>
      <c r="P562" s="222" t="str">
        <f>IFERROR(_xlfn.XLOOKUP($A562,Disney!A:A,Disney!B:B),"N/A")</f>
        <v>N/A</v>
      </c>
      <c r="Q562" s="5" t="str">
        <f t="shared" si="164"/>
        <v>N/A</v>
      </c>
      <c r="R562" s="5" t="str">
        <f t="shared" si="174"/>
        <v>N/A</v>
      </c>
      <c r="S562" s="222" t="str">
        <f>_xlfn.XLOOKUP(A562,FedEx!A:A,FedEx!B:B,"N/A")</f>
        <v>N/A</v>
      </c>
      <c r="T562" s="5" t="str">
        <f t="shared" si="165"/>
        <v>N/A</v>
      </c>
      <c r="U562" s="5" t="str">
        <f t="shared" si="175"/>
        <v>N/A</v>
      </c>
      <c r="V562" s="222" t="str">
        <f>_xlfn.XLOOKUP($A562,'General Motors'!A:A,'General Motors'!B:B,"N/A")</f>
        <v>N/A</v>
      </c>
      <c r="W562" s="5" t="str">
        <f t="shared" si="166"/>
        <v>N/A</v>
      </c>
      <c r="X562" s="5" t="str">
        <f t="shared" si="176"/>
        <v>N/A</v>
      </c>
      <c r="Y562" s="222" t="str">
        <f>_xlfn.XLOOKUP($A562,Chevron!A:A,Chevron!B:B,"N/A")</f>
        <v>N/A</v>
      </c>
      <c r="Z562" s="5" t="str">
        <f t="shared" si="167"/>
        <v>N/A</v>
      </c>
      <c r="AA562" s="5" t="str">
        <f t="shared" si="177"/>
        <v>N/A</v>
      </c>
      <c r="AB562" s="222" t="str">
        <f>_xlfn.XLOOKUP($A562,Boeing!A:A,Boeing!B:B,"N/A")</f>
        <v>N/A</v>
      </c>
      <c r="AC562" s="5" t="str">
        <f t="shared" si="168"/>
        <v>N/A</v>
      </c>
      <c r="AD562" s="5" t="str">
        <f t="shared" si="178"/>
        <v>N/A</v>
      </c>
      <c r="AE562" s="222" t="str">
        <f>_xlfn.XLOOKUP(A562,Amazon!A:A,Amazon!B:B,"N/A")</f>
        <v>N/A</v>
      </c>
      <c r="AF562" s="5" t="str">
        <f t="shared" si="169"/>
        <v>N/A</v>
      </c>
      <c r="AG562" s="5" t="str">
        <f t="shared" si="179"/>
        <v>N/A</v>
      </c>
      <c r="AH562" s="6" t="s">
        <v>36</v>
      </c>
      <c r="AI562" s="6" t="s">
        <v>36</v>
      </c>
      <c r="AJ562" s="6" t="s">
        <v>36</v>
      </c>
    </row>
    <row r="563" spans="1:36">
      <c r="A563" s="4">
        <v>45761</v>
      </c>
      <c r="B563" s="222" t="str">
        <f>_xlfn.XLOOKUP(A563,'USD RUB'!B:B,'USD RUB'!C:C,"N/A")</f>
        <v>N/A</v>
      </c>
      <c r="C563" s="222" t="str">
        <f>IFERROR(EXP(_xlfn.XLOOKUP(A563,'Bonds (CP)'!$A$4:$A$513,'Work Sheet'!$B$3:$B$512)/252)-1,"N/A")</f>
        <v>N/A</v>
      </c>
      <c r="D563" s="222">
        <f>IFERROR(_xlfn.XLOOKUP($A563,Intel!$A$2:$A$502,Intel!$B$2:$B$502),"N/A")</f>
        <v>20.309999999999999</v>
      </c>
      <c r="E563" s="5" t="str">
        <f t="shared" si="160"/>
        <v>N/A</v>
      </c>
      <c r="F563" s="5" t="str">
        <f t="shared" si="170"/>
        <v>N/A</v>
      </c>
      <c r="G563" s="222">
        <f>IFERROR(_xlfn.XLOOKUP(A563,Apple!A:A,Apple!B:B),"N/A")</f>
        <v>202.52</v>
      </c>
      <c r="H563" s="5" t="str">
        <f t="shared" si="161"/>
        <v>N/A</v>
      </c>
      <c r="I563" s="5" t="str">
        <f t="shared" si="171"/>
        <v>N/A</v>
      </c>
      <c r="J563" s="222">
        <f>IFERROR(_xlfn.XLOOKUP(A563,Microsoft!A:A,Microsoft!B:B),"N/A")</f>
        <v>387.81</v>
      </c>
      <c r="K563" s="5" t="str">
        <f t="shared" si="162"/>
        <v>N/A</v>
      </c>
      <c r="L563" s="5" t="str">
        <f t="shared" si="172"/>
        <v>N/A</v>
      </c>
      <c r="M563" s="222">
        <f>IFERROR(_xlfn.XLOOKUP($A563,Cisco!A:A,Cisco!B:B),"N/A")</f>
        <v>57.41</v>
      </c>
      <c r="N563" s="5" t="str">
        <f t="shared" si="163"/>
        <v>N/A</v>
      </c>
      <c r="O563" s="5" t="str">
        <f t="shared" si="173"/>
        <v>N/A</v>
      </c>
      <c r="P563" s="222">
        <f>IFERROR(_xlfn.XLOOKUP($A563,Disney!A:A,Disney!B:B),"N/A")</f>
        <v>84.66</v>
      </c>
      <c r="Q563" s="5" t="str">
        <f t="shared" si="164"/>
        <v>N/A</v>
      </c>
      <c r="R563" s="5" t="str">
        <f t="shared" si="174"/>
        <v>N/A</v>
      </c>
      <c r="S563" s="222">
        <f>_xlfn.XLOOKUP(A563,FedEx!A:A,FedEx!B:B,"N/A")</f>
        <v>210.45</v>
      </c>
      <c r="T563" s="5" t="str">
        <f t="shared" si="165"/>
        <v>N/A</v>
      </c>
      <c r="U563" s="5" t="str">
        <f t="shared" si="175"/>
        <v>N/A</v>
      </c>
      <c r="V563" s="222">
        <f>_xlfn.XLOOKUP($A563,'General Motors'!A:A,'General Motors'!B:B,"N/A")</f>
        <v>45.14</v>
      </c>
      <c r="W563" s="5" t="str">
        <f t="shared" si="166"/>
        <v>N/A</v>
      </c>
      <c r="X563" s="5" t="str">
        <f t="shared" si="176"/>
        <v>N/A</v>
      </c>
      <c r="Y563" s="222">
        <f>_xlfn.XLOOKUP($A563,Chevron!A:A,Chevron!B:B,"N/A")</f>
        <v>135.32</v>
      </c>
      <c r="Z563" s="5" t="str">
        <f t="shared" si="167"/>
        <v>N/A</v>
      </c>
      <c r="AA563" s="5" t="str">
        <f t="shared" si="177"/>
        <v>N/A</v>
      </c>
      <c r="AB563" s="222">
        <f>_xlfn.XLOOKUP($A563,Boeing!A:A,Boeing!B:B,"N/A")</f>
        <v>159.28</v>
      </c>
      <c r="AC563" s="5" t="str">
        <f t="shared" si="168"/>
        <v>N/A</v>
      </c>
      <c r="AD563" s="5" t="str">
        <f t="shared" si="178"/>
        <v>N/A</v>
      </c>
      <c r="AE563" s="222">
        <f>_xlfn.XLOOKUP(A563,Amazon!A:A,Amazon!B:B,"N/A")</f>
        <v>182.12</v>
      </c>
      <c r="AF563" s="5" t="str">
        <f t="shared" si="169"/>
        <v>N/A</v>
      </c>
      <c r="AG563" s="5" t="str">
        <f t="shared" si="179"/>
        <v>N/A</v>
      </c>
      <c r="AH563" s="393">
        <v>5405.97</v>
      </c>
      <c r="AI563" s="6" t="s">
        <v>36</v>
      </c>
      <c r="AJ563" s="6" t="s">
        <v>36</v>
      </c>
    </row>
    <row r="564" spans="1:36">
      <c r="A564" s="4">
        <v>45762</v>
      </c>
      <c r="B564" s="222">
        <f>_xlfn.XLOOKUP(A564,'USD RUB'!B:B,'USD RUB'!C:C,"N/A")</f>
        <v>82.767099999999999</v>
      </c>
      <c r="C564" s="222" t="str">
        <f>IFERROR(EXP(_xlfn.XLOOKUP(A564,'Bonds (CP)'!$A$4:$A$513,'Work Sheet'!$B$3:$B$512)/252)-1,"N/A")</f>
        <v>N/A</v>
      </c>
      <c r="D564" s="222">
        <f>IFERROR(_xlfn.XLOOKUP($A564,Intel!$A$2:$A$502,Intel!$B$2:$B$502),"N/A")</f>
        <v>19.850000000000001</v>
      </c>
      <c r="E564" s="5">
        <f t="shared" si="160"/>
        <v>1642.9269350000002</v>
      </c>
      <c r="F564" s="5" t="str">
        <f t="shared" si="170"/>
        <v>N/A</v>
      </c>
      <c r="G564" s="222">
        <f>IFERROR(_xlfn.XLOOKUP(A564,Apple!A:A,Apple!B:B),"N/A")</f>
        <v>202.14</v>
      </c>
      <c r="H564" s="5">
        <f t="shared" si="161"/>
        <v>16730.541593999998</v>
      </c>
      <c r="I564" s="5" t="str">
        <f t="shared" si="171"/>
        <v>N/A</v>
      </c>
      <c r="J564" s="222">
        <f>IFERROR(_xlfn.XLOOKUP(A564,Microsoft!A:A,Microsoft!B:B),"N/A")</f>
        <v>385.73</v>
      </c>
      <c r="K564" s="5">
        <f t="shared" si="162"/>
        <v>31925.753483</v>
      </c>
      <c r="L564" s="5" t="str">
        <f t="shared" si="172"/>
        <v>N/A</v>
      </c>
      <c r="M564" s="222">
        <f>IFERROR(_xlfn.XLOOKUP($A564,Cisco!A:A,Cisco!B:B),"N/A")</f>
        <v>57.2</v>
      </c>
      <c r="N564" s="5">
        <f t="shared" si="163"/>
        <v>4734.2781199999999</v>
      </c>
      <c r="O564" s="5" t="str">
        <f t="shared" si="173"/>
        <v>N/A</v>
      </c>
      <c r="P564" s="222">
        <f>IFERROR(_xlfn.XLOOKUP($A564,Disney!A:A,Disney!B:B),"N/A")</f>
        <v>85.01</v>
      </c>
      <c r="Q564" s="5">
        <f t="shared" si="164"/>
        <v>7036.0311710000005</v>
      </c>
      <c r="R564" s="5" t="str">
        <f t="shared" si="174"/>
        <v>N/A</v>
      </c>
      <c r="S564" s="222">
        <f>_xlfn.XLOOKUP(A564,FedEx!A:A,FedEx!B:B,"N/A")</f>
        <v>207.35</v>
      </c>
      <c r="T564" s="5">
        <f t="shared" si="165"/>
        <v>17161.758184999999</v>
      </c>
      <c r="U564" s="5" t="str">
        <f t="shared" si="175"/>
        <v>N/A</v>
      </c>
      <c r="V564" s="222">
        <f>_xlfn.XLOOKUP($A564,'General Motors'!A:A,'General Motors'!B:B,"N/A")</f>
        <v>44.54</v>
      </c>
      <c r="W564" s="5">
        <f t="shared" si="166"/>
        <v>3686.4466339999999</v>
      </c>
      <c r="X564" s="5" t="str">
        <f t="shared" si="176"/>
        <v>N/A</v>
      </c>
      <c r="Y564" s="222">
        <f>_xlfn.XLOOKUP($A564,Chevron!A:A,Chevron!B:B,"N/A")</f>
        <v>134.54</v>
      </c>
      <c r="Z564" s="5">
        <f t="shared" si="167"/>
        <v>11135.485633999999</v>
      </c>
      <c r="AA564" s="5" t="str">
        <f t="shared" si="177"/>
        <v>N/A</v>
      </c>
      <c r="AB564" s="222">
        <f>_xlfn.XLOOKUP($A564,Boeing!A:A,Boeing!B:B,"N/A")</f>
        <v>155.52000000000001</v>
      </c>
      <c r="AC564" s="5">
        <f t="shared" si="168"/>
        <v>12871.939392</v>
      </c>
      <c r="AD564" s="5" t="str">
        <f t="shared" si="178"/>
        <v>N/A</v>
      </c>
      <c r="AE564" s="222">
        <f>_xlfn.XLOOKUP(A564,Amazon!A:A,Amazon!B:B,"N/A")</f>
        <v>179.59</v>
      </c>
      <c r="AF564" s="5">
        <f t="shared" si="169"/>
        <v>14864.143489</v>
      </c>
      <c r="AG564" s="5" t="str">
        <f t="shared" si="179"/>
        <v>N/A</v>
      </c>
      <c r="AH564" s="393">
        <v>5396.63</v>
      </c>
      <c r="AI564" s="393">
        <v>446663.41489999997</v>
      </c>
      <c r="AJ564" s="6" t="s">
        <v>36</v>
      </c>
    </row>
    <row r="565" spans="1:36">
      <c r="A565" s="4">
        <v>45763</v>
      </c>
      <c r="B565" s="222">
        <f>_xlfn.XLOOKUP(A565,'USD RUB'!B:B,'USD RUB'!C:C,"N/A")</f>
        <v>82.300299999999993</v>
      </c>
      <c r="C565" s="222">
        <f>IFERROR(EXP(_xlfn.XLOOKUP(A565,'Bonds (CP)'!$A$4:$A$513,'Work Sheet'!$B$3:$B$512)/252)-1,"N/A")</f>
        <v>0.47083951046687056</v>
      </c>
      <c r="D565" s="222">
        <f>IFERROR(_xlfn.XLOOKUP($A565,Intel!$A$2:$A$502,Intel!$B$2:$B$502),"N/A")</f>
        <v>19.23</v>
      </c>
      <c r="E565" s="5">
        <f t="shared" si="160"/>
        <v>1582.634769</v>
      </c>
      <c r="F565" s="5">
        <f t="shared" si="170"/>
        <v>-3.6698020292667555E-2</v>
      </c>
      <c r="G565" s="222">
        <f>IFERROR(_xlfn.XLOOKUP(A565,Apple!A:A,Apple!B:B),"N/A")</f>
        <v>194.27</v>
      </c>
      <c r="H565" s="5">
        <f t="shared" si="161"/>
        <v>15988.479281</v>
      </c>
      <c r="I565" s="5">
        <f t="shared" si="171"/>
        <v>-4.4353753214188885E-2</v>
      </c>
      <c r="J565" s="222">
        <f>IFERROR(_xlfn.XLOOKUP(A565,Microsoft!A:A,Microsoft!B:B),"N/A")</f>
        <v>371.61</v>
      </c>
      <c r="K565" s="5">
        <f t="shared" si="162"/>
        <v>30583.614482999998</v>
      </c>
      <c r="L565" s="5">
        <f t="shared" si="172"/>
        <v>-4.2039383681724884E-2</v>
      </c>
      <c r="M565" s="222">
        <f>IFERROR(_xlfn.XLOOKUP($A565,Cisco!A:A,Cisco!B:B),"N/A")</f>
        <v>55.76</v>
      </c>
      <c r="N565" s="5">
        <f t="shared" si="163"/>
        <v>4589.0647279999994</v>
      </c>
      <c r="O565" s="5">
        <f t="shared" si="173"/>
        <v>-3.0672763263853375E-2</v>
      </c>
      <c r="P565" s="222">
        <f>IFERROR(_xlfn.XLOOKUP($A565,Disney!A:A,Disney!B:B),"N/A")</f>
        <v>82.77</v>
      </c>
      <c r="Q565" s="5">
        <f t="shared" si="164"/>
        <v>6811.9958309999993</v>
      </c>
      <c r="R565" s="5">
        <f t="shared" si="174"/>
        <v>-3.1841152285310259E-2</v>
      </c>
      <c r="S565" s="222">
        <f>_xlfn.XLOOKUP(A565,FedEx!A:A,FedEx!B:B,"N/A")</f>
        <v>203.56</v>
      </c>
      <c r="T565" s="5">
        <f t="shared" si="165"/>
        <v>16753.049068</v>
      </c>
      <c r="U565" s="5">
        <f t="shared" si="175"/>
        <v>-2.3815107554494341E-2</v>
      </c>
      <c r="V565" s="222">
        <f>_xlfn.XLOOKUP($A565,'General Motors'!A:A,'General Motors'!B:B,"N/A")</f>
        <v>44.22</v>
      </c>
      <c r="W565" s="5">
        <f t="shared" si="166"/>
        <v>3639.3192659999995</v>
      </c>
      <c r="X565" s="5">
        <f t="shared" si="176"/>
        <v>-1.2783955032834582E-2</v>
      </c>
      <c r="Y565" s="222">
        <f>_xlfn.XLOOKUP($A565,Chevron!A:A,Chevron!B:B,"N/A")</f>
        <v>135.36000000000001</v>
      </c>
      <c r="Z565" s="5">
        <f t="shared" si="167"/>
        <v>11140.168608</v>
      </c>
      <c r="AA565" s="5">
        <f t="shared" si="177"/>
        <v>4.2054510722921989E-4</v>
      </c>
      <c r="AB565" s="222">
        <f>_xlfn.XLOOKUP($A565,Boeing!A:A,Boeing!B:B,"N/A")</f>
        <v>156.47</v>
      </c>
      <c r="AC565" s="5">
        <f t="shared" si="168"/>
        <v>12877.527940999998</v>
      </c>
      <c r="AD565" s="5">
        <f t="shared" si="178"/>
        <v>4.3416526677186873E-4</v>
      </c>
      <c r="AE565" s="222">
        <f>_xlfn.XLOOKUP(A565,Amazon!A:A,Amazon!B:B,"N/A")</f>
        <v>174.33</v>
      </c>
      <c r="AF565" s="5">
        <f t="shared" si="169"/>
        <v>14347.411298999999</v>
      </c>
      <c r="AG565" s="5">
        <f t="shared" si="179"/>
        <v>-3.4763670734368368E-2</v>
      </c>
      <c r="AH565" s="8">
        <v>1232877</v>
      </c>
      <c r="AI565" s="393">
        <v>434191.69270000001</v>
      </c>
      <c r="AJ565" s="393">
        <v>-2.7921999999999999E-2</v>
      </c>
    </row>
    <row r="566" spans="1:36">
      <c r="A566" s="4">
        <v>45764</v>
      </c>
      <c r="B566" s="222">
        <f>_xlfn.XLOOKUP(A566,'USD RUB'!B:B,'USD RUB'!C:C,"N/A")</f>
        <v>82.589200000000005</v>
      </c>
      <c r="C566" s="222">
        <f>IFERROR(EXP(_xlfn.XLOOKUP(A566,'Bonds (CP)'!$A$4:$A$513,'Work Sheet'!$B$3:$B$512)/252)-1,"N/A")</f>
        <v>0.471400520910499</v>
      </c>
      <c r="D566" s="222">
        <f>IFERROR(_xlfn.XLOOKUP($A566,Intel!$A$2:$A$502,Intel!$B$2:$B$502),"N/A")</f>
        <v>18.93</v>
      </c>
      <c r="E566" s="5">
        <f t="shared" si="160"/>
        <v>1563.413556</v>
      </c>
      <c r="F566" s="5">
        <f t="shared" si="170"/>
        <v>-1.2145071861491497E-2</v>
      </c>
      <c r="G566" s="222">
        <f>IFERROR(_xlfn.XLOOKUP(A566,Apple!A:A,Apple!B:B),"N/A")</f>
        <v>196.98</v>
      </c>
      <c r="H566" s="5">
        <f t="shared" si="161"/>
        <v>16268.420615999999</v>
      </c>
      <c r="I566" s="5">
        <f t="shared" si="171"/>
        <v>1.750894066158426E-2</v>
      </c>
      <c r="J566" s="222">
        <f>IFERROR(_xlfn.XLOOKUP(A566,Microsoft!A:A,Microsoft!B:B),"N/A")</f>
        <v>367.78</v>
      </c>
      <c r="K566" s="5">
        <f t="shared" si="162"/>
        <v>30374.655975999998</v>
      </c>
      <c r="L566" s="5">
        <f t="shared" si="172"/>
        <v>-6.8323679372871426E-3</v>
      </c>
      <c r="M566" s="222">
        <f>IFERROR(_xlfn.XLOOKUP($A566,Cisco!A:A,Cisco!B:B),"N/A")</f>
        <v>55.76</v>
      </c>
      <c r="N566" s="5">
        <f t="shared" si="163"/>
        <v>4605.1737920000005</v>
      </c>
      <c r="O566" s="5">
        <f t="shared" si="173"/>
        <v>3.5103152722411046E-3</v>
      </c>
      <c r="P566" s="222">
        <f>IFERROR(_xlfn.XLOOKUP($A566,Disney!A:A,Disney!B:B),"N/A")</f>
        <v>84.81</v>
      </c>
      <c r="Q566" s="5">
        <f t="shared" si="164"/>
        <v>7004.3900520000007</v>
      </c>
      <c r="R566" s="5">
        <f t="shared" si="174"/>
        <v>2.824344373853771E-2</v>
      </c>
      <c r="S566" s="222">
        <f>_xlfn.XLOOKUP(A566,FedEx!A:A,FedEx!B:B,"N/A")</f>
        <v>207.55</v>
      </c>
      <c r="T566" s="5">
        <f t="shared" si="165"/>
        <v>17141.388460000002</v>
      </c>
      <c r="U566" s="5">
        <f t="shared" si="175"/>
        <v>2.318022172702694E-2</v>
      </c>
      <c r="V566" s="222">
        <f>_xlfn.XLOOKUP($A566,'General Motors'!A:A,'General Motors'!B:B,"N/A")</f>
        <v>44.57</v>
      </c>
      <c r="W566" s="5">
        <f t="shared" si="166"/>
        <v>3681.0006440000002</v>
      </c>
      <c r="X566" s="5">
        <f t="shared" si="176"/>
        <v>1.1453069915960734E-2</v>
      </c>
      <c r="Y566" s="222">
        <f>_xlfn.XLOOKUP($A566,Chevron!A:A,Chevron!B:B,"N/A")</f>
        <v>137.87</v>
      </c>
      <c r="Z566" s="5">
        <f t="shared" si="167"/>
        <v>11386.573004000002</v>
      </c>
      <c r="AA566" s="5">
        <f t="shared" si="177"/>
        <v>2.2118551762587702E-2</v>
      </c>
      <c r="AB566" s="222">
        <f>_xlfn.XLOOKUP($A566,Boeing!A:A,Boeing!B:B,"N/A")</f>
        <v>161.9</v>
      </c>
      <c r="AC566" s="5">
        <f t="shared" si="168"/>
        <v>13371.191480000001</v>
      </c>
      <c r="AD566" s="5">
        <f t="shared" si="178"/>
        <v>3.8335272209214732E-2</v>
      </c>
      <c r="AE566" s="222">
        <f>_xlfn.XLOOKUP(A566,Amazon!A:A,Amazon!B:B,"N/A")</f>
        <v>172.61</v>
      </c>
      <c r="AF566" s="5">
        <f t="shared" si="169"/>
        <v>14255.721812000002</v>
      </c>
      <c r="AG566" s="5">
        <f t="shared" si="179"/>
        <v>-6.3906641476423331E-3</v>
      </c>
      <c r="AH566" s="8">
        <v>1235434</v>
      </c>
      <c r="AI566" s="393">
        <v>436293.96679999999</v>
      </c>
      <c r="AJ566" s="393">
        <v>4.8418100000000002E-3</v>
      </c>
    </row>
    <row r="567" spans="1:36">
      <c r="A567" s="4">
        <v>45765</v>
      </c>
      <c r="B567" s="222">
        <f>_xlfn.XLOOKUP(A567,'USD RUB'!B:B,'USD RUB'!C:C,"N/A")</f>
        <v>82.02</v>
      </c>
      <c r="C567" s="222">
        <f>IFERROR(EXP(_xlfn.XLOOKUP(A567,'Bonds (CP)'!$A$4:$A$513,'Work Sheet'!$B$3:$B$512)/252)-1,"N/A")</f>
        <v>0.46980678353702854</v>
      </c>
      <c r="D567" s="222" t="str">
        <f>IFERROR(_xlfn.XLOOKUP($A567,Intel!$A$2:$A$502,Intel!$B$2:$B$502),"N/A")</f>
        <v>N/A</v>
      </c>
      <c r="E567" s="5" t="str">
        <f t="shared" si="160"/>
        <v>N/A</v>
      </c>
      <c r="F567" s="5" t="str">
        <f t="shared" si="170"/>
        <v>N/A</v>
      </c>
      <c r="G567" s="222" t="str">
        <f>IFERROR(_xlfn.XLOOKUP(A567,Apple!A:A,Apple!B:B),"N/A")</f>
        <v>N/A</v>
      </c>
      <c r="H567" s="5" t="str">
        <f t="shared" si="161"/>
        <v>N/A</v>
      </c>
      <c r="I567" s="5" t="str">
        <f t="shared" si="171"/>
        <v>N/A</v>
      </c>
      <c r="J567" s="222" t="str">
        <f>IFERROR(_xlfn.XLOOKUP(A567,Microsoft!A:A,Microsoft!B:B),"N/A")</f>
        <v>N/A</v>
      </c>
      <c r="K567" s="5" t="str">
        <f t="shared" si="162"/>
        <v>N/A</v>
      </c>
      <c r="L567" s="5" t="str">
        <f t="shared" si="172"/>
        <v>N/A</v>
      </c>
      <c r="M567" s="222" t="str">
        <f>IFERROR(_xlfn.XLOOKUP($A567,Cisco!A:A,Cisco!B:B),"N/A")</f>
        <v>N/A</v>
      </c>
      <c r="N567" s="5" t="str">
        <f t="shared" si="163"/>
        <v>N/A</v>
      </c>
      <c r="O567" s="5" t="str">
        <f t="shared" si="173"/>
        <v>N/A</v>
      </c>
      <c r="P567" s="222" t="str">
        <f>IFERROR(_xlfn.XLOOKUP($A567,Disney!A:A,Disney!B:B),"N/A")</f>
        <v>N/A</v>
      </c>
      <c r="Q567" s="5" t="str">
        <f t="shared" si="164"/>
        <v>N/A</v>
      </c>
      <c r="R567" s="5" t="str">
        <f t="shared" si="174"/>
        <v>N/A</v>
      </c>
      <c r="S567" s="222" t="str">
        <f>_xlfn.XLOOKUP(A567,FedEx!A:A,FedEx!B:B,"N/A")</f>
        <v>N/A</v>
      </c>
      <c r="T567" s="5" t="str">
        <f t="shared" si="165"/>
        <v>N/A</v>
      </c>
      <c r="U567" s="5" t="str">
        <f t="shared" si="175"/>
        <v>N/A</v>
      </c>
      <c r="V567" s="222" t="str">
        <f>_xlfn.XLOOKUP($A567,'General Motors'!A:A,'General Motors'!B:B,"N/A")</f>
        <v>N/A</v>
      </c>
      <c r="W567" s="5" t="str">
        <f t="shared" si="166"/>
        <v>N/A</v>
      </c>
      <c r="X567" s="5" t="str">
        <f t="shared" si="176"/>
        <v>N/A</v>
      </c>
      <c r="Y567" s="222" t="str">
        <f>_xlfn.XLOOKUP($A567,Chevron!A:A,Chevron!B:B,"N/A")</f>
        <v>N/A</v>
      </c>
      <c r="Z567" s="5" t="str">
        <f t="shared" si="167"/>
        <v>N/A</v>
      </c>
      <c r="AA567" s="5" t="str">
        <f t="shared" si="177"/>
        <v>N/A</v>
      </c>
      <c r="AB567" s="222" t="str">
        <f>_xlfn.XLOOKUP($A567,Boeing!A:A,Boeing!B:B,"N/A")</f>
        <v>N/A</v>
      </c>
      <c r="AC567" s="5" t="str">
        <f t="shared" si="168"/>
        <v>N/A</v>
      </c>
      <c r="AD567" s="5" t="str">
        <f t="shared" si="178"/>
        <v>N/A</v>
      </c>
      <c r="AE567" s="222" t="str">
        <f>_xlfn.XLOOKUP(A567,Amazon!A:A,Amazon!B:B,"N/A")</f>
        <v>N/A</v>
      </c>
      <c r="AF567" s="5" t="str">
        <f t="shared" si="169"/>
        <v>N/A</v>
      </c>
      <c r="AG567" s="5" t="str">
        <f t="shared" si="179"/>
        <v>N/A</v>
      </c>
      <c r="AH567" s="6" t="s">
        <v>36</v>
      </c>
      <c r="AI567" s="6" t="s">
        <v>36</v>
      </c>
      <c r="AJ567" s="6" t="s">
        <v>36</v>
      </c>
    </row>
    <row r="568" spans="1:36">
      <c r="A568" s="4">
        <v>45766</v>
      </c>
      <c r="B568" s="222">
        <f>_xlfn.XLOOKUP(A568,'USD RUB'!B:B,'USD RUB'!C:C,"N/A")</f>
        <v>81.137100000000004</v>
      </c>
      <c r="C568" s="222" t="str">
        <f>IFERROR(EXP(_xlfn.XLOOKUP(A568,'Bonds (CP)'!$A$4:$A$513,'Work Sheet'!$B$3:$B$512)/252)-1,"N/A")</f>
        <v>N/A</v>
      </c>
      <c r="D568" s="222" t="str">
        <f>IFERROR(_xlfn.XLOOKUP($A568,Intel!$A$2:$A$502,Intel!$B$2:$B$502),"N/A")</f>
        <v>N/A</v>
      </c>
      <c r="E568" s="5" t="str">
        <f t="shared" si="160"/>
        <v>N/A</v>
      </c>
      <c r="F568" s="5" t="str">
        <f t="shared" si="170"/>
        <v>N/A</v>
      </c>
      <c r="G568" s="222" t="str">
        <f>IFERROR(_xlfn.XLOOKUP(A568,Apple!A:A,Apple!B:B),"N/A")</f>
        <v>N/A</v>
      </c>
      <c r="H568" s="5" t="str">
        <f t="shared" si="161"/>
        <v>N/A</v>
      </c>
      <c r="I568" s="5" t="str">
        <f t="shared" si="171"/>
        <v>N/A</v>
      </c>
      <c r="J568" s="222" t="str">
        <f>IFERROR(_xlfn.XLOOKUP(A568,Microsoft!A:A,Microsoft!B:B),"N/A")</f>
        <v>N/A</v>
      </c>
      <c r="K568" s="5" t="str">
        <f t="shared" si="162"/>
        <v>N/A</v>
      </c>
      <c r="L568" s="5" t="str">
        <f t="shared" si="172"/>
        <v>N/A</v>
      </c>
      <c r="M568" s="222" t="str">
        <f>IFERROR(_xlfn.XLOOKUP($A568,Cisco!A:A,Cisco!B:B),"N/A")</f>
        <v>N/A</v>
      </c>
      <c r="N568" s="5" t="str">
        <f t="shared" si="163"/>
        <v>N/A</v>
      </c>
      <c r="O568" s="5" t="str">
        <f t="shared" si="173"/>
        <v>N/A</v>
      </c>
      <c r="P568" s="222" t="str">
        <f>IFERROR(_xlfn.XLOOKUP($A568,Disney!A:A,Disney!B:B),"N/A")</f>
        <v>N/A</v>
      </c>
      <c r="Q568" s="5" t="str">
        <f t="shared" si="164"/>
        <v>N/A</v>
      </c>
      <c r="R568" s="5" t="str">
        <f t="shared" si="174"/>
        <v>N/A</v>
      </c>
      <c r="S568" s="222" t="str">
        <f>_xlfn.XLOOKUP(A568,FedEx!A:A,FedEx!B:B,"N/A")</f>
        <v>N/A</v>
      </c>
      <c r="T568" s="5" t="str">
        <f t="shared" si="165"/>
        <v>N/A</v>
      </c>
      <c r="U568" s="5" t="str">
        <f t="shared" si="175"/>
        <v>N/A</v>
      </c>
      <c r="V568" s="222" t="str">
        <f>_xlfn.XLOOKUP($A568,'General Motors'!A:A,'General Motors'!B:B,"N/A")</f>
        <v>N/A</v>
      </c>
      <c r="W568" s="5" t="str">
        <f t="shared" si="166"/>
        <v>N/A</v>
      </c>
      <c r="X568" s="5" t="str">
        <f t="shared" si="176"/>
        <v>N/A</v>
      </c>
      <c r="Y568" s="222" t="str">
        <f>_xlfn.XLOOKUP($A568,Chevron!A:A,Chevron!B:B,"N/A")</f>
        <v>N/A</v>
      </c>
      <c r="Z568" s="5" t="str">
        <f t="shared" si="167"/>
        <v>N/A</v>
      </c>
      <c r="AA568" s="5" t="str">
        <f t="shared" si="177"/>
        <v>N/A</v>
      </c>
      <c r="AB568" s="222" t="str">
        <f>_xlfn.XLOOKUP($A568,Boeing!A:A,Boeing!B:B,"N/A")</f>
        <v>N/A</v>
      </c>
      <c r="AC568" s="5" t="str">
        <f t="shared" si="168"/>
        <v>N/A</v>
      </c>
      <c r="AD568" s="5" t="str">
        <f t="shared" si="178"/>
        <v>N/A</v>
      </c>
      <c r="AE568" s="222" t="str">
        <f>_xlfn.XLOOKUP(A568,Amazon!A:A,Amazon!B:B,"N/A")</f>
        <v>N/A</v>
      </c>
      <c r="AF568" s="5" t="str">
        <f t="shared" si="169"/>
        <v>N/A</v>
      </c>
      <c r="AG568" s="5" t="str">
        <f t="shared" si="179"/>
        <v>N/A</v>
      </c>
      <c r="AH568" s="6" t="s">
        <v>36</v>
      </c>
      <c r="AI568" s="6" t="s">
        <v>36</v>
      </c>
      <c r="AJ568" s="6" t="s">
        <v>36</v>
      </c>
    </row>
    <row r="569" spans="1:36">
      <c r="A569" s="4">
        <v>45767</v>
      </c>
      <c r="B569" s="222" t="str">
        <f>_xlfn.XLOOKUP(A569,'USD RUB'!B:B,'USD RUB'!C:C,"N/A")</f>
        <v>N/A</v>
      </c>
      <c r="C569" s="222" t="str">
        <f>IFERROR(EXP(_xlfn.XLOOKUP(A569,'Bonds (CP)'!$A$4:$A$513,'Work Sheet'!$B$3:$B$512)/252)-1,"N/A")</f>
        <v>N/A</v>
      </c>
      <c r="D569" s="222" t="str">
        <f>IFERROR(_xlfn.XLOOKUP($A569,Intel!$A$2:$A$502,Intel!$B$2:$B$502),"N/A")</f>
        <v>N/A</v>
      </c>
      <c r="E569" s="5" t="str">
        <f t="shared" si="160"/>
        <v>N/A</v>
      </c>
      <c r="F569" s="5" t="str">
        <f t="shared" si="170"/>
        <v>N/A</v>
      </c>
      <c r="G569" s="222" t="str">
        <f>IFERROR(_xlfn.XLOOKUP(A569,Apple!A:A,Apple!B:B),"N/A")</f>
        <v>N/A</v>
      </c>
      <c r="H569" s="5" t="str">
        <f t="shared" si="161"/>
        <v>N/A</v>
      </c>
      <c r="I569" s="5" t="str">
        <f t="shared" si="171"/>
        <v>N/A</v>
      </c>
      <c r="J569" s="222" t="str">
        <f>IFERROR(_xlfn.XLOOKUP(A569,Microsoft!A:A,Microsoft!B:B),"N/A")</f>
        <v>N/A</v>
      </c>
      <c r="K569" s="5" t="str">
        <f t="shared" si="162"/>
        <v>N/A</v>
      </c>
      <c r="L569" s="5" t="str">
        <f t="shared" si="172"/>
        <v>N/A</v>
      </c>
      <c r="M569" s="222" t="str">
        <f>IFERROR(_xlfn.XLOOKUP($A569,Cisco!A:A,Cisco!B:B),"N/A")</f>
        <v>N/A</v>
      </c>
      <c r="N569" s="5" t="str">
        <f t="shared" si="163"/>
        <v>N/A</v>
      </c>
      <c r="O569" s="5" t="str">
        <f t="shared" si="173"/>
        <v>N/A</v>
      </c>
      <c r="P569" s="222" t="str">
        <f>IFERROR(_xlfn.XLOOKUP($A569,Disney!A:A,Disney!B:B),"N/A")</f>
        <v>N/A</v>
      </c>
      <c r="Q569" s="5" t="str">
        <f t="shared" si="164"/>
        <v>N/A</v>
      </c>
      <c r="R569" s="5" t="str">
        <f t="shared" si="174"/>
        <v>N/A</v>
      </c>
      <c r="S569" s="222" t="str">
        <f>_xlfn.XLOOKUP(A569,FedEx!A:A,FedEx!B:B,"N/A")</f>
        <v>N/A</v>
      </c>
      <c r="T569" s="5" t="str">
        <f t="shared" si="165"/>
        <v>N/A</v>
      </c>
      <c r="U569" s="5" t="str">
        <f t="shared" si="175"/>
        <v>N/A</v>
      </c>
      <c r="V569" s="222" t="str">
        <f>_xlfn.XLOOKUP($A569,'General Motors'!A:A,'General Motors'!B:B,"N/A")</f>
        <v>N/A</v>
      </c>
      <c r="W569" s="5" t="str">
        <f t="shared" si="166"/>
        <v>N/A</v>
      </c>
      <c r="X569" s="5" t="str">
        <f t="shared" si="176"/>
        <v>N/A</v>
      </c>
      <c r="Y569" s="222" t="str">
        <f>_xlfn.XLOOKUP($A569,Chevron!A:A,Chevron!B:B,"N/A")</f>
        <v>N/A</v>
      </c>
      <c r="Z569" s="5" t="str">
        <f t="shared" si="167"/>
        <v>N/A</v>
      </c>
      <c r="AA569" s="5" t="str">
        <f t="shared" si="177"/>
        <v>N/A</v>
      </c>
      <c r="AB569" s="222" t="str">
        <f>_xlfn.XLOOKUP($A569,Boeing!A:A,Boeing!B:B,"N/A")</f>
        <v>N/A</v>
      </c>
      <c r="AC569" s="5" t="str">
        <f t="shared" si="168"/>
        <v>N/A</v>
      </c>
      <c r="AD569" s="5" t="str">
        <f t="shared" si="178"/>
        <v>N/A</v>
      </c>
      <c r="AE569" s="222" t="str">
        <f>_xlfn.XLOOKUP(A569,Amazon!A:A,Amazon!B:B,"N/A")</f>
        <v>N/A</v>
      </c>
      <c r="AF569" s="5" t="str">
        <f t="shared" si="169"/>
        <v>N/A</v>
      </c>
      <c r="AG569" s="5" t="str">
        <f t="shared" si="179"/>
        <v>N/A</v>
      </c>
      <c r="AH569" s="6" t="s">
        <v>36</v>
      </c>
      <c r="AI569" s="6" t="s">
        <v>36</v>
      </c>
      <c r="AJ569" s="6" t="s">
        <v>36</v>
      </c>
    </row>
    <row r="570" spans="1:36">
      <c r="A570" s="4">
        <v>45768</v>
      </c>
      <c r="B570" s="222" t="str">
        <f>_xlfn.XLOOKUP(A570,'USD RUB'!B:B,'USD RUB'!C:C,"N/A")</f>
        <v>N/A</v>
      </c>
      <c r="C570" s="222">
        <f>IFERROR(EXP(_xlfn.XLOOKUP(A570,'Bonds (CP)'!$A$4:$A$513,'Work Sheet'!$B$3:$B$512)/252)-1,"N/A")</f>
        <v>0.46962948420680828</v>
      </c>
      <c r="D570" s="222">
        <f>IFERROR(_xlfn.XLOOKUP($A570,Intel!$A$2:$A$502,Intel!$B$2:$B$502),"N/A")</f>
        <v>18.84</v>
      </c>
      <c r="E570" s="5" t="str">
        <f t="shared" si="160"/>
        <v>N/A</v>
      </c>
      <c r="F570" s="5" t="str">
        <f t="shared" si="170"/>
        <v>N/A</v>
      </c>
      <c r="G570" s="222">
        <f>IFERROR(_xlfn.XLOOKUP(A570,Apple!A:A,Apple!B:B),"N/A")</f>
        <v>193.16</v>
      </c>
      <c r="H570" s="5" t="str">
        <f t="shared" si="161"/>
        <v>N/A</v>
      </c>
      <c r="I570" s="5" t="str">
        <f t="shared" si="171"/>
        <v>N/A</v>
      </c>
      <c r="J570" s="222">
        <f>IFERROR(_xlfn.XLOOKUP(A570,Microsoft!A:A,Microsoft!B:B),"N/A")</f>
        <v>359.12</v>
      </c>
      <c r="K570" s="5" t="str">
        <f t="shared" si="162"/>
        <v>N/A</v>
      </c>
      <c r="L570" s="5" t="str">
        <f t="shared" si="172"/>
        <v>N/A</v>
      </c>
      <c r="M570" s="222">
        <f>IFERROR(_xlfn.XLOOKUP($A570,Cisco!A:A,Cisco!B:B),"N/A")</f>
        <v>54.37</v>
      </c>
      <c r="N570" s="5" t="str">
        <f t="shared" si="163"/>
        <v>N/A</v>
      </c>
      <c r="O570" s="5" t="str">
        <f t="shared" si="173"/>
        <v>N/A</v>
      </c>
      <c r="P570" s="222">
        <f>IFERROR(_xlfn.XLOOKUP($A570,Disney!A:A,Disney!B:B),"N/A")</f>
        <v>84</v>
      </c>
      <c r="Q570" s="5" t="str">
        <f t="shared" si="164"/>
        <v>N/A</v>
      </c>
      <c r="R570" s="5" t="str">
        <f t="shared" si="174"/>
        <v>N/A</v>
      </c>
      <c r="S570" s="222">
        <f>_xlfn.XLOOKUP(A570,FedEx!A:A,FedEx!B:B,"N/A")</f>
        <v>205.12</v>
      </c>
      <c r="T570" s="5" t="str">
        <f t="shared" si="165"/>
        <v>N/A</v>
      </c>
      <c r="U570" s="5" t="str">
        <f t="shared" si="175"/>
        <v>N/A</v>
      </c>
      <c r="V570" s="222">
        <f>_xlfn.XLOOKUP($A570,'General Motors'!A:A,'General Motors'!B:B,"N/A")</f>
        <v>44.39</v>
      </c>
      <c r="W570" s="5" t="str">
        <f t="shared" si="166"/>
        <v>N/A</v>
      </c>
      <c r="X570" s="5" t="str">
        <f t="shared" si="176"/>
        <v>N/A</v>
      </c>
      <c r="Y570" s="222">
        <f>_xlfn.XLOOKUP($A570,Chevron!A:A,Chevron!B:B,"N/A")</f>
        <v>133.72999999999999</v>
      </c>
      <c r="Z570" s="5" t="str">
        <f t="shared" si="167"/>
        <v>N/A</v>
      </c>
      <c r="AA570" s="5" t="str">
        <f t="shared" si="177"/>
        <v>N/A</v>
      </c>
      <c r="AB570" s="222">
        <f>_xlfn.XLOOKUP($A570,Boeing!A:A,Boeing!B:B,"N/A")</f>
        <v>159.34</v>
      </c>
      <c r="AC570" s="5" t="str">
        <f t="shared" si="168"/>
        <v>N/A</v>
      </c>
      <c r="AD570" s="5" t="str">
        <f t="shared" si="178"/>
        <v>N/A</v>
      </c>
      <c r="AE570" s="222">
        <f>_xlfn.XLOOKUP(A570,Amazon!A:A,Amazon!B:B,"N/A")</f>
        <v>167.32</v>
      </c>
      <c r="AF570" s="5" t="str">
        <f t="shared" si="169"/>
        <v>N/A</v>
      </c>
      <c r="AG570" s="5" t="str">
        <f t="shared" si="179"/>
        <v>N/A</v>
      </c>
      <c r="AH570" s="8">
        <v>1189993</v>
      </c>
      <c r="AI570" s="6" t="s">
        <v>36</v>
      </c>
      <c r="AJ570" s="6" t="s">
        <v>36</v>
      </c>
    </row>
    <row r="571" spans="1:36">
      <c r="A571" s="4">
        <v>45769</v>
      </c>
      <c r="B571" s="222">
        <f>_xlfn.XLOOKUP(A571,'USD RUB'!B:B,'USD RUB'!C:C,"N/A")</f>
        <v>80.759699999999995</v>
      </c>
      <c r="C571" s="222">
        <f>IFERROR(EXP(_xlfn.XLOOKUP(A571,'Bonds (CP)'!$A$4:$A$513,'Work Sheet'!$B$3:$B$512)/252)-1,"N/A")</f>
        <v>0.47206688921557394</v>
      </c>
      <c r="D571" s="222">
        <f>IFERROR(_xlfn.XLOOKUP($A571,Intel!$A$2:$A$502,Intel!$B$2:$B$502),"N/A")</f>
        <v>19.510000000000002</v>
      </c>
      <c r="E571" s="5">
        <f t="shared" si="160"/>
        <v>1575.6217470000001</v>
      </c>
      <c r="F571" s="5" t="str">
        <f t="shared" si="170"/>
        <v>N/A</v>
      </c>
      <c r="G571" s="222">
        <f>IFERROR(_xlfn.XLOOKUP(A571,Apple!A:A,Apple!B:B),"N/A")</f>
        <v>199.74</v>
      </c>
      <c r="H571" s="5">
        <f t="shared" si="161"/>
        <v>16130.942477999999</v>
      </c>
      <c r="I571" s="5" t="str">
        <f t="shared" si="171"/>
        <v>N/A</v>
      </c>
      <c r="J571" s="222">
        <f>IFERROR(_xlfn.XLOOKUP(A571,Microsoft!A:A,Microsoft!B:B),"N/A")</f>
        <v>366.82</v>
      </c>
      <c r="K571" s="5">
        <f t="shared" si="162"/>
        <v>29624.273153999999</v>
      </c>
      <c r="L571" s="5" t="str">
        <f t="shared" si="172"/>
        <v>N/A</v>
      </c>
      <c r="M571" s="222">
        <f>IFERROR(_xlfn.XLOOKUP($A571,Cisco!A:A,Cisco!B:B),"N/A")</f>
        <v>55.04</v>
      </c>
      <c r="N571" s="5">
        <f t="shared" si="163"/>
        <v>4445.0138879999995</v>
      </c>
      <c r="O571" s="5" t="str">
        <f t="shared" si="173"/>
        <v>N/A</v>
      </c>
      <c r="P571" s="222">
        <f>IFERROR(_xlfn.XLOOKUP($A571,Disney!A:A,Disney!B:B),"N/A")</f>
        <v>86.09</v>
      </c>
      <c r="Q571" s="5">
        <f t="shared" si="164"/>
        <v>6952.6025730000001</v>
      </c>
      <c r="R571" s="5" t="str">
        <f t="shared" si="174"/>
        <v>N/A</v>
      </c>
      <c r="S571" s="222">
        <f>_xlfn.XLOOKUP(A571,FedEx!A:A,FedEx!B:B,"N/A")</f>
        <v>206.57</v>
      </c>
      <c r="T571" s="5">
        <f t="shared" si="165"/>
        <v>16682.531229</v>
      </c>
      <c r="U571" s="5" t="str">
        <f t="shared" si="175"/>
        <v>N/A</v>
      </c>
      <c r="V571" s="222">
        <f>_xlfn.XLOOKUP($A571,'General Motors'!A:A,'General Motors'!B:B,"N/A")</f>
        <v>45.16</v>
      </c>
      <c r="W571" s="5">
        <f t="shared" si="166"/>
        <v>3647.1080519999996</v>
      </c>
      <c r="X571" s="5" t="str">
        <f t="shared" si="176"/>
        <v>N/A</v>
      </c>
      <c r="Y571" s="222">
        <f>_xlfn.XLOOKUP($A571,Chevron!A:A,Chevron!B:B,"N/A")</f>
        <v>137.30000000000001</v>
      </c>
      <c r="Z571" s="5">
        <f t="shared" si="167"/>
        <v>11088.30681</v>
      </c>
      <c r="AA571" s="5" t="str">
        <f t="shared" si="177"/>
        <v>N/A</v>
      </c>
      <c r="AB571" s="222">
        <f>_xlfn.XLOOKUP($A571,Boeing!A:A,Boeing!B:B,"N/A")</f>
        <v>162.52000000000001</v>
      </c>
      <c r="AC571" s="5">
        <f t="shared" si="168"/>
        <v>13125.066444</v>
      </c>
      <c r="AD571" s="5" t="str">
        <f t="shared" si="178"/>
        <v>N/A</v>
      </c>
      <c r="AE571" s="222">
        <f>_xlfn.XLOOKUP(A571,Amazon!A:A,Amazon!B:B,"N/A")</f>
        <v>173.18</v>
      </c>
      <c r="AF571" s="5">
        <f t="shared" si="169"/>
        <v>13985.964845999999</v>
      </c>
      <c r="AG571" s="5" t="str">
        <f t="shared" si="179"/>
        <v>N/A</v>
      </c>
      <c r="AH571" s="393">
        <v>5287.76</v>
      </c>
      <c r="AI571" s="393">
        <v>427037.91129999998</v>
      </c>
      <c r="AJ571" s="6" t="s">
        <v>36</v>
      </c>
    </row>
    <row r="572" spans="1:36">
      <c r="A572" s="4">
        <v>45770</v>
      </c>
      <c r="B572" s="222">
        <f>_xlfn.XLOOKUP(A572,'USD RUB'!B:B,'USD RUB'!C:C,"N/A")</f>
        <v>81.462000000000003</v>
      </c>
      <c r="C572" s="222">
        <f>IFERROR(EXP(_xlfn.XLOOKUP(A572,'Bonds (CP)'!$A$4:$A$513,'Work Sheet'!$B$3:$B$512)/252)-1,"N/A")</f>
        <v>0.47270784513473418</v>
      </c>
      <c r="D572" s="222">
        <f>IFERROR(_xlfn.XLOOKUP($A572,Intel!$A$2:$A$502,Intel!$B$2:$B$502),"N/A")</f>
        <v>20.59</v>
      </c>
      <c r="E572" s="5">
        <f t="shared" si="160"/>
        <v>1677.30258</v>
      </c>
      <c r="F572" s="5">
        <f t="shared" si="170"/>
        <v>6.4533783691169022E-2</v>
      </c>
      <c r="G572" s="222">
        <f>IFERROR(_xlfn.XLOOKUP(A572,Apple!A:A,Apple!B:B),"N/A")</f>
        <v>204.6</v>
      </c>
      <c r="H572" s="5">
        <f t="shared" si="161"/>
        <v>16667.125199999999</v>
      </c>
      <c r="I572" s="5">
        <f t="shared" si="171"/>
        <v>3.3239392101934939E-2</v>
      </c>
      <c r="J572" s="222">
        <f>IFERROR(_xlfn.XLOOKUP(A572,Microsoft!A:A,Microsoft!B:B),"N/A")</f>
        <v>374.39</v>
      </c>
      <c r="K572" s="5">
        <f t="shared" si="162"/>
        <v>30498.55818</v>
      </c>
      <c r="L572" s="5">
        <f t="shared" si="172"/>
        <v>2.9512454920162412E-2</v>
      </c>
      <c r="M572" s="222">
        <f>IFERROR(_xlfn.XLOOKUP($A572,Cisco!A:A,Cisco!B:B),"N/A")</f>
        <v>55.63</v>
      </c>
      <c r="N572" s="5">
        <f t="shared" si="163"/>
        <v>4531.7310600000001</v>
      </c>
      <c r="O572" s="5">
        <f t="shared" si="173"/>
        <v>1.9508864130685089E-2</v>
      </c>
      <c r="P572" s="222">
        <f>IFERROR(_xlfn.XLOOKUP($A572,Disney!A:A,Disney!B:B),"N/A")</f>
        <v>87.29</v>
      </c>
      <c r="Q572" s="5">
        <f t="shared" si="164"/>
        <v>7110.8179800000007</v>
      </c>
      <c r="R572" s="5">
        <f t="shared" si="174"/>
        <v>2.2756285195190129E-2</v>
      </c>
      <c r="S572" s="222">
        <f>_xlfn.XLOOKUP(A572,FedEx!A:A,FedEx!B:B,"N/A")</f>
        <v>211.04</v>
      </c>
      <c r="T572" s="5">
        <f t="shared" si="165"/>
        <v>17191.74048</v>
      </c>
      <c r="U572" s="5">
        <f t="shared" si="175"/>
        <v>3.0523500541381754E-2</v>
      </c>
      <c r="V572" s="222">
        <f>_xlfn.XLOOKUP($A572,'General Motors'!A:A,'General Motors'!B:B,"N/A")</f>
        <v>45.84</v>
      </c>
      <c r="W572" s="5">
        <f t="shared" si="166"/>
        <v>3734.2180800000006</v>
      </c>
      <c r="X572" s="5">
        <f t="shared" si="176"/>
        <v>2.3884685278855899E-2</v>
      </c>
      <c r="Y572" s="222">
        <f>_xlfn.XLOOKUP($A572,Chevron!A:A,Chevron!B:B,"N/A")</f>
        <v>136.68</v>
      </c>
      <c r="Z572" s="5">
        <f t="shared" si="167"/>
        <v>11134.22616</v>
      </c>
      <c r="AA572" s="5">
        <f t="shared" si="177"/>
        <v>4.1412409294616648E-3</v>
      </c>
      <c r="AB572" s="222">
        <f>_xlfn.XLOOKUP($A572,Boeing!A:A,Boeing!B:B,"N/A")</f>
        <v>172.37</v>
      </c>
      <c r="AC572" s="5">
        <f t="shared" si="168"/>
        <v>14041.604940000001</v>
      </c>
      <c r="AD572" s="5">
        <f t="shared" si="178"/>
        <v>6.9831150943924447E-2</v>
      </c>
      <c r="AE572" s="222">
        <f>_xlfn.XLOOKUP(A572,Amazon!A:A,Amazon!B:B,"N/A")</f>
        <v>180.6</v>
      </c>
      <c r="AF572" s="5">
        <f t="shared" si="169"/>
        <v>14712.037200000001</v>
      </c>
      <c r="AG572" s="5">
        <f t="shared" si="179"/>
        <v>5.191435571266001E-2</v>
      </c>
      <c r="AH572" s="393">
        <v>5375.86</v>
      </c>
      <c r="AI572" s="393">
        <v>437928.30729999999</v>
      </c>
      <c r="AJ572" s="393">
        <v>2.5502179999999999E-2</v>
      </c>
    </row>
    <row r="573" spans="1:36">
      <c r="A573" s="4">
        <v>45771</v>
      </c>
      <c r="B573" s="222">
        <f>_xlfn.XLOOKUP(A573,'USD RUB'!B:B,'USD RUB'!C:C,"N/A")</f>
        <v>82.363699999999994</v>
      </c>
      <c r="C573" s="222" t="str">
        <f>IFERROR(EXP(_xlfn.XLOOKUP(A573,'Bonds (CP)'!$A$4:$A$513,'Work Sheet'!$B$3:$B$512)/252)-1,"N/A")</f>
        <v>N/A</v>
      </c>
      <c r="D573" s="222">
        <f>IFERROR(_xlfn.XLOOKUP($A573,Intel!$A$2:$A$502,Intel!$B$2:$B$502),"N/A")</f>
        <v>21.49</v>
      </c>
      <c r="E573" s="5">
        <f t="shared" si="160"/>
        <v>1769.9959129999997</v>
      </c>
      <c r="F573" s="5">
        <f t="shared" si="170"/>
        <v>5.5263334180288171E-2</v>
      </c>
      <c r="G573" s="222">
        <f>IFERROR(_xlfn.XLOOKUP(A573,Apple!A:A,Apple!B:B),"N/A")</f>
        <v>208.37</v>
      </c>
      <c r="H573" s="5">
        <f t="shared" si="161"/>
        <v>17162.124168999999</v>
      </c>
      <c r="I573" s="5">
        <f t="shared" si="171"/>
        <v>2.9699121057781497E-2</v>
      </c>
      <c r="J573" s="222">
        <f>IFERROR(_xlfn.XLOOKUP(A573,Microsoft!A:A,Microsoft!B:B),"N/A")</f>
        <v>387.3</v>
      </c>
      <c r="K573" s="5">
        <f t="shared" si="162"/>
        <v>31899.461009999999</v>
      </c>
      <c r="L573" s="5">
        <f t="shared" si="172"/>
        <v>4.5933411728252382E-2</v>
      </c>
      <c r="M573" s="222">
        <f>IFERROR(_xlfn.XLOOKUP($A573,Cisco!A:A,Cisco!B:B),"N/A")</f>
        <v>56.29</v>
      </c>
      <c r="N573" s="5">
        <f t="shared" si="163"/>
        <v>4636.252673</v>
      </c>
      <c r="O573" s="5">
        <f t="shared" si="173"/>
        <v>2.3064390100854704E-2</v>
      </c>
      <c r="P573" s="222">
        <f>IFERROR(_xlfn.XLOOKUP($A573,Disney!A:A,Disney!B:B),"N/A")</f>
        <v>90.01</v>
      </c>
      <c r="Q573" s="5">
        <f t="shared" si="164"/>
        <v>7413.5566369999997</v>
      </c>
      <c r="R573" s="5">
        <f t="shared" si="174"/>
        <v>4.2574378623034148E-2</v>
      </c>
      <c r="S573" s="222">
        <f>_xlfn.XLOOKUP(A573,FedEx!A:A,FedEx!B:B,"N/A")</f>
        <v>215.69</v>
      </c>
      <c r="T573" s="5">
        <f t="shared" si="165"/>
        <v>17765.026452999999</v>
      </c>
      <c r="U573" s="5">
        <f t="shared" si="175"/>
        <v>3.3346593014647263E-2</v>
      </c>
      <c r="V573" s="222">
        <f>_xlfn.XLOOKUP($A573,'General Motors'!A:A,'General Motors'!B:B,"N/A")</f>
        <v>46.88</v>
      </c>
      <c r="W573" s="5">
        <f t="shared" si="166"/>
        <v>3861.2102559999998</v>
      </c>
      <c r="X573" s="5">
        <f t="shared" si="176"/>
        <v>3.4007702089000391E-2</v>
      </c>
      <c r="Y573" s="222">
        <f>_xlfn.XLOOKUP($A573,Chevron!A:A,Chevron!B:B,"N/A")</f>
        <v>139.07</v>
      </c>
      <c r="Z573" s="5">
        <f t="shared" si="167"/>
        <v>11454.319758999998</v>
      </c>
      <c r="AA573" s="5">
        <f t="shared" si="177"/>
        <v>2.8748616598964327E-2</v>
      </c>
      <c r="AB573" s="222">
        <f>_xlfn.XLOOKUP($A573,Boeing!A:A,Boeing!B:B,"N/A")</f>
        <v>176.26</v>
      </c>
      <c r="AC573" s="5">
        <f t="shared" si="168"/>
        <v>14517.425761999999</v>
      </c>
      <c r="AD573" s="5">
        <f t="shared" si="178"/>
        <v>3.3886498305085944E-2</v>
      </c>
      <c r="AE573" s="222">
        <f>_xlfn.XLOOKUP(A573,Amazon!A:A,Amazon!B:B,"N/A")</f>
        <v>186.54</v>
      </c>
      <c r="AF573" s="5">
        <f t="shared" si="169"/>
        <v>15364.124597999999</v>
      </c>
      <c r="AG573" s="5">
        <f t="shared" si="179"/>
        <v>4.4323392412302987E-2</v>
      </c>
      <c r="AH573" s="393">
        <v>5484.77</v>
      </c>
      <c r="AI573" s="393">
        <v>451745.95079999999</v>
      </c>
      <c r="AJ573" s="393">
        <v>3.1552299999999998E-2</v>
      </c>
    </row>
    <row r="574" spans="1:36">
      <c r="A574" s="4">
        <v>45772</v>
      </c>
      <c r="B574" s="222">
        <f>_xlfn.XLOOKUP(A574,'USD RUB'!B:B,'USD RUB'!C:C,"N/A")</f>
        <v>82.855900000000005</v>
      </c>
      <c r="C574" s="222" t="str">
        <f>IFERROR(EXP(_xlfn.XLOOKUP(A574,'Bonds (CP)'!$A$4:$A$513,'Work Sheet'!$B$3:$B$512)/252)-1,"N/A")</f>
        <v>N/A</v>
      </c>
      <c r="D574" s="222">
        <f>IFERROR(_xlfn.XLOOKUP($A574,Intel!$A$2:$A$502,Intel!$B$2:$B$502),"N/A")</f>
        <v>20.05</v>
      </c>
      <c r="E574" s="5">
        <f t="shared" si="160"/>
        <v>1661.2607950000001</v>
      </c>
      <c r="F574" s="5">
        <f t="shared" si="170"/>
        <v>-6.1432411906365614E-2</v>
      </c>
      <c r="G574" s="222">
        <f>IFERROR(_xlfn.XLOOKUP(A574,Apple!A:A,Apple!B:B),"N/A")</f>
        <v>209.28</v>
      </c>
      <c r="H574" s="5">
        <f t="shared" si="161"/>
        <v>17340.082752000002</v>
      </c>
      <c r="I574" s="5">
        <f t="shared" si="171"/>
        <v>1.0369263224505154E-2</v>
      </c>
      <c r="J574" s="222">
        <f>IFERROR(_xlfn.XLOOKUP(A574,Microsoft!A:A,Microsoft!B:B),"N/A")</f>
        <v>391.85</v>
      </c>
      <c r="K574" s="5">
        <f t="shared" si="162"/>
        <v>32467.084415000005</v>
      </c>
      <c r="L574" s="5">
        <f t="shared" si="172"/>
        <v>1.7794137801327325E-2</v>
      </c>
      <c r="M574" s="222">
        <f>IFERROR(_xlfn.XLOOKUP($A574,Cisco!A:A,Cisco!B:B),"N/A")</f>
        <v>56.71</v>
      </c>
      <c r="N574" s="5">
        <f t="shared" si="163"/>
        <v>4698.7580889999999</v>
      </c>
      <c r="O574" s="5">
        <f t="shared" si="173"/>
        <v>1.3481882979331727E-2</v>
      </c>
      <c r="P574" s="222">
        <f>IFERROR(_xlfn.XLOOKUP($A574,Disney!A:A,Disney!B:B),"N/A")</f>
        <v>90.28</v>
      </c>
      <c r="Q574" s="5">
        <f t="shared" si="164"/>
        <v>7480.2306520000002</v>
      </c>
      <c r="R574" s="5">
        <f t="shared" si="174"/>
        <v>8.9935260853393206E-3</v>
      </c>
      <c r="S574" s="222">
        <f>_xlfn.XLOOKUP(A574,FedEx!A:A,FedEx!B:B,"N/A")</f>
        <v>211.56</v>
      </c>
      <c r="T574" s="5">
        <f t="shared" si="165"/>
        <v>17528.994204000002</v>
      </c>
      <c r="U574" s="5">
        <f t="shared" si="175"/>
        <v>-1.3286343796022781E-2</v>
      </c>
      <c r="V574" s="222">
        <f>_xlfn.XLOOKUP($A574,'General Motors'!A:A,'General Motors'!B:B,"N/A")</f>
        <v>47.11</v>
      </c>
      <c r="W574" s="5">
        <f t="shared" si="166"/>
        <v>3903.341449</v>
      </c>
      <c r="X574" s="5">
        <f t="shared" si="176"/>
        <v>1.0911395704114257E-2</v>
      </c>
      <c r="Y574" s="222">
        <f>_xlfn.XLOOKUP($A574,Chevron!A:A,Chevron!B:B,"N/A")</f>
        <v>138.72999999999999</v>
      </c>
      <c r="Z574" s="5">
        <f t="shared" si="167"/>
        <v>11494.599007000001</v>
      </c>
      <c r="AA574" s="5">
        <f t="shared" si="177"/>
        <v>3.5165115735793506E-3</v>
      </c>
      <c r="AB574" s="222">
        <f>_xlfn.XLOOKUP($A574,Boeing!A:A,Boeing!B:B,"N/A")</f>
        <v>177.95</v>
      </c>
      <c r="AC574" s="5">
        <f t="shared" si="168"/>
        <v>14744.207404999999</v>
      </c>
      <c r="AD574" s="5">
        <f t="shared" si="178"/>
        <v>1.5621339948133972E-2</v>
      </c>
      <c r="AE574" s="222">
        <f>_xlfn.XLOOKUP(A574,Amazon!A:A,Amazon!B:B,"N/A")</f>
        <v>188.99</v>
      </c>
      <c r="AF574" s="5">
        <f t="shared" si="169"/>
        <v>15658.936541000001</v>
      </c>
      <c r="AG574" s="5">
        <f t="shared" si="179"/>
        <v>1.9188333257748935E-2</v>
      </c>
      <c r="AH574" s="393">
        <v>5525.21</v>
      </c>
      <c r="AI574" s="393">
        <v>457796.24719999998</v>
      </c>
      <c r="AJ574" s="393">
        <v>1.339314E-2</v>
      </c>
    </row>
    <row r="575" spans="1:36">
      <c r="A575" s="4">
        <v>45773</v>
      </c>
      <c r="B575" s="222">
        <f>_xlfn.XLOOKUP(A575,'USD RUB'!B:B,'USD RUB'!C:C,"N/A")</f>
        <v>82.654899999999998</v>
      </c>
      <c r="C575" s="222" t="str">
        <f>IFERROR(EXP(_xlfn.XLOOKUP(A575,'Bonds (CP)'!$A$4:$A$513,'Work Sheet'!$B$3:$B$512)/252)-1,"N/A")</f>
        <v>N/A</v>
      </c>
      <c r="D575" s="222" t="str">
        <f>IFERROR(_xlfn.XLOOKUP($A575,Intel!$A$2:$A$502,Intel!$B$2:$B$502),"N/A")</f>
        <v>N/A</v>
      </c>
      <c r="E575" s="5" t="str">
        <f t="shared" si="160"/>
        <v>N/A</v>
      </c>
      <c r="F575" s="5" t="str">
        <f t="shared" si="170"/>
        <v>N/A</v>
      </c>
      <c r="G575" s="222" t="str">
        <f>IFERROR(_xlfn.XLOOKUP(A575,Apple!A:A,Apple!B:B),"N/A")</f>
        <v>N/A</v>
      </c>
      <c r="H575" s="5" t="str">
        <f t="shared" si="161"/>
        <v>N/A</v>
      </c>
      <c r="I575" s="5" t="str">
        <f t="shared" si="171"/>
        <v>N/A</v>
      </c>
      <c r="J575" s="222" t="str">
        <f>IFERROR(_xlfn.XLOOKUP(A575,Microsoft!A:A,Microsoft!B:B),"N/A")</f>
        <v>N/A</v>
      </c>
      <c r="K575" s="5" t="str">
        <f t="shared" si="162"/>
        <v>N/A</v>
      </c>
      <c r="L575" s="5" t="str">
        <f t="shared" si="172"/>
        <v>N/A</v>
      </c>
      <c r="M575" s="222" t="str">
        <f>IFERROR(_xlfn.XLOOKUP($A575,Cisco!A:A,Cisco!B:B),"N/A")</f>
        <v>N/A</v>
      </c>
      <c r="N575" s="5" t="str">
        <f t="shared" si="163"/>
        <v>N/A</v>
      </c>
      <c r="O575" s="5" t="str">
        <f t="shared" si="173"/>
        <v>N/A</v>
      </c>
      <c r="P575" s="222" t="str">
        <f>IFERROR(_xlfn.XLOOKUP($A575,Disney!A:A,Disney!B:B),"N/A")</f>
        <v>N/A</v>
      </c>
      <c r="Q575" s="5" t="str">
        <f t="shared" si="164"/>
        <v>N/A</v>
      </c>
      <c r="R575" s="5" t="str">
        <f t="shared" si="174"/>
        <v>N/A</v>
      </c>
      <c r="S575" s="222" t="str">
        <f>_xlfn.XLOOKUP(A575,FedEx!A:A,FedEx!B:B,"N/A")</f>
        <v>N/A</v>
      </c>
      <c r="T575" s="5" t="str">
        <f t="shared" si="165"/>
        <v>N/A</v>
      </c>
      <c r="U575" s="5" t="str">
        <f t="shared" si="175"/>
        <v>N/A</v>
      </c>
      <c r="V575" s="222" t="str">
        <f>_xlfn.XLOOKUP($A575,'General Motors'!A:A,'General Motors'!B:B,"N/A")</f>
        <v>N/A</v>
      </c>
      <c r="W575" s="5" t="str">
        <f t="shared" si="166"/>
        <v>N/A</v>
      </c>
      <c r="X575" s="5" t="str">
        <f t="shared" si="176"/>
        <v>N/A</v>
      </c>
      <c r="Y575" s="222" t="str">
        <f>_xlfn.XLOOKUP($A575,Chevron!A:A,Chevron!B:B,"N/A")</f>
        <v>N/A</v>
      </c>
      <c r="Z575" s="5" t="str">
        <f t="shared" si="167"/>
        <v>N/A</v>
      </c>
      <c r="AA575" s="5" t="str">
        <f t="shared" si="177"/>
        <v>N/A</v>
      </c>
      <c r="AB575" s="222" t="str">
        <f>_xlfn.XLOOKUP($A575,Boeing!A:A,Boeing!B:B,"N/A")</f>
        <v>N/A</v>
      </c>
      <c r="AC575" s="5" t="str">
        <f t="shared" si="168"/>
        <v>N/A</v>
      </c>
      <c r="AD575" s="5" t="str">
        <f t="shared" si="178"/>
        <v>N/A</v>
      </c>
      <c r="AE575" s="222" t="str">
        <f>_xlfn.XLOOKUP(A575,Amazon!A:A,Amazon!B:B,"N/A")</f>
        <v>N/A</v>
      </c>
      <c r="AF575" s="5" t="str">
        <f t="shared" si="169"/>
        <v>N/A</v>
      </c>
      <c r="AG575" s="5" t="str">
        <f t="shared" si="179"/>
        <v>N/A</v>
      </c>
      <c r="AH575" s="6" t="s">
        <v>36</v>
      </c>
      <c r="AI575" s="6" t="s">
        <v>36</v>
      </c>
      <c r="AJ575" s="6" t="s">
        <v>36</v>
      </c>
    </row>
    <row r="576" spans="1:36">
      <c r="A576" s="4">
        <v>45774</v>
      </c>
      <c r="B576" s="222" t="str">
        <f>_xlfn.XLOOKUP(A576,'USD RUB'!B:B,'USD RUB'!C:C,"N/A")</f>
        <v>N/A</v>
      </c>
      <c r="C576" s="222" t="str">
        <f>IFERROR(EXP(_xlfn.XLOOKUP(A576,'Bonds (CP)'!$A$4:$A$513,'Work Sheet'!$B$3:$B$512)/252)-1,"N/A")</f>
        <v>N/A</v>
      </c>
      <c r="D576" s="222" t="str">
        <f>IFERROR(_xlfn.XLOOKUP($A576,Intel!$A$2:$A$502,Intel!$B$2:$B$502),"N/A")</f>
        <v>N/A</v>
      </c>
      <c r="E576" s="5" t="str">
        <f t="shared" si="160"/>
        <v>N/A</v>
      </c>
      <c r="F576" s="5" t="str">
        <f t="shared" si="170"/>
        <v>N/A</v>
      </c>
      <c r="G576" s="222" t="str">
        <f>IFERROR(_xlfn.XLOOKUP(A576,Apple!A:A,Apple!B:B),"N/A")</f>
        <v>N/A</v>
      </c>
      <c r="H576" s="5" t="str">
        <f t="shared" si="161"/>
        <v>N/A</v>
      </c>
      <c r="I576" s="5" t="str">
        <f t="shared" si="171"/>
        <v>N/A</v>
      </c>
      <c r="J576" s="222" t="str">
        <f>IFERROR(_xlfn.XLOOKUP(A576,Microsoft!A:A,Microsoft!B:B),"N/A")</f>
        <v>N/A</v>
      </c>
      <c r="K576" s="5" t="str">
        <f t="shared" si="162"/>
        <v>N/A</v>
      </c>
      <c r="L576" s="5" t="str">
        <f t="shared" si="172"/>
        <v>N/A</v>
      </c>
      <c r="M576" s="222" t="str">
        <f>IFERROR(_xlfn.XLOOKUP($A576,Cisco!A:A,Cisco!B:B),"N/A")</f>
        <v>N/A</v>
      </c>
      <c r="N576" s="5" t="str">
        <f t="shared" si="163"/>
        <v>N/A</v>
      </c>
      <c r="O576" s="5" t="str">
        <f t="shared" si="173"/>
        <v>N/A</v>
      </c>
      <c r="P576" s="222" t="str">
        <f>IFERROR(_xlfn.XLOOKUP($A576,Disney!A:A,Disney!B:B),"N/A")</f>
        <v>N/A</v>
      </c>
      <c r="Q576" s="5" t="str">
        <f t="shared" si="164"/>
        <v>N/A</v>
      </c>
      <c r="R576" s="5" t="str">
        <f t="shared" si="174"/>
        <v>N/A</v>
      </c>
      <c r="S576" s="222" t="str">
        <f>_xlfn.XLOOKUP(A576,FedEx!A:A,FedEx!B:B,"N/A")</f>
        <v>N/A</v>
      </c>
      <c r="T576" s="5" t="str">
        <f t="shared" si="165"/>
        <v>N/A</v>
      </c>
      <c r="U576" s="5" t="str">
        <f t="shared" si="175"/>
        <v>N/A</v>
      </c>
      <c r="V576" s="222" t="str">
        <f>_xlfn.XLOOKUP($A576,'General Motors'!A:A,'General Motors'!B:B,"N/A")</f>
        <v>N/A</v>
      </c>
      <c r="W576" s="5" t="str">
        <f t="shared" si="166"/>
        <v>N/A</v>
      </c>
      <c r="X576" s="5" t="str">
        <f t="shared" si="176"/>
        <v>N/A</v>
      </c>
      <c r="Y576" s="222" t="str">
        <f>_xlfn.XLOOKUP($A576,Chevron!A:A,Chevron!B:B,"N/A")</f>
        <v>N/A</v>
      </c>
      <c r="Z576" s="5" t="str">
        <f t="shared" si="167"/>
        <v>N/A</v>
      </c>
      <c r="AA576" s="5" t="str">
        <f t="shared" si="177"/>
        <v>N/A</v>
      </c>
      <c r="AB576" s="222" t="str">
        <f>_xlfn.XLOOKUP($A576,Boeing!A:A,Boeing!B:B,"N/A")</f>
        <v>N/A</v>
      </c>
      <c r="AC576" s="5" t="str">
        <f t="shared" si="168"/>
        <v>N/A</v>
      </c>
      <c r="AD576" s="5" t="str">
        <f t="shared" si="178"/>
        <v>N/A</v>
      </c>
      <c r="AE576" s="222" t="str">
        <f>_xlfn.XLOOKUP(A576,Amazon!A:A,Amazon!B:B,"N/A")</f>
        <v>N/A</v>
      </c>
      <c r="AF576" s="5" t="str">
        <f t="shared" si="169"/>
        <v>N/A</v>
      </c>
      <c r="AG576" s="5" t="str">
        <f t="shared" si="179"/>
        <v>N/A</v>
      </c>
      <c r="AH576" s="6" t="s">
        <v>36</v>
      </c>
      <c r="AI576" s="6" t="s">
        <v>36</v>
      </c>
      <c r="AJ576" s="6" t="s">
        <v>36</v>
      </c>
    </row>
    <row r="577" spans="1:36">
      <c r="A577" s="4">
        <v>45775</v>
      </c>
      <c r="B577" s="222" t="str">
        <f>_xlfn.XLOOKUP(A577,'USD RUB'!B:B,'USD RUB'!C:C,"N/A")</f>
        <v>N/A</v>
      </c>
      <c r="C577" s="222">
        <f>IFERROR(EXP(_xlfn.XLOOKUP(A577,'Bonds (CP)'!$A$4:$A$513,'Work Sheet'!$B$3:$B$512)/252)-1,"N/A")</f>
        <v>0.47566967655753833</v>
      </c>
      <c r="D577" s="222">
        <f>IFERROR(_xlfn.XLOOKUP($A577,Intel!$A$2:$A$502,Intel!$B$2:$B$502),"N/A")</f>
        <v>20.51</v>
      </c>
      <c r="E577" s="5" t="str">
        <f t="shared" si="160"/>
        <v>N/A</v>
      </c>
      <c r="F577" s="5" t="str">
        <f t="shared" si="170"/>
        <v>N/A</v>
      </c>
      <c r="G577" s="222">
        <f>IFERROR(_xlfn.XLOOKUP(A577,Apple!A:A,Apple!B:B),"N/A")</f>
        <v>210.14</v>
      </c>
      <c r="H577" s="5" t="str">
        <f t="shared" si="161"/>
        <v>N/A</v>
      </c>
      <c r="I577" s="5" t="str">
        <f t="shared" si="171"/>
        <v>N/A</v>
      </c>
      <c r="J577" s="222">
        <f>IFERROR(_xlfn.XLOOKUP(A577,Microsoft!A:A,Microsoft!B:B),"N/A")</f>
        <v>391.16</v>
      </c>
      <c r="K577" s="5" t="str">
        <f t="shared" si="162"/>
        <v>N/A</v>
      </c>
      <c r="L577" s="5" t="str">
        <f t="shared" si="172"/>
        <v>N/A</v>
      </c>
      <c r="M577" s="222">
        <f>IFERROR(_xlfn.XLOOKUP($A577,Cisco!A:A,Cisco!B:B),"N/A")</f>
        <v>56.84</v>
      </c>
      <c r="N577" s="5" t="str">
        <f t="shared" si="163"/>
        <v>N/A</v>
      </c>
      <c r="O577" s="5" t="str">
        <f t="shared" si="173"/>
        <v>N/A</v>
      </c>
      <c r="P577" s="222">
        <f>IFERROR(_xlfn.XLOOKUP($A577,Disney!A:A,Disney!B:B),"N/A")</f>
        <v>90.16</v>
      </c>
      <c r="Q577" s="5" t="str">
        <f t="shared" si="164"/>
        <v>N/A</v>
      </c>
      <c r="R577" s="5" t="str">
        <f t="shared" si="174"/>
        <v>N/A</v>
      </c>
      <c r="S577" s="222">
        <f>_xlfn.XLOOKUP(A577,FedEx!A:A,FedEx!B:B,"N/A")</f>
        <v>211.5</v>
      </c>
      <c r="T577" s="5" t="str">
        <f t="shared" si="165"/>
        <v>N/A</v>
      </c>
      <c r="U577" s="5" t="str">
        <f t="shared" si="175"/>
        <v>N/A</v>
      </c>
      <c r="V577" s="222">
        <f>_xlfn.XLOOKUP($A577,'General Motors'!A:A,'General Motors'!B:B,"N/A")</f>
        <v>47.24</v>
      </c>
      <c r="W577" s="5" t="str">
        <f t="shared" si="166"/>
        <v>N/A</v>
      </c>
      <c r="X577" s="5" t="str">
        <f t="shared" si="176"/>
        <v>N/A</v>
      </c>
      <c r="Y577" s="222">
        <f>_xlfn.XLOOKUP($A577,Chevron!A:A,Chevron!B:B,"N/A")</f>
        <v>140.1</v>
      </c>
      <c r="Z577" s="5" t="str">
        <f t="shared" si="167"/>
        <v>N/A</v>
      </c>
      <c r="AA577" s="5" t="str">
        <f t="shared" si="177"/>
        <v>N/A</v>
      </c>
      <c r="AB577" s="222">
        <f>_xlfn.XLOOKUP($A577,Boeing!A:A,Boeing!B:B,"N/A")</f>
        <v>182.3</v>
      </c>
      <c r="AC577" s="5" t="str">
        <f t="shared" si="168"/>
        <v>N/A</v>
      </c>
      <c r="AD577" s="5" t="str">
        <f t="shared" si="178"/>
        <v>N/A</v>
      </c>
      <c r="AE577" s="222">
        <f>_xlfn.XLOOKUP(A577,Amazon!A:A,Amazon!B:B,"N/A")</f>
        <v>187.7</v>
      </c>
      <c r="AF577" s="5" t="str">
        <f t="shared" si="169"/>
        <v>N/A</v>
      </c>
      <c r="AG577" s="5" t="str">
        <f t="shared" si="179"/>
        <v>N/A</v>
      </c>
      <c r="AH577" s="393">
        <v>5528.75</v>
      </c>
      <c r="AI577" s="6" t="s">
        <v>36</v>
      </c>
      <c r="AJ577" s="6" t="s">
        <v>36</v>
      </c>
    </row>
    <row r="578" spans="1:36">
      <c r="A578" s="4">
        <v>45776</v>
      </c>
      <c r="B578" s="222">
        <f>_xlfn.XLOOKUP(A578,'USD RUB'!B:B,'USD RUB'!C:C,"N/A")</f>
        <v>82.546700000000001</v>
      </c>
      <c r="C578" s="222">
        <f>IFERROR(EXP(_xlfn.XLOOKUP(A578,'Bonds (CP)'!$A$4:$A$513,'Work Sheet'!$B$3:$B$512)/252)-1,"N/A")</f>
        <v>0.47665026850323144</v>
      </c>
      <c r="D578" s="222">
        <f>IFERROR(_xlfn.XLOOKUP($A578,Intel!$A$2:$A$502,Intel!$B$2:$B$502),"N/A")</f>
        <v>20.34</v>
      </c>
      <c r="E578" s="5">
        <f t="shared" ref="E578:E641" si="180">IF(OR(D578="N/A", $B578="N/A"),"N/A",D578*$B578)</f>
        <v>1678.9998780000001</v>
      </c>
      <c r="F578" s="5" t="str">
        <f t="shared" si="170"/>
        <v>N/A</v>
      </c>
      <c r="G578" s="222">
        <f>IFERROR(_xlfn.XLOOKUP(A578,Apple!A:A,Apple!B:B),"N/A")</f>
        <v>211.21</v>
      </c>
      <c r="H578" s="5">
        <f t="shared" ref="H578:H641" si="181">IF(OR(G578="N/A", B578="N/A"),"N/A",G578*$B578)</f>
        <v>17434.688507000003</v>
      </c>
      <c r="I578" s="5" t="str">
        <f t="shared" si="171"/>
        <v>N/A</v>
      </c>
      <c r="J578" s="222">
        <f>IFERROR(_xlfn.XLOOKUP(A578,Microsoft!A:A,Microsoft!B:B),"N/A")</f>
        <v>394.04</v>
      </c>
      <c r="K578" s="5">
        <f t="shared" ref="K578:K641" si="182">IF(OR(J578="N/A",B578="N/A"),"N/A",J578*B578)</f>
        <v>32526.701668000002</v>
      </c>
      <c r="L578" s="5" t="str">
        <f t="shared" si="172"/>
        <v>N/A</v>
      </c>
      <c r="M578" s="222">
        <f>IFERROR(_xlfn.XLOOKUP($A578,Cisco!A:A,Cisco!B:B),"N/A")</f>
        <v>57.34</v>
      </c>
      <c r="N578" s="5">
        <f t="shared" ref="N578:N641" si="183">IF(OR(M578="N/A",$B578="N/A"),"N/A",M578*$B578)</f>
        <v>4733.2277780000004</v>
      </c>
      <c r="O578" s="5" t="str">
        <f t="shared" si="173"/>
        <v>N/A</v>
      </c>
      <c r="P578" s="222">
        <f>IFERROR(_xlfn.XLOOKUP($A578,Disney!A:A,Disney!B:B),"N/A")</f>
        <v>91.17</v>
      </c>
      <c r="Q578" s="5">
        <f t="shared" ref="Q578:Q641" si="184">IF(OR(P578="N/A",$B578="N/A"),"N/A",P578*$B578)</f>
        <v>7525.782639</v>
      </c>
      <c r="R578" s="5" t="str">
        <f t="shared" si="174"/>
        <v>N/A</v>
      </c>
      <c r="S578" s="222">
        <f>_xlfn.XLOOKUP(A578,FedEx!A:A,FedEx!B:B,"N/A")</f>
        <v>209.85</v>
      </c>
      <c r="T578" s="5">
        <f t="shared" ref="T578:T641" si="185">IF(OR(S578="N/A",$B578="N/A"),"N/A",S578*$B578)</f>
        <v>17322.424995000001</v>
      </c>
      <c r="U578" s="5" t="str">
        <f t="shared" si="175"/>
        <v>N/A</v>
      </c>
      <c r="V578" s="222">
        <f>_xlfn.XLOOKUP($A578,'General Motors'!A:A,'General Motors'!B:B,"N/A")</f>
        <v>46.94</v>
      </c>
      <c r="W578" s="5">
        <f t="shared" ref="W578:W641" si="186">IF(OR(V578="N/A",$B578="N/A"),"N/A",V578*$B578)</f>
        <v>3874.7420979999997</v>
      </c>
      <c r="X578" s="5" t="str">
        <f t="shared" si="176"/>
        <v>N/A</v>
      </c>
      <c r="Y578" s="222">
        <f>_xlfn.XLOOKUP($A578,Chevron!A:A,Chevron!B:B,"N/A")</f>
        <v>139.30000000000001</v>
      </c>
      <c r="Z578" s="5">
        <f t="shared" ref="Z578:Z641" si="187">IF(OR(Y578="N/A",$B578="N/A"),"N/A",Y578*$B578)</f>
        <v>11498.75531</v>
      </c>
      <c r="AA578" s="5" t="str">
        <f t="shared" si="177"/>
        <v>N/A</v>
      </c>
      <c r="AB578" s="222">
        <f>_xlfn.XLOOKUP($A578,Boeing!A:A,Boeing!B:B,"N/A")</f>
        <v>182</v>
      </c>
      <c r="AC578" s="5">
        <f t="shared" ref="AC578:AC641" si="188">IF(OR(AB578="N/A",$B578="N/A"),"N/A",AB578*$B578)</f>
        <v>15023.499400000001</v>
      </c>
      <c r="AD578" s="5" t="str">
        <f t="shared" si="178"/>
        <v>N/A</v>
      </c>
      <c r="AE578" s="222">
        <f>_xlfn.XLOOKUP(A578,Amazon!A:A,Amazon!B:B,"N/A")</f>
        <v>187.39</v>
      </c>
      <c r="AF578" s="5">
        <f t="shared" ref="AF578:AF641" si="189">IF(OR(AE578="N/A",$B578="N/A"),"N/A",AE578*$B578)</f>
        <v>15468.426113</v>
      </c>
      <c r="AG578" s="5" t="str">
        <f t="shared" si="179"/>
        <v>N/A</v>
      </c>
      <c r="AH578" s="393">
        <v>5560.83</v>
      </c>
      <c r="AI578" s="393">
        <v>459028.16580000002</v>
      </c>
      <c r="AJ578" s="6" t="s">
        <v>36</v>
      </c>
    </row>
    <row r="579" spans="1:36">
      <c r="A579" s="4">
        <v>45777</v>
      </c>
      <c r="B579" s="222">
        <f>_xlfn.XLOOKUP(A579,'USD RUB'!B:B,'USD RUB'!C:C,"N/A")</f>
        <v>81.561599999999999</v>
      </c>
      <c r="C579" s="222">
        <f>IFERROR(EXP(_xlfn.XLOOKUP(A579,'Bonds (CP)'!$A$4:$A$513,'Work Sheet'!$B$3:$B$512)/252)-1,"N/A")</f>
        <v>0.4757657153281929</v>
      </c>
      <c r="D579" s="222">
        <f>IFERROR(_xlfn.XLOOKUP($A579,Intel!$A$2:$A$502,Intel!$B$2:$B$502),"N/A")</f>
        <v>20.100000000000001</v>
      </c>
      <c r="E579" s="5">
        <f t="shared" si="180"/>
        <v>1639.3881600000002</v>
      </c>
      <c r="F579" s="5">
        <f t="shared" ref="F579:F642" si="190">IF(E578="N/A", "N/A", IF(OR(E579="N/A",E578="N/A"),"N/A",E579/E578-1))</f>
        <v>-2.3592448408742417E-2</v>
      </c>
      <c r="G579" s="222">
        <f>IFERROR(_xlfn.XLOOKUP(A579,Apple!A:A,Apple!B:B),"N/A")</f>
        <v>212.5</v>
      </c>
      <c r="H579" s="5">
        <f t="shared" si="181"/>
        <v>17331.84</v>
      </c>
      <c r="I579" s="5">
        <f t="shared" ref="I579:I642" si="191">IF(OR(H579="N/A",H578="N/A"), "N/A", H579/H578-1)</f>
        <v>-5.8990733880165402E-3</v>
      </c>
      <c r="J579" s="222">
        <f>IFERROR(_xlfn.XLOOKUP(A579,Microsoft!A:A,Microsoft!B:B),"N/A")</f>
        <v>395.26</v>
      </c>
      <c r="K579" s="5">
        <f t="shared" si="182"/>
        <v>32238.038015999999</v>
      </c>
      <c r="L579" s="5">
        <f t="shared" ref="L579:L642" si="192">IF(OR(K579="N/A",K578="N/A"), "N/A", K579/K578-1)</f>
        <v>-8.8746671871742233E-3</v>
      </c>
      <c r="M579" s="222">
        <f>IFERROR(_xlfn.XLOOKUP($A579,Cisco!A:A,Cisco!B:B),"N/A")</f>
        <v>57.73</v>
      </c>
      <c r="N579" s="5">
        <f t="shared" si="183"/>
        <v>4708.551168</v>
      </c>
      <c r="O579" s="5">
        <f t="shared" ref="O579:O642" si="193">IF(OR(N579="N/A",N578="N/A"),"N/A",N579/N578-1)</f>
        <v>-5.2134845727680457E-3</v>
      </c>
      <c r="P579" s="222">
        <f>IFERROR(_xlfn.XLOOKUP($A579,Disney!A:A,Disney!B:B),"N/A")</f>
        <v>90.95</v>
      </c>
      <c r="Q579" s="5">
        <f t="shared" si="184"/>
        <v>7418.0275200000005</v>
      </c>
      <c r="R579" s="5">
        <f t="shared" ref="R579:R642" si="194">IF(OR(Q579="N/A",Q578="N/A"),"N/A",Q579/Q578-1)</f>
        <v>-1.4318127983339868E-2</v>
      </c>
      <c r="S579" s="222">
        <f>_xlfn.XLOOKUP(A579,FedEx!A:A,FedEx!B:B,"N/A")</f>
        <v>210.33</v>
      </c>
      <c r="T579" s="5">
        <f t="shared" si="185"/>
        <v>17154.851328000001</v>
      </c>
      <c r="U579" s="5">
        <f t="shared" ref="U579:U642" si="195">IF(OR(T579="N/A",T578="N/A"),"N/A",T579/T578-1)</f>
        <v>-9.673799542983752E-3</v>
      </c>
      <c r="V579" s="222">
        <f>_xlfn.XLOOKUP($A579,'General Motors'!A:A,'General Motors'!B:B,"N/A")</f>
        <v>45.24</v>
      </c>
      <c r="W579" s="5">
        <f t="shared" si="186"/>
        <v>3689.8467840000003</v>
      </c>
      <c r="X579" s="5">
        <f t="shared" ref="X579:X642" si="196">IF(OR(W579="N/A",W578="N/A"),"N/A",W579/W578-1)</f>
        <v>-4.7718095636722691E-2</v>
      </c>
      <c r="Y579" s="222">
        <f>_xlfn.XLOOKUP($A579,Chevron!A:A,Chevron!B:B,"N/A")</f>
        <v>136.06</v>
      </c>
      <c r="Z579" s="5">
        <f t="shared" si="187"/>
        <v>11097.271296000001</v>
      </c>
      <c r="AA579" s="5">
        <f t="shared" ref="AA579:AA642" si="197">IF(OR(Z579="N/A",Z578="N/A"),"N/A",Z579/Z578-1)</f>
        <v>-3.4915432425181248E-2</v>
      </c>
      <c r="AB579" s="222">
        <f>_xlfn.XLOOKUP($A579,Boeing!A:A,Boeing!B:B,"N/A")</f>
        <v>183.24</v>
      </c>
      <c r="AC579" s="5">
        <f t="shared" si="188"/>
        <v>14945.347584000001</v>
      </c>
      <c r="AD579" s="5">
        <f t="shared" ref="AD579:AD642" si="198">IF(OR(AC579="N/A",AC578="N/A"),"N/A",AC579/AC578-1)</f>
        <v>-5.2019715193651894E-3</v>
      </c>
      <c r="AE579" s="222">
        <f>_xlfn.XLOOKUP(A579,Amazon!A:A,Amazon!B:B,"N/A")</f>
        <v>184.42</v>
      </c>
      <c r="AF579" s="5">
        <f t="shared" si="189"/>
        <v>15041.590271999999</v>
      </c>
      <c r="AG579" s="5">
        <f t="shared" ref="AG579:AG642" si="199">IF(OR(AF579="N/A",AF578="N/A"),"N/A",AF579/AF578-1)</f>
        <v>-2.7594005872470628E-2</v>
      </c>
      <c r="AH579" s="9">
        <v>1340228</v>
      </c>
      <c r="AI579" s="393">
        <v>454221.44410000002</v>
      </c>
      <c r="AJ579" s="393">
        <v>-1.04715E-2</v>
      </c>
    </row>
    <row r="580" spans="1:36">
      <c r="A580" s="4">
        <v>45778</v>
      </c>
      <c r="B580" s="222">
        <f>_xlfn.XLOOKUP(A580,'USD RUB'!B:B,'USD RUB'!C:C,"N/A")</f>
        <v>81.493300000000005</v>
      </c>
      <c r="C580" s="222" t="str">
        <f>IFERROR(EXP(_xlfn.XLOOKUP(A580,'Bonds (CP)'!$A$4:$A$513,'Work Sheet'!$B$3:$B$512)/252)-1,"N/A")</f>
        <v>N/A</v>
      </c>
      <c r="D580" s="222">
        <f>IFERROR(_xlfn.XLOOKUP($A580,Intel!$A$2:$A$502,Intel!$B$2:$B$502),"N/A")</f>
        <v>19.98</v>
      </c>
      <c r="E580" s="5">
        <f t="shared" si="180"/>
        <v>1628.2361340000002</v>
      </c>
      <c r="F580" s="5">
        <f t="shared" si="190"/>
        <v>-6.8025537039378969E-3</v>
      </c>
      <c r="G580" s="222">
        <f>IFERROR(_xlfn.XLOOKUP(A580,Apple!A:A,Apple!B:B),"N/A")</f>
        <v>213.32</v>
      </c>
      <c r="H580" s="5">
        <f t="shared" si="181"/>
        <v>17384.150755999999</v>
      </c>
      <c r="I580" s="5">
        <f t="shared" si="191"/>
        <v>3.0181882592961173E-3</v>
      </c>
      <c r="J580" s="222">
        <f>IFERROR(_xlfn.XLOOKUP(A580,Microsoft!A:A,Microsoft!B:B),"N/A")</f>
        <v>425.4</v>
      </c>
      <c r="K580" s="5">
        <f t="shared" si="182"/>
        <v>34667.249819999997</v>
      </c>
      <c r="L580" s="5">
        <f t="shared" si="192"/>
        <v>7.5352346280948002E-2</v>
      </c>
      <c r="M580" s="222">
        <f>IFERROR(_xlfn.XLOOKUP($A580,Cisco!A:A,Cisco!B:B),"N/A")</f>
        <v>58.12</v>
      </c>
      <c r="N580" s="5">
        <f t="shared" si="183"/>
        <v>4736.3905960000002</v>
      </c>
      <c r="O580" s="5">
        <f t="shared" si="193"/>
        <v>5.9125253197207517E-3</v>
      </c>
      <c r="P580" s="222">
        <f>IFERROR(_xlfn.XLOOKUP($A580,Disney!A:A,Disney!B:B),"N/A")</f>
        <v>90.81</v>
      </c>
      <c r="Q580" s="5">
        <f t="shared" si="184"/>
        <v>7400.4065730000002</v>
      </c>
      <c r="R580" s="5">
        <f t="shared" si="194"/>
        <v>-2.3754221661340669E-3</v>
      </c>
      <c r="S580" s="222">
        <f>_xlfn.XLOOKUP(A580,FedEx!A:A,FedEx!B:B,"N/A")</f>
        <v>210.06</v>
      </c>
      <c r="T580" s="5">
        <f t="shared" si="185"/>
        <v>17118.482598000002</v>
      </c>
      <c r="U580" s="5">
        <f t="shared" si="195"/>
        <v>-2.1200259509470687E-3</v>
      </c>
      <c r="V580" s="222">
        <f>_xlfn.XLOOKUP($A580,'General Motors'!A:A,'General Motors'!B:B,"N/A")</f>
        <v>45.05</v>
      </c>
      <c r="W580" s="5">
        <f t="shared" si="186"/>
        <v>3671.2731650000001</v>
      </c>
      <c r="X580" s="5">
        <f t="shared" si="196"/>
        <v>-5.0337100934758627E-3</v>
      </c>
      <c r="Y580" s="222">
        <f>_xlfn.XLOOKUP($A580,Chevron!A:A,Chevron!B:B,"N/A")</f>
        <v>136.26</v>
      </c>
      <c r="Z580" s="5">
        <f t="shared" si="187"/>
        <v>11104.277058</v>
      </c>
      <c r="AA580" s="5">
        <f t="shared" si="197"/>
        <v>6.3130492290697227E-4</v>
      </c>
      <c r="AB580" s="222">
        <f>_xlfn.XLOOKUP($A580,Boeing!A:A,Boeing!B:B,"N/A")</f>
        <v>182.89</v>
      </c>
      <c r="AC580" s="5">
        <f t="shared" si="188"/>
        <v>14904.309637</v>
      </c>
      <c r="AD580" s="5">
        <f t="shared" si="198"/>
        <v>-2.745867686873682E-3</v>
      </c>
      <c r="AE580" s="222">
        <f>_xlfn.XLOOKUP(A580,Amazon!A:A,Amazon!B:B,"N/A")</f>
        <v>190.2</v>
      </c>
      <c r="AF580" s="5">
        <f t="shared" si="189"/>
        <v>15500.025659999999</v>
      </c>
      <c r="AG580" s="5">
        <f t="shared" si="199"/>
        <v>3.047785371825884E-2</v>
      </c>
      <c r="AH580" s="393">
        <v>5604.14</v>
      </c>
      <c r="AI580" s="393">
        <v>456699.86229999998</v>
      </c>
      <c r="AJ580" s="393">
        <v>5.4564100000000001E-3</v>
      </c>
    </row>
    <row r="581" spans="1:36">
      <c r="A581" s="4">
        <v>45779</v>
      </c>
      <c r="B581" s="222" t="str">
        <f>_xlfn.XLOOKUP(A581,'USD RUB'!B:B,'USD RUB'!C:C,"N/A")</f>
        <v>N/A</v>
      </c>
      <c r="C581" s="222">
        <f>IFERROR(EXP(_xlfn.XLOOKUP(A581,'Bonds (CP)'!$A$4:$A$513,'Work Sheet'!$B$3:$B$512)/252)-1,"N/A")</f>
        <v>0.47436615882384281</v>
      </c>
      <c r="D581" s="222">
        <f>IFERROR(_xlfn.XLOOKUP($A581,Intel!$A$2:$A$502,Intel!$B$2:$B$502),"N/A")</f>
        <v>20.62</v>
      </c>
      <c r="E581" s="5" t="str">
        <f t="shared" si="180"/>
        <v>N/A</v>
      </c>
      <c r="F581" s="5" t="str">
        <f t="shared" si="190"/>
        <v>N/A</v>
      </c>
      <c r="G581" s="222">
        <f>IFERROR(_xlfn.XLOOKUP(A581,Apple!A:A,Apple!B:B),"N/A")</f>
        <v>205.35</v>
      </c>
      <c r="H581" s="5" t="str">
        <f t="shared" si="181"/>
        <v>N/A</v>
      </c>
      <c r="I581" s="5" t="str">
        <f t="shared" si="191"/>
        <v>N/A</v>
      </c>
      <c r="J581" s="222">
        <f>IFERROR(_xlfn.XLOOKUP(A581,Microsoft!A:A,Microsoft!B:B),"N/A")</f>
        <v>435.28</v>
      </c>
      <c r="K581" s="5" t="str">
        <f t="shared" si="182"/>
        <v>N/A</v>
      </c>
      <c r="L581" s="5" t="str">
        <f t="shared" si="192"/>
        <v>N/A</v>
      </c>
      <c r="M581" s="222">
        <f>IFERROR(_xlfn.XLOOKUP($A581,Cisco!A:A,Cisco!B:B),"N/A")</f>
        <v>59.33</v>
      </c>
      <c r="N581" s="5" t="str">
        <f t="shared" si="183"/>
        <v>N/A</v>
      </c>
      <c r="O581" s="5" t="str">
        <f t="shared" si="193"/>
        <v>N/A</v>
      </c>
      <c r="P581" s="222">
        <f>IFERROR(_xlfn.XLOOKUP($A581,Disney!A:A,Disney!B:B),"N/A")</f>
        <v>92.49</v>
      </c>
      <c r="Q581" s="5" t="str">
        <f t="shared" si="184"/>
        <v>N/A</v>
      </c>
      <c r="R581" s="5" t="str">
        <f t="shared" si="194"/>
        <v>N/A</v>
      </c>
      <c r="S581" s="222">
        <f>_xlfn.XLOOKUP(A581,FedEx!A:A,FedEx!B:B,"N/A")</f>
        <v>219.72</v>
      </c>
      <c r="T581" s="5" t="str">
        <f t="shared" si="185"/>
        <v>N/A</v>
      </c>
      <c r="U581" s="5" t="str">
        <f t="shared" si="195"/>
        <v>N/A</v>
      </c>
      <c r="V581" s="222">
        <f>_xlfn.XLOOKUP($A581,'General Motors'!A:A,'General Motors'!B:B,"N/A")</f>
        <v>45.3</v>
      </c>
      <c r="W581" s="5" t="str">
        <f t="shared" si="186"/>
        <v>N/A</v>
      </c>
      <c r="X581" s="5" t="str">
        <f t="shared" si="196"/>
        <v>N/A</v>
      </c>
      <c r="Y581" s="222">
        <f>_xlfn.XLOOKUP($A581,Chevron!A:A,Chevron!B:B,"N/A")</f>
        <v>138.5</v>
      </c>
      <c r="Z581" s="5" t="str">
        <f t="shared" si="187"/>
        <v>N/A</v>
      </c>
      <c r="AA581" s="5" t="str">
        <f t="shared" si="197"/>
        <v>N/A</v>
      </c>
      <c r="AB581" s="222">
        <f>_xlfn.XLOOKUP($A581,Boeing!A:A,Boeing!B:B,"N/A")</f>
        <v>185.46</v>
      </c>
      <c r="AC581" s="5" t="str">
        <f t="shared" si="188"/>
        <v>N/A</v>
      </c>
      <c r="AD581" s="5" t="str">
        <f t="shared" si="198"/>
        <v>N/A</v>
      </c>
      <c r="AE581" s="222">
        <f>_xlfn.XLOOKUP(A581,Amazon!A:A,Amazon!B:B,"N/A")</f>
        <v>189.98</v>
      </c>
      <c r="AF581" s="5" t="str">
        <f t="shared" si="189"/>
        <v>N/A</v>
      </c>
      <c r="AG581" s="5" t="str">
        <f t="shared" si="199"/>
        <v>N/A</v>
      </c>
      <c r="AH581" s="393">
        <v>5686.67</v>
      </c>
      <c r="AI581" s="6" t="s">
        <v>36</v>
      </c>
      <c r="AJ581" s="6" t="s">
        <v>36</v>
      </c>
    </row>
    <row r="582" spans="1:36">
      <c r="A582" s="4">
        <v>45780</v>
      </c>
      <c r="B582" s="222" t="str">
        <f>_xlfn.XLOOKUP(A582,'USD RUB'!B:B,'USD RUB'!C:C,"N/A")</f>
        <v>N/A</v>
      </c>
      <c r="C582" s="222" t="str">
        <f>IFERROR(EXP(_xlfn.XLOOKUP(A582,'Bonds (CP)'!$A$4:$A$513,'Work Sheet'!$B$3:$B$512)/252)-1,"N/A")</f>
        <v>N/A</v>
      </c>
      <c r="D582" s="222" t="str">
        <f>IFERROR(_xlfn.XLOOKUP($A582,Intel!$A$2:$A$502,Intel!$B$2:$B$502),"N/A")</f>
        <v>N/A</v>
      </c>
      <c r="E582" s="5" t="str">
        <f t="shared" si="180"/>
        <v>N/A</v>
      </c>
      <c r="F582" s="5" t="str">
        <f t="shared" si="190"/>
        <v>N/A</v>
      </c>
      <c r="G582" s="222" t="str">
        <f>IFERROR(_xlfn.XLOOKUP(A582,Apple!A:A,Apple!B:B),"N/A")</f>
        <v>N/A</v>
      </c>
      <c r="H582" s="5" t="str">
        <f t="shared" si="181"/>
        <v>N/A</v>
      </c>
      <c r="I582" s="5" t="str">
        <f t="shared" si="191"/>
        <v>N/A</v>
      </c>
      <c r="J582" s="222" t="str">
        <f>IFERROR(_xlfn.XLOOKUP(A582,Microsoft!A:A,Microsoft!B:B),"N/A")</f>
        <v>N/A</v>
      </c>
      <c r="K582" s="5" t="str">
        <f t="shared" si="182"/>
        <v>N/A</v>
      </c>
      <c r="L582" s="5" t="str">
        <f t="shared" si="192"/>
        <v>N/A</v>
      </c>
      <c r="M582" s="222" t="str">
        <f>IFERROR(_xlfn.XLOOKUP($A582,Cisco!A:A,Cisco!B:B),"N/A")</f>
        <v>N/A</v>
      </c>
      <c r="N582" s="5" t="str">
        <f t="shared" si="183"/>
        <v>N/A</v>
      </c>
      <c r="O582" s="5" t="str">
        <f t="shared" si="193"/>
        <v>N/A</v>
      </c>
      <c r="P582" s="222" t="str">
        <f>IFERROR(_xlfn.XLOOKUP($A582,Disney!A:A,Disney!B:B),"N/A")</f>
        <v>N/A</v>
      </c>
      <c r="Q582" s="5" t="str">
        <f t="shared" si="184"/>
        <v>N/A</v>
      </c>
      <c r="R582" s="5" t="str">
        <f t="shared" si="194"/>
        <v>N/A</v>
      </c>
      <c r="S582" s="222" t="str">
        <f>_xlfn.XLOOKUP(A582,FedEx!A:A,FedEx!B:B,"N/A")</f>
        <v>N/A</v>
      </c>
      <c r="T582" s="5" t="str">
        <f t="shared" si="185"/>
        <v>N/A</v>
      </c>
      <c r="U582" s="5" t="str">
        <f t="shared" si="195"/>
        <v>N/A</v>
      </c>
      <c r="V582" s="222" t="str">
        <f>_xlfn.XLOOKUP($A582,'General Motors'!A:A,'General Motors'!B:B,"N/A")</f>
        <v>N/A</v>
      </c>
      <c r="W582" s="5" t="str">
        <f t="shared" si="186"/>
        <v>N/A</v>
      </c>
      <c r="X582" s="5" t="str">
        <f t="shared" si="196"/>
        <v>N/A</v>
      </c>
      <c r="Y582" s="222" t="str">
        <f>_xlfn.XLOOKUP($A582,Chevron!A:A,Chevron!B:B,"N/A")</f>
        <v>N/A</v>
      </c>
      <c r="Z582" s="5" t="str">
        <f t="shared" si="187"/>
        <v>N/A</v>
      </c>
      <c r="AA582" s="5" t="str">
        <f t="shared" si="197"/>
        <v>N/A</v>
      </c>
      <c r="AB582" s="222" t="str">
        <f>_xlfn.XLOOKUP($A582,Boeing!A:A,Boeing!B:B,"N/A")</f>
        <v>N/A</v>
      </c>
      <c r="AC582" s="5" t="str">
        <f t="shared" si="188"/>
        <v>N/A</v>
      </c>
      <c r="AD582" s="5" t="str">
        <f t="shared" si="198"/>
        <v>N/A</v>
      </c>
      <c r="AE582" s="222" t="str">
        <f>_xlfn.XLOOKUP(A582,Amazon!A:A,Amazon!B:B,"N/A")</f>
        <v>N/A</v>
      </c>
      <c r="AF582" s="5" t="str">
        <f t="shared" si="189"/>
        <v>N/A</v>
      </c>
      <c r="AG582" s="5" t="str">
        <f t="shared" si="199"/>
        <v>N/A</v>
      </c>
      <c r="AH582" s="6" t="s">
        <v>36</v>
      </c>
      <c r="AI582" s="6" t="s">
        <v>36</v>
      </c>
      <c r="AJ582" s="6" t="s">
        <v>36</v>
      </c>
    </row>
    <row r="583" spans="1:36">
      <c r="A583" s="4">
        <v>45781</v>
      </c>
      <c r="B583" s="222" t="str">
        <f>_xlfn.XLOOKUP(A583,'USD RUB'!B:B,'USD RUB'!C:C,"N/A")</f>
        <v>N/A</v>
      </c>
      <c r="C583" s="222" t="str">
        <f>IFERROR(EXP(_xlfn.XLOOKUP(A583,'Bonds (CP)'!$A$4:$A$513,'Work Sheet'!$B$3:$B$512)/252)-1,"N/A")</f>
        <v>N/A</v>
      </c>
      <c r="D583" s="222" t="str">
        <f>IFERROR(_xlfn.XLOOKUP($A583,Intel!$A$2:$A$502,Intel!$B$2:$B$502),"N/A")</f>
        <v>N/A</v>
      </c>
      <c r="E583" s="5" t="str">
        <f t="shared" si="180"/>
        <v>N/A</v>
      </c>
      <c r="F583" s="5" t="str">
        <f t="shared" si="190"/>
        <v>N/A</v>
      </c>
      <c r="G583" s="222" t="str">
        <f>IFERROR(_xlfn.XLOOKUP(A583,Apple!A:A,Apple!B:B),"N/A")</f>
        <v>N/A</v>
      </c>
      <c r="H583" s="5" t="str">
        <f t="shared" si="181"/>
        <v>N/A</v>
      </c>
      <c r="I583" s="5" t="str">
        <f t="shared" si="191"/>
        <v>N/A</v>
      </c>
      <c r="J583" s="222" t="str">
        <f>IFERROR(_xlfn.XLOOKUP(A583,Microsoft!A:A,Microsoft!B:B),"N/A")</f>
        <v>N/A</v>
      </c>
      <c r="K583" s="5" t="str">
        <f t="shared" si="182"/>
        <v>N/A</v>
      </c>
      <c r="L583" s="5" t="str">
        <f t="shared" si="192"/>
        <v>N/A</v>
      </c>
      <c r="M583" s="222" t="str">
        <f>IFERROR(_xlfn.XLOOKUP($A583,Cisco!A:A,Cisco!B:B),"N/A")</f>
        <v>N/A</v>
      </c>
      <c r="N583" s="5" t="str">
        <f t="shared" si="183"/>
        <v>N/A</v>
      </c>
      <c r="O583" s="5" t="str">
        <f t="shared" si="193"/>
        <v>N/A</v>
      </c>
      <c r="P583" s="222" t="str">
        <f>IFERROR(_xlfn.XLOOKUP($A583,Disney!A:A,Disney!B:B),"N/A")</f>
        <v>N/A</v>
      </c>
      <c r="Q583" s="5" t="str">
        <f t="shared" si="184"/>
        <v>N/A</v>
      </c>
      <c r="R583" s="5" t="str">
        <f t="shared" si="194"/>
        <v>N/A</v>
      </c>
      <c r="S583" s="222" t="str">
        <f>_xlfn.XLOOKUP(A583,FedEx!A:A,FedEx!B:B,"N/A")</f>
        <v>N/A</v>
      </c>
      <c r="T583" s="5" t="str">
        <f t="shared" si="185"/>
        <v>N/A</v>
      </c>
      <c r="U583" s="5" t="str">
        <f t="shared" si="195"/>
        <v>N/A</v>
      </c>
      <c r="V583" s="222" t="str">
        <f>_xlfn.XLOOKUP($A583,'General Motors'!A:A,'General Motors'!B:B,"N/A")</f>
        <v>N/A</v>
      </c>
      <c r="W583" s="5" t="str">
        <f t="shared" si="186"/>
        <v>N/A</v>
      </c>
      <c r="X583" s="5" t="str">
        <f t="shared" si="196"/>
        <v>N/A</v>
      </c>
      <c r="Y583" s="222" t="str">
        <f>_xlfn.XLOOKUP($A583,Chevron!A:A,Chevron!B:B,"N/A")</f>
        <v>N/A</v>
      </c>
      <c r="Z583" s="5" t="str">
        <f t="shared" si="187"/>
        <v>N/A</v>
      </c>
      <c r="AA583" s="5" t="str">
        <f t="shared" si="197"/>
        <v>N/A</v>
      </c>
      <c r="AB583" s="222" t="str">
        <f>_xlfn.XLOOKUP($A583,Boeing!A:A,Boeing!B:B,"N/A")</f>
        <v>N/A</v>
      </c>
      <c r="AC583" s="5" t="str">
        <f t="shared" si="188"/>
        <v>N/A</v>
      </c>
      <c r="AD583" s="5" t="str">
        <f t="shared" si="198"/>
        <v>N/A</v>
      </c>
      <c r="AE583" s="222" t="str">
        <f>_xlfn.XLOOKUP(A583,Amazon!A:A,Amazon!B:B,"N/A")</f>
        <v>N/A</v>
      </c>
      <c r="AF583" s="5" t="str">
        <f t="shared" si="189"/>
        <v>N/A</v>
      </c>
      <c r="AG583" s="5" t="str">
        <f t="shared" si="199"/>
        <v>N/A</v>
      </c>
      <c r="AH583" s="6" t="s">
        <v>36</v>
      </c>
      <c r="AI583" s="6" t="s">
        <v>36</v>
      </c>
      <c r="AJ583" s="6" t="s">
        <v>36</v>
      </c>
    </row>
    <row r="584" spans="1:36">
      <c r="A584" s="4">
        <v>45782</v>
      </c>
      <c r="B584" s="222" t="str">
        <f>_xlfn.XLOOKUP(A584,'USD RUB'!B:B,'USD RUB'!C:C,"N/A")</f>
        <v>N/A</v>
      </c>
      <c r="C584" s="222" t="str">
        <f>IFERROR(EXP(_xlfn.XLOOKUP(A584,'Bonds (CP)'!$A$4:$A$513,'Work Sheet'!$B$3:$B$512)/252)-1,"N/A")</f>
        <v>N/A</v>
      </c>
      <c r="D584" s="222">
        <f>IFERROR(_xlfn.XLOOKUP($A584,Intel!$A$2:$A$502,Intel!$B$2:$B$502),"N/A")</f>
        <v>20.27</v>
      </c>
      <c r="E584" s="5" t="str">
        <f t="shared" si="180"/>
        <v>N/A</v>
      </c>
      <c r="F584" s="5" t="str">
        <f t="shared" si="190"/>
        <v>N/A</v>
      </c>
      <c r="G584" s="222">
        <f>IFERROR(_xlfn.XLOOKUP(A584,Apple!A:A,Apple!B:B),"N/A")</f>
        <v>198.89</v>
      </c>
      <c r="H584" s="5" t="str">
        <f t="shared" si="181"/>
        <v>N/A</v>
      </c>
      <c r="I584" s="5" t="str">
        <f t="shared" si="191"/>
        <v>N/A</v>
      </c>
      <c r="J584" s="222">
        <f>IFERROR(_xlfn.XLOOKUP(A584,Microsoft!A:A,Microsoft!B:B),"N/A")</f>
        <v>436.17</v>
      </c>
      <c r="K584" s="5" t="str">
        <f t="shared" si="182"/>
        <v>N/A</v>
      </c>
      <c r="L584" s="5" t="str">
        <f t="shared" si="192"/>
        <v>N/A</v>
      </c>
      <c r="M584" s="222">
        <f>IFERROR(_xlfn.XLOOKUP($A584,Cisco!A:A,Cisco!B:B),"N/A")</f>
        <v>59.32</v>
      </c>
      <c r="N584" s="5" t="str">
        <f t="shared" si="183"/>
        <v>N/A</v>
      </c>
      <c r="O584" s="5" t="str">
        <f t="shared" si="193"/>
        <v>N/A</v>
      </c>
      <c r="P584" s="222">
        <f>IFERROR(_xlfn.XLOOKUP($A584,Disney!A:A,Disney!B:B),"N/A")</f>
        <v>92.11</v>
      </c>
      <c r="Q584" s="5" t="str">
        <f t="shared" si="184"/>
        <v>N/A</v>
      </c>
      <c r="R584" s="5" t="str">
        <f t="shared" si="194"/>
        <v>N/A</v>
      </c>
      <c r="S584" s="222">
        <f>_xlfn.XLOOKUP(A584,FedEx!A:A,FedEx!B:B,"N/A")</f>
        <v>216.99</v>
      </c>
      <c r="T584" s="5" t="str">
        <f t="shared" si="185"/>
        <v>N/A</v>
      </c>
      <c r="U584" s="5" t="str">
        <f t="shared" si="195"/>
        <v>N/A</v>
      </c>
      <c r="V584" s="222">
        <f>_xlfn.XLOOKUP($A584,'General Motors'!A:A,'General Motors'!B:B,"N/A")</f>
        <v>45.38</v>
      </c>
      <c r="W584" s="5" t="str">
        <f t="shared" si="186"/>
        <v>N/A</v>
      </c>
      <c r="X584" s="5" t="str">
        <f t="shared" si="196"/>
        <v>N/A</v>
      </c>
      <c r="Y584" s="222">
        <f>_xlfn.XLOOKUP($A584,Chevron!A:A,Chevron!B:B,"N/A")</f>
        <v>135.5</v>
      </c>
      <c r="Z584" s="5" t="str">
        <f t="shared" si="187"/>
        <v>N/A</v>
      </c>
      <c r="AA584" s="5" t="str">
        <f t="shared" si="197"/>
        <v>N/A</v>
      </c>
      <c r="AB584" s="222">
        <f>_xlfn.XLOOKUP($A584,Boeing!A:A,Boeing!B:B,"N/A")</f>
        <v>186.46</v>
      </c>
      <c r="AC584" s="5" t="str">
        <f t="shared" si="188"/>
        <v>N/A</v>
      </c>
      <c r="AD584" s="5" t="str">
        <f t="shared" si="198"/>
        <v>N/A</v>
      </c>
      <c r="AE584" s="222">
        <f>_xlfn.XLOOKUP(A584,Amazon!A:A,Amazon!B:B,"N/A")</f>
        <v>186.35</v>
      </c>
      <c r="AF584" s="5" t="str">
        <f t="shared" si="189"/>
        <v>N/A</v>
      </c>
      <c r="AG584" s="5" t="str">
        <f t="shared" si="199"/>
        <v>N/A</v>
      </c>
      <c r="AH584" s="393">
        <v>5650.38</v>
      </c>
      <c r="AI584" s="6" t="s">
        <v>36</v>
      </c>
      <c r="AJ584" s="6" t="s">
        <v>36</v>
      </c>
    </row>
    <row r="585" spans="1:36">
      <c r="A585" s="4">
        <v>45783</v>
      </c>
      <c r="B585" s="222">
        <f>_xlfn.XLOOKUP(A585,'USD RUB'!B:B,'USD RUB'!C:C,"N/A")</f>
        <v>81.913700000000006</v>
      </c>
      <c r="C585" s="222" t="str">
        <f>IFERROR(EXP(_xlfn.XLOOKUP(A585,'Bonds (CP)'!$A$4:$A$513,'Work Sheet'!$B$3:$B$512)/252)-1,"N/A")</f>
        <v>N/A</v>
      </c>
      <c r="D585" s="222">
        <f>IFERROR(_xlfn.XLOOKUP($A585,Intel!$A$2:$A$502,Intel!$B$2:$B$502),"N/A")</f>
        <v>19.940000000000001</v>
      </c>
      <c r="E585" s="5">
        <f t="shared" si="180"/>
        <v>1633.3591780000002</v>
      </c>
      <c r="F585" s="5" t="str">
        <f t="shared" si="190"/>
        <v>N/A</v>
      </c>
      <c r="G585" s="222">
        <f>IFERROR(_xlfn.XLOOKUP(A585,Apple!A:A,Apple!B:B),"N/A")</f>
        <v>198.51</v>
      </c>
      <c r="H585" s="5">
        <f t="shared" si="181"/>
        <v>16260.688587000001</v>
      </c>
      <c r="I585" s="5" t="str">
        <f t="shared" si="191"/>
        <v>N/A</v>
      </c>
      <c r="J585" s="222">
        <f>IFERROR(_xlfn.XLOOKUP(A585,Microsoft!A:A,Microsoft!B:B),"N/A")</f>
        <v>433.31</v>
      </c>
      <c r="K585" s="5">
        <f t="shared" si="182"/>
        <v>35494.025347000003</v>
      </c>
      <c r="L585" s="5" t="str">
        <f t="shared" si="192"/>
        <v>N/A</v>
      </c>
      <c r="M585" s="222">
        <f>IFERROR(_xlfn.XLOOKUP($A585,Cisco!A:A,Cisco!B:B),"N/A")</f>
        <v>59.22</v>
      </c>
      <c r="N585" s="5">
        <f t="shared" si="183"/>
        <v>4850.929314</v>
      </c>
      <c r="O585" s="5" t="str">
        <f t="shared" si="193"/>
        <v>N/A</v>
      </c>
      <c r="P585" s="222">
        <f>IFERROR(_xlfn.XLOOKUP($A585,Disney!A:A,Disney!B:B),"N/A")</f>
        <v>92.17</v>
      </c>
      <c r="Q585" s="5">
        <f t="shared" si="184"/>
        <v>7549.9857290000009</v>
      </c>
      <c r="R585" s="5" t="str">
        <f t="shared" si="194"/>
        <v>N/A</v>
      </c>
      <c r="S585" s="222">
        <f>_xlfn.XLOOKUP(A585,FedEx!A:A,FedEx!B:B,"N/A")</f>
        <v>213.41</v>
      </c>
      <c r="T585" s="5">
        <f t="shared" si="185"/>
        <v>17481.202717</v>
      </c>
      <c r="U585" s="5" t="str">
        <f t="shared" si="195"/>
        <v>N/A</v>
      </c>
      <c r="V585" s="222">
        <f>_xlfn.XLOOKUP($A585,'General Motors'!A:A,'General Motors'!B:B,"N/A")</f>
        <v>45.46</v>
      </c>
      <c r="W585" s="5">
        <f t="shared" si="186"/>
        <v>3723.7968020000003</v>
      </c>
      <c r="X585" s="5" t="str">
        <f t="shared" si="196"/>
        <v>N/A</v>
      </c>
      <c r="Y585" s="222">
        <f>_xlfn.XLOOKUP($A585,Chevron!A:A,Chevron!B:B,"N/A")</f>
        <v>135.6</v>
      </c>
      <c r="Z585" s="5">
        <f t="shared" si="187"/>
        <v>11107.497720000001</v>
      </c>
      <c r="AA585" s="5" t="str">
        <f t="shared" si="197"/>
        <v>N/A</v>
      </c>
      <c r="AB585" s="222">
        <f>_xlfn.XLOOKUP($A585,Boeing!A:A,Boeing!B:B,"N/A")</f>
        <v>185.96</v>
      </c>
      <c r="AC585" s="5">
        <f t="shared" si="188"/>
        <v>15232.671652000001</v>
      </c>
      <c r="AD585" s="5" t="str">
        <f t="shared" si="198"/>
        <v>N/A</v>
      </c>
      <c r="AE585" s="222">
        <f>_xlfn.XLOOKUP(A585,Amazon!A:A,Amazon!B:B,"N/A")</f>
        <v>185.01</v>
      </c>
      <c r="AF585" s="5">
        <f t="shared" si="189"/>
        <v>15154.853637</v>
      </c>
      <c r="AG585" s="5" t="str">
        <f t="shared" si="199"/>
        <v>N/A</v>
      </c>
      <c r="AH585" s="393">
        <v>5606.91</v>
      </c>
      <c r="AI585" s="393">
        <v>459282.74369999999</v>
      </c>
      <c r="AJ585" s="6" t="s">
        <v>36</v>
      </c>
    </row>
    <row r="586" spans="1:36">
      <c r="A586" s="4">
        <v>45784</v>
      </c>
      <c r="B586" s="222">
        <f>_xlfn.XLOOKUP(A586,'USD RUB'!B:B,'USD RUB'!C:C,"N/A")</f>
        <v>80.964399999999998</v>
      </c>
      <c r="C586" s="222">
        <f>IFERROR(EXP(_xlfn.XLOOKUP(A586,'Bonds (CP)'!$A$4:$A$513,'Work Sheet'!$B$3:$B$512)/252)-1,"N/A")</f>
        <v>0.47507718533053467</v>
      </c>
      <c r="D586" s="222">
        <f>IFERROR(_xlfn.XLOOKUP($A586,Intel!$A$2:$A$502,Intel!$B$2:$B$502),"N/A")</f>
        <v>20.309999999999999</v>
      </c>
      <c r="E586" s="5">
        <f t="shared" si="180"/>
        <v>1644.3869639999998</v>
      </c>
      <c r="F586" s="5">
        <f t="shared" si="190"/>
        <v>6.7515988819450978E-3</v>
      </c>
      <c r="G586" s="222">
        <f>IFERROR(_xlfn.XLOOKUP(A586,Apple!A:A,Apple!B:B),"N/A")</f>
        <v>196.25</v>
      </c>
      <c r="H586" s="5">
        <f t="shared" si="181"/>
        <v>15889.263499999999</v>
      </c>
      <c r="I586" s="5">
        <f t="shared" si="191"/>
        <v>-2.2841903958295218E-2</v>
      </c>
      <c r="J586" s="222">
        <f>IFERROR(_xlfn.XLOOKUP(A586,Microsoft!A:A,Microsoft!B:B),"N/A")</f>
        <v>433.35</v>
      </c>
      <c r="K586" s="5">
        <f t="shared" si="182"/>
        <v>35085.922740000002</v>
      </c>
      <c r="L586" s="5">
        <f t="shared" si="192"/>
        <v>-1.1497783162384922E-2</v>
      </c>
      <c r="M586" s="222">
        <f>IFERROR(_xlfn.XLOOKUP($A586,Cisco!A:A,Cisco!B:B),"N/A")</f>
        <v>59.57</v>
      </c>
      <c r="N586" s="5">
        <f t="shared" si="183"/>
        <v>4823.0493079999997</v>
      </c>
      <c r="O586" s="5">
        <f t="shared" si="193"/>
        <v>-5.7473535884221549E-3</v>
      </c>
      <c r="P586" s="222">
        <f>IFERROR(_xlfn.XLOOKUP($A586,Disney!A:A,Disney!B:B),"N/A")</f>
        <v>102.09</v>
      </c>
      <c r="Q586" s="5">
        <f t="shared" si="184"/>
        <v>8265.6555960000005</v>
      </c>
      <c r="R586" s="5">
        <f t="shared" si="194"/>
        <v>9.4790890034541775E-2</v>
      </c>
      <c r="S586" s="222">
        <f>_xlfn.XLOOKUP(A586,FedEx!A:A,FedEx!B:B,"N/A")</f>
        <v>215.56</v>
      </c>
      <c r="T586" s="5">
        <f t="shared" si="185"/>
        <v>17452.686064000001</v>
      </c>
      <c r="U586" s="5">
        <f t="shared" si="195"/>
        <v>-1.6312752309809442E-3</v>
      </c>
      <c r="V586" s="222">
        <f>_xlfn.XLOOKUP($A586,'General Motors'!A:A,'General Motors'!B:B,"N/A")</f>
        <v>45.47</v>
      </c>
      <c r="W586" s="5">
        <f t="shared" si="186"/>
        <v>3681.4512679999998</v>
      </c>
      <c r="X586" s="5">
        <f t="shared" si="196"/>
        <v>-1.1371601688163313E-2</v>
      </c>
      <c r="Y586" s="222">
        <f>_xlfn.XLOOKUP($A586,Chevron!A:A,Chevron!B:B,"N/A")</f>
        <v>135.79</v>
      </c>
      <c r="Z586" s="5">
        <f t="shared" si="187"/>
        <v>10994.155875999999</v>
      </c>
      <c r="AA586" s="5">
        <f t="shared" si="197"/>
        <v>-1.020408438130227E-2</v>
      </c>
      <c r="AB586" s="222">
        <f>_xlfn.XLOOKUP($A586,Boeing!A:A,Boeing!B:B,"N/A")</f>
        <v>185.56</v>
      </c>
      <c r="AC586" s="5">
        <f t="shared" si="188"/>
        <v>15023.754064000001</v>
      </c>
      <c r="AD586" s="5">
        <f t="shared" si="198"/>
        <v>-1.371509822917838E-2</v>
      </c>
      <c r="AE586" s="222">
        <f>_xlfn.XLOOKUP(A586,Amazon!A:A,Amazon!B:B,"N/A")</f>
        <v>188.71</v>
      </c>
      <c r="AF586" s="5">
        <f t="shared" si="189"/>
        <v>15278.791924000001</v>
      </c>
      <c r="AG586" s="5">
        <f t="shared" si="199"/>
        <v>8.1781249735999317E-3</v>
      </c>
      <c r="AH586" s="393">
        <v>5631.28</v>
      </c>
      <c r="AI586" s="393">
        <v>455933.20640000002</v>
      </c>
      <c r="AJ586" s="393">
        <v>-7.293E-3</v>
      </c>
    </row>
    <row r="587" spans="1:36">
      <c r="A587" s="4">
        <v>45785</v>
      </c>
      <c r="B587" s="222">
        <f>_xlfn.XLOOKUP(A587,'USD RUB'!B:B,'USD RUB'!C:C,"N/A")</f>
        <v>80.861199999999997</v>
      </c>
      <c r="C587" s="222">
        <f>IFERROR(EXP(_xlfn.XLOOKUP(A587,'Bonds (CP)'!$A$4:$A$513,'Work Sheet'!$B$3:$B$512)/252)-1,"N/A")</f>
        <v>0.47508245347274691</v>
      </c>
      <c r="D587" s="222">
        <f>IFERROR(_xlfn.XLOOKUP($A587,Intel!$A$2:$A$502,Intel!$B$2:$B$502),"N/A")</f>
        <v>21</v>
      </c>
      <c r="E587" s="5">
        <f t="shared" si="180"/>
        <v>1698.0852</v>
      </c>
      <c r="F587" s="5">
        <f t="shared" si="190"/>
        <v>3.2655474152737396E-2</v>
      </c>
      <c r="G587" s="222">
        <f>IFERROR(_xlfn.XLOOKUP(A587,Apple!A:A,Apple!B:B),"N/A")</f>
        <v>197.49</v>
      </c>
      <c r="H587" s="5">
        <f t="shared" si="181"/>
        <v>15969.278388000001</v>
      </c>
      <c r="I587" s="5">
        <f t="shared" si="191"/>
        <v>5.0357833136822627E-3</v>
      </c>
      <c r="J587" s="222">
        <f>IFERROR(_xlfn.XLOOKUP(A587,Microsoft!A:A,Microsoft!B:B),"N/A")</f>
        <v>438.17</v>
      </c>
      <c r="K587" s="5">
        <f t="shared" si="182"/>
        <v>35430.952003999999</v>
      </c>
      <c r="L587" s="5">
        <f t="shared" si="192"/>
        <v>9.8338375352644558E-3</v>
      </c>
      <c r="M587" s="222">
        <f>IFERROR(_xlfn.XLOOKUP($A587,Cisco!A:A,Cisco!B:B),"N/A")</f>
        <v>59.71</v>
      </c>
      <c r="N587" s="5">
        <f t="shared" si="183"/>
        <v>4828.2222519999996</v>
      </c>
      <c r="O587" s="5">
        <f t="shared" si="193"/>
        <v>1.072546364272009E-3</v>
      </c>
      <c r="P587" s="222">
        <f>IFERROR(_xlfn.XLOOKUP($A587,Disney!A:A,Disney!B:B),"N/A")</f>
        <v>105.12</v>
      </c>
      <c r="Q587" s="5">
        <f t="shared" si="184"/>
        <v>8500.1293440000009</v>
      </c>
      <c r="R587" s="5">
        <f t="shared" si="194"/>
        <v>2.8367229347599388E-2</v>
      </c>
      <c r="S587" s="222">
        <f>_xlfn.XLOOKUP(A587,FedEx!A:A,FedEx!B:B,"N/A")</f>
        <v>219.21</v>
      </c>
      <c r="T587" s="5">
        <f t="shared" si="185"/>
        <v>17725.583652000001</v>
      </c>
      <c r="U587" s="5">
        <f t="shared" si="195"/>
        <v>1.5636423356225393E-2</v>
      </c>
      <c r="V587" s="222">
        <f>_xlfn.XLOOKUP($A587,'General Motors'!A:A,'General Motors'!B:B,"N/A")</f>
        <v>47.35</v>
      </c>
      <c r="W587" s="5">
        <f t="shared" si="186"/>
        <v>3828.7778199999998</v>
      </c>
      <c r="X587" s="5">
        <f t="shared" si="196"/>
        <v>4.0018607140231754E-2</v>
      </c>
      <c r="Y587" s="222">
        <f>_xlfn.XLOOKUP($A587,Chevron!A:A,Chevron!B:B,"N/A")</f>
        <v>137.04</v>
      </c>
      <c r="Z587" s="5">
        <f t="shared" si="187"/>
        <v>11081.218847999999</v>
      </c>
      <c r="AA587" s="5">
        <f t="shared" si="197"/>
        <v>7.9190228865189116E-3</v>
      </c>
      <c r="AB587" s="222">
        <f>_xlfn.XLOOKUP($A587,Boeing!A:A,Boeing!B:B,"N/A")</f>
        <v>191.7</v>
      </c>
      <c r="AC587" s="5">
        <f t="shared" si="188"/>
        <v>15501.092039999998</v>
      </c>
      <c r="AD587" s="5">
        <f t="shared" si="198"/>
        <v>3.1772217114748758E-2</v>
      </c>
      <c r="AE587" s="222">
        <f>_xlfn.XLOOKUP(A587,Amazon!A:A,Amazon!B:B,"N/A")</f>
        <v>192.08</v>
      </c>
      <c r="AF587" s="5">
        <f t="shared" si="189"/>
        <v>15531.819296</v>
      </c>
      <c r="AG587" s="5">
        <f t="shared" si="199"/>
        <v>1.6560692315113146E-2</v>
      </c>
      <c r="AH587" s="393">
        <v>5663.94</v>
      </c>
      <c r="AI587" s="393">
        <v>457992.98509999999</v>
      </c>
      <c r="AJ587" s="393">
        <v>4.5177200000000002E-3</v>
      </c>
    </row>
    <row r="588" spans="1:36">
      <c r="A588" s="4">
        <v>45786</v>
      </c>
      <c r="B588" s="222" t="str">
        <f>_xlfn.XLOOKUP(A588,'USD RUB'!B:B,'USD RUB'!C:C,"N/A")</f>
        <v>N/A</v>
      </c>
      <c r="C588" s="222" t="str">
        <f>IFERROR(EXP(_xlfn.XLOOKUP(A588,'Bonds (CP)'!$A$4:$A$513,'Work Sheet'!$B$3:$B$512)/252)-1,"N/A")</f>
        <v>N/A</v>
      </c>
      <c r="D588" s="222">
        <f>IFERROR(_xlfn.XLOOKUP($A588,Intel!$A$2:$A$502,Intel!$B$2:$B$502),"N/A")</f>
        <v>21.42</v>
      </c>
      <c r="E588" s="5" t="str">
        <f t="shared" si="180"/>
        <v>N/A</v>
      </c>
      <c r="F588" s="5" t="str">
        <f t="shared" si="190"/>
        <v>N/A</v>
      </c>
      <c r="G588" s="222">
        <f>IFERROR(_xlfn.XLOOKUP(A588,Apple!A:A,Apple!B:B),"N/A")</f>
        <v>198.53</v>
      </c>
      <c r="H588" s="5" t="str">
        <f t="shared" si="181"/>
        <v>N/A</v>
      </c>
      <c r="I588" s="5" t="str">
        <f t="shared" si="191"/>
        <v>N/A</v>
      </c>
      <c r="J588" s="222">
        <f>IFERROR(_xlfn.XLOOKUP(A588,Microsoft!A:A,Microsoft!B:B),"N/A")</f>
        <v>438.73</v>
      </c>
      <c r="K588" s="5" t="str">
        <f t="shared" si="182"/>
        <v>N/A</v>
      </c>
      <c r="L588" s="5" t="str">
        <f t="shared" si="192"/>
        <v>N/A</v>
      </c>
      <c r="M588" s="222">
        <f>IFERROR(_xlfn.XLOOKUP($A588,Cisco!A:A,Cisco!B:B),"N/A")</f>
        <v>59.77</v>
      </c>
      <c r="N588" s="5" t="str">
        <f t="shared" si="183"/>
        <v>N/A</v>
      </c>
      <c r="O588" s="5" t="str">
        <f t="shared" si="193"/>
        <v>N/A</v>
      </c>
      <c r="P588" s="222">
        <f>IFERROR(_xlfn.XLOOKUP($A588,Disney!A:A,Disney!B:B),"N/A")</f>
        <v>105.94</v>
      </c>
      <c r="Q588" s="5" t="str">
        <f t="shared" si="184"/>
        <v>N/A</v>
      </c>
      <c r="R588" s="5" t="str">
        <f t="shared" si="194"/>
        <v>N/A</v>
      </c>
      <c r="S588" s="222">
        <f>_xlfn.XLOOKUP(A588,FedEx!A:A,FedEx!B:B,"N/A")</f>
        <v>217.83</v>
      </c>
      <c r="T588" s="5" t="str">
        <f t="shared" si="185"/>
        <v>N/A</v>
      </c>
      <c r="U588" s="5" t="str">
        <f t="shared" si="195"/>
        <v>N/A</v>
      </c>
      <c r="V588" s="222">
        <f>_xlfn.XLOOKUP($A588,'General Motors'!A:A,'General Motors'!B:B,"N/A")</f>
        <v>47.5</v>
      </c>
      <c r="W588" s="5" t="str">
        <f t="shared" si="186"/>
        <v>N/A</v>
      </c>
      <c r="X588" s="5" t="str">
        <f t="shared" si="196"/>
        <v>N/A</v>
      </c>
      <c r="Y588" s="222">
        <f>_xlfn.XLOOKUP($A588,Chevron!A:A,Chevron!B:B,"N/A")</f>
        <v>138.49</v>
      </c>
      <c r="Z588" s="5" t="str">
        <f t="shared" si="187"/>
        <v>N/A</v>
      </c>
      <c r="AA588" s="5" t="str">
        <f t="shared" si="197"/>
        <v>N/A</v>
      </c>
      <c r="AB588" s="222">
        <f>_xlfn.XLOOKUP($A588,Boeing!A:A,Boeing!B:B,"N/A")</f>
        <v>194.85</v>
      </c>
      <c r="AC588" s="5" t="str">
        <f t="shared" si="188"/>
        <v>N/A</v>
      </c>
      <c r="AD588" s="5" t="str">
        <f t="shared" si="198"/>
        <v>N/A</v>
      </c>
      <c r="AE588" s="222">
        <f>_xlfn.XLOOKUP(A588,Amazon!A:A,Amazon!B:B,"N/A")</f>
        <v>193.06</v>
      </c>
      <c r="AF588" s="5" t="str">
        <f t="shared" si="189"/>
        <v>N/A</v>
      </c>
      <c r="AG588" s="5" t="str">
        <f t="shared" si="199"/>
        <v>N/A</v>
      </c>
      <c r="AH588" s="393">
        <v>5659.91</v>
      </c>
      <c r="AI588" s="6" t="s">
        <v>36</v>
      </c>
      <c r="AJ588" s="6" t="s">
        <v>36</v>
      </c>
    </row>
    <row r="589" spans="1:36">
      <c r="A589" s="4">
        <v>45787</v>
      </c>
      <c r="B589" s="222" t="str">
        <f>_xlfn.XLOOKUP(A589,'USD RUB'!B:B,'USD RUB'!C:C,"N/A")</f>
        <v>N/A</v>
      </c>
      <c r="C589" s="222" t="str">
        <f>IFERROR(EXP(_xlfn.XLOOKUP(A589,'Bonds (CP)'!$A$4:$A$513,'Work Sheet'!$B$3:$B$512)/252)-1,"N/A")</f>
        <v>N/A</v>
      </c>
      <c r="D589" s="222" t="str">
        <f>IFERROR(_xlfn.XLOOKUP($A589,Intel!$A$2:$A$502,Intel!$B$2:$B$502),"N/A")</f>
        <v>N/A</v>
      </c>
      <c r="E589" s="5" t="str">
        <f t="shared" si="180"/>
        <v>N/A</v>
      </c>
      <c r="F589" s="5" t="str">
        <f t="shared" si="190"/>
        <v>N/A</v>
      </c>
      <c r="G589" s="222" t="str">
        <f>IFERROR(_xlfn.XLOOKUP(A589,Apple!A:A,Apple!B:B),"N/A")</f>
        <v>N/A</v>
      </c>
      <c r="H589" s="5" t="str">
        <f t="shared" si="181"/>
        <v>N/A</v>
      </c>
      <c r="I589" s="5" t="str">
        <f t="shared" si="191"/>
        <v>N/A</v>
      </c>
      <c r="J589" s="222" t="str">
        <f>IFERROR(_xlfn.XLOOKUP(A589,Microsoft!A:A,Microsoft!B:B),"N/A")</f>
        <v>N/A</v>
      </c>
      <c r="K589" s="5" t="str">
        <f t="shared" si="182"/>
        <v>N/A</v>
      </c>
      <c r="L589" s="5" t="str">
        <f t="shared" si="192"/>
        <v>N/A</v>
      </c>
      <c r="M589" s="222" t="str">
        <f>IFERROR(_xlfn.XLOOKUP($A589,Cisco!A:A,Cisco!B:B),"N/A")</f>
        <v>N/A</v>
      </c>
      <c r="N589" s="5" t="str">
        <f t="shared" si="183"/>
        <v>N/A</v>
      </c>
      <c r="O589" s="5" t="str">
        <f t="shared" si="193"/>
        <v>N/A</v>
      </c>
      <c r="P589" s="222" t="str">
        <f>IFERROR(_xlfn.XLOOKUP($A589,Disney!A:A,Disney!B:B),"N/A")</f>
        <v>N/A</v>
      </c>
      <c r="Q589" s="5" t="str">
        <f t="shared" si="184"/>
        <v>N/A</v>
      </c>
      <c r="R589" s="5" t="str">
        <f t="shared" si="194"/>
        <v>N/A</v>
      </c>
      <c r="S589" s="222" t="str">
        <f>_xlfn.XLOOKUP(A589,FedEx!A:A,FedEx!B:B,"N/A")</f>
        <v>N/A</v>
      </c>
      <c r="T589" s="5" t="str">
        <f t="shared" si="185"/>
        <v>N/A</v>
      </c>
      <c r="U589" s="5" t="str">
        <f t="shared" si="195"/>
        <v>N/A</v>
      </c>
      <c r="V589" s="222" t="str">
        <f>_xlfn.XLOOKUP($A589,'General Motors'!A:A,'General Motors'!B:B,"N/A")</f>
        <v>N/A</v>
      </c>
      <c r="W589" s="5" t="str">
        <f t="shared" si="186"/>
        <v>N/A</v>
      </c>
      <c r="X589" s="5" t="str">
        <f t="shared" si="196"/>
        <v>N/A</v>
      </c>
      <c r="Y589" s="222" t="str">
        <f>_xlfn.XLOOKUP($A589,Chevron!A:A,Chevron!B:B,"N/A")</f>
        <v>N/A</v>
      </c>
      <c r="Z589" s="5" t="str">
        <f t="shared" si="187"/>
        <v>N/A</v>
      </c>
      <c r="AA589" s="5" t="str">
        <f t="shared" si="197"/>
        <v>N/A</v>
      </c>
      <c r="AB589" s="222" t="str">
        <f>_xlfn.XLOOKUP($A589,Boeing!A:A,Boeing!B:B,"N/A")</f>
        <v>N/A</v>
      </c>
      <c r="AC589" s="5" t="str">
        <f t="shared" si="188"/>
        <v>N/A</v>
      </c>
      <c r="AD589" s="5" t="str">
        <f t="shared" si="198"/>
        <v>N/A</v>
      </c>
      <c r="AE589" s="222" t="str">
        <f>_xlfn.XLOOKUP(A589,Amazon!A:A,Amazon!B:B,"N/A")</f>
        <v>N/A</v>
      </c>
      <c r="AF589" s="5" t="str">
        <f t="shared" si="189"/>
        <v>N/A</v>
      </c>
      <c r="AG589" s="5" t="str">
        <f t="shared" si="199"/>
        <v>N/A</v>
      </c>
      <c r="AH589" s="6" t="s">
        <v>36</v>
      </c>
      <c r="AI589" s="6" t="s">
        <v>36</v>
      </c>
      <c r="AJ589" s="6" t="s">
        <v>36</v>
      </c>
    </row>
    <row r="590" spans="1:36">
      <c r="A590" s="4">
        <v>45788</v>
      </c>
      <c r="B590" s="222" t="str">
        <f>_xlfn.XLOOKUP(A590,'USD RUB'!B:B,'USD RUB'!C:C,"N/A")</f>
        <v>N/A</v>
      </c>
      <c r="C590" s="222" t="str">
        <f>IFERROR(EXP(_xlfn.XLOOKUP(A590,'Bonds (CP)'!$A$4:$A$513,'Work Sheet'!$B$3:$B$512)/252)-1,"N/A")</f>
        <v>N/A</v>
      </c>
      <c r="D590" s="222" t="str">
        <f>IFERROR(_xlfn.XLOOKUP($A590,Intel!$A$2:$A$502,Intel!$B$2:$B$502),"N/A")</f>
        <v>N/A</v>
      </c>
      <c r="E590" s="5" t="str">
        <f t="shared" si="180"/>
        <v>N/A</v>
      </c>
      <c r="F590" s="5" t="str">
        <f t="shared" si="190"/>
        <v>N/A</v>
      </c>
      <c r="G590" s="222" t="str">
        <f>IFERROR(_xlfn.XLOOKUP(A590,Apple!A:A,Apple!B:B),"N/A")</f>
        <v>N/A</v>
      </c>
      <c r="H590" s="5" t="str">
        <f t="shared" si="181"/>
        <v>N/A</v>
      </c>
      <c r="I590" s="5" t="str">
        <f t="shared" si="191"/>
        <v>N/A</v>
      </c>
      <c r="J590" s="222" t="str">
        <f>IFERROR(_xlfn.XLOOKUP(A590,Microsoft!A:A,Microsoft!B:B),"N/A")</f>
        <v>N/A</v>
      </c>
      <c r="K590" s="5" t="str">
        <f t="shared" si="182"/>
        <v>N/A</v>
      </c>
      <c r="L590" s="5" t="str">
        <f t="shared" si="192"/>
        <v>N/A</v>
      </c>
      <c r="M590" s="222" t="str">
        <f>IFERROR(_xlfn.XLOOKUP($A590,Cisco!A:A,Cisco!B:B),"N/A")</f>
        <v>N/A</v>
      </c>
      <c r="N590" s="5" t="str">
        <f t="shared" si="183"/>
        <v>N/A</v>
      </c>
      <c r="O590" s="5" t="str">
        <f t="shared" si="193"/>
        <v>N/A</v>
      </c>
      <c r="P590" s="222" t="str">
        <f>IFERROR(_xlfn.XLOOKUP($A590,Disney!A:A,Disney!B:B),"N/A")</f>
        <v>N/A</v>
      </c>
      <c r="Q590" s="5" t="str">
        <f t="shared" si="184"/>
        <v>N/A</v>
      </c>
      <c r="R590" s="5" t="str">
        <f t="shared" si="194"/>
        <v>N/A</v>
      </c>
      <c r="S590" s="222" t="str">
        <f>_xlfn.XLOOKUP(A590,FedEx!A:A,FedEx!B:B,"N/A")</f>
        <v>N/A</v>
      </c>
      <c r="T590" s="5" t="str">
        <f t="shared" si="185"/>
        <v>N/A</v>
      </c>
      <c r="U590" s="5" t="str">
        <f t="shared" si="195"/>
        <v>N/A</v>
      </c>
      <c r="V590" s="222" t="str">
        <f>_xlfn.XLOOKUP($A590,'General Motors'!A:A,'General Motors'!B:B,"N/A")</f>
        <v>N/A</v>
      </c>
      <c r="W590" s="5" t="str">
        <f t="shared" si="186"/>
        <v>N/A</v>
      </c>
      <c r="X590" s="5" t="str">
        <f t="shared" si="196"/>
        <v>N/A</v>
      </c>
      <c r="Y590" s="222" t="str">
        <f>_xlfn.XLOOKUP($A590,Chevron!A:A,Chevron!B:B,"N/A")</f>
        <v>N/A</v>
      </c>
      <c r="Z590" s="5" t="str">
        <f t="shared" si="187"/>
        <v>N/A</v>
      </c>
      <c r="AA590" s="5" t="str">
        <f t="shared" si="197"/>
        <v>N/A</v>
      </c>
      <c r="AB590" s="222" t="str">
        <f>_xlfn.XLOOKUP($A590,Boeing!A:A,Boeing!B:B,"N/A")</f>
        <v>N/A</v>
      </c>
      <c r="AC590" s="5" t="str">
        <f t="shared" si="188"/>
        <v>N/A</v>
      </c>
      <c r="AD590" s="5" t="str">
        <f t="shared" si="198"/>
        <v>N/A</v>
      </c>
      <c r="AE590" s="222" t="str">
        <f>_xlfn.XLOOKUP(A590,Amazon!A:A,Amazon!B:B,"N/A")</f>
        <v>N/A</v>
      </c>
      <c r="AF590" s="5" t="str">
        <f t="shared" si="189"/>
        <v>N/A</v>
      </c>
      <c r="AG590" s="5" t="str">
        <f t="shared" si="199"/>
        <v>N/A</v>
      </c>
      <c r="AH590" s="6" t="s">
        <v>36</v>
      </c>
      <c r="AI590" s="6" t="s">
        <v>36</v>
      </c>
      <c r="AJ590" s="6" t="s">
        <v>36</v>
      </c>
    </row>
    <row r="591" spans="1:36">
      <c r="A591" s="4">
        <v>45789</v>
      </c>
      <c r="B591" s="222" t="str">
        <f>_xlfn.XLOOKUP(A591,'USD RUB'!B:B,'USD RUB'!C:C,"N/A")</f>
        <v>N/A</v>
      </c>
      <c r="C591" s="222">
        <f>IFERROR(EXP(_xlfn.XLOOKUP(A591,'Bonds (CP)'!$A$4:$A$513,'Work Sheet'!$B$3:$B$512)/252)-1,"N/A")</f>
        <v>0.47748316999229301</v>
      </c>
      <c r="D591" s="222">
        <f>IFERROR(_xlfn.XLOOKUP($A591,Intel!$A$2:$A$502,Intel!$B$2:$B$502),"N/A")</f>
        <v>22.18</v>
      </c>
      <c r="E591" s="5" t="str">
        <f t="shared" si="180"/>
        <v>N/A</v>
      </c>
      <c r="F591" s="5" t="str">
        <f t="shared" si="190"/>
        <v>N/A</v>
      </c>
      <c r="G591" s="222">
        <f>IFERROR(_xlfn.XLOOKUP(A591,Apple!A:A,Apple!B:B),"N/A")</f>
        <v>210.79</v>
      </c>
      <c r="H591" s="5" t="str">
        <f t="shared" si="181"/>
        <v>N/A</v>
      </c>
      <c r="I591" s="5" t="str">
        <f t="shared" si="191"/>
        <v>N/A</v>
      </c>
      <c r="J591" s="222">
        <f>IFERROR(_xlfn.XLOOKUP(A591,Microsoft!A:A,Microsoft!B:B),"N/A")</f>
        <v>449.26</v>
      </c>
      <c r="K591" s="5" t="str">
        <f t="shared" si="182"/>
        <v>N/A</v>
      </c>
      <c r="L591" s="5" t="str">
        <f t="shared" si="192"/>
        <v>N/A</v>
      </c>
      <c r="M591" s="222">
        <f>IFERROR(_xlfn.XLOOKUP($A591,Cisco!A:A,Cisco!B:B),"N/A")</f>
        <v>61.67</v>
      </c>
      <c r="N591" s="5" t="str">
        <f t="shared" si="183"/>
        <v>N/A</v>
      </c>
      <c r="O591" s="5" t="str">
        <f t="shared" si="193"/>
        <v>N/A</v>
      </c>
      <c r="P591" s="222">
        <f>IFERROR(_xlfn.XLOOKUP($A591,Disney!A:A,Disney!B:B),"N/A")</f>
        <v>110.49</v>
      </c>
      <c r="Q591" s="5" t="str">
        <f t="shared" si="184"/>
        <v>N/A</v>
      </c>
      <c r="R591" s="5" t="str">
        <f t="shared" si="194"/>
        <v>N/A</v>
      </c>
      <c r="S591" s="222">
        <f>_xlfn.XLOOKUP(A591,FedEx!A:A,FedEx!B:B,"N/A")</f>
        <v>232.95</v>
      </c>
      <c r="T591" s="5" t="str">
        <f t="shared" si="185"/>
        <v>N/A</v>
      </c>
      <c r="U591" s="5" t="str">
        <f t="shared" si="195"/>
        <v>N/A</v>
      </c>
      <c r="V591" s="222">
        <f>_xlfn.XLOOKUP($A591,'General Motors'!A:A,'General Motors'!B:B,"N/A")</f>
        <v>49.61</v>
      </c>
      <c r="W591" s="5" t="str">
        <f t="shared" si="186"/>
        <v>N/A</v>
      </c>
      <c r="X591" s="5" t="str">
        <f t="shared" si="196"/>
        <v>N/A</v>
      </c>
      <c r="Y591" s="222">
        <f>_xlfn.XLOOKUP($A591,Chevron!A:A,Chevron!B:B,"N/A")</f>
        <v>141.62</v>
      </c>
      <c r="Z591" s="5" t="str">
        <f t="shared" si="187"/>
        <v>N/A</v>
      </c>
      <c r="AA591" s="5" t="str">
        <f t="shared" si="197"/>
        <v>N/A</v>
      </c>
      <c r="AB591" s="222">
        <f>_xlfn.XLOOKUP($A591,Boeing!A:A,Boeing!B:B,"N/A")</f>
        <v>198.53</v>
      </c>
      <c r="AC591" s="5" t="str">
        <f t="shared" si="188"/>
        <v>N/A</v>
      </c>
      <c r="AD591" s="5" t="str">
        <f t="shared" si="198"/>
        <v>N/A</v>
      </c>
      <c r="AE591" s="222">
        <f>_xlfn.XLOOKUP(A591,Amazon!A:A,Amazon!B:B,"N/A")</f>
        <v>208.64</v>
      </c>
      <c r="AF591" s="5" t="str">
        <f t="shared" si="189"/>
        <v>N/A</v>
      </c>
      <c r="AG591" s="5" t="str">
        <f t="shared" si="199"/>
        <v>N/A</v>
      </c>
      <c r="AH591" s="393">
        <v>5844.19</v>
      </c>
      <c r="AI591" s="6" t="s">
        <v>36</v>
      </c>
      <c r="AJ591" s="6" t="s">
        <v>36</v>
      </c>
    </row>
    <row r="592" spans="1:36">
      <c r="A592" s="4">
        <v>45790</v>
      </c>
      <c r="B592" s="222">
        <f>_xlfn.XLOOKUP(A592,'USD RUB'!B:B,'USD RUB'!C:C,"N/A")</f>
        <v>80.888300000000001</v>
      </c>
      <c r="C592" s="222">
        <f>IFERROR(EXP(_xlfn.XLOOKUP(A592,'Bonds (CP)'!$A$4:$A$513,'Work Sheet'!$B$3:$B$512)/252)-1,"N/A")</f>
        <v>0.48131257750906498</v>
      </c>
      <c r="D592" s="222">
        <f>IFERROR(_xlfn.XLOOKUP($A592,Intel!$A$2:$A$502,Intel!$B$2:$B$502),"N/A")</f>
        <v>22.56</v>
      </c>
      <c r="E592" s="5">
        <f t="shared" si="180"/>
        <v>1824.840048</v>
      </c>
      <c r="F592" s="5" t="str">
        <f t="shared" si="190"/>
        <v>N/A</v>
      </c>
      <c r="G592" s="222">
        <f>IFERROR(_xlfn.XLOOKUP(A592,Apple!A:A,Apple!B:B),"N/A")</f>
        <v>212.93</v>
      </c>
      <c r="H592" s="5">
        <f t="shared" si="181"/>
        <v>17223.545719000002</v>
      </c>
      <c r="I592" s="5" t="str">
        <f t="shared" si="191"/>
        <v>N/A</v>
      </c>
      <c r="J592" s="222">
        <f>IFERROR(_xlfn.XLOOKUP(A592,Microsoft!A:A,Microsoft!B:B),"N/A")</f>
        <v>449.14</v>
      </c>
      <c r="K592" s="5">
        <f t="shared" si="182"/>
        <v>36330.171062000001</v>
      </c>
      <c r="L592" s="5" t="str">
        <f t="shared" si="192"/>
        <v>N/A</v>
      </c>
      <c r="M592" s="222">
        <f>IFERROR(_xlfn.XLOOKUP($A592,Cisco!A:A,Cisco!B:B),"N/A")</f>
        <v>61.78</v>
      </c>
      <c r="N592" s="5">
        <f t="shared" si="183"/>
        <v>4997.2791740000002</v>
      </c>
      <c r="O592" s="5" t="str">
        <f t="shared" si="193"/>
        <v>N/A</v>
      </c>
      <c r="P592" s="222">
        <f>IFERROR(_xlfn.XLOOKUP($A592,Disney!A:A,Disney!B:B),"N/A")</f>
        <v>111.38</v>
      </c>
      <c r="Q592" s="5">
        <f t="shared" si="184"/>
        <v>9009.3388539999996</v>
      </c>
      <c r="R592" s="5" t="str">
        <f t="shared" si="194"/>
        <v>N/A</v>
      </c>
      <c r="S592" s="222">
        <f>_xlfn.XLOOKUP(A592,FedEx!A:A,FedEx!B:B,"N/A")</f>
        <v>231.15</v>
      </c>
      <c r="T592" s="5">
        <f t="shared" si="185"/>
        <v>18697.330545000001</v>
      </c>
      <c r="U592" s="5" t="str">
        <f t="shared" si="195"/>
        <v>N/A</v>
      </c>
      <c r="V592" s="222">
        <f>_xlfn.XLOOKUP($A592,'General Motors'!A:A,'General Motors'!B:B,"N/A")</f>
        <v>50.46</v>
      </c>
      <c r="W592" s="5">
        <f t="shared" si="186"/>
        <v>4081.6236180000001</v>
      </c>
      <c r="X592" s="5" t="str">
        <f t="shared" si="196"/>
        <v>N/A</v>
      </c>
      <c r="Y592" s="222">
        <f>_xlfn.XLOOKUP($A592,Chevron!A:A,Chevron!B:B,"N/A")</f>
        <v>142.35</v>
      </c>
      <c r="Z592" s="5">
        <f t="shared" si="187"/>
        <v>11514.449505</v>
      </c>
      <c r="AA592" s="5" t="str">
        <f t="shared" si="197"/>
        <v>N/A</v>
      </c>
      <c r="AB592" s="222">
        <f>_xlfn.XLOOKUP($A592,Boeing!A:A,Boeing!B:B,"N/A")</f>
        <v>203.42</v>
      </c>
      <c r="AC592" s="5">
        <f t="shared" si="188"/>
        <v>16454.297985999998</v>
      </c>
      <c r="AD592" s="5" t="str">
        <f t="shared" si="198"/>
        <v>N/A</v>
      </c>
      <c r="AE592" s="222">
        <f>_xlfn.XLOOKUP(A592,Amazon!A:A,Amazon!B:B,"N/A")</f>
        <v>211.37</v>
      </c>
      <c r="AF592" s="5">
        <f t="shared" si="189"/>
        <v>17097.359971000002</v>
      </c>
      <c r="AG592" s="5" t="str">
        <f t="shared" si="199"/>
        <v>N/A</v>
      </c>
      <c r="AH592" s="393">
        <v>5886.55</v>
      </c>
      <c r="AI592" s="393">
        <v>476153.02240000002</v>
      </c>
      <c r="AJ592" s="6" t="s">
        <v>36</v>
      </c>
    </row>
    <row r="593" spans="1:36">
      <c r="A593" s="4">
        <v>45791</v>
      </c>
      <c r="B593" s="222">
        <f>_xlfn.XLOOKUP(A593,'USD RUB'!B:B,'USD RUB'!C:C,"N/A")</f>
        <v>80.55</v>
      </c>
      <c r="C593" s="222">
        <f>IFERROR(EXP(_xlfn.XLOOKUP(A593,'Bonds (CP)'!$A$4:$A$513,'Work Sheet'!$B$3:$B$512)/252)-1,"N/A")</f>
        <v>0.48707914234397998</v>
      </c>
      <c r="D593" s="222">
        <f>IFERROR(_xlfn.XLOOKUP($A593,Intel!$A$2:$A$502,Intel!$B$2:$B$502),"N/A")</f>
        <v>21.52</v>
      </c>
      <c r="E593" s="5">
        <f t="shared" si="180"/>
        <v>1733.4359999999999</v>
      </c>
      <c r="F593" s="5">
        <f t="shared" si="190"/>
        <v>-5.0088799892449631E-2</v>
      </c>
      <c r="G593" s="222">
        <f>IFERROR(_xlfn.XLOOKUP(A593,Apple!A:A,Apple!B:B),"N/A")</f>
        <v>212.33</v>
      </c>
      <c r="H593" s="5">
        <f t="shared" si="181"/>
        <v>17103.181499999999</v>
      </c>
      <c r="I593" s="5">
        <f t="shared" si="191"/>
        <v>-6.9883530931278415E-3</v>
      </c>
      <c r="J593" s="222">
        <f>IFERROR(_xlfn.XLOOKUP(A593,Microsoft!A:A,Microsoft!B:B),"N/A")</f>
        <v>452.94</v>
      </c>
      <c r="K593" s="5">
        <f t="shared" si="182"/>
        <v>36484.316999999995</v>
      </c>
      <c r="L593" s="5">
        <f t="shared" si="192"/>
        <v>4.2429180346257311E-3</v>
      </c>
      <c r="M593" s="222">
        <f>IFERROR(_xlfn.XLOOKUP($A593,Cisco!A:A,Cisco!B:B),"N/A")</f>
        <v>61.29</v>
      </c>
      <c r="N593" s="5">
        <f t="shared" si="183"/>
        <v>4936.9094999999998</v>
      </c>
      <c r="O593" s="5">
        <f t="shared" si="193"/>
        <v>-1.2080508592374417E-2</v>
      </c>
      <c r="P593" s="222">
        <f>IFERROR(_xlfn.XLOOKUP($A593,Disney!A:A,Disney!B:B),"N/A")</f>
        <v>112.94</v>
      </c>
      <c r="Q593" s="5">
        <f t="shared" si="184"/>
        <v>9097.3169999999991</v>
      </c>
      <c r="R593" s="5">
        <f t="shared" si="194"/>
        <v>9.7652166741335478E-3</v>
      </c>
      <c r="S593" s="222">
        <f>_xlfn.XLOOKUP(A593,FedEx!A:A,FedEx!B:B,"N/A")</f>
        <v>231.8</v>
      </c>
      <c r="T593" s="5">
        <f t="shared" si="185"/>
        <v>18671.490000000002</v>
      </c>
      <c r="U593" s="5">
        <f t="shared" si="195"/>
        <v>-1.3820446152891241E-3</v>
      </c>
      <c r="V593" s="222">
        <f>_xlfn.XLOOKUP($A593,'General Motors'!A:A,'General Motors'!B:B,"N/A")</f>
        <v>50.31</v>
      </c>
      <c r="W593" s="5">
        <f t="shared" si="186"/>
        <v>4052.4704999999999</v>
      </c>
      <c r="X593" s="5">
        <f t="shared" si="196"/>
        <v>-7.1425297206324512E-3</v>
      </c>
      <c r="Y593" s="222">
        <f>_xlfn.XLOOKUP($A593,Chevron!A:A,Chevron!B:B,"N/A")</f>
        <v>141.66999999999999</v>
      </c>
      <c r="Z593" s="5">
        <f t="shared" si="187"/>
        <v>11411.518499999998</v>
      </c>
      <c r="AA593" s="5">
        <f t="shared" si="197"/>
        <v>-8.9392901462901353E-3</v>
      </c>
      <c r="AB593" s="222">
        <f>_xlfn.XLOOKUP($A593,Boeing!A:A,Boeing!B:B,"N/A")</f>
        <v>204.72</v>
      </c>
      <c r="AC593" s="5">
        <f t="shared" si="188"/>
        <v>16490.196</v>
      </c>
      <c r="AD593" s="5">
        <f t="shared" si="198"/>
        <v>2.1816800711003115E-3</v>
      </c>
      <c r="AE593" s="222">
        <f>_xlfn.XLOOKUP(A593,Amazon!A:A,Amazon!B:B,"N/A")</f>
        <v>210.25</v>
      </c>
      <c r="AF593" s="5">
        <f t="shared" si="189"/>
        <v>16935.637500000001</v>
      </c>
      <c r="AG593" s="5">
        <f t="shared" si="199"/>
        <v>-9.4589147841719345E-3</v>
      </c>
      <c r="AH593" s="393">
        <v>5892.58</v>
      </c>
      <c r="AI593" s="393">
        <v>474647.31900000002</v>
      </c>
      <c r="AJ593" s="393">
        <v>-3.1622E-3</v>
      </c>
    </row>
    <row r="594" spans="1:36">
      <c r="A594" s="4">
        <v>45792</v>
      </c>
      <c r="B594" s="222">
        <f>_xlfn.XLOOKUP(A594,'USD RUB'!B:B,'USD RUB'!C:C,"N/A")</f>
        <v>80.223699999999994</v>
      </c>
      <c r="C594" s="222" t="str">
        <f>IFERROR(EXP(_xlfn.XLOOKUP(A594,'Bonds (CP)'!$A$4:$A$513,'Work Sheet'!$B$3:$B$512)/252)-1,"N/A")</f>
        <v>N/A</v>
      </c>
      <c r="D594" s="222">
        <f>IFERROR(_xlfn.XLOOKUP($A594,Intel!$A$2:$A$502,Intel!$B$2:$B$502),"N/A")</f>
        <v>21.55</v>
      </c>
      <c r="E594" s="5">
        <f t="shared" si="180"/>
        <v>1728.820735</v>
      </c>
      <c r="F594" s="5">
        <f t="shared" si="190"/>
        <v>-2.6624951829775645E-3</v>
      </c>
      <c r="G594" s="222">
        <f>IFERROR(_xlfn.XLOOKUP(A594,Apple!A:A,Apple!B:B),"N/A")</f>
        <v>211.45</v>
      </c>
      <c r="H594" s="5">
        <f t="shared" si="181"/>
        <v>16963.301364999999</v>
      </c>
      <c r="I594" s="5">
        <f t="shared" si="191"/>
        <v>-8.1786032031525568E-3</v>
      </c>
      <c r="J594" s="222">
        <f>IFERROR(_xlfn.XLOOKUP(A594,Microsoft!A:A,Microsoft!B:B),"N/A")</f>
        <v>453.13</v>
      </c>
      <c r="K594" s="5">
        <f t="shared" si="182"/>
        <v>36351.765180999995</v>
      </c>
      <c r="L594" s="5">
        <f t="shared" si="192"/>
        <v>-3.6331177311061946E-3</v>
      </c>
      <c r="M594" s="222">
        <f>IFERROR(_xlfn.XLOOKUP($A594,Cisco!A:A,Cisco!B:B),"N/A")</f>
        <v>64.260000000000005</v>
      </c>
      <c r="N594" s="5">
        <f t="shared" si="183"/>
        <v>5155.1749620000001</v>
      </c>
      <c r="O594" s="5">
        <f t="shared" si="193"/>
        <v>4.4210950595711784E-2</v>
      </c>
      <c r="P594" s="222">
        <f>IFERROR(_xlfn.XLOOKUP($A594,Disney!A:A,Disney!B:B),"N/A")</f>
        <v>112.22</v>
      </c>
      <c r="Q594" s="5">
        <f t="shared" si="184"/>
        <v>9002.703614</v>
      </c>
      <c r="R594" s="5">
        <f t="shared" si="194"/>
        <v>-1.0400141712111233E-2</v>
      </c>
      <c r="S594" s="222">
        <f>_xlfn.XLOOKUP(A594,FedEx!A:A,FedEx!B:B,"N/A")</f>
        <v>231.11</v>
      </c>
      <c r="T594" s="5">
        <f t="shared" si="185"/>
        <v>18540.499306999998</v>
      </c>
      <c r="U594" s="5">
        <f t="shared" si="195"/>
        <v>-7.0155457866514226E-3</v>
      </c>
      <c r="V594" s="222">
        <f>_xlfn.XLOOKUP($A594,'General Motors'!A:A,'General Motors'!B:B,"N/A")</f>
        <v>50.12</v>
      </c>
      <c r="W594" s="5">
        <f t="shared" si="186"/>
        <v>4020.8118439999994</v>
      </c>
      <c r="X594" s="5">
        <f t="shared" si="196"/>
        <v>-7.8121866649000227E-3</v>
      </c>
      <c r="Y594" s="222">
        <f>_xlfn.XLOOKUP($A594,Chevron!A:A,Chevron!B:B,"N/A")</f>
        <v>142.26</v>
      </c>
      <c r="Z594" s="5">
        <f t="shared" si="187"/>
        <v>11412.623561999999</v>
      </c>
      <c r="AA594" s="5">
        <f t="shared" si="197"/>
        <v>9.68374191392396E-5</v>
      </c>
      <c r="AB594" s="222">
        <f>_xlfn.XLOOKUP($A594,Boeing!A:A,Boeing!B:B,"N/A")</f>
        <v>206.24</v>
      </c>
      <c r="AC594" s="5">
        <f t="shared" si="188"/>
        <v>16545.335887999998</v>
      </c>
      <c r="AD594" s="5">
        <f t="shared" si="198"/>
        <v>3.3437982180442027E-3</v>
      </c>
      <c r="AE594" s="222">
        <f>_xlfn.XLOOKUP(A594,Amazon!A:A,Amazon!B:B,"N/A")</f>
        <v>205.17</v>
      </c>
      <c r="AF594" s="5">
        <f t="shared" si="189"/>
        <v>16459.496528999996</v>
      </c>
      <c r="AG594" s="5">
        <f t="shared" si="199"/>
        <v>-2.8114735627755683E-2</v>
      </c>
      <c r="AH594" s="393">
        <v>5916.93</v>
      </c>
      <c r="AI594" s="393">
        <v>474678.0172</v>
      </c>
      <c r="AJ594" s="134">
        <v>6.4676000000000002E-5</v>
      </c>
    </row>
    <row r="595" spans="1:36">
      <c r="A595" s="4">
        <v>45793</v>
      </c>
      <c r="B595" s="222">
        <f>_xlfn.XLOOKUP(A595,'USD RUB'!B:B,'USD RUB'!C:C,"N/A")</f>
        <v>80.313400000000001</v>
      </c>
      <c r="C595" s="222" t="str">
        <f>IFERROR(EXP(_xlfn.XLOOKUP(A595,'Bonds (CP)'!$A$4:$A$513,'Work Sheet'!$B$3:$B$512)/252)-1,"N/A")</f>
        <v>N/A</v>
      </c>
      <c r="D595" s="222">
        <f>IFERROR(_xlfn.XLOOKUP($A595,Intel!$A$2:$A$502,Intel!$B$2:$B$502),"N/A")</f>
        <v>21.66</v>
      </c>
      <c r="E595" s="5">
        <f t="shared" si="180"/>
        <v>1739.588244</v>
      </c>
      <c r="F595" s="5">
        <f t="shared" si="190"/>
        <v>6.2282391586423458E-3</v>
      </c>
      <c r="G595" s="222">
        <f>IFERROR(_xlfn.XLOOKUP(A595,Apple!A:A,Apple!B:B),"N/A")</f>
        <v>211.26</v>
      </c>
      <c r="H595" s="5">
        <f t="shared" si="181"/>
        <v>16967.008883999999</v>
      </c>
      <c r="I595" s="5">
        <f t="shared" si="191"/>
        <v>2.1856117038931977E-4</v>
      </c>
      <c r="J595" s="222">
        <f>IFERROR(_xlfn.XLOOKUP(A595,Microsoft!A:A,Microsoft!B:B),"N/A")</f>
        <v>454.27</v>
      </c>
      <c r="K595" s="5">
        <f t="shared" si="182"/>
        <v>36483.968218000002</v>
      </c>
      <c r="L595" s="5">
        <f t="shared" si="192"/>
        <v>3.6367707686753015E-3</v>
      </c>
      <c r="M595" s="222">
        <f>IFERROR(_xlfn.XLOOKUP($A595,Cisco!A:A,Cisco!B:B),"N/A")</f>
        <v>63.62</v>
      </c>
      <c r="N595" s="5">
        <f t="shared" si="183"/>
        <v>5109.5385079999996</v>
      </c>
      <c r="O595" s="5">
        <f t="shared" si="193"/>
        <v>-8.8525519184892154E-3</v>
      </c>
      <c r="P595" s="222">
        <f>IFERROR(_xlfn.XLOOKUP($A595,Disney!A:A,Disney!B:B),"N/A")</f>
        <v>113.42</v>
      </c>
      <c r="Q595" s="5">
        <f t="shared" si="184"/>
        <v>9109.1458280000006</v>
      </c>
      <c r="R595" s="5">
        <f t="shared" si="194"/>
        <v>1.1823360910657277E-2</v>
      </c>
      <c r="S595" s="222">
        <f>_xlfn.XLOOKUP(A595,FedEx!A:A,FedEx!B:B,"N/A")</f>
        <v>229.51</v>
      </c>
      <c r="T595" s="5">
        <f t="shared" si="185"/>
        <v>18432.728434000001</v>
      </c>
      <c r="U595" s="5">
        <f t="shared" si="195"/>
        <v>-5.8127276518010751E-3</v>
      </c>
      <c r="V595" s="222">
        <f>_xlfn.XLOOKUP($A595,'General Motors'!A:A,'General Motors'!B:B,"N/A")</f>
        <v>50.37</v>
      </c>
      <c r="W595" s="5">
        <f t="shared" si="186"/>
        <v>4045.3859579999998</v>
      </c>
      <c r="X595" s="5">
        <f t="shared" si="196"/>
        <v>6.1117294102361885E-3</v>
      </c>
      <c r="Y595" s="222">
        <f>_xlfn.XLOOKUP($A595,Chevron!A:A,Chevron!B:B,"N/A")</f>
        <v>142.1</v>
      </c>
      <c r="Z595" s="5">
        <f t="shared" si="187"/>
        <v>11412.53414</v>
      </c>
      <c r="AA595" s="5">
        <f t="shared" si="197"/>
        <v>-7.8353587598112284E-6</v>
      </c>
      <c r="AB595" s="222">
        <f>_xlfn.XLOOKUP($A595,Boeing!A:A,Boeing!B:B,"N/A")</f>
        <v>205.82</v>
      </c>
      <c r="AC595" s="5">
        <f t="shared" si="188"/>
        <v>16530.103987999999</v>
      </c>
      <c r="AD595" s="5">
        <f t="shared" si="198"/>
        <v>-9.2061594295256288E-4</v>
      </c>
      <c r="AE595" s="222">
        <f>_xlfn.XLOOKUP(A595,Amazon!A:A,Amazon!B:B,"N/A")</f>
        <v>205.59</v>
      </c>
      <c r="AF595" s="5">
        <f t="shared" si="189"/>
        <v>16511.631906000002</v>
      </c>
      <c r="AG595" s="5">
        <f t="shared" si="199"/>
        <v>3.167495245565366E-3</v>
      </c>
      <c r="AH595" s="393">
        <v>5958.38</v>
      </c>
      <c r="AI595" s="393">
        <v>478537.75630000001</v>
      </c>
      <c r="AJ595" s="393">
        <v>8.1312799999999994E-3</v>
      </c>
    </row>
    <row r="596" spans="1:36">
      <c r="A596" s="4">
        <v>45794</v>
      </c>
      <c r="B596" s="222">
        <f>_xlfn.XLOOKUP(A596,'USD RUB'!B:B,'USD RUB'!C:C,"N/A")</f>
        <v>80.768900000000002</v>
      </c>
      <c r="C596" s="222" t="str">
        <f>IFERROR(EXP(_xlfn.XLOOKUP(A596,'Bonds (CP)'!$A$4:$A$513,'Work Sheet'!$B$3:$B$512)/252)-1,"N/A")</f>
        <v>N/A</v>
      </c>
      <c r="D596" s="222" t="str">
        <f>IFERROR(_xlfn.XLOOKUP($A596,Intel!$A$2:$A$502,Intel!$B$2:$B$502),"N/A")</f>
        <v>N/A</v>
      </c>
      <c r="E596" s="5" t="str">
        <f t="shared" si="180"/>
        <v>N/A</v>
      </c>
      <c r="F596" s="5" t="str">
        <f t="shared" si="190"/>
        <v>N/A</v>
      </c>
      <c r="G596" s="222" t="str">
        <f>IFERROR(_xlfn.XLOOKUP(A596,Apple!A:A,Apple!B:B),"N/A")</f>
        <v>N/A</v>
      </c>
      <c r="H596" s="5" t="str">
        <f t="shared" si="181"/>
        <v>N/A</v>
      </c>
      <c r="I596" s="5" t="str">
        <f t="shared" si="191"/>
        <v>N/A</v>
      </c>
      <c r="J596" s="222" t="str">
        <f>IFERROR(_xlfn.XLOOKUP(A596,Microsoft!A:A,Microsoft!B:B),"N/A")</f>
        <v>N/A</v>
      </c>
      <c r="K596" s="5" t="str">
        <f t="shared" si="182"/>
        <v>N/A</v>
      </c>
      <c r="L596" s="5" t="str">
        <f t="shared" si="192"/>
        <v>N/A</v>
      </c>
      <c r="M596" s="222" t="str">
        <f>IFERROR(_xlfn.XLOOKUP($A596,Cisco!A:A,Cisco!B:B),"N/A")</f>
        <v>N/A</v>
      </c>
      <c r="N596" s="5" t="str">
        <f t="shared" si="183"/>
        <v>N/A</v>
      </c>
      <c r="O596" s="5" t="str">
        <f t="shared" si="193"/>
        <v>N/A</v>
      </c>
      <c r="P596" s="222" t="str">
        <f>IFERROR(_xlfn.XLOOKUP($A596,Disney!A:A,Disney!B:B),"N/A")</f>
        <v>N/A</v>
      </c>
      <c r="Q596" s="5" t="str">
        <f t="shared" si="184"/>
        <v>N/A</v>
      </c>
      <c r="R596" s="5" t="str">
        <f t="shared" si="194"/>
        <v>N/A</v>
      </c>
      <c r="S596" s="222" t="str">
        <f>_xlfn.XLOOKUP(A596,FedEx!A:A,FedEx!B:B,"N/A")</f>
        <v>N/A</v>
      </c>
      <c r="T596" s="5" t="str">
        <f t="shared" si="185"/>
        <v>N/A</v>
      </c>
      <c r="U596" s="5" t="str">
        <f t="shared" si="195"/>
        <v>N/A</v>
      </c>
      <c r="V596" s="222" t="str">
        <f>_xlfn.XLOOKUP($A596,'General Motors'!A:A,'General Motors'!B:B,"N/A")</f>
        <v>N/A</v>
      </c>
      <c r="W596" s="5" t="str">
        <f t="shared" si="186"/>
        <v>N/A</v>
      </c>
      <c r="X596" s="5" t="str">
        <f t="shared" si="196"/>
        <v>N/A</v>
      </c>
      <c r="Y596" s="222" t="str">
        <f>_xlfn.XLOOKUP($A596,Chevron!A:A,Chevron!B:B,"N/A")</f>
        <v>N/A</v>
      </c>
      <c r="Z596" s="5" t="str">
        <f t="shared" si="187"/>
        <v>N/A</v>
      </c>
      <c r="AA596" s="5" t="str">
        <f t="shared" si="197"/>
        <v>N/A</v>
      </c>
      <c r="AB596" s="222" t="str">
        <f>_xlfn.XLOOKUP($A596,Boeing!A:A,Boeing!B:B,"N/A")</f>
        <v>N/A</v>
      </c>
      <c r="AC596" s="5" t="str">
        <f t="shared" si="188"/>
        <v>N/A</v>
      </c>
      <c r="AD596" s="5" t="str">
        <f t="shared" si="198"/>
        <v>N/A</v>
      </c>
      <c r="AE596" s="222" t="str">
        <f>_xlfn.XLOOKUP(A596,Amazon!A:A,Amazon!B:B,"N/A")</f>
        <v>N/A</v>
      </c>
      <c r="AF596" s="5" t="str">
        <f t="shared" si="189"/>
        <v>N/A</v>
      </c>
      <c r="AG596" s="5" t="str">
        <f t="shared" si="199"/>
        <v>N/A</v>
      </c>
      <c r="AH596" s="6" t="s">
        <v>36</v>
      </c>
      <c r="AI596" s="6" t="s">
        <v>36</v>
      </c>
      <c r="AJ596" s="6" t="s">
        <v>36</v>
      </c>
    </row>
    <row r="597" spans="1:36">
      <c r="A597" s="4">
        <v>45795</v>
      </c>
      <c r="B597" s="222" t="str">
        <f>_xlfn.XLOOKUP(A597,'USD RUB'!B:B,'USD RUB'!C:C,"N/A")</f>
        <v>N/A</v>
      </c>
      <c r="C597" s="222" t="str">
        <f>IFERROR(EXP(_xlfn.XLOOKUP(A597,'Bonds (CP)'!$A$4:$A$513,'Work Sheet'!$B$3:$B$512)/252)-1,"N/A")</f>
        <v>N/A</v>
      </c>
      <c r="D597" s="222" t="str">
        <f>IFERROR(_xlfn.XLOOKUP($A597,Intel!$A$2:$A$502,Intel!$B$2:$B$502),"N/A")</f>
        <v>N/A</v>
      </c>
      <c r="E597" s="5" t="str">
        <f t="shared" si="180"/>
        <v>N/A</v>
      </c>
      <c r="F597" s="5" t="str">
        <f t="shared" si="190"/>
        <v>N/A</v>
      </c>
      <c r="G597" s="222" t="str">
        <f>IFERROR(_xlfn.XLOOKUP(A597,Apple!A:A,Apple!B:B),"N/A")</f>
        <v>N/A</v>
      </c>
      <c r="H597" s="5" t="str">
        <f t="shared" si="181"/>
        <v>N/A</v>
      </c>
      <c r="I597" s="5" t="str">
        <f t="shared" si="191"/>
        <v>N/A</v>
      </c>
      <c r="J597" s="222" t="str">
        <f>IFERROR(_xlfn.XLOOKUP(A597,Microsoft!A:A,Microsoft!B:B),"N/A")</f>
        <v>N/A</v>
      </c>
      <c r="K597" s="5" t="str">
        <f t="shared" si="182"/>
        <v>N/A</v>
      </c>
      <c r="L597" s="5" t="str">
        <f t="shared" si="192"/>
        <v>N/A</v>
      </c>
      <c r="M597" s="222" t="str">
        <f>IFERROR(_xlfn.XLOOKUP($A597,Cisco!A:A,Cisco!B:B),"N/A")</f>
        <v>N/A</v>
      </c>
      <c r="N597" s="5" t="str">
        <f t="shared" si="183"/>
        <v>N/A</v>
      </c>
      <c r="O597" s="5" t="str">
        <f t="shared" si="193"/>
        <v>N/A</v>
      </c>
      <c r="P597" s="222" t="str">
        <f>IFERROR(_xlfn.XLOOKUP($A597,Disney!A:A,Disney!B:B),"N/A")</f>
        <v>N/A</v>
      </c>
      <c r="Q597" s="5" t="str">
        <f t="shared" si="184"/>
        <v>N/A</v>
      </c>
      <c r="R597" s="5" t="str">
        <f t="shared" si="194"/>
        <v>N/A</v>
      </c>
      <c r="S597" s="222" t="str">
        <f>_xlfn.XLOOKUP(A597,FedEx!A:A,FedEx!B:B,"N/A")</f>
        <v>N/A</v>
      </c>
      <c r="T597" s="5" t="str">
        <f t="shared" si="185"/>
        <v>N/A</v>
      </c>
      <c r="U597" s="5" t="str">
        <f t="shared" si="195"/>
        <v>N/A</v>
      </c>
      <c r="V597" s="222" t="str">
        <f>_xlfn.XLOOKUP($A597,'General Motors'!A:A,'General Motors'!B:B,"N/A")</f>
        <v>N/A</v>
      </c>
      <c r="W597" s="5" t="str">
        <f t="shared" si="186"/>
        <v>N/A</v>
      </c>
      <c r="X597" s="5" t="str">
        <f t="shared" si="196"/>
        <v>N/A</v>
      </c>
      <c r="Y597" s="222" t="str">
        <f>_xlfn.XLOOKUP($A597,Chevron!A:A,Chevron!B:B,"N/A")</f>
        <v>N/A</v>
      </c>
      <c r="Z597" s="5" t="str">
        <f t="shared" si="187"/>
        <v>N/A</v>
      </c>
      <c r="AA597" s="5" t="str">
        <f t="shared" si="197"/>
        <v>N/A</v>
      </c>
      <c r="AB597" s="222" t="str">
        <f>_xlfn.XLOOKUP($A597,Boeing!A:A,Boeing!B:B,"N/A")</f>
        <v>N/A</v>
      </c>
      <c r="AC597" s="5" t="str">
        <f t="shared" si="188"/>
        <v>N/A</v>
      </c>
      <c r="AD597" s="5" t="str">
        <f t="shared" si="198"/>
        <v>N/A</v>
      </c>
      <c r="AE597" s="222" t="str">
        <f>_xlfn.XLOOKUP(A597,Amazon!A:A,Amazon!B:B,"N/A")</f>
        <v>N/A</v>
      </c>
      <c r="AF597" s="5" t="str">
        <f t="shared" si="189"/>
        <v>N/A</v>
      </c>
      <c r="AG597" s="5" t="str">
        <f t="shared" si="199"/>
        <v>N/A</v>
      </c>
      <c r="AH597" s="6" t="s">
        <v>36</v>
      </c>
      <c r="AI597" s="6" t="s">
        <v>36</v>
      </c>
      <c r="AJ597" s="6" t="s">
        <v>36</v>
      </c>
    </row>
    <row r="598" spans="1:36">
      <c r="A598" s="4">
        <v>45796</v>
      </c>
      <c r="B598" s="222" t="str">
        <f>_xlfn.XLOOKUP(A598,'USD RUB'!B:B,'USD RUB'!C:C,"N/A")</f>
        <v>N/A</v>
      </c>
      <c r="C598" s="222">
        <f>IFERROR(EXP(_xlfn.XLOOKUP(A598,'Bonds (CP)'!$A$4:$A$513,'Work Sheet'!$B$3:$B$512)/252)-1,"N/A")</f>
        <v>0.48675992668323298</v>
      </c>
      <c r="D598" s="222">
        <f>IFERROR(_xlfn.XLOOKUP($A598,Intel!$A$2:$A$502,Intel!$B$2:$B$502),"N/A")</f>
        <v>21.38</v>
      </c>
      <c r="E598" s="5" t="str">
        <f t="shared" si="180"/>
        <v>N/A</v>
      </c>
      <c r="F598" s="5" t="str">
        <f t="shared" si="190"/>
        <v>N/A</v>
      </c>
      <c r="G598" s="222">
        <f>IFERROR(_xlfn.XLOOKUP(A598,Apple!A:A,Apple!B:B),"N/A")</f>
        <v>208.78</v>
      </c>
      <c r="H598" s="5" t="str">
        <f t="shared" si="181"/>
        <v>N/A</v>
      </c>
      <c r="I598" s="5" t="str">
        <f t="shared" si="191"/>
        <v>N/A</v>
      </c>
      <c r="J598" s="222">
        <f>IFERROR(_xlfn.XLOOKUP(A598,Microsoft!A:A,Microsoft!B:B),"N/A")</f>
        <v>458.87</v>
      </c>
      <c r="K598" s="5" t="str">
        <f t="shared" si="182"/>
        <v>N/A</v>
      </c>
      <c r="L598" s="5" t="str">
        <f t="shared" si="192"/>
        <v>N/A</v>
      </c>
      <c r="M598" s="222">
        <f>IFERROR(_xlfn.XLOOKUP($A598,Cisco!A:A,Cisco!B:B),"N/A")</f>
        <v>63.92</v>
      </c>
      <c r="N598" s="5" t="str">
        <f t="shared" si="183"/>
        <v>N/A</v>
      </c>
      <c r="O598" s="5" t="str">
        <f t="shared" si="193"/>
        <v>N/A</v>
      </c>
      <c r="P598" s="222">
        <f>IFERROR(_xlfn.XLOOKUP($A598,Disney!A:A,Disney!B:B),"N/A")</f>
        <v>112.66</v>
      </c>
      <c r="Q598" s="5" t="str">
        <f t="shared" si="184"/>
        <v>N/A</v>
      </c>
      <c r="R598" s="5" t="str">
        <f t="shared" si="194"/>
        <v>N/A</v>
      </c>
      <c r="S598" s="222">
        <f>_xlfn.XLOOKUP(A598,FedEx!A:A,FedEx!B:B,"N/A")</f>
        <v>226.12</v>
      </c>
      <c r="T598" s="5" t="str">
        <f t="shared" si="185"/>
        <v>N/A</v>
      </c>
      <c r="U598" s="5" t="str">
        <f t="shared" si="195"/>
        <v>N/A</v>
      </c>
      <c r="V598" s="222">
        <f>_xlfn.XLOOKUP($A598,'General Motors'!A:A,'General Motors'!B:B,"N/A")</f>
        <v>50.03</v>
      </c>
      <c r="W598" s="5" t="str">
        <f t="shared" si="186"/>
        <v>N/A</v>
      </c>
      <c r="X598" s="5" t="str">
        <f t="shared" si="196"/>
        <v>N/A</v>
      </c>
      <c r="Y598" s="222">
        <f>_xlfn.XLOOKUP($A598,Chevron!A:A,Chevron!B:B,"N/A")</f>
        <v>138.49</v>
      </c>
      <c r="Z598" s="5" t="str">
        <f t="shared" si="187"/>
        <v>N/A</v>
      </c>
      <c r="AA598" s="5" t="str">
        <f t="shared" si="197"/>
        <v>N/A</v>
      </c>
      <c r="AB598" s="222">
        <f>_xlfn.XLOOKUP($A598,Boeing!A:A,Boeing!B:B,"N/A")</f>
        <v>205.25</v>
      </c>
      <c r="AC598" s="5" t="str">
        <f t="shared" si="188"/>
        <v>N/A</v>
      </c>
      <c r="AD598" s="5" t="str">
        <f t="shared" si="198"/>
        <v>N/A</v>
      </c>
      <c r="AE598" s="222">
        <f>_xlfn.XLOOKUP(A598,Amazon!A:A,Amazon!B:B,"N/A")</f>
        <v>206.16</v>
      </c>
      <c r="AF598" s="5" t="str">
        <f t="shared" si="189"/>
        <v>N/A</v>
      </c>
      <c r="AG598" s="5" t="str">
        <f t="shared" si="199"/>
        <v>N/A</v>
      </c>
      <c r="AH598" s="8">
        <v>1484133</v>
      </c>
      <c r="AI598" s="6" t="s">
        <v>36</v>
      </c>
      <c r="AJ598" s="6" t="s">
        <v>36</v>
      </c>
    </row>
    <row r="599" spans="1:36">
      <c r="A599" s="4">
        <v>45797</v>
      </c>
      <c r="B599" s="222">
        <f>_xlfn.XLOOKUP(A599,'USD RUB'!B:B,'USD RUB'!C:C,"N/A")</f>
        <v>80.413700000000006</v>
      </c>
      <c r="C599" s="222">
        <f>IFERROR(EXP(_xlfn.XLOOKUP(A599,'Bonds (CP)'!$A$4:$A$513,'Work Sheet'!$B$3:$B$512)/252)-1,"N/A")</f>
        <v>0.48730163074663135</v>
      </c>
      <c r="D599" s="222">
        <f>IFERROR(_xlfn.XLOOKUP($A599,Intel!$A$2:$A$502,Intel!$B$2:$B$502),"N/A")</f>
        <v>21.27</v>
      </c>
      <c r="E599" s="5">
        <f t="shared" si="180"/>
        <v>1710.3993990000001</v>
      </c>
      <c r="F599" s="5" t="str">
        <f t="shared" si="190"/>
        <v>N/A</v>
      </c>
      <c r="G599" s="222">
        <f>IFERROR(_xlfn.XLOOKUP(A599,Apple!A:A,Apple!B:B),"N/A")</f>
        <v>206.86</v>
      </c>
      <c r="H599" s="5">
        <f t="shared" si="181"/>
        <v>16634.377982000002</v>
      </c>
      <c r="I599" s="5" t="str">
        <f t="shared" si="191"/>
        <v>N/A</v>
      </c>
      <c r="J599" s="222">
        <f>IFERROR(_xlfn.XLOOKUP(A599,Microsoft!A:A,Microsoft!B:B),"N/A")</f>
        <v>458.17</v>
      </c>
      <c r="K599" s="5">
        <f t="shared" si="182"/>
        <v>36843.144929000002</v>
      </c>
      <c r="L599" s="5" t="str">
        <f t="shared" si="192"/>
        <v>N/A</v>
      </c>
      <c r="M599" s="222">
        <f>IFERROR(_xlfn.XLOOKUP($A599,Cisco!A:A,Cisco!B:B),"N/A")</f>
        <v>63.42</v>
      </c>
      <c r="N599" s="5">
        <f t="shared" si="183"/>
        <v>5099.8368540000001</v>
      </c>
      <c r="O599" s="5" t="str">
        <f t="shared" si="193"/>
        <v>N/A</v>
      </c>
      <c r="P599" s="222">
        <f>IFERROR(_xlfn.XLOOKUP($A599,Disney!A:A,Disney!B:B),"N/A")</f>
        <v>112.36</v>
      </c>
      <c r="Q599" s="5">
        <f t="shared" si="184"/>
        <v>9035.2833320000009</v>
      </c>
      <c r="R599" s="5" t="str">
        <f t="shared" si="194"/>
        <v>N/A</v>
      </c>
      <c r="S599" s="222">
        <f>_xlfn.XLOOKUP(A599,FedEx!A:A,FedEx!B:B,"N/A")</f>
        <v>221.14</v>
      </c>
      <c r="T599" s="5">
        <f t="shared" si="185"/>
        <v>17782.685618</v>
      </c>
      <c r="U599" s="5" t="str">
        <f t="shared" si="195"/>
        <v>N/A</v>
      </c>
      <c r="V599" s="222">
        <f>_xlfn.XLOOKUP($A599,'General Motors'!A:A,'General Motors'!B:B,"N/A")</f>
        <v>50.21</v>
      </c>
      <c r="W599" s="5">
        <f t="shared" si="186"/>
        <v>4037.5718770000003</v>
      </c>
      <c r="X599" s="5" t="str">
        <f t="shared" si="196"/>
        <v>N/A</v>
      </c>
      <c r="Y599" s="222">
        <f>_xlfn.XLOOKUP($A599,Chevron!A:A,Chevron!B:B,"N/A")</f>
        <v>137.27000000000001</v>
      </c>
      <c r="Z599" s="5">
        <f t="shared" si="187"/>
        <v>11038.388599000002</v>
      </c>
      <c r="AA599" s="5" t="str">
        <f t="shared" si="197"/>
        <v>N/A</v>
      </c>
      <c r="AB599" s="222">
        <f>_xlfn.XLOOKUP($A599,Boeing!A:A,Boeing!B:B,"N/A")</f>
        <v>207.67</v>
      </c>
      <c r="AC599" s="5">
        <f t="shared" si="188"/>
        <v>16699.513079</v>
      </c>
      <c r="AD599" s="5" t="str">
        <f t="shared" si="198"/>
        <v>N/A</v>
      </c>
      <c r="AE599" s="222">
        <f>_xlfn.XLOOKUP(A599,Amazon!A:A,Amazon!B:B,"N/A")</f>
        <v>204.07</v>
      </c>
      <c r="AF599" s="5">
        <f t="shared" si="189"/>
        <v>16410.023759</v>
      </c>
      <c r="AG599" s="5" t="str">
        <f t="shared" si="199"/>
        <v>N/A</v>
      </c>
      <c r="AH599" s="393">
        <v>5940.46</v>
      </c>
      <c r="AI599" s="393">
        <v>477694.36829999997</v>
      </c>
      <c r="AJ599" s="6" t="s">
        <v>36</v>
      </c>
    </row>
    <row r="600" spans="1:36">
      <c r="A600" s="4">
        <v>45798</v>
      </c>
      <c r="B600" s="222">
        <f>_xlfn.XLOOKUP(A600,'USD RUB'!B:B,'USD RUB'!C:C,"N/A")</f>
        <v>80.307500000000005</v>
      </c>
      <c r="C600" s="222">
        <f>IFERROR(EXP(_xlfn.XLOOKUP(A600,'Bonds (CP)'!$A$4:$A$513,'Work Sheet'!$B$3:$B$512)/252)-1,"N/A")</f>
        <v>0.48839035609958792</v>
      </c>
      <c r="D600" s="222">
        <f>IFERROR(_xlfn.XLOOKUP($A600,Intel!$A$2:$A$502,Intel!$B$2:$B$502),"N/A")</f>
        <v>20.69</v>
      </c>
      <c r="E600" s="5">
        <f t="shared" si="180"/>
        <v>1661.5621750000003</v>
      </c>
      <c r="F600" s="5">
        <f t="shared" si="190"/>
        <v>-2.8553111061985326E-2</v>
      </c>
      <c r="G600" s="222">
        <f>IFERROR(_xlfn.XLOOKUP(A600,Apple!A:A,Apple!B:B),"N/A")</f>
        <v>202.09</v>
      </c>
      <c r="H600" s="5">
        <f t="shared" si="181"/>
        <v>16229.342675000002</v>
      </c>
      <c r="I600" s="5">
        <f t="shared" si="191"/>
        <v>-2.4349290814377755E-2</v>
      </c>
      <c r="J600" s="222">
        <f>IFERROR(_xlfn.XLOOKUP(A600,Microsoft!A:A,Microsoft!B:B),"N/A")</f>
        <v>452.57</v>
      </c>
      <c r="K600" s="5">
        <f t="shared" si="182"/>
        <v>36344.765274999998</v>
      </c>
      <c r="L600" s="5">
        <f t="shared" si="192"/>
        <v>-1.3527066024369705E-2</v>
      </c>
      <c r="M600" s="222">
        <f>IFERROR(_xlfn.XLOOKUP($A600,Cisco!A:A,Cisco!B:B),"N/A")</f>
        <v>63.2</v>
      </c>
      <c r="N600" s="5">
        <f t="shared" si="183"/>
        <v>5075.4340000000002</v>
      </c>
      <c r="O600" s="5">
        <f t="shared" si="193"/>
        <v>-4.7850264035131929E-3</v>
      </c>
      <c r="P600" s="222">
        <f>IFERROR(_xlfn.XLOOKUP($A600,Disney!A:A,Disney!B:B),"N/A")</f>
        <v>110.46</v>
      </c>
      <c r="Q600" s="5">
        <f t="shared" si="184"/>
        <v>8870.7664499999992</v>
      </c>
      <c r="R600" s="5">
        <f t="shared" si="194"/>
        <v>-1.8208270394503012E-2</v>
      </c>
      <c r="S600" s="222">
        <f>_xlfn.XLOOKUP(A600,FedEx!A:A,FedEx!B:B,"N/A")</f>
        <v>216.81</v>
      </c>
      <c r="T600" s="5">
        <f t="shared" si="185"/>
        <v>17411.469075000001</v>
      </c>
      <c r="U600" s="5">
        <f t="shared" si="195"/>
        <v>-2.0875167619464952E-2</v>
      </c>
      <c r="V600" s="222">
        <f>_xlfn.XLOOKUP($A600,'General Motors'!A:A,'General Motors'!B:B,"N/A")</f>
        <v>49.37</v>
      </c>
      <c r="W600" s="5">
        <f t="shared" si="186"/>
        <v>3964.7812749999998</v>
      </c>
      <c r="X600" s="5">
        <f t="shared" si="196"/>
        <v>-1.8028311127945895E-2</v>
      </c>
      <c r="Y600" s="222">
        <f>_xlfn.XLOOKUP($A600,Chevron!A:A,Chevron!B:B,"N/A")</f>
        <v>135.56</v>
      </c>
      <c r="Z600" s="5">
        <f t="shared" si="187"/>
        <v>10886.484700000001</v>
      </c>
      <c r="AA600" s="5">
        <f t="shared" si="197"/>
        <v>-1.3761419761373683E-2</v>
      </c>
      <c r="AB600" s="222">
        <f>_xlfn.XLOOKUP($A600,Boeing!A:A,Boeing!B:B,"N/A")</f>
        <v>203.21</v>
      </c>
      <c r="AC600" s="5">
        <f t="shared" si="188"/>
        <v>16319.287075000002</v>
      </c>
      <c r="AD600" s="5">
        <f t="shared" si="198"/>
        <v>-2.2768688057027253E-2</v>
      </c>
      <c r="AE600" s="222">
        <f>_xlfn.XLOOKUP(A600,Amazon!A:A,Amazon!B:B,"N/A")</f>
        <v>201.12</v>
      </c>
      <c r="AF600" s="5">
        <f t="shared" si="189"/>
        <v>16151.444400000002</v>
      </c>
      <c r="AG600" s="5">
        <f t="shared" si="199"/>
        <v>-1.5757403084695754E-2</v>
      </c>
      <c r="AH600" s="393">
        <v>5844.61</v>
      </c>
      <c r="AI600" s="393">
        <v>469366.01760000002</v>
      </c>
      <c r="AJ600" s="393">
        <v>-1.7434499999999999E-2</v>
      </c>
    </row>
    <row r="601" spans="1:36">
      <c r="A601" s="4">
        <v>45799</v>
      </c>
      <c r="B601" s="222">
        <f>_xlfn.XLOOKUP(A601,'USD RUB'!B:B,'USD RUB'!C:C,"N/A")</f>
        <v>79.753</v>
      </c>
      <c r="C601" s="222">
        <f>IFERROR(EXP(_xlfn.XLOOKUP(A601,'Bonds (CP)'!$A$4:$A$513,'Work Sheet'!$B$3:$B$512)/252)-1,"N/A")</f>
        <v>0.49111329061866926</v>
      </c>
      <c r="D601" s="222">
        <f>IFERROR(_xlfn.XLOOKUP($A601,Intel!$A$2:$A$502,Intel!$B$2:$B$502),"N/A")</f>
        <v>20.55</v>
      </c>
      <c r="E601" s="5">
        <f t="shared" si="180"/>
        <v>1638.9241500000001</v>
      </c>
      <c r="F601" s="5">
        <f t="shared" si="190"/>
        <v>-1.3624542819169694E-2</v>
      </c>
      <c r="G601" s="222">
        <f>IFERROR(_xlfn.XLOOKUP(A601,Apple!A:A,Apple!B:B),"N/A")</f>
        <v>201.36</v>
      </c>
      <c r="H601" s="5">
        <f t="shared" si="181"/>
        <v>16059.064080000002</v>
      </c>
      <c r="I601" s="5">
        <f t="shared" si="191"/>
        <v>-1.0492020435448723E-2</v>
      </c>
      <c r="J601" s="222">
        <f>IFERROR(_xlfn.XLOOKUP(A601,Microsoft!A:A,Microsoft!B:B),"N/A")</f>
        <v>454.86</v>
      </c>
      <c r="K601" s="5">
        <f t="shared" si="182"/>
        <v>36276.44958</v>
      </c>
      <c r="L601" s="5">
        <f t="shared" si="192"/>
        <v>-1.8796570698170756E-3</v>
      </c>
      <c r="M601" s="222">
        <f>IFERROR(_xlfn.XLOOKUP($A601,Cisco!A:A,Cisco!B:B),"N/A")</f>
        <v>63.36</v>
      </c>
      <c r="N601" s="5">
        <f t="shared" si="183"/>
        <v>5053.1500800000003</v>
      </c>
      <c r="O601" s="5">
        <f t="shared" si="193"/>
        <v>-4.3905447297708511E-3</v>
      </c>
      <c r="P601" s="222">
        <f>IFERROR(_xlfn.XLOOKUP($A601,Disney!A:A,Disney!B:B),"N/A")</f>
        <v>111.13</v>
      </c>
      <c r="Q601" s="5">
        <f t="shared" si="184"/>
        <v>8862.9508900000001</v>
      </c>
      <c r="R601" s="5">
        <f t="shared" si="194"/>
        <v>-8.8104675554823153E-4</v>
      </c>
      <c r="S601" s="222">
        <f>_xlfn.XLOOKUP(A601,FedEx!A:A,FedEx!B:B,"N/A")</f>
        <v>218.81</v>
      </c>
      <c r="T601" s="5">
        <f t="shared" si="185"/>
        <v>17450.753929999999</v>
      </c>
      <c r="U601" s="5">
        <f t="shared" si="195"/>
        <v>2.256263089046584E-3</v>
      </c>
      <c r="V601" s="222">
        <f>_xlfn.XLOOKUP($A601,'General Motors'!A:A,'General Motors'!B:B,"N/A")</f>
        <v>49.28</v>
      </c>
      <c r="W601" s="5">
        <f t="shared" si="186"/>
        <v>3930.22784</v>
      </c>
      <c r="X601" s="5">
        <f t="shared" si="196"/>
        <v>-8.7150923602966612E-3</v>
      </c>
      <c r="Y601" s="222">
        <f>_xlfn.XLOOKUP($A601,Chevron!A:A,Chevron!B:B,"N/A")</f>
        <v>135.29</v>
      </c>
      <c r="Z601" s="5">
        <f t="shared" si="187"/>
        <v>10789.783369999999</v>
      </c>
      <c r="AA601" s="5">
        <f t="shared" si="197"/>
        <v>-8.8826956235010801E-3</v>
      </c>
      <c r="AB601" s="222">
        <f>_xlfn.XLOOKUP($A601,Boeing!A:A,Boeing!B:B,"N/A")</f>
        <v>203.41</v>
      </c>
      <c r="AC601" s="5">
        <f t="shared" si="188"/>
        <v>16222.55773</v>
      </c>
      <c r="AD601" s="5">
        <f t="shared" si="198"/>
        <v>-5.9273021275656479E-3</v>
      </c>
      <c r="AE601" s="222">
        <f>_xlfn.XLOOKUP(A601,Amazon!A:A,Amazon!B:B,"N/A")</f>
        <v>203.1</v>
      </c>
      <c r="AF601" s="5">
        <f t="shared" si="189"/>
        <v>16197.8343</v>
      </c>
      <c r="AG601" s="5">
        <f t="shared" si="199"/>
        <v>2.8721827504170072E-3</v>
      </c>
      <c r="AH601" s="9">
        <v>1439788</v>
      </c>
      <c r="AI601" s="393">
        <v>465917.8235</v>
      </c>
      <c r="AJ601" s="393">
        <v>-7.3464999999999997E-3</v>
      </c>
    </row>
    <row r="602" spans="1:36">
      <c r="A602" s="4">
        <v>45800</v>
      </c>
      <c r="B602" s="222">
        <f>_xlfn.XLOOKUP(A602,'USD RUB'!B:B,'USD RUB'!C:C,"N/A")</f>
        <v>79.735699999999994</v>
      </c>
      <c r="C602" s="222">
        <f>IFERROR(EXP(_xlfn.XLOOKUP(A602,'Bonds (CP)'!$A$4:$A$513,'Work Sheet'!$B$3:$B$512)/252)-1,"N/A")</f>
        <v>0.50237624183694596</v>
      </c>
      <c r="D602" s="222">
        <f>IFERROR(_xlfn.XLOOKUP($A602,Intel!$A$2:$A$502,Intel!$B$2:$B$502),"N/A")</f>
        <v>20.05</v>
      </c>
      <c r="E602" s="5">
        <f t="shared" si="180"/>
        <v>1598.700785</v>
      </c>
      <c r="F602" s="5">
        <f t="shared" si="190"/>
        <v>-2.4542542130458034E-2</v>
      </c>
      <c r="G602" s="222">
        <f>IFERROR(_xlfn.XLOOKUP(A602,Apple!A:A,Apple!B:B),"N/A")</f>
        <v>195.27</v>
      </c>
      <c r="H602" s="5">
        <f t="shared" si="181"/>
        <v>15569.990139</v>
      </c>
      <c r="I602" s="5">
        <f t="shared" si="191"/>
        <v>-3.0454697643874318E-2</v>
      </c>
      <c r="J602" s="222">
        <f>IFERROR(_xlfn.XLOOKUP(A602,Microsoft!A:A,Microsoft!B:B),"N/A")</f>
        <v>450.18</v>
      </c>
      <c r="K602" s="5">
        <f t="shared" si="182"/>
        <v>35895.417426</v>
      </c>
      <c r="L602" s="5">
        <f t="shared" si="192"/>
        <v>-1.0503567973478622E-2</v>
      </c>
      <c r="M602" s="222">
        <f>IFERROR(_xlfn.XLOOKUP($A602,Cisco!A:A,Cisco!B:B),"N/A")</f>
        <v>63.11</v>
      </c>
      <c r="N602" s="5">
        <f t="shared" si="183"/>
        <v>5032.1200269999999</v>
      </c>
      <c r="O602" s="5">
        <f t="shared" si="193"/>
        <v>-4.1617709086527732E-3</v>
      </c>
      <c r="P602" s="222">
        <f>IFERROR(_xlfn.XLOOKUP($A602,Disney!A:A,Disney!B:B),"N/A")</f>
        <v>109.72</v>
      </c>
      <c r="Q602" s="5">
        <f t="shared" si="184"/>
        <v>8748.6010040000001</v>
      </c>
      <c r="R602" s="5">
        <f t="shared" si="194"/>
        <v>-1.2902010562759636E-2</v>
      </c>
      <c r="S602" s="222">
        <f>_xlfn.XLOOKUP(A602,FedEx!A:A,FedEx!B:B,"N/A")</f>
        <v>216.61</v>
      </c>
      <c r="T602" s="5">
        <f t="shared" si="185"/>
        <v>17271.549976999999</v>
      </c>
      <c r="U602" s="5">
        <f t="shared" si="195"/>
        <v>-1.0269123828050009E-2</v>
      </c>
      <c r="V602" s="222">
        <f>_xlfn.XLOOKUP($A602,'General Motors'!A:A,'General Motors'!B:B,"N/A")</f>
        <v>48.69</v>
      </c>
      <c r="W602" s="5">
        <f t="shared" si="186"/>
        <v>3882.3312329999994</v>
      </c>
      <c r="X602" s="5">
        <f t="shared" si="196"/>
        <v>-1.2186725286644107E-2</v>
      </c>
      <c r="Y602" s="222">
        <f>_xlfn.XLOOKUP($A602,Chevron!A:A,Chevron!B:B,"N/A")</f>
        <v>136.54</v>
      </c>
      <c r="Z602" s="5">
        <f t="shared" si="187"/>
        <v>10887.112477999999</v>
      </c>
      <c r="AA602" s="5">
        <f t="shared" si="197"/>
        <v>9.0204876838042569E-3</v>
      </c>
      <c r="AB602" s="222">
        <f>_xlfn.XLOOKUP($A602,Boeing!A:A,Boeing!B:B,"N/A")</f>
        <v>202.36</v>
      </c>
      <c r="AC602" s="5">
        <f t="shared" si="188"/>
        <v>16135.316252000001</v>
      </c>
      <c r="AD602" s="5">
        <f t="shared" si="198"/>
        <v>-5.377788105427217E-3</v>
      </c>
      <c r="AE602" s="222">
        <f>_xlfn.XLOOKUP(A602,Amazon!A:A,Amazon!B:B,"N/A")</f>
        <v>200.99</v>
      </c>
      <c r="AF602" s="5">
        <f t="shared" si="189"/>
        <v>16026.078342999999</v>
      </c>
      <c r="AG602" s="5">
        <f t="shared" si="199"/>
        <v>-1.060363711709289E-2</v>
      </c>
      <c r="AH602" s="393">
        <v>5802.82</v>
      </c>
      <c r="AI602" s="393">
        <v>462691.91470000002</v>
      </c>
      <c r="AJ602" s="393">
        <v>-6.9237999999999999E-3</v>
      </c>
    </row>
    <row r="603" spans="1:36">
      <c r="A603" s="4">
        <v>45801</v>
      </c>
      <c r="B603" s="222">
        <f>_xlfn.XLOOKUP(A603,'USD RUB'!B:B,'USD RUB'!C:C,"N/A")</f>
        <v>79.710800000000006</v>
      </c>
      <c r="C603" s="222" t="str">
        <f>IFERROR(EXP(_xlfn.XLOOKUP(A603,'Bonds (CP)'!$A$4:$A$513,'Work Sheet'!$B$3:$B$512)/252)-1,"N/A")</f>
        <v>N/A</v>
      </c>
      <c r="D603" s="222" t="str">
        <f>IFERROR(_xlfn.XLOOKUP($A603,Intel!$A$2:$A$502,Intel!$B$2:$B$502),"N/A")</f>
        <v>N/A</v>
      </c>
      <c r="E603" s="5" t="str">
        <f t="shared" si="180"/>
        <v>N/A</v>
      </c>
      <c r="F603" s="5" t="str">
        <f t="shared" si="190"/>
        <v>N/A</v>
      </c>
      <c r="G603" s="222" t="str">
        <f>IFERROR(_xlfn.XLOOKUP(A603,Apple!A:A,Apple!B:B),"N/A")</f>
        <v>N/A</v>
      </c>
      <c r="H603" s="5" t="str">
        <f t="shared" si="181"/>
        <v>N/A</v>
      </c>
      <c r="I603" s="5" t="str">
        <f t="shared" si="191"/>
        <v>N/A</v>
      </c>
      <c r="J603" s="222" t="str">
        <f>IFERROR(_xlfn.XLOOKUP(A603,Microsoft!A:A,Microsoft!B:B),"N/A")</f>
        <v>N/A</v>
      </c>
      <c r="K603" s="5" t="str">
        <f t="shared" si="182"/>
        <v>N/A</v>
      </c>
      <c r="L603" s="5" t="str">
        <f t="shared" si="192"/>
        <v>N/A</v>
      </c>
      <c r="M603" s="222" t="str">
        <f>IFERROR(_xlfn.XLOOKUP($A603,Cisco!A:A,Cisco!B:B),"N/A")</f>
        <v>N/A</v>
      </c>
      <c r="N603" s="5" t="str">
        <f t="shared" si="183"/>
        <v>N/A</v>
      </c>
      <c r="O603" s="5" t="str">
        <f t="shared" si="193"/>
        <v>N/A</v>
      </c>
      <c r="P603" s="222" t="str">
        <f>IFERROR(_xlfn.XLOOKUP($A603,Disney!A:A,Disney!B:B),"N/A")</f>
        <v>N/A</v>
      </c>
      <c r="Q603" s="5" t="str">
        <f t="shared" si="184"/>
        <v>N/A</v>
      </c>
      <c r="R603" s="5" t="str">
        <f t="shared" si="194"/>
        <v>N/A</v>
      </c>
      <c r="S603" s="222" t="str">
        <f>_xlfn.XLOOKUP(A603,FedEx!A:A,FedEx!B:B,"N/A")</f>
        <v>N/A</v>
      </c>
      <c r="T603" s="5" t="str">
        <f t="shared" si="185"/>
        <v>N/A</v>
      </c>
      <c r="U603" s="5" t="str">
        <f t="shared" si="195"/>
        <v>N/A</v>
      </c>
      <c r="V603" s="222" t="str">
        <f>_xlfn.XLOOKUP($A603,'General Motors'!A:A,'General Motors'!B:B,"N/A")</f>
        <v>N/A</v>
      </c>
      <c r="W603" s="5" t="str">
        <f t="shared" si="186"/>
        <v>N/A</v>
      </c>
      <c r="X603" s="5" t="str">
        <f t="shared" si="196"/>
        <v>N/A</v>
      </c>
      <c r="Y603" s="222" t="str">
        <f>_xlfn.XLOOKUP($A603,Chevron!A:A,Chevron!B:B,"N/A")</f>
        <v>N/A</v>
      </c>
      <c r="Z603" s="5" t="str">
        <f t="shared" si="187"/>
        <v>N/A</v>
      </c>
      <c r="AA603" s="5" t="str">
        <f t="shared" si="197"/>
        <v>N/A</v>
      </c>
      <c r="AB603" s="222" t="str">
        <f>_xlfn.XLOOKUP($A603,Boeing!A:A,Boeing!B:B,"N/A")</f>
        <v>N/A</v>
      </c>
      <c r="AC603" s="5" t="str">
        <f t="shared" si="188"/>
        <v>N/A</v>
      </c>
      <c r="AD603" s="5" t="str">
        <f t="shared" si="198"/>
        <v>N/A</v>
      </c>
      <c r="AE603" s="222" t="str">
        <f>_xlfn.XLOOKUP(A603,Amazon!A:A,Amazon!B:B,"N/A")</f>
        <v>N/A</v>
      </c>
      <c r="AF603" s="5" t="str">
        <f t="shared" si="189"/>
        <v>N/A</v>
      </c>
      <c r="AG603" s="5" t="str">
        <f t="shared" si="199"/>
        <v>N/A</v>
      </c>
      <c r="AH603" s="6" t="s">
        <v>36</v>
      </c>
      <c r="AI603" s="6" t="s">
        <v>36</v>
      </c>
      <c r="AJ603" s="6" t="s">
        <v>36</v>
      </c>
    </row>
    <row r="604" spans="1:36">
      <c r="A604" s="4">
        <v>45802</v>
      </c>
      <c r="B604" s="222" t="str">
        <f>_xlfn.XLOOKUP(A604,'USD RUB'!B:B,'USD RUB'!C:C,"N/A")</f>
        <v>N/A</v>
      </c>
      <c r="C604" s="222" t="str">
        <f>IFERROR(EXP(_xlfn.XLOOKUP(A604,'Bonds (CP)'!$A$4:$A$513,'Work Sheet'!$B$3:$B$512)/252)-1,"N/A")</f>
        <v>N/A</v>
      </c>
      <c r="D604" s="222" t="str">
        <f>IFERROR(_xlfn.XLOOKUP($A604,Intel!$A$2:$A$502,Intel!$B$2:$B$502),"N/A")</f>
        <v>N/A</v>
      </c>
      <c r="E604" s="5" t="str">
        <f t="shared" si="180"/>
        <v>N/A</v>
      </c>
      <c r="F604" s="5" t="str">
        <f t="shared" si="190"/>
        <v>N/A</v>
      </c>
      <c r="G604" s="222" t="str">
        <f>IFERROR(_xlfn.XLOOKUP(A604,Apple!A:A,Apple!B:B),"N/A")</f>
        <v>N/A</v>
      </c>
      <c r="H604" s="5" t="str">
        <f t="shared" si="181"/>
        <v>N/A</v>
      </c>
      <c r="I604" s="5" t="str">
        <f t="shared" si="191"/>
        <v>N/A</v>
      </c>
      <c r="J604" s="222" t="str">
        <f>IFERROR(_xlfn.XLOOKUP(A604,Microsoft!A:A,Microsoft!B:B),"N/A")</f>
        <v>N/A</v>
      </c>
      <c r="K604" s="5" t="str">
        <f t="shared" si="182"/>
        <v>N/A</v>
      </c>
      <c r="L604" s="5" t="str">
        <f t="shared" si="192"/>
        <v>N/A</v>
      </c>
      <c r="M604" s="222" t="str">
        <f>IFERROR(_xlfn.XLOOKUP($A604,Cisco!A:A,Cisco!B:B),"N/A")</f>
        <v>N/A</v>
      </c>
      <c r="N604" s="5" t="str">
        <f t="shared" si="183"/>
        <v>N/A</v>
      </c>
      <c r="O604" s="5" t="str">
        <f t="shared" si="193"/>
        <v>N/A</v>
      </c>
      <c r="P604" s="222" t="str">
        <f>IFERROR(_xlfn.XLOOKUP($A604,Disney!A:A,Disney!B:B),"N/A")</f>
        <v>N/A</v>
      </c>
      <c r="Q604" s="5" t="str">
        <f t="shared" si="184"/>
        <v>N/A</v>
      </c>
      <c r="R604" s="5" t="str">
        <f t="shared" si="194"/>
        <v>N/A</v>
      </c>
      <c r="S604" s="222" t="str">
        <f>_xlfn.XLOOKUP(A604,FedEx!A:A,FedEx!B:B,"N/A")</f>
        <v>N/A</v>
      </c>
      <c r="T604" s="5" t="str">
        <f t="shared" si="185"/>
        <v>N/A</v>
      </c>
      <c r="U604" s="5" t="str">
        <f t="shared" si="195"/>
        <v>N/A</v>
      </c>
      <c r="V604" s="222" t="str">
        <f>_xlfn.XLOOKUP($A604,'General Motors'!A:A,'General Motors'!B:B,"N/A")</f>
        <v>N/A</v>
      </c>
      <c r="W604" s="5" t="str">
        <f t="shared" si="186"/>
        <v>N/A</v>
      </c>
      <c r="X604" s="5" t="str">
        <f t="shared" si="196"/>
        <v>N/A</v>
      </c>
      <c r="Y604" s="222" t="str">
        <f>_xlfn.XLOOKUP($A604,Chevron!A:A,Chevron!B:B,"N/A")</f>
        <v>N/A</v>
      </c>
      <c r="Z604" s="5" t="str">
        <f t="shared" si="187"/>
        <v>N/A</v>
      </c>
      <c r="AA604" s="5" t="str">
        <f t="shared" si="197"/>
        <v>N/A</v>
      </c>
      <c r="AB604" s="222" t="str">
        <f>_xlfn.XLOOKUP($A604,Boeing!A:A,Boeing!B:B,"N/A")</f>
        <v>N/A</v>
      </c>
      <c r="AC604" s="5" t="str">
        <f t="shared" si="188"/>
        <v>N/A</v>
      </c>
      <c r="AD604" s="5" t="str">
        <f t="shared" si="198"/>
        <v>N/A</v>
      </c>
      <c r="AE604" s="222" t="str">
        <f>_xlfn.XLOOKUP(A604,Amazon!A:A,Amazon!B:B,"N/A")</f>
        <v>N/A</v>
      </c>
      <c r="AF604" s="5" t="str">
        <f t="shared" si="189"/>
        <v>N/A</v>
      </c>
      <c r="AG604" s="5" t="str">
        <f t="shared" si="199"/>
        <v>N/A</v>
      </c>
      <c r="AH604" s="6" t="s">
        <v>36</v>
      </c>
      <c r="AI604" s="6" t="s">
        <v>36</v>
      </c>
      <c r="AJ604" s="6" t="s">
        <v>36</v>
      </c>
    </row>
    <row r="605" spans="1:36">
      <c r="A605" s="4">
        <v>45803</v>
      </c>
      <c r="B605" s="222" t="str">
        <f>_xlfn.XLOOKUP(A605,'USD RUB'!B:B,'USD RUB'!C:C,"N/A")</f>
        <v>N/A</v>
      </c>
      <c r="C605" s="222" t="str">
        <f>IFERROR(EXP(_xlfn.XLOOKUP(A605,'Bonds (CP)'!$A$4:$A$513,'Work Sheet'!$B$3:$B$512)/252)-1,"N/A")</f>
        <v>N/A</v>
      </c>
      <c r="D605" s="222" t="str">
        <f>IFERROR(_xlfn.XLOOKUP($A605,Intel!$A$2:$A$502,Intel!$B$2:$B$502),"N/A")</f>
        <v>N/A</v>
      </c>
      <c r="E605" s="5" t="str">
        <f t="shared" si="180"/>
        <v>N/A</v>
      </c>
      <c r="F605" s="5" t="str">
        <f t="shared" si="190"/>
        <v>N/A</v>
      </c>
      <c r="G605" s="222" t="str">
        <f>IFERROR(_xlfn.XLOOKUP(A605,Apple!A:A,Apple!B:B),"N/A")</f>
        <v>N/A</v>
      </c>
      <c r="H605" s="5" t="str">
        <f t="shared" si="181"/>
        <v>N/A</v>
      </c>
      <c r="I605" s="5" t="str">
        <f t="shared" si="191"/>
        <v>N/A</v>
      </c>
      <c r="J605" s="222" t="str">
        <f>IFERROR(_xlfn.XLOOKUP(A605,Microsoft!A:A,Microsoft!B:B),"N/A")</f>
        <v>N/A</v>
      </c>
      <c r="K605" s="5" t="str">
        <f t="shared" si="182"/>
        <v>N/A</v>
      </c>
      <c r="L605" s="5" t="str">
        <f t="shared" si="192"/>
        <v>N/A</v>
      </c>
      <c r="M605" s="222" t="str">
        <f>IFERROR(_xlfn.XLOOKUP($A605,Cisco!A:A,Cisco!B:B),"N/A")</f>
        <v>N/A</v>
      </c>
      <c r="N605" s="5" t="str">
        <f t="shared" si="183"/>
        <v>N/A</v>
      </c>
      <c r="O605" s="5" t="str">
        <f t="shared" si="193"/>
        <v>N/A</v>
      </c>
      <c r="P605" s="222" t="str">
        <f>IFERROR(_xlfn.XLOOKUP($A605,Disney!A:A,Disney!B:B),"N/A")</f>
        <v>N/A</v>
      </c>
      <c r="Q605" s="5" t="str">
        <f t="shared" si="184"/>
        <v>N/A</v>
      </c>
      <c r="R605" s="5" t="str">
        <f t="shared" si="194"/>
        <v>N/A</v>
      </c>
      <c r="S605" s="222" t="str">
        <f>_xlfn.XLOOKUP(A605,FedEx!A:A,FedEx!B:B,"N/A")</f>
        <v>N/A</v>
      </c>
      <c r="T605" s="5" t="str">
        <f t="shared" si="185"/>
        <v>N/A</v>
      </c>
      <c r="U605" s="5" t="str">
        <f t="shared" si="195"/>
        <v>N/A</v>
      </c>
      <c r="V605" s="222" t="str">
        <f>_xlfn.XLOOKUP($A605,'General Motors'!A:A,'General Motors'!B:B,"N/A")</f>
        <v>N/A</v>
      </c>
      <c r="W605" s="5" t="str">
        <f t="shared" si="186"/>
        <v>N/A</v>
      </c>
      <c r="X605" s="5" t="str">
        <f t="shared" si="196"/>
        <v>N/A</v>
      </c>
      <c r="Y605" s="222" t="str">
        <f>_xlfn.XLOOKUP($A605,Chevron!A:A,Chevron!B:B,"N/A")</f>
        <v>N/A</v>
      </c>
      <c r="Z605" s="5" t="str">
        <f t="shared" si="187"/>
        <v>N/A</v>
      </c>
      <c r="AA605" s="5" t="str">
        <f t="shared" si="197"/>
        <v>N/A</v>
      </c>
      <c r="AB605" s="222" t="str">
        <f>_xlfn.XLOOKUP($A605,Boeing!A:A,Boeing!B:B,"N/A")</f>
        <v>N/A</v>
      </c>
      <c r="AC605" s="5" t="str">
        <f t="shared" si="188"/>
        <v>N/A</v>
      </c>
      <c r="AD605" s="5" t="str">
        <f t="shared" si="198"/>
        <v>N/A</v>
      </c>
      <c r="AE605" s="222" t="str">
        <f>_xlfn.XLOOKUP(A605,Amazon!A:A,Amazon!B:B,"N/A")</f>
        <v>N/A</v>
      </c>
      <c r="AF605" s="5" t="str">
        <f t="shared" si="189"/>
        <v>N/A</v>
      </c>
      <c r="AG605" s="5" t="str">
        <f t="shared" si="199"/>
        <v>N/A</v>
      </c>
      <c r="AH605" s="6" t="s">
        <v>36</v>
      </c>
      <c r="AI605" s="6" t="s">
        <v>36</v>
      </c>
      <c r="AJ605" s="6" t="s">
        <v>36</v>
      </c>
    </row>
    <row r="606" spans="1:36">
      <c r="A606" s="4">
        <v>45804</v>
      </c>
      <c r="B606" s="222">
        <f>_xlfn.XLOOKUP(A606,'USD RUB'!B:B,'USD RUB'!C:C,"N/A")</f>
        <v>79.658799999999999</v>
      </c>
      <c r="C606" s="222" t="str">
        <f>IFERROR(EXP(_xlfn.XLOOKUP(A606,'Bonds (CP)'!$A$4:$A$513,'Work Sheet'!$B$3:$B$512)/252)-1,"N/A")</f>
        <v>N/A</v>
      </c>
      <c r="D606" s="222">
        <f>IFERROR(_xlfn.XLOOKUP($A606,Intel!$A$2:$A$502,Intel!$B$2:$B$502),"N/A")</f>
        <v>20.55</v>
      </c>
      <c r="E606" s="5">
        <f t="shared" si="180"/>
        <v>1636.9883400000001</v>
      </c>
      <c r="F606" s="5" t="str">
        <f t="shared" si="190"/>
        <v>N/A</v>
      </c>
      <c r="G606" s="222">
        <f>IFERROR(_xlfn.XLOOKUP(A606,Apple!A:A,Apple!B:B),"N/A")</f>
        <v>200.21</v>
      </c>
      <c r="H606" s="5">
        <f t="shared" si="181"/>
        <v>15948.488348000001</v>
      </c>
      <c r="I606" s="5" t="str">
        <f t="shared" si="191"/>
        <v>N/A</v>
      </c>
      <c r="J606" s="222">
        <f>IFERROR(_xlfn.XLOOKUP(A606,Microsoft!A:A,Microsoft!B:B),"N/A")</f>
        <v>460.69</v>
      </c>
      <c r="K606" s="5">
        <f t="shared" si="182"/>
        <v>36698.012572</v>
      </c>
      <c r="L606" s="5" t="str">
        <f t="shared" si="192"/>
        <v>N/A</v>
      </c>
      <c r="M606" s="222">
        <f>IFERROR(_xlfn.XLOOKUP($A606,Cisco!A:A,Cisco!B:B),"N/A")</f>
        <v>63.75</v>
      </c>
      <c r="N606" s="5">
        <f t="shared" si="183"/>
        <v>5078.2484999999997</v>
      </c>
      <c r="O606" s="5" t="str">
        <f t="shared" si="193"/>
        <v>N/A</v>
      </c>
      <c r="P606" s="222">
        <f>IFERROR(_xlfn.XLOOKUP($A606,Disney!A:A,Disney!B:B),"N/A")</f>
        <v>112.36</v>
      </c>
      <c r="Q606" s="5">
        <f t="shared" si="184"/>
        <v>8950.4627679999994</v>
      </c>
      <c r="R606" s="5" t="str">
        <f t="shared" si="194"/>
        <v>N/A</v>
      </c>
      <c r="S606" s="222">
        <f>_xlfn.XLOOKUP(A606,FedEx!A:A,FedEx!B:B,"N/A")</f>
        <v>219.76</v>
      </c>
      <c r="T606" s="5">
        <f t="shared" si="185"/>
        <v>17505.817887999998</v>
      </c>
      <c r="U606" s="5" t="str">
        <f t="shared" si="195"/>
        <v>N/A</v>
      </c>
      <c r="V606" s="222">
        <f>_xlfn.XLOOKUP($A606,'General Motors'!A:A,'General Motors'!B:B,"N/A")</f>
        <v>49.09</v>
      </c>
      <c r="W606" s="5">
        <f t="shared" si="186"/>
        <v>3910.4504920000004</v>
      </c>
      <c r="X606" s="5" t="str">
        <f t="shared" si="196"/>
        <v>N/A</v>
      </c>
      <c r="Y606" s="222">
        <f>_xlfn.XLOOKUP($A606,Chevron!A:A,Chevron!B:B,"N/A")</f>
        <v>137.83000000000001</v>
      </c>
      <c r="Z606" s="5">
        <f t="shared" si="187"/>
        <v>10979.372404000002</v>
      </c>
      <c r="AA606" s="5" t="str">
        <f t="shared" si="197"/>
        <v>N/A</v>
      </c>
      <c r="AB606" s="222">
        <f>_xlfn.XLOOKUP($A606,Boeing!A:A,Boeing!B:B,"N/A")</f>
        <v>201.03</v>
      </c>
      <c r="AC606" s="5">
        <f t="shared" si="188"/>
        <v>16013.808564000001</v>
      </c>
      <c r="AD606" s="5" t="str">
        <f t="shared" si="198"/>
        <v>N/A</v>
      </c>
      <c r="AE606" s="222">
        <f>_xlfn.XLOOKUP(A606,Amazon!A:A,Amazon!B:B,"N/A")</f>
        <v>206.02</v>
      </c>
      <c r="AF606" s="5">
        <f t="shared" si="189"/>
        <v>16411.305976</v>
      </c>
      <c r="AG606" s="5" t="str">
        <f t="shared" si="199"/>
        <v>N/A</v>
      </c>
      <c r="AH606" s="393">
        <v>5921.54</v>
      </c>
      <c r="AI606" s="393">
        <v>471702.77059999999</v>
      </c>
      <c r="AJ606" s="6" t="s">
        <v>36</v>
      </c>
    </row>
    <row r="607" spans="1:36">
      <c r="A607" s="4">
        <v>45805</v>
      </c>
      <c r="B607" s="222">
        <f>_xlfn.XLOOKUP(A607,'USD RUB'!B:B,'USD RUB'!C:C,"N/A")</f>
        <v>79.617599999999996</v>
      </c>
      <c r="C607" s="222">
        <f>IFERROR(EXP(_xlfn.XLOOKUP(A607,'Bonds (CP)'!$A$4:$A$513,'Work Sheet'!$B$3:$B$512)/252)-1,"N/A")</f>
        <v>0.50963553473570045</v>
      </c>
      <c r="D607" s="222">
        <f>IFERROR(_xlfn.XLOOKUP($A607,Intel!$A$2:$A$502,Intel!$B$2:$B$502),"N/A")</f>
        <v>20.37</v>
      </c>
      <c r="E607" s="5">
        <f t="shared" si="180"/>
        <v>1621.810512</v>
      </c>
      <c r="F607" s="5">
        <f t="shared" si="190"/>
        <v>-9.2717997001738883E-3</v>
      </c>
      <c r="G607" s="222">
        <f>IFERROR(_xlfn.XLOOKUP(A607,Apple!A:A,Apple!B:B),"N/A")</f>
        <v>200.42</v>
      </c>
      <c r="H607" s="5">
        <f t="shared" si="181"/>
        <v>15956.959391999999</v>
      </c>
      <c r="I607" s="5">
        <f t="shared" si="191"/>
        <v>5.3115027676331472E-4</v>
      </c>
      <c r="J607" s="222">
        <f>IFERROR(_xlfn.XLOOKUP(A607,Microsoft!A:A,Microsoft!B:B),"N/A")</f>
        <v>457.36</v>
      </c>
      <c r="K607" s="5">
        <f t="shared" si="182"/>
        <v>36413.905535999998</v>
      </c>
      <c r="L607" s="5">
        <f t="shared" si="192"/>
        <v>-7.7417553727900934E-3</v>
      </c>
      <c r="M607" s="222">
        <f>IFERROR(_xlfn.XLOOKUP($A607,Cisco!A:A,Cisco!B:B),"N/A")</f>
        <v>63.34</v>
      </c>
      <c r="N607" s="5">
        <f t="shared" si="183"/>
        <v>5042.9787839999999</v>
      </c>
      <c r="O607" s="5">
        <f t="shared" si="193"/>
        <v>-6.9452520883922508E-3</v>
      </c>
      <c r="P607" s="222">
        <f>IFERROR(_xlfn.XLOOKUP($A607,Disney!A:A,Disney!B:B),"N/A")</f>
        <v>111.52</v>
      </c>
      <c r="Q607" s="5">
        <f t="shared" si="184"/>
        <v>8878.9547519999996</v>
      </c>
      <c r="R607" s="5">
        <f t="shared" si="194"/>
        <v>-7.9893093634954004E-3</v>
      </c>
      <c r="S607" s="222">
        <f>_xlfn.XLOOKUP(A607,FedEx!A:A,FedEx!B:B,"N/A")</f>
        <v>217.15</v>
      </c>
      <c r="T607" s="5">
        <f t="shared" si="185"/>
        <v>17288.96184</v>
      </c>
      <c r="U607" s="5">
        <f t="shared" si="195"/>
        <v>-1.238765588602686E-2</v>
      </c>
      <c r="V607" s="222">
        <f>_xlfn.XLOOKUP($A607,'General Motors'!A:A,'General Motors'!B:B,"N/A")</f>
        <v>48.13</v>
      </c>
      <c r="W607" s="5">
        <f t="shared" si="186"/>
        <v>3831.9950880000001</v>
      </c>
      <c r="X607" s="5">
        <f t="shared" si="196"/>
        <v>-2.0063009149586253E-2</v>
      </c>
      <c r="Y607" s="222">
        <f>_xlfn.XLOOKUP($A607,Chevron!A:A,Chevron!B:B,"N/A")</f>
        <v>136.02000000000001</v>
      </c>
      <c r="Z607" s="5">
        <f t="shared" si="187"/>
        <v>10829.585951999999</v>
      </c>
      <c r="AA607" s="5">
        <f t="shared" si="197"/>
        <v>-1.3642533151114522E-2</v>
      </c>
      <c r="AB607" s="222">
        <f>_xlfn.XLOOKUP($A607,Boeing!A:A,Boeing!B:B,"N/A")</f>
        <v>201.5</v>
      </c>
      <c r="AC607" s="5">
        <f t="shared" si="188"/>
        <v>16042.946399999999</v>
      </c>
      <c r="AD607" s="5">
        <f t="shared" si="198"/>
        <v>1.8195444190272081E-3</v>
      </c>
      <c r="AE607" s="222">
        <f>_xlfn.XLOOKUP(A607,Amazon!A:A,Amazon!B:B,"N/A")</f>
        <v>204.72</v>
      </c>
      <c r="AF607" s="5">
        <f t="shared" si="189"/>
        <v>16299.315071999999</v>
      </c>
      <c r="AG607" s="5">
        <f t="shared" si="199"/>
        <v>-6.8240092631126625E-3</v>
      </c>
      <c r="AH607" s="393">
        <v>5888.55</v>
      </c>
      <c r="AI607" s="393">
        <v>468832.21850000002</v>
      </c>
      <c r="AJ607" s="393">
        <v>-6.0854999999999998E-3</v>
      </c>
    </row>
    <row r="608" spans="1:36">
      <c r="A608" s="4">
        <v>45806</v>
      </c>
      <c r="B608" s="222">
        <f>_xlfn.XLOOKUP(A608,'USD RUB'!B:B,'USD RUB'!C:C,"N/A")</f>
        <v>79.603700000000003</v>
      </c>
      <c r="C608" s="222">
        <f>IFERROR(EXP(_xlfn.XLOOKUP(A608,'Bonds (CP)'!$A$4:$A$513,'Work Sheet'!$B$3:$B$512)/252)-1,"N/A")</f>
        <v>0.51726041363942032</v>
      </c>
      <c r="D608" s="222">
        <f>IFERROR(_xlfn.XLOOKUP($A608,Intel!$A$2:$A$502,Intel!$B$2:$B$502),"N/A")</f>
        <v>20.25</v>
      </c>
      <c r="E608" s="5">
        <f t="shared" si="180"/>
        <v>1611.974925</v>
      </c>
      <c r="F608" s="5">
        <f t="shared" si="190"/>
        <v>-6.0645722340711972E-3</v>
      </c>
      <c r="G608" s="222">
        <f>IFERROR(_xlfn.XLOOKUP(A608,Apple!A:A,Apple!B:B),"N/A")</f>
        <v>199.95</v>
      </c>
      <c r="H608" s="5">
        <f t="shared" si="181"/>
        <v>15916.759814999999</v>
      </c>
      <c r="I608" s="5">
        <f t="shared" si="191"/>
        <v>-2.519250441920251E-3</v>
      </c>
      <c r="J608" s="222">
        <f>IFERROR(_xlfn.XLOOKUP(A608,Microsoft!A:A,Microsoft!B:B),"N/A")</f>
        <v>458.68</v>
      </c>
      <c r="K608" s="5">
        <f t="shared" si="182"/>
        <v>36512.625116000003</v>
      </c>
      <c r="L608" s="5">
        <f t="shared" si="192"/>
        <v>2.7110407012620463E-3</v>
      </c>
      <c r="M608" s="222">
        <f>IFERROR(_xlfn.XLOOKUP($A608,Cisco!A:A,Cisco!B:B),"N/A")</f>
        <v>63.05</v>
      </c>
      <c r="N608" s="5">
        <f t="shared" si="183"/>
        <v>5019.013285</v>
      </c>
      <c r="O608" s="5">
        <f t="shared" si="193"/>
        <v>-4.752250609508013E-3</v>
      </c>
      <c r="P608" s="222">
        <f>IFERROR(_xlfn.XLOOKUP($A608,Disney!A:A,Disney!B:B),"N/A")</f>
        <v>112.02</v>
      </c>
      <c r="Q608" s="5">
        <f t="shared" si="184"/>
        <v>8917.2064740000005</v>
      </c>
      <c r="R608" s="5">
        <f t="shared" si="194"/>
        <v>4.3081334535897131E-3</v>
      </c>
      <c r="S608" s="222">
        <f>_xlfn.XLOOKUP(A608,FedEx!A:A,FedEx!B:B,"N/A")</f>
        <v>220.26</v>
      </c>
      <c r="T608" s="5">
        <f t="shared" si="185"/>
        <v>17533.510962</v>
      </c>
      <c r="U608" s="5">
        <f t="shared" si="195"/>
        <v>1.4144812410552543E-2</v>
      </c>
      <c r="V608" s="222">
        <f>_xlfn.XLOOKUP($A608,'General Motors'!A:A,'General Motors'!B:B,"N/A")</f>
        <v>48.59</v>
      </c>
      <c r="W608" s="5">
        <f t="shared" si="186"/>
        <v>3867.9437830000006</v>
      </c>
      <c r="X608" s="5">
        <f t="shared" si="196"/>
        <v>9.3811954802798247E-3</v>
      </c>
      <c r="Y608" s="222">
        <f>_xlfn.XLOOKUP($A608,Chevron!A:A,Chevron!B:B,"N/A")</f>
        <v>137.91</v>
      </c>
      <c r="Z608" s="5">
        <f t="shared" si="187"/>
        <v>10978.146267</v>
      </c>
      <c r="AA608" s="5">
        <f t="shared" si="197"/>
        <v>1.3718005070412209E-2</v>
      </c>
      <c r="AB608" s="222">
        <f>_xlfn.XLOOKUP($A608,Boeing!A:A,Boeing!B:B,"N/A")</f>
        <v>208.18</v>
      </c>
      <c r="AC608" s="5">
        <f t="shared" si="188"/>
        <v>16571.898266</v>
      </c>
      <c r="AD608" s="5">
        <f t="shared" si="198"/>
        <v>3.2970992535386268E-2</v>
      </c>
      <c r="AE608" s="222">
        <f>_xlfn.XLOOKUP(A608,Amazon!A:A,Amazon!B:B,"N/A")</f>
        <v>205.7</v>
      </c>
      <c r="AF608" s="5">
        <f t="shared" si="189"/>
        <v>16374.481089999999</v>
      </c>
      <c r="AG608" s="5">
        <f t="shared" si="199"/>
        <v>4.6116059274861065E-3</v>
      </c>
      <c r="AH608" s="393">
        <v>5912.17</v>
      </c>
      <c r="AI608" s="393">
        <v>470630.60700000002</v>
      </c>
      <c r="AJ608" s="393">
        <v>3.8358899999999998E-3</v>
      </c>
    </row>
    <row r="609" spans="1:36">
      <c r="A609" s="4">
        <v>45807</v>
      </c>
      <c r="B609" s="222">
        <f>_xlfn.XLOOKUP(A609,'USD RUB'!B:B,'USD RUB'!C:C,"N/A")</f>
        <v>78.497</v>
      </c>
      <c r="C609" s="222">
        <f>IFERROR(EXP(_xlfn.XLOOKUP(A609,'Bonds (CP)'!$A$4:$A$513,'Work Sheet'!$B$3:$B$512)/252)-1,"N/A")</f>
        <v>0.53512636236921862</v>
      </c>
      <c r="D609" s="222">
        <f>IFERROR(_xlfn.XLOOKUP($A609,Intel!$A$2:$A$502,Intel!$B$2:$B$502),"N/A")</f>
        <v>19.55</v>
      </c>
      <c r="E609" s="5">
        <f t="shared" si="180"/>
        <v>1534.61635</v>
      </c>
      <c r="F609" s="5">
        <f t="shared" si="190"/>
        <v>-4.7989936940241118E-2</v>
      </c>
      <c r="G609" s="222">
        <f>IFERROR(_xlfn.XLOOKUP(A609,Apple!A:A,Apple!B:B),"N/A")</f>
        <v>200.85</v>
      </c>
      <c r="H609" s="5">
        <f t="shared" si="181"/>
        <v>15766.122449999999</v>
      </c>
      <c r="I609" s="5">
        <f t="shared" si="191"/>
        <v>-9.4640722578498426E-3</v>
      </c>
      <c r="J609" s="222">
        <f>IFERROR(_xlfn.XLOOKUP(A609,Microsoft!A:A,Microsoft!B:B),"N/A")</f>
        <v>460.36</v>
      </c>
      <c r="K609" s="5">
        <f t="shared" si="182"/>
        <v>36136.878920000003</v>
      </c>
      <c r="L609" s="5">
        <f t="shared" si="192"/>
        <v>-1.0290856787378622E-2</v>
      </c>
      <c r="M609" s="222">
        <f>IFERROR(_xlfn.XLOOKUP($A609,Cisco!A:A,Cisco!B:B),"N/A")</f>
        <v>63.04</v>
      </c>
      <c r="N609" s="5">
        <f t="shared" si="183"/>
        <v>4948.4508800000003</v>
      </c>
      <c r="O609" s="5">
        <f t="shared" si="193"/>
        <v>-1.40590193715735E-2</v>
      </c>
      <c r="P609" s="222">
        <f>IFERROR(_xlfn.XLOOKUP($A609,Disney!A:A,Disney!B:B),"N/A")</f>
        <v>113.04</v>
      </c>
      <c r="Q609" s="5">
        <f t="shared" si="184"/>
        <v>8873.3008800000007</v>
      </c>
      <c r="R609" s="5">
        <f t="shared" si="194"/>
        <v>-4.9236937742795917E-3</v>
      </c>
      <c r="S609" s="222">
        <f>_xlfn.XLOOKUP(A609,FedEx!A:A,FedEx!B:B,"N/A")</f>
        <v>218.1</v>
      </c>
      <c r="T609" s="5">
        <f t="shared" si="185"/>
        <v>17120.1957</v>
      </c>
      <c r="U609" s="5">
        <f t="shared" si="195"/>
        <v>-2.3572874987546344E-2</v>
      </c>
      <c r="V609" s="222">
        <f>_xlfn.XLOOKUP($A609,'General Motors'!A:A,'General Motors'!B:B,"N/A")</f>
        <v>49.61</v>
      </c>
      <c r="W609" s="5">
        <f t="shared" si="186"/>
        <v>3894.2361700000001</v>
      </c>
      <c r="X609" s="5">
        <f t="shared" si="196"/>
        <v>6.7975101177937258E-3</v>
      </c>
      <c r="Y609" s="222">
        <f>_xlfn.XLOOKUP($A609,Chevron!A:A,Chevron!B:B,"N/A")</f>
        <v>136.69999999999999</v>
      </c>
      <c r="Z609" s="5">
        <f t="shared" si="187"/>
        <v>10730.5399</v>
      </c>
      <c r="AA609" s="5">
        <f t="shared" si="197"/>
        <v>-2.2554478777924269E-2</v>
      </c>
      <c r="AB609" s="222">
        <f>_xlfn.XLOOKUP($A609,Boeing!A:A,Boeing!B:B,"N/A")</f>
        <v>207.32</v>
      </c>
      <c r="AC609" s="5">
        <f t="shared" si="188"/>
        <v>16273.998039999999</v>
      </c>
      <c r="AD609" s="5">
        <f t="shared" si="198"/>
        <v>-1.7976228264156902E-2</v>
      </c>
      <c r="AE609" s="222">
        <f>_xlfn.XLOOKUP(A609,Amazon!A:A,Amazon!B:B,"N/A")</f>
        <v>205.01</v>
      </c>
      <c r="AF609" s="5">
        <f t="shared" si="189"/>
        <v>16092.669969999999</v>
      </c>
      <c r="AG609" s="5">
        <f t="shared" si="199"/>
        <v>-1.7210384771954912E-2</v>
      </c>
      <c r="AH609" s="393">
        <v>5911.69</v>
      </c>
      <c r="AI609" s="393">
        <v>464049.92989999999</v>
      </c>
      <c r="AJ609" s="393">
        <v>-1.3982700000000001E-2</v>
      </c>
    </row>
    <row r="610" spans="1:36">
      <c r="A610" s="4">
        <v>45808</v>
      </c>
      <c r="B610" s="222">
        <f>_xlfn.XLOOKUP(A610,'USD RUB'!B:B,'USD RUB'!C:C,"N/A")</f>
        <v>78.617099999999994</v>
      </c>
      <c r="C610" s="222" t="str">
        <f>IFERROR(EXP(_xlfn.XLOOKUP(A610,'Bonds (CP)'!$A$4:$A$513,'Work Sheet'!$B$3:$B$512)/252)-1,"N/A")</f>
        <v>N/A</v>
      </c>
      <c r="D610" s="222" t="str">
        <f>IFERROR(_xlfn.XLOOKUP($A610,Intel!$A$2:$A$502,Intel!$B$2:$B$502),"N/A")</f>
        <v>N/A</v>
      </c>
      <c r="E610" s="5" t="str">
        <f t="shared" si="180"/>
        <v>N/A</v>
      </c>
      <c r="F610" s="5" t="str">
        <f t="shared" si="190"/>
        <v>N/A</v>
      </c>
      <c r="G610" s="222" t="str">
        <f>IFERROR(_xlfn.XLOOKUP(A610,Apple!A:A,Apple!B:B),"N/A")</f>
        <v>N/A</v>
      </c>
      <c r="H610" s="5" t="str">
        <f t="shared" si="181"/>
        <v>N/A</v>
      </c>
      <c r="I610" s="5" t="str">
        <f t="shared" si="191"/>
        <v>N/A</v>
      </c>
      <c r="J610" s="222" t="str">
        <f>IFERROR(_xlfn.XLOOKUP(A610,Microsoft!A:A,Microsoft!B:B),"N/A")</f>
        <v>N/A</v>
      </c>
      <c r="K610" s="5" t="str">
        <f t="shared" si="182"/>
        <v>N/A</v>
      </c>
      <c r="L610" s="5" t="str">
        <f t="shared" si="192"/>
        <v>N/A</v>
      </c>
      <c r="M610" s="222" t="str">
        <f>IFERROR(_xlfn.XLOOKUP($A610,Cisco!A:A,Cisco!B:B),"N/A")</f>
        <v>N/A</v>
      </c>
      <c r="N610" s="5" t="str">
        <f t="shared" si="183"/>
        <v>N/A</v>
      </c>
      <c r="O610" s="5" t="str">
        <f t="shared" si="193"/>
        <v>N/A</v>
      </c>
      <c r="P610" s="222" t="str">
        <f>IFERROR(_xlfn.XLOOKUP($A610,Disney!A:A,Disney!B:B),"N/A")</f>
        <v>N/A</v>
      </c>
      <c r="Q610" s="5" t="str">
        <f t="shared" si="184"/>
        <v>N/A</v>
      </c>
      <c r="R610" s="5" t="str">
        <f t="shared" si="194"/>
        <v>N/A</v>
      </c>
      <c r="S610" s="222" t="str">
        <f>_xlfn.XLOOKUP(A610,FedEx!A:A,FedEx!B:B,"N/A")</f>
        <v>N/A</v>
      </c>
      <c r="T610" s="5" t="str">
        <f t="shared" si="185"/>
        <v>N/A</v>
      </c>
      <c r="U610" s="5" t="str">
        <f t="shared" si="195"/>
        <v>N/A</v>
      </c>
      <c r="V610" s="222" t="str">
        <f>_xlfn.XLOOKUP($A610,'General Motors'!A:A,'General Motors'!B:B,"N/A")</f>
        <v>N/A</v>
      </c>
      <c r="W610" s="5" t="str">
        <f t="shared" si="186"/>
        <v>N/A</v>
      </c>
      <c r="X610" s="5" t="str">
        <f t="shared" si="196"/>
        <v>N/A</v>
      </c>
      <c r="Y610" s="222" t="str">
        <f>_xlfn.XLOOKUP($A610,Chevron!A:A,Chevron!B:B,"N/A")</f>
        <v>N/A</v>
      </c>
      <c r="Z610" s="5" t="str">
        <f t="shared" si="187"/>
        <v>N/A</v>
      </c>
      <c r="AA610" s="5" t="str">
        <f t="shared" si="197"/>
        <v>N/A</v>
      </c>
      <c r="AB610" s="222" t="str">
        <f>_xlfn.XLOOKUP($A610,Boeing!A:A,Boeing!B:B,"N/A")</f>
        <v>N/A</v>
      </c>
      <c r="AC610" s="5" t="str">
        <f t="shared" si="188"/>
        <v>N/A</v>
      </c>
      <c r="AD610" s="5" t="str">
        <f t="shared" si="198"/>
        <v>N/A</v>
      </c>
      <c r="AE610" s="222" t="str">
        <f>_xlfn.XLOOKUP(A610,Amazon!A:A,Amazon!B:B,"N/A")</f>
        <v>N/A</v>
      </c>
      <c r="AF610" s="5" t="str">
        <f t="shared" si="189"/>
        <v>N/A</v>
      </c>
      <c r="AG610" s="5" t="str">
        <f t="shared" si="199"/>
        <v>N/A</v>
      </c>
      <c r="AH610" s="6" t="s">
        <v>36</v>
      </c>
      <c r="AI610" s="6" t="s">
        <v>36</v>
      </c>
      <c r="AJ610" s="6" t="s">
        <v>36</v>
      </c>
    </row>
    <row r="611" spans="1:36">
      <c r="A611" s="4">
        <v>45809</v>
      </c>
      <c r="B611" s="222" t="str">
        <f>_xlfn.XLOOKUP(A611,'USD RUB'!B:B,'USD RUB'!C:C,"N/A")</f>
        <v>N/A</v>
      </c>
      <c r="C611" s="222" t="str">
        <f>IFERROR(EXP(_xlfn.XLOOKUP(A611,'Bonds (CP)'!$A$4:$A$513,'Work Sheet'!$B$3:$B$512)/252)-1,"N/A")</f>
        <v>N/A</v>
      </c>
      <c r="D611" s="222" t="str">
        <f>IFERROR(_xlfn.XLOOKUP($A611,Intel!$A$2:$A$502,Intel!$B$2:$B$502),"N/A")</f>
        <v>N/A</v>
      </c>
      <c r="E611" s="5" t="str">
        <f t="shared" si="180"/>
        <v>N/A</v>
      </c>
      <c r="F611" s="5" t="str">
        <f t="shared" si="190"/>
        <v>N/A</v>
      </c>
      <c r="G611" s="222" t="str">
        <f>IFERROR(_xlfn.XLOOKUP(A611,Apple!A:A,Apple!B:B),"N/A")</f>
        <v>N/A</v>
      </c>
      <c r="H611" s="5" t="str">
        <f t="shared" si="181"/>
        <v>N/A</v>
      </c>
      <c r="I611" s="5" t="str">
        <f t="shared" si="191"/>
        <v>N/A</v>
      </c>
      <c r="J611" s="222" t="str">
        <f>IFERROR(_xlfn.XLOOKUP(A611,Microsoft!A:A,Microsoft!B:B),"N/A")</f>
        <v>N/A</v>
      </c>
      <c r="K611" s="5" t="str">
        <f t="shared" si="182"/>
        <v>N/A</v>
      </c>
      <c r="L611" s="5" t="str">
        <f t="shared" si="192"/>
        <v>N/A</v>
      </c>
      <c r="M611" s="222" t="str">
        <f>IFERROR(_xlfn.XLOOKUP($A611,Cisco!A:A,Cisco!B:B),"N/A")</f>
        <v>N/A</v>
      </c>
      <c r="N611" s="5" t="str">
        <f t="shared" si="183"/>
        <v>N/A</v>
      </c>
      <c r="O611" s="5" t="str">
        <f t="shared" si="193"/>
        <v>N/A</v>
      </c>
      <c r="P611" s="222" t="str">
        <f>IFERROR(_xlfn.XLOOKUP($A611,Disney!A:A,Disney!B:B),"N/A")</f>
        <v>N/A</v>
      </c>
      <c r="Q611" s="5" t="str">
        <f t="shared" si="184"/>
        <v>N/A</v>
      </c>
      <c r="R611" s="5" t="str">
        <f t="shared" si="194"/>
        <v>N/A</v>
      </c>
      <c r="S611" s="222" t="str">
        <f>_xlfn.XLOOKUP(A611,FedEx!A:A,FedEx!B:B,"N/A")</f>
        <v>N/A</v>
      </c>
      <c r="T611" s="5" t="str">
        <f t="shared" si="185"/>
        <v>N/A</v>
      </c>
      <c r="U611" s="5" t="str">
        <f t="shared" si="195"/>
        <v>N/A</v>
      </c>
      <c r="V611" s="222" t="str">
        <f>_xlfn.XLOOKUP($A611,'General Motors'!A:A,'General Motors'!B:B,"N/A")</f>
        <v>N/A</v>
      </c>
      <c r="W611" s="5" t="str">
        <f t="shared" si="186"/>
        <v>N/A</v>
      </c>
      <c r="X611" s="5" t="str">
        <f t="shared" si="196"/>
        <v>N/A</v>
      </c>
      <c r="Y611" s="222" t="str">
        <f>_xlfn.XLOOKUP($A611,Chevron!A:A,Chevron!B:B,"N/A")</f>
        <v>N/A</v>
      </c>
      <c r="Z611" s="5" t="str">
        <f t="shared" si="187"/>
        <v>N/A</v>
      </c>
      <c r="AA611" s="5" t="str">
        <f t="shared" si="197"/>
        <v>N/A</v>
      </c>
      <c r="AB611" s="222" t="str">
        <f>_xlfn.XLOOKUP($A611,Boeing!A:A,Boeing!B:B,"N/A")</f>
        <v>N/A</v>
      </c>
      <c r="AC611" s="5" t="str">
        <f t="shared" si="188"/>
        <v>N/A</v>
      </c>
      <c r="AD611" s="5" t="str">
        <f t="shared" si="198"/>
        <v>N/A</v>
      </c>
      <c r="AE611" s="222" t="str">
        <f>_xlfn.XLOOKUP(A611,Amazon!A:A,Amazon!B:B,"N/A")</f>
        <v>N/A</v>
      </c>
      <c r="AF611" s="5" t="str">
        <f t="shared" si="189"/>
        <v>N/A</v>
      </c>
      <c r="AG611" s="5" t="str">
        <f t="shared" si="199"/>
        <v>N/A</v>
      </c>
      <c r="AH611" s="6" t="s">
        <v>36</v>
      </c>
      <c r="AI611" s="6" t="s">
        <v>36</v>
      </c>
      <c r="AJ611" s="6" t="s">
        <v>36</v>
      </c>
    </row>
    <row r="612" spans="1:36">
      <c r="A612" s="4">
        <v>45810</v>
      </c>
      <c r="B612" s="222" t="str">
        <f>_xlfn.XLOOKUP(A612,'USD RUB'!B:B,'USD RUB'!C:C,"N/A")</f>
        <v>N/A</v>
      </c>
      <c r="C612" s="222">
        <f>IFERROR(EXP(_xlfn.XLOOKUP(A612,'Bonds (CP)'!$A$4:$A$513,'Work Sheet'!$B$3:$B$512)/252)-1,"N/A")</f>
        <v>0.54470681252210928</v>
      </c>
      <c r="D612" s="222">
        <f>IFERROR(_xlfn.XLOOKUP($A612,Intel!$A$2:$A$502,Intel!$B$2:$B$502),"N/A")</f>
        <v>19.739999999999998</v>
      </c>
      <c r="E612" s="5" t="str">
        <f t="shared" si="180"/>
        <v>N/A</v>
      </c>
      <c r="F612" s="5" t="str">
        <f t="shared" si="190"/>
        <v>N/A</v>
      </c>
      <c r="G612" s="222">
        <f>IFERROR(_xlfn.XLOOKUP(A612,Apple!A:A,Apple!B:B),"N/A")</f>
        <v>201.7</v>
      </c>
      <c r="H612" s="5" t="str">
        <f t="shared" si="181"/>
        <v>N/A</v>
      </c>
      <c r="I612" s="5" t="str">
        <f t="shared" si="191"/>
        <v>N/A</v>
      </c>
      <c r="J612" s="222">
        <f>IFERROR(_xlfn.XLOOKUP(A612,Microsoft!A:A,Microsoft!B:B),"N/A")</f>
        <v>461.97</v>
      </c>
      <c r="K612" s="5" t="str">
        <f t="shared" si="182"/>
        <v>N/A</v>
      </c>
      <c r="L612" s="5" t="str">
        <f t="shared" si="192"/>
        <v>N/A</v>
      </c>
      <c r="M612" s="222">
        <f>IFERROR(_xlfn.XLOOKUP($A612,Cisco!A:A,Cisco!B:B),"N/A")</f>
        <v>63.85</v>
      </c>
      <c r="N612" s="5" t="str">
        <f t="shared" si="183"/>
        <v>N/A</v>
      </c>
      <c r="O612" s="5" t="str">
        <f t="shared" si="193"/>
        <v>N/A</v>
      </c>
      <c r="P612" s="222">
        <f>IFERROR(_xlfn.XLOOKUP($A612,Disney!A:A,Disney!B:B),"N/A")</f>
        <v>112.95</v>
      </c>
      <c r="Q612" s="5" t="str">
        <f t="shared" si="184"/>
        <v>N/A</v>
      </c>
      <c r="R612" s="5" t="str">
        <f t="shared" si="194"/>
        <v>N/A</v>
      </c>
      <c r="S612" s="222">
        <f>_xlfn.XLOOKUP(A612,FedEx!A:A,FedEx!B:B,"N/A")</f>
        <v>217.89</v>
      </c>
      <c r="T612" s="5" t="str">
        <f t="shared" si="185"/>
        <v>N/A</v>
      </c>
      <c r="U612" s="5" t="str">
        <f t="shared" si="195"/>
        <v>N/A</v>
      </c>
      <c r="V612" s="222">
        <f>_xlfn.XLOOKUP($A612,'General Motors'!A:A,'General Motors'!B:B,"N/A")</f>
        <v>47.69</v>
      </c>
      <c r="W612" s="5" t="str">
        <f t="shared" si="186"/>
        <v>N/A</v>
      </c>
      <c r="X612" s="5" t="str">
        <f t="shared" si="196"/>
        <v>N/A</v>
      </c>
      <c r="Y612" s="222">
        <f>_xlfn.XLOOKUP($A612,Chevron!A:A,Chevron!B:B,"N/A")</f>
        <v>137.84</v>
      </c>
      <c r="Z612" s="5" t="str">
        <f t="shared" si="187"/>
        <v>N/A</v>
      </c>
      <c r="AA612" s="5" t="str">
        <f t="shared" si="197"/>
        <v>N/A</v>
      </c>
      <c r="AB612" s="222">
        <f>_xlfn.XLOOKUP($A612,Boeing!A:A,Boeing!B:B,"N/A")</f>
        <v>211.47</v>
      </c>
      <c r="AC612" s="5" t="str">
        <f t="shared" si="188"/>
        <v>N/A</v>
      </c>
      <c r="AD612" s="5" t="str">
        <f t="shared" si="198"/>
        <v>N/A</v>
      </c>
      <c r="AE612" s="222">
        <f>_xlfn.XLOOKUP(A612,Amazon!A:A,Amazon!B:B,"N/A")</f>
        <v>206.65</v>
      </c>
      <c r="AF612" s="5" t="str">
        <f t="shared" si="189"/>
        <v>N/A</v>
      </c>
      <c r="AG612" s="5" t="str">
        <f t="shared" si="199"/>
        <v>N/A</v>
      </c>
      <c r="AH612" s="393">
        <v>5935.94</v>
      </c>
      <c r="AI612" s="6" t="s">
        <v>36</v>
      </c>
      <c r="AJ612" s="6" t="s">
        <v>36</v>
      </c>
    </row>
    <row r="613" spans="1:36">
      <c r="A613" s="4">
        <v>45811</v>
      </c>
      <c r="B613" s="222">
        <f>_xlfn.XLOOKUP(A613,'USD RUB'!B:B,'USD RUB'!C:C,"N/A")</f>
        <v>79.128500000000003</v>
      </c>
      <c r="C613" s="222">
        <f>IFERROR(EXP(_xlfn.XLOOKUP(A613,'Bonds (CP)'!$A$4:$A$513,'Work Sheet'!$B$3:$B$512)/252)-1,"N/A")</f>
        <v>0.53348550756737723</v>
      </c>
      <c r="D613" s="222">
        <f>IFERROR(_xlfn.XLOOKUP($A613,Intel!$A$2:$A$502,Intel!$B$2:$B$502),"N/A")</f>
        <v>20.29</v>
      </c>
      <c r="E613" s="5">
        <f t="shared" si="180"/>
        <v>1605.517265</v>
      </c>
      <c r="F613" s="5" t="str">
        <f t="shared" si="190"/>
        <v>N/A</v>
      </c>
      <c r="G613" s="222">
        <f>IFERROR(_xlfn.XLOOKUP(A613,Apple!A:A,Apple!B:B),"N/A")</f>
        <v>203.27</v>
      </c>
      <c r="H613" s="5">
        <f t="shared" si="181"/>
        <v>16084.450195000001</v>
      </c>
      <c r="I613" s="5" t="str">
        <f t="shared" si="191"/>
        <v>N/A</v>
      </c>
      <c r="J613" s="222">
        <f>IFERROR(_xlfn.XLOOKUP(A613,Microsoft!A:A,Microsoft!B:B),"N/A")</f>
        <v>462.97</v>
      </c>
      <c r="K613" s="5">
        <f t="shared" si="182"/>
        <v>36634.121645000007</v>
      </c>
      <c r="L613" s="5" t="str">
        <f t="shared" si="192"/>
        <v>N/A</v>
      </c>
      <c r="M613" s="222">
        <f>IFERROR(_xlfn.XLOOKUP($A613,Cisco!A:A,Cisco!B:B),"N/A")</f>
        <v>64.36</v>
      </c>
      <c r="N613" s="5">
        <f t="shared" si="183"/>
        <v>5092.7102599999998</v>
      </c>
      <c r="O613" s="5" t="str">
        <f t="shared" si="193"/>
        <v>N/A</v>
      </c>
      <c r="P613" s="222">
        <f>IFERROR(_xlfn.XLOOKUP($A613,Disney!A:A,Disney!B:B),"N/A")</f>
        <v>113.6</v>
      </c>
      <c r="Q613" s="5">
        <f t="shared" si="184"/>
        <v>8988.9976000000006</v>
      </c>
      <c r="R613" s="5" t="str">
        <f t="shared" si="194"/>
        <v>N/A</v>
      </c>
      <c r="S613" s="222">
        <f>_xlfn.XLOOKUP(A613,FedEx!A:A,FedEx!B:B,"N/A")</f>
        <v>219.78</v>
      </c>
      <c r="T613" s="5">
        <f t="shared" si="185"/>
        <v>17390.861730000001</v>
      </c>
      <c r="U613" s="5" t="str">
        <f t="shared" si="195"/>
        <v>N/A</v>
      </c>
      <c r="V613" s="222">
        <f>_xlfn.XLOOKUP($A613,'General Motors'!A:A,'General Motors'!B:B,"N/A")</f>
        <v>49.06</v>
      </c>
      <c r="W613" s="5">
        <f t="shared" si="186"/>
        <v>3882.0442100000005</v>
      </c>
      <c r="X613" s="5" t="str">
        <f t="shared" si="196"/>
        <v>N/A</v>
      </c>
      <c r="Y613" s="222">
        <f>_xlfn.XLOOKUP($A613,Chevron!A:A,Chevron!B:B,"N/A")</f>
        <v>139.55000000000001</v>
      </c>
      <c r="Z613" s="5">
        <f t="shared" si="187"/>
        <v>11042.382175000001</v>
      </c>
      <c r="AA613" s="5" t="str">
        <f t="shared" si="197"/>
        <v>N/A</v>
      </c>
      <c r="AB613" s="222">
        <f>_xlfn.XLOOKUP($A613,Boeing!A:A,Boeing!B:B,"N/A")</f>
        <v>213.43</v>
      </c>
      <c r="AC613" s="5">
        <f t="shared" si="188"/>
        <v>16888.395755000001</v>
      </c>
      <c r="AD613" s="5" t="str">
        <f t="shared" si="198"/>
        <v>N/A</v>
      </c>
      <c r="AE613" s="222">
        <f>_xlfn.XLOOKUP(A613,Amazon!A:A,Amazon!B:B,"N/A")</f>
        <v>205.71</v>
      </c>
      <c r="AF613" s="5">
        <f t="shared" si="189"/>
        <v>16277.523735000001</v>
      </c>
      <c r="AG613" s="5" t="str">
        <f t="shared" si="199"/>
        <v>N/A</v>
      </c>
      <c r="AH613" s="393">
        <v>5970.37</v>
      </c>
      <c r="AI613" s="393">
        <v>472426.42249999999</v>
      </c>
      <c r="AJ613" s="6" t="s">
        <v>36</v>
      </c>
    </row>
    <row r="614" spans="1:36">
      <c r="A614" s="4">
        <v>45812</v>
      </c>
      <c r="B614" s="222">
        <f>_xlfn.XLOOKUP(A614,'USD RUB'!B:B,'USD RUB'!C:C,"N/A")</f>
        <v>78.854900000000001</v>
      </c>
      <c r="C614" s="222" t="str">
        <f>IFERROR(EXP(_xlfn.XLOOKUP(A614,'Bonds (CP)'!$A$4:$A$513,'Work Sheet'!$B$3:$B$512)/252)-1,"N/A")</f>
        <v>N/A</v>
      </c>
      <c r="D614" s="222">
        <f>IFERROR(_xlfn.XLOOKUP($A614,Intel!$A$2:$A$502,Intel!$B$2:$B$502),"N/A")</f>
        <v>20.25</v>
      </c>
      <c r="E614" s="5">
        <f t="shared" si="180"/>
        <v>1596.811725</v>
      </c>
      <c r="F614" s="5">
        <f t="shared" si="190"/>
        <v>-5.4222649545907498E-3</v>
      </c>
      <c r="G614" s="222">
        <f>IFERROR(_xlfn.XLOOKUP(A614,Apple!A:A,Apple!B:B),"N/A")</f>
        <v>202.82</v>
      </c>
      <c r="H614" s="5">
        <f t="shared" si="181"/>
        <v>15993.350817999999</v>
      </c>
      <c r="I614" s="5">
        <f t="shared" si="191"/>
        <v>-5.6638166611576723E-3</v>
      </c>
      <c r="J614" s="222">
        <f>IFERROR(_xlfn.XLOOKUP(A614,Microsoft!A:A,Microsoft!B:B),"N/A")</f>
        <v>463.87</v>
      </c>
      <c r="K614" s="5">
        <f t="shared" si="182"/>
        <v>36578.422463000003</v>
      </c>
      <c r="L614" s="5">
        <f t="shared" si="192"/>
        <v>-1.5204181101912129E-3</v>
      </c>
      <c r="M614" s="222">
        <f>IFERROR(_xlfn.XLOOKUP($A614,Cisco!A:A,Cisco!B:B),"N/A")</f>
        <v>64.39</v>
      </c>
      <c r="N614" s="5">
        <f t="shared" si="183"/>
        <v>5077.4670109999997</v>
      </c>
      <c r="O614" s="5">
        <f t="shared" si="193"/>
        <v>-2.9931506450948664E-3</v>
      </c>
      <c r="P614" s="222">
        <f>IFERROR(_xlfn.XLOOKUP($A614,Disney!A:A,Disney!B:B),"N/A")</f>
        <v>113.49</v>
      </c>
      <c r="Q614" s="5">
        <f t="shared" si="184"/>
        <v>8949.2426009999999</v>
      </c>
      <c r="R614" s="5">
        <f t="shared" si="194"/>
        <v>-4.4226287255878516E-3</v>
      </c>
      <c r="S614" s="222">
        <f>_xlfn.XLOOKUP(A614,FedEx!A:A,FedEx!B:B,"N/A")</f>
        <v>218.89</v>
      </c>
      <c r="T614" s="5">
        <f t="shared" si="185"/>
        <v>17260.549060999998</v>
      </c>
      <c r="U614" s="5">
        <f t="shared" si="195"/>
        <v>-7.4931691725894645E-3</v>
      </c>
      <c r="V614" s="222">
        <f>_xlfn.XLOOKUP($A614,'General Motors'!A:A,'General Motors'!B:B,"N/A")</f>
        <v>47.67</v>
      </c>
      <c r="W614" s="5">
        <f t="shared" si="186"/>
        <v>3759.0130830000003</v>
      </c>
      <c r="X614" s="5">
        <f t="shared" si="196"/>
        <v>-3.169235597139175E-2</v>
      </c>
      <c r="Y614" s="222">
        <f>_xlfn.XLOOKUP($A614,Chevron!A:A,Chevron!B:B,"N/A")</f>
        <v>137.37</v>
      </c>
      <c r="Z614" s="5">
        <f t="shared" si="187"/>
        <v>10832.297613000001</v>
      </c>
      <c r="AA614" s="5">
        <f t="shared" si="197"/>
        <v>-1.9025293516432784E-2</v>
      </c>
      <c r="AB614" s="222">
        <f>_xlfn.XLOOKUP($A614,Boeing!A:A,Boeing!B:B,"N/A")</f>
        <v>211.98</v>
      </c>
      <c r="AC614" s="5">
        <f t="shared" si="188"/>
        <v>16715.661701999998</v>
      </c>
      <c r="AD614" s="5">
        <f t="shared" si="198"/>
        <v>-1.0227972834475074E-2</v>
      </c>
      <c r="AE614" s="222">
        <f>_xlfn.XLOOKUP(A614,Amazon!A:A,Amazon!B:B,"N/A")</f>
        <v>207.23</v>
      </c>
      <c r="AF614" s="5">
        <f t="shared" si="189"/>
        <v>16341.100927</v>
      </c>
      <c r="AG614" s="5">
        <f t="shared" si="199"/>
        <v>3.9058270185958754E-3</v>
      </c>
      <c r="AH614" s="393">
        <v>5970.81</v>
      </c>
      <c r="AI614" s="393">
        <v>470827.62550000002</v>
      </c>
      <c r="AJ614" s="393">
        <v>-3.3842E-3</v>
      </c>
    </row>
    <row r="615" spans="1:36">
      <c r="A615" s="4">
        <v>45813</v>
      </c>
      <c r="B615" s="222">
        <f>_xlfn.XLOOKUP(A615,'USD RUB'!B:B,'USD RUB'!C:C,"N/A")</f>
        <v>78.502499999999998</v>
      </c>
      <c r="C615" s="222" t="str">
        <f>IFERROR(EXP(_xlfn.XLOOKUP(A615,'Bonds (CP)'!$A$4:$A$513,'Work Sheet'!$B$3:$B$512)/252)-1,"N/A")</f>
        <v>N/A</v>
      </c>
      <c r="D615" s="222">
        <f>IFERROR(_xlfn.XLOOKUP($A615,Intel!$A$2:$A$502,Intel!$B$2:$B$502),"N/A")</f>
        <v>19.989999999999998</v>
      </c>
      <c r="E615" s="5">
        <f t="shared" si="180"/>
        <v>1569.2649749999998</v>
      </c>
      <c r="F615" s="5">
        <f t="shared" si="190"/>
        <v>-1.7251094520864818E-2</v>
      </c>
      <c r="G615" s="222">
        <f>IFERROR(_xlfn.XLOOKUP(A615,Apple!A:A,Apple!B:B),"N/A")</f>
        <v>200.63</v>
      </c>
      <c r="H615" s="5">
        <f t="shared" si="181"/>
        <v>15749.956574999998</v>
      </c>
      <c r="I615" s="5">
        <f t="shared" si="191"/>
        <v>-1.5218464583798719E-2</v>
      </c>
      <c r="J615" s="222">
        <f>IFERROR(_xlfn.XLOOKUP(A615,Microsoft!A:A,Microsoft!B:B),"N/A")</f>
        <v>467.68</v>
      </c>
      <c r="K615" s="5">
        <f t="shared" si="182"/>
        <v>36714.049200000001</v>
      </c>
      <c r="L615" s="5">
        <f t="shared" si="192"/>
        <v>3.7078345064549545E-3</v>
      </c>
      <c r="M615" s="222">
        <f>IFERROR(_xlfn.XLOOKUP($A615,Cisco!A:A,Cisco!B:B),"N/A")</f>
        <v>64.62</v>
      </c>
      <c r="N615" s="5">
        <f t="shared" si="183"/>
        <v>5072.8315499999999</v>
      </c>
      <c r="O615" s="5">
        <f t="shared" si="193"/>
        <v>-9.1294753662751749E-4</v>
      </c>
      <c r="P615" s="222">
        <f>IFERROR(_xlfn.XLOOKUP($A615,Disney!A:A,Disney!B:B),"N/A")</f>
        <v>112.53</v>
      </c>
      <c r="Q615" s="5">
        <f t="shared" si="184"/>
        <v>8833.8863249999995</v>
      </c>
      <c r="R615" s="5">
        <f t="shared" si="194"/>
        <v>-1.2890060214381771E-2</v>
      </c>
      <c r="S615" s="222">
        <f>_xlfn.XLOOKUP(A615,FedEx!A:A,FedEx!B:B,"N/A")</f>
        <v>216.73</v>
      </c>
      <c r="T615" s="5">
        <f t="shared" si="185"/>
        <v>17013.846824999997</v>
      </c>
      <c r="U615" s="5">
        <f t="shared" si="195"/>
        <v>-1.4292838259555851E-2</v>
      </c>
      <c r="V615" s="222">
        <f>_xlfn.XLOOKUP($A615,'General Motors'!A:A,'General Motors'!B:B,"N/A")</f>
        <v>47.25</v>
      </c>
      <c r="W615" s="5">
        <f t="shared" si="186"/>
        <v>3709.243125</v>
      </c>
      <c r="X615" s="5">
        <f t="shared" si="196"/>
        <v>-1.324016620880708E-2</v>
      </c>
      <c r="Y615" s="222">
        <f>_xlfn.XLOOKUP($A615,Chevron!A:A,Chevron!B:B,"N/A")</f>
        <v>136.9</v>
      </c>
      <c r="Z615" s="5">
        <f t="shared" si="187"/>
        <v>10746.992249999999</v>
      </c>
      <c r="AA615" s="5">
        <f t="shared" si="197"/>
        <v>-7.8750940980079065E-3</v>
      </c>
      <c r="AB615" s="222">
        <f>_xlfn.XLOOKUP($A615,Boeing!A:A,Boeing!B:B,"N/A")</f>
        <v>209.02</v>
      </c>
      <c r="AC615" s="5">
        <f t="shared" si="188"/>
        <v>16408.592550000001</v>
      </c>
      <c r="AD615" s="5">
        <f t="shared" si="198"/>
        <v>-1.8370146361795348E-2</v>
      </c>
      <c r="AE615" s="222">
        <f>_xlfn.XLOOKUP(A615,Amazon!A:A,Amazon!B:B,"N/A")</f>
        <v>207.91</v>
      </c>
      <c r="AF615" s="5">
        <f t="shared" si="189"/>
        <v>16321.454775</v>
      </c>
      <c r="AG615" s="5">
        <f t="shared" si="199"/>
        <v>-1.2022538804309368E-3</v>
      </c>
      <c r="AH615" s="8">
        <v>1475275</v>
      </c>
      <c r="AI615" s="393">
        <v>466249.8983</v>
      </c>
      <c r="AJ615" s="393">
        <v>-9.7227000000000008E-3</v>
      </c>
    </row>
    <row r="616" spans="1:36">
      <c r="A616" s="4">
        <v>45814</v>
      </c>
      <c r="B616" s="222">
        <f>_xlfn.XLOOKUP(A616,'USD RUB'!B:B,'USD RUB'!C:C,"N/A")</f>
        <v>79.127200000000002</v>
      </c>
      <c r="C616" s="222">
        <f>IFERROR(EXP(_xlfn.XLOOKUP(A616,'Bonds (CP)'!$A$4:$A$513,'Work Sheet'!$B$3:$B$512)/252)-1,"N/A")</f>
        <v>0.53005057995310545</v>
      </c>
      <c r="D616" s="222">
        <f>IFERROR(_xlfn.XLOOKUP($A616,Intel!$A$2:$A$502,Intel!$B$2:$B$502),"N/A")</f>
        <v>20.059999999999999</v>
      </c>
      <c r="E616" s="5">
        <f t="shared" si="180"/>
        <v>1587.2916319999999</v>
      </c>
      <c r="F616" s="5">
        <f t="shared" si="190"/>
        <v>1.1487325140867366E-2</v>
      </c>
      <c r="G616" s="222">
        <f>IFERROR(_xlfn.XLOOKUP(A616,Apple!A:A,Apple!B:B),"N/A")</f>
        <v>203.92</v>
      </c>
      <c r="H616" s="5">
        <f t="shared" si="181"/>
        <v>16135.618623999999</v>
      </c>
      <c r="I616" s="5">
        <f t="shared" si="191"/>
        <v>2.4486546814495025E-2</v>
      </c>
      <c r="J616" s="222">
        <f>IFERROR(_xlfn.XLOOKUP(A616,Microsoft!A:A,Microsoft!B:B),"N/A")</f>
        <v>470.38</v>
      </c>
      <c r="K616" s="5">
        <f t="shared" si="182"/>
        <v>37219.852336000004</v>
      </c>
      <c r="L616" s="5">
        <f t="shared" si="192"/>
        <v>1.3776827863487329E-2</v>
      </c>
      <c r="M616" s="222">
        <f>IFERROR(_xlfn.XLOOKUP($A616,Cisco!A:A,Cisco!B:B),"N/A")</f>
        <v>66.06</v>
      </c>
      <c r="N616" s="5">
        <f t="shared" si="183"/>
        <v>5227.1428320000005</v>
      </c>
      <c r="O616" s="5">
        <f t="shared" si="193"/>
        <v>3.0419161464172895E-2</v>
      </c>
      <c r="P616" s="222">
        <f>IFERROR(_xlfn.XLOOKUP($A616,Disney!A:A,Disney!B:B),"N/A")</f>
        <v>113.9</v>
      </c>
      <c r="Q616" s="5">
        <f t="shared" si="184"/>
        <v>9012.5880800000014</v>
      </c>
      <c r="R616" s="5">
        <f t="shared" si="194"/>
        <v>2.0229120958266567E-2</v>
      </c>
      <c r="S616" s="222">
        <f>_xlfn.XLOOKUP(A616,FedEx!A:A,FedEx!B:B,"N/A")</f>
        <v>219.61</v>
      </c>
      <c r="T616" s="5">
        <f t="shared" si="185"/>
        <v>17377.124392000002</v>
      </c>
      <c r="U616" s="5">
        <f t="shared" si="195"/>
        <v>2.1351877134935027E-2</v>
      </c>
      <c r="V616" s="222">
        <f>_xlfn.XLOOKUP($A616,'General Motors'!A:A,'General Motors'!B:B,"N/A")</f>
        <v>47.47</v>
      </c>
      <c r="W616" s="5">
        <f t="shared" si="186"/>
        <v>3756.1681840000001</v>
      </c>
      <c r="X616" s="5">
        <f t="shared" si="196"/>
        <v>1.265084477308287E-2</v>
      </c>
      <c r="Y616" s="222">
        <f>_xlfn.XLOOKUP($A616,Chevron!A:A,Chevron!B:B,"N/A")</f>
        <v>140.21</v>
      </c>
      <c r="Z616" s="5">
        <f t="shared" si="187"/>
        <v>11094.424712</v>
      </c>
      <c r="AA616" s="5">
        <f t="shared" si="197"/>
        <v>3.232834396060924E-2</v>
      </c>
      <c r="AB616" s="222">
        <f>_xlfn.XLOOKUP($A616,Boeing!A:A,Boeing!B:B,"N/A")</f>
        <v>210.8</v>
      </c>
      <c r="AC616" s="5">
        <f t="shared" si="188"/>
        <v>16680.013760000002</v>
      </c>
      <c r="AD616" s="5">
        <f t="shared" si="198"/>
        <v>1.6541407142198761E-2</v>
      </c>
      <c r="AE616" s="222">
        <f>_xlfn.XLOOKUP(A616,Amazon!A:A,Amazon!B:B,"N/A")</f>
        <v>213.57</v>
      </c>
      <c r="AF616" s="5">
        <f t="shared" si="189"/>
        <v>16899.196103999999</v>
      </c>
      <c r="AG616" s="5">
        <f t="shared" si="199"/>
        <v>3.5397661358284038E-2</v>
      </c>
      <c r="AH616" s="393">
        <v>6000.36</v>
      </c>
      <c r="AI616" s="393">
        <v>474791.68579999998</v>
      </c>
      <c r="AJ616" s="393">
        <v>1.832019E-2</v>
      </c>
    </row>
    <row r="617" spans="1:36">
      <c r="A617" s="4">
        <v>45815</v>
      </c>
      <c r="B617" s="222">
        <f>_xlfn.XLOOKUP(A617,'USD RUB'!B:B,'USD RUB'!C:C,"N/A")</f>
        <v>79.170299999999997</v>
      </c>
      <c r="C617" s="222" t="str">
        <f>IFERROR(EXP(_xlfn.XLOOKUP(A617,'Bonds (CP)'!$A$4:$A$513,'Work Sheet'!$B$3:$B$512)/252)-1,"N/A")</f>
        <v>N/A</v>
      </c>
      <c r="D617" s="222" t="str">
        <f>IFERROR(_xlfn.XLOOKUP($A617,Intel!$A$2:$A$502,Intel!$B$2:$B$502),"N/A")</f>
        <v>N/A</v>
      </c>
      <c r="E617" s="5" t="str">
        <f t="shared" si="180"/>
        <v>N/A</v>
      </c>
      <c r="F617" s="5" t="str">
        <f t="shared" si="190"/>
        <v>N/A</v>
      </c>
      <c r="G617" s="222" t="str">
        <f>IFERROR(_xlfn.XLOOKUP(A617,Apple!A:A,Apple!B:B),"N/A")</f>
        <v>N/A</v>
      </c>
      <c r="H617" s="5" t="str">
        <f t="shared" si="181"/>
        <v>N/A</v>
      </c>
      <c r="I617" s="5" t="str">
        <f t="shared" si="191"/>
        <v>N/A</v>
      </c>
      <c r="J617" s="222" t="str">
        <f>IFERROR(_xlfn.XLOOKUP(A617,Microsoft!A:A,Microsoft!B:B),"N/A")</f>
        <v>N/A</v>
      </c>
      <c r="K617" s="5" t="str">
        <f t="shared" si="182"/>
        <v>N/A</v>
      </c>
      <c r="L617" s="5" t="str">
        <f t="shared" si="192"/>
        <v>N/A</v>
      </c>
      <c r="M617" s="222" t="str">
        <f>IFERROR(_xlfn.XLOOKUP($A617,Cisco!A:A,Cisco!B:B),"N/A")</f>
        <v>N/A</v>
      </c>
      <c r="N617" s="5" t="str">
        <f t="shared" si="183"/>
        <v>N/A</v>
      </c>
      <c r="O617" s="5" t="str">
        <f t="shared" si="193"/>
        <v>N/A</v>
      </c>
      <c r="P617" s="222" t="str">
        <f>IFERROR(_xlfn.XLOOKUP($A617,Disney!A:A,Disney!B:B),"N/A")</f>
        <v>N/A</v>
      </c>
      <c r="Q617" s="5" t="str">
        <f t="shared" si="184"/>
        <v>N/A</v>
      </c>
      <c r="R617" s="5" t="str">
        <f t="shared" si="194"/>
        <v>N/A</v>
      </c>
      <c r="S617" s="222" t="str">
        <f>_xlfn.XLOOKUP(A617,FedEx!A:A,FedEx!B:B,"N/A")</f>
        <v>N/A</v>
      </c>
      <c r="T617" s="5" t="str">
        <f t="shared" si="185"/>
        <v>N/A</v>
      </c>
      <c r="U617" s="5" t="str">
        <f t="shared" si="195"/>
        <v>N/A</v>
      </c>
      <c r="V617" s="222" t="str">
        <f>_xlfn.XLOOKUP($A617,'General Motors'!A:A,'General Motors'!B:B,"N/A")</f>
        <v>N/A</v>
      </c>
      <c r="W617" s="5" t="str">
        <f t="shared" si="186"/>
        <v>N/A</v>
      </c>
      <c r="X617" s="5" t="str">
        <f t="shared" si="196"/>
        <v>N/A</v>
      </c>
      <c r="Y617" s="222" t="str">
        <f>_xlfn.XLOOKUP($A617,Chevron!A:A,Chevron!B:B,"N/A")</f>
        <v>N/A</v>
      </c>
      <c r="Z617" s="5" t="str">
        <f t="shared" si="187"/>
        <v>N/A</v>
      </c>
      <c r="AA617" s="5" t="str">
        <f t="shared" si="197"/>
        <v>N/A</v>
      </c>
      <c r="AB617" s="222" t="str">
        <f>_xlfn.XLOOKUP($A617,Boeing!A:A,Boeing!B:B,"N/A")</f>
        <v>N/A</v>
      </c>
      <c r="AC617" s="5" t="str">
        <f t="shared" si="188"/>
        <v>N/A</v>
      </c>
      <c r="AD617" s="5" t="str">
        <f t="shared" si="198"/>
        <v>N/A</v>
      </c>
      <c r="AE617" s="222" t="str">
        <f>_xlfn.XLOOKUP(A617,Amazon!A:A,Amazon!B:B,"N/A")</f>
        <v>N/A</v>
      </c>
      <c r="AF617" s="5" t="str">
        <f t="shared" si="189"/>
        <v>N/A</v>
      </c>
      <c r="AG617" s="5" t="str">
        <f t="shared" si="199"/>
        <v>N/A</v>
      </c>
      <c r="AH617" s="6" t="s">
        <v>36</v>
      </c>
      <c r="AI617" s="6" t="s">
        <v>36</v>
      </c>
      <c r="AJ617" s="6" t="s">
        <v>36</v>
      </c>
    </row>
    <row r="618" spans="1:36">
      <c r="A618" s="4">
        <v>45816</v>
      </c>
      <c r="B618" s="222" t="str">
        <f>_xlfn.XLOOKUP(A618,'USD RUB'!B:B,'USD RUB'!C:C,"N/A")</f>
        <v>N/A</v>
      </c>
      <c r="C618" s="222" t="str">
        <f>IFERROR(EXP(_xlfn.XLOOKUP(A618,'Bonds (CP)'!$A$4:$A$513,'Work Sheet'!$B$3:$B$512)/252)-1,"N/A")</f>
        <v>N/A</v>
      </c>
      <c r="D618" s="222" t="str">
        <f>IFERROR(_xlfn.XLOOKUP($A618,Intel!$A$2:$A$502,Intel!$B$2:$B$502),"N/A")</f>
        <v>N/A</v>
      </c>
      <c r="E618" s="5" t="str">
        <f t="shared" si="180"/>
        <v>N/A</v>
      </c>
      <c r="F618" s="5" t="str">
        <f t="shared" si="190"/>
        <v>N/A</v>
      </c>
      <c r="G618" s="222" t="str">
        <f>IFERROR(_xlfn.XLOOKUP(A618,Apple!A:A,Apple!B:B),"N/A")</f>
        <v>N/A</v>
      </c>
      <c r="H618" s="5" t="str">
        <f t="shared" si="181"/>
        <v>N/A</v>
      </c>
      <c r="I618" s="5" t="str">
        <f t="shared" si="191"/>
        <v>N/A</v>
      </c>
      <c r="J618" s="222" t="str">
        <f>IFERROR(_xlfn.XLOOKUP(A618,Microsoft!A:A,Microsoft!B:B),"N/A")</f>
        <v>N/A</v>
      </c>
      <c r="K618" s="5" t="str">
        <f t="shared" si="182"/>
        <v>N/A</v>
      </c>
      <c r="L618" s="5" t="str">
        <f t="shared" si="192"/>
        <v>N/A</v>
      </c>
      <c r="M618" s="222" t="str">
        <f>IFERROR(_xlfn.XLOOKUP($A618,Cisco!A:A,Cisco!B:B),"N/A")</f>
        <v>N/A</v>
      </c>
      <c r="N618" s="5" t="str">
        <f t="shared" si="183"/>
        <v>N/A</v>
      </c>
      <c r="O618" s="5" t="str">
        <f t="shared" si="193"/>
        <v>N/A</v>
      </c>
      <c r="P618" s="222" t="str">
        <f>IFERROR(_xlfn.XLOOKUP($A618,Disney!A:A,Disney!B:B),"N/A")</f>
        <v>N/A</v>
      </c>
      <c r="Q618" s="5" t="str">
        <f t="shared" si="184"/>
        <v>N/A</v>
      </c>
      <c r="R618" s="5" t="str">
        <f t="shared" si="194"/>
        <v>N/A</v>
      </c>
      <c r="S618" s="222" t="str">
        <f>_xlfn.XLOOKUP(A618,FedEx!A:A,FedEx!B:B,"N/A")</f>
        <v>N/A</v>
      </c>
      <c r="T618" s="5" t="str">
        <f t="shared" si="185"/>
        <v>N/A</v>
      </c>
      <c r="U618" s="5" t="str">
        <f t="shared" si="195"/>
        <v>N/A</v>
      </c>
      <c r="V618" s="222" t="str">
        <f>_xlfn.XLOOKUP($A618,'General Motors'!A:A,'General Motors'!B:B,"N/A")</f>
        <v>N/A</v>
      </c>
      <c r="W618" s="5" t="str">
        <f t="shared" si="186"/>
        <v>N/A</v>
      </c>
      <c r="X618" s="5" t="str">
        <f t="shared" si="196"/>
        <v>N/A</v>
      </c>
      <c r="Y618" s="222" t="str">
        <f>_xlfn.XLOOKUP($A618,Chevron!A:A,Chevron!B:B,"N/A")</f>
        <v>N/A</v>
      </c>
      <c r="Z618" s="5" t="str">
        <f t="shared" si="187"/>
        <v>N/A</v>
      </c>
      <c r="AA618" s="5" t="str">
        <f t="shared" si="197"/>
        <v>N/A</v>
      </c>
      <c r="AB618" s="222" t="str">
        <f>_xlfn.XLOOKUP($A618,Boeing!A:A,Boeing!B:B,"N/A")</f>
        <v>N/A</v>
      </c>
      <c r="AC618" s="5" t="str">
        <f t="shared" si="188"/>
        <v>N/A</v>
      </c>
      <c r="AD618" s="5" t="str">
        <f t="shared" si="198"/>
        <v>N/A</v>
      </c>
      <c r="AE618" s="222" t="str">
        <f>_xlfn.XLOOKUP(A618,Amazon!A:A,Amazon!B:B,"N/A")</f>
        <v>N/A</v>
      </c>
      <c r="AF618" s="5" t="str">
        <f t="shared" si="189"/>
        <v>N/A</v>
      </c>
      <c r="AG618" s="5" t="str">
        <f t="shared" si="199"/>
        <v>N/A</v>
      </c>
      <c r="AH618" s="6" t="s">
        <v>36</v>
      </c>
      <c r="AI618" s="6" t="s">
        <v>36</v>
      </c>
      <c r="AJ618" s="6" t="s">
        <v>36</v>
      </c>
    </row>
    <row r="619" spans="1:36">
      <c r="A619" s="4">
        <v>45817</v>
      </c>
      <c r="B619" s="222" t="str">
        <f>_xlfn.XLOOKUP(A619,'USD RUB'!B:B,'USD RUB'!C:C,"N/A")</f>
        <v>N/A</v>
      </c>
      <c r="C619" s="222">
        <f>IFERROR(EXP(_xlfn.XLOOKUP(A619,'Bonds (CP)'!$A$4:$A$513,'Work Sheet'!$B$3:$B$512)/252)-1,"N/A")</f>
        <v>0.52406355435887897</v>
      </c>
      <c r="D619" s="222">
        <f>IFERROR(_xlfn.XLOOKUP($A619,Intel!$A$2:$A$502,Intel!$B$2:$B$502),"N/A")</f>
        <v>20.48</v>
      </c>
      <c r="E619" s="5" t="str">
        <f t="shared" si="180"/>
        <v>N/A</v>
      </c>
      <c r="F619" s="5" t="str">
        <f t="shared" si="190"/>
        <v>N/A</v>
      </c>
      <c r="G619" s="222">
        <f>IFERROR(_xlfn.XLOOKUP(A619,Apple!A:A,Apple!B:B),"N/A")</f>
        <v>201.45</v>
      </c>
      <c r="H619" s="5" t="str">
        <f t="shared" si="181"/>
        <v>N/A</v>
      </c>
      <c r="I619" s="5" t="str">
        <f t="shared" si="191"/>
        <v>N/A</v>
      </c>
      <c r="J619" s="222">
        <f>IFERROR(_xlfn.XLOOKUP(A619,Microsoft!A:A,Microsoft!B:B),"N/A")</f>
        <v>472.75</v>
      </c>
      <c r="K619" s="5" t="str">
        <f t="shared" si="182"/>
        <v>N/A</v>
      </c>
      <c r="L619" s="5" t="str">
        <f t="shared" si="192"/>
        <v>N/A</v>
      </c>
      <c r="M619" s="222">
        <f>IFERROR(_xlfn.XLOOKUP($A619,Cisco!A:A,Cisco!B:B),"N/A")</f>
        <v>65.900000000000006</v>
      </c>
      <c r="N619" s="5" t="str">
        <f t="shared" si="183"/>
        <v>N/A</v>
      </c>
      <c r="O619" s="5" t="str">
        <f t="shared" si="193"/>
        <v>N/A</v>
      </c>
      <c r="P619" s="222">
        <f>IFERROR(_xlfn.XLOOKUP($A619,Disney!A:A,Disney!B:B),"N/A")</f>
        <v>115.66</v>
      </c>
      <c r="Q619" s="5" t="str">
        <f t="shared" si="184"/>
        <v>N/A</v>
      </c>
      <c r="R619" s="5" t="str">
        <f t="shared" si="194"/>
        <v>N/A</v>
      </c>
      <c r="S619" s="222">
        <f>_xlfn.XLOOKUP(A619,FedEx!A:A,FedEx!B:B,"N/A")</f>
        <v>222.18</v>
      </c>
      <c r="T619" s="5" t="str">
        <f t="shared" si="185"/>
        <v>N/A</v>
      </c>
      <c r="U619" s="5" t="str">
        <f t="shared" si="195"/>
        <v>N/A</v>
      </c>
      <c r="V619" s="222">
        <f>_xlfn.XLOOKUP($A619,'General Motors'!A:A,'General Motors'!B:B,"N/A")</f>
        <v>47.93</v>
      </c>
      <c r="W619" s="5" t="str">
        <f t="shared" si="186"/>
        <v>N/A</v>
      </c>
      <c r="X619" s="5" t="str">
        <f t="shared" si="196"/>
        <v>N/A</v>
      </c>
      <c r="Y619" s="222">
        <f>_xlfn.XLOOKUP($A619,Chevron!A:A,Chevron!B:B,"N/A")</f>
        <v>140.76</v>
      </c>
      <c r="Z619" s="5" t="str">
        <f t="shared" si="187"/>
        <v>N/A</v>
      </c>
      <c r="AA619" s="5" t="str">
        <f t="shared" si="197"/>
        <v>N/A</v>
      </c>
      <c r="AB619" s="222">
        <f>_xlfn.XLOOKUP($A619,Boeing!A:A,Boeing!B:B,"N/A")</f>
        <v>217.51</v>
      </c>
      <c r="AC619" s="5" t="str">
        <f t="shared" si="188"/>
        <v>N/A</v>
      </c>
      <c r="AD619" s="5" t="str">
        <f t="shared" si="198"/>
        <v>N/A</v>
      </c>
      <c r="AE619" s="222">
        <f>_xlfn.XLOOKUP(A619,Amazon!A:A,Amazon!B:B,"N/A")</f>
        <v>216.98</v>
      </c>
      <c r="AF619" s="5" t="str">
        <f t="shared" si="189"/>
        <v>N/A</v>
      </c>
      <c r="AG619" s="5" t="str">
        <f t="shared" si="199"/>
        <v>N/A</v>
      </c>
      <c r="AH619" s="393">
        <v>6005.88</v>
      </c>
      <c r="AI619" s="6" t="s">
        <v>36</v>
      </c>
      <c r="AJ619" s="6" t="s">
        <v>36</v>
      </c>
    </row>
    <row r="620" spans="1:36">
      <c r="A620" s="4">
        <v>45818</v>
      </c>
      <c r="B620" s="222">
        <f>_xlfn.XLOOKUP(A620,'USD RUB'!B:B,'USD RUB'!C:C,"N/A")</f>
        <v>79.154300000000006</v>
      </c>
      <c r="C620" s="222">
        <f>IFERROR(EXP(_xlfn.XLOOKUP(A620,'Bonds (CP)'!$A$4:$A$513,'Work Sheet'!$B$3:$B$512)/252)-1,"N/A")</f>
        <v>0.51230551489292986</v>
      </c>
      <c r="D620" s="222">
        <f>IFERROR(_xlfn.XLOOKUP($A620,Intel!$A$2:$A$502,Intel!$B$2:$B$502),"N/A")</f>
        <v>22.08</v>
      </c>
      <c r="E620" s="5">
        <f t="shared" si="180"/>
        <v>1747.726944</v>
      </c>
      <c r="F620" s="5" t="str">
        <f t="shared" si="190"/>
        <v>N/A</v>
      </c>
      <c r="G620" s="222">
        <f>IFERROR(_xlfn.XLOOKUP(A620,Apple!A:A,Apple!B:B),"N/A")</f>
        <v>202.67</v>
      </c>
      <c r="H620" s="5">
        <f t="shared" si="181"/>
        <v>16042.201981</v>
      </c>
      <c r="I620" s="5" t="str">
        <f t="shared" si="191"/>
        <v>N/A</v>
      </c>
      <c r="J620" s="222">
        <f>IFERROR(_xlfn.XLOOKUP(A620,Microsoft!A:A,Microsoft!B:B),"N/A")</f>
        <v>470.92</v>
      </c>
      <c r="K620" s="5">
        <f t="shared" si="182"/>
        <v>37275.342956000008</v>
      </c>
      <c r="L620" s="5" t="str">
        <f t="shared" si="192"/>
        <v>N/A</v>
      </c>
      <c r="M620" s="222">
        <f>IFERROR(_xlfn.XLOOKUP($A620,Cisco!A:A,Cisco!B:B),"N/A")</f>
        <v>65.150000000000006</v>
      </c>
      <c r="N620" s="5">
        <f t="shared" si="183"/>
        <v>5156.902645000001</v>
      </c>
      <c r="O620" s="5" t="str">
        <f t="shared" si="193"/>
        <v>N/A</v>
      </c>
      <c r="P620" s="222">
        <f>IFERROR(_xlfn.XLOOKUP($A620,Disney!A:A,Disney!B:B),"N/A")</f>
        <v>118.73</v>
      </c>
      <c r="Q620" s="5">
        <f t="shared" si="184"/>
        <v>9397.9900390000003</v>
      </c>
      <c r="R620" s="5" t="str">
        <f t="shared" si="194"/>
        <v>N/A</v>
      </c>
      <c r="S620" s="222">
        <f>_xlfn.XLOOKUP(A620,FedEx!A:A,FedEx!B:B,"N/A")</f>
        <v>227.96</v>
      </c>
      <c r="T620" s="5">
        <f t="shared" si="185"/>
        <v>18044.014228000004</v>
      </c>
      <c r="U620" s="5" t="str">
        <f t="shared" si="195"/>
        <v>N/A</v>
      </c>
      <c r="V620" s="222">
        <f>_xlfn.XLOOKUP($A620,'General Motors'!A:A,'General Motors'!B:B,"N/A")</f>
        <v>48.93</v>
      </c>
      <c r="W620" s="5">
        <f t="shared" si="186"/>
        <v>3873.0198990000004</v>
      </c>
      <c r="X620" s="5" t="str">
        <f t="shared" si="196"/>
        <v>N/A</v>
      </c>
      <c r="Y620" s="222">
        <f>_xlfn.XLOOKUP($A620,Chevron!A:A,Chevron!B:B,"N/A")</f>
        <v>143.35</v>
      </c>
      <c r="Z620" s="5">
        <f t="shared" si="187"/>
        <v>11346.768905000001</v>
      </c>
      <c r="AA620" s="5" t="str">
        <f t="shared" si="197"/>
        <v>N/A</v>
      </c>
      <c r="AB620" s="222">
        <f>_xlfn.XLOOKUP($A620,Boeing!A:A,Boeing!B:B,"N/A")</f>
        <v>215.73</v>
      </c>
      <c r="AC620" s="5">
        <f t="shared" si="188"/>
        <v>17075.957139000002</v>
      </c>
      <c r="AD620" s="5" t="str">
        <f t="shared" si="198"/>
        <v>N/A</v>
      </c>
      <c r="AE620" s="222">
        <f>_xlfn.XLOOKUP(A620,Amazon!A:A,Amazon!B:B,"N/A")</f>
        <v>217.61</v>
      </c>
      <c r="AF620" s="5">
        <f t="shared" si="189"/>
        <v>17224.767223000003</v>
      </c>
      <c r="AG620" s="5" t="str">
        <f t="shared" si="199"/>
        <v>N/A</v>
      </c>
      <c r="AH620" s="393">
        <v>6038.81</v>
      </c>
      <c r="AI620" s="393">
        <v>477997.77840000001</v>
      </c>
      <c r="AJ620" s="6" t="s">
        <v>36</v>
      </c>
    </row>
    <row r="621" spans="1:36">
      <c r="A621" s="4">
        <v>45819</v>
      </c>
      <c r="B621" s="222">
        <f>_xlfn.XLOOKUP(A621,'USD RUB'!B:B,'USD RUB'!C:C,"N/A")</f>
        <v>78.600300000000004</v>
      </c>
      <c r="C621" s="222">
        <f>IFERROR(EXP(_xlfn.XLOOKUP(A621,'Bonds (CP)'!$A$4:$A$513,'Work Sheet'!$B$3:$B$512)/252)-1,"N/A")</f>
        <v>0.50719872330841742</v>
      </c>
      <c r="D621" s="222">
        <f>IFERROR(_xlfn.XLOOKUP($A621,Intel!$A$2:$A$502,Intel!$B$2:$B$502),"N/A")</f>
        <v>20.68</v>
      </c>
      <c r="E621" s="5">
        <f t="shared" si="180"/>
        <v>1625.4542040000001</v>
      </c>
      <c r="F621" s="5">
        <f t="shared" si="190"/>
        <v>-6.996100873752964E-2</v>
      </c>
      <c r="G621" s="222">
        <f>IFERROR(_xlfn.XLOOKUP(A621,Apple!A:A,Apple!B:B),"N/A")</f>
        <v>198.78</v>
      </c>
      <c r="H621" s="5">
        <f t="shared" si="181"/>
        <v>15624.167634000001</v>
      </c>
      <c r="I621" s="5">
        <f t="shared" si="191"/>
        <v>-2.6058414393180462E-2</v>
      </c>
      <c r="J621" s="222">
        <f>IFERROR(_xlfn.XLOOKUP(A621,Microsoft!A:A,Microsoft!B:B),"N/A")</f>
        <v>472.62</v>
      </c>
      <c r="K621" s="5">
        <f t="shared" si="182"/>
        <v>37148.073786000001</v>
      </c>
      <c r="L621" s="5">
        <f t="shared" si="192"/>
        <v>-3.4142991024987968E-3</v>
      </c>
      <c r="M621" s="222">
        <f>IFERROR(_xlfn.XLOOKUP($A621,Cisco!A:A,Cisco!B:B),"N/A")</f>
        <v>64.19</v>
      </c>
      <c r="N621" s="5">
        <f t="shared" si="183"/>
        <v>5045.3532569999998</v>
      </c>
      <c r="O621" s="5">
        <f t="shared" si="193"/>
        <v>-2.1631082779535626E-2</v>
      </c>
      <c r="P621" s="222">
        <f>IFERROR(_xlfn.XLOOKUP($A621,Disney!A:A,Disney!B:B),"N/A")</f>
        <v>119.52</v>
      </c>
      <c r="Q621" s="5">
        <f t="shared" si="184"/>
        <v>9394.3078559999994</v>
      </c>
      <c r="R621" s="5">
        <f t="shared" si="194"/>
        <v>-3.9180537377891955E-4</v>
      </c>
      <c r="S621" s="222">
        <f>_xlfn.XLOOKUP(A621,FedEx!A:A,FedEx!B:B,"N/A")</f>
        <v>224</v>
      </c>
      <c r="T621" s="5">
        <f t="shared" si="185"/>
        <v>17606.467199999999</v>
      </c>
      <c r="U621" s="5">
        <f t="shared" si="195"/>
        <v>-2.4248874029429435E-2</v>
      </c>
      <c r="V621" s="222">
        <f>_xlfn.XLOOKUP($A621,'General Motors'!A:A,'General Motors'!B:B,"N/A")</f>
        <v>49.87</v>
      </c>
      <c r="W621" s="5">
        <f t="shared" si="186"/>
        <v>3919.796961</v>
      </c>
      <c r="X621" s="5">
        <f t="shared" si="196"/>
        <v>1.2077671486293573E-2</v>
      </c>
      <c r="Y621" s="222">
        <f>_xlfn.XLOOKUP($A621,Chevron!A:A,Chevron!B:B,"N/A")</f>
        <v>144.78</v>
      </c>
      <c r="Z621" s="5">
        <f t="shared" si="187"/>
        <v>11379.751434000002</v>
      </c>
      <c r="AA621" s="5">
        <f t="shared" si="197"/>
        <v>2.9067771870692205E-3</v>
      </c>
      <c r="AB621" s="222">
        <f>_xlfn.XLOOKUP($A621,Boeing!A:A,Boeing!B:B,"N/A")</f>
        <v>214</v>
      </c>
      <c r="AC621" s="5">
        <f t="shared" si="188"/>
        <v>16820.464200000002</v>
      </c>
      <c r="AD621" s="5">
        <f t="shared" si="198"/>
        <v>-1.4962144547462919E-2</v>
      </c>
      <c r="AE621" s="222">
        <f>_xlfn.XLOOKUP(A621,Amazon!A:A,Amazon!B:B,"N/A")</f>
        <v>213.2</v>
      </c>
      <c r="AF621" s="5">
        <f t="shared" si="189"/>
        <v>16757.58396</v>
      </c>
      <c r="AG621" s="5">
        <f t="shared" si="199"/>
        <v>-2.7122762064161865E-2</v>
      </c>
      <c r="AH621" s="393">
        <v>6022.24</v>
      </c>
      <c r="AI621" s="393">
        <v>473349.87070000003</v>
      </c>
      <c r="AJ621" s="393">
        <v>-9.7237000000000001E-3</v>
      </c>
    </row>
    <row r="622" spans="1:36">
      <c r="A622" s="4">
        <v>45820</v>
      </c>
      <c r="B622" s="222">
        <f>_xlfn.XLOOKUP(A622,'USD RUB'!B:B,'USD RUB'!C:C,"N/A")</f>
        <v>79.002799999999993</v>
      </c>
      <c r="C622" s="222" t="str">
        <f>IFERROR(EXP(_xlfn.XLOOKUP(A622,'Bonds (CP)'!$A$4:$A$513,'Work Sheet'!$B$3:$B$512)/252)-1,"N/A")</f>
        <v>N/A</v>
      </c>
      <c r="D622" s="222">
        <f>IFERROR(_xlfn.XLOOKUP($A622,Intel!$A$2:$A$502,Intel!$B$2:$B$502),"N/A")</f>
        <v>20.77</v>
      </c>
      <c r="E622" s="5">
        <f t="shared" si="180"/>
        <v>1640.8881559999998</v>
      </c>
      <c r="F622" s="5">
        <f t="shared" si="190"/>
        <v>9.4951626210193485E-3</v>
      </c>
      <c r="G622" s="222">
        <f>IFERROR(_xlfn.XLOOKUP(A622,Apple!A:A,Apple!B:B),"N/A")</f>
        <v>199.2</v>
      </c>
      <c r="H622" s="5">
        <f t="shared" si="181"/>
        <v>15737.357759999997</v>
      </c>
      <c r="I622" s="5">
        <f t="shared" si="191"/>
        <v>7.2445539917072033E-3</v>
      </c>
      <c r="J622" s="222">
        <f>IFERROR(_xlfn.XLOOKUP(A622,Microsoft!A:A,Microsoft!B:B),"N/A")</f>
        <v>478.87</v>
      </c>
      <c r="K622" s="5">
        <f t="shared" si="182"/>
        <v>37832.070835999999</v>
      </c>
      <c r="L622" s="5">
        <f t="shared" si="192"/>
        <v>1.8412719161168933E-2</v>
      </c>
      <c r="M622" s="222">
        <f>IFERROR(_xlfn.XLOOKUP($A622,Cisco!A:A,Cisco!B:B),"N/A")</f>
        <v>65.099999999999994</v>
      </c>
      <c r="N622" s="5">
        <f t="shared" si="183"/>
        <v>5143.0822799999987</v>
      </c>
      <c r="O622" s="5">
        <f t="shared" si="193"/>
        <v>1.9370105128795112E-2</v>
      </c>
      <c r="P622" s="222">
        <f>IFERROR(_xlfn.XLOOKUP($A622,Disney!A:A,Disney!B:B),"N/A")</f>
        <v>118.61</v>
      </c>
      <c r="Q622" s="5">
        <f t="shared" si="184"/>
        <v>9370.5221079999992</v>
      </c>
      <c r="R622" s="5">
        <f t="shared" si="194"/>
        <v>-2.5319319277798957E-3</v>
      </c>
      <c r="S622" s="222">
        <f>_xlfn.XLOOKUP(A622,FedEx!A:A,FedEx!B:B,"N/A")</f>
        <v>225</v>
      </c>
      <c r="T622" s="5">
        <f t="shared" si="185"/>
        <v>17775.629999999997</v>
      </c>
      <c r="U622" s="5">
        <f t="shared" si="195"/>
        <v>9.6079922268561546E-3</v>
      </c>
      <c r="V622" s="222">
        <f>_xlfn.XLOOKUP($A622,'General Motors'!A:A,'General Motors'!B:B,"N/A")</f>
        <v>49.26</v>
      </c>
      <c r="W622" s="5">
        <f t="shared" si="186"/>
        <v>3891.6779279999996</v>
      </c>
      <c r="X622" s="5">
        <f t="shared" si="196"/>
        <v>-7.1735942651547369E-3</v>
      </c>
      <c r="Y622" s="222">
        <f>_xlfn.XLOOKUP($A622,Chevron!A:A,Chevron!B:B,"N/A")</f>
        <v>144.97</v>
      </c>
      <c r="Z622" s="5">
        <f t="shared" si="187"/>
        <v>11453.035915999999</v>
      </c>
      <c r="AA622" s="5">
        <f t="shared" si="197"/>
        <v>6.439901822551386E-3</v>
      </c>
      <c r="AB622" s="222">
        <f>_xlfn.XLOOKUP($A622,Boeing!A:A,Boeing!B:B,"N/A")</f>
        <v>203.75</v>
      </c>
      <c r="AC622" s="5">
        <f t="shared" si="188"/>
        <v>16096.820499999998</v>
      </c>
      <c r="AD622" s="5">
        <f t="shared" si="198"/>
        <v>-4.3021624813422421E-2</v>
      </c>
      <c r="AE622" s="222">
        <f>_xlfn.XLOOKUP(A622,Amazon!A:A,Amazon!B:B,"N/A")</f>
        <v>213.24</v>
      </c>
      <c r="AF622" s="5">
        <f t="shared" si="189"/>
        <v>16846.557072</v>
      </c>
      <c r="AG622" s="5">
        <f t="shared" si="199"/>
        <v>5.3094236145483364E-3</v>
      </c>
      <c r="AH622" s="393">
        <v>6045.26</v>
      </c>
      <c r="AI622" s="393">
        <v>477592.46669999999</v>
      </c>
      <c r="AJ622" s="393">
        <v>8.9629199999999992E-3</v>
      </c>
    </row>
    <row r="623" spans="1:36">
      <c r="A623" s="4">
        <v>45821</v>
      </c>
      <c r="B623" s="222" t="str">
        <f>_xlfn.XLOOKUP(A623,'USD RUB'!B:B,'USD RUB'!C:C,"N/A")</f>
        <v>N/A</v>
      </c>
      <c r="C623" s="222">
        <f>IFERROR(EXP(_xlfn.XLOOKUP(A623,'Bonds (CP)'!$A$4:$A$513,'Work Sheet'!$B$3:$B$512)/252)-1,"N/A")</f>
        <v>0.483686341017038</v>
      </c>
      <c r="D623" s="222">
        <f>IFERROR(_xlfn.XLOOKUP($A623,Intel!$A$2:$A$502,Intel!$B$2:$B$502),"N/A")</f>
        <v>20.14</v>
      </c>
      <c r="E623" s="5" t="str">
        <f t="shared" si="180"/>
        <v>N/A</v>
      </c>
      <c r="F623" s="5" t="str">
        <f t="shared" si="190"/>
        <v>N/A</v>
      </c>
      <c r="G623" s="222">
        <f>IFERROR(_xlfn.XLOOKUP(A623,Apple!A:A,Apple!B:B),"N/A")</f>
        <v>196.45</v>
      </c>
      <c r="H623" s="5" t="str">
        <f t="shared" si="181"/>
        <v>N/A</v>
      </c>
      <c r="I623" s="5" t="str">
        <f t="shared" si="191"/>
        <v>N/A</v>
      </c>
      <c r="J623" s="222">
        <f>IFERROR(_xlfn.XLOOKUP(A623,Microsoft!A:A,Microsoft!B:B),"N/A")</f>
        <v>474.96</v>
      </c>
      <c r="K623" s="5" t="str">
        <f t="shared" si="182"/>
        <v>N/A</v>
      </c>
      <c r="L623" s="5" t="str">
        <f t="shared" si="192"/>
        <v>N/A</v>
      </c>
      <c r="M623" s="222">
        <f>IFERROR(_xlfn.XLOOKUP($A623,Cisco!A:A,Cisco!B:B),"N/A")</f>
        <v>64.09</v>
      </c>
      <c r="N623" s="5" t="str">
        <f t="shared" si="183"/>
        <v>N/A</v>
      </c>
      <c r="O623" s="5" t="str">
        <f t="shared" si="193"/>
        <v>N/A</v>
      </c>
      <c r="P623" s="222">
        <f>IFERROR(_xlfn.XLOOKUP($A623,Disney!A:A,Disney!B:B),"N/A")</f>
        <v>117.94</v>
      </c>
      <c r="Q623" s="5" t="str">
        <f t="shared" si="184"/>
        <v>N/A</v>
      </c>
      <c r="R623" s="5" t="str">
        <f t="shared" si="194"/>
        <v>N/A</v>
      </c>
      <c r="S623" s="222">
        <f>_xlfn.XLOOKUP(A623,FedEx!A:A,FedEx!B:B,"N/A")</f>
        <v>224.38</v>
      </c>
      <c r="T623" s="5" t="str">
        <f t="shared" si="185"/>
        <v>N/A</v>
      </c>
      <c r="U623" s="5" t="str">
        <f t="shared" si="195"/>
        <v>N/A</v>
      </c>
      <c r="V623" s="222">
        <f>_xlfn.XLOOKUP($A623,'General Motors'!A:A,'General Motors'!B:B,"N/A")</f>
        <v>48.65</v>
      </c>
      <c r="W623" s="5" t="str">
        <f t="shared" si="186"/>
        <v>N/A</v>
      </c>
      <c r="X623" s="5" t="str">
        <f t="shared" si="196"/>
        <v>N/A</v>
      </c>
      <c r="Y623" s="222">
        <f>_xlfn.XLOOKUP($A623,Chevron!A:A,Chevron!B:B,"N/A")</f>
        <v>145.91</v>
      </c>
      <c r="Z623" s="5" t="str">
        <f t="shared" si="187"/>
        <v>N/A</v>
      </c>
      <c r="AA623" s="5" t="str">
        <f t="shared" si="197"/>
        <v>N/A</v>
      </c>
      <c r="AB623" s="222">
        <f>_xlfn.XLOOKUP($A623,Boeing!A:A,Boeing!B:B,"N/A")</f>
        <v>200.32</v>
      </c>
      <c r="AC623" s="5" t="str">
        <f t="shared" si="188"/>
        <v>N/A</v>
      </c>
      <c r="AD623" s="5" t="str">
        <f t="shared" si="198"/>
        <v>N/A</v>
      </c>
      <c r="AE623" s="222">
        <f>_xlfn.XLOOKUP(A623,Amazon!A:A,Amazon!B:B,"N/A")</f>
        <v>212.1</v>
      </c>
      <c r="AF623" s="5" t="str">
        <f t="shared" si="189"/>
        <v>N/A</v>
      </c>
      <c r="AG623" s="5" t="str">
        <f t="shared" si="199"/>
        <v>N/A</v>
      </c>
      <c r="AH623" s="393">
        <v>5976.97</v>
      </c>
      <c r="AI623" s="6" t="s">
        <v>36</v>
      </c>
      <c r="AJ623" s="6" t="s">
        <v>36</v>
      </c>
    </row>
    <row r="624" spans="1:36">
      <c r="A624" s="4">
        <v>45822</v>
      </c>
      <c r="B624" s="222" t="str">
        <f>_xlfn.XLOOKUP(A624,'USD RUB'!B:B,'USD RUB'!C:C,"N/A")</f>
        <v>N/A</v>
      </c>
      <c r="C624" s="222" t="str">
        <f>IFERROR(EXP(_xlfn.XLOOKUP(A624,'Bonds (CP)'!$A$4:$A$513,'Work Sheet'!$B$3:$B$512)/252)-1,"N/A")</f>
        <v>N/A</v>
      </c>
      <c r="D624" s="222" t="str">
        <f>IFERROR(_xlfn.XLOOKUP($A624,Intel!$A$2:$A$502,Intel!$B$2:$B$502),"N/A")</f>
        <v>N/A</v>
      </c>
      <c r="E624" s="5" t="str">
        <f t="shared" si="180"/>
        <v>N/A</v>
      </c>
      <c r="F624" s="5" t="str">
        <f t="shared" si="190"/>
        <v>N/A</v>
      </c>
      <c r="G624" s="222" t="str">
        <f>IFERROR(_xlfn.XLOOKUP(A624,Apple!A:A,Apple!B:B),"N/A")</f>
        <v>N/A</v>
      </c>
      <c r="H624" s="5" t="str">
        <f t="shared" si="181"/>
        <v>N/A</v>
      </c>
      <c r="I624" s="5" t="str">
        <f t="shared" si="191"/>
        <v>N/A</v>
      </c>
      <c r="J624" s="222" t="str">
        <f>IFERROR(_xlfn.XLOOKUP(A624,Microsoft!A:A,Microsoft!B:B),"N/A")</f>
        <v>N/A</v>
      </c>
      <c r="K624" s="5" t="str">
        <f t="shared" si="182"/>
        <v>N/A</v>
      </c>
      <c r="L624" s="5" t="str">
        <f t="shared" si="192"/>
        <v>N/A</v>
      </c>
      <c r="M624" s="222" t="str">
        <f>IFERROR(_xlfn.XLOOKUP($A624,Cisco!A:A,Cisco!B:B),"N/A")</f>
        <v>N/A</v>
      </c>
      <c r="N624" s="5" t="str">
        <f t="shared" si="183"/>
        <v>N/A</v>
      </c>
      <c r="O624" s="5" t="str">
        <f t="shared" si="193"/>
        <v>N/A</v>
      </c>
      <c r="P624" s="222" t="str">
        <f>IFERROR(_xlfn.XLOOKUP($A624,Disney!A:A,Disney!B:B),"N/A")</f>
        <v>N/A</v>
      </c>
      <c r="Q624" s="5" t="str">
        <f t="shared" si="184"/>
        <v>N/A</v>
      </c>
      <c r="R624" s="5" t="str">
        <f t="shared" si="194"/>
        <v>N/A</v>
      </c>
      <c r="S624" s="222" t="str">
        <f>_xlfn.XLOOKUP(A624,FedEx!A:A,FedEx!B:B,"N/A")</f>
        <v>N/A</v>
      </c>
      <c r="T624" s="5" t="str">
        <f t="shared" si="185"/>
        <v>N/A</v>
      </c>
      <c r="U624" s="5" t="str">
        <f t="shared" si="195"/>
        <v>N/A</v>
      </c>
      <c r="V624" s="222" t="str">
        <f>_xlfn.XLOOKUP($A624,'General Motors'!A:A,'General Motors'!B:B,"N/A")</f>
        <v>N/A</v>
      </c>
      <c r="W624" s="5" t="str">
        <f t="shared" si="186"/>
        <v>N/A</v>
      </c>
      <c r="X624" s="5" t="str">
        <f t="shared" si="196"/>
        <v>N/A</v>
      </c>
      <c r="Y624" s="222" t="str">
        <f>_xlfn.XLOOKUP($A624,Chevron!A:A,Chevron!B:B,"N/A")</f>
        <v>N/A</v>
      </c>
      <c r="Z624" s="5" t="str">
        <f t="shared" si="187"/>
        <v>N/A</v>
      </c>
      <c r="AA624" s="5" t="str">
        <f t="shared" si="197"/>
        <v>N/A</v>
      </c>
      <c r="AB624" s="222" t="str">
        <f>_xlfn.XLOOKUP($A624,Boeing!A:A,Boeing!B:B,"N/A")</f>
        <v>N/A</v>
      </c>
      <c r="AC624" s="5" t="str">
        <f t="shared" si="188"/>
        <v>N/A</v>
      </c>
      <c r="AD624" s="5" t="str">
        <f t="shared" si="198"/>
        <v>N/A</v>
      </c>
      <c r="AE624" s="222" t="str">
        <f>_xlfn.XLOOKUP(A624,Amazon!A:A,Amazon!B:B,"N/A")</f>
        <v>N/A</v>
      </c>
      <c r="AF624" s="5" t="str">
        <f t="shared" si="189"/>
        <v>N/A</v>
      </c>
      <c r="AG624" s="5" t="str">
        <f t="shared" si="199"/>
        <v>N/A</v>
      </c>
      <c r="AH624" s="6" t="s">
        <v>36</v>
      </c>
      <c r="AI624" s="6" t="s">
        <v>36</v>
      </c>
      <c r="AJ624" s="6" t="s">
        <v>36</v>
      </c>
    </row>
    <row r="625" spans="1:36">
      <c r="A625" s="4">
        <v>45823</v>
      </c>
      <c r="B625" s="222" t="str">
        <f>_xlfn.XLOOKUP(A625,'USD RUB'!B:B,'USD RUB'!C:C,"N/A")</f>
        <v>N/A</v>
      </c>
      <c r="C625" s="222" t="str">
        <f>IFERROR(EXP(_xlfn.XLOOKUP(A625,'Bonds (CP)'!$A$4:$A$513,'Work Sheet'!$B$3:$B$512)/252)-1,"N/A")</f>
        <v>N/A</v>
      </c>
      <c r="D625" s="222" t="str">
        <f>IFERROR(_xlfn.XLOOKUP($A625,Intel!$A$2:$A$502,Intel!$B$2:$B$502),"N/A")</f>
        <v>N/A</v>
      </c>
      <c r="E625" s="5" t="str">
        <f t="shared" si="180"/>
        <v>N/A</v>
      </c>
      <c r="F625" s="5" t="str">
        <f t="shared" si="190"/>
        <v>N/A</v>
      </c>
      <c r="G625" s="222" t="str">
        <f>IFERROR(_xlfn.XLOOKUP(A625,Apple!A:A,Apple!B:B),"N/A")</f>
        <v>N/A</v>
      </c>
      <c r="H625" s="5" t="str">
        <f t="shared" si="181"/>
        <v>N/A</v>
      </c>
      <c r="I625" s="5" t="str">
        <f t="shared" si="191"/>
        <v>N/A</v>
      </c>
      <c r="J625" s="222" t="str">
        <f>IFERROR(_xlfn.XLOOKUP(A625,Microsoft!A:A,Microsoft!B:B),"N/A")</f>
        <v>N/A</v>
      </c>
      <c r="K625" s="5" t="str">
        <f t="shared" si="182"/>
        <v>N/A</v>
      </c>
      <c r="L625" s="5" t="str">
        <f t="shared" si="192"/>
        <v>N/A</v>
      </c>
      <c r="M625" s="222" t="str">
        <f>IFERROR(_xlfn.XLOOKUP($A625,Cisco!A:A,Cisco!B:B),"N/A")</f>
        <v>N/A</v>
      </c>
      <c r="N625" s="5" t="str">
        <f t="shared" si="183"/>
        <v>N/A</v>
      </c>
      <c r="O625" s="5" t="str">
        <f t="shared" si="193"/>
        <v>N/A</v>
      </c>
      <c r="P625" s="222" t="str">
        <f>IFERROR(_xlfn.XLOOKUP($A625,Disney!A:A,Disney!B:B),"N/A")</f>
        <v>N/A</v>
      </c>
      <c r="Q625" s="5" t="str">
        <f t="shared" si="184"/>
        <v>N/A</v>
      </c>
      <c r="R625" s="5" t="str">
        <f t="shared" si="194"/>
        <v>N/A</v>
      </c>
      <c r="S625" s="222" t="str">
        <f>_xlfn.XLOOKUP(A625,FedEx!A:A,FedEx!B:B,"N/A")</f>
        <v>N/A</v>
      </c>
      <c r="T625" s="5" t="str">
        <f t="shared" si="185"/>
        <v>N/A</v>
      </c>
      <c r="U625" s="5" t="str">
        <f t="shared" si="195"/>
        <v>N/A</v>
      </c>
      <c r="V625" s="222" t="str">
        <f>_xlfn.XLOOKUP($A625,'General Motors'!A:A,'General Motors'!B:B,"N/A")</f>
        <v>N/A</v>
      </c>
      <c r="W625" s="5" t="str">
        <f t="shared" si="186"/>
        <v>N/A</v>
      </c>
      <c r="X625" s="5" t="str">
        <f t="shared" si="196"/>
        <v>N/A</v>
      </c>
      <c r="Y625" s="222" t="str">
        <f>_xlfn.XLOOKUP($A625,Chevron!A:A,Chevron!B:B,"N/A")</f>
        <v>N/A</v>
      </c>
      <c r="Z625" s="5" t="str">
        <f t="shared" si="187"/>
        <v>N/A</v>
      </c>
      <c r="AA625" s="5" t="str">
        <f t="shared" si="197"/>
        <v>N/A</v>
      </c>
      <c r="AB625" s="222" t="str">
        <f>_xlfn.XLOOKUP($A625,Boeing!A:A,Boeing!B:B,"N/A")</f>
        <v>N/A</v>
      </c>
      <c r="AC625" s="5" t="str">
        <f t="shared" si="188"/>
        <v>N/A</v>
      </c>
      <c r="AD625" s="5" t="str">
        <f t="shared" si="198"/>
        <v>N/A</v>
      </c>
      <c r="AE625" s="222" t="str">
        <f>_xlfn.XLOOKUP(A625,Amazon!A:A,Amazon!B:B,"N/A")</f>
        <v>N/A</v>
      </c>
      <c r="AF625" s="5" t="str">
        <f t="shared" si="189"/>
        <v>N/A</v>
      </c>
      <c r="AG625" s="5" t="str">
        <f t="shared" si="199"/>
        <v>N/A</v>
      </c>
      <c r="AH625" s="6" t="s">
        <v>36</v>
      </c>
      <c r="AI625" s="6" t="s">
        <v>36</v>
      </c>
      <c r="AJ625" s="6" t="s">
        <v>36</v>
      </c>
    </row>
    <row r="626" spans="1:36">
      <c r="A626" s="4">
        <v>45824</v>
      </c>
      <c r="B626" s="222" t="str">
        <f>_xlfn.XLOOKUP(A626,'USD RUB'!B:B,'USD RUB'!C:C,"N/A")</f>
        <v>N/A</v>
      </c>
      <c r="C626" s="222" t="str">
        <f>IFERROR(EXP(_xlfn.XLOOKUP(A626,'Bonds (CP)'!$A$4:$A$513,'Work Sheet'!$B$3:$B$512)/252)-1,"N/A")</f>
        <v>N/A</v>
      </c>
      <c r="D626" s="222">
        <f>IFERROR(_xlfn.XLOOKUP($A626,Intel!$A$2:$A$502,Intel!$B$2:$B$502),"N/A")</f>
        <v>20.74</v>
      </c>
      <c r="E626" s="5" t="str">
        <f t="shared" si="180"/>
        <v>N/A</v>
      </c>
      <c r="F626" s="5" t="str">
        <f t="shared" si="190"/>
        <v>N/A</v>
      </c>
      <c r="G626" s="222">
        <f>IFERROR(_xlfn.XLOOKUP(A626,Apple!A:A,Apple!B:B),"N/A")</f>
        <v>198.42</v>
      </c>
      <c r="H626" s="5" t="str">
        <f t="shared" si="181"/>
        <v>N/A</v>
      </c>
      <c r="I626" s="5" t="str">
        <f t="shared" si="191"/>
        <v>N/A</v>
      </c>
      <c r="J626" s="222">
        <f>IFERROR(_xlfn.XLOOKUP(A626,Microsoft!A:A,Microsoft!B:B),"N/A")</f>
        <v>479.14</v>
      </c>
      <c r="K626" s="5" t="str">
        <f t="shared" si="182"/>
        <v>N/A</v>
      </c>
      <c r="L626" s="5" t="str">
        <f t="shared" si="192"/>
        <v>N/A</v>
      </c>
      <c r="M626" s="222">
        <f>IFERROR(_xlfn.XLOOKUP($A626,Cisco!A:A,Cisco!B:B),"N/A")</f>
        <v>65.510000000000005</v>
      </c>
      <c r="N626" s="5" t="str">
        <f t="shared" si="183"/>
        <v>N/A</v>
      </c>
      <c r="O626" s="5" t="str">
        <f t="shared" si="193"/>
        <v>N/A</v>
      </c>
      <c r="P626" s="222">
        <f>IFERROR(_xlfn.XLOOKUP($A626,Disney!A:A,Disney!B:B),"N/A")</f>
        <v>119.48</v>
      </c>
      <c r="Q626" s="5" t="str">
        <f t="shared" si="184"/>
        <v>N/A</v>
      </c>
      <c r="R626" s="5" t="str">
        <f t="shared" si="194"/>
        <v>N/A</v>
      </c>
      <c r="S626" s="222">
        <f>_xlfn.XLOOKUP(A626,FedEx!A:A,FedEx!B:B,"N/A")</f>
        <v>226.77</v>
      </c>
      <c r="T626" s="5" t="str">
        <f t="shared" si="185"/>
        <v>N/A</v>
      </c>
      <c r="U626" s="5" t="str">
        <f t="shared" si="195"/>
        <v>N/A</v>
      </c>
      <c r="V626" s="222">
        <f>_xlfn.XLOOKUP($A626,'General Motors'!A:A,'General Motors'!B:B,"N/A")</f>
        <v>49.27</v>
      </c>
      <c r="W626" s="5" t="str">
        <f t="shared" si="186"/>
        <v>N/A</v>
      </c>
      <c r="X626" s="5" t="str">
        <f t="shared" si="196"/>
        <v>N/A</v>
      </c>
      <c r="Y626" s="222">
        <f>_xlfn.XLOOKUP($A626,Chevron!A:A,Chevron!B:B,"N/A")</f>
        <v>146.03</v>
      </c>
      <c r="Z626" s="5" t="str">
        <f t="shared" si="187"/>
        <v>N/A</v>
      </c>
      <c r="AA626" s="5" t="str">
        <f t="shared" si="197"/>
        <v>N/A</v>
      </c>
      <c r="AB626" s="222">
        <f>_xlfn.XLOOKUP($A626,Boeing!A:A,Boeing!B:B,"N/A")</f>
        <v>201.7</v>
      </c>
      <c r="AC626" s="5" t="str">
        <f t="shared" si="188"/>
        <v>N/A</v>
      </c>
      <c r="AD626" s="5" t="str">
        <f t="shared" si="198"/>
        <v>N/A</v>
      </c>
      <c r="AE626" s="222">
        <f>_xlfn.XLOOKUP(A626,Amazon!A:A,Amazon!B:B,"N/A")</f>
        <v>216.1</v>
      </c>
      <c r="AF626" s="5" t="str">
        <f t="shared" si="189"/>
        <v>N/A</v>
      </c>
      <c r="AG626" s="5" t="str">
        <f t="shared" si="199"/>
        <v>N/A</v>
      </c>
      <c r="AH626" s="8">
        <v>1509854</v>
      </c>
      <c r="AI626" s="6" t="s">
        <v>36</v>
      </c>
      <c r="AJ626" s="6" t="s">
        <v>36</v>
      </c>
    </row>
    <row r="627" spans="1:36">
      <c r="A627" s="4">
        <v>45825</v>
      </c>
      <c r="B627" s="222">
        <f>_xlfn.XLOOKUP(A627,'USD RUB'!B:B,'USD RUB'!C:C,"N/A")</f>
        <v>78.506699999999995</v>
      </c>
      <c r="C627" s="222" t="str">
        <f>IFERROR(EXP(_xlfn.XLOOKUP(A627,'Bonds (CP)'!$A$4:$A$513,'Work Sheet'!$B$3:$B$512)/252)-1,"N/A")</f>
        <v>N/A</v>
      </c>
      <c r="D627" s="222">
        <f>IFERROR(_xlfn.XLOOKUP($A627,Intel!$A$2:$A$502,Intel!$B$2:$B$502),"N/A")</f>
        <v>20.8</v>
      </c>
      <c r="E627" s="5">
        <f t="shared" si="180"/>
        <v>1632.9393599999999</v>
      </c>
      <c r="F627" s="5" t="str">
        <f t="shared" si="190"/>
        <v>N/A</v>
      </c>
      <c r="G627" s="222">
        <f>IFERROR(_xlfn.XLOOKUP(A627,Apple!A:A,Apple!B:B),"N/A")</f>
        <v>195.64</v>
      </c>
      <c r="H627" s="5">
        <f t="shared" si="181"/>
        <v>15359.050787999999</v>
      </c>
      <c r="I627" s="5" t="str">
        <f t="shared" si="191"/>
        <v>N/A</v>
      </c>
      <c r="J627" s="222">
        <f>IFERROR(_xlfn.XLOOKUP(A627,Microsoft!A:A,Microsoft!B:B),"N/A")</f>
        <v>478.04</v>
      </c>
      <c r="K627" s="5">
        <f t="shared" si="182"/>
        <v>37529.342868</v>
      </c>
      <c r="L627" s="5" t="str">
        <f t="shared" si="192"/>
        <v>N/A</v>
      </c>
      <c r="M627" s="222">
        <f>IFERROR(_xlfn.XLOOKUP($A627,Cisco!A:A,Cisco!B:B),"N/A")</f>
        <v>65.33</v>
      </c>
      <c r="N627" s="5">
        <f t="shared" si="183"/>
        <v>5128.8427109999993</v>
      </c>
      <c r="O627" s="5" t="str">
        <f t="shared" si="193"/>
        <v>N/A</v>
      </c>
      <c r="P627" s="222">
        <f>IFERROR(_xlfn.XLOOKUP($A627,Disney!A:A,Disney!B:B),"N/A")</f>
        <v>118.13</v>
      </c>
      <c r="Q627" s="5">
        <f t="shared" si="184"/>
        <v>9273.9964709999986</v>
      </c>
      <c r="R627" s="5" t="str">
        <f t="shared" si="194"/>
        <v>N/A</v>
      </c>
      <c r="S627" s="222">
        <f>_xlfn.XLOOKUP(A627,FedEx!A:A,FedEx!B:B,"N/A")</f>
        <v>222.53</v>
      </c>
      <c r="T627" s="5">
        <f t="shared" si="185"/>
        <v>17470.095950999999</v>
      </c>
      <c r="U627" s="5" t="str">
        <f t="shared" si="195"/>
        <v>N/A</v>
      </c>
      <c r="V627" s="222">
        <f>_xlfn.XLOOKUP($A627,'General Motors'!A:A,'General Motors'!B:B,"N/A")</f>
        <v>48.28</v>
      </c>
      <c r="W627" s="5">
        <f t="shared" si="186"/>
        <v>3790.303476</v>
      </c>
      <c r="X627" s="5" t="str">
        <f t="shared" si="196"/>
        <v>N/A</v>
      </c>
      <c r="Y627" s="222">
        <f>_xlfn.XLOOKUP($A627,Chevron!A:A,Chevron!B:B,"N/A")</f>
        <v>148.85</v>
      </c>
      <c r="Z627" s="5">
        <f t="shared" si="187"/>
        <v>11685.722295</v>
      </c>
      <c r="AA627" s="5" t="str">
        <f t="shared" si="197"/>
        <v>N/A</v>
      </c>
      <c r="AB627" s="222">
        <f>_xlfn.XLOOKUP($A627,Boeing!A:A,Boeing!B:B,"N/A")</f>
        <v>200.26</v>
      </c>
      <c r="AC627" s="5">
        <f t="shared" si="188"/>
        <v>15721.751741999999</v>
      </c>
      <c r="AD627" s="5" t="str">
        <f t="shared" si="198"/>
        <v>N/A</v>
      </c>
      <c r="AE627" s="222">
        <f>_xlfn.XLOOKUP(A627,Amazon!A:A,Amazon!B:B,"N/A")</f>
        <v>214.82</v>
      </c>
      <c r="AF627" s="5">
        <f t="shared" si="189"/>
        <v>16864.809293999999</v>
      </c>
      <c r="AG627" s="5" t="str">
        <f t="shared" si="199"/>
        <v>N/A</v>
      </c>
      <c r="AH627" s="393">
        <v>5982.72</v>
      </c>
      <c r="AI627" s="393">
        <v>469683.6042</v>
      </c>
      <c r="AJ627" s="6" t="s">
        <v>36</v>
      </c>
    </row>
    <row r="628" spans="1:36">
      <c r="A628" s="4">
        <v>45826</v>
      </c>
      <c r="B628" s="222">
        <f>_xlfn.XLOOKUP(A628,'USD RUB'!B:B,'USD RUB'!C:C,"N/A")</f>
        <v>78.713499999999996</v>
      </c>
      <c r="C628" s="222">
        <f>IFERROR(EXP(_xlfn.XLOOKUP(A628,'Bonds (CP)'!$A$4:$A$513,'Work Sheet'!$B$3:$B$512)/252)-1,"N/A")</f>
        <v>0.4834178887303171</v>
      </c>
      <c r="D628" s="222">
        <f>IFERROR(_xlfn.XLOOKUP($A628,Intel!$A$2:$A$502,Intel!$B$2:$B$502),"N/A")</f>
        <v>21.49</v>
      </c>
      <c r="E628" s="5">
        <f t="shared" si="180"/>
        <v>1691.5531149999997</v>
      </c>
      <c r="F628" s="5">
        <f t="shared" si="190"/>
        <v>3.5894630526879912E-2</v>
      </c>
      <c r="G628" s="222">
        <f>IFERROR(_xlfn.XLOOKUP(A628,Apple!A:A,Apple!B:B),"N/A")</f>
        <v>196.58</v>
      </c>
      <c r="H628" s="5">
        <f t="shared" si="181"/>
        <v>15473.499830000001</v>
      </c>
      <c r="I628" s="5">
        <f t="shared" si="191"/>
        <v>7.4515699947694802E-3</v>
      </c>
      <c r="J628" s="222">
        <f>IFERROR(_xlfn.XLOOKUP(A628,Microsoft!A:A,Microsoft!B:B),"N/A")</f>
        <v>480.24</v>
      </c>
      <c r="K628" s="5">
        <f t="shared" si="182"/>
        <v>37801.37124</v>
      </c>
      <c r="L628" s="5">
        <f t="shared" si="192"/>
        <v>7.2484182032388489E-3</v>
      </c>
      <c r="M628" s="222">
        <f>IFERROR(_xlfn.XLOOKUP($A628,Cisco!A:A,Cisco!B:B),"N/A")</f>
        <v>65.84</v>
      </c>
      <c r="N628" s="5">
        <f t="shared" si="183"/>
        <v>5182.4968399999998</v>
      </c>
      <c r="O628" s="5">
        <f t="shared" si="193"/>
        <v>1.0461254521400454E-2</v>
      </c>
      <c r="P628" s="222">
        <f>IFERROR(_xlfn.XLOOKUP($A628,Disney!A:A,Disney!B:B),"N/A")</f>
        <v>117.86</v>
      </c>
      <c r="Q628" s="5">
        <f t="shared" si="184"/>
        <v>9277.1731099999997</v>
      </c>
      <c r="R628" s="5">
        <f t="shared" si="194"/>
        <v>3.4253183187371583E-4</v>
      </c>
      <c r="S628" s="222">
        <f>_xlfn.XLOOKUP(A628,FedEx!A:A,FedEx!B:B,"N/A")</f>
        <v>223.3</v>
      </c>
      <c r="T628" s="5">
        <f t="shared" si="185"/>
        <v>17576.724549999999</v>
      </c>
      <c r="U628" s="5">
        <f t="shared" si="195"/>
        <v>6.1034924650140709E-3</v>
      </c>
      <c r="V628" s="222">
        <f>_xlfn.XLOOKUP($A628,'General Motors'!A:A,'General Motors'!B:B,"N/A")</f>
        <v>48.09</v>
      </c>
      <c r="W628" s="5">
        <f t="shared" si="186"/>
        <v>3785.3322149999999</v>
      </c>
      <c r="X628" s="5">
        <f t="shared" si="196"/>
        <v>-1.3115733427356835E-3</v>
      </c>
      <c r="Y628" s="222">
        <f>_xlfn.XLOOKUP($A628,Chevron!A:A,Chevron!B:B,"N/A")</f>
        <v>148.19</v>
      </c>
      <c r="Z628" s="5">
        <f t="shared" si="187"/>
        <v>11664.553565</v>
      </c>
      <c r="AA628" s="5">
        <f t="shared" si="197"/>
        <v>-1.8115037706361026E-3</v>
      </c>
      <c r="AB628" s="222">
        <f>_xlfn.XLOOKUP($A628,Boeing!A:A,Boeing!B:B,"N/A")</f>
        <v>197.68</v>
      </c>
      <c r="AC628" s="5">
        <f t="shared" si="188"/>
        <v>15560.08468</v>
      </c>
      <c r="AD628" s="5">
        <f t="shared" si="198"/>
        <v>-1.0283018371808561E-2</v>
      </c>
      <c r="AE628" s="222">
        <f>_xlfn.XLOOKUP(A628,Amazon!A:A,Amazon!B:B,"N/A")</f>
        <v>212.52</v>
      </c>
      <c r="AF628" s="5">
        <f t="shared" si="189"/>
        <v>16728.193019999999</v>
      </c>
      <c r="AG628" s="5">
        <f t="shared" si="199"/>
        <v>-8.100671144179783E-3</v>
      </c>
      <c r="AH628" s="393">
        <v>5980.87</v>
      </c>
      <c r="AI628" s="393">
        <v>470775.2107</v>
      </c>
      <c r="AJ628" s="393">
        <v>2.3241300000000002E-3</v>
      </c>
    </row>
    <row r="629" spans="1:36">
      <c r="A629" s="4">
        <v>45827</v>
      </c>
      <c r="B629" s="222">
        <f>_xlfn.XLOOKUP(A629,'USD RUB'!B:B,'USD RUB'!C:C,"N/A")</f>
        <v>78.717399999999998</v>
      </c>
      <c r="C629" s="222">
        <f>IFERROR(EXP(_xlfn.XLOOKUP(A629,'Bonds (CP)'!$A$4:$A$513,'Work Sheet'!$B$3:$B$512)/252)-1,"N/A")</f>
        <v>0.48728746603664685</v>
      </c>
      <c r="D629" s="222" t="str">
        <f>IFERROR(_xlfn.XLOOKUP($A629,Intel!$A$2:$A$502,Intel!$B$2:$B$502),"N/A")</f>
        <v>N/A</v>
      </c>
      <c r="E629" s="5" t="str">
        <f t="shared" si="180"/>
        <v>N/A</v>
      </c>
      <c r="F629" s="5" t="str">
        <f t="shared" si="190"/>
        <v>N/A</v>
      </c>
      <c r="G629" s="222" t="str">
        <f>IFERROR(_xlfn.XLOOKUP(A629,Apple!A:A,Apple!B:B),"N/A")</f>
        <v>N/A</v>
      </c>
      <c r="H629" s="5" t="str">
        <f t="shared" si="181"/>
        <v>N/A</v>
      </c>
      <c r="I629" s="5" t="str">
        <f t="shared" si="191"/>
        <v>N/A</v>
      </c>
      <c r="J629" s="222" t="str">
        <f>IFERROR(_xlfn.XLOOKUP(A629,Microsoft!A:A,Microsoft!B:B),"N/A")</f>
        <v>N/A</v>
      </c>
      <c r="K629" s="5" t="str">
        <f t="shared" si="182"/>
        <v>N/A</v>
      </c>
      <c r="L629" s="5" t="str">
        <f t="shared" si="192"/>
        <v>N/A</v>
      </c>
      <c r="M629" s="222" t="str">
        <f>IFERROR(_xlfn.XLOOKUP($A629,Cisco!A:A,Cisco!B:B),"N/A")</f>
        <v>N/A</v>
      </c>
      <c r="N629" s="5" t="str">
        <f t="shared" si="183"/>
        <v>N/A</v>
      </c>
      <c r="O629" s="5" t="str">
        <f t="shared" si="193"/>
        <v>N/A</v>
      </c>
      <c r="P629" s="222" t="str">
        <f>IFERROR(_xlfn.XLOOKUP($A629,Disney!A:A,Disney!B:B),"N/A")</f>
        <v>N/A</v>
      </c>
      <c r="Q629" s="5" t="str">
        <f t="shared" si="184"/>
        <v>N/A</v>
      </c>
      <c r="R629" s="5" t="str">
        <f t="shared" si="194"/>
        <v>N/A</v>
      </c>
      <c r="S629" s="222" t="str">
        <f>_xlfn.XLOOKUP(A629,FedEx!A:A,FedEx!B:B,"N/A")</f>
        <v>N/A</v>
      </c>
      <c r="T629" s="5" t="str">
        <f t="shared" si="185"/>
        <v>N/A</v>
      </c>
      <c r="U629" s="5" t="str">
        <f t="shared" si="195"/>
        <v>N/A</v>
      </c>
      <c r="V629" s="222" t="str">
        <f>_xlfn.XLOOKUP($A629,'General Motors'!A:A,'General Motors'!B:B,"N/A")</f>
        <v>N/A</v>
      </c>
      <c r="W629" s="5" t="str">
        <f t="shared" si="186"/>
        <v>N/A</v>
      </c>
      <c r="X629" s="5" t="str">
        <f t="shared" si="196"/>
        <v>N/A</v>
      </c>
      <c r="Y629" s="222" t="str">
        <f>_xlfn.XLOOKUP($A629,Chevron!A:A,Chevron!B:B,"N/A")</f>
        <v>N/A</v>
      </c>
      <c r="Z629" s="5" t="str">
        <f t="shared" si="187"/>
        <v>N/A</v>
      </c>
      <c r="AA629" s="5" t="str">
        <f t="shared" si="197"/>
        <v>N/A</v>
      </c>
      <c r="AB629" s="222" t="str">
        <f>_xlfn.XLOOKUP($A629,Boeing!A:A,Boeing!B:B,"N/A")</f>
        <v>N/A</v>
      </c>
      <c r="AC629" s="5" t="str">
        <f t="shared" si="188"/>
        <v>N/A</v>
      </c>
      <c r="AD629" s="5" t="str">
        <f t="shared" si="198"/>
        <v>N/A</v>
      </c>
      <c r="AE629" s="222" t="str">
        <f>_xlfn.XLOOKUP(A629,Amazon!A:A,Amazon!B:B,"N/A")</f>
        <v>N/A</v>
      </c>
      <c r="AF629" s="5" t="str">
        <f t="shared" si="189"/>
        <v>N/A</v>
      </c>
      <c r="AG629" s="5" t="str">
        <f t="shared" si="199"/>
        <v>N/A</v>
      </c>
      <c r="AH629" s="6" t="s">
        <v>36</v>
      </c>
      <c r="AI629" s="6" t="s">
        <v>36</v>
      </c>
      <c r="AJ629" s="6" t="s">
        <v>36</v>
      </c>
    </row>
    <row r="630" spans="1:36">
      <c r="A630" s="4">
        <v>45828</v>
      </c>
      <c r="B630" s="222">
        <f>_xlfn.XLOOKUP(A630,'USD RUB'!B:B,'USD RUB'!C:C,"N/A")</f>
        <v>78.483900000000006</v>
      </c>
      <c r="C630" s="222">
        <f>IFERROR(EXP(_xlfn.XLOOKUP(A630,'Bonds (CP)'!$A$4:$A$513,'Work Sheet'!$B$3:$B$512)/252)-1,"N/A")</f>
        <v>0.50652302776840674</v>
      </c>
      <c r="D630" s="222">
        <f>IFERROR(_xlfn.XLOOKUP($A630,Intel!$A$2:$A$502,Intel!$B$2:$B$502),"N/A")</f>
        <v>21.08</v>
      </c>
      <c r="E630" s="5">
        <f t="shared" si="180"/>
        <v>1654.4406119999999</v>
      </c>
      <c r="F630" s="5" t="str">
        <f t="shared" si="190"/>
        <v>N/A</v>
      </c>
      <c r="G630" s="222">
        <f>IFERROR(_xlfn.XLOOKUP(A630,Apple!A:A,Apple!B:B),"N/A")</f>
        <v>201</v>
      </c>
      <c r="H630" s="5">
        <f t="shared" si="181"/>
        <v>15775.263900000002</v>
      </c>
      <c r="I630" s="5" t="str">
        <f t="shared" si="191"/>
        <v>N/A</v>
      </c>
      <c r="J630" s="222">
        <f>IFERROR(_xlfn.XLOOKUP(A630,Microsoft!A:A,Microsoft!B:B),"N/A")</f>
        <v>477.4</v>
      </c>
      <c r="K630" s="5">
        <f t="shared" si="182"/>
        <v>37468.213860000003</v>
      </c>
      <c r="L630" s="5" t="str">
        <f t="shared" si="192"/>
        <v>N/A</v>
      </c>
      <c r="M630" s="222">
        <f>IFERROR(_xlfn.XLOOKUP($A630,Cisco!A:A,Cisco!B:B),"N/A")</f>
        <v>66.319999999999993</v>
      </c>
      <c r="N630" s="5">
        <f t="shared" si="183"/>
        <v>5205.052248</v>
      </c>
      <c r="O630" s="5" t="str">
        <f t="shared" si="193"/>
        <v>N/A</v>
      </c>
      <c r="P630" s="222">
        <f>IFERROR(_xlfn.XLOOKUP($A630,Disney!A:A,Disney!B:B),"N/A")</f>
        <v>117.63</v>
      </c>
      <c r="Q630" s="5">
        <f t="shared" si="184"/>
        <v>9232.0611570000001</v>
      </c>
      <c r="R630" s="5" t="str">
        <f t="shared" si="194"/>
        <v>N/A</v>
      </c>
      <c r="S630" s="222">
        <f>_xlfn.XLOOKUP(A630,FedEx!A:A,FedEx!B:B,"N/A")</f>
        <v>226.04</v>
      </c>
      <c r="T630" s="5">
        <f t="shared" si="185"/>
        <v>17740.500756000001</v>
      </c>
      <c r="U630" s="5" t="str">
        <f t="shared" si="195"/>
        <v>N/A</v>
      </c>
      <c r="V630" s="222">
        <f>_xlfn.XLOOKUP($A630,'General Motors'!A:A,'General Motors'!B:B,"N/A")</f>
        <v>48.2</v>
      </c>
      <c r="W630" s="5">
        <f t="shared" si="186"/>
        <v>3782.9239800000005</v>
      </c>
      <c r="X630" s="5" t="str">
        <f t="shared" si="196"/>
        <v>N/A</v>
      </c>
      <c r="Y630" s="222">
        <f>_xlfn.XLOOKUP($A630,Chevron!A:A,Chevron!B:B,"N/A")</f>
        <v>149.55000000000001</v>
      </c>
      <c r="Z630" s="5">
        <f t="shared" si="187"/>
        <v>11737.267245000001</v>
      </c>
      <c r="AA630" s="5" t="str">
        <f t="shared" si="197"/>
        <v>N/A</v>
      </c>
      <c r="AB630" s="222">
        <f>_xlfn.XLOOKUP($A630,Boeing!A:A,Boeing!B:B,"N/A")</f>
        <v>198.75</v>
      </c>
      <c r="AC630" s="5">
        <f t="shared" si="188"/>
        <v>15598.675125000002</v>
      </c>
      <c r="AD630" s="5" t="str">
        <f t="shared" si="198"/>
        <v>N/A</v>
      </c>
      <c r="AE630" s="222">
        <f>_xlfn.XLOOKUP(A630,Amazon!A:A,Amazon!B:B,"N/A")</f>
        <v>209.69</v>
      </c>
      <c r="AF630" s="5">
        <f t="shared" si="189"/>
        <v>16457.288991000001</v>
      </c>
      <c r="AG630" s="5" t="str">
        <f t="shared" si="199"/>
        <v>N/A</v>
      </c>
      <c r="AH630" s="393">
        <v>5967.84</v>
      </c>
      <c r="AI630" s="393">
        <v>468379.3578</v>
      </c>
      <c r="AJ630" s="6" t="s">
        <v>36</v>
      </c>
    </row>
    <row r="631" spans="1:36">
      <c r="A631" s="4">
        <v>45829</v>
      </c>
      <c r="B631" s="222">
        <f>_xlfn.XLOOKUP(A631,'USD RUB'!B:B,'USD RUB'!C:C,"N/A")</f>
        <v>78.501599999999996</v>
      </c>
      <c r="C631" s="222" t="str">
        <f>IFERROR(EXP(_xlfn.XLOOKUP(A631,'Bonds (CP)'!$A$4:$A$513,'Work Sheet'!$B$3:$B$512)/252)-1,"N/A")</f>
        <v>N/A</v>
      </c>
      <c r="D631" s="222" t="str">
        <f>IFERROR(_xlfn.XLOOKUP($A631,Intel!$A$2:$A$502,Intel!$B$2:$B$502),"N/A")</f>
        <v>N/A</v>
      </c>
      <c r="E631" s="5" t="str">
        <f t="shared" si="180"/>
        <v>N/A</v>
      </c>
      <c r="F631" s="5" t="str">
        <f t="shared" si="190"/>
        <v>N/A</v>
      </c>
      <c r="G631" s="222" t="str">
        <f>IFERROR(_xlfn.XLOOKUP(A631,Apple!A:A,Apple!B:B),"N/A")</f>
        <v>N/A</v>
      </c>
      <c r="H631" s="5" t="str">
        <f t="shared" si="181"/>
        <v>N/A</v>
      </c>
      <c r="I631" s="5" t="str">
        <f t="shared" si="191"/>
        <v>N/A</v>
      </c>
      <c r="J631" s="222" t="str">
        <f>IFERROR(_xlfn.XLOOKUP(A631,Microsoft!A:A,Microsoft!B:B),"N/A")</f>
        <v>N/A</v>
      </c>
      <c r="K631" s="5" t="str">
        <f t="shared" si="182"/>
        <v>N/A</v>
      </c>
      <c r="L631" s="5" t="str">
        <f t="shared" si="192"/>
        <v>N/A</v>
      </c>
      <c r="M631" s="222" t="str">
        <f>IFERROR(_xlfn.XLOOKUP($A631,Cisco!A:A,Cisco!B:B),"N/A")</f>
        <v>N/A</v>
      </c>
      <c r="N631" s="5" t="str">
        <f t="shared" si="183"/>
        <v>N/A</v>
      </c>
      <c r="O631" s="5" t="str">
        <f t="shared" si="193"/>
        <v>N/A</v>
      </c>
      <c r="P631" s="222" t="str">
        <f>IFERROR(_xlfn.XLOOKUP($A631,Disney!A:A,Disney!B:B),"N/A")</f>
        <v>N/A</v>
      </c>
      <c r="Q631" s="5" t="str">
        <f t="shared" si="184"/>
        <v>N/A</v>
      </c>
      <c r="R631" s="5" t="str">
        <f t="shared" si="194"/>
        <v>N/A</v>
      </c>
      <c r="S631" s="222" t="str">
        <f>_xlfn.XLOOKUP(A631,FedEx!A:A,FedEx!B:B,"N/A")</f>
        <v>N/A</v>
      </c>
      <c r="T631" s="5" t="str">
        <f t="shared" si="185"/>
        <v>N/A</v>
      </c>
      <c r="U631" s="5" t="str">
        <f t="shared" si="195"/>
        <v>N/A</v>
      </c>
      <c r="V631" s="222" t="str">
        <f>_xlfn.XLOOKUP($A631,'General Motors'!A:A,'General Motors'!B:B,"N/A")</f>
        <v>N/A</v>
      </c>
      <c r="W631" s="5" t="str">
        <f t="shared" si="186"/>
        <v>N/A</v>
      </c>
      <c r="X631" s="5" t="str">
        <f t="shared" si="196"/>
        <v>N/A</v>
      </c>
      <c r="Y631" s="222" t="str">
        <f>_xlfn.XLOOKUP($A631,Chevron!A:A,Chevron!B:B,"N/A")</f>
        <v>N/A</v>
      </c>
      <c r="Z631" s="5" t="str">
        <f t="shared" si="187"/>
        <v>N/A</v>
      </c>
      <c r="AA631" s="5" t="str">
        <f t="shared" si="197"/>
        <v>N/A</v>
      </c>
      <c r="AB631" s="222" t="str">
        <f>_xlfn.XLOOKUP($A631,Boeing!A:A,Boeing!B:B,"N/A")</f>
        <v>N/A</v>
      </c>
      <c r="AC631" s="5" t="str">
        <f t="shared" si="188"/>
        <v>N/A</v>
      </c>
      <c r="AD631" s="5" t="str">
        <f t="shared" si="198"/>
        <v>N/A</v>
      </c>
      <c r="AE631" s="222" t="str">
        <f>_xlfn.XLOOKUP(A631,Amazon!A:A,Amazon!B:B,"N/A")</f>
        <v>N/A</v>
      </c>
      <c r="AF631" s="5" t="str">
        <f t="shared" si="189"/>
        <v>N/A</v>
      </c>
      <c r="AG631" s="5" t="str">
        <f t="shared" si="199"/>
        <v>N/A</v>
      </c>
      <c r="AH631" s="6" t="s">
        <v>36</v>
      </c>
      <c r="AI631" s="6" t="s">
        <v>36</v>
      </c>
      <c r="AJ631" s="6" t="s">
        <v>36</v>
      </c>
    </row>
    <row r="632" spans="1:36">
      <c r="A632" s="4">
        <v>45830</v>
      </c>
      <c r="B632" s="222" t="str">
        <f>_xlfn.XLOOKUP(A632,'USD RUB'!B:B,'USD RUB'!C:C,"N/A")</f>
        <v>N/A</v>
      </c>
      <c r="C632" s="222" t="str">
        <f>IFERROR(EXP(_xlfn.XLOOKUP(A632,'Bonds (CP)'!$A$4:$A$513,'Work Sheet'!$B$3:$B$512)/252)-1,"N/A")</f>
        <v>N/A</v>
      </c>
      <c r="D632" s="222" t="str">
        <f>IFERROR(_xlfn.XLOOKUP($A632,Intel!$A$2:$A$502,Intel!$B$2:$B$502),"N/A")</f>
        <v>N/A</v>
      </c>
      <c r="E632" s="5" t="str">
        <f t="shared" si="180"/>
        <v>N/A</v>
      </c>
      <c r="F632" s="5" t="str">
        <f t="shared" si="190"/>
        <v>N/A</v>
      </c>
      <c r="G632" s="222" t="str">
        <f>IFERROR(_xlfn.XLOOKUP(A632,Apple!A:A,Apple!B:B),"N/A")</f>
        <v>N/A</v>
      </c>
      <c r="H632" s="5" t="str">
        <f t="shared" si="181"/>
        <v>N/A</v>
      </c>
      <c r="I632" s="5" t="str">
        <f t="shared" si="191"/>
        <v>N/A</v>
      </c>
      <c r="J632" s="222" t="str">
        <f>IFERROR(_xlfn.XLOOKUP(A632,Microsoft!A:A,Microsoft!B:B),"N/A")</f>
        <v>N/A</v>
      </c>
      <c r="K632" s="5" t="str">
        <f t="shared" si="182"/>
        <v>N/A</v>
      </c>
      <c r="L632" s="5" t="str">
        <f t="shared" si="192"/>
        <v>N/A</v>
      </c>
      <c r="M632" s="222" t="str">
        <f>IFERROR(_xlfn.XLOOKUP($A632,Cisco!A:A,Cisco!B:B),"N/A")</f>
        <v>N/A</v>
      </c>
      <c r="N632" s="5" t="str">
        <f t="shared" si="183"/>
        <v>N/A</v>
      </c>
      <c r="O632" s="5" t="str">
        <f t="shared" si="193"/>
        <v>N/A</v>
      </c>
      <c r="P632" s="222" t="str">
        <f>IFERROR(_xlfn.XLOOKUP($A632,Disney!A:A,Disney!B:B),"N/A")</f>
        <v>N/A</v>
      </c>
      <c r="Q632" s="5" t="str">
        <f t="shared" si="184"/>
        <v>N/A</v>
      </c>
      <c r="R632" s="5" t="str">
        <f t="shared" si="194"/>
        <v>N/A</v>
      </c>
      <c r="S632" s="222" t="str">
        <f>_xlfn.XLOOKUP(A632,FedEx!A:A,FedEx!B:B,"N/A")</f>
        <v>N/A</v>
      </c>
      <c r="T632" s="5" t="str">
        <f t="shared" si="185"/>
        <v>N/A</v>
      </c>
      <c r="U632" s="5" t="str">
        <f t="shared" si="195"/>
        <v>N/A</v>
      </c>
      <c r="V632" s="222" t="str">
        <f>_xlfn.XLOOKUP($A632,'General Motors'!A:A,'General Motors'!B:B,"N/A")</f>
        <v>N/A</v>
      </c>
      <c r="W632" s="5" t="str">
        <f t="shared" si="186"/>
        <v>N/A</v>
      </c>
      <c r="X632" s="5" t="str">
        <f t="shared" si="196"/>
        <v>N/A</v>
      </c>
      <c r="Y632" s="222" t="str">
        <f>_xlfn.XLOOKUP($A632,Chevron!A:A,Chevron!B:B,"N/A")</f>
        <v>N/A</v>
      </c>
      <c r="Z632" s="5" t="str">
        <f t="shared" si="187"/>
        <v>N/A</v>
      </c>
      <c r="AA632" s="5" t="str">
        <f t="shared" si="197"/>
        <v>N/A</v>
      </c>
      <c r="AB632" s="222" t="str">
        <f>_xlfn.XLOOKUP($A632,Boeing!A:A,Boeing!B:B,"N/A")</f>
        <v>N/A</v>
      </c>
      <c r="AC632" s="5" t="str">
        <f t="shared" si="188"/>
        <v>N/A</v>
      </c>
      <c r="AD632" s="5" t="str">
        <f t="shared" si="198"/>
        <v>N/A</v>
      </c>
      <c r="AE632" s="222" t="str">
        <f>_xlfn.XLOOKUP(A632,Amazon!A:A,Amazon!B:B,"N/A")</f>
        <v>N/A</v>
      </c>
      <c r="AF632" s="5" t="str">
        <f t="shared" si="189"/>
        <v>N/A</v>
      </c>
      <c r="AG632" s="5" t="str">
        <f t="shared" si="199"/>
        <v>N/A</v>
      </c>
      <c r="AH632" s="6" t="s">
        <v>36</v>
      </c>
      <c r="AI632" s="6" t="s">
        <v>36</v>
      </c>
      <c r="AJ632" s="6" t="s">
        <v>36</v>
      </c>
    </row>
    <row r="633" spans="1:36">
      <c r="A633" s="4">
        <v>45831</v>
      </c>
      <c r="B633" s="222" t="str">
        <f>_xlfn.XLOOKUP(A633,'USD RUB'!B:B,'USD RUB'!C:C,"N/A")</f>
        <v>N/A</v>
      </c>
      <c r="C633" s="222">
        <f>IFERROR(EXP(_xlfn.XLOOKUP(A633,'Bonds (CP)'!$A$4:$A$513,'Work Sheet'!$B$3:$B$512)/252)-1,"N/A")</f>
        <v>0.51058954230767273</v>
      </c>
      <c r="D633" s="222">
        <f>IFERROR(_xlfn.XLOOKUP($A633,Intel!$A$2:$A$502,Intel!$B$2:$B$502),"N/A")</f>
        <v>21.19</v>
      </c>
      <c r="E633" s="5" t="str">
        <f t="shared" si="180"/>
        <v>N/A</v>
      </c>
      <c r="F633" s="5" t="str">
        <f t="shared" si="190"/>
        <v>N/A</v>
      </c>
      <c r="G633" s="222">
        <f>IFERROR(_xlfn.XLOOKUP(A633,Apple!A:A,Apple!B:B),"N/A")</f>
        <v>201.5</v>
      </c>
      <c r="H633" s="5" t="str">
        <f t="shared" si="181"/>
        <v>N/A</v>
      </c>
      <c r="I633" s="5" t="str">
        <f t="shared" si="191"/>
        <v>N/A</v>
      </c>
      <c r="J633" s="222">
        <f>IFERROR(_xlfn.XLOOKUP(A633,Microsoft!A:A,Microsoft!B:B),"N/A")</f>
        <v>486</v>
      </c>
      <c r="K633" s="5" t="str">
        <f t="shared" si="182"/>
        <v>N/A</v>
      </c>
      <c r="L633" s="5" t="str">
        <f t="shared" si="192"/>
        <v>N/A</v>
      </c>
      <c r="M633" s="222">
        <f>IFERROR(_xlfn.XLOOKUP($A633,Cisco!A:A,Cisco!B:B),"N/A")</f>
        <v>67.38</v>
      </c>
      <c r="N633" s="5" t="str">
        <f t="shared" si="183"/>
        <v>N/A</v>
      </c>
      <c r="O633" s="5" t="str">
        <f t="shared" si="193"/>
        <v>N/A</v>
      </c>
      <c r="P633" s="222">
        <f>IFERROR(_xlfn.XLOOKUP($A633,Disney!A:A,Disney!B:B),"N/A")</f>
        <v>117.75</v>
      </c>
      <c r="Q633" s="5" t="str">
        <f t="shared" si="184"/>
        <v>N/A</v>
      </c>
      <c r="R633" s="5" t="str">
        <f t="shared" si="194"/>
        <v>N/A</v>
      </c>
      <c r="S633" s="222">
        <f>_xlfn.XLOOKUP(A633,FedEx!A:A,FedEx!B:B,"N/A")</f>
        <v>229.23</v>
      </c>
      <c r="T633" s="5" t="str">
        <f t="shared" si="185"/>
        <v>N/A</v>
      </c>
      <c r="U633" s="5" t="str">
        <f t="shared" si="195"/>
        <v>N/A</v>
      </c>
      <c r="V633" s="222">
        <f>_xlfn.XLOOKUP($A633,'General Motors'!A:A,'General Motors'!B:B,"N/A")</f>
        <v>48.52</v>
      </c>
      <c r="W633" s="5" t="str">
        <f t="shared" si="186"/>
        <v>N/A</v>
      </c>
      <c r="X633" s="5" t="str">
        <f t="shared" si="196"/>
        <v>N/A</v>
      </c>
      <c r="Y633" s="222">
        <f>_xlfn.XLOOKUP($A633,Chevron!A:A,Chevron!B:B,"N/A")</f>
        <v>146.86000000000001</v>
      </c>
      <c r="Z633" s="5" t="str">
        <f t="shared" si="187"/>
        <v>N/A</v>
      </c>
      <c r="AA633" s="5" t="str">
        <f t="shared" si="197"/>
        <v>N/A</v>
      </c>
      <c r="AB633" s="222">
        <f>_xlfn.XLOOKUP($A633,Boeing!A:A,Boeing!B:B,"N/A")</f>
        <v>201.31</v>
      </c>
      <c r="AC633" s="5" t="str">
        <f t="shared" si="188"/>
        <v>N/A</v>
      </c>
      <c r="AD633" s="5" t="str">
        <f t="shared" si="198"/>
        <v>N/A</v>
      </c>
      <c r="AE633" s="222">
        <f>_xlfn.XLOOKUP(A633,Amazon!A:A,Amazon!B:B,"N/A")</f>
        <v>208.47</v>
      </c>
      <c r="AF633" s="5" t="str">
        <f t="shared" si="189"/>
        <v>N/A</v>
      </c>
      <c r="AG633" s="5" t="str">
        <f t="shared" si="199"/>
        <v>N/A</v>
      </c>
      <c r="AH633" s="393">
        <v>6025.17</v>
      </c>
      <c r="AI633" s="6" t="s">
        <v>36</v>
      </c>
      <c r="AJ633" s="6" t="s">
        <v>36</v>
      </c>
    </row>
    <row r="634" spans="1:36">
      <c r="A634" s="4">
        <v>45832</v>
      </c>
      <c r="B634" s="222">
        <f>_xlfn.XLOOKUP(A634,'USD RUB'!B:B,'USD RUB'!C:C,"N/A")</f>
        <v>78.292299999999997</v>
      </c>
      <c r="C634" s="222">
        <f>IFERROR(EXP(_xlfn.XLOOKUP(A634,'Bonds (CP)'!$A$4:$A$513,'Work Sheet'!$B$3:$B$512)/252)-1,"N/A")</f>
        <v>0.50747865763584321</v>
      </c>
      <c r="D634" s="222">
        <f>IFERROR(_xlfn.XLOOKUP($A634,Intel!$A$2:$A$502,Intel!$B$2:$B$502),"N/A")</f>
        <v>22.55</v>
      </c>
      <c r="E634" s="5">
        <f t="shared" si="180"/>
        <v>1765.4913650000001</v>
      </c>
      <c r="F634" s="5" t="str">
        <f t="shared" si="190"/>
        <v>N/A</v>
      </c>
      <c r="G634" s="222">
        <f>IFERROR(_xlfn.XLOOKUP(A634,Apple!A:A,Apple!B:B),"N/A")</f>
        <v>200.3</v>
      </c>
      <c r="H634" s="5">
        <f t="shared" si="181"/>
        <v>15681.947690000001</v>
      </c>
      <c r="I634" s="5" t="str">
        <f t="shared" si="191"/>
        <v>N/A</v>
      </c>
      <c r="J634" s="222">
        <f>IFERROR(_xlfn.XLOOKUP(A634,Microsoft!A:A,Microsoft!B:B),"N/A")</f>
        <v>490.11</v>
      </c>
      <c r="K634" s="5">
        <f t="shared" si="182"/>
        <v>38371.839153000001</v>
      </c>
      <c r="L634" s="5" t="str">
        <f t="shared" si="192"/>
        <v>N/A</v>
      </c>
      <c r="M634" s="222">
        <f>IFERROR(_xlfn.XLOOKUP($A634,Cisco!A:A,Cisco!B:B),"N/A")</f>
        <v>67.89</v>
      </c>
      <c r="N634" s="5">
        <f t="shared" si="183"/>
        <v>5315.2642470000001</v>
      </c>
      <c r="O634" s="5" t="str">
        <f t="shared" si="193"/>
        <v>N/A</v>
      </c>
      <c r="P634" s="222">
        <f>IFERROR(_xlfn.XLOOKUP($A634,Disney!A:A,Disney!B:B),"N/A")</f>
        <v>118.65</v>
      </c>
      <c r="Q634" s="5">
        <f t="shared" si="184"/>
        <v>9289.3813950000003</v>
      </c>
      <c r="R634" s="5" t="str">
        <f t="shared" si="194"/>
        <v>N/A</v>
      </c>
      <c r="S634" s="222">
        <f>_xlfn.XLOOKUP(A634,FedEx!A:A,FedEx!B:B,"N/A")</f>
        <v>229.51</v>
      </c>
      <c r="T634" s="5">
        <f t="shared" si="185"/>
        <v>17968.865772999998</v>
      </c>
      <c r="U634" s="5" t="str">
        <f t="shared" si="195"/>
        <v>N/A</v>
      </c>
      <c r="V634" s="222">
        <f>_xlfn.XLOOKUP($A634,'General Motors'!A:A,'General Motors'!B:B,"N/A")</f>
        <v>49</v>
      </c>
      <c r="W634" s="5">
        <f t="shared" si="186"/>
        <v>3836.3226999999997</v>
      </c>
      <c r="X634" s="5" t="str">
        <f t="shared" si="196"/>
        <v>N/A</v>
      </c>
      <c r="Y634" s="222">
        <f>_xlfn.XLOOKUP($A634,Chevron!A:A,Chevron!B:B,"N/A")</f>
        <v>143.55000000000001</v>
      </c>
      <c r="Z634" s="5">
        <f t="shared" si="187"/>
        <v>11238.859665</v>
      </c>
      <c r="AA634" s="5" t="str">
        <f t="shared" si="197"/>
        <v>N/A</v>
      </c>
      <c r="AB634" s="222">
        <f>_xlfn.XLOOKUP($A634,Boeing!A:A,Boeing!B:B,"N/A")</f>
        <v>200.94</v>
      </c>
      <c r="AC634" s="5">
        <f t="shared" si="188"/>
        <v>15732.054762</v>
      </c>
      <c r="AD634" s="5" t="str">
        <f t="shared" si="198"/>
        <v>N/A</v>
      </c>
      <c r="AE634" s="222">
        <f>_xlfn.XLOOKUP(A634,Amazon!A:A,Amazon!B:B,"N/A")</f>
        <v>212.77</v>
      </c>
      <c r="AF634" s="5">
        <f t="shared" si="189"/>
        <v>16658.252671000002</v>
      </c>
      <c r="AG634" s="5" t="str">
        <f t="shared" si="199"/>
        <v>N/A</v>
      </c>
      <c r="AH634" s="393">
        <v>6092.18</v>
      </c>
      <c r="AI634" s="393">
        <v>476970.78419999999</v>
      </c>
      <c r="AJ634" s="6" t="s">
        <v>36</v>
      </c>
    </row>
    <row r="635" spans="1:36">
      <c r="A635" s="4">
        <v>45833</v>
      </c>
      <c r="B635" s="222">
        <f>_xlfn.XLOOKUP(A635,'USD RUB'!B:B,'USD RUB'!C:C,"N/A")</f>
        <v>78.389200000000002</v>
      </c>
      <c r="C635" s="222" t="str">
        <f>IFERROR(EXP(_xlfn.XLOOKUP(A635,'Bonds (CP)'!$A$4:$A$513,'Work Sheet'!$B$3:$B$512)/252)-1,"N/A")</f>
        <v>N/A</v>
      </c>
      <c r="D635" s="222">
        <f>IFERROR(_xlfn.XLOOKUP($A635,Intel!$A$2:$A$502,Intel!$B$2:$B$502),"N/A")</f>
        <v>22.2</v>
      </c>
      <c r="E635" s="5">
        <f t="shared" si="180"/>
        <v>1740.2402400000001</v>
      </c>
      <c r="F635" s="5">
        <f t="shared" si="190"/>
        <v>-1.4302604646270867E-2</v>
      </c>
      <c r="G635" s="222">
        <f>IFERROR(_xlfn.XLOOKUP(A635,Apple!A:A,Apple!B:B),"N/A")</f>
        <v>201.56</v>
      </c>
      <c r="H635" s="5">
        <f t="shared" si="181"/>
        <v>15800.127152000001</v>
      </c>
      <c r="I635" s="5">
        <f t="shared" si="191"/>
        <v>7.536019398620919E-3</v>
      </c>
      <c r="J635" s="222">
        <f>IFERROR(_xlfn.XLOOKUP(A635,Microsoft!A:A,Microsoft!B:B),"N/A")</f>
        <v>492.27</v>
      </c>
      <c r="K635" s="5">
        <f t="shared" si="182"/>
        <v>38588.651484000002</v>
      </c>
      <c r="L635" s="5">
        <f t="shared" si="192"/>
        <v>5.6502981297170685E-3</v>
      </c>
      <c r="M635" s="222">
        <f>IFERROR(_xlfn.XLOOKUP($A635,Cisco!A:A,Cisco!B:B),"N/A")</f>
        <v>68.19</v>
      </c>
      <c r="N635" s="5">
        <f t="shared" si="183"/>
        <v>5345.3595480000004</v>
      </c>
      <c r="O635" s="5">
        <f t="shared" si="193"/>
        <v>5.662051706457838E-3</v>
      </c>
      <c r="P635" s="222">
        <f>IFERROR(_xlfn.XLOOKUP($A635,Disney!A:A,Disney!B:B),"N/A")</f>
        <v>119.42</v>
      </c>
      <c r="Q635" s="5">
        <f t="shared" si="184"/>
        <v>9361.2382639999996</v>
      </c>
      <c r="R635" s="5">
        <f t="shared" si="194"/>
        <v>7.7353771951571559E-3</v>
      </c>
      <c r="S635" s="222">
        <f>_xlfn.XLOOKUP(A635,FedEx!A:A,FedEx!B:B,"N/A")</f>
        <v>222</v>
      </c>
      <c r="T635" s="5">
        <f t="shared" si="185"/>
        <v>17402.402399999999</v>
      </c>
      <c r="U635" s="5">
        <f t="shared" si="195"/>
        <v>-3.1524715035223139E-2</v>
      </c>
      <c r="V635" s="222">
        <f>_xlfn.XLOOKUP($A635,'General Motors'!A:A,'General Motors'!B:B,"N/A")</f>
        <v>48.13</v>
      </c>
      <c r="W635" s="5">
        <f t="shared" si="186"/>
        <v>3772.8721960000003</v>
      </c>
      <c r="X635" s="5">
        <f t="shared" si="196"/>
        <v>-1.6539407386140792E-2</v>
      </c>
      <c r="Y635" s="222">
        <f>_xlfn.XLOOKUP($A635,Chevron!A:A,Chevron!B:B,"N/A")</f>
        <v>143.22999999999999</v>
      </c>
      <c r="Z635" s="5">
        <f t="shared" si="187"/>
        <v>11227.685115999999</v>
      </c>
      <c r="AA635" s="5">
        <f t="shared" si="197"/>
        <v>-9.9427783005434645E-4</v>
      </c>
      <c r="AB635" s="222">
        <f>_xlfn.XLOOKUP($A635,Boeing!A:A,Boeing!B:B,"N/A")</f>
        <v>198.9</v>
      </c>
      <c r="AC635" s="5">
        <f t="shared" si="188"/>
        <v>15591.61188</v>
      </c>
      <c r="AD635" s="5">
        <f t="shared" si="198"/>
        <v>-8.9271798328106611E-3</v>
      </c>
      <c r="AE635" s="222">
        <f>_xlfn.XLOOKUP(A635,Amazon!A:A,Amazon!B:B,"N/A")</f>
        <v>211.99</v>
      </c>
      <c r="AF635" s="5">
        <f t="shared" si="189"/>
        <v>16617.726508</v>
      </c>
      <c r="AG635" s="5">
        <f t="shared" si="199"/>
        <v>-2.4327979530862631E-3</v>
      </c>
      <c r="AH635" s="393">
        <v>6092.16</v>
      </c>
      <c r="AI635" s="393">
        <v>477559.54869999998</v>
      </c>
      <c r="AJ635" s="393">
        <v>1.23438E-3</v>
      </c>
    </row>
    <row r="636" spans="1:36">
      <c r="A636" s="4">
        <v>45834</v>
      </c>
      <c r="B636" s="222">
        <f>_xlfn.XLOOKUP(A636,'USD RUB'!B:B,'USD RUB'!C:C,"N/A")</f>
        <v>78.195899999999995</v>
      </c>
      <c r="C636" s="222" t="str">
        <f>IFERROR(EXP(_xlfn.XLOOKUP(A636,'Bonds (CP)'!$A$4:$A$513,'Work Sheet'!$B$3:$B$512)/252)-1,"N/A")</f>
        <v>N/A</v>
      </c>
      <c r="D636" s="222">
        <f>IFERROR(_xlfn.XLOOKUP($A636,Intel!$A$2:$A$502,Intel!$B$2:$B$502),"N/A")</f>
        <v>22.5</v>
      </c>
      <c r="E636" s="5">
        <f t="shared" si="180"/>
        <v>1759.4077499999999</v>
      </c>
      <c r="F636" s="5">
        <f t="shared" si="190"/>
        <v>1.1014289613254569E-2</v>
      </c>
      <c r="G636" s="222">
        <f>IFERROR(_xlfn.XLOOKUP(A636,Apple!A:A,Apple!B:B),"N/A")</f>
        <v>201</v>
      </c>
      <c r="H636" s="5">
        <f t="shared" si="181"/>
        <v>15717.375899999999</v>
      </c>
      <c r="I636" s="5">
        <f t="shared" si="191"/>
        <v>-5.2373788643547137E-3</v>
      </c>
      <c r="J636" s="222">
        <f>IFERROR(_xlfn.XLOOKUP(A636,Microsoft!A:A,Microsoft!B:B),"N/A")</f>
        <v>497.45</v>
      </c>
      <c r="K636" s="5">
        <f t="shared" si="182"/>
        <v>38898.550454999997</v>
      </c>
      <c r="L636" s="5">
        <f t="shared" si="192"/>
        <v>8.0308318399902046E-3</v>
      </c>
      <c r="M636" s="222">
        <f>IFERROR(_xlfn.XLOOKUP($A636,Cisco!A:A,Cisco!B:B),"N/A")</f>
        <v>68.95</v>
      </c>
      <c r="N636" s="5">
        <f t="shared" si="183"/>
        <v>5391.6073049999995</v>
      </c>
      <c r="O636" s="5">
        <f t="shared" si="193"/>
        <v>8.6519450346989046E-3</v>
      </c>
      <c r="P636" s="222">
        <f>IFERROR(_xlfn.XLOOKUP($A636,Disney!A:A,Disney!B:B),"N/A")</f>
        <v>121.46</v>
      </c>
      <c r="Q636" s="5">
        <f t="shared" si="184"/>
        <v>9497.6740139999984</v>
      </c>
      <c r="R636" s="5">
        <f t="shared" si="194"/>
        <v>1.457454090498711E-2</v>
      </c>
      <c r="S636" s="222">
        <f>_xlfn.XLOOKUP(A636,FedEx!A:A,FedEx!B:B,"N/A")</f>
        <v>221.07</v>
      </c>
      <c r="T636" s="5">
        <f t="shared" si="185"/>
        <v>17286.767613</v>
      </c>
      <c r="U636" s="5">
        <f t="shared" si="195"/>
        <v>-6.6447599786566558E-3</v>
      </c>
      <c r="V636" s="222">
        <f>_xlfn.XLOOKUP($A636,'General Motors'!A:A,'General Motors'!B:B,"N/A")</f>
        <v>49.16</v>
      </c>
      <c r="W636" s="5">
        <f t="shared" si="186"/>
        <v>3844.1104439999995</v>
      </c>
      <c r="X636" s="5">
        <f t="shared" si="196"/>
        <v>1.8881701870401502E-2</v>
      </c>
      <c r="Y636" s="222">
        <f>_xlfn.XLOOKUP($A636,Chevron!A:A,Chevron!B:B,"N/A")</f>
        <v>144.44</v>
      </c>
      <c r="Z636" s="5">
        <f t="shared" si="187"/>
        <v>11294.615795999998</v>
      </c>
      <c r="AA636" s="5">
        <f t="shared" si="197"/>
        <v>5.9612181236379236E-3</v>
      </c>
      <c r="AB636" s="222">
        <f>_xlfn.XLOOKUP($A636,Boeing!A:A,Boeing!B:B,"N/A")</f>
        <v>202.58</v>
      </c>
      <c r="AC636" s="5">
        <f t="shared" si="188"/>
        <v>15840.925422</v>
      </c>
      <c r="AD636" s="5">
        <f t="shared" si="198"/>
        <v>1.5990235257190122E-2</v>
      </c>
      <c r="AE636" s="222">
        <f>_xlfn.XLOOKUP(A636,Amazon!A:A,Amazon!B:B,"N/A")</f>
        <v>217.12</v>
      </c>
      <c r="AF636" s="5">
        <f t="shared" si="189"/>
        <v>16977.893808000001</v>
      </c>
      <c r="AG636" s="5">
        <f t="shared" si="199"/>
        <v>2.1673680802642314E-2</v>
      </c>
      <c r="AH636" s="9">
        <v>1549027</v>
      </c>
      <c r="AI636" s="393">
        <v>480202.5858</v>
      </c>
      <c r="AJ636" s="393">
        <v>5.5344699999999997E-3</v>
      </c>
    </row>
    <row r="637" spans="1:36">
      <c r="A637" s="4">
        <v>45835</v>
      </c>
      <c r="B637" s="222">
        <f>_xlfn.XLOOKUP(A637,'USD RUB'!B:B,'USD RUB'!C:C,"N/A")</f>
        <v>78.211699999999993</v>
      </c>
      <c r="C637" s="222">
        <f>IFERROR(EXP(_xlfn.XLOOKUP(A637,'Bonds (CP)'!$A$4:$A$513,'Work Sheet'!$B$3:$B$512)/252)-1,"N/A")</f>
        <v>0.50438313410651436</v>
      </c>
      <c r="D637" s="222">
        <f>IFERROR(_xlfn.XLOOKUP($A637,Intel!$A$2:$A$502,Intel!$B$2:$B$502),"N/A")</f>
        <v>22.69</v>
      </c>
      <c r="E637" s="5">
        <f t="shared" si="180"/>
        <v>1774.6234729999999</v>
      </c>
      <c r="F637" s="5">
        <f t="shared" si="190"/>
        <v>8.6482073299949391E-3</v>
      </c>
      <c r="G637" s="222">
        <f>IFERROR(_xlfn.XLOOKUP(A637,Apple!A:A,Apple!B:B),"N/A")</f>
        <v>201.08</v>
      </c>
      <c r="H637" s="5">
        <f t="shared" si="181"/>
        <v>15726.808636</v>
      </c>
      <c r="I637" s="5">
        <f t="shared" si="191"/>
        <v>6.0014700036536972E-4</v>
      </c>
      <c r="J637" s="222">
        <f>IFERROR(_xlfn.XLOOKUP(A637,Microsoft!A:A,Microsoft!B:B),"N/A")</f>
        <v>495.94</v>
      </c>
      <c r="K637" s="5">
        <f t="shared" si="182"/>
        <v>38788.310497999999</v>
      </c>
      <c r="L637" s="5">
        <f t="shared" si="192"/>
        <v>-2.8340376623424701E-3</v>
      </c>
      <c r="M637" s="222">
        <f>IFERROR(_xlfn.XLOOKUP($A637,Cisco!A:A,Cisco!B:B),"N/A")</f>
        <v>68.650000000000006</v>
      </c>
      <c r="N637" s="5">
        <f t="shared" si="183"/>
        <v>5369.2332049999995</v>
      </c>
      <c r="O637" s="5">
        <f t="shared" si="193"/>
        <v>-4.1498014848467824E-3</v>
      </c>
      <c r="P637" s="222">
        <f>IFERROR(_xlfn.XLOOKUP($A637,Disney!A:A,Disney!B:B),"N/A")</f>
        <v>122.34</v>
      </c>
      <c r="Q637" s="5">
        <f t="shared" si="184"/>
        <v>9568.4193779999987</v>
      </c>
      <c r="R637" s="5">
        <f t="shared" si="194"/>
        <v>7.4487041664852427E-3</v>
      </c>
      <c r="S637" s="222">
        <f>_xlfn.XLOOKUP(A637,FedEx!A:A,FedEx!B:B,"N/A")</f>
        <v>228.91</v>
      </c>
      <c r="T637" s="5">
        <f t="shared" si="185"/>
        <v>17903.440246999999</v>
      </c>
      <c r="U637" s="5">
        <f t="shared" si="195"/>
        <v>3.5673102560610959E-2</v>
      </c>
      <c r="V637" s="222">
        <f>_xlfn.XLOOKUP($A637,'General Motors'!A:A,'General Motors'!B:B,"N/A")</f>
        <v>49.68</v>
      </c>
      <c r="W637" s="5">
        <f t="shared" si="186"/>
        <v>3885.5572559999996</v>
      </c>
      <c r="X637" s="5">
        <f t="shared" si="196"/>
        <v>1.0781899376666404E-2</v>
      </c>
      <c r="Y637" s="222">
        <f>_xlfn.XLOOKUP($A637,Chevron!A:A,Chevron!B:B,"N/A")</f>
        <v>143.79</v>
      </c>
      <c r="Z637" s="5">
        <f t="shared" si="187"/>
        <v>11246.060342999999</v>
      </c>
      <c r="AA637" s="5">
        <f t="shared" si="197"/>
        <v>-4.2989911190423058E-3</v>
      </c>
      <c r="AB637" s="222">
        <f>_xlfn.XLOOKUP($A637,Boeing!A:A,Boeing!B:B,"N/A")</f>
        <v>214.55</v>
      </c>
      <c r="AC637" s="5">
        <f t="shared" si="188"/>
        <v>16780.320234999999</v>
      </c>
      <c r="AD637" s="5">
        <f t="shared" si="198"/>
        <v>5.9301763500215765E-2</v>
      </c>
      <c r="AE637" s="222">
        <f>_xlfn.XLOOKUP(A637,Amazon!A:A,Amazon!B:B,"N/A")</f>
        <v>223.3</v>
      </c>
      <c r="AF637" s="5">
        <f t="shared" si="189"/>
        <v>17464.672609999998</v>
      </c>
      <c r="AG637" s="5">
        <f t="shared" si="199"/>
        <v>2.8671330349034685E-2</v>
      </c>
      <c r="AH637" s="9">
        <v>1560865</v>
      </c>
      <c r="AI637" s="393">
        <v>482806.29889999999</v>
      </c>
      <c r="AJ637" s="393">
        <v>5.42211E-3</v>
      </c>
    </row>
    <row r="638" spans="1:36">
      <c r="A638" s="4">
        <v>45836</v>
      </c>
      <c r="B638" s="222">
        <f>_xlfn.XLOOKUP(A638,'USD RUB'!B:B,'USD RUB'!C:C,"N/A")</f>
        <v>78.468500000000006</v>
      </c>
      <c r="C638" s="222" t="str">
        <f>IFERROR(EXP(_xlfn.XLOOKUP(A638,'Bonds (CP)'!$A$4:$A$513,'Work Sheet'!$B$3:$B$512)/252)-1,"N/A")</f>
        <v>N/A</v>
      </c>
      <c r="D638" s="222" t="str">
        <f>IFERROR(_xlfn.XLOOKUP($A638,Intel!$A$2:$A$502,Intel!$B$2:$B$502),"N/A")</f>
        <v>N/A</v>
      </c>
      <c r="E638" s="5" t="str">
        <f t="shared" si="180"/>
        <v>N/A</v>
      </c>
      <c r="F638" s="5" t="str">
        <f t="shared" si="190"/>
        <v>N/A</v>
      </c>
      <c r="G638" s="222" t="str">
        <f>IFERROR(_xlfn.XLOOKUP(A638,Apple!A:A,Apple!B:B),"N/A")</f>
        <v>N/A</v>
      </c>
      <c r="H638" s="5" t="str">
        <f t="shared" si="181"/>
        <v>N/A</v>
      </c>
      <c r="I638" s="5" t="str">
        <f t="shared" si="191"/>
        <v>N/A</v>
      </c>
      <c r="J638" s="222" t="str">
        <f>IFERROR(_xlfn.XLOOKUP(A638,Microsoft!A:A,Microsoft!B:B),"N/A")</f>
        <v>N/A</v>
      </c>
      <c r="K638" s="5" t="str">
        <f t="shared" si="182"/>
        <v>N/A</v>
      </c>
      <c r="L638" s="5" t="str">
        <f t="shared" si="192"/>
        <v>N/A</v>
      </c>
      <c r="M638" s="222" t="str">
        <f>IFERROR(_xlfn.XLOOKUP($A638,Cisco!A:A,Cisco!B:B),"N/A")</f>
        <v>N/A</v>
      </c>
      <c r="N638" s="5" t="str">
        <f t="shared" si="183"/>
        <v>N/A</v>
      </c>
      <c r="O638" s="5" t="str">
        <f t="shared" si="193"/>
        <v>N/A</v>
      </c>
      <c r="P638" s="222" t="str">
        <f>IFERROR(_xlfn.XLOOKUP($A638,Disney!A:A,Disney!B:B),"N/A")</f>
        <v>N/A</v>
      </c>
      <c r="Q638" s="5" t="str">
        <f t="shared" si="184"/>
        <v>N/A</v>
      </c>
      <c r="R638" s="5" t="str">
        <f t="shared" si="194"/>
        <v>N/A</v>
      </c>
      <c r="S638" s="222" t="str">
        <f>_xlfn.XLOOKUP(A638,FedEx!A:A,FedEx!B:B,"N/A")</f>
        <v>N/A</v>
      </c>
      <c r="T638" s="5" t="str">
        <f t="shared" si="185"/>
        <v>N/A</v>
      </c>
      <c r="U638" s="5" t="str">
        <f t="shared" si="195"/>
        <v>N/A</v>
      </c>
      <c r="V638" s="222" t="str">
        <f>_xlfn.XLOOKUP($A638,'General Motors'!A:A,'General Motors'!B:B,"N/A")</f>
        <v>N/A</v>
      </c>
      <c r="W638" s="5" t="str">
        <f t="shared" si="186"/>
        <v>N/A</v>
      </c>
      <c r="X638" s="5" t="str">
        <f t="shared" si="196"/>
        <v>N/A</v>
      </c>
      <c r="Y638" s="222" t="str">
        <f>_xlfn.XLOOKUP($A638,Chevron!A:A,Chevron!B:B,"N/A")</f>
        <v>N/A</v>
      </c>
      <c r="Z638" s="5" t="str">
        <f t="shared" si="187"/>
        <v>N/A</v>
      </c>
      <c r="AA638" s="5" t="str">
        <f t="shared" si="197"/>
        <v>N/A</v>
      </c>
      <c r="AB638" s="222" t="str">
        <f>_xlfn.XLOOKUP($A638,Boeing!A:A,Boeing!B:B,"N/A")</f>
        <v>N/A</v>
      </c>
      <c r="AC638" s="5" t="str">
        <f t="shared" si="188"/>
        <v>N/A</v>
      </c>
      <c r="AD638" s="5" t="str">
        <f t="shared" si="198"/>
        <v>N/A</v>
      </c>
      <c r="AE638" s="222" t="str">
        <f>_xlfn.XLOOKUP(A638,Amazon!A:A,Amazon!B:B,"N/A")</f>
        <v>N/A</v>
      </c>
      <c r="AF638" s="5" t="str">
        <f t="shared" si="189"/>
        <v>N/A</v>
      </c>
      <c r="AG638" s="5" t="str">
        <f t="shared" si="199"/>
        <v>N/A</v>
      </c>
      <c r="AH638" s="6" t="s">
        <v>36</v>
      </c>
      <c r="AI638" s="6" t="s">
        <v>36</v>
      </c>
      <c r="AJ638" s="6" t="s">
        <v>36</v>
      </c>
    </row>
    <row r="639" spans="1:36">
      <c r="A639" s="4">
        <v>45837</v>
      </c>
      <c r="B639" s="222" t="str">
        <f>_xlfn.XLOOKUP(A639,'USD RUB'!B:B,'USD RUB'!C:C,"N/A")</f>
        <v>N/A</v>
      </c>
      <c r="C639" s="222" t="str">
        <f>IFERROR(EXP(_xlfn.XLOOKUP(A639,'Bonds (CP)'!$A$4:$A$513,'Work Sheet'!$B$3:$B$512)/252)-1,"N/A")</f>
        <v>N/A</v>
      </c>
      <c r="D639" s="222" t="str">
        <f>IFERROR(_xlfn.XLOOKUP($A639,Intel!$A$2:$A$502,Intel!$B$2:$B$502),"N/A")</f>
        <v>N/A</v>
      </c>
      <c r="E639" s="5" t="str">
        <f t="shared" si="180"/>
        <v>N/A</v>
      </c>
      <c r="F639" s="5" t="str">
        <f t="shared" si="190"/>
        <v>N/A</v>
      </c>
      <c r="G639" s="222" t="str">
        <f>IFERROR(_xlfn.XLOOKUP(A639,Apple!A:A,Apple!B:B),"N/A")</f>
        <v>N/A</v>
      </c>
      <c r="H639" s="5" t="str">
        <f t="shared" si="181"/>
        <v>N/A</v>
      </c>
      <c r="I639" s="5" t="str">
        <f t="shared" si="191"/>
        <v>N/A</v>
      </c>
      <c r="J639" s="222" t="str">
        <f>IFERROR(_xlfn.XLOOKUP(A639,Microsoft!A:A,Microsoft!B:B),"N/A")</f>
        <v>N/A</v>
      </c>
      <c r="K639" s="5" t="str">
        <f t="shared" si="182"/>
        <v>N/A</v>
      </c>
      <c r="L639" s="5" t="str">
        <f t="shared" si="192"/>
        <v>N/A</v>
      </c>
      <c r="M639" s="222" t="str">
        <f>IFERROR(_xlfn.XLOOKUP($A639,Cisco!A:A,Cisco!B:B),"N/A")</f>
        <v>N/A</v>
      </c>
      <c r="N639" s="5" t="str">
        <f t="shared" si="183"/>
        <v>N/A</v>
      </c>
      <c r="O639" s="5" t="str">
        <f t="shared" si="193"/>
        <v>N/A</v>
      </c>
      <c r="P639" s="222" t="str">
        <f>IFERROR(_xlfn.XLOOKUP($A639,Disney!A:A,Disney!B:B),"N/A")</f>
        <v>N/A</v>
      </c>
      <c r="Q639" s="5" t="str">
        <f t="shared" si="184"/>
        <v>N/A</v>
      </c>
      <c r="R639" s="5" t="str">
        <f t="shared" si="194"/>
        <v>N/A</v>
      </c>
      <c r="S639" s="222" t="str">
        <f>_xlfn.XLOOKUP(A639,FedEx!A:A,FedEx!B:B,"N/A")</f>
        <v>N/A</v>
      </c>
      <c r="T639" s="5" t="str">
        <f t="shared" si="185"/>
        <v>N/A</v>
      </c>
      <c r="U639" s="5" t="str">
        <f t="shared" si="195"/>
        <v>N/A</v>
      </c>
      <c r="V639" s="222" t="str">
        <f>_xlfn.XLOOKUP($A639,'General Motors'!A:A,'General Motors'!B:B,"N/A")</f>
        <v>N/A</v>
      </c>
      <c r="W639" s="5" t="str">
        <f t="shared" si="186"/>
        <v>N/A</v>
      </c>
      <c r="X639" s="5" t="str">
        <f t="shared" si="196"/>
        <v>N/A</v>
      </c>
      <c r="Y639" s="222" t="str">
        <f>_xlfn.XLOOKUP($A639,Chevron!A:A,Chevron!B:B,"N/A")</f>
        <v>N/A</v>
      </c>
      <c r="Z639" s="5" t="str">
        <f t="shared" si="187"/>
        <v>N/A</v>
      </c>
      <c r="AA639" s="5" t="str">
        <f t="shared" si="197"/>
        <v>N/A</v>
      </c>
      <c r="AB639" s="222" t="str">
        <f>_xlfn.XLOOKUP($A639,Boeing!A:A,Boeing!B:B,"N/A")</f>
        <v>N/A</v>
      </c>
      <c r="AC639" s="5" t="str">
        <f t="shared" si="188"/>
        <v>N/A</v>
      </c>
      <c r="AD639" s="5" t="str">
        <f t="shared" si="198"/>
        <v>N/A</v>
      </c>
      <c r="AE639" s="222" t="str">
        <f>_xlfn.XLOOKUP(A639,Amazon!A:A,Amazon!B:B,"N/A")</f>
        <v>N/A</v>
      </c>
      <c r="AF639" s="5" t="str">
        <f t="shared" si="189"/>
        <v>N/A</v>
      </c>
      <c r="AG639" s="5" t="str">
        <f t="shared" si="199"/>
        <v>N/A</v>
      </c>
      <c r="AH639" s="6" t="s">
        <v>36</v>
      </c>
      <c r="AI639" s="6" t="s">
        <v>36</v>
      </c>
      <c r="AJ639" s="6" t="s">
        <v>36</v>
      </c>
    </row>
    <row r="640" spans="1:36">
      <c r="A640" s="4">
        <v>45838</v>
      </c>
      <c r="B640" s="222" t="str">
        <f>_xlfn.XLOOKUP(A640,'USD RUB'!B:B,'USD RUB'!C:C,"N/A")</f>
        <v>N/A</v>
      </c>
      <c r="C640" s="222">
        <f>IFERROR(EXP(_xlfn.XLOOKUP(A640,'Bonds (CP)'!$A$4:$A$513,'Work Sheet'!$B$3:$B$512)/252)-1,"N/A")</f>
        <v>0.50489303923100537</v>
      </c>
      <c r="D640" s="222">
        <f>IFERROR(_xlfn.XLOOKUP($A640,Intel!$A$2:$A$502,Intel!$B$2:$B$502),"N/A")</f>
        <v>22.4</v>
      </c>
      <c r="E640" s="5" t="str">
        <f t="shared" si="180"/>
        <v>N/A</v>
      </c>
      <c r="F640" s="5" t="str">
        <f t="shared" si="190"/>
        <v>N/A</v>
      </c>
      <c r="G640" s="222">
        <f>IFERROR(_xlfn.XLOOKUP(A640,Apple!A:A,Apple!B:B),"N/A")</f>
        <v>205.17</v>
      </c>
      <c r="H640" s="5" t="str">
        <f t="shared" si="181"/>
        <v>N/A</v>
      </c>
      <c r="I640" s="5" t="str">
        <f t="shared" si="191"/>
        <v>N/A</v>
      </c>
      <c r="J640" s="222">
        <f>IFERROR(_xlfn.XLOOKUP(A640,Microsoft!A:A,Microsoft!B:B),"N/A")</f>
        <v>497.41</v>
      </c>
      <c r="K640" s="5" t="str">
        <f t="shared" si="182"/>
        <v>N/A</v>
      </c>
      <c r="L640" s="5" t="str">
        <f t="shared" si="192"/>
        <v>N/A</v>
      </c>
      <c r="M640" s="222">
        <f>IFERROR(_xlfn.XLOOKUP($A640,Cisco!A:A,Cisco!B:B),"N/A")</f>
        <v>69.38</v>
      </c>
      <c r="N640" s="5" t="str">
        <f t="shared" si="183"/>
        <v>N/A</v>
      </c>
      <c r="O640" s="5" t="str">
        <f t="shared" si="193"/>
        <v>N/A</v>
      </c>
      <c r="P640" s="222">
        <f>IFERROR(_xlfn.XLOOKUP($A640,Disney!A:A,Disney!B:B),"N/A")</f>
        <v>124.01</v>
      </c>
      <c r="Q640" s="5" t="str">
        <f t="shared" si="184"/>
        <v>N/A</v>
      </c>
      <c r="R640" s="5" t="str">
        <f t="shared" si="194"/>
        <v>N/A</v>
      </c>
      <c r="S640" s="222">
        <f>_xlfn.XLOOKUP(A640,FedEx!A:A,FedEx!B:B,"N/A")</f>
        <v>227.31</v>
      </c>
      <c r="T640" s="5" t="str">
        <f t="shared" si="185"/>
        <v>N/A</v>
      </c>
      <c r="U640" s="5" t="str">
        <f t="shared" si="195"/>
        <v>N/A</v>
      </c>
      <c r="V640" s="222">
        <f>_xlfn.XLOOKUP($A640,'General Motors'!A:A,'General Motors'!B:B,"N/A")</f>
        <v>49.21</v>
      </c>
      <c r="W640" s="5" t="str">
        <f t="shared" si="186"/>
        <v>N/A</v>
      </c>
      <c r="X640" s="5" t="str">
        <f t="shared" si="196"/>
        <v>N/A</v>
      </c>
      <c r="Y640" s="222">
        <f>_xlfn.XLOOKUP($A640,Chevron!A:A,Chevron!B:B,"N/A")</f>
        <v>143.19</v>
      </c>
      <c r="Z640" s="5" t="str">
        <f t="shared" si="187"/>
        <v>N/A</v>
      </c>
      <c r="AA640" s="5" t="str">
        <f t="shared" si="197"/>
        <v>N/A</v>
      </c>
      <c r="AB640" s="222">
        <f>_xlfn.XLOOKUP($A640,Boeing!A:A,Boeing!B:B,"N/A")</f>
        <v>209.53</v>
      </c>
      <c r="AC640" s="5" t="str">
        <f t="shared" si="188"/>
        <v>N/A</v>
      </c>
      <c r="AD640" s="5" t="str">
        <f t="shared" si="198"/>
        <v>N/A</v>
      </c>
      <c r="AE640" s="222">
        <f>_xlfn.XLOOKUP(A640,Amazon!A:A,Amazon!B:B,"N/A")</f>
        <v>219.39</v>
      </c>
      <c r="AF640" s="5" t="str">
        <f t="shared" si="189"/>
        <v>N/A</v>
      </c>
      <c r="AG640" s="5" t="str">
        <f t="shared" si="199"/>
        <v>N/A</v>
      </c>
      <c r="AH640" s="393">
        <v>6204.95</v>
      </c>
      <c r="AI640" s="6" t="s">
        <v>36</v>
      </c>
      <c r="AJ640" s="6" t="s">
        <v>36</v>
      </c>
    </row>
    <row r="641" spans="1:36">
      <c r="A641" s="4">
        <v>45839</v>
      </c>
      <c r="B641" s="222">
        <f>_xlfn.XLOOKUP(A641,'USD RUB'!B:B,'USD RUB'!C:C,"N/A")</f>
        <v>78.528400000000005</v>
      </c>
      <c r="C641" s="222">
        <f>IFERROR(EXP(_xlfn.XLOOKUP(A641,'Bonds (CP)'!$A$4:$A$513,'Work Sheet'!$B$3:$B$512)/252)-1,"N/A")</f>
        <v>0.50357027052766856</v>
      </c>
      <c r="D641" s="222">
        <f>IFERROR(_xlfn.XLOOKUP($A641,Intel!$A$2:$A$502,Intel!$B$2:$B$502),"N/A")</f>
        <v>22.85</v>
      </c>
      <c r="E641" s="5">
        <f t="shared" si="180"/>
        <v>1794.3739400000002</v>
      </c>
      <c r="F641" s="5" t="str">
        <f t="shared" si="190"/>
        <v>N/A</v>
      </c>
      <c r="G641" s="222">
        <f>IFERROR(_xlfn.XLOOKUP(A641,Apple!A:A,Apple!B:B),"N/A")</f>
        <v>207.82</v>
      </c>
      <c r="H641" s="5">
        <f t="shared" si="181"/>
        <v>16319.772088</v>
      </c>
      <c r="I641" s="5" t="str">
        <f t="shared" si="191"/>
        <v>N/A</v>
      </c>
      <c r="J641" s="222">
        <f>IFERROR(_xlfn.XLOOKUP(A641,Microsoft!A:A,Microsoft!B:B),"N/A")</f>
        <v>492.05</v>
      </c>
      <c r="K641" s="5">
        <f t="shared" si="182"/>
        <v>38639.899220000007</v>
      </c>
      <c r="L641" s="5" t="str">
        <f t="shared" si="192"/>
        <v>N/A</v>
      </c>
      <c r="M641" s="222">
        <f>IFERROR(_xlfn.XLOOKUP($A641,Cisco!A:A,Cisco!B:B),"N/A")</f>
        <v>69.099999999999994</v>
      </c>
      <c r="N641" s="5">
        <f t="shared" si="183"/>
        <v>5426.3124399999997</v>
      </c>
      <c r="O641" s="5" t="str">
        <f t="shared" si="193"/>
        <v>N/A</v>
      </c>
      <c r="P641" s="222">
        <f>IFERROR(_xlfn.XLOOKUP($A641,Disney!A:A,Disney!B:B),"N/A")</f>
        <v>123.49</v>
      </c>
      <c r="Q641" s="5">
        <f t="shared" si="184"/>
        <v>9697.4721160000008</v>
      </c>
      <c r="R641" s="5" t="str">
        <f t="shared" si="194"/>
        <v>N/A</v>
      </c>
      <c r="S641" s="222">
        <f>_xlfn.XLOOKUP(A641,FedEx!A:A,FedEx!B:B,"N/A")</f>
        <v>234.33</v>
      </c>
      <c r="T641" s="5">
        <f t="shared" si="185"/>
        <v>18401.559972000003</v>
      </c>
      <c r="U641" s="5" t="str">
        <f t="shared" si="195"/>
        <v>N/A</v>
      </c>
      <c r="V641" s="222">
        <f>_xlfn.XLOOKUP($A641,'General Motors'!A:A,'General Motors'!B:B,"N/A")</f>
        <v>52.03</v>
      </c>
      <c r="W641" s="5">
        <f t="shared" si="186"/>
        <v>4085.8326520000005</v>
      </c>
      <c r="X641" s="5" t="str">
        <f t="shared" si="196"/>
        <v>N/A</v>
      </c>
      <c r="Y641" s="222">
        <f>_xlfn.XLOOKUP($A641,Chevron!A:A,Chevron!B:B,"N/A")</f>
        <v>145.57</v>
      </c>
      <c r="Z641" s="5">
        <f t="shared" si="187"/>
        <v>11431.379188000001</v>
      </c>
      <c r="AA641" s="5" t="str">
        <f t="shared" si="197"/>
        <v>N/A</v>
      </c>
      <c r="AB641" s="222">
        <f>_xlfn.XLOOKUP($A641,Boeing!A:A,Boeing!B:B,"N/A")</f>
        <v>209.79</v>
      </c>
      <c r="AC641" s="5">
        <f t="shared" si="188"/>
        <v>16474.473035999999</v>
      </c>
      <c r="AD641" s="5" t="str">
        <f t="shared" si="198"/>
        <v>N/A</v>
      </c>
      <c r="AE641" s="222">
        <f>_xlfn.XLOOKUP(A641,Amazon!A:A,Amazon!B:B,"N/A")</f>
        <v>220.46</v>
      </c>
      <c r="AF641" s="5">
        <f t="shared" si="189"/>
        <v>17312.371064000003</v>
      </c>
      <c r="AG641" s="5" t="str">
        <f t="shared" si="199"/>
        <v>N/A</v>
      </c>
      <c r="AH641" s="9">
        <v>1569815</v>
      </c>
      <c r="AI641" s="393">
        <v>486719.80849999998</v>
      </c>
      <c r="AJ641" s="6" t="s">
        <v>36</v>
      </c>
    </row>
    <row r="642" spans="1:36">
      <c r="A642" s="4">
        <v>45840</v>
      </c>
      <c r="B642" s="222">
        <f>_xlfn.XLOOKUP(A642,'USD RUB'!B:B,'USD RUB'!C:C,"N/A")</f>
        <v>78.418099999999995</v>
      </c>
      <c r="C642" s="222">
        <f>IFERROR(EXP(_xlfn.XLOOKUP(A642,'Bonds (CP)'!$A$4:$A$513,'Work Sheet'!$B$3:$B$512)/252)-1,"N/A")</f>
        <v>0.50742003460572382</v>
      </c>
      <c r="D642" s="222">
        <f>IFERROR(_xlfn.XLOOKUP($A642,Intel!$A$2:$A$502,Intel!$B$2:$B$502),"N/A")</f>
        <v>21.88</v>
      </c>
      <c r="E642" s="5">
        <f t="shared" ref="E642:E705" si="200">IF(OR(D642="N/A", $B642="N/A"),"N/A",D642*$B642)</f>
        <v>1715.7880279999997</v>
      </c>
      <c r="F642" s="5">
        <f t="shared" si="190"/>
        <v>-4.3795727439064569E-2</v>
      </c>
      <c r="G642" s="222">
        <f>IFERROR(_xlfn.XLOOKUP(A642,Apple!A:A,Apple!B:B),"N/A")</f>
        <v>212.44</v>
      </c>
      <c r="H642" s="5">
        <f t="shared" ref="H642:H705" si="201">IF(OR(G642="N/A", B642="N/A"),"N/A",G642*$B642)</f>
        <v>16659.141164000001</v>
      </c>
      <c r="I642" s="5">
        <f t="shared" si="191"/>
        <v>2.0794964180262054E-2</v>
      </c>
      <c r="J642" s="222">
        <f>IFERROR(_xlfn.XLOOKUP(A642,Microsoft!A:A,Microsoft!B:B),"N/A")</f>
        <v>491.09</v>
      </c>
      <c r="K642" s="5">
        <f t="shared" ref="K642:K705" si="202">IF(OR(J642="N/A",B642="N/A"),"N/A",J642*B642)</f>
        <v>38510.344728999997</v>
      </c>
      <c r="L642" s="5">
        <f t="shared" si="192"/>
        <v>-3.3528682428072276E-3</v>
      </c>
      <c r="M642" s="222">
        <f>IFERROR(_xlfn.XLOOKUP($A642,Cisco!A:A,Cisco!B:B),"N/A")</f>
        <v>68.59</v>
      </c>
      <c r="N642" s="5">
        <f t="shared" ref="N642:N705" si="203">IF(OR(M642="N/A",$B642="N/A"),"N/A",M642*$B642)</f>
        <v>5378.6974790000004</v>
      </c>
      <c r="O642" s="5">
        <f t="shared" si="193"/>
        <v>-8.7748284910773577E-3</v>
      </c>
      <c r="P642" s="222">
        <f>IFERROR(_xlfn.XLOOKUP($A642,Disney!A:A,Disney!B:B),"N/A")</f>
        <v>122.98</v>
      </c>
      <c r="Q642" s="5">
        <f t="shared" ref="Q642:Q705" si="204">IF(OR(P642="N/A",$B642="N/A"),"N/A",P642*$B642)</f>
        <v>9643.8579379999992</v>
      </c>
      <c r="R642" s="5">
        <f t="shared" si="194"/>
        <v>-5.5286756547144877E-3</v>
      </c>
      <c r="S642" s="222">
        <f>_xlfn.XLOOKUP(A642,FedEx!A:A,FedEx!B:B,"N/A")</f>
        <v>239.14</v>
      </c>
      <c r="T642" s="5">
        <f t="shared" ref="T642:T705" si="205">IF(OR(S642="N/A",$B642="N/A"),"N/A",S642*$B642)</f>
        <v>18752.904433999996</v>
      </c>
      <c r="U642" s="5">
        <f t="shared" si="195"/>
        <v>1.9093188976076148E-2</v>
      </c>
      <c r="V642" s="222">
        <f>_xlfn.XLOOKUP($A642,'General Motors'!A:A,'General Motors'!B:B,"N/A")</f>
        <v>52.68</v>
      </c>
      <c r="W642" s="5">
        <f t="shared" ref="W642:W705" si="206">IF(OR(V642="N/A",$B642="N/A"),"N/A",V642*$B642)</f>
        <v>4131.0655079999997</v>
      </c>
      <c r="X642" s="5">
        <f t="shared" si="196"/>
        <v>1.1070658015779999E-2</v>
      </c>
      <c r="Y642" s="222">
        <f>_xlfn.XLOOKUP($A642,Chevron!A:A,Chevron!B:B,"N/A")</f>
        <v>147.97999999999999</v>
      </c>
      <c r="Z642" s="5">
        <f t="shared" ref="Z642:Z705" si="207">IF(OR(Y642="N/A",$B642="N/A"),"N/A",Y642*$B642)</f>
        <v>11604.310437999999</v>
      </c>
      <c r="AA642" s="5">
        <f t="shared" si="197"/>
        <v>1.5127767800890535E-2</v>
      </c>
      <c r="AB642" s="222">
        <f>_xlfn.XLOOKUP($A642,Boeing!A:A,Boeing!B:B,"N/A")</f>
        <v>212.03</v>
      </c>
      <c r="AC642" s="5">
        <f t="shared" ref="AC642:AC705" si="208">IF(OR(AB642="N/A",$B642="N/A"),"N/A",AB642*$B642)</f>
        <v>16626.989742999998</v>
      </c>
      <c r="AD642" s="5">
        <f t="shared" si="198"/>
        <v>9.2577593630289723E-3</v>
      </c>
      <c r="AE642" s="222">
        <f>_xlfn.XLOOKUP(A642,Amazon!A:A,Amazon!B:B,"N/A")</f>
        <v>219.92</v>
      </c>
      <c r="AF642" s="5">
        <f t="shared" ref="AF642:AF705" si="209">IF(OR(AE642="N/A",$B642="N/A"),"N/A",AE642*$B642)</f>
        <v>17245.708551999996</v>
      </c>
      <c r="AG642" s="5">
        <f t="shared" si="199"/>
        <v>-3.8505708867705435E-3</v>
      </c>
      <c r="AH642" s="393">
        <v>6227.42</v>
      </c>
      <c r="AI642" s="393">
        <v>488342.44429999997</v>
      </c>
      <c r="AJ642" s="393">
        <v>3.3338199999999999E-3</v>
      </c>
    </row>
    <row r="643" spans="1:36">
      <c r="A643" s="4">
        <v>45841</v>
      </c>
      <c r="B643" s="222">
        <f>_xlfn.XLOOKUP(A643,'USD RUB'!B:B,'USD RUB'!C:C,"N/A")</f>
        <v>78.653999999999996</v>
      </c>
      <c r="C643" s="222">
        <f>IFERROR(EXP(_xlfn.XLOOKUP(A643,'Bonds (CP)'!$A$4:$A$513,'Work Sheet'!$B$3:$B$512)/252)-1,"N/A")</f>
        <v>0.50099195139670227</v>
      </c>
      <c r="D643" s="222">
        <f>IFERROR(_xlfn.XLOOKUP($A643,Intel!$A$2:$A$502,Intel!$B$2:$B$502),"N/A")</f>
        <v>22.49</v>
      </c>
      <c r="E643" s="5">
        <f t="shared" si="200"/>
        <v>1768.9284599999999</v>
      </c>
      <c r="F643" s="5">
        <f t="shared" ref="F643:F706" si="210">IF(E642="N/A", "N/A", IF(OR(E643="N/A",E642="N/A"),"N/A",E643/E642-1))</f>
        <v>3.0971443519129283E-2</v>
      </c>
      <c r="G643" s="222">
        <f>IFERROR(_xlfn.XLOOKUP(A643,Apple!A:A,Apple!B:B),"N/A")</f>
        <v>213.55</v>
      </c>
      <c r="H643" s="5">
        <f t="shared" si="201"/>
        <v>16796.561699999998</v>
      </c>
      <c r="I643" s="5">
        <f t="shared" ref="I643:I706" si="211">IF(OR(H643="N/A",H642="N/A"), "N/A", H643/H642-1)</f>
        <v>8.2489568127894763E-3</v>
      </c>
      <c r="J643" s="222">
        <f>IFERROR(_xlfn.XLOOKUP(A643,Microsoft!A:A,Microsoft!B:B),"N/A")</f>
        <v>498.84</v>
      </c>
      <c r="K643" s="5">
        <f t="shared" si="202"/>
        <v>39235.761359999997</v>
      </c>
      <c r="L643" s="5">
        <f t="shared" ref="L643:L706" si="212">IF(OR(K643="N/A",K642="N/A"), "N/A", K643/K642-1)</f>
        <v>1.8836929040880079E-2</v>
      </c>
      <c r="M643" s="222">
        <f>IFERROR(_xlfn.XLOOKUP($A643,Cisco!A:A,Cisco!B:B),"N/A")</f>
        <v>69.37</v>
      </c>
      <c r="N643" s="5">
        <f t="shared" si="203"/>
        <v>5456.2279799999997</v>
      </c>
      <c r="O643" s="5">
        <f t="shared" ref="O643:O706" si="213">IF(OR(N643="N/A",N642="N/A"),"N/A",N643/N642-1)</f>
        <v>1.4414363570864674E-2</v>
      </c>
      <c r="P643" s="222">
        <f>IFERROR(_xlfn.XLOOKUP($A643,Disney!A:A,Disney!B:B),"N/A")</f>
        <v>124</v>
      </c>
      <c r="Q643" s="5">
        <f t="shared" si="204"/>
        <v>9753.0959999999995</v>
      </c>
      <c r="R643" s="5">
        <f t="shared" ref="R643:R706" si="214">IF(OR(Q643="N/A",Q642="N/A"),"N/A",Q643/Q642-1)</f>
        <v>1.1327216006528529E-2</v>
      </c>
      <c r="S643" s="222">
        <f>_xlfn.XLOOKUP(A643,FedEx!A:A,FedEx!B:B,"N/A")</f>
        <v>241.23</v>
      </c>
      <c r="T643" s="5">
        <f t="shared" si="205"/>
        <v>18973.704419999998</v>
      </c>
      <c r="U643" s="5">
        <f t="shared" ref="U643:U706" si="215">IF(OR(T643="N/A",T642="N/A"),"N/A",T643/T642-1)</f>
        <v>1.1774175396515041E-2</v>
      </c>
      <c r="V643" s="222">
        <f>_xlfn.XLOOKUP($A643,'General Motors'!A:A,'General Motors'!B:B,"N/A")</f>
        <v>52.89</v>
      </c>
      <c r="W643" s="5">
        <f t="shared" si="206"/>
        <v>4160.0100599999996</v>
      </c>
      <c r="X643" s="5">
        <f t="shared" ref="X643:X706" si="216">IF(OR(W643="N/A",W642="N/A"),"N/A",W643/W642-1)</f>
        <v>7.0065584638994149E-3</v>
      </c>
      <c r="Y643" s="222">
        <f>_xlfn.XLOOKUP($A643,Chevron!A:A,Chevron!B:B,"N/A")</f>
        <v>148.37</v>
      </c>
      <c r="Z643" s="5">
        <f t="shared" si="207"/>
        <v>11669.893979999999</v>
      </c>
      <c r="AA643" s="5">
        <f t="shared" ref="AA643:AA706" si="217">IF(OR(Z643="N/A",Z642="N/A"),"N/A",Z643/Z642-1)</f>
        <v>5.6516535256794231E-3</v>
      </c>
      <c r="AB643" s="222">
        <f>_xlfn.XLOOKUP($A643,Boeing!A:A,Boeing!B:B,"N/A")</f>
        <v>215.92</v>
      </c>
      <c r="AC643" s="5">
        <f t="shared" si="208"/>
        <v>16982.971679999999</v>
      </c>
      <c r="AD643" s="5">
        <f t="shared" ref="AD643:AD706" si="218">IF(OR(AC643="N/A",AC642="N/A"),"N/A",AC643/AC642-1)</f>
        <v>2.1409884922186206E-2</v>
      </c>
      <c r="AE643" s="222">
        <f>_xlfn.XLOOKUP(A643,Amazon!A:A,Amazon!B:B,"N/A")</f>
        <v>223.41</v>
      </c>
      <c r="AF643" s="5">
        <f t="shared" si="209"/>
        <v>17572.09014</v>
      </c>
      <c r="AG643" s="5">
        <f t="shared" ref="AG643:AG706" si="219">IF(OR(AF643="N/A",AF642="N/A"),"N/A",AF643/AF642-1)</f>
        <v>1.8925380016476812E-2</v>
      </c>
      <c r="AH643" s="393">
        <v>6279.35</v>
      </c>
      <c r="AI643" s="393">
        <v>493895.99489999999</v>
      </c>
      <c r="AJ643" s="393">
        <v>1.137225E-2</v>
      </c>
    </row>
    <row r="644" spans="1:36">
      <c r="A644" s="4">
        <v>45842</v>
      </c>
      <c r="B644" s="222">
        <f>_xlfn.XLOOKUP(A644,'USD RUB'!B:B,'USD RUB'!C:C,"N/A")</f>
        <v>78.783100000000005</v>
      </c>
      <c r="C644" s="222" t="str">
        <f>IFERROR(EXP(_xlfn.XLOOKUP(A644,'Bonds (CP)'!$A$4:$A$513,'Work Sheet'!$B$3:$B$512)/252)-1,"N/A")</f>
        <v>N/A</v>
      </c>
      <c r="D644" s="222" t="str">
        <f>IFERROR(_xlfn.XLOOKUP($A644,Intel!$A$2:$A$502,Intel!$B$2:$B$502),"N/A")</f>
        <v>N/A</v>
      </c>
      <c r="E644" s="5" t="str">
        <f t="shared" si="200"/>
        <v>N/A</v>
      </c>
      <c r="F644" s="5" t="str">
        <f t="shared" si="210"/>
        <v>N/A</v>
      </c>
      <c r="G644" s="222" t="str">
        <f>IFERROR(_xlfn.XLOOKUP(A644,Apple!A:A,Apple!B:B),"N/A")</f>
        <v>N/A</v>
      </c>
      <c r="H644" s="5" t="str">
        <f t="shared" si="201"/>
        <v>N/A</v>
      </c>
      <c r="I644" s="5" t="str">
        <f t="shared" si="211"/>
        <v>N/A</v>
      </c>
      <c r="J644" s="222" t="str">
        <f>IFERROR(_xlfn.XLOOKUP(A644,Microsoft!A:A,Microsoft!B:B),"N/A")</f>
        <v>N/A</v>
      </c>
      <c r="K644" s="5" t="str">
        <f t="shared" si="202"/>
        <v>N/A</v>
      </c>
      <c r="L644" s="5" t="str">
        <f t="shared" si="212"/>
        <v>N/A</v>
      </c>
      <c r="M644" s="222" t="str">
        <f>IFERROR(_xlfn.XLOOKUP($A644,Cisco!A:A,Cisco!B:B),"N/A")</f>
        <v>N/A</v>
      </c>
      <c r="N644" s="5" t="str">
        <f t="shared" si="203"/>
        <v>N/A</v>
      </c>
      <c r="O644" s="5" t="str">
        <f t="shared" si="213"/>
        <v>N/A</v>
      </c>
      <c r="P644" s="222" t="str">
        <f>IFERROR(_xlfn.XLOOKUP($A644,Disney!A:A,Disney!B:B),"N/A")</f>
        <v>N/A</v>
      </c>
      <c r="Q644" s="5" t="str">
        <f t="shared" si="204"/>
        <v>N/A</v>
      </c>
      <c r="R644" s="5" t="str">
        <f t="shared" si="214"/>
        <v>N/A</v>
      </c>
      <c r="S644" s="222" t="str">
        <f>_xlfn.XLOOKUP(A644,FedEx!A:A,FedEx!B:B,"N/A")</f>
        <v>N/A</v>
      </c>
      <c r="T644" s="5" t="str">
        <f t="shared" si="205"/>
        <v>N/A</v>
      </c>
      <c r="U644" s="5" t="str">
        <f t="shared" si="215"/>
        <v>N/A</v>
      </c>
      <c r="V644" s="222" t="str">
        <f>_xlfn.XLOOKUP($A644,'General Motors'!A:A,'General Motors'!B:B,"N/A")</f>
        <v>N/A</v>
      </c>
      <c r="W644" s="5" t="str">
        <f t="shared" si="206"/>
        <v>N/A</v>
      </c>
      <c r="X644" s="5" t="str">
        <f t="shared" si="216"/>
        <v>N/A</v>
      </c>
      <c r="Y644" s="222" t="str">
        <f>_xlfn.XLOOKUP($A644,Chevron!A:A,Chevron!B:B,"N/A")</f>
        <v>N/A</v>
      </c>
      <c r="Z644" s="5" t="str">
        <f t="shared" si="207"/>
        <v>N/A</v>
      </c>
      <c r="AA644" s="5" t="str">
        <f t="shared" si="217"/>
        <v>N/A</v>
      </c>
      <c r="AB644" s="222" t="str">
        <f>_xlfn.XLOOKUP($A644,Boeing!A:A,Boeing!B:B,"N/A")</f>
        <v>N/A</v>
      </c>
      <c r="AC644" s="5" t="str">
        <f t="shared" si="208"/>
        <v>N/A</v>
      </c>
      <c r="AD644" s="5" t="str">
        <f t="shared" si="218"/>
        <v>N/A</v>
      </c>
      <c r="AE644" s="222" t="str">
        <f>_xlfn.XLOOKUP(A644,Amazon!A:A,Amazon!B:B,"N/A")</f>
        <v>N/A</v>
      </c>
      <c r="AF644" s="5" t="str">
        <f t="shared" si="209"/>
        <v>N/A</v>
      </c>
      <c r="AG644" s="5" t="str">
        <f t="shared" si="219"/>
        <v>N/A</v>
      </c>
      <c r="AH644" s="6" t="s">
        <v>36</v>
      </c>
      <c r="AI644" s="6" t="s">
        <v>36</v>
      </c>
      <c r="AJ644" s="6" t="s">
        <v>36</v>
      </c>
    </row>
    <row r="645" spans="1:36">
      <c r="A645" s="4">
        <v>45843</v>
      </c>
      <c r="B645" s="222">
        <f>_xlfn.XLOOKUP(A645,'USD RUB'!B:B,'USD RUB'!C:C,"N/A")</f>
        <v>78.835400000000007</v>
      </c>
      <c r="C645" s="222" t="str">
        <f>IFERROR(EXP(_xlfn.XLOOKUP(A645,'Bonds (CP)'!$A$4:$A$513,'Work Sheet'!$B$3:$B$512)/252)-1,"N/A")</f>
        <v>N/A</v>
      </c>
      <c r="D645" s="222" t="str">
        <f>IFERROR(_xlfn.XLOOKUP($A645,Intel!$A$2:$A$502,Intel!$B$2:$B$502),"N/A")</f>
        <v>N/A</v>
      </c>
      <c r="E645" s="5" t="str">
        <f t="shared" si="200"/>
        <v>N/A</v>
      </c>
      <c r="F645" s="5" t="str">
        <f t="shared" si="210"/>
        <v>N/A</v>
      </c>
      <c r="G645" s="222" t="str">
        <f>IFERROR(_xlfn.XLOOKUP(A645,Apple!A:A,Apple!B:B),"N/A")</f>
        <v>N/A</v>
      </c>
      <c r="H645" s="5" t="str">
        <f t="shared" si="201"/>
        <v>N/A</v>
      </c>
      <c r="I645" s="5" t="str">
        <f t="shared" si="211"/>
        <v>N/A</v>
      </c>
      <c r="J645" s="222" t="str">
        <f>IFERROR(_xlfn.XLOOKUP(A645,Microsoft!A:A,Microsoft!B:B),"N/A")</f>
        <v>N/A</v>
      </c>
      <c r="K645" s="5" t="str">
        <f t="shared" si="202"/>
        <v>N/A</v>
      </c>
      <c r="L645" s="5" t="str">
        <f t="shared" si="212"/>
        <v>N/A</v>
      </c>
      <c r="M645" s="222" t="str">
        <f>IFERROR(_xlfn.XLOOKUP($A645,Cisco!A:A,Cisco!B:B),"N/A")</f>
        <v>N/A</v>
      </c>
      <c r="N645" s="5" t="str">
        <f t="shared" si="203"/>
        <v>N/A</v>
      </c>
      <c r="O645" s="5" t="str">
        <f t="shared" si="213"/>
        <v>N/A</v>
      </c>
      <c r="P645" s="222" t="str">
        <f>IFERROR(_xlfn.XLOOKUP($A645,Disney!A:A,Disney!B:B),"N/A")</f>
        <v>N/A</v>
      </c>
      <c r="Q645" s="5" t="str">
        <f t="shared" si="204"/>
        <v>N/A</v>
      </c>
      <c r="R645" s="5" t="str">
        <f t="shared" si="214"/>
        <v>N/A</v>
      </c>
      <c r="S645" s="222" t="str">
        <f>_xlfn.XLOOKUP(A645,FedEx!A:A,FedEx!B:B,"N/A")</f>
        <v>N/A</v>
      </c>
      <c r="T645" s="5" t="str">
        <f t="shared" si="205"/>
        <v>N/A</v>
      </c>
      <c r="U645" s="5" t="str">
        <f t="shared" si="215"/>
        <v>N/A</v>
      </c>
      <c r="V645" s="222" t="str">
        <f>_xlfn.XLOOKUP($A645,'General Motors'!A:A,'General Motors'!B:B,"N/A")</f>
        <v>N/A</v>
      </c>
      <c r="W645" s="5" t="str">
        <f t="shared" si="206"/>
        <v>N/A</v>
      </c>
      <c r="X645" s="5" t="str">
        <f t="shared" si="216"/>
        <v>N/A</v>
      </c>
      <c r="Y645" s="222" t="str">
        <f>_xlfn.XLOOKUP($A645,Chevron!A:A,Chevron!B:B,"N/A")</f>
        <v>N/A</v>
      </c>
      <c r="Z645" s="5" t="str">
        <f t="shared" si="207"/>
        <v>N/A</v>
      </c>
      <c r="AA645" s="5" t="str">
        <f t="shared" si="217"/>
        <v>N/A</v>
      </c>
      <c r="AB645" s="222" t="str">
        <f>_xlfn.XLOOKUP($A645,Boeing!A:A,Boeing!B:B,"N/A")</f>
        <v>N/A</v>
      </c>
      <c r="AC645" s="5" t="str">
        <f t="shared" si="208"/>
        <v>N/A</v>
      </c>
      <c r="AD645" s="5" t="str">
        <f t="shared" si="218"/>
        <v>N/A</v>
      </c>
      <c r="AE645" s="222" t="str">
        <f>_xlfn.XLOOKUP(A645,Amazon!A:A,Amazon!B:B,"N/A")</f>
        <v>N/A</v>
      </c>
      <c r="AF645" s="5" t="str">
        <f t="shared" si="209"/>
        <v>N/A</v>
      </c>
      <c r="AG645" s="5" t="str">
        <f t="shared" si="219"/>
        <v>N/A</v>
      </c>
      <c r="AH645" s="6" t="s">
        <v>36</v>
      </c>
      <c r="AI645" s="6" t="s">
        <v>36</v>
      </c>
      <c r="AJ645" s="6" t="s">
        <v>36</v>
      </c>
    </row>
    <row r="646" spans="1:36">
      <c r="A646" s="4">
        <v>45844</v>
      </c>
      <c r="B646" s="222" t="str">
        <f>_xlfn.XLOOKUP(A646,'USD RUB'!B:B,'USD RUB'!C:C,"N/A")</f>
        <v>N/A</v>
      </c>
      <c r="C646" s="222" t="str">
        <f>IFERROR(EXP(_xlfn.XLOOKUP(A646,'Bonds (CP)'!$A$4:$A$513,'Work Sheet'!$B$3:$B$512)/252)-1,"N/A")</f>
        <v>N/A</v>
      </c>
      <c r="D646" s="222" t="str">
        <f>IFERROR(_xlfn.XLOOKUP($A646,Intel!$A$2:$A$502,Intel!$B$2:$B$502),"N/A")</f>
        <v>N/A</v>
      </c>
      <c r="E646" s="5" t="str">
        <f t="shared" si="200"/>
        <v>N/A</v>
      </c>
      <c r="F646" s="5" t="str">
        <f t="shared" si="210"/>
        <v>N/A</v>
      </c>
      <c r="G646" s="222" t="str">
        <f>IFERROR(_xlfn.XLOOKUP(A646,Apple!A:A,Apple!B:B),"N/A")</f>
        <v>N/A</v>
      </c>
      <c r="H646" s="5" t="str">
        <f t="shared" si="201"/>
        <v>N/A</v>
      </c>
      <c r="I646" s="5" t="str">
        <f t="shared" si="211"/>
        <v>N/A</v>
      </c>
      <c r="J646" s="222" t="str">
        <f>IFERROR(_xlfn.XLOOKUP(A646,Microsoft!A:A,Microsoft!B:B),"N/A")</f>
        <v>N/A</v>
      </c>
      <c r="K646" s="5" t="str">
        <f t="shared" si="202"/>
        <v>N/A</v>
      </c>
      <c r="L646" s="5" t="str">
        <f t="shared" si="212"/>
        <v>N/A</v>
      </c>
      <c r="M646" s="222" t="str">
        <f>IFERROR(_xlfn.XLOOKUP($A646,Cisco!A:A,Cisco!B:B),"N/A")</f>
        <v>N/A</v>
      </c>
      <c r="N646" s="5" t="str">
        <f t="shared" si="203"/>
        <v>N/A</v>
      </c>
      <c r="O646" s="5" t="str">
        <f t="shared" si="213"/>
        <v>N/A</v>
      </c>
      <c r="P646" s="222" t="str">
        <f>IFERROR(_xlfn.XLOOKUP($A646,Disney!A:A,Disney!B:B),"N/A")</f>
        <v>N/A</v>
      </c>
      <c r="Q646" s="5" t="str">
        <f t="shared" si="204"/>
        <v>N/A</v>
      </c>
      <c r="R646" s="5" t="str">
        <f t="shared" si="214"/>
        <v>N/A</v>
      </c>
      <c r="S646" s="222" t="str">
        <f>_xlfn.XLOOKUP(A646,FedEx!A:A,FedEx!B:B,"N/A")</f>
        <v>N/A</v>
      </c>
      <c r="T646" s="5" t="str">
        <f t="shared" si="205"/>
        <v>N/A</v>
      </c>
      <c r="U646" s="5" t="str">
        <f t="shared" si="215"/>
        <v>N/A</v>
      </c>
      <c r="V646" s="222" t="str">
        <f>_xlfn.XLOOKUP($A646,'General Motors'!A:A,'General Motors'!B:B,"N/A")</f>
        <v>N/A</v>
      </c>
      <c r="W646" s="5" t="str">
        <f t="shared" si="206"/>
        <v>N/A</v>
      </c>
      <c r="X646" s="5" t="str">
        <f t="shared" si="216"/>
        <v>N/A</v>
      </c>
      <c r="Y646" s="222" t="str">
        <f>_xlfn.XLOOKUP($A646,Chevron!A:A,Chevron!B:B,"N/A")</f>
        <v>N/A</v>
      </c>
      <c r="Z646" s="5" t="str">
        <f t="shared" si="207"/>
        <v>N/A</v>
      </c>
      <c r="AA646" s="5" t="str">
        <f t="shared" si="217"/>
        <v>N/A</v>
      </c>
      <c r="AB646" s="222" t="str">
        <f>_xlfn.XLOOKUP($A646,Boeing!A:A,Boeing!B:B,"N/A")</f>
        <v>N/A</v>
      </c>
      <c r="AC646" s="5" t="str">
        <f t="shared" si="208"/>
        <v>N/A</v>
      </c>
      <c r="AD646" s="5" t="str">
        <f t="shared" si="218"/>
        <v>N/A</v>
      </c>
      <c r="AE646" s="222" t="str">
        <f>_xlfn.XLOOKUP(A646,Amazon!A:A,Amazon!B:B,"N/A")</f>
        <v>N/A</v>
      </c>
      <c r="AF646" s="5" t="str">
        <f t="shared" si="209"/>
        <v>N/A</v>
      </c>
      <c r="AG646" s="5" t="str">
        <f t="shared" si="219"/>
        <v>N/A</v>
      </c>
      <c r="AH646" s="6" t="s">
        <v>36</v>
      </c>
      <c r="AI646" s="6" t="s">
        <v>36</v>
      </c>
      <c r="AJ646" s="6" t="s">
        <v>36</v>
      </c>
    </row>
    <row r="647" spans="1:36">
      <c r="A647" s="4">
        <v>45845</v>
      </c>
      <c r="B647" s="222" t="str">
        <f>_xlfn.XLOOKUP(A647,'USD RUB'!B:B,'USD RUB'!C:C,"N/A")</f>
        <v>N/A</v>
      </c>
      <c r="C647" s="222" t="str">
        <f>IFERROR(EXP(_xlfn.XLOOKUP(A647,'Bonds (CP)'!$A$4:$A$513,'Work Sheet'!$B$3:$B$512)/252)-1,"N/A")</f>
        <v>N/A</v>
      </c>
      <c r="D647" s="222">
        <f>IFERROR(_xlfn.XLOOKUP($A647,Intel!$A$2:$A$502,Intel!$B$2:$B$502),"N/A")</f>
        <v>22</v>
      </c>
      <c r="E647" s="5" t="str">
        <f t="shared" si="200"/>
        <v>N/A</v>
      </c>
      <c r="F647" s="5" t="str">
        <f t="shared" si="210"/>
        <v>N/A</v>
      </c>
      <c r="G647" s="222">
        <f>IFERROR(_xlfn.XLOOKUP(A647,Apple!A:A,Apple!B:B),"N/A")</f>
        <v>209.95</v>
      </c>
      <c r="H647" s="5" t="str">
        <f t="shared" si="201"/>
        <v>N/A</v>
      </c>
      <c r="I647" s="5" t="str">
        <f t="shared" si="211"/>
        <v>N/A</v>
      </c>
      <c r="J647" s="222">
        <f>IFERROR(_xlfn.XLOOKUP(A647,Microsoft!A:A,Microsoft!B:B),"N/A")</f>
        <v>497.72</v>
      </c>
      <c r="K647" s="5" t="str">
        <f t="shared" si="202"/>
        <v>N/A</v>
      </c>
      <c r="L647" s="5" t="str">
        <f t="shared" si="212"/>
        <v>N/A</v>
      </c>
      <c r="M647" s="222">
        <f>IFERROR(_xlfn.XLOOKUP($A647,Cisco!A:A,Cisco!B:B),"N/A")</f>
        <v>68.930000000000007</v>
      </c>
      <c r="N647" s="5" t="str">
        <f t="shared" si="203"/>
        <v>N/A</v>
      </c>
      <c r="O647" s="5" t="str">
        <f t="shared" si="213"/>
        <v>N/A</v>
      </c>
      <c r="P647" s="222">
        <f>IFERROR(_xlfn.XLOOKUP($A647,Disney!A:A,Disney!B:B),"N/A")</f>
        <v>123.16</v>
      </c>
      <c r="Q647" s="5" t="str">
        <f t="shared" si="204"/>
        <v>N/A</v>
      </c>
      <c r="R647" s="5" t="str">
        <f t="shared" si="214"/>
        <v>N/A</v>
      </c>
      <c r="S647" s="222">
        <f>_xlfn.XLOOKUP(A647,FedEx!A:A,FedEx!B:B,"N/A")</f>
        <v>235.09</v>
      </c>
      <c r="T647" s="5" t="str">
        <f t="shared" si="205"/>
        <v>N/A</v>
      </c>
      <c r="U647" s="5" t="str">
        <f t="shared" si="215"/>
        <v>N/A</v>
      </c>
      <c r="V647" s="222">
        <f>_xlfn.XLOOKUP($A647,'General Motors'!A:A,'General Motors'!B:B,"N/A")</f>
        <v>51.82</v>
      </c>
      <c r="W647" s="5" t="str">
        <f t="shared" si="206"/>
        <v>N/A</v>
      </c>
      <c r="X647" s="5" t="str">
        <f t="shared" si="216"/>
        <v>N/A</v>
      </c>
      <c r="Y647" s="222">
        <f>_xlfn.XLOOKUP($A647,Chevron!A:A,Chevron!B:B,"N/A")</f>
        <v>147.4</v>
      </c>
      <c r="Z647" s="5" t="str">
        <f t="shared" si="207"/>
        <v>N/A</v>
      </c>
      <c r="AA647" s="5" t="str">
        <f t="shared" si="217"/>
        <v>N/A</v>
      </c>
      <c r="AB647" s="222">
        <f>_xlfn.XLOOKUP($A647,Boeing!A:A,Boeing!B:B,"N/A")</f>
        <v>218.63</v>
      </c>
      <c r="AC647" s="5" t="str">
        <f t="shared" si="208"/>
        <v>N/A</v>
      </c>
      <c r="AD647" s="5" t="str">
        <f t="shared" si="218"/>
        <v>N/A</v>
      </c>
      <c r="AE647" s="222">
        <f>_xlfn.XLOOKUP(A647,Amazon!A:A,Amazon!B:B,"N/A")</f>
        <v>223.47</v>
      </c>
      <c r="AF647" s="5" t="str">
        <f t="shared" si="209"/>
        <v>N/A</v>
      </c>
      <c r="AG647" s="5" t="str">
        <f t="shared" si="219"/>
        <v>N/A</v>
      </c>
      <c r="AH647" s="393">
        <v>6229.98</v>
      </c>
      <c r="AI647" s="6" t="s">
        <v>36</v>
      </c>
      <c r="AJ647" s="6" t="s">
        <v>36</v>
      </c>
    </row>
    <row r="648" spans="1:36">
      <c r="A648" s="4">
        <v>45846</v>
      </c>
      <c r="B648" s="222">
        <f>_xlfn.XLOOKUP(A648,'USD RUB'!B:B,'USD RUB'!C:C,"N/A")</f>
        <v>78.718500000000006</v>
      </c>
      <c r="C648" s="222">
        <f>IFERROR(EXP(_xlfn.XLOOKUP(A648,'Bonds (CP)'!$A$4:$A$513,'Work Sheet'!$B$3:$B$512)/252)-1,"N/A")</f>
        <v>0.49665310112152139</v>
      </c>
      <c r="D648" s="222">
        <f>IFERROR(_xlfn.XLOOKUP($A648,Intel!$A$2:$A$502,Intel!$B$2:$B$502),"N/A")</f>
        <v>23.59</v>
      </c>
      <c r="E648" s="5">
        <f t="shared" si="200"/>
        <v>1856.969415</v>
      </c>
      <c r="F648" s="5" t="str">
        <f t="shared" si="210"/>
        <v>N/A</v>
      </c>
      <c r="G648" s="222">
        <f>IFERROR(_xlfn.XLOOKUP(A648,Apple!A:A,Apple!B:B),"N/A")</f>
        <v>210.01</v>
      </c>
      <c r="H648" s="5">
        <f t="shared" si="201"/>
        <v>16531.672184999999</v>
      </c>
      <c r="I648" s="5" t="str">
        <f t="shared" si="211"/>
        <v>N/A</v>
      </c>
      <c r="J648" s="222">
        <f>IFERROR(_xlfn.XLOOKUP(A648,Microsoft!A:A,Microsoft!B:B),"N/A")</f>
        <v>496.62</v>
      </c>
      <c r="K648" s="5">
        <f t="shared" si="202"/>
        <v>39093.181470000003</v>
      </c>
      <c r="L648" s="5" t="str">
        <f t="shared" si="212"/>
        <v>N/A</v>
      </c>
      <c r="M648" s="222">
        <f>IFERROR(_xlfn.XLOOKUP($A648,Cisco!A:A,Cisco!B:B),"N/A")</f>
        <v>68.59</v>
      </c>
      <c r="N648" s="5">
        <f t="shared" si="203"/>
        <v>5399.3019150000009</v>
      </c>
      <c r="O648" s="5" t="str">
        <f t="shared" si="213"/>
        <v>N/A</v>
      </c>
      <c r="P648" s="222">
        <f>IFERROR(_xlfn.XLOOKUP($A648,Disney!A:A,Disney!B:B),"N/A")</f>
        <v>121.82</v>
      </c>
      <c r="Q648" s="5">
        <f t="shared" si="204"/>
        <v>9589.4876700000004</v>
      </c>
      <c r="R648" s="5" t="str">
        <f t="shared" si="214"/>
        <v>N/A</v>
      </c>
      <c r="S648" s="222">
        <f>_xlfn.XLOOKUP(A648,FedEx!A:A,FedEx!B:B,"N/A")</f>
        <v>238.71</v>
      </c>
      <c r="T648" s="5">
        <f t="shared" si="205"/>
        <v>18790.893135000002</v>
      </c>
      <c r="U648" s="5" t="str">
        <f t="shared" si="215"/>
        <v>N/A</v>
      </c>
      <c r="V648" s="222">
        <f>_xlfn.XLOOKUP($A648,'General Motors'!A:A,'General Motors'!B:B,"N/A")</f>
        <v>52.19</v>
      </c>
      <c r="W648" s="5">
        <f t="shared" si="206"/>
        <v>4108.3185149999999</v>
      </c>
      <c r="X648" s="5" t="str">
        <f t="shared" si="216"/>
        <v>N/A</v>
      </c>
      <c r="Y648" s="222">
        <f>_xlfn.XLOOKUP($A648,Chevron!A:A,Chevron!B:B,"N/A")</f>
        <v>153.24</v>
      </c>
      <c r="Z648" s="5">
        <f t="shared" si="207"/>
        <v>12062.822940000002</v>
      </c>
      <c r="AA648" s="5" t="str">
        <f t="shared" si="217"/>
        <v>N/A</v>
      </c>
      <c r="AB648" s="222">
        <f>_xlfn.XLOOKUP($A648,Boeing!A:A,Boeing!B:B,"N/A")</f>
        <v>218.52</v>
      </c>
      <c r="AC648" s="5">
        <f t="shared" si="208"/>
        <v>17201.566620000001</v>
      </c>
      <c r="AD648" s="5" t="str">
        <f t="shared" si="218"/>
        <v>N/A</v>
      </c>
      <c r="AE648" s="222">
        <f>_xlfn.XLOOKUP(A648,Amazon!A:A,Amazon!B:B,"N/A")</f>
        <v>219.36</v>
      </c>
      <c r="AF648" s="5">
        <f t="shared" si="209"/>
        <v>17267.690160000002</v>
      </c>
      <c r="AG648" s="5" t="str">
        <f t="shared" si="219"/>
        <v>N/A</v>
      </c>
      <c r="AH648" s="393">
        <v>6225.52</v>
      </c>
      <c r="AI648" s="393">
        <v>490063.59610000002</v>
      </c>
      <c r="AJ648" s="6" t="s">
        <v>36</v>
      </c>
    </row>
    <row r="649" spans="1:36">
      <c r="A649" s="4">
        <v>45847</v>
      </c>
      <c r="B649" s="222">
        <f>_xlfn.XLOOKUP(A649,'USD RUB'!B:B,'USD RUB'!C:C,"N/A")</f>
        <v>78.168199999999999</v>
      </c>
      <c r="C649" s="222">
        <f>IFERROR(EXP(_xlfn.XLOOKUP(A649,'Bonds (CP)'!$A$4:$A$513,'Work Sheet'!$B$3:$B$512)/252)-1,"N/A")</f>
        <v>0.4863464053488451</v>
      </c>
      <c r="D649" s="222">
        <f>IFERROR(_xlfn.XLOOKUP($A649,Intel!$A$2:$A$502,Intel!$B$2:$B$502),"N/A")</f>
        <v>23.44</v>
      </c>
      <c r="E649" s="5">
        <f t="shared" si="200"/>
        <v>1832.262608</v>
      </c>
      <c r="F649" s="5">
        <f t="shared" si="210"/>
        <v>-1.3304907878625483E-2</v>
      </c>
      <c r="G649" s="222">
        <f>IFERROR(_xlfn.XLOOKUP(A649,Apple!A:A,Apple!B:B),"N/A")</f>
        <v>211.14</v>
      </c>
      <c r="H649" s="5">
        <f t="shared" si="201"/>
        <v>16504.433747999999</v>
      </c>
      <c r="I649" s="5">
        <f t="shared" si="211"/>
        <v>-1.6476516528506346E-3</v>
      </c>
      <c r="J649" s="222">
        <f>IFERROR(_xlfn.XLOOKUP(A649,Microsoft!A:A,Microsoft!B:B),"N/A")</f>
        <v>503.51</v>
      </c>
      <c r="K649" s="5">
        <f t="shared" si="202"/>
        <v>39358.470382</v>
      </c>
      <c r="L649" s="5">
        <f t="shared" si="212"/>
        <v>6.7860660612535373E-3</v>
      </c>
      <c r="M649" s="222">
        <f>IFERROR(_xlfn.XLOOKUP($A649,Cisco!A:A,Cisco!B:B),"N/A")</f>
        <v>69.27</v>
      </c>
      <c r="N649" s="5">
        <f t="shared" si="203"/>
        <v>5414.7112139999999</v>
      </c>
      <c r="O649" s="5">
        <f t="shared" si="213"/>
        <v>2.8539428323484106E-3</v>
      </c>
      <c r="P649" s="222">
        <f>IFERROR(_xlfn.XLOOKUP($A649,Disney!A:A,Disney!B:B),"N/A")</f>
        <v>120.61</v>
      </c>
      <c r="Q649" s="5">
        <f t="shared" si="204"/>
        <v>9427.8666020000001</v>
      </c>
      <c r="R649" s="5">
        <f t="shared" si="214"/>
        <v>-1.685398360807322E-2</v>
      </c>
      <c r="S649" s="222">
        <f>_xlfn.XLOOKUP(A649,FedEx!A:A,FedEx!B:B,"N/A")</f>
        <v>236.51</v>
      </c>
      <c r="T649" s="5">
        <f t="shared" si="205"/>
        <v>18487.560981999999</v>
      </c>
      <c r="U649" s="5">
        <f t="shared" si="215"/>
        <v>-1.614250854500443E-2</v>
      </c>
      <c r="V649" s="222">
        <f>_xlfn.XLOOKUP($A649,'General Motors'!A:A,'General Motors'!B:B,"N/A")</f>
        <v>52.57</v>
      </c>
      <c r="W649" s="5">
        <f t="shared" si="206"/>
        <v>4109.3022739999997</v>
      </c>
      <c r="X649" s="5">
        <f t="shared" si="216"/>
        <v>2.3945538701730662E-4</v>
      </c>
      <c r="Y649" s="222">
        <f>_xlfn.XLOOKUP($A649,Chevron!A:A,Chevron!B:B,"N/A")</f>
        <v>153.02000000000001</v>
      </c>
      <c r="Z649" s="5">
        <f t="shared" si="207"/>
        <v>11961.297964000001</v>
      </c>
      <c r="AA649" s="5">
        <f t="shared" si="217"/>
        <v>-8.4163529967223871E-3</v>
      </c>
      <c r="AB649" s="222">
        <f>_xlfn.XLOOKUP($A649,Boeing!A:A,Boeing!B:B,"N/A")</f>
        <v>226.6</v>
      </c>
      <c r="AC649" s="5">
        <f t="shared" si="208"/>
        <v>17712.914119999998</v>
      </c>
      <c r="AD649" s="5">
        <f t="shared" si="218"/>
        <v>2.9726798221126005E-2</v>
      </c>
      <c r="AE649" s="222">
        <f>_xlfn.XLOOKUP(A649,Amazon!A:A,Amazon!B:B,"N/A")</f>
        <v>222.54</v>
      </c>
      <c r="AF649" s="5">
        <f t="shared" si="209"/>
        <v>17395.551228</v>
      </c>
      <c r="AG649" s="5">
        <f t="shared" si="219"/>
        <v>7.4046422431288672E-3</v>
      </c>
      <c r="AH649" s="393">
        <v>6263.26</v>
      </c>
      <c r="AI649" s="393">
        <v>489587.76030000002</v>
      </c>
      <c r="AJ649" s="393">
        <v>-9.7099999999999997E-4</v>
      </c>
    </row>
    <row r="650" spans="1:36">
      <c r="A650" s="4">
        <v>45848</v>
      </c>
      <c r="B650" s="222">
        <f>_xlfn.XLOOKUP(A650,'USD RUB'!B:B,'USD RUB'!C:C,"N/A")</f>
        <v>78.172700000000006</v>
      </c>
      <c r="C650" s="222">
        <f>IFERROR(EXP(_xlfn.XLOOKUP(A650,'Bonds (CP)'!$A$4:$A$513,'Work Sheet'!$B$3:$B$512)/252)-1,"N/A")</f>
        <v>0.48481130733388755</v>
      </c>
      <c r="D650" s="222">
        <f>IFERROR(_xlfn.XLOOKUP($A650,Intel!$A$2:$A$502,Intel!$B$2:$B$502),"N/A")</f>
        <v>23.82</v>
      </c>
      <c r="E650" s="5">
        <f t="shared" si="200"/>
        <v>1862.0737140000001</v>
      </c>
      <c r="F650" s="5">
        <f t="shared" si="210"/>
        <v>1.6270105535003188E-2</v>
      </c>
      <c r="G650" s="222">
        <f>IFERROR(_xlfn.XLOOKUP(A650,Apple!A:A,Apple!B:B),"N/A")</f>
        <v>212.41</v>
      </c>
      <c r="H650" s="5">
        <f t="shared" si="201"/>
        <v>16604.663207000001</v>
      </c>
      <c r="I650" s="5">
        <f t="shared" si="211"/>
        <v>6.0728808107184395E-3</v>
      </c>
      <c r="J650" s="222">
        <f>IFERROR(_xlfn.XLOOKUP(A650,Microsoft!A:A,Microsoft!B:B),"N/A")</f>
        <v>501.48</v>
      </c>
      <c r="K650" s="5">
        <f t="shared" si="202"/>
        <v>39202.045596000004</v>
      </c>
      <c r="L650" s="5">
        <f t="shared" si="212"/>
        <v>-3.9743614139927663E-3</v>
      </c>
      <c r="M650" s="222">
        <f>IFERROR(_xlfn.XLOOKUP($A650,Cisco!A:A,Cisco!B:B),"N/A")</f>
        <v>68.760000000000005</v>
      </c>
      <c r="N650" s="5">
        <f t="shared" si="203"/>
        <v>5375.1548520000006</v>
      </c>
      <c r="O650" s="5">
        <f t="shared" si="213"/>
        <v>-7.3053502646133195E-3</v>
      </c>
      <c r="P650" s="222">
        <f>IFERROR(_xlfn.XLOOKUP($A650,Disney!A:A,Disney!B:B),"N/A")</f>
        <v>121.56</v>
      </c>
      <c r="Q650" s="5">
        <f t="shared" si="204"/>
        <v>9502.6734120000001</v>
      </c>
      <c r="R650" s="5">
        <f t="shared" si="214"/>
        <v>7.9346487554385892E-3</v>
      </c>
      <c r="S650" s="222">
        <f>_xlfn.XLOOKUP(A650,FedEx!A:A,FedEx!B:B,"N/A")</f>
        <v>238.73</v>
      </c>
      <c r="T650" s="5">
        <f t="shared" si="205"/>
        <v>18662.168670999999</v>
      </c>
      <c r="U650" s="5">
        <f t="shared" si="215"/>
        <v>9.4446038160471701E-3</v>
      </c>
      <c r="V650" s="222">
        <f>_xlfn.XLOOKUP($A650,'General Motors'!A:A,'General Motors'!B:B,"N/A")</f>
        <v>53.15</v>
      </c>
      <c r="W650" s="5">
        <f t="shared" si="206"/>
        <v>4154.8790049999998</v>
      </c>
      <c r="X650" s="5">
        <f t="shared" si="216"/>
        <v>1.1091111814375054E-2</v>
      </c>
      <c r="Y650" s="222">
        <f>_xlfn.XLOOKUP($A650,Chevron!A:A,Chevron!B:B,"N/A")</f>
        <v>154.16999999999999</v>
      </c>
      <c r="Z650" s="5">
        <f t="shared" si="207"/>
        <v>12051.885158999999</v>
      </c>
      <c r="AA650" s="5">
        <f t="shared" si="217"/>
        <v>7.5733582820727285E-3</v>
      </c>
      <c r="AB650" s="222">
        <f>_xlfn.XLOOKUP($A650,Boeing!A:A,Boeing!B:B,"N/A")</f>
        <v>226.09</v>
      </c>
      <c r="AC650" s="5">
        <f t="shared" si="208"/>
        <v>17674.065743000003</v>
      </c>
      <c r="AD650" s="5">
        <f t="shared" si="218"/>
        <v>-2.19322335877703E-3</v>
      </c>
      <c r="AE650" s="222">
        <f>_xlfn.XLOOKUP(A650,Amazon!A:A,Amazon!B:B,"N/A")</f>
        <v>222.26</v>
      </c>
      <c r="AF650" s="5">
        <f t="shared" si="209"/>
        <v>17374.664302000001</v>
      </c>
      <c r="AG650" s="5">
        <f t="shared" si="219"/>
        <v>-1.2007050381007689E-3</v>
      </c>
      <c r="AH650" s="393">
        <v>6280.46</v>
      </c>
      <c r="AI650" s="393">
        <v>490960.51539999997</v>
      </c>
      <c r="AJ650" s="393">
        <v>2.8038999999999998E-3</v>
      </c>
    </row>
    <row r="651" spans="1:36">
      <c r="A651" s="4">
        <v>45849</v>
      </c>
      <c r="B651" s="222">
        <f>_xlfn.XLOOKUP(A651,'USD RUB'!B:B,'USD RUB'!C:C,"N/A")</f>
        <v>77.902900000000002</v>
      </c>
      <c r="C651" s="222">
        <f>IFERROR(EXP(_xlfn.XLOOKUP(A651,'Bonds (CP)'!$A$4:$A$513,'Work Sheet'!$B$3:$B$512)/252)-1,"N/A")</f>
        <v>0.4825563438584155</v>
      </c>
      <c r="D651" s="222">
        <f>IFERROR(_xlfn.XLOOKUP($A651,Intel!$A$2:$A$502,Intel!$B$2:$B$502),"N/A")</f>
        <v>23.43</v>
      </c>
      <c r="E651" s="5">
        <f t="shared" si="200"/>
        <v>1825.2649470000001</v>
      </c>
      <c r="F651" s="5">
        <f t="shared" si="210"/>
        <v>-1.9767620757037307E-2</v>
      </c>
      <c r="G651" s="222">
        <f>IFERROR(_xlfn.XLOOKUP(A651,Apple!A:A,Apple!B:B),"N/A")</f>
        <v>211.16</v>
      </c>
      <c r="H651" s="5">
        <f t="shared" si="201"/>
        <v>16449.976364000002</v>
      </c>
      <c r="I651" s="5">
        <f t="shared" si="211"/>
        <v>-9.3158675410404124E-3</v>
      </c>
      <c r="J651" s="222">
        <f>IFERROR(_xlfn.XLOOKUP(A651,Microsoft!A:A,Microsoft!B:B),"N/A")</f>
        <v>503.32</v>
      </c>
      <c r="K651" s="5">
        <f t="shared" si="202"/>
        <v>39210.087628000001</v>
      </c>
      <c r="L651" s="5">
        <f t="shared" si="212"/>
        <v>2.0514317244746394E-4</v>
      </c>
      <c r="M651" s="222">
        <f>IFERROR(_xlfn.XLOOKUP($A651,Cisco!A:A,Cisco!B:B),"N/A")</f>
        <v>67.95</v>
      </c>
      <c r="N651" s="5">
        <f t="shared" si="203"/>
        <v>5293.5020550000008</v>
      </c>
      <c r="O651" s="5">
        <f t="shared" si="213"/>
        <v>-1.5190780405073934E-2</v>
      </c>
      <c r="P651" s="222">
        <f>IFERROR(_xlfn.XLOOKUP($A651,Disney!A:A,Disney!B:B),"N/A")</f>
        <v>119.87</v>
      </c>
      <c r="Q651" s="5">
        <f t="shared" si="204"/>
        <v>9338.2206230000011</v>
      </c>
      <c r="R651" s="5">
        <f t="shared" si="214"/>
        <v>-1.730594979643596E-2</v>
      </c>
      <c r="S651" s="222">
        <f>_xlfn.XLOOKUP(A651,FedEx!A:A,FedEx!B:B,"N/A")</f>
        <v>236.06</v>
      </c>
      <c r="T651" s="5">
        <f t="shared" si="205"/>
        <v>18389.758573999999</v>
      </c>
      <c r="U651" s="5">
        <f t="shared" si="215"/>
        <v>-1.4596915385472364E-2</v>
      </c>
      <c r="V651" s="222">
        <f>_xlfn.XLOOKUP($A651,'General Motors'!A:A,'General Motors'!B:B,"N/A")</f>
        <v>53.39</v>
      </c>
      <c r="W651" s="5">
        <f t="shared" si="206"/>
        <v>4159.235831</v>
      </c>
      <c r="X651" s="5">
        <f t="shared" si="216"/>
        <v>1.0486047836186785E-3</v>
      </c>
      <c r="Y651" s="222">
        <f>_xlfn.XLOOKUP($A651,Chevron!A:A,Chevron!B:B,"N/A")</f>
        <v>155.31</v>
      </c>
      <c r="Z651" s="5">
        <f t="shared" si="207"/>
        <v>12099.099399000001</v>
      </c>
      <c r="AA651" s="5">
        <f t="shared" si="217"/>
        <v>3.917581305920681E-3</v>
      </c>
      <c r="AB651" s="222">
        <f>_xlfn.XLOOKUP($A651,Boeing!A:A,Boeing!B:B,"N/A")</f>
        <v>226.84</v>
      </c>
      <c r="AC651" s="5">
        <f t="shared" si="208"/>
        <v>17671.493836000001</v>
      </c>
      <c r="AD651" s="5">
        <f t="shared" si="218"/>
        <v>-1.4551869600354372E-4</v>
      </c>
      <c r="AE651" s="222">
        <f>_xlfn.XLOOKUP(A651,Amazon!A:A,Amazon!B:B,"N/A")</f>
        <v>225.02</v>
      </c>
      <c r="AF651" s="5">
        <f t="shared" si="209"/>
        <v>17529.710558000002</v>
      </c>
      <c r="AG651" s="5">
        <f t="shared" si="219"/>
        <v>8.9236979377007586E-3</v>
      </c>
      <c r="AH651" s="393">
        <v>6259.75</v>
      </c>
      <c r="AI651" s="393">
        <v>487652.67830000003</v>
      </c>
      <c r="AJ651" s="393">
        <v>-6.7375000000000004E-3</v>
      </c>
    </row>
    <row r="652" spans="1:36">
      <c r="A652" s="4">
        <v>45850</v>
      </c>
      <c r="B652" s="222">
        <f>_xlfn.XLOOKUP(A652,'USD RUB'!B:B,'USD RUB'!C:C,"N/A")</f>
        <v>77.885499999999993</v>
      </c>
      <c r="C652" s="222" t="str">
        <f>IFERROR(EXP(_xlfn.XLOOKUP(A652,'Bonds (CP)'!$A$4:$A$513,'Work Sheet'!$B$3:$B$512)/252)-1,"N/A")</f>
        <v>N/A</v>
      </c>
      <c r="D652" s="222" t="str">
        <f>IFERROR(_xlfn.XLOOKUP($A652,Intel!$A$2:$A$502,Intel!$B$2:$B$502),"N/A")</f>
        <v>N/A</v>
      </c>
      <c r="E652" s="5" t="str">
        <f t="shared" si="200"/>
        <v>N/A</v>
      </c>
      <c r="F652" s="5" t="str">
        <f t="shared" si="210"/>
        <v>N/A</v>
      </c>
      <c r="G652" s="222" t="str">
        <f>IFERROR(_xlfn.XLOOKUP(A652,Apple!A:A,Apple!B:B),"N/A")</f>
        <v>N/A</v>
      </c>
      <c r="H652" s="5" t="str">
        <f t="shared" si="201"/>
        <v>N/A</v>
      </c>
      <c r="I652" s="5" t="str">
        <f t="shared" si="211"/>
        <v>N/A</v>
      </c>
      <c r="J652" s="222" t="str">
        <f>IFERROR(_xlfn.XLOOKUP(A652,Microsoft!A:A,Microsoft!B:B),"N/A")</f>
        <v>N/A</v>
      </c>
      <c r="K652" s="5" t="str">
        <f t="shared" si="202"/>
        <v>N/A</v>
      </c>
      <c r="L652" s="5" t="str">
        <f t="shared" si="212"/>
        <v>N/A</v>
      </c>
      <c r="M652" s="222" t="str">
        <f>IFERROR(_xlfn.XLOOKUP($A652,Cisco!A:A,Cisco!B:B),"N/A")</f>
        <v>N/A</v>
      </c>
      <c r="N652" s="5" t="str">
        <f t="shared" si="203"/>
        <v>N/A</v>
      </c>
      <c r="O652" s="5" t="str">
        <f t="shared" si="213"/>
        <v>N/A</v>
      </c>
      <c r="P652" s="222" t="str">
        <f>IFERROR(_xlfn.XLOOKUP($A652,Disney!A:A,Disney!B:B),"N/A")</f>
        <v>N/A</v>
      </c>
      <c r="Q652" s="5" t="str">
        <f t="shared" si="204"/>
        <v>N/A</v>
      </c>
      <c r="R652" s="5" t="str">
        <f t="shared" si="214"/>
        <v>N/A</v>
      </c>
      <c r="S652" s="222" t="str">
        <f>_xlfn.XLOOKUP(A652,FedEx!A:A,FedEx!B:B,"N/A")</f>
        <v>N/A</v>
      </c>
      <c r="T652" s="5" t="str">
        <f t="shared" si="205"/>
        <v>N/A</v>
      </c>
      <c r="U652" s="5" t="str">
        <f t="shared" si="215"/>
        <v>N/A</v>
      </c>
      <c r="V652" s="222" t="str">
        <f>_xlfn.XLOOKUP($A652,'General Motors'!A:A,'General Motors'!B:B,"N/A")</f>
        <v>N/A</v>
      </c>
      <c r="W652" s="5" t="str">
        <f t="shared" si="206"/>
        <v>N/A</v>
      </c>
      <c r="X652" s="5" t="str">
        <f t="shared" si="216"/>
        <v>N/A</v>
      </c>
      <c r="Y652" s="222" t="str">
        <f>_xlfn.XLOOKUP($A652,Chevron!A:A,Chevron!B:B,"N/A")</f>
        <v>N/A</v>
      </c>
      <c r="Z652" s="5" t="str">
        <f t="shared" si="207"/>
        <v>N/A</v>
      </c>
      <c r="AA652" s="5" t="str">
        <f t="shared" si="217"/>
        <v>N/A</v>
      </c>
      <c r="AB652" s="222" t="str">
        <f>_xlfn.XLOOKUP($A652,Boeing!A:A,Boeing!B:B,"N/A")</f>
        <v>N/A</v>
      </c>
      <c r="AC652" s="5" t="str">
        <f t="shared" si="208"/>
        <v>N/A</v>
      </c>
      <c r="AD652" s="5" t="str">
        <f t="shared" si="218"/>
        <v>N/A</v>
      </c>
      <c r="AE652" s="222" t="str">
        <f>_xlfn.XLOOKUP(A652,Amazon!A:A,Amazon!B:B,"N/A")</f>
        <v>N/A</v>
      </c>
      <c r="AF652" s="5" t="str">
        <f t="shared" si="209"/>
        <v>N/A</v>
      </c>
      <c r="AG652" s="5" t="str">
        <f t="shared" si="219"/>
        <v>N/A</v>
      </c>
      <c r="AH652" s="6" t="s">
        <v>36</v>
      </c>
      <c r="AI652" s="6" t="s">
        <v>36</v>
      </c>
      <c r="AJ652" s="6" t="s">
        <v>36</v>
      </c>
    </row>
    <row r="653" spans="1:36">
      <c r="A653" s="4">
        <v>45851</v>
      </c>
      <c r="B653" s="222" t="str">
        <f>_xlfn.XLOOKUP(A653,'USD RUB'!B:B,'USD RUB'!C:C,"N/A")</f>
        <v>N/A</v>
      </c>
      <c r="C653" s="222" t="str">
        <f>IFERROR(EXP(_xlfn.XLOOKUP(A653,'Bonds (CP)'!$A$4:$A$513,'Work Sheet'!$B$3:$B$512)/252)-1,"N/A")</f>
        <v>N/A</v>
      </c>
      <c r="D653" s="222" t="str">
        <f>IFERROR(_xlfn.XLOOKUP($A653,Intel!$A$2:$A$502,Intel!$B$2:$B$502),"N/A")</f>
        <v>N/A</v>
      </c>
      <c r="E653" s="5" t="str">
        <f t="shared" si="200"/>
        <v>N/A</v>
      </c>
      <c r="F653" s="5" t="str">
        <f t="shared" si="210"/>
        <v>N/A</v>
      </c>
      <c r="G653" s="222" t="str">
        <f>IFERROR(_xlfn.XLOOKUP(A653,Apple!A:A,Apple!B:B),"N/A")</f>
        <v>N/A</v>
      </c>
      <c r="H653" s="5" t="str">
        <f t="shared" si="201"/>
        <v>N/A</v>
      </c>
      <c r="I653" s="5" t="str">
        <f t="shared" si="211"/>
        <v>N/A</v>
      </c>
      <c r="J653" s="222" t="str">
        <f>IFERROR(_xlfn.XLOOKUP(A653,Microsoft!A:A,Microsoft!B:B),"N/A")</f>
        <v>N/A</v>
      </c>
      <c r="K653" s="5" t="str">
        <f t="shared" si="202"/>
        <v>N/A</v>
      </c>
      <c r="L653" s="5" t="str">
        <f t="shared" si="212"/>
        <v>N/A</v>
      </c>
      <c r="M653" s="222" t="str">
        <f>IFERROR(_xlfn.XLOOKUP($A653,Cisco!A:A,Cisco!B:B),"N/A")</f>
        <v>N/A</v>
      </c>
      <c r="N653" s="5" t="str">
        <f t="shared" si="203"/>
        <v>N/A</v>
      </c>
      <c r="O653" s="5" t="str">
        <f t="shared" si="213"/>
        <v>N/A</v>
      </c>
      <c r="P653" s="222" t="str">
        <f>IFERROR(_xlfn.XLOOKUP($A653,Disney!A:A,Disney!B:B),"N/A")</f>
        <v>N/A</v>
      </c>
      <c r="Q653" s="5" t="str">
        <f t="shared" si="204"/>
        <v>N/A</v>
      </c>
      <c r="R653" s="5" t="str">
        <f t="shared" si="214"/>
        <v>N/A</v>
      </c>
      <c r="S653" s="222" t="str">
        <f>_xlfn.XLOOKUP(A653,FedEx!A:A,FedEx!B:B,"N/A")</f>
        <v>N/A</v>
      </c>
      <c r="T653" s="5" t="str">
        <f t="shared" si="205"/>
        <v>N/A</v>
      </c>
      <c r="U653" s="5" t="str">
        <f t="shared" si="215"/>
        <v>N/A</v>
      </c>
      <c r="V653" s="222" t="str">
        <f>_xlfn.XLOOKUP($A653,'General Motors'!A:A,'General Motors'!B:B,"N/A")</f>
        <v>N/A</v>
      </c>
      <c r="W653" s="5" t="str">
        <f t="shared" si="206"/>
        <v>N/A</v>
      </c>
      <c r="X653" s="5" t="str">
        <f t="shared" si="216"/>
        <v>N/A</v>
      </c>
      <c r="Y653" s="222" t="str">
        <f>_xlfn.XLOOKUP($A653,Chevron!A:A,Chevron!B:B,"N/A")</f>
        <v>N/A</v>
      </c>
      <c r="Z653" s="5" t="str">
        <f t="shared" si="207"/>
        <v>N/A</v>
      </c>
      <c r="AA653" s="5" t="str">
        <f t="shared" si="217"/>
        <v>N/A</v>
      </c>
      <c r="AB653" s="222" t="str">
        <f>_xlfn.XLOOKUP($A653,Boeing!A:A,Boeing!B:B,"N/A")</f>
        <v>N/A</v>
      </c>
      <c r="AC653" s="5" t="str">
        <f t="shared" si="208"/>
        <v>N/A</v>
      </c>
      <c r="AD653" s="5" t="str">
        <f t="shared" si="218"/>
        <v>N/A</v>
      </c>
      <c r="AE653" s="222" t="str">
        <f>_xlfn.XLOOKUP(A653,Amazon!A:A,Amazon!B:B,"N/A")</f>
        <v>N/A</v>
      </c>
      <c r="AF653" s="5" t="str">
        <f t="shared" si="209"/>
        <v>N/A</v>
      </c>
      <c r="AG653" s="5" t="str">
        <f t="shared" si="219"/>
        <v>N/A</v>
      </c>
      <c r="AH653" s="6" t="s">
        <v>36</v>
      </c>
      <c r="AI653" s="6" t="s">
        <v>36</v>
      </c>
      <c r="AJ653" s="6" t="s">
        <v>36</v>
      </c>
    </row>
    <row r="654" spans="1:36">
      <c r="A654" s="4">
        <v>45852</v>
      </c>
      <c r="B654" s="222" t="str">
        <f>_xlfn.XLOOKUP(A654,'USD RUB'!B:B,'USD RUB'!C:C,"N/A")</f>
        <v>N/A</v>
      </c>
      <c r="C654" s="222">
        <f>IFERROR(EXP(_xlfn.XLOOKUP(A654,'Bonds (CP)'!$A$4:$A$513,'Work Sheet'!$B$3:$B$512)/252)-1,"N/A")</f>
        <v>0.49021593421043774</v>
      </c>
      <c r="D654" s="222">
        <f>IFERROR(_xlfn.XLOOKUP($A654,Intel!$A$2:$A$502,Intel!$B$2:$B$502),"N/A")</f>
        <v>23.3</v>
      </c>
      <c r="E654" s="5" t="str">
        <f t="shared" si="200"/>
        <v>N/A</v>
      </c>
      <c r="F654" s="5" t="str">
        <f t="shared" si="210"/>
        <v>N/A</v>
      </c>
      <c r="G654" s="222">
        <f>IFERROR(_xlfn.XLOOKUP(A654,Apple!A:A,Apple!B:B),"N/A")</f>
        <v>208.62</v>
      </c>
      <c r="H654" s="5" t="str">
        <f t="shared" si="201"/>
        <v>N/A</v>
      </c>
      <c r="I654" s="5" t="str">
        <f t="shared" si="211"/>
        <v>N/A</v>
      </c>
      <c r="J654" s="222">
        <f>IFERROR(_xlfn.XLOOKUP(A654,Microsoft!A:A,Microsoft!B:B),"N/A")</f>
        <v>503.02</v>
      </c>
      <c r="K654" s="5" t="str">
        <f t="shared" si="202"/>
        <v>N/A</v>
      </c>
      <c r="L654" s="5" t="str">
        <f t="shared" si="212"/>
        <v>N/A</v>
      </c>
      <c r="M654" s="222">
        <f>IFERROR(_xlfn.XLOOKUP($A654,Cisco!A:A,Cisco!B:B),"N/A")</f>
        <v>67.819999999999993</v>
      </c>
      <c r="N654" s="5" t="str">
        <f t="shared" si="203"/>
        <v>N/A</v>
      </c>
      <c r="O654" s="5" t="str">
        <f t="shared" si="213"/>
        <v>N/A</v>
      </c>
      <c r="P654" s="222">
        <f>IFERROR(_xlfn.XLOOKUP($A654,Disney!A:A,Disney!B:B),"N/A")</f>
        <v>119.97</v>
      </c>
      <c r="Q654" s="5" t="str">
        <f t="shared" si="204"/>
        <v>N/A</v>
      </c>
      <c r="R654" s="5" t="str">
        <f t="shared" si="214"/>
        <v>N/A</v>
      </c>
      <c r="S654" s="222">
        <f>_xlfn.XLOOKUP(A654,FedEx!A:A,FedEx!B:B,"N/A")</f>
        <v>233.98</v>
      </c>
      <c r="T654" s="5" t="str">
        <f t="shared" si="205"/>
        <v>N/A</v>
      </c>
      <c r="U654" s="5" t="str">
        <f t="shared" si="215"/>
        <v>N/A</v>
      </c>
      <c r="V654" s="222">
        <f>_xlfn.XLOOKUP($A654,'General Motors'!A:A,'General Motors'!B:B,"N/A")</f>
        <v>53.33</v>
      </c>
      <c r="W654" s="5" t="str">
        <f t="shared" si="206"/>
        <v>N/A</v>
      </c>
      <c r="X654" s="5" t="str">
        <f t="shared" si="216"/>
        <v>N/A</v>
      </c>
      <c r="Y654" s="222">
        <f>_xlfn.XLOOKUP($A654,Chevron!A:A,Chevron!B:B,"N/A")</f>
        <v>151.65</v>
      </c>
      <c r="Z654" s="5" t="str">
        <f t="shared" si="207"/>
        <v>N/A</v>
      </c>
      <c r="AA654" s="5" t="str">
        <f t="shared" si="217"/>
        <v>N/A</v>
      </c>
      <c r="AB654" s="222">
        <f>_xlfn.XLOOKUP($A654,Boeing!A:A,Boeing!B:B,"N/A")</f>
        <v>230.51</v>
      </c>
      <c r="AC654" s="5" t="str">
        <f t="shared" si="208"/>
        <v>N/A</v>
      </c>
      <c r="AD654" s="5" t="str">
        <f t="shared" si="218"/>
        <v>N/A</v>
      </c>
      <c r="AE654" s="222">
        <f>_xlfn.XLOOKUP(A654,Amazon!A:A,Amazon!B:B,"N/A")</f>
        <v>225.69</v>
      </c>
      <c r="AF654" s="5" t="str">
        <f t="shared" si="209"/>
        <v>N/A</v>
      </c>
      <c r="AG654" s="5" t="str">
        <f t="shared" si="219"/>
        <v>N/A</v>
      </c>
      <c r="AH654" s="393">
        <v>6268.56</v>
      </c>
      <c r="AI654" s="6" t="s">
        <v>36</v>
      </c>
      <c r="AJ654" s="6" t="s">
        <v>36</v>
      </c>
    </row>
    <row r="655" spans="1:36">
      <c r="A655" s="4">
        <v>45853</v>
      </c>
      <c r="B655" s="222">
        <f>_xlfn.XLOOKUP(A655,'USD RUB'!B:B,'USD RUB'!C:C,"N/A")</f>
        <v>78.372200000000007</v>
      </c>
      <c r="C655" s="222">
        <f>IFERROR(EXP(_xlfn.XLOOKUP(A655,'Bonds (CP)'!$A$4:$A$513,'Work Sheet'!$B$3:$B$512)/252)-1,"N/A")</f>
        <v>0.49704156864196491</v>
      </c>
      <c r="D655" s="222">
        <f>IFERROR(_xlfn.XLOOKUP($A655,Intel!$A$2:$A$502,Intel!$B$2:$B$502),"N/A")</f>
        <v>22.92</v>
      </c>
      <c r="E655" s="5">
        <f t="shared" si="200"/>
        <v>1796.2908240000004</v>
      </c>
      <c r="F655" s="5" t="str">
        <f t="shared" si="210"/>
        <v>N/A</v>
      </c>
      <c r="G655" s="222">
        <f>IFERROR(_xlfn.XLOOKUP(A655,Apple!A:A,Apple!B:B),"N/A")</f>
        <v>209.11</v>
      </c>
      <c r="H655" s="5">
        <f t="shared" si="201"/>
        <v>16388.410742000004</v>
      </c>
      <c r="I655" s="5" t="str">
        <f t="shared" si="211"/>
        <v>N/A</v>
      </c>
      <c r="J655" s="222">
        <f>IFERROR(_xlfn.XLOOKUP(A655,Microsoft!A:A,Microsoft!B:B),"N/A")</f>
        <v>505.82</v>
      </c>
      <c r="K655" s="5">
        <f t="shared" si="202"/>
        <v>39642.226204000006</v>
      </c>
      <c r="L655" s="5" t="str">
        <f t="shared" si="212"/>
        <v>N/A</v>
      </c>
      <c r="M655" s="222">
        <f>IFERROR(_xlfn.XLOOKUP($A655,Cisco!A:A,Cisco!B:B),"N/A")</f>
        <v>67.180000000000007</v>
      </c>
      <c r="N655" s="5">
        <f t="shared" si="203"/>
        <v>5265.0443960000011</v>
      </c>
      <c r="O655" s="5" t="str">
        <f t="shared" si="213"/>
        <v>N/A</v>
      </c>
      <c r="P655" s="222">
        <f>IFERROR(_xlfn.XLOOKUP($A655,Disney!A:A,Disney!B:B),"N/A")</f>
        <v>118.98</v>
      </c>
      <c r="Q655" s="5">
        <f t="shared" si="204"/>
        <v>9324.7243560000006</v>
      </c>
      <c r="R655" s="5" t="str">
        <f t="shared" si="214"/>
        <v>N/A</v>
      </c>
      <c r="S655" s="222">
        <f>_xlfn.XLOOKUP(A655,FedEx!A:A,FedEx!B:B,"N/A")</f>
        <v>230.66</v>
      </c>
      <c r="T655" s="5">
        <f t="shared" si="205"/>
        <v>18077.331652000001</v>
      </c>
      <c r="U655" s="5" t="str">
        <f t="shared" si="215"/>
        <v>N/A</v>
      </c>
      <c r="V655" s="222">
        <f>_xlfn.XLOOKUP($A655,'General Motors'!A:A,'General Motors'!B:B,"N/A")</f>
        <v>52.71</v>
      </c>
      <c r="W655" s="5">
        <f t="shared" si="206"/>
        <v>4130.998662</v>
      </c>
      <c r="X655" s="5" t="str">
        <f t="shared" si="216"/>
        <v>N/A</v>
      </c>
      <c r="Y655" s="222">
        <f>_xlfn.XLOOKUP($A655,Chevron!A:A,Chevron!B:B,"N/A")</f>
        <v>150.69</v>
      </c>
      <c r="Z655" s="5">
        <f t="shared" si="207"/>
        <v>11809.906818000001</v>
      </c>
      <c r="AA655" s="5" t="str">
        <f t="shared" si="217"/>
        <v>N/A</v>
      </c>
      <c r="AB655" s="222">
        <f>_xlfn.XLOOKUP($A655,Boeing!A:A,Boeing!B:B,"N/A")</f>
        <v>230</v>
      </c>
      <c r="AC655" s="5">
        <f t="shared" si="208"/>
        <v>18025.606</v>
      </c>
      <c r="AD655" s="5" t="str">
        <f t="shared" si="218"/>
        <v>N/A</v>
      </c>
      <c r="AE655" s="222">
        <f>_xlfn.XLOOKUP(A655,Amazon!A:A,Amazon!B:B,"N/A")</f>
        <v>226.35</v>
      </c>
      <c r="AF655" s="5">
        <f t="shared" si="209"/>
        <v>17739.547470000001</v>
      </c>
      <c r="AG655" s="5" t="str">
        <f t="shared" si="219"/>
        <v>N/A</v>
      </c>
      <c r="AH655" s="393">
        <v>6243.76</v>
      </c>
      <c r="AI655" s="393">
        <v>489337.20750000002</v>
      </c>
      <c r="AJ655" s="6" t="s">
        <v>36</v>
      </c>
    </row>
    <row r="656" spans="1:36">
      <c r="A656" s="4">
        <v>45854</v>
      </c>
      <c r="B656" s="222">
        <f>_xlfn.XLOOKUP(A656,'USD RUB'!B:B,'USD RUB'!C:C,"N/A")</f>
        <v>77.958399999999997</v>
      </c>
      <c r="C656" s="222" t="str">
        <f>IFERROR(EXP(_xlfn.XLOOKUP(A656,'Bonds (CP)'!$A$4:$A$513,'Work Sheet'!$B$3:$B$512)/252)-1,"N/A")</f>
        <v>N/A</v>
      </c>
      <c r="D656" s="222">
        <f>IFERROR(_xlfn.XLOOKUP($A656,Intel!$A$2:$A$502,Intel!$B$2:$B$502),"N/A")</f>
        <v>22.69</v>
      </c>
      <c r="E656" s="5">
        <f t="shared" si="200"/>
        <v>1768.876096</v>
      </c>
      <c r="F656" s="5">
        <f t="shared" si="210"/>
        <v>-1.5261853834421468E-2</v>
      </c>
      <c r="G656" s="222">
        <f>IFERROR(_xlfn.XLOOKUP(A656,Apple!A:A,Apple!B:B),"N/A")</f>
        <v>210.16</v>
      </c>
      <c r="H656" s="5">
        <f t="shared" si="201"/>
        <v>16383.737343999999</v>
      </c>
      <c r="I656" s="5">
        <f t="shared" si="211"/>
        <v>-2.85164807837468E-4</v>
      </c>
      <c r="J656" s="222">
        <f>IFERROR(_xlfn.XLOOKUP(A656,Microsoft!A:A,Microsoft!B:B),"N/A")</f>
        <v>505.62</v>
      </c>
      <c r="K656" s="5">
        <f t="shared" si="202"/>
        <v>39417.326207999999</v>
      </c>
      <c r="L656" s="5">
        <f t="shared" si="212"/>
        <v>-5.6732433451811559E-3</v>
      </c>
      <c r="M656" s="222">
        <f>IFERROR(_xlfn.XLOOKUP($A656,Cisco!A:A,Cisco!B:B),"N/A")</f>
        <v>67.37</v>
      </c>
      <c r="N656" s="5">
        <f t="shared" si="203"/>
        <v>5252.0574080000006</v>
      </c>
      <c r="O656" s="5">
        <f t="shared" si="213"/>
        <v>-2.4666435880136284E-3</v>
      </c>
      <c r="P656" s="222">
        <f>IFERROR(_xlfn.XLOOKUP($A656,Disney!A:A,Disney!B:B),"N/A")</f>
        <v>119.82</v>
      </c>
      <c r="Q656" s="5">
        <f t="shared" si="204"/>
        <v>9340.975488</v>
      </c>
      <c r="R656" s="5">
        <f t="shared" si="214"/>
        <v>1.74280025656115E-3</v>
      </c>
      <c r="S656" s="222">
        <f>_xlfn.XLOOKUP(A656,FedEx!A:A,FedEx!B:B,"N/A")</f>
        <v>228.75</v>
      </c>
      <c r="T656" s="5">
        <f t="shared" si="205"/>
        <v>17832.984</v>
      </c>
      <c r="U656" s="5">
        <f t="shared" si="215"/>
        <v>-1.3516798646163397E-2</v>
      </c>
      <c r="V656" s="222">
        <f>_xlfn.XLOOKUP($A656,'General Motors'!A:A,'General Motors'!B:B,"N/A")</f>
        <v>53.18</v>
      </c>
      <c r="W656" s="5">
        <f t="shared" si="206"/>
        <v>4145.8277120000002</v>
      </c>
      <c r="X656" s="5">
        <f t="shared" si="216"/>
        <v>3.5897009932268631E-3</v>
      </c>
      <c r="Y656" s="222">
        <f>_xlfn.XLOOKUP($A656,Chevron!A:A,Chevron!B:B,"N/A")</f>
        <v>149.91999999999999</v>
      </c>
      <c r="Z656" s="5">
        <f t="shared" si="207"/>
        <v>11687.523327999999</v>
      </c>
      <c r="AA656" s="5">
        <f t="shared" si="217"/>
        <v>-1.0362782017337535E-2</v>
      </c>
      <c r="AB656" s="222">
        <f>_xlfn.XLOOKUP($A656,Boeing!A:A,Boeing!B:B,"N/A")</f>
        <v>229.9</v>
      </c>
      <c r="AC656" s="5">
        <f t="shared" si="208"/>
        <v>17922.636159999998</v>
      </c>
      <c r="AD656" s="5">
        <f t="shared" si="218"/>
        <v>-5.7124204312466453E-3</v>
      </c>
      <c r="AE656" s="222">
        <f>_xlfn.XLOOKUP(A656,Amazon!A:A,Amazon!B:B,"N/A")</f>
        <v>223.19</v>
      </c>
      <c r="AF656" s="5">
        <f t="shared" si="209"/>
        <v>17399.535295999998</v>
      </c>
      <c r="AG656" s="5">
        <f t="shared" si="219"/>
        <v>-1.9166902344888492E-2</v>
      </c>
      <c r="AH656" s="8">
        <v>1593736</v>
      </c>
      <c r="AI656" s="393">
        <v>488308.03009999997</v>
      </c>
      <c r="AJ656" s="393">
        <v>-2.1031999999999999E-3</v>
      </c>
    </row>
    <row r="657" spans="1:36">
      <c r="A657" s="4">
        <v>45855</v>
      </c>
      <c r="B657" s="222">
        <f>_xlfn.XLOOKUP(A657,'USD RUB'!B:B,'USD RUB'!C:C,"N/A")</f>
        <v>77.958500000000001</v>
      </c>
      <c r="C657" s="222" t="str">
        <f>IFERROR(EXP(_xlfn.XLOOKUP(A657,'Bonds (CP)'!$A$4:$A$513,'Work Sheet'!$B$3:$B$512)/252)-1,"N/A")</f>
        <v>N/A</v>
      </c>
      <c r="D657" s="222">
        <f>IFERROR(_xlfn.XLOOKUP($A657,Intel!$A$2:$A$502,Intel!$B$2:$B$502),"N/A")</f>
        <v>22.8</v>
      </c>
      <c r="E657" s="5">
        <f t="shared" si="200"/>
        <v>1777.4538</v>
      </c>
      <c r="F657" s="5">
        <f t="shared" si="210"/>
        <v>4.8492395930936905E-3</v>
      </c>
      <c r="G657" s="222">
        <f>IFERROR(_xlfn.XLOOKUP(A657,Apple!A:A,Apple!B:B),"N/A")</f>
        <v>210.02</v>
      </c>
      <c r="H657" s="5">
        <f t="shared" si="201"/>
        <v>16372.84417</v>
      </c>
      <c r="I657" s="5">
        <f t="shared" si="211"/>
        <v>-6.6487723596153625E-4</v>
      </c>
      <c r="J657" s="222">
        <f>IFERROR(_xlfn.XLOOKUP(A657,Microsoft!A:A,Microsoft!B:B),"N/A")</f>
        <v>511.7</v>
      </c>
      <c r="K657" s="5">
        <f t="shared" si="202"/>
        <v>39891.364450000001</v>
      </c>
      <c r="L657" s="5">
        <f t="shared" si="212"/>
        <v>1.2026138949622345E-2</v>
      </c>
      <c r="M657" s="222">
        <f>IFERROR(_xlfn.XLOOKUP($A657,Cisco!A:A,Cisco!B:B),"N/A")</f>
        <v>68.3</v>
      </c>
      <c r="N657" s="5">
        <f t="shared" si="203"/>
        <v>5324.5655500000003</v>
      </c>
      <c r="O657" s="5">
        <f t="shared" si="213"/>
        <v>1.3805664402973594E-2</v>
      </c>
      <c r="P657" s="222">
        <f>IFERROR(_xlfn.XLOOKUP($A657,Disney!A:A,Disney!B:B),"N/A")</f>
        <v>122.21</v>
      </c>
      <c r="Q657" s="5">
        <f t="shared" si="204"/>
        <v>9527.3082849999992</v>
      </c>
      <c r="R657" s="5">
        <f t="shared" si="214"/>
        <v>1.994789486808668E-2</v>
      </c>
      <c r="S657" s="222">
        <f>_xlfn.XLOOKUP(A657,FedEx!A:A,FedEx!B:B,"N/A")</f>
        <v>228.37</v>
      </c>
      <c r="T657" s="5">
        <f t="shared" si="205"/>
        <v>17803.382645000002</v>
      </c>
      <c r="U657" s="5">
        <f t="shared" si="215"/>
        <v>-1.6599215812675983E-3</v>
      </c>
      <c r="V657" s="222">
        <f>_xlfn.XLOOKUP($A657,'General Motors'!A:A,'General Motors'!B:B,"N/A")</f>
        <v>53.21</v>
      </c>
      <c r="W657" s="5">
        <f t="shared" si="206"/>
        <v>4148.1717850000005</v>
      </c>
      <c r="X657" s="5">
        <f t="shared" si="216"/>
        <v>5.6540530934645616E-4</v>
      </c>
      <c r="Y657" s="222">
        <f>_xlfn.XLOOKUP($A657,Chevron!A:A,Chevron!B:B,"N/A")</f>
        <v>151.38</v>
      </c>
      <c r="Z657" s="5">
        <f t="shared" si="207"/>
        <v>11801.35773</v>
      </c>
      <c r="AA657" s="5">
        <f t="shared" si="217"/>
        <v>9.7398224418756563E-3</v>
      </c>
      <c r="AB657" s="222">
        <f>_xlfn.XLOOKUP($A657,Boeing!A:A,Boeing!B:B,"N/A")</f>
        <v>231</v>
      </c>
      <c r="AC657" s="5">
        <f t="shared" si="208"/>
        <v>18008.413499999999</v>
      </c>
      <c r="AD657" s="5">
        <f t="shared" si="218"/>
        <v>4.7859778681129672E-3</v>
      </c>
      <c r="AE657" s="222">
        <f>_xlfn.XLOOKUP(A657,Amazon!A:A,Amazon!B:B,"N/A")</f>
        <v>223.88</v>
      </c>
      <c r="AF657" s="5">
        <f t="shared" si="209"/>
        <v>17453.348979999999</v>
      </c>
      <c r="AG657" s="5">
        <f t="shared" si="219"/>
        <v>3.0928230601867668E-3</v>
      </c>
      <c r="AH657" s="393">
        <v>6297.36</v>
      </c>
      <c r="AI657" s="393">
        <v>490932.73959999997</v>
      </c>
      <c r="AJ657" s="393">
        <v>5.3751099999999998E-3</v>
      </c>
    </row>
    <row r="658" spans="1:36">
      <c r="A658" s="4">
        <v>45856</v>
      </c>
      <c r="B658" s="222">
        <f>_xlfn.XLOOKUP(A658,'USD RUB'!B:B,'USD RUB'!C:C,"N/A")</f>
        <v>78.185599999999994</v>
      </c>
      <c r="C658" s="222" t="str">
        <f>IFERROR(EXP(_xlfn.XLOOKUP(A658,'Bonds (CP)'!$A$4:$A$513,'Work Sheet'!$B$3:$B$512)/252)-1,"N/A")</f>
        <v>N/A</v>
      </c>
      <c r="D658" s="222">
        <f>IFERROR(_xlfn.XLOOKUP($A658,Intel!$A$2:$A$502,Intel!$B$2:$B$502),"N/A")</f>
        <v>23.1</v>
      </c>
      <c r="E658" s="5">
        <f t="shared" si="200"/>
        <v>1806.08736</v>
      </c>
      <c r="F658" s="5">
        <f t="shared" si="210"/>
        <v>1.6109313220968202E-2</v>
      </c>
      <c r="G658" s="222">
        <f>IFERROR(_xlfn.XLOOKUP(A658,Apple!A:A,Apple!B:B),"N/A")</f>
        <v>211.18</v>
      </c>
      <c r="H658" s="5">
        <f t="shared" si="201"/>
        <v>16511.235008</v>
      </c>
      <c r="I658" s="5">
        <f t="shared" si="211"/>
        <v>8.4524616836929578E-3</v>
      </c>
      <c r="J658" s="222">
        <f>IFERROR(_xlfn.XLOOKUP(A658,Microsoft!A:A,Microsoft!B:B),"N/A")</f>
        <v>510.05</v>
      </c>
      <c r="K658" s="5">
        <f t="shared" si="202"/>
        <v>39878.565279999995</v>
      </c>
      <c r="L658" s="5">
        <f t="shared" si="212"/>
        <v>-3.2085064465636748E-4</v>
      </c>
      <c r="M658" s="222">
        <f>IFERROR(_xlfn.XLOOKUP($A658,Cisco!A:A,Cisco!B:B),"N/A")</f>
        <v>68.05</v>
      </c>
      <c r="N658" s="5">
        <f t="shared" si="203"/>
        <v>5320.5300799999995</v>
      </c>
      <c r="O658" s="5">
        <f t="shared" si="213"/>
        <v>-7.5789657618186013E-4</v>
      </c>
      <c r="P658" s="222">
        <f>IFERROR(_xlfn.XLOOKUP($A658,Disney!A:A,Disney!B:B),"N/A")</f>
        <v>121.42</v>
      </c>
      <c r="Q658" s="5">
        <f t="shared" si="204"/>
        <v>9493.2955519999996</v>
      </c>
      <c r="R658" s="5">
        <f t="shared" si="214"/>
        <v>-3.570025445019942E-3</v>
      </c>
      <c r="S658" s="222">
        <f>_xlfn.XLOOKUP(A658,FedEx!A:A,FedEx!B:B,"N/A")</f>
        <v>226.62</v>
      </c>
      <c r="T658" s="5">
        <f t="shared" si="205"/>
        <v>17718.420672</v>
      </c>
      <c r="U658" s="5">
        <f t="shared" si="215"/>
        <v>-4.7722376524813592E-3</v>
      </c>
      <c r="V658" s="222">
        <f>_xlfn.XLOOKUP($A658,'General Motors'!A:A,'General Motors'!B:B,"N/A")</f>
        <v>53.22</v>
      </c>
      <c r="W658" s="5">
        <f t="shared" si="206"/>
        <v>4161.0376319999996</v>
      </c>
      <c r="X658" s="5">
        <f t="shared" si="216"/>
        <v>3.1015704427965751E-3</v>
      </c>
      <c r="Y658" s="222">
        <f>_xlfn.XLOOKUP($A658,Chevron!A:A,Chevron!B:B,"N/A")</f>
        <v>150.04</v>
      </c>
      <c r="Z658" s="5">
        <f t="shared" si="207"/>
        <v>11730.967423999999</v>
      </c>
      <c r="AA658" s="5">
        <f t="shared" si="217"/>
        <v>-5.9645938722002745E-3</v>
      </c>
      <c r="AB658" s="222">
        <f>_xlfn.XLOOKUP($A658,Boeing!A:A,Boeing!B:B,"N/A")</f>
        <v>229.34</v>
      </c>
      <c r="AC658" s="5">
        <f t="shared" si="208"/>
        <v>17931.085503999999</v>
      </c>
      <c r="AD658" s="5">
        <f t="shared" si="218"/>
        <v>-4.2939926940260831E-3</v>
      </c>
      <c r="AE658" s="222">
        <f>_xlfn.XLOOKUP(A658,Amazon!A:A,Amazon!B:B,"N/A")</f>
        <v>226.13</v>
      </c>
      <c r="AF658" s="5">
        <f t="shared" si="209"/>
        <v>17680.109727999999</v>
      </c>
      <c r="AG658" s="5">
        <f t="shared" si="219"/>
        <v>1.2992391790243252E-2</v>
      </c>
      <c r="AH658" s="393">
        <v>6296.79</v>
      </c>
      <c r="AI658" s="393">
        <v>492318.30420000001</v>
      </c>
      <c r="AJ658" s="393">
        <v>2.8223100000000002E-3</v>
      </c>
    </row>
    <row r="659" spans="1:36">
      <c r="A659" s="4">
        <v>45857</v>
      </c>
      <c r="B659" s="222">
        <f>_xlfn.XLOOKUP(A659,'USD RUB'!B:B,'USD RUB'!C:C,"N/A")</f>
        <v>78.312899999999999</v>
      </c>
      <c r="C659" s="222" t="str">
        <f>IFERROR(EXP(_xlfn.XLOOKUP(A659,'Bonds (CP)'!$A$4:$A$513,'Work Sheet'!$B$3:$B$512)/252)-1,"N/A")</f>
        <v>N/A</v>
      </c>
      <c r="D659" s="222" t="str">
        <f>IFERROR(_xlfn.XLOOKUP($A659,Intel!$A$2:$A$502,Intel!$B$2:$B$502),"N/A")</f>
        <v>N/A</v>
      </c>
      <c r="E659" s="5" t="str">
        <f t="shared" si="200"/>
        <v>N/A</v>
      </c>
      <c r="F659" s="5" t="str">
        <f t="shared" si="210"/>
        <v>N/A</v>
      </c>
      <c r="G659" s="222" t="str">
        <f>IFERROR(_xlfn.XLOOKUP(A659,Apple!A:A,Apple!B:B),"N/A")</f>
        <v>N/A</v>
      </c>
      <c r="H659" s="5" t="str">
        <f t="shared" si="201"/>
        <v>N/A</v>
      </c>
      <c r="I659" s="5" t="str">
        <f t="shared" si="211"/>
        <v>N/A</v>
      </c>
      <c r="J659" s="222" t="str">
        <f>IFERROR(_xlfn.XLOOKUP(A659,Microsoft!A:A,Microsoft!B:B),"N/A")</f>
        <v>N/A</v>
      </c>
      <c r="K659" s="5" t="str">
        <f t="shared" si="202"/>
        <v>N/A</v>
      </c>
      <c r="L659" s="5" t="str">
        <f t="shared" si="212"/>
        <v>N/A</v>
      </c>
      <c r="M659" s="222" t="str">
        <f>IFERROR(_xlfn.XLOOKUP($A659,Cisco!A:A,Cisco!B:B),"N/A")</f>
        <v>N/A</v>
      </c>
      <c r="N659" s="5" t="str">
        <f t="shared" si="203"/>
        <v>N/A</v>
      </c>
      <c r="O659" s="5" t="str">
        <f t="shared" si="213"/>
        <v>N/A</v>
      </c>
      <c r="P659" s="222" t="str">
        <f>IFERROR(_xlfn.XLOOKUP($A659,Disney!A:A,Disney!B:B),"N/A")</f>
        <v>N/A</v>
      </c>
      <c r="Q659" s="5" t="str">
        <f t="shared" si="204"/>
        <v>N/A</v>
      </c>
      <c r="R659" s="5" t="str">
        <f t="shared" si="214"/>
        <v>N/A</v>
      </c>
      <c r="S659" s="222" t="str">
        <f>_xlfn.XLOOKUP(A659,FedEx!A:A,FedEx!B:B,"N/A")</f>
        <v>N/A</v>
      </c>
      <c r="T659" s="5" t="str">
        <f t="shared" si="205"/>
        <v>N/A</v>
      </c>
      <c r="U659" s="5" t="str">
        <f t="shared" si="215"/>
        <v>N/A</v>
      </c>
      <c r="V659" s="222" t="str">
        <f>_xlfn.XLOOKUP($A659,'General Motors'!A:A,'General Motors'!B:B,"N/A")</f>
        <v>N/A</v>
      </c>
      <c r="W659" s="5" t="str">
        <f t="shared" si="206"/>
        <v>N/A</v>
      </c>
      <c r="X659" s="5" t="str">
        <f t="shared" si="216"/>
        <v>N/A</v>
      </c>
      <c r="Y659" s="222" t="str">
        <f>_xlfn.XLOOKUP($A659,Chevron!A:A,Chevron!B:B,"N/A")</f>
        <v>N/A</v>
      </c>
      <c r="Z659" s="5" t="str">
        <f t="shared" si="207"/>
        <v>N/A</v>
      </c>
      <c r="AA659" s="5" t="str">
        <f t="shared" si="217"/>
        <v>N/A</v>
      </c>
      <c r="AB659" s="222" t="str">
        <f>_xlfn.XLOOKUP($A659,Boeing!A:A,Boeing!B:B,"N/A")</f>
        <v>N/A</v>
      </c>
      <c r="AC659" s="5" t="str">
        <f t="shared" si="208"/>
        <v>N/A</v>
      </c>
      <c r="AD659" s="5" t="str">
        <f t="shared" si="218"/>
        <v>N/A</v>
      </c>
      <c r="AE659" s="222" t="str">
        <f>_xlfn.XLOOKUP(A659,Amazon!A:A,Amazon!B:B,"N/A")</f>
        <v>N/A</v>
      </c>
      <c r="AF659" s="5" t="str">
        <f t="shared" si="209"/>
        <v>N/A</v>
      </c>
      <c r="AG659" s="5" t="str">
        <f t="shared" si="219"/>
        <v>N/A</v>
      </c>
      <c r="AH659" s="6" t="s">
        <v>36</v>
      </c>
      <c r="AI659" s="6" t="s">
        <v>36</v>
      </c>
      <c r="AJ659" s="6" t="s">
        <v>36</v>
      </c>
    </row>
    <row r="660" spans="1:36">
      <c r="A660" s="4">
        <v>45858</v>
      </c>
      <c r="B660" s="222" t="str">
        <f>_xlfn.XLOOKUP(A660,'USD RUB'!B:B,'USD RUB'!C:C,"N/A")</f>
        <v>N/A</v>
      </c>
      <c r="C660" s="222" t="str">
        <f>IFERROR(EXP(_xlfn.XLOOKUP(A660,'Bonds (CP)'!$A$4:$A$513,'Work Sheet'!$B$3:$B$512)/252)-1,"N/A")</f>
        <v>N/A</v>
      </c>
      <c r="D660" s="222" t="str">
        <f>IFERROR(_xlfn.XLOOKUP($A660,Intel!$A$2:$A$502,Intel!$B$2:$B$502),"N/A")</f>
        <v>N/A</v>
      </c>
      <c r="E660" s="5" t="str">
        <f t="shared" si="200"/>
        <v>N/A</v>
      </c>
      <c r="F660" s="5" t="str">
        <f t="shared" si="210"/>
        <v>N/A</v>
      </c>
      <c r="G660" s="222" t="str">
        <f>IFERROR(_xlfn.XLOOKUP(A660,Apple!A:A,Apple!B:B),"N/A")</f>
        <v>N/A</v>
      </c>
      <c r="H660" s="5" t="str">
        <f t="shared" si="201"/>
        <v>N/A</v>
      </c>
      <c r="I660" s="5" t="str">
        <f t="shared" si="211"/>
        <v>N/A</v>
      </c>
      <c r="J660" s="222" t="str">
        <f>IFERROR(_xlfn.XLOOKUP(A660,Microsoft!A:A,Microsoft!B:B),"N/A")</f>
        <v>N/A</v>
      </c>
      <c r="K660" s="5" t="str">
        <f t="shared" si="202"/>
        <v>N/A</v>
      </c>
      <c r="L660" s="5" t="str">
        <f t="shared" si="212"/>
        <v>N/A</v>
      </c>
      <c r="M660" s="222" t="str">
        <f>IFERROR(_xlfn.XLOOKUP($A660,Cisco!A:A,Cisco!B:B),"N/A")</f>
        <v>N/A</v>
      </c>
      <c r="N660" s="5" t="str">
        <f t="shared" si="203"/>
        <v>N/A</v>
      </c>
      <c r="O660" s="5" t="str">
        <f t="shared" si="213"/>
        <v>N/A</v>
      </c>
      <c r="P660" s="222" t="str">
        <f>IFERROR(_xlfn.XLOOKUP($A660,Disney!A:A,Disney!B:B),"N/A")</f>
        <v>N/A</v>
      </c>
      <c r="Q660" s="5" t="str">
        <f t="shared" si="204"/>
        <v>N/A</v>
      </c>
      <c r="R660" s="5" t="str">
        <f t="shared" si="214"/>
        <v>N/A</v>
      </c>
      <c r="S660" s="222" t="str">
        <f>_xlfn.XLOOKUP(A660,FedEx!A:A,FedEx!B:B,"N/A")</f>
        <v>N/A</v>
      </c>
      <c r="T660" s="5" t="str">
        <f t="shared" si="205"/>
        <v>N/A</v>
      </c>
      <c r="U660" s="5" t="str">
        <f t="shared" si="215"/>
        <v>N/A</v>
      </c>
      <c r="V660" s="222" t="str">
        <f>_xlfn.XLOOKUP($A660,'General Motors'!A:A,'General Motors'!B:B,"N/A")</f>
        <v>N/A</v>
      </c>
      <c r="W660" s="5" t="str">
        <f t="shared" si="206"/>
        <v>N/A</v>
      </c>
      <c r="X660" s="5" t="str">
        <f t="shared" si="216"/>
        <v>N/A</v>
      </c>
      <c r="Y660" s="222" t="str">
        <f>_xlfn.XLOOKUP($A660,Chevron!A:A,Chevron!B:B,"N/A")</f>
        <v>N/A</v>
      </c>
      <c r="Z660" s="5" t="str">
        <f t="shared" si="207"/>
        <v>N/A</v>
      </c>
      <c r="AA660" s="5" t="str">
        <f t="shared" si="217"/>
        <v>N/A</v>
      </c>
      <c r="AB660" s="222" t="str">
        <f>_xlfn.XLOOKUP($A660,Boeing!A:A,Boeing!B:B,"N/A")</f>
        <v>N/A</v>
      </c>
      <c r="AC660" s="5" t="str">
        <f t="shared" si="208"/>
        <v>N/A</v>
      </c>
      <c r="AD660" s="5" t="str">
        <f t="shared" si="218"/>
        <v>N/A</v>
      </c>
      <c r="AE660" s="222" t="str">
        <f>_xlfn.XLOOKUP(A660,Amazon!A:A,Amazon!B:B,"N/A")</f>
        <v>N/A</v>
      </c>
      <c r="AF660" s="5" t="str">
        <f t="shared" si="209"/>
        <v>N/A</v>
      </c>
      <c r="AG660" s="5" t="str">
        <f t="shared" si="219"/>
        <v>N/A</v>
      </c>
      <c r="AH660" s="6" t="s">
        <v>36</v>
      </c>
      <c r="AI660" s="6" t="s">
        <v>36</v>
      </c>
      <c r="AJ660" s="6" t="s">
        <v>36</v>
      </c>
    </row>
    <row r="661" spans="1:36">
      <c r="A661" s="4">
        <v>45859</v>
      </c>
      <c r="B661" s="222" t="str">
        <f>_xlfn.XLOOKUP(A661,'USD RUB'!B:B,'USD RUB'!C:C,"N/A")</f>
        <v>N/A</v>
      </c>
      <c r="C661" s="222" t="str">
        <f>IFERROR(EXP(_xlfn.XLOOKUP(A661,'Bonds (CP)'!$A$4:$A$513,'Work Sheet'!$B$3:$B$512)/252)-1,"N/A")</f>
        <v>N/A</v>
      </c>
      <c r="D661" s="222">
        <f>IFERROR(_xlfn.XLOOKUP($A661,Intel!$A$2:$A$502,Intel!$B$2:$B$502),"N/A")</f>
        <v>23.26</v>
      </c>
      <c r="E661" s="5" t="str">
        <f t="shared" si="200"/>
        <v>N/A</v>
      </c>
      <c r="F661" s="5" t="str">
        <f t="shared" si="210"/>
        <v>N/A</v>
      </c>
      <c r="G661" s="222">
        <f>IFERROR(_xlfn.XLOOKUP(A661,Apple!A:A,Apple!B:B),"N/A")</f>
        <v>212.48</v>
      </c>
      <c r="H661" s="5" t="str">
        <f t="shared" si="201"/>
        <v>N/A</v>
      </c>
      <c r="I661" s="5" t="str">
        <f t="shared" si="211"/>
        <v>N/A</v>
      </c>
      <c r="J661" s="222">
        <f>IFERROR(_xlfn.XLOOKUP(A661,Microsoft!A:A,Microsoft!B:B),"N/A")</f>
        <v>510.06</v>
      </c>
      <c r="K661" s="5" t="str">
        <f t="shared" si="202"/>
        <v>N/A</v>
      </c>
      <c r="L661" s="5" t="str">
        <f t="shared" si="212"/>
        <v>N/A</v>
      </c>
      <c r="M661" s="222">
        <f>IFERROR(_xlfn.XLOOKUP($A661,Cisco!A:A,Cisco!B:B),"N/A")</f>
        <v>68.34</v>
      </c>
      <c r="N661" s="5" t="str">
        <f t="shared" si="203"/>
        <v>N/A</v>
      </c>
      <c r="O661" s="5" t="str">
        <f t="shared" si="213"/>
        <v>N/A</v>
      </c>
      <c r="P661" s="222">
        <f>IFERROR(_xlfn.XLOOKUP($A661,Disney!A:A,Disney!B:B),"N/A")</f>
        <v>120.84</v>
      </c>
      <c r="Q661" s="5" t="str">
        <f t="shared" si="204"/>
        <v>N/A</v>
      </c>
      <c r="R661" s="5" t="str">
        <f t="shared" si="214"/>
        <v>N/A</v>
      </c>
      <c r="S661" s="222">
        <f>_xlfn.XLOOKUP(A661,FedEx!A:A,FedEx!B:B,"N/A")</f>
        <v>225.73</v>
      </c>
      <c r="T661" s="5" t="str">
        <f t="shared" si="205"/>
        <v>N/A</v>
      </c>
      <c r="U661" s="5" t="str">
        <f t="shared" si="215"/>
        <v>N/A</v>
      </c>
      <c r="V661" s="222">
        <f>_xlfn.XLOOKUP($A661,'General Motors'!A:A,'General Motors'!B:B,"N/A")</f>
        <v>53.21</v>
      </c>
      <c r="W661" s="5" t="str">
        <f t="shared" si="206"/>
        <v>N/A</v>
      </c>
      <c r="X661" s="5" t="str">
        <f t="shared" si="216"/>
        <v>N/A</v>
      </c>
      <c r="Y661" s="222">
        <f>_xlfn.XLOOKUP($A661,Chevron!A:A,Chevron!B:B,"N/A")</f>
        <v>149.68</v>
      </c>
      <c r="Z661" s="5" t="str">
        <f t="shared" si="207"/>
        <v>N/A</v>
      </c>
      <c r="AA661" s="5" t="str">
        <f t="shared" si="217"/>
        <v>N/A</v>
      </c>
      <c r="AB661" s="222">
        <f>_xlfn.XLOOKUP($A661,Boeing!A:A,Boeing!B:B,"N/A")</f>
        <v>229.32</v>
      </c>
      <c r="AC661" s="5" t="str">
        <f t="shared" si="208"/>
        <v>N/A</v>
      </c>
      <c r="AD661" s="5" t="str">
        <f t="shared" si="218"/>
        <v>N/A</v>
      </c>
      <c r="AE661" s="222">
        <f>_xlfn.XLOOKUP(A661,Amazon!A:A,Amazon!B:B,"N/A")</f>
        <v>229.3</v>
      </c>
      <c r="AF661" s="5" t="str">
        <f t="shared" si="209"/>
        <v>N/A</v>
      </c>
      <c r="AG661" s="5" t="str">
        <f t="shared" si="219"/>
        <v>N/A</v>
      </c>
      <c r="AH661" s="8">
        <v>1609046</v>
      </c>
      <c r="AI661" s="6" t="s">
        <v>36</v>
      </c>
      <c r="AJ661" s="6" t="s">
        <v>36</v>
      </c>
    </row>
    <row r="662" spans="1:36">
      <c r="A662" s="4">
        <v>45860</v>
      </c>
      <c r="B662" s="222">
        <f>_xlfn.XLOOKUP(A662,'USD RUB'!B:B,'USD RUB'!C:C,"N/A")</f>
        <v>78.327399999999997</v>
      </c>
      <c r="C662" s="222" t="str">
        <f>IFERROR(EXP(_xlfn.XLOOKUP(A662,'Bonds (CP)'!$A$4:$A$513,'Work Sheet'!$B$3:$B$512)/252)-1,"N/A")</f>
        <v>N/A</v>
      </c>
      <c r="D662" s="222">
        <f>IFERROR(_xlfn.XLOOKUP($A662,Intel!$A$2:$A$502,Intel!$B$2:$B$502),"N/A")</f>
        <v>23.24</v>
      </c>
      <c r="E662" s="5">
        <f t="shared" si="200"/>
        <v>1820.3287759999998</v>
      </c>
      <c r="F662" s="5" t="str">
        <f t="shared" si="210"/>
        <v>N/A</v>
      </c>
      <c r="G662" s="222">
        <f>IFERROR(_xlfn.XLOOKUP(A662,Apple!A:A,Apple!B:B),"N/A")</f>
        <v>214.4</v>
      </c>
      <c r="H662" s="5">
        <f t="shared" si="201"/>
        <v>16793.394560000001</v>
      </c>
      <c r="I662" s="5" t="str">
        <f t="shared" si="211"/>
        <v>N/A</v>
      </c>
      <c r="J662" s="222">
        <f>IFERROR(_xlfn.XLOOKUP(A662,Microsoft!A:A,Microsoft!B:B),"N/A")</f>
        <v>505.27</v>
      </c>
      <c r="K662" s="5">
        <f t="shared" si="202"/>
        <v>39576.485397999997</v>
      </c>
      <c r="L662" s="5" t="str">
        <f t="shared" si="212"/>
        <v>N/A</v>
      </c>
      <c r="M662" s="222">
        <f>IFERROR(_xlfn.XLOOKUP($A662,Cisco!A:A,Cisco!B:B),"N/A")</f>
        <v>68.16</v>
      </c>
      <c r="N662" s="5">
        <f t="shared" si="203"/>
        <v>5338.7955839999995</v>
      </c>
      <c r="O662" s="5" t="str">
        <f t="shared" si="213"/>
        <v>N/A</v>
      </c>
      <c r="P662" s="222">
        <f>IFERROR(_xlfn.XLOOKUP($A662,Disney!A:A,Disney!B:B),"N/A")</f>
        <v>121.06</v>
      </c>
      <c r="Q662" s="5">
        <f t="shared" si="204"/>
        <v>9482.315043999999</v>
      </c>
      <c r="R662" s="5" t="str">
        <f t="shared" si="214"/>
        <v>N/A</v>
      </c>
      <c r="S662" s="222">
        <f>_xlfn.XLOOKUP(A662,FedEx!A:A,FedEx!B:B,"N/A")</f>
        <v>231.7</v>
      </c>
      <c r="T662" s="5">
        <f t="shared" si="205"/>
        <v>18148.458579999999</v>
      </c>
      <c r="U662" s="5" t="str">
        <f t="shared" si="215"/>
        <v>N/A</v>
      </c>
      <c r="V662" s="222">
        <f>_xlfn.XLOOKUP($A662,'General Motors'!A:A,'General Motors'!B:B,"N/A")</f>
        <v>48.89</v>
      </c>
      <c r="W662" s="5">
        <f t="shared" si="206"/>
        <v>3829.426586</v>
      </c>
      <c r="X662" s="5" t="str">
        <f t="shared" si="216"/>
        <v>N/A</v>
      </c>
      <c r="Y662" s="222">
        <f>_xlfn.XLOOKUP($A662,Chevron!A:A,Chevron!B:B,"N/A")</f>
        <v>150.04</v>
      </c>
      <c r="Z662" s="5">
        <f t="shared" si="207"/>
        <v>11752.243095999998</v>
      </c>
      <c r="AA662" s="5" t="str">
        <f t="shared" si="217"/>
        <v>N/A</v>
      </c>
      <c r="AB662" s="222">
        <f>_xlfn.XLOOKUP($A662,Boeing!A:A,Boeing!B:B,"N/A")</f>
        <v>228.48</v>
      </c>
      <c r="AC662" s="5">
        <f t="shared" si="208"/>
        <v>17896.244351999998</v>
      </c>
      <c r="AD662" s="5" t="str">
        <f t="shared" si="218"/>
        <v>N/A</v>
      </c>
      <c r="AE662" s="222">
        <f>_xlfn.XLOOKUP(A662,Amazon!A:A,Amazon!B:B,"N/A")</f>
        <v>227.47</v>
      </c>
      <c r="AF662" s="5">
        <f t="shared" si="209"/>
        <v>17817.133677999998</v>
      </c>
      <c r="AG662" s="5" t="str">
        <f t="shared" si="219"/>
        <v>N/A</v>
      </c>
      <c r="AH662" s="393">
        <v>6309.62</v>
      </c>
      <c r="AI662" s="393">
        <v>494216.12959999999</v>
      </c>
      <c r="AJ662" s="6" t="s">
        <v>36</v>
      </c>
    </row>
    <row r="663" spans="1:36">
      <c r="A663" s="4">
        <v>45861</v>
      </c>
      <c r="B663" s="222">
        <f>_xlfn.XLOOKUP(A663,'USD RUB'!B:B,'USD RUB'!C:C,"N/A")</f>
        <v>78.088200000000001</v>
      </c>
      <c r="C663" s="222" t="str">
        <f>IFERROR(EXP(_xlfn.XLOOKUP(A663,'Bonds (CP)'!$A$4:$A$513,'Work Sheet'!$B$3:$B$512)/252)-1,"N/A")</f>
        <v>N/A</v>
      </c>
      <c r="D663" s="222">
        <f>IFERROR(_xlfn.XLOOKUP($A663,Intel!$A$2:$A$502,Intel!$B$2:$B$502),"N/A")</f>
        <v>23.49</v>
      </c>
      <c r="E663" s="5">
        <f t="shared" si="200"/>
        <v>1834.2918179999999</v>
      </c>
      <c r="F663" s="5">
        <f t="shared" si="210"/>
        <v>7.670615431725869E-3</v>
      </c>
      <c r="G663" s="222">
        <f>IFERROR(_xlfn.XLOOKUP(A663,Apple!A:A,Apple!B:B),"N/A")</f>
        <v>214.15</v>
      </c>
      <c r="H663" s="5">
        <f t="shared" si="201"/>
        <v>16722.588029999999</v>
      </c>
      <c r="I663" s="5">
        <f t="shared" si="211"/>
        <v>-4.2163321862666026E-3</v>
      </c>
      <c r="J663" s="222">
        <f>IFERROR(_xlfn.XLOOKUP(A663,Microsoft!A:A,Microsoft!B:B),"N/A")</f>
        <v>505.87</v>
      </c>
      <c r="K663" s="5">
        <f t="shared" si="202"/>
        <v>39502.477734</v>
      </c>
      <c r="L663" s="5">
        <f t="shared" si="212"/>
        <v>-1.8699908103445573E-3</v>
      </c>
      <c r="M663" s="222">
        <f>IFERROR(_xlfn.XLOOKUP($A663,Cisco!A:A,Cisco!B:B),"N/A")</f>
        <v>68.62</v>
      </c>
      <c r="N663" s="5">
        <f t="shared" si="203"/>
        <v>5358.412284</v>
      </c>
      <c r="O663" s="5">
        <f t="shared" si="213"/>
        <v>3.6743680651101229E-3</v>
      </c>
      <c r="P663" s="222">
        <f>IFERROR(_xlfn.XLOOKUP($A663,Disney!A:A,Disney!B:B),"N/A")</f>
        <v>122.94</v>
      </c>
      <c r="Q663" s="5">
        <f t="shared" si="204"/>
        <v>9600.1633079999992</v>
      </c>
      <c r="R663" s="5">
        <f t="shared" si="214"/>
        <v>1.2428216469623665E-2</v>
      </c>
      <c r="S663" s="222">
        <f>_xlfn.XLOOKUP(A663,FedEx!A:A,FedEx!B:B,"N/A")</f>
        <v>237.9</v>
      </c>
      <c r="T663" s="5">
        <f t="shared" si="205"/>
        <v>18577.182779999999</v>
      </c>
      <c r="U663" s="5">
        <f t="shared" si="215"/>
        <v>2.3623174282826565E-2</v>
      </c>
      <c r="V663" s="222">
        <f>_xlfn.XLOOKUP($A663,'General Motors'!A:A,'General Motors'!B:B,"N/A")</f>
        <v>53.13</v>
      </c>
      <c r="W663" s="5">
        <f t="shared" si="206"/>
        <v>4148.8260660000005</v>
      </c>
      <c r="X663" s="5">
        <f t="shared" si="216"/>
        <v>8.3406607445535741E-2</v>
      </c>
      <c r="Y663" s="222">
        <f>_xlfn.XLOOKUP($A663,Chevron!A:A,Chevron!B:B,"N/A")</f>
        <v>153.12</v>
      </c>
      <c r="Z663" s="5">
        <f t="shared" si="207"/>
        <v>11956.865184</v>
      </c>
      <c r="AA663" s="5">
        <f t="shared" si="217"/>
        <v>1.7411321934758694E-2</v>
      </c>
      <c r="AB663" s="222">
        <f>_xlfn.XLOOKUP($A663,Boeing!A:A,Boeing!B:B,"N/A")</f>
        <v>233.88</v>
      </c>
      <c r="AC663" s="5">
        <f t="shared" si="208"/>
        <v>18263.268216</v>
      </c>
      <c r="AD663" s="5">
        <f t="shared" si="218"/>
        <v>2.0508429410162066E-2</v>
      </c>
      <c r="AE663" s="222">
        <f>_xlfn.XLOOKUP(A663,Amazon!A:A,Amazon!B:B,"N/A")</f>
        <v>228.29</v>
      </c>
      <c r="AF663" s="5">
        <f t="shared" si="209"/>
        <v>17826.755177999999</v>
      </c>
      <c r="AG663" s="5">
        <f t="shared" si="219"/>
        <v>5.4001390874014454E-4</v>
      </c>
      <c r="AH663" s="393">
        <v>6358.91</v>
      </c>
      <c r="AI663" s="393">
        <v>496555.83590000001</v>
      </c>
      <c r="AJ663" s="393">
        <v>4.7341800000000002E-3</v>
      </c>
    </row>
    <row r="664" spans="1:36">
      <c r="A664" s="4">
        <v>45862</v>
      </c>
      <c r="B664" s="222">
        <f>_xlfn.XLOOKUP(A664,'USD RUB'!B:B,'USD RUB'!C:C,"N/A")</f>
        <v>78.447699999999998</v>
      </c>
      <c r="C664" s="222" t="str">
        <f>IFERROR(EXP(_xlfn.XLOOKUP(A664,'Bonds (CP)'!$A$4:$A$513,'Work Sheet'!$B$3:$B$512)/252)-1,"N/A")</f>
        <v>N/A</v>
      </c>
      <c r="D664" s="222">
        <f>IFERROR(_xlfn.XLOOKUP($A664,Intel!$A$2:$A$502,Intel!$B$2:$B$502),"N/A")</f>
        <v>22.63</v>
      </c>
      <c r="E664" s="5">
        <f t="shared" si="200"/>
        <v>1775.2714509999998</v>
      </c>
      <c r="F664" s="5">
        <f t="shared" si="210"/>
        <v>-3.2176105470694605E-2</v>
      </c>
      <c r="G664" s="222">
        <f>IFERROR(_xlfn.XLOOKUP(A664,Apple!A:A,Apple!B:B),"N/A")</f>
        <v>213.76</v>
      </c>
      <c r="H664" s="5">
        <f t="shared" si="201"/>
        <v>16768.980351999999</v>
      </c>
      <c r="I664" s="5">
        <f t="shared" si="211"/>
        <v>2.7742309932394793E-3</v>
      </c>
      <c r="J664" s="222">
        <f>IFERROR(_xlfn.XLOOKUP(A664,Microsoft!A:A,Microsoft!B:B),"N/A")</f>
        <v>510.88</v>
      </c>
      <c r="K664" s="5">
        <f t="shared" si="202"/>
        <v>40077.360975999996</v>
      </c>
      <c r="L664" s="5">
        <f t="shared" si="212"/>
        <v>1.4553093248254489E-2</v>
      </c>
      <c r="M664" s="222">
        <f>IFERROR(_xlfn.XLOOKUP($A664,Cisco!A:A,Cisco!B:B),"N/A")</f>
        <v>68.290000000000006</v>
      </c>
      <c r="N664" s="5">
        <f t="shared" si="203"/>
        <v>5357.1934330000004</v>
      </c>
      <c r="O664" s="5">
        <f t="shared" si="213"/>
        <v>-2.274649533107187E-4</v>
      </c>
      <c r="P664" s="222">
        <f>IFERROR(_xlfn.XLOOKUP($A664,Disney!A:A,Disney!B:B),"N/A")</f>
        <v>121.95</v>
      </c>
      <c r="Q664" s="5">
        <f t="shared" si="204"/>
        <v>9566.6970149999997</v>
      </c>
      <c r="R664" s="5">
        <f t="shared" si="214"/>
        <v>-3.4860128860632056E-3</v>
      </c>
      <c r="S664" s="222">
        <f>_xlfn.XLOOKUP(A664,FedEx!A:A,FedEx!B:B,"N/A")</f>
        <v>236.51</v>
      </c>
      <c r="T664" s="5">
        <f t="shared" si="205"/>
        <v>18553.665526999997</v>
      </c>
      <c r="U664" s="5">
        <f t="shared" si="215"/>
        <v>-1.2659213874625097E-3</v>
      </c>
      <c r="V664" s="222">
        <f>_xlfn.XLOOKUP($A664,'General Motors'!A:A,'General Motors'!B:B,"N/A")</f>
        <v>52.34</v>
      </c>
      <c r="W664" s="5">
        <f t="shared" si="206"/>
        <v>4105.9526180000003</v>
      </c>
      <c r="X664" s="5">
        <f t="shared" si="216"/>
        <v>-1.0333874526905817E-2</v>
      </c>
      <c r="Y664" s="222">
        <f>_xlfn.XLOOKUP($A664,Chevron!A:A,Chevron!B:B,"N/A")</f>
        <v>155.83000000000001</v>
      </c>
      <c r="Z664" s="5">
        <f t="shared" si="207"/>
        <v>12224.505091000001</v>
      </c>
      <c r="AA664" s="5">
        <f t="shared" si="217"/>
        <v>2.2383785622852148E-2</v>
      </c>
      <c r="AB664" s="222">
        <f>_xlfn.XLOOKUP($A664,Boeing!A:A,Boeing!B:B,"N/A")</f>
        <v>231.27</v>
      </c>
      <c r="AC664" s="5">
        <f t="shared" si="208"/>
        <v>18142.599579000002</v>
      </c>
      <c r="AD664" s="5">
        <f t="shared" si="218"/>
        <v>-6.6071765235470314E-3</v>
      </c>
      <c r="AE664" s="222">
        <f>_xlfn.XLOOKUP(A664,Amazon!A:A,Amazon!B:B,"N/A")</f>
        <v>232.23</v>
      </c>
      <c r="AF664" s="5">
        <f t="shared" si="209"/>
        <v>18217.909370999998</v>
      </c>
      <c r="AG664" s="5">
        <f t="shared" si="219"/>
        <v>2.1941973684741045E-2</v>
      </c>
      <c r="AH664" s="393">
        <v>6363.35</v>
      </c>
      <c r="AI664" s="393">
        <v>499190.17180000001</v>
      </c>
      <c r="AJ664" s="393">
        <v>5.3052200000000002E-3</v>
      </c>
    </row>
    <row r="665" spans="1:36">
      <c r="A665" s="4">
        <v>45863</v>
      </c>
      <c r="B665" s="222">
        <f>_xlfn.XLOOKUP(A665,'USD RUB'!B:B,'USD RUB'!C:C,"N/A")</f>
        <v>78.862300000000005</v>
      </c>
      <c r="C665" s="222" t="str">
        <f>IFERROR(EXP(_xlfn.XLOOKUP(A665,'Bonds (CP)'!$A$4:$A$513,'Work Sheet'!$B$3:$B$512)/252)-1,"N/A")</f>
        <v>N/A</v>
      </c>
      <c r="D665" s="222">
        <f>IFERROR(_xlfn.XLOOKUP($A665,Intel!$A$2:$A$502,Intel!$B$2:$B$502),"N/A")</f>
        <v>20.7</v>
      </c>
      <c r="E665" s="5">
        <f t="shared" si="200"/>
        <v>1632.4496100000001</v>
      </c>
      <c r="F665" s="5">
        <f t="shared" si="210"/>
        <v>-8.0450705676334167E-2</v>
      </c>
      <c r="G665" s="222">
        <f>IFERROR(_xlfn.XLOOKUP(A665,Apple!A:A,Apple!B:B),"N/A")</f>
        <v>213.88</v>
      </c>
      <c r="H665" s="5">
        <f t="shared" si="201"/>
        <v>16867.068724000001</v>
      </c>
      <c r="I665" s="5">
        <f t="shared" si="211"/>
        <v>5.8493939369606007E-3</v>
      </c>
      <c r="J665" s="222">
        <f>IFERROR(_xlfn.XLOOKUP(A665,Microsoft!A:A,Microsoft!B:B),"N/A")</f>
        <v>513.71</v>
      </c>
      <c r="K665" s="5">
        <f t="shared" si="202"/>
        <v>40512.352133000008</v>
      </c>
      <c r="L665" s="5">
        <f t="shared" si="212"/>
        <v>1.0853787435268103E-2</v>
      </c>
      <c r="M665" s="222">
        <f>IFERROR(_xlfn.XLOOKUP($A665,Cisco!A:A,Cisco!B:B),"N/A")</f>
        <v>68.69</v>
      </c>
      <c r="N665" s="5">
        <f t="shared" si="203"/>
        <v>5417.0513870000004</v>
      </c>
      <c r="O665" s="5">
        <f t="shared" si="213"/>
        <v>1.117337926072981E-2</v>
      </c>
      <c r="P665" s="222">
        <f>IFERROR(_xlfn.XLOOKUP($A665,Disney!A:A,Disney!B:B),"N/A")</f>
        <v>121.47</v>
      </c>
      <c r="Q665" s="5">
        <f t="shared" si="204"/>
        <v>9579.4035810000005</v>
      </c>
      <c r="R665" s="5">
        <f t="shared" si="214"/>
        <v>1.3282082603931489E-3</v>
      </c>
      <c r="S665" s="222">
        <f>_xlfn.XLOOKUP(A665,FedEx!A:A,FedEx!B:B,"N/A")</f>
        <v>243.2</v>
      </c>
      <c r="T665" s="5">
        <f t="shared" si="205"/>
        <v>19179.31136</v>
      </c>
      <c r="U665" s="5">
        <f t="shared" si="215"/>
        <v>3.3720874836809855E-2</v>
      </c>
      <c r="V665" s="222">
        <f>_xlfn.XLOOKUP($A665,'General Motors'!A:A,'General Motors'!B:B,"N/A")</f>
        <v>53.4</v>
      </c>
      <c r="W665" s="5">
        <f t="shared" si="206"/>
        <v>4211.2468200000003</v>
      </c>
      <c r="X665" s="5">
        <f t="shared" si="216"/>
        <v>2.5644280827402444E-2</v>
      </c>
      <c r="Y665" s="222">
        <f>_xlfn.XLOOKUP($A665,Chevron!A:A,Chevron!B:B,"N/A")</f>
        <v>154.84</v>
      </c>
      <c r="Z665" s="5">
        <f t="shared" si="207"/>
        <v>12211.038532</v>
      </c>
      <c r="AA665" s="5">
        <f t="shared" si="217"/>
        <v>-1.1016036150137687E-3</v>
      </c>
      <c r="AB665" s="222">
        <f>_xlfn.XLOOKUP($A665,Boeing!A:A,Boeing!B:B,"N/A")</f>
        <v>233.06</v>
      </c>
      <c r="AC665" s="5">
        <f t="shared" si="208"/>
        <v>18379.647638000002</v>
      </c>
      <c r="AD665" s="5">
        <f t="shared" si="218"/>
        <v>1.3065826535376024E-2</v>
      </c>
      <c r="AE665" s="222">
        <f>_xlfn.XLOOKUP(A665,Amazon!A:A,Amazon!B:B,"N/A")</f>
        <v>231.44</v>
      </c>
      <c r="AF665" s="5">
        <f t="shared" si="209"/>
        <v>18251.890712</v>
      </c>
      <c r="AG665" s="5">
        <f t="shared" si="219"/>
        <v>1.865271163007165E-3</v>
      </c>
      <c r="AH665" s="393">
        <v>6388.64</v>
      </c>
      <c r="AI665" s="393">
        <v>503822.8443</v>
      </c>
      <c r="AJ665" s="393">
        <v>9.2803799999999995E-3</v>
      </c>
    </row>
    <row r="666" spans="1:36">
      <c r="A666" s="4">
        <v>45864</v>
      </c>
      <c r="B666" s="222">
        <f>_xlfn.XLOOKUP(A666,'USD RUB'!B:B,'USD RUB'!C:C,"N/A")</f>
        <v>79.552700000000002</v>
      </c>
      <c r="C666" s="222" t="str">
        <f>IFERROR(EXP(_xlfn.XLOOKUP(A666,'Bonds (CP)'!$A$4:$A$513,'Work Sheet'!$B$3:$B$512)/252)-1,"N/A")</f>
        <v>N/A</v>
      </c>
      <c r="D666" s="222" t="str">
        <f>IFERROR(_xlfn.XLOOKUP($A666,Intel!$A$2:$A$502,Intel!$B$2:$B$502),"N/A")</f>
        <v>N/A</v>
      </c>
      <c r="E666" s="5" t="str">
        <f t="shared" si="200"/>
        <v>N/A</v>
      </c>
      <c r="F666" s="5" t="str">
        <f t="shared" si="210"/>
        <v>N/A</v>
      </c>
      <c r="G666" s="222" t="str">
        <f>IFERROR(_xlfn.XLOOKUP(A666,Apple!A:A,Apple!B:B),"N/A")</f>
        <v>N/A</v>
      </c>
      <c r="H666" s="5" t="str">
        <f t="shared" si="201"/>
        <v>N/A</v>
      </c>
      <c r="I666" s="5" t="str">
        <f t="shared" si="211"/>
        <v>N/A</v>
      </c>
      <c r="J666" s="222" t="str">
        <f>IFERROR(_xlfn.XLOOKUP(A666,Microsoft!A:A,Microsoft!B:B),"N/A")</f>
        <v>N/A</v>
      </c>
      <c r="K666" s="5" t="str">
        <f t="shared" si="202"/>
        <v>N/A</v>
      </c>
      <c r="L666" s="5" t="str">
        <f t="shared" si="212"/>
        <v>N/A</v>
      </c>
      <c r="M666" s="222" t="str">
        <f>IFERROR(_xlfn.XLOOKUP($A666,Cisco!A:A,Cisco!B:B),"N/A")</f>
        <v>N/A</v>
      </c>
      <c r="N666" s="5" t="str">
        <f t="shared" si="203"/>
        <v>N/A</v>
      </c>
      <c r="O666" s="5" t="str">
        <f t="shared" si="213"/>
        <v>N/A</v>
      </c>
      <c r="P666" s="222" t="str">
        <f>IFERROR(_xlfn.XLOOKUP($A666,Disney!A:A,Disney!B:B),"N/A")</f>
        <v>N/A</v>
      </c>
      <c r="Q666" s="5" t="str">
        <f t="shared" si="204"/>
        <v>N/A</v>
      </c>
      <c r="R666" s="5" t="str">
        <f t="shared" si="214"/>
        <v>N/A</v>
      </c>
      <c r="S666" s="222" t="str">
        <f>_xlfn.XLOOKUP(A666,FedEx!A:A,FedEx!B:B,"N/A")</f>
        <v>N/A</v>
      </c>
      <c r="T666" s="5" t="str">
        <f t="shared" si="205"/>
        <v>N/A</v>
      </c>
      <c r="U666" s="5" t="str">
        <f t="shared" si="215"/>
        <v>N/A</v>
      </c>
      <c r="V666" s="222" t="str">
        <f>_xlfn.XLOOKUP($A666,'General Motors'!A:A,'General Motors'!B:B,"N/A")</f>
        <v>N/A</v>
      </c>
      <c r="W666" s="5" t="str">
        <f t="shared" si="206"/>
        <v>N/A</v>
      </c>
      <c r="X666" s="5" t="str">
        <f t="shared" si="216"/>
        <v>N/A</v>
      </c>
      <c r="Y666" s="222" t="str">
        <f>_xlfn.XLOOKUP($A666,Chevron!A:A,Chevron!B:B,"N/A")</f>
        <v>N/A</v>
      </c>
      <c r="Z666" s="5" t="str">
        <f t="shared" si="207"/>
        <v>N/A</v>
      </c>
      <c r="AA666" s="5" t="str">
        <f t="shared" si="217"/>
        <v>N/A</v>
      </c>
      <c r="AB666" s="222" t="str">
        <f>_xlfn.XLOOKUP($A666,Boeing!A:A,Boeing!B:B,"N/A")</f>
        <v>N/A</v>
      </c>
      <c r="AC666" s="5" t="str">
        <f t="shared" si="208"/>
        <v>N/A</v>
      </c>
      <c r="AD666" s="5" t="str">
        <f t="shared" si="218"/>
        <v>N/A</v>
      </c>
      <c r="AE666" s="222" t="str">
        <f>_xlfn.XLOOKUP(A666,Amazon!A:A,Amazon!B:B,"N/A")</f>
        <v>N/A</v>
      </c>
      <c r="AF666" s="5" t="str">
        <f t="shared" si="209"/>
        <v>N/A</v>
      </c>
      <c r="AG666" s="5" t="str">
        <f t="shared" si="219"/>
        <v>N/A</v>
      </c>
      <c r="AH666" s="6" t="s">
        <v>36</v>
      </c>
      <c r="AI666" s="6" t="s">
        <v>36</v>
      </c>
      <c r="AJ666" s="6" t="s">
        <v>36</v>
      </c>
    </row>
    <row r="667" spans="1:36">
      <c r="A667" s="4">
        <v>45865</v>
      </c>
      <c r="B667" s="222" t="str">
        <f>_xlfn.XLOOKUP(A667,'USD RUB'!B:B,'USD RUB'!C:C,"N/A")</f>
        <v>N/A</v>
      </c>
      <c r="C667" s="222" t="str">
        <f>IFERROR(EXP(_xlfn.XLOOKUP(A667,'Bonds (CP)'!$A$4:$A$513,'Work Sheet'!$B$3:$B$512)/252)-1,"N/A")</f>
        <v>N/A</v>
      </c>
      <c r="D667" s="222" t="str">
        <f>IFERROR(_xlfn.XLOOKUP($A667,Intel!$A$2:$A$502,Intel!$B$2:$B$502),"N/A")</f>
        <v>N/A</v>
      </c>
      <c r="E667" s="5" t="str">
        <f t="shared" si="200"/>
        <v>N/A</v>
      </c>
      <c r="F667" s="5" t="str">
        <f t="shared" si="210"/>
        <v>N/A</v>
      </c>
      <c r="G667" s="222" t="str">
        <f>IFERROR(_xlfn.XLOOKUP(A667,Apple!A:A,Apple!B:B),"N/A")</f>
        <v>N/A</v>
      </c>
      <c r="H667" s="5" t="str">
        <f t="shared" si="201"/>
        <v>N/A</v>
      </c>
      <c r="I667" s="5" t="str">
        <f t="shared" si="211"/>
        <v>N/A</v>
      </c>
      <c r="J667" s="222" t="str">
        <f>IFERROR(_xlfn.XLOOKUP(A667,Microsoft!A:A,Microsoft!B:B),"N/A")</f>
        <v>N/A</v>
      </c>
      <c r="K667" s="5" t="str">
        <f t="shared" si="202"/>
        <v>N/A</v>
      </c>
      <c r="L667" s="5" t="str">
        <f t="shared" si="212"/>
        <v>N/A</v>
      </c>
      <c r="M667" s="222" t="str">
        <f>IFERROR(_xlfn.XLOOKUP($A667,Cisco!A:A,Cisco!B:B),"N/A")</f>
        <v>N/A</v>
      </c>
      <c r="N667" s="5" t="str">
        <f t="shared" si="203"/>
        <v>N/A</v>
      </c>
      <c r="O667" s="5" t="str">
        <f t="shared" si="213"/>
        <v>N/A</v>
      </c>
      <c r="P667" s="222" t="str">
        <f>IFERROR(_xlfn.XLOOKUP($A667,Disney!A:A,Disney!B:B),"N/A")</f>
        <v>N/A</v>
      </c>
      <c r="Q667" s="5" t="str">
        <f t="shared" si="204"/>
        <v>N/A</v>
      </c>
      <c r="R667" s="5" t="str">
        <f t="shared" si="214"/>
        <v>N/A</v>
      </c>
      <c r="S667" s="222" t="str">
        <f>_xlfn.XLOOKUP(A667,FedEx!A:A,FedEx!B:B,"N/A")</f>
        <v>N/A</v>
      </c>
      <c r="T667" s="5" t="str">
        <f t="shared" si="205"/>
        <v>N/A</v>
      </c>
      <c r="U667" s="5" t="str">
        <f t="shared" si="215"/>
        <v>N/A</v>
      </c>
      <c r="V667" s="222" t="str">
        <f>_xlfn.XLOOKUP($A667,'General Motors'!A:A,'General Motors'!B:B,"N/A")</f>
        <v>N/A</v>
      </c>
      <c r="W667" s="5" t="str">
        <f t="shared" si="206"/>
        <v>N/A</v>
      </c>
      <c r="X667" s="5" t="str">
        <f t="shared" si="216"/>
        <v>N/A</v>
      </c>
      <c r="Y667" s="222" t="str">
        <f>_xlfn.XLOOKUP($A667,Chevron!A:A,Chevron!B:B,"N/A")</f>
        <v>N/A</v>
      </c>
      <c r="Z667" s="5" t="str">
        <f t="shared" si="207"/>
        <v>N/A</v>
      </c>
      <c r="AA667" s="5" t="str">
        <f t="shared" si="217"/>
        <v>N/A</v>
      </c>
      <c r="AB667" s="222" t="str">
        <f>_xlfn.XLOOKUP($A667,Boeing!A:A,Boeing!B:B,"N/A")</f>
        <v>N/A</v>
      </c>
      <c r="AC667" s="5" t="str">
        <f t="shared" si="208"/>
        <v>N/A</v>
      </c>
      <c r="AD667" s="5" t="str">
        <f t="shared" si="218"/>
        <v>N/A</v>
      </c>
      <c r="AE667" s="222" t="str">
        <f>_xlfn.XLOOKUP(A667,Amazon!A:A,Amazon!B:B,"N/A")</f>
        <v>N/A</v>
      </c>
      <c r="AF667" s="5" t="str">
        <f t="shared" si="209"/>
        <v>N/A</v>
      </c>
      <c r="AG667" s="5" t="str">
        <f t="shared" si="219"/>
        <v>N/A</v>
      </c>
      <c r="AH667" s="6" t="s">
        <v>36</v>
      </c>
      <c r="AI667" s="6" t="s">
        <v>36</v>
      </c>
      <c r="AJ667" s="6" t="s">
        <v>36</v>
      </c>
    </row>
    <row r="668" spans="1:36">
      <c r="A668" s="4">
        <v>45866</v>
      </c>
      <c r="B668" s="222" t="str">
        <f>_xlfn.XLOOKUP(A668,'USD RUB'!B:B,'USD RUB'!C:C,"N/A")</f>
        <v>N/A</v>
      </c>
      <c r="C668" s="222" t="str">
        <f>IFERROR(EXP(_xlfn.XLOOKUP(A668,'Bonds (CP)'!$A$4:$A$513,'Work Sheet'!$B$3:$B$512)/252)-1,"N/A")</f>
        <v>N/A</v>
      </c>
      <c r="D668" s="222">
        <f>IFERROR(_xlfn.XLOOKUP($A668,Intel!$A$2:$A$502,Intel!$B$2:$B$502),"N/A")</f>
        <v>20.68</v>
      </c>
      <c r="E668" s="5" t="str">
        <f t="shared" si="200"/>
        <v>N/A</v>
      </c>
      <c r="F668" s="5" t="str">
        <f t="shared" si="210"/>
        <v>N/A</v>
      </c>
      <c r="G668" s="222">
        <f>IFERROR(_xlfn.XLOOKUP(A668,Apple!A:A,Apple!B:B),"N/A")</f>
        <v>214.05</v>
      </c>
      <c r="H668" s="5" t="str">
        <f t="shared" si="201"/>
        <v>N/A</v>
      </c>
      <c r="I668" s="5" t="str">
        <f t="shared" si="211"/>
        <v>N/A</v>
      </c>
      <c r="J668" s="222">
        <f>IFERROR(_xlfn.XLOOKUP(A668,Microsoft!A:A,Microsoft!B:B),"N/A")</f>
        <v>512.5</v>
      </c>
      <c r="K668" s="5" t="str">
        <f t="shared" si="202"/>
        <v>N/A</v>
      </c>
      <c r="L668" s="5" t="str">
        <f t="shared" si="212"/>
        <v>N/A</v>
      </c>
      <c r="M668" s="222">
        <f>IFERROR(_xlfn.XLOOKUP($A668,Cisco!A:A,Cisco!B:B),"N/A")</f>
        <v>67.92</v>
      </c>
      <c r="N668" s="5" t="str">
        <f t="shared" si="203"/>
        <v>N/A</v>
      </c>
      <c r="O668" s="5" t="str">
        <f t="shared" si="213"/>
        <v>N/A</v>
      </c>
      <c r="P668" s="222">
        <f>IFERROR(_xlfn.XLOOKUP($A668,Disney!A:A,Disney!B:B),"N/A")</f>
        <v>120.37</v>
      </c>
      <c r="Q668" s="5" t="str">
        <f t="shared" si="204"/>
        <v>N/A</v>
      </c>
      <c r="R668" s="5" t="str">
        <f t="shared" si="214"/>
        <v>N/A</v>
      </c>
      <c r="S668" s="222">
        <f>_xlfn.XLOOKUP(A668,FedEx!A:A,FedEx!B:B,"N/A")</f>
        <v>242.41</v>
      </c>
      <c r="T668" s="5" t="str">
        <f t="shared" si="205"/>
        <v>N/A</v>
      </c>
      <c r="U668" s="5" t="str">
        <f t="shared" si="215"/>
        <v>N/A</v>
      </c>
      <c r="V668" s="222">
        <f>_xlfn.XLOOKUP($A668,'General Motors'!A:A,'General Motors'!B:B,"N/A")</f>
        <v>53.45</v>
      </c>
      <c r="W668" s="5" t="str">
        <f t="shared" si="206"/>
        <v>N/A</v>
      </c>
      <c r="X668" s="5" t="str">
        <f t="shared" si="216"/>
        <v>N/A</v>
      </c>
      <c r="Y668" s="222">
        <f>_xlfn.XLOOKUP($A668,Chevron!A:A,Chevron!B:B,"N/A")</f>
        <v>156.28</v>
      </c>
      <c r="Z668" s="5" t="str">
        <f t="shared" si="207"/>
        <v>N/A</v>
      </c>
      <c r="AA668" s="5" t="str">
        <f t="shared" si="217"/>
        <v>N/A</v>
      </c>
      <c r="AB668" s="222">
        <f>_xlfn.XLOOKUP($A668,Boeing!A:A,Boeing!B:B,"N/A")</f>
        <v>236.41</v>
      </c>
      <c r="AC668" s="5" t="str">
        <f t="shared" si="208"/>
        <v>N/A</v>
      </c>
      <c r="AD668" s="5" t="str">
        <f t="shared" si="218"/>
        <v>N/A</v>
      </c>
      <c r="AE668" s="222">
        <f>_xlfn.XLOOKUP(A668,Amazon!A:A,Amazon!B:B,"N/A")</f>
        <v>232.79</v>
      </c>
      <c r="AF668" s="5" t="str">
        <f t="shared" si="209"/>
        <v>N/A</v>
      </c>
      <c r="AG668" s="5" t="str">
        <f t="shared" si="219"/>
        <v>N/A</v>
      </c>
      <c r="AH668" s="393">
        <v>6389.77</v>
      </c>
      <c r="AI668" s="6" t="s">
        <v>36</v>
      </c>
      <c r="AJ668" s="6" t="s">
        <v>36</v>
      </c>
    </row>
    <row r="669" spans="1:36">
      <c r="A669" s="4">
        <v>45867</v>
      </c>
      <c r="B669" s="222">
        <f>_xlfn.XLOOKUP(A669,'USD RUB'!B:B,'USD RUB'!C:C,"N/A")</f>
        <v>79.578199999999995</v>
      </c>
      <c r="C669" s="222" t="str">
        <f>IFERROR(EXP(_xlfn.XLOOKUP(A669,'Bonds (CP)'!$A$4:$A$513,'Work Sheet'!$B$3:$B$512)/252)-1,"N/A")</f>
        <v>N/A</v>
      </c>
      <c r="D669" s="222">
        <f>IFERROR(_xlfn.XLOOKUP($A669,Intel!$A$2:$A$502,Intel!$B$2:$B$502),"N/A")</f>
        <v>20.41</v>
      </c>
      <c r="E669" s="5">
        <f t="shared" si="200"/>
        <v>1624.1910619999999</v>
      </c>
      <c r="F669" s="5" t="str">
        <f t="shared" si="210"/>
        <v>N/A</v>
      </c>
      <c r="G669" s="222">
        <f>IFERROR(_xlfn.XLOOKUP(A669,Apple!A:A,Apple!B:B),"N/A")</f>
        <v>211.27</v>
      </c>
      <c r="H669" s="5">
        <f t="shared" si="201"/>
        <v>16812.486314000002</v>
      </c>
      <c r="I669" s="5" t="str">
        <f t="shared" si="211"/>
        <v>N/A</v>
      </c>
      <c r="J669" s="222">
        <f>IFERROR(_xlfn.XLOOKUP(A669,Microsoft!A:A,Microsoft!B:B),"N/A")</f>
        <v>512.57000000000005</v>
      </c>
      <c r="K669" s="5">
        <f t="shared" si="202"/>
        <v>40789.397974</v>
      </c>
      <c r="L669" s="5" t="str">
        <f t="shared" si="212"/>
        <v>N/A</v>
      </c>
      <c r="M669" s="222">
        <f>IFERROR(_xlfn.XLOOKUP($A669,Cisco!A:A,Cisco!B:B),"N/A")</f>
        <v>67.959999999999994</v>
      </c>
      <c r="N669" s="5">
        <f t="shared" si="203"/>
        <v>5408.1344719999988</v>
      </c>
      <c r="O669" s="5" t="str">
        <f t="shared" si="213"/>
        <v>N/A</v>
      </c>
      <c r="P669" s="222">
        <f>IFERROR(_xlfn.XLOOKUP($A669,Disney!A:A,Disney!B:B),"N/A")</f>
        <v>119.91</v>
      </c>
      <c r="Q669" s="5">
        <f t="shared" si="204"/>
        <v>9542.2219619999996</v>
      </c>
      <c r="R669" s="5" t="str">
        <f t="shared" si="214"/>
        <v>N/A</v>
      </c>
      <c r="S669" s="222">
        <f>_xlfn.XLOOKUP(A669,FedEx!A:A,FedEx!B:B,"N/A")</f>
        <v>234.54</v>
      </c>
      <c r="T669" s="5">
        <f t="shared" si="205"/>
        <v>18664.271027999999</v>
      </c>
      <c r="U669" s="5" t="str">
        <f t="shared" si="215"/>
        <v>N/A</v>
      </c>
      <c r="V669" s="222">
        <f>_xlfn.XLOOKUP($A669,'General Motors'!A:A,'General Motors'!B:B,"N/A")</f>
        <v>52.11</v>
      </c>
      <c r="W669" s="5">
        <f t="shared" si="206"/>
        <v>4146.8200019999995</v>
      </c>
      <c r="X669" s="5" t="str">
        <f t="shared" si="216"/>
        <v>N/A</v>
      </c>
      <c r="Y669" s="222">
        <f>_xlfn.XLOOKUP($A669,Chevron!A:A,Chevron!B:B,"N/A")</f>
        <v>157.03</v>
      </c>
      <c r="Z669" s="5">
        <f t="shared" si="207"/>
        <v>12496.164745999999</v>
      </c>
      <c r="AA669" s="5" t="str">
        <f t="shared" si="217"/>
        <v>N/A</v>
      </c>
      <c r="AB669" s="222">
        <f>_xlfn.XLOOKUP($A669,Boeing!A:A,Boeing!B:B,"N/A")</f>
        <v>226.08</v>
      </c>
      <c r="AC669" s="5">
        <f t="shared" si="208"/>
        <v>17991.039455999999</v>
      </c>
      <c r="AD669" s="5" t="str">
        <f t="shared" si="218"/>
        <v>N/A</v>
      </c>
      <c r="AE669" s="222">
        <f>_xlfn.XLOOKUP(A669,Amazon!A:A,Amazon!B:B,"N/A")</f>
        <v>231.01</v>
      </c>
      <c r="AF669" s="5">
        <f t="shared" si="209"/>
        <v>18383.359981999998</v>
      </c>
      <c r="AG669" s="5" t="str">
        <f t="shared" si="219"/>
        <v>N/A</v>
      </c>
      <c r="AH669" s="393">
        <v>6370.86</v>
      </c>
      <c r="AI669" s="393">
        <v>506981.57130000001</v>
      </c>
      <c r="AJ669" s="6" t="s">
        <v>36</v>
      </c>
    </row>
    <row r="670" spans="1:36">
      <c r="A670" s="4">
        <v>45868</v>
      </c>
      <c r="B670" s="222">
        <f>_xlfn.XLOOKUP(A670,'USD RUB'!B:B,'USD RUB'!C:C,"N/A")</f>
        <v>82.219700000000003</v>
      </c>
      <c r="C670" s="222" t="str">
        <f>IFERROR(EXP(_xlfn.XLOOKUP(A670,'Bonds (CP)'!$A$4:$A$513,'Work Sheet'!$B$3:$B$512)/252)-1,"N/A")</f>
        <v>N/A</v>
      </c>
      <c r="D670" s="222">
        <f>IFERROR(_xlfn.XLOOKUP($A670,Intel!$A$2:$A$502,Intel!$B$2:$B$502),"N/A")</f>
        <v>20.34</v>
      </c>
      <c r="E670" s="5">
        <f t="shared" si="200"/>
        <v>1672.348698</v>
      </c>
      <c r="F670" s="5">
        <f t="shared" si="210"/>
        <v>2.9650228428605985E-2</v>
      </c>
      <c r="G670" s="222">
        <f>IFERROR(_xlfn.XLOOKUP(A670,Apple!A:A,Apple!B:B),"N/A")</f>
        <v>209.05</v>
      </c>
      <c r="H670" s="5">
        <f t="shared" si="201"/>
        <v>17188.028285</v>
      </c>
      <c r="I670" s="5">
        <f t="shared" si="211"/>
        <v>2.233708709028237E-2</v>
      </c>
      <c r="J670" s="222">
        <f>IFERROR(_xlfn.XLOOKUP(A670,Microsoft!A:A,Microsoft!B:B),"N/A")</f>
        <v>513.24</v>
      </c>
      <c r="K670" s="5">
        <f t="shared" si="202"/>
        <v>42198.438828000006</v>
      </c>
      <c r="L670" s="5">
        <f t="shared" si="212"/>
        <v>3.4544291506782177E-2</v>
      </c>
      <c r="M670" s="222">
        <f>IFERROR(_xlfn.XLOOKUP($A670,Cisco!A:A,Cisco!B:B),"N/A")</f>
        <v>68.28</v>
      </c>
      <c r="N670" s="5">
        <f t="shared" si="203"/>
        <v>5613.9611160000004</v>
      </c>
      <c r="O670" s="5">
        <f t="shared" si="213"/>
        <v>3.8058714158393459E-2</v>
      </c>
      <c r="P670" s="222">
        <f>IFERROR(_xlfn.XLOOKUP($A670,Disney!A:A,Disney!B:B),"N/A")</f>
        <v>119.54</v>
      </c>
      <c r="Q670" s="5">
        <f t="shared" si="204"/>
        <v>9828.5429380000005</v>
      </c>
      <c r="R670" s="5">
        <f t="shared" si="214"/>
        <v>3.0005692294752473E-2</v>
      </c>
      <c r="S670" s="222">
        <f>_xlfn.XLOOKUP(A670,FedEx!A:A,FedEx!B:B,"N/A")</f>
        <v>223.86</v>
      </c>
      <c r="T670" s="5">
        <f t="shared" si="205"/>
        <v>18405.702042000001</v>
      </c>
      <c r="U670" s="5">
        <f t="shared" si="215"/>
        <v>-1.385368791591679E-2</v>
      </c>
      <c r="V670" s="222">
        <f>_xlfn.XLOOKUP($A670,'General Motors'!A:A,'General Motors'!B:B,"N/A")</f>
        <v>52.11</v>
      </c>
      <c r="W670" s="5">
        <f t="shared" si="206"/>
        <v>4284.4685669999999</v>
      </c>
      <c r="X670" s="5">
        <f t="shared" si="216"/>
        <v>3.3193764121329794E-2</v>
      </c>
      <c r="Y670" s="222">
        <f>_xlfn.XLOOKUP($A670,Chevron!A:A,Chevron!B:B,"N/A")</f>
        <v>153.56</v>
      </c>
      <c r="Z670" s="5">
        <f t="shared" si="207"/>
        <v>12625.657132</v>
      </c>
      <c r="AA670" s="5">
        <f t="shared" si="217"/>
        <v>1.0362570327143938E-2</v>
      </c>
      <c r="AB670" s="222">
        <f>_xlfn.XLOOKUP($A670,Boeing!A:A,Boeing!B:B,"N/A")</f>
        <v>225.84</v>
      </c>
      <c r="AC670" s="5">
        <f t="shared" si="208"/>
        <v>18568.497048000001</v>
      </c>
      <c r="AD670" s="5">
        <f t="shared" si="218"/>
        <v>3.2096955454534282E-2</v>
      </c>
      <c r="AE670" s="222">
        <f>_xlfn.XLOOKUP(A670,Amazon!A:A,Amazon!B:B,"N/A")</f>
        <v>230.19</v>
      </c>
      <c r="AF670" s="5">
        <f t="shared" si="209"/>
        <v>18926.152742999999</v>
      </c>
      <c r="AG670" s="5">
        <f t="shared" si="219"/>
        <v>2.9526308658018641E-2</v>
      </c>
      <c r="AH670" s="8">
        <v>1629957</v>
      </c>
      <c r="AI670" s="393">
        <v>523155.7291</v>
      </c>
      <c r="AJ670" s="393">
        <v>3.1902850000000003E-2</v>
      </c>
    </row>
    <row r="671" spans="1:36">
      <c r="A671" s="4">
        <v>45869</v>
      </c>
      <c r="B671" s="222">
        <f>_xlfn.XLOOKUP(A671,'USD RUB'!B:B,'USD RUB'!C:C,"N/A")</f>
        <v>81.834699999999998</v>
      </c>
      <c r="C671" s="222">
        <f>IFERROR(EXP(_xlfn.XLOOKUP(A671,'Bonds (CP)'!$A$4:$A$513,'Work Sheet'!$B$3:$B$512)/252)-1,"N/A")</f>
        <v>0.50067808629668242</v>
      </c>
      <c r="D671" s="222">
        <f>IFERROR(_xlfn.XLOOKUP($A671,Intel!$A$2:$A$502,Intel!$B$2:$B$502),"N/A")</f>
        <v>19.8</v>
      </c>
      <c r="E671" s="5">
        <f t="shared" si="200"/>
        <v>1620.3270600000001</v>
      </c>
      <c r="F671" s="5">
        <f t="shared" si="210"/>
        <v>-3.1106932461043457E-2</v>
      </c>
      <c r="G671" s="222">
        <f>IFERROR(_xlfn.XLOOKUP(A671,Apple!A:A,Apple!B:B),"N/A")</f>
        <v>207.57</v>
      </c>
      <c r="H671" s="5">
        <f t="shared" si="201"/>
        <v>16986.428679000001</v>
      </c>
      <c r="I671" s="5">
        <f t="shared" si="211"/>
        <v>-1.1729071110264333E-2</v>
      </c>
      <c r="J671" s="222">
        <f>IFERROR(_xlfn.XLOOKUP(A671,Microsoft!A:A,Microsoft!B:B),"N/A")</f>
        <v>533.5</v>
      </c>
      <c r="K671" s="5">
        <f t="shared" si="202"/>
        <v>43658.812449999998</v>
      </c>
      <c r="L671" s="5">
        <f t="shared" si="212"/>
        <v>3.4607290282762548E-2</v>
      </c>
      <c r="M671" s="222">
        <f>IFERROR(_xlfn.XLOOKUP($A671,Cisco!A:A,Cisco!B:B),"N/A")</f>
        <v>68.08</v>
      </c>
      <c r="N671" s="5">
        <f t="shared" si="203"/>
        <v>5571.3063759999995</v>
      </c>
      <c r="O671" s="5">
        <f t="shared" si="213"/>
        <v>-7.5979756750421679E-3</v>
      </c>
      <c r="P671" s="222">
        <f>IFERROR(_xlfn.XLOOKUP($A671,Disney!A:A,Disney!B:B),"N/A")</f>
        <v>119.11</v>
      </c>
      <c r="Q671" s="5">
        <f t="shared" si="204"/>
        <v>9747.3311169999997</v>
      </c>
      <c r="R671" s="5">
        <f t="shared" si="214"/>
        <v>-8.2628545769497519E-3</v>
      </c>
      <c r="S671" s="222">
        <f>_xlfn.XLOOKUP(A671,FedEx!A:A,FedEx!B:B,"N/A")</f>
        <v>223.49</v>
      </c>
      <c r="T671" s="5">
        <f t="shared" si="205"/>
        <v>18289.237102999999</v>
      </c>
      <c r="U671" s="5">
        <f t="shared" si="215"/>
        <v>-6.327655350186534E-3</v>
      </c>
      <c r="V671" s="222">
        <f>_xlfn.XLOOKUP($A671,'General Motors'!A:A,'General Motors'!B:B,"N/A")</f>
        <v>53.34</v>
      </c>
      <c r="W671" s="5">
        <f t="shared" si="206"/>
        <v>4365.0628980000001</v>
      </c>
      <c r="X671" s="5">
        <f t="shared" si="216"/>
        <v>1.8810811595341592E-2</v>
      </c>
      <c r="Y671" s="222">
        <f>_xlfn.XLOOKUP($A671,Chevron!A:A,Chevron!B:B,"N/A")</f>
        <v>151.63999999999999</v>
      </c>
      <c r="Z671" s="5">
        <f t="shared" si="207"/>
        <v>12409.413907999999</v>
      </c>
      <c r="AA671" s="5">
        <f t="shared" si="217"/>
        <v>-1.7127284682230792E-2</v>
      </c>
      <c r="AB671" s="222">
        <f>_xlfn.XLOOKUP($A671,Boeing!A:A,Boeing!B:B,"N/A")</f>
        <v>221.84</v>
      </c>
      <c r="AC671" s="5">
        <f t="shared" si="208"/>
        <v>18154.209847999999</v>
      </c>
      <c r="AD671" s="5">
        <f t="shared" si="218"/>
        <v>-2.2311294173624319E-2</v>
      </c>
      <c r="AE671" s="222">
        <f>_xlfn.XLOOKUP(A671,Amazon!A:A,Amazon!B:B,"N/A")</f>
        <v>234.11</v>
      </c>
      <c r="AF671" s="5">
        <f t="shared" si="209"/>
        <v>19158.321617000001</v>
      </c>
      <c r="AG671" s="5">
        <f t="shared" si="219"/>
        <v>1.2267092903277543E-2</v>
      </c>
      <c r="AH671" s="393">
        <v>6339.39</v>
      </c>
      <c r="AI671" s="393">
        <v>518782.07880000002</v>
      </c>
      <c r="AJ671" s="393">
        <v>-8.3601000000000005E-3</v>
      </c>
    </row>
    <row r="672" spans="1:36">
      <c r="A672" s="4">
        <v>45870</v>
      </c>
      <c r="B672" s="222">
        <f>_xlfn.XLOOKUP(A672,'USD RUB'!B:B,'USD RUB'!C:C,"N/A")</f>
        <v>80.316299999999998</v>
      </c>
      <c r="C672" s="222">
        <f>IFERROR(EXP(_xlfn.XLOOKUP(A672,'Bonds (CP)'!$A$4:$A$513,'Work Sheet'!$B$3:$B$512)/252)-1,"N/A")</f>
        <v>0.49843767583160403</v>
      </c>
      <c r="D672" s="222">
        <f>IFERROR(_xlfn.XLOOKUP($A672,Intel!$A$2:$A$502,Intel!$B$2:$B$502),"N/A")</f>
        <v>19.309999999999999</v>
      </c>
      <c r="E672" s="5">
        <f t="shared" si="200"/>
        <v>1550.907753</v>
      </c>
      <c r="F672" s="5">
        <f t="shared" si="210"/>
        <v>-4.2842774593914501E-2</v>
      </c>
      <c r="G672" s="222">
        <f>IFERROR(_xlfn.XLOOKUP(A672,Apple!A:A,Apple!B:B),"N/A")</f>
        <v>202.38</v>
      </c>
      <c r="H672" s="5">
        <f t="shared" si="201"/>
        <v>16254.412794</v>
      </c>
      <c r="I672" s="5">
        <f t="shared" si="211"/>
        <v>-4.3094160569783435E-2</v>
      </c>
      <c r="J672" s="222">
        <f>IFERROR(_xlfn.XLOOKUP(A672,Microsoft!A:A,Microsoft!B:B),"N/A")</f>
        <v>524.11</v>
      </c>
      <c r="K672" s="5">
        <f t="shared" si="202"/>
        <v>42094.575992999999</v>
      </c>
      <c r="L672" s="5">
        <f t="shared" si="212"/>
        <v>-3.5828653351289153E-2</v>
      </c>
      <c r="M672" s="222">
        <f>IFERROR(_xlfn.XLOOKUP($A672,Cisco!A:A,Cisco!B:B),"N/A")</f>
        <v>67.11</v>
      </c>
      <c r="N672" s="5">
        <f t="shared" si="203"/>
        <v>5390.0268930000002</v>
      </c>
      <c r="O672" s="5">
        <f t="shared" si="213"/>
        <v>-3.2538056743910637E-2</v>
      </c>
      <c r="P672" s="222">
        <f>IFERROR(_xlfn.XLOOKUP($A672,Disney!A:A,Disney!B:B),"N/A")</f>
        <v>116.59</v>
      </c>
      <c r="Q672" s="5">
        <f t="shared" si="204"/>
        <v>9364.0774170000004</v>
      </c>
      <c r="R672" s="5">
        <f t="shared" si="214"/>
        <v>-3.9318834601974162E-2</v>
      </c>
      <c r="S672" s="222">
        <f>_xlfn.XLOOKUP(A672,FedEx!A:A,FedEx!B:B,"N/A")</f>
        <v>217.1</v>
      </c>
      <c r="T672" s="5">
        <f t="shared" si="205"/>
        <v>17436.668729999998</v>
      </c>
      <c r="U672" s="5">
        <f t="shared" si="215"/>
        <v>-4.6615852164776928E-2</v>
      </c>
      <c r="V672" s="222">
        <f>_xlfn.XLOOKUP($A672,'General Motors'!A:A,'General Motors'!B:B,"N/A")</f>
        <v>52.53</v>
      </c>
      <c r="W672" s="5">
        <f t="shared" si="206"/>
        <v>4219.0152390000003</v>
      </c>
      <c r="X672" s="5">
        <f t="shared" si="216"/>
        <v>-3.3458317191011444E-2</v>
      </c>
      <c r="Y672" s="222">
        <f>_xlfn.XLOOKUP($A672,Chevron!A:A,Chevron!B:B,"N/A")</f>
        <v>151.4</v>
      </c>
      <c r="Z672" s="5">
        <f t="shared" si="207"/>
        <v>12159.88782</v>
      </c>
      <c r="AA672" s="5">
        <f t="shared" si="217"/>
        <v>-2.0107806045468135E-2</v>
      </c>
      <c r="AB672" s="222">
        <f>_xlfn.XLOOKUP($A672,Boeing!A:A,Boeing!B:B,"N/A")</f>
        <v>221.9</v>
      </c>
      <c r="AC672" s="5">
        <f t="shared" si="208"/>
        <v>17822.186969999999</v>
      </c>
      <c r="AD672" s="5">
        <f t="shared" si="218"/>
        <v>-1.8289029419618519E-2</v>
      </c>
      <c r="AE672" s="222">
        <f>_xlfn.XLOOKUP(A672,Amazon!A:A,Amazon!B:B,"N/A")</f>
        <v>214.75</v>
      </c>
      <c r="AF672" s="5">
        <f t="shared" si="209"/>
        <v>17247.925425000001</v>
      </c>
      <c r="AG672" s="5">
        <f t="shared" si="219"/>
        <v>-9.9716260651184774E-2</v>
      </c>
      <c r="AH672" s="9">
        <v>1584424</v>
      </c>
      <c r="AI672" s="393">
        <v>501013.88260000001</v>
      </c>
      <c r="AJ672" s="393">
        <v>-3.4249799999999997E-2</v>
      </c>
    </row>
    <row r="673" spans="1:36">
      <c r="A673" s="4">
        <v>45871</v>
      </c>
      <c r="B673" s="222">
        <f>_xlfn.XLOOKUP(A673,'USD RUB'!B:B,'USD RUB'!C:C,"N/A")</f>
        <v>80.328900000000004</v>
      </c>
      <c r="C673" s="222" t="str">
        <f>IFERROR(EXP(_xlfn.XLOOKUP(A673,'Bonds (CP)'!$A$4:$A$513,'Work Sheet'!$B$3:$B$512)/252)-1,"N/A")</f>
        <v>N/A</v>
      </c>
      <c r="D673" s="222" t="str">
        <f>IFERROR(_xlfn.XLOOKUP($A673,Intel!$A$2:$A$502,Intel!$B$2:$B$502),"N/A")</f>
        <v>N/A</v>
      </c>
      <c r="E673" s="5" t="str">
        <f t="shared" si="200"/>
        <v>N/A</v>
      </c>
      <c r="F673" s="5" t="str">
        <f t="shared" si="210"/>
        <v>N/A</v>
      </c>
      <c r="G673" s="222" t="str">
        <f>IFERROR(_xlfn.XLOOKUP(A673,Apple!A:A,Apple!B:B),"N/A")</f>
        <v>N/A</v>
      </c>
      <c r="H673" s="5" t="str">
        <f t="shared" si="201"/>
        <v>N/A</v>
      </c>
      <c r="I673" s="5" t="str">
        <f t="shared" si="211"/>
        <v>N/A</v>
      </c>
      <c r="J673" s="222" t="str">
        <f>IFERROR(_xlfn.XLOOKUP(A673,Microsoft!A:A,Microsoft!B:B),"N/A")</f>
        <v>N/A</v>
      </c>
      <c r="K673" s="5" t="str">
        <f t="shared" si="202"/>
        <v>N/A</v>
      </c>
      <c r="L673" s="5" t="str">
        <f t="shared" si="212"/>
        <v>N/A</v>
      </c>
      <c r="M673" s="222" t="str">
        <f>IFERROR(_xlfn.XLOOKUP($A673,Cisco!A:A,Cisco!B:B),"N/A")</f>
        <v>N/A</v>
      </c>
      <c r="N673" s="5" t="str">
        <f t="shared" si="203"/>
        <v>N/A</v>
      </c>
      <c r="O673" s="5" t="str">
        <f t="shared" si="213"/>
        <v>N/A</v>
      </c>
      <c r="P673" s="222" t="str">
        <f>IFERROR(_xlfn.XLOOKUP($A673,Disney!A:A,Disney!B:B),"N/A")</f>
        <v>N/A</v>
      </c>
      <c r="Q673" s="5" t="str">
        <f t="shared" si="204"/>
        <v>N/A</v>
      </c>
      <c r="R673" s="5" t="str">
        <f t="shared" si="214"/>
        <v>N/A</v>
      </c>
      <c r="S673" s="222" t="str">
        <f>_xlfn.XLOOKUP(A673,FedEx!A:A,FedEx!B:B,"N/A")</f>
        <v>N/A</v>
      </c>
      <c r="T673" s="5" t="str">
        <f t="shared" si="205"/>
        <v>N/A</v>
      </c>
      <c r="U673" s="5" t="str">
        <f t="shared" si="215"/>
        <v>N/A</v>
      </c>
      <c r="V673" s="222" t="str">
        <f>_xlfn.XLOOKUP($A673,'General Motors'!A:A,'General Motors'!B:B,"N/A")</f>
        <v>N/A</v>
      </c>
      <c r="W673" s="5" t="str">
        <f t="shared" si="206"/>
        <v>N/A</v>
      </c>
      <c r="X673" s="5" t="str">
        <f t="shared" si="216"/>
        <v>N/A</v>
      </c>
      <c r="Y673" s="222" t="str">
        <f>_xlfn.XLOOKUP($A673,Chevron!A:A,Chevron!B:B,"N/A")</f>
        <v>N/A</v>
      </c>
      <c r="Z673" s="5" t="str">
        <f t="shared" si="207"/>
        <v>N/A</v>
      </c>
      <c r="AA673" s="5" t="str">
        <f t="shared" si="217"/>
        <v>N/A</v>
      </c>
      <c r="AB673" s="222" t="str">
        <f>_xlfn.XLOOKUP($A673,Boeing!A:A,Boeing!B:B,"N/A")</f>
        <v>N/A</v>
      </c>
      <c r="AC673" s="5" t="str">
        <f t="shared" si="208"/>
        <v>N/A</v>
      </c>
      <c r="AD673" s="5" t="str">
        <f t="shared" si="218"/>
        <v>N/A</v>
      </c>
      <c r="AE673" s="222" t="str">
        <f>_xlfn.XLOOKUP(A673,Amazon!A:A,Amazon!B:B,"N/A")</f>
        <v>N/A</v>
      </c>
      <c r="AF673" s="5" t="str">
        <f t="shared" si="209"/>
        <v>N/A</v>
      </c>
      <c r="AG673" s="5" t="str">
        <f t="shared" si="219"/>
        <v>N/A</v>
      </c>
      <c r="AH673" s="6" t="s">
        <v>36</v>
      </c>
      <c r="AI673" s="6" t="s">
        <v>36</v>
      </c>
      <c r="AJ673" s="6" t="s">
        <v>36</v>
      </c>
    </row>
    <row r="674" spans="1:36">
      <c r="A674" s="4">
        <v>45872</v>
      </c>
      <c r="B674" s="222" t="str">
        <f>_xlfn.XLOOKUP(A674,'USD RUB'!B:B,'USD RUB'!C:C,"N/A")</f>
        <v>N/A</v>
      </c>
      <c r="C674" s="222" t="str">
        <f>IFERROR(EXP(_xlfn.XLOOKUP(A674,'Bonds (CP)'!$A$4:$A$513,'Work Sheet'!$B$3:$B$512)/252)-1,"N/A")</f>
        <v>N/A</v>
      </c>
      <c r="D674" s="222" t="str">
        <f>IFERROR(_xlfn.XLOOKUP($A674,Intel!$A$2:$A$502,Intel!$B$2:$B$502),"N/A")</f>
        <v>N/A</v>
      </c>
      <c r="E674" s="5" t="str">
        <f t="shared" si="200"/>
        <v>N/A</v>
      </c>
      <c r="F674" s="5" t="str">
        <f t="shared" si="210"/>
        <v>N/A</v>
      </c>
      <c r="G674" s="222" t="str">
        <f>IFERROR(_xlfn.XLOOKUP(A674,Apple!A:A,Apple!B:B),"N/A")</f>
        <v>N/A</v>
      </c>
      <c r="H674" s="5" t="str">
        <f t="shared" si="201"/>
        <v>N/A</v>
      </c>
      <c r="I674" s="5" t="str">
        <f t="shared" si="211"/>
        <v>N/A</v>
      </c>
      <c r="J674" s="222" t="str">
        <f>IFERROR(_xlfn.XLOOKUP(A674,Microsoft!A:A,Microsoft!B:B),"N/A")</f>
        <v>N/A</v>
      </c>
      <c r="K674" s="5" t="str">
        <f t="shared" si="202"/>
        <v>N/A</v>
      </c>
      <c r="L674" s="5" t="str">
        <f t="shared" si="212"/>
        <v>N/A</v>
      </c>
      <c r="M674" s="222" t="str">
        <f>IFERROR(_xlfn.XLOOKUP($A674,Cisco!A:A,Cisco!B:B),"N/A")</f>
        <v>N/A</v>
      </c>
      <c r="N674" s="5" t="str">
        <f t="shared" si="203"/>
        <v>N/A</v>
      </c>
      <c r="O674" s="5" t="str">
        <f t="shared" si="213"/>
        <v>N/A</v>
      </c>
      <c r="P674" s="222" t="str">
        <f>IFERROR(_xlfn.XLOOKUP($A674,Disney!A:A,Disney!B:B),"N/A")</f>
        <v>N/A</v>
      </c>
      <c r="Q674" s="5" t="str">
        <f t="shared" si="204"/>
        <v>N/A</v>
      </c>
      <c r="R674" s="5" t="str">
        <f t="shared" si="214"/>
        <v>N/A</v>
      </c>
      <c r="S674" s="222" t="str">
        <f>_xlfn.XLOOKUP(A674,FedEx!A:A,FedEx!B:B,"N/A")</f>
        <v>N/A</v>
      </c>
      <c r="T674" s="5" t="str">
        <f t="shared" si="205"/>
        <v>N/A</v>
      </c>
      <c r="U674" s="5" t="str">
        <f t="shared" si="215"/>
        <v>N/A</v>
      </c>
      <c r="V674" s="222" t="str">
        <f>_xlfn.XLOOKUP($A674,'General Motors'!A:A,'General Motors'!B:B,"N/A")</f>
        <v>N/A</v>
      </c>
      <c r="W674" s="5" t="str">
        <f t="shared" si="206"/>
        <v>N/A</v>
      </c>
      <c r="X674" s="5" t="str">
        <f t="shared" si="216"/>
        <v>N/A</v>
      </c>
      <c r="Y674" s="222" t="str">
        <f>_xlfn.XLOOKUP($A674,Chevron!A:A,Chevron!B:B,"N/A")</f>
        <v>N/A</v>
      </c>
      <c r="Z674" s="5" t="str">
        <f t="shared" si="207"/>
        <v>N/A</v>
      </c>
      <c r="AA674" s="5" t="str">
        <f t="shared" si="217"/>
        <v>N/A</v>
      </c>
      <c r="AB674" s="222" t="str">
        <f>_xlfn.XLOOKUP($A674,Boeing!A:A,Boeing!B:B,"N/A")</f>
        <v>N/A</v>
      </c>
      <c r="AC674" s="5" t="str">
        <f t="shared" si="208"/>
        <v>N/A</v>
      </c>
      <c r="AD674" s="5" t="str">
        <f t="shared" si="218"/>
        <v>N/A</v>
      </c>
      <c r="AE674" s="222" t="str">
        <f>_xlfn.XLOOKUP(A674,Amazon!A:A,Amazon!B:B,"N/A")</f>
        <v>N/A</v>
      </c>
      <c r="AF674" s="5" t="str">
        <f t="shared" si="209"/>
        <v>N/A</v>
      </c>
      <c r="AG674" s="5" t="str">
        <f t="shared" si="219"/>
        <v>N/A</v>
      </c>
      <c r="AH674" s="6" t="s">
        <v>36</v>
      </c>
      <c r="AI674" s="6" t="s">
        <v>36</v>
      </c>
      <c r="AJ674" s="6" t="s">
        <v>36</v>
      </c>
    </row>
    <row r="675" spans="1:36">
      <c r="A675" s="4">
        <v>45873</v>
      </c>
      <c r="B675" s="222" t="str">
        <f>_xlfn.XLOOKUP(A675,'USD RUB'!B:B,'USD RUB'!C:C,"N/A")</f>
        <v>N/A</v>
      </c>
      <c r="C675" s="222" t="str">
        <f>IFERROR(EXP(_xlfn.XLOOKUP(A675,'Bonds (CP)'!$A$4:$A$513,'Work Sheet'!$B$3:$B$512)/252)-1,"N/A")</f>
        <v>N/A</v>
      </c>
      <c r="D675" s="222">
        <f>IFERROR(_xlfn.XLOOKUP($A675,Intel!$A$2:$A$502,Intel!$B$2:$B$502),"N/A")</f>
        <v>19.5</v>
      </c>
      <c r="E675" s="5" t="str">
        <f t="shared" si="200"/>
        <v>N/A</v>
      </c>
      <c r="F675" s="5" t="str">
        <f t="shared" si="210"/>
        <v>N/A</v>
      </c>
      <c r="G675" s="222">
        <f>IFERROR(_xlfn.XLOOKUP(A675,Apple!A:A,Apple!B:B),"N/A")</f>
        <v>203.35</v>
      </c>
      <c r="H675" s="5" t="str">
        <f t="shared" si="201"/>
        <v>N/A</v>
      </c>
      <c r="I675" s="5" t="str">
        <f t="shared" si="211"/>
        <v>N/A</v>
      </c>
      <c r="J675" s="222">
        <f>IFERROR(_xlfn.XLOOKUP(A675,Microsoft!A:A,Microsoft!B:B),"N/A")</f>
        <v>535.64</v>
      </c>
      <c r="K675" s="5" t="str">
        <f t="shared" si="202"/>
        <v>N/A</v>
      </c>
      <c r="L675" s="5" t="str">
        <f t="shared" si="212"/>
        <v>N/A</v>
      </c>
      <c r="M675" s="222">
        <f>IFERROR(_xlfn.XLOOKUP($A675,Cisco!A:A,Cisco!B:B),"N/A")</f>
        <v>68.489999999999995</v>
      </c>
      <c r="N675" s="5" t="str">
        <f t="shared" si="203"/>
        <v>N/A</v>
      </c>
      <c r="O675" s="5" t="str">
        <f t="shared" si="213"/>
        <v>N/A</v>
      </c>
      <c r="P675" s="222">
        <f>IFERROR(_xlfn.XLOOKUP($A675,Disney!A:A,Disney!B:B),"N/A")</f>
        <v>119.35</v>
      </c>
      <c r="Q675" s="5" t="str">
        <f t="shared" si="204"/>
        <v>N/A</v>
      </c>
      <c r="R675" s="5" t="str">
        <f t="shared" si="214"/>
        <v>N/A</v>
      </c>
      <c r="S675" s="222">
        <f>_xlfn.XLOOKUP(A675,FedEx!A:A,FedEx!B:B,"N/A")</f>
        <v>217.49</v>
      </c>
      <c r="T675" s="5" t="str">
        <f t="shared" si="205"/>
        <v>N/A</v>
      </c>
      <c r="U675" s="5" t="str">
        <f t="shared" si="215"/>
        <v>N/A</v>
      </c>
      <c r="V675" s="222">
        <f>_xlfn.XLOOKUP($A675,'General Motors'!A:A,'General Motors'!B:B,"N/A")</f>
        <v>52.77</v>
      </c>
      <c r="W675" s="5" t="str">
        <f t="shared" si="206"/>
        <v>N/A</v>
      </c>
      <c r="X675" s="5" t="str">
        <f t="shared" si="216"/>
        <v>N/A</v>
      </c>
      <c r="Y675" s="222">
        <f>_xlfn.XLOOKUP($A675,Chevron!A:A,Chevron!B:B,"N/A")</f>
        <v>151.04</v>
      </c>
      <c r="Z675" s="5" t="str">
        <f t="shared" si="207"/>
        <v>N/A</v>
      </c>
      <c r="AA675" s="5" t="str">
        <f t="shared" si="217"/>
        <v>N/A</v>
      </c>
      <c r="AB675" s="222">
        <f>_xlfn.XLOOKUP($A675,Boeing!A:A,Boeing!B:B,"N/A")</f>
        <v>222.34</v>
      </c>
      <c r="AC675" s="5" t="str">
        <f t="shared" si="208"/>
        <v>N/A</v>
      </c>
      <c r="AD675" s="5" t="str">
        <f t="shared" si="218"/>
        <v>N/A</v>
      </c>
      <c r="AE675" s="222">
        <f>_xlfn.XLOOKUP(A675,Amazon!A:A,Amazon!B:B,"N/A")</f>
        <v>211.65</v>
      </c>
      <c r="AF675" s="5" t="str">
        <f t="shared" si="209"/>
        <v>N/A</v>
      </c>
      <c r="AG675" s="5" t="str">
        <f t="shared" si="219"/>
        <v>N/A</v>
      </c>
      <c r="AH675" s="393">
        <v>6329.94</v>
      </c>
      <c r="AI675" s="6" t="s">
        <v>36</v>
      </c>
      <c r="AJ675" s="6" t="s">
        <v>36</v>
      </c>
    </row>
    <row r="676" spans="1:36">
      <c r="A676" s="4">
        <v>45874</v>
      </c>
      <c r="B676" s="222">
        <f>_xlfn.XLOOKUP(A676,'USD RUB'!B:B,'USD RUB'!C:C,"N/A")</f>
        <v>79.673599999999993</v>
      </c>
      <c r="C676" s="222" t="str">
        <f>IFERROR(EXP(_xlfn.XLOOKUP(A676,'Bonds (CP)'!$A$4:$A$513,'Work Sheet'!$B$3:$B$512)/252)-1,"N/A")</f>
        <v>N/A</v>
      </c>
      <c r="D676" s="222">
        <f>IFERROR(_xlfn.XLOOKUP($A676,Intel!$A$2:$A$502,Intel!$B$2:$B$502),"N/A")</f>
        <v>20.190000000000001</v>
      </c>
      <c r="E676" s="5">
        <f t="shared" si="200"/>
        <v>1608.6099839999999</v>
      </c>
      <c r="F676" s="5" t="str">
        <f t="shared" si="210"/>
        <v>N/A</v>
      </c>
      <c r="G676" s="222">
        <f>IFERROR(_xlfn.XLOOKUP(A676,Apple!A:A,Apple!B:B),"N/A")</f>
        <v>202.92</v>
      </c>
      <c r="H676" s="5">
        <f t="shared" si="201"/>
        <v>16167.366911999998</v>
      </c>
      <c r="I676" s="5" t="str">
        <f t="shared" si="211"/>
        <v>N/A</v>
      </c>
      <c r="J676" s="222">
        <f>IFERROR(_xlfn.XLOOKUP(A676,Microsoft!A:A,Microsoft!B:B),"N/A")</f>
        <v>527.75</v>
      </c>
      <c r="K676" s="5">
        <f t="shared" si="202"/>
        <v>42047.742399999996</v>
      </c>
      <c r="L676" s="5" t="str">
        <f t="shared" si="212"/>
        <v>N/A</v>
      </c>
      <c r="M676" s="222">
        <f>IFERROR(_xlfn.XLOOKUP($A676,Cisco!A:A,Cisco!B:B),"N/A")</f>
        <v>67.52</v>
      </c>
      <c r="N676" s="5">
        <f t="shared" si="203"/>
        <v>5379.5614719999994</v>
      </c>
      <c r="O676" s="5" t="str">
        <f t="shared" si="213"/>
        <v>N/A</v>
      </c>
      <c r="P676" s="222">
        <f>IFERROR(_xlfn.XLOOKUP($A676,Disney!A:A,Disney!B:B),"N/A")</f>
        <v>118.32</v>
      </c>
      <c r="Q676" s="5">
        <f t="shared" si="204"/>
        <v>9426.9803519999987</v>
      </c>
      <c r="R676" s="5" t="str">
        <f t="shared" si="214"/>
        <v>N/A</v>
      </c>
      <c r="S676" s="222">
        <f>_xlfn.XLOOKUP(A676,FedEx!A:A,FedEx!B:B,"N/A")</f>
        <v>222.41</v>
      </c>
      <c r="T676" s="5">
        <f t="shared" si="205"/>
        <v>17720.205375999998</v>
      </c>
      <c r="U676" s="5" t="str">
        <f t="shared" si="215"/>
        <v>N/A</v>
      </c>
      <c r="V676" s="222">
        <f>_xlfn.XLOOKUP($A676,'General Motors'!A:A,'General Motors'!B:B,"N/A")</f>
        <v>52.58</v>
      </c>
      <c r="W676" s="5">
        <f t="shared" si="206"/>
        <v>4189.2378879999997</v>
      </c>
      <c r="X676" s="5" t="str">
        <f t="shared" si="216"/>
        <v>N/A</v>
      </c>
      <c r="Y676" s="222">
        <f>_xlfn.XLOOKUP($A676,Chevron!A:A,Chevron!B:B,"N/A")</f>
        <v>153.04</v>
      </c>
      <c r="Z676" s="5">
        <f t="shared" si="207"/>
        <v>12193.247743999998</v>
      </c>
      <c r="AA676" s="5" t="str">
        <f t="shared" si="217"/>
        <v>N/A</v>
      </c>
      <c r="AB676" s="222">
        <f>_xlfn.XLOOKUP($A676,Boeing!A:A,Boeing!B:B,"N/A")</f>
        <v>224.86</v>
      </c>
      <c r="AC676" s="5">
        <f t="shared" si="208"/>
        <v>17915.405695999998</v>
      </c>
      <c r="AD676" s="5" t="str">
        <f t="shared" si="218"/>
        <v>N/A</v>
      </c>
      <c r="AE676" s="222">
        <f>_xlfn.XLOOKUP(A676,Amazon!A:A,Amazon!B:B,"N/A")</f>
        <v>213.75</v>
      </c>
      <c r="AF676" s="5">
        <f t="shared" si="209"/>
        <v>17030.232</v>
      </c>
      <c r="AG676" s="5" t="str">
        <f t="shared" si="219"/>
        <v>N/A</v>
      </c>
      <c r="AH676" s="393">
        <v>6299.19</v>
      </c>
      <c r="AI676" s="393">
        <v>501879.14439999999</v>
      </c>
      <c r="AJ676" s="6" t="s">
        <v>36</v>
      </c>
    </row>
    <row r="677" spans="1:36">
      <c r="A677" s="4">
        <v>45875</v>
      </c>
      <c r="B677" s="222">
        <f>_xlfn.XLOOKUP(A677,'USD RUB'!B:B,'USD RUB'!C:C,"N/A")</f>
        <v>80.049000000000007</v>
      </c>
      <c r="C677" s="222">
        <f>IFERROR(EXP(_xlfn.XLOOKUP(A677,'Bonds (CP)'!$A$4:$A$513,'Work Sheet'!$B$3:$B$512)/252)-1,"N/A")</f>
        <v>0.50316340696506257</v>
      </c>
      <c r="D677" s="222">
        <f>IFERROR(_xlfn.XLOOKUP($A677,Intel!$A$2:$A$502,Intel!$B$2:$B$502),"N/A")</f>
        <v>20.41</v>
      </c>
      <c r="E677" s="5">
        <f t="shared" si="200"/>
        <v>1633.8000900000002</v>
      </c>
      <c r="F677" s="5">
        <f t="shared" si="210"/>
        <v>1.5659548461437467E-2</v>
      </c>
      <c r="G677" s="222">
        <f>IFERROR(_xlfn.XLOOKUP(A677,Apple!A:A,Apple!B:B),"N/A")</f>
        <v>213.25</v>
      </c>
      <c r="H677" s="5">
        <f t="shared" si="201"/>
        <v>17070.449250000001</v>
      </c>
      <c r="I677" s="5">
        <f t="shared" si="211"/>
        <v>5.5858343718896197E-2</v>
      </c>
      <c r="J677" s="222">
        <f>IFERROR(_xlfn.XLOOKUP(A677,Microsoft!A:A,Microsoft!B:B),"N/A")</f>
        <v>524.94000000000005</v>
      </c>
      <c r="K677" s="5">
        <f t="shared" si="202"/>
        <v>42020.922060000004</v>
      </c>
      <c r="L677" s="5">
        <f t="shared" si="212"/>
        <v>-6.3785445945818697E-4</v>
      </c>
      <c r="M677" s="222">
        <f>IFERROR(_xlfn.XLOOKUP($A677,Cisco!A:A,Cisco!B:B),"N/A")</f>
        <v>69.209999999999994</v>
      </c>
      <c r="N677" s="5">
        <f t="shared" si="203"/>
        <v>5540.1912899999998</v>
      </c>
      <c r="O677" s="5">
        <f t="shared" si="213"/>
        <v>2.9859277347430657E-2</v>
      </c>
      <c r="P677" s="222">
        <f>IFERROR(_xlfn.XLOOKUP($A677,Disney!A:A,Disney!B:B),"N/A")</f>
        <v>115.17</v>
      </c>
      <c r="Q677" s="5">
        <f t="shared" si="204"/>
        <v>9219.2433300000012</v>
      </c>
      <c r="R677" s="5">
        <f t="shared" si="214"/>
        <v>-2.2036433114653198E-2</v>
      </c>
      <c r="S677" s="222">
        <f>_xlfn.XLOOKUP(A677,FedEx!A:A,FedEx!B:B,"N/A")</f>
        <v>226.45</v>
      </c>
      <c r="T677" s="5">
        <f t="shared" si="205"/>
        <v>18127.09605</v>
      </c>
      <c r="U677" s="5">
        <f t="shared" si="215"/>
        <v>2.2961961521681395E-2</v>
      </c>
      <c r="V677" s="222">
        <f>_xlfn.XLOOKUP($A677,'General Motors'!A:A,'General Motors'!B:B,"N/A")</f>
        <v>52.47</v>
      </c>
      <c r="W677" s="5">
        <f t="shared" si="206"/>
        <v>4200.1710300000004</v>
      </c>
      <c r="X677" s="5">
        <f t="shared" si="216"/>
        <v>2.6098164612038399E-3</v>
      </c>
      <c r="Y677" s="222">
        <f>_xlfn.XLOOKUP($A677,Chevron!A:A,Chevron!B:B,"N/A")</f>
        <v>152.78</v>
      </c>
      <c r="Z677" s="5">
        <f t="shared" si="207"/>
        <v>12229.88622</v>
      </c>
      <c r="AA677" s="5">
        <f t="shared" si="217"/>
        <v>3.0048168272502895E-3</v>
      </c>
      <c r="AB677" s="222">
        <f>_xlfn.XLOOKUP($A677,Boeing!A:A,Boeing!B:B,"N/A")</f>
        <v>225.04</v>
      </c>
      <c r="AC677" s="5">
        <f t="shared" si="208"/>
        <v>18014.22696</v>
      </c>
      <c r="AD677" s="5">
        <f t="shared" si="218"/>
        <v>5.5159936468569537E-3</v>
      </c>
      <c r="AE677" s="222">
        <f>_xlfn.XLOOKUP(A677,Amazon!A:A,Amazon!B:B,"N/A")</f>
        <v>222.31</v>
      </c>
      <c r="AF677" s="5">
        <f t="shared" si="209"/>
        <v>17795.693190000002</v>
      </c>
      <c r="AG677" s="5">
        <f t="shared" si="219"/>
        <v>4.4947196843824644E-2</v>
      </c>
      <c r="AH677" s="9">
        <v>1623656</v>
      </c>
      <c r="AI677" s="393">
        <v>507915.70789999998</v>
      </c>
      <c r="AJ677" s="393">
        <v>1.2027919999999999E-2</v>
      </c>
    </row>
    <row r="678" spans="1:36">
      <c r="A678" s="4">
        <v>45876</v>
      </c>
      <c r="B678" s="222">
        <f>_xlfn.XLOOKUP(A678,'USD RUB'!B:B,'USD RUB'!C:C,"N/A")</f>
        <v>80.191400000000002</v>
      </c>
      <c r="C678" s="222">
        <f>IFERROR(EXP(_xlfn.XLOOKUP(A678,'Bonds (CP)'!$A$4:$A$513,'Work Sheet'!$B$3:$B$512)/252)-1,"N/A")</f>
        <v>0.50752352373972953</v>
      </c>
      <c r="D678" s="222">
        <f>IFERROR(_xlfn.XLOOKUP($A678,Intel!$A$2:$A$502,Intel!$B$2:$B$502),"N/A")</f>
        <v>19.77</v>
      </c>
      <c r="E678" s="5">
        <f t="shared" si="200"/>
        <v>1585.3839780000001</v>
      </c>
      <c r="F678" s="5">
        <f t="shared" si="210"/>
        <v>-2.9634049046967648E-2</v>
      </c>
      <c r="G678" s="222">
        <f>IFERROR(_xlfn.XLOOKUP(A678,Apple!A:A,Apple!B:B),"N/A")</f>
        <v>220.03</v>
      </c>
      <c r="H678" s="5">
        <f t="shared" si="201"/>
        <v>17644.513741999999</v>
      </c>
      <c r="I678" s="5">
        <f t="shared" si="211"/>
        <v>3.3629137909185314E-2</v>
      </c>
      <c r="J678" s="222">
        <f>IFERROR(_xlfn.XLOOKUP(A678,Microsoft!A:A,Microsoft!B:B),"N/A")</f>
        <v>520.84</v>
      </c>
      <c r="K678" s="5">
        <f t="shared" si="202"/>
        <v>41766.888776</v>
      </c>
      <c r="L678" s="5">
        <f t="shared" si="212"/>
        <v>-6.0454000423236787E-3</v>
      </c>
      <c r="M678" s="222">
        <f>IFERROR(_xlfn.XLOOKUP($A678,Cisco!A:A,Cisco!B:B),"N/A")</f>
        <v>69.900000000000006</v>
      </c>
      <c r="N678" s="5">
        <f t="shared" si="203"/>
        <v>5605.3788600000007</v>
      </c>
      <c r="O678" s="5">
        <f t="shared" si="213"/>
        <v>1.1766303109003395E-2</v>
      </c>
      <c r="P678" s="222">
        <f>IFERROR(_xlfn.XLOOKUP($A678,Disney!A:A,Disney!B:B),"N/A")</f>
        <v>112.88</v>
      </c>
      <c r="Q678" s="5">
        <f t="shared" si="204"/>
        <v>9052.0052319999995</v>
      </c>
      <c r="R678" s="5">
        <f t="shared" si="214"/>
        <v>-1.814011107134994E-2</v>
      </c>
      <c r="S678" s="222">
        <f>_xlfn.XLOOKUP(A678,FedEx!A:A,FedEx!B:B,"N/A")</f>
        <v>224.66</v>
      </c>
      <c r="T678" s="5">
        <f t="shared" si="205"/>
        <v>18015.799923999999</v>
      </c>
      <c r="U678" s="5">
        <f t="shared" si="215"/>
        <v>-6.1397658893080909E-3</v>
      </c>
      <c r="V678" s="222">
        <f>_xlfn.XLOOKUP($A678,'General Motors'!A:A,'General Motors'!B:B,"N/A")</f>
        <v>52.95</v>
      </c>
      <c r="W678" s="5">
        <f t="shared" si="206"/>
        <v>4246.1346300000005</v>
      </c>
      <c r="X678" s="5">
        <f t="shared" si="216"/>
        <v>1.0943268660181138E-2</v>
      </c>
      <c r="Y678" s="222">
        <f>_xlfn.XLOOKUP($A678,Chevron!A:A,Chevron!B:B,"N/A")</f>
        <v>153.16</v>
      </c>
      <c r="Z678" s="5">
        <f t="shared" si="207"/>
        <v>12282.114824</v>
      </c>
      <c r="AA678" s="5">
        <f t="shared" si="217"/>
        <v>4.2705715376638587E-3</v>
      </c>
      <c r="AB678" s="222">
        <f>_xlfn.XLOOKUP($A678,Boeing!A:A,Boeing!B:B,"N/A")</f>
        <v>227.33</v>
      </c>
      <c r="AC678" s="5">
        <f t="shared" si="208"/>
        <v>18229.910962000002</v>
      </c>
      <c r="AD678" s="5">
        <f t="shared" si="218"/>
        <v>1.1972981270798932E-2</v>
      </c>
      <c r="AE678" s="222">
        <f>_xlfn.XLOOKUP(A678,Amazon!A:A,Amazon!B:B,"N/A")</f>
        <v>223.13</v>
      </c>
      <c r="AF678" s="5">
        <f t="shared" si="209"/>
        <v>17893.107081999999</v>
      </c>
      <c r="AG678" s="5">
        <f t="shared" si="219"/>
        <v>5.4740150304870561E-3</v>
      </c>
      <c r="AH678" s="7">
        <v>6340</v>
      </c>
      <c r="AI678" s="393">
        <v>508413.47600000002</v>
      </c>
      <c r="AJ678" s="393">
        <v>9.8002000000000007E-4</v>
      </c>
    </row>
    <row r="679" spans="1:36">
      <c r="A679" s="4">
        <v>45877</v>
      </c>
      <c r="B679" s="222">
        <f>_xlfn.XLOOKUP(A679,'USD RUB'!B:B,'USD RUB'!C:C,"N/A")</f>
        <v>79.384699999999995</v>
      </c>
      <c r="C679" s="222">
        <f>IFERROR(EXP(_xlfn.XLOOKUP(A679,'Bonds (CP)'!$A$4:$A$513,'Work Sheet'!$B$3:$B$512)/252)-1,"N/A")</f>
        <v>0.50375822855861663</v>
      </c>
      <c r="D679" s="222">
        <f>IFERROR(_xlfn.XLOOKUP($A679,Intel!$A$2:$A$502,Intel!$B$2:$B$502),"N/A")</f>
        <v>19.95</v>
      </c>
      <c r="E679" s="5">
        <f t="shared" si="200"/>
        <v>1583.7247649999999</v>
      </c>
      <c r="F679" s="5">
        <f t="shared" si="210"/>
        <v>-1.046568543030979E-3</v>
      </c>
      <c r="G679" s="222">
        <f>IFERROR(_xlfn.XLOOKUP(A679,Apple!A:A,Apple!B:B),"N/A")</f>
        <v>229.35</v>
      </c>
      <c r="H679" s="5">
        <f t="shared" si="201"/>
        <v>18206.880944999997</v>
      </c>
      <c r="I679" s="5">
        <f t="shared" si="211"/>
        <v>3.1872071467822449E-2</v>
      </c>
      <c r="J679" s="222">
        <f>IFERROR(_xlfn.XLOOKUP(A679,Microsoft!A:A,Microsoft!B:B),"N/A")</f>
        <v>522.04</v>
      </c>
      <c r="K679" s="5">
        <f t="shared" si="202"/>
        <v>41441.988787999995</v>
      </c>
      <c r="L679" s="5">
        <f t="shared" si="212"/>
        <v>-7.7788889122787364E-3</v>
      </c>
      <c r="M679" s="222">
        <f>IFERROR(_xlfn.XLOOKUP($A679,Cisco!A:A,Cisco!B:B),"N/A")</f>
        <v>71.790000000000006</v>
      </c>
      <c r="N679" s="5">
        <f t="shared" si="203"/>
        <v>5699.0276130000002</v>
      </c>
      <c r="O679" s="5">
        <f t="shared" si="213"/>
        <v>1.6706944408035884E-2</v>
      </c>
      <c r="P679" s="222">
        <f>IFERROR(_xlfn.XLOOKUP($A679,Disney!A:A,Disney!B:B),"N/A")</f>
        <v>112.43</v>
      </c>
      <c r="Q679" s="5">
        <f t="shared" si="204"/>
        <v>8925.2218209999992</v>
      </c>
      <c r="R679" s="5">
        <f t="shared" si="214"/>
        <v>-1.4006113314186441E-2</v>
      </c>
      <c r="S679" s="222">
        <f>_xlfn.XLOOKUP(A679,FedEx!A:A,FedEx!B:B,"N/A")</f>
        <v>228.05</v>
      </c>
      <c r="T679" s="5">
        <f t="shared" si="205"/>
        <v>18103.680834999999</v>
      </c>
      <c r="U679" s="5">
        <f t="shared" si="215"/>
        <v>4.877991061775111E-3</v>
      </c>
      <c r="V679" s="222">
        <f>_xlfn.XLOOKUP($A679,'General Motors'!A:A,'General Motors'!B:B,"N/A")</f>
        <v>53.53</v>
      </c>
      <c r="W679" s="5">
        <f t="shared" si="206"/>
        <v>4249.4629909999994</v>
      </c>
      <c r="X679" s="5">
        <f t="shared" si="216"/>
        <v>7.8385668143532428E-4</v>
      </c>
      <c r="Y679" s="222">
        <f>_xlfn.XLOOKUP($A679,Chevron!A:A,Chevron!B:B,"N/A")</f>
        <v>155.01</v>
      </c>
      <c r="Z679" s="5">
        <f t="shared" si="207"/>
        <v>12305.422346999998</v>
      </c>
      <c r="AA679" s="5">
        <f t="shared" si="217"/>
        <v>1.8976799463275018E-3</v>
      </c>
      <c r="AB679" s="222">
        <f>_xlfn.XLOOKUP($A679,Boeing!A:A,Boeing!B:B,"N/A")</f>
        <v>229.12</v>
      </c>
      <c r="AC679" s="5">
        <f t="shared" si="208"/>
        <v>18188.622464</v>
      </c>
      <c r="AD679" s="5">
        <f t="shared" si="218"/>
        <v>-2.2648765584246666E-3</v>
      </c>
      <c r="AE679" s="222">
        <f>_xlfn.XLOOKUP(A679,Amazon!A:A,Amazon!B:B,"N/A")</f>
        <v>222.69</v>
      </c>
      <c r="AF679" s="5">
        <f t="shared" si="209"/>
        <v>17678.178842999998</v>
      </c>
      <c r="AG679" s="5">
        <f t="shared" si="219"/>
        <v>-1.2011789680519636E-2</v>
      </c>
      <c r="AH679" s="393">
        <v>6389.45</v>
      </c>
      <c r="AI679" s="393">
        <v>507224.57140000002</v>
      </c>
      <c r="AJ679" s="393">
        <v>-2.3384999999999999E-3</v>
      </c>
    </row>
    <row r="680" spans="1:36">
      <c r="A680" s="4">
        <v>45878</v>
      </c>
      <c r="B680" s="222">
        <f>_xlfn.XLOOKUP(A680,'USD RUB'!B:B,'USD RUB'!C:C,"N/A")</f>
        <v>79.779600000000002</v>
      </c>
      <c r="C680" s="222" t="str">
        <f>IFERROR(EXP(_xlfn.XLOOKUP(A680,'Bonds (CP)'!$A$4:$A$513,'Work Sheet'!$B$3:$B$512)/252)-1,"N/A")</f>
        <v>N/A</v>
      </c>
      <c r="D680" s="222" t="str">
        <f>IFERROR(_xlfn.XLOOKUP($A680,Intel!$A$2:$A$502,Intel!$B$2:$B$502),"N/A")</f>
        <v>N/A</v>
      </c>
      <c r="E680" s="5" t="str">
        <f t="shared" si="200"/>
        <v>N/A</v>
      </c>
      <c r="F680" s="5" t="str">
        <f t="shared" si="210"/>
        <v>N/A</v>
      </c>
      <c r="G680" s="222" t="str">
        <f>IFERROR(_xlfn.XLOOKUP(A680,Apple!A:A,Apple!B:B),"N/A")</f>
        <v>N/A</v>
      </c>
      <c r="H680" s="5" t="str">
        <f t="shared" si="201"/>
        <v>N/A</v>
      </c>
      <c r="I680" s="5" t="str">
        <f t="shared" si="211"/>
        <v>N/A</v>
      </c>
      <c r="J680" s="222" t="str">
        <f>IFERROR(_xlfn.XLOOKUP(A680,Microsoft!A:A,Microsoft!B:B),"N/A")</f>
        <v>N/A</v>
      </c>
      <c r="K680" s="5" t="str">
        <f t="shared" si="202"/>
        <v>N/A</v>
      </c>
      <c r="L680" s="5" t="str">
        <f t="shared" si="212"/>
        <v>N/A</v>
      </c>
      <c r="M680" s="222" t="str">
        <f>IFERROR(_xlfn.XLOOKUP($A680,Cisco!A:A,Cisco!B:B),"N/A")</f>
        <v>N/A</v>
      </c>
      <c r="N680" s="5" t="str">
        <f t="shared" si="203"/>
        <v>N/A</v>
      </c>
      <c r="O680" s="5" t="str">
        <f t="shared" si="213"/>
        <v>N/A</v>
      </c>
      <c r="P680" s="222" t="str">
        <f>IFERROR(_xlfn.XLOOKUP($A680,Disney!A:A,Disney!B:B),"N/A")</f>
        <v>N/A</v>
      </c>
      <c r="Q680" s="5" t="str">
        <f t="shared" si="204"/>
        <v>N/A</v>
      </c>
      <c r="R680" s="5" t="str">
        <f t="shared" si="214"/>
        <v>N/A</v>
      </c>
      <c r="S680" s="222" t="str">
        <f>_xlfn.XLOOKUP(A680,FedEx!A:A,FedEx!B:B,"N/A")</f>
        <v>N/A</v>
      </c>
      <c r="T680" s="5" t="str">
        <f t="shared" si="205"/>
        <v>N/A</v>
      </c>
      <c r="U680" s="5" t="str">
        <f t="shared" si="215"/>
        <v>N/A</v>
      </c>
      <c r="V680" s="222" t="str">
        <f>_xlfn.XLOOKUP($A680,'General Motors'!A:A,'General Motors'!B:B,"N/A")</f>
        <v>N/A</v>
      </c>
      <c r="W680" s="5" t="str">
        <f t="shared" si="206"/>
        <v>N/A</v>
      </c>
      <c r="X680" s="5" t="str">
        <f t="shared" si="216"/>
        <v>N/A</v>
      </c>
      <c r="Y680" s="222" t="str">
        <f>_xlfn.XLOOKUP($A680,Chevron!A:A,Chevron!B:B,"N/A")</f>
        <v>N/A</v>
      </c>
      <c r="Z680" s="5" t="str">
        <f t="shared" si="207"/>
        <v>N/A</v>
      </c>
      <c r="AA680" s="5" t="str">
        <f t="shared" si="217"/>
        <v>N/A</v>
      </c>
      <c r="AB680" s="222" t="str">
        <f>_xlfn.XLOOKUP($A680,Boeing!A:A,Boeing!B:B,"N/A")</f>
        <v>N/A</v>
      </c>
      <c r="AC680" s="5" t="str">
        <f t="shared" si="208"/>
        <v>N/A</v>
      </c>
      <c r="AD680" s="5" t="str">
        <f t="shared" si="218"/>
        <v>N/A</v>
      </c>
      <c r="AE680" s="222" t="str">
        <f>_xlfn.XLOOKUP(A680,Amazon!A:A,Amazon!B:B,"N/A")</f>
        <v>N/A</v>
      </c>
      <c r="AF680" s="5" t="str">
        <f t="shared" si="209"/>
        <v>N/A</v>
      </c>
      <c r="AG680" s="5" t="str">
        <f t="shared" si="219"/>
        <v>N/A</v>
      </c>
      <c r="AH680" s="6" t="s">
        <v>36</v>
      </c>
      <c r="AI680" s="6" t="s">
        <v>36</v>
      </c>
      <c r="AJ680" s="6" t="s">
        <v>36</v>
      </c>
    </row>
    <row r="681" spans="1:36">
      <c r="A681" s="4">
        <v>45879</v>
      </c>
      <c r="B681" s="222" t="str">
        <f>_xlfn.XLOOKUP(A681,'USD RUB'!B:B,'USD RUB'!C:C,"N/A")</f>
        <v>N/A</v>
      </c>
      <c r="C681" s="222" t="str">
        <f>IFERROR(EXP(_xlfn.XLOOKUP(A681,'Bonds (CP)'!$A$4:$A$513,'Work Sheet'!$B$3:$B$512)/252)-1,"N/A")</f>
        <v>N/A</v>
      </c>
      <c r="D681" s="222" t="str">
        <f>IFERROR(_xlfn.XLOOKUP($A681,Intel!$A$2:$A$502,Intel!$B$2:$B$502),"N/A")</f>
        <v>N/A</v>
      </c>
      <c r="E681" s="5" t="str">
        <f t="shared" si="200"/>
        <v>N/A</v>
      </c>
      <c r="F681" s="5" t="str">
        <f t="shared" si="210"/>
        <v>N/A</v>
      </c>
      <c r="G681" s="222" t="str">
        <f>IFERROR(_xlfn.XLOOKUP(A681,Apple!A:A,Apple!B:B),"N/A")</f>
        <v>N/A</v>
      </c>
      <c r="H681" s="5" t="str">
        <f t="shared" si="201"/>
        <v>N/A</v>
      </c>
      <c r="I681" s="5" t="str">
        <f t="shared" si="211"/>
        <v>N/A</v>
      </c>
      <c r="J681" s="222" t="str">
        <f>IFERROR(_xlfn.XLOOKUP(A681,Microsoft!A:A,Microsoft!B:B),"N/A")</f>
        <v>N/A</v>
      </c>
      <c r="K681" s="5" t="str">
        <f t="shared" si="202"/>
        <v>N/A</v>
      </c>
      <c r="L681" s="5" t="str">
        <f t="shared" si="212"/>
        <v>N/A</v>
      </c>
      <c r="M681" s="222" t="str">
        <f>IFERROR(_xlfn.XLOOKUP($A681,Cisco!A:A,Cisco!B:B),"N/A")</f>
        <v>N/A</v>
      </c>
      <c r="N681" s="5" t="str">
        <f t="shared" si="203"/>
        <v>N/A</v>
      </c>
      <c r="O681" s="5" t="str">
        <f t="shared" si="213"/>
        <v>N/A</v>
      </c>
      <c r="P681" s="222" t="str">
        <f>IFERROR(_xlfn.XLOOKUP($A681,Disney!A:A,Disney!B:B),"N/A")</f>
        <v>N/A</v>
      </c>
      <c r="Q681" s="5" t="str">
        <f t="shared" si="204"/>
        <v>N/A</v>
      </c>
      <c r="R681" s="5" t="str">
        <f t="shared" si="214"/>
        <v>N/A</v>
      </c>
      <c r="S681" s="222" t="str">
        <f>_xlfn.XLOOKUP(A681,FedEx!A:A,FedEx!B:B,"N/A")</f>
        <v>N/A</v>
      </c>
      <c r="T681" s="5" t="str">
        <f t="shared" si="205"/>
        <v>N/A</v>
      </c>
      <c r="U681" s="5" t="str">
        <f t="shared" si="215"/>
        <v>N/A</v>
      </c>
      <c r="V681" s="222" t="str">
        <f>_xlfn.XLOOKUP($A681,'General Motors'!A:A,'General Motors'!B:B,"N/A")</f>
        <v>N/A</v>
      </c>
      <c r="W681" s="5" t="str">
        <f t="shared" si="206"/>
        <v>N/A</v>
      </c>
      <c r="X681" s="5" t="str">
        <f t="shared" si="216"/>
        <v>N/A</v>
      </c>
      <c r="Y681" s="222" t="str">
        <f>_xlfn.XLOOKUP($A681,Chevron!A:A,Chevron!B:B,"N/A")</f>
        <v>N/A</v>
      </c>
      <c r="Z681" s="5" t="str">
        <f t="shared" si="207"/>
        <v>N/A</v>
      </c>
      <c r="AA681" s="5" t="str">
        <f t="shared" si="217"/>
        <v>N/A</v>
      </c>
      <c r="AB681" s="222" t="str">
        <f>_xlfn.XLOOKUP($A681,Boeing!A:A,Boeing!B:B,"N/A")</f>
        <v>N/A</v>
      </c>
      <c r="AC681" s="5" t="str">
        <f t="shared" si="208"/>
        <v>N/A</v>
      </c>
      <c r="AD681" s="5" t="str">
        <f t="shared" si="218"/>
        <v>N/A</v>
      </c>
      <c r="AE681" s="222" t="str">
        <f>_xlfn.XLOOKUP(A681,Amazon!A:A,Amazon!B:B,"N/A")</f>
        <v>N/A</v>
      </c>
      <c r="AF681" s="5" t="str">
        <f t="shared" si="209"/>
        <v>N/A</v>
      </c>
      <c r="AG681" s="5" t="str">
        <f t="shared" si="219"/>
        <v>N/A</v>
      </c>
      <c r="AH681" s="6" t="s">
        <v>36</v>
      </c>
      <c r="AI681" s="6" t="s">
        <v>36</v>
      </c>
      <c r="AJ681" s="6" t="s">
        <v>36</v>
      </c>
    </row>
    <row r="682" spans="1:36">
      <c r="A682" s="4">
        <v>45880</v>
      </c>
      <c r="B682" s="222" t="str">
        <f>_xlfn.XLOOKUP(A682,'USD RUB'!B:B,'USD RUB'!C:C,"N/A")</f>
        <v>N/A</v>
      </c>
      <c r="C682" s="222">
        <f>IFERROR(EXP(_xlfn.XLOOKUP(A682,'Bonds (CP)'!$A$4:$A$513,'Work Sheet'!$B$3:$B$512)/252)-1,"N/A")</f>
        <v>0.50118494848285722</v>
      </c>
      <c r="D682" s="222">
        <f>IFERROR(_xlfn.XLOOKUP($A682,Intel!$A$2:$A$502,Intel!$B$2:$B$502),"N/A")</f>
        <v>20.65</v>
      </c>
      <c r="E682" s="5" t="str">
        <f t="shared" si="200"/>
        <v>N/A</v>
      </c>
      <c r="F682" s="5" t="str">
        <f t="shared" si="210"/>
        <v>N/A</v>
      </c>
      <c r="G682" s="222">
        <f>IFERROR(_xlfn.XLOOKUP(A682,Apple!A:A,Apple!B:B),"N/A")</f>
        <v>227.18</v>
      </c>
      <c r="H682" s="5" t="str">
        <f t="shared" si="201"/>
        <v>N/A</v>
      </c>
      <c r="I682" s="5" t="str">
        <f t="shared" si="211"/>
        <v>N/A</v>
      </c>
      <c r="J682" s="222">
        <f>IFERROR(_xlfn.XLOOKUP(A682,Microsoft!A:A,Microsoft!B:B),"N/A")</f>
        <v>521.77</v>
      </c>
      <c r="K682" s="5" t="str">
        <f t="shared" si="202"/>
        <v>N/A</v>
      </c>
      <c r="L682" s="5" t="str">
        <f t="shared" si="212"/>
        <v>N/A</v>
      </c>
      <c r="M682" s="222">
        <f>IFERROR(_xlfn.XLOOKUP($A682,Cisco!A:A,Cisco!B:B),"N/A")</f>
        <v>70.67</v>
      </c>
      <c r="N682" s="5" t="str">
        <f t="shared" si="203"/>
        <v>N/A</v>
      </c>
      <c r="O682" s="5" t="str">
        <f t="shared" si="213"/>
        <v>N/A</v>
      </c>
      <c r="P682" s="222">
        <f>IFERROR(_xlfn.XLOOKUP($A682,Disney!A:A,Disney!B:B),"N/A")</f>
        <v>112.55</v>
      </c>
      <c r="Q682" s="5" t="str">
        <f t="shared" si="204"/>
        <v>N/A</v>
      </c>
      <c r="R682" s="5" t="str">
        <f t="shared" si="214"/>
        <v>N/A</v>
      </c>
      <c r="S682" s="222">
        <f>_xlfn.XLOOKUP(A682,FedEx!A:A,FedEx!B:B,"N/A")</f>
        <v>224.61</v>
      </c>
      <c r="T682" s="5" t="str">
        <f t="shared" si="205"/>
        <v>N/A</v>
      </c>
      <c r="U682" s="5" t="str">
        <f t="shared" si="215"/>
        <v>N/A</v>
      </c>
      <c r="V682" s="222">
        <f>_xlfn.XLOOKUP($A682,'General Motors'!A:A,'General Motors'!B:B,"N/A")</f>
        <v>54.01</v>
      </c>
      <c r="W682" s="5" t="str">
        <f t="shared" si="206"/>
        <v>N/A</v>
      </c>
      <c r="X682" s="5" t="str">
        <f t="shared" si="216"/>
        <v>N/A</v>
      </c>
      <c r="Y682" s="222">
        <f>_xlfn.XLOOKUP($A682,Chevron!A:A,Chevron!B:B,"N/A")</f>
        <v>153.44999999999999</v>
      </c>
      <c r="Z682" s="5" t="str">
        <f t="shared" si="207"/>
        <v>N/A</v>
      </c>
      <c r="AA682" s="5" t="str">
        <f t="shared" si="217"/>
        <v>N/A</v>
      </c>
      <c r="AB682" s="222">
        <f>_xlfn.XLOOKUP($A682,Boeing!A:A,Boeing!B:B,"N/A")</f>
        <v>225.96</v>
      </c>
      <c r="AC682" s="5" t="str">
        <f t="shared" si="208"/>
        <v>N/A</v>
      </c>
      <c r="AD682" s="5" t="str">
        <f t="shared" si="218"/>
        <v>N/A</v>
      </c>
      <c r="AE682" s="222">
        <f>_xlfn.XLOOKUP(A682,Amazon!A:A,Amazon!B:B,"N/A")</f>
        <v>221.3</v>
      </c>
      <c r="AF682" s="5" t="str">
        <f t="shared" si="209"/>
        <v>N/A</v>
      </c>
      <c r="AG682" s="5" t="str">
        <f t="shared" si="219"/>
        <v>N/A</v>
      </c>
      <c r="AH682" s="393">
        <v>6373.45</v>
      </c>
      <c r="AI682" s="6" t="s">
        <v>36</v>
      </c>
      <c r="AJ682" s="6" t="s">
        <v>36</v>
      </c>
    </row>
    <row r="683" spans="1:36">
      <c r="A683" s="4">
        <v>45881</v>
      </c>
      <c r="B683" s="222">
        <f>_xlfn.XLOOKUP(A683,'USD RUB'!B:B,'USD RUB'!C:C,"N/A")</f>
        <v>79.667699999999996</v>
      </c>
      <c r="C683" s="222">
        <f>IFERROR(EXP(_xlfn.XLOOKUP(A683,'Bonds (CP)'!$A$4:$A$513,'Work Sheet'!$B$3:$B$512)/252)-1,"N/A")</f>
        <v>0.50140835572234121</v>
      </c>
      <c r="D683" s="222">
        <f>IFERROR(_xlfn.XLOOKUP($A683,Intel!$A$2:$A$502,Intel!$B$2:$B$502),"N/A")</f>
        <v>21.81</v>
      </c>
      <c r="E683" s="5">
        <f t="shared" si="200"/>
        <v>1737.5525369999998</v>
      </c>
      <c r="F683" s="5" t="str">
        <f t="shared" si="210"/>
        <v>N/A</v>
      </c>
      <c r="G683" s="222">
        <f>IFERROR(_xlfn.XLOOKUP(A683,Apple!A:A,Apple!B:B),"N/A")</f>
        <v>229.65</v>
      </c>
      <c r="H683" s="5">
        <f t="shared" si="201"/>
        <v>18295.687304999999</v>
      </c>
      <c r="I683" s="5" t="str">
        <f t="shared" si="211"/>
        <v>N/A</v>
      </c>
      <c r="J683" s="222">
        <f>IFERROR(_xlfn.XLOOKUP(A683,Microsoft!A:A,Microsoft!B:B),"N/A")</f>
        <v>529.24</v>
      </c>
      <c r="K683" s="5">
        <f t="shared" si="202"/>
        <v>42163.333548000002</v>
      </c>
      <c r="L683" s="5" t="str">
        <f t="shared" si="212"/>
        <v>N/A</v>
      </c>
      <c r="M683" s="222">
        <f>IFERROR(_xlfn.XLOOKUP($A683,Cisco!A:A,Cisco!B:B),"N/A")</f>
        <v>71.38</v>
      </c>
      <c r="N683" s="5">
        <f t="shared" si="203"/>
        <v>5686.680425999999</v>
      </c>
      <c r="O683" s="5" t="str">
        <f t="shared" si="213"/>
        <v>N/A</v>
      </c>
      <c r="P683" s="222">
        <f>IFERROR(_xlfn.XLOOKUP($A683,Disney!A:A,Disney!B:B),"N/A")</f>
        <v>113.72</v>
      </c>
      <c r="Q683" s="5">
        <f t="shared" si="204"/>
        <v>9059.8108439999996</v>
      </c>
      <c r="R683" s="5" t="str">
        <f t="shared" si="214"/>
        <v>N/A</v>
      </c>
      <c r="S683" s="222">
        <f>_xlfn.XLOOKUP(A683,FedEx!A:A,FedEx!B:B,"N/A")</f>
        <v>230.42</v>
      </c>
      <c r="T683" s="5">
        <f t="shared" si="205"/>
        <v>18357.031433999997</v>
      </c>
      <c r="U683" s="5" t="str">
        <f t="shared" si="215"/>
        <v>N/A</v>
      </c>
      <c r="V683" s="222">
        <f>_xlfn.XLOOKUP($A683,'General Motors'!A:A,'General Motors'!B:B,"N/A")</f>
        <v>54.16</v>
      </c>
      <c r="W683" s="5">
        <f t="shared" si="206"/>
        <v>4314.8026319999999</v>
      </c>
      <c r="X683" s="5" t="str">
        <f t="shared" si="216"/>
        <v>N/A</v>
      </c>
      <c r="Y683" s="222">
        <f>_xlfn.XLOOKUP($A683,Chevron!A:A,Chevron!B:B,"N/A")</f>
        <v>154.44</v>
      </c>
      <c r="Z683" s="5">
        <f t="shared" si="207"/>
        <v>12303.879588</v>
      </c>
      <c r="AA683" s="5" t="str">
        <f t="shared" si="217"/>
        <v>N/A</v>
      </c>
      <c r="AB683" s="222">
        <f>_xlfn.XLOOKUP($A683,Boeing!A:A,Boeing!B:B,"N/A")</f>
        <v>232.61</v>
      </c>
      <c r="AC683" s="5">
        <f t="shared" si="208"/>
        <v>18531.503697</v>
      </c>
      <c r="AD683" s="5" t="str">
        <f t="shared" si="218"/>
        <v>N/A</v>
      </c>
      <c r="AE683" s="222">
        <f>_xlfn.XLOOKUP(A683,Amazon!A:A,Amazon!B:B,"N/A")</f>
        <v>221.47</v>
      </c>
      <c r="AF683" s="5">
        <f t="shared" si="209"/>
        <v>17644.005518999998</v>
      </c>
      <c r="AG683" s="5" t="str">
        <f t="shared" si="219"/>
        <v>N/A</v>
      </c>
      <c r="AH683" s="393">
        <v>6445.76</v>
      </c>
      <c r="AI683" s="393">
        <v>513518.87400000001</v>
      </c>
      <c r="AJ683" s="6" t="s">
        <v>36</v>
      </c>
    </row>
    <row r="684" spans="1:36">
      <c r="A684" s="4">
        <v>45882</v>
      </c>
      <c r="B684" s="222">
        <f>_xlfn.XLOOKUP(A684,'USD RUB'!B:B,'USD RUB'!C:C,"N/A")</f>
        <v>79.871399999999994</v>
      </c>
      <c r="C684" s="222" t="str">
        <f>IFERROR(EXP(_xlfn.XLOOKUP(A684,'Bonds (CP)'!$A$4:$A$513,'Work Sheet'!$B$3:$B$512)/252)-1,"N/A")</f>
        <v>N/A</v>
      </c>
      <c r="D684" s="222">
        <f>IFERROR(_xlfn.XLOOKUP($A684,Intel!$A$2:$A$502,Intel!$B$2:$B$502),"N/A")</f>
        <v>22.22</v>
      </c>
      <c r="E684" s="5">
        <f t="shared" si="200"/>
        <v>1774.7425079999998</v>
      </c>
      <c r="F684" s="5">
        <f t="shared" si="210"/>
        <v>2.140365267125155E-2</v>
      </c>
      <c r="G684" s="222">
        <f>IFERROR(_xlfn.XLOOKUP(A684,Apple!A:A,Apple!B:B),"N/A")</f>
        <v>233.33</v>
      </c>
      <c r="H684" s="5">
        <f t="shared" si="201"/>
        <v>18636.393762</v>
      </c>
      <c r="I684" s="5">
        <f t="shared" si="211"/>
        <v>1.8622227813594572E-2</v>
      </c>
      <c r="J684" s="222">
        <f>IFERROR(_xlfn.XLOOKUP(A684,Microsoft!A:A,Microsoft!B:B),"N/A")</f>
        <v>520.58000000000004</v>
      </c>
      <c r="K684" s="5">
        <f t="shared" si="202"/>
        <v>41579.453412000003</v>
      </c>
      <c r="L684" s="5">
        <f t="shared" si="212"/>
        <v>-1.3848054384392849E-2</v>
      </c>
      <c r="M684" s="222">
        <f>IFERROR(_xlfn.XLOOKUP($A684,Cisco!A:A,Cisco!B:B),"N/A")</f>
        <v>70.400000000000006</v>
      </c>
      <c r="N684" s="5">
        <f t="shared" si="203"/>
        <v>5622.9465600000003</v>
      </c>
      <c r="O684" s="5">
        <f t="shared" si="213"/>
        <v>-1.1207569482646118E-2</v>
      </c>
      <c r="P684" s="222">
        <f>IFERROR(_xlfn.XLOOKUP($A684,Disney!A:A,Disney!B:B),"N/A")</f>
        <v>116.64</v>
      </c>
      <c r="Q684" s="5">
        <f t="shared" si="204"/>
        <v>9316.2000959999987</v>
      </c>
      <c r="R684" s="5">
        <f t="shared" si="214"/>
        <v>2.8299625280785667E-2</v>
      </c>
      <c r="S684" s="222">
        <f>_xlfn.XLOOKUP(A684,FedEx!A:A,FedEx!B:B,"N/A")</f>
        <v>230.5</v>
      </c>
      <c r="T684" s="5">
        <f t="shared" si="205"/>
        <v>18410.3577</v>
      </c>
      <c r="U684" s="5">
        <f t="shared" si="215"/>
        <v>2.9049504105131962E-3</v>
      </c>
      <c r="V684" s="222">
        <f>_xlfn.XLOOKUP($A684,'General Motors'!A:A,'General Motors'!B:B,"N/A")</f>
        <v>55.58</v>
      </c>
      <c r="W684" s="5">
        <f t="shared" si="206"/>
        <v>4439.2524119999998</v>
      </c>
      <c r="X684" s="5">
        <f t="shared" si="216"/>
        <v>2.884251971968288E-2</v>
      </c>
      <c r="Y684" s="222">
        <f>_xlfn.XLOOKUP($A684,Chevron!A:A,Chevron!B:B,"N/A")</f>
        <v>155.87</v>
      </c>
      <c r="Z684" s="5">
        <f t="shared" si="207"/>
        <v>12449.555118</v>
      </c>
      <c r="AA684" s="5">
        <f t="shared" si="217"/>
        <v>1.18398045883088E-2</v>
      </c>
      <c r="AB684" s="222">
        <f>_xlfn.XLOOKUP($A684,Boeing!A:A,Boeing!B:B,"N/A")</f>
        <v>233.37</v>
      </c>
      <c r="AC684" s="5">
        <f t="shared" si="208"/>
        <v>18639.588617999998</v>
      </c>
      <c r="AD684" s="5">
        <f t="shared" si="218"/>
        <v>5.8324959899231921E-3</v>
      </c>
      <c r="AE684" s="222">
        <f>_xlfn.XLOOKUP(A684,Amazon!A:A,Amazon!B:B,"N/A")</f>
        <v>224.56</v>
      </c>
      <c r="AF684" s="5">
        <f t="shared" si="209"/>
        <v>17935.921584</v>
      </c>
      <c r="AG684" s="5">
        <f t="shared" si="219"/>
        <v>1.6544772936375018E-2</v>
      </c>
      <c r="AH684" s="393">
        <v>6466.58</v>
      </c>
      <c r="AI684" s="393">
        <v>516494.7978</v>
      </c>
      <c r="AJ684" s="393">
        <v>5.7951599999999997E-3</v>
      </c>
    </row>
    <row r="685" spans="1:36">
      <c r="A685" s="4">
        <v>45883</v>
      </c>
      <c r="B685" s="222">
        <f>_xlfn.XLOOKUP(A685,'USD RUB'!B:B,'USD RUB'!C:C,"N/A")</f>
        <v>79.603200000000001</v>
      </c>
      <c r="C685" s="222" t="str">
        <f>IFERROR(EXP(_xlfn.XLOOKUP(A685,'Bonds (CP)'!$A$4:$A$513,'Work Sheet'!$B$3:$B$512)/252)-1,"N/A")</f>
        <v>N/A</v>
      </c>
      <c r="D685" s="222">
        <f>IFERROR(_xlfn.XLOOKUP($A685,Intel!$A$2:$A$502,Intel!$B$2:$B$502),"N/A")</f>
        <v>23.86</v>
      </c>
      <c r="E685" s="5">
        <f t="shared" si="200"/>
        <v>1899.3323519999999</v>
      </c>
      <c r="F685" s="5">
        <f t="shared" si="210"/>
        <v>7.0201645274391655E-2</v>
      </c>
      <c r="G685" s="222">
        <f>IFERROR(_xlfn.XLOOKUP(A685,Apple!A:A,Apple!B:B),"N/A")</f>
        <v>232.78</v>
      </c>
      <c r="H685" s="5">
        <f t="shared" si="201"/>
        <v>18530.032896000001</v>
      </c>
      <c r="I685" s="5">
        <f t="shared" si="211"/>
        <v>-5.7071591939031885E-3</v>
      </c>
      <c r="J685" s="222">
        <f>IFERROR(_xlfn.XLOOKUP(A685,Microsoft!A:A,Microsoft!B:B),"N/A")</f>
        <v>522.48</v>
      </c>
      <c r="K685" s="5">
        <f t="shared" si="202"/>
        <v>41591.079936000002</v>
      </c>
      <c r="L685" s="5">
        <f t="shared" si="212"/>
        <v>2.7962185757468561E-4</v>
      </c>
      <c r="M685" s="222">
        <f>IFERROR(_xlfn.XLOOKUP($A685,Cisco!A:A,Cisco!B:B),"N/A")</f>
        <v>69.3</v>
      </c>
      <c r="N685" s="5">
        <f t="shared" si="203"/>
        <v>5516.5017600000001</v>
      </c>
      <c r="O685" s="5">
        <f t="shared" si="213"/>
        <v>-1.8930430667297715E-2</v>
      </c>
      <c r="P685" s="222">
        <f>IFERROR(_xlfn.XLOOKUP($A685,Disney!A:A,Disney!B:B),"N/A")</f>
        <v>116.31</v>
      </c>
      <c r="Q685" s="5">
        <f t="shared" si="204"/>
        <v>9258.6481920000006</v>
      </c>
      <c r="R685" s="5">
        <f t="shared" si="214"/>
        <v>-6.1776157024265865E-3</v>
      </c>
      <c r="S685" s="222">
        <f>_xlfn.XLOOKUP(A685,FedEx!A:A,FedEx!B:B,"N/A")</f>
        <v>231.07</v>
      </c>
      <c r="T685" s="5">
        <f t="shared" si="205"/>
        <v>18393.911423999998</v>
      </c>
      <c r="U685" s="5">
        <f t="shared" si="215"/>
        <v>-8.9331648347068526E-4</v>
      </c>
      <c r="V685" s="222">
        <f>_xlfn.XLOOKUP($A685,'General Motors'!A:A,'General Motors'!B:B,"N/A")</f>
        <v>56.42</v>
      </c>
      <c r="W685" s="5">
        <f t="shared" si="206"/>
        <v>4491.212544</v>
      </c>
      <c r="X685" s="5">
        <f t="shared" si="216"/>
        <v>1.1704703219745705E-2</v>
      </c>
      <c r="Y685" s="222">
        <f>_xlfn.XLOOKUP($A685,Chevron!A:A,Chevron!B:B,"N/A")</f>
        <v>155.16</v>
      </c>
      <c r="Z685" s="5">
        <f t="shared" si="207"/>
        <v>12351.232512</v>
      </c>
      <c r="AA685" s="5">
        <f t="shared" si="217"/>
        <v>-7.8976802839999527E-3</v>
      </c>
      <c r="AB685" s="222">
        <f>_xlfn.XLOOKUP($A685,Boeing!A:A,Boeing!B:B,"N/A")</f>
        <v>233.19</v>
      </c>
      <c r="AC685" s="5">
        <f t="shared" si="208"/>
        <v>18562.670208</v>
      </c>
      <c r="AD685" s="5">
        <f t="shared" si="218"/>
        <v>-4.126615215408691E-3</v>
      </c>
      <c r="AE685" s="222">
        <f>_xlfn.XLOOKUP(A685,Amazon!A:A,Amazon!B:B,"N/A")</f>
        <v>230.98</v>
      </c>
      <c r="AF685" s="5">
        <f t="shared" si="209"/>
        <v>18386.747135999998</v>
      </c>
      <c r="AG685" s="5">
        <f t="shared" si="219"/>
        <v>2.5135343611346173E-2</v>
      </c>
      <c r="AH685" s="393">
        <v>6468.54</v>
      </c>
      <c r="AI685" s="393">
        <v>514916.48330000002</v>
      </c>
      <c r="AJ685" s="393">
        <v>-3.0558E-3</v>
      </c>
    </row>
    <row r="686" spans="1:36">
      <c r="A686" s="4">
        <v>45884</v>
      </c>
      <c r="B686" s="222">
        <f>_xlfn.XLOOKUP(A686,'USD RUB'!B:B,'USD RUB'!C:C,"N/A")</f>
        <v>79.765299999999996</v>
      </c>
      <c r="C686" s="222">
        <f>IFERROR(EXP(_xlfn.XLOOKUP(A686,'Bonds (CP)'!$A$4:$A$513,'Work Sheet'!$B$3:$B$512)/252)-1,"N/A")</f>
        <v>0.49869516760105137</v>
      </c>
      <c r="D686" s="222">
        <f>IFERROR(_xlfn.XLOOKUP($A686,Intel!$A$2:$A$502,Intel!$B$2:$B$502),"N/A")</f>
        <v>24.56</v>
      </c>
      <c r="E686" s="5">
        <f t="shared" si="200"/>
        <v>1959.0357679999997</v>
      </c>
      <c r="F686" s="5">
        <f t="shared" si="210"/>
        <v>3.1433896198910238E-2</v>
      </c>
      <c r="G686" s="222">
        <f>IFERROR(_xlfn.XLOOKUP(A686,Apple!A:A,Apple!B:B),"N/A")</f>
        <v>231.59</v>
      </c>
      <c r="H686" s="5">
        <f t="shared" si="201"/>
        <v>18472.845827000001</v>
      </c>
      <c r="I686" s="5">
        <f t="shared" si="211"/>
        <v>-3.0861828104117306E-3</v>
      </c>
      <c r="J686" s="222">
        <f>IFERROR(_xlfn.XLOOKUP(A686,Microsoft!A:A,Microsoft!B:B),"N/A")</f>
        <v>520.16999999999996</v>
      </c>
      <c r="K686" s="5">
        <f t="shared" si="202"/>
        <v>41491.516100999994</v>
      </c>
      <c r="L686" s="5">
        <f t="shared" si="212"/>
        <v>-2.3938747239363733E-3</v>
      </c>
      <c r="M686" s="222">
        <f>IFERROR(_xlfn.XLOOKUP($A686,Cisco!A:A,Cisco!B:B),"N/A")</f>
        <v>66.2</v>
      </c>
      <c r="N686" s="5">
        <f t="shared" si="203"/>
        <v>5280.4628599999996</v>
      </c>
      <c r="O686" s="5">
        <f t="shared" si="213"/>
        <v>-4.2787786584518428E-2</v>
      </c>
      <c r="P686" s="222">
        <f>IFERROR(_xlfn.XLOOKUP($A686,Disney!A:A,Disney!B:B),"N/A")</f>
        <v>115.39</v>
      </c>
      <c r="Q686" s="5">
        <f t="shared" si="204"/>
        <v>9204.1179670000001</v>
      </c>
      <c r="R686" s="5">
        <f t="shared" si="214"/>
        <v>-5.889652989203964E-3</v>
      </c>
      <c r="S686" s="222">
        <f>_xlfn.XLOOKUP(A686,FedEx!A:A,FedEx!B:B,"N/A")</f>
        <v>227.26</v>
      </c>
      <c r="T686" s="5">
        <f t="shared" si="205"/>
        <v>18127.462077999997</v>
      </c>
      <c r="U686" s="5">
        <f t="shared" si="215"/>
        <v>-1.4485736060049881E-2</v>
      </c>
      <c r="V686" s="222">
        <f>_xlfn.XLOOKUP($A686,'General Motors'!A:A,'General Motors'!B:B,"N/A")</f>
        <v>56.31</v>
      </c>
      <c r="W686" s="5">
        <f t="shared" si="206"/>
        <v>4491.5840429999998</v>
      </c>
      <c r="X686" s="5">
        <f t="shared" si="216"/>
        <v>8.2716860170917172E-5</v>
      </c>
      <c r="Y686" s="222">
        <f>_xlfn.XLOOKUP($A686,Chevron!A:A,Chevron!B:B,"N/A")</f>
        <v>156.55000000000001</v>
      </c>
      <c r="Z686" s="5">
        <f t="shared" si="207"/>
        <v>12487.257715</v>
      </c>
      <c r="AA686" s="5">
        <f t="shared" si="217"/>
        <v>1.1013087387662823E-2</v>
      </c>
      <c r="AB686" s="222">
        <f>_xlfn.XLOOKUP($A686,Boeing!A:A,Boeing!B:B,"N/A")</f>
        <v>235.26</v>
      </c>
      <c r="AC686" s="5">
        <f t="shared" si="208"/>
        <v>18765.584477999997</v>
      </c>
      <c r="AD686" s="5">
        <f t="shared" si="218"/>
        <v>1.0931308250714311E-2</v>
      </c>
      <c r="AE686" s="222">
        <f>_xlfn.XLOOKUP(A686,Amazon!A:A,Amazon!B:B,"N/A")</f>
        <v>231.03</v>
      </c>
      <c r="AF686" s="5">
        <f t="shared" si="209"/>
        <v>18428.177259</v>
      </c>
      <c r="AG686" s="5">
        <f t="shared" si="219"/>
        <v>2.2532600624547428E-3</v>
      </c>
      <c r="AH686" s="8">
        <v>1661703</v>
      </c>
      <c r="AI686" s="393">
        <v>514470.23190000001</v>
      </c>
      <c r="AJ686" s="393">
        <v>-8.6660000000000003E-4</v>
      </c>
    </row>
    <row r="687" spans="1:36">
      <c r="A687" s="4">
        <v>45885</v>
      </c>
      <c r="B687" s="222">
        <f>_xlfn.XLOOKUP(A687,'USD RUB'!B:B,'USD RUB'!C:C,"N/A")</f>
        <v>80.022400000000005</v>
      </c>
      <c r="C687" s="222" t="str">
        <f>IFERROR(EXP(_xlfn.XLOOKUP(A687,'Bonds (CP)'!$A$4:$A$513,'Work Sheet'!$B$3:$B$512)/252)-1,"N/A")</f>
        <v>N/A</v>
      </c>
      <c r="D687" s="222" t="str">
        <f>IFERROR(_xlfn.XLOOKUP($A687,Intel!$A$2:$A$502,Intel!$B$2:$B$502),"N/A")</f>
        <v>N/A</v>
      </c>
      <c r="E687" s="5" t="str">
        <f t="shared" si="200"/>
        <v>N/A</v>
      </c>
      <c r="F687" s="5" t="str">
        <f t="shared" si="210"/>
        <v>N/A</v>
      </c>
      <c r="G687" s="222" t="str">
        <f>IFERROR(_xlfn.XLOOKUP(A687,Apple!A:A,Apple!B:B),"N/A")</f>
        <v>N/A</v>
      </c>
      <c r="H687" s="5" t="str">
        <f t="shared" si="201"/>
        <v>N/A</v>
      </c>
      <c r="I687" s="5" t="str">
        <f t="shared" si="211"/>
        <v>N/A</v>
      </c>
      <c r="J687" s="222" t="str">
        <f>IFERROR(_xlfn.XLOOKUP(A687,Microsoft!A:A,Microsoft!B:B),"N/A")</f>
        <v>N/A</v>
      </c>
      <c r="K687" s="5" t="str">
        <f t="shared" si="202"/>
        <v>N/A</v>
      </c>
      <c r="L687" s="5" t="str">
        <f t="shared" si="212"/>
        <v>N/A</v>
      </c>
      <c r="M687" s="222" t="str">
        <f>IFERROR(_xlfn.XLOOKUP($A687,Cisco!A:A,Cisco!B:B),"N/A")</f>
        <v>N/A</v>
      </c>
      <c r="N687" s="5" t="str">
        <f t="shared" si="203"/>
        <v>N/A</v>
      </c>
      <c r="O687" s="5" t="str">
        <f t="shared" si="213"/>
        <v>N/A</v>
      </c>
      <c r="P687" s="222" t="str">
        <f>IFERROR(_xlfn.XLOOKUP($A687,Disney!A:A,Disney!B:B),"N/A")</f>
        <v>N/A</v>
      </c>
      <c r="Q687" s="5" t="str">
        <f t="shared" si="204"/>
        <v>N/A</v>
      </c>
      <c r="R687" s="5" t="str">
        <f t="shared" si="214"/>
        <v>N/A</v>
      </c>
      <c r="S687" s="222" t="str">
        <f>_xlfn.XLOOKUP(A687,FedEx!A:A,FedEx!B:B,"N/A")</f>
        <v>N/A</v>
      </c>
      <c r="T687" s="5" t="str">
        <f t="shared" si="205"/>
        <v>N/A</v>
      </c>
      <c r="U687" s="5" t="str">
        <f t="shared" si="215"/>
        <v>N/A</v>
      </c>
      <c r="V687" s="222" t="str">
        <f>_xlfn.XLOOKUP($A687,'General Motors'!A:A,'General Motors'!B:B,"N/A")</f>
        <v>N/A</v>
      </c>
      <c r="W687" s="5" t="str">
        <f t="shared" si="206"/>
        <v>N/A</v>
      </c>
      <c r="X687" s="5" t="str">
        <f t="shared" si="216"/>
        <v>N/A</v>
      </c>
      <c r="Y687" s="222" t="str">
        <f>_xlfn.XLOOKUP($A687,Chevron!A:A,Chevron!B:B,"N/A")</f>
        <v>N/A</v>
      </c>
      <c r="Z687" s="5" t="str">
        <f t="shared" si="207"/>
        <v>N/A</v>
      </c>
      <c r="AA687" s="5" t="str">
        <f t="shared" si="217"/>
        <v>N/A</v>
      </c>
      <c r="AB687" s="222" t="str">
        <f>_xlfn.XLOOKUP($A687,Boeing!A:A,Boeing!B:B,"N/A")</f>
        <v>N/A</v>
      </c>
      <c r="AC687" s="5" t="str">
        <f t="shared" si="208"/>
        <v>N/A</v>
      </c>
      <c r="AD687" s="5" t="str">
        <f t="shared" si="218"/>
        <v>N/A</v>
      </c>
      <c r="AE687" s="222" t="str">
        <f>_xlfn.XLOOKUP(A687,Amazon!A:A,Amazon!B:B,"N/A")</f>
        <v>N/A</v>
      </c>
      <c r="AF687" s="5" t="str">
        <f t="shared" si="209"/>
        <v>N/A</v>
      </c>
      <c r="AG687" s="5" t="str">
        <f t="shared" si="219"/>
        <v>N/A</v>
      </c>
      <c r="AH687" s="6" t="s">
        <v>36</v>
      </c>
      <c r="AI687" s="6" t="s">
        <v>36</v>
      </c>
      <c r="AJ687" s="6" t="s">
        <v>36</v>
      </c>
    </row>
    <row r="688" spans="1:36">
      <c r="A688" s="4">
        <v>45886</v>
      </c>
      <c r="B688" s="222" t="str">
        <f>_xlfn.XLOOKUP(A688,'USD RUB'!B:B,'USD RUB'!C:C,"N/A")</f>
        <v>N/A</v>
      </c>
      <c r="C688" s="222" t="str">
        <f>IFERROR(EXP(_xlfn.XLOOKUP(A688,'Bonds (CP)'!$A$4:$A$513,'Work Sheet'!$B$3:$B$512)/252)-1,"N/A")</f>
        <v>N/A</v>
      </c>
      <c r="D688" s="222" t="str">
        <f>IFERROR(_xlfn.XLOOKUP($A688,Intel!$A$2:$A$502,Intel!$B$2:$B$502),"N/A")</f>
        <v>N/A</v>
      </c>
      <c r="E688" s="5" t="str">
        <f t="shared" si="200"/>
        <v>N/A</v>
      </c>
      <c r="F688" s="5" t="str">
        <f t="shared" si="210"/>
        <v>N/A</v>
      </c>
      <c r="G688" s="222" t="str">
        <f>IFERROR(_xlfn.XLOOKUP(A688,Apple!A:A,Apple!B:B),"N/A")</f>
        <v>N/A</v>
      </c>
      <c r="H688" s="5" t="str">
        <f t="shared" si="201"/>
        <v>N/A</v>
      </c>
      <c r="I688" s="5" t="str">
        <f t="shared" si="211"/>
        <v>N/A</v>
      </c>
      <c r="J688" s="222" t="str">
        <f>IFERROR(_xlfn.XLOOKUP(A688,Microsoft!A:A,Microsoft!B:B),"N/A")</f>
        <v>N/A</v>
      </c>
      <c r="K688" s="5" t="str">
        <f t="shared" si="202"/>
        <v>N/A</v>
      </c>
      <c r="L688" s="5" t="str">
        <f t="shared" si="212"/>
        <v>N/A</v>
      </c>
      <c r="M688" s="222" t="str">
        <f>IFERROR(_xlfn.XLOOKUP($A688,Cisco!A:A,Cisco!B:B),"N/A")</f>
        <v>N/A</v>
      </c>
      <c r="N688" s="5" t="str">
        <f t="shared" si="203"/>
        <v>N/A</v>
      </c>
      <c r="O688" s="5" t="str">
        <f t="shared" si="213"/>
        <v>N/A</v>
      </c>
      <c r="P688" s="222" t="str">
        <f>IFERROR(_xlfn.XLOOKUP($A688,Disney!A:A,Disney!B:B),"N/A")</f>
        <v>N/A</v>
      </c>
      <c r="Q688" s="5" t="str">
        <f t="shared" si="204"/>
        <v>N/A</v>
      </c>
      <c r="R688" s="5" t="str">
        <f t="shared" si="214"/>
        <v>N/A</v>
      </c>
      <c r="S688" s="222" t="str">
        <f>_xlfn.XLOOKUP(A688,FedEx!A:A,FedEx!B:B,"N/A")</f>
        <v>N/A</v>
      </c>
      <c r="T688" s="5" t="str">
        <f t="shared" si="205"/>
        <v>N/A</v>
      </c>
      <c r="U688" s="5" t="str">
        <f t="shared" si="215"/>
        <v>N/A</v>
      </c>
      <c r="V688" s="222" t="str">
        <f>_xlfn.XLOOKUP($A688,'General Motors'!A:A,'General Motors'!B:B,"N/A")</f>
        <v>N/A</v>
      </c>
      <c r="W688" s="5" t="str">
        <f t="shared" si="206"/>
        <v>N/A</v>
      </c>
      <c r="X688" s="5" t="str">
        <f t="shared" si="216"/>
        <v>N/A</v>
      </c>
      <c r="Y688" s="222" t="str">
        <f>_xlfn.XLOOKUP($A688,Chevron!A:A,Chevron!B:B,"N/A")</f>
        <v>N/A</v>
      </c>
      <c r="Z688" s="5" t="str">
        <f t="shared" si="207"/>
        <v>N/A</v>
      </c>
      <c r="AA688" s="5" t="str">
        <f t="shared" si="217"/>
        <v>N/A</v>
      </c>
      <c r="AB688" s="222" t="str">
        <f>_xlfn.XLOOKUP($A688,Boeing!A:A,Boeing!B:B,"N/A")</f>
        <v>N/A</v>
      </c>
      <c r="AC688" s="5" t="str">
        <f t="shared" si="208"/>
        <v>N/A</v>
      </c>
      <c r="AD688" s="5" t="str">
        <f t="shared" si="218"/>
        <v>N/A</v>
      </c>
      <c r="AE688" s="222" t="str">
        <f>_xlfn.XLOOKUP(A688,Amazon!A:A,Amazon!B:B,"N/A")</f>
        <v>N/A</v>
      </c>
      <c r="AF688" s="5" t="str">
        <f t="shared" si="209"/>
        <v>N/A</v>
      </c>
      <c r="AG688" s="5" t="str">
        <f t="shared" si="219"/>
        <v>N/A</v>
      </c>
      <c r="AH688" s="6" t="s">
        <v>36</v>
      </c>
      <c r="AI688" s="6" t="s">
        <v>36</v>
      </c>
      <c r="AJ688" s="6" t="s">
        <v>36</v>
      </c>
    </row>
    <row r="689" spans="1:36">
      <c r="A689" s="4">
        <v>45887</v>
      </c>
      <c r="B689" s="222" t="str">
        <f>_xlfn.XLOOKUP(A689,'USD RUB'!B:B,'USD RUB'!C:C,"N/A")</f>
        <v>N/A</v>
      </c>
      <c r="C689" s="222">
        <f>IFERROR(EXP(_xlfn.XLOOKUP(A689,'Bonds (CP)'!$A$4:$A$513,'Work Sheet'!$B$3:$B$512)/252)-1,"N/A")</f>
        <v>0.48667261160078468</v>
      </c>
      <c r="D689" s="222">
        <f>IFERROR(_xlfn.XLOOKUP($A689,Intel!$A$2:$A$502,Intel!$B$2:$B$502),"N/A")</f>
        <v>23.66</v>
      </c>
      <c r="E689" s="5" t="str">
        <f t="shared" si="200"/>
        <v>N/A</v>
      </c>
      <c r="F689" s="5" t="str">
        <f t="shared" si="210"/>
        <v>N/A</v>
      </c>
      <c r="G689" s="222">
        <f>IFERROR(_xlfn.XLOOKUP(A689,Apple!A:A,Apple!B:B),"N/A")</f>
        <v>230.89</v>
      </c>
      <c r="H689" s="5" t="str">
        <f t="shared" si="201"/>
        <v>N/A</v>
      </c>
      <c r="I689" s="5" t="str">
        <f t="shared" si="211"/>
        <v>N/A</v>
      </c>
      <c r="J689" s="222">
        <f>IFERROR(_xlfn.XLOOKUP(A689,Microsoft!A:A,Microsoft!B:B),"N/A")</f>
        <v>517.1</v>
      </c>
      <c r="K689" s="5" t="str">
        <f t="shared" si="202"/>
        <v>N/A</v>
      </c>
      <c r="L689" s="5" t="str">
        <f t="shared" si="212"/>
        <v>N/A</v>
      </c>
      <c r="M689" s="222">
        <f>IFERROR(_xlfn.XLOOKUP($A689,Cisco!A:A,Cisco!B:B),"N/A")</f>
        <v>66.95</v>
      </c>
      <c r="N689" s="5" t="str">
        <f t="shared" si="203"/>
        <v>N/A</v>
      </c>
      <c r="O689" s="5" t="str">
        <f t="shared" si="213"/>
        <v>N/A</v>
      </c>
      <c r="P689" s="222">
        <f>IFERROR(_xlfn.XLOOKUP($A689,Disney!A:A,Disney!B:B),"N/A")</f>
        <v>116.55</v>
      </c>
      <c r="Q689" s="5" t="str">
        <f t="shared" si="204"/>
        <v>N/A</v>
      </c>
      <c r="R689" s="5" t="str">
        <f t="shared" si="214"/>
        <v>N/A</v>
      </c>
      <c r="S689" s="222">
        <f>_xlfn.XLOOKUP(A689,FedEx!A:A,FedEx!B:B,"N/A")</f>
        <v>227.72</v>
      </c>
      <c r="T689" s="5" t="str">
        <f t="shared" si="205"/>
        <v>N/A</v>
      </c>
      <c r="U689" s="5" t="str">
        <f t="shared" si="215"/>
        <v>N/A</v>
      </c>
      <c r="V689" s="222">
        <f>_xlfn.XLOOKUP($A689,'General Motors'!A:A,'General Motors'!B:B,"N/A")</f>
        <v>56.23</v>
      </c>
      <c r="W689" s="5" t="str">
        <f t="shared" si="206"/>
        <v>N/A</v>
      </c>
      <c r="X689" s="5" t="str">
        <f t="shared" si="216"/>
        <v>N/A</v>
      </c>
      <c r="Y689" s="222">
        <f>_xlfn.XLOOKUP($A689,Chevron!A:A,Chevron!B:B,"N/A")</f>
        <v>155.32</v>
      </c>
      <c r="Z689" s="5" t="str">
        <f t="shared" si="207"/>
        <v>N/A</v>
      </c>
      <c r="AA689" s="5" t="str">
        <f t="shared" si="217"/>
        <v>N/A</v>
      </c>
      <c r="AB689" s="222">
        <f>_xlfn.XLOOKUP($A689,Boeing!A:A,Boeing!B:B,"N/A")</f>
        <v>232.41</v>
      </c>
      <c r="AC689" s="5" t="str">
        <f t="shared" si="208"/>
        <v>N/A</v>
      </c>
      <c r="AD689" s="5" t="str">
        <f t="shared" si="218"/>
        <v>N/A</v>
      </c>
      <c r="AE689" s="222">
        <f>_xlfn.XLOOKUP(A689,Amazon!A:A,Amazon!B:B,"N/A")</f>
        <v>231.49</v>
      </c>
      <c r="AF689" s="5" t="str">
        <f t="shared" si="209"/>
        <v>N/A</v>
      </c>
      <c r="AG689" s="5" t="str">
        <f t="shared" si="219"/>
        <v>N/A</v>
      </c>
      <c r="AH689" s="393">
        <v>6449.15</v>
      </c>
      <c r="AI689" s="6" t="s">
        <v>36</v>
      </c>
      <c r="AJ689" s="6" t="s">
        <v>36</v>
      </c>
    </row>
    <row r="690" spans="1:36">
      <c r="A690" s="4">
        <v>45888</v>
      </c>
      <c r="B690" s="222">
        <f>_xlfn.XLOOKUP(A690,'USD RUB'!B:B,'USD RUB'!C:C,"N/A")</f>
        <v>80.425600000000003</v>
      </c>
      <c r="C690" s="222">
        <f>IFERROR(EXP(_xlfn.XLOOKUP(A690,'Bonds (CP)'!$A$4:$A$513,'Work Sheet'!$B$3:$B$512)/252)-1,"N/A")</f>
        <v>0.47698313829846173</v>
      </c>
      <c r="D690" s="222">
        <f>IFERROR(_xlfn.XLOOKUP($A690,Intel!$A$2:$A$502,Intel!$B$2:$B$502),"N/A")</f>
        <v>25.31</v>
      </c>
      <c r="E690" s="5">
        <f t="shared" si="200"/>
        <v>2035.5719360000001</v>
      </c>
      <c r="F690" s="5" t="str">
        <f t="shared" si="210"/>
        <v>N/A</v>
      </c>
      <c r="G690" s="222">
        <f>IFERROR(_xlfn.XLOOKUP(A690,Apple!A:A,Apple!B:B),"N/A")</f>
        <v>230.56</v>
      </c>
      <c r="H690" s="5">
        <f t="shared" si="201"/>
        <v>18542.926336</v>
      </c>
      <c r="I690" s="5" t="str">
        <f t="shared" si="211"/>
        <v>N/A</v>
      </c>
      <c r="J690" s="222">
        <f>IFERROR(_xlfn.XLOOKUP(A690,Microsoft!A:A,Microsoft!B:B),"N/A")</f>
        <v>509.77</v>
      </c>
      <c r="K690" s="5">
        <f t="shared" si="202"/>
        <v>40998.558111999999</v>
      </c>
      <c r="L690" s="5" t="str">
        <f t="shared" si="212"/>
        <v>N/A</v>
      </c>
      <c r="M690" s="222">
        <f>IFERROR(_xlfn.XLOOKUP($A690,Cisco!A:A,Cisco!B:B),"N/A")</f>
        <v>66.760000000000005</v>
      </c>
      <c r="N690" s="5">
        <f t="shared" si="203"/>
        <v>5369.2130560000005</v>
      </c>
      <c r="O690" s="5" t="str">
        <f t="shared" si="213"/>
        <v>N/A</v>
      </c>
      <c r="P690" s="222">
        <f>IFERROR(_xlfn.XLOOKUP($A690,Disney!A:A,Disney!B:B),"N/A")</f>
        <v>116.27</v>
      </c>
      <c r="Q690" s="5">
        <f t="shared" si="204"/>
        <v>9351.0845119999994</v>
      </c>
      <c r="R690" s="5" t="str">
        <f t="shared" si="214"/>
        <v>N/A</v>
      </c>
      <c r="S690" s="222">
        <f>_xlfn.XLOOKUP(A690,FedEx!A:A,FedEx!B:B,"N/A")</f>
        <v>233.13</v>
      </c>
      <c r="T690" s="5">
        <f t="shared" si="205"/>
        <v>18749.620127999999</v>
      </c>
      <c r="U690" s="5" t="str">
        <f t="shared" si="215"/>
        <v>N/A</v>
      </c>
      <c r="V690" s="222">
        <f>_xlfn.XLOOKUP($A690,'General Motors'!A:A,'General Motors'!B:B,"N/A")</f>
        <v>57.06</v>
      </c>
      <c r="W690" s="5">
        <f t="shared" si="206"/>
        <v>4589.0847360000007</v>
      </c>
      <c r="X690" s="5" t="str">
        <f t="shared" si="216"/>
        <v>N/A</v>
      </c>
      <c r="Y690" s="222">
        <f>_xlfn.XLOOKUP($A690,Chevron!A:A,Chevron!B:B,"N/A")</f>
        <v>152</v>
      </c>
      <c r="Z690" s="5">
        <f t="shared" si="207"/>
        <v>12224.691200000001</v>
      </c>
      <c r="AA690" s="5" t="str">
        <f t="shared" si="217"/>
        <v>N/A</v>
      </c>
      <c r="AB690" s="222">
        <f>_xlfn.XLOOKUP($A690,Boeing!A:A,Boeing!B:B,"N/A")</f>
        <v>225</v>
      </c>
      <c r="AC690" s="5">
        <f t="shared" si="208"/>
        <v>18095.760000000002</v>
      </c>
      <c r="AD690" s="5" t="str">
        <f t="shared" si="218"/>
        <v>N/A</v>
      </c>
      <c r="AE690" s="222">
        <f>_xlfn.XLOOKUP(A690,Amazon!A:A,Amazon!B:B,"N/A")</f>
        <v>228.01</v>
      </c>
      <c r="AF690" s="5">
        <f t="shared" si="209"/>
        <v>18337.841056000001</v>
      </c>
      <c r="AG690" s="5" t="str">
        <f t="shared" si="219"/>
        <v>N/A</v>
      </c>
      <c r="AH690" s="393">
        <v>6411.37</v>
      </c>
      <c r="AI690" s="393">
        <v>515638.27909999999</v>
      </c>
      <c r="AJ690" s="6" t="s">
        <v>36</v>
      </c>
    </row>
    <row r="691" spans="1:36">
      <c r="A691" s="4">
        <v>45889</v>
      </c>
      <c r="B691" s="222">
        <f>_xlfn.XLOOKUP(A691,'USD RUB'!B:B,'USD RUB'!C:C,"N/A")</f>
        <v>80.346599999999995</v>
      </c>
      <c r="C691" s="222">
        <f>IFERROR(EXP(_xlfn.XLOOKUP(A691,'Bonds (CP)'!$A$4:$A$513,'Work Sheet'!$B$3:$B$512)/252)-1,"N/A")</f>
        <v>0.48178173410448344</v>
      </c>
      <c r="D691" s="222">
        <f>IFERROR(_xlfn.XLOOKUP($A691,Intel!$A$2:$A$502,Intel!$B$2:$B$502),"N/A")</f>
        <v>23.54</v>
      </c>
      <c r="E691" s="5">
        <f t="shared" si="200"/>
        <v>1891.3589639999998</v>
      </c>
      <c r="F691" s="5">
        <f t="shared" si="210"/>
        <v>-7.0846413948595699E-2</v>
      </c>
      <c r="G691" s="222">
        <f>IFERROR(_xlfn.XLOOKUP(A691,Apple!A:A,Apple!B:B),"N/A")</f>
        <v>226.01</v>
      </c>
      <c r="H691" s="5">
        <f t="shared" si="201"/>
        <v>18159.135065999999</v>
      </c>
      <c r="I691" s="5">
        <f t="shared" si="211"/>
        <v>-2.0697448884046565E-2</v>
      </c>
      <c r="J691" s="222">
        <f>IFERROR(_xlfn.XLOOKUP(A691,Microsoft!A:A,Microsoft!B:B),"N/A")</f>
        <v>505.72</v>
      </c>
      <c r="K691" s="5">
        <f t="shared" si="202"/>
        <v>40632.882552000003</v>
      </c>
      <c r="L691" s="5">
        <f t="shared" si="212"/>
        <v>-8.9192297690333655E-3</v>
      </c>
      <c r="M691" s="222">
        <f>IFERROR(_xlfn.XLOOKUP($A691,Cisco!A:A,Cisco!B:B),"N/A")</f>
        <v>67.11</v>
      </c>
      <c r="N691" s="5">
        <f t="shared" si="203"/>
        <v>5392.0603259999998</v>
      </c>
      <c r="O691" s="5">
        <f t="shared" si="213"/>
        <v>4.2552362444376879E-3</v>
      </c>
      <c r="P691" s="222">
        <f>IFERROR(_xlfn.XLOOKUP($A691,Disney!A:A,Disney!B:B),"N/A")</f>
        <v>117.04</v>
      </c>
      <c r="Q691" s="5">
        <f t="shared" si="204"/>
        <v>9403.7660639999995</v>
      </c>
      <c r="R691" s="5">
        <f t="shared" si="214"/>
        <v>5.6337371277519477E-3</v>
      </c>
      <c r="S691" s="222">
        <f>_xlfn.XLOOKUP(A691,FedEx!A:A,FedEx!B:B,"N/A")</f>
        <v>227.21</v>
      </c>
      <c r="T691" s="5">
        <f t="shared" si="205"/>
        <v>18255.550985999998</v>
      </c>
      <c r="U691" s="5">
        <f t="shared" si="215"/>
        <v>-2.6350888104776926E-2</v>
      </c>
      <c r="V691" s="222">
        <f>_xlfn.XLOOKUP($A691,'General Motors'!A:A,'General Motors'!B:B,"N/A")</f>
        <v>56.77</v>
      </c>
      <c r="W691" s="5">
        <f t="shared" si="206"/>
        <v>4561.2764820000002</v>
      </c>
      <c r="X691" s="5">
        <f t="shared" si="216"/>
        <v>-6.0596514555185665E-3</v>
      </c>
      <c r="Y691" s="222">
        <f>_xlfn.XLOOKUP($A691,Chevron!A:A,Chevron!B:B,"N/A")</f>
        <v>153.22</v>
      </c>
      <c r="Z691" s="5">
        <f t="shared" si="207"/>
        <v>12310.706052</v>
      </c>
      <c r="AA691" s="5">
        <f t="shared" si="217"/>
        <v>7.0361574450239495E-3</v>
      </c>
      <c r="AB691" s="222">
        <f>_xlfn.XLOOKUP($A691,Boeing!A:A,Boeing!B:B,"N/A")</f>
        <v>225.62</v>
      </c>
      <c r="AC691" s="5">
        <f t="shared" si="208"/>
        <v>18127.799891999999</v>
      </c>
      <c r="AD691" s="5">
        <f t="shared" si="218"/>
        <v>1.7705745434288822E-3</v>
      </c>
      <c r="AE691" s="222">
        <f>_xlfn.XLOOKUP(A691,Amazon!A:A,Amazon!B:B,"N/A")</f>
        <v>223.81</v>
      </c>
      <c r="AF691" s="5">
        <f t="shared" si="209"/>
        <v>17982.372545999999</v>
      </c>
      <c r="AG691" s="5">
        <f t="shared" si="219"/>
        <v>-1.9384425293821339E-2</v>
      </c>
      <c r="AH691" s="393">
        <v>6395.78</v>
      </c>
      <c r="AI691" s="393">
        <v>513879.17729999998</v>
      </c>
      <c r="AJ691" s="393">
        <v>-3.4115E-3</v>
      </c>
    </row>
    <row r="692" spans="1:36">
      <c r="A692" s="4">
        <v>45890</v>
      </c>
      <c r="B692" s="222">
        <f>_xlfn.XLOOKUP(A692,'USD RUB'!B:B,'USD RUB'!C:C,"N/A")</f>
        <v>80.104500000000002</v>
      </c>
      <c r="C692" s="222">
        <f>IFERROR(EXP(_xlfn.XLOOKUP(A692,'Bonds (CP)'!$A$4:$A$513,'Work Sheet'!$B$3:$B$512)/252)-1,"N/A")</f>
        <v>0.47688467603802032</v>
      </c>
      <c r="D692" s="222">
        <f>IFERROR(_xlfn.XLOOKUP($A692,Intel!$A$2:$A$502,Intel!$B$2:$B$502),"N/A")</f>
        <v>23.5</v>
      </c>
      <c r="E692" s="5">
        <f t="shared" si="200"/>
        <v>1882.4557500000001</v>
      </c>
      <c r="F692" s="5">
        <f t="shared" si="210"/>
        <v>-4.7073105473169896E-3</v>
      </c>
      <c r="G692" s="222">
        <f>IFERROR(_xlfn.XLOOKUP(A692,Apple!A:A,Apple!B:B),"N/A")</f>
        <v>224.9</v>
      </c>
      <c r="H692" s="5">
        <f t="shared" si="201"/>
        <v>18015.502049999999</v>
      </c>
      <c r="I692" s="5">
        <f t="shared" si="211"/>
        <v>-7.909683775023435E-3</v>
      </c>
      <c r="J692" s="222">
        <f>IFERROR(_xlfn.XLOOKUP(A692,Microsoft!A:A,Microsoft!B:B),"N/A")</f>
        <v>504.24</v>
      </c>
      <c r="K692" s="5">
        <f t="shared" si="202"/>
        <v>40391.893080000002</v>
      </c>
      <c r="L692" s="5">
        <f t="shared" si="212"/>
        <v>-5.9308977572928301E-3</v>
      </c>
      <c r="M692" s="222">
        <f>IFERROR(_xlfn.XLOOKUP($A692,Cisco!A:A,Cisco!B:B),"N/A")</f>
        <v>67.02</v>
      </c>
      <c r="N692" s="5">
        <f t="shared" si="203"/>
        <v>5368.6035899999997</v>
      </c>
      <c r="O692" s="5">
        <f t="shared" si="213"/>
        <v>-4.3502361957810098E-3</v>
      </c>
      <c r="P692" s="222">
        <f>IFERROR(_xlfn.XLOOKUP($A692,Disney!A:A,Disney!B:B),"N/A")</f>
        <v>116.21</v>
      </c>
      <c r="Q692" s="5">
        <f t="shared" si="204"/>
        <v>9308.9439449999991</v>
      </c>
      <c r="R692" s="5">
        <f t="shared" si="214"/>
        <v>-1.0083419595368626E-2</v>
      </c>
      <c r="S692" s="222">
        <f>_xlfn.XLOOKUP(A692,FedEx!A:A,FedEx!B:B,"N/A")</f>
        <v>225.28</v>
      </c>
      <c r="T692" s="5">
        <f t="shared" si="205"/>
        <v>18045.941760000002</v>
      </c>
      <c r="U692" s="5">
        <f t="shared" si="215"/>
        <v>-1.1481944651286824E-2</v>
      </c>
      <c r="V692" s="222">
        <f>_xlfn.XLOOKUP($A692,'General Motors'!A:A,'General Motors'!B:B,"N/A")</f>
        <v>56.51</v>
      </c>
      <c r="W692" s="5">
        <f t="shared" si="206"/>
        <v>4526.7052949999998</v>
      </c>
      <c r="X692" s="5">
        <f t="shared" si="216"/>
        <v>-7.5792789883331046E-3</v>
      </c>
      <c r="Y692" s="222">
        <f>_xlfn.XLOOKUP($A692,Chevron!A:A,Chevron!B:B,"N/A")</f>
        <v>155.55000000000001</v>
      </c>
      <c r="Z692" s="5">
        <f t="shared" si="207"/>
        <v>12460.254975000002</v>
      </c>
      <c r="AA692" s="5">
        <f t="shared" si="217"/>
        <v>1.2147875383289319E-2</v>
      </c>
      <c r="AB692" s="222">
        <f>_xlfn.XLOOKUP($A692,Boeing!A:A,Boeing!B:B,"N/A")</f>
        <v>224.46</v>
      </c>
      <c r="AC692" s="5">
        <f t="shared" si="208"/>
        <v>17980.256069999999</v>
      </c>
      <c r="AD692" s="5">
        <f t="shared" si="218"/>
        <v>-8.1390914991902319E-3</v>
      </c>
      <c r="AE692" s="222">
        <f>_xlfn.XLOOKUP(A692,Amazon!A:A,Amazon!B:B,"N/A")</f>
        <v>221.95</v>
      </c>
      <c r="AF692" s="5">
        <f t="shared" si="209"/>
        <v>17779.193775</v>
      </c>
      <c r="AG692" s="5">
        <f t="shared" si="219"/>
        <v>-1.1298774423689428E-2</v>
      </c>
      <c r="AH692" s="393">
        <v>6370.17</v>
      </c>
      <c r="AI692" s="393">
        <v>510279.28279999999</v>
      </c>
      <c r="AJ692" s="393">
        <v>-7.0052999999999999E-3</v>
      </c>
    </row>
    <row r="693" spans="1:36">
      <c r="A693" s="4">
        <v>45891</v>
      </c>
      <c r="B693" s="222">
        <f>_xlfn.XLOOKUP(A693,'USD RUB'!B:B,'USD RUB'!C:C,"N/A")</f>
        <v>80.254800000000003</v>
      </c>
      <c r="C693" s="222" t="str">
        <f>IFERROR(EXP(_xlfn.XLOOKUP(A693,'Bonds (CP)'!$A$4:$A$513,'Work Sheet'!$B$3:$B$512)/252)-1,"N/A")</f>
        <v>N/A</v>
      </c>
      <c r="D693" s="222">
        <f>IFERROR(_xlfn.XLOOKUP($A693,Intel!$A$2:$A$502,Intel!$B$2:$B$502),"N/A")</f>
        <v>24.8</v>
      </c>
      <c r="E693" s="5">
        <f t="shared" si="200"/>
        <v>1990.3190400000001</v>
      </c>
      <c r="F693" s="5">
        <f t="shared" si="210"/>
        <v>5.7299243288985613E-2</v>
      </c>
      <c r="G693" s="222">
        <f>IFERROR(_xlfn.XLOOKUP(A693,Apple!A:A,Apple!B:B),"N/A")</f>
        <v>227.76</v>
      </c>
      <c r="H693" s="5">
        <f t="shared" si="201"/>
        <v>18278.833247999999</v>
      </c>
      <c r="I693" s="5">
        <f t="shared" si="211"/>
        <v>1.4616922540884758E-2</v>
      </c>
      <c r="J693" s="222">
        <f>IFERROR(_xlfn.XLOOKUP(A693,Microsoft!A:A,Microsoft!B:B),"N/A")</f>
        <v>507.23</v>
      </c>
      <c r="K693" s="5">
        <f t="shared" si="202"/>
        <v>40707.642204000003</v>
      </c>
      <c r="L693" s="5">
        <f t="shared" si="212"/>
        <v>7.8171410132876762E-3</v>
      </c>
      <c r="M693" s="222">
        <f>IFERROR(_xlfn.XLOOKUP($A693,Cisco!A:A,Cisco!B:B),"N/A")</f>
        <v>67.319999999999993</v>
      </c>
      <c r="N693" s="5">
        <f t="shared" si="203"/>
        <v>5402.7531359999994</v>
      </c>
      <c r="O693" s="5">
        <f t="shared" si="213"/>
        <v>6.3609736549761209E-3</v>
      </c>
      <c r="P693" s="222">
        <f>IFERROR(_xlfn.XLOOKUP($A693,Disney!A:A,Disney!B:B),"N/A")</f>
        <v>118.86</v>
      </c>
      <c r="Q693" s="5">
        <f t="shared" si="204"/>
        <v>9539.0855279999996</v>
      </c>
      <c r="R693" s="5">
        <f t="shared" si="214"/>
        <v>2.4722630661409672E-2</v>
      </c>
      <c r="S693" s="222">
        <f>_xlfn.XLOOKUP(A693,FedEx!A:A,FedEx!B:B,"N/A")</f>
        <v>236.8</v>
      </c>
      <c r="T693" s="5">
        <f t="shared" si="205"/>
        <v>19004.336640000001</v>
      </c>
      <c r="U693" s="5">
        <f t="shared" si="215"/>
        <v>5.3108609832951181E-2</v>
      </c>
      <c r="V693" s="222">
        <f>_xlfn.XLOOKUP($A693,'General Motors'!A:A,'General Motors'!B:B,"N/A")</f>
        <v>58.37</v>
      </c>
      <c r="W693" s="5">
        <f t="shared" si="206"/>
        <v>4684.4726760000003</v>
      </c>
      <c r="X693" s="5">
        <f t="shared" si="216"/>
        <v>3.4852584985875623E-2</v>
      </c>
      <c r="Y693" s="222">
        <f>_xlfn.XLOOKUP($A693,Chevron!A:A,Chevron!B:B,"N/A")</f>
        <v>158.18</v>
      </c>
      <c r="Z693" s="5">
        <f t="shared" si="207"/>
        <v>12694.704264000002</v>
      </c>
      <c r="AA693" s="5">
        <f t="shared" si="217"/>
        <v>1.8815769779221503E-2</v>
      </c>
      <c r="AB693" s="222">
        <f>_xlfn.XLOOKUP($A693,Boeing!A:A,Boeing!B:B,"N/A")</f>
        <v>230.12</v>
      </c>
      <c r="AC693" s="5">
        <f t="shared" si="208"/>
        <v>18468.234576000003</v>
      </c>
      <c r="AD693" s="5">
        <f t="shared" si="218"/>
        <v>2.7139686114604045E-2</v>
      </c>
      <c r="AE693" s="222">
        <f>_xlfn.XLOOKUP(A693,Amazon!A:A,Amazon!B:B,"N/A")</f>
        <v>228.84</v>
      </c>
      <c r="AF693" s="5">
        <f t="shared" si="209"/>
        <v>18365.508432000002</v>
      </c>
      <c r="AG693" s="5">
        <f t="shared" si="219"/>
        <v>3.2977572797729504E-2</v>
      </c>
      <c r="AH693" s="393">
        <v>6466.91</v>
      </c>
      <c r="AI693" s="393">
        <v>519000.5687</v>
      </c>
      <c r="AJ693" s="393">
        <v>1.7091200000000001E-2</v>
      </c>
    </row>
    <row r="694" spans="1:36">
      <c r="A694" s="4">
        <v>45892</v>
      </c>
      <c r="B694" s="222">
        <f>_xlfn.XLOOKUP(A694,'USD RUB'!B:B,'USD RUB'!C:C,"N/A")</f>
        <v>80.749799999999993</v>
      </c>
      <c r="C694" s="222" t="str">
        <f>IFERROR(EXP(_xlfn.XLOOKUP(A694,'Bonds (CP)'!$A$4:$A$513,'Work Sheet'!$B$3:$B$512)/252)-1,"N/A")</f>
        <v>N/A</v>
      </c>
      <c r="D694" s="222" t="str">
        <f>IFERROR(_xlfn.XLOOKUP($A694,Intel!$A$2:$A$502,Intel!$B$2:$B$502),"N/A")</f>
        <v>N/A</v>
      </c>
      <c r="E694" s="5" t="str">
        <f t="shared" si="200"/>
        <v>N/A</v>
      </c>
      <c r="F694" s="5" t="str">
        <f t="shared" si="210"/>
        <v>N/A</v>
      </c>
      <c r="G694" s="222" t="str">
        <f>IFERROR(_xlfn.XLOOKUP(A694,Apple!A:A,Apple!B:B),"N/A")</f>
        <v>N/A</v>
      </c>
      <c r="H694" s="5" t="str">
        <f t="shared" si="201"/>
        <v>N/A</v>
      </c>
      <c r="I694" s="5" t="str">
        <f t="shared" si="211"/>
        <v>N/A</v>
      </c>
      <c r="J694" s="222" t="str">
        <f>IFERROR(_xlfn.XLOOKUP(A694,Microsoft!A:A,Microsoft!B:B),"N/A")</f>
        <v>N/A</v>
      </c>
      <c r="K694" s="5" t="str">
        <f t="shared" si="202"/>
        <v>N/A</v>
      </c>
      <c r="L694" s="5" t="str">
        <f t="shared" si="212"/>
        <v>N/A</v>
      </c>
      <c r="M694" s="222" t="str">
        <f>IFERROR(_xlfn.XLOOKUP($A694,Cisco!A:A,Cisco!B:B),"N/A")</f>
        <v>N/A</v>
      </c>
      <c r="N694" s="5" t="str">
        <f t="shared" si="203"/>
        <v>N/A</v>
      </c>
      <c r="O694" s="5" t="str">
        <f t="shared" si="213"/>
        <v>N/A</v>
      </c>
      <c r="P694" s="222" t="str">
        <f>IFERROR(_xlfn.XLOOKUP($A694,Disney!A:A,Disney!B:B),"N/A")</f>
        <v>N/A</v>
      </c>
      <c r="Q694" s="5" t="str">
        <f t="shared" si="204"/>
        <v>N/A</v>
      </c>
      <c r="R694" s="5" t="str">
        <f t="shared" si="214"/>
        <v>N/A</v>
      </c>
      <c r="S694" s="222" t="str">
        <f>_xlfn.XLOOKUP(A694,FedEx!A:A,FedEx!B:B,"N/A")</f>
        <v>N/A</v>
      </c>
      <c r="T694" s="5" t="str">
        <f t="shared" si="205"/>
        <v>N/A</v>
      </c>
      <c r="U694" s="5" t="str">
        <f t="shared" si="215"/>
        <v>N/A</v>
      </c>
      <c r="V694" s="222" t="str">
        <f>_xlfn.XLOOKUP($A694,'General Motors'!A:A,'General Motors'!B:B,"N/A")</f>
        <v>N/A</v>
      </c>
      <c r="W694" s="5" t="str">
        <f t="shared" si="206"/>
        <v>N/A</v>
      </c>
      <c r="X694" s="5" t="str">
        <f t="shared" si="216"/>
        <v>N/A</v>
      </c>
      <c r="Y694" s="222" t="str">
        <f>_xlfn.XLOOKUP($A694,Chevron!A:A,Chevron!B:B,"N/A")</f>
        <v>N/A</v>
      </c>
      <c r="Z694" s="5" t="str">
        <f t="shared" si="207"/>
        <v>N/A</v>
      </c>
      <c r="AA694" s="5" t="str">
        <f t="shared" si="217"/>
        <v>N/A</v>
      </c>
      <c r="AB694" s="222" t="str">
        <f>_xlfn.XLOOKUP($A694,Boeing!A:A,Boeing!B:B,"N/A")</f>
        <v>N/A</v>
      </c>
      <c r="AC694" s="5" t="str">
        <f t="shared" si="208"/>
        <v>N/A</v>
      </c>
      <c r="AD694" s="5" t="str">
        <f t="shared" si="218"/>
        <v>N/A</v>
      </c>
      <c r="AE694" s="222" t="str">
        <f>_xlfn.XLOOKUP(A694,Amazon!A:A,Amazon!B:B,"N/A")</f>
        <v>N/A</v>
      </c>
      <c r="AF694" s="5" t="str">
        <f t="shared" si="209"/>
        <v>N/A</v>
      </c>
      <c r="AG694" s="5" t="str">
        <f t="shared" si="219"/>
        <v>N/A</v>
      </c>
      <c r="AH694" s="6" t="s">
        <v>36</v>
      </c>
      <c r="AI694" s="6" t="s">
        <v>36</v>
      </c>
      <c r="AJ694" s="6" t="s">
        <v>36</v>
      </c>
    </row>
    <row r="695" spans="1:36">
      <c r="A695" s="4">
        <v>45893</v>
      </c>
      <c r="B695" s="222" t="str">
        <f>_xlfn.XLOOKUP(A695,'USD RUB'!B:B,'USD RUB'!C:C,"N/A")</f>
        <v>N/A</v>
      </c>
      <c r="C695" s="222" t="str">
        <f>IFERROR(EXP(_xlfn.XLOOKUP(A695,'Bonds (CP)'!$A$4:$A$513,'Work Sheet'!$B$3:$B$512)/252)-1,"N/A")</f>
        <v>N/A</v>
      </c>
      <c r="D695" s="222" t="str">
        <f>IFERROR(_xlfn.XLOOKUP($A695,Intel!$A$2:$A$502,Intel!$B$2:$B$502),"N/A")</f>
        <v>N/A</v>
      </c>
      <c r="E695" s="5" t="str">
        <f t="shared" si="200"/>
        <v>N/A</v>
      </c>
      <c r="F695" s="5" t="str">
        <f t="shared" si="210"/>
        <v>N/A</v>
      </c>
      <c r="G695" s="222" t="str">
        <f>IFERROR(_xlfn.XLOOKUP(A695,Apple!A:A,Apple!B:B),"N/A")</f>
        <v>N/A</v>
      </c>
      <c r="H695" s="5" t="str">
        <f t="shared" si="201"/>
        <v>N/A</v>
      </c>
      <c r="I695" s="5" t="str">
        <f t="shared" si="211"/>
        <v>N/A</v>
      </c>
      <c r="J695" s="222" t="str">
        <f>IFERROR(_xlfn.XLOOKUP(A695,Microsoft!A:A,Microsoft!B:B),"N/A")</f>
        <v>N/A</v>
      </c>
      <c r="K695" s="5" t="str">
        <f t="shared" si="202"/>
        <v>N/A</v>
      </c>
      <c r="L695" s="5" t="str">
        <f t="shared" si="212"/>
        <v>N/A</v>
      </c>
      <c r="M695" s="222" t="str">
        <f>IFERROR(_xlfn.XLOOKUP($A695,Cisco!A:A,Cisco!B:B),"N/A")</f>
        <v>N/A</v>
      </c>
      <c r="N695" s="5" t="str">
        <f t="shared" si="203"/>
        <v>N/A</v>
      </c>
      <c r="O695" s="5" t="str">
        <f t="shared" si="213"/>
        <v>N/A</v>
      </c>
      <c r="P695" s="222" t="str">
        <f>IFERROR(_xlfn.XLOOKUP($A695,Disney!A:A,Disney!B:B),"N/A")</f>
        <v>N/A</v>
      </c>
      <c r="Q695" s="5" t="str">
        <f t="shared" si="204"/>
        <v>N/A</v>
      </c>
      <c r="R695" s="5" t="str">
        <f t="shared" si="214"/>
        <v>N/A</v>
      </c>
      <c r="S695" s="222" t="str">
        <f>_xlfn.XLOOKUP(A695,FedEx!A:A,FedEx!B:B,"N/A")</f>
        <v>N/A</v>
      </c>
      <c r="T695" s="5" t="str">
        <f t="shared" si="205"/>
        <v>N/A</v>
      </c>
      <c r="U695" s="5" t="str">
        <f t="shared" si="215"/>
        <v>N/A</v>
      </c>
      <c r="V695" s="222" t="str">
        <f>_xlfn.XLOOKUP($A695,'General Motors'!A:A,'General Motors'!B:B,"N/A")</f>
        <v>N/A</v>
      </c>
      <c r="W695" s="5" t="str">
        <f t="shared" si="206"/>
        <v>N/A</v>
      </c>
      <c r="X695" s="5" t="str">
        <f t="shared" si="216"/>
        <v>N/A</v>
      </c>
      <c r="Y695" s="222" t="str">
        <f>_xlfn.XLOOKUP($A695,Chevron!A:A,Chevron!B:B,"N/A")</f>
        <v>N/A</v>
      </c>
      <c r="Z695" s="5" t="str">
        <f t="shared" si="207"/>
        <v>N/A</v>
      </c>
      <c r="AA695" s="5" t="str">
        <f t="shared" si="217"/>
        <v>N/A</v>
      </c>
      <c r="AB695" s="222" t="str">
        <f>_xlfn.XLOOKUP($A695,Boeing!A:A,Boeing!B:B,"N/A")</f>
        <v>N/A</v>
      </c>
      <c r="AC695" s="5" t="str">
        <f t="shared" si="208"/>
        <v>N/A</v>
      </c>
      <c r="AD695" s="5" t="str">
        <f t="shared" si="218"/>
        <v>N/A</v>
      </c>
      <c r="AE695" s="222" t="str">
        <f>_xlfn.XLOOKUP(A695,Amazon!A:A,Amazon!B:B,"N/A")</f>
        <v>N/A</v>
      </c>
      <c r="AF695" s="5" t="str">
        <f t="shared" si="209"/>
        <v>N/A</v>
      </c>
      <c r="AG695" s="5" t="str">
        <f t="shared" si="219"/>
        <v>N/A</v>
      </c>
      <c r="AH695" s="6" t="s">
        <v>36</v>
      </c>
      <c r="AI695" s="6" t="s">
        <v>36</v>
      </c>
      <c r="AJ695" s="6" t="s">
        <v>36</v>
      </c>
    </row>
    <row r="696" spans="1:36">
      <c r="A696" s="4">
        <v>45894</v>
      </c>
      <c r="B696" s="222" t="str">
        <f>_xlfn.XLOOKUP(A696,'USD RUB'!B:B,'USD RUB'!C:C,"N/A")</f>
        <v>N/A</v>
      </c>
      <c r="C696" s="222" t="str">
        <f>IFERROR(EXP(_xlfn.XLOOKUP(A696,'Bonds (CP)'!$A$4:$A$513,'Work Sheet'!$B$3:$B$512)/252)-1,"N/A")</f>
        <v>N/A</v>
      </c>
      <c r="D696" s="222">
        <f>IFERROR(_xlfn.XLOOKUP($A696,Intel!$A$2:$A$502,Intel!$B$2:$B$502),"N/A")</f>
        <v>24.55</v>
      </c>
      <c r="E696" s="5" t="str">
        <f t="shared" si="200"/>
        <v>N/A</v>
      </c>
      <c r="F696" s="5" t="str">
        <f t="shared" si="210"/>
        <v>N/A</v>
      </c>
      <c r="G696" s="222">
        <f>IFERROR(_xlfn.XLOOKUP(A696,Apple!A:A,Apple!B:B),"N/A")</f>
        <v>227.16</v>
      </c>
      <c r="H696" s="5" t="str">
        <f t="shared" si="201"/>
        <v>N/A</v>
      </c>
      <c r="I696" s="5" t="str">
        <f t="shared" si="211"/>
        <v>N/A</v>
      </c>
      <c r="J696" s="222">
        <f>IFERROR(_xlfn.XLOOKUP(A696,Microsoft!A:A,Microsoft!B:B),"N/A")</f>
        <v>504.26</v>
      </c>
      <c r="K696" s="5" t="str">
        <f t="shared" si="202"/>
        <v>N/A</v>
      </c>
      <c r="L696" s="5" t="str">
        <f t="shared" si="212"/>
        <v>N/A</v>
      </c>
      <c r="M696" s="222">
        <f>IFERROR(_xlfn.XLOOKUP($A696,Cisco!A:A,Cisco!B:B),"N/A")</f>
        <v>67.14</v>
      </c>
      <c r="N696" s="5" t="str">
        <f t="shared" si="203"/>
        <v>N/A</v>
      </c>
      <c r="O696" s="5" t="str">
        <f t="shared" si="213"/>
        <v>N/A</v>
      </c>
      <c r="P696" s="222">
        <f>IFERROR(_xlfn.XLOOKUP($A696,Disney!A:A,Disney!B:B),"N/A")</f>
        <v>117.71</v>
      </c>
      <c r="Q696" s="5" t="str">
        <f t="shared" si="204"/>
        <v>N/A</v>
      </c>
      <c r="R696" s="5" t="str">
        <f t="shared" si="214"/>
        <v>N/A</v>
      </c>
      <c r="S696" s="222">
        <f>_xlfn.XLOOKUP(A696,FedEx!A:A,FedEx!B:B,"N/A")</f>
        <v>233</v>
      </c>
      <c r="T696" s="5" t="str">
        <f t="shared" si="205"/>
        <v>N/A</v>
      </c>
      <c r="U696" s="5" t="str">
        <f t="shared" si="215"/>
        <v>N/A</v>
      </c>
      <c r="V696" s="222">
        <f>_xlfn.XLOOKUP($A696,'General Motors'!A:A,'General Motors'!B:B,"N/A")</f>
        <v>58.28</v>
      </c>
      <c r="W696" s="5" t="str">
        <f t="shared" si="206"/>
        <v>N/A</v>
      </c>
      <c r="X696" s="5" t="str">
        <f t="shared" si="216"/>
        <v>N/A</v>
      </c>
      <c r="Y696" s="222">
        <f>_xlfn.XLOOKUP($A696,Chevron!A:A,Chevron!B:B,"N/A")</f>
        <v>158.19999999999999</v>
      </c>
      <c r="Z696" s="5" t="str">
        <f t="shared" si="207"/>
        <v>N/A</v>
      </c>
      <c r="AA696" s="5" t="str">
        <f t="shared" si="217"/>
        <v>N/A</v>
      </c>
      <c r="AB696" s="222">
        <f>_xlfn.XLOOKUP($A696,Boeing!A:A,Boeing!B:B,"N/A")</f>
        <v>226.87</v>
      </c>
      <c r="AC696" s="5" t="str">
        <f t="shared" si="208"/>
        <v>N/A</v>
      </c>
      <c r="AD696" s="5" t="str">
        <f t="shared" si="218"/>
        <v>N/A</v>
      </c>
      <c r="AE696" s="222">
        <f>_xlfn.XLOOKUP(A696,Amazon!A:A,Amazon!B:B,"N/A")</f>
        <v>227.94</v>
      </c>
      <c r="AF696" s="5" t="str">
        <f t="shared" si="209"/>
        <v>N/A</v>
      </c>
      <c r="AG696" s="5" t="str">
        <f t="shared" si="219"/>
        <v>N/A</v>
      </c>
      <c r="AH696" s="393">
        <v>6439.32</v>
      </c>
      <c r="AI696" s="6" t="s">
        <v>36</v>
      </c>
      <c r="AJ696" s="6" t="s">
        <v>36</v>
      </c>
    </row>
    <row r="697" spans="1:36">
      <c r="A697" s="4">
        <v>45895</v>
      </c>
      <c r="B697" s="222">
        <f>_xlfn.XLOOKUP(A697,'USD RUB'!B:B,'USD RUB'!C:C,"N/A")</f>
        <v>80.684200000000004</v>
      </c>
      <c r="C697" s="222">
        <f>IFERROR(EXP(_xlfn.XLOOKUP(A697,'Bonds (CP)'!$A$4:$A$513,'Work Sheet'!$B$3:$B$512)/252)-1,"N/A")</f>
        <v>0.47026762853038395</v>
      </c>
      <c r="D697" s="222">
        <f>IFERROR(_xlfn.XLOOKUP($A697,Intel!$A$2:$A$502,Intel!$B$2:$B$502),"N/A")</f>
        <v>24.35</v>
      </c>
      <c r="E697" s="5">
        <f t="shared" si="200"/>
        <v>1964.6602700000003</v>
      </c>
      <c r="F697" s="5" t="str">
        <f t="shared" si="210"/>
        <v>N/A</v>
      </c>
      <c r="G697" s="222">
        <f>IFERROR(_xlfn.XLOOKUP(A697,Apple!A:A,Apple!B:B),"N/A")</f>
        <v>229.31</v>
      </c>
      <c r="H697" s="5">
        <f t="shared" si="201"/>
        <v>18501.693902000003</v>
      </c>
      <c r="I697" s="5" t="str">
        <f t="shared" si="211"/>
        <v>N/A</v>
      </c>
      <c r="J697" s="222">
        <f>IFERROR(_xlfn.XLOOKUP(A697,Microsoft!A:A,Microsoft!B:B),"N/A")</f>
        <v>502.04</v>
      </c>
      <c r="K697" s="5">
        <f t="shared" si="202"/>
        <v>40506.695768000005</v>
      </c>
      <c r="L697" s="5" t="str">
        <f t="shared" si="212"/>
        <v>N/A</v>
      </c>
      <c r="M697" s="222">
        <f>IFERROR(_xlfn.XLOOKUP($A697,Cisco!A:A,Cisco!B:B),"N/A")</f>
        <v>68.39</v>
      </c>
      <c r="N697" s="5">
        <f t="shared" si="203"/>
        <v>5517.9924380000002</v>
      </c>
      <c r="O697" s="5" t="str">
        <f t="shared" si="213"/>
        <v>N/A</v>
      </c>
      <c r="P697" s="222">
        <f>IFERROR(_xlfn.XLOOKUP($A697,Disney!A:A,Disney!B:B),"N/A")</f>
        <v>117.65</v>
      </c>
      <c r="Q697" s="5">
        <f t="shared" si="204"/>
        <v>9492.4961300000014</v>
      </c>
      <c r="R697" s="5" t="str">
        <f t="shared" si="214"/>
        <v>N/A</v>
      </c>
      <c r="S697" s="222">
        <f>_xlfn.XLOOKUP(A697,FedEx!A:A,FedEx!B:B,"N/A")</f>
        <v>231.1</v>
      </c>
      <c r="T697" s="5">
        <f t="shared" si="205"/>
        <v>18646.118620000001</v>
      </c>
      <c r="U697" s="5" t="str">
        <f t="shared" si="215"/>
        <v>N/A</v>
      </c>
      <c r="V697" s="222">
        <f>_xlfn.XLOOKUP($A697,'General Motors'!A:A,'General Motors'!B:B,"N/A")</f>
        <v>58.8</v>
      </c>
      <c r="W697" s="5">
        <f t="shared" si="206"/>
        <v>4744.2309599999999</v>
      </c>
      <c r="X697" s="5" t="str">
        <f t="shared" si="216"/>
        <v>N/A</v>
      </c>
      <c r="Y697" s="222">
        <f>_xlfn.XLOOKUP($A697,Chevron!A:A,Chevron!B:B,"N/A")</f>
        <v>157.36000000000001</v>
      </c>
      <c r="Z697" s="5">
        <f t="shared" si="207"/>
        <v>12696.465712000001</v>
      </c>
      <c r="AA697" s="5" t="str">
        <f t="shared" si="217"/>
        <v>N/A</v>
      </c>
      <c r="AB697" s="222">
        <f>_xlfn.XLOOKUP($A697,Boeing!A:A,Boeing!B:B,"N/A")</f>
        <v>234.83</v>
      </c>
      <c r="AC697" s="5">
        <f t="shared" si="208"/>
        <v>18947.070686000003</v>
      </c>
      <c r="AD697" s="5" t="str">
        <f t="shared" si="218"/>
        <v>N/A</v>
      </c>
      <c r="AE697" s="222">
        <f>_xlfn.XLOOKUP(A697,Amazon!A:A,Amazon!B:B,"N/A")</f>
        <v>228.71</v>
      </c>
      <c r="AF697" s="5">
        <f t="shared" si="209"/>
        <v>18453.283382000001</v>
      </c>
      <c r="AG697" s="5" t="str">
        <f t="shared" si="219"/>
        <v>N/A</v>
      </c>
      <c r="AH697" s="393">
        <v>6465.94</v>
      </c>
      <c r="AI697" s="393">
        <v>521699.1961</v>
      </c>
      <c r="AJ697" s="6" t="s">
        <v>36</v>
      </c>
    </row>
    <row r="698" spans="1:36">
      <c r="A698" s="4">
        <v>45896</v>
      </c>
      <c r="B698" s="222">
        <f>_xlfn.XLOOKUP(A698,'USD RUB'!B:B,'USD RUB'!C:C,"N/A")</f>
        <v>80.526799999999994</v>
      </c>
      <c r="C698" s="222">
        <f>IFERROR(EXP(_xlfn.XLOOKUP(A698,'Bonds (CP)'!$A$4:$A$513,'Work Sheet'!$B$3:$B$512)/252)-1,"N/A")</f>
        <v>0.47514040427887383</v>
      </c>
      <c r="D698" s="222">
        <f>IFERROR(_xlfn.XLOOKUP($A698,Intel!$A$2:$A$502,Intel!$B$2:$B$502),"N/A")</f>
        <v>24.85</v>
      </c>
      <c r="E698" s="5">
        <f t="shared" si="200"/>
        <v>2001.0909799999999</v>
      </c>
      <c r="F698" s="5">
        <f t="shared" si="210"/>
        <v>1.8543007438125425E-2</v>
      </c>
      <c r="G698" s="222">
        <f>IFERROR(_xlfn.XLOOKUP(A698,Apple!A:A,Apple!B:B),"N/A")</f>
        <v>230.49</v>
      </c>
      <c r="H698" s="5">
        <f t="shared" si="201"/>
        <v>18560.622132</v>
      </c>
      <c r="I698" s="5">
        <f t="shared" si="211"/>
        <v>3.1850181022412549E-3</v>
      </c>
      <c r="J698" s="222">
        <f>IFERROR(_xlfn.XLOOKUP(A698,Microsoft!A:A,Microsoft!B:B),"N/A")</f>
        <v>506.74</v>
      </c>
      <c r="K698" s="5">
        <f t="shared" si="202"/>
        <v>40806.150631999997</v>
      </c>
      <c r="L698" s="5">
        <f t="shared" si="212"/>
        <v>7.3927250377345821E-3</v>
      </c>
      <c r="M698" s="222">
        <f>IFERROR(_xlfn.XLOOKUP($A698,Cisco!A:A,Cisco!B:B),"N/A")</f>
        <v>68.44</v>
      </c>
      <c r="N698" s="5">
        <f t="shared" si="203"/>
        <v>5511.2541919999994</v>
      </c>
      <c r="O698" s="5">
        <f t="shared" si="213"/>
        <v>-1.2211408543435498E-3</v>
      </c>
      <c r="P698" s="222">
        <f>IFERROR(_xlfn.XLOOKUP($A698,Disney!A:A,Disney!B:B),"N/A")</f>
        <v>118.09</v>
      </c>
      <c r="Q698" s="5">
        <f t="shared" si="204"/>
        <v>9509.4098119999999</v>
      </c>
      <c r="R698" s="5">
        <f t="shared" si="214"/>
        <v>1.7817949850456039E-3</v>
      </c>
      <c r="S698" s="222">
        <f>_xlfn.XLOOKUP(A698,FedEx!A:A,FedEx!B:B,"N/A")</f>
        <v>232.21</v>
      </c>
      <c r="T698" s="5">
        <f t="shared" si="205"/>
        <v>18699.128227999998</v>
      </c>
      <c r="U698" s="5">
        <f t="shared" si="215"/>
        <v>2.8429298922907353E-3</v>
      </c>
      <c r="V698" s="222">
        <f>_xlfn.XLOOKUP($A698,'General Motors'!A:A,'General Motors'!B:B,"N/A")</f>
        <v>58.75</v>
      </c>
      <c r="W698" s="5">
        <f t="shared" si="206"/>
        <v>4730.9494999999997</v>
      </c>
      <c r="X698" s="5">
        <f t="shared" si="216"/>
        <v>-2.7994969283704485E-3</v>
      </c>
      <c r="Y698" s="222">
        <f>_xlfn.XLOOKUP($A698,Chevron!A:A,Chevron!B:B,"N/A")</f>
        <v>159.24</v>
      </c>
      <c r="Z698" s="5">
        <f t="shared" si="207"/>
        <v>12823.087632000001</v>
      </c>
      <c r="AA698" s="5">
        <f t="shared" si="217"/>
        <v>9.9730053128346263E-3</v>
      </c>
      <c r="AB698" s="222">
        <f>_xlfn.XLOOKUP($A698,Boeing!A:A,Boeing!B:B,"N/A")</f>
        <v>235.62</v>
      </c>
      <c r="AC698" s="5">
        <f t="shared" si="208"/>
        <v>18973.724616</v>
      </c>
      <c r="AD698" s="5">
        <f t="shared" si="218"/>
        <v>1.4067572999392208E-3</v>
      </c>
      <c r="AE698" s="222">
        <f>_xlfn.XLOOKUP(A698,Amazon!A:A,Amazon!B:B,"N/A")</f>
        <v>229.12</v>
      </c>
      <c r="AF698" s="5">
        <f t="shared" si="209"/>
        <v>18450.300415999998</v>
      </c>
      <c r="AG698" s="5">
        <f t="shared" si="219"/>
        <v>-1.6164960664466488E-4</v>
      </c>
      <c r="AH698" s="8">
        <v>1673269</v>
      </c>
      <c r="AI698" s="393">
        <v>521926.40149999998</v>
      </c>
      <c r="AJ698" s="393">
        <v>4.3551000000000001E-4</v>
      </c>
    </row>
    <row r="699" spans="1:36">
      <c r="A699" s="4">
        <v>45897</v>
      </c>
      <c r="B699" s="222">
        <f>_xlfn.XLOOKUP(A699,'USD RUB'!B:B,'USD RUB'!C:C,"N/A")</f>
        <v>80.442099999999996</v>
      </c>
      <c r="C699" s="222">
        <f>IFERROR(EXP(_xlfn.XLOOKUP(A699,'Bonds (CP)'!$A$4:$A$513,'Work Sheet'!$B$3:$B$512)/252)-1,"N/A")</f>
        <v>0.47541438436560335</v>
      </c>
      <c r="D699" s="222">
        <f>IFERROR(_xlfn.XLOOKUP($A699,Intel!$A$2:$A$502,Intel!$B$2:$B$502),"N/A")</f>
        <v>24.93</v>
      </c>
      <c r="E699" s="5">
        <f t="shared" si="200"/>
        <v>2005.4215529999999</v>
      </c>
      <c r="F699" s="5">
        <f t="shared" si="210"/>
        <v>2.1641060018171565E-3</v>
      </c>
      <c r="G699" s="222">
        <f>IFERROR(_xlfn.XLOOKUP(A699,Apple!A:A,Apple!B:B),"N/A")</f>
        <v>232.56</v>
      </c>
      <c r="H699" s="5">
        <f t="shared" si="201"/>
        <v>18707.614775999999</v>
      </c>
      <c r="I699" s="5">
        <f t="shared" si="211"/>
        <v>7.9195968192558031E-3</v>
      </c>
      <c r="J699" s="222">
        <f>IFERROR(_xlfn.XLOOKUP(A699,Microsoft!A:A,Microsoft!B:B),"N/A")</f>
        <v>509.64</v>
      </c>
      <c r="K699" s="5">
        <f t="shared" si="202"/>
        <v>40996.511844000001</v>
      </c>
      <c r="L699" s="5">
        <f t="shared" si="212"/>
        <v>4.6650127260650098E-3</v>
      </c>
      <c r="M699" s="222">
        <f>IFERROR(_xlfn.XLOOKUP($A699,Cisco!A:A,Cisco!B:B),"N/A")</f>
        <v>69.430000000000007</v>
      </c>
      <c r="N699" s="5">
        <f t="shared" si="203"/>
        <v>5585.0950030000004</v>
      </c>
      <c r="O699" s="5">
        <f t="shared" si="213"/>
        <v>1.3398186406859303E-2</v>
      </c>
      <c r="P699" s="222">
        <f>IFERROR(_xlfn.XLOOKUP($A699,Disney!A:A,Disney!B:B),"N/A")</f>
        <v>117.64</v>
      </c>
      <c r="Q699" s="5">
        <f t="shared" si="204"/>
        <v>9463.2086440000003</v>
      </c>
      <c r="R699" s="5">
        <f t="shared" si="214"/>
        <v>-4.8584684973507208E-3</v>
      </c>
      <c r="S699" s="222">
        <f>_xlfn.XLOOKUP(A699,FedEx!A:A,FedEx!B:B,"N/A")</f>
        <v>231.27</v>
      </c>
      <c r="T699" s="5">
        <f t="shared" si="205"/>
        <v>18603.844466999999</v>
      </c>
      <c r="U699" s="5">
        <f t="shared" si="215"/>
        <v>-5.0956258408518806E-3</v>
      </c>
      <c r="V699" s="222">
        <f>_xlfn.XLOOKUP($A699,'General Motors'!A:A,'General Motors'!B:B,"N/A")</f>
        <v>58.49</v>
      </c>
      <c r="W699" s="5">
        <f t="shared" si="206"/>
        <v>4705.0584289999997</v>
      </c>
      <c r="X699" s="5">
        <f t="shared" si="216"/>
        <v>-5.4727007760281277E-3</v>
      </c>
      <c r="Y699" s="222">
        <f>_xlfn.XLOOKUP($A699,Chevron!A:A,Chevron!B:B,"N/A")</f>
        <v>159.32</v>
      </c>
      <c r="Z699" s="5">
        <f t="shared" si="207"/>
        <v>12816.035371999998</v>
      </c>
      <c r="AA699" s="5">
        <f t="shared" si="217"/>
        <v>-5.4996582745037159E-4</v>
      </c>
      <c r="AB699" s="222">
        <f>_xlfn.XLOOKUP($A699,Boeing!A:A,Boeing!B:B,"N/A")</f>
        <v>236.16</v>
      </c>
      <c r="AC699" s="5">
        <f t="shared" si="208"/>
        <v>18997.206335999999</v>
      </c>
      <c r="AD699" s="5">
        <f t="shared" si="218"/>
        <v>1.2375914837616797E-3</v>
      </c>
      <c r="AE699" s="222">
        <f>_xlfn.XLOOKUP(A699,Amazon!A:A,Amazon!B:B,"N/A")</f>
        <v>231.6</v>
      </c>
      <c r="AF699" s="5">
        <f t="shared" si="209"/>
        <v>18630.390359999998</v>
      </c>
      <c r="AG699" s="5">
        <f t="shared" si="219"/>
        <v>9.7608136420275216E-3</v>
      </c>
      <c r="AH699" s="393">
        <v>6501.86</v>
      </c>
      <c r="AI699" s="393">
        <v>523023.27230000001</v>
      </c>
      <c r="AJ699" s="393">
        <v>2.10158E-3</v>
      </c>
    </row>
    <row r="700" spans="1:36">
      <c r="A700" s="4">
        <v>45898</v>
      </c>
      <c r="B700" s="222">
        <f>_xlfn.XLOOKUP(A700,'USD RUB'!B:B,'USD RUB'!C:C,"N/A")</f>
        <v>80.291799999999995</v>
      </c>
      <c r="C700" s="222">
        <f>IFERROR(EXP(_xlfn.XLOOKUP(A700,'Bonds (CP)'!$A$4:$A$513,'Work Sheet'!$B$3:$B$512)/252)-1,"N/A")</f>
        <v>0.47537691399991178</v>
      </c>
      <c r="D700" s="222">
        <f>IFERROR(_xlfn.XLOOKUP($A700,Intel!$A$2:$A$502,Intel!$B$2:$B$502),"N/A")</f>
        <v>24.35</v>
      </c>
      <c r="E700" s="5">
        <f t="shared" si="200"/>
        <v>1955.1053300000001</v>
      </c>
      <c r="F700" s="5">
        <f t="shared" si="210"/>
        <v>-2.509009785235905E-2</v>
      </c>
      <c r="G700" s="222">
        <f>IFERROR(_xlfn.XLOOKUP(A700,Apple!A:A,Apple!B:B),"N/A")</f>
        <v>232.14</v>
      </c>
      <c r="H700" s="5">
        <f t="shared" si="201"/>
        <v>18638.938451999999</v>
      </c>
      <c r="I700" s="5">
        <f t="shared" si="211"/>
        <v>-3.6710358227016737E-3</v>
      </c>
      <c r="J700" s="222">
        <f>IFERROR(_xlfn.XLOOKUP(A700,Microsoft!A:A,Microsoft!B:B),"N/A")</f>
        <v>506.69</v>
      </c>
      <c r="K700" s="5">
        <f t="shared" si="202"/>
        <v>40683.052142</v>
      </c>
      <c r="L700" s="5">
        <f t="shared" si="212"/>
        <v>-7.6460090846942608E-3</v>
      </c>
      <c r="M700" s="222">
        <f>IFERROR(_xlfn.XLOOKUP($A700,Cisco!A:A,Cisco!B:B),"N/A")</f>
        <v>69.09</v>
      </c>
      <c r="N700" s="5">
        <f t="shared" si="203"/>
        <v>5547.3604619999996</v>
      </c>
      <c r="O700" s="5">
        <f t="shared" si="213"/>
        <v>-6.7562934882453574E-3</v>
      </c>
      <c r="P700" s="222">
        <f>IFERROR(_xlfn.XLOOKUP($A700,Disney!A:A,Disney!B:B),"N/A")</f>
        <v>118.38</v>
      </c>
      <c r="Q700" s="5">
        <f t="shared" si="204"/>
        <v>9504.943283999999</v>
      </c>
      <c r="R700" s="5">
        <f t="shared" si="214"/>
        <v>4.4101997081571476E-3</v>
      </c>
      <c r="S700" s="222">
        <f>_xlfn.XLOOKUP(A700,FedEx!A:A,FedEx!B:B,"N/A")</f>
        <v>231.07</v>
      </c>
      <c r="T700" s="5">
        <f t="shared" si="205"/>
        <v>18553.026225999998</v>
      </c>
      <c r="U700" s="5">
        <f t="shared" si="215"/>
        <v>-2.7315988956015946E-3</v>
      </c>
      <c r="V700" s="222">
        <f>_xlfn.XLOOKUP($A700,'General Motors'!A:A,'General Motors'!B:B,"N/A")</f>
        <v>58.59</v>
      </c>
      <c r="W700" s="5">
        <f t="shared" si="206"/>
        <v>4704.2965619999995</v>
      </c>
      <c r="X700" s="5">
        <f t="shared" si="216"/>
        <v>-1.6192508796586402E-4</v>
      </c>
      <c r="Y700" s="222">
        <f>_xlfn.XLOOKUP($A700,Chevron!A:A,Chevron!B:B,"N/A")</f>
        <v>160.6</v>
      </c>
      <c r="Z700" s="5">
        <f t="shared" si="207"/>
        <v>12894.863079999999</v>
      </c>
      <c r="AA700" s="5">
        <f t="shared" si="217"/>
        <v>6.150709303769597E-3</v>
      </c>
      <c r="AB700" s="222">
        <f>_xlfn.XLOOKUP($A700,Boeing!A:A,Boeing!B:B,"N/A")</f>
        <v>234.68</v>
      </c>
      <c r="AC700" s="5">
        <f t="shared" si="208"/>
        <v>18842.879624000001</v>
      </c>
      <c r="AD700" s="5">
        <f t="shared" si="218"/>
        <v>-8.1236529872050767E-3</v>
      </c>
      <c r="AE700" s="222">
        <f>_xlfn.XLOOKUP(A700,Amazon!A:A,Amazon!B:B,"N/A")</f>
        <v>229</v>
      </c>
      <c r="AF700" s="5">
        <f t="shared" si="209"/>
        <v>18386.822199999999</v>
      </c>
      <c r="AG700" s="5">
        <f t="shared" si="219"/>
        <v>-1.3073701371440261E-2</v>
      </c>
      <c r="AH700" s="393">
        <v>6460.26</v>
      </c>
      <c r="AI700" s="393">
        <v>518705.90389999998</v>
      </c>
      <c r="AJ700" s="393">
        <v>-8.2546000000000008E-3</v>
      </c>
    </row>
    <row r="701" spans="1:36">
      <c r="A701" s="4">
        <v>45899</v>
      </c>
      <c r="B701" s="222">
        <f>_xlfn.XLOOKUP(A701,'USD RUB'!B:B,'USD RUB'!C:C,"N/A")</f>
        <v>80.331599999999995</v>
      </c>
      <c r="C701" s="222" t="str">
        <f>IFERROR(EXP(_xlfn.XLOOKUP(A701,'Bonds (CP)'!$A$4:$A$513,'Work Sheet'!$B$3:$B$512)/252)-1,"N/A")</f>
        <v>N/A</v>
      </c>
      <c r="D701" s="222" t="str">
        <f>IFERROR(_xlfn.XLOOKUP($A701,Intel!$A$2:$A$502,Intel!$B$2:$B$502),"N/A")</f>
        <v>N/A</v>
      </c>
      <c r="E701" s="5" t="str">
        <f t="shared" si="200"/>
        <v>N/A</v>
      </c>
      <c r="F701" s="5" t="str">
        <f t="shared" si="210"/>
        <v>N/A</v>
      </c>
      <c r="G701" s="222" t="str">
        <f>IFERROR(_xlfn.XLOOKUP(A701,Apple!A:A,Apple!B:B),"N/A")</f>
        <v>N/A</v>
      </c>
      <c r="H701" s="5" t="str">
        <f t="shared" si="201"/>
        <v>N/A</v>
      </c>
      <c r="I701" s="5" t="str">
        <f t="shared" si="211"/>
        <v>N/A</v>
      </c>
      <c r="J701" s="222" t="str">
        <f>IFERROR(_xlfn.XLOOKUP(A701,Microsoft!A:A,Microsoft!B:B),"N/A")</f>
        <v>N/A</v>
      </c>
      <c r="K701" s="5" t="str">
        <f t="shared" si="202"/>
        <v>N/A</v>
      </c>
      <c r="L701" s="5" t="str">
        <f t="shared" si="212"/>
        <v>N/A</v>
      </c>
      <c r="M701" s="222" t="str">
        <f>IFERROR(_xlfn.XLOOKUP($A701,Cisco!A:A,Cisco!B:B),"N/A")</f>
        <v>N/A</v>
      </c>
      <c r="N701" s="5" t="str">
        <f t="shared" si="203"/>
        <v>N/A</v>
      </c>
      <c r="O701" s="5" t="str">
        <f t="shared" si="213"/>
        <v>N/A</v>
      </c>
      <c r="P701" s="222" t="str">
        <f>IFERROR(_xlfn.XLOOKUP($A701,Disney!A:A,Disney!B:B),"N/A")</f>
        <v>N/A</v>
      </c>
      <c r="Q701" s="5" t="str">
        <f t="shared" si="204"/>
        <v>N/A</v>
      </c>
      <c r="R701" s="5" t="str">
        <f t="shared" si="214"/>
        <v>N/A</v>
      </c>
      <c r="S701" s="222" t="str">
        <f>_xlfn.XLOOKUP(A701,FedEx!A:A,FedEx!B:B,"N/A")</f>
        <v>N/A</v>
      </c>
      <c r="T701" s="5" t="str">
        <f t="shared" si="205"/>
        <v>N/A</v>
      </c>
      <c r="U701" s="5" t="str">
        <f t="shared" si="215"/>
        <v>N/A</v>
      </c>
      <c r="V701" s="222" t="str">
        <f>_xlfn.XLOOKUP($A701,'General Motors'!A:A,'General Motors'!B:B,"N/A")</f>
        <v>N/A</v>
      </c>
      <c r="W701" s="5" t="str">
        <f t="shared" si="206"/>
        <v>N/A</v>
      </c>
      <c r="X701" s="5" t="str">
        <f t="shared" si="216"/>
        <v>N/A</v>
      </c>
      <c r="Y701" s="222" t="str">
        <f>_xlfn.XLOOKUP($A701,Chevron!A:A,Chevron!B:B,"N/A")</f>
        <v>N/A</v>
      </c>
      <c r="Z701" s="5" t="str">
        <f t="shared" si="207"/>
        <v>N/A</v>
      </c>
      <c r="AA701" s="5" t="str">
        <f t="shared" si="217"/>
        <v>N/A</v>
      </c>
      <c r="AB701" s="222" t="str">
        <f>_xlfn.XLOOKUP($A701,Boeing!A:A,Boeing!B:B,"N/A")</f>
        <v>N/A</v>
      </c>
      <c r="AC701" s="5" t="str">
        <f t="shared" si="208"/>
        <v>N/A</v>
      </c>
      <c r="AD701" s="5" t="str">
        <f t="shared" si="218"/>
        <v>N/A</v>
      </c>
      <c r="AE701" s="222" t="str">
        <f>_xlfn.XLOOKUP(A701,Amazon!A:A,Amazon!B:B,"N/A")</f>
        <v>N/A</v>
      </c>
      <c r="AF701" s="5" t="str">
        <f t="shared" si="209"/>
        <v>N/A</v>
      </c>
      <c r="AG701" s="5" t="str">
        <f t="shared" si="219"/>
        <v>N/A</v>
      </c>
      <c r="AH701" s="6" t="s">
        <v>36</v>
      </c>
      <c r="AI701" s="6" t="s">
        <v>36</v>
      </c>
      <c r="AJ701" s="6" t="s">
        <v>36</v>
      </c>
    </row>
    <row r="702" spans="1:36">
      <c r="A702" s="4">
        <v>45900</v>
      </c>
      <c r="B702" s="222" t="str">
        <f>_xlfn.XLOOKUP(A702,'USD RUB'!B:B,'USD RUB'!C:C,"N/A")</f>
        <v>N/A</v>
      </c>
      <c r="C702" s="222" t="str">
        <f>IFERROR(EXP(_xlfn.XLOOKUP(A702,'Bonds (CP)'!$A$4:$A$513,'Work Sheet'!$B$3:$B$512)/252)-1,"N/A")</f>
        <v>N/A</v>
      </c>
      <c r="D702" s="222" t="str">
        <f>IFERROR(_xlfn.XLOOKUP($A702,Intel!$A$2:$A$502,Intel!$B$2:$B$502),"N/A")</f>
        <v>N/A</v>
      </c>
      <c r="E702" s="5" t="str">
        <f t="shared" si="200"/>
        <v>N/A</v>
      </c>
      <c r="F702" s="5" t="str">
        <f t="shared" si="210"/>
        <v>N/A</v>
      </c>
      <c r="G702" s="222" t="str">
        <f>IFERROR(_xlfn.XLOOKUP(A702,Apple!A:A,Apple!B:B),"N/A")</f>
        <v>N/A</v>
      </c>
      <c r="H702" s="5" t="str">
        <f t="shared" si="201"/>
        <v>N/A</v>
      </c>
      <c r="I702" s="5" t="str">
        <f t="shared" si="211"/>
        <v>N/A</v>
      </c>
      <c r="J702" s="222" t="str">
        <f>IFERROR(_xlfn.XLOOKUP(A702,Microsoft!A:A,Microsoft!B:B),"N/A")</f>
        <v>N/A</v>
      </c>
      <c r="K702" s="5" t="str">
        <f t="shared" si="202"/>
        <v>N/A</v>
      </c>
      <c r="L702" s="5" t="str">
        <f t="shared" si="212"/>
        <v>N/A</v>
      </c>
      <c r="M702" s="222" t="str">
        <f>IFERROR(_xlfn.XLOOKUP($A702,Cisco!A:A,Cisco!B:B),"N/A")</f>
        <v>N/A</v>
      </c>
      <c r="N702" s="5" t="str">
        <f t="shared" si="203"/>
        <v>N/A</v>
      </c>
      <c r="O702" s="5" t="str">
        <f t="shared" si="213"/>
        <v>N/A</v>
      </c>
      <c r="P702" s="222" t="str">
        <f>IFERROR(_xlfn.XLOOKUP($A702,Disney!A:A,Disney!B:B),"N/A")</f>
        <v>N/A</v>
      </c>
      <c r="Q702" s="5" t="str">
        <f t="shared" si="204"/>
        <v>N/A</v>
      </c>
      <c r="R702" s="5" t="str">
        <f t="shared" si="214"/>
        <v>N/A</v>
      </c>
      <c r="S702" s="222" t="str">
        <f>_xlfn.XLOOKUP(A702,FedEx!A:A,FedEx!B:B,"N/A")</f>
        <v>N/A</v>
      </c>
      <c r="T702" s="5" t="str">
        <f t="shared" si="205"/>
        <v>N/A</v>
      </c>
      <c r="U702" s="5" t="str">
        <f t="shared" si="215"/>
        <v>N/A</v>
      </c>
      <c r="V702" s="222" t="str">
        <f>_xlfn.XLOOKUP($A702,'General Motors'!A:A,'General Motors'!B:B,"N/A")</f>
        <v>N/A</v>
      </c>
      <c r="W702" s="5" t="str">
        <f t="shared" si="206"/>
        <v>N/A</v>
      </c>
      <c r="X702" s="5" t="str">
        <f t="shared" si="216"/>
        <v>N/A</v>
      </c>
      <c r="Y702" s="222" t="str">
        <f>_xlfn.XLOOKUP($A702,Chevron!A:A,Chevron!B:B,"N/A")</f>
        <v>N/A</v>
      </c>
      <c r="Z702" s="5" t="str">
        <f t="shared" si="207"/>
        <v>N/A</v>
      </c>
      <c r="AA702" s="5" t="str">
        <f t="shared" si="217"/>
        <v>N/A</v>
      </c>
      <c r="AB702" s="222" t="str">
        <f>_xlfn.XLOOKUP($A702,Boeing!A:A,Boeing!B:B,"N/A")</f>
        <v>N/A</v>
      </c>
      <c r="AC702" s="5" t="str">
        <f t="shared" si="208"/>
        <v>N/A</v>
      </c>
      <c r="AD702" s="5" t="str">
        <f t="shared" si="218"/>
        <v>N/A</v>
      </c>
      <c r="AE702" s="222" t="str">
        <f>_xlfn.XLOOKUP(A702,Amazon!A:A,Amazon!B:B,"N/A")</f>
        <v>N/A</v>
      </c>
      <c r="AF702" s="5" t="str">
        <f t="shared" si="209"/>
        <v>N/A</v>
      </c>
      <c r="AG702" s="5" t="str">
        <f t="shared" si="219"/>
        <v>N/A</v>
      </c>
      <c r="AH702" s="6" t="s">
        <v>36</v>
      </c>
      <c r="AI702" s="6" t="s">
        <v>36</v>
      </c>
      <c r="AJ702" s="6" t="s">
        <v>36</v>
      </c>
    </row>
    <row r="703" spans="1:36">
      <c r="A703" s="4">
        <v>45901</v>
      </c>
      <c r="B703" s="222" t="str">
        <f>_xlfn.XLOOKUP(A703,'USD RUB'!B:B,'USD RUB'!C:C,"N/A")</f>
        <v>N/A</v>
      </c>
      <c r="C703" s="222">
        <f>IFERROR(EXP(_xlfn.XLOOKUP(A703,'Bonds (CP)'!$A$4:$A$513,'Work Sheet'!$B$3:$B$512)/252)-1,"N/A")</f>
        <v>0.47423276982478058</v>
      </c>
      <c r="D703" s="222" t="str">
        <f>IFERROR(_xlfn.XLOOKUP($A703,Intel!$A$2:$A$502,Intel!$B$2:$B$502),"N/A")</f>
        <v>N/A</v>
      </c>
      <c r="E703" s="5" t="str">
        <f t="shared" si="200"/>
        <v>N/A</v>
      </c>
      <c r="F703" s="5" t="str">
        <f t="shared" si="210"/>
        <v>N/A</v>
      </c>
      <c r="G703" s="222" t="str">
        <f>IFERROR(_xlfn.XLOOKUP(A703,Apple!A:A,Apple!B:B),"N/A")</f>
        <v>N/A</v>
      </c>
      <c r="H703" s="5" t="str">
        <f t="shared" si="201"/>
        <v>N/A</v>
      </c>
      <c r="I703" s="5" t="str">
        <f t="shared" si="211"/>
        <v>N/A</v>
      </c>
      <c r="J703" s="222" t="str">
        <f>IFERROR(_xlfn.XLOOKUP(A703,Microsoft!A:A,Microsoft!B:B),"N/A")</f>
        <v>N/A</v>
      </c>
      <c r="K703" s="5" t="str">
        <f t="shared" si="202"/>
        <v>N/A</v>
      </c>
      <c r="L703" s="5" t="str">
        <f t="shared" si="212"/>
        <v>N/A</v>
      </c>
      <c r="M703" s="222" t="str">
        <f>IFERROR(_xlfn.XLOOKUP($A703,Cisco!A:A,Cisco!B:B),"N/A")</f>
        <v>N/A</v>
      </c>
      <c r="N703" s="5" t="str">
        <f t="shared" si="203"/>
        <v>N/A</v>
      </c>
      <c r="O703" s="5" t="str">
        <f t="shared" si="213"/>
        <v>N/A</v>
      </c>
      <c r="P703" s="222" t="str">
        <f>IFERROR(_xlfn.XLOOKUP($A703,Disney!A:A,Disney!B:B),"N/A")</f>
        <v>N/A</v>
      </c>
      <c r="Q703" s="5" t="str">
        <f t="shared" si="204"/>
        <v>N/A</v>
      </c>
      <c r="R703" s="5" t="str">
        <f t="shared" si="214"/>
        <v>N/A</v>
      </c>
      <c r="S703" s="222" t="str">
        <f>_xlfn.XLOOKUP(A703,FedEx!A:A,FedEx!B:B,"N/A")</f>
        <v>N/A</v>
      </c>
      <c r="T703" s="5" t="str">
        <f t="shared" si="205"/>
        <v>N/A</v>
      </c>
      <c r="U703" s="5" t="str">
        <f t="shared" si="215"/>
        <v>N/A</v>
      </c>
      <c r="V703" s="222" t="str">
        <f>_xlfn.XLOOKUP($A703,'General Motors'!A:A,'General Motors'!B:B,"N/A")</f>
        <v>N/A</v>
      </c>
      <c r="W703" s="5" t="str">
        <f t="shared" si="206"/>
        <v>N/A</v>
      </c>
      <c r="X703" s="5" t="str">
        <f t="shared" si="216"/>
        <v>N/A</v>
      </c>
      <c r="Y703" s="222" t="str">
        <f>_xlfn.XLOOKUP($A703,Chevron!A:A,Chevron!B:B,"N/A")</f>
        <v>N/A</v>
      </c>
      <c r="Z703" s="5" t="str">
        <f t="shared" si="207"/>
        <v>N/A</v>
      </c>
      <c r="AA703" s="5" t="str">
        <f t="shared" si="217"/>
        <v>N/A</v>
      </c>
      <c r="AB703" s="222" t="str">
        <f>_xlfn.XLOOKUP($A703,Boeing!A:A,Boeing!B:B,"N/A")</f>
        <v>N/A</v>
      </c>
      <c r="AC703" s="5" t="str">
        <f t="shared" si="208"/>
        <v>N/A</v>
      </c>
      <c r="AD703" s="5" t="str">
        <f t="shared" si="218"/>
        <v>N/A</v>
      </c>
      <c r="AE703" s="222" t="str">
        <f>_xlfn.XLOOKUP(A703,Amazon!A:A,Amazon!B:B,"N/A")</f>
        <v>N/A</v>
      </c>
      <c r="AF703" s="5" t="str">
        <f t="shared" si="209"/>
        <v>N/A</v>
      </c>
      <c r="AG703" s="5" t="str">
        <f t="shared" si="219"/>
        <v>N/A</v>
      </c>
      <c r="AH703" s="6" t="s">
        <v>36</v>
      </c>
      <c r="AI703" s="6" t="s">
        <v>36</v>
      </c>
      <c r="AJ703" s="6" t="s">
        <v>36</v>
      </c>
    </row>
    <row r="704" spans="1:36">
      <c r="A704" s="4">
        <v>45902</v>
      </c>
      <c r="B704" s="222">
        <f>_xlfn.XLOOKUP(A704,'USD RUB'!B:B,'USD RUB'!C:C,"N/A")</f>
        <v>80.426100000000005</v>
      </c>
      <c r="C704" s="222" t="str">
        <f>IFERROR(EXP(_xlfn.XLOOKUP(A704,'Bonds (CP)'!$A$4:$A$513,'Work Sheet'!$B$3:$B$512)/252)-1,"N/A")</f>
        <v>N/A</v>
      </c>
      <c r="D704" s="222">
        <f>IFERROR(_xlfn.XLOOKUP($A704,Intel!$A$2:$A$502,Intel!$B$2:$B$502),"N/A")</f>
        <v>24.21</v>
      </c>
      <c r="E704" s="5">
        <f t="shared" si="200"/>
        <v>1947.1158810000002</v>
      </c>
      <c r="F704" s="5" t="str">
        <f t="shared" si="210"/>
        <v>N/A</v>
      </c>
      <c r="G704" s="222">
        <f>IFERROR(_xlfn.XLOOKUP(A704,Apple!A:A,Apple!B:B),"N/A")</f>
        <v>229.72</v>
      </c>
      <c r="H704" s="5">
        <f t="shared" si="201"/>
        <v>18475.483692000002</v>
      </c>
      <c r="I704" s="5" t="str">
        <f t="shared" si="211"/>
        <v>N/A</v>
      </c>
      <c r="J704" s="222">
        <f>IFERROR(_xlfn.XLOOKUP(A704,Microsoft!A:A,Microsoft!B:B),"N/A")</f>
        <v>505.12</v>
      </c>
      <c r="K704" s="5">
        <f t="shared" si="202"/>
        <v>40624.831632000001</v>
      </c>
      <c r="L704" s="5" t="str">
        <f t="shared" si="212"/>
        <v>N/A</v>
      </c>
      <c r="M704" s="222">
        <f>IFERROR(_xlfn.XLOOKUP($A704,Cisco!A:A,Cisco!B:B),"N/A")</f>
        <v>67.8</v>
      </c>
      <c r="N704" s="5">
        <f t="shared" si="203"/>
        <v>5452.88958</v>
      </c>
      <c r="O704" s="5" t="str">
        <f t="shared" si="213"/>
        <v>N/A</v>
      </c>
      <c r="P704" s="222">
        <f>IFERROR(_xlfn.XLOOKUP($A704,Disney!A:A,Disney!B:B),"N/A")</f>
        <v>118.27</v>
      </c>
      <c r="Q704" s="5">
        <f t="shared" si="204"/>
        <v>9511.9948469999999</v>
      </c>
      <c r="R704" s="5" t="str">
        <f t="shared" si="214"/>
        <v>N/A</v>
      </c>
      <c r="S704" s="222">
        <f>_xlfn.XLOOKUP(A704,FedEx!A:A,FedEx!B:B,"N/A")</f>
        <v>224.18</v>
      </c>
      <c r="T704" s="5">
        <f t="shared" si="205"/>
        <v>18029.923098000003</v>
      </c>
      <c r="U704" s="5" t="str">
        <f t="shared" si="215"/>
        <v>N/A</v>
      </c>
      <c r="V704" s="222">
        <f>_xlfn.XLOOKUP($A704,'General Motors'!A:A,'General Motors'!B:B,"N/A")</f>
        <v>58.53</v>
      </c>
      <c r="W704" s="5">
        <f t="shared" si="206"/>
        <v>4707.3396330000005</v>
      </c>
      <c r="X704" s="5" t="str">
        <f t="shared" si="216"/>
        <v>N/A</v>
      </c>
      <c r="Y704" s="222">
        <f>_xlfn.XLOOKUP($A704,Chevron!A:A,Chevron!B:B,"N/A")</f>
        <v>161.83000000000001</v>
      </c>
      <c r="Z704" s="5">
        <f t="shared" si="207"/>
        <v>13015.355763000001</v>
      </c>
      <c r="AA704" s="5" t="str">
        <f t="shared" si="217"/>
        <v>N/A</v>
      </c>
      <c r="AB704" s="222">
        <f>_xlfn.XLOOKUP($A704,Boeing!A:A,Boeing!B:B,"N/A")</f>
        <v>237.38</v>
      </c>
      <c r="AC704" s="5">
        <f t="shared" si="208"/>
        <v>19091.547618000001</v>
      </c>
      <c r="AD704" s="5" t="str">
        <f t="shared" si="218"/>
        <v>N/A</v>
      </c>
      <c r="AE704" s="222">
        <f>_xlfn.XLOOKUP(A704,Amazon!A:A,Amazon!B:B,"N/A")</f>
        <v>225.34</v>
      </c>
      <c r="AF704" s="5">
        <f t="shared" si="209"/>
        <v>18123.217374</v>
      </c>
      <c r="AG704" s="5" t="str">
        <f t="shared" si="219"/>
        <v>N/A</v>
      </c>
      <c r="AH704" s="393">
        <v>6415.54</v>
      </c>
      <c r="AI704" s="393">
        <v>515976.8616</v>
      </c>
      <c r="AJ704" s="6" t="s">
        <v>36</v>
      </c>
    </row>
    <row r="705" spans="1:36">
      <c r="A705" s="4">
        <v>45903</v>
      </c>
      <c r="B705" s="222">
        <f>_xlfn.XLOOKUP(A705,'USD RUB'!B:B,'USD RUB'!C:C,"N/A")</f>
        <v>80.594700000000003</v>
      </c>
      <c r="C705" s="222" t="str">
        <f>IFERROR(EXP(_xlfn.XLOOKUP(A705,'Bonds (CP)'!$A$4:$A$513,'Work Sheet'!$B$3:$B$512)/252)-1,"N/A")</f>
        <v>N/A</v>
      </c>
      <c r="D705" s="222">
        <f>IFERROR(_xlfn.XLOOKUP($A705,Intel!$A$2:$A$502,Intel!$B$2:$B$502),"N/A")</f>
        <v>24</v>
      </c>
      <c r="E705" s="5">
        <f t="shared" si="200"/>
        <v>1934.2728000000002</v>
      </c>
      <c r="F705" s="5">
        <f t="shared" si="210"/>
        <v>-6.5959510295833246E-3</v>
      </c>
      <c r="G705" s="222">
        <f>IFERROR(_xlfn.XLOOKUP(A705,Apple!A:A,Apple!B:B),"N/A")</f>
        <v>238.47</v>
      </c>
      <c r="H705" s="5">
        <f t="shared" si="201"/>
        <v>19219.418109000002</v>
      </c>
      <c r="I705" s="5">
        <f t="shared" si="211"/>
        <v>4.0266031969822258E-2</v>
      </c>
      <c r="J705" s="222">
        <f>IFERROR(_xlfn.XLOOKUP(A705,Microsoft!A:A,Microsoft!B:B),"N/A")</f>
        <v>505.35</v>
      </c>
      <c r="K705" s="5">
        <f t="shared" si="202"/>
        <v>40728.531645000003</v>
      </c>
      <c r="L705" s="5">
        <f t="shared" si="212"/>
        <v>2.5526262838297953E-3</v>
      </c>
      <c r="M705" s="222">
        <f>IFERROR(_xlfn.XLOOKUP($A705,Cisco!A:A,Cisco!B:B),"N/A")</f>
        <v>67.67</v>
      </c>
      <c r="N705" s="5">
        <f t="shared" si="203"/>
        <v>5453.8433490000007</v>
      </c>
      <c r="O705" s="5">
        <f t="shared" si="213"/>
        <v>1.7491074888043023E-4</v>
      </c>
      <c r="P705" s="222">
        <f>IFERROR(_xlfn.XLOOKUP($A705,Disney!A:A,Disney!B:B),"N/A")</f>
        <v>117.38</v>
      </c>
      <c r="Q705" s="5">
        <f t="shared" si="204"/>
        <v>9460.2058859999997</v>
      </c>
      <c r="R705" s="5">
        <f t="shared" si="214"/>
        <v>-5.4445951488645283E-3</v>
      </c>
      <c r="S705" s="222">
        <f>_xlfn.XLOOKUP(A705,FedEx!A:A,FedEx!B:B,"N/A")</f>
        <v>225.34</v>
      </c>
      <c r="T705" s="5">
        <f t="shared" si="205"/>
        <v>18161.209698000002</v>
      </c>
      <c r="U705" s="5">
        <f t="shared" si="215"/>
        <v>7.2815951175388971E-3</v>
      </c>
      <c r="V705" s="222">
        <f>_xlfn.XLOOKUP($A705,'General Motors'!A:A,'General Motors'!B:B,"N/A")</f>
        <v>57.75</v>
      </c>
      <c r="W705" s="5">
        <f t="shared" si="206"/>
        <v>4654.3439250000001</v>
      </c>
      <c r="X705" s="5">
        <f t="shared" si="216"/>
        <v>-1.1258101631011042E-2</v>
      </c>
      <c r="Y705" s="222">
        <f>_xlfn.XLOOKUP($A705,Chevron!A:A,Chevron!B:B,"N/A")</f>
        <v>158.06</v>
      </c>
      <c r="Z705" s="5">
        <f t="shared" si="207"/>
        <v>12738.798282000002</v>
      </c>
      <c r="AA705" s="5">
        <f t="shared" si="217"/>
        <v>-2.1248553327001374E-2</v>
      </c>
      <c r="AB705" s="222">
        <f>_xlfn.XLOOKUP($A705,Boeing!A:A,Boeing!B:B,"N/A")</f>
        <v>232.38</v>
      </c>
      <c r="AC705" s="5">
        <f t="shared" si="208"/>
        <v>18728.596386000001</v>
      </c>
      <c r="AD705" s="5">
        <f t="shared" si="218"/>
        <v>-1.9011095342412188E-2</v>
      </c>
      <c r="AE705" s="222">
        <f>_xlfn.XLOOKUP(A705,Amazon!A:A,Amazon!B:B,"N/A")</f>
        <v>225.99</v>
      </c>
      <c r="AF705" s="5">
        <f t="shared" si="209"/>
        <v>18213.596253</v>
      </c>
      <c r="AG705" s="5">
        <f t="shared" si="219"/>
        <v>4.9869113819525079E-3</v>
      </c>
      <c r="AH705" s="393">
        <v>6448.26</v>
      </c>
      <c r="AI705" s="393">
        <v>519695.58020000003</v>
      </c>
      <c r="AJ705" s="393">
        <v>7.2071399999999999E-3</v>
      </c>
    </row>
    <row r="706" spans="1:36">
      <c r="A706" s="4">
        <v>45904</v>
      </c>
      <c r="B706" s="222">
        <f>_xlfn.XLOOKUP(A706,'USD RUB'!B:B,'USD RUB'!C:C,"N/A")</f>
        <v>80.848799999999997</v>
      </c>
      <c r="C706" s="222">
        <f>IFERROR(EXP(_xlfn.XLOOKUP(A706,'Bonds (CP)'!$A$4:$A$513,'Work Sheet'!$B$3:$B$512)/252)-1,"N/A")</f>
        <v>0.4867616966365802</v>
      </c>
      <c r="D706" s="222">
        <f>IFERROR(_xlfn.XLOOKUP($A706,Intel!$A$2:$A$502,Intel!$B$2:$B$502),"N/A")</f>
        <v>24.61</v>
      </c>
      <c r="E706" s="5">
        <f t="shared" ref="E706:E732" si="220">IF(OR(D706="N/A", $B706="N/A"),"N/A",D706*$B706)</f>
        <v>1989.6889679999999</v>
      </c>
      <c r="F706" s="5">
        <f t="shared" si="210"/>
        <v>2.8649613436119159E-2</v>
      </c>
      <c r="G706" s="222">
        <f>IFERROR(_xlfn.XLOOKUP(A706,Apple!A:A,Apple!B:B),"N/A")</f>
        <v>239.78</v>
      </c>
      <c r="H706" s="5">
        <f t="shared" ref="H706:H732" si="221">IF(OR(G706="N/A", B706="N/A"),"N/A",G706*$B706)</f>
        <v>19385.925263999998</v>
      </c>
      <c r="I706" s="5">
        <f t="shared" si="211"/>
        <v>8.6634857546505906E-3</v>
      </c>
      <c r="J706" s="222">
        <f>IFERROR(_xlfn.XLOOKUP(A706,Microsoft!A:A,Microsoft!B:B),"N/A")</f>
        <v>507.97</v>
      </c>
      <c r="K706" s="5">
        <f t="shared" ref="K706:K732" si="222">IF(OR(J706="N/A",B706="N/A"),"N/A",J706*B706)</f>
        <v>41068.764936</v>
      </c>
      <c r="L706" s="5">
        <f t="shared" si="212"/>
        <v>8.353684192829558E-3</v>
      </c>
      <c r="M706" s="222">
        <f>IFERROR(_xlfn.XLOOKUP($A706,Cisco!A:A,Cisco!B:B),"N/A")</f>
        <v>67.989999999999995</v>
      </c>
      <c r="N706" s="5">
        <f t="shared" ref="N706:N732" si="223">IF(OR(M706="N/A",$B706="N/A"),"N/A",M706*$B706)</f>
        <v>5496.9099119999992</v>
      </c>
      <c r="O706" s="5">
        <f t="shared" si="213"/>
        <v>7.8965529891676933E-3</v>
      </c>
      <c r="P706" s="222">
        <f>IFERROR(_xlfn.XLOOKUP($A706,Disney!A:A,Disney!B:B),"N/A")</f>
        <v>118.81</v>
      </c>
      <c r="Q706" s="5">
        <f t="shared" ref="Q706:Q732" si="224">IF(OR(P706="N/A",$B706="N/A"),"N/A",P706*$B706)</f>
        <v>9605.6459279999999</v>
      </c>
      <c r="R706" s="5">
        <f t="shared" si="214"/>
        <v>1.5373877033187489E-2</v>
      </c>
      <c r="S706" s="222">
        <f>_xlfn.XLOOKUP(A706,FedEx!A:A,FedEx!B:B,"N/A")</f>
        <v>225.28</v>
      </c>
      <c r="T706" s="5">
        <f t="shared" ref="T706:T732" si="225">IF(OR(S706="N/A",$B706="N/A"),"N/A",S706*$B706)</f>
        <v>18213.617664000001</v>
      </c>
      <c r="U706" s="5">
        <f t="shared" si="215"/>
        <v>2.8857089847804662E-3</v>
      </c>
      <c r="V706" s="222">
        <f>_xlfn.XLOOKUP($A706,'General Motors'!A:A,'General Motors'!B:B,"N/A")</f>
        <v>58.15</v>
      </c>
      <c r="W706" s="5">
        <f t="shared" ref="W706:W732" si="226">IF(OR(V706="N/A",$B706="N/A"),"N/A",V706*$B706)</f>
        <v>4701.35772</v>
      </c>
      <c r="X706" s="5">
        <f t="shared" si="216"/>
        <v>1.0101057368681721E-2</v>
      </c>
      <c r="Y706" s="222">
        <f>_xlfn.XLOOKUP($A706,Chevron!A:A,Chevron!B:B,"N/A")</f>
        <v>157.69</v>
      </c>
      <c r="Z706" s="5">
        <f t="shared" ref="Z706:Z732" si="227">IF(OR(Y706="N/A",$B706="N/A"),"N/A",Y706*$B706)</f>
        <v>12749.047272</v>
      </c>
      <c r="AA706" s="5">
        <f t="shared" si="217"/>
        <v>8.045492026105272E-4</v>
      </c>
      <c r="AB706" s="222">
        <f>_xlfn.XLOOKUP($A706,Boeing!A:A,Boeing!B:B,"N/A")</f>
        <v>230.75</v>
      </c>
      <c r="AC706" s="5">
        <f t="shared" ref="AC706:AC732" si="228">IF(OR(AB706="N/A",$B706="N/A"),"N/A",AB706*$B706)</f>
        <v>18655.8606</v>
      </c>
      <c r="AD706" s="5">
        <f t="shared" si="218"/>
        <v>-3.8836752365688509E-3</v>
      </c>
      <c r="AE706" s="222">
        <f>_xlfn.XLOOKUP(A706,Amazon!A:A,Amazon!B:B,"N/A")</f>
        <v>235.68</v>
      </c>
      <c r="AF706" s="5">
        <f t="shared" ref="AF706:AF732" si="229">IF(OR(AE706="N/A",$B706="N/A"),"N/A",AE706*$B706)</f>
        <v>19054.445184</v>
      </c>
      <c r="AG706" s="5">
        <f t="shared" si="219"/>
        <v>4.6166002546669027E-2</v>
      </c>
      <c r="AH706" s="9">
        <v>1681060</v>
      </c>
      <c r="AI706" s="393">
        <v>525685.36549999996</v>
      </c>
      <c r="AJ706" s="393">
        <v>1.1525570000000001E-2</v>
      </c>
    </row>
    <row r="707" spans="1:36">
      <c r="A707" s="4">
        <v>45905</v>
      </c>
      <c r="B707" s="222">
        <f>_xlfn.XLOOKUP(A707,'USD RUB'!B:B,'USD RUB'!C:C,"N/A")</f>
        <v>81.297700000000006</v>
      </c>
      <c r="C707" s="222">
        <f>IFERROR(EXP(_xlfn.XLOOKUP(A707,'Bonds (CP)'!$A$4:$A$513,'Work Sheet'!$B$3:$B$512)/252)-1,"N/A")</f>
        <v>0.47846790048112786</v>
      </c>
      <c r="D707" s="222">
        <f>IFERROR(_xlfn.XLOOKUP($A707,Intel!$A$2:$A$502,Intel!$B$2:$B$502),"N/A")</f>
        <v>24.49</v>
      </c>
      <c r="E707" s="5">
        <f t="shared" si="220"/>
        <v>1990.980673</v>
      </c>
      <c r="F707" s="5">
        <f t="shared" ref="F707:F732" si="230">IF(E706="N/A", "N/A", IF(OR(E707="N/A",E706="N/A"),"N/A",E707/E706-1))</f>
        <v>6.4919945819386093E-4</v>
      </c>
      <c r="G707" s="222">
        <f>IFERROR(_xlfn.XLOOKUP(A707,Apple!A:A,Apple!B:B),"N/A")</f>
        <v>239.69</v>
      </c>
      <c r="H707" s="5">
        <f t="shared" si="221"/>
        <v>19486.245713</v>
      </c>
      <c r="I707" s="5">
        <f t="shared" ref="I707:I732" si="231">IF(OR(H707="N/A",H706="N/A"), "N/A", H707/H706-1)</f>
        <v>5.1749115728976225E-3</v>
      </c>
      <c r="J707" s="222">
        <f>IFERROR(_xlfn.XLOOKUP(A707,Microsoft!A:A,Microsoft!B:B),"N/A")</f>
        <v>495</v>
      </c>
      <c r="K707" s="5">
        <f t="shared" si="222"/>
        <v>40242.361500000006</v>
      </c>
      <c r="L707" s="5">
        <f t="shared" ref="L707:L732" si="232">IF(OR(K707="N/A",K706="N/A"), "N/A", K707/K706-1)</f>
        <v>-2.0122432152216652E-2</v>
      </c>
      <c r="M707" s="222">
        <f>IFERROR(_xlfn.XLOOKUP($A707,Cisco!A:A,Cisco!B:B),"N/A")</f>
        <v>66.900000000000006</v>
      </c>
      <c r="N707" s="5">
        <f t="shared" si="223"/>
        <v>5438.8161300000011</v>
      </c>
      <c r="O707" s="5">
        <f t="shared" ref="O707:O732" si="233">IF(OR(N707="N/A",N706="N/A"),"N/A",N707/N706-1)</f>
        <v>-1.0568443531005833E-2</v>
      </c>
      <c r="P707" s="222">
        <f>IFERROR(_xlfn.XLOOKUP($A707,Disney!A:A,Disney!B:B),"N/A")</f>
        <v>117.91</v>
      </c>
      <c r="Q707" s="5">
        <f t="shared" si="224"/>
        <v>9585.811807</v>
      </c>
      <c r="R707" s="5">
        <f t="shared" ref="R707:R732" si="234">IF(OR(Q707="N/A",Q706="N/A"),"N/A",Q707/Q706-1)</f>
        <v>-2.0648399023520669E-3</v>
      </c>
      <c r="S707" s="222">
        <f>_xlfn.XLOOKUP(A707,FedEx!A:A,FedEx!B:B,"N/A")</f>
        <v>227.72</v>
      </c>
      <c r="T707" s="5">
        <f t="shared" si="225"/>
        <v>18513.112244</v>
      </c>
      <c r="U707" s="5">
        <f t="shared" ref="U707:U732" si="235">IF(OR(T707="N/A",T706="N/A"),"N/A",T707/T706-1)</f>
        <v>1.6443442786874929E-2</v>
      </c>
      <c r="V707" s="222">
        <f>_xlfn.XLOOKUP($A707,'General Motors'!A:A,'General Motors'!B:B,"N/A")</f>
        <v>58.27</v>
      </c>
      <c r="W707" s="5">
        <f t="shared" si="226"/>
        <v>4737.2169790000007</v>
      </c>
      <c r="X707" s="5">
        <f t="shared" ref="X707:X732" si="236">IF(OR(W707="N/A",W706="N/A"),"N/A",W707/W706-1)</f>
        <v>7.6274261895563633E-3</v>
      </c>
      <c r="Y707" s="222">
        <f>_xlfn.XLOOKUP($A707,Chevron!A:A,Chevron!B:B,"N/A")</f>
        <v>153.66</v>
      </c>
      <c r="Z707" s="5">
        <f t="shared" si="227"/>
        <v>12492.204582</v>
      </c>
      <c r="AA707" s="5">
        <f t="shared" ref="AA707:AA732" si="237">IF(OR(Z707="N/A",Z706="N/A"),"N/A",Z707/Z706-1)</f>
        <v>-2.0146030093094791E-2</v>
      </c>
      <c r="AB707" s="222">
        <f>_xlfn.XLOOKUP($A707,Boeing!A:A,Boeing!B:B,"N/A")</f>
        <v>229.61</v>
      </c>
      <c r="AC707" s="5">
        <f t="shared" si="228"/>
        <v>18666.764897000001</v>
      </c>
      <c r="AD707" s="5">
        <f t="shared" ref="AD707:AD732" si="238">IF(OR(AC707="N/A",AC706="N/A"),"N/A",AC707/AC706-1)</f>
        <v>5.8449713115882318E-4</v>
      </c>
      <c r="AE707" s="222">
        <f>_xlfn.XLOOKUP(A707,Amazon!A:A,Amazon!B:B,"N/A")</f>
        <v>232.33</v>
      </c>
      <c r="AF707" s="5">
        <f t="shared" si="229"/>
        <v>18887.894641000003</v>
      </c>
      <c r="AG707" s="5">
        <f t="shared" ref="AG707:AG732" si="239">IF(OR(AF707="N/A",AF706="N/A"),"N/A",AF707/AF706-1)</f>
        <v>-8.7407710584955778E-3</v>
      </c>
      <c r="AH707" s="8">
        <v>1673299</v>
      </c>
      <c r="AI707" s="393">
        <v>526931.04260000004</v>
      </c>
      <c r="AJ707" s="393">
        <v>2.3696199999999998E-3</v>
      </c>
    </row>
    <row r="708" spans="1:36">
      <c r="A708" s="4">
        <v>45906</v>
      </c>
      <c r="B708" s="222">
        <f>_xlfn.XLOOKUP(A708,'USD RUB'!B:B,'USD RUB'!C:C,"N/A")</f>
        <v>81.555599999999998</v>
      </c>
      <c r="C708" s="222" t="str">
        <f>IFERROR(EXP(_xlfn.XLOOKUP(A708,'Bonds (CP)'!$A$4:$A$513,'Work Sheet'!$B$3:$B$512)/252)-1,"N/A")</f>
        <v>N/A</v>
      </c>
      <c r="D708" s="222" t="str">
        <f>IFERROR(_xlfn.XLOOKUP($A708,Intel!$A$2:$A$502,Intel!$B$2:$B$502),"N/A")</f>
        <v>N/A</v>
      </c>
      <c r="E708" s="5" t="str">
        <f t="shared" si="220"/>
        <v>N/A</v>
      </c>
      <c r="F708" s="5" t="str">
        <f t="shared" si="230"/>
        <v>N/A</v>
      </c>
      <c r="G708" s="222" t="str">
        <f>IFERROR(_xlfn.XLOOKUP(A708,Apple!A:A,Apple!B:B),"N/A")</f>
        <v>N/A</v>
      </c>
      <c r="H708" s="5" t="str">
        <f t="shared" si="221"/>
        <v>N/A</v>
      </c>
      <c r="I708" s="5" t="str">
        <f t="shared" si="231"/>
        <v>N/A</v>
      </c>
      <c r="J708" s="222" t="str">
        <f>IFERROR(_xlfn.XLOOKUP(A708,Microsoft!A:A,Microsoft!B:B),"N/A")</f>
        <v>N/A</v>
      </c>
      <c r="K708" s="5" t="str">
        <f t="shared" si="222"/>
        <v>N/A</v>
      </c>
      <c r="L708" s="5" t="str">
        <f t="shared" si="232"/>
        <v>N/A</v>
      </c>
      <c r="M708" s="222" t="str">
        <f>IFERROR(_xlfn.XLOOKUP($A708,Cisco!A:A,Cisco!B:B),"N/A")</f>
        <v>N/A</v>
      </c>
      <c r="N708" s="5" t="str">
        <f t="shared" si="223"/>
        <v>N/A</v>
      </c>
      <c r="O708" s="5" t="str">
        <f t="shared" si="233"/>
        <v>N/A</v>
      </c>
      <c r="P708" s="222" t="str">
        <f>IFERROR(_xlfn.XLOOKUP($A708,Disney!A:A,Disney!B:B),"N/A")</f>
        <v>N/A</v>
      </c>
      <c r="Q708" s="5" t="str">
        <f t="shared" si="224"/>
        <v>N/A</v>
      </c>
      <c r="R708" s="5" t="str">
        <f t="shared" si="234"/>
        <v>N/A</v>
      </c>
      <c r="S708" s="222" t="str">
        <f>_xlfn.XLOOKUP(A708,FedEx!A:A,FedEx!B:B,"N/A")</f>
        <v>N/A</v>
      </c>
      <c r="T708" s="5" t="str">
        <f t="shared" si="225"/>
        <v>N/A</v>
      </c>
      <c r="U708" s="5" t="str">
        <f t="shared" si="235"/>
        <v>N/A</v>
      </c>
      <c r="V708" s="222" t="str">
        <f>_xlfn.XLOOKUP($A708,'General Motors'!A:A,'General Motors'!B:B,"N/A")</f>
        <v>N/A</v>
      </c>
      <c r="W708" s="5" t="str">
        <f t="shared" si="226"/>
        <v>N/A</v>
      </c>
      <c r="X708" s="5" t="str">
        <f t="shared" si="236"/>
        <v>N/A</v>
      </c>
      <c r="Y708" s="222" t="str">
        <f>_xlfn.XLOOKUP($A708,Chevron!A:A,Chevron!B:B,"N/A")</f>
        <v>N/A</v>
      </c>
      <c r="Z708" s="5" t="str">
        <f t="shared" si="227"/>
        <v>N/A</v>
      </c>
      <c r="AA708" s="5" t="str">
        <f t="shared" si="237"/>
        <v>N/A</v>
      </c>
      <c r="AB708" s="222" t="str">
        <f>_xlfn.XLOOKUP($A708,Boeing!A:A,Boeing!B:B,"N/A")</f>
        <v>N/A</v>
      </c>
      <c r="AC708" s="5" t="str">
        <f t="shared" si="228"/>
        <v>N/A</v>
      </c>
      <c r="AD708" s="5" t="str">
        <f t="shared" si="238"/>
        <v>N/A</v>
      </c>
      <c r="AE708" s="222" t="str">
        <f>_xlfn.XLOOKUP(A708,Amazon!A:A,Amazon!B:B,"N/A")</f>
        <v>N/A</v>
      </c>
      <c r="AF708" s="5" t="str">
        <f t="shared" si="229"/>
        <v>N/A</v>
      </c>
      <c r="AG708" s="5" t="str">
        <f t="shared" si="239"/>
        <v>N/A</v>
      </c>
      <c r="AH708" s="6" t="s">
        <v>36</v>
      </c>
      <c r="AI708" s="6" t="s">
        <v>36</v>
      </c>
      <c r="AJ708" s="6" t="s">
        <v>36</v>
      </c>
    </row>
    <row r="709" spans="1:36">
      <c r="A709" s="4">
        <v>45907</v>
      </c>
      <c r="B709" s="222" t="str">
        <f>_xlfn.XLOOKUP(A709,'USD RUB'!B:B,'USD RUB'!C:C,"N/A")</f>
        <v>N/A</v>
      </c>
      <c r="C709" s="222" t="str">
        <f>IFERROR(EXP(_xlfn.XLOOKUP(A709,'Bonds (CP)'!$A$4:$A$513,'Work Sheet'!$B$3:$B$512)/252)-1,"N/A")</f>
        <v>N/A</v>
      </c>
      <c r="D709" s="222" t="str">
        <f>IFERROR(_xlfn.XLOOKUP($A709,Intel!$A$2:$A$502,Intel!$B$2:$B$502),"N/A")</f>
        <v>N/A</v>
      </c>
      <c r="E709" s="5" t="str">
        <f t="shared" si="220"/>
        <v>N/A</v>
      </c>
      <c r="F709" s="5" t="str">
        <f t="shared" si="230"/>
        <v>N/A</v>
      </c>
      <c r="G709" s="222" t="str">
        <f>IFERROR(_xlfn.XLOOKUP(A709,Apple!A:A,Apple!B:B),"N/A")</f>
        <v>N/A</v>
      </c>
      <c r="H709" s="5" t="str">
        <f t="shared" si="221"/>
        <v>N/A</v>
      </c>
      <c r="I709" s="5" t="str">
        <f t="shared" si="231"/>
        <v>N/A</v>
      </c>
      <c r="J709" s="222" t="str">
        <f>IFERROR(_xlfn.XLOOKUP(A709,Microsoft!A:A,Microsoft!B:B),"N/A")</f>
        <v>N/A</v>
      </c>
      <c r="K709" s="5" t="str">
        <f t="shared" si="222"/>
        <v>N/A</v>
      </c>
      <c r="L709" s="5" t="str">
        <f t="shared" si="232"/>
        <v>N/A</v>
      </c>
      <c r="M709" s="222" t="str">
        <f>IFERROR(_xlfn.XLOOKUP($A709,Cisco!A:A,Cisco!B:B),"N/A")</f>
        <v>N/A</v>
      </c>
      <c r="N709" s="5" t="str">
        <f t="shared" si="223"/>
        <v>N/A</v>
      </c>
      <c r="O709" s="5" t="str">
        <f t="shared" si="233"/>
        <v>N/A</v>
      </c>
      <c r="P709" s="222" t="str">
        <f>IFERROR(_xlfn.XLOOKUP($A709,Disney!A:A,Disney!B:B),"N/A")</f>
        <v>N/A</v>
      </c>
      <c r="Q709" s="5" t="str">
        <f t="shared" si="224"/>
        <v>N/A</v>
      </c>
      <c r="R709" s="5" t="str">
        <f t="shared" si="234"/>
        <v>N/A</v>
      </c>
      <c r="S709" s="222" t="str">
        <f>_xlfn.XLOOKUP(A709,FedEx!A:A,FedEx!B:B,"N/A")</f>
        <v>N/A</v>
      </c>
      <c r="T709" s="5" t="str">
        <f t="shared" si="225"/>
        <v>N/A</v>
      </c>
      <c r="U709" s="5" t="str">
        <f t="shared" si="235"/>
        <v>N/A</v>
      </c>
      <c r="V709" s="222" t="str">
        <f>_xlfn.XLOOKUP($A709,'General Motors'!A:A,'General Motors'!B:B,"N/A")</f>
        <v>N/A</v>
      </c>
      <c r="W709" s="5" t="str">
        <f t="shared" si="226"/>
        <v>N/A</v>
      </c>
      <c r="X709" s="5" t="str">
        <f t="shared" si="236"/>
        <v>N/A</v>
      </c>
      <c r="Y709" s="222" t="str">
        <f>_xlfn.XLOOKUP($A709,Chevron!A:A,Chevron!B:B,"N/A")</f>
        <v>N/A</v>
      </c>
      <c r="Z709" s="5" t="str">
        <f t="shared" si="227"/>
        <v>N/A</v>
      </c>
      <c r="AA709" s="5" t="str">
        <f t="shared" si="237"/>
        <v>N/A</v>
      </c>
      <c r="AB709" s="222" t="str">
        <f>_xlfn.XLOOKUP($A709,Boeing!A:A,Boeing!B:B,"N/A")</f>
        <v>N/A</v>
      </c>
      <c r="AC709" s="5" t="str">
        <f t="shared" si="228"/>
        <v>N/A</v>
      </c>
      <c r="AD709" s="5" t="str">
        <f t="shared" si="238"/>
        <v>N/A</v>
      </c>
      <c r="AE709" s="222" t="str">
        <f>_xlfn.XLOOKUP(A709,Amazon!A:A,Amazon!B:B,"N/A")</f>
        <v>N/A</v>
      </c>
      <c r="AF709" s="5" t="str">
        <f t="shared" si="229"/>
        <v>N/A</v>
      </c>
      <c r="AG709" s="5" t="str">
        <f t="shared" si="239"/>
        <v>N/A</v>
      </c>
      <c r="AH709" s="6" t="s">
        <v>36</v>
      </c>
      <c r="AI709" s="6" t="s">
        <v>36</v>
      </c>
      <c r="AJ709" s="6" t="s">
        <v>36</v>
      </c>
    </row>
    <row r="710" spans="1:36">
      <c r="A710" s="4">
        <v>45908</v>
      </c>
      <c r="B710" s="222" t="str">
        <f>_xlfn.XLOOKUP(A710,'USD RUB'!B:B,'USD RUB'!C:C,"N/A")</f>
        <v>N/A</v>
      </c>
      <c r="C710" s="222">
        <f>IFERROR(EXP(_xlfn.XLOOKUP(A710,'Bonds (CP)'!$A$4:$A$513,'Work Sheet'!$B$3:$B$512)/252)-1,"N/A")</f>
        <v>0.47566616306249121</v>
      </c>
      <c r="D710" s="222">
        <f>IFERROR(_xlfn.XLOOKUP($A710,Intel!$A$2:$A$502,Intel!$B$2:$B$502),"N/A")</f>
        <v>24.48</v>
      </c>
      <c r="E710" s="5" t="str">
        <f t="shared" si="220"/>
        <v>N/A</v>
      </c>
      <c r="F710" s="5" t="str">
        <f t="shared" si="230"/>
        <v>N/A</v>
      </c>
      <c r="G710" s="222">
        <f>IFERROR(_xlfn.XLOOKUP(A710,Apple!A:A,Apple!B:B),"N/A")</f>
        <v>237.88</v>
      </c>
      <c r="H710" s="5" t="str">
        <f t="shared" si="221"/>
        <v>N/A</v>
      </c>
      <c r="I710" s="5" t="str">
        <f t="shared" si="231"/>
        <v>N/A</v>
      </c>
      <c r="J710" s="222">
        <f>IFERROR(_xlfn.XLOOKUP(A710,Microsoft!A:A,Microsoft!B:B),"N/A")</f>
        <v>498.2</v>
      </c>
      <c r="K710" s="5" t="str">
        <f t="shared" si="222"/>
        <v>N/A</v>
      </c>
      <c r="L710" s="5" t="str">
        <f t="shared" si="232"/>
        <v>N/A</v>
      </c>
      <c r="M710" s="222">
        <f>IFERROR(_xlfn.XLOOKUP($A710,Cisco!A:A,Cisco!B:B),"N/A")</f>
        <v>66.88</v>
      </c>
      <c r="N710" s="5" t="str">
        <f t="shared" si="223"/>
        <v>N/A</v>
      </c>
      <c r="O710" s="5" t="str">
        <f t="shared" si="233"/>
        <v>N/A</v>
      </c>
      <c r="P710" s="222">
        <f>IFERROR(_xlfn.XLOOKUP($A710,Disney!A:A,Disney!B:B),"N/A")</f>
        <v>118.84</v>
      </c>
      <c r="Q710" s="5" t="str">
        <f t="shared" si="224"/>
        <v>N/A</v>
      </c>
      <c r="R710" s="5" t="str">
        <f t="shared" si="234"/>
        <v>N/A</v>
      </c>
      <c r="S710" s="222">
        <f>_xlfn.XLOOKUP(A710,FedEx!A:A,FedEx!B:B,"N/A")</f>
        <v>225</v>
      </c>
      <c r="T710" s="5" t="str">
        <f t="shared" si="225"/>
        <v>N/A</v>
      </c>
      <c r="U710" s="5" t="str">
        <f t="shared" si="235"/>
        <v>N/A</v>
      </c>
      <c r="V710" s="222">
        <f>_xlfn.XLOOKUP($A710,'General Motors'!A:A,'General Motors'!B:B,"N/A")</f>
        <v>58.2</v>
      </c>
      <c r="W710" s="5" t="str">
        <f t="shared" si="226"/>
        <v>N/A</v>
      </c>
      <c r="X710" s="5" t="str">
        <f t="shared" si="236"/>
        <v>N/A</v>
      </c>
      <c r="Y710" s="222">
        <f>_xlfn.XLOOKUP($A710,Chevron!A:A,Chevron!B:B,"N/A")</f>
        <v>154</v>
      </c>
      <c r="Z710" s="5" t="str">
        <f t="shared" si="227"/>
        <v>N/A</v>
      </c>
      <c r="AA710" s="5" t="str">
        <f t="shared" si="237"/>
        <v>N/A</v>
      </c>
      <c r="AB710" s="222">
        <f>_xlfn.XLOOKUP($A710,Boeing!A:A,Boeing!B:B,"N/A")</f>
        <v>230.95</v>
      </c>
      <c r="AC710" s="5" t="str">
        <f t="shared" si="228"/>
        <v>N/A</v>
      </c>
      <c r="AD710" s="5" t="str">
        <f t="shared" si="238"/>
        <v>N/A</v>
      </c>
      <c r="AE710" s="222">
        <f>_xlfn.XLOOKUP(A710,Amazon!A:A,Amazon!B:B,"N/A")</f>
        <v>235.84</v>
      </c>
      <c r="AF710" s="5" t="str">
        <f t="shared" si="229"/>
        <v>N/A</v>
      </c>
      <c r="AG710" s="5" t="str">
        <f t="shared" si="239"/>
        <v>N/A</v>
      </c>
      <c r="AH710" s="393">
        <v>6495.15</v>
      </c>
      <c r="AI710" s="6" t="s">
        <v>36</v>
      </c>
      <c r="AJ710" s="6" t="s">
        <v>36</v>
      </c>
    </row>
    <row r="711" spans="1:36">
      <c r="A711" s="4">
        <v>45909</v>
      </c>
      <c r="B711" s="222">
        <f>_xlfn.XLOOKUP(A711,'USD RUB'!B:B,'USD RUB'!C:C,"N/A")</f>
        <v>82.339699999999993</v>
      </c>
      <c r="C711" s="222">
        <f>IFERROR(EXP(_xlfn.XLOOKUP(A711,'Bonds (CP)'!$A$4:$A$513,'Work Sheet'!$B$3:$B$512)/252)-1,"N/A")</f>
        <v>0.46897529482037936</v>
      </c>
      <c r="D711" s="222">
        <f>IFERROR(_xlfn.XLOOKUP($A711,Intel!$A$2:$A$502,Intel!$B$2:$B$502),"N/A")</f>
        <v>24.44</v>
      </c>
      <c r="E711" s="5">
        <f t="shared" si="220"/>
        <v>2012.3822679999998</v>
      </c>
      <c r="F711" s="5" t="str">
        <f t="shared" si="230"/>
        <v>N/A</v>
      </c>
      <c r="G711" s="222">
        <f>IFERROR(_xlfn.XLOOKUP(A711,Apple!A:A,Apple!B:B),"N/A")</f>
        <v>234.35</v>
      </c>
      <c r="H711" s="5">
        <f t="shared" si="221"/>
        <v>19296.308695</v>
      </c>
      <c r="I711" s="5" t="str">
        <f t="shared" si="231"/>
        <v>N/A</v>
      </c>
      <c r="J711" s="222">
        <f>IFERROR(_xlfn.XLOOKUP(A711,Microsoft!A:A,Microsoft!B:B),"N/A")</f>
        <v>498.41</v>
      </c>
      <c r="K711" s="5">
        <f t="shared" si="222"/>
        <v>41038.929877000002</v>
      </c>
      <c r="L711" s="5" t="str">
        <f t="shared" si="232"/>
        <v>N/A</v>
      </c>
      <c r="M711" s="222">
        <f>IFERROR(_xlfn.XLOOKUP($A711,Cisco!A:A,Cisco!B:B),"N/A")</f>
        <v>67.34</v>
      </c>
      <c r="N711" s="5">
        <f t="shared" si="223"/>
        <v>5544.7553980000002</v>
      </c>
      <c r="O711" s="5" t="str">
        <f t="shared" si="233"/>
        <v>N/A</v>
      </c>
      <c r="P711" s="222">
        <f>IFERROR(_xlfn.XLOOKUP($A711,Disney!A:A,Disney!B:B),"N/A")</f>
        <v>117.37</v>
      </c>
      <c r="Q711" s="5">
        <f t="shared" si="224"/>
        <v>9664.2105890000003</v>
      </c>
      <c r="R711" s="5" t="str">
        <f t="shared" si="234"/>
        <v>N/A</v>
      </c>
      <c r="S711" s="222">
        <f>_xlfn.XLOOKUP(A711,FedEx!A:A,FedEx!B:B,"N/A")</f>
        <v>225.75</v>
      </c>
      <c r="T711" s="5">
        <f t="shared" si="225"/>
        <v>18588.187275</v>
      </c>
      <c r="U711" s="5" t="str">
        <f t="shared" si="235"/>
        <v>N/A</v>
      </c>
      <c r="V711" s="222">
        <f>_xlfn.XLOOKUP($A711,'General Motors'!A:A,'General Motors'!B:B,"N/A")</f>
        <v>58.01</v>
      </c>
      <c r="W711" s="5">
        <f t="shared" si="226"/>
        <v>4776.5259969999997</v>
      </c>
      <c r="X711" s="5" t="str">
        <f t="shared" si="236"/>
        <v>N/A</v>
      </c>
      <c r="Y711" s="222">
        <f>_xlfn.XLOOKUP($A711,Chevron!A:A,Chevron!B:B,"N/A")</f>
        <v>154.85</v>
      </c>
      <c r="Z711" s="5">
        <f t="shared" si="227"/>
        <v>12750.302544999999</v>
      </c>
      <c r="AA711" s="5" t="str">
        <f t="shared" si="237"/>
        <v>N/A</v>
      </c>
      <c r="AB711" s="222">
        <f>_xlfn.XLOOKUP($A711,Boeing!A:A,Boeing!B:B,"N/A")</f>
        <v>229.52</v>
      </c>
      <c r="AC711" s="5">
        <f t="shared" si="228"/>
        <v>18898.607943999999</v>
      </c>
      <c r="AD711" s="5" t="str">
        <f t="shared" si="238"/>
        <v>N/A</v>
      </c>
      <c r="AE711" s="222">
        <f>_xlfn.XLOOKUP(A711,Amazon!A:A,Amazon!B:B,"N/A")</f>
        <v>238.24</v>
      </c>
      <c r="AF711" s="5">
        <f t="shared" si="229"/>
        <v>19616.610128</v>
      </c>
      <c r="AG711" s="5" t="str">
        <f t="shared" si="239"/>
        <v>N/A</v>
      </c>
      <c r="AH711" s="393">
        <v>6512.61</v>
      </c>
      <c r="AI711" s="393">
        <v>536246.35360000003</v>
      </c>
      <c r="AJ711" s="6" t="s">
        <v>36</v>
      </c>
    </row>
    <row r="712" spans="1:36">
      <c r="A712" s="4">
        <v>45910</v>
      </c>
      <c r="B712" s="222">
        <f>_xlfn.XLOOKUP(A712,'USD RUB'!B:B,'USD RUB'!C:C,"N/A")</f>
        <v>83.242500000000007</v>
      </c>
      <c r="C712" s="222">
        <f>IFERROR(EXP(_xlfn.XLOOKUP(A712,'Bonds (CP)'!$A$4:$A$513,'Work Sheet'!$B$3:$B$512)/252)-1,"N/A")</f>
        <v>0.47110918909690858</v>
      </c>
      <c r="D712" s="222">
        <f>IFERROR(_xlfn.XLOOKUP($A712,Intel!$A$2:$A$502,Intel!$B$2:$B$502),"N/A")</f>
        <v>24.77</v>
      </c>
      <c r="E712" s="5">
        <f t="shared" si="220"/>
        <v>2061.916725</v>
      </c>
      <c r="F712" s="5">
        <f t="shared" si="230"/>
        <v>2.4614834759615567E-2</v>
      </c>
      <c r="G712" s="222">
        <f>IFERROR(_xlfn.XLOOKUP(A712,Apple!A:A,Apple!B:B),"N/A")</f>
        <v>226.79</v>
      </c>
      <c r="H712" s="5">
        <f t="shared" si="221"/>
        <v>18878.566575000001</v>
      </c>
      <c r="I712" s="5">
        <f t="shared" si="231"/>
        <v>-2.1648809966863913E-2</v>
      </c>
      <c r="J712" s="222">
        <f>IFERROR(_xlfn.XLOOKUP(A712,Microsoft!A:A,Microsoft!B:B),"N/A")</f>
        <v>500.37</v>
      </c>
      <c r="K712" s="5">
        <f t="shared" si="222"/>
        <v>41652.049725000004</v>
      </c>
      <c r="L712" s="5">
        <f t="shared" si="232"/>
        <v>1.4939957007592986E-2</v>
      </c>
      <c r="M712" s="222">
        <f>IFERROR(_xlfn.XLOOKUP($A712,Cisco!A:A,Cisco!B:B),"N/A")</f>
        <v>68.13</v>
      </c>
      <c r="N712" s="5">
        <f t="shared" si="223"/>
        <v>5671.3115250000001</v>
      </c>
      <c r="O712" s="5">
        <f t="shared" si="233"/>
        <v>2.2824474285312757E-2</v>
      </c>
      <c r="P712" s="222">
        <f>IFERROR(_xlfn.XLOOKUP($A712,Disney!A:A,Disney!B:B),"N/A")</f>
        <v>115.79</v>
      </c>
      <c r="Q712" s="5">
        <f t="shared" si="224"/>
        <v>9638.6490750000012</v>
      </c>
      <c r="R712" s="5">
        <f t="shared" si="234"/>
        <v>-2.6449665768969455E-3</v>
      </c>
      <c r="S712" s="222">
        <f>_xlfn.XLOOKUP(A712,FedEx!A:A,FedEx!B:B,"N/A")</f>
        <v>225.69</v>
      </c>
      <c r="T712" s="5">
        <f t="shared" si="225"/>
        <v>18786.999825000003</v>
      </c>
      <c r="U712" s="5">
        <f t="shared" si="235"/>
        <v>1.0695639497208642E-2</v>
      </c>
      <c r="V712" s="222">
        <f>_xlfn.XLOOKUP($A712,'General Motors'!A:A,'General Motors'!B:B,"N/A")</f>
        <v>57.34</v>
      </c>
      <c r="W712" s="5">
        <f t="shared" si="226"/>
        <v>4773.1249500000004</v>
      </c>
      <c r="X712" s="5">
        <f t="shared" si="236"/>
        <v>-7.1203359976168556E-4</v>
      </c>
      <c r="Y712" s="222">
        <f>_xlfn.XLOOKUP($A712,Chevron!A:A,Chevron!B:B,"N/A")</f>
        <v>157.79</v>
      </c>
      <c r="Z712" s="5">
        <f t="shared" si="227"/>
        <v>13134.834075000001</v>
      </c>
      <c r="AA712" s="5">
        <f t="shared" si="237"/>
        <v>3.0158620051788043E-2</v>
      </c>
      <c r="AB712" s="222">
        <f>_xlfn.XLOOKUP($A712,Boeing!A:A,Boeing!B:B,"N/A")</f>
        <v>227.52</v>
      </c>
      <c r="AC712" s="5">
        <f t="shared" si="228"/>
        <v>18939.333600000002</v>
      </c>
      <c r="AD712" s="5">
        <f t="shared" si="238"/>
        <v>2.1549553343125361E-3</v>
      </c>
      <c r="AE712" s="222">
        <f>_xlfn.XLOOKUP(A712,Amazon!A:A,Amazon!B:B,"N/A")</f>
        <v>230.33</v>
      </c>
      <c r="AF712" s="5">
        <f t="shared" si="229"/>
        <v>19173.245025000004</v>
      </c>
      <c r="AG712" s="5">
        <f t="shared" si="239"/>
        <v>-2.2601514742200735E-2</v>
      </c>
      <c r="AH712" s="9">
        <v>1691896</v>
      </c>
      <c r="AI712" s="393">
        <v>543743.33970000001</v>
      </c>
      <c r="AJ712" s="393">
        <v>1.398049E-2</v>
      </c>
    </row>
    <row r="713" spans="1:36">
      <c r="A713" s="4">
        <v>45911</v>
      </c>
      <c r="B713" s="222">
        <f>_xlfn.XLOOKUP(A713,'USD RUB'!B:B,'USD RUB'!C:C,"N/A")</f>
        <v>84.921099999999996</v>
      </c>
      <c r="C713" s="222" t="str">
        <f>IFERROR(EXP(_xlfn.XLOOKUP(A713,'Bonds (CP)'!$A$4:$A$513,'Work Sheet'!$B$3:$B$512)/252)-1,"N/A")</f>
        <v>N/A</v>
      </c>
      <c r="D713" s="222">
        <f>IFERROR(_xlfn.XLOOKUP($A713,Intel!$A$2:$A$502,Intel!$B$2:$B$502),"N/A")</f>
        <v>24.61</v>
      </c>
      <c r="E713" s="5">
        <f t="shared" si="220"/>
        <v>2089.9082709999998</v>
      </c>
      <c r="F713" s="5">
        <f t="shared" si="230"/>
        <v>1.3575497817449378E-2</v>
      </c>
      <c r="G713" s="222">
        <f>IFERROR(_xlfn.XLOOKUP(A713,Apple!A:A,Apple!B:B),"N/A")</f>
        <v>230.03</v>
      </c>
      <c r="H713" s="5">
        <f t="shared" si="221"/>
        <v>19534.400632999997</v>
      </c>
      <c r="I713" s="5">
        <f t="shared" si="231"/>
        <v>3.4739610944216848E-2</v>
      </c>
      <c r="J713" s="222">
        <f>IFERROR(_xlfn.XLOOKUP(A713,Microsoft!A:A,Microsoft!B:B),"N/A")</f>
        <v>501.01</v>
      </c>
      <c r="K713" s="5">
        <f t="shared" si="222"/>
        <v>42546.320310999996</v>
      </c>
      <c r="L713" s="5">
        <f t="shared" si="232"/>
        <v>2.1470025890784505E-2</v>
      </c>
      <c r="M713" s="222">
        <f>IFERROR(_xlfn.XLOOKUP($A713,Cisco!A:A,Cisco!B:B),"N/A")</f>
        <v>67.69</v>
      </c>
      <c r="N713" s="5">
        <f t="shared" si="223"/>
        <v>5748.3092589999997</v>
      </c>
      <c r="O713" s="5">
        <f t="shared" si="233"/>
        <v>1.3576706844718789E-2</v>
      </c>
      <c r="P713" s="222">
        <f>IFERROR(_xlfn.XLOOKUP($A713,Disney!A:A,Disney!B:B),"N/A")</f>
        <v>117.08</v>
      </c>
      <c r="Q713" s="5">
        <f t="shared" si="224"/>
        <v>9942.5623879999985</v>
      </c>
      <c r="R713" s="5">
        <f t="shared" si="234"/>
        <v>3.1530695913420503E-2</v>
      </c>
      <c r="S713" s="222">
        <f>_xlfn.XLOOKUP(A713,FedEx!A:A,FedEx!B:B,"N/A")</f>
        <v>228.81</v>
      </c>
      <c r="T713" s="5">
        <f t="shared" si="225"/>
        <v>19430.796890999998</v>
      </c>
      <c r="U713" s="5">
        <f t="shared" si="235"/>
        <v>3.4268221216635641E-2</v>
      </c>
      <c r="V713" s="222">
        <f>_xlfn.XLOOKUP($A713,'General Motors'!A:A,'General Motors'!B:B,"N/A")</f>
        <v>58.71</v>
      </c>
      <c r="W713" s="5">
        <f t="shared" si="226"/>
        <v>4985.7177809999994</v>
      </c>
      <c r="X713" s="5">
        <f t="shared" si="236"/>
        <v>4.4539548666120421E-2</v>
      </c>
      <c r="Y713" s="222">
        <f>_xlfn.XLOOKUP($A713,Chevron!A:A,Chevron!B:B,"N/A")</f>
        <v>158.25</v>
      </c>
      <c r="Z713" s="5">
        <f t="shared" si="227"/>
        <v>13438.764074999999</v>
      </c>
      <c r="AA713" s="5">
        <f t="shared" si="237"/>
        <v>2.3139234059947444E-2</v>
      </c>
      <c r="AB713" s="222">
        <f>_xlfn.XLOOKUP($A713,Boeing!A:A,Boeing!B:B,"N/A")</f>
        <v>219.99</v>
      </c>
      <c r="AC713" s="5">
        <f t="shared" si="228"/>
        <v>18681.792788999999</v>
      </c>
      <c r="AD713" s="5">
        <f t="shared" si="238"/>
        <v>-1.3598198143571549E-2</v>
      </c>
      <c r="AE713" s="222">
        <f>_xlfn.XLOOKUP(A713,Amazon!A:A,Amazon!B:B,"N/A")</f>
        <v>229.95</v>
      </c>
      <c r="AF713" s="5">
        <f t="shared" si="229"/>
        <v>19527.606945</v>
      </c>
      <c r="AG713" s="5">
        <f t="shared" si="239"/>
        <v>1.8482104596167392E-2</v>
      </c>
      <c r="AH713" s="393">
        <v>6587.47</v>
      </c>
      <c r="AI713" s="393">
        <v>559415.1986</v>
      </c>
      <c r="AJ713" s="393">
        <v>2.8822159999999999E-2</v>
      </c>
    </row>
    <row r="714" spans="1:36">
      <c r="A714" s="4">
        <v>45912</v>
      </c>
      <c r="B714" s="222">
        <f>_xlfn.XLOOKUP(A714,'USD RUB'!B:B,'USD RUB'!C:C,"N/A")</f>
        <v>85.664699999999996</v>
      </c>
      <c r="C714" s="222" t="str">
        <f>IFERROR(EXP(_xlfn.XLOOKUP(A714,'Bonds (CP)'!$A$4:$A$513,'Work Sheet'!$B$3:$B$512)/252)-1,"N/A")</f>
        <v>N/A</v>
      </c>
      <c r="D714" s="222">
        <f>IFERROR(_xlfn.XLOOKUP($A714,Intel!$A$2:$A$502,Intel!$B$2:$B$502),"N/A")</f>
        <v>24.08</v>
      </c>
      <c r="E714" s="5">
        <f t="shared" si="220"/>
        <v>2062.8059759999996</v>
      </c>
      <c r="F714" s="5">
        <f t="shared" si="230"/>
        <v>-1.2968174429508372E-2</v>
      </c>
      <c r="G714" s="222">
        <f>IFERROR(_xlfn.XLOOKUP(A714,Apple!A:A,Apple!B:B),"N/A")</f>
        <v>234.07</v>
      </c>
      <c r="H714" s="5">
        <f t="shared" si="221"/>
        <v>20051.536328999999</v>
      </c>
      <c r="I714" s="5">
        <f t="shared" si="231"/>
        <v>2.6473077199327566E-2</v>
      </c>
      <c r="J714" s="222">
        <f>IFERROR(_xlfn.XLOOKUP(A714,Microsoft!A:A,Microsoft!B:B),"N/A")</f>
        <v>509.9</v>
      </c>
      <c r="K714" s="5">
        <f t="shared" si="222"/>
        <v>43680.430529999998</v>
      </c>
      <c r="L714" s="5">
        <f t="shared" si="232"/>
        <v>2.6655894345504416E-2</v>
      </c>
      <c r="M714" s="222">
        <f>IFERROR(_xlfn.XLOOKUP($A714,Cisco!A:A,Cisco!B:B),"N/A")</f>
        <v>66.53</v>
      </c>
      <c r="N714" s="5">
        <f t="shared" si="223"/>
        <v>5699.2724909999997</v>
      </c>
      <c r="O714" s="5">
        <f t="shared" si="233"/>
        <v>-8.5306419314904458E-3</v>
      </c>
      <c r="P714" s="222">
        <f>IFERROR(_xlfn.XLOOKUP($A714,Disney!A:A,Disney!B:B),"N/A")</f>
        <v>115.96</v>
      </c>
      <c r="Q714" s="5">
        <f t="shared" si="224"/>
        <v>9933.6786119999997</v>
      </c>
      <c r="R714" s="5">
        <f t="shared" si="234"/>
        <v>-8.9350970638324423E-4</v>
      </c>
      <c r="S714" s="222">
        <f>_xlfn.XLOOKUP(A714,FedEx!A:A,FedEx!B:B,"N/A")</f>
        <v>229.55</v>
      </c>
      <c r="T714" s="5">
        <f t="shared" si="225"/>
        <v>19664.331885</v>
      </c>
      <c r="U714" s="5">
        <f t="shared" si="235"/>
        <v>1.2018806810140115E-2</v>
      </c>
      <c r="V714" s="222">
        <f>_xlfn.XLOOKUP($A714,'General Motors'!A:A,'General Motors'!B:B,"N/A")</f>
        <v>58.5</v>
      </c>
      <c r="W714" s="5">
        <f t="shared" si="226"/>
        <v>5011.3849499999997</v>
      </c>
      <c r="X714" s="5">
        <f t="shared" si="236"/>
        <v>5.1481391702143942E-3</v>
      </c>
      <c r="Y714" s="222">
        <f>_xlfn.XLOOKUP($A714,Chevron!A:A,Chevron!B:B,"N/A")</f>
        <v>157.11000000000001</v>
      </c>
      <c r="Z714" s="5">
        <f t="shared" si="227"/>
        <v>13458.781017000001</v>
      </c>
      <c r="AA714" s="5">
        <f t="shared" si="237"/>
        <v>1.4894927753987819E-3</v>
      </c>
      <c r="AB714" s="222">
        <f>_xlfn.XLOOKUP($A714,Boeing!A:A,Boeing!B:B,"N/A")</f>
        <v>215.94</v>
      </c>
      <c r="AC714" s="5">
        <f t="shared" si="228"/>
        <v>18498.435318</v>
      </c>
      <c r="AD714" s="5">
        <f t="shared" si="238"/>
        <v>-9.8147684791772827E-3</v>
      </c>
      <c r="AE714" s="222">
        <f>_xlfn.XLOOKUP(A714,Amazon!A:A,Amazon!B:B,"N/A")</f>
        <v>228.15</v>
      </c>
      <c r="AF714" s="5">
        <f t="shared" si="229"/>
        <v>19544.401304999999</v>
      </c>
      <c r="AG714" s="5">
        <f t="shared" si="239"/>
        <v>8.6003164890113837E-4</v>
      </c>
      <c r="AH714" s="393">
        <v>6584.29</v>
      </c>
      <c r="AI714" s="393">
        <v>564041.22759999998</v>
      </c>
      <c r="AJ714" s="393">
        <v>8.2693999999999997E-3</v>
      </c>
    </row>
    <row r="715" spans="1:36">
      <c r="A715" s="4">
        <v>45913</v>
      </c>
      <c r="B715" s="222">
        <f>_xlfn.XLOOKUP(A715,'USD RUB'!B:B,'USD RUB'!C:C,"N/A")</f>
        <v>84.379800000000003</v>
      </c>
      <c r="C715" s="222" t="str">
        <f>IFERROR(EXP(_xlfn.XLOOKUP(A715,'Bonds (CP)'!$A$4:$A$513,'Work Sheet'!$B$3:$B$512)/252)-1,"N/A")</f>
        <v>N/A</v>
      </c>
      <c r="D715" s="222" t="str">
        <f>IFERROR(_xlfn.XLOOKUP($A715,Intel!$A$2:$A$502,Intel!$B$2:$B$502),"N/A")</f>
        <v>N/A</v>
      </c>
      <c r="E715" s="5" t="str">
        <f t="shared" si="220"/>
        <v>N/A</v>
      </c>
      <c r="F715" s="5" t="str">
        <f t="shared" si="230"/>
        <v>N/A</v>
      </c>
      <c r="G715" s="222" t="str">
        <f>IFERROR(_xlfn.XLOOKUP(A715,Apple!A:A,Apple!B:B),"N/A")</f>
        <v>N/A</v>
      </c>
      <c r="H715" s="5" t="str">
        <f t="shared" si="221"/>
        <v>N/A</v>
      </c>
      <c r="I715" s="5" t="str">
        <f t="shared" si="231"/>
        <v>N/A</v>
      </c>
      <c r="J715" s="222" t="str">
        <f>IFERROR(_xlfn.XLOOKUP(A715,Microsoft!A:A,Microsoft!B:B),"N/A")</f>
        <v>N/A</v>
      </c>
      <c r="K715" s="5" t="str">
        <f t="shared" si="222"/>
        <v>N/A</v>
      </c>
      <c r="L715" s="5" t="str">
        <f t="shared" si="232"/>
        <v>N/A</v>
      </c>
      <c r="M715" s="222" t="str">
        <f>IFERROR(_xlfn.XLOOKUP($A715,Cisco!A:A,Cisco!B:B),"N/A")</f>
        <v>N/A</v>
      </c>
      <c r="N715" s="5" t="str">
        <f t="shared" si="223"/>
        <v>N/A</v>
      </c>
      <c r="O715" s="5" t="str">
        <f t="shared" si="233"/>
        <v>N/A</v>
      </c>
      <c r="P715" s="222" t="str">
        <f>IFERROR(_xlfn.XLOOKUP($A715,Disney!A:A,Disney!B:B),"N/A")</f>
        <v>N/A</v>
      </c>
      <c r="Q715" s="5" t="str">
        <f t="shared" si="224"/>
        <v>N/A</v>
      </c>
      <c r="R715" s="5" t="str">
        <f t="shared" si="234"/>
        <v>N/A</v>
      </c>
      <c r="S715" s="222" t="str">
        <f>_xlfn.XLOOKUP(A715,FedEx!A:A,FedEx!B:B,"N/A")</f>
        <v>N/A</v>
      </c>
      <c r="T715" s="5" t="str">
        <f t="shared" si="225"/>
        <v>N/A</v>
      </c>
      <c r="U715" s="5" t="str">
        <f t="shared" si="235"/>
        <v>N/A</v>
      </c>
      <c r="V715" s="222" t="str">
        <f>_xlfn.XLOOKUP($A715,'General Motors'!A:A,'General Motors'!B:B,"N/A")</f>
        <v>N/A</v>
      </c>
      <c r="W715" s="5" t="str">
        <f t="shared" si="226"/>
        <v>N/A</v>
      </c>
      <c r="X715" s="5" t="str">
        <f t="shared" si="236"/>
        <v>N/A</v>
      </c>
      <c r="Y715" s="222" t="str">
        <f>_xlfn.XLOOKUP($A715,Chevron!A:A,Chevron!B:B,"N/A")</f>
        <v>N/A</v>
      </c>
      <c r="Z715" s="5" t="str">
        <f t="shared" si="227"/>
        <v>N/A</v>
      </c>
      <c r="AA715" s="5" t="str">
        <f t="shared" si="237"/>
        <v>N/A</v>
      </c>
      <c r="AB715" s="222" t="str">
        <f>_xlfn.XLOOKUP($A715,Boeing!A:A,Boeing!B:B,"N/A")</f>
        <v>N/A</v>
      </c>
      <c r="AC715" s="5" t="str">
        <f t="shared" si="228"/>
        <v>N/A</v>
      </c>
      <c r="AD715" s="5" t="str">
        <f t="shared" si="238"/>
        <v>N/A</v>
      </c>
      <c r="AE715" s="222" t="str">
        <f>_xlfn.XLOOKUP(A715,Amazon!A:A,Amazon!B:B,"N/A")</f>
        <v>N/A</v>
      </c>
      <c r="AF715" s="5" t="str">
        <f t="shared" si="229"/>
        <v>N/A</v>
      </c>
      <c r="AG715" s="5" t="str">
        <f t="shared" si="239"/>
        <v>N/A</v>
      </c>
      <c r="AH715" s="6" t="s">
        <v>36</v>
      </c>
      <c r="AI715" s="6" t="s">
        <v>36</v>
      </c>
      <c r="AJ715" s="6" t="s">
        <v>36</v>
      </c>
    </row>
    <row r="716" spans="1:36">
      <c r="A716" s="4">
        <v>45914</v>
      </c>
      <c r="B716" s="222" t="str">
        <f>_xlfn.XLOOKUP(A716,'USD RUB'!B:B,'USD RUB'!C:C,"N/A")</f>
        <v>N/A</v>
      </c>
      <c r="C716" s="222" t="str">
        <f>IFERROR(EXP(_xlfn.XLOOKUP(A716,'Bonds (CP)'!$A$4:$A$513,'Work Sheet'!$B$3:$B$512)/252)-1,"N/A")</f>
        <v>N/A</v>
      </c>
      <c r="D716" s="222" t="str">
        <f>IFERROR(_xlfn.XLOOKUP($A716,Intel!$A$2:$A$502,Intel!$B$2:$B$502),"N/A")</f>
        <v>N/A</v>
      </c>
      <c r="E716" s="5" t="str">
        <f t="shared" si="220"/>
        <v>N/A</v>
      </c>
      <c r="F716" s="5" t="str">
        <f t="shared" si="230"/>
        <v>N/A</v>
      </c>
      <c r="G716" s="222" t="str">
        <f>IFERROR(_xlfn.XLOOKUP(A716,Apple!A:A,Apple!B:B),"N/A")</f>
        <v>N/A</v>
      </c>
      <c r="H716" s="5" t="str">
        <f t="shared" si="221"/>
        <v>N/A</v>
      </c>
      <c r="I716" s="5" t="str">
        <f t="shared" si="231"/>
        <v>N/A</v>
      </c>
      <c r="J716" s="222" t="str">
        <f>IFERROR(_xlfn.XLOOKUP(A716,Microsoft!A:A,Microsoft!B:B),"N/A")</f>
        <v>N/A</v>
      </c>
      <c r="K716" s="5" t="str">
        <f t="shared" si="222"/>
        <v>N/A</v>
      </c>
      <c r="L716" s="5" t="str">
        <f t="shared" si="232"/>
        <v>N/A</v>
      </c>
      <c r="M716" s="222" t="str">
        <f>IFERROR(_xlfn.XLOOKUP($A716,Cisco!A:A,Cisco!B:B),"N/A")</f>
        <v>N/A</v>
      </c>
      <c r="N716" s="5" t="str">
        <f t="shared" si="223"/>
        <v>N/A</v>
      </c>
      <c r="O716" s="5" t="str">
        <f t="shared" si="233"/>
        <v>N/A</v>
      </c>
      <c r="P716" s="222" t="str">
        <f>IFERROR(_xlfn.XLOOKUP($A716,Disney!A:A,Disney!B:B),"N/A")</f>
        <v>N/A</v>
      </c>
      <c r="Q716" s="5" t="str">
        <f t="shared" si="224"/>
        <v>N/A</v>
      </c>
      <c r="R716" s="5" t="str">
        <f t="shared" si="234"/>
        <v>N/A</v>
      </c>
      <c r="S716" s="222" t="str">
        <f>_xlfn.XLOOKUP(A716,FedEx!A:A,FedEx!B:B,"N/A")</f>
        <v>N/A</v>
      </c>
      <c r="T716" s="5" t="str">
        <f t="shared" si="225"/>
        <v>N/A</v>
      </c>
      <c r="U716" s="5" t="str">
        <f t="shared" si="235"/>
        <v>N/A</v>
      </c>
      <c r="V716" s="222" t="str">
        <f>_xlfn.XLOOKUP($A716,'General Motors'!A:A,'General Motors'!B:B,"N/A")</f>
        <v>N/A</v>
      </c>
      <c r="W716" s="5" t="str">
        <f t="shared" si="226"/>
        <v>N/A</v>
      </c>
      <c r="X716" s="5" t="str">
        <f t="shared" si="236"/>
        <v>N/A</v>
      </c>
      <c r="Y716" s="222" t="str">
        <f>_xlfn.XLOOKUP($A716,Chevron!A:A,Chevron!B:B,"N/A")</f>
        <v>N/A</v>
      </c>
      <c r="Z716" s="5" t="str">
        <f t="shared" si="227"/>
        <v>N/A</v>
      </c>
      <c r="AA716" s="5" t="str">
        <f t="shared" si="237"/>
        <v>N/A</v>
      </c>
      <c r="AB716" s="222" t="str">
        <f>_xlfn.XLOOKUP($A716,Boeing!A:A,Boeing!B:B,"N/A")</f>
        <v>N/A</v>
      </c>
      <c r="AC716" s="5" t="str">
        <f t="shared" si="228"/>
        <v>N/A</v>
      </c>
      <c r="AD716" s="5" t="str">
        <f t="shared" si="238"/>
        <v>N/A</v>
      </c>
      <c r="AE716" s="222" t="str">
        <f>_xlfn.XLOOKUP(A716,Amazon!A:A,Amazon!B:B,"N/A")</f>
        <v>N/A</v>
      </c>
      <c r="AF716" s="5" t="str">
        <f t="shared" si="229"/>
        <v>N/A</v>
      </c>
      <c r="AG716" s="5" t="str">
        <f t="shared" si="239"/>
        <v>N/A</v>
      </c>
      <c r="AH716" s="6" t="s">
        <v>36</v>
      </c>
      <c r="AI716" s="6" t="s">
        <v>36</v>
      </c>
      <c r="AJ716" s="6" t="s">
        <v>36</v>
      </c>
    </row>
    <row r="717" spans="1:36">
      <c r="A717" s="4">
        <v>45915</v>
      </c>
      <c r="B717" s="222" t="str">
        <f>_xlfn.XLOOKUP(A717,'USD RUB'!B:B,'USD RUB'!C:C,"N/A")</f>
        <v>N/A</v>
      </c>
      <c r="C717" s="222">
        <f>IFERROR(EXP(_xlfn.XLOOKUP(A717,'Bonds (CP)'!$A$4:$A$513,'Work Sheet'!$B$3:$B$512)/252)-1,"N/A")</f>
        <v>0.46822759021321736</v>
      </c>
      <c r="D717" s="222">
        <f>IFERROR(_xlfn.XLOOKUP($A717,Intel!$A$2:$A$502,Intel!$B$2:$B$502),"N/A")</f>
        <v>24.77</v>
      </c>
      <c r="E717" s="5" t="str">
        <f t="shared" si="220"/>
        <v>N/A</v>
      </c>
      <c r="F717" s="5" t="str">
        <f t="shared" si="230"/>
        <v>N/A</v>
      </c>
      <c r="G717" s="222">
        <f>IFERROR(_xlfn.XLOOKUP(A717,Apple!A:A,Apple!B:B),"N/A")</f>
        <v>236.7</v>
      </c>
      <c r="H717" s="5" t="str">
        <f t="shared" si="221"/>
        <v>N/A</v>
      </c>
      <c r="I717" s="5" t="str">
        <f t="shared" si="231"/>
        <v>N/A</v>
      </c>
      <c r="J717" s="222">
        <f>IFERROR(_xlfn.XLOOKUP(A717,Microsoft!A:A,Microsoft!B:B),"N/A")</f>
        <v>515.36</v>
      </c>
      <c r="K717" s="5" t="str">
        <f t="shared" si="222"/>
        <v>N/A</v>
      </c>
      <c r="L717" s="5" t="str">
        <f t="shared" si="232"/>
        <v>N/A</v>
      </c>
      <c r="M717" s="222">
        <f>IFERROR(_xlfn.XLOOKUP($A717,Cisco!A:A,Cisco!B:B),"N/A")</f>
        <v>67.02</v>
      </c>
      <c r="N717" s="5" t="str">
        <f t="shared" si="223"/>
        <v>N/A</v>
      </c>
      <c r="O717" s="5" t="str">
        <f t="shared" si="233"/>
        <v>N/A</v>
      </c>
      <c r="P717" s="222">
        <f>IFERROR(_xlfn.XLOOKUP($A717,Disney!A:A,Disney!B:B),"N/A")</f>
        <v>115.62</v>
      </c>
      <c r="Q717" s="5" t="str">
        <f t="shared" si="224"/>
        <v>N/A</v>
      </c>
      <c r="R717" s="5" t="str">
        <f t="shared" si="234"/>
        <v>N/A</v>
      </c>
      <c r="S717" s="222">
        <f>_xlfn.XLOOKUP(A717,FedEx!A:A,FedEx!B:B,"N/A")</f>
        <v>225.69</v>
      </c>
      <c r="T717" s="5" t="str">
        <f t="shared" si="225"/>
        <v>N/A</v>
      </c>
      <c r="U717" s="5" t="str">
        <f t="shared" si="235"/>
        <v>N/A</v>
      </c>
      <c r="V717" s="222">
        <f>_xlfn.XLOOKUP($A717,'General Motors'!A:A,'General Motors'!B:B,"N/A")</f>
        <v>58.95</v>
      </c>
      <c r="W717" s="5" t="str">
        <f t="shared" si="226"/>
        <v>N/A</v>
      </c>
      <c r="X717" s="5" t="str">
        <f t="shared" si="236"/>
        <v>N/A</v>
      </c>
      <c r="Y717" s="222">
        <f>_xlfn.XLOOKUP($A717,Chevron!A:A,Chevron!B:B,"N/A")</f>
        <v>157.31</v>
      </c>
      <c r="Z717" s="5" t="str">
        <f t="shared" si="227"/>
        <v>N/A</v>
      </c>
      <c r="AA717" s="5" t="str">
        <f t="shared" si="237"/>
        <v>N/A</v>
      </c>
      <c r="AB717" s="222">
        <f>_xlfn.XLOOKUP($A717,Boeing!A:A,Boeing!B:B,"N/A")</f>
        <v>215.75</v>
      </c>
      <c r="AC717" s="5" t="str">
        <f t="shared" si="228"/>
        <v>N/A</v>
      </c>
      <c r="AD717" s="5" t="str">
        <f t="shared" si="238"/>
        <v>N/A</v>
      </c>
      <c r="AE717" s="222">
        <f>_xlfn.XLOOKUP(A717,Amazon!A:A,Amazon!B:B,"N/A")</f>
        <v>231.43</v>
      </c>
      <c r="AF717" s="5" t="str">
        <f t="shared" si="229"/>
        <v>N/A</v>
      </c>
      <c r="AG717" s="5" t="str">
        <f t="shared" si="239"/>
        <v>N/A</v>
      </c>
      <c r="AH717" s="393">
        <v>6615.28</v>
      </c>
      <c r="AI717" s="6" t="s">
        <v>36</v>
      </c>
      <c r="AJ717" s="6" t="s">
        <v>36</v>
      </c>
    </row>
    <row r="718" spans="1:36">
      <c r="A718" s="4">
        <v>45916</v>
      </c>
      <c r="B718" s="222">
        <f>_xlfn.XLOOKUP(A718,'USD RUB'!B:B,'USD RUB'!C:C,"N/A")</f>
        <v>83.071799999999996</v>
      </c>
      <c r="C718" s="222">
        <f>IFERROR(EXP(_xlfn.XLOOKUP(A718,'Bonds (CP)'!$A$4:$A$513,'Work Sheet'!$B$3:$B$512)/252)-1,"N/A")</f>
        <v>0.46253064531847254</v>
      </c>
      <c r="D718" s="222">
        <f>IFERROR(_xlfn.XLOOKUP($A718,Intel!$A$2:$A$502,Intel!$B$2:$B$502),"N/A")</f>
        <v>25.27</v>
      </c>
      <c r="E718" s="5">
        <f t="shared" si="220"/>
        <v>2099.2243859999999</v>
      </c>
      <c r="F718" s="5" t="str">
        <f t="shared" si="230"/>
        <v>N/A</v>
      </c>
      <c r="G718" s="222">
        <f>IFERROR(_xlfn.XLOOKUP(A718,Apple!A:A,Apple!B:B),"N/A")</f>
        <v>238.15</v>
      </c>
      <c r="H718" s="5">
        <f t="shared" si="221"/>
        <v>19783.549169999998</v>
      </c>
      <c r="I718" s="5" t="str">
        <f t="shared" si="231"/>
        <v>N/A</v>
      </c>
      <c r="J718" s="222">
        <f>IFERROR(_xlfn.XLOOKUP(A718,Microsoft!A:A,Microsoft!B:B),"N/A")</f>
        <v>509.04</v>
      </c>
      <c r="K718" s="5">
        <f t="shared" si="222"/>
        <v>42286.869072000001</v>
      </c>
      <c r="L718" s="5" t="str">
        <f t="shared" si="232"/>
        <v>N/A</v>
      </c>
      <c r="M718" s="222">
        <f>IFERROR(_xlfn.XLOOKUP($A718,Cisco!A:A,Cisco!B:B),"N/A")</f>
        <v>66.930000000000007</v>
      </c>
      <c r="N718" s="5">
        <f t="shared" si="223"/>
        <v>5559.9955740000005</v>
      </c>
      <c r="O718" s="5" t="str">
        <f t="shared" si="233"/>
        <v>N/A</v>
      </c>
      <c r="P718" s="222">
        <f>IFERROR(_xlfn.XLOOKUP($A718,Disney!A:A,Disney!B:B),"N/A")</f>
        <v>115.23</v>
      </c>
      <c r="Q718" s="5">
        <f t="shared" si="224"/>
        <v>9572.3635140000006</v>
      </c>
      <c r="R718" s="5" t="str">
        <f t="shared" si="234"/>
        <v>N/A</v>
      </c>
      <c r="S718" s="222">
        <f>_xlfn.XLOOKUP(A718,FedEx!A:A,FedEx!B:B,"N/A")</f>
        <v>227.7</v>
      </c>
      <c r="T718" s="5">
        <f t="shared" si="225"/>
        <v>18915.448859999997</v>
      </c>
      <c r="U718" s="5" t="str">
        <f t="shared" si="235"/>
        <v>N/A</v>
      </c>
      <c r="V718" s="222">
        <f>_xlfn.XLOOKUP($A718,'General Motors'!A:A,'General Motors'!B:B,"N/A")</f>
        <v>58.46</v>
      </c>
      <c r="W718" s="5">
        <f t="shared" si="226"/>
        <v>4856.3774279999998</v>
      </c>
      <c r="X718" s="5" t="str">
        <f t="shared" si="236"/>
        <v>N/A</v>
      </c>
      <c r="Y718" s="222">
        <f>_xlfn.XLOOKUP($A718,Chevron!A:A,Chevron!B:B,"N/A")</f>
        <v>159.54</v>
      </c>
      <c r="Z718" s="5">
        <f t="shared" si="227"/>
        <v>13253.274971999999</v>
      </c>
      <c r="AA718" s="5" t="str">
        <f t="shared" si="237"/>
        <v>N/A</v>
      </c>
      <c r="AB718" s="222">
        <f>_xlfn.XLOOKUP($A718,Boeing!A:A,Boeing!B:B,"N/A")</f>
        <v>215.02</v>
      </c>
      <c r="AC718" s="5">
        <f t="shared" si="228"/>
        <v>17862.098436</v>
      </c>
      <c r="AD718" s="5" t="str">
        <f t="shared" si="238"/>
        <v>N/A</v>
      </c>
      <c r="AE718" s="222">
        <f>_xlfn.XLOOKUP(A718,Amazon!A:A,Amazon!B:B,"N/A")</f>
        <v>234.05</v>
      </c>
      <c r="AF718" s="5">
        <f t="shared" si="229"/>
        <v>19442.95479</v>
      </c>
      <c r="AG718" s="5" t="str">
        <f t="shared" si="239"/>
        <v>N/A</v>
      </c>
      <c r="AH718" s="393">
        <v>6606.76</v>
      </c>
      <c r="AI718" s="393">
        <v>548835.44539999997</v>
      </c>
      <c r="AJ718" s="6" t="s">
        <v>36</v>
      </c>
    </row>
    <row r="719" spans="1:36">
      <c r="A719" s="4">
        <v>45917</v>
      </c>
      <c r="B719" s="222">
        <f>_xlfn.XLOOKUP(A719,'USD RUB'!B:B,'USD RUB'!C:C,"N/A")</f>
        <v>82.835899999999995</v>
      </c>
      <c r="C719" s="222">
        <f>IFERROR(EXP(_xlfn.XLOOKUP(A719,'Bonds (CP)'!$A$4:$A$513,'Work Sheet'!$B$3:$B$512)/252)-1,"N/A")</f>
        <v>0.45238688891800916</v>
      </c>
      <c r="D719" s="222">
        <f>IFERROR(_xlfn.XLOOKUP($A719,Intel!$A$2:$A$502,Intel!$B$2:$B$502),"N/A")</f>
        <v>24.9</v>
      </c>
      <c r="E719" s="5">
        <f t="shared" si="220"/>
        <v>2062.6139099999996</v>
      </c>
      <c r="F719" s="5">
        <f t="shared" si="230"/>
        <v>-1.7440001290076612E-2</v>
      </c>
      <c r="G719" s="222">
        <f>IFERROR(_xlfn.XLOOKUP(A719,Apple!A:A,Apple!B:B),"N/A")</f>
        <v>238.99</v>
      </c>
      <c r="H719" s="5">
        <f t="shared" si="221"/>
        <v>19796.951741000001</v>
      </c>
      <c r="I719" s="5">
        <f t="shared" si="231"/>
        <v>6.7746039322025275E-4</v>
      </c>
      <c r="J719" s="222">
        <f>IFERROR(_xlfn.XLOOKUP(A719,Microsoft!A:A,Microsoft!B:B),"N/A")</f>
        <v>510.02</v>
      </c>
      <c r="K719" s="5">
        <f t="shared" si="222"/>
        <v>42247.965717999999</v>
      </c>
      <c r="L719" s="5">
        <f t="shared" si="232"/>
        <v>-9.199866259609335E-4</v>
      </c>
      <c r="M719" s="222">
        <f>IFERROR(_xlfn.XLOOKUP($A719,Cisco!A:A,Cisco!B:B),"N/A")</f>
        <v>67.72</v>
      </c>
      <c r="N719" s="5">
        <f t="shared" si="223"/>
        <v>5609.647148</v>
      </c>
      <c r="O719" s="5">
        <f t="shared" si="233"/>
        <v>8.9301463174149553E-3</v>
      </c>
      <c r="P719" s="222">
        <f>IFERROR(_xlfn.XLOOKUP($A719,Disney!A:A,Disney!B:B),"N/A")</f>
        <v>116.1</v>
      </c>
      <c r="Q719" s="5">
        <f t="shared" si="224"/>
        <v>9617.2479899999998</v>
      </c>
      <c r="R719" s="5">
        <f t="shared" si="234"/>
        <v>4.6889648449262022E-3</v>
      </c>
      <c r="S719" s="222">
        <f>_xlfn.XLOOKUP(A719,FedEx!A:A,FedEx!B:B,"N/A")</f>
        <v>225.78</v>
      </c>
      <c r="T719" s="5">
        <f t="shared" si="225"/>
        <v>18702.689501999997</v>
      </c>
      <c r="U719" s="5">
        <f t="shared" si="235"/>
        <v>-1.1247914843295903E-2</v>
      </c>
      <c r="V719" s="222">
        <f>_xlfn.XLOOKUP($A719,'General Motors'!A:A,'General Motors'!B:B,"N/A")</f>
        <v>58.73</v>
      </c>
      <c r="W719" s="5">
        <f t="shared" si="226"/>
        <v>4864.9524069999998</v>
      </c>
      <c r="X719" s="5">
        <f t="shared" si="236"/>
        <v>1.7657151090770817E-3</v>
      </c>
      <c r="Y719" s="222">
        <f>_xlfn.XLOOKUP($A719,Chevron!A:A,Chevron!B:B,"N/A")</f>
        <v>160.09</v>
      </c>
      <c r="Z719" s="5">
        <f t="shared" si="227"/>
        <v>13261.199230999999</v>
      </c>
      <c r="AA719" s="5">
        <f t="shared" si="237"/>
        <v>5.9790949910420998E-4</v>
      </c>
      <c r="AB719" s="222">
        <f>_xlfn.XLOOKUP($A719,Boeing!A:A,Boeing!B:B,"N/A")</f>
        <v>214.63</v>
      </c>
      <c r="AC719" s="5">
        <f t="shared" si="228"/>
        <v>17779.069217</v>
      </c>
      <c r="AD719" s="5">
        <f t="shared" si="238"/>
        <v>-4.6483462901906192E-3</v>
      </c>
      <c r="AE719" s="222">
        <f>_xlfn.XLOOKUP(A719,Amazon!A:A,Amazon!B:B,"N/A")</f>
        <v>231.62</v>
      </c>
      <c r="AF719" s="5">
        <f t="shared" si="229"/>
        <v>19186.451158</v>
      </c>
      <c r="AG719" s="5">
        <f t="shared" si="239"/>
        <v>-1.3192626057636381E-2</v>
      </c>
      <c r="AH719" s="393">
        <v>6600.35</v>
      </c>
      <c r="AI719" s="393">
        <v>546745.93259999994</v>
      </c>
      <c r="AJ719" s="393">
        <v>-3.8072000000000002E-3</v>
      </c>
    </row>
    <row r="720" spans="1:36">
      <c r="A720" s="4">
        <v>45918</v>
      </c>
      <c r="B720" s="222">
        <f>_xlfn.XLOOKUP(A720,'USD RUB'!B:B,'USD RUB'!C:C,"N/A")</f>
        <v>82.998699999999999</v>
      </c>
      <c r="C720" s="222">
        <f>IFERROR(EXP(_xlfn.XLOOKUP(A720,'Bonds (CP)'!$A$4:$A$513,'Work Sheet'!$B$3:$B$512)/252)-1,"N/A")</f>
        <v>0.43510112549995839</v>
      </c>
      <c r="D720" s="222">
        <f>IFERROR(_xlfn.XLOOKUP($A720,Intel!$A$2:$A$502,Intel!$B$2:$B$502),"N/A")</f>
        <v>30.57</v>
      </c>
      <c r="E720" s="5">
        <f t="shared" si="220"/>
        <v>2537.2702589999999</v>
      </c>
      <c r="F720" s="5">
        <f t="shared" si="230"/>
        <v>0.23012370211349942</v>
      </c>
      <c r="G720" s="222">
        <f>IFERROR(_xlfn.XLOOKUP(A720,Apple!A:A,Apple!B:B),"N/A")</f>
        <v>237.88</v>
      </c>
      <c r="H720" s="5">
        <f t="shared" si="221"/>
        <v>19743.730756000001</v>
      </c>
      <c r="I720" s="5">
        <f t="shared" si="231"/>
        <v>-2.6883424123208544E-3</v>
      </c>
      <c r="J720" s="222">
        <f>IFERROR(_xlfn.XLOOKUP(A720,Microsoft!A:A,Microsoft!B:B),"N/A")</f>
        <v>508.45</v>
      </c>
      <c r="K720" s="5">
        <f t="shared" si="222"/>
        <v>42200.689014999996</v>
      </c>
      <c r="L720" s="5">
        <f t="shared" si="232"/>
        <v>-1.1190290987160845E-3</v>
      </c>
      <c r="M720" s="222">
        <f>IFERROR(_xlfn.XLOOKUP($A720,Cisco!A:A,Cisco!B:B),"N/A")</f>
        <v>68.680000000000007</v>
      </c>
      <c r="N720" s="5">
        <f t="shared" si="223"/>
        <v>5700.3507160000008</v>
      </c>
      <c r="O720" s="5">
        <f t="shared" si="233"/>
        <v>1.6169210933764111E-2</v>
      </c>
      <c r="P720" s="222">
        <f>IFERROR(_xlfn.XLOOKUP($A720,Disney!A:A,Disney!B:B),"N/A")</f>
        <v>114.86</v>
      </c>
      <c r="Q720" s="5">
        <f t="shared" si="224"/>
        <v>9533.2306819999994</v>
      </c>
      <c r="R720" s="5">
        <f t="shared" si="234"/>
        <v>-8.7361070534275331E-3</v>
      </c>
      <c r="S720" s="222">
        <f>_xlfn.XLOOKUP(A720,FedEx!A:A,FedEx!B:B,"N/A")</f>
        <v>226.5</v>
      </c>
      <c r="T720" s="5">
        <f t="shared" si="225"/>
        <v>18799.205549999999</v>
      </c>
      <c r="U720" s="5">
        <f t="shared" si="235"/>
        <v>5.1605437811326205E-3</v>
      </c>
      <c r="V720" s="222">
        <f>_xlfn.XLOOKUP($A720,'General Motors'!A:A,'General Motors'!B:B,"N/A")</f>
        <v>59.26</v>
      </c>
      <c r="W720" s="5">
        <f t="shared" si="226"/>
        <v>4918.5029619999996</v>
      </c>
      <c r="X720" s="5">
        <f t="shared" si="236"/>
        <v>1.1007416007389415E-2</v>
      </c>
      <c r="Y720" s="222">
        <f>_xlfn.XLOOKUP($A720,Chevron!A:A,Chevron!B:B,"N/A")</f>
        <v>158.84</v>
      </c>
      <c r="Z720" s="5">
        <f t="shared" si="227"/>
        <v>13183.513508</v>
      </c>
      <c r="AA720" s="5">
        <f t="shared" si="237"/>
        <v>-5.8581220029028103E-3</v>
      </c>
      <c r="AB720" s="222">
        <f>_xlfn.XLOOKUP($A720,Boeing!A:A,Boeing!B:B,"N/A")</f>
        <v>215.66</v>
      </c>
      <c r="AC720" s="5">
        <f t="shared" si="228"/>
        <v>17899.499641999999</v>
      </c>
      <c r="AD720" s="5">
        <f t="shared" si="238"/>
        <v>6.7737193398653694E-3</v>
      </c>
      <c r="AE720" s="222">
        <f>_xlfn.XLOOKUP(A720,Amazon!A:A,Amazon!B:B,"N/A")</f>
        <v>231.23</v>
      </c>
      <c r="AF720" s="5">
        <f t="shared" si="229"/>
        <v>19191.789400999998</v>
      </c>
      <c r="AG720" s="5">
        <f t="shared" si="239"/>
        <v>2.7822982770686622E-4</v>
      </c>
      <c r="AH720" s="393">
        <v>6631.96</v>
      </c>
      <c r="AI720" s="393">
        <v>550444.05850000004</v>
      </c>
      <c r="AJ720" s="393">
        <v>6.7638799999999999E-3</v>
      </c>
    </row>
    <row r="721" spans="1:36">
      <c r="A721" s="4">
        <v>45919</v>
      </c>
      <c r="B721" s="222">
        <f>_xlfn.XLOOKUP(A721,'USD RUB'!B:B,'USD RUB'!C:C,"N/A")</f>
        <v>83.172499999999999</v>
      </c>
      <c r="C721" s="222">
        <f>IFERROR(EXP(_xlfn.XLOOKUP(A721,'Bonds (CP)'!$A$4:$A$513,'Work Sheet'!$B$3:$B$512)/252)-1,"N/A")</f>
        <v>0.4309987385358558</v>
      </c>
      <c r="D721" s="222">
        <f>IFERROR(_xlfn.XLOOKUP($A721,Intel!$A$2:$A$502,Intel!$B$2:$B$502),"N/A")</f>
        <v>29.58</v>
      </c>
      <c r="E721" s="5">
        <f t="shared" si="220"/>
        <v>2460.2425499999999</v>
      </c>
      <c r="F721" s="5">
        <f t="shared" si="230"/>
        <v>-3.0358495996543278E-2</v>
      </c>
      <c r="G721" s="222">
        <f>IFERROR(_xlfn.XLOOKUP(A721,Apple!A:A,Apple!B:B),"N/A")</f>
        <v>245.5</v>
      </c>
      <c r="H721" s="5">
        <f t="shared" si="221"/>
        <v>20418.848750000001</v>
      </c>
      <c r="I721" s="5">
        <f t="shared" si="231"/>
        <v>3.4194043787536765E-2</v>
      </c>
      <c r="J721" s="222">
        <f>IFERROR(_xlfn.XLOOKUP(A721,Microsoft!A:A,Microsoft!B:B),"N/A")</f>
        <v>517.92999999999995</v>
      </c>
      <c r="K721" s="5">
        <f t="shared" si="222"/>
        <v>43077.532924999992</v>
      </c>
      <c r="L721" s="5">
        <f t="shared" si="232"/>
        <v>2.0777952456850324E-2</v>
      </c>
      <c r="M721" s="222">
        <f>IFERROR(_xlfn.XLOOKUP($A721,Cisco!A:A,Cisco!B:B),"N/A")</f>
        <v>68.209999999999994</v>
      </c>
      <c r="N721" s="5">
        <f t="shared" si="223"/>
        <v>5673.1962249999997</v>
      </c>
      <c r="O721" s="5">
        <f t="shared" si="233"/>
        <v>-4.7636526861027928E-3</v>
      </c>
      <c r="P721" s="222">
        <f>IFERROR(_xlfn.XLOOKUP($A721,Disney!A:A,Disney!B:B),"N/A")</f>
        <v>113.76</v>
      </c>
      <c r="Q721" s="5">
        <f t="shared" si="224"/>
        <v>9461.7036000000007</v>
      </c>
      <c r="R721" s="5">
        <f t="shared" si="234"/>
        <v>-7.502921557856701E-3</v>
      </c>
      <c r="S721" s="222">
        <f>_xlfn.XLOOKUP(A721,FedEx!A:A,FedEx!B:B,"N/A")</f>
        <v>231.75</v>
      </c>
      <c r="T721" s="5">
        <f t="shared" si="225"/>
        <v>19275.226875</v>
      </c>
      <c r="U721" s="5">
        <f t="shared" si="235"/>
        <v>2.5321353273888736E-2</v>
      </c>
      <c r="V721" s="222">
        <f>_xlfn.XLOOKUP($A721,'General Motors'!A:A,'General Motors'!B:B,"N/A")</f>
        <v>58.98</v>
      </c>
      <c r="W721" s="5">
        <f t="shared" si="226"/>
        <v>4905.5140499999998</v>
      </c>
      <c r="X721" s="5">
        <f t="shared" si="236"/>
        <v>-2.6408263043351532E-3</v>
      </c>
      <c r="Y721" s="222">
        <f>_xlfn.XLOOKUP($A721,Chevron!A:A,Chevron!B:B,"N/A")</f>
        <v>156.21</v>
      </c>
      <c r="Z721" s="5">
        <f t="shared" si="227"/>
        <v>12992.376225</v>
      </c>
      <c r="AA721" s="5">
        <f t="shared" si="237"/>
        <v>-1.4498205116869167E-2</v>
      </c>
      <c r="AB721" s="222">
        <f>_xlfn.XLOOKUP($A721,Boeing!A:A,Boeing!B:B,"N/A")</f>
        <v>215.65</v>
      </c>
      <c r="AC721" s="5">
        <f t="shared" si="228"/>
        <v>17936.149625000002</v>
      </c>
      <c r="AD721" s="5">
        <f t="shared" si="238"/>
        <v>2.0475423186694375E-3</v>
      </c>
      <c r="AE721" s="222">
        <f>_xlfn.XLOOKUP(A721,Amazon!A:A,Amazon!B:B,"N/A")</f>
        <v>231.48</v>
      </c>
      <c r="AF721" s="5">
        <f t="shared" si="229"/>
        <v>19252.7703</v>
      </c>
      <c r="AG721" s="5">
        <f t="shared" si="239"/>
        <v>3.1774472784087404E-3</v>
      </c>
      <c r="AH721" s="393">
        <v>6664.36</v>
      </c>
      <c r="AI721" s="393">
        <v>554291.48210000002</v>
      </c>
      <c r="AJ721" s="393">
        <v>6.9896699999999999E-3</v>
      </c>
    </row>
    <row r="722" spans="1:36">
      <c r="A722" s="4">
        <v>45920</v>
      </c>
      <c r="B722" s="222">
        <f>_xlfn.XLOOKUP(A722,'USD RUB'!B:B,'USD RUB'!C:C,"N/A")</f>
        <v>83.590400000000002</v>
      </c>
      <c r="C722" s="222" t="str">
        <f>IFERROR(EXP(_xlfn.XLOOKUP(A722,'Bonds (CP)'!$A$4:$A$513,'Work Sheet'!$B$3:$B$512)/252)-1,"N/A")</f>
        <v>N/A</v>
      </c>
      <c r="D722" s="222" t="str">
        <f>IFERROR(_xlfn.XLOOKUP($A722,Intel!$A$2:$A$502,Intel!$B$2:$B$502),"N/A")</f>
        <v>N/A</v>
      </c>
      <c r="E722" s="5" t="str">
        <f t="shared" si="220"/>
        <v>N/A</v>
      </c>
      <c r="F722" s="5" t="str">
        <f t="shared" si="230"/>
        <v>N/A</v>
      </c>
      <c r="G722" s="222" t="str">
        <f>IFERROR(_xlfn.XLOOKUP(A722,Apple!A:A,Apple!B:B),"N/A")</f>
        <v>N/A</v>
      </c>
      <c r="H722" s="5" t="str">
        <f t="shared" si="221"/>
        <v>N/A</v>
      </c>
      <c r="I722" s="5" t="str">
        <f t="shared" si="231"/>
        <v>N/A</v>
      </c>
      <c r="J722" s="222" t="str">
        <f>IFERROR(_xlfn.XLOOKUP(A722,Microsoft!A:A,Microsoft!B:B),"N/A")</f>
        <v>N/A</v>
      </c>
      <c r="K722" s="5" t="str">
        <f t="shared" si="222"/>
        <v>N/A</v>
      </c>
      <c r="L722" s="5" t="str">
        <f t="shared" si="232"/>
        <v>N/A</v>
      </c>
      <c r="M722" s="222" t="str">
        <f>IFERROR(_xlfn.XLOOKUP($A722,Cisco!A:A,Cisco!B:B),"N/A")</f>
        <v>N/A</v>
      </c>
      <c r="N722" s="5" t="str">
        <f t="shared" si="223"/>
        <v>N/A</v>
      </c>
      <c r="O722" s="5" t="str">
        <f t="shared" si="233"/>
        <v>N/A</v>
      </c>
      <c r="P722" s="222" t="str">
        <f>IFERROR(_xlfn.XLOOKUP($A722,Disney!A:A,Disney!B:B),"N/A")</f>
        <v>N/A</v>
      </c>
      <c r="Q722" s="5" t="str">
        <f t="shared" si="224"/>
        <v>N/A</v>
      </c>
      <c r="R722" s="5" t="str">
        <f t="shared" si="234"/>
        <v>N/A</v>
      </c>
      <c r="S722" s="222" t="str">
        <f>_xlfn.XLOOKUP(A722,FedEx!A:A,FedEx!B:B,"N/A")</f>
        <v>N/A</v>
      </c>
      <c r="T722" s="5" t="str">
        <f t="shared" si="225"/>
        <v>N/A</v>
      </c>
      <c r="U722" s="5" t="str">
        <f t="shared" si="235"/>
        <v>N/A</v>
      </c>
      <c r="V722" s="222" t="str">
        <f>_xlfn.XLOOKUP($A722,'General Motors'!A:A,'General Motors'!B:B,"N/A")</f>
        <v>N/A</v>
      </c>
      <c r="W722" s="5" t="str">
        <f t="shared" si="226"/>
        <v>N/A</v>
      </c>
      <c r="X722" s="5" t="str">
        <f t="shared" si="236"/>
        <v>N/A</v>
      </c>
      <c r="Y722" s="222" t="str">
        <f>_xlfn.XLOOKUP($A722,Chevron!A:A,Chevron!B:B,"N/A")</f>
        <v>N/A</v>
      </c>
      <c r="Z722" s="5" t="str">
        <f t="shared" si="227"/>
        <v>N/A</v>
      </c>
      <c r="AA722" s="5" t="str">
        <f t="shared" si="237"/>
        <v>N/A</v>
      </c>
      <c r="AB722" s="222" t="str">
        <f>_xlfn.XLOOKUP($A722,Boeing!A:A,Boeing!B:B,"N/A")</f>
        <v>N/A</v>
      </c>
      <c r="AC722" s="5" t="str">
        <f t="shared" si="228"/>
        <v>N/A</v>
      </c>
      <c r="AD722" s="5" t="str">
        <f t="shared" si="238"/>
        <v>N/A</v>
      </c>
      <c r="AE722" s="222" t="str">
        <f>_xlfn.XLOOKUP(A722,Amazon!A:A,Amazon!B:B,"N/A")</f>
        <v>N/A</v>
      </c>
      <c r="AF722" s="5" t="str">
        <f t="shared" si="229"/>
        <v>N/A</v>
      </c>
      <c r="AG722" s="5" t="str">
        <f t="shared" si="239"/>
        <v>N/A</v>
      </c>
      <c r="AH722" s="6" t="s">
        <v>36</v>
      </c>
      <c r="AI722" s="6" t="s">
        <v>36</v>
      </c>
      <c r="AJ722" s="6" t="s">
        <v>36</v>
      </c>
    </row>
    <row r="723" spans="1:36">
      <c r="A723" s="4">
        <v>45921</v>
      </c>
      <c r="B723" s="222" t="str">
        <f>_xlfn.XLOOKUP(A723,'USD RUB'!B:B,'USD RUB'!C:C,"N/A")</f>
        <v>N/A</v>
      </c>
      <c r="C723" s="222" t="str">
        <f>IFERROR(EXP(_xlfn.XLOOKUP(A723,'Bonds (CP)'!$A$4:$A$513,'Work Sheet'!$B$3:$B$512)/252)-1,"N/A")</f>
        <v>N/A</v>
      </c>
      <c r="D723" s="222" t="str">
        <f>IFERROR(_xlfn.XLOOKUP($A723,Intel!$A$2:$A$502,Intel!$B$2:$B$502),"N/A")</f>
        <v>N/A</v>
      </c>
      <c r="E723" s="5" t="str">
        <f t="shared" si="220"/>
        <v>N/A</v>
      </c>
      <c r="F723" s="5" t="str">
        <f t="shared" si="230"/>
        <v>N/A</v>
      </c>
      <c r="G723" s="222" t="str">
        <f>IFERROR(_xlfn.XLOOKUP(A723,Apple!A:A,Apple!B:B),"N/A")</f>
        <v>N/A</v>
      </c>
      <c r="H723" s="5" t="str">
        <f t="shared" si="221"/>
        <v>N/A</v>
      </c>
      <c r="I723" s="5" t="str">
        <f t="shared" si="231"/>
        <v>N/A</v>
      </c>
      <c r="J723" s="222" t="str">
        <f>IFERROR(_xlfn.XLOOKUP(A723,Microsoft!A:A,Microsoft!B:B),"N/A")</f>
        <v>N/A</v>
      </c>
      <c r="K723" s="5" t="str">
        <f t="shared" si="222"/>
        <v>N/A</v>
      </c>
      <c r="L723" s="5" t="str">
        <f t="shared" si="232"/>
        <v>N/A</v>
      </c>
      <c r="M723" s="222" t="str">
        <f>IFERROR(_xlfn.XLOOKUP($A723,Cisco!A:A,Cisco!B:B),"N/A")</f>
        <v>N/A</v>
      </c>
      <c r="N723" s="5" t="str">
        <f t="shared" si="223"/>
        <v>N/A</v>
      </c>
      <c r="O723" s="5" t="str">
        <f t="shared" si="233"/>
        <v>N/A</v>
      </c>
      <c r="P723" s="222" t="str">
        <f>IFERROR(_xlfn.XLOOKUP($A723,Disney!A:A,Disney!B:B),"N/A")</f>
        <v>N/A</v>
      </c>
      <c r="Q723" s="5" t="str">
        <f t="shared" si="224"/>
        <v>N/A</v>
      </c>
      <c r="R723" s="5" t="str">
        <f t="shared" si="234"/>
        <v>N/A</v>
      </c>
      <c r="S723" s="222" t="str">
        <f>_xlfn.XLOOKUP(A723,FedEx!A:A,FedEx!B:B,"N/A")</f>
        <v>N/A</v>
      </c>
      <c r="T723" s="5" t="str">
        <f t="shared" si="225"/>
        <v>N/A</v>
      </c>
      <c r="U723" s="5" t="str">
        <f t="shared" si="235"/>
        <v>N/A</v>
      </c>
      <c r="V723" s="222" t="str">
        <f>_xlfn.XLOOKUP($A723,'General Motors'!A:A,'General Motors'!B:B,"N/A")</f>
        <v>N/A</v>
      </c>
      <c r="W723" s="5" t="str">
        <f t="shared" si="226"/>
        <v>N/A</v>
      </c>
      <c r="X723" s="5" t="str">
        <f t="shared" si="236"/>
        <v>N/A</v>
      </c>
      <c r="Y723" s="222" t="str">
        <f>_xlfn.XLOOKUP($A723,Chevron!A:A,Chevron!B:B,"N/A")</f>
        <v>N/A</v>
      </c>
      <c r="Z723" s="5" t="str">
        <f t="shared" si="227"/>
        <v>N/A</v>
      </c>
      <c r="AA723" s="5" t="str">
        <f t="shared" si="237"/>
        <v>N/A</v>
      </c>
      <c r="AB723" s="222" t="str">
        <f>_xlfn.XLOOKUP($A723,Boeing!A:A,Boeing!B:B,"N/A")</f>
        <v>N/A</v>
      </c>
      <c r="AC723" s="5" t="str">
        <f t="shared" si="228"/>
        <v>N/A</v>
      </c>
      <c r="AD723" s="5" t="str">
        <f t="shared" si="238"/>
        <v>N/A</v>
      </c>
      <c r="AE723" s="222" t="str">
        <f>_xlfn.XLOOKUP(A723,Amazon!A:A,Amazon!B:B,"N/A")</f>
        <v>N/A</v>
      </c>
      <c r="AF723" s="5" t="str">
        <f t="shared" si="229"/>
        <v>N/A</v>
      </c>
      <c r="AG723" s="5" t="str">
        <f t="shared" si="239"/>
        <v>N/A</v>
      </c>
      <c r="AH723" s="6" t="s">
        <v>36</v>
      </c>
      <c r="AI723" s="6" t="s">
        <v>36</v>
      </c>
      <c r="AJ723" s="6" t="s">
        <v>36</v>
      </c>
    </row>
    <row r="724" spans="1:36">
      <c r="A724" s="4">
        <v>45922</v>
      </c>
      <c r="B724" s="222" t="str">
        <f>_xlfn.XLOOKUP(A724,'USD RUB'!B:B,'USD RUB'!C:C,"N/A")</f>
        <v>N/A</v>
      </c>
      <c r="C724" s="222" t="str">
        <f>IFERROR(EXP(_xlfn.XLOOKUP(A724,'Bonds (CP)'!$A$4:$A$513,'Work Sheet'!$B$3:$B$512)/252)-1,"N/A")</f>
        <v>N/A</v>
      </c>
      <c r="D724" s="222">
        <f>IFERROR(_xlfn.XLOOKUP($A724,Intel!$A$2:$A$502,Intel!$B$2:$B$502),"N/A")</f>
        <v>28.76</v>
      </c>
      <c r="E724" s="5" t="str">
        <f t="shared" si="220"/>
        <v>N/A</v>
      </c>
      <c r="F724" s="5" t="str">
        <f t="shared" si="230"/>
        <v>N/A</v>
      </c>
      <c r="G724" s="222">
        <f>IFERROR(_xlfn.XLOOKUP(A724,Apple!A:A,Apple!B:B),"N/A")</f>
        <v>256.08</v>
      </c>
      <c r="H724" s="5" t="str">
        <f t="shared" si="221"/>
        <v>N/A</v>
      </c>
      <c r="I724" s="5" t="str">
        <f t="shared" si="231"/>
        <v>N/A</v>
      </c>
      <c r="J724" s="222">
        <f>IFERROR(_xlfn.XLOOKUP(A724,Microsoft!A:A,Microsoft!B:B),"N/A")</f>
        <v>514.45000000000005</v>
      </c>
      <c r="K724" s="5" t="str">
        <f t="shared" si="222"/>
        <v>N/A</v>
      </c>
      <c r="L724" s="5" t="str">
        <f t="shared" si="232"/>
        <v>N/A</v>
      </c>
      <c r="M724" s="222">
        <f>IFERROR(_xlfn.XLOOKUP($A724,Cisco!A:A,Cisco!B:B),"N/A")</f>
        <v>67.75</v>
      </c>
      <c r="N724" s="5" t="str">
        <f t="shared" si="223"/>
        <v>N/A</v>
      </c>
      <c r="O724" s="5" t="str">
        <f t="shared" si="233"/>
        <v>N/A</v>
      </c>
      <c r="P724" s="222">
        <f>IFERROR(_xlfn.XLOOKUP($A724,Disney!A:A,Disney!B:B),"N/A")</f>
        <v>112.56</v>
      </c>
      <c r="Q724" s="5" t="str">
        <f t="shared" si="224"/>
        <v>N/A</v>
      </c>
      <c r="R724" s="5" t="str">
        <f t="shared" si="234"/>
        <v>N/A</v>
      </c>
      <c r="S724" s="222">
        <f>_xlfn.XLOOKUP(A724,FedEx!A:A,FedEx!B:B,"N/A")</f>
        <v>230.12</v>
      </c>
      <c r="T724" s="5" t="str">
        <f t="shared" si="225"/>
        <v>N/A</v>
      </c>
      <c r="U724" s="5" t="str">
        <f t="shared" si="235"/>
        <v>N/A</v>
      </c>
      <c r="V724" s="222">
        <f>_xlfn.XLOOKUP($A724,'General Motors'!A:A,'General Motors'!B:B,"N/A")</f>
        <v>58.88</v>
      </c>
      <c r="W724" s="5" t="str">
        <f t="shared" si="226"/>
        <v>N/A</v>
      </c>
      <c r="X724" s="5" t="str">
        <f t="shared" si="236"/>
        <v>N/A</v>
      </c>
      <c r="Y724" s="222">
        <f>_xlfn.XLOOKUP($A724,Chevron!A:A,Chevron!B:B,"N/A")</f>
        <v>156.05000000000001</v>
      </c>
      <c r="Z724" s="5" t="str">
        <f t="shared" si="227"/>
        <v>N/A</v>
      </c>
      <c r="AA724" s="5" t="str">
        <f t="shared" si="237"/>
        <v>N/A</v>
      </c>
      <c r="AB724" s="222">
        <f>_xlfn.XLOOKUP($A724,Boeing!A:A,Boeing!B:B,"N/A")</f>
        <v>212.09</v>
      </c>
      <c r="AC724" s="5" t="str">
        <f t="shared" si="228"/>
        <v>N/A</v>
      </c>
      <c r="AD724" s="5" t="str">
        <f t="shared" si="238"/>
        <v>N/A</v>
      </c>
      <c r="AE724" s="222">
        <f>_xlfn.XLOOKUP(A724,Amazon!A:A,Amazon!B:B,"N/A")</f>
        <v>227.63</v>
      </c>
      <c r="AF724" s="5" t="str">
        <f t="shared" si="229"/>
        <v>N/A</v>
      </c>
      <c r="AG724" s="5" t="str">
        <f t="shared" si="239"/>
        <v>N/A</v>
      </c>
      <c r="AH724" s="393">
        <v>6693.75</v>
      </c>
      <c r="AI724" s="6" t="s">
        <v>36</v>
      </c>
      <c r="AJ724" s="6" t="s">
        <v>36</v>
      </c>
    </row>
    <row r="725" spans="1:36">
      <c r="A725" s="4">
        <v>45923</v>
      </c>
      <c r="B725" s="222">
        <f>_xlfn.XLOOKUP(A725,'USD RUB'!B:B,'USD RUB'!C:C,"N/A")</f>
        <v>84.018600000000006</v>
      </c>
      <c r="C725" s="222" t="str">
        <f>IFERROR(EXP(_xlfn.XLOOKUP(A725,'Bonds (CP)'!$A$4:$A$513,'Work Sheet'!$B$3:$B$512)/252)-1,"N/A")</f>
        <v>N/A</v>
      </c>
      <c r="D725" s="222">
        <f>IFERROR(_xlfn.XLOOKUP($A725,Intel!$A$2:$A$502,Intel!$B$2:$B$502),"N/A")</f>
        <v>29.34</v>
      </c>
      <c r="E725" s="5">
        <f t="shared" si="220"/>
        <v>2465.105724</v>
      </c>
      <c r="F725" s="5" t="str">
        <f t="shared" si="230"/>
        <v>N/A</v>
      </c>
      <c r="G725" s="222">
        <f>IFERROR(_xlfn.XLOOKUP(A725,Apple!A:A,Apple!B:B),"N/A")</f>
        <v>254.43</v>
      </c>
      <c r="H725" s="5">
        <f t="shared" si="221"/>
        <v>21376.852398000003</v>
      </c>
      <c r="I725" s="5" t="str">
        <f t="shared" si="231"/>
        <v>N/A</v>
      </c>
      <c r="J725" s="222">
        <f>IFERROR(_xlfn.XLOOKUP(A725,Microsoft!A:A,Microsoft!B:B),"N/A")</f>
        <v>509.23</v>
      </c>
      <c r="K725" s="5">
        <f t="shared" si="222"/>
        <v>42784.791678000001</v>
      </c>
      <c r="L725" s="5" t="str">
        <f t="shared" si="232"/>
        <v>N/A</v>
      </c>
      <c r="M725" s="222">
        <f>IFERROR(_xlfn.XLOOKUP($A725,Cisco!A:A,Cisco!B:B),"N/A")</f>
        <v>67.540000000000006</v>
      </c>
      <c r="N725" s="5">
        <f t="shared" si="223"/>
        <v>5674.6162440000007</v>
      </c>
      <c r="O725" s="5" t="str">
        <f t="shared" si="233"/>
        <v>N/A</v>
      </c>
      <c r="P725" s="222">
        <f>IFERROR(_xlfn.XLOOKUP($A725,Disney!A:A,Disney!B:B),"N/A")</f>
        <v>112.25</v>
      </c>
      <c r="Q725" s="5">
        <f t="shared" si="224"/>
        <v>9431.0878499999999</v>
      </c>
      <c r="R725" s="5" t="str">
        <f t="shared" si="234"/>
        <v>N/A</v>
      </c>
      <c r="S725" s="222">
        <f>_xlfn.XLOOKUP(A725,FedEx!A:A,FedEx!B:B,"N/A")</f>
        <v>233.7</v>
      </c>
      <c r="T725" s="5">
        <f t="shared" si="225"/>
        <v>19635.146820000002</v>
      </c>
      <c r="U725" s="5" t="str">
        <f t="shared" si="235"/>
        <v>N/A</v>
      </c>
      <c r="V725" s="222">
        <f>_xlfn.XLOOKUP($A725,'General Motors'!A:A,'General Motors'!B:B,"N/A")</f>
        <v>58.58</v>
      </c>
      <c r="W725" s="5">
        <f t="shared" si="226"/>
        <v>4921.8095880000001</v>
      </c>
      <c r="X725" s="5" t="str">
        <f t="shared" si="236"/>
        <v>N/A</v>
      </c>
      <c r="Y725" s="222">
        <f>_xlfn.XLOOKUP($A725,Chevron!A:A,Chevron!B:B,"N/A")</f>
        <v>157.41999999999999</v>
      </c>
      <c r="Z725" s="5">
        <f t="shared" si="227"/>
        <v>13226.208011999999</v>
      </c>
      <c r="AA725" s="5" t="str">
        <f t="shared" si="237"/>
        <v>N/A</v>
      </c>
      <c r="AB725" s="222">
        <f>_xlfn.XLOOKUP($A725,Boeing!A:A,Boeing!B:B,"N/A")</f>
        <v>216.34</v>
      </c>
      <c r="AC725" s="5">
        <f t="shared" si="228"/>
        <v>18176.583924000002</v>
      </c>
      <c r="AD725" s="5" t="str">
        <f t="shared" si="238"/>
        <v>N/A</v>
      </c>
      <c r="AE725" s="222">
        <f>_xlfn.XLOOKUP(A725,Amazon!A:A,Amazon!B:B,"N/A")</f>
        <v>220.71</v>
      </c>
      <c r="AF725" s="5">
        <f t="shared" si="229"/>
        <v>18543.745206000003</v>
      </c>
      <c r="AG725" s="5" t="str">
        <f t="shared" si="239"/>
        <v>N/A</v>
      </c>
      <c r="AH725" s="393">
        <v>6656.92</v>
      </c>
      <c r="AI725" s="393">
        <v>559305.09869999997</v>
      </c>
      <c r="AJ725" s="6" t="s">
        <v>36</v>
      </c>
    </row>
    <row r="726" spans="1:36">
      <c r="A726" s="4">
        <v>45924</v>
      </c>
      <c r="B726" s="222">
        <f>_xlfn.XLOOKUP(A726,'USD RUB'!B:B,'USD RUB'!C:C,"N/A")</f>
        <v>83.3506</v>
      </c>
      <c r="C726" s="222">
        <f>IFERROR(EXP(_xlfn.XLOOKUP(A726,'Bonds (CP)'!$A$4:$A$513,'Work Sheet'!$B$3:$B$512)/252)-1,"N/A")</f>
        <v>0.43740026600369597</v>
      </c>
      <c r="D726" s="222">
        <f>IFERROR(_xlfn.XLOOKUP($A726,Intel!$A$2:$A$502,Intel!$B$2:$B$502),"N/A")</f>
        <v>31.22</v>
      </c>
      <c r="E726" s="5">
        <f t="shared" si="220"/>
        <v>2602.2057319999999</v>
      </c>
      <c r="F726" s="5">
        <f t="shared" si="230"/>
        <v>5.5616279117446821E-2</v>
      </c>
      <c r="G726" s="222">
        <f>IFERROR(_xlfn.XLOOKUP(A726,Apple!A:A,Apple!B:B),"N/A")</f>
        <v>252.31</v>
      </c>
      <c r="H726" s="5">
        <f t="shared" si="221"/>
        <v>21030.189886</v>
      </c>
      <c r="I726" s="5">
        <f t="shared" si="231"/>
        <v>-1.6216723844359571E-2</v>
      </c>
      <c r="J726" s="222">
        <f>IFERROR(_xlfn.XLOOKUP(A726,Microsoft!A:A,Microsoft!B:B),"N/A")</f>
        <v>510.15</v>
      </c>
      <c r="K726" s="5">
        <f t="shared" si="222"/>
        <v>42521.308590000001</v>
      </c>
      <c r="L726" s="5">
        <f t="shared" si="232"/>
        <v>-6.1583351856189239E-3</v>
      </c>
      <c r="M726" s="222">
        <f>IFERROR(_xlfn.XLOOKUP($A726,Cisco!A:A,Cisco!B:B),"N/A")</f>
        <v>67.319999999999993</v>
      </c>
      <c r="N726" s="5">
        <f t="shared" si="223"/>
        <v>5611.1623919999993</v>
      </c>
      <c r="O726" s="5">
        <f t="shared" si="233"/>
        <v>-1.1182051661571601E-2</v>
      </c>
      <c r="P726" s="222">
        <f>IFERROR(_xlfn.XLOOKUP($A726,Disney!A:A,Disney!B:B),"N/A")</f>
        <v>113.43</v>
      </c>
      <c r="Q726" s="5">
        <f t="shared" si="224"/>
        <v>9454.4585580000003</v>
      </c>
      <c r="R726" s="5">
        <f t="shared" si="234"/>
        <v>2.4780500798748939E-3</v>
      </c>
      <c r="S726" s="222">
        <f>_xlfn.XLOOKUP(A726,FedEx!A:A,FedEx!B:B,"N/A")</f>
        <v>233.75</v>
      </c>
      <c r="T726" s="5">
        <f t="shared" si="225"/>
        <v>19483.20275</v>
      </c>
      <c r="U726" s="5">
        <f t="shared" si="235"/>
        <v>-7.7383719812694762E-3</v>
      </c>
      <c r="V726" s="222">
        <f>_xlfn.XLOOKUP($A726,'General Motors'!A:A,'General Motors'!B:B,"N/A")</f>
        <v>59.92</v>
      </c>
      <c r="W726" s="5">
        <f t="shared" si="226"/>
        <v>4994.3679520000005</v>
      </c>
      <c r="X726" s="5">
        <f t="shared" si="236"/>
        <v>1.4742212737548277E-2</v>
      </c>
      <c r="Y726" s="222">
        <f>_xlfn.XLOOKUP($A726,Chevron!A:A,Chevron!B:B,"N/A")</f>
        <v>159.18</v>
      </c>
      <c r="Z726" s="5">
        <f t="shared" si="227"/>
        <v>13267.748508000001</v>
      </c>
      <c r="AA726" s="5">
        <f t="shared" si="237"/>
        <v>3.140771410997889E-3</v>
      </c>
      <c r="AB726" s="222">
        <f>_xlfn.XLOOKUP($A726,Boeing!A:A,Boeing!B:B,"N/A")</f>
        <v>215.1</v>
      </c>
      <c r="AC726" s="5">
        <f t="shared" si="228"/>
        <v>17928.714059999998</v>
      </c>
      <c r="AD726" s="5">
        <f t="shared" si="238"/>
        <v>-1.3636768329868709E-2</v>
      </c>
      <c r="AE726" s="222">
        <f>_xlfn.XLOOKUP(A726,Amazon!A:A,Amazon!B:B,"N/A")</f>
        <v>220.21</v>
      </c>
      <c r="AF726" s="5">
        <f t="shared" si="229"/>
        <v>18354.635625999999</v>
      </c>
      <c r="AG726" s="5">
        <f t="shared" si="239"/>
        <v>-1.0198025150756296E-2</v>
      </c>
      <c r="AH726" s="393">
        <v>6637.97</v>
      </c>
      <c r="AI726" s="393">
        <v>553278.78229999996</v>
      </c>
      <c r="AJ726" s="393">
        <v>-1.07746E-2</v>
      </c>
    </row>
    <row r="727" spans="1:36">
      <c r="A727" s="4">
        <v>45925</v>
      </c>
      <c r="B727" s="222">
        <f>_xlfn.XLOOKUP(A727,'USD RUB'!B:B,'USD RUB'!C:C,"N/A")</f>
        <v>83.991399999999999</v>
      </c>
      <c r="C727" s="222">
        <f>IFERROR(EXP(_xlfn.XLOOKUP(A727,'Bonds (CP)'!$A$4:$A$513,'Work Sheet'!$B$3:$B$512)/252)-1,"N/A")</f>
        <v>0.43685906122803986</v>
      </c>
      <c r="D727" s="222">
        <f>IFERROR(_xlfn.XLOOKUP($A727,Intel!$A$2:$A$502,Intel!$B$2:$B$502),"N/A")</f>
        <v>33.99</v>
      </c>
      <c r="E727" s="5">
        <f t="shared" si="220"/>
        <v>2854.867686</v>
      </c>
      <c r="F727" s="5">
        <f t="shared" si="230"/>
        <v>9.7095302993514432E-2</v>
      </c>
      <c r="G727" s="222">
        <f>IFERROR(_xlfn.XLOOKUP(A727,Apple!A:A,Apple!B:B),"N/A")</f>
        <v>256.87</v>
      </c>
      <c r="H727" s="5">
        <f t="shared" si="221"/>
        <v>21574.870918000001</v>
      </c>
      <c r="I727" s="5">
        <f t="shared" si="231"/>
        <v>2.5899957867836498E-2</v>
      </c>
      <c r="J727" s="222">
        <f>IFERROR(_xlfn.XLOOKUP(A727,Microsoft!A:A,Microsoft!B:B),"N/A")</f>
        <v>507.03</v>
      </c>
      <c r="K727" s="5">
        <f t="shared" si="222"/>
        <v>42586.159541999994</v>
      </c>
      <c r="L727" s="5">
        <f t="shared" si="232"/>
        <v>1.525140080360643E-3</v>
      </c>
      <c r="M727" s="222">
        <f>IFERROR(_xlfn.XLOOKUP($A727,Cisco!A:A,Cisco!B:B),"N/A")</f>
        <v>67.849999999999994</v>
      </c>
      <c r="N727" s="5">
        <f t="shared" si="223"/>
        <v>5698.8164899999992</v>
      </c>
      <c r="O727" s="5">
        <f t="shared" si="233"/>
        <v>1.5621379649423561E-2</v>
      </c>
      <c r="P727" s="222">
        <f>IFERROR(_xlfn.XLOOKUP($A727,Disney!A:A,Disney!B:B),"N/A")</f>
        <v>112.99</v>
      </c>
      <c r="Q727" s="5">
        <f t="shared" si="224"/>
        <v>9490.1882859999987</v>
      </c>
      <c r="R727" s="5">
        <f t="shared" si="234"/>
        <v>3.7791405801621547E-3</v>
      </c>
      <c r="S727" s="222">
        <f>_xlfn.XLOOKUP(A727,FedEx!A:A,FedEx!B:B,"N/A")</f>
        <v>236.42</v>
      </c>
      <c r="T727" s="5">
        <f t="shared" si="225"/>
        <v>19857.246788</v>
      </c>
      <c r="U727" s="5">
        <f t="shared" si="235"/>
        <v>1.9198282890116714E-2</v>
      </c>
      <c r="V727" s="222">
        <f>_xlfn.XLOOKUP($A727,'General Motors'!A:A,'General Motors'!B:B,"N/A")</f>
        <v>60.59</v>
      </c>
      <c r="W727" s="5">
        <f t="shared" si="226"/>
        <v>5089.0389260000002</v>
      </c>
      <c r="X727" s="5">
        <f t="shared" si="236"/>
        <v>1.8955546509561438E-2</v>
      </c>
      <c r="Y727" s="222">
        <f>_xlfn.XLOOKUP($A727,Chevron!A:A,Chevron!B:B,"N/A")</f>
        <v>160.72</v>
      </c>
      <c r="Z727" s="5">
        <f t="shared" si="227"/>
        <v>13499.097808</v>
      </c>
      <c r="AA727" s="5">
        <f t="shared" si="237"/>
        <v>1.7436967535260806E-2</v>
      </c>
      <c r="AB727" s="222">
        <f>_xlfn.XLOOKUP($A727,Boeing!A:A,Boeing!B:B,"N/A")</f>
        <v>213.53</v>
      </c>
      <c r="AC727" s="5">
        <f t="shared" si="228"/>
        <v>17934.683642</v>
      </c>
      <c r="AD727" s="5">
        <f t="shared" si="238"/>
        <v>3.329620841754366E-4</v>
      </c>
      <c r="AE727" s="222">
        <f>_xlfn.XLOOKUP(A727,Amazon!A:A,Amazon!B:B,"N/A")</f>
        <v>218.15</v>
      </c>
      <c r="AF727" s="5">
        <f t="shared" si="229"/>
        <v>18322.723910000001</v>
      </c>
      <c r="AG727" s="5">
        <f t="shared" si="239"/>
        <v>-1.7386188780993406E-3</v>
      </c>
      <c r="AH727" s="393">
        <v>6604.72</v>
      </c>
      <c r="AI727" s="393">
        <v>554739.67940000002</v>
      </c>
      <c r="AJ727" s="393">
        <v>2.64044E-3</v>
      </c>
    </row>
    <row r="728" spans="1:36">
      <c r="A728" s="4">
        <v>45926</v>
      </c>
      <c r="B728" s="222">
        <f>_xlfn.XLOOKUP(A728,'USD RUB'!B:B,'USD RUB'!C:C,"N/A")</f>
        <v>83.606899999999996</v>
      </c>
      <c r="C728" s="222">
        <f>IFERROR(EXP(_xlfn.XLOOKUP(A728,'Bonds (CP)'!$A$4:$A$513,'Work Sheet'!$B$3:$B$512)/252)-1,"N/A")</f>
        <v>0.43166271694487279</v>
      </c>
      <c r="D728" s="222">
        <f>IFERROR(_xlfn.XLOOKUP($A728,Intel!$A$2:$A$502,Intel!$B$2:$B$502),"N/A")</f>
        <v>35.5</v>
      </c>
      <c r="E728" s="5">
        <f t="shared" si="220"/>
        <v>2968.04495</v>
      </c>
      <c r="F728" s="5">
        <f t="shared" si="230"/>
        <v>3.9643610999910983E-2</v>
      </c>
      <c r="G728" s="222">
        <f>IFERROR(_xlfn.XLOOKUP(A728,Apple!A:A,Apple!B:B),"N/A")</f>
        <v>255.46</v>
      </c>
      <c r="H728" s="5">
        <f t="shared" si="221"/>
        <v>21358.218674</v>
      </c>
      <c r="I728" s="5">
        <f t="shared" si="231"/>
        <v>-1.0041879037118506E-2</v>
      </c>
      <c r="J728" s="222">
        <f>IFERROR(_xlfn.XLOOKUP(A728,Microsoft!A:A,Microsoft!B:B),"N/A")</f>
        <v>511.46</v>
      </c>
      <c r="K728" s="5">
        <f t="shared" si="222"/>
        <v>42761.585073999995</v>
      </c>
      <c r="L728" s="5">
        <f t="shared" si="232"/>
        <v>4.1193085708277621E-3</v>
      </c>
      <c r="M728" s="222">
        <f>IFERROR(_xlfn.XLOOKUP($A728,Cisco!A:A,Cisco!B:B),"N/A")</f>
        <v>67.22</v>
      </c>
      <c r="N728" s="5">
        <f t="shared" si="223"/>
        <v>5620.0558179999998</v>
      </c>
      <c r="O728" s="5">
        <f t="shared" si="233"/>
        <v>-1.3820531357380039E-2</v>
      </c>
      <c r="P728" s="222">
        <f>IFERROR(_xlfn.XLOOKUP($A728,Disney!A:A,Disney!B:B),"N/A")</f>
        <v>113.47</v>
      </c>
      <c r="Q728" s="5">
        <f t="shared" si="224"/>
        <v>9486.8749429999989</v>
      </c>
      <c r="R728" s="5">
        <f t="shared" si="234"/>
        <v>-3.4913353667465064E-4</v>
      </c>
      <c r="S728" s="222">
        <f>_xlfn.XLOOKUP(A728,FedEx!A:A,FedEx!B:B,"N/A")</f>
        <v>237.82</v>
      </c>
      <c r="T728" s="5">
        <f t="shared" si="225"/>
        <v>19883.392957999997</v>
      </c>
      <c r="U728" s="5">
        <f t="shared" si="235"/>
        <v>1.3167067055739334E-3</v>
      </c>
      <c r="V728" s="222">
        <f>_xlfn.XLOOKUP($A728,'General Motors'!A:A,'General Motors'!B:B,"N/A")</f>
        <v>61.24</v>
      </c>
      <c r="W728" s="5">
        <f t="shared" si="226"/>
        <v>5120.0865560000002</v>
      </c>
      <c r="X728" s="5">
        <f t="shared" si="236"/>
        <v>6.1008827897497397E-3</v>
      </c>
      <c r="Y728" s="222">
        <f>_xlfn.XLOOKUP($A728,Chevron!A:A,Chevron!B:B,"N/A")</f>
        <v>160.16</v>
      </c>
      <c r="Z728" s="5">
        <f t="shared" si="227"/>
        <v>13390.481103999999</v>
      </c>
      <c r="AA728" s="5">
        <f t="shared" si="237"/>
        <v>-8.0462194988788482E-3</v>
      </c>
      <c r="AB728" s="222">
        <f>_xlfn.XLOOKUP($A728,Boeing!A:A,Boeing!B:B,"N/A")</f>
        <v>221.26</v>
      </c>
      <c r="AC728" s="5">
        <f t="shared" si="228"/>
        <v>18498.862693999999</v>
      </c>
      <c r="AD728" s="5">
        <f t="shared" si="238"/>
        <v>3.1457429819324423E-2</v>
      </c>
      <c r="AE728" s="222">
        <f>_xlfn.XLOOKUP(A728,Amazon!A:A,Amazon!B:B,"N/A")</f>
        <v>219.78</v>
      </c>
      <c r="AF728" s="5">
        <f t="shared" si="229"/>
        <v>18375.124481999999</v>
      </c>
      <c r="AG728" s="5">
        <f t="shared" si="239"/>
        <v>2.8598680118407938E-3</v>
      </c>
      <c r="AH728" s="8">
        <v>1732528</v>
      </c>
      <c r="AI728" s="393">
        <v>555459.16150000005</v>
      </c>
      <c r="AJ728" s="393">
        <v>1.2969699999999999E-3</v>
      </c>
    </row>
    <row r="729" spans="1:36">
      <c r="A729" s="4">
        <v>45927</v>
      </c>
      <c r="B729" s="222">
        <f>_xlfn.XLOOKUP(A729,'USD RUB'!B:B,'USD RUB'!C:C,"N/A")</f>
        <v>83.611800000000002</v>
      </c>
      <c r="C729" s="222" t="str">
        <f>IFERROR(EXP(_xlfn.XLOOKUP(A729,'Bonds (CP)'!$A$4:$A$513,'Work Sheet'!$B$3:$B$512)/252)-1,"N/A")</f>
        <v>N/A</v>
      </c>
      <c r="D729" s="222" t="str">
        <f>IFERROR(_xlfn.XLOOKUP($A729,Intel!$A$2:$A$502,Intel!$B$2:$B$502),"N/A")</f>
        <v>N/A</v>
      </c>
      <c r="E729" s="5" t="str">
        <f t="shared" si="220"/>
        <v>N/A</v>
      </c>
      <c r="F729" s="5" t="str">
        <f t="shared" si="230"/>
        <v>N/A</v>
      </c>
      <c r="G729" s="222" t="str">
        <f>IFERROR(_xlfn.XLOOKUP(A729,Apple!A:A,Apple!B:B),"N/A")</f>
        <v>N/A</v>
      </c>
      <c r="H729" s="5" t="str">
        <f t="shared" si="221"/>
        <v>N/A</v>
      </c>
      <c r="I729" s="5" t="str">
        <f t="shared" si="231"/>
        <v>N/A</v>
      </c>
      <c r="J729" s="222" t="str">
        <f>IFERROR(_xlfn.XLOOKUP(A729,Microsoft!A:A,Microsoft!B:B),"N/A")</f>
        <v>N/A</v>
      </c>
      <c r="K729" s="5" t="str">
        <f t="shared" si="222"/>
        <v>N/A</v>
      </c>
      <c r="L729" s="5" t="str">
        <f t="shared" si="232"/>
        <v>N/A</v>
      </c>
      <c r="M729" s="222" t="str">
        <f>IFERROR(_xlfn.XLOOKUP($A729,Cisco!A:A,Cisco!B:B),"N/A")</f>
        <v>N/A</v>
      </c>
      <c r="N729" s="5" t="str">
        <f t="shared" si="223"/>
        <v>N/A</v>
      </c>
      <c r="O729" s="5" t="str">
        <f t="shared" si="233"/>
        <v>N/A</v>
      </c>
      <c r="P729" s="222" t="str">
        <f>IFERROR(_xlfn.XLOOKUP($A729,Disney!A:A,Disney!B:B),"N/A")</f>
        <v>N/A</v>
      </c>
      <c r="Q729" s="5" t="str">
        <f t="shared" si="224"/>
        <v>N/A</v>
      </c>
      <c r="R729" s="5" t="str">
        <f t="shared" si="234"/>
        <v>N/A</v>
      </c>
      <c r="S729" s="222" t="str">
        <f>_xlfn.XLOOKUP(A729,FedEx!A:A,FedEx!B:B,"N/A")</f>
        <v>N/A</v>
      </c>
      <c r="T729" s="5" t="str">
        <f t="shared" si="225"/>
        <v>N/A</v>
      </c>
      <c r="U729" s="5" t="str">
        <f t="shared" si="235"/>
        <v>N/A</v>
      </c>
      <c r="V729" s="222" t="str">
        <f>_xlfn.XLOOKUP($A729,'General Motors'!A:A,'General Motors'!B:B,"N/A")</f>
        <v>N/A</v>
      </c>
      <c r="W729" s="5" t="str">
        <f t="shared" si="226"/>
        <v>N/A</v>
      </c>
      <c r="X729" s="5" t="str">
        <f t="shared" si="236"/>
        <v>N/A</v>
      </c>
      <c r="Y729" s="222" t="str">
        <f>_xlfn.XLOOKUP($A729,Chevron!A:A,Chevron!B:B,"N/A")</f>
        <v>N/A</v>
      </c>
      <c r="Z729" s="5" t="str">
        <f t="shared" si="227"/>
        <v>N/A</v>
      </c>
      <c r="AA729" s="5" t="str">
        <f t="shared" si="237"/>
        <v>N/A</v>
      </c>
      <c r="AB729" s="222" t="str">
        <f>_xlfn.XLOOKUP($A729,Boeing!A:A,Boeing!B:B,"N/A")</f>
        <v>N/A</v>
      </c>
      <c r="AC729" s="5" t="str">
        <f t="shared" si="228"/>
        <v>N/A</v>
      </c>
      <c r="AD729" s="5" t="str">
        <f t="shared" si="238"/>
        <v>N/A</v>
      </c>
      <c r="AE729" s="222" t="str">
        <f>_xlfn.XLOOKUP(A729,Amazon!A:A,Amazon!B:B,"N/A")</f>
        <v>N/A</v>
      </c>
      <c r="AF729" s="5" t="str">
        <f t="shared" si="229"/>
        <v>N/A</v>
      </c>
      <c r="AG729" s="5" t="str">
        <f t="shared" si="239"/>
        <v>N/A</v>
      </c>
      <c r="AH729" s="6" t="s">
        <v>36</v>
      </c>
      <c r="AI729" s="6" t="s">
        <v>36</v>
      </c>
      <c r="AJ729" s="6" t="s">
        <v>36</v>
      </c>
    </row>
    <row r="730" spans="1:36">
      <c r="A730" s="4">
        <v>45928</v>
      </c>
      <c r="B730" s="222" t="str">
        <f>_xlfn.XLOOKUP(A730,'USD RUB'!B:B,'USD RUB'!C:C,"N/A")</f>
        <v>N/A</v>
      </c>
      <c r="C730" s="222" t="str">
        <f>IFERROR(EXP(_xlfn.XLOOKUP(A730,'Bonds (CP)'!$A$4:$A$513,'Work Sheet'!$B$3:$B$512)/252)-1,"N/A")</f>
        <v>N/A</v>
      </c>
      <c r="D730" s="222" t="str">
        <f>IFERROR(_xlfn.XLOOKUP($A730,Intel!$A$2:$A$502,Intel!$B$2:$B$502),"N/A")</f>
        <v>N/A</v>
      </c>
      <c r="E730" s="5" t="str">
        <f t="shared" si="220"/>
        <v>N/A</v>
      </c>
      <c r="F730" s="5" t="str">
        <f t="shared" si="230"/>
        <v>N/A</v>
      </c>
      <c r="G730" s="222" t="str">
        <f>IFERROR(_xlfn.XLOOKUP(A730,Apple!A:A,Apple!B:B),"N/A")</f>
        <v>N/A</v>
      </c>
      <c r="H730" s="5" t="str">
        <f t="shared" si="221"/>
        <v>N/A</v>
      </c>
      <c r="I730" s="5" t="str">
        <f t="shared" si="231"/>
        <v>N/A</v>
      </c>
      <c r="J730" s="222" t="str">
        <f>IFERROR(_xlfn.XLOOKUP(A730,Microsoft!A:A,Microsoft!B:B),"N/A")</f>
        <v>N/A</v>
      </c>
      <c r="K730" s="5" t="str">
        <f t="shared" si="222"/>
        <v>N/A</v>
      </c>
      <c r="L730" s="5" t="str">
        <f t="shared" si="232"/>
        <v>N/A</v>
      </c>
      <c r="M730" s="222" t="str">
        <f>IFERROR(_xlfn.XLOOKUP($A730,Cisco!A:A,Cisco!B:B),"N/A")</f>
        <v>N/A</v>
      </c>
      <c r="N730" s="5" t="str">
        <f t="shared" si="223"/>
        <v>N/A</v>
      </c>
      <c r="O730" s="5" t="str">
        <f t="shared" si="233"/>
        <v>N/A</v>
      </c>
      <c r="P730" s="222" t="str">
        <f>IFERROR(_xlfn.XLOOKUP($A730,Disney!A:A,Disney!B:B),"N/A")</f>
        <v>N/A</v>
      </c>
      <c r="Q730" s="5" t="str">
        <f t="shared" si="224"/>
        <v>N/A</v>
      </c>
      <c r="R730" s="5" t="str">
        <f t="shared" si="234"/>
        <v>N/A</v>
      </c>
      <c r="S730" s="222" t="str">
        <f>_xlfn.XLOOKUP(A730,FedEx!A:A,FedEx!B:B,"N/A")</f>
        <v>N/A</v>
      </c>
      <c r="T730" s="5" t="str">
        <f t="shared" si="225"/>
        <v>N/A</v>
      </c>
      <c r="U730" s="5" t="str">
        <f t="shared" si="235"/>
        <v>N/A</v>
      </c>
      <c r="V730" s="222" t="str">
        <f>_xlfn.XLOOKUP($A730,'General Motors'!A:A,'General Motors'!B:B,"N/A")</f>
        <v>N/A</v>
      </c>
      <c r="W730" s="5" t="str">
        <f t="shared" si="226"/>
        <v>N/A</v>
      </c>
      <c r="X730" s="5" t="str">
        <f t="shared" si="236"/>
        <v>N/A</v>
      </c>
      <c r="Y730" s="222" t="str">
        <f>_xlfn.XLOOKUP($A730,Chevron!A:A,Chevron!B:B,"N/A")</f>
        <v>N/A</v>
      </c>
      <c r="Z730" s="5" t="str">
        <f t="shared" si="227"/>
        <v>N/A</v>
      </c>
      <c r="AA730" s="5" t="str">
        <f t="shared" si="237"/>
        <v>N/A</v>
      </c>
      <c r="AB730" s="222" t="str">
        <f>_xlfn.XLOOKUP($A730,Boeing!A:A,Boeing!B:B,"N/A")</f>
        <v>N/A</v>
      </c>
      <c r="AC730" s="5" t="str">
        <f t="shared" si="228"/>
        <v>N/A</v>
      </c>
      <c r="AD730" s="5" t="str">
        <f t="shared" si="238"/>
        <v>N/A</v>
      </c>
      <c r="AE730" s="222" t="str">
        <f>_xlfn.XLOOKUP(A730,Amazon!A:A,Amazon!B:B,"N/A")</f>
        <v>N/A</v>
      </c>
      <c r="AF730" s="5" t="str">
        <f t="shared" si="229"/>
        <v>N/A</v>
      </c>
      <c r="AG730" s="5" t="str">
        <f t="shared" si="239"/>
        <v>N/A</v>
      </c>
      <c r="AH730" s="6" t="s">
        <v>36</v>
      </c>
      <c r="AI730" s="6" t="s">
        <v>36</v>
      </c>
      <c r="AJ730" s="6" t="s">
        <v>36</v>
      </c>
    </row>
    <row r="731" spans="1:36">
      <c r="A731" s="4">
        <v>45929</v>
      </c>
      <c r="B731" s="222" t="str">
        <f>_xlfn.XLOOKUP(A731,'USD RUB'!B:B,'USD RUB'!C:C,"N/A")</f>
        <v>N/A</v>
      </c>
      <c r="C731" s="222">
        <f>IFERROR(EXP(_xlfn.XLOOKUP(A731,'Bonds (CP)'!$A$4:$A$513,'Work Sheet'!$B$3:$B$512)/252)-1,"N/A")</f>
        <v>0.42081599254459046</v>
      </c>
      <c r="D731" s="222">
        <f>IFERROR(_xlfn.XLOOKUP($A731,Intel!$A$2:$A$502,Intel!$B$2:$B$502),"N/A")</f>
        <v>34.479999999999997</v>
      </c>
      <c r="E731" s="5" t="str">
        <f t="shared" si="220"/>
        <v>N/A</v>
      </c>
      <c r="F731" s="5" t="str">
        <f t="shared" si="230"/>
        <v>N/A</v>
      </c>
      <c r="G731" s="222">
        <f>IFERROR(_xlfn.XLOOKUP(A731,Apple!A:A,Apple!B:B),"N/A")</f>
        <v>254.43</v>
      </c>
      <c r="H731" s="5" t="str">
        <f t="shared" si="221"/>
        <v>N/A</v>
      </c>
      <c r="I731" s="5" t="str">
        <f t="shared" si="231"/>
        <v>N/A</v>
      </c>
      <c r="J731" s="222">
        <f>IFERROR(_xlfn.XLOOKUP(A731,Microsoft!A:A,Microsoft!B:B),"N/A")</f>
        <v>514.6</v>
      </c>
      <c r="K731" s="5" t="str">
        <f t="shared" si="222"/>
        <v>N/A</v>
      </c>
      <c r="L731" s="5" t="str">
        <f t="shared" si="232"/>
        <v>N/A</v>
      </c>
      <c r="M731" s="222">
        <f>IFERROR(_xlfn.XLOOKUP($A731,Cisco!A:A,Cisco!B:B),"N/A")</f>
        <v>67.72</v>
      </c>
      <c r="N731" s="5" t="str">
        <f t="shared" si="223"/>
        <v>N/A</v>
      </c>
      <c r="O731" s="5" t="str">
        <f t="shared" si="233"/>
        <v>N/A</v>
      </c>
      <c r="P731" s="222">
        <f>IFERROR(_xlfn.XLOOKUP($A731,Disney!A:A,Disney!B:B),"N/A")</f>
        <v>114.78</v>
      </c>
      <c r="Q731" s="5" t="str">
        <f t="shared" si="224"/>
        <v>N/A</v>
      </c>
      <c r="R731" s="5" t="str">
        <f t="shared" si="234"/>
        <v>N/A</v>
      </c>
      <c r="S731" s="222">
        <f>_xlfn.XLOOKUP(A731,FedEx!A:A,FedEx!B:B,"N/A")</f>
        <v>236.58</v>
      </c>
      <c r="T731" s="5" t="str">
        <f t="shared" si="225"/>
        <v>N/A</v>
      </c>
      <c r="U731" s="5" t="str">
        <f t="shared" si="235"/>
        <v>N/A</v>
      </c>
      <c r="V731" s="222">
        <f>_xlfn.XLOOKUP($A731,'General Motors'!A:A,'General Motors'!B:B,"N/A")</f>
        <v>61.12</v>
      </c>
      <c r="W731" s="5" t="str">
        <f t="shared" si="226"/>
        <v>N/A</v>
      </c>
      <c r="X731" s="5" t="str">
        <f t="shared" si="236"/>
        <v>N/A</v>
      </c>
      <c r="Y731" s="222">
        <f>_xlfn.XLOOKUP($A731,Chevron!A:A,Chevron!B:B,"N/A")</f>
        <v>156.1</v>
      </c>
      <c r="Z731" s="5" t="str">
        <f t="shared" si="227"/>
        <v>N/A</v>
      </c>
      <c r="AA731" s="5" t="str">
        <f t="shared" si="237"/>
        <v>N/A</v>
      </c>
      <c r="AB731" s="222">
        <f>_xlfn.XLOOKUP($A731,Boeing!A:A,Boeing!B:B,"N/A")</f>
        <v>217.08</v>
      </c>
      <c r="AC731" s="5" t="str">
        <f t="shared" si="228"/>
        <v>N/A</v>
      </c>
      <c r="AD731" s="5" t="str">
        <f t="shared" si="238"/>
        <v>N/A</v>
      </c>
      <c r="AE731" s="222">
        <f>_xlfn.XLOOKUP(A731,Amazon!A:A,Amazon!B:B,"N/A")</f>
        <v>222.17</v>
      </c>
      <c r="AF731" s="5" t="str">
        <f t="shared" si="229"/>
        <v>N/A</v>
      </c>
      <c r="AG731" s="5" t="str">
        <f t="shared" si="239"/>
        <v>N/A</v>
      </c>
      <c r="AH731" s="393">
        <v>6661.21</v>
      </c>
      <c r="AI731" s="6" t="s">
        <v>36</v>
      </c>
      <c r="AJ731" s="6" t="s">
        <v>36</v>
      </c>
    </row>
    <row r="732" spans="1:36">
      <c r="A732" s="4">
        <v>45930</v>
      </c>
      <c r="B732" s="222">
        <f>_xlfn.XLOOKUP(A732,'USD RUB'!B:B,'USD RUB'!C:C,"N/A")</f>
        <v>82.867599999999996</v>
      </c>
      <c r="C732" s="222">
        <f>IFERROR(EXP(_xlfn.XLOOKUP(A732,'Bonds (CP)'!$A$4:$A$513,'Work Sheet'!$B$3:$B$512)/252)-1,"N/A")</f>
        <v>0.41888510877982021</v>
      </c>
      <c r="D732" s="222">
        <f>IFERROR(_xlfn.XLOOKUP($A732,Intel!$A$2:$A$502,Intel!$B$2:$B$502),"N/A")</f>
        <v>33.549999999999997</v>
      </c>
      <c r="E732" s="5">
        <f t="shared" si="220"/>
        <v>2780.2079799999997</v>
      </c>
      <c r="F732" s="5" t="str">
        <f t="shared" si="230"/>
        <v>N/A</v>
      </c>
      <c r="G732" s="222">
        <f>IFERROR(_xlfn.XLOOKUP(A732,Apple!A:A,Apple!B:B),"N/A")</f>
        <v>254.63</v>
      </c>
      <c r="H732" s="5">
        <f t="shared" si="221"/>
        <v>21100.576987999997</v>
      </c>
      <c r="I732" s="5" t="str">
        <f t="shared" si="231"/>
        <v>N/A</v>
      </c>
      <c r="J732" s="222">
        <f>IFERROR(_xlfn.XLOOKUP(A732,Microsoft!A:A,Microsoft!B:B),"N/A")</f>
        <v>517.95000000000005</v>
      </c>
      <c r="K732" s="5">
        <f t="shared" si="222"/>
        <v>42921.273420000005</v>
      </c>
      <c r="L732" s="5" t="str">
        <f t="shared" si="232"/>
        <v>N/A</v>
      </c>
      <c r="M732" s="222">
        <f>IFERROR(_xlfn.XLOOKUP($A732,Cisco!A:A,Cisco!B:B),"N/A")</f>
        <v>68.42</v>
      </c>
      <c r="N732" s="5">
        <f t="shared" si="223"/>
        <v>5669.8011919999999</v>
      </c>
      <c r="O732" s="5" t="str">
        <f t="shared" si="233"/>
        <v>N/A</v>
      </c>
      <c r="P732" s="222">
        <f>IFERROR(_xlfn.XLOOKUP($A732,Disney!A:A,Disney!B:B),"N/A")</f>
        <v>114.5</v>
      </c>
      <c r="Q732" s="5">
        <f t="shared" si="224"/>
        <v>9488.3401999999987</v>
      </c>
      <c r="R732" s="5" t="str">
        <f t="shared" si="234"/>
        <v>N/A</v>
      </c>
      <c r="S732" s="222">
        <f>_xlfn.XLOOKUP(A732,FedEx!A:A,FedEx!B:B,"N/A")</f>
        <v>235.81</v>
      </c>
      <c r="T732" s="5">
        <f t="shared" si="225"/>
        <v>19541.008755999999</v>
      </c>
      <c r="U732" s="5" t="str">
        <f t="shared" si="235"/>
        <v>N/A</v>
      </c>
      <c r="V732" s="222">
        <f>_xlfn.XLOOKUP($A732,'General Motors'!A:A,'General Motors'!B:B,"N/A")</f>
        <v>60.97</v>
      </c>
      <c r="W732" s="5">
        <f t="shared" si="226"/>
        <v>5052.4375719999998</v>
      </c>
      <c r="X732" s="5" t="str">
        <f t="shared" si="236"/>
        <v>N/A</v>
      </c>
      <c r="Y732" s="222">
        <f>_xlfn.XLOOKUP($A732,Chevron!A:A,Chevron!B:B,"N/A")</f>
        <v>155.29</v>
      </c>
      <c r="Z732" s="5">
        <f t="shared" si="227"/>
        <v>12868.509603999999</v>
      </c>
      <c r="AA732" s="5" t="str">
        <f t="shared" si="237"/>
        <v>N/A</v>
      </c>
      <c r="AB732" s="222">
        <f>_xlfn.XLOOKUP($A732,Boeing!A:A,Boeing!B:B,"N/A")</f>
        <v>215.83</v>
      </c>
      <c r="AC732" s="5">
        <f t="shared" si="228"/>
        <v>17885.314107999999</v>
      </c>
      <c r="AD732" s="5" t="str">
        <f t="shared" si="238"/>
        <v>N/A</v>
      </c>
      <c r="AE732" s="222">
        <f>_xlfn.XLOOKUP(A732,Amazon!A:A,Amazon!B:B,"N/A")</f>
        <v>219.57</v>
      </c>
      <c r="AF732" s="5">
        <f t="shared" si="229"/>
        <v>18195.238932</v>
      </c>
      <c r="AG732" s="5" t="str">
        <f t="shared" si="239"/>
        <v>N/A</v>
      </c>
      <c r="AH732" s="393">
        <v>6688.46</v>
      </c>
      <c r="AI732" s="393">
        <v>554256.62789999996</v>
      </c>
      <c r="AJ732" s="6" t="s">
        <v>36</v>
      </c>
    </row>
    <row r="733" spans="1:36">
      <c r="A733" s="11"/>
    </row>
    <row r="734" spans="1:36">
      <c r="A734" s="11"/>
    </row>
    <row r="735" spans="1:36">
      <c r="A735" s="11"/>
    </row>
    <row r="736" spans="1:36">
      <c r="A736" s="11"/>
    </row>
    <row r="737" spans="1:1">
      <c r="A737" s="11"/>
    </row>
    <row r="738" spans="1:1">
      <c r="A738" s="11"/>
    </row>
    <row r="739" spans="1:1">
      <c r="A739" s="11"/>
    </row>
    <row r="740" spans="1:1">
      <c r="A740" s="11"/>
    </row>
    <row r="741" spans="1:1">
      <c r="A741" s="11"/>
    </row>
    <row r="742" spans="1:1">
      <c r="A742" s="11"/>
    </row>
    <row r="743" spans="1:1">
      <c r="A743" s="11"/>
    </row>
    <row r="744" spans="1:1">
      <c r="A744" s="11"/>
    </row>
    <row r="745" spans="1:1">
      <c r="A745" s="11"/>
    </row>
    <row r="746" spans="1:1">
      <c r="A746" s="11"/>
    </row>
    <row r="747" spans="1:1">
      <c r="A747" s="11"/>
    </row>
    <row r="748" spans="1:1">
      <c r="A748" s="11"/>
    </row>
    <row r="749" spans="1:1">
      <c r="A749" s="11"/>
    </row>
    <row r="750" spans="1:1">
      <c r="A750" s="11"/>
    </row>
    <row r="751" spans="1:1">
      <c r="A751" s="11"/>
    </row>
    <row r="752" spans="1:1">
      <c r="A752" s="11"/>
    </row>
    <row r="753" spans="1:1">
      <c r="A753" s="11"/>
    </row>
    <row r="754" spans="1:1">
      <c r="A754" s="11"/>
    </row>
    <row r="755" spans="1:1">
      <c r="A755" s="11"/>
    </row>
    <row r="756" spans="1:1">
      <c r="A756" s="11"/>
    </row>
    <row r="757" spans="1:1">
      <c r="A757" s="11"/>
    </row>
    <row r="758" spans="1:1">
      <c r="A758" s="11"/>
    </row>
    <row r="759" spans="1:1">
      <c r="A759" s="11"/>
    </row>
    <row r="760" spans="1:1">
      <c r="A760" s="11"/>
    </row>
    <row r="761" spans="1:1">
      <c r="A761" s="11"/>
    </row>
    <row r="762" spans="1:1">
      <c r="A762" s="11"/>
    </row>
    <row r="763" spans="1:1">
      <c r="A763" s="11"/>
    </row>
    <row r="764" spans="1:1">
      <c r="A764" s="11"/>
    </row>
    <row r="765" spans="1:1">
      <c r="A765" s="11"/>
    </row>
    <row r="766" spans="1:1">
      <c r="A766" s="11"/>
    </row>
    <row r="767" spans="1:1">
      <c r="A767" s="11"/>
    </row>
    <row r="768" spans="1:1">
      <c r="A768" s="11"/>
    </row>
    <row r="769" spans="1:1">
      <c r="A769" s="11"/>
    </row>
    <row r="770" spans="1:1">
      <c r="A770" s="11"/>
    </row>
    <row r="771" spans="1:1">
      <c r="A771" s="11"/>
    </row>
    <row r="772" spans="1:1">
      <c r="A772" s="11"/>
    </row>
    <row r="773" spans="1:1">
      <c r="A773" s="11"/>
    </row>
    <row r="774" spans="1:1">
      <c r="A774" s="11"/>
    </row>
    <row r="775" spans="1:1">
      <c r="A775" s="11"/>
    </row>
    <row r="776" spans="1:1">
      <c r="A776" s="11"/>
    </row>
    <row r="777" spans="1:1">
      <c r="A777" s="11"/>
    </row>
    <row r="778" spans="1:1">
      <c r="A778" s="11"/>
    </row>
    <row r="779" spans="1:1">
      <c r="A779" s="11"/>
    </row>
    <row r="780" spans="1:1">
      <c r="A780" s="11"/>
    </row>
    <row r="781" spans="1:1">
      <c r="A781" s="11"/>
    </row>
    <row r="782" spans="1:1">
      <c r="A782" s="11"/>
    </row>
    <row r="783" spans="1:1">
      <c r="A783" s="11"/>
    </row>
    <row r="784" spans="1:1">
      <c r="A784" s="11"/>
    </row>
    <row r="785" spans="1:1">
      <c r="A785" s="11"/>
    </row>
    <row r="786" spans="1:1">
      <c r="A786" s="11"/>
    </row>
    <row r="787" spans="1:1">
      <c r="A787" s="11"/>
    </row>
    <row r="788" spans="1:1">
      <c r="A788" s="11"/>
    </row>
    <row r="789" spans="1:1">
      <c r="A789" s="11"/>
    </row>
    <row r="790" spans="1:1">
      <c r="A790" s="11"/>
    </row>
    <row r="791" spans="1:1">
      <c r="A791" s="11"/>
    </row>
    <row r="792" spans="1:1">
      <c r="A792" s="11"/>
    </row>
    <row r="793" spans="1:1">
      <c r="A793" s="11"/>
    </row>
    <row r="794" spans="1:1">
      <c r="A794" s="11"/>
    </row>
    <row r="795" spans="1:1">
      <c r="A795" s="11"/>
    </row>
    <row r="796" spans="1:1">
      <c r="A796" s="11"/>
    </row>
    <row r="797" spans="1:1">
      <c r="A797" s="11"/>
    </row>
    <row r="798" spans="1:1">
      <c r="A798" s="11"/>
    </row>
    <row r="799" spans="1:1">
      <c r="A799" s="11"/>
    </row>
    <row r="800" spans="1:1">
      <c r="A800" s="11"/>
    </row>
    <row r="801" spans="1:1">
      <c r="A801" s="11"/>
    </row>
    <row r="802" spans="1:1">
      <c r="A802" s="11"/>
    </row>
    <row r="803" spans="1:1">
      <c r="A803" s="11"/>
    </row>
    <row r="804" spans="1:1">
      <c r="A804" s="11"/>
    </row>
    <row r="805" spans="1:1">
      <c r="A805" s="11"/>
    </row>
    <row r="806" spans="1:1">
      <c r="A806" s="11"/>
    </row>
    <row r="807" spans="1:1">
      <c r="A807" s="11"/>
    </row>
    <row r="808" spans="1:1">
      <c r="A808" s="11"/>
    </row>
    <row r="809" spans="1:1">
      <c r="A809" s="11"/>
    </row>
    <row r="810" spans="1:1">
      <c r="A810" s="11"/>
    </row>
    <row r="811" spans="1:1">
      <c r="A811" s="11"/>
    </row>
    <row r="812" spans="1:1">
      <c r="A812" s="11"/>
    </row>
    <row r="813" spans="1:1">
      <c r="A813" s="11"/>
    </row>
    <row r="814" spans="1:1">
      <c r="A814" s="11"/>
    </row>
    <row r="815" spans="1:1">
      <c r="A815" s="11"/>
    </row>
    <row r="816" spans="1:1">
      <c r="A816" s="11"/>
    </row>
    <row r="817" spans="1:1">
      <c r="A817" s="11"/>
    </row>
    <row r="818" spans="1:1">
      <c r="A818" s="11"/>
    </row>
    <row r="819" spans="1:1">
      <c r="A819" s="11"/>
    </row>
    <row r="820" spans="1:1">
      <c r="A820" s="11"/>
    </row>
    <row r="821" spans="1:1">
      <c r="A821" s="11"/>
    </row>
    <row r="822" spans="1:1">
      <c r="A822" s="11"/>
    </row>
    <row r="823" spans="1:1">
      <c r="A823" s="11"/>
    </row>
    <row r="824" spans="1:1">
      <c r="A824" s="11"/>
    </row>
    <row r="825" spans="1:1">
      <c r="A825" s="11"/>
    </row>
    <row r="826" spans="1:1">
      <c r="A826" s="11"/>
    </row>
    <row r="827" spans="1:1">
      <c r="A827" s="11"/>
    </row>
    <row r="828" spans="1:1">
      <c r="A828" s="11"/>
    </row>
    <row r="829" spans="1:1">
      <c r="A829" s="11"/>
    </row>
    <row r="830" spans="1:1">
      <c r="A830" s="11"/>
    </row>
    <row r="831" spans="1:1">
      <c r="A831" s="11"/>
    </row>
    <row r="832" spans="1:1">
      <c r="A832" s="11"/>
    </row>
    <row r="833" spans="1:1">
      <c r="A833" s="11"/>
    </row>
    <row r="834" spans="1:1">
      <c r="A834" s="11"/>
    </row>
    <row r="835" spans="1:1">
      <c r="A835" s="11"/>
    </row>
    <row r="836" spans="1:1">
      <c r="A836" s="11"/>
    </row>
    <row r="837" spans="1:1">
      <c r="A837" s="11"/>
    </row>
    <row r="838" spans="1:1">
      <c r="A838" s="11"/>
    </row>
    <row r="839" spans="1:1">
      <c r="A839" s="11"/>
    </row>
    <row r="840" spans="1:1">
      <c r="A840" s="11"/>
    </row>
    <row r="841" spans="1:1">
      <c r="A841" s="11"/>
    </row>
    <row r="842" spans="1:1">
      <c r="A842" s="11"/>
    </row>
    <row r="843" spans="1:1">
      <c r="A843" s="11"/>
    </row>
    <row r="844" spans="1:1">
      <c r="A844" s="11"/>
    </row>
    <row r="845" spans="1:1">
      <c r="A845" s="11"/>
    </row>
    <row r="846" spans="1:1">
      <c r="A846" s="11"/>
    </row>
    <row r="847" spans="1:1">
      <c r="A847" s="11"/>
    </row>
    <row r="848" spans="1:1">
      <c r="A848" s="11"/>
    </row>
    <row r="849" spans="1:1">
      <c r="A849" s="11"/>
    </row>
    <row r="850" spans="1:1">
      <c r="A850" s="11"/>
    </row>
    <row r="851" spans="1:1">
      <c r="A851" s="11"/>
    </row>
    <row r="852" spans="1:1">
      <c r="A852" s="11"/>
    </row>
    <row r="853" spans="1:1">
      <c r="A853" s="11"/>
    </row>
    <row r="854" spans="1:1">
      <c r="A854" s="11"/>
    </row>
    <row r="855" spans="1:1">
      <c r="A855" s="11"/>
    </row>
    <row r="856" spans="1:1">
      <c r="A856" s="11"/>
    </row>
    <row r="857" spans="1:1">
      <c r="A857" s="11"/>
    </row>
    <row r="858" spans="1:1">
      <c r="A858" s="11"/>
    </row>
    <row r="859" spans="1:1">
      <c r="A859" s="11"/>
    </row>
    <row r="860" spans="1:1">
      <c r="A860" s="11"/>
    </row>
    <row r="861" spans="1:1">
      <c r="A861" s="11"/>
    </row>
    <row r="862" spans="1:1">
      <c r="A862" s="11"/>
    </row>
    <row r="863" spans="1:1">
      <c r="A863" s="11"/>
    </row>
    <row r="864" spans="1:1">
      <c r="A864" s="11"/>
    </row>
    <row r="865" spans="1:1">
      <c r="A865" s="11"/>
    </row>
    <row r="866" spans="1:1">
      <c r="A866" s="11"/>
    </row>
    <row r="867" spans="1:1">
      <c r="A867" s="11"/>
    </row>
    <row r="868" spans="1:1">
      <c r="A868" s="11"/>
    </row>
    <row r="869" spans="1:1">
      <c r="A869" s="11"/>
    </row>
    <row r="870" spans="1:1">
      <c r="A870" s="11"/>
    </row>
    <row r="871" spans="1:1">
      <c r="A871" s="11"/>
    </row>
    <row r="872" spans="1:1">
      <c r="A872" s="11"/>
    </row>
    <row r="873" spans="1:1">
      <c r="A873" s="11"/>
    </row>
    <row r="874" spans="1:1">
      <c r="A874" s="11"/>
    </row>
    <row r="875" spans="1:1">
      <c r="A875" s="11"/>
    </row>
    <row r="876" spans="1:1">
      <c r="A876" s="11"/>
    </row>
    <row r="877" spans="1:1">
      <c r="A877" s="11"/>
    </row>
    <row r="878" spans="1:1">
      <c r="A878" s="11"/>
    </row>
    <row r="879" spans="1:1">
      <c r="A879" s="11"/>
    </row>
    <row r="880" spans="1:1">
      <c r="A880" s="11"/>
    </row>
    <row r="881" spans="1:1">
      <c r="A881" s="11"/>
    </row>
    <row r="882" spans="1:1">
      <c r="A882" s="11"/>
    </row>
    <row r="883" spans="1:1">
      <c r="A883" s="11"/>
    </row>
    <row r="884" spans="1:1">
      <c r="A884" s="11"/>
    </row>
    <row r="885" spans="1:1">
      <c r="A885" s="11"/>
    </row>
    <row r="886" spans="1:1">
      <c r="A886" s="11"/>
    </row>
    <row r="887" spans="1:1">
      <c r="A887" s="11"/>
    </row>
    <row r="888" spans="1:1">
      <c r="A888" s="11"/>
    </row>
    <row r="889" spans="1:1">
      <c r="A889" s="11"/>
    </row>
    <row r="890" spans="1:1">
      <c r="A890" s="11"/>
    </row>
    <row r="891" spans="1:1">
      <c r="A891" s="11"/>
    </row>
    <row r="892" spans="1:1">
      <c r="A892" s="11"/>
    </row>
    <row r="893" spans="1:1">
      <c r="A893" s="11"/>
    </row>
    <row r="894" spans="1:1">
      <c r="A894" s="11"/>
    </row>
    <row r="895" spans="1:1">
      <c r="A895" s="11"/>
    </row>
    <row r="896" spans="1:1">
      <c r="A896" s="11"/>
    </row>
    <row r="897" spans="1:1">
      <c r="A897" s="11"/>
    </row>
    <row r="898" spans="1:1">
      <c r="A898" s="11"/>
    </row>
    <row r="899" spans="1:1">
      <c r="A899" s="11"/>
    </row>
    <row r="900" spans="1:1">
      <c r="A900" s="11"/>
    </row>
    <row r="901" spans="1:1">
      <c r="A901" s="11"/>
    </row>
    <row r="902" spans="1:1">
      <c r="A902" s="11"/>
    </row>
    <row r="903" spans="1:1">
      <c r="A903" s="11"/>
    </row>
    <row r="904" spans="1:1">
      <c r="A904" s="11"/>
    </row>
    <row r="905" spans="1:1">
      <c r="A905" s="11"/>
    </row>
    <row r="906" spans="1:1">
      <c r="A906" s="11"/>
    </row>
    <row r="907" spans="1:1">
      <c r="A907" s="11"/>
    </row>
    <row r="908" spans="1:1">
      <c r="A908" s="11"/>
    </row>
    <row r="909" spans="1:1">
      <c r="A909" s="11"/>
    </row>
    <row r="910" spans="1:1">
      <c r="A910" s="11"/>
    </row>
    <row r="911" spans="1:1">
      <c r="A911" s="11"/>
    </row>
    <row r="912" spans="1:1">
      <c r="A912" s="11"/>
    </row>
    <row r="913" spans="1:1">
      <c r="A913" s="11"/>
    </row>
    <row r="914" spans="1:1">
      <c r="A914" s="11"/>
    </row>
    <row r="915" spans="1:1">
      <c r="A915" s="11"/>
    </row>
    <row r="916" spans="1:1">
      <c r="A916" s="11"/>
    </row>
    <row r="917" spans="1:1">
      <c r="A917" s="11"/>
    </row>
    <row r="918" spans="1:1">
      <c r="A918" s="11"/>
    </row>
    <row r="919" spans="1:1">
      <c r="A919" s="11"/>
    </row>
    <row r="920" spans="1:1">
      <c r="A920" s="11"/>
    </row>
    <row r="921" spans="1:1">
      <c r="A921" s="11"/>
    </row>
    <row r="922" spans="1:1">
      <c r="A922" s="11"/>
    </row>
    <row r="923" spans="1:1">
      <c r="A923" s="11"/>
    </row>
    <row r="924" spans="1:1">
      <c r="A924" s="11"/>
    </row>
    <row r="925" spans="1:1">
      <c r="A925" s="11"/>
    </row>
    <row r="926" spans="1:1">
      <c r="A926" s="11"/>
    </row>
    <row r="927" spans="1:1">
      <c r="A927" s="11"/>
    </row>
    <row r="928" spans="1:1">
      <c r="A928" s="11"/>
    </row>
    <row r="929" spans="1:1">
      <c r="A929" s="11"/>
    </row>
    <row r="930" spans="1:1">
      <c r="A930" s="11"/>
    </row>
    <row r="931" spans="1:1">
      <c r="A931" s="11"/>
    </row>
    <row r="932" spans="1:1">
      <c r="A932" s="11"/>
    </row>
    <row r="933" spans="1:1">
      <c r="A933" s="11"/>
    </row>
    <row r="934" spans="1:1">
      <c r="A934" s="11"/>
    </row>
    <row r="935" spans="1:1">
      <c r="A935" s="11"/>
    </row>
    <row r="936" spans="1:1">
      <c r="A936" s="11"/>
    </row>
    <row r="937" spans="1:1">
      <c r="A937" s="11"/>
    </row>
    <row r="938" spans="1:1">
      <c r="A938" s="11"/>
    </row>
    <row r="939" spans="1:1">
      <c r="A939" s="11"/>
    </row>
    <row r="940" spans="1:1">
      <c r="A940" s="11"/>
    </row>
    <row r="941" spans="1:1">
      <c r="A941" s="11"/>
    </row>
    <row r="942" spans="1:1">
      <c r="A942" s="11"/>
    </row>
    <row r="943" spans="1:1">
      <c r="A943" s="11"/>
    </row>
    <row r="944" spans="1:1">
      <c r="A944" s="11"/>
    </row>
    <row r="945" spans="1:1">
      <c r="A945" s="11"/>
    </row>
    <row r="946" spans="1:1">
      <c r="A946" s="11"/>
    </row>
    <row r="947" spans="1:1">
      <c r="A947" s="11"/>
    </row>
    <row r="948" spans="1:1">
      <c r="A948" s="11"/>
    </row>
    <row r="949" spans="1:1">
      <c r="A949" s="11"/>
    </row>
    <row r="950" spans="1:1">
      <c r="A950" s="11"/>
    </row>
    <row r="951" spans="1:1">
      <c r="A951" s="11"/>
    </row>
    <row r="952" spans="1:1">
      <c r="A952" s="11"/>
    </row>
    <row r="953" spans="1:1">
      <c r="A953" s="11"/>
    </row>
    <row r="954" spans="1:1">
      <c r="A954" s="11"/>
    </row>
    <row r="955" spans="1:1">
      <c r="A955" s="11"/>
    </row>
    <row r="956" spans="1:1">
      <c r="A956" s="11"/>
    </row>
    <row r="957" spans="1:1">
      <c r="A957" s="11"/>
    </row>
    <row r="958" spans="1:1">
      <c r="A958" s="11"/>
    </row>
    <row r="959" spans="1:1">
      <c r="A959" s="11"/>
    </row>
    <row r="960" spans="1:1">
      <c r="A960" s="11"/>
    </row>
    <row r="961" spans="1:1">
      <c r="A961" s="11"/>
    </row>
    <row r="962" spans="1:1">
      <c r="A962" s="11"/>
    </row>
    <row r="963" spans="1:1">
      <c r="A963" s="11"/>
    </row>
    <row r="964" spans="1:1">
      <c r="A964" s="11"/>
    </row>
    <row r="965" spans="1:1">
      <c r="A965" s="11"/>
    </row>
    <row r="966" spans="1:1">
      <c r="A966" s="11"/>
    </row>
    <row r="967" spans="1:1">
      <c r="A967" s="11"/>
    </row>
    <row r="968" spans="1:1">
      <c r="A968" s="11"/>
    </row>
    <row r="969" spans="1:1">
      <c r="A969" s="11"/>
    </row>
    <row r="970" spans="1:1">
      <c r="A970" s="11"/>
    </row>
    <row r="971" spans="1:1">
      <c r="A971" s="11"/>
    </row>
    <row r="972" spans="1:1">
      <c r="A972" s="11"/>
    </row>
    <row r="973" spans="1:1">
      <c r="A973" s="11"/>
    </row>
    <row r="974" spans="1:1">
      <c r="A974" s="11"/>
    </row>
    <row r="975" spans="1:1">
      <c r="A975" s="11"/>
    </row>
    <row r="976" spans="1:1">
      <c r="A976" s="11"/>
    </row>
    <row r="977" spans="1:1">
      <c r="A977" s="11"/>
    </row>
    <row r="978" spans="1:1">
      <c r="A978" s="11"/>
    </row>
    <row r="979" spans="1:1">
      <c r="A979" s="11"/>
    </row>
    <row r="980" spans="1:1">
      <c r="A980" s="11"/>
    </row>
    <row r="981" spans="1:1">
      <c r="A981" s="11"/>
    </row>
    <row r="982" spans="1:1">
      <c r="A982" s="11"/>
    </row>
    <row r="983" spans="1:1">
      <c r="A983" s="11"/>
    </row>
    <row r="984" spans="1:1">
      <c r="A984" s="11"/>
    </row>
    <row r="985" spans="1:1">
      <c r="A985" s="11"/>
    </row>
    <row r="986" spans="1:1">
      <c r="A986" s="11"/>
    </row>
    <row r="987" spans="1:1">
      <c r="A987" s="11"/>
    </row>
    <row r="988" spans="1:1">
      <c r="A988" s="11"/>
    </row>
    <row r="989" spans="1:1">
      <c r="A989" s="11"/>
    </row>
    <row r="990" spans="1:1">
      <c r="A990" s="11"/>
    </row>
    <row r="991" spans="1:1">
      <c r="A991" s="11"/>
    </row>
    <row r="992" spans="1:1">
      <c r="A992" s="11"/>
    </row>
    <row r="993" spans="1:1">
      <c r="A993" s="11"/>
    </row>
    <row r="994" spans="1:1">
      <c r="A994" s="11"/>
    </row>
    <row r="995" spans="1:1">
      <c r="A995" s="11"/>
    </row>
    <row r="996" spans="1:1">
      <c r="A996" s="11"/>
    </row>
    <row r="997" spans="1:1">
      <c r="A997" s="11"/>
    </row>
    <row r="998" spans="1:1">
      <c r="A998" s="11"/>
    </row>
    <row r="999" spans="1:1">
      <c r="A999" s="11"/>
    </row>
    <row r="1000" spans="1:1">
      <c r="A1000" s="1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3C47D"/>
  </sheetPr>
  <dimension ref="A1:C495"/>
  <sheetViews>
    <sheetView workbookViewId="0"/>
  </sheetViews>
  <sheetFormatPr defaultColWidth="11.19921875" defaultRowHeight="15" customHeight="1"/>
  <cols>
    <col min="1" max="1" width="11" customWidth="1"/>
    <col min="2" max="2" width="10.09765625" customWidth="1"/>
    <col min="3" max="26" width="11" customWidth="1"/>
  </cols>
  <sheetData>
    <row r="1" spans="1:3">
      <c r="A1" s="12" t="s">
        <v>37</v>
      </c>
      <c r="B1" s="12" t="s">
        <v>38</v>
      </c>
      <c r="C1" s="12" t="s">
        <v>39</v>
      </c>
    </row>
    <row r="2" spans="1:3">
      <c r="A2" s="12">
        <v>1</v>
      </c>
      <c r="B2" s="13">
        <v>45930</v>
      </c>
      <c r="C2" s="12">
        <v>82.867599999999996</v>
      </c>
    </row>
    <row r="3" spans="1:3">
      <c r="A3" s="12">
        <v>1</v>
      </c>
      <c r="B3" s="13">
        <v>45927</v>
      </c>
      <c r="C3" s="12">
        <v>83.611800000000002</v>
      </c>
    </row>
    <row r="4" spans="1:3">
      <c r="A4" s="12">
        <v>1</v>
      </c>
      <c r="B4" s="13">
        <v>45926</v>
      </c>
      <c r="C4" s="12">
        <v>83.606899999999996</v>
      </c>
    </row>
    <row r="5" spans="1:3">
      <c r="A5" s="12">
        <v>1</v>
      </c>
      <c r="B5" s="13">
        <v>45925</v>
      </c>
      <c r="C5" s="12">
        <v>83.991399999999999</v>
      </c>
    </row>
    <row r="6" spans="1:3">
      <c r="A6" s="12">
        <v>1</v>
      </c>
      <c r="B6" s="13">
        <v>45924</v>
      </c>
      <c r="C6" s="12">
        <v>83.3506</v>
      </c>
    </row>
    <row r="7" spans="1:3">
      <c r="A7" s="12">
        <v>1</v>
      </c>
      <c r="B7" s="13">
        <v>45923</v>
      </c>
      <c r="C7" s="12">
        <v>84.018600000000006</v>
      </c>
    </row>
    <row r="8" spans="1:3">
      <c r="A8" s="12">
        <v>1</v>
      </c>
      <c r="B8" s="13">
        <v>45920</v>
      </c>
      <c r="C8" s="12">
        <v>83.590400000000002</v>
      </c>
    </row>
    <row r="9" spans="1:3">
      <c r="A9" s="12">
        <v>1</v>
      </c>
      <c r="B9" s="13">
        <v>45919</v>
      </c>
      <c r="C9" s="12">
        <v>83.172499999999999</v>
      </c>
    </row>
    <row r="10" spans="1:3">
      <c r="A10" s="12">
        <v>1</v>
      </c>
      <c r="B10" s="13">
        <v>45918</v>
      </c>
      <c r="C10" s="12">
        <v>82.998699999999999</v>
      </c>
    </row>
    <row r="11" spans="1:3">
      <c r="A11" s="12">
        <v>1</v>
      </c>
      <c r="B11" s="13">
        <v>45917</v>
      </c>
      <c r="C11" s="12">
        <v>82.835899999999995</v>
      </c>
    </row>
    <row r="12" spans="1:3">
      <c r="A12" s="12">
        <v>1</v>
      </c>
      <c r="B12" s="13">
        <v>45916</v>
      </c>
      <c r="C12" s="12">
        <v>83.071799999999996</v>
      </c>
    </row>
    <row r="13" spans="1:3">
      <c r="A13" s="12">
        <v>1</v>
      </c>
      <c r="B13" s="13">
        <v>45913</v>
      </c>
      <c r="C13" s="12">
        <v>84.379800000000003</v>
      </c>
    </row>
    <row r="14" spans="1:3">
      <c r="A14" s="12">
        <v>1</v>
      </c>
      <c r="B14" s="13">
        <v>45912</v>
      </c>
      <c r="C14" s="12">
        <v>85.664699999999996</v>
      </c>
    </row>
    <row r="15" spans="1:3">
      <c r="A15" s="12">
        <v>1</v>
      </c>
      <c r="B15" s="13">
        <v>45911</v>
      </c>
      <c r="C15" s="12">
        <v>84.921099999999996</v>
      </c>
    </row>
    <row r="16" spans="1:3">
      <c r="A16" s="12">
        <v>1</v>
      </c>
      <c r="B16" s="13">
        <v>45910</v>
      </c>
      <c r="C16" s="12">
        <v>83.242500000000007</v>
      </c>
    </row>
    <row r="17" spans="1:3">
      <c r="A17" s="12">
        <v>1</v>
      </c>
      <c r="B17" s="13">
        <v>45909</v>
      </c>
      <c r="C17" s="12">
        <v>82.339699999999993</v>
      </c>
    </row>
    <row r="18" spans="1:3">
      <c r="A18" s="12">
        <v>1</v>
      </c>
      <c r="B18" s="13">
        <v>45906</v>
      </c>
      <c r="C18" s="12">
        <v>81.555599999999998</v>
      </c>
    </row>
    <row r="19" spans="1:3">
      <c r="A19" s="12">
        <v>1</v>
      </c>
      <c r="B19" s="13">
        <v>45905</v>
      </c>
      <c r="C19" s="12">
        <v>81.297700000000006</v>
      </c>
    </row>
    <row r="20" spans="1:3">
      <c r="A20" s="12">
        <v>1</v>
      </c>
      <c r="B20" s="13">
        <v>45904</v>
      </c>
      <c r="C20" s="12">
        <v>80.848799999999997</v>
      </c>
    </row>
    <row r="21" spans="1:3">
      <c r="A21" s="12">
        <v>1</v>
      </c>
      <c r="B21" s="13">
        <v>45903</v>
      </c>
      <c r="C21" s="12">
        <v>80.594700000000003</v>
      </c>
    </row>
    <row r="22" spans="1:3">
      <c r="A22" s="12">
        <v>1</v>
      </c>
      <c r="B22" s="13">
        <v>45902</v>
      </c>
      <c r="C22" s="12">
        <v>80.426100000000005</v>
      </c>
    </row>
    <row r="23" spans="1:3">
      <c r="A23" s="12">
        <v>1</v>
      </c>
      <c r="B23" s="13">
        <v>45899</v>
      </c>
      <c r="C23" s="12">
        <v>80.331599999999995</v>
      </c>
    </row>
    <row r="24" spans="1:3">
      <c r="A24" s="12">
        <v>1</v>
      </c>
      <c r="B24" s="13">
        <v>45898</v>
      </c>
      <c r="C24" s="12">
        <v>80.291799999999995</v>
      </c>
    </row>
    <row r="25" spans="1:3">
      <c r="A25" s="12">
        <v>1</v>
      </c>
      <c r="B25" s="13">
        <v>45897</v>
      </c>
      <c r="C25" s="12">
        <v>80.442099999999996</v>
      </c>
    </row>
    <row r="26" spans="1:3">
      <c r="A26" s="12">
        <v>1</v>
      </c>
      <c r="B26" s="13">
        <v>45896</v>
      </c>
      <c r="C26" s="12">
        <v>80.526799999999994</v>
      </c>
    </row>
    <row r="27" spans="1:3">
      <c r="A27" s="12">
        <v>1</v>
      </c>
      <c r="B27" s="13">
        <v>45895</v>
      </c>
      <c r="C27" s="12">
        <v>80.684200000000004</v>
      </c>
    </row>
    <row r="28" spans="1:3">
      <c r="A28" s="12">
        <v>1</v>
      </c>
      <c r="B28" s="13">
        <v>45892</v>
      </c>
      <c r="C28" s="12">
        <v>80.749799999999993</v>
      </c>
    </row>
    <row r="29" spans="1:3">
      <c r="A29" s="12">
        <v>1</v>
      </c>
      <c r="B29" s="13">
        <v>45891</v>
      </c>
      <c r="C29" s="12">
        <v>80.254800000000003</v>
      </c>
    </row>
    <row r="30" spans="1:3">
      <c r="A30" s="12">
        <v>1</v>
      </c>
      <c r="B30" s="13">
        <v>45890</v>
      </c>
      <c r="C30" s="12">
        <v>80.104500000000002</v>
      </c>
    </row>
    <row r="31" spans="1:3">
      <c r="A31" s="12">
        <v>1</v>
      </c>
      <c r="B31" s="13">
        <v>45889</v>
      </c>
      <c r="C31" s="12">
        <v>80.346599999999995</v>
      </c>
    </row>
    <row r="32" spans="1:3">
      <c r="A32" s="12">
        <v>1</v>
      </c>
      <c r="B32" s="13">
        <v>45888</v>
      </c>
      <c r="C32" s="12">
        <v>80.425600000000003</v>
      </c>
    </row>
    <row r="33" spans="1:3">
      <c r="A33" s="12">
        <v>1</v>
      </c>
      <c r="B33" s="13">
        <v>45885</v>
      </c>
      <c r="C33" s="12">
        <v>80.022400000000005</v>
      </c>
    </row>
    <row r="34" spans="1:3">
      <c r="A34" s="12">
        <v>1</v>
      </c>
      <c r="B34" s="13">
        <v>45884</v>
      </c>
      <c r="C34" s="12">
        <v>79.765299999999996</v>
      </c>
    </row>
    <row r="35" spans="1:3">
      <c r="A35" s="12">
        <v>1</v>
      </c>
      <c r="B35" s="13">
        <v>45883</v>
      </c>
      <c r="C35" s="12">
        <v>79.603200000000001</v>
      </c>
    </row>
    <row r="36" spans="1:3">
      <c r="A36" s="12">
        <v>1</v>
      </c>
      <c r="B36" s="13">
        <v>45882</v>
      </c>
      <c r="C36" s="12">
        <v>79.871399999999994</v>
      </c>
    </row>
    <row r="37" spans="1:3">
      <c r="A37" s="12">
        <v>1</v>
      </c>
      <c r="B37" s="13">
        <v>45881</v>
      </c>
      <c r="C37" s="12">
        <v>79.667699999999996</v>
      </c>
    </row>
    <row r="38" spans="1:3">
      <c r="A38" s="12">
        <v>1</v>
      </c>
      <c r="B38" s="13">
        <v>45878</v>
      </c>
      <c r="C38" s="12">
        <v>79.779600000000002</v>
      </c>
    </row>
    <row r="39" spans="1:3">
      <c r="A39" s="12">
        <v>1</v>
      </c>
      <c r="B39" s="13">
        <v>45877</v>
      </c>
      <c r="C39" s="12">
        <v>79.384699999999995</v>
      </c>
    </row>
    <row r="40" spans="1:3">
      <c r="A40" s="12">
        <v>1</v>
      </c>
      <c r="B40" s="13">
        <v>45876</v>
      </c>
      <c r="C40" s="12">
        <v>80.191400000000002</v>
      </c>
    </row>
    <row r="41" spans="1:3">
      <c r="A41" s="12">
        <v>1</v>
      </c>
      <c r="B41" s="13">
        <v>45875</v>
      </c>
      <c r="C41" s="12">
        <v>80.049000000000007</v>
      </c>
    </row>
    <row r="42" spans="1:3">
      <c r="A42" s="12">
        <v>1</v>
      </c>
      <c r="B42" s="13">
        <v>45874</v>
      </c>
      <c r="C42" s="12">
        <v>79.673599999999993</v>
      </c>
    </row>
    <row r="43" spans="1:3">
      <c r="A43" s="12">
        <v>1</v>
      </c>
      <c r="B43" s="13">
        <v>45871</v>
      </c>
      <c r="C43" s="12">
        <v>80.328900000000004</v>
      </c>
    </row>
    <row r="44" spans="1:3">
      <c r="A44" s="12">
        <v>1</v>
      </c>
      <c r="B44" s="13">
        <v>45870</v>
      </c>
      <c r="C44" s="12">
        <v>80.316299999999998</v>
      </c>
    </row>
    <row r="45" spans="1:3">
      <c r="A45" s="12">
        <v>1</v>
      </c>
      <c r="B45" s="13">
        <v>45869</v>
      </c>
      <c r="C45" s="12">
        <v>81.834699999999998</v>
      </c>
    </row>
    <row r="46" spans="1:3">
      <c r="A46" s="12">
        <v>1</v>
      </c>
      <c r="B46" s="13">
        <v>45868</v>
      </c>
      <c r="C46" s="12">
        <v>82.219700000000003</v>
      </c>
    </row>
    <row r="47" spans="1:3">
      <c r="A47" s="12">
        <v>1</v>
      </c>
      <c r="B47" s="13">
        <v>45867</v>
      </c>
      <c r="C47" s="12">
        <v>79.578199999999995</v>
      </c>
    </row>
    <row r="48" spans="1:3">
      <c r="A48" s="12">
        <v>1</v>
      </c>
      <c r="B48" s="13">
        <v>45864</v>
      </c>
      <c r="C48" s="12">
        <v>79.552700000000002</v>
      </c>
    </row>
    <row r="49" spans="1:3">
      <c r="A49" s="12">
        <v>1</v>
      </c>
      <c r="B49" s="13">
        <v>45863</v>
      </c>
      <c r="C49" s="12">
        <v>78.862300000000005</v>
      </c>
    </row>
    <row r="50" spans="1:3">
      <c r="A50" s="12">
        <v>1</v>
      </c>
      <c r="B50" s="13">
        <v>45862</v>
      </c>
      <c r="C50" s="12">
        <v>78.447699999999998</v>
      </c>
    </row>
    <row r="51" spans="1:3">
      <c r="A51" s="12">
        <v>1</v>
      </c>
      <c r="B51" s="13">
        <v>45861</v>
      </c>
      <c r="C51" s="12">
        <v>78.088200000000001</v>
      </c>
    </row>
    <row r="52" spans="1:3">
      <c r="A52" s="12">
        <v>1</v>
      </c>
      <c r="B52" s="13">
        <v>45860</v>
      </c>
      <c r="C52" s="12">
        <v>78.327399999999997</v>
      </c>
    </row>
    <row r="53" spans="1:3">
      <c r="A53" s="12">
        <v>1</v>
      </c>
      <c r="B53" s="13">
        <v>45857</v>
      </c>
      <c r="C53" s="12">
        <v>78.312899999999999</v>
      </c>
    </row>
    <row r="54" spans="1:3">
      <c r="A54" s="12">
        <v>1</v>
      </c>
      <c r="B54" s="13">
        <v>45856</v>
      </c>
      <c r="C54" s="12">
        <v>78.185599999999994</v>
      </c>
    </row>
    <row r="55" spans="1:3">
      <c r="A55" s="12">
        <v>1</v>
      </c>
      <c r="B55" s="13">
        <v>45855</v>
      </c>
      <c r="C55" s="12">
        <v>77.958500000000001</v>
      </c>
    </row>
    <row r="56" spans="1:3">
      <c r="A56" s="12">
        <v>1</v>
      </c>
      <c r="B56" s="13">
        <v>45854</v>
      </c>
      <c r="C56" s="12">
        <v>77.958399999999997</v>
      </c>
    </row>
    <row r="57" spans="1:3">
      <c r="A57" s="12">
        <v>1</v>
      </c>
      <c r="B57" s="13">
        <v>45853</v>
      </c>
      <c r="C57" s="12">
        <v>78.372200000000007</v>
      </c>
    </row>
    <row r="58" spans="1:3">
      <c r="A58" s="12">
        <v>1</v>
      </c>
      <c r="B58" s="13">
        <v>45850</v>
      </c>
      <c r="C58" s="12">
        <v>77.885499999999993</v>
      </c>
    </row>
    <row r="59" spans="1:3">
      <c r="A59" s="12">
        <v>1</v>
      </c>
      <c r="B59" s="13">
        <v>45849</v>
      </c>
      <c r="C59" s="12">
        <v>77.902900000000002</v>
      </c>
    </row>
    <row r="60" spans="1:3">
      <c r="A60" s="12">
        <v>1</v>
      </c>
      <c r="B60" s="13">
        <v>45848</v>
      </c>
      <c r="C60" s="12">
        <v>78.172700000000006</v>
      </c>
    </row>
    <row r="61" spans="1:3">
      <c r="A61" s="12">
        <v>1</v>
      </c>
      <c r="B61" s="13">
        <v>45847</v>
      </c>
      <c r="C61" s="12">
        <v>78.168199999999999</v>
      </c>
    </row>
    <row r="62" spans="1:3">
      <c r="A62" s="12">
        <v>1</v>
      </c>
      <c r="B62" s="13">
        <v>45846</v>
      </c>
      <c r="C62" s="12">
        <v>78.718500000000006</v>
      </c>
    </row>
    <row r="63" spans="1:3">
      <c r="A63" s="12">
        <v>1</v>
      </c>
      <c r="B63" s="13">
        <v>45843</v>
      </c>
      <c r="C63" s="12">
        <v>78.835400000000007</v>
      </c>
    </row>
    <row r="64" spans="1:3">
      <c r="A64" s="12">
        <v>1</v>
      </c>
      <c r="B64" s="13">
        <v>45842</v>
      </c>
      <c r="C64" s="12">
        <v>78.783100000000005</v>
      </c>
    </row>
    <row r="65" spans="1:3">
      <c r="A65" s="12">
        <v>1</v>
      </c>
      <c r="B65" s="13">
        <v>45841</v>
      </c>
      <c r="C65" s="12">
        <v>78.653999999999996</v>
      </c>
    </row>
    <row r="66" spans="1:3">
      <c r="A66" s="12">
        <v>1</v>
      </c>
      <c r="B66" s="13">
        <v>45840</v>
      </c>
      <c r="C66" s="12">
        <v>78.418099999999995</v>
      </c>
    </row>
    <row r="67" spans="1:3">
      <c r="A67" s="12">
        <v>1</v>
      </c>
      <c r="B67" s="13">
        <v>45839</v>
      </c>
      <c r="C67" s="12">
        <v>78.528400000000005</v>
      </c>
    </row>
    <row r="68" spans="1:3">
      <c r="A68" s="12">
        <v>1</v>
      </c>
      <c r="B68" s="13">
        <v>45836</v>
      </c>
      <c r="C68" s="12">
        <v>78.468500000000006</v>
      </c>
    </row>
    <row r="69" spans="1:3">
      <c r="A69" s="12">
        <v>1</v>
      </c>
      <c r="B69" s="13">
        <v>45835</v>
      </c>
      <c r="C69" s="12">
        <v>78.211699999999993</v>
      </c>
    </row>
    <row r="70" spans="1:3">
      <c r="A70" s="12">
        <v>1</v>
      </c>
      <c r="B70" s="13">
        <v>45834</v>
      </c>
      <c r="C70" s="12">
        <v>78.195899999999995</v>
      </c>
    </row>
    <row r="71" spans="1:3">
      <c r="A71" s="12">
        <v>1</v>
      </c>
      <c r="B71" s="13">
        <v>45833</v>
      </c>
      <c r="C71" s="12">
        <v>78.389200000000002</v>
      </c>
    </row>
    <row r="72" spans="1:3">
      <c r="A72" s="12">
        <v>1</v>
      </c>
      <c r="B72" s="13">
        <v>45832</v>
      </c>
      <c r="C72" s="12">
        <v>78.292299999999997</v>
      </c>
    </row>
    <row r="73" spans="1:3">
      <c r="A73" s="12">
        <v>1</v>
      </c>
      <c r="B73" s="13">
        <v>45829</v>
      </c>
      <c r="C73" s="12">
        <v>78.501599999999996</v>
      </c>
    </row>
    <row r="74" spans="1:3">
      <c r="A74" s="12">
        <v>1</v>
      </c>
      <c r="B74" s="13">
        <v>45828</v>
      </c>
      <c r="C74" s="12">
        <v>78.483900000000006</v>
      </c>
    </row>
    <row r="75" spans="1:3">
      <c r="A75" s="12">
        <v>1</v>
      </c>
      <c r="B75" s="13">
        <v>45827</v>
      </c>
      <c r="C75" s="12">
        <v>78.717399999999998</v>
      </c>
    </row>
    <row r="76" spans="1:3">
      <c r="A76" s="12">
        <v>1</v>
      </c>
      <c r="B76" s="13">
        <v>45826</v>
      </c>
      <c r="C76" s="12">
        <v>78.713499999999996</v>
      </c>
    </row>
    <row r="77" spans="1:3">
      <c r="A77" s="12">
        <v>1</v>
      </c>
      <c r="B77" s="13">
        <v>45825</v>
      </c>
      <c r="C77" s="12">
        <v>78.506699999999995</v>
      </c>
    </row>
    <row r="78" spans="1:3">
      <c r="A78" s="12">
        <v>1</v>
      </c>
      <c r="B78" s="13">
        <v>45820</v>
      </c>
      <c r="C78" s="12">
        <v>79.002799999999993</v>
      </c>
    </row>
    <row r="79" spans="1:3">
      <c r="A79" s="12">
        <v>1</v>
      </c>
      <c r="B79" s="13">
        <v>45819</v>
      </c>
      <c r="C79" s="12">
        <v>78.600300000000004</v>
      </c>
    </row>
    <row r="80" spans="1:3">
      <c r="A80" s="12">
        <v>1</v>
      </c>
      <c r="B80" s="13">
        <v>45818</v>
      </c>
      <c r="C80" s="12">
        <v>79.154300000000006</v>
      </c>
    </row>
    <row r="81" spans="1:3">
      <c r="A81" s="12">
        <v>1</v>
      </c>
      <c r="B81" s="13">
        <v>45815</v>
      </c>
      <c r="C81" s="12">
        <v>79.170299999999997</v>
      </c>
    </row>
    <row r="82" spans="1:3">
      <c r="A82" s="12">
        <v>1</v>
      </c>
      <c r="B82" s="13">
        <v>45814</v>
      </c>
      <c r="C82" s="12">
        <v>79.127200000000002</v>
      </c>
    </row>
    <row r="83" spans="1:3">
      <c r="A83" s="12">
        <v>1</v>
      </c>
      <c r="B83" s="13">
        <v>45813</v>
      </c>
      <c r="C83" s="12">
        <v>78.502499999999998</v>
      </c>
    </row>
    <row r="84" spans="1:3">
      <c r="A84" s="12">
        <v>1</v>
      </c>
      <c r="B84" s="13">
        <v>45812</v>
      </c>
      <c r="C84" s="12">
        <v>78.854900000000001</v>
      </c>
    </row>
    <row r="85" spans="1:3">
      <c r="A85" s="12">
        <v>1</v>
      </c>
      <c r="B85" s="13">
        <v>45811</v>
      </c>
      <c r="C85" s="12">
        <v>79.128500000000003</v>
      </c>
    </row>
    <row r="86" spans="1:3">
      <c r="A86" s="12">
        <v>1</v>
      </c>
      <c r="B86" s="13">
        <v>45808</v>
      </c>
      <c r="C86" s="12">
        <v>78.617099999999994</v>
      </c>
    </row>
    <row r="87" spans="1:3">
      <c r="A87" s="12">
        <v>1</v>
      </c>
      <c r="B87" s="13">
        <v>45807</v>
      </c>
      <c r="C87" s="12">
        <v>78.497</v>
      </c>
    </row>
    <row r="88" spans="1:3">
      <c r="A88" s="12">
        <v>1</v>
      </c>
      <c r="B88" s="13">
        <v>45806</v>
      </c>
      <c r="C88" s="12">
        <v>79.603700000000003</v>
      </c>
    </row>
    <row r="89" spans="1:3">
      <c r="A89" s="12">
        <v>1</v>
      </c>
      <c r="B89" s="13">
        <v>45805</v>
      </c>
      <c r="C89" s="12">
        <v>79.617599999999996</v>
      </c>
    </row>
    <row r="90" spans="1:3">
      <c r="A90" s="12">
        <v>1</v>
      </c>
      <c r="B90" s="13">
        <v>45804</v>
      </c>
      <c r="C90" s="12">
        <v>79.658799999999999</v>
      </c>
    </row>
    <row r="91" spans="1:3">
      <c r="A91" s="12">
        <v>1</v>
      </c>
      <c r="B91" s="13">
        <v>45801</v>
      </c>
      <c r="C91" s="12">
        <v>79.710800000000006</v>
      </c>
    </row>
    <row r="92" spans="1:3">
      <c r="A92" s="12">
        <v>1</v>
      </c>
      <c r="B92" s="13">
        <v>45800</v>
      </c>
      <c r="C92" s="12">
        <v>79.735699999999994</v>
      </c>
    </row>
    <row r="93" spans="1:3">
      <c r="A93" s="12">
        <v>1</v>
      </c>
      <c r="B93" s="13">
        <v>45799</v>
      </c>
      <c r="C93" s="12">
        <v>79.753</v>
      </c>
    </row>
    <row r="94" spans="1:3">
      <c r="A94" s="12">
        <v>1</v>
      </c>
      <c r="B94" s="13">
        <v>45798</v>
      </c>
      <c r="C94" s="12">
        <v>80.307500000000005</v>
      </c>
    </row>
    <row r="95" spans="1:3">
      <c r="A95" s="12">
        <v>1</v>
      </c>
      <c r="B95" s="13">
        <v>45797</v>
      </c>
      <c r="C95" s="12">
        <v>80.413700000000006</v>
      </c>
    </row>
    <row r="96" spans="1:3">
      <c r="A96" s="12">
        <v>1</v>
      </c>
      <c r="B96" s="13">
        <v>45794</v>
      </c>
      <c r="C96" s="12">
        <v>80.768900000000002</v>
      </c>
    </row>
    <row r="97" spans="1:3">
      <c r="A97" s="12">
        <v>1</v>
      </c>
      <c r="B97" s="13">
        <v>45793</v>
      </c>
      <c r="C97" s="12">
        <v>80.313400000000001</v>
      </c>
    </row>
    <row r="98" spans="1:3">
      <c r="A98" s="12">
        <v>1</v>
      </c>
      <c r="B98" s="13">
        <v>45792</v>
      </c>
      <c r="C98" s="12">
        <v>80.223699999999994</v>
      </c>
    </row>
    <row r="99" spans="1:3">
      <c r="A99" s="12">
        <v>1</v>
      </c>
      <c r="B99" s="13">
        <v>45791</v>
      </c>
      <c r="C99" s="12">
        <v>80.55</v>
      </c>
    </row>
    <row r="100" spans="1:3">
      <c r="A100" s="12">
        <v>1</v>
      </c>
      <c r="B100" s="13">
        <v>45790</v>
      </c>
      <c r="C100" s="12">
        <v>80.888300000000001</v>
      </c>
    </row>
    <row r="101" spans="1:3">
      <c r="A101" s="12">
        <v>1</v>
      </c>
      <c r="B101" s="13">
        <v>45785</v>
      </c>
      <c r="C101" s="12">
        <v>80.861199999999997</v>
      </c>
    </row>
    <row r="102" spans="1:3">
      <c r="A102" s="12">
        <v>1</v>
      </c>
      <c r="B102" s="13">
        <v>45784</v>
      </c>
      <c r="C102" s="12">
        <v>80.964399999999998</v>
      </c>
    </row>
    <row r="103" spans="1:3">
      <c r="A103" s="12">
        <v>1</v>
      </c>
      <c r="B103" s="13">
        <v>45783</v>
      </c>
      <c r="C103" s="12">
        <v>81.913700000000006</v>
      </c>
    </row>
    <row r="104" spans="1:3">
      <c r="A104" s="12">
        <v>1</v>
      </c>
      <c r="B104" s="13">
        <v>45778</v>
      </c>
      <c r="C104" s="12">
        <v>81.493300000000005</v>
      </c>
    </row>
    <row r="105" spans="1:3">
      <c r="A105" s="12">
        <v>1</v>
      </c>
      <c r="B105" s="13">
        <v>45777</v>
      </c>
      <c r="C105" s="12">
        <v>81.561599999999999</v>
      </c>
    </row>
    <row r="106" spans="1:3">
      <c r="A106" s="12">
        <v>1</v>
      </c>
      <c r="B106" s="13">
        <v>45776</v>
      </c>
      <c r="C106" s="12">
        <v>82.546700000000001</v>
      </c>
    </row>
    <row r="107" spans="1:3">
      <c r="A107" s="12">
        <v>1</v>
      </c>
      <c r="B107" s="13">
        <v>45773</v>
      </c>
      <c r="C107" s="12">
        <v>82.654899999999998</v>
      </c>
    </row>
    <row r="108" spans="1:3">
      <c r="A108" s="12">
        <v>1</v>
      </c>
      <c r="B108" s="13">
        <v>45772</v>
      </c>
      <c r="C108" s="12">
        <v>82.855900000000005</v>
      </c>
    </row>
    <row r="109" spans="1:3">
      <c r="A109" s="12">
        <v>1</v>
      </c>
      <c r="B109" s="13">
        <v>45771</v>
      </c>
      <c r="C109" s="12">
        <v>82.363699999999994</v>
      </c>
    </row>
    <row r="110" spans="1:3">
      <c r="A110" s="12">
        <v>1</v>
      </c>
      <c r="B110" s="13">
        <v>45770</v>
      </c>
      <c r="C110" s="12">
        <v>81.462000000000003</v>
      </c>
    </row>
    <row r="111" spans="1:3">
      <c r="A111" s="12">
        <v>1</v>
      </c>
      <c r="B111" s="13">
        <v>45769</v>
      </c>
      <c r="C111" s="12">
        <v>80.759699999999995</v>
      </c>
    </row>
    <row r="112" spans="1:3">
      <c r="A112" s="12">
        <v>1</v>
      </c>
      <c r="B112" s="13">
        <v>45766</v>
      </c>
      <c r="C112" s="12">
        <v>81.137100000000004</v>
      </c>
    </row>
    <row r="113" spans="1:3">
      <c r="A113" s="12">
        <v>1</v>
      </c>
      <c r="B113" s="13">
        <v>45765</v>
      </c>
      <c r="C113" s="12">
        <v>82.02</v>
      </c>
    </row>
    <row r="114" spans="1:3">
      <c r="A114" s="12">
        <v>1</v>
      </c>
      <c r="B114" s="13">
        <v>45764</v>
      </c>
      <c r="C114" s="12">
        <v>82.589200000000005</v>
      </c>
    </row>
    <row r="115" spans="1:3">
      <c r="A115" s="12">
        <v>1</v>
      </c>
      <c r="B115" s="13">
        <v>45763</v>
      </c>
      <c r="C115" s="12">
        <v>82.300299999999993</v>
      </c>
    </row>
    <row r="116" spans="1:3">
      <c r="A116" s="12">
        <v>1</v>
      </c>
      <c r="B116" s="13">
        <v>45762</v>
      </c>
      <c r="C116" s="12">
        <v>82.767099999999999</v>
      </c>
    </row>
    <row r="117" spans="1:3">
      <c r="A117" s="12">
        <v>1</v>
      </c>
      <c r="B117" s="13">
        <v>45759</v>
      </c>
      <c r="C117" s="12">
        <v>84.004000000000005</v>
      </c>
    </row>
    <row r="118" spans="1:3">
      <c r="A118" s="12">
        <v>1</v>
      </c>
      <c r="B118" s="13">
        <v>45758</v>
      </c>
      <c r="C118" s="12">
        <v>85.015900000000002</v>
      </c>
    </row>
    <row r="119" spans="1:3">
      <c r="A119" s="12">
        <v>1</v>
      </c>
      <c r="B119" s="13">
        <v>45757</v>
      </c>
      <c r="C119" s="12">
        <v>86.092299999999994</v>
      </c>
    </row>
    <row r="120" spans="1:3">
      <c r="A120" s="12">
        <v>1</v>
      </c>
      <c r="B120" s="13">
        <v>45756</v>
      </c>
      <c r="C120" s="12">
        <v>85.464100000000002</v>
      </c>
    </row>
    <row r="121" spans="1:3">
      <c r="A121" s="12">
        <v>1</v>
      </c>
      <c r="B121" s="13">
        <v>45755</v>
      </c>
      <c r="C121" s="12">
        <v>86.189099999999996</v>
      </c>
    </row>
    <row r="122" spans="1:3">
      <c r="A122" s="12">
        <v>1</v>
      </c>
      <c r="B122" s="13">
        <v>45752</v>
      </c>
      <c r="C122" s="12">
        <v>84.2774</v>
      </c>
    </row>
    <row r="123" spans="1:3">
      <c r="A123" s="12">
        <v>1</v>
      </c>
      <c r="B123" s="13">
        <v>45751</v>
      </c>
      <c r="C123" s="12">
        <v>84.382999999999996</v>
      </c>
    </row>
    <row r="124" spans="1:3">
      <c r="A124" s="12">
        <v>1</v>
      </c>
      <c r="B124" s="13">
        <v>45750</v>
      </c>
      <c r="C124" s="12">
        <v>84.552199999999999</v>
      </c>
    </row>
    <row r="125" spans="1:3">
      <c r="A125" s="12">
        <v>1</v>
      </c>
      <c r="B125" s="13">
        <v>45749</v>
      </c>
      <c r="C125" s="12">
        <v>84.870699999999999</v>
      </c>
    </row>
    <row r="126" spans="1:3">
      <c r="A126" s="12">
        <v>1</v>
      </c>
      <c r="B126" s="13">
        <v>45748</v>
      </c>
      <c r="C126" s="12">
        <v>85.496300000000005</v>
      </c>
    </row>
    <row r="127" spans="1:3">
      <c r="A127" s="12">
        <v>1</v>
      </c>
      <c r="B127" s="13">
        <v>45745</v>
      </c>
      <c r="C127" s="12">
        <v>83.681299999999993</v>
      </c>
    </row>
    <row r="128" spans="1:3">
      <c r="A128" s="12">
        <v>1</v>
      </c>
      <c r="B128" s="13">
        <v>45744</v>
      </c>
      <c r="C128" s="12">
        <v>83.834699999999998</v>
      </c>
    </row>
    <row r="129" spans="1:3">
      <c r="A129" s="12">
        <v>1</v>
      </c>
      <c r="B129" s="13">
        <v>45743</v>
      </c>
      <c r="C129" s="12">
        <v>84.206500000000005</v>
      </c>
    </row>
    <row r="130" spans="1:3">
      <c r="A130" s="12">
        <v>1</v>
      </c>
      <c r="B130" s="13">
        <v>45742</v>
      </c>
      <c r="C130" s="12">
        <v>84.192999999999998</v>
      </c>
    </row>
    <row r="131" spans="1:3">
      <c r="A131" s="12">
        <v>1</v>
      </c>
      <c r="B131" s="13">
        <v>45741</v>
      </c>
      <c r="C131" s="12">
        <v>83.873699999999999</v>
      </c>
    </row>
    <row r="132" spans="1:3">
      <c r="A132" s="12">
        <v>1</v>
      </c>
      <c r="B132" s="13">
        <v>45738</v>
      </c>
      <c r="C132" s="12">
        <v>84.64</v>
      </c>
    </row>
    <row r="133" spans="1:3">
      <c r="A133" s="12">
        <v>1</v>
      </c>
      <c r="B133" s="13">
        <v>45737</v>
      </c>
      <c r="C133" s="12">
        <v>84.395499999999998</v>
      </c>
    </row>
    <row r="134" spans="1:3">
      <c r="A134" s="12">
        <v>1</v>
      </c>
      <c r="B134" s="13">
        <v>45736</v>
      </c>
      <c r="C134" s="12">
        <v>82.848699999999994</v>
      </c>
    </row>
    <row r="135" spans="1:3">
      <c r="A135" s="12">
        <v>1</v>
      </c>
      <c r="B135" s="13">
        <v>45735</v>
      </c>
      <c r="C135" s="12">
        <v>81.501800000000003</v>
      </c>
    </row>
    <row r="136" spans="1:3">
      <c r="A136" s="12">
        <v>1</v>
      </c>
      <c r="B136" s="13">
        <v>45734</v>
      </c>
      <c r="C136" s="12">
        <v>84.305899999999994</v>
      </c>
    </row>
    <row r="137" spans="1:3">
      <c r="A137" s="12">
        <v>1</v>
      </c>
      <c r="B137" s="13">
        <v>45731</v>
      </c>
      <c r="C137" s="12">
        <v>85.569400000000002</v>
      </c>
    </row>
    <row r="138" spans="1:3">
      <c r="A138" s="12">
        <v>1</v>
      </c>
      <c r="B138" s="13">
        <v>45730</v>
      </c>
      <c r="C138" s="12">
        <v>86.619</v>
      </c>
    </row>
    <row r="139" spans="1:3">
      <c r="A139" s="12">
        <v>1</v>
      </c>
      <c r="B139" s="13">
        <v>45729</v>
      </c>
      <c r="C139" s="12">
        <v>86.620400000000004</v>
      </c>
    </row>
    <row r="140" spans="1:3">
      <c r="A140" s="12">
        <v>1</v>
      </c>
      <c r="B140" s="13">
        <v>45728</v>
      </c>
      <c r="C140" s="12">
        <v>86.566900000000004</v>
      </c>
    </row>
    <row r="141" spans="1:3">
      <c r="A141" s="12">
        <v>1</v>
      </c>
      <c r="B141" s="13">
        <v>45727</v>
      </c>
      <c r="C141" s="12">
        <v>88.387200000000007</v>
      </c>
    </row>
    <row r="142" spans="1:3">
      <c r="A142" s="12">
        <v>1</v>
      </c>
      <c r="B142" s="13">
        <v>45724</v>
      </c>
      <c r="C142" s="12">
        <v>89.136200000000002</v>
      </c>
    </row>
    <row r="143" spans="1:3">
      <c r="A143" s="12">
        <v>1</v>
      </c>
      <c r="B143" s="13">
        <v>45723</v>
      </c>
      <c r="C143" s="12">
        <v>89.572400000000002</v>
      </c>
    </row>
    <row r="144" spans="1:3">
      <c r="A144" s="12">
        <v>1</v>
      </c>
      <c r="B144" s="13">
        <v>45722</v>
      </c>
      <c r="C144" s="12">
        <v>89.787800000000004</v>
      </c>
    </row>
    <row r="145" spans="1:3">
      <c r="A145" s="12">
        <v>1</v>
      </c>
      <c r="B145" s="13">
        <v>45721</v>
      </c>
      <c r="C145" s="12">
        <v>89.244799999999998</v>
      </c>
    </row>
    <row r="146" spans="1:3">
      <c r="A146" s="12">
        <v>1</v>
      </c>
      <c r="B146" s="13">
        <v>45720</v>
      </c>
      <c r="C146" s="12">
        <v>89.249700000000004</v>
      </c>
    </row>
    <row r="147" spans="1:3">
      <c r="A147" s="12">
        <v>1</v>
      </c>
      <c r="B147" s="13">
        <v>45717</v>
      </c>
      <c r="C147" s="12">
        <v>88.256799999999998</v>
      </c>
    </row>
    <row r="148" spans="1:3">
      <c r="A148" s="12">
        <v>1</v>
      </c>
      <c r="B148" s="13">
        <v>45716</v>
      </c>
      <c r="C148" s="12">
        <v>87.696700000000007</v>
      </c>
    </row>
    <row r="149" spans="1:3">
      <c r="A149" s="12">
        <v>1</v>
      </c>
      <c r="B149" s="13">
        <v>45715</v>
      </c>
      <c r="C149" s="12">
        <v>85.927899999999994</v>
      </c>
    </row>
    <row r="150" spans="1:3">
      <c r="A150" s="12">
        <v>1</v>
      </c>
      <c r="B150" s="13">
        <v>45714</v>
      </c>
      <c r="C150" s="12">
        <v>86.631799999999998</v>
      </c>
    </row>
    <row r="151" spans="1:3">
      <c r="A151" s="12">
        <v>1</v>
      </c>
      <c r="B151" s="13">
        <v>45713</v>
      </c>
      <c r="C151" s="12">
        <v>88.206500000000005</v>
      </c>
    </row>
    <row r="152" spans="1:3">
      <c r="A152" s="12">
        <v>1</v>
      </c>
      <c r="B152" s="13">
        <v>45710</v>
      </c>
      <c r="C152" s="12">
        <v>88.167599999999993</v>
      </c>
    </row>
    <row r="153" spans="1:3">
      <c r="A153" s="12">
        <v>1</v>
      </c>
      <c r="B153" s="13">
        <v>45709</v>
      </c>
      <c r="C153" s="12">
        <v>88.510300000000001</v>
      </c>
    </row>
    <row r="154" spans="1:3">
      <c r="A154" s="12">
        <v>1</v>
      </c>
      <c r="B154" s="13">
        <v>45708</v>
      </c>
      <c r="C154" s="12">
        <v>90.4268</v>
      </c>
    </row>
    <row r="155" spans="1:3">
      <c r="A155" s="12">
        <v>1</v>
      </c>
      <c r="B155" s="13">
        <v>45707</v>
      </c>
      <c r="C155" s="12">
        <v>91.339799999999997</v>
      </c>
    </row>
    <row r="156" spans="1:3">
      <c r="A156" s="12">
        <v>1</v>
      </c>
      <c r="B156" s="13">
        <v>45706</v>
      </c>
      <c r="C156" s="12">
        <v>91.434700000000007</v>
      </c>
    </row>
    <row r="157" spans="1:3">
      <c r="A157" s="12">
        <v>1</v>
      </c>
      <c r="B157" s="13">
        <v>45703</v>
      </c>
      <c r="C157" s="12">
        <v>90.309899999999999</v>
      </c>
    </row>
    <row r="158" spans="1:3">
      <c r="A158" s="12">
        <v>1</v>
      </c>
      <c r="B158" s="13">
        <v>45702</v>
      </c>
      <c r="C158" s="12">
        <v>91.031300000000002</v>
      </c>
    </row>
    <row r="159" spans="1:3">
      <c r="A159" s="12">
        <v>1</v>
      </c>
      <c r="B159" s="13">
        <v>45701</v>
      </c>
      <c r="C159" s="12">
        <v>94.048500000000004</v>
      </c>
    </row>
    <row r="160" spans="1:3">
      <c r="A160" s="12">
        <v>1</v>
      </c>
      <c r="B160" s="13">
        <v>45700</v>
      </c>
      <c r="C160" s="12">
        <v>95.802400000000006</v>
      </c>
    </row>
    <row r="161" spans="1:3">
      <c r="A161" s="12">
        <v>1</v>
      </c>
      <c r="B161" s="13">
        <v>45699</v>
      </c>
      <c r="C161" s="12">
        <v>96.7821</v>
      </c>
    </row>
    <row r="162" spans="1:3">
      <c r="A162" s="12">
        <v>1</v>
      </c>
      <c r="B162" s="13">
        <v>45696</v>
      </c>
      <c r="C162" s="12">
        <v>97.276200000000003</v>
      </c>
    </row>
    <row r="163" spans="1:3">
      <c r="A163" s="12">
        <v>1</v>
      </c>
      <c r="B163" s="13">
        <v>45695</v>
      </c>
      <c r="C163" s="12">
        <v>96.910399999999996</v>
      </c>
    </row>
    <row r="164" spans="1:3">
      <c r="A164" s="12">
        <v>1</v>
      </c>
      <c r="B164" s="13">
        <v>45694</v>
      </c>
      <c r="C164" s="12">
        <v>98.055599999999998</v>
      </c>
    </row>
    <row r="165" spans="1:3">
      <c r="A165" s="12">
        <v>1</v>
      </c>
      <c r="B165" s="13">
        <v>45693</v>
      </c>
      <c r="C165" s="12">
        <v>98.533600000000007</v>
      </c>
    </row>
    <row r="166" spans="1:3">
      <c r="A166" s="12">
        <v>1</v>
      </c>
      <c r="B166" s="13">
        <v>45692</v>
      </c>
      <c r="C166" s="12">
        <v>99.943299999999994</v>
      </c>
    </row>
    <row r="167" spans="1:3">
      <c r="A167" s="12">
        <v>1</v>
      </c>
      <c r="B167" s="13">
        <v>45689</v>
      </c>
      <c r="C167" s="12">
        <v>97.810699999999997</v>
      </c>
    </row>
    <row r="168" spans="1:3">
      <c r="A168" s="12">
        <v>1</v>
      </c>
      <c r="B168" s="13">
        <v>45688</v>
      </c>
      <c r="C168" s="12">
        <v>98.006200000000007</v>
      </c>
    </row>
    <row r="169" spans="1:3">
      <c r="A169" s="12">
        <v>1</v>
      </c>
      <c r="B169" s="13">
        <v>45687</v>
      </c>
      <c r="C169" s="12">
        <v>98.012600000000006</v>
      </c>
    </row>
    <row r="170" spans="1:3">
      <c r="A170" s="12">
        <v>1</v>
      </c>
      <c r="B170" s="13">
        <v>45686</v>
      </c>
      <c r="C170" s="12">
        <v>97.965800000000002</v>
      </c>
    </row>
    <row r="171" spans="1:3">
      <c r="A171" s="12">
        <v>1</v>
      </c>
      <c r="B171" s="13">
        <v>45685</v>
      </c>
      <c r="C171" s="12">
        <v>97.132000000000005</v>
      </c>
    </row>
    <row r="172" spans="1:3">
      <c r="A172" s="12">
        <v>1</v>
      </c>
      <c r="B172" s="13">
        <v>45682</v>
      </c>
      <c r="C172" s="12">
        <v>98.263599999999997</v>
      </c>
    </row>
    <row r="173" spans="1:3">
      <c r="A173" s="12">
        <v>1</v>
      </c>
      <c r="B173" s="13">
        <v>45681</v>
      </c>
      <c r="C173" s="12">
        <v>99.097800000000007</v>
      </c>
    </row>
    <row r="174" spans="1:3">
      <c r="A174" s="12">
        <v>1</v>
      </c>
      <c r="B174" s="13">
        <v>45680</v>
      </c>
      <c r="C174" s="12">
        <v>98.2804</v>
      </c>
    </row>
    <row r="175" spans="1:3">
      <c r="A175" s="12">
        <v>1</v>
      </c>
      <c r="B175" s="13">
        <v>45679</v>
      </c>
      <c r="C175" s="12">
        <v>99.928200000000004</v>
      </c>
    </row>
    <row r="176" spans="1:3">
      <c r="A176" s="12">
        <v>1</v>
      </c>
      <c r="B176" s="13">
        <v>45678</v>
      </c>
      <c r="C176" s="12">
        <v>101.9579</v>
      </c>
    </row>
    <row r="177" spans="1:3">
      <c r="A177" s="12">
        <v>1</v>
      </c>
      <c r="B177" s="13">
        <v>45675</v>
      </c>
      <c r="C177" s="12">
        <v>102.41370000000001</v>
      </c>
    </row>
    <row r="178" spans="1:3">
      <c r="A178" s="12">
        <v>1</v>
      </c>
      <c r="B178" s="13">
        <v>45674</v>
      </c>
      <c r="C178" s="12">
        <v>102.3762</v>
      </c>
    </row>
    <row r="179" spans="1:3">
      <c r="A179" s="12">
        <v>1</v>
      </c>
      <c r="B179" s="13">
        <v>45673</v>
      </c>
      <c r="C179" s="12">
        <v>102.8078</v>
      </c>
    </row>
    <row r="180" spans="1:3">
      <c r="A180" s="12">
        <v>1</v>
      </c>
      <c r="B180" s="13">
        <v>45672</v>
      </c>
      <c r="C180" s="12">
        <v>103.438</v>
      </c>
    </row>
    <row r="181" spans="1:3">
      <c r="A181" s="12">
        <v>1</v>
      </c>
      <c r="B181" s="13">
        <v>45671</v>
      </c>
      <c r="C181" s="12">
        <v>102.7081</v>
      </c>
    </row>
    <row r="182" spans="1:3">
      <c r="A182" s="12">
        <v>1</v>
      </c>
      <c r="B182" s="13">
        <v>45668</v>
      </c>
      <c r="C182" s="12">
        <v>101.91459999999999</v>
      </c>
    </row>
    <row r="183" spans="1:3">
      <c r="A183" s="12">
        <v>1</v>
      </c>
      <c r="B183" s="13">
        <v>45667</v>
      </c>
      <c r="C183" s="12">
        <v>102.2911</v>
      </c>
    </row>
    <row r="184" spans="1:3">
      <c r="A184" s="12">
        <v>1</v>
      </c>
      <c r="B184" s="13">
        <v>45655</v>
      </c>
      <c r="C184" s="12">
        <v>101.6797</v>
      </c>
    </row>
    <row r="185" spans="1:3">
      <c r="A185" s="12">
        <v>1</v>
      </c>
      <c r="B185" s="13">
        <v>45654</v>
      </c>
      <c r="C185" s="12">
        <v>100.52809999999999</v>
      </c>
    </row>
    <row r="186" spans="1:3">
      <c r="A186" s="12">
        <v>1</v>
      </c>
      <c r="B186" s="13">
        <v>45653</v>
      </c>
      <c r="C186" s="12">
        <v>99.229500000000002</v>
      </c>
    </row>
    <row r="187" spans="1:3">
      <c r="A187" s="12">
        <v>1</v>
      </c>
      <c r="B187" s="13">
        <v>45652</v>
      </c>
      <c r="C187" s="12">
        <v>99.612499999999997</v>
      </c>
    </row>
    <row r="188" spans="1:3">
      <c r="A188" s="12">
        <v>1</v>
      </c>
      <c r="B188" s="13">
        <v>45651</v>
      </c>
      <c r="C188" s="12">
        <v>99.872900000000001</v>
      </c>
    </row>
    <row r="189" spans="1:3">
      <c r="A189" s="12">
        <v>1</v>
      </c>
      <c r="B189" s="13">
        <v>45650</v>
      </c>
      <c r="C189" s="12">
        <v>101.6143</v>
      </c>
    </row>
    <row r="190" spans="1:3">
      <c r="A190" s="12">
        <v>1</v>
      </c>
      <c r="B190" s="13">
        <v>45647</v>
      </c>
      <c r="C190" s="12">
        <v>102.3438</v>
      </c>
    </row>
    <row r="191" spans="1:3">
      <c r="A191" s="12">
        <v>1</v>
      </c>
      <c r="B191" s="13">
        <v>45646</v>
      </c>
      <c r="C191" s="12">
        <v>103.4207</v>
      </c>
    </row>
    <row r="192" spans="1:3">
      <c r="A192" s="12">
        <v>1</v>
      </c>
      <c r="B192" s="13">
        <v>45645</v>
      </c>
      <c r="C192" s="12">
        <v>102.77630000000001</v>
      </c>
    </row>
    <row r="193" spans="1:3">
      <c r="A193" s="12">
        <v>1</v>
      </c>
      <c r="B193" s="13">
        <v>45644</v>
      </c>
      <c r="C193" s="12">
        <v>102.9979</v>
      </c>
    </row>
    <row r="194" spans="1:3">
      <c r="A194" s="12">
        <v>1</v>
      </c>
      <c r="B194" s="13">
        <v>45643</v>
      </c>
      <c r="C194" s="12">
        <v>102.91249999999999</v>
      </c>
    </row>
    <row r="195" spans="1:3">
      <c r="A195" s="12">
        <v>1</v>
      </c>
      <c r="B195" s="13">
        <v>45640</v>
      </c>
      <c r="C195" s="12">
        <v>103.43049999999999</v>
      </c>
    </row>
    <row r="196" spans="1:3">
      <c r="A196" s="12">
        <v>1</v>
      </c>
      <c r="B196" s="13">
        <v>45639</v>
      </c>
      <c r="C196" s="12">
        <v>103.95</v>
      </c>
    </row>
    <row r="197" spans="1:3">
      <c r="A197" s="12">
        <v>1</v>
      </c>
      <c r="B197" s="13">
        <v>45638</v>
      </c>
      <c r="C197" s="12">
        <v>103.27070000000001</v>
      </c>
    </row>
    <row r="198" spans="1:3">
      <c r="A198" s="12">
        <v>1</v>
      </c>
      <c r="B198" s="13">
        <v>45637</v>
      </c>
      <c r="C198" s="12">
        <v>100.0324</v>
      </c>
    </row>
    <row r="199" spans="1:3">
      <c r="A199" s="12">
        <v>1</v>
      </c>
      <c r="B199" s="13">
        <v>45636</v>
      </c>
      <c r="C199" s="12">
        <v>99.375900000000001</v>
      </c>
    </row>
    <row r="200" spans="1:3">
      <c r="A200" s="12">
        <v>1</v>
      </c>
      <c r="B200" s="13">
        <v>45633</v>
      </c>
      <c r="C200" s="12">
        <v>99.421499999999995</v>
      </c>
    </row>
    <row r="201" spans="1:3">
      <c r="A201" s="12">
        <v>1</v>
      </c>
      <c r="B201" s="13">
        <v>45632</v>
      </c>
      <c r="C201" s="12">
        <v>103.3837</v>
      </c>
    </row>
    <row r="202" spans="1:3">
      <c r="A202" s="12">
        <v>1</v>
      </c>
      <c r="B202" s="13">
        <v>45631</v>
      </c>
      <c r="C202" s="12">
        <v>104.23609999999999</v>
      </c>
    </row>
    <row r="203" spans="1:3">
      <c r="A203" s="12">
        <v>1</v>
      </c>
      <c r="B203" s="13">
        <v>45630</v>
      </c>
      <c r="C203" s="12">
        <v>106.1878</v>
      </c>
    </row>
    <row r="204" spans="1:3">
      <c r="A204" s="12">
        <v>1</v>
      </c>
      <c r="B204" s="13">
        <v>45629</v>
      </c>
      <c r="C204" s="12">
        <v>107.1758</v>
      </c>
    </row>
    <row r="205" spans="1:3">
      <c r="A205" s="12">
        <v>1</v>
      </c>
      <c r="B205" s="13">
        <v>45626</v>
      </c>
      <c r="C205" s="12">
        <v>107.7409</v>
      </c>
    </row>
    <row r="206" spans="1:3">
      <c r="A206" s="12">
        <v>1</v>
      </c>
      <c r="B206" s="13">
        <v>45625</v>
      </c>
      <c r="C206" s="12">
        <v>109.5782</v>
      </c>
    </row>
    <row r="207" spans="1:3">
      <c r="A207" s="12">
        <v>1</v>
      </c>
      <c r="B207" s="13">
        <v>45624</v>
      </c>
      <c r="C207" s="12">
        <v>108.0104</v>
      </c>
    </row>
    <row r="208" spans="1:3">
      <c r="A208" s="12">
        <v>1</v>
      </c>
      <c r="B208" s="13">
        <v>45623</v>
      </c>
      <c r="C208" s="12">
        <v>105.0604</v>
      </c>
    </row>
    <row r="209" spans="1:3">
      <c r="A209" s="12">
        <v>1</v>
      </c>
      <c r="B209" s="13">
        <v>45622</v>
      </c>
      <c r="C209" s="12">
        <v>103.7908</v>
      </c>
    </row>
    <row r="210" spans="1:3">
      <c r="A210" s="12">
        <v>1</v>
      </c>
      <c r="B210" s="13">
        <v>45619</v>
      </c>
      <c r="C210" s="12">
        <v>102.5761</v>
      </c>
    </row>
    <row r="211" spans="1:3">
      <c r="A211" s="12">
        <v>1</v>
      </c>
      <c r="B211" s="13">
        <v>45618</v>
      </c>
      <c r="C211" s="12">
        <v>100.6798</v>
      </c>
    </row>
    <row r="212" spans="1:3">
      <c r="A212" s="12">
        <v>1</v>
      </c>
      <c r="B212" s="13">
        <v>45617</v>
      </c>
      <c r="C212" s="12">
        <v>100.2192</v>
      </c>
    </row>
    <row r="213" spans="1:3">
      <c r="A213" s="12">
        <v>1</v>
      </c>
      <c r="B213" s="13">
        <v>45616</v>
      </c>
      <c r="C213" s="12">
        <v>100.0348</v>
      </c>
    </row>
    <row r="214" spans="1:3">
      <c r="A214" s="12">
        <v>1</v>
      </c>
      <c r="B214" s="13">
        <v>45615</v>
      </c>
      <c r="C214" s="12">
        <v>99.942999999999998</v>
      </c>
    </row>
    <row r="215" spans="1:3">
      <c r="A215" s="12">
        <v>1</v>
      </c>
      <c r="B215" s="13">
        <v>45612</v>
      </c>
      <c r="C215" s="12">
        <v>99.997100000000003</v>
      </c>
    </row>
    <row r="216" spans="1:3">
      <c r="A216" s="12">
        <v>1</v>
      </c>
      <c r="B216" s="13">
        <v>45611</v>
      </c>
      <c r="C216" s="12">
        <v>99.018000000000001</v>
      </c>
    </row>
    <row r="217" spans="1:3">
      <c r="A217" s="12">
        <v>1</v>
      </c>
      <c r="B217" s="13">
        <v>45610</v>
      </c>
      <c r="C217" s="12">
        <v>98.365700000000004</v>
      </c>
    </row>
    <row r="218" spans="1:3">
      <c r="A218" s="12">
        <v>1</v>
      </c>
      <c r="B218" s="13">
        <v>45609</v>
      </c>
      <c r="C218" s="12">
        <v>97.9559</v>
      </c>
    </row>
    <row r="219" spans="1:3">
      <c r="A219" s="12">
        <v>1</v>
      </c>
      <c r="B219" s="13">
        <v>45608</v>
      </c>
      <c r="C219" s="12">
        <v>97.954999999999998</v>
      </c>
    </row>
    <row r="220" spans="1:3">
      <c r="A220" s="12">
        <v>1</v>
      </c>
      <c r="B220" s="13">
        <v>45605</v>
      </c>
      <c r="C220" s="12">
        <v>97.833500000000001</v>
      </c>
    </row>
    <row r="221" spans="1:3">
      <c r="A221" s="12">
        <v>1</v>
      </c>
      <c r="B221" s="13">
        <v>45604</v>
      </c>
      <c r="C221" s="12">
        <v>98.072599999999994</v>
      </c>
    </row>
    <row r="222" spans="1:3">
      <c r="A222" s="12">
        <v>1</v>
      </c>
      <c r="B222" s="13">
        <v>45603</v>
      </c>
      <c r="C222" s="12">
        <v>98.223600000000005</v>
      </c>
    </row>
    <row r="223" spans="1:3">
      <c r="A223" s="12">
        <v>1</v>
      </c>
      <c r="B223" s="13">
        <v>45602</v>
      </c>
      <c r="C223" s="12">
        <v>98.056200000000004</v>
      </c>
    </row>
    <row r="224" spans="1:3">
      <c r="A224" s="12">
        <v>1</v>
      </c>
      <c r="B224" s="13">
        <v>45599</v>
      </c>
      <c r="C224" s="12">
        <v>97.549899999999994</v>
      </c>
    </row>
    <row r="225" spans="1:3">
      <c r="A225" s="12">
        <v>1</v>
      </c>
      <c r="B225" s="13">
        <v>45598</v>
      </c>
      <c r="C225" s="12">
        <v>97.440200000000004</v>
      </c>
    </row>
    <row r="226" spans="1:3">
      <c r="A226" s="12">
        <v>1</v>
      </c>
      <c r="B226" s="13">
        <v>45597</v>
      </c>
      <c r="C226" s="12">
        <v>97.022599999999997</v>
      </c>
    </row>
    <row r="227" spans="1:3">
      <c r="A227" s="12">
        <v>1</v>
      </c>
      <c r="B227" s="13">
        <v>45596</v>
      </c>
      <c r="C227" s="12">
        <v>97.052999999999997</v>
      </c>
    </row>
    <row r="228" spans="1:3">
      <c r="A228" s="12">
        <v>1</v>
      </c>
      <c r="B228" s="13">
        <v>45595</v>
      </c>
      <c r="C228" s="12">
        <v>97.326099999999997</v>
      </c>
    </row>
    <row r="229" spans="1:3">
      <c r="A229" s="12">
        <v>1</v>
      </c>
      <c r="B229" s="13">
        <v>45594</v>
      </c>
      <c r="C229" s="12">
        <v>97.23</v>
      </c>
    </row>
    <row r="230" spans="1:3">
      <c r="A230" s="12">
        <v>1</v>
      </c>
      <c r="B230" s="13">
        <v>45591</v>
      </c>
      <c r="C230" s="12">
        <v>96.665700000000001</v>
      </c>
    </row>
    <row r="231" spans="1:3">
      <c r="A231" s="12">
        <v>1</v>
      </c>
      <c r="B231" s="13">
        <v>45590</v>
      </c>
      <c r="C231" s="12">
        <v>96.740200000000002</v>
      </c>
    </row>
    <row r="232" spans="1:3">
      <c r="A232" s="12">
        <v>1</v>
      </c>
      <c r="B232" s="13">
        <v>45589</v>
      </c>
      <c r="C232" s="12">
        <v>96.637900000000002</v>
      </c>
    </row>
    <row r="233" spans="1:3">
      <c r="A233" s="12">
        <v>1</v>
      </c>
      <c r="B233" s="13">
        <v>45588</v>
      </c>
      <c r="C233" s="12">
        <v>96.591800000000006</v>
      </c>
    </row>
    <row r="234" spans="1:3">
      <c r="A234" s="12">
        <v>1</v>
      </c>
      <c r="B234" s="13">
        <v>45587</v>
      </c>
      <c r="C234" s="12">
        <v>96.092399999999998</v>
      </c>
    </row>
    <row r="235" spans="1:3">
      <c r="A235" s="12">
        <v>1</v>
      </c>
      <c r="B235" s="13">
        <v>45584</v>
      </c>
      <c r="C235" s="12">
        <v>96.417199999999994</v>
      </c>
    </row>
    <row r="236" spans="1:3">
      <c r="A236" s="12">
        <v>1</v>
      </c>
      <c r="B236" s="13">
        <v>45583</v>
      </c>
      <c r="C236" s="12">
        <v>97.149000000000001</v>
      </c>
    </row>
    <row r="237" spans="1:3">
      <c r="A237" s="12">
        <v>1</v>
      </c>
      <c r="B237" s="13">
        <v>45582</v>
      </c>
      <c r="C237" s="12">
        <v>97.256799999999998</v>
      </c>
    </row>
    <row r="238" spans="1:3">
      <c r="A238" s="12">
        <v>1</v>
      </c>
      <c r="B238" s="13">
        <v>45581</v>
      </c>
      <c r="C238" s="12">
        <v>97.012100000000004</v>
      </c>
    </row>
    <row r="239" spans="1:3">
      <c r="A239" s="12">
        <v>1</v>
      </c>
      <c r="B239" s="13">
        <v>45580</v>
      </c>
      <c r="C239" s="12">
        <v>96.102099999999993</v>
      </c>
    </row>
    <row r="240" spans="1:3">
      <c r="A240" s="12">
        <v>1</v>
      </c>
      <c r="B240" s="13">
        <v>45577</v>
      </c>
      <c r="C240" s="12">
        <v>96.068600000000004</v>
      </c>
    </row>
    <row r="241" spans="1:3">
      <c r="A241" s="12">
        <v>1</v>
      </c>
      <c r="B241" s="13">
        <v>45576</v>
      </c>
      <c r="C241" s="12">
        <v>97.239400000000003</v>
      </c>
    </row>
    <row r="242" spans="1:3">
      <c r="A242" s="12">
        <v>1</v>
      </c>
      <c r="B242" s="13">
        <v>45575</v>
      </c>
      <c r="C242" s="12">
        <v>96.948300000000003</v>
      </c>
    </row>
    <row r="243" spans="1:3">
      <c r="A243" s="12">
        <v>1</v>
      </c>
      <c r="B243" s="13">
        <v>45574</v>
      </c>
      <c r="C243" s="12">
        <v>96.107900000000001</v>
      </c>
    </row>
    <row r="244" spans="1:3">
      <c r="A244" s="12">
        <v>1</v>
      </c>
      <c r="B244" s="13">
        <v>45573</v>
      </c>
      <c r="C244" s="12">
        <v>96.064899999999994</v>
      </c>
    </row>
    <row r="245" spans="1:3">
      <c r="A245" s="12">
        <v>1</v>
      </c>
      <c r="B245" s="13">
        <v>45570</v>
      </c>
      <c r="C245" s="12">
        <v>94.87</v>
      </c>
    </row>
    <row r="246" spans="1:3">
      <c r="A246" s="12">
        <v>1</v>
      </c>
      <c r="B246" s="13">
        <v>45569</v>
      </c>
      <c r="C246" s="12">
        <v>95.026200000000003</v>
      </c>
    </row>
    <row r="247" spans="1:3">
      <c r="A247" s="12">
        <v>1</v>
      </c>
      <c r="B247" s="13">
        <v>45568</v>
      </c>
      <c r="C247" s="12">
        <v>94.505399999999995</v>
      </c>
    </row>
    <row r="248" spans="1:3">
      <c r="A248" s="12">
        <v>1</v>
      </c>
      <c r="B248" s="13">
        <v>45567</v>
      </c>
      <c r="C248" s="12">
        <v>93.358099999999993</v>
      </c>
    </row>
    <row r="249" spans="1:3">
      <c r="A249" s="12">
        <v>1</v>
      </c>
      <c r="B249" s="13">
        <v>45566</v>
      </c>
      <c r="C249" s="12">
        <v>93.222099999999998</v>
      </c>
    </row>
    <row r="250" spans="1:3">
      <c r="A250" s="12">
        <v>1</v>
      </c>
      <c r="B250" s="13">
        <v>45563</v>
      </c>
      <c r="C250" s="12">
        <v>92.712599999999995</v>
      </c>
    </row>
    <row r="251" spans="1:3">
      <c r="A251" s="12">
        <v>1</v>
      </c>
      <c r="B251" s="13">
        <v>45562</v>
      </c>
      <c r="C251" s="12">
        <v>92.407399999999996</v>
      </c>
    </row>
    <row r="252" spans="1:3">
      <c r="A252" s="12">
        <v>1</v>
      </c>
      <c r="B252" s="13">
        <v>45561</v>
      </c>
      <c r="C252" s="12">
        <v>92.388000000000005</v>
      </c>
    </row>
    <row r="253" spans="1:3">
      <c r="A253" s="12">
        <v>1</v>
      </c>
      <c r="B253" s="13">
        <v>45560</v>
      </c>
      <c r="C253" s="12">
        <v>92.862200000000001</v>
      </c>
    </row>
    <row r="254" spans="1:3">
      <c r="A254" s="12">
        <v>1</v>
      </c>
      <c r="B254" s="13">
        <v>45559</v>
      </c>
      <c r="C254" s="12">
        <v>92.92</v>
      </c>
    </row>
    <row r="255" spans="1:3">
      <c r="A255" s="12">
        <v>1</v>
      </c>
      <c r="B255" s="13">
        <v>45556</v>
      </c>
      <c r="C255" s="12">
        <v>92.584800000000001</v>
      </c>
    </row>
    <row r="256" spans="1:3">
      <c r="A256" s="12">
        <v>1</v>
      </c>
      <c r="B256" s="13">
        <v>45555</v>
      </c>
      <c r="C256" s="12">
        <v>92.696200000000005</v>
      </c>
    </row>
    <row r="257" spans="1:3">
      <c r="A257" s="12">
        <v>1</v>
      </c>
      <c r="B257" s="13">
        <v>45554</v>
      </c>
      <c r="C257" s="12">
        <v>91.671199999999999</v>
      </c>
    </row>
    <row r="258" spans="1:3">
      <c r="A258" s="12">
        <v>1</v>
      </c>
      <c r="B258" s="13">
        <v>45553</v>
      </c>
      <c r="C258" s="12">
        <v>91.429199999999994</v>
      </c>
    </row>
    <row r="259" spans="1:3">
      <c r="A259" s="12">
        <v>1</v>
      </c>
      <c r="B259" s="13">
        <v>45552</v>
      </c>
      <c r="C259" s="12">
        <v>91.142300000000006</v>
      </c>
    </row>
    <row r="260" spans="1:3">
      <c r="A260" s="12">
        <v>1</v>
      </c>
      <c r="B260" s="13">
        <v>45549</v>
      </c>
      <c r="C260" s="12">
        <v>90.9345</v>
      </c>
    </row>
    <row r="261" spans="1:3">
      <c r="A261" s="12">
        <v>1</v>
      </c>
      <c r="B261" s="13">
        <v>45548</v>
      </c>
      <c r="C261" s="12">
        <v>91.1096</v>
      </c>
    </row>
    <row r="262" spans="1:3">
      <c r="A262" s="12">
        <v>1</v>
      </c>
      <c r="B262" s="13">
        <v>45547</v>
      </c>
      <c r="C262" s="12">
        <v>91.265299999999996</v>
      </c>
    </row>
    <row r="263" spans="1:3">
      <c r="A263" s="12">
        <v>1</v>
      </c>
      <c r="B263" s="13">
        <v>45546</v>
      </c>
      <c r="C263" s="12">
        <v>91.112700000000004</v>
      </c>
    </row>
    <row r="264" spans="1:3">
      <c r="A264" s="12">
        <v>1</v>
      </c>
      <c r="B264" s="13">
        <v>45545</v>
      </c>
      <c r="C264" s="12">
        <v>90.385300000000001</v>
      </c>
    </row>
    <row r="265" spans="1:3">
      <c r="A265" s="12">
        <v>1</v>
      </c>
      <c r="B265" s="13">
        <v>45542</v>
      </c>
      <c r="C265" s="12">
        <v>89.822500000000005</v>
      </c>
    </row>
    <row r="266" spans="1:3">
      <c r="A266" s="12">
        <v>1</v>
      </c>
      <c r="B266" s="13">
        <v>45541</v>
      </c>
      <c r="C266" s="12">
        <v>89.704400000000007</v>
      </c>
    </row>
    <row r="267" spans="1:3">
      <c r="A267" s="12">
        <v>1</v>
      </c>
      <c r="B267" s="13">
        <v>45540</v>
      </c>
      <c r="C267" s="12">
        <v>88.928799999999995</v>
      </c>
    </row>
    <row r="268" spans="1:3">
      <c r="A268" s="12">
        <v>1</v>
      </c>
      <c r="B268" s="13">
        <v>45539</v>
      </c>
      <c r="C268" s="12">
        <v>88.611800000000002</v>
      </c>
    </row>
    <row r="269" spans="1:3">
      <c r="A269" s="12">
        <v>1</v>
      </c>
      <c r="B269" s="13">
        <v>45538</v>
      </c>
      <c r="C269" s="12">
        <v>90.001300000000001</v>
      </c>
    </row>
    <row r="270" spans="1:3">
      <c r="A270" s="12">
        <v>1</v>
      </c>
      <c r="B270" s="13">
        <v>45535</v>
      </c>
      <c r="C270" s="12">
        <v>91.186800000000005</v>
      </c>
    </row>
    <row r="271" spans="1:3">
      <c r="A271" s="12">
        <v>1</v>
      </c>
      <c r="B271" s="13">
        <v>45534</v>
      </c>
      <c r="C271" s="12">
        <v>91.454800000000006</v>
      </c>
    </row>
    <row r="272" spans="1:3">
      <c r="A272" s="12">
        <v>1</v>
      </c>
      <c r="B272" s="13">
        <v>45533</v>
      </c>
      <c r="C272" s="12">
        <v>91.444900000000004</v>
      </c>
    </row>
    <row r="273" spans="1:3">
      <c r="A273" s="12">
        <v>1</v>
      </c>
      <c r="B273" s="13">
        <v>45532</v>
      </c>
      <c r="C273" s="12">
        <v>91.480699999999999</v>
      </c>
    </row>
    <row r="274" spans="1:3">
      <c r="A274" s="12">
        <v>1</v>
      </c>
      <c r="B274" s="13">
        <v>45531</v>
      </c>
      <c r="C274" s="12">
        <v>91.774500000000003</v>
      </c>
    </row>
    <row r="275" spans="1:3">
      <c r="A275" s="12">
        <v>1</v>
      </c>
      <c r="B275" s="13">
        <v>45528</v>
      </c>
      <c r="C275" s="12">
        <v>91.601200000000006</v>
      </c>
    </row>
    <row r="276" spans="1:3">
      <c r="A276" s="12">
        <v>1</v>
      </c>
      <c r="B276" s="13">
        <v>45527</v>
      </c>
      <c r="C276" s="12">
        <v>91.2881</v>
      </c>
    </row>
    <row r="277" spans="1:3">
      <c r="A277" s="12">
        <v>1</v>
      </c>
      <c r="B277" s="13">
        <v>45526</v>
      </c>
      <c r="C277" s="12">
        <v>91.686199999999999</v>
      </c>
    </row>
    <row r="278" spans="1:3">
      <c r="A278" s="12">
        <v>1</v>
      </c>
      <c r="B278" s="13">
        <v>45525</v>
      </c>
      <c r="C278" s="12">
        <v>90.694400000000002</v>
      </c>
    </row>
    <row r="279" spans="1:3">
      <c r="A279" s="12">
        <v>1</v>
      </c>
      <c r="B279" s="13">
        <v>45524</v>
      </c>
      <c r="C279" s="12">
        <v>89.5428</v>
      </c>
    </row>
    <row r="280" spans="1:3">
      <c r="A280" s="12">
        <v>1</v>
      </c>
      <c r="B280" s="13">
        <v>45521</v>
      </c>
      <c r="C280" s="12">
        <v>88.906199999999998</v>
      </c>
    </row>
    <row r="281" spans="1:3">
      <c r="A281" s="12">
        <v>1</v>
      </c>
      <c r="B281" s="13">
        <v>45520</v>
      </c>
      <c r="C281" s="12">
        <v>88.796000000000006</v>
      </c>
    </row>
    <row r="282" spans="1:3">
      <c r="A282" s="12">
        <v>1</v>
      </c>
      <c r="B282" s="13">
        <v>45519</v>
      </c>
      <c r="C282" s="12">
        <v>90.005499999999998</v>
      </c>
    </row>
    <row r="283" spans="1:3">
      <c r="A283" s="12">
        <v>1</v>
      </c>
      <c r="B283" s="13">
        <v>45518</v>
      </c>
      <c r="C283" s="12">
        <v>92.659199999999998</v>
      </c>
    </row>
    <row r="284" spans="1:3">
      <c r="A284" s="12">
        <v>1</v>
      </c>
      <c r="B284" s="13">
        <v>45517</v>
      </c>
      <c r="C284" s="12">
        <v>89.947500000000005</v>
      </c>
    </row>
    <row r="285" spans="1:3">
      <c r="A285" s="12">
        <v>1</v>
      </c>
      <c r="B285" s="13">
        <v>45514</v>
      </c>
      <c r="C285" s="12">
        <v>87.992000000000004</v>
      </c>
    </row>
    <row r="286" spans="1:3">
      <c r="A286" s="12">
        <v>1</v>
      </c>
      <c r="B286" s="13">
        <v>45513</v>
      </c>
      <c r="C286" s="12">
        <v>86.562100000000001</v>
      </c>
    </row>
    <row r="287" spans="1:3">
      <c r="A287" s="12">
        <v>1</v>
      </c>
      <c r="B287" s="13">
        <v>45512</v>
      </c>
      <c r="C287" s="12">
        <v>85.954300000000003</v>
      </c>
    </row>
    <row r="288" spans="1:3">
      <c r="A288" s="12">
        <v>1</v>
      </c>
      <c r="B288" s="13">
        <v>45511</v>
      </c>
      <c r="C288" s="12">
        <v>85.164599999999993</v>
      </c>
    </row>
    <row r="289" spans="1:3">
      <c r="A289" s="12">
        <v>1</v>
      </c>
      <c r="B289" s="13">
        <v>45510</v>
      </c>
      <c r="C289" s="12">
        <v>84.947100000000006</v>
      </c>
    </row>
    <row r="290" spans="1:3">
      <c r="A290" s="12">
        <v>1</v>
      </c>
      <c r="B290" s="13">
        <v>45507</v>
      </c>
      <c r="C290" s="12">
        <v>85.702399999999997</v>
      </c>
    </row>
    <row r="291" spans="1:3">
      <c r="A291" s="12">
        <v>1</v>
      </c>
      <c r="B291" s="13">
        <v>45506</v>
      </c>
      <c r="C291" s="12">
        <v>85.783299999999997</v>
      </c>
    </row>
    <row r="292" spans="1:3">
      <c r="A292" s="12">
        <v>1</v>
      </c>
      <c r="B292" s="13">
        <v>45505</v>
      </c>
      <c r="C292" s="12">
        <v>86.109099999999998</v>
      </c>
    </row>
    <row r="293" spans="1:3">
      <c r="A293" s="12">
        <v>1</v>
      </c>
      <c r="B293" s="13">
        <v>45504</v>
      </c>
      <c r="C293" s="12">
        <v>86.33</v>
      </c>
    </row>
    <row r="294" spans="1:3">
      <c r="A294" s="12">
        <v>1</v>
      </c>
      <c r="B294" s="13">
        <v>45503</v>
      </c>
      <c r="C294" s="12">
        <v>86.555400000000006</v>
      </c>
    </row>
    <row r="295" spans="1:3">
      <c r="A295" s="12">
        <v>1</v>
      </c>
      <c r="B295" s="13">
        <v>45500</v>
      </c>
      <c r="C295" s="12">
        <v>85.564999999999998</v>
      </c>
    </row>
    <row r="296" spans="1:3">
      <c r="A296" s="12">
        <v>1</v>
      </c>
      <c r="B296" s="13">
        <v>45499</v>
      </c>
      <c r="C296" s="12">
        <v>85.41</v>
      </c>
    </row>
    <row r="297" spans="1:3">
      <c r="A297" s="12">
        <v>1</v>
      </c>
      <c r="B297" s="13">
        <v>45498</v>
      </c>
      <c r="C297" s="12">
        <v>86.550200000000004</v>
      </c>
    </row>
    <row r="298" spans="1:3">
      <c r="A298" s="12">
        <v>1</v>
      </c>
      <c r="B298" s="13">
        <v>45497</v>
      </c>
      <c r="C298" s="12">
        <v>87.299000000000007</v>
      </c>
    </row>
    <row r="299" spans="1:3">
      <c r="A299" s="12">
        <v>1</v>
      </c>
      <c r="B299" s="13">
        <v>45496</v>
      </c>
      <c r="C299" s="12">
        <v>87.780500000000004</v>
      </c>
    </row>
    <row r="300" spans="1:3">
      <c r="A300" s="12">
        <v>1</v>
      </c>
      <c r="B300" s="13">
        <v>45493</v>
      </c>
      <c r="C300" s="12">
        <v>88.020600000000002</v>
      </c>
    </row>
    <row r="301" spans="1:3">
      <c r="A301" s="12">
        <v>1</v>
      </c>
      <c r="B301" s="13">
        <v>45492</v>
      </c>
      <c r="C301" s="12">
        <v>87.875399999999999</v>
      </c>
    </row>
    <row r="302" spans="1:3">
      <c r="A302" s="12">
        <v>1</v>
      </c>
      <c r="B302" s="13">
        <v>45491</v>
      </c>
      <c r="C302" s="12">
        <v>88.087199999999996</v>
      </c>
    </row>
    <row r="303" spans="1:3">
      <c r="A303" s="12">
        <v>1</v>
      </c>
      <c r="B303" s="13">
        <v>45490</v>
      </c>
      <c r="C303" s="12">
        <v>88.282399999999996</v>
      </c>
    </row>
    <row r="304" spans="1:3">
      <c r="A304" s="12">
        <v>1</v>
      </c>
      <c r="B304" s="13">
        <v>45489</v>
      </c>
      <c r="C304" s="12">
        <v>87.807699999999997</v>
      </c>
    </row>
    <row r="305" spans="1:3">
      <c r="A305" s="12">
        <v>1</v>
      </c>
      <c r="B305" s="13">
        <v>45486</v>
      </c>
      <c r="C305" s="12">
        <v>87.742699999999999</v>
      </c>
    </row>
    <row r="306" spans="1:3">
      <c r="A306" s="12">
        <v>1</v>
      </c>
      <c r="B306" s="13">
        <v>45485</v>
      </c>
      <c r="C306" s="12">
        <v>87.988</v>
      </c>
    </row>
    <row r="307" spans="1:3">
      <c r="A307" s="12">
        <v>1</v>
      </c>
      <c r="B307" s="13">
        <v>45484</v>
      </c>
      <c r="C307" s="12">
        <v>87.855099999999993</v>
      </c>
    </row>
    <row r="308" spans="1:3">
      <c r="A308" s="12">
        <v>1</v>
      </c>
      <c r="B308" s="13">
        <v>45483</v>
      </c>
      <c r="C308" s="12">
        <v>88.003100000000003</v>
      </c>
    </row>
    <row r="309" spans="1:3">
      <c r="A309" s="12">
        <v>1</v>
      </c>
      <c r="B309" s="13">
        <v>45482</v>
      </c>
      <c r="C309" s="12">
        <v>88.168800000000005</v>
      </c>
    </row>
    <row r="310" spans="1:3">
      <c r="A310" s="12">
        <v>1</v>
      </c>
      <c r="B310" s="13">
        <v>45479</v>
      </c>
      <c r="C310" s="12">
        <v>88.134799999999998</v>
      </c>
    </row>
    <row r="311" spans="1:3">
      <c r="A311" s="12">
        <v>1</v>
      </c>
      <c r="B311" s="13">
        <v>45478</v>
      </c>
      <c r="C311" s="12">
        <v>88.120500000000007</v>
      </c>
    </row>
    <row r="312" spans="1:3">
      <c r="A312" s="12">
        <v>1</v>
      </c>
      <c r="B312" s="13">
        <v>45477</v>
      </c>
      <c r="C312" s="12">
        <v>87.950599999999994</v>
      </c>
    </row>
    <row r="313" spans="1:3">
      <c r="A313" s="12">
        <v>1</v>
      </c>
      <c r="B313" s="13">
        <v>45476</v>
      </c>
      <c r="C313" s="12">
        <v>87.992099999999994</v>
      </c>
    </row>
    <row r="314" spans="1:3">
      <c r="A314" s="12">
        <v>1</v>
      </c>
      <c r="B314" s="13">
        <v>45475</v>
      </c>
      <c r="C314" s="12">
        <v>87.297200000000004</v>
      </c>
    </row>
    <row r="315" spans="1:3">
      <c r="A315" s="12">
        <v>1</v>
      </c>
      <c r="B315" s="13">
        <v>45472</v>
      </c>
      <c r="C315" s="12">
        <v>85.748000000000005</v>
      </c>
    </row>
    <row r="316" spans="1:3">
      <c r="A316" s="12">
        <v>1</v>
      </c>
      <c r="B316" s="13">
        <v>45471</v>
      </c>
      <c r="C316" s="12">
        <v>84.963999999999999</v>
      </c>
    </row>
    <row r="317" spans="1:3">
      <c r="A317" s="12">
        <v>1</v>
      </c>
      <c r="B317" s="13">
        <v>45470</v>
      </c>
      <c r="C317" s="12">
        <v>87.806399999999996</v>
      </c>
    </row>
    <row r="318" spans="1:3">
      <c r="A318" s="12">
        <v>1</v>
      </c>
      <c r="B318" s="13">
        <v>45469</v>
      </c>
      <c r="C318" s="12">
        <v>87.277000000000001</v>
      </c>
    </row>
    <row r="319" spans="1:3">
      <c r="A319" s="12">
        <v>1</v>
      </c>
      <c r="B319" s="13">
        <v>45468</v>
      </c>
      <c r="C319" s="12">
        <v>87.373000000000005</v>
      </c>
    </row>
    <row r="320" spans="1:3">
      <c r="A320" s="12">
        <v>1</v>
      </c>
      <c r="B320" s="13">
        <v>45465</v>
      </c>
      <c r="C320" s="12">
        <v>87.959500000000006</v>
      </c>
    </row>
    <row r="321" spans="1:3">
      <c r="A321" s="12">
        <v>1</v>
      </c>
      <c r="B321" s="13">
        <v>45464</v>
      </c>
      <c r="C321" s="12">
        <v>85.417599999999993</v>
      </c>
    </row>
    <row r="322" spans="1:3">
      <c r="A322" s="12">
        <v>1</v>
      </c>
      <c r="B322" s="13">
        <v>45463</v>
      </c>
      <c r="C322" s="12">
        <v>82.628200000000007</v>
      </c>
    </row>
    <row r="323" spans="1:3">
      <c r="A323" s="12">
        <v>1</v>
      </c>
      <c r="B323" s="13">
        <v>45462</v>
      </c>
      <c r="C323" s="12">
        <v>87.035399999999996</v>
      </c>
    </row>
    <row r="324" spans="1:3">
      <c r="A324" s="12">
        <v>1</v>
      </c>
      <c r="B324" s="13">
        <v>45461</v>
      </c>
      <c r="C324" s="12">
        <v>89.049899999999994</v>
      </c>
    </row>
    <row r="325" spans="1:3">
      <c r="A325" s="12">
        <v>1</v>
      </c>
      <c r="B325" s="13">
        <v>45458</v>
      </c>
      <c r="C325" s="12">
        <v>89.065799999999996</v>
      </c>
    </row>
    <row r="326" spans="1:3">
      <c r="A326" s="12">
        <v>1</v>
      </c>
      <c r="B326" s="13">
        <v>45457</v>
      </c>
      <c r="C326" s="12">
        <v>88.207999999999998</v>
      </c>
    </row>
    <row r="327" spans="1:3">
      <c r="A327" s="12">
        <v>1</v>
      </c>
      <c r="B327" s="13">
        <v>45455</v>
      </c>
      <c r="C327" s="12">
        <v>89.0214</v>
      </c>
    </row>
    <row r="328" spans="1:3">
      <c r="A328" s="12">
        <v>1</v>
      </c>
      <c r="B328" s="13">
        <v>45454</v>
      </c>
      <c r="C328" s="12">
        <v>88.994399999999999</v>
      </c>
    </row>
    <row r="329" spans="1:3">
      <c r="A329" s="12">
        <v>1</v>
      </c>
      <c r="B329" s="13">
        <v>45451</v>
      </c>
      <c r="C329" s="12">
        <v>88.760599999999997</v>
      </c>
    </row>
    <row r="330" spans="1:3">
      <c r="A330" s="12">
        <v>1</v>
      </c>
      <c r="B330" s="13">
        <v>45450</v>
      </c>
      <c r="C330" s="12">
        <v>88.760400000000004</v>
      </c>
    </row>
    <row r="331" spans="1:3">
      <c r="A331" s="12">
        <v>1</v>
      </c>
      <c r="B331" s="13">
        <v>45449</v>
      </c>
      <c r="C331" s="12">
        <v>88.743600000000001</v>
      </c>
    </row>
    <row r="332" spans="1:3">
      <c r="A332" s="12">
        <v>1</v>
      </c>
      <c r="B332" s="13">
        <v>45448</v>
      </c>
      <c r="C332" s="12">
        <v>88.757400000000004</v>
      </c>
    </row>
    <row r="333" spans="1:3">
      <c r="A333" s="12">
        <v>1</v>
      </c>
      <c r="B333" s="13">
        <v>45447</v>
      </c>
      <c r="C333" s="12">
        <v>89.375500000000002</v>
      </c>
    </row>
    <row r="334" spans="1:3">
      <c r="A334" s="12">
        <v>1</v>
      </c>
      <c r="B334" s="13">
        <v>45444</v>
      </c>
      <c r="C334" s="12">
        <v>90.191500000000005</v>
      </c>
    </row>
    <row r="335" spans="1:3">
      <c r="A335" s="12">
        <v>1</v>
      </c>
      <c r="B335" s="13">
        <v>45443</v>
      </c>
      <c r="C335" s="12">
        <v>89.786900000000003</v>
      </c>
    </row>
    <row r="336" spans="1:3">
      <c r="A336" s="12">
        <v>1</v>
      </c>
      <c r="B336" s="13">
        <v>45442</v>
      </c>
      <c r="C336" s="12">
        <v>89.258899999999997</v>
      </c>
    </row>
    <row r="337" spans="1:3">
      <c r="A337" s="12">
        <v>1</v>
      </c>
      <c r="B337" s="13">
        <v>45441</v>
      </c>
      <c r="C337" s="12">
        <v>88.4375</v>
      </c>
    </row>
    <row r="338" spans="1:3">
      <c r="A338" s="12">
        <v>1</v>
      </c>
      <c r="B338" s="13">
        <v>45440</v>
      </c>
      <c r="C338" s="12">
        <v>88.685199999999995</v>
      </c>
    </row>
    <row r="339" spans="1:3">
      <c r="A339" s="12">
        <v>1</v>
      </c>
      <c r="B339" s="13">
        <v>45437</v>
      </c>
      <c r="C339" s="12">
        <v>89.702600000000004</v>
      </c>
    </row>
    <row r="340" spans="1:3">
      <c r="A340" s="12">
        <v>1</v>
      </c>
      <c r="B340" s="13">
        <v>45436</v>
      </c>
      <c r="C340" s="12">
        <v>90.248599999999996</v>
      </c>
    </row>
    <row r="341" spans="1:3">
      <c r="A341" s="12">
        <v>1</v>
      </c>
      <c r="B341" s="13">
        <v>45435</v>
      </c>
      <c r="C341" s="12">
        <v>90.188699999999997</v>
      </c>
    </row>
    <row r="342" spans="1:3">
      <c r="A342" s="12">
        <v>1</v>
      </c>
      <c r="B342" s="13">
        <v>45434</v>
      </c>
      <c r="C342" s="12">
        <v>90.408199999999994</v>
      </c>
    </row>
    <row r="343" spans="1:3">
      <c r="A343" s="12">
        <v>1</v>
      </c>
      <c r="B343" s="13">
        <v>45433</v>
      </c>
      <c r="C343" s="12">
        <v>90.653700000000001</v>
      </c>
    </row>
    <row r="344" spans="1:3">
      <c r="A344" s="12">
        <v>1</v>
      </c>
      <c r="B344" s="13">
        <v>45430</v>
      </c>
      <c r="C344" s="12">
        <v>90.987300000000005</v>
      </c>
    </row>
    <row r="345" spans="1:3">
      <c r="A345" s="12">
        <v>1</v>
      </c>
      <c r="B345" s="13">
        <v>45429</v>
      </c>
      <c r="C345" s="12">
        <v>90.923900000000003</v>
      </c>
    </row>
    <row r="346" spans="1:3">
      <c r="A346" s="12">
        <v>1</v>
      </c>
      <c r="B346" s="13">
        <v>45428</v>
      </c>
      <c r="C346" s="12">
        <v>91.257300000000001</v>
      </c>
    </row>
    <row r="347" spans="1:3">
      <c r="A347" s="12">
        <v>1</v>
      </c>
      <c r="B347" s="13">
        <v>45427</v>
      </c>
      <c r="C347" s="12">
        <v>91.359099999999998</v>
      </c>
    </row>
    <row r="348" spans="1:3">
      <c r="A348" s="12">
        <v>1</v>
      </c>
      <c r="B348" s="13">
        <v>45426</v>
      </c>
      <c r="C348" s="12">
        <v>91.632999999999996</v>
      </c>
    </row>
    <row r="349" spans="1:3">
      <c r="A349" s="12">
        <v>1</v>
      </c>
      <c r="B349" s="13">
        <v>45421</v>
      </c>
      <c r="C349" s="12">
        <v>91.823899999999995</v>
      </c>
    </row>
    <row r="350" spans="1:3">
      <c r="A350" s="12">
        <v>1</v>
      </c>
      <c r="B350" s="13">
        <v>45420</v>
      </c>
      <c r="C350" s="12">
        <v>91.123099999999994</v>
      </c>
    </row>
    <row r="351" spans="1:3">
      <c r="A351" s="12">
        <v>1</v>
      </c>
      <c r="B351" s="13">
        <v>45419</v>
      </c>
      <c r="C351" s="12">
        <v>91.312399999999997</v>
      </c>
    </row>
    <row r="352" spans="1:3">
      <c r="A352" s="12">
        <v>1</v>
      </c>
      <c r="B352" s="13">
        <v>45416</v>
      </c>
      <c r="C352" s="12">
        <v>91.691800000000001</v>
      </c>
    </row>
    <row r="353" spans="1:3">
      <c r="A353" s="12">
        <v>1</v>
      </c>
      <c r="B353" s="13">
        <v>45415</v>
      </c>
      <c r="C353" s="12">
        <v>92.053799999999995</v>
      </c>
    </row>
    <row r="354" spans="1:3">
      <c r="A354" s="12">
        <v>1</v>
      </c>
      <c r="B354" s="13">
        <v>45410</v>
      </c>
      <c r="C354" s="12">
        <v>91.7791</v>
      </c>
    </row>
    <row r="355" spans="1:3">
      <c r="A355" s="12">
        <v>1</v>
      </c>
      <c r="B355" s="13">
        <v>45409</v>
      </c>
      <c r="C355" s="12">
        <v>92.013400000000004</v>
      </c>
    </row>
    <row r="356" spans="1:3">
      <c r="A356" s="12">
        <v>1</v>
      </c>
      <c r="B356" s="13">
        <v>45408</v>
      </c>
      <c r="C356" s="12">
        <v>92.131399999999999</v>
      </c>
    </row>
    <row r="357" spans="1:3">
      <c r="A357" s="12">
        <v>1</v>
      </c>
      <c r="B357" s="13">
        <v>45407</v>
      </c>
      <c r="C357" s="12">
        <v>92.505799999999994</v>
      </c>
    </row>
    <row r="358" spans="1:3">
      <c r="A358" s="12">
        <v>1</v>
      </c>
      <c r="B358" s="13">
        <v>45406</v>
      </c>
      <c r="C358" s="12">
        <v>93.291799999999995</v>
      </c>
    </row>
    <row r="359" spans="1:3">
      <c r="A359" s="12">
        <v>1</v>
      </c>
      <c r="B359" s="13">
        <v>45405</v>
      </c>
      <c r="C359" s="12">
        <v>93.251900000000006</v>
      </c>
    </row>
    <row r="360" spans="1:3">
      <c r="A360" s="12">
        <v>1</v>
      </c>
      <c r="B360" s="13">
        <v>45402</v>
      </c>
      <c r="C360" s="12">
        <v>93.440899999999999</v>
      </c>
    </row>
    <row r="361" spans="1:3">
      <c r="A361" s="12">
        <v>1</v>
      </c>
      <c r="B361" s="13">
        <v>45401</v>
      </c>
      <c r="C361" s="12">
        <v>94.092200000000005</v>
      </c>
    </row>
    <row r="362" spans="1:3">
      <c r="A362" s="12">
        <v>1</v>
      </c>
      <c r="B362" s="13">
        <v>45400</v>
      </c>
      <c r="C362" s="12">
        <v>94.324200000000005</v>
      </c>
    </row>
    <row r="363" spans="1:3">
      <c r="A363" s="12">
        <v>1</v>
      </c>
      <c r="B363" s="13">
        <v>45399</v>
      </c>
      <c r="C363" s="12">
        <v>94.074200000000005</v>
      </c>
    </row>
    <row r="364" spans="1:3">
      <c r="A364" s="12">
        <v>1</v>
      </c>
      <c r="B364" s="13">
        <v>45398</v>
      </c>
      <c r="C364" s="12">
        <v>93.589100000000002</v>
      </c>
    </row>
    <row r="365" spans="1:3">
      <c r="A365" s="12">
        <v>1</v>
      </c>
      <c r="B365" s="13">
        <v>45395</v>
      </c>
      <c r="C365" s="12">
        <v>93.441900000000004</v>
      </c>
    </row>
    <row r="366" spans="1:3">
      <c r="A366" s="12">
        <v>1</v>
      </c>
      <c r="B366" s="13">
        <v>45394</v>
      </c>
      <c r="C366" s="12">
        <v>93.7196</v>
      </c>
    </row>
    <row r="367" spans="1:3">
      <c r="A367" s="12">
        <v>1</v>
      </c>
      <c r="B367" s="13">
        <v>45393</v>
      </c>
      <c r="C367" s="12">
        <v>93.219800000000006</v>
      </c>
    </row>
    <row r="368" spans="1:3">
      <c r="A368" s="12">
        <v>1</v>
      </c>
      <c r="B368" s="13">
        <v>45392</v>
      </c>
      <c r="C368" s="12">
        <v>92.746300000000005</v>
      </c>
    </row>
    <row r="369" spans="1:3">
      <c r="A369" s="12">
        <v>1</v>
      </c>
      <c r="B369" s="13">
        <v>45391</v>
      </c>
      <c r="C369" s="12">
        <v>92.581000000000003</v>
      </c>
    </row>
    <row r="370" spans="1:3">
      <c r="A370" s="12">
        <v>1</v>
      </c>
      <c r="B370" s="13">
        <v>45388</v>
      </c>
      <c r="C370" s="12">
        <v>92.415499999999994</v>
      </c>
    </row>
    <row r="371" spans="1:3">
      <c r="A371" s="12">
        <v>1</v>
      </c>
      <c r="B371" s="13">
        <v>45387</v>
      </c>
      <c r="C371" s="12">
        <v>92.305800000000005</v>
      </c>
    </row>
    <row r="372" spans="1:3">
      <c r="A372" s="12">
        <v>1</v>
      </c>
      <c r="B372" s="13">
        <v>45386</v>
      </c>
      <c r="C372" s="12">
        <v>92.389200000000002</v>
      </c>
    </row>
    <row r="373" spans="1:3">
      <c r="A373" s="12">
        <v>1</v>
      </c>
      <c r="B373" s="13">
        <v>45385</v>
      </c>
      <c r="C373" s="12">
        <v>92.525400000000005</v>
      </c>
    </row>
    <row r="374" spans="1:3">
      <c r="A374" s="12">
        <v>1</v>
      </c>
      <c r="B374" s="13">
        <v>45384</v>
      </c>
      <c r="C374" s="12">
        <v>92.291399999999996</v>
      </c>
    </row>
    <row r="375" spans="1:3">
      <c r="A375" s="12">
        <v>1</v>
      </c>
      <c r="B375" s="13">
        <v>45381</v>
      </c>
      <c r="C375" s="12">
        <v>92.366</v>
      </c>
    </row>
    <row r="376" spans="1:3">
      <c r="A376" s="12">
        <v>1</v>
      </c>
      <c r="B376" s="13">
        <v>45380</v>
      </c>
      <c r="C376" s="12">
        <v>92.262799999999999</v>
      </c>
    </row>
    <row r="377" spans="1:3">
      <c r="A377" s="12">
        <v>1</v>
      </c>
      <c r="B377" s="13">
        <v>45379</v>
      </c>
      <c r="C377" s="12">
        <v>92.591899999999995</v>
      </c>
    </row>
    <row r="378" spans="1:3">
      <c r="A378" s="12">
        <v>1</v>
      </c>
      <c r="B378" s="13">
        <v>45378</v>
      </c>
      <c r="C378" s="12">
        <v>92.5745</v>
      </c>
    </row>
    <row r="379" spans="1:3">
      <c r="A379" s="12">
        <v>1</v>
      </c>
      <c r="B379" s="13">
        <v>45377</v>
      </c>
      <c r="C379" s="12">
        <v>92.7761</v>
      </c>
    </row>
    <row r="380" spans="1:3">
      <c r="A380" s="12">
        <v>1</v>
      </c>
      <c r="B380" s="13">
        <v>45374</v>
      </c>
      <c r="C380" s="12">
        <v>92.611800000000002</v>
      </c>
    </row>
    <row r="381" spans="1:3">
      <c r="A381" s="12">
        <v>1</v>
      </c>
      <c r="B381" s="13">
        <v>45373</v>
      </c>
      <c r="C381" s="12">
        <v>91.9499</v>
      </c>
    </row>
    <row r="382" spans="1:3">
      <c r="A382" s="12">
        <v>1</v>
      </c>
      <c r="B382" s="13">
        <v>45372</v>
      </c>
      <c r="C382" s="12">
        <v>92.686099999999996</v>
      </c>
    </row>
    <row r="383" spans="1:3">
      <c r="A383" s="12">
        <v>1</v>
      </c>
      <c r="B383" s="13">
        <v>45371</v>
      </c>
      <c r="C383" s="12">
        <v>92.224299999999999</v>
      </c>
    </row>
    <row r="384" spans="1:3">
      <c r="A384" s="12">
        <v>1</v>
      </c>
      <c r="B384" s="13">
        <v>45370</v>
      </c>
      <c r="C384" s="12">
        <v>91.982900000000001</v>
      </c>
    </row>
    <row r="385" spans="1:3">
      <c r="A385" s="12">
        <v>1</v>
      </c>
      <c r="B385" s="13">
        <v>45367</v>
      </c>
      <c r="C385" s="12">
        <v>91.87</v>
      </c>
    </row>
    <row r="386" spans="1:3">
      <c r="A386" s="12">
        <v>1</v>
      </c>
      <c r="B386" s="13">
        <v>45366</v>
      </c>
      <c r="C386" s="12">
        <v>91.635900000000007</v>
      </c>
    </row>
    <row r="387" spans="1:3">
      <c r="A387" s="12">
        <v>1</v>
      </c>
      <c r="B387" s="13">
        <v>45365</v>
      </c>
      <c r="C387" s="12">
        <v>91.544899999999998</v>
      </c>
    </row>
    <row r="388" spans="1:3">
      <c r="A388" s="12">
        <v>1</v>
      </c>
      <c r="B388" s="13">
        <v>45364</v>
      </c>
      <c r="C388" s="12">
        <v>90.881799999999998</v>
      </c>
    </row>
    <row r="389" spans="1:3">
      <c r="A389" s="12">
        <v>1</v>
      </c>
      <c r="B389" s="13">
        <v>45363</v>
      </c>
      <c r="C389" s="12">
        <v>90.625200000000007</v>
      </c>
    </row>
    <row r="390" spans="1:3">
      <c r="A390" s="12">
        <v>1</v>
      </c>
      <c r="B390" s="13">
        <v>45359</v>
      </c>
      <c r="C390" s="12">
        <v>90.749300000000005</v>
      </c>
    </row>
    <row r="391" spans="1:3">
      <c r="A391" s="12">
        <v>1</v>
      </c>
      <c r="B391" s="13">
        <v>45358</v>
      </c>
      <c r="C391" s="12">
        <v>90.341200000000001</v>
      </c>
    </row>
    <row r="392" spans="1:3">
      <c r="A392" s="12">
        <v>1</v>
      </c>
      <c r="B392" s="13">
        <v>45357</v>
      </c>
      <c r="C392" s="12">
        <v>91.160399999999996</v>
      </c>
    </row>
    <row r="393" spans="1:3">
      <c r="A393" s="12">
        <v>1</v>
      </c>
      <c r="B393" s="13">
        <v>45356</v>
      </c>
      <c r="C393" s="12">
        <v>91.353399999999993</v>
      </c>
    </row>
    <row r="394" spans="1:3">
      <c r="A394" s="12">
        <v>1</v>
      </c>
      <c r="B394" s="13">
        <v>45353</v>
      </c>
      <c r="C394" s="12">
        <v>91.333600000000004</v>
      </c>
    </row>
    <row r="395" spans="1:3">
      <c r="A395" s="12">
        <v>1</v>
      </c>
      <c r="B395" s="13">
        <v>45352</v>
      </c>
      <c r="C395" s="12">
        <v>90.842299999999994</v>
      </c>
    </row>
    <row r="396" spans="1:3">
      <c r="A396" s="12">
        <v>1</v>
      </c>
      <c r="B396" s="13">
        <v>45351</v>
      </c>
      <c r="C396" s="12">
        <v>91.869200000000006</v>
      </c>
    </row>
    <row r="397" spans="1:3">
      <c r="A397" s="12">
        <v>1</v>
      </c>
      <c r="B397" s="13">
        <v>45350</v>
      </c>
      <c r="C397" s="12">
        <v>92.042500000000004</v>
      </c>
    </row>
    <row r="398" spans="1:3">
      <c r="A398" s="12">
        <v>1</v>
      </c>
      <c r="B398" s="13">
        <v>45349</v>
      </c>
      <c r="C398" s="12">
        <v>92.632099999999994</v>
      </c>
    </row>
    <row r="399" spans="1:3">
      <c r="A399" s="12">
        <v>1</v>
      </c>
      <c r="B399" s="13">
        <v>45345</v>
      </c>
      <c r="C399" s="12">
        <v>92.751900000000006</v>
      </c>
    </row>
    <row r="400" spans="1:3">
      <c r="A400" s="12">
        <v>1</v>
      </c>
      <c r="B400" s="13">
        <v>45344</v>
      </c>
      <c r="C400" s="12">
        <v>92.438699999999997</v>
      </c>
    </row>
    <row r="401" spans="1:3">
      <c r="A401" s="12">
        <v>1</v>
      </c>
      <c r="B401" s="13">
        <v>45343</v>
      </c>
      <c r="C401" s="12">
        <v>92.349000000000004</v>
      </c>
    </row>
    <row r="402" spans="1:3">
      <c r="A402" s="12">
        <v>1</v>
      </c>
      <c r="B402" s="13">
        <v>45342</v>
      </c>
      <c r="C402" s="12">
        <v>92.410200000000003</v>
      </c>
    </row>
    <row r="403" spans="1:3">
      <c r="A403" s="12">
        <v>1</v>
      </c>
      <c r="B403" s="13">
        <v>45339</v>
      </c>
      <c r="C403" s="12">
        <v>92.549199999999999</v>
      </c>
    </row>
    <row r="404" spans="1:3">
      <c r="A404" s="12">
        <v>1</v>
      </c>
      <c r="B404" s="13">
        <v>45338</v>
      </c>
      <c r="C404" s="12">
        <v>91.823700000000002</v>
      </c>
    </row>
    <row r="405" spans="1:3">
      <c r="A405" s="12">
        <v>1</v>
      </c>
      <c r="B405" s="13">
        <v>45337</v>
      </c>
      <c r="C405" s="12">
        <v>91.431600000000003</v>
      </c>
    </row>
    <row r="406" spans="1:3">
      <c r="A406" s="12">
        <v>1</v>
      </c>
      <c r="B406" s="13">
        <v>45336</v>
      </c>
      <c r="C406" s="12">
        <v>91.205699999999993</v>
      </c>
    </row>
    <row r="407" spans="1:3">
      <c r="A407" s="12">
        <v>1</v>
      </c>
      <c r="B407" s="13">
        <v>45335</v>
      </c>
      <c r="C407" s="12">
        <v>91.075800000000001</v>
      </c>
    </row>
    <row r="408" spans="1:3">
      <c r="A408" s="12">
        <v>1</v>
      </c>
      <c r="B408" s="13">
        <v>45332</v>
      </c>
      <c r="C408" s="12">
        <v>90.890100000000004</v>
      </c>
    </row>
    <row r="409" spans="1:3">
      <c r="A409" s="12">
        <v>1</v>
      </c>
      <c r="B409" s="13">
        <v>45331</v>
      </c>
      <c r="C409" s="12">
        <v>91.256100000000004</v>
      </c>
    </row>
    <row r="410" spans="1:3">
      <c r="A410" s="12">
        <v>1</v>
      </c>
      <c r="B410" s="13">
        <v>45330</v>
      </c>
      <c r="C410" s="12">
        <v>91.151399999999995</v>
      </c>
    </row>
    <row r="411" spans="1:3">
      <c r="A411" s="12">
        <v>1</v>
      </c>
      <c r="B411" s="13">
        <v>45329</v>
      </c>
      <c r="C411" s="12">
        <v>90.684200000000004</v>
      </c>
    </row>
    <row r="412" spans="1:3">
      <c r="A412" s="12">
        <v>1</v>
      </c>
      <c r="B412" s="13">
        <v>45328</v>
      </c>
      <c r="C412" s="12">
        <v>91.243399999999994</v>
      </c>
    </row>
    <row r="413" spans="1:3">
      <c r="A413" s="12">
        <v>1</v>
      </c>
      <c r="B413" s="13">
        <v>45325</v>
      </c>
      <c r="C413" s="12">
        <v>90.662599999999998</v>
      </c>
    </row>
    <row r="414" spans="1:3">
      <c r="A414" s="12">
        <v>1</v>
      </c>
      <c r="B414" s="13">
        <v>45324</v>
      </c>
      <c r="C414" s="12">
        <v>90.229900000000001</v>
      </c>
    </row>
    <row r="415" spans="1:3">
      <c r="A415" s="12">
        <v>1</v>
      </c>
      <c r="B415" s="13">
        <v>45323</v>
      </c>
      <c r="C415" s="12">
        <v>89.6678</v>
      </c>
    </row>
    <row r="416" spans="1:3">
      <c r="A416" s="12">
        <v>1</v>
      </c>
      <c r="B416" s="13">
        <v>45322</v>
      </c>
      <c r="C416" s="12">
        <v>89.288700000000006</v>
      </c>
    </row>
    <row r="417" spans="1:3">
      <c r="A417" s="12">
        <v>1</v>
      </c>
      <c r="B417" s="13">
        <v>45321</v>
      </c>
      <c r="C417" s="12">
        <v>89.608999999999995</v>
      </c>
    </row>
    <row r="418" spans="1:3">
      <c r="A418" s="12">
        <v>1</v>
      </c>
      <c r="B418" s="13">
        <v>45318</v>
      </c>
      <c r="C418" s="12">
        <v>89.515900000000002</v>
      </c>
    </row>
    <row r="419" spans="1:3">
      <c r="A419" s="12">
        <v>1</v>
      </c>
      <c r="B419" s="13">
        <v>45317</v>
      </c>
      <c r="C419" s="12">
        <v>88.656199999999998</v>
      </c>
    </row>
    <row r="420" spans="1:3">
      <c r="A420" s="12">
        <v>1</v>
      </c>
      <c r="B420" s="13">
        <v>45316</v>
      </c>
      <c r="C420" s="12">
        <v>88.282899999999998</v>
      </c>
    </row>
    <row r="421" spans="1:3">
      <c r="A421" s="12">
        <v>1</v>
      </c>
      <c r="B421" s="13">
        <v>45315</v>
      </c>
      <c r="C421" s="12">
        <v>87.919899999999998</v>
      </c>
    </row>
    <row r="422" spans="1:3">
      <c r="A422" s="12">
        <v>1</v>
      </c>
      <c r="B422" s="13">
        <v>45314</v>
      </c>
      <c r="C422" s="12">
        <v>87.972399999999993</v>
      </c>
    </row>
    <row r="423" spans="1:3">
      <c r="A423" s="12">
        <v>1</v>
      </c>
      <c r="B423" s="13">
        <v>45311</v>
      </c>
      <c r="C423" s="12">
        <v>88.589600000000004</v>
      </c>
    </row>
    <row r="424" spans="1:3">
      <c r="A424" s="12">
        <v>1</v>
      </c>
      <c r="B424" s="13">
        <v>45310</v>
      </c>
      <c r="C424" s="12">
        <v>88.661000000000001</v>
      </c>
    </row>
    <row r="425" spans="1:3">
      <c r="A425" s="12">
        <v>1</v>
      </c>
      <c r="B425" s="13">
        <v>45309</v>
      </c>
      <c r="C425" s="12">
        <v>88.353999999999999</v>
      </c>
    </row>
    <row r="426" spans="1:3">
      <c r="A426" s="12">
        <v>1</v>
      </c>
      <c r="B426" s="13">
        <v>45308</v>
      </c>
      <c r="C426" s="12">
        <v>87.645700000000005</v>
      </c>
    </row>
    <row r="427" spans="1:3">
      <c r="A427" s="12">
        <v>1</v>
      </c>
      <c r="B427" s="13">
        <v>45307</v>
      </c>
      <c r="C427" s="12">
        <v>87.677199999999999</v>
      </c>
    </row>
    <row r="428" spans="1:3">
      <c r="A428" s="12">
        <v>1</v>
      </c>
      <c r="B428" s="13">
        <v>45304</v>
      </c>
      <c r="C428" s="12">
        <v>88.132400000000004</v>
      </c>
    </row>
    <row r="429" spans="1:3">
      <c r="A429" s="12">
        <v>1</v>
      </c>
      <c r="B429" s="13">
        <v>45303</v>
      </c>
      <c r="C429" s="12">
        <v>88.781800000000004</v>
      </c>
    </row>
    <row r="430" spans="1:3">
      <c r="A430" s="12">
        <v>1</v>
      </c>
      <c r="B430" s="13">
        <v>45302</v>
      </c>
      <c r="C430" s="12">
        <v>89.393900000000002</v>
      </c>
    </row>
    <row r="431" spans="1:3">
      <c r="A431" s="12">
        <v>1</v>
      </c>
      <c r="B431" s="13">
        <v>45301</v>
      </c>
      <c r="C431" s="12">
        <v>90.403999999999996</v>
      </c>
    </row>
    <row r="432" spans="1:3">
      <c r="A432" s="12">
        <v>1</v>
      </c>
      <c r="B432" s="13">
        <v>45290</v>
      </c>
      <c r="C432" s="12">
        <v>89.688299999999998</v>
      </c>
    </row>
    <row r="433" spans="1:3">
      <c r="A433" s="12">
        <v>1</v>
      </c>
      <c r="B433" s="13">
        <v>45289</v>
      </c>
      <c r="C433" s="12">
        <v>90.304100000000005</v>
      </c>
    </row>
    <row r="434" spans="1:3">
      <c r="A434" s="12">
        <v>1</v>
      </c>
      <c r="B434" s="13">
        <v>45288</v>
      </c>
      <c r="C434" s="12">
        <v>91.705100000000002</v>
      </c>
    </row>
    <row r="435" spans="1:3">
      <c r="A435" s="12">
        <v>1</v>
      </c>
      <c r="B435" s="13">
        <v>45287</v>
      </c>
      <c r="C435" s="12">
        <v>91.706900000000005</v>
      </c>
    </row>
    <row r="436" spans="1:3">
      <c r="A436" s="12">
        <v>1</v>
      </c>
      <c r="B436" s="13">
        <v>45286</v>
      </c>
      <c r="C436" s="12">
        <v>91.968999999999994</v>
      </c>
    </row>
    <row r="437" spans="1:3">
      <c r="A437" s="12">
        <v>1</v>
      </c>
      <c r="B437" s="13">
        <v>45283</v>
      </c>
      <c r="C437" s="12">
        <v>91.938900000000004</v>
      </c>
    </row>
    <row r="438" spans="1:3">
      <c r="A438" s="12">
        <v>1</v>
      </c>
      <c r="B438" s="13">
        <v>45282</v>
      </c>
      <c r="C438" s="12">
        <v>91.706199999999995</v>
      </c>
    </row>
    <row r="439" spans="1:3">
      <c r="A439" s="12">
        <v>1</v>
      </c>
      <c r="B439" s="13">
        <v>45281</v>
      </c>
      <c r="C439" s="12">
        <v>90.405600000000007</v>
      </c>
    </row>
    <row r="440" spans="1:3">
      <c r="A440" s="12">
        <v>1</v>
      </c>
      <c r="B440" s="13">
        <v>45280</v>
      </c>
      <c r="C440" s="12">
        <v>90.087000000000003</v>
      </c>
    </row>
    <row r="441" spans="1:3">
      <c r="A441" s="12">
        <v>1</v>
      </c>
      <c r="B441" s="13">
        <v>45279</v>
      </c>
      <c r="C441" s="12">
        <v>90.416200000000003</v>
      </c>
    </row>
    <row r="442" spans="1:3">
      <c r="A442" s="12">
        <v>1</v>
      </c>
      <c r="B442" s="13">
        <v>45276</v>
      </c>
      <c r="C442" s="12">
        <v>89.696600000000004</v>
      </c>
    </row>
    <row r="443" spans="1:3">
      <c r="A443" s="12">
        <v>1</v>
      </c>
      <c r="B443" s="13">
        <v>45275</v>
      </c>
      <c r="C443" s="12">
        <v>89.674099999999996</v>
      </c>
    </row>
    <row r="444" spans="1:3">
      <c r="A444" s="12">
        <v>1</v>
      </c>
      <c r="B444" s="13">
        <v>45274</v>
      </c>
      <c r="C444" s="12">
        <v>89.892600000000002</v>
      </c>
    </row>
    <row r="445" spans="1:3">
      <c r="A445" s="12">
        <v>1</v>
      </c>
      <c r="B445" s="13">
        <v>45273</v>
      </c>
      <c r="C445" s="12">
        <v>90.215800000000002</v>
      </c>
    </row>
    <row r="446" spans="1:3">
      <c r="A446" s="12">
        <v>1</v>
      </c>
      <c r="B446" s="13">
        <v>45272</v>
      </c>
      <c r="C446" s="12">
        <v>90.9846</v>
      </c>
    </row>
    <row r="447" spans="1:3">
      <c r="A447" s="12">
        <v>1</v>
      </c>
      <c r="B447" s="13">
        <v>45269</v>
      </c>
      <c r="C447" s="12">
        <v>91.640199999999993</v>
      </c>
    </row>
    <row r="448" spans="1:3">
      <c r="A448" s="12">
        <v>1</v>
      </c>
      <c r="B448" s="13">
        <v>45268</v>
      </c>
      <c r="C448" s="12">
        <v>92.565399999999997</v>
      </c>
    </row>
    <row r="449" spans="1:3">
      <c r="A449" s="12">
        <v>1</v>
      </c>
      <c r="B449" s="13">
        <v>45267</v>
      </c>
      <c r="C449" s="12">
        <v>92.782600000000002</v>
      </c>
    </row>
    <row r="450" spans="1:3">
      <c r="A450" s="12">
        <v>1</v>
      </c>
      <c r="B450" s="13">
        <v>45266</v>
      </c>
      <c r="C450" s="12">
        <v>91.582300000000004</v>
      </c>
    </row>
    <row r="451" spans="1:3">
      <c r="A451" s="12">
        <v>1</v>
      </c>
      <c r="B451" s="13">
        <v>45265</v>
      </c>
      <c r="C451" s="12">
        <v>90.672799999999995</v>
      </c>
    </row>
    <row r="452" spans="1:3">
      <c r="A452" s="12">
        <v>1</v>
      </c>
      <c r="B452" s="13">
        <v>45262</v>
      </c>
      <c r="C452" s="12">
        <v>89.761899999999997</v>
      </c>
    </row>
    <row r="453" spans="1:3">
      <c r="A453" s="12">
        <v>1</v>
      </c>
      <c r="B453" s="13">
        <v>45261</v>
      </c>
      <c r="C453" s="12">
        <v>88.581900000000005</v>
      </c>
    </row>
    <row r="454" spans="1:3">
      <c r="A454" s="12">
        <v>1</v>
      </c>
      <c r="B454" s="13">
        <v>45260</v>
      </c>
      <c r="C454" s="12">
        <v>88.884100000000004</v>
      </c>
    </row>
    <row r="455" spans="1:3">
      <c r="A455" s="12">
        <v>1</v>
      </c>
      <c r="B455" s="13">
        <v>45259</v>
      </c>
      <c r="C455" s="12">
        <v>88.610200000000006</v>
      </c>
    </row>
    <row r="456" spans="1:3">
      <c r="A456" s="12">
        <v>1</v>
      </c>
      <c r="B456" s="13">
        <v>45258</v>
      </c>
      <c r="C456" s="12">
        <v>88.704499999999996</v>
      </c>
    </row>
    <row r="457" spans="1:3">
      <c r="A457" s="12">
        <v>1</v>
      </c>
      <c r="B457" s="13">
        <v>45255</v>
      </c>
      <c r="C457" s="12">
        <v>88.813299999999998</v>
      </c>
    </row>
    <row r="458" spans="1:3">
      <c r="A458" s="12">
        <v>1</v>
      </c>
      <c r="B458" s="13">
        <v>45254</v>
      </c>
      <c r="C458" s="12">
        <v>88.120599999999996</v>
      </c>
    </row>
    <row r="459" spans="1:3">
      <c r="A459" s="12">
        <v>1</v>
      </c>
      <c r="B459" s="13">
        <v>45253</v>
      </c>
      <c r="C459" s="12">
        <v>88.1648</v>
      </c>
    </row>
    <row r="460" spans="1:3">
      <c r="A460" s="12">
        <v>1</v>
      </c>
      <c r="B460" s="13">
        <v>45252</v>
      </c>
      <c r="C460" s="12">
        <v>87.870099999999994</v>
      </c>
    </row>
    <row r="461" spans="1:3">
      <c r="A461" s="12">
        <v>1</v>
      </c>
      <c r="B461" s="13">
        <v>45251</v>
      </c>
      <c r="C461" s="12">
        <v>88.495400000000004</v>
      </c>
    </row>
    <row r="462" spans="1:3">
      <c r="A462" s="12">
        <v>1</v>
      </c>
      <c r="B462" s="13">
        <v>45248</v>
      </c>
      <c r="C462" s="12">
        <v>89.123699999999999</v>
      </c>
    </row>
    <row r="463" spans="1:3">
      <c r="A463" s="12">
        <v>1</v>
      </c>
      <c r="B463" s="13">
        <v>45247</v>
      </c>
      <c r="C463" s="12">
        <v>88.946600000000004</v>
      </c>
    </row>
    <row r="464" spans="1:3">
      <c r="A464" s="12">
        <v>1</v>
      </c>
      <c r="B464" s="13">
        <v>45246</v>
      </c>
      <c r="C464" s="12">
        <v>89.456500000000005</v>
      </c>
    </row>
    <row r="465" spans="1:3">
      <c r="A465" s="12">
        <v>1</v>
      </c>
      <c r="B465" s="13">
        <v>45245</v>
      </c>
      <c r="C465" s="12">
        <v>91.257000000000005</v>
      </c>
    </row>
    <row r="466" spans="1:3">
      <c r="A466" s="12">
        <v>1</v>
      </c>
      <c r="B466" s="13">
        <v>45244</v>
      </c>
      <c r="C466" s="12">
        <v>92.118499999999997</v>
      </c>
    </row>
    <row r="467" spans="1:3">
      <c r="A467" s="12">
        <v>1</v>
      </c>
      <c r="B467" s="13">
        <v>45241</v>
      </c>
      <c r="C467" s="12">
        <v>92.0535</v>
      </c>
    </row>
    <row r="468" spans="1:3">
      <c r="A468" s="12">
        <v>1</v>
      </c>
      <c r="B468" s="13">
        <v>45240</v>
      </c>
      <c r="C468" s="12">
        <v>91.926599999999993</v>
      </c>
    </row>
    <row r="469" spans="1:3">
      <c r="A469" s="12">
        <v>1</v>
      </c>
      <c r="B469" s="13">
        <v>45239</v>
      </c>
      <c r="C469" s="12">
        <v>92.197299999999998</v>
      </c>
    </row>
    <row r="470" spans="1:3">
      <c r="A470" s="12">
        <v>1</v>
      </c>
      <c r="B470" s="13">
        <v>45238</v>
      </c>
      <c r="C470" s="12">
        <v>92.415099999999995</v>
      </c>
    </row>
    <row r="471" spans="1:3">
      <c r="A471" s="12">
        <v>1</v>
      </c>
      <c r="B471" s="13">
        <v>45234</v>
      </c>
      <c r="C471" s="12">
        <v>93.0351</v>
      </c>
    </row>
    <row r="472" spans="1:3">
      <c r="A472" s="12">
        <v>1</v>
      </c>
      <c r="B472" s="13">
        <v>45233</v>
      </c>
      <c r="C472" s="12">
        <v>93.173000000000002</v>
      </c>
    </row>
    <row r="473" spans="1:3">
      <c r="A473" s="12">
        <v>1</v>
      </c>
      <c r="B473" s="13">
        <v>45232</v>
      </c>
      <c r="C473" s="12">
        <v>93.280100000000004</v>
      </c>
    </row>
    <row r="474" spans="1:3">
      <c r="A474" s="12">
        <v>1</v>
      </c>
      <c r="B474" s="13">
        <v>45231</v>
      </c>
      <c r="C474" s="12">
        <v>92.022599999999997</v>
      </c>
    </row>
    <row r="475" spans="1:3">
      <c r="A475" s="12">
        <v>1</v>
      </c>
      <c r="B475" s="13">
        <v>45230</v>
      </c>
      <c r="C475" s="12">
        <v>93.243499999999997</v>
      </c>
    </row>
    <row r="476" spans="1:3">
      <c r="A476" s="12">
        <v>1</v>
      </c>
      <c r="B476" s="13">
        <v>45227</v>
      </c>
      <c r="C476" s="12">
        <v>93.217399999999998</v>
      </c>
    </row>
    <row r="477" spans="1:3">
      <c r="A477" s="12">
        <v>1</v>
      </c>
      <c r="B477" s="13">
        <v>45226</v>
      </c>
      <c r="C477" s="12">
        <v>93.561599999999999</v>
      </c>
    </row>
    <row r="478" spans="1:3">
      <c r="A478" s="12">
        <v>1</v>
      </c>
      <c r="B478" s="13">
        <v>45225</v>
      </c>
      <c r="C478" s="12">
        <v>93.150700000000001</v>
      </c>
    </row>
    <row r="479" spans="1:3">
      <c r="A479" s="12">
        <v>1</v>
      </c>
      <c r="B479" s="13">
        <v>45224</v>
      </c>
      <c r="C479" s="12">
        <v>93.522400000000005</v>
      </c>
    </row>
    <row r="480" spans="1:3">
      <c r="A480" s="12">
        <v>1</v>
      </c>
      <c r="B480" s="13">
        <v>45223</v>
      </c>
      <c r="C480" s="12">
        <v>94.708100000000002</v>
      </c>
    </row>
    <row r="481" spans="1:3">
      <c r="A481" s="12">
        <v>1</v>
      </c>
      <c r="B481" s="13">
        <v>45220</v>
      </c>
      <c r="C481" s="12">
        <v>95.905299999999997</v>
      </c>
    </row>
    <row r="482" spans="1:3">
      <c r="A482" s="12">
        <v>1</v>
      </c>
      <c r="B482" s="13">
        <v>45219</v>
      </c>
      <c r="C482" s="12">
        <v>97.307400000000001</v>
      </c>
    </row>
    <row r="483" spans="1:3">
      <c r="A483" s="12">
        <v>1</v>
      </c>
      <c r="B483" s="13">
        <v>45218</v>
      </c>
      <c r="C483" s="12">
        <v>97.372399999999999</v>
      </c>
    </row>
    <row r="484" spans="1:3">
      <c r="A484" s="12">
        <v>1</v>
      </c>
      <c r="B484" s="13">
        <v>45217</v>
      </c>
      <c r="C484" s="12">
        <v>97.345799999999997</v>
      </c>
    </row>
    <row r="485" spans="1:3">
      <c r="A485" s="12">
        <v>1</v>
      </c>
      <c r="B485" s="13">
        <v>45216</v>
      </c>
      <c r="C485" s="12">
        <v>97.286500000000004</v>
      </c>
    </row>
    <row r="486" spans="1:3">
      <c r="A486" s="12">
        <v>1</v>
      </c>
      <c r="B486" s="13">
        <v>45213</v>
      </c>
      <c r="C486" s="12">
        <v>97.307500000000005</v>
      </c>
    </row>
    <row r="487" spans="1:3">
      <c r="A487" s="12">
        <v>1</v>
      </c>
      <c r="B487" s="13">
        <v>45212</v>
      </c>
      <c r="C487" s="12">
        <v>96.994799999999998</v>
      </c>
    </row>
    <row r="488" spans="1:3">
      <c r="A488" s="12">
        <v>1</v>
      </c>
      <c r="B488" s="13">
        <v>45211</v>
      </c>
      <c r="C488" s="12">
        <v>99.980800000000002</v>
      </c>
    </row>
    <row r="489" spans="1:3">
      <c r="A489" s="12">
        <v>1</v>
      </c>
      <c r="B489" s="13">
        <v>45210</v>
      </c>
      <c r="C489" s="12">
        <v>99.934899999999999</v>
      </c>
    </row>
    <row r="490" spans="1:3">
      <c r="A490" s="12">
        <v>1</v>
      </c>
      <c r="B490" s="13">
        <v>45209</v>
      </c>
      <c r="C490" s="12">
        <v>101.35980000000001</v>
      </c>
    </row>
    <row r="491" spans="1:3">
      <c r="A491" s="12">
        <v>1</v>
      </c>
      <c r="B491" s="13">
        <v>45206</v>
      </c>
      <c r="C491" s="12">
        <v>100.4911</v>
      </c>
    </row>
    <row r="492" spans="1:3">
      <c r="A492" s="12">
        <v>1</v>
      </c>
      <c r="B492" s="13">
        <v>45205</v>
      </c>
      <c r="C492" s="12">
        <v>99.676199999999994</v>
      </c>
    </row>
    <row r="493" spans="1:3">
      <c r="A493" s="12">
        <v>1</v>
      </c>
      <c r="B493" s="13">
        <v>45204</v>
      </c>
      <c r="C493" s="12">
        <v>99.455500000000001</v>
      </c>
    </row>
    <row r="494" spans="1:3">
      <c r="A494" s="12">
        <v>1</v>
      </c>
      <c r="B494" s="13">
        <v>45203</v>
      </c>
      <c r="C494" s="12">
        <v>99.267700000000005</v>
      </c>
    </row>
    <row r="495" spans="1:3">
      <c r="A495" s="12">
        <v>1</v>
      </c>
      <c r="B495" s="13">
        <v>45202</v>
      </c>
      <c r="C495" s="12">
        <v>98.478499999999997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D9EEB"/>
  </sheetPr>
  <dimension ref="A1:BO1000"/>
  <sheetViews>
    <sheetView topLeftCell="A508" workbookViewId="0">
      <pane xSplit="1" topLeftCell="L1" activePane="topRight" state="frozen"/>
      <selection pane="topRight" activeCell="BC34" sqref="BC34"/>
    </sheetView>
  </sheetViews>
  <sheetFormatPr defaultColWidth="11.19921875" defaultRowHeight="15" customHeight="1"/>
  <cols>
    <col min="1" max="1" width="10.09765625" customWidth="1"/>
    <col min="2" max="2" width="8.69921875" customWidth="1"/>
    <col min="3" max="3" width="7.59765625" customWidth="1"/>
    <col min="4" max="4" width="6.09765625" customWidth="1"/>
    <col min="5" max="5" width="5.59765625" customWidth="1"/>
    <col min="6" max="6" width="6.09765625" customWidth="1"/>
    <col min="7" max="7" width="11" customWidth="1"/>
    <col min="8" max="8" width="10.59765625" customWidth="1"/>
    <col min="9" max="14" width="11" customWidth="1"/>
    <col min="15" max="15" width="10.19921875" customWidth="1"/>
    <col min="16" max="19" width="11" customWidth="1"/>
    <col min="20" max="20" width="11" style="391" customWidth="1"/>
    <col min="21" max="28" width="11" customWidth="1"/>
    <col min="29" max="29" width="11.19921875" customWidth="1"/>
    <col min="30" max="30" width="12.19921875" customWidth="1"/>
    <col min="31" max="32" width="11.19921875" customWidth="1"/>
    <col min="33" max="33" width="12.59765625" customWidth="1"/>
  </cols>
  <sheetData>
    <row r="1" spans="1:67" ht="16.5" customHeight="1">
      <c r="A1" s="424" t="s">
        <v>0</v>
      </c>
      <c r="B1" s="485" t="s">
        <v>40</v>
      </c>
      <c r="C1" s="486"/>
      <c r="D1" s="486"/>
      <c r="E1" s="486"/>
      <c r="F1" s="486"/>
      <c r="G1" s="2"/>
      <c r="H1" s="2" t="s">
        <v>41</v>
      </c>
      <c r="I1" s="487" t="s">
        <v>42</v>
      </c>
      <c r="J1" s="487"/>
      <c r="K1" s="487"/>
      <c r="L1" s="487"/>
      <c r="M1" s="2"/>
      <c r="N1" s="2"/>
      <c r="O1" s="2" t="s">
        <v>43</v>
      </c>
      <c r="P1" s="2"/>
      <c r="Q1" s="2" t="s">
        <v>42</v>
      </c>
      <c r="R1" s="2"/>
      <c r="S1" s="2"/>
      <c r="T1" s="2"/>
      <c r="U1" s="2"/>
      <c r="V1" s="2" t="s">
        <v>44</v>
      </c>
      <c r="W1" s="2"/>
      <c r="X1" s="2" t="s">
        <v>42</v>
      </c>
      <c r="Y1" s="2"/>
      <c r="Z1" s="2"/>
      <c r="AA1" s="2"/>
      <c r="AB1" s="2"/>
      <c r="AC1" s="14"/>
      <c r="AD1" s="15" t="s">
        <v>45</v>
      </c>
      <c r="AE1" s="14"/>
      <c r="AF1" s="14"/>
      <c r="AG1" s="14"/>
      <c r="AK1" s="424" t="s">
        <v>0</v>
      </c>
      <c r="AL1" s="426" t="s">
        <v>41</v>
      </c>
      <c r="AM1" s="425"/>
      <c r="AN1" s="425"/>
      <c r="AO1" s="425"/>
      <c r="AP1" s="425"/>
      <c r="AT1" s="15" t="s">
        <v>58</v>
      </c>
      <c r="AU1" s="2"/>
      <c r="AV1" s="2"/>
      <c r="AW1" s="2"/>
      <c r="AX1" s="2"/>
      <c r="AY1" s="2"/>
      <c r="BC1" s="15" t="s">
        <v>59</v>
      </c>
      <c r="BD1" s="2"/>
      <c r="BE1" s="2"/>
      <c r="BF1" s="2"/>
      <c r="BG1" s="2"/>
      <c r="BK1" s="15" t="s">
        <v>60</v>
      </c>
      <c r="BO1" s="33"/>
    </row>
    <row r="2" spans="1:67" ht="15.75" customHeight="1">
      <c r="A2" s="425"/>
      <c r="B2" s="16">
        <v>1</v>
      </c>
      <c r="C2" s="16">
        <v>3</v>
      </c>
      <c r="D2" s="16">
        <v>5</v>
      </c>
      <c r="E2" s="16">
        <v>10</v>
      </c>
      <c r="F2" s="16">
        <v>30</v>
      </c>
      <c r="G2" s="17"/>
      <c r="H2" s="18">
        <v>1</v>
      </c>
      <c r="I2" s="18">
        <v>3</v>
      </c>
      <c r="J2" s="18">
        <v>5</v>
      </c>
      <c r="K2" s="18">
        <v>10</v>
      </c>
      <c r="L2" s="18">
        <v>30</v>
      </c>
      <c r="M2" s="19"/>
      <c r="N2" s="17"/>
      <c r="O2" s="18">
        <v>1</v>
      </c>
      <c r="P2" s="18">
        <v>3</v>
      </c>
      <c r="Q2" s="18">
        <v>5</v>
      </c>
      <c r="R2" s="18">
        <v>10</v>
      </c>
      <c r="S2" s="18">
        <v>30</v>
      </c>
      <c r="T2" s="418" t="s">
        <v>233</v>
      </c>
      <c r="U2" s="17"/>
      <c r="V2" s="18">
        <v>1</v>
      </c>
      <c r="W2" s="18">
        <v>3</v>
      </c>
      <c r="X2" s="18">
        <v>5</v>
      </c>
      <c r="Y2" s="18">
        <v>10</v>
      </c>
      <c r="Z2" s="18">
        <v>30</v>
      </c>
      <c r="AA2" s="17"/>
      <c r="AB2" s="14"/>
      <c r="AC2" s="14"/>
      <c r="AD2" s="14"/>
      <c r="AE2" s="14"/>
      <c r="AF2" s="14"/>
      <c r="AG2" s="14"/>
      <c r="AK2" s="425"/>
      <c r="AL2" s="16">
        <v>1</v>
      </c>
      <c r="AM2" s="16">
        <v>3</v>
      </c>
      <c r="AN2" s="16">
        <v>5</v>
      </c>
      <c r="AO2" s="16">
        <v>10</v>
      </c>
      <c r="AP2" s="16">
        <v>30</v>
      </c>
      <c r="AT2" s="18">
        <v>1</v>
      </c>
      <c r="AU2" s="18">
        <v>3</v>
      </c>
      <c r="AV2" s="18">
        <v>5</v>
      </c>
      <c r="AW2" s="18">
        <v>10</v>
      </c>
      <c r="AX2" s="18">
        <v>30</v>
      </c>
      <c r="AY2" s="418" t="s">
        <v>16339</v>
      </c>
      <c r="BC2" s="18">
        <v>1</v>
      </c>
      <c r="BD2" s="18">
        <v>3</v>
      </c>
      <c r="BE2" s="18">
        <v>5</v>
      </c>
      <c r="BF2" s="18">
        <v>10</v>
      </c>
      <c r="BG2" s="18">
        <v>30</v>
      </c>
      <c r="BO2" s="33"/>
    </row>
    <row r="3" spans="1:67" ht="16.5" customHeight="1">
      <c r="A3" s="20" t="s">
        <v>46</v>
      </c>
      <c r="B3" s="16">
        <v>0.01</v>
      </c>
      <c r="C3" s="16">
        <v>0.02</v>
      </c>
      <c r="D3" s="16">
        <v>2.5000000000000001E-2</v>
      </c>
      <c r="E3" s="16">
        <v>3.5000000000000003E-2</v>
      </c>
      <c r="F3" s="16">
        <v>4.4999999999999998E-2</v>
      </c>
      <c r="G3" s="17"/>
      <c r="H3" s="16">
        <v>0.01</v>
      </c>
      <c r="I3" s="16">
        <v>0.02</v>
      </c>
      <c r="J3" s="16">
        <v>2.5000000000000001E-2</v>
      </c>
      <c r="K3" s="16">
        <v>3.5000000000000003E-2</v>
      </c>
      <c r="L3" s="16">
        <v>4.4999999999999998E-2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21"/>
      <c r="AC3" s="22" t="s">
        <v>47</v>
      </c>
      <c r="AD3" s="22" t="s">
        <v>48</v>
      </c>
      <c r="AE3" s="22" t="s">
        <v>49</v>
      </c>
      <c r="AF3" s="22" t="s">
        <v>50</v>
      </c>
      <c r="AG3" s="23" t="s">
        <v>51</v>
      </c>
      <c r="AK3" s="34" t="s">
        <v>46</v>
      </c>
      <c r="AL3" s="18">
        <v>0.01</v>
      </c>
      <c r="AM3" s="18">
        <v>0.02</v>
      </c>
      <c r="AN3" s="18">
        <v>2.5000000000000001E-2</v>
      </c>
      <c r="AO3" s="18">
        <v>3.5000000000000003E-2</v>
      </c>
      <c r="AP3" s="18">
        <v>4.4999999999999998E-2</v>
      </c>
      <c r="AY3" s="391"/>
      <c r="BI3" s="35"/>
      <c r="BJ3" s="36" t="s">
        <v>47</v>
      </c>
      <c r="BK3" s="36" t="s">
        <v>48</v>
      </c>
      <c r="BL3" s="36" t="s">
        <v>49</v>
      </c>
      <c r="BM3" s="36" t="s">
        <v>50</v>
      </c>
      <c r="BN3" s="36" t="s">
        <v>51</v>
      </c>
    </row>
    <row r="4" spans="1:67" ht="16.5" customHeight="1">
      <c r="A4" s="24">
        <v>45201</v>
      </c>
      <c r="B4" s="16">
        <v>12.6</v>
      </c>
      <c r="C4" s="16">
        <v>12.41</v>
      </c>
      <c r="D4" s="16">
        <v>12.2</v>
      </c>
      <c r="E4" s="16">
        <v>11.97</v>
      </c>
      <c r="F4" s="16">
        <v>11.83</v>
      </c>
      <c r="G4" s="25"/>
      <c r="H4" s="26">
        <f t="shared" ref="H4:H67" si="0">-PV(B4/100,B$2,(1*B$3),1)</f>
        <v>0.89698046181172297</v>
      </c>
      <c r="I4" s="26">
        <f t="shared" ref="I4:I67" si="1">-PV(C4/100,C$2,(1*C$3),1)</f>
        <v>0.75172045887755601</v>
      </c>
      <c r="J4" s="26">
        <f t="shared" ref="J4:J67" si="2">-PV(D4/100,D$2,(1*D$3),1)</f>
        <v>0.65206225048506627</v>
      </c>
      <c r="K4" s="26">
        <f t="shared" ref="K4:K67" si="3">-PV(E4/100,E$2,(1*E$3),1)</f>
        <v>0.52083783247759785</v>
      </c>
      <c r="L4" s="26">
        <f t="shared" ref="L4:L67" si="4">-PV(F4/100,F$2,(1*F$3),1)</f>
        <v>0.40203443467154287</v>
      </c>
      <c r="M4" s="17"/>
      <c r="N4" s="17"/>
      <c r="O4" s="27"/>
      <c r="P4" s="27"/>
      <c r="Q4" s="27"/>
      <c r="R4" s="27"/>
      <c r="S4" s="27"/>
      <c r="T4" s="27"/>
      <c r="U4" s="17"/>
      <c r="V4" s="27"/>
      <c r="W4" s="27"/>
      <c r="X4" s="27"/>
      <c r="Y4" s="27"/>
      <c r="Z4" s="27"/>
      <c r="AA4" s="17"/>
      <c r="AB4" s="28" t="s">
        <v>47</v>
      </c>
      <c r="AC4" s="480">
        <v>4.2592970226661715E-6</v>
      </c>
      <c r="AD4" s="481">
        <v>6.4102259510191089E-6</v>
      </c>
      <c r="AE4" s="481">
        <v>6.1271118010257338E-6</v>
      </c>
      <c r="AF4" s="481">
        <v>5.9733317954704695E-6</v>
      </c>
      <c r="AG4" s="482">
        <v>3.7697336422758447E-6</v>
      </c>
      <c r="AK4" s="24">
        <v>45201</v>
      </c>
      <c r="AL4" s="37">
        <v>0.89698046181172308</v>
      </c>
      <c r="AM4" s="37">
        <v>0.7517204588775559</v>
      </c>
      <c r="AN4" s="37">
        <v>0.65206225048506616</v>
      </c>
      <c r="AO4" s="37">
        <v>0.52083783247759774</v>
      </c>
      <c r="AP4" s="37">
        <v>0.40203443467154282</v>
      </c>
      <c r="AT4" s="38"/>
      <c r="AU4" s="38"/>
      <c r="AV4" s="38"/>
      <c r="AW4" s="38"/>
      <c r="AX4" s="38"/>
      <c r="AY4" s="38"/>
      <c r="BC4" s="38"/>
      <c r="BD4" s="38"/>
      <c r="BE4" s="38"/>
      <c r="BF4" s="38"/>
      <c r="BG4" s="38"/>
      <c r="BI4" s="39" t="s">
        <v>47</v>
      </c>
      <c r="BJ4" s="40">
        <v>1.8501085636052816E-4</v>
      </c>
      <c r="BK4" s="41">
        <f t="array" ref="BK4:BN4">TRANSPOSE(BJ5:BJ8)</f>
        <v>4.0493871309044073E-4</v>
      </c>
      <c r="BL4" s="41">
        <v>4.7615399436758669E-4</v>
      </c>
      <c r="BM4" s="41">
        <v>4.4320531527035551E-4</v>
      </c>
      <c r="BN4" s="41">
        <v>2.2243025828026704E-4</v>
      </c>
    </row>
    <row r="5" spans="1:67" ht="16.5" customHeight="1">
      <c r="A5" s="24">
        <v>45202</v>
      </c>
      <c r="B5" s="16">
        <v>12.56</v>
      </c>
      <c r="C5" s="16">
        <v>12.45</v>
      </c>
      <c r="D5" s="16">
        <v>12.25</v>
      </c>
      <c r="E5" s="16">
        <v>11.97</v>
      </c>
      <c r="F5" s="16">
        <v>11.77</v>
      </c>
      <c r="G5" s="17"/>
      <c r="H5" s="26">
        <f t="shared" si="0"/>
        <v>0.89729921819474068</v>
      </c>
      <c r="I5" s="26">
        <f t="shared" si="1"/>
        <v>0.75093682963203268</v>
      </c>
      <c r="J5" s="26">
        <f t="shared" si="2"/>
        <v>0.65070020464285239</v>
      </c>
      <c r="K5" s="26">
        <f t="shared" si="3"/>
        <v>0.52083783247759785</v>
      </c>
      <c r="L5" s="26">
        <f t="shared" si="4"/>
        <v>0.40425602298521468</v>
      </c>
      <c r="M5" s="17"/>
      <c r="N5" s="17"/>
      <c r="O5" s="29">
        <f t="shared" ref="O5:O68" si="5">H5/H4 -1</f>
        <v>3.5536602700791953E-4</v>
      </c>
      <c r="P5" s="29">
        <f t="shared" ref="P5:P68" si="6">I5/I4 -1</f>
        <v>-1.0424476762191937E-3</v>
      </c>
      <c r="Q5" s="29">
        <f t="shared" ref="Q5:Q68" si="7">J5/J4 -1</f>
        <v>-2.0888279319968284E-3</v>
      </c>
      <c r="R5" s="29">
        <f t="shared" ref="R5:R68" si="8">K5/K4 -1</f>
        <v>0</v>
      </c>
      <c r="S5" s="29">
        <f t="shared" ref="S5:S68" si="9">L5/L4 -1</f>
        <v>5.5258657519892118E-3</v>
      </c>
      <c r="T5" s="29">
        <f>SUM(O5:S5)</f>
        <v>2.7499561707811093E-3</v>
      </c>
      <c r="U5" s="17"/>
      <c r="V5" s="30">
        <f t="shared" ref="V5:V68" si="10">$O5-$O$515</f>
        <v>3.8182006178551675E-4</v>
      </c>
      <c r="W5" s="30">
        <f t="shared" ref="W5:W68" si="11">$P5-$P$515</f>
        <v>-9.4248154535212002E-4</v>
      </c>
      <c r="X5" s="30">
        <f t="shared" ref="X5:X68" si="12">$Q5-$Q$515</f>
        <v>-1.8996116793716772E-3</v>
      </c>
      <c r="Y5" s="30">
        <f t="shared" ref="Y5:Y68" si="13">$R5-$R$515</f>
        <v>3.5502283925513184E-4</v>
      </c>
      <c r="Z5" s="30">
        <f t="shared" ref="Z5:Z68" si="14">$S5-$S$515</f>
        <v>5.919574779550651E-3</v>
      </c>
      <c r="AA5" s="17"/>
      <c r="AB5" s="28" t="s">
        <v>48</v>
      </c>
      <c r="AC5" s="481">
        <v>6.4102259510191089E-6</v>
      </c>
      <c r="AD5" s="480">
        <v>2.1406914804610991E-5</v>
      </c>
      <c r="AE5" s="481">
        <v>2.8085703220014212E-5</v>
      </c>
      <c r="AF5" s="481">
        <v>2.812107274976082E-5</v>
      </c>
      <c r="AG5" s="482">
        <v>1.3651866492110634E-5</v>
      </c>
      <c r="AK5" s="24">
        <v>45202</v>
      </c>
      <c r="AL5" s="37">
        <v>0.89729921819474057</v>
      </c>
      <c r="AM5" s="37">
        <v>0.75093682963203268</v>
      </c>
      <c r="AN5" s="37">
        <v>0.6507002046428525</v>
      </c>
      <c r="AO5" s="37">
        <v>0.52083783247759774</v>
      </c>
      <c r="AP5" s="37">
        <v>0.40425602298521462</v>
      </c>
      <c r="AT5" s="38"/>
      <c r="AU5" s="38"/>
      <c r="AV5" s="38"/>
      <c r="AW5" s="38"/>
      <c r="AX5" s="38"/>
      <c r="AY5" s="38"/>
      <c r="BC5" s="38"/>
      <c r="BD5" s="38"/>
      <c r="BE5" s="38"/>
      <c r="BF5" s="38"/>
      <c r="BG5" s="38"/>
      <c r="BI5" s="39" t="s">
        <v>48</v>
      </c>
      <c r="BJ5" s="42">
        <v>4.0493871309044073E-4</v>
      </c>
      <c r="BK5" s="40">
        <v>1.0909085014204282E-3</v>
      </c>
      <c r="BL5" s="41">
        <f t="array" ref="BL5:BN5">TRANSPOSE(BK6:BK8)</f>
        <v>1.3801385574344275E-3</v>
      </c>
      <c r="BM5" s="41">
        <v>1.3616335990064069E-3</v>
      </c>
      <c r="BN5" s="41">
        <v>5.4359218359229975E-4</v>
      </c>
    </row>
    <row r="6" spans="1:67" ht="16.5" customHeight="1">
      <c r="A6" s="24">
        <v>45203</v>
      </c>
      <c r="B6" s="16">
        <v>12.65</v>
      </c>
      <c r="C6" s="16">
        <v>12.54</v>
      </c>
      <c r="D6" s="16">
        <v>12.39</v>
      </c>
      <c r="E6" s="16">
        <v>12.05</v>
      </c>
      <c r="F6" s="16">
        <v>11.68</v>
      </c>
      <c r="G6" s="17"/>
      <c r="H6" s="26">
        <f t="shared" si="0"/>
        <v>0.89658233466489123</v>
      </c>
      <c r="I6" s="26">
        <f t="shared" si="1"/>
        <v>0.74917770356503066</v>
      </c>
      <c r="J6" s="26">
        <f t="shared" si="2"/>
        <v>0.64690538376804751</v>
      </c>
      <c r="K6" s="26">
        <f t="shared" si="3"/>
        <v>0.5178930863866672</v>
      </c>
      <c r="L6" s="26">
        <f t="shared" si="4"/>
        <v>0.40763127716829917</v>
      </c>
      <c r="M6" s="17"/>
      <c r="N6" s="17"/>
      <c r="O6" s="29">
        <f t="shared" si="5"/>
        <v>-7.9893475366188405E-4</v>
      </c>
      <c r="P6" s="29">
        <f t="shared" si="6"/>
        <v>-2.3425752973975644E-3</v>
      </c>
      <c r="Q6" s="29">
        <f t="shared" si="7"/>
        <v>-5.831903613566114E-3</v>
      </c>
      <c r="R6" s="29">
        <f t="shared" si="8"/>
        <v>-5.6538636544942733E-3</v>
      </c>
      <c r="S6" s="29">
        <f t="shared" si="9"/>
        <v>8.3492984425068695E-3</v>
      </c>
      <c r="T6" s="29">
        <f t="shared" ref="T6:T69" si="15">SUM(O6:S6)</f>
        <v>-6.2779788766129663E-3</v>
      </c>
      <c r="U6" s="17"/>
      <c r="V6" s="30">
        <f t="shared" si="10"/>
        <v>-7.7248071888428682E-4</v>
      </c>
      <c r="W6" s="30">
        <f t="shared" si="11"/>
        <v>-2.2426091665304908E-3</v>
      </c>
      <c r="X6" s="30">
        <f t="shared" si="12"/>
        <v>-5.6426873609409624E-3</v>
      </c>
      <c r="Y6" s="30">
        <f t="shared" si="13"/>
        <v>-5.2988408152391418E-3</v>
      </c>
      <c r="Z6" s="30">
        <f t="shared" si="14"/>
        <v>8.7430074700683095E-3</v>
      </c>
      <c r="AA6" s="17"/>
      <c r="AB6" s="28" t="s">
        <v>49</v>
      </c>
      <c r="AC6" s="481">
        <v>6.1271118010257338E-6</v>
      </c>
      <c r="AD6" s="481">
        <v>2.8085703220014212E-5</v>
      </c>
      <c r="AE6" s="480">
        <v>4.3527439457817275E-5</v>
      </c>
      <c r="AF6" s="481">
        <v>5.1692725960014385E-5</v>
      </c>
      <c r="AG6" s="482">
        <v>3.1324836311787963E-5</v>
      </c>
      <c r="AK6" s="24">
        <v>45203</v>
      </c>
      <c r="AL6" s="37">
        <v>0.89658233466489123</v>
      </c>
      <c r="AM6" s="37">
        <v>0.74917770356503066</v>
      </c>
      <c r="AN6" s="37">
        <v>0.6469053837680474</v>
      </c>
      <c r="AO6" s="37">
        <v>0.51789308638666742</v>
      </c>
      <c r="AP6" s="37">
        <v>0.40763127716829917</v>
      </c>
      <c r="AT6" s="38"/>
      <c r="AU6" s="38"/>
      <c r="AV6" s="38"/>
      <c r="AW6" s="38"/>
      <c r="AX6" s="38"/>
      <c r="AY6" s="38"/>
      <c r="BC6" s="38"/>
      <c r="BD6" s="38"/>
      <c r="BE6" s="38"/>
      <c r="BF6" s="38"/>
      <c r="BG6" s="38"/>
      <c r="BI6" s="39" t="s">
        <v>49</v>
      </c>
      <c r="BJ6" s="42">
        <v>4.7615399436758669E-4</v>
      </c>
      <c r="BK6" s="42">
        <v>1.3801385574344275E-3</v>
      </c>
      <c r="BL6" s="40">
        <v>1.8414615833813707E-3</v>
      </c>
      <c r="BM6" s="42">
        <f t="array" ref="BM6:BN6">TRANSPOSE(BL7:BL8)</f>
        <v>1.9884473190121283E-3</v>
      </c>
      <c r="BN6" s="41">
        <v>8.0704150085061585E-4</v>
      </c>
    </row>
    <row r="7" spans="1:67" ht="16.5" customHeight="1">
      <c r="A7" s="24">
        <v>45204</v>
      </c>
      <c r="B7" s="16">
        <v>12.66</v>
      </c>
      <c r="C7" s="16">
        <v>12.6</v>
      </c>
      <c r="D7" s="16">
        <v>12.34</v>
      </c>
      <c r="E7" s="16">
        <v>12.01</v>
      </c>
      <c r="F7" s="16">
        <v>11.77</v>
      </c>
      <c r="G7" s="17"/>
      <c r="H7" s="26">
        <f t="shared" si="0"/>
        <v>0.89650275164210902</v>
      </c>
      <c r="I7" s="26">
        <f t="shared" si="1"/>
        <v>0.74800805164158501</v>
      </c>
      <c r="J7" s="26">
        <f t="shared" si="2"/>
        <v>0.64825748750504186</v>
      </c>
      <c r="K7" s="26">
        <f t="shared" si="3"/>
        <v>0.5193627829042281</v>
      </c>
      <c r="L7" s="26">
        <f t="shared" si="4"/>
        <v>0.40425602298521468</v>
      </c>
      <c r="M7" s="17"/>
      <c r="N7" s="17"/>
      <c r="O7" s="29">
        <f t="shared" si="5"/>
        <v>-8.8762648677409572E-5</v>
      </c>
      <c r="P7" s="29">
        <f t="shared" si="6"/>
        <v>-1.5612476424214927E-3</v>
      </c>
      <c r="Q7" s="29">
        <f t="shared" si="7"/>
        <v>2.0901105028972022E-3</v>
      </c>
      <c r="R7" s="29">
        <f t="shared" si="8"/>
        <v>2.837837685409017E-3</v>
      </c>
      <c r="S7" s="29">
        <f t="shared" si="9"/>
        <v>-8.2801648748138668E-3</v>
      </c>
      <c r="T7" s="29">
        <f t="shared" si="15"/>
        <v>-5.0022269776065498E-3</v>
      </c>
      <c r="U7" s="17"/>
      <c r="V7" s="30">
        <f t="shared" si="10"/>
        <v>-6.2308613899812347E-5</v>
      </c>
      <c r="W7" s="30">
        <f t="shared" si="11"/>
        <v>-1.4612815115544191E-3</v>
      </c>
      <c r="X7" s="30">
        <f t="shared" si="12"/>
        <v>2.2793267555223534E-3</v>
      </c>
      <c r="Y7" s="30">
        <f t="shared" si="13"/>
        <v>3.192860524664149E-3</v>
      </c>
      <c r="Z7" s="30">
        <f t="shared" si="14"/>
        <v>-7.8864558472524268E-3</v>
      </c>
      <c r="AA7" s="17"/>
      <c r="AB7" s="28" t="s">
        <v>50</v>
      </c>
      <c r="AC7" s="481">
        <v>5.9733317954704695E-6</v>
      </c>
      <c r="AD7" s="481">
        <v>2.812107274976082E-5</v>
      </c>
      <c r="AE7" s="481">
        <v>5.1692725960014385E-5</v>
      </c>
      <c r="AF7" s="480">
        <v>9.1001611844043968E-5</v>
      </c>
      <c r="AG7" s="482">
        <v>9.4536277071235818E-5</v>
      </c>
      <c r="AK7" s="24">
        <v>45204</v>
      </c>
      <c r="AL7" s="37">
        <v>0.89650275164210891</v>
      </c>
      <c r="AM7" s="37">
        <v>0.74800805164158513</v>
      </c>
      <c r="AN7" s="37">
        <v>0.64825748750504186</v>
      </c>
      <c r="AO7" s="37">
        <v>0.51936278290422799</v>
      </c>
      <c r="AP7" s="37">
        <v>0.40425602298521462</v>
      </c>
      <c r="AT7" s="38"/>
      <c r="AU7" s="38"/>
      <c r="AV7" s="38"/>
      <c r="AW7" s="38"/>
      <c r="AX7" s="38"/>
      <c r="AY7" s="38"/>
      <c r="BC7" s="38"/>
      <c r="BD7" s="38"/>
      <c r="BE7" s="38"/>
      <c r="BF7" s="38"/>
      <c r="BG7" s="38"/>
      <c r="BI7" s="39" t="s">
        <v>50</v>
      </c>
      <c r="BJ7" s="42">
        <v>4.4320531527035551E-4</v>
      </c>
      <c r="BK7" s="42">
        <v>1.3616335990064069E-3</v>
      </c>
      <c r="BL7" s="42">
        <v>1.9884473190121283E-3</v>
      </c>
      <c r="BM7" s="40">
        <v>2.6794429739374149E-3</v>
      </c>
      <c r="BN7" s="43">
        <v>1.7044924540008839E-3</v>
      </c>
    </row>
    <row r="8" spans="1:67" ht="16.5" customHeight="1">
      <c r="A8" s="24">
        <v>45205</v>
      </c>
      <c r="B8" s="16">
        <v>12.68</v>
      </c>
      <c r="C8" s="16">
        <v>12.58</v>
      </c>
      <c r="D8" s="16">
        <v>12.35</v>
      </c>
      <c r="E8" s="16">
        <v>12.05</v>
      </c>
      <c r="F8" s="16">
        <v>11.8</v>
      </c>
      <c r="G8" s="17"/>
      <c r="H8" s="26">
        <f t="shared" si="0"/>
        <v>0.89634362797302092</v>
      </c>
      <c r="I8" s="26">
        <f t="shared" si="1"/>
        <v>0.74839766069623648</v>
      </c>
      <c r="J8" s="26">
        <f t="shared" si="2"/>
        <v>0.64798678383521779</v>
      </c>
      <c r="K8" s="26">
        <f t="shared" si="3"/>
        <v>0.5178930863866672</v>
      </c>
      <c r="L8" s="26">
        <f t="shared" si="4"/>
        <v>0.40314239607621888</v>
      </c>
      <c r="M8" s="17"/>
      <c r="N8" s="17"/>
      <c r="O8" s="29">
        <f t="shared" si="5"/>
        <v>-1.7749378771747537E-4</v>
      </c>
      <c r="P8" s="29">
        <f t="shared" si="6"/>
        <v>5.2086211344448685E-4</v>
      </c>
      <c r="Q8" s="29">
        <f t="shared" si="7"/>
        <v>-4.1758664580326954E-4</v>
      </c>
      <c r="R8" s="29">
        <f t="shared" si="8"/>
        <v>-2.8298071520306278E-3</v>
      </c>
      <c r="S8" s="29">
        <f t="shared" si="9"/>
        <v>-2.7547565049798051E-3</v>
      </c>
      <c r="T8" s="29">
        <f t="shared" si="15"/>
        <v>-5.658781977086691E-3</v>
      </c>
      <c r="U8" s="17"/>
      <c r="V8" s="30">
        <f t="shared" si="10"/>
        <v>-1.5103975293987815E-4</v>
      </c>
      <c r="W8" s="30">
        <f t="shared" si="11"/>
        <v>6.2082824431156048E-4</v>
      </c>
      <c r="X8" s="30">
        <f t="shared" si="12"/>
        <v>-2.2837039317811833E-4</v>
      </c>
      <c r="Y8" s="30">
        <f t="shared" si="13"/>
        <v>-2.4747843127754959E-3</v>
      </c>
      <c r="Z8" s="30">
        <f t="shared" si="14"/>
        <v>-2.3610474774183659E-3</v>
      </c>
      <c r="AA8" s="17"/>
      <c r="AB8" s="31" t="s">
        <v>51</v>
      </c>
      <c r="AC8" s="483">
        <v>3.7697336422758447E-6</v>
      </c>
      <c r="AD8" s="483">
        <v>1.3651866492110634E-5</v>
      </c>
      <c r="AE8" s="483">
        <v>3.1324836311787963E-5</v>
      </c>
      <c r="AF8" s="483">
        <v>9.4536277071235818E-5</v>
      </c>
      <c r="AG8" s="484">
        <v>2.0385425739646794E-4</v>
      </c>
      <c r="AK8" s="24">
        <v>45205</v>
      </c>
      <c r="AL8" s="37">
        <v>0.89634362797302103</v>
      </c>
      <c r="AM8" s="37">
        <v>0.74839766069623648</v>
      </c>
      <c r="AN8" s="37">
        <v>0.64798678383521779</v>
      </c>
      <c r="AO8" s="37">
        <v>0.51789308638666742</v>
      </c>
      <c r="AP8" s="37">
        <v>0.40314239607621888</v>
      </c>
      <c r="AT8" s="38"/>
      <c r="AU8" s="38"/>
      <c r="AV8" s="38"/>
      <c r="AW8" s="38"/>
      <c r="AX8" s="38"/>
      <c r="AY8" s="38"/>
      <c r="BC8" s="38"/>
      <c r="BD8" s="38"/>
      <c r="BE8" s="38"/>
      <c r="BF8" s="38"/>
      <c r="BG8" s="38"/>
      <c r="BI8" s="44" t="s">
        <v>51</v>
      </c>
      <c r="BJ8" s="43">
        <v>2.2243025828026704E-4</v>
      </c>
      <c r="BK8" s="43">
        <v>5.4359218359229975E-4</v>
      </c>
      <c r="BL8" s="43">
        <v>8.0704150085061585E-4</v>
      </c>
      <c r="BM8" s="43">
        <v>1.7044924540008839E-3</v>
      </c>
      <c r="BN8" s="45">
        <v>3.7526292814050862E-3</v>
      </c>
    </row>
    <row r="9" spans="1:67" ht="16.5" customHeight="1">
      <c r="A9" s="24">
        <v>45208</v>
      </c>
      <c r="B9" s="16">
        <v>12.71</v>
      </c>
      <c r="C9" s="16">
        <v>12.6</v>
      </c>
      <c r="D9" s="16">
        <v>12.34</v>
      </c>
      <c r="E9" s="16">
        <v>12.09</v>
      </c>
      <c r="F9" s="16">
        <v>11.96</v>
      </c>
      <c r="G9" s="17"/>
      <c r="H9" s="26">
        <f t="shared" si="0"/>
        <v>0.89610504835418336</v>
      </c>
      <c r="I9" s="26">
        <f t="shared" si="1"/>
        <v>0.74800805164158501</v>
      </c>
      <c r="J9" s="26">
        <f t="shared" si="2"/>
        <v>0.64825748750504186</v>
      </c>
      <c r="K9" s="26">
        <f t="shared" si="3"/>
        <v>0.51642872087538694</v>
      </c>
      <c r="L9" s="26">
        <f t="shared" si="4"/>
        <v>0.39729782498312716</v>
      </c>
      <c r="M9" s="17"/>
      <c r="N9" s="17"/>
      <c r="O9" s="29">
        <f t="shared" si="5"/>
        <v>-2.6616981634275394E-4</v>
      </c>
      <c r="P9" s="29">
        <f t="shared" si="6"/>
        <v>-5.2059095733814065E-4</v>
      </c>
      <c r="Q9" s="29">
        <f t="shared" si="7"/>
        <v>4.1776109725866206E-4</v>
      </c>
      <c r="R9" s="29">
        <f t="shared" si="8"/>
        <v>-2.8275440429165188E-3</v>
      </c>
      <c r="S9" s="29">
        <f t="shared" si="9"/>
        <v>-1.4497535238111592E-2</v>
      </c>
      <c r="T9" s="29">
        <f t="shared" si="15"/>
        <v>-1.7694078957450343E-2</v>
      </c>
      <c r="U9" s="17"/>
      <c r="V9" s="30">
        <f t="shared" si="10"/>
        <v>-2.3971578156515671E-4</v>
      </c>
      <c r="W9" s="30">
        <f t="shared" si="11"/>
        <v>-4.2062482647106707E-4</v>
      </c>
      <c r="X9" s="30">
        <f t="shared" si="12"/>
        <v>6.069773498838133E-4</v>
      </c>
      <c r="Y9" s="30">
        <f t="shared" si="13"/>
        <v>-2.4725212036613869E-3</v>
      </c>
      <c r="Z9" s="30">
        <f t="shared" si="14"/>
        <v>-1.4103826210550152E-2</v>
      </c>
      <c r="AA9" s="17"/>
      <c r="AK9" s="24">
        <v>45208</v>
      </c>
      <c r="AL9" s="37">
        <v>0.89610504835418325</v>
      </c>
      <c r="AM9" s="37">
        <v>0.74800805164158513</v>
      </c>
      <c r="AN9" s="37">
        <v>0.64825748750504186</v>
      </c>
      <c r="AO9" s="37">
        <v>0.51642872087538683</v>
      </c>
      <c r="AP9" s="37">
        <v>0.39729782498312716</v>
      </c>
      <c r="AT9" s="38"/>
      <c r="AU9" s="38"/>
      <c r="AV9" s="38"/>
      <c r="AW9" s="38"/>
      <c r="AX9" s="38"/>
      <c r="AY9" s="38"/>
      <c r="BC9" s="38"/>
      <c r="BD9" s="38"/>
      <c r="BE9" s="38"/>
      <c r="BF9" s="38"/>
      <c r="BG9" s="38"/>
    </row>
    <row r="10" spans="1:67" ht="16.5" customHeight="1">
      <c r="A10" s="24">
        <v>45209</v>
      </c>
      <c r="B10" s="16">
        <v>12.62</v>
      </c>
      <c r="C10" s="16">
        <v>12.6</v>
      </c>
      <c r="D10" s="16">
        <v>12.41</v>
      </c>
      <c r="E10" s="16">
        <v>12.15</v>
      </c>
      <c r="F10" s="16">
        <v>11.93</v>
      </c>
      <c r="G10" s="17"/>
      <c r="H10" s="26">
        <f t="shared" si="0"/>
        <v>0.89682116853134441</v>
      </c>
      <c r="I10" s="26">
        <f t="shared" si="1"/>
        <v>0.74800805164158501</v>
      </c>
      <c r="J10" s="26">
        <f t="shared" si="2"/>
        <v>0.64636553128154217</v>
      </c>
      <c r="K10" s="26">
        <f t="shared" si="3"/>
        <v>0.51424212025764471</v>
      </c>
      <c r="L10" s="26">
        <f t="shared" si="4"/>
        <v>0.39838166679132447</v>
      </c>
      <c r="M10" s="17"/>
      <c r="N10" s="17"/>
      <c r="O10" s="29">
        <f t="shared" si="5"/>
        <v>7.9914757591903474E-4</v>
      </c>
      <c r="P10" s="29">
        <f t="shared" si="6"/>
        <v>0</v>
      </c>
      <c r="Q10" s="29">
        <f t="shared" si="7"/>
        <v>-2.9185258326615005E-3</v>
      </c>
      <c r="R10" s="29">
        <f t="shared" si="8"/>
        <v>-4.2340801922010618E-3</v>
      </c>
      <c r="S10" s="29">
        <f t="shared" si="9"/>
        <v>2.7280335809625189E-3</v>
      </c>
      <c r="T10" s="29">
        <f t="shared" si="15"/>
        <v>-3.6254248679810086E-3</v>
      </c>
      <c r="U10" s="17"/>
      <c r="V10" s="30">
        <f t="shared" si="10"/>
        <v>8.2560161069663196E-4</v>
      </c>
      <c r="W10" s="30">
        <f t="shared" si="11"/>
        <v>9.9966130867073578E-5</v>
      </c>
      <c r="X10" s="30">
        <f t="shared" si="12"/>
        <v>-2.7293095800363493E-3</v>
      </c>
      <c r="Y10" s="30">
        <f t="shared" si="13"/>
        <v>-3.8790573529459299E-3</v>
      </c>
      <c r="Z10" s="30">
        <f t="shared" si="14"/>
        <v>3.1217426085239581E-3</v>
      </c>
      <c r="AA10" s="17"/>
      <c r="AK10" s="24">
        <v>45209</v>
      </c>
      <c r="AL10" s="37">
        <v>0.89682116853134453</v>
      </c>
      <c r="AM10" s="37">
        <v>0.74800805164158513</v>
      </c>
      <c r="AN10" s="37">
        <v>0.64636553128154217</v>
      </c>
      <c r="AO10" s="37">
        <v>0.51424212025764482</v>
      </c>
      <c r="AP10" s="37">
        <v>0.39838166679132453</v>
      </c>
      <c r="AT10" s="38"/>
      <c r="AU10" s="38"/>
      <c r="AV10" s="38"/>
      <c r="AW10" s="38"/>
      <c r="AX10" s="38"/>
      <c r="AY10" s="38"/>
      <c r="BC10" s="38"/>
      <c r="BD10" s="38"/>
      <c r="BE10" s="38"/>
      <c r="BF10" s="38"/>
      <c r="BG10" s="38"/>
    </row>
    <row r="11" spans="1:67" ht="16.5" customHeight="1">
      <c r="A11" s="24">
        <v>45210</v>
      </c>
      <c r="B11" s="16">
        <v>12.59</v>
      </c>
      <c r="C11" s="16">
        <v>12.41</v>
      </c>
      <c r="D11" s="16">
        <v>12.26</v>
      </c>
      <c r="E11" s="16">
        <v>12.12</v>
      </c>
      <c r="F11" s="16">
        <v>12.1</v>
      </c>
      <c r="G11" s="17"/>
      <c r="H11" s="26">
        <f t="shared" si="0"/>
        <v>0.89706012967403848</v>
      </c>
      <c r="I11" s="26">
        <f t="shared" si="1"/>
        <v>0.75172045887755601</v>
      </c>
      <c r="J11" s="26">
        <f t="shared" si="2"/>
        <v>0.65042822309988624</v>
      </c>
      <c r="K11" s="26">
        <f t="shared" si="3"/>
        <v>0.51533393200698674</v>
      </c>
      <c r="L11" s="26">
        <f t="shared" si="4"/>
        <v>0.39231161784201074</v>
      </c>
      <c r="M11" s="17"/>
      <c r="N11" s="17"/>
      <c r="O11" s="29">
        <f t="shared" si="5"/>
        <v>2.6645350386345079E-4</v>
      </c>
      <c r="P11" s="29">
        <f t="shared" si="6"/>
        <v>4.9630578545560855E-3</v>
      </c>
      <c r="Q11" s="29">
        <f t="shared" si="7"/>
        <v>6.2854400826248824E-3</v>
      </c>
      <c r="R11" s="29">
        <f t="shared" si="8"/>
        <v>2.1231472614398061E-3</v>
      </c>
      <c r="S11" s="29">
        <f t="shared" si="9"/>
        <v>-1.5236767791559247E-2</v>
      </c>
      <c r="T11" s="29">
        <f t="shared" si="15"/>
        <v>-1.5986690890750221E-3</v>
      </c>
      <c r="U11" s="17"/>
      <c r="V11" s="30">
        <f t="shared" si="10"/>
        <v>2.9290753864104802E-4</v>
      </c>
      <c r="W11" s="30">
        <f t="shared" si="11"/>
        <v>5.0630239854231587E-3</v>
      </c>
      <c r="X11" s="30">
        <f t="shared" si="12"/>
        <v>6.474656335250034E-3</v>
      </c>
      <c r="Y11" s="30">
        <f t="shared" si="13"/>
        <v>2.4781701006949381E-3</v>
      </c>
      <c r="Z11" s="30">
        <f t="shared" si="14"/>
        <v>-1.4843058763997807E-2</v>
      </c>
      <c r="AA11" s="17"/>
      <c r="AB11" s="17"/>
      <c r="AC11" s="17"/>
      <c r="AD11" s="17"/>
      <c r="AE11" s="17"/>
      <c r="AF11" s="17"/>
      <c r="AG11" s="17"/>
      <c r="AK11" s="24">
        <v>45210</v>
      </c>
      <c r="AL11" s="37">
        <v>0.89706012967403848</v>
      </c>
      <c r="AM11" s="37">
        <v>0.7517204588775559</v>
      </c>
      <c r="AN11" s="37">
        <v>0.65042822309988624</v>
      </c>
      <c r="AO11" s="37">
        <v>0.51533393200698685</v>
      </c>
      <c r="AP11" s="37">
        <v>0.39231161784201063</v>
      </c>
      <c r="AT11" s="38"/>
      <c r="AU11" s="38"/>
      <c r="AV11" s="38"/>
      <c r="AW11" s="38"/>
      <c r="AX11" s="38"/>
      <c r="AY11" s="38"/>
      <c r="BC11" s="38"/>
      <c r="BD11" s="38"/>
      <c r="BE11" s="38"/>
      <c r="BF11" s="38"/>
      <c r="BG11" s="38"/>
    </row>
    <row r="12" spans="1:67" ht="16.5" customHeight="1">
      <c r="A12" s="24">
        <v>45211</v>
      </c>
      <c r="B12" s="16">
        <v>12.57</v>
      </c>
      <c r="C12" s="16">
        <v>12.32</v>
      </c>
      <c r="D12" s="16">
        <v>12.18</v>
      </c>
      <c r="E12" s="16">
        <v>12.03</v>
      </c>
      <c r="F12" s="16">
        <v>12.05</v>
      </c>
      <c r="G12" s="17"/>
      <c r="H12" s="26">
        <f t="shared" si="0"/>
        <v>0.89721950786177496</v>
      </c>
      <c r="I12" s="26">
        <f t="shared" si="1"/>
        <v>0.75348767756144719</v>
      </c>
      <c r="J12" s="26">
        <f t="shared" si="2"/>
        <v>0.65260806825902917</v>
      </c>
      <c r="K12" s="26">
        <f t="shared" si="3"/>
        <v>0.51862726689391458</v>
      </c>
      <c r="L12" s="26">
        <f t="shared" si="4"/>
        <v>0.39407896465222719</v>
      </c>
      <c r="M12" s="17"/>
      <c r="N12" s="17"/>
      <c r="O12" s="29">
        <f t="shared" si="5"/>
        <v>1.776672292796988E-4</v>
      </c>
      <c r="P12" s="29">
        <f t="shared" si="6"/>
        <v>2.3508987456986041E-3</v>
      </c>
      <c r="Q12" s="29">
        <f t="shared" si="7"/>
        <v>3.3514000188274995E-3</v>
      </c>
      <c r="R12" s="29">
        <f t="shared" si="8"/>
        <v>6.3906812309095784E-3</v>
      </c>
      <c r="S12" s="29">
        <f t="shared" si="9"/>
        <v>4.5049565953159121E-3</v>
      </c>
      <c r="T12" s="29">
        <f t="shared" si="15"/>
        <v>1.6775603820031293E-2</v>
      </c>
      <c r="U12" s="17"/>
      <c r="V12" s="30">
        <f t="shared" si="10"/>
        <v>2.0412126405729603E-4</v>
      </c>
      <c r="W12" s="30">
        <f t="shared" si="11"/>
        <v>2.4508648765656778E-3</v>
      </c>
      <c r="X12" s="30">
        <f t="shared" si="12"/>
        <v>3.5406162714526506E-3</v>
      </c>
      <c r="Y12" s="30">
        <f t="shared" si="13"/>
        <v>6.7457040701647099E-3</v>
      </c>
      <c r="Z12" s="30">
        <f t="shared" si="14"/>
        <v>4.8986656228773512E-3</v>
      </c>
      <c r="AA12" s="17"/>
      <c r="AB12" s="17"/>
      <c r="AC12" s="17"/>
      <c r="AD12" s="17"/>
      <c r="AE12" s="17"/>
      <c r="AF12" s="17"/>
      <c r="AG12" s="17"/>
      <c r="AK12" s="24">
        <v>45211</v>
      </c>
      <c r="AL12" s="37">
        <v>0.89721950786177496</v>
      </c>
      <c r="AM12" s="37">
        <v>0.7534876775614473</v>
      </c>
      <c r="AN12" s="37">
        <v>0.65260806825902917</v>
      </c>
      <c r="AO12" s="37">
        <v>0.51862726689391458</v>
      </c>
      <c r="AP12" s="37">
        <v>0.39407896465222714</v>
      </c>
      <c r="AT12" s="38"/>
      <c r="AU12" s="38"/>
      <c r="AV12" s="38"/>
      <c r="AW12" s="38"/>
      <c r="AX12" s="38"/>
      <c r="AY12" s="38"/>
      <c r="BC12" s="38"/>
      <c r="BD12" s="38"/>
      <c r="BE12" s="38"/>
      <c r="BF12" s="38"/>
      <c r="BG12" s="38"/>
    </row>
    <row r="13" spans="1:67" ht="16.5" customHeight="1">
      <c r="A13" s="24">
        <v>45212</v>
      </c>
      <c r="B13" s="16">
        <v>12.51</v>
      </c>
      <c r="C13" s="16">
        <v>12.27</v>
      </c>
      <c r="D13" s="16">
        <v>12.15</v>
      </c>
      <c r="E13" s="16">
        <v>12.04</v>
      </c>
      <c r="F13" s="16">
        <v>12.04</v>
      </c>
      <c r="G13" s="17"/>
      <c r="H13" s="26">
        <f t="shared" si="0"/>
        <v>0.89769798240156429</v>
      </c>
      <c r="I13" s="26">
        <f t="shared" si="1"/>
        <v>0.75447189697833794</v>
      </c>
      <c r="J13" s="26">
        <f t="shared" si="2"/>
        <v>0.65342786795189711</v>
      </c>
      <c r="K13" s="26">
        <f t="shared" si="3"/>
        <v>0.5182600098746204</v>
      </c>
      <c r="L13" s="26">
        <f t="shared" si="4"/>
        <v>0.39443421567811721</v>
      </c>
      <c r="M13" s="17"/>
      <c r="N13" s="17"/>
      <c r="O13" s="29">
        <f t="shared" si="5"/>
        <v>5.3328593013945991E-4</v>
      </c>
      <c r="P13" s="29">
        <f t="shared" si="6"/>
        <v>1.3062183313681253E-3</v>
      </c>
      <c r="Q13" s="29">
        <f t="shared" si="7"/>
        <v>1.2561899442262714E-3</v>
      </c>
      <c r="R13" s="29">
        <f t="shared" si="8"/>
        <v>-7.0813287834581295E-4</v>
      </c>
      <c r="S13" s="29">
        <f t="shared" si="9"/>
        <v>9.0147167891463376E-4</v>
      </c>
      <c r="T13" s="29">
        <f t="shared" si="15"/>
        <v>3.2890330063026774E-3</v>
      </c>
      <c r="U13" s="17"/>
      <c r="V13" s="30">
        <f t="shared" si="10"/>
        <v>5.5973996491705713E-4</v>
      </c>
      <c r="W13" s="30">
        <f t="shared" si="11"/>
        <v>1.4061844622351989E-3</v>
      </c>
      <c r="X13" s="30">
        <f t="shared" si="12"/>
        <v>1.4454061968514225E-3</v>
      </c>
      <c r="Y13" s="30">
        <f t="shared" si="13"/>
        <v>-3.5311003909068112E-4</v>
      </c>
      <c r="Z13" s="30">
        <f t="shared" si="14"/>
        <v>1.2951807064760729E-3</v>
      </c>
      <c r="AA13" s="17"/>
      <c r="AB13" s="17"/>
      <c r="AC13" s="17"/>
      <c r="AD13" s="17"/>
      <c r="AE13" s="17"/>
      <c r="AF13" s="17"/>
      <c r="AG13" s="17"/>
      <c r="AK13" s="24">
        <v>45212</v>
      </c>
      <c r="AL13" s="37">
        <v>0.89769798240156429</v>
      </c>
      <c r="AM13" s="37">
        <v>0.75447189697833783</v>
      </c>
      <c r="AN13" s="37">
        <v>0.65342786795189711</v>
      </c>
      <c r="AO13" s="37">
        <v>0.5182600098746204</v>
      </c>
      <c r="AP13" s="37">
        <v>0.39443421567811721</v>
      </c>
      <c r="AT13" s="38"/>
      <c r="AU13" s="38"/>
      <c r="AV13" s="38"/>
      <c r="AW13" s="38"/>
      <c r="AX13" s="38"/>
      <c r="AY13" s="38"/>
      <c r="BC13" s="38"/>
      <c r="BD13" s="38"/>
      <c r="BE13" s="38"/>
      <c r="BF13" s="38"/>
      <c r="BG13" s="38"/>
    </row>
    <row r="14" spans="1:67" ht="16.5" customHeight="1">
      <c r="A14" s="24">
        <v>45215</v>
      </c>
      <c r="B14" s="16">
        <v>12.32</v>
      </c>
      <c r="C14" s="16">
        <v>12.28</v>
      </c>
      <c r="D14" s="16">
        <v>12.18</v>
      </c>
      <c r="E14" s="16">
        <v>12.08</v>
      </c>
      <c r="F14" s="16">
        <v>12.03</v>
      </c>
      <c r="G14" s="17"/>
      <c r="H14" s="26">
        <f t="shared" si="0"/>
        <v>0.8992165242165242</v>
      </c>
      <c r="I14" s="26">
        <f t="shared" si="1"/>
        <v>0.75427491389872703</v>
      </c>
      <c r="J14" s="26">
        <f t="shared" si="2"/>
        <v>0.65260806825902917</v>
      </c>
      <c r="K14" s="26">
        <f t="shared" si="3"/>
        <v>0.51679431367344086</v>
      </c>
      <c r="L14" s="26">
        <f t="shared" si="4"/>
        <v>0.39479006364958641</v>
      </c>
      <c r="M14" s="17"/>
      <c r="N14" s="17"/>
      <c r="O14" s="29">
        <f t="shared" si="5"/>
        <v>1.6915954415954726E-3</v>
      </c>
      <c r="P14" s="29">
        <f t="shared" si="6"/>
        <v>-2.6108736508256847E-4</v>
      </c>
      <c r="Q14" s="29">
        <f t="shared" si="7"/>
        <v>-1.2546139108475796E-3</v>
      </c>
      <c r="R14" s="29">
        <f t="shared" si="8"/>
        <v>-2.8281097774341957E-3</v>
      </c>
      <c r="S14" s="29">
        <f t="shared" si="9"/>
        <v>9.0217318205376706E-4</v>
      </c>
      <c r="T14" s="29">
        <f t="shared" si="15"/>
        <v>-1.750042429715104E-3</v>
      </c>
      <c r="U14" s="17"/>
      <c r="V14" s="30">
        <f t="shared" si="10"/>
        <v>1.7180494763730698E-3</v>
      </c>
      <c r="W14" s="30">
        <f t="shared" si="11"/>
        <v>-1.6112123421549489E-4</v>
      </c>
      <c r="X14" s="30">
        <f t="shared" si="12"/>
        <v>-1.0653976582224284E-3</v>
      </c>
      <c r="Y14" s="30">
        <f t="shared" si="13"/>
        <v>-2.4730869381790637E-3</v>
      </c>
      <c r="Z14" s="30">
        <f t="shared" si="14"/>
        <v>1.2958822096152062E-3</v>
      </c>
      <c r="AA14" s="17"/>
      <c r="AB14" s="17"/>
      <c r="AC14" s="17"/>
      <c r="AD14" s="17"/>
      <c r="AE14" s="17"/>
      <c r="AF14" s="17"/>
      <c r="AG14" s="17"/>
      <c r="AK14" s="24">
        <v>45215</v>
      </c>
      <c r="AL14" s="37">
        <v>0.8992165242165242</v>
      </c>
      <c r="AM14" s="37">
        <v>0.75427491389872714</v>
      </c>
      <c r="AN14" s="37">
        <v>0.65260806825902917</v>
      </c>
      <c r="AO14" s="37">
        <v>0.51679431367344086</v>
      </c>
      <c r="AP14" s="37">
        <v>0.39479006364958646</v>
      </c>
      <c r="AT14" s="38"/>
      <c r="AU14" s="38"/>
      <c r="AV14" s="38"/>
      <c r="AW14" s="38"/>
      <c r="AX14" s="38"/>
      <c r="AY14" s="38"/>
      <c r="BC14" s="38"/>
      <c r="BD14" s="38"/>
      <c r="BE14" s="38"/>
      <c r="BF14" s="38"/>
      <c r="BG14" s="38"/>
    </row>
    <row r="15" spans="1:67" ht="16.5" customHeight="1">
      <c r="A15" s="24">
        <v>45216</v>
      </c>
      <c r="B15" s="16">
        <v>12.16</v>
      </c>
      <c r="C15" s="16">
        <v>12.33</v>
      </c>
      <c r="D15" s="16">
        <v>12.32</v>
      </c>
      <c r="E15" s="16">
        <v>12.22</v>
      </c>
      <c r="F15" s="16">
        <v>12.1</v>
      </c>
      <c r="G15" s="17"/>
      <c r="H15" s="26">
        <f t="shared" si="0"/>
        <v>0.90049928673323831</v>
      </c>
      <c r="I15" s="26">
        <f t="shared" si="1"/>
        <v>0.75329104231813648</v>
      </c>
      <c r="J15" s="26">
        <f t="shared" si="2"/>
        <v>0.64879931983939687</v>
      </c>
      <c r="K15" s="26">
        <f t="shared" si="3"/>
        <v>0.51170608561915265</v>
      </c>
      <c r="L15" s="26">
        <f t="shared" si="4"/>
        <v>0.39231161784201074</v>
      </c>
      <c r="M15" s="17"/>
      <c r="N15" s="17"/>
      <c r="O15" s="29">
        <f t="shared" si="5"/>
        <v>1.4265335235379428E-3</v>
      </c>
      <c r="P15" s="29">
        <f t="shared" si="6"/>
        <v>-1.3043938787584697E-3</v>
      </c>
      <c r="Q15" s="29">
        <f t="shared" si="7"/>
        <v>-5.8361957273880272E-3</v>
      </c>
      <c r="R15" s="29">
        <f t="shared" si="8"/>
        <v>-9.8457508522499237E-3</v>
      </c>
      <c r="S15" s="29">
        <f t="shared" si="9"/>
        <v>-6.277882945340596E-3</v>
      </c>
      <c r="T15" s="29">
        <f t="shared" si="15"/>
        <v>-2.1837689880199074E-2</v>
      </c>
      <c r="U15" s="17"/>
      <c r="V15" s="30">
        <f t="shared" si="10"/>
        <v>1.4529875583155401E-3</v>
      </c>
      <c r="W15" s="30">
        <f t="shared" si="11"/>
        <v>-1.2044277478913961E-3</v>
      </c>
      <c r="X15" s="30">
        <f t="shared" si="12"/>
        <v>-5.6469794747628756E-3</v>
      </c>
      <c r="Y15" s="30">
        <f t="shared" si="13"/>
        <v>-9.4907280129947914E-3</v>
      </c>
      <c r="Z15" s="30">
        <f t="shared" si="14"/>
        <v>-5.8841739177791568E-3</v>
      </c>
      <c r="AA15" s="17"/>
      <c r="AB15" s="17"/>
      <c r="AC15" s="17"/>
      <c r="AD15" s="17"/>
      <c r="AE15" s="17"/>
      <c r="AF15" s="17"/>
      <c r="AG15" s="17"/>
      <c r="AK15" s="24">
        <v>45216</v>
      </c>
      <c r="AL15" s="37">
        <v>0.90049928673323831</v>
      </c>
      <c r="AM15" s="37">
        <v>0.75329104231813637</v>
      </c>
      <c r="AN15" s="37">
        <v>0.64879931983939687</v>
      </c>
      <c r="AO15" s="37">
        <v>0.51170608561915265</v>
      </c>
      <c r="AP15" s="37">
        <v>0.39231161784201063</v>
      </c>
      <c r="AT15" s="38"/>
      <c r="AU15" s="38"/>
      <c r="AV15" s="38"/>
      <c r="AW15" s="38"/>
      <c r="AX15" s="38"/>
      <c r="AY15" s="38"/>
      <c r="BC15" s="38"/>
      <c r="BD15" s="38"/>
      <c r="BE15" s="38"/>
      <c r="BF15" s="38"/>
      <c r="BG15" s="38"/>
    </row>
    <row r="16" spans="1:67" ht="16.5" customHeight="1">
      <c r="A16" s="24">
        <v>45217</v>
      </c>
      <c r="B16" s="16">
        <v>12.15</v>
      </c>
      <c r="C16" s="16">
        <v>12.46</v>
      </c>
      <c r="D16" s="16">
        <v>12.4</v>
      </c>
      <c r="E16" s="16">
        <v>12.31</v>
      </c>
      <c r="F16" s="16">
        <v>12.23</v>
      </c>
      <c r="G16" s="17"/>
      <c r="H16" s="26">
        <f t="shared" si="0"/>
        <v>0.90057958091841295</v>
      </c>
      <c r="I16" s="26">
        <f t="shared" si="1"/>
        <v>0.75074109516282694</v>
      </c>
      <c r="J16" s="26">
        <f t="shared" si="2"/>
        <v>0.64663538696842482</v>
      </c>
      <c r="K16" s="26">
        <f t="shared" si="3"/>
        <v>0.50846902640785541</v>
      </c>
      <c r="L16" s="26">
        <f t="shared" si="4"/>
        <v>0.387785042205812</v>
      </c>
      <c r="M16" s="17"/>
      <c r="N16" s="17"/>
      <c r="O16" s="29">
        <f t="shared" si="5"/>
        <v>8.9166295140552521E-5</v>
      </c>
      <c r="P16" s="29">
        <f t="shared" si="6"/>
        <v>-3.3850756375152224E-3</v>
      </c>
      <c r="Q16" s="29">
        <f t="shared" si="7"/>
        <v>-3.3352884394325377E-3</v>
      </c>
      <c r="R16" s="29">
        <f t="shared" si="8"/>
        <v>-6.3260127293199853E-3</v>
      </c>
      <c r="S16" s="29">
        <f t="shared" si="9"/>
        <v>-1.1538214598634799E-2</v>
      </c>
      <c r="T16" s="29">
        <f t="shared" si="15"/>
        <v>-2.4495425109761992E-2</v>
      </c>
      <c r="U16" s="17"/>
      <c r="V16" s="30">
        <f t="shared" si="10"/>
        <v>1.1562032991814975E-4</v>
      </c>
      <c r="W16" s="30">
        <f t="shared" si="11"/>
        <v>-3.2851095066481488E-3</v>
      </c>
      <c r="X16" s="30">
        <f t="shared" si="12"/>
        <v>-3.1460721868073866E-3</v>
      </c>
      <c r="Y16" s="30">
        <f t="shared" si="13"/>
        <v>-5.9709898900648537E-3</v>
      </c>
      <c r="Z16" s="30">
        <f t="shared" si="14"/>
        <v>-1.1144505571073359E-2</v>
      </c>
      <c r="AA16" s="17"/>
      <c r="AB16" s="17"/>
      <c r="AC16" s="17"/>
      <c r="AD16" s="17"/>
      <c r="AE16" s="17"/>
      <c r="AF16" s="17"/>
      <c r="AG16" s="17"/>
      <c r="AK16" s="24">
        <v>45217</v>
      </c>
      <c r="AL16" s="37">
        <v>0.90057958091841295</v>
      </c>
      <c r="AM16" s="37">
        <v>0.75074109516282694</v>
      </c>
      <c r="AN16" s="37">
        <v>0.64663538696842482</v>
      </c>
      <c r="AO16" s="37">
        <v>0.50846902640785552</v>
      </c>
      <c r="AP16" s="37">
        <v>0.387785042205812</v>
      </c>
      <c r="AT16" s="38"/>
      <c r="AU16" s="38"/>
      <c r="AV16" s="38"/>
      <c r="AW16" s="38"/>
      <c r="AX16" s="38"/>
      <c r="AY16" s="38"/>
      <c r="BC16" s="38"/>
      <c r="BD16" s="38"/>
      <c r="BE16" s="38"/>
      <c r="BF16" s="38"/>
      <c r="BG16" s="38"/>
    </row>
    <row r="17" spans="1:59" ht="16.5" customHeight="1">
      <c r="A17" s="24">
        <v>45218</v>
      </c>
      <c r="B17" s="16">
        <v>12.22</v>
      </c>
      <c r="C17" s="16">
        <v>12.44</v>
      </c>
      <c r="D17" s="16">
        <v>12.43</v>
      </c>
      <c r="E17" s="16">
        <v>12.31</v>
      </c>
      <c r="F17" s="16">
        <v>12.2</v>
      </c>
      <c r="G17" s="17"/>
      <c r="H17" s="26">
        <f t="shared" si="0"/>
        <v>0.90001782213509174</v>
      </c>
      <c r="I17" s="26">
        <f t="shared" si="1"/>
        <v>0.75113263320748147</v>
      </c>
      <c r="J17" s="26">
        <f t="shared" si="2"/>
        <v>0.64582624289823065</v>
      </c>
      <c r="K17" s="26">
        <f t="shared" si="3"/>
        <v>0.50846902640785541</v>
      </c>
      <c r="L17" s="26">
        <f t="shared" si="4"/>
        <v>0.38882094725794181</v>
      </c>
      <c r="M17" s="17"/>
      <c r="N17" s="17"/>
      <c r="O17" s="29">
        <f t="shared" si="5"/>
        <v>-6.237747282126227E-4</v>
      </c>
      <c r="P17" s="29">
        <f t="shared" si="6"/>
        <v>5.2153538307320169E-4</v>
      </c>
      <c r="Q17" s="29">
        <f t="shared" si="7"/>
        <v>-1.2513142437001745E-3</v>
      </c>
      <c r="R17" s="29">
        <f t="shared" si="8"/>
        <v>0</v>
      </c>
      <c r="S17" s="29">
        <f t="shared" si="9"/>
        <v>2.6713383431122839E-3</v>
      </c>
      <c r="T17" s="29">
        <f t="shared" si="15"/>
        <v>1.3177847542726884E-3</v>
      </c>
      <c r="U17" s="17"/>
      <c r="V17" s="30">
        <f t="shared" si="10"/>
        <v>-5.9732069343502547E-4</v>
      </c>
      <c r="W17" s="30">
        <f t="shared" si="11"/>
        <v>6.2150151394027532E-4</v>
      </c>
      <c r="X17" s="30">
        <f t="shared" si="12"/>
        <v>-1.0620979910750234E-3</v>
      </c>
      <c r="Y17" s="30">
        <f t="shared" si="13"/>
        <v>3.5502283925513184E-4</v>
      </c>
      <c r="Z17" s="30">
        <f t="shared" si="14"/>
        <v>3.065047370673723E-3</v>
      </c>
      <c r="AA17" s="17"/>
      <c r="AB17" s="17"/>
      <c r="AC17" s="17"/>
      <c r="AD17" s="17"/>
      <c r="AE17" s="17"/>
      <c r="AF17" s="17"/>
      <c r="AG17" s="17"/>
      <c r="AK17" s="24">
        <v>45218</v>
      </c>
      <c r="AL17" s="37">
        <v>0.90001782213509174</v>
      </c>
      <c r="AM17" s="37">
        <v>0.75113263320748136</v>
      </c>
      <c r="AN17" s="37">
        <v>0.64582624289823065</v>
      </c>
      <c r="AO17" s="37">
        <v>0.50846902640785552</v>
      </c>
      <c r="AP17" s="37">
        <v>0.38882094725794186</v>
      </c>
      <c r="AT17" s="38"/>
      <c r="AU17" s="38"/>
      <c r="AV17" s="38"/>
      <c r="AW17" s="38"/>
      <c r="AX17" s="38"/>
      <c r="AY17" s="38"/>
      <c r="BC17" s="38"/>
      <c r="BD17" s="38"/>
      <c r="BE17" s="38"/>
      <c r="BF17" s="38"/>
      <c r="BG17" s="38"/>
    </row>
    <row r="18" spans="1:59" ht="16.5" customHeight="1">
      <c r="A18" s="24">
        <v>45219</v>
      </c>
      <c r="B18" s="16">
        <v>12.21</v>
      </c>
      <c r="C18" s="16">
        <v>12.48</v>
      </c>
      <c r="D18" s="16">
        <v>12.46</v>
      </c>
      <c r="E18" s="16">
        <v>12.32</v>
      </c>
      <c r="F18" s="16">
        <v>12.18</v>
      </c>
      <c r="G18" s="17"/>
      <c r="H18" s="26">
        <f t="shared" si="0"/>
        <v>0.90009803047856696</v>
      </c>
      <c r="I18" s="26">
        <f t="shared" si="1"/>
        <v>0.75034983342075023</v>
      </c>
      <c r="J18" s="26">
        <f t="shared" si="2"/>
        <v>0.64501836649689359</v>
      </c>
      <c r="K18" s="26">
        <f t="shared" si="3"/>
        <v>0.50811097952678985</v>
      </c>
      <c r="L18" s="26">
        <f t="shared" si="4"/>
        <v>0.38951443012928555</v>
      </c>
      <c r="M18" s="17"/>
      <c r="N18" s="17"/>
      <c r="O18" s="29">
        <f t="shared" si="5"/>
        <v>8.9118616878991475E-5</v>
      </c>
      <c r="P18" s="29">
        <f t="shared" si="6"/>
        <v>-1.042159203479831E-3</v>
      </c>
      <c r="Q18" s="29">
        <f t="shared" si="7"/>
        <v>-1.2509191291323329E-3</v>
      </c>
      <c r="R18" s="29">
        <f t="shared" si="8"/>
        <v>-7.0416655188421107E-4</v>
      </c>
      <c r="S18" s="29">
        <f t="shared" si="9"/>
        <v>1.7835532685015476E-3</v>
      </c>
      <c r="T18" s="29">
        <f t="shared" si="15"/>
        <v>-1.124572999115836E-3</v>
      </c>
      <c r="U18" s="17"/>
      <c r="V18" s="30">
        <f t="shared" si="10"/>
        <v>1.155726516565887E-4</v>
      </c>
      <c r="W18" s="30">
        <f t="shared" si="11"/>
        <v>-9.4219307261275741E-4</v>
      </c>
      <c r="X18" s="30">
        <f t="shared" si="12"/>
        <v>-1.0617028765071818E-3</v>
      </c>
      <c r="Y18" s="30">
        <f t="shared" si="13"/>
        <v>-3.4914371262907923E-4</v>
      </c>
      <c r="Z18" s="30">
        <f t="shared" si="14"/>
        <v>2.1772622960629867E-3</v>
      </c>
      <c r="AA18" s="17"/>
      <c r="AB18" s="17"/>
      <c r="AC18" s="17"/>
      <c r="AD18" s="17"/>
      <c r="AE18" s="17"/>
      <c r="AF18" s="17"/>
      <c r="AG18" s="17"/>
      <c r="AK18" s="24">
        <v>45219</v>
      </c>
      <c r="AL18" s="37">
        <v>0.90009803047856685</v>
      </c>
      <c r="AM18" s="37">
        <v>0.75034983342075023</v>
      </c>
      <c r="AN18" s="37">
        <v>0.64501836649689359</v>
      </c>
      <c r="AO18" s="37">
        <v>0.50811097952678996</v>
      </c>
      <c r="AP18" s="37">
        <v>0.38951443012928555</v>
      </c>
      <c r="AT18" s="38"/>
      <c r="AU18" s="38"/>
      <c r="AV18" s="38"/>
      <c r="AW18" s="38"/>
      <c r="AX18" s="38"/>
      <c r="AY18" s="38"/>
      <c r="BC18" s="38"/>
      <c r="BD18" s="38"/>
      <c r="BE18" s="38"/>
      <c r="BF18" s="38"/>
      <c r="BG18" s="38"/>
    </row>
    <row r="19" spans="1:59" ht="16.5" customHeight="1">
      <c r="A19" s="24">
        <v>45222</v>
      </c>
      <c r="B19" s="16">
        <v>12.37</v>
      </c>
      <c r="C19" s="16">
        <v>12.41</v>
      </c>
      <c r="D19" s="16">
        <v>12.33</v>
      </c>
      <c r="E19" s="16">
        <v>12.2</v>
      </c>
      <c r="F19" s="16">
        <v>12.04</v>
      </c>
      <c r="G19" s="17"/>
      <c r="H19" s="26">
        <f t="shared" si="0"/>
        <v>0.89881641007386315</v>
      </c>
      <c r="I19" s="26">
        <f t="shared" si="1"/>
        <v>0.75172045887755601</v>
      </c>
      <c r="J19" s="26">
        <f t="shared" si="2"/>
        <v>0.6485283328106386</v>
      </c>
      <c r="K19" s="26">
        <f t="shared" si="3"/>
        <v>0.51242902487726139</v>
      </c>
      <c r="L19" s="26">
        <f t="shared" si="4"/>
        <v>0.39443421567811721</v>
      </c>
      <c r="M19" s="17"/>
      <c r="N19" s="17"/>
      <c r="O19" s="29">
        <f t="shared" si="5"/>
        <v>-1.4238675803149858E-3</v>
      </c>
      <c r="P19" s="29">
        <f t="shared" si="6"/>
        <v>1.8266485787798992E-3</v>
      </c>
      <c r="Q19" s="29">
        <f t="shared" si="7"/>
        <v>5.4416532862586742E-3</v>
      </c>
      <c r="R19" s="29">
        <f t="shared" si="8"/>
        <v>8.4982327177676176E-3</v>
      </c>
      <c r="S19" s="29">
        <f t="shared" si="9"/>
        <v>1.2630560431865723E-2</v>
      </c>
      <c r="T19" s="29">
        <f t="shared" si="15"/>
        <v>2.6973227434356928E-2</v>
      </c>
      <c r="U19" s="17"/>
      <c r="V19" s="30">
        <f t="shared" si="10"/>
        <v>-1.3974135455373886E-3</v>
      </c>
      <c r="W19" s="30">
        <f t="shared" si="11"/>
        <v>1.9266147096469728E-3</v>
      </c>
      <c r="X19" s="30">
        <f t="shared" si="12"/>
        <v>5.6308695388838257E-3</v>
      </c>
      <c r="Y19" s="30">
        <f t="shared" si="13"/>
        <v>8.85325555702275E-3</v>
      </c>
      <c r="Z19" s="30">
        <f t="shared" si="14"/>
        <v>1.3024269459427163E-2</v>
      </c>
      <c r="AA19" s="17"/>
      <c r="AB19" s="17"/>
      <c r="AC19" s="17"/>
      <c r="AD19" s="17"/>
      <c r="AE19" s="17"/>
      <c r="AF19" s="17"/>
      <c r="AG19" s="17"/>
      <c r="AK19" s="24">
        <v>45222</v>
      </c>
      <c r="AL19" s="37">
        <v>0.89881641007386315</v>
      </c>
      <c r="AM19" s="37">
        <v>0.7517204588775559</v>
      </c>
      <c r="AN19" s="37">
        <v>0.64852833281063871</v>
      </c>
      <c r="AO19" s="37">
        <v>0.51242902487726127</v>
      </c>
      <c r="AP19" s="37">
        <v>0.39443421567811721</v>
      </c>
      <c r="AT19" s="38"/>
      <c r="AU19" s="38"/>
      <c r="AV19" s="38"/>
      <c r="AW19" s="38"/>
      <c r="AX19" s="38"/>
      <c r="AY19" s="38"/>
      <c r="BC19" s="38"/>
      <c r="BD19" s="38"/>
      <c r="BE19" s="38"/>
      <c r="BF19" s="38"/>
      <c r="BG19" s="38"/>
    </row>
    <row r="20" spans="1:59" ht="16.5" customHeight="1">
      <c r="A20" s="24">
        <v>45223</v>
      </c>
      <c r="B20" s="16">
        <v>12.42</v>
      </c>
      <c r="C20" s="16">
        <v>12.44</v>
      </c>
      <c r="D20" s="16">
        <v>12.37</v>
      </c>
      <c r="E20" s="16">
        <v>12.27</v>
      </c>
      <c r="F20" s="16">
        <v>12.13</v>
      </c>
      <c r="G20" s="17"/>
      <c r="H20" s="26">
        <f t="shared" si="0"/>
        <v>0.89841665184130937</v>
      </c>
      <c r="I20" s="26">
        <f t="shared" si="1"/>
        <v>0.75113263320748147</v>
      </c>
      <c r="J20" s="26">
        <f t="shared" si="2"/>
        <v>0.64744580105364458</v>
      </c>
      <c r="K20" s="26">
        <f t="shared" si="3"/>
        <v>0.5099044610798541</v>
      </c>
      <c r="L20" s="26">
        <f t="shared" si="4"/>
        <v>0.39125828953429959</v>
      </c>
      <c r="M20" s="17"/>
      <c r="N20" s="17"/>
      <c r="O20" s="29">
        <f t="shared" si="5"/>
        <v>-4.4476071873333911E-4</v>
      </c>
      <c r="P20" s="29">
        <f t="shared" si="6"/>
        <v>-7.8197375518052059E-4</v>
      </c>
      <c r="Q20" s="29">
        <f t="shared" si="7"/>
        <v>-1.6692127424910996E-3</v>
      </c>
      <c r="R20" s="29">
        <f t="shared" si="8"/>
        <v>-4.9266604248500157E-3</v>
      </c>
      <c r="S20" s="29">
        <f t="shared" si="9"/>
        <v>-8.0518525462034418E-3</v>
      </c>
      <c r="T20" s="29">
        <f t="shared" si="15"/>
        <v>-1.5874460187458417E-2</v>
      </c>
      <c r="U20" s="17"/>
      <c r="V20" s="30">
        <f t="shared" si="10"/>
        <v>-4.1830668395574189E-4</v>
      </c>
      <c r="W20" s="30">
        <f t="shared" si="11"/>
        <v>-6.8200762431344696E-4</v>
      </c>
      <c r="X20" s="30">
        <f t="shared" si="12"/>
        <v>-1.4799964898659485E-3</v>
      </c>
      <c r="Y20" s="30">
        <f t="shared" si="13"/>
        <v>-4.5716375855948841E-3</v>
      </c>
      <c r="Z20" s="30">
        <f t="shared" si="14"/>
        <v>-7.6581435186420027E-3</v>
      </c>
      <c r="AA20" s="17"/>
      <c r="AB20" s="17"/>
      <c r="AC20" s="17"/>
      <c r="AD20" s="17"/>
      <c r="AE20" s="17"/>
      <c r="AF20" s="17"/>
      <c r="AG20" s="17"/>
      <c r="AK20" s="24">
        <v>45223</v>
      </c>
      <c r="AL20" s="37">
        <v>0.89841665184130937</v>
      </c>
      <c r="AM20" s="37">
        <v>0.75113263320748136</v>
      </c>
      <c r="AN20" s="37">
        <v>0.64744580105364458</v>
      </c>
      <c r="AO20" s="37">
        <v>0.50990446107985421</v>
      </c>
      <c r="AP20" s="37">
        <v>0.39125828953429959</v>
      </c>
      <c r="AT20" s="38"/>
      <c r="AU20" s="38"/>
      <c r="AV20" s="38"/>
      <c r="AW20" s="38"/>
      <c r="AX20" s="38"/>
      <c r="AY20" s="38"/>
      <c r="BC20" s="38"/>
      <c r="BD20" s="38"/>
      <c r="BE20" s="38"/>
      <c r="BF20" s="38"/>
      <c r="BG20" s="38"/>
    </row>
    <row r="21" spans="1:59" ht="16.5" customHeight="1">
      <c r="A21" s="24">
        <v>45224</v>
      </c>
      <c r="B21" s="16">
        <v>12.44</v>
      </c>
      <c r="C21" s="16">
        <v>12.39</v>
      </c>
      <c r="D21" s="16">
        <v>12.36</v>
      </c>
      <c r="E21" s="16">
        <v>12.27</v>
      </c>
      <c r="F21" s="16">
        <v>12.16</v>
      </c>
      <c r="G21" s="17"/>
      <c r="H21" s="26">
        <f t="shared" si="0"/>
        <v>0.89825684809676265</v>
      </c>
      <c r="I21" s="26">
        <f t="shared" si="1"/>
        <v>0.75211268875060289</v>
      </c>
      <c r="J21" s="26">
        <f t="shared" si="2"/>
        <v>0.64771622171384036</v>
      </c>
      <c r="K21" s="26">
        <f t="shared" si="3"/>
        <v>0.5099044610798541</v>
      </c>
      <c r="L21" s="26">
        <f t="shared" si="4"/>
        <v>0.39021022841519848</v>
      </c>
      <c r="M21" s="17"/>
      <c r="N21" s="17"/>
      <c r="O21" s="29">
        <f t="shared" si="5"/>
        <v>-1.7787264318758211E-4</v>
      </c>
      <c r="P21" s="29">
        <f t="shared" si="6"/>
        <v>1.3047702892847735E-3</v>
      </c>
      <c r="Q21" s="29">
        <f t="shared" si="7"/>
        <v>4.176730465401679E-4</v>
      </c>
      <c r="R21" s="29">
        <f t="shared" si="8"/>
        <v>0</v>
      </c>
      <c r="S21" s="29">
        <f t="shared" si="9"/>
        <v>-2.6786937098471908E-3</v>
      </c>
      <c r="T21" s="29">
        <f t="shared" si="15"/>
        <v>-1.1341230172098316E-3</v>
      </c>
      <c r="U21" s="17"/>
      <c r="V21" s="30">
        <f t="shared" si="10"/>
        <v>-1.5141860840998489E-4</v>
      </c>
      <c r="W21" s="30">
        <f t="shared" si="11"/>
        <v>1.4047364201518471E-3</v>
      </c>
      <c r="X21" s="30">
        <f t="shared" si="12"/>
        <v>6.0688929916531914E-4</v>
      </c>
      <c r="Y21" s="30">
        <f t="shared" si="13"/>
        <v>3.5502283925513184E-4</v>
      </c>
      <c r="Z21" s="30">
        <f t="shared" si="14"/>
        <v>-2.2849846822857517E-3</v>
      </c>
      <c r="AA21" s="17"/>
      <c r="AB21" s="17"/>
      <c r="AC21" s="17"/>
      <c r="AD21" s="17"/>
      <c r="AE21" s="17"/>
      <c r="AF21" s="17"/>
      <c r="AG21" s="17"/>
      <c r="AK21" s="24">
        <v>45224</v>
      </c>
      <c r="AL21" s="37">
        <v>0.89825684809676265</v>
      </c>
      <c r="AM21" s="37">
        <v>0.75211268875060289</v>
      </c>
      <c r="AN21" s="37">
        <v>0.64771622171384047</v>
      </c>
      <c r="AO21" s="37">
        <v>0.50990446107985421</v>
      </c>
      <c r="AP21" s="37">
        <v>0.39021022841519848</v>
      </c>
      <c r="AT21" s="38"/>
      <c r="AU21" s="38"/>
      <c r="AV21" s="38"/>
      <c r="AW21" s="38"/>
      <c r="AX21" s="38"/>
      <c r="AY21" s="38"/>
      <c r="BC21" s="38"/>
      <c r="BD21" s="38"/>
      <c r="BE21" s="38"/>
      <c r="BF21" s="38"/>
      <c r="BG21" s="38"/>
    </row>
    <row r="22" spans="1:59" ht="16.5" customHeight="1">
      <c r="A22" s="24">
        <v>45225</v>
      </c>
      <c r="B22" s="16">
        <v>12.43</v>
      </c>
      <c r="C22" s="16">
        <v>12.43</v>
      </c>
      <c r="D22" s="16">
        <v>12.38</v>
      </c>
      <c r="E22" s="16">
        <v>12.33</v>
      </c>
      <c r="F22" s="16">
        <v>12.31</v>
      </c>
      <c r="G22" s="17"/>
      <c r="H22" s="26">
        <f t="shared" si="0"/>
        <v>0.89833674286222531</v>
      </c>
      <c r="I22" s="26">
        <f t="shared" si="1"/>
        <v>0.75132850591979194</v>
      </c>
      <c r="J22" s="26">
        <f t="shared" si="2"/>
        <v>0.64717552176742743</v>
      </c>
      <c r="K22" s="26">
        <f t="shared" si="3"/>
        <v>0.50775325669279781</v>
      </c>
      <c r="L22" s="26">
        <f t="shared" si="4"/>
        <v>0.38504772933384102</v>
      </c>
      <c r="M22" s="17"/>
      <c r="N22" s="17"/>
      <c r="O22" s="29">
        <f t="shared" si="5"/>
        <v>8.8944231966481269E-5</v>
      </c>
      <c r="P22" s="29">
        <f t="shared" si="6"/>
        <v>-1.042640075802459E-3</v>
      </c>
      <c r="Q22" s="29">
        <f t="shared" si="7"/>
        <v>-8.3477907189388745E-4</v>
      </c>
      <c r="R22" s="29">
        <f t="shared" si="8"/>
        <v>-4.2188381378357453E-3</v>
      </c>
      <c r="S22" s="29">
        <f t="shared" si="9"/>
        <v>-1.3230045512452215E-2</v>
      </c>
      <c r="T22" s="29">
        <f t="shared" si="15"/>
        <v>-1.9237358566017826E-2</v>
      </c>
      <c r="U22" s="17"/>
      <c r="V22" s="30">
        <f t="shared" si="10"/>
        <v>1.1539826674407849E-4</v>
      </c>
      <c r="W22" s="30">
        <f t="shared" si="11"/>
        <v>-9.4267394493538536E-4</v>
      </c>
      <c r="X22" s="30">
        <f t="shared" si="12"/>
        <v>-6.4556281926873621E-4</v>
      </c>
      <c r="Y22" s="30">
        <f t="shared" si="13"/>
        <v>-3.8638152985806134E-3</v>
      </c>
      <c r="Z22" s="30">
        <f t="shared" si="14"/>
        <v>-1.2836336484890775E-2</v>
      </c>
      <c r="AA22" s="17"/>
      <c r="AB22" s="17"/>
      <c r="AC22" s="17"/>
      <c r="AD22" s="17"/>
      <c r="AE22" s="17"/>
      <c r="AF22" s="17"/>
      <c r="AG22" s="17"/>
      <c r="AK22" s="24">
        <v>45225</v>
      </c>
      <c r="AL22" s="37">
        <v>0.89833674286222531</v>
      </c>
      <c r="AM22" s="37">
        <v>0.75132850591979194</v>
      </c>
      <c r="AN22" s="37">
        <v>0.64717552176742732</v>
      </c>
      <c r="AO22" s="37">
        <v>0.50775325669279792</v>
      </c>
      <c r="AP22" s="37">
        <v>0.38504772933384102</v>
      </c>
      <c r="AT22" s="38"/>
      <c r="AU22" s="38"/>
      <c r="AV22" s="38"/>
      <c r="AW22" s="38"/>
      <c r="AX22" s="38"/>
      <c r="AY22" s="38"/>
      <c r="BC22" s="38"/>
      <c r="BD22" s="38"/>
      <c r="BE22" s="38"/>
      <c r="BF22" s="38"/>
      <c r="BG22" s="38"/>
    </row>
    <row r="23" spans="1:59" ht="16.5" customHeight="1">
      <c r="A23" s="24">
        <v>45226</v>
      </c>
      <c r="B23" s="16">
        <v>13.3</v>
      </c>
      <c r="C23" s="16">
        <v>12.75</v>
      </c>
      <c r="D23" s="16">
        <v>12.43</v>
      </c>
      <c r="E23" s="16">
        <v>12.19</v>
      </c>
      <c r="F23" s="16">
        <v>11.98</v>
      </c>
      <c r="G23" s="17"/>
      <c r="H23" s="26">
        <f t="shared" si="0"/>
        <v>0.89143865842894965</v>
      </c>
      <c r="I23" s="26">
        <f t="shared" si="1"/>
        <v>0.74509471972347496</v>
      </c>
      <c r="J23" s="26">
        <f t="shared" si="2"/>
        <v>0.64582624289823065</v>
      </c>
      <c r="K23" s="26">
        <f t="shared" si="3"/>
        <v>0.51279098644981824</v>
      </c>
      <c r="L23" s="26">
        <f t="shared" si="4"/>
        <v>0.39657830390552573</v>
      </c>
      <c r="M23" s="17"/>
      <c r="N23" s="17"/>
      <c r="O23" s="29">
        <f t="shared" si="5"/>
        <v>-7.6787290379523032E-3</v>
      </c>
      <c r="P23" s="29">
        <f t="shared" si="6"/>
        <v>-8.2970180782445668E-3</v>
      </c>
      <c r="Q23" s="29">
        <f t="shared" si="7"/>
        <v>-2.0848731508137375E-3</v>
      </c>
      <c r="R23" s="29">
        <f t="shared" si="8"/>
        <v>9.9216099367500643E-3</v>
      </c>
      <c r="S23" s="29">
        <f t="shared" si="9"/>
        <v>2.9945831888512631E-2</v>
      </c>
      <c r="T23" s="29">
        <f t="shared" si="15"/>
        <v>2.1806821558252087E-2</v>
      </c>
      <c r="U23" s="17"/>
      <c r="V23" s="30">
        <f t="shared" si="10"/>
        <v>-7.6522750031747062E-3</v>
      </c>
      <c r="W23" s="30">
        <f t="shared" si="11"/>
        <v>-8.1970519473774928E-3</v>
      </c>
      <c r="X23" s="30">
        <f t="shared" si="12"/>
        <v>-1.8956568981885863E-3</v>
      </c>
      <c r="Y23" s="30">
        <f t="shared" si="13"/>
        <v>1.0276632776005197E-2</v>
      </c>
      <c r="Z23" s="30">
        <f t="shared" si="14"/>
        <v>3.0339540916074069E-2</v>
      </c>
      <c r="AA23" s="17"/>
      <c r="AB23" s="17"/>
      <c r="AC23" s="17"/>
      <c r="AD23" s="17"/>
      <c r="AE23" s="17"/>
      <c r="AF23" s="17"/>
      <c r="AG23" s="17"/>
      <c r="AK23" s="24">
        <v>45226</v>
      </c>
      <c r="AL23" s="37">
        <v>0.89143865842894965</v>
      </c>
      <c r="AM23" s="37">
        <v>0.74509471972347485</v>
      </c>
      <c r="AN23" s="37">
        <v>0.64582624289823065</v>
      </c>
      <c r="AO23" s="37">
        <v>0.51279098644981824</v>
      </c>
      <c r="AP23" s="37">
        <v>0.39657830390552573</v>
      </c>
      <c r="AT23" s="38"/>
      <c r="AU23" s="38"/>
      <c r="AV23" s="38"/>
      <c r="AW23" s="38"/>
      <c r="AX23" s="38"/>
      <c r="AY23" s="38"/>
      <c r="BC23" s="38"/>
      <c r="BD23" s="38"/>
      <c r="BE23" s="38"/>
      <c r="BF23" s="38"/>
      <c r="BG23" s="38"/>
    </row>
    <row r="24" spans="1:59" ht="16.5" customHeight="1">
      <c r="A24" s="24">
        <v>45229</v>
      </c>
      <c r="B24" s="16">
        <v>13.29</v>
      </c>
      <c r="C24" s="16">
        <v>12.75</v>
      </c>
      <c r="D24" s="16">
        <v>12.48</v>
      </c>
      <c r="E24" s="16">
        <v>12.44</v>
      </c>
      <c r="F24" s="16">
        <v>12.43</v>
      </c>
      <c r="G24" s="17"/>
      <c r="H24" s="26">
        <f t="shared" si="0"/>
        <v>0.89151734486715506</v>
      </c>
      <c r="I24" s="26">
        <f t="shared" si="1"/>
        <v>0.74509471972347496</v>
      </c>
      <c r="J24" s="26">
        <f t="shared" si="2"/>
        <v>0.64448048533346147</v>
      </c>
      <c r="K24" s="26">
        <f t="shared" si="3"/>
        <v>0.50383959760275465</v>
      </c>
      <c r="L24" s="26">
        <f t="shared" si="4"/>
        <v>0.38100908086759611</v>
      </c>
      <c r="M24" s="17"/>
      <c r="N24" s="17"/>
      <c r="O24" s="29">
        <f t="shared" si="5"/>
        <v>8.8269044046240808E-5</v>
      </c>
      <c r="P24" s="29">
        <f t="shared" si="6"/>
        <v>0</v>
      </c>
      <c r="Q24" s="29">
        <f t="shared" si="7"/>
        <v>-2.0837765259118513E-3</v>
      </c>
      <c r="R24" s="29">
        <f t="shared" si="8"/>
        <v>-1.7456213318093439E-2</v>
      </c>
      <c r="S24" s="29">
        <f t="shared" si="9"/>
        <v>-3.925888755033502E-2</v>
      </c>
      <c r="T24" s="29">
        <f t="shared" si="15"/>
        <v>-5.8710608350294069E-2</v>
      </c>
      <c r="U24" s="17"/>
      <c r="V24" s="30">
        <f t="shared" si="10"/>
        <v>1.1472307882383803E-4</v>
      </c>
      <c r="W24" s="30">
        <f t="shared" si="11"/>
        <v>9.9966130867073578E-5</v>
      </c>
      <c r="X24" s="30">
        <f t="shared" si="12"/>
        <v>-1.8945602732867001E-3</v>
      </c>
      <c r="Y24" s="30">
        <f t="shared" si="13"/>
        <v>-1.7101190478838308E-2</v>
      </c>
      <c r="Z24" s="30">
        <f t="shared" si="14"/>
        <v>-3.8865178522773582E-2</v>
      </c>
      <c r="AA24" s="17"/>
      <c r="AB24" s="17"/>
      <c r="AC24" s="17"/>
      <c r="AD24" s="17"/>
      <c r="AE24" s="17"/>
      <c r="AF24" s="17"/>
      <c r="AG24" s="17"/>
      <c r="AK24" s="24">
        <v>45229</v>
      </c>
      <c r="AL24" s="37">
        <v>0.89151734486715506</v>
      </c>
      <c r="AM24" s="37">
        <v>0.74509471972347485</v>
      </c>
      <c r="AN24" s="37">
        <v>0.64448048533346158</v>
      </c>
      <c r="AO24" s="37">
        <v>0.50383959760275454</v>
      </c>
      <c r="AP24" s="37">
        <v>0.38100908086759611</v>
      </c>
      <c r="AT24" s="38"/>
      <c r="AU24" s="38"/>
      <c r="AV24" s="38"/>
      <c r="AW24" s="38"/>
      <c r="AX24" s="38"/>
      <c r="AY24" s="38"/>
      <c r="BC24" s="38"/>
      <c r="BD24" s="38"/>
      <c r="BE24" s="38"/>
      <c r="BF24" s="38"/>
      <c r="BG24" s="38"/>
    </row>
    <row r="25" spans="1:59" ht="16.5" customHeight="1">
      <c r="A25" s="24">
        <v>45230</v>
      </c>
      <c r="B25" s="16">
        <v>12.95</v>
      </c>
      <c r="C25" s="16">
        <v>12.61</v>
      </c>
      <c r="D25" s="16">
        <v>12.48</v>
      </c>
      <c r="E25" s="16">
        <v>12.5</v>
      </c>
      <c r="F25" s="16">
        <v>12.66</v>
      </c>
      <c r="G25" s="17"/>
      <c r="H25" s="26">
        <f t="shared" si="0"/>
        <v>0.89420097388224884</v>
      </c>
      <c r="I25" s="26">
        <f t="shared" si="1"/>
        <v>0.74781335010281025</v>
      </c>
      <c r="J25" s="26">
        <f t="shared" si="2"/>
        <v>0.64448048533346147</v>
      </c>
      <c r="K25" s="26">
        <f t="shared" si="3"/>
        <v>0.50172122631335581</v>
      </c>
      <c r="L25" s="26">
        <f t="shared" si="4"/>
        <v>0.37348722620234204</v>
      </c>
      <c r="M25" s="17"/>
      <c r="N25" s="17"/>
      <c r="O25" s="29">
        <f t="shared" si="5"/>
        <v>3.0101814962373297E-3</v>
      </c>
      <c r="P25" s="29">
        <f t="shared" si="6"/>
        <v>3.6487043960589105E-3</v>
      </c>
      <c r="Q25" s="29">
        <f t="shared" si="7"/>
        <v>0</v>
      </c>
      <c r="R25" s="29">
        <f t="shared" si="8"/>
        <v>-4.2044557424187889E-3</v>
      </c>
      <c r="S25" s="29">
        <f t="shared" si="9"/>
        <v>-1.974193016115533E-2</v>
      </c>
      <c r="T25" s="29">
        <f t="shared" si="15"/>
        <v>-1.7287500011277879E-2</v>
      </c>
      <c r="U25" s="17"/>
      <c r="V25" s="30">
        <f t="shared" si="10"/>
        <v>3.0366355310149267E-3</v>
      </c>
      <c r="W25" s="30">
        <f t="shared" si="11"/>
        <v>3.7486705269259841E-3</v>
      </c>
      <c r="X25" s="30">
        <f t="shared" si="12"/>
        <v>1.8921625262515121E-4</v>
      </c>
      <c r="Y25" s="30">
        <f t="shared" si="13"/>
        <v>-3.849432903163657E-3</v>
      </c>
      <c r="Z25" s="30">
        <f t="shared" si="14"/>
        <v>-1.9348221133593892E-2</v>
      </c>
      <c r="AA25" s="17"/>
      <c r="AB25" s="17"/>
      <c r="AC25" s="17"/>
      <c r="AD25" s="17"/>
      <c r="AE25" s="17"/>
      <c r="AF25" s="17"/>
      <c r="AG25" s="17"/>
      <c r="AK25" s="24">
        <v>45230</v>
      </c>
      <c r="AL25" s="37">
        <v>0.89420097388224884</v>
      </c>
      <c r="AM25" s="37">
        <v>0.74781335010281036</v>
      </c>
      <c r="AN25" s="37">
        <v>0.64448048533346158</v>
      </c>
      <c r="AO25" s="37">
        <v>0.50172122631335592</v>
      </c>
      <c r="AP25" s="37">
        <v>0.37348722620234198</v>
      </c>
      <c r="AT25" s="38"/>
      <c r="AU25" s="38"/>
      <c r="AV25" s="38"/>
      <c r="AW25" s="38"/>
      <c r="AX25" s="38"/>
      <c r="AY25" s="38"/>
      <c r="BC25" s="38"/>
      <c r="BD25" s="38"/>
      <c r="BE25" s="38"/>
      <c r="BF25" s="38"/>
      <c r="BG25" s="38"/>
    </row>
    <row r="26" spans="1:59" ht="16.5" customHeight="1">
      <c r="A26" s="24">
        <v>45231</v>
      </c>
      <c r="B26" s="16">
        <v>12.91</v>
      </c>
      <c r="C26" s="16">
        <v>12.46</v>
      </c>
      <c r="D26" s="16">
        <v>12.22</v>
      </c>
      <c r="E26" s="16">
        <v>12.23</v>
      </c>
      <c r="F26" s="16">
        <v>12.5</v>
      </c>
      <c r="G26" s="17"/>
      <c r="H26" s="26">
        <f t="shared" si="0"/>
        <v>0.89451775750597817</v>
      </c>
      <c r="I26" s="26">
        <f t="shared" si="1"/>
        <v>0.75074109516282694</v>
      </c>
      <c r="J26" s="26">
        <f t="shared" si="2"/>
        <v>0.65151700417060388</v>
      </c>
      <c r="K26" s="26">
        <f t="shared" si="3"/>
        <v>0.51134510725848437</v>
      </c>
      <c r="L26" s="26">
        <f t="shared" si="4"/>
        <v>0.37868978478952875</v>
      </c>
      <c r="M26" s="17"/>
      <c r="N26" s="17"/>
      <c r="O26" s="29">
        <f t="shared" si="5"/>
        <v>3.5426445841801879E-4</v>
      </c>
      <c r="P26" s="29">
        <f t="shared" si="6"/>
        <v>3.9150746100136136E-3</v>
      </c>
      <c r="Q26" s="29">
        <f t="shared" si="7"/>
        <v>1.0918125524780775E-2</v>
      </c>
      <c r="R26" s="29">
        <f t="shared" si="8"/>
        <v>1.9181729694485394E-2</v>
      </c>
      <c r="S26" s="29">
        <f t="shared" si="9"/>
        <v>1.3929682790190467E-2</v>
      </c>
      <c r="T26" s="29">
        <f t="shared" si="15"/>
        <v>4.8298877077888269E-2</v>
      </c>
      <c r="U26" s="17"/>
      <c r="V26" s="30">
        <f t="shared" si="10"/>
        <v>3.8071849319561602E-4</v>
      </c>
      <c r="W26" s="30">
        <f t="shared" si="11"/>
        <v>4.0150407408806868E-3</v>
      </c>
      <c r="X26" s="30">
        <f t="shared" si="12"/>
        <v>1.1107341777405926E-2</v>
      </c>
      <c r="Y26" s="30">
        <f t="shared" si="13"/>
        <v>1.9536752533740525E-2</v>
      </c>
      <c r="Z26" s="30">
        <f t="shared" si="14"/>
        <v>1.4323391817751907E-2</v>
      </c>
      <c r="AA26" s="17"/>
      <c r="AB26" s="17"/>
      <c r="AC26" s="17"/>
      <c r="AD26" s="17"/>
      <c r="AE26" s="17"/>
      <c r="AF26" s="17"/>
      <c r="AG26" s="17"/>
      <c r="AK26" s="24">
        <v>45231</v>
      </c>
      <c r="AL26" s="37">
        <v>0.89451775750597828</v>
      </c>
      <c r="AM26" s="37">
        <v>0.75074109516282694</v>
      </c>
      <c r="AN26" s="37">
        <v>0.65151700417060399</v>
      </c>
      <c r="AO26" s="37">
        <v>0.51134510725848448</v>
      </c>
      <c r="AP26" s="37">
        <v>0.37868978478952875</v>
      </c>
      <c r="AT26" s="38"/>
      <c r="AU26" s="38"/>
      <c r="AV26" s="38"/>
      <c r="AW26" s="38"/>
      <c r="AX26" s="38"/>
      <c r="AY26" s="38"/>
      <c r="BC26" s="38"/>
      <c r="BD26" s="38"/>
      <c r="BE26" s="38"/>
      <c r="BF26" s="38"/>
      <c r="BG26" s="38"/>
    </row>
    <row r="27" spans="1:59" ht="16.5" customHeight="1">
      <c r="A27" s="24">
        <v>45232</v>
      </c>
      <c r="B27" s="16">
        <v>12.75</v>
      </c>
      <c r="C27" s="16">
        <v>12.25</v>
      </c>
      <c r="D27" s="16">
        <v>12.1</v>
      </c>
      <c r="E27" s="16">
        <v>12.09</v>
      </c>
      <c r="F27" s="16">
        <v>12.33</v>
      </c>
      <c r="G27" s="17"/>
      <c r="H27" s="26">
        <f t="shared" si="0"/>
        <v>0.89578713968957879</v>
      </c>
      <c r="I27" s="26">
        <f t="shared" si="1"/>
        <v>0.75486607214813339</v>
      </c>
      <c r="J27" s="26">
        <f t="shared" si="2"/>
        <v>0.6547970680914238</v>
      </c>
      <c r="K27" s="26">
        <f t="shared" si="3"/>
        <v>0.51642872087538694</v>
      </c>
      <c r="L27" s="26">
        <f t="shared" si="4"/>
        <v>0.38436905198497417</v>
      </c>
      <c r="M27" s="17"/>
      <c r="N27" s="17"/>
      <c r="O27" s="29">
        <f t="shared" si="5"/>
        <v>1.4190687361419485E-3</v>
      </c>
      <c r="P27" s="29">
        <f t="shared" si="6"/>
        <v>5.4945400110431031E-3</v>
      </c>
      <c r="Q27" s="29">
        <f t="shared" si="7"/>
        <v>5.0345023995121974E-3</v>
      </c>
      <c r="R27" s="29">
        <f t="shared" si="8"/>
        <v>9.9416490834491889E-3</v>
      </c>
      <c r="S27" s="29">
        <f t="shared" si="9"/>
        <v>1.4997149180038916E-2</v>
      </c>
      <c r="T27" s="29">
        <f t="shared" si="15"/>
        <v>3.6886909410185353E-2</v>
      </c>
      <c r="U27" s="17"/>
      <c r="V27" s="30">
        <f t="shared" si="10"/>
        <v>1.4455227709195457E-3</v>
      </c>
      <c r="W27" s="30">
        <f t="shared" si="11"/>
        <v>5.5945061419101763E-3</v>
      </c>
      <c r="X27" s="30">
        <f t="shared" si="12"/>
        <v>5.2237186521373489E-3</v>
      </c>
      <c r="Y27" s="30">
        <f t="shared" si="13"/>
        <v>1.0296671922704321E-2</v>
      </c>
      <c r="Z27" s="30">
        <f t="shared" si="14"/>
        <v>1.5390858207600356E-2</v>
      </c>
      <c r="AA27" s="17"/>
      <c r="AB27" s="17"/>
      <c r="AC27" s="17"/>
      <c r="AD27" s="17"/>
      <c r="AE27" s="17"/>
      <c r="AF27" s="17"/>
      <c r="AG27" s="17"/>
      <c r="AK27" s="24">
        <v>45232</v>
      </c>
      <c r="AL27" s="37">
        <v>0.89578713968957879</v>
      </c>
      <c r="AM27" s="37">
        <v>0.75486607214813339</v>
      </c>
      <c r="AN27" s="37">
        <v>0.65479706809142391</v>
      </c>
      <c r="AO27" s="37">
        <v>0.51642872087538683</v>
      </c>
      <c r="AP27" s="37">
        <v>0.38436905198497423</v>
      </c>
      <c r="AT27" s="38"/>
      <c r="AU27" s="38"/>
      <c r="AV27" s="38"/>
      <c r="AW27" s="38"/>
      <c r="AX27" s="38"/>
      <c r="AY27" s="38"/>
      <c r="BC27" s="38"/>
      <c r="BD27" s="38"/>
      <c r="BE27" s="38"/>
      <c r="BF27" s="38"/>
      <c r="BG27" s="38"/>
    </row>
    <row r="28" spans="1:59" ht="16.5" customHeight="1">
      <c r="A28" s="24">
        <v>45233</v>
      </c>
      <c r="B28" s="16">
        <v>12.49</v>
      </c>
      <c r="C28" s="16">
        <v>11.94</v>
      </c>
      <c r="D28" s="16">
        <v>11.9</v>
      </c>
      <c r="E28" s="16">
        <v>12.03</v>
      </c>
      <c r="F28" s="16">
        <v>12.25</v>
      </c>
      <c r="G28" s="17"/>
      <c r="H28" s="26">
        <f t="shared" si="0"/>
        <v>0.897857587341097</v>
      </c>
      <c r="I28" s="26">
        <f t="shared" si="1"/>
        <v>0.76101160355879471</v>
      </c>
      <c r="J28" s="26">
        <f t="shared" si="2"/>
        <v>0.66030991771468706</v>
      </c>
      <c r="K28" s="26">
        <f t="shared" si="3"/>
        <v>0.51862726689391458</v>
      </c>
      <c r="L28" s="26">
        <f t="shared" si="4"/>
        <v>0.38709730365976253</v>
      </c>
      <c r="M28" s="17"/>
      <c r="N28" s="17"/>
      <c r="O28" s="29">
        <f t="shared" si="5"/>
        <v>2.3113165614720987E-3</v>
      </c>
      <c r="P28" s="29">
        <f t="shared" si="6"/>
        <v>8.1412208567976929E-3</v>
      </c>
      <c r="Q28" s="29">
        <f t="shared" si="7"/>
        <v>8.4191727359621549E-3</v>
      </c>
      <c r="R28" s="29">
        <f t="shared" si="8"/>
        <v>4.2572109754099863E-3</v>
      </c>
      <c r="S28" s="29">
        <f t="shared" si="9"/>
        <v>7.0980003741170083E-3</v>
      </c>
      <c r="T28" s="29">
        <f t="shared" si="15"/>
        <v>3.0226921503758941E-2</v>
      </c>
      <c r="U28" s="17"/>
      <c r="V28" s="30">
        <f t="shared" si="10"/>
        <v>2.3377705962496957E-3</v>
      </c>
      <c r="W28" s="30">
        <f t="shared" si="11"/>
        <v>8.241186987664767E-3</v>
      </c>
      <c r="X28" s="30">
        <f t="shared" si="12"/>
        <v>8.6083889885873056E-3</v>
      </c>
      <c r="Y28" s="30">
        <f t="shared" si="13"/>
        <v>4.6122338146651178E-3</v>
      </c>
      <c r="Z28" s="30">
        <f t="shared" si="14"/>
        <v>7.4917094016784475E-3</v>
      </c>
      <c r="AA28" s="17"/>
      <c r="AB28" s="17"/>
      <c r="AC28" s="17"/>
      <c r="AD28" s="17"/>
      <c r="AE28" s="17"/>
      <c r="AF28" s="17"/>
      <c r="AG28" s="17"/>
      <c r="AK28" s="24">
        <v>45233</v>
      </c>
      <c r="AL28" s="37">
        <v>0.897857587341097</v>
      </c>
      <c r="AM28" s="37">
        <v>0.76101160355879482</v>
      </c>
      <c r="AN28" s="37">
        <v>0.66030991771468717</v>
      </c>
      <c r="AO28" s="37">
        <v>0.51862726689391458</v>
      </c>
      <c r="AP28" s="37">
        <v>0.38709730365976258</v>
      </c>
      <c r="AT28" s="38"/>
      <c r="AU28" s="38"/>
      <c r="AV28" s="38"/>
      <c r="AW28" s="38"/>
      <c r="AX28" s="38"/>
      <c r="AY28" s="38"/>
      <c r="BC28" s="38"/>
      <c r="BD28" s="38"/>
      <c r="BE28" s="38"/>
      <c r="BF28" s="38"/>
      <c r="BG28" s="38"/>
    </row>
    <row r="29" spans="1:59" ht="16.5" customHeight="1">
      <c r="A29" s="24">
        <v>45236</v>
      </c>
      <c r="B29" s="16">
        <v>12.14</v>
      </c>
      <c r="C29" s="16">
        <v>11.86</v>
      </c>
      <c r="D29" s="16">
        <v>11.92</v>
      </c>
      <c r="E29" s="16">
        <v>12</v>
      </c>
      <c r="F29" s="16">
        <v>12.09</v>
      </c>
      <c r="G29" s="17"/>
      <c r="H29" s="26">
        <f t="shared" si="0"/>
        <v>0.90065988942393438</v>
      </c>
      <c r="I29" s="26">
        <f t="shared" si="1"/>
        <v>0.76260853715181776</v>
      </c>
      <c r="J29" s="26">
        <f t="shared" si="2"/>
        <v>0.65975602488548724</v>
      </c>
      <c r="K29" s="26">
        <f t="shared" si="3"/>
        <v>0.51973104258507641</v>
      </c>
      <c r="L29" s="26">
        <f t="shared" si="4"/>
        <v>0.39266390377961313</v>
      </c>
      <c r="M29" s="17"/>
      <c r="N29" s="17"/>
      <c r="O29" s="29">
        <f t="shared" si="5"/>
        <v>3.1210986267165008E-3</v>
      </c>
      <c r="P29" s="29">
        <f t="shared" si="6"/>
        <v>2.0984352742523527E-3</v>
      </c>
      <c r="Q29" s="29">
        <f t="shared" si="7"/>
        <v>-8.3883766446646302E-4</v>
      </c>
      <c r="R29" s="29">
        <f t="shared" si="8"/>
        <v>2.1282639028457062E-3</v>
      </c>
      <c r="S29" s="29">
        <f t="shared" si="9"/>
        <v>1.4380363973662158E-2</v>
      </c>
      <c r="T29" s="29">
        <f t="shared" si="15"/>
        <v>2.0889324113010255E-2</v>
      </c>
      <c r="U29" s="17"/>
      <c r="V29" s="30">
        <f t="shared" si="10"/>
        <v>3.1475526614940979E-3</v>
      </c>
      <c r="W29" s="30">
        <f t="shared" si="11"/>
        <v>2.1984014051194263E-3</v>
      </c>
      <c r="X29" s="30">
        <f t="shared" si="12"/>
        <v>-6.4962141184131178E-4</v>
      </c>
      <c r="Y29" s="30">
        <f t="shared" si="13"/>
        <v>2.4832867421008382E-3</v>
      </c>
      <c r="Z29" s="30">
        <f t="shared" si="14"/>
        <v>1.4774073001223598E-2</v>
      </c>
      <c r="AA29" s="17"/>
      <c r="AB29" s="17"/>
      <c r="AC29" s="17"/>
      <c r="AD29" s="17"/>
      <c r="AE29" s="17"/>
      <c r="AF29" s="17"/>
      <c r="AG29" s="17"/>
      <c r="AK29" s="24">
        <v>45236</v>
      </c>
      <c r="AL29" s="37">
        <v>0.90065988942393438</v>
      </c>
      <c r="AM29" s="37">
        <v>0.76260853715181776</v>
      </c>
      <c r="AN29" s="37">
        <v>0.65975602488548701</v>
      </c>
      <c r="AO29" s="37">
        <v>0.5197310425850763</v>
      </c>
      <c r="AP29" s="37">
        <v>0.39266390377961313</v>
      </c>
      <c r="AT29" s="38"/>
      <c r="AU29" s="38"/>
      <c r="AV29" s="38"/>
      <c r="AW29" s="38"/>
      <c r="AX29" s="38"/>
      <c r="AY29" s="38"/>
      <c r="BC29" s="38"/>
      <c r="BD29" s="38"/>
      <c r="BE29" s="38"/>
      <c r="BF29" s="38"/>
      <c r="BG29" s="38"/>
    </row>
    <row r="30" spans="1:59" ht="16.5" customHeight="1">
      <c r="A30" s="24">
        <v>45237</v>
      </c>
      <c r="B30" s="16">
        <v>12.51</v>
      </c>
      <c r="C30" s="16">
        <v>12.01</v>
      </c>
      <c r="D30" s="16">
        <v>11.9</v>
      </c>
      <c r="E30" s="16">
        <v>11.96</v>
      </c>
      <c r="F30" s="16">
        <v>11.99</v>
      </c>
      <c r="G30" s="17"/>
      <c r="H30" s="26">
        <f t="shared" si="0"/>
        <v>0.89769798240156429</v>
      </c>
      <c r="I30" s="26">
        <f t="shared" si="1"/>
        <v>0.75961799838206967</v>
      </c>
      <c r="J30" s="26">
        <f t="shared" si="2"/>
        <v>0.66030991771468706</v>
      </c>
      <c r="K30" s="26">
        <f t="shared" si="3"/>
        <v>0.52120743387939217</v>
      </c>
      <c r="L30" s="26">
        <f t="shared" si="4"/>
        <v>0.3962194513829832</v>
      </c>
      <c r="M30" s="17"/>
      <c r="N30" s="17"/>
      <c r="O30" s="29">
        <f t="shared" si="5"/>
        <v>-3.2885965691938912E-3</v>
      </c>
      <c r="P30" s="29">
        <f t="shared" si="6"/>
        <v>-3.9214598631653885E-3</v>
      </c>
      <c r="Q30" s="29">
        <f t="shared" si="7"/>
        <v>8.395419038362828E-4</v>
      </c>
      <c r="R30" s="29">
        <f t="shared" si="8"/>
        <v>2.8406833022178724E-3</v>
      </c>
      <c r="S30" s="29">
        <f t="shared" si="9"/>
        <v>9.0549387635223688E-3</v>
      </c>
      <c r="T30" s="29">
        <f t="shared" si="15"/>
        <v>5.5251075372172442E-3</v>
      </c>
      <c r="U30" s="17"/>
      <c r="V30" s="30">
        <f t="shared" si="10"/>
        <v>-3.2621425344162942E-3</v>
      </c>
      <c r="W30" s="30">
        <f t="shared" si="11"/>
        <v>-3.8214937322983149E-3</v>
      </c>
      <c r="X30" s="30">
        <f t="shared" si="12"/>
        <v>1.0287581564614339E-3</v>
      </c>
      <c r="Y30" s="30">
        <f t="shared" si="13"/>
        <v>3.1957061414730043E-3</v>
      </c>
      <c r="Z30" s="30">
        <f t="shared" si="14"/>
        <v>9.4486477910838088E-3</v>
      </c>
      <c r="AA30" s="17"/>
      <c r="AB30" s="17"/>
      <c r="AC30" s="17"/>
      <c r="AD30" s="17"/>
      <c r="AE30" s="17"/>
      <c r="AF30" s="17"/>
      <c r="AG30" s="17"/>
      <c r="AK30" s="24">
        <v>45237</v>
      </c>
      <c r="AL30" s="37">
        <v>0.89769798240156429</v>
      </c>
      <c r="AM30" s="37">
        <v>0.75961799838206956</v>
      </c>
      <c r="AN30" s="37">
        <v>0.66030991771468717</v>
      </c>
      <c r="AO30" s="37">
        <v>0.52120743387939217</v>
      </c>
      <c r="AP30" s="37">
        <v>0.3962194513829832</v>
      </c>
      <c r="AT30" s="38"/>
      <c r="AU30" s="38"/>
      <c r="AV30" s="38"/>
      <c r="AW30" s="38"/>
      <c r="AX30" s="38"/>
      <c r="AY30" s="38"/>
      <c r="BC30" s="38"/>
      <c r="BD30" s="38"/>
      <c r="BE30" s="38"/>
      <c r="BF30" s="38"/>
      <c r="BG30" s="38"/>
    </row>
    <row r="31" spans="1:59" ht="16.5" customHeight="1">
      <c r="A31" s="24">
        <v>45238</v>
      </c>
      <c r="B31" s="16">
        <v>12.3</v>
      </c>
      <c r="C31" s="16">
        <v>11.87</v>
      </c>
      <c r="D31" s="16">
        <v>11.9</v>
      </c>
      <c r="E31" s="16">
        <v>11.97</v>
      </c>
      <c r="F31" s="16">
        <v>11.98</v>
      </c>
      <c r="G31" s="17"/>
      <c r="H31" s="26">
        <f t="shared" si="0"/>
        <v>0.89937666963490648</v>
      </c>
      <c r="I31" s="26">
        <f t="shared" si="1"/>
        <v>0.76240867249055988</v>
      </c>
      <c r="J31" s="26">
        <f t="shared" si="2"/>
        <v>0.66030991771468706</v>
      </c>
      <c r="K31" s="26">
        <f t="shared" si="3"/>
        <v>0.52083783247759785</v>
      </c>
      <c r="L31" s="26">
        <f t="shared" si="4"/>
        <v>0.39657830390552573</v>
      </c>
      <c r="M31" s="17"/>
      <c r="N31" s="17"/>
      <c r="O31" s="29">
        <f t="shared" si="5"/>
        <v>1.86999109528041E-3</v>
      </c>
      <c r="P31" s="29">
        <f t="shared" si="6"/>
        <v>3.673786185206529E-3</v>
      </c>
      <c r="Q31" s="29">
        <f t="shared" si="7"/>
        <v>0</v>
      </c>
      <c r="R31" s="29">
        <f t="shared" si="8"/>
        <v>-7.0912534582123765E-4</v>
      </c>
      <c r="S31" s="29">
        <f t="shared" si="9"/>
        <v>9.0569133163453941E-4</v>
      </c>
      <c r="T31" s="29">
        <f t="shared" si="15"/>
        <v>5.7403432663002407E-3</v>
      </c>
      <c r="U31" s="17"/>
      <c r="V31" s="30">
        <f t="shared" si="10"/>
        <v>1.8964451300580072E-3</v>
      </c>
      <c r="W31" s="30">
        <f t="shared" si="11"/>
        <v>3.7737523160736026E-3</v>
      </c>
      <c r="X31" s="30">
        <f t="shared" si="12"/>
        <v>1.8921625262515121E-4</v>
      </c>
      <c r="Y31" s="30">
        <f t="shared" si="13"/>
        <v>-3.5410250656610581E-4</v>
      </c>
      <c r="Z31" s="30">
        <f t="shared" si="14"/>
        <v>1.2994003591959786E-3</v>
      </c>
      <c r="AA31" s="17"/>
      <c r="AB31" s="17"/>
      <c r="AC31" s="17"/>
      <c r="AD31" s="17"/>
      <c r="AE31" s="17"/>
      <c r="AF31" s="17"/>
      <c r="AG31" s="17"/>
      <c r="AK31" s="24">
        <v>45238</v>
      </c>
      <c r="AL31" s="37">
        <v>0.89937666963490659</v>
      </c>
      <c r="AM31" s="37">
        <v>0.76240867249055988</v>
      </c>
      <c r="AN31" s="37">
        <v>0.66030991771468717</v>
      </c>
      <c r="AO31" s="37">
        <v>0.52083783247759774</v>
      </c>
      <c r="AP31" s="37">
        <v>0.39657830390552573</v>
      </c>
      <c r="AT31" s="38"/>
      <c r="AU31" s="38"/>
      <c r="AV31" s="38"/>
      <c r="AW31" s="38"/>
      <c r="AX31" s="38"/>
      <c r="AY31" s="38"/>
      <c r="BC31" s="38"/>
      <c r="BD31" s="38"/>
      <c r="BE31" s="38"/>
      <c r="BF31" s="38"/>
      <c r="BG31" s="38"/>
    </row>
    <row r="32" spans="1:59" ht="16.5" customHeight="1">
      <c r="A32" s="24">
        <v>45239</v>
      </c>
      <c r="B32" s="16">
        <v>12.15</v>
      </c>
      <c r="C32" s="16">
        <v>11.58</v>
      </c>
      <c r="D32" s="16">
        <v>11.58</v>
      </c>
      <c r="E32" s="16">
        <v>11.77</v>
      </c>
      <c r="F32" s="16">
        <v>11.93</v>
      </c>
      <c r="G32" s="17"/>
      <c r="H32" s="26">
        <f t="shared" si="0"/>
        <v>0.90057958091841295</v>
      </c>
      <c r="I32" s="26">
        <f t="shared" si="1"/>
        <v>0.76823366557393191</v>
      </c>
      <c r="J32" s="26">
        <f t="shared" si="2"/>
        <v>0.66925186987599816</v>
      </c>
      <c r="K32" s="26">
        <f t="shared" si="3"/>
        <v>0.52829415497110377</v>
      </c>
      <c r="L32" s="26">
        <f t="shared" si="4"/>
        <v>0.39838166679132447</v>
      </c>
      <c r="M32" s="17"/>
      <c r="N32" s="17"/>
      <c r="O32" s="29">
        <f t="shared" si="5"/>
        <v>1.3374944271067335E-3</v>
      </c>
      <c r="P32" s="29">
        <f t="shared" si="6"/>
        <v>7.6402502929873162E-3</v>
      </c>
      <c r="Q32" s="29">
        <f t="shared" si="7"/>
        <v>1.354205339253256E-2</v>
      </c>
      <c r="R32" s="29">
        <f t="shared" si="8"/>
        <v>1.4316015520678738E-2</v>
      </c>
      <c r="S32" s="29">
        <f t="shared" si="9"/>
        <v>4.5473059621243817E-3</v>
      </c>
      <c r="T32" s="29">
        <f t="shared" si="15"/>
        <v>4.1383119595429729E-2</v>
      </c>
      <c r="U32" s="17"/>
      <c r="V32" s="30">
        <f t="shared" si="10"/>
        <v>1.3639484618843307E-3</v>
      </c>
      <c r="W32" s="30">
        <f t="shared" si="11"/>
        <v>7.7402164238543894E-3</v>
      </c>
      <c r="X32" s="30">
        <f t="shared" si="12"/>
        <v>1.3731269645157711E-2</v>
      </c>
      <c r="Y32" s="30">
        <f t="shared" si="13"/>
        <v>1.467103835993387E-2</v>
      </c>
      <c r="Z32" s="30">
        <f t="shared" si="14"/>
        <v>4.9410149896858208E-3</v>
      </c>
      <c r="AA32" s="17"/>
      <c r="AB32" s="17"/>
      <c r="AC32" s="17"/>
      <c r="AD32" s="17"/>
      <c r="AE32" s="17"/>
      <c r="AF32" s="17"/>
      <c r="AG32" s="17"/>
      <c r="AK32" s="24">
        <v>45239</v>
      </c>
      <c r="AL32" s="37">
        <v>0.90057958091841295</v>
      </c>
      <c r="AM32" s="37">
        <v>0.7682336655739318</v>
      </c>
      <c r="AN32" s="37">
        <v>0.66925186987599805</v>
      </c>
      <c r="AO32" s="37">
        <v>0.52829415497110377</v>
      </c>
      <c r="AP32" s="37">
        <v>0.39838166679132453</v>
      </c>
      <c r="AT32" s="38"/>
      <c r="AU32" s="38"/>
      <c r="AV32" s="38"/>
      <c r="AW32" s="38"/>
      <c r="AX32" s="38"/>
      <c r="AY32" s="38"/>
      <c r="BC32" s="38"/>
      <c r="BD32" s="38"/>
      <c r="BE32" s="38"/>
      <c r="BF32" s="38"/>
      <c r="BG32" s="38"/>
    </row>
    <row r="33" spans="1:59" ht="16.5" customHeight="1">
      <c r="A33" s="24">
        <v>45240</v>
      </c>
      <c r="B33" s="16">
        <v>11.99</v>
      </c>
      <c r="C33" s="16">
        <v>11.52</v>
      </c>
      <c r="D33" s="16">
        <v>11.58</v>
      </c>
      <c r="E33" s="16">
        <v>11.82</v>
      </c>
      <c r="F33" s="16">
        <v>12.04</v>
      </c>
      <c r="G33" s="17"/>
      <c r="H33" s="26">
        <f t="shared" si="0"/>
        <v>0.90186623805696942</v>
      </c>
      <c r="I33" s="26">
        <f t="shared" si="1"/>
        <v>0.76944635322654409</v>
      </c>
      <c r="J33" s="26">
        <f t="shared" si="2"/>
        <v>0.66925186987599816</v>
      </c>
      <c r="K33" s="26">
        <f t="shared" si="3"/>
        <v>0.52641732332345215</v>
      </c>
      <c r="L33" s="26">
        <f t="shared" si="4"/>
        <v>0.39443421567811721</v>
      </c>
      <c r="M33" s="17"/>
      <c r="N33" s="17"/>
      <c r="O33" s="29">
        <f t="shared" si="5"/>
        <v>1.428698990981303E-3</v>
      </c>
      <c r="P33" s="29">
        <f t="shared" si="6"/>
        <v>1.5785401069428051E-3</v>
      </c>
      <c r="Q33" s="29">
        <f t="shared" si="7"/>
        <v>0</v>
      </c>
      <c r="R33" s="29">
        <f t="shared" si="8"/>
        <v>-3.552626183710661E-3</v>
      </c>
      <c r="S33" s="29">
        <f t="shared" si="9"/>
        <v>-9.9087167966365186E-3</v>
      </c>
      <c r="T33" s="29">
        <f t="shared" si="15"/>
        <v>-1.0454103882423071E-2</v>
      </c>
      <c r="U33" s="17"/>
      <c r="V33" s="30">
        <f t="shared" si="10"/>
        <v>1.4551530257589003E-3</v>
      </c>
      <c r="W33" s="30">
        <f t="shared" si="11"/>
        <v>1.6785062378098787E-3</v>
      </c>
      <c r="X33" s="30">
        <f t="shared" si="12"/>
        <v>1.8921625262515121E-4</v>
      </c>
      <c r="Y33" s="30">
        <f t="shared" si="13"/>
        <v>-3.197603344455529E-3</v>
      </c>
      <c r="Z33" s="30">
        <f t="shared" si="14"/>
        <v>-9.5150077690750786E-3</v>
      </c>
      <c r="AA33" s="17"/>
      <c r="AB33" s="17"/>
      <c r="AC33" s="17"/>
      <c r="AD33" s="17"/>
      <c r="AE33" s="17"/>
      <c r="AF33" s="17"/>
      <c r="AG33" s="17"/>
      <c r="AK33" s="24">
        <v>45240</v>
      </c>
      <c r="AL33" s="37">
        <v>0.90186623805696942</v>
      </c>
      <c r="AM33" s="37">
        <v>0.76944635322654409</v>
      </c>
      <c r="AN33" s="37">
        <v>0.66925186987599805</v>
      </c>
      <c r="AO33" s="37">
        <v>0.52641732332345215</v>
      </c>
      <c r="AP33" s="37">
        <v>0.39443421567811721</v>
      </c>
      <c r="AT33" s="38"/>
      <c r="AU33" s="38"/>
      <c r="AV33" s="38"/>
      <c r="AW33" s="38"/>
      <c r="AX33" s="38"/>
      <c r="AY33" s="38"/>
      <c r="BC33" s="38"/>
      <c r="BD33" s="38"/>
      <c r="BE33" s="38"/>
      <c r="BF33" s="38"/>
      <c r="BG33" s="38"/>
    </row>
    <row r="34" spans="1:59" ht="16.5" customHeight="1">
      <c r="A34" s="24">
        <v>45243</v>
      </c>
      <c r="B34" s="16">
        <v>11.93</v>
      </c>
      <c r="C34" s="16">
        <v>11.66</v>
      </c>
      <c r="D34" s="16">
        <v>11.75</v>
      </c>
      <c r="E34" s="16">
        <v>11.95</v>
      </c>
      <c r="F34" s="16">
        <v>12.06</v>
      </c>
      <c r="G34" s="17"/>
      <c r="H34" s="26">
        <f t="shared" si="0"/>
        <v>0.90234968283748773</v>
      </c>
      <c r="I34" s="26">
        <f t="shared" si="1"/>
        <v>0.76662077011281682</v>
      </c>
      <c r="J34" s="26">
        <f t="shared" si="2"/>
        <v>0.66448272022188948</v>
      </c>
      <c r="K34" s="26">
        <f t="shared" si="3"/>
        <v>0.52157737157812878</v>
      </c>
      <c r="L34" s="26">
        <f t="shared" si="4"/>
        <v>0.3937243092581808</v>
      </c>
      <c r="M34" s="17"/>
      <c r="N34" s="17"/>
      <c r="O34" s="29">
        <f t="shared" si="5"/>
        <v>5.3604931653716825E-4</v>
      </c>
      <c r="P34" s="29">
        <f t="shared" si="6"/>
        <v>-3.6722288719397422E-3</v>
      </c>
      <c r="Q34" s="29">
        <f t="shared" si="7"/>
        <v>-7.1260908915986576E-3</v>
      </c>
      <c r="R34" s="29">
        <f t="shared" si="8"/>
        <v>-9.1941346359331044E-3</v>
      </c>
      <c r="S34" s="29">
        <f t="shared" si="9"/>
        <v>-1.7998094275769594E-3</v>
      </c>
      <c r="T34" s="29">
        <f t="shared" si="15"/>
        <v>-2.1256214510511295E-2</v>
      </c>
      <c r="U34" s="17"/>
      <c r="V34" s="30">
        <f t="shared" si="10"/>
        <v>5.6250335131476548E-4</v>
      </c>
      <c r="W34" s="30">
        <f t="shared" si="11"/>
        <v>-3.5722627410726686E-3</v>
      </c>
      <c r="X34" s="30">
        <f t="shared" si="12"/>
        <v>-6.936874638973506E-3</v>
      </c>
      <c r="Y34" s="30">
        <f t="shared" si="13"/>
        <v>-8.839111796677972E-3</v>
      </c>
      <c r="Z34" s="30">
        <f t="shared" si="14"/>
        <v>-1.4061004000155202E-3</v>
      </c>
      <c r="AA34" s="17"/>
      <c r="AB34" s="17"/>
      <c r="AC34" s="17"/>
      <c r="AD34" s="17"/>
      <c r="AE34" s="17"/>
      <c r="AF34" s="17"/>
      <c r="AG34" s="17"/>
      <c r="AK34" s="24">
        <v>45243</v>
      </c>
      <c r="AL34" s="37">
        <v>0.90234968283748773</v>
      </c>
      <c r="AM34" s="37">
        <v>0.76662077011281671</v>
      </c>
      <c r="AN34" s="37">
        <v>0.6644827202218897</v>
      </c>
      <c r="AO34" s="37">
        <v>0.52157737157812867</v>
      </c>
      <c r="AP34" s="37">
        <v>0.39372430925818075</v>
      </c>
      <c r="AT34" s="46">
        <f>'Bonds (CP)'!AL34/'Bonds (CP)'!AL4-1</f>
        <v>5.9858840346642683E-3</v>
      </c>
      <c r="AU34" s="46">
        <f>'Bonds (CP)'!AM34/'Bonds (CP)'!AM4-1</f>
        <v>1.9821611956004848E-2</v>
      </c>
      <c r="AV34" s="46">
        <f>'Bonds (CP)'!AN34/'Bonds (CP)'!AN4-1</f>
        <v>1.9047981580875062E-2</v>
      </c>
      <c r="AW34" s="46">
        <f>'Bonds (CP)'!AO34/'Bonds (CP)'!AO4-1</f>
        <v>1.419902807392015E-3</v>
      </c>
      <c r="AX34" s="46">
        <f>'Bonds (CP)'!AP34/'Bonds (CP)'!AP4-1</f>
        <v>-2.0670183190032776E-2</v>
      </c>
      <c r="AY34" s="46">
        <f>SUM(AT34:AX34)</f>
        <v>2.5605197188903417E-2</v>
      </c>
      <c r="BC34" s="46">
        <f>'Bonds (CP)'!AT34-'Bonds (CP)'!$AT$515</f>
        <v>6.5951009377349379E-3</v>
      </c>
      <c r="BD34" s="46">
        <f>'Bonds (CP)'!AU34-'Bonds (CP)'!$AU$515</f>
        <v>2.1661707485255498E-2</v>
      </c>
      <c r="BE34" s="46">
        <f>'Bonds (CP)'!AV34-'Bonds (CP)'!$AV$515</f>
        <v>2.2641490885353034E-2</v>
      </c>
      <c r="BF34" s="46">
        <f>'Bonds (CP)'!AW34-'Bonds (CP)'!$AW$515</f>
        <v>8.4586602367275991E-3</v>
      </c>
      <c r="BG34" s="46">
        <f>'Bonds (CP)'!AX34-'Bonds (CP)'!$AX$515</f>
        <v>-1.253040257507493E-2</v>
      </c>
    </row>
    <row r="35" spans="1:59" ht="16.5" customHeight="1">
      <c r="A35" s="24">
        <v>45244</v>
      </c>
      <c r="B35" s="16">
        <v>12.12</v>
      </c>
      <c r="C35" s="16">
        <v>11.8</v>
      </c>
      <c r="D35" s="16">
        <v>11.84</v>
      </c>
      <c r="E35" s="16">
        <v>11.98</v>
      </c>
      <c r="F35" s="16">
        <v>12.03</v>
      </c>
      <c r="G35" s="17"/>
      <c r="H35" s="26">
        <f t="shared" si="0"/>
        <v>0.90082054941134504</v>
      </c>
      <c r="I35" s="26">
        <f t="shared" si="1"/>
        <v>0.76380921598673601</v>
      </c>
      <c r="J35" s="26">
        <f t="shared" si="2"/>
        <v>0.66197509205134286</v>
      </c>
      <c r="K35" s="26">
        <f t="shared" si="3"/>
        <v>0.52046856702566957</v>
      </c>
      <c r="L35" s="26">
        <f t="shared" si="4"/>
        <v>0.39479006364958641</v>
      </c>
      <c r="M35" s="17"/>
      <c r="N35" s="17"/>
      <c r="O35" s="29">
        <f t="shared" si="5"/>
        <v>-1.6946129147341615E-3</v>
      </c>
      <c r="P35" s="29">
        <f t="shared" si="6"/>
        <v>-3.6674640652731849E-3</v>
      </c>
      <c r="Q35" s="29">
        <f t="shared" si="7"/>
        <v>-3.7738049376351279E-3</v>
      </c>
      <c r="R35" s="29">
        <f t="shared" si="8"/>
        <v>-2.1258678249486129E-3</v>
      </c>
      <c r="S35" s="29">
        <f t="shared" si="9"/>
        <v>2.7068544317561116E-3</v>
      </c>
      <c r="T35" s="29">
        <f t="shared" si="15"/>
        <v>-8.5548953108349757E-3</v>
      </c>
      <c r="U35" s="17"/>
      <c r="V35" s="30">
        <f t="shared" si="10"/>
        <v>-1.6681588799565643E-3</v>
      </c>
      <c r="W35" s="30">
        <f t="shared" si="11"/>
        <v>-3.5674979344061113E-3</v>
      </c>
      <c r="X35" s="30">
        <f t="shared" si="12"/>
        <v>-3.5845886850099768E-3</v>
      </c>
      <c r="Y35" s="30">
        <f t="shared" si="13"/>
        <v>-1.770844985693481E-3</v>
      </c>
      <c r="Z35" s="30">
        <f t="shared" si="14"/>
        <v>3.1005634593175508E-3</v>
      </c>
      <c r="AA35" s="17"/>
      <c r="AB35" s="17"/>
      <c r="AC35" s="17"/>
      <c r="AD35" s="17"/>
      <c r="AE35" s="17"/>
      <c r="AF35" s="17"/>
      <c r="AG35" s="17"/>
      <c r="AK35" s="24">
        <v>45244</v>
      </c>
      <c r="AL35" s="37">
        <v>0.90082054941134504</v>
      </c>
      <c r="AM35" s="37">
        <v>0.76380921598673612</v>
      </c>
      <c r="AN35" s="37">
        <v>0.66197509205134297</v>
      </c>
      <c r="AO35" s="37">
        <v>0.52046856702566957</v>
      </c>
      <c r="AP35" s="37">
        <v>0.39479006364958646</v>
      </c>
      <c r="AT35" s="46">
        <f>'Bonds (CP)'!AL35/'Bonds (CP)'!AL5-1</f>
        <v>3.9243667499109236E-3</v>
      </c>
      <c r="AU35" s="46">
        <f>'Bonds (CP)'!AM35/'Bonds (CP)'!AM5-1</f>
        <v>1.7141769915601346E-2</v>
      </c>
      <c r="AV35" s="46">
        <f>'Bonds (CP)'!AN35/'Bonds (CP)'!AN5-1</f>
        <v>1.7327314987827469E-2</v>
      </c>
      <c r="AW35" s="46">
        <f>'Bonds (CP)'!AO35/'Bonds (CP)'!AO5-1</f>
        <v>-7.0898354324910873E-4</v>
      </c>
      <c r="AX35" s="46">
        <f>'Bonds (CP)'!AP35/'Bonds (CP)'!AP5-1</f>
        <v>-2.3415753377592496E-2</v>
      </c>
      <c r="AY35" s="46">
        <f>SUM(AT35:AX35)</f>
        <v>1.4268714732498133E-2</v>
      </c>
      <c r="BC35" s="46">
        <f>'Bonds (CP)'!AT35-'Bonds (CP)'!$AT$515</f>
        <v>4.5335836529815932E-3</v>
      </c>
      <c r="BD35" s="46">
        <f>'Bonds (CP)'!AU35-'Bonds (CP)'!$AU$515</f>
        <v>1.8981865444851996E-2</v>
      </c>
      <c r="BE35" s="46">
        <f>'Bonds (CP)'!AV35-'Bonds (CP)'!$AV$515</f>
        <v>2.0920824292305441E-2</v>
      </c>
      <c r="BF35" s="46">
        <f>'Bonds (CP)'!AW35-'Bonds (CP)'!$AW$515</f>
        <v>6.3297738860864754E-3</v>
      </c>
      <c r="BG35" s="46">
        <f>'Bonds (CP)'!AX35-'Bonds (CP)'!$AX$515</f>
        <v>-1.527597276263465E-2</v>
      </c>
    </row>
    <row r="36" spans="1:59" ht="16.5" customHeight="1">
      <c r="A36" s="24">
        <v>45245</v>
      </c>
      <c r="B36" s="16">
        <v>12.03</v>
      </c>
      <c r="C36" s="16">
        <v>11.75</v>
      </c>
      <c r="D36" s="16">
        <v>11.81</v>
      </c>
      <c r="E36" s="16">
        <v>11.94</v>
      </c>
      <c r="F36" s="16">
        <v>12.06</v>
      </c>
      <c r="G36" s="17"/>
      <c r="H36" s="26">
        <f t="shared" si="0"/>
        <v>0.90154422922431487</v>
      </c>
      <c r="I36" s="26">
        <f t="shared" si="1"/>
        <v>0.76481173749118336</v>
      </c>
      <c r="J36" s="26">
        <f t="shared" si="2"/>
        <v>0.66280965010635273</v>
      </c>
      <c r="K36" s="26">
        <f t="shared" si="3"/>
        <v>0.52194764592127818</v>
      </c>
      <c r="L36" s="26">
        <f t="shared" si="4"/>
        <v>0.3937243092581808</v>
      </c>
      <c r="M36" s="17"/>
      <c r="N36" s="17"/>
      <c r="O36" s="29">
        <f t="shared" si="5"/>
        <v>8.0335624386318472E-4</v>
      </c>
      <c r="P36" s="29">
        <f t="shared" si="6"/>
        <v>1.3125286831636718E-3</v>
      </c>
      <c r="Q36" s="29">
        <f t="shared" si="7"/>
        <v>1.2607091490763889E-3</v>
      </c>
      <c r="R36" s="29">
        <f t="shared" si="8"/>
        <v>2.8418217531582801E-3</v>
      </c>
      <c r="S36" s="29">
        <f t="shared" si="9"/>
        <v>-2.6995471505877333E-3</v>
      </c>
      <c r="T36" s="29">
        <f t="shared" si="15"/>
        <v>3.5188686786737922E-3</v>
      </c>
      <c r="U36" s="17"/>
      <c r="V36" s="30">
        <f t="shared" si="10"/>
        <v>8.2981027864078194E-4</v>
      </c>
      <c r="W36" s="30">
        <f t="shared" si="11"/>
        <v>1.4124948140307454E-3</v>
      </c>
      <c r="X36" s="30">
        <f t="shared" si="12"/>
        <v>1.44992540170154E-3</v>
      </c>
      <c r="Y36" s="30">
        <f t="shared" si="13"/>
        <v>3.1968445924134121E-3</v>
      </c>
      <c r="Z36" s="30">
        <f t="shared" si="14"/>
        <v>-2.3058381230262942E-3</v>
      </c>
      <c r="AA36" s="17"/>
      <c r="AB36" s="17"/>
      <c r="AC36" s="17"/>
      <c r="AD36" s="17"/>
      <c r="AE36" s="17"/>
      <c r="AF36" s="17"/>
      <c r="AG36" s="17"/>
      <c r="AK36" s="24">
        <v>45245</v>
      </c>
      <c r="AL36" s="37">
        <v>0.90154422922431487</v>
      </c>
      <c r="AM36" s="37">
        <v>0.76481173749118347</v>
      </c>
      <c r="AN36" s="37">
        <v>0.66280965010635262</v>
      </c>
      <c r="AO36" s="37">
        <v>0.52194764592127818</v>
      </c>
      <c r="AP36" s="37">
        <v>0.39372430925818075</v>
      </c>
      <c r="AT36" s="46">
        <f>'Bonds (CP)'!AL36/'Bonds (CP)'!AL6-1</f>
        <v>5.5342319021689512E-3</v>
      </c>
      <c r="AU36" s="46">
        <f>'Bonds (CP)'!AM36/'Bonds (CP)'!AM6-1</f>
        <v>2.0868258427549025E-2</v>
      </c>
      <c r="AV36" s="46">
        <f>'Bonds (CP)'!AN36/'Bonds (CP)'!AN6-1</f>
        <v>2.4585150684118817E-2</v>
      </c>
      <c r="AW36" s="46">
        <f>'Bonds (CP)'!AO36/'Bonds (CP)'!AO6-1</f>
        <v>7.8289508803821573E-3</v>
      </c>
      <c r="AX36" s="46">
        <f>'Bonds (CP)'!AP36/'Bonds (CP)'!AP6-1</f>
        <v>-3.4116537883761677E-2</v>
      </c>
      <c r="AY36" s="46">
        <f>SUM(AT36:AX36)</f>
        <v>2.4700054010457273E-2</v>
      </c>
      <c r="BC36" s="46">
        <f>'Bonds (CP)'!AT36-'Bonds (CP)'!$AT$515</f>
        <v>6.1434488052396208E-3</v>
      </c>
      <c r="BD36" s="46">
        <f>'Bonds (CP)'!AU36-'Bonds (CP)'!$AU$515</f>
        <v>2.2708353956799675E-2</v>
      </c>
      <c r="BE36" s="46">
        <f>'Bonds (CP)'!AV36-'Bonds (CP)'!$AV$515</f>
        <v>2.8178659988596789E-2</v>
      </c>
      <c r="BF36" s="46">
        <f>'Bonds (CP)'!AW36-'Bonds (CP)'!$AW$515</f>
        <v>1.4867708309717741E-2</v>
      </c>
      <c r="BG36" s="46">
        <f>'Bonds (CP)'!AX36-'Bonds (CP)'!$AX$515</f>
        <v>-2.597675726880383E-2</v>
      </c>
    </row>
    <row r="37" spans="1:59" ht="16.5" customHeight="1">
      <c r="A37" s="24">
        <v>45246</v>
      </c>
      <c r="B37" s="16">
        <v>12.05</v>
      </c>
      <c r="C37" s="16">
        <v>11.77</v>
      </c>
      <c r="D37" s="16">
        <v>11.76</v>
      </c>
      <c r="E37" s="16">
        <v>11.89</v>
      </c>
      <c r="F37" s="16">
        <v>12.02</v>
      </c>
      <c r="G37" s="17"/>
      <c r="H37" s="26">
        <f t="shared" si="0"/>
        <v>0.9013833110218652</v>
      </c>
      <c r="I37" s="26">
        <f t="shared" si="1"/>
        <v>0.7644105152431554</v>
      </c>
      <c r="J37" s="26">
        <f t="shared" si="2"/>
        <v>0.66420350848544951</v>
      </c>
      <c r="K37" s="26">
        <f t="shared" si="3"/>
        <v>0.52380407949238506</v>
      </c>
      <c r="L37" s="26">
        <f t="shared" si="4"/>
        <v>0.39514650988370842</v>
      </c>
      <c r="M37" s="17"/>
      <c r="N37" s="17"/>
      <c r="O37" s="29">
        <f t="shared" si="5"/>
        <v>-1.7849174475681462E-4</v>
      </c>
      <c r="P37" s="29">
        <f t="shared" si="6"/>
        <v>-5.2460262880393849E-4</v>
      </c>
      <c r="Q37" s="29">
        <f t="shared" si="7"/>
        <v>2.1029542627708508E-3</v>
      </c>
      <c r="R37" s="29">
        <f t="shared" si="8"/>
        <v>3.556742875676866E-3</v>
      </c>
      <c r="S37" s="29">
        <f t="shared" si="9"/>
        <v>3.6121737776546592E-3</v>
      </c>
      <c r="T37" s="29">
        <f t="shared" si="15"/>
        <v>8.5687765425416229E-3</v>
      </c>
      <c r="U37" s="17"/>
      <c r="V37" s="30">
        <f t="shared" si="10"/>
        <v>-1.5203770997921739E-4</v>
      </c>
      <c r="W37" s="30">
        <f t="shared" si="11"/>
        <v>-4.2463649793686491E-4</v>
      </c>
      <c r="X37" s="30">
        <f t="shared" si="12"/>
        <v>2.292170515396002E-3</v>
      </c>
      <c r="Y37" s="30">
        <f t="shared" si="13"/>
        <v>3.9117657149319975E-3</v>
      </c>
      <c r="Z37" s="30">
        <f t="shared" si="14"/>
        <v>4.0058828052160983E-3</v>
      </c>
      <c r="AA37" s="17"/>
      <c r="AB37" s="17"/>
      <c r="AC37" s="17"/>
      <c r="AD37" s="17"/>
      <c r="AE37" s="17"/>
      <c r="AF37" s="17"/>
      <c r="AG37" s="17"/>
      <c r="AK37" s="24">
        <v>45246</v>
      </c>
      <c r="AL37" s="37">
        <v>0.9013833110218652</v>
      </c>
      <c r="AM37" s="37">
        <v>0.7644105152431554</v>
      </c>
      <c r="AN37" s="37">
        <v>0.66420350848544962</v>
      </c>
      <c r="AO37" s="37">
        <v>0.52380407949238494</v>
      </c>
      <c r="AP37" s="37">
        <v>0.39514650988370842</v>
      </c>
      <c r="AT37" s="46">
        <f>'Bonds (CP)'!AL37/'Bonds (CP)'!AL7-1</f>
        <v>5.4439982150826793E-3</v>
      </c>
      <c r="AU37" s="46">
        <f>'Bonds (CP)'!AM37/'Bonds (CP)'!AM7-1</f>
        <v>2.1928191234804606E-2</v>
      </c>
      <c r="AV37" s="46">
        <f>'Bonds (CP)'!AN37/'Bonds (CP)'!AN7-1</f>
        <v>2.4598282762269941E-2</v>
      </c>
      <c r="AW37" s="46">
        <f>'Bonds (CP)'!AO37/'Bonds (CP)'!AO7-1</f>
        <v>8.5514340540953082E-3</v>
      </c>
      <c r="AX37" s="46">
        <f>'Bonds (CP)'!AP37/'Bonds (CP)'!AP7-1</f>
        <v>-2.2534019491502688E-2</v>
      </c>
      <c r="AY37" s="46">
        <f>SUM(AT37:AX37)</f>
        <v>3.7987886774749846E-2</v>
      </c>
      <c r="BC37" s="46">
        <f>'Bonds (CP)'!AT37-'Bonds (CP)'!$AT$515</f>
        <v>6.0532151181533489E-3</v>
      </c>
      <c r="BD37" s="46">
        <f>'Bonds (CP)'!AU37-'Bonds (CP)'!$AU$515</f>
        <v>2.3768286764055256E-2</v>
      </c>
      <c r="BE37" s="46">
        <f>'Bonds (CP)'!AV37-'Bonds (CP)'!$AV$515</f>
        <v>2.8191792066747913E-2</v>
      </c>
      <c r="BF37" s="46">
        <f>'Bonds (CP)'!AW37-'Bonds (CP)'!$AW$515</f>
        <v>1.5590191483430892E-2</v>
      </c>
      <c r="BG37" s="46">
        <f>'Bonds (CP)'!AX37-'Bonds (CP)'!$AX$515</f>
        <v>-1.4394238876544842E-2</v>
      </c>
    </row>
    <row r="38" spans="1:59" ht="16.5" customHeight="1">
      <c r="A38" s="24">
        <v>45247</v>
      </c>
      <c r="B38" s="16">
        <v>11.9</v>
      </c>
      <c r="C38" s="16">
        <v>11.76</v>
      </c>
      <c r="D38" s="16">
        <v>11.75</v>
      </c>
      <c r="E38" s="16">
        <v>11.8</v>
      </c>
      <c r="F38" s="16">
        <v>11.76</v>
      </c>
      <c r="G38" s="17"/>
      <c r="H38" s="26">
        <f t="shared" si="0"/>
        <v>0.90259159964253799</v>
      </c>
      <c r="I38" s="26">
        <f t="shared" si="1"/>
        <v>0.76461109073829936</v>
      </c>
      <c r="J38" s="26">
        <f t="shared" si="2"/>
        <v>0.66448272022188948</v>
      </c>
      <c r="K38" s="26">
        <f t="shared" si="3"/>
        <v>0.52716702991577213</v>
      </c>
      <c r="L38" s="26">
        <f t="shared" si="4"/>
        <v>0.40462849749758728</v>
      </c>
      <c r="M38" s="17"/>
      <c r="N38" s="17"/>
      <c r="O38" s="29">
        <f t="shared" si="5"/>
        <v>1.3404825737266535E-3</v>
      </c>
      <c r="P38" s="29">
        <f t="shared" si="6"/>
        <v>2.6239238098413331E-4</v>
      </c>
      <c r="Q38" s="29">
        <f t="shared" si="7"/>
        <v>4.2037076419032537E-4</v>
      </c>
      <c r="R38" s="29">
        <f t="shared" si="8"/>
        <v>6.4202448110868282E-3</v>
      </c>
      <c r="S38" s="29">
        <f t="shared" si="9"/>
        <v>2.399613150238733E-2</v>
      </c>
      <c r="T38" s="29">
        <f t="shared" si="15"/>
        <v>3.243962203237527E-2</v>
      </c>
      <c r="U38" s="17"/>
      <c r="V38" s="30">
        <f t="shared" si="10"/>
        <v>1.3669366085042507E-3</v>
      </c>
      <c r="W38" s="30">
        <f t="shared" si="11"/>
        <v>3.6235851185120689E-4</v>
      </c>
      <c r="X38" s="30">
        <f t="shared" si="12"/>
        <v>6.0958701681547661E-4</v>
      </c>
      <c r="Y38" s="30">
        <f t="shared" si="13"/>
        <v>6.7752676503419597E-3</v>
      </c>
      <c r="Z38" s="30">
        <f t="shared" si="14"/>
        <v>2.4389840529948768E-2</v>
      </c>
      <c r="AA38" s="17"/>
      <c r="AB38" s="17"/>
      <c r="AC38" s="17"/>
      <c r="AD38" s="17"/>
      <c r="AE38" s="17"/>
      <c r="AF38" s="17"/>
      <c r="AG38" s="17"/>
      <c r="AK38" s="24">
        <v>45247</v>
      </c>
      <c r="AL38" s="37">
        <v>0.90259159964253799</v>
      </c>
      <c r="AM38" s="37">
        <v>0.76461109073829936</v>
      </c>
      <c r="AN38" s="37">
        <v>0.6644827202218897</v>
      </c>
      <c r="AO38" s="37">
        <v>0.52716702991577225</v>
      </c>
      <c r="AP38" s="37">
        <v>0.40462849749758728</v>
      </c>
      <c r="AT38" s="46">
        <f>'Bonds (CP)'!AL38/'Bonds (CP)'!AL8-1</f>
        <v>6.9705093833778431E-3</v>
      </c>
      <c r="AU38" s="46">
        <f>'Bonds (CP)'!AM38/'Bonds (CP)'!AM8-1</f>
        <v>2.1664191236219876E-2</v>
      </c>
      <c r="AV38" s="46">
        <f>'Bonds (CP)'!AN38/'Bonds (CP)'!AN8-1</f>
        <v>2.5457211162607241E-2</v>
      </c>
      <c r="AW38" s="46">
        <f>'Bonds (CP)'!AO38/'Bonds (CP)'!AO8-1</f>
        <v>1.7907061849017802E-2</v>
      </c>
      <c r="AX38" s="46">
        <f>'Bonds (CP)'!AP38/'Bonds (CP)'!AP8-1</f>
        <v>3.6862940634192487E-3</v>
      </c>
      <c r="AY38" s="46">
        <f>SUM(AT38:AX38)</f>
        <v>7.5685267694642011E-2</v>
      </c>
      <c r="BC38" s="46">
        <f>'Bonds (CP)'!AT38-'Bonds (CP)'!$AT$515</f>
        <v>7.5797262864485127E-3</v>
      </c>
      <c r="BD38" s="46">
        <f>'Bonds (CP)'!AU38-'Bonds (CP)'!$AU$515</f>
        <v>2.3504286765470526E-2</v>
      </c>
      <c r="BE38" s="46">
        <f>'Bonds (CP)'!AV38-'Bonds (CP)'!$AV$515</f>
        <v>2.9050720467085213E-2</v>
      </c>
      <c r="BF38" s="46">
        <f>'Bonds (CP)'!AW38-'Bonds (CP)'!$AW$515</f>
        <v>2.4945819278353387E-2</v>
      </c>
      <c r="BG38" s="46">
        <f>'Bonds (CP)'!AX38-'Bonds (CP)'!$AX$515</f>
        <v>1.1826074678377095E-2</v>
      </c>
    </row>
    <row r="39" spans="1:59" ht="16.5" customHeight="1">
      <c r="A39" s="24">
        <v>45250</v>
      </c>
      <c r="B39" s="16">
        <v>11.9</v>
      </c>
      <c r="C39" s="16">
        <v>11.75</v>
      </c>
      <c r="D39" s="16">
        <v>11.68</v>
      </c>
      <c r="E39" s="16">
        <v>11.78</v>
      </c>
      <c r="F39" s="16">
        <v>11.77</v>
      </c>
      <c r="G39" s="17"/>
      <c r="H39" s="26">
        <f t="shared" si="0"/>
        <v>0.90259159964253799</v>
      </c>
      <c r="I39" s="26">
        <f t="shared" si="1"/>
        <v>0.76481173749118336</v>
      </c>
      <c r="J39" s="26">
        <f t="shared" si="2"/>
        <v>0.66644132066207484</v>
      </c>
      <c r="K39" s="26">
        <f t="shared" si="3"/>
        <v>0.52791810412514373</v>
      </c>
      <c r="L39" s="26">
        <f t="shared" si="4"/>
        <v>0.40425602298521468</v>
      </c>
      <c r="M39" s="17"/>
      <c r="N39" s="17"/>
      <c r="O39" s="29">
        <f t="shared" si="5"/>
        <v>0</v>
      </c>
      <c r="P39" s="29">
        <f t="shared" si="6"/>
        <v>2.6241674403415516E-4</v>
      </c>
      <c r="Q39" s="29">
        <f t="shared" si="7"/>
        <v>2.947556618976277E-3</v>
      </c>
      <c r="R39" s="29">
        <f t="shared" si="8"/>
        <v>1.4247366901749547E-3</v>
      </c>
      <c r="S39" s="29">
        <f t="shared" si="9"/>
        <v>-9.2053455126406281E-4</v>
      </c>
      <c r="T39" s="29">
        <f t="shared" si="15"/>
        <v>3.7141755019213241E-3</v>
      </c>
      <c r="U39" s="17"/>
      <c r="V39" s="30">
        <f t="shared" si="10"/>
        <v>2.6454034777597226E-5</v>
      </c>
      <c r="W39" s="30">
        <f t="shared" si="11"/>
        <v>3.6238287490122874E-4</v>
      </c>
      <c r="X39" s="30">
        <f t="shared" si="12"/>
        <v>3.1367728716014281E-3</v>
      </c>
      <c r="Y39" s="30">
        <f t="shared" si="13"/>
        <v>1.7797595294300867E-3</v>
      </c>
      <c r="Z39" s="30">
        <f t="shared" si="14"/>
        <v>-5.2682552370262356E-4</v>
      </c>
      <c r="AA39" s="17"/>
      <c r="AB39" s="17"/>
      <c r="AC39" s="17"/>
      <c r="AD39" s="17"/>
      <c r="AE39" s="17"/>
      <c r="AF39" s="17"/>
      <c r="AG39" s="17"/>
      <c r="AK39" s="24">
        <v>45250</v>
      </c>
      <c r="AL39" s="37">
        <v>0.90259159964253799</v>
      </c>
      <c r="AM39" s="37">
        <v>0.76481173749118347</v>
      </c>
      <c r="AN39" s="37">
        <v>0.66644132066207473</v>
      </c>
      <c r="AO39" s="37">
        <v>0.52791810412514373</v>
      </c>
      <c r="AP39" s="37">
        <v>0.40425602298521462</v>
      </c>
      <c r="AT39" s="46">
        <f>'Bonds (CP)'!AL39/'Bonds (CP)'!AL9-1</f>
        <v>7.238605898123307E-3</v>
      </c>
      <c r="AU39" s="46">
        <f>'Bonds (CP)'!AM39/'Bonds (CP)'!AM9-1</f>
        <v>2.2464578840723393E-2</v>
      </c>
      <c r="AV39" s="46">
        <f>'Bonds (CP)'!AN39/'Bonds (CP)'!AN9-1</f>
        <v>2.8050324921069958E-2</v>
      </c>
      <c r="AW39" s="46">
        <f>'Bonds (CP)'!AO39/'Bonds (CP)'!AO9-1</f>
        <v>2.2247761956929013E-2</v>
      </c>
      <c r="AX39" s="46">
        <f>'Bonds (CP)'!AP39/'Bonds (CP)'!AP9-1</f>
        <v>1.7513808444289847E-2</v>
      </c>
      <c r="AY39" s="46">
        <f>SUM(AT39:AX39)</f>
        <v>9.7515080061135517E-2</v>
      </c>
      <c r="BC39" s="46">
        <f>'Bonds (CP)'!AT39-'Bonds (CP)'!$AT$515</f>
        <v>7.8478228011939766E-3</v>
      </c>
      <c r="BD39" s="46">
        <f>'Bonds (CP)'!AU39-'Bonds (CP)'!$AU$515</f>
        <v>2.4304674369974043E-2</v>
      </c>
      <c r="BE39" s="46">
        <f>'Bonds (CP)'!AV39-'Bonds (CP)'!$AV$515</f>
        <v>3.164383422554793E-2</v>
      </c>
      <c r="BF39" s="46">
        <f>'Bonds (CP)'!AW39-'Bonds (CP)'!$AW$515</f>
        <v>2.9286519386264597E-2</v>
      </c>
      <c r="BG39" s="46">
        <f>'Bonds (CP)'!AX39-'Bonds (CP)'!$AX$515</f>
        <v>2.5653589059247695E-2</v>
      </c>
    </row>
    <row r="40" spans="1:59" ht="16.5" customHeight="1">
      <c r="A40" s="24">
        <v>45251</v>
      </c>
      <c r="B40" s="16">
        <v>11.76</v>
      </c>
      <c r="C40" s="16">
        <v>11.63</v>
      </c>
      <c r="D40" s="16">
        <v>11.67</v>
      </c>
      <c r="E40" s="16">
        <v>11.82</v>
      </c>
      <c r="F40" s="16">
        <v>11.8</v>
      </c>
      <c r="G40" s="17"/>
      <c r="H40" s="26">
        <f t="shared" si="0"/>
        <v>0.90372226198997863</v>
      </c>
      <c r="I40" s="26">
        <f t="shared" si="1"/>
        <v>0.7672250682102012</v>
      </c>
      <c r="J40" s="26">
        <f t="shared" si="2"/>
        <v>0.66672171014724668</v>
      </c>
      <c r="K40" s="26">
        <f t="shared" si="3"/>
        <v>0.52641732332345215</v>
      </c>
      <c r="L40" s="26">
        <f t="shared" si="4"/>
        <v>0.40314239607621888</v>
      </c>
      <c r="M40" s="17"/>
      <c r="N40" s="17"/>
      <c r="O40" s="29">
        <f t="shared" si="5"/>
        <v>1.2526843235505236E-3</v>
      </c>
      <c r="P40" s="29">
        <f t="shared" si="6"/>
        <v>3.1554572200138686E-3</v>
      </c>
      <c r="Q40" s="29">
        <f t="shared" si="7"/>
        <v>4.2072644129165226E-4</v>
      </c>
      <c r="R40" s="29">
        <f t="shared" si="8"/>
        <v>-2.8428288212972719E-3</v>
      </c>
      <c r="S40" s="29">
        <f t="shared" si="9"/>
        <v>-2.7547565049798051E-3</v>
      </c>
      <c r="T40" s="29">
        <f t="shared" si="15"/>
        <v>-7.6871734142103243E-4</v>
      </c>
      <c r="U40" s="17"/>
      <c r="V40" s="30">
        <f t="shared" si="10"/>
        <v>1.2791383583281208E-3</v>
      </c>
      <c r="W40" s="30">
        <f t="shared" si="11"/>
        <v>3.2554233508809423E-3</v>
      </c>
      <c r="X40" s="30">
        <f t="shared" si="12"/>
        <v>6.099426939168035E-4</v>
      </c>
      <c r="Y40" s="30">
        <f t="shared" si="13"/>
        <v>-2.4878059820421399E-3</v>
      </c>
      <c r="Z40" s="30">
        <f t="shared" si="14"/>
        <v>-2.3610474774183659E-3</v>
      </c>
      <c r="AA40" s="17"/>
      <c r="AB40" s="17"/>
      <c r="AC40" s="17"/>
      <c r="AD40" s="17"/>
      <c r="AE40" s="17"/>
      <c r="AF40" s="17"/>
      <c r="AG40" s="17"/>
      <c r="AK40" s="24">
        <v>45251</v>
      </c>
      <c r="AL40" s="37">
        <v>0.90372226198997863</v>
      </c>
      <c r="AM40" s="37">
        <v>0.7672250682102012</v>
      </c>
      <c r="AN40" s="37">
        <v>0.66672171014724679</v>
      </c>
      <c r="AO40" s="37">
        <v>0.52641732332345215</v>
      </c>
      <c r="AP40" s="37">
        <v>0.40314239607621888</v>
      </c>
      <c r="AT40" s="46">
        <f>'Bonds (CP)'!AL40/'Bonds (CP)'!AL10-1</f>
        <v>7.6950608446670898E-3</v>
      </c>
      <c r="AU40" s="46">
        <f>'Bonds (CP)'!AM40/'Bonds (CP)'!AM10-1</f>
        <v>2.5690922078234646E-2</v>
      </c>
      <c r="AV40" s="46">
        <f>'Bonds (CP)'!AN40/'Bonds (CP)'!AN10-1</f>
        <v>3.1493292696695319E-2</v>
      </c>
      <c r="AW40" s="46">
        <f>'Bonds (CP)'!AO40/'Bonds (CP)'!AO10-1</f>
        <v>2.367601288612331E-2</v>
      </c>
      <c r="AX40" s="46">
        <f>'Bonds (CP)'!AP40/'Bonds (CP)'!AP10-1</f>
        <v>1.1950171611155191E-2</v>
      </c>
      <c r="AY40" s="46">
        <f>SUM(AT40:AX40)</f>
        <v>0.10050546011687556</v>
      </c>
      <c r="BC40" s="46">
        <f>'Bonds (CP)'!AT40-'Bonds (CP)'!$AT$515</f>
        <v>8.3042777477377594E-3</v>
      </c>
      <c r="BD40" s="46">
        <f>'Bonds (CP)'!AU40-'Bonds (CP)'!$AU$515</f>
        <v>2.7531017607485296E-2</v>
      </c>
      <c r="BE40" s="46">
        <f>'Bonds (CP)'!AV40-'Bonds (CP)'!$AV$515</f>
        <v>3.5086802001173291E-2</v>
      </c>
      <c r="BF40" s="46">
        <f>'Bonds (CP)'!AW40-'Bonds (CP)'!$AW$515</f>
        <v>3.0714770315458894E-2</v>
      </c>
      <c r="BG40" s="46">
        <f>'Bonds (CP)'!AX40-'Bonds (CP)'!$AX$515</f>
        <v>2.0089952226113039E-2</v>
      </c>
    </row>
    <row r="41" spans="1:59" ht="16.5" customHeight="1">
      <c r="A41" s="24">
        <v>45252</v>
      </c>
      <c r="B41" s="16">
        <v>11.64</v>
      </c>
      <c r="C41" s="16">
        <v>11.53</v>
      </c>
      <c r="D41" s="16">
        <v>11.57</v>
      </c>
      <c r="E41" s="16">
        <v>11.72</v>
      </c>
      <c r="F41" s="16">
        <v>11.71</v>
      </c>
      <c r="G41" s="17"/>
      <c r="H41" s="26">
        <f t="shared" si="0"/>
        <v>0.90469365818702974</v>
      </c>
      <c r="I41" s="26">
        <f t="shared" si="1"/>
        <v>0.76924405874304658</v>
      </c>
      <c r="J41" s="26">
        <f t="shared" si="2"/>
        <v>0.66953373979329944</v>
      </c>
      <c r="K41" s="26">
        <f t="shared" si="3"/>
        <v>0.53017956081209694</v>
      </c>
      <c r="L41" s="26">
        <f t="shared" si="4"/>
        <v>0.40650042519592083</v>
      </c>
      <c r="M41" s="17"/>
      <c r="N41" s="17"/>
      <c r="O41" s="29">
        <f t="shared" si="5"/>
        <v>1.074883554281536E-3</v>
      </c>
      <c r="P41" s="29">
        <f t="shared" si="6"/>
        <v>2.6315492239523675E-3</v>
      </c>
      <c r="Q41" s="29">
        <f t="shared" si="7"/>
        <v>4.2176962340580992E-3</v>
      </c>
      <c r="R41" s="29">
        <f t="shared" si="8"/>
        <v>7.1468724944165896E-3</v>
      </c>
      <c r="S41" s="29">
        <f t="shared" si="9"/>
        <v>8.3296352663118078E-3</v>
      </c>
      <c r="T41" s="29">
        <f t="shared" si="15"/>
        <v>2.34006367730204E-2</v>
      </c>
      <c r="U41" s="17"/>
      <c r="V41" s="30">
        <f t="shared" si="10"/>
        <v>1.1013375890591333E-3</v>
      </c>
      <c r="W41" s="30">
        <f t="shared" si="11"/>
        <v>2.7315153548194411E-3</v>
      </c>
      <c r="X41" s="30">
        <f t="shared" si="12"/>
        <v>4.4069124866832508E-3</v>
      </c>
      <c r="Y41" s="30">
        <f t="shared" si="13"/>
        <v>7.5018953336717211E-3</v>
      </c>
      <c r="Z41" s="30">
        <f t="shared" si="14"/>
        <v>8.7233442938732478E-3</v>
      </c>
      <c r="AA41" s="17"/>
      <c r="AB41" s="17"/>
      <c r="AC41" s="17"/>
      <c r="AD41" s="17"/>
      <c r="AE41" s="17"/>
      <c r="AF41" s="17"/>
      <c r="AG41" s="17"/>
      <c r="AK41" s="24">
        <v>45252</v>
      </c>
      <c r="AL41" s="37">
        <v>0.90469365818702974</v>
      </c>
      <c r="AM41" s="37">
        <v>0.76924405874304658</v>
      </c>
      <c r="AN41" s="37">
        <v>0.66953373979329933</v>
      </c>
      <c r="AO41" s="37">
        <v>0.53017956081209694</v>
      </c>
      <c r="AP41" s="37">
        <v>0.40650042519592083</v>
      </c>
      <c r="AT41" s="46">
        <f>'Bonds (CP)'!AL41/'Bonds (CP)'!AL11-1</f>
        <v>8.5094948047295116E-3</v>
      </c>
      <c r="AU41" s="46">
        <f>'Bonds (CP)'!AM41/'Bonds (CP)'!AM11-1</f>
        <v>2.3311324919447207E-2</v>
      </c>
      <c r="AV41" s="46">
        <f>'Bonds (CP)'!AN41/'Bonds (CP)'!AN11-1</f>
        <v>2.9373751037982121E-2</v>
      </c>
      <c r="AW41" s="46">
        <f>'Bonds (CP)'!AO41/'Bonds (CP)'!AO11-1</f>
        <v>2.8807784395825209E-2</v>
      </c>
      <c r="AX41" s="46">
        <f>'Bonds (CP)'!AP41/'Bonds (CP)'!AP11-1</f>
        <v>3.6167186258613926E-2</v>
      </c>
      <c r="AY41" s="46">
        <f>SUM(AT41:AX41)</f>
        <v>0.12616954141659797</v>
      </c>
      <c r="BC41" s="46">
        <f>'Bonds (CP)'!AT41-'Bonds (CP)'!$AT$515</f>
        <v>9.1187117078001811E-3</v>
      </c>
      <c r="BD41" s="46">
        <f>'Bonds (CP)'!AU41-'Bonds (CP)'!$AU$515</f>
        <v>2.5151420448697857E-2</v>
      </c>
      <c r="BE41" s="46">
        <f>'Bonds (CP)'!AV41-'Bonds (CP)'!$AV$515</f>
        <v>3.2967260342460093E-2</v>
      </c>
      <c r="BF41" s="46">
        <f>'Bonds (CP)'!AW41-'Bonds (CP)'!$AW$515</f>
        <v>3.5846541825160796E-2</v>
      </c>
      <c r="BG41" s="46">
        <f>'Bonds (CP)'!AX41-'Bonds (CP)'!$AX$515</f>
        <v>4.4306966873571774E-2</v>
      </c>
    </row>
    <row r="42" spans="1:59" ht="16.5" customHeight="1">
      <c r="A42" s="24">
        <v>45253</v>
      </c>
      <c r="B42" s="16">
        <v>11.51</v>
      </c>
      <c r="C42" s="16">
        <v>11.52</v>
      </c>
      <c r="D42" s="16">
        <v>11.61</v>
      </c>
      <c r="E42" s="16">
        <v>11.72</v>
      </c>
      <c r="F42" s="16">
        <v>11.74</v>
      </c>
      <c r="G42" s="17"/>
      <c r="H42" s="26">
        <f t="shared" si="0"/>
        <v>0.90574836337548204</v>
      </c>
      <c r="I42" s="26">
        <f t="shared" si="1"/>
        <v>0.76944635322654409</v>
      </c>
      <c r="J42" s="26">
        <f t="shared" si="2"/>
        <v>0.66840715049862187</v>
      </c>
      <c r="K42" s="26">
        <f t="shared" si="3"/>
        <v>0.53017956081209694</v>
      </c>
      <c r="L42" s="26">
        <f t="shared" si="4"/>
        <v>0.40537535329563368</v>
      </c>
      <c r="M42" s="17"/>
      <c r="N42" s="17"/>
      <c r="O42" s="29">
        <f t="shared" si="5"/>
        <v>1.1658147251367712E-3</v>
      </c>
      <c r="P42" s="29">
        <f t="shared" si="6"/>
        <v>2.6297828523769162E-4</v>
      </c>
      <c r="Q42" s="29">
        <f t="shared" si="7"/>
        <v>-1.6826475317366363E-3</v>
      </c>
      <c r="R42" s="29">
        <f t="shared" si="8"/>
        <v>0</v>
      </c>
      <c r="S42" s="29">
        <f t="shared" si="9"/>
        <v>-2.7677016567569934E-3</v>
      </c>
      <c r="T42" s="29">
        <f t="shared" si="15"/>
        <v>-3.0215561781191669E-3</v>
      </c>
      <c r="U42" s="17"/>
      <c r="V42" s="30">
        <f t="shared" si="10"/>
        <v>1.1922687599143684E-3</v>
      </c>
      <c r="W42" s="30">
        <f t="shared" si="11"/>
        <v>3.629444161047652E-4</v>
      </c>
      <c r="X42" s="30">
        <f t="shared" si="12"/>
        <v>-1.4934312791114852E-3</v>
      </c>
      <c r="Y42" s="30">
        <f t="shared" si="13"/>
        <v>3.5502283925513184E-4</v>
      </c>
      <c r="Z42" s="30">
        <f t="shared" si="14"/>
        <v>-2.3739926291955543E-3</v>
      </c>
      <c r="AA42" s="17"/>
      <c r="AB42" s="17"/>
      <c r="AC42" s="17"/>
      <c r="AD42" s="17"/>
      <c r="AE42" s="17"/>
      <c r="AF42" s="17"/>
      <c r="AG42" s="17"/>
      <c r="AK42" s="24">
        <v>45253</v>
      </c>
      <c r="AL42" s="37">
        <v>0.90574836337548204</v>
      </c>
      <c r="AM42" s="37">
        <v>0.76944635322654409</v>
      </c>
      <c r="AN42" s="37">
        <v>0.66840715049862198</v>
      </c>
      <c r="AO42" s="37">
        <v>0.53017956081209694</v>
      </c>
      <c r="AP42" s="37">
        <v>0.40537535329563368</v>
      </c>
      <c r="AT42" s="46">
        <f>'Bonds (CP)'!AL42/'Bonds (CP)'!AL12-1</f>
        <v>9.5058739126534508E-3</v>
      </c>
      <c r="AU42" s="46">
        <f>'Bonds (CP)'!AM42/'Bonds (CP)'!AM12-1</f>
        <v>2.1179743399049045E-2</v>
      </c>
      <c r="AV42" s="46">
        <f>'Bonds (CP)'!AN42/'Bonds (CP)'!AN12-1</f>
        <v>2.4209143294443569E-2</v>
      </c>
      <c r="AW42" s="46">
        <f>'Bonds (CP)'!AO42/'Bonds (CP)'!AO12-1</f>
        <v>2.2274752323319991E-2</v>
      </c>
      <c r="AX42" s="46">
        <f>'Bonds (CP)'!AP42/'Bonds (CP)'!AP12-1</f>
        <v>2.8665292128382314E-2</v>
      </c>
      <c r="AY42" s="46">
        <f>SUM(AT42:AX42)</f>
        <v>0.10583480505784837</v>
      </c>
      <c r="BC42" s="46">
        <f>'Bonds (CP)'!AT42-'Bonds (CP)'!$AT$515</f>
        <v>1.011509081572412E-2</v>
      </c>
      <c r="BD42" s="46">
        <f>'Bonds (CP)'!AU42-'Bonds (CP)'!$AU$515</f>
        <v>2.3019838928299695E-2</v>
      </c>
      <c r="BE42" s="46">
        <f>'Bonds (CP)'!AV42-'Bonds (CP)'!$AV$515</f>
        <v>2.7802652598921541E-2</v>
      </c>
      <c r="BF42" s="46">
        <f>'Bonds (CP)'!AW42-'Bonds (CP)'!$AW$515</f>
        <v>2.9313509752655575E-2</v>
      </c>
      <c r="BG42" s="46">
        <f>'Bonds (CP)'!AX42-'Bonds (CP)'!$AX$515</f>
        <v>3.6805072743340161E-2</v>
      </c>
    </row>
    <row r="43" spans="1:59" ht="16.5" customHeight="1">
      <c r="A43" s="24">
        <v>45254</v>
      </c>
      <c r="B43" s="16">
        <v>11.54</v>
      </c>
      <c r="C43" s="16">
        <v>11.57</v>
      </c>
      <c r="D43" s="16">
        <v>11.64</v>
      </c>
      <c r="E43" s="16">
        <v>11.72</v>
      </c>
      <c r="F43" s="16">
        <v>11.74</v>
      </c>
      <c r="G43" s="17"/>
      <c r="H43" s="26">
        <f t="shared" si="0"/>
        <v>0.9055047516585979</v>
      </c>
      <c r="I43" s="26">
        <f t="shared" si="1"/>
        <v>0.76843560041503611</v>
      </c>
      <c r="J43" s="26">
        <f t="shared" si="2"/>
        <v>0.6675637647495396</v>
      </c>
      <c r="K43" s="26">
        <f t="shared" si="3"/>
        <v>0.53017956081209694</v>
      </c>
      <c r="L43" s="26">
        <f t="shared" si="4"/>
        <v>0.40537535329563368</v>
      </c>
      <c r="M43" s="17"/>
      <c r="N43" s="17"/>
      <c r="O43" s="29">
        <f t="shared" si="5"/>
        <v>-2.6896180742330689E-4</v>
      </c>
      <c r="P43" s="29">
        <f t="shared" si="6"/>
        <v>-1.3136105035387313E-3</v>
      </c>
      <c r="Q43" s="29">
        <f t="shared" si="7"/>
        <v>-1.2617844504702047E-3</v>
      </c>
      <c r="R43" s="29">
        <f t="shared" si="8"/>
        <v>0</v>
      </c>
      <c r="S43" s="29">
        <f t="shared" si="9"/>
        <v>0</v>
      </c>
      <c r="T43" s="29">
        <f t="shared" si="15"/>
        <v>-2.8443567614322429E-3</v>
      </c>
      <c r="U43" s="17"/>
      <c r="V43" s="30">
        <f t="shared" si="10"/>
        <v>-2.4250777264570966E-4</v>
      </c>
      <c r="W43" s="30">
        <f t="shared" si="11"/>
        <v>-1.2136443726716577E-3</v>
      </c>
      <c r="X43" s="30">
        <f t="shared" si="12"/>
        <v>-1.0725681978450536E-3</v>
      </c>
      <c r="Y43" s="30">
        <f t="shared" si="13"/>
        <v>3.5502283925513184E-4</v>
      </c>
      <c r="Z43" s="30">
        <f t="shared" si="14"/>
        <v>3.9370902756143925E-4</v>
      </c>
      <c r="AA43" s="17"/>
      <c r="AB43" s="17"/>
      <c r="AC43" s="17"/>
      <c r="AD43" s="17"/>
      <c r="AE43" s="17"/>
      <c r="AF43" s="17"/>
      <c r="AG43" s="17"/>
      <c r="AK43" s="24">
        <v>45254</v>
      </c>
      <c r="AL43" s="37">
        <v>0.9055047516585979</v>
      </c>
      <c r="AM43" s="37">
        <v>0.76843560041503611</v>
      </c>
      <c r="AN43" s="37">
        <v>0.6675637647495396</v>
      </c>
      <c r="AO43" s="37">
        <v>0.53017956081209694</v>
      </c>
      <c r="AP43" s="37">
        <v>0.40537535329563368</v>
      </c>
      <c r="AT43" s="46">
        <f>'Bonds (CP)'!AL43/'Bonds (CP)'!AL13-1</f>
        <v>8.6964317733548846E-3</v>
      </c>
      <c r="AU43" s="46">
        <f>'Bonds (CP)'!AM43/'Bonds (CP)'!AM13-1</f>
        <v>1.8507917249963812E-2</v>
      </c>
      <c r="AV43" s="46">
        <f>'Bonds (CP)'!AN43/'Bonds (CP)'!AN13-1</f>
        <v>2.1633446461275074E-2</v>
      </c>
      <c r="AW43" s="46">
        <f>'Bonds (CP)'!AO43/'Bonds (CP)'!AO13-1</f>
        <v>2.2999171671300944E-2</v>
      </c>
      <c r="AX43" s="46">
        <f>'Bonds (CP)'!AP43/'Bonds (CP)'!AP13-1</f>
        <v>2.7738814693614611E-2</v>
      </c>
      <c r="AY43" s="46">
        <f>SUM(AT43:AX43)</f>
        <v>9.9575781849509326E-2</v>
      </c>
      <c r="BC43" s="46">
        <f>'Bonds (CP)'!AT43-'Bonds (CP)'!$AT$515</f>
        <v>9.3056486764255542E-3</v>
      </c>
      <c r="BD43" s="46">
        <f>'Bonds (CP)'!AU43-'Bonds (CP)'!$AU$515</f>
        <v>2.0348012779214462E-2</v>
      </c>
      <c r="BE43" s="46">
        <f>'Bonds (CP)'!AV43-'Bonds (CP)'!$AV$515</f>
        <v>2.5226955765753047E-2</v>
      </c>
      <c r="BF43" s="46">
        <f>'Bonds (CP)'!AW43-'Bonds (CP)'!$AW$515</f>
        <v>3.0037929100636528E-2</v>
      </c>
      <c r="BG43" s="46">
        <f>'Bonds (CP)'!AX43-'Bonds (CP)'!$AX$515</f>
        <v>3.5878595308572458E-2</v>
      </c>
    </row>
    <row r="44" spans="1:59" ht="16.5" customHeight="1">
      <c r="A44" s="24">
        <v>45257</v>
      </c>
      <c r="B44" s="16">
        <v>11.55</v>
      </c>
      <c r="C44" s="16">
        <v>11.54</v>
      </c>
      <c r="D44" s="16">
        <v>11.61</v>
      </c>
      <c r="E44" s="16">
        <v>11.74</v>
      </c>
      <c r="F44" s="16">
        <v>11.77</v>
      </c>
      <c r="G44" s="17"/>
      <c r="H44" s="26">
        <f t="shared" si="0"/>
        <v>0.90542357687135822</v>
      </c>
      <c r="I44" s="26">
        <f t="shared" si="1"/>
        <v>0.76904183625228362</v>
      </c>
      <c r="J44" s="26">
        <f t="shared" si="2"/>
        <v>0.66840715049862187</v>
      </c>
      <c r="K44" s="26">
        <f t="shared" si="3"/>
        <v>0.52942436673119031</v>
      </c>
      <c r="L44" s="26">
        <f t="shared" si="4"/>
        <v>0.40425602298521468</v>
      </c>
      <c r="M44" s="17"/>
      <c r="N44" s="17"/>
      <c r="O44" s="29">
        <f t="shared" si="5"/>
        <v>-8.964589870008588E-5</v>
      </c>
      <c r="P44" s="29">
        <f t="shared" si="6"/>
        <v>7.8892211256231803E-4</v>
      </c>
      <c r="Q44" s="29">
        <f t="shared" si="7"/>
        <v>1.2633785618947346E-3</v>
      </c>
      <c r="R44" s="29">
        <f t="shared" si="8"/>
        <v>-1.4244119100892405E-3</v>
      </c>
      <c r="S44" s="29">
        <f t="shared" si="9"/>
        <v>-2.7612194508596088E-3</v>
      </c>
      <c r="T44" s="29">
        <f t="shared" si="15"/>
        <v>-2.2229765851918826E-3</v>
      </c>
      <c r="U44" s="17"/>
      <c r="V44" s="30">
        <f t="shared" si="10"/>
        <v>-6.3191863922488654E-5</v>
      </c>
      <c r="W44" s="30">
        <f t="shared" si="11"/>
        <v>8.8888824342939167E-4</v>
      </c>
      <c r="X44" s="30">
        <f t="shared" si="12"/>
        <v>1.4525948145198858E-3</v>
      </c>
      <c r="Y44" s="30">
        <f t="shared" si="13"/>
        <v>-1.0693890708341086E-3</v>
      </c>
      <c r="Z44" s="30">
        <f t="shared" si="14"/>
        <v>-2.3675104232981697E-3</v>
      </c>
      <c r="AA44" s="17"/>
      <c r="AB44" s="17"/>
      <c r="AC44" s="17"/>
      <c r="AD44" s="17"/>
      <c r="AE44" s="17"/>
      <c r="AF44" s="17"/>
      <c r="AG44" s="17"/>
      <c r="AK44" s="24">
        <v>45257</v>
      </c>
      <c r="AL44" s="37">
        <v>0.90542357687135822</v>
      </c>
      <c r="AM44" s="37">
        <v>0.76904183625228362</v>
      </c>
      <c r="AN44" s="37">
        <v>0.66840715049862198</v>
      </c>
      <c r="AO44" s="37">
        <v>0.5294243667311902</v>
      </c>
      <c r="AP44" s="37">
        <v>0.40425602298521462</v>
      </c>
      <c r="AT44" s="46">
        <f>'Bonds (CP)'!AL44/'Bonds (CP)'!AL14-1</f>
        <v>6.9027341999103875E-3</v>
      </c>
      <c r="AU44" s="46">
        <f>'Bonds (CP)'!AM44/'Bonds (CP)'!AM14-1</f>
        <v>1.9577639507097677E-2</v>
      </c>
      <c r="AV44" s="46">
        <f>'Bonds (CP)'!AN44/'Bonds (CP)'!AN14-1</f>
        <v>2.4209143294443569E-2</v>
      </c>
      <c r="AW44" s="46">
        <f>'Bonds (CP)'!AO44/'Bonds (CP)'!AO14-1</f>
        <v>2.4439226058764696E-2</v>
      </c>
      <c r="AX44" s="46">
        <f>'Bonds (CP)'!AP44/'Bonds (CP)'!AP14-1</f>
        <v>2.3977197521440452E-2</v>
      </c>
      <c r="AY44" s="46">
        <f>SUM(AT44:AX44)</f>
        <v>9.9105940581656782E-2</v>
      </c>
      <c r="BC44" s="46">
        <f>'Bonds (CP)'!AT44-'Bonds (CP)'!$AT$515</f>
        <v>7.5119511029810571E-3</v>
      </c>
      <c r="BD44" s="46">
        <f>'Bonds (CP)'!AU44-'Bonds (CP)'!$AU$515</f>
        <v>2.1417735036348327E-2</v>
      </c>
      <c r="BE44" s="46">
        <f>'Bonds (CP)'!AV44-'Bonds (CP)'!$AV$515</f>
        <v>2.7802652598921541E-2</v>
      </c>
      <c r="BF44" s="46">
        <f>'Bonds (CP)'!AW44-'Bonds (CP)'!$AW$515</f>
        <v>3.1477983488100283E-2</v>
      </c>
      <c r="BG44" s="46">
        <f>'Bonds (CP)'!AX44-'Bonds (CP)'!$AX$515</f>
        <v>3.21169781363983E-2</v>
      </c>
    </row>
    <row r="45" spans="1:59" ht="16.5" customHeight="1">
      <c r="A45" s="24">
        <v>45258</v>
      </c>
      <c r="B45" s="16">
        <v>11.6</v>
      </c>
      <c r="C45" s="16">
        <v>11.54</v>
      </c>
      <c r="D45" s="16">
        <v>11.57</v>
      </c>
      <c r="E45" s="16">
        <v>11.73</v>
      </c>
      <c r="F45" s="16">
        <v>11.77</v>
      </c>
      <c r="G45" s="17"/>
      <c r="H45" s="26">
        <f t="shared" si="0"/>
        <v>0.90501792114695334</v>
      </c>
      <c r="I45" s="26">
        <f t="shared" si="1"/>
        <v>0.76904183625228362</v>
      </c>
      <c r="J45" s="26">
        <f t="shared" si="2"/>
        <v>0.66953373979329944</v>
      </c>
      <c r="K45" s="26">
        <f t="shared" si="3"/>
        <v>0.5298017915768426</v>
      </c>
      <c r="L45" s="26">
        <f t="shared" si="4"/>
        <v>0.40425602298521468</v>
      </c>
      <c r="M45" s="17"/>
      <c r="N45" s="17"/>
      <c r="O45" s="29">
        <f t="shared" si="5"/>
        <v>-4.4802867383531009E-4</v>
      </c>
      <c r="P45" s="29">
        <f t="shared" si="6"/>
        <v>0</v>
      </c>
      <c r="Q45" s="29">
        <f t="shared" si="7"/>
        <v>1.685483606566951E-3</v>
      </c>
      <c r="R45" s="29">
        <f t="shared" si="8"/>
        <v>7.128966276761517E-4</v>
      </c>
      <c r="S45" s="29">
        <f t="shared" si="9"/>
        <v>0</v>
      </c>
      <c r="T45" s="29">
        <f t="shared" si="15"/>
        <v>1.9503515604077926E-3</v>
      </c>
      <c r="U45" s="17"/>
      <c r="V45" s="30">
        <f t="shared" si="10"/>
        <v>-4.2157463905771286E-4</v>
      </c>
      <c r="W45" s="30">
        <f t="shared" si="11"/>
        <v>9.9966130867073578E-5</v>
      </c>
      <c r="X45" s="30">
        <f t="shared" si="12"/>
        <v>1.8746998591921021E-3</v>
      </c>
      <c r="Y45" s="30">
        <f t="shared" si="13"/>
        <v>1.0679194669312836E-3</v>
      </c>
      <c r="Z45" s="30">
        <f t="shared" si="14"/>
        <v>3.9370902756143925E-4</v>
      </c>
      <c r="AA45" s="17"/>
      <c r="AB45" s="17"/>
      <c r="AC45" s="17"/>
      <c r="AD45" s="17"/>
      <c r="AE45" s="17"/>
      <c r="AF45" s="17"/>
      <c r="AG45" s="17"/>
      <c r="AK45" s="24">
        <v>45258</v>
      </c>
      <c r="AL45" s="37">
        <v>0.90501792114695334</v>
      </c>
      <c r="AM45" s="37">
        <v>0.76904183625228362</v>
      </c>
      <c r="AN45" s="37">
        <v>0.66953373979329933</v>
      </c>
      <c r="AO45" s="37">
        <v>0.52980179157684271</v>
      </c>
      <c r="AP45" s="37">
        <v>0.40425602298521462</v>
      </c>
      <c r="AT45" s="46">
        <f>'Bonds (CP)'!AL45/'Bonds (CP)'!AL15-1</f>
        <v>5.0179211469532081E-3</v>
      </c>
      <c r="AU45" s="46">
        <f>'Bonds (CP)'!AM45/'Bonds (CP)'!AM15-1</f>
        <v>2.0909307358383922E-2</v>
      </c>
      <c r="AV45" s="46">
        <f>'Bonds (CP)'!AN45/'Bonds (CP)'!AN15-1</f>
        <v>3.1958140706798366E-2</v>
      </c>
      <c r="AW45" s="46">
        <f>'Bonds (CP)'!AO45/'Bonds (CP)'!AO15-1</f>
        <v>3.5363476156033302E-2</v>
      </c>
      <c r="AX45" s="46">
        <f>'Bonds (CP)'!AP45/'Bonds (CP)'!AP15-1</f>
        <v>3.0446218261153346E-2</v>
      </c>
      <c r="AY45" s="46">
        <f>SUM(AT45:AX45)</f>
        <v>0.12369506362932214</v>
      </c>
      <c r="BC45" s="46">
        <f>'Bonds (CP)'!AT45-'Bonds (CP)'!$AT$515</f>
        <v>5.6271380500238777E-3</v>
      </c>
      <c r="BD45" s="46">
        <f>'Bonds (CP)'!AU45-'Bonds (CP)'!$AU$515</f>
        <v>2.2749402887634572E-2</v>
      </c>
      <c r="BE45" s="46">
        <f>'Bonds (CP)'!AV45-'Bonds (CP)'!$AV$515</f>
        <v>3.5551650011276338E-2</v>
      </c>
      <c r="BF45" s="46">
        <f>'Bonds (CP)'!AW45-'Bonds (CP)'!$AW$515</f>
        <v>4.240223358536889E-2</v>
      </c>
      <c r="BG45" s="46">
        <f>'Bonds (CP)'!AX45-'Bonds (CP)'!$AX$515</f>
        <v>3.8585998876111194E-2</v>
      </c>
    </row>
    <row r="46" spans="1:59" ht="16.5" customHeight="1">
      <c r="A46" s="24">
        <v>45259</v>
      </c>
      <c r="B46" s="16">
        <v>11.43</v>
      </c>
      <c r="C46" s="16">
        <v>11.53</v>
      </c>
      <c r="D46" s="16">
        <v>11.59</v>
      </c>
      <c r="E46" s="16">
        <v>11.71</v>
      </c>
      <c r="F46" s="16">
        <v>11.75</v>
      </c>
      <c r="G46" s="17"/>
      <c r="H46" s="26">
        <f t="shared" si="0"/>
        <v>0.90639863591492409</v>
      </c>
      <c r="I46" s="26">
        <f t="shared" si="1"/>
        <v>0.76924405874304658</v>
      </c>
      <c r="J46" s="26">
        <f t="shared" si="2"/>
        <v>0.66897014841588698</v>
      </c>
      <c r="K46" s="26">
        <f t="shared" si="3"/>
        <v>0.53055767479363602</v>
      </c>
      <c r="L46" s="26">
        <f t="shared" si="4"/>
        <v>0.40500160712960132</v>
      </c>
      <c r="M46" s="17"/>
      <c r="N46" s="17"/>
      <c r="O46" s="29">
        <f t="shared" si="5"/>
        <v>1.525621466391458E-3</v>
      </c>
      <c r="P46" s="29">
        <f t="shared" si="6"/>
        <v>2.6295382283558766E-4</v>
      </c>
      <c r="Q46" s="29">
        <f t="shared" si="7"/>
        <v>-8.4176695499538212E-4</v>
      </c>
      <c r="R46" s="29">
        <f t="shared" si="8"/>
        <v>1.4267283138920117E-3</v>
      </c>
      <c r="S46" s="29">
        <f t="shared" si="9"/>
        <v>1.8443365144713564E-3</v>
      </c>
      <c r="T46" s="29">
        <f t="shared" si="15"/>
        <v>4.2178731625950316E-3</v>
      </c>
      <c r="U46" s="17"/>
      <c r="V46" s="30">
        <f t="shared" si="10"/>
        <v>1.5520755011690552E-3</v>
      </c>
      <c r="W46" s="30">
        <f t="shared" si="11"/>
        <v>3.6291995370266124E-4</v>
      </c>
      <c r="X46" s="30">
        <f t="shared" si="12"/>
        <v>-6.5255070237023088E-4</v>
      </c>
      <c r="Y46" s="30">
        <f t="shared" si="13"/>
        <v>1.7817511531471437E-3</v>
      </c>
      <c r="Z46" s="30">
        <f t="shared" si="14"/>
        <v>2.2380455420327955E-3</v>
      </c>
      <c r="AA46" s="17"/>
      <c r="AB46" s="17"/>
      <c r="AC46" s="17"/>
      <c r="AD46" s="17"/>
      <c r="AE46" s="17"/>
      <c r="AF46" s="17"/>
      <c r="AG46" s="17"/>
      <c r="AK46" s="24">
        <v>45259</v>
      </c>
      <c r="AL46" s="37">
        <v>0.90639863591492409</v>
      </c>
      <c r="AM46" s="37">
        <v>0.76924405874304658</v>
      </c>
      <c r="AN46" s="37">
        <v>0.66897014841588709</v>
      </c>
      <c r="AO46" s="37">
        <v>0.53055767479363602</v>
      </c>
      <c r="AP46" s="37">
        <v>0.40500160712960132</v>
      </c>
      <c r="AT46" s="46">
        <f>'Bonds (CP)'!AL46/'Bonds (CP)'!AL16-1</f>
        <v>6.4614556223636654E-3</v>
      </c>
      <c r="AU46" s="46">
        <f>'Bonds (CP)'!AM46/'Bonds (CP)'!AM16-1</f>
        <v>2.4646264470451706E-2</v>
      </c>
      <c r="AV46" s="46">
        <f>'Bonds (CP)'!AN46/'Bonds (CP)'!AN16-1</f>
        <v>3.453996161913242E-2</v>
      </c>
      <c r="AW46" s="46">
        <f>'Bonds (CP)'!AO46/'Bonds (CP)'!AO16-1</f>
        <v>4.3441482644141827E-2</v>
      </c>
      <c r="AX46" s="46">
        <f>'Bonds (CP)'!AP46/'Bonds (CP)'!AP16-1</f>
        <v>4.4397186714210113E-2</v>
      </c>
      <c r="AY46" s="46">
        <f>SUM(AT46:AX46)</f>
        <v>0.15348635107029973</v>
      </c>
      <c r="BC46" s="46">
        <f>'Bonds (CP)'!AT46-'Bonds (CP)'!$AT$515</f>
        <v>7.070672525434335E-3</v>
      </c>
      <c r="BD46" s="46">
        <f>'Bonds (CP)'!AU46-'Bonds (CP)'!$AU$515</f>
        <v>2.6486359999702357E-2</v>
      </c>
      <c r="BE46" s="46">
        <f>'Bonds (CP)'!AV46-'Bonds (CP)'!$AV$515</f>
        <v>3.8133470923610392E-2</v>
      </c>
      <c r="BF46" s="46">
        <f>'Bonds (CP)'!AW46-'Bonds (CP)'!$AW$515</f>
        <v>5.0480240073477414E-2</v>
      </c>
      <c r="BG46" s="46">
        <f>'Bonds (CP)'!AX46-'Bonds (CP)'!$AX$515</f>
        <v>5.2536967329167961E-2</v>
      </c>
    </row>
    <row r="47" spans="1:59" ht="16.5" customHeight="1">
      <c r="A47" s="24">
        <v>45260</v>
      </c>
      <c r="B47" s="16">
        <v>11.5</v>
      </c>
      <c r="C47" s="16">
        <v>11.6</v>
      </c>
      <c r="D47" s="16">
        <v>11.64</v>
      </c>
      <c r="E47" s="16">
        <v>11.74</v>
      </c>
      <c r="F47" s="16">
        <v>11.78</v>
      </c>
      <c r="G47" s="17"/>
      <c r="H47" s="26">
        <f t="shared" si="0"/>
        <v>0.90582959641255612</v>
      </c>
      <c r="I47" s="26">
        <f t="shared" si="1"/>
        <v>0.76783001135620665</v>
      </c>
      <c r="J47" s="26">
        <f t="shared" si="2"/>
        <v>0.6675637647495396</v>
      </c>
      <c r="K47" s="26">
        <f t="shared" si="3"/>
        <v>0.52942436673119031</v>
      </c>
      <c r="L47" s="26">
        <f t="shared" si="4"/>
        <v>0.40388418218171351</v>
      </c>
      <c r="M47" s="17"/>
      <c r="N47" s="17"/>
      <c r="O47" s="29">
        <f t="shared" si="5"/>
        <v>-6.2780269058282379E-4</v>
      </c>
      <c r="P47" s="29">
        <f t="shared" si="6"/>
        <v>-1.838229844960404E-3</v>
      </c>
      <c r="Q47" s="29">
        <f t="shared" si="7"/>
        <v>-2.1023115451080931E-3</v>
      </c>
      <c r="R47" s="29">
        <f t="shared" si="8"/>
        <v>-2.1360694911943812E-3</v>
      </c>
      <c r="S47" s="29">
        <f t="shared" si="9"/>
        <v>-2.7590629968295977E-3</v>
      </c>
      <c r="T47" s="29">
        <f t="shared" si="15"/>
        <v>-9.4634765686752997E-3</v>
      </c>
      <c r="U47" s="17"/>
      <c r="V47" s="30">
        <f t="shared" si="10"/>
        <v>-6.0134865580522656E-4</v>
      </c>
      <c r="W47" s="30">
        <f t="shared" si="11"/>
        <v>-1.7382637140933303E-3</v>
      </c>
      <c r="X47" s="30">
        <f t="shared" si="12"/>
        <v>-1.913095292482942E-3</v>
      </c>
      <c r="Y47" s="30">
        <f t="shared" si="13"/>
        <v>-1.7810466519392492E-3</v>
      </c>
      <c r="Z47" s="30">
        <f t="shared" si="14"/>
        <v>-2.3653539692681585E-3</v>
      </c>
      <c r="AA47" s="17"/>
      <c r="AB47" s="17"/>
      <c r="AC47" s="17"/>
      <c r="AD47" s="17"/>
      <c r="AE47" s="17"/>
      <c r="AF47" s="17"/>
      <c r="AG47" s="17"/>
      <c r="AK47" s="24">
        <v>45260</v>
      </c>
      <c r="AL47" s="37">
        <v>0.90582959641255612</v>
      </c>
      <c r="AM47" s="37">
        <v>0.76783001135620654</v>
      </c>
      <c r="AN47" s="37">
        <v>0.6675637647495396</v>
      </c>
      <c r="AO47" s="37">
        <v>0.5294243667311902</v>
      </c>
      <c r="AP47" s="37">
        <v>0.40388418218171351</v>
      </c>
      <c r="AT47" s="46">
        <f>'Bonds (CP)'!AL47/'Bonds (CP)'!AL17-1</f>
        <v>6.4573991031391387E-3</v>
      </c>
      <c r="AU47" s="46">
        <f>'Bonds (CP)'!AM47/'Bonds (CP)'!AM17-1</f>
        <v>2.2229600220435408E-2</v>
      </c>
      <c r="AV47" s="46">
        <f>'Bonds (CP)'!AN47/'Bonds (CP)'!AN17-1</f>
        <v>3.3658467877921705E-2</v>
      </c>
      <c r="AW47" s="46">
        <f>'Bonds (CP)'!AO47/'Bonds (CP)'!AO17-1</f>
        <v>4.1212619127218852E-2</v>
      </c>
      <c r="AX47" s="46">
        <f>'Bonds (CP)'!AP47/'Bonds (CP)'!AP17-1</f>
        <v>3.8740800952214993E-2</v>
      </c>
      <c r="AY47" s="46">
        <f>SUM(AT47:AX47)</f>
        <v>0.1422988872809301</v>
      </c>
      <c r="BC47" s="46">
        <f>'Bonds (CP)'!AT47-'Bonds (CP)'!$AT$515</f>
        <v>7.0666160062098082E-3</v>
      </c>
      <c r="BD47" s="46">
        <f>'Bonds (CP)'!AU47-'Bonds (CP)'!$AU$515</f>
        <v>2.4069695749686058E-2</v>
      </c>
      <c r="BE47" s="46">
        <f>'Bonds (CP)'!AV47-'Bonds (CP)'!$AV$515</f>
        <v>3.7251977182399677E-2</v>
      </c>
      <c r="BF47" s="46">
        <f>'Bonds (CP)'!AW47-'Bonds (CP)'!$AW$515</f>
        <v>4.825137655655444E-2</v>
      </c>
      <c r="BG47" s="46">
        <f>'Bonds (CP)'!AX47-'Bonds (CP)'!$AX$515</f>
        <v>4.6880581567172841E-2</v>
      </c>
    </row>
    <row r="48" spans="1:59" ht="16.5" customHeight="1">
      <c r="A48" s="24">
        <v>45261</v>
      </c>
      <c r="B48" s="16">
        <v>12.42</v>
      </c>
      <c r="C48" s="16">
        <v>11.85</v>
      </c>
      <c r="D48" s="16">
        <v>11.7</v>
      </c>
      <c r="E48" s="16">
        <v>11.88</v>
      </c>
      <c r="F48" s="16">
        <v>11.9</v>
      </c>
      <c r="G48" s="17"/>
      <c r="H48" s="26">
        <f t="shared" si="0"/>
        <v>0.89841665184130937</v>
      </c>
      <c r="I48" s="26">
        <f t="shared" si="1"/>
        <v>0.7628084727540676</v>
      </c>
      <c r="J48" s="26">
        <f t="shared" si="2"/>
        <v>0.66588098421553676</v>
      </c>
      <c r="K48" s="26">
        <f t="shared" si="3"/>
        <v>0.5241763810210599</v>
      </c>
      <c r="L48" s="26">
        <f t="shared" si="4"/>
        <v>0.39947101319115202</v>
      </c>
      <c r="M48" s="17"/>
      <c r="N48" s="17"/>
      <c r="O48" s="29">
        <f t="shared" si="5"/>
        <v>-8.1835972246931954E-3</v>
      </c>
      <c r="P48" s="29">
        <f t="shared" si="6"/>
        <v>-6.539909260995902E-3</v>
      </c>
      <c r="Q48" s="29">
        <f t="shared" si="7"/>
        <v>-2.5207787223654465E-3</v>
      </c>
      <c r="R48" s="29">
        <f t="shared" si="8"/>
        <v>-9.9126259384940685E-3</v>
      </c>
      <c r="S48" s="29">
        <f t="shared" si="9"/>
        <v>-1.0926818096025248E-2</v>
      </c>
      <c r="T48" s="29">
        <f t="shared" si="15"/>
        <v>-3.808372924257386E-2</v>
      </c>
      <c r="U48" s="17"/>
      <c r="V48" s="30">
        <f t="shared" si="10"/>
        <v>-8.1571431899155975E-3</v>
      </c>
      <c r="W48" s="30">
        <f t="shared" si="11"/>
        <v>-6.4399431301288288E-3</v>
      </c>
      <c r="X48" s="30">
        <f t="shared" si="12"/>
        <v>-2.3315624697402954E-3</v>
      </c>
      <c r="Y48" s="30">
        <f t="shared" si="13"/>
        <v>-9.5576030992389361E-3</v>
      </c>
      <c r="Z48" s="30">
        <f t="shared" si="14"/>
        <v>-1.0533109068463808E-2</v>
      </c>
      <c r="AA48" s="17"/>
      <c r="AB48" s="17"/>
      <c r="AC48" s="17"/>
      <c r="AD48" s="17"/>
      <c r="AE48" s="17"/>
      <c r="AF48" s="17"/>
      <c r="AG48" s="17"/>
      <c r="AK48" s="24">
        <v>45261</v>
      </c>
      <c r="AL48" s="37">
        <v>0.89841665184130937</v>
      </c>
      <c r="AM48" s="37">
        <v>0.7628084727540676</v>
      </c>
      <c r="AN48" s="37">
        <v>0.66588098421553676</v>
      </c>
      <c r="AO48" s="37">
        <v>0.5241763810210599</v>
      </c>
      <c r="AP48" s="37">
        <v>0.39947101319115202</v>
      </c>
      <c r="AT48" s="46">
        <f>'Bonds (CP)'!AL48/'Bonds (CP)'!AL18-1</f>
        <v>-1.8679950186798466E-3</v>
      </c>
      <c r="AU48" s="46">
        <f>'Bonds (CP)'!AM48/'Bonds (CP)'!AM18-1</f>
        <v>1.6603774370842483E-2</v>
      </c>
      <c r="AV48" s="46">
        <f>'Bonds (CP)'!AN48/'Bonds (CP)'!AN18-1</f>
        <v>3.2344222741979234E-2</v>
      </c>
      <c r="AW48" s="46">
        <f>'Bonds (CP)'!AO48/'Bonds (CP)'!AO18-1</f>
        <v>3.1617898729981775E-2</v>
      </c>
      <c r="AX48" s="46">
        <f>'Bonds (CP)'!AP48/'Bonds (CP)'!AP18-1</f>
        <v>2.5561525560328313E-2</v>
      </c>
      <c r="AY48" s="46">
        <f>SUM(AT48:AX48)</f>
        <v>0.10425942638445196</v>
      </c>
      <c r="BC48" s="46">
        <f>'Bonds (CP)'!AT48-'Bonds (CP)'!$AT$515</f>
        <v>-1.2587781156091773E-3</v>
      </c>
      <c r="BD48" s="46">
        <f>'Bonds (CP)'!AU48-'Bonds (CP)'!$AU$515</f>
        <v>1.8443869900093134E-2</v>
      </c>
      <c r="BE48" s="46">
        <f>'Bonds (CP)'!AV48-'Bonds (CP)'!$AV$515</f>
        <v>3.5937732046457206E-2</v>
      </c>
      <c r="BF48" s="46">
        <f>'Bonds (CP)'!AW48-'Bonds (CP)'!$AW$515</f>
        <v>3.8656656159317362E-2</v>
      </c>
      <c r="BG48" s="46">
        <f>'Bonds (CP)'!AX48-'Bonds (CP)'!$AX$515</f>
        <v>3.3701306175286161E-2</v>
      </c>
    </row>
    <row r="49" spans="1:59" ht="16.5" customHeight="1">
      <c r="A49" s="24">
        <v>45264</v>
      </c>
      <c r="B49" s="16">
        <v>12.53</v>
      </c>
      <c r="C49" s="16">
        <v>11.98</v>
      </c>
      <c r="D49" s="16">
        <v>11.87</v>
      </c>
      <c r="E49" s="16">
        <v>11.9</v>
      </c>
      <c r="F49" s="16">
        <v>11.85</v>
      </c>
      <c r="G49" s="17"/>
      <c r="H49" s="26">
        <f t="shared" si="0"/>
        <v>0.89753843419532575</v>
      </c>
      <c r="I49" s="26">
        <f t="shared" si="1"/>
        <v>0.76021483430189829</v>
      </c>
      <c r="J49" s="26">
        <f t="shared" si="2"/>
        <v>0.66114184873452608</v>
      </c>
      <c r="K49" s="26">
        <f t="shared" si="3"/>
        <v>0.52343211670126222</v>
      </c>
      <c r="L49" s="26">
        <f t="shared" si="4"/>
        <v>0.40129892265373407</v>
      </c>
      <c r="M49" s="17"/>
      <c r="N49" s="17"/>
      <c r="O49" s="29">
        <f t="shared" si="5"/>
        <v>-9.7751710654925272E-4</v>
      </c>
      <c r="P49" s="29">
        <f t="shared" si="6"/>
        <v>-3.4001175194150468E-3</v>
      </c>
      <c r="Q49" s="29">
        <f t="shared" si="7"/>
        <v>-7.1170908816292622E-3</v>
      </c>
      <c r="R49" s="29">
        <f t="shared" si="8"/>
        <v>-1.4198738187094495E-3</v>
      </c>
      <c r="S49" s="29">
        <f t="shared" si="9"/>
        <v>4.5758250341618734E-3</v>
      </c>
      <c r="T49" s="29">
        <f t="shared" si="15"/>
        <v>-8.3387742921411379E-3</v>
      </c>
      <c r="U49" s="17"/>
      <c r="V49" s="30">
        <f t="shared" si="10"/>
        <v>-9.510630717716555E-4</v>
      </c>
      <c r="W49" s="30">
        <f t="shared" si="11"/>
        <v>-3.3001513885479732E-3</v>
      </c>
      <c r="X49" s="30">
        <f t="shared" si="12"/>
        <v>-6.9278746290041106E-3</v>
      </c>
      <c r="Y49" s="30">
        <f t="shared" si="13"/>
        <v>-1.0648509794543176E-3</v>
      </c>
      <c r="Z49" s="30">
        <f t="shared" si="14"/>
        <v>4.9695340617233125E-3</v>
      </c>
      <c r="AA49" s="17"/>
      <c r="AB49" s="17"/>
      <c r="AC49" s="17"/>
      <c r="AD49" s="17"/>
      <c r="AE49" s="17"/>
      <c r="AF49" s="17"/>
      <c r="AG49" s="17"/>
      <c r="AK49" s="24">
        <v>45264</v>
      </c>
      <c r="AL49" s="37">
        <v>0.89753843419532575</v>
      </c>
      <c r="AM49" s="37">
        <v>0.76021483430189818</v>
      </c>
      <c r="AN49" s="37">
        <v>0.66114184873452619</v>
      </c>
      <c r="AO49" s="37">
        <v>0.52343211670126222</v>
      </c>
      <c r="AP49" s="37">
        <v>0.40129892265373401</v>
      </c>
      <c r="AT49" s="46">
        <f>'Bonds (CP)'!AL49/'Bonds (CP)'!AL19-1</f>
        <v>-1.4218430640717816E-3</v>
      </c>
      <c r="AU49" s="46">
        <f>'Bonds (CP)'!AM49/'Bonds (CP)'!AM19-1</f>
        <v>1.1299912519376898E-2</v>
      </c>
      <c r="AV49" s="46">
        <f>'Bonds (CP)'!AN49/'Bonds (CP)'!AN19-1</f>
        <v>1.9449444666853832E-2</v>
      </c>
      <c r="AW49" s="46">
        <f>'Bonds (CP)'!AO49/'Bonds (CP)'!AO19-1</f>
        <v>2.1472421135076081E-2</v>
      </c>
      <c r="AX49" s="46">
        <f>'Bonds (CP)'!AP49/'Bonds (CP)'!AP19-1</f>
        <v>1.7403933793661563E-2</v>
      </c>
      <c r="AY49" s="46">
        <f>SUM(AT49:AX49)</f>
        <v>6.8203869050896593E-2</v>
      </c>
      <c r="BC49" s="46">
        <f>'Bonds (CP)'!AT49-'Bonds (CP)'!$AT$515</f>
        <v>-8.1262616100111229E-4</v>
      </c>
      <c r="BD49" s="46">
        <f>'Bonds (CP)'!AU49-'Bonds (CP)'!$AU$515</f>
        <v>1.3140008048627548E-2</v>
      </c>
      <c r="BE49" s="46">
        <f>'Bonds (CP)'!AV49-'Bonds (CP)'!$AV$515</f>
        <v>2.3042953971331805E-2</v>
      </c>
      <c r="BF49" s="46">
        <f>'Bonds (CP)'!AW49-'Bonds (CP)'!$AW$515</f>
        <v>2.8511178564411665E-2</v>
      </c>
      <c r="BG49" s="46">
        <f>'Bonds (CP)'!AX49-'Bonds (CP)'!$AX$515</f>
        <v>2.5543714408619411E-2</v>
      </c>
    </row>
    <row r="50" spans="1:59" ht="16.5" customHeight="1">
      <c r="A50" s="24">
        <v>45265</v>
      </c>
      <c r="B50" s="16">
        <v>12.46</v>
      </c>
      <c r="C50" s="16">
        <v>12.06</v>
      </c>
      <c r="D50" s="16">
        <v>11.95</v>
      </c>
      <c r="E50" s="16">
        <v>12</v>
      </c>
      <c r="F50" s="16">
        <v>11.99</v>
      </c>
      <c r="G50" s="17"/>
      <c r="H50" s="26">
        <f t="shared" si="0"/>
        <v>0.89809710119153474</v>
      </c>
      <c r="I50" s="26">
        <f t="shared" si="1"/>
        <v>0.75862468081241397</v>
      </c>
      <c r="J50" s="26">
        <f t="shared" si="2"/>
        <v>0.65892627561647432</v>
      </c>
      <c r="K50" s="26">
        <f t="shared" si="3"/>
        <v>0.51973104258507641</v>
      </c>
      <c r="L50" s="26">
        <f t="shared" si="4"/>
        <v>0.3962194513829832</v>
      </c>
      <c r="M50" s="17"/>
      <c r="N50" s="17"/>
      <c r="O50" s="29">
        <f t="shared" si="5"/>
        <v>6.2244353547913356E-4</v>
      </c>
      <c r="P50" s="29">
        <f t="shared" si="6"/>
        <v>-2.0917159436181221E-3</v>
      </c>
      <c r="Q50" s="29">
        <f t="shared" si="7"/>
        <v>-3.3511312622133138E-3</v>
      </c>
      <c r="R50" s="29">
        <f t="shared" si="8"/>
        <v>-7.0707814788103507E-3</v>
      </c>
      <c r="S50" s="29">
        <f t="shared" si="9"/>
        <v>-1.2657575149120803E-2</v>
      </c>
      <c r="T50" s="29">
        <f t="shared" si="15"/>
        <v>-2.4548760298283456E-2</v>
      </c>
      <c r="U50" s="17"/>
      <c r="V50" s="30">
        <f t="shared" si="10"/>
        <v>6.4889757025673078E-4</v>
      </c>
      <c r="W50" s="30">
        <f t="shared" si="11"/>
        <v>-1.9917498127510484E-3</v>
      </c>
      <c r="X50" s="30">
        <f t="shared" si="12"/>
        <v>-3.1619150095881627E-3</v>
      </c>
      <c r="Y50" s="30">
        <f t="shared" si="13"/>
        <v>-6.7157586395552192E-3</v>
      </c>
      <c r="Z50" s="30">
        <f t="shared" si="14"/>
        <v>-1.2263866121559363E-2</v>
      </c>
      <c r="AA50" s="17"/>
      <c r="AB50" s="17"/>
      <c r="AC50" s="17"/>
      <c r="AD50" s="17"/>
      <c r="AE50" s="17"/>
      <c r="AF50" s="17"/>
      <c r="AG50" s="17"/>
      <c r="AK50" s="24">
        <v>45265</v>
      </c>
      <c r="AL50" s="37">
        <v>0.89809710119153474</v>
      </c>
      <c r="AM50" s="37">
        <v>0.75862468081241385</v>
      </c>
      <c r="AN50" s="37">
        <v>0.65892627561647421</v>
      </c>
      <c r="AO50" s="37">
        <v>0.5197310425850763</v>
      </c>
      <c r="AP50" s="37">
        <v>0.3962194513829832</v>
      </c>
      <c r="AT50" s="46">
        <f>'Bonds (CP)'!AL50/'Bonds (CP)'!AL20-1</f>
        <v>-3.5568202027391749E-4</v>
      </c>
      <c r="AU50" s="46">
        <f>'Bonds (CP)'!AM50/'Bonds (CP)'!AM20-1</f>
        <v>9.9743337910109808E-3</v>
      </c>
      <c r="AV50" s="46">
        <f>'Bonds (CP)'!AN50/'Bonds (CP)'!AN20-1</f>
        <v>1.7731946896784923E-2</v>
      </c>
      <c r="AW50" s="46">
        <f>'Bonds (CP)'!AO50/'Bonds (CP)'!AO20-1</f>
        <v>1.9271417010966685E-2</v>
      </c>
      <c r="AX50" s="46">
        <f>'Bonds (CP)'!AP50/'Bonds (CP)'!AP20-1</f>
        <v>1.2680017219798057E-2</v>
      </c>
      <c r="AY50" s="46">
        <f>SUM(AT50:AX50)</f>
        <v>5.9302032898286727E-2</v>
      </c>
      <c r="BC50" s="46">
        <f>'Bonds (CP)'!AT50-'Bonds (CP)'!$AT$515</f>
        <v>2.5353488279675185E-4</v>
      </c>
      <c r="BD50" s="46">
        <f>'Bonds (CP)'!AU50-'Bonds (CP)'!$AU$515</f>
        <v>1.1814429320261631E-2</v>
      </c>
      <c r="BE50" s="46">
        <f>'Bonds (CP)'!AV50-'Bonds (CP)'!$AV$515</f>
        <v>2.1325456201262895E-2</v>
      </c>
      <c r="BF50" s="46">
        <f>'Bonds (CP)'!AW50-'Bonds (CP)'!$AW$515</f>
        <v>2.6310174440302269E-2</v>
      </c>
      <c r="BG50" s="46">
        <f>'Bonds (CP)'!AX50-'Bonds (CP)'!$AX$515</f>
        <v>2.0819797834755904E-2</v>
      </c>
    </row>
    <row r="51" spans="1:59" ht="16.5" customHeight="1">
      <c r="A51" s="24">
        <v>45266</v>
      </c>
      <c r="B51" s="16">
        <v>12.32</v>
      </c>
      <c r="C51" s="16">
        <v>12.06</v>
      </c>
      <c r="D51" s="16">
        <v>11.99</v>
      </c>
      <c r="E51" s="16">
        <v>12.07</v>
      </c>
      <c r="F51" s="16">
        <v>12.07</v>
      </c>
      <c r="G51" s="17"/>
      <c r="H51" s="26">
        <f t="shared" si="0"/>
        <v>0.8992165242165242</v>
      </c>
      <c r="I51" s="26">
        <f t="shared" si="1"/>
        <v>0.75862468081241397</v>
      </c>
      <c r="J51" s="26">
        <f t="shared" si="2"/>
        <v>0.6578219741028174</v>
      </c>
      <c r="K51" s="26">
        <f t="shared" si="3"/>
        <v>0.51716023862942917</v>
      </c>
      <c r="L51" s="26">
        <f t="shared" si="4"/>
        <v>0.3933702481855702</v>
      </c>
      <c r="M51" s="17"/>
      <c r="N51" s="17"/>
      <c r="O51" s="29">
        <f t="shared" si="5"/>
        <v>1.246438746438816E-3</v>
      </c>
      <c r="P51" s="29">
        <f t="shared" si="6"/>
        <v>0</v>
      </c>
      <c r="Q51" s="29">
        <f t="shared" si="7"/>
        <v>-1.675910575312467E-3</v>
      </c>
      <c r="R51" s="29">
        <f t="shared" si="8"/>
        <v>-4.9464121728430843E-3</v>
      </c>
      <c r="S51" s="29">
        <f t="shared" si="9"/>
        <v>-7.1909725468247698E-3</v>
      </c>
      <c r="T51" s="29">
        <f t="shared" si="15"/>
        <v>-1.2566856548541505E-2</v>
      </c>
      <c r="U51" s="17"/>
      <c r="V51" s="30">
        <f t="shared" si="10"/>
        <v>1.2728927812164133E-3</v>
      </c>
      <c r="W51" s="30">
        <f t="shared" si="11"/>
        <v>9.9966130867073578E-5</v>
      </c>
      <c r="X51" s="30">
        <f t="shared" si="12"/>
        <v>-1.4866943226873159E-3</v>
      </c>
      <c r="Y51" s="30">
        <f t="shared" si="13"/>
        <v>-4.5913893335879528E-3</v>
      </c>
      <c r="Z51" s="30">
        <f t="shared" si="14"/>
        <v>-6.7972635192633307E-3</v>
      </c>
      <c r="AA51" s="17"/>
      <c r="AB51" s="17"/>
      <c r="AC51" s="17"/>
      <c r="AD51" s="17"/>
      <c r="AE51" s="17"/>
      <c r="AF51" s="17"/>
      <c r="AG51" s="17"/>
      <c r="AK51" s="24">
        <v>45266</v>
      </c>
      <c r="AL51" s="37">
        <v>0.8992165242165242</v>
      </c>
      <c r="AM51" s="37">
        <v>0.75862468081241385</v>
      </c>
      <c r="AN51" s="37">
        <v>0.65782197410281729</v>
      </c>
      <c r="AO51" s="37">
        <v>0.51716023862942917</v>
      </c>
      <c r="AP51" s="37">
        <v>0.3933702481855702</v>
      </c>
      <c r="AT51" s="46">
        <f>'Bonds (CP)'!AL51/'Bonds (CP)'!AL21-1</f>
        <v>1.0683760683760646E-3</v>
      </c>
      <c r="AU51" s="46">
        <f>'Bonds (CP)'!AM51/'Bonds (CP)'!AM21-1</f>
        <v>8.6582664529015751E-3</v>
      </c>
      <c r="AV51" s="46">
        <f>'Bonds (CP)'!AN51/'Bonds (CP)'!AN21-1</f>
        <v>1.5602129528634157E-2</v>
      </c>
      <c r="AW51" s="46">
        <f>'Bonds (CP)'!AO51/'Bonds (CP)'!AO21-1</f>
        <v>1.4229680466432804E-2</v>
      </c>
      <c r="AX51" s="46">
        <f>'Bonds (CP)'!AP51/'Bonds (CP)'!AP21-1</f>
        <v>8.0982494569807884E-3</v>
      </c>
      <c r="AY51" s="46">
        <f>SUM(AT51:AX51)</f>
        <v>4.7656701973325388E-2</v>
      </c>
      <c r="BC51" s="46">
        <f>'Bonds (CP)'!AT51-'Bonds (CP)'!$AT$515</f>
        <v>1.6775929714467339E-3</v>
      </c>
      <c r="BD51" s="46">
        <f>'Bonds (CP)'!AU51-'Bonds (CP)'!$AU$515</f>
        <v>1.0498361982152225E-2</v>
      </c>
      <c r="BE51" s="46">
        <f>'Bonds (CP)'!AV51-'Bonds (CP)'!$AV$515</f>
        <v>1.9195638833112129E-2</v>
      </c>
      <c r="BF51" s="46">
        <f>'Bonds (CP)'!AW51-'Bonds (CP)'!$AW$515</f>
        <v>2.1268437895768388E-2</v>
      </c>
      <c r="BG51" s="46">
        <f>'Bonds (CP)'!AX51-'Bonds (CP)'!$AX$515</f>
        <v>1.6238030071938636E-2</v>
      </c>
    </row>
    <row r="52" spans="1:59" ht="16.5" customHeight="1">
      <c r="A52" s="24">
        <v>45267</v>
      </c>
      <c r="B52" s="16">
        <v>12.36</v>
      </c>
      <c r="C52" s="16">
        <v>12.13</v>
      </c>
      <c r="D52" s="16">
        <v>12.06</v>
      </c>
      <c r="E52" s="16">
        <v>12.15</v>
      </c>
      <c r="F52" s="16">
        <v>12.23</v>
      </c>
      <c r="G52" s="17"/>
      <c r="H52" s="26">
        <f t="shared" si="0"/>
        <v>0.89889640441438245</v>
      </c>
      <c r="I52" s="26">
        <f t="shared" si="1"/>
        <v>0.75723698846939103</v>
      </c>
      <c r="J52" s="26">
        <f t="shared" si="2"/>
        <v>0.65589501517674031</v>
      </c>
      <c r="K52" s="26">
        <f t="shared" si="3"/>
        <v>0.51424212025764471</v>
      </c>
      <c r="L52" s="26">
        <f t="shared" si="4"/>
        <v>0.387785042205812</v>
      </c>
      <c r="M52" s="17"/>
      <c r="N52" s="17"/>
      <c r="O52" s="29">
        <f t="shared" si="5"/>
        <v>-3.5599857600554508E-4</v>
      </c>
      <c r="P52" s="29">
        <f t="shared" si="6"/>
        <v>-1.8292211921405732E-3</v>
      </c>
      <c r="Q52" s="29">
        <f t="shared" si="7"/>
        <v>-2.9293015465243766E-3</v>
      </c>
      <c r="R52" s="29">
        <f t="shared" si="8"/>
        <v>-5.6425806816046142E-3</v>
      </c>
      <c r="S52" s="29">
        <f t="shared" si="9"/>
        <v>-1.4198343686438131E-2</v>
      </c>
      <c r="T52" s="29">
        <f t="shared" si="15"/>
        <v>-2.495544568271324E-2</v>
      </c>
      <c r="U52" s="17"/>
      <c r="V52" s="30">
        <f t="shared" si="10"/>
        <v>-3.2954454122794785E-4</v>
      </c>
      <c r="W52" s="30">
        <f t="shared" si="11"/>
        <v>-1.7292550612734996E-3</v>
      </c>
      <c r="X52" s="30">
        <f t="shared" si="12"/>
        <v>-2.7400852938992254E-3</v>
      </c>
      <c r="Y52" s="30">
        <f t="shared" si="13"/>
        <v>-5.2875578423494827E-3</v>
      </c>
      <c r="Z52" s="30">
        <f t="shared" si="14"/>
        <v>-1.3804634658876691E-2</v>
      </c>
      <c r="AA52" s="17"/>
      <c r="AB52" s="17"/>
      <c r="AC52" s="17"/>
      <c r="AD52" s="17"/>
      <c r="AE52" s="17"/>
      <c r="AF52" s="17"/>
      <c r="AG52" s="17"/>
      <c r="AK52" s="24">
        <v>45267</v>
      </c>
      <c r="AL52" s="37">
        <v>0.89889640441438234</v>
      </c>
      <c r="AM52" s="37">
        <v>0.75723698846939114</v>
      </c>
      <c r="AN52" s="37">
        <v>0.6558950151767402</v>
      </c>
      <c r="AO52" s="37">
        <v>0.51424212025764482</v>
      </c>
      <c r="AP52" s="37">
        <v>0.387785042205812</v>
      </c>
      <c r="AT52" s="46">
        <f>'Bonds (CP)'!AL52/'Bonds (CP)'!AL22-1</f>
        <v>6.2299750801009246E-4</v>
      </c>
      <c r="AU52" s="46">
        <f>'Bonds (CP)'!AM52/'Bonds (CP)'!AM22-1</f>
        <v>7.8640468224560056E-3</v>
      </c>
      <c r="AV52" s="46">
        <f>'Bonds (CP)'!AN52/'Bonds (CP)'!AN22-1</f>
        <v>1.3473150816180501E-2</v>
      </c>
      <c r="AW52" s="46">
        <f>'Bonds (CP)'!AO52/'Bonds (CP)'!AO22-1</f>
        <v>1.2779560700627579E-2</v>
      </c>
      <c r="AX52" s="46">
        <f>'Bonds (CP)'!AP52/'Bonds (CP)'!AP22-1</f>
        <v>7.109022241753582E-3</v>
      </c>
      <c r="AY52" s="46">
        <f>SUM(AT52:AX52)</f>
        <v>4.1848778089027761E-2</v>
      </c>
      <c r="BC52" s="46">
        <f>'Bonds (CP)'!AT52-'Bonds (CP)'!$AT$515</f>
        <v>1.2322144110807618E-3</v>
      </c>
      <c r="BD52" s="46">
        <f>'Bonds (CP)'!AU52-'Bonds (CP)'!$AU$515</f>
        <v>9.7041423517066558E-3</v>
      </c>
      <c r="BE52" s="46">
        <f>'Bonds (CP)'!AV52-'Bonds (CP)'!$AV$515</f>
        <v>1.7066660120658474E-2</v>
      </c>
      <c r="BF52" s="46">
        <f>'Bonds (CP)'!AW52-'Bonds (CP)'!$AW$515</f>
        <v>1.9818318129963163E-2</v>
      </c>
      <c r="BG52" s="46">
        <f>'Bonds (CP)'!AX52-'Bonds (CP)'!$AX$515</f>
        <v>1.5248802856711428E-2</v>
      </c>
    </row>
    <row r="53" spans="1:59" ht="16.5" customHeight="1">
      <c r="A53" s="24">
        <v>45268</v>
      </c>
      <c r="B53" s="16">
        <v>12.33</v>
      </c>
      <c r="C53" s="16">
        <v>12.21</v>
      </c>
      <c r="D53" s="16">
        <v>12.15</v>
      </c>
      <c r="E53" s="16">
        <v>12.21</v>
      </c>
      <c r="F53" s="16">
        <v>12.28</v>
      </c>
      <c r="G53" s="17"/>
      <c r="H53" s="26">
        <f t="shared" si="0"/>
        <v>0.89913647289237075</v>
      </c>
      <c r="I53" s="26">
        <f t="shared" si="1"/>
        <v>0.75565525939618927</v>
      </c>
      <c r="J53" s="26">
        <f t="shared" si="2"/>
        <v>0.65342786795189711</v>
      </c>
      <c r="K53" s="26">
        <f t="shared" si="3"/>
        <v>0.51206739137962221</v>
      </c>
      <c r="L53" s="26">
        <f t="shared" si="4"/>
        <v>0.38606996806437971</v>
      </c>
      <c r="M53" s="17"/>
      <c r="N53" s="17"/>
      <c r="O53" s="29">
        <f t="shared" si="5"/>
        <v>2.6707023947292186E-4</v>
      </c>
      <c r="P53" s="29">
        <f t="shared" si="6"/>
        <v>-2.0888164435798329E-3</v>
      </c>
      <c r="Q53" s="29">
        <f t="shared" si="7"/>
        <v>-3.7614971417009313E-3</v>
      </c>
      <c r="R53" s="29">
        <f t="shared" si="8"/>
        <v>-4.2289979609856365E-3</v>
      </c>
      <c r="S53" s="29">
        <f t="shared" si="9"/>
        <v>-4.4227444454189024E-3</v>
      </c>
      <c r="T53" s="29">
        <f t="shared" si="15"/>
        <v>-1.4234985752212381E-2</v>
      </c>
      <c r="U53" s="17"/>
      <c r="V53" s="30">
        <f t="shared" si="10"/>
        <v>2.9352427425051908E-4</v>
      </c>
      <c r="W53" s="30">
        <f t="shared" si="11"/>
        <v>-1.9888503127127592E-3</v>
      </c>
      <c r="X53" s="30">
        <f t="shared" si="12"/>
        <v>-3.5722808890757802E-3</v>
      </c>
      <c r="Y53" s="30">
        <f t="shared" si="13"/>
        <v>-3.8739751217305046E-3</v>
      </c>
      <c r="Z53" s="30">
        <f t="shared" si="14"/>
        <v>-4.0290354178574633E-3</v>
      </c>
      <c r="AA53" s="17"/>
      <c r="AB53" s="17"/>
      <c r="AC53" s="17"/>
      <c r="AD53" s="17"/>
      <c r="AE53" s="17"/>
      <c r="AF53" s="17"/>
      <c r="AG53" s="17"/>
      <c r="AK53" s="24">
        <v>45268</v>
      </c>
      <c r="AL53" s="37">
        <v>0.89913647289237075</v>
      </c>
      <c r="AM53" s="37">
        <v>0.75565525939618916</v>
      </c>
      <c r="AN53" s="37">
        <v>0.65342786795189711</v>
      </c>
      <c r="AO53" s="37">
        <v>0.51206739137962221</v>
      </c>
      <c r="AP53" s="37">
        <v>0.38606996806437971</v>
      </c>
      <c r="AT53" s="46">
        <f>'Bonds (CP)'!AL53/'Bonds (CP)'!AL23-1</f>
        <v>8.6352710762931384E-3</v>
      </c>
      <c r="AU53" s="46">
        <f>'Bonds (CP)'!AM53/'Bonds (CP)'!AM23-1</f>
        <v>1.4173419020649725E-2</v>
      </c>
      <c r="AV53" s="46">
        <f>'Bonds (CP)'!AN53/'Bonds (CP)'!AN23-1</f>
        <v>1.1770387371614399E-2</v>
      </c>
      <c r="AW53" s="46">
        <f>'Bonds (CP)'!AO53/'Bonds (CP)'!AO23-1</f>
        <v>-1.4110916324907574E-3</v>
      </c>
      <c r="AX53" s="46">
        <f>'Bonds (CP)'!AP53/'Bonds (CP)'!AP23-1</f>
        <v>-2.6497505631698282E-2</v>
      </c>
      <c r="AY53" s="46">
        <f>SUM(AT53:AX53)</f>
        <v>6.6704802043682232E-3</v>
      </c>
      <c r="BC53" s="46">
        <f>'Bonds (CP)'!AT53-'Bonds (CP)'!$AT$515</f>
        <v>9.244487979363808E-3</v>
      </c>
      <c r="BD53" s="46">
        <f>'Bonds (CP)'!AU53-'Bonds (CP)'!$AU$515</f>
        <v>1.6013514549900375E-2</v>
      </c>
      <c r="BE53" s="46">
        <f>'Bonds (CP)'!AV53-'Bonds (CP)'!$AV$515</f>
        <v>1.5363896676092373E-2</v>
      </c>
      <c r="BF53" s="46">
        <f>'Bonds (CP)'!AW53-'Bonds (CP)'!$AW$515</f>
        <v>5.6276657968448267E-3</v>
      </c>
      <c r="BG53" s="46">
        <f>'Bonds (CP)'!AX53-'Bonds (CP)'!$AX$515</f>
        <v>-1.8357725016740434E-2</v>
      </c>
    </row>
    <row r="54" spans="1:59" ht="16.5" customHeight="1">
      <c r="A54" s="24">
        <v>45271</v>
      </c>
      <c r="B54" s="16">
        <v>12.27</v>
      </c>
      <c r="C54" s="16">
        <v>12.18</v>
      </c>
      <c r="D54" s="16">
        <v>12.18</v>
      </c>
      <c r="E54" s="16">
        <v>12.27</v>
      </c>
      <c r="F54" s="16">
        <v>12.34</v>
      </c>
      <c r="G54" s="17"/>
      <c r="H54" s="26">
        <f t="shared" si="0"/>
        <v>0.8996169947448116</v>
      </c>
      <c r="I54" s="26">
        <f t="shared" si="1"/>
        <v>0.75624788310287849</v>
      </c>
      <c r="J54" s="26">
        <f t="shared" si="2"/>
        <v>0.65260806825902917</v>
      </c>
      <c r="K54" s="26">
        <f t="shared" si="3"/>
        <v>0.5099044610798541</v>
      </c>
      <c r="L54" s="26">
        <f t="shared" si="4"/>
        <v>0.38403055417092713</v>
      </c>
      <c r="M54" s="17"/>
      <c r="N54" s="17"/>
      <c r="O54" s="29">
        <f t="shared" si="5"/>
        <v>5.3442593747199396E-4</v>
      </c>
      <c r="P54" s="29">
        <f t="shared" si="6"/>
        <v>7.8425141533822185E-4</v>
      </c>
      <c r="Q54" s="29">
        <f t="shared" si="7"/>
        <v>-1.2546139108475796E-3</v>
      </c>
      <c r="R54" s="29">
        <f t="shared" si="8"/>
        <v>-4.2239172737414954E-3</v>
      </c>
      <c r="S54" s="29">
        <f t="shared" si="9"/>
        <v>-5.2824981535795068E-3</v>
      </c>
      <c r="T54" s="29">
        <f t="shared" si="15"/>
        <v>-9.442351985358366E-3</v>
      </c>
      <c r="U54" s="17"/>
      <c r="V54" s="30">
        <f t="shared" si="10"/>
        <v>5.6087997224959119E-4</v>
      </c>
      <c r="W54" s="30">
        <f t="shared" si="11"/>
        <v>8.8421754620529548E-4</v>
      </c>
      <c r="X54" s="30">
        <f t="shared" si="12"/>
        <v>-1.0653976582224284E-3</v>
      </c>
      <c r="Y54" s="30">
        <f t="shared" si="13"/>
        <v>-3.8688944344863634E-3</v>
      </c>
      <c r="Z54" s="30">
        <f t="shared" si="14"/>
        <v>-4.8887891260180677E-3</v>
      </c>
      <c r="AA54" s="17"/>
      <c r="AB54" s="17"/>
      <c r="AC54" s="17"/>
      <c r="AD54" s="17"/>
      <c r="AE54" s="17"/>
      <c r="AF54" s="17"/>
      <c r="AG54" s="17"/>
      <c r="AK54" s="24">
        <v>45271</v>
      </c>
      <c r="AL54" s="37">
        <v>0.8996169947448116</v>
      </c>
      <c r="AM54" s="37">
        <v>0.7562478831028786</v>
      </c>
      <c r="AN54" s="37">
        <v>0.65260806825902917</v>
      </c>
      <c r="AO54" s="37">
        <v>0.50990446107985421</v>
      </c>
      <c r="AP54" s="37">
        <v>0.38403055417092713</v>
      </c>
      <c r="AT54" s="46">
        <f>'Bonds (CP)'!AL54/'Bonds (CP)'!AL24-1</f>
        <v>9.0852409370267839E-3</v>
      </c>
      <c r="AU54" s="46">
        <f>'Bonds (CP)'!AM54/'Bonds (CP)'!AM24-1</f>
        <v>1.4968785959915243E-2</v>
      </c>
      <c r="AV54" s="46">
        <f>'Bonds (CP)'!AN54/'Bonds (CP)'!AN24-1</f>
        <v>1.2611061328509088E-2</v>
      </c>
      <c r="AW54" s="46">
        <f>'Bonds (CP)'!AO54/'Bonds (CP)'!AO24-1</f>
        <v>1.2037290252604249E-2</v>
      </c>
      <c r="AX54" s="46">
        <f>'Bonds (CP)'!AP54/'Bonds (CP)'!AP24-1</f>
        <v>7.9301871137842372E-3</v>
      </c>
      <c r="AY54" s="46">
        <f>SUM(AT54:AX54)</f>
        <v>5.6632565591839601E-2</v>
      </c>
      <c r="BC54" s="46">
        <f>'Bonds (CP)'!AT54-'Bonds (CP)'!$AT$515</f>
        <v>9.6944578400974535E-3</v>
      </c>
      <c r="BD54" s="46">
        <f>'Bonds (CP)'!AU54-'Bonds (CP)'!$AU$515</f>
        <v>1.6808881489165893E-2</v>
      </c>
      <c r="BE54" s="46">
        <f>'Bonds (CP)'!AV54-'Bonds (CP)'!$AV$515</f>
        <v>1.620457063298706E-2</v>
      </c>
      <c r="BF54" s="46">
        <f>'Bonds (CP)'!AW54-'Bonds (CP)'!$AW$515</f>
        <v>1.9076047681939833E-2</v>
      </c>
      <c r="BG54" s="46">
        <f>'Bonds (CP)'!AX54-'Bonds (CP)'!$AX$515</f>
        <v>1.6069967728742085E-2</v>
      </c>
    </row>
    <row r="55" spans="1:59" ht="16.5" customHeight="1">
      <c r="A55" s="24">
        <v>45272</v>
      </c>
      <c r="B55" s="16">
        <v>12.55</v>
      </c>
      <c r="C55" s="16">
        <v>12.34</v>
      </c>
      <c r="D55" s="16">
        <v>12.3</v>
      </c>
      <c r="E55" s="16">
        <v>12.33</v>
      </c>
      <c r="F55" s="16">
        <v>12.38</v>
      </c>
      <c r="G55" s="17"/>
      <c r="H55" s="26">
        <f t="shared" si="0"/>
        <v>0.89737894269213692</v>
      </c>
      <c r="I55" s="26">
        <f t="shared" si="1"/>
        <v>0.75309447654957395</v>
      </c>
      <c r="J55" s="26">
        <f t="shared" si="2"/>
        <v>0.64934171941626029</v>
      </c>
      <c r="K55" s="26">
        <f t="shared" si="3"/>
        <v>0.50775325669279781</v>
      </c>
      <c r="L55" s="26">
        <f t="shared" si="4"/>
        <v>0.38268214019999841</v>
      </c>
      <c r="M55" s="17"/>
      <c r="N55" s="17"/>
      <c r="O55" s="29">
        <f t="shared" si="5"/>
        <v>-2.4877832074632344E-3</v>
      </c>
      <c r="P55" s="29">
        <f t="shared" si="6"/>
        <v>-4.1698054616247093E-3</v>
      </c>
      <c r="Q55" s="29">
        <f t="shared" si="7"/>
        <v>-5.0050696606962486E-3</v>
      </c>
      <c r="R55" s="29">
        <f t="shared" si="8"/>
        <v>-4.2188381378357453E-3</v>
      </c>
      <c r="S55" s="29">
        <f t="shared" si="9"/>
        <v>-3.5112153350396191E-3</v>
      </c>
      <c r="T55" s="29">
        <f t="shared" si="15"/>
        <v>-1.9392711802659557E-2</v>
      </c>
      <c r="U55" s="17"/>
      <c r="V55" s="30">
        <f t="shared" si="10"/>
        <v>-2.4613291726856374E-3</v>
      </c>
      <c r="W55" s="30">
        <f t="shared" si="11"/>
        <v>-4.0698393307576361E-3</v>
      </c>
      <c r="X55" s="30">
        <f t="shared" si="12"/>
        <v>-4.815853408071097E-3</v>
      </c>
      <c r="Y55" s="30">
        <f t="shared" si="13"/>
        <v>-3.8638152985806134E-3</v>
      </c>
      <c r="Z55" s="30">
        <f t="shared" si="14"/>
        <v>-3.11750630747818E-3</v>
      </c>
      <c r="AA55" s="17"/>
      <c r="AB55" s="17"/>
      <c r="AC55" s="17"/>
      <c r="AD55" s="17"/>
      <c r="AE55" s="17"/>
      <c r="AF55" s="17"/>
      <c r="AG55" s="17"/>
      <c r="AK55" s="24">
        <v>45272</v>
      </c>
      <c r="AL55" s="37">
        <v>0.89737894269213692</v>
      </c>
      <c r="AM55" s="37">
        <v>0.75309447654957395</v>
      </c>
      <c r="AN55" s="37">
        <v>0.64934171941626018</v>
      </c>
      <c r="AO55" s="37">
        <v>0.50775325669279792</v>
      </c>
      <c r="AP55" s="37">
        <v>0.38268214019999836</v>
      </c>
      <c r="AT55" s="46">
        <f>'Bonds (CP)'!AL55/'Bonds (CP)'!AL25-1</f>
        <v>3.5539760106619855E-3</v>
      </c>
      <c r="AU55" s="46">
        <f>'Bonds (CP)'!AM55/'Bonds (CP)'!AM25-1</f>
        <v>7.0620916917805143E-3</v>
      </c>
      <c r="AV55" s="46">
        <f>'Bonds (CP)'!AN55/'Bonds (CP)'!AN25-1</f>
        <v>7.5428724273680636E-3</v>
      </c>
      <c r="AW55" s="46">
        <f>'Bonds (CP)'!AO55/'Bonds (CP)'!AO25-1</f>
        <v>1.2022673275686069E-2</v>
      </c>
      <c r="AX55" s="46">
        <f>'Bonds (CP)'!AP55/'Bonds (CP)'!AP25-1</f>
        <v>2.4619085614121961E-2</v>
      </c>
      <c r="AY55" s="46">
        <f>SUM(AT55:AX55)</f>
        <v>5.4800699019618593E-2</v>
      </c>
      <c r="BC55" s="46">
        <f>'Bonds (CP)'!AT55-'Bonds (CP)'!$AT$515</f>
        <v>4.1631929137326551E-3</v>
      </c>
      <c r="BD55" s="46">
        <f>'Bonds (CP)'!AU55-'Bonds (CP)'!$AU$515</f>
        <v>8.9021872210311645E-3</v>
      </c>
      <c r="BE55" s="46">
        <f>'Bonds (CP)'!AV55-'Bonds (CP)'!$AV$515</f>
        <v>1.1136381731846038E-2</v>
      </c>
      <c r="BF55" s="46">
        <f>'Bonds (CP)'!AW55-'Bonds (CP)'!$AW$515</f>
        <v>1.9061430705021653E-2</v>
      </c>
      <c r="BG55" s="46">
        <f>'Bonds (CP)'!AX55-'Bonds (CP)'!$AX$515</f>
        <v>3.2758866229079808E-2</v>
      </c>
    </row>
    <row r="56" spans="1:59" ht="16.5" customHeight="1">
      <c r="A56" s="24">
        <v>45273</v>
      </c>
      <c r="B56" s="16">
        <v>12.57</v>
      </c>
      <c r="C56" s="16">
        <v>12.43</v>
      </c>
      <c r="D56" s="16">
        <v>12.41</v>
      </c>
      <c r="E56" s="16">
        <v>12.45</v>
      </c>
      <c r="F56" s="16">
        <v>12.49</v>
      </c>
      <c r="G56" s="17"/>
      <c r="H56" s="26">
        <f t="shared" si="0"/>
        <v>0.89721950786177496</v>
      </c>
      <c r="I56" s="26">
        <f t="shared" si="1"/>
        <v>0.75132850591979194</v>
      </c>
      <c r="J56" s="26">
        <f t="shared" si="2"/>
        <v>0.64636553128154217</v>
      </c>
      <c r="K56" s="26">
        <f t="shared" si="3"/>
        <v>0.50348573745242764</v>
      </c>
      <c r="L56" s="26">
        <f t="shared" si="4"/>
        <v>0.37901948391939272</v>
      </c>
      <c r="M56" s="17"/>
      <c r="N56" s="17"/>
      <c r="O56" s="29">
        <f t="shared" si="5"/>
        <v>-1.7766722927958778E-4</v>
      </c>
      <c r="P56" s="29">
        <f t="shared" si="6"/>
        <v>-2.3449523064796862E-3</v>
      </c>
      <c r="Q56" s="29">
        <f t="shared" si="7"/>
        <v>-4.5833927587366485E-3</v>
      </c>
      <c r="R56" s="29">
        <f t="shared" si="8"/>
        <v>-8.404710721436337E-3</v>
      </c>
      <c r="S56" s="29">
        <f t="shared" si="9"/>
        <v>-9.5710144160150445E-3</v>
      </c>
      <c r="T56" s="29">
        <f t="shared" si="15"/>
        <v>-2.5081737431947304E-2</v>
      </c>
      <c r="U56" s="17"/>
      <c r="V56" s="30">
        <f t="shared" si="10"/>
        <v>-1.5121319450199055E-4</v>
      </c>
      <c r="W56" s="30">
        <f t="shared" si="11"/>
        <v>-2.2449861756126126E-3</v>
      </c>
      <c r="X56" s="30">
        <f t="shared" si="12"/>
        <v>-4.394176506111497E-3</v>
      </c>
      <c r="Y56" s="30">
        <f t="shared" si="13"/>
        <v>-8.0496878821812046E-3</v>
      </c>
      <c r="Z56" s="30">
        <f t="shared" si="14"/>
        <v>-9.1773053884536045E-3</v>
      </c>
      <c r="AA56" s="17"/>
      <c r="AB56" s="17"/>
      <c r="AC56" s="17"/>
      <c r="AD56" s="17"/>
      <c r="AE56" s="17"/>
      <c r="AF56" s="17"/>
      <c r="AG56" s="17"/>
      <c r="AK56" s="24">
        <v>45273</v>
      </c>
      <c r="AL56" s="37">
        <v>0.89721950786177496</v>
      </c>
      <c r="AM56" s="37">
        <v>0.75132850591979194</v>
      </c>
      <c r="AN56" s="37">
        <v>0.64636553128154217</v>
      </c>
      <c r="AO56" s="37">
        <v>0.50348573745242775</v>
      </c>
      <c r="AP56" s="37">
        <v>0.37901948391939277</v>
      </c>
      <c r="AT56" s="46">
        <f>'Bonds (CP)'!AL56/'Bonds (CP)'!AL26-1</f>
        <v>3.0203428977524371E-3</v>
      </c>
      <c r="AU56" s="46">
        <f>'Bonds (CP)'!AM56/'Bonds (CP)'!AM26-1</f>
        <v>7.8244119144366131E-4</v>
      </c>
      <c r="AV56" s="46">
        <f>'Bonds (CP)'!AN56/'Bonds (CP)'!AN26-1</f>
        <v>-7.906889392119143E-3</v>
      </c>
      <c r="AW56" s="46">
        <f>'Bonds (CP)'!AO56/'Bonds (CP)'!AO26-1</f>
        <v>-1.5369991214336243E-2</v>
      </c>
      <c r="AX56" s="46">
        <f>'Bonds (CP)'!AP56/'Bonds (CP)'!AP26-1</f>
        <v>8.7063116858909773E-4</v>
      </c>
      <c r="AY56" s="46">
        <f>SUM(AT56:AX56)</f>
        <v>-1.860346534867019E-2</v>
      </c>
      <c r="BC56" s="46">
        <f>'Bonds (CP)'!AT56-'Bonds (CP)'!$AT$515</f>
        <v>3.6295598008231067E-3</v>
      </c>
      <c r="BD56" s="46">
        <f>'Bonds (CP)'!AU56-'Bonds (CP)'!$AU$515</f>
        <v>2.6225367206943106E-3</v>
      </c>
      <c r="BE56" s="46">
        <f>'Bonds (CP)'!AV56-'Bonds (CP)'!$AV$515</f>
        <v>-4.313380087641169E-3</v>
      </c>
      <c r="BF56" s="46">
        <f>'Bonds (CP)'!AW56-'Bonds (CP)'!$AW$515</f>
        <v>-8.3312337850006586E-3</v>
      </c>
      <c r="BG56" s="46">
        <f>'Bonds (CP)'!AX56-'Bonds (CP)'!$AX$515</f>
        <v>9.0104117835469438E-3</v>
      </c>
    </row>
    <row r="57" spans="1:59" ht="16.5" customHeight="1">
      <c r="A57" s="24">
        <v>45274</v>
      </c>
      <c r="B57" s="16">
        <v>12.66</v>
      </c>
      <c r="C57" s="16">
        <v>12.49</v>
      </c>
      <c r="D57" s="16">
        <v>12.48</v>
      </c>
      <c r="E57" s="16">
        <v>12.52</v>
      </c>
      <c r="F57" s="16">
        <v>12.57</v>
      </c>
      <c r="G57" s="17"/>
      <c r="H57" s="26">
        <f t="shared" si="0"/>
        <v>0.89650275164210902</v>
      </c>
      <c r="I57" s="26">
        <f t="shared" si="1"/>
        <v>0.75015430608672284</v>
      </c>
      <c r="J57" s="26">
        <f t="shared" si="2"/>
        <v>0.64448048533346147</v>
      </c>
      <c r="K57" s="26">
        <f t="shared" si="3"/>
        <v>0.50101765089712336</v>
      </c>
      <c r="L57" s="26">
        <f t="shared" si="4"/>
        <v>0.37639694063559193</v>
      </c>
      <c r="M57" s="17"/>
      <c r="N57" s="17"/>
      <c r="O57" s="29">
        <f t="shared" si="5"/>
        <v>-7.9886383809701922E-4</v>
      </c>
      <c r="P57" s="29">
        <f t="shared" si="6"/>
        <v>-1.562831469613446E-3</v>
      </c>
      <c r="Q57" s="29">
        <f t="shared" si="7"/>
        <v>-2.9163775864459174E-3</v>
      </c>
      <c r="R57" s="29">
        <f t="shared" si="8"/>
        <v>-4.9019989479592851E-3</v>
      </c>
      <c r="S57" s="29">
        <f t="shared" si="9"/>
        <v>-6.9192835594661384E-3</v>
      </c>
      <c r="T57" s="29">
        <f t="shared" si="15"/>
        <v>-1.7099355401581806E-2</v>
      </c>
      <c r="U57" s="17"/>
      <c r="V57" s="30">
        <f t="shared" si="10"/>
        <v>-7.7240980331942199E-4</v>
      </c>
      <c r="W57" s="30">
        <f t="shared" si="11"/>
        <v>-1.4628653387463724E-3</v>
      </c>
      <c r="X57" s="30">
        <f t="shared" si="12"/>
        <v>-2.7271613338207663E-3</v>
      </c>
      <c r="Y57" s="30">
        <f t="shared" si="13"/>
        <v>-4.5469761087041536E-3</v>
      </c>
      <c r="Z57" s="30">
        <f t="shared" si="14"/>
        <v>-6.5255745319046992E-3</v>
      </c>
      <c r="AA57" s="17"/>
      <c r="AB57" s="17"/>
      <c r="AC57" s="17"/>
      <c r="AD57" s="17"/>
      <c r="AE57" s="17"/>
      <c r="AF57" s="17"/>
      <c r="AG57" s="17"/>
      <c r="AK57" s="24">
        <v>45274</v>
      </c>
      <c r="AL57" s="37">
        <v>0.89650275164210891</v>
      </c>
      <c r="AM57" s="37">
        <v>0.75015430608672273</v>
      </c>
      <c r="AN57" s="37">
        <v>0.64448048533346158</v>
      </c>
      <c r="AO57" s="37">
        <v>0.50101765089712336</v>
      </c>
      <c r="AP57" s="37">
        <v>0.37639694063559187</v>
      </c>
      <c r="AT57" s="46">
        <f>'Bonds (CP)'!AL57/'Bonds (CP)'!AL27-1</f>
        <v>7.9886383809668615E-4</v>
      </c>
      <c r="AU57" s="46">
        <f>'Bonds (CP)'!AM57/'Bonds (CP)'!AM27-1</f>
        <v>-6.2418569800101187E-3</v>
      </c>
      <c r="AV57" s="46">
        <f>'Bonds (CP)'!AN57/'Bonds (CP)'!AN27-1</f>
        <v>-1.575538935754961E-2</v>
      </c>
      <c r="AW57" s="46">
        <f>'Bonds (CP)'!AO57/'Bonds (CP)'!AO27-1</f>
        <v>-2.9841620644453171E-2</v>
      </c>
      <c r="AX57" s="46">
        <f>'Bonds (CP)'!AP57/'Bonds (CP)'!AP27-1</f>
        <v>-2.0740773244392274E-2</v>
      </c>
      <c r="AY57" s="46">
        <f>SUM(AT57:AX57)</f>
        <v>-7.1780776388308487E-2</v>
      </c>
      <c r="BC57" s="46">
        <f>'Bonds (CP)'!AT57-'Bonds (CP)'!$AT$515</f>
        <v>1.4080807411673555E-3</v>
      </c>
      <c r="BD57" s="46">
        <f>'Bonds (CP)'!AU57-'Bonds (CP)'!$AU$515</f>
        <v>-4.4017614507594694E-3</v>
      </c>
      <c r="BE57" s="46">
        <f>'Bonds (CP)'!AV57-'Bonds (CP)'!$AV$515</f>
        <v>-1.2161880053071636E-2</v>
      </c>
      <c r="BF57" s="46">
        <f>'Bonds (CP)'!AW57-'Bonds (CP)'!$AW$515</f>
        <v>-2.2802863215117587E-2</v>
      </c>
      <c r="BG57" s="46">
        <f>'Bonds (CP)'!AX57-'Bonds (CP)'!$AX$515</f>
        <v>-1.2600992629434428E-2</v>
      </c>
    </row>
    <row r="58" spans="1:59" ht="16.5" customHeight="1">
      <c r="A58" s="24">
        <v>45275</v>
      </c>
      <c r="B58" s="16">
        <v>12.53</v>
      </c>
      <c r="C58" s="16">
        <v>12.35</v>
      </c>
      <c r="D58" s="16">
        <v>12.36</v>
      </c>
      <c r="E58" s="16">
        <v>12.38</v>
      </c>
      <c r="F58" s="16">
        <v>12.4</v>
      </c>
      <c r="G58" s="17"/>
      <c r="H58" s="26">
        <f t="shared" si="0"/>
        <v>0.89753843419532575</v>
      </c>
      <c r="I58" s="26">
        <f t="shared" si="1"/>
        <v>0.75289798022496102</v>
      </c>
      <c r="J58" s="26">
        <f t="shared" si="2"/>
        <v>0.64771622171384036</v>
      </c>
      <c r="K58" s="26">
        <f t="shared" si="3"/>
        <v>0.50596949158052373</v>
      </c>
      <c r="L58" s="26">
        <f t="shared" si="4"/>
        <v>0.3820112626117706</v>
      </c>
      <c r="M58" s="17"/>
      <c r="N58" s="17"/>
      <c r="O58" s="29">
        <f t="shared" si="5"/>
        <v>1.1552474895584197E-3</v>
      </c>
      <c r="P58" s="29">
        <f t="shared" si="6"/>
        <v>3.6574796891468697E-3</v>
      </c>
      <c r="Q58" s="29">
        <f t="shared" si="7"/>
        <v>5.0206894607596197E-3</v>
      </c>
      <c r="R58" s="29">
        <f t="shared" si="8"/>
        <v>9.8835653285540559E-3</v>
      </c>
      <c r="S58" s="29">
        <f t="shared" si="9"/>
        <v>1.4915960705467413E-2</v>
      </c>
      <c r="T58" s="29">
        <f t="shared" si="15"/>
        <v>3.4632942673486378E-2</v>
      </c>
      <c r="U58" s="17"/>
      <c r="V58" s="30">
        <f t="shared" si="10"/>
        <v>1.1817015243360169E-3</v>
      </c>
      <c r="W58" s="30">
        <f t="shared" si="11"/>
        <v>3.7574458200139433E-3</v>
      </c>
      <c r="X58" s="30">
        <f t="shared" si="12"/>
        <v>5.2099057133847713E-3</v>
      </c>
      <c r="Y58" s="30">
        <f t="shared" si="13"/>
        <v>1.0238588167809188E-2</v>
      </c>
      <c r="Z58" s="30">
        <f t="shared" si="14"/>
        <v>1.5309669733028853E-2</v>
      </c>
      <c r="AA58" s="17"/>
      <c r="AB58" s="17"/>
      <c r="AC58" s="17"/>
      <c r="AD58" s="17"/>
      <c r="AE58" s="17"/>
      <c r="AF58" s="17"/>
      <c r="AG58" s="17"/>
      <c r="AK58" s="24">
        <v>45275</v>
      </c>
      <c r="AL58" s="37">
        <v>0.89753843419532575</v>
      </c>
      <c r="AM58" s="37">
        <v>0.75289798022496113</v>
      </c>
      <c r="AN58" s="37">
        <v>0.64771622171384047</v>
      </c>
      <c r="AO58" s="37">
        <v>0.50596949158052373</v>
      </c>
      <c r="AP58" s="37">
        <v>0.3820112626117706</v>
      </c>
      <c r="AT58" s="46">
        <f>'Bonds (CP)'!AL58/'Bonds (CP)'!AL28-1</f>
        <v>-3.554607660178899E-4</v>
      </c>
      <c r="AU58" s="46">
        <f>'Bonds (CP)'!AM58/'Bonds (CP)'!AM28-1</f>
        <v>-1.0661628936919132E-2</v>
      </c>
      <c r="AV58" s="46">
        <f>'Bonds (CP)'!AN58/'Bonds (CP)'!AN28-1</f>
        <v>-1.9072401705600761E-2</v>
      </c>
      <c r="AW58" s="46">
        <f>'Bonds (CP)'!AO58/'Bonds (CP)'!AO28-1</f>
        <v>-2.4406305108481741E-2</v>
      </c>
      <c r="AX58" s="46">
        <f>'Bonds (CP)'!AP58/'Bonds (CP)'!AP28-1</f>
        <v>-1.3138921402723991E-2</v>
      </c>
      <c r="AY58" s="46">
        <f>SUM(AT58:AX58)</f>
        <v>-6.7634717919743514E-2</v>
      </c>
      <c r="BC58" s="46">
        <f>'Bonds (CP)'!AT58-'Bonds (CP)'!$AT$515</f>
        <v>2.5375613705277945E-4</v>
      </c>
      <c r="BD58" s="46">
        <f>'Bonds (CP)'!AU58-'Bonds (CP)'!$AU$515</f>
        <v>-8.8215334076684818E-3</v>
      </c>
      <c r="BE58" s="46">
        <f>'Bonds (CP)'!AV58-'Bonds (CP)'!$AV$515</f>
        <v>-1.5478892401122787E-2</v>
      </c>
      <c r="BF58" s="46">
        <f>'Bonds (CP)'!AW58-'Bonds (CP)'!$AW$515</f>
        <v>-1.7367547679146157E-2</v>
      </c>
      <c r="BG58" s="46">
        <f>'Bonds (CP)'!AX58-'Bonds (CP)'!$AX$515</f>
        <v>-4.9991407877661449E-3</v>
      </c>
    </row>
    <row r="59" spans="1:59" ht="16.5" customHeight="1">
      <c r="A59" s="24">
        <v>45278</v>
      </c>
      <c r="B59" s="16">
        <v>12.51</v>
      </c>
      <c r="C59" s="16">
        <v>11.99</v>
      </c>
      <c r="D59" s="16">
        <v>11.98</v>
      </c>
      <c r="E59" s="16">
        <v>11.97</v>
      </c>
      <c r="F59" s="16">
        <v>11.86</v>
      </c>
      <c r="G59" s="17"/>
      <c r="H59" s="26">
        <f t="shared" si="0"/>
        <v>0.89769798240156429</v>
      </c>
      <c r="I59" s="26">
        <f t="shared" si="1"/>
        <v>0.76001581847399791</v>
      </c>
      <c r="J59" s="26">
        <f t="shared" si="2"/>
        <v>0.65809783215992268</v>
      </c>
      <c r="K59" s="26">
        <f t="shared" si="3"/>
        <v>0.52083783247759785</v>
      </c>
      <c r="L59" s="26">
        <f t="shared" si="4"/>
        <v>0.40093210116300715</v>
      </c>
      <c r="M59" s="17"/>
      <c r="N59" s="17"/>
      <c r="O59" s="29">
        <f t="shared" si="5"/>
        <v>1.777619767131533E-4</v>
      </c>
      <c r="P59" s="29">
        <f t="shared" si="6"/>
        <v>9.453921296096679E-3</v>
      </c>
      <c r="Q59" s="29">
        <f t="shared" si="7"/>
        <v>1.602802291814287E-2</v>
      </c>
      <c r="R59" s="29">
        <f t="shared" si="8"/>
        <v>2.9385844689230334E-2</v>
      </c>
      <c r="S59" s="29">
        <f t="shared" si="9"/>
        <v>4.9529530678956268E-2</v>
      </c>
      <c r="T59" s="29">
        <f t="shared" si="15"/>
        <v>0.1045750815591393</v>
      </c>
      <c r="U59" s="17"/>
      <c r="V59" s="30">
        <f t="shared" si="10"/>
        <v>2.0421601149075053E-4</v>
      </c>
      <c r="W59" s="30">
        <f t="shared" si="11"/>
        <v>9.553887426963753E-3</v>
      </c>
      <c r="X59" s="30">
        <f t="shared" si="12"/>
        <v>1.6217239170768023E-2</v>
      </c>
      <c r="Y59" s="30">
        <f t="shared" si="13"/>
        <v>2.9740867528485464E-2</v>
      </c>
      <c r="Z59" s="30">
        <f t="shared" si="14"/>
        <v>4.9923239706517707E-2</v>
      </c>
      <c r="AA59" s="17"/>
      <c r="AB59" s="17"/>
      <c r="AC59" s="17"/>
      <c r="AD59" s="17"/>
      <c r="AE59" s="17"/>
      <c r="AF59" s="17"/>
      <c r="AG59" s="17"/>
      <c r="AK59" s="24">
        <v>45278</v>
      </c>
      <c r="AL59" s="37">
        <v>0.89769798240156429</v>
      </c>
      <c r="AM59" s="37">
        <v>0.76001581847399791</v>
      </c>
      <c r="AN59" s="37">
        <v>0.65809783215992268</v>
      </c>
      <c r="AO59" s="37">
        <v>0.52083783247759774</v>
      </c>
      <c r="AP59" s="37">
        <v>0.40093210116300709</v>
      </c>
      <c r="AT59" s="46">
        <f>'Bonds (CP)'!AL59/'Bonds (CP)'!AL29-1</f>
        <v>-3.2885965691938912E-3</v>
      </c>
      <c r="AU59" s="46">
        <f>'Bonds (CP)'!AM59/'Bonds (CP)'!AM29-1</f>
        <v>-3.3998028497073118E-3</v>
      </c>
      <c r="AV59" s="46">
        <f>'Bonds (CP)'!AN59/'Bonds (CP)'!AN29-1</f>
        <v>-2.5133423008181222E-3</v>
      </c>
      <c r="AW59" s="46">
        <f>'Bonds (CP)'!AO59/'Bonds (CP)'!AO29-1</f>
        <v>2.1295435558676967E-3</v>
      </c>
      <c r="AX59" s="46">
        <f>'Bonds (CP)'!AP59/'Bonds (CP)'!AP29-1</f>
        <v>2.1056677998175788E-2</v>
      </c>
      <c r="AY59" s="46">
        <f>SUM(AT59:AX59)</f>
        <v>1.3984479834324159E-2</v>
      </c>
      <c r="BC59" s="46">
        <f>'Bonds (CP)'!AT59-'Bonds (CP)'!$AT$515</f>
        <v>-2.6793796661232216E-3</v>
      </c>
      <c r="BD59" s="46">
        <f>'Bonds (CP)'!AU59-'Bonds (CP)'!$AU$515</f>
        <v>-1.5597073204566625E-3</v>
      </c>
      <c r="BE59" s="46">
        <f>'Bonds (CP)'!AV59-'Bonds (CP)'!$AV$515</f>
        <v>1.0801670036598514E-3</v>
      </c>
      <c r="BF59" s="46">
        <f>'Bonds (CP)'!AW59-'Bonds (CP)'!$AW$515</f>
        <v>9.1683009852032808E-3</v>
      </c>
      <c r="BG59" s="46">
        <f>'Bonds (CP)'!AX59-'Bonds (CP)'!$AX$515</f>
        <v>2.9196458613133636E-2</v>
      </c>
    </row>
    <row r="60" spans="1:59" ht="16.5" customHeight="1">
      <c r="A60" s="24">
        <v>45279</v>
      </c>
      <c r="B60" s="16">
        <v>12.87</v>
      </c>
      <c r="C60" s="16">
        <v>12.09</v>
      </c>
      <c r="D60" s="16">
        <v>11.89</v>
      </c>
      <c r="E60" s="16">
        <v>11.9</v>
      </c>
      <c r="F60" s="16">
        <v>11.89</v>
      </c>
      <c r="G60" s="17"/>
      <c r="H60" s="26">
        <f t="shared" si="0"/>
        <v>0.8948347656596084</v>
      </c>
      <c r="I60" s="26">
        <f t="shared" si="1"/>
        <v>0.75802953427163666</v>
      </c>
      <c r="J60" s="26">
        <f t="shared" si="2"/>
        <v>0.66058708239433639</v>
      </c>
      <c r="K60" s="26">
        <f t="shared" si="3"/>
        <v>0.52343211670126222</v>
      </c>
      <c r="L60" s="26">
        <f t="shared" si="4"/>
        <v>0.39983535822896238</v>
      </c>
      <c r="M60" s="17"/>
      <c r="N60" s="17"/>
      <c r="O60" s="29">
        <f t="shared" si="5"/>
        <v>-3.189510055816358E-3</v>
      </c>
      <c r="P60" s="29">
        <f t="shared" si="6"/>
        <v>-2.6134774488634216E-3</v>
      </c>
      <c r="Q60" s="29">
        <f t="shared" si="7"/>
        <v>3.782492682347538E-3</v>
      </c>
      <c r="R60" s="29">
        <f t="shared" si="8"/>
        <v>4.9809826819289249E-3</v>
      </c>
      <c r="S60" s="29">
        <f t="shared" si="9"/>
        <v>-2.7354829679723247E-3</v>
      </c>
      <c r="T60" s="29">
        <f t="shared" si="15"/>
        <v>2.2500489162435855E-4</v>
      </c>
      <c r="U60" s="17"/>
      <c r="V60" s="30">
        <f t="shared" si="10"/>
        <v>-3.163056021038761E-3</v>
      </c>
      <c r="W60" s="30">
        <f t="shared" si="11"/>
        <v>-2.513511317996348E-3</v>
      </c>
      <c r="X60" s="30">
        <f t="shared" si="12"/>
        <v>3.9717089349726896E-3</v>
      </c>
      <c r="Y60" s="30">
        <f t="shared" si="13"/>
        <v>5.3360055211840564E-3</v>
      </c>
      <c r="Z60" s="30">
        <f t="shared" si="14"/>
        <v>-2.3417739404108856E-3</v>
      </c>
      <c r="AA60" s="17"/>
      <c r="AB60" s="17"/>
      <c r="AC60" s="17"/>
      <c r="AD60" s="17"/>
      <c r="AE60" s="17"/>
      <c r="AF60" s="17"/>
      <c r="AG60" s="17"/>
      <c r="AK60" s="24">
        <v>45279</v>
      </c>
      <c r="AL60" s="37">
        <v>0.89483476565960829</v>
      </c>
      <c r="AM60" s="37">
        <v>0.75802953427163677</v>
      </c>
      <c r="AN60" s="37">
        <v>0.66058708239433628</v>
      </c>
      <c r="AO60" s="37">
        <v>0.52343211670126222</v>
      </c>
      <c r="AP60" s="37">
        <v>0.39983535822896243</v>
      </c>
      <c r="AT60" s="46">
        <f>'Bonds (CP)'!AL60/'Bonds (CP)'!AL30-1</f>
        <v>-3.1895100558165801E-3</v>
      </c>
      <c r="AU60" s="46">
        <f>'Bonds (CP)'!AM60/'Bonds (CP)'!AM30-1</f>
        <v>-2.0911354309878227E-3</v>
      </c>
      <c r="AV60" s="46">
        <f>'Bonds (CP)'!AN60/'Bonds (CP)'!AN30-1</f>
        <v>4.1974938163646947E-4</v>
      </c>
      <c r="AW60" s="46">
        <f>'Bonds (CP)'!AO60/'Bonds (CP)'!AO30-1</f>
        <v>4.2683251950410561E-3</v>
      </c>
      <c r="AX60" s="46">
        <f>'Bonds (CP)'!AP60/'Bonds (CP)'!AP30-1</f>
        <v>9.1260205256407101E-3</v>
      </c>
      <c r="AY60" s="46">
        <f>SUM(AT60:AX60)</f>
        <v>8.5334496155138329E-3</v>
      </c>
      <c r="BC60" s="46">
        <f>'Bonds (CP)'!AT60-'Bonds (CP)'!$AT$515</f>
        <v>-2.5802931527459105E-3</v>
      </c>
      <c r="BD60" s="46">
        <f>'Bonds (CP)'!AU60-'Bonds (CP)'!$AU$515</f>
        <v>-2.5103990173717342E-4</v>
      </c>
      <c r="BE60" s="46">
        <f>'Bonds (CP)'!AV60-'Bonds (CP)'!$AV$515</f>
        <v>4.0132586861144435E-3</v>
      </c>
      <c r="BF60" s="46">
        <f>'Bonds (CP)'!AW60-'Bonds (CP)'!$AW$515</f>
        <v>1.130708262437664E-2</v>
      </c>
      <c r="BG60" s="46">
        <f>'Bonds (CP)'!AX60-'Bonds (CP)'!$AX$515</f>
        <v>1.7265801140598558E-2</v>
      </c>
    </row>
    <row r="61" spans="1:59" ht="16.5" customHeight="1">
      <c r="A61" s="24">
        <v>45280</v>
      </c>
      <c r="B61" s="16">
        <v>12.32</v>
      </c>
      <c r="C61" s="16">
        <v>11.79</v>
      </c>
      <c r="D61" s="16">
        <v>11.81</v>
      </c>
      <c r="E61" s="16">
        <v>11.85</v>
      </c>
      <c r="F61" s="16">
        <v>11.87</v>
      </c>
      <c r="G61" s="17"/>
      <c r="H61" s="26">
        <f t="shared" si="0"/>
        <v>0.8992165242165242</v>
      </c>
      <c r="I61" s="26">
        <f t="shared" si="1"/>
        <v>0.76400957789909962</v>
      </c>
      <c r="J61" s="26">
        <f t="shared" si="2"/>
        <v>0.66280965010635273</v>
      </c>
      <c r="K61" s="26">
        <f t="shared" si="3"/>
        <v>0.52529532153685932</v>
      </c>
      <c r="L61" s="26">
        <f t="shared" si="4"/>
        <v>0.40056590084488497</v>
      </c>
      <c r="M61" s="17"/>
      <c r="N61" s="17"/>
      <c r="O61" s="29">
        <f t="shared" si="5"/>
        <v>4.8967236467236663E-3</v>
      </c>
      <c r="P61" s="29">
        <f t="shared" si="6"/>
        <v>7.8889322342947654E-3</v>
      </c>
      <c r="Q61" s="29">
        <f t="shared" si="7"/>
        <v>3.3645340201937657E-3</v>
      </c>
      <c r="R61" s="29">
        <f t="shared" si="8"/>
        <v>3.5595921154767396E-3</v>
      </c>
      <c r="S61" s="29">
        <f t="shared" si="9"/>
        <v>1.8271085857901603E-3</v>
      </c>
      <c r="T61" s="29">
        <f t="shared" si="15"/>
        <v>2.1536890602479097E-2</v>
      </c>
      <c r="U61" s="17"/>
      <c r="V61" s="30">
        <f t="shared" si="10"/>
        <v>4.9231776815012633E-3</v>
      </c>
      <c r="W61" s="30">
        <f t="shared" si="11"/>
        <v>7.9888983651618395E-3</v>
      </c>
      <c r="X61" s="30">
        <f t="shared" si="12"/>
        <v>3.5537502728189168E-3</v>
      </c>
      <c r="Y61" s="30">
        <f t="shared" si="13"/>
        <v>3.9146149547318711E-3</v>
      </c>
      <c r="Z61" s="30">
        <f t="shared" si="14"/>
        <v>2.2208176133515995E-3</v>
      </c>
      <c r="AA61" s="17"/>
      <c r="AB61" s="17"/>
      <c r="AC61" s="17"/>
      <c r="AD61" s="17"/>
      <c r="AE61" s="17"/>
      <c r="AF61" s="17"/>
      <c r="AG61" s="17"/>
      <c r="AK61" s="24">
        <v>45280</v>
      </c>
      <c r="AL61" s="37">
        <v>0.8992165242165242</v>
      </c>
      <c r="AM61" s="37">
        <v>0.76400957789909973</v>
      </c>
      <c r="AN61" s="37">
        <v>0.66280965010635262</v>
      </c>
      <c r="AO61" s="37">
        <v>0.52529532153685921</v>
      </c>
      <c r="AP61" s="37">
        <v>0.40056590084488497</v>
      </c>
      <c r="AT61" s="46">
        <f>'Bonds (CP)'!AL61/'Bonds (CP)'!AL31-1</f>
        <v>-1.7806267806275144E-4</v>
      </c>
      <c r="AU61" s="46">
        <f>'Bonds (CP)'!AM61/'Bonds (CP)'!AM31-1</f>
        <v>2.0997995777123357E-3</v>
      </c>
      <c r="AV61" s="46">
        <f>'Bonds (CP)'!AN61/'Bonds (CP)'!AN31-1</f>
        <v>3.7856956629047644E-3</v>
      </c>
      <c r="AW61" s="46">
        <f>'Bonds (CP)'!AO61/'Bonds (CP)'!AO31-1</f>
        <v>8.5583050640876124E-3</v>
      </c>
      <c r="AX61" s="46">
        <f>'Bonds (CP)'!AP61/'Bonds (CP)'!AP31-1</f>
        <v>1.0055005279131946E-2</v>
      </c>
      <c r="AY61" s="46">
        <f>SUM(AT61:AX61)</f>
        <v>2.4320742905773907E-2</v>
      </c>
      <c r="BC61" s="46">
        <f>'Bonds (CP)'!AT61-'Bonds (CP)'!$AT$515</f>
        <v>4.311542250079179E-4</v>
      </c>
      <c r="BD61" s="46">
        <f>'Bonds (CP)'!AU61-'Bonds (CP)'!$AU$515</f>
        <v>3.939895106962985E-3</v>
      </c>
      <c r="BE61" s="46">
        <f>'Bonds (CP)'!AV61-'Bonds (CP)'!$AV$515</f>
        <v>7.3792049673827385E-3</v>
      </c>
      <c r="BF61" s="46">
        <f>'Bonds (CP)'!AW61-'Bonds (CP)'!$AW$515</f>
        <v>1.5597062493423196E-2</v>
      </c>
      <c r="BG61" s="46">
        <f>'Bonds (CP)'!AX61-'Bonds (CP)'!$AX$515</f>
        <v>1.8194785894089793E-2</v>
      </c>
    </row>
    <row r="62" spans="1:59" ht="16.5" customHeight="1">
      <c r="A62" s="24">
        <v>45281</v>
      </c>
      <c r="B62" s="16">
        <v>12.23</v>
      </c>
      <c r="C62" s="16">
        <v>11.62</v>
      </c>
      <c r="D62" s="16">
        <v>11.77</v>
      </c>
      <c r="E62" s="16">
        <v>11.93</v>
      </c>
      <c r="F62" s="16">
        <v>12.07</v>
      </c>
      <c r="G62" s="17"/>
      <c r="H62" s="26">
        <f t="shared" si="0"/>
        <v>0.89993762808518218</v>
      </c>
      <c r="I62" s="26">
        <f t="shared" si="1"/>
        <v>0.7674266442108193</v>
      </c>
      <c r="J62" s="26">
        <f t="shared" si="2"/>
        <v>0.66392444355714642</v>
      </c>
      <c r="K62" s="26">
        <f t="shared" si="3"/>
        <v>0.52231825725670689</v>
      </c>
      <c r="L62" s="26">
        <f t="shared" si="4"/>
        <v>0.3933702481855702</v>
      </c>
      <c r="M62" s="17"/>
      <c r="N62" s="17"/>
      <c r="O62" s="29">
        <f t="shared" si="5"/>
        <v>8.0192461908579205E-4</v>
      </c>
      <c r="P62" s="29">
        <f t="shared" si="6"/>
        <v>4.4725438143276008E-3</v>
      </c>
      <c r="Q62" s="29">
        <f t="shared" si="7"/>
        <v>1.6819209717522376E-3</v>
      </c>
      <c r="R62" s="29">
        <f t="shared" si="8"/>
        <v>-5.667410612838486E-3</v>
      </c>
      <c r="S62" s="29">
        <f t="shared" si="9"/>
        <v>-1.7963717441093929E-2</v>
      </c>
      <c r="T62" s="29">
        <f t="shared" si="15"/>
        <v>-1.6674738648766785E-2</v>
      </c>
      <c r="U62" s="17"/>
      <c r="V62" s="30">
        <f t="shared" si="10"/>
        <v>8.2837865386338927E-4</v>
      </c>
      <c r="W62" s="30">
        <f t="shared" si="11"/>
        <v>4.572509945194674E-3</v>
      </c>
      <c r="X62" s="30">
        <f t="shared" si="12"/>
        <v>1.8711372243773888E-3</v>
      </c>
      <c r="Y62" s="30">
        <f t="shared" si="13"/>
        <v>-5.3123877735833545E-3</v>
      </c>
      <c r="Z62" s="30">
        <f t="shared" si="14"/>
        <v>-1.7570008413532491E-2</v>
      </c>
      <c r="AA62" s="17"/>
      <c r="AB62" s="17"/>
      <c r="AC62" s="17"/>
      <c r="AD62" s="17"/>
      <c r="AE62" s="17"/>
      <c r="AF62" s="17"/>
      <c r="AG62" s="17"/>
      <c r="AK62" s="24">
        <v>45281</v>
      </c>
      <c r="AL62" s="37">
        <v>0.89993762808518218</v>
      </c>
      <c r="AM62" s="37">
        <v>0.76742664421081941</v>
      </c>
      <c r="AN62" s="37">
        <v>0.6639244435571463</v>
      </c>
      <c r="AO62" s="37">
        <v>0.52231825725670677</v>
      </c>
      <c r="AP62" s="37">
        <v>0.3933702481855702</v>
      </c>
      <c r="AT62" s="46">
        <f>'Bonds (CP)'!AL62/'Bonds (CP)'!AL32-1</f>
        <v>-7.1282188363197552E-4</v>
      </c>
      <c r="AU62" s="46">
        <f>'Bonds (CP)'!AM62/'Bonds (CP)'!AM32-1</f>
        <v>-1.0504894529836939E-3</v>
      </c>
      <c r="AV62" s="46">
        <f>'Bonds (CP)'!AN62/'Bonds (CP)'!AN32-1</f>
        <v>-7.9602711006826476E-3</v>
      </c>
      <c r="AW62" s="46">
        <f>'Bonds (CP)'!AO62/'Bonds (CP)'!AO32-1</f>
        <v>-1.1311686222846506E-2</v>
      </c>
      <c r="AX62" s="46">
        <f>'Bonds (CP)'!AP62/'Bonds (CP)'!AP32-1</f>
        <v>-1.2579440831496314E-2</v>
      </c>
      <c r="AY62" s="46">
        <f>SUM(AT62:AX62)</f>
        <v>-3.3614709491641137E-2</v>
      </c>
      <c r="BC62" s="46">
        <f>'Bonds (CP)'!AT62-'Bonds (CP)'!$AT$515</f>
        <v>-1.0360498056130618E-4</v>
      </c>
      <c r="BD62" s="46">
        <f>'Bonds (CP)'!AU62-'Bonds (CP)'!$AU$515</f>
        <v>7.8960607626695541E-4</v>
      </c>
      <c r="BE62" s="46">
        <f>'Bonds (CP)'!AV62-'Bonds (CP)'!$AV$515</f>
        <v>-4.3667617962046736E-3</v>
      </c>
      <c r="BF62" s="46">
        <f>'Bonds (CP)'!AW62-'Bonds (CP)'!$AW$515</f>
        <v>-4.2729287935109224E-3</v>
      </c>
      <c r="BG62" s="46">
        <f>'Bonds (CP)'!AX62-'Bonds (CP)'!$AX$515</f>
        <v>-4.4396602165384675E-3</v>
      </c>
    </row>
    <row r="63" spans="1:59" ht="16.5" customHeight="1">
      <c r="A63" s="24">
        <v>45282</v>
      </c>
      <c r="B63" s="16">
        <v>12.15</v>
      </c>
      <c r="C63" s="16">
        <v>11.91</v>
      </c>
      <c r="D63" s="16">
        <v>11.88</v>
      </c>
      <c r="E63" s="16">
        <v>11.9</v>
      </c>
      <c r="F63" s="16">
        <v>11.93</v>
      </c>
      <c r="G63" s="17"/>
      <c r="H63" s="26">
        <f t="shared" si="0"/>
        <v>0.90057958091841295</v>
      </c>
      <c r="I63" s="26">
        <f t="shared" si="1"/>
        <v>0.76160992262406713</v>
      </c>
      <c r="J63" s="26">
        <f t="shared" si="2"/>
        <v>0.66086439270420838</v>
      </c>
      <c r="K63" s="26">
        <f t="shared" si="3"/>
        <v>0.52343211670126222</v>
      </c>
      <c r="L63" s="26">
        <f t="shared" si="4"/>
        <v>0.39838166679132447</v>
      </c>
      <c r="M63" s="17"/>
      <c r="N63" s="17"/>
      <c r="O63" s="29">
        <f t="shared" si="5"/>
        <v>7.1333036112375403E-4</v>
      </c>
      <c r="P63" s="29">
        <f t="shared" si="6"/>
        <v>-7.5795147726904766E-3</v>
      </c>
      <c r="Q63" s="29">
        <f t="shared" si="7"/>
        <v>-4.609034781944521E-3</v>
      </c>
      <c r="R63" s="29">
        <f t="shared" si="8"/>
        <v>2.1325301750039216E-3</v>
      </c>
      <c r="S63" s="29">
        <f t="shared" si="9"/>
        <v>1.2739699122822801E-2</v>
      </c>
      <c r="T63" s="29">
        <f t="shared" si="15"/>
        <v>3.3970101043154788E-3</v>
      </c>
      <c r="U63" s="17"/>
      <c r="V63" s="30">
        <f t="shared" si="10"/>
        <v>7.3978439590135126E-4</v>
      </c>
      <c r="W63" s="30">
        <f t="shared" si="11"/>
        <v>-7.4795486418234034E-3</v>
      </c>
      <c r="X63" s="30">
        <f t="shared" si="12"/>
        <v>-4.4198185293193694E-3</v>
      </c>
      <c r="Y63" s="30">
        <f t="shared" si="13"/>
        <v>2.4875530142590536E-3</v>
      </c>
      <c r="Z63" s="30">
        <f t="shared" si="14"/>
        <v>1.3133408150384241E-2</v>
      </c>
      <c r="AA63" s="17"/>
      <c r="AB63" s="17"/>
      <c r="AC63" s="17"/>
      <c r="AD63" s="17"/>
      <c r="AE63" s="17"/>
      <c r="AF63" s="17"/>
      <c r="AG63" s="17"/>
      <c r="AK63" s="24">
        <v>45282</v>
      </c>
      <c r="AL63" s="37">
        <v>0.90057958091841295</v>
      </c>
      <c r="AM63" s="37">
        <v>0.76160992262406713</v>
      </c>
      <c r="AN63" s="37">
        <v>0.66086439270420838</v>
      </c>
      <c r="AO63" s="37">
        <v>0.52343211670126222</v>
      </c>
      <c r="AP63" s="37">
        <v>0.39838166679132453</v>
      </c>
      <c r="AT63" s="46">
        <f>'Bonds (CP)'!AL63/'Bonds (CP)'!AL33-1</f>
        <v>-1.426660722246953E-3</v>
      </c>
      <c r="AU63" s="46">
        <f>'Bonds (CP)'!AM63/'Bonds (CP)'!AM33-1</f>
        <v>-1.0184505481917183E-2</v>
      </c>
      <c r="AV63" s="46">
        <f>'Bonds (CP)'!AN63/'Bonds (CP)'!AN33-1</f>
        <v>-1.2532616716250278E-2</v>
      </c>
      <c r="AW63" s="46">
        <f>'Bonds (CP)'!AO63/'Bonds (CP)'!AO33-1</f>
        <v>-5.6707986039351566E-3</v>
      </c>
      <c r="AX63" s="46">
        <f>'Bonds (CP)'!AP63/'Bonds (CP)'!AP33-1</f>
        <v>1.0007882065760532E-2</v>
      </c>
      <c r="AY63" s="46">
        <f>SUM(AT63:AX63)</f>
        <v>-1.9806699458589039E-2</v>
      </c>
      <c r="BC63" s="46">
        <f>'Bonds (CP)'!AT63-'Bonds (CP)'!$AT$515</f>
        <v>-8.1744381917628361E-4</v>
      </c>
      <c r="BD63" s="46">
        <f>'Bonds (CP)'!AU63-'Bonds (CP)'!$AU$515</f>
        <v>-8.344409952666533E-3</v>
      </c>
      <c r="BE63" s="46">
        <f>'Bonds (CP)'!AV63-'Bonds (CP)'!$AV$515</f>
        <v>-8.9391074117723037E-3</v>
      </c>
      <c r="BF63" s="46">
        <f>'Bonds (CP)'!AW63-'Bonds (CP)'!$AW$515</f>
        <v>1.3679588254004275E-3</v>
      </c>
      <c r="BG63" s="46">
        <f>'Bonds (CP)'!AX63-'Bonds (CP)'!$AX$515</f>
        <v>1.8147662680718379E-2</v>
      </c>
    </row>
    <row r="64" spans="1:59" ht="16.5" customHeight="1">
      <c r="A64" s="24">
        <v>45285</v>
      </c>
      <c r="B64" s="16">
        <v>12.25</v>
      </c>
      <c r="C64" s="16">
        <v>11.86</v>
      </c>
      <c r="D64" s="16">
        <v>11.86</v>
      </c>
      <c r="E64" s="16">
        <v>11.87</v>
      </c>
      <c r="F64" s="16">
        <v>11.9</v>
      </c>
      <c r="G64" s="17"/>
      <c r="H64" s="26">
        <f t="shared" si="0"/>
        <v>0.89977728285077951</v>
      </c>
      <c r="I64" s="26">
        <f t="shared" si="1"/>
        <v>0.76260853715181776</v>
      </c>
      <c r="J64" s="26">
        <f t="shared" si="2"/>
        <v>0.66141945057557638</v>
      </c>
      <c r="K64" s="26">
        <f t="shared" si="3"/>
        <v>0.52454902163753381</v>
      </c>
      <c r="L64" s="26">
        <f t="shared" si="4"/>
        <v>0.39947101319115202</v>
      </c>
      <c r="M64" s="17"/>
      <c r="N64" s="17"/>
      <c r="O64" s="29">
        <f t="shared" si="5"/>
        <v>-8.908685968820329E-4</v>
      </c>
      <c r="P64" s="29">
        <f t="shared" si="6"/>
        <v>1.3111889670633925E-3</v>
      </c>
      <c r="Q64" s="29">
        <f t="shared" si="7"/>
        <v>8.3989677382478867E-4</v>
      </c>
      <c r="R64" s="29">
        <f t="shared" si="8"/>
        <v>2.1338104801640334E-3</v>
      </c>
      <c r="S64" s="29">
        <f t="shared" si="9"/>
        <v>2.7344290428861218E-3</v>
      </c>
      <c r="T64" s="29">
        <f t="shared" si="15"/>
        <v>6.1284566670563034E-3</v>
      </c>
      <c r="U64" s="17"/>
      <c r="V64" s="30">
        <f t="shared" si="10"/>
        <v>-8.6441456210443568E-4</v>
      </c>
      <c r="W64" s="30">
        <f t="shared" si="11"/>
        <v>1.4111550979304661E-3</v>
      </c>
      <c r="X64" s="30">
        <f t="shared" si="12"/>
        <v>1.0291130264499398E-3</v>
      </c>
      <c r="Y64" s="30">
        <f t="shared" si="13"/>
        <v>2.4888333194191654E-3</v>
      </c>
      <c r="Z64" s="30">
        <f t="shared" si="14"/>
        <v>3.1281380704475609E-3</v>
      </c>
      <c r="AA64" s="17"/>
      <c r="AB64" s="17"/>
      <c r="AC64" s="17"/>
      <c r="AD64" s="17"/>
      <c r="AE64" s="17"/>
      <c r="AF64" s="17"/>
      <c r="AG64" s="17"/>
      <c r="AK64" s="24">
        <v>45285</v>
      </c>
      <c r="AL64" s="37">
        <v>0.8997772828507794</v>
      </c>
      <c r="AM64" s="37">
        <v>0.76260853715181776</v>
      </c>
      <c r="AN64" s="37">
        <v>0.66141945057557627</v>
      </c>
      <c r="AO64" s="37">
        <v>0.52454902163753392</v>
      </c>
      <c r="AP64" s="37">
        <v>0.39947101319115202</v>
      </c>
      <c r="AT64" s="46">
        <f>'Bonds (CP)'!AL64/'Bonds (CP)'!AL34-1</f>
        <v>-2.8507795100224387E-3</v>
      </c>
      <c r="AU64" s="46">
        <f>'Bonds (CP)'!AM64/'Bonds (CP)'!AM34-1</f>
        <v>-5.2336606538960773E-3</v>
      </c>
      <c r="AV64" s="46">
        <f>'Bonds (CP)'!AN64/'Bonds (CP)'!AN34-1</f>
        <v>-4.6100064803649143E-3</v>
      </c>
      <c r="AW64" s="46">
        <f>'Bonds (CP)'!AO64/'Bonds (CP)'!AO34-1</f>
        <v>5.6974290322717724E-3</v>
      </c>
      <c r="AX64" s="46">
        <f>'Bonds (CP)'!AP64/'Bonds (CP)'!AP34-1</f>
        <v>1.4595755958779044E-2</v>
      </c>
      <c r="AY64" s="46">
        <f>SUM(AT64:AX64)</f>
        <v>7.5987383467673864E-3</v>
      </c>
      <c r="BC64" s="46">
        <f>'Bonds (CP)'!AT64-'Bonds (CP)'!$AT$515</f>
        <v>-2.2415626069517691E-3</v>
      </c>
      <c r="BD64" s="46">
        <f>'Bonds (CP)'!AU64-'Bonds (CP)'!$AU$515</f>
        <v>-3.393565124645428E-3</v>
      </c>
      <c r="BE64" s="46">
        <f>'Bonds (CP)'!AV64-'Bonds (CP)'!$AV$515</f>
        <v>-1.0164971758869407E-3</v>
      </c>
      <c r="BF64" s="46">
        <f>'Bonds (CP)'!AW64-'Bonds (CP)'!$AW$515</f>
        <v>1.2736186461607357E-2</v>
      </c>
      <c r="BG64" s="46">
        <f>'Bonds (CP)'!AX64-'Bonds (CP)'!$AX$515</f>
        <v>2.2735536573736892E-2</v>
      </c>
    </row>
    <row r="65" spans="1:59" ht="16.5" customHeight="1">
      <c r="A65" s="24">
        <v>45286</v>
      </c>
      <c r="B65" s="16">
        <v>12.25</v>
      </c>
      <c r="C65" s="16">
        <v>12.03</v>
      </c>
      <c r="D65" s="16">
        <v>11.98</v>
      </c>
      <c r="E65" s="16">
        <v>11.98</v>
      </c>
      <c r="F65" s="16">
        <v>12</v>
      </c>
      <c r="G65" s="17"/>
      <c r="H65" s="26">
        <f t="shared" si="0"/>
        <v>0.89977728285077951</v>
      </c>
      <c r="I65" s="26">
        <f t="shared" si="1"/>
        <v>0.75922046016630351</v>
      </c>
      <c r="J65" s="26">
        <f t="shared" si="2"/>
        <v>0.65809783215992268</v>
      </c>
      <c r="K65" s="26">
        <f t="shared" si="3"/>
        <v>0.52046856702566957</v>
      </c>
      <c r="L65" s="26">
        <f t="shared" si="4"/>
        <v>0.39586120242494788</v>
      </c>
      <c r="M65" s="17"/>
      <c r="N65" s="17"/>
      <c r="O65" s="29">
        <f t="shared" si="5"/>
        <v>0</v>
      </c>
      <c r="P65" s="29">
        <f t="shared" si="6"/>
        <v>-4.4427472555814695E-3</v>
      </c>
      <c r="Q65" s="29">
        <f t="shared" si="7"/>
        <v>-5.0219545445226998E-3</v>
      </c>
      <c r="R65" s="29">
        <f t="shared" si="8"/>
        <v>-7.7789766895873802E-3</v>
      </c>
      <c r="S65" s="29">
        <f t="shared" si="9"/>
        <v>-9.0364773588135217E-3</v>
      </c>
      <c r="T65" s="29">
        <f t="shared" si="15"/>
        <v>-2.6280155848505071E-2</v>
      </c>
      <c r="U65" s="17"/>
      <c r="V65" s="30">
        <f t="shared" si="10"/>
        <v>2.6454034777597226E-5</v>
      </c>
      <c r="W65" s="30">
        <f t="shared" si="11"/>
        <v>-4.3427811247143963E-3</v>
      </c>
      <c r="X65" s="30">
        <f t="shared" si="12"/>
        <v>-4.8327382918975483E-3</v>
      </c>
      <c r="Y65" s="30">
        <f t="shared" si="13"/>
        <v>-7.4239538503322487E-3</v>
      </c>
      <c r="Z65" s="30">
        <f t="shared" si="14"/>
        <v>-8.6427683312520816E-3</v>
      </c>
      <c r="AA65" s="17"/>
      <c r="AB65" s="17"/>
      <c r="AC65" s="17"/>
      <c r="AD65" s="17"/>
      <c r="AE65" s="17"/>
      <c r="AF65" s="17"/>
      <c r="AG65" s="17"/>
      <c r="AK65" s="24">
        <v>45286</v>
      </c>
      <c r="AL65" s="37">
        <v>0.8997772828507794</v>
      </c>
      <c r="AM65" s="37">
        <v>0.75922046016630351</v>
      </c>
      <c r="AN65" s="37">
        <v>0.65809783215992268</v>
      </c>
      <c r="AO65" s="37">
        <v>0.52046856702566957</v>
      </c>
      <c r="AP65" s="37">
        <v>0.39586120242494782</v>
      </c>
      <c r="AT65" s="46">
        <f>'Bonds (CP)'!AL65/'Bonds (CP)'!AL35-1</f>
        <v>-1.1581291759467094E-3</v>
      </c>
      <c r="AU65" s="46">
        <f>'Bonds (CP)'!AM65/'Bonds (CP)'!AM35-1</f>
        <v>-6.0077251287214972E-3</v>
      </c>
      <c r="AV65" s="46">
        <f>'Bonds (CP)'!AN65/'Bonds (CP)'!AN35-1</f>
        <v>-5.8571084289672504E-3</v>
      </c>
      <c r="AW65" s="46">
        <f>'Bonds (CP)'!AO65/'Bonds (CP)'!AO35-1</f>
        <v>0</v>
      </c>
      <c r="AX65" s="46">
        <f>'Bonds (CP)'!AP65/'Bonds (CP)'!AP35-1</f>
        <v>2.713185751078262E-3</v>
      </c>
      <c r="AY65" s="46">
        <f>SUM(AT65:AX65)</f>
        <v>-1.0309776982557195E-2</v>
      </c>
      <c r="BC65" s="46">
        <f>'Bonds (CP)'!AT65-'Bonds (CP)'!$AT$515</f>
        <v>-5.4891227287604005E-4</v>
      </c>
      <c r="BD65" s="46">
        <f>'Bonds (CP)'!AU65-'Bonds (CP)'!$AU$515</f>
        <v>-4.1676295994708479E-3</v>
      </c>
      <c r="BE65" s="46">
        <f>'Bonds (CP)'!AV65-'Bonds (CP)'!$AV$515</f>
        <v>-2.2635991244892768E-3</v>
      </c>
      <c r="BF65" s="46">
        <f>'Bonds (CP)'!AW65-'Bonds (CP)'!$AW$515</f>
        <v>7.0387574293355841E-3</v>
      </c>
      <c r="BG65" s="46">
        <f>'Bonds (CP)'!AX65-'Bonds (CP)'!$AX$515</f>
        <v>1.0852966366036108E-2</v>
      </c>
    </row>
    <row r="66" spans="1:59" ht="16.5" customHeight="1">
      <c r="A66" s="24">
        <v>45287</v>
      </c>
      <c r="B66" s="16">
        <v>12.13</v>
      </c>
      <c r="C66" s="16">
        <v>12.03</v>
      </c>
      <c r="D66" s="16">
        <v>12.01</v>
      </c>
      <c r="E66" s="16">
        <v>12.03</v>
      </c>
      <c r="F66" s="16">
        <v>12.05</v>
      </c>
      <c r="G66" s="17"/>
      <c r="H66" s="26">
        <f t="shared" si="0"/>
        <v>0.90074021225363421</v>
      </c>
      <c r="I66" s="26">
        <f t="shared" si="1"/>
        <v>0.75922046016630351</v>
      </c>
      <c r="J66" s="26">
        <f t="shared" si="2"/>
        <v>0.65727069209362421</v>
      </c>
      <c r="K66" s="26">
        <f t="shared" si="3"/>
        <v>0.51862726689391458</v>
      </c>
      <c r="L66" s="26">
        <f t="shared" si="4"/>
        <v>0.39407896465222719</v>
      </c>
      <c r="M66" s="17"/>
      <c r="N66" s="17"/>
      <c r="O66" s="29">
        <f t="shared" si="5"/>
        <v>1.0701863907964793E-3</v>
      </c>
      <c r="P66" s="29">
        <f t="shared" si="6"/>
        <v>0</v>
      </c>
      <c r="Q66" s="29">
        <f t="shared" si="7"/>
        <v>-1.2568649004415233E-3</v>
      </c>
      <c r="R66" s="29">
        <f t="shared" si="8"/>
        <v>-3.5377739375838102E-3</v>
      </c>
      <c r="S66" s="29">
        <f t="shared" si="9"/>
        <v>-4.5021784448769919E-3</v>
      </c>
      <c r="T66" s="29">
        <f t="shared" si="15"/>
        <v>-8.2266308921058462E-3</v>
      </c>
      <c r="U66" s="17"/>
      <c r="V66" s="30">
        <f t="shared" si="10"/>
        <v>1.0966404255740765E-3</v>
      </c>
      <c r="W66" s="30">
        <f t="shared" si="11"/>
        <v>9.9966130867073578E-5</v>
      </c>
      <c r="X66" s="30">
        <f t="shared" si="12"/>
        <v>-1.0676486478163722E-3</v>
      </c>
      <c r="Y66" s="30">
        <f t="shared" si="13"/>
        <v>-3.1827510983286783E-3</v>
      </c>
      <c r="Z66" s="30">
        <f t="shared" si="14"/>
        <v>-4.1084694173155528E-3</v>
      </c>
      <c r="AA66" s="17"/>
      <c r="AB66" s="17"/>
      <c r="AC66" s="17"/>
      <c r="AD66" s="17"/>
      <c r="AE66" s="17"/>
      <c r="AF66" s="17"/>
      <c r="AG66" s="17"/>
      <c r="AK66" s="24">
        <v>45287</v>
      </c>
      <c r="AL66" s="37">
        <v>0.90074021225363421</v>
      </c>
      <c r="AM66" s="37">
        <v>0.75922046016630351</v>
      </c>
      <c r="AN66" s="37">
        <v>0.65727069209362421</v>
      </c>
      <c r="AO66" s="37">
        <v>0.51862726689391458</v>
      </c>
      <c r="AP66" s="37">
        <v>0.39407896465222714</v>
      </c>
      <c r="AT66" s="46">
        <f>'Bonds (CP)'!AL66/'Bonds (CP)'!AL36-1</f>
        <v>-8.9182199233028836E-4</v>
      </c>
      <c r="AU66" s="46">
        <f>'Bonds (CP)'!AM66/'Bonds (CP)'!AM36-1</f>
        <v>-7.3106583630908606E-3</v>
      </c>
      <c r="AV66" s="46">
        <f>'Bonds (CP)'!AN66/'Bonds (CP)'!AN36-1</f>
        <v>-8.3567854086609161E-3</v>
      </c>
      <c r="AW66" s="46">
        <f>'Bonds (CP)'!AO66/'Bonds (CP)'!AO36-1</f>
        <v>-6.3615173922335622E-3</v>
      </c>
      <c r="AX66" s="46">
        <f>'Bonds (CP)'!AP66/'Bonds (CP)'!AP36-1</f>
        <v>9.0077088385687176E-4</v>
      </c>
      <c r="AY66" s="46">
        <f>SUM(AT66:AX66)</f>
        <v>-2.2020012272458755E-2</v>
      </c>
      <c r="BC66" s="46">
        <f>'Bonds (CP)'!AT66-'Bonds (CP)'!$AT$515</f>
        <v>-2.8260508925961902E-4</v>
      </c>
      <c r="BD66" s="46">
        <f>'Bonds (CP)'!AU66-'Bonds (CP)'!$AU$515</f>
        <v>-5.4705628338402113E-3</v>
      </c>
      <c r="BE66" s="46">
        <f>'Bonds (CP)'!AV66-'Bonds (CP)'!$AV$515</f>
        <v>-4.7632761041829421E-3</v>
      </c>
      <c r="BF66" s="46">
        <f>'Bonds (CP)'!AW66-'Bonds (CP)'!$AW$515</f>
        <v>6.7724003710202194E-4</v>
      </c>
      <c r="BG66" s="46">
        <f>'Bonds (CP)'!AX66-'Bonds (CP)'!$AX$515</f>
        <v>9.0405514988147178E-3</v>
      </c>
    </row>
    <row r="67" spans="1:59" ht="16.5" customHeight="1">
      <c r="A67" s="24">
        <v>45288</v>
      </c>
      <c r="B67" s="16">
        <v>12.59</v>
      </c>
      <c r="C67" s="16">
        <v>12.15</v>
      </c>
      <c r="D67" s="16">
        <v>11.9</v>
      </c>
      <c r="E67" s="16">
        <v>11.8</v>
      </c>
      <c r="F67" s="16">
        <v>11.62</v>
      </c>
      <c r="G67" s="17"/>
      <c r="H67" s="26">
        <f t="shared" si="0"/>
        <v>0.89706012967403848</v>
      </c>
      <c r="I67" s="26">
        <f t="shared" si="1"/>
        <v>0.75684113625803029</v>
      </c>
      <c r="J67" s="26">
        <f t="shared" si="2"/>
        <v>0.66030991771468706</v>
      </c>
      <c r="K67" s="26">
        <f t="shared" si="3"/>
        <v>0.52716702991577213</v>
      </c>
      <c r="L67" s="26">
        <f t="shared" si="4"/>
        <v>0.40991047674189041</v>
      </c>
      <c r="M67" s="17"/>
      <c r="N67" s="17"/>
      <c r="O67" s="29">
        <f t="shared" si="5"/>
        <v>-4.0856203925749845E-3</v>
      </c>
      <c r="P67" s="29">
        <f t="shared" si="6"/>
        <v>-3.1339038304526445E-3</v>
      </c>
      <c r="Q67" s="29">
        <f t="shared" si="7"/>
        <v>4.6240090386229227E-3</v>
      </c>
      <c r="R67" s="29">
        <f t="shared" si="8"/>
        <v>1.6466089554069585E-2</v>
      </c>
      <c r="S67" s="29">
        <f t="shared" si="9"/>
        <v>4.0173451286938056E-2</v>
      </c>
      <c r="T67" s="29">
        <f t="shared" si="15"/>
        <v>5.4044025656602934E-2</v>
      </c>
      <c r="U67" s="17"/>
      <c r="V67" s="30">
        <f t="shared" si="10"/>
        <v>-4.0591663577973875E-3</v>
      </c>
      <c r="W67" s="30">
        <f t="shared" si="11"/>
        <v>-3.0339376995855709E-3</v>
      </c>
      <c r="X67" s="30">
        <f t="shared" si="12"/>
        <v>4.8132252912480742E-3</v>
      </c>
      <c r="Y67" s="30">
        <f t="shared" si="13"/>
        <v>1.6821112393324716E-2</v>
      </c>
      <c r="Z67" s="30">
        <f t="shared" si="14"/>
        <v>4.0567160314499494E-2</v>
      </c>
      <c r="AA67" s="17"/>
      <c r="AB67" s="17"/>
      <c r="AC67" s="17"/>
      <c r="AD67" s="17"/>
      <c r="AE67" s="17"/>
      <c r="AF67" s="17"/>
      <c r="AG67" s="17"/>
      <c r="AK67" s="24">
        <v>45288</v>
      </c>
      <c r="AL67" s="37">
        <v>0.89706012967403848</v>
      </c>
      <c r="AM67" s="37">
        <v>0.75684113625803018</v>
      </c>
      <c r="AN67" s="37">
        <v>0.66030991771468717</v>
      </c>
      <c r="AO67" s="37">
        <v>0.52716702991577225</v>
      </c>
      <c r="AP67" s="37">
        <v>0.40991047674189046</v>
      </c>
      <c r="AT67" s="46">
        <f>'Bonds (CP)'!AL67/'Bonds (CP)'!AL37-1</f>
        <v>-4.7961630695444457E-3</v>
      </c>
      <c r="AU67" s="46">
        <f>'Bonds (CP)'!AM67/'Bonds (CP)'!AM37-1</f>
        <v>-9.9022434074149679E-3</v>
      </c>
      <c r="AV67" s="46">
        <f>'Bonds (CP)'!AN67/'Bonds (CP)'!AN37-1</f>
        <v>-5.8620448718207374E-3</v>
      </c>
      <c r="AW67" s="46">
        <f>'Bonds (CP)'!AO67/'Bonds (CP)'!AO37-1</f>
        <v>6.4202448110872723E-3</v>
      </c>
      <c r="AX67" s="46">
        <f>'Bonds (CP)'!AP67/'Bonds (CP)'!AP37-1</f>
        <v>3.7363272833985217E-2</v>
      </c>
      <c r="AY67" s="46">
        <f>SUM(AT67:AX67)</f>
        <v>2.3223066296292338E-2</v>
      </c>
      <c r="BC67" s="46">
        <f>'Bonds (CP)'!AT67-'Bonds (CP)'!$AT$515</f>
        <v>-4.1869461664737762E-3</v>
      </c>
      <c r="BD67" s="46">
        <f>'Bonds (CP)'!AU67-'Bonds (CP)'!$AU$515</f>
        <v>-8.0621478781643177E-3</v>
      </c>
      <c r="BE67" s="46">
        <f>'Bonds (CP)'!AV67-'Bonds (CP)'!$AV$515</f>
        <v>-2.2685355673427638E-3</v>
      </c>
      <c r="BF67" s="46">
        <f>'Bonds (CP)'!AW67-'Bonds (CP)'!$AW$515</f>
        <v>1.3459002240422856E-2</v>
      </c>
      <c r="BG67" s="46">
        <f>'Bonds (CP)'!AX67-'Bonds (CP)'!$AX$515</f>
        <v>4.5503053448943065E-2</v>
      </c>
    </row>
    <row r="68" spans="1:59" ht="16.5" customHeight="1">
      <c r="A68" s="24">
        <v>45289</v>
      </c>
      <c r="B68" s="16">
        <v>12.78</v>
      </c>
      <c r="C68" s="16">
        <v>12.05</v>
      </c>
      <c r="D68" s="16">
        <v>11.75</v>
      </c>
      <c r="E68" s="16">
        <v>11.86</v>
      </c>
      <c r="F68" s="16">
        <v>11.64</v>
      </c>
      <c r="G68" s="17"/>
      <c r="H68" s="26">
        <f t="shared" ref="H68:H131" si="16">-PV(B68/100,B$2,(1*B$3),1)</f>
        <v>0.89554885618017388</v>
      </c>
      <c r="I68" s="26">
        <f t="shared" ref="I68:I131" si="17">-PV(C68/100,C$2,(1*C$3),1)</f>
        <v>0.75882320357613131</v>
      </c>
      <c r="J68" s="26">
        <f t="shared" ref="J68:J131" si="18">-PV(D68/100,D$2,(1*D$3),1)</f>
        <v>0.66448272022188948</v>
      </c>
      <c r="K68" s="26">
        <f t="shared" ref="K68:K131" si="19">-PV(E68/100,E$2,(1*E$3),1)</f>
        <v>0.52492200169245229</v>
      </c>
      <c r="L68" s="26">
        <f t="shared" ref="L68:L131" si="20">-PV(F68/100,F$2,(1*F$3),1)</f>
        <v>0.40914813808886713</v>
      </c>
      <c r="M68" s="17"/>
      <c r="N68" s="17"/>
      <c r="O68" s="29">
        <f t="shared" si="5"/>
        <v>-1.6846958680615254E-3</v>
      </c>
      <c r="P68" s="29">
        <f t="shared" si="6"/>
        <v>2.6188683769234888E-3</v>
      </c>
      <c r="Q68" s="29">
        <f t="shared" si="7"/>
        <v>6.319460597600024E-3</v>
      </c>
      <c r="R68" s="29">
        <f t="shared" si="8"/>
        <v>-4.2586658419790924E-3</v>
      </c>
      <c r="S68" s="29">
        <f t="shared" si="9"/>
        <v>-1.859768647736515E-3</v>
      </c>
      <c r="T68" s="29">
        <f t="shared" si="15"/>
        <v>1.1351986167463801E-3</v>
      </c>
      <c r="U68" s="17"/>
      <c r="V68" s="30">
        <f t="shared" si="10"/>
        <v>-1.6582418332839282E-3</v>
      </c>
      <c r="W68" s="30">
        <f t="shared" si="11"/>
        <v>2.7188345077905625E-3</v>
      </c>
      <c r="X68" s="30">
        <f t="shared" si="12"/>
        <v>6.5086768502251756E-3</v>
      </c>
      <c r="Y68" s="30">
        <f t="shared" si="13"/>
        <v>-3.9036430027239604E-3</v>
      </c>
      <c r="Z68" s="30">
        <f t="shared" si="14"/>
        <v>-1.4660596201750758E-3</v>
      </c>
      <c r="AA68" s="17"/>
      <c r="AB68" s="17"/>
      <c r="AC68" s="17"/>
      <c r="AD68" s="17"/>
      <c r="AE68" s="17"/>
      <c r="AF68" s="17"/>
      <c r="AG68" s="17"/>
      <c r="AK68" s="24">
        <v>45289</v>
      </c>
      <c r="AL68" s="37">
        <v>0.89554885618017377</v>
      </c>
      <c r="AM68" s="37">
        <v>0.75882320357613142</v>
      </c>
      <c r="AN68" s="37">
        <v>0.6644827202218897</v>
      </c>
      <c r="AO68" s="37">
        <v>0.52492200169245218</v>
      </c>
      <c r="AP68" s="37">
        <v>0.40914813808886713</v>
      </c>
      <c r="AT68" s="46">
        <f>'Bonds (CP)'!AL68/'Bonds (CP)'!AL38-1</f>
        <v>-7.8028019152331929E-3</v>
      </c>
      <c r="AU68" s="46">
        <f>'Bonds (CP)'!AM68/'Bonds (CP)'!AM38-1</f>
        <v>-7.5697138483555859E-3</v>
      </c>
      <c r="AV68" s="46">
        <f>'Bonds (CP)'!AN68/'Bonds (CP)'!AN38-1</f>
        <v>0</v>
      </c>
      <c r="AW68" s="46">
        <f>'Bonds (CP)'!AO68/'Bonds (CP)'!AO38-1</f>
        <v>-4.2586658419794254E-3</v>
      </c>
      <c r="AX68" s="46">
        <f>'Bonds (CP)'!AP68/'Bonds (CP)'!AP38-1</f>
        <v>1.116985239356949E-2</v>
      </c>
      <c r="AY68" s="46">
        <f>SUM(AT68:AX68)</f>
        <v>-8.4613292119987138E-3</v>
      </c>
      <c r="BC68" s="46">
        <f>'Bonds (CP)'!AT68-'Bonds (CP)'!$AT$515</f>
        <v>-7.1935850121625233E-3</v>
      </c>
      <c r="BD68" s="46">
        <f>'Bonds (CP)'!AU68-'Bonds (CP)'!$AU$515</f>
        <v>-5.7296183191049366E-3</v>
      </c>
      <c r="BE68" s="46">
        <f>'Bonds (CP)'!AV68-'Bonds (CP)'!$AV$515</f>
        <v>3.5935093044779736E-3</v>
      </c>
      <c r="BF68" s="46">
        <f>'Bonds (CP)'!AW68-'Bonds (CP)'!$AW$515</f>
        <v>2.7800915873561587E-3</v>
      </c>
      <c r="BG68" s="46">
        <f>'Bonds (CP)'!AX68-'Bonds (CP)'!$AX$515</f>
        <v>1.9309633008527338E-2</v>
      </c>
    </row>
    <row r="69" spans="1:59" ht="16.5" customHeight="1">
      <c r="A69" s="24">
        <v>45294</v>
      </c>
      <c r="B69" s="16">
        <v>12.9</v>
      </c>
      <c r="C69" s="16">
        <v>12.16</v>
      </c>
      <c r="D69" s="16">
        <v>11.82</v>
      </c>
      <c r="E69" s="16">
        <v>11.74</v>
      </c>
      <c r="F69" s="16">
        <v>11.56</v>
      </c>
      <c r="G69" s="17"/>
      <c r="H69" s="26">
        <f t="shared" si="16"/>
        <v>0.89459698848538527</v>
      </c>
      <c r="I69" s="26">
        <f t="shared" si="17"/>
        <v>0.75664331521582362</v>
      </c>
      <c r="J69" s="26">
        <f t="shared" si="18"/>
        <v>0.6625313178550879</v>
      </c>
      <c r="K69" s="26">
        <f t="shared" si="19"/>
        <v>0.52942436673119031</v>
      </c>
      <c r="L69" s="26">
        <f t="shared" si="20"/>
        <v>0.41221326584375473</v>
      </c>
      <c r="M69" s="17"/>
      <c r="N69" s="17"/>
      <c r="O69" s="29">
        <f t="shared" ref="O69:O132" si="21">H69/H68 -1</f>
        <v>-1.0628875110718639E-3</v>
      </c>
      <c r="P69" s="29">
        <f t="shared" ref="P69:P132" si="22">I69/I68 -1</f>
        <v>-2.872722328513988E-3</v>
      </c>
      <c r="Q69" s="29">
        <f t="shared" ref="Q69:Q132" si="23">J69/J68 -1</f>
        <v>-2.936724022183701E-3</v>
      </c>
      <c r="R69" s="29">
        <f t="shared" ref="R69:R132" si="24">K69/K68 -1</f>
        <v>8.5772077074717235E-3</v>
      </c>
      <c r="S69" s="29">
        <f t="shared" ref="S69:S132" si="25">L69/L68 -1</f>
        <v>7.4914865046309398E-3</v>
      </c>
      <c r="T69" s="29">
        <f t="shared" si="15"/>
        <v>9.1963603503331104E-3</v>
      </c>
      <c r="U69" s="17"/>
      <c r="V69" s="30">
        <f t="shared" ref="V69:V132" si="26">$O69-$O$515</f>
        <v>-1.0364334762942666E-3</v>
      </c>
      <c r="W69" s="30">
        <f t="shared" ref="W69:W132" si="27">$P69-$P$515</f>
        <v>-2.7727561976469144E-3</v>
      </c>
      <c r="X69" s="30">
        <f t="shared" ref="X69:X132" si="28">$Q69-$Q$515</f>
        <v>-2.7475077695585499E-3</v>
      </c>
      <c r="Y69" s="30">
        <f t="shared" ref="Y69:Y132" si="29">$R69-$R$515</f>
        <v>8.9322305467268558E-3</v>
      </c>
      <c r="Z69" s="30">
        <f t="shared" ref="Z69:Z132" si="30">$S69-$S$515</f>
        <v>7.8851955321923798E-3</v>
      </c>
      <c r="AA69" s="17"/>
      <c r="AB69" s="17"/>
      <c r="AC69" s="17"/>
      <c r="AD69" s="17"/>
      <c r="AE69" s="17"/>
      <c r="AF69" s="17"/>
      <c r="AG69" s="17"/>
      <c r="AK69" s="24">
        <v>45294</v>
      </c>
      <c r="AL69" s="37">
        <v>0.89459698848538527</v>
      </c>
      <c r="AM69" s="37">
        <v>0.75664331521582362</v>
      </c>
      <c r="AN69" s="37">
        <v>0.66253131785508801</v>
      </c>
      <c r="AO69" s="37">
        <v>0.5294243667311902</v>
      </c>
      <c r="AP69" s="37">
        <v>0.41221326584375478</v>
      </c>
      <c r="AT69" s="46">
        <f>'Bonds (CP)'!AL69/'Bonds (CP)'!AL39-1</f>
        <v>-8.8573959255978663E-3</v>
      </c>
      <c r="AU69" s="46">
        <f>'Bonds (CP)'!AM69/'Bonds (CP)'!AM39-1</f>
        <v>-1.0680304544167685E-2</v>
      </c>
      <c r="AV69" s="46">
        <f>'Bonds (CP)'!AN69/'Bonds (CP)'!AN39-1</f>
        <v>-5.8669873637221537E-3</v>
      </c>
      <c r="AW69" s="46">
        <f>'Bonds (CP)'!AO69/'Bonds (CP)'!AO39-1</f>
        <v>2.8532126371052513E-3</v>
      </c>
      <c r="AX69" s="46">
        <f>'Bonds (CP)'!AP69/'Bonds (CP)'!AP39-1</f>
        <v>1.9683671747869447E-2</v>
      </c>
      <c r="AY69" s="46">
        <f>SUM(AT69:AX69)</f>
        <v>-2.8678034485130066E-3</v>
      </c>
      <c r="BC69" s="46">
        <f>'Bonds (CP)'!AT69-'Bonds (CP)'!$AT$515</f>
        <v>-8.2481790225271967E-3</v>
      </c>
      <c r="BD69" s="46">
        <f>'Bonds (CP)'!AU69-'Bonds (CP)'!$AU$515</f>
        <v>-8.8402090149170345E-3</v>
      </c>
      <c r="BE69" s="46">
        <f>'Bonds (CP)'!AV69-'Bonds (CP)'!$AV$515</f>
        <v>-2.2734780592441801E-3</v>
      </c>
      <c r="BF69" s="46">
        <f>'Bonds (CP)'!AW69-'Bonds (CP)'!$AW$515</f>
        <v>9.8919700664408354E-3</v>
      </c>
      <c r="BG69" s="46">
        <f>'Bonds (CP)'!AX69-'Bonds (CP)'!$AX$515</f>
        <v>2.7823452362827295E-2</v>
      </c>
    </row>
    <row r="70" spans="1:59" ht="16.5" customHeight="1">
      <c r="A70" s="24">
        <v>45295</v>
      </c>
      <c r="B70" s="16">
        <v>12.88</v>
      </c>
      <c r="C70" s="16">
        <v>12.04</v>
      </c>
      <c r="D70" s="16">
        <v>11.75</v>
      </c>
      <c r="E70" s="16">
        <v>11.75</v>
      </c>
      <c r="F70" s="16">
        <v>11.61</v>
      </c>
      <c r="G70" s="17"/>
      <c r="H70" s="26">
        <f t="shared" si="16"/>
        <v>0.8947554925584692</v>
      </c>
      <c r="I70" s="26">
        <f t="shared" si="17"/>
        <v>0.7590217966836682</v>
      </c>
      <c r="J70" s="26">
        <f t="shared" si="18"/>
        <v>0.66448272022188948</v>
      </c>
      <c r="K70" s="26">
        <f t="shared" si="19"/>
        <v>0.52904728591886296</v>
      </c>
      <c r="L70" s="26">
        <f t="shared" si="20"/>
        <v>0.41029262821791324</v>
      </c>
      <c r="M70" s="17"/>
      <c r="N70" s="17"/>
      <c r="O70" s="29">
        <f t="shared" si="21"/>
        <v>1.7717930545724236E-4</v>
      </c>
      <c r="P70" s="29">
        <f t="shared" si="22"/>
        <v>3.143464588947209E-3</v>
      </c>
      <c r="Q70" s="29">
        <f t="shared" si="23"/>
        <v>2.9453737720945838E-3</v>
      </c>
      <c r="R70" s="29">
        <f t="shared" si="24"/>
        <v>-7.1224680241965821E-4</v>
      </c>
      <c r="S70" s="29">
        <f t="shared" si="25"/>
        <v>-4.6593299754925654E-3</v>
      </c>
      <c r="T70" s="29">
        <f t="shared" ref="T70:T133" si="31">SUM(O70:S70)</f>
        <v>8.9444088858681159E-4</v>
      </c>
      <c r="U70" s="17"/>
      <c r="V70" s="30">
        <f t="shared" si="26"/>
        <v>2.0363334023483959E-4</v>
      </c>
      <c r="W70" s="30">
        <f t="shared" si="27"/>
        <v>3.2434307198142827E-3</v>
      </c>
      <c r="X70" s="30">
        <f t="shared" si="28"/>
        <v>3.134590024719735E-3</v>
      </c>
      <c r="Y70" s="30">
        <f t="shared" si="29"/>
        <v>-3.5722396316452637E-4</v>
      </c>
      <c r="Z70" s="30">
        <f t="shared" si="30"/>
        <v>-4.2656209479311263E-3</v>
      </c>
      <c r="AA70" s="17"/>
      <c r="AB70" s="17"/>
      <c r="AC70" s="17"/>
      <c r="AD70" s="17"/>
      <c r="AE70" s="17"/>
      <c r="AF70" s="17"/>
      <c r="AG70" s="17"/>
      <c r="AK70" s="24">
        <v>45295</v>
      </c>
      <c r="AL70" s="37">
        <v>0.89475549255846909</v>
      </c>
      <c r="AM70" s="37">
        <v>0.7590217966836682</v>
      </c>
      <c r="AN70" s="37">
        <v>0.6644827202218897</v>
      </c>
      <c r="AO70" s="37">
        <v>0.52904728591886307</v>
      </c>
      <c r="AP70" s="37">
        <v>0.41029262821791324</v>
      </c>
      <c r="AT70" s="46">
        <f>'Bonds (CP)'!AL70/'Bonds (CP)'!AL40-1</f>
        <v>-9.9220411055990221E-3</v>
      </c>
      <c r="AU70" s="46">
        <f>'Bonds (CP)'!AM70/'Bonds (CP)'!AM40-1</f>
        <v>-1.0692131769976965E-2</v>
      </c>
      <c r="AV70" s="46">
        <f>'Bonds (CP)'!AN70/'Bonds (CP)'!AN40-1</f>
        <v>-3.3582076168819919E-3</v>
      </c>
      <c r="AW70" s="46">
        <f>'Bonds (CP)'!AO70/'Bonds (CP)'!AO40-1</f>
        <v>4.9959651380906411E-3</v>
      </c>
      <c r="AX70" s="46">
        <f>'Bonds (CP)'!AP70/'Bonds (CP)'!AP40-1</f>
        <v>1.7736244590714101E-2</v>
      </c>
      <c r="AY70" s="46">
        <f>SUM(AT70:AX70)</f>
        <v>-1.2401707636532366E-3</v>
      </c>
      <c r="BC70" s="46">
        <f>'Bonds (CP)'!AT70-'Bonds (CP)'!$AT$515</f>
        <v>-9.3128242025283525E-3</v>
      </c>
      <c r="BD70" s="46">
        <f>'Bonds (CP)'!AU70-'Bonds (CP)'!$AU$515</f>
        <v>-8.8520362407263145E-3</v>
      </c>
      <c r="BE70" s="46">
        <f>'Bonds (CP)'!AV70-'Bonds (CP)'!$AV$515</f>
        <v>2.3530168759598171E-4</v>
      </c>
      <c r="BF70" s="46">
        <f>'Bonds (CP)'!AW70-'Bonds (CP)'!$AW$515</f>
        <v>1.2034722567426225E-2</v>
      </c>
      <c r="BG70" s="46">
        <f>'Bonds (CP)'!AX70-'Bonds (CP)'!$AX$515</f>
        <v>2.5876025205671949E-2</v>
      </c>
    </row>
    <row r="71" spans="1:59" ht="16.5" customHeight="1">
      <c r="A71" s="24">
        <v>45296</v>
      </c>
      <c r="B71" s="16">
        <v>12.87</v>
      </c>
      <c r="C71" s="16">
        <v>12.07</v>
      </c>
      <c r="D71" s="16">
        <v>11.77</v>
      </c>
      <c r="E71" s="16">
        <v>11.71</v>
      </c>
      <c r="F71" s="16">
        <v>11.55</v>
      </c>
      <c r="G71" s="17"/>
      <c r="H71" s="26">
        <f t="shared" si="16"/>
        <v>0.8948347656596084</v>
      </c>
      <c r="I71" s="26">
        <f t="shared" si="17"/>
        <v>0.75842622836125329</v>
      </c>
      <c r="J71" s="26">
        <f t="shared" si="18"/>
        <v>0.66392444355714642</v>
      </c>
      <c r="K71" s="26">
        <f t="shared" si="19"/>
        <v>0.53055767479363602</v>
      </c>
      <c r="L71" s="26">
        <f t="shared" si="20"/>
        <v>0.41259937975888406</v>
      </c>
      <c r="M71" s="17"/>
      <c r="N71" s="17"/>
      <c r="O71" s="29">
        <f t="shared" si="21"/>
        <v>8.8597501550324864E-5</v>
      </c>
      <c r="P71" s="29">
        <f t="shared" si="22"/>
        <v>-7.8465246323244919E-4</v>
      </c>
      <c r="Q71" s="29">
        <f t="shared" si="23"/>
        <v>-8.4016731775449216E-4</v>
      </c>
      <c r="R71" s="29">
        <f t="shared" si="24"/>
        <v>2.8549222630445126E-3</v>
      </c>
      <c r="S71" s="29">
        <f t="shared" si="25"/>
        <v>5.6222105451664284E-3</v>
      </c>
      <c r="T71" s="29">
        <f t="shared" si="31"/>
        <v>6.9409105287743245E-3</v>
      </c>
      <c r="U71" s="17"/>
      <c r="V71" s="30">
        <f t="shared" si="26"/>
        <v>1.1505153632792209E-4</v>
      </c>
      <c r="W71" s="30">
        <f t="shared" si="27"/>
        <v>-6.8468633236537556E-4</v>
      </c>
      <c r="X71" s="30">
        <f t="shared" si="28"/>
        <v>-6.5095106512934092E-4</v>
      </c>
      <c r="Y71" s="30">
        <f t="shared" si="29"/>
        <v>3.2099451022996445E-3</v>
      </c>
      <c r="Z71" s="30">
        <f t="shared" si="30"/>
        <v>6.0159195727278675E-3</v>
      </c>
      <c r="AA71" s="17"/>
      <c r="AB71" s="17"/>
      <c r="AC71" s="17"/>
      <c r="AD71" s="17"/>
      <c r="AE71" s="17"/>
      <c r="AF71" s="17"/>
      <c r="AG71" s="17"/>
      <c r="AK71" s="24">
        <v>45296</v>
      </c>
      <c r="AL71" s="37">
        <v>0.89483476565960829</v>
      </c>
      <c r="AM71" s="37">
        <v>0.7584262283612534</v>
      </c>
      <c r="AN71" s="37">
        <v>0.6639244435571463</v>
      </c>
      <c r="AO71" s="37">
        <v>0.53055767479363602</v>
      </c>
      <c r="AP71" s="37">
        <v>0.41259937975888411</v>
      </c>
      <c r="AT71" s="46">
        <f>'Bonds (CP)'!AL71/'Bonds (CP)'!AL41-1</f>
        <v>-1.0897492690706279E-2</v>
      </c>
      <c r="AU71" s="46">
        <f>'Bonds (CP)'!AM71/'Bonds (CP)'!AM41-1</f>
        <v>-1.406293653989299E-2</v>
      </c>
      <c r="AV71" s="46">
        <f>'Bonds (CP)'!AN71/'Bonds (CP)'!AN41-1</f>
        <v>-8.3779142151741981E-3</v>
      </c>
      <c r="AW71" s="46">
        <f>'Bonds (CP)'!AO71/'Bonds (CP)'!AO41-1</f>
        <v>7.1318098524941753E-4</v>
      </c>
      <c r="AX71" s="46">
        <f>'Bonds (CP)'!AP71/'Bonds (CP)'!AP41-1</f>
        <v>1.5003562567059481E-2</v>
      </c>
      <c r="AY71" s="46">
        <f>SUM(AT71:AX71)</f>
        <v>-1.7621599893464568E-2</v>
      </c>
      <c r="BC71" s="46">
        <f>'Bonds (CP)'!AT71-'Bonds (CP)'!$AT$515</f>
        <v>-1.0288275787635609E-2</v>
      </c>
      <c r="BD71" s="46">
        <f>'Bonds (CP)'!AU71-'Bonds (CP)'!$AU$515</f>
        <v>-1.2222841010642339E-2</v>
      </c>
      <c r="BE71" s="46">
        <f>'Bonds (CP)'!AV71-'Bonds (CP)'!$AV$515</f>
        <v>-4.7844049106962241E-3</v>
      </c>
      <c r="BF71" s="46">
        <f>'Bonds (CP)'!AW71-'Bonds (CP)'!$AW$515</f>
        <v>7.7519384145850016E-3</v>
      </c>
      <c r="BG71" s="46">
        <f>'Bonds (CP)'!AX71-'Bonds (CP)'!$AX$515</f>
        <v>2.3143343182017329E-2</v>
      </c>
    </row>
    <row r="72" spans="1:59" ht="16.5" customHeight="1">
      <c r="A72" s="24">
        <v>45299</v>
      </c>
      <c r="B72" s="16">
        <v>13.04</v>
      </c>
      <c r="C72" s="16">
        <v>12.12</v>
      </c>
      <c r="D72" s="16">
        <v>11.79</v>
      </c>
      <c r="E72" s="16">
        <v>11.8</v>
      </c>
      <c r="F72" s="16">
        <v>11.62</v>
      </c>
      <c r="G72" s="17"/>
      <c r="H72" s="26">
        <f t="shared" si="16"/>
        <v>0.89348903043170558</v>
      </c>
      <c r="I72" s="26">
        <f t="shared" si="17"/>
        <v>0.75743501970078719</v>
      </c>
      <c r="J72" s="26">
        <f t="shared" si="18"/>
        <v>0.66336675376103127</v>
      </c>
      <c r="K72" s="26">
        <f t="shared" si="19"/>
        <v>0.52716702991577213</v>
      </c>
      <c r="L72" s="26">
        <f t="shared" si="20"/>
        <v>0.40991047674189041</v>
      </c>
      <c r="M72" s="17"/>
      <c r="N72" s="17"/>
      <c r="O72" s="29">
        <f t="shared" si="21"/>
        <v>-1.5038924274592969E-3</v>
      </c>
      <c r="P72" s="29">
        <f t="shared" si="22"/>
        <v>-1.3069282461496412E-3</v>
      </c>
      <c r="Q72" s="29">
        <f t="shared" si="23"/>
        <v>-8.3998985355504541E-4</v>
      </c>
      <c r="R72" s="29">
        <f t="shared" si="24"/>
        <v>-6.3907187454835812E-3</v>
      </c>
      <c r="S72" s="29">
        <f t="shared" si="25"/>
        <v>-6.5169826929090124E-3</v>
      </c>
      <c r="T72" s="29">
        <f t="shared" si="31"/>
        <v>-1.6558511965556577E-2</v>
      </c>
      <c r="U72" s="17"/>
      <c r="V72" s="30">
        <f t="shared" si="26"/>
        <v>-1.4774383926816996E-3</v>
      </c>
      <c r="W72" s="30">
        <f t="shared" si="27"/>
        <v>-1.2069621152825676E-3</v>
      </c>
      <c r="X72" s="30">
        <f t="shared" si="28"/>
        <v>-6.5077360092989417E-4</v>
      </c>
      <c r="Y72" s="30">
        <f t="shared" si="29"/>
        <v>-6.0356959062284497E-3</v>
      </c>
      <c r="Z72" s="30">
        <f t="shared" si="30"/>
        <v>-6.1232736653475733E-3</v>
      </c>
      <c r="AA72" s="17"/>
      <c r="AB72" s="17"/>
      <c r="AC72" s="17"/>
      <c r="AD72" s="17"/>
      <c r="AE72" s="17"/>
      <c r="AF72" s="17"/>
      <c r="AG72" s="17"/>
      <c r="AK72" s="24">
        <v>45299</v>
      </c>
      <c r="AL72" s="37">
        <v>0.89348903043170558</v>
      </c>
      <c r="AM72" s="37">
        <v>0.75743501970078708</v>
      </c>
      <c r="AN72" s="37">
        <v>0.66336675376103127</v>
      </c>
      <c r="AO72" s="37">
        <v>0.52716702991577225</v>
      </c>
      <c r="AP72" s="37">
        <v>0.40991047674189046</v>
      </c>
      <c r="AT72" s="46">
        <f>'Bonds (CP)'!AL72/'Bonds (CP)'!AL42-1</f>
        <v>-1.3535031847133783E-2</v>
      </c>
      <c r="AU72" s="46">
        <f>'Bonds (CP)'!AM72/'Bonds (CP)'!AM42-1</f>
        <v>-1.5610358636946597E-2</v>
      </c>
      <c r="AV72" s="46">
        <f>'Bonds (CP)'!AN72/'Bonds (CP)'!AN42-1</f>
        <v>-7.5409078640625848E-3</v>
      </c>
      <c r="AW72" s="46">
        <f>'Bonds (CP)'!AO72/'Bonds (CP)'!AO42-1</f>
        <v>-5.6820954993253014E-3</v>
      </c>
      <c r="AX72" s="46">
        <f>'Bonds (CP)'!AP72/'Bonds (CP)'!AP42-1</f>
        <v>1.1187467144677221E-2</v>
      </c>
      <c r="AY72" s="46">
        <f>SUM(AT72:AX72)</f>
        <v>-3.1180926702791045E-2</v>
      </c>
      <c r="BC72" s="46">
        <f>'Bonds (CP)'!AT72-'Bonds (CP)'!$AT$515</f>
        <v>-1.2925814944063113E-2</v>
      </c>
      <c r="BD72" s="46">
        <f>'Bonds (CP)'!AU72-'Bonds (CP)'!$AU$515</f>
        <v>-1.3770263107695947E-2</v>
      </c>
      <c r="BE72" s="46">
        <f>'Bonds (CP)'!AV72-'Bonds (CP)'!$AV$515</f>
        <v>-3.9473985595846108E-3</v>
      </c>
      <c r="BF72" s="46">
        <f>'Bonds (CP)'!AW72-'Bonds (CP)'!$AW$515</f>
        <v>1.3566619300102827E-3</v>
      </c>
      <c r="BG72" s="46">
        <f>'Bonds (CP)'!AX72-'Bonds (CP)'!$AX$515</f>
        <v>1.9327247759635069E-2</v>
      </c>
    </row>
    <row r="73" spans="1:59" ht="16.5" customHeight="1">
      <c r="A73" s="24">
        <v>45300</v>
      </c>
      <c r="B73" s="16">
        <v>12.81</v>
      </c>
      <c r="C73" s="16">
        <v>12.16</v>
      </c>
      <c r="D73" s="16">
        <v>11.99</v>
      </c>
      <c r="E73" s="16">
        <v>11.98</v>
      </c>
      <c r="F73" s="16">
        <v>11.93</v>
      </c>
      <c r="G73" s="17"/>
      <c r="H73" s="26">
        <f t="shared" si="16"/>
        <v>0.8953106994060811</v>
      </c>
      <c r="I73" s="26">
        <f t="shared" si="17"/>
        <v>0.75664331521582362</v>
      </c>
      <c r="J73" s="26">
        <f t="shared" si="18"/>
        <v>0.6578219741028174</v>
      </c>
      <c r="K73" s="26">
        <f t="shared" si="19"/>
        <v>0.52046856702566957</v>
      </c>
      <c r="L73" s="26">
        <f t="shared" si="20"/>
        <v>0.39838166679132447</v>
      </c>
      <c r="M73" s="17"/>
      <c r="N73" s="17"/>
      <c r="O73" s="29">
        <f t="shared" si="21"/>
        <v>2.0388263451822652E-3</v>
      </c>
      <c r="P73" s="29">
        <f t="shared" si="22"/>
        <v>-1.0452440993239387E-3</v>
      </c>
      <c r="Q73" s="29">
        <f t="shared" si="23"/>
        <v>-8.3585431841091129E-3</v>
      </c>
      <c r="R73" s="29">
        <f t="shared" si="24"/>
        <v>-1.2706528500412539E-2</v>
      </c>
      <c r="S73" s="29">
        <f t="shared" si="25"/>
        <v>-2.8125189778511861E-2</v>
      </c>
      <c r="T73" s="29">
        <f t="shared" si="31"/>
        <v>-4.8196679217175187E-2</v>
      </c>
      <c r="U73" s="17"/>
      <c r="V73" s="30">
        <f t="shared" si="26"/>
        <v>2.0652803799598623E-3</v>
      </c>
      <c r="W73" s="30">
        <f t="shared" si="27"/>
        <v>-9.4527796845686506E-4</v>
      </c>
      <c r="X73" s="30">
        <f t="shared" si="28"/>
        <v>-8.1693269314839622E-3</v>
      </c>
      <c r="Y73" s="30">
        <f t="shared" si="29"/>
        <v>-1.2351505661157407E-2</v>
      </c>
      <c r="Z73" s="30">
        <f t="shared" si="30"/>
        <v>-2.7731480750950423E-2</v>
      </c>
      <c r="AA73" s="17"/>
      <c r="AB73" s="17"/>
      <c r="AC73" s="17"/>
      <c r="AD73" s="17"/>
      <c r="AE73" s="17"/>
      <c r="AF73" s="17"/>
      <c r="AG73" s="17"/>
      <c r="AK73" s="24">
        <v>45300</v>
      </c>
      <c r="AL73" s="37">
        <v>0.8953106994060811</v>
      </c>
      <c r="AM73" s="37">
        <v>0.75664331521582362</v>
      </c>
      <c r="AN73" s="37">
        <v>0.65782197410281729</v>
      </c>
      <c r="AO73" s="37">
        <v>0.52046856702566957</v>
      </c>
      <c r="AP73" s="37">
        <v>0.39838166679132453</v>
      </c>
      <c r="AT73" s="46">
        <f>'Bonds (CP)'!AL73/'Bonds (CP)'!AL43-1</f>
        <v>-1.1257867210353711E-2</v>
      </c>
      <c r="AU73" s="46">
        <f>'Bonds (CP)'!AM73/'Bonds (CP)'!AM43-1</f>
        <v>-1.5345834046266771E-2</v>
      </c>
      <c r="AV73" s="46">
        <f>'Bonds (CP)'!AN73/'Bonds (CP)'!AN43-1</f>
        <v>-1.4593048875828796E-2</v>
      </c>
      <c r="AW73" s="46">
        <f>'Bonds (CP)'!AO73/'Bonds (CP)'!AO43-1</f>
        <v>-1.8316424291333733E-2</v>
      </c>
      <c r="AX73" s="46">
        <f>'Bonds (CP)'!AP73/'Bonds (CP)'!AP43-1</f>
        <v>-1.7252372270419647E-2</v>
      </c>
      <c r="AY73" s="46">
        <f>SUM(AT73:AX73)</f>
        <v>-7.6765546694202658E-2</v>
      </c>
      <c r="BC73" s="46">
        <f>'Bonds (CP)'!AT73-'Bonds (CP)'!$AT$515</f>
        <v>-1.0648650307283042E-2</v>
      </c>
      <c r="BD73" s="46">
        <f>'Bonds (CP)'!AU73-'Bonds (CP)'!$AU$515</f>
        <v>-1.3505738517016121E-2</v>
      </c>
      <c r="BE73" s="46">
        <f>'Bonds (CP)'!AV73-'Bonds (CP)'!$AV$515</f>
        <v>-1.0999539571350822E-2</v>
      </c>
      <c r="BF73" s="46">
        <f>'Bonds (CP)'!AW73-'Bonds (CP)'!$AW$515</f>
        <v>-1.1277666861998149E-2</v>
      </c>
      <c r="BG73" s="46">
        <f>'Bonds (CP)'!AX73-'Bonds (CP)'!$AX$515</f>
        <v>-9.1125916554618009E-3</v>
      </c>
    </row>
    <row r="74" spans="1:59" ht="16.5" customHeight="1">
      <c r="A74" s="24">
        <v>45301</v>
      </c>
      <c r="B74" s="16">
        <v>13.32</v>
      </c>
      <c r="C74" s="16">
        <v>12.21</v>
      </c>
      <c r="D74" s="16">
        <v>11.8</v>
      </c>
      <c r="E74" s="16">
        <v>11.78</v>
      </c>
      <c r="F74" s="16">
        <v>11.81</v>
      </c>
      <c r="G74" s="17"/>
      <c r="H74" s="26">
        <f t="shared" si="16"/>
        <v>0.89128132721496645</v>
      </c>
      <c r="I74" s="26">
        <f t="shared" si="17"/>
        <v>0.75565525939618927</v>
      </c>
      <c r="J74" s="26">
        <f t="shared" si="18"/>
        <v>0.6630881287114212</v>
      </c>
      <c r="K74" s="26">
        <f t="shared" si="19"/>
        <v>0.52791810412514373</v>
      </c>
      <c r="L74" s="26">
        <f t="shared" si="20"/>
        <v>0.40277244797062955</v>
      </c>
      <c r="M74" s="17"/>
      <c r="N74" s="17"/>
      <c r="O74" s="29">
        <f t="shared" si="21"/>
        <v>-4.500529474055881E-3</v>
      </c>
      <c r="P74" s="29">
        <f t="shared" si="22"/>
        <v>-1.3058409421783379E-3</v>
      </c>
      <c r="Q74" s="29">
        <f t="shared" si="23"/>
        <v>8.0054404016924874E-3</v>
      </c>
      <c r="R74" s="29">
        <f t="shared" si="24"/>
        <v>1.4313135454166126E-2</v>
      </c>
      <c r="S74" s="29">
        <f t="shared" si="25"/>
        <v>1.1021544276044626E-2</v>
      </c>
      <c r="T74" s="29">
        <f t="shared" si="31"/>
        <v>2.753374971566902E-2</v>
      </c>
      <c r="U74" s="17"/>
      <c r="V74" s="30">
        <f t="shared" si="26"/>
        <v>-4.474075439278284E-3</v>
      </c>
      <c r="W74" s="30">
        <f t="shared" si="27"/>
        <v>-1.2058748113112643E-3</v>
      </c>
      <c r="X74" s="30">
        <f t="shared" si="28"/>
        <v>8.1946566543176381E-3</v>
      </c>
      <c r="Y74" s="30">
        <f t="shared" si="29"/>
        <v>1.4668158293421258E-2</v>
      </c>
      <c r="Z74" s="30">
        <f t="shared" si="30"/>
        <v>1.1415253303606066E-2</v>
      </c>
      <c r="AA74" s="17"/>
      <c r="AB74" s="17"/>
      <c r="AC74" s="17"/>
      <c r="AD74" s="17"/>
      <c r="AE74" s="17"/>
      <c r="AF74" s="17"/>
      <c r="AG74" s="17"/>
      <c r="AK74" s="24">
        <v>45301</v>
      </c>
      <c r="AL74" s="37">
        <v>0.89128132721496645</v>
      </c>
      <c r="AM74" s="37">
        <v>0.75565525939618916</v>
      </c>
      <c r="AN74" s="37">
        <v>0.66308812871142109</v>
      </c>
      <c r="AO74" s="37">
        <v>0.52791810412514373</v>
      </c>
      <c r="AP74" s="37">
        <v>0.4027724479706295</v>
      </c>
      <c r="AT74" s="46">
        <f>'Bonds (CP)'!AL74/'Bonds (CP)'!AL44-1</f>
        <v>-1.5619484645252535E-2</v>
      </c>
      <c r="AU74" s="46">
        <f>'Bonds (CP)'!AM74/'Bonds (CP)'!AM44-1</f>
        <v>-1.74068252532662E-2</v>
      </c>
      <c r="AV74" s="46">
        <f>'Bonds (CP)'!AN74/'Bonds (CP)'!AN44-1</f>
        <v>-7.9577571592898133E-3</v>
      </c>
      <c r="AW74" s="46">
        <f>'Bonds (CP)'!AO74/'Bonds (CP)'!AO44-1</f>
        <v>-2.8450949761654742E-3</v>
      </c>
      <c r="AX74" s="46">
        <f>'Bonds (CP)'!AP74/'Bonds (CP)'!AP44-1</f>
        <v>-3.669889699180473E-3</v>
      </c>
      <c r="AY74" s="46">
        <f>SUM(AT74:AX74)</f>
        <v>-4.7499051733154496E-2</v>
      </c>
      <c r="BC74" s="46">
        <f>'Bonds (CP)'!AT74-'Bonds (CP)'!$AT$515</f>
        <v>-1.5010267742181865E-2</v>
      </c>
      <c r="BD74" s="46">
        <f>'Bonds (CP)'!AU74-'Bonds (CP)'!$AU$515</f>
        <v>-1.556672972401555E-2</v>
      </c>
      <c r="BE74" s="46">
        <f>'Bonds (CP)'!AV74-'Bonds (CP)'!$AV$515</f>
        <v>-4.3642478548118393E-3</v>
      </c>
      <c r="BF74" s="46">
        <f>'Bonds (CP)'!AW74-'Bonds (CP)'!$AW$515</f>
        <v>4.1936624531701099E-3</v>
      </c>
      <c r="BG74" s="46">
        <f>'Bonds (CP)'!AX74-'Bonds (CP)'!$AX$515</f>
        <v>4.469890915777373E-3</v>
      </c>
    </row>
    <row r="75" spans="1:59" ht="16.5" customHeight="1">
      <c r="A75" s="24">
        <v>45302</v>
      </c>
      <c r="B75" s="16">
        <v>13.23</v>
      </c>
      <c r="C75" s="16">
        <v>12.3</v>
      </c>
      <c r="D75" s="16">
        <v>11.88</v>
      </c>
      <c r="E75" s="16">
        <v>11.89</v>
      </c>
      <c r="F75" s="16">
        <v>12.29</v>
      </c>
      <c r="G75" s="17"/>
      <c r="H75" s="26">
        <f t="shared" si="16"/>
        <v>0.89198975536518588</v>
      </c>
      <c r="I75" s="26">
        <f t="shared" si="17"/>
        <v>0.75388115659559207</v>
      </c>
      <c r="J75" s="26">
        <f t="shared" si="18"/>
        <v>0.66086439270420838</v>
      </c>
      <c r="K75" s="26">
        <f t="shared" si="19"/>
        <v>0.52380407949238506</v>
      </c>
      <c r="L75" s="26">
        <f t="shared" si="20"/>
        <v>0.38572865715204419</v>
      </c>
      <c r="M75" s="17"/>
      <c r="N75" s="17"/>
      <c r="O75" s="29">
        <f t="shared" si="21"/>
        <v>7.948423562660345E-4</v>
      </c>
      <c r="P75" s="29">
        <f t="shared" si="22"/>
        <v>-2.3477674224285927E-3</v>
      </c>
      <c r="Q75" s="29">
        <f t="shared" si="23"/>
        <v>-3.3536055177676438E-3</v>
      </c>
      <c r="R75" s="29">
        <f t="shared" si="24"/>
        <v>-7.7929220472110483E-3</v>
      </c>
      <c r="S75" s="29">
        <f t="shared" si="25"/>
        <v>-4.2316178538180926E-2</v>
      </c>
      <c r="T75" s="29">
        <f t="shared" si="31"/>
        <v>-5.5015631169322177E-2</v>
      </c>
      <c r="U75" s="17"/>
      <c r="V75" s="30">
        <f t="shared" si="26"/>
        <v>8.2129639104363173E-4</v>
      </c>
      <c r="W75" s="30">
        <f t="shared" si="27"/>
        <v>-2.2478012915615191E-3</v>
      </c>
      <c r="X75" s="30">
        <f t="shared" si="28"/>
        <v>-3.1643892651424927E-3</v>
      </c>
      <c r="Y75" s="30">
        <f t="shared" si="29"/>
        <v>-7.4378992079559168E-3</v>
      </c>
      <c r="Z75" s="30">
        <f t="shared" si="30"/>
        <v>-4.1922469510619488E-2</v>
      </c>
      <c r="AA75" s="17"/>
      <c r="AB75" s="17"/>
      <c r="AC75" s="17"/>
      <c r="AD75" s="17"/>
      <c r="AE75" s="17"/>
      <c r="AF75" s="17"/>
      <c r="AG75" s="17"/>
      <c r="AK75" s="24">
        <v>45302</v>
      </c>
      <c r="AL75" s="37">
        <v>0.89198975536518577</v>
      </c>
      <c r="AM75" s="37">
        <v>0.75388115659559185</v>
      </c>
      <c r="AN75" s="37">
        <v>0.66086439270420838</v>
      </c>
      <c r="AO75" s="37">
        <v>0.52380407949238494</v>
      </c>
      <c r="AP75" s="37">
        <v>0.38572865715204424</v>
      </c>
      <c r="AT75" s="46">
        <f>'Bonds (CP)'!AL75/'Bonds (CP)'!AL45-1</f>
        <v>-1.4395478230151082E-2</v>
      </c>
      <c r="AU75" s="46">
        <f>'Bonds (CP)'!AM75/'Bonds (CP)'!AM45-1</f>
        <v>-1.9713725498437418E-2</v>
      </c>
      <c r="AV75" s="46">
        <f>'Bonds (CP)'!AN75/'Bonds (CP)'!AN45-1</f>
        <v>-1.2948334899100633E-2</v>
      </c>
      <c r="AW75" s="46">
        <f>'Bonds (CP)'!AO75/'Bonds (CP)'!AO45-1</f>
        <v>-1.1320671579095332E-2</v>
      </c>
      <c r="AX75" s="46">
        <f>'Bonds (CP)'!AP75/'Bonds (CP)'!AP45-1</f>
        <v>-4.58307725296353E-2</v>
      </c>
      <c r="AY75" s="46">
        <f>SUM(AT75:AX75)</f>
        <v>-0.10420898273641976</v>
      </c>
      <c r="BC75" s="46">
        <f>'Bonds (CP)'!AT75-'Bonds (CP)'!$AT$515</f>
        <v>-1.3786261327080412E-2</v>
      </c>
      <c r="BD75" s="46">
        <f>'Bonds (CP)'!AU75-'Bonds (CP)'!$AU$515</f>
        <v>-1.7873629969186768E-2</v>
      </c>
      <c r="BE75" s="46">
        <f>'Bonds (CP)'!AV75-'Bonds (CP)'!$AV$515</f>
        <v>-9.354825594622659E-3</v>
      </c>
      <c r="BF75" s="46">
        <f>'Bonds (CP)'!AW75-'Bonds (CP)'!$AW$515</f>
        <v>-4.2819141497597475E-3</v>
      </c>
      <c r="BG75" s="46">
        <f>'Bonds (CP)'!AX75-'Bonds (CP)'!$AX$515</f>
        <v>-3.7690991914677452E-2</v>
      </c>
    </row>
    <row r="76" spans="1:59" ht="16.5" customHeight="1">
      <c r="A76" s="24">
        <v>45303</v>
      </c>
      <c r="B76" s="16">
        <v>13.12</v>
      </c>
      <c r="C76" s="16">
        <v>12.23</v>
      </c>
      <c r="D76" s="16">
        <v>12.01</v>
      </c>
      <c r="E76" s="16">
        <v>12.15</v>
      </c>
      <c r="F76" s="16">
        <v>12.2</v>
      </c>
      <c r="G76" s="17"/>
      <c r="H76" s="26">
        <f t="shared" si="16"/>
        <v>0.8928571428571429</v>
      </c>
      <c r="I76" s="26">
        <f t="shared" si="17"/>
        <v>0.75526052620486983</v>
      </c>
      <c r="J76" s="26">
        <f t="shared" si="18"/>
        <v>0.65727069209362421</v>
      </c>
      <c r="K76" s="26">
        <f t="shared" si="19"/>
        <v>0.51424212025764471</v>
      </c>
      <c r="L76" s="26">
        <f t="shared" si="20"/>
        <v>0.38882094725794181</v>
      </c>
      <c r="M76" s="17"/>
      <c r="N76" s="17"/>
      <c r="O76" s="29">
        <f t="shared" si="21"/>
        <v>9.7241867043851293E-4</v>
      </c>
      <c r="P76" s="29">
        <f t="shared" si="22"/>
        <v>1.8296910556920842E-3</v>
      </c>
      <c r="Q76" s="29">
        <f t="shared" si="23"/>
        <v>-5.4378790115761078E-3</v>
      </c>
      <c r="R76" s="29">
        <f t="shared" si="24"/>
        <v>-1.825483918339621E-2</v>
      </c>
      <c r="S76" s="29">
        <f t="shared" si="25"/>
        <v>8.0167497243501806E-3</v>
      </c>
      <c r="T76" s="29">
        <f t="shared" si="31"/>
        <v>-1.287385874449154E-2</v>
      </c>
      <c r="U76" s="17"/>
      <c r="V76" s="30">
        <f t="shared" si="26"/>
        <v>9.9887270521611016E-4</v>
      </c>
      <c r="W76" s="30">
        <f t="shared" si="27"/>
        <v>1.9296571865591579E-3</v>
      </c>
      <c r="X76" s="30">
        <f t="shared" si="28"/>
        <v>-5.2486627589509562E-3</v>
      </c>
      <c r="Y76" s="30">
        <f t="shared" si="29"/>
        <v>-1.7899816344141079E-2</v>
      </c>
      <c r="Z76" s="30">
        <f t="shared" si="30"/>
        <v>8.4104587519116206E-3</v>
      </c>
      <c r="AA76" s="17"/>
      <c r="AB76" s="17"/>
      <c r="AC76" s="17"/>
      <c r="AD76" s="17"/>
      <c r="AE76" s="17"/>
      <c r="AF76" s="17"/>
      <c r="AG76" s="17"/>
      <c r="AK76" s="24">
        <v>45303</v>
      </c>
      <c r="AL76" s="37">
        <v>0.89285714285714279</v>
      </c>
      <c r="AM76" s="37">
        <v>0.75526052620486994</v>
      </c>
      <c r="AN76" s="37">
        <v>0.65727069209362421</v>
      </c>
      <c r="AO76" s="37">
        <v>0.51424212025764482</v>
      </c>
      <c r="AP76" s="37">
        <v>0.38882094725794186</v>
      </c>
      <c r="AT76" s="46">
        <f>'Bonds (CP)'!AL76/'Bonds (CP)'!AL46-1</f>
        <v>-1.4939886845827477E-2</v>
      </c>
      <c r="AU76" s="46">
        <f>'Bonds (CP)'!AM76/'Bonds (CP)'!AM46-1</f>
        <v>-1.8178278245042145E-2</v>
      </c>
      <c r="AV76" s="46">
        <f>'Bonds (CP)'!AN76/'Bonds (CP)'!AN46-1</f>
        <v>-1.7488756934770588E-2</v>
      </c>
      <c r="AW76" s="46">
        <f>'Bonds (CP)'!AO76/'Bonds (CP)'!AO46-1</f>
        <v>-3.0751707705174991E-2</v>
      </c>
      <c r="AX76" s="46">
        <f>'Bonds (CP)'!AP76/'Bonds (CP)'!AP46-1</f>
        <v>-3.9952088057965685E-2</v>
      </c>
      <c r="AY76" s="46">
        <f>SUM(AT76:AX76)</f>
        <v>-0.12131071778878089</v>
      </c>
      <c r="BC76" s="46">
        <f>'Bonds (CP)'!AT76-'Bonds (CP)'!$AT$515</f>
        <v>-1.4330669942756807E-2</v>
      </c>
      <c r="BD76" s="46">
        <f>'Bonds (CP)'!AU76-'Bonds (CP)'!$AU$515</f>
        <v>-1.6338182715791495E-2</v>
      </c>
      <c r="BE76" s="46">
        <f>'Bonds (CP)'!AV76-'Bonds (CP)'!$AV$515</f>
        <v>-1.3895247630292614E-2</v>
      </c>
      <c r="BF76" s="46">
        <f>'Bonds (CP)'!AW76-'Bonds (CP)'!$AW$515</f>
        <v>-2.3712950275839407E-2</v>
      </c>
      <c r="BG76" s="46">
        <f>'Bonds (CP)'!AX76-'Bonds (CP)'!$AX$515</f>
        <v>-3.1812307443007837E-2</v>
      </c>
    </row>
    <row r="77" spans="1:59" ht="16.5" customHeight="1">
      <c r="A77" s="24">
        <v>45306</v>
      </c>
      <c r="B77" s="16">
        <v>13.35</v>
      </c>
      <c r="C77" s="16">
        <v>12.37</v>
      </c>
      <c r="D77" s="16">
        <v>11.9</v>
      </c>
      <c r="E77" s="16">
        <v>11.86</v>
      </c>
      <c r="F77" s="16">
        <v>12.41</v>
      </c>
      <c r="G77" s="17"/>
      <c r="H77" s="26">
        <f t="shared" si="16"/>
        <v>0.89104543449492724</v>
      </c>
      <c r="I77" s="26">
        <f t="shared" si="17"/>
        <v>0.75250519578447084</v>
      </c>
      <c r="J77" s="26">
        <f t="shared" si="18"/>
        <v>0.66030991771468706</v>
      </c>
      <c r="K77" s="26">
        <f t="shared" si="19"/>
        <v>0.52492200169245229</v>
      </c>
      <c r="L77" s="26">
        <f t="shared" si="20"/>
        <v>0.38167665194480616</v>
      </c>
      <c r="M77" s="17"/>
      <c r="N77" s="17"/>
      <c r="O77" s="29">
        <f t="shared" si="21"/>
        <v>-2.0291133656815674E-3</v>
      </c>
      <c r="P77" s="29">
        <f t="shared" si="22"/>
        <v>-3.6481853940445452E-3</v>
      </c>
      <c r="Q77" s="29">
        <f t="shared" si="23"/>
        <v>4.6240090386229227E-3</v>
      </c>
      <c r="R77" s="29">
        <f t="shared" si="24"/>
        <v>2.0768196563627939E-2</v>
      </c>
      <c r="S77" s="29">
        <f t="shared" si="25"/>
        <v>-1.8374255202861178E-2</v>
      </c>
      <c r="T77" s="29">
        <f t="shared" si="31"/>
        <v>1.3406516396635704E-3</v>
      </c>
      <c r="U77" s="17"/>
      <c r="V77" s="30">
        <f t="shared" si="26"/>
        <v>-2.0026593309039704E-3</v>
      </c>
      <c r="W77" s="30">
        <f t="shared" si="27"/>
        <v>-3.5482192631774716E-3</v>
      </c>
      <c r="X77" s="30">
        <f t="shared" si="28"/>
        <v>4.8132252912480742E-3</v>
      </c>
      <c r="Y77" s="30">
        <f t="shared" si="29"/>
        <v>2.1123219402883069E-2</v>
      </c>
      <c r="Z77" s="30">
        <f t="shared" si="30"/>
        <v>-1.798054617529974E-2</v>
      </c>
      <c r="AA77" s="17"/>
      <c r="AB77" s="17"/>
      <c r="AC77" s="17"/>
      <c r="AD77" s="17"/>
      <c r="AE77" s="17"/>
      <c r="AF77" s="17"/>
      <c r="AG77" s="17"/>
      <c r="AK77" s="24">
        <v>45306</v>
      </c>
      <c r="AL77" s="37">
        <v>0.89104543449492724</v>
      </c>
      <c r="AM77" s="37">
        <v>0.75250519578447084</v>
      </c>
      <c r="AN77" s="37">
        <v>0.66030991771468717</v>
      </c>
      <c r="AO77" s="37">
        <v>0.52492200169245218</v>
      </c>
      <c r="AP77" s="37">
        <v>0.38167665194480616</v>
      </c>
      <c r="AT77" s="46">
        <f>'Bonds (CP)'!AL77/'Bonds (CP)'!AL47-1</f>
        <v>-1.6321129245699173E-2</v>
      </c>
      <c r="AU77" s="46">
        <f>'Bonds (CP)'!AM77/'Bonds (CP)'!AM47-1</f>
        <v>-1.995860456752363E-2</v>
      </c>
      <c r="AV77" s="46">
        <f>'Bonds (CP)'!AN77/'Bonds (CP)'!AN47-1</f>
        <v>-1.0866148550729093E-2</v>
      </c>
      <c r="AW77" s="46">
        <f>'Bonds (CP)'!AO77/'Bonds (CP)'!AO47-1</f>
        <v>-8.5042648613565808E-3</v>
      </c>
      <c r="AX77" s="46">
        <f>'Bonds (CP)'!AP77/'Bonds (CP)'!AP47-1</f>
        <v>-5.4984897197374871E-2</v>
      </c>
      <c r="AY77" s="46">
        <f>SUM(AT77:AX77)</f>
        <v>-0.11063504442268335</v>
      </c>
      <c r="BC77" s="46">
        <f>'Bonds (CP)'!AT77-'Bonds (CP)'!$AT$515</f>
        <v>-1.5711912342628503E-2</v>
      </c>
      <c r="BD77" s="46">
        <f>'Bonds (CP)'!AU77-'Bonds (CP)'!$AU$515</f>
        <v>-1.811850903827298E-2</v>
      </c>
      <c r="BE77" s="46">
        <f>'Bonds (CP)'!AV77-'Bonds (CP)'!$AV$515</f>
        <v>-7.2726392462511193E-3</v>
      </c>
      <c r="BF77" s="46">
        <f>'Bonds (CP)'!AW77-'Bonds (CP)'!$AW$515</f>
        <v>-1.4655074320209967E-3</v>
      </c>
      <c r="BG77" s="46">
        <f>'Bonds (CP)'!AX77-'Bonds (CP)'!$AX$515</f>
        <v>-4.6845116582417023E-2</v>
      </c>
    </row>
    <row r="78" spans="1:59" ht="16.5" customHeight="1">
      <c r="A78" s="24">
        <v>45307</v>
      </c>
      <c r="B78" s="16">
        <v>13.32</v>
      </c>
      <c r="C78" s="16">
        <v>12.28</v>
      </c>
      <c r="D78" s="16">
        <v>11.81</v>
      </c>
      <c r="E78" s="16">
        <v>11.9</v>
      </c>
      <c r="F78" s="16">
        <v>12.72</v>
      </c>
      <c r="G78" s="17"/>
      <c r="H78" s="26">
        <f t="shared" si="16"/>
        <v>0.89128132721496645</v>
      </c>
      <c r="I78" s="26">
        <f t="shared" si="17"/>
        <v>0.75427491389872703</v>
      </c>
      <c r="J78" s="26">
        <f t="shared" si="18"/>
        <v>0.66280965010635273</v>
      </c>
      <c r="K78" s="26">
        <f t="shared" si="19"/>
        <v>0.52343211670126222</v>
      </c>
      <c r="L78" s="26">
        <f t="shared" si="20"/>
        <v>0.37157093334408348</v>
      </c>
      <c r="M78" s="17"/>
      <c r="N78" s="17"/>
      <c r="O78" s="29">
        <f t="shared" si="21"/>
        <v>2.6473702788565312E-4</v>
      </c>
      <c r="P78" s="29">
        <f t="shared" si="22"/>
        <v>2.3517686311937958E-3</v>
      </c>
      <c r="Q78" s="29">
        <f t="shared" si="23"/>
        <v>3.7856956629049865E-3</v>
      </c>
      <c r="R78" s="29">
        <f t="shared" si="24"/>
        <v>-2.8382978545125059E-3</v>
      </c>
      <c r="S78" s="29">
        <f t="shared" si="25"/>
        <v>-2.6477172625649747E-2</v>
      </c>
      <c r="T78" s="29">
        <f t="shared" si="31"/>
        <v>-2.2913269158177818E-2</v>
      </c>
      <c r="U78" s="17"/>
      <c r="V78" s="30">
        <f t="shared" si="26"/>
        <v>2.9119106266325035E-4</v>
      </c>
      <c r="W78" s="30">
        <f t="shared" si="27"/>
        <v>2.4517347620608694E-3</v>
      </c>
      <c r="X78" s="30">
        <f t="shared" si="28"/>
        <v>3.9749119155301381E-3</v>
      </c>
      <c r="Y78" s="30">
        <f t="shared" si="29"/>
        <v>-2.483275015257374E-3</v>
      </c>
      <c r="Z78" s="30">
        <f t="shared" si="30"/>
        <v>-2.6083463598088309E-2</v>
      </c>
      <c r="AA78" s="17"/>
      <c r="AB78" s="17"/>
      <c r="AC78" s="17"/>
      <c r="AD78" s="17"/>
      <c r="AE78" s="17"/>
      <c r="AF78" s="17"/>
      <c r="AG78" s="17"/>
      <c r="AK78" s="24">
        <v>45307</v>
      </c>
      <c r="AL78" s="37">
        <v>0.89128132721496645</v>
      </c>
      <c r="AM78" s="37">
        <v>0.75427491389872714</v>
      </c>
      <c r="AN78" s="37">
        <v>0.66280965010635262</v>
      </c>
      <c r="AO78" s="37">
        <v>0.52343211670126222</v>
      </c>
      <c r="AP78" s="37">
        <v>0.37157093334408353</v>
      </c>
      <c r="AT78" s="46">
        <f>'Bonds (CP)'!AL78/'Bonds (CP)'!AL48-1</f>
        <v>-7.9421108365690385E-3</v>
      </c>
      <c r="AU78" s="46">
        <f>'Bonds (CP)'!AM78/'Bonds (CP)'!AM48-1</f>
        <v>-1.118702683588535E-2</v>
      </c>
      <c r="AV78" s="46">
        <f>'Bonds (CP)'!AN78/'Bonds (CP)'!AN48-1</f>
        <v>-4.6124370300233419E-3</v>
      </c>
      <c r="AW78" s="46">
        <f>'Bonds (CP)'!AO78/'Bonds (CP)'!AO48-1</f>
        <v>-1.4198738187094495E-3</v>
      </c>
      <c r="AX78" s="46">
        <f>'Bonds (CP)'!AP78/'Bonds (CP)'!AP48-1</f>
        <v>-6.9842564105440985E-2</v>
      </c>
      <c r="AY78" s="46">
        <f>SUM(AT78:AX78)</f>
        <v>-9.5004012626628165E-2</v>
      </c>
      <c r="BC78" s="46">
        <f>'Bonds (CP)'!AT78-'Bonds (CP)'!$AT$515</f>
        <v>-7.3328939334983689E-3</v>
      </c>
      <c r="BD78" s="46">
        <f>'Bonds (CP)'!AU78-'Bonds (CP)'!$AU$515</f>
        <v>-9.3469313066346996E-3</v>
      </c>
      <c r="BE78" s="46">
        <f>'Bonds (CP)'!AV78-'Bonds (CP)'!$AV$515</f>
        <v>-1.0189277255453683E-3</v>
      </c>
      <c r="BF78" s="46">
        <f>'Bonds (CP)'!AW78-'Bonds (CP)'!$AW$515</f>
        <v>5.6188836106261346E-3</v>
      </c>
      <c r="BG78" s="46">
        <f>'Bonds (CP)'!AX78-'Bonds (CP)'!$AX$515</f>
        <v>-6.1702783490483137E-2</v>
      </c>
    </row>
    <row r="79" spans="1:59" ht="16.5" customHeight="1">
      <c r="A79" s="24">
        <v>45308</v>
      </c>
      <c r="B79" s="16">
        <v>13.34</v>
      </c>
      <c r="C79" s="16">
        <v>12.23</v>
      </c>
      <c r="D79" s="16">
        <v>11.71</v>
      </c>
      <c r="E79" s="16">
        <v>11.89</v>
      </c>
      <c r="F79" s="16">
        <v>13.26</v>
      </c>
      <c r="G79" s="17"/>
      <c r="H79" s="26">
        <f t="shared" si="16"/>
        <v>0.89112405152638086</v>
      </c>
      <c r="I79" s="26">
        <f t="shared" si="17"/>
        <v>0.75526052620486983</v>
      </c>
      <c r="J79" s="26">
        <f t="shared" si="18"/>
        <v>0.66560103707120488</v>
      </c>
      <c r="K79" s="26">
        <f t="shared" si="19"/>
        <v>0.52380407949238506</v>
      </c>
      <c r="L79" s="26">
        <f t="shared" si="20"/>
        <v>0.35513042281264207</v>
      </c>
      <c r="M79" s="17"/>
      <c r="N79" s="17"/>
      <c r="O79" s="29">
        <f t="shared" si="21"/>
        <v>-1.7646020822292829E-4</v>
      </c>
      <c r="P79" s="29">
        <f t="shared" si="22"/>
        <v>1.3067016918915098E-3</v>
      </c>
      <c r="Q79" s="29">
        <f t="shared" si="23"/>
        <v>4.2114458719848535E-3</v>
      </c>
      <c r="R79" s="29">
        <f t="shared" si="24"/>
        <v>7.1062278995603911E-4</v>
      </c>
      <c r="S79" s="29">
        <f t="shared" si="25"/>
        <v>-4.4245954287864375E-2</v>
      </c>
      <c r="T79" s="29">
        <f t="shared" si="31"/>
        <v>-3.8193644142254901E-2</v>
      </c>
      <c r="U79" s="17"/>
      <c r="V79" s="30">
        <f t="shared" si="26"/>
        <v>-1.5000617344533107E-4</v>
      </c>
      <c r="W79" s="30">
        <f t="shared" si="27"/>
        <v>1.4066678227585834E-3</v>
      </c>
      <c r="X79" s="30">
        <f t="shared" si="28"/>
        <v>4.4006621246100051E-3</v>
      </c>
      <c r="Y79" s="30">
        <f t="shared" si="29"/>
        <v>1.0656456292111711E-3</v>
      </c>
      <c r="Z79" s="30">
        <f t="shared" si="30"/>
        <v>-4.3852245260302937E-2</v>
      </c>
      <c r="AA79" s="17"/>
      <c r="AB79" s="17"/>
      <c r="AC79" s="17"/>
      <c r="AD79" s="17"/>
      <c r="AE79" s="17"/>
      <c r="AF79" s="17"/>
      <c r="AG79" s="17"/>
      <c r="AK79" s="24">
        <v>45308</v>
      </c>
      <c r="AL79" s="37">
        <v>0.89112405152638086</v>
      </c>
      <c r="AM79" s="37">
        <v>0.75526052620486994</v>
      </c>
      <c r="AN79" s="37">
        <v>0.66560103707120477</v>
      </c>
      <c r="AO79" s="37">
        <v>0.52380407949238494</v>
      </c>
      <c r="AP79" s="37">
        <v>0.35513042281264207</v>
      </c>
      <c r="AT79" s="46">
        <f>'Bonds (CP)'!AL79/'Bonds (CP)'!AL49-1</f>
        <v>-7.1466384330333144E-3</v>
      </c>
      <c r="AU79" s="46">
        <f>'Bonds (CP)'!AM79/'Bonds (CP)'!AM49-1</f>
        <v>-6.5169842437733383E-3</v>
      </c>
      <c r="AV79" s="46">
        <f>'Bonds (CP)'!AN79/'Bonds (CP)'!AN49-1</f>
        <v>6.7446771751233925E-3</v>
      </c>
      <c r="AW79" s="46">
        <f>'Bonds (CP)'!AO79/'Bonds (CP)'!AO49-1</f>
        <v>7.1062278995581707E-4</v>
      </c>
      <c r="AX79" s="46">
        <f>'Bonds (CP)'!AP79/'Bonds (CP)'!AP49-1</f>
        <v>-0.11504765459071276</v>
      </c>
      <c r="AY79" s="46">
        <f>SUM(AT79:AX79)</f>
        <v>-0.1212559773024402</v>
      </c>
      <c r="BC79" s="46">
        <f>'Bonds (CP)'!AT79-'Bonds (CP)'!$AT$515</f>
        <v>-6.5374215299626448E-3</v>
      </c>
      <c r="BD79" s="46">
        <f>'Bonds (CP)'!AU79-'Bonds (CP)'!$AU$515</f>
        <v>-4.676888714522689E-3</v>
      </c>
      <c r="BE79" s="46">
        <f>'Bonds (CP)'!AV79-'Bonds (CP)'!$AV$515</f>
        <v>1.0338186479601367E-2</v>
      </c>
      <c r="BF79" s="46">
        <f>'Bonds (CP)'!AW79-'Bonds (CP)'!$AW$515</f>
        <v>7.7493802192914012E-3</v>
      </c>
      <c r="BG79" s="46">
        <f>'Bonds (CP)'!AX79-'Bonds (CP)'!$AX$515</f>
        <v>-0.10690787397575491</v>
      </c>
    </row>
    <row r="80" spans="1:59" ht="16.5" customHeight="1">
      <c r="A80" s="24">
        <v>45309</v>
      </c>
      <c r="B80" s="16">
        <v>12.83</v>
      </c>
      <c r="C80" s="16">
        <v>12.15</v>
      </c>
      <c r="D80" s="16">
        <v>11.83</v>
      </c>
      <c r="E80" s="16">
        <v>11.91</v>
      </c>
      <c r="F80" s="16">
        <v>13.38</v>
      </c>
      <c r="G80" s="17"/>
      <c r="H80" s="26">
        <f t="shared" si="16"/>
        <v>0.89515199858193739</v>
      </c>
      <c r="I80" s="26">
        <f t="shared" si="17"/>
        <v>0.75684113625803029</v>
      </c>
      <c r="J80" s="26">
        <f t="shared" si="18"/>
        <v>0.66225313186695423</v>
      </c>
      <c r="K80" s="26">
        <f t="shared" si="19"/>
        <v>0.52306049229784302</v>
      </c>
      <c r="L80" s="26">
        <f t="shared" si="20"/>
        <v>0.35166420916654262</v>
      </c>
      <c r="M80" s="17"/>
      <c r="N80" s="17"/>
      <c r="O80" s="29">
        <f t="shared" si="21"/>
        <v>4.5200744482849498E-3</v>
      </c>
      <c r="P80" s="29">
        <f t="shared" si="22"/>
        <v>2.0928010909069261E-3</v>
      </c>
      <c r="Q80" s="29">
        <f t="shared" si="23"/>
        <v>-5.0298978183420662E-3</v>
      </c>
      <c r="R80" s="29">
        <f t="shared" si="24"/>
        <v>-1.4195903080072014E-3</v>
      </c>
      <c r="S80" s="29">
        <f t="shared" si="25"/>
        <v>-9.7603962472349037E-3</v>
      </c>
      <c r="T80" s="29">
        <f t="shared" si="31"/>
        <v>-9.5970088343922955E-3</v>
      </c>
      <c r="U80" s="17"/>
      <c r="V80" s="30">
        <f t="shared" si="26"/>
        <v>4.5465284830625468E-3</v>
      </c>
      <c r="W80" s="30">
        <f t="shared" si="27"/>
        <v>2.1927672217739998E-3</v>
      </c>
      <c r="X80" s="30">
        <f t="shared" si="28"/>
        <v>-4.8406815657169146E-3</v>
      </c>
      <c r="Y80" s="30">
        <f t="shared" si="29"/>
        <v>-1.0645674687520695E-3</v>
      </c>
      <c r="Z80" s="30">
        <f t="shared" si="30"/>
        <v>-9.3666872196734637E-3</v>
      </c>
      <c r="AA80" s="17"/>
      <c r="AB80" s="17"/>
      <c r="AC80" s="17"/>
      <c r="AD80" s="17"/>
      <c r="AE80" s="17"/>
      <c r="AF80" s="17"/>
      <c r="AG80" s="17"/>
      <c r="AK80" s="24">
        <v>45309</v>
      </c>
      <c r="AL80" s="37">
        <v>0.89515199858193728</v>
      </c>
      <c r="AM80" s="37">
        <v>0.75684113625803018</v>
      </c>
      <c r="AN80" s="37">
        <v>0.66225313186695423</v>
      </c>
      <c r="AO80" s="37">
        <v>0.5230604922978429</v>
      </c>
      <c r="AP80" s="37">
        <v>0.35166420916654262</v>
      </c>
      <c r="AT80" s="46">
        <f>'Bonds (CP)'!AL80/'Bonds (CP)'!AL50-1</f>
        <v>-3.2792696977755886E-3</v>
      </c>
      <c r="AU80" s="46">
        <f>'Bonds (CP)'!AM80/'Bonds (CP)'!AM50-1</f>
        <v>-2.3510236346037106E-3</v>
      </c>
      <c r="AV80" s="46">
        <f>'Bonds (CP)'!AN80/'Bonds (CP)'!AN50-1</f>
        <v>5.0489051257933681E-3</v>
      </c>
      <c r="AW80" s="46">
        <f>'Bonds (CP)'!AO80/'Bonds (CP)'!AO50-1</f>
        <v>6.4061013100282782E-3</v>
      </c>
      <c r="AX80" s="46">
        <f>'Bonds (CP)'!AP80/'Bonds (CP)'!AP50-1</f>
        <v>-0.11245092097554232</v>
      </c>
      <c r="AY80" s="46">
        <f>SUM(AT80:AX80)</f>
        <v>-0.10662620787209998</v>
      </c>
      <c r="BC80" s="46">
        <f>'Bonds (CP)'!AT80-'Bonds (CP)'!$AT$515</f>
        <v>-2.6700527947049191E-3</v>
      </c>
      <c r="BD80" s="46">
        <f>'Bonds (CP)'!AU80-'Bonds (CP)'!$AU$515</f>
        <v>-5.1092810535306125E-4</v>
      </c>
      <c r="BE80" s="46">
        <f>'Bonds (CP)'!AV80-'Bonds (CP)'!$AV$515</f>
        <v>8.6424144302713422E-3</v>
      </c>
      <c r="BF80" s="46">
        <f>'Bonds (CP)'!AW80-'Bonds (CP)'!$AW$515</f>
        <v>1.3444858739363862E-2</v>
      </c>
      <c r="BG80" s="46">
        <f>'Bonds (CP)'!AX80-'Bonds (CP)'!$AX$515</f>
        <v>-0.10431114036058448</v>
      </c>
    </row>
    <row r="81" spans="1:59" ht="16.5" customHeight="1">
      <c r="A81" s="24">
        <v>45310</v>
      </c>
      <c r="B81" s="16">
        <v>13.07</v>
      </c>
      <c r="C81" s="16">
        <v>12.24</v>
      </c>
      <c r="D81" s="16">
        <v>11.73</v>
      </c>
      <c r="E81" s="16">
        <v>11.6</v>
      </c>
      <c r="F81" s="16">
        <v>12.92</v>
      </c>
      <c r="G81" s="17"/>
      <c r="H81" s="26">
        <f t="shared" si="16"/>
        <v>0.89325196780755278</v>
      </c>
      <c r="I81" s="26">
        <f t="shared" si="17"/>
        <v>0.75506326430016268</v>
      </c>
      <c r="J81" s="26">
        <f t="shared" si="18"/>
        <v>0.66504158448348771</v>
      </c>
      <c r="K81" s="26">
        <f t="shared" si="19"/>
        <v>0.5347397842645264</v>
      </c>
      <c r="L81" s="26">
        <f t="shared" si="20"/>
        <v>0.3653158004051954</v>
      </c>
      <c r="M81" s="17"/>
      <c r="N81" s="17"/>
      <c r="O81" s="29">
        <f t="shared" si="21"/>
        <v>-2.1225789334040623E-3</v>
      </c>
      <c r="P81" s="29">
        <f t="shared" si="22"/>
        <v>-2.3490688768025292E-3</v>
      </c>
      <c r="Q81" s="29">
        <f t="shared" si="23"/>
        <v>4.2105540651391493E-3</v>
      </c>
      <c r="R81" s="29">
        <f t="shared" si="24"/>
        <v>2.2328759557762368E-2</v>
      </c>
      <c r="S81" s="29">
        <f t="shared" si="25"/>
        <v>3.8819962005822495E-2</v>
      </c>
      <c r="T81" s="29">
        <f t="shared" si="31"/>
        <v>6.088762781851742E-2</v>
      </c>
      <c r="U81" s="17"/>
      <c r="V81" s="30">
        <f t="shared" si="26"/>
        <v>-2.0961248986264653E-3</v>
      </c>
      <c r="W81" s="30">
        <f t="shared" si="27"/>
        <v>-2.2491027459354556E-3</v>
      </c>
      <c r="X81" s="30">
        <f t="shared" si="28"/>
        <v>4.3997703177643009E-3</v>
      </c>
      <c r="Y81" s="30">
        <f t="shared" si="29"/>
        <v>2.2683782397017498E-2</v>
      </c>
      <c r="Z81" s="30">
        <f t="shared" si="30"/>
        <v>3.9213671033383933E-2</v>
      </c>
      <c r="AA81" s="17"/>
      <c r="AB81" s="17"/>
      <c r="AC81" s="17"/>
      <c r="AD81" s="17"/>
      <c r="AE81" s="17"/>
      <c r="AF81" s="17"/>
      <c r="AG81" s="17"/>
      <c r="AK81" s="24">
        <v>45310</v>
      </c>
      <c r="AL81" s="37">
        <v>0.89325196780755278</v>
      </c>
      <c r="AM81" s="37">
        <v>0.75506326430016268</v>
      </c>
      <c r="AN81" s="37">
        <v>0.66504158448348782</v>
      </c>
      <c r="AO81" s="37">
        <v>0.53473978426452651</v>
      </c>
      <c r="AP81" s="37">
        <v>0.36531580040519546</v>
      </c>
      <c r="AT81" s="46">
        <f>'Bonds (CP)'!AL81/'Bonds (CP)'!AL51-1</f>
        <v>-6.6330591668878336E-3</v>
      </c>
      <c r="AU81" s="46">
        <f>'Bonds (CP)'!AM81/'Bonds (CP)'!AM51-1</f>
        <v>-4.694569794957415E-3</v>
      </c>
      <c r="AV81" s="46">
        <f>'Bonds (CP)'!AN81/'Bonds (CP)'!AN51-1</f>
        <v>1.0975021609025859E-2</v>
      </c>
      <c r="AW81" s="46">
        <f>'Bonds (CP)'!AO81/'Bonds (CP)'!AO51-1</f>
        <v>3.3992454024861729E-2</v>
      </c>
      <c r="AX81" s="46">
        <f>'Bonds (CP)'!AP81/'Bonds (CP)'!AP51-1</f>
        <v>-7.1318173933531015E-2</v>
      </c>
      <c r="AY81" s="46">
        <f>SUM(AT81:AX81)</f>
        <v>-3.7678327261488676E-2</v>
      </c>
      <c r="BC81" s="46">
        <f>'Bonds (CP)'!AT81-'Bonds (CP)'!$AT$515</f>
        <v>-6.023842263817164E-3</v>
      </c>
      <c r="BD81" s="46">
        <f>'Bonds (CP)'!AU81-'Bonds (CP)'!$AU$515</f>
        <v>-2.8544742657067657E-3</v>
      </c>
      <c r="BE81" s="46">
        <f>'Bonds (CP)'!AV81-'Bonds (CP)'!$AV$515</f>
        <v>1.4568530913503833E-2</v>
      </c>
      <c r="BF81" s="46">
        <f>'Bonds (CP)'!AW81-'Bonds (CP)'!$AW$515</f>
        <v>4.1031211454197317E-2</v>
      </c>
      <c r="BG81" s="46">
        <f>'Bonds (CP)'!AX81-'Bonds (CP)'!$AX$515</f>
        <v>-6.3178393318573167E-2</v>
      </c>
    </row>
    <row r="82" spans="1:59" ht="16.5" customHeight="1">
      <c r="A82" s="24">
        <v>45313</v>
      </c>
      <c r="B82" s="16">
        <v>13.09</v>
      </c>
      <c r="C82" s="16">
        <v>12.28</v>
      </c>
      <c r="D82" s="16">
        <v>11.76</v>
      </c>
      <c r="E82" s="16">
        <v>11.63</v>
      </c>
      <c r="F82" s="16">
        <v>12.92</v>
      </c>
      <c r="G82" s="17"/>
      <c r="H82" s="26">
        <f t="shared" si="16"/>
        <v>0.89309399593244321</v>
      </c>
      <c r="I82" s="26">
        <f t="shared" si="17"/>
        <v>0.75427491389872703</v>
      </c>
      <c r="J82" s="26">
        <f t="shared" si="18"/>
        <v>0.66420350848544951</v>
      </c>
      <c r="K82" s="26">
        <f t="shared" si="19"/>
        <v>0.53359504044850203</v>
      </c>
      <c r="L82" s="26">
        <f t="shared" si="20"/>
        <v>0.3653158004051954</v>
      </c>
      <c r="M82" s="17"/>
      <c r="N82" s="17"/>
      <c r="O82" s="29">
        <f t="shared" si="21"/>
        <v>-1.7685029622416248E-4</v>
      </c>
      <c r="P82" s="29">
        <f t="shared" si="22"/>
        <v>-1.0440852292904479E-3</v>
      </c>
      <c r="Q82" s="29">
        <f t="shared" si="23"/>
        <v>-1.2601858554289747E-3</v>
      </c>
      <c r="R82" s="29">
        <f t="shared" si="24"/>
        <v>-2.1407492947225215E-3</v>
      </c>
      <c r="S82" s="29">
        <f t="shared" si="25"/>
        <v>0</v>
      </c>
      <c r="T82" s="29">
        <f t="shared" si="31"/>
        <v>-4.6218706756661065E-3</v>
      </c>
      <c r="U82" s="17"/>
      <c r="V82" s="30">
        <f t="shared" si="26"/>
        <v>-1.5039626144656526E-4</v>
      </c>
      <c r="W82" s="30">
        <f t="shared" si="27"/>
        <v>-9.4411909842337426E-4</v>
      </c>
      <c r="X82" s="30">
        <f t="shared" si="28"/>
        <v>-1.0709696028038235E-3</v>
      </c>
      <c r="Y82" s="30">
        <f t="shared" si="29"/>
        <v>-1.7857264554673896E-3</v>
      </c>
      <c r="Z82" s="30">
        <f t="shared" si="30"/>
        <v>3.9370902756143925E-4</v>
      </c>
      <c r="AA82" s="17"/>
      <c r="AB82" s="17"/>
      <c r="AC82" s="17"/>
      <c r="AD82" s="17"/>
      <c r="AE82" s="17"/>
      <c r="AF82" s="17"/>
      <c r="AG82" s="17"/>
      <c r="AK82" s="24">
        <v>45313</v>
      </c>
      <c r="AL82" s="37">
        <v>0.89309399593244321</v>
      </c>
      <c r="AM82" s="37">
        <v>0.75427491389872714</v>
      </c>
      <c r="AN82" s="37">
        <v>0.66420350848544962</v>
      </c>
      <c r="AO82" s="37">
        <v>0.53359504044850192</v>
      </c>
      <c r="AP82" s="37">
        <v>0.36531580040519546</v>
      </c>
      <c r="AT82" s="46">
        <f>'Bonds (CP)'!AL82/'Bonds (CP)'!AL52-1</f>
        <v>-6.4550358121849838E-3</v>
      </c>
      <c r="AU82" s="46">
        <f>'Bonds (CP)'!AM82/'Bonds (CP)'!AM52-1</f>
        <v>-3.9116876430603797E-3</v>
      </c>
      <c r="AV82" s="46">
        <f>'Bonds (CP)'!AN82/'Bonds (CP)'!AN52-1</f>
        <v>1.2667413406809658E-2</v>
      </c>
      <c r="AW82" s="46">
        <f>'Bonds (CP)'!AO82/'Bonds (CP)'!AO52-1</f>
        <v>3.763386822759851E-2</v>
      </c>
      <c r="AX82" s="46">
        <f>'Bonds (CP)'!AP82/'Bonds (CP)'!AP52-1</f>
        <v>-5.7942518032171209E-2</v>
      </c>
      <c r="AY82" s="46">
        <f>SUM(AT82:AX82)</f>
        <v>-1.8007959853008404E-2</v>
      </c>
      <c r="BC82" s="46">
        <f>'Bonds (CP)'!AT82-'Bonds (CP)'!$AT$515</f>
        <v>-5.8458189091143142E-3</v>
      </c>
      <c r="BD82" s="46">
        <f>'Bonds (CP)'!AU82-'Bonds (CP)'!$AU$515</f>
        <v>-2.0715921138097304E-3</v>
      </c>
      <c r="BE82" s="46">
        <f>'Bonds (CP)'!AV82-'Bonds (CP)'!$AV$515</f>
        <v>1.626092271128763E-2</v>
      </c>
      <c r="BF82" s="46">
        <f>'Bonds (CP)'!AW82-'Bonds (CP)'!$AW$515</f>
        <v>4.4672625656934098E-2</v>
      </c>
      <c r="BG82" s="46">
        <f>'Bonds (CP)'!AX82-'Bonds (CP)'!$AX$515</f>
        <v>-4.9802737417213361E-2</v>
      </c>
    </row>
    <row r="83" spans="1:59" ht="16.5" customHeight="1">
      <c r="A83" s="24">
        <v>45314</v>
      </c>
      <c r="B83" s="16">
        <v>13.12</v>
      </c>
      <c r="C83" s="16">
        <v>12.28</v>
      </c>
      <c r="D83" s="16">
        <v>11.75</v>
      </c>
      <c r="E83" s="16">
        <v>11.62</v>
      </c>
      <c r="F83" s="16">
        <v>12.93</v>
      </c>
      <c r="G83" s="17"/>
      <c r="H83" s="26">
        <f t="shared" si="16"/>
        <v>0.8928571428571429</v>
      </c>
      <c r="I83" s="26">
        <f t="shared" si="17"/>
        <v>0.75427491389872703</v>
      </c>
      <c r="J83" s="26">
        <f t="shared" si="18"/>
        <v>0.66448272022188948</v>
      </c>
      <c r="K83" s="26">
        <f t="shared" si="19"/>
        <v>0.53397627326456387</v>
      </c>
      <c r="L83" s="26">
        <f t="shared" si="20"/>
        <v>0.36500829262622669</v>
      </c>
      <c r="M83" s="17"/>
      <c r="N83" s="17"/>
      <c r="O83" s="29">
        <f t="shared" si="21"/>
        <v>-2.6520509193772579E-4</v>
      </c>
      <c r="P83" s="29">
        <f t="shared" si="22"/>
        <v>0</v>
      </c>
      <c r="Q83" s="29">
        <f t="shared" si="23"/>
        <v>4.2037076419032537E-4</v>
      </c>
      <c r="R83" s="29">
        <f t="shared" si="24"/>
        <v>7.1446094353011524E-4</v>
      </c>
      <c r="S83" s="29">
        <f t="shared" si="25"/>
        <v>-8.4175877043268788E-4</v>
      </c>
      <c r="T83" s="29">
        <f t="shared" si="31"/>
        <v>2.7867845350026954E-5</v>
      </c>
      <c r="U83" s="17"/>
      <c r="V83" s="30">
        <f t="shared" si="26"/>
        <v>-2.3875105716012856E-4</v>
      </c>
      <c r="W83" s="30">
        <f t="shared" si="27"/>
        <v>9.9966130867073578E-5</v>
      </c>
      <c r="X83" s="30">
        <f t="shared" si="28"/>
        <v>6.0958701681547661E-4</v>
      </c>
      <c r="Y83" s="30">
        <f t="shared" si="29"/>
        <v>1.0694837827852472E-3</v>
      </c>
      <c r="Z83" s="30">
        <f t="shared" si="30"/>
        <v>-4.4804974287124863E-4</v>
      </c>
      <c r="AA83" s="17"/>
      <c r="AB83" s="17"/>
      <c r="AC83" s="17"/>
      <c r="AD83" s="17"/>
      <c r="AE83" s="17"/>
      <c r="AF83" s="17"/>
      <c r="AG83" s="17"/>
      <c r="AK83" s="24">
        <v>45314</v>
      </c>
      <c r="AL83" s="37">
        <v>0.89285714285714279</v>
      </c>
      <c r="AM83" s="37">
        <v>0.75427491389872714</v>
      </c>
      <c r="AN83" s="37">
        <v>0.6644827202218897</v>
      </c>
      <c r="AO83" s="37">
        <v>0.53397627326456398</v>
      </c>
      <c r="AP83" s="37">
        <v>0.36500829262622669</v>
      </c>
      <c r="AT83" s="46">
        <f>'Bonds (CP)'!AL83/'Bonds (CP)'!AL53-1</f>
        <v>-6.983734087694593E-3</v>
      </c>
      <c r="AU83" s="46">
        <f>'Bonds (CP)'!AM83/'Bonds (CP)'!AM53-1</f>
        <v>-1.8266868129324099E-3</v>
      </c>
      <c r="AV83" s="46">
        <f>'Bonds (CP)'!AN83/'Bonds (CP)'!AN53-1</f>
        <v>1.6918244250345271E-2</v>
      </c>
      <c r="AW83" s="46">
        <f>'Bonds (CP)'!AO83/'Bonds (CP)'!AO53-1</f>
        <v>4.2785153387554065E-2</v>
      </c>
      <c r="AX83" s="46">
        <f>'Bonds (CP)'!AP83/'Bonds (CP)'!AP53-1</f>
        <v>-5.4554037299893943E-2</v>
      </c>
      <c r="AY83" s="46">
        <f>SUM(AT83:AX83)</f>
        <v>-3.6610605626216097E-3</v>
      </c>
      <c r="BC83" s="46">
        <f>'Bonds (CP)'!AT83-'Bonds (CP)'!$AT$515</f>
        <v>-6.3745171846239235E-3</v>
      </c>
      <c r="BD83" s="46">
        <f>'Bonds (CP)'!AU83-'Bonds (CP)'!$AU$515</f>
        <v>1.3408716318239443E-5</v>
      </c>
      <c r="BE83" s="46">
        <f>'Bonds (CP)'!AV83-'Bonds (CP)'!$AV$515</f>
        <v>2.0511753554823244E-2</v>
      </c>
      <c r="BF83" s="46">
        <f>'Bonds (CP)'!AW83-'Bonds (CP)'!$AW$515</f>
        <v>4.9823910816889652E-2</v>
      </c>
      <c r="BG83" s="46">
        <f>'Bonds (CP)'!AX83-'Bonds (CP)'!$AX$515</f>
        <v>-4.6414256684936095E-2</v>
      </c>
    </row>
    <row r="84" spans="1:59" ht="16.5" customHeight="1">
      <c r="A84" s="24">
        <v>45315</v>
      </c>
      <c r="B84" s="16">
        <v>13.18</v>
      </c>
      <c r="C84" s="16">
        <v>12.2</v>
      </c>
      <c r="D84" s="16">
        <v>11.67</v>
      </c>
      <c r="E84" s="16">
        <v>11.69</v>
      </c>
      <c r="F84" s="16">
        <v>13.33</v>
      </c>
      <c r="G84" s="17"/>
      <c r="H84" s="26">
        <f t="shared" si="16"/>
        <v>0.89238381339459272</v>
      </c>
      <c r="I84" s="26">
        <f t="shared" si="17"/>
        <v>0.75585273074477821</v>
      </c>
      <c r="J84" s="26">
        <f t="shared" si="18"/>
        <v>0.66672171014724668</v>
      </c>
      <c r="K84" s="26">
        <f t="shared" si="19"/>
        <v>0.53131493842433219</v>
      </c>
      <c r="L84" s="26">
        <f t="shared" si="20"/>
        <v>0.35310054330198087</v>
      </c>
      <c r="M84" s="17"/>
      <c r="N84" s="17"/>
      <c r="O84" s="29">
        <f t="shared" si="21"/>
        <v>-5.3012899805615632E-4</v>
      </c>
      <c r="P84" s="29">
        <f t="shared" si="22"/>
        <v>2.0918325891228218E-3</v>
      </c>
      <c r="Q84" s="29">
        <f t="shared" si="23"/>
        <v>3.3695231752746135E-3</v>
      </c>
      <c r="R84" s="29">
        <f t="shared" si="24"/>
        <v>-4.9839945583370904E-3</v>
      </c>
      <c r="S84" s="29">
        <f t="shared" si="25"/>
        <v>-3.2623229567114276E-2</v>
      </c>
      <c r="T84" s="29">
        <f t="shared" si="31"/>
        <v>-3.2675997359110087E-2</v>
      </c>
      <c r="U84" s="17"/>
      <c r="V84" s="30">
        <f t="shared" si="26"/>
        <v>-5.0367496327855909E-4</v>
      </c>
      <c r="W84" s="30">
        <f t="shared" si="27"/>
        <v>2.1917987199898954E-3</v>
      </c>
      <c r="X84" s="30">
        <f t="shared" si="28"/>
        <v>3.5587394278997647E-3</v>
      </c>
      <c r="Y84" s="30">
        <f t="shared" si="29"/>
        <v>-4.6289717190819589E-3</v>
      </c>
      <c r="Z84" s="30">
        <f t="shared" si="30"/>
        <v>-3.2229520539552838E-2</v>
      </c>
      <c r="AA84" s="17"/>
      <c r="AB84" s="17"/>
      <c r="AC84" s="17"/>
      <c r="AD84" s="17"/>
      <c r="AE84" s="17"/>
      <c r="AF84" s="17"/>
      <c r="AG84" s="17"/>
      <c r="AK84" s="24">
        <v>45315</v>
      </c>
      <c r="AL84" s="37">
        <v>0.89238381339459272</v>
      </c>
      <c r="AM84" s="37">
        <v>0.75585273074477821</v>
      </c>
      <c r="AN84" s="37">
        <v>0.66672171014724679</v>
      </c>
      <c r="AO84" s="37">
        <v>0.53131493842433231</v>
      </c>
      <c r="AP84" s="37">
        <v>0.35310054330198082</v>
      </c>
      <c r="AT84" s="46">
        <f>'Bonds (CP)'!AL84/'Bonds (CP)'!AL54-1</f>
        <v>-8.0402898038521853E-3</v>
      </c>
      <c r="AU84" s="46">
        <f>'Bonds (CP)'!AM84/'Bonds (CP)'!AM54-1</f>
        <v>-5.2251697747451864E-4</v>
      </c>
      <c r="AV84" s="46">
        <f>'Bonds (CP)'!AN84/'Bonds (CP)'!AN54-1</f>
        <v>2.1626520686250039E-2</v>
      </c>
      <c r="AW84" s="46">
        <f>'Bonds (CP)'!AO84/'Bonds (CP)'!AO54-1</f>
        <v>4.1989194013199782E-2</v>
      </c>
      <c r="AX84" s="46">
        <f>'Bonds (CP)'!AP84/'Bonds (CP)'!AP54-1</f>
        <v>-8.0540494846094379E-2</v>
      </c>
      <c r="AY84" s="46">
        <f>SUM(AT84:AX84)</f>
        <v>-2.5487586927971262E-2</v>
      </c>
      <c r="BC84" s="46">
        <f>'Bonds (CP)'!AT84-'Bonds (CP)'!$AT$515</f>
        <v>-7.4310729007815157E-3</v>
      </c>
      <c r="BD84" s="46">
        <f>'Bonds (CP)'!AU84-'Bonds (CP)'!$AU$515</f>
        <v>1.3175785517761307E-3</v>
      </c>
      <c r="BE84" s="46">
        <f>'Bonds (CP)'!AV84-'Bonds (CP)'!$AV$515</f>
        <v>2.5220029990728011E-2</v>
      </c>
      <c r="BF84" s="46">
        <f>'Bonds (CP)'!AW84-'Bonds (CP)'!$AW$515</f>
        <v>4.902795144253537E-2</v>
      </c>
      <c r="BG84" s="46">
        <f>'Bonds (CP)'!AX84-'Bonds (CP)'!$AX$515</f>
        <v>-7.2400714231136531E-2</v>
      </c>
    </row>
    <row r="85" spans="1:59" ht="16.5" customHeight="1">
      <c r="A85" s="24">
        <v>45316</v>
      </c>
      <c r="B85" s="16">
        <v>13.16</v>
      </c>
      <c r="C85" s="16">
        <v>12.21</v>
      </c>
      <c r="D85" s="16">
        <v>11.65</v>
      </c>
      <c r="E85" s="16">
        <v>11.62</v>
      </c>
      <c r="F85" s="16">
        <v>13.22</v>
      </c>
      <c r="G85" s="17"/>
      <c r="H85" s="26">
        <f t="shared" si="16"/>
        <v>0.89254153411099335</v>
      </c>
      <c r="I85" s="26">
        <f t="shared" si="17"/>
        <v>0.75565525939618927</v>
      </c>
      <c r="J85" s="26">
        <f t="shared" si="18"/>
        <v>0.66728293209930056</v>
      </c>
      <c r="K85" s="26">
        <f t="shared" si="19"/>
        <v>0.53397627326456387</v>
      </c>
      <c r="L85" s="26">
        <f t="shared" si="20"/>
        <v>0.35630042518046606</v>
      </c>
      <c r="M85" s="17"/>
      <c r="N85" s="17"/>
      <c r="O85" s="29">
        <f t="shared" si="21"/>
        <v>1.7674089784369684E-4</v>
      </c>
      <c r="P85" s="29">
        <f t="shared" si="22"/>
        <v>-2.6125638045171318E-4</v>
      </c>
      <c r="Q85" s="29">
        <f t="shared" si="23"/>
        <v>8.4176342769759493E-4</v>
      </c>
      <c r="R85" s="29">
        <f t="shared" si="24"/>
        <v>5.0089591836512959E-3</v>
      </c>
      <c r="S85" s="29">
        <f t="shared" si="25"/>
        <v>9.06224003101741E-3</v>
      </c>
      <c r="T85" s="29">
        <f t="shared" si="31"/>
        <v>1.4828447159758285E-2</v>
      </c>
      <c r="U85" s="17"/>
      <c r="V85" s="30">
        <f t="shared" si="26"/>
        <v>2.0319493262129407E-4</v>
      </c>
      <c r="W85" s="30">
        <f t="shared" si="27"/>
        <v>-1.612902495846396E-4</v>
      </c>
      <c r="X85" s="30">
        <f t="shared" si="28"/>
        <v>1.0309796803227461E-3</v>
      </c>
      <c r="Y85" s="30">
        <f t="shared" si="29"/>
        <v>5.3639820229064274E-3</v>
      </c>
      <c r="Z85" s="30">
        <f t="shared" si="30"/>
        <v>9.4559490585788501E-3</v>
      </c>
      <c r="AA85" s="17"/>
      <c r="AB85" s="17"/>
      <c r="AC85" s="17"/>
      <c r="AD85" s="17"/>
      <c r="AE85" s="17"/>
      <c r="AF85" s="17"/>
      <c r="AG85" s="17"/>
      <c r="AK85" s="24">
        <v>45316</v>
      </c>
      <c r="AL85" s="37">
        <v>0.89254153411099335</v>
      </c>
      <c r="AM85" s="37">
        <v>0.75565525939618916</v>
      </c>
      <c r="AN85" s="37">
        <v>0.66728293209930056</v>
      </c>
      <c r="AO85" s="37">
        <v>0.53397627326456398</v>
      </c>
      <c r="AP85" s="37">
        <v>0.35630042518046601</v>
      </c>
      <c r="AT85" s="46">
        <f>'Bonds (CP)'!AL85/'Bonds (CP)'!AL55-1</f>
        <v>-5.3905973842347521E-3</v>
      </c>
      <c r="AU85" s="46">
        <f>'Bonds (CP)'!AM85/'Bonds (CP)'!AM55-1</f>
        <v>3.4003474017600954E-3</v>
      </c>
      <c r="AV85" s="46">
        <f>'Bonds (CP)'!AN85/'Bonds (CP)'!AN55-1</f>
        <v>2.7629847500279192E-2</v>
      </c>
      <c r="AW85" s="46">
        <f>'Bonds (CP)'!AO85/'Bonds (CP)'!AO55-1</f>
        <v>5.1645196217090072E-2</v>
      </c>
      <c r="AX85" s="46">
        <f>'Bonds (CP)'!AP85/'Bonds (CP)'!AP55-1</f>
        <v>-6.8938976367553195E-2</v>
      </c>
      <c r="AY85" s="46">
        <f>SUM(AT85:AX85)</f>
        <v>8.3458173673414127E-3</v>
      </c>
      <c r="BC85" s="46">
        <f>'Bonds (CP)'!AT85-'Bonds (CP)'!$AT$515</f>
        <v>-4.7813804811640825E-3</v>
      </c>
      <c r="BD85" s="46">
        <f>'Bonds (CP)'!AU85-'Bonds (CP)'!$AU$515</f>
        <v>5.2404429310107447E-3</v>
      </c>
      <c r="BE85" s="46">
        <f>'Bonds (CP)'!AV85-'Bonds (CP)'!$AV$515</f>
        <v>3.1223356804757164E-2</v>
      </c>
      <c r="BF85" s="46">
        <f>'Bonds (CP)'!AW85-'Bonds (CP)'!$AW$515</f>
        <v>5.868395364642566E-2</v>
      </c>
      <c r="BG85" s="46">
        <f>'Bonds (CP)'!AX85-'Bonds (CP)'!$AX$515</f>
        <v>-6.0799195752595347E-2</v>
      </c>
    </row>
    <row r="86" spans="1:59" ht="16.5" customHeight="1">
      <c r="A86" s="24">
        <v>45317</v>
      </c>
      <c r="B86" s="16">
        <v>13.14</v>
      </c>
      <c r="C86" s="16">
        <v>12.25</v>
      </c>
      <c r="D86" s="16">
        <v>11.68</v>
      </c>
      <c r="E86" s="16">
        <v>11.58</v>
      </c>
      <c r="F86" s="16">
        <v>13.18</v>
      </c>
      <c r="G86" s="17"/>
      <c r="H86" s="26">
        <f t="shared" si="16"/>
        <v>0.89269931058865126</v>
      </c>
      <c r="I86" s="26">
        <f t="shared" si="17"/>
        <v>0.75486607214813339</v>
      </c>
      <c r="J86" s="26">
        <f t="shared" si="18"/>
        <v>0.66644132066207484</v>
      </c>
      <c r="K86" s="26">
        <f t="shared" si="19"/>
        <v>0.53550469149821422</v>
      </c>
      <c r="L86" s="26">
        <f t="shared" si="20"/>
        <v>0.35747782986355325</v>
      </c>
      <c r="M86" s="17"/>
      <c r="N86" s="17"/>
      <c r="O86" s="29">
        <f t="shared" si="21"/>
        <v>1.7677214071065706E-4</v>
      </c>
      <c r="P86" s="29">
        <f t="shared" si="22"/>
        <v>-1.044374717495522E-3</v>
      </c>
      <c r="Q86" s="29">
        <f t="shared" si="23"/>
        <v>-1.2612512575107537E-3</v>
      </c>
      <c r="R86" s="29">
        <f t="shared" si="24"/>
        <v>2.8623336095181529E-3</v>
      </c>
      <c r="S86" s="29">
        <f t="shared" si="25"/>
        <v>3.3045278643459852E-3</v>
      </c>
      <c r="T86" s="29">
        <f t="shared" si="31"/>
        <v>4.0380076395685194E-3</v>
      </c>
      <c r="U86" s="17"/>
      <c r="V86" s="30">
        <f t="shared" si="26"/>
        <v>2.0322617548825428E-4</v>
      </c>
      <c r="W86" s="30">
        <f t="shared" si="27"/>
        <v>-9.4440858662844839E-4</v>
      </c>
      <c r="X86" s="30">
        <f t="shared" si="28"/>
        <v>-1.0720350048856026E-3</v>
      </c>
      <c r="Y86" s="30">
        <f t="shared" si="29"/>
        <v>3.2173564487732848E-3</v>
      </c>
      <c r="Z86" s="30">
        <f t="shared" si="30"/>
        <v>3.6982368919074244E-3</v>
      </c>
      <c r="AA86" s="17"/>
      <c r="AB86" s="17"/>
      <c r="AC86" s="17"/>
      <c r="AD86" s="17"/>
      <c r="AE86" s="17"/>
      <c r="AF86" s="17"/>
      <c r="AG86" s="17"/>
      <c r="AK86" s="24">
        <v>45317</v>
      </c>
      <c r="AL86" s="37">
        <v>0.89269931058865126</v>
      </c>
      <c r="AM86" s="37">
        <v>0.75486607214813339</v>
      </c>
      <c r="AN86" s="37">
        <v>0.66644132066207473</v>
      </c>
      <c r="AO86" s="37">
        <v>0.53550469149821422</v>
      </c>
      <c r="AP86" s="37">
        <v>0.3574778298635532</v>
      </c>
      <c r="AT86" s="46">
        <f>'Bonds (CP)'!AL86/'Bonds (CP)'!AL56-1</f>
        <v>-5.0380060102528379E-3</v>
      </c>
      <c r="AU86" s="46">
        <f>'Bonds (CP)'!AM86/'Bonds (CP)'!AM56-1</f>
        <v>4.7084147619431693E-3</v>
      </c>
      <c r="AV86" s="46">
        <f>'Bonds (CP)'!AN86/'Bonds (CP)'!AN56-1</f>
        <v>3.1059498703045696E-2</v>
      </c>
      <c r="AW86" s="46">
        <f>'Bonds (CP)'!AO86/'Bonds (CP)'!AO56-1</f>
        <v>6.3594560210976869E-2</v>
      </c>
      <c r="AX86" s="46">
        <f>'Bonds (CP)'!AP86/'Bonds (CP)'!AP56-1</f>
        <v>-5.6835215522642923E-2</v>
      </c>
      <c r="AY86" s="46">
        <f>SUM(AT86:AX86)</f>
        <v>3.7489252143069973E-2</v>
      </c>
      <c r="BC86" s="46">
        <f>'Bonds (CP)'!AT86-'Bonds (CP)'!$AT$515</f>
        <v>-4.4287891071821683E-3</v>
      </c>
      <c r="BD86" s="46">
        <f>'Bonds (CP)'!AU86-'Bonds (CP)'!$AU$515</f>
        <v>6.5485102911938186E-3</v>
      </c>
      <c r="BE86" s="46">
        <f>'Bonds (CP)'!AV86-'Bonds (CP)'!$AV$515</f>
        <v>3.4653008007523668E-2</v>
      </c>
      <c r="BF86" s="46">
        <f>'Bonds (CP)'!AW86-'Bonds (CP)'!$AW$515</f>
        <v>7.0633317640312457E-2</v>
      </c>
      <c r="BG86" s="46">
        <f>'Bonds (CP)'!AX86-'Bonds (CP)'!$AX$515</f>
        <v>-4.8695434907685076E-2</v>
      </c>
    </row>
    <row r="87" spans="1:59" ht="16.5" customHeight="1">
      <c r="A87" s="24">
        <v>45320</v>
      </c>
      <c r="B87" s="16">
        <v>13.23</v>
      </c>
      <c r="C87" s="16">
        <v>12.4</v>
      </c>
      <c r="D87" s="16">
        <v>11.84</v>
      </c>
      <c r="E87" s="16">
        <v>11.67</v>
      </c>
      <c r="F87" s="16">
        <v>13.32</v>
      </c>
      <c r="G87" s="17"/>
      <c r="H87" s="26">
        <f t="shared" si="16"/>
        <v>0.89198975536518588</v>
      </c>
      <c r="I87" s="26">
        <f t="shared" si="17"/>
        <v>0.75191653918432899</v>
      </c>
      <c r="J87" s="26">
        <f t="shared" si="18"/>
        <v>0.66197509205134286</v>
      </c>
      <c r="K87" s="26">
        <f t="shared" si="19"/>
        <v>0.53207358533053206</v>
      </c>
      <c r="L87" s="26">
        <f t="shared" si="20"/>
        <v>0.35338916238161611</v>
      </c>
      <c r="M87" s="17"/>
      <c r="N87" s="17"/>
      <c r="O87" s="29">
        <f t="shared" si="21"/>
        <v>-7.948423562660345E-4</v>
      </c>
      <c r="P87" s="29">
        <f t="shared" si="22"/>
        <v>-3.9073592954189662E-3</v>
      </c>
      <c r="Q87" s="29">
        <f t="shared" si="23"/>
        <v>-6.7016081870419075E-3</v>
      </c>
      <c r="R87" s="29">
        <f t="shared" si="24"/>
        <v>-6.4072382971711583E-3</v>
      </c>
      <c r="S87" s="29">
        <f t="shared" si="25"/>
        <v>-1.1437541409205054E-2</v>
      </c>
      <c r="T87" s="29">
        <f t="shared" si="31"/>
        <v>-2.9248589545103121E-2</v>
      </c>
      <c r="U87" s="17"/>
      <c r="V87" s="30">
        <f t="shared" si="26"/>
        <v>-7.6838832148843727E-4</v>
      </c>
      <c r="W87" s="30">
        <f t="shared" si="27"/>
        <v>-3.8073931645518926E-3</v>
      </c>
      <c r="X87" s="30">
        <f t="shared" si="28"/>
        <v>-6.512391934416756E-3</v>
      </c>
      <c r="Y87" s="30">
        <f t="shared" si="29"/>
        <v>-6.0522154579160268E-3</v>
      </c>
      <c r="Z87" s="30">
        <f t="shared" si="30"/>
        <v>-1.1043832381643614E-2</v>
      </c>
      <c r="AA87" s="17"/>
      <c r="AB87" s="17"/>
      <c r="AC87" s="17"/>
      <c r="AD87" s="17"/>
      <c r="AE87" s="17"/>
      <c r="AF87" s="17"/>
      <c r="AG87" s="17"/>
      <c r="AK87" s="24">
        <v>45320</v>
      </c>
      <c r="AL87" s="37">
        <v>0.89198975536518577</v>
      </c>
      <c r="AM87" s="37">
        <v>0.75191653918432888</v>
      </c>
      <c r="AN87" s="37">
        <v>0.66197509205134297</v>
      </c>
      <c r="AO87" s="37">
        <v>0.53207358533053206</v>
      </c>
      <c r="AP87" s="37">
        <v>0.35338916238161611</v>
      </c>
      <c r="AT87" s="46">
        <f>'Bonds (CP)'!AL87/'Bonds (CP)'!AL57-1</f>
        <v>-5.0340015896848112E-3</v>
      </c>
      <c r="AU87" s="46">
        <f>'Bonds (CP)'!AM87/'Bonds (CP)'!AM57-1</f>
        <v>2.3491608103924921E-3</v>
      </c>
      <c r="AV87" s="46">
        <f>'Bonds (CP)'!AN87/'Bonds (CP)'!AN57-1</f>
        <v>2.7145285413614051E-2</v>
      </c>
      <c r="AW87" s="46">
        <f>'Bonds (CP)'!AO87/'Bonds (CP)'!AO57-1</f>
        <v>6.1985709241580311E-2</v>
      </c>
      <c r="AX87" s="46">
        <f>'Bonds (CP)'!AP87/'Bonds (CP)'!AP57-1</f>
        <v>-6.1126368920864094E-2</v>
      </c>
      <c r="AY87" s="46">
        <f>SUM(AT87:AX87)</f>
        <v>2.5319784955037949E-2</v>
      </c>
      <c r="BC87" s="46">
        <f>'Bonds (CP)'!AT87-'Bonds (CP)'!$AT$515</f>
        <v>-4.4247846866141416E-3</v>
      </c>
      <c r="BD87" s="46">
        <f>'Bonds (CP)'!AU87-'Bonds (CP)'!$AU$515</f>
        <v>4.1892563396431414E-3</v>
      </c>
      <c r="BE87" s="46">
        <f>'Bonds (CP)'!AV87-'Bonds (CP)'!$AV$515</f>
        <v>3.0738794718092023E-2</v>
      </c>
      <c r="BF87" s="46">
        <f>'Bonds (CP)'!AW87-'Bonds (CP)'!$AW$515</f>
        <v>6.9024466670915899E-2</v>
      </c>
      <c r="BG87" s="46">
        <f>'Bonds (CP)'!AX87-'Bonds (CP)'!$AX$515</f>
        <v>-5.2986588305906246E-2</v>
      </c>
    </row>
    <row r="88" spans="1:59" ht="16.5" customHeight="1">
      <c r="A88" s="24">
        <v>45321</v>
      </c>
      <c r="B88" s="16">
        <v>13.32</v>
      </c>
      <c r="C88" s="16">
        <v>12.41</v>
      </c>
      <c r="D88" s="16">
        <v>11.81</v>
      </c>
      <c r="E88" s="16">
        <v>11.66</v>
      </c>
      <c r="F88" s="16">
        <v>13.39</v>
      </c>
      <c r="G88" s="17"/>
      <c r="H88" s="26">
        <f t="shared" si="16"/>
        <v>0.89128132721496645</v>
      </c>
      <c r="I88" s="26">
        <f t="shared" si="17"/>
        <v>0.75172045887755601</v>
      </c>
      <c r="J88" s="26">
        <f t="shared" si="18"/>
        <v>0.66280965010635273</v>
      </c>
      <c r="K88" s="26">
        <f t="shared" si="19"/>
        <v>0.53245342840798071</v>
      </c>
      <c r="L88" s="26">
        <f t="shared" si="20"/>
        <v>0.35137828796316917</v>
      </c>
      <c r="M88" s="17"/>
      <c r="N88" s="17"/>
      <c r="O88" s="29">
        <f t="shared" si="21"/>
        <v>-7.9421108365684834E-4</v>
      </c>
      <c r="P88" s="29">
        <f t="shared" si="22"/>
        <v>-2.6077403083279993E-4</v>
      </c>
      <c r="Q88" s="29">
        <f t="shared" si="23"/>
        <v>1.2607091490763889E-3</v>
      </c>
      <c r="R88" s="29">
        <f t="shared" si="24"/>
        <v>7.1389200276250619E-4</v>
      </c>
      <c r="S88" s="29">
        <f t="shared" si="25"/>
        <v>-5.6902549158410753E-3</v>
      </c>
      <c r="T88" s="29">
        <f t="shared" si="31"/>
        <v>-4.7706388784918285E-3</v>
      </c>
      <c r="U88" s="17"/>
      <c r="V88" s="30">
        <f t="shared" si="26"/>
        <v>-7.6775704887925111E-4</v>
      </c>
      <c r="W88" s="30">
        <f t="shared" si="27"/>
        <v>-1.6080789996572635E-4</v>
      </c>
      <c r="X88" s="30">
        <f t="shared" si="28"/>
        <v>1.44992540170154E-3</v>
      </c>
      <c r="Y88" s="30">
        <f t="shared" si="29"/>
        <v>1.0689148420176381E-3</v>
      </c>
      <c r="Z88" s="30">
        <f t="shared" si="30"/>
        <v>-5.2965458882796362E-3</v>
      </c>
      <c r="AA88" s="17"/>
      <c r="AB88" s="17"/>
      <c r="AC88" s="17"/>
      <c r="AD88" s="17"/>
      <c r="AE88" s="17"/>
      <c r="AF88" s="17"/>
      <c r="AG88" s="17"/>
      <c r="AK88" s="24">
        <v>45321</v>
      </c>
      <c r="AL88" s="37">
        <v>0.89128132721496645</v>
      </c>
      <c r="AM88" s="37">
        <v>0.7517204588775559</v>
      </c>
      <c r="AN88" s="37">
        <v>0.66280965010635262</v>
      </c>
      <c r="AO88" s="37">
        <v>0.5324534284079806</v>
      </c>
      <c r="AP88" s="37">
        <v>0.35137828796316922</v>
      </c>
      <c r="AT88" s="46">
        <f>'Bonds (CP)'!AL88/'Bonds (CP)'!AL58-1</f>
        <v>-6.9714084009884214E-3</v>
      </c>
      <c r="AU88" s="46">
        <f>'Bonds (CP)'!AM88/'Bonds (CP)'!AM58-1</f>
        <v>-1.563985265378709E-3</v>
      </c>
      <c r="AV88" s="46">
        <f>'Bonds (CP)'!AN88/'Bonds (CP)'!AN58-1</f>
        <v>2.3302532631613415E-2</v>
      </c>
      <c r="AW88" s="46">
        <f>'Bonds (CP)'!AO88/'Bonds (CP)'!AO58-1</f>
        <v>5.2342952032004231E-2</v>
      </c>
      <c r="AX88" s="46">
        <f>'Bonds (CP)'!AP88/'Bonds (CP)'!AP58-1</f>
        <v>-8.018866888679399E-2</v>
      </c>
      <c r="AY88" s="46">
        <f>SUM(AT88:AX88)</f>
        <v>-1.3078577889543475E-2</v>
      </c>
      <c r="BC88" s="46">
        <f>'Bonds (CP)'!AT88-'Bonds (CP)'!$AT$515</f>
        <v>-6.3621914979177518E-3</v>
      </c>
      <c r="BD88" s="46">
        <f>'Bonds (CP)'!AU88-'Bonds (CP)'!$AU$515</f>
        <v>2.7611026387194034E-4</v>
      </c>
      <c r="BE88" s="46">
        <f>'Bonds (CP)'!AV88-'Bonds (CP)'!$AV$515</f>
        <v>2.6896041936091387E-2</v>
      </c>
      <c r="BF88" s="46">
        <f>'Bonds (CP)'!AW88-'Bonds (CP)'!$AW$515</f>
        <v>5.9381709461339818E-2</v>
      </c>
      <c r="BG88" s="46">
        <f>'Bonds (CP)'!AX88-'Bonds (CP)'!$AX$515</f>
        <v>-7.2048888271836142E-2</v>
      </c>
    </row>
    <row r="89" spans="1:59" ht="16.5" customHeight="1">
      <c r="A89" s="24">
        <v>45322</v>
      </c>
      <c r="B89" s="16">
        <v>13.26</v>
      </c>
      <c r="C89" s="16">
        <v>12.34</v>
      </c>
      <c r="D89" s="16">
        <v>11.77</v>
      </c>
      <c r="E89" s="16">
        <v>11.64</v>
      </c>
      <c r="F89" s="16">
        <v>13.51</v>
      </c>
      <c r="G89" s="17"/>
      <c r="H89" s="26">
        <f t="shared" si="16"/>
        <v>0.89175348755076811</v>
      </c>
      <c r="I89" s="26">
        <f t="shared" si="17"/>
        <v>0.75309447654957395</v>
      </c>
      <c r="J89" s="26">
        <f t="shared" si="18"/>
        <v>0.66392444355714642</v>
      </c>
      <c r="K89" s="26">
        <f t="shared" si="19"/>
        <v>0.53321415560722185</v>
      </c>
      <c r="L89" s="26">
        <f t="shared" si="20"/>
        <v>0.34798178169103244</v>
      </c>
      <c r="M89" s="17"/>
      <c r="N89" s="17"/>
      <c r="O89" s="29">
        <f t="shared" si="21"/>
        <v>5.2975454705994629E-4</v>
      </c>
      <c r="P89" s="29">
        <f t="shared" si="22"/>
        <v>1.8278306194694505E-3</v>
      </c>
      <c r="Q89" s="29">
        <f t="shared" si="23"/>
        <v>1.6819209717522376E-3</v>
      </c>
      <c r="R89" s="29">
        <f t="shared" si="24"/>
        <v>1.4287206329306468E-3</v>
      </c>
      <c r="S89" s="29">
        <f t="shared" si="25"/>
        <v>-9.6662383206008728E-3</v>
      </c>
      <c r="T89" s="29">
        <f t="shared" si="31"/>
        <v>-4.1980115493885917E-3</v>
      </c>
      <c r="U89" s="17"/>
      <c r="V89" s="30">
        <f t="shared" si="26"/>
        <v>5.5620858183754352E-4</v>
      </c>
      <c r="W89" s="30">
        <f t="shared" si="27"/>
        <v>1.9277967503365241E-3</v>
      </c>
      <c r="X89" s="30">
        <f t="shared" si="28"/>
        <v>1.8711372243773888E-3</v>
      </c>
      <c r="Y89" s="30">
        <f t="shared" si="29"/>
        <v>1.7837434721857787E-3</v>
      </c>
      <c r="Z89" s="30">
        <f t="shared" si="30"/>
        <v>-9.2725292930394328E-3</v>
      </c>
      <c r="AA89" s="17"/>
      <c r="AB89" s="17"/>
      <c r="AC89" s="17"/>
      <c r="AD89" s="17"/>
      <c r="AE89" s="17"/>
      <c r="AF89" s="17"/>
      <c r="AG89" s="17"/>
      <c r="AK89" s="24">
        <v>45322</v>
      </c>
      <c r="AL89" s="37">
        <v>0.89175348755076811</v>
      </c>
      <c r="AM89" s="37">
        <v>0.75309447654957395</v>
      </c>
      <c r="AN89" s="37">
        <v>0.6639244435571463</v>
      </c>
      <c r="AO89" s="37">
        <v>0.53321415560722174</v>
      </c>
      <c r="AP89" s="37">
        <v>0.34798178169103244</v>
      </c>
      <c r="AT89" s="46">
        <f>'Bonds (CP)'!AL89/'Bonds (CP)'!AL59-1</f>
        <v>-6.6219318382483294E-3</v>
      </c>
      <c r="AU89" s="46">
        <f>'Bonds (CP)'!AM89/'Bonds (CP)'!AM59-1</f>
        <v>-9.1068393001622061E-3</v>
      </c>
      <c r="AV89" s="46">
        <f>'Bonds (CP)'!AN89/'Bonds (CP)'!AN59-1</f>
        <v>8.853716138374601E-3</v>
      </c>
      <c r="AW89" s="46">
        <f>'Bonds (CP)'!AO89/'Bonds (CP)'!AO59-1</f>
        <v>2.3762335141344293E-2</v>
      </c>
      <c r="AX89" s="46">
        <f>'Bonds (CP)'!AP89/'Bonds (CP)'!AP59-1</f>
        <v>-0.13206804673005368</v>
      </c>
      <c r="AY89" s="46">
        <f>SUM(AT89:AX89)</f>
        <v>-0.11518076658874532</v>
      </c>
      <c r="BC89" s="46">
        <f>'Bonds (CP)'!AT89-'Bonds (CP)'!$AT$515</f>
        <v>-6.0127149351776599E-3</v>
      </c>
      <c r="BD89" s="46">
        <f>'Bonds (CP)'!AU89-'Bonds (CP)'!$AU$515</f>
        <v>-7.2667437709115568E-3</v>
      </c>
      <c r="BE89" s="46">
        <f>'Bonds (CP)'!AV89-'Bonds (CP)'!$AV$515</f>
        <v>1.2447225442852575E-2</v>
      </c>
      <c r="BF89" s="46">
        <f>'Bonds (CP)'!AW89-'Bonds (CP)'!$AW$515</f>
        <v>3.0801092570679877E-2</v>
      </c>
      <c r="BG89" s="46">
        <f>'Bonds (CP)'!AX89-'Bonds (CP)'!$AX$515</f>
        <v>-0.12392826611509583</v>
      </c>
    </row>
    <row r="90" spans="1:59" ht="16.5" customHeight="1">
      <c r="A90" s="24">
        <v>45323</v>
      </c>
      <c r="B90" s="16">
        <v>13.23</v>
      </c>
      <c r="C90" s="16">
        <v>12.47</v>
      </c>
      <c r="D90" s="16">
        <v>11.95</v>
      </c>
      <c r="E90" s="16">
        <v>11.71</v>
      </c>
      <c r="F90" s="16">
        <v>13.31</v>
      </c>
      <c r="G90" s="17"/>
      <c r="H90" s="26">
        <f t="shared" si="16"/>
        <v>0.89198975536518588</v>
      </c>
      <c r="I90" s="26">
        <f t="shared" si="17"/>
        <v>0.75054542976926164</v>
      </c>
      <c r="J90" s="26">
        <f t="shared" si="18"/>
        <v>0.65892627561647432</v>
      </c>
      <c r="K90" s="26">
        <f t="shared" si="19"/>
        <v>0.53055767479363602</v>
      </c>
      <c r="L90" s="26">
        <f t="shared" si="20"/>
        <v>0.35367823443261176</v>
      </c>
      <c r="M90" s="17"/>
      <c r="N90" s="17"/>
      <c r="O90" s="29">
        <f t="shared" si="21"/>
        <v>2.6494745208860415E-4</v>
      </c>
      <c r="P90" s="29">
        <f t="shared" si="22"/>
        <v>-3.3847636115872382E-3</v>
      </c>
      <c r="Q90" s="29">
        <f t="shared" si="23"/>
        <v>-7.5282179910308722E-3</v>
      </c>
      <c r="R90" s="29">
        <f t="shared" si="24"/>
        <v>-4.9820147977140961E-3</v>
      </c>
      <c r="S90" s="29">
        <f t="shared" si="25"/>
        <v>1.6369974065588044E-2</v>
      </c>
      <c r="T90" s="29">
        <f t="shared" si="31"/>
        <v>7.3992511734444211E-4</v>
      </c>
      <c r="U90" s="17"/>
      <c r="V90" s="30">
        <f t="shared" si="26"/>
        <v>2.9140148686620138E-4</v>
      </c>
      <c r="W90" s="30">
        <f t="shared" si="27"/>
        <v>-3.2847974807201645E-3</v>
      </c>
      <c r="X90" s="30">
        <f t="shared" si="28"/>
        <v>-7.3390017384057206E-3</v>
      </c>
      <c r="Y90" s="30">
        <f t="shared" si="29"/>
        <v>-4.6269919584589645E-3</v>
      </c>
      <c r="Z90" s="30">
        <f t="shared" si="30"/>
        <v>1.6763683093149483E-2</v>
      </c>
      <c r="AA90" s="17"/>
      <c r="AB90" s="17"/>
      <c r="AC90" s="17"/>
      <c r="AD90" s="17"/>
      <c r="AE90" s="17"/>
      <c r="AF90" s="17"/>
      <c r="AG90" s="17"/>
      <c r="AK90" s="24">
        <v>45323</v>
      </c>
      <c r="AL90" s="37">
        <v>0.89198975536518577</v>
      </c>
      <c r="AM90" s="37">
        <v>0.75054542976926164</v>
      </c>
      <c r="AN90" s="37">
        <v>0.65892627561647421</v>
      </c>
      <c r="AO90" s="37">
        <v>0.53055767479363602</v>
      </c>
      <c r="AP90" s="37">
        <v>0.35367823443261176</v>
      </c>
      <c r="AT90" s="46">
        <f>'Bonds (CP)'!AL90/'Bonds (CP)'!AL60-1</f>
        <v>-3.179369425064027E-3</v>
      </c>
      <c r="AU90" s="46">
        <f>'Bonds (CP)'!AM90/'Bonds (CP)'!AM60-1</f>
        <v>-9.8731040995208019E-3</v>
      </c>
      <c r="AV90" s="46">
        <f>'Bonds (CP)'!AN90/'Bonds (CP)'!AN60-1</f>
        <v>-2.5141375333019855E-3</v>
      </c>
      <c r="AW90" s="46">
        <f>'Bonds (CP)'!AO90/'Bonds (CP)'!AO60-1</f>
        <v>1.361314650938894E-2</v>
      </c>
      <c r="AX90" s="46">
        <f>'Bonds (CP)'!AP90/'Bonds (CP)'!AP60-1</f>
        <v>-0.11544032523986825</v>
      </c>
      <c r="AY90" s="46">
        <f>SUM(AT90:AX90)</f>
        <v>-0.11739378978836612</v>
      </c>
      <c r="BC90" s="46">
        <f>'Bonds (CP)'!AT90-'Bonds (CP)'!$AT$515</f>
        <v>-2.5701525219933574E-3</v>
      </c>
      <c r="BD90" s="46">
        <f>'Bonds (CP)'!AU90-'Bonds (CP)'!$AU$515</f>
        <v>-8.0330085702701517E-3</v>
      </c>
      <c r="BE90" s="46">
        <f>'Bonds (CP)'!AV90-'Bonds (CP)'!$AV$515</f>
        <v>1.0793717711759881E-3</v>
      </c>
      <c r="BF90" s="46">
        <f>'Bonds (CP)'!AW90-'Bonds (CP)'!$AW$515</f>
        <v>2.0651903938724524E-2</v>
      </c>
      <c r="BG90" s="46">
        <f>'Bonds (CP)'!AX90-'Bonds (CP)'!$AX$515</f>
        <v>-0.1073005446249104</v>
      </c>
    </row>
    <row r="91" spans="1:59" ht="16.5" customHeight="1">
      <c r="A91" s="24">
        <v>45324</v>
      </c>
      <c r="B91" s="16">
        <v>13.3</v>
      </c>
      <c r="C91" s="16">
        <v>12.49</v>
      </c>
      <c r="D91" s="16">
        <v>11.94</v>
      </c>
      <c r="E91" s="16">
        <v>11.74</v>
      </c>
      <c r="F91" s="16">
        <v>13.48</v>
      </c>
      <c r="G91" s="17"/>
      <c r="H91" s="26">
        <f t="shared" si="16"/>
        <v>0.89143865842894965</v>
      </c>
      <c r="I91" s="26">
        <f t="shared" si="17"/>
        <v>0.75015430608672284</v>
      </c>
      <c r="J91" s="26">
        <f t="shared" si="18"/>
        <v>0.65920271349610771</v>
      </c>
      <c r="K91" s="26">
        <f t="shared" si="19"/>
        <v>0.52942436673119031</v>
      </c>
      <c r="L91" s="26">
        <f t="shared" si="20"/>
        <v>0.34882497050184164</v>
      </c>
      <c r="M91" s="17"/>
      <c r="N91" s="17"/>
      <c r="O91" s="29">
        <f t="shared" si="21"/>
        <v>-6.1782877316862717E-4</v>
      </c>
      <c r="P91" s="29">
        <f t="shared" si="22"/>
        <v>-5.2111926477127479E-4</v>
      </c>
      <c r="Q91" s="29">
        <f t="shared" si="23"/>
        <v>4.1952778309650718E-4</v>
      </c>
      <c r="R91" s="29">
        <f t="shared" si="24"/>
        <v>-2.1360694911943812E-3</v>
      </c>
      <c r="S91" s="29">
        <f t="shared" si="25"/>
        <v>-1.3722257855522169E-2</v>
      </c>
      <c r="T91" s="29">
        <f t="shared" si="31"/>
        <v>-1.6577747601559945E-2</v>
      </c>
      <c r="U91" s="17"/>
      <c r="V91" s="30">
        <f t="shared" si="26"/>
        <v>-5.9137473839102994E-4</v>
      </c>
      <c r="W91" s="30">
        <f t="shared" si="27"/>
        <v>-4.2115313390420122E-4</v>
      </c>
      <c r="X91" s="30">
        <f t="shared" si="28"/>
        <v>6.0874403572165842E-4</v>
      </c>
      <c r="Y91" s="30">
        <f t="shared" si="29"/>
        <v>-1.7810466519392492E-3</v>
      </c>
      <c r="Z91" s="30">
        <f t="shared" si="30"/>
        <v>-1.3328548827960729E-2</v>
      </c>
      <c r="AA91" s="17"/>
      <c r="AB91" s="17"/>
      <c r="AC91" s="17"/>
      <c r="AD91" s="17"/>
      <c r="AE91" s="17"/>
      <c r="AF91" s="17"/>
      <c r="AG91" s="17"/>
      <c r="AK91" s="24">
        <v>45324</v>
      </c>
      <c r="AL91" s="37">
        <v>0.89143865842894965</v>
      </c>
      <c r="AM91" s="37">
        <v>0.75015430608672273</v>
      </c>
      <c r="AN91" s="37">
        <v>0.65920271349610771</v>
      </c>
      <c r="AO91" s="37">
        <v>0.5294243667311902</v>
      </c>
      <c r="AP91" s="37">
        <v>0.34882497050184158</v>
      </c>
      <c r="AT91" s="46">
        <f>'Bonds (CP)'!AL91/'Bonds (CP)'!AL61-1</f>
        <v>-8.6496028243601142E-3</v>
      </c>
      <c r="AU91" s="46">
        <f>'Bonds (CP)'!AM91/'Bonds (CP)'!AM61-1</f>
        <v>-1.813494518023806E-2</v>
      </c>
      <c r="AV91" s="46">
        <f>'Bonds (CP)'!AN91/'Bonds (CP)'!AN61-1</f>
        <v>-5.4418890999341496E-3</v>
      </c>
      <c r="AW91" s="46">
        <f>'Bonds (CP)'!AO91/'Bonds (CP)'!AO61-1</f>
        <v>7.8604263640700278E-3</v>
      </c>
      <c r="AX91" s="46">
        <f>'Bonds (CP)'!AP91/'Bonds (CP)'!AP61-1</f>
        <v>-0.1291695829173426</v>
      </c>
      <c r="AY91" s="46">
        <f>SUM(AT91:AX91)</f>
        <v>-0.15353559365780489</v>
      </c>
      <c r="BC91" s="46">
        <f>'Bonds (CP)'!AT91-'Bonds (CP)'!$AT$515</f>
        <v>-8.0403859212894446E-3</v>
      </c>
      <c r="BD91" s="46">
        <f>'Bonds (CP)'!AU91-'Bonds (CP)'!$AU$515</f>
        <v>-1.629484965098741E-2</v>
      </c>
      <c r="BE91" s="46">
        <f>'Bonds (CP)'!AV91-'Bonds (CP)'!$AV$515</f>
        <v>-1.848379795456176E-3</v>
      </c>
      <c r="BF91" s="46">
        <f>'Bonds (CP)'!AW91-'Bonds (CP)'!$AW$515</f>
        <v>1.4899183793405612E-2</v>
      </c>
      <c r="BG91" s="46">
        <f>'Bonds (CP)'!AX91-'Bonds (CP)'!$AX$515</f>
        <v>-0.12102980230238475</v>
      </c>
    </row>
    <row r="92" spans="1:59" ht="16.5" customHeight="1">
      <c r="A92" s="24">
        <v>45327</v>
      </c>
      <c r="B92" s="16">
        <v>13.34</v>
      </c>
      <c r="C92" s="16">
        <v>12.5</v>
      </c>
      <c r="D92" s="16">
        <v>11.94</v>
      </c>
      <c r="E92" s="16">
        <v>11.75</v>
      </c>
      <c r="F92" s="16">
        <v>13.58</v>
      </c>
      <c r="G92" s="17"/>
      <c r="H92" s="26">
        <f t="shared" si="16"/>
        <v>0.89112405152638086</v>
      </c>
      <c r="I92" s="26">
        <f t="shared" si="17"/>
        <v>0.74995884773662558</v>
      </c>
      <c r="J92" s="26">
        <f t="shared" si="18"/>
        <v>0.65920271349610771</v>
      </c>
      <c r="K92" s="26">
        <f t="shared" si="19"/>
        <v>0.52904728591886296</v>
      </c>
      <c r="L92" s="26">
        <f t="shared" si="20"/>
        <v>0.34602953224697475</v>
      </c>
      <c r="M92" s="17"/>
      <c r="N92" s="17"/>
      <c r="O92" s="29">
        <f t="shared" si="21"/>
        <v>-3.5292041644596761E-4</v>
      </c>
      <c r="P92" s="29">
        <f t="shared" si="22"/>
        <v>-2.6055752598008741E-4</v>
      </c>
      <c r="Q92" s="29">
        <f t="shared" si="23"/>
        <v>0</v>
      </c>
      <c r="R92" s="29">
        <f t="shared" si="24"/>
        <v>-7.1224680241965821E-4</v>
      </c>
      <c r="S92" s="29">
        <f t="shared" si="25"/>
        <v>-8.0138708270947046E-3</v>
      </c>
      <c r="T92" s="29">
        <f t="shared" si="31"/>
        <v>-9.3395955719404178E-3</v>
      </c>
      <c r="U92" s="17"/>
      <c r="V92" s="30">
        <f t="shared" si="26"/>
        <v>-3.2646638166837039E-4</v>
      </c>
      <c r="W92" s="30">
        <f t="shared" si="27"/>
        <v>-1.6059139511301383E-4</v>
      </c>
      <c r="X92" s="30">
        <f t="shared" si="28"/>
        <v>1.8921625262515121E-4</v>
      </c>
      <c r="Y92" s="30">
        <f t="shared" si="29"/>
        <v>-3.5722396316452637E-4</v>
      </c>
      <c r="Z92" s="30">
        <f t="shared" si="30"/>
        <v>-7.6201617995332654E-3</v>
      </c>
      <c r="AA92" s="17"/>
      <c r="AB92" s="17"/>
      <c r="AC92" s="17"/>
      <c r="AD92" s="17"/>
      <c r="AE92" s="17"/>
      <c r="AF92" s="17"/>
      <c r="AG92" s="17"/>
      <c r="AK92" s="24">
        <v>45327</v>
      </c>
      <c r="AL92" s="37">
        <v>0.89112405152638086</v>
      </c>
      <c r="AM92" s="37">
        <v>0.74995884773662547</v>
      </c>
      <c r="AN92" s="37">
        <v>0.65920271349610771</v>
      </c>
      <c r="AO92" s="37">
        <v>0.52904728591886307</v>
      </c>
      <c r="AP92" s="37">
        <v>0.34602953224697475</v>
      </c>
      <c r="AT92" s="46">
        <f>'Bonds (CP)'!AL92/'Bonds (CP)'!AL62-1</f>
        <v>-9.7935415563789041E-3</v>
      </c>
      <c r="AU92" s="46">
        <f>'Bonds (CP)'!AM92/'Bonds (CP)'!AM62-1</f>
        <v>-2.2761519431159338E-2</v>
      </c>
      <c r="AV92" s="46">
        <f>'Bonds (CP)'!AN92/'Bonds (CP)'!AN62-1</f>
        <v>-7.1118485045387203E-3</v>
      </c>
      <c r="AW92" s="46">
        <f>'Bonds (CP)'!AO92/'Bonds (CP)'!AO62-1</f>
        <v>1.2883004889582272E-2</v>
      </c>
      <c r="AX92" s="46">
        <f>'Bonds (CP)'!AP92/'Bonds (CP)'!AP62-1</f>
        <v>-0.12034645771243668</v>
      </c>
      <c r="AY92" s="46">
        <f>SUM(AT92:AX92)</f>
        <v>-0.14713036231493137</v>
      </c>
      <c r="BC92" s="46">
        <f>'Bonds (CP)'!AT92-'Bonds (CP)'!$AT$515</f>
        <v>-9.1843246533082346E-3</v>
      </c>
      <c r="BD92" s="46">
        <f>'Bonds (CP)'!AU92-'Bonds (CP)'!$AU$515</f>
        <v>-2.0921423901908688E-2</v>
      </c>
      <c r="BE92" s="46">
        <f>'Bonds (CP)'!AV92-'Bonds (CP)'!$AV$515</f>
        <v>-3.5183392000607467E-3</v>
      </c>
      <c r="BF92" s="46">
        <f>'Bonds (CP)'!AW92-'Bonds (CP)'!$AW$515</f>
        <v>1.9921762318917857E-2</v>
      </c>
      <c r="BG92" s="46">
        <f>'Bonds (CP)'!AX92-'Bonds (CP)'!$AX$515</f>
        <v>-0.11220667709747884</v>
      </c>
    </row>
    <row r="93" spans="1:59" ht="16.5" customHeight="1">
      <c r="A93" s="24">
        <v>45328</v>
      </c>
      <c r="B93" s="16">
        <v>13.39</v>
      </c>
      <c r="C93" s="16">
        <v>12.48</v>
      </c>
      <c r="D93" s="16">
        <v>11.9</v>
      </c>
      <c r="E93" s="16">
        <v>11.78</v>
      </c>
      <c r="F93" s="16">
        <v>13.79</v>
      </c>
      <c r="G93" s="17"/>
      <c r="H93" s="26">
        <f t="shared" si="16"/>
        <v>0.8907311050357174</v>
      </c>
      <c r="I93" s="26">
        <f t="shared" si="17"/>
        <v>0.75034983342075023</v>
      </c>
      <c r="J93" s="26">
        <f t="shared" si="18"/>
        <v>0.66030991771468706</v>
      </c>
      <c r="K93" s="26">
        <f t="shared" si="19"/>
        <v>0.52791810412514373</v>
      </c>
      <c r="L93" s="26">
        <f t="shared" si="20"/>
        <v>0.34029767330449651</v>
      </c>
      <c r="M93" s="17"/>
      <c r="N93" s="17"/>
      <c r="O93" s="29">
        <f t="shared" si="21"/>
        <v>-4.4095599259208473E-4</v>
      </c>
      <c r="P93" s="29">
        <f t="shared" si="22"/>
        <v>5.2134285141725023E-4</v>
      </c>
      <c r="Q93" s="29">
        <f t="shared" si="23"/>
        <v>1.6796111361667698E-3</v>
      </c>
      <c r="R93" s="29">
        <f t="shared" si="24"/>
        <v>-2.1343683707932826E-3</v>
      </c>
      <c r="S93" s="29">
        <f t="shared" si="25"/>
        <v>-1.6564652459742035E-2</v>
      </c>
      <c r="T93" s="29">
        <f t="shared" si="31"/>
        <v>-1.6939022835543383E-2</v>
      </c>
      <c r="U93" s="17"/>
      <c r="V93" s="30">
        <f t="shared" si="26"/>
        <v>-4.1450195781448751E-4</v>
      </c>
      <c r="W93" s="30">
        <f t="shared" si="27"/>
        <v>6.2130898228432386E-4</v>
      </c>
      <c r="X93" s="30">
        <f t="shared" si="28"/>
        <v>1.868827388791921E-3</v>
      </c>
      <c r="Y93" s="30">
        <f t="shared" si="29"/>
        <v>-1.7793455315381506E-3</v>
      </c>
      <c r="Z93" s="30">
        <f t="shared" si="30"/>
        <v>-1.6170943432180597E-2</v>
      </c>
      <c r="AA93" s="17"/>
      <c r="AB93" s="17"/>
      <c r="AC93" s="17"/>
      <c r="AD93" s="17"/>
      <c r="AE93" s="17"/>
      <c r="AF93" s="17"/>
      <c r="AG93" s="17"/>
      <c r="AK93" s="24">
        <v>45328</v>
      </c>
      <c r="AL93" s="37">
        <v>0.8907311050357174</v>
      </c>
      <c r="AM93" s="37">
        <v>0.75034983342075023</v>
      </c>
      <c r="AN93" s="37">
        <v>0.66030991771468717</v>
      </c>
      <c r="AO93" s="37">
        <v>0.52791810412514373</v>
      </c>
      <c r="AP93" s="37">
        <v>0.34029767330449645</v>
      </c>
      <c r="AT93" s="46">
        <f>'Bonds (CP)'!AL93/'Bonds (CP)'!AL63-1</f>
        <v>-1.0935708616280237E-2</v>
      </c>
      <c r="AU93" s="46">
        <f>'Bonds (CP)'!AM93/'Bonds (CP)'!AM63-1</f>
        <v>-1.4784588368440765E-2</v>
      </c>
      <c r="AV93" s="46">
        <f>'Bonds (CP)'!AN93/'Bonds (CP)'!AN63-1</f>
        <v>-8.3901477465342378E-4</v>
      </c>
      <c r="AW93" s="46">
        <f>'Bonds (CP)'!AO93/'Bonds (CP)'!AO63-1</f>
        <v>8.5703327723809508E-3</v>
      </c>
      <c r="AX93" s="46">
        <f>'Bonds (CP)'!AP93/'Bonds (CP)'!AP63-1</f>
        <v>-0.14579986562798564</v>
      </c>
      <c r="AY93" s="46">
        <f>SUM(AT93:AX93)</f>
        <v>-0.16378884461497911</v>
      </c>
      <c r="BC93" s="46">
        <f>'Bonds (CP)'!AT93-'Bonds (CP)'!$AT$515</f>
        <v>-1.0326491713209568E-2</v>
      </c>
      <c r="BD93" s="46">
        <f>'Bonds (CP)'!AU93-'Bonds (CP)'!$AU$515</f>
        <v>-1.2944492839190115E-2</v>
      </c>
      <c r="BE93" s="46">
        <f>'Bonds (CP)'!AV93-'Bonds (CP)'!$AV$515</f>
        <v>2.7544945298245498E-3</v>
      </c>
      <c r="BF93" s="46">
        <f>'Bonds (CP)'!AW93-'Bonds (CP)'!$AW$515</f>
        <v>1.5609090201716535E-2</v>
      </c>
      <c r="BG93" s="46">
        <f>'Bonds (CP)'!AX93-'Bonds (CP)'!$AX$515</f>
        <v>-0.13766008501302779</v>
      </c>
    </row>
    <row r="94" spans="1:59" ht="16.5" customHeight="1">
      <c r="A94" s="24">
        <v>45329</v>
      </c>
      <c r="B94" s="16">
        <v>13.42</v>
      </c>
      <c r="C94" s="16">
        <v>12.45</v>
      </c>
      <c r="D94" s="16">
        <v>11.88</v>
      </c>
      <c r="E94" s="16">
        <v>11.82</v>
      </c>
      <c r="F94" s="16">
        <v>14.04</v>
      </c>
      <c r="G94" s="17"/>
      <c r="H94" s="26">
        <f t="shared" si="16"/>
        <v>0.89049550343854711</v>
      </c>
      <c r="I94" s="26">
        <f t="shared" si="17"/>
        <v>0.75093682963203268</v>
      </c>
      <c r="J94" s="26">
        <f t="shared" si="18"/>
        <v>0.66086439270420838</v>
      </c>
      <c r="K94" s="26">
        <f t="shared" si="19"/>
        <v>0.52641732332345215</v>
      </c>
      <c r="L94" s="26">
        <f t="shared" si="20"/>
        <v>0.33370951029615248</v>
      </c>
      <c r="M94" s="17"/>
      <c r="N94" s="17"/>
      <c r="O94" s="29">
        <f t="shared" si="21"/>
        <v>-2.6450361488261631E-4</v>
      </c>
      <c r="P94" s="29">
        <f t="shared" si="22"/>
        <v>7.8229671699459047E-4</v>
      </c>
      <c r="Q94" s="29">
        <f t="shared" si="23"/>
        <v>8.3971931156257007E-4</v>
      </c>
      <c r="R94" s="29">
        <f t="shared" si="24"/>
        <v>-2.8428288212972719E-3</v>
      </c>
      <c r="S94" s="29">
        <f t="shared" si="25"/>
        <v>-1.9360000156242507E-2</v>
      </c>
      <c r="T94" s="29">
        <f t="shared" si="31"/>
        <v>-2.0845316563865235E-2</v>
      </c>
      <c r="U94" s="17"/>
      <c r="V94" s="30">
        <f t="shared" si="26"/>
        <v>-2.3804958010501909E-4</v>
      </c>
      <c r="W94" s="30">
        <f t="shared" si="27"/>
        <v>8.822628478616641E-4</v>
      </c>
      <c r="X94" s="30">
        <f t="shared" si="28"/>
        <v>1.0289355641877212E-3</v>
      </c>
      <c r="Y94" s="30">
        <f t="shared" si="29"/>
        <v>-2.4878059820421399E-3</v>
      </c>
      <c r="Z94" s="30">
        <f t="shared" si="30"/>
        <v>-1.8966291128681069E-2</v>
      </c>
      <c r="AA94" s="17"/>
      <c r="AB94" s="17"/>
      <c r="AC94" s="17"/>
      <c r="AD94" s="17"/>
      <c r="AE94" s="17"/>
      <c r="AF94" s="17"/>
      <c r="AG94" s="17"/>
      <c r="AK94" s="24">
        <v>45329</v>
      </c>
      <c r="AL94" s="37">
        <v>0.89049550343854711</v>
      </c>
      <c r="AM94" s="37">
        <v>0.75093682963203268</v>
      </c>
      <c r="AN94" s="37">
        <v>0.66086439270420838</v>
      </c>
      <c r="AO94" s="37">
        <v>0.52641732332345215</v>
      </c>
      <c r="AP94" s="37">
        <v>0.33370951029615253</v>
      </c>
      <c r="AT94" s="46">
        <f>'Bonds (CP)'!AL94/'Bonds (CP)'!AL64-1</f>
        <v>-1.0315640980426477E-2</v>
      </c>
      <c r="AU94" s="46">
        <f>'Bonds (CP)'!AM94/'Bonds (CP)'!AM64-1</f>
        <v>-1.5304978834064009E-2</v>
      </c>
      <c r="AV94" s="46">
        <f>'Bonds (CP)'!AN94/'Bonds (CP)'!AN64-1</f>
        <v>-8.3919193922232793E-4</v>
      </c>
      <c r="AW94" s="46">
        <f>'Bonds (CP)'!AO94/'Bonds (CP)'!AO64-1</f>
        <v>3.561729426328597E-3</v>
      </c>
      <c r="AX94" s="46">
        <f>'Bonds (CP)'!AP94/'Bonds (CP)'!AP64-1</f>
        <v>-0.1646214636943677</v>
      </c>
      <c r="AY94" s="46">
        <f>SUM(AT94:AX94)</f>
        <v>-0.18751954602175191</v>
      </c>
      <c r="BC94" s="46">
        <f>'Bonds (CP)'!AT94-'Bonds (CP)'!$AT$515</f>
        <v>-9.7064240773558075E-3</v>
      </c>
      <c r="BD94" s="46">
        <f>'Bonds (CP)'!AU94-'Bonds (CP)'!$AU$515</f>
        <v>-1.3464883304813359E-2</v>
      </c>
      <c r="BE94" s="46">
        <f>'Bonds (CP)'!AV94-'Bonds (CP)'!$AV$515</f>
        <v>2.7543173652556457E-3</v>
      </c>
      <c r="BF94" s="46">
        <f>'Bonds (CP)'!AW94-'Bonds (CP)'!$AW$515</f>
        <v>1.0600486855664181E-2</v>
      </c>
      <c r="BG94" s="46">
        <f>'Bonds (CP)'!AX94-'Bonds (CP)'!$AX$515</f>
        <v>-0.15648168307940985</v>
      </c>
    </row>
    <row r="95" spans="1:59" ht="16.5" customHeight="1">
      <c r="A95" s="24">
        <v>45330</v>
      </c>
      <c r="B95" s="16">
        <v>13.49</v>
      </c>
      <c r="C95" s="16">
        <v>12.49</v>
      </c>
      <c r="D95" s="16">
        <v>11.94</v>
      </c>
      <c r="E95" s="16">
        <v>11.9</v>
      </c>
      <c r="F95" s="16">
        <v>14.22</v>
      </c>
      <c r="G95" s="17"/>
      <c r="H95" s="26">
        <f t="shared" si="16"/>
        <v>0.88994625077099299</v>
      </c>
      <c r="I95" s="26">
        <f t="shared" si="17"/>
        <v>0.75015430608672284</v>
      </c>
      <c r="J95" s="26">
        <f t="shared" si="18"/>
        <v>0.65920271349610771</v>
      </c>
      <c r="K95" s="26">
        <f t="shared" si="19"/>
        <v>0.52343211670126222</v>
      </c>
      <c r="L95" s="26">
        <f t="shared" si="20"/>
        <v>0.32911768700357547</v>
      </c>
      <c r="M95" s="17"/>
      <c r="N95" s="17"/>
      <c r="O95" s="29">
        <f t="shared" si="21"/>
        <v>-6.1679443122764077E-4</v>
      </c>
      <c r="P95" s="29">
        <f t="shared" si="22"/>
        <v>-1.0420630796511565E-3</v>
      </c>
      <c r="Q95" s="29">
        <f t="shared" si="23"/>
        <v>-2.5144026920579376E-3</v>
      </c>
      <c r="R95" s="29">
        <f t="shared" si="24"/>
        <v>-5.6707986039351566E-3</v>
      </c>
      <c r="S95" s="29">
        <f t="shared" si="25"/>
        <v>-1.3759941358884142E-2</v>
      </c>
      <c r="T95" s="29">
        <f t="shared" si="31"/>
        <v>-2.3604000165756034E-2</v>
      </c>
      <c r="U95" s="17"/>
      <c r="V95" s="30">
        <f t="shared" si="26"/>
        <v>-5.9034039645004355E-4</v>
      </c>
      <c r="W95" s="30">
        <f t="shared" si="27"/>
        <v>-9.4209694878408289E-4</v>
      </c>
      <c r="X95" s="30">
        <f t="shared" si="28"/>
        <v>-2.3251864394327865E-3</v>
      </c>
      <c r="Y95" s="30">
        <f t="shared" si="29"/>
        <v>-5.315775764680025E-3</v>
      </c>
      <c r="Z95" s="30">
        <f t="shared" si="30"/>
        <v>-1.3366232331322702E-2</v>
      </c>
      <c r="AA95" s="17"/>
      <c r="AB95" s="17"/>
      <c r="AC95" s="17"/>
      <c r="AD95" s="17"/>
      <c r="AE95" s="17"/>
      <c r="AF95" s="17"/>
      <c r="AG95" s="17"/>
      <c r="AK95" s="24">
        <v>45330</v>
      </c>
      <c r="AL95" s="37">
        <v>0.88994625077099299</v>
      </c>
      <c r="AM95" s="37">
        <v>0.75015430608672273</v>
      </c>
      <c r="AN95" s="37">
        <v>0.65920271349610771</v>
      </c>
      <c r="AO95" s="37">
        <v>0.52343211670126222</v>
      </c>
      <c r="AP95" s="37">
        <v>0.32911768700357547</v>
      </c>
      <c r="AT95" s="46">
        <f>'Bonds (CP)'!AL95/'Bonds (CP)'!AL65-1</f>
        <v>-1.0926072781742846E-2</v>
      </c>
      <c r="AU95" s="46">
        <f>'Bonds (CP)'!AM95/'Bonds (CP)'!AM65-1</f>
        <v>-1.1941398520259661E-2</v>
      </c>
      <c r="AV95" s="46">
        <f>'Bonds (CP)'!AN95/'Bonds (CP)'!AN65-1</f>
        <v>1.6789013459574953E-3</v>
      </c>
      <c r="AW95" s="46">
        <f>'Bonds (CP)'!AO95/'Bonds (CP)'!AO65-1</f>
        <v>5.6940031797281243E-3</v>
      </c>
      <c r="AX95" s="46">
        <f>'Bonds (CP)'!AP95/'Bonds (CP)'!AP65-1</f>
        <v>-0.16860332614693763</v>
      </c>
      <c r="AY95" s="46">
        <f>SUM(AT95:AX95)</f>
        <v>-0.18409789292325451</v>
      </c>
      <c r="BC95" s="46">
        <f>'Bonds (CP)'!AT95-'Bonds (CP)'!$AT$515</f>
        <v>-1.0316855878672176E-2</v>
      </c>
      <c r="BD95" s="46">
        <f>'Bonds (CP)'!AU95-'Bonds (CP)'!$AU$515</f>
        <v>-1.010130299100901E-2</v>
      </c>
      <c r="BE95" s="46">
        <f>'Bonds (CP)'!AV95-'Bonds (CP)'!$AV$515</f>
        <v>5.2724106504354693E-3</v>
      </c>
      <c r="BF95" s="46">
        <f>'Bonds (CP)'!AW95-'Bonds (CP)'!$AW$515</f>
        <v>1.2732760609063708E-2</v>
      </c>
      <c r="BG95" s="46">
        <f>'Bonds (CP)'!AX95-'Bonds (CP)'!$AX$515</f>
        <v>-0.16046354553197978</v>
      </c>
    </row>
    <row r="96" spans="1:59" ht="16.5" customHeight="1">
      <c r="A96" s="24">
        <v>45331</v>
      </c>
      <c r="B96" s="16">
        <v>13.57</v>
      </c>
      <c r="C96" s="16">
        <v>12.51</v>
      </c>
      <c r="D96" s="16">
        <v>11.92</v>
      </c>
      <c r="E96" s="16">
        <v>11.9</v>
      </c>
      <c r="F96" s="16">
        <v>14.33</v>
      </c>
      <c r="G96" s="17"/>
      <c r="H96" s="26">
        <f t="shared" si="16"/>
        <v>0.8893193625077046</v>
      </c>
      <c r="I96" s="26">
        <f t="shared" si="17"/>
        <v>0.74976345833992075</v>
      </c>
      <c r="J96" s="26">
        <f t="shared" si="18"/>
        <v>0.65975602488548724</v>
      </c>
      <c r="K96" s="26">
        <f t="shared" si="19"/>
        <v>0.52343211670126222</v>
      </c>
      <c r="L96" s="26">
        <f t="shared" si="20"/>
        <v>0.32637180570248564</v>
      </c>
      <c r="M96" s="17"/>
      <c r="N96" s="17"/>
      <c r="O96" s="29">
        <f t="shared" si="21"/>
        <v>-7.0441137624355221E-4</v>
      </c>
      <c r="P96" s="29">
        <f t="shared" si="22"/>
        <v>-5.2102313301516379E-4</v>
      </c>
      <c r="Q96" s="29">
        <f t="shared" si="23"/>
        <v>8.3936455061750515E-4</v>
      </c>
      <c r="R96" s="29">
        <f t="shared" si="24"/>
        <v>0</v>
      </c>
      <c r="S96" s="29">
        <f t="shared" si="25"/>
        <v>-8.3431593302975005E-3</v>
      </c>
      <c r="T96" s="29">
        <f t="shared" si="31"/>
        <v>-8.7292292889387113E-3</v>
      </c>
      <c r="U96" s="17"/>
      <c r="V96" s="30">
        <f t="shared" si="26"/>
        <v>-6.7795734146595499E-4</v>
      </c>
      <c r="W96" s="30">
        <f t="shared" si="27"/>
        <v>-4.2105700214809021E-4</v>
      </c>
      <c r="X96" s="30">
        <f t="shared" si="28"/>
        <v>1.0285808032426563E-3</v>
      </c>
      <c r="Y96" s="30">
        <f t="shared" si="29"/>
        <v>3.5502283925513184E-4</v>
      </c>
      <c r="Z96" s="30">
        <f t="shared" si="30"/>
        <v>-7.9494503027360604E-3</v>
      </c>
      <c r="AA96" s="17"/>
      <c r="AB96" s="17"/>
      <c r="AC96" s="17"/>
      <c r="AD96" s="17"/>
      <c r="AE96" s="17"/>
      <c r="AF96" s="17"/>
      <c r="AG96" s="17"/>
      <c r="AK96" s="24">
        <v>45331</v>
      </c>
      <c r="AL96" s="37">
        <v>0.8893193625077046</v>
      </c>
      <c r="AM96" s="37">
        <v>0.74976345833992086</v>
      </c>
      <c r="AN96" s="37">
        <v>0.65975602488548701</v>
      </c>
      <c r="AO96" s="37">
        <v>0.52343211670126222</v>
      </c>
      <c r="AP96" s="37">
        <v>0.3263718057024857</v>
      </c>
      <c r="AT96" s="46">
        <f>'Bonds (CP)'!AL96/'Bonds (CP)'!AL66-1</f>
        <v>-1.2679404772387048E-2</v>
      </c>
      <c r="AU96" s="46">
        <f>'Bonds (CP)'!AM96/'Bonds (CP)'!AM66-1</f>
        <v>-1.2456199908404963E-2</v>
      </c>
      <c r="AV96" s="46">
        <f>'Bonds (CP)'!AN96/'Bonds (CP)'!AN66-1</f>
        <v>3.7812925812137355E-3</v>
      </c>
      <c r="AW96" s="46">
        <f>'Bonds (CP)'!AO96/'Bonds (CP)'!AO66-1</f>
        <v>9.2645530114991992E-3</v>
      </c>
      <c r="AX96" s="46">
        <f>'Bonds (CP)'!AP96/'Bonds (CP)'!AP66-1</f>
        <v>-0.17181114706158629</v>
      </c>
      <c r="AY96" s="46">
        <f>SUM(AT96:AX96)</f>
        <v>-0.18390090614966537</v>
      </c>
      <c r="BC96" s="46">
        <f>'Bonds (CP)'!AT96-'Bonds (CP)'!$AT$515</f>
        <v>-1.2070187869316379E-2</v>
      </c>
      <c r="BD96" s="46">
        <f>'Bonds (CP)'!AU96-'Bonds (CP)'!$AU$515</f>
        <v>-1.0616104379154313E-2</v>
      </c>
      <c r="BE96" s="46">
        <f>'Bonds (CP)'!AV96-'Bonds (CP)'!$AV$515</f>
        <v>7.3748018856917095E-3</v>
      </c>
      <c r="BF96" s="46">
        <f>'Bonds (CP)'!AW96-'Bonds (CP)'!$AW$515</f>
        <v>1.6303310440834783E-2</v>
      </c>
      <c r="BG96" s="46">
        <f>'Bonds (CP)'!AX96-'Bonds (CP)'!$AX$515</f>
        <v>-0.16367136644662844</v>
      </c>
    </row>
    <row r="97" spans="1:59" ht="16.5" customHeight="1">
      <c r="A97" s="24">
        <v>45334</v>
      </c>
      <c r="B97" s="16">
        <v>13.63</v>
      </c>
      <c r="C97" s="16">
        <v>12.49</v>
      </c>
      <c r="D97" s="16">
        <v>11.89</v>
      </c>
      <c r="E97" s="16">
        <v>11.94</v>
      </c>
      <c r="F97" s="16">
        <v>14.53</v>
      </c>
      <c r="G97" s="17"/>
      <c r="H97" s="26">
        <f t="shared" si="16"/>
        <v>0.88884977558743283</v>
      </c>
      <c r="I97" s="26">
        <f t="shared" si="17"/>
        <v>0.75015430608672284</v>
      </c>
      <c r="J97" s="26">
        <f t="shared" si="18"/>
        <v>0.66058708239433639</v>
      </c>
      <c r="K97" s="26">
        <f t="shared" si="19"/>
        <v>0.52194764592127818</v>
      </c>
      <c r="L97" s="26">
        <f t="shared" si="20"/>
        <v>0.32149253204488554</v>
      </c>
      <c r="M97" s="17"/>
      <c r="N97" s="17"/>
      <c r="O97" s="29">
        <f t="shared" si="21"/>
        <v>-5.2802956965614101E-4</v>
      </c>
      <c r="P97" s="29">
        <f t="shared" si="22"/>
        <v>5.2129473963358208E-4</v>
      </c>
      <c r="Q97" s="29">
        <f t="shared" si="23"/>
        <v>1.2596436826679547E-3</v>
      </c>
      <c r="R97" s="29">
        <f t="shared" si="24"/>
        <v>-2.836033045391595E-3</v>
      </c>
      <c r="S97" s="29">
        <f t="shared" si="25"/>
        <v>-1.4950046457284816E-2</v>
      </c>
      <c r="T97" s="29">
        <f t="shared" si="31"/>
        <v>-1.6533170650031015E-2</v>
      </c>
      <c r="U97" s="17"/>
      <c r="V97" s="30">
        <f t="shared" si="26"/>
        <v>-5.0157553487854378E-4</v>
      </c>
      <c r="W97" s="30">
        <f t="shared" si="27"/>
        <v>6.2126087050065571E-4</v>
      </c>
      <c r="X97" s="30">
        <f t="shared" si="28"/>
        <v>1.4488599352931058E-3</v>
      </c>
      <c r="Y97" s="30">
        <f t="shared" si="29"/>
        <v>-2.481010206136463E-3</v>
      </c>
      <c r="Z97" s="30">
        <f t="shared" si="30"/>
        <v>-1.4556337429723376E-2</v>
      </c>
      <c r="AA97" s="17"/>
      <c r="AB97" s="17"/>
      <c r="AC97" s="17"/>
      <c r="AD97" s="17"/>
      <c r="AE97" s="17"/>
      <c r="AF97" s="17"/>
      <c r="AG97" s="17"/>
      <c r="AK97" s="24">
        <v>45334</v>
      </c>
      <c r="AL97" s="37">
        <v>0.88884977558743283</v>
      </c>
      <c r="AM97" s="37">
        <v>0.75015430608672273</v>
      </c>
      <c r="AN97" s="37">
        <v>0.66058708239433628</v>
      </c>
      <c r="AO97" s="37">
        <v>0.52194764592127818</v>
      </c>
      <c r="AP97" s="37">
        <v>0.32149253204488554</v>
      </c>
      <c r="AT97" s="46">
        <f>'Bonds (CP)'!AL97/'Bonds (CP)'!AL67-1</f>
        <v>-9.1525125407022623E-3</v>
      </c>
      <c r="AU97" s="46">
        <f>'Bonds (CP)'!AM97/'Bonds (CP)'!AM67-1</f>
        <v>-8.8351833046079742E-3</v>
      </c>
      <c r="AV97" s="46">
        <f>'Bonds (CP)'!AN97/'Bonds (CP)'!AN67-1</f>
        <v>4.1974938163646947E-4</v>
      </c>
      <c r="AW97" s="46">
        <f>'Bonds (CP)'!AO97/'Bonds (CP)'!AO67-1</f>
        <v>-9.9008164363540985E-3</v>
      </c>
      <c r="AX97" s="46">
        <f>'Bonds (CP)'!AP97/'Bonds (CP)'!AP67-1</f>
        <v>-0.21570062175473337</v>
      </c>
      <c r="AY97" s="46">
        <f>SUM(AT97:AX97)</f>
        <v>-0.24316938465476123</v>
      </c>
      <c r="BC97" s="46">
        <f>'Bonds (CP)'!AT97-'Bonds (CP)'!$AT$515</f>
        <v>-8.5432956376315927E-3</v>
      </c>
      <c r="BD97" s="46">
        <f>'Bonds (CP)'!AU97-'Bonds (CP)'!$AU$515</f>
        <v>-6.9950877753573249E-3</v>
      </c>
      <c r="BE97" s="46">
        <f>'Bonds (CP)'!AV97-'Bonds (CP)'!$AV$515</f>
        <v>4.0132586861144435E-3</v>
      </c>
      <c r="BF97" s="46">
        <f>'Bonds (CP)'!AW97-'Bonds (CP)'!$AW$515</f>
        <v>-2.8620590070185144E-3</v>
      </c>
      <c r="BG97" s="46">
        <f>'Bonds (CP)'!AX97-'Bonds (CP)'!$AX$515</f>
        <v>-0.20756084113977552</v>
      </c>
    </row>
    <row r="98" spans="1:59" ht="16.5" customHeight="1">
      <c r="A98" s="24">
        <v>45335</v>
      </c>
      <c r="B98" s="16">
        <v>13.59</v>
      </c>
      <c r="C98" s="16">
        <v>12.53</v>
      </c>
      <c r="D98" s="16">
        <v>11.92</v>
      </c>
      <c r="E98" s="16">
        <v>11.91</v>
      </c>
      <c r="F98" s="16">
        <v>14.46</v>
      </c>
      <c r="G98" s="17"/>
      <c r="H98" s="26">
        <f t="shared" si="16"/>
        <v>0.88916277841359281</v>
      </c>
      <c r="I98" s="26">
        <f t="shared" si="17"/>
        <v>0.7493728862846204</v>
      </c>
      <c r="J98" s="26">
        <f t="shared" si="18"/>
        <v>0.65975602488548724</v>
      </c>
      <c r="K98" s="26">
        <f t="shared" si="19"/>
        <v>0.52306049229784302</v>
      </c>
      <c r="L98" s="26">
        <f t="shared" si="20"/>
        <v>0.3231839258416882</v>
      </c>
      <c r="M98" s="17"/>
      <c r="N98" s="17"/>
      <c r="O98" s="29">
        <f t="shared" si="21"/>
        <v>3.5214367461944285E-4</v>
      </c>
      <c r="P98" s="29">
        <f t="shared" si="22"/>
        <v>-1.0416787529738958E-3</v>
      </c>
      <c r="Q98" s="29">
        <f t="shared" si="23"/>
        <v>-1.2580589766256756E-3</v>
      </c>
      <c r="R98" s="29">
        <f t="shared" si="24"/>
        <v>2.1321034499552916E-3</v>
      </c>
      <c r="S98" s="29">
        <f t="shared" si="25"/>
        <v>5.2610671421957633E-3</v>
      </c>
      <c r="T98" s="29">
        <f t="shared" si="31"/>
        <v>5.4455765371709264E-3</v>
      </c>
      <c r="U98" s="17"/>
      <c r="V98" s="30">
        <f t="shared" si="26"/>
        <v>3.7859770939704007E-4</v>
      </c>
      <c r="W98" s="30">
        <f t="shared" si="27"/>
        <v>-9.4171262210682215E-4</v>
      </c>
      <c r="X98" s="30">
        <f t="shared" si="28"/>
        <v>-1.0688427240005244E-3</v>
      </c>
      <c r="Y98" s="30">
        <f t="shared" si="29"/>
        <v>2.4871262892104235E-3</v>
      </c>
      <c r="Z98" s="30">
        <f t="shared" si="30"/>
        <v>5.6547761697572025E-3</v>
      </c>
      <c r="AA98" s="17"/>
      <c r="AB98" s="17"/>
      <c r="AC98" s="17"/>
      <c r="AD98" s="17"/>
      <c r="AE98" s="17"/>
      <c r="AF98" s="17"/>
      <c r="AG98" s="17"/>
      <c r="AK98" s="24">
        <v>45335</v>
      </c>
      <c r="AL98" s="37">
        <v>0.88916277841359281</v>
      </c>
      <c r="AM98" s="37">
        <v>0.7493728862846204</v>
      </c>
      <c r="AN98" s="37">
        <v>0.65975602488548701</v>
      </c>
      <c r="AO98" s="37">
        <v>0.5230604922978429</v>
      </c>
      <c r="AP98" s="37">
        <v>0.3231839258416882</v>
      </c>
      <c r="AT98" s="46">
        <f>'Bonds (CP)'!AL98/'Bonds (CP)'!AL68-1</f>
        <v>-7.1309094110395543E-3</v>
      </c>
      <c r="AU98" s="46">
        <f>'Bonds (CP)'!AM98/'Bonds (CP)'!AM68-1</f>
        <v>-1.2453911855850208E-2</v>
      </c>
      <c r="AV98" s="46">
        <f>'Bonds (CP)'!AN98/'Bonds (CP)'!AN68-1</f>
        <v>-7.1133457538584688E-3</v>
      </c>
      <c r="AW98" s="46">
        <f>'Bonds (CP)'!AO98/'Bonds (CP)'!AO68-1</f>
        <v>-3.5462590415479278E-3</v>
      </c>
      <c r="AX98" s="46">
        <f>'Bonds (CP)'!AP98/'Bonds (CP)'!AP68-1</f>
        <v>-0.21010534875880937</v>
      </c>
      <c r="AY98" s="46">
        <f>SUM(AT98:AX98)</f>
        <v>-0.24034977482110553</v>
      </c>
      <c r="BC98" s="46">
        <f>'Bonds (CP)'!AT98-'Bonds (CP)'!$AT$515</f>
        <v>-6.5216925079688848E-3</v>
      </c>
      <c r="BD98" s="46">
        <f>'Bonds (CP)'!AU98-'Bonds (CP)'!$AU$515</f>
        <v>-1.0613816326599558E-2</v>
      </c>
      <c r="BE98" s="46">
        <f>'Bonds (CP)'!AV98-'Bonds (CP)'!$AV$515</f>
        <v>-3.5198364493804952E-3</v>
      </c>
      <c r="BF98" s="46">
        <f>'Bonds (CP)'!AW98-'Bonds (CP)'!$AW$515</f>
        <v>3.4924983877876563E-3</v>
      </c>
      <c r="BG98" s="46">
        <f>'Bonds (CP)'!AX98-'Bonds (CP)'!$AX$515</f>
        <v>-0.20196556814385153</v>
      </c>
    </row>
    <row r="99" spans="1:59" ht="16.5" customHeight="1">
      <c r="A99" s="24">
        <v>45336</v>
      </c>
      <c r="B99" s="16">
        <v>13.7</v>
      </c>
      <c r="C99" s="16">
        <v>12.45</v>
      </c>
      <c r="D99" s="16">
        <v>11.92</v>
      </c>
      <c r="E99" s="16">
        <v>11.99</v>
      </c>
      <c r="F99" s="16">
        <v>14.5</v>
      </c>
      <c r="G99" s="17"/>
      <c r="H99" s="26">
        <f t="shared" si="16"/>
        <v>0.88830255057167984</v>
      </c>
      <c r="I99" s="26">
        <f t="shared" si="17"/>
        <v>0.75093682963203268</v>
      </c>
      <c r="J99" s="26">
        <f t="shared" si="18"/>
        <v>0.65975602488548724</v>
      </c>
      <c r="K99" s="26">
        <f t="shared" si="19"/>
        <v>0.52009963717692542</v>
      </c>
      <c r="L99" s="26">
        <f t="shared" si="20"/>
        <v>0.32221528344737765</v>
      </c>
      <c r="M99" s="17"/>
      <c r="N99" s="17"/>
      <c r="O99" s="29">
        <f t="shared" si="21"/>
        <v>-9.674582233949458E-4</v>
      </c>
      <c r="P99" s="29">
        <f t="shared" si="22"/>
        <v>2.087002847362518E-3</v>
      </c>
      <c r="Q99" s="29">
        <f t="shared" si="23"/>
        <v>0</v>
      </c>
      <c r="R99" s="29">
        <f t="shared" si="24"/>
        <v>-5.6606361300780561E-3</v>
      </c>
      <c r="S99" s="29">
        <f t="shared" si="25"/>
        <v>-2.9971861743676165E-3</v>
      </c>
      <c r="T99" s="29">
        <f t="shared" si="31"/>
        <v>-7.5382776804781004E-3</v>
      </c>
      <c r="U99" s="17"/>
      <c r="V99" s="30">
        <f t="shared" si="26"/>
        <v>-9.4100418861734858E-4</v>
      </c>
      <c r="W99" s="30">
        <f t="shared" si="27"/>
        <v>2.1869689782295916E-3</v>
      </c>
      <c r="X99" s="30">
        <f t="shared" si="28"/>
        <v>1.8921625262515121E-4</v>
      </c>
      <c r="Y99" s="30">
        <f t="shared" si="29"/>
        <v>-5.3056132908229246E-3</v>
      </c>
      <c r="Z99" s="30">
        <f t="shared" si="30"/>
        <v>-2.6034771468061773E-3</v>
      </c>
      <c r="AA99" s="17"/>
      <c r="AB99" s="17"/>
      <c r="AC99" s="17"/>
      <c r="AD99" s="17"/>
      <c r="AE99" s="17"/>
      <c r="AF99" s="17"/>
      <c r="AG99" s="17"/>
      <c r="AK99" s="24">
        <v>45336</v>
      </c>
      <c r="AL99" s="37">
        <v>0.88830255057167984</v>
      </c>
      <c r="AM99" s="37">
        <v>0.75093682963203268</v>
      </c>
      <c r="AN99" s="37">
        <v>0.65975602488548701</v>
      </c>
      <c r="AO99" s="37">
        <v>0.52009963717692531</v>
      </c>
      <c r="AP99" s="37">
        <v>0.3222152834473776</v>
      </c>
      <c r="AT99" s="46">
        <f>'Bonds (CP)'!AL99/'Bonds (CP)'!AL69-1</f>
        <v>-7.0360598065083435E-3</v>
      </c>
      <c r="AU99" s="46">
        <f>'Bonds (CP)'!AM99/'Bonds (CP)'!AM69-1</f>
        <v>-7.5418436521351717E-3</v>
      </c>
      <c r="AV99" s="46">
        <f>'Bonds (CP)'!AN99/'Bonds (CP)'!AN69-1</f>
        <v>-4.1889234437790801E-3</v>
      </c>
      <c r="AW99" s="46">
        <f>'Bonds (CP)'!AO99/'Bonds (CP)'!AO69-1</f>
        <v>-1.7612958791145772E-2</v>
      </c>
      <c r="AX99" s="46">
        <f>'Bonds (CP)'!AP99/'Bonds (CP)'!AP69-1</f>
        <v>-0.21832869015547407</v>
      </c>
      <c r="AY99" s="46">
        <f>SUM(AT99:AX99)</f>
        <v>-0.25470847584904244</v>
      </c>
      <c r="BC99" s="46">
        <f>'Bonds (CP)'!AT99-'Bonds (CP)'!$AT$515</f>
        <v>-6.4268429034376739E-3</v>
      </c>
      <c r="BD99" s="46">
        <f>'Bonds (CP)'!AU99-'Bonds (CP)'!$AU$515</f>
        <v>-5.7017481228845224E-3</v>
      </c>
      <c r="BE99" s="46">
        <f>'Bonds (CP)'!AV99-'Bonds (CP)'!$AV$515</f>
        <v>-5.9541413930110651E-4</v>
      </c>
      <c r="BF99" s="46">
        <f>'Bonds (CP)'!AW99-'Bonds (CP)'!$AW$515</f>
        <v>-1.0574201361810188E-2</v>
      </c>
      <c r="BG99" s="46">
        <f>'Bonds (CP)'!AX99-'Bonds (CP)'!$AX$515</f>
        <v>-0.21018890954051622</v>
      </c>
    </row>
    <row r="100" spans="1:59" ht="16.5" customHeight="1">
      <c r="A100" s="24">
        <v>45337</v>
      </c>
      <c r="B100" s="16">
        <v>13.81</v>
      </c>
      <c r="C100" s="16">
        <v>12.55</v>
      </c>
      <c r="D100" s="16">
        <v>12.02</v>
      </c>
      <c r="E100" s="16">
        <v>12.09</v>
      </c>
      <c r="F100" s="16">
        <v>14.43</v>
      </c>
      <c r="G100" s="17"/>
      <c r="H100" s="26">
        <f t="shared" si="16"/>
        <v>0.88744398559001836</v>
      </c>
      <c r="I100" s="26">
        <f t="shared" si="17"/>
        <v>0.74898258967684572</v>
      </c>
      <c r="J100" s="26">
        <f t="shared" si="18"/>
        <v>0.65699526796255969</v>
      </c>
      <c r="K100" s="26">
        <f t="shared" si="19"/>
        <v>0.51642872087538694</v>
      </c>
      <c r="L100" s="26">
        <f t="shared" si="20"/>
        <v>0.32391416325582506</v>
      </c>
      <c r="M100" s="17"/>
      <c r="N100" s="17"/>
      <c r="O100" s="29">
        <f t="shared" si="21"/>
        <v>-9.6652315262291122E-4</v>
      </c>
      <c r="P100" s="29">
        <f t="shared" si="22"/>
        <v>-2.602402596426856E-3</v>
      </c>
      <c r="Q100" s="29">
        <f t="shared" si="23"/>
        <v>-4.184511878321584E-3</v>
      </c>
      <c r="R100" s="29">
        <f t="shared" si="24"/>
        <v>-7.0581020234200542E-3</v>
      </c>
      <c r="S100" s="29">
        <f t="shared" si="25"/>
        <v>5.2724991510988417E-3</v>
      </c>
      <c r="T100" s="29">
        <f t="shared" si="31"/>
        <v>-9.5390404996925637E-3</v>
      </c>
      <c r="U100" s="17"/>
      <c r="V100" s="30">
        <f t="shared" si="26"/>
        <v>-9.4006911784531399E-4</v>
      </c>
      <c r="W100" s="30">
        <f t="shared" si="27"/>
        <v>-2.5024364655597824E-3</v>
      </c>
      <c r="X100" s="30">
        <f t="shared" si="28"/>
        <v>-3.9952956256964324E-3</v>
      </c>
      <c r="Y100" s="30">
        <f t="shared" si="29"/>
        <v>-6.7030791841649227E-3</v>
      </c>
      <c r="Z100" s="30">
        <f t="shared" si="30"/>
        <v>5.6662081786602808E-3</v>
      </c>
      <c r="AA100" s="17"/>
      <c r="AB100" s="17"/>
      <c r="AC100" s="17"/>
      <c r="AD100" s="17"/>
      <c r="AE100" s="17"/>
      <c r="AF100" s="17"/>
      <c r="AG100" s="17"/>
      <c r="AK100" s="24">
        <v>45337</v>
      </c>
      <c r="AL100" s="37">
        <v>0.88744398559001836</v>
      </c>
      <c r="AM100" s="37">
        <v>0.74898258967684572</v>
      </c>
      <c r="AN100" s="37">
        <v>0.65699526796255969</v>
      </c>
      <c r="AO100" s="37">
        <v>0.51642872087538683</v>
      </c>
      <c r="AP100" s="37">
        <v>0.32391416325582506</v>
      </c>
      <c r="AT100" s="46">
        <f>'Bonds (CP)'!AL100/'Bonds (CP)'!AL70-1</f>
        <v>-8.1715139267199977E-3</v>
      </c>
      <c r="AU100" s="46">
        <f>'Bonds (CP)'!AM100/'Bonds (CP)'!AM70-1</f>
        <v>-1.3226506868031951E-2</v>
      </c>
      <c r="AV100" s="46">
        <f>'Bonds (CP)'!AN100/'Bonds (CP)'!AN70-1</f>
        <v>-1.1268091752378084E-2</v>
      </c>
      <c r="AW100" s="46">
        <f>'Bonds (CP)'!AO100/'Bonds (CP)'!AO70-1</f>
        <v>-2.3851488098195262E-2</v>
      </c>
      <c r="AX100" s="46">
        <f>'Bonds (CP)'!AP100/'Bonds (CP)'!AP70-1</f>
        <v>-0.21052892258208245</v>
      </c>
      <c r="AY100" s="46">
        <f>SUM(AT100:AX100)</f>
        <v>-0.26704652322740774</v>
      </c>
      <c r="BC100" s="46">
        <f>'Bonds (CP)'!AT100-'Bonds (CP)'!$AT$515</f>
        <v>-7.5622970236493281E-3</v>
      </c>
      <c r="BD100" s="46">
        <f>'Bonds (CP)'!AU100-'Bonds (CP)'!$AU$515</f>
        <v>-1.1386411338781301E-2</v>
      </c>
      <c r="BE100" s="46">
        <f>'Bonds (CP)'!AV100-'Bonds (CP)'!$AV$515</f>
        <v>-7.6745824479001103E-3</v>
      </c>
      <c r="BF100" s="46">
        <f>'Bonds (CP)'!AW100-'Bonds (CP)'!$AW$515</f>
        <v>-1.6812730668859677E-2</v>
      </c>
      <c r="BG100" s="46">
        <f>'Bonds (CP)'!AX100-'Bonds (CP)'!$AX$515</f>
        <v>-0.2023891419671246</v>
      </c>
    </row>
    <row r="101" spans="1:59" ht="16.5" customHeight="1">
      <c r="A101" s="24">
        <v>45338</v>
      </c>
      <c r="B101" s="16">
        <v>13.69</v>
      </c>
      <c r="C101" s="16">
        <v>12.66</v>
      </c>
      <c r="D101" s="16">
        <v>12.14</v>
      </c>
      <c r="E101" s="16">
        <v>12.17</v>
      </c>
      <c r="F101" s="16">
        <v>14.55</v>
      </c>
      <c r="G101" s="17"/>
      <c r="H101" s="26">
        <f t="shared" si="16"/>
        <v>0.88838068431700234</v>
      </c>
      <c r="I101" s="26">
        <f t="shared" si="17"/>
        <v>0.74684087108055908</v>
      </c>
      <c r="J101" s="26">
        <f t="shared" si="18"/>
        <v>0.65370142101175877</v>
      </c>
      <c r="K101" s="26">
        <f t="shared" si="19"/>
        <v>0.51351589517260277</v>
      </c>
      <c r="L101" s="26">
        <f t="shared" si="20"/>
        <v>0.32101246342083267</v>
      </c>
      <c r="M101" s="17"/>
      <c r="N101" s="17"/>
      <c r="O101" s="29">
        <f t="shared" si="21"/>
        <v>1.0555018031490615E-3</v>
      </c>
      <c r="P101" s="29">
        <f t="shared" si="22"/>
        <v>-2.8595038466925349E-3</v>
      </c>
      <c r="Q101" s="29">
        <f t="shared" si="23"/>
        <v>-5.0135017882482202E-3</v>
      </c>
      <c r="R101" s="29">
        <f t="shared" si="24"/>
        <v>-5.6403247632058617E-3</v>
      </c>
      <c r="S101" s="29">
        <f t="shared" si="25"/>
        <v>-8.9582369780497606E-3</v>
      </c>
      <c r="T101" s="29">
        <f t="shared" si="31"/>
        <v>-2.1416065573047316E-2</v>
      </c>
      <c r="U101" s="17"/>
      <c r="V101" s="30">
        <f t="shared" si="26"/>
        <v>1.0819558379266587E-3</v>
      </c>
      <c r="W101" s="30">
        <f t="shared" si="27"/>
        <v>-2.7595377158254612E-3</v>
      </c>
      <c r="X101" s="30">
        <f t="shared" si="28"/>
        <v>-4.8242855356230687E-3</v>
      </c>
      <c r="Y101" s="30">
        <f t="shared" si="29"/>
        <v>-5.2853019239507302E-3</v>
      </c>
      <c r="Z101" s="30">
        <f t="shared" si="30"/>
        <v>-8.5645279504883206E-3</v>
      </c>
      <c r="AA101" s="17"/>
      <c r="AB101" s="17"/>
      <c r="AC101" s="17"/>
      <c r="AD101" s="17"/>
      <c r="AE101" s="17"/>
      <c r="AF101" s="17"/>
      <c r="AG101" s="17"/>
      <c r="AK101" s="24">
        <v>45338</v>
      </c>
      <c r="AL101" s="37">
        <v>0.88838068431700234</v>
      </c>
      <c r="AM101" s="37">
        <v>0.74684087108055908</v>
      </c>
      <c r="AN101" s="37">
        <v>0.65370142101175865</v>
      </c>
      <c r="AO101" s="37">
        <v>0.51351589517260265</v>
      </c>
      <c r="AP101" s="37">
        <v>0.32101246342083262</v>
      </c>
      <c r="AT101" s="46">
        <f>'Bonds (CP)'!AL101/'Bonds (CP)'!AL71-1</f>
        <v>-7.212595654850773E-3</v>
      </c>
      <c r="AU101" s="46">
        <f>'Bonds (CP)'!AM101/'Bonds (CP)'!AM71-1</f>
        <v>-1.5275522980958911E-2</v>
      </c>
      <c r="AV101" s="46">
        <f>'Bonds (CP)'!AN101/'Bonds (CP)'!AN71-1</f>
        <v>-1.5397870412204084E-2</v>
      </c>
      <c r="AW101" s="46">
        <f>'Bonds (CP)'!AO101/'Bonds (CP)'!AO71-1</f>
        <v>-3.2120503445100312E-2</v>
      </c>
      <c r="AX101" s="46">
        <f>'Bonds (CP)'!AP101/'Bonds (CP)'!AP71-1</f>
        <v>-0.22197540963724494</v>
      </c>
      <c r="AY101" s="46">
        <f>SUM(AT101:AX101)</f>
        <v>-0.29198190213035902</v>
      </c>
      <c r="BC101" s="46">
        <f>'Bonds (CP)'!AT101-'Bonds (CP)'!$AT$515</f>
        <v>-6.6033787517801035E-3</v>
      </c>
      <c r="BD101" s="46">
        <f>'Bonds (CP)'!AU101-'Bonds (CP)'!$AU$515</f>
        <v>-1.3435427451708261E-2</v>
      </c>
      <c r="BE101" s="46">
        <f>'Bonds (CP)'!AV101-'Bonds (CP)'!$AV$515</f>
        <v>-1.180436110772611E-2</v>
      </c>
      <c r="BF101" s="46">
        <f>'Bonds (CP)'!AW101-'Bonds (CP)'!$AW$515</f>
        <v>-2.5081746015764728E-2</v>
      </c>
      <c r="BG101" s="46">
        <f>'Bonds (CP)'!AX101-'Bonds (CP)'!$AX$515</f>
        <v>-0.21383562902228709</v>
      </c>
    </row>
    <row r="102" spans="1:59" ht="16.5" customHeight="1">
      <c r="A102" s="24">
        <v>45341</v>
      </c>
      <c r="B102" s="16">
        <v>13.84</v>
      </c>
      <c r="C102" s="16">
        <v>12.75</v>
      </c>
      <c r="D102" s="16">
        <v>12.18</v>
      </c>
      <c r="E102" s="16">
        <v>12.19</v>
      </c>
      <c r="F102" s="16">
        <v>14.5</v>
      </c>
      <c r="G102" s="17"/>
      <c r="H102" s="26">
        <f t="shared" si="16"/>
        <v>0.88721011946591699</v>
      </c>
      <c r="I102" s="26">
        <f t="shared" si="17"/>
        <v>0.74509471972347496</v>
      </c>
      <c r="J102" s="26">
        <f t="shared" si="18"/>
        <v>0.65260806825902917</v>
      </c>
      <c r="K102" s="26">
        <f t="shared" si="19"/>
        <v>0.51279098644981824</v>
      </c>
      <c r="L102" s="26">
        <f t="shared" si="20"/>
        <v>0.32221528344737765</v>
      </c>
      <c r="M102" s="17"/>
      <c r="N102" s="17"/>
      <c r="O102" s="29">
        <f t="shared" si="21"/>
        <v>-1.3176387912861021E-3</v>
      </c>
      <c r="P102" s="29">
        <f t="shared" si="22"/>
        <v>-2.3380500782685942E-3</v>
      </c>
      <c r="Q102" s="29">
        <f t="shared" si="23"/>
        <v>-1.6725567936465291E-3</v>
      </c>
      <c r="R102" s="29">
        <f t="shared" si="24"/>
        <v>-1.4116578076728281E-3</v>
      </c>
      <c r="S102" s="29">
        <f t="shared" si="25"/>
        <v>3.7469574038566655E-3</v>
      </c>
      <c r="T102" s="29">
        <f t="shared" si="31"/>
        <v>-2.992946067017388E-3</v>
      </c>
      <c r="U102" s="17"/>
      <c r="V102" s="30">
        <f t="shared" si="26"/>
        <v>-1.2911847565085048E-3</v>
      </c>
      <c r="W102" s="30">
        <f t="shared" si="27"/>
        <v>-2.2380839474015206E-3</v>
      </c>
      <c r="X102" s="30">
        <f t="shared" si="28"/>
        <v>-1.483340541021378E-3</v>
      </c>
      <c r="Y102" s="30">
        <f t="shared" si="29"/>
        <v>-1.0566349684176962E-3</v>
      </c>
      <c r="Z102" s="30">
        <f t="shared" si="30"/>
        <v>4.1406664314181047E-3</v>
      </c>
      <c r="AA102" s="17"/>
      <c r="AB102" s="17"/>
      <c r="AC102" s="17"/>
      <c r="AD102" s="17"/>
      <c r="AE102" s="17"/>
      <c r="AF102" s="17"/>
      <c r="AG102" s="17"/>
      <c r="AK102" s="24">
        <v>45341</v>
      </c>
      <c r="AL102" s="37">
        <v>0.88721011946591699</v>
      </c>
      <c r="AM102" s="37">
        <v>0.74509471972347485</v>
      </c>
      <c r="AN102" s="37">
        <v>0.65260806825902917</v>
      </c>
      <c r="AO102" s="37">
        <v>0.51279098644981824</v>
      </c>
      <c r="AP102" s="37">
        <v>0.3222152834473776</v>
      </c>
      <c r="AT102" s="46">
        <f>'Bonds (CP)'!AL102/'Bonds (CP)'!AL72-1</f>
        <v>-7.0274068868588779E-3</v>
      </c>
      <c r="AU102" s="46">
        <f>'Bonds (CP)'!AM102/'Bonds (CP)'!AM72-1</f>
        <v>-1.6292222641339005E-2</v>
      </c>
      <c r="AV102" s="46">
        <f>'Bonds (CP)'!AN102/'Bonds (CP)'!AN72-1</f>
        <v>-1.6218306752644018E-2</v>
      </c>
      <c r="AW102" s="46">
        <f>'Bonds (CP)'!AO102/'Bonds (CP)'!AO72-1</f>
        <v>-2.7270376655101014E-2</v>
      </c>
      <c r="AX102" s="46">
        <f>'Bonds (CP)'!AP102/'Bonds (CP)'!AP72-1</f>
        <v>-0.21393742846375741</v>
      </c>
      <c r="AY102" s="46">
        <f>SUM(AT102:AX102)</f>
        <v>-0.28074574139970032</v>
      </c>
      <c r="BC102" s="46">
        <f>'Bonds (CP)'!AT102-'Bonds (CP)'!$AT$515</f>
        <v>-6.4181899837882084E-3</v>
      </c>
      <c r="BD102" s="46">
        <f>'Bonds (CP)'!AU102-'Bonds (CP)'!$AU$515</f>
        <v>-1.4452127112088355E-2</v>
      </c>
      <c r="BE102" s="46">
        <f>'Bonds (CP)'!AV102-'Bonds (CP)'!$AV$515</f>
        <v>-1.2624797448166044E-2</v>
      </c>
      <c r="BF102" s="46">
        <f>'Bonds (CP)'!AW102-'Bonds (CP)'!$AW$515</f>
        <v>-2.023161922576543E-2</v>
      </c>
      <c r="BG102" s="46">
        <f>'Bonds (CP)'!AX102-'Bonds (CP)'!$AX$515</f>
        <v>-0.20579764784879956</v>
      </c>
    </row>
    <row r="103" spans="1:59" ht="16.5" customHeight="1">
      <c r="A103" s="24">
        <v>45342</v>
      </c>
      <c r="B103" s="16">
        <v>13.89</v>
      </c>
      <c r="C103" s="16">
        <v>12.65</v>
      </c>
      <c r="D103" s="16">
        <v>12.14</v>
      </c>
      <c r="E103" s="16">
        <v>12.2</v>
      </c>
      <c r="F103" s="16">
        <v>14.46</v>
      </c>
      <c r="G103" s="17"/>
      <c r="H103" s="26">
        <f t="shared" si="16"/>
        <v>0.88682061638423038</v>
      </c>
      <c r="I103" s="26">
        <f t="shared" si="17"/>
        <v>0.74703522982985682</v>
      </c>
      <c r="J103" s="26">
        <f t="shared" si="18"/>
        <v>0.65370142101175877</v>
      </c>
      <c r="K103" s="26">
        <f t="shared" si="19"/>
        <v>0.51242902487726139</v>
      </c>
      <c r="L103" s="26">
        <f t="shared" si="20"/>
        <v>0.3231839258416882</v>
      </c>
      <c r="M103" s="17"/>
      <c r="N103" s="17"/>
      <c r="O103" s="29">
        <f t="shared" si="21"/>
        <v>-4.390201071208244E-4</v>
      </c>
      <c r="P103" s="29">
        <f t="shared" si="22"/>
        <v>2.6043804297821715E-3</v>
      </c>
      <c r="Q103" s="29">
        <f t="shared" si="23"/>
        <v>1.6753589266009783E-3</v>
      </c>
      <c r="R103" s="29">
        <f t="shared" si="24"/>
        <v>-7.058657077083641E-4</v>
      </c>
      <c r="S103" s="29">
        <f t="shared" si="25"/>
        <v>3.0061963043683804E-3</v>
      </c>
      <c r="T103" s="29">
        <f t="shared" si="31"/>
        <v>6.1410498459223417E-3</v>
      </c>
      <c r="U103" s="17"/>
      <c r="V103" s="30">
        <f t="shared" si="26"/>
        <v>-4.1256607234322717E-4</v>
      </c>
      <c r="W103" s="30">
        <f t="shared" si="27"/>
        <v>2.7043465606492452E-3</v>
      </c>
      <c r="X103" s="30">
        <f t="shared" si="28"/>
        <v>1.8645751792261294E-3</v>
      </c>
      <c r="Y103" s="30">
        <f t="shared" si="29"/>
        <v>-3.5084286845323226E-4</v>
      </c>
      <c r="Z103" s="30">
        <f t="shared" si="30"/>
        <v>3.3999053319298195E-3</v>
      </c>
      <c r="AA103" s="17"/>
      <c r="AB103" s="17"/>
      <c r="AC103" s="17"/>
      <c r="AD103" s="17"/>
      <c r="AE103" s="17"/>
      <c r="AF103" s="17"/>
      <c r="AG103" s="17"/>
      <c r="AK103" s="24">
        <v>45342</v>
      </c>
      <c r="AL103" s="37">
        <v>0.88682061638423038</v>
      </c>
      <c r="AM103" s="37">
        <v>0.74703522982985671</v>
      </c>
      <c r="AN103" s="37">
        <v>0.65370142101175865</v>
      </c>
      <c r="AO103" s="37">
        <v>0.51242902487726127</v>
      </c>
      <c r="AP103" s="37">
        <v>0.3231839258416882</v>
      </c>
      <c r="AT103" s="46">
        <f>'Bonds (CP)'!AL103/'Bonds (CP)'!AL73-1</f>
        <v>-9.4828343138116944E-3</v>
      </c>
      <c r="AU103" s="46">
        <f>'Bonds (CP)'!AM103/'Bonds (CP)'!AM73-1</f>
        <v>-1.2698302083361868E-2</v>
      </c>
      <c r="AV103" s="46">
        <f>'Bonds (CP)'!AN103/'Bonds (CP)'!AN73-1</f>
        <v>-6.2639334854669437E-3</v>
      </c>
      <c r="AW103" s="46">
        <f>'Bonds (CP)'!AO103/'Bonds (CP)'!AO73-1</f>
        <v>-1.5446739068897042E-2</v>
      </c>
      <c r="AX103" s="46">
        <f>'Bonds (CP)'!AP103/'Bonds (CP)'!AP73-1</f>
        <v>-0.18875803586871753</v>
      </c>
      <c r="AY103" s="46">
        <f>SUM(AT103:AX103)</f>
        <v>-0.23264984482025508</v>
      </c>
      <c r="BC103" s="46">
        <f>'Bonds (CP)'!AT103-'Bonds (CP)'!$AT$515</f>
        <v>-8.8736174107410248E-3</v>
      </c>
      <c r="BD103" s="46">
        <f>'Bonds (CP)'!AU103-'Bonds (CP)'!$AU$515</f>
        <v>-1.0858206554111217E-2</v>
      </c>
      <c r="BE103" s="46">
        <f>'Bonds (CP)'!AV103-'Bonds (CP)'!$AV$515</f>
        <v>-2.6704241809889701E-3</v>
      </c>
      <c r="BF103" s="46">
        <f>'Bonds (CP)'!AW103-'Bonds (CP)'!$AW$515</f>
        <v>-8.4079816395614577E-3</v>
      </c>
      <c r="BG103" s="46">
        <f>'Bonds (CP)'!AX103-'Bonds (CP)'!$AX$515</f>
        <v>-0.18061825525375969</v>
      </c>
    </row>
    <row r="104" spans="1:59" ht="16.5" customHeight="1">
      <c r="A104" s="24">
        <v>45343</v>
      </c>
      <c r="B104" s="16">
        <v>13.87</v>
      </c>
      <c r="C104" s="16">
        <v>12.69</v>
      </c>
      <c r="D104" s="16">
        <v>12.17</v>
      </c>
      <c r="E104" s="16">
        <v>12.25</v>
      </c>
      <c r="F104" s="16">
        <v>14.38</v>
      </c>
      <c r="G104" s="17"/>
      <c r="H104" s="26">
        <f t="shared" si="16"/>
        <v>0.88697637656977257</v>
      </c>
      <c r="I104" s="26">
        <f t="shared" si="17"/>
        <v>0.74625820551359767</v>
      </c>
      <c r="J104" s="26">
        <f t="shared" si="18"/>
        <v>0.65288119166401093</v>
      </c>
      <c r="K104" s="26">
        <f t="shared" si="19"/>
        <v>0.51062413138899543</v>
      </c>
      <c r="L104" s="26">
        <f t="shared" si="20"/>
        <v>0.32513843734926612</v>
      </c>
      <c r="M104" s="17"/>
      <c r="N104" s="17"/>
      <c r="O104" s="29">
        <f t="shared" si="21"/>
        <v>1.7563888644955838E-4</v>
      </c>
      <c r="P104" s="29">
        <f t="shared" si="22"/>
        <v>-1.0401441394352062E-3</v>
      </c>
      <c r="Q104" s="29">
        <f t="shared" si="23"/>
        <v>-1.2547461599186072E-3</v>
      </c>
      <c r="R104" s="29">
        <f t="shared" si="24"/>
        <v>-3.5222311786462512E-3</v>
      </c>
      <c r="S104" s="29">
        <f t="shared" si="25"/>
        <v>6.0476754915568254E-3</v>
      </c>
      <c r="T104" s="29">
        <f t="shared" si="31"/>
        <v>4.0619290000631914E-4</v>
      </c>
      <c r="U104" s="17"/>
      <c r="V104" s="30">
        <f t="shared" si="26"/>
        <v>2.0209292122715561E-4</v>
      </c>
      <c r="W104" s="30">
        <f t="shared" si="27"/>
        <v>-9.401780085681326E-4</v>
      </c>
      <c r="X104" s="30">
        <f t="shared" si="28"/>
        <v>-1.065529907293456E-3</v>
      </c>
      <c r="Y104" s="30">
        <f t="shared" si="29"/>
        <v>-3.1672083393911193E-3</v>
      </c>
      <c r="Z104" s="30">
        <f t="shared" si="30"/>
        <v>6.4413845191182645E-3</v>
      </c>
      <c r="AA104" s="17"/>
      <c r="AB104" s="17"/>
      <c r="AC104" s="17"/>
      <c r="AD104" s="17"/>
      <c r="AE104" s="17"/>
      <c r="AF104" s="17"/>
      <c r="AG104" s="17"/>
      <c r="AK104" s="24">
        <v>45343</v>
      </c>
      <c r="AL104" s="37">
        <v>0.88697637656977257</v>
      </c>
      <c r="AM104" s="37">
        <v>0.74625820551359778</v>
      </c>
      <c r="AN104" s="37">
        <v>0.65288119166401082</v>
      </c>
      <c r="AO104" s="37">
        <v>0.51062413138899554</v>
      </c>
      <c r="AP104" s="37">
        <v>0.32513843734926617</v>
      </c>
      <c r="AT104" s="46">
        <f>'Bonds (CP)'!AL104/'Bonds (CP)'!AL74-1</f>
        <v>-4.83006937736008E-3</v>
      </c>
      <c r="AU104" s="46">
        <f>'Bonds (CP)'!AM104/'Bonds (CP)'!AM74-1</f>
        <v>-1.2435636178990017E-2</v>
      </c>
      <c r="AV104" s="46">
        <f>'Bonds (CP)'!AN104/'Bonds (CP)'!AN74-1</f>
        <v>-1.5393032397134632E-2</v>
      </c>
      <c r="AW104" s="46">
        <f>'Bonds (CP)'!AO104/'Bonds (CP)'!AO74-1</f>
        <v>-3.275881732604613E-2</v>
      </c>
      <c r="AX104" s="46">
        <f>'Bonds (CP)'!AP104/'Bonds (CP)'!AP74-1</f>
        <v>-0.19274905970485956</v>
      </c>
      <c r="AY104" s="46">
        <f>SUM(AT104:AX104)</f>
        <v>-0.25816661498439042</v>
      </c>
      <c r="BC104" s="46">
        <f>'Bonds (CP)'!AT104-'Bonds (CP)'!$AT$515</f>
        <v>-4.2208524742894105E-3</v>
      </c>
      <c r="BD104" s="46">
        <f>'Bonds (CP)'!AU104-'Bonds (CP)'!$AU$515</f>
        <v>-1.0595540649739367E-2</v>
      </c>
      <c r="BE104" s="46">
        <f>'Bonds (CP)'!AV104-'Bonds (CP)'!$AV$515</f>
        <v>-1.1799523092656658E-2</v>
      </c>
      <c r="BF104" s="46">
        <f>'Bonds (CP)'!AW104-'Bonds (CP)'!$AW$515</f>
        <v>-2.5720059896710546E-2</v>
      </c>
      <c r="BG104" s="46">
        <f>'Bonds (CP)'!AX104-'Bonds (CP)'!$AX$515</f>
        <v>-0.18460927908990171</v>
      </c>
    </row>
    <row r="105" spans="1:59" ht="16.5" customHeight="1">
      <c r="A105" s="24">
        <v>45344</v>
      </c>
      <c r="B105" s="16">
        <v>13.98</v>
      </c>
      <c r="C105" s="16">
        <v>12.83</v>
      </c>
      <c r="D105" s="16">
        <v>12.22</v>
      </c>
      <c r="E105" s="16">
        <v>12.2</v>
      </c>
      <c r="F105" s="16">
        <v>14.4</v>
      </c>
      <c r="G105" s="17"/>
      <c r="H105" s="26">
        <f t="shared" si="16"/>
        <v>0.88612037199508698</v>
      </c>
      <c r="I105" s="26">
        <f t="shared" si="17"/>
        <v>0.74354722314735933</v>
      </c>
      <c r="J105" s="26">
        <f t="shared" si="18"/>
        <v>0.65151700417060388</v>
      </c>
      <c r="K105" s="26">
        <f t="shared" si="19"/>
        <v>0.51242902487726139</v>
      </c>
      <c r="L105" s="26">
        <f t="shared" si="20"/>
        <v>0.32464764156189363</v>
      </c>
      <c r="M105" s="17"/>
      <c r="N105" s="17"/>
      <c r="O105" s="29">
        <f t="shared" si="21"/>
        <v>-9.6508159326191834E-4</v>
      </c>
      <c r="P105" s="29">
        <f t="shared" si="22"/>
        <v>-3.632767246254387E-3</v>
      </c>
      <c r="Q105" s="29">
        <f t="shared" si="23"/>
        <v>-2.0894881194695181E-3</v>
      </c>
      <c r="R105" s="29">
        <f t="shared" si="24"/>
        <v>3.5346811427738878E-3</v>
      </c>
      <c r="S105" s="29">
        <f t="shared" si="25"/>
        <v>-1.5094978968767103E-3</v>
      </c>
      <c r="T105" s="29">
        <f t="shared" si="31"/>
        <v>-4.6621537130886459E-3</v>
      </c>
      <c r="U105" s="17"/>
      <c r="V105" s="30">
        <f t="shared" si="26"/>
        <v>-9.3862755848432111E-4</v>
      </c>
      <c r="W105" s="30">
        <f t="shared" si="27"/>
        <v>-3.5328011153873133E-3</v>
      </c>
      <c r="X105" s="30">
        <f t="shared" si="28"/>
        <v>-1.9002718668443669E-3</v>
      </c>
      <c r="Y105" s="30">
        <f t="shared" si="29"/>
        <v>3.8897039820290197E-3</v>
      </c>
      <c r="Z105" s="30">
        <f t="shared" si="30"/>
        <v>-1.1157888693152712E-3</v>
      </c>
      <c r="AA105" s="17"/>
      <c r="AB105" s="17"/>
      <c r="AC105" s="17"/>
      <c r="AD105" s="17"/>
      <c r="AE105" s="17"/>
      <c r="AF105" s="17"/>
      <c r="AG105" s="17"/>
      <c r="AK105" s="24">
        <v>45344</v>
      </c>
      <c r="AL105" s="37">
        <v>0.88612037199508698</v>
      </c>
      <c r="AM105" s="37">
        <v>0.74354722314735944</v>
      </c>
      <c r="AN105" s="37">
        <v>0.65151700417060399</v>
      </c>
      <c r="AO105" s="37">
        <v>0.51242902487726127</v>
      </c>
      <c r="AP105" s="37">
        <v>0.32464764156189363</v>
      </c>
      <c r="AT105" s="46">
        <f>'Bonds (CP)'!AL105/'Bonds (CP)'!AL75-1</f>
        <v>-6.5801017722404431E-3</v>
      </c>
      <c r="AU105" s="46">
        <f>'Bonds (CP)'!AM105/'Bonds (CP)'!AM75-1</f>
        <v>-1.3707642587724056E-2</v>
      </c>
      <c r="AV105" s="46">
        <f>'Bonds (CP)'!AN105/'Bonds (CP)'!AN75-1</f>
        <v>-1.4144185458919267E-2</v>
      </c>
      <c r="AW105" s="46">
        <f>'Bonds (CP)'!AO105/'Bonds (CP)'!AO75-1</f>
        <v>-2.171623906814002E-2</v>
      </c>
      <c r="AX105" s="46">
        <f>'Bonds (CP)'!AP105/'Bonds (CP)'!AP75-1</f>
        <v>-0.15835228847431493</v>
      </c>
      <c r="AY105" s="46">
        <f>SUM(AT105:AX105)</f>
        <v>-0.21450045736133871</v>
      </c>
      <c r="BC105" s="46">
        <f>'Bonds (CP)'!AT105-'Bonds (CP)'!$AT$515</f>
        <v>-5.9708848691697736E-3</v>
      </c>
      <c r="BD105" s="46">
        <f>'Bonds (CP)'!AU105-'Bonds (CP)'!$AU$515</f>
        <v>-1.1867547058473406E-2</v>
      </c>
      <c r="BE105" s="46">
        <f>'Bonds (CP)'!AV105-'Bonds (CP)'!$AV$515</f>
        <v>-1.0550676154441293E-2</v>
      </c>
      <c r="BF105" s="46">
        <f>'Bonds (CP)'!AW105-'Bonds (CP)'!$AW$515</f>
        <v>-1.4677481638804436E-2</v>
      </c>
      <c r="BG105" s="46">
        <f>'Bonds (CP)'!AX105-'Bonds (CP)'!$AX$515</f>
        <v>-0.15021250785935708</v>
      </c>
    </row>
    <row r="106" spans="1:59" ht="16.5" customHeight="1">
      <c r="A106" s="24">
        <v>45348</v>
      </c>
      <c r="B106" s="16">
        <v>13.9</v>
      </c>
      <c r="C106" s="16">
        <v>12.87</v>
      </c>
      <c r="D106" s="16">
        <v>12.29</v>
      </c>
      <c r="E106" s="16">
        <v>12.2</v>
      </c>
      <c r="F106" s="16">
        <v>14.29</v>
      </c>
      <c r="G106" s="17"/>
      <c r="H106" s="26">
        <f t="shared" si="16"/>
        <v>0.88674275680421422</v>
      </c>
      <c r="I106" s="26">
        <f t="shared" si="17"/>
        <v>0.74277510673373581</v>
      </c>
      <c r="J106" s="26">
        <f t="shared" si="18"/>
        <v>0.6496131321394516</v>
      </c>
      <c r="K106" s="26">
        <f t="shared" si="19"/>
        <v>0.51242902487726139</v>
      </c>
      <c r="L106" s="26">
        <f t="shared" si="20"/>
        <v>0.32736511059686002</v>
      </c>
      <c r="M106" s="17"/>
      <c r="N106" s="17"/>
      <c r="O106" s="29">
        <f t="shared" si="21"/>
        <v>7.0237050043875371E-4</v>
      </c>
      <c r="P106" s="29">
        <f t="shared" si="22"/>
        <v>-1.0384228325878153E-3</v>
      </c>
      <c r="Q106" s="29">
        <f t="shared" si="23"/>
        <v>-2.9222138777114104E-3</v>
      </c>
      <c r="R106" s="29">
        <f t="shared" si="24"/>
        <v>0</v>
      </c>
      <c r="S106" s="29">
        <f t="shared" si="25"/>
        <v>8.3705183314823906E-3</v>
      </c>
      <c r="T106" s="29">
        <f t="shared" si="31"/>
        <v>5.1122521216219186E-3</v>
      </c>
      <c r="U106" s="17"/>
      <c r="V106" s="30">
        <f t="shared" si="26"/>
        <v>7.2882453521635093E-4</v>
      </c>
      <c r="W106" s="30">
        <f t="shared" si="27"/>
        <v>-9.3845670172074168E-4</v>
      </c>
      <c r="X106" s="30">
        <f t="shared" si="28"/>
        <v>-2.7329976250862593E-3</v>
      </c>
      <c r="Y106" s="30">
        <f t="shared" si="29"/>
        <v>3.5502283925513184E-4</v>
      </c>
      <c r="Z106" s="30">
        <f t="shared" si="30"/>
        <v>8.7642273590438306E-3</v>
      </c>
      <c r="AA106" s="17"/>
      <c r="AB106" s="17"/>
      <c r="AC106" s="17"/>
      <c r="AD106" s="17"/>
      <c r="AE106" s="17"/>
      <c r="AF106" s="17"/>
      <c r="AG106" s="17"/>
      <c r="AK106" s="24">
        <v>45348</v>
      </c>
      <c r="AL106" s="37">
        <v>0.88674275680421422</v>
      </c>
      <c r="AM106" s="37">
        <v>0.74277510673373592</v>
      </c>
      <c r="AN106" s="37">
        <v>0.64961313213945171</v>
      </c>
      <c r="AO106" s="37">
        <v>0.51242902487726127</v>
      </c>
      <c r="AP106" s="37">
        <v>0.32736511059686002</v>
      </c>
      <c r="AT106" s="46">
        <f>'Bonds (CP)'!AL106/'Bonds (CP)'!AL76-1</f>
        <v>-6.8481123792799581E-3</v>
      </c>
      <c r="AU106" s="46">
        <f>'Bonds (CP)'!AM106/'Bonds (CP)'!AM76-1</f>
        <v>-1.6531275020915448E-2</v>
      </c>
      <c r="AV106" s="46">
        <f>'Bonds (CP)'!AN106/'Bonds (CP)'!AN76-1</f>
        <v>-1.1650542229078575E-2</v>
      </c>
      <c r="AW106" s="46">
        <f>'Bonds (CP)'!AO106/'Bonds (CP)'!AO76-1</f>
        <v>-3.5257621049694654E-3</v>
      </c>
      <c r="AX106" s="46">
        <f>'Bonds (CP)'!AP106/'Bonds (CP)'!AP76-1</f>
        <v>-0.15805690792762861</v>
      </c>
      <c r="AY106" s="46">
        <f>SUM(AT106:AX106)</f>
        <v>-0.19661259966187206</v>
      </c>
      <c r="BC106" s="46">
        <f>'Bonds (CP)'!AT106-'Bonds (CP)'!$AT$515</f>
        <v>-6.2388954762092885E-3</v>
      </c>
      <c r="BD106" s="46">
        <f>'Bonds (CP)'!AU106-'Bonds (CP)'!$AU$515</f>
        <v>-1.4691179491664798E-2</v>
      </c>
      <c r="BE106" s="46">
        <f>'Bonds (CP)'!AV106-'Bonds (CP)'!$AV$515</f>
        <v>-8.0570329246006014E-3</v>
      </c>
      <c r="BF106" s="46">
        <f>'Bonds (CP)'!AW106-'Bonds (CP)'!$AW$515</f>
        <v>3.5129953243661187E-3</v>
      </c>
      <c r="BG106" s="46">
        <f>'Bonds (CP)'!AX106-'Bonds (CP)'!$AX$515</f>
        <v>-0.14991712731267076</v>
      </c>
    </row>
    <row r="107" spans="1:59" ht="16.5" customHeight="1">
      <c r="A107" s="24">
        <v>45349</v>
      </c>
      <c r="B107" s="16">
        <v>13.97</v>
      </c>
      <c r="C107" s="16">
        <v>12.84</v>
      </c>
      <c r="D107" s="16">
        <v>12.29</v>
      </c>
      <c r="E107" s="16">
        <v>12.25</v>
      </c>
      <c r="F107" s="16">
        <v>14.4</v>
      </c>
      <c r="G107" s="17"/>
      <c r="H107" s="26">
        <f t="shared" si="16"/>
        <v>0.88619812231288941</v>
      </c>
      <c r="I107" s="26">
        <f t="shared" si="17"/>
        <v>0.74335409218684978</v>
      </c>
      <c r="J107" s="26">
        <f t="shared" si="18"/>
        <v>0.6496131321394516</v>
      </c>
      <c r="K107" s="26">
        <f t="shared" si="19"/>
        <v>0.51062413138899543</v>
      </c>
      <c r="L107" s="26">
        <f t="shared" si="20"/>
        <v>0.32464764156189363</v>
      </c>
      <c r="M107" s="17"/>
      <c r="N107" s="17"/>
      <c r="O107" s="29">
        <f t="shared" si="21"/>
        <v>-6.141967184346564E-4</v>
      </c>
      <c r="P107" s="29">
        <f t="shared" si="22"/>
        <v>7.7948957613838132E-4</v>
      </c>
      <c r="Q107" s="29">
        <f t="shared" si="23"/>
        <v>0</v>
      </c>
      <c r="R107" s="29">
        <f t="shared" si="24"/>
        <v>-3.5222311786462512E-3</v>
      </c>
      <c r="S107" s="29">
        <f t="shared" si="25"/>
        <v>-8.3010343711088508E-3</v>
      </c>
      <c r="T107" s="29">
        <f t="shared" si="31"/>
        <v>-1.1657972692051377E-2</v>
      </c>
      <c r="U107" s="17"/>
      <c r="V107" s="30">
        <f t="shared" si="26"/>
        <v>-5.8774268365705917E-4</v>
      </c>
      <c r="W107" s="30">
        <f t="shared" si="27"/>
        <v>8.7945570700545496E-4</v>
      </c>
      <c r="X107" s="30">
        <f t="shared" si="28"/>
        <v>1.8921625262515121E-4</v>
      </c>
      <c r="Y107" s="30">
        <f t="shared" si="29"/>
        <v>-3.1672083393911193E-3</v>
      </c>
      <c r="Z107" s="30">
        <f t="shared" si="30"/>
        <v>-7.9073253435474108E-3</v>
      </c>
      <c r="AA107" s="17"/>
      <c r="AB107" s="17"/>
      <c r="AC107" s="17"/>
      <c r="AD107" s="17"/>
      <c r="AE107" s="17"/>
      <c r="AF107" s="17"/>
      <c r="AG107" s="17"/>
      <c r="AK107" s="24">
        <v>45349</v>
      </c>
      <c r="AL107" s="37">
        <v>0.88619812231288941</v>
      </c>
      <c r="AM107" s="37">
        <v>0.74335409218684967</v>
      </c>
      <c r="AN107" s="37">
        <v>0.64961313213945171</v>
      </c>
      <c r="AO107" s="37">
        <v>0.51062413138899554</v>
      </c>
      <c r="AP107" s="37">
        <v>0.32464764156189363</v>
      </c>
      <c r="AT107" s="46">
        <f>'Bonds (CP)'!AL107/'Bonds (CP)'!AL77-1</f>
        <v>-5.440028077564274E-3</v>
      </c>
      <c r="AU107" s="46">
        <f>'Bonds (CP)'!AM107/'Bonds (CP)'!AM77-1</f>
        <v>-1.2160851046458698E-2</v>
      </c>
      <c r="AV107" s="46">
        <f>'Bonds (CP)'!AN107/'Bonds (CP)'!AN77-1</f>
        <v>-1.6199643967573119E-2</v>
      </c>
      <c r="AW107" s="46">
        <f>'Bonds (CP)'!AO107/'Bonds (CP)'!AO77-1</f>
        <v>-2.723808538670025E-2</v>
      </c>
      <c r="AX107" s="46">
        <f>'Bonds (CP)'!AP107/'Bonds (CP)'!AP77-1</f>
        <v>-0.14941707880826682</v>
      </c>
      <c r="AY107" s="46">
        <f>SUM(AT107:AX107)</f>
        <v>-0.21045568728656316</v>
      </c>
      <c r="BC107" s="46">
        <f>'Bonds (CP)'!AT107-'Bonds (CP)'!$AT$515</f>
        <v>-4.8308111744936044E-3</v>
      </c>
      <c r="BD107" s="46">
        <f>'Bonds (CP)'!AU107-'Bonds (CP)'!$AU$515</f>
        <v>-1.0320755517208048E-2</v>
      </c>
      <c r="BE107" s="46">
        <f>'Bonds (CP)'!AV107-'Bonds (CP)'!$AV$515</f>
        <v>-1.2606134663095145E-2</v>
      </c>
      <c r="BF107" s="46">
        <f>'Bonds (CP)'!AW107-'Bonds (CP)'!$AW$515</f>
        <v>-2.0199327957364666E-2</v>
      </c>
      <c r="BG107" s="46">
        <f>'Bonds (CP)'!AX107-'Bonds (CP)'!$AX$515</f>
        <v>-0.14127729819330898</v>
      </c>
    </row>
    <row r="108" spans="1:59" ht="16.5" customHeight="1">
      <c r="A108" s="24">
        <v>45350</v>
      </c>
      <c r="B108" s="16">
        <v>13.92</v>
      </c>
      <c r="C108" s="16">
        <v>12.82</v>
      </c>
      <c r="D108" s="16">
        <v>12.29</v>
      </c>
      <c r="E108" s="16">
        <v>12.28</v>
      </c>
      <c r="F108" s="16">
        <v>14.37</v>
      </c>
      <c r="G108" s="17"/>
      <c r="H108" s="26">
        <f t="shared" si="16"/>
        <v>0.8865870786516854</v>
      </c>
      <c r="I108" s="26">
        <f t="shared" si="17"/>
        <v>0.7437404220625764</v>
      </c>
      <c r="J108" s="26">
        <f t="shared" si="18"/>
        <v>0.6496131321394516</v>
      </c>
      <c r="K108" s="26">
        <f t="shared" si="19"/>
        <v>0.50954511467104835</v>
      </c>
      <c r="L108" s="26">
        <f t="shared" si="20"/>
        <v>0.32538438052457336</v>
      </c>
      <c r="M108" s="17"/>
      <c r="N108" s="17"/>
      <c r="O108" s="29">
        <f t="shared" si="21"/>
        <v>4.3890449438199752E-4</v>
      </c>
      <c r="P108" s="29">
        <f t="shared" si="22"/>
        <v>5.1971177637577526E-4</v>
      </c>
      <c r="Q108" s="29">
        <f t="shared" si="23"/>
        <v>0</v>
      </c>
      <c r="R108" s="29">
        <f t="shared" si="24"/>
        <v>-2.1131330299881679E-3</v>
      </c>
      <c r="S108" s="29">
        <f t="shared" si="25"/>
        <v>2.2693494988450524E-3</v>
      </c>
      <c r="T108" s="29">
        <f t="shared" si="31"/>
        <v>1.1148327396146573E-3</v>
      </c>
      <c r="U108" s="17"/>
      <c r="V108" s="30">
        <f t="shared" si="26"/>
        <v>4.6535852915959475E-4</v>
      </c>
      <c r="W108" s="30">
        <f t="shared" si="27"/>
        <v>6.1967790724284889E-4</v>
      </c>
      <c r="X108" s="30">
        <f t="shared" si="28"/>
        <v>1.8921625262515121E-4</v>
      </c>
      <c r="Y108" s="30">
        <f t="shared" si="29"/>
        <v>-1.7581101907330359E-3</v>
      </c>
      <c r="Z108" s="30">
        <f t="shared" si="30"/>
        <v>2.6630585264064916E-3</v>
      </c>
      <c r="AA108" s="17"/>
      <c r="AB108" s="17"/>
      <c r="AC108" s="17"/>
      <c r="AD108" s="17"/>
      <c r="AE108" s="17"/>
      <c r="AF108" s="17"/>
      <c r="AG108" s="17"/>
      <c r="AK108" s="24">
        <v>45350</v>
      </c>
      <c r="AL108" s="37">
        <v>0.8865870786516854</v>
      </c>
      <c r="AM108" s="37">
        <v>0.74374042206257651</v>
      </c>
      <c r="AN108" s="37">
        <v>0.64961313213945171</v>
      </c>
      <c r="AO108" s="37">
        <v>0.50954511467104835</v>
      </c>
      <c r="AP108" s="37">
        <v>0.32538438052457336</v>
      </c>
      <c r="AT108" s="46">
        <f>'Bonds (CP)'!AL108/'Bonds (CP)'!AL78-1</f>
        <v>-5.2668539325841923E-3</v>
      </c>
      <c r="AU108" s="46">
        <f>'Bonds (CP)'!AM108/'Bonds (CP)'!AM78-1</f>
        <v>-1.396638233890013E-2</v>
      </c>
      <c r="AV108" s="46">
        <f>'Bonds (CP)'!AN108/'Bonds (CP)'!AN78-1</f>
        <v>-1.990996655643662E-2</v>
      </c>
      <c r="AW108" s="46">
        <f>'Bonds (CP)'!AO108/'Bonds (CP)'!AO78-1</f>
        <v>-2.6530664793233516E-2</v>
      </c>
      <c r="AX108" s="46">
        <f>'Bonds (CP)'!AP108/'Bonds (CP)'!AP78-1</f>
        <v>-0.12430076917975796</v>
      </c>
      <c r="AY108" s="46">
        <f>SUM(AT108:AX108)</f>
        <v>-0.18997463680091242</v>
      </c>
      <c r="BC108" s="46">
        <f>'Bonds (CP)'!AT108-'Bonds (CP)'!$AT$515</f>
        <v>-4.6576370295135228E-3</v>
      </c>
      <c r="BD108" s="46">
        <f>'Bonds (CP)'!AU108-'Bonds (CP)'!$AU$515</f>
        <v>-1.2126286809649479E-2</v>
      </c>
      <c r="BE108" s="46">
        <f>'Bonds (CP)'!AV108-'Bonds (CP)'!$AV$515</f>
        <v>-1.6316457251958648E-2</v>
      </c>
      <c r="BF108" s="46">
        <f>'Bonds (CP)'!AW108-'Bonds (CP)'!$AW$515</f>
        <v>-1.9491907363897932E-2</v>
      </c>
      <c r="BG108" s="46">
        <f>'Bonds (CP)'!AX108-'Bonds (CP)'!$AX$515</f>
        <v>-0.11616098856480012</v>
      </c>
    </row>
    <row r="109" spans="1:59" ht="16.5" customHeight="1">
      <c r="A109" s="24">
        <v>45351</v>
      </c>
      <c r="B109" s="16">
        <v>13.58</v>
      </c>
      <c r="C109" s="16">
        <v>12.82</v>
      </c>
      <c r="D109" s="16">
        <v>12.38</v>
      </c>
      <c r="E109" s="16">
        <v>12.31</v>
      </c>
      <c r="F109" s="16">
        <v>13.84</v>
      </c>
      <c r="G109" s="17"/>
      <c r="H109" s="26">
        <f t="shared" si="16"/>
        <v>0.88924106356752952</v>
      </c>
      <c r="I109" s="26">
        <f t="shared" si="17"/>
        <v>0.7437404220625764</v>
      </c>
      <c r="J109" s="26">
        <f t="shared" si="18"/>
        <v>0.64717552176742743</v>
      </c>
      <c r="K109" s="26">
        <f t="shared" si="19"/>
        <v>0.50846902640785541</v>
      </c>
      <c r="L109" s="26">
        <f t="shared" si="20"/>
        <v>0.33895993126198509</v>
      </c>
      <c r="M109" s="17"/>
      <c r="N109" s="17"/>
      <c r="O109" s="29">
        <f t="shared" si="21"/>
        <v>2.9934847684451871E-3</v>
      </c>
      <c r="P109" s="29">
        <f t="shared" si="22"/>
        <v>0</v>
      </c>
      <c r="Q109" s="29">
        <f t="shared" si="23"/>
        <v>-3.7524031633967558E-3</v>
      </c>
      <c r="R109" s="29">
        <f t="shared" si="24"/>
        <v>-2.1118606227589209E-3</v>
      </c>
      <c r="S109" s="29">
        <f t="shared" si="25"/>
        <v>4.1721580843941286E-2</v>
      </c>
      <c r="T109" s="29">
        <f t="shared" si="31"/>
        <v>3.8850801826230796E-2</v>
      </c>
      <c r="U109" s="17"/>
      <c r="V109" s="30">
        <f t="shared" si="26"/>
        <v>3.0199388032227841E-3</v>
      </c>
      <c r="W109" s="30">
        <f t="shared" si="27"/>
        <v>9.9966130867073578E-5</v>
      </c>
      <c r="X109" s="30">
        <f t="shared" si="28"/>
        <v>-3.5631869107716047E-3</v>
      </c>
      <c r="Y109" s="30">
        <f t="shared" si="29"/>
        <v>-1.756837783503789E-3</v>
      </c>
      <c r="Z109" s="30">
        <f t="shared" si="30"/>
        <v>4.2115289871502724E-2</v>
      </c>
      <c r="AA109" s="17"/>
      <c r="AB109" s="17"/>
      <c r="AC109" s="17"/>
      <c r="AD109" s="17"/>
      <c r="AE109" s="17"/>
      <c r="AF109" s="17"/>
      <c r="AG109" s="17"/>
      <c r="AK109" s="24">
        <v>45351</v>
      </c>
      <c r="AL109" s="37">
        <v>0.88924106356752963</v>
      </c>
      <c r="AM109" s="37">
        <v>0.74374042206257651</v>
      </c>
      <c r="AN109" s="37">
        <v>0.64717552176742732</v>
      </c>
      <c r="AO109" s="37">
        <v>0.50846902640785552</v>
      </c>
      <c r="AP109" s="37">
        <v>0.33895993126198509</v>
      </c>
      <c r="AT109" s="46">
        <f>'Bonds (CP)'!AL109/'Bonds (CP)'!AL79-1</f>
        <v>-2.1130480718435374E-3</v>
      </c>
      <c r="AU109" s="46">
        <f>'Bonds (CP)'!AM109/'Bonds (CP)'!AM79-1</f>
        <v>-1.5253152710338447E-2</v>
      </c>
      <c r="AV109" s="46">
        <f>'Bonds (CP)'!AN109/'Bonds (CP)'!AN79-1</f>
        <v>-2.7682521927630876E-2</v>
      </c>
      <c r="AW109" s="46">
        <f>'Bonds (CP)'!AO109/'Bonds (CP)'!AO79-1</f>
        <v>-2.9276314723227337E-2</v>
      </c>
      <c r="AX109" s="46">
        <f>'Bonds (CP)'!AP109/'Bonds (CP)'!AP79-1</f>
        <v>-4.5533951787589122E-2</v>
      </c>
      <c r="AY109" s="46">
        <f>SUM(AT109:AX109)</f>
        <v>-0.11985898922062932</v>
      </c>
      <c r="BC109" s="46">
        <f>'Bonds (CP)'!AT109-'Bonds (CP)'!$AT$515</f>
        <v>-1.503831168772868E-3</v>
      </c>
      <c r="BD109" s="46">
        <f>'Bonds (CP)'!AU109-'Bonds (CP)'!$AU$515</f>
        <v>-1.3413057181087797E-2</v>
      </c>
      <c r="BE109" s="46">
        <f>'Bonds (CP)'!AV109-'Bonds (CP)'!$AV$515</f>
        <v>-2.4089012623152904E-2</v>
      </c>
      <c r="BF109" s="46">
        <f>'Bonds (CP)'!AW109-'Bonds (CP)'!$AW$515</f>
        <v>-2.2237557293891753E-2</v>
      </c>
      <c r="BG109" s="46">
        <f>'Bonds (CP)'!AX109-'Bonds (CP)'!$AX$515</f>
        <v>-3.7394171172631274E-2</v>
      </c>
    </row>
    <row r="110" spans="1:59" ht="16.5" customHeight="1">
      <c r="A110" s="24">
        <v>45352</v>
      </c>
      <c r="B110" s="16">
        <v>13.79</v>
      </c>
      <c r="C110" s="16">
        <v>12.71</v>
      </c>
      <c r="D110" s="16">
        <v>12.23</v>
      </c>
      <c r="E110" s="16">
        <v>12.3</v>
      </c>
      <c r="F110" s="16">
        <v>14.4</v>
      </c>
      <c r="G110" s="17"/>
      <c r="H110" s="26">
        <f t="shared" si="16"/>
        <v>0.88759996484752623</v>
      </c>
      <c r="I110" s="26">
        <f t="shared" si="17"/>
        <v>0.74587010373397367</v>
      </c>
      <c r="J110" s="26">
        <f t="shared" si="18"/>
        <v>0.65124459509023291</v>
      </c>
      <c r="K110" s="26">
        <f t="shared" si="19"/>
        <v>0.50882739766956131</v>
      </c>
      <c r="L110" s="26">
        <f t="shared" si="20"/>
        <v>0.32464764156189363</v>
      </c>
      <c r="M110" s="17"/>
      <c r="N110" s="17"/>
      <c r="O110" s="29">
        <f t="shared" si="21"/>
        <v>-1.8455048774056459E-3</v>
      </c>
      <c r="P110" s="29">
        <f t="shared" si="22"/>
        <v>2.8634744169089288E-3</v>
      </c>
      <c r="Q110" s="29">
        <f t="shared" si="23"/>
        <v>6.2874339123533129E-3</v>
      </c>
      <c r="R110" s="29">
        <f t="shared" si="24"/>
        <v>7.0480450744003775E-4</v>
      </c>
      <c r="S110" s="29">
        <f t="shared" si="25"/>
        <v>-4.2224134418499704E-2</v>
      </c>
      <c r="T110" s="29">
        <f t="shared" si="31"/>
        <v>-3.421392645920307E-2</v>
      </c>
      <c r="U110" s="17"/>
      <c r="V110" s="30">
        <f t="shared" si="26"/>
        <v>-1.8190508426280487E-3</v>
      </c>
      <c r="W110" s="30">
        <f t="shared" si="27"/>
        <v>2.9634405477760024E-3</v>
      </c>
      <c r="X110" s="30">
        <f t="shared" si="28"/>
        <v>6.4766501649784645E-3</v>
      </c>
      <c r="Y110" s="30">
        <f t="shared" si="29"/>
        <v>1.0598273466951697E-3</v>
      </c>
      <c r="Z110" s="30">
        <f t="shared" si="30"/>
        <v>-4.1830425390938265E-2</v>
      </c>
      <c r="AA110" s="17"/>
      <c r="AB110" s="17"/>
      <c r="AC110" s="17"/>
      <c r="AD110" s="17"/>
      <c r="AE110" s="17"/>
      <c r="AF110" s="17"/>
      <c r="AG110" s="17"/>
      <c r="AK110" s="24">
        <v>45352</v>
      </c>
      <c r="AL110" s="37">
        <v>0.88759996484752623</v>
      </c>
      <c r="AM110" s="37">
        <v>0.74587010373397367</v>
      </c>
      <c r="AN110" s="37">
        <v>0.65124459509023302</v>
      </c>
      <c r="AO110" s="37">
        <v>0.5088273976695612</v>
      </c>
      <c r="AP110" s="37">
        <v>0.32464764156189363</v>
      </c>
      <c r="AT110" s="46">
        <f>'Bonds (CP)'!AL110/'Bonds (CP)'!AL80-1</f>
        <v>-8.4365937252831591E-3</v>
      </c>
      <c r="AU110" s="46">
        <f>'Bonds (CP)'!AM110/'Bonds (CP)'!AM80-1</f>
        <v>-1.4495819529973586E-2</v>
      </c>
      <c r="AV110" s="46">
        <f>'Bonds (CP)'!AN110/'Bonds (CP)'!AN80-1</f>
        <v>-1.6622853478528765E-2</v>
      </c>
      <c r="AW110" s="46">
        <f>'Bonds (CP)'!AO110/'Bonds (CP)'!AO80-1</f>
        <v>-2.7211182717613913E-2</v>
      </c>
      <c r="AX110" s="46">
        <f>'Bonds (CP)'!AP110/'Bonds (CP)'!AP80-1</f>
        <v>-7.6824899720899342E-2</v>
      </c>
      <c r="AY110" s="46">
        <f>SUM(AT110:AX110)</f>
        <v>-0.14359134917229877</v>
      </c>
      <c r="BC110" s="46">
        <f>'Bonds (CP)'!AT110-'Bonds (CP)'!$AT$515</f>
        <v>-7.8273768222124895E-3</v>
      </c>
      <c r="BD110" s="46">
        <f>'Bonds (CP)'!AU110-'Bonds (CP)'!$AU$515</f>
        <v>-1.2655724000722936E-2</v>
      </c>
      <c r="BE110" s="46">
        <f>'Bonds (CP)'!AV110-'Bonds (CP)'!$AV$515</f>
        <v>-1.3029344174050791E-2</v>
      </c>
      <c r="BF110" s="46">
        <f>'Bonds (CP)'!AW110-'Bonds (CP)'!$AW$515</f>
        <v>-2.0172425288278329E-2</v>
      </c>
      <c r="BG110" s="46">
        <f>'Bonds (CP)'!AX110-'Bonds (CP)'!$AX$515</f>
        <v>-6.8685119105941494E-2</v>
      </c>
    </row>
    <row r="111" spans="1:59" ht="16.5" customHeight="1">
      <c r="A111" s="24">
        <v>45355</v>
      </c>
      <c r="B111" s="16">
        <v>13.9</v>
      </c>
      <c r="C111" s="16">
        <v>12.88</v>
      </c>
      <c r="D111" s="16">
        <v>12.5</v>
      </c>
      <c r="E111" s="16">
        <v>12.47</v>
      </c>
      <c r="F111" s="16">
        <v>14.28</v>
      </c>
      <c r="G111" s="17"/>
      <c r="H111" s="26">
        <f t="shared" si="16"/>
        <v>0.88674275680421422</v>
      </c>
      <c r="I111" s="26">
        <f t="shared" si="17"/>
        <v>0.74258224729230637</v>
      </c>
      <c r="J111" s="26">
        <f t="shared" si="18"/>
        <v>0.64394316584531486</v>
      </c>
      <c r="K111" s="26">
        <f t="shared" si="19"/>
        <v>0.50277897605814315</v>
      </c>
      <c r="L111" s="26">
        <f t="shared" si="20"/>
        <v>0.32761436114632708</v>
      </c>
      <c r="M111" s="17"/>
      <c r="N111" s="17"/>
      <c r="O111" s="29">
        <f t="shared" si="21"/>
        <v>-9.6575943810373044E-4</v>
      </c>
      <c r="P111" s="29">
        <f t="shared" si="22"/>
        <v>-4.4080818164016211E-3</v>
      </c>
      <c r="Q111" s="29">
        <f t="shared" si="23"/>
        <v>-1.1211500717186573E-2</v>
      </c>
      <c r="R111" s="29">
        <f t="shared" si="24"/>
        <v>-1.1886981005975739E-2</v>
      </c>
      <c r="S111" s="29">
        <f t="shared" si="25"/>
        <v>9.1382754858788662E-3</v>
      </c>
      <c r="T111" s="29">
        <f t="shared" si="31"/>
        <v>-1.9334047491788797E-2</v>
      </c>
      <c r="U111" s="17"/>
      <c r="V111" s="30">
        <f t="shared" si="26"/>
        <v>-9.3930540332613321E-4</v>
      </c>
      <c r="W111" s="30">
        <f t="shared" si="27"/>
        <v>-4.3081156855345479E-3</v>
      </c>
      <c r="X111" s="30">
        <f t="shared" si="28"/>
        <v>-1.1022284464561423E-2</v>
      </c>
      <c r="Y111" s="30">
        <f t="shared" si="29"/>
        <v>-1.1531958166720606E-2</v>
      </c>
      <c r="Z111" s="30">
        <f t="shared" si="30"/>
        <v>9.5319845134403062E-3</v>
      </c>
      <c r="AA111" s="17"/>
      <c r="AB111" s="17"/>
      <c r="AC111" s="17"/>
      <c r="AD111" s="17"/>
      <c r="AE111" s="17"/>
      <c r="AF111" s="17"/>
      <c r="AG111" s="17"/>
      <c r="AK111" s="24">
        <v>45355</v>
      </c>
      <c r="AL111" s="37">
        <v>0.88674275680421422</v>
      </c>
      <c r="AM111" s="37">
        <v>0.74258224729230626</v>
      </c>
      <c r="AN111" s="37">
        <v>0.64394316584531486</v>
      </c>
      <c r="AO111" s="37">
        <v>0.50277897605814315</v>
      </c>
      <c r="AP111" s="37">
        <v>0.32761436114632708</v>
      </c>
      <c r="AT111" s="46">
        <f>'Bonds (CP)'!AL111/'Bonds (CP)'!AL81-1</f>
        <v>-7.2870939420544012E-3</v>
      </c>
      <c r="AU111" s="46">
        <f>'Bonds (CP)'!AM111/'Bonds (CP)'!AM81-1</f>
        <v>-1.6529763263512187E-2</v>
      </c>
      <c r="AV111" s="46">
        <f>'Bonds (CP)'!AN111/'Bonds (CP)'!AN81-1</f>
        <v>-3.1724961461709666E-2</v>
      </c>
      <c r="AW111" s="46">
        <f>'Bonds (CP)'!AO111/'Bonds (CP)'!AO81-1</f>
        <v>-5.9768899092372152E-2</v>
      </c>
      <c r="AX111" s="46">
        <f>'Bonds (CP)'!AP111/'Bonds (CP)'!AP81-1</f>
        <v>-0.10320232307787203</v>
      </c>
      <c r="AY111" s="46">
        <f>SUM(AT111:AX111)</f>
        <v>-0.21851304083752043</v>
      </c>
      <c r="BC111" s="46">
        <f>'Bonds (CP)'!AT111-'Bonds (CP)'!$AT$515</f>
        <v>-6.6778770389837316E-3</v>
      </c>
      <c r="BD111" s="46">
        <f>'Bonds (CP)'!AU111-'Bonds (CP)'!$AU$515</f>
        <v>-1.4689667734261537E-2</v>
      </c>
      <c r="BE111" s="46">
        <f>'Bonds (CP)'!AV111-'Bonds (CP)'!$AV$515</f>
        <v>-2.8131452157231694E-2</v>
      </c>
      <c r="BF111" s="46">
        <f>'Bonds (CP)'!AW111-'Bonds (CP)'!$AW$515</f>
        <v>-5.2730141663036564E-2</v>
      </c>
      <c r="BG111" s="46">
        <f>'Bonds (CP)'!AX111-'Bonds (CP)'!$AX$515</f>
        <v>-9.5062542462914179E-2</v>
      </c>
    </row>
    <row r="112" spans="1:59" ht="16.5" customHeight="1">
      <c r="A112" s="24">
        <v>45356</v>
      </c>
      <c r="B112" s="16">
        <v>13.97</v>
      </c>
      <c r="C112" s="16">
        <v>12.9</v>
      </c>
      <c r="D112" s="16">
        <v>12.53</v>
      </c>
      <c r="E112" s="16">
        <v>12.6</v>
      </c>
      <c r="F112" s="16">
        <v>14.11</v>
      </c>
      <c r="G112" s="17"/>
      <c r="H112" s="26">
        <f t="shared" si="16"/>
        <v>0.88619812231288941</v>
      </c>
      <c r="I112" s="26">
        <f t="shared" si="17"/>
        <v>0.74219673179427248</v>
      </c>
      <c r="J112" s="26">
        <f t="shared" si="18"/>
        <v>0.64313823824190186</v>
      </c>
      <c r="K112" s="26">
        <f t="shared" si="19"/>
        <v>0.49821602139765975</v>
      </c>
      <c r="L112" s="26">
        <f t="shared" si="20"/>
        <v>0.33190904328712029</v>
      </c>
      <c r="M112" s="17"/>
      <c r="N112" s="17"/>
      <c r="O112" s="29">
        <f t="shared" si="21"/>
        <v>-6.141967184346564E-4</v>
      </c>
      <c r="P112" s="29">
        <f t="shared" si="22"/>
        <v>-5.1915528473733819E-4</v>
      </c>
      <c r="Q112" s="29">
        <f t="shared" si="23"/>
        <v>-1.2499978974951365E-3</v>
      </c>
      <c r="R112" s="29">
        <f t="shared" si="24"/>
        <v>-9.0754683027074456E-3</v>
      </c>
      <c r="S112" s="29">
        <f t="shared" si="25"/>
        <v>1.3108955681204071E-2</v>
      </c>
      <c r="T112" s="29">
        <f t="shared" si="31"/>
        <v>1.6501374778294942E-3</v>
      </c>
      <c r="U112" s="17"/>
      <c r="V112" s="30">
        <f t="shared" si="26"/>
        <v>-5.8774268365705917E-4</v>
      </c>
      <c r="W112" s="30">
        <f t="shared" si="27"/>
        <v>-4.1918915387026461E-4</v>
      </c>
      <c r="X112" s="30">
        <f t="shared" si="28"/>
        <v>-1.0607816448699853E-3</v>
      </c>
      <c r="Y112" s="30">
        <f t="shared" si="29"/>
        <v>-8.7204454634523133E-3</v>
      </c>
      <c r="Z112" s="30">
        <f t="shared" si="30"/>
        <v>1.3502664708765511E-2</v>
      </c>
      <c r="AA112" s="17"/>
      <c r="AB112" s="17"/>
      <c r="AC112" s="17"/>
      <c r="AD112" s="17"/>
      <c r="AE112" s="17"/>
      <c r="AF112" s="17"/>
      <c r="AG112" s="17"/>
      <c r="AK112" s="24">
        <v>45356</v>
      </c>
      <c r="AL112" s="37">
        <v>0.88619812231288941</v>
      </c>
      <c r="AM112" s="37">
        <v>0.74219673179427237</v>
      </c>
      <c r="AN112" s="37">
        <v>0.64313823824190186</v>
      </c>
      <c r="AO112" s="37">
        <v>0.49821602139765975</v>
      </c>
      <c r="AP112" s="37">
        <v>0.33190904328712034</v>
      </c>
      <c r="AT112" s="46">
        <f>'Bonds (CP)'!AL112/'Bonds (CP)'!AL82-1</f>
        <v>-7.7213301746072993E-3</v>
      </c>
      <c r="AU112" s="46">
        <f>'Bonds (CP)'!AM112/'Bonds (CP)'!AM82-1</f>
        <v>-1.6012970711202112E-2</v>
      </c>
      <c r="AV112" s="46">
        <f>'Bonds (CP)'!AN112/'Bonds (CP)'!AN82-1</f>
        <v>-3.1715084269250293E-2</v>
      </c>
      <c r="AW112" s="46">
        <f>'Bonds (CP)'!AO112/'Bonds (CP)'!AO82-1</f>
        <v>-6.6303125720780898E-2</v>
      </c>
      <c r="AX112" s="46">
        <f>'Bonds (CP)'!AP112/'Bonds (CP)'!AP82-1</f>
        <v>-9.1446242076092865E-2</v>
      </c>
      <c r="AY112" s="46">
        <f>SUM(AT112:AX112)</f>
        <v>-0.21319875295193347</v>
      </c>
      <c r="BC112" s="46">
        <f>'Bonds (CP)'!AT112-'Bonds (CP)'!$AT$515</f>
        <v>-7.1121132715366298E-3</v>
      </c>
      <c r="BD112" s="46">
        <f>'Bonds (CP)'!AU112-'Bonds (CP)'!$AU$515</f>
        <v>-1.4172875181951462E-2</v>
      </c>
      <c r="BE112" s="46">
        <f>'Bonds (CP)'!AV112-'Bonds (CP)'!$AV$515</f>
        <v>-2.8121574964772321E-2</v>
      </c>
      <c r="BF112" s="46">
        <f>'Bonds (CP)'!AW112-'Bonds (CP)'!$AW$515</f>
        <v>-5.926436829144531E-2</v>
      </c>
      <c r="BG112" s="46">
        <f>'Bonds (CP)'!AX112-'Bonds (CP)'!$AX$515</f>
        <v>-8.3306461461135017E-2</v>
      </c>
    </row>
    <row r="113" spans="1:59" ht="16.5" customHeight="1">
      <c r="A113" s="24">
        <v>45357</v>
      </c>
      <c r="B113" s="16">
        <v>13.96</v>
      </c>
      <c r="C113" s="16">
        <v>12.99</v>
      </c>
      <c r="D113" s="16">
        <v>12.63</v>
      </c>
      <c r="E113" s="16">
        <v>12.66</v>
      </c>
      <c r="F113" s="16">
        <v>13.86</v>
      </c>
      <c r="G113" s="17"/>
      <c r="H113" s="26">
        <f t="shared" si="16"/>
        <v>0.88627588627588627</v>
      </c>
      <c r="I113" s="26">
        <f t="shared" si="17"/>
        <v>0.74046526198812368</v>
      </c>
      <c r="J113" s="26">
        <f t="shared" si="18"/>
        <v>0.64046423234447825</v>
      </c>
      <c r="K113" s="26">
        <f t="shared" si="19"/>
        <v>0.49612803245179793</v>
      </c>
      <c r="L113" s="26">
        <f t="shared" si="20"/>
        <v>0.33842768472918117</v>
      </c>
      <c r="M113" s="17"/>
      <c r="N113" s="17"/>
      <c r="O113" s="29">
        <f t="shared" si="21"/>
        <v>8.7750087750082528E-5</v>
      </c>
      <c r="P113" s="29">
        <f t="shared" si="22"/>
        <v>-2.3328987207514862E-3</v>
      </c>
      <c r="Q113" s="29">
        <f t="shared" si="23"/>
        <v>-4.1577467151282521E-3</v>
      </c>
      <c r="R113" s="29">
        <f t="shared" si="24"/>
        <v>-4.1909309540153483E-3</v>
      </c>
      <c r="S113" s="29">
        <f t="shared" si="25"/>
        <v>1.9639842824113352E-2</v>
      </c>
      <c r="T113" s="29">
        <f t="shared" si="31"/>
        <v>9.0460165219683475E-3</v>
      </c>
      <c r="U113" s="17"/>
      <c r="V113" s="30">
        <f t="shared" si="26"/>
        <v>1.1420412252767975E-4</v>
      </c>
      <c r="W113" s="30">
        <f t="shared" si="27"/>
        <v>-2.2329325898844126E-3</v>
      </c>
      <c r="X113" s="30">
        <f t="shared" si="28"/>
        <v>-3.9685304625031005E-3</v>
      </c>
      <c r="Y113" s="30">
        <f t="shared" si="29"/>
        <v>-3.8359081147602164E-3</v>
      </c>
      <c r="Z113" s="30">
        <f t="shared" si="30"/>
        <v>2.003355185167479E-2</v>
      </c>
      <c r="AA113" s="17"/>
      <c r="AB113" s="17"/>
      <c r="AC113" s="17"/>
      <c r="AD113" s="17"/>
      <c r="AE113" s="17"/>
      <c r="AF113" s="17"/>
      <c r="AG113" s="17"/>
      <c r="AK113" s="24">
        <v>45357</v>
      </c>
      <c r="AL113" s="37">
        <v>0.88627588627588638</v>
      </c>
      <c r="AM113" s="37">
        <v>0.74046526198812357</v>
      </c>
      <c r="AN113" s="37">
        <v>0.64046423234447825</v>
      </c>
      <c r="AO113" s="37">
        <v>0.49612803245179787</v>
      </c>
      <c r="AP113" s="37">
        <v>0.33842768472918111</v>
      </c>
      <c r="AT113" s="46">
        <f>'Bonds (CP)'!AL113/'Bonds (CP)'!AL83-1</f>
        <v>-7.3710073710071544E-3</v>
      </c>
      <c r="AU113" s="46">
        <f>'Bonds (CP)'!AM113/'Bonds (CP)'!AM83-1</f>
        <v>-1.8308512793066001E-2</v>
      </c>
      <c r="AV113" s="46">
        <f>'Bonds (CP)'!AN113/'Bonds (CP)'!AN83-1</f>
        <v>-3.6146143679087639E-2</v>
      </c>
      <c r="AW113" s="46">
        <f>'Bonds (CP)'!AO113/'Bonds (CP)'!AO83-1</f>
        <v>-7.0880004801287866E-2</v>
      </c>
      <c r="AX113" s="46">
        <f>'Bonds (CP)'!AP113/'Bonds (CP)'!AP83-1</f>
        <v>-7.2821928800024471E-2</v>
      </c>
      <c r="AY113" s="46">
        <f>SUM(AT113:AX113)</f>
        <v>-0.20552759744447313</v>
      </c>
      <c r="BC113" s="46">
        <f>'Bonds (CP)'!AT113-'Bonds (CP)'!$AT$515</f>
        <v>-6.7617904679364849E-3</v>
      </c>
      <c r="BD113" s="46">
        <f>'Bonds (CP)'!AU113-'Bonds (CP)'!$AU$515</f>
        <v>-1.6468417263815351E-2</v>
      </c>
      <c r="BE113" s="46">
        <f>'Bonds (CP)'!AV113-'Bonds (CP)'!$AV$515</f>
        <v>-3.2552634374609667E-2</v>
      </c>
      <c r="BF113" s="46">
        <f>'Bonds (CP)'!AW113-'Bonds (CP)'!$AW$515</f>
        <v>-6.3841247371952278E-2</v>
      </c>
      <c r="BG113" s="46">
        <f>'Bonds (CP)'!AX113-'Bonds (CP)'!$AX$515</f>
        <v>-6.4682148185066624E-2</v>
      </c>
    </row>
    <row r="114" spans="1:59" ht="16.5" customHeight="1">
      <c r="A114" s="24">
        <v>45358</v>
      </c>
      <c r="B114" s="16">
        <v>14.03</v>
      </c>
      <c r="C114" s="16">
        <v>12.97</v>
      </c>
      <c r="D114" s="16">
        <v>12.6</v>
      </c>
      <c r="E114" s="16">
        <v>12.73</v>
      </c>
      <c r="F114" s="16">
        <v>13.59</v>
      </c>
      <c r="G114" s="17"/>
      <c r="H114" s="26">
        <f t="shared" si="16"/>
        <v>0.88573182495834435</v>
      </c>
      <c r="I114" s="26">
        <f t="shared" si="17"/>
        <v>0.74084955995445112</v>
      </c>
      <c r="J114" s="26">
        <f t="shared" si="18"/>
        <v>0.64126496936609012</v>
      </c>
      <c r="K114" s="26">
        <f t="shared" si="19"/>
        <v>0.49370627873875905</v>
      </c>
      <c r="L114" s="26">
        <f t="shared" si="20"/>
        <v>0.34575236232423046</v>
      </c>
      <c r="M114" s="17"/>
      <c r="N114" s="17"/>
      <c r="O114" s="29">
        <f t="shared" si="21"/>
        <v>-6.1387354205022504E-4</v>
      </c>
      <c r="P114" s="29">
        <f t="shared" si="22"/>
        <v>5.1899526696996823E-4</v>
      </c>
      <c r="Q114" s="29">
        <f t="shared" si="23"/>
        <v>1.2502447149635998E-3</v>
      </c>
      <c r="R114" s="29">
        <f t="shared" si="24"/>
        <v>-4.8813079580907193E-3</v>
      </c>
      <c r="S114" s="29">
        <f t="shared" si="25"/>
        <v>2.1643257704849761E-2</v>
      </c>
      <c r="T114" s="29">
        <f t="shared" si="31"/>
        <v>1.7917316186642385E-2</v>
      </c>
      <c r="U114" s="17"/>
      <c r="V114" s="30">
        <f t="shared" si="26"/>
        <v>-5.8741950727262781E-4</v>
      </c>
      <c r="W114" s="30">
        <f t="shared" si="27"/>
        <v>6.1896139783704186E-4</v>
      </c>
      <c r="X114" s="30">
        <f t="shared" si="28"/>
        <v>1.4394609675887509E-3</v>
      </c>
      <c r="Y114" s="30">
        <f t="shared" si="29"/>
        <v>-4.5262851188355878E-3</v>
      </c>
      <c r="Z114" s="30">
        <f t="shared" si="30"/>
        <v>2.2036966732411199E-2</v>
      </c>
      <c r="AA114" s="17"/>
      <c r="AB114" s="17"/>
      <c r="AC114" s="17"/>
      <c r="AD114" s="17"/>
      <c r="AE114" s="17"/>
      <c r="AF114" s="17"/>
      <c r="AG114" s="17"/>
      <c r="AK114" s="24">
        <v>45358</v>
      </c>
      <c r="AL114" s="37">
        <v>0.88573182495834446</v>
      </c>
      <c r="AM114" s="37">
        <v>0.74084955995445112</v>
      </c>
      <c r="AN114" s="37">
        <v>0.64126496936609023</v>
      </c>
      <c r="AO114" s="37">
        <v>0.49370627873875905</v>
      </c>
      <c r="AP114" s="37">
        <v>0.34575236232423046</v>
      </c>
      <c r="AT114" s="46">
        <f>'Bonds (CP)'!AL114/'Bonds (CP)'!AL84-1</f>
        <v>-7.4541787248968427E-3</v>
      </c>
      <c r="AU114" s="46">
        <f>'Bonds (CP)'!AM114/'Bonds (CP)'!AM84-1</f>
        <v>-1.9849330669935883E-2</v>
      </c>
      <c r="AV114" s="46">
        <f>'Bonds (CP)'!AN114/'Bonds (CP)'!AN84-1</f>
        <v>-3.8181958669884053E-2</v>
      </c>
      <c r="AW114" s="46">
        <f>'Bonds (CP)'!AO114/'Bonds (CP)'!AO84-1</f>
        <v>-7.0784118732112988E-2</v>
      </c>
      <c r="AX114" s="46">
        <f>'Bonds (CP)'!AP114/'Bonds (CP)'!AP84-1</f>
        <v>-2.0810449366728934E-2</v>
      </c>
      <c r="AY114" s="46">
        <f>SUM(AT114:AX114)</f>
        <v>-0.1570800361635587</v>
      </c>
      <c r="BC114" s="46">
        <f>'Bonds (CP)'!AT114-'Bonds (CP)'!$AT$515</f>
        <v>-6.8449618218261732E-3</v>
      </c>
      <c r="BD114" s="46">
        <f>'Bonds (CP)'!AU114-'Bonds (CP)'!$AU$515</f>
        <v>-1.8009235140685233E-2</v>
      </c>
      <c r="BE114" s="46">
        <f>'Bonds (CP)'!AV114-'Bonds (CP)'!$AV$515</f>
        <v>-3.4588449365406081E-2</v>
      </c>
      <c r="BF114" s="46">
        <f>'Bonds (CP)'!AW114-'Bonds (CP)'!$AW$515</f>
        <v>-6.3745361302777401E-2</v>
      </c>
      <c r="BG114" s="46">
        <f>'Bonds (CP)'!AX114-'Bonds (CP)'!$AX$515</f>
        <v>-1.2670668751771088E-2</v>
      </c>
    </row>
    <row r="115" spans="1:59" ht="16.5" customHeight="1">
      <c r="A115" s="24">
        <v>45362</v>
      </c>
      <c r="B115" s="16">
        <v>14.02</v>
      </c>
      <c r="C115" s="16">
        <v>12.96</v>
      </c>
      <c r="D115" s="16">
        <v>12.61</v>
      </c>
      <c r="E115" s="16">
        <v>12.72</v>
      </c>
      <c r="F115" s="16">
        <v>13.55</v>
      </c>
      <c r="G115" s="17"/>
      <c r="H115" s="26">
        <f t="shared" si="16"/>
        <v>0.88580950710401674</v>
      </c>
      <c r="I115" s="26">
        <f t="shared" si="17"/>
        <v>0.74104181022714988</v>
      </c>
      <c r="J115" s="26">
        <f t="shared" si="18"/>
        <v>0.64099791775461112</v>
      </c>
      <c r="K115" s="26">
        <f t="shared" si="19"/>
        <v>0.49405130893169474</v>
      </c>
      <c r="L115" s="26">
        <f t="shared" si="20"/>
        <v>0.34686361908920449</v>
      </c>
      <c r="M115" s="17"/>
      <c r="N115" s="17"/>
      <c r="O115" s="29">
        <f t="shared" si="21"/>
        <v>8.7703911594294581E-5</v>
      </c>
      <c r="P115" s="29">
        <f t="shared" si="22"/>
        <v>2.5949974608963089E-4</v>
      </c>
      <c r="Q115" s="29">
        <f t="shared" si="23"/>
        <v>-4.1644503323323701E-4</v>
      </c>
      <c r="R115" s="29">
        <f t="shared" si="24"/>
        <v>6.9885721084439467E-4</v>
      </c>
      <c r="S115" s="29">
        <f t="shared" si="25"/>
        <v>3.2140250828769368E-3</v>
      </c>
      <c r="T115" s="29">
        <f t="shared" si="31"/>
        <v>3.8436409181720199E-3</v>
      </c>
      <c r="U115" s="17"/>
      <c r="V115" s="30">
        <f t="shared" si="26"/>
        <v>1.1415794637189181E-4</v>
      </c>
      <c r="W115" s="30">
        <f t="shared" si="27"/>
        <v>3.5946587695670447E-4</v>
      </c>
      <c r="X115" s="30">
        <f t="shared" si="28"/>
        <v>-2.2722878060808579E-4</v>
      </c>
      <c r="Y115" s="30">
        <f t="shared" si="29"/>
        <v>1.0538800500995266E-3</v>
      </c>
      <c r="Z115" s="30">
        <f t="shared" si="30"/>
        <v>3.6077341104383759E-3</v>
      </c>
      <c r="AA115" s="17"/>
      <c r="AB115" s="17"/>
      <c r="AC115" s="17"/>
      <c r="AD115" s="17"/>
      <c r="AE115" s="17"/>
      <c r="AF115" s="17"/>
      <c r="AG115" s="17"/>
      <c r="AK115" s="24">
        <v>45362</v>
      </c>
      <c r="AL115" s="37">
        <v>0.88580950710401674</v>
      </c>
      <c r="AM115" s="37">
        <v>0.74104181022714977</v>
      </c>
      <c r="AN115" s="37">
        <v>0.64099791775461112</v>
      </c>
      <c r="AO115" s="37">
        <v>0.49405130893169469</v>
      </c>
      <c r="AP115" s="37">
        <v>0.34686361908920443</v>
      </c>
      <c r="AT115" s="46">
        <f>'Bonds (CP)'!AL115/'Bonds (CP)'!AL85-1</f>
        <v>-7.5425363971235448E-3</v>
      </c>
      <c r="AU115" s="46">
        <f>'Bonds (CP)'!AM115/'Bonds (CP)'!AM85-1</f>
        <v>-1.9338777818758701E-2</v>
      </c>
      <c r="AV115" s="46">
        <f>'Bonds (CP)'!AN115/'Bonds (CP)'!AN85-1</f>
        <v>-3.9391108449298495E-2</v>
      </c>
      <c r="AW115" s="46">
        <f>'Bonds (CP)'!AO115/'Bonds (CP)'!AO85-1</f>
        <v>-7.4769172961151487E-2</v>
      </c>
      <c r="AX115" s="46">
        <f>'Bonds (CP)'!AP115/'Bonds (CP)'!AP85-1</f>
        <v>-2.6485531378419913E-2</v>
      </c>
      <c r="AY115" s="46">
        <f>SUM(AT115:AX115)</f>
        <v>-0.16752712700475214</v>
      </c>
      <c r="BC115" s="46">
        <f>'Bonds (CP)'!AT115-'Bonds (CP)'!$AT$515</f>
        <v>-6.9333194940528753E-3</v>
      </c>
      <c r="BD115" s="46">
        <f>'Bonds (CP)'!AU115-'Bonds (CP)'!$AU$515</f>
        <v>-1.7498682289508051E-2</v>
      </c>
      <c r="BE115" s="46">
        <f>'Bonds (CP)'!AV115-'Bonds (CP)'!$AV$515</f>
        <v>-3.5797599144820523E-2</v>
      </c>
      <c r="BF115" s="46">
        <f>'Bonds (CP)'!AW115-'Bonds (CP)'!$AW$515</f>
        <v>-6.7730415531815899E-2</v>
      </c>
      <c r="BG115" s="46">
        <f>'Bonds (CP)'!AX115-'Bonds (CP)'!$AX$515</f>
        <v>-1.8345750763462065E-2</v>
      </c>
    </row>
    <row r="116" spans="1:59" ht="16.5" customHeight="1">
      <c r="A116" s="24">
        <v>45363</v>
      </c>
      <c r="B116" s="16">
        <v>14.01</v>
      </c>
      <c r="C116" s="16">
        <v>13.05</v>
      </c>
      <c r="D116" s="16">
        <v>12.67</v>
      </c>
      <c r="E116" s="16">
        <v>12.74</v>
      </c>
      <c r="F116" s="16">
        <v>13.62</v>
      </c>
      <c r="G116" s="17"/>
      <c r="H116" s="26">
        <f t="shared" si="16"/>
        <v>0.88588720287694067</v>
      </c>
      <c r="I116" s="26">
        <f t="shared" si="17"/>
        <v>0.73931398658032099</v>
      </c>
      <c r="J116" s="26">
        <f t="shared" si="18"/>
        <v>0.63939853037871175</v>
      </c>
      <c r="K116" s="26">
        <f t="shared" si="19"/>
        <v>0.49336155923646308</v>
      </c>
      <c r="L116" s="26">
        <f t="shared" si="20"/>
        <v>0.34492341709982566</v>
      </c>
      <c r="M116" s="17"/>
      <c r="N116" s="17"/>
      <c r="O116" s="29">
        <f t="shared" si="21"/>
        <v>8.7711604245477304E-5</v>
      </c>
      <c r="P116" s="29">
        <f t="shared" si="22"/>
        <v>-2.331614253046288E-3</v>
      </c>
      <c r="Q116" s="29">
        <f t="shared" si="23"/>
        <v>-2.4951522175016283E-3</v>
      </c>
      <c r="R116" s="29">
        <f t="shared" si="24"/>
        <v>-1.3961094379512096E-3</v>
      </c>
      <c r="S116" s="29">
        <f t="shared" si="25"/>
        <v>-5.5935586282396255E-3</v>
      </c>
      <c r="T116" s="29">
        <f t="shared" si="31"/>
        <v>-1.1728722932493274E-2</v>
      </c>
      <c r="U116" s="17"/>
      <c r="V116" s="30">
        <f t="shared" si="26"/>
        <v>1.1416563902307453E-4</v>
      </c>
      <c r="W116" s="30">
        <f t="shared" si="27"/>
        <v>-2.2316481221792144E-3</v>
      </c>
      <c r="X116" s="30">
        <f t="shared" si="28"/>
        <v>-2.3059359648764772E-3</v>
      </c>
      <c r="Y116" s="30">
        <f t="shared" si="29"/>
        <v>-1.0410865986960776E-3</v>
      </c>
      <c r="Z116" s="30">
        <f t="shared" si="30"/>
        <v>-5.1998496006781863E-3</v>
      </c>
      <c r="AA116" s="17"/>
      <c r="AB116" s="17"/>
      <c r="AC116" s="17"/>
      <c r="AD116" s="17"/>
      <c r="AE116" s="17"/>
      <c r="AF116" s="17"/>
      <c r="AG116" s="17"/>
      <c r="AK116" s="24">
        <v>45363</v>
      </c>
      <c r="AL116" s="37">
        <v>0.88588720287694078</v>
      </c>
      <c r="AM116" s="37">
        <v>0.73931398658032099</v>
      </c>
      <c r="AN116" s="37">
        <v>0.63939853037871197</v>
      </c>
      <c r="AO116" s="37">
        <v>0.49336155923646308</v>
      </c>
      <c r="AP116" s="37">
        <v>0.34492341709982566</v>
      </c>
      <c r="AT116" s="46">
        <f>'Bonds (CP)'!AL116/'Bonds (CP)'!AL86-1</f>
        <v>-7.6309095693358753E-3</v>
      </c>
      <c r="AU116" s="46">
        <f>'Bonds (CP)'!AM116/'Bonds (CP)'!AM86-1</f>
        <v>-2.060244345537432E-2</v>
      </c>
      <c r="AV116" s="46">
        <f>'Bonds (CP)'!AN116/'Bonds (CP)'!AN86-1</f>
        <v>-4.0577901527019899E-2</v>
      </c>
      <c r="AW116" s="46">
        <f>'Bonds (CP)'!AO116/'Bonds (CP)'!AO86-1</f>
        <v>-7.8697970215433122E-2</v>
      </c>
      <c r="AX116" s="46">
        <f>'Bonds (CP)'!AP116/'Bonds (CP)'!AP86-1</f>
        <v>-3.5119416408339155E-2</v>
      </c>
      <c r="AY116" s="46">
        <f>SUM(AT116:AX116)</f>
        <v>-0.18262864117550237</v>
      </c>
      <c r="BC116" s="46">
        <f>'Bonds (CP)'!AT116-'Bonds (CP)'!$AT$515</f>
        <v>-7.0216926662652057E-3</v>
      </c>
      <c r="BD116" s="46">
        <f>'Bonds (CP)'!AU116-'Bonds (CP)'!$AU$515</f>
        <v>-1.8762347926123669E-2</v>
      </c>
      <c r="BE116" s="46">
        <f>'Bonds (CP)'!AV116-'Bonds (CP)'!$AV$515</f>
        <v>-3.6984392222541927E-2</v>
      </c>
      <c r="BF116" s="46">
        <f>'Bonds (CP)'!AW116-'Bonds (CP)'!$AW$515</f>
        <v>-7.1659212786097534E-2</v>
      </c>
      <c r="BG116" s="46">
        <f>'Bonds (CP)'!AX116-'Bonds (CP)'!$AX$515</f>
        <v>-2.6979635793381307E-2</v>
      </c>
    </row>
    <row r="117" spans="1:59" ht="16.5" customHeight="1">
      <c r="A117" s="24">
        <v>45364</v>
      </c>
      <c r="B117" s="16">
        <v>14.13</v>
      </c>
      <c r="C117" s="16">
        <v>13.15</v>
      </c>
      <c r="D117" s="16">
        <v>12.76</v>
      </c>
      <c r="E117" s="16">
        <v>12.76</v>
      </c>
      <c r="F117" s="16">
        <v>13.81</v>
      </c>
      <c r="G117" s="17"/>
      <c r="H117" s="26">
        <f t="shared" si="16"/>
        <v>0.88495575221238942</v>
      </c>
      <c r="I117" s="26">
        <f t="shared" si="17"/>
        <v>0.73740057496454203</v>
      </c>
      <c r="J117" s="26">
        <f t="shared" si="18"/>
        <v>0.63700881165400103</v>
      </c>
      <c r="K117" s="26">
        <f t="shared" si="19"/>
        <v>0.4926730510317367</v>
      </c>
      <c r="L117" s="26">
        <f t="shared" si="20"/>
        <v>0.33976135071656011</v>
      </c>
      <c r="M117" s="17"/>
      <c r="N117" s="17"/>
      <c r="O117" s="29">
        <f t="shared" si="21"/>
        <v>-1.0514325768860022E-3</v>
      </c>
      <c r="P117" s="29">
        <f t="shared" si="22"/>
        <v>-2.5880906495890921E-3</v>
      </c>
      <c r="Q117" s="29">
        <f t="shared" si="23"/>
        <v>-3.7374479470499988E-3</v>
      </c>
      <c r="R117" s="29">
        <f t="shared" si="24"/>
        <v>-1.395544893671774E-3</v>
      </c>
      <c r="S117" s="29">
        <f t="shared" si="25"/>
        <v>-1.4965833362863834E-2</v>
      </c>
      <c r="T117" s="29">
        <f t="shared" si="31"/>
        <v>-2.3738349430060701E-2</v>
      </c>
      <c r="U117" s="17"/>
      <c r="V117" s="30">
        <f t="shared" si="26"/>
        <v>-1.024978542108405E-3</v>
      </c>
      <c r="W117" s="30">
        <f t="shared" si="27"/>
        <v>-2.4881245187220184E-3</v>
      </c>
      <c r="X117" s="30">
        <f t="shared" si="28"/>
        <v>-3.5482316944248477E-3</v>
      </c>
      <c r="Y117" s="30">
        <f t="shared" si="29"/>
        <v>-1.0405220544166421E-3</v>
      </c>
      <c r="Z117" s="30">
        <f t="shared" si="30"/>
        <v>-1.4572124335302394E-2</v>
      </c>
      <c r="AA117" s="17"/>
      <c r="AB117" s="17"/>
      <c r="AC117" s="17"/>
      <c r="AD117" s="17"/>
      <c r="AE117" s="17"/>
      <c r="AF117" s="17"/>
      <c r="AG117" s="17"/>
      <c r="AK117" s="24">
        <v>45364</v>
      </c>
      <c r="AL117" s="37">
        <v>0.88495575221238931</v>
      </c>
      <c r="AM117" s="37">
        <v>0.73740057496454192</v>
      </c>
      <c r="AN117" s="37">
        <v>0.63700881165400103</v>
      </c>
      <c r="AO117" s="37">
        <v>0.49267305103173675</v>
      </c>
      <c r="AP117" s="37">
        <v>0.33976135071656005</v>
      </c>
      <c r="AT117" s="46">
        <f>'Bonds (CP)'!AL117/'Bonds (CP)'!AL87-1</f>
        <v>-7.8857443266450167E-3</v>
      </c>
      <c r="AU117" s="46">
        <f>'Bonds (CP)'!AM117/'Bonds (CP)'!AM87-1</f>
        <v>-1.9305286508970454E-2</v>
      </c>
      <c r="AV117" s="46">
        <f>'Bonds (CP)'!AN117/'Bonds (CP)'!AN87-1</f>
        <v>-3.7714833529424618E-2</v>
      </c>
      <c r="AW117" s="46">
        <f>'Bonds (CP)'!AO117/'Bonds (CP)'!AO87-1</f>
        <v>-7.4050912101413791E-2</v>
      </c>
      <c r="AX117" s="46">
        <f>'Bonds (CP)'!AP117/'Bonds (CP)'!AP87-1</f>
        <v>-3.8563185054157678E-2</v>
      </c>
      <c r="AY117" s="46">
        <f>SUM(AT117:AX117)</f>
        <v>-0.17751996152061156</v>
      </c>
      <c r="BC117" s="46">
        <f>'Bonds (CP)'!AT117-'Bonds (CP)'!$AT$515</f>
        <v>-7.2765274235743471E-3</v>
      </c>
      <c r="BD117" s="46">
        <f>'Bonds (CP)'!AU117-'Bonds (CP)'!$AU$515</f>
        <v>-1.7465190979719804E-2</v>
      </c>
      <c r="BE117" s="46">
        <f>'Bonds (CP)'!AV117-'Bonds (CP)'!$AV$515</f>
        <v>-3.4121324224946646E-2</v>
      </c>
      <c r="BF117" s="46">
        <f>'Bonds (CP)'!AW117-'Bonds (CP)'!$AW$515</f>
        <v>-6.7012154672078203E-2</v>
      </c>
      <c r="BG117" s="46">
        <f>'Bonds (CP)'!AX117-'Bonds (CP)'!$AX$515</f>
        <v>-3.042340443919983E-2</v>
      </c>
    </row>
    <row r="118" spans="1:59" ht="16.5" customHeight="1">
      <c r="A118" s="24">
        <v>45365</v>
      </c>
      <c r="B118" s="16">
        <v>14.28</v>
      </c>
      <c r="C118" s="16">
        <v>13.19</v>
      </c>
      <c r="D118" s="16">
        <v>12.8</v>
      </c>
      <c r="E118" s="16">
        <v>12.86</v>
      </c>
      <c r="F118" s="16">
        <v>13.93</v>
      </c>
      <c r="G118" s="17"/>
      <c r="H118" s="26">
        <f t="shared" si="16"/>
        <v>0.88379418970948542</v>
      </c>
      <c r="I118" s="26">
        <f t="shared" si="17"/>
        <v>0.73663708805223327</v>
      </c>
      <c r="J118" s="26">
        <f t="shared" si="18"/>
        <v>0.63595030666369023</v>
      </c>
      <c r="K118" s="26">
        <f t="shared" si="19"/>
        <v>0.48924904364735533</v>
      </c>
      <c r="L118" s="26">
        <f t="shared" si="20"/>
        <v>0.33657752495924581</v>
      </c>
      <c r="M118" s="17"/>
      <c r="N118" s="17"/>
      <c r="O118" s="29">
        <f t="shared" si="21"/>
        <v>-1.3125656282815257E-3</v>
      </c>
      <c r="P118" s="29">
        <f t="shared" si="22"/>
        <v>-1.0353760740496876E-3</v>
      </c>
      <c r="Q118" s="29">
        <f t="shared" si="23"/>
        <v>-1.6616802953830501E-3</v>
      </c>
      <c r="R118" s="29">
        <f t="shared" si="24"/>
        <v>-6.9498572678390325E-3</v>
      </c>
      <c r="S118" s="29">
        <f t="shared" si="25"/>
        <v>-9.3707708384122013E-3</v>
      </c>
      <c r="T118" s="29">
        <f t="shared" si="31"/>
        <v>-2.0330250103965497E-2</v>
      </c>
      <c r="U118" s="17"/>
      <c r="V118" s="30">
        <f t="shared" si="26"/>
        <v>-1.2861115935039285E-3</v>
      </c>
      <c r="W118" s="30">
        <f t="shared" si="27"/>
        <v>-9.3540994318261394E-4</v>
      </c>
      <c r="X118" s="30">
        <f t="shared" si="28"/>
        <v>-1.4724640427578989E-3</v>
      </c>
      <c r="Y118" s="30">
        <f t="shared" si="29"/>
        <v>-6.5948344285839009E-3</v>
      </c>
      <c r="Z118" s="30">
        <f t="shared" si="30"/>
        <v>-8.9770618108507613E-3</v>
      </c>
      <c r="AA118" s="17"/>
      <c r="AB118" s="17"/>
      <c r="AC118" s="17"/>
      <c r="AD118" s="17"/>
      <c r="AE118" s="17"/>
      <c r="AF118" s="17"/>
      <c r="AG118" s="17"/>
      <c r="AK118" s="24">
        <v>45365</v>
      </c>
      <c r="AL118" s="37">
        <v>0.88379418970948542</v>
      </c>
      <c r="AM118" s="37">
        <v>0.73663708805223338</v>
      </c>
      <c r="AN118" s="37">
        <v>0.63595030666369012</v>
      </c>
      <c r="AO118" s="37">
        <v>0.48924904364735533</v>
      </c>
      <c r="AP118" s="37">
        <v>0.33657752495924576</v>
      </c>
      <c r="AT118" s="46">
        <f>'Bonds (CP)'!AL118/'Bonds (CP)'!AL88-1</f>
        <v>-8.4004200210010538E-3</v>
      </c>
      <c r="AU118" s="46">
        <f>'Bonds (CP)'!AM118/'Bonds (CP)'!AM88-1</f>
        <v>-2.0065132785988649E-2</v>
      </c>
      <c r="AV118" s="46">
        <f>'Bonds (CP)'!AN118/'Bonds (CP)'!AN88-1</f>
        <v>-4.0523464675495724E-2</v>
      </c>
      <c r="AW118" s="46">
        <f>'Bonds (CP)'!AO118/'Bonds (CP)'!AO88-1</f>
        <v>-8.1142091412210515E-2</v>
      </c>
      <c r="AX118" s="46">
        <f>'Bonds (CP)'!AP118/'Bonds (CP)'!AP88-1</f>
        <v>-4.2122019233797547E-2</v>
      </c>
      <c r="AY118" s="46">
        <f>SUM(AT118:AX118)</f>
        <v>-0.19225312812849349</v>
      </c>
      <c r="BC118" s="46">
        <f>'Bonds (CP)'!AT118-'Bonds (CP)'!$AT$515</f>
        <v>-7.7912031179303842E-3</v>
      </c>
      <c r="BD118" s="46">
        <f>'Bonds (CP)'!AU118-'Bonds (CP)'!$AU$515</f>
        <v>-1.8225037256737998E-2</v>
      </c>
      <c r="BE118" s="46">
        <f>'Bonds (CP)'!AV118-'Bonds (CP)'!$AV$515</f>
        <v>-3.6929955371017752E-2</v>
      </c>
      <c r="BF118" s="46">
        <f>'Bonds (CP)'!AW118-'Bonds (CP)'!$AW$515</f>
        <v>-7.4103333982874928E-2</v>
      </c>
      <c r="BG118" s="46">
        <f>'Bonds (CP)'!AX118-'Bonds (CP)'!$AX$515</f>
        <v>-3.39822386188397E-2</v>
      </c>
    </row>
    <row r="119" spans="1:59" ht="16.5" customHeight="1">
      <c r="A119" s="24">
        <v>45366</v>
      </c>
      <c r="B119" s="16">
        <v>14.49</v>
      </c>
      <c r="C119" s="16">
        <v>13.3</v>
      </c>
      <c r="D119" s="16">
        <v>12.87</v>
      </c>
      <c r="E119" s="16">
        <v>12.95</v>
      </c>
      <c r="F119" s="16">
        <v>14.19</v>
      </c>
      <c r="G119" s="17"/>
      <c r="H119" s="26">
        <f t="shared" si="16"/>
        <v>0.88217311555594369</v>
      </c>
      <c r="I119" s="26">
        <f t="shared" si="17"/>
        <v>0.73454301139912348</v>
      </c>
      <c r="J119" s="26">
        <f t="shared" si="18"/>
        <v>0.63410322043724132</v>
      </c>
      <c r="K119" s="26">
        <f t="shared" si="19"/>
        <v>0.48619365902594192</v>
      </c>
      <c r="L119" s="26">
        <f t="shared" si="20"/>
        <v>0.32987441303536252</v>
      </c>
      <c r="M119" s="17"/>
      <c r="N119" s="17"/>
      <c r="O119" s="29">
        <f t="shared" si="21"/>
        <v>-1.8342213293737197E-3</v>
      </c>
      <c r="P119" s="29">
        <f t="shared" si="22"/>
        <v>-2.842752132731774E-3</v>
      </c>
      <c r="Q119" s="29">
        <f t="shared" si="23"/>
        <v>-2.9044505633452067E-3</v>
      </c>
      <c r="R119" s="29">
        <f t="shared" si="24"/>
        <v>-6.245049757553911E-3</v>
      </c>
      <c r="S119" s="29">
        <f t="shared" si="25"/>
        <v>-1.9915506612317446E-2</v>
      </c>
      <c r="T119" s="29">
        <f t="shared" si="31"/>
        <v>-3.3741980395322058E-2</v>
      </c>
      <c r="U119" s="17"/>
      <c r="V119" s="30">
        <f t="shared" si="26"/>
        <v>-1.8077672945961225E-3</v>
      </c>
      <c r="W119" s="30">
        <f t="shared" si="27"/>
        <v>-2.7427860018647003E-3</v>
      </c>
      <c r="X119" s="30">
        <f t="shared" si="28"/>
        <v>-2.7152343107200556E-3</v>
      </c>
      <c r="Y119" s="30">
        <f t="shared" si="29"/>
        <v>-5.8900269182987795E-3</v>
      </c>
      <c r="Z119" s="30">
        <f t="shared" si="30"/>
        <v>-1.9521797584756008E-2</v>
      </c>
      <c r="AA119" s="17"/>
      <c r="AB119" s="17"/>
      <c r="AC119" s="17"/>
      <c r="AD119" s="17"/>
      <c r="AE119" s="17"/>
      <c r="AF119" s="17"/>
      <c r="AG119" s="17"/>
      <c r="AK119" s="24">
        <v>45366</v>
      </c>
      <c r="AL119" s="37">
        <v>0.88217311555594369</v>
      </c>
      <c r="AM119" s="37">
        <v>0.73454301139912337</v>
      </c>
      <c r="AN119" s="37">
        <v>0.63410322043724132</v>
      </c>
      <c r="AO119" s="37">
        <v>0.48619365902594192</v>
      </c>
      <c r="AP119" s="37">
        <v>0.32987441303536247</v>
      </c>
      <c r="AT119" s="46">
        <f>'Bonds (CP)'!AL119/'Bonds (CP)'!AL89-1</f>
        <v>-1.0743296357760501E-2</v>
      </c>
      <c r="AU119" s="46">
        <f>'Bonds (CP)'!AM119/'Bonds (CP)'!AM89-1</f>
        <v>-2.4633649200890617E-2</v>
      </c>
      <c r="AV119" s="46">
        <f>'Bonds (CP)'!AN119/'Bonds (CP)'!AN89-1</f>
        <v>-4.4916591653306304E-2</v>
      </c>
      <c r="AW119" s="46">
        <f>'Bonds (CP)'!AO119/'Bonds (CP)'!AO89-1</f>
        <v>-8.8183136338031209E-2</v>
      </c>
      <c r="AX119" s="46">
        <f>'Bonds (CP)'!AP119/'Bonds (CP)'!AP89-1</f>
        <v>-5.2035392679686931E-2</v>
      </c>
      <c r="AY119" s="46">
        <f>SUM(AT119:AX119)</f>
        <v>-0.22051206622967556</v>
      </c>
      <c r="BC119" s="46">
        <f>'Bonds (CP)'!AT119-'Bonds (CP)'!$AT$515</f>
        <v>-1.0134079454689832E-2</v>
      </c>
      <c r="BD119" s="46">
        <f>'Bonds (CP)'!AU119-'Bonds (CP)'!$AU$515</f>
        <v>-2.2793553671639967E-2</v>
      </c>
      <c r="BE119" s="46">
        <f>'Bonds (CP)'!AV119-'Bonds (CP)'!$AV$515</f>
        <v>-4.1323082348828331E-2</v>
      </c>
      <c r="BF119" s="46">
        <f>'Bonds (CP)'!AW119-'Bonds (CP)'!$AW$515</f>
        <v>-8.1144378908695622E-2</v>
      </c>
      <c r="BG119" s="46">
        <f>'Bonds (CP)'!AX119-'Bonds (CP)'!$AX$515</f>
        <v>-4.3895612064729084E-2</v>
      </c>
    </row>
    <row r="120" spans="1:59" ht="16.5" customHeight="1">
      <c r="A120" s="24">
        <v>45369</v>
      </c>
      <c r="B120" s="16">
        <v>14.58</v>
      </c>
      <c r="C120" s="16">
        <v>13.33</v>
      </c>
      <c r="D120" s="16">
        <v>12.88</v>
      </c>
      <c r="E120" s="16">
        <v>12.98</v>
      </c>
      <c r="F120" s="16">
        <v>14.52</v>
      </c>
      <c r="G120" s="17"/>
      <c r="H120" s="26">
        <f t="shared" si="16"/>
        <v>0.88148018851457499</v>
      </c>
      <c r="I120" s="26">
        <f t="shared" si="17"/>
        <v>0.73397329903156183</v>
      </c>
      <c r="J120" s="26">
        <f t="shared" si="18"/>
        <v>0.63383990001620139</v>
      </c>
      <c r="K120" s="26">
        <f t="shared" si="19"/>
        <v>0.48518067663720427</v>
      </c>
      <c r="L120" s="26">
        <f t="shared" si="20"/>
        <v>0.32173309533719585</v>
      </c>
      <c r="M120" s="17"/>
      <c r="N120" s="17"/>
      <c r="O120" s="29">
        <f t="shared" si="21"/>
        <v>-7.8547739570600239E-4</v>
      </c>
      <c r="P120" s="29">
        <f t="shared" si="22"/>
        <v>-7.7560109989538439E-4</v>
      </c>
      <c r="Q120" s="29">
        <f t="shared" si="23"/>
        <v>-4.152642859286404E-4</v>
      </c>
      <c r="R120" s="29">
        <f t="shared" si="24"/>
        <v>-2.0834956810565908E-3</v>
      </c>
      <c r="S120" s="29">
        <f t="shared" si="25"/>
        <v>-2.4680052093927984E-2</v>
      </c>
      <c r="T120" s="29">
        <f t="shared" si="31"/>
        <v>-2.8739890556514602E-2</v>
      </c>
      <c r="U120" s="17"/>
      <c r="V120" s="30">
        <f t="shared" si="26"/>
        <v>-7.5902336092840516E-4</v>
      </c>
      <c r="W120" s="30">
        <f t="shared" si="27"/>
        <v>-6.7563496902831076E-4</v>
      </c>
      <c r="X120" s="30">
        <f t="shared" si="28"/>
        <v>-2.2604803330348919E-4</v>
      </c>
      <c r="Y120" s="30">
        <f t="shared" si="29"/>
        <v>-1.7284728418014588E-3</v>
      </c>
      <c r="Z120" s="30">
        <f t="shared" si="30"/>
        <v>-2.4286343066366546E-2</v>
      </c>
      <c r="AA120" s="17"/>
      <c r="AB120" s="17"/>
      <c r="AC120" s="17"/>
      <c r="AD120" s="17"/>
      <c r="AE120" s="17"/>
      <c r="AF120" s="17"/>
      <c r="AG120" s="17"/>
      <c r="AK120" s="24">
        <v>45369</v>
      </c>
      <c r="AL120" s="37">
        <v>0.88148018851457499</v>
      </c>
      <c r="AM120" s="37">
        <v>0.73397329903156172</v>
      </c>
      <c r="AN120" s="37">
        <v>0.63383990001620127</v>
      </c>
      <c r="AO120" s="37">
        <v>0.48518067663720421</v>
      </c>
      <c r="AP120" s="37">
        <v>0.32173309533719591</v>
      </c>
      <c r="AT120" s="46">
        <f>'Bonds (CP)'!AL120/'Bonds (CP)'!AL90-1</f>
        <v>-1.1782160935590702E-2</v>
      </c>
      <c r="AU120" s="46">
        <f>'Bonds (CP)'!AM120/'Bonds (CP)'!AM90-1</f>
        <v>-2.2080116779599424E-2</v>
      </c>
      <c r="AV120" s="46">
        <f>'Bonds (CP)'!AN120/'Bonds (CP)'!AN90-1</f>
        <v>-3.8071596973125343E-2</v>
      </c>
      <c r="AW120" s="46">
        <f>'Bonds (CP)'!AO120/'Bonds (CP)'!AO90-1</f>
        <v>-8.5526984741256418E-2</v>
      </c>
      <c r="AX120" s="46">
        <f>'Bonds (CP)'!AP120/'Bonds (CP)'!AP90-1</f>
        <v>-9.0322603952894709E-2</v>
      </c>
      <c r="AY120" s="46">
        <f>SUM(AT120:AX120)</f>
        <v>-0.2477834633824666</v>
      </c>
      <c r="BC120" s="46">
        <f>'Bonds (CP)'!AT120-'Bonds (CP)'!$AT$515</f>
        <v>-1.1172944032520032E-2</v>
      </c>
      <c r="BD120" s="46">
        <f>'Bonds (CP)'!AU120-'Bonds (CP)'!$AU$515</f>
        <v>-2.0240021250348773E-2</v>
      </c>
      <c r="BE120" s="46">
        <f>'Bonds (CP)'!AV120-'Bonds (CP)'!$AV$515</f>
        <v>-3.4478087668647371E-2</v>
      </c>
      <c r="BF120" s="46">
        <f>'Bonds (CP)'!AW120-'Bonds (CP)'!$AW$515</f>
        <v>-7.848822731192083E-2</v>
      </c>
      <c r="BG120" s="46">
        <f>'Bonds (CP)'!AX120-'Bonds (CP)'!$AX$515</f>
        <v>-8.2182823337936861E-2</v>
      </c>
    </row>
    <row r="121" spans="1:59" ht="16.5" customHeight="1">
      <c r="A121" s="24">
        <v>45370</v>
      </c>
      <c r="B121" s="16">
        <v>14.59</v>
      </c>
      <c r="C121" s="16">
        <v>13.29</v>
      </c>
      <c r="D121" s="16">
        <v>12.86</v>
      </c>
      <c r="E121" s="16">
        <v>13.1</v>
      </c>
      <c r="F121" s="16">
        <v>14.76</v>
      </c>
      <c r="G121" s="17"/>
      <c r="H121" s="26">
        <f t="shared" si="16"/>
        <v>0.8814032638101057</v>
      </c>
      <c r="I121" s="26">
        <f t="shared" si="17"/>
        <v>0.73473304860699451</v>
      </c>
      <c r="J121" s="26">
        <f t="shared" si="18"/>
        <v>0.63436667794974699</v>
      </c>
      <c r="K121" s="26">
        <f t="shared" si="19"/>
        <v>0.48115591985138678</v>
      </c>
      <c r="L121" s="26">
        <f t="shared" si="20"/>
        <v>0.31605555232011484</v>
      </c>
      <c r="M121" s="17"/>
      <c r="N121" s="17"/>
      <c r="O121" s="29">
        <f t="shared" si="21"/>
        <v>-8.7267649882094567E-5</v>
      </c>
      <c r="P121" s="29">
        <f t="shared" si="22"/>
        <v>1.0351188203101547E-3</v>
      </c>
      <c r="Q121" s="29">
        <f t="shared" si="23"/>
        <v>8.3108989120450616E-4</v>
      </c>
      <c r="R121" s="29">
        <f t="shared" si="24"/>
        <v>-8.2953773297673727E-3</v>
      </c>
      <c r="S121" s="29">
        <f t="shared" si="25"/>
        <v>-1.7646748498567066E-2</v>
      </c>
      <c r="T121" s="29">
        <f t="shared" si="31"/>
        <v>-2.4163184766701873E-2</v>
      </c>
      <c r="U121" s="17"/>
      <c r="V121" s="30">
        <f t="shared" si="26"/>
        <v>-6.0813615104497341E-5</v>
      </c>
      <c r="W121" s="30">
        <f t="shared" si="27"/>
        <v>1.1350849511772283E-3</v>
      </c>
      <c r="X121" s="30">
        <f t="shared" si="28"/>
        <v>1.0203061438296573E-3</v>
      </c>
      <c r="Y121" s="30">
        <f t="shared" si="29"/>
        <v>-7.9403544905122404E-3</v>
      </c>
      <c r="Z121" s="30">
        <f t="shared" si="30"/>
        <v>-1.7253039471005628E-2</v>
      </c>
      <c r="AA121" s="17"/>
      <c r="AB121" s="17"/>
      <c r="AC121" s="17"/>
      <c r="AD121" s="17"/>
      <c r="AE121" s="17"/>
      <c r="AF121" s="17"/>
      <c r="AG121" s="17"/>
      <c r="AK121" s="24">
        <v>45370</v>
      </c>
      <c r="AL121" s="37">
        <v>0.8814032638101057</v>
      </c>
      <c r="AM121" s="37">
        <v>0.73473304860699462</v>
      </c>
      <c r="AN121" s="37">
        <v>0.63436667794974699</v>
      </c>
      <c r="AO121" s="37">
        <v>0.48115591985138673</v>
      </c>
      <c r="AP121" s="37">
        <v>0.3160555523201149</v>
      </c>
      <c r="AT121" s="46">
        <f>'Bonds (CP)'!AL121/'Bonds (CP)'!AL91-1</f>
        <v>-1.125752683480219E-2</v>
      </c>
      <c r="AU121" s="46">
        <f>'Bonds (CP)'!AM121/'Bonds (CP)'!AM91-1</f>
        <v>-2.0557447120679861E-2</v>
      </c>
      <c r="AV121" s="46">
        <f>'Bonds (CP)'!AN121/'Bonds (CP)'!AN91-1</f>
        <v>-3.7675869710307786E-2</v>
      </c>
      <c r="AW121" s="46">
        <f>'Bonds (CP)'!AO121/'Bonds (CP)'!AO91-1</f>
        <v>-9.1171562763206371E-2</v>
      </c>
      <c r="AX121" s="46">
        <f>'Bonds (CP)'!AP121/'Bonds (CP)'!AP91-1</f>
        <v>-9.3942294711822139E-2</v>
      </c>
      <c r="AY121" s="46">
        <f>SUM(AT121:AX121)</f>
        <v>-0.25460470114081835</v>
      </c>
      <c r="BC121" s="46">
        <f>'Bonds (CP)'!AT121-'Bonds (CP)'!$AT$515</f>
        <v>-1.064830993173152E-2</v>
      </c>
      <c r="BD121" s="46">
        <f>'Bonds (CP)'!AU121-'Bonds (CP)'!$AU$515</f>
        <v>-1.8717351591429211E-2</v>
      </c>
      <c r="BE121" s="46">
        <f>'Bonds (CP)'!AV121-'Bonds (CP)'!$AV$515</f>
        <v>-3.4082360405829813E-2</v>
      </c>
      <c r="BF121" s="46">
        <f>'Bonds (CP)'!AW121-'Bonds (CP)'!$AW$515</f>
        <v>-8.4132805333870783E-2</v>
      </c>
      <c r="BG121" s="46">
        <f>'Bonds (CP)'!AX121-'Bonds (CP)'!$AX$515</f>
        <v>-8.5802514096864291E-2</v>
      </c>
    </row>
    <row r="122" spans="1:59" ht="16.5" customHeight="1">
      <c r="A122" s="24">
        <v>45371</v>
      </c>
      <c r="B122" s="16">
        <v>14.69</v>
      </c>
      <c r="C122" s="16">
        <v>13.31</v>
      </c>
      <c r="D122" s="16">
        <v>12.9</v>
      </c>
      <c r="E122" s="16">
        <v>13.17</v>
      </c>
      <c r="F122" s="16">
        <v>14.83</v>
      </c>
      <c r="G122" s="17"/>
      <c r="H122" s="26">
        <f t="shared" si="16"/>
        <v>0.88063475455575901</v>
      </c>
      <c r="I122" s="26">
        <f t="shared" si="17"/>
        <v>0.73435304075342744</v>
      </c>
      <c r="J122" s="26">
        <f t="shared" si="18"/>
        <v>0.63331367011210282</v>
      </c>
      <c r="K122" s="26">
        <f t="shared" si="19"/>
        <v>0.47882807299357788</v>
      </c>
      <c r="L122" s="26">
        <f t="shared" si="20"/>
        <v>0.31443658280155873</v>
      </c>
      <c r="M122" s="17"/>
      <c r="N122" s="17"/>
      <c r="O122" s="29">
        <f t="shared" si="21"/>
        <v>-8.7191559857013878E-4</v>
      </c>
      <c r="P122" s="29">
        <f t="shared" si="22"/>
        <v>-5.1720533639743049E-4</v>
      </c>
      <c r="Q122" s="29">
        <f t="shared" si="23"/>
        <v>-1.6599356086096639E-3</v>
      </c>
      <c r="R122" s="29">
        <f t="shared" si="24"/>
        <v>-4.8380301722732444E-3</v>
      </c>
      <c r="S122" s="29">
        <f t="shared" si="25"/>
        <v>-5.1224207474651617E-3</v>
      </c>
      <c r="T122" s="29">
        <f t="shared" si="31"/>
        <v>-1.3009507463315639E-2</v>
      </c>
      <c r="U122" s="17"/>
      <c r="V122" s="30">
        <f t="shared" si="26"/>
        <v>-8.4546156379254156E-4</v>
      </c>
      <c r="W122" s="30">
        <f t="shared" si="27"/>
        <v>-4.1723920553035692E-4</v>
      </c>
      <c r="X122" s="30">
        <f t="shared" si="28"/>
        <v>-1.4707193559845128E-3</v>
      </c>
      <c r="Y122" s="30">
        <f t="shared" si="29"/>
        <v>-4.4830073330181129E-3</v>
      </c>
      <c r="Z122" s="30">
        <f t="shared" si="30"/>
        <v>-4.7287117199037226E-3</v>
      </c>
      <c r="AA122" s="17"/>
      <c r="AB122" s="17"/>
      <c r="AC122" s="17"/>
      <c r="AD122" s="17"/>
      <c r="AE122" s="17"/>
      <c r="AF122" s="17"/>
      <c r="AG122" s="17"/>
      <c r="AK122" s="24">
        <v>45371</v>
      </c>
      <c r="AL122" s="37">
        <v>0.88063475455575901</v>
      </c>
      <c r="AM122" s="37">
        <v>0.73435304075342756</v>
      </c>
      <c r="AN122" s="37">
        <v>0.63331367011210271</v>
      </c>
      <c r="AO122" s="37">
        <v>0.47882807299357777</v>
      </c>
      <c r="AP122" s="37">
        <v>0.31443658280155878</v>
      </c>
      <c r="AT122" s="46">
        <f>'Bonds (CP)'!AL122/'Bonds (CP)'!AL92-1</f>
        <v>-1.1770860580695874E-2</v>
      </c>
      <c r="AU122" s="46">
        <f>'Bonds (CP)'!AM122/'Bonds (CP)'!AM92-1</f>
        <v>-2.0808884421186891E-2</v>
      </c>
      <c r="AV122" s="46">
        <f>'Bonds (CP)'!AN122/'Bonds (CP)'!AN92-1</f>
        <v>-3.9273265801200052E-2</v>
      </c>
      <c r="AW122" s="46">
        <f>'Bonds (CP)'!AO122/'Bonds (CP)'!AO92-1</f>
        <v>-9.4923864580579553E-2</v>
      </c>
      <c r="AX122" s="46">
        <f>'Bonds (CP)'!AP122/'Bonds (CP)'!AP92-1</f>
        <v>-9.130130957396676E-2</v>
      </c>
      <c r="AY122" s="46">
        <f>SUM(AT122:AX122)</f>
        <v>-0.25807818495762913</v>
      </c>
      <c r="BC122" s="46">
        <f>'Bonds (CP)'!AT122-'Bonds (CP)'!$AT$515</f>
        <v>-1.1161643677625205E-2</v>
      </c>
      <c r="BD122" s="46">
        <f>'Bonds (CP)'!AU122-'Bonds (CP)'!$AU$515</f>
        <v>-1.896878889193624E-2</v>
      </c>
      <c r="BE122" s="46">
        <f>'Bonds (CP)'!AV122-'Bonds (CP)'!$AV$515</f>
        <v>-3.567975649672208E-2</v>
      </c>
      <c r="BF122" s="46">
        <f>'Bonds (CP)'!AW122-'Bonds (CP)'!$AW$515</f>
        <v>-8.7885107151243966E-2</v>
      </c>
      <c r="BG122" s="46">
        <f>'Bonds (CP)'!AX122-'Bonds (CP)'!$AX$515</f>
        <v>-8.3161528959008912E-2</v>
      </c>
    </row>
    <row r="123" spans="1:59" ht="16.5" customHeight="1">
      <c r="A123" s="24">
        <v>45372</v>
      </c>
      <c r="B123" s="16">
        <v>14.75</v>
      </c>
      <c r="C123" s="16">
        <v>13.4</v>
      </c>
      <c r="D123" s="16">
        <v>12.93</v>
      </c>
      <c r="E123" s="16">
        <v>13.06</v>
      </c>
      <c r="F123" s="16">
        <v>14.69</v>
      </c>
      <c r="G123" s="17"/>
      <c r="H123" s="26">
        <f t="shared" si="16"/>
        <v>0.88017429193899788</v>
      </c>
      <c r="I123" s="26">
        <f t="shared" si="17"/>
        <v>0.7326462954182722</v>
      </c>
      <c r="J123" s="26">
        <f t="shared" si="18"/>
        <v>0.63252535134090315</v>
      </c>
      <c r="K123" s="26">
        <f t="shared" si="19"/>
        <v>0.48249269279965235</v>
      </c>
      <c r="L123" s="26">
        <f t="shared" si="20"/>
        <v>0.31769103282392841</v>
      </c>
      <c r="M123" s="17"/>
      <c r="N123" s="17"/>
      <c r="O123" s="29">
        <f t="shared" si="21"/>
        <v>-5.2287581699339558E-4</v>
      </c>
      <c r="P123" s="29">
        <f t="shared" si="22"/>
        <v>-2.3241482508251643E-3</v>
      </c>
      <c r="Q123" s="29">
        <f t="shared" si="23"/>
        <v>-1.2447524953316247E-3</v>
      </c>
      <c r="R123" s="29">
        <f t="shared" si="24"/>
        <v>7.6533102647129425E-3</v>
      </c>
      <c r="S123" s="29">
        <f t="shared" si="25"/>
        <v>1.0350099830539028E-2</v>
      </c>
      <c r="T123" s="29">
        <f t="shared" si="31"/>
        <v>1.3911633532101786E-2</v>
      </c>
      <c r="U123" s="17"/>
      <c r="V123" s="30">
        <f t="shared" si="26"/>
        <v>-4.9642178221579836E-4</v>
      </c>
      <c r="W123" s="30">
        <f t="shared" si="27"/>
        <v>-2.2241821199580907E-3</v>
      </c>
      <c r="X123" s="30">
        <f t="shared" si="28"/>
        <v>-1.0555362427064736E-3</v>
      </c>
      <c r="Y123" s="30">
        <f t="shared" si="29"/>
        <v>8.0083331039680749E-3</v>
      </c>
      <c r="Z123" s="30">
        <f t="shared" si="30"/>
        <v>1.0743808858100468E-2</v>
      </c>
      <c r="AA123" s="17"/>
      <c r="AB123" s="17"/>
      <c r="AC123" s="17"/>
      <c r="AD123" s="17"/>
      <c r="AE123" s="17"/>
      <c r="AF123" s="17"/>
      <c r="AG123" s="17"/>
      <c r="AK123" s="24">
        <v>45372</v>
      </c>
      <c r="AL123" s="37">
        <v>0.88017429193899788</v>
      </c>
      <c r="AM123" s="37">
        <v>0.7326462954182722</v>
      </c>
      <c r="AN123" s="37">
        <v>0.63252535134090304</v>
      </c>
      <c r="AO123" s="37">
        <v>0.48249269279965235</v>
      </c>
      <c r="AP123" s="37">
        <v>0.31769103282392835</v>
      </c>
      <c r="AT123" s="46">
        <f>'Bonds (CP)'!AL123/'Bonds (CP)'!AL93-1</f>
        <v>-1.185185185185178E-2</v>
      </c>
      <c r="AU123" s="46">
        <f>'Bonds (CP)'!AM123/'Bonds (CP)'!AM93-1</f>
        <v>-2.3593712177918169E-2</v>
      </c>
      <c r="AV123" s="46">
        <f>'Bonds (CP)'!AN123/'Bonds (CP)'!AN93-1</f>
        <v>-4.2078069143570707E-2</v>
      </c>
      <c r="AW123" s="46">
        <f>'Bonds (CP)'!AO123/'Bonds (CP)'!AO93-1</f>
        <v>-8.604632228093323E-2</v>
      </c>
      <c r="AX123" s="46">
        <f>'Bonds (CP)'!AP123/'Bonds (CP)'!AP93-1</f>
        <v>-6.6431957236274708E-2</v>
      </c>
      <c r="AY123" s="46">
        <f>SUM(AT123:AX123)</f>
        <v>-0.23000191269054859</v>
      </c>
      <c r="BC123" s="46">
        <f>'Bonds (CP)'!AT123-'Bonds (CP)'!$AT$515</f>
        <v>-1.1242634948781111E-2</v>
      </c>
      <c r="BD123" s="46">
        <f>'Bonds (CP)'!AU123-'Bonds (CP)'!$AU$515</f>
        <v>-2.1753616648667519E-2</v>
      </c>
      <c r="BE123" s="46">
        <f>'Bonds (CP)'!AV123-'Bonds (CP)'!$AV$515</f>
        <v>-3.8484559839092734E-2</v>
      </c>
      <c r="BF123" s="46">
        <f>'Bonds (CP)'!AW123-'Bonds (CP)'!$AW$515</f>
        <v>-7.9007564851597642E-2</v>
      </c>
      <c r="BG123" s="46">
        <f>'Bonds (CP)'!AX123-'Bonds (CP)'!$AX$515</f>
        <v>-5.829217662131686E-2</v>
      </c>
    </row>
    <row r="124" spans="1:59" ht="16.5" customHeight="1">
      <c r="A124" s="24">
        <v>45373</v>
      </c>
      <c r="B124" s="16">
        <v>14.68</v>
      </c>
      <c r="C124" s="16">
        <v>13.23</v>
      </c>
      <c r="D124" s="16">
        <v>12.83</v>
      </c>
      <c r="E124" s="16">
        <v>13.17</v>
      </c>
      <c r="F124" s="16">
        <v>14.87</v>
      </c>
      <c r="G124" s="17"/>
      <c r="H124" s="26">
        <f t="shared" si="16"/>
        <v>0.88071154516916639</v>
      </c>
      <c r="I124" s="26">
        <f t="shared" si="17"/>
        <v>0.73587467130005935</v>
      </c>
      <c r="J124" s="26">
        <f t="shared" si="18"/>
        <v>0.63515787387813638</v>
      </c>
      <c r="K124" s="26">
        <f t="shared" si="19"/>
        <v>0.47882807299357788</v>
      </c>
      <c r="L124" s="26">
        <f t="shared" si="20"/>
        <v>0.31351878204497818</v>
      </c>
      <c r="M124" s="17"/>
      <c r="N124" s="17"/>
      <c r="O124" s="29">
        <f t="shared" si="21"/>
        <v>6.1039414021624161E-4</v>
      </c>
      <c r="P124" s="29">
        <f t="shared" si="22"/>
        <v>4.4064590266494896E-3</v>
      </c>
      <c r="Q124" s="29">
        <f t="shared" si="23"/>
        <v>4.1619241531622997E-3</v>
      </c>
      <c r="R124" s="29">
        <f t="shared" si="24"/>
        <v>-7.5951819804992438E-3</v>
      </c>
      <c r="S124" s="29">
        <f t="shared" si="25"/>
        <v>-1.3133045468307514E-2</v>
      </c>
      <c r="T124" s="29">
        <f t="shared" si="31"/>
        <v>-1.1549450128778727E-2</v>
      </c>
      <c r="U124" s="17"/>
      <c r="V124" s="30">
        <f t="shared" si="26"/>
        <v>6.3684817499383884E-4</v>
      </c>
      <c r="W124" s="30">
        <f t="shared" si="27"/>
        <v>4.5064251575165628E-3</v>
      </c>
      <c r="X124" s="30">
        <f t="shared" si="28"/>
        <v>4.3511404057874513E-3</v>
      </c>
      <c r="Y124" s="30">
        <f t="shared" si="29"/>
        <v>-7.2401591412441122E-3</v>
      </c>
      <c r="Z124" s="30">
        <f t="shared" si="30"/>
        <v>-1.2739336440746074E-2</v>
      </c>
      <c r="AA124" s="17"/>
      <c r="AB124" s="17"/>
      <c r="AC124" s="17"/>
      <c r="AD124" s="17"/>
      <c r="AE124" s="17"/>
      <c r="AF124" s="17"/>
      <c r="AG124" s="17"/>
      <c r="AK124" s="24">
        <v>45373</v>
      </c>
      <c r="AL124" s="37">
        <v>0.88071154516916639</v>
      </c>
      <c r="AM124" s="37">
        <v>0.73587467130005935</v>
      </c>
      <c r="AN124" s="37">
        <v>0.63515787387813649</v>
      </c>
      <c r="AO124" s="37">
        <v>0.47882807299357777</v>
      </c>
      <c r="AP124" s="37">
        <v>0.31351878204497818</v>
      </c>
      <c r="AT124" s="46">
        <f>'Bonds (CP)'!AL124/'Bonds (CP)'!AL94-1</f>
        <v>-1.0987094523892682E-2</v>
      </c>
      <c r="AU124" s="46">
        <f>'Bonds (CP)'!AM124/'Bonds (CP)'!AM94-1</f>
        <v>-2.0057823424846521E-2</v>
      </c>
      <c r="AV124" s="46">
        <f>'Bonds (CP)'!AN124/'Bonds (CP)'!AN94-1</f>
        <v>-3.8898326358426938E-2</v>
      </c>
      <c r="AW124" s="46">
        <f>'Bonds (CP)'!AO124/'Bonds (CP)'!AO94-1</f>
        <v>-9.0402135760706326E-2</v>
      </c>
      <c r="AX124" s="46">
        <f>'Bonds (CP)'!AP124/'Bonds (CP)'!AP94-1</f>
        <v>-6.0503904228728644E-2</v>
      </c>
      <c r="AY124" s="46">
        <f>SUM(AT124:AX124)</f>
        <v>-0.22084928429660111</v>
      </c>
      <c r="BC124" s="46">
        <f>'Bonds (CP)'!AT124-'Bonds (CP)'!$AT$515</f>
        <v>-1.0377877620822012E-2</v>
      </c>
      <c r="BD124" s="46">
        <f>'Bonds (CP)'!AU124-'Bonds (CP)'!$AU$515</f>
        <v>-1.8217727895595871E-2</v>
      </c>
      <c r="BE124" s="46">
        <f>'Bonds (CP)'!AV124-'Bonds (CP)'!$AV$515</f>
        <v>-3.5304817053948966E-2</v>
      </c>
      <c r="BF124" s="46">
        <f>'Bonds (CP)'!AW124-'Bonds (CP)'!$AW$515</f>
        <v>-8.3363378331370738E-2</v>
      </c>
      <c r="BG124" s="46">
        <f>'Bonds (CP)'!AX124-'Bonds (CP)'!$AX$515</f>
        <v>-5.2364123613770797E-2</v>
      </c>
    </row>
    <row r="125" spans="1:59" ht="16.5" customHeight="1">
      <c r="A125" s="24">
        <v>45376</v>
      </c>
      <c r="B125" s="16">
        <v>14.58</v>
      </c>
      <c r="C125" s="16">
        <v>13.29</v>
      </c>
      <c r="D125" s="16">
        <v>12.9</v>
      </c>
      <c r="E125" s="16">
        <v>13.18</v>
      </c>
      <c r="F125" s="16">
        <v>14.78</v>
      </c>
      <c r="G125" s="17"/>
      <c r="H125" s="26">
        <f t="shared" si="16"/>
        <v>0.88148018851457499</v>
      </c>
      <c r="I125" s="26">
        <f t="shared" si="17"/>
        <v>0.73473304860699451</v>
      </c>
      <c r="J125" s="26">
        <f t="shared" si="18"/>
        <v>0.63331367011210282</v>
      </c>
      <c r="K125" s="26">
        <f t="shared" si="19"/>
        <v>0.47849671398075466</v>
      </c>
      <c r="L125" s="26">
        <f t="shared" si="20"/>
        <v>0.31559131490671993</v>
      </c>
      <c r="M125" s="17"/>
      <c r="N125" s="17"/>
      <c r="O125" s="29">
        <f t="shared" si="21"/>
        <v>8.7275266189568157E-4</v>
      </c>
      <c r="P125" s="29">
        <f t="shared" si="22"/>
        <v>-1.5513819643335758E-3</v>
      </c>
      <c r="Q125" s="29">
        <f t="shared" si="23"/>
        <v>-2.9035360213253147E-3</v>
      </c>
      <c r="R125" s="29">
        <f t="shared" si="24"/>
        <v>-6.9202085573549788E-4</v>
      </c>
      <c r="S125" s="29">
        <f t="shared" si="25"/>
        <v>6.6105540734220369E-3</v>
      </c>
      <c r="T125" s="29">
        <f t="shared" si="31"/>
        <v>2.3363678939233301E-3</v>
      </c>
      <c r="U125" s="17"/>
      <c r="V125" s="30">
        <f t="shared" si="26"/>
        <v>8.992066966732788E-4</v>
      </c>
      <c r="W125" s="30">
        <f t="shared" si="27"/>
        <v>-1.4514158334665021E-3</v>
      </c>
      <c r="X125" s="30">
        <f t="shared" si="28"/>
        <v>-2.7143197687001636E-3</v>
      </c>
      <c r="Y125" s="30">
        <f t="shared" si="29"/>
        <v>-3.3699801648036604E-4</v>
      </c>
      <c r="Z125" s="30">
        <f t="shared" si="30"/>
        <v>7.0042631009834761E-3</v>
      </c>
      <c r="AA125" s="17"/>
      <c r="AB125" s="17"/>
      <c r="AC125" s="17"/>
      <c r="AD125" s="17"/>
      <c r="AE125" s="17"/>
      <c r="AF125" s="17"/>
      <c r="AG125" s="17"/>
      <c r="AK125" s="24">
        <v>45376</v>
      </c>
      <c r="AL125" s="37">
        <v>0.88148018851457499</v>
      </c>
      <c r="AM125" s="37">
        <v>0.73473304860699462</v>
      </c>
      <c r="AN125" s="37">
        <v>0.63331367011210271</v>
      </c>
      <c r="AO125" s="37">
        <v>0.47849671398075466</v>
      </c>
      <c r="AP125" s="37">
        <v>0.31559131490671993</v>
      </c>
      <c r="AT125" s="46">
        <f>'Bonds (CP)'!AL125/'Bonds (CP)'!AL95-1</f>
        <v>-9.513004014662152E-3</v>
      </c>
      <c r="AU125" s="46">
        <f>'Bonds (CP)'!AM125/'Bonds (CP)'!AM95-1</f>
        <v>-2.0557447120679861E-2</v>
      </c>
      <c r="AV125" s="46">
        <f>'Bonds (CP)'!AN125/'Bonds (CP)'!AN95-1</f>
        <v>-3.9273265801200052E-2</v>
      </c>
      <c r="AW125" s="46">
        <f>'Bonds (CP)'!AO125/'Bonds (CP)'!AO95-1</f>
        <v>-8.584762242656474E-2</v>
      </c>
      <c r="AX125" s="46">
        <f>'Bonds (CP)'!AP125/'Bonds (CP)'!AP95-1</f>
        <v>-4.1098891463431375E-2</v>
      </c>
      <c r="AY125" s="46">
        <f>SUM(AT125:AX125)</f>
        <v>-0.19629023082653818</v>
      </c>
      <c r="BC125" s="46">
        <f>'Bonds (CP)'!AT125-'Bonds (CP)'!$AT$515</f>
        <v>-8.9037871115914824E-3</v>
      </c>
      <c r="BD125" s="46">
        <f>'Bonds (CP)'!AU125-'Bonds (CP)'!$AU$515</f>
        <v>-1.8717351591429211E-2</v>
      </c>
      <c r="BE125" s="46">
        <f>'Bonds (CP)'!AV125-'Bonds (CP)'!$AV$515</f>
        <v>-3.567975649672208E-2</v>
      </c>
      <c r="BF125" s="46">
        <f>'Bonds (CP)'!AW125-'Bonds (CP)'!$AW$515</f>
        <v>-7.8808864997229153E-2</v>
      </c>
      <c r="BG125" s="46">
        <f>'Bonds (CP)'!AX125-'Bonds (CP)'!$AX$515</f>
        <v>-3.2959110848473527E-2</v>
      </c>
    </row>
    <row r="126" spans="1:59" ht="16.5" customHeight="1">
      <c r="A126" s="24">
        <v>45377</v>
      </c>
      <c r="B126" s="16">
        <v>14.42</v>
      </c>
      <c r="C126" s="16">
        <v>13.31</v>
      </c>
      <c r="D126" s="16">
        <v>13.06</v>
      </c>
      <c r="E126" s="16">
        <v>13.38</v>
      </c>
      <c r="F126" s="16">
        <v>14.45</v>
      </c>
      <c r="G126" s="17"/>
      <c r="H126" s="26">
        <f t="shared" si="16"/>
        <v>0.88271281244537658</v>
      </c>
      <c r="I126" s="26">
        <f t="shared" si="17"/>
        <v>0.73435304075342744</v>
      </c>
      <c r="J126" s="26">
        <f t="shared" si="18"/>
        <v>0.62912347946898195</v>
      </c>
      <c r="K126" s="26">
        <f t="shared" si="19"/>
        <v>0.47193144577918072</v>
      </c>
      <c r="L126" s="26">
        <f t="shared" si="20"/>
        <v>0.32342697942816745</v>
      </c>
      <c r="M126" s="17"/>
      <c r="N126" s="17"/>
      <c r="O126" s="29">
        <f t="shared" si="21"/>
        <v>1.3983569306064147E-3</v>
      </c>
      <c r="P126" s="29">
        <f t="shared" si="22"/>
        <v>-5.1720533639743049E-4</v>
      </c>
      <c r="Q126" s="29">
        <f t="shared" si="23"/>
        <v>-6.6162959065436677E-3</v>
      </c>
      <c r="R126" s="29">
        <f t="shared" si="24"/>
        <v>-1.3720612931603093E-2</v>
      </c>
      <c r="S126" s="29">
        <f t="shared" si="25"/>
        <v>2.4828517615459456E-2</v>
      </c>
      <c r="T126" s="29">
        <f t="shared" si="31"/>
        <v>5.3727603715216787E-3</v>
      </c>
      <c r="U126" s="17"/>
      <c r="V126" s="30">
        <f t="shared" si="26"/>
        <v>1.424810965384012E-3</v>
      </c>
      <c r="W126" s="30">
        <f t="shared" si="27"/>
        <v>-4.1723920553035692E-4</v>
      </c>
      <c r="X126" s="30">
        <f t="shared" si="28"/>
        <v>-6.4270796539185162E-3</v>
      </c>
      <c r="Y126" s="30">
        <f t="shared" si="29"/>
        <v>-1.3365590092347961E-2</v>
      </c>
      <c r="Z126" s="30">
        <f t="shared" si="30"/>
        <v>2.5222226643020894E-2</v>
      </c>
      <c r="AA126" s="17"/>
      <c r="AB126" s="17"/>
      <c r="AC126" s="17"/>
      <c r="AD126" s="17"/>
      <c r="AE126" s="17"/>
      <c r="AF126" s="17"/>
      <c r="AG126" s="17"/>
      <c r="AK126" s="24">
        <v>45377</v>
      </c>
      <c r="AL126" s="37">
        <v>0.88271281244537658</v>
      </c>
      <c r="AM126" s="37">
        <v>0.73435304075342756</v>
      </c>
      <c r="AN126" s="37">
        <v>0.62912347946898195</v>
      </c>
      <c r="AO126" s="37">
        <v>0.47193144577918078</v>
      </c>
      <c r="AP126" s="37">
        <v>0.3234269794281675</v>
      </c>
      <c r="AT126" s="46">
        <f>'Bonds (CP)'!AL126/'Bonds (CP)'!AL96-1</f>
        <v>-7.4287711938474388E-3</v>
      </c>
      <c r="AU126" s="46">
        <f>'Bonds (CP)'!AM126/'Bonds (CP)'!AM96-1</f>
        <v>-2.0553705858930571E-2</v>
      </c>
      <c r="AV126" s="46">
        <f>'Bonds (CP)'!AN126/'Bonds (CP)'!AN96-1</f>
        <v>-4.6430110921415135E-2</v>
      </c>
      <c r="AW126" s="46">
        <f>'Bonds (CP)'!AO126/'Bonds (CP)'!AO96-1</f>
        <v>-9.8390353359754434E-2</v>
      </c>
      <c r="AX126" s="46">
        <f>'Bonds (CP)'!AP126/'Bonds (CP)'!AP96-1</f>
        <v>-9.0229187168288094E-3</v>
      </c>
      <c r="AY126" s="46">
        <f>SUM(AT126:AX126)</f>
        <v>-0.18182586005077639</v>
      </c>
      <c r="BC126" s="46">
        <f>'Bonds (CP)'!AT126-'Bonds (CP)'!$AT$515</f>
        <v>-6.8195542907767692E-3</v>
      </c>
      <c r="BD126" s="46">
        <f>'Bonds (CP)'!AU126-'Bonds (CP)'!$AU$515</f>
        <v>-1.8713610329679921E-2</v>
      </c>
      <c r="BE126" s="46">
        <f>'Bonds (CP)'!AV126-'Bonds (CP)'!$AV$515</f>
        <v>-4.2836601616937163E-2</v>
      </c>
      <c r="BF126" s="46">
        <f>'Bonds (CP)'!AW126-'Bonds (CP)'!$AW$515</f>
        <v>-9.1351595930418847E-2</v>
      </c>
      <c r="BG126" s="46">
        <f>'Bonds (CP)'!AX126-'Bonds (CP)'!$AX$515</f>
        <v>-8.8313810187096338E-4</v>
      </c>
    </row>
    <row r="127" spans="1:59" ht="16.5" customHeight="1">
      <c r="A127" s="24">
        <v>45378</v>
      </c>
      <c r="B127" s="16">
        <v>14.37</v>
      </c>
      <c r="C127" s="16">
        <v>13.15</v>
      </c>
      <c r="D127" s="16">
        <v>12.87</v>
      </c>
      <c r="E127" s="16">
        <v>13.19</v>
      </c>
      <c r="F127" s="16">
        <v>14.16</v>
      </c>
      <c r="G127" s="17"/>
      <c r="H127" s="26">
        <f t="shared" si="16"/>
        <v>0.88309871469791035</v>
      </c>
      <c r="I127" s="26">
        <f t="shared" si="17"/>
        <v>0.73740057496454203</v>
      </c>
      <c r="J127" s="26">
        <f t="shared" si="18"/>
        <v>0.63410322043724132</v>
      </c>
      <c r="K127" s="26">
        <f t="shared" si="19"/>
        <v>0.47816565169277014</v>
      </c>
      <c r="L127" s="26">
        <f t="shared" si="20"/>
        <v>0.33063454213644594</v>
      </c>
      <c r="M127" s="17"/>
      <c r="N127" s="17"/>
      <c r="O127" s="29">
        <f t="shared" si="21"/>
        <v>4.3717758153372088E-4</v>
      </c>
      <c r="P127" s="29">
        <f t="shared" si="22"/>
        <v>4.1499579112356244E-3</v>
      </c>
      <c r="Q127" s="29">
        <f t="shared" si="23"/>
        <v>7.9153634076136736E-3</v>
      </c>
      <c r="R127" s="29">
        <f t="shared" si="24"/>
        <v>1.3209982020368383E-2</v>
      </c>
      <c r="S127" s="29">
        <f t="shared" si="25"/>
        <v>2.2284976723406791E-2</v>
      </c>
      <c r="T127" s="29">
        <f t="shared" si="31"/>
        <v>4.7997457644158192E-2</v>
      </c>
      <c r="U127" s="17"/>
      <c r="V127" s="30">
        <f t="shared" si="26"/>
        <v>4.6363161631131811E-4</v>
      </c>
      <c r="W127" s="30">
        <f t="shared" si="27"/>
        <v>4.2499240421026976E-3</v>
      </c>
      <c r="X127" s="30">
        <f t="shared" si="28"/>
        <v>8.1045796602388243E-3</v>
      </c>
      <c r="Y127" s="30">
        <f t="shared" si="29"/>
        <v>1.3565004859623515E-2</v>
      </c>
      <c r="Z127" s="30">
        <f t="shared" si="30"/>
        <v>2.2678685750968229E-2</v>
      </c>
      <c r="AA127" s="17"/>
      <c r="AB127" s="17"/>
      <c r="AC127" s="17"/>
      <c r="AD127" s="17"/>
      <c r="AE127" s="17"/>
      <c r="AF127" s="17"/>
      <c r="AG127" s="17"/>
      <c r="AK127" s="24">
        <v>45378</v>
      </c>
      <c r="AL127" s="37">
        <v>0.88309871469791035</v>
      </c>
      <c r="AM127" s="37">
        <v>0.73740057496454192</v>
      </c>
      <c r="AN127" s="37">
        <v>0.63410322043724132</v>
      </c>
      <c r="AO127" s="37">
        <v>0.47816565169277014</v>
      </c>
      <c r="AP127" s="37">
        <v>0.33063454213644594</v>
      </c>
      <c r="AT127" s="46">
        <f>'Bonds (CP)'!AL127/'Bonds (CP)'!AL97-1</f>
        <v>-6.4702282066974037E-3</v>
      </c>
      <c r="AU127" s="46">
        <f>'Bonds (CP)'!AM127/'Bonds (CP)'!AM97-1</f>
        <v>-1.7001476921078118E-2</v>
      </c>
      <c r="AV127" s="46">
        <f>'Bonds (CP)'!AN127/'Bonds (CP)'!AN97-1</f>
        <v>-4.0091401516818448E-2</v>
      </c>
      <c r="AW127" s="46">
        <f>'Bonds (CP)'!AO127/'Bonds (CP)'!AO97-1</f>
        <v>-8.3881965117841295E-2</v>
      </c>
      <c r="AX127" s="46">
        <f>'Bonds (CP)'!AP127/'Bonds (CP)'!AP97-1</f>
        <v>2.8436150704377994E-2</v>
      </c>
      <c r="AY127" s="46">
        <f>SUM(AT127:AX127)</f>
        <v>-0.11900892105805727</v>
      </c>
      <c r="BC127" s="46">
        <f>'Bonds (CP)'!AT127-'Bonds (CP)'!$AT$515</f>
        <v>-5.8610113036267342E-3</v>
      </c>
      <c r="BD127" s="46">
        <f>'Bonds (CP)'!AU127-'Bonds (CP)'!$AU$515</f>
        <v>-1.5161381391827468E-2</v>
      </c>
      <c r="BE127" s="46">
        <f>'Bonds (CP)'!AV127-'Bonds (CP)'!$AV$515</f>
        <v>-3.6497892212340476E-2</v>
      </c>
      <c r="BF127" s="46">
        <f>'Bonds (CP)'!AW127-'Bonds (CP)'!$AW$515</f>
        <v>-7.6843207688505707E-2</v>
      </c>
      <c r="BG127" s="46">
        <f>'Bonds (CP)'!AX127-'Bonds (CP)'!$AX$515</f>
        <v>3.6575931319335842E-2</v>
      </c>
    </row>
    <row r="128" spans="1:59" ht="16.5" customHeight="1">
      <c r="A128" s="24">
        <v>45379</v>
      </c>
      <c r="B128" s="16">
        <v>14.37</v>
      </c>
      <c r="C128" s="16">
        <v>13.18</v>
      </c>
      <c r="D128" s="16">
        <v>12.88</v>
      </c>
      <c r="E128" s="16">
        <v>13.16</v>
      </c>
      <c r="F128" s="16">
        <v>14.17</v>
      </c>
      <c r="G128" s="17"/>
      <c r="H128" s="26">
        <f t="shared" si="16"/>
        <v>0.88309871469791035</v>
      </c>
      <c r="I128" s="26">
        <f t="shared" si="17"/>
        <v>0.73682785937920781</v>
      </c>
      <c r="J128" s="26">
        <f t="shared" si="18"/>
        <v>0.63383990001620139</v>
      </c>
      <c r="K128" s="26">
        <f t="shared" si="19"/>
        <v>0.47915972903397364</v>
      </c>
      <c r="L128" s="26">
        <f t="shared" si="20"/>
        <v>0.33038078636121354</v>
      </c>
      <c r="M128" s="17"/>
      <c r="N128" s="17"/>
      <c r="O128" s="29">
        <f t="shared" si="21"/>
        <v>0</v>
      </c>
      <c r="P128" s="29">
        <f t="shared" si="22"/>
        <v>-7.7666821098121286E-4</v>
      </c>
      <c r="Q128" s="29">
        <f t="shared" si="23"/>
        <v>-4.152642859286404E-4</v>
      </c>
      <c r="R128" s="29">
        <f t="shared" si="24"/>
        <v>2.0789392497857495E-3</v>
      </c>
      <c r="S128" s="29">
        <f t="shared" si="25"/>
        <v>-7.6748113972824328E-4</v>
      </c>
      <c r="T128" s="29">
        <f t="shared" si="31"/>
        <v>1.1952561314765298E-4</v>
      </c>
      <c r="U128" s="17"/>
      <c r="V128" s="30">
        <f t="shared" si="26"/>
        <v>2.6454034777597226E-5</v>
      </c>
      <c r="W128" s="30">
        <f t="shared" si="27"/>
        <v>-6.7670208011413923E-4</v>
      </c>
      <c r="X128" s="30">
        <f t="shared" si="28"/>
        <v>-2.2604803330348919E-4</v>
      </c>
      <c r="Y128" s="30">
        <f t="shared" si="29"/>
        <v>2.4339620890408815E-3</v>
      </c>
      <c r="Z128" s="30">
        <f t="shared" si="30"/>
        <v>-3.7377211216680403E-4</v>
      </c>
      <c r="AA128" s="17"/>
      <c r="AB128" s="17"/>
      <c r="AC128" s="17"/>
      <c r="AD128" s="17"/>
      <c r="AE128" s="17"/>
      <c r="AF128" s="17"/>
      <c r="AG128" s="17"/>
      <c r="AK128" s="24">
        <v>45379</v>
      </c>
      <c r="AL128" s="37">
        <v>0.88309871469791035</v>
      </c>
      <c r="AM128" s="37">
        <v>0.73682785937920769</v>
      </c>
      <c r="AN128" s="37">
        <v>0.63383990001620127</v>
      </c>
      <c r="AO128" s="37">
        <v>0.47915972903397375</v>
      </c>
      <c r="AP128" s="37">
        <v>0.33038078636121349</v>
      </c>
      <c r="AT128" s="46">
        <f>'Bonds (CP)'!AL128/'Bonds (CP)'!AL98-1</f>
        <v>-6.8199702719244915E-3</v>
      </c>
      <c r="AU128" s="46">
        <f>'Bonds (CP)'!AM128/'Bonds (CP)'!AM98-1</f>
        <v>-1.6740700304238021E-2</v>
      </c>
      <c r="AV128" s="46">
        <f>'Bonds (CP)'!AN128/'Bonds (CP)'!AN98-1</f>
        <v>-3.9281376587328554E-2</v>
      </c>
      <c r="AW128" s="46">
        <f>'Bonds (CP)'!AO128/'Bonds (CP)'!AO98-1</f>
        <v>-8.3930566177938482E-2</v>
      </c>
      <c r="AX128" s="46">
        <f>'Bonds (CP)'!AP128/'Bonds (CP)'!AP98-1</f>
        <v>2.2268621500224794E-2</v>
      </c>
      <c r="AY128" s="46">
        <f>SUM(AT128:AX128)</f>
        <v>-0.12450399184120475</v>
      </c>
      <c r="BC128" s="46">
        <f>'Bonds (CP)'!AT128-'Bonds (CP)'!$AT$515</f>
        <v>-6.2107533688538219E-3</v>
      </c>
      <c r="BD128" s="46">
        <f>'Bonds (CP)'!AU128-'Bonds (CP)'!$AU$515</f>
        <v>-1.4900604774987371E-2</v>
      </c>
      <c r="BE128" s="46">
        <f>'Bonds (CP)'!AV128-'Bonds (CP)'!$AV$515</f>
        <v>-3.5687867282850581E-2</v>
      </c>
      <c r="BF128" s="46">
        <f>'Bonds (CP)'!AW128-'Bonds (CP)'!$AW$515</f>
        <v>-7.6891808748602894E-2</v>
      </c>
      <c r="BG128" s="46">
        <f>'Bonds (CP)'!AX128-'Bonds (CP)'!$AX$515</f>
        <v>3.0408402115182642E-2</v>
      </c>
    </row>
    <row r="129" spans="1:59" ht="16.5" customHeight="1">
      <c r="A129" s="24">
        <v>45380</v>
      </c>
      <c r="B129" s="16">
        <v>14.4</v>
      </c>
      <c r="C129" s="16">
        <v>13.19</v>
      </c>
      <c r="D129" s="16">
        <v>12.91</v>
      </c>
      <c r="E129" s="16">
        <v>13.26</v>
      </c>
      <c r="F129" s="16">
        <v>14.29</v>
      </c>
      <c r="G129" s="17"/>
      <c r="H129" s="26">
        <f t="shared" si="16"/>
        <v>0.88286713286713281</v>
      </c>
      <c r="I129" s="26">
        <f t="shared" si="17"/>
        <v>0.73663708805223327</v>
      </c>
      <c r="J129" s="26">
        <f t="shared" si="18"/>
        <v>0.63305076046098441</v>
      </c>
      <c r="K129" s="26">
        <f t="shared" si="19"/>
        <v>0.47585649861397594</v>
      </c>
      <c r="L129" s="26">
        <f t="shared" si="20"/>
        <v>0.32736511059686002</v>
      </c>
      <c r="M129" s="17"/>
      <c r="N129" s="17"/>
      <c r="O129" s="29">
        <f t="shared" si="21"/>
        <v>-2.6223776223788242E-4</v>
      </c>
      <c r="P129" s="29">
        <f t="shared" si="22"/>
        <v>-2.5890894941904552E-4</v>
      </c>
      <c r="Q129" s="29">
        <f t="shared" si="23"/>
        <v>-1.2450140093686057E-3</v>
      </c>
      <c r="R129" s="29">
        <f t="shared" si="24"/>
        <v>-6.8937980799372856E-3</v>
      </c>
      <c r="S129" s="29">
        <f t="shared" si="25"/>
        <v>-9.1278787654933691E-3</v>
      </c>
      <c r="T129" s="29">
        <f t="shared" si="31"/>
        <v>-1.7787837566456188E-2</v>
      </c>
      <c r="U129" s="17"/>
      <c r="V129" s="30">
        <f t="shared" si="26"/>
        <v>-2.357837274602852E-4</v>
      </c>
      <c r="W129" s="30">
        <f t="shared" si="27"/>
        <v>-1.5894281855197194E-4</v>
      </c>
      <c r="X129" s="30">
        <f t="shared" si="28"/>
        <v>-1.0557977567434546E-3</v>
      </c>
      <c r="Y129" s="30">
        <f t="shared" si="29"/>
        <v>-6.538775240682154E-3</v>
      </c>
      <c r="Z129" s="30">
        <f t="shared" si="30"/>
        <v>-8.7341697379319291E-3</v>
      </c>
      <c r="AA129" s="17"/>
      <c r="AB129" s="17"/>
      <c r="AC129" s="17"/>
      <c r="AD129" s="17"/>
      <c r="AE129" s="17"/>
      <c r="AF129" s="17"/>
      <c r="AG129" s="17"/>
      <c r="AK129" s="24">
        <v>45380</v>
      </c>
      <c r="AL129" s="37">
        <v>0.88286713286713281</v>
      </c>
      <c r="AM129" s="37">
        <v>0.73663708805223338</v>
      </c>
      <c r="AN129" s="37">
        <v>0.63305076046098441</v>
      </c>
      <c r="AO129" s="37">
        <v>0.47585649861397594</v>
      </c>
      <c r="AP129" s="37">
        <v>0.32736511059686002</v>
      </c>
      <c r="AT129" s="46">
        <f>'Bonds (CP)'!AL129/'Bonds (CP)'!AL99-1</f>
        <v>-6.1188811188811476E-3</v>
      </c>
      <c r="AU129" s="46">
        <f>'Bonds (CP)'!AM129/'Bonds (CP)'!AM99-1</f>
        <v>-1.904253595712746E-2</v>
      </c>
      <c r="AV129" s="46">
        <f>'Bonds (CP)'!AN129/'Bonds (CP)'!AN99-1</f>
        <v>-4.0477484732538538E-2</v>
      </c>
      <c r="AW129" s="46">
        <f>'Bonds (CP)'!AO129/'Bonds (CP)'!AO99-1</f>
        <v>-8.5066659156116553E-2</v>
      </c>
      <c r="AX129" s="46">
        <f>'Bonds (CP)'!AP129/'Bonds (CP)'!AP99-1</f>
        <v>1.5982566358691885E-2</v>
      </c>
      <c r="AY129" s="46">
        <f>SUM(AT129:AX129)</f>
        <v>-0.13472299460597181</v>
      </c>
      <c r="BC129" s="46">
        <f>'Bonds (CP)'!AT129-'Bonds (CP)'!$AT$515</f>
        <v>-5.509664215810478E-3</v>
      </c>
      <c r="BD129" s="46">
        <f>'Bonds (CP)'!AU129-'Bonds (CP)'!$AU$515</f>
        <v>-1.720244042787681E-2</v>
      </c>
      <c r="BE129" s="46">
        <f>'Bonds (CP)'!AV129-'Bonds (CP)'!$AV$515</f>
        <v>-3.6883975428060566E-2</v>
      </c>
      <c r="BF129" s="46">
        <f>'Bonds (CP)'!AW129-'Bonds (CP)'!$AW$515</f>
        <v>-7.8027901726780965E-2</v>
      </c>
      <c r="BG129" s="46">
        <f>'Bonds (CP)'!AX129-'Bonds (CP)'!$AX$515</f>
        <v>2.4122346973649733E-2</v>
      </c>
    </row>
    <row r="130" spans="1:59" ht="16.5" customHeight="1">
      <c r="A130" s="24">
        <v>45383</v>
      </c>
      <c r="B130" s="16">
        <v>14.41</v>
      </c>
      <c r="C130" s="16">
        <v>13.21</v>
      </c>
      <c r="D130" s="16">
        <v>12.96</v>
      </c>
      <c r="E130" s="16">
        <v>13.36</v>
      </c>
      <c r="F130" s="16">
        <v>14.51</v>
      </c>
      <c r="G130" s="17"/>
      <c r="H130" s="26">
        <f t="shared" si="16"/>
        <v>0.88278996591207071</v>
      </c>
      <c r="I130" s="26">
        <f t="shared" si="17"/>
        <v>0.73625574602382704</v>
      </c>
      <c r="J130" s="26">
        <f t="shared" si="18"/>
        <v>0.63173826185882342</v>
      </c>
      <c r="K130" s="26">
        <f t="shared" si="19"/>
        <v>0.47258269998819769</v>
      </c>
      <c r="L130" s="26">
        <f t="shared" si="20"/>
        <v>0.32197401223312511</v>
      </c>
      <c r="M130" s="17"/>
      <c r="N130" s="17"/>
      <c r="O130" s="29">
        <f t="shared" si="21"/>
        <v>-8.740494711989566E-5</v>
      </c>
      <c r="P130" s="29">
        <f t="shared" si="22"/>
        <v>-5.176796479451351E-4</v>
      </c>
      <c r="Q130" s="29">
        <f t="shared" si="23"/>
        <v>-2.0732912495124989E-3</v>
      </c>
      <c r="R130" s="29">
        <f t="shared" si="24"/>
        <v>-6.8798022834906103E-3</v>
      </c>
      <c r="S130" s="29">
        <f t="shared" si="25"/>
        <v>-1.6468151886759541E-2</v>
      </c>
      <c r="T130" s="29">
        <f t="shared" si="31"/>
        <v>-2.6026330014827681E-2</v>
      </c>
      <c r="U130" s="17"/>
      <c r="V130" s="30">
        <f t="shared" si="26"/>
        <v>-6.0950912342298434E-5</v>
      </c>
      <c r="W130" s="30">
        <f t="shared" si="27"/>
        <v>-4.1771351707806152E-4</v>
      </c>
      <c r="X130" s="30">
        <f t="shared" si="28"/>
        <v>-1.8840749968873477E-3</v>
      </c>
      <c r="Y130" s="30">
        <f t="shared" si="29"/>
        <v>-6.5247794442354788E-3</v>
      </c>
      <c r="Z130" s="30">
        <f t="shared" si="30"/>
        <v>-1.6074442859198103E-2</v>
      </c>
      <c r="AA130" s="17"/>
      <c r="AB130" s="17"/>
      <c r="AC130" s="17"/>
      <c r="AD130" s="17"/>
      <c r="AE130" s="17"/>
      <c r="AF130" s="17"/>
      <c r="AG130" s="17"/>
      <c r="AK130" s="24">
        <v>45383</v>
      </c>
      <c r="AL130" s="37">
        <v>0.88278996591207071</v>
      </c>
      <c r="AM130" s="37">
        <v>0.73625574602382704</v>
      </c>
      <c r="AN130" s="37">
        <v>0.63173826185882342</v>
      </c>
      <c r="AO130" s="37">
        <v>0.47258269998819774</v>
      </c>
      <c r="AP130" s="37">
        <v>0.32197401223312516</v>
      </c>
      <c r="AT130" s="46">
        <f>'Bonds (CP)'!AL130/'Bonds (CP)'!AL100-1</f>
        <v>-5.2442968272001789E-3</v>
      </c>
      <c r="AU130" s="46">
        <f>'Bonds (CP)'!AM130/'Bonds (CP)'!AM100-1</f>
        <v>-1.6992175557124511E-2</v>
      </c>
      <c r="AV130" s="46">
        <f>'Bonds (CP)'!AN130/'Bonds (CP)'!AN100-1</f>
        <v>-3.8443208551656727E-2</v>
      </c>
      <c r="AW130" s="46">
        <f>'Bonds (CP)'!AO130/'Bonds (CP)'!AO100-1</f>
        <v>-8.490236718993216E-2</v>
      </c>
      <c r="AX130" s="46">
        <f>'Bonds (CP)'!AP130/'Bonds (CP)'!AP100-1</f>
        <v>-5.989707282937129E-3</v>
      </c>
      <c r="AY130" s="46">
        <f>SUM(AT130:AX130)</f>
        <v>-0.15157175540885071</v>
      </c>
      <c r="BC130" s="46">
        <f>'Bonds (CP)'!AT130-'Bonds (CP)'!$AT$515</f>
        <v>-4.6350799241295093E-3</v>
      </c>
      <c r="BD130" s="46">
        <f>'Bonds (CP)'!AU130-'Bonds (CP)'!$AU$515</f>
        <v>-1.5152080027873861E-2</v>
      </c>
      <c r="BE130" s="46">
        <f>'Bonds (CP)'!AV130-'Bonds (CP)'!$AV$515</f>
        <v>-3.4849699247178755E-2</v>
      </c>
      <c r="BF130" s="46">
        <f>'Bonds (CP)'!AW130-'Bonds (CP)'!$AW$515</f>
        <v>-7.7863609760596572E-2</v>
      </c>
      <c r="BG130" s="46">
        <f>'Bonds (CP)'!AX130-'Bonds (CP)'!$AX$515</f>
        <v>2.1500733320207171E-3</v>
      </c>
    </row>
    <row r="131" spans="1:59" ht="16.5" customHeight="1">
      <c r="A131" s="24">
        <v>45384</v>
      </c>
      <c r="B131" s="16">
        <v>14.45</v>
      </c>
      <c r="C131" s="16">
        <v>13.32</v>
      </c>
      <c r="D131" s="16">
        <v>13.01</v>
      </c>
      <c r="E131" s="16">
        <v>13.26</v>
      </c>
      <c r="F131" s="16">
        <v>14.4</v>
      </c>
      <c r="G131" s="17"/>
      <c r="H131" s="26">
        <f t="shared" si="16"/>
        <v>0.88248143294014847</v>
      </c>
      <c r="I131" s="26">
        <f t="shared" si="17"/>
        <v>0.73416313664065302</v>
      </c>
      <c r="J131" s="26">
        <f t="shared" si="18"/>
        <v>0.63042917167273615</v>
      </c>
      <c r="K131" s="26">
        <f t="shared" si="19"/>
        <v>0.47585649861397594</v>
      </c>
      <c r="L131" s="26">
        <f t="shared" si="20"/>
        <v>0.32464764156189363</v>
      </c>
      <c r="M131" s="17"/>
      <c r="N131" s="17"/>
      <c r="O131" s="29">
        <f t="shared" si="21"/>
        <v>-3.4949759720415141E-4</v>
      </c>
      <c r="P131" s="29">
        <f t="shared" si="22"/>
        <v>-2.8422316490910315E-3</v>
      </c>
      <c r="Q131" s="29">
        <f t="shared" si="23"/>
        <v>-2.0722034189213367E-3</v>
      </c>
      <c r="R131" s="29">
        <f t="shared" si="24"/>
        <v>6.9274618513543995E-3</v>
      </c>
      <c r="S131" s="29">
        <f t="shared" si="25"/>
        <v>8.3038668562873674E-3</v>
      </c>
      <c r="T131" s="29">
        <f t="shared" si="31"/>
        <v>9.9673960424252472E-3</v>
      </c>
      <c r="U131" s="17"/>
      <c r="V131" s="30">
        <f t="shared" si="26"/>
        <v>-3.2304356242655419E-4</v>
      </c>
      <c r="W131" s="30">
        <f t="shared" si="27"/>
        <v>-2.7422655182239579E-3</v>
      </c>
      <c r="X131" s="30">
        <f t="shared" si="28"/>
        <v>-1.8829871662961856E-3</v>
      </c>
      <c r="Y131" s="30">
        <f t="shared" si="29"/>
        <v>7.282484690609531E-3</v>
      </c>
      <c r="Z131" s="30">
        <f t="shared" si="30"/>
        <v>8.6975758838488074E-3</v>
      </c>
      <c r="AA131" s="17"/>
      <c r="AB131" s="17"/>
      <c r="AC131" s="17"/>
      <c r="AD131" s="17"/>
      <c r="AE131" s="17"/>
      <c r="AF131" s="17"/>
      <c r="AG131" s="17"/>
      <c r="AK131" s="24">
        <v>45384</v>
      </c>
      <c r="AL131" s="37">
        <v>0.88248143294014847</v>
      </c>
      <c r="AM131" s="37">
        <v>0.73416313664065302</v>
      </c>
      <c r="AN131" s="37">
        <v>0.63042917167273604</v>
      </c>
      <c r="AO131" s="37">
        <v>0.47585649861397594</v>
      </c>
      <c r="AP131" s="37">
        <v>0.32464764156189363</v>
      </c>
      <c r="AT131" s="46">
        <f>'Bonds (CP)'!AL131/'Bonds (CP)'!AL101-1</f>
        <v>-6.6404543468764343E-3</v>
      </c>
      <c r="AU131" s="46">
        <f>'Bonds (CP)'!AM131/'Bonds (CP)'!AM101-1</f>
        <v>-1.6975148161834541E-2</v>
      </c>
      <c r="AV131" s="46">
        <f>'Bonds (CP)'!AN131/'Bonds (CP)'!AN101-1</f>
        <v>-3.5600732369532317E-2</v>
      </c>
      <c r="AW131" s="46">
        <f>'Bonds (CP)'!AO131/'Bonds (CP)'!AO101-1</f>
        <v>-7.3336379482408565E-2</v>
      </c>
      <c r="AX131" s="46">
        <f>'Bonds (CP)'!AP131/'Bonds (CP)'!AP101-1</f>
        <v>1.1324102816205883E-2</v>
      </c>
      <c r="AY131" s="46">
        <f>SUM(AT131:AX131)</f>
        <v>-0.12122861154444597</v>
      </c>
      <c r="BC131" s="46">
        <f>'Bonds (CP)'!AT131-'Bonds (CP)'!$AT$515</f>
        <v>-6.0312374438057648E-3</v>
      </c>
      <c r="BD131" s="46">
        <f>'Bonds (CP)'!AU131-'Bonds (CP)'!$AU$515</f>
        <v>-1.5135052632583891E-2</v>
      </c>
      <c r="BE131" s="46">
        <f>'Bonds (CP)'!AV131-'Bonds (CP)'!$AV$515</f>
        <v>-3.2007223065054345E-2</v>
      </c>
      <c r="BF131" s="46">
        <f>'Bonds (CP)'!AW131-'Bonds (CP)'!$AW$515</f>
        <v>-6.6297622053072977E-2</v>
      </c>
      <c r="BG131" s="46">
        <f>'Bonds (CP)'!AX131-'Bonds (CP)'!$AX$515</f>
        <v>1.9463883431163731E-2</v>
      </c>
    </row>
    <row r="132" spans="1:59" ht="16.5" customHeight="1">
      <c r="A132" s="24">
        <v>45385</v>
      </c>
      <c r="B132" s="16">
        <v>14.44</v>
      </c>
      <c r="C132" s="16">
        <v>13.35</v>
      </c>
      <c r="D132" s="16">
        <v>13.04</v>
      </c>
      <c r="E132" s="16">
        <v>13.3</v>
      </c>
      <c r="F132" s="16">
        <v>14.52</v>
      </c>
      <c r="G132" s="17"/>
      <c r="H132" s="26">
        <f t="shared" ref="H132:H195" si="32">-PV(B132/100,B$2,(1*B$3),1)</f>
        <v>0.88255854596294991</v>
      </c>
      <c r="I132" s="26">
        <f t="shared" ref="I132:I195" si="33">-PV(C132/100,C$2,(1*C$3),1)</f>
        <v>0.73359382320755229</v>
      </c>
      <c r="J132" s="26">
        <f t="shared" ref="J132:J195" si="34">-PV(D132/100,D$2,(1*D$3),1)</f>
        <v>0.62964534925883719</v>
      </c>
      <c r="K132" s="26">
        <f t="shared" ref="K132:K195" si="35">-PV(E132/100,E$2,(1*E$3),1)</f>
        <v>0.47454346412173365</v>
      </c>
      <c r="L132" s="26">
        <f t="shared" ref="L132:L195" si="36">-PV(F132/100,F$2,(1*F$3),1)</f>
        <v>0.32173309533719585</v>
      </c>
      <c r="M132" s="17"/>
      <c r="N132" s="17"/>
      <c r="O132" s="29">
        <f t="shared" si="21"/>
        <v>8.7382034253735696E-5</v>
      </c>
      <c r="P132" s="29">
        <f t="shared" si="22"/>
        <v>-7.754590290459662E-4</v>
      </c>
      <c r="Q132" s="29">
        <f t="shared" si="23"/>
        <v>-1.2433155842379584E-3</v>
      </c>
      <c r="R132" s="29">
        <f t="shared" si="24"/>
        <v>-2.7593076821831319E-3</v>
      </c>
      <c r="S132" s="29">
        <f t="shared" si="25"/>
        <v>-8.977567835317668E-3</v>
      </c>
      <c r="T132" s="29">
        <f t="shared" si="31"/>
        <v>-1.3668268096530989E-2</v>
      </c>
      <c r="U132" s="17"/>
      <c r="V132" s="30">
        <f t="shared" si="26"/>
        <v>1.1383606903133292E-4</v>
      </c>
      <c r="W132" s="30">
        <f t="shared" si="27"/>
        <v>-6.7549289817889257E-4</v>
      </c>
      <c r="X132" s="30">
        <f t="shared" si="28"/>
        <v>-1.0540993316128073E-3</v>
      </c>
      <c r="Y132" s="30">
        <f t="shared" si="29"/>
        <v>-2.404284842928E-3</v>
      </c>
      <c r="Z132" s="30">
        <f t="shared" si="30"/>
        <v>-8.583858807756228E-3</v>
      </c>
      <c r="AA132" s="17"/>
      <c r="AB132" s="17"/>
      <c r="AC132" s="17"/>
      <c r="AD132" s="17"/>
      <c r="AE132" s="17"/>
      <c r="AF132" s="17"/>
      <c r="AG132" s="17"/>
      <c r="AK132" s="24">
        <v>45385</v>
      </c>
      <c r="AL132" s="37">
        <v>0.88255854596295003</v>
      </c>
      <c r="AM132" s="37">
        <v>0.73359382320755229</v>
      </c>
      <c r="AN132" s="37">
        <v>0.62964534925883719</v>
      </c>
      <c r="AO132" s="37">
        <v>0.47454346412173365</v>
      </c>
      <c r="AP132" s="37">
        <v>0.32173309533719591</v>
      </c>
      <c r="AT132" s="46">
        <f>'Bonds (CP)'!AL132/'Bonds (CP)'!AL102-1</f>
        <v>-5.242922055225363E-3</v>
      </c>
      <c r="AU132" s="46">
        <f>'Bonds (CP)'!AM132/'Bonds (CP)'!AM102-1</f>
        <v>-1.5435482511795051E-2</v>
      </c>
      <c r="AV132" s="46">
        <f>'Bonds (CP)'!AN132/'Bonds (CP)'!AN102-1</f>
        <v>-3.5186078930114828E-2</v>
      </c>
      <c r="AW132" s="46">
        <f>'Bonds (CP)'!AO132/'Bonds (CP)'!AO102-1</f>
        <v>-7.4586962990285555E-2</v>
      </c>
      <c r="AX132" s="46">
        <f>'Bonds (CP)'!AP132/'Bonds (CP)'!AP102-1</f>
        <v>-1.4964780845364567E-3</v>
      </c>
      <c r="AY132" s="46">
        <f>SUM(AT132:AX132)</f>
        <v>-0.13194792457195725</v>
      </c>
      <c r="BC132" s="46">
        <f>'Bonds (CP)'!AT132-'Bonds (CP)'!$AT$515</f>
        <v>-4.6337051521546935E-3</v>
      </c>
      <c r="BD132" s="46">
        <f>'Bonds (CP)'!AU132-'Bonds (CP)'!$AU$515</f>
        <v>-1.3595386982544401E-2</v>
      </c>
      <c r="BE132" s="46">
        <f>'Bonds (CP)'!AV132-'Bonds (CP)'!$AV$515</f>
        <v>-3.1592569625636856E-2</v>
      </c>
      <c r="BF132" s="46">
        <f>'Bonds (CP)'!AW132-'Bonds (CP)'!$AW$515</f>
        <v>-6.7548205560949967E-2</v>
      </c>
      <c r="BG132" s="46">
        <f>'Bonds (CP)'!AX132-'Bonds (CP)'!$AX$515</f>
        <v>6.6433025304213893E-3</v>
      </c>
    </row>
    <row r="133" spans="1:59" ht="16.5" customHeight="1">
      <c r="A133" s="24">
        <v>45386</v>
      </c>
      <c r="B133" s="16">
        <v>14.35</v>
      </c>
      <c r="C133" s="16">
        <v>13.36</v>
      </c>
      <c r="D133" s="16">
        <v>13.06</v>
      </c>
      <c r="E133" s="16">
        <v>13.35</v>
      </c>
      <c r="F133" s="16">
        <v>14.68</v>
      </c>
      <c r="G133" s="17"/>
      <c r="H133" s="26">
        <f t="shared" si="32"/>
        <v>0.88325317009182336</v>
      </c>
      <c r="I133" s="26">
        <f t="shared" si="33"/>
        <v>0.73340418493423487</v>
      </c>
      <c r="J133" s="26">
        <f t="shared" si="34"/>
        <v>0.62912347946898195</v>
      </c>
      <c r="K133" s="26">
        <f t="shared" si="35"/>
        <v>0.47290876394453568</v>
      </c>
      <c r="L133" s="26">
        <f t="shared" si="36"/>
        <v>0.31792603427925503</v>
      </c>
      <c r="M133" s="17"/>
      <c r="N133" s="17"/>
      <c r="O133" s="29">
        <f t="shared" ref="O133:O196" si="37">H133/H132 -1</f>
        <v>7.8705728027994581E-4</v>
      </c>
      <c r="P133" s="29">
        <f t="shared" ref="P133:P196" si="38">I133/I132 -1</f>
        <v>-2.5850582068454031E-4</v>
      </c>
      <c r="Q133" s="29">
        <f t="shared" ref="Q133:Q196" si="39">J133/J132 -1</f>
        <v>-8.2883132618949418E-4</v>
      </c>
      <c r="R133" s="29">
        <f t="shared" ref="R133:R196" si="40">K133/K132 -1</f>
        <v>-3.4447849370834449E-3</v>
      </c>
      <c r="S133" s="29">
        <f t="shared" ref="S133:S196" si="41">L133/L132 -1</f>
        <v>-1.1832979302147328E-2</v>
      </c>
      <c r="T133" s="29">
        <f t="shared" si="31"/>
        <v>-1.5578044105824862E-2</v>
      </c>
      <c r="U133" s="17"/>
      <c r="V133" s="30">
        <f t="shared" ref="V133:V196" si="42">$O133-$O$515</f>
        <v>8.1351131505754304E-4</v>
      </c>
      <c r="W133" s="30">
        <f t="shared" ref="W133:W196" si="43">$P133-$P$515</f>
        <v>-1.5853968981746673E-4</v>
      </c>
      <c r="X133" s="30">
        <f t="shared" ref="X133:X196" si="44">$Q133-$Q$515</f>
        <v>-6.3961507356434294E-4</v>
      </c>
      <c r="Y133" s="30">
        <f t="shared" ref="Y133:Y196" si="45">$R133-$R$515</f>
        <v>-3.089762097828313E-3</v>
      </c>
      <c r="Z133" s="30">
        <f t="shared" ref="Z133:Z196" si="46">$S133-$S$515</f>
        <v>-1.1439270274585888E-2</v>
      </c>
      <c r="AA133" s="17"/>
      <c r="AB133" s="17"/>
      <c r="AC133" s="17"/>
      <c r="AD133" s="17"/>
      <c r="AE133" s="17"/>
      <c r="AF133" s="17"/>
      <c r="AG133" s="17"/>
      <c r="AK133" s="24">
        <v>45386</v>
      </c>
      <c r="AL133" s="37">
        <v>0.88325317009182336</v>
      </c>
      <c r="AM133" s="37">
        <v>0.73340418493423476</v>
      </c>
      <c r="AN133" s="37">
        <v>0.62912347946898195</v>
      </c>
      <c r="AO133" s="37">
        <v>0.47290876394453563</v>
      </c>
      <c r="AP133" s="37">
        <v>0.31792603427925503</v>
      </c>
      <c r="AT133" s="46">
        <f>'Bonds (CP)'!AL133/'Bonds (CP)'!AL103-1</f>
        <v>-4.0227372103192049E-3</v>
      </c>
      <c r="AU133" s="46">
        <f>'Bonds (CP)'!AM133/'Bonds (CP)'!AM103-1</f>
        <v>-1.8246856843319836E-2</v>
      </c>
      <c r="AV133" s="46">
        <f>'Bonds (CP)'!AN133/'Bonds (CP)'!AN103-1</f>
        <v>-3.7598115519982378E-2</v>
      </c>
      <c r="AW133" s="46">
        <f>'Bonds (CP)'!AO133/'Bonds (CP)'!AO103-1</f>
        <v>-7.7123384925730343E-2</v>
      </c>
      <c r="AX133" s="46">
        <f>'Bonds (CP)'!AP133/'Bonds (CP)'!AP103-1</f>
        <v>-1.6269037975015999E-2</v>
      </c>
      <c r="AY133" s="46">
        <f>SUM(AT133:AX133)</f>
        <v>-0.15326013247436776</v>
      </c>
      <c r="BC133" s="46">
        <f>'Bonds (CP)'!AT133-'Bonds (CP)'!$AT$515</f>
        <v>-3.4135203072485354E-3</v>
      </c>
      <c r="BD133" s="46">
        <f>'Bonds (CP)'!AU133-'Bonds (CP)'!$AU$515</f>
        <v>-1.6406761314069186E-2</v>
      </c>
      <c r="BE133" s="46">
        <f>'Bonds (CP)'!AV133-'Bonds (CP)'!$AV$515</f>
        <v>-3.4004606215504406E-2</v>
      </c>
      <c r="BF133" s="46">
        <f>'Bonds (CP)'!AW133-'Bonds (CP)'!$AW$515</f>
        <v>-7.0084627496394755E-2</v>
      </c>
      <c r="BG133" s="46">
        <f>'Bonds (CP)'!AX133-'Bonds (CP)'!$AX$515</f>
        <v>-8.1292573600581525E-3</v>
      </c>
    </row>
    <row r="134" spans="1:59" ht="16.5" customHeight="1">
      <c r="A134" s="24">
        <v>45387</v>
      </c>
      <c r="B134" s="16">
        <v>14.37</v>
      </c>
      <c r="C134" s="16">
        <v>13.41</v>
      </c>
      <c r="D134" s="16">
        <v>13.16</v>
      </c>
      <c r="E134" s="16">
        <v>13.48</v>
      </c>
      <c r="F134" s="16">
        <v>14.76</v>
      </c>
      <c r="G134" s="17"/>
      <c r="H134" s="26">
        <f t="shared" si="32"/>
        <v>0.88309871469791035</v>
      </c>
      <c r="I134" s="26">
        <f t="shared" si="33"/>
        <v>0.73245698878791743</v>
      </c>
      <c r="J134" s="26">
        <f t="shared" si="34"/>
        <v>0.62652224745656682</v>
      </c>
      <c r="K134" s="26">
        <f t="shared" si="35"/>
        <v>0.4686925719936727</v>
      </c>
      <c r="L134" s="26">
        <f t="shared" si="36"/>
        <v>0.31605555232011484</v>
      </c>
      <c r="M134" s="17"/>
      <c r="N134" s="17"/>
      <c r="O134" s="29">
        <f t="shared" si="37"/>
        <v>-1.7487103261337733E-4</v>
      </c>
      <c r="P134" s="29">
        <f t="shared" si="38"/>
        <v>-1.2915063286724759E-3</v>
      </c>
      <c r="Q134" s="29">
        <f t="shared" si="39"/>
        <v>-4.1346923097048682E-3</v>
      </c>
      <c r="R134" s="29">
        <f t="shared" si="40"/>
        <v>-8.9154447375762169E-3</v>
      </c>
      <c r="S134" s="29">
        <f t="shared" si="41"/>
        <v>-5.8833871953286598E-3</v>
      </c>
      <c r="T134" s="29">
        <f t="shared" ref="T134:T197" si="47">SUM(O134:S134)</f>
        <v>-2.0399901603895598E-2</v>
      </c>
      <c r="U134" s="17"/>
      <c r="V134" s="30">
        <f t="shared" si="42"/>
        <v>-1.4841699783578011E-4</v>
      </c>
      <c r="W134" s="30">
        <f t="shared" si="43"/>
        <v>-1.1915401978054023E-3</v>
      </c>
      <c r="X134" s="30">
        <f t="shared" si="44"/>
        <v>-3.9454760570797167E-3</v>
      </c>
      <c r="Y134" s="30">
        <f t="shared" si="45"/>
        <v>-8.5604218983210845E-3</v>
      </c>
      <c r="Z134" s="30">
        <f t="shared" si="46"/>
        <v>-5.4896781677672207E-3</v>
      </c>
      <c r="AA134" s="17"/>
      <c r="AB134" s="17"/>
      <c r="AC134" s="17"/>
      <c r="AD134" s="17"/>
      <c r="AE134" s="17"/>
      <c r="AF134" s="17"/>
      <c r="AG134" s="17"/>
      <c r="AK134" s="24">
        <v>45387</v>
      </c>
      <c r="AL134" s="37">
        <v>0.88309871469791035</v>
      </c>
      <c r="AM134" s="37">
        <v>0.73245698878791743</v>
      </c>
      <c r="AN134" s="37">
        <v>0.62652224745656693</v>
      </c>
      <c r="AO134" s="37">
        <v>0.46869257199367259</v>
      </c>
      <c r="AP134" s="37">
        <v>0.3160555523201149</v>
      </c>
      <c r="AT134" s="46">
        <f>'Bonds (CP)'!AL134/'Bonds (CP)'!AL104-1</f>
        <v>-4.3717758153362096E-3</v>
      </c>
      <c r="AU134" s="46">
        <f>'Bonds (CP)'!AM134/'Bonds (CP)'!AM104-1</f>
        <v>-1.8493889412153131E-2</v>
      </c>
      <c r="AV134" s="46">
        <f>'Bonds (CP)'!AN134/'Bonds (CP)'!AN104-1</f>
        <v>-4.0373263227666767E-2</v>
      </c>
      <c r="AW134" s="46">
        <f>'Bonds (CP)'!AO134/'Bonds (CP)'!AO104-1</f>
        <v>-8.2118248664161397E-2</v>
      </c>
      <c r="AX134" s="46">
        <f>'Bonds (CP)'!AP134/'Bonds (CP)'!AP104-1</f>
        <v>-2.7935439141556717E-2</v>
      </c>
      <c r="AY134" s="46">
        <f>SUM(AT134:AX134)</f>
        <v>-0.17329261626087422</v>
      </c>
      <c r="BC134" s="46">
        <f>'Bonds (CP)'!AT134-'Bonds (CP)'!$AT$515</f>
        <v>-3.7625589122655401E-3</v>
      </c>
      <c r="BD134" s="46">
        <f>'Bonds (CP)'!AU134-'Bonds (CP)'!$AU$515</f>
        <v>-1.665379388290248E-2</v>
      </c>
      <c r="BE134" s="46">
        <f>'Bonds (CP)'!AV134-'Bonds (CP)'!$AV$515</f>
        <v>-3.6779753923188795E-2</v>
      </c>
      <c r="BF134" s="46">
        <f>'Bonds (CP)'!AW134-'Bonds (CP)'!$AW$515</f>
        <v>-7.507949123482581E-2</v>
      </c>
      <c r="BG134" s="46">
        <f>'Bonds (CP)'!AX134-'Bonds (CP)'!$AX$515</f>
        <v>-1.9795658526598869E-2</v>
      </c>
    </row>
    <row r="135" spans="1:59" ht="16.5" customHeight="1">
      <c r="A135" s="24">
        <v>45390</v>
      </c>
      <c r="B135" s="16">
        <v>14.4</v>
      </c>
      <c r="C135" s="16">
        <v>13.46</v>
      </c>
      <c r="D135" s="16">
        <v>13.19</v>
      </c>
      <c r="E135" s="16">
        <v>13.45</v>
      </c>
      <c r="F135" s="16">
        <v>14.82</v>
      </c>
      <c r="G135" s="17"/>
      <c r="H135" s="26">
        <f t="shared" si="32"/>
        <v>0.88286713286713281</v>
      </c>
      <c r="I135" s="26">
        <f t="shared" si="33"/>
        <v>0.73151144867317064</v>
      </c>
      <c r="J135" s="26">
        <f t="shared" si="34"/>
        <v>0.62574450779165558</v>
      </c>
      <c r="K135" s="26">
        <f t="shared" si="35"/>
        <v>0.46966119888912389</v>
      </c>
      <c r="L135" s="26">
        <f t="shared" si="36"/>
        <v>0.3146668620178264</v>
      </c>
      <c r="M135" s="17"/>
      <c r="N135" s="17"/>
      <c r="O135" s="29">
        <f t="shared" si="37"/>
        <v>-2.6223776223788242E-4</v>
      </c>
      <c r="P135" s="29">
        <f t="shared" si="38"/>
        <v>-1.2909155475619993E-3</v>
      </c>
      <c r="Q135" s="29">
        <f t="shared" si="39"/>
        <v>-1.2413600124633328E-3</v>
      </c>
      <c r="R135" s="29">
        <f t="shared" si="40"/>
        <v>2.0666572361729418E-3</v>
      </c>
      <c r="S135" s="29">
        <f t="shared" si="41"/>
        <v>-4.3938171378236079E-3</v>
      </c>
      <c r="T135" s="29">
        <f t="shared" si="47"/>
        <v>-5.1216732239138807E-3</v>
      </c>
      <c r="U135" s="17"/>
      <c r="V135" s="30">
        <f t="shared" si="42"/>
        <v>-2.357837274602852E-4</v>
      </c>
      <c r="W135" s="30">
        <f t="shared" si="43"/>
        <v>-1.1909494166949257E-3</v>
      </c>
      <c r="X135" s="30">
        <f t="shared" si="44"/>
        <v>-1.0521437598381817E-3</v>
      </c>
      <c r="Y135" s="30">
        <f t="shared" si="45"/>
        <v>2.4216800754280738E-3</v>
      </c>
      <c r="Z135" s="30">
        <f t="shared" si="46"/>
        <v>-4.0001081102621688E-3</v>
      </c>
      <c r="AA135" s="17"/>
      <c r="AB135" s="17"/>
      <c r="AC135" s="17"/>
      <c r="AD135" s="17"/>
      <c r="AE135" s="17"/>
      <c r="AF135" s="17"/>
      <c r="AG135" s="17"/>
      <c r="AK135" s="24">
        <v>45390</v>
      </c>
      <c r="AL135" s="37">
        <v>0.88286713286713281</v>
      </c>
      <c r="AM135" s="37">
        <v>0.73151144867317075</v>
      </c>
      <c r="AN135" s="37">
        <v>0.62574450779165547</v>
      </c>
      <c r="AO135" s="37">
        <v>0.46966119888912383</v>
      </c>
      <c r="AP135" s="37">
        <v>0.31466686201782634</v>
      </c>
      <c r="AT135" s="46">
        <f>'Bonds (CP)'!AL135/'Bonds (CP)'!AL105-1</f>
        <v>-3.6713286713289106E-3</v>
      </c>
      <c r="AU135" s="46">
        <f>'Bonds (CP)'!AM135/'Bonds (CP)'!AM105-1</f>
        <v>-1.6186967148155706E-2</v>
      </c>
      <c r="AV135" s="46">
        <f>'Bonds (CP)'!AN135/'Bonds (CP)'!AN105-1</f>
        <v>-3.9557672653160458E-2</v>
      </c>
      <c r="AW135" s="46">
        <f>'Bonds (CP)'!AO135/'Bonds (CP)'!AO105-1</f>
        <v>-8.3460974909415619E-2</v>
      </c>
      <c r="AX135" s="46">
        <f>'Bonds (CP)'!AP135/'Bonds (CP)'!AP105-1</f>
        <v>-3.0743422302559553E-2</v>
      </c>
      <c r="AY135" s="46">
        <f>SUM(AT135:AX135)</f>
        <v>-0.17362036568462025</v>
      </c>
      <c r="BC135" s="46">
        <f>'Bonds (CP)'!AT135-'Bonds (CP)'!$AT$515</f>
        <v>-3.0621117682582411E-3</v>
      </c>
      <c r="BD135" s="46">
        <f>'Bonds (CP)'!AU135-'Bonds (CP)'!$AU$515</f>
        <v>-1.4346871618905056E-2</v>
      </c>
      <c r="BE135" s="46">
        <f>'Bonds (CP)'!AV135-'Bonds (CP)'!$AV$515</f>
        <v>-3.5964163348682486E-2</v>
      </c>
      <c r="BF135" s="46">
        <f>'Bonds (CP)'!AW135-'Bonds (CP)'!$AW$515</f>
        <v>-7.6422217480080032E-2</v>
      </c>
      <c r="BG135" s="46">
        <f>'Bonds (CP)'!AX135-'Bonds (CP)'!$AX$515</f>
        <v>-2.2603641687601705E-2</v>
      </c>
    </row>
    <row r="136" spans="1:59" ht="16.5" customHeight="1">
      <c r="A136" s="24">
        <v>45391</v>
      </c>
      <c r="B136" s="16">
        <v>14.45</v>
      </c>
      <c r="C136" s="16">
        <v>13.48</v>
      </c>
      <c r="D136" s="16">
        <v>13.2</v>
      </c>
      <c r="E136" s="16">
        <v>13.47</v>
      </c>
      <c r="F136" s="16">
        <v>14.86</v>
      </c>
      <c r="G136" s="17"/>
      <c r="H136" s="26">
        <f t="shared" si="32"/>
        <v>0.88248143294014847</v>
      </c>
      <c r="I136" s="26">
        <f t="shared" si="33"/>
        <v>0.73113369550228746</v>
      </c>
      <c r="J136" s="26">
        <f t="shared" si="34"/>
        <v>0.62548553020406872</v>
      </c>
      <c r="K136" s="26">
        <f t="shared" si="35"/>
        <v>0.46901515943610533</v>
      </c>
      <c r="L136" s="26">
        <f t="shared" si="36"/>
        <v>0.3137477361392515</v>
      </c>
      <c r="M136" s="17"/>
      <c r="N136" s="17"/>
      <c r="O136" s="29">
        <f t="shared" si="37"/>
        <v>-4.3687199650499497E-4</v>
      </c>
      <c r="P136" s="29">
        <f t="shared" si="38"/>
        <v>-5.1640090058513444E-4</v>
      </c>
      <c r="Q136" s="29">
        <f t="shared" si="39"/>
        <v>-4.138711316873378E-4</v>
      </c>
      <c r="R136" s="29">
        <f t="shared" si="40"/>
        <v>-1.3755435930126181E-3</v>
      </c>
      <c r="S136" s="29">
        <f t="shared" si="41"/>
        <v>-2.920949071919865E-3</v>
      </c>
      <c r="T136" s="29">
        <f t="shared" si="47"/>
        <v>-5.6636366937099503E-3</v>
      </c>
      <c r="U136" s="17"/>
      <c r="V136" s="30">
        <f t="shared" si="42"/>
        <v>-4.1041796172739775E-4</v>
      </c>
      <c r="W136" s="30">
        <f t="shared" si="43"/>
        <v>-4.1643476971806086E-4</v>
      </c>
      <c r="X136" s="30">
        <f t="shared" si="44"/>
        <v>-2.2465487906218659E-4</v>
      </c>
      <c r="Y136" s="30">
        <f t="shared" si="45"/>
        <v>-1.0205207537574861E-3</v>
      </c>
      <c r="Z136" s="30">
        <f t="shared" si="46"/>
        <v>-2.5272400443584258E-3</v>
      </c>
      <c r="AA136" s="17"/>
      <c r="AB136" s="17"/>
      <c r="AC136" s="17"/>
      <c r="AD136" s="17"/>
      <c r="AE136" s="17"/>
      <c r="AF136" s="17"/>
      <c r="AG136" s="17"/>
      <c r="AK136" s="24">
        <v>45391</v>
      </c>
      <c r="AL136" s="37">
        <v>0.88248143294014847</v>
      </c>
      <c r="AM136" s="37">
        <v>0.73113369550228735</v>
      </c>
      <c r="AN136" s="37">
        <v>0.62548553020406872</v>
      </c>
      <c r="AO136" s="37">
        <v>0.46901515943610533</v>
      </c>
      <c r="AP136" s="37">
        <v>0.31374773613925139</v>
      </c>
      <c r="AT136" s="46">
        <f>'Bonds (CP)'!AL136/'Bonds (CP)'!AL106-1</f>
        <v>-4.8055919615552778E-3</v>
      </c>
      <c r="AU136" s="46">
        <f>'Bonds (CP)'!AM136/'Bonds (CP)'!AM106-1</f>
        <v>-1.567286130877521E-2</v>
      </c>
      <c r="AV136" s="46">
        <f>'Bonds (CP)'!AN136/'Bonds (CP)'!AN106-1</f>
        <v>-3.7141493516180235E-2</v>
      </c>
      <c r="AW136" s="46">
        <f>'Bonds (CP)'!AO136/'Bonds (CP)'!AO106-1</f>
        <v>-8.4721714293124917E-2</v>
      </c>
      <c r="AX136" s="46">
        <f>'Bonds (CP)'!AP136/'Bonds (CP)'!AP106-1</f>
        <v>-4.1596902103529287E-2</v>
      </c>
      <c r="AY136" s="46">
        <f>SUM(AT136:AX136)</f>
        <v>-0.18393856318316493</v>
      </c>
      <c r="BC136" s="46">
        <f>'Bonds (CP)'!AT136-'Bonds (CP)'!$AT$515</f>
        <v>-4.1963750584846082E-3</v>
      </c>
      <c r="BD136" s="46">
        <f>'Bonds (CP)'!AU136-'Bonds (CP)'!$AU$515</f>
        <v>-1.383276577952456E-2</v>
      </c>
      <c r="BE136" s="46">
        <f>'Bonds (CP)'!AV136-'Bonds (CP)'!$AV$515</f>
        <v>-3.3547984211702263E-2</v>
      </c>
      <c r="BF136" s="46">
        <f>'Bonds (CP)'!AW136-'Bonds (CP)'!$AW$515</f>
        <v>-7.7682956863789329E-2</v>
      </c>
      <c r="BG136" s="46">
        <f>'Bonds (CP)'!AX136-'Bonds (CP)'!$AX$515</f>
        <v>-3.345712148857144E-2</v>
      </c>
    </row>
    <row r="137" spans="1:59" ht="16.5" customHeight="1">
      <c r="A137" s="24">
        <v>45392</v>
      </c>
      <c r="B137" s="16">
        <v>14.37</v>
      </c>
      <c r="C137" s="16">
        <v>13.49</v>
      </c>
      <c r="D137" s="16">
        <v>13.24</v>
      </c>
      <c r="E137" s="16">
        <v>13.5</v>
      </c>
      <c r="F137" s="16">
        <v>14.85</v>
      </c>
      <c r="G137" s="17"/>
      <c r="H137" s="26">
        <f t="shared" si="32"/>
        <v>0.88309871469791035</v>
      </c>
      <c r="I137" s="26">
        <f t="shared" si="33"/>
        <v>0.73094491798828753</v>
      </c>
      <c r="J137" s="26">
        <f t="shared" si="34"/>
        <v>0.62445096249779009</v>
      </c>
      <c r="K137" s="26">
        <f t="shared" si="35"/>
        <v>0.4680482602133702</v>
      </c>
      <c r="L137" s="26">
        <f t="shared" si="36"/>
        <v>0.31397702052375509</v>
      </c>
      <c r="M137" s="17"/>
      <c r="N137" s="17"/>
      <c r="O137" s="29">
        <f t="shared" si="37"/>
        <v>6.9948413045395341E-4</v>
      </c>
      <c r="P137" s="29">
        <f t="shared" si="38"/>
        <v>-2.5819835026241744E-4</v>
      </c>
      <c r="Q137" s="29">
        <f t="shared" si="39"/>
        <v>-1.6540234047318636E-3</v>
      </c>
      <c r="R137" s="29">
        <f t="shared" si="40"/>
        <v>-2.0615521764747458E-3</v>
      </c>
      <c r="S137" s="29">
        <f t="shared" si="41"/>
        <v>7.3079215590521329E-4</v>
      </c>
      <c r="T137" s="29">
        <f t="shared" si="47"/>
        <v>-2.5434976451098601E-3</v>
      </c>
      <c r="U137" s="17"/>
      <c r="V137" s="30">
        <f t="shared" si="42"/>
        <v>7.2593816523155064E-4</v>
      </c>
      <c r="W137" s="30">
        <f t="shared" si="43"/>
        <v>-1.5823221939534386E-4</v>
      </c>
      <c r="X137" s="30">
        <f t="shared" si="44"/>
        <v>-1.4648071521067125E-3</v>
      </c>
      <c r="Y137" s="30">
        <f t="shared" si="45"/>
        <v>-1.7065293372196138E-3</v>
      </c>
      <c r="Z137" s="30">
        <f t="shared" si="46"/>
        <v>1.1245011834666524E-3</v>
      </c>
      <c r="AA137" s="17"/>
      <c r="AB137" s="17"/>
      <c r="AC137" s="17"/>
      <c r="AD137" s="17"/>
      <c r="AE137" s="17"/>
      <c r="AF137" s="17"/>
      <c r="AG137" s="17"/>
      <c r="AK137" s="24">
        <v>45392</v>
      </c>
      <c r="AL137" s="37">
        <v>0.88309871469791035</v>
      </c>
      <c r="AM137" s="37">
        <v>0.73094491798828753</v>
      </c>
      <c r="AN137" s="37">
        <v>0.62445096249779009</v>
      </c>
      <c r="AO137" s="37">
        <v>0.46804826021337015</v>
      </c>
      <c r="AP137" s="37">
        <v>0.31397702052375498</v>
      </c>
      <c r="AT137" s="46">
        <f>'Bonds (CP)'!AL137/'Bonds (CP)'!AL107-1</f>
        <v>-3.4974206522689899E-3</v>
      </c>
      <c r="AU137" s="46">
        <f>'Bonds (CP)'!AM137/'Bonds (CP)'!AM107-1</f>
        <v>-1.6693490126698518E-2</v>
      </c>
      <c r="AV137" s="46">
        <f>'Bonds (CP)'!AN137/'Bonds (CP)'!AN107-1</f>
        <v>-3.8734084021349591E-2</v>
      </c>
      <c r="AW137" s="46">
        <f>'Bonds (CP)'!AO137/'Bonds (CP)'!AO107-1</f>
        <v>-8.3380060906661169E-2</v>
      </c>
      <c r="AX137" s="46">
        <f>'Bonds (CP)'!AP137/'Bonds (CP)'!AP107-1</f>
        <v>-3.286831528115175E-2</v>
      </c>
      <c r="AY137" s="46">
        <f>SUM(AT137:AX137)</f>
        <v>-0.17517337098813002</v>
      </c>
      <c r="BC137" s="46">
        <f>'Bonds (CP)'!AT137-'Bonds (CP)'!$AT$515</f>
        <v>-2.8882037491983203E-3</v>
      </c>
      <c r="BD137" s="46">
        <f>'Bonds (CP)'!AU137-'Bonds (CP)'!$AU$515</f>
        <v>-1.4853394597447868E-2</v>
      </c>
      <c r="BE137" s="46">
        <f>'Bonds (CP)'!AV137-'Bonds (CP)'!$AV$515</f>
        <v>-3.5140574716871618E-2</v>
      </c>
      <c r="BF137" s="46">
        <f>'Bonds (CP)'!AW137-'Bonds (CP)'!$AW$515</f>
        <v>-7.6341303477325581E-2</v>
      </c>
      <c r="BG137" s="46">
        <f>'Bonds (CP)'!AX137-'Bonds (CP)'!$AX$515</f>
        <v>-2.4728534666193902E-2</v>
      </c>
    </row>
    <row r="138" spans="1:59" ht="16.5" customHeight="1">
      <c r="A138" s="24">
        <v>45393</v>
      </c>
      <c r="B138" s="16">
        <v>14.51</v>
      </c>
      <c r="C138" s="16">
        <v>13.55</v>
      </c>
      <c r="D138" s="16">
        <v>13.31</v>
      </c>
      <c r="E138" s="16">
        <v>13.59</v>
      </c>
      <c r="F138" s="16">
        <v>14.97</v>
      </c>
      <c r="G138" s="17"/>
      <c r="H138" s="26">
        <f t="shared" si="32"/>
        <v>0.88201903763863421</v>
      </c>
      <c r="I138" s="26">
        <f t="shared" si="33"/>
        <v>0.72981363807988076</v>
      </c>
      <c r="J138" s="26">
        <f t="shared" si="34"/>
        <v>0.62264562556102654</v>
      </c>
      <c r="K138" s="26">
        <f t="shared" si="35"/>
        <v>0.46516304069567743</v>
      </c>
      <c r="L138" s="26">
        <f t="shared" si="36"/>
        <v>0.31124726316549239</v>
      </c>
      <c r="M138" s="17"/>
      <c r="N138" s="17"/>
      <c r="O138" s="29">
        <f t="shared" si="37"/>
        <v>-1.2226006462318084E-3</v>
      </c>
      <c r="P138" s="29">
        <f t="shared" si="38"/>
        <v>-1.5476951553617946E-3</v>
      </c>
      <c r="Q138" s="29">
        <f t="shared" si="39"/>
        <v>-2.8910787959109951E-3</v>
      </c>
      <c r="R138" s="29">
        <f t="shared" si="40"/>
        <v>-6.164363299582587E-3</v>
      </c>
      <c r="S138" s="29">
        <f t="shared" si="41"/>
        <v>-8.6941310345232115E-3</v>
      </c>
      <c r="T138" s="29">
        <f t="shared" si="47"/>
        <v>-2.0519868931610397E-2</v>
      </c>
      <c r="U138" s="17"/>
      <c r="V138" s="30">
        <f t="shared" si="42"/>
        <v>-1.1961466114542112E-3</v>
      </c>
      <c r="W138" s="30">
        <f t="shared" si="43"/>
        <v>-1.447729024494721E-3</v>
      </c>
      <c r="X138" s="30">
        <f t="shared" si="44"/>
        <v>-2.701862543285844E-3</v>
      </c>
      <c r="Y138" s="30">
        <f t="shared" si="45"/>
        <v>-5.8093404603274555E-3</v>
      </c>
      <c r="Z138" s="30">
        <f t="shared" si="46"/>
        <v>-8.3004220069617714E-3</v>
      </c>
      <c r="AA138" s="17"/>
      <c r="AB138" s="17"/>
      <c r="AC138" s="17"/>
      <c r="AD138" s="17"/>
      <c r="AE138" s="17"/>
      <c r="AF138" s="17"/>
      <c r="AG138" s="17"/>
      <c r="AK138" s="24">
        <v>45393</v>
      </c>
      <c r="AL138" s="37">
        <v>0.88201903763863421</v>
      </c>
      <c r="AM138" s="37">
        <v>0.72981363807988087</v>
      </c>
      <c r="AN138" s="37">
        <v>0.62264562556102654</v>
      </c>
      <c r="AO138" s="37">
        <v>0.46516304069567738</v>
      </c>
      <c r="AP138" s="37">
        <v>0.31124726316549239</v>
      </c>
      <c r="AT138" s="46">
        <f>'Bonds (CP)'!AL138/'Bonds (CP)'!AL108-1</f>
        <v>-5.1523884376910578E-3</v>
      </c>
      <c r="AU138" s="46">
        <f>'Bonds (CP)'!AM138/'Bonds (CP)'!AM108-1</f>
        <v>-1.8725328850720868E-2</v>
      </c>
      <c r="AV138" s="46">
        <f>'Bonds (CP)'!AN138/'Bonds (CP)'!AN108-1</f>
        <v>-4.1513179528267385E-2</v>
      </c>
      <c r="AW138" s="46">
        <f>'Bonds (CP)'!AO138/'Bonds (CP)'!AO108-1</f>
        <v>-8.7101362955904538E-2</v>
      </c>
      <c r="AX138" s="46">
        <f>'Bonds (CP)'!AP138/'Bonds (CP)'!AP108-1</f>
        <v>-4.3447436955300622E-2</v>
      </c>
      <c r="AY138" s="46">
        <f>SUM(AT138:AX138)</f>
        <v>-0.19593969672788447</v>
      </c>
      <c r="BC138" s="46">
        <f>'Bonds (CP)'!AT138-'Bonds (CP)'!$AT$515</f>
        <v>-4.5431715346203883E-3</v>
      </c>
      <c r="BD138" s="46">
        <f>'Bonds (CP)'!AU138-'Bonds (CP)'!$AU$515</f>
        <v>-1.6885233321470218E-2</v>
      </c>
      <c r="BE138" s="46">
        <f>'Bonds (CP)'!AV138-'Bonds (CP)'!$AV$515</f>
        <v>-3.7919670223789413E-2</v>
      </c>
      <c r="BF138" s="46">
        <f>'Bonds (CP)'!AW138-'Bonds (CP)'!$AW$515</f>
        <v>-8.006260552656895E-2</v>
      </c>
      <c r="BG138" s="46">
        <f>'Bonds (CP)'!AX138-'Bonds (CP)'!$AX$515</f>
        <v>-3.5307656340342775E-2</v>
      </c>
    </row>
    <row r="139" spans="1:59" ht="16.5" customHeight="1">
      <c r="A139" s="24">
        <v>45394</v>
      </c>
      <c r="B139" s="16">
        <v>14.47</v>
      </c>
      <c r="C139" s="16">
        <v>13.63</v>
      </c>
      <c r="D139" s="16">
        <v>13.35</v>
      </c>
      <c r="E139" s="16">
        <v>13.56</v>
      </c>
      <c r="F139" s="16">
        <v>15.02</v>
      </c>
      <c r="G139" s="17"/>
      <c r="H139" s="26">
        <f t="shared" si="32"/>
        <v>0.8823272473137066</v>
      </c>
      <c r="I139" s="26">
        <f t="shared" si="33"/>
        <v>0.72830895057908795</v>
      </c>
      <c r="J139" s="26">
        <f t="shared" si="34"/>
        <v>0.62161694205741669</v>
      </c>
      <c r="K139" s="26">
        <f t="shared" si="35"/>
        <v>0.46612220869804516</v>
      </c>
      <c r="L139" s="26">
        <f t="shared" si="36"/>
        <v>0.31012366198606067</v>
      </c>
      <c r="M139" s="17"/>
      <c r="N139" s="17"/>
      <c r="O139" s="29">
        <f t="shared" si="37"/>
        <v>3.4943653358943116E-4</v>
      </c>
      <c r="P139" s="29">
        <f t="shared" si="38"/>
        <v>-2.0617420972723899E-3</v>
      </c>
      <c r="Q139" s="29">
        <f t="shared" si="39"/>
        <v>-1.6521171295196257E-3</v>
      </c>
      <c r="R139" s="29">
        <f t="shared" si="40"/>
        <v>2.0620038963827803E-3</v>
      </c>
      <c r="S139" s="29">
        <f t="shared" si="41"/>
        <v>-3.6099953715393873E-3</v>
      </c>
      <c r="T139" s="29">
        <f t="shared" si="47"/>
        <v>-4.9124141683591915E-3</v>
      </c>
      <c r="U139" s="17"/>
      <c r="V139" s="30">
        <f t="shared" si="42"/>
        <v>3.7589056836702839E-4</v>
      </c>
      <c r="W139" s="30">
        <f t="shared" si="43"/>
        <v>-1.9617759664053163E-3</v>
      </c>
      <c r="X139" s="30">
        <f t="shared" si="44"/>
        <v>-1.4629008768944746E-3</v>
      </c>
      <c r="Y139" s="30">
        <f t="shared" si="45"/>
        <v>2.4170267356379122E-3</v>
      </c>
      <c r="Z139" s="30">
        <f t="shared" si="46"/>
        <v>-3.2162863439779482E-3</v>
      </c>
      <c r="AA139" s="17"/>
      <c r="AB139" s="17"/>
      <c r="AC139" s="17"/>
      <c r="AD139" s="17"/>
      <c r="AE139" s="17"/>
      <c r="AF139" s="17"/>
      <c r="AG139" s="17"/>
      <c r="AK139" s="24">
        <v>45394</v>
      </c>
      <c r="AL139" s="37">
        <v>0.8823272473137066</v>
      </c>
      <c r="AM139" s="37">
        <v>0.72830895057908807</v>
      </c>
      <c r="AN139" s="37">
        <v>0.62161694205741669</v>
      </c>
      <c r="AO139" s="37">
        <v>0.4661222086980451</v>
      </c>
      <c r="AP139" s="37">
        <v>0.31012366198606056</v>
      </c>
      <c r="AT139" s="46">
        <f>'Bonds (CP)'!AL139/'Bonds (CP)'!AL109-1</f>
        <v>-7.7749628723685626E-3</v>
      </c>
      <c r="AU139" s="46">
        <f>'Bonds (CP)'!AM139/'Bonds (CP)'!AM109-1</f>
        <v>-2.0748464149216383E-2</v>
      </c>
      <c r="AV139" s="46">
        <f>'Bonds (CP)'!AN139/'Bonds (CP)'!AN109-1</f>
        <v>-3.949250064373655E-2</v>
      </c>
      <c r="AW139" s="46">
        <f>'Bonds (CP)'!AO139/'Bonds (CP)'!AO109-1</f>
        <v>-8.3282983840677449E-2</v>
      </c>
      <c r="AX139" s="46">
        <f>'Bonds (CP)'!AP139/'Bonds (CP)'!AP109-1</f>
        <v>-8.5072796564962472E-2</v>
      </c>
      <c r="AY139" s="46">
        <f>SUM(AT139:AX139)</f>
        <v>-0.23637170807096142</v>
      </c>
      <c r="BC139" s="46">
        <f>'Bonds (CP)'!AT139-'Bonds (CP)'!$AT$515</f>
        <v>-7.1657459692978931E-3</v>
      </c>
      <c r="BD139" s="46">
        <f>'Bonds (CP)'!AU139-'Bonds (CP)'!$AU$515</f>
        <v>-1.8908368619965733E-2</v>
      </c>
      <c r="BE139" s="46">
        <f>'Bonds (CP)'!AV139-'Bonds (CP)'!$AV$515</f>
        <v>-3.5898991339258578E-2</v>
      </c>
      <c r="BF139" s="46">
        <f>'Bonds (CP)'!AW139-'Bonds (CP)'!$AW$515</f>
        <v>-7.6244226411341862E-2</v>
      </c>
      <c r="BG139" s="46">
        <f>'Bonds (CP)'!AX139-'Bonds (CP)'!$AX$515</f>
        <v>-7.6933015950004624E-2</v>
      </c>
    </row>
    <row r="140" spans="1:59" ht="16.5" customHeight="1">
      <c r="A140" s="24">
        <v>45397</v>
      </c>
      <c r="B140" s="16">
        <v>14.47</v>
      </c>
      <c r="C140" s="16">
        <v>13.53</v>
      </c>
      <c r="D140" s="16">
        <v>13.28</v>
      </c>
      <c r="E140" s="16">
        <v>13.59</v>
      </c>
      <c r="F140" s="16">
        <v>14.92</v>
      </c>
      <c r="G140" s="17"/>
      <c r="H140" s="26">
        <f t="shared" si="32"/>
        <v>0.8823272473137066</v>
      </c>
      <c r="I140" s="26">
        <f t="shared" si="33"/>
        <v>0.73019046773261387</v>
      </c>
      <c r="J140" s="26">
        <f t="shared" si="34"/>
        <v>0.62341853908318812</v>
      </c>
      <c r="K140" s="26">
        <f t="shared" si="35"/>
        <v>0.46516304069567743</v>
      </c>
      <c r="L140" s="26">
        <f t="shared" si="36"/>
        <v>0.31237894296632257</v>
      </c>
      <c r="M140" s="17"/>
      <c r="N140" s="17"/>
      <c r="O140" s="29">
        <f t="shared" si="37"/>
        <v>0</v>
      </c>
      <c r="P140" s="29">
        <f t="shared" si="38"/>
        <v>2.583405232120084E-3</v>
      </c>
      <c r="Q140" s="29">
        <f t="shared" si="39"/>
        <v>2.8982431202864145E-3</v>
      </c>
      <c r="R140" s="29">
        <f t="shared" si="40"/>
        <v>-2.057760785624918E-3</v>
      </c>
      <c r="S140" s="29">
        <f t="shared" si="41"/>
        <v>7.2721989861039837E-3</v>
      </c>
      <c r="T140" s="29">
        <f t="shared" si="47"/>
        <v>1.0696086552885564E-2</v>
      </c>
      <c r="U140" s="17"/>
      <c r="V140" s="30">
        <f t="shared" si="42"/>
        <v>2.6454034777597226E-5</v>
      </c>
      <c r="W140" s="30">
        <f t="shared" si="43"/>
        <v>2.6833713629871576E-3</v>
      </c>
      <c r="X140" s="30">
        <f t="shared" si="44"/>
        <v>3.0874593729115656E-3</v>
      </c>
      <c r="Y140" s="30">
        <f t="shared" si="45"/>
        <v>-1.7027379463697861E-3</v>
      </c>
      <c r="Z140" s="30">
        <f t="shared" si="46"/>
        <v>7.6659080136654229E-3</v>
      </c>
      <c r="AA140" s="17"/>
      <c r="AB140" s="17"/>
      <c r="AC140" s="17"/>
      <c r="AD140" s="17"/>
      <c r="AE140" s="17"/>
      <c r="AF140" s="17"/>
      <c r="AG140" s="17"/>
      <c r="AK140" s="24">
        <v>45397</v>
      </c>
      <c r="AL140" s="37">
        <v>0.8823272473137066</v>
      </c>
      <c r="AM140" s="37">
        <v>0.73019046773261387</v>
      </c>
      <c r="AN140" s="37">
        <v>0.62341853908318812</v>
      </c>
      <c r="AO140" s="37">
        <v>0.46516304069567738</v>
      </c>
      <c r="AP140" s="37">
        <v>0.31237894296632257</v>
      </c>
      <c r="AT140" s="46">
        <f>'Bonds (CP)'!AL140/'Bonds (CP)'!AL110-1</f>
        <v>-5.9404210710231053E-3</v>
      </c>
      <c r="AU140" s="46">
        <f>'Bonds (CP)'!AM140/'Bonds (CP)'!AM110-1</f>
        <v>-2.1021939239640242E-2</v>
      </c>
      <c r="AV140" s="46">
        <f>'Bonds (CP)'!AN140/'Bonds (CP)'!AN110-1</f>
        <v>-4.2727503946792034E-2</v>
      </c>
      <c r="AW140" s="46">
        <f>'Bonds (CP)'!AO140/'Bonds (CP)'!AO110-1</f>
        <v>-8.581369079940937E-2</v>
      </c>
      <c r="AX140" s="46">
        <f>'Bonds (CP)'!AP140/'Bonds (CP)'!AP110-1</f>
        <v>-3.77908138699109E-2</v>
      </c>
      <c r="AY140" s="46">
        <f>SUM(AT140:AX140)</f>
        <v>-0.19329436892677565</v>
      </c>
      <c r="BC140" s="46">
        <f>'Bonds (CP)'!AT140-'Bonds (CP)'!$AT$515</f>
        <v>-5.3312041679524358E-3</v>
      </c>
      <c r="BD140" s="46">
        <f>'Bonds (CP)'!AU140-'Bonds (CP)'!$AU$515</f>
        <v>-1.9181843710389591E-2</v>
      </c>
      <c r="BE140" s="46">
        <f>'Bonds (CP)'!AV140-'Bonds (CP)'!$AV$515</f>
        <v>-3.9133994642314061E-2</v>
      </c>
      <c r="BF140" s="46">
        <f>'Bonds (CP)'!AW140-'Bonds (CP)'!$AW$515</f>
        <v>-7.8774933370073782E-2</v>
      </c>
      <c r="BG140" s="46">
        <f>'Bonds (CP)'!AX140-'Bonds (CP)'!$AX$515</f>
        <v>-2.9651033254953052E-2</v>
      </c>
    </row>
    <row r="141" spans="1:59" ht="16.5" customHeight="1">
      <c r="A141" s="24">
        <v>45398</v>
      </c>
      <c r="B141" s="16">
        <v>14.32</v>
      </c>
      <c r="C141" s="16">
        <v>13.7</v>
      </c>
      <c r="D141" s="16">
        <v>13.4</v>
      </c>
      <c r="E141" s="16">
        <v>13.6</v>
      </c>
      <c r="F141" s="16">
        <v>15.01</v>
      </c>
      <c r="G141" s="17"/>
      <c r="H141" s="26">
        <f t="shared" si="32"/>
        <v>0.88348495451364595</v>
      </c>
      <c r="I141" s="26">
        <f t="shared" si="33"/>
        <v>0.72699579378049384</v>
      </c>
      <c r="J141" s="26">
        <f t="shared" si="34"/>
        <v>0.62033408226479714</v>
      </c>
      <c r="K141" s="26">
        <f t="shared" si="35"/>
        <v>0.46484388761508844</v>
      </c>
      <c r="L141" s="26">
        <f t="shared" si="36"/>
        <v>0.31034773977180985</v>
      </c>
      <c r="M141" s="17"/>
      <c r="N141" s="17"/>
      <c r="O141" s="29">
        <f t="shared" si="37"/>
        <v>1.3121063680896494E-3</v>
      </c>
      <c r="P141" s="29">
        <f t="shared" si="38"/>
        <v>-4.3751241536199581E-3</v>
      </c>
      <c r="Q141" s="29">
        <f t="shared" si="39"/>
        <v>-4.9476501339326129E-3</v>
      </c>
      <c r="R141" s="29">
        <f t="shared" si="40"/>
        <v>-6.8611014347075283E-4</v>
      </c>
      <c r="S141" s="29">
        <f t="shared" si="41"/>
        <v>-6.5023691264993744E-3</v>
      </c>
      <c r="T141" s="29">
        <f t="shared" si="47"/>
        <v>-1.5199147189433049E-2</v>
      </c>
      <c r="U141" s="17"/>
      <c r="V141" s="30">
        <f t="shared" si="42"/>
        <v>1.3385604028672466E-3</v>
      </c>
      <c r="W141" s="30">
        <f t="shared" si="43"/>
        <v>-4.2751580227528849E-3</v>
      </c>
      <c r="X141" s="30">
        <f t="shared" si="44"/>
        <v>-4.7584338813074613E-3</v>
      </c>
      <c r="Y141" s="30">
        <f t="shared" si="45"/>
        <v>-3.3108730421562099E-4</v>
      </c>
      <c r="Z141" s="30">
        <f t="shared" si="46"/>
        <v>-6.1086600989379352E-3</v>
      </c>
      <c r="AA141" s="17"/>
      <c r="AB141" s="17"/>
      <c r="AC141" s="17"/>
      <c r="AD141" s="17"/>
      <c r="AE141" s="17"/>
      <c r="AF141" s="17"/>
      <c r="AG141" s="17"/>
      <c r="AK141" s="24">
        <v>45398</v>
      </c>
      <c r="AL141" s="37">
        <v>0.88348495451364595</v>
      </c>
      <c r="AM141" s="37">
        <v>0.72699579378049384</v>
      </c>
      <c r="AN141" s="37">
        <v>0.62033408226479714</v>
      </c>
      <c r="AO141" s="37">
        <v>0.46484388761508844</v>
      </c>
      <c r="AP141" s="37">
        <v>0.31034773977180991</v>
      </c>
      <c r="AT141" s="46">
        <f>'Bonds (CP)'!AL141/'Bonds (CP)'!AL111-1</f>
        <v>-3.6738978306507519E-3</v>
      </c>
      <c r="AU141" s="46">
        <f>'Bonds (CP)'!AM141/'Bonds (CP)'!AM111-1</f>
        <v>-2.0989531555118179E-2</v>
      </c>
      <c r="AV141" s="46">
        <f>'Bonds (CP)'!AN141/'Bonds (CP)'!AN111-1</f>
        <v>-3.6663303273862247E-2</v>
      </c>
      <c r="AW141" s="46">
        <f>'Bonds (CP)'!AO141/'Bonds (CP)'!AO111-1</f>
        <v>-7.545082481465526E-2</v>
      </c>
      <c r="AX141" s="46">
        <f>'Bonds (CP)'!AP141/'Bonds (CP)'!AP111-1</f>
        <v>-5.2704104038971411E-2</v>
      </c>
      <c r="AY141" s="46">
        <f>SUM(AT141:AX141)</f>
        <v>-0.18948166151325785</v>
      </c>
      <c r="BC141" s="46">
        <f>'Bonds (CP)'!AT141-'Bonds (CP)'!$AT$515</f>
        <v>-3.0646809275800824E-3</v>
      </c>
      <c r="BD141" s="46">
        <f>'Bonds (CP)'!AU141-'Bonds (CP)'!$AU$515</f>
        <v>-1.9149436025867529E-2</v>
      </c>
      <c r="BE141" s="46">
        <f>'Bonds (CP)'!AV141-'Bonds (CP)'!$AV$515</f>
        <v>-3.3069793969384274E-2</v>
      </c>
      <c r="BF141" s="46">
        <f>'Bonds (CP)'!AW141-'Bonds (CP)'!$AW$515</f>
        <v>-6.8412067385319672E-2</v>
      </c>
      <c r="BG141" s="46">
        <f>'Bonds (CP)'!AX141-'Bonds (CP)'!$AX$515</f>
        <v>-4.4564323424013563E-2</v>
      </c>
    </row>
    <row r="142" spans="1:59" ht="16.5" customHeight="1">
      <c r="A142" s="24">
        <v>45399</v>
      </c>
      <c r="B142" s="16">
        <v>14.32</v>
      </c>
      <c r="C142" s="16">
        <v>13.68</v>
      </c>
      <c r="D142" s="16">
        <v>13.38</v>
      </c>
      <c r="E142" s="16">
        <v>13.51</v>
      </c>
      <c r="F142" s="16">
        <v>14.57</v>
      </c>
      <c r="G142" s="17"/>
      <c r="H142" s="26">
        <f t="shared" si="32"/>
        <v>0.88348495451364595</v>
      </c>
      <c r="I142" s="26">
        <f t="shared" si="33"/>
        <v>0.72737065398714484</v>
      </c>
      <c r="J142" s="26">
        <f t="shared" si="34"/>
        <v>0.6208468274726886</v>
      </c>
      <c r="K142" s="26">
        <f t="shared" si="35"/>
        <v>0.46772653529104707</v>
      </c>
      <c r="L142" s="26">
        <f t="shared" si="36"/>
        <v>0.32053380067738241</v>
      </c>
      <c r="M142" s="17"/>
      <c r="N142" s="17"/>
      <c r="O142" s="29">
        <f t="shared" si="37"/>
        <v>0</v>
      </c>
      <c r="P142" s="29">
        <f t="shared" si="38"/>
        <v>5.1562912723568388E-4</v>
      </c>
      <c r="Q142" s="29">
        <f t="shared" si="39"/>
        <v>8.2656301265848775E-4</v>
      </c>
      <c r="R142" s="29">
        <f t="shared" si="40"/>
        <v>6.2013242569418647E-3</v>
      </c>
      <c r="S142" s="29">
        <f t="shared" si="41"/>
        <v>3.282144381996166E-2</v>
      </c>
      <c r="T142" s="29">
        <f t="shared" si="47"/>
        <v>4.0364960216797696E-2</v>
      </c>
      <c r="U142" s="17"/>
      <c r="V142" s="30">
        <f t="shared" si="42"/>
        <v>2.6454034777597226E-5</v>
      </c>
      <c r="W142" s="30">
        <f t="shared" si="43"/>
        <v>6.1559525810275751E-4</v>
      </c>
      <c r="X142" s="30">
        <f t="shared" si="44"/>
        <v>1.0157792652836389E-3</v>
      </c>
      <c r="Y142" s="30">
        <f t="shared" si="45"/>
        <v>6.5563470961969962E-3</v>
      </c>
      <c r="Z142" s="30">
        <f t="shared" si="46"/>
        <v>3.3215152847523098E-2</v>
      </c>
      <c r="AA142" s="17"/>
      <c r="AB142" s="17"/>
      <c r="AC142" s="17"/>
      <c r="AD142" s="17"/>
      <c r="AE142" s="17"/>
      <c r="AF142" s="17"/>
      <c r="AG142" s="17"/>
      <c r="AK142" s="24">
        <v>45399</v>
      </c>
      <c r="AL142" s="37">
        <v>0.88348495451364595</v>
      </c>
      <c r="AM142" s="37">
        <v>0.72737065398714484</v>
      </c>
      <c r="AN142" s="37">
        <v>0.62084682747268871</v>
      </c>
      <c r="AO142" s="37">
        <v>0.46772653529104713</v>
      </c>
      <c r="AP142" s="37">
        <v>0.32053380067738241</v>
      </c>
      <c r="AT142" s="46">
        <f>'Bonds (CP)'!AL142/'Bonds (CP)'!AL112-1</f>
        <v>-3.0615815255423673E-3</v>
      </c>
      <c r="AU142" s="46">
        <f>'Bonds (CP)'!AM142/'Bonds (CP)'!AM112-1</f>
        <v>-1.9975940572097728E-2</v>
      </c>
      <c r="AV142" s="46">
        <f>'Bonds (CP)'!AN142/'Bonds (CP)'!AN112-1</f>
        <v>-3.4660372286601238E-2</v>
      </c>
      <c r="AW142" s="46">
        <f>'Bonds (CP)'!AO142/'Bonds (CP)'!AO112-1</f>
        <v>-6.1197321637870172E-2</v>
      </c>
      <c r="AX142" s="46">
        <f>'Bonds (CP)'!AP142/'Bonds (CP)'!AP112-1</f>
        <v>-3.4272168353959853E-2</v>
      </c>
      <c r="AY142" s="46">
        <f>SUM(AT142:AX142)</f>
        <v>-0.15316738437607136</v>
      </c>
      <c r="BC142" s="46">
        <f>'Bonds (CP)'!AT142-'Bonds (CP)'!$AT$515</f>
        <v>-2.4523646224716977E-3</v>
      </c>
      <c r="BD142" s="46">
        <f>'Bonds (CP)'!AU142-'Bonds (CP)'!$AU$515</f>
        <v>-1.8135845042847078E-2</v>
      </c>
      <c r="BE142" s="46">
        <f>'Bonds (CP)'!AV142-'Bonds (CP)'!$AV$515</f>
        <v>-3.1066862982123265E-2</v>
      </c>
      <c r="BF142" s="46">
        <f>'Bonds (CP)'!AW142-'Bonds (CP)'!$AW$515</f>
        <v>-5.4158564208534585E-2</v>
      </c>
      <c r="BG142" s="46">
        <f>'Bonds (CP)'!AX142-'Bonds (CP)'!$AX$515</f>
        <v>-2.6132387739002005E-2</v>
      </c>
    </row>
    <row r="143" spans="1:59" ht="16.5" customHeight="1">
      <c r="A143" s="24">
        <v>45400</v>
      </c>
      <c r="B143" s="16">
        <v>14.35</v>
      </c>
      <c r="C143" s="16">
        <v>13.5</v>
      </c>
      <c r="D143" s="16">
        <v>13.31</v>
      </c>
      <c r="E143" s="16">
        <v>13.65</v>
      </c>
      <c r="F143" s="16">
        <v>14.5</v>
      </c>
      <c r="G143" s="17"/>
      <c r="H143" s="26">
        <f t="shared" si="32"/>
        <v>0.88325317009182336</v>
      </c>
      <c r="I143" s="26">
        <f t="shared" si="33"/>
        <v>0.73075620648327455</v>
      </c>
      <c r="J143" s="26">
        <f t="shared" si="34"/>
        <v>0.62264562556102654</v>
      </c>
      <c r="K143" s="26">
        <f t="shared" si="35"/>
        <v>0.46325238112432743</v>
      </c>
      <c r="L143" s="26">
        <f t="shared" si="36"/>
        <v>0.32221528344737765</v>
      </c>
      <c r="M143" s="17"/>
      <c r="N143" s="17"/>
      <c r="O143" s="29">
        <f t="shared" si="37"/>
        <v>-2.6235242675998194E-4</v>
      </c>
      <c r="P143" s="29">
        <f t="shared" si="38"/>
        <v>4.6545079562552161E-3</v>
      </c>
      <c r="Q143" s="29">
        <f t="shared" si="39"/>
        <v>2.897329918976066E-3</v>
      </c>
      <c r="R143" s="29">
        <f t="shared" si="40"/>
        <v>-9.5657479940400858E-3</v>
      </c>
      <c r="S143" s="29">
        <f t="shared" si="41"/>
        <v>5.2458828567900628E-3</v>
      </c>
      <c r="T143" s="29">
        <f t="shared" si="47"/>
        <v>2.9696203112212771E-3</v>
      </c>
      <c r="U143" s="17"/>
      <c r="V143" s="30">
        <f t="shared" si="42"/>
        <v>-2.3589839198238471E-4</v>
      </c>
      <c r="W143" s="30">
        <f t="shared" si="43"/>
        <v>4.7544740871222893E-3</v>
      </c>
      <c r="X143" s="30">
        <f t="shared" si="44"/>
        <v>3.0865461716012171E-3</v>
      </c>
      <c r="Y143" s="30">
        <f t="shared" si="45"/>
        <v>-9.2107251547849534E-3</v>
      </c>
      <c r="Z143" s="30">
        <f t="shared" si="46"/>
        <v>5.639591884351502E-3</v>
      </c>
      <c r="AA143" s="17"/>
      <c r="AB143" s="17"/>
      <c r="AC143" s="17"/>
      <c r="AD143" s="17"/>
      <c r="AE143" s="17"/>
      <c r="AF143" s="17"/>
      <c r="AG143" s="17"/>
      <c r="AK143" s="24">
        <v>45400</v>
      </c>
      <c r="AL143" s="37">
        <v>0.88325317009182336</v>
      </c>
      <c r="AM143" s="37">
        <v>0.73075620648327444</v>
      </c>
      <c r="AN143" s="37">
        <v>0.62264562556102654</v>
      </c>
      <c r="AO143" s="37">
        <v>0.46325238112432748</v>
      </c>
      <c r="AP143" s="37">
        <v>0.3222152834473776</v>
      </c>
      <c r="AT143" s="46">
        <f>'Bonds (CP)'!AL143/'Bonds (CP)'!AL113-1</f>
        <v>-3.4105815478794321E-3</v>
      </c>
      <c r="AU143" s="46">
        <f>'Bonds (CP)'!AM143/'Bonds (CP)'!AM113-1</f>
        <v>-1.3112101273705434E-2</v>
      </c>
      <c r="AV143" s="46">
        <f>'Bonds (CP)'!AN143/'Bonds (CP)'!AN113-1</f>
        <v>-2.7821392489358887E-2</v>
      </c>
      <c r="AW143" s="46">
        <f>'Bonds (CP)'!AO143/'Bonds (CP)'!AO113-1</f>
        <v>-6.6264450256929397E-2</v>
      </c>
      <c r="AX143" s="46">
        <f>'Bonds (CP)'!AP143/'Bonds (CP)'!AP113-1</f>
        <v>-4.7905068093873959E-2</v>
      </c>
      <c r="AY143" s="46">
        <f>SUM(AT143:AX143)</f>
        <v>-0.15851359366174711</v>
      </c>
      <c r="BC143" s="46">
        <f>'Bonds (CP)'!AT143-'Bonds (CP)'!$AT$515</f>
        <v>-2.8013646448087626E-3</v>
      </c>
      <c r="BD143" s="46">
        <f>'Bonds (CP)'!AU143-'Bonds (CP)'!$AU$515</f>
        <v>-1.1272005744454784E-2</v>
      </c>
      <c r="BE143" s="46">
        <f>'Bonds (CP)'!AV143-'Bonds (CP)'!$AV$515</f>
        <v>-2.4227883184880915E-2</v>
      </c>
      <c r="BF143" s="46">
        <f>'Bonds (CP)'!AW143-'Bonds (CP)'!$AW$515</f>
        <v>-5.9225692827593809E-2</v>
      </c>
      <c r="BG143" s="46">
        <f>'Bonds (CP)'!AX143-'Bonds (CP)'!$AX$515</f>
        <v>-3.9765287478916111E-2</v>
      </c>
    </row>
    <row r="144" spans="1:59" ht="16.5" customHeight="1">
      <c r="A144" s="24">
        <v>45401</v>
      </c>
      <c r="B144" s="16">
        <v>14.39</v>
      </c>
      <c r="C144" s="16">
        <v>13.47</v>
      </c>
      <c r="D144" s="16">
        <v>13.22</v>
      </c>
      <c r="E144" s="16">
        <v>13.41</v>
      </c>
      <c r="F144" s="16">
        <v>13.94</v>
      </c>
      <c r="G144" s="17"/>
      <c r="H144" s="26">
        <f t="shared" si="32"/>
        <v>0.88294431331410095</v>
      </c>
      <c r="I144" s="26">
        <f t="shared" si="33"/>
        <v>0.73132253905425093</v>
      </c>
      <c r="J144" s="26">
        <f t="shared" si="34"/>
        <v>0.6249679779864068</v>
      </c>
      <c r="K144" s="26">
        <f t="shared" si="35"/>
        <v>0.47095674428456041</v>
      </c>
      <c r="L144" s="26">
        <f t="shared" si="36"/>
        <v>0.3363148184403264</v>
      </c>
      <c r="M144" s="17"/>
      <c r="N144" s="17"/>
      <c r="O144" s="29">
        <f t="shared" si="37"/>
        <v>-3.4968091616394137E-4</v>
      </c>
      <c r="P144" s="29">
        <f t="shared" si="38"/>
        <v>7.7499522542789911E-4</v>
      </c>
      <c r="Q144" s="29">
        <f t="shared" si="39"/>
        <v>3.7298140869257423E-3</v>
      </c>
      <c r="R144" s="29">
        <f t="shared" si="40"/>
        <v>1.6631027651782926E-2</v>
      </c>
      <c r="S144" s="29">
        <f t="shared" si="41"/>
        <v>4.3758119857314037E-2</v>
      </c>
      <c r="T144" s="29">
        <f t="shared" si="47"/>
        <v>6.4544275905286663E-2</v>
      </c>
      <c r="U144" s="17"/>
      <c r="V144" s="30">
        <f t="shared" si="42"/>
        <v>-3.2322688138634414E-4</v>
      </c>
      <c r="W144" s="30">
        <f t="shared" si="43"/>
        <v>8.7496135629497275E-4</v>
      </c>
      <c r="X144" s="30">
        <f t="shared" si="44"/>
        <v>3.9190303395508939E-3</v>
      </c>
      <c r="Y144" s="30">
        <f t="shared" si="45"/>
        <v>1.6986050491038057E-2</v>
      </c>
      <c r="Z144" s="30">
        <f t="shared" si="46"/>
        <v>4.4151828884875476E-2</v>
      </c>
      <c r="AA144" s="17"/>
      <c r="AB144" s="17"/>
      <c r="AC144" s="17"/>
      <c r="AD144" s="17"/>
      <c r="AE144" s="17"/>
      <c r="AF144" s="17"/>
      <c r="AG144" s="17"/>
      <c r="AK144" s="24">
        <v>45401</v>
      </c>
      <c r="AL144" s="37">
        <v>0.88294431331410095</v>
      </c>
      <c r="AM144" s="37">
        <v>0.73132253905425104</v>
      </c>
      <c r="AN144" s="37">
        <v>0.6249679779864068</v>
      </c>
      <c r="AO144" s="37">
        <v>0.47095674428456047</v>
      </c>
      <c r="AP144" s="37">
        <v>0.3363148184403264</v>
      </c>
      <c r="AT144" s="46">
        <f>'Bonds (CP)'!AL144/'Bonds (CP)'!AL114-1</f>
        <v>-3.1471282454761385E-3</v>
      </c>
      <c r="AU144" s="46">
        <f>'Bonds (CP)'!AM144/'Bonds (CP)'!AM114-1</f>
        <v>-1.2859589065269628E-2</v>
      </c>
      <c r="AV144" s="46">
        <f>'Bonds (CP)'!AN144/'Bonds (CP)'!AN114-1</f>
        <v>-2.5413818247071118E-2</v>
      </c>
      <c r="AW144" s="46">
        <f>'Bonds (CP)'!AO144/'Bonds (CP)'!AO114-1</f>
        <v>-4.6079086764534205E-2</v>
      </c>
      <c r="AX144" s="46">
        <f>'Bonds (CP)'!AP144/'Bonds (CP)'!AP114-1</f>
        <v>-2.7295674338889908E-2</v>
      </c>
      <c r="AY144" s="46">
        <f>SUM(AT144:AX144)</f>
        <v>-0.114795296661241</v>
      </c>
      <c r="BC144" s="46">
        <f>'Bonds (CP)'!AT144-'Bonds (CP)'!$AT$515</f>
        <v>-2.5379113424054689E-3</v>
      </c>
      <c r="BD144" s="46">
        <f>'Bonds (CP)'!AU144-'Bonds (CP)'!$AU$515</f>
        <v>-1.1019493536018977E-2</v>
      </c>
      <c r="BE144" s="46">
        <f>'Bonds (CP)'!AV144-'Bonds (CP)'!$AV$515</f>
        <v>-2.1820308942593146E-2</v>
      </c>
      <c r="BF144" s="46">
        <f>'Bonds (CP)'!AW144-'Bonds (CP)'!$AW$515</f>
        <v>-3.9040329335198617E-2</v>
      </c>
      <c r="BG144" s="46">
        <f>'Bonds (CP)'!AX144-'Bonds (CP)'!$AX$515</f>
        <v>-1.915589372393206E-2</v>
      </c>
    </row>
    <row r="145" spans="1:59" ht="16.5" customHeight="1">
      <c r="A145" s="24">
        <v>45404</v>
      </c>
      <c r="B145" s="16">
        <v>14.61</v>
      </c>
      <c r="C145" s="16">
        <v>13.57</v>
      </c>
      <c r="D145" s="16">
        <v>13.26</v>
      </c>
      <c r="E145" s="16">
        <v>13.38</v>
      </c>
      <c r="F145" s="16">
        <v>13.93</v>
      </c>
      <c r="G145" s="17"/>
      <c r="H145" s="26">
        <f t="shared" si="32"/>
        <v>0.88124945467236704</v>
      </c>
      <c r="I145" s="26">
        <f t="shared" si="33"/>
        <v>0.72943707176894179</v>
      </c>
      <c r="J145" s="26">
        <f t="shared" si="34"/>
        <v>0.62393448308186217</v>
      </c>
      <c r="K145" s="26">
        <f t="shared" si="35"/>
        <v>0.47193144577918072</v>
      </c>
      <c r="L145" s="26">
        <f t="shared" si="36"/>
        <v>0.33657752495924581</v>
      </c>
      <c r="M145" s="17"/>
      <c r="N145" s="17"/>
      <c r="O145" s="29">
        <f t="shared" si="37"/>
        <v>-1.9195532676034022E-3</v>
      </c>
      <c r="P145" s="29">
        <f t="shared" si="38"/>
        <v>-2.5781610501810492E-3</v>
      </c>
      <c r="Q145" s="29">
        <f t="shared" si="39"/>
        <v>-1.6536765737573678E-3</v>
      </c>
      <c r="R145" s="29">
        <f t="shared" si="40"/>
        <v>2.0696199947216609E-3</v>
      </c>
      <c r="S145" s="29">
        <f t="shared" si="41"/>
        <v>7.8113274977797964E-4</v>
      </c>
      <c r="T145" s="29">
        <f t="shared" si="47"/>
        <v>-3.3006381470421786E-3</v>
      </c>
      <c r="U145" s="17"/>
      <c r="V145" s="30">
        <f t="shared" si="42"/>
        <v>-1.8930992328258049E-3</v>
      </c>
      <c r="W145" s="30">
        <f t="shared" si="43"/>
        <v>-2.4781949193139756E-3</v>
      </c>
      <c r="X145" s="30">
        <f t="shared" si="44"/>
        <v>-1.4644603211322166E-3</v>
      </c>
      <c r="Y145" s="30">
        <f t="shared" si="45"/>
        <v>2.4246428339767929E-3</v>
      </c>
      <c r="Z145" s="30">
        <f t="shared" si="46"/>
        <v>1.1748417773394188E-3</v>
      </c>
      <c r="AA145" s="17"/>
      <c r="AB145" s="17"/>
      <c r="AC145" s="17"/>
      <c r="AD145" s="17"/>
      <c r="AE145" s="17"/>
      <c r="AF145" s="17"/>
      <c r="AG145" s="17"/>
      <c r="AK145" s="24">
        <v>45404</v>
      </c>
      <c r="AL145" s="37">
        <v>0.88124945467236704</v>
      </c>
      <c r="AM145" s="37">
        <v>0.7294370717689419</v>
      </c>
      <c r="AN145" s="37">
        <v>0.62393448308186217</v>
      </c>
      <c r="AO145" s="37">
        <v>0.47193144577918078</v>
      </c>
      <c r="AP145" s="37">
        <v>0.33657752495924576</v>
      </c>
      <c r="AT145" s="46">
        <f>'Bonds (CP)'!AL145/'Bonds (CP)'!AL115-1</f>
        <v>-5.1478928540267255E-3</v>
      </c>
      <c r="AU145" s="46">
        <f>'Bonds (CP)'!AM145/'Bonds (CP)'!AM115-1</f>
        <v>-1.5660031995564094E-2</v>
      </c>
      <c r="AV145" s="46">
        <f>'Bonds (CP)'!AN145/'Bonds (CP)'!AN115-1</f>
        <v>-2.6620109364038913E-2</v>
      </c>
      <c r="AW145" s="46">
        <f>'Bonds (CP)'!AO145/'Bonds (CP)'!AO115-1</f>
        <v>-4.4772400664911727E-2</v>
      </c>
      <c r="AX145" s="46">
        <f>'Bonds (CP)'!AP145/'Bonds (CP)'!AP115-1</f>
        <v>-2.965457766071844E-2</v>
      </c>
      <c r="AY145" s="46">
        <f>SUM(AT145:AX145)</f>
        <v>-0.1218550125392599</v>
      </c>
      <c r="BC145" s="46">
        <f>'Bonds (CP)'!AT145-'Bonds (CP)'!$AT$515</f>
        <v>-4.5386759509560559E-3</v>
      </c>
      <c r="BD145" s="46">
        <f>'Bonds (CP)'!AU145-'Bonds (CP)'!$AU$515</f>
        <v>-1.3819936466313444E-2</v>
      </c>
      <c r="BE145" s="46">
        <f>'Bonds (CP)'!AV145-'Bonds (CP)'!$AV$515</f>
        <v>-2.3026600059560941E-2</v>
      </c>
      <c r="BF145" s="46">
        <f>'Bonds (CP)'!AW145-'Bonds (CP)'!$AW$515</f>
        <v>-3.7733643235576139E-2</v>
      </c>
      <c r="BG145" s="46">
        <f>'Bonds (CP)'!AX145-'Bonds (CP)'!$AX$515</f>
        <v>-2.1514797045760592E-2</v>
      </c>
    </row>
    <row r="146" spans="1:59" ht="16.5" customHeight="1">
      <c r="A146" s="24">
        <v>45405</v>
      </c>
      <c r="B146" s="16">
        <v>14.52</v>
      </c>
      <c r="C146" s="16">
        <v>13.62</v>
      </c>
      <c r="D146" s="16">
        <v>13.34</v>
      </c>
      <c r="E146" s="16">
        <v>13.43</v>
      </c>
      <c r="F146" s="16">
        <v>13.96</v>
      </c>
      <c r="G146" s="17"/>
      <c r="H146" s="26">
        <f t="shared" si="32"/>
        <v>0.88194201886133428</v>
      </c>
      <c r="I146" s="26">
        <f t="shared" si="33"/>
        <v>0.72849680659724936</v>
      </c>
      <c r="J146" s="26">
        <f t="shared" si="34"/>
        <v>0.62187391305012363</v>
      </c>
      <c r="K146" s="26">
        <f t="shared" si="35"/>
        <v>0.47030839305496136</v>
      </c>
      <c r="L146" s="26">
        <f t="shared" si="36"/>
        <v>0.33579059867367089</v>
      </c>
      <c r="M146" s="17"/>
      <c r="N146" s="17"/>
      <c r="O146" s="29">
        <f t="shared" si="37"/>
        <v>7.8588892769837493E-4</v>
      </c>
      <c r="P146" s="29">
        <f t="shared" si="38"/>
        <v>-1.2890284961967202E-3</v>
      </c>
      <c r="Q146" s="29">
        <f t="shared" si="39"/>
        <v>-3.302542314315704E-3</v>
      </c>
      <c r="R146" s="29">
        <f t="shared" si="40"/>
        <v>-3.4391705378725712E-3</v>
      </c>
      <c r="S146" s="29">
        <f t="shared" si="41"/>
        <v>-2.3380238643985196E-3</v>
      </c>
      <c r="T146" s="29">
        <f t="shared" si="47"/>
        <v>-9.5828762850851401E-3</v>
      </c>
      <c r="U146" s="17"/>
      <c r="V146" s="30">
        <f t="shared" si="42"/>
        <v>8.1234296247597215E-4</v>
      </c>
      <c r="W146" s="30">
        <f t="shared" si="43"/>
        <v>-1.1890623653296466E-3</v>
      </c>
      <c r="X146" s="30">
        <f t="shared" si="44"/>
        <v>-3.1133260616905529E-3</v>
      </c>
      <c r="Y146" s="30">
        <f t="shared" si="45"/>
        <v>-3.0841476986174393E-3</v>
      </c>
      <c r="Z146" s="30">
        <f t="shared" si="46"/>
        <v>-1.9443148368370805E-3</v>
      </c>
      <c r="AA146" s="17"/>
      <c r="AB146" s="17"/>
      <c r="AC146" s="17"/>
      <c r="AD146" s="17"/>
      <c r="AE146" s="17"/>
      <c r="AF146" s="17"/>
      <c r="AG146" s="17"/>
      <c r="AK146" s="24">
        <v>45405</v>
      </c>
      <c r="AL146" s="37">
        <v>0.88194201886133428</v>
      </c>
      <c r="AM146" s="37">
        <v>0.72849680659724936</v>
      </c>
      <c r="AN146" s="37">
        <v>0.62187391305012352</v>
      </c>
      <c r="AO146" s="37">
        <v>0.47030839305496136</v>
      </c>
      <c r="AP146" s="37">
        <v>0.33579059867367084</v>
      </c>
      <c r="AT146" s="46">
        <f>'Bonds (CP)'!AL146/'Bonds (CP)'!AL116-1</f>
        <v>-4.4533705902900511E-3</v>
      </c>
      <c r="AU146" s="46">
        <f>'Bonds (CP)'!AM146/'Bonds (CP)'!AM116-1</f>
        <v>-1.4631374733090396E-2</v>
      </c>
      <c r="AV146" s="46">
        <f>'Bonds (CP)'!AN146/'Bonds (CP)'!AN116-1</f>
        <v>-2.7407972486594101E-2</v>
      </c>
      <c r="AW146" s="46">
        <f>'Bonds (CP)'!AO146/'Bonds (CP)'!AO116-1</f>
        <v>-4.6726717454799838E-2</v>
      </c>
      <c r="AX146" s="46">
        <f>'Bonds (CP)'!AP146/'Bonds (CP)'!AP116-1</f>
        <v>-2.6477814997152405E-2</v>
      </c>
      <c r="AY146" s="46">
        <f>SUM(AT146:AX146)</f>
        <v>-0.11969725026192679</v>
      </c>
      <c r="BC146" s="46">
        <f>'Bonds (CP)'!AT146-'Bonds (CP)'!$AT$515</f>
        <v>-3.8441536872193816E-3</v>
      </c>
      <c r="BD146" s="46">
        <f>'Bonds (CP)'!AU146-'Bonds (CP)'!$AU$515</f>
        <v>-1.2791279203839746E-2</v>
      </c>
      <c r="BE146" s="46">
        <f>'Bonds (CP)'!AV146-'Bonds (CP)'!$AV$515</f>
        <v>-2.3814463182116129E-2</v>
      </c>
      <c r="BF146" s="46">
        <f>'Bonds (CP)'!AW146-'Bonds (CP)'!$AW$515</f>
        <v>-3.968796002546425E-2</v>
      </c>
      <c r="BG146" s="46">
        <f>'Bonds (CP)'!AX146-'Bonds (CP)'!$AX$515</f>
        <v>-1.8338034382194557E-2</v>
      </c>
    </row>
    <row r="147" spans="1:59" ht="16.5" customHeight="1">
      <c r="A147" s="24">
        <v>45406</v>
      </c>
      <c r="B147" s="16">
        <v>14.48</v>
      </c>
      <c r="C147" s="16">
        <v>13.66</v>
      </c>
      <c r="D147" s="16">
        <v>13.37</v>
      </c>
      <c r="E147" s="16">
        <v>13.42</v>
      </c>
      <c r="F147" s="16">
        <v>14</v>
      </c>
      <c r="G147" s="17"/>
      <c r="H147" s="26">
        <f t="shared" si="32"/>
        <v>0.88225017470300482</v>
      </c>
      <c r="I147" s="26">
        <f t="shared" si="33"/>
        <v>0.7277457760390692</v>
      </c>
      <c r="J147" s="26">
        <f t="shared" si="34"/>
        <v>0.6211033993499987</v>
      </c>
      <c r="K147" s="26">
        <f t="shared" si="35"/>
        <v>0.47063242388965126</v>
      </c>
      <c r="L147" s="26">
        <f t="shared" si="36"/>
        <v>0.33474690933839024</v>
      </c>
      <c r="M147" s="17"/>
      <c r="N147" s="17"/>
      <c r="O147" s="29">
        <f t="shared" si="37"/>
        <v>3.4940600978328185E-4</v>
      </c>
      <c r="P147" s="29">
        <f t="shared" si="38"/>
        <v>-1.0309318467546236E-3</v>
      </c>
      <c r="Q147" s="29">
        <f t="shared" si="39"/>
        <v>-1.2390191708570031E-3</v>
      </c>
      <c r="R147" s="29">
        <f t="shared" si="40"/>
        <v>6.8897523300637253E-4</v>
      </c>
      <c r="S147" s="29">
        <f t="shared" si="41"/>
        <v>-3.1081553188299083E-3</v>
      </c>
      <c r="T147" s="29">
        <f t="shared" si="47"/>
        <v>-4.3397250936518805E-3</v>
      </c>
      <c r="U147" s="17"/>
      <c r="V147" s="30">
        <f t="shared" si="42"/>
        <v>3.7586004456087907E-4</v>
      </c>
      <c r="W147" s="30">
        <f t="shared" si="43"/>
        <v>-9.3096571588754994E-4</v>
      </c>
      <c r="X147" s="30">
        <f t="shared" si="44"/>
        <v>-1.049802918231852E-3</v>
      </c>
      <c r="Y147" s="30">
        <f t="shared" si="45"/>
        <v>1.0439980722615045E-3</v>
      </c>
      <c r="Z147" s="30">
        <f t="shared" si="46"/>
        <v>-2.7144462912684691E-3</v>
      </c>
      <c r="AA147" s="17"/>
      <c r="AB147" s="17"/>
      <c r="AC147" s="17"/>
      <c r="AD147" s="17"/>
      <c r="AE147" s="17"/>
      <c r="AF147" s="17"/>
      <c r="AG147" s="17"/>
      <c r="AK147" s="24">
        <v>45406</v>
      </c>
      <c r="AL147" s="37">
        <v>0.88225017470300482</v>
      </c>
      <c r="AM147" s="37">
        <v>0.72774577603906931</v>
      </c>
      <c r="AN147" s="37">
        <v>0.6211033993499987</v>
      </c>
      <c r="AO147" s="37">
        <v>0.47063242388965143</v>
      </c>
      <c r="AP147" s="37">
        <v>0.3347469093383903</v>
      </c>
      <c r="AT147" s="46">
        <f>'Bonds (CP)'!AL147/'Bonds (CP)'!AL117-1</f>
        <v>-3.0573025856044378E-3</v>
      </c>
      <c r="AU147" s="46">
        <f>'Bonds (CP)'!AM147/'Bonds (CP)'!AM117-1</f>
        <v>-1.3093017897276349E-2</v>
      </c>
      <c r="AV147" s="46">
        <f>'Bonds (CP)'!AN147/'Bonds (CP)'!AN117-1</f>
        <v>-2.4968904688623894E-2</v>
      </c>
      <c r="AW147" s="46">
        <f>'Bonds (CP)'!AO147/'Bonds (CP)'!AO117-1</f>
        <v>-4.4736823124237657E-2</v>
      </c>
      <c r="AX147" s="46">
        <f>'Bonds (CP)'!AP147/'Bonds (CP)'!AP117-1</f>
        <v>-1.4758716280101503E-2</v>
      </c>
      <c r="AY147" s="46">
        <f>SUM(AT147:AX147)</f>
        <v>-0.10061476457584384</v>
      </c>
      <c r="BC147" s="46">
        <f>'Bonds (CP)'!AT147-'Bonds (CP)'!$AT$515</f>
        <v>-2.4480856825337682E-3</v>
      </c>
      <c r="BD147" s="46">
        <f>'Bonds (CP)'!AU147-'Bonds (CP)'!$AU$515</f>
        <v>-1.1252922368025699E-2</v>
      </c>
      <c r="BE147" s="46">
        <f>'Bonds (CP)'!AV147-'Bonds (CP)'!$AV$515</f>
        <v>-2.1375395384145922E-2</v>
      </c>
      <c r="BF147" s="46">
        <f>'Bonds (CP)'!AW147-'Bonds (CP)'!$AW$515</f>
        <v>-3.7698065694902069E-2</v>
      </c>
      <c r="BG147" s="46">
        <f>'Bonds (CP)'!AX147-'Bonds (CP)'!$AX$515</f>
        <v>-6.6189356651436566E-3</v>
      </c>
    </row>
    <row r="148" spans="1:59" ht="16.5" customHeight="1">
      <c r="A148" s="24">
        <v>45407</v>
      </c>
      <c r="B148" s="16">
        <v>14.58</v>
      </c>
      <c r="C148" s="16">
        <v>13.65</v>
      </c>
      <c r="D148" s="16">
        <v>13.38</v>
      </c>
      <c r="E148" s="16">
        <v>13.44</v>
      </c>
      <c r="F148" s="16">
        <v>13.84</v>
      </c>
      <c r="G148" s="17"/>
      <c r="H148" s="26">
        <f t="shared" si="32"/>
        <v>0.88148018851457499</v>
      </c>
      <c r="I148" s="26">
        <f t="shared" si="33"/>
        <v>0.72793343532873922</v>
      </c>
      <c r="J148" s="26">
        <f t="shared" si="34"/>
        <v>0.6208468274726886</v>
      </c>
      <c r="K148" s="26">
        <f t="shared" si="35"/>
        <v>0.46998465148612983</v>
      </c>
      <c r="L148" s="26">
        <f t="shared" si="36"/>
        <v>0.33895993126198509</v>
      </c>
      <c r="M148" s="17"/>
      <c r="N148" s="17"/>
      <c r="O148" s="29">
        <f t="shared" si="37"/>
        <v>-8.7275266189545952E-4</v>
      </c>
      <c r="P148" s="29">
        <f t="shared" si="38"/>
        <v>2.5786379783809821E-4</v>
      </c>
      <c r="Q148" s="29">
        <f t="shared" si="39"/>
        <v>-4.1309044126724981E-4</v>
      </c>
      <c r="R148" s="29">
        <f t="shared" si="40"/>
        <v>-1.3763871136793782E-3</v>
      </c>
      <c r="S148" s="29">
        <f t="shared" si="41"/>
        <v>1.2585693268749365E-2</v>
      </c>
      <c r="T148" s="29">
        <f t="shared" si="47"/>
        <v>1.0181326849745376E-2</v>
      </c>
      <c r="U148" s="17"/>
      <c r="V148" s="30">
        <f t="shared" si="42"/>
        <v>-8.462986271178623E-4</v>
      </c>
      <c r="W148" s="30">
        <f t="shared" si="43"/>
        <v>3.5782992870517179E-4</v>
      </c>
      <c r="X148" s="30">
        <f t="shared" si="44"/>
        <v>-2.238741886420986E-4</v>
      </c>
      <c r="Y148" s="30">
        <f t="shared" si="45"/>
        <v>-1.0213642744242462E-3</v>
      </c>
      <c r="Z148" s="30">
        <f t="shared" si="46"/>
        <v>1.2979402296310805E-2</v>
      </c>
      <c r="AA148" s="17"/>
      <c r="AB148" s="17"/>
      <c r="AC148" s="17"/>
      <c r="AD148" s="17"/>
      <c r="AE148" s="17"/>
      <c r="AF148" s="17"/>
      <c r="AG148" s="17"/>
      <c r="AK148" s="24">
        <v>45407</v>
      </c>
      <c r="AL148" s="37">
        <v>0.88148018851457499</v>
      </c>
      <c r="AM148" s="37">
        <v>0.72793343532873922</v>
      </c>
      <c r="AN148" s="37">
        <v>0.62084682747268871</v>
      </c>
      <c r="AO148" s="37">
        <v>0.46998465148612978</v>
      </c>
      <c r="AP148" s="37">
        <v>0.33895993126198509</v>
      </c>
      <c r="AT148" s="46">
        <f>'Bonds (CP)'!AL148/'Bonds (CP)'!AL118-1</f>
        <v>-2.6182579856868227E-3</v>
      </c>
      <c r="AU148" s="46">
        <f>'Bonds (CP)'!AM148/'Bonds (CP)'!AM118-1</f>
        <v>-1.1815387610346617E-2</v>
      </c>
      <c r="AV148" s="46">
        <f>'Bonds (CP)'!AN148/'Bonds (CP)'!AN118-1</f>
        <v>-2.3749464435730783E-2</v>
      </c>
      <c r="AW148" s="46">
        <f>'Bonds (CP)'!AO148/'Bonds (CP)'!AO118-1</f>
        <v>-3.9375431411391992E-2</v>
      </c>
      <c r="AX148" s="46">
        <f>'Bonds (CP)'!AP148/'Bonds (CP)'!AP118-1</f>
        <v>7.0783285456383904E-3</v>
      </c>
      <c r="AY148" s="46">
        <f>SUM(AT148:AX148)</f>
        <v>-7.0480212897517824E-2</v>
      </c>
      <c r="BC148" s="46">
        <f>'Bonds (CP)'!AT148-'Bonds (CP)'!$AT$515</f>
        <v>-2.0090410826161531E-3</v>
      </c>
      <c r="BD148" s="46">
        <f>'Bonds (CP)'!AU148-'Bonds (CP)'!$AU$515</f>
        <v>-9.9752920810959669E-3</v>
      </c>
      <c r="BE148" s="46">
        <f>'Bonds (CP)'!AV148-'Bonds (CP)'!$AV$515</f>
        <v>-2.015595513125281E-2</v>
      </c>
      <c r="BF148" s="46">
        <f>'Bonds (CP)'!AW148-'Bonds (CP)'!$AW$515</f>
        <v>-3.2336673982056405E-2</v>
      </c>
      <c r="BG148" s="46">
        <f>'Bonds (CP)'!AX148-'Bonds (CP)'!$AX$515</f>
        <v>1.5218109160596236E-2</v>
      </c>
    </row>
    <row r="149" spans="1:59" ht="16.5" customHeight="1">
      <c r="A149" s="24">
        <v>45408</v>
      </c>
      <c r="B149" s="16">
        <v>14.63</v>
      </c>
      <c r="C149" s="16">
        <v>13.79</v>
      </c>
      <c r="D149" s="16">
        <v>13.51</v>
      </c>
      <c r="E149" s="16">
        <v>13.61</v>
      </c>
      <c r="F149" s="16">
        <v>14.12</v>
      </c>
      <c r="G149" s="17"/>
      <c r="H149" s="26">
        <f t="shared" si="32"/>
        <v>0.88109569920614139</v>
      </c>
      <c r="I149" s="26">
        <f t="shared" si="33"/>
        <v>0.72531215704268315</v>
      </c>
      <c r="J149" s="26">
        <f t="shared" si="34"/>
        <v>0.61752345529590369</v>
      </c>
      <c r="K149" s="26">
        <f t="shared" si="35"/>
        <v>0.46452501884631009</v>
      </c>
      <c r="L149" s="26">
        <f t="shared" si="36"/>
        <v>0.33165337748011497</v>
      </c>
      <c r="M149" s="17"/>
      <c r="N149" s="17"/>
      <c r="O149" s="29">
        <f t="shared" si="37"/>
        <v>-4.3618598970618372E-4</v>
      </c>
      <c r="P149" s="29">
        <f t="shared" si="38"/>
        <v>-3.6009862424746242E-3</v>
      </c>
      <c r="Q149" s="29">
        <f t="shared" si="39"/>
        <v>-5.3529663513197656E-3</v>
      </c>
      <c r="R149" s="29">
        <f t="shared" si="40"/>
        <v>-1.1616619016293295E-2</v>
      </c>
      <c r="S149" s="29">
        <f t="shared" si="41"/>
        <v>-2.1555803822201125E-2</v>
      </c>
      <c r="T149" s="29">
        <f t="shared" si="47"/>
        <v>-4.2562561421994993E-2</v>
      </c>
      <c r="U149" s="17"/>
      <c r="V149" s="30">
        <f t="shared" si="42"/>
        <v>-4.0973195492858649E-4</v>
      </c>
      <c r="W149" s="30">
        <f t="shared" si="43"/>
        <v>-3.5010201116075505E-3</v>
      </c>
      <c r="X149" s="30">
        <f t="shared" si="44"/>
        <v>-5.1637500986946141E-3</v>
      </c>
      <c r="Y149" s="30">
        <f t="shared" si="45"/>
        <v>-1.1261596177038162E-2</v>
      </c>
      <c r="Z149" s="30">
        <f t="shared" si="46"/>
        <v>-2.1162094794639687E-2</v>
      </c>
      <c r="AA149" s="17"/>
      <c r="AB149" s="17"/>
      <c r="AC149" s="17"/>
      <c r="AD149" s="17"/>
      <c r="AE149" s="17"/>
      <c r="AF149" s="17"/>
      <c r="AG149" s="17"/>
      <c r="AK149" s="24">
        <v>45408</v>
      </c>
      <c r="AL149" s="37">
        <v>0.88109569920614139</v>
      </c>
      <c r="AM149" s="37">
        <v>0.72531215704268315</v>
      </c>
      <c r="AN149" s="37">
        <v>0.61752345529590369</v>
      </c>
      <c r="AO149" s="37">
        <v>0.46452501884631003</v>
      </c>
      <c r="AP149" s="37">
        <v>0.33165337748011503</v>
      </c>
      <c r="AT149" s="46">
        <f>'Bonds (CP)'!AL149/'Bonds (CP)'!AL119-1</f>
        <v>-1.2213207711768703E-3</v>
      </c>
      <c r="AU149" s="46">
        <f>'Bonds (CP)'!AM149/'Bonds (CP)'!AM119-1</f>
        <v>-1.2566798966418213E-2</v>
      </c>
      <c r="AV149" s="46">
        <f>'Bonds (CP)'!AN149/'Bonds (CP)'!AN119-1</f>
        <v>-2.6146792205068992E-2</v>
      </c>
      <c r="AW149" s="46">
        <f>'Bonds (CP)'!AO149/'Bonds (CP)'!AO119-1</f>
        <v>-4.4567920163836816E-2</v>
      </c>
      <c r="AX149" s="46">
        <f>'Bonds (CP)'!AP149/'Bonds (CP)'!AP119-1</f>
        <v>5.3928536875087474E-3</v>
      </c>
      <c r="AY149" s="46">
        <f>SUM(AT149:AX149)</f>
        <v>-7.9109978418992144E-2</v>
      </c>
      <c r="BC149" s="46">
        <f>'Bonds (CP)'!AT149-'Bonds (CP)'!$AT$515</f>
        <v>-6.1210386810620098E-4</v>
      </c>
      <c r="BD149" s="46">
        <f>'Bonds (CP)'!AU149-'Bonds (CP)'!$AU$515</f>
        <v>-1.0726703437167563E-2</v>
      </c>
      <c r="BE149" s="46">
        <f>'Bonds (CP)'!AV149-'Bonds (CP)'!$AV$515</f>
        <v>-2.2553282900591019E-2</v>
      </c>
      <c r="BF149" s="46">
        <f>'Bonds (CP)'!AW149-'Bonds (CP)'!$AW$515</f>
        <v>-3.7529162734501229E-2</v>
      </c>
      <c r="BG149" s="46">
        <f>'Bonds (CP)'!AX149-'Bonds (CP)'!$AX$515</f>
        <v>1.3532634302466593E-2</v>
      </c>
    </row>
    <row r="150" spans="1:59" ht="16.5" customHeight="1">
      <c r="A150" s="24">
        <v>45409</v>
      </c>
      <c r="B150" s="16">
        <v>14.62</v>
      </c>
      <c r="C150" s="16">
        <v>13.83</v>
      </c>
      <c r="D150" s="16">
        <v>13.53</v>
      </c>
      <c r="E150" s="16">
        <v>13.61</v>
      </c>
      <c r="F150" s="16">
        <v>14.2</v>
      </c>
      <c r="G150" s="17"/>
      <c r="H150" s="26">
        <f t="shared" si="32"/>
        <v>0.88117257023207129</v>
      </c>
      <c r="I150" s="26">
        <f t="shared" si="33"/>
        <v>0.72456556910088155</v>
      </c>
      <c r="J150" s="26">
        <f t="shared" si="34"/>
        <v>0.61701414908389607</v>
      </c>
      <c r="K150" s="26">
        <f t="shared" si="35"/>
        <v>0.46452501884631009</v>
      </c>
      <c r="L150" s="26">
        <f t="shared" si="36"/>
        <v>0.32962179393560759</v>
      </c>
      <c r="M150" s="17"/>
      <c r="N150" s="17"/>
      <c r="O150" s="29">
        <f t="shared" si="37"/>
        <v>8.7244808934183737E-5</v>
      </c>
      <c r="P150" s="29">
        <f t="shared" si="38"/>
        <v>-1.0293332802330246E-3</v>
      </c>
      <c r="Q150" s="29">
        <f t="shared" si="39"/>
        <v>-8.2475606009746461E-4</v>
      </c>
      <c r="R150" s="29">
        <f t="shared" si="40"/>
        <v>0</v>
      </c>
      <c r="S150" s="29">
        <f t="shared" si="41"/>
        <v>-6.1256229619708336E-3</v>
      </c>
      <c r="T150" s="29">
        <f t="shared" si="47"/>
        <v>-7.892467493367139E-3</v>
      </c>
      <c r="U150" s="17"/>
      <c r="V150" s="30">
        <f t="shared" si="42"/>
        <v>1.1369884371178096E-4</v>
      </c>
      <c r="W150" s="30">
        <f t="shared" si="43"/>
        <v>-9.2936714936595098E-4</v>
      </c>
      <c r="X150" s="30">
        <f t="shared" si="44"/>
        <v>-6.3553980747231337E-4</v>
      </c>
      <c r="Y150" s="30">
        <f t="shared" si="45"/>
        <v>3.5502283925513184E-4</v>
      </c>
      <c r="Z150" s="30">
        <f t="shared" si="46"/>
        <v>-5.7319139344093944E-3</v>
      </c>
      <c r="AA150" s="17"/>
      <c r="AB150" s="17"/>
      <c r="AC150" s="17"/>
      <c r="AD150" s="17"/>
      <c r="AE150" s="17"/>
      <c r="AF150" s="17"/>
      <c r="AG150" s="17"/>
      <c r="AK150" s="24">
        <v>45409</v>
      </c>
      <c r="AL150" s="37">
        <v>0.88117257023207129</v>
      </c>
      <c r="AM150" s="37">
        <v>0.72456556910088155</v>
      </c>
      <c r="AN150" s="37">
        <v>0.61701414908389607</v>
      </c>
      <c r="AO150" s="37">
        <v>0.46452501884631003</v>
      </c>
      <c r="AP150" s="37">
        <v>0.32962179393560764</v>
      </c>
      <c r="AT150" s="46">
        <f>'Bonds (CP)'!AL150/'Bonds (CP)'!AL120-1</f>
        <v>-3.4897923573540268E-4</v>
      </c>
      <c r="AU150" s="46">
        <f>'Bonds (CP)'!AM150/'Bonds (CP)'!AM120-1</f>
        <v>-1.2817537018162906E-2</v>
      </c>
      <c r="AV150" s="46">
        <f>'Bonds (CP)'!AN150/'Bonds (CP)'!AN120-1</f>
        <v>-2.6545742752823065E-2</v>
      </c>
      <c r="AW150" s="46">
        <f>'Bonds (CP)'!AO150/'Bonds (CP)'!AO120-1</f>
        <v>-4.2573125405691914E-2</v>
      </c>
      <c r="AX150" s="46">
        <f>'Bonds (CP)'!AP150/'Bonds (CP)'!AP120-1</f>
        <v>2.4519388004345277E-2</v>
      </c>
      <c r="AY150" s="46">
        <f>SUM(AT150:AX150)</f>
        <v>-5.776599640806801E-2</v>
      </c>
      <c r="BC150" s="46">
        <f>'Bonds (CP)'!AT150-'Bonds (CP)'!$AT$515</f>
        <v>2.6023766733526666E-4</v>
      </c>
      <c r="BD150" s="46">
        <f>'Bonds (CP)'!AU150-'Bonds (CP)'!$AU$515</f>
        <v>-1.0977441488912255E-2</v>
      </c>
      <c r="BE150" s="46">
        <f>'Bonds (CP)'!AV150-'Bonds (CP)'!$AV$515</f>
        <v>-2.2952233448345093E-2</v>
      </c>
      <c r="BF150" s="46">
        <f>'Bonds (CP)'!AW150-'Bonds (CP)'!$AW$515</f>
        <v>-3.5534367976356326E-2</v>
      </c>
      <c r="BG150" s="46">
        <f>'Bonds (CP)'!AX150-'Bonds (CP)'!$AX$515</f>
        <v>3.2659168619303125E-2</v>
      </c>
    </row>
    <row r="151" spans="1:59" ht="16.5" customHeight="1">
      <c r="A151" s="24">
        <v>45411</v>
      </c>
      <c r="B151" s="16">
        <v>14.41</v>
      </c>
      <c r="C151" s="16">
        <v>13.88</v>
      </c>
      <c r="D151" s="16">
        <v>13.61</v>
      </c>
      <c r="E151" s="16">
        <v>13.54</v>
      </c>
      <c r="F151" s="16">
        <v>14.03</v>
      </c>
      <c r="G151" s="17"/>
      <c r="H151" s="26">
        <f t="shared" si="32"/>
        <v>0.88278996591207071</v>
      </c>
      <c r="I151" s="26">
        <f t="shared" si="33"/>
        <v>0.72363379719869036</v>
      </c>
      <c r="J151" s="26">
        <f t="shared" si="34"/>
        <v>0.61498218440090546</v>
      </c>
      <c r="K151" s="26">
        <f t="shared" si="35"/>
        <v>0.46676308089553337</v>
      </c>
      <c r="L151" s="26">
        <f t="shared" si="36"/>
        <v>0.3339682731681306</v>
      </c>
      <c r="M151" s="17"/>
      <c r="N151" s="17"/>
      <c r="O151" s="29">
        <f t="shared" si="37"/>
        <v>1.8355038895201403E-3</v>
      </c>
      <c r="P151" s="29">
        <f t="shared" si="38"/>
        <v>-1.2859731981846867E-3</v>
      </c>
      <c r="Q151" s="29">
        <f t="shared" si="39"/>
        <v>-3.2932221830043185E-3</v>
      </c>
      <c r="R151" s="29">
        <f t="shared" si="40"/>
        <v>4.817958039766479E-3</v>
      </c>
      <c r="S151" s="29">
        <f t="shared" si="41"/>
        <v>1.3186261686847445E-2</v>
      </c>
      <c r="T151" s="29">
        <f t="shared" si="47"/>
        <v>1.5260528234945059E-2</v>
      </c>
      <c r="U151" s="17"/>
      <c r="V151" s="30">
        <f t="shared" si="42"/>
        <v>1.8619579242977375E-3</v>
      </c>
      <c r="W151" s="30">
        <f t="shared" si="43"/>
        <v>-1.1860070673176131E-3</v>
      </c>
      <c r="X151" s="30">
        <f t="shared" si="44"/>
        <v>-3.1040059303791673E-3</v>
      </c>
      <c r="Y151" s="30">
        <f t="shared" si="45"/>
        <v>5.1729808790216105E-3</v>
      </c>
      <c r="Z151" s="30">
        <f t="shared" si="46"/>
        <v>1.3579970714408885E-2</v>
      </c>
      <c r="AA151" s="17"/>
      <c r="AB151" s="17"/>
      <c r="AC151" s="17"/>
      <c r="AD151" s="17"/>
      <c r="AE151" s="17"/>
      <c r="AF151" s="17"/>
      <c r="AG151" s="17"/>
      <c r="AK151" s="24">
        <v>45411</v>
      </c>
      <c r="AL151" s="37">
        <v>0.88278996591207071</v>
      </c>
      <c r="AM151" s="37">
        <v>0.72363379719869036</v>
      </c>
      <c r="AN151" s="37">
        <v>0.61498218440090535</v>
      </c>
      <c r="AO151" s="37">
        <v>0.46676308089553353</v>
      </c>
      <c r="AP151" s="37">
        <v>0.33396827316813066</v>
      </c>
      <c r="AT151" s="46">
        <f>'Bonds (CP)'!AL151/'Bonds (CP)'!AL121-1</f>
        <v>1.5732890481601203E-3</v>
      </c>
      <c r="AU151" s="46">
        <f>'Bonds (CP)'!AM151/'Bonds (CP)'!AM121-1</f>
        <v>-1.5106508995815116E-2</v>
      </c>
      <c r="AV151" s="46">
        <f>'Bonds (CP)'!AN151/'Bonds (CP)'!AN121-1</f>
        <v>-3.0557237986540753E-2</v>
      </c>
      <c r="AW151" s="46">
        <f>'Bonds (CP)'!AO151/'Bonds (CP)'!AO121-1</f>
        <v>-2.9913045568053409E-2</v>
      </c>
      <c r="AX151" s="46">
        <f>'Bonds (CP)'!AP151/'Bonds (CP)'!AP121-1</f>
        <v>5.6675861937944827E-2</v>
      </c>
      <c r="AY151" s="46">
        <f>SUM(AT151:AX151)</f>
        <v>-1.732764156430433E-2</v>
      </c>
      <c r="BC151" s="46">
        <f>'Bonds (CP)'!AT151-'Bonds (CP)'!$AT$515</f>
        <v>2.1825059512307898E-3</v>
      </c>
      <c r="BD151" s="46">
        <f>'Bonds (CP)'!AU151-'Bonds (CP)'!$AU$515</f>
        <v>-1.3266413466564465E-2</v>
      </c>
      <c r="BE151" s="46">
        <f>'Bonds (CP)'!AV151-'Bonds (CP)'!$AV$515</f>
        <v>-2.6963728682062781E-2</v>
      </c>
      <c r="BF151" s="46">
        <f>'Bonds (CP)'!AW151-'Bonds (CP)'!$AW$515</f>
        <v>-2.2874288138717825E-2</v>
      </c>
      <c r="BG151" s="46">
        <f>'Bonds (CP)'!AX151-'Bonds (CP)'!$AX$515</f>
        <v>6.4815642552902675E-2</v>
      </c>
    </row>
    <row r="152" spans="1:59" ht="16.5" customHeight="1">
      <c r="A152" s="24">
        <v>45412</v>
      </c>
      <c r="B152" s="16">
        <v>14.51</v>
      </c>
      <c r="C152" s="16">
        <v>13.89</v>
      </c>
      <c r="D152" s="16">
        <v>13.61</v>
      </c>
      <c r="E152" s="16">
        <v>13.59</v>
      </c>
      <c r="F152" s="16">
        <v>14.12</v>
      </c>
      <c r="G152" s="17"/>
      <c r="H152" s="26">
        <f t="shared" si="32"/>
        <v>0.88201903763863421</v>
      </c>
      <c r="I152" s="26">
        <f t="shared" si="33"/>
        <v>0.72344763760396869</v>
      </c>
      <c r="J152" s="26">
        <f t="shared" si="34"/>
        <v>0.61498218440090546</v>
      </c>
      <c r="K152" s="26">
        <f t="shared" si="35"/>
        <v>0.46516304069567743</v>
      </c>
      <c r="L152" s="26">
        <f t="shared" si="36"/>
        <v>0.33165337748011497</v>
      </c>
      <c r="M152" s="17"/>
      <c r="N152" s="17"/>
      <c r="O152" s="29">
        <f t="shared" si="37"/>
        <v>-8.7328617587989488E-4</v>
      </c>
      <c r="P152" s="29">
        <f t="shared" si="38"/>
        <v>-2.5725663373155072E-4</v>
      </c>
      <c r="Q152" s="29">
        <f t="shared" si="39"/>
        <v>0</v>
      </c>
      <c r="R152" s="29">
        <f t="shared" si="40"/>
        <v>-3.42794935020585E-3</v>
      </c>
      <c r="S152" s="29">
        <f t="shared" si="41"/>
        <v>-6.9314838384370026E-3</v>
      </c>
      <c r="T152" s="29">
        <f t="shared" si="47"/>
        <v>-1.1489975998254298E-2</v>
      </c>
      <c r="U152" s="17"/>
      <c r="V152" s="30">
        <f t="shared" si="42"/>
        <v>-8.4683214110229765E-4</v>
      </c>
      <c r="W152" s="30">
        <f t="shared" si="43"/>
        <v>-1.5729050286447714E-4</v>
      </c>
      <c r="X152" s="30">
        <f t="shared" si="44"/>
        <v>1.8921625262515121E-4</v>
      </c>
      <c r="Y152" s="30">
        <f t="shared" si="45"/>
        <v>-3.0729265109507181E-3</v>
      </c>
      <c r="Z152" s="30">
        <f t="shared" si="46"/>
        <v>-6.5377748108755634E-3</v>
      </c>
      <c r="AA152" s="17"/>
      <c r="AB152" s="17"/>
      <c r="AC152" s="17"/>
      <c r="AD152" s="17"/>
      <c r="AE152" s="17"/>
      <c r="AF152" s="17"/>
      <c r="AG152" s="17"/>
      <c r="AK152" s="24">
        <v>45412</v>
      </c>
      <c r="AL152" s="37">
        <v>0.88201903763863421</v>
      </c>
      <c r="AM152" s="37">
        <v>0.72344763760396869</v>
      </c>
      <c r="AN152" s="37">
        <v>0.61498218440090535</v>
      </c>
      <c r="AO152" s="37">
        <v>0.46516304069567738</v>
      </c>
      <c r="AP152" s="37">
        <v>0.33165337748011503</v>
      </c>
      <c r="AT152" s="46">
        <f>'Bonds (CP)'!AL152/'Bonds (CP)'!AL122-1</f>
        <v>1.5719151165836109E-3</v>
      </c>
      <c r="AU152" s="46">
        <f>'Bonds (CP)'!AM152/'Bonds (CP)'!AM122-1</f>
        <v>-1.4850354726209325E-2</v>
      </c>
      <c r="AV152" s="46">
        <f>'Bonds (CP)'!AN152/'Bonds (CP)'!AN122-1</f>
        <v>-2.8945349794758934E-2</v>
      </c>
      <c r="AW152" s="46">
        <f>'Bonds (CP)'!AO152/'Bonds (CP)'!AO122-1</f>
        <v>-2.8538494438031137E-2</v>
      </c>
      <c r="AX152" s="46">
        <f>'Bonds (CP)'!AP152/'Bonds (CP)'!AP122-1</f>
        <v>5.4754426234881803E-2</v>
      </c>
      <c r="AY152" s="46">
        <f>SUM(AT152:AX152)</f>
        <v>-1.6007857607533982E-2</v>
      </c>
      <c r="BC152" s="46">
        <f>'Bonds (CP)'!AT152-'Bonds (CP)'!$AT$515</f>
        <v>2.1811320196542805E-3</v>
      </c>
      <c r="BD152" s="46">
        <f>'Bonds (CP)'!AU152-'Bonds (CP)'!$AU$515</f>
        <v>-1.3010259196958675E-2</v>
      </c>
      <c r="BE152" s="46">
        <f>'Bonds (CP)'!AV152-'Bonds (CP)'!$AV$515</f>
        <v>-2.5351840490280962E-2</v>
      </c>
      <c r="BF152" s="46">
        <f>'Bonds (CP)'!AW152-'Bonds (CP)'!$AW$515</f>
        <v>-2.1499737008695553E-2</v>
      </c>
      <c r="BG152" s="46">
        <f>'Bonds (CP)'!AX152-'Bonds (CP)'!$AX$515</f>
        <v>6.2894206849839651E-2</v>
      </c>
    </row>
    <row r="153" spans="1:59" ht="16.5" customHeight="1">
      <c r="A153" s="24">
        <v>45414</v>
      </c>
      <c r="B153" s="16">
        <v>14.86</v>
      </c>
      <c r="C153" s="16">
        <v>14.02</v>
      </c>
      <c r="D153" s="16">
        <v>13.67</v>
      </c>
      <c r="E153" s="16">
        <v>13.61</v>
      </c>
      <c r="F153" s="16">
        <v>14.19</v>
      </c>
      <c r="G153" s="17"/>
      <c r="H153" s="26">
        <f t="shared" si="32"/>
        <v>0.87933135991641997</v>
      </c>
      <c r="I153" s="26">
        <f t="shared" si="33"/>
        <v>0.72103345503741689</v>
      </c>
      <c r="J153" s="26">
        <f t="shared" si="34"/>
        <v>0.61346371612943151</v>
      </c>
      <c r="K153" s="26">
        <f t="shared" si="35"/>
        <v>0.46452501884631009</v>
      </c>
      <c r="L153" s="26">
        <f t="shared" si="36"/>
        <v>0.32987441303536252</v>
      </c>
      <c r="M153" s="17"/>
      <c r="N153" s="17"/>
      <c r="O153" s="29">
        <f t="shared" si="37"/>
        <v>-3.0471878808985275E-3</v>
      </c>
      <c r="P153" s="29">
        <f t="shared" si="38"/>
        <v>-3.3370522496244392E-3</v>
      </c>
      <c r="Q153" s="29">
        <f t="shared" si="39"/>
        <v>-2.469125626709312E-3</v>
      </c>
      <c r="R153" s="29">
        <f t="shared" si="40"/>
        <v>-1.3716090779980483E-3</v>
      </c>
      <c r="S153" s="29">
        <f t="shared" si="41"/>
        <v>-5.3639268150046382E-3</v>
      </c>
      <c r="T153" s="29">
        <f t="shared" si="47"/>
        <v>-1.5588901650234965E-2</v>
      </c>
      <c r="U153" s="17"/>
      <c r="V153" s="30">
        <f t="shared" si="42"/>
        <v>-3.0207338461209305E-3</v>
      </c>
      <c r="W153" s="30">
        <f t="shared" si="43"/>
        <v>-3.2370861187573656E-3</v>
      </c>
      <c r="X153" s="30">
        <f t="shared" si="44"/>
        <v>-2.2799093740841609E-3</v>
      </c>
      <c r="Y153" s="30">
        <f t="shared" si="45"/>
        <v>-1.0165862387429164E-3</v>
      </c>
      <c r="Z153" s="30">
        <f t="shared" si="46"/>
        <v>-4.9702177874431991E-3</v>
      </c>
      <c r="AA153" s="17"/>
      <c r="AB153" s="17"/>
      <c r="AC153" s="17"/>
      <c r="AD153" s="17"/>
      <c r="AE153" s="17"/>
      <c r="AF153" s="17"/>
      <c r="AG153" s="17"/>
      <c r="AK153" s="24">
        <v>45414</v>
      </c>
      <c r="AL153" s="37">
        <v>0.87933135991641997</v>
      </c>
      <c r="AM153" s="37">
        <v>0.72103345503741689</v>
      </c>
      <c r="AN153" s="37">
        <v>0.61346371612943162</v>
      </c>
      <c r="AO153" s="37">
        <v>0.46452501884631003</v>
      </c>
      <c r="AP153" s="37">
        <v>0.32987441303536247</v>
      </c>
      <c r="AT153" s="46">
        <f>'Bonds (CP)'!AL153/'Bonds (CP)'!AL123-1</f>
        <v>-9.576876197110451E-4</v>
      </c>
      <c r="AU153" s="46">
        <f>'Bonds (CP)'!AM153/'Bonds (CP)'!AM123-1</f>
        <v>-1.5850541323252698E-2</v>
      </c>
      <c r="AV153" s="46">
        <f>'Bonds (CP)'!AN153/'Bonds (CP)'!AN123-1</f>
        <v>-3.0135764789604558E-2</v>
      </c>
      <c r="AW153" s="46">
        <f>'Bonds (CP)'!AO153/'Bonds (CP)'!AO123-1</f>
        <v>-3.7239266462431364E-2</v>
      </c>
      <c r="AX153" s="46">
        <f>'Bonds (CP)'!AP153/'Bonds (CP)'!AP123-1</f>
        <v>3.8349776835490346E-2</v>
      </c>
      <c r="AY153" s="46">
        <f>SUM(AT153:AX153)</f>
        <v>-4.5833483359509319E-2</v>
      </c>
      <c r="BC153" s="46">
        <f>'Bonds (CP)'!AT153-'Bonds (CP)'!$AT$515</f>
        <v>-3.4847071664037576E-4</v>
      </c>
      <c r="BD153" s="46">
        <f>'Bonds (CP)'!AU153-'Bonds (CP)'!$AU$515</f>
        <v>-1.4010445794002048E-2</v>
      </c>
      <c r="BE153" s="46">
        <f>'Bonds (CP)'!AV153-'Bonds (CP)'!$AV$515</f>
        <v>-2.6542255485126585E-2</v>
      </c>
      <c r="BF153" s="46">
        <f>'Bonds (CP)'!AW153-'Bonds (CP)'!$AW$515</f>
        <v>-3.020050903309578E-2</v>
      </c>
      <c r="BG153" s="46">
        <f>'Bonds (CP)'!AX153-'Bonds (CP)'!$AX$515</f>
        <v>4.6489557450448193E-2</v>
      </c>
    </row>
    <row r="154" spans="1:59" ht="16.5" customHeight="1">
      <c r="A154" s="24">
        <v>45415</v>
      </c>
      <c r="B154" s="16">
        <v>14.9</v>
      </c>
      <c r="C154" s="16">
        <v>14.07</v>
      </c>
      <c r="D154" s="16">
        <v>13.69</v>
      </c>
      <c r="E154" s="16">
        <v>13.61</v>
      </c>
      <c r="F154" s="16">
        <v>14.28</v>
      </c>
      <c r="G154" s="17"/>
      <c r="H154" s="26">
        <f t="shared" si="32"/>
        <v>0.87902523933855525</v>
      </c>
      <c r="I154" s="26">
        <f t="shared" si="33"/>
        <v>0.72010782893648984</v>
      </c>
      <c r="J154" s="26">
        <f t="shared" si="34"/>
        <v>0.61295860525125268</v>
      </c>
      <c r="K154" s="26">
        <f t="shared" si="35"/>
        <v>0.46452501884631009</v>
      </c>
      <c r="L154" s="26">
        <f t="shared" si="36"/>
        <v>0.32761436114632708</v>
      </c>
      <c r="M154" s="17"/>
      <c r="N154" s="17"/>
      <c r="O154" s="29">
        <f t="shared" si="37"/>
        <v>-3.481288076587763E-4</v>
      </c>
      <c r="P154" s="29">
        <f t="shared" si="38"/>
        <v>-1.2837491720533167E-3</v>
      </c>
      <c r="Q154" s="29">
        <f t="shared" si="39"/>
        <v>-8.2337531120135754E-4</v>
      </c>
      <c r="R154" s="29">
        <f t="shared" si="40"/>
        <v>0</v>
      </c>
      <c r="S154" s="29">
        <f t="shared" si="41"/>
        <v>-6.8512494444156191E-3</v>
      </c>
      <c r="T154" s="29">
        <f t="shared" si="47"/>
        <v>-9.3065027353290697E-3</v>
      </c>
      <c r="U154" s="17"/>
      <c r="V154" s="30">
        <f t="shared" si="42"/>
        <v>-3.2167477288117907E-4</v>
      </c>
      <c r="W154" s="30">
        <f t="shared" si="43"/>
        <v>-1.1837830411862431E-3</v>
      </c>
      <c r="X154" s="30">
        <f t="shared" si="44"/>
        <v>-6.341590585762063E-4</v>
      </c>
      <c r="Y154" s="30">
        <f t="shared" si="45"/>
        <v>3.5502283925513184E-4</v>
      </c>
      <c r="Z154" s="30">
        <f t="shared" si="46"/>
        <v>-6.45754041685418E-3</v>
      </c>
      <c r="AA154" s="17"/>
      <c r="AB154" s="17"/>
      <c r="AC154" s="17"/>
      <c r="AD154" s="17"/>
      <c r="AE154" s="17"/>
      <c r="AF154" s="17"/>
      <c r="AG154" s="17"/>
      <c r="AK154" s="24">
        <v>45415</v>
      </c>
      <c r="AL154" s="37">
        <v>0.87902523933855525</v>
      </c>
      <c r="AM154" s="37">
        <v>0.72010782893648984</v>
      </c>
      <c r="AN154" s="37">
        <v>0.61295860525125256</v>
      </c>
      <c r="AO154" s="37">
        <v>0.46452501884631003</v>
      </c>
      <c r="AP154" s="37">
        <v>0.32761436114632708</v>
      </c>
      <c r="AT154" s="46">
        <f>'Bonds (CP)'!AL154/'Bonds (CP)'!AL124-1</f>
        <v>-1.9147084421236027E-3</v>
      </c>
      <c r="AU154" s="46">
        <f>'Bonds (CP)'!AM154/'Bonds (CP)'!AM124-1</f>
        <v>-2.1425988661512796E-2</v>
      </c>
      <c r="AV154" s="46">
        <f>'Bonds (CP)'!AN154/'Bonds (CP)'!AN124-1</f>
        <v>-3.4950788677687306E-2</v>
      </c>
      <c r="AW154" s="46">
        <f>'Bonds (CP)'!AO154/'Bonds (CP)'!AO124-1</f>
        <v>-2.9870959857985602E-2</v>
      </c>
      <c r="AX154" s="46">
        <f>'Bonds (CP)'!AP154/'Bonds (CP)'!AP124-1</f>
        <v>4.4959281257116901E-2</v>
      </c>
      <c r="AY154" s="46">
        <f>SUM(AT154:AX154)</f>
        <v>-4.3203164382192405E-2</v>
      </c>
      <c r="BC154" s="46">
        <f>'Bonds (CP)'!AT154-'Bonds (CP)'!$AT$515</f>
        <v>-1.3054915390529334E-3</v>
      </c>
      <c r="BD154" s="46">
        <f>'Bonds (CP)'!AU154-'Bonds (CP)'!$AU$515</f>
        <v>-1.9585893132262146E-2</v>
      </c>
      <c r="BE154" s="46">
        <f>'Bonds (CP)'!AV154-'Bonds (CP)'!$AV$515</f>
        <v>-3.1357279373209333E-2</v>
      </c>
      <c r="BF154" s="46">
        <f>'Bonds (CP)'!AW154-'Bonds (CP)'!$AW$515</f>
        <v>-2.2832202428650018E-2</v>
      </c>
      <c r="BG154" s="46">
        <f>'Bonds (CP)'!AX154-'Bonds (CP)'!$AX$515</f>
        <v>5.3099061872074749E-2</v>
      </c>
    </row>
    <row r="155" spans="1:59" ht="16.5" customHeight="1">
      <c r="A155" s="24">
        <v>45418</v>
      </c>
      <c r="B155" s="16">
        <v>15</v>
      </c>
      <c r="C155" s="16">
        <v>14.02</v>
      </c>
      <c r="D155" s="16">
        <v>13.66</v>
      </c>
      <c r="E155" s="16">
        <v>13.67</v>
      </c>
      <c r="F155" s="16">
        <v>14.43</v>
      </c>
      <c r="G155" s="17"/>
      <c r="H155" s="26">
        <f t="shared" si="32"/>
        <v>0.87826086956521743</v>
      </c>
      <c r="I155" s="26">
        <f t="shared" si="33"/>
        <v>0.72103345503741689</v>
      </c>
      <c r="J155" s="26">
        <f t="shared" si="34"/>
        <v>0.61371646734677276</v>
      </c>
      <c r="K155" s="26">
        <f t="shared" si="35"/>
        <v>0.4626177606487562</v>
      </c>
      <c r="L155" s="26">
        <f t="shared" si="36"/>
        <v>0.32391416325582506</v>
      </c>
      <c r="M155" s="17"/>
      <c r="N155" s="17"/>
      <c r="O155" s="29">
        <f t="shared" si="37"/>
        <v>-8.6956521739123271E-4</v>
      </c>
      <c r="P155" s="29">
        <f t="shared" si="38"/>
        <v>1.2853993023433929E-3</v>
      </c>
      <c r="Q155" s="29">
        <f t="shared" si="39"/>
        <v>1.2364001239684175E-3</v>
      </c>
      <c r="R155" s="29">
        <f t="shared" si="40"/>
        <v>-4.1058244877546501E-3</v>
      </c>
      <c r="S155" s="29">
        <f t="shared" si="41"/>
        <v>-1.1294370239311236E-2</v>
      </c>
      <c r="T155" s="29">
        <f t="shared" si="47"/>
        <v>-1.3747960518145308E-2</v>
      </c>
      <c r="U155" s="17"/>
      <c r="V155" s="30">
        <f t="shared" si="42"/>
        <v>-8.4311118261363549E-4</v>
      </c>
      <c r="W155" s="30">
        <f t="shared" si="43"/>
        <v>1.3853654332104666E-3</v>
      </c>
      <c r="X155" s="30">
        <f t="shared" si="44"/>
        <v>1.4256163765935686E-3</v>
      </c>
      <c r="Y155" s="30">
        <f t="shared" si="45"/>
        <v>-3.7508016484995182E-3</v>
      </c>
      <c r="Z155" s="30">
        <f t="shared" si="46"/>
        <v>-1.0900661211749796E-2</v>
      </c>
      <c r="AA155" s="17"/>
      <c r="AB155" s="17"/>
      <c r="AC155" s="17"/>
      <c r="AD155" s="17"/>
      <c r="AE155" s="17"/>
      <c r="AF155" s="17"/>
      <c r="AG155" s="17"/>
      <c r="AK155" s="24">
        <v>45418</v>
      </c>
      <c r="AL155" s="37">
        <v>0.87826086956521743</v>
      </c>
      <c r="AM155" s="37">
        <v>0.72103345503741689</v>
      </c>
      <c r="AN155" s="37">
        <v>0.61371646734677265</v>
      </c>
      <c r="AO155" s="37">
        <v>0.4626177606487562</v>
      </c>
      <c r="AP155" s="37">
        <v>0.32391416325582506</v>
      </c>
      <c r="AT155" s="46">
        <f>'Bonds (CP)'!AL155/'Bonds (CP)'!AL125-1</f>
        <v>-3.6521739130435105E-3</v>
      </c>
      <c r="AU155" s="46">
        <f>'Bonds (CP)'!AM155/'Bonds (CP)'!AM125-1</f>
        <v>-1.8645674909480769E-2</v>
      </c>
      <c r="AV155" s="46">
        <f>'Bonds (CP)'!AN155/'Bonds (CP)'!AN125-1</f>
        <v>-3.0943912456304901E-2</v>
      </c>
      <c r="AW155" s="46">
        <f>'Bonds (CP)'!AO155/'Bonds (CP)'!AO125-1</f>
        <v>-3.3185083341318644E-2</v>
      </c>
      <c r="AX155" s="46">
        <f>'Bonds (CP)'!AP155/'Bonds (CP)'!AP125-1</f>
        <v>2.6372235090072582E-2</v>
      </c>
      <c r="AY155" s="46">
        <f>SUM(AT155:AX155)</f>
        <v>-6.0054609530075242E-2</v>
      </c>
      <c r="BC155" s="46">
        <f>'Bonds (CP)'!AT155-'Bonds (CP)'!$AT$515</f>
        <v>-3.0429570099728409E-3</v>
      </c>
      <c r="BD155" s="46">
        <f>'Bonds (CP)'!AU155-'Bonds (CP)'!$AU$515</f>
        <v>-1.6805579380230119E-2</v>
      </c>
      <c r="BE155" s="46">
        <f>'Bonds (CP)'!AV155-'Bonds (CP)'!$AV$515</f>
        <v>-2.7350403151826928E-2</v>
      </c>
      <c r="BF155" s="46">
        <f>'Bonds (CP)'!AW155-'Bonds (CP)'!$AW$515</f>
        <v>-2.614632591198306E-2</v>
      </c>
      <c r="BG155" s="46">
        <f>'Bonds (CP)'!AX155-'Bonds (CP)'!$AX$515</f>
        <v>3.451201570503043E-2</v>
      </c>
    </row>
    <row r="156" spans="1:59" ht="16.5" customHeight="1">
      <c r="A156" s="24">
        <v>45419</v>
      </c>
      <c r="B156" s="16">
        <v>14.89</v>
      </c>
      <c r="C156" s="16">
        <v>14.03</v>
      </c>
      <c r="D156" s="16">
        <v>13.7</v>
      </c>
      <c r="E156" s="16">
        <v>13.69</v>
      </c>
      <c r="F156" s="16">
        <v>14.48</v>
      </c>
      <c r="G156" s="17"/>
      <c r="H156" s="26">
        <f t="shared" si="32"/>
        <v>0.87910174949952125</v>
      </c>
      <c r="I156" s="26">
        <f t="shared" si="33"/>
        <v>0.72084820094017699</v>
      </c>
      <c r="J156" s="26">
        <f t="shared" si="34"/>
        <v>0.6127062454314196</v>
      </c>
      <c r="K156" s="26">
        <f t="shared" si="35"/>
        <v>0.46198426937005993</v>
      </c>
      <c r="L156" s="26">
        <f t="shared" si="36"/>
        <v>0.32269889169822924</v>
      </c>
      <c r="M156" s="17"/>
      <c r="N156" s="17"/>
      <c r="O156" s="29">
        <f t="shared" si="37"/>
        <v>9.5743754895982747E-4</v>
      </c>
      <c r="P156" s="29">
        <f t="shared" si="38"/>
        <v>-2.5692857376535816E-4</v>
      </c>
      <c r="Q156" s="29">
        <f t="shared" si="39"/>
        <v>-1.6460726884526267E-3</v>
      </c>
      <c r="R156" s="29">
        <f t="shared" si="40"/>
        <v>-1.3693622091116575E-3</v>
      </c>
      <c r="S156" s="29">
        <f t="shared" si="41"/>
        <v>-3.7518321069400784E-3</v>
      </c>
      <c r="T156" s="29">
        <f t="shared" si="47"/>
        <v>-6.0667580293098933E-3</v>
      </c>
      <c r="U156" s="17"/>
      <c r="V156" s="30">
        <f t="shared" si="42"/>
        <v>9.8389158373742469E-4</v>
      </c>
      <c r="W156" s="30">
        <f t="shared" si="43"/>
        <v>-1.5696244289828458E-4</v>
      </c>
      <c r="X156" s="30">
        <f t="shared" si="44"/>
        <v>-1.4568564358274755E-3</v>
      </c>
      <c r="Y156" s="30">
        <f t="shared" si="45"/>
        <v>-1.0143393698565256E-3</v>
      </c>
      <c r="Z156" s="30">
        <f t="shared" si="46"/>
        <v>-3.3581230793786393E-3</v>
      </c>
      <c r="AA156" s="17"/>
      <c r="AB156" s="17"/>
      <c r="AC156" s="17"/>
      <c r="AD156" s="17"/>
      <c r="AE156" s="17"/>
      <c r="AF156" s="17"/>
      <c r="AG156" s="17"/>
      <c r="AK156" s="24">
        <v>45419</v>
      </c>
      <c r="AL156" s="37">
        <v>0.87910174949952125</v>
      </c>
      <c r="AM156" s="37">
        <v>0.72084820094017699</v>
      </c>
      <c r="AN156" s="37">
        <v>0.6127062454314196</v>
      </c>
      <c r="AO156" s="37">
        <v>0.46198426937005987</v>
      </c>
      <c r="AP156" s="37">
        <v>0.32269889169822924</v>
      </c>
      <c r="AT156" s="46">
        <f>'Bonds (CP)'!AL156/'Bonds (CP)'!AL126-1</f>
        <v>-4.0908695273739193E-3</v>
      </c>
      <c r="AU156" s="46">
        <f>'Bonds (CP)'!AM156/'Bonds (CP)'!AM126-1</f>
        <v>-1.8390119007875239E-2</v>
      </c>
      <c r="AV156" s="46">
        <f>'Bonds (CP)'!AN156/'Bonds (CP)'!AN126-1</f>
        <v>-2.6095408251841867E-2</v>
      </c>
      <c r="AW156" s="46">
        <f>'Bonds (CP)'!AO156/'Bonds (CP)'!AO126-1</f>
        <v>-2.1077587641352591E-2</v>
      </c>
      <c r="AX156" s="46">
        <f>'Bonds (CP)'!AP156/'Bonds (CP)'!AP126-1</f>
        <v>-2.2511657228644344E-3</v>
      </c>
      <c r="AY156" s="46">
        <f>SUM(AT156:AX156)</f>
        <v>-7.190515015130805E-2</v>
      </c>
      <c r="BC156" s="46">
        <f>'Bonds (CP)'!AT156-'Bonds (CP)'!$AT$515</f>
        <v>-3.4816526243032497E-3</v>
      </c>
      <c r="BD156" s="46">
        <f>'Bonds (CP)'!AU156-'Bonds (CP)'!$AU$515</f>
        <v>-1.6550023478624588E-2</v>
      </c>
      <c r="BE156" s="46">
        <f>'Bonds (CP)'!AV156-'Bonds (CP)'!$AV$515</f>
        <v>-2.2501898947363895E-2</v>
      </c>
      <c r="BF156" s="46">
        <f>'Bonds (CP)'!AW156-'Bonds (CP)'!$AW$515</f>
        <v>-1.4038830212017007E-2</v>
      </c>
      <c r="BG156" s="46">
        <f>'Bonds (CP)'!AX156-'Bonds (CP)'!$AX$515</f>
        <v>5.8886148920934116E-3</v>
      </c>
    </row>
    <row r="157" spans="1:59" ht="16.5" customHeight="1">
      <c r="A157" s="24">
        <v>45420</v>
      </c>
      <c r="B157" s="16">
        <v>14.86</v>
      </c>
      <c r="C157" s="16">
        <v>14</v>
      </c>
      <c r="D157" s="16">
        <v>13.72</v>
      </c>
      <c r="E157" s="16">
        <v>13.73</v>
      </c>
      <c r="F157" s="16">
        <v>14.44</v>
      </c>
      <c r="G157" s="17"/>
      <c r="H157" s="26">
        <f t="shared" si="32"/>
        <v>0.87933135991641997</v>
      </c>
      <c r="I157" s="26">
        <f t="shared" si="33"/>
        <v>0.72140415674458513</v>
      </c>
      <c r="J157" s="26">
        <f t="shared" si="34"/>
        <v>0.61220191663319568</v>
      </c>
      <c r="K157" s="26">
        <f t="shared" si="35"/>
        <v>0.46072066525380939</v>
      </c>
      <c r="L157" s="26">
        <f t="shared" si="36"/>
        <v>0.32367039165728723</v>
      </c>
      <c r="M157" s="17"/>
      <c r="N157" s="17"/>
      <c r="O157" s="29">
        <f t="shared" si="37"/>
        <v>2.6118753264836592E-4</v>
      </c>
      <c r="P157" s="29">
        <f t="shared" si="38"/>
        <v>7.7125226043861517E-4</v>
      </c>
      <c r="Q157" s="29">
        <f t="shared" si="39"/>
        <v>-8.2311679044311248E-4</v>
      </c>
      <c r="R157" s="29">
        <f t="shared" si="40"/>
        <v>-2.7351669743507223E-3</v>
      </c>
      <c r="S157" s="29">
        <f t="shared" si="41"/>
        <v>3.0105463143843547E-3</v>
      </c>
      <c r="T157" s="29">
        <f t="shared" si="47"/>
        <v>4.8470234267750101E-4</v>
      </c>
      <c r="U157" s="17"/>
      <c r="V157" s="30">
        <f t="shared" si="42"/>
        <v>2.8764156742596314E-4</v>
      </c>
      <c r="W157" s="30">
        <f t="shared" si="43"/>
        <v>8.712183913056888E-4</v>
      </c>
      <c r="X157" s="30">
        <f t="shared" si="44"/>
        <v>-6.3390053781796124E-4</v>
      </c>
      <c r="Y157" s="30">
        <f t="shared" si="45"/>
        <v>-2.3801441350955904E-3</v>
      </c>
      <c r="Z157" s="30">
        <f t="shared" si="46"/>
        <v>3.4042553419457939E-3</v>
      </c>
      <c r="AA157" s="17"/>
      <c r="AB157" s="17"/>
      <c r="AC157" s="17"/>
      <c r="AD157" s="17"/>
      <c r="AE157" s="17"/>
      <c r="AF157" s="17"/>
      <c r="AG157" s="17"/>
      <c r="AK157" s="24">
        <v>45420</v>
      </c>
      <c r="AL157" s="37">
        <v>0.87933135991641997</v>
      </c>
      <c r="AM157" s="37">
        <v>0.72140415674458525</v>
      </c>
      <c r="AN157" s="37">
        <v>0.61220191663319579</v>
      </c>
      <c r="AO157" s="37">
        <v>0.46072066525380939</v>
      </c>
      <c r="AP157" s="37">
        <v>0.32367039165728728</v>
      </c>
      <c r="AT157" s="46">
        <f>'Bonds (CP)'!AL157/'Bonds (CP)'!AL127-1</f>
        <v>-4.2660630332579386E-3</v>
      </c>
      <c r="AU157" s="46">
        <f>'Bonds (CP)'!AM157/'Bonds (CP)'!AM127-1</f>
        <v>-2.1692983112639785E-2</v>
      </c>
      <c r="AV157" s="46">
        <f>'Bonds (CP)'!AN157/'Bonds (CP)'!AN127-1</f>
        <v>-3.4539019986278618E-2</v>
      </c>
      <c r="AW157" s="46">
        <f>'Bonds (CP)'!AO157/'Bonds (CP)'!AO127-1</f>
        <v>-3.6483144235064047E-2</v>
      </c>
      <c r="AX157" s="46">
        <f>'Bonds (CP)'!AP157/'Bonds (CP)'!AP127-1</f>
        <v>-2.1062985234872156E-2</v>
      </c>
      <c r="AY157" s="46">
        <f>SUM(AT157:AX157)</f>
        <v>-0.11804419560211254</v>
      </c>
      <c r="BC157" s="46">
        <f>'Bonds (CP)'!AT157-'Bonds (CP)'!$AT$515</f>
        <v>-3.656846130187269E-3</v>
      </c>
      <c r="BD157" s="46">
        <f>'Bonds (CP)'!AU157-'Bonds (CP)'!$AU$515</f>
        <v>-1.9852887583389135E-2</v>
      </c>
      <c r="BE157" s="46">
        <f>'Bonds (CP)'!AV157-'Bonds (CP)'!$AV$515</f>
        <v>-3.0945510681800646E-2</v>
      </c>
      <c r="BF157" s="46">
        <f>'Bonds (CP)'!AW157-'Bonds (CP)'!$AW$515</f>
        <v>-2.9444386805728463E-2</v>
      </c>
      <c r="BG157" s="46">
        <f>'Bonds (CP)'!AX157-'Bonds (CP)'!$AX$515</f>
        <v>-1.292320461991431E-2</v>
      </c>
    </row>
    <row r="158" spans="1:59" ht="16.5" customHeight="1">
      <c r="A158" s="24">
        <v>45422</v>
      </c>
      <c r="B158" s="16">
        <v>14.96</v>
      </c>
      <c r="C158" s="16">
        <v>14.02</v>
      </c>
      <c r="D158" s="16">
        <v>13.69</v>
      </c>
      <c r="E158" s="16">
        <v>13.69</v>
      </c>
      <c r="F158" s="16">
        <v>14.47</v>
      </c>
      <c r="G158" s="17"/>
      <c r="H158" s="26">
        <f t="shared" si="32"/>
        <v>0.87856645789839949</v>
      </c>
      <c r="I158" s="26">
        <f t="shared" si="33"/>
        <v>0.72103345503741689</v>
      </c>
      <c r="J158" s="26">
        <f t="shared" si="34"/>
        <v>0.61295860525125268</v>
      </c>
      <c r="K158" s="26">
        <f t="shared" si="35"/>
        <v>0.46198426937005993</v>
      </c>
      <c r="L158" s="26">
        <f t="shared" si="36"/>
        <v>0.32294123017281051</v>
      </c>
      <c r="M158" s="17"/>
      <c r="N158" s="17"/>
      <c r="O158" s="29">
        <f t="shared" si="37"/>
        <v>-8.6986778009734422E-4</v>
      </c>
      <c r="P158" s="29">
        <f t="shared" si="38"/>
        <v>-5.1386134069575373E-4</v>
      </c>
      <c r="Q158" s="29">
        <f t="shared" si="39"/>
        <v>1.236011514335722E-3</v>
      </c>
      <c r="R158" s="29">
        <f t="shared" si="40"/>
        <v>2.742668631011913E-3</v>
      </c>
      <c r="S158" s="29">
        <f t="shared" si="41"/>
        <v>-2.2527901941947759E-3</v>
      </c>
      <c r="T158" s="29">
        <f t="shared" si="47"/>
        <v>3.4216083035976119E-4</v>
      </c>
      <c r="U158" s="17"/>
      <c r="V158" s="30">
        <f t="shared" si="42"/>
        <v>-8.43413745319747E-4</v>
      </c>
      <c r="W158" s="30">
        <f t="shared" si="43"/>
        <v>-4.1389520982868015E-4</v>
      </c>
      <c r="X158" s="30">
        <f t="shared" si="44"/>
        <v>1.4252277669608731E-3</v>
      </c>
      <c r="Y158" s="30">
        <f t="shared" si="45"/>
        <v>3.097691470267045E-3</v>
      </c>
      <c r="Z158" s="30">
        <f t="shared" si="46"/>
        <v>-1.8590811666333367E-3</v>
      </c>
      <c r="AA158" s="17"/>
      <c r="AB158" s="17"/>
      <c r="AC158" s="17"/>
      <c r="AD158" s="17"/>
      <c r="AE158" s="17"/>
      <c r="AF158" s="17"/>
      <c r="AG158" s="17"/>
      <c r="AK158" s="24">
        <v>45422</v>
      </c>
      <c r="AL158" s="37">
        <v>0.87856645789839949</v>
      </c>
      <c r="AM158" s="37">
        <v>0.72103345503741689</v>
      </c>
      <c r="AN158" s="37">
        <v>0.61295860525125256</v>
      </c>
      <c r="AO158" s="37">
        <v>0.46198426937005987</v>
      </c>
      <c r="AP158" s="37">
        <v>0.32294123017281046</v>
      </c>
      <c r="AT158" s="46">
        <f>'Bonds (CP)'!AL158/'Bonds (CP)'!AL128-1</f>
        <v>-5.1322199025748416E-3</v>
      </c>
      <c r="AU158" s="46">
        <f>'Bonds (CP)'!AM158/'Bonds (CP)'!AM128-1</f>
        <v>-2.1435677466237424E-2</v>
      </c>
      <c r="AV158" s="46">
        <f>'Bonds (CP)'!AN158/'Bonds (CP)'!AN128-1</f>
        <v>-3.2944115326938195E-2</v>
      </c>
      <c r="AW158" s="46">
        <f>'Bonds (CP)'!AO158/'Bonds (CP)'!AO128-1</f>
        <v>-3.5844956542030459E-2</v>
      </c>
      <c r="AX158" s="46">
        <f>'Bonds (CP)'!AP158/'Bonds (CP)'!AP128-1</f>
        <v>-2.2518126039778763E-2</v>
      </c>
      <c r="AY158" s="46">
        <f>SUM(AT158:AX158)</f>
        <v>-0.11787509527755968</v>
      </c>
      <c r="BC158" s="46">
        <f>'Bonds (CP)'!AT158-'Bonds (CP)'!$AT$515</f>
        <v>-4.5230029995041721E-3</v>
      </c>
      <c r="BD158" s="46">
        <f>'Bonds (CP)'!AU158-'Bonds (CP)'!$AU$515</f>
        <v>-1.9595581936986774E-2</v>
      </c>
      <c r="BE158" s="46">
        <f>'Bonds (CP)'!AV158-'Bonds (CP)'!$AV$515</f>
        <v>-2.9350606022460222E-2</v>
      </c>
      <c r="BF158" s="46">
        <f>'Bonds (CP)'!AW158-'Bonds (CP)'!$AW$515</f>
        <v>-2.8806199112694875E-2</v>
      </c>
      <c r="BG158" s="46">
        <f>'Bonds (CP)'!AX158-'Bonds (CP)'!$AX$515</f>
        <v>-1.4378345424820917E-2</v>
      </c>
    </row>
    <row r="159" spans="1:59" ht="16.5" customHeight="1">
      <c r="A159" s="24">
        <v>45425</v>
      </c>
      <c r="B159" s="16">
        <v>15.04</v>
      </c>
      <c r="C159" s="16">
        <v>14.2</v>
      </c>
      <c r="D159" s="16">
        <v>13.85</v>
      </c>
      <c r="E159" s="16">
        <v>13.8</v>
      </c>
      <c r="F159" s="16">
        <v>14.59</v>
      </c>
      <c r="G159" s="17"/>
      <c r="H159" s="26">
        <f t="shared" si="32"/>
        <v>0.87795549374130744</v>
      </c>
      <c r="I159" s="26">
        <f t="shared" si="33"/>
        <v>0.71770872176202993</v>
      </c>
      <c r="J159" s="26">
        <f t="shared" si="34"/>
        <v>0.60893644062586638</v>
      </c>
      <c r="K159" s="26">
        <f t="shared" si="35"/>
        <v>0.45852014971385879</v>
      </c>
      <c r="L159" s="26">
        <f t="shared" si="36"/>
        <v>0.32005653815803936</v>
      </c>
      <c r="M159" s="17"/>
      <c r="N159" s="17"/>
      <c r="O159" s="29">
        <f t="shared" si="37"/>
        <v>-6.9541029207231819E-4</v>
      </c>
      <c r="P159" s="29">
        <f t="shared" si="38"/>
        <v>-4.6110665908205561E-3</v>
      </c>
      <c r="Q159" s="29">
        <f t="shared" si="39"/>
        <v>-6.5618862202572181E-3</v>
      </c>
      <c r="R159" s="29">
        <f t="shared" si="40"/>
        <v>-7.4983498051235387E-3</v>
      </c>
      <c r="S159" s="29">
        <f t="shared" si="41"/>
        <v>-8.9325603089686068E-3</v>
      </c>
      <c r="T159" s="29">
        <f t="shared" si="47"/>
        <v>-2.8299273217242238E-2</v>
      </c>
      <c r="U159" s="17"/>
      <c r="V159" s="30">
        <f t="shared" si="42"/>
        <v>-6.6895625729472097E-4</v>
      </c>
      <c r="W159" s="30">
        <f t="shared" si="43"/>
        <v>-4.5111004599534829E-3</v>
      </c>
      <c r="X159" s="30">
        <f t="shared" si="44"/>
        <v>-6.3726699676320666E-3</v>
      </c>
      <c r="Y159" s="30">
        <f t="shared" si="45"/>
        <v>-7.1433269658684071E-3</v>
      </c>
      <c r="Z159" s="30">
        <f t="shared" si="46"/>
        <v>-8.5388512814071667E-3</v>
      </c>
      <c r="AA159" s="17"/>
      <c r="AB159" s="17"/>
      <c r="AC159" s="17"/>
      <c r="AD159" s="17"/>
      <c r="AE159" s="17"/>
      <c r="AF159" s="17"/>
      <c r="AG159" s="17"/>
      <c r="AK159" s="24">
        <v>45425</v>
      </c>
      <c r="AL159" s="37">
        <v>0.87795549374130744</v>
      </c>
      <c r="AM159" s="37">
        <v>0.71770872176203016</v>
      </c>
      <c r="AN159" s="37">
        <v>0.60893644062586638</v>
      </c>
      <c r="AO159" s="37">
        <v>0.45852014971385885</v>
      </c>
      <c r="AP159" s="37">
        <v>0.32005653815803942</v>
      </c>
      <c r="AT159" s="46">
        <f>'Bonds (CP)'!AL159/'Bonds (CP)'!AL129-1</f>
        <v>-5.5632823365784345E-3</v>
      </c>
      <c r="AU159" s="46">
        <f>'Bonds (CP)'!AM159/'Bonds (CP)'!AM129-1</f>
        <v>-2.569564660428969E-2</v>
      </c>
      <c r="AV159" s="46">
        <f>'Bonds (CP)'!AN159/'Bonds (CP)'!AN129-1</f>
        <v>-3.8092237370598969E-2</v>
      </c>
      <c r="AW159" s="46">
        <f>'Bonds (CP)'!AO159/'Bonds (CP)'!AO129-1</f>
        <v>-3.643188429833899E-2</v>
      </c>
      <c r="AX159" s="46">
        <f>'Bonds (CP)'!AP159/'Bonds (CP)'!AP129-1</f>
        <v>-2.2325447038309743E-2</v>
      </c>
      <c r="AY159" s="46">
        <f>SUM(AT159:AX159)</f>
        <v>-0.12810849764811583</v>
      </c>
      <c r="BC159" s="46">
        <f>'Bonds (CP)'!AT159-'Bonds (CP)'!$AT$515</f>
        <v>-4.954065433507765E-3</v>
      </c>
      <c r="BD159" s="46">
        <f>'Bonds (CP)'!AU159-'Bonds (CP)'!$AU$515</f>
        <v>-2.385555107503904E-2</v>
      </c>
      <c r="BE159" s="46">
        <f>'Bonds (CP)'!AV159-'Bonds (CP)'!$AV$515</f>
        <v>-3.4498728066120997E-2</v>
      </c>
      <c r="BF159" s="46">
        <f>'Bonds (CP)'!AW159-'Bonds (CP)'!$AW$515</f>
        <v>-2.9393126869003406E-2</v>
      </c>
      <c r="BG159" s="46">
        <f>'Bonds (CP)'!AX159-'Bonds (CP)'!$AX$515</f>
        <v>-1.4185666423351896E-2</v>
      </c>
    </row>
    <row r="160" spans="1:59" ht="16.5" customHeight="1">
      <c r="A160" s="24">
        <v>45426</v>
      </c>
      <c r="B160" s="16">
        <v>14.96</v>
      </c>
      <c r="C160" s="16">
        <v>14.32</v>
      </c>
      <c r="D160" s="16">
        <v>14.08</v>
      </c>
      <c r="E160" s="16">
        <v>14.01</v>
      </c>
      <c r="F160" s="16">
        <v>14.72</v>
      </c>
      <c r="G160" s="17"/>
      <c r="H160" s="26">
        <f t="shared" si="32"/>
        <v>0.87856645789839949</v>
      </c>
      <c r="I160" s="26">
        <f t="shared" si="33"/>
        <v>0.71550376123455461</v>
      </c>
      <c r="J160" s="26">
        <f t="shared" si="34"/>
        <v>0.60321240899403472</v>
      </c>
      <c r="K160" s="26">
        <f t="shared" si="35"/>
        <v>0.45200012767939313</v>
      </c>
      <c r="L160" s="26">
        <f t="shared" si="36"/>
        <v>0.31698807598757167</v>
      </c>
      <c r="M160" s="17"/>
      <c r="N160" s="17"/>
      <c r="O160" s="29">
        <f t="shared" si="37"/>
        <v>6.9589422407800861E-4</v>
      </c>
      <c r="P160" s="29">
        <f t="shared" si="38"/>
        <v>-3.0722220040213521E-3</v>
      </c>
      <c r="Q160" s="29">
        <f t="shared" si="39"/>
        <v>-9.4000477717320896E-3</v>
      </c>
      <c r="R160" s="29">
        <f t="shared" si="40"/>
        <v>-1.4219706677088273E-2</v>
      </c>
      <c r="S160" s="29">
        <f t="shared" si="41"/>
        <v>-9.5872503905936046E-3</v>
      </c>
      <c r="T160" s="29">
        <f t="shared" si="47"/>
        <v>-3.5583332619357311E-2</v>
      </c>
      <c r="U160" s="17"/>
      <c r="V160" s="30">
        <f t="shared" si="42"/>
        <v>7.2234825885560583E-4</v>
      </c>
      <c r="W160" s="30">
        <f t="shared" si="43"/>
        <v>-2.9722558731542785E-3</v>
      </c>
      <c r="X160" s="30">
        <f t="shared" si="44"/>
        <v>-9.2108315191069389E-3</v>
      </c>
      <c r="Y160" s="30">
        <f t="shared" si="45"/>
        <v>-1.3864683837833141E-2</v>
      </c>
      <c r="Z160" s="30">
        <f t="shared" si="46"/>
        <v>-9.1935413630321646E-3</v>
      </c>
      <c r="AA160" s="17"/>
      <c r="AB160" s="17"/>
      <c r="AC160" s="17"/>
      <c r="AD160" s="17"/>
      <c r="AE160" s="17"/>
      <c r="AF160" s="17"/>
      <c r="AG160" s="17"/>
      <c r="AK160" s="24">
        <v>45426</v>
      </c>
      <c r="AL160" s="37">
        <v>0.87856645789839949</v>
      </c>
      <c r="AM160" s="37">
        <v>0.71550376123455472</v>
      </c>
      <c r="AN160" s="37">
        <v>0.60321240899403461</v>
      </c>
      <c r="AO160" s="37">
        <v>0.45200012767939307</v>
      </c>
      <c r="AP160" s="37">
        <v>0.31698807598757167</v>
      </c>
      <c r="AT160" s="46">
        <f>'Bonds (CP)'!AL160/'Bonds (CP)'!AL130-1</f>
        <v>-4.7842727905358373E-3</v>
      </c>
      <c r="AU160" s="46">
        <f>'Bonds (CP)'!AM160/'Bonds (CP)'!AM130-1</f>
        <v>-2.8185837463875929E-2</v>
      </c>
      <c r="AV160" s="46">
        <f>'Bonds (CP)'!AN160/'Bonds (CP)'!AN130-1</f>
        <v>-4.5154543561845562E-2</v>
      </c>
      <c r="AW160" s="46">
        <f>'Bonds (CP)'!AO160/'Bonds (CP)'!AO130-1</f>
        <v>-4.3553376603330363E-2</v>
      </c>
      <c r="AX160" s="46">
        <f>'Bonds (CP)'!AP160/'Bonds (CP)'!AP130-1</f>
        <v>-1.5485523850115701E-2</v>
      </c>
      <c r="AY160" s="46">
        <f>SUM(AT160:AX160)</f>
        <v>-0.13716355426970339</v>
      </c>
      <c r="BC160" s="46">
        <f>'Bonds (CP)'!AT160-'Bonds (CP)'!$AT$515</f>
        <v>-4.1750558874651678E-3</v>
      </c>
      <c r="BD160" s="46">
        <f>'Bonds (CP)'!AU160-'Bonds (CP)'!$AU$515</f>
        <v>-2.6345741934625279E-2</v>
      </c>
      <c r="BE160" s="46">
        <f>'Bonds (CP)'!AV160-'Bonds (CP)'!$AV$515</f>
        <v>-4.1561034257367589E-2</v>
      </c>
      <c r="BF160" s="46">
        <f>'Bonds (CP)'!AW160-'Bonds (CP)'!$AW$515</f>
        <v>-3.6514619173994775E-2</v>
      </c>
      <c r="BG160" s="46">
        <f>'Bonds (CP)'!AX160-'Bonds (CP)'!$AX$515</f>
        <v>-7.3457432351578551E-3</v>
      </c>
    </row>
    <row r="161" spans="1:59" ht="16.5" customHeight="1">
      <c r="A161" s="24">
        <v>45427</v>
      </c>
      <c r="B161" s="16">
        <v>14.92</v>
      </c>
      <c r="C161" s="16">
        <v>14.37</v>
      </c>
      <c r="D161" s="16">
        <v>14.12</v>
      </c>
      <c r="E161" s="16">
        <v>13.94</v>
      </c>
      <c r="F161" s="16">
        <v>14.4</v>
      </c>
      <c r="G161" s="17"/>
      <c r="H161" s="26">
        <f t="shared" si="32"/>
        <v>0.87887225896275667</v>
      </c>
      <c r="I161" s="26">
        <f t="shared" si="33"/>
        <v>0.71458773582873814</v>
      </c>
      <c r="J161" s="26">
        <f t="shared" si="34"/>
        <v>0.60222382759773452</v>
      </c>
      <c r="K161" s="26">
        <f t="shared" si="35"/>
        <v>0.45415997699400135</v>
      </c>
      <c r="L161" s="26">
        <f t="shared" si="36"/>
        <v>0.32464764156189363</v>
      </c>
      <c r="M161" s="17"/>
      <c r="N161" s="17"/>
      <c r="O161" s="29">
        <f t="shared" si="37"/>
        <v>3.4806822137123383E-4</v>
      </c>
      <c r="P161" s="29">
        <f t="shared" si="38"/>
        <v>-1.2802523976057634E-3</v>
      </c>
      <c r="Q161" s="29">
        <f t="shared" si="39"/>
        <v>-1.6388611732123248E-3</v>
      </c>
      <c r="R161" s="29">
        <f t="shared" si="40"/>
        <v>4.7784263373931157E-3</v>
      </c>
      <c r="S161" s="29">
        <f t="shared" si="41"/>
        <v>2.4163576344184756E-2</v>
      </c>
      <c r="T161" s="29">
        <f t="shared" si="47"/>
        <v>2.6370957332131018E-2</v>
      </c>
      <c r="U161" s="17"/>
      <c r="V161" s="30">
        <f t="shared" si="42"/>
        <v>3.7452225614883106E-4</v>
      </c>
      <c r="W161" s="30">
        <f t="shared" si="43"/>
        <v>-1.1802862667386897E-3</v>
      </c>
      <c r="X161" s="30">
        <f t="shared" si="44"/>
        <v>-1.4496449205871737E-3</v>
      </c>
      <c r="Y161" s="30">
        <f t="shared" si="45"/>
        <v>5.1334491766482472E-3</v>
      </c>
      <c r="Z161" s="30">
        <f t="shared" si="46"/>
        <v>2.4557285371746194E-2</v>
      </c>
      <c r="AA161" s="17"/>
      <c r="AB161" s="17"/>
      <c r="AC161" s="17"/>
      <c r="AD161" s="17"/>
      <c r="AE161" s="17"/>
      <c r="AF161" s="17"/>
      <c r="AG161" s="17"/>
      <c r="AK161" s="24">
        <v>45427</v>
      </c>
      <c r="AL161" s="37">
        <v>0.87887225896275667</v>
      </c>
      <c r="AM161" s="37">
        <v>0.71458773582873814</v>
      </c>
      <c r="AN161" s="37">
        <v>0.60222382759773463</v>
      </c>
      <c r="AO161" s="37">
        <v>0.45415997699400124</v>
      </c>
      <c r="AP161" s="37">
        <v>0.32464764156189363</v>
      </c>
      <c r="AT161" s="46">
        <f>'Bonds (CP)'!AL161/'Bonds (CP)'!AL131-1</f>
        <v>-4.0898016011138294E-3</v>
      </c>
      <c r="AU161" s="46">
        <f>'Bonds (CP)'!AM161/'Bonds (CP)'!AM131-1</f>
        <v>-2.6663557232643131E-2</v>
      </c>
      <c r="AV161" s="46">
        <f>'Bonds (CP)'!AN161/'Bonds (CP)'!AN131-1</f>
        <v>-4.4739909481287699E-2</v>
      </c>
      <c r="AW161" s="46">
        <f>'Bonds (CP)'!AO161/'Bonds (CP)'!AO131-1</f>
        <v>-4.5594673358817284E-2</v>
      </c>
      <c r="AX161" s="46">
        <f>'Bonds (CP)'!AP161/'Bonds (CP)'!AP131-1</f>
        <v>0</v>
      </c>
      <c r="AY161" s="46">
        <f>SUM(AT161:AX161)</f>
        <v>-0.12108794167386194</v>
      </c>
      <c r="BC161" s="46">
        <f>'Bonds (CP)'!AT161-'Bonds (CP)'!$AT$515</f>
        <v>-3.4805846980431598E-3</v>
      </c>
      <c r="BD161" s="46">
        <f>'Bonds (CP)'!AU161-'Bonds (CP)'!$AU$515</f>
        <v>-2.4823461703392481E-2</v>
      </c>
      <c r="BE161" s="46">
        <f>'Bonds (CP)'!AV161-'Bonds (CP)'!$AV$515</f>
        <v>-4.1146400176809726E-2</v>
      </c>
      <c r="BF161" s="46">
        <f>'Bonds (CP)'!AW161-'Bonds (CP)'!$AW$515</f>
        <v>-3.8555915929481696E-2</v>
      </c>
      <c r="BG161" s="46">
        <f>'Bonds (CP)'!AX161-'Bonds (CP)'!$AX$515</f>
        <v>8.139780614957846E-3</v>
      </c>
    </row>
    <row r="162" spans="1:59" ht="16.5" customHeight="1">
      <c r="A162" s="24">
        <v>45428</v>
      </c>
      <c r="B162" s="16">
        <v>14.79</v>
      </c>
      <c r="C162" s="16">
        <v>14.48</v>
      </c>
      <c r="D162" s="16">
        <v>14.26</v>
      </c>
      <c r="E162" s="16">
        <v>14.02</v>
      </c>
      <c r="F162" s="16">
        <v>14.25</v>
      </c>
      <c r="G162" s="17"/>
      <c r="H162" s="26">
        <f t="shared" si="32"/>
        <v>0.87986758428434542</v>
      </c>
      <c r="I162" s="26">
        <f t="shared" si="33"/>
        <v>0.71257806464260631</v>
      </c>
      <c r="J162" s="26">
        <f t="shared" si="34"/>
        <v>0.59877976508130082</v>
      </c>
      <c r="K162" s="26">
        <f t="shared" si="35"/>
        <v>0.45169267096364391</v>
      </c>
      <c r="L162" s="26">
        <f t="shared" si="36"/>
        <v>0.32836434325327413</v>
      </c>
      <c r="M162" s="17"/>
      <c r="N162" s="17"/>
      <c r="O162" s="29">
        <f t="shared" si="37"/>
        <v>1.1325028312572094E-3</v>
      </c>
      <c r="P162" s="29">
        <f t="shared" si="38"/>
        <v>-2.8123505139661109E-3</v>
      </c>
      <c r="Q162" s="29">
        <f t="shared" si="39"/>
        <v>-5.7189077525743315E-3</v>
      </c>
      <c r="R162" s="29">
        <f t="shared" si="40"/>
        <v>-5.4326804547772944E-3</v>
      </c>
      <c r="S162" s="29">
        <f t="shared" si="41"/>
        <v>1.1448417347186934E-2</v>
      </c>
      <c r="T162" s="29">
        <f t="shared" si="47"/>
        <v>-1.383018542873593E-3</v>
      </c>
      <c r="U162" s="17"/>
      <c r="V162" s="30">
        <f t="shared" si="42"/>
        <v>1.1589568660348066E-3</v>
      </c>
      <c r="W162" s="30">
        <f t="shared" si="43"/>
        <v>-2.7123843830990373E-3</v>
      </c>
      <c r="X162" s="30">
        <f t="shared" si="44"/>
        <v>-5.5296914999491799E-3</v>
      </c>
      <c r="Y162" s="30">
        <f t="shared" si="45"/>
        <v>-5.0776576155221629E-3</v>
      </c>
      <c r="Z162" s="30">
        <f t="shared" si="46"/>
        <v>1.1842126374748374E-2</v>
      </c>
      <c r="AA162" s="17"/>
      <c r="AB162" s="17"/>
      <c r="AC162" s="17"/>
      <c r="AD162" s="17"/>
      <c r="AE162" s="17"/>
      <c r="AF162" s="17"/>
      <c r="AG162" s="17"/>
      <c r="AK162" s="24">
        <v>45428</v>
      </c>
      <c r="AL162" s="37">
        <v>0.87986758428434542</v>
      </c>
      <c r="AM162" s="37">
        <v>0.7125780646426062</v>
      </c>
      <c r="AN162" s="37">
        <v>0.59877976508130093</v>
      </c>
      <c r="AO162" s="37">
        <v>0.45169267096364396</v>
      </c>
      <c r="AP162" s="37">
        <v>0.32836434325327418</v>
      </c>
      <c r="AT162" s="46">
        <f>'Bonds (CP)'!AL162/'Bonds (CP)'!AL132-1</f>
        <v>-3.0490460841535727E-3</v>
      </c>
      <c r="AU162" s="46">
        <f>'Bonds (CP)'!AM162/'Bonds (CP)'!AM132-1</f>
        <v>-2.8647676548116507E-2</v>
      </c>
      <c r="AV162" s="46">
        <f>'Bonds (CP)'!AN162/'Bonds (CP)'!AN132-1</f>
        <v>-4.9020586293329282E-2</v>
      </c>
      <c r="AW162" s="46">
        <f>'Bonds (CP)'!AO162/'Bonds (CP)'!AO132-1</f>
        <v>-4.8153214374959341E-2</v>
      </c>
      <c r="AX162" s="46">
        <f>'Bonds (CP)'!AP162/'Bonds (CP)'!AP132-1</f>
        <v>2.0611022030942561E-2</v>
      </c>
      <c r="AY162" s="46">
        <f>SUM(AT162:AX162)</f>
        <v>-0.10825950126961614</v>
      </c>
      <c r="BC162" s="46">
        <f>'Bonds (CP)'!AT162-'Bonds (CP)'!$AT$515</f>
        <v>-2.4398291810829031E-3</v>
      </c>
      <c r="BD162" s="46">
        <f>'Bonds (CP)'!AU162-'Bonds (CP)'!$AU$515</f>
        <v>-2.6807581018865857E-2</v>
      </c>
      <c r="BE162" s="46">
        <f>'Bonds (CP)'!AV162-'Bonds (CP)'!$AV$515</f>
        <v>-4.542707698885131E-2</v>
      </c>
      <c r="BF162" s="46">
        <f>'Bonds (CP)'!AW162-'Bonds (CP)'!$AW$515</f>
        <v>-4.1114456945623754E-2</v>
      </c>
      <c r="BG162" s="46">
        <f>'Bonds (CP)'!AX162-'Bonds (CP)'!$AX$515</f>
        <v>2.8750802645900408E-2</v>
      </c>
    </row>
    <row r="163" spans="1:59" ht="16.5" customHeight="1">
      <c r="A163" s="24">
        <v>45429</v>
      </c>
      <c r="B163" s="16">
        <v>14.77</v>
      </c>
      <c r="C163" s="16">
        <v>14.49</v>
      </c>
      <c r="D163" s="16">
        <v>14.27</v>
      </c>
      <c r="E163" s="16">
        <v>14.01</v>
      </c>
      <c r="F163" s="16">
        <v>14.13</v>
      </c>
      <c r="G163" s="17"/>
      <c r="H163" s="26">
        <f t="shared" si="32"/>
        <v>0.88002091138799343</v>
      </c>
      <c r="I163" s="26">
        <f t="shared" si="33"/>
        <v>0.71239574709925746</v>
      </c>
      <c r="J163" s="26">
        <f t="shared" si="34"/>
        <v>0.59853470770616057</v>
      </c>
      <c r="K163" s="26">
        <f t="shared" si="35"/>
        <v>0.45200012767939313</v>
      </c>
      <c r="L163" s="26">
        <f t="shared" si="36"/>
        <v>0.33139809524551417</v>
      </c>
      <c r="M163" s="17"/>
      <c r="N163" s="17"/>
      <c r="O163" s="29">
        <f t="shared" si="37"/>
        <v>1.7426156661137782E-4</v>
      </c>
      <c r="P163" s="29">
        <f t="shared" si="38"/>
        <v>-2.5585623862878215E-4</v>
      </c>
      <c r="Q163" s="29">
        <f t="shared" si="39"/>
        <v>-4.0926128341522983E-4</v>
      </c>
      <c r="R163" s="29">
        <f t="shared" si="40"/>
        <v>6.8067678648242591E-4</v>
      </c>
      <c r="S163" s="29">
        <f t="shared" si="41"/>
        <v>9.2389811944351141E-3</v>
      </c>
      <c r="T163" s="29">
        <f t="shared" si="47"/>
        <v>9.4288020254849059E-3</v>
      </c>
      <c r="U163" s="17"/>
      <c r="V163" s="30">
        <f t="shared" si="42"/>
        <v>2.0071560138897504E-4</v>
      </c>
      <c r="W163" s="30">
        <f t="shared" si="43"/>
        <v>-1.5589010776170857E-4</v>
      </c>
      <c r="X163" s="30">
        <f t="shared" si="44"/>
        <v>-2.2004503079007861E-4</v>
      </c>
      <c r="Y163" s="30">
        <f t="shared" si="45"/>
        <v>1.0356996257375579E-3</v>
      </c>
      <c r="Z163" s="30">
        <f t="shared" si="46"/>
        <v>9.6326902219965541E-3</v>
      </c>
      <c r="AA163" s="17"/>
      <c r="AB163" s="17"/>
      <c r="AC163" s="17"/>
      <c r="AD163" s="17"/>
      <c r="AE163" s="17"/>
      <c r="AF163" s="17"/>
      <c r="AG163" s="17"/>
      <c r="AK163" s="24">
        <v>45429</v>
      </c>
      <c r="AL163" s="37">
        <v>0.88002091138799343</v>
      </c>
      <c r="AM163" s="37">
        <v>0.71239574709925757</v>
      </c>
      <c r="AN163" s="37">
        <v>0.59853470770616057</v>
      </c>
      <c r="AO163" s="37">
        <v>0.45200012767939307</v>
      </c>
      <c r="AP163" s="37">
        <v>0.33139809524551417</v>
      </c>
      <c r="AT163" s="46">
        <f>'Bonds (CP)'!AL163/'Bonds (CP)'!AL133-1</f>
        <v>-3.6594928988411546E-3</v>
      </c>
      <c r="AU163" s="46">
        <f>'Bonds (CP)'!AM163/'Bonds (CP)'!AM133-1</f>
        <v>-2.8645102204947204E-2</v>
      </c>
      <c r="AV163" s="46">
        <f>'Bonds (CP)'!AN163/'Bonds (CP)'!AN133-1</f>
        <v>-4.8621252839967322E-2</v>
      </c>
      <c r="AW163" s="46">
        <f>'Bonds (CP)'!AO163/'Bonds (CP)'!AO133-1</f>
        <v>-4.4212833128198903E-2</v>
      </c>
      <c r="AX163" s="46">
        <f>'Bonds (CP)'!AP163/'Bonds (CP)'!AP133-1</f>
        <v>4.2374827833148609E-2</v>
      </c>
      <c r="AY163" s="46">
        <f>SUM(AT163:AX163)</f>
        <v>-8.2763853238805973E-2</v>
      </c>
      <c r="BC163" s="46">
        <f>'Bonds (CP)'!AT163-'Bonds (CP)'!$AT$515</f>
        <v>-3.050275995770485E-3</v>
      </c>
      <c r="BD163" s="46">
        <f>'Bonds (CP)'!AU163-'Bonds (CP)'!$AU$515</f>
        <v>-2.6805006675696554E-2</v>
      </c>
      <c r="BE163" s="46">
        <f>'Bonds (CP)'!AV163-'Bonds (CP)'!$AV$515</f>
        <v>-4.5027743535489349E-2</v>
      </c>
      <c r="BF163" s="46">
        <f>'Bonds (CP)'!AW163-'Bonds (CP)'!$AW$515</f>
        <v>-3.7174075698863315E-2</v>
      </c>
      <c r="BG163" s="46">
        <f>'Bonds (CP)'!AX163-'Bonds (CP)'!$AX$515</f>
        <v>5.0514608448106457E-2</v>
      </c>
    </row>
    <row r="164" spans="1:59" ht="16.5" customHeight="1">
      <c r="A164" s="24">
        <v>45432</v>
      </c>
      <c r="B164" s="16">
        <v>14.85</v>
      </c>
      <c r="C164" s="16">
        <v>14.58</v>
      </c>
      <c r="D164" s="16">
        <v>14.35</v>
      </c>
      <c r="E164" s="16">
        <v>14.08</v>
      </c>
      <c r="F164" s="16">
        <v>14.18</v>
      </c>
      <c r="G164" s="17"/>
      <c r="H164" s="26">
        <f t="shared" si="32"/>
        <v>0.87940792337831952</v>
      </c>
      <c r="I164" s="26">
        <f t="shared" si="33"/>
        <v>0.71075772932511649</v>
      </c>
      <c r="J164" s="26">
        <f t="shared" si="34"/>
        <v>0.59657877365253964</v>
      </c>
      <c r="K164" s="26">
        <f t="shared" si="35"/>
        <v>0.44985364288258983</v>
      </c>
      <c r="L164" s="26">
        <f t="shared" si="36"/>
        <v>0.33012741025268633</v>
      </c>
      <c r="M164" s="17"/>
      <c r="N164" s="17"/>
      <c r="O164" s="29">
        <f t="shared" si="37"/>
        <v>-6.9656073138890662E-4</v>
      </c>
      <c r="P164" s="29">
        <f t="shared" si="38"/>
        <v>-2.2993087491196551E-3</v>
      </c>
      <c r="Q164" s="29">
        <f t="shared" si="39"/>
        <v>-3.2678707323705591E-3</v>
      </c>
      <c r="R164" s="29">
        <f t="shared" si="40"/>
        <v>-4.7488588284776423E-3</v>
      </c>
      <c r="S164" s="29">
        <f t="shared" si="41"/>
        <v>-3.8343159211173816E-3</v>
      </c>
      <c r="T164" s="29">
        <f t="shared" si="47"/>
        <v>-1.4846914962474145E-2</v>
      </c>
      <c r="U164" s="17"/>
      <c r="V164" s="30">
        <f t="shared" si="42"/>
        <v>-6.7010669661130939E-4</v>
      </c>
      <c r="W164" s="30">
        <f t="shared" si="43"/>
        <v>-2.1993426182525815E-3</v>
      </c>
      <c r="X164" s="30">
        <f t="shared" si="44"/>
        <v>-3.078654479745408E-3</v>
      </c>
      <c r="Y164" s="30">
        <f t="shared" si="45"/>
        <v>-4.3938359892225108E-3</v>
      </c>
      <c r="Z164" s="30">
        <f t="shared" si="46"/>
        <v>-3.4406068935559425E-3</v>
      </c>
      <c r="AA164" s="17"/>
      <c r="AB164" s="17"/>
      <c r="AC164" s="17"/>
      <c r="AD164" s="17"/>
      <c r="AE164" s="17"/>
      <c r="AF164" s="17"/>
      <c r="AG164" s="17"/>
      <c r="AK164" s="24">
        <v>45432</v>
      </c>
      <c r="AL164" s="37">
        <v>0.87940792337831941</v>
      </c>
      <c r="AM164" s="37">
        <v>0.71075772932511649</v>
      </c>
      <c r="AN164" s="37">
        <v>0.59657877365253975</v>
      </c>
      <c r="AO164" s="37">
        <v>0.44985364288258978</v>
      </c>
      <c r="AP164" s="37">
        <v>0.33012741025268633</v>
      </c>
      <c r="AT164" s="46">
        <f>'Bonds (CP)'!AL164/'Bonds (CP)'!AL134-1</f>
        <v>-4.1793643883327736E-3</v>
      </c>
      <c r="AU164" s="46">
        <f>'Bonds (CP)'!AM164/'Bonds (CP)'!AM134-1</f>
        <v>-2.9625301956240802E-2</v>
      </c>
      <c r="AV164" s="46">
        <f>'Bonds (CP)'!AN164/'Bonds (CP)'!AN134-1</f>
        <v>-4.7793153276816325E-2</v>
      </c>
      <c r="AW164" s="46">
        <f>'Bonds (CP)'!AO164/'Bonds (CP)'!AO134-1</f>
        <v>-4.0194639806105492E-2</v>
      </c>
      <c r="AX164" s="46">
        <f>'Bonds (CP)'!AP164/'Bonds (CP)'!AP134-1</f>
        <v>4.4523368848520706E-2</v>
      </c>
      <c r="AY164" s="46">
        <f>SUM(AT164:AX164)</f>
        <v>-7.7269090578974686E-2</v>
      </c>
      <c r="BC164" s="46">
        <f>'Bonds (CP)'!AT164-'Bonds (CP)'!$AT$515</f>
        <v>-3.570147485262104E-3</v>
      </c>
      <c r="BD164" s="46">
        <f>'Bonds (CP)'!AU164-'Bonds (CP)'!$AU$515</f>
        <v>-2.7785206426990151E-2</v>
      </c>
      <c r="BE164" s="46">
        <f>'Bonds (CP)'!AV164-'Bonds (CP)'!$AV$515</f>
        <v>-4.4199643972338352E-2</v>
      </c>
      <c r="BF164" s="46">
        <f>'Bonds (CP)'!AW164-'Bonds (CP)'!$AW$515</f>
        <v>-3.3155882376769905E-2</v>
      </c>
      <c r="BG164" s="46">
        <f>'Bonds (CP)'!AX164-'Bonds (CP)'!$AX$515</f>
        <v>5.2663149463478554E-2</v>
      </c>
    </row>
    <row r="165" spans="1:59" ht="16.5" customHeight="1">
      <c r="A165" s="24">
        <v>45433</v>
      </c>
      <c r="B165" s="16">
        <v>14.97</v>
      </c>
      <c r="C165" s="16">
        <v>14.73</v>
      </c>
      <c r="D165" s="16">
        <v>14.47</v>
      </c>
      <c r="E165" s="16">
        <v>14.16</v>
      </c>
      <c r="F165" s="16">
        <v>14.24</v>
      </c>
      <c r="G165" s="17"/>
      <c r="H165" s="26">
        <f t="shared" si="32"/>
        <v>0.87849004088022964</v>
      </c>
      <c r="I165" s="26">
        <f t="shared" si="33"/>
        <v>0.70803901910637246</v>
      </c>
      <c r="J165" s="26">
        <f t="shared" si="34"/>
        <v>0.59365989194497637</v>
      </c>
      <c r="K165" s="26">
        <f t="shared" si="35"/>
        <v>0.44741676129638702</v>
      </c>
      <c r="L165" s="26">
        <f t="shared" si="36"/>
        <v>0.32861508330467942</v>
      </c>
      <c r="M165" s="17"/>
      <c r="N165" s="17"/>
      <c r="O165" s="29">
        <f t="shared" si="37"/>
        <v>-1.0437505436200478E-3</v>
      </c>
      <c r="P165" s="29">
        <f t="shared" si="38"/>
        <v>-3.8250870958878025E-3</v>
      </c>
      <c r="Q165" s="29">
        <f t="shared" si="39"/>
        <v>-4.8927012432783412E-3</v>
      </c>
      <c r="R165" s="29">
        <f t="shared" si="40"/>
        <v>-5.4170542458824578E-3</v>
      </c>
      <c r="S165" s="29">
        <f t="shared" si="41"/>
        <v>-4.5810402318587906E-3</v>
      </c>
      <c r="T165" s="29">
        <f t="shared" si="47"/>
        <v>-1.975963336052744E-2</v>
      </c>
      <c r="U165" s="17"/>
      <c r="V165" s="30">
        <f t="shared" si="42"/>
        <v>-1.0172965088424506E-3</v>
      </c>
      <c r="W165" s="30">
        <f t="shared" si="43"/>
        <v>-3.7251209650207289E-3</v>
      </c>
      <c r="X165" s="30">
        <f t="shared" si="44"/>
        <v>-4.7034849906531897E-3</v>
      </c>
      <c r="Y165" s="30">
        <f t="shared" si="45"/>
        <v>-5.0620314066273263E-3</v>
      </c>
      <c r="Z165" s="30">
        <f t="shared" si="46"/>
        <v>-4.1873312042973515E-3</v>
      </c>
      <c r="AA165" s="17"/>
      <c r="AB165" s="17"/>
      <c r="AC165" s="17"/>
      <c r="AD165" s="17"/>
      <c r="AE165" s="17"/>
      <c r="AF165" s="17"/>
      <c r="AG165" s="17"/>
      <c r="AK165" s="24">
        <v>45433</v>
      </c>
      <c r="AL165" s="37">
        <v>0.87849004088022975</v>
      </c>
      <c r="AM165" s="37">
        <v>0.70803901910637246</v>
      </c>
      <c r="AN165" s="37">
        <v>0.59365989194497637</v>
      </c>
      <c r="AO165" s="37">
        <v>0.44741676129638708</v>
      </c>
      <c r="AP165" s="37">
        <v>0.32861508330467942</v>
      </c>
      <c r="AT165" s="46">
        <f>'Bonds (CP)'!AL165/'Bonds (CP)'!AL135-1</f>
        <v>-4.9578150821951716E-3</v>
      </c>
      <c r="AU165" s="46">
        <f>'Bonds (CP)'!AM165/'Bonds (CP)'!AM135-1</f>
        <v>-3.2087576495724024E-2</v>
      </c>
      <c r="AV165" s="46">
        <f>'Bonds (CP)'!AN165/'Bonds (CP)'!AN135-1</f>
        <v>-5.1274306761253774E-2</v>
      </c>
      <c r="AW165" s="46">
        <f>'Bonds (CP)'!AO165/'Bonds (CP)'!AO135-1</f>
        <v>-4.7362732210689096E-2</v>
      </c>
      <c r="AX165" s="46">
        <f>'Bonds (CP)'!AP165/'Bonds (CP)'!AP135-1</f>
        <v>4.4326946909531539E-2</v>
      </c>
      <c r="AY165" s="46">
        <f>SUM(AT165:AX165)</f>
        <v>-9.1355483640330526E-2</v>
      </c>
      <c r="BC165" s="46">
        <f>'Bonds (CP)'!AT165-'Bonds (CP)'!$AT$515</f>
        <v>-4.3485981791245021E-3</v>
      </c>
      <c r="BD165" s="46">
        <f>'Bonds (CP)'!AU165-'Bonds (CP)'!$AU$515</f>
        <v>-3.0247480966473374E-2</v>
      </c>
      <c r="BE165" s="46">
        <f>'Bonds (CP)'!AV165-'Bonds (CP)'!$AV$515</f>
        <v>-4.7680797456775802E-2</v>
      </c>
      <c r="BF165" s="46">
        <f>'Bonds (CP)'!AW165-'Bonds (CP)'!$AW$515</f>
        <v>-4.0323974781353508E-2</v>
      </c>
      <c r="BG165" s="46">
        <f>'Bonds (CP)'!AX165-'Bonds (CP)'!$AX$515</f>
        <v>5.2466727524489387E-2</v>
      </c>
    </row>
    <row r="166" spans="1:59" ht="16.5" customHeight="1">
      <c r="A166" s="24">
        <v>45434</v>
      </c>
      <c r="B166" s="16">
        <v>15.07</v>
      </c>
      <c r="C166" s="16">
        <v>14.8</v>
      </c>
      <c r="D166" s="16">
        <v>14.53</v>
      </c>
      <c r="E166" s="16">
        <v>14.2</v>
      </c>
      <c r="F166" s="16">
        <v>14.03</v>
      </c>
      <c r="G166" s="17"/>
      <c r="H166" s="26">
        <f t="shared" si="32"/>
        <v>0.87772660119926993</v>
      </c>
      <c r="I166" s="26">
        <f t="shared" si="33"/>
        <v>0.70677510817197498</v>
      </c>
      <c r="J166" s="26">
        <f t="shared" si="34"/>
        <v>0.59220717443765536</v>
      </c>
      <c r="K166" s="26">
        <f t="shared" si="35"/>
        <v>0.44620477662491576</v>
      </c>
      <c r="L166" s="26">
        <f t="shared" si="36"/>
        <v>0.3339682731681306</v>
      </c>
      <c r="M166" s="17"/>
      <c r="N166" s="17"/>
      <c r="O166" s="29">
        <f t="shared" si="37"/>
        <v>-8.6903623881129377E-4</v>
      </c>
      <c r="P166" s="29">
        <f t="shared" si="38"/>
        <v>-1.7850865563774354E-3</v>
      </c>
      <c r="Q166" s="29">
        <f t="shared" si="39"/>
        <v>-2.4470534847175207E-3</v>
      </c>
      <c r="R166" s="29">
        <f t="shared" si="40"/>
        <v>-2.708849502999322E-3</v>
      </c>
      <c r="S166" s="29">
        <f t="shared" si="41"/>
        <v>1.6290152629689025E-2</v>
      </c>
      <c r="T166" s="29">
        <f t="shared" si="47"/>
        <v>8.4801268467834534E-3</v>
      </c>
      <c r="U166" s="17"/>
      <c r="V166" s="30">
        <f t="shared" si="42"/>
        <v>-8.4258220403369655E-4</v>
      </c>
      <c r="W166" s="30">
        <f t="shared" si="43"/>
        <v>-1.6851204255103618E-3</v>
      </c>
      <c r="X166" s="30">
        <f t="shared" si="44"/>
        <v>-2.2578372320923696E-3</v>
      </c>
      <c r="Y166" s="30">
        <f t="shared" si="45"/>
        <v>-2.3538266637441901E-3</v>
      </c>
      <c r="Z166" s="30">
        <f t="shared" si="46"/>
        <v>1.6683861657250464E-2</v>
      </c>
      <c r="AA166" s="17"/>
      <c r="AB166" s="17"/>
      <c r="AC166" s="17"/>
      <c r="AD166" s="17"/>
      <c r="AE166" s="17"/>
      <c r="AF166" s="17"/>
      <c r="AG166" s="17"/>
      <c r="AK166" s="24">
        <v>45434</v>
      </c>
      <c r="AL166" s="37">
        <v>0.87772660119927004</v>
      </c>
      <c r="AM166" s="37">
        <v>0.70677510817197498</v>
      </c>
      <c r="AN166" s="37">
        <v>0.59220717443765536</v>
      </c>
      <c r="AO166" s="37">
        <v>0.44620477662491576</v>
      </c>
      <c r="AP166" s="37">
        <v>0.33396827316813066</v>
      </c>
      <c r="AT166" s="46">
        <f>'Bonds (CP)'!AL166/'Bonds (CP)'!AL136-1</f>
        <v>-5.3880246806290444E-3</v>
      </c>
      <c r="AU166" s="46">
        <f>'Bonds (CP)'!AM166/'Bonds (CP)'!AM136-1</f>
        <v>-3.3316187559346511E-2</v>
      </c>
      <c r="AV166" s="46">
        <f>'Bonds (CP)'!AN166/'Bonds (CP)'!AN136-1</f>
        <v>-5.3204037758565081E-2</v>
      </c>
      <c r="AW166" s="46">
        <f>'Bonds (CP)'!AO166/'Bonds (CP)'!AO136-1</f>
        <v>-4.8634638672691022E-2</v>
      </c>
      <c r="AX166" s="46">
        <f>'Bonds (CP)'!AP166/'Bonds (CP)'!AP136-1</f>
        <v>6.4448391812155448E-2</v>
      </c>
      <c r="AY166" s="46">
        <f>SUM(AT166:AX166)</f>
        <v>-7.6094496859076211E-2</v>
      </c>
      <c r="BC166" s="46">
        <f>'Bonds (CP)'!AT166-'Bonds (CP)'!$AT$515</f>
        <v>-4.7788077775583748E-3</v>
      </c>
      <c r="BD166" s="46">
        <f>'Bonds (CP)'!AU166-'Bonds (CP)'!$AU$515</f>
        <v>-3.147609203009586E-2</v>
      </c>
      <c r="BE166" s="46">
        <f>'Bonds (CP)'!AV166-'Bonds (CP)'!$AV$515</f>
        <v>-4.9610528454087109E-2</v>
      </c>
      <c r="BF166" s="46">
        <f>'Bonds (CP)'!AW166-'Bonds (CP)'!$AW$515</f>
        <v>-4.1595881243355434E-2</v>
      </c>
      <c r="BG166" s="46">
        <f>'Bonds (CP)'!AX166-'Bonds (CP)'!$AX$515</f>
        <v>7.2588172427113296E-2</v>
      </c>
    </row>
    <row r="167" spans="1:59" ht="16.5" customHeight="1">
      <c r="A167" s="24">
        <v>45435</v>
      </c>
      <c r="B167" s="16">
        <v>15.23</v>
      </c>
      <c r="C167" s="16">
        <v>15</v>
      </c>
      <c r="D167" s="16">
        <v>14.71</v>
      </c>
      <c r="E167" s="16">
        <v>14.37</v>
      </c>
      <c r="F167" s="16">
        <v>14.19</v>
      </c>
      <c r="G167" s="17"/>
      <c r="H167" s="26">
        <f t="shared" si="32"/>
        <v>0.87650785385750252</v>
      </c>
      <c r="I167" s="26">
        <f t="shared" si="33"/>
        <v>0.70318073477438992</v>
      </c>
      <c r="J167" s="26">
        <f t="shared" si="34"/>
        <v>0.58787572088912288</v>
      </c>
      <c r="K167" s="26">
        <f t="shared" si="35"/>
        <v>0.4411013934702625</v>
      </c>
      <c r="L167" s="26">
        <f t="shared" si="36"/>
        <v>0.32987441303536252</v>
      </c>
      <c r="M167" s="17"/>
      <c r="N167" s="17"/>
      <c r="O167" s="29">
        <f t="shared" si="37"/>
        <v>-1.38852729323935E-3</v>
      </c>
      <c r="P167" s="29">
        <f t="shared" si="38"/>
        <v>-5.0855970393208771E-3</v>
      </c>
      <c r="Q167" s="29">
        <f t="shared" si="39"/>
        <v>-7.314084893762951E-3</v>
      </c>
      <c r="R167" s="29">
        <f t="shared" si="40"/>
        <v>-1.143731179494567E-2</v>
      </c>
      <c r="S167" s="29">
        <f t="shared" si="41"/>
        <v>-1.2258230681412963E-2</v>
      </c>
      <c r="T167" s="29">
        <f t="shared" si="47"/>
        <v>-3.7483751702681811E-2</v>
      </c>
      <c r="U167" s="17"/>
      <c r="V167" s="30">
        <f t="shared" si="42"/>
        <v>-1.3620732584617528E-3</v>
      </c>
      <c r="W167" s="30">
        <f t="shared" si="43"/>
        <v>-4.9856309084538039E-3</v>
      </c>
      <c r="X167" s="30">
        <f t="shared" si="44"/>
        <v>-7.1248686411377994E-3</v>
      </c>
      <c r="Y167" s="30">
        <f t="shared" si="45"/>
        <v>-1.1082288955690538E-2</v>
      </c>
      <c r="Z167" s="30">
        <f t="shared" si="46"/>
        <v>-1.1864521653851523E-2</v>
      </c>
      <c r="AA167" s="17"/>
      <c r="AB167" s="17"/>
      <c r="AC167" s="17"/>
      <c r="AD167" s="17"/>
      <c r="AE167" s="17"/>
      <c r="AF167" s="17"/>
      <c r="AG167" s="17"/>
      <c r="AK167" s="24">
        <v>45435</v>
      </c>
      <c r="AL167" s="37">
        <v>0.87650785385750252</v>
      </c>
      <c r="AM167" s="37">
        <v>0.70318073477438992</v>
      </c>
      <c r="AN167" s="37">
        <v>0.58787572088912288</v>
      </c>
      <c r="AO167" s="37">
        <v>0.44110139347026245</v>
      </c>
      <c r="AP167" s="37">
        <v>0.32987441303536247</v>
      </c>
      <c r="AT167" s="46">
        <f>'Bonds (CP)'!AL167/'Bonds (CP)'!AL137-1</f>
        <v>-7.4633342011628523E-3</v>
      </c>
      <c r="AU167" s="46">
        <f>'Bonds (CP)'!AM167/'Bonds (CP)'!AM137-1</f>
        <v>-3.7983960939642958E-2</v>
      </c>
      <c r="AV167" s="46">
        <f>'Bonds (CP)'!AN167/'Bonds (CP)'!AN137-1</f>
        <v>-5.8571839592282848E-2</v>
      </c>
      <c r="AW167" s="46">
        <f>'Bonds (CP)'!AO167/'Bonds (CP)'!AO137-1</f>
        <v>-5.7572838174472341E-2</v>
      </c>
      <c r="AX167" s="46">
        <f>'Bonds (CP)'!AP167/'Bonds (CP)'!AP137-1</f>
        <v>5.0632344001126484E-2</v>
      </c>
      <c r="AY167" s="46">
        <f>SUM(AT167:AX167)</f>
        <v>-0.11095962890643452</v>
      </c>
      <c r="BC167" s="46">
        <f>'Bonds (CP)'!AT167-'Bonds (CP)'!$AT$515</f>
        <v>-6.8541172980921827E-3</v>
      </c>
      <c r="BD167" s="46">
        <f>'Bonds (CP)'!AU167-'Bonds (CP)'!$AU$515</f>
        <v>-3.6143865410392308E-2</v>
      </c>
      <c r="BE167" s="46">
        <f>'Bonds (CP)'!AV167-'Bonds (CP)'!$AV$515</f>
        <v>-5.4978330287804876E-2</v>
      </c>
      <c r="BF167" s="46">
        <f>'Bonds (CP)'!AW167-'Bonds (CP)'!$AW$515</f>
        <v>-5.0534080745136753E-2</v>
      </c>
      <c r="BG167" s="46">
        <f>'Bonds (CP)'!AX167-'Bonds (CP)'!$AX$515</f>
        <v>5.8772124616084331E-2</v>
      </c>
    </row>
    <row r="168" spans="1:59" ht="16.5" customHeight="1">
      <c r="A168" s="24">
        <v>45436</v>
      </c>
      <c r="B168" s="16">
        <v>15.31</v>
      </c>
      <c r="C168" s="16">
        <v>15.22</v>
      </c>
      <c r="D168" s="16">
        <v>14.88</v>
      </c>
      <c r="E168" s="16">
        <v>14.5</v>
      </c>
      <c r="F168" s="16">
        <v>14.24</v>
      </c>
      <c r="G168" s="17"/>
      <c r="H168" s="26">
        <f t="shared" si="32"/>
        <v>0.87589974850403263</v>
      </c>
      <c r="I168" s="26">
        <f t="shared" si="33"/>
        <v>0.69925546926801729</v>
      </c>
      <c r="J168" s="26">
        <f t="shared" si="34"/>
        <v>0.58382137437272197</v>
      </c>
      <c r="K168" s="26">
        <f t="shared" si="35"/>
        <v>0.43725016403145095</v>
      </c>
      <c r="L168" s="26">
        <f t="shared" si="36"/>
        <v>0.32861508330467942</v>
      </c>
      <c r="M168" s="17"/>
      <c r="N168" s="17"/>
      <c r="O168" s="29">
        <f t="shared" si="37"/>
        <v>-6.9378197901326377E-4</v>
      </c>
      <c r="P168" s="29">
        <f t="shared" si="38"/>
        <v>-5.5821573491088294E-3</v>
      </c>
      <c r="Q168" s="29">
        <f t="shared" si="39"/>
        <v>-6.8966047964508226E-3</v>
      </c>
      <c r="R168" s="29">
        <f t="shared" si="40"/>
        <v>-8.7309391804748504E-3</v>
      </c>
      <c r="S168" s="29">
        <f t="shared" si="41"/>
        <v>-3.8176035512887951E-3</v>
      </c>
      <c r="T168" s="29">
        <f t="shared" si="47"/>
        <v>-2.5721086856336561E-2</v>
      </c>
      <c r="U168" s="17"/>
      <c r="V168" s="30">
        <f t="shared" si="42"/>
        <v>-6.6732794423566655E-4</v>
      </c>
      <c r="W168" s="30">
        <f t="shared" si="43"/>
        <v>-5.4821912182417562E-3</v>
      </c>
      <c r="X168" s="30">
        <f t="shared" si="44"/>
        <v>-6.707388543825671E-3</v>
      </c>
      <c r="Y168" s="30">
        <f t="shared" si="45"/>
        <v>-8.375916341219718E-3</v>
      </c>
      <c r="Z168" s="30">
        <f t="shared" si="46"/>
        <v>-3.423894523727356E-3</v>
      </c>
      <c r="AA168" s="17"/>
      <c r="AB168" s="17"/>
      <c r="AC168" s="17"/>
      <c r="AD168" s="17"/>
      <c r="AE168" s="17"/>
      <c r="AF168" s="17"/>
      <c r="AG168" s="17"/>
      <c r="AK168" s="24">
        <v>45436</v>
      </c>
      <c r="AL168" s="37">
        <v>0.87589974850403263</v>
      </c>
      <c r="AM168" s="37">
        <v>0.69925546926801729</v>
      </c>
      <c r="AN168" s="37">
        <v>0.58382137437272197</v>
      </c>
      <c r="AO168" s="37">
        <v>0.43725016403145095</v>
      </c>
      <c r="AP168" s="37">
        <v>0.32861508330467942</v>
      </c>
      <c r="AT168" s="46">
        <f>'Bonds (CP)'!AL168/'Bonds (CP)'!AL138-1</f>
        <v>-6.9378197901309724E-3</v>
      </c>
      <c r="AU168" s="46">
        <f>'Bonds (CP)'!AM168/'Bonds (CP)'!AM138-1</f>
        <v>-4.187119453160848E-2</v>
      </c>
      <c r="AV168" s="46">
        <f>'Bonds (CP)'!AN168/'Bonds (CP)'!AN138-1</f>
        <v>-6.2353688188722889E-2</v>
      </c>
      <c r="AW168" s="46">
        <f>'Bonds (CP)'!AO168/'Bonds (CP)'!AO138-1</f>
        <v>-6.0006651909578101E-2</v>
      </c>
      <c r="AX168" s="46">
        <f>'Bonds (CP)'!AP168/'Bonds (CP)'!AP138-1</f>
        <v>5.5800716004858364E-2</v>
      </c>
      <c r="AY168" s="46">
        <f>SUM(AT168:AX168)</f>
        <v>-0.11536863841518208</v>
      </c>
      <c r="BC168" s="46">
        <f>'Bonds (CP)'!AT168-'Bonds (CP)'!$AT$515</f>
        <v>-6.3286028870603028E-3</v>
      </c>
      <c r="BD168" s="46">
        <f>'Bonds (CP)'!AU168-'Bonds (CP)'!$AU$515</f>
        <v>-4.003109900235783E-2</v>
      </c>
      <c r="BE168" s="46">
        <f>'Bonds (CP)'!AV168-'Bonds (CP)'!$AV$515</f>
        <v>-5.8760178884244917E-2</v>
      </c>
      <c r="BF168" s="46">
        <f>'Bonds (CP)'!AW168-'Bonds (CP)'!$AW$515</f>
        <v>-5.2967894480242514E-2</v>
      </c>
      <c r="BG168" s="46">
        <f>'Bonds (CP)'!AX168-'Bonds (CP)'!$AX$515</f>
        <v>6.3940496619816212E-2</v>
      </c>
    </row>
    <row r="169" spans="1:59" ht="16.5" customHeight="1">
      <c r="A169" s="24">
        <v>45439</v>
      </c>
      <c r="B169" s="16">
        <v>15.64</v>
      </c>
      <c r="C169" s="16">
        <v>15.36</v>
      </c>
      <c r="D169" s="16">
        <v>14.98</v>
      </c>
      <c r="E169" s="16">
        <v>14.65</v>
      </c>
      <c r="F169" s="16">
        <v>14.3</v>
      </c>
      <c r="G169" s="17"/>
      <c r="H169" s="26">
        <f t="shared" si="32"/>
        <v>0.87340020754064329</v>
      </c>
      <c r="I169" s="26">
        <f t="shared" si="33"/>
        <v>0.6967730178758037</v>
      </c>
      <c r="J169" s="26">
        <f t="shared" si="34"/>
        <v>0.58145286522556161</v>
      </c>
      <c r="K169" s="26">
        <f t="shared" si="35"/>
        <v>0.43286091705279778</v>
      </c>
      <c r="L169" s="26">
        <f t="shared" si="36"/>
        <v>0.32711623053025318</v>
      </c>
      <c r="M169" s="17"/>
      <c r="N169" s="17"/>
      <c r="O169" s="29">
        <f t="shared" si="37"/>
        <v>-2.8536838464200409E-3</v>
      </c>
      <c r="P169" s="29">
        <f t="shared" si="38"/>
        <v>-3.5501351098651268E-3</v>
      </c>
      <c r="Q169" s="29">
        <f t="shared" si="39"/>
        <v>-4.0569072170493214E-3</v>
      </c>
      <c r="R169" s="29">
        <f t="shared" si="40"/>
        <v>-1.0038296928660428E-2</v>
      </c>
      <c r="S169" s="29">
        <f t="shared" si="41"/>
        <v>-4.5611198346503512E-3</v>
      </c>
      <c r="T169" s="29">
        <f t="shared" si="47"/>
        <v>-2.5060142936645269E-2</v>
      </c>
      <c r="U169" s="17"/>
      <c r="V169" s="30">
        <f t="shared" si="42"/>
        <v>-2.8272298116424439E-3</v>
      </c>
      <c r="W169" s="30">
        <f t="shared" si="43"/>
        <v>-3.4501689789980532E-3</v>
      </c>
      <c r="X169" s="30">
        <f t="shared" si="44"/>
        <v>-3.8676909644241703E-3</v>
      </c>
      <c r="Y169" s="30">
        <f t="shared" si="45"/>
        <v>-9.6832740894052961E-3</v>
      </c>
      <c r="Z169" s="30">
        <f t="shared" si="46"/>
        <v>-4.1674108070889121E-3</v>
      </c>
      <c r="AA169" s="17"/>
      <c r="AB169" s="17"/>
      <c r="AC169" s="17"/>
      <c r="AD169" s="17"/>
      <c r="AE169" s="17"/>
      <c r="AF169" s="17"/>
      <c r="AG169" s="17"/>
      <c r="AK169" s="24">
        <v>45439</v>
      </c>
      <c r="AL169" s="37">
        <v>0.8734002075406434</v>
      </c>
      <c r="AM169" s="37">
        <v>0.6967730178758037</v>
      </c>
      <c r="AN169" s="37">
        <v>0.5814528652255615</v>
      </c>
      <c r="AO169" s="37">
        <v>0.43286091705279783</v>
      </c>
      <c r="AP169" s="37">
        <v>0.32711623053025313</v>
      </c>
      <c r="AT169" s="46">
        <f>'Bonds (CP)'!AL169/'Bonds (CP)'!AL139-1</f>
        <v>-1.011760636457959E-2</v>
      </c>
      <c r="AU169" s="46">
        <f>'Bonds (CP)'!AM169/'Bonds (CP)'!AM139-1</f>
        <v>-4.3300213018403477E-2</v>
      </c>
      <c r="AV169" s="46">
        <f>'Bonds (CP)'!AN169/'Bonds (CP)'!AN139-1</f>
        <v>-6.4612262173744606E-2</v>
      </c>
      <c r="AW169" s="46">
        <f>'Bonds (CP)'!AO169/'Bonds (CP)'!AO139-1</f>
        <v>-7.1357448807580881E-2</v>
      </c>
      <c r="AX169" s="46">
        <f>'Bonds (CP)'!AP169/'Bonds (CP)'!AP139-1</f>
        <v>5.4792879831776053E-2</v>
      </c>
      <c r="AY169" s="46">
        <f>SUM(AT169:AX169)</f>
        <v>-0.1345946505325325</v>
      </c>
      <c r="BC169" s="46">
        <f>'Bonds (CP)'!AT169-'Bonds (CP)'!$AT$515</f>
        <v>-9.5083894615089204E-3</v>
      </c>
      <c r="BD169" s="46">
        <f>'Bonds (CP)'!AU169-'Bonds (CP)'!$AU$515</f>
        <v>-4.1460117489152827E-2</v>
      </c>
      <c r="BE169" s="46">
        <f>'Bonds (CP)'!AV169-'Bonds (CP)'!$AV$515</f>
        <v>-6.1018752869266633E-2</v>
      </c>
      <c r="BF169" s="46">
        <f>'Bonds (CP)'!AW169-'Bonds (CP)'!$AW$515</f>
        <v>-6.4318691378245293E-2</v>
      </c>
      <c r="BG169" s="46">
        <f>'Bonds (CP)'!AX169-'Bonds (CP)'!$AX$515</f>
        <v>6.2932660446733901E-2</v>
      </c>
    </row>
    <row r="170" spans="1:59" ht="16.5" customHeight="1">
      <c r="A170" s="24">
        <v>45440</v>
      </c>
      <c r="B170" s="16">
        <v>15.56</v>
      </c>
      <c r="C170" s="16">
        <v>15.32</v>
      </c>
      <c r="D170" s="16">
        <v>14.99</v>
      </c>
      <c r="E170" s="16">
        <v>14.59</v>
      </c>
      <c r="F170" s="16">
        <v>14.15</v>
      </c>
      <c r="G170" s="17"/>
      <c r="H170" s="26">
        <f t="shared" si="32"/>
        <v>0.87400484596746286</v>
      </c>
      <c r="I170" s="26">
        <f t="shared" si="33"/>
        <v>0.69748106956490097</v>
      </c>
      <c r="J170" s="26">
        <f t="shared" si="34"/>
        <v>0.5812166787306926</v>
      </c>
      <c r="K170" s="26">
        <f t="shared" si="35"/>
        <v>0.43460966290852432</v>
      </c>
      <c r="L170" s="26">
        <f t="shared" si="36"/>
        <v>0.33088867835575825</v>
      </c>
      <c r="M170" s="17"/>
      <c r="N170" s="17"/>
      <c r="O170" s="29">
        <f t="shared" si="37"/>
        <v>6.9228106611296525E-4</v>
      </c>
      <c r="P170" s="29">
        <f t="shared" si="38"/>
        <v>1.0161870091580649E-3</v>
      </c>
      <c r="Q170" s="29">
        <f t="shared" si="39"/>
        <v>-4.0620058648677126E-4</v>
      </c>
      <c r="R170" s="29">
        <f t="shared" si="40"/>
        <v>4.0399717018417824E-3</v>
      </c>
      <c r="S170" s="29">
        <f t="shared" si="41"/>
        <v>1.1532438544519685E-2</v>
      </c>
      <c r="T170" s="29">
        <f t="shared" si="47"/>
        <v>1.6874677735145727E-2</v>
      </c>
      <c r="U170" s="17"/>
      <c r="V170" s="30">
        <f t="shared" si="42"/>
        <v>7.1873510089056247E-4</v>
      </c>
      <c r="W170" s="30">
        <f t="shared" si="43"/>
        <v>1.1161531400251386E-3</v>
      </c>
      <c r="X170" s="30">
        <f t="shared" si="44"/>
        <v>-2.1698433386162005E-4</v>
      </c>
      <c r="Y170" s="30">
        <f t="shared" si="45"/>
        <v>4.394994541096914E-3</v>
      </c>
      <c r="Z170" s="30">
        <f t="shared" si="46"/>
        <v>1.1926147572081125E-2</v>
      </c>
      <c r="AA170" s="17"/>
      <c r="AB170" s="17"/>
      <c r="AC170" s="17"/>
      <c r="AD170" s="17"/>
      <c r="AE170" s="17"/>
      <c r="AF170" s="17"/>
      <c r="AG170" s="17"/>
      <c r="AK170" s="24">
        <v>45440</v>
      </c>
      <c r="AL170" s="37">
        <v>0.87400484596746286</v>
      </c>
      <c r="AM170" s="37">
        <v>0.69748106956490097</v>
      </c>
      <c r="AN170" s="37">
        <v>0.58121667873069272</v>
      </c>
      <c r="AO170" s="37">
        <v>0.43460966290852426</v>
      </c>
      <c r="AP170" s="37">
        <v>0.33088867835575825</v>
      </c>
      <c r="AT170" s="46">
        <f>'Bonds (CP)'!AL170/'Bonds (CP)'!AL140-1</f>
        <v>-9.4323295257873196E-3</v>
      </c>
      <c r="AU170" s="46">
        <f>'Bonds (CP)'!AM170/'Bonds (CP)'!AM140-1</f>
        <v>-4.4795706891767706E-2</v>
      </c>
      <c r="AV170" s="46">
        <f>'Bonds (CP)'!AN170/'Bonds (CP)'!AN140-1</f>
        <v>-6.7694265901296902E-2</v>
      </c>
      <c r="AW170" s="46">
        <f>'Bonds (CP)'!AO170/'Bonds (CP)'!AO140-1</f>
        <v>-6.5683158622101279E-2</v>
      </c>
      <c r="AX170" s="46">
        <f>'Bonds (CP)'!AP170/'Bonds (CP)'!AP140-1</f>
        <v>5.9254107250856558E-2</v>
      </c>
      <c r="AY170" s="46">
        <f>SUM(AT170:AX170)</f>
        <v>-0.12835135369009665</v>
      </c>
      <c r="BC170" s="46">
        <f>'Bonds (CP)'!AT170-'Bonds (CP)'!$AT$515</f>
        <v>-8.8231126227166501E-3</v>
      </c>
      <c r="BD170" s="46">
        <f>'Bonds (CP)'!AU170-'Bonds (CP)'!$AU$515</f>
        <v>-4.2955611362517056E-2</v>
      </c>
      <c r="BE170" s="46">
        <f>'Bonds (CP)'!AV170-'Bonds (CP)'!$AV$515</f>
        <v>-6.4100756596818922E-2</v>
      </c>
      <c r="BF170" s="46">
        <f>'Bonds (CP)'!AW170-'Bonds (CP)'!$AW$515</f>
        <v>-5.8644401192765691E-2</v>
      </c>
      <c r="BG170" s="46">
        <f>'Bonds (CP)'!AX170-'Bonds (CP)'!$AX$515</f>
        <v>6.7393887865814406E-2</v>
      </c>
    </row>
    <row r="171" spans="1:59" ht="16.5" customHeight="1">
      <c r="A171" s="24">
        <v>45441</v>
      </c>
      <c r="B171" s="16">
        <v>15.84</v>
      </c>
      <c r="C171" s="16">
        <v>15.54</v>
      </c>
      <c r="D171" s="16">
        <v>15.13</v>
      </c>
      <c r="E171" s="16">
        <v>14.73</v>
      </c>
      <c r="F171" s="16">
        <v>14.33</v>
      </c>
      <c r="G171" s="17"/>
      <c r="H171" s="26">
        <f t="shared" si="32"/>
        <v>0.87189226519337026</v>
      </c>
      <c r="I171" s="26">
        <f t="shared" si="33"/>
        <v>0.69359880915202188</v>
      </c>
      <c r="J171" s="26">
        <f t="shared" si="34"/>
        <v>0.57792268869898766</v>
      </c>
      <c r="K171" s="26">
        <f t="shared" si="35"/>
        <v>0.43054356615712264</v>
      </c>
      <c r="L171" s="26">
        <f t="shared" si="36"/>
        <v>0.32637180570248564</v>
      </c>
      <c r="M171" s="17"/>
      <c r="N171" s="17"/>
      <c r="O171" s="29">
        <f t="shared" si="37"/>
        <v>-2.4171270718231774E-3</v>
      </c>
      <c r="P171" s="29">
        <f t="shared" si="38"/>
        <v>-5.5661158163058388E-3</v>
      </c>
      <c r="Q171" s="29">
        <f t="shared" si="39"/>
        <v>-5.6674045192554035E-3</v>
      </c>
      <c r="R171" s="29">
        <f t="shared" si="40"/>
        <v>-9.3557440122022939E-3</v>
      </c>
      <c r="S171" s="29">
        <f t="shared" si="41"/>
        <v>-1.3650731949239603E-2</v>
      </c>
      <c r="T171" s="29">
        <f t="shared" si="47"/>
        <v>-3.6657123368826317E-2</v>
      </c>
      <c r="U171" s="17"/>
      <c r="V171" s="30">
        <f t="shared" si="42"/>
        <v>-2.3906730370455804E-3</v>
      </c>
      <c r="W171" s="30">
        <f t="shared" si="43"/>
        <v>-5.4661496854387656E-3</v>
      </c>
      <c r="X171" s="30">
        <f t="shared" si="44"/>
        <v>-5.4781882666302519E-3</v>
      </c>
      <c r="Y171" s="30">
        <f t="shared" si="45"/>
        <v>-9.0007211729471615E-3</v>
      </c>
      <c r="Z171" s="30">
        <f t="shared" si="46"/>
        <v>-1.3257022921678163E-2</v>
      </c>
      <c r="AA171" s="17"/>
      <c r="AB171" s="17"/>
      <c r="AC171" s="17"/>
      <c r="AD171" s="17"/>
      <c r="AE171" s="17"/>
      <c r="AF171" s="17"/>
      <c r="AG171" s="17"/>
      <c r="AK171" s="24">
        <v>45441</v>
      </c>
      <c r="AL171" s="37">
        <v>0.87189226519337026</v>
      </c>
      <c r="AM171" s="37">
        <v>0.69359880915202199</v>
      </c>
      <c r="AN171" s="37">
        <v>0.57792268869898777</v>
      </c>
      <c r="AO171" s="37">
        <v>0.43054356615712264</v>
      </c>
      <c r="AP171" s="37">
        <v>0.3263718057024857</v>
      </c>
      <c r="AT171" s="46">
        <f>'Bonds (CP)'!AL171/'Bonds (CP)'!AL141-1</f>
        <v>-1.3121546961325947E-2</v>
      </c>
      <c r="AU171" s="46">
        <f>'Bonds (CP)'!AM171/'Bonds (CP)'!AM141-1</f>
        <v>-4.5938346430867472E-2</v>
      </c>
      <c r="AV171" s="46">
        <f>'Bonds (CP)'!AN171/'Bonds (CP)'!AN141-1</f>
        <v>-6.8368633577198024E-2</v>
      </c>
      <c r="AW171" s="46">
        <f>'Bonds (CP)'!AO171/'Bonds (CP)'!AO141-1</f>
        <v>-7.3788904989040116E-2</v>
      </c>
      <c r="AX171" s="46">
        <f>'Bonds (CP)'!AP171/'Bonds (CP)'!AP141-1</f>
        <v>5.1632616826717825E-2</v>
      </c>
      <c r="AY171" s="46">
        <f>SUM(AT171:AX171)</f>
        <v>-0.14958481513171373</v>
      </c>
      <c r="BC171" s="46">
        <f>'Bonds (CP)'!AT171-'Bonds (CP)'!$AT$515</f>
        <v>-1.2512330058255278E-2</v>
      </c>
      <c r="BD171" s="46">
        <f>'Bonds (CP)'!AU171-'Bonds (CP)'!$AU$515</f>
        <v>-4.4098250901616821E-2</v>
      </c>
      <c r="BE171" s="46">
        <f>'Bonds (CP)'!AV171-'Bonds (CP)'!$AV$515</f>
        <v>-6.4775124272720044E-2</v>
      </c>
      <c r="BF171" s="46">
        <f>'Bonds (CP)'!AW171-'Bonds (CP)'!$AW$515</f>
        <v>-6.6750147559704529E-2</v>
      </c>
      <c r="BG171" s="46">
        <f>'Bonds (CP)'!AX171-'Bonds (CP)'!$AX$515</f>
        <v>5.9772397441675673E-2</v>
      </c>
    </row>
    <row r="172" spans="1:59" ht="16.5" customHeight="1">
      <c r="A172" s="24">
        <v>45442</v>
      </c>
      <c r="B172" s="16">
        <v>15.74</v>
      </c>
      <c r="C172" s="16">
        <v>15.52</v>
      </c>
      <c r="D172" s="16">
        <v>15.09</v>
      </c>
      <c r="E172" s="16">
        <v>14.75</v>
      </c>
      <c r="F172" s="16">
        <v>14.5</v>
      </c>
      <c r="G172" s="17"/>
      <c r="H172" s="26">
        <f t="shared" si="32"/>
        <v>0.8726455849317436</v>
      </c>
      <c r="I172" s="26">
        <f t="shared" si="33"/>
        <v>0.69395053017500086</v>
      </c>
      <c r="J172" s="26">
        <f t="shared" si="34"/>
        <v>0.57886143002892043</v>
      </c>
      <c r="K172" s="26">
        <f t="shared" si="35"/>
        <v>0.42996677018262303</v>
      </c>
      <c r="L172" s="26">
        <f t="shared" si="36"/>
        <v>0.32221528344737765</v>
      </c>
      <c r="M172" s="17"/>
      <c r="N172" s="17"/>
      <c r="O172" s="29">
        <f t="shared" si="37"/>
        <v>8.6400552963539212E-4</v>
      </c>
      <c r="P172" s="29">
        <f t="shared" si="38"/>
        <v>5.0709577112595383E-4</v>
      </c>
      <c r="Q172" s="29">
        <f t="shared" si="39"/>
        <v>1.6243372137647594E-3</v>
      </c>
      <c r="R172" s="29">
        <f t="shared" si="40"/>
        <v>-1.3396924721181813E-3</v>
      </c>
      <c r="S172" s="29">
        <f t="shared" si="41"/>
        <v>-1.273554327452231E-2</v>
      </c>
      <c r="T172" s="29">
        <f t="shared" si="47"/>
        <v>-1.1079797232114386E-2</v>
      </c>
      <c r="U172" s="17"/>
      <c r="V172" s="30">
        <f t="shared" si="42"/>
        <v>8.9045956441298935E-4</v>
      </c>
      <c r="W172" s="30">
        <f t="shared" si="43"/>
        <v>6.0706190199302746E-4</v>
      </c>
      <c r="X172" s="30">
        <f t="shared" si="44"/>
        <v>1.8135534663899105E-3</v>
      </c>
      <c r="Y172" s="30">
        <f t="shared" si="45"/>
        <v>-9.8466963286304937E-4</v>
      </c>
      <c r="Z172" s="30">
        <f t="shared" si="46"/>
        <v>-1.234183424696087E-2</v>
      </c>
      <c r="AA172" s="17"/>
      <c r="AB172" s="17"/>
      <c r="AC172" s="17"/>
      <c r="AD172" s="17"/>
      <c r="AE172" s="17"/>
      <c r="AF172" s="17"/>
      <c r="AG172" s="17"/>
      <c r="AK172" s="24">
        <v>45442</v>
      </c>
      <c r="AL172" s="37">
        <v>0.8726455849317436</v>
      </c>
      <c r="AM172" s="37">
        <v>0.69395053017500086</v>
      </c>
      <c r="AN172" s="37">
        <v>0.57886143002892032</v>
      </c>
      <c r="AO172" s="37">
        <v>0.42996677018262297</v>
      </c>
      <c r="AP172" s="37">
        <v>0.3222152834473776</v>
      </c>
      <c r="AT172" s="46">
        <f>'Bonds (CP)'!AL172/'Bonds (CP)'!AL142-1</f>
        <v>-1.226887852082259E-2</v>
      </c>
      <c r="AU172" s="46">
        <f>'Bonds (CP)'!AM172/'Bonds (CP)'!AM142-1</f>
        <v>-4.59464835829555E-2</v>
      </c>
      <c r="AV172" s="46">
        <f>'Bonds (CP)'!AN172/'Bonds (CP)'!AN142-1</f>
        <v>-6.7626015928406003E-2</v>
      </c>
      <c r="AW172" s="46">
        <f>'Bonds (CP)'!AO172/'Bonds (CP)'!AO142-1</f>
        <v>-8.0730431693228133E-2</v>
      </c>
      <c r="AX172" s="46">
        <f>'Bonds (CP)'!AP172/'Bonds (CP)'!AP142-1</f>
        <v>5.2458828567898408E-3</v>
      </c>
      <c r="AY172" s="46">
        <f>SUM(AT172:AX172)</f>
        <v>-0.20132592686862238</v>
      </c>
      <c r="BC172" s="46">
        <f>'Bonds (CP)'!AT172-'Bonds (CP)'!$AT$515</f>
        <v>-1.1659661617751921E-2</v>
      </c>
      <c r="BD172" s="46">
        <f>'Bonds (CP)'!AU172-'Bonds (CP)'!$AU$515</f>
        <v>-4.4106388053704849E-2</v>
      </c>
      <c r="BE172" s="46">
        <f>'Bonds (CP)'!AV172-'Bonds (CP)'!$AV$515</f>
        <v>-6.4032506623928023E-2</v>
      </c>
      <c r="BF172" s="46">
        <f>'Bonds (CP)'!AW172-'Bonds (CP)'!$AW$515</f>
        <v>-7.3691674263892545E-2</v>
      </c>
      <c r="BG172" s="46">
        <f>'Bonds (CP)'!AX172-'Bonds (CP)'!$AX$515</f>
        <v>1.3385663471747687E-2</v>
      </c>
    </row>
    <row r="173" spans="1:59" ht="16.5" customHeight="1">
      <c r="A173" s="24">
        <v>45443</v>
      </c>
      <c r="B173" s="16">
        <v>15.73</v>
      </c>
      <c r="C173" s="16">
        <v>15.59</v>
      </c>
      <c r="D173" s="16">
        <v>15.23</v>
      </c>
      <c r="E173" s="16">
        <v>14.96</v>
      </c>
      <c r="F173" s="16">
        <v>14.71</v>
      </c>
      <c r="G173" s="17"/>
      <c r="H173" s="26">
        <f t="shared" si="32"/>
        <v>0.8727209885077335</v>
      </c>
      <c r="I173" s="26">
        <f t="shared" si="33"/>
        <v>0.6927205627595322</v>
      </c>
      <c r="J173" s="26">
        <f t="shared" si="34"/>
        <v>0.57558419044389619</v>
      </c>
      <c r="K173" s="26">
        <f t="shared" si="35"/>
        <v>0.42397116343267177</v>
      </c>
      <c r="L173" s="26">
        <f t="shared" si="36"/>
        <v>0.31722205436193862</v>
      </c>
      <c r="M173" s="17"/>
      <c r="N173" s="17"/>
      <c r="O173" s="29">
        <f t="shared" si="37"/>
        <v>8.6408018663997055E-5</v>
      </c>
      <c r="P173" s="29">
        <f t="shared" si="38"/>
        <v>-1.7724136836648752E-3</v>
      </c>
      <c r="Q173" s="29">
        <f t="shared" si="39"/>
        <v>-5.6615269475813745E-3</v>
      </c>
      <c r="R173" s="29">
        <f t="shared" si="40"/>
        <v>-1.3944349111920218E-2</v>
      </c>
      <c r="S173" s="29">
        <f t="shared" si="41"/>
        <v>-1.5496561901150452E-2</v>
      </c>
      <c r="T173" s="29">
        <f t="shared" si="47"/>
        <v>-3.6788443625652922E-2</v>
      </c>
      <c r="U173" s="17"/>
      <c r="V173" s="30">
        <f t="shared" si="42"/>
        <v>1.1286205344159428E-4</v>
      </c>
      <c r="W173" s="30">
        <f t="shared" si="43"/>
        <v>-1.6724475527978015E-3</v>
      </c>
      <c r="X173" s="30">
        <f t="shared" si="44"/>
        <v>-5.472310694956223E-3</v>
      </c>
      <c r="Y173" s="30">
        <f t="shared" si="45"/>
        <v>-1.3589326272665085E-2</v>
      </c>
      <c r="Z173" s="30">
        <f t="shared" si="46"/>
        <v>-1.5102852873589012E-2</v>
      </c>
      <c r="AA173" s="17"/>
      <c r="AB173" s="17"/>
      <c r="AC173" s="17"/>
      <c r="AD173" s="17"/>
      <c r="AE173" s="17"/>
      <c r="AF173" s="17"/>
      <c r="AG173" s="17"/>
      <c r="AK173" s="24">
        <v>45443</v>
      </c>
      <c r="AL173" s="37">
        <v>0.87272098850773361</v>
      </c>
      <c r="AM173" s="37">
        <v>0.69272056275953231</v>
      </c>
      <c r="AN173" s="37">
        <v>0.57558419044389608</v>
      </c>
      <c r="AO173" s="37">
        <v>0.42397116343267172</v>
      </c>
      <c r="AP173" s="37">
        <v>0.31722205436193868</v>
      </c>
      <c r="AT173" s="46">
        <f>'Bonds (CP)'!AL173/'Bonds (CP)'!AL143-1</f>
        <v>-1.1924306575650134E-2</v>
      </c>
      <c r="AU173" s="46">
        <f>'Bonds (CP)'!AM173/'Bonds (CP)'!AM143-1</f>
        <v>-5.2049703288579163E-2</v>
      </c>
      <c r="AV173" s="46">
        <f>'Bonds (CP)'!AN173/'Bonds (CP)'!AN143-1</f>
        <v>-7.5583017345904224E-2</v>
      </c>
      <c r="AW173" s="46">
        <f>'Bonds (CP)'!AO173/'Bonds (CP)'!AO143-1</f>
        <v>-8.4794421555522415E-2</v>
      </c>
      <c r="AX173" s="46">
        <f>'Bonds (CP)'!AP173/'Bonds (CP)'!AP143-1</f>
        <v>-1.5496561901150119E-2</v>
      </c>
      <c r="AY173" s="46">
        <f>SUM(AT173:AX173)</f>
        <v>-0.23984801066680606</v>
      </c>
      <c r="BC173" s="46">
        <f>'Bonds (CP)'!AT173-'Bonds (CP)'!$AT$515</f>
        <v>-1.1315089672579465E-2</v>
      </c>
      <c r="BD173" s="46">
        <f>'Bonds (CP)'!AU173-'Bonds (CP)'!$AU$515</f>
        <v>-5.0209607759328513E-2</v>
      </c>
      <c r="BE173" s="46">
        <f>'Bonds (CP)'!AV173-'Bonds (CP)'!$AV$515</f>
        <v>-7.1989508041426245E-2</v>
      </c>
      <c r="BF173" s="46">
        <f>'Bonds (CP)'!AW173-'Bonds (CP)'!$AW$515</f>
        <v>-7.7755664126186827E-2</v>
      </c>
      <c r="BG173" s="46">
        <f>'Bonds (CP)'!AX173-'Bonds (CP)'!$AX$515</f>
        <v>-7.3567812861922727E-3</v>
      </c>
    </row>
    <row r="174" spans="1:59" ht="16.5" customHeight="1">
      <c r="A174" s="24">
        <v>45446</v>
      </c>
      <c r="B174" s="16">
        <v>15.79</v>
      </c>
      <c r="C174" s="16">
        <v>15.69</v>
      </c>
      <c r="D174" s="16">
        <v>15.35</v>
      </c>
      <c r="E174" s="16">
        <v>14.96</v>
      </c>
      <c r="F174" s="16">
        <v>14.6</v>
      </c>
      <c r="G174" s="17"/>
      <c r="H174" s="26">
        <f t="shared" si="32"/>
        <v>0.8722687624147164</v>
      </c>
      <c r="I174" s="26">
        <f t="shared" si="33"/>
        <v>0.69096858536067041</v>
      </c>
      <c r="J174" s="26">
        <f t="shared" si="34"/>
        <v>0.57279366598017534</v>
      </c>
      <c r="K174" s="26">
        <f t="shared" si="35"/>
        <v>0.42397116343267177</v>
      </c>
      <c r="L174" s="26">
        <f t="shared" si="36"/>
        <v>0.31981843022212553</v>
      </c>
      <c r="M174" s="17"/>
      <c r="N174" s="17"/>
      <c r="O174" s="29">
        <f t="shared" si="37"/>
        <v>-5.1817946282051164E-4</v>
      </c>
      <c r="P174" s="29">
        <f t="shared" si="38"/>
        <v>-2.5291257298363234E-3</v>
      </c>
      <c r="Q174" s="29">
        <f t="shared" si="39"/>
        <v>-4.8481603734960022E-3</v>
      </c>
      <c r="R174" s="29">
        <f t="shared" si="40"/>
        <v>0</v>
      </c>
      <c r="S174" s="29">
        <f t="shared" si="41"/>
        <v>8.184726832468403E-3</v>
      </c>
      <c r="T174" s="29">
        <f t="shared" si="47"/>
        <v>2.8926126631556581E-4</v>
      </c>
      <c r="U174" s="17"/>
      <c r="V174" s="30">
        <f t="shared" si="42"/>
        <v>-4.9172542804291441E-4</v>
      </c>
      <c r="W174" s="30">
        <f t="shared" si="43"/>
        <v>-2.4291595989692498E-3</v>
      </c>
      <c r="X174" s="30">
        <f t="shared" si="44"/>
        <v>-4.6589441208708506E-3</v>
      </c>
      <c r="Y174" s="30">
        <f t="shared" si="45"/>
        <v>3.5502283925513184E-4</v>
      </c>
      <c r="Z174" s="30">
        <f t="shared" si="46"/>
        <v>8.5784358600298431E-3</v>
      </c>
      <c r="AA174" s="17"/>
      <c r="AB174" s="17"/>
      <c r="AC174" s="17"/>
      <c r="AD174" s="17"/>
      <c r="AE174" s="17"/>
      <c r="AF174" s="17"/>
      <c r="AG174" s="17"/>
      <c r="AK174" s="24">
        <v>45446</v>
      </c>
      <c r="AL174" s="37">
        <v>0.87226876241471629</v>
      </c>
      <c r="AM174" s="37">
        <v>0.6909685853606703</v>
      </c>
      <c r="AN174" s="37">
        <v>0.57279366598017534</v>
      </c>
      <c r="AO174" s="37">
        <v>0.42397116343267172</v>
      </c>
      <c r="AP174" s="37">
        <v>0.31981843022212553</v>
      </c>
      <c r="AT174" s="46">
        <f>'Bonds (CP)'!AL174/'Bonds (CP)'!AL144-1</f>
        <v>-1.2090854132481343E-2</v>
      </c>
      <c r="AU174" s="46">
        <f>'Bonds (CP)'!AM174/'Bonds (CP)'!AM144-1</f>
        <v>-5.517942021281963E-2</v>
      </c>
      <c r="AV174" s="46">
        <f>'Bonds (CP)'!AN174/'Bonds (CP)'!AN144-1</f>
        <v>-8.3483176489030031E-2</v>
      </c>
      <c r="AW174" s="46">
        <f>'Bonds (CP)'!AO174/'Bonds (CP)'!AO144-1</f>
        <v>-9.9766234207486426E-2</v>
      </c>
      <c r="AX174" s="46">
        <f>'Bonds (CP)'!AP174/'Bonds (CP)'!AP144-1</f>
        <v>-4.9050435228229161E-2</v>
      </c>
      <c r="AY174" s="46">
        <f>SUM(AT174:AX174)</f>
        <v>-0.29957012027004659</v>
      </c>
      <c r="BC174" s="46">
        <f>'Bonds (CP)'!AT174-'Bonds (CP)'!$AT$515</f>
        <v>-1.1481637229410674E-2</v>
      </c>
      <c r="BD174" s="46">
        <f>'Bonds (CP)'!AU174-'Bonds (CP)'!$AU$515</f>
        <v>-5.333932468356898E-2</v>
      </c>
      <c r="BE174" s="46">
        <f>'Bonds (CP)'!AV174-'Bonds (CP)'!$AV$515</f>
        <v>-7.9889667184552052E-2</v>
      </c>
      <c r="BF174" s="46">
        <f>'Bonds (CP)'!AW174-'Bonds (CP)'!$AW$515</f>
        <v>-9.2727476778150839E-2</v>
      </c>
      <c r="BG174" s="46">
        <f>'Bonds (CP)'!AX174-'Bonds (CP)'!$AX$515</f>
        <v>-4.0910654613271313E-2</v>
      </c>
    </row>
    <row r="175" spans="1:59" ht="16.5" customHeight="1">
      <c r="A175" s="24">
        <v>45447</v>
      </c>
      <c r="B175" s="16">
        <v>15.77</v>
      </c>
      <c r="C175" s="16">
        <v>15.5</v>
      </c>
      <c r="D175" s="16">
        <v>15.08</v>
      </c>
      <c r="E175" s="16">
        <v>14.67</v>
      </c>
      <c r="F175" s="16">
        <v>14.04</v>
      </c>
      <c r="G175" s="17"/>
      <c r="H175" s="26">
        <f t="shared" si="32"/>
        <v>0.87241945236244278</v>
      </c>
      <c r="I175" s="26">
        <f t="shared" si="33"/>
        <v>0.69430249291946033</v>
      </c>
      <c r="J175" s="26">
        <f t="shared" si="34"/>
        <v>0.579096414655067</v>
      </c>
      <c r="K175" s="26">
        <f t="shared" si="35"/>
        <v>0.43228005019283955</v>
      </c>
      <c r="L175" s="26">
        <f t="shared" si="36"/>
        <v>0.33370951029615248</v>
      </c>
      <c r="M175" s="17"/>
      <c r="N175" s="17"/>
      <c r="O175" s="29">
        <f t="shared" si="37"/>
        <v>1.7275632720026302E-4</v>
      </c>
      <c r="P175" s="29">
        <f t="shared" si="38"/>
        <v>4.8249770386445956E-3</v>
      </c>
      <c r="Q175" s="29">
        <f t="shared" si="39"/>
        <v>1.1003523693136952E-2</v>
      </c>
      <c r="R175" s="29">
        <f t="shared" si="40"/>
        <v>1.9597763897183595E-2</v>
      </c>
      <c r="S175" s="29">
        <f t="shared" si="41"/>
        <v>4.3434270077490789E-2</v>
      </c>
      <c r="T175" s="29">
        <f t="shared" si="47"/>
        <v>7.9033291033656194E-2</v>
      </c>
      <c r="U175" s="17"/>
      <c r="V175" s="30">
        <f t="shared" si="42"/>
        <v>1.9921036197786024E-4</v>
      </c>
      <c r="W175" s="30">
        <f t="shared" si="43"/>
        <v>4.9249431695116688E-3</v>
      </c>
      <c r="X175" s="30">
        <f t="shared" si="44"/>
        <v>1.1192739945762102E-2</v>
      </c>
      <c r="Y175" s="30">
        <f t="shared" si="45"/>
        <v>1.9952786736438726E-2</v>
      </c>
      <c r="Z175" s="30">
        <f t="shared" si="46"/>
        <v>4.3827979105052227E-2</v>
      </c>
      <c r="AA175" s="17"/>
      <c r="AB175" s="17"/>
      <c r="AC175" s="17"/>
      <c r="AD175" s="17"/>
      <c r="AE175" s="17"/>
      <c r="AF175" s="17"/>
      <c r="AG175" s="17"/>
      <c r="AK175" s="24">
        <v>45447</v>
      </c>
      <c r="AL175" s="37">
        <v>0.87241945236244278</v>
      </c>
      <c r="AM175" s="37">
        <v>0.69430249291946033</v>
      </c>
      <c r="AN175" s="37">
        <v>0.579096414655067</v>
      </c>
      <c r="AO175" s="37">
        <v>0.43228005019283966</v>
      </c>
      <c r="AP175" s="37">
        <v>0.33370951029615253</v>
      </c>
      <c r="AT175" s="46">
        <f>'Bonds (CP)'!AL175/'Bonds (CP)'!AL145-1</f>
        <v>-1.0019866977627911E-2</v>
      </c>
      <c r="AU175" s="46">
        <f>'Bonds (CP)'!AM175/'Bonds (CP)'!AM145-1</f>
        <v>-4.8166703077316186E-2</v>
      </c>
      <c r="AV175" s="46">
        <f>'Bonds (CP)'!AN175/'Bonds (CP)'!AN145-1</f>
        <v>-7.1863424193710168E-2</v>
      </c>
      <c r="AW175" s="46">
        <f>'Bonds (CP)'!AO175/'Bonds (CP)'!AO145-1</f>
        <v>-8.4019397183577871E-2</v>
      </c>
      <c r="AX175" s="46">
        <f>'Bonds (CP)'!AP175/'Bonds (CP)'!AP145-1</f>
        <v>-8.5211116322769787E-3</v>
      </c>
      <c r="AY175" s="46">
        <f>SUM(AT175:AX175)</f>
        <v>-0.22259050306450912</v>
      </c>
      <c r="BC175" s="46">
        <f>'Bonds (CP)'!AT175-'Bonds (CP)'!$AT$515</f>
        <v>-9.4106500745572419E-3</v>
      </c>
      <c r="BD175" s="46">
        <f>'Bonds (CP)'!AU175-'Bonds (CP)'!$AU$515</f>
        <v>-4.6326607548065536E-2</v>
      </c>
      <c r="BE175" s="46">
        <f>'Bonds (CP)'!AV175-'Bonds (CP)'!$AV$515</f>
        <v>-6.8269914889232189E-2</v>
      </c>
      <c r="BF175" s="46">
        <f>'Bonds (CP)'!AW175-'Bonds (CP)'!$AW$515</f>
        <v>-7.6980639754242283E-2</v>
      </c>
      <c r="BG175" s="46">
        <f>'Bonds (CP)'!AX175-'Bonds (CP)'!$AX$515</f>
        <v>-3.8133101731913262E-4</v>
      </c>
    </row>
    <row r="176" spans="1:59" ht="16.5" customHeight="1">
      <c r="A176" s="24">
        <v>45448</v>
      </c>
      <c r="B176" s="16">
        <v>15.77</v>
      </c>
      <c r="C176" s="16">
        <v>15.41</v>
      </c>
      <c r="D176" s="16">
        <v>15</v>
      </c>
      <c r="E176" s="16">
        <v>14.62</v>
      </c>
      <c r="F176" s="16">
        <v>14.3</v>
      </c>
      <c r="G176" s="17"/>
      <c r="H176" s="26">
        <f t="shared" si="32"/>
        <v>0.87241945236244278</v>
      </c>
      <c r="I176" s="26">
        <f t="shared" si="33"/>
        <v>0.69588932216909538</v>
      </c>
      <c r="J176" s="26">
        <f t="shared" si="34"/>
        <v>0.58098061274857493</v>
      </c>
      <c r="K176" s="26">
        <f t="shared" si="35"/>
        <v>0.43373413581157749</v>
      </c>
      <c r="L176" s="26">
        <f t="shared" si="36"/>
        <v>0.32711623053025318</v>
      </c>
      <c r="M176" s="17"/>
      <c r="N176" s="17"/>
      <c r="O176" s="29">
        <f t="shared" si="37"/>
        <v>0</v>
      </c>
      <c r="P176" s="29">
        <f t="shared" si="38"/>
        <v>2.2855012992428758E-3</v>
      </c>
      <c r="Q176" s="29">
        <f t="shared" si="39"/>
        <v>3.2536863393122228E-3</v>
      </c>
      <c r="R176" s="29">
        <f t="shared" si="40"/>
        <v>3.3637583277075223E-3</v>
      </c>
      <c r="S176" s="29">
        <f t="shared" si="41"/>
        <v>-1.9757542300931297E-2</v>
      </c>
      <c r="T176" s="29">
        <f t="shared" si="47"/>
        <v>-1.0854596334668676E-2</v>
      </c>
      <c r="U176" s="17"/>
      <c r="V176" s="30">
        <f t="shared" si="42"/>
        <v>2.6454034777597226E-5</v>
      </c>
      <c r="W176" s="30">
        <f t="shared" si="43"/>
        <v>2.3854674301099494E-3</v>
      </c>
      <c r="X176" s="30">
        <f t="shared" si="44"/>
        <v>3.442902591937374E-3</v>
      </c>
      <c r="Y176" s="30">
        <f t="shared" si="45"/>
        <v>3.7187811669626542E-3</v>
      </c>
      <c r="Z176" s="30">
        <f t="shared" si="46"/>
        <v>-1.9363833273369858E-2</v>
      </c>
      <c r="AA176" s="17"/>
      <c r="AB176" s="17"/>
      <c r="AC176" s="17"/>
      <c r="AD176" s="17"/>
      <c r="AE176" s="17"/>
      <c r="AF176" s="17"/>
      <c r="AG176" s="17"/>
      <c r="AK176" s="24">
        <v>45448</v>
      </c>
      <c r="AL176" s="37">
        <v>0.87241945236244278</v>
      </c>
      <c r="AM176" s="37">
        <v>0.69588932216909538</v>
      </c>
      <c r="AN176" s="37">
        <v>0.58098061274857493</v>
      </c>
      <c r="AO176" s="37">
        <v>0.4337341358115776</v>
      </c>
      <c r="AP176" s="37">
        <v>0.32711623053025313</v>
      </c>
      <c r="AT176" s="46">
        <f>'Bonds (CP)'!AL176/'Bonds (CP)'!AL146-1</f>
        <v>-1.0797270450030205E-2</v>
      </c>
      <c r="AU176" s="46">
        <f>'Bonds (CP)'!AM176/'Bonds (CP)'!AM146-1</f>
        <v>-4.4759955202083757E-2</v>
      </c>
      <c r="AV176" s="46">
        <f>'Bonds (CP)'!AN176/'Bonds (CP)'!AN146-1</f>
        <v>-6.5758185772704314E-2</v>
      </c>
      <c r="AW176" s="46">
        <f>'Bonds (CP)'!AO176/'Bonds (CP)'!AO146-1</f>
        <v>-7.7766541663885635E-2</v>
      </c>
      <c r="AX176" s="46">
        <f>'Bonds (CP)'!AP176/'Bonds (CP)'!AP146-1</f>
        <v>-2.5832671247141281E-2</v>
      </c>
      <c r="AY176" s="46">
        <f>SUM(AT176:AX176)</f>
        <v>-0.22491462433584519</v>
      </c>
      <c r="BC176" s="46">
        <f>'Bonds (CP)'!AT176-'Bonds (CP)'!$AT$515</f>
        <v>-1.0188053546959536E-2</v>
      </c>
      <c r="BD176" s="46">
        <f>'Bonds (CP)'!AU176-'Bonds (CP)'!$AU$515</f>
        <v>-4.2919859672833106E-2</v>
      </c>
      <c r="BE176" s="46">
        <f>'Bonds (CP)'!AV176-'Bonds (CP)'!$AV$515</f>
        <v>-6.2164676468226342E-2</v>
      </c>
      <c r="BF176" s="46">
        <f>'Bonds (CP)'!AW176-'Bonds (CP)'!$AW$515</f>
        <v>-7.0727784234550048E-2</v>
      </c>
      <c r="BG176" s="46">
        <f>'Bonds (CP)'!AX176-'Bonds (CP)'!$AX$515</f>
        <v>-1.7692890632183433E-2</v>
      </c>
    </row>
    <row r="177" spans="1:59" ht="16.5" customHeight="1">
      <c r="A177" s="24">
        <v>45449</v>
      </c>
      <c r="B177" s="16">
        <v>15.89</v>
      </c>
      <c r="C177" s="16">
        <v>15.47</v>
      </c>
      <c r="D177" s="16">
        <v>15.02</v>
      </c>
      <c r="E177" s="16">
        <v>14.61</v>
      </c>
      <c r="F177" s="16">
        <v>14.3</v>
      </c>
      <c r="G177" s="17"/>
      <c r="H177" s="26">
        <f t="shared" si="32"/>
        <v>0.87151609284666487</v>
      </c>
      <c r="I177" s="26">
        <f t="shared" si="33"/>
        <v>0.6948308907201407</v>
      </c>
      <c r="J177" s="26">
        <f t="shared" si="34"/>
        <v>0.58050884203243891</v>
      </c>
      <c r="K177" s="26">
        <f t="shared" si="35"/>
        <v>0.43402572135155071</v>
      </c>
      <c r="L177" s="26">
        <f t="shared" si="36"/>
        <v>0.32711623053025318</v>
      </c>
      <c r="M177" s="17"/>
      <c r="N177" s="17"/>
      <c r="O177" s="29">
        <f t="shared" si="37"/>
        <v>-1.0354646647684485E-3</v>
      </c>
      <c r="P177" s="29">
        <f t="shared" si="38"/>
        <v>-1.520976705973176E-3</v>
      </c>
      <c r="Q177" s="29">
        <f t="shared" si="39"/>
        <v>-8.1202488651743732E-4</v>
      </c>
      <c r="R177" s="29">
        <f t="shared" si="40"/>
        <v>6.7226790768404321E-4</v>
      </c>
      <c r="S177" s="29">
        <f t="shared" si="41"/>
        <v>0</v>
      </c>
      <c r="T177" s="29">
        <f t="shared" si="47"/>
        <v>-2.6961983495750186E-3</v>
      </c>
      <c r="U177" s="17"/>
      <c r="V177" s="30">
        <f t="shared" si="42"/>
        <v>-1.0090106299908512E-3</v>
      </c>
      <c r="W177" s="30">
        <f t="shared" si="43"/>
        <v>-1.4210105751061024E-3</v>
      </c>
      <c r="X177" s="30">
        <f t="shared" si="44"/>
        <v>-6.2280863389228608E-4</v>
      </c>
      <c r="Y177" s="30">
        <f t="shared" si="45"/>
        <v>1.0272907469391752E-3</v>
      </c>
      <c r="Z177" s="30">
        <f t="shared" si="46"/>
        <v>3.9370902756143925E-4</v>
      </c>
      <c r="AA177" s="17"/>
      <c r="AB177" s="17"/>
      <c r="AC177" s="17"/>
      <c r="AD177" s="17"/>
      <c r="AE177" s="17"/>
      <c r="AF177" s="17"/>
      <c r="AG177" s="17"/>
      <c r="AK177" s="24">
        <v>45449</v>
      </c>
      <c r="AL177" s="37">
        <v>0.87151609284666487</v>
      </c>
      <c r="AM177" s="37">
        <v>0.6948308907201407</v>
      </c>
      <c r="AN177" s="37">
        <v>0.58050884203243902</v>
      </c>
      <c r="AO177" s="37">
        <v>0.43402572135155071</v>
      </c>
      <c r="AP177" s="37">
        <v>0.32711623053025313</v>
      </c>
      <c r="AT177" s="46">
        <f>'Bonds (CP)'!AL177/'Bonds (CP)'!AL147-1</f>
        <v>-1.2166709811027743E-2</v>
      </c>
      <c r="AU177" s="46">
        <f>'Bonds (CP)'!AM177/'Bonds (CP)'!AM147-1</f>
        <v>-4.5228548763382448E-2</v>
      </c>
      <c r="AV177" s="46">
        <f>'Bonds (CP)'!AN177/'Bonds (CP)'!AN147-1</f>
        <v>-6.5358774980209366E-2</v>
      </c>
      <c r="AW177" s="46">
        <f>'Bonds (CP)'!AO177/'Bonds (CP)'!AO147-1</f>
        <v>-7.7781939109838771E-2</v>
      </c>
      <c r="AX177" s="46">
        <f>'Bonds (CP)'!AP177/'Bonds (CP)'!AP147-1</f>
        <v>-2.2795367470961336E-2</v>
      </c>
      <c r="AY177" s="46">
        <f>SUM(AT177:AX177)</f>
        <v>-0.22333134013541966</v>
      </c>
      <c r="BC177" s="46">
        <f>'Bonds (CP)'!AT177-'Bonds (CP)'!$AT$515</f>
        <v>-1.1557492907957073E-2</v>
      </c>
      <c r="BD177" s="46">
        <f>'Bonds (CP)'!AU177-'Bonds (CP)'!$AU$515</f>
        <v>-4.3388453234131798E-2</v>
      </c>
      <c r="BE177" s="46">
        <f>'Bonds (CP)'!AV177-'Bonds (CP)'!$AV$515</f>
        <v>-6.1765265675731394E-2</v>
      </c>
      <c r="BF177" s="46">
        <f>'Bonds (CP)'!AW177-'Bonds (CP)'!$AW$515</f>
        <v>-7.0743181680503184E-2</v>
      </c>
      <c r="BG177" s="46">
        <f>'Bonds (CP)'!AX177-'Bonds (CP)'!$AX$515</f>
        <v>-1.465558685600349E-2</v>
      </c>
    </row>
    <row r="178" spans="1:59" ht="16.5" customHeight="1">
      <c r="A178" s="24">
        <v>45450</v>
      </c>
      <c r="B178" s="16">
        <v>15.75</v>
      </c>
      <c r="C178" s="16">
        <v>15.52</v>
      </c>
      <c r="D178" s="16">
        <v>15.05</v>
      </c>
      <c r="E178" s="16">
        <v>14.57</v>
      </c>
      <c r="F178" s="16">
        <v>14.2</v>
      </c>
      <c r="G178" s="17"/>
      <c r="H178" s="26">
        <f t="shared" si="32"/>
        <v>0.87257019438444927</v>
      </c>
      <c r="I178" s="26">
        <f t="shared" si="33"/>
        <v>0.69395053017500086</v>
      </c>
      <c r="J178" s="26">
        <f t="shared" si="34"/>
        <v>0.57980208799172062</v>
      </c>
      <c r="K178" s="26">
        <f t="shared" si="35"/>
        <v>0.4351946334902938</v>
      </c>
      <c r="L178" s="26">
        <f t="shared" si="36"/>
        <v>0.32962179393560759</v>
      </c>
      <c r="M178" s="17"/>
      <c r="N178" s="17"/>
      <c r="O178" s="29">
        <f t="shared" si="37"/>
        <v>1.2095032397410055E-3</v>
      </c>
      <c r="P178" s="29">
        <f t="shared" si="38"/>
        <v>-1.2670141136462698E-3</v>
      </c>
      <c r="Q178" s="29">
        <f t="shared" si="39"/>
        <v>-1.2174733432893659E-3</v>
      </c>
      <c r="R178" s="29">
        <f t="shared" si="40"/>
        <v>2.693186327997088E-3</v>
      </c>
      <c r="S178" s="29">
        <f t="shared" si="41"/>
        <v>7.6595508614565322E-3</v>
      </c>
      <c r="T178" s="29">
        <f t="shared" si="47"/>
        <v>9.07775297225899E-3</v>
      </c>
      <c r="U178" s="17"/>
      <c r="V178" s="30">
        <f t="shared" si="42"/>
        <v>1.2359572745186027E-3</v>
      </c>
      <c r="W178" s="30">
        <f t="shared" si="43"/>
        <v>-1.1670479827791962E-3</v>
      </c>
      <c r="X178" s="30">
        <f t="shared" si="44"/>
        <v>-1.0282570906642147E-3</v>
      </c>
      <c r="Y178" s="30">
        <f t="shared" si="45"/>
        <v>3.04820916725222E-3</v>
      </c>
      <c r="Z178" s="30">
        <f t="shared" si="46"/>
        <v>8.0532598890179722E-3</v>
      </c>
      <c r="AA178" s="17"/>
      <c r="AB178" s="17"/>
      <c r="AC178" s="17"/>
      <c r="AD178" s="17"/>
      <c r="AE178" s="17"/>
      <c r="AF178" s="17"/>
      <c r="AG178" s="17"/>
      <c r="AK178" s="24">
        <v>45450</v>
      </c>
      <c r="AL178" s="37">
        <v>0.87257019438444927</v>
      </c>
      <c r="AM178" s="37">
        <v>0.69395053017500086</v>
      </c>
      <c r="AN178" s="37">
        <v>0.57980208799172062</v>
      </c>
      <c r="AO178" s="37">
        <v>0.4351946334902938</v>
      </c>
      <c r="AP178" s="37">
        <v>0.32962179393560764</v>
      </c>
      <c r="AT178" s="46">
        <f>'Bonds (CP)'!AL178/'Bonds (CP)'!AL148-1</f>
        <v>-1.0107991360691182E-2</v>
      </c>
      <c r="AU178" s="46">
        <f>'Bonds (CP)'!AM178/'Bonds (CP)'!AM148-1</f>
        <v>-4.6684083330217563E-2</v>
      </c>
      <c r="AV178" s="46">
        <f>'Bonds (CP)'!AN178/'Bonds (CP)'!AN148-1</f>
        <v>-6.6110895094770639E-2</v>
      </c>
      <c r="AW178" s="46">
        <f>'Bonds (CP)'!AO178/'Bonds (CP)'!AO148-1</f>
        <v>-7.4023732234291262E-2</v>
      </c>
      <c r="AX178" s="46">
        <f>'Bonds (CP)'!AP178/'Bonds (CP)'!AP148-1</f>
        <v>-2.7549384057314774E-2</v>
      </c>
      <c r="AY178" s="46">
        <f>SUM(AT178:AX178)</f>
        <v>-0.22447608607728542</v>
      </c>
      <c r="BC178" s="46">
        <f>'Bonds (CP)'!AT178-'Bonds (CP)'!$AT$515</f>
        <v>-9.4987744576205124E-3</v>
      </c>
      <c r="BD178" s="46">
        <f>'Bonds (CP)'!AU178-'Bonds (CP)'!$AU$515</f>
        <v>-4.4843987800966913E-2</v>
      </c>
      <c r="BE178" s="46">
        <f>'Bonds (CP)'!AV178-'Bonds (CP)'!$AV$515</f>
        <v>-6.2517385790292659E-2</v>
      </c>
      <c r="BF178" s="46">
        <f>'Bonds (CP)'!AW178-'Bonds (CP)'!$AW$515</f>
        <v>-6.6984974804955674E-2</v>
      </c>
      <c r="BG178" s="46">
        <f>'Bonds (CP)'!AX178-'Bonds (CP)'!$AX$515</f>
        <v>-1.9409603442356926E-2</v>
      </c>
    </row>
    <row r="179" spans="1:59" ht="16.5" customHeight="1">
      <c r="A179" s="24">
        <v>45453</v>
      </c>
      <c r="B179" s="16">
        <v>15.79</v>
      </c>
      <c r="C179" s="16">
        <v>15.66</v>
      </c>
      <c r="D179" s="16">
        <v>15.28</v>
      </c>
      <c r="E179" s="16">
        <v>14.89</v>
      </c>
      <c r="F179" s="16">
        <v>14.58</v>
      </c>
      <c r="G179" s="17"/>
      <c r="H179" s="26">
        <f t="shared" si="32"/>
        <v>0.8722687624147164</v>
      </c>
      <c r="I179" s="26">
        <f t="shared" si="33"/>
        <v>0.69149354751482783</v>
      </c>
      <c r="J179" s="26">
        <f t="shared" si="34"/>
        <v>0.57441940023735893</v>
      </c>
      <c r="K179" s="26">
        <f t="shared" si="35"/>
        <v>0.42595743850362633</v>
      </c>
      <c r="L179" s="26">
        <f t="shared" si="36"/>
        <v>0.3202949947421741</v>
      </c>
      <c r="M179" s="17"/>
      <c r="N179" s="17"/>
      <c r="O179" s="29">
        <f t="shared" si="37"/>
        <v>-3.4545297521371143E-4</v>
      </c>
      <c r="P179" s="29">
        <f t="shared" si="38"/>
        <v>-3.5405732157209879E-3</v>
      </c>
      <c r="Q179" s="29">
        <f t="shared" si="39"/>
        <v>-9.2836639705901058E-3</v>
      </c>
      <c r="R179" s="29">
        <f t="shared" si="40"/>
        <v>-2.1225434037604018E-2</v>
      </c>
      <c r="S179" s="29">
        <f t="shared" si="41"/>
        <v>-2.8295456687113085E-2</v>
      </c>
      <c r="T179" s="29">
        <f t="shared" si="47"/>
        <v>-6.2690580886241909E-2</v>
      </c>
      <c r="U179" s="17"/>
      <c r="V179" s="30">
        <f t="shared" si="42"/>
        <v>-3.1899894043611421E-4</v>
      </c>
      <c r="W179" s="30">
        <f t="shared" si="43"/>
        <v>-3.4406070848539143E-3</v>
      </c>
      <c r="X179" s="30">
        <f t="shared" si="44"/>
        <v>-9.0944477179649551E-3</v>
      </c>
      <c r="Y179" s="30">
        <f t="shared" si="45"/>
        <v>-2.0870411198348888E-2</v>
      </c>
      <c r="Z179" s="30">
        <f t="shared" si="46"/>
        <v>-2.7901747659551647E-2</v>
      </c>
      <c r="AA179" s="17"/>
      <c r="AB179" s="17"/>
      <c r="AC179" s="17"/>
      <c r="AD179" s="17"/>
      <c r="AE179" s="17"/>
      <c r="AF179" s="17"/>
      <c r="AG179" s="17"/>
      <c r="AK179" s="24">
        <v>45453</v>
      </c>
      <c r="AL179" s="37">
        <v>0.87226876241471629</v>
      </c>
      <c r="AM179" s="37">
        <v>0.69149354751482783</v>
      </c>
      <c r="AN179" s="37">
        <v>0.57441940023735905</v>
      </c>
      <c r="AO179" s="37">
        <v>0.42595743850362633</v>
      </c>
      <c r="AP179" s="37">
        <v>0.3202949947421741</v>
      </c>
      <c r="AT179" s="46">
        <f>'Bonds (CP)'!AL179/'Bonds (CP)'!AL149-1</f>
        <v>-1.0018136281198631E-2</v>
      </c>
      <c r="AU179" s="46">
        <f>'Bonds (CP)'!AM179/'Bonds (CP)'!AM149-1</f>
        <v>-4.6626282490209503E-2</v>
      </c>
      <c r="AV179" s="46">
        <f>'Bonds (CP)'!AN179/'Bonds (CP)'!AN149-1</f>
        <v>-6.9801486387088163E-2</v>
      </c>
      <c r="AW179" s="46">
        <f>'Bonds (CP)'!AO179/'Bonds (CP)'!AO149-1</f>
        <v>-8.3025840972935749E-2</v>
      </c>
      <c r="AX179" s="46">
        <f>'Bonds (CP)'!AP179/'Bonds (CP)'!AP149-1</f>
        <v>-3.4247752349882088E-2</v>
      </c>
      <c r="AY179" s="46">
        <f>SUM(AT179:AX179)</f>
        <v>-0.24371949848131413</v>
      </c>
      <c r="BC179" s="46">
        <f>'Bonds (CP)'!AT179-'Bonds (CP)'!$AT$515</f>
        <v>-9.4089193781279612E-3</v>
      </c>
      <c r="BD179" s="46">
        <f>'Bonds (CP)'!AU179-'Bonds (CP)'!$AU$515</f>
        <v>-4.4786186960958853E-2</v>
      </c>
      <c r="BE179" s="46">
        <f>'Bonds (CP)'!AV179-'Bonds (CP)'!$AV$515</f>
        <v>-6.6207977082610184E-2</v>
      </c>
      <c r="BF179" s="46">
        <f>'Bonds (CP)'!AW179-'Bonds (CP)'!$AW$515</f>
        <v>-7.5987083543600162E-2</v>
      </c>
      <c r="BG179" s="46">
        <f>'Bonds (CP)'!AX179-'Bonds (CP)'!$AX$515</f>
        <v>-2.610797173492424E-2</v>
      </c>
    </row>
    <row r="180" spans="1:59" ht="16.5" customHeight="1">
      <c r="A180" s="24">
        <v>45454</v>
      </c>
      <c r="B180" s="16">
        <v>15.62</v>
      </c>
      <c r="C180" s="16">
        <v>15.69</v>
      </c>
      <c r="D180" s="16">
        <v>15.34</v>
      </c>
      <c r="E180" s="16">
        <v>14.89</v>
      </c>
      <c r="F180" s="16">
        <v>14.52</v>
      </c>
      <c r="G180" s="17"/>
      <c r="H180" s="26">
        <f t="shared" si="32"/>
        <v>0.87355128870437637</v>
      </c>
      <c r="I180" s="26">
        <f t="shared" si="33"/>
        <v>0.69096858536067041</v>
      </c>
      <c r="J180" s="26">
        <f t="shared" si="34"/>
        <v>0.57302555936749522</v>
      </c>
      <c r="K180" s="26">
        <f t="shared" si="35"/>
        <v>0.42595743850362633</v>
      </c>
      <c r="L180" s="26">
        <f t="shared" si="36"/>
        <v>0.32173309533719585</v>
      </c>
      <c r="M180" s="17"/>
      <c r="N180" s="17"/>
      <c r="O180" s="29">
        <f t="shared" si="37"/>
        <v>1.4703338522745746E-3</v>
      </c>
      <c r="P180" s="29">
        <f t="shared" si="38"/>
        <v>-7.5917144280535087E-4</v>
      </c>
      <c r="Q180" s="29">
        <f t="shared" si="39"/>
        <v>-2.4265212304593886E-3</v>
      </c>
      <c r="R180" s="29">
        <f t="shared" si="40"/>
        <v>0</v>
      </c>
      <c r="S180" s="29">
        <f t="shared" si="41"/>
        <v>4.4899252833450198E-3</v>
      </c>
      <c r="T180" s="29">
        <f t="shared" si="47"/>
        <v>2.7745664623548549E-3</v>
      </c>
      <c r="U180" s="17"/>
      <c r="V180" s="30">
        <f t="shared" si="42"/>
        <v>1.4967878870521718E-3</v>
      </c>
      <c r="W180" s="30">
        <f t="shared" si="43"/>
        <v>-6.5920531193827724E-4</v>
      </c>
      <c r="X180" s="30">
        <f t="shared" si="44"/>
        <v>-2.2373049778342375E-3</v>
      </c>
      <c r="Y180" s="30">
        <f t="shared" si="45"/>
        <v>3.5502283925513184E-4</v>
      </c>
      <c r="Z180" s="30">
        <f t="shared" si="46"/>
        <v>4.883634310906459E-3</v>
      </c>
      <c r="AA180" s="17"/>
      <c r="AB180" s="17"/>
      <c r="AC180" s="17"/>
      <c r="AD180" s="17"/>
      <c r="AE180" s="17"/>
      <c r="AF180" s="17"/>
      <c r="AG180" s="17"/>
      <c r="AK180" s="24">
        <v>45454</v>
      </c>
      <c r="AL180" s="37">
        <v>0.87355128870437637</v>
      </c>
      <c r="AM180" s="37">
        <v>0.6909685853606703</v>
      </c>
      <c r="AN180" s="37">
        <v>0.57302555936749522</v>
      </c>
      <c r="AO180" s="37">
        <v>0.42595743850362633</v>
      </c>
      <c r="AP180" s="37">
        <v>0.32173309533719591</v>
      </c>
      <c r="AT180" s="46">
        <f>'Bonds (CP)'!AL180/'Bonds (CP)'!AL150-1</f>
        <v>-8.6490226604395426E-3</v>
      </c>
      <c r="AU180" s="46">
        <f>'Bonds (CP)'!AM180/'Bonds (CP)'!AM150-1</f>
        <v>-4.6368451901326213E-2</v>
      </c>
      <c r="AV180" s="46">
        <f>'Bonds (CP)'!AN180/'Bonds (CP)'!AN150-1</f>
        <v>-7.1292675835250008E-2</v>
      </c>
      <c r="AW180" s="46">
        <f>'Bonds (CP)'!AO180/'Bonds (CP)'!AO150-1</f>
        <v>-8.3025840972935749E-2</v>
      </c>
      <c r="AX180" s="46">
        <f>'Bonds (CP)'!AP180/'Bonds (CP)'!AP150-1</f>
        <v>-2.3932575890151297E-2</v>
      </c>
      <c r="AY180" s="46">
        <f>SUM(AT180:AX180)</f>
        <v>-0.23326856726010281</v>
      </c>
      <c r="BC180" s="46">
        <f>'Bonds (CP)'!AT180-'Bonds (CP)'!$AT$515</f>
        <v>-8.039805757368873E-3</v>
      </c>
      <c r="BD180" s="46">
        <f>'Bonds (CP)'!AU180-'Bonds (CP)'!$AU$515</f>
        <v>-4.4528356372075563E-2</v>
      </c>
      <c r="BE180" s="46">
        <f>'Bonds (CP)'!AV180-'Bonds (CP)'!$AV$515</f>
        <v>-6.7699166530772029E-2</v>
      </c>
      <c r="BF180" s="46">
        <f>'Bonds (CP)'!AW180-'Bonds (CP)'!$AW$515</f>
        <v>-7.5987083543600162E-2</v>
      </c>
      <c r="BG180" s="46">
        <f>'Bonds (CP)'!AX180-'Bonds (CP)'!$AX$515</f>
        <v>-1.579279527519345E-2</v>
      </c>
    </row>
    <row r="181" spans="1:59" ht="16.5" customHeight="1">
      <c r="A181" s="24">
        <v>45456</v>
      </c>
      <c r="B181" s="16">
        <v>15.82</v>
      </c>
      <c r="C181" s="16">
        <v>15.75</v>
      </c>
      <c r="D181" s="16">
        <v>15.38</v>
      </c>
      <c r="E181" s="16">
        <v>14.99</v>
      </c>
      <c r="F181" s="16">
        <v>14.66</v>
      </c>
      <c r="G181" s="17"/>
      <c r="H181" s="26">
        <f t="shared" si="32"/>
        <v>0.87204282507338982</v>
      </c>
      <c r="I181" s="26">
        <f t="shared" si="33"/>
        <v>0.6899202800701526</v>
      </c>
      <c r="J181" s="26">
        <f t="shared" si="34"/>
        <v>0.57209869312850803</v>
      </c>
      <c r="K181" s="26">
        <f t="shared" si="35"/>
        <v>0.42312362591994135</v>
      </c>
      <c r="L181" s="26">
        <f t="shared" si="36"/>
        <v>0.31839706507006205</v>
      </c>
      <c r="M181" s="17"/>
      <c r="N181" s="17"/>
      <c r="O181" s="29">
        <f t="shared" si="37"/>
        <v>-1.7268174753927168E-3</v>
      </c>
      <c r="P181" s="29">
        <f t="shared" si="38"/>
        <v>-1.5171533304522145E-3</v>
      </c>
      <c r="Q181" s="29">
        <f t="shared" si="39"/>
        <v>-1.6174954569395661E-3</v>
      </c>
      <c r="R181" s="29">
        <f t="shared" si="40"/>
        <v>-6.6528068946044572E-3</v>
      </c>
      <c r="S181" s="29">
        <f t="shared" si="41"/>
        <v>-1.0368937219956909E-2</v>
      </c>
      <c r="T181" s="29">
        <f t="shared" si="47"/>
        <v>-2.1883210377345863E-2</v>
      </c>
      <c r="U181" s="17"/>
      <c r="V181" s="30">
        <f t="shared" si="42"/>
        <v>-1.7003634406151196E-3</v>
      </c>
      <c r="W181" s="30">
        <f t="shared" si="43"/>
        <v>-1.4171871995851408E-3</v>
      </c>
      <c r="X181" s="30">
        <f t="shared" si="44"/>
        <v>-1.428279204314415E-3</v>
      </c>
      <c r="Y181" s="30">
        <f t="shared" si="45"/>
        <v>-6.2977840553493257E-3</v>
      </c>
      <c r="Z181" s="30">
        <f t="shared" si="46"/>
        <v>-9.9752281923954685E-3</v>
      </c>
      <c r="AA181" s="17"/>
      <c r="AB181" s="17"/>
      <c r="AC181" s="17"/>
      <c r="AD181" s="17"/>
      <c r="AE181" s="17"/>
      <c r="AF181" s="17"/>
      <c r="AG181" s="17"/>
      <c r="AK181" s="24">
        <v>45456</v>
      </c>
      <c r="AL181" s="37">
        <v>0.87204282507338982</v>
      </c>
      <c r="AM181" s="37">
        <v>0.6899202800701526</v>
      </c>
      <c r="AN181" s="37">
        <v>0.57209869312850792</v>
      </c>
      <c r="AO181" s="37">
        <v>0.42312362591994129</v>
      </c>
      <c r="AP181" s="37">
        <v>0.31839706507006205</v>
      </c>
      <c r="AT181" s="46">
        <f>'Bonds (CP)'!AL181/'Bonds (CP)'!AL151-1</f>
        <v>-1.2174063201519592E-2</v>
      </c>
      <c r="AU181" s="46">
        <f>'Bonds (CP)'!AM181/'Bonds (CP)'!AM151-1</f>
        <v>-4.6589196440310676E-2</v>
      </c>
      <c r="AV181" s="46">
        <f>'Bonds (CP)'!AN181/'Bonds (CP)'!AN151-1</f>
        <v>-6.9731274108652541E-2</v>
      </c>
      <c r="AW181" s="46">
        <f>'Bonds (CP)'!AO181/'Bonds (CP)'!AO151-1</f>
        <v>-9.3493801805972776E-2</v>
      </c>
      <c r="AX181" s="46">
        <f>'Bonds (CP)'!AP181/'Bonds (CP)'!AP151-1</f>
        <v>-4.6624812442077501E-2</v>
      </c>
      <c r="AY181" s="46">
        <f>SUM(AT181:AX181)</f>
        <v>-0.26861314799853309</v>
      </c>
      <c r="BC181" s="46">
        <f>'Bonds (CP)'!AT181-'Bonds (CP)'!$AT$515</f>
        <v>-1.1564846298448922E-2</v>
      </c>
      <c r="BD181" s="46">
        <f>'Bonds (CP)'!AU181-'Bonds (CP)'!$AU$515</f>
        <v>-4.4749100911060026E-2</v>
      </c>
      <c r="BE181" s="46">
        <f>'Bonds (CP)'!AV181-'Bonds (CP)'!$AV$515</f>
        <v>-6.6137764804174562E-2</v>
      </c>
      <c r="BF181" s="46">
        <f>'Bonds (CP)'!AW181-'Bonds (CP)'!$AW$515</f>
        <v>-8.6455044376637188E-2</v>
      </c>
      <c r="BG181" s="46">
        <f>'Bonds (CP)'!AX181-'Bonds (CP)'!$AX$515</f>
        <v>-3.8485031827119653E-2</v>
      </c>
    </row>
    <row r="182" spans="1:59" ht="16.5" customHeight="1">
      <c r="A182" s="24">
        <v>45457</v>
      </c>
      <c r="B182" s="16">
        <v>15.92</v>
      </c>
      <c r="C182" s="16">
        <v>15.73</v>
      </c>
      <c r="D182" s="16">
        <v>15.34</v>
      </c>
      <c r="E182" s="16">
        <v>14.97</v>
      </c>
      <c r="F182" s="16">
        <v>14.74</v>
      </c>
      <c r="G182" s="17"/>
      <c r="H182" s="26">
        <f t="shared" si="32"/>
        <v>0.87129054520358873</v>
      </c>
      <c r="I182" s="26">
        <f t="shared" si="33"/>
        <v>0.69026947555331142</v>
      </c>
      <c r="J182" s="26">
        <f t="shared" si="34"/>
        <v>0.57302555936749522</v>
      </c>
      <c r="K182" s="26">
        <f t="shared" si="35"/>
        <v>0.42368840337528008</v>
      </c>
      <c r="L182" s="26">
        <f t="shared" si="36"/>
        <v>0.31652113754501321</v>
      </c>
      <c r="M182" s="17"/>
      <c r="N182" s="17"/>
      <c r="O182" s="29">
        <f t="shared" si="37"/>
        <v>-8.6266390614220256E-4</v>
      </c>
      <c r="P182" s="29">
        <f t="shared" si="38"/>
        <v>5.0613888770345561E-4</v>
      </c>
      <c r="Q182" s="29">
        <f t="shared" si="39"/>
        <v>1.6201159871884752E-3</v>
      </c>
      <c r="R182" s="29">
        <f t="shared" si="40"/>
        <v>1.3347811862569614E-3</v>
      </c>
      <c r="S182" s="29">
        <f t="shared" si="41"/>
        <v>-5.8917864856450342E-3</v>
      </c>
      <c r="T182" s="29">
        <f t="shared" si="47"/>
        <v>-3.2934143306383445E-3</v>
      </c>
      <c r="U182" s="17"/>
      <c r="V182" s="30">
        <f t="shared" si="42"/>
        <v>-8.3620987136460534E-4</v>
      </c>
      <c r="W182" s="30">
        <f t="shared" si="43"/>
        <v>6.0610501857052924E-4</v>
      </c>
      <c r="X182" s="30">
        <f t="shared" si="44"/>
        <v>1.8093322398136263E-3</v>
      </c>
      <c r="Y182" s="30">
        <f t="shared" si="45"/>
        <v>1.6898040255120934E-3</v>
      </c>
      <c r="Z182" s="30">
        <f t="shared" si="46"/>
        <v>-5.498077458083595E-3</v>
      </c>
      <c r="AA182" s="17"/>
      <c r="AB182" s="17"/>
      <c r="AC182" s="17"/>
      <c r="AD182" s="17"/>
      <c r="AE182" s="17"/>
      <c r="AF182" s="17"/>
      <c r="AG182" s="17"/>
      <c r="AK182" s="24">
        <v>45457</v>
      </c>
      <c r="AL182" s="37">
        <v>0.87129054520358873</v>
      </c>
      <c r="AM182" s="37">
        <v>0.69026947555331142</v>
      </c>
      <c r="AN182" s="37">
        <v>0.57302555936749522</v>
      </c>
      <c r="AO182" s="37">
        <v>0.42368840337528002</v>
      </c>
      <c r="AP182" s="37">
        <v>0.31652113754501321</v>
      </c>
      <c r="AT182" s="46">
        <f>'Bonds (CP)'!AL182/'Bonds (CP)'!AL152-1</f>
        <v>-1.2163561076604545E-2</v>
      </c>
      <c r="AU182" s="46">
        <f>'Bonds (CP)'!AM182/'Bonds (CP)'!AM152-1</f>
        <v>-4.5861179615627856E-2</v>
      </c>
      <c r="AV182" s="46">
        <f>'Bonds (CP)'!AN182/'Bonds (CP)'!AN152-1</f>
        <v>-6.8224130873454247E-2</v>
      </c>
      <c r="AW182" s="46">
        <f>'Bonds (CP)'!AO182/'Bonds (CP)'!AO152-1</f>
        <v>-8.9161506164311177E-2</v>
      </c>
      <c r="AX182" s="46">
        <f>'Bonds (CP)'!AP182/'Bonds (CP)'!AP152-1</f>
        <v>-4.5626672190332562E-2</v>
      </c>
      <c r="AY182" s="46">
        <f>SUM(AT182:AX182)</f>
        <v>-0.26103704992033039</v>
      </c>
      <c r="BC182" s="46">
        <f>'Bonds (CP)'!AT182-'Bonds (CP)'!$AT$515</f>
        <v>-1.1554344173533876E-2</v>
      </c>
      <c r="BD182" s="46">
        <f>'Bonds (CP)'!AU182-'Bonds (CP)'!$AU$515</f>
        <v>-4.4021084086377206E-2</v>
      </c>
      <c r="BE182" s="46">
        <f>'Bonds (CP)'!AV182-'Bonds (CP)'!$AV$515</f>
        <v>-6.4630621568976268E-2</v>
      </c>
      <c r="BF182" s="46">
        <f>'Bonds (CP)'!AW182-'Bonds (CP)'!$AW$515</f>
        <v>-8.212274873497559E-2</v>
      </c>
      <c r="BG182" s="46">
        <f>'Bonds (CP)'!AX182-'Bonds (CP)'!$AX$515</f>
        <v>-3.7486891575374715E-2</v>
      </c>
    </row>
    <row r="183" spans="1:59" ht="16.5" customHeight="1">
      <c r="A183" s="24">
        <v>45460</v>
      </c>
      <c r="B183" s="16">
        <v>16.23</v>
      </c>
      <c r="C183" s="16">
        <v>16.09</v>
      </c>
      <c r="D183" s="16">
        <v>15.64</v>
      </c>
      <c r="E183" s="16">
        <v>15.18</v>
      </c>
      <c r="F183" s="16">
        <v>14.8</v>
      </c>
      <c r="G183" s="17"/>
      <c r="H183" s="26">
        <f t="shared" si="32"/>
        <v>0.86896670394906639</v>
      </c>
      <c r="I183" s="26">
        <f t="shared" si="33"/>
        <v>0.68402040837988487</v>
      </c>
      <c r="J183" s="26">
        <f t="shared" si="34"/>
        <v>0.56611977226604782</v>
      </c>
      <c r="K183" s="26">
        <f t="shared" si="35"/>
        <v>0.41780726647717137</v>
      </c>
      <c r="L183" s="26">
        <f t="shared" si="36"/>
        <v>0.31512841992430113</v>
      </c>
      <c r="M183" s="17"/>
      <c r="N183" s="17"/>
      <c r="O183" s="29">
        <f t="shared" si="37"/>
        <v>-2.6671255269725691E-3</v>
      </c>
      <c r="P183" s="29">
        <f t="shared" si="38"/>
        <v>-9.0530834619586553E-3</v>
      </c>
      <c r="Q183" s="29">
        <f t="shared" si="39"/>
        <v>-1.2051446900675722E-2</v>
      </c>
      <c r="R183" s="29">
        <f t="shared" si="40"/>
        <v>-1.3880806864802309E-2</v>
      </c>
      <c r="S183" s="29">
        <f t="shared" si="41"/>
        <v>-4.4000777689421344E-3</v>
      </c>
      <c r="T183" s="29">
        <f t="shared" si="47"/>
        <v>-4.2052540523351389E-2</v>
      </c>
      <c r="U183" s="17"/>
      <c r="V183" s="30">
        <f t="shared" si="42"/>
        <v>-2.6406714921949721E-3</v>
      </c>
      <c r="W183" s="30">
        <f t="shared" si="43"/>
        <v>-8.9531173310915813E-3</v>
      </c>
      <c r="X183" s="30">
        <f t="shared" si="44"/>
        <v>-1.1862230648050571E-2</v>
      </c>
      <c r="Y183" s="30">
        <f t="shared" si="45"/>
        <v>-1.3525784025547176E-2</v>
      </c>
      <c r="Z183" s="30">
        <f t="shared" si="46"/>
        <v>-4.0063687413806953E-3</v>
      </c>
      <c r="AA183" s="17"/>
      <c r="AB183" s="17"/>
      <c r="AC183" s="17"/>
      <c r="AD183" s="17"/>
      <c r="AE183" s="17"/>
      <c r="AF183" s="17"/>
      <c r="AG183" s="17"/>
      <c r="AK183" s="24">
        <v>45460</v>
      </c>
      <c r="AL183" s="37">
        <v>0.86896670394906639</v>
      </c>
      <c r="AM183" s="37">
        <v>0.68402040837988476</v>
      </c>
      <c r="AN183" s="37">
        <v>0.56611977226604782</v>
      </c>
      <c r="AO183" s="37">
        <v>0.41780726647717137</v>
      </c>
      <c r="AP183" s="37">
        <v>0.31512841992430113</v>
      </c>
      <c r="AT183" s="46">
        <f>'Bonds (CP)'!AL183/'Bonds (CP)'!AL153-1</f>
        <v>-1.1786974103071612E-2</v>
      </c>
      <c r="AU183" s="46">
        <f>'Bonds (CP)'!AM183/'Bonds (CP)'!AM153-1</f>
        <v>-5.1333327738046997E-2</v>
      </c>
      <c r="AV183" s="46">
        <f>'Bonds (CP)'!AN183/'Bonds (CP)'!AN153-1</f>
        <v>-7.7174806950432551E-2</v>
      </c>
      <c r="AW183" s="46">
        <f>'Bonds (CP)'!AO183/'Bonds (CP)'!AO153-1</f>
        <v>-0.10057101442063643</v>
      </c>
      <c r="AX183" s="46">
        <f>'Bonds (CP)'!AP183/'Bonds (CP)'!AP153-1</f>
        <v>-4.4701839634590179E-2</v>
      </c>
      <c r="AY183" s="46">
        <f>SUM(AT183:AX183)</f>
        <v>-0.28556796284677777</v>
      </c>
      <c r="BC183" s="46">
        <f>'Bonds (CP)'!AT183-'Bonds (CP)'!$AT$515</f>
        <v>-1.1177757200000943E-2</v>
      </c>
      <c r="BD183" s="46">
        <f>'Bonds (CP)'!AU183-'Bonds (CP)'!$AU$515</f>
        <v>-4.9493232208796346E-2</v>
      </c>
      <c r="BE183" s="46">
        <f>'Bonds (CP)'!AV183-'Bonds (CP)'!$AV$515</f>
        <v>-7.3581297645954571E-2</v>
      </c>
      <c r="BF183" s="46">
        <f>'Bonds (CP)'!AW183-'Bonds (CP)'!$AW$515</f>
        <v>-9.3532256991300841E-2</v>
      </c>
      <c r="BG183" s="46">
        <f>'Bonds (CP)'!AX183-'Bonds (CP)'!$AX$515</f>
        <v>-3.6562059019632331E-2</v>
      </c>
    </row>
    <row r="184" spans="1:59" ht="16.5" customHeight="1">
      <c r="A184" s="24">
        <v>45461</v>
      </c>
      <c r="B184" s="16">
        <v>16.420000000000002</v>
      </c>
      <c r="C184" s="16">
        <v>16.2</v>
      </c>
      <c r="D184" s="16">
        <v>15.73</v>
      </c>
      <c r="E184" s="16">
        <v>15.28</v>
      </c>
      <c r="F184" s="16">
        <v>14.98</v>
      </c>
      <c r="G184" s="17"/>
      <c r="H184" s="26">
        <f t="shared" si="32"/>
        <v>0.86754853118020947</v>
      </c>
      <c r="I184" s="26">
        <f t="shared" si="33"/>
        <v>0.68212626895086192</v>
      </c>
      <c r="J184" s="26">
        <f t="shared" si="34"/>
        <v>0.5640684622533837</v>
      </c>
      <c r="K184" s="26">
        <f t="shared" si="35"/>
        <v>0.4150444498336619</v>
      </c>
      <c r="L184" s="26">
        <f t="shared" si="36"/>
        <v>0.3110218992041463</v>
      </c>
      <c r="M184" s="17"/>
      <c r="N184" s="17"/>
      <c r="O184" s="29">
        <f t="shared" si="37"/>
        <v>-1.6320219893488641E-3</v>
      </c>
      <c r="P184" s="29">
        <f t="shared" si="38"/>
        <v>-2.7691270696282855E-3</v>
      </c>
      <c r="Q184" s="29">
        <f t="shared" si="39"/>
        <v>-3.6234558712782139E-3</v>
      </c>
      <c r="R184" s="29">
        <f t="shared" si="40"/>
        <v>-6.6126581923878769E-3</v>
      </c>
      <c r="S184" s="29">
        <f t="shared" si="41"/>
        <v>-1.3031261100288183E-2</v>
      </c>
      <c r="T184" s="29">
        <f t="shared" si="47"/>
        <v>-2.7668524222931423E-2</v>
      </c>
      <c r="U184" s="17"/>
      <c r="V184" s="30">
        <f t="shared" si="42"/>
        <v>-1.6055679545712669E-3</v>
      </c>
      <c r="W184" s="30">
        <f t="shared" si="43"/>
        <v>-2.6691609387612118E-3</v>
      </c>
      <c r="X184" s="30">
        <f t="shared" si="44"/>
        <v>-3.4342396186530628E-3</v>
      </c>
      <c r="Y184" s="30">
        <f t="shared" si="45"/>
        <v>-6.2576353531327454E-3</v>
      </c>
      <c r="Z184" s="30">
        <f t="shared" si="46"/>
        <v>-1.2637552072726743E-2</v>
      </c>
      <c r="AA184" s="17"/>
      <c r="AB184" s="17"/>
      <c r="AC184" s="17"/>
      <c r="AD184" s="17"/>
      <c r="AE184" s="17"/>
      <c r="AF184" s="17"/>
      <c r="AG184" s="17"/>
      <c r="AK184" s="24">
        <v>45461</v>
      </c>
      <c r="AL184" s="37">
        <v>0.86754853118020958</v>
      </c>
      <c r="AM184" s="37">
        <v>0.68212626895086181</v>
      </c>
      <c r="AN184" s="37">
        <v>0.56406846225338358</v>
      </c>
      <c r="AO184" s="37">
        <v>0.41504444983366195</v>
      </c>
      <c r="AP184" s="37">
        <v>0.31102189920414636</v>
      </c>
      <c r="AT184" s="46">
        <f>'Bonds (CP)'!AL184/'Bonds (CP)'!AL154-1</f>
        <v>-1.3056175914791246E-2</v>
      </c>
      <c r="AU184" s="46">
        <f>'Bonds (CP)'!AM184/'Bonds (CP)'!AM154-1</f>
        <v>-5.2744267537990885E-2</v>
      </c>
      <c r="AV184" s="46">
        <f>'Bonds (CP)'!AN184/'Bonds (CP)'!AN154-1</f>
        <v>-7.9760921176445287E-2</v>
      </c>
      <c r="AW184" s="46">
        <f>'Bonds (CP)'!AO184/'Bonds (CP)'!AO154-1</f>
        <v>-0.10651863087059887</v>
      </c>
      <c r="AX184" s="46">
        <f>'Bonds (CP)'!AP184/'Bonds (CP)'!AP154-1</f>
        <v>-5.0646320521858357E-2</v>
      </c>
      <c r="AY184" s="46">
        <f>SUM(AT184:AX184)</f>
        <v>-0.30272631602168465</v>
      </c>
      <c r="BC184" s="46">
        <f>'Bonds (CP)'!AT184-'Bonds (CP)'!$AT$515</f>
        <v>-1.2446959011720576E-2</v>
      </c>
      <c r="BD184" s="46">
        <f>'Bonds (CP)'!AU184-'Bonds (CP)'!$AU$515</f>
        <v>-5.0904172008740235E-2</v>
      </c>
      <c r="BE184" s="46">
        <f>'Bonds (CP)'!AV184-'Bonds (CP)'!$AV$515</f>
        <v>-7.6167411871967308E-2</v>
      </c>
      <c r="BF184" s="46">
        <f>'Bonds (CP)'!AW184-'Bonds (CP)'!$AW$515</f>
        <v>-9.9479873441263286E-2</v>
      </c>
      <c r="BG184" s="46">
        <f>'Bonds (CP)'!AX184-'Bonds (CP)'!$AX$515</f>
        <v>-4.2506539906900509E-2</v>
      </c>
    </row>
    <row r="185" spans="1:59" ht="16.5" customHeight="1">
      <c r="A185" s="24">
        <v>45462</v>
      </c>
      <c r="B185" s="16">
        <v>16.72</v>
      </c>
      <c r="C185" s="16">
        <v>16.29</v>
      </c>
      <c r="D185" s="16">
        <v>15.78</v>
      </c>
      <c r="E185" s="16">
        <v>15.31</v>
      </c>
      <c r="F185" s="16">
        <v>15.03</v>
      </c>
      <c r="G185" s="17"/>
      <c r="H185" s="26">
        <f t="shared" si="32"/>
        <v>0.86531871144619599</v>
      </c>
      <c r="I185" s="26">
        <f t="shared" si="33"/>
        <v>0.6805818020903619</v>
      </c>
      <c r="J185" s="26">
        <f t="shared" si="34"/>
        <v>0.56293288349773551</v>
      </c>
      <c r="K185" s="26">
        <f t="shared" si="35"/>
        <v>0.41422029735493193</v>
      </c>
      <c r="L185" s="26">
        <f t="shared" si="36"/>
        <v>0.30989990415381513</v>
      </c>
      <c r="M185" s="17"/>
      <c r="N185" s="17"/>
      <c r="O185" s="29">
        <f t="shared" si="37"/>
        <v>-2.5702535983549435E-3</v>
      </c>
      <c r="P185" s="29">
        <f t="shared" si="38"/>
        <v>-2.2641949603781075E-3</v>
      </c>
      <c r="Q185" s="29">
        <f t="shared" si="39"/>
        <v>-2.0131931345916954E-3</v>
      </c>
      <c r="R185" s="29">
        <f t="shared" si="40"/>
        <v>-1.9856969032118199E-3</v>
      </c>
      <c r="S185" s="29">
        <f t="shared" si="41"/>
        <v>-3.6074471064647673E-3</v>
      </c>
      <c r="T185" s="29">
        <f t="shared" si="47"/>
        <v>-1.2440785703001334E-2</v>
      </c>
      <c r="U185" s="17"/>
      <c r="V185" s="30">
        <f t="shared" si="42"/>
        <v>-2.5437995635773465E-3</v>
      </c>
      <c r="W185" s="30">
        <f t="shared" si="43"/>
        <v>-2.1642288295110339E-3</v>
      </c>
      <c r="X185" s="30">
        <f t="shared" si="44"/>
        <v>-1.8239768819665442E-3</v>
      </c>
      <c r="Y185" s="30">
        <f t="shared" si="45"/>
        <v>-1.630674063956688E-3</v>
      </c>
      <c r="Z185" s="30">
        <f t="shared" si="46"/>
        <v>-3.2137380789033282E-3</v>
      </c>
      <c r="AA185" s="17"/>
      <c r="AB185" s="17"/>
      <c r="AC185" s="17"/>
      <c r="AD185" s="17"/>
      <c r="AE185" s="17"/>
      <c r="AF185" s="17"/>
      <c r="AG185" s="17"/>
      <c r="AK185" s="24">
        <v>45462</v>
      </c>
      <c r="AL185" s="37">
        <v>0.86531871144619599</v>
      </c>
      <c r="AM185" s="37">
        <v>0.68058180209036201</v>
      </c>
      <c r="AN185" s="37">
        <v>0.5629328834977354</v>
      </c>
      <c r="AO185" s="37">
        <v>0.41422029735493199</v>
      </c>
      <c r="AP185" s="37">
        <v>0.30989990415381513</v>
      </c>
      <c r="AT185" s="46">
        <f>'Bonds (CP)'!AL185/'Bonds (CP)'!AL155-1</f>
        <v>-1.473612063056895E-2</v>
      </c>
      <c r="AU185" s="46">
        <f>'Bonds (CP)'!AM185/'Bonds (CP)'!AM155-1</f>
        <v>-5.610232460705411E-2</v>
      </c>
      <c r="AV185" s="46">
        <f>'Bonds (CP)'!AN185/'Bonds (CP)'!AN155-1</f>
        <v>-8.2747631114715725E-2</v>
      </c>
      <c r="AW185" s="46">
        <f>'Bonds (CP)'!AO185/'Bonds (CP)'!AO155-1</f>
        <v>-0.10461652666761778</v>
      </c>
      <c r="AX185" s="46">
        <f>'Bonds (CP)'!AP185/'Bonds (CP)'!AP155-1</f>
        <v>-4.3265348329154629E-2</v>
      </c>
      <c r="AY185" s="46">
        <f>SUM(AT185:AX185)</f>
        <v>-0.3014679513491112</v>
      </c>
      <c r="BC185" s="46">
        <f>'Bonds (CP)'!AT185-'Bonds (CP)'!$AT$515</f>
        <v>-1.412690372749828E-2</v>
      </c>
      <c r="BD185" s="46">
        <f>'Bonds (CP)'!AU185-'Bonds (CP)'!$AU$515</f>
        <v>-5.426222907780346E-2</v>
      </c>
      <c r="BE185" s="46">
        <f>'Bonds (CP)'!AV185-'Bonds (CP)'!$AV$515</f>
        <v>-7.9154121810237746E-2</v>
      </c>
      <c r="BF185" s="46">
        <f>'Bonds (CP)'!AW185-'Bonds (CP)'!$AW$515</f>
        <v>-9.7577769238282194E-2</v>
      </c>
      <c r="BG185" s="46">
        <f>'Bonds (CP)'!AX185-'Bonds (CP)'!$AX$515</f>
        <v>-3.5125567714196781E-2</v>
      </c>
    </row>
    <row r="186" spans="1:59" ht="16.5" customHeight="1">
      <c r="A186" s="24">
        <v>45463</v>
      </c>
      <c r="B186" s="16">
        <v>16.7</v>
      </c>
      <c r="C186" s="16">
        <v>16.510000000000002</v>
      </c>
      <c r="D186" s="16">
        <v>15.98</v>
      </c>
      <c r="E186" s="16">
        <v>15.45</v>
      </c>
      <c r="F186" s="16">
        <v>15.08</v>
      </c>
      <c r="G186" s="17"/>
      <c r="H186" s="26">
        <f t="shared" si="32"/>
        <v>0.86546700942587829</v>
      </c>
      <c r="I186" s="26">
        <f t="shared" si="33"/>
        <v>0.67682633792193014</v>
      </c>
      <c r="J186" s="26">
        <f t="shared" si="34"/>
        <v>0.55841921603887912</v>
      </c>
      <c r="K186" s="26">
        <f t="shared" si="35"/>
        <v>0.41040263295614138</v>
      </c>
      <c r="L186" s="26">
        <f t="shared" si="36"/>
        <v>0.30878589218668961</v>
      </c>
      <c r="M186" s="17"/>
      <c r="N186" s="17"/>
      <c r="O186" s="29">
        <f t="shared" si="37"/>
        <v>1.7137960582691569E-4</v>
      </c>
      <c r="P186" s="29">
        <f t="shared" si="38"/>
        <v>-5.5180202539901746E-3</v>
      </c>
      <c r="Q186" s="29">
        <f t="shared" si="39"/>
        <v>-8.0181271891794914E-3</v>
      </c>
      <c r="R186" s="29">
        <f t="shared" si="40"/>
        <v>-9.2165073106480477E-3</v>
      </c>
      <c r="S186" s="29">
        <f t="shared" si="41"/>
        <v>-3.5947476981876836E-3</v>
      </c>
      <c r="T186" s="29">
        <f t="shared" si="47"/>
        <v>-2.6176022846178482E-2</v>
      </c>
      <c r="U186" s="17"/>
      <c r="V186" s="30">
        <f t="shared" si="42"/>
        <v>1.9783364060451292E-4</v>
      </c>
      <c r="W186" s="30">
        <f t="shared" si="43"/>
        <v>-5.4180541231231014E-3</v>
      </c>
      <c r="X186" s="30">
        <f t="shared" si="44"/>
        <v>-7.8289109365543407E-3</v>
      </c>
      <c r="Y186" s="30">
        <f t="shared" si="45"/>
        <v>-8.8614844713929154E-3</v>
      </c>
      <c r="Z186" s="30">
        <f t="shared" si="46"/>
        <v>-3.2010386706262444E-3</v>
      </c>
      <c r="AA186" s="17"/>
      <c r="AB186" s="17"/>
      <c r="AC186" s="17"/>
      <c r="AD186" s="17"/>
      <c r="AE186" s="17"/>
      <c r="AF186" s="17"/>
      <c r="AG186" s="17"/>
      <c r="AK186" s="24">
        <v>45463</v>
      </c>
      <c r="AL186" s="37">
        <v>0.86546700942587829</v>
      </c>
      <c r="AM186" s="37">
        <v>0.67682633792193014</v>
      </c>
      <c r="AN186" s="37">
        <v>0.55841921603887901</v>
      </c>
      <c r="AO186" s="37">
        <v>0.41040263295614143</v>
      </c>
      <c r="AP186" s="37">
        <v>0.30878589218668961</v>
      </c>
      <c r="AT186" s="46">
        <f>'Bonds (CP)'!AL186/'Bonds (CP)'!AL156-1</f>
        <v>-1.5509854327335093E-2</v>
      </c>
      <c r="AU186" s="46">
        <f>'Bonds (CP)'!AM186/'Bonds (CP)'!AM156-1</f>
        <v>-6.106953303182372E-2</v>
      </c>
      <c r="AV186" s="46">
        <f>'Bonds (CP)'!AN186/'Bonds (CP)'!AN156-1</f>
        <v>-8.8602049999206289E-2</v>
      </c>
      <c r="AW186" s="46">
        <f>'Bonds (CP)'!AO186/'Bonds (CP)'!AO156-1</f>
        <v>-0.11165236531592893</v>
      </c>
      <c r="AX186" s="46">
        <f>'Bonds (CP)'!AP186/'Bonds (CP)'!AP156-1</f>
        <v>-4.3114494252897262E-2</v>
      </c>
      <c r="AY186" s="46">
        <f>SUM(AT186:AX186)</f>
        <v>-0.31994829692719129</v>
      </c>
      <c r="BC186" s="46">
        <f>'Bonds (CP)'!AT186-'Bonds (CP)'!$AT$515</f>
        <v>-1.4900637424264424E-2</v>
      </c>
      <c r="BD186" s="46">
        <f>'Bonds (CP)'!AU186-'Bonds (CP)'!$AU$515</f>
        <v>-5.9229437502573069E-2</v>
      </c>
      <c r="BE186" s="46">
        <f>'Bonds (CP)'!AV186-'Bonds (CP)'!$AV$515</f>
        <v>-8.500854069472831E-2</v>
      </c>
      <c r="BF186" s="46">
        <f>'Bonds (CP)'!AW186-'Bonds (CP)'!$AW$515</f>
        <v>-0.10461360788659334</v>
      </c>
      <c r="BG186" s="46">
        <f>'Bonds (CP)'!AX186-'Bonds (CP)'!$AX$515</f>
        <v>-3.4974713637939414E-2</v>
      </c>
    </row>
    <row r="187" spans="1:59" ht="16.5" customHeight="1">
      <c r="A187" s="24">
        <v>45464</v>
      </c>
      <c r="B187" s="16">
        <v>16.559999999999999</v>
      </c>
      <c r="C187" s="16">
        <v>16.559999999999999</v>
      </c>
      <c r="D187" s="16">
        <v>16</v>
      </c>
      <c r="E187" s="16">
        <v>15.29</v>
      </c>
      <c r="F187" s="16">
        <v>14.76</v>
      </c>
      <c r="G187" s="17"/>
      <c r="H187" s="26">
        <f t="shared" si="32"/>
        <v>0.86650652024708308</v>
      </c>
      <c r="I187" s="26">
        <f t="shared" si="33"/>
        <v>0.67597674216699544</v>
      </c>
      <c r="J187" s="26">
        <f t="shared" si="34"/>
        <v>0.55797035675573325</v>
      </c>
      <c r="K187" s="26">
        <f t="shared" si="35"/>
        <v>0.41476949257883511</v>
      </c>
      <c r="L187" s="26">
        <f t="shared" si="36"/>
        <v>0.31605555232011484</v>
      </c>
      <c r="M187" s="17"/>
      <c r="N187" s="17"/>
      <c r="O187" s="29">
        <f t="shared" si="37"/>
        <v>1.2010981468772997E-3</v>
      </c>
      <c r="P187" s="29">
        <f t="shared" si="38"/>
        <v>-1.2552640276134452E-3</v>
      </c>
      <c r="Q187" s="29">
        <f t="shared" si="39"/>
        <v>-8.0380343343089411E-4</v>
      </c>
      <c r="R187" s="29">
        <f t="shared" si="40"/>
        <v>1.0640427892089965E-2</v>
      </c>
      <c r="S187" s="29">
        <f t="shared" si="41"/>
        <v>2.3542721080761275E-2</v>
      </c>
      <c r="T187" s="29">
        <f t="shared" si="47"/>
        <v>3.3325179658684201E-2</v>
      </c>
      <c r="U187" s="17"/>
      <c r="V187" s="30">
        <f t="shared" si="42"/>
        <v>1.2275521816548969E-3</v>
      </c>
      <c r="W187" s="30">
        <f t="shared" si="43"/>
        <v>-1.1552978967463716E-3</v>
      </c>
      <c r="X187" s="30">
        <f t="shared" si="44"/>
        <v>-6.1458718080574287E-4</v>
      </c>
      <c r="Y187" s="30">
        <f t="shared" si="45"/>
        <v>1.0995450731345098E-2</v>
      </c>
      <c r="Z187" s="30">
        <f t="shared" si="46"/>
        <v>2.3936430108322714E-2</v>
      </c>
      <c r="AA187" s="17"/>
      <c r="AB187" s="17"/>
      <c r="AC187" s="17"/>
      <c r="AD187" s="17"/>
      <c r="AE187" s="17"/>
      <c r="AF187" s="17"/>
      <c r="AG187" s="17"/>
      <c r="AK187" s="24">
        <v>45464</v>
      </c>
      <c r="AL187" s="37">
        <v>0.86650652024708308</v>
      </c>
      <c r="AM187" s="37">
        <v>0.67597674216699544</v>
      </c>
      <c r="AN187" s="37">
        <v>0.55797035675573337</v>
      </c>
      <c r="AO187" s="37">
        <v>0.41476949257883511</v>
      </c>
      <c r="AP187" s="37">
        <v>0.3160555523201149</v>
      </c>
      <c r="AT187" s="46">
        <f>'Bonds (CP)'!AL187/'Bonds (CP)'!AL157-1</f>
        <v>-1.4584763212079577E-2</v>
      </c>
      <c r="AU187" s="46">
        <f>'Bonds (CP)'!AM187/'Bonds (CP)'!AM157-1</f>
        <v>-6.2970824541108805E-2</v>
      </c>
      <c r="AV187" s="46">
        <f>'Bonds (CP)'!AN187/'Bonds (CP)'!AN157-1</f>
        <v>-8.858443334465349E-2</v>
      </c>
      <c r="AW187" s="46">
        <f>'Bonds (CP)'!AO187/'Bonds (CP)'!AO157-1</f>
        <v>-9.9737598376795078E-2</v>
      </c>
      <c r="AX187" s="46">
        <f>'Bonds (CP)'!AP187/'Bonds (CP)'!AP157-1</f>
        <v>-2.3526524308208008E-2</v>
      </c>
      <c r="AY187" s="46">
        <f>SUM(AT187:AX187)</f>
        <v>-0.28940414378284496</v>
      </c>
      <c r="BC187" s="46">
        <f>'Bonds (CP)'!AT187-'Bonds (CP)'!$AT$515</f>
        <v>-1.3975546309008907E-2</v>
      </c>
      <c r="BD187" s="46">
        <f>'Bonds (CP)'!AU187-'Bonds (CP)'!$AU$515</f>
        <v>-6.1130729011858155E-2</v>
      </c>
      <c r="BE187" s="46">
        <f>'Bonds (CP)'!AV187-'Bonds (CP)'!$AV$515</f>
        <v>-8.4990924040175511E-2</v>
      </c>
      <c r="BF187" s="46">
        <f>'Bonds (CP)'!AW187-'Bonds (CP)'!$AW$515</f>
        <v>-9.269884094745949E-2</v>
      </c>
      <c r="BG187" s="46">
        <f>'Bonds (CP)'!AX187-'Bonds (CP)'!$AX$515</f>
        <v>-1.5386743693250162E-2</v>
      </c>
    </row>
    <row r="188" spans="1:59" ht="16.5" customHeight="1">
      <c r="A188" s="24">
        <v>45467</v>
      </c>
      <c r="B188" s="16">
        <v>16.559999999999999</v>
      </c>
      <c r="C188" s="16">
        <v>16.52</v>
      </c>
      <c r="D188" s="16">
        <v>15.93</v>
      </c>
      <c r="E188" s="16">
        <v>15.22</v>
      </c>
      <c r="F188" s="16">
        <v>14.64</v>
      </c>
      <c r="G188" s="17"/>
      <c r="H188" s="26">
        <f t="shared" si="32"/>
        <v>0.86650652024708308</v>
      </c>
      <c r="I188" s="26">
        <f t="shared" si="33"/>
        <v>0.67665630303785962</v>
      </c>
      <c r="J188" s="26">
        <f t="shared" si="34"/>
        <v>0.55954335286384127</v>
      </c>
      <c r="K188" s="26">
        <f t="shared" si="35"/>
        <v>0.41669924346352405</v>
      </c>
      <c r="L188" s="26">
        <f t="shared" si="36"/>
        <v>0.31886947096216794</v>
      </c>
      <c r="M188" s="17"/>
      <c r="N188" s="17"/>
      <c r="O188" s="29">
        <f t="shared" si="37"/>
        <v>0</v>
      </c>
      <c r="P188" s="29">
        <f t="shared" si="38"/>
        <v>1.0053021479492497E-3</v>
      </c>
      <c r="Q188" s="29">
        <f t="shared" si="39"/>
        <v>2.8191392052689945E-3</v>
      </c>
      <c r="R188" s="29">
        <f t="shared" si="40"/>
        <v>4.6525863623447794E-3</v>
      </c>
      <c r="S188" s="29">
        <f t="shared" si="41"/>
        <v>8.9032406530957786E-3</v>
      </c>
      <c r="T188" s="29">
        <f t="shared" si="47"/>
        <v>1.7380268368658802E-2</v>
      </c>
      <c r="U188" s="17"/>
      <c r="V188" s="30">
        <f t="shared" si="42"/>
        <v>2.6454034777597226E-5</v>
      </c>
      <c r="W188" s="30">
        <f t="shared" si="43"/>
        <v>1.1052682788163233E-3</v>
      </c>
      <c r="X188" s="30">
        <f t="shared" si="44"/>
        <v>3.0083554578941457E-3</v>
      </c>
      <c r="Y188" s="30">
        <f t="shared" si="45"/>
        <v>5.0076092015999109E-3</v>
      </c>
      <c r="Z188" s="30">
        <f t="shared" si="46"/>
        <v>9.2969496806572186E-3</v>
      </c>
      <c r="AA188" s="17"/>
      <c r="AB188" s="17"/>
      <c r="AC188" s="17"/>
      <c r="AD188" s="17"/>
      <c r="AE188" s="17"/>
      <c r="AF188" s="17"/>
      <c r="AG188" s="17"/>
      <c r="AK188" s="24">
        <v>45467</v>
      </c>
      <c r="AL188" s="37">
        <v>0.86650652024708308</v>
      </c>
      <c r="AM188" s="37">
        <v>0.67665630303785962</v>
      </c>
      <c r="AN188" s="37">
        <v>0.55954335286384127</v>
      </c>
      <c r="AO188" s="37">
        <v>0.41669924346352394</v>
      </c>
      <c r="AP188" s="37">
        <v>0.31886947096216794</v>
      </c>
      <c r="AT188" s="46">
        <f>'Bonds (CP)'!AL188/'Bonds (CP)'!AL158-1</f>
        <v>-1.3726835964310236E-2</v>
      </c>
      <c r="AU188" s="46">
        <f>'Bonds (CP)'!AM188/'Bonds (CP)'!AM158-1</f>
        <v>-6.1546592172001757E-2</v>
      </c>
      <c r="AV188" s="46">
        <f>'Bonds (CP)'!AN188/'Bonds (CP)'!AN158-1</f>
        <v>-8.7143327346740351E-2</v>
      </c>
      <c r="AW188" s="46">
        <f>'Bonds (CP)'!AO188/'Bonds (CP)'!AO158-1</f>
        <v>-9.8022874173366303E-2</v>
      </c>
      <c r="AX188" s="46">
        <f>'Bonds (CP)'!AP188/'Bonds (CP)'!AP158-1</f>
        <v>-1.2608359757791399E-2</v>
      </c>
      <c r="AY188" s="46">
        <f>SUM(AT188:AX188)</f>
        <v>-0.27304798941421005</v>
      </c>
      <c r="BC188" s="46">
        <f>'Bonds (CP)'!AT188-'Bonds (CP)'!$AT$515</f>
        <v>-1.3117619061239566E-2</v>
      </c>
      <c r="BD188" s="46">
        <f>'Bonds (CP)'!AU188-'Bonds (CP)'!$AU$515</f>
        <v>-5.9706496642751107E-2</v>
      </c>
      <c r="BE188" s="46">
        <f>'Bonds (CP)'!AV188-'Bonds (CP)'!$AV$515</f>
        <v>-8.3549818042262372E-2</v>
      </c>
      <c r="BF188" s="46">
        <f>'Bonds (CP)'!AW188-'Bonds (CP)'!$AW$515</f>
        <v>-9.0984116744030716E-2</v>
      </c>
      <c r="BG188" s="46">
        <f>'Bonds (CP)'!AX188-'Bonds (CP)'!$AX$515</f>
        <v>-4.4685791428335526E-3</v>
      </c>
    </row>
    <row r="189" spans="1:59" ht="16.5" customHeight="1">
      <c r="A189" s="24">
        <v>45468</v>
      </c>
      <c r="B189" s="16">
        <v>16.55</v>
      </c>
      <c r="C189" s="16">
        <v>16.420000000000002</v>
      </c>
      <c r="D189" s="16">
        <v>15.83</v>
      </c>
      <c r="E189" s="16">
        <v>15.13</v>
      </c>
      <c r="F189" s="16">
        <v>14.61</v>
      </c>
      <c r="G189" s="17"/>
      <c r="H189" s="26">
        <f t="shared" si="32"/>
        <v>0.86658086658086664</v>
      </c>
      <c r="I189" s="26">
        <f t="shared" si="33"/>
        <v>0.67835926107355016</v>
      </c>
      <c r="J189" s="26">
        <f t="shared" si="34"/>
        <v>0.5618001780605314</v>
      </c>
      <c r="K189" s="26">
        <f t="shared" si="35"/>
        <v>0.41919775309383489</v>
      </c>
      <c r="L189" s="26">
        <f t="shared" si="36"/>
        <v>0.31958067023325509</v>
      </c>
      <c r="M189" s="17"/>
      <c r="N189" s="17"/>
      <c r="O189" s="29">
        <f t="shared" si="37"/>
        <v>8.5800085800169512E-5</v>
      </c>
      <c r="P189" s="29">
        <f t="shared" si="38"/>
        <v>2.5167252976807664E-3</v>
      </c>
      <c r="Q189" s="29">
        <f t="shared" si="39"/>
        <v>4.0333339412206293E-3</v>
      </c>
      <c r="R189" s="29">
        <f t="shared" si="40"/>
        <v>5.9959543231797863E-3</v>
      </c>
      <c r="S189" s="29">
        <f t="shared" si="41"/>
        <v>2.230377429802699E-3</v>
      </c>
      <c r="T189" s="29">
        <f t="shared" si="47"/>
        <v>1.486219107768405E-2</v>
      </c>
      <c r="U189" s="17"/>
      <c r="V189" s="30">
        <f t="shared" si="42"/>
        <v>1.1225412057776674E-4</v>
      </c>
      <c r="W189" s="30">
        <f t="shared" si="43"/>
        <v>2.61669142854784E-3</v>
      </c>
      <c r="X189" s="30">
        <f t="shared" si="44"/>
        <v>4.2225501938457808E-3</v>
      </c>
      <c r="Y189" s="30">
        <f t="shared" si="45"/>
        <v>6.3509771624349178E-3</v>
      </c>
      <c r="Z189" s="30">
        <f t="shared" si="46"/>
        <v>2.6240864573641382E-3</v>
      </c>
      <c r="AA189" s="17"/>
      <c r="AB189" s="17"/>
      <c r="AC189" s="17"/>
      <c r="AD189" s="17"/>
      <c r="AE189" s="17"/>
      <c r="AF189" s="17"/>
      <c r="AG189" s="17"/>
      <c r="AK189" s="24">
        <v>45468</v>
      </c>
      <c r="AL189" s="37">
        <v>0.86658086658086664</v>
      </c>
      <c r="AM189" s="37">
        <v>0.67835926107355016</v>
      </c>
      <c r="AN189" s="37">
        <v>0.56180017806053129</v>
      </c>
      <c r="AO189" s="37">
        <v>0.419197753093835</v>
      </c>
      <c r="AP189" s="37">
        <v>0.31958067023325504</v>
      </c>
      <c r="AT189" s="46">
        <f>'Bonds (CP)'!AL189/'Bonds (CP)'!AL159-1</f>
        <v>-1.295581295581294E-2</v>
      </c>
      <c r="AU189" s="46">
        <f>'Bonds (CP)'!AM189/'Bonds (CP)'!AM159-1</f>
        <v>-5.4826504813643706E-2</v>
      </c>
      <c r="AV189" s="46">
        <f>'Bonds (CP)'!AN189/'Bonds (CP)'!AN159-1</f>
        <v>-7.7407524694840579E-2</v>
      </c>
      <c r="AW189" s="46">
        <f>'Bonds (CP)'!AO189/'Bonds (CP)'!AO159-1</f>
        <v>-8.5759364434830454E-2</v>
      </c>
      <c r="AX189" s="46">
        <f>'Bonds (CP)'!AP189/'Bonds (CP)'!AP159-1</f>
        <v>-1.4868245701933347E-3</v>
      </c>
      <c r="AY189" s="46">
        <f>SUM(AT189:AX189)</f>
        <v>-0.23243603146932101</v>
      </c>
      <c r="BC189" s="46">
        <f>'Bonds (CP)'!AT189-'Bonds (CP)'!$AT$515</f>
        <v>-1.234659605274227E-2</v>
      </c>
      <c r="BD189" s="46">
        <f>'Bonds (CP)'!AU189-'Bonds (CP)'!$AU$515</f>
        <v>-5.2986409284393056E-2</v>
      </c>
      <c r="BE189" s="46">
        <f>'Bonds (CP)'!AV189-'Bonds (CP)'!$AV$515</f>
        <v>-7.38140153903626E-2</v>
      </c>
      <c r="BF189" s="46">
        <f>'Bonds (CP)'!AW189-'Bonds (CP)'!$AW$515</f>
        <v>-7.8720607005494866E-2</v>
      </c>
      <c r="BG189" s="46">
        <f>'Bonds (CP)'!AX189-'Bonds (CP)'!$AX$515</f>
        <v>6.6529560447645113E-3</v>
      </c>
    </row>
    <row r="190" spans="1:59" ht="16.5" customHeight="1">
      <c r="A190" s="24">
        <v>45469</v>
      </c>
      <c r="B190" s="16">
        <v>16.28</v>
      </c>
      <c r="C190" s="16">
        <v>16.13</v>
      </c>
      <c r="D190" s="16">
        <v>15.58</v>
      </c>
      <c r="E190" s="16">
        <v>14.99</v>
      </c>
      <c r="F190" s="16">
        <v>14.49</v>
      </c>
      <c r="G190" s="17"/>
      <c r="H190" s="26">
        <f t="shared" si="32"/>
        <v>0.86859305125558994</v>
      </c>
      <c r="I190" s="26">
        <f t="shared" si="33"/>
        <v>0.68333080663496548</v>
      </c>
      <c r="J190" s="26">
        <f t="shared" si="34"/>
        <v>0.56749252464154798</v>
      </c>
      <c r="K190" s="26">
        <f t="shared" si="35"/>
        <v>0.42312362591994135</v>
      </c>
      <c r="L190" s="26">
        <f t="shared" si="36"/>
        <v>0.32245690969636864</v>
      </c>
      <c r="M190" s="17"/>
      <c r="N190" s="17"/>
      <c r="O190" s="29">
        <f t="shared" si="37"/>
        <v>2.3219814241486336E-3</v>
      </c>
      <c r="P190" s="29">
        <f t="shared" si="38"/>
        <v>7.3287796698573437E-3</v>
      </c>
      <c r="Q190" s="29">
        <f t="shared" si="39"/>
        <v>1.0132333173456631E-2</v>
      </c>
      <c r="R190" s="29">
        <f t="shared" si="40"/>
        <v>9.3652048397971921E-3</v>
      </c>
      <c r="S190" s="29">
        <f t="shared" si="41"/>
        <v>9.0000420269920056E-3</v>
      </c>
      <c r="T190" s="29">
        <f t="shared" si="47"/>
        <v>3.8148341134251806E-2</v>
      </c>
      <c r="U190" s="17"/>
      <c r="V190" s="30">
        <f t="shared" si="42"/>
        <v>2.3484354589262306E-3</v>
      </c>
      <c r="W190" s="30">
        <f t="shared" si="43"/>
        <v>7.4287458007244169E-3</v>
      </c>
      <c r="X190" s="30">
        <f t="shared" si="44"/>
        <v>1.0321549426081782E-2</v>
      </c>
      <c r="Y190" s="30">
        <f t="shared" si="45"/>
        <v>9.7202276790523245E-3</v>
      </c>
      <c r="Z190" s="30">
        <f t="shared" si="46"/>
        <v>9.3937510545534456E-3</v>
      </c>
      <c r="AA190" s="17"/>
      <c r="AB190" s="17"/>
      <c r="AC190" s="17"/>
      <c r="AD190" s="17"/>
      <c r="AE190" s="17"/>
      <c r="AF190" s="17"/>
      <c r="AG190" s="17"/>
      <c r="AK190" s="24">
        <v>45469</v>
      </c>
      <c r="AL190" s="37">
        <v>0.86859305125558983</v>
      </c>
      <c r="AM190" s="37">
        <v>0.68333080663496548</v>
      </c>
      <c r="AN190" s="37">
        <v>0.56749252464154798</v>
      </c>
      <c r="AO190" s="37">
        <v>0.42312362591994129</v>
      </c>
      <c r="AP190" s="37">
        <v>0.32245690969636864</v>
      </c>
      <c r="AT190" s="46">
        <f>'Bonds (CP)'!AL190/'Bonds (CP)'!AL160-1</f>
        <v>-1.1351909184726727E-2</v>
      </c>
      <c r="AU190" s="46">
        <f>'Bonds (CP)'!AM190/'Bonds (CP)'!AM160-1</f>
        <v>-4.4965458384281454E-2</v>
      </c>
      <c r="AV190" s="46">
        <f>'Bonds (CP)'!AN190/'Bonds (CP)'!AN160-1</f>
        <v>-5.921609671799688E-2</v>
      </c>
      <c r="AW190" s="46">
        <f>'Bonds (CP)'!AO190/'Bonds (CP)'!AO160-1</f>
        <v>-6.3886047793185741E-2</v>
      </c>
      <c r="AX190" s="46">
        <f>'Bonds (CP)'!AP190/'Bonds (CP)'!AP160-1</f>
        <v>1.7252490308220292E-2</v>
      </c>
      <c r="AY190" s="46">
        <f>SUM(AT190:AX190)</f>
        <v>-0.16216702177197051</v>
      </c>
      <c r="BC190" s="46">
        <f>'Bonds (CP)'!AT190-'Bonds (CP)'!$AT$515</f>
        <v>-1.0742692281656058E-2</v>
      </c>
      <c r="BD190" s="46">
        <f>'Bonds (CP)'!AU190-'Bonds (CP)'!$AU$515</f>
        <v>-4.3125362855030804E-2</v>
      </c>
      <c r="BE190" s="46">
        <f>'Bonds (CP)'!AV190-'Bonds (CP)'!$AV$515</f>
        <v>-5.5622587413518908E-2</v>
      </c>
      <c r="BF190" s="46">
        <f>'Bonds (CP)'!AW190-'Bonds (CP)'!$AW$515</f>
        <v>-5.6847290363850153E-2</v>
      </c>
      <c r="BG190" s="46">
        <f>'Bonds (CP)'!AX190-'Bonds (CP)'!$AX$515</f>
        <v>2.539227092317814E-2</v>
      </c>
    </row>
    <row r="191" spans="1:59" ht="16.5" customHeight="1">
      <c r="A191" s="24">
        <v>45470</v>
      </c>
      <c r="B191" s="16">
        <v>16.53</v>
      </c>
      <c r="C191" s="16">
        <v>16.21</v>
      </c>
      <c r="D191" s="16">
        <v>15.62</v>
      </c>
      <c r="E191" s="16">
        <v>15.01</v>
      </c>
      <c r="F191" s="16">
        <v>14.55</v>
      </c>
      <c r="G191" s="17"/>
      <c r="H191" s="26">
        <f t="shared" si="32"/>
        <v>0.8667295975285334</v>
      </c>
      <c r="I191" s="26">
        <f t="shared" si="33"/>
        <v>0.68195442709857912</v>
      </c>
      <c r="J191" s="26">
        <f t="shared" si="34"/>
        <v>0.56657689205206441</v>
      </c>
      <c r="K191" s="26">
        <f t="shared" si="35"/>
        <v>0.42255983702688221</v>
      </c>
      <c r="L191" s="26">
        <f t="shared" si="36"/>
        <v>0.32101246342083267</v>
      </c>
      <c r="M191" s="17"/>
      <c r="N191" s="17"/>
      <c r="O191" s="29">
        <f t="shared" si="37"/>
        <v>-2.1453702909122185E-3</v>
      </c>
      <c r="P191" s="29">
        <f t="shared" si="38"/>
        <v>-2.0142214034872818E-3</v>
      </c>
      <c r="Q191" s="29">
        <f t="shared" si="39"/>
        <v>-1.6134707502304391E-3</v>
      </c>
      <c r="R191" s="29">
        <f t="shared" si="40"/>
        <v>-1.3324448424106849E-3</v>
      </c>
      <c r="S191" s="29">
        <f t="shared" si="41"/>
        <v>-4.4795017011608484E-3</v>
      </c>
      <c r="T191" s="29">
        <f t="shared" si="47"/>
        <v>-1.1585008988201473E-2</v>
      </c>
      <c r="U191" s="17"/>
      <c r="V191" s="30">
        <f t="shared" si="42"/>
        <v>-2.1189162561346215E-3</v>
      </c>
      <c r="W191" s="30">
        <f t="shared" si="43"/>
        <v>-1.9142552726202082E-3</v>
      </c>
      <c r="X191" s="30">
        <f t="shared" si="44"/>
        <v>-1.4242544976052879E-3</v>
      </c>
      <c r="Y191" s="30">
        <f t="shared" si="45"/>
        <v>-9.77422003155553E-4</v>
      </c>
      <c r="Z191" s="30">
        <f t="shared" si="46"/>
        <v>-4.0857926735994093E-3</v>
      </c>
      <c r="AA191" s="17"/>
      <c r="AB191" s="17"/>
      <c r="AC191" s="17"/>
      <c r="AD191" s="17"/>
      <c r="AE191" s="17"/>
      <c r="AF191" s="17"/>
      <c r="AG191" s="17"/>
      <c r="AK191" s="24">
        <v>45470</v>
      </c>
      <c r="AL191" s="37">
        <v>0.8667295975285334</v>
      </c>
      <c r="AM191" s="37">
        <v>0.68195442709857912</v>
      </c>
      <c r="AN191" s="37">
        <v>0.5665768920520643</v>
      </c>
      <c r="AO191" s="37">
        <v>0.42255983702688216</v>
      </c>
      <c r="AP191" s="37">
        <v>0.32101246342083262</v>
      </c>
      <c r="AT191" s="46">
        <f>'Bonds (CP)'!AL191/'Bonds (CP)'!AL161-1</f>
        <v>-1.3816184673474674E-2</v>
      </c>
      <c r="AU191" s="46">
        <f>'Bonds (CP)'!AM191/'Bonds (CP)'!AM161-1</f>
        <v>-4.5667322700847612E-2</v>
      </c>
      <c r="AV191" s="46">
        <f>'Bonds (CP)'!AN191/'Bonds (CP)'!AN161-1</f>
        <v>-5.9192170605181227E-2</v>
      </c>
      <c r="AW191" s="46">
        <f>'Bonds (CP)'!AO191/'Bonds (CP)'!AO161-1</f>
        <v>-6.9579314708166029E-2</v>
      </c>
      <c r="AX191" s="46">
        <f>'Bonds (CP)'!AP191/'Bonds (CP)'!AP161-1</f>
        <v>-1.1197303401226044E-2</v>
      </c>
      <c r="AY191" s="46">
        <f>SUM(AT191:AX191)</f>
        <v>-0.19945229608889559</v>
      </c>
      <c r="BC191" s="46">
        <f>'Bonds (CP)'!AT191-'Bonds (CP)'!$AT$515</f>
        <v>-1.3206967770404004E-2</v>
      </c>
      <c r="BD191" s="46">
        <f>'Bonds (CP)'!AU191-'Bonds (CP)'!$AU$515</f>
        <v>-4.3827227171596962E-2</v>
      </c>
      <c r="BE191" s="46">
        <f>'Bonds (CP)'!AV191-'Bonds (CP)'!$AV$515</f>
        <v>-5.5598661300703255E-2</v>
      </c>
      <c r="BF191" s="46">
        <f>'Bonds (CP)'!AW191-'Bonds (CP)'!$AW$515</f>
        <v>-6.2540557278830441E-2</v>
      </c>
      <c r="BG191" s="46">
        <f>'Bonds (CP)'!AX191-'Bonds (CP)'!$AX$515</f>
        <v>-3.0575227862681981E-3</v>
      </c>
    </row>
    <row r="192" spans="1:59" ht="16.5" customHeight="1">
      <c r="A192" s="24">
        <v>45471</v>
      </c>
      <c r="B192" s="16">
        <v>16.760000000000002</v>
      </c>
      <c r="C192" s="16">
        <v>16.21</v>
      </c>
      <c r="D192" s="16">
        <v>15.63</v>
      </c>
      <c r="E192" s="16">
        <v>15.11</v>
      </c>
      <c r="F192" s="16">
        <v>14.73</v>
      </c>
      <c r="G192" s="17"/>
      <c r="H192" s="26">
        <f t="shared" si="32"/>
        <v>0.86502226789996572</v>
      </c>
      <c r="I192" s="26">
        <f t="shared" si="33"/>
        <v>0.68195442709857912</v>
      </c>
      <c r="J192" s="26">
        <f t="shared" si="34"/>
        <v>0.56634827417458222</v>
      </c>
      <c r="K192" s="26">
        <f t="shared" si="35"/>
        <v>0.41975565196869502</v>
      </c>
      <c r="L192" s="26">
        <f t="shared" si="36"/>
        <v>0.31675443727519526</v>
      </c>
      <c r="M192" s="17"/>
      <c r="N192" s="17"/>
      <c r="O192" s="29">
        <f t="shared" si="37"/>
        <v>-1.969852689277185E-3</v>
      </c>
      <c r="P192" s="29">
        <f t="shared" si="38"/>
        <v>0</v>
      </c>
      <c r="Q192" s="29">
        <f t="shared" si="39"/>
        <v>-4.0350723915716369E-4</v>
      </c>
      <c r="R192" s="29">
        <f t="shared" si="40"/>
        <v>-6.6361845411465614E-3</v>
      </c>
      <c r="S192" s="29">
        <f t="shared" si="41"/>
        <v>-1.3264363944820889E-2</v>
      </c>
      <c r="T192" s="29">
        <f t="shared" si="47"/>
        <v>-2.22739084144018E-2</v>
      </c>
      <c r="U192" s="17"/>
      <c r="V192" s="30">
        <f t="shared" si="42"/>
        <v>-1.9433986544995878E-3</v>
      </c>
      <c r="W192" s="30">
        <f t="shared" si="43"/>
        <v>9.9966130867073578E-5</v>
      </c>
      <c r="X192" s="30">
        <f t="shared" si="44"/>
        <v>-2.1429098653201248E-4</v>
      </c>
      <c r="Y192" s="30">
        <f t="shared" si="45"/>
        <v>-6.2811617018914299E-3</v>
      </c>
      <c r="Z192" s="30">
        <f t="shared" si="46"/>
        <v>-1.2870654917259449E-2</v>
      </c>
      <c r="AA192" s="17"/>
      <c r="AB192" s="17"/>
      <c r="AC192" s="17"/>
      <c r="AD192" s="17"/>
      <c r="AE192" s="17"/>
      <c r="AF192" s="17"/>
      <c r="AG192" s="17"/>
      <c r="AK192" s="24">
        <v>45471</v>
      </c>
      <c r="AL192" s="37">
        <v>0.86502226789996572</v>
      </c>
      <c r="AM192" s="37">
        <v>0.68195442709857912</v>
      </c>
      <c r="AN192" s="37">
        <v>0.56634827417458222</v>
      </c>
      <c r="AO192" s="37">
        <v>0.41975565196869513</v>
      </c>
      <c r="AP192" s="37">
        <v>0.31675443727519531</v>
      </c>
      <c r="AT192" s="46">
        <f>'Bonds (CP)'!AL192/'Bonds (CP)'!AL162-1</f>
        <v>-1.6872216512504368E-2</v>
      </c>
      <c r="AU192" s="46">
        <f>'Bonds (CP)'!AM192/'Bonds (CP)'!AM162-1</f>
        <v>-4.2975835299373655E-2</v>
      </c>
      <c r="AV192" s="46">
        <f>'Bonds (CP)'!AN192/'Bonds (CP)'!AN162-1</f>
        <v>-5.4162636745607506E-2</v>
      </c>
      <c r="AW192" s="46">
        <f>'Bonds (CP)'!AO192/'Bonds (CP)'!AO162-1</f>
        <v>-7.070519636020256E-2</v>
      </c>
      <c r="AX192" s="46">
        <f>'Bonds (CP)'!AP192/'Bonds (CP)'!AP162-1</f>
        <v>-3.5356780407560628E-2</v>
      </c>
      <c r="AY192" s="46">
        <f>SUM(AT192:AX192)</f>
        <v>-0.22007266532524872</v>
      </c>
      <c r="BC192" s="46">
        <f>'Bonds (CP)'!AT192-'Bonds (CP)'!$AT$515</f>
        <v>-1.6262999609433698E-2</v>
      </c>
      <c r="BD192" s="46">
        <f>'Bonds (CP)'!AU192-'Bonds (CP)'!$AU$515</f>
        <v>-4.1135739770123005E-2</v>
      </c>
      <c r="BE192" s="46">
        <f>'Bonds (CP)'!AV192-'Bonds (CP)'!$AV$515</f>
        <v>-5.0569127441129534E-2</v>
      </c>
      <c r="BF192" s="46">
        <f>'Bonds (CP)'!AW192-'Bonds (CP)'!$AW$515</f>
        <v>-6.3666438930866973E-2</v>
      </c>
      <c r="BG192" s="46">
        <f>'Bonds (CP)'!AX192-'Bonds (CP)'!$AX$515</f>
        <v>-2.7216999792602781E-2</v>
      </c>
    </row>
    <row r="193" spans="1:59" ht="16.5" customHeight="1">
      <c r="A193" s="24">
        <v>45474</v>
      </c>
      <c r="B193" s="16">
        <v>16.68</v>
      </c>
      <c r="C193" s="16">
        <v>16.03</v>
      </c>
      <c r="D193" s="16">
        <v>15.55</v>
      </c>
      <c r="E193" s="16">
        <v>15.14</v>
      </c>
      <c r="F193" s="16">
        <v>14.88</v>
      </c>
      <c r="G193" s="17"/>
      <c r="H193" s="26">
        <f t="shared" si="32"/>
        <v>0.86561535824477198</v>
      </c>
      <c r="I193" s="26">
        <f t="shared" si="33"/>
        <v>0.68505658051562368</v>
      </c>
      <c r="J193" s="26">
        <f t="shared" si="34"/>
        <v>0.56818047016629936</v>
      </c>
      <c r="K193" s="26">
        <f t="shared" si="35"/>
        <v>0.41891916933472817</v>
      </c>
      <c r="L193" s="26">
        <f t="shared" si="36"/>
        <v>0.31329015758336026</v>
      </c>
      <c r="M193" s="17"/>
      <c r="N193" s="17"/>
      <c r="O193" s="29">
        <f t="shared" si="37"/>
        <v>6.8563592732262535E-4</v>
      </c>
      <c r="P193" s="29">
        <f t="shared" si="38"/>
        <v>4.5489160181024779E-3</v>
      </c>
      <c r="Q193" s="29">
        <f t="shared" si="39"/>
        <v>3.2351047496126384E-3</v>
      </c>
      <c r="R193" s="29">
        <f t="shared" si="40"/>
        <v>-1.992784683288118E-3</v>
      </c>
      <c r="S193" s="29">
        <f t="shared" si="41"/>
        <v>-1.0936799249398499E-2</v>
      </c>
      <c r="T193" s="29">
        <f t="shared" si="47"/>
        <v>-4.4599272376488752E-3</v>
      </c>
      <c r="U193" s="17"/>
      <c r="V193" s="30">
        <f t="shared" si="42"/>
        <v>7.1208996210022257E-4</v>
      </c>
      <c r="W193" s="30">
        <f t="shared" si="43"/>
        <v>4.6488821489695511E-3</v>
      </c>
      <c r="X193" s="30">
        <f t="shared" si="44"/>
        <v>3.4243210022377895E-3</v>
      </c>
      <c r="Y193" s="30">
        <f t="shared" si="45"/>
        <v>-1.637761844032986E-3</v>
      </c>
      <c r="Z193" s="30">
        <f t="shared" si="46"/>
        <v>-1.0543090221837059E-2</v>
      </c>
      <c r="AA193" s="17"/>
      <c r="AB193" s="17"/>
      <c r="AC193" s="17"/>
      <c r="AD193" s="17"/>
      <c r="AE193" s="17"/>
      <c r="AF193" s="17"/>
      <c r="AG193" s="17"/>
      <c r="AK193" s="24">
        <v>45474</v>
      </c>
      <c r="AL193" s="37">
        <v>0.86561535824477198</v>
      </c>
      <c r="AM193" s="37">
        <v>0.68505658051562379</v>
      </c>
      <c r="AN193" s="37">
        <v>0.56818047016629947</v>
      </c>
      <c r="AO193" s="37">
        <v>0.41891916933472811</v>
      </c>
      <c r="AP193" s="37">
        <v>0.31329015758336032</v>
      </c>
      <c r="AT193" s="46">
        <f>'Bonds (CP)'!AL193/'Bonds (CP)'!AL163-1</f>
        <v>-1.6369557764826959E-2</v>
      </c>
      <c r="AU193" s="46">
        <f>'Bonds (CP)'!AM193/'Bonds (CP)'!AM163-1</f>
        <v>-3.837637534327476E-2</v>
      </c>
      <c r="AV193" s="46">
        <f>'Bonds (CP)'!AN193/'Bonds (CP)'!AN163-1</f>
        <v>-5.0714247894147135E-2</v>
      </c>
      <c r="AW193" s="46">
        <f>'Bonds (CP)'!AO193/'Bonds (CP)'!AO163-1</f>
        <v>-7.3187940265648566E-2</v>
      </c>
      <c r="AX193" s="46">
        <f>'Bonds (CP)'!AP193/'Bonds (CP)'!AP163-1</f>
        <v>-5.4641043270748701E-2</v>
      </c>
      <c r="AY193" s="46">
        <f>SUM(AT193:AX193)</f>
        <v>-0.23328916453864612</v>
      </c>
      <c r="BC193" s="46">
        <f>'Bonds (CP)'!AT193-'Bonds (CP)'!$AT$515</f>
        <v>-1.5760340861756289E-2</v>
      </c>
      <c r="BD193" s="46">
        <f>'Bonds (CP)'!AU193-'Bonds (CP)'!$AU$515</f>
        <v>-3.653627981402411E-2</v>
      </c>
      <c r="BE193" s="46">
        <f>'Bonds (CP)'!AV193-'Bonds (CP)'!$AV$515</f>
        <v>-4.7120738589669163E-2</v>
      </c>
      <c r="BF193" s="46">
        <f>'Bonds (CP)'!AW193-'Bonds (CP)'!$AW$515</f>
        <v>-6.6149182836312978E-2</v>
      </c>
      <c r="BG193" s="46">
        <f>'Bonds (CP)'!AX193-'Bonds (CP)'!$AX$515</f>
        <v>-4.6501262655790854E-2</v>
      </c>
    </row>
    <row r="194" spans="1:59" ht="16.5" customHeight="1">
      <c r="A194" s="24">
        <v>45475</v>
      </c>
      <c r="B194" s="16">
        <v>16.72</v>
      </c>
      <c r="C194" s="16">
        <v>16.059999999999999</v>
      </c>
      <c r="D194" s="16">
        <v>15.56</v>
      </c>
      <c r="E194" s="16">
        <v>15.14</v>
      </c>
      <c r="F194" s="16">
        <v>14.89</v>
      </c>
      <c r="G194" s="17"/>
      <c r="H194" s="26">
        <f t="shared" si="32"/>
        <v>0.86531871144619599</v>
      </c>
      <c r="I194" s="26">
        <f t="shared" si="33"/>
        <v>0.68453822875421899</v>
      </c>
      <c r="J194" s="26">
        <f t="shared" si="34"/>
        <v>0.56795103855840789</v>
      </c>
      <c r="K194" s="26">
        <f t="shared" si="35"/>
        <v>0.41891916933472817</v>
      </c>
      <c r="L194" s="26">
        <f t="shared" si="36"/>
        <v>0.313061862098379</v>
      </c>
      <c r="M194" s="17"/>
      <c r="N194" s="17"/>
      <c r="O194" s="29">
        <f t="shared" si="37"/>
        <v>-3.4270047978068874E-4</v>
      </c>
      <c r="P194" s="29">
        <f t="shared" si="38"/>
        <v>-7.5665540065983361E-4</v>
      </c>
      <c r="Q194" s="29">
        <f t="shared" si="39"/>
        <v>-4.0380058790878692E-4</v>
      </c>
      <c r="R194" s="29">
        <f t="shared" si="40"/>
        <v>0</v>
      </c>
      <c r="S194" s="29">
        <f t="shared" si="41"/>
        <v>-7.2870302323657654E-4</v>
      </c>
      <c r="T194" s="29">
        <f t="shared" si="47"/>
        <v>-2.2318594915858858E-3</v>
      </c>
      <c r="U194" s="17"/>
      <c r="V194" s="30">
        <f t="shared" si="42"/>
        <v>-3.1624644500309151E-4</v>
      </c>
      <c r="W194" s="30">
        <f t="shared" si="43"/>
        <v>-6.5668926979275998E-4</v>
      </c>
      <c r="X194" s="30">
        <f t="shared" si="44"/>
        <v>-2.1458433528363571E-4</v>
      </c>
      <c r="Y194" s="30">
        <f t="shared" si="45"/>
        <v>3.5502283925513184E-4</v>
      </c>
      <c r="Z194" s="30">
        <f t="shared" si="46"/>
        <v>-3.3499399567513729E-4</v>
      </c>
      <c r="AA194" s="17"/>
      <c r="AB194" s="17"/>
      <c r="AC194" s="17"/>
      <c r="AD194" s="17"/>
      <c r="AE194" s="17"/>
      <c r="AF194" s="17"/>
      <c r="AG194" s="17"/>
      <c r="AK194" s="24">
        <v>45475</v>
      </c>
      <c r="AL194" s="37">
        <v>0.86531871144619599</v>
      </c>
      <c r="AM194" s="37">
        <v>0.68453822875421921</v>
      </c>
      <c r="AN194" s="37">
        <v>0.56795103855840789</v>
      </c>
      <c r="AO194" s="37">
        <v>0.41891916933472811</v>
      </c>
      <c r="AP194" s="37">
        <v>0.313061862098379</v>
      </c>
      <c r="AT194" s="46">
        <f>'Bonds (CP)'!AL194/'Bonds (CP)'!AL164-1</f>
        <v>-1.602124742974631E-2</v>
      </c>
      <c r="AU194" s="46">
        <f>'Bonds (CP)'!AM194/'Bonds (CP)'!AM164-1</f>
        <v>-3.6889504663978001E-2</v>
      </c>
      <c r="AV194" s="46">
        <f>'Bonds (CP)'!AN194/'Bonds (CP)'!AN164-1</f>
        <v>-4.7986513028043576E-2</v>
      </c>
      <c r="AW194" s="46">
        <f>'Bonds (CP)'!AO194/'Bonds (CP)'!AO164-1</f>
        <v>-6.8765639752606078E-2</v>
      </c>
      <c r="AX194" s="46">
        <f>'Bonds (CP)'!AP194/'Bonds (CP)'!AP164-1</f>
        <v>-5.1693823730798338E-2</v>
      </c>
      <c r="AY194" s="46">
        <f>SUM(AT194:AX194)</f>
        <v>-0.2213567286051723</v>
      </c>
      <c r="BC194" s="46">
        <f>'Bonds (CP)'!AT194-'Bonds (CP)'!$AT$515</f>
        <v>-1.5412030526675641E-2</v>
      </c>
      <c r="BD194" s="46">
        <f>'Bonds (CP)'!AU194-'Bonds (CP)'!$AU$515</f>
        <v>-3.5049409134727351E-2</v>
      </c>
      <c r="BE194" s="46">
        <f>'Bonds (CP)'!AV194-'Bonds (CP)'!$AV$515</f>
        <v>-4.4393003723565604E-2</v>
      </c>
      <c r="BF194" s="46">
        <f>'Bonds (CP)'!AW194-'Bonds (CP)'!$AW$515</f>
        <v>-6.1726882323270491E-2</v>
      </c>
      <c r="BG194" s="46">
        <f>'Bonds (CP)'!AX194-'Bonds (CP)'!$AX$515</f>
        <v>-4.3554043115840491E-2</v>
      </c>
    </row>
    <row r="195" spans="1:59" ht="16.5" customHeight="1">
      <c r="A195" s="24">
        <v>45476</v>
      </c>
      <c r="B195" s="16">
        <v>16.48</v>
      </c>
      <c r="C195" s="16">
        <v>16.079999999999998</v>
      </c>
      <c r="D195" s="16">
        <v>15.58</v>
      </c>
      <c r="E195" s="16">
        <v>15.12</v>
      </c>
      <c r="F195" s="16">
        <v>14.79</v>
      </c>
      <c r="G195" s="17"/>
      <c r="H195" s="26">
        <f t="shared" si="32"/>
        <v>0.86710164835164827</v>
      </c>
      <c r="I195" s="26">
        <f t="shared" si="33"/>
        <v>0.68419295617053655</v>
      </c>
      <c r="J195" s="26">
        <f t="shared" si="34"/>
        <v>0.56749252464154798</v>
      </c>
      <c r="K195" s="26">
        <f t="shared" si="35"/>
        <v>0.419476580557262</v>
      </c>
      <c r="L195" s="26">
        <f t="shared" si="36"/>
        <v>0.31535969994692409</v>
      </c>
      <c r="M195" s="17"/>
      <c r="N195" s="17"/>
      <c r="O195" s="29">
        <f t="shared" si="37"/>
        <v>2.0604395604395531E-3</v>
      </c>
      <c r="P195" s="29">
        <f t="shared" si="38"/>
        <v>-5.0438758447546306E-4</v>
      </c>
      <c r="Q195" s="29">
        <f t="shared" si="39"/>
        <v>-8.0731240147691175E-4</v>
      </c>
      <c r="R195" s="29">
        <f t="shared" si="40"/>
        <v>1.3305937358250031E-3</v>
      </c>
      <c r="S195" s="29">
        <f t="shared" si="41"/>
        <v>7.3398843063898767E-3</v>
      </c>
      <c r="T195" s="29">
        <f t="shared" si="47"/>
        <v>9.419217616702058E-3</v>
      </c>
      <c r="U195" s="17"/>
      <c r="V195" s="30">
        <f t="shared" si="42"/>
        <v>2.0868935952171501E-3</v>
      </c>
      <c r="W195" s="30">
        <f t="shared" si="43"/>
        <v>-4.0442145360838948E-4</v>
      </c>
      <c r="X195" s="30">
        <f t="shared" si="44"/>
        <v>-6.1809614885176051E-4</v>
      </c>
      <c r="Y195" s="30">
        <f t="shared" si="45"/>
        <v>1.685616575080135E-3</v>
      </c>
      <c r="Z195" s="30">
        <f t="shared" si="46"/>
        <v>7.7335933339513158E-3</v>
      </c>
      <c r="AA195" s="17"/>
      <c r="AB195" s="17"/>
      <c r="AC195" s="17"/>
      <c r="AD195" s="17"/>
      <c r="AE195" s="17"/>
      <c r="AF195" s="17"/>
      <c r="AG195" s="17"/>
      <c r="AK195" s="24">
        <v>45476</v>
      </c>
      <c r="AL195" s="37">
        <v>0.86710164835164827</v>
      </c>
      <c r="AM195" s="37">
        <v>0.68419295617053644</v>
      </c>
      <c r="AN195" s="37">
        <v>0.56749252464154798</v>
      </c>
      <c r="AO195" s="37">
        <v>0.419476580557262</v>
      </c>
      <c r="AP195" s="37">
        <v>0.31535969994692403</v>
      </c>
      <c r="AT195" s="46">
        <f>'Bonds (CP)'!AL195/'Bonds (CP)'!AL165-1</f>
        <v>-1.2963598901099105E-2</v>
      </c>
      <c r="AU195" s="46">
        <f>'Bonds (CP)'!AM195/'Bonds (CP)'!AM165-1</f>
        <v>-3.3679023743539593E-2</v>
      </c>
      <c r="AV195" s="46">
        <f>'Bonds (CP)'!AN195/'Bonds (CP)'!AN165-1</f>
        <v>-4.4078044783685155E-2</v>
      </c>
      <c r="AW195" s="46">
        <f>'Bonds (CP)'!AO195/'Bonds (CP)'!AO165-1</f>
        <v>-6.2447773879030777E-2</v>
      </c>
      <c r="AX195" s="46">
        <f>'Bonds (CP)'!AP195/'Bonds (CP)'!AP165-1</f>
        <v>-4.0337111810128001E-2</v>
      </c>
      <c r="AY195" s="46">
        <f>SUM(AT195:AX195)</f>
        <v>-0.19350555311748263</v>
      </c>
      <c r="BC195" s="46">
        <f>'Bonds (CP)'!AT195-'Bonds (CP)'!$AT$515</f>
        <v>-1.2354381998028435E-2</v>
      </c>
      <c r="BD195" s="46">
        <f>'Bonds (CP)'!AU195-'Bonds (CP)'!$AU$515</f>
        <v>-3.1838928214288943E-2</v>
      </c>
      <c r="BE195" s="46">
        <f>'Bonds (CP)'!AV195-'Bonds (CP)'!$AV$515</f>
        <v>-4.0484535479207183E-2</v>
      </c>
      <c r="BF195" s="46">
        <f>'Bonds (CP)'!AW195-'Bonds (CP)'!$AW$515</f>
        <v>-5.5409016449695189E-2</v>
      </c>
      <c r="BG195" s="46">
        <f>'Bonds (CP)'!AX195-'Bonds (CP)'!$AX$515</f>
        <v>-3.2197331195170154E-2</v>
      </c>
    </row>
    <row r="196" spans="1:59" ht="16.5" customHeight="1">
      <c r="A196" s="24">
        <v>45477</v>
      </c>
      <c r="B196" s="16">
        <v>16.53</v>
      </c>
      <c r="C196" s="16">
        <v>16.22</v>
      </c>
      <c r="D196" s="16">
        <v>15.71</v>
      </c>
      <c r="E196" s="16">
        <v>15.22</v>
      </c>
      <c r="F196" s="16">
        <v>14.94</v>
      </c>
      <c r="G196" s="17"/>
      <c r="H196" s="26">
        <f t="shared" ref="H196:H259" si="48">-PV(B196/100,B$2,(1*B$3),1)</f>
        <v>0.8667295975285334</v>
      </c>
      <c r="I196" s="26">
        <f t="shared" ref="I196:I259" si="49">-PV(C196/100,C$2,(1*C$3),1)</f>
        <v>0.68178264391073151</v>
      </c>
      <c r="J196" s="26">
        <f t="shared" ref="J196:J259" si="50">-PV(D196/100,D$2,(1*D$3),1)</f>
        <v>0.56452350021161157</v>
      </c>
      <c r="K196" s="26">
        <f t="shared" ref="K196:K259" si="51">-PV(E196/100,E$2,(1*E$3),1)</f>
        <v>0.41669924346352405</v>
      </c>
      <c r="L196" s="26">
        <f t="shared" ref="L196:L259" si="52">-PV(F196/100,F$2,(1*F$3),1)</f>
        <v>0.31192529647077871</v>
      </c>
      <c r="M196" s="17"/>
      <c r="N196" s="17"/>
      <c r="O196" s="29">
        <f t="shared" si="37"/>
        <v>-4.2907405818237709E-4</v>
      </c>
      <c r="P196" s="29">
        <f t="shared" si="38"/>
        <v>-3.5228545369652142E-3</v>
      </c>
      <c r="Q196" s="29">
        <f t="shared" si="39"/>
        <v>-5.2318300259757144E-3</v>
      </c>
      <c r="R196" s="29">
        <f t="shared" si="40"/>
        <v>-6.6209586481522642E-3</v>
      </c>
      <c r="S196" s="29">
        <f t="shared" si="41"/>
        <v>-1.089043234352205E-2</v>
      </c>
      <c r="T196" s="29">
        <f t="shared" si="47"/>
        <v>-2.669514961279762E-2</v>
      </c>
      <c r="U196" s="17"/>
      <c r="V196" s="30">
        <f t="shared" si="42"/>
        <v>-4.0262002340477987E-4</v>
      </c>
      <c r="W196" s="30">
        <f t="shared" si="43"/>
        <v>-3.4228884060981406E-3</v>
      </c>
      <c r="X196" s="30">
        <f t="shared" si="44"/>
        <v>-5.0426137733505629E-3</v>
      </c>
      <c r="Y196" s="30">
        <f t="shared" si="45"/>
        <v>-6.2659358088971327E-3</v>
      </c>
      <c r="Z196" s="30">
        <f t="shared" si="46"/>
        <v>-1.049672331596061E-2</v>
      </c>
      <c r="AA196" s="17"/>
      <c r="AB196" s="17"/>
      <c r="AC196" s="17"/>
      <c r="AD196" s="17"/>
      <c r="AE196" s="17"/>
      <c r="AF196" s="17"/>
      <c r="AG196" s="17"/>
      <c r="AK196" s="24">
        <v>45477</v>
      </c>
      <c r="AL196" s="37">
        <v>0.8667295975285334</v>
      </c>
      <c r="AM196" s="37">
        <v>0.68178264391073151</v>
      </c>
      <c r="AN196" s="37">
        <v>0.56452350021161157</v>
      </c>
      <c r="AO196" s="37">
        <v>0.41669924346352394</v>
      </c>
      <c r="AP196" s="37">
        <v>0.31192529647077866</v>
      </c>
      <c r="AT196" s="46">
        <f>'Bonds (CP)'!AL196/'Bonds (CP)'!AL166-1</f>
        <v>-1.2528962498927321E-2</v>
      </c>
      <c r="AU196" s="46">
        <f>'Bonds (CP)'!AM196/'Bonds (CP)'!AM166-1</f>
        <v>-3.5361268347274932E-2</v>
      </c>
      <c r="AV196" s="46">
        <f>'Bonds (CP)'!AN196/'Bonds (CP)'!AN166-1</f>
        <v>-4.6746603926795527E-2</v>
      </c>
      <c r="AW196" s="46">
        <f>'Bonds (CP)'!AO196/'Bonds (CP)'!AO166-1</f>
        <v>-6.6125543040061352E-2</v>
      </c>
      <c r="AX196" s="46">
        <f>'Bonds (CP)'!AP196/'Bonds (CP)'!AP166-1</f>
        <v>-6.600320589810893E-2</v>
      </c>
      <c r="AY196" s="46">
        <f>SUM(AT196:AX196)</f>
        <v>-0.22676558371116806</v>
      </c>
      <c r="BC196" s="46">
        <f>'Bonds (CP)'!AT196-'Bonds (CP)'!$AT$515</f>
        <v>-1.1919745595856651E-2</v>
      </c>
      <c r="BD196" s="46">
        <f>'Bonds (CP)'!AU196-'Bonds (CP)'!$AU$515</f>
        <v>-3.3521172818024282E-2</v>
      </c>
      <c r="BE196" s="46">
        <f>'Bonds (CP)'!AV196-'Bonds (CP)'!$AV$515</f>
        <v>-4.3153094622317555E-2</v>
      </c>
      <c r="BF196" s="46">
        <f>'Bonds (CP)'!AW196-'Bonds (CP)'!$AW$515</f>
        <v>-5.9086785610725764E-2</v>
      </c>
      <c r="BG196" s="46">
        <f>'Bonds (CP)'!AX196-'Bonds (CP)'!$AX$515</f>
        <v>-5.7863425283151082E-2</v>
      </c>
    </row>
    <row r="197" spans="1:59" ht="16.5" customHeight="1">
      <c r="A197" s="24">
        <v>45478</v>
      </c>
      <c r="B197" s="16">
        <v>16.95</v>
      </c>
      <c r="C197" s="16">
        <v>16.309999999999999</v>
      </c>
      <c r="D197" s="16">
        <v>15.77</v>
      </c>
      <c r="E197" s="16">
        <v>15.32</v>
      </c>
      <c r="F197" s="16">
        <v>15.05</v>
      </c>
      <c r="G197" s="17"/>
      <c r="H197" s="26">
        <f t="shared" si="48"/>
        <v>0.86361693031209918</v>
      </c>
      <c r="I197" s="26">
        <f t="shared" si="49"/>
        <v>0.68023923097685979</v>
      </c>
      <c r="J197" s="26">
        <f t="shared" si="50"/>
        <v>0.56315976910841525</v>
      </c>
      <c r="K197" s="26">
        <f t="shared" si="51"/>
        <v>0.41394605890778802</v>
      </c>
      <c r="L197" s="26">
        <f t="shared" si="52"/>
        <v>0.30945334581868772</v>
      </c>
      <c r="M197" s="17"/>
      <c r="N197" s="17"/>
      <c r="O197" s="29">
        <f t="shared" ref="O197:O260" si="53">H197/H196 -1</f>
        <v>-3.5912783240701351E-3</v>
      </c>
      <c r="P197" s="29">
        <f t="shared" ref="P197:P260" si="54">I197/I196 -1</f>
        <v>-2.2637902968879464E-3</v>
      </c>
      <c r="Q197" s="29">
        <f t="shared" ref="Q197:Q260" si="55">J197/J196 -1</f>
        <v>-2.4157206966319844E-3</v>
      </c>
      <c r="R197" s="29">
        <f t="shared" ref="R197:R260" si="56">K197/K196 -1</f>
        <v>-6.6071263601347185E-3</v>
      </c>
      <c r="S197" s="29">
        <f t="shared" ref="S197:S260" si="57">L197/L196 -1</f>
        <v>-7.924816230230225E-3</v>
      </c>
      <c r="T197" s="29">
        <f t="shared" si="47"/>
        <v>-2.2802731907955009E-2</v>
      </c>
      <c r="U197" s="17"/>
      <c r="V197" s="30">
        <f t="shared" ref="V197:V260" si="58">$O197-$O$515</f>
        <v>-3.5648242892925381E-3</v>
      </c>
      <c r="W197" s="30">
        <f t="shared" ref="W197:W260" si="59">$P197-$P$515</f>
        <v>-2.1638241660208728E-3</v>
      </c>
      <c r="X197" s="30">
        <f t="shared" ref="X197:X260" si="60">$Q197-$Q$515</f>
        <v>-2.2265044440068333E-3</v>
      </c>
      <c r="Y197" s="30">
        <f t="shared" ref="Y197:Y260" si="61">$R197-$R$515</f>
        <v>-6.252103520879587E-3</v>
      </c>
      <c r="Z197" s="30">
        <f t="shared" ref="Z197:Z260" si="62">$S197-$S$515</f>
        <v>-7.5311072026687858E-3</v>
      </c>
      <c r="AA197" s="17"/>
      <c r="AB197" s="17"/>
      <c r="AC197" s="17"/>
      <c r="AD197" s="17"/>
      <c r="AE197" s="17"/>
      <c r="AF197" s="17"/>
      <c r="AG197" s="17"/>
      <c r="AK197" s="24">
        <v>45478</v>
      </c>
      <c r="AL197" s="37">
        <v>0.86361693031209918</v>
      </c>
      <c r="AM197" s="37">
        <v>0.68023923097685968</v>
      </c>
      <c r="AN197" s="37">
        <v>0.56315976910841525</v>
      </c>
      <c r="AO197" s="37">
        <v>0.41394605890778802</v>
      </c>
      <c r="AP197" s="37">
        <v>0.30945334581868783</v>
      </c>
      <c r="AT197" s="46">
        <f>'Bonds (CP)'!AL197/'Bonds (CP)'!AL167-1</f>
        <v>-1.4707139803334934E-2</v>
      </c>
      <c r="AU197" s="46">
        <f>'Bonds (CP)'!AM197/'Bonds (CP)'!AM167-1</f>
        <v>-3.2625330392322072E-2</v>
      </c>
      <c r="AV197" s="46">
        <f>'Bonds (CP)'!AN197/'Bonds (CP)'!AN167-1</f>
        <v>-4.2042817729105009E-2</v>
      </c>
      <c r="AW197" s="46">
        <f>'Bonds (CP)'!AO197/'Bonds (CP)'!AO167-1</f>
        <v>-6.1562568072696777E-2</v>
      </c>
      <c r="AX197" s="46">
        <f>'Bonds (CP)'!AP197/'Bonds (CP)'!AP167-1</f>
        <v>-6.190558106271038E-2</v>
      </c>
      <c r="AY197" s="46">
        <f>SUM(AT197:AX197)</f>
        <v>-0.21284343706016917</v>
      </c>
      <c r="BC197" s="46">
        <f>'Bonds (CP)'!AT197-'Bonds (CP)'!$AT$515</f>
        <v>-1.4097922900264265E-2</v>
      </c>
      <c r="BD197" s="46">
        <f>'Bonds (CP)'!AU197-'Bonds (CP)'!$AU$515</f>
        <v>-3.0785234863071421E-2</v>
      </c>
      <c r="BE197" s="46">
        <f>'Bonds (CP)'!AV197-'Bonds (CP)'!$AV$515</f>
        <v>-3.8449308424627036E-2</v>
      </c>
      <c r="BF197" s="46">
        <f>'Bonds (CP)'!AW197-'Bonds (CP)'!$AW$515</f>
        <v>-5.452381064336119E-2</v>
      </c>
      <c r="BG197" s="46">
        <f>'Bonds (CP)'!AX197-'Bonds (CP)'!$AX$515</f>
        <v>-5.3765800447752532E-2</v>
      </c>
    </row>
    <row r="198" spans="1:59" ht="16.5" customHeight="1">
      <c r="A198" s="24">
        <v>45481</v>
      </c>
      <c r="B198" s="16">
        <v>16.82</v>
      </c>
      <c r="C198" s="16">
        <v>16.37</v>
      </c>
      <c r="D198" s="16">
        <v>15.83</v>
      </c>
      <c r="E198" s="16">
        <v>15.35</v>
      </c>
      <c r="F198" s="16">
        <v>15.02</v>
      </c>
      <c r="G198" s="17"/>
      <c r="H198" s="26">
        <f t="shared" si="48"/>
        <v>0.86457798322205093</v>
      </c>
      <c r="I198" s="26">
        <f t="shared" si="49"/>
        <v>0.6792129187649798</v>
      </c>
      <c r="J198" s="26">
        <f t="shared" si="50"/>
        <v>0.5618001780605314</v>
      </c>
      <c r="K198" s="26">
        <f t="shared" si="51"/>
        <v>0.41312477736269759</v>
      </c>
      <c r="L198" s="26">
        <f t="shared" si="52"/>
        <v>0.31012366198606067</v>
      </c>
      <c r="M198" s="17"/>
      <c r="N198" s="17"/>
      <c r="O198" s="29">
        <f t="shared" si="53"/>
        <v>1.1128231467214533E-3</v>
      </c>
      <c r="P198" s="29">
        <f t="shared" si="54"/>
        <v>-1.5087518701415448E-3</v>
      </c>
      <c r="Q198" s="29">
        <f t="shared" si="55"/>
        <v>-2.4142190590715762E-3</v>
      </c>
      <c r="R198" s="29">
        <f t="shared" si="56"/>
        <v>-1.9840303523057656E-3</v>
      </c>
      <c r="S198" s="29">
        <f t="shared" si="57"/>
        <v>2.1661299721920102E-3</v>
      </c>
      <c r="T198" s="29">
        <f t="shared" ref="T198:T261" si="63">SUM(O198:S198)</f>
        <v>-2.6280481626054231E-3</v>
      </c>
      <c r="U198" s="17"/>
      <c r="V198" s="30">
        <f t="shared" si="58"/>
        <v>1.1392771814990506E-3</v>
      </c>
      <c r="W198" s="30">
        <f t="shared" si="59"/>
        <v>-1.4087857392744711E-3</v>
      </c>
      <c r="X198" s="30">
        <f t="shared" si="60"/>
        <v>-2.2250028064464251E-3</v>
      </c>
      <c r="Y198" s="30">
        <f t="shared" si="61"/>
        <v>-1.6290075130506337E-3</v>
      </c>
      <c r="Z198" s="30">
        <f t="shared" si="62"/>
        <v>2.5598389997534493E-3</v>
      </c>
      <c r="AA198" s="17"/>
      <c r="AB198" s="17"/>
      <c r="AC198" s="17"/>
      <c r="AD198" s="17"/>
      <c r="AE198" s="17"/>
      <c r="AF198" s="17"/>
      <c r="AG198" s="17"/>
      <c r="AK198" s="24">
        <v>45481</v>
      </c>
      <c r="AL198" s="37">
        <v>0.86457798322205093</v>
      </c>
      <c r="AM198" s="37">
        <v>0.6792129187649798</v>
      </c>
      <c r="AN198" s="37">
        <v>0.56180017806053129</v>
      </c>
      <c r="AO198" s="37">
        <v>0.41312477736269759</v>
      </c>
      <c r="AP198" s="37">
        <v>0.31012366198606056</v>
      </c>
      <c r="AT198" s="46">
        <f>'Bonds (CP)'!AL198/'Bonds (CP)'!AL168-1</f>
        <v>-1.2925868858072342E-2</v>
      </c>
      <c r="AU198" s="46">
        <f>'Bonds (CP)'!AM198/'Bonds (CP)'!AM168-1</f>
        <v>-2.8662701092660892E-2</v>
      </c>
      <c r="AV198" s="46">
        <f>'Bonds (CP)'!AN198/'Bonds (CP)'!AN168-1</f>
        <v>-3.7719064903800503E-2</v>
      </c>
      <c r="AW198" s="46">
        <f>'Bonds (CP)'!AO198/'Bonds (CP)'!AO168-1</f>
        <v>-5.5175248984053127E-2</v>
      </c>
      <c r="AX198" s="46">
        <f>'Bonds (CP)'!AP198/'Bonds (CP)'!AP168-1</f>
        <v>-5.6270762536710262E-2</v>
      </c>
      <c r="AY198" s="46">
        <f>SUM(AT198:AX198)</f>
        <v>-0.19075364637529713</v>
      </c>
      <c r="BC198" s="46">
        <f>'Bonds (CP)'!AT198-'Bonds (CP)'!$AT$515</f>
        <v>-1.2316651955001673E-2</v>
      </c>
      <c r="BD198" s="46">
        <f>'Bonds (CP)'!AU198-'Bonds (CP)'!$AU$515</f>
        <v>-2.6822605563410241E-2</v>
      </c>
      <c r="BE198" s="46">
        <f>'Bonds (CP)'!AV198-'Bonds (CP)'!$AV$515</f>
        <v>-3.4125555599322531E-2</v>
      </c>
      <c r="BF198" s="46">
        <f>'Bonds (CP)'!AW198-'Bonds (CP)'!$AW$515</f>
        <v>-4.8136491554717539E-2</v>
      </c>
      <c r="BG198" s="46">
        <f>'Bonds (CP)'!AX198-'Bonds (CP)'!$AX$515</f>
        <v>-4.8130981921752414E-2</v>
      </c>
    </row>
    <row r="199" spans="1:59" ht="16.5" customHeight="1">
      <c r="A199" s="24">
        <v>45482</v>
      </c>
      <c r="B199" s="16">
        <v>16.86</v>
      </c>
      <c r="C199" s="16">
        <v>16.489999999999998</v>
      </c>
      <c r="D199" s="16">
        <v>15.91</v>
      </c>
      <c r="E199" s="16">
        <v>15.38</v>
      </c>
      <c r="F199" s="16">
        <v>14.99</v>
      </c>
      <c r="G199" s="17"/>
      <c r="H199" s="26">
        <f t="shared" si="48"/>
        <v>0.8642820468937189</v>
      </c>
      <c r="I199" s="26">
        <f t="shared" si="49"/>
        <v>0.67716658146289432</v>
      </c>
      <c r="J199" s="26">
        <f t="shared" si="50"/>
        <v>0.55999380446680813</v>
      </c>
      <c r="K199" s="26">
        <f t="shared" si="51"/>
        <v>0.41230564151444926</v>
      </c>
      <c r="L199" s="26">
        <f t="shared" si="52"/>
        <v>0.31079685774394472</v>
      </c>
      <c r="M199" s="17"/>
      <c r="N199" s="17"/>
      <c r="O199" s="29">
        <f t="shared" si="53"/>
        <v>-3.4228991956186672E-4</v>
      </c>
      <c r="P199" s="29">
        <f t="shared" si="54"/>
        <v>-3.0128068026243904E-3</v>
      </c>
      <c r="Q199" s="29">
        <f t="shared" si="55"/>
        <v>-3.2153311164110354E-3</v>
      </c>
      <c r="R199" s="29">
        <f t="shared" si="56"/>
        <v>-1.9827807314718449E-3</v>
      </c>
      <c r="S199" s="29">
        <f t="shared" si="57"/>
        <v>2.1707332925609002E-3</v>
      </c>
      <c r="T199" s="29">
        <f t="shared" si="63"/>
        <v>-6.3824752775082372E-3</v>
      </c>
      <c r="U199" s="17"/>
      <c r="V199" s="30">
        <f t="shared" si="58"/>
        <v>-3.1583588478426949E-4</v>
      </c>
      <c r="W199" s="30">
        <f t="shared" si="59"/>
        <v>-2.9128406717573167E-3</v>
      </c>
      <c r="X199" s="30">
        <f t="shared" si="60"/>
        <v>-3.0261148637858843E-3</v>
      </c>
      <c r="Y199" s="30">
        <f t="shared" si="61"/>
        <v>-1.6277578922167129E-3</v>
      </c>
      <c r="Z199" s="30">
        <f t="shared" si="62"/>
        <v>2.5644423201223393E-3</v>
      </c>
      <c r="AA199" s="17"/>
      <c r="AB199" s="17"/>
      <c r="AC199" s="17"/>
      <c r="AD199" s="17"/>
      <c r="AE199" s="17"/>
      <c r="AF199" s="17"/>
      <c r="AG199" s="17"/>
      <c r="AK199" s="24">
        <v>45482</v>
      </c>
      <c r="AL199" s="37">
        <v>0.86428204689371901</v>
      </c>
      <c r="AM199" s="37">
        <v>0.67716658146289432</v>
      </c>
      <c r="AN199" s="37">
        <v>0.55999380446680802</v>
      </c>
      <c r="AO199" s="37">
        <v>0.41230564151444932</v>
      </c>
      <c r="AP199" s="37">
        <v>0.31079685774394472</v>
      </c>
      <c r="AT199" s="46">
        <f>'Bonds (CP)'!AL199/'Bonds (CP)'!AL169-1</f>
        <v>-1.043984254663699E-2</v>
      </c>
      <c r="AU199" s="46">
        <f>'Bonds (CP)'!AM199/'Bonds (CP)'!AM169-1</f>
        <v>-2.8138914553095029E-2</v>
      </c>
      <c r="AV199" s="46">
        <f>'Bonds (CP)'!AN199/'Bonds (CP)'!AN169-1</f>
        <v>-3.6905933467932805E-2</v>
      </c>
      <c r="AW199" s="46">
        <f>'Bonds (CP)'!AO199/'Bonds (CP)'!AO169-1</f>
        <v>-4.7487021185239731E-2</v>
      </c>
      <c r="AX199" s="46">
        <f>'Bonds (CP)'!AP199/'Bonds (CP)'!AP169-1</f>
        <v>-4.98886061381143E-2</v>
      </c>
      <c r="AY199" s="46">
        <f>SUM(AT199:AX199)</f>
        <v>-0.17286031789101886</v>
      </c>
      <c r="BC199" s="46">
        <f>'Bonds (CP)'!AT199-'Bonds (CP)'!$AT$515</f>
        <v>-9.8306256435663208E-3</v>
      </c>
      <c r="BD199" s="46">
        <f>'Bonds (CP)'!AU199-'Bonds (CP)'!$AU$515</f>
        <v>-2.6298819023844379E-2</v>
      </c>
      <c r="BE199" s="46">
        <f>'Bonds (CP)'!AV199-'Bonds (CP)'!$AV$515</f>
        <v>-3.3312424163454833E-2</v>
      </c>
      <c r="BF199" s="46">
        <f>'Bonds (CP)'!AW199-'Bonds (CP)'!$AW$515</f>
        <v>-4.0448263755904143E-2</v>
      </c>
      <c r="BG199" s="46">
        <f>'Bonds (CP)'!AX199-'Bonds (CP)'!$AX$515</f>
        <v>-4.1748825523156452E-2</v>
      </c>
    </row>
    <row r="200" spans="1:59" ht="16.5" customHeight="1">
      <c r="A200" s="24">
        <v>45483</v>
      </c>
      <c r="B200" s="16">
        <v>16.739999999999998</v>
      </c>
      <c r="C200" s="16">
        <v>16.52</v>
      </c>
      <c r="D200" s="16">
        <v>15.98</v>
      </c>
      <c r="E200" s="16">
        <v>15.46</v>
      </c>
      <c r="F200" s="16">
        <v>15.06</v>
      </c>
      <c r="G200" s="17"/>
      <c r="H200" s="26">
        <f t="shared" si="48"/>
        <v>0.86517046427959565</v>
      </c>
      <c r="I200" s="26">
        <f t="shared" si="49"/>
        <v>0.67665630303785962</v>
      </c>
      <c r="J200" s="26">
        <f t="shared" si="50"/>
        <v>0.55841921603887912</v>
      </c>
      <c r="K200" s="26">
        <f t="shared" si="51"/>
        <v>0.41013172066081488</v>
      </c>
      <c r="L200" s="26">
        <f t="shared" si="52"/>
        <v>0.30923054405395856</v>
      </c>
      <c r="M200" s="17"/>
      <c r="N200" s="17"/>
      <c r="O200" s="29">
        <f t="shared" si="53"/>
        <v>1.0279253040945679E-3</v>
      </c>
      <c r="P200" s="29">
        <f t="shared" si="54"/>
        <v>-7.5354933188276352E-4</v>
      </c>
      <c r="Q200" s="29">
        <f t="shared" si="55"/>
        <v>-2.8117961580453876E-3</v>
      </c>
      <c r="R200" s="29">
        <f t="shared" si="56"/>
        <v>-5.2725954601283709E-3</v>
      </c>
      <c r="S200" s="29">
        <f t="shared" si="57"/>
        <v>-5.039670289319953E-3</v>
      </c>
      <c r="T200" s="29">
        <f t="shared" si="63"/>
        <v>-1.2849685935281907E-2</v>
      </c>
      <c r="U200" s="17"/>
      <c r="V200" s="30">
        <f t="shared" si="58"/>
        <v>1.0543793388721652E-3</v>
      </c>
      <c r="W200" s="30">
        <f t="shared" si="59"/>
        <v>-6.5358320101568989E-4</v>
      </c>
      <c r="X200" s="30">
        <f t="shared" si="60"/>
        <v>-2.6225799054202365E-3</v>
      </c>
      <c r="Y200" s="30">
        <f t="shared" si="61"/>
        <v>-4.9175726208732394E-3</v>
      </c>
      <c r="Z200" s="30">
        <f t="shared" si="62"/>
        <v>-4.6459612617585138E-3</v>
      </c>
      <c r="AA200" s="17"/>
      <c r="AB200" s="17"/>
      <c r="AC200" s="17"/>
      <c r="AD200" s="17"/>
      <c r="AE200" s="17"/>
      <c r="AF200" s="17"/>
      <c r="AG200" s="17"/>
      <c r="AK200" s="24">
        <v>45483</v>
      </c>
      <c r="AL200" s="37">
        <v>0.86517046427959576</v>
      </c>
      <c r="AM200" s="37">
        <v>0.67665630303785962</v>
      </c>
      <c r="AN200" s="37">
        <v>0.55841921603887901</v>
      </c>
      <c r="AO200" s="37">
        <v>0.41013172066081488</v>
      </c>
      <c r="AP200" s="37">
        <v>0.3092305440539585</v>
      </c>
      <c r="AT200" s="46">
        <f>'Bonds (CP)'!AL200/'Bonds (CP)'!AL170-1</f>
        <v>-1.0107932156929955E-2</v>
      </c>
      <c r="AU200" s="46">
        <f>'Bonds (CP)'!AM200/'Bonds (CP)'!AM170-1</f>
        <v>-2.9857106430189018E-2</v>
      </c>
      <c r="AV200" s="46">
        <f>'Bonds (CP)'!AN200/'Bonds (CP)'!AN170-1</f>
        <v>-3.9223689763343672E-2</v>
      </c>
      <c r="AW200" s="46">
        <f>'Bonds (CP)'!AO200/'Bonds (CP)'!AO170-1</f>
        <v>-5.6321670539712487E-2</v>
      </c>
      <c r="AX200" s="46">
        <f>'Bonds (CP)'!AP200/'Bonds (CP)'!AP170-1</f>
        <v>-6.545444349870988E-2</v>
      </c>
      <c r="AY200" s="46">
        <f>SUM(AT200:AX200)</f>
        <v>-0.20096484238888501</v>
      </c>
      <c r="BC200" s="46">
        <f>'Bonds (CP)'!AT200-'Bonds (CP)'!$AT$515</f>
        <v>-9.4987152538592856E-3</v>
      </c>
      <c r="BD200" s="46">
        <f>'Bonds (CP)'!AU200-'Bonds (CP)'!$AU$515</f>
        <v>-2.8017010900938367E-2</v>
      </c>
      <c r="BE200" s="46">
        <f>'Bonds (CP)'!AV200-'Bonds (CP)'!$AV$515</f>
        <v>-3.56301804588657E-2</v>
      </c>
      <c r="BF200" s="46">
        <f>'Bonds (CP)'!AW200-'Bonds (CP)'!$AW$515</f>
        <v>-4.92829131103769E-2</v>
      </c>
      <c r="BG200" s="46">
        <f>'Bonds (CP)'!AX200-'Bonds (CP)'!$AX$515</f>
        <v>-5.7314662883752032E-2</v>
      </c>
    </row>
    <row r="201" spans="1:59" ht="16.5" customHeight="1">
      <c r="A201" s="24">
        <v>45484</v>
      </c>
      <c r="B201" s="16">
        <v>17.02</v>
      </c>
      <c r="C201" s="16">
        <v>16.48</v>
      </c>
      <c r="D201" s="16">
        <v>15.92</v>
      </c>
      <c r="E201" s="16">
        <v>15.44</v>
      </c>
      <c r="F201" s="16">
        <v>15.17</v>
      </c>
      <c r="G201" s="17"/>
      <c r="H201" s="26">
        <f t="shared" si="48"/>
        <v>0.86310032473081533</v>
      </c>
      <c r="I201" s="26">
        <f t="shared" si="49"/>
        <v>0.6773367901693238</v>
      </c>
      <c r="J201" s="26">
        <f t="shared" si="50"/>
        <v>0.55976852167782121</v>
      </c>
      <c r="K201" s="26">
        <f t="shared" si="51"/>
        <v>0.41067378129785287</v>
      </c>
      <c r="L201" s="26">
        <f t="shared" si="52"/>
        <v>0.30680053774950516</v>
      </c>
      <c r="M201" s="17"/>
      <c r="N201" s="17"/>
      <c r="O201" s="29">
        <f t="shared" si="53"/>
        <v>-2.3927533754912744E-3</v>
      </c>
      <c r="P201" s="29">
        <f t="shared" si="54"/>
        <v>1.0056614095059757E-3</v>
      </c>
      <c r="Q201" s="29">
        <f t="shared" si="55"/>
        <v>2.4162951420498846E-3</v>
      </c>
      <c r="R201" s="29">
        <f t="shared" si="56"/>
        <v>1.3216745004862585E-3</v>
      </c>
      <c r="S201" s="29">
        <f t="shared" si="57"/>
        <v>-7.8582350649984978E-3</v>
      </c>
      <c r="T201" s="29">
        <f t="shared" si="63"/>
        <v>-5.5073573884476534E-3</v>
      </c>
      <c r="U201" s="17"/>
      <c r="V201" s="30">
        <f t="shared" si="58"/>
        <v>-2.3662993407136774E-3</v>
      </c>
      <c r="W201" s="30">
        <f t="shared" si="59"/>
        <v>1.1056275403730493E-3</v>
      </c>
      <c r="X201" s="30">
        <f t="shared" si="60"/>
        <v>2.6055113946750357E-3</v>
      </c>
      <c r="Y201" s="30">
        <f t="shared" si="61"/>
        <v>1.6766973397413904E-3</v>
      </c>
      <c r="Z201" s="30">
        <f t="shared" si="62"/>
        <v>-7.4645260374370586E-3</v>
      </c>
      <c r="AA201" s="17"/>
      <c r="AB201" s="17"/>
      <c r="AC201" s="17"/>
      <c r="AD201" s="17"/>
      <c r="AE201" s="17"/>
      <c r="AF201" s="17"/>
      <c r="AG201" s="17"/>
      <c r="AK201" s="24">
        <v>45484</v>
      </c>
      <c r="AL201" s="37">
        <v>0.86310032473081533</v>
      </c>
      <c r="AM201" s="37">
        <v>0.67733679016932369</v>
      </c>
      <c r="AN201" s="37">
        <v>0.55976852167782121</v>
      </c>
      <c r="AO201" s="37">
        <v>0.41067378129785287</v>
      </c>
      <c r="AP201" s="37">
        <v>0.30680053774950522</v>
      </c>
      <c r="AT201" s="46">
        <f>'Bonds (CP)'!AL201/'Bonds (CP)'!AL171-1</f>
        <v>-1.0083746368142243E-2</v>
      </c>
      <c r="AU201" s="46">
        <f>'Bonds (CP)'!AM201/'Bonds (CP)'!AM171-1</f>
        <v>-2.3445857703504269E-2</v>
      </c>
      <c r="AV201" s="46">
        <f>'Bonds (CP)'!AN201/'Bonds (CP)'!AN171-1</f>
        <v>-3.1412795130149718E-2</v>
      </c>
      <c r="AW201" s="46">
        <f>'Bonds (CP)'!AO201/'Bonds (CP)'!AO171-1</f>
        <v>-4.6150462859357866E-2</v>
      </c>
      <c r="AX201" s="46">
        <f>'Bonds (CP)'!AP201/'Bonds (CP)'!AP171-1</f>
        <v>-5.9966172356264336E-2</v>
      </c>
      <c r="AY201" s="46">
        <f>SUM(AT201:AX201)</f>
        <v>-0.17105903441741843</v>
      </c>
      <c r="BC201" s="46">
        <f>'Bonds (CP)'!AT201-'Bonds (CP)'!$AT$515</f>
        <v>-9.4745294650715739E-3</v>
      </c>
      <c r="BD201" s="46">
        <f>'Bonds (CP)'!AU201-'Bonds (CP)'!$AU$515</f>
        <v>-2.1605762174253619E-2</v>
      </c>
      <c r="BE201" s="46">
        <f>'Bonds (CP)'!AV201-'Bonds (CP)'!$AV$515</f>
        <v>-2.7819285825671745E-2</v>
      </c>
      <c r="BF201" s="46">
        <f>'Bonds (CP)'!AW201-'Bonds (CP)'!$AW$515</f>
        <v>-3.9111705430022278E-2</v>
      </c>
      <c r="BG201" s="46">
        <f>'Bonds (CP)'!AX201-'Bonds (CP)'!$AX$515</f>
        <v>-5.1826391741306488E-2</v>
      </c>
    </row>
    <row r="202" spans="1:59" ht="16.5" customHeight="1">
      <c r="A202" s="24">
        <v>45485</v>
      </c>
      <c r="B202" s="16">
        <v>17.2</v>
      </c>
      <c r="C202" s="16">
        <v>16.61</v>
      </c>
      <c r="D202" s="16">
        <v>16.03</v>
      </c>
      <c r="E202" s="16">
        <v>15.52</v>
      </c>
      <c r="F202" s="16">
        <v>15.21</v>
      </c>
      <c r="G202" s="17"/>
      <c r="H202" s="26">
        <f t="shared" si="48"/>
        <v>0.86177474402730381</v>
      </c>
      <c r="I202" s="26">
        <f t="shared" si="49"/>
        <v>0.67512859122277447</v>
      </c>
      <c r="J202" s="26">
        <f t="shared" si="50"/>
        <v>0.55729791840118337</v>
      </c>
      <c r="K202" s="26">
        <f t="shared" si="51"/>
        <v>0.40851119072132563</v>
      </c>
      <c r="L202" s="26">
        <f t="shared" si="52"/>
        <v>0.30592626058972694</v>
      </c>
      <c r="M202" s="17"/>
      <c r="N202" s="17"/>
      <c r="O202" s="29">
        <f t="shared" si="53"/>
        <v>-1.5358361774744367E-3</v>
      </c>
      <c r="P202" s="29">
        <f t="shared" si="54"/>
        <v>-3.2601196016494027E-3</v>
      </c>
      <c r="Q202" s="29">
        <f t="shared" si="55"/>
        <v>-4.4136159518806117E-3</v>
      </c>
      <c r="R202" s="29">
        <f t="shared" si="56"/>
        <v>-5.2659572512586683E-3</v>
      </c>
      <c r="S202" s="29">
        <f t="shared" si="57"/>
        <v>-2.8496598023959319E-3</v>
      </c>
      <c r="T202" s="29">
        <f t="shared" si="63"/>
        <v>-1.7325188784659051E-2</v>
      </c>
      <c r="U202" s="17"/>
      <c r="V202" s="30">
        <f t="shared" si="58"/>
        <v>-1.5093821426968395E-3</v>
      </c>
      <c r="W202" s="30">
        <f t="shared" si="59"/>
        <v>-3.1601534707823291E-3</v>
      </c>
      <c r="X202" s="30">
        <f t="shared" si="60"/>
        <v>-4.2243996992554602E-3</v>
      </c>
      <c r="Y202" s="30">
        <f t="shared" si="61"/>
        <v>-4.9109344120035368E-3</v>
      </c>
      <c r="Z202" s="30">
        <f t="shared" si="62"/>
        <v>-2.4559507748344927E-3</v>
      </c>
      <c r="AA202" s="17"/>
      <c r="AB202" s="17"/>
      <c r="AC202" s="17"/>
      <c r="AD202" s="17"/>
      <c r="AE202" s="17"/>
      <c r="AF202" s="17"/>
      <c r="AG202" s="17"/>
      <c r="AK202" s="24">
        <v>45485</v>
      </c>
      <c r="AL202" s="37">
        <v>0.86177474402730381</v>
      </c>
      <c r="AM202" s="37">
        <v>0.67512859122277447</v>
      </c>
      <c r="AN202" s="37">
        <v>0.55729791840118337</v>
      </c>
      <c r="AO202" s="37">
        <v>0.40851119072132558</v>
      </c>
      <c r="AP202" s="37">
        <v>0.30592626058972683</v>
      </c>
      <c r="AT202" s="46">
        <f>'Bonds (CP)'!AL202/'Bonds (CP)'!AL172-1</f>
        <v>-1.2457337883958974E-2</v>
      </c>
      <c r="AU202" s="46">
        <f>'Bonds (CP)'!AM202/'Bonds (CP)'!AM172-1</f>
        <v>-2.7122882876795096E-2</v>
      </c>
      <c r="AV202" s="46">
        <f>'Bonds (CP)'!AN202/'Bonds (CP)'!AN172-1</f>
        <v>-3.7251595129873527E-2</v>
      </c>
      <c r="AW202" s="46">
        <f>'Bonds (CP)'!AO202/'Bonds (CP)'!AO172-1</f>
        <v>-4.9900552668719955E-2</v>
      </c>
      <c r="AX202" s="46">
        <f>'Bonds (CP)'!AP202/'Bonds (CP)'!AP172-1</f>
        <v>-5.0553228522789762E-2</v>
      </c>
      <c r="AY202" s="46">
        <f>SUM(AT202:AX202)</f>
        <v>-0.17728559708213731</v>
      </c>
      <c r="BC202" s="46">
        <f>'Bonds (CP)'!AT202-'Bonds (CP)'!$AT$515</f>
        <v>-1.1848120980888305E-2</v>
      </c>
      <c r="BD202" s="46">
        <f>'Bonds (CP)'!AU202-'Bonds (CP)'!$AU$515</f>
        <v>-2.5282787347544446E-2</v>
      </c>
      <c r="BE202" s="46">
        <f>'Bonds (CP)'!AV202-'Bonds (CP)'!$AV$515</f>
        <v>-3.3658085825395555E-2</v>
      </c>
      <c r="BF202" s="46">
        <f>'Bonds (CP)'!AW202-'Bonds (CP)'!$AW$515</f>
        <v>-4.2861795239384368E-2</v>
      </c>
      <c r="BG202" s="46">
        <f>'Bonds (CP)'!AX202-'Bonds (CP)'!$AX$515</f>
        <v>-4.2413447907831914E-2</v>
      </c>
    </row>
    <row r="203" spans="1:59" ht="16.5" customHeight="1">
      <c r="A203" s="24">
        <v>45488</v>
      </c>
      <c r="B203" s="16">
        <v>16.989999999999998</v>
      </c>
      <c r="C203" s="16">
        <v>16.899999999999999</v>
      </c>
      <c r="D203" s="16">
        <v>16.309999999999999</v>
      </c>
      <c r="E203" s="16">
        <v>15.72</v>
      </c>
      <c r="F203" s="16">
        <v>15.28</v>
      </c>
      <c r="G203" s="17"/>
      <c r="H203" s="26">
        <f t="shared" si="48"/>
        <v>0.86332165142319861</v>
      </c>
      <c r="I203" s="26">
        <f t="shared" si="49"/>
        <v>0.6702376498522018</v>
      </c>
      <c r="J203" s="26">
        <f t="shared" si="50"/>
        <v>0.55107072530452073</v>
      </c>
      <c r="K203" s="26">
        <f t="shared" si="51"/>
        <v>0.40317008867759663</v>
      </c>
      <c r="L203" s="26">
        <f t="shared" si="52"/>
        <v>0.30440811711952009</v>
      </c>
      <c r="M203" s="17"/>
      <c r="N203" s="17"/>
      <c r="O203" s="29">
        <f t="shared" si="53"/>
        <v>1.7950252158303037E-3</v>
      </c>
      <c r="P203" s="29">
        <f t="shared" si="54"/>
        <v>-7.2444589581287522E-3</v>
      </c>
      <c r="Q203" s="29">
        <f t="shared" si="55"/>
        <v>-1.1173903384616324E-2</v>
      </c>
      <c r="R203" s="29">
        <f t="shared" si="56"/>
        <v>-1.3074555030666346E-2</v>
      </c>
      <c r="S203" s="29">
        <f t="shared" si="57"/>
        <v>-4.9624490139563715E-3</v>
      </c>
      <c r="T203" s="29">
        <f t="shared" si="63"/>
        <v>-3.466034117153749E-2</v>
      </c>
      <c r="U203" s="17"/>
      <c r="V203" s="30">
        <f t="shared" si="58"/>
        <v>1.8214792506079009E-3</v>
      </c>
      <c r="W203" s="30">
        <f t="shared" si="59"/>
        <v>-7.144492827261679E-3</v>
      </c>
      <c r="X203" s="30">
        <f t="shared" si="60"/>
        <v>-1.0984687131991173E-2</v>
      </c>
      <c r="Y203" s="30">
        <f t="shared" si="61"/>
        <v>-1.2719532191411214E-2</v>
      </c>
      <c r="Z203" s="30">
        <f t="shared" si="62"/>
        <v>-4.5687399863949324E-3</v>
      </c>
      <c r="AA203" s="17"/>
      <c r="AB203" s="17"/>
      <c r="AC203" s="17"/>
      <c r="AD203" s="17"/>
      <c r="AE203" s="17"/>
      <c r="AF203" s="17"/>
      <c r="AG203" s="17"/>
      <c r="AK203" s="24">
        <v>45488</v>
      </c>
      <c r="AL203" s="37">
        <v>0.86332165142319861</v>
      </c>
      <c r="AM203" s="37">
        <v>0.67023764985220191</v>
      </c>
      <c r="AN203" s="37">
        <v>0.55107072530452073</v>
      </c>
      <c r="AO203" s="37">
        <v>0.40317008867759657</v>
      </c>
      <c r="AP203" s="37">
        <v>0.30440811711952015</v>
      </c>
      <c r="AT203" s="46">
        <f>'Bonds (CP)'!AL203/'Bonds (CP)'!AL173-1</f>
        <v>-1.0770151294982488E-2</v>
      </c>
      <c r="AU203" s="46">
        <f>'Bonds (CP)'!AM203/'Bonds (CP)'!AM173-1</f>
        <v>-3.2455962932249505E-2</v>
      </c>
      <c r="AV203" s="46">
        <f>'Bonds (CP)'!AN203/'Bonds (CP)'!AN173-1</f>
        <v>-4.2588843728439296E-2</v>
      </c>
      <c r="AW203" s="46">
        <f>'Bonds (CP)'!AO203/'Bonds (CP)'!AO173-1</f>
        <v>-4.9062475350115209E-2</v>
      </c>
      <c r="AX203" s="46">
        <f>'Bonds (CP)'!AP203/'Bonds (CP)'!AP173-1</f>
        <v>-4.0394219336964188E-2</v>
      </c>
      <c r="AY203" s="46">
        <f>SUM(AT203:AX203)</f>
        <v>-0.17527165264275069</v>
      </c>
      <c r="BC203" s="46">
        <f>'Bonds (CP)'!AT203-'Bonds (CP)'!$AT$515</f>
        <v>-1.0160934391911819E-2</v>
      </c>
      <c r="BD203" s="46">
        <f>'Bonds (CP)'!AU203-'Bonds (CP)'!$AU$515</f>
        <v>-3.0615867402998855E-2</v>
      </c>
      <c r="BE203" s="46">
        <f>'Bonds (CP)'!AV203-'Bonds (CP)'!$AV$515</f>
        <v>-3.8995334423961324E-2</v>
      </c>
      <c r="BF203" s="46">
        <f>'Bonds (CP)'!AW203-'Bonds (CP)'!$AW$515</f>
        <v>-4.2023717920779621E-2</v>
      </c>
      <c r="BG203" s="46">
        <f>'Bonds (CP)'!AX203-'Bonds (CP)'!$AX$515</f>
        <v>-3.225443872200634E-2</v>
      </c>
    </row>
    <row r="204" spans="1:59" ht="16.5" customHeight="1">
      <c r="A204" s="24">
        <v>45489</v>
      </c>
      <c r="B204" s="16">
        <v>16.899999999999999</v>
      </c>
      <c r="C204" s="16">
        <v>17.16</v>
      </c>
      <c r="D204" s="16">
        <v>16.59</v>
      </c>
      <c r="E204" s="16">
        <v>15.84</v>
      </c>
      <c r="F204" s="16">
        <v>15.26</v>
      </c>
      <c r="G204" s="17"/>
      <c r="H204" s="26">
        <f t="shared" si="48"/>
        <v>0.86398631308810947</v>
      </c>
      <c r="I204" s="26">
        <f t="shared" si="49"/>
        <v>0.66589341236500921</v>
      </c>
      <c r="J204" s="26">
        <f t="shared" si="50"/>
        <v>0.54493083703317935</v>
      </c>
      <c r="K204" s="26">
        <f t="shared" si="51"/>
        <v>0.4000096654552725</v>
      </c>
      <c r="L204" s="26">
        <f t="shared" si="52"/>
        <v>0.3048403435820119</v>
      </c>
      <c r="M204" s="17"/>
      <c r="N204" s="17"/>
      <c r="O204" s="29">
        <f t="shared" si="53"/>
        <v>7.6988879384076725E-4</v>
      </c>
      <c r="P204" s="29">
        <f t="shared" si="54"/>
        <v>-6.4816375029820295E-3</v>
      </c>
      <c r="Q204" s="29">
        <f t="shared" si="55"/>
        <v>-1.1141742773486119E-2</v>
      </c>
      <c r="R204" s="29">
        <f t="shared" si="56"/>
        <v>-7.8389327757184546E-3</v>
      </c>
      <c r="S204" s="29">
        <f t="shared" si="57"/>
        <v>1.4198913832579318E-3</v>
      </c>
      <c r="T204" s="29">
        <f t="shared" si="63"/>
        <v>-2.3272532875087903E-2</v>
      </c>
      <c r="U204" s="17"/>
      <c r="V204" s="30">
        <f t="shared" si="58"/>
        <v>7.9634282861836448E-4</v>
      </c>
      <c r="W204" s="30">
        <f t="shared" si="59"/>
        <v>-6.3816713721149563E-3</v>
      </c>
      <c r="X204" s="30">
        <f t="shared" si="60"/>
        <v>-1.0952526520860968E-2</v>
      </c>
      <c r="Y204" s="30">
        <f t="shared" si="61"/>
        <v>-7.4839099364633231E-3</v>
      </c>
      <c r="Z204" s="30">
        <f t="shared" si="62"/>
        <v>1.813600410819371E-3</v>
      </c>
      <c r="AA204" s="17"/>
      <c r="AB204" s="17"/>
      <c r="AC204" s="17"/>
      <c r="AD204" s="17"/>
      <c r="AE204" s="17"/>
      <c r="AF204" s="17"/>
      <c r="AG204" s="17"/>
      <c r="AK204" s="24">
        <v>45489</v>
      </c>
      <c r="AL204" s="37">
        <v>0.86398631308810947</v>
      </c>
      <c r="AM204" s="37">
        <v>0.66589341236500921</v>
      </c>
      <c r="AN204" s="37">
        <v>0.54493083703317935</v>
      </c>
      <c r="AO204" s="37">
        <v>0.4000096654552725</v>
      </c>
      <c r="AP204" s="37">
        <v>0.30484034358201195</v>
      </c>
      <c r="AT204" s="46">
        <f>'Bonds (CP)'!AL204/'Bonds (CP)'!AL174-1</f>
        <v>-9.4952951240376837E-3</v>
      </c>
      <c r="AU204" s="46">
        <f>'Bonds (CP)'!AM204/'Bonds (CP)'!AM174-1</f>
        <v>-3.6289888609874255E-2</v>
      </c>
      <c r="AV204" s="46">
        <f>'Bonds (CP)'!AN204/'Bonds (CP)'!AN174-1</f>
        <v>-4.8643744862849725E-2</v>
      </c>
      <c r="AW204" s="46">
        <f>'Bonds (CP)'!AO204/'Bonds (CP)'!AO174-1</f>
        <v>-5.6516810679753671E-2</v>
      </c>
      <c r="AX204" s="46">
        <f>'Bonds (CP)'!AP204/'Bonds (CP)'!AP174-1</f>
        <v>-4.6833094108149842E-2</v>
      </c>
      <c r="AY204" s="46">
        <f>SUM(AT204:AX204)</f>
        <v>-0.19777883338466518</v>
      </c>
      <c r="BC204" s="46">
        <f>'Bonds (CP)'!AT204-'Bonds (CP)'!$AT$515</f>
        <v>-8.8860782209670142E-3</v>
      </c>
      <c r="BD204" s="46">
        <f>'Bonds (CP)'!AU204-'Bonds (CP)'!$AU$515</f>
        <v>-3.4449793080623604E-2</v>
      </c>
      <c r="BE204" s="46">
        <f>'Bonds (CP)'!AV204-'Bonds (CP)'!$AV$515</f>
        <v>-4.5050235558371753E-2</v>
      </c>
      <c r="BF204" s="46">
        <f>'Bonds (CP)'!AW204-'Bonds (CP)'!$AW$515</f>
        <v>-4.9478053250418083E-2</v>
      </c>
      <c r="BG204" s="46">
        <f>'Bonds (CP)'!AX204-'Bonds (CP)'!$AX$515</f>
        <v>-3.8693313493191994E-2</v>
      </c>
    </row>
    <row r="205" spans="1:59" ht="16.5" customHeight="1">
      <c r="A205" s="24">
        <v>45490</v>
      </c>
      <c r="B205" s="16">
        <v>16.71</v>
      </c>
      <c r="C205" s="16">
        <v>17.02</v>
      </c>
      <c r="D205" s="16">
        <v>16.54</v>
      </c>
      <c r="E205" s="16">
        <v>16.02</v>
      </c>
      <c r="F205" s="16">
        <v>15.61</v>
      </c>
      <c r="G205" s="17"/>
      <c r="H205" s="26">
        <f t="shared" si="48"/>
        <v>0.86539285408276923</v>
      </c>
      <c r="I205" s="26">
        <f t="shared" si="49"/>
        <v>0.66822785823190933</v>
      </c>
      <c r="J205" s="26">
        <f t="shared" si="50"/>
        <v>0.54602090709446982</v>
      </c>
      <c r="K205" s="26">
        <f t="shared" si="51"/>
        <v>0.39533021928415796</v>
      </c>
      <c r="L205" s="26">
        <f t="shared" si="52"/>
        <v>0.29744843045922159</v>
      </c>
      <c r="M205" s="17"/>
      <c r="N205" s="17"/>
      <c r="O205" s="29">
        <f t="shared" si="53"/>
        <v>1.6279667552052679E-3</v>
      </c>
      <c r="P205" s="29">
        <f t="shared" si="54"/>
        <v>3.5057350373974838E-3</v>
      </c>
      <c r="Q205" s="29">
        <f t="shared" si="55"/>
        <v>2.0003824104086743E-3</v>
      </c>
      <c r="R205" s="29">
        <f t="shared" si="56"/>
        <v>-1.1698332753506402E-2</v>
      </c>
      <c r="S205" s="29">
        <f t="shared" si="57"/>
        <v>-2.4248473925504666E-2</v>
      </c>
      <c r="T205" s="29">
        <f t="shared" si="63"/>
        <v>-2.8812722475999641E-2</v>
      </c>
      <c r="U205" s="17"/>
      <c r="V205" s="30">
        <f t="shared" si="58"/>
        <v>1.6544207899828651E-3</v>
      </c>
      <c r="W205" s="30">
        <f t="shared" si="59"/>
        <v>3.6057011682645575E-3</v>
      </c>
      <c r="X205" s="30">
        <f t="shared" si="60"/>
        <v>2.1895986630338254E-3</v>
      </c>
      <c r="Y205" s="30">
        <f t="shared" si="61"/>
        <v>-1.134330991425127E-2</v>
      </c>
      <c r="Z205" s="30">
        <f t="shared" si="62"/>
        <v>-2.3854764897943227E-2</v>
      </c>
      <c r="AA205" s="17"/>
      <c r="AB205" s="17"/>
      <c r="AC205" s="17"/>
      <c r="AD205" s="17"/>
      <c r="AE205" s="17"/>
      <c r="AF205" s="17"/>
      <c r="AG205" s="17"/>
      <c r="AK205" s="24">
        <v>45490</v>
      </c>
      <c r="AL205" s="37">
        <v>0.86539285408276923</v>
      </c>
      <c r="AM205" s="37">
        <v>0.66822785823190922</v>
      </c>
      <c r="AN205" s="37">
        <v>0.54602090709446971</v>
      </c>
      <c r="AO205" s="37">
        <v>0.39533021928415807</v>
      </c>
      <c r="AP205" s="37">
        <v>0.29744843045922159</v>
      </c>
      <c r="AT205" s="46">
        <f>'Bonds (CP)'!AL205/'Bonds (CP)'!AL175-1</f>
        <v>-8.0541513152257993E-3</v>
      </c>
      <c r="AU205" s="46">
        <f>'Bonds (CP)'!AM205/'Bonds (CP)'!AM175-1</f>
        <v>-3.7555150605768861E-2</v>
      </c>
      <c r="AV205" s="46">
        <f>'Bonds (CP)'!AN205/'Bonds (CP)'!AN175-1</f>
        <v>-5.7115718080034017E-2</v>
      </c>
      <c r="AW205" s="46">
        <f>'Bonds (CP)'!AO205/'Bonds (CP)'!AO175-1</f>
        <v>-8.5476604558082925E-2</v>
      </c>
      <c r="AX205" s="46">
        <f>'Bonds (CP)'!AP205/'Bonds (CP)'!AP175-1</f>
        <v>-0.10866061265305516</v>
      </c>
      <c r="AY205" s="46">
        <f>SUM(AT205:AX205)</f>
        <v>-0.29686223721216676</v>
      </c>
      <c r="BC205" s="46">
        <f>'Bonds (CP)'!AT205-'Bonds (CP)'!$AT$515</f>
        <v>-7.4449344121551297E-3</v>
      </c>
      <c r="BD205" s="46">
        <f>'Bonds (CP)'!AU205-'Bonds (CP)'!$AU$515</f>
        <v>-3.5715055076518211E-2</v>
      </c>
      <c r="BE205" s="46">
        <f>'Bonds (CP)'!AV205-'Bonds (CP)'!$AV$515</f>
        <v>-5.3522208775556045E-2</v>
      </c>
      <c r="BF205" s="46">
        <f>'Bonds (CP)'!AW205-'Bonds (CP)'!$AW$515</f>
        <v>-7.8437847128747337E-2</v>
      </c>
      <c r="BG205" s="46">
        <f>'Bonds (CP)'!AX205-'Bonds (CP)'!$AX$515</f>
        <v>-0.10052083203809731</v>
      </c>
    </row>
    <row r="206" spans="1:59" ht="16.5" customHeight="1">
      <c r="A206" s="24">
        <v>45491</v>
      </c>
      <c r="B206" s="16">
        <v>16.73</v>
      </c>
      <c r="C206" s="16">
        <v>16.95</v>
      </c>
      <c r="D206" s="16">
        <v>16.36</v>
      </c>
      <c r="E206" s="16">
        <v>15.67</v>
      </c>
      <c r="F206" s="16">
        <v>15.13</v>
      </c>
      <c r="G206" s="17"/>
      <c r="H206" s="26">
        <f t="shared" si="48"/>
        <v>0.86524458151289296</v>
      </c>
      <c r="I206" s="26">
        <f t="shared" si="49"/>
        <v>0.66939924227636016</v>
      </c>
      <c r="J206" s="26">
        <f t="shared" si="50"/>
        <v>0.54996795547641941</v>
      </c>
      <c r="K206" s="26">
        <f t="shared" si="51"/>
        <v>0.40449667527469052</v>
      </c>
      <c r="L206" s="26">
        <f t="shared" si="52"/>
        <v>0.30767978471442281</v>
      </c>
      <c r="M206" s="17"/>
      <c r="N206" s="17"/>
      <c r="O206" s="29">
        <f t="shared" si="53"/>
        <v>-1.7133556069559575E-4</v>
      </c>
      <c r="P206" s="29">
        <f t="shared" si="54"/>
        <v>1.7529709814108063E-3</v>
      </c>
      <c r="Q206" s="29">
        <f t="shared" si="55"/>
        <v>7.2287495417582281E-3</v>
      </c>
      <c r="R206" s="29">
        <f t="shared" si="56"/>
        <v>2.3186833546726238E-2</v>
      </c>
      <c r="S206" s="29">
        <f t="shared" si="57"/>
        <v>3.4397069231144828E-2</v>
      </c>
      <c r="T206" s="29">
        <f t="shared" si="63"/>
        <v>6.6394287740344504E-2</v>
      </c>
      <c r="U206" s="17"/>
      <c r="V206" s="30">
        <f t="shared" si="58"/>
        <v>-1.4488152591799852E-4</v>
      </c>
      <c r="W206" s="30">
        <f t="shared" si="59"/>
        <v>1.8529371122778799E-3</v>
      </c>
      <c r="X206" s="30">
        <f t="shared" si="60"/>
        <v>7.4179657943833797E-3</v>
      </c>
      <c r="Y206" s="30">
        <f t="shared" si="61"/>
        <v>2.3541856385981368E-2</v>
      </c>
      <c r="Z206" s="30">
        <f t="shared" si="62"/>
        <v>3.4790778258706266E-2</v>
      </c>
      <c r="AA206" s="17"/>
      <c r="AB206" s="17"/>
      <c r="AC206" s="17"/>
      <c r="AD206" s="17"/>
      <c r="AE206" s="17"/>
      <c r="AF206" s="17"/>
      <c r="AG206" s="17"/>
      <c r="AK206" s="24">
        <v>45491</v>
      </c>
      <c r="AL206" s="37">
        <v>0.86524458151289296</v>
      </c>
      <c r="AM206" s="37">
        <v>0.66939924227636005</v>
      </c>
      <c r="AN206" s="37">
        <v>0.54996795547641941</v>
      </c>
      <c r="AO206" s="37">
        <v>0.40449667527469058</v>
      </c>
      <c r="AP206" s="37">
        <v>0.30767978471442287</v>
      </c>
      <c r="AT206" s="46">
        <f>'Bonds (CP)'!AL206/'Bonds (CP)'!AL176-1</f>
        <v>-8.2241069133899281E-3</v>
      </c>
      <c r="AU206" s="46">
        <f>'Bonds (CP)'!AM206/'Bonds (CP)'!AM176-1</f>
        <v>-3.8066512948015108E-2</v>
      </c>
      <c r="AV206" s="46">
        <f>'Bonds (CP)'!AN206/'Bonds (CP)'!AN176-1</f>
        <v>-5.337984881360669E-2</v>
      </c>
      <c r="AW206" s="46">
        <f>'Bonds (CP)'!AO206/'Bonds (CP)'!AO176-1</f>
        <v>-6.7408714516277612E-2</v>
      </c>
      <c r="AX206" s="46">
        <f>'Bonds (CP)'!AP206/'Bonds (CP)'!AP176-1</f>
        <v>-5.9417552544928531E-2</v>
      </c>
      <c r="AY206" s="46">
        <f>SUM(AT206:AX206)</f>
        <v>-0.22649673573621787</v>
      </c>
      <c r="BC206" s="46">
        <f>'Bonds (CP)'!AT206-'Bonds (CP)'!$AT$515</f>
        <v>-7.6148900103192585E-3</v>
      </c>
      <c r="BD206" s="46">
        <f>'Bonds (CP)'!AU206-'Bonds (CP)'!$AU$515</f>
        <v>-3.6226417418764457E-2</v>
      </c>
      <c r="BE206" s="46">
        <f>'Bonds (CP)'!AV206-'Bonds (CP)'!$AV$515</f>
        <v>-4.9786339509128717E-2</v>
      </c>
      <c r="BF206" s="46">
        <f>'Bonds (CP)'!AW206-'Bonds (CP)'!$AW$515</f>
        <v>-6.0369957086942025E-2</v>
      </c>
      <c r="BG206" s="46">
        <f>'Bonds (CP)'!AX206-'Bonds (CP)'!$AX$515</f>
        <v>-5.1277771929970684E-2</v>
      </c>
    </row>
    <row r="207" spans="1:59" ht="16.5" customHeight="1">
      <c r="A207" s="24">
        <v>45492</v>
      </c>
      <c r="B207" s="16">
        <v>16.3</v>
      </c>
      <c r="C207" s="16">
        <v>16.73</v>
      </c>
      <c r="D207" s="16">
        <v>16.32</v>
      </c>
      <c r="E207" s="16">
        <v>15.67</v>
      </c>
      <c r="F207" s="16">
        <v>15.1</v>
      </c>
      <c r="G207" s="17"/>
      <c r="H207" s="26">
        <f t="shared" si="48"/>
        <v>0.86844368013757522</v>
      </c>
      <c r="I207" s="26">
        <f t="shared" si="49"/>
        <v>0.67309890535516692</v>
      </c>
      <c r="J207" s="26">
        <f t="shared" si="50"/>
        <v>0.55084994889331951</v>
      </c>
      <c r="K207" s="26">
        <f t="shared" si="51"/>
        <v>0.40449667527469052</v>
      </c>
      <c r="L207" s="26">
        <f t="shared" si="52"/>
        <v>0.30834250502828842</v>
      </c>
      <c r="M207" s="17"/>
      <c r="N207" s="17"/>
      <c r="O207" s="29">
        <f t="shared" si="53"/>
        <v>3.6973344797937013E-3</v>
      </c>
      <c r="P207" s="29">
        <f t="shared" si="54"/>
        <v>5.5268408524420387E-3</v>
      </c>
      <c r="Q207" s="29">
        <f t="shared" si="55"/>
        <v>1.6037178314072253E-3</v>
      </c>
      <c r="R207" s="29">
        <f t="shared" si="56"/>
        <v>0</v>
      </c>
      <c r="S207" s="29">
        <f t="shared" si="57"/>
        <v>2.1539286842673366E-3</v>
      </c>
      <c r="T207" s="29">
        <f t="shared" si="63"/>
        <v>1.2981821847910302E-2</v>
      </c>
      <c r="U207" s="17"/>
      <c r="V207" s="30">
        <f t="shared" si="58"/>
        <v>3.7237885145712983E-3</v>
      </c>
      <c r="W207" s="30">
        <f t="shared" si="59"/>
        <v>5.6268069833091119E-3</v>
      </c>
      <c r="X207" s="30">
        <f t="shared" si="60"/>
        <v>1.7929340840323765E-3</v>
      </c>
      <c r="Y207" s="30">
        <f t="shared" si="61"/>
        <v>3.5502283925513184E-4</v>
      </c>
      <c r="Z207" s="30">
        <f t="shared" si="62"/>
        <v>2.5476377118287758E-3</v>
      </c>
      <c r="AA207" s="17"/>
      <c r="AB207" s="17"/>
      <c r="AC207" s="17"/>
      <c r="AD207" s="17"/>
      <c r="AE207" s="17"/>
      <c r="AF207" s="17"/>
      <c r="AG207" s="17"/>
      <c r="AK207" s="24">
        <v>45492</v>
      </c>
      <c r="AL207" s="37">
        <v>0.86844368013757522</v>
      </c>
      <c r="AM207" s="37">
        <v>0.67309890535516692</v>
      </c>
      <c r="AN207" s="37">
        <v>0.5508499488933194</v>
      </c>
      <c r="AO207" s="37">
        <v>0.40449667527469058</v>
      </c>
      <c r="AP207" s="37">
        <v>0.30834250502828842</v>
      </c>
      <c r="AT207" s="46">
        <f>'Bonds (CP)'!AL207/'Bonds (CP)'!AL177-1</f>
        <v>-3.5253654342217722E-3</v>
      </c>
      <c r="AU207" s="46">
        <f>'Bonds (CP)'!AM207/'Bonds (CP)'!AM177-1</f>
        <v>-3.127665401066182E-2</v>
      </c>
      <c r="AV207" s="46">
        <f>'Bonds (CP)'!AN207/'Bonds (CP)'!AN177-1</f>
        <v>-5.1091199636649542E-2</v>
      </c>
      <c r="AW207" s="46">
        <f>'Bonds (CP)'!AO207/'Bonds (CP)'!AO177-1</f>
        <v>-6.8035244512484327E-2</v>
      </c>
      <c r="AX207" s="46">
        <f>'Bonds (CP)'!AP207/'Bonds (CP)'!AP177-1</f>
        <v>-5.739160503143681E-2</v>
      </c>
      <c r="AY207" s="46">
        <f>SUM(AT207:AX207)</f>
        <v>-0.21132006862545427</v>
      </c>
      <c r="BC207" s="46">
        <f>'Bonds (CP)'!AT207-'Bonds (CP)'!$AT$515</f>
        <v>-2.9161485311511026E-3</v>
      </c>
      <c r="BD207" s="46">
        <f>'Bonds (CP)'!AU207-'Bonds (CP)'!$AU$515</f>
        <v>-2.9436558481411169E-2</v>
      </c>
      <c r="BE207" s="46">
        <f>'Bonds (CP)'!AV207-'Bonds (CP)'!$AV$515</f>
        <v>-4.749769033217157E-2</v>
      </c>
      <c r="BF207" s="46">
        <f>'Bonds (CP)'!AW207-'Bonds (CP)'!$AW$515</f>
        <v>-6.099648708314874E-2</v>
      </c>
      <c r="BG207" s="46">
        <f>'Bonds (CP)'!AX207-'Bonds (CP)'!$AX$515</f>
        <v>-4.9251824416478962E-2</v>
      </c>
    </row>
    <row r="208" spans="1:59" ht="16.5" customHeight="1">
      <c r="A208" s="24">
        <v>45495</v>
      </c>
      <c r="B208" s="16">
        <v>16.43</v>
      </c>
      <c r="C208" s="16">
        <v>16.68</v>
      </c>
      <c r="D208" s="16">
        <v>16.170000000000002</v>
      </c>
      <c r="E208" s="16">
        <v>15.5</v>
      </c>
      <c r="F208" s="16">
        <v>15</v>
      </c>
      <c r="G208" s="17"/>
      <c r="H208" s="26">
        <f t="shared" si="48"/>
        <v>0.86747401872369678</v>
      </c>
      <c r="I208" s="26">
        <f t="shared" si="49"/>
        <v>0.67394360131527176</v>
      </c>
      <c r="J208" s="26">
        <f t="shared" si="50"/>
        <v>0.55417331759183797</v>
      </c>
      <c r="K208" s="26">
        <f t="shared" si="51"/>
        <v>0.40905042724734747</v>
      </c>
      <c r="L208" s="26">
        <f t="shared" si="52"/>
        <v>0.31057213814571927</v>
      </c>
      <c r="M208" s="17"/>
      <c r="N208" s="17"/>
      <c r="O208" s="29">
        <f t="shared" si="53"/>
        <v>-1.1165507171689848E-3</v>
      </c>
      <c r="P208" s="29">
        <f t="shared" si="54"/>
        <v>1.2549358695794766E-3</v>
      </c>
      <c r="Q208" s="29">
        <f t="shared" si="55"/>
        <v>6.0331651209104553E-3</v>
      </c>
      <c r="R208" s="29">
        <f t="shared" si="56"/>
        <v>1.1257822995861533E-2</v>
      </c>
      <c r="S208" s="29">
        <f t="shared" si="57"/>
        <v>7.2310274486040438E-3</v>
      </c>
      <c r="T208" s="29">
        <f t="shared" si="63"/>
        <v>2.4660400717786524E-2</v>
      </c>
      <c r="U208" s="17"/>
      <c r="V208" s="30">
        <f t="shared" si="58"/>
        <v>-1.0900966823913876E-3</v>
      </c>
      <c r="W208" s="30">
        <f t="shared" si="59"/>
        <v>1.3549020004465502E-3</v>
      </c>
      <c r="X208" s="30">
        <f t="shared" si="60"/>
        <v>6.2223813735356069E-3</v>
      </c>
      <c r="Y208" s="30">
        <f t="shared" si="61"/>
        <v>1.1612845835116665E-2</v>
      </c>
      <c r="Z208" s="30">
        <f t="shared" si="62"/>
        <v>7.6247364761654829E-3</v>
      </c>
      <c r="AA208" s="17"/>
      <c r="AB208" s="17"/>
      <c r="AC208" s="17"/>
      <c r="AD208" s="17"/>
      <c r="AE208" s="17"/>
      <c r="AF208" s="17"/>
      <c r="AG208" s="17"/>
      <c r="AK208" s="24">
        <v>45495</v>
      </c>
      <c r="AL208" s="37">
        <v>0.86747401872369678</v>
      </c>
      <c r="AM208" s="37">
        <v>0.67394360131527176</v>
      </c>
      <c r="AN208" s="37">
        <v>0.55417331759183786</v>
      </c>
      <c r="AO208" s="37">
        <v>0.40905042724734747</v>
      </c>
      <c r="AP208" s="37">
        <v>0.31057213814571927</v>
      </c>
      <c r="AT208" s="46">
        <f>'Bonds (CP)'!AL208/'Bonds (CP)'!AL178-1</f>
        <v>-5.8404191359613389E-3</v>
      </c>
      <c r="AU208" s="46">
        <f>'Bonds (CP)'!AM208/'Bonds (CP)'!AM178-1</f>
        <v>-2.8830482851110117E-2</v>
      </c>
      <c r="AV208" s="46">
        <f>'Bonds (CP)'!AN208/'Bonds (CP)'!AN178-1</f>
        <v>-4.4202618325597909E-2</v>
      </c>
      <c r="AW208" s="46">
        <f>'Bonds (CP)'!AO208/'Bonds (CP)'!AO178-1</f>
        <v>-6.0074744105339306E-2</v>
      </c>
      <c r="AX208" s="46">
        <f>'Bonds (CP)'!AP208/'Bonds (CP)'!AP178-1</f>
        <v>-5.7792464395147847E-2</v>
      </c>
      <c r="AY208" s="46">
        <f>SUM(AT208:AX208)</f>
        <v>-0.19674072881315652</v>
      </c>
      <c r="BC208" s="46">
        <f>'Bonds (CP)'!AT208-'Bonds (CP)'!$AT$515</f>
        <v>-5.2312022328906693E-3</v>
      </c>
      <c r="BD208" s="46">
        <f>'Bonds (CP)'!AU208-'Bonds (CP)'!$AU$515</f>
        <v>-2.6990387321859467E-2</v>
      </c>
      <c r="BE208" s="46">
        <f>'Bonds (CP)'!AV208-'Bonds (CP)'!$AV$515</f>
        <v>-4.0609109021119937E-2</v>
      </c>
      <c r="BF208" s="46">
        <f>'Bonds (CP)'!AW208-'Bonds (CP)'!$AW$515</f>
        <v>-5.3035986676003719E-2</v>
      </c>
      <c r="BG208" s="46">
        <f>'Bonds (CP)'!AX208-'Bonds (CP)'!$AX$515</f>
        <v>-4.9652683780189999E-2</v>
      </c>
    </row>
    <row r="209" spans="1:59" ht="16.5" customHeight="1">
      <c r="A209" s="24">
        <v>45496</v>
      </c>
      <c r="B209" s="16">
        <v>16.8</v>
      </c>
      <c r="C209" s="16">
        <v>16.86</v>
      </c>
      <c r="D209" s="16">
        <v>16.309999999999999</v>
      </c>
      <c r="E209" s="16">
        <v>15.64</v>
      </c>
      <c r="F209" s="16">
        <v>15.18</v>
      </c>
      <c r="G209" s="17"/>
      <c r="H209" s="26">
        <f t="shared" si="48"/>
        <v>0.86472602739726034</v>
      </c>
      <c r="I209" s="26">
        <f t="shared" si="49"/>
        <v>0.67090940105061092</v>
      </c>
      <c r="J209" s="26">
        <f t="shared" si="50"/>
        <v>0.55107072530452073</v>
      </c>
      <c r="K209" s="26">
        <f t="shared" si="51"/>
        <v>0.4052953966293647</v>
      </c>
      <c r="L209" s="26">
        <f t="shared" si="52"/>
        <v>0.30658150406918844</v>
      </c>
      <c r="M209" s="17"/>
      <c r="N209" s="17"/>
      <c r="O209" s="29">
        <f t="shared" si="53"/>
        <v>-3.1678082191781698E-3</v>
      </c>
      <c r="P209" s="29">
        <f t="shared" si="54"/>
        <v>-4.5021575377216516E-3</v>
      </c>
      <c r="Q209" s="29">
        <f t="shared" si="55"/>
        <v>-5.5985955816125754E-3</v>
      </c>
      <c r="R209" s="29">
        <f t="shared" si="56"/>
        <v>-9.1798721327630561E-3</v>
      </c>
      <c r="S209" s="29">
        <f t="shared" si="57"/>
        <v>-1.2849298396041098E-2</v>
      </c>
      <c r="T209" s="29">
        <f t="shared" si="63"/>
        <v>-3.5297731867316551E-2</v>
      </c>
      <c r="U209" s="17"/>
      <c r="V209" s="30">
        <f t="shared" si="58"/>
        <v>-3.1413541844005728E-3</v>
      </c>
      <c r="W209" s="30">
        <f t="shared" si="59"/>
        <v>-4.4021914068545784E-3</v>
      </c>
      <c r="X209" s="30">
        <f t="shared" si="60"/>
        <v>-5.4093793289874239E-3</v>
      </c>
      <c r="Y209" s="30">
        <f t="shared" si="61"/>
        <v>-8.8248492935079238E-3</v>
      </c>
      <c r="Z209" s="30">
        <f t="shared" si="62"/>
        <v>-1.2455589368479658E-2</v>
      </c>
      <c r="AA209" s="17"/>
      <c r="AB209" s="17"/>
      <c r="AC209" s="17"/>
      <c r="AD209" s="17"/>
      <c r="AE209" s="17"/>
      <c r="AF209" s="17"/>
      <c r="AG209" s="17"/>
      <c r="AK209" s="24">
        <v>45496</v>
      </c>
      <c r="AL209" s="37">
        <v>0.86472602739726034</v>
      </c>
      <c r="AM209" s="37">
        <v>0.67090940105061092</v>
      </c>
      <c r="AN209" s="37">
        <v>0.55107072530452073</v>
      </c>
      <c r="AO209" s="37">
        <v>0.40529539662936476</v>
      </c>
      <c r="AP209" s="37">
        <v>0.30658150406918849</v>
      </c>
      <c r="AT209" s="46">
        <f>'Bonds (CP)'!AL209/'Bonds (CP)'!AL179-1</f>
        <v>-8.6472602739725568E-3</v>
      </c>
      <c r="AU209" s="46">
        <f>'Bonds (CP)'!AM209/'Bonds (CP)'!AM179-1</f>
        <v>-2.9767662385563387E-2</v>
      </c>
      <c r="AV209" s="46">
        <f>'Bonds (CP)'!AN209/'Bonds (CP)'!AN179-1</f>
        <v>-4.0647434475907795E-2</v>
      </c>
      <c r="AW209" s="46">
        <f>'Bonds (CP)'!AO209/'Bonds (CP)'!AO179-1</f>
        <v>-4.8507292059147056E-2</v>
      </c>
      <c r="AX209" s="46">
        <f>'Bonds (CP)'!AP209/'Bonds (CP)'!AP179-1</f>
        <v>-4.281518880438473E-2</v>
      </c>
      <c r="AY209" s="46">
        <f>SUM(AT209:AX209)</f>
        <v>-0.17038483799897552</v>
      </c>
      <c r="BC209" s="46">
        <f>'Bonds (CP)'!AT209-'Bonds (CP)'!$AT$515</f>
        <v>-8.0380433709018873E-3</v>
      </c>
      <c r="BD209" s="46">
        <f>'Bonds (CP)'!AU209-'Bonds (CP)'!$AU$515</f>
        <v>-2.7927566856312737E-2</v>
      </c>
      <c r="BE209" s="46">
        <f>'Bonds (CP)'!AV209-'Bonds (CP)'!$AV$515</f>
        <v>-3.7053925171429823E-2</v>
      </c>
      <c r="BF209" s="46">
        <f>'Bonds (CP)'!AW209-'Bonds (CP)'!$AW$515</f>
        <v>-4.1468534629811468E-2</v>
      </c>
      <c r="BG209" s="46">
        <f>'Bonds (CP)'!AX209-'Bonds (CP)'!$AX$515</f>
        <v>-3.4675408189426882E-2</v>
      </c>
    </row>
    <row r="210" spans="1:59" ht="16.5" customHeight="1">
      <c r="A210" s="24">
        <v>45497</v>
      </c>
      <c r="B210" s="16">
        <v>16.96</v>
      </c>
      <c r="C210" s="16">
        <v>16.77</v>
      </c>
      <c r="D210" s="16">
        <v>16.18</v>
      </c>
      <c r="E210" s="16">
        <v>15.53</v>
      </c>
      <c r="F210" s="16">
        <v>15.05</v>
      </c>
      <c r="G210" s="17"/>
      <c r="H210" s="26">
        <f t="shared" si="48"/>
        <v>0.86354309165526677</v>
      </c>
      <c r="I210" s="26">
        <f t="shared" si="49"/>
        <v>0.67242418147478178</v>
      </c>
      <c r="J210" s="26">
        <f t="shared" si="50"/>
        <v>0.55395097615707789</v>
      </c>
      <c r="K210" s="26">
        <f t="shared" si="51"/>
        <v>0.40824192418529454</v>
      </c>
      <c r="L210" s="26">
        <f t="shared" si="52"/>
        <v>0.30945334581868772</v>
      </c>
      <c r="M210" s="17"/>
      <c r="N210" s="17"/>
      <c r="O210" s="29">
        <f t="shared" si="53"/>
        <v>-1.3679890560875929E-3</v>
      </c>
      <c r="P210" s="29">
        <f t="shared" si="54"/>
        <v>2.2578017565393349E-3</v>
      </c>
      <c r="Q210" s="29">
        <f t="shared" si="55"/>
        <v>5.2266446397883914E-3</v>
      </c>
      <c r="R210" s="29">
        <f t="shared" si="56"/>
        <v>7.2700740754387816E-3</v>
      </c>
      <c r="S210" s="29">
        <f t="shared" si="57"/>
        <v>9.3673026956353489E-3</v>
      </c>
      <c r="T210" s="29">
        <f t="shared" si="63"/>
        <v>2.2753834111314264E-2</v>
      </c>
      <c r="U210" s="17"/>
      <c r="V210" s="30">
        <f t="shared" si="58"/>
        <v>-1.3415350213099957E-3</v>
      </c>
      <c r="W210" s="30">
        <f t="shared" si="59"/>
        <v>2.3577678874064085E-3</v>
      </c>
      <c r="X210" s="30">
        <f t="shared" si="60"/>
        <v>5.415860892413543E-3</v>
      </c>
      <c r="Y210" s="30">
        <f t="shared" si="61"/>
        <v>7.6250969146939131E-3</v>
      </c>
      <c r="Z210" s="30">
        <f t="shared" si="62"/>
        <v>9.7610117231967889E-3</v>
      </c>
      <c r="AA210" s="17"/>
      <c r="AB210" s="17"/>
      <c r="AC210" s="17"/>
      <c r="AD210" s="17"/>
      <c r="AE210" s="17"/>
      <c r="AF210" s="17"/>
      <c r="AG210" s="17"/>
      <c r="AK210" s="24">
        <v>45497</v>
      </c>
      <c r="AL210" s="37">
        <v>0.86354309165526677</v>
      </c>
      <c r="AM210" s="37">
        <v>0.67242418147478178</v>
      </c>
      <c r="AN210" s="37">
        <v>0.55395097615707789</v>
      </c>
      <c r="AO210" s="37">
        <v>0.40824192418529459</v>
      </c>
      <c r="AP210" s="37">
        <v>0.30945334581868783</v>
      </c>
      <c r="AT210" s="46">
        <f>'Bonds (CP)'!AL210/'Bonds (CP)'!AL180-1</f>
        <v>-1.145690834473323E-2</v>
      </c>
      <c r="AU210" s="46">
        <f>'Bonds (CP)'!AM210/'Bonds (CP)'!AM180-1</f>
        <v>-2.6838273517469369E-2</v>
      </c>
      <c r="AV210" s="46">
        <f>'Bonds (CP)'!AN210/'Bonds (CP)'!AN180-1</f>
        <v>-3.3287491105059686E-2</v>
      </c>
      <c r="AW210" s="46">
        <f>'Bonds (CP)'!AO210/'Bonds (CP)'!AO180-1</f>
        <v>-4.1589869590177186E-2</v>
      </c>
      <c r="AX210" s="46">
        <f>'Bonds (CP)'!AP210/'Bonds (CP)'!AP180-1</f>
        <v>-3.8167504979984002E-2</v>
      </c>
      <c r="AY210" s="46">
        <f>SUM(AT210:AX210)</f>
        <v>-0.15134004753742347</v>
      </c>
      <c r="BC210" s="46">
        <f>'Bonds (CP)'!AT210-'Bonds (CP)'!$AT$515</f>
        <v>-1.084769144166256E-2</v>
      </c>
      <c r="BD210" s="46">
        <f>'Bonds (CP)'!AU210-'Bonds (CP)'!$AU$515</f>
        <v>-2.4998177988218719E-2</v>
      </c>
      <c r="BE210" s="46">
        <f>'Bonds (CP)'!AV210-'Bonds (CP)'!$AV$515</f>
        <v>-2.9693981800581713E-2</v>
      </c>
      <c r="BF210" s="46">
        <f>'Bonds (CP)'!AW210-'Bonds (CP)'!$AW$515</f>
        <v>-3.4551112160841599E-2</v>
      </c>
      <c r="BG210" s="46">
        <f>'Bonds (CP)'!AX210-'Bonds (CP)'!$AX$515</f>
        <v>-3.0027724365026154E-2</v>
      </c>
    </row>
    <row r="211" spans="1:59" ht="16.5" customHeight="1">
      <c r="A211" s="24">
        <v>45498</v>
      </c>
      <c r="B211" s="16">
        <v>16.899999999999999</v>
      </c>
      <c r="C211" s="16">
        <v>16.61</v>
      </c>
      <c r="D211" s="16">
        <v>16.07</v>
      </c>
      <c r="E211" s="16">
        <v>15.5</v>
      </c>
      <c r="F211" s="16">
        <v>15.1</v>
      </c>
      <c r="G211" s="17"/>
      <c r="H211" s="26">
        <f t="shared" si="48"/>
        <v>0.86398631308810947</v>
      </c>
      <c r="I211" s="26">
        <f t="shared" si="49"/>
        <v>0.67512859122277447</v>
      </c>
      <c r="J211" s="26">
        <f t="shared" si="50"/>
        <v>0.55640291881982307</v>
      </c>
      <c r="K211" s="26">
        <f t="shared" si="51"/>
        <v>0.40905042724734747</v>
      </c>
      <c r="L211" s="26">
        <f t="shared" si="52"/>
        <v>0.30834250502828842</v>
      </c>
      <c r="M211" s="17"/>
      <c r="N211" s="17"/>
      <c r="O211" s="29">
        <f t="shared" si="53"/>
        <v>5.1325919589384483E-4</v>
      </c>
      <c r="P211" s="29">
        <f t="shared" si="54"/>
        <v>4.0218805666110136E-3</v>
      </c>
      <c r="Q211" s="29">
        <f t="shared" si="55"/>
        <v>4.4262809675956749E-3</v>
      </c>
      <c r="R211" s="29">
        <f t="shared" si="56"/>
        <v>1.9804508409233534E-3</v>
      </c>
      <c r="S211" s="29">
        <f t="shared" si="57"/>
        <v>-3.5896874453255068E-3</v>
      </c>
      <c r="T211" s="29">
        <f t="shared" si="63"/>
        <v>7.35218412569838E-3</v>
      </c>
      <c r="U211" s="17"/>
      <c r="V211" s="30">
        <f t="shared" si="58"/>
        <v>5.3971323067144206E-4</v>
      </c>
      <c r="W211" s="30">
        <f t="shared" si="59"/>
        <v>4.1218466974780868E-3</v>
      </c>
      <c r="X211" s="30">
        <f t="shared" si="60"/>
        <v>4.6154972202208265E-3</v>
      </c>
      <c r="Y211" s="30">
        <f t="shared" si="61"/>
        <v>2.3354736801784854E-3</v>
      </c>
      <c r="Z211" s="30">
        <f t="shared" si="62"/>
        <v>-3.1959784177640676E-3</v>
      </c>
      <c r="AA211" s="17"/>
      <c r="AB211" s="17"/>
      <c r="AC211" s="17"/>
      <c r="AD211" s="17"/>
      <c r="AE211" s="17"/>
      <c r="AF211" s="17"/>
      <c r="AG211" s="17"/>
      <c r="AK211" s="24">
        <v>45498</v>
      </c>
      <c r="AL211" s="37">
        <v>0.86398631308810947</v>
      </c>
      <c r="AM211" s="37">
        <v>0.67512859122277447</v>
      </c>
      <c r="AN211" s="37">
        <v>0.55640291881982307</v>
      </c>
      <c r="AO211" s="37">
        <v>0.40905042724734747</v>
      </c>
      <c r="AP211" s="37">
        <v>0.30834250502828842</v>
      </c>
      <c r="AT211" s="46">
        <f>'Bonds (CP)'!AL211/'Bonds (CP)'!AL181-1</f>
        <v>-9.2386655260907613E-3</v>
      </c>
      <c r="AU211" s="46">
        <f>'Bonds (CP)'!AM211/'Bonds (CP)'!AM181-1</f>
        <v>-2.1439707274402919E-2</v>
      </c>
      <c r="AV211" s="46">
        <f>'Bonds (CP)'!AN211/'Bonds (CP)'!AN181-1</f>
        <v>-2.74354311541124E-2</v>
      </c>
      <c r="AW211" s="46">
        <f>'Bonds (CP)'!AO211/'Bonds (CP)'!AO181-1</f>
        <v>-3.3260252584563998E-2</v>
      </c>
      <c r="AX211" s="46">
        <f>'Bonds (CP)'!AP211/'Bonds (CP)'!AP181-1</f>
        <v>-3.1578683175239597E-2</v>
      </c>
      <c r="AY211" s="46">
        <f>SUM(AT211:AX211)</f>
        <v>-0.12295273971440968</v>
      </c>
      <c r="BC211" s="46">
        <f>'Bonds (CP)'!AT211-'Bonds (CP)'!$AT$515</f>
        <v>-8.6294486230200917E-3</v>
      </c>
      <c r="BD211" s="46">
        <f>'Bonds (CP)'!AU211-'Bonds (CP)'!$AU$515</f>
        <v>-1.9599611745152269E-2</v>
      </c>
      <c r="BE211" s="46">
        <f>'Bonds (CP)'!AV211-'Bonds (CP)'!$AV$515</f>
        <v>-2.3841921849634427E-2</v>
      </c>
      <c r="BF211" s="46">
        <f>'Bonds (CP)'!AW211-'Bonds (CP)'!$AW$515</f>
        <v>-2.6221495155228414E-2</v>
      </c>
      <c r="BG211" s="46">
        <f>'Bonds (CP)'!AX211-'Bonds (CP)'!$AX$515</f>
        <v>-2.3438902560281749E-2</v>
      </c>
    </row>
    <row r="212" spans="1:59" ht="16.5" customHeight="1">
      <c r="A212" s="24">
        <v>45499</v>
      </c>
      <c r="B212" s="16">
        <v>17.2</v>
      </c>
      <c r="C212" s="16">
        <v>17.07</v>
      </c>
      <c r="D212" s="16">
        <v>16.57</v>
      </c>
      <c r="E212" s="16">
        <v>15.92</v>
      </c>
      <c r="F212" s="16">
        <v>15.37</v>
      </c>
      <c r="G212" s="17"/>
      <c r="H212" s="26">
        <f t="shared" si="48"/>
        <v>0.86177474402730381</v>
      </c>
      <c r="I212" s="26">
        <f t="shared" si="49"/>
        <v>0.66739285592282171</v>
      </c>
      <c r="J212" s="26">
        <f t="shared" si="50"/>
        <v>0.54536653605111396</v>
      </c>
      <c r="K212" s="26">
        <f t="shared" si="51"/>
        <v>0.39792090645934275</v>
      </c>
      <c r="L212" s="26">
        <f t="shared" si="52"/>
        <v>0.30247807587714298</v>
      </c>
      <c r="M212" s="17"/>
      <c r="N212" s="17"/>
      <c r="O212" s="29">
        <f t="shared" si="53"/>
        <v>-2.5597269624572094E-3</v>
      </c>
      <c r="P212" s="29">
        <f t="shared" si="54"/>
        <v>-1.1458165748753135E-2</v>
      </c>
      <c r="Q212" s="29">
        <f t="shared" si="55"/>
        <v>-1.9835235214290758E-2</v>
      </c>
      <c r="R212" s="29">
        <f t="shared" si="56"/>
        <v>-2.7208187662580929E-2</v>
      </c>
      <c r="S212" s="29">
        <f t="shared" si="57"/>
        <v>-1.9019204473957996E-2</v>
      </c>
      <c r="T212" s="29">
        <f t="shared" si="63"/>
        <v>-8.0080520062040028E-2</v>
      </c>
      <c r="U212" s="17"/>
      <c r="V212" s="30">
        <f t="shared" si="58"/>
        <v>-2.5332729276796124E-3</v>
      </c>
      <c r="W212" s="30">
        <f t="shared" si="59"/>
        <v>-1.1358199617886061E-2</v>
      </c>
      <c r="X212" s="30">
        <f t="shared" si="60"/>
        <v>-1.9646018961665606E-2</v>
      </c>
      <c r="Y212" s="30">
        <f t="shared" si="61"/>
        <v>-2.6853164823325799E-2</v>
      </c>
      <c r="Z212" s="30">
        <f t="shared" si="62"/>
        <v>-1.8625495446396557E-2</v>
      </c>
      <c r="AA212" s="17"/>
      <c r="AB212" s="17"/>
      <c r="AC212" s="17"/>
      <c r="AD212" s="17"/>
      <c r="AE212" s="17"/>
      <c r="AF212" s="17"/>
      <c r="AG212" s="17"/>
      <c r="AK212" s="24">
        <v>45499</v>
      </c>
      <c r="AL212" s="37">
        <v>0.86177474402730381</v>
      </c>
      <c r="AM212" s="37">
        <v>0.66739285592282183</v>
      </c>
      <c r="AN212" s="37">
        <v>0.54536653605111396</v>
      </c>
      <c r="AO212" s="37">
        <v>0.39792090645934275</v>
      </c>
      <c r="AP212" s="37">
        <v>0.30247807587714293</v>
      </c>
      <c r="AT212" s="46">
        <f>'Bonds (CP)'!AL212/'Bonds (CP)'!AL182-1</f>
        <v>-1.0921501706484649E-2</v>
      </c>
      <c r="AU212" s="46">
        <f>'Bonds (CP)'!AM212/'Bonds (CP)'!AM182-1</f>
        <v>-3.3141577949904244E-2</v>
      </c>
      <c r="AV212" s="46">
        <f>'Bonds (CP)'!AN212/'Bonds (CP)'!AN182-1</f>
        <v>-4.8268393729088199E-2</v>
      </c>
      <c r="AW212" s="46">
        <f>'Bonds (CP)'!AO212/'Bonds (CP)'!AO182-1</f>
        <v>-6.0817092728199684E-2</v>
      </c>
      <c r="AX212" s="46">
        <f>'Bonds (CP)'!AP212/'Bonds (CP)'!AP182-1</f>
        <v>-4.4366900033250389E-2</v>
      </c>
      <c r="AY212" s="46">
        <f>SUM(AT212:AX212)</f>
        <v>-0.19751546614692717</v>
      </c>
      <c r="BC212" s="46">
        <f>'Bonds (CP)'!AT212-'Bonds (CP)'!$AT$515</f>
        <v>-1.0312284803413979E-2</v>
      </c>
      <c r="BD212" s="46">
        <f>'Bonds (CP)'!AU212-'Bonds (CP)'!$AU$515</f>
        <v>-3.1301482420653594E-2</v>
      </c>
      <c r="BE212" s="46">
        <f>'Bonds (CP)'!AV212-'Bonds (CP)'!$AV$515</f>
        <v>-4.4674884424610227E-2</v>
      </c>
      <c r="BF212" s="46">
        <f>'Bonds (CP)'!AW212-'Bonds (CP)'!$AW$515</f>
        <v>-5.3778335298864097E-2</v>
      </c>
      <c r="BG212" s="46">
        <f>'Bonds (CP)'!AX212-'Bonds (CP)'!$AX$515</f>
        <v>-3.6227119418292542E-2</v>
      </c>
    </row>
    <row r="213" spans="1:59" ht="16.5" customHeight="1">
      <c r="A213" s="24">
        <v>45502</v>
      </c>
      <c r="B213" s="16">
        <v>16.920000000000002</v>
      </c>
      <c r="C213" s="16">
        <v>17.09</v>
      </c>
      <c r="D213" s="16">
        <v>16.71</v>
      </c>
      <c r="E213" s="16">
        <v>16.11</v>
      </c>
      <c r="F213" s="16">
        <v>15.57</v>
      </c>
      <c r="G213" s="17"/>
      <c r="H213" s="26">
        <f t="shared" si="48"/>
        <v>0.86383852206637013</v>
      </c>
      <c r="I213" s="26">
        <f t="shared" si="49"/>
        <v>0.667059251013842</v>
      </c>
      <c r="J213" s="26">
        <f t="shared" si="50"/>
        <v>0.54232582418346398</v>
      </c>
      <c r="K213" s="26">
        <f t="shared" si="51"/>
        <v>0.39301767846040786</v>
      </c>
      <c r="L213" s="26">
        <f t="shared" si="52"/>
        <v>0.29827509447793082</v>
      </c>
      <c r="M213" s="17"/>
      <c r="N213" s="17"/>
      <c r="O213" s="29">
        <f t="shared" si="53"/>
        <v>2.3947998631541623E-3</v>
      </c>
      <c r="P213" s="29">
        <f t="shared" si="54"/>
        <v>-4.9986287089998083E-4</v>
      </c>
      <c r="Q213" s="29">
        <f t="shared" si="55"/>
        <v>-5.575538040282324E-3</v>
      </c>
      <c r="R213" s="29">
        <f t="shared" si="56"/>
        <v>-1.2322117082420481E-2</v>
      </c>
      <c r="S213" s="29">
        <f t="shared" si="57"/>
        <v>-1.3895160457577327E-2</v>
      </c>
      <c r="T213" s="29">
        <f t="shared" si="63"/>
        <v>-2.989787858802595E-2</v>
      </c>
      <c r="U213" s="17"/>
      <c r="V213" s="30">
        <f t="shared" si="58"/>
        <v>2.4212538979317593E-3</v>
      </c>
      <c r="W213" s="30">
        <f t="shared" si="59"/>
        <v>-3.9989674003290725E-4</v>
      </c>
      <c r="X213" s="30">
        <f t="shared" si="60"/>
        <v>-5.3863217876571725E-3</v>
      </c>
      <c r="Y213" s="30">
        <f t="shared" si="61"/>
        <v>-1.1967094243165348E-2</v>
      </c>
      <c r="Z213" s="30">
        <f t="shared" si="62"/>
        <v>-1.3501451430015887E-2</v>
      </c>
      <c r="AA213" s="17"/>
      <c r="AB213" s="17"/>
      <c r="AC213" s="17"/>
      <c r="AD213" s="17"/>
      <c r="AE213" s="17"/>
      <c r="AF213" s="17"/>
      <c r="AG213" s="17"/>
      <c r="AK213" s="24">
        <v>45502</v>
      </c>
      <c r="AL213" s="37">
        <v>0.86383852206637024</v>
      </c>
      <c r="AM213" s="37">
        <v>0.66705925101384189</v>
      </c>
      <c r="AN213" s="37">
        <v>0.54232582418346387</v>
      </c>
      <c r="AO213" s="37">
        <v>0.39301767846040786</v>
      </c>
      <c r="AP213" s="37">
        <v>0.29827509447793088</v>
      </c>
      <c r="AT213" s="46">
        <f>'Bonds (CP)'!AL213/'Bonds (CP)'!AL183-1</f>
        <v>-5.9014710913443125E-3</v>
      </c>
      <c r="AU213" s="46">
        <f>'Bonds (CP)'!AM213/'Bonds (CP)'!AM183-1</f>
        <v>-2.4796273851266593E-2</v>
      </c>
      <c r="AV213" s="46">
        <f>'Bonds (CP)'!AN213/'Bonds (CP)'!AN183-1</f>
        <v>-4.2029883512710087E-2</v>
      </c>
      <c r="AW213" s="46">
        <f>'Bonds (CP)'!AO213/'Bonds (CP)'!AO183-1</f>
        <v>-5.9332591856963268E-2</v>
      </c>
      <c r="AX213" s="46">
        <f>'Bonds (CP)'!AP213/'Bonds (CP)'!AP183-1</f>
        <v>-5.3480817282105741E-2</v>
      </c>
      <c r="AY213" s="46">
        <f>SUM(AT213:AX213)</f>
        <v>-0.18554103759439</v>
      </c>
      <c r="BC213" s="46">
        <f>'Bonds (CP)'!AT213-'Bonds (CP)'!$AT$515</f>
        <v>-5.2922541882736429E-3</v>
      </c>
      <c r="BD213" s="46">
        <f>'Bonds (CP)'!AU213-'Bonds (CP)'!$AU$515</f>
        <v>-2.2956178322015942E-2</v>
      </c>
      <c r="BE213" s="46">
        <f>'Bonds (CP)'!AV213-'Bonds (CP)'!$AV$515</f>
        <v>-3.8436374208232114E-2</v>
      </c>
      <c r="BF213" s="46">
        <f>'Bonds (CP)'!AW213-'Bonds (CP)'!$AW$515</f>
        <v>-5.2293834427627681E-2</v>
      </c>
      <c r="BG213" s="46">
        <f>'Bonds (CP)'!AX213-'Bonds (CP)'!$AX$515</f>
        <v>-4.5341036667147894E-2</v>
      </c>
    </row>
    <row r="214" spans="1:59" ht="16.5" customHeight="1">
      <c r="A214" s="24">
        <v>45503</v>
      </c>
      <c r="B214" s="16">
        <v>16.809999999999999</v>
      </c>
      <c r="C214" s="16">
        <v>16.95</v>
      </c>
      <c r="D214" s="16">
        <v>16.48</v>
      </c>
      <c r="E214" s="16">
        <v>15.86</v>
      </c>
      <c r="F214" s="16">
        <v>15.32</v>
      </c>
      <c r="G214" s="17"/>
      <c r="H214" s="26">
        <f t="shared" si="48"/>
        <v>0.86465199897269074</v>
      </c>
      <c r="I214" s="26">
        <f t="shared" si="49"/>
        <v>0.66939924227636016</v>
      </c>
      <c r="J214" s="26">
        <f t="shared" si="50"/>
        <v>0.54733261669784328</v>
      </c>
      <c r="K214" s="26">
        <f t="shared" si="51"/>
        <v>0.39948611778110565</v>
      </c>
      <c r="L214" s="26">
        <f t="shared" si="52"/>
        <v>0.3035473070353199</v>
      </c>
      <c r="M214" s="17"/>
      <c r="N214" s="17"/>
      <c r="O214" s="29">
        <f t="shared" si="53"/>
        <v>9.4170019690098528E-4</v>
      </c>
      <c r="P214" s="29">
        <f t="shared" si="54"/>
        <v>3.5079211613686656E-3</v>
      </c>
      <c r="Q214" s="29">
        <f t="shared" si="55"/>
        <v>9.2320746885281579E-3</v>
      </c>
      <c r="R214" s="29">
        <f t="shared" si="56"/>
        <v>1.6458392777742192E-2</v>
      </c>
      <c r="S214" s="29">
        <f t="shared" si="57"/>
        <v>1.767567140198878E-2</v>
      </c>
      <c r="T214" s="29">
        <f t="shared" si="63"/>
        <v>4.7815760226528781E-2</v>
      </c>
      <c r="U214" s="17"/>
      <c r="V214" s="30">
        <f t="shared" si="58"/>
        <v>9.681542316785825E-4</v>
      </c>
      <c r="W214" s="30">
        <f t="shared" si="59"/>
        <v>3.6078872922357392E-3</v>
      </c>
      <c r="X214" s="30">
        <f t="shared" si="60"/>
        <v>9.4212909411533086E-3</v>
      </c>
      <c r="Y214" s="30">
        <f t="shared" si="61"/>
        <v>1.6813415616997323E-2</v>
      </c>
      <c r="Z214" s="30">
        <f t="shared" si="62"/>
        <v>1.8069380429550218E-2</v>
      </c>
      <c r="AA214" s="17"/>
      <c r="AB214" s="17"/>
      <c r="AC214" s="17"/>
      <c r="AD214" s="17"/>
      <c r="AE214" s="17"/>
      <c r="AF214" s="17"/>
      <c r="AG214" s="17"/>
      <c r="AK214" s="24">
        <v>45503</v>
      </c>
      <c r="AL214" s="37">
        <v>0.86465199897269074</v>
      </c>
      <c r="AM214" s="37">
        <v>0.66939924227636005</v>
      </c>
      <c r="AN214" s="37">
        <v>0.54733261669784317</v>
      </c>
      <c r="AO214" s="37">
        <v>0.39948611778110565</v>
      </c>
      <c r="AP214" s="37">
        <v>0.30354730703531996</v>
      </c>
      <c r="AT214" s="46">
        <f>'Bonds (CP)'!AL214/'Bonds (CP)'!AL184-1</f>
        <v>-3.3387552435578671E-3</v>
      </c>
      <c r="AU214" s="46">
        <f>'Bonds (CP)'!AM214/'Bonds (CP)'!AM184-1</f>
        <v>-1.8657875020817505E-2</v>
      </c>
      <c r="AV214" s="46">
        <f>'Bonds (CP)'!AN214/'Bonds (CP)'!AN184-1</f>
        <v>-2.966988349017563E-2</v>
      </c>
      <c r="AW214" s="46">
        <f>'Bonds (CP)'!AO214/'Bonds (CP)'!AO184-1</f>
        <v>-3.7485941707669279E-2</v>
      </c>
      <c r="AX214" s="46">
        <f>'Bonds (CP)'!AP214/'Bonds (CP)'!AP184-1</f>
        <v>-2.4032366170847252E-2</v>
      </c>
      <c r="AY214" s="46">
        <f>SUM(AT214:AX214)</f>
        <v>-0.11318482163306753</v>
      </c>
      <c r="BC214" s="46">
        <f>'Bonds (CP)'!AT214-'Bonds (CP)'!$AT$515</f>
        <v>-2.7295383404871976E-3</v>
      </c>
      <c r="BD214" s="46">
        <f>'Bonds (CP)'!AU214-'Bonds (CP)'!$AU$515</f>
        <v>-1.6817779491566855E-2</v>
      </c>
      <c r="BE214" s="46">
        <f>'Bonds (CP)'!AV214-'Bonds (CP)'!$AV$515</f>
        <v>-2.6076374185697658E-2</v>
      </c>
      <c r="BF214" s="46">
        <f>'Bonds (CP)'!AW214-'Bonds (CP)'!$AW$515</f>
        <v>-3.0447184278333695E-2</v>
      </c>
      <c r="BG214" s="46">
        <f>'Bonds (CP)'!AX214-'Bonds (CP)'!$AX$515</f>
        <v>-1.5892585555889405E-2</v>
      </c>
    </row>
    <row r="215" spans="1:59" ht="16.5" customHeight="1">
      <c r="A215" s="24">
        <v>45504</v>
      </c>
      <c r="B215" s="16">
        <v>17.23</v>
      </c>
      <c r="C215" s="16">
        <v>16.7</v>
      </c>
      <c r="D215" s="16">
        <v>16.149999999999999</v>
      </c>
      <c r="E215" s="16">
        <v>15.68</v>
      </c>
      <c r="F215" s="16">
        <v>15.35</v>
      </c>
      <c r="G215" s="17"/>
      <c r="H215" s="26">
        <f t="shared" si="48"/>
        <v>0.86155420967329188</v>
      </c>
      <c r="I215" s="26">
        <f t="shared" si="49"/>
        <v>0.67360555061185123</v>
      </c>
      <c r="J215" s="26">
        <f t="shared" si="50"/>
        <v>0.55461833739120048</v>
      </c>
      <c r="K215" s="26">
        <f t="shared" si="51"/>
        <v>0.40423089700073245</v>
      </c>
      <c r="L215" s="26">
        <f t="shared" si="52"/>
        <v>0.30290486827300284</v>
      </c>
      <c r="M215" s="17"/>
      <c r="N215" s="17"/>
      <c r="O215" s="29">
        <f t="shared" si="53"/>
        <v>-3.5827006738888834E-3</v>
      </c>
      <c r="P215" s="29">
        <f t="shared" si="54"/>
        <v>6.2837064487659688E-3</v>
      </c>
      <c r="Q215" s="29">
        <f t="shared" si="55"/>
        <v>1.3311321984268432E-2</v>
      </c>
      <c r="R215" s="29">
        <f t="shared" si="56"/>
        <v>1.1877206762480386E-2</v>
      </c>
      <c r="S215" s="29">
        <f t="shared" si="57"/>
        <v>-2.1164370344498584E-3</v>
      </c>
      <c r="T215" s="29">
        <f t="shared" si="63"/>
        <v>2.5773097487176044E-2</v>
      </c>
      <c r="U215" s="17"/>
      <c r="V215" s="30">
        <f t="shared" si="58"/>
        <v>-3.5562466391112863E-3</v>
      </c>
      <c r="W215" s="30">
        <f t="shared" si="59"/>
        <v>6.383672579633042E-3</v>
      </c>
      <c r="X215" s="30">
        <f t="shared" si="60"/>
        <v>1.3500538236893582E-2</v>
      </c>
      <c r="Y215" s="30">
        <f t="shared" si="61"/>
        <v>1.2232229601735518E-2</v>
      </c>
      <c r="Z215" s="30">
        <f t="shared" si="62"/>
        <v>-1.7227280068884193E-3</v>
      </c>
      <c r="AA215" s="17"/>
      <c r="AB215" s="17"/>
      <c r="AC215" s="17"/>
      <c r="AD215" s="17"/>
      <c r="AE215" s="17"/>
      <c r="AF215" s="17"/>
      <c r="AG215" s="17"/>
      <c r="AK215" s="24">
        <v>45504</v>
      </c>
      <c r="AL215" s="37">
        <v>0.86155420967329188</v>
      </c>
      <c r="AM215" s="37">
        <v>0.67360555061185134</v>
      </c>
      <c r="AN215" s="37">
        <v>0.55461833739120059</v>
      </c>
      <c r="AO215" s="37">
        <v>0.40423089700073245</v>
      </c>
      <c r="AP215" s="37">
        <v>0.30290486827300278</v>
      </c>
      <c r="AT215" s="46">
        <f>'Bonds (CP)'!AL215/'Bonds (CP)'!AL185-1</f>
        <v>-4.3504222468649933E-3</v>
      </c>
      <c r="AU215" s="46">
        <f>'Bonds (CP)'!AM215/'Bonds (CP)'!AM185-1</f>
        <v>-1.0250423177762813E-2</v>
      </c>
      <c r="AV215" s="46">
        <f>'Bonds (CP)'!AN215/'Bonds (CP)'!AN185-1</f>
        <v>-1.4770048704337735E-2</v>
      </c>
      <c r="AW215" s="46">
        <f>'Bonds (CP)'!AO215/'Bonds (CP)'!AO185-1</f>
        <v>-2.411615369403286E-2</v>
      </c>
      <c r="AX215" s="46">
        <f>'Bonds (CP)'!AP215/'Bonds (CP)'!AP185-1</f>
        <v>-2.2571920116956412E-2</v>
      </c>
      <c r="AY215" s="46">
        <f>SUM(AT215:AX215)</f>
        <v>-7.6058967939954814E-2</v>
      </c>
      <c r="BC215" s="46">
        <f>'Bonds (CP)'!AT215-'Bonds (CP)'!$AT$515</f>
        <v>-3.7412053437943238E-3</v>
      </c>
      <c r="BD215" s="46">
        <f>'Bonds (CP)'!AU215-'Bonds (CP)'!$AU$515</f>
        <v>-8.4103276485121628E-3</v>
      </c>
      <c r="BE215" s="46">
        <f>'Bonds (CP)'!AV215-'Bonds (CP)'!$AV$515</f>
        <v>-1.1176539399859761E-2</v>
      </c>
      <c r="BF215" s="46">
        <f>'Bonds (CP)'!AW215-'Bonds (CP)'!$AW$515</f>
        <v>-1.7077396264697276E-2</v>
      </c>
      <c r="BG215" s="46">
        <f>'Bonds (CP)'!AX215-'Bonds (CP)'!$AX$515</f>
        <v>-1.4432139501998566E-2</v>
      </c>
    </row>
    <row r="216" spans="1:59" ht="16.5" customHeight="1">
      <c r="A216" s="24">
        <v>45505</v>
      </c>
      <c r="B216" s="16">
        <v>16.96</v>
      </c>
      <c r="C216" s="16">
        <v>16.71</v>
      </c>
      <c r="D216" s="16">
        <v>16.100000000000001</v>
      </c>
      <c r="E216" s="16">
        <v>15.42</v>
      </c>
      <c r="F216" s="16">
        <v>14.89</v>
      </c>
      <c r="G216" s="17"/>
      <c r="H216" s="26">
        <f t="shared" si="48"/>
        <v>0.86354309165526677</v>
      </c>
      <c r="I216" s="26">
        <f t="shared" si="49"/>
        <v>0.67343661144433908</v>
      </c>
      <c r="J216" s="26">
        <f t="shared" si="50"/>
        <v>0.55573285544085016</v>
      </c>
      <c r="K216" s="26">
        <f t="shared" si="51"/>
        <v>0.41121678706169656</v>
      </c>
      <c r="L216" s="26">
        <f t="shared" si="52"/>
        <v>0.313061862098379</v>
      </c>
      <c r="M216" s="17"/>
      <c r="N216" s="17"/>
      <c r="O216" s="29">
        <f t="shared" si="53"/>
        <v>2.3084815321476881E-3</v>
      </c>
      <c r="P216" s="29">
        <f t="shared" si="54"/>
        <v>-2.5079836019570312E-4</v>
      </c>
      <c r="Q216" s="29">
        <f t="shared" si="55"/>
        <v>2.0095225392151583E-3</v>
      </c>
      <c r="R216" s="29">
        <f t="shared" si="56"/>
        <v>1.7281929988027356E-2</v>
      </c>
      <c r="S216" s="29">
        <f t="shared" si="57"/>
        <v>3.3531959665375366E-2</v>
      </c>
      <c r="T216" s="29">
        <f t="shared" si="63"/>
        <v>5.4881095364569865E-2</v>
      </c>
      <c r="U216" s="17"/>
      <c r="V216" s="30">
        <f t="shared" si="58"/>
        <v>2.3349355669252852E-3</v>
      </c>
      <c r="W216" s="30">
        <f t="shared" si="59"/>
        <v>-1.5083222932862954E-4</v>
      </c>
      <c r="X216" s="30">
        <f t="shared" si="60"/>
        <v>2.1987387918403095E-3</v>
      </c>
      <c r="Y216" s="30">
        <f t="shared" si="61"/>
        <v>1.7636952827282486E-2</v>
      </c>
      <c r="Z216" s="30">
        <f t="shared" si="62"/>
        <v>3.3925668692936804E-2</v>
      </c>
      <c r="AA216" s="17"/>
      <c r="AB216" s="17"/>
      <c r="AC216" s="17"/>
      <c r="AD216" s="17"/>
      <c r="AE216" s="17"/>
      <c r="AF216" s="17"/>
      <c r="AG216" s="17"/>
      <c r="AK216" s="24">
        <v>45505</v>
      </c>
      <c r="AL216" s="37">
        <v>0.86354309165526677</v>
      </c>
      <c r="AM216" s="37">
        <v>0.67343661144433897</v>
      </c>
      <c r="AN216" s="37">
        <v>0.55573285544085027</v>
      </c>
      <c r="AO216" s="37">
        <v>0.41121678706169662</v>
      </c>
      <c r="AP216" s="37">
        <v>0.313061862098379</v>
      </c>
      <c r="AT216" s="46">
        <f>'Bonds (CP)'!AL216/'Bonds (CP)'!AL186-1</f>
        <v>-2.2229822161422552E-3</v>
      </c>
      <c r="AU216" s="46">
        <f>'Bonds (CP)'!AM216/'Bonds (CP)'!AM186-1</f>
        <v>-5.0082662090229491E-3</v>
      </c>
      <c r="AV216" s="46">
        <f>'Bonds (CP)'!AN216/'Bonds (CP)'!AN186-1</f>
        <v>-4.8106521424607918E-3</v>
      </c>
      <c r="AW216" s="46">
        <f>'Bonds (CP)'!AO216/'Bonds (CP)'!AO186-1</f>
        <v>1.9837935728892475E-3</v>
      </c>
      <c r="AX216" s="46">
        <f>'Bonds (CP)'!AP216/'Bonds (CP)'!AP186-1</f>
        <v>1.3847685467133219E-2</v>
      </c>
      <c r="AY216" s="46">
        <f>SUM(AT216:AX216)</f>
        <v>3.7895784723964709E-3</v>
      </c>
      <c r="BC216" s="46">
        <f>'Bonds (CP)'!AT216-'Bonds (CP)'!$AT$515</f>
        <v>-1.6137653130715859E-3</v>
      </c>
      <c r="BD216" s="46">
        <f>'Bonds (CP)'!AU216-'Bonds (CP)'!$AU$515</f>
        <v>-3.1681706797722997E-3</v>
      </c>
      <c r="BE216" s="46">
        <f>'Bonds (CP)'!AV216-'Bonds (CP)'!$AV$515</f>
        <v>-1.2171428379828182E-3</v>
      </c>
      <c r="BF216" s="46">
        <f>'Bonds (CP)'!AW216-'Bonds (CP)'!$AW$515</f>
        <v>9.0225510022248316E-3</v>
      </c>
      <c r="BG216" s="46">
        <f>'Bonds (CP)'!AX216-'Bonds (CP)'!$AX$515</f>
        <v>2.1987466082091067E-2</v>
      </c>
    </row>
    <row r="217" spans="1:59" ht="16.5" customHeight="1">
      <c r="A217" s="24">
        <v>45506</v>
      </c>
      <c r="B217" s="16">
        <v>16.93</v>
      </c>
      <c r="C217" s="16">
        <v>16.82</v>
      </c>
      <c r="D217" s="16">
        <v>16.22</v>
      </c>
      <c r="E217" s="16">
        <v>15.45</v>
      </c>
      <c r="F217" s="16">
        <v>14.81</v>
      </c>
      <c r="G217" s="17"/>
      <c r="H217" s="26">
        <f t="shared" si="48"/>
        <v>0.86376464551441035</v>
      </c>
      <c r="I217" s="26">
        <f t="shared" si="49"/>
        <v>0.67158206516644325</v>
      </c>
      <c r="J217" s="26">
        <f t="shared" si="50"/>
        <v>0.55306273195714062</v>
      </c>
      <c r="K217" s="26">
        <f t="shared" si="51"/>
        <v>0.41040263295614138</v>
      </c>
      <c r="L217" s="26">
        <f t="shared" si="52"/>
        <v>0.31489747417026814</v>
      </c>
      <c r="M217" s="17"/>
      <c r="N217" s="17"/>
      <c r="O217" s="29">
        <f t="shared" si="53"/>
        <v>2.5656375609339754E-4</v>
      </c>
      <c r="P217" s="29">
        <f t="shared" si="54"/>
        <v>-2.7538542549956357E-3</v>
      </c>
      <c r="Q217" s="29">
        <f t="shared" si="55"/>
        <v>-4.8046889032525852E-3</v>
      </c>
      <c r="R217" s="29">
        <f t="shared" si="56"/>
        <v>-1.9798659275868102E-3</v>
      </c>
      <c r="S217" s="29">
        <f t="shared" si="57"/>
        <v>5.8634164493416296E-3</v>
      </c>
      <c r="T217" s="29">
        <f t="shared" si="63"/>
        <v>-3.418428880400004E-3</v>
      </c>
      <c r="U217" s="17"/>
      <c r="V217" s="30">
        <f t="shared" si="58"/>
        <v>2.8301779087099477E-4</v>
      </c>
      <c r="W217" s="30">
        <f t="shared" si="59"/>
        <v>-2.6538881241285621E-3</v>
      </c>
      <c r="X217" s="30">
        <f t="shared" si="60"/>
        <v>-4.6154726506274337E-3</v>
      </c>
      <c r="Y217" s="30">
        <f t="shared" si="61"/>
        <v>-1.6248430883316783E-3</v>
      </c>
      <c r="Z217" s="30">
        <f t="shared" si="62"/>
        <v>6.2571254769030688E-3</v>
      </c>
      <c r="AA217" s="17"/>
      <c r="AB217" s="17"/>
      <c r="AC217" s="17"/>
      <c r="AD217" s="17"/>
      <c r="AE217" s="17"/>
      <c r="AF217" s="17"/>
      <c r="AG217" s="17"/>
      <c r="AK217" s="24">
        <v>45506</v>
      </c>
      <c r="AL217" s="37">
        <v>0.86376464551441035</v>
      </c>
      <c r="AM217" s="37">
        <v>0.67158206516644336</v>
      </c>
      <c r="AN217" s="37">
        <v>0.55306273195714062</v>
      </c>
      <c r="AO217" s="37">
        <v>0.41040263295614143</v>
      </c>
      <c r="AP217" s="37">
        <v>0.31489747417026809</v>
      </c>
      <c r="AT217" s="46">
        <f>'Bonds (CP)'!AL217/'Bonds (CP)'!AL187-1</f>
        <v>-3.164286325151866E-3</v>
      </c>
      <c r="AU217" s="46">
        <f>'Bonds (CP)'!AM217/'Bonds (CP)'!AM187-1</f>
        <v>-6.5012251552678535E-3</v>
      </c>
      <c r="AV217" s="46">
        <f>'Bonds (CP)'!AN217/'Bonds (CP)'!AN187-1</f>
        <v>-8.7954937734106009E-3</v>
      </c>
      <c r="AW217" s="46">
        <f>'Bonds (CP)'!AO217/'Bonds (CP)'!AO187-1</f>
        <v>-1.0528401198320214E-2</v>
      </c>
      <c r="AX217" s="46">
        <f>'Bonds (CP)'!AP217/'Bonds (CP)'!AP187-1</f>
        <v>-3.664160117882842E-3</v>
      </c>
      <c r="AY217" s="46">
        <f>SUM(AT217:AX217)</f>
        <v>-3.2653566570033377E-2</v>
      </c>
      <c r="BC217" s="46">
        <f>'Bonds (CP)'!AT217-'Bonds (CP)'!$AT$515</f>
        <v>-2.5550694220811965E-3</v>
      </c>
      <c r="BD217" s="46">
        <f>'Bonds (CP)'!AU217-'Bonds (CP)'!$AU$515</f>
        <v>-4.6611296260172042E-3</v>
      </c>
      <c r="BE217" s="46">
        <f>'Bonds (CP)'!AV217-'Bonds (CP)'!$AV$515</f>
        <v>-5.2019844689326269E-3</v>
      </c>
      <c r="BF217" s="46">
        <f>'Bonds (CP)'!AW217-'Bonds (CP)'!$AW$515</f>
        <v>-3.4896437689846301E-3</v>
      </c>
      <c r="BG217" s="46">
        <f>'Bonds (CP)'!AX217-'Bonds (CP)'!$AX$515</f>
        <v>4.475620497075004E-3</v>
      </c>
    </row>
    <row r="218" spans="1:59" ht="16.5" customHeight="1">
      <c r="A218" s="24">
        <v>45509</v>
      </c>
      <c r="B218" s="16">
        <v>17.03</v>
      </c>
      <c r="C218" s="16">
        <v>16.739999999999998</v>
      </c>
      <c r="D218" s="16">
        <v>16.18</v>
      </c>
      <c r="E218" s="16">
        <v>15.55</v>
      </c>
      <c r="F218" s="16">
        <v>15.09</v>
      </c>
      <c r="G218" s="17"/>
      <c r="H218" s="26">
        <f t="shared" si="48"/>
        <v>0.86302657438263686</v>
      </c>
      <c r="I218" s="26">
        <f t="shared" si="49"/>
        <v>0.67293013838452753</v>
      </c>
      <c r="J218" s="26">
        <f t="shared" si="50"/>
        <v>0.55395097615707789</v>
      </c>
      <c r="K218" s="26">
        <f t="shared" si="51"/>
        <v>0.40770409340122327</v>
      </c>
      <c r="L218" s="26">
        <f t="shared" si="52"/>
        <v>0.30856404083119721</v>
      </c>
      <c r="M218" s="17"/>
      <c r="N218" s="17"/>
      <c r="O218" s="29">
        <f t="shared" si="53"/>
        <v>-8.544817568145735E-4</v>
      </c>
      <c r="P218" s="29">
        <f t="shared" si="54"/>
        <v>2.007309736227425E-3</v>
      </c>
      <c r="Q218" s="29">
        <f t="shared" si="55"/>
        <v>1.606046020844687E-3</v>
      </c>
      <c r="R218" s="29">
        <f t="shared" si="56"/>
        <v>-6.5753465943443334E-3</v>
      </c>
      <c r="S218" s="29">
        <f t="shared" si="57"/>
        <v>-2.0112683837045897E-2</v>
      </c>
      <c r="T218" s="29">
        <f t="shared" si="63"/>
        <v>-2.3929156431132692E-2</v>
      </c>
      <c r="U218" s="17"/>
      <c r="V218" s="30">
        <f t="shared" si="58"/>
        <v>-8.2802772203697628E-4</v>
      </c>
      <c r="W218" s="30">
        <f t="shared" si="59"/>
        <v>2.1072758670944987E-3</v>
      </c>
      <c r="X218" s="30">
        <f t="shared" si="60"/>
        <v>1.7952622734698381E-3</v>
      </c>
      <c r="Y218" s="30">
        <f t="shared" si="61"/>
        <v>-6.2203237550892019E-3</v>
      </c>
      <c r="Z218" s="30">
        <f t="shared" si="62"/>
        <v>-1.9718974809484459E-2</v>
      </c>
      <c r="AA218" s="17"/>
      <c r="AB218" s="17"/>
      <c r="AC218" s="17"/>
      <c r="AD218" s="17"/>
      <c r="AE218" s="17"/>
      <c r="AF218" s="17"/>
      <c r="AG218" s="17"/>
      <c r="AK218" s="24">
        <v>45509</v>
      </c>
      <c r="AL218" s="37">
        <v>0.86302657438263686</v>
      </c>
      <c r="AM218" s="37">
        <v>0.67293013838452753</v>
      </c>
      <c r="AN218" s="37">
        <v>0.55395097615707789</v>
      </c>
      <c r="AO218" s="37">
        <v>0.40770409340122316</v>
      </c>
      <c r="AP218" s="37">
        <v>0.30856404083119721</v>
      </c>
      <c r="AT218" s="46">
        <f>'Bonds (CP)'!AL218/'Bonds (CP)'!AL188-1</f>
        <v>-4.0160642570282734E-3</v>
      </c>
      <c r="AU218" s="46">
        <f>'Bonds (CP)'!AM218/'Bonds (CP)'!AM188-1</f>
        <v>-5.5067316104252528E-3</v>
      </c>
      <c r="AV218" s="46">
        <f>'Bonds (CP)'!AN218/'Bonds (CP)'!AN188-1</f>
        <v>-9.9945369346997603E-3</v>
      </c>
      <c r="AW218" s="46">
        <f>'Bonds (CP)'!AO218/'Bonds (CP)'!AO188-1</f>
        <v>-2.1586672410381258E-2</v>
      </c>
      <c r="AX218" s="46">
        <f>'Bonds (CP)'!AP218/'Bonds (CP)'!AP188-1</f>
        <v>-3.231864781496574E-2</v>
      </c>
      <c r="AY218" s="46">
        <f>SUM(AT218:AX218)</f>
        <v>-7.3422653027500284E-2</v>
      </c>
      <c r="BC218" s="46">
        <f>'Bonds (CP)'!AT218-'Bonds (CP)'!$AT$515</f>
        <v>-3.4068473539576039E-3</v>
      </c>
      <c r="BD218" s="46">
        <f>'Bonds (CP)'!AU218-'Bonds (CP)'!$AU$515</f>
        <v>-3.6666360811746035E-3</v>
      </c>
      <c r="BE218" s="46">
        <f>'Bonds (CP)'!AV218-'Bonds (CP)'!$AV$515</f>
        <v>-6.4010276302217863E-3</v>
      </c>
      <c r="BF218" s="46">
        <f>'Bonds (CP)'!AW218-'Bonds (CP)'!$AW$515</f>
        <v>-1.4547914981045674E-2</v>
      </c>
      <c r="BG218" s="46">
        <f>'Bonds (CP)'!AX218-'Bonds (CP)'!$AX$515</f>
        <v>-2.4178867200007892E-2</v>
      </c>
    </row>
    <row r="219" spans="1:59" ht="16.5" customHeight="1">
      <c r="A219" s="24">
        <v>45510</v>
      </c>
      <c r="B219" s="16">
        <v>16.87</v>
      </c>
      <c r="C219" s="16">
        <v>16.82</v>
      </c>
      <c r="D219" s="16">
        <v>16.23</v>
      </c>
      <c r="E219" s="16">
        <v>15.38</v>
      </c>
      <c r="F219" s="16">
        <v>14.65</v>
      </c>
      <c r="G219" s="17"/>
      <c r="H219" s="26">
        <f t="shared" si="48"/>
        <v>0.86420809446393421</v>
      </c>
      <c r="I219" s="26">
        <f t="shared" si="49"/>
        <v>0.67158206516644325</v>
      </c>
      <c r="J219" s="26">
        <f t="shared" si="50"/>
        <v>0.55284095095802299</v>
      </c>
      <c r="K219" s="26">
        <f t="shared" si="51"/>
        <v>0.41230564151444926</v>
      </c>
      <c r="L219" s="26">
        <f t="shared" si="52"/>
        <v>0.31863309578304921</v>
      </c>
      <c r="M219" s="17"/>
      <c r="N219" s="17"/>
      <c r="O219" s="29">
        <f t="shared" si="53"/>
        <v>1.3690425258834349E-3</v>
      </c>
      <c r="P219" s="29">
        <f t="shared" si="54"/>
        <v>-2.0032885156853197E-3</v>
      </c>
      <c r="Q219" s="29">
        <f t="shared" si="55"/>
        <v>-2.0038329145215528E-3</v>
      </c>
      <c r="R219" s="29">
        <f t="shared" si="56"/>
        <v>1.1286489853065129E-2</v>
      </c>
      <c r="S219" s="29">
        <f t="shared" si="57"/>
        <v>3.2631977869904683E-2</v>
      </c>
      <c r="T219" s="29">
        <f t="shared" si="63"/>
        <v>4.1280388818646374E-2</v>
      </c>
      <c r="U219" s="17"/>
      <c r="V219" s="30">
        <f t="shared" si="58"/>
        <v>1.3954965606610321E-3</v>
      </c>
      <c r="W219" s="30">
        <f t="shared" si="59"/>
        <v>-1.9033223848182461E-3</v>
      </c>
      <c r="X219" s="30">
        <f t="shared" si="60"/>
        <v>-1.8146166618964016E-3</v>
      </c>
      <c r="Y219" s="30">
        <f t="shared" si="61"/>
        <v>1.1641512692320262E-2</v>
      </c>
      <c r="Z219" s="30">
        <f t="shared" si="62"/>
        <v>3.3025686897466121E-2</v>
      </c>
      <c r="AA219" s="17"/>
      <c r="AB219" s="17"/>
      <c r="AC219" s="17"/>
      <c r="AD219" s="17"/>
      <c r="AE219" s="17"/>
      <c r="AF219" s="17"/>
      <c r="AG219" s="17"/>
      <c r="AK219" s="24">
        <v>45510</v>
      </c>
      <c r="AL219" s="37">
        <v>0.86420809446393421</v>
      </c>
      <c r="AM219" s="37">
        <v>0.67158206516644336</v>
      </c>
      <c r="AN219" s="37">
        <v>0.55284095095802299</v>
      </c>
      <c r="AO219" s="37">
        <v>0.41230564151444932</v>
      </c>
      <c r="AP219" s="37">
        <v>0.31863309578304921</v>
      </c>
      <c r="AT219" s="46">
        <f>'Bonds (CP)'!AL219/'Bonds (CP)'!AL189-1</f>
        <v>-2.7380850517670918E-3</v>
      </c>
      <c r="AU219" s="46">
        <f>'Bonds (CP)'!AM219/'Bonds (CP)'!AM189-1</f>
        <v>-9.9905703305080973E-3</v>
      </c>
      <c r="AV219" s="46">
        <f>'Bonds (CP)'!AN219/'Bonds (CP)'!AN189-1</f>
        <v>-1.5947355398564844E-2</v>
      </c>
      <c r="AW219" s="46">
        <f>'Bonds (CP)'!AO219/'Bonds (CP)'!AO189-1</f>
        <v>-1.6441193991426073E-2</v>
      </c>
      <c r="AX219" s="46">
        <f>'Bonds (CP)'!AP219/'Bonds (CP)'!AP189-1</f>
        <v>-2.9650555820982527E-3</v>
      </c>
      <c r="AY219" s="46">
        <f>SUM(AT219:AX219)</f>
        <v>-4.8082260354364359E-2</v>
      </c>
      <c r="BC219" s="46">
        <f>'Bonds (CP)'!AT219-'Bonds (CP)'!$AT$515</f>
        <v>-2.1288681486964223E-3</v>
      </c>
      <c r="BD219" s="46">
        <f>'Bonds (CP)'!AU219-'Bonds (CP)'!$AU$515</f>
        <v>-8.1504748012574471E-3</v>
      </c>
      <c r="BE219" s="46">
        <f>'Bonds (CP)'!AV219-'Bonds (CP)'!$AV$515</f>
        <v>-1.235384609408687E-2</v>
      </c>
      <c r="BF219" s="46">
        <f>'Bonds (CP)'!AW219-'Bonds (CP)'!$AW$515</f>
        <v>-9.4024365620904889E-3</v>
      </c>
      <c r="BG219" s="46">
        <f>'Bonds (CP)'!AX219-'Bonds (CP)'!$AX$515</f>
        <v>5.1747250328595933E-3</v>
      </c>
    </row>
    <row r="220" spans="1:59" ht="16.5" customHeight="1">
      <c r="A220" s="24">
        <v>45511</v>
      </c>
      <c r="B220" s="16">
        <v>16.989999999999998</v>
      </c>
      <c r="C220" s="16">
        <v>16.73</v>
      </c>
      <c r="D220" s="16">
        <v>16.059999999999999</v>
      </c>
      <c r="E220" s="16">
        <v>15.1</v>
      </c>
      <c r="F220" s="16">
        <v>14.31</v>
      </c>
      <c r="G220" s="17"/>
      <c r="H220" s="26">
        <f t="shared" si="48"/>
        <v>0.86332165142319861</v>
      </c>
      <c r="I220" s="26">
        <f t="shared" si="49"/>
        <v>0.67309890535516692</v>
      </c>
      <c r="J220" s="26">
        <f t="shared" si="50"/>
        <v>0.55662649910792428</v>
      </c>
      <c r="K220" s="26">
        <f t="shared" si="51"/>
        <v>0.42003496757208914</v>
      </c>
      <c r="L220" s="26">
        <f t="shared" si="52"/>
        <v>0.32686772019309179</v>
      </c>
      <c r="M220" s="17"/>
      <c r="N220" s="17"/>
      <c r="O220" s="29">
        <f t="shared" si="53"/>
        <v>-1.0257286947601418E-3</v>
      </c>
      <c r="P220" s="29">
        <f t="shared" si="54"/>
        <v>2.2586073503134685E-3</v>
      </c>
      <c r="Q220" s="29">
        <f t="shared" si="55"/>
        <v>6.8474452613203063E-3</v>
      </c>
      <c r="R220" s="29">
        <f t="shared" si="56"/>
        <v>1.8746593011070845E-2</v>
      </c>
      <c r="S220" s="29">
        <f t="shared" si="57"/>
        <v>2.5843594149583815E-2</v>
      </c>
      <c r="T220" s="29">
        <f t="shared" si="63"/>
        <v>5.2670511077528293E-2</v>
      </c>
      <c r="U220" s="17"/>
      <c r="V220" s="30">
        <f t="shared" si="58"/>
        <v>-9.9927465998254461E-4</v>
      </c>
      <c r="W220" s="30">
        <f t="shared" si="59"/>
        <v>2.3585734811805421E-3</v>
      </c>
      <c r="X220" s="30">
        <f t="shared" si="60"/>
        <v>7.0366615139454579E-3</v>
      </c>
      <c r="Y220" s="30">
        <f t="shared" si="61"/>
        <v>1.9101615850325975E-2</v>
      </c>
      <c r="Z220" s="30">
        <f t="shared" si="62"/>
        <v>2.6237303177145253E-2</v>
      </c>
      <c r="AA220" s="17"/>
      <c r="AB220" s="17"/>
      <c r="AC220" s="17"/>
      <c r="AD220" s="17"/>
      <c r="AE220" s="17"/>
      <c r="AF220" s="17"/>
      <c r="AG220" s="17"/>
      <c r="AK220" s="24">
        <v>45511</v>
      </c>
      <c r="AL220" s="37">
        <v>0.86332165142319861</v>
      </c>
      <c r="AM220" s="37">
        <v>0.67309890535516692</v>
      </c>
      <c r="AN220" s="37">
        <v>0.5566264991079245</v>
      </c>
      <c r="AO220" s="37">
        <v>0.42003496757208914</v>
      </c>
      <c r="AP220" s="37">
        <v>0.32686772019309179</v>
      </c>
      <c r="AT220" s="46">
        <f>'Bonds (CP)'!AL220/'Bonds (CP)'!AL190-1</f>
        <v>-6.0688947773311908E-3</v>
      </c>
      <c r="AU220" s="46">
        <f>'Bonds (CP)'!AM220/'Bonds (CP)'!AM190-1</f>
        <v>-1.4973569434378553E-2</v>
      </c>
      <c r="AV220" s="46">
        <f>'Bonds (CP)'!AN220/'Bonds (CP)'!AN190-1</f>
        <v>-1.914743377542627E-2</v>
      </c>
      <c r="AW220" s="46">
        <f>'Bonds (CP)'!AO220/'Bonds (CP)'!AO190-1</f>
        <v>-7.299659387104418E-3</v>
      </c>
      <c r="AX220" s="46">
        <f>'Bonds (CP)'!AP220/'Bonds (CP)'!AP190-1</f>
        <v>1.3678759437583343E-2</v>
      </c>
      <c r="AY220" s="46">
        <f>SUM(AT220:AX220)</f>
        <v>-3.3810797936657089E-2</v>
      </c>
      <c r="BC220" s="46">
        <f>'Bonds (CP)'!AT220-'Bonds (CP)'!$AT$515</f>
        <v>-5.4596778742605212E-3</v>
      </c>
      <c r="BD220" s="46">
        <f>'Bonds (CP)'!AU220-'Bonds (CP)'!$AU$515</f>
        <v>-1.3133473905127903E-2</v>
      </c>
      <c r="BE220" s="46">
        <f>'Bonds (CP)'!AV220-'Bonds (CP)'!$AV$515</f>
        <v>-1.5553924470948296E-2</v>
      </c>
      <c r="BF220" s="46">
        <f>'Bonds (CP)'!AW220-'Bonds (CP)'!$AW$515</f>
        <v>-2.6090195776883388E-4</v>
      </c>
      <c r="BG220" s="46">
        <f>'Bonds (CP)'!AX220-'Bonds (CP)'!$AX$515</f>
        <v>2.1818540052541191E-2</v>
      </c>
    </row>
    <row r="221" spans="1:59" ht="16.5" customHeight="1">
      <c r="A221" s="24">
        <v>45512</v>
      </c>
      <c r="B221" s="16">
        <v>16.809999999999999</v>
      </c>
      <c r="C221" s="16">
        <v>16.57</v>
      </c>
      <c r="D221" s="16">
        <v>15.92</v>
      </c>
      <c r="E221" s="16">
        <v>14.89</v>
      </c>
      <c r="F221" s="16">
        <v>13.91</v>
      </c>
      <c r="G221" s="17"/>
      <c r="H221" s="26">
        <f t="shared" si="48"/>
        <v>0.86465199897269074</v>
      </c>
      <c r="I221" s="26">
        <f t="shared" si="49"/>
        <v>0.67580699649204834</v>
      </c>
      <c r="J221" s="26">
        <f t="shared" si="50"/>
        <v>0.55976852167782121</v>
      </c>
      <c r="K221" s="26">
        <f t="shared" si="51"/>
        <v>0.42595743850362633</v>
      </c>
      <c r="L221" s="26">
        <f t="shared" si="52"/>
        <v>0.33710413537753126</v>
      </c>
      <c r="M221" s="17"/>
      <c r="N221" s="17"/>
      <c r="O221" s="29">
        <f t="shared" si="53"/>
        <v>1.540963958565289E-3</v>
      </c>
      <c r="P221" s="29">
        <f t="shared" si="54"/>
        <v>4.0233182899807041E-3</v>
      </c>
      <c r="Q221" s="29">
        <f t="shared" si="55"/>
        <v>5.6447592325059581E-3</v>
      </c>
      <c r="R221" s="29">
        <f t="shared" si="56"/>
        <v>1.4099947358598763E-2</v>
      </c>
      <c r="S221" s="29">
        <f t="shared" si="57"/>
        <v>3.1316690367566569E-2</v>
      </c>
      <c r="T221" s="29">
        <f t="shared" si="63"/>
        <v>5.6625679207217283E-2</v>
      </c>
      <c r="U221" s="17"/>
      <c r="V221" s="30">
        <f t="shared" si="58"/>
        <v>1.5674179933428862E-3</v>
      </c>
      <c r="W221" s="30">
        <f t="shared" si="59"/>
        <v>4.1232844208477773E-3</v>
      </c>
      <c r="X221" s="30">
        <f t="shared" si="60"/>
        <v>5.8339754851311097E-3</v>
      </c>
      <c r="Y221" s="30">
        <f t="shared" si="61"/>
        <v>1.4454970197853896E-2</v>
      </c>
      <c r="Z221" s="30">
        <f t="shared" si="62"/>
        <v>3.1710399395128007E-2</v>
      </c>
      <c r="AA221" s="17"/>
      <c r="AB221" s="17"/>
      <c r="AC221" s="17"/>
      <c r="AD221" s="17"/>
      <c r="AE221" s="17"/>
      <c r="AF221" s="17"/>
      <c r="AG221" s="17"/>
      <c r="AK221" s="24">
        <v>45512</v>
      </c>
      <c r="AL221" s="37">
        <v>0.86465199897269074</v>
      </c>
      <c r="AM221" s="37">
        <v>0.67580699649204834</v>
      </c>
      <c r="AN221" s="37">
        <v>0.55976852167782121</v>
      </c>
      <c r="AO221" s="37">
        <v>0.42595743850362633</v>
      </c>
      <c r="AP221" s="37">
        <v>0.33710413537753126</v>
      </c>
      <c r="AT221" s="46">
        <f>'Bonds (CP)'!AL221/'Bonds (CP)'!AL191-1</f>
        <v>-2.3970550466568818E-3</v>
      </c>
      <c r="AU221" s="46">
        <f>'Bonds (CP)'!AM221/'Bonds (CP)'!AM191-1</f>
        <v>-9.0144302350018135E-3</v>
      </c>
      <c r="AV221" s="46">
        <f>'Bonds (CP)'!AN221/'Bonds (CP)'!AN191-1</f>
        <v>-1.2016674999900001E-2</v>
      </c>
      <c r="AW221" s="46">
        <f>'Bonds (CP)'!AO221/'Bonds (CP)'!AO191-1</f>
        <v>8.0405215522838525E-3</v>
      </c>
      <c r="AX221" s="46">
        <f>'Bonds (CP)'!AP221/'Bonds (CP)'!AP191-1</f>
        <v>5.0127872872036017E-2</v>
      </c>
      <c r="AY221" s="46">
        <f>SUM(AT221:AX221)</f>
        <v>3.4740234142761173E-2</v>
      </c>
      <c r="BC221" s="46">
        <f>'Bonds (CP)'!AT221-'Bonds (CP)'!$AT$515</f>
        <v>-1.7878381435862125E-3</v>
      </c>
      <c r="BD221" s="46">
        <f>'Bonds (CP)'!AU221-'Bonds (CP)'!$AU$515</f>
        <v>-7.1743347057511642E-3</v>
      </c>
      <c r="BE221" s="46">
        <f>'Bonds (CP)'!AV221-'Bonds (CP)'!$AV$515</f>
        <v>-8.4231656954220271E-3</v>
      </c>
      <c r="BF221" s="46">
        <f>'Bonds (CP)'!AW221-'Bonds (CP)'!$AW$515</f>
        <v>1.5079278981619437E-2</v>
      </c>
      <c r="BG221" s="46">
        <f>'Bonds (CP)'!AX221-'Bonds (CP)'!$AX$515</f>
        <v>5.8267653486993864E-2</v>
      </c>
    </row>
    <row r="222" spans="1:59" ht="16.5" customHeight="1">
      <c r="A222" s="24">
        <v>45513</v>
      </c>
      <c r="B222" s="16">
        <v>16.899999999999999</v>
      </c>
      <c r="C222" s="16">
        <v>16.54</v>
      </c>
      <c r="D222" s="16">
        <v>15.85</v>
      </c>
      <c r="E222" s="16">
        <v>14.78</v>
      </c>
      <c r="F222" s="16">
        <v>13.77</v>
      </c>
      <c r="G222" s="17"/>
      <c r="H222" s="26">
        <f t="shared" si="48"/>
        <v>0.86398631308810947</v>
      </c>
      <c r="I222" s="26">
        <f t="shared" si="49"/>
        <v>0.67631640691879713</v>
      </c>
      <c r="J222" s="26">
        <f t="shared" si="50"/>
        <v>0.56134789849263422</v>
      </c>
      <c r="K222" s="26">
        <f t="shared" si="51"/>
        <v>0.42910347425767881</v>
      </c>
      <c r="L222" s="26">
        <f t="shared" si="52"/>
        <v>0.34083563817530116</v>
      </c>
      <c r="M222" s="17"/>
      <c r="N222" s="17"/>
      <c r="O222" s="29">
        <f t="shared" si="53"/>
        <v>-7.6988879384098929E-4</v>
      </c>
      <c r="P222" s="29">
        <f t="shared" si="54"/>
        <v>7.5378093063993568E-4</v>
      </c>
      <c r="Q222" s="29">
        <f t="shared" si="55"/>
        <v>2.8214820120271433E-3</v>
      </c>
      <c r="R222" s="29">
        <f t="shared" si="56"/>
        <v>7.3857983678002892E-3</v>
      </c>
      <c r="S222" s="29">
        <f t="shared" si="57"/>
        <v>1.1069288110603814E-2</v>
      </c>
      <c r="T222" s="29">
        <f t="shared" si="63"/>
        <v>2.1260460627230193E-2</v>
      </c>
      <c r="U222" s="17"/>
      <c r="V222" s="30">
        <f t="shared" si="58"/>
        <v>-7.4343475906339207E-4</v>
      </c>
      <c r="W222" s="30">
        <f t="shared" si="59"/>
        <v>8.5374706150700931E-4</v>
      </c>
      <c r="X222" s="30">
        <f t="shared" si="60"/>
        <v>3.0106982646522945E-3</v>
      </c>
      <c r="Y222" s="30">
        <f t="shared" si="61"/>
        <v>7.7408212070554207E-3</v>
      </c>
      <c r="Z222" s="30">
        <f t="shared" si="62"/>
        <v>1.1462997138165254E-2</v>
      </c>
      <c r="AA222" s="17"/>
      <c r="AB222" s="17"/>
      <c r="AC222" s="17"/>
      <c r="AD222" s="17"/>
      <c r="AE222" s="17"/>
      <c r="AF222" s="17"/>
      <c r="AG222" s="17"/>
      <c r="AK222" s="24">
        <v>45513</v>
      </c>
      <c r="AL222" s="37">
        <v>0.86398631308810947</v>
      </c>
      <c r="AM222" s="37">
        <v>0.67631640691879713</v>
      </c>
      <c r="AN222" s="37">
        <v>0.56134789849263433</v>
      </c>
      <c r="AO222" s="37">
        <v>0.4291034742576787</v>
      </c>
      <c r="AP222" s="37">
        <v>0.34083563817530116</v>
      </c>
      <c r="AT222" s="46">
        <f>'Bonds (CP)'!AL222/'Bonds (CP)'!AL192-1</f>
        <v>-1.1976047904191933E-3</v>
      </c>
      <c r="AU222" s="46">
        <f>'Bonds (CP)'!AM222/'Bonds (CP)'!AM192-1</f>
        <v>-8.2674442099736067E-3</v>
      </c>
      <c r="AV222" s="46">
        <f>'Bonds (CP)'!AN222/'Bonds (CP)'!AN192-1</f>
        <v>-8.8291532083074609E-3</v>
      </c>
      <c r="AW222" s="46">
        <f>'Bonds (CP)'!AO222/'Bonds (CP)'!AO192-1</f>
        <v>2.2269675810537404E-2</v>
      </c>
      <c r="AX222" s="46">
        <f>'Bonds (CP)'!AP222/'Bonds (CP)'!AP192-1</f>
        <v>7.6024825752272429E-2</v>
      </c>
      <c r="AY222" s="46">
        <f>SUM(AT222:AX222)</f>
        <v>8.0000299354109572E-2</v>
      </c>
      <c r="BC222" s="46">
        <f>'Bonds (CP)'!AT222-'Bonds (CP)'!$AT$515</f>
        <v>-5.8838788734852398E-4</v>
      </c>
      <c r="BD222" s="46">
        <f>'Bonds (CP)'!AU222-'Bonds (CP)'!$AU$515</f>
        <v>-6.4273486807229574E-3</v>
      </c>
      <c r="BE222" s="46">
        <f>'Bonds (CP)'!AV222-'Bonds (CP)'!$AV$515</f>
        <v>-5.2356439038294868E-3</v>
      </c>
      <c r="BF222" s="46">
        <f>'Bonds (CP)'!AW222-'Bonds (CP)'!$AW$515</f>
        <v>2.9308433239872988E-2</v>
      </c>
      <c r="BG222" s="46">
        <f>'Bonds (CP)'!AX222-'Bonds (CP)'!$AX$515</f>
        <v>8.4164606367230277E-2</v>
      </c>
    </row>
    <row r="223" spans="1:59" ht="16.5" customHeight="1">
      <c r="A223" s="24">
        <v>45516</v>
      </c>
      <c r="B223" s="16">
        <v>16.87</v>
      </c>
      <c r="C223" s="16">
        <v>16.489999999999998</v>
      </c>
      <c r="D223" s="16">
        <v>15.83</v>
      </c>
      <c r="E223" s="16">
        <v>14.87</v>
      </c>
      <c r="F223" s="16">
        <v>14.02</v>
      </c>
      <c r="G223" s="17"/>
      <c r="H223" s="26">
        <f t="shared" si="48"/>
        <v>0.86420809446393421</v>
      </c>
      <c r="I223" s="26">
        <f t="shared" si="49"/>
        <v>0.67716658146289432</v>
      </c>
      <c r="J223" s="26">
        <f t="shared" si="50"/>
        <v>0.5618001780605314</v>
      </c>
      <c r="K223" s="26">
        <f t="shared" si="51"/>
        <v>0.42652718857193245</v>
      </c>
      <c r="L223" s="26">
        <f t="shared" si="52"/>
        <v>0.3342274267627568</v>
      </c>
      <c r="M223" s="17"/>
      <c r="N223" s="17"/>
      <c r="O223" s="29">
        <f t="shared" si="53"/>
        <v>2.5669547360318568E-4</v>
      </c>
      <c r="P223" s="29">
        <f t="shared" si="54"/>
        <v>1.257066271644236E-3</v>
      </c>
      <c r="Q223" s="29">
        <f t="shared" si="55"/>
        <v>8.0570278985936383E-4</v>
      </c>
      <c r="R223" s="29">
        <f t="shared" si="56"/>
        <v>-6.0038798105822577E-3</v>
      </c>
      <c r="S223" s="29">
        <f t="shared" si="57"/>
        <v>-1.9388264231763208E-2</v>
      </c>
      <c r="T223" s="29">
        <f t="shared" si="63"/>
        <v>-2.307267950723868E-2</v>
      </c>
      <c r="U223" s="17"/>
      <c r="V223" s="30">
        <f t="shared" si="58"/>
        <v>2.831495083807829E-4</v>
      </c>
      <c r="W223" s="30">
        <f t="shared" si="59"/>
        <v>1.3570324025113096E-3</v>
      </c>
      <c r="X223" s="30">
        <f t="shared" si="60"/>
        <v>9.9491904248451496E-4</v>
      </c>
      <c r="Y223" s="30">
        <f t="shared" si="61"/>
        <v>-5.6488569713271262E-3</v>
      </c>
      <c r="Z223" s="30">
        <f t="shared" si="62"/>
        <v>-1.899455520420177E-2</v>
      </c>
      <c r="AA223" s="17"/>
      <c r="AB223" s="17"/>
      <c r="AC223" s="17"/>
      <c r="AD223" s="17"/>
      <c r="AE223" s="17"/>
      <c r="AF223" s="17"/>
      <c r="AG223" s="17"/>
      <c r="AK223" s="24">
        <v>45516</v>
      </c>
      <c r="AL223" s="37">
        <v>0.86420809446393421</v>
      </c>
      <c r="AM223" s="37">
        <v>0.67716658146289432</v>
      </c>
      <c r="AN223" s="37">
        <v>0.56180017806053129</v>
      </c>
      <c r="AO223" s="37">
        <v>0.42652718857193239</v>
      </c>
      <c r="AP223" s="37">
        <v>0.3342274267627568</v>
      </c>
      <c r="AT223" s="46">
        <f>'Bonds (CP)'!AL223/'Bonds (CP)'!AL193-1</f>
        <v>-1.6257379994866206E-3</v>
      </c>
      <c r="AU223" s="46">
        <f>'Bonds (CP)'!AM223/'Bonds (CP)'!AM193-1</f>
        <v>-1.151729547184388E-2</v>
      </c>
      <c r="AV223" s="46">
        <f>'Bonds (CP)'!AN223/'Bonds (CP)'!AN193-1</f>
        <v>-1.1229340747845096E-2</v>
      </c>
      <c r="AW223" s="46">
        <f>'Bonds (CP)'!AO223/'Bonds (CP)'!AO193-1</f>
        <v>1.8161067323050339E-2</v>
      </c>
      <c r="AX223" s="46">
        <f>'Bonds (CP)'!AP223/'Bonds (CP)'!AP193-1</f>
        <v>6.6830280724109459E-2</v>
      </c>
      <c r="AY223" s="46">
        <f>SUM(AT223:AX223)</f>
        <v>6.0618973827984202E-2</v>
      </c>
      <c r="BC223" s="46">
        <f>'Bonds (CP)'!AT223-'Bonds (CP)'!$AT$515</f>
        <v>-1.0165210964159512E-3</v>
      </c>
      <c r="BD223" s="46">
        <f>'Bonds (CP)'!AU223-'Bonds (CP)'!$AU$515</f>
        <v>-9.6771999425932301E-3</v>
      </c>
      <c r="BE223" s="46">
        <f>'Bonds (CP)'!AV223-'Bonds (CP)'!$AV$515</f>
        <v>-7.6358314433671217E-3</v>
      </c>
      <c r="BF223" s="46">
        <f>'Bonds (CP)'!AW223-'Bonds (CP)'!$AW$515</f>
        <v>2.5199824752385924E-2</v>
      </c>
      <c r="BG223" s="46">
        <f>'Bonds (CP)'!AX223-'Bonds (CP)'!$AX$515</f>
        <v>7.4970061339067307E-2</v>
      </c>
    </row>
    <row r="224" spans="1:59" ht="16.5" customHeight="1">
      <c r="A224" s="24">
        <v>45517</v>
      </c>
      <c r="B224" s="16">
        <v>16.95</v>
      </c>
      <c r="C224" s="16">
        <v>16.5</v>
      </c>
      <c r="D224" s="16">
        <v>15.83</v>
      </c>
      <c r="E224" s="16">
        <v>14.86</v>
      </c>
      <c r="F224" s="16">
        <v>13.96</v>
      </c>
      <c r="G224" s="17"/>
      <c r="H224" s="26">
        <f t="shared" si="48"/>
        <v>0.86361693031209918</v>
      </c>
      <c r="I224" s="26">
        <f t="shared" si="49"/>
        <v>0.6769964307220212</v>
      </c>
      <c r="J224" s="26">
        <f t="shared" si="50"/>
        <v>0.5618001780605314</v>
      </c>
      <c r="K224" s="26">
        <f t="shared" si="51"/>
        <v>0.42681243867336932</v>
      </c>
      <c r="L224" s="26">
        <f t="shared" si="52"/>
        <v>0.33579059867367089</v>
      </c>
      <c r="M224" s="17"/>
      <c r="N224" s="17"/>
      <c r="O224" s="29">
        <f t="shared" si="53"/>
        <v>-6.8405301410845443E-4</v>
      </c>
      <c r="P224" s="29">
        <f t="shared" si="54"/>
        <v>-2.512686619967619E-4</v>
      </c>
      <c r="Q224" s="29">
        <f t="shared" si="55"/>
        <v>0</v>
      </c>
      <c r="R224" s="29">
        <f t="shared" si="56"/>
        <v>6.6877354850913839E-4</v>
      </c>
      <c r="S224" s="29">
        <f t="shared" si="57"/>
        <v>4.6769707861935572E-3</v>
      </c>
      <c r="T224" s="29">
        <f t="shared" si="63"/>
        <v>4.4104226585974793E-3</v>
      </c>
      <c r="U224" s="17"/>
      <c r="V224" s="30">
        <f t="shared" si="58"/>
        <v>-6.575989793308572E-4</v>
      </c>
      <c r="W224" s="30">
        <f t="shared" si="59"/>
        <v>-1.5130253112968832E-4</v>
      </c>
      <c r="X224" s="30">
        <f t="shared" si="60"/>
        <v>1.8921625262515121E-4</v>
      </c>
      <c r="Y224" s="30">
        <f t="shared" si="61"/>
        <v>1.0237963877642703E-3</v>
      </c>
      <c r="Z224" s="30">
        <f t="shared" si="62"/>
        <v>5.0706798137549964E-3</v>
      </c>
      <c r="AA224" s="17"/>
      <c r="AB224" s="17"/>
      <c r="AC224" s="17"/>
      <c r="AD224" s="17"/>
      <c r="AE224" s="17"/>
      <c r="AF224" s="17"/>
      <c r="AG224" s="17"/>
      <c r="AK224" s="24">
        <v>45517</v>
      </c>
      <c r="AL224" s="37">
        <v>0.86361693031209918</v>
      </c>
      <c r="AM224" s="37">
        <v>0.6769964307220212</v>
      </c>
      <c r="AN224" s="37">
        <v>0.56180017806053129</v>
      </c>
      <c r="AO224" s="37">
        <v>0.42681243867336938</v>
      </c>
      <c r="AP224" s="37">
        <v>0.33579059867367084</v>
      </c>
      <c r="AT224" s="46">
        <f>'Bonds (CP)'!AL224/'Bonds (CP)'!AL194-1</f>
        <v>-1.9666524155621534E-3</v>
      </c>
      <c r="AU224" s="46">
        <f>'Bonds (CP)'!AM224/'Bonds (CP)'!AM194-1</f>
        <v>-1.1017351135996001E-2</v>
      </c>
      <c r="AV224" s="46">
        <f>'Bonds (CP)'!AN224/'Bonds (CP)'!AN194-1</f>
        <v>-1.0829913285287596E-2</v>
      </c>
      <c r="AW224" s="46">
        <f>'Bonds (CP)'!AO224/'Bonds (CP)'!AO194-1</f>
        <v>1.8841986512998066E-2</v>
      </c>
      <c r="AX224" s="46">
        <f>'Bonds (CP)'!AP224/'Bonds (CP)'!AP194-1</f>
        <v>7.2601422680317995E-2</v>
      </c>
      <c r="AY224" s="46">
        <f>SUM(AT224:AX224)</f>
        <v>6.7629492356470311E-2</v>
      </c>
      <c r="BC224" s="46">
        <f>'Bonds (CP)'!AT224-'Bonds (CP)'!$AT$515</f>
        <v>-1.3574355124914841E-3</v>
      </c>
      <c r="BD224" s="46">
        <f>'Bonds (CP)'!AU224-'Bonds (CP)'!$AU$515</f>
        <v>-9.1772556067453506E-3</v>
      </c>
      <c r="BE224" s="46">
        <f>'Bonds (CP)'!AV224-'Bonds (CP)'!$AV$515</f>
        <v>-7.2364039808096216E-3</v>
      </c>
      <c r="BF224" s="46">
        <f>'Bonds (CP)'!AW224-'Bonds (CP)'!$AW$515</f>
        <v>2.588074394233365E-2</v>
      </c>
      <c r="BG224" s="46">
        <f>'Bonds (CP)'!AX224-'Bonds (CP)'!$AX$515</f>
        <v>8.0741203295275843E-2</v>
      </c>
    </row>
    <row r="225" spans="1:59" ht="16.5" customHeight="1">
      <c r="A225" s="24">
        <v>45518</v>
      </c>
      <c r="B225" s="16">
        <v>16.97</v>
      </c>
      <c r="C225" s="16">
        <v>16.21</v>
      </c>
      <c r="D225" s="16">
        <v>15.54</v>
      </c>
      <c r="E225" s="16">
        <v>14.99</v>
      </c>
      <c r="F225" s="16">
        <v>14.52</v>
      </c>
      <c r="G225" s="17"/>
      <c r="H225" s="26">
        <f t="shared" si="48"/>
        <v>0.86346926562366422</v>
      </c>
      <c r="I225" s="26">
        <f t="shared" si="49"/>
        <v>0.68195442709857912</v>
      </c>
      <c r="J225" s="26">
        <f t="shared" si="50"/>
        <v>0.56841001830021964</v>
      </c>
      <c r="K225" s="26">
        <f t="shared" si="51"/>
        <v>0.42312362591994135</v>
      </c>
      <c r="L225" s="26">
        <f t="shared" si="52"/>
        <v>0.32173309533719585</v>
      </c>
      <c r="M225" s="17"/>
      <c r="N225" s="17"/>
      <c r="O225" s="29">
        <f t="shared" si="53"/>
        <v>-1.7098401299475707E-4</v>
      </c>
      <c r="P225" s="29">
        <f t="shared" si="54"/>
        <v>7.3235192263423343E-3</v>
      </c>
      <c r="Q225" s="29">
        <f t="shared" si="55"/>
        <v>1.1765464835748141E-2</v>
      </c>
      <c r="R225" s="29">
        <f t="shared" si="56"/>
        <v>-8.6427020845354363E-3</v>
      </c>
      <c r="S225" s="29">
        <f t="shared" si="57"/>
        <v>-4.1863897893509638E-2</v>
      </c>
      <c r="T225" s="29">
        <f t="shared" si="63"/>
        <v>-3.1588599928949357E-2</v>
      </c>
      <c r="U225" s="17"/>
      <c r="V225" s="30">
        <f t="shared" si="58"/>
        <v>-1.4452997821715985E-4</v>
      </c>
      <c r="W225" s="30">
        <f t="shared" si="59"/>
        <v>7.4234853572094075E-3</v>
      </c>
      <c r="X225" s="30">
        <f t="shared" si="60"/>
        <v>1.1954681088373291E-2</v>
      </c>
      <c r="Y225" s="30">
        <f t="shared" si="61"/>
        <v>-8.2876792452803039E-3</v>
      </c>
      <c r="Z225" s="30">
        <f t="shared" si="62"/>
        <v>-4.14701888659482E-2</v>
      </c>
      <c r="AA225" s="17"/>
      <c r="AB225" s="17"/>
      <c r="AC225" s="17"/>
      <c r="AD225" s="17"/>
      <c r="AE225" s="17"/>
      <c r="AF225" s="17"/>
      <c r="AG225" s="17"/>
      <c r="AK225" s="24">
        <v>45518</v>
      </c>
      <c r="AL225" s="37">
        <v>0.86346926562366422</v>
      </c>
      <c r="AM225" s="37">
        <v>0.68195442709857912</v>
      </c>
      <c r="AN225" s="37">
        <v>0.56841001830021964</v>
      </c>
      <c r="AO225" s="37">
        <v>0.42312362591994129</v>
      </c>
      <c r="AP225" s="37">
        <v>0.32173309533719591</v>
      </c>
      <c r="AT225" s="46">
        <f>'Bonds (CP)'!AL225/'Bonds (CP)'!AL195-1</f>
        <v>-4.1891083183720479E-3</v>
      </c>
      <c r="AU225" s="46">
        <f>'Bonds (CP)'!AM225/'Bonds (CP)'!AM195-1</f>
        <v>-3.2717803534348944E-3</v>
      </c>
      <c r="AV225" s="46">
        <f>'Bonds (CP)'!AN225/'Bonds (CP)'!AN195-1</f>
        <v>1.6167502105004505E-3</v>
      </c>
      <c r="AW225" s="46">
        <f>'Bonds (CP)'!AO225/'Bonds (CP)'!AO195-1</f>
        <v>8.6942764667201633E-3</v>
      </c>
      <c r="AX225" s="46">
        <f>'Bonds (CP)'!AP225/'Bonds (CP)'!AP195-1</f>
        <v>2.0209923434555854E-2</v>
      </c>
      <c r="AY225" s="46">
        <f>SUM(AT225:AX225)</f>
        <v>2.3060061439969526E-2</v>
      </c>
      <c r="BC225" s="46">
        <f>'Bonds (CP)'!AT225-'Bonds (CP)'!$AT$515</f>
        <v>-3.5798914153013783E-3</v>
      </c>
      <c r="BD225" s="46">
        <f>'Bonds (CP)'!AU225-'Bonds (CP)'!$AU$515</f>
        <v>-1.4316848241842451E-3</v>
      </c>
      <c r="BE225" s="46">
        <f>'Bonds (CP)'!AV225-'Bonds (CP)'!$AV$515</f>
        <v>5.2102595149784246E-3</v>
      </c>
      <c r="BF225" s="46">
        <f>'Bonds (CP)'!AW225-'Bonds (CP)'!$AW$515</f>
        <v>1.5733033896055747E-2</v>
      </c>
      <c r="BG225" s="46">
        <f>'Bonds (CP)'!AX225-'Bonds (CP)'!$AX$515</f>
        <v>2.8349704049513702E-2</v>
      </c>
    </row>
    <row r="226" spans="1:59" ht="16.5" customHeight="1">
      <c r="A226" s="24">
        <v>45519</v>
      </c>
      <c r="B226" s="16">
        <v>17.309999999999999</v>
      </c>
      <c r="C226" s="16">
        <v>16.46</v>
      </c>
      <c r="D226" s="16">
        <v>15.87</v>
      </c>
      <c r="E226" s="16">
        <v>15.37</v>
      </c>
      <c r="F226" s="16">
        <v>15.07</v>
      </c>
      <c r="G226" s="17"/>
      <c r="H226" s="26">
        <f t="shared" si="48"/>
        <v>0.86096666950814082</v>
      </c>
      <c r="I226" s="26">
        <f t="shared" si="49"/>
        <v>0.67767738157801261</v>
      </c>
      <c r="J226" s="26">
        <f t="shared" si="50"/>
        <v>0.56089607673548536</v>
      </c>
      <c r="K226" s="26">
        <f t="shared" si="51"/>
        <v>0.41257844878242494</v>
      </c>
      <c r="L226" s="26">
        <f t="shared" si="52"/>
        <v>0.30900805971903073</v>
      </c>
      <c r="M226" s="17"/>
      <c r="N226" s="17"/>
      <c r="O226" s="29">
        <f t="shared" si="53"/>
        <v>-2.898303639928379E-3</v>
      </c>
      <c r="P226" s="29">
        <f t="shared" si="54"/>
        <v>-6.2717468361683792E-3</v>
      </c>
      <c r="Q226" s="29">
        <f t="shared" si="55"/>
        <v>-1.321922788624319E-2</v>
      </c>
      <c r="R226" s="29">
        <f t="shared" si="56"/>
        <v>-2.4922213016560946E-2</v>
      </c>
      <c r="S226" s="29">
        <f t="shared" si="57"/>
        <v>-3.9551528277899206E-2</v>
      </c>
      <c r="T226" s="29">
        <f t="shared" si="63"/>
        <v>-8.68630196568001E-2</v>
      </c>
      <c r="U226" s="17"/>
      <c r="V226" s="30">
        <f t="shared" si="58"/>
        <v>-2.871849605150782E-3</v>
      </c>
      <c r="W226" s="30">
        <f t="shared" si="59"/>
        <v>-6.171780705301306E-3</v>
      </c>
      <c r="X226" s="30">
        <f t="shared" si="60"/>
        <v>-1.3030011633618039E-2</v>
      </c>
      <c r="Y226" s="30">
        <f t="shared" si="61"/>
        <v>-2.4567190177305815E-2</v>
      </c>
      <c r="Z226" s="30">
        <f t="shared" si="62"/>
        <v>-3.9157819250337768E-2</v>
      </c>
      <c r="AA226" s="17"/>
      <c r="AB226" s="17"/>
      <c r="AC226" s="17"/>
      <c r="AD226" s="17"/>
      <c r="AE226" s="17"/>
      <c r="AF226" s="17"/>
      <c r="AG226" s="17"/>
      <c r="AK226" s="24">
        <v>45519</v>
      </c>
      <c r="AL226" s="37">
        <v>0.86096666950814082</v>
      </c>
      <c r="AM226" s="37">
        <v>0.67767738157801249</v>
      </c>
      <c r="AN226" s="37">
        <v>0.56089607673548536</v>
      </c>
      <c r="AO226" s="37">
        <v>0.41257844878242489</v>
      </c>
      <c r="AP226" s="37">
        <v>0.30900805971903067</v>
      </c>
      <c r="AT226" s="46">
        <f>'Bonds (CP)'!AL226/'Bonds (CP)'!AL196-1</f>
        <v>-6.6490495268944905E-3</v>
      </c>
      <c r="AU226" s="46">
        <f>'Bonds (CP)'!AM226/'Bonds (CP)'!AM196-1</f>
        <v>-6.0213652685129349E-3</v>
      </c>
      <c r="AV226" s="46">
        <f>'Bonds (CP)'!AN226/'Bonds (CP)'!AN196-1</f>
        <v>-6.4256376834028739E-3</v>
      </c>
      <c r="AW226" s="46">
        <f>'Bonds (CP)'!AO226/'Bonds (CP)'!AO196-1</f>
        <v>-9.8891340594904342E-3</v>
      </c>
      <c r="AX226" s="46">
        <f>'Bonds (CP)'!AP226/'Bonds (CP)'!AP196-1</f>
        <v>-9.3523570699604042E-3</v>
      </c>
      <c r="AY226" s="46">
        <f>SUM(AT226:AX226)</f>
        <v>-3.8337543608261138E-2</v>
      </c>
      <c r="BC226" s="46">
        <f>'Bonds (CP)'!AT226-'Bonds (CP)'!$AT$515</f>
        <v>-6.0398326238238209E-3</v>
      </c>
      <c r="BD226" s="46">
        <f>'Bonds (CP)'!AU226-'Bonds (CP)'!$AU$515</f>
        <v>-4.1812697392622855E-3</v>
      </c>
      <c r="BE226" s="46">
        <f>'Bonds (CP)'!AV226-'Bonds (CP)'!$AV$515</f>
        <v>-2.8321283789249003E-3</v>
      </c>
      <c r="BF226" s="46">
        <f>'Bonds (CP)'!AW226-'Bonds (CP)'!$AW$515</f>
        <v>-2.8503766301548501E-3</v>
      </c>
      <c r="BG226" s="46">
        <f>'Bonds (CP)'!AX226-'Bonds (CP)'!$AX$515</f>
        <v>-1.2125764550025581E-3</v>
      </c>
    </row>
    <row r="227" spans="1:59" ht="16.5" customHeight="1">
      <c r="A227" s="24">
        <v>45520</v>
      </c>
      <c r="B227" s="16">
        <v>17.25</v>
      </c>
      <c r="C227" s="16">
        <v>16.8</v>
      </c>
      <c r="D227" s="16">
        <v>16.149999999999999</v>
      </c>
      <c r="E227" s="16">
        <v>15.36</v>
      </c>
      <c r="F227" s="16">
        <v>14.69</v>
      </c>
      <c r="G227" s="17"/>
      <c r="H227" s="26">
        <f t="shared" si="48"/>
        <v>0.86140724946695102</v>
      </c>
      <c r="I227" s="26">
        <f t="shared" si="49"/>
        <v>0.6719187400550618</v>
      </c>
      <c r="J227" s="26">
        <f t="shared" si="50"/>
        <v>0.55461833739120048</v>
      </c>
      <c r="K227" s="26">
        <f t="shared" si="51"/>
        <v>0.41285149398606413</v>
      </c>
      <c r="L227" s="26">
        <f t="shared" si="52"/>
        <v>0.31769103282392841</v>
      </c>
      <c r="M227" s="17"/>
      <c r="N227" s="17"/>
      <c r="O227" s="29">
        <f t="shared" si="53"/>
        <v>5.1172707889124425E-4</v>
      </c>
      <c r="P227" s="29">
        <f t="shared" si="54"/>
        <v>-8.4976150591620225E-3</v>
      </c>
      <c r="Q227" s="29">
        <f t="shared" si="55"/>
        <v>-1.1192339552136721E-2</v>
      </c>
      <c r="R227" s="29">
        <f t="shared" si="56"/>
        <v>6.6180190566167418E-4</v>
      </c>
      <c r="S227" s="29">
        <f t="shared" si="57"/>
        <v>2.8099503659525293E-2</v>
      </c>
      <c r="T227" s="29">
        <f t="shared" si="63"/>
        <v>9.5830780327794685E-3</v>
      </c>
      <c r="U227" s="17"/>
      <c r="V227" s="30">
        <f t="shared" si="58"/>
        <v>5.3818111366884147E-4</v>
      </c>
      <c r="W227" s="30">
        <f t="shared" si="59"/>
        <v>-8.3976489282949485E-3</v>
      </c>
      <c r="X227" s="30">
        <f t="shared" si="60"/>
        <v>-1.100312329951157E-2</v>
      </c>
      <c r="Y227" s="30">
        <f t="shared" si="61"/>
        <v>1.0168247449168061E-3</v>
      </c>
      <c r="Z227" s="30">
        <f t="shared" si="62"/>
        <v>2.8493212687086732E-2</v>
      </c>
      <c r="AA227" s="17"/>
      <c r="AB227" s="17"/>
      <c r="AC227" s="17"/>
      <c r="AD227" s="17"/>
      <c r="AE227" s="17"/>
      <c r="AF227" s="17"/>
      <c r="AG227" s="17"/>
      <c r="AK227" s="24">
        <v>45520</v>
      </c>
      <c r="AL227" s="37">
        <v>0.86140724946695102</v>
      </c>
      <c r="AM227" s="37">
        <v>0.67191874005506202</v>
      </c>
      <c r="AN227" s="37">
        <v>0.55461833739120059</v>
      </c>
      <c r="AO227" s="37">
        <v>0.41285149398606419</v>
      </c>
      <c r="AP227" s="37">
        <v>0.31769103282392835</v>
      </c>
      <c r="AT227" s="46">
        <f>'Bonds (CP)'!AL227/'Bonds (CP)'!AL197-1</f>
        <v>-2.5586353944562212E-3</v>
      </c>
      <c r="AU227" s="46">
        <f>'Bonds (CP)'!AM227/'Bonds (CP)'!AM197-1</f>
        <v>-1.2231712819398832E-2</v>
      </c>
      <c r="AV227" s="46">
        <f>'Bonds (CP)'!AN227/'Bonds (CP)'!AN197-1</f>
        <v>-1.5166977802298143E-2</v>
      </c>
      <c r="AW227" s="46">
        <f>'Bonds (CP)'!AO227/'Bonds (CP)'!AO197-1</f>
        <v>-2.6442211446869868E-3</v>
      </c>
      <c r="AX227" s="46">
        <f>'Bonds (CP)'!AP227/'Bonds (CP)'!AP197-1</f>
        <v>2.6620125833336727E-2</v>
      </c>
      <c r="AY227" s="46">
        <f>SUM(AT227:AX227)</f>
        <v>-5.9814213275034556E-3</v>
      </c>
      <c r="BC227" s="46">
        <f>'Bonds (CP)'!AT227-'Bonds (CP)'!$AT$515</f>
        <v>-1.9494184913855519E-3</v>
      </c>
      <c r="BD227" s="46">
        <f>'Bonds (CP)'!AU227-'Bonds (CP)'!$AU$515</f>
        <v>-1.0391617290148182E-2</v>
      </c>
      <c r="BE227" s="46">
        <f>'Bonds (CP)'!AV227-'Bonds (CP)'!$AV$515</f>
        <v>-1.1573468497820169E-2</v>
      </c>
      <c r="BF227" s="46">
        <f>'Bonds (CP)'!AW227-'Bonds (CP)'!$AW$515</f>
        <v>4.3945362846485973E-3</v>
      </c>
      <c r="BG227" s="46">
        <f>'Bonds (CP)'!AX227-'Bonds (CP)'!$AX$515</f>
        <v>3.4759906448294575E-2</v>
      </c>
    </row>
    <row r="228" spans="1:59" ht="16.5" customHeight="1">
      <c r="A228" s="24">
        <v>45523</v>
      </c>
      <c r="B228" s="16">
        <v>17.22</v>
      </c>
      <c r="C228" s="16">
        <v>16.829999999999998</v>
      </c>
      <c r="D228" s="16">
        <v>16.2</v>
      </c>
      <c r="E228" s="16">
        <v>15.39</v>
      </c>
      <c r="F228" s="16">
        <v>14.72</v>
      </c>
      <c r="G228" s="17"/>
      <c r="H228" s="26">
        <f t="shared" si="48"/>
        <v>0.86162770858215332</v>
      </c>
      <c r="I228" s="26">
        <f t="shared" si="49"/>
        <v>0.67141381346634277</v>
      </c>
      <c r="J228" s="26">
        <f t="shared" si="50"/>
        <v>0.55350662988292088</v>
      </c>
      <c r="K228" s="26">
        <f t="shared" si="51"/>
        <v>0.41203307194506772</v>
      </c>
      <c r="L228" s="26">
        <f t="shared" si="52"/>
        <v>0.31698807598757167</v>
      </c>
      <c r="M228" s="17"/>
      <c r="N228" s="17"/>
      <c r="O228" s="29">
        <f t="shared" si="53"/>
        <v>2.5592902235116455E-4</v>
      </c>
      <c r="P228" s="29">
        <f t="shared" si="54"/>
        <v>-7.5146972188577799E-4</v>
      </c>
      <c r="Q228" s="29">
        <f t="shared" si="55"/>
        <v>-2.0044550158742069E-3</v>
      </c>
      <c r="R228" s="29">
        <f t="shared" si="56"/>
        <v>-1.9823642469949387E-3</v>
      </c>
      <c r="S228" s="29">
        <f t="shared" si="57"/>
        <v>-2.2127059429667417E-3</v>
      </c>
      <c r="T228" s="29">
        <f t="shared" si="63"/>
        <v>-6.6950659053705008E-3</v>
      </c>
      <c r="U228" s="17"/>
      <c r="V228" s="30">
        <f t="shared" si="58"/>
        <v>2.8238305712876177E-4</v>
      </c>
      <c r="W228" s="30">
        <f t="shared" si="59"/>
        <v>-6.5150359101870435E-4</v>
      </c>
      <c r="X228" s="30">
        <f t="shared" si="60"/>
        <v>-1.8152387632490558E-3</v>
      </c>
      <c r="Y228" s="30">
        <f t="shared" si="61"/>
        <v>-1.6273414077398068E-3</v>
      </c>
      <c r="Z228" s="30">
        <f t="shared" si="62"/>
        <v>-1.8189969154053026E-3</v>
      </c>
      <c r="AA228" s="17"/>
      <c r="AB228" s="17"/>
      <c r="AC228" s="17"/>
      <c r="AD228" s="17"/>
      <c r="AE228" s="17"/>
      <c r="AF228" s="17"/>
      <c r="AG228" s="17"/>
      <c r="AK228" s="24">
        <v>45523</v>
      </c>
      <c r="AL228" s="37">
        <v>0.86162770858215321</v>
      </c>
      <c r="AM228" s="37">
        <v>0.67141381346634277</v>
      </c>
      <c r="AN228" s="37">
        <v>0.55350662988292076</v>
      </c>
      <c r="AO228" s="37">
        <v>0.41203307194506766</v>
      </c>
      <c r="AP228" s="37">
        <v>0.31698807598757167</v>
      </c>
      <c r="AT228" s="46">
        <f>'Bonds (CP)'!AL228/'Bonds (CP)'!AL198-1</f>
        <v>-3.4123869646817129E-3</v>
      </c>
      <c r="AU228" s="46">
        <f>'Bonds (CP)'!AM228/'Bonds (CP)'!AM198-1</f>
        <v>-1.1482563248087496E-2</v>
      </c>
      <c r="AV228" s="46">
        <f>'Bonds (CP)'!AN228/'Bonds (CP)'!AN198-1</f>
        <v>-1.4762452027412776E-2</v>
      </c>
      <c r="AW228" s="46">
        <f>'Bonds (CP)'!AO228/'Bonds (CP)'!AO198-1</f>
        <v>-2.6425561415104326E-3</v>
      </c>
      <c r="AX228" s="46">
        <f>'Bonds (CP)'!AP228/'Bonds (CP)'!AP198-1</f>
        <v>2.2134441330760701E-2</v>
      </c>
      <c r="AY228" s="46">
        <f>SUM(AT228:AX228)</f>
        <v>-1.0165517050931716E-2</v>
      </c>
      <c r="BC228" s="46">
        <f>'Bonds (CP)'!AT228-'Bonds (CP)'!$AT$515</f>
        <v>-2.8031700616110433E-3</v>
      </c>
      <c r="BD228" s="46">
        <f>'Bonds (CP)'!AU228-'Bonds (CP)'!$AU$515</f>
        <v>-9.642467718836846E-3</v>
      </c>
      <c r="BE228" s="46">
        <f>'Bonds (CP)'!AV228-'Bonds (CP)'!$AV$515</f>
        <v>-1.1168942722934802E-2</v>
      </c>
      <c r="BF228" s="46">
        <f>'Bonds (CP)'!AW228-'Bonds (CP)'!$AW$515</f>
        <v>4.3962012878251515E-3</v>
      </c>
      <c r="BG228" s="46">
        <f>'Bonds (CP)'!AX228-'Bonds (CP)'!$AX$515</f>
        <v>3.0274221945718549E-2</v>
      </c>
    </row>
    <row r="229" spans="1:59" ht="16.5" customHeight="1">
      <c r="A229" s="24">
        <v>45524</v>
      </c>
      <c r="B229" s="16">
        <v>17.32</v>
      </c>
      <c r="C229" s="16">
        <v>16.91</v>
      </c>
      <c r="D229" s="16">
        <v>16.22</v>
      </c>
      <c r="E229" s="16">
        <v>15.43</v>
      </c>
      <c r="F229" s="16">
        <v>14.84</v>
      </c>
      <c r="G229" s="17"/>
      <c r="H229" s="26">
        <f t="shared" si="48"/>
        <v>0.86089328332765092</v>
      </c>
      <c r="I229" s="26">
        <f t="shared" si="49"/>
        <v>0.67006985451370327</v>
      </c>
      <c r="J229" s="26">
        <f t="shared" si="50"/>
        <v>0.55306273195714062</v>
      </c>
      <c r="K229" s="26">
        <f t="shared" si="51"/>
        <v>0.41094516592120051</v>
      </c>
      <c r="L229" s="26">
        <f t="shared" si="52"/>
        <v>0.31420663585762421</v>
      </c>
      <c r="M229" s="17"/>
      <c r="N229" s="17"/>
      <c r="O229" s="29">
        <f t="shared" si="53"/>
        <v>-8.5236958745316116E-4</v>
      </c>
      <c r="P229" s="29">
        <f t="shared" si="54"/>
        <v>-2.0016849902163569E-3</v>
      </c>
      <c r="Q229" s="29">
        <f t="shared" si="55"/>
        <v>-8.0197399961434712E-4</v>
      </c>
      <c r="R229" s="29">
        <f t="shared" si="56"/>
        <v>-2.6403366572774756E-3</v>
      </c>
      <c r="S229" s="29">
        <f t="shared" si="57"/>
        <v>-8.7745891427679634E-3</v>
      </c>
      <c r="T229" s="29">
        <f t="shared" si="63"/>
        <v>-1.5070954377329304E-2</v>
      </c>
      <c r="U229" s="17"/>
      <c r="V229" s="30">
        <f t="shared" si="58"/>
        <v>-8.2591555267556393E-4</v>
      </c>
      <c r="W229" s="30">
        <f t="shared" si="59"/>
        <v>-1.9017188593492833E-3</v>
      </c>
      <c r="X229" s="30">
        <f t="shared" si="60"/>
        <v>-6.1275774698919588E-4</v>
      </c>
      <c r="Y229" s="30">
        <f t="shared" si="61"/>
        <v>-2.2853138180223436E-3</v>
      </c>
      <c r="Z229" s="30">
        <f t="shared" si="62"/>
        <v>-8.3808801152065234E-3</v>
      </c>
      <c r="AA229" s="17"/>
      <c r="AB229" s="17"/>
      <c r="AC229" s="17"/>
      <c r="AD229" s="17"/>
      <c r="AE229" s="17"/>
      <c r="AF229" s="17"/>
      <c r="AG229" s="17"/>
      <c r="AK229" s="24">
        <v>45524</v>
      </c>
      <c r="AL229" s="37">
        <v>0.8608932833276508</v>
      </c>
      <c r="AM229" s="37">
        <v>0.67006985451370327</v>
      </c>
      <c r="AN229" s="37">
        <v>0.55306273195714062</v>
      </c>
      <c r="AO229" s="37">
        <v>0.41094516592120045</v>
      </c>
      <c r="AP229" s="37">
        <v>0.31420663585762426</v>
      </c>
      <c r="AT229" s="46">
        <f>'Bonds (CP)'!AL229/'Bonds (CP)'!AL199-1</f>
        <v>-3.9209001022845191E-3</v>
      </c>
      <c r="AU229" s="46">
        <f>'Bonds (CP)'!AM229/'Bonds (CP)'!AM199-1</f>
        <v>-1.0480031270680645E-2</v>
      </c>
      <c r="AV229" s="46">
        <f>'Bonds (CP)'!AN229/'Bonds (CP)'!AN199-1</f>
        <v>-1.2377052128758392E-2</v>
      </c>
      <c r="AW229" s="46">
        <f>'Bonds (CP)'!AO229/'Bonds (CP)'!AO199-1</f>
        <v>-3.2996773661686518E-3</v>
      </c>
      <c r="AX229" s="46">
        <f>'Bonds (CP)'!AP229/'Bonds (CP)'!AP199-1</f>
        <v>1.0971082971787061E-2</v>
      </c>
      <c r="AY229" s="46">
        <f>SUM(AT229:AX229)</f>
        <v>-1.9106577896105148E-2</v>
      </c>
      <c r="BC229" s="46">
        <f>'Bonds (CP)'!AT229-'Bonds (CP)'!$AT$515</f>
        <v>-3.3116831992138496E-3</v>
      </c>
      <c r="BD229" s="46">
        <f>'Bonds (CP)'!AU229-'Bonds (CP)'!$AU$515</f>
        <v>-8.6399357414299952E-3</v>
      </c>
      <c r="BE229" s="46">
        <f>'Bonds (CP)'!AV229-'Bonds (CP)'!$AV$515</f>
        <v>-8.7835428242804183E-3</v>
      </c>
      <c r="BF229" s="46">
        <f>'Bonds (CP)'!AW229-'Bonds (CP)'!$AW$515</f>
        <v>3.7390800631669323E-3</v>
      </c>
      <c r="BG229" s="46">
        <f>'Bonds (CP)'!AX229-'Bonds (CP)'!$AX$515</f>
        <v>1.9110863586744908E-2</v>
      </c>
    </row>
    <row r="230" spans="1:59" ht="16.5" customHeight="1">
      <c r="A230" s="24">
        <v>45525</v>
      </c>
      <c r="B230" s="16">
        <v>17.46</v>
      </c>
      <c r="C230" s="16">
        <v>16.84</v>
      </c>
      <c r="D230" s="16">
        <v>16.16</v>
      </c>
      <c r="E230" s="16">
        <v>15.45</v>
      </c>
      <c r="F230" s="16">
        <v>14.91</v>
      </c>
      <c r="G230" s="17"/>
      <c r="H230" s="26">
        <f t="shared" si="48"/>
        <v>0.85986718883024005</v>
      </c>
      <c r="I230" s="26">
        <f t="shared" si="49"/>
        <v>0.67124561889656531</v>
      </c>
      <c r="J230" s="26">
        <f t="shared" si="50"/>
        <v>0.55439577131423146</v>
      </c>
      <c r="K230" s="26">
        <f t="shared" si="51"/>
        <v>0.41040263295614138</v>
      </c>
      <c r="L230" s="26">
        <f t="shared" si="52"/>
        <v>0.31260625544200693</v>
      </c>
      <c r="M230" s="17"/>
      <c r="N230" s="17"/>
      <c r="O230" s="29">
        <f t="shared" si="53"/>
        <v>-1.1918951132301459E-3</v>
      </c>
      <c r="P230" s="29">
        <f t="shared" si="54"/>
        <v>1.7546892685023074E-3</v>
      </c>
      <c r="Q230" s="29">
        <f t="shared" si="55"/>
        <v>2.4102859948158528E-3</v>
      </c>
      <c r="R230" s="29">
        <f t="shared" si="56"/>
        <v>-1.3202076823143338E-3</v>
      </c>
      <c r="S230" s="29">
        <f t="shared" si="57"/>
        <v>-5.0934010710788069E-3</v>
      </c>
      <c r="T230" s="29">
        <f t="shared" si="63"/>
        <v>-3.4405286033051263E-3</v>
      </c>
      <c r="U230" s="17"/>
      <c r="V230" s="30">
        <f t="shared" si="58"/>
        <v>-1.1654410784525486E-3</v>
      </c>
      <c r="W230" s="30">
        <f t="shared" si="59"/>
        <v>1.8546553993693811E-3</v>
      </c>
      <c r="X230" s="30">
        <f t="shared" si="60"/>
        <v>2.5995022474410039E-3</v>
      </c>
      <c r="Y230" s="30">
        <f t="shared" si="61"/>
        <v>-9.6518484305920199E-4</v>
      </c>
      <c r="Z230" s="30">
        <f t="shared" si="62"/>
        <v>-4.6996920435173678E-3</v>
      </c>
      <c r="AA230" s="17"/>
      <c r="AB230" s="17"/>
      <c r="AC230" s="17"/>
      <c r="AD230" s="17"/>
      <c r="AE230" s="17"/>
      <c r="AF230" s="17"/>
      <c r="AG230" s="17"/>
      <c r="AK230" s="24">
        <v>45525</v>
      </c>
      <c r="AL230" s="37">
        <v>0.85986718883024005</v>
      </c>
      <c r="AM230" s="37">
        <v>0.67124561889656542</v>
      </c>
      <c r="AN230" s="37">
        <v>0.55439577131423146</v>
      </c>
      <c r="AO230" s="37">
        <v>0.41040263295614143</v>
      </c>
      <c r="AP230" s="37">
        <v>0.31260625544200693</v>
      </c>
      <c r="AT230" s="46">
        <f>'Bonds (CP)'!AL230/'Bonds (CP)'!AL200-1</f>
        <v>-6.1297462966117822E-3</v>
      </c>
      <c r="AU230" s="46">
        <f>'Bonds (CP)'!AM230/'Bonds (CP)'!AM200-1</f>
        <v>-7.9962074054477084E-3</v>
      </c>
      <c r="AV230" s="46">
        <f>'Bonds (CP)'!AN230/'Bonds (CP)'!AN200-1</f>
        <v>-7.2050613751935E-3</v>
      </c>
      <c r="AW230" s="46">
        <f>'Bonds (CP)'!AO230/'Bonds (CP)'!AO200-1</f>
        <v>6.6054948124971702E-4</v>
      </c>
      <c r="AX230" s="46">
        <f>'Bonds (CP)'!AP230/'Bonds (CP)'!AP200-1</f>
        <v>1.0916487562300459E-2</v>
      </c>
      <c r="AY230" s="46">
        <f>SUM(AT230:AX230)</f>
        <v>-9.7539780337028148E-3</v>
      </c>
      <c r="BC230" s="46">
        <f>'Bonds (CP)'!AT230-'Bonds (CP)'!$AT$515</f>
        <v>-5.5205293935411126E-3</v>
      </c>
      <c r="BD230" s="46">
        <f>'Bonds (CP)'!AU230-'Bonds (CP)'!$AU$515</f>
        <v>-6.1561118761970591E-3</v>
      </c>
      <c r="BE230" s="46">
        <f>'Bonds (CP)'!AV230-'Bonds (CP)'!$AV$515</f>
        <v>-3.6115520707155264E-3</v>
      </c>
      <c r="BF230" s="46">
        <f>'Bonds (CP)'!AW230-'Bonds (CP)'!$AW$515</f>
        <v>7.6993069105853011E-3</v>
      </c>
      <c r="BG230" s="46">
        <f>'Bonds (CP)'!AX230-'Bonds (CP)'!$AX$515</f>
        <v>1.9056268177258306E-2</v>
      </c>
    </row>
    <row r="231" spans="1:59" ht="16.5" customHeight="1">
      <c r="A231" s="24">
        <v>45526</v>
      </c>
      <c r="B231" s="16">
        <v>17.55</v>
      </c>
      <c r="C231" s="16">
        <v>17</v>
      </c>
      <c r="D231" s="16">
        <v>16.25</v>
      </c>
      <c r="E231" s="16">
        <v>15.37</v>
      </c>
      <c r="F231" s="16">
        <v>14.68</v>
      </c>
      <c r="G231" s="17"/>
      <c r="H231" s="26">
        <f t="shared" si="48"/>
        <v>0.85920884729902169</v>
      </c>
      <c r="I231" s="26">
        <f t="shared" si="49"/>
        <v>0.66856225567599681</v>
      </c>
      <c r="J231" s="26">
        <f t="shared" si="50"/>
        <v>0.55239772455399583</v>
      </c>
      <c r="K231" s="26">
        <f t="shared" si="51"/>
        <v>0.41257844878242494</v>
      </c>
      <c r="L231" s="26">
        <f t="shared" si="52"/>
        <v>0.31792603427925503</v>
      </c>
      <c r="M231" s="17"/>
      <c r="N231" s="17"/>
      <c r="O231" s="29">
        <f t="shared" si="53"/>
        <v>-7.6563164610798928E-4</v>
      </c>
      <c r="P231" s="29">
        <f t="shared" si="54"/>
        <v>-3.9975876862773374E-3</v>
      </c>
      <c r="Q231" s="29">
        <f t="shared" si="55"/>
        <v>-3.604007937324516E-3</v>
      </c>
      <c r="R231" s="29">
        <f t="shared" si="56"/>
        <v>5.3016614698866427E-3</v>
      </c>
      <c r="S231" s="29">
        <f t="shared" si="57"/>
        <v>1.7017506030793328E-2</v>
      </c>
      <c r="T231" s="29">
        <f t="shared" si="63"/>
        <v>1.3951940230970128E-2</v>
      </c>
      <c r="U231" s="17"/>
      <c r="V231" s="30">
        <f t="shared" si="58"/>
        <v>-7.3917761133039206E-4</v>
      </c>
      <c r="W231" s="30">
        <f t="shared" si="59"/>
        <v>-3.8976215554102638E-3</v>
      </c>
      <c r="X231" s="30">
        <f t="shared" si="60"/>
        <v>-3.4147916846993648E-3</v>
      </c>
      <c r="Y231" s="30">
        <f t="shared" si="61"/>
        <v>5.6566843091417742E-3</v>
      </c>
      <c r="Z231" s="30">
        <f t="shared" si="62"/>
        <v>1.7411215058354766E-2</v>
      </c>
      <c r="AA231" s="17"/>
      <c r="AB231" s="17"/>
      <c r="AC231" s="17"/>
      <c r="AD231" s="17"/>
      <c r="AE231" s="17"/>
      <c r="AF231" s="17"/>
      <c r="AG231" s="17"/>
      <c r="AK231" s="24">
        <v>45526</v>
      </c>
      <c r="AL231" s="37">
        <v>0.85920884729902181</v>
      </c>
      <c r="AM231" s="37">
        <v>0.6685622556759967</v>
      </c>
      <c r="AN231" s="37">
        <v>0.55239772455399583</v>
      </c>
      <c r="AO231" s="37">
        <v>0.41257844878242489</v>
      </c>
      <c r="AP231" s="37">
        <v>0.31792603427925503</v>
      </c>
      <c r="AT231" s="46">
        <f>'Bonds (CP)'!AL231/'Bonds (CP)'!AL201-1</f>
        <v>-4.5087196937473317E-3</v>
      </c>
      <c r="AU231" s="46">
        <f>'Bonds (CP)'!AM231/'Bonds (CP)'!AM201-1</f>
        <v>-1.2954463157292095E-2</v>
      </c>
      <c r="AV231" s="46">
        <f>'Bonds (CP)'!AN231/'Bonds (CP)'!AN201-1</f>
        <v>-1.3167580595158435E-2</v>
      </c>
      <c r="AW231" s="46">
        <f>'Bonds (CP)'!AO231/'Bonds (CP)'!AO201-1</f>
        <v>4.6379086547787551E-3</v>
      </c>
      <c r="AX231" s="46">
        <f>'Bonds (CP)'!AP231/'Bonds (CP)'!AP201-1</f>
        <v>3.6262962937938292E-2</v>
      </c>
      <c r="AY231" s="46">
        <f>SUM(AT231:AX231)</f>
        <v>1.0270108146519186E-2</v>
      </c>
      <c r="BC231" s="46">
        <f>'Bonds (CP)'!AT231-'Bonds (CP)'!$AT$515</f>
        <v>-3.8995027906766622E-3</v>
      </c>
      <c r="BD231" s="46">
        <f>'Bonds (CP)'!AU231-'Bonds (CP)'!$AU$515</f>
        <v>-1.1114367628041445E-2</v>
      </c>
      <c r="BE231" s="46">
        <f>'Bonds (CP)'!AV231-'Bonds (CP)'!$AV$515</f>
        <v>-9.5740712906804606E-3</v>
      </c>
      <c r="BF231" s="46">
        <f>'Bonds (CP)'!AW231-'Bonds (CP)'!$AW$515</f>
        <v>1.1676666084114339E-2</v>
      </c>
      <c r="BG231" s="46">
        <f>'Bonds (CP)'!AX231-'Bonds (CP)'!$AX$515</f>
        <v>4.440274355289614E-2</v>
      </c>
    </row>
    <row r="232" spans="1:59" ht="16.5" customHeight="1">
      <c r="A232" s="24">
        <v>45527</v>
      </c>
      <c r="B232" s="16">
        <v>18.079999999999998</v>
      </c>
      <c r="C232" s="16">
        <v>17.02</v>
      </c>
      <c r="D232" s="16">
        <v>16.29</v>
      </c>
      <c r="E232" s="16">
        <v>15.67</v>
      </c>
      <c r="F232" s="16">
        <v>15.25</v>
      </c>
      <c r="G232" s="17"/>
      <c r="H232" s="26">
        <f t="shared" si="48"/>
        <v>0.85535230352303515</v>
      </c>
      <c r="I232" s="26">
        <f t="shared" si="49"/>
        <v>0.66822785823190933</v>
      </c>
      <c r="J232" s="26">
        <f t="shared" si="50"/>
        <v>0.55151261225894732</v>
      </c>
      <c r="K232" s="26">
        <f t="shared" si="51"/>
        <v>0.40449667527469052</v>
      </c>
      <c r="L232" s="26">
        <f t="shared" si="52"/>
        <v>0.30505691425664327</v>
      </c>
      <c r="M232" s="17"/>
      <c r="N232" s="17"/>
      <c r="O232" s="29">
        <f t="shared" si="53"/>
        <v>-4.4884823848239108E-3</v>
      </c>
      <c r="P232" s="29">
        <f t="shared" si="54"/>
        <v>-5.001739796832716E-4</v>
      </c>
      <c r="Q232" s="29">
        <f t="shared" si="55"/>
        <v>-1.6023098135734548E-3</v>
      </c>
      <c r="R232" s="29">
        <f t="shared" si="56"/>
        <v>-1.9588452890801356E-2</v>
      </c>
      <c r="S232" s="29">
        <f t="shared" si="57"/>
        <v>-4.0478346014620414E-2</v>
      </c>
      <c r="T232" s="29">
        <f t="shared" si="63"/>
        <v>-6.6657765083502407E-2</v>
      </c>
      <c r="U232" s="17"/>
      <c r="V232" s="30">
        <f t="shared" si="58"/>
        <v>-4.4620283500463138E-3</v>
      </c>
      <c r="W232" s="30">
        <f t="shared" si="59"/>
        <v>-4.0020784881619802E-4</v>
      </c>
      <c r="X232" s="30">
        <f t="shared" si="60"/>
        <v>-1.4130935609483037E-3</v>
      </c>
      <c r="Y232" s="30">
        <f t="shared" si="61"/>
        <v>-1.9233430051546225E-2</v>
      </c>
      <c r="Z232" s="30">
        <f t="shared" si="62"/>
        <v>-4.0084636987058976E-2</v>
      </c>
      <c r="AA232" s="17"/>
      <c r="AB232" s="17"/>
      <c r="AC232" s="17"/>
      <c r="AD232" s="17"/>
      <c r="AE232" s="17"/>
      <c r="AF232" s="17"/>
      <c r="AG232" s="17"/>
      <c r="AK232" s="24">
        <v>45527</v>
      </c>
      <c r="AL232" s="37">
        <v>0.85535230352303526</v>
      </c>
      <c r="AM232" s="37">
        <v>0.66822785823190922</v>
      </c>
      <c r="AN232" s="37">
        <v>0.55151261225894732</v>
      </c>
      <c r="AO232" s="37">
        <v>0.40449667527469058</v>
      </c>
      <c r="AP232" s="37">
        <v>0.30505691425664333</v>
      </c>
      <c r="AT232" s="46">
        <f>'Bonds (CP)'!AL232/'Bonds (CP)'!AL202-1</f>
        <v>-7.4525745257453258E-3</v>
      </c>
      <c r="AU232" s="46">
        <f>'Bonds (CP)'!AM232/'Bonds (CP)'!AM202-1</f>
        <v>-1.0221360908988952E-2</v>
      </c>
      <c r="AV232" s="46">
        <f>'Bonds (CP)'!AN232/'Bonds (CP)'!AN202-1</f>
        <v>-1.038099363233469E-2</v>
      </c>
      <c r="AW232" s="46">
        <f>'Bonds (CP)'!AO232/'Bonds (CP)'!AO202-1</f>
        <v>-9.8271859812368856E-3</v>
      </c>
      <c r="AX232" s="46">
        <f>'Bonds (CP)'!AP232/'Bonds (CP)'!AP202-1</f>
        <v>-2.8416858736078909E-3</v>
      </c>
      <c r="AY232" s="46">
        <f>SUM(AT232:AX232)</f>
        <v>-4.0723800921913744E-2</v>
      </c>
      <c r="BC232" s="46">
        <f>'Bonds (CP)'!AT232-'Bonds (CP)'!$AT$515</f>
        <v>-6.8433576226746562E-3</v>
      </c>
      <c r="BD232" s="46">
        <f>'Bonds (CP)'!AU232-'Bonds (CP)'!$AU$515</f>
        <v>-8.3812653797383022E-3</v>
      </c>
      <c r="BE232" s="46">
        <f>'Bonds (CP)'!AV232-'Bonds (CP)'!$AV$515</f>
        <v>-6.7874843278567156E-3</v>
      </c>
      <c r="BF232" s="46">
        <f>'Bonds (CP)'!AW232-'Bonds (CP)'!$AW$515</f>
        <v>-2.7884285519013015E-3</v>
      </c>
      <c r="BG232" s="46">
        <f>'Bonds (CP)'!AX232-'Bonds (CP)'!$AX$515</f>
        <v>5.2980947413499551E-3</v>
      </c>
    </row>
    <row r="233" spans="1:59" ht="16.5" customHeight="1">
      <c r="A233" s="24">
        <v>45530</v>
      </c>
      <c r="B233" s="16">
        <v>18.47</v>
      </c>
      <c r="C233" s="16">
        <v>17.239999999999998</v>
      </c>
      <c r="D233" s="16">
        <v>16.41</v>
      </c>
      <c r="E233" s="16">
        <v>15.68</v>
      </c>
      <c r="F233" s="16">
        <v>15.21</v>
      </c>
      <c r="G233" s="17"/>
      <c r="H233" s="26">
        <f t="shared" si="48"/>
        <v>0.85253650713260754</v>
      </c>
      <c r="I233" s="26">
        <f t="shared" si="49"/>
        <v>0.66456440486946822</v>
      </c>
      <c r="J233" s="26">
        <f t="shared" si="50"/>
        <v>0.54886796126054394</v>
      </c>
      <c r="K233" s="26">
        <f t="shared" si="51"/>
        <v>0.40423089700073245</v>
      </c>
      <c r="L233" s="26">
        <f t="shared" si="52"/>
        <v>0.30592626058972694</v>
      </c>
      <c r="M233" s="17"/>
      <c r="N233" s="17"/>
      <c r="O233" s="29">
        <f t="shared" si="53"/>
        <v>-3.2919726513038761E-3</v>
      </c>
      <c r="P233" s="29">
        <f t="shared" si="54"/>
        <v>-5.4823415655468333E-3</v>
      </c>
      <c r="Q233" s="29">
        <f t="shared" si="55"/>
        <v>-4.7952683939015417E-3</v>
      </c>
      <c r="R233" s="29">
        <f t="shared" si="56"/>
        <v>-6.5705922991232679E-4</v>
      </c>
      <c r="S233" s="29">
        <f t="shared" si="57"/>
        <v>2.8497840647279116E-3</v>
      </c>
      <c r="T233" s="29">
        <f t="shared" si="63"/>
        <v>-1.1376857775936666E-2</v>
      </c>
      <c r="U233" s="17"/>
      <c r="V233" s="30">
        <f t="shared" si="58"/>
        <v>-3.2655186165262791E-3</v>
      </c>
      <c r="W233" s="30">
        <f t="shared" si="59"/>
        <v>-5.3823754346797601E-3</v>
      </c>
      <c r="X233" s="30">
        <f t="shared" si="60"/>
        <v>-4.6060521412763901E-3</v>
      </c>
      <c r="Y233" s="30">
        <f t="shared" si="61"/>
        <v>-3.0203639065719495E-4</v>
      </c>
      <c r="Z233" s="30">
        <f t="shared" si="62"/>
        <v>3.2434930922893507E-3</v>
      </c>
      <c r="AA233" s="17"/>
      <c r="AB233" s="17"/>
      <c r="AC233" s="17"/>
      <c r="AD233" s="17"/>
      <c r="AE233" s="17"/>
      <c r="AF233" s="17"/>
      <c r="AG233" s="17"/>
      <c r="AK233" s="24">
        <v>45530</v>
      </c>
      <c r="AL233" s="37">
        <v>0.85253650713260754</v>
      </c>
      <c r="AM233" s="37">
        <v>0.66456440486946833</v>
      </c>
      <c r="AN233" s="37">
        <v>0.54886796126054405</v>
      </c>
      <c r="AO233" s="37">
        <v>0.40423089700073245</v>
      </c>
      <c r="AP233" s="37">
        <v>0.30592626058972683</v>
      </c>
      <c r="AT233" s="46">
        <f>'Bonds (CP)'!AL233/'Bonds (CP)'!AL203-1</f>
        <v>-1.2492614163923221E-2</v>
      </c>
      <c r="AU233" s="46">
        <f>'Bonds (CP)'!AM233/'Bonds (CP)'!AM203-1</f>
        <v>-8.4645274463238662E-3</v>
      </c>
      <c r="AV233" s="46">
        <f>'Bonds (CP)'!AN233/'Bonds (CP)'!AN203-1</f>
        <v>-3.997243807062012E-3</v>
      </c>
      <c r="AW233" s="46">
        <f>'Bonds (CP)'!AO233/'Bonds (CP)'!AO203-1</f>
        <v>2.6311682164104067E-3</v>
      </c>
      <c r="AX233" s="46">
        <f>'Bonds (CP)'!AP233/'Bonds (CP)'!AP203-1</f>
        <v>4.9871977284055014E-3</v>
      </c>
      <c r="AY233" s="46">
        <f>SUM(AT233:AX233)</f>
        <v>-1.7336019472493192E-2</v>
      </c>
      <c r="BC233" s="46">
        <f>'Bonds (CP)'!AT233-'Bonds (CP)'!$AT$515</f>
        <v>-1.1883397260852552E-2</v>
      </c>
      <c r="BD233" s="46">
        <f>'Bonds (CP)'!AU233-'Bonds (CP)'!$AU$515</f>
        <v>-6.6244319170732169E-3</v>
      </c>
      <c r="BE233" s="46">
        <f>'Bonds (CP)'!AV233-'Bonds (CP)'!$AV$515</f>
        <v>-4.037345025840384E-4</v>
      </c>
      <c r="BF233" s="46">
        <f>'Bonds (CP)'!AW233-'Bonds (CP)'!$AW$515</f>
        <v>9.6699256457459908E-3</v>
      </c>
      <c r="BG233" s="46">
        <f>'Bonds (CP)'!AX233-'Bonds (CP)'!$AX$515</f>
        <v>1.3126978343363347E-2</v>
      </c>
    </row>
    <row r="234" spans="1:59" ht="16.5" customHeight="1">
      <c r="A234" s="24">
        <v>45531</v>
      </c>
      <c r="B234" s="16">
        <v>18.21</v>
      </c>
      <c r="C234" s="16">
        <v>17.03</v>
      </c>
      <c r="D234" s="16">
        <v>16.36</v>
      </c>
      <c r="E234" s="16">
        <v>15.75</v>
      </c>
      <c r="F234" s="16">
        <v>15.32</v>
      </c>
      <c r="G234" s="17"/>
      <c r="H234" s="26">
        <f t="shared" si="48"/>
        <v>0.85441164030115901</v>
      </c>
      <c r="I234" s="26">
        <f t="shared" si="49"/>
        <v>0.6680607445267418</v>
      </c>
      <c r="J234" s="26">
        <f t="shared" si="50"/>
        <v>0.54996795547641941</v>
      </c>
      <c r="K234" s="26">
        <f t="shared" si="51"/>
        <v>0.40237689604483834</v>
      </c>
      <c r="L234" s="26">
        <f t="shared" si="52"/>
        <v>0.3035473070353199</v>
      </c>
      <c r="M234" s="17"/>
      <c r="N234" s="17"/>
      <c r="O234" s="29">
        <f t="shared" si="53"/>
        <v>2.1994755096861329E-3</v>
      </c>
      <c r="P234" s="29">
        <f t="shared" si="54"/>
        <v>5.2610997995903297E-3</v>
      </c>
      <c r="Q234" s="29">
        <f t="shared" si="55"/>
        <v>2.0041144565063895E-3</v>
      </c>
      <c r="R234" s="29">
        <f t="shared" si="56"/>
        <v>-4.5864899730579944E-3</v>
      </c>
      <c r="S234" s="29">
        <f t="shared" si="57"/>
        <v>-7.7762319253704693E-3</v>
      </c>
      <c r="T234" s="29">
        <f t="shared" si="63"/>
        <v>-2.8980321326456115E-3</v>
      </c>
      <c r="U234" s="17"/>
      <c r="V234" s="30">
        <f t="shared" si="58"/>
        <v>2.2259295444637299E-3</v>
      </c>
      <c r="W234" s="30">
        <f t="shared" si="59"/>
        <v>5.3610659304574029E-3</v>
      </c>
      <c r="X234" s="30">
        <f t="shared" si="60"/>
        <v>2.1933307091315407E-3</v>
      </c>
      <c r="Y234" s="30">
        <f t="shared" si="61"/>
        <v>-4.2314671338028629E-3</v>
      </c>
      <c r="Z234" s="30">
        <f t="shared" si="62"/>
        <v>-7.3825228978090301E-3</v>
      </c>
      <c r="AA234" s="17"/>
      <c r="AB234" s="17"/>
      <c r="AC234" s="17"/>
      <c r="AD234" s="17"/>
      <c r="AE234" s="17"/>
      <c r="AF234" s="17"/>
      <c r="AG234" s="17"/>
      <c r="AK234" s="24">
        <v>45531</v>
      </c>
      <c r="AL234" s="37">
        <v>0.85441164030115901</v>
      </c>
      <c r="AM234" s="37">
        <v>0.6680607445267418</v>
      </c>
      <c r="AN234" s="37">
        <v>0.54996795547641941</v>
      </c>
      <c r="AO234" s="37">
        <v>0.40237689604483828</v>
      </c>
      <c r="AP234" s="37">
        <v>0.30354730703531996</v>
      </c>
      <c r="AT234" s="46">
        <f>'Bonds (CP)'!AL234/'Bonds (CP)'!AL204-1</f>
        <v>-1.1081972760341618E-2</v>
      </c>
      <c r="AU234" s="46">
        <f>'Bonds (CP)'!AM234/'Bonds (CP)'!AM204-1</f>
        <v>3.2547733938905754E-3</v>
      </c>
      <c r="AV234" s="46">
        <f>'Bonds (CP)'!AN234/'Bonds (CP)'!AN204-1</f>
        <v>9.2435922155995609E-3</v>
      </c>
      <c r="AW234" s="46">
        <f>'Bonds (CP)'!AO234/'Bonds (CP)'!AO204-1</f>
        <v>5.917933475111159E-3</v>
      </c>
      <c r="AX234" s="46">
        <f>'Bonds (CP)'!AP234/'Bonds (CP)'!AP204-1</f>
        <v>-4.2416844552076727E-3</v>
      </c>
      <c r="AY234" s="46">
        <f>SUM(AT234:AX234)</f>
        <v>3.0926418690520041E-3</v>
      </c>
      <c r="BC234" s="46">
        <f>'Bonds (CP)'!AT234-'Bonds (CP)'!$AT$515</f>
        <v>-1.0472755857270949E-2</v>
      </c>
      <c r="BD234" s="46">
        <f>'Bonds (CP)'!AU234-'Bonds (CP)'!$AU$515</f>
        <v>5.0948689231412247E-3</v>
      </c>
      <c r="BE234" s="46">
        <f>'Bonds (CP)'!AV234-'Bonds (CP)'!$AV$515</f>
        <v>1.2837101520077535E-2</v>
      </c>
      <c r="BF234" s="46">
        <f>'Bonds (CP)'!AW234-'Bonds (CP)'!$AW$515</f>
        <v>1.2956690904446743E-2</v>
      </c>
      <c r="BG234" s="46">
        <f>'Bonds (CP)'!AX234-'Bonds (CP)'!$AX$515</f>
        <v>3.8980961597501734E-3</v>
      </c>
    </row>
    <row r="235" spans="1:59" ht="16.5" customHeight="1">
      <c r="A235" s="24">
        <v>45532</v>
      </c>
      <c r="B235" s="16">
        <v>18.239999999999998</v>
      </c>
      <c r="C235" s="16">
        <v>17.170000000000002</v>
      </c>
      <c r="D235" s="16">
        <v>16.45</v>
      </c>
      <c r="E235" s="16">
        <v>15.82</v>
      </c>
      <c r="F235" s="16">
        <v>15.41</v>
      </c>
      <c r="G235" s="17"/>
      <c r="H235" s="26">
        <f t="shared" si="48"/>
        <v>0.85419485791610295</v>
      </c>
      <c r="I235" s="26">
        <f t="shared" si="49"/>
        <v>0.6657270895121421</v>
      </c>
      <c r="J235" s="26">
        <f t="shared" si="50"/>
        <v>0.54798995878851375</v>
      </c>
      <c r="K235" s="26">
        <f t="shared" si="51"/>
        <v>0.40053412141001637</v>
      </c>
      <c r="L235" s="26">
        <f t="shared" si="52"/>
        <v>0.3016280702988049</v>
      </c>
      <c r="M235" s="17"/>
      <c r="N235" s="17"/>
      <c r="O235" s="29">
        <f t="shared" si="53"/>
        <v>-2.5372124492550885E-4</v>
      </c>
      <c r="P235" s="29">
        <f t="shared" si="54"/>
        <v>-3.4931778789859536E-3</v>
      </c>
      <c r="Q235" s="29">
        <f t="shared" si="55"/>
        <v>-3.5965671603397364E-3</v>
      </c>
      <c r="R235" s="29">
        <f t="shared" si="56"/>
        <v>-4.5797227746808833E-3</v>
      </c>
      <c r="S235" s="29">
        <f t="shared" si="57"/>
        <v>-6.3226939987041098E-3</v>
      </c>
      <c r="T235" s="29">
        <f t="shared" si="63"/>
        <v>-1.8245883057636192E-2</v>
      </c>
      <c r="U235" s="17"/>
      <c r="V235" s="30">
        <f t="shared" si="58"/>
        <v>-2.2726721014791162E-4</v>
      </c>
      <c r="W235" s="30">
        <f t="shared" si="59"/>
        <v>-3.3932117481188799E-3</v>
      </c>
      <c r="X235" s="30">
        <f t="shared" si="60"/>
        <v>-3.4073509077145853E-3</v>
      </c>
      <c r="Y235" s="30">
        <f t="shared" si="61"/>
        <v>-4.2246999354257518E-3</v>
      </c>
      <c r="Z235" s="30">
        <f t="shared" si="62"/>
        <v>-5.9289849711426706E-3</v>
      </c>
      <c r="AA235" s="17"/>
      <c r="AB235" s="17"/>
      <c r="AC235" s="17"/>
      <c r="AD235" s="17"/>
      <c r="AE235" s="17"/>
      <c r="AF235" s="17"/>
      <c r="AG235" s="17"/>
      <c r="AK235" s="24">
        <v>45532</v>
      </c>
      <c r="AL235" s="37">
        <v>0.85419485791610295</v>
      </c>
      <c r="AM235" s="37">
        <v>0.6657270895121421</v>
      </c>
      <c r="AN235" s="37">
        <v>0.54798995878851375</v>
      </c>
      <c r="AO235" s="37">
        <v>0.40053412141001643</v>
      </c>
      <c r="AP235" s="37">
        <v>0.30162807029880484</v>
      </c>
      <c r="AT235" s="46">
        <f>'Bonds (CP)'!AL235/'Bonds (CP)'!AL205-1</f>
        <v>-1.2939783491204171E-2</v>
      </c>
      <c r="AU235" s="46">
        <f>'Bonds (CP)'!AM235/'Bonds (CP)'!AM205-1</f>
        <v>-3.7423891999713854E-3</v>
      </c>
      <c r="AV235" s="46">
        <f>'Bonds (CP)'!AN235/'Bonds (CP)'!AN205-1</f>
        <v>3.6061836982066442E-3</v>
      </c>
      <c r="AW235" s="46">
        <f>'Bonds (CP)'!AO235/'Bonds (CP)'!AO205-1</f>
        <v>1.3163431157074967E-2</v>
      </c>
      <c r="AX235" s="46">
        <f>'Bonds (CP)'!AP235/'Bonds (CP)'!AP205-1</f>
        <v>1.4051645299087312E-2</v>
      </c>
      <c r="AY235" s="46">
        <f>SUM(AT235:AX235)</f>
        <v>1.4139087463193367E-2</v>
      </c>
      <c r="BC235" s="46">
        <f>'Bonds (CP)'!AT235-'Bonds (CP)'!$AT$515</f>
        <v>-1.2330566588133501E-2</v>
      </c>
      <c r="BD235" s="46">
        <f>'Bonds (CP)'!AU235-'Bonds (CP)'!$AU$515</f>
        <v>-1.9022936707207361E-3</v>
      </c>
      <c r="BE235" s="46">
        <f>'Bonds (CP)'!AV235-'Bonds (CP)'!$AV$515</f>
        <v>7.1996930026846182E-3</v>
      </c>
      <c r="BF235" s="46">
        <f>'Bonds (CP)'!AW235-'Bonds (CP)'!$AW$515</f>
        <v>2.0202188586410551E-2</v>
      </c>
      <c r="BG235" s="46">
        <f>'Bonds (CP)'!AX235-'Bonds (CP)'!$AX$515</f>
        <v>2.219142591404516E-2</v>
      </c>
    </row>
    <row r="236" spans="1:59" ht="16.5" customHeight="1">
      <c r="A236" s="24">
        <v>45533</v>
      </c>
      <c r="B236" s="16">
        <v>18.18</v>
      </c>
      <c r="C236" s="16">
        <v>17.27</v>
      </c>
      <c r="D236" s="16">
        <v>16.489999999999998</v>
      </c>
      <c r="E236" s="16">
        <v>15.79</v>
      </c>
      <c r="F236" s="16">
        <v>15.28</v>
      </c>
      <c r="G236" s="17"/>
      <c r="H236" s="26">
        <f t="shared" si="48"/>
        <v>0.85462853274665762</v>
      </c>
      <c r="I236" s="26">
        <f t="shared" si="49"/>
        <v>0.6640669540629851</v>
      </c>
      <c r="J236" s="26">
        <f t="shared" si="50"/>
        <v>0.54711372322496732</v>
      </c>
      <c r="K236" s="26">
        <f t="shared" si="51"/>
        <v>0.40132251231595556</v>
      </c>
      <c r="L236" s="26">
        <f t="shared" si="52"/>
        <v>0.30440811711952009</v>
      </c>
      <c r="M236" s="17"/>
      <c r="N236" s="17"/>
      <c r="O236" s="29">
        <f t="shared" si="53"/>
        <v>5.0770011846323904E-4</v>
      </c>
      <c r="P236" s="29">
        <f t="shared" si="54"/>
        <v>-2.4937177340546013E-3</v>
      </c>
      <c r="Q236" s="29">
        <f t="shared" si="55"/>
        <v>-1.5989993055413043E-3</v>
      </c>
      <c r="R236" s="29">
        <f t="shared" si="56"/>
        <v>1.9683489215944761E-3</v>
      </c>
      <c r="S236" s="29">
        <f t="shared" si="57"/>
        <v>9.2168040526241501E-3</v>
      </c>
      <c r="T236" s="29">
        <f t="shared" si="63"/>
        <v>7.6001360530859596E-3</v>
      </c>
      <c r="U236" s="17"/>
      <c r="V236" s="30">
        <f t="shared" si="58"/>
        <v>5.3415415324083626E-4</v>
      </c>
      <c r="W236" s="30">
        <f t="shared" si="59"/>
        <v>-2.3937516031875277E-3</v>
      </c>
      <c r="X236" s="30">
        <f t="shared" si="60"/>
        <v>-1.4097830529161532E-3</v>
      </c>
      <c r="Y236" s="30">
        <f t="shared" si="61"/>
        <v>2.323371760849608E-3</v>
      </c>
      <c r="Z236" s="30">
        <f t="shared" si="62"/>
        <v>9.6105130801855902E-3</v>
      </c>
      <c r="AA236" s="17"/>
      <c r="AB236" s="17"/>
      <c r="AC236" s="17"/>
      <c r="AD236" s="17"/>
      <c r="AE236" s="17"/>
      <c r="AF236" s="17"/>
      <c r="AG236" s="17"/>
      <c r="AK236" s="24">
        <v>45533</v>
      </c>
      <c r="AL236" s="37">
        <v>0.85462853274665762</v>
      </c>
      <c r="AM236" s="37">
        <v>0.66406695406298522</v>
      </c>
      <c r="AN236" s="37">
        <v>0.54711372322496743</v>
      </c>
      <c r="AO236" s="37">
        <v>0.4013225123159555</v>
      </c>
      <c r="AP236" s="37">
        <v>0.30440811711952015</v>
      </c>
      <c r="AT236" s="46">
        <f>'Bonds (CP)'!AL236/'Bonds (CP)'!AL206-1</f>
        <v>-1.22694195295312E-2</v>
      </c>
      <c r="AU236" s="46">
        <f>'Bonds (CP)'!AM236/'Bonds (CP)'!AM206-1</f>
        <v>-7.9657816690109629E-3</v>
      </c>
      <c r="AV236" s="46">
        <f>'Bonds (CP)'!AN236/'Bonds (CP)'!AN206-1</f>
        <v>-5.189815557489097E-3</v>
      </c>
      <c r="AW236" s="46">
        <f>'Bonds (CP)'!AO236/'Bonds (CP)'!AO206-1</f>
        <v>-7.8471917144424808E-3</v>
      </c>
      <c r="AX236" s="46">
        <f>'Bonds (CP)'!AP236/'Bonds (CP)'!AP206-1</f>
        <v>-1.0633352457456224E-2</v>
      </c>
      <c r="AY236" s="46">
        <f>SUM(AT236:AX236)</f>
        <v>-4.3905560927929965E-2</v>
      </c>
      <c r="BC236" s="46">
        <f>'Bonds (CP)'!AT236-'Bonds (CP)'!$AT$515</f>
        <v>-1.1660202626460531E-2</v>
      </c>
      <c r="BD236" s="46">
        <f>'Bonds (CP)'!AU236-'Bonds (CP)'!$AU$515</f>
        <v>-6.1256861397603135E-3</v>
      </c>
      <c r="BE236" s="46">
        <f>'Bonds (CP)'!AV236-'Bonds (CP)'!$AV$515</f>
        <v>-1.5963062530111234E-3</v>
      </c>
      <c r="BF236" s="46">
        <f>'Bonds (CP)'!AW236-'Bonds (CP)'!$AW$515</f>
        <v>-8.0843428510689666E-4</v>
      </c>
      <c r="BG236" s="46">
        <f>'Bonds (CP)'!AX236-'Bonds (CP)'!$AX$515</f>
        <v>-2.4935718424983783E-3</v>
      </c>
    </row>
    <row r="237" spans="1:59" ht="16.5" customHeight="1">
      <c r="A237" s="24">
        <v>45534</v>
      </c>
      <c r="B237" s="16">
        <v>18.350000000000001</v>
      </c>
      <c r="C237" s="16">
        <v>17.55</v>
      </c>
      <c r="D237" s="16">
        <v>16.68</v>
      </c>
      <c r="E237" s="16">
        <v>15.78</v>
      </c>
      <c r="F237" s="16">
        <v>15.22</v>
      </c>
      <c r="G237" s="17"/>
      <c r="H237" s="26">
        <f t="shared" si="48"/>
        <v>0.85340092944655688</v>
      </c>
      <c r="I237" s="26">
        <f t="shared" si="49"/>
        <v>0.65944832879362336</v>
      </c>
      <c r="J237" s="26">
        <f t="shared" si="50"/>
        <v>0.54297560504500975</v>
      </c>
      <c r="K237" s="26">
        <f t="shared" si="51"/>
        <v>0.40158576538194046</v>
      </c>
      <c r="L237" s="26">
        <f t="shared" si="52"/>
        <v>0.3057084632560117</v>
      </c>
      <c r="M237" s="17"/>
      <c r="N237" s="17"/>
      <c r="O237" s="29">
        <f t="shared" si="53"/>
        <v>-1.4364174059990908E-3</v>
      </c>
      <c r="P237" s="29">
        <f t="shared" si="54"/>
        <v>-6.9550596383443075E-3</v>
      </c>
      <c r="Q237" s="29">
        <f t="shared" si="55"/>
        <v>-7.563543015454588E-3</v>
      </c>
      <c r="R237" s="29">
        <f t="shared" si="56"/>
        <v>6.5596386423916186E-4</v>
      </c>
      <c r="S237" s="29">
        <f t="shared" si="57"/>
        <v>4.2717196531951718E-3</v>
      </c>
      <c r="T237" s="29">
        <f t="shared" si="63"/>
        <v>-1.1027336542363653E-2</v>
      </c>
      <c r="U237" s="17"/>
      <c r="V237" s="30">
        <f t="shared" si="58"/>
        <v>-1.4099633712214936E-3</v>
      </c>
      <c r="W237" s="30">
        <f t="shared" si="59"/>
        <v>-6.8550935074772343E-3</v>
      </c>
      <c r="X237" s="30">
        <f t="shared" si="60"/>
        <v>-7.3743267628294364E-3</v>
      </c>
      <c r="Y237" s="30">
        <f t="shared" si="61"/>
        <v>1.0109867034942938E-3</v>
      </c>
      <c r="Z237" s="30">
        <f t="shared" si="62"/>
        <v>4.6654286807566109E-3</v>
      </c>
      <c r="AA237" s="17"/>
      <c r="AB237" s="17"/>
      <c r="AC237" s="17"/>
      <c r="AD237" s="17"/>
      <c r="AE237" s="17"/>
      <c r="AF237" s="17"/>
      <c r="AG237" s="17"/>
      <c r="AK237" s="24">
        <v>45534</v>
      </c>
      <c r="AL237" s="37">
        <v>0.85340092944655677</v>
      </c>
      <c r="AM237" s="37">
        <v>0.65944832879362347</v>
      </c>
      <c r="AN237" s="37">
        <v>0.54297560504500975</v>
      </c>
      <c r="AO237" s="37">
        <v>0.40158576538194046</v>
      </c>
      <c r="AP237" s="37">
        <v>0.3057084632560117</v>
      </c>
      <c r="AT237" s="46">
        <f>'Bonds (CP)'!AL237/'Bonds (CP)'!AL207-1</f>
        <v>-1.7321504013519284E-2</v>
      </c>
      <c r="AU237" s="46">
        <f>'Bonds (CP)'!AM237/'Bonds (CP)'!AM207-1</f>
        <v>-2.0280194267052964E-2</v>
      </c>
      <c r="AV237" s="46">
        <f>'Bonds (CP)'!AN237/'Bonds (CP)'!AN207-1</f>
        <v>-1.4294898028273439E-2</v>
      </c>
      <c r="AW237" s="46">
        <f>'Bonds (CP)'!AO237/'Bonds (CP)'!AO207-1</f>
        <v>-7.1963753244036477E-3</v>
      </c>
      <c r="AX237" s="46">
        <f>'Bonds (CP)'!AP237/'Bonds (CP)'!AP207-1</f>
        <v>-8.5425840723291069E-3</v>
      </c>
      <c r="AY237" s="46">
        <f>SUM(AT237:AX237)</f>
        <v>-6.7635555705578443E-2</v>
      </c>
      <c r="BC237" s="46">
        <f>'Bonds (CP)'!AT237-'Bonds (CP)'!$AT$515</f>
        <v>-1.6712287110448615E-2</v>
      </c>
      <c r="BD237" s="46">
        <f>'Bonds (CP)'!AU237-'Bonds (CP)'!$AU$515</f>
        <v>-1.8440098737802314E-2</v>
      </c>
      <c r="BE237" s="46">
        <f>'Bonds (CP)'!AV237-'Bonds (CP)'!$AV$515</f>
        <v>-1.0701388723795465E-2</v>
      </c>
      <c r="BF237" s="46">
        <f>'Bonds (CP)'!AW237-'Bonds (CP)'!$AW$515</f>
        <v>-1.5761789506806359E-4</v>
      </c>
      <c r="BG237" s="46">
        <f>'Bonds (CP)'!AX237-'Bonds (CP)'!$AX$515</f>
        <v>-4.0280345737126085E-4</v>
      </c>
    </row>
    <row r="238" spans="1:59" ht="16.5" customHeight="1">
      <c r="A238" s="24">
        <v>45537</v>
      </c>
      <c r="B238" s="16">
        <v>18.45</v>
      </c>
      <c r="C238" s="16">
        <v>17.54</v>
      </c>
      <c r="D238" s="16">
        <v>16.690000000000001</v>
      </c>
      <c r="E238" s="16">
        <v>15.88</v>
      </c>
      <c r="F238" s="16">
        <v>15.41</v>
      </c>
      <c r="G238" s="17"/>
      <c r="H238" s="26">
        <f t="shared" si="48"/>
        <v>0.85268045588856067</v>
      </c>
      <c r="I238" s="26">
        <f t="shared" si="49"/>
        <v>0.65961252860244479</v>
      </c>
      <c r="J238" s="26">
        <f t="shared" si="50"/>
        <v>0.54275890257708004</v>
      </c>
      <c r="K238" s="26">
        <f t="shared" si="51"/>
        <v>0.39896347658727599</v>
      </c>
      <c r="L238" s="26">
        <f t="shared" si="52"/>
        <v>0.3016280702988049</v>
      </c>
      <c r="M238" s="17"/>
      <c r="N238" s="17"/>
      <c r="O238" s="29">
        <f t="shared" si="53"/>
        <v>-8.4423807513711591E-4</v>
      </c>
      <c r="P238" s="29">
        <f t="shared" si="54"/>
        <v>2.4899571604319881E-4</v>
      </c>
      <c r="Q238" s="29">
        <f t="shared" si="55"/>
        <v>-3.9910166481926801E-4</v>
      </c>
      <c r="R238" s="29">
        <f t="shared" si="56"/>
        <v>-6.5298350208465861E-3</v>
      </c>
      <c r="S238" s="29">
        <f t="shared" si="57"/>
        <v>-1.3347333972202557E-2</v>
      </c>
      <c r="T238" s="29">
        <f t="shared" si="63"/>
        <v>-2.0871513016962329E-2</v>
      </c>
      <c r="U238" s="17"/>
      <c r="V238" s="30">
        <f t="shared" si="58"/>
        <v>-8.1778404035951868E-4</v>
      </c>
      <c r="W238" s="30">
        <f t="shared" si="59"/>
        <v>3.4896184691027239E-4</v>
      </c>
      <c r="X238" s="30">
        <f t="shared" si="60"/>
        <v>-2.098854121941168E-4</v>
      </c>
      <c r="Y238" s="30">
        <f t="shared" si="61"/>
        <v>-6.1748121815914546E-3</v>
      </c>
      <c r="Z238" s="30">
        <f t="shared" si="62"/>
        <v>-1.2953624944641117E-2</v>
      </c>
      <c r="AA238" s="17"/>
      <c r="AB238" s="17"/>
      <c r="AC238" s="17"/>
      <c r="AD238" s="17"/>
      <c r="AE238" s="17"/>
      <c r="AF238" s="17"/>
      <c r="AG238" s="17"/>
      <c r="AK238" s="24">
        <v>45537</v>
      </c>
      <c r="AL238" s="37">
        <v>0.85268045588856067</v>
      </c>
      <c r="AM238" s="37">
        <v>0.65961252860244468</v>
      </c>
      <c r="AN238" s="37">
        <v>0.54275890257708004</v>
      </c>
      <c r="AO238" s="37">
        <v>0.39896347658727604</v>
      </c>
      <c r="AP238" s="37">
        <v>0.30162807029880484</v>
      </c>
      <c r="AT238" s="46">
        <f>'Bonds (CP)'!AL238/'Bonds (CP)'!AL208-1</f>
        <v>-1.7053609117771207E-2</v>
      </c>
      <c r="AU238" s="46">
        <f>'Bonds (CP)'!AM238/'Bonds (CP)'!AM208-1</f>
        <v>-2.1264498520141006E-2</v>
      </c>
      <c r="AV238" s="46">
        <f>'Bonds (CP)'!AN238/'Bonds (CP)'!AN208-1</f>
        <v>-2.0597193427426608E-2</v>
      </c>
      <c r="AW238" s="46">
        <f>'Bonds (CP)'!AO238/'Bonds (CP)'!AO208-1</f>
        <v>-2.4659430691590489E-2</v>
      </c>
      <c r="AX238" s="46">
        <f>'Bonds (CP)'!AP238/'Bonds (CP)'!AP208-1</f>
        <v>-2.8798680719768543E-2</v>
      </c>
      <c r="AY238" s="46">
        <f>SUM(AT238:AX238)</f>
        <v>-0.11237341247669785</v>
      </c>
      <c r="BC238" s="46">
        <f>'Bonds (CP)'!AT238-'Bonds (CP)'!$AT$515</f>
        <v>-1.6444392214700537E-2</v>
      </c>
      <c r="BD238" s="46">
        <f>'Bonds (CP)'!AU238-'Bonds (CP)'!$AU$515</f>
        <v>-1.9424402990890356E-2</v>
      </c>
      <c r="BE238" s="46">
        <f>'Bonds (CP)'!AV238-'Bonds (CP)'!$AV$515</f>
        <v>-1.7003684122948635E-2</v>
      </c>
      <c r="BF238" s="46">
        <f>'Bonds (CP)'!AW238-'Bonds (CP)'!$AW$515</f>
        <v>-1.7620673262254905E-2</v>
      </c>
      <c r="BG238" s="46">
        <f>'Bonds (CP)'!AX238-'Bonds (CP)'!$AX$515</f>
        <v>-2.0658900104810696E-2</v>
      </c>
    </row>
    <row r="239" spans="1:59" ht="16.5" customHeight="1">
      <c r="A239" s="24">
        <v>45538</v>
      </c>
      <c r="B239" s="16">
        <v>18.55</v>
      </c>
      <c r="C239" s="16">
        <v>17.64</v>
      </c>
      <c r="D239" s="16">
        <v>16.739999999999998</v>
      </c>
      <c r="E239" s="16">
        <v>15.88</v>
      </c>
      <c r="F239" s="16">
        <v>15.35</v>
      </c>
      <c r="G239" s="17"/>
      <c r="H239" s="26">
        <f t="shared" si="48"/>
        <v>0.85196119780683255</v>
      </c>
      <c r="I239" s="26">
        <f t="shared" si="49"/>
        <v>0.65797302109903111</v>
      </c>
      <c r="J239" s="26">
        <f t="shared" si="50"/>
        <v>0.54167702198086043</v>
      </c>
      <c r="K239" s="26">
        <f t="shared" si="51"/>
        <v>0.39896347658727599</v>
      </c>
      <c r="L239" s="26">
        <f t="shared" si="52"/>
        <v>0.30290486827300284</v>
      </c>
      <c r="M239" s="17"/>
      <c r="N239" s="17"/>
      <c r="O239" s="29">
        <f t="shared" si="53"/>
        <v>-8.4352593842274004E-4</v>
      </c>
      <c r="P239" s="29">
        <f t="shared" si="54"/>
        <v>-2.4855614960610506E-3</v>
      </c>
      <c r="Q239" s="29">
        <f t="shared" si="55"/>
        <v>-1.9932986655450957E-3</v>
      </c>
      <c r="R239" s="29">
        <f t="shared" si="56"/>
        <v>0</v>
      </c>
      <c r="S239" s="29">
        <f t="shared" si="57"/>
        <v>4.2330210611136732E-3</v>
      </c>
      <c r="T239" s="29">
        <f t="shared" si="63"/>
        <v>-1.0893650389152132E-3</v>
      </c>
      <c r="U239" s="17"/>
      <c r="V239" s="30">
        <f t="shared" si="58"/>
        <v>-8.1707190364514281E-4</v>
      </c>
      <c r="W239" s="30">
        <f t="shared" si="59"/>
        <v>-2.385595365193977E-3</v>
      </c>
      <c r="X239" s="30">
        <f t="shared" si="60"/>
        <v>-1.8040824129199446E-3</v>
      </c>
      <c r="Y239" s="30">
        <f t="shared" si="61"/>
        <v>3.5502283925513184E-4</v>
      </c>
      <c r="Z239" s="30">
        <f t="shared" si="62"/>
        <v>4.6267300886751123E-3</v>
      </c>
      <c r="AA239" s="17"/>
      <c r="AB239" s="17"/>
      <c r="AC239" s="17"/>
      <c r="AD239" s="17"/>
      <c r="AE239" s="17"/>
      <c r="AF239" s="17"/>
      <c r="AG239" s="17"/>
      <c r="AK239" s="24">
        <v>45538</v>
      </c>
      <c r="AL239" s="37">
        <v>0.85196119780683255</v>
      </c>
      <c r="AM239" s="37">
        <v>0.65797302109903111</v>
      </c>
      <c r="AN239" s="37">
        <v>0.54167702198086043</v>
      </c>
      <c r="AO239" s="37">
        <v>0.39896347658727604</v>
      </c>
      <c r="AP239" s="37">
        <v>0.30290486827300278</v>
      </c>
      <c r="AT239" s="46">
        <f>'Bonds (CP)'!AL239/'Bonds (CP)'!AL209-1</f>
        <v>-1.476170392239573E-2</v>
      </c>
      <c r="AU239" s="46">
        <f>'Bonds (CP)'!AM239/'Bonds (CP)'!AM209-1</f>
        <v>-1.9281858223065718E-2</v>
      </c>
      <c r="AV239" s="46">
        <f>'Bonds (CP)'!AN239/'Bonds (CP)'!AN209-1</f>
        <v>-1.7046275355072305E-2</v>
      </c>
      <c r="AW239" s="46">
        <f>'Bonds (CP)'!AO239/'Bonds (CP)'!AO209-1</f>
        <v>-1.5622975476030754E-2</v>
      </c>
      <c r="AX239" s="46">
        <f>'Bonds (CP)'!AP239/'Bonds (CP)'!AP209-1</f>
        <v>-1.1992360098005084E-2</v>
      </c>
      <c r="AY239" s="46">
        <f>SUM(AT239:AX239)</f>
        <v>-7.870517307456959E-2</v>
      </c>
      <c r="BC239" s="46">
        <f>'Bonds (CP)'!AT239-'Bonds (CP)'!$AT$515</f>
        <v>-1.4152487019325061E-2</v>
      </c>
      <c r="BD239" s="46">
        <f>'Bonds (CP)'!AU239-'Bonds (CP)'!$AU$515</f>
        <v>-1.7441762693815067E-2</v>
      </c>
      <c r="BE239" s="46">
        <f>'Bonds (CP)'!AV239-'Bonds (CP)'!$AV$515</f>
        <v>-1.345276605059433E-2</v>
      </c>
      <c r="BF239" s="46">
        <f>'Bonds (CP)'!AW239-'Bonds (CP)'!$AW$515</f>
        <v>-8.5842180466951697E-3</v>
      </c>
      <c r="BG239" s="46">
        <f>'Bonds (CP)'!AX239-'Bonds (CP)'!$AX$515</f>
        <v>-3.8525794830472377E-3</v>
      </c>
    </row>
    <row r="240" spans="1:59" ht="16.5" customHeight="1">
      <c r="A240" s="24">
        <v>45539</v>
      </c>
      <c r="B240" s="16">
        <v>18.41</v>
      </c>
      <c r="C240" s="16">
        <v>17.440000000000001</v>
      </c>
      <c r="D240" s="16">
        <v>16.53</v>
      </c>
      <c r="E240" s="16">
        <v>15.61</v>
      </c>
      <c r="F240" s="16">
        <v>14.9</v>
      </c>
      <c r="G240" s="17"/>
      <c r="H240" s="26">
        <f t="shared" si="48"/>
        <v>0.85296849928215523</v>
      </c>
      <c r="I240" s="26">
        <f t="shared" si="49"/>
        <v>0.6612575793487564</v>
      </c>
      <c r="J240" s="26">
        <f t="shared" si="50"/>
        <v>0.54623925037399323</v>
      </c>
      <c r="K240" s="26">
        <f t="shared" si="51"/>
        <v>0.40609620261358614</v>
      </c>
      <c r="L240" s="26">
        <f t="shared" si="52"/>
        <v>0.31283389493556746</v>
      </c>
      <c r="M240" s="17"/>
      <c r="N240" s="17"/>
      <c r="O240" s="29">
        <f t="shared" si="53"/>
        <v>1.1823325732625012E-3</v>
      </c>
      <c r="P240" s="29">
        <f t="shared" si="54"/>
        <v>4.9919345389557446E-3</v>
      </c>
      <c r="Q240" s="29">
        <f t="shared" si="55"/>
        <v>8.4224144794793343E-3</v>
      </c>
      <c r="R240" s="29">
        <f t="shared" si="56"/>
        <v>1.78781428498751E-2</v>
      </c>
      <c r="S240" s="29">
        <f t="shared" si="57"/>
        <v>3.2779356499532231E-2</v>
      </c>
      <c r="T240" s="29">
        <f t="shared" si="63"/>
        <v>6.5254180941104911E-2</v>
      </c>
      <c r="U240" s="17"/>
      <c r="V240" s="30">
        <f t="shared" si="58"/>
        <v>1.2087866080400984E-3</v>
      </c>
      <c r="W240" s="30">
        <f t="shared" si="59"/>
        <v>5.0919006698228178E-3</v>
      </c>
      <c r="X240" s="30">
        <f t="shared" si="60"/>
        <v>8.611630732104485E-3</v>
      </c>
      <c r="Y240" s="30">
        <f t="shared" si="61"/>
        <v>1.8233165689130231E-2</v>
      </c>
      <c r="Z240" s="30">
        <f t="shared" si="62"/>
        <v>3.3173065527093669E-2</v>
      </c>
      <c r="AA240" s="17"/>
      <c r="AB240" s="17"/>
      <c r="AC240" s="17"/>
      <c r="AD240" s="17"/>
      <c r="AE240" s="17"/>
      <c r="AF240" s="17"/>
      <c r="AG240" s="17"/>
      <c r="AK240" s="24">
        <v>45539</v>
      </c>
      <c r="AL240" s="37">
        <v>0.85296849928215523</v>
      </c>
      <c r="AM240" s="37">
        <v>0.6612575793487564</v>
      </c>
      <c r="AN240" s="37">
        <v>0.54623925037399323</v>
      </c>
      <c r="AO240" s="37">
        <v>0.40609620261358603</v>
      </c>
      <c r="AP240" s="37">
        <v>0.31283389493556746</v>
      </c>
      <c r="AT240" s="46">
        <f>'Bonds (CP)'!AL240/'Bonds (CP)'!AL210-1</f>
        <v>-1.2245587365931954E-2</v>
      </c>
      <c r="AU240" s="46">
        <f>'Bonds (CP)'!AM240/'Bonds (CP)'!AM210-1</f>
        <v>-1.6606485063541898E-2</v>
      </c>
      <c r="AV240" s="46">
        <f>'Bonds (CP)'!AN240/'Bonds (CP)'!AN210-1</f>
        <v>-1.3921314547693742E-2</v>
      </c>
      <c r="AW240" s="46">
        <f>'Bonds (CP)'!AO240/'Bonds (CP)'!AO210-1</f>
        <v>-5.2560049436143341E-3</v>
      </c>
      <c r="AX240" s="46">
        <f>'Bonds (CP)'!AP240/'Bonds (CP)'!AP210-1</f>
        <v>1.0924260999460422E-2</v>
      </c>
      <c r="AY240" s="46">
        <f>SUM(AT240:AX240)</f>
        <v>-3.7105130921321505E-2</v>
      </c>
      <c r="BC240" s="46">
        <f>'Bonds (CP)'!AT240-'Bonds (CP)'!$AT$515</f>
        <v>-1.1636370462861284E-2</v>
      </c>
      <c r="BD240" s="46">
        <f>'Bonds (CP)'!AU240-'Bonds (CP)'!$AU$515</f>
        <v>-1.4766389534291248E-2</v>
      </c>
      <c r="BE240" s="46">
        <f>'Bonds (CP)'!AV240-'Bonds (CP)'!$AV$515</f>
        <v>-1.0327805243215768E-2</v>
      </c>
      <c r="BF240" s="46">
        <f>'Bonds (CP)'!AW240-'Bonds (CP)'!$AW$515</f>
        <v>1.78275248572125E-3</v>
      </c>
      <c r="BG240" s="46">
        <f>'Bonds (CP)'!AX240-'Bonds (CP)'!$AX$515</f>
        <v>1.906404161441827E-2</v>
      </c>
    </row>
    <row r="241" spans="1:59" ht="16.5" customHeight="1">
      <c r="A241" s="24">
        <v>45540</v>
      </c>
      <c r="B241" s="16">
        <v>18.36</v>
      </c>
      <c r="C241" s="16">
        <v>17.38</v>
      </c>
      <c r="D241" s="16">
        <v>16.38</v>
      </c>
      <c r="E241" s="16">
        <v>15.33</v>
      </c>
      <c r="F241" s="16">
        <v>14.5</v>
      </c>
      <c r="G241" s="17"/>
      <c r="H241" s="26">
        <f t="shared" si="48"/>
        <v>0.85332882730652249</v>
      </c>
      <c r="I241" s="26">
        <f t="shared" si="49"/>
        <v>0.66224728034276303</v>
      </c>
      <c r="J241" s="26">
        <f t="shared" si="50"/>
        <v>0.5495276251788318</v>
      </c>
      <c r="K241" s="26">
        <f t="shared" si="51"/>
        <v>0.4136720595855754</v>
      </c>
      <c r="L241" s="26">
        <f t="shared" si="52"/>
        <v>0.32221528344737765</v>
      </c>
      <c r="M241" s="17"/>
      <c r="N241" s="17"/>
      <c r="O241" s="29">
        <f t="shared" si="53"/>
        <v>4.2244001351798843E-4</v>
      </c>
      <c r="P241" s="29">
        <f t="shared" si="54"/>
        <v>1.4966951229222758E-3</v>
      </c>
      <c r="Q241" s="29">
        <f t="shared" si="55"/>
        <v>6.0200265773415751E-3</v>
      </c>
      <c r="R241" s="29">
        <f t="shared" si="56"/>
        <v>1.8655325814996404E-2</v>
      </c>
      <c r="S241" s="29">
        <f t="shared" si="57"/>
        <v>2.9988401716324331E-2</v>
      </c>
      <c r="T241" s="29">
        <f t="shared" si="63"/>
        <v>5.6582889245102574E-2</v>
      </c>
      <c r="U241" s="17"/>
      <c r="V241" s="30">
        <f t="shared" si="58"/>
        <v>4.4889404829558566E-4</v>
      </c>
      <c r="W241" s="30">
        <f t="shared" si="59"/>
        <v>1.5966612537893494E-3</v>
      </c>
      <c r="X241" s="30">
        <f t="shared" si="60"/>
        <v>6.2092428299667267E-3</v>
      </c>
      <c r="Y241" s="30">
        <f t="shared" si="61"/>
        <v>1.9010348654251535E-2</v>
      </c>
      <c r="Z241" s="30">
        <f t="shared" si="62"/>
        <v>3.0382110743885769E-2</v>
      </c>
      <c r="AA241" s="17"/>
      <c r="AB241" s="17"/>
      <c r="AC241" s="17"/>
      <c r="AD241" s="17"/>
      <c r="AE241" s="17"/>
      <c r="AF241" s="17"/>
      <c r="AG241" s="17"/>
      <c r="AK241" s="24">
        <v>45540</v>
      </c>
      <c r="AL241" s="37">
        <v>0.85332882730652249</v>
      </c>
      <c r="AM241" s="37">
        <v>0.66224728034276303</v>
      </c>
      <c r="AN241" s="37">
        <v>0.54952762517883169</v>
      </c>
      <c r="AO241" s="37">
        <v>0.4136720595855754</v>
      </c>
      <c r="AP241" s="37">
        <v>0.3222152834473776</v>
      </c>
      <c r="AT241" s="46">
        <f>'Bonds (CP)'!AL241/'Bonds (CP)'!AL211-1</f>
        <v>-1.2335248394727882E-2</v>
      </c>
      <c r="AU241" s="46">
        <f>'Bonds (CP)'!AM241/'Bonds (CP)'!AM211-1</f>
        <v>-1.9079788720962276E-2</v>
      </c>
      <c r="AV241" s="46">
        <f>'Bonds (CP)'!AN241/'Bonds (CP)'!AN211-1</f>
        <v>-1.2356681477470377E-2</v>
      </c>
      <c r="AW241" s="46">
        <f>'Bonds (CP)'!AO241/'Bonds (CP)'!AO211-1</f>
        <v>1.1298441537706205E-2</v>
      </c>
      <c r="AX241" s="46">
        <f>'Bonds (CP)'!AP241/'Bonds (CP)'!AP211-1</f>
        <v>4.4991456555159237E-2</v>
      </c>
      <c r="AY241" s="46">
        <f>SUM(AT241:AX241)</f>
        <v>1.2518179499704907E-2</v>
      </c>
      <c r="BC241" s="46">
        <f>'Bonds (CP)'!AT241-'Bonds (CP)'!$AT$515</f>
        <v>-1.1726031491657213E-2</v>
      </c>
      <c r="BD241" s="46">
        <f>'Bonds (CP)'!AU241-'Bonds (CP)'!$AU$515</f>
        <v>-1.7239693191711626E-2</v>
      </c>
      <c r="BE241" s="46">
        <f>'Bonds (CP)'!AV241-'Bonds (CP)'!$AV$515</f>
        <v>-8.763172172992403E-3</v>
      </c>
      <c r="BF241" s="46">
        <f>'Bonds (CP)'!AW241-'Bonds (CP)'!$AW$515</f>
        <v>1.8337198967041789E-2</v>
      </c>
      <c r="BG241" s="46">
        <f>'Bonds (CP)'!AX241-'Bonds (CP)'!$AX$515</f>
        <v>5.3131237170117085E-2</v>
      </c>
    </row>
    <row r="242" spans="1:59" ht="16.5" customHeight="1">
      <c r="A242" s="24">
        <v>45541</v>
      </c>
      <c r="B242" s="16">
        <v>18.2</v>
      </c>
      <c r="C242" s="16">
        <v>17.55</v>
      </c>
      <c r="D242" s="16">
        <v>16.43</v>
      </c>
      <c r="E242" s="16">
        <v>15.08</v>
      </c>
      <c r="F242" s="16">
        <v>13.97</v>
      </c>
      <c r="G242" s="17"/>
      <c r="H242" s="26">
        <f t="shared" si="48"/>
        <v>0.85448392554991548</v>
      </c>
      <c r="I242" s="26">
        <f t="shared" si="49"/>
        <v>0.65944832879362336</v>
      </c>
      <c r="J242" s="26">
        <f t="shared" si="50"/>
        <v>0.54842873889827626</v>
      </c>
      <c r="K242" s="26">
        <f t="shared" si="51"/>
        <v>0.42059433233192473</v>
      </c>
      <c r="L242" s="26">
        <f t="shared" si="52"/>
        <v>0.33552908378819951</v>
      </c>
      <c r="M242" s="17"/>
      <c r="N242" s="17"/>
      <c r="O242" s="29">
        <f t="shared" si="53"/>
        <v>1.353637901861271E-3</v>
      </c>
      <c r="P242" s="29">
        <f t="shared" si="54"/>
        <v>-4.2264447619791978E-3</v>
      </c>
      <c r="Q242" s="29">
        <f t="shared" si="55"/>
        <v>-1.9996925180930658E-3</v>
      </c>
      <c r="R242" s="29">
        <f t="shared" si="56"/>
        <v>1.6733720796333618E-2</v>
      </c>
      <c r="S242" s="29">
        <f t="shared" si="57"/>
        <v>4.1319580494064923E-2</v>
      </c>
      <c r="T242" s="29">
        <f t="shared" si="63"/>
        <v>5.3180801912187547E-2</v>
      </c>
      <c r="U242" s="17"/>
      <c r="V242" s="30">
        <f t="shared" si="58"/>
        <v>1.3800919366388682E-3</v>
      </c>
      <c r="W242" s="30">
        <f t="shared" si="59"/>
        <v>-4.1264786311121246E-3</v>
      </c>
      <c r="X242" s="30">
        <f t="shared" si="60"/>
        <v>-1.8104762654679147E-3</v>
      </c>
      <c r="Y242" s="30">
        <f t="shared" si="61"/>
        <v>1.7088743635588748E-2</v>
      </c>
      <c r="Z242" s="30">
        <f t="shared" si="62"/>
        <v>4.1713289521626361E-2</v>
      </c>
      <c r="AA242" s="17"/>
      <c r="AB242" s="17"/>
      <c r="AC242" s="17"/>
      <c r="AD242" s="17"/>
      <c r="AE242" s="17"/>
      <c r="AF242" s="17"/>
      <c r="AG242" s="17"/>
      <c r="AK242" s="24">
        <v>45541</v>
      </c>
      <c r="AL242" s="37">
        <v>0.85448392554991537</v>
      </c>
      <c r="AM242" s="37">
        <v>0.65944832879362347</v>
      </c>
      <c r="AN242" s="37">
        <v>0.54842873889827615</v>
      </c>
      <c r="AO242" s="37">
        <v>0.42059433233192489</v>
      </c>
      <c r="AP242" s="37">
        <v>0.33552908378819951</v>
      </c>
      <c r="AT242" s="46">
        <f>'Bonds (CP)'!AL242/'Bonds (CP)'!AL212-1</f>
        <v>-8.4602368866328881E-3</v>
      </c>
      <c r="AU242" s="46">
        <f>'Bonds (CP)'!AM242/'Bonds (CP)'!AM212-1</f>
        <v>-1.1903824050099043E-2</v>
      </c>
      <c r="AV242" s="46">
        <f>'Bonds (CP)'!AN242/'Bonds (CP)'!AN212-1</f>
        <v>5.6149445276474363E-3</v>
      </c>
      <c r="AW242" s="46">
        <f>'Bonds (CP)'!AO242/'Bonds (CP)'!AO212-1</f>
        <v>5.6979730153732921E-2</v>
      </c>
      <c r="AX242" s="46">
        <f>'Bonds (CP)'!AP242/'Bonds (CP)'!AP212-1</f>
        <v>0.10926744960015178</v>
      </c>
      <c r="AY242" s="46">
        <f>SUM(AT242:AX242)</f>
        <v>0.1514980633448002</v>
      </c>
      <c r="BC242" s="46">
        <f>'Bonds (CP)'!AT242-'Bonds (CP)'!$AT$515</f>
        <v>-7.8510199835622185E-3</v>
      </c>
      <c r="BD242" s="46">
        <f>'Bonds (CP)'!AU242-'Bonds (CP)'!$AU$515</f>
        <v>-1.0063728520848393E-2</v>
      </c>
      <c r="BE242" s="46">
        <f>'Bonds (CP)'!AV242-'Bonds (CP)'!$AV$515</f>
        <v>9.2084538321254104E-3</v>
      </c>
      <c r="BF242" s="46">
        <f>'Bonds (CP)'!AW242-'Bonds (CP)'!$AW$515</f>
        <v>6.4018487583068509E-2</v>
      </c>
      <c r="BG242" s="46">
        <f>'Bonds (CP)'!AX242-'Bonds (CP)'!$AX$515</f>
        <v>0.11740723021510963</v>
      </c>
    </row>
    <row r="243" spans="1:59" ht="16.5" customHeight="1">
      <c r="A243" s="24">
        <v>45544</v>
      </c>
      <c r="B243" s="16">
        <v>17.97</v>
      </c>
      <c r="C243" s="16">
        <v>17.48</v>
      </c>
      <c r="D243" s="16">
        <v>16.489999999999998</v>
      </c>
      <c r="E243" s="16">
        <v>15.1</v>
      </c>
      <c r="F243" s="16">
        <v>13.85</v>
      </c>
      <c r="G243" s="17"/>
      <c r="H243" s="26">
        <f t="shared" si="48"/>
        <v>0.85614986861066378</v>
      </c>
      <c r="I243" s="26">
        <f t="shared" si="49"/>
        <v>0.66059889235690561</v>
      </c>
      <c r="J243" s="26">
        <f t="shared" si="50"/>
        <v>0.54711372322496732</v>
      </c>
      <c r="K243" s="26">
        <f t="shared" si="51"/>
        <v>0.42003496757208914</v>
      </c>
      <c r="L243" s="26">
        <f t="shared" si="52"/>
        <v>0.33869360524591602</v>
      </c>
      <c r="M243" s="17"/>
      <c r="N243" s="17"/>
      <c r="O243" s="29">
        <f t="shared" si="53"/>
        <v>1.9496482156480255E-3</v>
      </c>
      <c r="P243" s="29">
        <f t="shared" si="54"/>
        <v>1.7447364911622465E-3</v>
      </c>
      <c r="Q243" s="29">
        <f t="shared" si="55"/>
        <v>-2.3977876796731357E-3</v>
      </c>
      <c r="R243" s="29">
        <f t="shared" si="56"/>
        <v>-1.3299388908410981E-3</v>
      </c>
      <c r="S243" s="29">
        <f t="shared" si="57"/>
        <v>9.4314371260706409E-3</v>
      </c>
      <c r="T243" s="29">
        <f t="shared" si="63"/>
        <v>9.3980952623666791E-3</v>
      </c>
      <c r="U243" s="17"/>
      <c r="V243" s="30">
        <f t="shared" si="58"/>
        <v>1.9761022504256225E-3</v>
      </c>
      <c r="W243" s="30">
        <f t="shared" si="59"/>
        <v>1.8447026220293201E-3</v>
      </c>
      <c r="X243" s="30">
        <f t="shared" si="60"/>
        <v>-2.2085714270479845E-3</v>
      </c>
      <c r="Y243" s="30">
        <f t="shared" si="61"/>
        <v>-9.7491605158596623E-4</v>
      </c>
      <c r="Z243" s="30">
        <f t="shared" si="62"/>
        <v>9.8251461536320809E-3</v>
      </c>
      <c r="AA243" s="17"/>
      <c r="AB243" s="17"/>
      <c r="AC243" s="17"/>
      <c r="AD243" s="17"/>
      <c r="AE243" s="17"/>
      <c r="AF243" s="17"/>
      <c r="AG243" s="17"/>
      <c r="AK243" s="24">
        <v>45544</v>
      </c>
      <c r="AL243" s="37">
        <v>0.85614986861066378</v>
      </c>
      <c r="AM243" s="37">
        <v>0.66059889235690561</v>
      </c>
      <c r="AN243" s="37">
        <v>0.54711372322496743</v>
      </c>
      <c r="AO243" s="37">
        <v>0.42003496757208914</v>
      </c>
      <c r="AP243" s="37">
        <v>0.33869360524591602</v>
      </c>
      <c r="AT243" s="46">
        <f>'Bonds (CP)'!AL243/'Bonds (CP)'!AL213-1</f>
        <v>-8.9005679410020244E-3</v>
      </c>
      <c r="AU243" s="46">
        <f>'Bonds (CP)'!AM243/'Bonds (CP)'!AM213-1</f>
        <v>-9.6848348135752937E-3</v>
      </c>
      <c r="AV243" s="46">
        <f>'Bonds (CP)'!AN243/'Bonds (CP)'!AN213-1</f>
        <v>8.8284548291837073E-3</v>
      </c>
      <c r="AW243" s="46">
        <f>'Bonds (CP)'!AO243/'Bonds (CP)'!AO213-1</f>
        <v>6.8743190427254408E-2</v>
      </c>
      <c r="AX243" s="46">
        <f>'Bonds (CP)'!AP243/'Bonds (CP)'!AP213-1</f>
        <v>0.13550749464593892</v>
      </c>
      <c r="AY243" s="46">
        <f>SUM(AT243:AX243)</f>
        <v>0.19449373714779972</v>
      </c>
      <c r="BC243" s="46">
        <f>'Bonds (CP)'!AT243-'Bonds (CP)'!$AT$515</f>
        <v>-8.2913510379313549E-3</v>
      </c>
      <c r="BD243" s="46">
        <f>'Bonds (CP)'!AU243-'Bonds (CP)'!$AU$515</f>
        <v>-7.8447392843246436E-3</v>
      </c>
      <c r="BE243" s="46">
        <f>'Bonds (CP)'!AV243-'Bonds (CP)'!$AV$515</f>
        <v>1.2421964133661681E-2</v>
      </c>
      <c r="BF243" s="46">
        <f>'Bonds (CP)'!AW243-'Bonds (CP)'!$AW$515</f>
        <v>7.5781947856589996E-2</v>
      </c>
      <c r="BG243" s="46">
        <f>'Bonds (CP)'!AX243-'Bonds (CP)'!$AX$515</f>
        <v>0.14364727526089677</v>
      </c>
    </row>
    <row r="244" spans="1:59" ht="16.5" customHeight="1">
      <c r="A244" s="24">
        <v>45545</v>
      </c>
      <c r="B244" s="16">
        <v>18.14</v>
      </c>
      <c r="C244" s="16">
        <v>17.510000000000002</v>
      </c>
      <c r="D244" s="16">
        <v>16.54</v>
      </c>
      <c r="E244" s="16">
        <v>15.29</v>
      </c>
      <c r="F244" s="16">
        <v>14.26</v>
      </c>
      <c r="G244" s="17"/>
      <c r="H244" s="26">
        <f t="shared" si="48"/>
        <v>0.85491789402403928</v>
      </c>
      <c r="I244" s="26">
        <f t="shared" si="49"/>
        <v>0.66010546071686571</v>
      </c>
      <c r="J244" s="26">
        <f t="shared" si="50"/>
        <v>0.54602090709446982</v>
      </c>
      <c r="K244" s="26">
        <f t="shared" si="51"/>
        <v>0.41476949257883511</v>
      </c>
      <c r="L244" s="26">
        <f t="shared" si="52"/>
        <v>0.32811397671657505</v>
      </c>
      <c r="M244" s="17"/>
      <c r="N244" s="17"/>
      <c r="O244" s="29">
        <f t="shared" si="53"/>
        <v>-1.4389707127138163E-3</v>
      </c>
      <c r="P244" s="29">
        <f t="shared" si="54"/>
        <v>-7.4694590885460155E-4</v>
      </c>
      <c r="Q244" s="29">
        <f t="shared" si="55"/>
        <v>-1.9974204340111879E-3</v>
      </c>
      <c r="R244" s="29">
        <f t="shared" si="56"/>
        <v>-1.2535801539785729E-2</v>
      </c>
      <c r="S244" s="29">
        <f t="shared" si="57"/>
        <v>-3.1236575965641222E-2</v>
      </c>
      <c r="T244" s="29">
        <f t="shared" si="63"/>
        <v>-4.7955714561006557E-2</v>
      </c>
      <c r="U244" s="17"/>
      <c r="V244" s="30">
        <f t="shared" si="58"/>
        <v>-1.412516677936219E-3</v>
      </c>
      <c r="W244" s="30">
        <f t="shared" si="59"/>
        <v>-6.4697977798752792E-4</v>
      </c>
      <c r="X244" s="30">
        <f t="shared" si="60"/>
        <v>-1.8082041813860367E-3</v>
      </c>
      <c r="Y244" s="30">
        <f t="shared" si="61"/>
        <v>-1.2180778700530597E-2</v>
      </c>
      <c r="Z244" s="30">
        <f t="shared" si="62"/>
        <v>-3.0842866938079784E-2</v>
      </c>
      <c r="AA244" s="17"/>
      <c r="AB244" s="17"/>
      <c r="AC244" s="17"/>
      <c r="AD244" s="17"/>
      <c r="AE244" s="17"/>
      <c r="AF244" s="17"/>
      <c r="AG244" s="17"/>
      <c r="AK244" s="24">
        <v>45545</v>
      </c>
      <c r="AL244" s="37">
        <v>0.85491789402403928</v>
      </c>
      <c r="AM244" s="37">
        <v>0.6601054607168656</v>
      </c>
      <c r="AN244" s="37">
        <v>0.54602090709446971</v>
      </c>
      <c r="AO244" s="37">
        <v>0.41476949257883511</v>
      </c>
      <c r="AP244" s="37">
        <v>0.328113976716575</v>
      </c>
      <c r="AT244" s="46">
        <f>'Bonds (CP)'!AL244/'Bonds (CP)'!AL214-1</f>
        <v>-1.125782969358391E-2</v>
      </c>
      <c r="AU244" s="46">
        <f>'Bonds (CP)'!AM244/'Bonds (CP)'!AM214-1</f>
        <v>-1.3883764684121891E-2</v>
      </c>
      <c r="AV244" s="46">
        <f>'Bonds (CP)'!AN244/'Bonds (CP)'!AN214-1</f>
        <v>-2.396549307233431E-3</v>
      </c>
      <c r="AW244" s="46">
        <f>'Bonds (CP)'!AO244/'Bonds (CP)'!AO214-1</f>
        <v>3.825758672821733E-2</v>
      </c>
      <c r="AX244" s="46">
        <f>'Bonds (CP)'!AP244/'Bonds (CP)'!AP214-1</f>
        <v>8.0931930911172678E-2</v>
      </c>
      <c r="AY244" s="46">
        <f>SUM(AT244:AX244)</f>
        <v>9.1651373954450777E-2</v>
      </c>
      <c r="BC244" s="46">
        <f>'Bonds (CP)'!AT244-'Bonds (CP)'!$AT$515</f>
        <v>-1.064861279051324E-2</v>
      </c>
      <c r="BD244" s="46">
        <f>'Bonds (CP)'!AU244-'Bonds (CP)'!$AU$515</f>
        <v>-1.2043669154871241E-2</v>
      </c>
      <c r="BE244" s="46">
        <f>'Bonds (CP)'!AV244-'Bonds (CP)'!$AV$515</f>
        <v>1.1969599972445426E-3</v>
      </c>
      <c r="BF244" s="46">
        <f>'Bonds (CP)'!AW244-'Bonds (CP)'!$AW$515</f>
        <v>4.5296344157552917E-2</v>
      </c>
      <c r="BG244" s="46">
        <f>'Bonds (CP)'!AX244-'Bonds (CP)'!$AX$515</f>
        <v>8.9071711526130526E-2</v>
      </c>
    </row>
    <row r="245" spans="1:59" ht="16.5" customHeight="1">
      <c r="A245" s="24">
        <v>45546</v>
      </c>
      <c r="B245" s="16">
        <v>18</v>
      </c>
      <c r="C245" s="16">
        <v>17.329999999999998</v>
      </c>
      <c r="D245" s="16">
        <v>16.399999999999999</v>
      </c>
      <c r="E245" s="16">
        <v>15.26</v>
      </c>
      <c r="F245" s="16">
        <v>14.38</v>
      </c>
      <c r="G245" s="17"/>
      <c r="H245" s="26">
        <f t="shared" si="48"/>
        <v>0.85593220338983056</v>
      </c>
      <c r="I245" s="26">
        <f t="shared" si="49"/>
        <v>0.66307356571951737</v>
      </c>
      <c r="J245" s="26">
        <f t="shared" si="50"/>
        <v>0.54908773845080261</v>
      </c>
      <c r="K245" s="26">
        <f t="shared" si="51"/>
        <v>0.4155950848262106</v>
      </c>
      <c r="L245" s="26">
        <f t="shared" si="52"/>
        <v>0.32513843734926612</v>
      </c>
      <c r="M245" s="17"/>
      <c r="N245" s="17"/>
      <c r="O245" s="29">
        <f t="shared" si="53"/>
        <v>1.1864406779662495E-3</v>
      </c>
      <c r="P245" s="29">
        <f t="shared" si="54"/>
        <v>4.4964103151461376E-3</v>
      </c>
      <c r="Q245" s="29">
        <f t="shared" si="55"/>
        <v>5.61669217512617E-3</v>
      </c>
      <c r="R245" s="29">
        <f t="shared" si="56"/>
        <v>1.9904845031932794E-3</v>
      </c>
      <c r="S245" s="29">
        <f t="shared" si="57"/>
        <v>-9.0686151107766122E-3</v>
      </c>
      <c r="T245" s="29">
        <f t="shared" si="63"/>
        <v>4.2214125606552244E-3</v>
      </c>
      <c r="U245" s="17"/>
      <c r="V245" s="30">
        <f t="shared" si="58"/>
        <v>1.2128947127438467E-3</v>
      </c>
      <c r="W245" s="30">
        <f t="shared" si="59"/>
        <v>4.5963764460132108E-3</v>
      </c>
      <c r="X245" s="30">
        <f t="shared" si="60"/>
        <v>5.8059084277513216E-3</v>
      </c>
      <c r="Y245" s="30">
        <f t="shared" si="61"/>
        <v>2.3455073424484114E-3</v>
      </c>
      <c r="Z245" s="30">
        <f t="shared" si="62"/>
        <v>-8.6749060832151722E-3</v>
      </c>
      <c r="AA245" s="17"/>
      <c r="AB245" s="17"/>
      <c r="AC245" s="17"/>
      <c r="AD245" s="17"/>
      <c r="AE245" s="17"/>
      <c r="AF245" s="17"/>
      <c r="AG245" s="17"/>
      <c r="AK245" s="24">
        <v>45546</v>
      </c>
      <c r="AL245" s="37">
        <v>0.85593220338983056</v>
      </c>
      <c r="AM245" s="37">
        <v>0.66307356571951737</v>
      </c>
      <c r="AN245" s="37">
        <v>0.54908773845080261</v>
      </c>
      <c r="AO245" s="37">
        <v>0.41559508482621055</v>
      </c>
      <c r="AP245" s="37">
        <v>0.32513843734926617</v>
      </c>
      <c r="AT245" s="46">
        <f>'Bonds (CP)'!AL245/'Bonds (CP)'!AL215-1</f>
        <v>-6.5254237288135952E-3</v>
      </c>
      <c r="AU245" s="46">
        <f>'Bonds (CP)'!AM245/'Bonds (CP)'!AM215-1</f>
        <v>-1.5635240657930316E-2</v>
      </c>
      <c r="AV245" s="46">
        <f>'Bonds (CP)'!AN245/'Bonds (CP)'!AN215-1</f>
        <v>-9.9719006162195534E-3</v>
      </c>
      <c r="AW245" s="46">
        <f>'Bonds (CP)'!AO245/'Bonds (CP)'!AO215-1</f>
        <v>2.8113110377748995E-2</v>
      </c>
      <c r="AX245" s="46">
        <f>'Bonds (CP)'!AP245/'Bonds (CP)'!AP215-1</f>
        <v>7.3401161239259771E-2</v>
      </c>
      <c r="AY245" s="46">
        <f>SUM(AT245:AX245)</f>
        <v>6.9381706614045302E-2</v>
      </c>
      <c r="BC245" s="46">
        <f>'Bonds (CP)'!AT245-'Bonds (CP)'!$AT$515</f>
        <v>-5.9162068257429257E-3</v>
      </c>
      <c r="BD245" s="46">
        <f>'Bonds (CP)'!AU245-'Bonds (CP)'!$AU$515</f>
        <v>-1.3795145128679666E-2</v>
      </c>
      <c r="BE245" s="46">
        <f>'Bonds (CP)'!AV245-'Bonds (CP)'!$AV$515</f>
        <v>-6.3783913117415793E-3</v>
      </c>
      <c r="BF245" s="46">
        <f>'Bonds (CP)'!AW245-'Bonds (CP)'!$AW$515</f>
        <v>3.5151867807084583E-2</v>
      </c>
      <c r="BG245" s="46">
        <f>'Bonds (CP)'!AX245-'Bonds (CP)'!$AX$515</f>
        <v>8.1540941854217619E-2</v>
      </c>
    </row>
    <row r="246" spans="1:59" ht="16.5" customHeight="1">
      <c r="A246" s="24">
        <v>45547</v>
      </c>
      <c r="B246" s="16">
        <v>18.32</v>
      </c>
      <c r="C246" s="16">
        <v>17.7</v>
      </c>
      <c r="D246" s="16">
        <v>16.71</v>
      </c>
      <c r="E246" s="16">
        <v>15.52</v>
      </c>
      <c r="F246" s="16">
        <v>14.62</v>
      </c>
      <c r="G246" s="17"/>
      <c r="H246" s="26">
        <f t="shared" si="48"/>
        <v>0.8536173089925625</v>
      </c>
      <c r="I246" s="26">
        <f t="shared" si="49"/>
        <v>0.65699196760374623</v>
      </c>
      <c r="J246" s="26">
        <f t="shared" si="50"/>
        <v>0.54232582418346398</v>
      </c>
      <c r="K246" s="26">
        <f t="shared" si="51"/>
        <v>0.40851119072132563</v>
      </c>
      <c r="L246" s="26">
        <f t="shared" si="52"/>
        <v>0.31934325749192183</v>
      </c>
      <c r="M246" s="17"/>
      <c r="N246" s="17"/>
      <c r="O246" s="29">
        <f t="shared" si="53"/>
        <v>-2.7045300878973944E-3</v>
      </c>
      <c r="P246" s="29">
        <f t="shared" si="54"/>
        <v>-9.1718301410068648E-3</v>
      </c>
      <c r="Q246" s="29">
        <f t="shared" si="55"/>
        <v>-1.2314815636598864E-2</v>
      </c>
      <c r="R246" s="29">
        <f t="shared" si="56"/>
        <v>-1.7045182591240771E-2</v>
      </c>
      <c r="S246" s="29">
        <f t="shared" si="57"/>
        <v>-1.782373042261709E-2</v>
      </c>
      <c r="T246" s="29">
        <f t="shared" si="63"/>
        <v>-5.9060088879360984E-2</v>
      </c>
      <c r="U246" s="17"/>
      <c r="V246" s="30">
        <f t="shared" si="58"/>
        <v>-2.6780760531197973E-3</v>
      </c>
      <c r="W246" s="30">
        <f t="shared" si="59"/>
        <v>-9.0718640101397907E-3</v>
      </c>
      <c r="X246" s="30">
        <f t="shared" si="60"/>
        <v>-1.2125599383973713E-2</v>
      </c>
      <c r="Y246" s="30">
        <f t="shared" si="61"/>
        <v>-1.669015975198564E-2</v>
      </c>
      <c r="Z246" s="30">
        <f t="shared" si="62"/>
        <v>-1.7430021395055652E-2</v>
      </c>
      <c r="AA246" s="17"/>
      <c r="AB246" s="17"/>
      <c r="AC246" s="17"/>
      <c r="AD246" s="17"/>
      <c r="AE246" s="17"/>
      <c r="AF246" s="17"/>
      <c r="AG246" s="17"/>
      <c r="AK246" s="24">
        <v>45547</v>
      </c>
      <c r="AL246" s="37">
        <v>0.8536173089925625</v>
      </c>
      <c r="AM246" s="37">
        <v>0.65699196760374612</v>
      </c>
      <c r="AN246" s="37">
        <v>0.54232582418346387</v>
      </c>
      <c r="AO246" s="37">
        <v>0.40851119072132558</v>
      </c>
      <c r="AP246" s="37">
        <v>0.31934325749192183</v>
      </c>
      <c r="AT246" s="46">
        <f>'Bonds (CP)'!AL246/'Bonds (CP)'!AL216-1</f>
        <v>-1.1494252873563315E-2</v>
      </c>
      <c r="AU246" s="46">
        <f>'Bonds (CP)'!AM246/'Bonds (CP)'!AM216-1</f>
        <v>-2.4418992910592685E-2</v>
      </c>
      <c r="AV246" s="46">
        <f>'Bonds (CP)'!AN246/'Bonds (CP)'!AN216-1</f>
        <v>-2.4124957029490246E-2</v>
      </c>
      <c r="AW246" s="46">
        <f>'Bonds (CP)'!AO246/'Bonds (CP)'!AO216-1</f>
        <v>-6.5794890323023214E-3</v>
      </c>
      <c r="AX246" s="46">
        <f>'Bonds (CP)'!AP246/'Bonds (CP)'!AP216-1</f>
        <v>2.0064390313914826E-2</v>
      </c>
      <c r="AY246" s="46">
        <f>SUM(AT246:AX246)</f>
        <v>-4.6553301532033742E-2</v>
      </c>
      <c r="BC246" s="46">
        <f>'Bonds (CP)'!AT246-'Bonds (CP)'!$AT$515</f>
        <v>-1.0885035970492646E-2</v>
      </c>
      <c r="BD246" s="46">
        <f>'Bonds (CP)'!AU246-'Bonds (CP)'!$AU$515</f>
        <v>-2.2578897381342035E-2</v>
      </c>
      <c r="BE246" s="46">
        <f>'Bonds (CP)'!AV246-'Bonds (CP)'!$AV$515</f>
        <v>-2.0531447725012274E-2</v>
      </c>
      <c r="BF246" s="46">
        <f>'Bonds (CP)'!AW246-'Bonds (CP)'!$AW$515</f>
        <v>4.5926839703326269E-4</v>
      </c>
      <c r="BG246" s="46">
        <f>'Bonds (CP)'!AX246-'Bonds (CP)'!$AX$515</f>
        <v>2.8204170928872674E-2</v>
      </c>
    </row>
    <row r="247" spans="1:59" ht="16.5" customHeight="1">
      <c r="A247" s="24">
        <v>45548</v>
      </c>
      <c r="B247" s="16">
        <v>18.66</v>
      </c>
      <c r="C247" s="16">
        <v>17.86</v>
      </c>
      <c r="D247" s="16">
        <v>16.850000000000001</v>
      </c>
      <c r="E247" s="16">
        <v>15.48</v>
      </c>
      <c r="F247" s="16">
        <v>14.49</v>
      </c>
      <c r="G247" s="17"/>
      <c r="H247" s="26">
        <f t="shared" si="48"/>
        <v>0.85117141412438913</v>
      </c>
      <c r="I247" s="26">
        <f t="shared" si="49"/>
        <v>0.65438550154296049</v>
      </c>
      <c r="J247" s="26">
        <f t="shared" si="50"/>
        <v>0.53930642546693597</v>
      </c>
      <c r="K247" s="26">
        <f t="shared" si="51"/>
        <v>0.40959060326959856</v>
      </c>
      <c r="L247" s="26">
        <f t="shared" si="52"/>
        <v>0.32245690969636864</v>
      </c>
      <c r="M247" s="17"/>
      <c r="N247" s="17"/>
      <c r="O247" s="29">
        <f t="shared" si="53"/>
        <v>-2.865329512893755E-3</v>
      </c>
      <c r="P247" s="29">
        <f t="shared" si="54"/>
        <v>-3.9672723401662502E-3</v>
      </c>
      <c r="Q247" s="29">
        <f t="shared" si="55"/>
        <v>-5.5674994291007307E-3</v>
      </c>
      <c r="R247" s="29">
        <f t="shared" si="56"/>
        <v>2.6423083939681735E-3</v>
      </c>
      <c r="S247" s="29">
        <f t="shared" si="57"/>
        <v>9.7501736185101606E-3</v>
      </c>
      <c r="T247" s="29">
        <f t="shared" si="63"/>
        <v>-7.6192696824017858E-6</v>
      </c>
      <c r="U247" s="17"/>
      <c r="V247" s="30">
        <f t="shared" si="58"/>
        <v>-2.838875478116158E-3</v>
      </c>
      <c r="W247" s="30">
        <f t="shared" si="59"/>
        <v>-3.8673062092991766E-3</v>
      </c>
      <c r="X247" s="30">
        <f t="shared" si="60"/>
        <v>-5.3782831764755791E-3</v>
      </c>
      <c r="Y247" s="30">
        <f t="shared" si="61"/>
        <v>2.9973312332233055E-3</v>
      </c>
      <c r="Z247" s="30">
        <f t="shared" si="62"/>
        <v>1.0143882646071601E-2</v>
      </c>
      <c r="AA247" s="17"/>
      <c r="AB247" s="17"/>
      <c r="AC247" s="17"/>
      <c r="AD247" s="17"/>
      <c r="AE247" s="17"/>
      <c r="AF247" s="17"/>
      <c r="AG247" s="17"/>
      <c r="AK247" s="24">
        <v>45548</v>
      </c>
      <c r="AL247" s="37">
        <v>0.85117141412438901</v>
      </c>
      <c r="AM247" s="37">
        <v>0.65438550154296049</v>
      </c>
      <c r="AN247" s="37">
        <v>0.53930642546693597</v>
      </c>
      <c r="AO247" s="37">
        <v>0.40959060326959851</v>
      </c>
      <c r="AP247" s="37">
        <v>0.32245690969636864</v>
      </c>
      <c r="AT247" s="46">
        <f>'Bonds (CP)'!AL247/'Bonds (CP)'!AL217-1</f>
        <v>-1.4579470756784119E-2</v>
      </c>
      <c r="AU247" s="46">
        <f>'Bonds (CP)'!AM247/'Bonds (CP)'!AM217-1</f>
        <v>-2.5606049529063757E-2</v>
      </c>
      <c r="AV247" s="46">
        <f>'Bonds (CP)'!AN247/'Bonds (CP)'!AN217-1</f>
        <v>-2.4872958699503678E-2</v>
      </c>
      <c r="AW247" s="46">
        <f>'Bonds (CP)'!AO247/'Bonds (CP)'!AO217-1</f>
        <v>-1.9786171465174807E-3</v>
      </c>
      <c r="AX247" s="46">
        <f>'Bonds (CP)'!AP247/'Bonds (CP)'!AP217-1</f>
        <v>2.4006021471017158E-2</v>
      </c>
      <c r="AY247" s="46">
        <f>SUM(AT247:AX247)</f>
        <v>-4.3031074660851876E-2</v>
      </c>
      <c r="BC247" s="46">
        <f>'Bonds (CP)'!AT247-'Bonds (CP)'!$AT$515</f>
        <v>-1.3970253853713449E-2</v>
      </c>
      <c r="BD247" s="46">
        <f>'Bonds (CP)'!AU247-'Bonds (CP)'!$AU$515</f>
        <v>-2.3765953999813107E-2</v>
      </c>
      <c r="BE247" s="46">
        <f>'Bonds (CP)'!AV247-'Bonds (CP)'!$AV$515</f>
        <v>-2.1279449395025705E-2</v>
      </c>
      <c r="BF247" s="46">
        <f>'Bonds (CP)'!AW247-'Bonds (CP)'!$AW$515</f>
        <v>5.0601402828181034E-3</v>
      </c>
      <c r="BG247" s="46">
        <f>'Bonds (CP)'!AX247-'Bonds (CP)'!$AX$515</f>
        <v>3.2145802085975006E-2</v>
      </c>
    </row>
    <row r="248" spans="1:59" ht="16.5" customHeight="1">
      <c r="A248" s="24">
        <v>45551</v>
      </c>
      <c r="B248" s="16">
        <v>18.579999999999998</v>
      </c>
      <c r="C248" s="16">
        <v>17.899999999999999</v>
      </c>
      <c r="D248" s="16">
        <v>16.95</v>
      </c>
      <c r="E248" s="16">
        <v>15.55</v>
      </c>
      <c r="F248" s="16">
        <v>14.37</v>
      </c>
      <c r="G248" s="17"/>
      <c r="H248" s="26">
        <f t="shared" si="48"/>
        <v>0.85174565694046211</v>
      </c>
      <c r="I248" s="26">
        <f t="shared" si="49"/>
        <v>0.65373607620884189</v>
      </c>
      <c r="J248" s="26">
        <f t="shared" si="50"/>
        <v>0.53716266332895612</v>
      </c>
      <c r="K248" s="26">
        <f t="shared" si="51"/>
        <v>0.40770409340122327</v>
      </c>
      <c r="L248" s="26">
        <f t="shared" si="52"/>
        <v>0.32538438052457336</v>
      </c>
      <c r="M248" s="17"/>
      <c r="N248" s="17"/>
      <c r="O248" s="29">
        <f t="shared" si="53"/>
        <v>6.7465002529920604E-4</v>
      </c>
      <c r="P248" s="29">
        <f t="shared" si="54"/>
        <v>-9.9242011411826425E-4</v>
      </c>
      <c r="Q248" s="29">
        <f t="shared" si="55"/>
        <v>-3.9750354098299079E-3</v>
      </c>
      <c r="R248" s="29">
        <f t="shared" si="56"/>
        <v>-4.6058426470627634E-3</v>
      </c>
      <c r="S248" s="29">
        <f t="shared" si="57"/>
        <v>9.0786419523813944E-3</v>
      </c>
      <c r="T248" s="29">
        <f t="shared" si="63"/>
        <v>1.7999380666966491E-4</v>
      </c>
      <c r="U248" s="17"/>
      <c r="V248" s="30">
        <f t="shared" si="58"/>
        <v>7.0110406007680326E-4</v>
      </c>
      <c r="W248" s="30">
        <f t="shared" si="59"/>
        <v>-8.9245398325119062E-4</v>
      </c>
      <c r="X248" s="30">
        <f t="shared" si="60"/>
        <v>-3.7858191572047568E-3</v>
      </c>
      <c r="Y248" s="30">
        <f t="shared" si="61"/>
        <v>-4.2508198078076318E-3</v>
      </c>
      <c r="Z248" s="30">
        <f t="shared" si="62"/>
        <v>9.4723509799428344E-3</v>
      </c>
      <c r="AA248" s="17"/>
      <c r="AB248" s="17"/>
      <c r="AC248" s="17"/>
      <c r="AD248" s="17"/>
      <c r="AE248" s="17"/>
      <c r="AF248" s="17"/>
      <c r="AG248" s="17"/>
      <c r="AK248" s="24">
        <v>45551</v>
      </c>
      <c r="AL248" s="37">
        <v>0.85174565694046211</v>
      </c>
      <c r="AM248" s="37">
        <v>0.65373607620884178</v>
      </c>
      <c r="AN248" s="37">
        <v>0.53716266332895612</v>
      </c>
      <c r="AO248" s="37">
        <v>0.40770409340122316</v>
      </c>
      <c r="AP248" s="37">
        <v>0.32538438052457336</v>
      </c>
      <c r="AT248" s="46">
        <f>'Bonds (CP)'!AL248/'Bonds (CP)'!AL218-1</f>
        <v>-1.3071344240175309E-2</v>
      </c>
      <c r="AU248" s="46">
        <f>'Bonds (CP)'!AM248/'Bonds (CP)'!AM218-1</f>
        <v>-2.8523112698985442E-2</v>
      </c>
      <c r="AV248" s="46">
        <f>'Bonds (CP)'!AN248/'Bonds (CP)'!AN218-1</f>
        <v>-3.0306495611917228E-2</v>
      </c>
      <c r="AW248" s="46">
        <f>'Bonds (CP)'!AO248/'Bonds (CP)'!AO218-1</f>
        <v>0</v>
      </c>
      <c r="AX248" s="46">
        <f>'Bonds (CP)'!AP248/'Bonds (CP)'!AP218-1</f>
        <v>5.4511665222124472E-2</v>
      </c>
      <c r="AY248" s="46">
        <f>SUM(AT248:AX248)</f>
        <v>-1.7389287328953507E-2</v>
      </c>
      <c r="BC248" s="46">
        <f>'Bonds (CP)'!AT248-'Bonds (CP)'!$AT$515</f>
        <v>-1.2462127337104639E-2</v>
      </c>
      <c r="BD248" s="46">
        <f>'Bonds (CP)'!AU248-'Bonds (CP)'!$AU$515</f>
        <v>-2.6683017169734792E-2</v>
      </c>
      <c r="BE248" s="46">
        <f>'Bonds (CP)'!AV248-'Bonds (CP)'!$AV$515</f>
        <v>-2.6712986307439256E-2</v>
      </c>
      <c r="BF248" s="46">
        <f>'Bonds (CP)'!AW248-'Bonds (CP)'!$AW$515</f>
        <v>7.0387574293355841E-3</v>
      </c>
      <c r="BG248" s="46">
        <f>'Bonds (CP)'!AX248-'Bonds (CP)'!$AX$515</f>
        <v>6.265144583708232E-2</v>
      </c>
    </row>
    <row r="249" spans="1:59" ht="16.5" customHeight="1">
      <c r="A249" s="24">
        <v>45552</v>
      </c>
      <c r="B249" s="16">
        <v>18.8</v>
      </c>
      <c r="C249" s="16">
        <v>18.010000000000002</v>
      </c>
      <c r="D249" s="16">
        <v>17.03</v>
      </c>
      <c r="E249" s="16">
        <v>15.63</v>
      </c>
      <c r="F249" s="16">
        <v>14.47</v>
      </c>
      <c r="G249" s="17"/>
      <c r="H249" s="26">
        <f t="shared" si="48"/>
        <v>0.85016835016835024</v>
      </c>
      <c r="I249" s="26">
        <f t="shared" si="49"/>
        <v>0.65195465616079407</v>
      </c>
      <c r="J249" s="26">
        <f t="shared" si="50"/>
        <v>0.53545537540934895</v>
      </c>
      <c r="K249" s="26">
        <f t="shared" si="51"/>
        <v>0.40556210002482412</v>
      </c>
      <c r="L249" s="26">
        <f t="shared" si="52"/>
        <v>0.32294123017281051</v>
      </c>
      <c r="M249" s="17"/>
      <c r="N249" s="17"/>
      <c r="O249" s="29">
        <f t="shared" si="53"/>
        <v>-1.8518518518517713E-3</v>
      </c>
      <c r="P249" s="29">
        <f t="shared" si="54"/>
        <v>-2.7249835413377665E-3</v>
      </c>
      <c r="Q249" s="29">
        <f t="shared" si="55"/>
        <v>-3.1783443566733016E-3</v>
      </c>
      <c r="R249" s="29">
        <f t="shared" si="56"/>
        <v>-5.253794139101764E-3</v>
      </c>
      <c r="S249" s="29">
        <f t="shared" si="57"/>
        <v>-7.5085053186144668E-3</v>
      </c>
      <c r="T249" s="29">
        <f t="shared" si="63"/>
        <v>-2.051747920757907E-2</v>
      </c>
      <c r="U249" s="17"/>
      <c r="V249" s="30">
        <f t="shared" si="58"/>
        <v>-1.825397817074174E-3</v>
      </c>
      <c r="W249" s="30">
        <f t="shared" si="59"/>
        <v>-2.6250174104706929E-3</v>
      </c>
      <c r="X249" s="30">
        <f t="shared" si="60"/>
        <v>-2.9891281040481505E-3</v>
      </c>
      <c r="Y249" s="30">
        <f t="shared" si="61"/>
        <v>-4.8987712998466324E-3</v>
      </c>
      <c r="Z249" s="30">
        <f t="shared" si="62"/>
        <v>-7.1147962910530277E-3</v>
      </c>
      <c r="AA249" s="17"/>
      <c r="AB249" s="17"/>
      <c r="AC249" s="17"/>
      <c r="AD249" s="17"/>
      <c r="AE249" s="17"/>
      <c r="AF249" s="17"/>
      <c r="AG249" s="17"/>
      <c r="AK249" s="24">
        <v>45552</v>
      </c>
      <c r="AL249" s="37">
        <v>0.85016835016835024</v>
      </c>
      <c r="AM249" s="37">
        <v>0.65195465616079407</v>
      </c>
      <c r="AN249" s="37">
        <v>0.53545537540934907</v>
      </c>
      <c r="AO249" s="37">
        <v>0.40556210002482418</v>
      </c>
      <c r="AP249" s="37">
        <v>0.32294123017281046</v>
      </c>
      <c r="AT249" s="46">
        <f>'Bonds (CP)'!AL249/'Bonds (CP)'!AL219-1</f>
        <v>-1.6245791245791064E-2</v>
      </c>
      <c r="AU249" s="46">
        <f>'Bonds (CP)'!AM249/'Bonds (CP)'!AM219-1</f>
        <v>-2.922563008109047E-2</v>
      </c>
      <c r="AV249" s="46">
        <f>'Bonds (CP)'!AN249/'Bonds (CP)'!AN219-1</f>
        <v>-3.1447698508126676E-2</v>
      </c>
      <c r="AW249" s="46">
        <f>'Bonds (CP)'!AO249/'Bonds (CP)'!AO219-1</f>
        <v>-1.6355685711345824E-2</v>
      </c>
      <c r="AX249" s="46">
        <f>'Bonds (CP)'!AP249/'Bonds (CP)'!AP219-1</f>
        <v>1.3520674552572443E-2</v>
      </c>
      <c r="AY249" s="46">
        <f>SUM(AT249:AX249)</f>
        <v>-7.9754130993781591E-2</v>
      </c>
      <c r="BC249" s="46">
        <f>'Bonds (CP)'!AT249-'Bonds (CP)'!$AT$515</f>
        <v>-1.5636574342720394E-2</v>
      </c>
      <c r="BD249" s="46">
        <f>'Bonds (CP)'!AU249-'Bonds (CP)'!$AU$515</f>
        <v>-2.738553455183982E-2</v>
      </c>
      <c r="BE249" s="46">
        <f>'Bonds (CP)'!AV249-'Bonds (CP)'!$AV$515</f>
        <v>-2.7854189203648703E-2</v>
      </c>
      <c r="BF249" s="46">
        <f>'Bonds (CP)'!AW249-'Bonds (CP)'!$AW$515</f>
        <v>-9.3169282820102402E-3</v>
      </c>
      <c r="BG249" s="46">
        <f>'Bonds (CP)'!AX249-'Bonds (CP)'!$AX$515</f>
        <v>2.166045516753029E-2</v>
      </c>
    </row>
    <row r="250" spans="1:59" ht="16.5" customHeight="1">
      <c r="A250" s="24">
        <v>45553</v>
      </c>
      <c r="B250" s="16">
        <v>18.87</v>
      </c>
      <c r="C250" s="16">
        <v>18.16</v>
      </c>
      <c r="D250" s="16">
        <v>17.190000000000001</v>
      </c>
      <c r="E250" s="16">
        <v>15.75</v>
      </c>
      <c r="F250" s="16">
        <v>14.54</v>
      </c>
      <c r="G250" s="17"/>
      <c r="H250" s="26">
        <f t="shared" si="48"/>
        <v>0.84966770421468829</v>
      </c>
      <c r="I250" s="26">
        <f t="shared" si="49"/>
        <v>0.64953603769461565</v>
      </c>
      <c r="J250" s="26">
        <f t="shared" si="50"/>
        <v>0.53206125345310673</v>
      </c>
      <c r="K250" s="26">
        <f t="shared" si="51"/>
        <v>0.40237689604483834</v>
      </c>
      <c r="L250" s="26">
        <f t="shared" si="52"/>
        <v>0.32125232164319634</v>
      </c>
      <c r="M250" s="17"/>
      <c r="N250" s="17"/>
      <c r="O250" s="29">
        <f t="shared" si="53"/>
        <v>-5.8887860688161542E-4</v>
      </c>
      <c r="P250" s="29">
        <f t="shared" si="54"/>
        <v>-3.7097955253837522E-3</v>
      </c>
      <c r="Q250" s="29">
        <f t="shared" si="55"/>
        <v>-6.3387578351369323E-3</v>
      </c>
      <c r="R250" s="29">
        <f t="shared" si="56"/>
        <v>-7.8538008847247598E-3</v>
      </c>
      <c r="S250" s="29">
        <f t="shared" si="57"/>
        <v>-5.229770533512923E-3</v>
      </c>
      <c r="T250" s="29">
        <f t="shared" si="63"/>
        <v>-2.3721003385639983E-2</v>
      </c>
      <c r="U250" s="17"/>
      <c r="V250" s="30">
        <f t="shared" si="58"/>
        <v>-5.6242457210401819E-4</v>
      </c>
      <c r="W250" s="30">
        <f t="shared" si="59"/>
        <v>-3.6098293945166786E-3</v>
      </c>
      <c r="X250" s="30">
        <f t="shared" si="60"/>
        <v>-6.1495415825117807E-3</v>
      </c>
      <c r="Y250" s="30">
        <f t="shared" si="61"/>
        <v>-7.4987780454696283E-3</v>
      </c>
      <c r="Z250" s="30">
        <f t="shared" si="62"/>
        <v>-4.8360615059514838E-3</v>
      </c>
      <c r="AA250" s="17"/>
      <c r="AB250" s="17"/>
      <c r="AC250" s="17"/>
      <c r="AD250" s="17"/>
      <c r="AE250" s="17"/>
      <c r="AF250" s="17"/>
      <c r="AG250" s="17"/>
      <c r="AK250" s="24">
        <v>45553</v>
      </c>
      <c r="AL250" s="37">
        <v>0.84966770421468829</v>
      </c>
      <c r="AM250" s="37">
        <v>0.64953603769461565</v>
      </c>
      <c r="AN250" s="37">
        <v>0.53206125345310662</v>
      </c>
      <c r="AO250" s="37">
        <v>0.40237689604483828</v>
      </c>
      <c r="AP250" s="37">
        <v>0.32125232164319639</v>
      </c>
      <c r="AT250" s="46">
        <f>'Bonds (CP)'!AL250/'Bonds (CP)'!AL220-1</f>
        <v>-1.5815596870530912E-2</v>
      </c>
      <c r="AU250" s="46">
        <f>'Bonds (CP)'!AM250/'Bonds (CP)'!AM220-1</f>
        <v>-3.5006545803425548E-2</v>
      </c>
      <c r="AV250" s="46">
        <f>'Bonds (CP)'!AN250/'Bonds (CP)'!AN220-1</f>
        <v>-4.4132368283197554E-2</v>
      </c>
      <c r="AW250" s="46">
        <f>'Bonds (CP)'!AO250/'Bonds (CP)'!AO220-1</f>
        <v>-4.2039527397728538E-2</v>
      </c>
      <c r="AX250" s="46">
        <f>'Bonds (CP)'!AP250/'Bonds (CP)'!AP220-1</f>
        <v>-1.717942214232171E-2</v>
      </c>
      <c r="AY250" s="46">
        <f>SUM(AT250:AX250)</f>
        <v>-0.15417346049720426</v>
      </c>
      <c r="BC250" s="46">
        <f>'Bonds (CP)'!AT250-'Bonds (CP)'!$AT$515</f>
        <v>-1.5206379967460243E-2</v>
      </c>
      <c r="BD250" s="46">
        <f>'Bonds (CP)'!AU250-'Bonds (CP)'!$AU$515</f>
        <v>-3.3166450274174898E-2</v>
      </c>
      <c r="BE250" s="46">
        <f>'Bonds (CP)'!AV250-'Bonds (CP)'!$AV$515</f>
        <v>-4.0538858978719582E-2</v>
      </c>
      <c r="BF250" s="46">
        <f>'Bonds (CP)'!AW250-'Bonds (CP)'!$AW$515</f>
        <v>-3.500076996839295E-2</v>
      </c>
      <c r="BG250" s="46">
        <f>'Bonds (CP)'!AX250-'Bonds (CP)'!$AX$515</f>
        <v>-9.0396415273638637E-3</v>
      </c>
    </row>
    <row r="251" spans="1:59" ht="16.5" customHeight="1">
      <c r="A251" s="24">
        <v>45554</v>
      </c>
      <c r="B251" s="16">
        <v>18.71</v>
      </c>
      <c r="C251" s="16">
        <v>18.149999999999999</v>
      </c>
      <c r="D251" s="16">
        <v>17.27</v>
      </c>
      <c r="E251" s="16">
        <v>15.81</v>
      </c>
      <c r="F251" s="16">
        <v>14.47</v>
      </c>
      <c r="G251" s="17"/>
      <c r="H251" s="26">
        <f t="shared" si="48"/>
        <v>0.85081290539971355</v>
      </c>
      <c r="I251" s="26">
        <f t="shared" si="49"/>
        <v>0.64969690008163694</v>
      </c>
      <c r="J251" s="26">
        <f t="shared" si="50"/>
        <v>0.53037435514260167</v>
      </c>
      <c r="K251" s="26">
        <f t="shared" si="51"/>
        <v>0.40079669055625866</v>
      </c>
      <c r="L251" s="26">
        <f t="shared" si="52"/>
        <v>0.32294123017281051</v>
      </c>
      <c r="M251" s="17"/>
      <c r="N251" s="17"/>
      <c r="O251" s="29">
        <f t="shared" si="53"/>
        <v>1.3478224243954617E-3</v>
      </c>
      <c r="P251" s="29">
        <f t="shared" si="54"/>
        <v>2.4765737031651192E-4</v>
      </c>
      <c r="Q251" s="29">
        <f t="shared" si="55"/>
        <v>-3.1704964410713687E-3</v>
      </c>
      <c r="R251" s="29">
        <f t="shared" si="56"/>
        <v>-3.9271774898417267E-3</v>
      </c>
      <c r="S251" s="29">
        <f t="shared" si="57"/>
        <v>5.2572648221667073E-3</v>
      </c>
      <c r="T251" s="29">
        <f t="shared" si="63"/>
        <v>-2.4492931403441442E-4</v>
      </c>
      <c r="U251" s="17"/>
      <c r="V251" s="30">
        <f t="shared" si="58"/>
        <v>1.374276459173059E-3</v>
      </c>
      <c r="W251" s="30">
        <f t="shared" si="59"/>
        <v>3.4762350118358549E-4</v>
      </c>
      <c r="X251" s="30">
        <f t="shared" si="60"/>
        <v>-2.9812801884462176E-3</v>
      </c>
      <c r="Y251" s="30">
        <f t="shared" si="61"/>
        <v>-3.5721546505865947E-3</v>
      </c>
      <c r="Z251" s="30">
        <f t="shared" si="62"/>
        <v>5.6509738497281465E-3</v>
      </c>
      <c r="AA251" s="17"/>
      <c r="AB251" s="17"/>
      <c r="AC251" s="17"/>
      <c r="AD251" s="17"/>
      <c r="AE251" s="17"/>
      <c r="AF251" s="17"/>
      <c r="AG251" s="17"/>
      <c r="AK251" s="24">
        <v>45554</v>
      </c>
      <c r="AL251" s="37">
        <v>0.85081290539971355</v>
      </c>
      <c r="AM251" s="37">
        <v>0.64969690008163716</v>
      </c>
      <c r="AN251" s="37">
        <v>0.53037435514260178</v>
      </c>
      <c r="AO251" s="37">
        <v>0.40079669055625861</v>
      </c>
      <c r="AP251" s="37">
        <v>0.32294123017281046</v>
      </c>
      <c r="AT251" s="46">
        <f>'Bonds (CP)'!AL251/'Bonds (CP)'!AL221-1</f>
        <v>-1.600539128969769E-2</v>
      </c>
      <c r="AU251" s="46">
        <f>'Bonds (CP)'!AM251/'Bonds (CP)'!AM221-1</f>
        <v>-3.8635433705099809E-2</v>
      </c>
      <c r="AV251" s="46">
        <f>'Bonds (CP)'!AN251/'Bonds (CP)'!AN221-1</f>
        <v>-5.2511288857606475E-2</v>
      </c>
      <c r="AW251" s="46">
        <f>'Bonds (CP)'!AO251/'Bonds (CP)'!AO221-1</f>
        <v>-5.9068690138987967E-2</v>
      </c>
      <c r="AX251" s="46">
        <f>'Bonds (CP)'!AP251/'Bonds (CP)'!AP221-1</f>
        <v>-4.2013442489690633E-2</v>
      </c>
      <c r="AY251" s="46">
        <f>SUM(AT251:AX251)</f>
        <v>-0.20823424648108257</v>
      </c>
      <c r="BC251" s="46">
        <f>'Bonds (CP)'!AT251-'Bonds (CP)'!$AT$515</f>
        <v>-1.5396174386627021E-2</v>
      </c>
      <c r="BD251" s="46">
        <f>'Bonds (CP)'!AU251-'Bonds (CP)'!$AU$515</f>
        <v>-3.6795338175849159E-2</v>
      </c>
      <c r="BE251" s="46">
        <f>'Bonds (CP)'!AV251-'Bonds (CP)'!$AV$515</f>
        <v>-4.8917779553128503E-2</v>
      </c>
      <c r="BF251" s="46">
        <f>'Bonds (CP)'!AW251-'Bonds (CP)'!$AW$515</f>
        <v>-5.2029932709652379E-2</v>
      </c>
      <c r="BG251" s="46">
        <f>'Bonds (CP)'!AX251-'Bonds (CP)'!$AX$515</f>
        <v>-3.3873661874732786E-2</v>
      </c>
    </row>
    <row r="252" spans="1:59" ht="16.5" customHeight="1">
      <c r="A252" s="24">
        <v>45555</v>
      </c>
      <c r="B252" s="16">
        <v>18.62</v>
      </c>
      <c r="C252" s="16">
        <v>18.14</v>
      </c>
      <c r="D252" s="16">
        <v>17.3</v>
      </c>
      <c r="E252" s="16">
        <v>15.8</v>
      </c>
      <c r="F252" s="16">
        <v>14.25</v>
      </c>
      <c r="G252" s="17"/>
      <c r="H252" s="26">
        <f t="shared" si="48"/>
        <v>0.85145843871185301</v>
      </c>
      <c r="I252" s="26">
        <f t="shared" si="49"/>
        <v>0.6498578164904002</v>
      </c>
      <c r="J252" s="26">
        <f t="shared" si="50"/>
        <v>0.52974350571888096</v>
      </c>
      <c r="K252" s="26">
        <f t="shared" si="51"/>
        <v>0.40105948744952485</v>
      </c>
      <c r="L252" s="26">
        <f t="shared" si="52"/>
        <v>0.32836434325327413</v>
      </c>
      <c r="M252" s="17"/>
      <c r="N252" s="17"/>
      <c r="O252" s="29">
        <f t="shared" si="53"/>
        <v>7.5872534142651382E-4</v>
      </c>
      <c r="P252" s="29">
        <f t="shared" si="54"/>
        <v>2.4767920047485958E-4</v>
      </c>
      <c r="Q252" s="29">
        <f t="shared" si="55"/>
        <v>-1.189441792582735E-3</v>
      </c>
      <c r="R252" s="29">
        <f t="shared" si="56"/>
        <v>6.5568628548673402E-4</v>
      </c>
      <c r="S252" s="29">
        <f t="shared" si="57"/>
        <v>1.6792879241717129E-2</v>
      </c>
      <c r="T252" s="29">
        <f t="shared" si="63"/>
        <v>1.7265528276522502E-2</v>
      </c>
      <c r="U252" s="17"/>
      <c r="V252" s="30">
        <f t="shared" si="58"/>
        <v>7.8517937620411105E-4</v>
      </c>
      <c r="W252" s="30">
        <f t="shared" si="59"/>
        <v>3.4764533134193316E-4</v>
      </c>
      <c r="X252" s="30">
        <f t="shared" si="60"/>
        <v>-1.0002255399575838E-3</v>
      </c>
      <c r="Y252" s="30">
        <f t="shared" si="61"/>
        <v>1.010709124741866E-3</v>
      </c>
      <c r="Z252" s="30">
        <f t="shared" si="62"/>
        <v>1.7186588269278567E-2</v>
      </c>
      <c r="AA252" s="17"/>
      <c r="AB252" s="17"/>
      <c r="AC252" s="17"/>
      <c r="AD252" s="17"/>
      <c r="AE252" s="17"/>
      <c r="AF252" s="17"/>
      <c r="AG252" s="17"/>
      <c r="AK252" s="24">
        <v>45555</v>
      </c>
      <c r="AL252" s="37">
        <v>0.85145843871185301</v>
      </c>
      <c r="AM252" s="37">
        <v>0.64985781649039998</v>
      </c>
      <c r="AN252" s="37">
        <v>0.52974350571888107</v>
      </c>
      <c r="AO252" s="37">
        <v>0.4010594874495248</v>
      </c>
      <c r="AP252" s="37">
        <v>0.32836434325327418</v>
      </c>
      <c r="AT252" s="46">
        <f>'Bonds (CP)'!AL252/'Bonds (CP)'!AL222-1</f>
        <v>-1.4500084302815686E-2</v>
      </c>
      <c r="AU252" s="46">
        <f>'Bonds (CP)'!AM252/'Bonds (CP)'!AM222-1</f>
        <v>-3.9121615500855245E-2</v>
      </c>
      <c r="AV252" s="46">
        <f>'Bonds (CP)'!AN252/'Bonds (CP)'!AN222-1</f>
        <v>-5.6300901559655503E-2</v>
      </c>
      <c r="AW252" s="46">
        <f>'Bonds (CP)'!AO252/'Bonds (CP)'!AO222-1</f>
        <v>-6.535483511679363E-2</v>
      </c>
      <c r="AX252" s="46">
        <f>'Bonds (CP)'!AP252/'Bonds (CP)'!AP222-1</f>
        <v>-3.6590348910675363E-2</v>
      </c>
      <c r="AY252" s="46">
        <f>SUM(AT252:AX252)</f>
        <v>-0.21186778539079543</v>
      </c>
      <c r="BC252" s="46">
        <f>'Bonds (CP)'!AT252-'Bonds (CP)'!$AT$515</f>
        <v>-1.3890867399745016E-2</v>
      </c>
      <c r="BD252" s="46">
        <f>'Bonds (CP)'!AU252-'Bonds (CP)'!$AU$515</f>
        <v>-3.7281519971604594E-2</v>
      </c>
      <c r="BE252" s="46">
        <f>'Bonds (CP)'!AV252-'Bonds (CP)'!$AV$515</f>
        <v>-5.2707392255177531E-2</v>
      </c>
      <c r="BF252" s="46">
        <f>'Bonds (CP)'!AW252-'Bonds (CP)'!$AW$515</f>
        <v>-5.8316077687458043E-2</v>
      </c>
      <c r="BG252" s="46">
        <f>'Bonds (CP)'!AX252-'Bonds (CP)'!$AX$515</f>
        <v>-2.8450568295717515E-2</v>
      </c>
    </row>
    <row r="253" spans="1:59" ht="16.5" customHeight="1">
      <c r="A253" s="24">
        <v>45558</v>
      </c>
      <c r="B253" s="16">
        <v>18.68</v>
      </c>
      <c r="C253" s="16">
        <v>18.16</v>
      </c>
      <c r="D253" s="16">
        <v>17.29</v>
      </c>
      <c r="E253" s="16">
        <v>15.78</v>
      </c>
      <c r="F253" s="16">
        <v>14.22</v>
      </c>
      <c r="G253" s="17"/>
      <c r="H253" s="26">
        <f t="shared" si="48"/>
        <v>0.85102797438490052</v>
      </c>
      <c r="I253" s="26">
        <f t="shared" si="49"/>
        <v>0.64953603769461565</v>
      </c>
      <c r="J253" s="26">
        <f t="shared" si="50"/>
        <v>0.52995368376763319</v>
      </c>
      <c r="K253" s="26">
        <f t="shared" si="51"/>
        <v>0.40158576538194046</v>
      </c>
      <c r="L253" s="26">
        <f t="shared" si="52"/>
        <v>0.32911768700357547</v>
      </c>
      <c r="M253" s="17"/>
      <c r="N253" s="17"/>
      <c r="O253" s="29">
        <f t="shared" si="53"/>
        <v>-5.0556117290201374E-4</v>
      </c>
      <c r="P253" s="29">
        <f t="shared" si="54"/>
        <v>-4.951526128013084E-4</v>
      </c>
      <c r="Q253" s="29">
        <f t="shared" si="55"/>
        <v>3.9675436599639902E-4</v>
      </c>
      <c r="R253" s="29">
        <f t="shared" si="56"/>
        <v>1.3122191317860299E-3</v>
      </c>
      <c r="S253" s="29">
        <f t="shared" si="57"/>
        <v>2.294231288444859E-3</v>
      </c>
      <c r="T253" s="29">
        <f t="shared" si="63"/>
        <v>3.0024910005239658E-3</v>
      </c>
      <c r="U253" s="17"/>
      <c r="V253" s="30">
        <f t="shared" si="58"/>
        <v>-4.7910713812441652E-4</v>
      </c>
      <c r="W253" s="30">
        <f t="shared" si="59"/>
        <v>-3.9518648193423482E-4</v>
      </c>
      <c r="X253" s="30">
        <f t="shared" si="60"/>
        <v>5.8597061862155026E-4</v>
      </c>
      <c r="Y253" s="30">
        <f t="shared" si="61"/>
        <v>1.6672419710411618E-3</v>
      </c>
      <c r="Z253" s="30">
        <f t="shared" si="62"/>
        <v>2.6879403160062982E-3</v>
      </c>
      <c r="AA253" s="17"/>
      <c r="AB253" s="17"/>
      <c r="AC253" s="17"/>
      <c r="AD253" s="17"/>
      <c r="AE253" s="17"/>
      <c r="AF253" s="17"/>
      <c r="AG253" s="17"/>
      <c r="AK253" s="24">
        <v>45558</v>
      </c>
      <c r="AL253" s="37">
        <v>0.85102797438490052</v>
      </c>
      <c r="AM253" s="37">
        <v>0.64953603769461565</v>
      </c>
      <c r="AN253" s="37">
        <v>0.52995368376763319</v>
      </c>
      <c r="AO253" s="37">
        <v>0.40158576538194046</v>
      </c>
      <c r="AP253" s="37">
        <v>0.32911768700357547</v>
      </c>
      <c r="AT253" s="46">
        <f>'Bonds (CP)'!AL253/'Bonds (CP)'!AL223-1</f>
        <v>-1.5251095382541213E-2</v>
      </c>
      <c r="AU253" s="46">
        <f>'Bonds (CP)'!AM253/'Bonds (CP)'!AM223-1</f>
        <v>-4.0803170925221899E-2</v>
      </c>
      <c r="AV253" s="46">
        <f>'Bonds (CP)'!AN253/'Bonds (CP)'!AN223-1</f>
        <v>-5.6686515128634873E-2</v>
      </c>
      <c r="AW253" s="46">
        <f>'Bonds (CP)'!AO253/'Bonds (CP)'!AO223-1</f>
        <v>-5.8475576371811111E-2</v>
      </c>
      <c r="AX253" s="46">
        <f>'Bonds (CP)'!AP253/'Bonds (CP)'!AP223-1</f>
        <v>-1.528821200783248E-2</v>
      </c>
      <c r="AY253" s="46">
        <f>SUM(AT253:AX253)</f>
        <v>-0.18650456981604158</v>
      </c>
      <c r="BC253" s="46">
        <f>'Bonds (CP)'!AT253-'Bonds (CP)'!$AT$515</f>
        <v>-1.4641878479470544E-2</v>
      </c>
      <c r="BD253" s="46">
        <f>'Bonds (CP)'!AU253-'Bonds (CP)'!$AU$515</f>
        <v>-3.8963075395971249E-2</v>
      </c>
      <c r="BE253" s="46">
        <f>'Bonds (CP)'!AV253-'Bonds (CP)'!$AV$515</f>
        <v>-5.3093005824156901E-2</v>
      </c>
      <c r="BF253" s="46">
        <f>'Bonds (CP)'!AW253-'Bonds (CP)'!$AW$515</f>
        <v>-5.1436818942475523E-2</v>
      </c>
      <c r="BG253" s="46">
        <f>'Bonds (CP)'!AX253-'Bonds (CP)'!$AX$515</f>
        <v>-7.1484313928746341E-3</v>
      </c>
    </row>
    <row r="254" spans="1:59" ht="16.5" customHeight="1">
      <c r="A254" s="24">
        <v>45559</v>
      </c>
      <c r="B254" s="16">
        <v>18.760000000000002</v>
      </c>
      <c r="C254" s="16">
        <v>18.16</v>
      </c>
      <c r="D254" s="16">
        <v>17.25</v>
      </c>
      <c r="E254" s="16">
        <v>15.68</v>
      </c>
      <c r="F254" s="16">
        <v>14.12</v>
      </c>
      <c r="G254" s="17"/>
      <c r="H254" s="26">
        <f t="shared" si="48"/>
        <v>0.85045469855170097</v>
      </c>
      <c r="I254" s="26">
        <f t="shared" si="49"/>
        <v>0.64953603769461565</v>
      </c>
      <c r="J254" s="26">
        <f t="shared" si="50"/>
        <v>0.53079544730124328</v>
      </c>
      <c r="K254" s="26">
        <f t="shared" si="51"/>
        <v>0.40423089700073245</v>
      </c>
      <c r="L254" s="26">
        <f t="shared" si="52"/>
        <v>0.33165337748011497</v>
      </c>
      <c r="M254" s="17"/>
      <c r="N254" s="17"/>
      <c r="O254" s="29">
        <f t="shared" si="53"/>
        <v>-6.7362748400123795E-4</v>
      </c>
      <c r="P254" s="29">
        <f t="shared" si="54"/>
        <v>0</v>
      </c>
      <c r="Q254" s="29">
        <f t="shared" si="55"/>
        <v>1.58837188870109E-3</v>
      </c>
      <c r="R254" s="29">
        <f t="shared" si="56"/>
        <v>6.5867165791502202E-3</v>
      </c>
      <c r="S254" s="29">
        <f t="shared" si="57"/>
        <v>7.7045098962182923E-3</v>
      </c>
      <c r="T254" s="29">
        <f t="shared" si="63"/>
        <v>1.5205970880068365E-2</v>
      </c>
      <c r="U254" s="17"/>
      <c r="V254" s="30">
        <f t="shared" si="58"/>
        <v>-6.4717344922364073E-4</v>
      </c>
      <c r="W254" s="30">
        <f t="shared" si="59"/>
        <v>9.9966130867073578E-5</v>
      </c>
      <c r="X254" s="30">
        <f t="shared" si="60"/>
        <v>1.7775881413262412E-3</v>
      </c>
      <c r="Y254" s="30">
        <f t="shared" si="61"/>
        <v>6.9417394184053518E-3</v>
      </c>
      <c r="Z254" s="30">
        <f t="shared" si="62"/>
        <v>8.0982189237797323E-3</v>
      </c>
      <c r="AA254" s="17"/>
      <c r="AB254" s="17"/>
      <c r="AC254" s="17"/>
      <c r="AD254" s="17"/>
      <c r="AE254" s="17"/>
      <c r="AF254" s="17"/>
      <c r="AG254" s="17"/>
      <c r="AK254" s="24">
        <v>45559</v>
      </c>
      <c r="AL254" s="37">
        <v>0.85045469855170097</v>
      </c>
      <c r="AM254" s="37">
        <v>0.64953603769461565</v>
      </c>
      <c r="AN254" s="37">
        <v>0.53079544730124328</v>
      </c>
      <c r="AO254" s="37">
        <v>0.40423089700073245</v>
      </c>
      <c r="AP254" s="37">
        <v>0.33165337748011503</v>
      </c>
      <c r="AT254" s="46">
        <f>'Bonds (CP)'!AL254/'Bonds (CP)'!AL224-1</f>
        <v>-1.5240821825530437E-2</v>
      </c>
      <c r="AU254" s="46">
        <f>'Bonds (CP)'!AM254/'Bonds (CP)'!AM224-1</f>
        <v>-4.0562094246374136E-2</v>
      </c>
      <c r="AV254" s="46">
        <f>'Bonds (CP)'!AN254/'Bonds (CP)'!AN224-1</f>
        <v>-5.5188182507032613E-2</v>
      </c>
      <c r="AW254" s="46">
        <f>'Bonds (CP)'!AO254/'Bonds (CP)'!AO224-1</f>
        <v>-5.2907412311659741E-2</v>
      </c>
      <c r="AX254" s="46">
        <f>'Bonds (CP)'!AP254/'Bonds (CP)'!AP224-1</f>
        <v>-1.2320836884347819E-2</v>
      </c>
      <c r="AY254" s="46">
        <f>SUM(AT254:AX254)</f>
        <v>-0.17621934777494475</v>
      </c>
      <c r="BC254" s="46">
        <f>'Bonds (CP)'!AT254-'Bonds (CP)'!$AT$515</f>
        <v>-1.4631604922459768E-2</v>
      </c>
      <c r="BD254" s="46">
        <f>'Bonds (CP)'!AU254-'Bonds (CP)'!$AU$515</f>
        <v>-3.8721998717123486E-2</v>
      </c>
      <c r="BE254" s="46">
        <f>'Bonds (CP)'!AV254-'Bonds (CP)'!$AV$515</f>
        <v>-5.159467320255464E-2</v>
      </c>
      <c r="BF254" s="46">
        <f>'Bonds (CP)'!AW254-'Bonds (CP)'!$AW$515</f>
        <v>-4.5868654882324153E-2</v>
      </c>
      <c r="BG254" s="46">
        <f>'Bonds (CP)'!AX254-'Bonds (CP)'!$AX$515</f>
        <v>-4.1810562693899728E-3</v>
      </c>
    </row>
    <row r="255" spans="1:59" ht="16.5" customHeight="1">
      <c r="A255" s="24">
        <v>45560</v>
      </c>
      <c r="B255" s="16">
        <v>18.760000000000002</v>
      </c>
      <c r="C255" s="16">
        <v>18.13</v>
      </c>
      <c r="D255" s="16">
        <v>17.21</v>
      </c>
      <c r="E255" s="16">
        <v>15.68</v>
      </c>
      <c r="F255" s="16">
        <v>14.15</v>
      </c>
      <c r="G255" s="17"/>
      <c r="H255" s="26">
        <f t="shared" si="48"/>
        <v>0.85045469855170097</v>
      </c>
      <c r="I255" s="26">
        <f t="shared" si="49"/>
        <v>0.65001878694367876</v>
      </c>
      <c r="J255" s="26">
        <f t="shared" si="50"/>
        <v>0.5316388959584305</v>
      </c>
      <c r="K255" s="26">
        <f t="shared" si="51"/>
        <v>0.40423089700073245</v>
      </c>
      <c r="L255" s="26">
        <f t="shared" si="52"/>
        <v>0.33088867835575825</v>
      </c>
      <c r="M255" s="17"/>
      <c r="N255" s="17"/>
      <c r="O255" s="29">
        <f t="shared" si="53"/>
        <v>0</v>
      </c>
      <c r="P255" s="29">
        <f t="shared" si="54"/>
        <v>7.4322165522411332E-4</v>
      </c>
      <c r="Q255" s="29">
        <f t="shared" si="55"/>
        <v>1.5890276781302948E-3</v>
      </c>
      <c r="R255" s="29">
        <f t="shared" si="56"/>
        <v>0</v>
      </c>
      <c r="S255" s="29">
        <f t="shared" si="57"/>
        <v>-2.3057178858447713E-3</v>
      </c>
      <c r="T255" s="29">
        <f t="shared" si="63"/>
        <v>2.6531447509636763E-5</v>
      </c>
      <c r="U255" s="17"/>
      <c r="V255" s="30">
        <f t="shared" si="58"/>
        <v>2.6454034777597226E-5</v>
      </c>
      <c r="W255" s="30">
        <f t="shared" si="59"/>
        <v>8.4318778609118695E-4</v>
      </c>
      <c r="X255" s="30">
        <f t="shared" si="60"/>
        <v>1.7782439307554459E-3</v>
      </c>
      <c r="Y255" s="30">
        <f t="shared" si="61"/>
        <v>3.5502283925513184E-4</v>
      </c>
      <c r="Z255" s="30">
        <f t="shared" si="62"/>
        <v>-1.9120088582833322E-3</v>
      </c>
      <c r="AA255" s="17"/>
      <c r="AB255" s="17"/>
      <c r="AC255" s="17"/>
      <c r="AD255" s="17"/>
      <c r="AE255" s="17"/>
      <c r="AF255" s="17"/>
      <c r="AG255" s="17"/>
      <c r="AK255" s="24">
        <v>45560</v>
      </c>
      <c r="AL255" s="37">
        <v>0.85045469855170097</v>
      </c>
      <c r="AM255" s="37">
        <v>0.65001878694367876</v>
      </c>
      <c r="AN255" s="37">
        <v>0.53163889595843039</v>
      </c>
      <c r="AO255" s="37">
        <v>0.40423089700073245</v>
      </c>
      <c r="AP255" s="37">
        <v>0.33088867835575825</v>
      </c>
      <c r="AT255" s="46">
        <f>'Bonds (CP)'!AL255/'Bonds (CP)'!AL225-1</f>
        <v>-1.5072414954530156E-2</v>
      </c>
      <c r="AU255" s="46">
        <f>'Bonds (CP)'!AM255/'Bonds (CP)'!AM225-1</f>
        <v>-4.6829581106720974E-2</v>
      </c>
      <c r="AV255" s="46">
        <f>'Bonds (CP)'!AN255/'Bonds (CP)'!AN225-1</f>
        <v>-6.4691193254739043E-2</v>
      </c>
      <c r="AW255" s="46">
        <f>'Bonds (CP)'!AO255/'Bonds (CP)'!AO225-1</f>
        <v>-4.4650612165966663E-2</v>
      </c>
      <c r="AX255" s="46">
        <f>'Bonds (CP)'!AP255/'Bonds (CP)'!AP225-1</f>
        <v>2.8457075604754634E-2</v>
      </c>
      <c r="AY255" s="46">
        <f>SUM(AT255:AX255)</f>
        <v>-0.1427867258772022</v>
      </c>
      <c r="BC255" s="46">
        <f>'Bonds (CP)'!AT255-'Bonds (CP)'!$AT$515</f>
        <v>-1.4463198051459486E-2</v>
      </c>
      <c r="BD255" s="46">
        <f>'Bonds (CP)'!AU255-'Bonds (CP)'!$AU$515</f>
        <v>-4.4989485577470324E-2</v>
      </c>
      <c r="BE255" s="46">
        <f>'Bonds (CP)'!AV255-'Bonds (CP)'!$AV$515</f>
        <v>-6.1097683950261071E-2</v>
      </c>
      <c r="BF255" s="46">
        <f>'Bonds (CP)'!AW255-'Bonds (CP)'!$AW$515</f>
        <v>-3.7611854736631076E-2</v>
      </c>
      <c r="BG255" s="46">
        <f>'Bonds (CP)'!AX255-'Bonds (CP)'!$AX$515</f>
        <v>3.6596856219712481E-2</v>
      </c>
    </row>
    <row r="256" spans="1:59" ht="16.5" customHeight="1">
      <c r="A256" s="24">
        <v>45561</v>
      </c>
      <c r="B256" s="16">
        <v>18.96</v>
      </c>
      <c r="C256" s="16">
        <v>18.21</v>
      </c>
      <c r="D256" s="16">
        <v>17.239999999999998</v>
      </c>
      <c r="E256" s="16">
        <v>15.73</v>
      </c>
      <c r="F256" s="16">
        <v>14.28</v>
      </c>
      <c r="G256" s="17"/>
      <c r="H256" s="26">
        <f t="shared" si="48"/>
        <v>0.84902488231338269</v>
      </c>
      <c r="I256" s="26">
        <f t="shared" si="49"/>
        <v>0.64873253528934582</v>
      </c>
      <c r="J256" s="26">
        <f t="shared" si="50"/>
        <v>0.53100615132974349</v>
      </c>
      <c r="K256" s="26">
        <f t="shared" si="51"/>
        <v>0.40290546164619306</v>
      </c>
      <c r="L256" s="26">
        <f t="shared" si="52"/>
        <v>0.32761436114632708</v>
      </c>
      <c r="M256" s="17"/>
      <c r="N256" s="17"/>
      <c r="O256" s="29">
        <f t="shared" si="53"/>
        <v>-1.6812373907195699E-3</v>
      </c>
      <c r="P256" s="29">
        <f t="shared" si="54"/>
        <v>-1.9787915059821248E-3</v>
      </c>
      <c r="Q256" s="29">
        <f t="shared" si="55"/>
        <v>-1.1901774559709422E-3</v>
      </c>
      <c r="R256" s="29">
        <f t="shared" si="56"/>
        <v>-3.2789065961402741E-3</v>
      </c>
      <c r="S256" s="29">
        <f t="shared" si="57"/>
        <v>-9.8955250620897939E-3</v>
      </c>
      <c r="T256" s="29">
        <f t="shared" si="63"/>
        <v>-1.8024638010902705E-2</v>
      </c>
      <c r="U256" s="17"/>
      <c r="V256" s="30">
        <f t="shared" si="58"/>
        <v>-1.6547833559419727E-3</v>
      </c>
      <c r="W256" s="30">
        <f t="shared" si="59"/>
        <v>-1.8788253751150512E-3</v>
      </c>
      <c r="X256" s="30">
        <f t="shared" si="60"/>
        <v>-1.000961203345791E-3</v>
      </c>
      <c r="Y256" s="30">
        <f t="shared" si="61"/>
        <v>-2.9238837568851422E-3</v>
      </c>
      <c r="Z256" s="30">
        <f t="shared" si="62"/>
        <v>-9.5018160345283539E-3</v>
      </c>
      <c r="AA256" s="17"/>
      <c r="AB256" s="17"/>
      <c r="AC256" s="17"/>
      <c r="AD256" s="17"/>
      <c r="AE256" s="17"/>
      <c r="AF256" s="17"/>
      <c r="AG256" s="17"/>
      <c r="AK256" s="24">
        <v>45561</v>
      </c>
      <c r="AL256" s="37">
        <v>0.84902488231338269</v>
      </c>
      <c r="AM256" s="37">
        <v>0.64873253528934571</v>
      </c>
      <c r="AN256" s="37">
        <v>0.53100615132974349</v>
      </c>
      <c r="AO256" s="37">
        <v>0.40290546164619301</v>
      </c>
      <c r="AP256" s="37">
        <v>0.32761436114632708</v>
      </c>
      <c r="AT256" s="46">
        <f>'Bonds (CP)'!AL256/'Bonds (CP)'!AL226-1</f>
        <v>-1.3870208473436452E-2</v>
      </c>
      <c r="AU256" s="46">
        <f>'Bonds (CP)'!AM256/'Bonds (CP)'!AM226-1</f>
        <v>-4.2711837631745908E-2</v>
      </c>
      <c r="AV256" s="46">
        <f>'Bonds (CP)'!AN256/'Bonds (CP)'!AN226-1</f>
        <v>-5.3289596139995399E-2</v>
      </c>
      <c r="AW256" s="46">
        <f>'Bonds (CP)'!AO256/'Bonds (CP)'!AO226-1</f>
        <v>-2.3445207001912438E-2</v>
      </c>
      <c r="AX256" s="46">
        <f>'Bonds (CP)'!AP256/'Bonds (CP)'!AP226-1</f>
        <v>6.0212997176236849E-2</v>
      </c>
      <c r="AY256" s="46">
        <f>SUM(AT256:AX256)</f>
        <v>-7.3103852070853348E-2</v>
      </c>
      <c r="BC256" s="46">
        <f>'Bonds (CP)'!AT256-'Bonds (CP)'!$AT$515</f>
        <v>-1.3260991570365782E-2</v>
      </c>
      <c r="BD256" s="46">
        <f>'Bonds (CP)'!AU256-'Bonds (CP)'!$AU$515</f>
        <v>-4.0871742102495258E-2</v>
      </c>
      <c r="BE256" s="46">
        <f>'Bonds (CP)'!AV256-'Bonds (CP)'!$AV$515</f>
        <v>-4.9696086835517427E-2</v>
      </c>
      <c r="BF256" s="46">
        <f>'Bonds (CP)'!AW256-'Bonds (CP)'!$AW$515</f>
        <v>-1.6406449572576854E-2</v>
      </c>
      <c r="BG256" s="46">
        <f>'Bonds (CP)'!AX256-'Bonds (CP)'!$AX$515</f>
        <v>6.8352777791194697E-2</v>
      </c>
    </row>
    <row r="257" spans="1:59" ht="16.5" customHeight="1">
      <c r="A257" s="24">
        <v>45562</v>
      </c>
      <c r="B257" s="16">
        <v>19.07</v>
      </c>
      <c r="C257" s="16">
        <v>18.34</v>
      </c>
      <c r="D257" s="16">
        <v>17.37</v>
      </c>
      <c r="E257" s="16">
        <v>15.78</v>
      </c>
      <c r="F257" s="16">
        <v>14.23</v>
      </c>
      <c r="G257" s="17"/>
      <c r="H257" s="26">
        <f t="shared" si="48"/>
        <v>0.84824053078021322</v>
      </c>
      <c r="I257" s="26">
        <f t="shared" si="49"/>
        <v>0.64664972655246067</v>
      </c>
      <c r="J257" s="26">
        <f t="shared" si="50"/>
        <v>0.52827519618696162</v>
      </c>
      <c r="K257" s="26">
        <f t="shared" si="51"/>
        <v>0.40158576538194046</v>
      </c>
      <c r="L257" s="26">
        <f t="shared" si="52"/>
        <v>0.32886619763332298</v>
      </c>
      <c r="M257" s="17"/>
      <c r="N257" s="17"/>
      <c r="O257" s="29">
        <f t="shared" si="53"/>
        <v>-9.2382632065191039E-4</v>
      </c>
      <c r="P257" s="29">
        <f t="shared" si="54"/>
        <v>-3.2105815934700965E-3</v>
      </c>
      <c r="Q257" s="29">
        <f t="shared" si="55"/>
        <v>-5.1429821216628646E-3</v>
      </c>
      <c r="R257" s="29">
        <f t="shared" si="56"/>
        <v>-3.2754489325127478E-3</v>
      </c>
      <c r="S257" s="29">
        <f t="shared" si="57"/>
        <v>3.8210671919745032E-3</v>
      </c>
      <c r="T257" s="29">
        <f t="shared" si="63"/>
        <v>-8.7317717763231162E-3</v>
      </c>
      <c r="U257" s="17"/>
      <c r="V257" s="30">
        <f t="shared" si="58"/>
        <v>-8.9737228587431317E-4</v>
      </c>
      <c r="W257" s="30">
        <f t="shared" si="59"/>
        <v>-3.1106154626030229E-3</v>
      </c>
      <c r="X257" s="30">
        <f t="shared" si="60"/>
        <v>-4.9537658690377131E-3</v>
      </c>
      <c r="Y257" s="30">
        <f t="shared" si="61"/>
        <v>-2.9204260932576159E-3</v>
      </c>
      <c r="Z257" s="30">
        <f t="shared" si="62"/>
        <v>4.2147762195359423E-3</v>
      </c>
      <c r="AA257" s="17"/>
      <c r="AB257" s="17"/>
      <c r="AC257" s="17"/>
      <c r="AD257" s="17"/>
      <c r="AE257" s="17"/>
      <c r="AF257" s="17"/>
      <c r="AG257" s="17"/>
      <c r="AK257" s="24">
        <v>45562</v>
      </c>
      <c r="AL257" s="37">
        <v>0.84824053078021322</v>
      </c>
      <c r="AM257" s="37">
        <v>0.64664972655246056</v>
      </c>
      <c r="AN257" s="37">
        <v>0.52827519618696162</v>
      </c>
      <c r="AO257" s="37">
        <v>0.40158576538194046</v>
      </c>
      <c r="AP257" s="37">
        <v>0.32886619763332298</v>
      </c>
      <c r="AT257" s="46">
        <f>'Bonds (CP)'!AL257/'Bonds (CP)'!AL227-1</f>
        <v>-1.5285126396237692E-2</v>
      </c>
      <c r="AU257" s="46">
        <f>'Bonds (CP)'!AM257/'Bonds (CP)'!AM227-1</f>
        <v>-3.7607246228213209E-2</v>
      </c>
      <c r="AV257" s="46">
        <f>'Bonds (CP)'!AN257/'Bonds (CP)'!AN227-1</f>
        <v>-4.7497782579910997E-2</v>
      </c>
      <c r="AW257" s="46">
        <f>'Bonds (CP)'!AO257/'Bonds (CP)'!AO227-1</f>
        <v>-2.7287605272669824E-2</v>
      </c>
      <c r="AX257" s="46">
        <f>'Bonds (CP)'!AP257/'Bonds (CP)'!AP227-1</f>
        <v>3.5176204723373905E-2</v>
      </c>
      <c r="AY257" s="46">
        <f>SUM(AT257:AX257)</f>
        <v>-9.2501555753657816E-2</v>
      </c>
      <c r="BC257" s="46">
        <f>'Bonds (CP)'!AT257-'Bonds (CP)'!$AT$515</f>
        <v>-1.4675909493167022E-2</v>
      </c>
      <c r="BD257" s="46">
        <f>'Bonds (CP)'!AU257-'Bonds (CP)'!$AU$515</f>
        <v>-3.5767150698962559E-2</v>
      </c>
      <c r="BE257" s="46">
        <f>'Bonds (CP)'!AV257-'Bonds (CP)'!$AV$515</f>
        <v>-4.3904273275433024E-2</v>
      </c>
      <c r="BF257" s="46">
        <f>'Bonds (CP)'!AW257-'Bonds (CP)'!$AW$515</f>
        <v>-2.024884784333424E-2</v>
      </c>
      <c r="BG257" s="46">
        <f>'Bonds (CP)'!AX257-'Bonds (CP)'!$AX$515</f>
        <v>4.3315985338331753E-2</v>
      </c>
    </row>
    <row r="258" spans="1:59" ht="16.5" customHeight="1">
      <c r="A258" s="24">
        <v>45565</v>
      </c>
      <c r="B258" s="16">
        <v>19.43</v>
      </c>
      <c r="C258" s="16">
        <v>18.52</v>
      </c>
      <c r="D258" s="16">
        <v>17.47</v>
      </c>
      <c r="E258" s="16">
        <v>15.85</v>
      </c>
      <c r="F258" s="16">
        <v>14.24</v>
      </c>
      <c r="G258" s="17"/>
      <c r="H258" s="26">
        <f t="shared" si="48"/>
        <v>0.84568366407100404</v>
      </c>
      <c r="I258" s="26">
        <f t="shared" si="49"/>
        <v>0.64378077906422637</v>
      </c>
      <c r="J258" s="26">
        <f t="shared" si="50"/>
        <v>0.52618649497684256</v>
      </c>
      <c r="K258" s="26">
        <f t="shared" si="51"/>
        <v>0.39974777819572405</v>
      </c>
      <c r="L258" s="26">
        <f t="shared" si="52"/>
        <v>0.32861508330467942</v>
      </c>
      <c r="M258" s="17"/>
      <c r="N258" s="17"/>
      <c r="O258" s="29">
        <f t="shared" si="53"/>
        <v>-3.0143180105498546E-3</v>
      </c>
      <c r="P258" s="29">
        <f t="shared" si="54"/>
        <v>-4.4366329566545293E-3</v>
      </c>
      <c r="Q258" s="29">
        <f t="shared" si="55"/>
        <v>-3.9538127574323401E-3</v>
      </c>
      <c r="R258" s="29">
        <f t="shared" si="56"/>
        <v>-4.5768235446999039E-3</v>
      </c>
      <c r="S258" s="29">
        <f t="shared" si="57"/>
        <v>-7.6357597846998804E-4</v>
      </c>
      <c r="T258" s="29">
        <f t="shared" si="63"/>
        <v>-1.6745163247806616E-2</v>
      </c>
      <c r="U258" s="17"/>
      <c r="V258" s="30">
        <f t="shared" si="58"/>
        <v>-2.9878639757722576E-3</v>
      </c>
      <c r="W258" s="30">
        <f t="shared" si="59"/>
        <v>-4.3366668257874561E-3</v>
      </c>
      <c r="X258" s="30">
        <f t="shared" si="60"/>
        <v>-3.7645965048071889E-3</v>
      </c>
      <c r="Y258" s="30">
        <f t="shared" si="61"/>
        <v>-4.2218007054447724E-3</v>
      </c>
      <c r="Z258" s="30">
        <f t="shared" si="62"/>
        <v>-3.6986695090854879E-4</v>
      </c>
      <c r="AA258" s="17"/>
      <c r="AB258" s="17"/>
      <c r="AC258" s="17"/>
      <c r="AD258" s="17"/>
      <c r="AE258" s="17"/>
      <c r="AF258" s="17"/>
      <c r="AG258" s="17"/>
      <c r="AK258" s="24">
        <v>45565</v>
      </c>
      <c r="AL258" s="37">
        <v>0.84568366407100393</v>
      </c>
      <c r="AM258" s="37">
        <v>0.64378077906422637</v>
      </c>
      <c r="AN258" s="37">
        <v>0.52618649497684256</v>
      </c>
      <c r="AO258" s="37">
        <v>0.39974777819572405</v>
      </c>
      <c r="AP258" s="37">
        <v>0.32861508330467942</v>
      </c>
      <c r="AT258" s="46">
        <f>'Bonds (CP)'!AL258/'Bonds (CP)'!AL228-1</f>
        <v>-1.8504563342543801E-2</v>
      </c>
      <c r="AU258" s="46">
        <f>'Bonds (CP)'!AM258/'Bonds (CP)'!AM228-1</f>
        <v>-4.1156487769374195E-2</v>
      </c>
      <c r="AV258" s="46">
        <f>'Bonds (CP)'!AN258/'Bonds (CP)'!AN228-1</f>
        <v>-4.9358279433539987E-2</v>
      </c>
      <c r="AW258" s="46">
        <f>'Bonds (CP)'!AO258/'Bonds (CP)'!AO228-1</f>
        <v>-2.9816280745011414E-2</v>
      </c>
      <c r="AX258" s="46">
        <f>'Bonds (CP)'!AP258/'Bonds (CP)'!AP228-1</f>
        <v>3.6679636232006541E-2</v>
      </c>
      <c r="AY258" s="46">
        <f>SUM(AT258:AX258)</f>
        <v>-0.10215597505846286</v>
      </c>
      <c r="BC258" s="46">
        <f>'Bonds (CP)'!AT258-'Bonds (CP)'!$AT$515</f>
        <v>-1.7895346439473131E-2</v>
      </c>
      <c r="BD258" s="46">
        <f>'Bonds (CP)'!AU258-'Bonds (CP)'!$AU$515</f>
        <v>-3.9316392240123545E-2</v>
      </c>
      <c r="BE258" s="46">
        <f>'Bonds (CP)'!AV258-'Bonds (CP)'!$AV$515</f>
        <v>-4.5764770129062014E-2</v>
      </c>
      <c r="BF258" s="46">
        <f>'Bonds (CP)'!AW258-'Bonds (CP)'!$AW$515</f>
        <v>-2.277752331567583E-2</v>
      </c>
      <c r="BG258" s="46">
        <f>'Bonds (CP)'!AX258-'Bonds (CP)'!$AX$515</f>
        <v>4.4819416846964388E-2</v>
      </c>
    </row>
    <row r="259" spans="1:59" ht="16.5" customHeight="1">
      <c r="A259" s="24">
        <v>45566</v>
      </c>
      <c r="B259" s="16">
        <v>19.579999999999998</v>
      </c>
      <c r="C259" s="16">
        <v>18.57</v>
      </c>
      <c r="D259" s="16">
        <v>17.489999999999998</v>
      </c>
      <c r="E259" s="16">
        <v>15.87</v>
      </c>
      <c r="F259" s="16">
        <v>14.48</v>
      </c>
      <c r="G259" s="17"/>
      <c r="H259" s="26">
        <f t="shared" si="48"/>
        <v>0.84462284662987119</v>
      </c>
      <c r="I259" s="26">
        <f t="shared" si="49"/>
        <v>0.64298691304949029</v>
      </c>
      <c r="J259" s="26">
        <f t="shared" si="50"/>
        <v>0.52577000424827913</v>
      </c>
      <c r="K259" s="26">
        <f t="shared" si="51"/>
        <v>0.39922468398650984</v>
      </c>
      <c r="L259" s="26">
        <f t="shared" si="52"/>
        <v>0.32269889169822924</v>
      </c>
      <c r="M259" s="17"/>
      <c r="N259" s="17"/>
      <c r="O259" s="29">
        <f t="shared" si="53"/>
        <v>-1.2543903662821654E-3</v>
      </c>
      <c r="P259" s="29">
        <f t="shared" si="54"/>
        <v>-1.2331309671749224E-3</v>
      </c>
      <c r="Q259" s="29">
        <f t="shared" si="55"/>
        <v>-7.9152683039074301E-4</v>
      </c>
      <c r="R259" s="29">
        <f t="shared" si="56"/>
        <v>-1.3085606418506979E-3</v>
      </c>
      <c r="S259" s="29">
        <f t="shared" si="57"/>
        <v>-1.8003408568330714E-2</v>
      </c>
      <c r="T259" s="29">
        <f t="shared" si="63"/>
        <v>-2.2591017374029243E-2</v>
      </c>
      <c r="U259" s="17"/>
      <c r="V259" s="30">
        <f t="shared" si="58"/>
        <v>-1.2279363315045682E-3</v>
      </c>
      <c r="W259" s="30">
        <f t="shared" si="59"/>
        <v>-1.1331648363078488E-3</v>
      </c>
      <c r="X259" s="30">
        <f t="shared" si="60"/>
        <v>-6.0231057776559177E-4</v>
      </c>
      <c r="Y259" s="30">
        <f t="shared" si="61"/>
        <v>-9.5353780259556603E-4</v>
      </c>
      <c r="Z259" s="30">
        <f t="shared" si="62"/>
        <v>-1.7609699540769276E-2</v>
      </c>
      <c r="AA259" s="17"/>
      <c r="AB259" s="17"/>
      <c r="AC259" s="17"/>
      <c r="AD259" s="17"/>
      <c r="AE259" s="17"/>
      <c r="AF259" s="17"/>
      <c r="AG259" s="17"/>
      <c r="AK259" s="24">
        <v>45566</v>
      </c>
      <c r="AL259" s="37">
        <v>0.84462284662987119</v>
      </c>
      <c r="AM259" s="37">
        <v>0.64298691304949029</v>
      </c>
      <c r="AN259" s="37">
        <v>0.52577000424827913</v>
      </c>
      <c r="AO259" s="37">
        <v>0.39922468398650979</v>
      </c>
      <c r="AP259" s="37">
        <v>0.32269889169822924</v>
      </c>
      <c r="AT259" s="46">
        <f>'Bonds (CP)'!AL259/'Bonds (CP)'!AL229-1</f>
        <v>-1.8899481518648509E-2</v>
      </c>
      <c r="AU259" s="46">
        <f>'Bonds (CP)'!AM259/'Bonds (CP)'!AM229-1</f>
        <v>-4.0418086684213206E-2</v>
      </c>
      <c r="AV259" s="46">
        <f>'Bonds (CP)'!AN259/'Bonds (CP)'!AN229-1</f>
        <v>-4.9348339947404951E-2</v>
      </c>
      <c r="AW259" s="46">
        <f>'Bonds (CP)'!AO259/'Bonds (CP)'!AO229-1</f>
        <v>-2.8520792812873896E-2</v>
      </c>
      <c r="AX259" s="46">
        <f>'Bonds (CP)'!AP259/'Bonds (CP)'!AP229-1</f>
        <v>2.7027614542339151E-2</v>
      </c>
      <c r="AY259" s="46">
        <f>SUM(AT259:AX259)</f>
        <v>-0.11015908642080141</v>
      </c>
      <c r="BC259" s="46">
        <f>'Bonds (CP)'!AT259-'Bonds (CP)'!$AT$515</f>
        <v>-1.8290264615577839E-2</v>
      </c>
      <c r="BD259" s="46">
        <f>'Bonds (CP)'!AU259-'Bonds (CP)'!$AU$515</f>
        <v>-3.8577991154962556E-2</v>
      </c>
      <c r="BE259" s="46">
        <f>'Bonds (CP)'!AV259-'Bonds (CP)'!$AV$515</f>
        <v>-4.5754830642926979E-2</v>
      </c>
      <c r="BF259" s="46">
        <f>'Bonds (CP)'!AW259-'Bonds (CP)'!$AW$515</f>
        <v>-2.1482035383538312E-2</v>
      </c>
      <c r="BG259" s="46">
        <f>'Bonds (CP)'!AX259-'Bonds (CP)'!$AX$515</f>
        <v>3.5167395157296999E-2</v>
      </c>
    </row>
    <row r="260" spans="1:59" ht="16.5" customHeight="1">
      <c r="A260" s="24">
        <v>45567</v>
      </c>
      <c r="B260" s="16">
        <v>19.47</v>
      </c>
      <c r="C260" s="16">
        <v>18.62</v>
      </c>
      <c r="D260" s="16">
        <v>17.600000000000001</v>
      </c>
      <c r="E260" s="16">
        <v>16.02</v>
      </c>
      <c r="F260" s="16">
        <v>14.52</v>
      </c>
      <c r="G260" s="17"/>
      <c r="H260" s="26">
        <f t="shared" ref="H260:H323" si="64">-PV(B260/100,B$2,(1*B$3),1)</f>
        <v>0.84540051895873436</v>
      </c>
      <c r="I260" s="26">
        <f t="shared" ref="I260:I323" si="65">-PV(C260/100,C$2,(1*C$3),1)</f>
        <v>0.64219437392434853</v>
      </c>
      <c r="J260" s="26">
        <f t="shared" ref="J260:J323" si="66">-PV(D260/100,D$2,(1*D$3),1)</f>
        <v>0.52348671670954161</v>
      </c>
      <c r="K260" s="26">
        <f t="shared" ref="K260:K323" si="67">-PV(E260/100,E$2,(1*E$3),1)</f>
        <v>0.39533021928415796</v>
      </c>
      <c r="L260" s="26">
        <f t="shared" ref="L260:L323" si="68">-PV(F260/100,F$2,(1*F$3),1)</f>
        <v>0.32173309533719585</v>
      </c>
      <c r="M260" s="17"/>
      <c r="N260" s="17"/>
      <c r="O260" s="29">
        <f t="shared" si="53"/>
        <v>9.207332384699729E-4</v>
      </c>
      <c r="P260" s="29">
        <f t="shared" si="54"/>
        <v>-1.2325898226808185E-3</v>
      </c>
      <c r="Q260" s="29">
        <f t="shared" si="55"/>
        <v>-4.3427497200074772E-3</v>
      </c>
      <c r="R260" s="29">
        <f t="shared" si="56"/>
        <v>-9.7550699106658811E-3</v>
      </c>
      <c r="S260" s="29">
        <f t="shared" si="57"/>
        <v>-2.9928716394121979E-3</v>
      </c>
      <c r="T260" s="29">
        <f t="shared" si="63"/>
        <v>-1.7402547854296402E-2</v>
      </c>
      <c r="U260" s="17"/>
      <c r="V260" s="30">
        <f t="shared" si="58"/>
        <v>9.4718727324757013E-4</v>
      </c>
      <c r="W260" s="30">
        <f t="shared" si="59"/>
        <v>-1.1326236918137449E-3</v>
      </c>
      <c r="X260" s="30">
        <f t="shared" si="60"/>
        <v>-4.1535334673823256E-3</v>
      </c>
      <c r="Y260" s="30">
        <f t="shared" si="61"/>
        <v>-9.4000470714107488E-3</v>
      </c>
      <c r="Z260" s="30">
        <f t="shared" si="62"/>
        <v>-2.5991626118507588E-3</v>
      </c>
      <c r="AA260" s="17"/>
      <c r="AB260" s="17"/>
      <c r="AC260" s="17"/>
      <c r="AD260" s="17"/>
      <c r="AE260" s="17"/>
      <c r="AF260" s="17"/>
      <c r="AG260" s="17"/>
      <c r="AK260" s="24">
        <v>45567</v>
      </c>
      <c r="AL260" s="37">
        <v>0.84540051895873436</v>
      </c>
      <c r="AM260" s="37">
        <v>0.64219437392434864</v>
      </c>
      <c r="AN260" s="37">
        <v>0.5234867167095415</v>
      </c>
      <c r="AO260" s="37">
        <v>0.39533021928415807</v>
      </c>
      <c r="AP260" s="37">
        <v>0.32173309533719591</v>
      </c>
      <c r="AT260" s="46">
        <f>'Bonds (CP)'!AL260/'Bonds (CP)'!AL230-1</f>
        <v>-1.6824307357495627E-2</v>
      </c>
      <c r="AU260" s="46">
        <f>'Bonds (CP)'!AM260/'Bonds (CP)'!AM230-1</f>
        <v>-4.3279604595368504E-2</v>
      </c>
      <c r="AV260" s="46">
        <f>'Bonds (CP)'!AN260/'Bonds (CP)'!AN230-1</f>
        <v>-5.5752688249078863E-2</v>
      </c>
      <c r="AW260" s="46">
        <f>'Bonds (CP)'!AO260/'Bonds (CP)'!AO230-1</f>
        <v>-3.6725918553242143E-2</v>
      </c>
      <c r="AX260" s="46">
        <f>'Bonds (CP)'!AP260/'Bonds (CP)'!AP230-1</f>
        <v>2.9195960529593945E-2</v>
      </c>
      <c r="AY260" s="46">
        <f>SUM(AT260:AX260)</f>
        <v>-0.12338655822559119</v>
      </c>
      <c r="BC260" s="46">
        <f>'Bonds (CP)'!AT260-'Bonds (CP)'!$AT$515</f>
        <v>-1.6215090454424957E-2</v>
      </c>
      <c r="BD260" s="46">
        <f>'Bonds (CP)'!AU260-'Bonds (CP)'!$AU$515</f>
        <v>-4.1439509066117854E-2</v>
      </c>
      <c r="BE260" s="46">
        <f>'Bonds (CP)'!AV260-'Bonds (CP)'!$AV$515</f>
        <v>-5.2159178944600891E-2</v>
      </c>
      <c r="BF260" s="46">
        <f>'Bonds (CP)'!AW260-'Bonds (CP)'!$AW$515</f>
        <v>-2.9687161123906559E-2</v>
      </c>
      <c r="BG260" s="46">
        <f>'Bonds (CP)'!AX260-'Bonds (CP)'!$AX$515</f>
        <v>3.7335741144551793E-2</v>
      </c>
    </row>
    <row r="261" spans="1:59" ht="16.5" customHeight="1">
      <c r="A261" s="24">
        <v>45568</v>
      </c>
      <c r="B261" s="16">
        <v>19.71</v>
      </c>
      <c r="C261" s="16">
        <v>18.809999999999999</v>
      </c>
      <c r="D261" s="16">
        <v>17.78</v>
      </c>
      <c r="E261" s="16">
        <v>16.18</v>
      </c>
      <c r="F261" s="16">
        <v>14.68</v>
      </c>
      <c r="G261" s="17"/>
      <c r="H261" s="26">
        <f t="shared" si="64"/>
        <v>0.84370562191963905</v>
      </c>
      <c r="I261" s="26">
        <f t="shared" si="65"/>
        <v>0.63919477750343556</v>
      </c>
      <c r="J261" s="26">
        <f t="shared" si="66"/>
        <v>0.51977731853608089</v>
      </c>
      <c r="K261" s="26">
        <f t="shared" si="67"/>
        <v>0.39123142412474815</v>
      </c>
      <c r="L261" s="26">
        <f t="shared" si="68"/>
        <v>0.31792603427925503</v>
      </c>
      <c r="M261" s="17"/>
      <c r="N261" s="17"/>
      <c r="O261" s="29">
        <f t="shared" ref="O261:O324" si="69">H261/H260 -1</f>
        <v>-2.0048450421853437E-3</v>
      </c>
      <c r="P261" s="29">
        <f t="shared" ref="P261:P324" si="70">I261/I260 -1</f>
        <v>-4.6708544059377299E-3</v>
      </c>
      <c r="Q261" s="29">
        <f t="shared" ref="Q261:Q324" si="71">J261/J260 -1</f>
        <v>-7.0859451731205558E-3</v>
      </c>
      <c r="R261" s="29">
        <f t="shared" ref="R261:R324" si="72">K261/K260 -1</f>
        <v>-1.0368028952685848E-2</v>
      </c>
      <c r="S261" s="29">
        <f t="shared" ref="S261:S324" si="73">L261/L260 -1</f>
        <v>-1.1832979302147328E-2</v>
      </c>
      <c r="T261" s="29">
        <f t="shared" si="63"/>
        <v>-3.5962652876076806E-2</v>
      </c>
      <c r="U261" s="17"/>
      <c r="V261" s="30">
        <f t="shared" ref="V261:V324" si="74">$O261-$O$515</f>
        <v>-1.9783910074077466E-3</v>
      </c>
      <c r="W261" s="30">
        <f t="shared" ref="W261:W324" si="75">$P261-$P$515</f>
        <v>-4.5708882750706567E-3</v>
      </c>
      <c r="X261" s="30">
        <f t="shared" ref="X261:X324" si="76">$Q261-$Q$515</f>
        <v>-6.8967289204954043E-3</v>
      </c>
      <c r="Y261" s="30">
        <f t="shared" ref="Y261:Y324" si="77">$R261-$R$515</f>
        <v>-1.0013006113430716E-2</v>
      </c>
      <c r="Z261" s="30">
        <f t="shared" ref="Z261:Z324" si="78">$S261-$S$515</f>
        <v>-1.1439270274585888E-2</v>
      </c>
      <c r="AA261" s="17"/>
      <c r="AB261" s="17"/>
      <c r="AC261" s="17"/>
      <c r="AD261" s="17"/>
      <c r="AE261" s="17"/>
      <c r="AF261" s="17"/>
      <c r="AG261" s="17"/>
      <c r="AK261" s="24">
        <v>45568</v>
      </c>
      <c r="AL261" s="37">
        <v>0.84370562191963916</v>
      </c>
      <c r="AM261" s="37">
        <v>0.63919477750343556</v>
      </c>
      <c r="AN261" s="37">
        <v>0.51977731853608089</v>
      </c>
      <c r="AO261" s="37">
        <v>0.39123142412474821</v>
      </c>
      <c r="AP261" s="37">
        <v>0.31792603427925503</v>
      </c>
      <c r="AT261" s="46">
        <f>'Bonds (CP)'!AL261/'Bonds (CP)'!AL231-1</f>
        <v>-1.8043605379667649E-2</v>
      </c>
      <c r="AU261" s="46">
        <f>'Bonds (CP)'!AM261/'Bonds (CP)'!AM231-1</f>
        <v>-4.3926317890720767E-2</v>
      </c>
      <c r="AV261" s="46">
        <f>'Bonds (CP)'!AN261/'Bonds (CP)'!AN231-1</f>
        <v>-5.9052390275960209E-2</v>
      </c>
      <c r="AW261" s="46">
        <f>'Bonds (CP)'!AO261/'Bonds (CP)'!AO231-1</f>
        <v>-5.1740522852501525E-2</v>
      </c>
      <c r="AX261" s="46">
        <f>'Bonds (CP)'!AP261/'Bonds (CP)'!AP231-1</f>
        <v>0</v>
      </c>
      <c r="AY261" s="46">
        <f>SUM(AT261:AX261)</f>
        <v>-0.17276283639885015</v>
      </c>
      <c r="BC261" s="46">
        <f>'Bonds (CP)'!AT261-'Bonds (CP)'!$AT$515</f>
        <v>-1.7434388476596979E-2</v>
      </c>
      <c r="BD261" s="46">
        <f>'Bonds (CP)'!AU261-'Bonds (CP)'!$AU$515</f>
        <v>-4.2086222361470117E-2</v>
      </c>
      <c r="BE261" s="46">
        <f>'Bonds (CP)'!AV261-'Bonds (CP)'!$AV$515</f>
        <v>-5.5458880971482237E-2</v>
      </c>
      <c r="BF261" s="46">
        <f>'Bonds (CP)'!AW261-'Bonds (CP)'!$AW$515</f>
        <v>-4.4701765423165937E-2</v>
      </c>
      <c r="BG261" s="46">
        <f>'Bonds (CP)'!AX261-'Bonds (CP)'!$AX$515</f>
        <v>8.139780614957846E-3</v>
      </c>
    </row>
    <row r="262" spans="1:59" ht="16.5" customHeight="1">
      <c r="A262" s="24">
        <v>45569</v>
      </c>
      <c r="B262" s="16">
        <v>19.82</v>
      </c>
      <c r="C262" s="16">
        <v>18.920000000000002</v>
      </c>
      <c r="D262" s="16">
        <v>17.8</v>
      </c>
      <c r="E262" s="16">
        <v>16.13</v>
      </c>
      <c r="F262" s="16">
        <v>14.74</v>
      </c>
      <c r="G262" s="17"/>
      <c r="H262" s="26">
        <f t="shared" si="64"/>
        <v>0.84293106326155909</v>
      </c>
      <c r="I262" s="26">
        <f t="shared" si="65"/>
        <v>0.63746684851230973</v>
      </c>
      <c r="J262" s="26">
        <f t="shared" si="66"/>
        <v>0.51936721126873664</v>
      </c>
      <c r="K262" s="26">
        <f t="shared" si="67"/>
        <v>0.3925062179702139</v>
      </c>
      <c r="L262" s="26">
        <f t="shared" si="68"/>
        <v>0.31652113754501321</v>
      </c>
      <c r="M262" s="17"/>
      <c r="N262" s="17"/>
      <c r="O262" s="29">
        <f t="shared" si="69"/>
        <v>-9.1804373226489489E-4</v>
      </c>
      <c r="P262" s="29">
        <f t="shared" si="70"/>
        <v>-2.7032902206660658E-3</v>
      </c>
      <c r="Q262" s="29">
        <f t="shared" si="71"/>
        <v>-7.8900570055517871E-4</v>
      </c>
      <c r="R262" s="29">
        <f t="shared" si="72"/>
        <v>3.2584137338089736E-3</v>
      </c>
      <c r="S262" s="29">
        <f t="shared" si="73"/>
        <v>-4.4189420895547338E-3</v>
      </c>
      <c r="T262" s="29">
        <f t="shared" ref="T262:T325" si="79">SUM(O262:S262)</f>
        <v>-5.5708680092318996E-3</v>
      </c>
      <c r="U262" s="17"/>
      <c r="V262" s="30">
        <f t="shared" si="74"/>
        <v>-8.9158969748729766E-4</v>
      </c>
      <c r="W262" s="30">
        <f t="shared" si="75"/>
        <v>-2.6033240897989922E-3</v>
      </c>
      <c r="X262" s="30">
        <f t="shared" si="76"/>
        <v>-5.9978944793002747E-4</v>
      </c>
      <c r="Y262" s="30">
        <f t="shared" si="77"/>
        <v>3.6134365730641055E-3</v>
      </c>
      <c r="Z262" s="30">
        <f t="shared" si="78"/>
        <v>-4.0252330619932946E-3</v>
      </c>
      <c r="AA262" s="17"/>
      <c r="AB262" s="17"/>
      <c r="AC262" s="17"/>
      <c r="AD262" s="17"/>
      <c r="AE262" s="17"/>
      <c r="AF262" s="17"/>
      <c r="AG262" s="17"/>
      <c r="AK262" s="24">
        <v>45569</v>
      </c>
      <c r="AL262" s="37">
        <v>0.84293106326155909</v>
      </c>
      <c r="AM262" s="37">
        <v>0.63746684851230984</v>
      </c>
      <c r="AN262" s="37">
        <v>0.51936721126873675</v>
      </c>
      <c r="AO262" s="37">
        <v>0.39250621797021379</v>
      </c>
      <c r="AP262" s="37">
        <v>0.31652113754501321</v>
      </c>
      <c r="AT262" s="46">
        <f>'Bonds (CP)'!AL262/'Bonds (CP)'!AL232-1</f>
        <v>-1.4521782674010941E-2</v>
      </c>
      <c r="AU262" s="46">
        <f>'Bonds (CP)'!AM262/'Bonds (CP)'!AM232-1</f>
        <v>-4.6033713411756216E-2</v>
      </c>
      <c r="AV262" s="46">
        <f>'Bonds (CP)'!AN262/'Bonds (CP)'!AN232-1</f>
        <v>-5.8285885536771054E-2</v>
      </c>
      <c r="AW262" s="46">
        <f>'Bonds (CP)'!AO262/'Bonds (CP)'!AO232-1</f>
        <v>-2.9642906944375103E-2</v>
      </c>
      <c r="AX262" s="46">
        <f>'Bonds (CP)'!AP262/'Bonds (CP)'!AP232-1</f>
        <v>3.7580604643253857E-2</v>
      </c>
      <c r="AY262" s="46">
        <f>SUM(AT262:AX262)</f>
        <v>-0.11090368392365946</v>
      </c>
      <c r="BC262" s="46">
        <f>'Bonds (CP)'!AT262-'Bonds (CP)'!$AT$515</f>
        <v>-1.3912565770940272E-2</v>
      </c>
      <c r="BD262" s="46">
        <f>'Bonds (CP)'!AU262-'Bonds (CP)'!$AU$515</f>
        <v>-4.4193617882505566E-2</v>
      </c>
      <c r="BE262" s="46">
        <f>'Bonds (CP)'!AV262-'Bonds (CP)'!$AV$515</f>
        <v>-5.4692376232293081E-2</v>
      </c>
      <c r="BF262" s="46">
        <f>'Bonds (CP)'!AW262-'Bonds (CP)'!$AW$515</f>
        <v>-2.2604149515039518E-2</v>
      </c>
      <c r="BG262" s="46">
        <f>'Bonds (CP)'!AX262-'Bonds (CP)'!$AX$515</f>
        <v>4.5720385258211704E-2</v>
      </c>
    </row>
    <row r="263" spans="1:59" ht="16.5" customHeight="1">
      <c r="A263" s="24">
        <v>45572</v>
      </c>
      <c r="B263" s="16">
        <v>19.89</v>
      </c>
      <c r="C263" s="16">
        <v>19.13</v>
      </c>
      <c r="D263" s="16">
        <v>18.02</v>
      </c>
      <c r="E263" s="16">
        <v>16.309999999999999</v>
      </c>
      <c r="F263" s="16">
        <v>14.8</v>
      </c>
      <c r="G263" s="17"/>
      <c r="H263" s="26">
        <f t="shared" si="64"/>
        <v>0.84243890232713314</v>
      </c>
      <c r="I263" s="26">
        <f t="shared" si="65"/>
        <v>0.63418562411710144</v>
      </c>
      <c r="J263" s="26">
        <f t="shared" si="66"/>
        <v>0.51488284464610845</v>
      </c>
      <c r="K263" s="26">
        <f t="shared" si="67"/>
        <v>0.38794258020745492</v>
      </c>
      <c r="L263" s="26">
        <f t="shared" si="68"/>
        <v>0.31512841992430113</v>
      </c>
      <c r="M263" s="17"/>
      <c r="N263" s="17"/>
      <c r="O263" s="29">
        <f t="shared" si="69"/>
        <v>-5.8386854616754302E-4</v>
      </c>
      <c r="P263" s="29">
        <f t="shared" si="70"/>
        <v>-5.1472863300512373E-3</v>
      </c>
      <c r="Q263" s="29">
        <f t="shared" si="71"/>
        <v>-8.6342890450737952E-3</v>
      </c>
      <c r="R263" s="29">
        <f t="shared" si="72"/>
        <v>-1.1626918387074525E-2</v>
      </c>
      <c r="S263" s="29">
        <f t="shared" si="73"/>
        <v>-4.4000777689421344E-3</v>
      </c>
      <c r="T263" s="29">
        <f t="shared" si="79"/>
        <v>-3.0392440077309235E-2</v>
      </c>
      <c r="U263" s="17"/>
      <c r="V263" s="30">
        <f t="shared" si="74"/>
        <v>-5.574145113899458E-4</v>
      </c>
      <c r="W263" s="30">
        <f t="shared" si="75"/>
        <v>-5.0473201991841641E-3</v>
      </c>
      <c r="X263" s="30">
        <f t="shared" si="76"/>
        <v>-8.4450727924486445E-3</v>
      </c>
      <c r="Y263" s="30">
        <f t="shared" si="77"/>
        <v>-1.1271895547819393E-2</v>
      </c>
      <c r="Z263" s="30">
        <f t="shared" si="78"/>
        <v>-4.0063687413806953E-3</v>
      </c>
      <c r="AA263" s="17"/>
      <c r="AB263" s="17"/>
      <c r="AC263" s="17"/>
      <c r="AD263" s="17"/>
      <c r="AE263" s="17"/>
      <c r="AF263" s="17"/>
      <c r="AG263" s="17"/>
      <c r="AK263" s="24">
        <v>45572</v>
      </c>
      <c r="AL263" s="37">
        <v>0.84243890232713314</v>
      </c>
      <c r="AM263" s="37">
        <v>0.63418562411710144</v>
      </c>
      <c r="AN263" s="37">
        <v>0.51488284464610856</v>
      </c>
      <c r="AO263" s="37">
        <v>0.38794258020745492</v>
      </c>
      <c r="AP263" s="37">
        <v>0.31512841992430113</v>
      </c>
      <c r="AT263" s="46">
        <f>'Bonds (CP)'!AL263/'Bonds (CP)'!AL233-1</f>
        <v>-1.1844190507965813E-2</v>
      </c>
      <c r="AU263" s="46">
        <f>'Bonds (CP)'!AM263/'Bonds (CP)'!AM233-1</f>
        <v>-4.5712320024623887E-2</v>
      </c>
      <c r="AV263" s="46">
        <f>'Bonds (CP)'!AN263/'Bonds (CP)'!AN233-1</f>
        <v>-6.1918565143398774E-2</v>
      </c>
      <c r="AW263" s="46">
        <f>'Bonds (CP)'!AO263/'Bonds (CP)'!AO233-1</f>
        <v>-4.0294586371630081E-2</v>
      </c>
      <c r="AX263" s="46">
        <f>'Bonds (CP)'!AP263/'Bonds (CP)'!AP233-1</f>
        <v>3.0079664677479911E-2</v>
      </c>
      <c r="AY263" s="46">
        <f>SUM(AT263:AX263)</f>
        <v>-0.12968999737013864</v>
      </c>
      <c r="BC263" s="46">
        <f>'Bonds (CP)'!AT263-'Bonds (CP)'!$AT$515</f>
        <v>-1.1234973604895143E-2</v>
      </c>
      <c r="BD263" s="46">
        <f>'Bonds (CP)'!AU263-'Bonds (CP)'!$AU$515</f>
        <v>-4.3872224495373237E-2</v>
      </c>
      <c r="BE263" s="46">
        <f>'Bonds (CP)'!AV263-'Bonds (CP)'!$AV$515</f>
        <v>-5.8325055838920802E-2</v>
      </c>
      <c r="BF263" s="46">
        <f>'Bonds (CP)'!AW263-'Bonds (CP)'!$AW$515</f>
        <v>-3.3255828942294494E-2</v>
      </c>
      <c r="BG263" s="46">
        <f>'Bonds (CP)'!AX263-'Bonds (CP)'!$AX$515</f>
        <v>3.8219445292437759E-2</v>
      </c>
    </row>
    <row r="264" spans="1:59" ht="16.5" customHeight="1">
      <c r="A264" s="24">
        <v>45573</v>
      </c>
      <c r="B264" s="16">
        <v>19.61</v>
      </c>
      <c r="C264" s="16">
        <v>19.07</v>
      </c>
      <c r="D264" s="16">
        <v>18.079999999999998</v>
      </c>
      <c r="E264" s="16">
        <v>16.37</v>
      </c>
      <c r="F264" s="16">
        <v>14.69</v>
      </c>
      <c r="G264" s="17"/>
      <c r="H264" s="26">
        <f t="shared" si="64"/>
        <v>0.84441100242454648</v>
      </c>
      <c r="I264" s="26">
        <f t="shared" si="65"/>
        <v>0.63512077498534125</v>
      </c>
      <c r="J264" s="26">
        <f t="shared" si="66"/>
        <v>0.51366831716331596</v>
      </c>
      <c r="K264" s="26">
        <f t="shared" si="67"/>
        <v>0.38643703557047848</v>
      </c>
      <c r="L264" s="26">
        <f t="shared" si="68"/>
        <v>0.31769103282392841</v>
      </c>
      <c r="M264" s="17"/>
      <c r="N264" s="17"/>
      <c r="O264" s="29">
        <f t="shared" si="69"/>
        <v>2.3409413928603406E-3</v>
      </c>
      <c r="P264" s="29">
        <f t="shared" si="70"/>
        <v>1.474569641249257E-3</v>
      </c>
      <c r="Q264" s="29">
        <f t="shared" si="71"/>
        <v>-2.3588423957439097E-3</v>
      </c>
      <c r="R264" s="29">
        <f t="shared" si="72"/>
        <v>-3.8808440057581661E-3</v>
      </c>
      <c r="S264" s="29">
        <f t="shared" si="73"/>
        <v>8.1319637887400376E-3</v>
      </c>
      <c r="T264" s="29">
        <f t="shared" si="79"/>
        <v>5.7077884213475594E-3</v>
      </c>
      <c r="U264" s="17"/>
      <c r="V264" s="30">
        <f t="shared" si="74"/>
        <v>2.3673954276379377E-3</v>
      </c>
      <c r="W264" s="30">
        <f t="shared" si="75"/>
        <v>1.5745357721163307E-3</v>
      </c>
      <c r="X264" s="30">
        <f t="shared" si="76"/>
        <v>-2.1696261431187586E-3</v>
      </c>
      <c r="Y264" s="30">
        <f t="shared" si="77"/>
        <v>-3.5258211665030342E-3</v>
      </c>
      <c r="Z264" s="30">
        <f t="shared" si="78"/>
        <v>8.5256728163014776E-3</v>
      </c>
      <c r="AA264" s="17"/>
      <c r="AB264" s="17"/>
      <c r="AC264" s="17"/>
      <c r="AD264" s="17"/>
      <c r="AE264" s="17"/>
      <c r="AF264" s="17"/>
      <c r="AG264" s="17"/>
      <c r="AK264" s="24">
        <v>45573</v>
      </c>
      <c r="AL264" s="37">
        <v>0.84441100242454648</v>
      </c>
      <c r="AM264" s="37">
        <v>0.63512077498534114</v>
      </c>
      <c r="AN264" s="37">
        <v>0.51366831716331585</v>
      </c>
      <c r="AO264" s="37">
        <v>0.38643703557047848</v>
      </c>
      <c r="AP264" s="37">
        <v>0.31769103282392835</v>
      </c>
      <c r="AT264" s="46">
        <f>'Bonds (CP)'!AL264/'Bonds (CP)'!AL234-1</f>
        <v>-1.1704706964300704E-2</v>
      </c>
      <c r="AU264" s="46">
        <f>'Bonds (CP)'!AM264/'Bonds (CP)'!AM234-1</f>
        <v>-4.9306847934517561E-2</v>
      </c>
      <c r="AV264" s="46">
        <f>'Bonds (CP)'!AN264/'Bonds (CP)'!AN234-1</f>
        <v>-6.600318791602755E-2</v>
      </c>
      <c r="AW264" s="46">
        <f>'Bonds (CP)'!AO264/'Bonds (CP)'!AO234-1</f>
        <v>-3.9614253778088582E-2</v>
      </c>
      <c r="AX264" s="46">
        <f>'Bonds (CP)'!AP264/'Bonds (CP)'!AP234-1</f>
        <v>4.6594799099840767E-2</v>
      </c>
      <c r="AY264" s="46">
        <f>SUM(AT264:AX264)</f>
        <v>-0.12003419749309363</v>
      </c>
      <c r="BC264" s="46">
        <f>'Bonds (CP)'!AT264-'Bonds (CP)'!$AT$515</f>
        <v>-1.1095490061230034E-2</v>
      </c>
      <c r="BD264" s="46">
        <f>'Bonds (CP)'!AU264-'Bonds (CP)'!$AU$515</f>
        <v>-4.7466752405266911E-2</v>
      </c>
      <c r="BE264" s="46">
        <f>'Bonds (CP)'!AV264-'Bonds (CP)'!$AV$515</f>
        <v>-6.2409678611549578E-2</v>
      </c>
      <c r="BF264" s="46">
        <f>'Bonds (CP)'!AW264-'Bonds (CP)'!$AW$515</f>
        <v>-3.2575496348752994E-2</v>
      </c>
      <c r="BG264" s="46">
        <f>'Bonds (CP)'!AX264-'Bonds (CP)'!$AX$515</f>
        <v>5.4734579714798615E-2</v>
      </c>
    </row>
    <row r="265" spans="1:59" ht="16.5" customHeight="1">
      <c r="A265" s="24">
        <v>45574</v>
      </c>
      <c r="B265" s="16">
        <v>19.7</v>
      </c>
      <c r="C265" s="16">
        <v>19.13</v>
      </c>
      <c r="D265" s="16">
        <v>18.12</v>
      </c>
      <c r="E265" s="16">
        <v>16.39</v>
      </c>
      <c r="F265" s="16">
        <v>14.69</v>
      </c>
      <c r="G265" s="17"/>
      <c r="H265" s="26">
        <f t="shared" si="64"/>
        <v>0.84377610693400162</v>
      </c>
      <c r="I265" s="26">
        <f t="shared" si="65"/>
        <v>0.63418562411710144</v>
      </c>
      <c r="J265" s="26">
        <f t="shared" si="66"/>
        <v>0.51286063899820022</v>
      </c>
      <c r="K265" s="26">
        <f t="shared" si="67"/>
        <v>0.38593691338775166</v>
      </c>
      <c r="L265" s="26">
        <f t="shared" si="68"/>
        <v>0.31769103282392841</v>
      </c>
      <c r="M265" s="17"/>
      <c r="N265" s="17"/>
      <c r="O265" s="29">
        <f t="shared" si="69"/>
        <v>-7.5187969924817022E-4</v>
      </c>
      <c r="P265" s="29">
        <f t="shared" si="70"/>
        <v>-1.472398487140314E-3</v>
      </c>
      <c r="Q265" s="29">
        <f t="shared" si="71"/>
        <v>-1.5723729459821145E-3</v>
      </c>
      <c r="R265" s="29">
        <f t="shared" si="72"/>
        <v>-1.2941880220888047E-3</v>
      </c>
      <c r="S265" s="29">
        <f t="shared" si="73"/>
        <v>0</v>
      </c>
      <c r="T265" s="29">
        <f t="shared" si="79"/>
        <v>-5.0908391544594034E-3</v>
      </c>
      <c r="U265" s="17"/>
      <c r="V265" s="30">
        <f t="shared" si="74"/>
        <v>-7.2542566447057299E-4</v>
      </c>
      <c r="W265" s="30">
        <f t="shared" si="75"/>
        <v>-1.3724323562732403E-3</v>
      </c>
      <c r="X265" s="30">
        <f t="shared" si="76"/>
        <v>-1.3831566933569634E-3</v>
      </c>
      <c r="Y265" s="30">
        <f t="shared" si="77"/>
        <v>-9.3916518283367284E-4</v>
      </c>
      <c r="Z265" s="30">
        <f t="shared" si="78"/>
        <v>3.9370902756143925E-4</v>
      </c>
      <c r="AA265" s="17"/>
      <c r="AB265" s="17"/>
      <c r="AC265" s="17"/>
      <c r="AD265" s="17"/>
      <c r="AE265" s="17"/>
      <c r="AF265" s="17"/>
      <c r="AG265" s="17"/>
      <c r="AK265" s="24">
        <v>45574</v>
      </c>
      <c r="AL265" s="37">
        <v>0.84377610693400162</v>
      </c>
      <c r="AM265" s="37">
        <v>0.63418562411710144</v>
      </c>
      <c r="AN265" s="37">
        <v>0.51286063899820034</v>
      </c>
      <c r="AO265" s="37">
        <v>0.38593691338775166</v>
      </c>
      <c r="AP265" s="37">
        <v>0.31769103282392835</v>
      </c>
      <c r="AT265" s="46">
        <f>'Bonds (CP)'!AL265/'Bonds (CP)'!AL235-1</f>
        <v>-1.2197159565580762E-2</v>
      </c>
      <c r="AU265" s="46">
        <f>'Bonds (CP)'!AM265/'Bonds (CP)'!AM235-1</f>
        <v>-4.7378972392658425E-2</v>
      </c>
      <c r="AV265" s="46">
        <f>'Bonds (CP)'!AN265/'Bonds (CP)'!AN235-1</f>
        <v>-6.4105772791853144E-2</v>
      </c>
      <c r="AW265" s="46">
        <f>'Bonds (CP)'!AO265/'Bonds (CP)'!AO235-1</f>
        <v>-3.6444355778922466E-2</v>
      </c>
      <c r="AX265" s="46">
        <f>'Bonds (CP)'!AP265/'Bonds (CP)'!AP235-1</f>
        <v>5.325420312907525E-2</v>
      </c>
      <c r="AY265" s="46">
        <f>SUM(AT265:AX265)</f>
        <v>-0.10687205739993955</v>
      </c>
      <c r="BC265" s="46">
        <f>'Bonds (CP)'!AT265-'Bonds (CP)'!$AT$515</f>
        <v>-1.1587942662510092E-2</v>
      </c>
      <c r="BD265" s="46">
        <f>'Bonds (CP)'!AU265-'Bonds (CP)'!$AU$515</f>
        <v>-4.5538876863407775E-2</v>
      </c>
      <c r="BE265" s="46">
        <f>'Bonds (CP)'!AV265-'Bonds (CP)'!$AV$515</f>
        <v>-6.0512263487375172E-2</v>
      </c>
      <c r="BF265" s="46">
        <f>'Bonds (CP)'!AW265-'Bonds (CP)'!$AW$515</f>
        <v>-2.9405598349586882E-2</v>
      </c>
      <c r="BG265" s="46">
        <f>'Bonds (CP)'!AX265-'Bonds (CP)'!$AX$515</f>
        <v>6.1393983744033098E-2</v>
      </c>
    </row>
    <row r="266" spans="1:59" ht="16.5" customHeight="1">
      <c r="A266" s="24">
        <v>45575</v>
      </c>
      <c r="B266" s="16">
        <v>19.559999999999999</v>
      </c>
      <c r="C266" s="16">
        <v>19.05</v>
      </c>
      <c r="D266" s="16">
        <v>18.079999999999998</v>
      </c>
      <c r="E266" s="16">
        <v>16.3</v>
      </c>
      <c r="F266" s="16">
        <v>14.58</v>
      </c>
      <c r="G266" s="17"/>
      <c r="H266" s="26">
        <f t="shared" si="64"/>
        <v>0.84476413516226168</v>
      </c>
      <c r="I266" s="26">
        <f t="shared" si="65"/>
        <v>0.63543290750974468</v>
      </c>
      <c r="J266" s="26">
        <f t="shared" si="66"/>
        <v>0.51366831716331596</v>
      </c>
      <c r="K266" s="26">
        <f t="shared" si="67"/>
        <v>0.38819426169063892</v>
      </c>
      <c r="L266" s="26">
        <f t="shared" si="68"/>
        <v>0.3202949947421741</v>
      </c>
      <c r="M266" s="17"/>
      <c r="N266" s="17"/>
      <c r="O266" s="29">
        <f t="shared" si="69"/>
        <v>1.1709601873537423E-3</v>
      </c>
      <c r="P266" s="29">
        <f t="shared" si="70"/>
        <v>1.966748133686691E-3</v>
      </c>
      <c r="Q266" s="29">
        <f t="shared" si="71"/>
        <v>1.5748491962521705E-3</v>
      </c>
      <c r="R266" s="29">
        <f t="shared" si="72"/>
        <v>5.849008541505496E-3</v>
      </c>
      <c r="S266" s="29">
        <f t="shared" si="73"/>
        <v>8.1965231914142844E-3</v>
      </c>
      <c r="T266" s="29">
        <f t="shared" si="79"/>
        <v>1.8758089250212384E-2</v>
      </c>
      <c r="U266" s="17"/>
      <c r="V266" s="30">
        <f t="shared" si="74"/>
        <v>1.1974142221313395E-3</v>
      </c>
      <c r="W266" s="30">
        <f t="shared" si="75"/>
        <v>2.0667142645537646E-3</v>
      </c>
      <c r="X266" s="30">
        <f t="shared" si="76"/>
        <v>1.7640654488773216E-3</v>
      </c>
      <c r="Y266" s="30">
        <f t="shared" si="77"/>
        <v>6.2040313807606275E-3</v>
      </c>
      <c r="Z266" s="30">
        <f t="shared" si="78"/>
        <v>8.5902322189757244E-3</v>
      </c>
      <c r="AA266" s="17"/>
      <c r="AB266" s="17"/>
      <c r="AC266" s="17"/>
      <c r="AD266" s="17"/>
      <c r="AE266" s="17"/>
      <c r="AF266" s="17"/>
      <c r="AG266" s="17"/>
      <c r="AK266" s="24">
        <v>45575</v>
      </c>
      <c r="AL266" s="37">
        <v>0.84476413516226168</v>
      </c>
      <c r="AM266" s="37">
        <v>0.63543290750974468</v>
      </c>
      <c r="AN266" s="37">
        <v>0.51366831716331585</v>
      </c>
      <c r="AO266" s="37">
        <v>0.38819426169063898</v>
      </c>
      <c r="AP266" s="37">
        <v>0.3202949947421741</v>
      </c>
      <c r="AT266" s="46">
        <f>'Bonds (CP)'!AL266/'Bonds (CP)'!AL236-1</f>
        <v>-1.1542321846771397E-2</v>
      </c>
      <c r="AU266" s="46">
        <f>'Bonds (CP)'!AM266/'Bonds (CP)'!AM236-1</f>
        <v>-4.3119216184524412E-2</v>
      </c>
      <c r="AV266" s="46">
        <f>'Bonds (CP)'!AN266/'Bonds (CP)'!AN236-1</f>
        <v>-6.1130629048211982E-2</v>
      </c>
      <c r="AW266" s="46">
        <f>'Bonds (CP)'!AO266/'Bonds (CP)'!AO236-1</f>
        <v>-3.2712469952298262E-2</v>
      </c>
      <c r="AX266" s="46">
        <f>'Bonds (CP)'!AP266/'Bonds (CP)'!AP236-1</f>
        <v>5.218940208620082E-2</v>
      </c>
      <c r="AY266" s="46">
        <f>SUM(AT266:AX266)</f>
        <v>-9.6315234945605233E-2</v>
      </c>
      <c r="BC266" s="46">
        <f>'Bonds (CP)'!AT266-'Bonds (CP)'!$AT$515</f>
        <v>-1.0933104943700728E-2</v>
      </c>
      <c r="BD266" s="46">
        <f>'Bonds (CP)'!AU266-'Bonds (CP)'!$AU$515</f>
        <v>-4.1279120655273761E-2</v>
      </c>
      <c r="BE266" s="46">
        <f>'Bonds (CP)'!AV266-'Bonds (CP)'!$AV$515</f>
        <v>-5.753711974373401E-2</v>
      </c>
      <c r="BF266" s="46">
        <f>'Bonds (CP)'!AW266-'Bonds (CP)'!$AW$515</f>
        <v>-2.5673712522962678E-2</v>
      </c>
      <c r="BG266" s="46">
        <f>'Bonds (CP)'!AX266-'Bonds (CP)'!$AX$515</f>
        <v>6.0329182701158668E-2</v>
      </c>
    </row>
    <row r="267" spans="1:59" ht="16.5" customHeight="1">
      <c r="A267" s="24">
        <v>45576</v>
      </c>
      <c r="B267" s="16">
        <v>19.440000000000001</v>
      </c>
      <c r="C267" s="16">
        <v>18.96</v>
      </c>
      <c r="D267" s="16">
        <v>18</v>
      </c>
      <c r="E267" s="16">
        <v>16.23</v>
      </c>
      <c r="F267" s="16">
        <v>14.46</v>
      </c>
      <c r="G267" s="17"/>
      <c r="H267" s="26">
        <f t="shared" si="64"/>
        <v>0.84561286001339597</v>
      </c>
      <c r="I267" s="26">
        <f t="shared" si="65"/>
        <v>0.63684008130073155</v>
      </c>
      <c r="J267" s="26">
        <f t="shared" si="66"/>
        <v>0.51528849175400615</v>
      </c>
      <c r="K267" s="26">
        <f t="shared" si="67"/>
        <v>0.38996211907488321</v>
      </c>
      <c r="L267" s="26">
        <f t="shared" si="68"/>
        <v>0.3231839258416882</v>
      </c>
      <c r="M267" s="17"/>
      <c r="N267" s="17"/>
      <c r="O267" s="29">
        <f t="shared" si="69"/>
        <v>1.0046885465506694E-3</v>
      </c>
      <c r="P267" s="29">
        <f t="shared" si="70"/>
        <v>2.214511987585821E-3</v>
      </c>
      <c r="Q267" s="29">
        <f t="shared" si="71"/>
        <v>3.1541259925031984E-3</v>
      </c>
      <c r="R267" s="29">
        <f t="shared" si="72"/>
        <v>4.5540533663352978E-3</v>
      </c>
      <c r="S267" s="29">
        <f t="shared" si="73"/>
        <v>9.0195948951359295E-3</v>
      </c>
      <c r="T267" s="29">
        <f t="shared" si="79"/>
        <v>1.9946974788110916E-2</v>
      </c>
      <c r="U267" s="17"/>
      <c r="V267" s="30">
        <f t="shared" si="74"/>
        <v>1.0311425813282666E-3</v>
      </c>
      <c r="W267" s="30">
        <f t="shared" si="75"/>
        <v>2.3144781184528946E-3</v>
      </c>
      <c r="X267" s="30">
        <f t="shared" si="76"/>
        <v>3.3433422451283495E-3</v>
      </c>
      <c r="Y267" s="30">
        <f t="shared" si="77"/>
        <v>4.9090762055904293E-3</v>
      </c>
      <c r="Z267" s="30">
        <f t="shared" si="78"/>
        <v>9.4133039226973695E-3</v>
      </c>
      <c r="AA267" s="17"/>
      <c r="AB267" s="17"/>
      <c r="AC267" s="17"/>
      <c r="AD267" s="17"/>
      <c r="AE267" s="17"/>
      <c r="AF267" s="17"/>
      <c r="AG267" s="17"/>
      <c r="AK267" s="24">
        <v>45576</v>
      </c>
      <c r="AL267" s="37">
        <v>0.84561286001339597</v>
      </c>
      <c r="AM267" s="37">
        <v>0.63684008130073144</v>
      </c>
      <c r="AN267" s="37">
        <v>0.51528849175400604</v>
      </c>
      <c r="AO267" s="37">
        <v>0.38996211907488321</v>
      </c>
      <c r="AP267" s="37">
        <v>0.3231839258416882</v>
      </c>
      <c r="AT267" s="46">
        <f>'Bonds (CP)'!AL267/'Bonds (CP)'!AL237-1</f>
        <v>-9.1259209645008221E-3</v>
      </c>
      <c r="AU267" s="46">
        <f>'Bonds (CP)'!AM267/'Bonds (CP)'!AM237-1</f>
        <v>-3.4283576901697366E-2</v>
      </c>
      <c r="AV267" s="46">
        <f>'Bonds (CP)'!AN267/'Bonds (CP)'!AN237-1</f>
        <v>-5.0991449770029007E-2</v>
      </c>
      <c r="AW267" s="46">
        <f>'Bonds (CP)'!AO267/'Bonds (CP)'!AO237-1</f>
        <v>-2.8944368324415604E-2</v>
      </c>
      <c r="AX267" s="46">
        <f>'Bonds (CP)'!AP267/'Bonds (CP)'!AP237-1</f>
        <v>5.716381679313165E-2</v>
      </c>
      <c r="AY267" s="46">
        <f>SUM(AT267:AX267)</f>
        <v>-6.6181499167511149E-2</v>
      </c>
      <c r="BC267" s="46">
        <f>'Bonds (CP)'!AT267-'Bonds (CP)'!$AT$515</f>
        <v>-8.5167040614301526E-3</v>
      </c>
      <c r="BD267" s="46">
        <f>'Bonds (CP)'!AU267-'Bonds (CP)'!$AU$515</f>
        <v>-3.2443481372446716E-2</v>
      </c>
      <c r="BE267" s="46">
        <f>'Bonds (CP)'!AV267-'Bonds (CP)'!$AV$515</f>
        <v>-4.7397940465551035E-2</v>
      </c>
      <c r="BF267" s="46">
        <f>'Bonds (CP)'!AW267-'Bonds (CP)'!$AW$515</f>
        <v>-2.1905610895080019E-2</v>
      </c>
      <c r="BG267" s="46">
        <f>'Bonds (CP)'!AX267-'Bonds (CP)'!$AX$515</f>
        <v>6.5303597408089498E-2</v>
      </c>
    </row>
    <row r="268" spans="1:59" ht="16.5" customHeight="1">
      <c r="A268" s="24">
        <v>45579</v>
      </c>
      <c r="B268" s="16">
        <v>19.47</v>
      </c>
      <c r="C268" s="16">
        <v>19</v>
      </c>
      <c r="D268" s="16">
        <v>18.010000000000002</v>
      </c>
      <c r="E268" s="16">
        <v>16.2</v>
      </c>
      <c r="F268" s="16">
        <v>14.32</v>
      </c>
      <c r="G268" s="17"/>
      <c r="H268" s="26">
        <f t="shared" si="64"/>
        <v>0.84540051895873436</v>
      </c>
      <c r="I268" s="26">
        <f t="shared" si="65"/>
        <v>0.63621414952535638</v>
      </c>
      <c r="J268" s="26">
        <f t="shared" si="66"/>
        <v>0.51508561784288065</v>
      </c>
      <c r="K268" s="26">
        <f t="shared" si="67"/>
        <v>0.39072304496790461</v>
      </c>
      <c r="L268" s="26">
        <f t="shared" si="68"/>
        <v>0.3266195788337698</v>
      </c>
      <c r="M268" s="17"/>
      <c r="N268" s="17"/>
      <c r="O268" s="29">
        <f t="shared" si="69"/>
        <v>-2.5110906503744701E-4</v>
      </c>
      <c r="P268" s="29">
        <f t="shared" si="70"/>
        <v>-9.8287120072082512E-4</v>
      </c>
      <c r="Q268" s="29">
        <f t="shared" si="71"/>
        <v>-3.9370937711991072E-4</v>
      </c>
      <c r="R268" s="29">
        <f t="shared" si="72"/>
        <v>1.9512815624926905E-3</v>
      </c>
      <c r="S268" s="29">
        <f t="shared" si="73"/>
        <v>1.0630643164365017E-2</v>
      </c>
      <c r="T268" s="29">
        <f t="shared" si="79"/>
        <v>1.0954235083979524E-2</v>
      </c>
      <c r="U268" s="17"/>
      <c r="V268" s="30">
        <f t="shared" si="74"/>
        <v>-2.2465503025984978E-4</v>
      </c>
      <c r="W268" s="30">
        <f t="shared" si="75"/>
        <v>-8.8290506985375149E-4</v>
      </c>
      <c r="X268" s="30">
        <f t="shared" si="76"/>
        <v>-2.0449312449475951E-4</v>
      </c>
      <c r="Y268" s="30">
        <f t="shared" si="77"/>
        <v>2.3063044017478224E-3</v>
      </c>
      <c r="Z268" s="30">
        <f t="shared" si="78"/>
        <v>1.1024352191926457E-2</v>
      </c>
      <c r="AA268" s="17"/>
      <c r="AB268" s="17"/>
      <c r="AC268" s="17"/>
      <c r="AD268" s="17"/>
      <c r="AE268" s="17"/>
      <c r="AF268" s="17"/>
      <c r="AG268" s="17"/>
      <c r="AK268" s="24">
        <v>45579</v>
      </c>
      <c r="AL268" s="37">
        <v>0.84540051895873436</v>
      </c>
      <c r="AM268" s="37">
        <v>0.63621414952535638</v>
      </c>
      <c r="AN268" s="37">
        <v>0.51508561784288076</v>
      </c>
      <c r="AO268" s="37">
        <v>0.39072304496790466</v>
      </c>
      <c r="AP268" s="37">
        <v>0.3266195788337698</v>
      </c>
      <c r="AT268" s="46">
        <f>'Bonds (CP)'!AL268/'Bonds (CP)'!AL238-1</f>
        <v>-8.537708211266648E-3</v>
      </c>
      <c r="AU268" s="46">
        <f>'Bonds (CP)'!AM268/'Bonds (CP)'!AM238-1</f>
        <v>-3.5472914874227213E-2</v>
      </c>
      <c r="AV268" s="46">
        <f>'Bonds (CP)'!AN268/'Bonds (CP)'!AN238-1</f>
        <v>-5.0986330399747315E-2</v>
      </c>
      <c r="AW268" s="46">
        <f>'Bonds (CP)'!AO268/'Bonds (CP)'!AO238-1</f>
        <v>-2.0654601493499736E-2</v>
      </c>
      <c r="AX268" s="46">
        <f>'Bonds (CP)'!AP268/'Bonds (CP)'!AP238-1</f>
        <v>8.2855380502906639E-2</v>
      </c>
      <c r="AY268" s="46">
        <f>SUM(AT268:AX268)</f>
        <v>-3.2796174475834272E-2</v>
      </c>
      <c r="BC268" s="46">
        <f>'Bonds (CP)'!AT268-'Bonds (CP)'!$AT$515</f>
        <v>-7.9284913081959785E-3</v>
      </c>
      <c r="BD268" s="46">
        <f>'Bonds (CP)'!AU268-'Bonds (CP)'!$AU$515</f>
        <v>-3.3632819344976563E-2</v>
      </c>
      <c r="BE268" s="46">
        <f>'Bonds (CP)'!AV268-'Bonds (CP)'!$AV$515</f>
        <v>-4.7392821095269343E-2</v>
      </c>
      <c r="BF268" s="46">
        <f>'Bonds (CP)'!AW268-'Bonds (CP)'!$AW$515</f>
        <v>-1.3615844064164152E-2</v>
      </c>
      <c r="BG268" s="46">
        <f>'Bonds (CP)'!AX268-'Bonds (CP)'!$AX$515</f>
        <v>9.0995161117864487E-2</v>
      </c>
    </row>
    <row r="269" spans="1:59" ht="16.5" customHeight="1">
      <c r="A269" s="24">
        <v>45580</v>
      </c>
      <c r="B269" s="16">
        <v>19.48</v>
      </c>
      <c r="C269" s="16">
        <v>19.04</v>
      </c>
      <c r="D269" s="16">
        <v>18.05</v>
      </c>
      <c r="E269" s="16">
        <v>16.239999999999998</v>
      </c>
      <c r="F269" s="16">
        <v>14.47</v>
      </c>
      <c r="G269" s="17"/>
      <c r="H269" s="26">
        <f t="shared" si="64"/>
        <v>0.84532976230331436</v>
      </c>
      <c r="I269" s="26">
        <f t="shared" si="65"/>
        <v>0.63558905178880487</v>
      </c>
      <c r="J269" s="26">
        <f t="shared" si="66"/>
        <v>0.51427512875168935</v>
      </c>
      <c r="K269" s="26">
        <f t="shared" si="67"/>
        <v>0.38970891433665233</v>
      </c>
      <c r="L269" s="26">
        <f t="shared" si="68"/>
        <v>0.32294123017281051</v>
      </c>
      <c r="M269" s="17"/>
      <c r="N269" s="17"/>
      <c r="O269" s="29">
        <f t="shared" si="69"/>
        <v>-8.3696016069612078E-5</v>
      </c>
      <c r="P269" s="29">
        <f t="shared" si="70"/>
        <v>-9.8252724655345514E-4</v>
      </c>
      <c r="Q269" s="29">
        <f t="shared" si="71"/>
        <v>-1.5735036334066921E-3</v>
      </c>
      <c r="R269" s="29">
        <f t="shared" si="72"/>
        <v>-2.5955229524164958E-3</v>
      </c>
      <c r="S269" s="29">
        <f t="shared" si="73"/>
        <v>-1.1261874361889856E-2</v>
      </c>
      <c r="T269" s="29">
        <f t="shared" si="79"/>
        <v>-1.6497124210336112E-2</v>
      </c>
      <c r="U269" s="17"/>
      <c r="V269" s="30">
        <f t="shared" si="74"/>
        <v>-5.7241981292014852E-5</v>
      </c>
      <c r="W269" s="30">
        <f t="shared" si="75"/>
        <v>-8.825611156863815E-4</v>
      </c>
      <c r="X269" s="30">
        <f t="shared" si="76"/>
        <v>-1.384287380781541E-3</v>
      </c>
      <c r="Y269" s="30">
        <f t="shared" si="77"/>
        <v>-2.2405001131613638E-3</v>
      </c>
      <c r="Z269" s="30">
        <f t="shared" si="78"/>
        <v>-1.0868165334328416E-2</v>
      </c>
      <c r="AA269" s="17"/>
      <c r="AB269" s="17"/>
      <c r="AC269" s="17"/>
      <c r="AD269" s="17"/>
      <c r="AE269" s="17"/>
      <c r="AF269" s="17"/>
      <c r="AG269" s="17"/>
      <c r="AK269" s="24">
        <v>45580</v>
      </c>
      <c r="AL269" s="37">
        <v>0.84532976230331436</v>
      </c>
      <c r="AM269" s="37">
        <v>0.63558905178880476</v>
      </c>
      <c r="AN269" s="37">
        <v>0.51427512875168924</v>
      </c>
      <c r="AO269" s="37">
        <v>0.38970891433665245</v>
      </c>
      <c r="AP269" s="37">
        <v>0.32294123017281046</v>
      </c>
      <c r="AT269" s="46">
        <f>'Bonds (CP)'!AL269/'Bonds (CP)'!AL239-1</f>
        <v>-7.7837294944760327E-3</v>
      </c>
      <c r="AU269" s="46">
        <f>'Bonds (CP)'!AM269/'Bonds (CP)'!AM239-1</f>
        <v>-3.4019585290651855E-2</v>
      </c>
      <c r="AV269" s="46">
        <f>'Bonds (CP)'!AN269/'Bonds (CP)'!AN239-1</f>
        <v>-5.0587143477057839E-2</v>
      </c>
      <c r="AW269" s="46">
        <f>'Bonds (CP)'!AO269/'Bonds (CP)'!AO239-1</f>
        <v>-2.3196514953666703E-2</v>
      </c>
      <c r="AX269" s="46">
        <f>'Bonds (CP)'!AP269/'Bonds (CP)'!AP239-1</f>
        <v>6.614737496311629E-2</v>
      </c>
      <c r="AY269" s="46">
        <f>SUM(AT269:AX269)</f>
        <v>-4.9439598252736139E-2</v>
      </c>
      <c r="BC269" s="46">
        <f>'Bonds (CP)'!AT269-'Bonds (CP)'!$AT$515</f>
        <v>-7.1745125914053631E-3</v>
      </c>
      <c r="BD269" s="46">
        <f>'Bonds (CP)'!AU269-'Bonds (CP)'!$AU$515</f>
        <v>-3.2179489761401205E-2</v>
      </c>
      <c r="BE269" s="46">
        <f>'Bonds (CP)'!AV269-'Bonds (CP)'!$AV$515</f>
        <v>-4.6993634172579866E-2</v>
      </c>
      <c r="BF269" s="46">
        <f>'Bonds (CP)'!AW269-'Bonds (CP)'!$AW$515</f>
        <v>-1.6157757524331118E-2</v>
      </c>
      <c r="BG269" s="46">
        <f>'Bonds (CP)'!AX269-'Bonds (CP)'!$AX$515</f>
        <v>7.4287155578074138E-2</v>
      </c>
    </row>
    <row r="270" spans="1:59" ht="16.5" customHeight="1">
      <c r="A270" s="24">
        <v>45581</v>
      </c>
      <c r="B270" s="16">
        <v>19.36</v>
      </c>
      <c r="C270" s="16">
        <v>19.02</v>
      </c>
      <c r="D270" s="16">
        <v>18.02</v>
      </c>
      <c r="E270" s="16">
        <v>16.239999999999998</v>
      </c>
      <c r="F270" s="16">
        <v>14.55</v>
      </c>
      <c r="G270" s="17"/>
      <c r="H270" s="26">
        <f t="shared" si="64"/>
        <v>0.84617962466487939</v>
      </c>
      <c r="I270" s="26">
        <f t="shared" si="65"/>
        <v>0.63590149648945404</v>
      </c>
      <c r="J270" s="26">
        <f t="shared" si="66"/>
        <v>0.51488284464610845</v>
      </c>
      <c r="K270" s="26">
        <f t="shared" si="67"/>
        <v>0.38970891433665233</v>
      </c>
      <c r="L270" s="26">
        <f t="shared" si="68"/>
        <v>0.32101246342083267</v>
      </c>
      <c r="M270" s="17"/>
      <c r="N270" s="17"/>
      <c r="O270" s="29">
        <f t="shared" si="69"/>
        <v>1.0053619302949901E-3</v>
      </c>
      <c r="P270" s="29">
        <f t="shared" si="70"/>
        <v>4.9158288641026893E-4</v>
      </c>
      <c r="Q270" s="29">
        <f t="shared" si="71"/>
        <v>1.1816941174935813E-3</v>
      </c>
      <c r="R270" s="29">
        <f t="shared" si="72"/>
        <v>0</v>
      </c>
      <c r="S270" s="29">
        <f t="shared" si="73"/>
        <v>-5.9725007889074311E-3</v>
      </c>
      <c r="T270" s="29">
        <f t="shared" si="79"/>
        <v>-3.2938618547085907E-3</v>
      </c>
      <c r="U270" s="17"/>
      <c r="V270" s="30">
        <f t="shared" si="74"/>
        <v>1.0318159650725873E-3</v>
      </c>
      <c r="W270" s="30">
        <f t="shared" si="75"/>
        <v>5.9154901727734256E-4</v>
      </c>
      <c r="X270" s="30">
        <f t="shared" si="76"/>
        <v>1.3709103701187325E-3</v>
      </c>
      <c r="Y270" s="30">
        <f t="shared" si="77"/>
        <v>3.5502283925513184E-4</v>
      </c>
      <c r="Z270" s="30">
        <f t="shared" si="78"/>
        <v>-5.5787917613459919E-3</v>
      </c>
      <c r="AA270" s="17"/>
      <c r="AB270" s="17"/>
      <c r="AC270" s="17"/>
      <c r="AD270" s="17"/>
      <c r="AE270" s="17"/>
      <c r="AF270" s="17"/>
      <c r="AG270" s="17"/>
      <c r="AK270" s="24">
        <v>45581</v>
      </c>
      <c r="AL270" s="37">
        <v>0.84617962466487939</v>
      </c>
      <c r="AM270" s="37">
        <v>0.63590149648945415</v>
      </c>
      <c r="AN270" s="37">
        <v>0.51488284464610856</v>
      </c>
      <c r="AO270" s="37">
        <v>0.38970891433665245</v>
      </c>
      <c r="AP270" s="37">
        <v>0.32101246342083262</v>
      </c>
      <c r="AT270" s="46">
        <f>'Bonds (CP)'!AL270/'Bonds (CP)'!AL240-1</f>
        <v>-7.9591152815012833E-3</v>
      </c>
      <c r="AU270" s="46">
        <f>'Bonds (CP)'!AM270/'Bonds (CP)'!AM240-1</f>
        <v>-3.8345243443975829E-2</v>
      </c>
      <c r="AV270" s="46">
        <f>'Bonds (CP)'!AN270/'Bonds (CP)'!AN240-1</f>
        <v>-5.7404160734359388E-2</v>
      </c>
      <c r="AW270" s="46">
        <f>'Bonds (CP)'!AO270/'Bonds (CP)'!AO240-1</f>
        <v>-4.0353217221601678E-2</v>
      </c>
      <c r="AX270" s="46">
        <f>'Bonds (CP)'!AP270/'Bonds (CP)'!AP240-1</f>
        <v>2.6143485784843268E-2</v>
      </c>
      <c r="AY270" s="46">
        <f>SUM(AT270:AX270)</f>
        <v>-0.11791825089659491</v>
      </c>
      <c r="BC270" s="46">
        <f>'Bonds (CP)'!AT270-'Bonds (CP)'!$AT$515</f>
        <v>-7.3498983784306138E-3</v>
      </c>
      <c r="BD270" s="46">
        <f>'Bonds (CP)'!AU270-'Bonds (CP)'!$AU$515</f>
        <v>-3.6505147914725179E-2</v>
      </c>
      <c r="BE270" s="46">
        <f>'Bonds (CP)'!AV270-'Bonds (CP)'!$AV$515</f>
        <v>-5.3810651429881416E-2</v>
      </c>
      <c r="BF270" s="46">
        <f>'Bonds (CP)'!AW270-'Bonds (CP)'!$AW$515</f>
        <v>-3.3314459792266091E-2</v>
      </c>
      <c r="BG270" s="46">
        <f>'Bonds (CP)'!AX270-'Bonds (CP)'!$AX$515</f>
        <v>3.4283266399801116E-2</v>
      </c>
    </row>
    <row r="271" spans="1:59" ht="16.5" customHeight="1">
      <c r="A271" s="24">
        <v>45582</v>
      </c>
      <c r="B271" s="16">
        <v>19.34</v>
      </c>
      <c r="C271" s="16">
        <v>19.04</v>
      </c>
      <c r="D271" s="16">
        <v>18.079999999999998</v>
      </c>
      <c r="E271" s="16">
        <v>16.3</v>
      </c>
      <c r="F271" s="16">
        <v>14.64</v>
      </c>
      <c r="G271" s="17"/>
      <c r="H271" s="26">
        <f t="shared" si="64"/>
        <v>0.8463214345567287</v>
      </c>
      <c r="I271" s="26">
        <f t="shared" si="65"/>
        <v>0.63558905178880487</v>
      </c>
      <c r="J271" s="26">
        <f t="shared" si="66"/>
        <v>0.51366831716331596</v>
      </c>
      <c r="K271" s="26">
        <f t="shared" si="67"/>
        <v>0.38819426169063892</v>
      </c>
      <c r="L271" s="26">
        <f t="shared" si="68"/>
        <v>0.31886947096216794</v>
      </c>
      <c r="M271" s="17"/>
      <c r="N271" s="17"/>
      <c r="O271" s="29">
        <f t="shared" si="69"/>
        <v>1.6758840288244592E-4</v>
      </c>
      <c r="P271" s="29">
        <f t="shared" si="70"/>
        <v>-4.9134135141060131E-4</v>
      </c>
      <c r="Q271" s="29">
        <f t="shared" si="71"/>
        <v>-2.3588423957439097E-3</v>
      </c>
      <c r="R271" s="29">
        <f t="shared" si="72"/>
        <v>-3.8866256077092487E-3</v>
      </c>
      <c r="S271" s="29">
        <f t="shared" si="73"/>
        <v>-6.6757297702032536E-3</v>
      </c>
      <c r="T271" s="29">
        <f t="shared" si="79"/>
        <v>-1.3244950722184567E-2</v>
      </c>
      <c r="U271" s="17"/>
      <c r="V271" s="30">
        <f t="shared" si="74"/>
        <v>1.9404243766004315E-4</v>
      </c>
      <c r="W271" s="30">
        <f t="shared" si="75"/>
        <v>-3.9137522054352773E-4</v>
      </c>
      <c r="X271" s="30">
        <f t="shared" si="76"/>
        <v>-2.1696261431187586E-3</v>
      </c>
      <c r="Y271" s="30">
        <f t="shared" si="77"/>
        <v>-3.5316027684541168E-3</v>
      </c>
      <c r="Z271" s="30">
        <f t="shared" si="78"/>
        <v>-6.2820207426418145E-3</v>
      </c>
      <c r="AA271" s="17"/>
      <c r="AB271" s="17"/>
      <c r="AC271" s="17"/>
      <c r="AD271" s="17"/>
      <c r="AE271" s="17"/>
      <c r="AF271" s="17"/>
      <c r="AG271" s="17"/>
      <c r="AK271" s="24">
        <v>45582</v>
      </c>
      <c r="AL271" s="37">
        <v>0.8463214345567287</v>
      </c>
      <c r="AM271" s="37">
        <v>0.63558905178880476</v>
      </c>
      <c r="AN271" s="37">
        <v>0.51366831716331585</v>
      </c>
      <c r="AO271" s="37">
        <v>0.38819426169063898</v>
      </c>
      <c r="AP271" s="37">
        <v>0.31886947096216794</v>
      </c>
      <c r="AT271" s="46">
        <f>'Bonds (CP)'!AL271/'Bonds (CP)'!AL241-1</f>
        <v>-8.2118317412435138E-3</v>
      </c>
      <c r="AU271" s="46">
        <f>'Bonds (CP)'!AM271/'Bonds (CP)'!AM241-1</f>
        <v>-4.0254191063133771E-2</v>
      </c>
      <c r="AV271" s="46">
        <f>'Bonds (CP)'!AN271/'Bonds (CP)'!AN241-1</f>
        <v>-6.5254786788646379E-2</v>
      </c>
      <c r="AW271" s="46">
        <f>'Bonds (CP)'!AO271/'Bonds (CP)'!AO241-1</f>
        <v>-6.1589361197032622E-2</v>
      </c>
      <c r="AX271" s="46">
        <f>'Bonds (CP)'!AP271/'Bonds (CP)'!AP241-1</f>
        <v>-1.0383779594229203E-2</v>
      </c>
      <c r="AY271" s="46">
        <f>SUM(AT271:AX271)</f>
        <v>-0.18569395038428549</v>
      </c>
      <c r="BC271" s="46">
        <f>'Bonds (CP)'!AT271-'Bonds (CP)'!$AT$515</f>
        <v>-7.6026148381728442E-3</v>
      </c>
      <c r="BD271" s="46">
        <f>'Bonds (CP)'!AU271-'Bonds (CP)'!$AU$515</f>
        <v>-3.8414095533883121E-2</v>
      </c>
      <c r="BE271" s="46">
        <f>'Bonds (CP)'!AV271-'Bonds (CP)'!$AV$515</f>
        <v>-6.1661277484168407E-2</v>
      </c>
      <c r="BF271" s="46">
        <f>'Bonds (CP)'!AW271-'Bonds (CP)'!$AW$515</f>
        <v>-5.4550603767697034E-2</v>
      </c>
      <c r="BG271" s="46">
        <f>'Bonds (CP)'!AX271-'Bonds (CP)'!$AX$515</f>
        <v>-2.2439989792713572E-3</v>
      </c>
    </row>
    <row r="272" spans="1:59" ht="16.5" customHeight="1">
      <c r="A272" s="24">
        <v>45583</v>
      </c>
      <c r="B272" s="16">
        <v>19.48</v>
      </c>
      <c r="C272" s="16">
        <v>19.09</v>
      </c>
      <c r="D272" s="16">
        <v>18.05</v>
      </c>
      <c r="E272" s="16">
        <v>16.25</v>
      </c>
      <c r="F272" s="16">
        <v>14.66</v>
      </c>
      <c r="G272" s="17"/>
      <c r="H272" s="26">
        <f t="shared" si="64"/>
        <v>0.84532976230331436</v>
      </c>
      <c r="I272" s="26">
        <f t="shared" si="65"/>
        <v>0.63480885036093448</v>
      </c>
      <c r="J272" s="26">
        <f t="shared" si="66"/>
        <v>0.51427512875168935</v>
      </c>
      <c r="K272" s="26">
        <f t="shared" si="67"/>
        <v>0.3894559278516817</v>
      </c>
      <c r="L272" s="26">
        <f t="shared" si="68"/>
        <v>0.31839706507006205</v>
      </c>
      <c r="M272" s="17"/>
      <c r="N272" s="17"/>
      <c r="O272" s="29">
        <f t="shared" si="69"/>
        <v>-1.1717442249749022E-3</v>
      </c>
      <c r="P272" s="29">
        <f t="shared" si="70"/>
        <v>-1.2275249639285279E-3</v>
      </c>
      <c r="Q272" s="29">
        <f t="shared" si="71"/>
        <v>1.1813296014138164E-3</v>
      </c>
      <c r="R272" s="29">
        <f t="shared" si="72"/>
        <v>3.2500896730107698E-3</v>
      </c>
      <c r="S272" s="29">
        <f t="shared" si="73"/>
        <v>-1.4815024175266478E-3</v>
      </c>
      <c r="T272" s="29">
        <f t="shared" si="79"/>
        <v>5.5064766799450826E-4</v>
      </c>
      <c r="U272" s="17"/>
      <c r="V272" s="30">
        <f t="shared" si="74"/>
        <v>-1.1452901901973049E-3</v>
      </c>
      <c r="W272" s="30">
        <f t="shared" si="75"/>
        <v>-1.1275588330614543E-3</v>
      </c>
      <c r="X272" s="30">
        <f t="shared" si="76"/>
        <v>1.3705458540389675E-3</v>
      </c>
      <c r="Y272" s="30">
        <f t="shared" si="77"/>
        <v>3.6051125122659017E-3</v>
      </c>
      <c r="Z272" s="30">
        <f t="shared" si="78"/>
        <v>-1.0877933899652087E-3</v>
      </c>
      <c r="AA272" s="17"/>
      <c r="AB272" s="17"/>
      <c r="AC272" s="17"/>
      <c r="AD272" s="17"/>
      <c r="AE272" s="17"/>
      <c r="AF272" s="17"/>
      <c r="AG272" s="17"/>
      <c r="AK272" s="24">
        <v>45583</v>
      </c>
      <c r="AL272" s="37">
        <v>0.84532976230331436</v>
      </c>
      <c r="AM272" s="37">
        <v>0.6348088503609346</v>
      </c>
      <c r="AN272" s="37">
        <v>0.51427512875168924</v>
      </c>
      <c r="AO272" s="37">
        <v>0.3894559278516817</v>
      </c>
      <c r="AP272" s="37">
        <v>0.31839706507006205</v>
      </c>
      <c r="AT272" s="46">
        <f>'Bonds (CP)'!AL272/'Bonds (CP)'!AL242-1</f>
        <v>-1.0713090056913233E-2</v>
      </c>
      <c r="AU272" s="46">
        <f>'Bonds (CP)'!AM272/'Bonds (CP)'!AM242-1</f>
        <v>-3.7363774168271302E-2</v>
      </c>
      <c r="AV272" s="46">
        <f>'Bonds (CP)'!AN272/'Bonds (CP)'!AN242-1</f>
        <v>-6.2275383699251785E-2</v>
      </c>
      <c r="AW272" s="46">
        <f>'Bonds (CP)'!AO272/'Bonds (CP)'!AO242-1</f>
        <v>-7.4034294060979833E-2</v>
      </c>
      <c r="AX272" s="46">
        <f>'Bonds (CP)'!AP272/'Bonds (CP)'!AP242-1</f>
        <v>-5.1059712990340733E-2</v>
      </c>
      <c r="AY272" s="46">
        <f>SUM(AT272:AX272)</f>
        <v>-0.23544625497575689</v>
      </c>
      <c r="BC272" s="46">
        <f>'Bonds (CP)'!AT272-'Bonds (CP)'!$AT$515</f>
        <v>-1.0103873153842563E-2</v>
      </c>
      <c r="BD272" s="46">
        <f>'Bonds (CP)'!AU272-'Bonds (CP)'!$AU$515</f>
        <v>-3.5523678639020652E-2</v>
      </c>
      <c r="BE272" s="46">
        <f>'Bonds (CP)'!AV272-'Bonds (CP)'!$AV$515</f>
        <v>-5.8681874394773813E-2</v>
      </c>
      <c r="BF272" s="46">
        <f>'Bonds (CP)'!AW272-'Bonds (CP)'!$AW$515</f>
        <v>-6.6995536631644245E-2</v>
      </c>
      <c r="BG272" s="46">
        <f>'Bonds (CP)'!AX272-'Bonds (CP)'!$AX$515</f>
        <v>-4.2919932375382885E-2</v>
      </c>
    </row>
    <row r="273" spans="1:59" ht="16.5" customHeight="1">
      <c r="A273" s="24">
        <v>45586</v>
      </c>
      <c r="B273" s="16">
        <v>19.670000000000002</v>
      </c>
      <c r="C273" s="16">
        <v>19.2</v>
      </c>
      <c r="D273" s="16">
        <v>18.100000000000001</v>
      </c>
      <c r="E273" s="16">
        <v>16.2</v>
      </c>
      <c r="F273" s="16">
        <v>14.48</v>
      </c>
      <c r="G273" s="17"/>
      <c r="H273" s="26">
        <f t="shared" si="64"/>
        <v>0.84398763265647192</v>
      </c>
      <c r="I273" s="26">
        <f t="shared" si="65"/>
        <v>0.63309697338139137</v>
      </c>
      <c r="J273" s="26">
        <f t="shared" si="66"/>
        <v>0.51326427771193339</v>
      </c>
      <c r="K273" s="26">
        <f t="shared" si="67"/>
        <v>0.39072304496790461</v>
      </c>
      <c r="L273" s="26">
        <f t="shared" si="68"/>
        <v>0.32269889169822924</v>
      </c>
      <c r="M273" s="17"/>
      <c r="N273" s="17"/>
      <c r="O273" s="29">
        <f t="shared" si="69"/>
        <v>-1.587699506977569E-3</v>
      </c>
      <c r="P273" s="29">
        <f t="shared" si="70"/>
        <v>-2.696681022279046E-3</v>
      </c>
      <c r="Q273" s="29">
        <f t="shared" si="71"/>
        <v>-1.9655841459991219E-3</v>
      </c>
      <c r="R273" s="29">
        <f t="shared" si="72"/>
        <v>3.2535571437122268E-3</v>
      </c>
      <c r="S273" s="29">
        <f t="shared" si="73"/>
        <v>1.3510886563042224E-2</v>
      </c>
      <c r="T273" s="29">
        <f t="shared" si="79"/>
        <v>1.0514479031498714E-2</v>
      </c>
      <c r="U273" s="17"/>
      <c r="V273" s="30">
        <f t="shared" si="74"/>
        <v>-1.5612454721999718E-3</v>
      </c>
      <c r="W273" s="30">
        <f t="shared" si="75"/>
        <v>-2.5967148914119724E-3</v>
      </c>
      <c r="X273" s="30">
        <f t="shared" si="76"/>
        <v>-1.7763678933739708E-3</v>
      </c>
      <c r="Y273" s="30">
        <f t="shared" si="77"/>
        <v>3.6085799829673588E-3</v>
      </c>
      <c r="Z273" s="30">
        <f t="shared" si="78"/>
        <v>1.3904595590603664E-2</v>
      </c>
      <c r="AA273" s="17"/>
      <c r="AB273" s="17"/>
      <c r="AC273" s="17"/>
      <c r="AD273" s="17"/>
      <c r="AE273" s="17"/>
      <c r="AF273" s="17"/>
      <c r="AG273" s="17"/>
      <c r="AK273" s="24">
        <v>45586</v>
      </c>
      <c r="AL273" s="37">
        <v>0.84398763265647181</v>
      </c>
      <c r="AM273" s="37">
        <v>0.63309697338139137</v>
      </c>
      <c r="AN273" s="37">
        <v>0.51326427771193339</v>
      </c>
      <c r="AO273" s="37">
        <v>0.39072304496790466</v>
      </c>
      <c r="AP273" s="37">
        <v>0.32269889169822924</v>
      </c>
      <c r="AT273" s="46">
        <f>'Bonds (CP)'!AL273/'Bonds (CP)'!AL243-1</f>
        <v>-1.420573243085177E-2</v>
      </c>
      <c r="AU273" s="46">
        <f>'Bonds (CP)'!AM273/'Bonds (CP)'!AM243-1</f>
        <v>-4.1631796985598934E-2</v>
      </c>
      <c r="AV273" s="46">
        <f>'Bonds (CP)'!AN273/'Bonds (CP)'!AN243-1</f>
        <v>-6.1869121676400574E-2</v>
      </c>
      <c r="AW273" s="46">
        <f>'Bonds (CP)'!AO273/'Bonds (CP)'!AO243-1</f>
        <v>-6.9784481929242581E-2</v>
      </c>
      <c r="AX273" s="46">
        <f>'Bonds (CP)'!AP273/'Bonds (CP)'!AP243-1</f>
        <v>-4.7224728486011558E-2</v>
      </c>
      <c r="AY273" s="46">
        <f>SUM(AT273:AX273)</f>
        <v>-0.23471586150810542</v>
      </c>
      <c r="BC273" s="46">
        <f>'Bonds (CP)'!AT273-'Bonds (CP)'!$AT$515</f>
        <v>-1.35965155277811E-2</v>
      </c>
      <c r="BD273" s="46">
        <f>'Bonds (CP)'!AU273-'Bonds (CP)'!$AU$515</f>
        <v>-3.9791701456348284E-2</v>
      </c>
      <c r="BE273" s="46">
        <f>'Bonds (CP)'!AV273-'Bonds (CP)'!$AV$515</f>
        <v>-5.8275612371922601E-2</v>
      </c>
      <c r="BF273" s="46">
        <f>'Bonds (CP)'!AW273-'Bonds (CP)'!$AW$515</f>
        <v>-6.2745724499906994E-2</v>
      </c>
      <c r="BG273" s="46">
        <f>'Bonds (CP)'!AX273-'Bonds (CP)'!$AX$515</f>
        <v>-3.908494787105371E-2</v>
      </c>
    </row>
    <row r="274" spans="1:59" ht="16.5" customHeight="1">
      <c r="A274" s="24">
        <v>45587</v>
      </c>
      <c r="B274" s="16">
        <v>20.13</v>
      </c>
      <c r="C274" s="16">
        <v>19.45</v>
      </c>
      <c r="D274" s="16">
        <v>18.18</v>
      </c>
      <c r="E274" s="16">
        <v>16.11</v>
      </c>
      <c r="F274" s="16">
        <v>14.46</v>
      </c>
      <c r="G274" s="17"/>
      <c r="H274" s="26">
        <f t="shared" si="64"/>
        <v>0.8407558478315158</v>
      </c>
      <c r="I274" s="26">
        <f t="shared" si="65"/>
        <v>0.62922956073610736</v>
      </c>
      <c r="J274" s="26">
        <f t="shared" si="66"/>
        <v>0.51165212259278869</v>
      </c>
      <c r="K274" s="26">
        <f t="shared" si="67"/>
        <v>0.39301767846040786</v>
      </c>
      <c r="L274" s="26">
        <f t="shared" si="68"/>
        <v>0.3231839258416882</v>
      </c>
      <c r="M274" s="17"/>
      <c r="N274" s="17"/>
      <c r="O274" s="29">
        <f t="shared" si="69"/>
        <v>-3.8291850495296709E-3</v>
      </c>
      <c r="P274" s="29">
        <f t="shared" si="70"/>
        <v>-6.1087207930059506E-3</v>
      </c>
      <c r="Q274" s="29">
        <f t="shared" si="71"/>
        <v>-3.140984458009588E-3</v>
      </c>
      <c r="R274" s="29">
        <f t="shared" si="72"/>
        <v>5.8727876997675121E-3</v>
      </c>
      <c r="S274" s="29">
        <f t="shared" si="73"/>
        <v>1.503054878516652E-3</v>
      </c>
      <c r="T274" s="29">
        <f t="shared" si="79"/>
        <v>-5.7030477222610454E-3</v>
      </c>
      <c r="U274" s="17"/>
      <c r="V274" s="30">
        <f t="shared" si="74"/>
        <v>-3.8027310147520739E-3</v>
      </c>
      <c r="W274" s="30">
        <f t="shared" si="75"/>
        <v>-6.0087546621388774E-3</v>
      </c>
      <c r="X274" s="30">
        <f t="shared" si="76"/>
        <v>-2.9517682053844369E-3</v>
      </c>
      <c r="Y274" s="30">
        <f t="shared" si="77"/>
        <v>6.2278105390226437E-3</v>
      </c>
      <c r="Z274" s="30">
        <f t="shared" si="78"/>
        <v>1.8967639060780911E-3</v>
      </c>
      <c r="AA274" s="17"/>
      <c r="AB274" s="17"/>
      <c r="AC274" s="17"/>
      <c r="AD274" s="17"/>
      <c r="AE274" s="17"/>
      <c r="AF274" s="17"/>
      <c r="AG274" s="17"/>
      <c r="AK274" s="24">
        <v>45587</v>
      </c>
      <c r="AL274" s="37">
        <v>0.8407558478315158</v>
      </c>
      <c r="AM274" s="37">
        <v>0.62922956073610747</v>
      </c>
      <c r="AN274" s="37">
        <v>0.51165212259278869</v>
      </c>
      <c r="AO274" s="37">
        <v>0.39301767846040786</v>
      </c>
      <c r="AP274" s="37">
        <v>0.3231839258416882</v>
      </c>
      <c r="AT274" s="46">
        <f>'Bonds (CP)'!AL274/'Bonds (CP)'!AL244-1</f>
        <v>-1.6565387496878414E-2</v>
      </c>
      <c r="AU274" s="46">
        <f>'Bonds (CP)'!AM274/'Bonds (CP)'!AM244-1</f>
        <v>-4.6774192637684453E-2</v>
      </c>
      <c r="AV274" s="46">
        <f>'Bonds (CP)'!AN274/'Bonds (CP)'!AN244-1</f>
        <v>-6.2944081545461272E-2</v>
      </c>
      <c r="AW274" s="46">
        <f>'Bonds (CP)'!AO274/'Bonds (CP)'!AO244-1</f>
        <v>-5.2443138918402687E-2</v>
      </c>
      <c r="AX274" s="46">
        <f>'Bonds (CP)'!AP274/'Bonds (CP)'!AP244-1</f>
        <v>-1.5025421727601018E-2</v>
      </c>
      <c r="AY274" s="46">
        <f>SUM(AT274:AX274)</f>
        <v>-0.19375222232602785</v>
      </c>
      <c r="BC274" s="46">
        <f>'Bonds (CP)'!AT274-'Bonds (CP)'!$AT$515</f>
        <v>-1.5956170593807745E-2</v>
      </c>
      <c r="BD274" s="46">
        <f>'Bonds (CP)'!AU274-'Bonds (CP)'!$AU$515</f>
        <v>-4.4934097108433803E-2</v>
      </c>
      <c r="BE274" s="46">
        <f>'Bonds (CP)'!AV274-'Bonds (CP)'!$AV$515</f>
        <v>-5.93505722409833E-2</v>
      </c>
      <c r="BF274" s="46">
        <f>'Bonds (CP)'!AW274-'Bonds (CP)'!$AW$515</f>
        <v>-4.54043814890671E-2</v>
      </c>
      <c r="BG274" s="46">
        <f>'Bonds (CP)'!AX274-'Bonds (CP)'!$AX$515</f>
        <v>-6.8856411126431722E-3</v>
      </c>
    </row>
    <row r="275" spans="1:59" ht="16.5" customHeight="1">
      <c r="A275" s="24">
        <v>45588</v>
      </c>
      <c r="B275" s="16">
        <v>20.05</v>
      </c>
      <c r="C275" s="16">
        <v>19.440000000000001</v>
      </c>
      <c r="D275" s="16">
        <v>18.149999999999999</v>
      </c>
      <c r="E275" s="16">
        <v>16.03</v>
      </c>
      <c r="F275" s="16">
        <v>14.36</v>
      </c>
      <c r="G275" s="17"/>
      <c r="H275" s="26">
        <f t="shared" si="64"/>
        <v>0.8413161182840484</v>
      </c>
      <c r="I275" s="26">
        <f t="shared" si="65"/>
        <v>0.62938364113461631</v>
      </c>
      <c r="J275" s="26">
        <f t="shared" si="66"/>
        <v>0.51225593128421454</v>
      </c>
      <c r="K275" s="26">
        <f t="shared" si="67"/>
        <v>0.3950723810225043</v>
      </c>
      <c r="L275" s="26">
        <f t="shared" si="68"/>
        <v>0.32563068820580604</v>
      </c>
      <c r="M275" s="17"/>
      <c r="N275" s="17"/>
      <c r="O275" s="29">
        <f t="shared" si="69"/>
        <v>6.6638900458149131E-4</v>
      </c>
      <c r="P275" s="29">
        <f t="shared" si="70"/>
        <v>2.4487151927310435E-4</v>
      </c>
      <c r="Q275" s="29">
        <f t="shared" si="71"/>
        <v>1.1801156777500044E-3</v>
      </c>
      <c r="R275" s="29">
        <f t="shared" si="72"/>
        <v>5.2280156204307371E-3</v>
      </c>
      <c r="S275" s="29">
        <f t="shared" si="73"/>
        <v>7.5708046362317205E-3</v>
      </c>
      <c r="T275" s="29">
        <f t="shared" si="79"/>
        <v>1.4890196458267058E-2</v>
      </c>
      <c r="U275" s="17"/>
      <c r="V275" s="30">
        <f t="shared" si="74"/>
        <v>6.9284303935908853E-4</v>
      </c>
      <c r="W275" s="30">
        <f t="shared" si="75"/>
        <v>3.4483765014017793E-4</v>
      </c>
      <c r="X275" s="30">
        <f t="shared" si="76"/>
        <v>1.3693319303751555E-3</v>
      </c>
      <c r="Y275" s="30">
        <f t="shared" si="77"/>
        <v>5.5830384596858686E-3</v>
      </c>
      <c r="Z275" s="30">
        <f t="shared" si="78"/>
        <v>7.9645136637931605E-3</v>
      </c>
      <c r="AA275" s="17"/>
      <c r="AB275" s="17"/>
      <c r="AC275" s="17"/>
      <c r="AD275" s="17"/>
      <c r="AE275" s="17"/>
      <c r="AF275" s="17"/>
      <c r="AG275" s="17"/>
      <c r="AK275" s="24">
        <v>45588</v>
      </c>
      <c r="AL275" s="37">
        <v>0.84131611828404829</v>
      </c>
      <c r="AM275" s="37">
        <v>0.6293836411346162</v>
      </c>
      <c r="AN275" s="37">
        <v>0.51225593128421465</v>
      </c>
      <c r="AO275" s="37">
        <v>0.3950723810225043</v>
      </c>
      <c r="AP275" s="37">
        <v>0.32563068820580604</v>
      </c>
      <c r="AT275" s="46">
        <f>'Bonds (CP)'!AL275/'Bonds (CP)'!AL245-1</f>
        <v>-1.7076218242399133E-2</v>
      </c>
      <c r="AU275" s="46">
        <f>'Bonds (CP)'!AM275/'Bonds (CP)'!AM245-1</f>
        <v>-5.0808728211542253E-2</v>
      </c>
      <c r="AV275" s="46">
        <f>'Bonds (CP)'!AN275/'Bonds (CP)'!AN245-1</f>
        <v>-6.7078181841221385E-2</v>
      </c>
      <c r="AW275" s="46">
        <f>'Bonds (CP)'!AO275/'Bonds (CP)'!AO245-1</f>
        <v>-4.9381488263481765E-2</v>
      </c>
      <c r="AX275" s="46">
        <f>'Bonds (CP)'!AP275/'Bonds (CP)'!AP245-1</f>
        <v>1.513973126502588E-3</v>
      </c>
      <c r="AY275" s="46">
        <f>SUM(AT275:AX275)</f>
        <v>-0.18283064343214195</v>
      </c>
      <c r="BC275" s="46">
        <f>'Bonds (CP)'!AT275-'Bonds (CP)'!$AT$515</f>
        <v>-1.6467001339328463E-2</v>
      </c>
      <c r="BD275" s="46">
        <f>'Bonds (CP)'!AU275-'Bonds (CP)'!$AU$515</f>
        <v>-4.8968632682291603E-2</v>
      </c>
      <c r="BE275" s="46">
        <f>'Bonds (CP)'!AV275-'Bonds (CP)'!$AV$515</f>
        <v>-6.3484672536743406E-2</v>
      </c>
      <c r="BF275" s="46">
        <f>'Bonds (CP)'!AW275-'Bonds (CP)'!$AW$515</f>
        <v>-4.2342730834146178E-2</v>
      </c>
      <c r="BG275" s="46">
        <f>'Bonds (CP)'!AX275-'Bonds (CP)'!$AX$515</f>
        <v>9.653753741460434E-3</v>
      </c>
    </row>
    <row r="276" spans="1:59" ht="16.5" customHeight="1">
      <c r="A276" s="24">
        <v>45589</v>
      </c>
      <c r="B276" s="16">
        <v>20.27</v>
      </c>
      <c r="C276" s="16">
        <v>19.66</v>
      </c>
      <c r="D276" s="16">
        <v>18.34</v>
      </c>
      <c r="E276" s="16">
        <v>16.170000000000002</v>
      </c>
      <c r="F276" s="16">
        <v>14.37</v>
      </c>
      <c r="G276" s="17"/>
      <c r="H276" s="26">
        <f t="shared" si="64"/>
        <v>0.83977716803857982</v>
      </c>
      <c r="I276" s="26">
        <f t="shared" si="65"/>
        <v>0.62600565685240661</v>
      </c>
      <c r="J276" s="26">
        <f t="shared" si="66"/>
        <v>0.50844692805465497</v>
      </c>
      <c r="K276" s="26">
        <f t="shared" si="67"/>
        <v>0.391485942921726</v>
      </c>
      <c r="L276" s="26">
        <f t="shared" si="68"/>
        <v>0.32538438052457336</v>
      </c>
      <c r="M276" s="17"/>
      <c r="N276" s="17"/>
      <c r="O276" s="29">
        <f t="shared" si="69"/>
        <v>-1.8292175937475452E-3</v>
      </c>
      <c r="P276" s="29">
        <f t="shared" si="70"/>
        <v>-5.3671307314566707E-3</v>
      </c>
      <c r="Q276" s="29">
        <f t="shared" si="71"/>
        <v>-7.435742559408709E-3</v>
      </c>
      <c r="R276" s="29">
        <f t="shared" si="72"/>
        <v>-9.0779266611755727E-3</v>
      </c>
      <c r="S276" s="29">
        <f t="shared" si="73"/>
        <v>-7.5640193063442052E-4</v>
      </c>
      <c r="T276" s="29">
        <f t="shared" si="79"/>
        <v>-2.4466419476422918E-2</v>
      </c>
      <c r="U276" s="17"/>
      <c r="V276" s="30">
        <f t="shared" si="74"/>
        <v>-1.802763558969948E-3</v>
      </c>
      <c r="W276" s="30">
        <f t="shared" si="75"/>
        <v>-5.2671646005895975E-3</v>
      </c>
      <c r="X276" s="30">
        <f t="shared" si="76"/>
        <v>-7.2465263067835574E-3</v>
      </c>
      <c r="Y276" s="30">
        <f t="shared" si="77"/>
        <v>-8.7229038219204403E-3</v>
      </c>
      <c r="Z276" s="30">
        <f t="shared" si="78"/>
        <v>-3.6269290307298127E-4</v>
      </c>
      <c r="AA276" s="17"/>
      <c r="AB276" s="17"/>
      <c r="AC276" s="17"/>
      <c r="AD276" s="17"/>
      <c r="AE276" s="17"/>
      <c r="AF276" s="17"/>
      <c r="AG276" s="17"/>
      <c r="AK276" s="24">
        <v>45589</v>
      </c>
      <c r="AL276" s="37">
        <v>0.83977716803857982</v>
      </c>
      <c r="AM276" s="37">
        <v>0.62600565685240661</v>
      </c>
      <c r="AN276" s="37">
        <v>0.50844692805465486</v>
      </c>
      <c r="AO276" s="37">
        <v>0.391485942921726</v>
      </c>
      <c r="AP276" s="37">
        <v>0.32538438052457336</v>
      </c>
      <c r="AT276" s="46">
        <f>'Bonds (CP)'!AL276/'Bonds (CP)'!AL246-1</f>
        <v>-1.6213519580942859E-2</v>
      </c>
      <c r="AU276" s="46">
        <f>'Bonds (CP)'!AM276/'Bonds (CP)'!AM246-1</f>
        <v>-4.7163911096746336E-2</v>
      </c>
      <c r="AV276" s="46">
        <f>'Bonds (CP)'!AN276/'Bonds (CP)'!AN246-1</f>
        <v>-6.2469634706806998E-2</v>
      </c>
      <c r="AW276" s="46">
        <f>'Bonds (CP)'!AO276/'Bonds (CP)'!AO246-1</f>
        <v>-4.1676331484426066E-2</v>
      </c>
      <c r="AX276" s="46">
        <f>'Bonds (CP)'!AP276/'Bonds (CP)'!AP246-1</f>
        <v>1.8917333906147471E-2</v>
      </c>
      <c r="AY276" s="46">
        <f>SUM(AT276:AX276)</f>
        <v>-0.14860606296277479</v>
      </c>
      <c r="BC276" s="46">
        <f>'Bonds (CP)'!AT276-'Bonds (CP)'!$AT$515</f>
        <v>-1.5604302677872189E-2</v>
      </c>
      <c r="BD276" s="46">
        <f>'Bonds (CP)'!AU276-'Bonds (CP)'!$AU$515</f>
        <v>-4.5323815567495686E-2</v>
      </c>
      <c r="BE276" s="46">
        <f>'Bonds (CP)'!AV276-'Bonds (CP)'!$AV$515</f>
        <v>-5.8876125402329026E-2</v>
      </c>
      <c r="BF276" s="46">
        <f>'Bonds (CP)'!AW276-'Bonds (CP)'!$AW$515</f>
        <v>-3.4637574055090478E-2</v>
      </c>
      <c r="BG276" s="46">
        <f>'Bonds (CP)'!AX276-'Bonds (CP)'!$AX$515</f>
        <v>2.7057114521105319E-2</v>
      </c>
    </row>
    <row r="277" spans="1:59" ht="16.5" customHeight="1">
      <c r="A277" s="24">
        <v>45590</v>
      </c>
      <c r="B277" s="16">
        <v>20.98</v>
      </c>
      <c r="C277" s="16">
        <v>20.14</v>
      </c>
      <c r="D277" s="16">
        <v>18.71</v>
      </c>
      <c r="E277" s="16">
        <v>16.420000000000002</v>
      </c>
      <c r="F277" s="16">
        <v>14.5</v>
      </c>
      <c r="G277" s="17"/>
      <c r="H277" s="26">
        <f t="shared" si="64"/>
        <v>0.8348487353281534</v>
      </c>
      <c r="I277" s="26">
        <f t="shared" si="65"/>
        <v>0.61872039978771654</v>
      </c>
      <c r="J277" s="26">
        <f t="shared" si="66"/>
        <v>0.50113138290571724</v>
      </c>
      <c r="K277" s="26">
        <f t="shared" si="67"/>
        <v>0.38518834242130973</v>
      </c>
      <c r="L277" s="26">
        <f t="shared" si="68"/>
        <v>0.32221528344737765</v>
      </c>
      <c r="M277" s="17"/>
      <c r="N277" s="17"/>
      <c r="O277" s="29">
        <f t="shared" si="69"/>
        <v>-5.8687386344850045E-3</v>
      </c>
      <c r="P277" s="29">
        <f t="shared" si="70"/>
        <v>-1.1637685674153131E-2</v>
      </c>
      <c r="Q277" s="29">
        <f t="shared" si="71"/>
        <v>-1.4388021139054574E-2</v>
      </c>
      <c r="R277" s="29">
        <f t="shared" si="72"/>
        <v>-1.6086402626403928E-2</v>
      </c>
      <c r="S277" s="29">
        <f t="shared" si="73"/>
        <v>-9.7395488747388237E-3</v>
      </c>
      <c r="T277" s="29">
        <f t="shared" si="79"/>
        <v>-5.7720396948835462E-2</v>
      </c>
      <c r="U277" s="17"/>
      <c r="V277" s="30">
        <f t="shared" si="74"/>
        <v>-5.8422845997074075E-3</v>
      </c>
      <c r="W277" s="30">
        <f t="shared" si="75"/>
        <v>-1.1537719543286057E-2</v>
      </c>
      <c r="X277" s="30">
        <f t="shared" si="76"/>
        <v>-1.4198804886429424E-2</v>
      </c>
      <c r="Y277" s="30">
        <f t="shared" si="77"/>
        <v>-1.5731379787148798E-2</v>
      </c>
      <c r="Z277" s="30">
        <f t="shared" si="78"/>
        <v>-9.3458398471773837E-3</v>
      </c>
      <c r="AA277" s="17"/>
      <c r="AB277" s="17"/>
      <c r="AC277" s="17"/>
      <c r="AD277" s="17"/>
      <c r="AE277" s="17"/>
      <c r="AF277" s="17"/>
      <c r="AG277" s="17"/>
      <c r="AK277" s="24">
        <v>45590</v>
      </c>
      <c r="AL277" s="37">
        <v>0.8348487353281534</v>
      </c>
      <c r="AM277" s="37">
        <v>0.61872039978771654</v>
      </c>
      <c r="AN277" s="37">
        <v>0.50113138290571724</v>
      </c>
      <c r="AO277" s="37">
        <v>0.38518834242130984</v>
      </c>
      <c r="AP277" s="37">
        <v>0.3222152834473776</v>
      </c>
      <c r="AT277" s="46">
        <f>'Bonds (CP)'!AL277/'Bonds (CP)'!AL247-1</f>
        <v>-1.9176723425359588E-2</v>
      </c>
      <c r="AU277" s="46">
        <f>'Bonds (CP)'!AM277/'Bonds (CP)'!AM247-1</f>
        <v>-5.4501668620637322E-2</v>
      </c>
      <c r="AV277" s="46">
        <f>'Bonds (CP)'!AN277/'Bonds (CP)'!AN247-1</f>
        <v>-7.0785439888216506E-2</v>
      </c>
      <c r="AW277" s="46">
        <f>'Bonds (CP)'!AO277/'Bonds (CP)'!AO247-1</f>
        <v>-5.9577198923742802E-2</v>
      </c>
      <c r="AX277" s="46">
        <f>'Bonds (CP)'!AP277/'Bonds (CP)'!AP247-1</f>
        <v>-7.4932879936906449E-4</v>
      </c>
      <c r="AY277" s="46">
        <f>SUM(AT277:AX277)</f>
        <v>-0.20479035965732528</v>
      </c>
      <c r="BC277" s="46">
        <f>'Bonds (CP)'!AT277-'Bonds (CP)'!$AT$515</f>
        <v>-1.8567506522288918E-2</v>
      </c>
      <c r="BD277" s="46">
        <f>'Bonds (CP)'!AU277-'Bonds (CP)'!$AU$515</f>
        <v>-5.2661573091386672E-2</v>
      </c>
      <c r="BE277" s="46">
        <f>'Bonds (CP)'!AV277-'Bonds (CP)'!$AV$515</f>
        <v>-6.7191930583738527E-2</v>
      </c>
      <c r="BF277" s="46">
        <f>'Bonds (CP)'!AW277-'Bonds (CP)'!$AW$515</f>
        <v>-5.2538441494407215E-2</v>
      </c>
      <c r="BG277" s="46">
        <f>'Bonds (CP)'!AX277-'Bonds (CP)'!$AX$515</f>
        <v>7.3904518155887815E-3</v>
      </c>
    </row>
    <row r="278" spans="1:59" ht="16.5" customHeight="1">
      <c r="A278" s="24">
        <v>45593</v>
      </c>
      <c r="B278" s="16">
        <v>21.02</v>
      </c>
      <c r="C278" s="16">
        <v>20.37</v>
      </c>
      <c r="D278" s="16">
        <v>19.04</v>
      </c>
      <c r="E278" s="16">
        <v>16.71</v>
      </c>
      <c r="F278" s="16">
        <v>14.67</v>
      </c>
      <c r="G278" s="17"/>
      <c r="H278" s="26">
        <f t="shared" si="64"/>
        <v>0.83457279788464722</v>
      </c>
      <c r="I278" s="26">
        <f t="shared" si="65"/>
        <v>0.61527027751077856</v>
      </c>
      <c r="J278" s="26">
        <f t="shared" si="66"/>
        <v>0.49471845927114227</v>
      </c>
      <c r="K278" s="26">
        <f t="shared" si="67"/>
        <v>0.37805079886739223</v>
      </c>
      <c r="L278" s="26">
        <f t="shared" si="68"/>
        <v>0.31816137813198847</v>
      </c>
      <c r="M278" s="17"/>
      <c r="N278" s="17"/>
      <c r="O278" s="29">
        <f t="shared" si="69"/>
        <v>-3.3052388035026414E-4</v>
      </c>
      <c r="P278" s="29">
        <f t="shared" si="70"/>
        <v>-5.5762219544106539E-3</v>
      </c>
      <c r="Q278" s="29">
        <f t="shared" si="71"/>
        <v>-1.2796890901924374E-2</v>
      </c>
      <c r="R278" s="29">
        <f t="shared" si="72"/>
        <v>-1.8530009265209313E-2</v>
      </c>
      <c r="S278" s="29">
        <f t="shared" si="73"/>
        <v>-1.2581356390101939E-2</v>
      </c>
      <c r="T278" s="29">
        <f t="shared" si="79"/>
        <v>-4.9815002391996543E-2</v>
      </c>
      <c r="U278" s="17"/>
      <c r="V278" s="30">
        <f t="shared" si="74"/>
        <v>-3.0406984557266692E-4</v>
      </c>
      <c r="W278" s="30">
        <f t="shared" si="75"/>
        <v>-5.4762558235435807E-3</v>
      </c>
      <c r="X278" s="30">
        <f t="shared" si="76"/>
        <v>-1.2607674649299223E-2</v>
      </c>
      <c r="Y278" s="30">
        <f t="shared" si="77"/>
        <v>-1.8174986425954182E-2</v>
      </c>
      <c r="Z278" s="30">
        <f t="shared" si="78"/>
        <v>-1.2187647362540499E-2</v>
      </c>
      <c r="AA278" s="17"/>
      <c r="AB278" s="17"/>
      <c r="AC278" s="17"/>
      <c r="AD278" s="17"/>
      <c r="AE278" s="17"/>
      <c r="AF278" s="17"/>
      <c r="AG278" s="17"/>
      <c r="AK278" s="24">
        <v>45593</v>
      </c>
      <c r="AL278" s="37">
        <v>0.83457279788464722</v>
      </c>
      <c r="AM278" s="37">
        <v>0.61527027751077867</v>
      </c>
      <c r="AN278" s="37">
        <v>0.49471845927114222</v>
      </c>
      <c r="AO278" s="37">
        <v>0.37805079886739212</v>
      </c>
      <c r="AP278" s="37">
        <v>0.31816137813198841</v>
      </c>
      <c r="AT278" s="46">
        <f>'Bonds (CP)'!AL278/'Bonds (CP)'!AL248-1</f>
        <v>-2.0161956701371553E-2</v>
      </c>
      <c r="AU278" s="46">
        <f>'Bonds (CP)'!AM278/'Bonds (CP)'!AM248-1</f>
        <v>-5.88399510107116E-2</v>
      </c>
      <c r="AV278" s="46">
        <f>'Bonds (CP)'!AN278/'Bonds (CP)'!AN248-1</f>
        <v>-7.9015551443532228E-2</v>
      </c>
      <c r="AW278" s="46">
        <f>'Bonds (CP)'!AO278/'Bonds (CP)'!AO248-1</f>
        <v>-7.2732393453428301E-2</v>
      </c>
      <c r="AX278" s="46">
        <f>'Bonds (CP)'!AP278/'Bonds (CP)'!AP248-1</f>
        <v>-2.2198368529369072E-2</v>
      </c>
      <c r="AY278" s="46">
        <f>SUM(AT278:AX278)</f>
        <v>-0.25294822113841275</v>
      </c>
      <c r="BC278" s="46">
        <f>'Bonds (CP)'!AT278-'Bonds (CP)'!$AT$515</f>
        <v>-1.9552739798300883E-2</v>
      </c>
      <c r="BD278" s="46">
        <f>'Bonds (CP)'!AU278-'Bonds (CP)'!$AU$515</f>
        <v>-5.699985548146095E-2</v>
      </c>
      <c r="BE278" s="46">
        <f>'Bonds (CP)'!AV278-'Bonds (CP)'!$AV$515</f>
        <v>-7.5422042139054249E-2</v>
      </c>
      <c r="BF278" s="46">
        <f>'Bonds (CP)'!AW278-'Bonds (CP)'!$AW$515</f>
        <v>-6.5693636024092714E-2</v>
      </c>
      <c r="BG278" s="46">
        <f>'Bonds (CP)'!AX278-'Bonds (CP)'!$AX$515</f>
        <v>-1.4058587914411226E-2</v>
      </c>
    </row>
    <row r="279" spans="1:59" ht="16.5" customHeight="1">
      <c r="A279" s="24">
        <v>45594</v>
      </c>
      <c r="B279" s="16">
        <v>20.98</v>
      </c>
      <c r="C279" s="16">
        <v>20.309999999999999</v>
      </c>
      <c r="D279" s="16">
        <v>19.010000000000002</v>
      </c>
      <c r="E279" s="16">
        <v>16.77</v>
      </c>
      <c r="F279" s="16">
        <v>14.68</v>
      </c>
      <c r="G279" s="17"/>
      <c r="H279" s="26">
        <f t="shared" si="64"/>
        <v>0.8348487353281534</v>
      </c>
      <c r="I279" s="26">
        <f t="shared" si="65"/>
        <v>0.61616778812751372</v>
      </c>
      <c r="J279" s="26">
        <f t="shared" si="66"/>
        <v>0.49529715475255698</v>
      </c>
      <c r="K279" s="26">
        <f t="shared" si="67"/>
        <v>0.37659611121269654</v>
      </c>
      <c r="L279" s="26">
        <f t="shared" si="68"/>
        <v>0.31792603427925503</v>
      </c>
      <c r="M279" s="17"/>
      <c r="N279" s="17"/>
      <c r="O279" s="29">
        <f t="shared" si="69"/>
        <v>3.3063316250614427E-4</v>
      </c>
      <c r="P279" s="29">
        <f t="shared" si="70"/>
        <v>1.4587257820517507E-3</v>
      </c>
      <c r="Q279" s="29">
        <f t="shared" si="71"/>
        <v>1.169747096696705E-3</v>
      </c>
      <c r="R279" s="29">
        <f t="shared" si="72"/>
        <v>-3.8478629302035605E-3</v>
      </c>
      <c r="S279" s="29">
        <f t="shared" si="73"/>
        <v>-7.3969962701070369E-4</v>
      </c>
      <c r="T279" s="29">
        <f t="shared" si="79"/>
        <v>-1.6284565159596642E-3</v>
      </c>
      <c r="U279" s="17"/>
      <c r="V279" s="30">
        <f t="shared" si="74"/>
        <v>3.570871972837415E-4</v>
      </c>
      <c r="W279" s="30">
        <f t="shared" si="75"/>
        <v>1.5586919129188244E-3</v>
      </c>
      <c r="X279" s="30">
        <f t="shared" si="76"/>
        <v>1.3589633493218561E-3</v>
      </c>
      <c r="Y279" s="30">
        <f t="shared" si="77"/>
        <v>-3.4928400909484286E-3</v>
      </c>
      <c r="Z279" s="30">
        <f t="shared" si="78"/>
        <v>-3.4599059944926444E-4</v>
      </c>
      <c r="AA279" s="17"/>
      <c r="AB279" s="17"/>
      <c r="AC279" s="17"/>
      <c r="AD279" s="17"/>
      <c r="AE279" s="17"/>
      <c r="AF279" s="17"/>
      <c r="AG279" s="17"/>
      <c r="AK279" s="24">
        <v>45594</v>
      </c>
      <c r="AL279" s="37">
        <v>0.8348487353281534</v>
      </c>
      <c r="AM279" s="37">
        <v>0.6161677881275136</v>
      </c>
      <c r="AN279" s="37">
        <v>0.49529715475255692</v>
      </c>
      <c r="AO279" s="37">
        <v>0.37659611121269654</v>
      </c>
      <c r="AP279" s="37">
        <v>0.31792603427925503</v>
      </c>
      <c r="AT279" s="46">
        <f>'Bonds (CP)'!AL279/'Bonds (CP)'!AL249-1</f>
        <v>-1.8019507356587972E-2</v>
      </c>
      <c r="AU279" s="46">
        <f>'Bonds (CP)'!AM279/'Bonds (CP)'!AM249-1</f>
        <v>-5.4891651888830495E-2</v>
      </c>
      <c r="AV279" s="46">
        <f>'Bonds (CP)'!AN279/'Bonds (CP)'!AN249-1</f>
        <v>-7.499825849370112E-2</v>
      </c>
      <c r="AW279" s="46">
        <f>'Bonds (CP)'!AO279/'Bonds (CP)'!AO249-1</f>
        <v>-7.1421833574573768E-2</v>
      </c>
      <c r="AX279" s="46">
        <f>'Bonds (CP)'!AP279/'Bonds (CP)'!AP249-1</f>
        <v>-1.552974790760453E-2</v>
      </c>
      <c r="AY279" s="46">
        <f>SUM(AT279:AX279)</f>
        <v>-0.23486099922129788</v>
      </c>
      <c r="BC279" s="46">
        <f>'Bonds (CP)'!AT279-'Bonds (CP)'!$AT$515</f>
        <v>-1.7410290453517302E-2</v>
      </c>
      <c r="BD279" s="46">
        <f>'Bonds (CP)'!AU279-'Bonds (CP)'!$AU$515</f>
        <v>-5.3051556359579845E-2</v>
      </c>
      <c r="BE279" s="46">
        <f>'Bonds (CP)'!AV279-'Bonds (CP)'!$AV$515</f>
        <v>-7.1404749189223141E-2</v>
      </c>
      <c r="BF279" s="46">
        <f>'Bonds (CP)'!AW279-'Bonds (CP)'!$AW$515</f>
        <v>-6.438307614523818E-2</v>
      </c>
      <c r="BG279" s="46">
        <f>'Bonds (CP)'!AX279-'Bonds (CP)'!$AX$515</f>
        <v>-7.3899672926466837E-3</v>
      </c>
    </row>
    <row r="280" spans="1:59" ht="16.5" customHeight="1">
      <c r="A280" s="24">
        <v>45595</v>
      </c>
      <c r="B280" s="16">
        <v>20.9</v>
      </c>
      <c r="C280" s="16">
        <v>20.190000000000001</v>
      </c>
      <c r="D280" s="16">
        <v>18.91</v>
      </c>
      <c r="E280" s="16">
        <v>16.68</v>
      </c>
      <c r="F280" s="16">
        <v>14.59</v>
      </c>
      <c r="G280" s="17"/>
      <c r="H280" s="26">
        <f t="shared" si="64"/>
        <v>0.83540115798180314</v>
      </c>
      <c r="I280" s="26">
        <f t="shared" si="65"/>
        <v>0.61796814485784302</v>
      </c>
      <c r="J280" s="26">
        <f t="shared" si="66"/>
        <v>0.49723232321854155</v>
      </c>
      <c r="K280" s="26">
        <f t="shared" si="67"/>
        <v>0.37878095297317388</v>
      </c>
      <c r="L280" s="26">
        <f t="shared" si="68"/>
        <v>0.32005653815803936</v>
      </c>
      <c r="M280" s="17"/>
      <c r="N280" s="17"/>
      <c r="O280" s="29">
        <f t="shared" si="69"/>
        <v>6.6170388751030096E-4</v>
      </c>
      <c r="P280" s="29">
        <f t="shared" si="70"/>
        <v>2.9218611634997949E-3</v>
      </c>
      <c r="Q280" s="29">
        <f t="shared" si="71"/>
        <v>3.9070857714726959E-3</v>
      </c>
      <c r="R280" s="29">
        <f t="shared" si="72"/>
        <v>5.80155157057205E-3</v>
      </c>
      <c r="S280" s="29">
        <f t="shared" si="73"/>
        <v>6.7012564215265247E-3</v>
      </c>
      <c r="T280" s="29">
        <f t="shared" si="79"/>
        <v>1.9993458814581366E-2</v>
      </c>
      <c r="U280" s="17"/>
      <c r="V280" s="30">
        <f t="shared" si="74"/>
        <v>6.8815792228789818E-4</v>
      </c>
      <c r="W280" s="30">
        <f t="shared" si="75"/>
        <v>3.0218272943668685E-3</v>
      </c>
      <c r="X280" s="30">
        <f t="shared" si="76"/>
        <v>4.0963020240978474E-3</v>
      </c>
      <c r="Y280" s="30">
        <f t="shared" si="77"/>
        <v>6.1565744098271815E-3</v>
      </c>
      <c r="Z280" s="30">
        <f t="shared" si="78"/>
        <v>7.0949654490879638E-3</v>
      </c>
      <c r="AA280" s="17"/>
      <c r="AB280" s="17"/>
      <c r="AC280" s="17"/>
      <c r="AD280" s="17"/>
      <c r="AE280" s="17"/>
      <c r="AF280" s="17"/>
      <c r="AG280" s="17"/>
      <c r="AK280" s="24">
        <v>45595</v>
      </c>
      <c r="AL280" s="37">
        <v>0.83540115798180303</v>
      </c>
      <c r="AM280" s="37">
        <v>0.61796814485784302</v>
      </c>
      <c r="AN280" s="37">
        <v>0.49723232321854144</v>
      </c>
      <c r="AO280" s="37">
        <v>0.37878095297317393</v>
      </c>
      <c r="AP280" s="37">
        <v>0.32005653815803942</v>
      </c>
      <c r="AT280" s="46">
        <f>'Bonds (CP)'!AL280/'Bonds (CP)'!AL250-1</f>
        <v>-1.6790736145574914E-2</v>
      </c>
      <c r="AU280" s="46">
        <f>'Bonds (CP)'!AM280/'Bonds (CP)'!AM250-1</f>
        <v>-4.8600679569398286E-2</v>
      </c>
      <c r="AV280" s="46">
        <f>'Bonds (CP)'!AN280/'Bonds (CP)'!AN250-1</f>
        <v>-6.5460376993294545E-2</v>
      </c>
      <c r="AW280" s="46">
        <f>'Bonds (CP)'!AO280/'Bonds (CP)'!AO250-1</f>
        <v>-5.8641396421117986E-2</v>
      </c>
      <c r="AX280" s="46">
        <f>'Bonds (CP)'!AP280/'Bonds (CP)'!AP250-1</f>
        <v>-3.7222563218860527E-3</v>
      </c>
      <c r="AY280" s="46">
        <f>SUM(AT280:AX280)</f>
        <v>-0.19321544545127178</v>
      </c>
      <c r="BC280" s="46">
        <f>'Bonds (CP)'!AT280-'Bonds (CP)'!$AT$515</f>
        <v>-1.6181519242504244E-2</v>
      </c>
      <c r="BD280" s="46">
        <f>'Bonds (CP)'!AU280-'Bonds (CP)'!$AU$515</f>
        <v>-4.6760584040147636E-2</v>
      </c>
      <c r="BE280" s="46">
        <f>'Bonds (CP)'!AV280-'Bonds (CP)'!$AV$515</f>
        <v>-6.1866867688816572E-2</v>
      </c>
      <c r="BF280" s="46">
        <f>'Bonds (CP)'!AW280-'Bonds (CP)'!$AW$515</f>
        <v>-5.1602638991782399E-2</v>
      </c>
      <c r="BG280" s="46">
        <f>'Bonds (CP)'!AX280-'Bonds (CP)'!$AX$515</f>
        <v>4.4175242930717933E-3</v>
      </c>
    </row>
    <row r="281" spans="1:59" ht="16.5" customHeight="1">
      <c r="A281" s="24">
        <v>45596</v>
      </c>
      <c r="B281" s="16">
        <v>21.83</v>
      </c>
      <c r="C281" s="16">
        <v>20.71</v>
      </c>
      <c r="D281" s="16">
        <v>19.260000000000002</v>
      </c>
      <c r="E281" s="16">
        <v>16.89</v>
      </c>
      <c r="F281" s="16">
        <v>14.7</v>
      </c>
      <c r="G281" s="17"/>
      <c r="H281" s="26">
        <f t="shared" si="64"/>
        <v>0.82902404990560619</v>
      </c>
      <c r="I281" s="26">
        <f t="shared" si="65"/>
        <v>0.61021773811268798</v>
      </c>
      <c r="J281" s="26">
        <f t="shared" si="66"/>
        <v>0.49050067681570003</v>
      </c>
      <c r="K281" s="26">
        <f t="shared" si="67"/>
        <v>0.37370906411477706</v>
      </c>
      <c r="L281" s="26">
        <f t="shared" si="68"/>
        <v>0.31745637307971147</v>
      </c>
      <c r="M281" s="17"/>
      <c r="N281" s="17"/>
      <c r="O281" s="29">
        <f t="shared" si="69"/>
        <v>-7.6335877862595547E-3</v>
      </c>
      <c r="P281" s="29">
        <f t="shared" si="70"/>
        <v>-1.2541757709756962E-2</v>
      </c>
      <c r="Q281" s="29">
        <f t="shared" si="71"/>
        <v>-1.3538231704785741E-2</v>
      </c>
      <c r="R281" s="29">
        <f t="shared" si="72"/>
        <v>-1.3390031411521397E-2</v>
      </c>
      <c r="S281" s="29">
        <f t="shared" si="73"/>
        <v>-8.1240804930657884E-3</v>
      </c>
      <c r="T281" s="29">
        <f t="shared" si="79"/>
        <v>-5.5227689105389444E-2</v>
      </c>
      <c r="U281" s="17"/>
      <c r="V281" s="30">
        <f t="shared" si="74"/>
        <v>-7.6071337514819577E-3</v>
      </c>
      <c r="W281" s="30">
        <f t="shared" si="75"/>
        <v>-1.2441791578889888E-2</v>
      </c>
      <c r="X281" s="30">
        <f t="shared" si="76"/>
        <v>-1.3349015452160591E-2</v>
      </c>
      <c r="Y281" s="30">
        <f t="shared" si="77"/>
        <v>-1.3035008572266265E-2</v>
      </c>
      <c r="Z281" s="30">
        <f t="shared" si="78"/>
        <v>-7.7303714655043492E-3</v>
      </c>
      <c r="AA281" s="17"/>
      <c r="AB281" s="17"/>
      <c r="AC281" s="17"/>
      <c r="AD281" s="17"/>
      <c r="AE281" s="17"/>
      <c r="AF281" s="17"/>
      <c r="AG281" s="17"/>
      <c r="AK281" s="24">
        <v>45596</v>
      </c>
      <c r="AL281" s="37">
        <v>0.82902404990560619</v>
      </c>
      <c r="AM281" s="37">
        <v>0.61021773811268809</v>
      </c>
      <c r="AN281" s="37">
        <v>0.49050067681569998</v>
      </c>
      <c r="AO281" s="37">
        <v>0.37370906411477711</v>
      </c>
      <c r="AP281" s="37">
        <v>0.31745637307971147</v>
      </c>
      <c r="AT281" s="46">
        <f>'Bonds (CP)'!AL281/'Bonds (CP)'!AL251-1</f>
        <v>-2.5609455799064262E-2</v>
      </c>
      <c r="AU281" s="46">
        <f>'Bonds (CP)'!AM281/'Bonds (CP)'!AM251-1</f>
        <v>-6.0765507675946018E-2</v>
      </c>
      <c r="AV281" s="46">
        <f>'Bonds (CP)'!AN281/'Bonds (CP)'!AN251-1</f>
        <v>-7.5180253231099337E-2</v>
      </c>
      <c r="AW281" s="46">
        <f>'Bonds (CP)'!AO281/'Bonds (CP)'!AO251-1</f>
        <v>-6.7584456358377287E-2</v>
      </c>
      <c r="AX281" s="46">
        <f>'Bonds (CP)'!AP281/'Bonds (CP)'!AP251-1</f>
        <v>-1.6984071963075054E-2</v>
      </c>
      <c r="AY281" s="46">
        <f>SUM(AT281:AX281)</f>
        <v>-0.24612374502756196</v>
      </c>
      <c r="BC281" s="46">
        <f>'Bonds (CP)'!AT281-'Bonds (CP)'!$AT$515</f>
        <v>-2.5000238895993593E-2</v>
      </c>
      <c r="BD281" s="46">
        <f>'Bonds (CP)'!AU281-'Bonds (CP)'!$AU$515</f>
        <v>-5.8925412146695368E-2</v>
      </c>
      <c r="BE281" s="46">
        <f>'Bonds (CP)'!AV281-'Bonds (CP)'!$AV$515</f>
        <v>-7.1586743926621357E-2</v>
      </c>
      <c r="BF281" s="46">
        <f>'Bonds (CP)'!AW281-'Bonds (CP)'!$AW$515</f>
        <v>-6.05456989290417E-2</v>
      </c>
      <c r="BG281" s="46">
        <f>'Bonds (CP)'!AX281-'Bonds (CP)'!$AX$515</f>
        <v>-8.8442913481172076E-3</v>
      </c>
    </row>
    <row r="282" spans="1:59" ht="16.5" customHeight="1">
      <c r="A282" s="24">
        <v>45597</v>
      </c>
      <c r="B282" s="16">
        <v>21.74</v>
      </c>
      <c r="C282" s="16">
        <v>20.62</v>
      </c>
      <c r="D282" s="16">
        <v>19.2</v>
      </c>
      <c r="E282" s="16">
        <v>16.84</v>
      </c>
      <c r="F282" s="16">
        <v>14.62</v>
      </c>
      <c r="G282" s="17"/>
      <c r="H282" s="26">
        <f t="shared" si="64"/>
        <v>0.82963693116477732</v>
      </c>
      <c r="I282" s="26">
        <f t="shared" si="65"/>
        <v>0.61154968039349356</v>
      </c>
      <c r="J282" s="26">
        <f t="shared" si="66"/>
        <v>0.49164646232074932</v>
      </c>
      <c r="K282" s="26">
        <f t="shared" si="67"/>
        <v>0.37490839779053148</v>
      </c>
      <c r="L282" s="26">
        <f t="shared" si="68"/>
        <v>0.31934325749192183</v>
      </c>
      <c r="M282" s="17"/>
      <c r="N282" s="17"/>
      <c r="O282" s="29">
        <f t="shared" si="69"/>
        <v>7.392804337111869E-4</v>
      </c>
      <c r="P282" s="29">
        <f t="shared" si="70"/>
        <v>2.1827328142329794E-3</v>
      </c>
      <c r="Q282" s="29">
        <f t="shared" si="71"/>
        <v>2.3359509154761149E-3</v>
      </c>
      <c r="R282" s="29">
        <f t="shared" si="72"/>
        <v>3.2092710370708044E-3</v>
      </c>
      <c r="S282" s="29">
        <f t="shared" si="73"/>
        <v>5.943759748482158E-3</v>
      </c>
      <c r="T282" s="29">
        <f t="shared" si="79"/>
        <v>1.4410994948973244E-2</v>
      </c>
      <c r="U282" s="17"/>
      <c r="V282" s="30">
        <f t="shared" si="74"/>
        <v>7.6573446848878413E-4</v>
      </c>
      <c r="W282" s="30">
        <f t="shared" si="75"/>
        <v>2.282698945100053E-3</v>
      </c>
      <c r="X282" s="30">
        <f t="shared" si="76"/>
        <v>2.525167168101266E-3</v>
      </c>
      <c r="Y282" s="30">
        <f t="shared" si="77"/>
        <v>3.5642938763259364E-3</v>
      </c>
      <c r="Z282" s="30">
        <f t="shared" si="78"/>
        <v>6.3374687760435972E-3</v>
      </c>
      <c r="AA282" s="17"/>
      <c r="AB282" s="17"/>
      <c r="AC282" s="17"/>
      <c r="AD282" s="17"/>
      <c r="AE282" s="17"/>
      <c r="AF282" s="17"/>
      <c r="AG282" s="17"/>
      <c r="AK282" s="24">
        <v>45597</v>
      </c>
      <c r="AL282" s="37">
        <v>0.82963693116477732</v>
      </c>
      <c r="AM282" s="37">
        <v>0.61154968039349367</v>
      </c>
      <c r="AN282" s="37">
        <v>0.49164646232074927</v>
      </c>
      <c r="AO282" s="37">
        <v>0.37490839779053142</v>
      </c>
      <c r="AP282" s="37">
        <v>0.31934325749192183</v>
      </c>
      <c r="AT282" s="46">
        <f>'Bonds (CP)'!AL282/'Bonds (CP)'!AL252-1</f>
        <v>-2.5628388368654664E-2</v>
      </c>
      <c r="AU282" s="46">
        <f>'Bonds (CP)'!AM282/'Bonds (CP)'!AM252-1</f>
        <v>-5.8948488615235717E-2</v>
      </c>
      <c r="AV282" s="46">
        <f>'Bonds (CP)'!AN282/'Bonds (CP)'!AN252-1</f>
        <v>-7.1916017821554434E-2</v>
      </c>
      <c r="AW282" s="46">
        <f>'Bonds (CP)'!AO282/'Bonds (CP)'!AO252-1</f>
        <v>-6.5205014411445883E-2</v>
      </c>
      <c r="AX282" s="46">
        <f>'Bonds (CP)'!AP282/'Bonds (CP)'!AP252-1</f>
        <v>-2.7472793397650408E-2</v>
      </c>
      <c r="AY282" s="46">
        <f>SUM(AT282:AX282)</f>
        <v>-0.24917070261454111</v>
      </c>
      <c r="BC282" s="46">
        <f>'Bonds (CP)'!AT282-'Bonds (CP)'!$AT$515</f>
        <v>-2.5019171465583995E-2</v>
      </c>
      <c r="BD282" s="46">
        <f>'Bonds (CP)'!AU282-'Bonds (CP)'!$AU$515</f>
        <v>-5.7108393085985067E-2</v>
      </c>
      <c r="BE282" s="46">
        <f>'Bonds (CP)'!AV282-'Bonds (CP)'!$AV$515</f>
        <v>-6.8322508517076455E-2</v>
      </c>
      <c r="BF282" s="46">
        <f>'Bonds (CP)'!AW282-'Bonds (CP)'!$AW$515</f>
        <v>-5.8166256982110295E-2</v>
      </c>
      <c r="BG282" s="46">
        <f>'Bonds (CP)'!AX282-'Bonds (CP)'!$AX$515</f>
        <v>-1.933301278269256E-2</v>
      </c>
    </row>
    <row r="283" spans="1:59" ht="16.5" customHeight="1">
      <c r="A283" s="24">
        <v>45598</v>
      </c>
      <c r="B283" s="16">
        <v>21.67</v>
      </c>
      <c r="C283" s="16">
        <v>20.59</v>
      </c>
      <c r="D283" s="16">
        <v>19.2</v>
      </c>
      <c r="E283" s="16">
        <v>16.82</v>
      </c>
      <c r="F283" s="16">
        <v>14.6</v>
      </c>
      <c r="G283" s="17"/>
      <c r="H283" s="26">
        <f t="shared" si="64"/>
        <v>0.83011424344538509</v>
      </c>
      <c r="I283" s="26">
        <f t="shared" si="65"/>
        <v>0.611994537631108</v>
      </c>
      <c r="J283" s="26">
        <f t="shared" si="66"/>
        <v>0.49164646232074932</v>
      </c>
      <c r="K283" s="26">
        <f t="shared" si="67"/>
        <v>0.37538956994741951</v>
      </c>
      <c r="L283" s="26">
        <f t="shared" si="68"/>
        <v>0.31981843022212553</v>
      </c>
      <c r="M283" s="17"/>
      <c r="N283" s="17"/>
      <c r="O283" s="29">
        <f t="shared" si="69"/>
        <v>5.7532670337812064E-4</v>
      </c>
      <c r="P283" s="29">
        <f t="shared" si="70"/>
        <v>7.2742616319931841E-4</v>
      </c>
      <c r="Q283" s="29">
        <f t="shared" si="71"/>
        <v>0</v>
      </c>
      <c r="R283" s="29">
        <f t="shared" si="72"/>
        <v>1.2834392606935197E-3</v>
      </c>
      <c r="S283" s="29">
        <f t="shared" si="73"/>
        <v>1.4879685700448508E-3</v>
      </c>
      <c r="T283" s="29">
        <f t="shared" si="79"/>
        <v>4.0741606973158095E-3</v>
      </c>
      <c r="U283" s="17"/>
      <c r="V283" s="30">
        <f t="shared" si="74"/>
        <v>6.0178073815571787E-4</v>
      </c>
      <c r="W283" s="30">
        <f t="shared" si="75"/>
        <v>8.2739229406639204E-4</v>
      </c>
      <c r="X283" s="30">
        <f t="shared" si="76"/>
        <v>1.8921625262515121E-4</v>
      </c>
      <c r="Y283" s="30">
        <f t="shared" si="77"/>
        <v>1.6384620999486516E-3</v>
      </c>
      <c r="Z283" s="30">
        <f t="shared" si="78"/>
        <v>1.88167759760629E-3</v>
      </c>
      <c r="AA283" s="17"/>
      <c r="AB283" s="17"/>
      <c r="AC283" s="17"/>
      <c r="AD283" s="17"/>
      <c r="AE283" s="17"/>
      <c r="AF283" s="17"/>
      <c r="AG283" s="17"/>
      <c r="AK283" s="24">
        <v>45598</v>
      </c>
      <c r="AL283" s="37">
        <v>0.83011424344538509</v>
      </c>
      <c r="AM283" s="37">
        <v>0.611994537631108</v>
      </c>
      <c r="AN283" s="37">
        <v>0.49164646232074927</v>
      </c>
      <c r="AO283" s="37">
        <v>0.37538956994741945</v>
      </c>
      <c r="AP283" s="37">
        <v>0.31981843022212553</v>
      </c>
      <c r="AT283" s="46">
        <f>'Bonds (CP)'!AL283/'Bonds (CP)'!AL253-1</f>
        <v>-2.4574669187145459E-2</v>
      </c>
      <c r="AU283" s="46">
        <f>'Bonds (CP)'!AM283/'Bonds (CP)'!AM253-1</f>
        <v>-5.7797409050239779E-2</v>
      </c>
      <c r="AV283" s="46">
        <f>'Bonds (CP)'!AN283/'Bonds (CP)'!AN253-1</f>
        <v>-7.2284093157998219E-2</v>
      </c>
      <c r="AW283" s="46">
        <f>'Bonds (CP)'!AO283/'Bonds (CP)'!AO253-1</f>
        <v>-6.5231882433896327E-2</v>
      </c>
      <c r="AX283" s="46">
        <f>'Bonds (CP)'!AP283/'Bonds (CP)'!AP253-1</f>
        <v>-2.825511100942113E-2</v>
      </c>
      <c r="AY283" s="46">
        <f>SUM(AT283:AX283)</f>
        <v>-0.24814316483870091</v>
      </c>
      <c r="BC283" s="46">
        <f>'Bonds (CP)'!AT283-'Bonds (CP)'!$AT$515</f>
        <v>-2.396545228407479E-2</v>
      </c>
      <c r="BD283" s="46">
        <f>'Bonds (CP)'!AU283-'Bonds (CP)'!$AU$515</f>
        <v>-5.5957313520989128E-2</v>
      </c>
      <c r="BE283" s="46">
        <f>'Bonds (CP)'!AV283-'Bonds (CP)'!$AV$515</f>
        <v>-6.869058385352024E-2</v>
      </c>
      <c r="BF283" s="46">
        <f>'Bonds (CP)'!AW283-'Bonds (CP)'!$AW$515</f>
        <v>-5.8193125004560739E-2</v>
      </c>
      <c r="BG283" s="46">
        <f>'Bonds (CP)'!AX283-'Bonds (CP)'!$AX$515</f>
        <v>-2.0115330394463282E-2</v>
      </c>
    </row>
    <row r="284" spans="1:59" ht="16.5" customHeight="1">
      <c r="A284" s="24">
        <v>45601</v>
      </c>
      <c r="B284" s="16">
        <v>21.74</v>
      </c>
      <c r="C284" s="16">
        <v>20.57</v>
      </c>
      <c r="D284" s="16">
        <v>19.14</v>
      </c>
      <c r="E284" s="16">
        <v>16.760000000000002</v>
      </c>
      <c r="F284" s="16">
        <v>14.41</v>
      </c>
      <c r="G284" s="17"/>
      <c r="H284" s="26">
        <f t="shared" si="64"/>
        <v>0.82963693116477732</v>
      </c>
      <c r="I284" s="26">
        <f t="shared" si="65"/>
        <v>0.61229135305810511</v>
      </c>
      <c r="J284" s="26">
        <f t="shared" si="66"/>
        <v>0.49279563036471824</v>
      </c>
      <c r="K284" s="26">
        <f t="shared" si="67"/>
        <v>0.37683804009617056</v>
      </c>
      <c r="L284" s="26">
        <f t="shared" si="68"/>
        <v>0.32440278747698392</v>
      </c>
      <c r="M284" s="17"/>
      <c r="N284" s="17"/>
      <c r="O284" s="29">
        <f t="shared" si="69"/>
        <v>-5.7499589288656505E-4</v>
      </c>
      <c r="P284" s="29">
        <f t="shared" si="70"/>
        <v>4.8499685658298652E-4</v>
      </c>
      <c r="Q284" s="29">
        <f t="shared" si="71"/>
        <v>2.3373869884966147E-3</v>
      </c>
      <c r="R284" s="29">
        <f t="shared" si="72"/>
        <v>3.8585785666711558E-3</v>
      </c>
      <c r="S284" s="29">
        <f t="shared" si="73"/>
        <v>1.4334249754382133E-2</v>
      </c>
      <c r="T284" s="29">
        <f t="shared" si="79"/>
        <v>2.0440216273246326E-2</v>
      </c>
      <c r="U284" s="17"/>
      <c r="V284" s="30">
        <f t="shared" si="74"/>
        <v>-5.4854185810896783E-4</v>
      </c>
      <c r="W284" s="30">
        <f t="shared" si="75"/>
        <v>5.8496298745006016E-4</v>
      </c>
      <c r="X284" s="30">
        <f t="shared" si="76"/>
        <v>2.5266032411217659E-3</v>
      </c>
      <c r="Y284" s="30">
        <f t="shared" si="77"/>
        <v>4.2136014059262874E-3</v>
      </c>
      <c r="Z284" s="30">
        <f t="shared" si="78"/>
        <v>1.4727958781943573E-2</v>
      </c>
      <c r="AA284" s="17"/>
      <c r="AB284" s="17"/>
      <c r="AC284" s="17"/>
      <c r="AD284" s="17"/>
      <c r="AE284" s="17"/>
      <c r="AF284" s="17"/>
      <c r="AG284" s="17"/>
      <c r="AK284" s="24">
        <v>45601</v>
      </c>
      <c r="AL284" s="37">
        <v>0.82963693116477732</v>
      </c>
      <c r="AM284" s="37">
        <v>0.61229135305810511</v>
      </c>
      <c r="AN284" s="37">
        <v>0.4927956303647183</v>
      </c>
      <c r="AO284" s="37">
        <v>0.37683804009617061</v>
      </c>
      <c r="AP284" s="37">
        <v>0.32440278747698392</v>
      </c>
      <c r="AT284" s="46">
        <f>'Bonds (CP)'!AL284/'Bonds (CP)'!AL254-1</f>
        <v>-2.4478396582881756E-2</v>
      </c>
      <c r="AU284" s="46">
        <f>'Bonds (CP)'!AM284/'Bonds (CP)'!AM254-1</f>
        <v>-5.7340443755364623E-2</v>
      </c>
      <c r="AV284" s="46">
        <f>'Bonds (CP)'!AN284/'Bonds (CP)'!AN254-1</f>
        <v>-7.1590321902212706E-2</v>
      </c>
      <c r="AW284" s="46">
        <f>'Bonds (CP)'!AO284/'Bonds (CP)'!AO254-1</f>
        <v>-6.7765371493887061E-2</v>
      </c>
      <c r="AX284" s="46">
        <f>'Bonds (CP)'!AP284/'Bonds (CP)'!AP254-1</f>
        <v>-2.1861951348786879E-2</v>
      </c>
      <c r="AY284" s="46">
        <f>SUM(AT284:AX284)</f>
        <v>-0.24303648508313302</v>
      </c>
      <c r="BC284" s="46">
        <f>'Bonds (CP)'!AT284-'Bonds (CP)'!$AT$515</f>
        <v>-2.3869179679811087E-2</v>
      </c>
      <c r="BD284" s="46">
        <f>'Bonds (CP)'!AU284-'Bonds (CP)'!$AU$515</f>
        <v>-5.5500348226113973E-2</v>
      </c>
      <c r="BE284" s="46">
        <f>'Bonds (CP)'!AV284-'Bonds (CP)'!$AV$515</f>
        <v>-6.7996812597734727E-2</v>
      </c>
      <c r="BF284" s="46">
        <f>'Bonds (CP)'!AW284-'Bonds (CP)'!$AW$515</f>
        <v>-6.0726614064551473E-2</v>
      </c>
      <c r="BG284" s="46">
        <f>'Bonds (CP)'!AX284-'Bonds (CP)'!$AX$515</f>
        <v>-1.3722170733829033E-2</v>
      </c>
    </row>
    <row r="285" spans="1:59" ht="16.5" customHeight="1">
      <c r="A285" s="24">
        <v>45602</v>
      </c>
      <c r="B285" s="16">
        <v>21.93</v>
      </c>
      <c r="C285" s="16">
        <v>20.47</v>
      </c>
      <c r="D285" s="16">
        <v>18.91</v>
      </c>
      <c r="E285" s="16">
        <v>16.53</v>
      </c>
      <c r="F285" s="16">
        <v>14.25</v>
      </c>
      <c r="G285" s="17"/>
      <c r="H285" s="26">
        <f t="shared" si="64"/>
        <v>0.82834413187894695</v>
      </c>
      <c r="I285" s="26">
        <f t="shared" si="65"/>
        <v>0.61377836346831716</v>
      </c>
      <c r="J285" s="26">
        <f t="shared" si="66"/>
        <v>0.49723232321854155</v>
      </c>
      <c r="K285" s="26">
        <f t="shared" si="67"/>
        <v>0.38246004847044784</v>
      </c>
      <c r="L285" s="26">
        <f t="shared" si="68"/>
        <v>0.32836434325327413</v>
      </c>
      <c r="M285" s="17"/>
      <c r="N285" s="17"/>
      <c r="O285" s="29">
        <f t="shared" si="69"/>
        <v>-1.5582711391780579E-3</v>
      </c>
      <c r="P285" s="29">
        <f t="shared" si="70"/>
        <v>2.4285993959984875E-3</v>
      </c>
      <c r="Q285" s="29">
        <f t="shared" si="71"/>
        <v>9.0031091601598945E-3</v>
      </c>
      <c r="R285" s="29">
        <f t="shared" si="72"/>
        <v>1.4918898242975986E-2</v>
      </c>
      <c r="S285" s="29">
        <f t="shared" si="73"/>
        <v>1.2211842589580968E-2</v>
      </c>
      <c r="T285" s="29">
        <f t="shared" si="79"/>
        <v>3.7004178249537278E-2</v>
      </c>
      <c r="U285" s="17"/>
      <c r="V285" s="30">
        <f t="shared" si="74"/>
        <v>-1.5318171044004607E-3</v>
      </c>
      <c r="W285" s="30">
        <f t="shared" si="75"/>
        <v>2.5285655268655611E-3</v>
      </c>
      <c r="X285" s="30">
        <f t="shared" si="76"/>
        <v>9.1923254127850452E-3</v>
      </c>
      <c r="Y285" s="30">
        <f t="shared" si="77"/>
        <v>1.5273921082231119E-2</v>
      </c>
      <c r="Z285" s="30">
        <f t="shared" si="78"/>
        <v>1.2605551617142408E-2</v>
      </c>
      <c r="AA285" s="17"/>
      <c r="AB285" s="17"/>
      <c r="AC285" s="17"/>
      <c r="AD285" s="17"/>
      <c r="AE285" s="17"/>
      <c r="AF285" s="17"/>
      <c r="AG285" s="17"/>
      <c r="AK285" s="24">
        <v>45602</v>
      </c>
      <c r="AL285" s="37">
        <v>0.82834413187894684</v>
      </c>
      <c r="AM285" s="37">
        <v>0.61377836346831727</v>
      </c>
      <c r="AN285" s="37">
        <v>0.49723232321854144</v>
      </c>
      <c r="AO285" s="37">
        <v>0.38246004847044784</v>
      </c>
      <c r="AP285" s="37">
        <v>0.32836434325327418</v>
      </c>
      <c r="AT285" s="46">
        <f>'Bonds (CP)'!AL285/'Bonds (CP)'!AL255-1</f>
        <v>-2.5998523743131496E-2</v>
      </c>
      <c r="AU285" s="46">
        <f>'Bonds (CP)'!AM285/'Bonds (CP)'!AM255-1</f>
        <v>-5.5752886229273768E-2</v>
      </c>
      <c r="AV285" s="46">
        <f>'Bonds (CP)'!AN285/'Bonds (CP)'!AN255-1</f>
        <v>-6.4717937309423768E-2</v>
      </c>
      <c r="AW285" s="46">
        <f>'Bonds (CP)'!AO285/'Bonds (CP)'!AO255-1</f>
        <v>-5.3857457932625974E-2</v>
      </c>
      <c r="AX285" s="46">
        <f>'Bonds (CP)'!AP285/'Bonds (CP)'!AP255-1</f>
        <v>-7.6289558017756942E-3</v>
      </c>
      <c r="AY285" s="46">
        <f>SUM(AT285:AX285)</f>
        <v>-0.2079557610162307</v>
      </c>
      <c r="BC285" s="46">
        <f>'Bonds (CP)'!AT285-'Bonds (CP)'!$AT$515</f>
        <v>-2.5389306840060827E-2</v>
      </c>
      <c r="BD285" s="46">
        <f>'Bonds (CP)'!AU285-'Bonds (CP)'!$AU$515</f>
        <v>-5.3912790700023118E-2</v>
      </c>
      <c r="BE285" s="46">
        <f>'Bonds (CP)'!AV285-'Bonds (CP)'!$AV$515</f>
        <v>-6.1124428004945795E-2</v>
      </c>
      <c r="BF285" s="46">
        <f>'Bonds (CP)'!AW285-'Bonds (CP)'!$AW$515</f>
        <v>-4.6818700503290386E-2</v>
      </c>
      <c r="BG285" s="46">
        <f>'Bonds (CP)'!AX285-'Bonds (CP)'!$AX$515</f>
        <v>5.1082481318215182E-4</v>
      </c>
    </row>
    <row r="286" spans="1:59" ht="16.5" customHeight="1">
      <c r="A286" s="24">
        <v>45603</v>
      </c>
      <c r="B286" s="16">
        <v>21.67</v>
      </c>
      <c r="C286" s="16">
        <v>20.059999999999999</v>
      </c>
      <c r="D286" s="16">
        <v>18.41</v>
      </c>
      <c r="E286" s="16">
        <v>16</v>
      </c>
      <c r="F286" s="16">
        <v>13.86</v>
      </c>
      <c r="G286" s="17"/>
      <c r="H286" s="26">
        <f t="shared" si="64"/>
        <v>0.83011424344538509</v>
      </c>
      <c r="I286" s="26">
        <f t="shared" si="65"/>
        <v>0.61992659369812764</v>
      </c>
      <c r="J286" s="26">
        <f t="shared" si="66"/>
        <v>0.50705262178083221</v>
      </c>
      <c r="K286" s="26">
        <f t="shared" si="67"/>
        <v>0.39584656519281602</v>
      </c>
      <c r="L286" s="26">
        <f t="shared" si="68"/>
        <v>0.33842768472918117</v>
      </c>
      <c r="M286" s="17"/>
      <c r="N286" s="17"/>
      <c r="O286" s="29">
        <f t="shared" si="69"/>
        <v>2.1369277554039723E-3</v>
      </c>
      <c r="P286" s="29">
        <f t="shared" si="70"/>
        <v>1.001702014236594E-2</v>
      </c>
      <c r="Q286" s="29">
        <f t="shared" si="71"/>
        <v>1.974991991414532E-2</v>
      </c>
      <c r="R286" s="29">
        <f t="shared" si="72"/>
        <v>3.5001085148381295E-2</v>
      </c>
      <c r="S286" s="29">
        <f t="shared" si="73"/>
        <v>3.0646876503716447E-2</v>
      </c>
      <c r="T286" s="29">
        <f t="shared" si="79"/>
        <v>9.7551829464012974E-2</v>
      </c>
      <c r="U286" s="17"/>
      <c r="V286" s="30">
        <f t="shared" si="74"/>
        <v>2.1633817901815693E-3</v>
      </c>
      <c r="W286" s="30">
        <f t="shared" si="75"/>
        <v>1.0116986273233014E-2</v>
      </c>
      <c r="X286" s="30">
        <f t="shared" si="76"/>
        <v>1.9939136166770472E-2</v>
      </c>
      <c r="Y286" s="30">
        <f t="shared" si="77"/>
        <v>3.5356107987636429E-2</v>
      </c>
      <c r="Z286" s="30">
        <f t="shared" si="78"/>
        <v>3.1040585531277885E-2</v>
      </c>
      <c r="AA286" s="17"/>
      <c r="AB286" s="17"/>
      <c r="AC286" s="17"/>
      <c r="AD286" s="17"/>
      <c r="AE286" s="17"/>
      <c r="AF286" s="17"/>
      <c r="AG286" s="17"/>
      <c r="AK286" s="24">
        <v>45603</v>
      </c>
      <c r="AL286" s="37">
        <v>0.83011424344538509</v>
      </c>
      <c r="AM286" s="37">
        <v>0.61992659369812775</v>
      </c>
      <c r="AN286" s="37">
        <v>0.50705262178083221</v>
      </c>
      <c r="AO286" s="37">
        <v>0.39584656519281614</v>
      </c>
      <c r="AP286" s="37">
        <v>0.33842768472918111</v>
      </c>
      <c r="AT286" s="46">
        <f>'Bonds (CP)'!AL286/'Bonds (CP)'!AL256-1</f>
        <v>-2.2273362373633643E-2</v>
      </c>
      <c r="AU286" s="46">
        <f>'Bonds (CP)'!AM286/'Bonds (CP)'!AM256-1</f>
        <v>-4.4403417470606832E-2</v>
      </c>
      <c r="AV286" s="46">
        <f>'Bonds (CP)'!AN286/'Bonds (CP)'!AN256-1</f>
        <v>-4.5109702569220644E-2</v>
      </c>
      <c r="AW286" s="46">
        <f>'Bonds (CP)'!AO286/'Bonds (CP)'!AO256-1</f>
        <v>-1.7519982043766813E-2</v>
      </c>
      <c r="AX286" s="46">
        <f>'Bonds (CP)'!AP286/'Bonds (CP)'!AP256-1</f>
        <v>3.3006256334484396E-2</v>
      </c>
      <c r="AY286" s="46">
        <f>SUM(AT286:AX286)</f>
        <v>-9.6300208122743536E-2</v>
      </c>
      <c r="BC286" s="46">
        <f>'Bonds (CP)'!AT286-'Bonds (CP)'!$AT$515</f>
        <v>-2.1664145470562973E-2</v>
      </c>
      <c r="BD286" s="46">
        <f>'Bonds (CP)'!AU286-'Bonds (CP)'!$AU$515</f>
        <v>-4.2563321941356182E-2</v>
      </c>
      <c r="BE286" s="46">
        <f>'Bonds (CP)'!AV286-'Bonds (CP)'!$AV$515</f>
        <v>-4.1516193264742672E-2</v>
      </c>
      <c r="BF286" s="46">
        <f>'Bonds (CP)'!AW286-'Bonds (CP)'!$AW$515</f>
        <v>-1.0481224614431229E-2</v>
      </c>
      <c r="BG286" s="46">
        <f>'Bonds (CP)'!AX286-'Bonds (CP)'!$AX$515</f>
        <v>4.1146036949442244E-2</v>
      </c>
    </row>
    <row r="287" spans="1:59" ht="16.5" customHeight="1">
      <c r="A287" s="24">
        <v>45604</v>
      </c>
      <c r="B287" s="16">
        <v>21.62</v>
      </c>
      <c r="C287" s="16">
        <v>20</v>
      </c>
      <c r="D287" s="16">
        <v>18.38</v>
      </c>
      <c r="E287" s="16">
        <v>15.91</v>
      </c>
      <c r="F287" s="16">
        <v>13.73</v>
      </c>
      <c r="G287" s="17"/>
      <c r="H287" s="26">
        <f t="shared" si="64"/>
        <v>0.83045551718467359</v>
      </c>
      <c r="I287" s="26">
        <f t="shared" si="65"/>
        <v>0.62083333333333335</v>
      </c>
      <c r="J287" s="26">
        <f t="shared" si="66"/>
        <v>0.50764959016083289</v>
      </c>
      <c r="K287" s="26">
        <f t="shared" si="67"/>
        <v>0.39818121051882455</v>
      </c>
      <c r="L287" s="26">
        <f t="shared" si="68"/>
        <v>0.34191652210786971</v>
      </c>
      <c r="M287" s="17"/>
      <c r="N287" s="17"/>
      <c r="O287" s="29">
        <f t="shared" si="69"/>
        <v>4.1111659266568346E-4</v>
      </c>
      <c r="P287" s="29">
        <f t="shared" si="70"/>
        <v>1.4626564571083023E-3</v>
      </c>
      <c r="Q287" s="29">
        <f t="shared" si="71"/>
        <v>1.1773302303497157E-3</v>
      </c>
      <c r="R287" s="29">
        <f t="shared" si="72"/>
        <v>5.897854197298269E-3</v>
      </c>
      <c r="S287" s="29">
        <f t="shared" si="73"/>
        <v>1.0308959745655599E-2</v>
      </c>
      <c r="T287" s="29">
        <f t="shared" si="79"/>
        <v>1.925791722307757E-2</v>
      </c>
      <c r="U287" s="17"/>
      <c r="V287" s="30">
        <f t="shared" si="74"/>
        <v>4.3757062744328068E-4</v>
      </c>
      <c r="W287" s="30">
        <f t="shared" si="75"/>
        <v>1.5626225879753759E-3</v>
      </c>
      <c r="X287" s="30">
        <f t="shared" si="76"/>
        <v>1.3665464829748669E-3</v>
      </c>
      <c r="Y287" s="30">
        <f t="shared" si="77"/>
        <v>6.2528770365534005E-3</v>
      </c>
      <c r="Z287" s="30">
        <f t="shared" si="78"/>
        <v>1.0702668773217039E-2</v>
      </c>
      <c r="AA287" s="17"/>
      <c r="AB287" s="17"/>
      <c r="AC287" s="17"/>
      <c r="AD287" s="17"/>
      <c r="AE287" s="17"/>
      <c r="AF287" s="17"/>
      <c r="AG287" s="17"/>
      <c r="AK287" s="24">
        <v>45604</v>
      </c>
      <c r="AL287" s="37">
        <v>0.83045551718467359</v>
      </c>
      <c r="AM287" s="37">
        <v>0.62083333333333346</v>
      </c>
      <c r="AN287" s="37">
        <v>0.50764959016083289</v>
      </c>
      <c r="AO287" s="37">
        <v>0.39818121051882449</v>
      </c>
      <c r="AP287" s="37">
        <v>0.34191652210786966</v>
      </c>
      <c r="AT287" s="46">
        <f>'Bonds (CP)'!AL287/'Bonds (CP)'!AL257-1</f>
        <v>-2.0966946225949523E-2</v>
      </c>
      <c r="AU287" s="46">
        <f>'Bonds (CP)'!AM287/'Bonds (CP)'!AM257-1</f>
        <v>-3.992330338831851E-2</v>
      </c>
      <c r="AV287" s="46">
        <f>'Bonds (CP)'!AN287/'Bonds (CP)'!AN257-1</f>
        <v>-3.9043298218432998E-2</v>
      </c>
      <c r="AW287" s="46">
        <f>'Bonds (CP)'!AO287/'Bonds (CP)'!AO257-1</f>
        <v>-8.4777777416437106E-3</v>
      </c>
      <c r="AX287" s="46">
        <f>'Bonds (CP)'!AP287/'Bonds (CP)'!AP257-1</f>
        <v>3.9682778493086213E-2</v>
      </c>
      <c r="AY287" s="46">
        <f>SUM(AT287:AX287)</f>
        <v>-6.8728547081258529E-2</v>
      </c>
      <c r="BC287" s="46">
        <f>'Bonds (CP)'!AT287-'Bonds (CP)'!$AT$515</f>
        <v>-2.0357729322878854E-2</v>
      </c>
      <c r="BD287" s="46">
        <f>'Bonds (CP)'!AU287-'Bonds (CP)'!$AU$515</f>
        <v>-3.8083207859067859E-2</v>
      </c>
      <c r="BE287" s="46">
        <f>'Bonds (CP)'!AV287-'Bonds (CP)'!$AV$515</f>
        <v>-3.5449788913955026E-2</v>
      </c>
      <c r="BF287" s="46">
        <f>'Bonds (CP)'!AW287-'Bonds (CP)'!$AW$515</f>
        <v>-1.4390203123081265E-3</v>
      </c>
      <c r="BG287" s="46">
        <f>'Bonds (CP)'!AX287-'Bonds (CP)'!$AX$515</f>
        <v>4.782255910804406E-2</v>
      </c>
    </row>
    <row r="288" spans="1:59" ht="16.5" customHeight="1">
      <c r="A288" s="24">
        <v>45607</v>
      </c>
      <c r="B288" s="16">
        <v>21.28</v>
      </c>
      <c r="C288" s="16">
        <v>19.899999999999999</v>
      </c>
      <c r="D288" s="16">
        <v>18.399999999999999</v>
      </c>
      <c r="E288" s="16">
        <v>15.95</v>
      </c>
      <c r="F288" s="16">
        <v>13.69</v>
      </c>
      <c r="G288" s="17"/>
      <c r="H288" s="26">
        <f t="shared" si="64"/>
        <v>0.83278364116094983</v>
      </c>
      <c r="I288" s="26">
        <f t="shared" si="65"/>
        <v>0.62234856827688589</v>
      </c>
      <c r="J288" s="26">
        <f t="shared" si="66"/>
        <v>0.50725151278076197</v>
      </c>
      <c r="K288" s="26">
        <f t="shared" si="67"/>
        <v>0.39714134504281506</v>
      </c>
      <c r="L288" s="26">
        <f t="shared" si="68"/>
        <v>0.34300405753345953</v>
      </c>
      <c r="M288" s="17"/>
      <c r="N288" s="17"/>
      <c r="O288" s="29">
        <f t="shared" si="69"/>
        <v>2.8034300791555111E-3</v>
      </c>
      <c r="P288" s="29">
        <f t="shared" si="70"/>
        <v>2.4406468889437427E-3</v>
      </c>
      <c r="Q288" s="29">
        <f t="shared" si="71"/>
        <v>-7.8415778873142106E-4</v>
      </c>
      <c r="R288" s="29">
        <f t="shared" si="72"/>
        <v>-2.6115382859340786E-3</v>
      </c>
      <c r="S288" s="29">
        <f t="shared" si="73"/>
        <v>3.1807045149070401E-3</v>
      </c>
      <c r="T288" s="29">
        <f t="shared" si="79"/>
        <v>5.0290854083407943E-3</v>
      </c>
      <c r="U288" s="17"/>
      <c r="V288" s="30">
        <f t="shared" si="74"/>
        <v>2.8298841139331081E-3</v>
      </c>
      <c r="W288" s="30">
        <f t="shared" si="75"/>
        <v>2.5406130198108163E-3</v>
      </c>
      <c r="X288" s="30">
        <f t="shared" si="76"/>
        <v>-5.9494153610626982E-4</v>
      </c>
      <c r="Y288" s="30">
        <f t="shared" si="77"/>
        <v>-2.2565154466789466E-3</v>
      </c>
      <c r="Z288" s="30">
        <f t="shared" si="78"/>
        <v>3.5744135424684792E-3</v>
      </c>
      <c r="AA288" s="17"/>
      <c r="AB288" s="17"/>
      <c r="AC288" s="17"/>
      <c r="AD288" s="17"/>
      <c r="AE288" s="17"/>
      <c r="AF288" s="17"/>
      <c r="AG288" s="17"/>
      <c r="AK288" s="24">
        <v>45607</v>
      </c>
      <c r="AL288" s="37">
        <v>0.83278364116094983</v>
      </c>
      <c r="AM288" s="37">
        <v>0.62234856827688589</v>
      </c>
      <c r="AN288" s="37">
        <v>0.50725151278076197</v>
      </c>
      <c r="AO288" s="37">
        <v>0.39714134504281506</v>
      </c>
      <c r="AP288" s="37">
        <v>0.34300405753345947</v>
      </c>
      <c r="AT288" s="46">
        <f>'Bonds (CP)'!AL288/'Bonds (CP)'!AL258-1</f>
        <v>-1.5253957783641248E-2</v>
      </c>
      <c r="AU288" s="46">
        <f>'Bonds (CP)'!AM288/'Bonds (CP)'!AM258-1</f>
        <v>-3.3291162899416582E-2</v>
      </c>
      <c r="AV288" s="46">
        <f>'Bonds (CP)'!AN288/'Bonds (CP)'!AN258-1</f>
        <v>-3.5985306306490994E-2</v>
      </c>
      <c r="AW288" s="46">
        <f>'Bonds (CP)'!AO288/'Bonds (CP)'!AO258-1</f>
        <v>-6.5201942201484897E-3</v>
      </c>
      <c r="AX288" s="46">
        <f>'Bonds (CP)'!AP288/'Bonds (CP)'!AP258-1</f>
        <v>4.3786712661144422E-2</v>
      </c>
      <c r="AY288" s="46">
        <f>SUM(AT288:AX288)</f>
        <v>-4.7263908548552891E-2</v>
      </c>
      <c r="BC288" s="46">
        <f>'Bonds (CP)'!AT288-'Bonds (CP)'!$AT$515</f>
        <v>-1.4644740880570578E-2</v>
      </c>
      <c r="BD288" s="46">
        <f>'Bonds (CP)'!AU288-'Bonds (CP)'!$AU$515</f>
        <v>-3.1451067370165932E-2</v>
      </c>
      <c r="BE288" s="46">
        <f>'Bonds (CP)'!AV288-'Bonds (CP)'!$AV$515</f>
        <v>-3.2391797002013022E-2</v>
      </c>
      <c r="BF288" s="46">
        <f>'Bonds (CP)'!AW288-'Bonds (CP)'!$AW$515</f>
        <v>5.1856320918709439E-4</v>
      </c>
      <c r="BG288" s="46">
        <f>'Bonds (CP)'!AX288-'Bonds (CP)'!$AX$515</f>
        <v>5.192649327610227E-2</v>
      </c>
    </row>
    <row r="289" spans="1:59" ht="16.5" customHeight="1">
      <c r="A289" s="24">
        <v>45608</v>
      </c>
      <c r="B289" s="16">
        <v>21.27</v>
      </c>
      <c r="C289" s="16">
        <v>19.760000000000002</v>
      </c>
      <c r="D289" s="16">
        <v>18.190000000000001</v>
      </c>
      <c r="E289" s="16">
        <v>15.85</v>
      </c>
      <c r="F289" s="16">
        <v>13.88</v>
      </c>
      <c r="G289" s="17"/>
      <c r="H289" s="26">
        <f t="shared" si="64"/>
        <v>0.83285231302053275</v>
      </c>
      <c r="I289" s="26">
        <f t="shared" si="65"/>
        <v>0.62447833683233422</v>
      </c>
      <c r="J289" s="26">
        <f t="shared" si="66"/>
        <v>0.51145105253891665</v>
      </c>
      <c r="K289" s="26">
        <f t="shared" si="67"/>
        <v>0.39974777819572405</v>
      </c>
      <c r="L289" s="26">
        <f t="shared" si="68"/>
        <v>0.33789705684385457</v>
      </c>
      <c r="M289" s="17"/>
      <c r="N289" s="17"/>
      <c r="O289" s="29">
        <f t="shared" si="69"/>
        <v>8.2460625051572478E-5</v>
      </c>
      <c r="P289" s="29">
        <f t="shared" si="70"/>
        <v>3.4221474331419532E-3</v>
      </c>
      <c r="Q289" s="29">
        <f t="shared" si="71"/>
        <v>8.2790088394861794E-3</v>
      </c>
      <c r="R289" s="29">
        <f t="shared" si="72"/>
        <v>6.5629861646059329E-3</v>
      </c>
      <c r="S289" s="29">
        <f t="shared" si="73"/>
        <v>-1.4889038707965652E-2</v>
      </c>
      <c r="T289" s="29">
        <f t="shared" si="79"/>
        <v>3.4575643543199863E-3</v>
      </c>
      <c r="U289" s="17"/>
      <c r="V289" s="30">
        <f t="shared" si="74"/>
        <v>1.089146598291697E-4</v>
      </c>
      <c r="W289" s="30">
        <f t="shared" si="75"/>
        <v>3.5221135640090269E-3</v>
      </c>
      <c r="X289" s="30">
        <f t="shared" si="76"/>
        <v>8.4682250921113301E-3</v>
      </c>
      <c r="Y289" s="30">
        <f t="shared" si="77"/>
        <v>6.9180090038610644E-3</v>
      </c>
      <c r="Z289" s="30">
        <f t="shared" si="78"/>
        <v>-1.4495329680404212E-2</v>
      </c>
      <c r="AA289" s="17"/>
      <c r="AB289" s="17"/>
      <c r="AC289" s="17"/>
      <c r="AD289" s="17"/>
      <c r="AE289" s="17"/>
      <c r="AF289" s="17"/>
      <c r="AG289" s="17"/>
      <c r="AK289" s="24">
        <v>45608</v>
      </c>
      <c r="AL289" s="37">
        <v>0.83285231302053275</v>
      </c>
      <c r="AM289" s="37">
        <v>0.62447833683233422</v>
      </c>
      <c r="AN289" s="37">
        <v>0.51145105253891665</v>
      </c>
      <c r="AO289" s="37">
        <v>0.39974777819572405</v>
      </c>
      <c r="AP289" s="37">
        <v>0.33789705684385457</v>
      </c>
      <c r="AT289" s="46">
        <f>'Bonds (CP)'!AL289/'Bonds (CP)'!AL259-1</f>
        <v>-1.3935845633709865E-2</v>
      </c>
      <c r="AU289" s="46">
        <f>'Bonds (CP)'!AM289/'Bonds (CP)'!AM259-1</f>
        <v>-2.8785307821236339E-2</v>
      </c>
      <c r="AV289" s="46">
        <f>'Bonds (CP)'!AN289/'Bonds (CP)'!AN259-1</f>
        <v>-2.7234249945154332E-2</v>
      </c>
      <c r="AW289" s="46">
        <f>'Bonds (CP)'!AO289/'Bonds (CP)'!AO259-1</f>
        <v>1.3102752164291243E-3</v>
      </c>
      <c r="AX289" s="46">
        <f>'Bonds (CP)'!AP289/'Bonds (CP)'!AP259-1</f>
        <v>4.7097047856730301E-2</v>
      </c>
      <c r="AY289" s="46">
        <f>SUM(AT289:AX289)</f>
        <v>-2.154808032694111E-2</v>
      </c>
      <c r="BC289" s="46">
        <f>'Bonds (CP)'!AT289-'Bonds (CP)'!$AT$515</f>
        <v>-1.3326628730639195E-2</v>
      </c>
      <c r="BD289" s="46">
        <f>'Bonds (CP)'!AU289-'Bonds (CP)'!$AU$515</f>
        <v>-2.6945212291985689E-2</v>
      </c>
      <c r="BE289" s="46">
        <f>'Bonds (CP)'!AV289-'Bonds (CP)'!$AV$515</f>
        <v>-2.364074064067636E-2</v>
      </c>
      <c r="BF289" s="46">
        <f>'Bonds (CP)'!AW289-'Bonds (CP)'!$AW$515</f>
        <v>8.3490326457647084E-3</v>
      </c>
      <c r="BG289" s="46">
        <f>'Bonds (CP)'!AX289-'Bonds (CP)'!$AX$515</f>
        <v>5.5236828471688149E-2</v>
      </c>
    </row>
    <row r="290" spans="1:59" ht="16.5" customHeight="1">
      <c r="A290" s="24">
        <v>45609</v>
      </c>
      <c r="B290" s="16">
        <v>21.27</v>
      </c>
      <c r="C290" s="16">
        <v>19.72</v>
      </c>
      <c r="D290" s="16">
        <v>18.12</v>
      </c>
      <c r="E290" s="16">
        <v>15.71</v>
      </c>
      <c r="F290" s="16">
        <v>13.66</v>
      </c>
      <c r="G290" s="17"/>
      <c r="H290" s="26">
        <f t="shared" si="64"/>
        <v>0.83285231302053275</v>
      </c>
      <c r="I290" s="26">
        <f t="shared" si="65"/>
        <v>0.6250886576519854</v>
      </c>
      <c r="J290" s="26">
        <f t="shared" si="66"/>
        <v>0.51286063899820022</v>
      </c>
      <c r="K290" s="26">
        <f t="shared" si="67"/>
        <v>0.40343494550024428</v>
      </c>
      <c r="L290" s="26">
        <f t="shared" si="68"/>
        <v>0.343824107546367</v>
      </c>
      <c r="M290" s="17"/>
      <c r="N290" s="17"/>
      <c r="O290" s="29">
        <f t="shared" si="69"/>
        <v>0</v>
      </c>
      <c r="P290" s="29">
        <f t="shared" si="70"/>
        <v>9.7732904995084802E-4</v>
      </c>
      <c r="Q290" s="29">
        <f t="shared" si="71"/>
        <v>2.7560534918955604E-3</v>
      </c>
      <c r="R290" s="29">
        <f t="shared" si="72"/>
        <v>9.2237343285868079E-3</v>
      </c>
      <c r="S290" s="29">
        <f t="shared" si="73"/>
        <v>1.754099534892184E-2</v>
      </c>
      <c r="T290" s="29">
        <f t="shared" si="79"/>
        <v>3.0498112219355056E-2</v>
      </c>
      <c r="U290" s="17"/>
      <c r="V290" s="30">
        <f t="shared" si="74"/>
        <v>2.6454034777597226E-5</v>
      </c>
      <c r="W290" s="30">
        <f t="shared" si="75"/>
        <v>1.0772951808179216E-3</v>
      </c>
      <c r="X290" s="30">
        <f t="shared" si="76"/>
        <v>2.9452697445207115E-3</v>
      </c>
      <c r="Y290" s="30">
        <f t="shared" si="77"/>
        <v>9.5787571678419402E-3</v>
      </c>
      <c r="Z290" s="30">
        <f t="shared" si="78"/>
        <v>1.7934704376483278E-2</v>
      </c>
      <c r="AA290" s="17"/>
      <c r="AB290" s="17"/>
      <c r="AC290" s="17"/>
      <c r="AD290" s="17"/>
      <c r="AE290" s="17"/>
      <c r="AF290" s="17"/>
      <c r="AG290" s="17"/>
      <c r="AK290" s="24">
        <v>45609</v>
      </c>
      <c r="AL290" s="37">
        <v>0.83285231302053275</v>
      </c>
      <c r="AM290" s="37">
        <v>0.62508865765198551</v>
      </c>
      <c r="AN290" s="37">
        <v>0.51286063899820034</v>
      </c>
      <c r="AO290" s="37">
        <v>0.40343494550024422</v>
      </c>
      <c r="AP290" s="37">
        <v>0.343824107546367</v>
      </c>
      <c r="AT290" s="46">
        <f>'Bonds (CP)'!AL290/'Bonds (CP)'!AL260-1</f>
        <v>-1.4842912509276718E-2</v>
      </c>
      <c r="AU290" s="46">
        <f>'Bonds (CP)'!AM290/'Bonds (CP)'!AM260-1</f>
        <v>-2.6636353364220211E-2</v>
      </c>
      <c r="AV290" s="46">
        <f>'Bonds (CP)'!AN290/'Bonds (CP)'!AN260-1</f>
        <v>-2.0298657773272777E-2</v>
      </c>
      <c r="AW290" s="46">
        <f>'Bonds (CP)'!AO290/'Bonds (CP)'!AO260-1</f>
        <v>2.05011552892711E-2</v>
      </c>
      <c r="AX290" s="46">
        <f>'Bonds (CP)'!AP290/'Bonds (CP)'!AP260-1</f>
        <v>6.8662542117460257E-2</v>
      </c>
      <c r="AY290" s="46">
        <f>SUM(AT290:AX290)</f>
        <v>2.7385773759961651E-2</v>
      </c>
      <c r="BC290" s="46">
        <f>'Bonds (CP)'!AT290-'Bonds (CP)'!$AT$515</f>
        <v>-1.4233695606206048E-2</v>
      </c>
      <c r="BD290" s="46">
        <f>'Bonds (CP)'!AU290-'Bonds (CP)'!$AU$515</f>
        <v>-2.4796257834969561E-2</v>
      </c>
      <c r="BE290" s="46">
        <f>'Bonds (CP)'!AV290-'Bonds (CP)'!$AV$515</f>
        <v>-1.6705148468794805E-2</v>
      </c>
      <c r="BF290" s="46">
        <f>'Bonds (CP)'!AW290-'Bonds (CP)'!$AW$515</f>
        <v>2.7539912718606684E-2</v>
      </c>
      <c r="BG290" s="46">
        <f>'Bonds (CP)'!AX290-'Bonds (CP)'!$AX$515</f>
        <v>7.6802322732418105E-2</v>
      </c>
    </row>
    <row r="291" spans="1:59" ht="16.5" customHeight="1">
      <c r="A291" s="24">
        <v>45610</v>
      </c>
      <c r="B291" s="16">
        <v>21.36</v>
      </c>
      <c r="C291" s="16">
        <v>19.739999999999998</v>
      </c>
      <c r="D291" s="16">
        <v>18.09</v>
      </c>
      <c r="E291" s="16">
        <v>15.72</v>
      </c>
      <c r="F291" s="16">
        <v>13.69</v>
      </c>
      <c r="G291" s="17"/>
      <c r="H291" s="26">
        <f t="shared" si="64"/>
        <v>0.83223467369808835</v>
      </c>
      <c r="I291" s="26">
        <f t="shared" si="65"/>
        <v>0.62478339615630307</v>
      </c>
      <c r="J291" s="26">
        <f t="shared" si="66"/>
        <v>0.51346624731606094</v>
      </c>
      <c r="K291" s="26">
        <f t="shared" si="67"/>
        <v>0.40317008867759663</v>
      </c>
      <c r="L291" s="26">
        <f t="shared" si="68"/>
        <v>0.34300405753345953</v>
      </c>
      <c r="M291" s="17"/>
      <c r="N291" s="17"/>
      <c r="O291" s="29">
        <f t="shared" si="69"/>
        <v>-7.4159525379047242E-4</v>
      </c>
      <c r="P291" s="29">
        <f t="shared" si="70"/>
        <v>-4.883491196736589E-4</v>
      </c>
      <c r="Q291" s="29">
        <f t="shared" si="71"/>
        <v>1.1808438234677254E-3</v>
      </c>
      <c r="R291" s="29">
        <f t="shared" si="72"/>
        <v>-6.5650441440867624E-4</v>
      </c>
      <c r="S291" s="29">
        <f t="shared" si="73"/>
        <v>-2.3850858474107062E-3</v>
      </c>
      <c r="T291" s="29">
        <f t="shared" si="79"/>
        <v>-3.0906908118157883E-3</v>
      </c>
      <c r="U291" s="17"/>
      <c r="V291" s="30">
        <f t="shared" si="74"/>
        <v>-7.1514121901287519E-4</v>
      </c>
      <c r="W291" s="30">
        <f t="shared" si="75"/>
        <v>-3.8838298880658533E-4</v>
      </c>
      <c r="X291" s="30">
        <f t="shared" si="76"/>
        <v>1.3700600760928766E-3</v>
      </c>
      <c r="Y291" s="30">
        <f t="shared" si="77"/>
        <v>-3.014815751535444E-4</v>
      </c>
      <c r="Z291" s="30">
        <f t="shared" si="78"/>
        <v>-1.991376819849267E-3</v>
      </c>
      <c r="AA291" s="17"/>
      <c r="AB291" s="17"/>
      <c r="AC291" s="17"/>
      <c r="AD291" s="17"/>
      <c r="AE291" s="17"/>
      <c r="AF291" s="17"/>
      <c r="AG291" s="17"/>
      <c r="AK291" s="24">
        <v>45610</v>
      </c>
      <c r="AL291" s="37">
        <v>0.83223467369808835</v>
      </c>
      <c r="AM291" s="37">
        <v>0.62478339615630307</v>
      </c>
      <c r="AN291" s="37">
        <v>0.51346624731606094</v>
      </c>
      <c r="AO291" s="37">
        <v>0.40317008867759657</v>
      </c>
      <c r="AP291" s="37">
        <v>0.34300405753345947</v>
      </c>
      <c r="AT291" s="46">
        <f>'Bonds (CP)'!AL291/'Bonds (CP)'!AL261-1</f>
        <v>-1.3595912986156922E-2</v>
      </c>
      <c r="AU291" s="46">
        <f>'Bonds (CP)'!AM291/'Bonds (CP)'!AM261-1</f>
        <v>-2.2546150022408562E-2</v>
      </c>
      <c r="AV291" s="46">
        <f>'Bonds (CP)'!AN291/'Bonds (CP)'!AN261-1</f>
        <v>-1.2141874981760781E-2</v>
      </c>
      <c r="AW291" s="46">
        <f>'Bonds (CP)'!AO291/'Bonds (CP)'!AO261-1</f>
        <v>3.0515607429943081E-2</v>
      </c>
      <c r="AX291" s="46">
        <f>'Bonds (CP)'!AP291/'Bonds (CP)'!AP261-1</f>
        <v>7.8880055579773067E-2</v>
      </c>
      <c r="AY291" s="46">
        <f>SUM(AT291:AX291)</f>
        <v>6.1111725019389884E-2</v>
      </c>
      <c r="BC291" s="46">
        <f>'Bonds (CP)'!AT291-'Bonds (CP)'!$AT$515</f>
        <v>-1.2986696083086252E-2</v>
      </c>
      <c r="BD291" s="46">
        <f>'Bonds (CP)'!AU291-'Bonds (CP)'!$AU$515</f>
        <v>-2.0706054493157912E-2</v>
      </c>
      <c r="BE291" s="46">
        <f>'Bonds (CP)'!AV291-'Bonds (CP)'!$AV$515</f>
        <v>-8.5483656772828067E-3</v>
      </c>
      <c r="BF291" s="46">
        <f>'Bonds (CP)'!AW291-'Bonds (CP)'!$AW$515</f>
        <v>3.7554364859278669E-2</v>
      </c>
      <c r="BG291" s="46">
        <f>'Bonds (CP)'!AX291-'Bonds (CP)'!$AX$515</f>
        <v>8.7019836194730915E-2</v>
      </c>
    </row>
    <row r="292" spans="1:59" ht="16.5" customHeight="1">
      <c r="A292" s="24">
        <v>45611</v>
      </c>
      <c r="B292" s="16">
        <v>21.43</v>
      </c>
      <c r="C292" s="16">
        <v>19.72</v>
      </c>
      <c r="D292" s="16">
        <v>18.09</v>
      </c>
      <c r="E292" s="16">
        <v>15.76</v>
      </c>
      <c r="F292" s="16">
        <v>13.82</v>
      </c>
      <c r="G292" s="17"/>
      <c r="H292" s="26">
        <f t="shared" si="64"/>
        <v>0.83175492053034672</v>
      </c>
      <c r="I292" s="26">
        <f t="shared" si="65"/>
        <v>0.6250886576519854</v>
      </c>
      <c r="J292" s="26">
        <f t="shared" si="66"/>
        <v>0.51346624731606094</v>
      </c>
      <c r="K292" s="26">
        <f t="shared" si="67"/>
        <v>0.40211295701937155</v>
      </c>
      <c r="L292" s="26">
        <f t="shared" si="68"/>
        <v>0.33949380315422378</v>
      </c>
      <c r="M292" s="17"/>
      <c r="N292" s="17"/>
      <c r="O292" s="29">
        <f t="shared" si="69"/>
        <v>-5.7646380630815841E-4</v>
      </c>
      <c r="P292" s="29">
        <f t="shared" si="70"/>
        <v>4.8858772105719872E-4</v>
      </c>
      <c r="Q292" s="29">
        <f t="shared" si="71"/>
        <v>0</v>
      </c>
      <c r="R292" s="29">
        <f t="shared" si="72"/>
        <v>-2.622048827313761E-3</v>
      </c>
      <c r="S292" s="29">
        <f t="shared" si="73"/>
        <v>-1.0233856720173962E-2</v>
      </c>
      <c r="T292" s="29">
        <f t="shared" si="79"/>
        <v>-1.2943781632738682E-2</v>
      </c>
      <c r="U292" s="17"/>
      <c r="V292" s="30">
        <f t="shared" si="74"/>
        <v>-5.5000977153056119E-4</v>
      </c>
      <c r="W292" s="30">
        <f t="shared" si="75"/>
        <v>5.8855385192427235E-4</v>
      </c>
      <c r="X292" s="30">
        <f t="shared" si="76"/>
        <v>1.8921625262515121E-4</v>
      </c>
      <c r="Y292" s="30">
        <f t="shared" si="77"/>
        <v>-2.267025988058629E-3</v>
      </c>
      <c r="Z292" s="30">
        <f t="shared" si="78"/>
        <v>-9.8401476926125216E-3</v>
      </c>
      <c r="AA292" s="17"/>
      <c r="AB292" s="17"/>
      <c r="AC292" s="17"/>
      <c r="AD292" s="17"/>
      <c r="AE292" s="17"/>
      <c r="AF292" s="17"/>
      <c r="AG292" s="17"/>
      <c r="AK292" s="24">
        <v>45611</v>
      </c>
      <c r="AL292" s="37">
        <v>0.83175492053034672</v>
      </c>
      <c r="AM292" s="37">
        <v>0.62508865765198551</v>
      </c>
      <c r="AN292" s="37">
        <v>0.51346624731606094</v>
      </c>
      <c r="AO292" s="37">
        <v>0.40211295701937155</v>
      </c>
      <c r="AP292" s="37">
        <v>0.33949380315422384</v>
      </c>
      <c r="AT292" s="46">
        <f>'Bonds (CP)'!AL292/'Bonds (CP)'!AL262-1</f>
        <v>-1.3258667545087754E-2</v>
      </c>
      <c r="AU292" s="46">
        <f>'Bonds (CP)'!AM292/'Bonds (CP)'!AM262-1</f>
        <v>-1.9417779746840114E-2</v>
      </c>
      <c r="AV292" s="46">
        <f>'Bonds (CP)'!AN292/'Bonds (CP)'!AN262-1</f>
        <v>-1.1361833832868706E-2</v>
      </c>
      <c r="AW292" s="46">
        <f>'Bonds (CP)'!AO292/'Bonds (CP)'!AO262-1</f>
        <v>2.4475380540052383E-2</v>
      </c>
      <c r="AX292" s="46">
        <f>'Bonds (CP)'!AP292/'Bonds (CP)'!AP262-1</f>
        <v>7.2578614456494606E-2</v>
      </c>
      <c r="AY292" s="46">
        <f>SUM(AT292:AX292)</f>
        <v>5.3015713871750414E-2</v>
      </c>
      <c r="BC292" s="46">
        <f>'Bonds (CP)'!AT292-'Bonds (CP)'!$AT$515</f>
        <v>-1.2649450642017085E-2</v>
      </c>
      <c r="BD292" s="46">
        <f>'Bonds (CP)'!AU292-'Bonds (CP)'!$AU$515</f>
        <v>-1.7577684217589463E-2</v>
      </c>
      <c r="BE292" s="46">
        <f>'Bonds (CP)'!AV292-'Bonds (CP)'!$AV$515</f>
        <v>-7.7683245283907323E-3</v>
      </c>
      <c r="BF292" s="46">
        <f>'Bonds (CP)'!AW292-'Bonds (CP)'!$AW$515</f>
        <v>3.151413796938797E-2</v>
      </c>
      <c r="BG292" s="46">
        <f>'Bonds (CP)'!AX292-'Bonds (CP)'!$AX$515</f>
        <v>8.0718395071452453E-2</v>
      </c>
    </row>
    <row r="293" spans="1:59" ht="16.5" customHeight="1">
      <c r="A293" s="24">
        <v>45614</v>
      </c>
      <c r="B293" s="16">
        <v>21.15</v>
      </c>
      <c r="C293" s="16">
        <v>19.670000000000002</v>
      </c>
      <c r="D293" s="16">
        <v>18.149999999999999</v>
      </c>
      <c r="E293" s="16">
        <v>15.93</v>
      </c>
      <c r="F293" s="16">
        <v>13.96</v>
      </c>
      <c r="G293" s="17"/>
      <c r="H293" s="26">
        <f t="shared" si="64"/>
        <v>0.83367725959554273</v>
      </c>
      <c r="I293" s="26">
        <f t="shared" si="65"/>
        <v>0.62585269699682977</v>
      </c>
      <c r="J293" s="26">
        <f t="shared" si="66"/>
        <v>0.51225593128421454</v>
      </c>
      <c r="K293" s="26">
        <f t="shared" si="67"/>
        <v>0.39766082767560018</v>
      </c>
      <c r="L293" s="26">
        <f t="shared" si="68"/>
        <v>0.33579059867367089</v>
      </c>
      <c r="M293" s="17"/>
      <c r="N293" s="17"/>
      <c r="O293" s="29">
        <f t="shared" si="69"/>
        <v>2.3111844820471461E-3</v>
      </c>
      <c r="P293" s="29">
        <f t="shared" si="70"/>
        <v>1.222289567234025E-3</v>
      </c>
      <c r="Q293" s="29">
        <f t="shared" si="71"/>
        <v>-2.3571481829094409E-3</v>
      </c>
      <c r="R293" s="29">
        <f t="shared" si="72"/>
        <v>-1.1071837567166232E-2</v>
      </c>
      <c r="S293" s="29">
        <f t="shared" si="73"/>
        <v>-1.0908017896487543E-2</v>
      </c>
      <c r="T293" s="29">
        <f t="shared" si="79"/>
        <v>-2.0803529597282044E-2</v>
      </c>
      <c r="U293" s="17"/>
      <c r="V293" s="30">
        <f t="shared" si="74"/>
        <v>2.3376385168247431E-3</v>
      </c>
      <c r="W293" s="30">
        <f t="shared" si="75"/>
        <v>1.3222556981010987E-3</v>
      </c>
      <c r="X293" s="30">
        <f t="shared" si="76"/>
        <v>-2.1679319302842898E-3</v>
      </c>
      <c r="Y293" s="30">
        <f t="shared" si="77"/>
        <v>-1.0716814727911099E-2</v>
      </c>
      <c r="Z293" s="30">
        <f t="shared" si="78"/>
        <v>-1.0514308868926103E-2</v>
      </c>
      <c r="AA293" s="17"/>
      <c r="AB293" s="17"/>
      <c r="AC293" s="17"/>
      <c r="AD293" s="17"/>
      <c r="AE293" s="17"/>
      <c r="AF293" s="17"/>
      <c r="AG293" s="17"/>
      <c r="AK293" s="24">
        <v>45614</v>
      </c>
      <c r="AL293" s="37">
        <v>0.83367725959554273</v>
      </c>
      <c r="AM293" s="37">
        <v>0.62585269699682977</v>
      </c>
      <c r="AN293" s="37">
        <v>0.51225593128421465</v>
      </c>
      <c r="AO293" s="37">
        <v>0.39766082767560018</v>
      </c>
      <c r="AP293" s="37">
        <v>0.33579059867367084</v>
      </c>
      <c r="AT293" s="46">
        <f>'Bonds (CP)'!AL293/'Bonds (CP)'!AL263-1</f>
        <v>-1.0400330169211602E-2</v>
      </c>
      <c r="AU293" s="46">
        <f>'Bonds (CP)'!AM293/'Bonds (CP)'!AM263-1</f>
        <v>-1.3139571134039185E-2</v>
      </c>
      <c r="AV293" s="46">
        <f>'Bonds (CP)'!AN293/'Bonds (CP)'!AN263-1</f>
        <v>-5.1019632703036555E-3</v>
      </c>
      <c r="AW293" s="46">
        <f>'Bonds (CP)'!AO293/'Bonds (CP)'!AO263-1</f>
        <v>2.5050736794471895E-2</v>
      </c>
      <c r="AX293" s="46">
        <f>'Bonds (CP)'!AP293/'Bonds (CP)'!AP263-1</f>
        <v>6.5567487547879999E-2</v>
      </c>
      <c r="AY293" s="46">
        <f>SUM(AT293:AX293)</f>
        <v>6.1976359768797451E-2</v>
      </c>
      <c r="BC293" s="46">
        <f>'Bonds (CP)'!AT293-'Bonds (CP)'!$AT$515</f>
        <v>-9.7911132661409328E-3</v>
      </c>
      <c r="BD293" s="46">
        <f>'Bonds (CP)'!AU293-'Bonds (CP)'!$AU$515</f>
        <v>-1.1299475604788535E-2</v>
      </c>
      <c r="BE293" s="46">
        <f>'Bonds (CP)'!AV293-'Bonds (CP)'!$AV$515</f>
        <v>-1.5084539658256819E-3</v>
      </c>
      <c r="BF293" s="46">
        <f>'Bonds (CP)'!AW293-'Bonds (CP)'!$AW$515</f>
        <v>3.2089494223807483E-2</v>
      </c>
      <c r="BG293" s="46">
        <f>'Bonds (CP)'!AX293-'Bonds (CP)'!$AX$515</f>
        <v>7.3707268162837847E-2</v>
      </c>
    </row>
    <row r="294" spans="1:59" ht="16.5" customHeight="1">
      <c r="A294" s="24">
        <v>45615</v>
      </c>
      <c r="B294" s="16">
        <v>21.47</v>
      </c>
      <c r="C294" s="16">
        <v>20.100000000000001</v>
      </c>
      <c r="D294" s="16">
        <v>18.63</v>
      </c>
      <c r="E294" s="16">
        <v>16.29</v>
      </c>
      <c r="F294" s="16">
        <v>14</v>
      </c>
      <c r="G294" s="17"/>
      <c r="H294" s="26">
        <f t="shared" si="64"/>
        <v>0.83148102412118208</v>
      </c>
      <c r="I294" s="26">
        <f t="shared" si="65"/>
        <v>0.61932309839840349</v>
      </c>
      <c r="J294" s="26">
        <f t="shared" si="66"/>
        <v>0.50270180932639574</v>
      </c>
      <c r="K294" s="26">
        <f t="shared" si="67"/>
        <v>0.38844616013746192</v>
      </c>
      <c r="L294" s="26">
        <f t="shared" si="68"/>
        <v>0.33474690933839024</v>
      </c>
      <c r="M294" s="17"/>
      <c r="N294" s="17"/>
      <c r="O294" s="29">
        <f t="shared" si="69"/>
        <v>-2.6343953239484907E-3</v>
      </c>
      <c r="P294" s="29">
        <f t="shared" si="70"/>
        <v>-1.0433123688303514E-2</v>
      </c>
      <c r="Q294" s="29">
        <f t="shared" si="71"/>
        <v>-1.8651071416326603E-2</v>
      </c>
      <c r="R294" s="29">
        <f t="shared" si="72"/>
        <v>-2.3172178139847621E-2</v>
      </c>
      <c r="S294" s="29">
        <f t="shared" si="73"/>
        <v>-3.1081553188299083E-3</v>
      </c>
      <c r="T294" s="29">
        <f t="shared" si="79"/>
        <v>-5.7998923887256137E-2</v>
      </c>
      <c r="U294" s="17"/>
      <c r="V294" s="30">
        <f t="shared" si="74"/>
        <v>-2.6079412891708937E-3</v>
      </c>
      <c r="W294" s="30">
        <f t="shared" si="75"/>
        <v>-1.033315755743644E-2</v>
      </c>
      <c r="X294" s="30">
        <f t="shared" si="76"/>
        <v>-1.8461855163701451E-2</v>
      </c>
      <c r="Y294" s="30">
        <f t="shared" si="77"/>
        <v>-2.2817155300592491E-2</v>
      </c>
      <c r="Z294" s="30">
        <f t="shared" si="78"/>
        <v>-2.7144462912684691E-3</v>
      </c>
      <c r="AA294" s="17"/>
      <c r="AB294" s="17"/>
      <c r="AC294" s="17"/>
      <c r="AD294" s="17"/>
      <c r="AE294" s="17"/>
      <c r="AF294" s="17"/>
      <c r="AG294" s="17"/>
      <c r="AK294" s="24">
        <v>45615</v>
      </c>
      <c r="AL294" s="37">
        <v>0.83148102412118208</v>
      </c>
      <c r="AM294" s="37">
        <v>0.6193230983984036</v>
      </c>
      <c r="AN294" s="37">
        <v>0.50270180932639585</v>
      </c>
      <c r="AO294" s="37">
        <v>0.38844616013746192</v>
      </c>
      <c r="AP294" s="37">
        <v>0.3347469093383903</v>
      </c>
      <c r="AT294" s="46">
        <f>'Bonds (CP)'!AL294/'Bonds (CP)'!AL264-1</f>
        <v>-1.5312422820449645E-2</v>
      </c>
      <c r="AU294" s="46">
        <f>'Bonds (CP)'!AM294/'Bonds (CP)'!AM264-1</f>
        <v>-2.4873499984789715E-2</v>
      </c>
      <c r="AV294" s="46">
        <f>'Bonds (CP)'!AN294/'Bonds (CP)'!AN264-1</f>
        <v>-2.1349395067777333E-2</v>
      </c>
      <c r="AW294" s="46">
        <f>'Bonds (CP)'!AO294/'Bonds (CP)'!AO264-1</f>
        <v>5.199099418660591E-3</v>
      </c>
      <c r="AX294" s="46">
        <f>'Bonds (CP)'!AP294/'Bonds (CP)'!AP264-1</f>
        <v>5.3686993815512229E-2</v>
      </c>
      <c r="AY294" s="46">
        <f>SUM(AT294:AX294)</f>
        <v>-2.6492246388438723E-3</v>
      </c>
      <c r="BC294" s="46">
        <f>'Bonds (CP)'!AT294-'Bonds (CP)'!$AT$515</f>
        <v>-1.4703205917378975E-2</v>
      </c>
      <c r="BD294" s="46">
        <f>'Bonds (CP)'!AU294-'Bonds (CP)'!$AU$515</f>
        <v>-2.3033404455539065E-2</v>
      </c>
      <c r="BE294" s="46">
        <f>'Bonds (CP)'!AV294-'Bonds (CP)'!$AV$515</f>
        <v>-1.775588576329936E-2</v>
      </c>
      <c r="BF294" s="46">
        <f>'Bonds (CP)'!AW294-'Bonds (CP)'!$AW$515</f>
        <v>1.2237856847996175E-2</v>
      </c>
      <c r="BG294" s="46">
        <f>'Bonds (CP)'!AX294-'Bonds (CP)'!$AX$515</f>
        <v>6.1826774430470077E-2</v>
      </c>
    </row>
    <row r="295" spans="1:59" ht="16.5" customHeight="1">
      <c r="A295" s="24">
        <v>45616</v>
      </c>
      <c r="B295" s="16">
        <v>21.32</v>
      </c>
      <c r="C295" s="16">
        <v>19.899999999999999</v>
      </c>
      <c r="D295" s="16">
        <v>18.399999999999999</v>
      </c>
      <c r="E295" s="16">
        <v>16.18</v>
      </c>
      <c r="F295" s="16">
        <v>14.21</v>
      </c>
      <c r="G295" s="17"/>
      <c r="H295" s="26">
        <f t="shared" si="64"/>
        <v>0.83250906693043192</v>
      </c>
      <c r="I295" s="26">
        <f t="shared" si="65"/>
        <v>0.62234856827688589</v>
      </c>
      <c r="J295" s="26">
        <f t="shared" si="66"/>
        <v>0.50725151278076197</v>
      </c>
      <c r="K295" s="26">
        <f t="shared" si="67"/>
        <v>0.39123142412474815</v>
      </c>
      <c r="L295" s="26">
        <f t="shared" si="68"/>
        <v>0.32936955218164976</v>
      </c>
      <c r="M295" s="17"/>
      <c r="N295" s="17"/>
      <c r="O295" s="29">
        <f t="shared" si="69"/>
        <v>1.2363996043522896E-3</v>
      </c>
      <c r="P295" s="29">
        <f t="shared" si="70"/>
        <v>4.8851235910729596E-3</v>
      </c>
      <c r="Q295" s="29">
        <f t="shared" si="71"/>
        <v>9.0505014502786363E-3</v>
      </c>
      <c r="R295" s="29">
        <f t="shared" si="72"/>
        <v>7.1702703569025417E-3</v>
      </c>
      <c r="S295" s="29">
        <f t="shared" si="73"/>
        <v>-1.606394863321825E-2</v>
      </c>
      <c r="T295" s="29">
        <f t="shared" si="79"/>
        <v>6.2783463693881769E-3</v>
      </c>
      <c r="U295" s="17"/>
      <c r="V295" s="30">
        <f t="shared" si="74"/>
        <v>1.2628536391298868E-3</v>
      </c>
      <c r="W295" s="30">
        <f t="shared" si="75"/>
        <v>4.9850897219400328E-3</v>
      </c>
      <c r="X295" s="30">
        <f t="shared" si="76"/>
        <v>9.239717702903787E-3</v>
      </c>
      <c r="Y295" s="30">
        <f t="shared" si="77"/>
        <v>7.5252931961576732E-3</v>
      </c>
      <c r="Z295" s="30">
        <f t="shared" si="78"/>
        <v>-1.5670239605656812E-2</v>
      </c>
      <c r="AA295" s="17"/>
      <c r="AB295" s="17"/>
      <c r="AC295" s="17"/>
      <c r="AD295" s="17"/>
      <c r="AE295" s="17"/>
      <c r="AF295" s="17"/>
      <c r="AG295" s="17"/>
      <c r="AK295" s="24">
        <v>45616</v>
      </c>
      <c r="AL295" s="37">
        <v>0.83250906693043192</v>
      </c>
      <c r="AM295" s="37">
        <v>0.62234856827688589</v>
      </c>
      <c r="AN295" s="37">
        <v>0.50725151278076197</v>
      </c>
      <c r="AO295" s="37">
        <v>0.39123142412474821</v>
      </c>
      <c r="AP295" s="37">
        <v>0.32936955218164982</v>
      </c>
      <c r="AT295" s="46">
        <f>'Bonds (CP)'!AL295/'Bonds (CP)'!AL265-1</f>
        <v>-1.3353115727002929E-2</v>
      </c>
      <c r="AU295" s="46">
        <f>'Bonds (CP)'!AM295/'Bonds (CP)'!AM265-1</f>
        <v>-1.8664970302180617E-2</v>
      </c>
      <c r="AV295" s="46">
        <f>'Bonds (CP)'!AN295/'Bonds (CP)'!AN265-1</f>
        <v>-1.0936940351661595E-2</v>
      </c>
      <c r="AW295" s="46">
        <f>'Bonds (CP)'!AO295/'Bonds (CP)'!AO265-1</f>
        <v>1.3718591182484641E-2</v>
      </c>
      <c r="AX295" s="46">
        <f>'Bonds (CP)'!AP295/'Bonds (CP)'!AP265-1</f>
        <v>3.676062007136971E-2</v>
      </c>
      <c r="AY295" s="46">
        <f>SUM(AT295:AX295)</f>
        <v>7.5241848730092098E-3</v>
      </c>
      <c r="BC295" s="46">
        <f>'Bonds (CP)'!AT295-'Bonds (CP)'!$AT$515</f>
        <v>-1.2743898823932259E-2</v>
      </c>
      <c r="BD295" s="46">
        <f>'Bonds (CP)'!AU295-'Bonds (CP)'!$AU$515</f>
        <v>-1.6824874772929967E-2</v>
      </c>
      <c r="BE295" s="46">
        <f>'Bonds (CP)'!AV295-'Bonds (CP)'!$AV$515</f>
        <v>-7.3434310471836208E-3</v>
      </c>
      <c r="BF295" s="46">
        <f>'Bonds (CP)'!AW295-'Bonds (CP)'!$AW$515</f>
        <v>2.0757348611820225E-2</v>
      </c>
      <c r="BG295" s="46">
        <f>'Bonds (CP)'!AX295-'Bonds (CP)'!$AX$515</f>
        <v>4.4900400686327557E-2</v>
      </c>
    </row>
    <row r="296" spans="1:59" ht="16.5" customHeight="1">
      <c r="A296" s="24">
        <v>45617</v>
      </c>
      <c r="B296" s="16">
        <v>21.63</v>
      </c>
      <c r="C296" s="16">
        <v>20</v>
      </c>
      <c r="D296" s="16">
        <v>18.420000000000002</v>
      </c>
      <c r="E296" s="16">
        <v>16.3</v>
      </c>
      <c r="F296" s="16">
        <v>14.53</v>
      </c>
      <c r="G296" s="17"/>
      <c r="H296" s="26">
        <f t="shared" si="64"/>
        <v>0.83038723999013409</v>
      </c>
      <c r="I296" s="26">
        <f t="shared" si="65"/>
        <v>0.62083333333333335</v>
      </c>
      <c r="J296" s="26">
        <f t="shared" si="66"/>
        <v>0.50685382916427402</v>
      </c>
      <c r="K296" s="26">
        <f t="shared" si="67"/>
        <v>0.38819426169063892</v>
      </c>
      <c r="L296" s="26">
        <f t="shared" si="68"/>
        <v>0.32149253204488554</v>
      </c>
      <c r="M296" s="17"/>
      <c r="N296" s="17"/>
      <c r="O296" s="29">
        <f t="shared" si="69"/>
        <v>-2.5487133108607063E-3</v>
      </c>
      <c r="P296" s="29">
        <f t="shared" si="70"/>
        <v>-2.4347046346516743E-3</v>
      </c>
      <c r="Q296" s="29">
        <f t="shared" si="71"/>
        <v>-7.8399690581076875E-4</v>
      </c>
      <c r="R296" s="29">
        <f t="shared" si="72"/>
        <v>-7.7630840643843069E-3</v>
      </c>
      <c r="S296" s="29">
        <f t="shared" si="73"/>
        <v>-2.3915447206911189E-2</v>
      </c>
      <c r="T296" s="29">
        <f t="shared" si="79"/>
        <v>-3.7445946122618645E-2</v>
      </c>
      <c r="U296" s="17"/>
      <c r="V296" s="30">
        <f t="shared" si="74"/>
        <v>-2.5222592760831093E-3</v>
      </c>
      <c r="W296" s="30">
        <f t="shared" si="75"/>
        <v>-2.3347385037846007E-3</v>
      </c>
      <c r="X296" s="30">
        <f t="shared" si="76"/>
        <v>-5.9478065318561751E-4</v>
      </c>
      <c r="Y296" s="30">
        <f t="shared" si="77"/>
        <v>-7.4080612251291754E-3</v>
      </c>
      <c r="Z296" s="30">
        <f t="shared" si="78"/>
        <v>-2.3521738179349751E-2</v>
      </c>
      <c r="AA296" s="17"/>
      <c r="AB296" s="17"/>
      <c r="AC296" s="17"/>
      <c r="AD296" s="17"/>
      <c r="AE296" s="17"/>
      <c r="AF296" s="17"/>
      <c r="AG296" s="17"/>
      <c r="AK296" s="24">
        <v>45617</v>
      </c>
      <c r="AL296" s="37">
        <v>0.83038723999013409</v>
      </c>
      <c r="AM296" s="37">
        <v>0.62083333333333346</v>
      </c>
      <c r="AN296" s="37">
        <v>0.50685382916427402</v>
      </c>
      <c r="AO296" s="37">
        <v>0.38819426169063898</v>
      </c>
      <c r="AP296" s="37">
        <v>0.32149253204488554</v>
      </c>
      <c r="AT296" s="46">
        <f>'Bonds (CP)'!AL296/'Bonds (CP)'!AL266-1</f>
        <v>-1.7018827591877006E-2</v>
      </c>
      <c r="AU296" s="46">
        <f>'Bonds (CP)'!AM296/'Bonds (CP)'!AM266-1</f>
        <v>-2.2975791785204813E-2</v>
      </c>
      <c r="AV296" s="46">
        <f>'Bonds (CP)'!AN296/'Bonds (CP)'!AN266-1</f>
        <v>-1.3266319473768995E-2</v>
      </c>
      <c r="AW296" s="46">
        <f>'Bonds (CP)'!AO296/'Bonds (CP)'!AO266-1</f>
        <v>0</v>
      </c>
      <c r="AX296" s="46">
        <f>'Bonds (CP)'!AP296/'Bonds (CP)'!AP266-1</f>
        <v>3.7388573732644037E-3</v>
      </c>
      <c r="AY296" s="46">
        <f>SUM(AT296:AX296)</f>
        <v>-4.952208147758641E-2</v>
      </c>
      <c r="BC296" s="46">
        <f>'Bonds (CP)'!AT296-'Bonds (CP)'!$AT$515</f>
        <v>-1.6409610688806336E-2</v>
      </c>
      <c r="BD296" s="46">
        <f>'Bonds (CP)'!AU296-'Bonds (CP)'!$AU$515</f>
        <v>-2.1135696255954163E-2</v>
      </c>
      <c r="BE296" s="46">
        <f>'Bonds (CP)'!AV296-'Bonds (CP)'!$AV$515</f>
        <v>-9.6728101692910209E-3</v>
      </c>
      <c r="BF296" s="46">
        <f>'Bonds (CP)'!AW296-'Bonds (CP)'!$AW$515</f>
        <v>7.0387574293355841E-3</v>
      </c>
      <c r="BG296" s="46">
        <f>'Bonds (CP)'!AX296-'Bonds (CP)'!$AX$515</f>
        <v>1.187863798822225E-2</v>
      </c>
    </row>
    <row r="297" spans="1:59" ht="16.5" customHeight="1">
      <c r="A297" s="24">
        <v>45618</v>
      </c>
      <c r="B297" s="16">
        <v>21.62</v>
      </c>
      <c r="C297" s="16">
        <v>19.91</v>
      </c>
      <c r="D297" s="16">
        <v>18.329999999999998</v>
      </c>
      <c r="E297" s="16">
        <v>16.23</v>
      </c>
      <c r="F297" s="16">
        <v>14.51</v>
      </c>
      <c r="G297" s="17"/>
      <c r="H297" s="26">
        <f t="shared" si="64"/>
        <v>0.83045551718467359</v>
      </c>
      <c r="I297" s="26">
        <f t="shared" si="65"/>
        <v>0.62219681919020142</v>
      </c>
      <c r="J297" s="26">
        <f t="shared" si="66"/>
        <v>0.50864650935075251</v>
      </c>
      <c r="K297" s="26">
        <f t="shared" si="67"/>
        <v>0.38996211907488321</v>
      </c>
      <c r="L297" s="26">
        <f t="shared" si="68"/>
        <v>0.32197401223312511</v>
      </c>
      <c r="M297" s="17"/>
      <c r="N297" s="17"/>
      <c r="O297" s="29">
        <f t="shared" si="69"/>
        <v>8.2223318533136691E-5</v>
      </c>
      <c r="P297" s="29">
        <f t="shared" si="70"/>
        <v>2.196218829854546E-3</v>
      </c>
      <c r="Q297" s="29">
        <f t="shared" si="71"/>
        <v>3.5368780570017577E-3</v>
      </c>
      <c r="R297" s="29">
        <f t="shared" si="72"/>
        <v>4.5540533663352978E-3</v>
      </c>
      <c r="S297" s="29">
        <f t="shared" si="73"/>
        <v>1.4976403500792657E-3</v>
      </c>
      <c r="T297" s="29">
        <f t="shared" si="79"/>
        <v>1.1867013921804004E-2</v>
      </c>
      <c r="U297" s="17"/>
      <c r="V297" s="30">
        <f t="shared" si="74"/>
        <v>1.0867735331073392E-4</v>
      </c>
      <c r="W297" s="30">
        <f t="shared" si="75"/>
        <v>2.2961849607216196E-3</v>
      </c>
      <c r="X297" s="30">
        <f t="shared" si="76"/>
        <v>3.7260943096269089E-3</v>
      </c>
      <c r="Y297" s="30">
        <f t="shared" si="77"/>
        <v>4.9090762055904293E-3</v>
      </c>
      <c r="Z297" s="30">
        <f t="shared" si="78"/>
        <v>1.8913493776407048E-3</v>
      </c>
      <c r="AA297" s="17"/>
      <c r="AB297" s="17"/>
      <c r="AC297" s="17"/>
      <c r="AD297" s="17"/>
      <c r="AE297" s="17"/>
      <c r="AF297" s="17"/>
      <c r="AG297" s="17"/>
      <c r="AK297" s="24">
        <v>45618</v>
      </c>
      <c r="AL297" s="37">
        <v>0.83045551718467359</v>
      </c>
      <c r="AM297" s="37">
        <v>0.62219681919020142</v>
      </c>
      <c r="AN297" s="37">
        <v>0.50864650935075251</v>
      </c>
      <c r="AO297" s="37">
        <v>0.38996211907488321</v>
      </c>
      <c r="AP297" s="37">
        <v>0.32197401223312516</v>
      </c>
      <c r="AT297" s="46">
        <f>'Bonds (CP)'!AL297/'Bonds (CP)'!AL267-1</f>
        <v>-1.7924683440223799E-2</v>
      </c>
      <c r="AU297" s="46">
        <f>'Bonds (CP)'!AM297/'Bonds (CP)'!AM267-1</f>
        <v>-2.2993625150950714E-2</v>
      </c>
      <c r="AV297" s="46">
        <f>'Bonds (CP)'!AN297/'Bonds (CP)'!AN267-1</f>
        <v>-1.2889832607448137E-2</v>
      </c>
      <c r="AW297" s="46">
        <f>'Bonds (CP)'!AO297/'Bonds (CP)'!AO267-1</f>
        <v>0</v>
      </c>
      <c r="AX297" s="46">
        <f>'Bonds (CP)'!AP297/'Bonds (CP)'!AP267-1</f>
        <v>-3.7437307731564839E-3</v>
      </c>
      <c r="AY297" s="46">
        <f>SUM(AT297:AX297)</f>
        <v>-5.7551871971779134E-2</v>
      </c>
      <c r="BC297" s="46">
        <f>'Bonds (CP)'!AT297-'Bonds (CP)'!$AT$515</f>
        <v>-1.7315466537153129E-2</v>
      </c>
      <c r="BD297" s="46">
        <f>'Bonds (CP)'!AU297-'Bonds (CP)'!$AU$515</f>
        <v>-2.1153529621700064E-2</v>
      </c>
      <c r="BE297" s="46">
        <f>'Bonds (CP)'!AV297-'Bonds (CP)'!$AV$515</f>
        <v>-9.2963233029701633E-3</v>
      </c>
      <c r="BF297" s="46">
        <f>'Bonds (CP)'!AW297-'Bonds (CP)'!$AW$515</f>
        <v>7.0387574293355841E-3</v>
      </c>
      <c r="BG297" s="46">
        <f>'Bonds (CP)'!AX297-'Bonds (CP)'!$AX$515</f>
        <v>4.3960498418013621E-3</v>
      </c>
    </row>
    <row r="298" spans="1:59" ht="16.5" customHeight="1">
      <c r="A298" s="24">
        <v>45621</v>
      </c>
      <c r="B298" s="16">
        <v>21.81</v>
      </c>
      <c r="C298" s="16">
        <v>20.07</v>
      </c>
      <c r="D298" s="16">
        <v>18.47</v>
      </c>
      <c r="E298" s="16">
        <v>16.27</v>
      </c>
      <c r="F298" s="16">
        <v>14.46</v>
      </c>
      <c r="G298" s="17"/>
      <c r="H298" s="26">
        <f t="shared" si="64"/>
        <v>0.82916016747393484</v>
      </c>
      <c r="I298" s="26">
        <f t="shared" si="65"/>
        <v>0.61977564511132088</v>
      </c>
      <c r="J298" s="26">
        <f t="shared" si="66"/>
        <v>0.50586133982176174</v>
      </c>
      <c r="K298" s="26">
        <f t="shared" si="67"/>
        <v>0.38895060877966448</v>
      </c>
      <c r="L298" s="26">
        <f t="shared" si="68"/>
        <v>0.3231839258416882</v>
      </c>
      <c r="M298" s="17"/>
      <c r="N298" s="17"/>
      <c r="O298" s="29">
        <f t="shared" si="69"/>
        <v>-1.5598062556440029E-3</v>
      </c>
      <c r="P298" s="29">
        <f t="shared" si="70"/>
        <v>-3.8913314954450717E-3</v>
      </c>
      <c r="Q298" s="29">
        <f t="shared" si="71"/>
        <v>-5.4756485649450903E-3</v>
      </c>
      <c r="R298" s="29">
        <f t="shared" si="72"/>
        <v>-2.5938680854908913E-3</v>
      </c>
      <c r="S298" s="29">
        <f t="shared" si="73"/>
        <v>3.757798960765335E-3</v>
      </c>
      <c r="T298" s="29">
        <f t="shared" si="79"/>
        <v>-9.7628554407597212E-3</v>
      </c>
      <c r="U298" s="17"/>
      <c r="V298" s="30">
        <f t="shared" si="74"/>
        <v>-1.5333522208664057E-3</v>
      </c>
      <c r="W298" s="30">
        <f t="shared" si="75"/>
        <v>-3.7913653645779981E-3</v>
      </c>
      <c r="X298" s="30">
        <f t="shared" si="76"/>
        <v>-5.2864323123199388E-3</v>
      </c>
      <c r="Y298" s="30">
        <f t="shared" si="77"/>
        <v>-2.2388452462357594E-3</v>
      </c>
      <c r="Z298" s="30">
        <f t="shared" si="78"/>
        <v>4.1515079883267742E-3</v>
      </c>
      <c r="AA298" s="17"/>
      <c r="AB298" s="17"/>
      <c r="AC298" s="17"/>
      <c r="AD298" s="17"/>
      <c r="AE298" s="17"/>
      <c r="AF298" s="17"/>
      <c r="AG298" s="17"/>
      <c r="AK298" s="24">
        <v>45621</v>
      </c>
      <c r="AL298" s="37">
        <v>0.82916016747393484</v>
      </c>
      <c r="AM298" s="37">
        <v>0.61977564511132099</v>
      </c>
      <c r="AN298" s="37">
        <v>0.50586133982176185</v>
      </c>
      <c r="AO298" s="37">
        <v>0.38895060877966436</v>
      </c>
      <c r="AP298" s="37">
        <v>0.3231839258416882</v>
      </c>
      <c r="AT298" s="46">
        <f>'Bonds (CP)'!AL298/'Bonds (CP)'!AL268-1</f>
        <v>-1.9210245464247544E-2</v>
      </c>
      <c r="AU298" s="46">
        <f>'Bonds (CP)'!AM298/'Bonds (CP)'!AM268-1</f>
        <v>-2.5838005058987146E-2</v>
      </c>
      <c r="AV298" s="46">
        <f>'Bonds (CP)'!AN298/'Bonds (CP)'!AN268-1</f>
        <v>-1.7908242244753625E-2</v>
      </c>
      <c r="AW298" s="46">
        <f>'Bonds (CP)'!AO298/'Bonds (CP)'!AO268-1</f>
        <v>-4.5362980532307473E-3</v>
      </c>
      <c r="AX298" s="46">
        <f>'Bonds (CP)'!AP298/'Bonds (CP)'!AP268-1</f>
        <v>-1.0518821328314054E-2</v>
      </c>
      <c r="AY298" s="46">
        <f>SUM(AT298:AX298)</f>
        <v>-7.8011612149533116E-2</v>
      </c>
      <c r="BC298" s="46">
        <f>'Bonds (CP)'!AT298-'Bonds (CP)'!$AT$515</f>
        <v>-1.8601028561176874E-2</v>
      </c>
      <c r="BD298" s="46">
        <f>'Bonds (CP)'!AU298-'Bonds (CP)'!$AU$515</f>
        <v>-2.3997909529736496E-2</v>
      </c>
      <c r="BE298" s="46">
        <f>'Bonds (CP)'!AV298-'Bonds (CP)'!$AV$515</f>
        <v>-1.4314732940275651E-2</v>
      </c>
      <c r="BF298" s="46">
        <f>'Bonds (CP)'!AW298-'Bonds (CP)'!$AW$515</f>
        <v>2.5024593761048368E-3</v>
      </c>
      <c r="BG298" s="46">
        <f>'Bonds (CP)'!AX298-'Bonds (CP)'!$AX$515</f>
        <v>-2.3790407133562081E-3</v>
      </c>
    </row>
    <row r="299" spans="1:59" ht="16.5" customHeight="1">
      <c r="A299" s="24">
        <v>45622</v>
      </c>
      <c r="B299" s="16">
        <v>21.94</v>
      </c>
      <c r="C299" s="16">
        <v>20.079999999999998</v>
      </c>
      <c r="D299" s="16">
        <v>18.46</v>
      </c>
      <c r="E299" s="16">
        <v>16.36</v>
      </c>
      <c r="F299" s="16">
        <v>14.67</v>
      </c>
      <c r="G299" s="17"/>
      <c r="H299" s="26">
        <f t="shared" si="64"/>
        <v>0.82827620141052971</v>
      </c>
      <c r="I299" s="26">
        <f t="shared" si="65"/>
        <v>0.6196247463795419</v>
      </c>
      <c r="J299" s="26">
        <f t="shared" si="66"/>
        <v>0.506059641382825</v>
      </c>
      <c r="K299" s="26">
        <f t="shared" si="67"/>
        <v>0.38668741976015036</v>
      </c>
      <c r="L299" s="26">
        <f t="shared" si="68"/>
        <v>0.31816137813198847</v>
      </c>
      <c r="M299" s="17"/>
      <c r="N299" s="17"/>
      <c r="O299" s="29">
        <f t="shared" si="69"/>
        <v>-1.0660980810235365E-3</v>
      </c>
      <c r="P299" s="29">
        <f t="shared" si="70"/>
        <v>-2.4347315511552559E-4</v>
      </c>
      <c r="Q299" s="29">
        <f t="shared" si="71"/>
        <v>3.9200774096137536E-4</v>
      </c>
      <c r="R299" s="29">
        <f t="shared" si="72"/>
        <v>-5.8187054305298691E-3</v>
      </c>
      <c r="S299" s="29">
        <f t="shared" si="73"/>
        <v>-1.5540833897042305E-2</v>
      </c>
      <c r="T299" s="29">
        <f t="shared" si="79"/>
        <v>-2.2277102822749861E-2</v>
      </c>
      <c r="U299" s="17"/>
      <c r="V299" s="30">
        <f t="shared" si="74"/>
        <v>-1.0396440462459393E-3</v>
      </c>
      <c r="W299" s="30">
        <f t="shared" si="75"/>
        <v>-1.4350702424845201E-4</v>
      </c>
      <c r="X299" s="30">
        <f t="shared" si="76"/>
        <v>5.812239935865266E-4</v>
      </c>
      <c r="Y299" s="30">
        <f t="shared" si="77"/>
        <v>-5.4636825912747376E-3</v>
      </c>
      <c r="Z299" s="30">
        <f t="shared" si="78"/>
        <v>-1.5147124869480865E-2</v>
      </c>
      <c r="AA299" s="17"/>
      <c r="AB299" s="17"/>
      <c r="AC299" s="17"/>
      <c r="AD299" s="17"/>
      <c r="AE299" s="17"/>
      <c r="AF299" s="17"/>
      <c r="AG299" s="17"/>
      <c r="AK299" s="24">
        <v>45622</v>
      </c>
      <c r="AL299" s="37">
        <v>0.82827620141052971</v>
      </c>
      <c r="AM299" s="37">
        <v>0.61962474637954201</v>
      </c>
      <c r="AN299" s="37">
        <v>0.506059641382825</v>
      </c>
      <c r="AO299" s="37">
        <v>0.38668741976015031</v>
      </c>
      <c r="AP299" s="37">
        <v>0.31816137813198841</v>
      </c>
      <c r="AT299" s="46">
        <f>'Bonds (CP)'!AL299/'Bonds (CP)'!AL269-1</f>
        <v>-2.0173855994751633E-2</v>
      </c>
      <c r="AU299" s="46">
        <f>'Bonds (CP)'!AM299/'Bonds (CP)'!AM269-1</f>
        <v>-2.5117338576447712E-2</v>
      </c>
      <c r="AV299" s="46">
        <f>'Bonds (CP)'!AN299/'Bonds (CP)'!AN269-1</f>
        <v>-1.5974887583628417E-2</v>
      </c>
      <c r="AW299" s="46">
        <f>'Bonds (CP)'!AO299/'Bonds (CP)'!AO269-1</f>
        <v>-7.7532087805720629E-3</v>
      </c>
      <c r="AX299" s="46">
        <f>'Bonds (CP)'!AP299/'Bonds (CP)'!AP269-1</f>
        <v>-1.4800996572237879E-2</v>
      </c>
      <c r="AY299" s="46">
        <f>SUM(AT299:AX299)</f>
        <v>-8.3820287507637703E-2</v>
      </c>
      <c r="BC299" s="46">
        <f>'Bonds (CP)'!AT299-'Bonds (CP)'!$AT$515</f>
        <v>-1.9564639091680963E-2</v>
      </c>
      <c r="BD299" s="46">
        <f>'Bonds (CP)'!AU299-'Bonds (CP)'!$AU$515</f>
        <v>-2.3277243047197062E-2</v>
      </c>
      <c r="BE299" s="46">
        <f>'Bonds (CP)'!AV299-'Bonds (CP)'!$AV$515</f>
        <v>-1.2381378279150443E-2</v>
      </c>
      <c r="BF299" s="46">
        <f>'Bonds (CP)'!AW299-'Bonds (CP)'!$AW$515</f>
        <v>-7.1445135123647877E-4</v>
      </c>
      <c r="BG299" s="46">
        <f>'Bonds (CP)'!AX299-'Bonds (CP)'!$AX$515</f>
        <v>-6.6612159572800329E-3</v>
      </c>
    </row>
    <row r="300" spans="1:59" ht="16.5" customHeight="1">
      <c r="A300" s="24">
        <v>45623</v>
      </c>
      <c r="B300" s="16">
        <v>22.28</v>
      </c>
      <c r="C300" s="16">
        <v>20.09</v>
      </c>
      <c r="D300" s="16">
        <v>18.399999999999999</v>
      </c>
      <c r="E300" s="16">
        <v>16.329999999999998</v>
      </c>
      <c r="F300" s="16">
        <v>14.79</v>
      </c>
      <c r="G300" s="17"/>
      <c r="H300" s="26">
        <f t="shared" si="64"/>
        <v>0.82597317631665035</v>
      </c>
      <c r="I300" s="26">
        <f t="shared" si="65"/>
        <v>0.61947389748212245</v>
      </c>
      <c r="J300" s="26">
        <f t="shared" si="66"/>
        <v>0.50725151278076197</v>
      </c>
      <c r="K300" s="26">
        <f t="shared" si="67"/>
        <v>0.38743986727576529</v>
      </c>
      <c r="L300" s="26">
        <f t="shared" si="68"/>
        <v>0.31535969994692409</v>
      </c>
      <c r="M300" s="17"/>
      <c r="N300" s="17"/>
      <c r="O300" s="29">
        <f t="shared" si="69"/>
        <v>-2.7805037618578998E-3</v>
      </c>
      <c r="P300" s="29">
        <f t="shared" si="70"/>
        <v>-2.4345202205178218E-4</v>
      </c>
      <c r="Q300" s="29">
        <f t="shared" si="71"/>
        <v>2.3551994675570231E-3</v>
      </c>
      <c r="R300" s="29">
        <f t="shared" si="72"/>
        <v>1.9458805152794412E-3</v>
      </c>
      <c r="S300" s="29">
        <f t="shared" si="73"/>
        <v>-8.8058399844562762E-3</v>
      </c>
      <c r="T300" s="29">
        <f t="shared" si="79"/>
        <v>-7.5287157855294939E-3</v>
      </c>
      <c r="U300" s="17"/>
      <c r="V300" s="30">
        <f t="shared" si="74"/>
        <v>-2.7540497270803028E-3</v>
      </c>
      <c r="W300" s="30">
        <f t="shared" si="75"/>
        <v>-1.434858911847086E-4</v>
      </c>
      <c r="X300" s="30">
        <f t="shared" si="76"/>
        <v>2.5444157201821743E-3</v>
      </c>
      <c r="Y300" s="30">
        <f t="shared" si="77"/>
        <v>2.3009033545345731E-3</v>
      </c>
      <c r="Z300" s="30">
        <f t="shared" si="78"/>
        <v>-8.4121309568948362E-3</v>
      </c>
      <c r="AA300" s="17"/>
      <c r="AB300" s="17"/>
      <c r="AC300" s="17"/>
      <c r="AD300" s="17"/>
      <c r="AE300" s="17"/>
      <c r="AF300" s="17"/>
      <c r="AG300" s="17"/>
      <c r="AK300" s="24">
        <v>45623</v>
      </c>
      <c r="AL300" s="37">
        <v>0.82597317631665035</v>
      </c>
      <c r="AM300" s="37">
        <v>0.61947389748212256</v>
      </c>
      <c r="AN300" s="37">
        <v>0.50725151278076197</v>
      </c>
      <c r="AO300" s="37">
        <v>0.38743986727576529</v>
      </c>
      <c r="AP300" s="37">
        <v>0.31535969994692403</v>
      </c>
      <c r="AT300" s="46">
        <f>'Bonds (CP)'!AL300/'Bonds (CP)'!AL270-1</f>
        <v>-2.3879620543016067E-2</v>
      </c>
      <c r="AU300" s="46">
        <f>'Bonds (CP)'!AM300/'Bonds (CP)'!AM270-1</f>
        <v>-2.5833559282406937E-2</v>
      </c>
      <c r="AV300" s="46">
        <f>'Bonds (CP)'!AN300/'Bonds (CP)'!AN270-1</f>
        <v>-1.4821491810611431E-2</v>
      </c>
      <c r="AW300" s="46">
        <f>'Bonds (CP)'!AO300/'Bonds (CP)'!AO270-1</f>
        <v>-5.8224150831895916E-3</v>
      </c>
      <c r="AX300" s="46">
        <f>'Bonds (CP)'!AP300/'Bonds (CP)'!AP270-1</f>
        <v>-1.7609171350141839E-2</v>
      </c>
      <c r="AY300" s="46">
        <f>SUM(AT300:AX300)</f>
        <v>-8.7966258069365866E-2</v>
      </c>
      <c r="BC300" s="46">
        <f>'Bonds (CP)'!AT300-'Bonds (CP)'!$AT$515</f>
        <v>-2.3270403639945397E-2</v>
      </c>
      <c r="BD300" s="46">
        <f>'Bonds (CP)'!AU300-'Bonds (CP)'!$AU$515</f>
        <v>-2.3993463753156287E-2</v>
      </c>
      <c r="BE300" s="46">
        <f>'Bonds (CP)'!AV300-'Bonds (CP)'!$AV$515</f>
        <v>-1.1227982506133457E-2</v>
      </c>
      <c r="BF300" s="46">
        <f>'Bonds (CP)'!AW300-'Bonds (CP)'!$AW$515</f>
        <v>1.2163423461459925E-3</v>
      </c>
      <c r="BG300" s="46">
        <f>'Bonds (CP)'!AX300-'Bonds (CP)'!$AX$515</f>
        <v>-9.4693907351839929E-3</v>
      </c>
    </row>
    <row r="301" spans="1:59" ht="16.5" customHeight="1">
      <c r="A301" s="24">
        <v>45624</v>
      </c>
      <c r="B301" s="16">
        <v>22.31</v>
      </c>
      <c r="C301" s="16">
        <v>20.22</v>
      </c>
      <c r="D301" s="16">
        <v>18.5</v>
      </c>
      <c r="E301" s="16">
        <v>16.29</v>
      </c>
      <c r="F301" s="16">
        <v>14.52</v>
      </c>
      <c r="G301" s="17"/>
      <c r="H301" s="26">
        <f t="shared" si="64"/>
        <v>0.82577058294497585</v>
      </c>
      <c r="I301" s="26">
        <f t="shared" si="65"/>
        <v>0.61751738735664352</v>
      </c>
      <c r="J301" s="26">
        <f t="shared" si="66"/>
        <v>0.5052670231442018</v>
      </c>
      <c r="K301" s="26">
        <f t="shared" si="67"/>
        <v>0.38844616013746192</v>
      </c>
      <c r="L301" s="26">
        <f t="shared" si="68"/>
        <v>0.32173309533719585</v>
      </c>
      <c r="M301" s="17"/>
      <c r="N301" s="17"/>
      <c r="O301" s="29">
        <f t="shared" si="69"/>
        <v>-2.4527839097387982E-4</v>
      </c>
      <c r="P301" s="29">
        <f t="shared" si="70"/>
        <v>-3.158341511129481E-3</v>
      </c>
      <c r="Q301" s="29">
        <f t="shared" si="71"/>
        <v>-3.9122399570208355E-3</v>
      </c>
      <c r="R301" s="29">
        <f t="shared" si="72"/>
        <v>2.5972878546862699E-3</v>
      </c>
      <c r="S301" s="29">
        <f t="shared" si="73"/>
        <v>2.0209923434555632E-2</v>
      </c>
      <c r="T301" s="29">
        <f t="shared" si="79"/>
        <v>1.5491351430117706E-2</v>
      </c>
      <c r="U301" s="17"/>
      <c r="V301" s="30">
        <f t="shared" si="74"/>
        <v>-2.188243561962826E-4</v>
      </c>
      <c r="W301" s="30">
        <f t="shared" si="75"/>
        <v>-3.0583753802624074E-3</v>
      </c>
      <c r="X301" s="30">
        <f t="shared" si="76"/>
        <v>-3.7230237043956844E-3</v>
      </c>
      <c r="Y301" s="30">
        <f t="shared" si="77"/>
        <v>2.9523106939414018E-3</v>
      </c>
      <c r="Z301" s="30">
        <f t="shared" si="78"/>
        <v>2.0603632462117071E-2</v>
      </c>
      <c r="AA301" s="17"/>
      <c r="AB301" s="17"/>
      <c r="AC301" s="17"/>
      <c r="AD301" s="17"/>
      <c r="AE301" s="17"/>
      <c r="AF301" s="17"/>
      <c r="AG301" s="17"/>
      <c r="AK301" s="24">
        <v>45624</v>
      </c>
      <c r="AL301" s="37">
        <v>0.82577058294497585</v>
      </c>
      <c r="AM301" s="37">
        <v>0.61751738735664363</v>
      </c>
      <c r="AN301" s="37">
        <v>0.50526702314420169</v>
      </c>
      <c r="AO301" s="37">
        <v>0.38844616013746192</v>
      </c>
      <c r="AP301" s="37">
        <v>0.32173309533719591</v>
      </c>
      <c r="AT301" s="46">
        <f>'Bonds (CP)'!AL301/'Bonds (CP)'!AL271-1</f>
        <v>-2.4282560706401779E-2</v>
      </c>
      <c r="AU301" s="46">
        <f>'Bonds (CP)'!AM301/'Bonds (CP)'!AM271-1</f>
        <v>-2.843293851789952E-2</v>
      </c>
      <c r="AV301" s="46">
        <f>'Bonds (CP)'!AN301/'Bonds (CP)'!AN271-1</f>
        <v>-1.6355484148817045E-2</v>
      </c>
      <c r="AW301" s="46">
        <f>'Bonds (CP)'!AO301/'Bonds (CP)'!AO271-1</f>
        <v>6.4889791447675371E-4</v>
      </c>
      <c r="AX301" s="46">
        <f>'Bonds (CP)'!AP301/'Bonds (CP)'!AP271-1</f>
        <v>8.9805535988978225E-3</v>
      </c>
      <c r="AY301" s="46">
        <f>SUM(AT301:AX301)</f>
        <v>-5.9441531859743768E-2</v>
      </c>
      <c r="BC301" s="46">
        <f>'Bonds (CP)'!AT301-'Bonds (CP)'!$AT$515</f>
        <v>-2.3673343803331109E-2</v>
      </c>
      <c r="BD301" s="46">
        <f>'Bonds (CP)'!AU301-'Bonds (CP)'!$AU$515</f>
        <v>-2.659284298864887E-2</v>
      </c>
      <c r="BE301" s="46">
        <f>'Bonds (CP)'!AV301-'Bonds (CP)'!$AV$515</f>
        <v>-1.2761974844339071E-2</v>
      </c>
      <c r="BF301" s="46">
        <f>'Bonds (CP)'!AW301-'Bonds (CP)'!$AW$515</f>
        <v>7.6876553438123378E-3</v>
      </c>
      <c r="BG301" s="46">
        <f>'Bonds (CP)'!AX301-'Bonds (CP)'!$AX$515</f>
        <v>1.712033421385567E-2</v>
      </c>
    </row>
    <row r="302" spans="1:59" ht="16.5" customHeight="1">
      <c r="A302" s="24">
        <v>45625</v>
      </c>
      <c r="B302" s="16">
        <v>22.53</v>
      </c>
      <c r="C302" s="16">
        <v>20.37</v>
      </c>
      <c r="D302" s="16">
        <v>18.61</v>
      </c>
      <c r="E302" s="16">
        <v>16.239999999999998</v>
      </c>
      <c r="F302" s="16">
        <v>14.29</v>
      </c>
      <c r="G302" s="17"/>
      <c r="H302" s="26">
        <f t="shared" si="64"/>
        <v>0.8242879294866563</v>
      </c>
      <c r="I302" s="26">
        <f t="shared" si="65"/>
        <v>0.61527027751077856</v>
      </c>
      <c r="J302" s="26">
        <f t="shared" si="66"/>
        <v>0.50309538607778892</v>
      </c>
      <c r="K302" s="26">
        <f t="shared" si="67"/>
        <v>0.38970891433665233</v>
      </c>
      <c r="L302" s="26">
        <f t="shared" si="68"/>
        <v>0.32736511059686002</v>
      </c>
      <c r="M302" s="17"/>
      <c r="N302" s="17"/>
      <c r="O302" s="29">
        <f t="shared" si="69"/>
        <v>-1.7954786582877746E-3</v>
      </c>
      <c r="P302" s="29">
        <f t="shared" si="70"/>
        <v>-3.6389418207055657E-3</v>
      </c>
      <c r="Q302" s="29">
        <f t="shared" si="71"/>
        <v>-4.297998814367654E-3</v>
      </c>
      <c r="R302" s="29">
        <f t="shared" si="72"/>
        <v>3.2507830653893954E-3</v>
      </c>
      <c r="S302" s="29">
        <f t="shared" si="73"/>
        <v>1.7505240652229137E-2</v>
      </c>
      <c r="T302" s="29">
        <f t="shared" si="79"/>
        <v>1.1023604424257538E-2</v>
      </c>
      <c r="U302" s="17"/>
      <c r="V302" s="30">
        <f t="shared" si="74"/>
        <v>-1.7690246235101774E-3</v>
      </c>
      <c r="W302" s="30">
        <f t="shared" si="75"/>
        <v>-3.5389756898384921E-3</v>
      </c>
      <c r="X302" s="30">
        <f t="shared" si="76"/>
        <v>-4.1087825617425024E-3</v>
      </c>
      <c r="Y302" s="30">
        <f t="shared" si="77"/>
        <v>3.6058059046445274E-3</v>
      </c>
      <c r="Z302" s="30">
        <f t="shared" si="78"/>
        <v>1.7898949679790575E-2</v>
      </c>
      <c r="AA302" s="17"/>
      <c r="AB302" s="17"/>
      <c r="AC302" s="17"/>
      <c r="AD302" s="17"/>
      <c r="AE302" s="17"/>
      <c r="AF302" s="17"/>
      <c r="AG302" s="17"/>
      <c r="AK302" s="24">
        <v>45625</v>
      </c>
      <c r="AL302" s="37">
        <v>0.8242879294866563</v>
      </c>
      <c r="AM302" s="37">
        <v>0.61527027751077867</v>
      </c>
      <c r="AN302" s="37">
        <v>0.50309538607778892</v>
      </c>
      <c r="AO302" s="37">
        <v>0.38970891433665245</v>
      </c>
      <c r="AP302" s="37">
        <v>0.32736511059686002</v>
      </c>
      <c r="AT302" s="46">
        <f>'Bonds (CP)'!AL302/'Bonds (CP)'!AL272-1</f>
        <v>-2.4891863217171295E-2</v>
      </c>
      <c r="AU302" s="46">
        <f>'Bonds (CP)'!AM302/'Bonds (CP)'!AM272-1</f>
        <v>-3.0778671152815296E-2</v>
      </c>
      <c r="AV302" s="46">
        <f>'Bonds (CP)'!AN302/'Bonds (CP)'!AN272-1</f>
        <v>-2.1738835982671678E-2</v>
      </c>
      <c r="AW302" s="46">
        <f>'Bonds (CP)'!AO302/'Bonds (CP)'!AO272-1</f>
        <v>6.4958950905236179E-4</v>
      </c>
      <c r="AX302" s="46">
        <f>'Bonds (CP)'!AP302/'Bonds (CP)'!AP272-1</f>
        <v>2.816623176103894E-2</v>
      </c>
      <c r="AY302" s="46">
        <f>SUM(AT302:AX302)</f>
        <v>-4.8593549082566967E-2</v>
      </c>
      <c r="BC302" s="46">
        <f>'Bonds (CP)'!AT302-'Bonds (CP)'!$AT$515</f>
        <v>-2.4282646314100625E-2</v>
      </c>
      <c r="BD302" s="46">
        <f>'Bonds (CP)'!AU302-'Bonds (CP)'!$AU$515</f>
        <v>-2.8938575623564645E-2</v>
      </c>
      <c r="BE302" s="46">
        <f>'Bonds (CP)'!AV302-'Bonds (CP)'!$AV$515</f>
        <v>-1.8145326678193706E-2</v>
      </c>
      <c r="BF302" s="46">
        <f>'Bonds (CP)'!AW302-'Bonds (CP)'!$AW$515</f>
        <v>7.6883469383879459E-3</v>
      </c>
      <c r="BG302" s="46">
        <f>'Bonds (CP)'!AX302-'Bonds (CP)'!$AX$515</f>
        <v>3.6306012375996788E-2</v>
      </c>
    </row>
    <row r="303" spans="1:59" ht="16.5" customHeight="1">
      <c r="A303" s="24">
        <v>45628</v>
      </c>
      <c r="B303" s="16">
        <v>22.68</v>
      </c>
      <c r="C303" s="16">
        <v>20.309999999999999</v>
      </c>
      <c r="D303" s="16">
        <v>18.48</v>
      </c>
      <c r="E303" s="16">
        <v>16.170000000000002</v>
      </c>
      <c r="F303" s="16">
        <v>14.31</v>
      </c>
      <c r="G303" s="17"/>
      <c r="H303" s="26">
        <f t="shared" si="64"/>
        <v>0.82328007825236393</v>
      </c>
      <c r="I303" s="26">
        <f t="shared" si="65"/>
        <v>0.61616778812751372</v>
      </c>
      <c r="J303" s="26">
        <f t="shared" si="66"/>
        <v>0.5056631362997932</v>
      </c>
      <c r="K303" s="26">
        <f t="shared" si="67"/>
        <v>0.391485942921726</v>
      </c>
      <c r="L303" s="26">
        <f t="shared" si="68"/>
        <v>0.32686772019309179</v>
      </c>
      <c r="M303" s="17"/>
      <c r="N303" s="17"/>
      <c r="O303" s="29">
        <f t="shared" si="69"/>
        <v>-1.2226931855232603E-3</v>
      </c>
      <c r="P303" s="29">
        <f t="shared" si="70"/>
        <v>1.4587257820517507E-3</v>
      </c>
      <c r="Q303" s="29">
        <f t="shared" si="71"/>
        <v>5.1039033413182722E-3</v>
      </c>
      <c r="R303" s="29">
        <f t="shared" si="72"/>
        <v>4.559886930219248E-3</v>
      </c>
      <c r="S303" s="29">
        <f t="shared" si="73"/>
        <v>-1.5193751186904914E-3</v>
      </c>
      <c r="T303" s="29">
        <f t="shared" si="79"/>
        <v>8.3804477493755192E-3</v>
      </c>
      <c r="U303" s="17"/>
      <c r="V303" s="30">
        <f t="shared" si="74"/>
        <v>-1.1962391507456631E-3</v>
      </c>
      <c r="W303" s="30">
        <f t="shared" si="75"/>
        <v>1.5586919129188244E-3</v>
      </c>
      <c r="X303" s="30">
        <f t="shared" si="76"/>
        <v>5.2931195939434237E-3</v>
      </c>
      <c r="Y303" s="30">
        <f t="shared" si="77"/>
        <v>4.9149097694743795E-3</v>
      </c>
      <c r="Z303" s="30">
        <f t="shared" si="78"/>
        <v>-1.1256660911290522E-3</v>
      </c>
      <c r="AA303" s="17"/>
      <c r="AB303" s="17"/>
      <c r="AC303" s="17"/>
      <c r="AD303" s="17"/>
      <c r="AE303" s="17"/>
      <c r="AF303" s="17"/>
      <c r="AG303" s="17"/>
      <c r="AK303" s="24">
        <v>45628</v>
      </c>
      <c r="AL303" s="37">
        <v>0.82328007825236393</v>
      </c>
      <c r="AM303" s="37">
        <v>0.6161677881275136</v>
      </c>
      <c r="AN303" s="37">
        <v>0.5056631362997932</v>
      </c>
      <c r="AO303" s="37">
        <v>0.391485942921726</v>
      </c>
      <c r="AP303" s="37">
        <v>0.32686772019309179</v>
      </c>
      <c r="AT303" s="46">
        <f>'Bonds (CP)'!AL303/'Bonds (CP)'!AL273-1</f>
        <v>-2.453537658950089E-2</v>
      </c>
      <c r="AU303" s="46">
        <f>'Bonds (CP)'!AM303/'Bonds (CP)'!AM273-1</f>
        <v>-2.6740271973594298E-2</v>
      </c>
      <c r="AV303" s="46">
        <f>'Bonds (CP)'!AN303/'Bonds (CP)'!AN273-1</f>
        <v>-1.4809410555562397E-2</v>
      </c>
      <c r="AW303" s="46">
        <f>'Bonds (CP)'!AO303/'Bonds (CP)'!AO273-1</f>
        <v>1.952528686614885E-3</v>
      </c>
      <c r="AX303" s="46">
        <f>'Bonds (CP)'!AP303/'Bonds (CP)'!AP273-1</f>
        <v>1.2918632824933995E-2</v>
      </c>
      <c r="AY303" s="46">
        <f>SUM(AT303:AX303)</f>
        <v>-5.1213897607108705E-2</v>
      </c>
      <c r="BC303" s="46">
        <f>'Bonds (CP)'!AT303-'Bonds (CP)'!$AT$515</f>
        <v>-2.3926159686430221E-2</v>
      </c>
      <c r="BD303" s="46">
        <f>'Bonds (CP)'!AU303-'Bonds (CP)'!$AU$515</f>
        <v>-2.4900176444343648E-2</v>
      </c>
      <c r="BE303" s="46">
        <f>'Bonds (CP)'!AV303-'Bonds (CP)'!$AV$515</f>
        <v>-1.1215901251084423E-2</v>
      </c>
      <c r="BF303" s="46">
        <f>'Bonds (CP)'!AW303-'Bonds (CP)'!$AW$515</f>
        <v>8.9912861159504691E-3</v>
      </c>
      <c r="BG303" s="46">
        <f>'Bonds (CP)'!AX303-'Bonds (CP)'!$AX$515</f>
        <v>2.1058413439891843E-2</v>
      </c>
    </row>
    <row r="304" spans="1:59" ht="16.5" customHeight="1">
      <c r="A304" s="24">
        <v>45629</v>
      </c>
      <c r="B304" s="16">
        <v>22.59</v>
      </c>
      <c r="C304" s="16">
        <v>20.309999999999999</v>
      </c>
      <c r="D304" s="16">
        <v>18.47</v>
      </c>
      <c r="E304" s="16">
        <v>16.05</v>
      </c>
      <c r="F304" s="16">
        <v>14.1</v>
      </c>
      <c r="G304" s="17"/>
      <c r="H304" s="26">
        <f t="shared" si="64"/>
        <v>0.82388449302553224</v>
      </c>
      <c r="I304" s="26">
        <f t="shared" si="65"/>
        <v>0.61616778812751372</v>
      </c>
      <c r="J304" s="26">
        <f t="shared" si="66"/>
        <v>0.50586133982176174</v>
      </c>
      <c r="K304" s="26">
        <f t="shared" si="67"/>
        <v>0.39455737278072961</v>
      </c>
      <c r="L304" s="26">
        <f t="shared" si="68"/>
        <v>0.332165093453343</v>
      </c>
      <c r="M304" s="17"/>
      <c r="N304" s="17"/>
      <c r="O304" s="29">
        <f t="shared" si="69"/>
        <v>7.3415449873559524E-4</v>
      </c>
      <c r="P304" s="29">
        <f t="shared" si="70"/>
        <v>0</v>
      </c>
      <c r="Q304" s="29">
        <f t="shared" si="71"/>
        <v>3.9196751303416377E-4</v>
      </c>
      <c r="R304" s="29">
        <f t="shared" si="72"/>
        <v>7.8455686967480176E-3</v>
      </c>
      <c r="S304" s="29">
        <f t="shared" si="73"/>
        <v>1.6206474157564044E-2</v>
      </c>
      <c r="T304" s="29">
        <f t="shared" si="79"/>
        <v>2.517816486608182E-2</v>
      </c>
      <c r="U304" s="17"/>
      <c r="V304" s="30">
        <f t="shared" si="74"/>
        <v>7.6060853351319247E-4</v>
      </c>
      <c r="W304" s="30">
        <f t="shared" si="75"/>
        <v>9.9966130867073578E-5</v>
      </c>
      <c r="X304" s="30">
        <f t="shared" si="76"/>
        <v>5.8118376565931501E-4</v>
      </c>
      <c r="Y304" s="30">
        <f t="shared" si="77"/>
        <v>8.20059153600315E-3</v>
      </c>
      <c r="Z304" s="30">
        <f t="shared" si="78"/>
        <v>1.6600183185125482E-2</v>
      </c>
      <c r="AA304" s="17"/>
      <c r="AB304" s="17"/>
      <c r="AC304" s="17"/>
      <c r="AD304" s="17"/>
      <c r="AE304" s="17"/>
      <c r="AF304" s="17"/>
      <c r="AG304" s="17"/>
      <c r="AK304" s="24">
        <v>45629</v>
      </c>
      <c r="AL304" s="37">
        <v>0.82388449302553235</v>
      </c>
      <c r="AM304" s="37">
        <v>0.6161677881275136</v>
      </c>
      <c r="AN304" s="37">
        <v>0.50586133982176185</v>
      </c>
      <c r="AO304" s="37">
        <v>0.39455737278072961</v>
      </c>
      <c r="AP304" s="37">
        <v>0.33216509345334305</v>
      </c>
      <c r="AT304" s="46">
        <f>'Bonds (CP)'!AL304/'Bonds (CP)'!AL274-1</f>
        <v>-2.0066889632106899E-2</v>
      </c>
      <c r="AU304" s="46">
        <f>'Bonds (CP)'!AM304/'Bonds (CP)'!AM274-1</f>
        <v>-2.0758358194922555E-2</v>
      </c>
      <c r="AV304" s="46">
        <f>'Bonds (CP)'!AN304/'Bonds (CP)'!AN274-1</f>
        <v>-1.131781246539576E-2</v>
      </c>
      <c r="AW304" s="46">
        <f>'Bonds (CP)'!AO304/'Bonds (CP)'!AO274-1</f>
        <v>3.917621024970952E-3</v>
      </c>
      <c r="AX304" s="46">
        <f>'Bonds (CP)'!AP304/'Bonds (CP)'!AP274-1</f>
        <v>2.7789648226670405E-2</v>
      </c>
      <c r="AY304" s="46">
        <f>SUM(AT304:AX304)</f>
        <v>-2.0435791040783857E-2</v>
      </c>
      <c r="BC304" s="46">
        <f>'Bonds (CP)'!AT304-'Bonds (CP)'!$AT$515</f>
        <v>-1.9457672729036229E-2</v>
      </c>
      <c r="BD304" s="46">
        <f>'Bonds (CP)'!AU304-'Bonds (CP)'!$AU$515</f>
        <v>-1.8918262665671905E-2</v>
      </c>
      <c r="BE304" s="46">
        <f>'Bonds (CP)'!AV304-'Bonds (CP)'!$AV$515</f>
        <v>-7.7243031609177861E-3</v>
      </c>
      <c r="BF304" s="46">
        <f>'Bonds (CP)'!AW304-'Bonds (CP)'!$AW$515</f>
        <v>1.0956378454306536E-2</v>
      </c>
      <c r="BG304" s="46">
        <f>'Bonds (CP)'!AX304-'Bonds (CP)'!$AX$515</f>
        <v>3.5929428841628253E-2</v>
      </c>
    </row>
    <row r="305" spans="1:59" ht="16.5" customHeight="1">
      <c r="A305" s="24">
        <v>45630</v>
      </c>
      <c r="B305" s="16">
        <v>22.54</v>
      </c>
      <c r="C305" s="16">
        <v>20.350000000000001</v>
      </c>
      <c r="D305" s="16">
        <v>18.54</v>
      </c>
      <c r="E305" s="16">
        <v>16.059999999999999</v>
      </c>
      <c r="F305" s="16">
        <v>13.97</v>
      </c>
      <c r="G305" s="17"/>
      <c r="H305" s="26">
        <f t="shared" si="64"/>
        <v>0.82422066264077032</v>
      </c>
      <c r="I305" s="26">
        <f t="shared" si="65"/>
        <v>0.61556925054128198</v>
      </c>
      <c r="J305" s="26">
        <f t="shared" si="66"/>
        <v>0.50447597078596051</v>
      </c>
      <c r="K305" s="26">
        <f t="shared" si="67"/>
        <v>0.39430020235980617</v>
      </c>
      <c r="L305" s="26">
        <f t="shared" si="68"/>
        <v>0.33552908378819951</v>
      </c>
      <c r="M305" s="17"/>
      <c r="N305" s="17"/>
      <c r="O305" s="29">
        <f t="shared" si="69"/>
        <v>4.080300310103091E-4</v>
      </c>
      <c r="P305" s="29">
        <f t="shared" si="70"/>
        <v>-9.7138733598955973E-4</v>
      </c>
      <c r="Q305" s="29">
        <f t="shared" si="71"/>
        <v>-2.738633943225155E-3</v>
      </c>
      <c r="R305" s="29">
        <f t="shared" si="72"/>
        <v>-6.5179474181653596E-4</v>
      </c>
      <c r="S305" s="29">
        <f t="shared" si="73"/>
        <v>1.0127464929812202E-2</v>
      </c>
      <c r="T305" s="29">
        <f t="shared" si="79"/>
        <v>6.1736789397912606E-3</v>
      </c>
      <c r="U305" s="17"/>
      <c r="V305" s="30">
        <f t="shared" si="74"/>
        <v>4.3448406578790633E-4</v>
      </c>
      <c r="W305" s="30">
        <f t="shared" si="75"/>
        <v>-8.714212051224861E-4</v>
      </c>
      <c r="X305" s="30">
        <f t="shared" si="76"/>
        <v>-2.5494176906000038E-3</v>
      </c>
      <c r="Y305" s="30">
        <f t="shared" si="77"/>
        <v>-2.9677190256140412E-4</v>
      </c>
      <c r="Z305" s="30">
        <f t="shared" si="78"/>
        <v>1.0521173957373642E-2</v>
      </c>
      <c r="AA305" s="17"/>
      <c r="AB305" s="17"/>
      <c r="AC305" s="17"/>
      <c r="AD305" s="17"/>
      <c r="AE305" s="17"/>
      <c r="AF305" s="17"/>
      <c r="AG305" s="17"/>
      <c r="AK305" s="24">
        <v>45630</v>
      </c>
      <c r="AL305" s="37">
        <v>0.82422066264077032</v>
      </c>
      <c r="AM305" s="37">
        <v>0.61556925054128209</v>
      </c>
      <c r="AN305" s="37">
        <v>0.50447597078596051</v>
      </c>
      <c r="AO305" s="37">
        <v>0.39430020235980623</v>
      </c>
      <c r="AP305" s="37">
        <v>0.33552908378819951</v>
      </c>
      <c r="AT305" s="46">
        <f>'Bonds (CP)'!AL305/'Bonds (CP)'!AL275-1</f>
        <v>-2.0319895544312128E-2</v>
      </c>
      <c r="AU305" s="46">
        <f>'Bonds (CP)'!AM305/'Bonds (CP)'!AM275-1</f>
        <v>-2.1949077939856121E-2</v>
      </c>
      <c r="AV305" s="46">
        <f>'Bonds (CP)'!AN305/'Bonds (CP)'!AN275-1</f>
        <v>-1.5187643564711806E-2</v>
      </c>
      <c r="AW305" s="46">
        <f>'Bonds (CP)'!AO305/'Bonds (CP)'!AO275-1</f>
        <v>-1.9545245372495357E-3</v>
      </c>
      <c r="AX305" s="46">
        <f>'Bonds (CP)'!AP305/'Bonds (CP)'!AP275-1</f>
        <v>3.0397612820009856E-2</v>
      </c>
      <c r="AY305" s="46">
        <f>SUM(AT305:AX305)</f>
        <v>-2.9013528766119734E-2</v>
      </c>
      <c r="BC305" s="46">
        <f>'Bonds (CP)'!AT305-'Bonds (CP)'!$AT$515</f>
        <v>-1.9710678641241458E-2</v>
      </c>
      <c r="BD305" s="46">
        <f>'Bonds (CP)'!AU305-'Bonds (CP)'!$AU$515</f>
        <v>-2.0108982410605471E-2</v>
      </c>
      <c r="BE305" s="46">
        <f>'Bonds (CP)'!AV305-'Bonds (CP)'!$AV$515</f>
        <v>-1.1594134260233832E-2</v>
      </c>
      <c r="BF305" s="46">
        <f>'Bonds (CP)'!AW305-'Bonds (CP)'!$AW$515</f>
        <v>5.0842328920860484E-3</v>
      </c>
      <c r="BG305" s="46">
        <f>'Bonds (CP)'!AX305-'Bonds (CP)'!$AX$515</f>
        <v>3.8537393434967704E-2</v>
      </c>
    </row>
    <row r="306" spans="1:59" ht="16.5" customHeight="1">
      <c r="A306" s="24">
        <v>45631</v>
      </c>
      <c r="B306" s="16">
        <v>22.78</v>
      </c>
      <c r="C306" s="16">
        <v>20.399999999999999</v>
      </c>
      <c r="D306" s="16">
        <v>18.54</v>
      </c>
      <c r="E306" s="16">
        <v>16.09</v>
      </c>
      <c r="F306" s="16">
        <v>14.06</v>
      </c>
      <c r="G306" s="17"/>
      <c r="H306" s="26">
        <f t="shared" si="64"/>
        <v>0.82260954552858767</v>
      </c>
      <c r="I306" s="26">
        <f t="shared" si="65"/>
        <v>0.61482218720972959</v>
      </c>
      <c r="J306" s="26">
        <f t="shared" si="66"/>
        <v>0.50447597078596051</v>
      </c>
      <c r="K306" s="26">
        <f t="shared" si="67"/>
        <v>0.39353002325712499</v>
      </c>
      <c r="L306" s="26">
        <f t="shared" si="68"/>
        <v>0.33319315351336765</v>
      </c>
      <c r="M306" s="17"/>
      <c r="N306" s="17"/>
      <c r="O306" s="29">
        <f t="shared" si="69"/>
        <v>-1.9547157517511016E-3</v>
      </c>
      <c r="P306" s="29">
        <f t="shared" si="70"/>
        <v>-1.2136137906425537E-3</v>
      </c>
      <c r="Q306" s="29">
        <f t="shared" si="71"/>
        <v>0</v>
      </c>
      <c r="R306" s="29">
        <f t="shared" si="72"/>
        <v>-1.953281023118425E-3</v>
      </c>
      <c r="S306" s="29">
        <f t="shared" si="73"/>
        <v>-6.9619308360953092E-3</v>
      </c>
      <c r="T306" s="29">
        <f t="shared" si="79"/>
        <v>-1.2083541401607389E-2</v>
      </c>
      <c r="U306" s="17"/>
      <c r="V306" s="30">
        <f t="shared" si="74"/>
        <v>-1.9282617169735043E-3</v>
      </c>
      <c r="W306" s="30">
        <f t="shared" si="75"/>
        <v>-1.1136476597754801E-3</v>
      </c>
      <c r="X306" s="30">
        <f t="shared" si="76"/>
        <v>1.8921625262515121E-4</v>
      </c>
      <c r="Y306" s="30">
        <f t="shared" si="77"/>
        <v>-1.5982581838632931E-3</v>
      </c>
      <c r="Z306" s="30">
        <f t="shared" si="78"/>
        <v>-6.56822180853387E-3</v>
      </c>
      <c r="AA306" s="17"/>
      <c r="AB306" s="17"/>
      <c r="AC306" s="17"/>
      <c r="AD306" s="17"/>
      <c r="AE306" s="17"/>
      <c r="AF306" s="17"/>
      <c r="AG306" s="17"/>
      <c r="AK306" s="24">
        <v>45631</v>
      </c>
      <c r="AL306" s="37">
        <v>0.82260954552858778</v>
      </c>
      <c r="AM306" s="37">
        <v>0.61482218720972959</v>
      </c>
      <c r="AN306" s="37">
        <v>0.50447597078596051</v>
      </c>
      <c r="AO306" s="37">
        <v>0.39353002325712505</v>
      </c>
      <c r="AP306" s="37">
        <v>0.33319315351336765</v>
      </c>
      <c r="AT306" s="46">
        <f>'Bonds (CP)'!AL306/'Bonds (CP)'!AL276-1</f>
        <v>-2.0443068903730155E-2</v>
      </c>
      <c r="AU306" s="46">
        <f>'Bonds (CP)'!AM306/'Bonds (CP)'!AM276-1</f>
        <v>-1.7864806044897708E-2</v>
      </c>
      <c r="AV306" s="46">
        <f>'Bonds (CP)'!AN306/'Bonds (CP)'!AN276-1</f>
        <v>-7.809973961072858E-3</v>
      </c>
      <c r="AW306" s="46">
        <f>'Bonds (CP)'!AO306/'Bonds (CP)'!AO276-1</f>
        <v>5.2213377577332576E-3</v>
      </c>
      <c r="AX306" s="46">
        <f>'Bonds (CP)'!AP306/'Bonds (CP)'!AP276-1</f>
        <v>2.3998610431776868E-2</v>
      </c>
      <c r="AY306" s="46">
        <f>SUM(AT306:AX306)</f>
        <v>-1.6897900720190595E-2</v>
      </c>
      <c r="BC306" s="46">
        <f>'Bonds (CP)'!AT306-'Bonds (CP)'!$AT$515</f>
        <v>-1.9833852000659485E-2</v>
      </c>
      <c r="BD306" s="46">
        <f>'Bonds (CP)'!AU306-'Bonds (CP)'!$AU$515</f>
        <v>-1.6024710515647057E-2</v>
      </c>
      <c r="BE306" s="46">
        <f>'Bonds (CP)'!AV306-'Bonds (CP)'!$AV$515</f>
        <v>-4.216464656594884E-3</v>
      </c>
      <c r="BF306" s="46">
        <f>'Bonds (CP)'!AW306-'Bonds (CP)'!$AW$515</f>
        <v>1.2260095187068842E-2</v>
      </c>
      <c r="BG306" s="46">
        <f>'Bonds (CP)'!AX306-'Bonds (CP)'!$AX$515</f>
        <v>3.2138391046734716E-2</v>
      </c>
    </row>
    <row r="307" spans="1:59" ht="16.5" customHeight="1">
      <c r="A307" s="24">
        <v>45632</v>
      </c>
      <c r="B307" s="16">
        <v>22.69</v>
      </c>
      <c r="C307" s="16">
        <v>20.2</v>
      </c>
      <c r="D307" s="16">
        <v>18.34</v>
      </c>
      <c r="E307" s="16">
        <v>16.07</v>
      </c>
      <c r="F307" s="16">
        <v>14.35</v>
      </c>
      <c r="G307" s="17"/>
      <c r="H307" s="26">
        <f t="shared" si="64"/>
        <v>0.82321297579264807</v>
      </c>
      <c r="I307" s="26">
        <f t="shared" si="65"/>
        <v>0.61781784277715668</v>
      </c>
      <c r="J307" s="26">
        <f t="shared" si="66"/>
        <v>0.50844692805465497</v>
      </c>
      <c r="K307" s="26">
        <f t="shared" si="67"/>
        <v>0.39404325411205782</v>
      </c>
      <c r="L307" s="26">
        <f t="shared" si="68"/>
        <v>0.32587736113381649</v>
      </c>
      <c r="M307" s="17"/>
      <c r="N307" s="17"/>
      <c r="O307" s="29">
        <f t="shared" si="69"/>
        <v>7.3355611704295498E-4</v>
      </c>
      <c r="P307" s="29">
        <f t="shared" si="70"/>
        <v>4.8723934004764047E-3</v>
      </c>
      <c r="Q307" s="29">
        <f t="shared" si="71"/>
        <v>7.8714497788821003E-3</v>
      </c>
      <c r="R307" s="29">
        <f t="shared" si="72"/>
        <v>1.3041720443207616E-3</v>
      </c>
      <c r="S307" s="29">
        <f t="shared" si="73"/>
        <v>-2.1956610759883644E-2</v>
      </c>
      <c r="T307" s="29">
        <f t="shared" si="79"/>
        <v>-7.175039419161422E-3</v>
      </c>
      <c r="U307" s="17"/>
      <c r="V307" s="30">
        <f t="shared" si="74"/>
        <v>7.6001015182055221E-4</v>
      </c>
      <c r="W307" s="30">
        <f t="shared" si="75"/>
        <v>4.9723595313434779E-3</v>
      </c>
      <c r="X307" s="30">
        <f t="shared" si="76"/>
        <v>8.060666031507251E-3</v>
      </c>
      <c r="Y307" s="30">
        <f t="shared" si="77"/>
        <v>1.6591948835758936E-3</v>
      </c>
      <c r="Z307" s="30">
        <f t="shared" si="78"/>
        <v>-2.1562901732322205E-2</v>
      </c>
      <c r="AA307" s="17"/>
      <c r="AB307" s="17"/>
      <c r="AC307" s="17"/>
      <c r="AD307" s="17"/>
      <c r="AE307" s="17"/>
      <c r="AF307" s="17"/>
      <c r="AG307" s="17"/>
      <c r="AK307" s="24">
        <v>45632</v>
      </c>
      <c r="AL307" s="37">
        <v>0.82321297579264807</v>
      </c>
      <c r="AM307" s="37">
        <v>0.61781784277715668</v>
      </c>
      <c r="AN307" s="37">
        <v>0.50844692805465486</v>
      </c>
      <c r="AO307" s="37">
        <v>0.39404325411205776</v>
      </c>
      <c r="AP307" s="37">
        <v>0.32587736113381649</v>
      </c>
      <c r="AT307" s="46">
        <f>'Bonds (CP)'!AL307/'Bonds (CP)'!AL277-1</f>
        <v>-1.3937566223816145E-2</v>
      </c>
      <c r="AU307" s="46">
        <f>'Bonds (CP)'!AM307/'Bonds (CP)'!AM277-1</f>
        <v>-1.4587477815012351E-3</v>
      </c>
      <c r="AV307" s="46">
        <f>'Bonds (CP)'!AN307/'Bonds (CP)'!AN277-1</f>
        <v>1.4598058310616668E-2</v>
      </c>
      <c r="AW307" s="46">
        <f>'Bonds (CP)'!AO307/'Bonds (CP)'!AO277-1</f>
        <v>2.2988524613921646E-2</v>
      </c>
      <c r="AX307" s="46">
        <f>'Bonds (CP)'!AP307/'Bonds (CP)'!AP277-1</f>
        <v>1.1365313424175127E-2</v>
      </c>
      <c r="AY307" s="46">
        <f>SUM(AT307:AX307)</f>
        <v>3.3555582343396062E-2</v>
      </c>
      <c r="BC307" s="46">
        <f>'Bonds (CP)'!AT307-'Bonds (CP)'!$AT$515</f>
        <v>-1.3328349320745475E-2</v>
      </c>
      <c r="BD307" s="46">
        <f>'Bonds (CP)'!AU307-'Bonds (CP)'!$AU$515</f>
        <v>3.8134774774941423E-4</v>
      </c>
      <c r="BE307" s="46">
        <f>'Bonds (CP)'!AV307-'Bonds (CP)'!$AV$515</f>
        <v>1.8191567615094641E-2</v>
      </c>
      <c r="BF307" s="46">
        <f>'Bonds (CP)'!AW307-'Bonds (CP)'!$AW$515</f>
        <v>3.002728204325723E-2</v>
      </c>
      <c r="BG307" s="46">
        <f>'Bonds (CP)'!AX307-'Bonds (CP)'!$AX$515</f>
        <v>1.9505094039132975E-2</v>
      </c>
    </row>
    <row r="308" spans="1:59" ht="16.5" customHeight="1">
      <c r="A308" s="24">
        <v>45635</v>
      </c>
      <c r="B308" s="16">
        <v>22.37</v>
      </c>
      <c r="C308" s="16">
        <v>20.27</v>
      </c>
      <c r="D308" s="16">
        <v>18.54</v>
      </c>
      <c r="E308" s="16">
        <v>16.29</v>
      </c>
      <c r="F308" s="16">
        <v>14.53</v>
      </c>
      <c r="G308" s="17"/>
      <c r="H308" s="26">
        <f t="shared" si="64"/>
        <v>0.82536569420609629</v>
      </c>
      <c r="I308" s="26">
        <f t="shared" si="65"/>
        <v>0.61676711550275987</v>
      </c>
      <c r="J308" s="26">
        <f t="shared" si="66"/>
        <v>0.50447597078596051</v>
      </c>
      <c r="K308" s="26">
        <f t="shared" si="67"/>
        <v>0.38844616013746192</v>
      </c>
      <c r="L308" s="26">
        <f t="shared" si="68"/>
        <v>0.32149253204488554</v>
      </c>
      <c r="M308" s="17"/>
      <c r="N308" s="17"/>
      <c r="O308" s="29">
        <f t="shared" si="69"/>
        <v>2.6150200212471386E-3</v>
      </c>
      <c r="P308" s="29">
        <f t="shared" si="70"/>
        <v>-1.7007072338243168E-3</v>
      </c>
      <c r="Q308" s="29">
        <f t="shared" si="71"/>
        <v>-7.8099739610730801E-3</v>
      </c>
      <c r="R308" s="29">
        <f t="shared" si="72"/>
        <v>-1.4204262898012243E-2</v>
      </c>
      <c r="S308" s="29">
        <f t="shared" si="73"/>
        <v>-1.3455457825222727E-2</v>
      </c>
      <c r="T308" s="29">
        <f t="shared" si="79"/>
        <v>-3.4555381896885229E-2</v>
      </c>
      <c r="U308" s="17"/>
      <c r="V308" s="30">
        <f t="shared" si="74"/>
        <v>2.6414740560247356E-3</v>
      </c>
      <c r="W308" s="30">
        <f t="shared" si="75"/>
        <v>-1.6007411029572431E-3</v>
      </c>
      <c r="X308" s="30">
        <f t="shared" si="76"/>
        <v>-7.6207577084479285E-3</v>
      </c>
      <c r="Y308" s="30">
        <f t="shared" si="77"/>
        <v>-1.3849240058757111E-2</v>
      </c>
      <c r="Z308" s="30">
        <f t="shared" si="78"/>
        <v>-1.3061748797661287E-2</v>
      </c>
      <c r="AA308" s="17"/>
      <c r="AB308" s="17"/>
      <c r="AC308" s="17"/>
      <c r="AD308" s="17"/>
      <c r="AE308" s="17"/>
      <c r="AF308" s="17"/>
      <c r="AG308" s="17"/>
      <c r="AK308" s="24">
        <v>45635</v>
      </c>
      <c r="AL308" s="37">
        <v>0.82536569420609629</v>
      </c>
      <c r="AM308" s="37">
        <v>0.61676711550275998</v>
      </c>
      <c r="AN308" s="37">
        <v>0.50447597078596051</v>
      </c>
      <c r="AO308" s="37">
        <v>0.38844616013746192</v>
      </c>
      <c r="AP308" s="37">
        <v>0.32149253204488554</v>
      </c>
      <c r="AT308" s="46">
        <f>'Bonds (CP)'!AL308/'Bonds (CP)'!AL278-1</f>
        <v>-1.1032115714636026E-2</v>
      </c>
      <c r="AU308" s="46">
        <f>'Bonds (CP)'!AM308/'Bonds (CP)'!AM278-1</f>
        <v>2.4328137514413317E-3</v>
      </c>
      <c r="AV308" s="46">
        <f>'Bonds (CP)'!AN308/'Bonds (CP)'!AN278-1</f>
        <v>1.9723362514497245E-2</v>
      </c>
      <c r="AW308" s="46">
        <f>'Bonds (CP)'!AO308/'Bonds (CP)'!AO278-1</f>
        <v>2.7497260424296011E-2</v>
      </c>
      <c r="AX308" s="46">
        <f>'Bonds (CP)'!AP308/'Bonds (CP)'!AP278-1</f>
        <v>1.0470013464409789E-2</v>
      </c>
      <c r="AY308" s="46">
        <f>SUM(AT308:AX308)</f>
        <v>4.909133444000835E-2</v>
      </c>
      <c r="BC308" s="46">
        <f>'Bonds (CP)'!AT308-'Bonds (CP)'!$AT$515</f>
        <v>-1.0422898811565356E-2</v>
      </c>
      <c r="BD308" s="46">
        <f>'Bonds (CP)'!AU308-'Bonds (CP)'!$AU$515</f>
        <v>4.272909280691981E-3</v>
      </c>
      <c r="BE308" s="46">
        <f>'Bonds (CP)'!AV308-'Bonds (CP)'!$AV$515</f>
        <v>2.3316871818975217E-2</v>
      </c>
      <c r="BF308" s="46">
        <f>'Bonds (CP)'!AW308-'Bonds (CP)'!$AW$515</f>
        <v>3.4536017853631598E-2</v>
      </c>
      <c r="BG308" s="46">
        <f>'Bonds (CP)'!AX308-'Bonds (CP)'!$AX$515</f>
        <v>1.8609794079367636E-2</v>
      </c>
    </row>
    <row r="309" spans="1:59" ht="16.5" customHeight="1">
      <c r="A309" s="24">
        <v>45636</v>
      </c>
      <c r="B309" s="16">
        <v>22.12</v>
      </c>
      <c r="C309" s="16">
        <v>20.2</v>
      </c>
      <c r="D309" s="16">
        <v>18.559999999999999</v>
      </c>
      <c r="E309" s="16">
        <v>16.350000000000001</v>
      </c>
      <c r="F309" s="16">
        <v>14.64</v>
      </c>
      <c r="G309" s="17"/>
      <c r="H309" s="26">
        <f t="shared" si="64"/>
        <v>0.82705535538814279</v>
      </c>
      <c r="I309" s="26">
        <f t="shared" si="65"/>
        <v>0.61781784277715668</v>
      </c>
      <c r="J309" s="26">
        <f t="shared" si="66"/>
        <v>0.50408103067015297</v>
      </c>
      <c r="K309" s="26">
        <f t="shared" si="67"/>
        <v>0.38693801963224711</v>
      </c>
      <c r="L309" s="26">
        <f t="shared" si="68"/>
        <v>0.31886947096216794</v>
      </c>
      <c r="M309" s="17"/>
      <c r="N309" s="17"/>
      <c r="O309" s="29">
        <f t="shared" si="69"/>
        <v>2.0471667212578204E-3</v>
      </c>
      <c r="P309" s="29">
        <f t="shared" si="70"/>
        <v>1.703604566434036E-3</v>
      </c>
      <c r="Q309" s="29">
        <f t="shared" si="71"/>
        <v>-7.8287200714877159E-4</v>
      </c>
      <c r="R309" s="29">
        <f t="shared" si="72"/>
        <v>-3.8824955939353867E-3</v>
      </c>
      <c r="S309" s="29">
        <f t="shared" si="73"/>
        <v>-8.1590109295334168E-3</v>
      </c>
      <c r="T309" s="29">
        <f t="shared" si="79"/>
        <v>-9.0736072429257186E-3</v>
      </c>
      <c r="U309" s="17"/>
      <c r="V309" s="30">
        <f t="shared" si="74"/>
        <v>2.0736207560354174E-3</v>
      </c>
      <c r="W309" s="30">
        <f t="shared" si="75"/>
        <v>1.8035706973011096E-3</v>
      </c>
      <c r="X309" s="30">
        <f t="shared" si="76"/>
        <v>-5.9365575452362035E-4</v>
      </c>
      <c r="Y309" s="30">
        <f t="shared" si="77"/>
        <v>-3.5274727546802547E-3</v>
      </c>
      <c r="Z309" s="30">
        <f t="shared" si="78"/>
        <v>-7.7653019019719776E-3</v>
      </c>
      <c r="AA309" s="17"/>
      <c r="AB309" s="17"/>
      <c r="AC309" s="17"/>
      <c r="AD309" s="17"/>
      <c r="AE309" s="17"/>
      <c r="AF309" s="17"/>
      <c r="AG309" s="17"/>
      <c r="AK309" s="24">
        <v>45636</v>
      </c>
      <c r="AL309" s="37">
        <v>0.82705535538814279</v>
      </c>
      <c r="AM309" s="37">
        <v>0.61781784277715668</v>
      </c>
      <c r="AN309" s="37">
        <v>0.50408103067015286</v>
      </c>
      <c r="AO309" s="37">
        <v>0.38693801963224717</v>
      </c>
      <c r="AP309" s="37">
        <v>0.31886947096216794</v>
      </c>
      <c r="AT309" s="46">
        <f>'Bonds (CP)'!AL309/'Bonds (CP)'!AL279-1</f>
        <v>-9.3350802489354789E-3</v>
      </c>
      <c r="AU309" s="46">
        <f>'Bonds (CP)'!AM309/'Bonds (CP)'!AM279-1</f>
        <v>2.6779307218534054E-3</v>
      </c>
      <c r="AV309" s="46">
        <f>'Bonds (CP)'!AN309/'Bonds (CP)'!AN279-1</f>
        <v>1.7734557594994094E-2</v>
      </c>
      <c r="AW309" s="46">
        <f>'Bonds (CP)'!AO309/'Bonds (CP)'!AO279-1</f>
        <v>2.746153800220652E-2</v>
      </c>
      <c r="AX309" s="46">
        <f>'Bonds (CP)'!AP309/'Bonds (CP)'!AP279-1</f>
        <v>2.9674722457118108E-3</v>
      </c>
      <c r="AY309" s="46">
        <f>SUM(AT309:AX309)</f>
        <v>4.1506418315830351E-2</v>
      </c>
      <c r="BC309" s="46">
        <f>'Bonds (CP)'!AT309-'Bonds (CP)'!$AT$515</f>
        <v>-8.7258633458648094E-3</v>
      </c>
      <c r="BD309" s="46">
        <f>'Bonds (CP)'!AU309-'Bonds (CP)'!$AU$515</f>
        <v>4.5180262511040547E-3</v>
      </c>
      <c r="BE309" s="46">
        <f>'Bonds (CP)'!AV309-'Bonds (CP)'!$AV$515</f>
        <v>2.1328066899472066E-2</v>
      </c>
      <c r="BF309" s="46">
        <f>'Bonds (CP)'!AW309-'Bonds (CP)'!$AW$515</f>
        <v>3.4500295431542108E-2</v>
      </c>
      <c r="BG309" s="46">
        <f>'Bonds (CP)'!AX309-'Bonds (CP)'!$AX$515</f>
        <v>1.1107252860669657E-2</v>
      </c>
    </row>
    <row r="310" spans="1:59" ht="16.5" customHeight="1">
      <c r="A310" s="24">
        <v>45637</v>
      </c>
      <c r="B310" s="16">
        <v>22.17</v>
      </c>
      <c r="C310" s="16">
        <v>20</v>
      </c>
      <c r="D310" s="16">
        <v>18.260000000000002</v>
      </c>
      <c r="E310" s="16">
        <v>16.04</v>
      </c>
      <c r="F310" s="16">
        <v>14.3</v>
      </c>
      <c r="G310" s="17"/>
      <c r="H310" s="26">
        <f t="shared" si="64"/>
        <v>0.826716869935336</v>
      </c>
      <c r="I310" s="26">
        <f t="shared" si="65"/>
        <v>0.62083333333333335</v>
      </c>
      <c r="J310" s="26">
        <f t="shared" si="66"/>
        <v>0.51004634931223536</v>
      </c>
      <c r="K310" s="26">
        <f t="shared" si="67"/>
        <v>0.39481476559486844</v>
      </c>
      <c r="L310" s="26">
        <f t="shared" si="68"/>
        <v>0.32711623053025318</v>
      </c>
      <c r="M310" s="17"/>
      <c r="N310" s="17"/>
      <c r="O310" s="29">
        <f t="shared" si="69"/>
        <v>-4.0926577719568868E-4</v>
      </c>
      <c r="P310" s="29">
        <f t="shared" si="70"/>
        <v>4.8808732079048678E-3</v>
      </c>
      <c r="Q310" s="29">
        <f t="shared" si="71"/>
        <v>1.1834047066107134E-2</v>
      </c>
      <c r="R310" s="29">
        <f t="shared" si="72"/>
        <v>2.0356608973467027E-2</v>
      </c>
      <c r="S310" s="29">
        <f t="shared" si="73"/>
        <v>2.5862493336854087E-2</v>
      </c>
      <c r="T310" s="29">
        <f t="shared" si="79"/>
        <v>6.2524756807137427E-2</v>
      </c>
      <c r="U310" s="17"/>
      <c r="V310" s="30">
        <f t="shared" si="74"/>
        <v>-3.8281174241809146E-4</v>
      </c>
      <c r="W310" s="30">
        <f t="shared" si="75"/>
        <v>4.980839338771941E-3</v>
      </c>
      <c r="X310" s="30">
        <f t="shared" si="76"/>
        <v>1.2023263318732285E-2</v>
      </c>
      <c r="Y310" s="30">
        <f t="shared" si="77"/>
        <v>2.0711631812722158E-2</v>
      </c>
      <c r="Z310" s="30">
        <f t="shared" si="78"/>
        <v>2.6256202364415525E-2</v>
      </c>
      <c r="AA310" s="17"/>
      <c r="AB310" s="17"/>
      <c r="AC310" s="17"/>
      <c r="AD310" s="17"/>
      <c r="AE310" s="17"/>
      <c r="AF310" s="17"/>
      <c r="AG310" s="17"/>
      <c r="AK310" s="24">
        <v>45637</v>
      </c>
      <c r="AL310" s="37">
        <v>0.826716869935336</v>
      </c>
      <c r="AM310" s="37">
        <v>0.62083333333333346</v>
      </c>
      <c r="AN310" s="37">
        <v>0.51004634931223536</v>
      </c>
      <c r="AO310" s="37">
        <v>0.3948147655948685</v>
      </c>
      <c r="AP310" s="37">
        <v>0.32711623053025313</v>
      </c>
      <c r="AT310" s="46">
        <f>'Bonds (CP)'!AL310/'Bonds (CP)'!AL280-1</f>
        <v>-1.0395350740770914E-2</v>
      </c>
      <c r="AU310" s="46">
        <f>'Bonds (CP)'!AM310/'Bonds (CP)'!AM280-1</f>
        <v>4.636466295766084E-3</v>
      </c>
      <c r="AV310" s="46">
        <f>'Bonds (CP)'!AN310/'Bonds (CP)'!AN280-1</f>
        <v>2.5770702135271106E-2</v>
      </c>
      <c r="AW310" s="46">
        <f>'Bonds (CP)'!AO310/'Bonds (CP)'!AO280-1</f>
        <v>4.2330039290096266E-2</v>
      </c>
      <c r="AX310" s="46">
        <f>'Bonds (CP)'!AP310/'Bonds (CP)'!AP280-1</f>
        <v>2.2057641480605295E-2</v>
      </c>
      <c r="AY310" s="46">
        <f>SUM(AT310:AX310)</f>
        <v>8.4399498460967837E-2</v>
      </c>
      <c r="BC310" s="46">
        <f>'Bonds (CP)'!AT310-'Bonds (CP)'!$AT$515</f>
        <v>-9.7861338377002449E-3</v>
      </c>
      <c r="BD310" s="46">
        <f>'Bonds (CP)'!AU310-'Bonds (CP)'!$AU$515</f>
        <v>6.4765618250167334E-3</v>
      </c>
      <c r="BE310" s="46">
        <f>'Bonds (CP)'!AV310-'Bonds (CP)'!$AV$515</f>
        <v>2.9364211439749079E-2</v>
      </c>
      <c r="BF310" s="46">
        <f>'Bonds (CP)'!AW310-'Bonds (CP)'!$AW$515</f>
        <v>4.9368796719431854E-2</v>
      </c>
      <c r="BG310" s="46">
        <f>'Bonds (CP)'!AX310-'Bonds (CP)'!$AX$515</f>
        <v>3.0197422095563142E-2</v>
      </c>
    </row>
    <row r="311" spans="1:59" ht="16.5" customHeight="1">
      <c r="A311" s="24">
        <v>45638</v>
      </c>
      <c r="B311" s="16">
        <v>22.47</v>
      </c>
      <c r="C311" s="16">
        <v>20.28</v>
      </c>
      <c r="D311" s="16">
        <v>18.57</v>
      </c>
      <c r="E311" s="16">
        <v>16.510000000000002</v>
      </c>
      <c r="F311" s="16">
        <v>15.01</v>
      </c>
      <c r="G311" s="17"/>
      <c r="H311" s="26">
        <f t="shared" si="64"/>
        <v>0.82469176124765253</v>
      </c>
      <c r="I311" s="26">
        <f t="shared" si="65"/>
        <v>0.61661720954470123</v>
      </c>
      <c r="J311" s="26">
        <f t="shared" si="66"/>
        <v>0.50388370692862505</v>
      </c>
      <c r="K311" s="26">
        <f t="shared" si="67"/>
        <v>0.38295418486549471</v>
      </c>
      <c r="L311" s="26">
        <f t="shared" si="68"/>
        <v>0.31034773977180985</v>
      </c>
      <c r="M311" s="17"/>
      <c r="N311" s="17"/>
      <c r="O311" s="29">
        <f t="shared" si="69"/>
        <v>-2.4495794888543809E-3</v>
      </c>
      <c r="P311" s="29">
        <f t="shared" si="70"/>
        <v>-6.79107187430672E-3</v>
      </c>
      <c r="Q311" s="29">
        <f t="shared" si="71"/>
        <v>-1.2082514445834636E-2</v>
      </c>
      <c r="R311" s="29">
        <f t="shared" si="72"/>
        <v>-3.0040874260372163E-2</v>
      </c>
      <c r="S311" s="29">
        <f t="shared" si="73"/>
        <v>-5.1261567581839973E-2</v>
      </c>
      <c r="T311" s="29">
        <f t="shared" si="79"/>
        <v>-0.10262560765120787</v>
      </c>
      <c r="U311" s="17"/>
      <c r="V311" s="30">
        <f t="shared" si="74"/>
        <v>-2.4231254540767839E-3</v>
      </c>
      <c r="W311" s="30">
        <f t="shared" si="75"/>
        <v>-6.6911057434396468E-3</v>
      </c>
      <c r="X311" s="30">
        <f t="shared" si="76"/>
        <v>-1.1893298193209485E-2</v>
      </c>
      <c r="Y311" s="30">
        <f t="shared" si="77"/>
        <v>-2.9685851421117033E-2</v>
      </c>
      <c r="Z311" s="30">
        <f t="shared" si="78"/>
        <v>-5.0867858554278535E-2</v>
      </c>
      <c r="AA311" s="17"/>
      <c r="AB311" s="17"/>
      <c r="AC311" s="17"/>
      <c r="AD311" s="17"/>
      <c r="AE311" s="17"/>
      <c r="AF311" s="17"/>
      <c r="AG311" s="17"/>
      <c r="AK311" s="24">
        <v>45638</v>
      </c>
      <c r="AL311" s="37">
        <v>0.82469176124765264</v>
      </c>
      <c r="AM311" s="37">
        <v>0.61661720954470134</v>
      </c>
      <c r="AN311" s="37">
        <v>0.50388370692862505</v>
      </c>
      <c r="AO311" s="37">
        <v>0.38295418486549465</v>
      </c>
      <c r="AP311" s="37">
        <v>0.31034773977180991</v>
      </c>
      <c r="AT311" s="46">
        <f>'Bonds (CP)'!AL311/'Bonds (CP)'!AL281-1</f>
        <v>-5.2257695762225609E-3</v>
      </c>
      <c r="AU311" s="46">
        <f>'Bonds (CP)'!AM311/'Bonds (CP)'!AM281-1</f>
        <v>1.0487193393960981E-2</v>
      </c>
      <c r="AV311" s="46">
        <f>'Bonds (CP)'!AN311/'Bonds (CP)'!AN281-1</f>
        <v>2.7284427413651891E-2</v>
      </c>
      <c r="AW311" s="46">
        <f>'Bonds (CP)'!AO311/'Bonds (CP)'!AO281-1</f>
        <v>2.4738818611790725E-2</v>
      </c>
      <c r="AX311" s="46">
        <f>'Bonds (CP)'!AP311/'Bonds (CP)'!AP281-1</f>
        <v>-2.2392473141865765E-2</v>
      </c>
      <c r="AY311" s="46">
        <f>SUM(AT311:AX311)</f>
        <v>3.489219670131527E-2</v>
      </c>
      <c r="BC311" s="46">
        <f>'Bonds (CP)'!AT311-'Bonds (CP)'!$AT$515</f>
        <v>-4.6165526731518913E-3</v>
      </c>
      <c r="BD311" s="46">
        <f>'Bonds (CP)'!AU311-'Bonds (CP)'!$AU$515</f>
        <v>1.2327288923211631E-2</v>
      </c>
      <c r="BE311" s="46">
        <f>'Bonds (CP)'!AV311-'Bonds (CP)'!$AV$515</f>
        <v>3.0877936718129863E-2</v>
      </c>
      <c r="BF311" s="46">
        <f>'Bonds (CP)'!AW311-'Bonds (CP)'!$AW$515</f>
        <v>3.1777576041126313E-2</v>
      </c>
      <c r="BG311" s="46">
        <f>'Bonds (CP)'!AX311-'Bonds (CP)'!$AX$515</f>
        <v>-1.4252692526907919E-2</v>
      </c>
    </row>
    <row r="312" spans="1:59" ht="16.5" customHeight="1">
      <c r="A312" s="24">
        <v>45639</v>
      </c>
      <c r="B312" s="16">
        <v>22.21</v>
      </c>
      <c r="C312" s="16">
        <v>20.079999999999998</v>
      </c>
      <c r="D312" s="16">
        <v>18.440000000000001</v>
      </c>
      <c r="E312" s="16">
        <v>16.41</v>
      </c>
      <c r="F312" s="16">
        <v>14.89</v>
      </c>
      <c r="G312" s="17"/>
      <c r="H312" s="26">
        <f t="shared" si="64"/>
        <v>0.82644628099173556</v>
      </c>
      <c r="I312" s="26">
        <f t="shared" si="65"/>
        <v>0.6196247463795419</v>
      </c>
      <c r="J312" s="26">
        <f t="shared" si="66"/>
        <v>0.50645653885140951</v>
      </c>
      <c r="K312" s="26">
        <f t="shared" si="67"/>
        <v>0.38543765138506503</v>
      </c>
      <c r="L312" s="26">
        <f t="shared" si="68"/>
        <v>0.313061862098379</v>
      </c>
      <c r="M312" s="17"/>
      <c r="N312" s="17"/>
      <c r="O312" s="29">
        <f t="shared" si="69"/>
        <v>2.1274854758202011E-3</v>
      </c>
      <c r="P312" s="29">
        <f t="shared" si="70"/>
        <v>4.8774779365328147E-3</v>
      </c>
      <c r="Q312" s="29">
        <f t="shared" si="71"/>
        <v>5.1060034039738245E-3</v>
      </c>
      <c r="R312" s="29">
        <f t="shared" si="72"/>
        <v>6.4850225372066195E-3</v>
      </c>
      <c r="S312" s="29">
        <f t="shared" si="73"/>
        <v>8.7454232099926088E-3</v>
      </c>
      <c r="T312" s="29">
        <f t="shared" si="79"/>
        <v>2.7341412563526069E-2</v>
      </c>
      <c r="U312" s="17"/>
      <c r="V312" s="30">
        <f t="shared" si="74"/>
        <v>2.1539395105977981E-3</v>
      </c>
      <c r="W312" s="30">
        <f t="shared" si="75"/>
        <v>4.9774440673998879E-3</v>
      </c>
      <c r="X312" s="30">
        <f t="shared" si="76"/>
        <v>5.295219656598976E-3</v>
      </c>
      <c r="Y312" s="30">
        <f t="shared" si="77"/>
        <v>6.840045376461751E-3</v>
      </c>
      <c r="Z312" s="30">
        <f t="shared" si="78"/>
        <v>9.1391322375540488E-3</v>
      </c>
      <c r="AA312" s="17"/>
      <c r="AB312" s="17"/>
      <c r="AC312" s="17"/>
      <c r="AD312" s="17"/>
      <c r="AE312" s="17"/>
      <c r="AF312" s="17"/>
      <c r="AG312" s="17"/>
      <c r="AK312" s="24">
        <v>45639</v>
      </c>
      <c r="AL312" s="37">
        <v>0.82644628099173556</v>
      </c>
      <c r="AM312" s="37">
        <v>0.61962474637954201</v>
      </c>
      <c r="AN312" s="37">
        <v>0.50645653885140951</v>
      </c>
      <c r="AO312" s="37">
        <v>0.38543765138506514</v>
      </c>
      <c r="AP312" s="37">
        <v>0.313061862098379</v>
      </c>
      <c r="AT312" s="46">
        <f>'Bonds (CP)'!AL312/'Bonds (CP)'!AL282-1</f>
        <v>-3.8458391293674232E-3</v>
      </c>
      <c r="AU312" s="46">
        <f>'Bonds (CP)'!AM312/'Bonds (CP)'!AM282-1</f>
        <v>1.3204268181209011E-2</v>
      </c>
      <c r="AV312" s="46">
        <f>'Bonds (CP)'!AN312/'Bonds (CP)'!AN282-1</f>
        <v>3.0123427433508487E-2</v>
      </c>
      <c r="AW312" s="46">
        <f>'Bonds (CP)'!AO312/'Bonds (CP)'!AO282-1</f>
        <v>2.8084869948463043E-2</v>
      </c>
      <c r="AX312" s="46">
        <f>'Bonds (CP)'!AP312/'Bonds (CP)'!AP282-1</f>
        <v>-1.9669729190076035E-2</v>
      </c>
      <c r="AY312" s="46">
        <f>SUM(AT312:AX312)</f>
        <v>4.7896997243737083E-2</v>
      </c>
      <c r="BC312" s="46">
        <f>'Bonds (CP)'!AT312-'Bonds (CP)'!$AT$515</f>
        <v>-3.2366222262967537E-3</v>
      </c>
      <c r="BD312" s="46">
        <f>'Bonds (CP)'!AU312-'Bonds (CP)'!$AU$515</f>
        <v>1.5044363710459661E-2</v>
      </c>
      <c r="BE312" s="46">
        <f>'Bonds (CP)'!AV312-'Bonds (CP)'!$AV$515</f>
        <v>3.371693673798646E-2</v>
      </c>
      <c r="BF312" s="46">
        <f>'Bonds (CP)'!AW312-'Bonds (CP)'!$AW$515</f>
        <v>3.512362737779863E-2</v>
      </c>
      <c r="BG312" s="46">
        <f>'Bonds (CP)'!AX312-'Bonds (CP)'!$AX$515</f>
        <v>-1.1529948575118189E-2</v>
      </c>
    </row>
    <row r="313" spans="1:59" ht="16.5" customHeight="1">
      <c r="A313" s="24">
        <v>45642</v>
      </c>
      <c r="B313" s="16">
        <v>22.33</v>
      </c>
      <c r="C313" s="16">
        <v>20.350000000000001</v>
      </c>
      <c r="D313" s="16">
        <v>18.71</v>
      </c>
      <c r="E313" s="16">
        <v>16.41</v>
      </c>
      <c r="F313" s="16">
        <v>14.17</v>
      </c>
      <c r="G313" s="17"/>
      <c r="H313" s="26">
        <f t="shared" si="64"/>
        <v>0.8256355759012507</v>
      </c>
      <c r="I313" s="26">
        <f t="shared" si="65"/>
        <v>0.61556925054128198</v>
      </c>
      <c r="J313" s="26">
        <f t="shared" si="66"/>
        <v>0.50113138290571724</v>
      </c>
      <c r="K313" s="26">
        <f t="shared" si="67"/>
        <v>0.38543765138506503</v>
      </c>
      <c r="L313" s="26">
        <f t="shared" si="68"/>
        <v>0.33038078636121354</v>
      </c>
      <c r="M313" s="17"/>
      <c r="N313" s="17"/>
      <c r="O313" s="29">
        <f t="shared" si="69"/>
        <v>-9.8095315948665274E-4</v>
      </c>
      <c r="P313" s="29">
        <f t="shared" si="70"/>
        <v>-6.5450837171305842E-3</v>
      </c>
      <c r="Q313" s="29">
        <f t="shared" si="71"/>
        <v>-1.0514536859903445E-2</v>
      </c>
      <c r="R313" s="29">
        <f t="shared" si="72"/>
        <v>0</v>
      </c>
      <c r="S313" s="29">
        <f t="shared" si="73"/>
        <v>5.5321092600516542E-2</v>
      </c>
      <c r="T313" s="29">
        <f t="shared" si="79"/>
        <v>3.728051886399586E-2</v>
      </c>
      <c r="U313" s="17"/>
      <c r="V313" s="30">
        <f t="shared" si="74"/>
        <v>-9.5449912470905551E-4</v>
      </c>
      <c r="W313" s="30">
        <f t="shared" si="75"/>
        <v>-6.445117586263511E-3</v>
      </c>
      <c r="X313" s="30">
        <f t="shared" si="76"/>
        <v>-1.0325320607278294E-2</v>
      </c>
      <c r="Y313" s="30">
        <f t="shared" si="77"/>
        <v>3.5502283925513184E-4</v>
      </c>
      <c r="Z313" s="30">
        <f t="shared" si="78"/>
        <v>5.571480162807798E-2</v>
      </c>
      <c r="AA313" s="17"/>
      <c r="AB313" s="17"/>
      <c r="AC313" s="17"/>
      <c r="AD313" s="17"/>
      <c r="AE313" s="17"/>
      <c r="AF313" s="17"/>
      <c r="AG313" s="17"/>
      <c r="AK313" s="24">
        <v>45642</v>
      </c>
      <c r="AL313" s="37">
        <v>0.8256355759012507</v>
      </c>
      <c r="AM313" s="37">
        <v>0.61556925054128209</v>
      </c>
      <c r="AN313" s="37">
        <v>0.50113138290571724</v>
      </c>
      <c r="AO313" s="37">
        <v>0.38543765138506514</v>
      </c>
      <c r="AP313" s="37">
        <v>0.33038078636121349</v>
      </c>
      <c r="AT313" s="46">
        <f>'Bonds (CP)'!AL313/'Bonds (CP)'!AL283-1</f>
        <v>-5.3952423771765901E-3</v>
      </c>
      <c r="AU313" s="46">
        <f>'Bonds (CP)'!AM313/'Bonds (CP)'!AM283-1</f>
        <v>5.8410863012128278E-3</v>
      </c>
      <c r="AV313" s="46">
        <f>'Bonds (CP)'!AN313/'Bonds (CP)'!AN283-1</f>
        <v>1.9292156685508655E-2</v>
      </c>
      <c r="AW313" s="46">
        <f>'Bonds (CP)'!AO313/'Bonds (CP)'!AO283-1</f>
        <v>2.6767076770548348E-2</v>
      </c>
      <c r="AX313" s="46">
        <f>'Bonds (CP)'!AP313/'Bonds (CP)'!AP283-1</f>
        <v>3.302610212848589E-2</v>
      </c>
      <c r="AY313" s="46">
        <f>SUM(AT313:AX313)</f>
        <v>7.9531179508579131E-2</v>
      </c>
      <c r="BC313" s="46">
        <f>'Bonds (CP)'!AT313-'Bonds (CP)'!$AT$515</f>
        <v>-4.7860254741059205E-3</v>
      </c>
      <c r="BD313" s="46">
        <f>'Bonds (CP)'!AU313-'Bonds (CP)'!$AU$515</f>
        <v>7.6811818304634771E-3</v>
      </c>
      <c r="BE313" s="46">
        <f>'Bonds (CP)'!AV313-'Bonds (CP)'!$AV$515</f>
        <v>2.2885665989986627E-2</v>
      </c>
      <c r="BF313" s="46">
        <f>'Bonds (CP)'!AW313-'Bonds (CP)'!$AW$515</f>
        <v>3.3805834199883936E-2</v>
      </c>
      <c r="BG313" s="46">
        <f>'Bonds (CP)'!AX313-'Bonds (CP)'!$AX$515</f>
        <v>4.1165882743443738E-2</v>
      </c>
    </row>
    <row r="314" spans="1:59" ht="16.5" customHeight="1">
      <c r="A314" s="24">
        <v>45643</v>
      </c>
      <c r="B314" s="16">
        <v>22.43</v>
      </c>
      <c r="C314" s="16">
        <v>20.53</v>
      </c>
      <c r="D314" s="16">
        <v>18.87</v>
      </c>
      <c r="E314" s="16">
        <v>16.399999999999999</v>
      </c>
      <c r="F314" s="16">
        <v>14.05</v>
      </c>
      <c r="G314" s="17"/>
      <c r="H314" s="26">
        <f t="shared" si="64"/>
        <v>0.82496120231969294</v>
      </c>
      <c r="I314" s="26">
        <f t="shared" si="65"/>
        <v>0.61288557008242972</v>
      </c>
      <c r="J314" s="26">
        <f t="shared" si="66"/>
        <v>0.49800906307272713</v>
      </c>
      <c r="K314" s="26">
        <f t="shared" si="67"/>
        <v>0.38568717496994631</v>
      </c>
      <c r="L314" s="26">
        <f t="shared" si="68"/>
        <v>0.33345113734464454</v>
      </c>
      <c r="M314" s="17"/>
      <c r="N314" s="17"/>
      <c r="O314" s="29">
        <f t="shared" si="69"/>
        <v>-8.1679326962336152E-4</v>
      </c>
      <c r="P314" s="29">
        <f t="shared" si="70"/>
        <v>-4.3596727037493732E-3</v>
      </c>
      <c r="Q314" s="29">
        <f t="shared" si="71"/>
        <v>-6.2305414098912104E-3</v>
      </c>
      <c r="R314" s="29">
        <f t="shared" si="72"/>
        <v>6.4737729691066725E-4</v>
      </c>
      <c r="S314" s="29">
        <f t="shared" si="73"/>
        <v>9.293370287199787E-3</v>
      </c>
      <c r="T314" s="29">
        <f t="shared" si="79"/>
        <v>-1.4662597991534909E-3</v>
      </c>
      <c r="U314" s="17"/>
      <c r="V314" s="30">
        <f t="shared" si="74"/>
        <v>-7.9033923484576429E-4</v>
      </c>
      <c r="W314" s="30">
        <f t="shared" si="75"/>
        <v>-4.2597065728823E-3</v>
      </c>
      <c r="X314" s="30">
        <f t="shared" si="76"/>
        <v>-6.0413251572660588E-3</v>
      </c>
      <c r="Y314" s="30">
        <f t="shared" si="77"/>
        <v>1.0024001361657992E-3</v>
      </c>
      <c r="Z314" s="30">
        <f t="shared" si="78"/>
        <v>9.687079314761227E-3</v>
      </c>
      <c r="AA314" s="17"/>
      <c r="AB314" s="17"/>
      <c r="AC314" s="17"/>
      <c r="AD314" s="17"/>
      <c r="AE314" s="17"/>
      <c r="AF314" s="17"/>
      <c r="AG314" s="17"/>
      <c r="AK314" s="24">
        <v>45643</v>
      </c>
      <c r="AL314" s="37">
        <v>0.82496120231969294</v>
      </c>
      <c r="AM314" s="37">
        <v>0.61288557008242972</v>
      </c>
      <c r="AN314" s="37">
        <v>0.49800906307272708</v>
      </c>
      <c r="AO314" s="37">
        <v>0.38568717496994642</v>
      </c>
      <c r="AP314" s="37">
        <v>0.33345113734464454</v>
      </c>
      <c r="AT314" s="46">
        <f>'Bonds (CP)'!AL314/'Bonds (CP)'!AL284-1</f>
        <v>-5.6358735604017385E-3</v>
      </c>
      <c r="AU314" s="46">
        <f>'Bonds (CP)'!AM314/'Bonds (CP)'!AM284-1</f>
        <v>9.7048083621764647E-4</v>
      </c>
      <c r="AV314" s="46">
        <f>'Bonds (CP)'!AN314/'Bonds (CP)'!AN284-1</f>
        <v>1.0579299788332719E-2</v>
      </c>
      <c r="AW314" s="46">
        <f>'Bonds (CP)'!AO314/'Bonds (CP)'!AO284-1</f>
        <v>2.3482594462908901E-2</v>
      </c>
      <c r="AX314" s="46">
        <f>'Bonds (CP)'!AP314/'Bonds (CP)'!AP284-1</f>
        <v>2.7892330821302158E-2</v>
      </c>
      <c r="AY314" s="46">
        <f>SUM(AT314:AX314)</f>
        <v>5.7288832348359686E-2</v>
      </c>
      <c r="BC314" s="46">
        <f>'Bonds (CP)'!AT314-'Bonds (CP)'!$AT$515</f>
        <v>-5.0266566573310689E-3</v>
      </c>
      <c r="BD314" s="46">
        <f>'Bonds (CP)'!AU314-'Bonds (CP)'!$AU$515</f>
        <v>2.8105763654682958E-3</v>
      </c>
      <c r="BE314" s="46">
        <f>'Bonds (CP)'!AV314-'Bonds (CP)'!$AV$515</f>
        <v>1.4172809092810693E-2</v>
      </c>
      <c r="BF314" s="46">
        <f>'Bonds (CP)'!AW314-'Bonds (CP)'!$AW$515</f>
        <v>3.0521351892244485E-2</v>
      </c>
      <c r="BG314" s="46">
        <f>'Bonds (CP)'!AX314-'Bonds (CP)'!$AX$515</f>
        <v>3.6032111436260006E-2</v>
      </c>
    </row>
    <row r="315" spans="1:59" ht="16.5" customHeight="1">
      <c r="A315" s="24">
        <v>45644</v>
      </c>
      <c r="B315" s="16">
        <v>22.2</v>
      </c>
      <c r="C315" s="16">
        <v>20.39</v>
      </c>
      <c r="D315" s="16">
        <v>18.72</v>
      </c>
      <c r="E315" s="16">
        <v>16.21</v>
      </c>
      <c r="F315" s="16">
        <v>13.73</v>
      </c>
      <c r="G315" s="17"/>
      <c r="H315" s="26">
        <f t="shared" si="64"/>
        <v>0.82651391162029464</v>
      </c>
      <c r="I315" s="26">
        <f t="shared" si="65"/>
        <v>0.614971501437932</v>
      </c>
      <c r="J315" s="26">
        <f t="shared" si="66"/>
        <v>0.50093551523649937</v>
      </c>
      <c r="K315" s="26">
        <f t="shared" si="67"/>
        <v>0.39046918417439724</v>
      </c>
      <c r="L315" s="26">
        <f t="shared" si="68"/>
        <v>0.34191652210786971</v>
      </c>
      <c r="M315" s="17"/>
      <c r="N315" s="17"/>
      <c r="O315" s="29">
        <f t="shared" si="69"/>
        <v>1.8821603927987596E-3</v>
      </c>
      <c r="P315" s="29">
        <f t="shared" si="70"/>
        <v>3.403459727762348E-3</v>
      </c>
      <c r="Q315" s="29">
        <f t="shared" si="71"/>
        <v>5.8763030249207038E-3</v>
      </c>
      <c r="R315" s="29">
        <f t="shared" si="72"/>
        <v>1.2398673108131142E-2</v>
      </c>
      <c r="S315" s="29">
        <f t="shared" si="73"/>
        <v>2.5387182153994603E-2</v>
      </c>
      <c r="T315" s="29">
        <f t="shared" si="79"/>
        <v>4.8947778407607556E-2</v>
      </c>
      <c r="U315" s="17"/>
      <c r="V315" s="30">
        <f t="shared" si="74"/>
        <v>1.9086144275763568E-3</v>
      </c>
      <c r="W315" s="30">
        <f t="shared" si="75"/>
        <v>3.5034258586294216E-3</v>
      </c>
      <c r="X315" s="30">
        <f t="shared" si="76"/>
        <v>6.0655192775458553E-3</v>
      </c>
      <c r="Y315" s="30">
        <f t="shared" si="77"/>
        <v>1.2753695947386274E-2</v>
      </c>
      <c r="Z315" s="30">
        <f t="shared" si="78"/>
        <v>2.5780891181556041E-2</v>
      </c>
      <c r="AA315" s="17"/>
      <c r="AB315" s="17"/>
      <c r="AC315" s="17"/>
      <c r="AD315" s="17"/>
      <c r="AE315" s="17"/>
      <c r="AF315" s="17"/>
      <c r="AG315" s="17"/>
      <c r="AK315" s="24">
        <v>45644</v>
      </c>
      <c r="AL315" s="37">
        <v>0.82651391162029453</v>
      </c>
      <c r="AM315" s="37">
        <v>0.614971501437932</v>
      </c>
      <c r="AN315" s="37">
        <v>0.50093551523649948</v>
      </c>
      <c r="AO315" s="37">
        <v>0.3904691841743973</v>
      </c>
      <c r="AP315" s="37">
        <v>0.34191652210786966</v>
      </c>
      <c r="AT315" s="46">
        <f>'Bonds (CP)'!AL315/'Bonds (CP)'!AL285-1</f>
        <v>-2.2094926350245681E-3</v>
      </c>
      <c r="AU315" s="46">
        <f>'Bonds (CP)'!AM315/'Bonds (CP)'!AM285-1</f>
        <v>1.9439231498363796E-3</v>
      </c>
      <c r="AV315" s="46">
        <f>'Bonds (CP)'!AN315/'Bonds (CP)'!AN285-1</f>
        <v>7.4476091859587701E-3</v>
      </c>
      <c r="AW315" s="46">
        <f>'Bonds (CP)'!AO315/'Bonds (CP)'!AO285-1</f>
        <v>2.0941104138798128E-2</v>
      </c>
      <c r="AX315" s="46">
        <f>'Bonds (CP)'!AP315/'Bonds (CP)'!AP285-1</f>
        <v>4.1271773665578548E-2</v>
      </c>
      <c r="AY315" s="46">
        <f>SUM(AT315:AX315)</f>
        <v>6.9394917505147258E-2</v>
      </c>
      <c r="BC315" s="46">
        <f>'Bonds (CP)'!AT315-'Bonds (CP)'!$AT$515</f>
        <v>-1.6002757319538987E-3</v>
      </c>
      <c r="BD315" s="46">
        <f>'Bonds (CP)'!AU315-'Bonds (CP)'!$AU$515</f>
        <v>3.7840186790870289E-3</v>
      </c>
      <c r="BE315" s="46">
        <f>'Bonds (CP)'!AV315-'Bonds (CP)'!$AV$515</f>
        <v>1.1041118490436744E-2</v>
      </c>
      <c r="BF315" s="46">
        <f>'Bonds (CP)'!AW315-'Bonds (CP)'!$AW$515</f>
        <v>2.7979861568133712E-2</v>
      </c>
      <c r="BG315" s="46">
        <f>'Bonds (CP)'!AX315-'Bonds (CP)'!$AX$515</f>
        <v>4.9411554280536396E-2</v>
      </c>
    </row>
    <row r="316" spans="1:59" ht="16.5" customHeight="1">
      <c r="A316" s="24">
        <v>45645</v>
      </c>
      <c r="B316" s="16">
        <v>22.1</v>
      </c>
      <c r="C316" s="16">
        <v>20.49</v>
      </c>
      <c r="D316" s="16">
        <v>18.86</v>
      </c>
      <c r="E316" s="16">
        <v>16.23</v>
      </c>
      <c r="F316" s="16">
        <v>13.56</v>
      </c>
      <c r="G316" s="17"/>
      <c r="H316" s="26">
        <f t="shared" si="64"/>
        <v>0.82719082719082715</v>
      </c>
      <c r="I316" s="26">
        <f t="shared" si="65"/>
        <v>0.61348056974407172</v>
      </c>
      <c r="J316" s="26">
        <f t="shared" si="66"/>
        <v>0.49820348734437664</v>
      </c>
      <c r="K316" s="26">
        <f t="shared" si="67"/>
        <v>0.38996211907488321</v>
      </c>
      <c r="L316" s="26">
        <f t="shared" si="68"/>
        <v>0.34658515973116033</v>
      </c>
      <c r="M316" s="17"/>
      <c r="N316" s="17"/>
      <c r="O316" s="29">
        <f t="shared" si="69"/>
        <v>8.1900081900077026E-4</v>
      </c>
      <c r="P316" s="29">
        <f t="shared" si="70"/>
        <v>-2.424391521191116E-3</v>
      </c>
      <c r="Q316" s="29">
        <f t="shared" si="71"/>
        <v>-5.4538514619649758E-3</v>
      </c>
      <c r="R316" s="29">
        <f t="shared" si="72"/>
        <v>-1.2986046532357243E-3</v>
      </c>
      <c r="S316" s="29">
        <f t="shared" si="73"/>
        <v>1.3654320050137114E-2</v>
      </c>
      <c r="T316" s="29">
        <f t="shared" si="79"/>
        <v>5.2964732327460684E-3</v>
      </c>
      <c r="U316" s="17"/>
      <c r="V316" s="30">
        <f t="shared" si="74"/>
        <v>8.4545485377836749E-4</v>
      </c>
      <c r="W316" s="30">
        <f t="shared" si="75"/>
        <v>-2.3244253903240424E-3</v>
      </c>
      <c r="X316" s="30">
        <f t="shared" si="76"/>
        <v>-5.2646352093398243E-3</v>
      </c>
      <c r="Y316" s="30">
        <f t="shared" si="77"/>
        <v>-9.4358181398059243E-4</v>
      </c>
      <c r="Z316" s="30">
        <f t="shared" si="78"/>
        <v>1.4048029077698554E-2</v>
      </c>
      <c r="AA316" s="17"/>
      <c r="AB316" s="17"/>
      <c r="AC316" s="17"/>
      <c r="AD316" s="17"/>
      <c r="AE316" s="17"/>
      <c r="AF316" s="17"/>
      <c r="AG316" s="17"/>
      <c r="AK316" s="24">
        <v>45645</v>
      </c>
      <c r="AL316" s="37">
        <v>0.82719082719082704</v>
      </c>
      <c r="AM316" s="37">
        <v>0.61348056974407161</v>
      </c>
      <c r="AN316" s="37">
        <v>0.49820348734437675</v>
      </c>
      <c r="AO316" s="37">
        <v>0.38996211907488321</v>
      </c>
      <c r="AP316" s="37">
        <v>0.34658515973116033</v>
      </c>
      <c r="AT316" s="46">
        <f>'Bonds (CP)'!AL316/'Bonds (CP)'!AL286-1</f>
        <v>-3.5217035217037784E-3</v>
      </c>
      <c r="AU316" s="46">
        <f>'Bonds (CP)'!AM316/'Bonds (CP)'!AM286-1</f>
        <v>-1.0398043929044642E-2</v>
      </c>
      <c r="AV316" s="46">
        <f>'Bonds (CP)'!AN316/'Bonds (CP)'!AN286-1</f>
        <v>-1.7452102713474194E-2</v>
      </c>
      <c r="AW316" s="46">
        <f>'Bonds (CP)'!AO316/'Bonds (CP)'!AO286-1</f>
        <v>-1.4865472219183329E-2</v>
      </c>
      <c r="AX316" s="46">
        <f>'Bonds (CP)'!AP316/'Bonds (CP)'!AP286-1</f>
        <v>2.4104041631543893E-2</v>
      </c>
      <c r="AY316" s="46">
        <f>SUM(AT316:AX316)</f>
        <v>-2.213328075186205E-2</v>
      </c>
      <c r="BC316" s="46">
        <f>'Bonds (CP)'!AT316-'Bonds (CP)'!$AT$515</f>
        <v>-2.9124866186331089E-3</v>
      </c>
      <c r="BD316" s="46">
        <f>'Bonds (CP)'!AU316-'Bonds (CP)'!$AU$515</f>
        <v>-8.5579483997939923E-3</v>
      </c>
      <c r="BE316" s="46">
        <f>'Bonds (CP)'!AV316-'Bonds (CP)'!$AV$515</f>
        <v>-1.3858593408996219E-2</v>
      </c>
      <c r="BF316" s="46">
        <f>'Bonds (CP)'!AW316-'Bonds (CP)'!$AW$515</f>
        <v>-7.8267147898477447E-3</v>
      </c>
      <c r="BG316" s="46">
        <f>'Bonds (CP)'!AX316-'Bonds (CP)'!$AX$515</f>
        <v>3.2243822246501741E-2</v>
      </c>
    </row>
    <row r="317" spans="1:59" ht="16.5" customHeight="1">
      <c r="A317" s="24">
        <v>45646</v>
      </c>
      <c r="B317" s="16">
        <v>20.09</v>
      </c>
      <c r="C317" s="16">
        <v>18.77</v>
      </c>
      <c r="D317" s="16">
        <v>17.45</v>
      </c>
      <c r="E317" s="16">
        <v>15.42</v>
      </c>
      <c r="F317" s="16">
        <v>13.37</v>
      </c>
      <c r="G317" s="17"/>
      <c r="H317" s="26">
        <f t="shared" si="64"/>
        <v>0.84103588974935461</v>
      </c>
      <c r="I317" s="26">
        <f t="shared" si="65"/>
        <v>0.63982469009432397</v>
      </c>
      <c r="J317" s="26">
        <f t="shared" si="66"/>
        <v>0.52660340155540586</v>
      </c>
      <c r="K317" s="26">
        <f t="shared" si="67"/>
        <v>0.41121678706169656</v>
      </c>
      <c r="L317" s="26">
        <f t="shared" si="68"/>
        <v>0.35195057765239945</v>
      </c>
      <c r="M317" s="17"/>
      <c r="N317" s="17"/>
      <c r="O317" s="29">
        <f t="shared" si="69"/>
        <v>1.6737446914813825E-2</v>
      </c>
      <c r="P317" s="29">
        <f t="shared" si="70"/>
        <v>4.2942061492252881E-2</v>
      </c>
      <c r="Q317" s="29">
        <f t="shared" si="71"/>
        <v>5.7004647563613231E-2</v>
      </c>
      <c r="R317" s="29">
        <f t="shared" si="72"/>
        <v>5.4504442732120628E-2</v>
      </c>
      <c r="S317" s="29">
        <f t="shared" si="73"/>
        <v>1.5480806868363839E-2</v>
      </c>
      <c r="T317" s="29">
        <f t="shared" si="79"/>
        <v>0.1866694055711644</v>
      </c>
      <c r="U317" s="17"/>
      <c r="V317" s="30">
        <f t="shared" si="74"/>
        <v>1.6763900949591421E-2</v>
      </c>
      <c r="W317" s="30">
        <f t="shared" si="75"/>
        <v>4.3042027623119955E-2</v>
      </c>
      <c r="X317" s="30">
        <f t="shared" si="76"/>
        <v>5.719386381623838E-2</v>
      </c>
      <c r="Y317" s="30">
        <f t="shared" si="77"/>
        <v>5.4859465571375762E-2</v>
      </c>
      <c r="Z317" s="30">
        <f t="shared" si="78"/>
        <v>1.5874515895925277E-2</v>
      </c>
      <c r="AA317" s="17"/>
      <c r="AB317" s="17"/>
      <c r="AC317" s="17"/>
      <c r="AD317" s="17"/>
      <c r="AE317" s="17"/>
      <c r="AF317" s="17"/>
      <c r="AG317" s="17"/>
      <c r="AK317" s="24">
        <v>45646</v>
      </c>
      <c r="AL317" s="37">
        <v>0.8410358897493545</v>
      </c>
      <c r="AM317" s="37">
        <v>0.63982469009432408</v>
      </c>
      <c r="AN317" s="37">
        <v>0.52660340155540597</v>
      </c>
      <c r="AO317" s="37">
        <v>0.41121678706169662</v>
      </c>
      <c r="AP317" s="37">
        <v>0.35195057765239945</v>
      </c>
      <c r="AT317" s="46">
        <f>'Bonds (CP)'!AL317/'Bonds (CP)'!AL287-1</f>
        <v>1.2740444666500039E-2</v>
      </c>
      <c r="AU317" s="46">
        <f>'Bonds (CP)'!AM317/'Bonds (CP)'!AM287-1</f>
        <v>3.0590104849917754E-2</v>
      </c>
      <c r="AV317" s="46">
        <f>'Bonds (CP)'!AN317/'Bonds (CP)'!AN287-1</f>
        <v>3.733640637544533E-2</v>
      </c>
      <c r="AW317" s="46">
        <f>'Bonds (CP)'!AO317/'Bonds (CP)'!AO287-1</f>
        <v>3.2737799269551004E-2</v>
      </c>
      <c r="AX317" s="46">
        <f>'Bonds (CP)'!AP317/'Bonds (CP)'!AP287-1</f>
        <v>2.9346506810115969E-2</v>
      </c>
      <c r="AY317" s="46">
        <f>SUM(AT317:AX317)</f>
        <v>0.1427512619715301</v>
      </c>
      <c r="BC317" s="46">
        <f>'Bonds (CP)'!AT317-'Bonds (CP)'!$AT$515</f>
        <v>1.3349661569570709E-2</v>
      </c>
      <c r="BD317" s="46">
        <f>'Bonds (CP)'!AU317-'Bonds (CP)'!$AU$515</f>
        <v>3.2430200379168404E-2</v>
      </c>
      <c r="BE317" s="46">
        <f>'Bonds (CP)'!AV317-'Bonds (CP)'!$AV$515</f>
        <v>4.0929915679923302E-2</v>
      </c>
      <c r="BF317" s="46">
        <f>'Bonds (CP)'!AW317-'Bonds (CP)'!$AW$515</f>
        <v>3.9776556698886592E-2</v>
      </c>
      <c r="BG317" s="46">
        <f>'Bonds (CP)'!AX317-'Bonds (CP)'!$AX$515</f>
        <v>3.7486287425073817E-2</v>
      </c>
    </row>
    <row r="318" spans="1:59" ht="16.5" customHeight="1">
      <c r="A318" s="24">
        <v>45649</v>
      </c>
      <c r="B318" s="16">
        <v>18.43</v>
      </c>
      <c r="C318" s="16">
        <v>17.399999999999999</v>
      </c>
      <c r="D318" s="16">
        <v>16.39</v>
      </c>
      <c r="E318" s="16">
        <v>14.83</v>
      </c>
      <c r="F318" s="16">
        <v>13.23</v>
      </c>
      <c r="G318" s="17"/>
      <c r="H318" s="26">
        <f t="shared" si="64"/>
        <v>0.85282445326353129</v>
      </c>
      <c r="I318" s="26">
        <f t="shared" si="65"/>
        <v>0.66191715702528675</v>
      </c>
      <c r="J318" s="26">
        <f t="shared" si="66"/>
        <v>0.54930762640159925</v>
      </c>
      <c r="K318" s="26">
        <f t="shared" si="67"/>
        <v>0.42766969225701307</v>
      </c>
      <c r="L318" s="26">
        <f t="shared" si="68"/>
        <v>0.35600723306747473</v>
      </c>
      <c r="M318" s="17"/>
      <c r="N318" s="17"/>
      <c r="O318" s="29">
        <f t="shared" si="69"/>
        <v>1.4016718736806766E-2</v>
      </c>
      <c r="P318" s="29">
        <f t="shared" si="70"/>
        <v>3.4528937805925919E-2</v>
      </c>
      <c r="Q318" s="29">
        <f t="shared" si="71"/>
        <v>4.3114466748852998E-2</v>
      </c>
      <c r="R318" s="29">
        <f t="shared" si="72"/>
        <v>4.0010295573969401E-2</v>
      </c>
      <c r="S318" s="29">
        <f t="shared" si="73"/>
        <v>1.1526207577592817E-2</v>
      </c>
      <c r="T318" s="29">
        <f t="shared" si="79"/>
        <v>0.1431966264431479</v>
      </c>
      <c r="U318" s="17"/>
      <c r="V318" s="30">
        <f t="shared" si="74"/>
        <v>1.4043172771584364E-2</v>
      </c>
      <c r="W318" s="30">
        <f t="shared" si="75"/>
        <v>3.4628903936792993E-2</v>
      </c>
      <c r="X318" s="30">
        <f t="shared" si="76"/>
        <v>4.3303683001478147E-2</v>
      </c>
      <c r="Y318" s="30">
        <f t="shared" si="77"/>
        <v>4.0365318413224535E-2</v>
      </c>
      <c r="Z318" s="30">
        <f t="shared" si="78"/>
        <v>1.1919916605154257E-2</v>
      </c>
      <c r="AA318" s="17"/>
      <c r="AB318" s="17"/>
      <c r="AC318" s="17"/>
      <c r="AD318" s="17"/>
      <c r="AE318" s="17"/>
      <c r="AF318" s="17"/>
      <c r="AG318" s="17"/>
      <c r="AK318" s="24">
        <v>45649</v>
      </c>
      <c r="AL318" s="37">
        <v>0.85282445326353129</v>
      </c>
      <c r="AM318" s="37">
        <v>0.66191715702528675</v>
      </c>
      <c r="AN318" s="37">
        <v>0.54930762640159925</v>
      </c>
      <c r="AO318" s="37">
        <v>0.42766969225701307</v>
      </c>
      <c r="AP318" s="37">
        <v>0.35600723306747473</v>
      </c>
      <c r="AT318" s="46">
        <f>'Bonds (CP)'!AL318/'Bonds (CP)'!AL288-1</f>
        <v>2.4064848433674069E-2</v>
      </c>
      <c r="AU318" s="46">
        <f>'Bonds (CP)'!AM318/'Bonds (CP)'!AM288-1</f>
        <v>6.3579464572330435E-2</v>
      </c>
      <c r="AV318" s="46">
        <f>'Bonds (CP)'!AN318/'Bonds (CP)'!AN288-1</f>
        <v>8.2909784517516627E-2</v>
      </c>
      <c r="AW318" s="46">
        <f>'Bonds (CP)'!AO318/'Bonds (CP)'!AO288-1</f>
        <v>7.6870231707823811E-2</v>
      </c>
      <c r="AX318" s="46">
        <f>'Bonds (CP)'!AP318/'Bonds (CP)'!AP288-1</f>
        <v>3.7909684297967372E-2</v>
      </c>
      <c r="AY318" s="46">
        <f>SUM(AT318:AX318)</f>
        <v>0.28533401352931231</v>
      </c>
      <c r="BC318" s="46">
        <f>'Bonds (CP)'!AT318-'Bonds (CP)'!$AT$515</f>
        <v>2.4674065336744738E-2</v>
      </c>
      <c r="BD318" s="46">
        <f>'Bonds (CP)'!AU318-'Bonds (CP)'!$AU$515</f>
        <v>6.5419560101581078E-2</v>
      </c>
      <c r="BE318" s="46">
        <f>'Bonds (CP)'!AV318-'Bonds (CP)'!$AV$515</f>
        <v>8.6503293821994606E-2</v>
      </c>
      <c r="BF318" s="46">
        <f>'Bonds (CP)'!AW318-'Bonds (CP)'!$AW$515</f>
        <v>8.3908989137159398E-2</v>
      </c>
      <c r="BG318" s="46">
        <f>'Bonds (CP)'!AX318-'Bonds (CP)'!$AX$515</f>
        <v>4.604946491292522E-2</v>
      </c>
    </row>
    <row r="319" spans="1:59" ht="16.5" customHeight="1">
      <c r="A319" s="24">
        <v>45650</v>
      </c>
      <c r="B319" s="16">
        <v>18.350000000000001</v>
      </c>
      <c r="C319" s="16">
        <v>17.57</v>
      </c>
      <c r="D319" s="16">
        <v>16.57</v>
      </c>
      <c r="E319" s="16">
        <v>14.98</v>
      </c>
      <c r="F319" s="16">
        <v>13.43</v>
      </c>
      <c r="G319" s="17"/>
      <c r="H319" s="26">
        <f t="shared" si="64"/>
        <v>0.85340092944655688</v>
      </c>
      <c r="I319" s="26">
        <f t="shared" si="65"/>
        <v>0.65912009537906835</v>
      </c>
      <c r="J319" s="26">
        <f t="shared" si="66"/>
        <v>0.54536653605111396</v>
      </c>
      <c r="K319" s="26">
        <f t="shared" si="67"/>
        <v>0.42340589095362047</v>
      </c>
      <c r="L319" s="26">
        <f t="shared" si="68"/>
        <v>0.35023905720890897</v>
      </c>
      <c r="M319" s="17"/>
      <c r="N319" s="17"/>
      <c r="O319" s="29">
        <f t="shared" si="69"/>
        <v>6.759611322348924E-4</v>
      </c>
      <c r="P319" s="29">
        <f t="shared" si="70"/>
        <v>-4.2256974555375804E-3</v>
      </c>
      <c r="Q319" s="29">
        <f t="shared" si="71"/>
        <v>-7.1746507076599908E-3</v>
      </c>
      <c r="R319" s="29">
        <f t="shared" si="72"/>
        <v>-9.9698467779900657E-3</v>
      </c>
      <c r="S319" s="29">
        <f t="shared" si="73"/>
        <v>-1.6202411981535492E-2</v>
      </c>
      <c r="T319" s="29">
        <f t="shared" si="79"/>
        <v>-3.6896645790488236E-2</v>
      </c>
      <c r="U319" s="17"/>
      <c r="V319" s="30">
        <f t="shared" si="74"/>
        <v>7.0241516701248963E-4</v>
      </c>
      <c r="W319" s="30">
        <f t="shared" si="75"/>
        <v>-4.1257313246705072E-3</v>
      </c>
      <c r="X319" s="30">
        <f t="shared" si="76"/>
        <v>-6.9854344550348392E-3</v>
      </c>
      <c r="Y319" s="30">
        <f t="shared" si="77"/>
        <v>-9.6148239387349333E-3</v>
      </c>
      <c r="Z319" s="30">
        <f t="shared" si="78"/>
        <v>-1.5808702953974053E-2</v>
      </c>
      <c r="AA319" s="17"/>
      <c r="AB319" s="17"/>
      <c r="AC319" s="17"/>
      <c r="AD319" s="17"/>
      <c r="AE319" s="17"/>
      <c r="AF319" s="17"/>
      <c r="AG319" s="17"/>
      <c r="AK319" s="24">
        <v>45650</v>
      </c>
      <c r="AL319" s="37">
        <v>0.85340092944655677</v>
      </c>
      <c r="AM319" s="37">
        <v>0.65912009537906835</v>
      </c>
      <c r="AN319" s="37">
        <v>0.54536653605111396</v>
      </c>
      <c r="AO319" s="37">
        <v>0.42340589095362052</v>
      </c>
      <c r="AP319" s="37">
        <v>0.35023905720890897</v>
      </c>
      <c r="AT319" s="46">
        <f>'Bonds (CP)'!AL319/'Bonds (CP)'!AL289-1</f>
        <v>2.4672581326573573E-2</v>
      </c>
      <c r="AU319" s="46">
        <f>'Bonds (CP)'!AM319/'Bonds (CP)'!AM289-1</f>
        <v>5.5473114924137201E-2</v>
      </c>
      <c r="AV319" s="46">
        <f>'Bonds (CP)'!AN319/'Bonds (CP)'!AN289-1</f>
        <v>6.6312276304518303E-2</v>
      </c>
      <c r="AW319" s="46">
        <f>'Bonds (CP)'!AO319/'Bonds (CP)'!AO289-1</f>
        <v>5.9182599749967979E-2</v>
      </c>
      <c r="AX319" s="46">
        <f>'Bonds (CP)'!AP319/'Bonds (CP)'!AP289-1</f>
        <v>3.6525918515939448E-2</v>
      </c>
      <c r="AY319" s="46">
        <f>SUM(AT319:AX319)</f>
        <v>0.2421664908211365</v>
      </c>
      <c r="BC319" s="46">
        <f>'Bonds (CP)'!AT319-'Bonds (CP)'!$AT$515</f>
        <v>2.5281798229644242E-2</v>
      </c>
      <c r="BD319" s="46">
        <f>'Bonds (CP)'!AU319-'Bonds (CP)'!$AU$515</f>
        <v>5.7313210453387851E-2</v>
      </c>
      <c r="BE319" s="46">
        <f>'Bonds (CP)'!AV319-'Bonds (CP)'!$AV$515</f>
        <v>6.9905785608996282E-2</v>
      </c>
      <c r="BF319" s="46">
        <f>'Bonds (CP)'!AW319-'Bonds (CP)'!$AW$515</f>
        <v>6.6221357179303567E-2</v>
      </c>
      <c r="BG319" s="46">
        <f>'Bonds (CP)'!AX319-'Bonds (CP)'!$AX$515</f>
        <v>4.4665699130897296E-2</v>
      </c>
    </row>
    <row r="320" spans="1:59" ht="16.5" customHeight="1">
      <c r="A320" s="24">
        <v>45651</v>
      </c>
      <c r="B320" s="16">
        <v>18.239999999999998</v>
      </c>
      <c r="C320" s="16">
        <v>17.440000000000001</v>
      </c>
      <c r="D320" s="16">
        <v>16.579999999999998</v>
      </c>
      <c r="E320" s="16">
        <v>15.21</v>
      </c>
      <c r="F320" s="16">
        <v>13.8</v>
      </c>
      <c r="G320" s="17"/>
      <c r="H320" s="26">
        <f t="shared" si="64"/>
        <v>0.85419485791610295</v>
      </c>
      <c r="I320" s="26">
        <f t="shared" si="65"/>
        <v>0.6612575793487564</v>
      </c>
      <c r="J320" s="26">
        <f t="shared" si="66"/>
        <v>0.54514863175112671</v>
      </c>
      <c r="K320" s="26">
        <f t="shared" si="67"/>
        <v>0.41697588632861721</v>
      </c>
      <c r="L320" s="26">
        <f t="shared" si="68"/>
        <v>0.34002930715057555</v>
      </c>
      <c r="M320" s="17"/>
      <c r="N320" s="17"/>
      <c r="O320" s="29">
        <f t="shared" si="69"/>
        <v>9.3031123139386551E-4</v>
      </c>
      <c r="P320" s="29">
        <f t="shared" si="70"/>
        <v>3.2429355206637922E-3</v>
      </c>
      <c r="Q320" s="29">
        <f t="shared" si="71"/>
        <v>-3.9955568518201812E-4</v>
      </c>
      <c r="R320" s="29">
        <f t="shared" si="72"/>
        <v>-1.5186384418320764E-2</v>
      </c>
      <c r="S320" s="29">
        <f t="shared" si="73"/>
        <v>-2.9150803852933893E-2</v>
      </c>
      <c r="T320" s="29">
        <f t="shared" si="79"/>
        <v>-4.0563497204379018E-2</v>
      </c>
      <c r="U320" s="17"/>
      <c r="V320" s="30">
        <f t="shared" si="74"/>
        <v>9.5676526617146274E-4</v>
      </c>
      <c r="W320" s="30">
        <f t="shared" si="75"/>
        <v>3.3429016515308658E-3</v>
      </c>
      <c r="X320" s="30">
        <f t="shared" si="76"/>
        <v>-2.1033943255686691E-4</v>
      </c>
      <c r="Y320" s="30">
        <f t="shared" si="77"/>
        <v>-1.4831361579065632E-2</v>
      </c>
      <c r="Z320" s="30">
        <f t="shared" si="78"/>
        <v>-2.8757094825372455E-2</v>
      </c>
      <c r="AA320" s="17"/>
      <c r="AB320" s="17"/>
      <c r="AC320" s="17"/>
      <c r="AD320" s="17"/>
      <c r="AE320" s="17"/>
      <c r="AF320" s="17"/>
      <c r="AG320" s="17"/>
      <c r="AK320" s="24">
        <v>45651</v>
      </c>
      <c r="AL320" s="37">
        <v>0.85419485791610295</v>
      </c>
      <c r="AM320" s="37">
        <v>0.6612575793487564</v>
      </c>
      <c r="AN320" s="37">
        <v>0.5451486317511266</v>
      </c>
      <c r="AO320" s="37">
        <v>0.41697588632861715</v>
      </c>
      <c r="AP320" s="37">
        <v>0.34002930715057555</v>
      </c>
      <c r="AT320" s="46">
        <f>'Bonds (CP)'!AL320/'Bonds (CP)'!AL290-1</f>
        <v>2.5625845737483166E-2</v>
      </c>
      <c r="AU320" s="46">
        <f>'Bonds (CP)'!AM320/'Bonds (CP)'!AM290-1</f>
        <v>5.786206685085582E-2</v>
      </c>
      <c r="AV320" s="46">
        <f>'Bonds (CP)'!AN320/'Bonds (CP)'!AN290-1</f>
        <v>6.295665975847986E-2</v>
      </c>
      <c r="AW320" s="46">
        <f>'Bonds (CP)'!AO320/'Bonds (CP)'!AO290-1</f>
        <v>3.3564124722965438E-2</v>
      </c>
      <c r="AX320" s="46">
        <f>'Bonds (CP)'!AP320/'Bonds (CP)'!AP290-1</f>
        <v>-1.1037039906457657E-2</v>
      </c>
      <c r="AY320" s="46">
        <f>SUM(AT320:AX320)</f>
        <v>0.16897165716332663</v>
      </c>
      <c r="BC320" s="46">
        <f>'Bonds (CP)'!AT320-'Bonds (CP)'!$AT$515</f>
        <v>2.6235062640553836E-2</v>
      </c>
      <c r="BD320" s="46">
        <f>'Bonds (CP)'!AU320-'Bonds (CP)'!$AU$515</f>
        <v>5.970216238010647E-2</v>
      </c>
      <c r="BE320" s="46">
        <f>'Bonds (CP)'!AV320-'Bonds (CP)'!$AV$515</f>
        <v>6.655016906295784E-2</v>
      </c>
      <c r="BF320" s="46">
        <f>'Bonds (CP)'!AW320-'Bonds (CP)'!$AW$515</f>
        <v>4.0602882152301026E-2</v>
      </c>
      <c r="BG320" s="46">
        <f>'Bonds (CP)'!AX320-'Bonds (CP)'!$AX$515</f>
        <v>-2.8972592914998114E-3</v>
      </c>
    </row>
    <row r="321" spans="1:59" ht="16.5" customHeight="1">
      <c r="A321" s="24">
        <v>45652</v>
      </c>
      <c r="B321" s="16">
        <v>17.96</v>
      </c>
      <c r="C321" s="16">
        <v>17.329999999999998</v>
      </c>
      <c r="D321" s="16">
        <v>16.57</v>
      </c>
      <c r="E321" s="16">
        <v>15.28</v>
      </c>
      <c r="F321" s="16">
        <v>13.94</v>
      </c>
      <c r="G321" s="17"/>
      <c r="H321" s="26">
        <f t="shared" si="64"/>
        <v>0.85622244828755512</v>
      </c>
      <c r="I321" s="26">
        <f t="shared" si="65"/>
        <v>0.66307356571951737</v>
      </c>
      <c r="J321" s="26">
        <f t="shared" si="66"/>
        <v>0.54536653605111396</v>
      </c>
      <c r="K321" s="26">
        <f t="shared" si="67"/>
        <v>0.4150444498336619</v>
      </c>
      <c r="L321" s="26">
        <f t="shared" si="68"/>
        <v>0.3363148184403264</v>
      </c>
      <c r="M321" s="17"/>
      <c r="N321" s="17"/>
      <c r="O321" s="29">
        <f t="shared" si="69"/>
        <v>2.3736859952525613E-3</v>
      </c>
      <c r="P321" s="29">
        <f t="shared" si="70"/>
        <v>2.7462617102240738E-3</v>
      </c>
      <c r="Q321" s="29">
        <f t="shared" si="71"/>
        <v>3.9971539374006326E-4</v>
      </c>
      <c r="R321" s="29">
        <f t="shared" si="72"/>
        <v>-4.6320100472984072E-3</v>
      </c>
      <c r="S321" s="29">
        <f t="shared" si="73"/>
        <v>-1.0924025171172302E-2</v>
      </c>
      <c r="T321" s="29">
        <f t="shared" si="79"/>
        <v>-1.0036372119254011E-2</v>
      </c>
      <c r="U321" s="17"/>
      <c r="V321" s="30">
        <f t="shared" si="74"/>
        <v>2.4001400300301583E-3</v>
      </c>
      <c r="W321" s="30">
        <f t="shared" si="75"/>
        <v>2.8462278410911475E-3</v>
      </c>
      <c r="X321" s="30">
        <f t="shared" si="76"/>
        <v>5.889316463652145E-4</v>
      </c>
      <c r="Y321" s="30">
        <f t="shared" si="77"/>
        <v>-4.2769872080432756E-3</v>
      </c>
      <c r="Z321" s="30">
        <f t="shared" si="78"/>
        <v>-1.0530316143610862E-2</v>
      </c>
      <c r="AA321" s="17"/>
      <c r="AB321" s="17"/>
      <c r="AC321" s="17"/>
      <c r="AD321" s="17"/>
      <c r="AE321" s="17"/>
      <c r="AF321" s="17"/>
      <c r="AG321" s="17"/>
      <c r="AK321" s="24">
        <v>45652</v>
      </c>
      <c r="AL321" s="37">
        <v>0.85622244828755512</v>
      </c>
      <c r="AM321" s="37">
        <v>0.66307356571951737</v>
      </c>
      <c r="AN321" s="37">
        <v>0.54536653605111396</v>
      </c>
      <c r="AO321" s="37">
        <v>0.41504444983366195</v>
      </c>
      <c r="AP321" s="37">
        <v>0.3363148184403264</v>
      </c>
      <c r="AT321" s="46">
        <f>'Bonds (CP)'!AL321/'Bonds (CP)'!AL291-1</f>
        <v>2.882332994235326E-2</v>
      </c>
      <c r="AU321" s="46">
        <f>'Bonds (CP)'!AM321/'Bonds (CP)'!AM291-1</f>
        <v>6.1285510784661046E-2</v>
      </c>
      <c r="AV321" s="46">
        <f>'Bonds (CP)'!AN321/'Bonds (CP)'!AN291-1</f>
        <v>6.2127333396886364E-2</v>
      </c>
      <c r="AW321" s="46">
        <f>'Bonds (CP)'!AO321/'Bonds (CP)'!AO291-1</f>
        <v>2.945248541381984E-2</v>
      </c>
      <c r="AX321" s="46">
        <f>'Bonds (CP)'!AP321/'Bonds (CP)'!AP291-1</f>
        <v>-1.9501924091613887E-2</v>
      </c>
      <c r="AY321" s="46">
        <f>SUM(AT321:AX321)</f>
        <v>0.16218673544610662</v>
      </c>
      <c r="BC321" s="46">
        <f>'Bonds (CP)'!AT321-'Bonds (CP)'!$AT$515</f>
        <v>2.9432546845423929E-2</v>
      </c>
      <c r="BD321" s="46">
        <f>'Bonds (CP)'!AU321-'Bonds (CP)'!$AU$515</f>
        <v>6.3125606313911689E-2</v>
      </c>
      <c r="BE321" s="46">
        <f>'Bonds (CP)'!AV321-'Bonds (CP)'!$AV$515</f>
        <v>6.5720842701364343E-2</v>
      </c>
      <c r="BF321" s="46">
        <f>'Bonds (CP)'!AW321-'Bonds (CP)'!$AW$515</f>
        <v>3.6491242843155428E-2</v>
      </c>
      <c r="BG321" s="46">
        <f>'Bonds (CP)'!AX321-'Bonds (CP)'!$AX$515</f>
        <v>-1.1362143476656041E-2</v>
      </c>
    </row>
    <row r="322" spans="1:59" ht="16.5" customHeight="1">
      <c r="A322" s="24">
        <v>45653</v>
      </c>
      <c r="B322" s="16">
        <v>17.670000000000002</v>
      </c>
      <c r="C322" s="16">
        <v>17.29</v>
      </c>
      <c r="D322" s="16">
        <v>16.649999999999999</v>
      </c>
      <c r="E322" s="16">
        <v>15.43</v>
      </c>
      <c r="F322" s="16">
        <v>13.99</v>
      </c>
      <c r="G322" s="17"/>
      <c r="H322" s="26">
        <f t="shared" si="64"/>
        <v>0.85833262513809805</v>
      </c>
      <c r="I322" s="26">
        <f t="shared" si="65"/>
        <v>0.66373560058572301</v>
      </c>
      <c r="J322" s="26">
        <f t="shared" si="66"/>
        <v>0.54362636630870209</v>
      </c>
      <c r="K322" s="26">
        <f t="shared" si="67"/>
        <v>0.41094516592120051</v>
      </c>
      <c r="L322" s="26">
        <f t="shared" si="68"/>
        <v>0.33500723993349335</v>
      </c>
      <c r="M322" s="17"/>
      <c r="N322" s="17"/>
      <c r="O322" s="29">
        <f t="shared" si="69"/>
        <v>2.4645194187133956E-3</v>
      </c>
      <c r="P322" s="29">
        <f t="shared" si="70"/>
        <v>9.9843350788275664E-4</v>
      </c>
      <c r="Q322" s="29">
        <f t="shared" si="71"/>
        <v>-3.1908260360308249E-3</v>
      </c>
      <c r="R322" s="29">
        <f t="shared" si="72"/>
        <v>-9.8767346825243685E-3</v>
      </c>
      <c r="S322" s="29">
        <f t="shared" si="73"/>
        <v>-3.8879598374433888E-3</v>
      </c>
      <c r="T322" s="29">
        <f t="shared" si="79"/>
        <v>-1.349256762940243E-2</v>
      </c>
      <c r="U322" s="17"/>
      <c r="V322" s="30">
        <f t="shared" si="74"/>
        <v>2.4909734534909926E-3</v>
      </c>
      <c r="W322" s="30">
        <f t="shared" si="75"/>
        <v>1.0983996387498303E-3</v>
      </c>
      <c r="X322" s="30">
        <f t="shared" si="76"/>
        <v>-3.0016097834056738E-3</v>
      </c>
      <c r="Y322" s="30">
        <f t="shared" si="77"/>
        <v>-9.5217118432692361E-3</v>
      </c>
      <c r="Z322" s="30">
        <f t="shared" si="78"/>
        <v>-3.4942508098819497E-3</v>
      </c>
      <c r="AA322" s="17"/>
      <c r="AB322" s="17"/>
      <c r="AC322" s="17"/>
      <c r="AD322" s="17"/>
      <c r="AE322" s="17"/>
      <c r="AF322" s="17"/>
      <c r="AG322" s="17"/>
      <c r="AK322" s="24">
        <v>45653</v>
      </c>
      <c r="AL322" s="37">
        <v>0.85833262513809805</v>
      </c>
      <c r="AM322" s="37">
        <v>0.6637356005857229</v>
      </c>
      <c r="AN322" s="37">
        <v>0.54362636630870209</v>
      </c>
      <c r="AO322" s="37">
        <v>0.41094516592120045</v>
      </c>
      <c r="AP322" s="37">
        <v>0.33500723993349341</v>
      </c>
      <c r="AT322" s="46">
        <f>'Bonds (CP)'!AL322/'Bonds (CP)'!AL292-1</f>
        <v>3.1953769015041988E-2</v>
      </c>
      <c r="AU322" s="46">
        <f>'Bonds (CP)'!AM322/'Bonds (CP)'!AM292-1</f>
        <v>6.1826338489177735E-2</v>
      </c>
      <c r="AV322" s="46">
        <f>'Bonds (CP)'!AN322/'Bonds (CP)'!AN292-1</f>
        <v>5.8738269847903535E-2</v>
      </c>
      <c r="AW322" s="46">
        <f>'Bonds (CP)'!AO322/'Bonds (CP)'!AO292-1</f>
        <v>2.1964497158452501E-2</v>
      </c>
      <c r="AX322" s="46">
        <f>'Bonds (CP)'!AP322/'Bonds (CP)'!AP292-1</f>
        <v>-1.3215449528226841E-2</v>
      </c>
      <c r="AY322" s="46">
        <f>SUM(AT322:AX322)</f>
        <v>0.16126742498234892</v>
      </c>
      <c r="BC322" s="46">
        <f>'Bonds (CP)'!AT322-'Bonds (CP)'!$AT$515</f>
        <v>3.2562985918112658E-2</v>
      </c>
      <c r="BD322" s="46">
        <f>'Bonds (CP)'!AU322-'Bonds (CP)'!$AU$515</f>
        <v>6.3666434018428378E-2</v>
      </c>
      <c r="BE322" s="46">
        <f>'Bonds (CP)'!AV322-'Bonds (CP)'!$AV$515</f>
        <v>6.2331779152381507E-2</v>
      </c>
      <c r="BF322" s="46">
        <f>'Bonds (CP)'!AW322-'Bonds (CP)'!$AW$515</f>
        <v>2.9003254587788085E-2</v>
      </c>
      <c r="BG322" s="46">
        <f>'Bonds (CP)'!AX322-'Bonds (CP)'!$AX$515</f>
        <v>-5.0756689132689953E-3</v>
      </c>
    </row>
    <row r="323" spans="1:59" ht="16.5" customHeight="1">
      <c r="A323" s="24">
        <v>45654</v>
      </c>
      <c r="B323" s="16">
        <v>18.53</v>
      </c>
      <c r="C323" s="16">
        <v>17.670000000000002</v>
      </c>
      <c r="D323" s="16">
        <v>16.829999999999998</v>
      </c>
      <c r="E323" s="16">
        <v>15.57</v>
      </c>
      <c r="F323" s="16">
        <v>14.2</v>
      </c>
      <c r="G323" s="17"/>
      <c r="H323" s="26">
        <f t="shared" si="64"/>
        <v>0.85210495233274275</v>
      </c>
      <c r="I323" s="26">
        <f t="shared" si="65"/>
        <v>0.65748224627519136</v>
      </c>
      <c r="J323" s="26">
        <f t="shared" si="66"/>
        <v>0.53973646994798175</v>
      </c>
      <c r="K323" s="26">
        <f t="shared" si="67"/>
        <v>0.40716719744949886</v>
      </c>
      <c r="L323" s="26">
        <f t="shared" si="68"/>
        <v>0.32962179393560759</v>
      </c>
      <c r="M323" s="17"/>
      <c r="N323" s="17"/>
      <c r="O323" s="29">
        <f t="shared" si="69"/>
        <v>-7.2555471188728848E-3</v>
      </c>
      <c r="P323" s="29">
        <f t="shared" si="70"/>
        <v>-9.4214538213910348E-3</v>
      </c>
      <c r="Q323" s="29">
        <f t="shared" si="71"/>
        <v>-7.1554593408212908E-3</v>
      </c>
      <c r="R323" s="29">
        <f t="shared" si="72"/>
        <v>-9.193363944877464E-3</v>
      </c>
      <c r="S323" s="29">
        <f t="shared" si="73"/>
        <v>-1.6075610780695082E-2</v>
      </c>
      <c r="T323" s="29">
        <f t="shared" si="79"/>
        <v>-4.9101435006657757E-2</v>
      </c>
      <c r="U323" s="17"/>
      <c r="V323" s="30">
        <f t="shared" si="74"/>
        <v>-7.2290930840952878E-3</v>
      </c>
      <c r="W323" s="30">
        <f t="shared" si="75"/>
        <v>-9.3214876905239608E-3</v>
      </c>
      <c r="X323" s="30">
        <f t="shared" si="76"/>
        <v>-6.9662430881961392E-3</v>
      </c>
      <c r="Y323" s="30">
        <f t="shared" si="77"/>
        <v>-8.8383411056223316E-3</v>
      </c>
      <c r="Z323" s="30">
        <f t="shared" si="78"/>
        <v>-1.5681901753133644E-2</v>
      </c>
      <c r="AA323" s="17"/>
      <c r="AB323" s="17"/>
      <c r="AC323" s="17"/>
      <c r="AD323" s="17"/>
      <c r="AE323" s="17"/>
      <c r="AF323" s="17"/>
      <c r="AG323" s="17"/>
      <c r="AK323" s="24">
        <v>45654</v>
      </c>
      <c r="AL323" s="37">
        <v>0.85210495233274275</v>
      </c>
      <c r="AM323" s="37">
        <v>0.65748224627519147</v>
      </c>
      <c r="AN323" s="37">
        <v>0.53973646994798175</v>
      </c>
      <c r="AO323" s="37">
        <v>0.40716719744949881</v>
      </c>
      <c r="AP323" s="37">
        <v>0.32962179393560764</v>
      </c>
      <c r="AT323" s="46">
        <f>'Bonds (CP)'!AL323/'Bonds (CP)'!AL293-1</f>
        <v>2.2104108664473099E-2</v>
      </c>
      <c r="AU323" s="46">
        <f>'Bonds (CP)'!AM323/'Bonds (CP)'!AM293-1</f>
        <v>5.0538328635694851E-2</v>
      </c>
      <c r="AV323" s="46">
        <f>'Bonds (CP)'!AN323/'Bonds (CP)'!AN293-1</f>
        <v>5.3646111221931525E-2</v>
      </c>
      <c r="AW323" s="46">
        <f>'Bonds (CP)'!AO323/'Bonds (CP)'!AO293-1</f>
        <v>2.3905723451477678E-2</v>
      </c>
      <c r="AX323" s="46">
        <f>'Bonds (CP)'!AP323/'Bonds (CP)'!AP293-1</f>
        <v>-1.8370987044989295E-2</v>
      </c>
      <c r="AY323" s="46">
        <f>SUM(AT323:AX323)</f>
        <v>0.13182328492858786</v>
      </c>
      <c r="BC323" s="46">
        <f>'Bonds (CP)'!AT323-'Bonds (CP)'!$AT$515</f>
        <v>2.2713325567543768E-2</v>
      </c>
      <c r="BD323" s="46">
        <f>'Bonds (CP)'!AU323-'Bonds (CP)'!$AU$515</f>
        <v>5.2378424164945502E-2</v>
      </c>
      <c r="BE323" s="46">
        <f>'Bonds (CP)'!AV323-'Bonds (CP)'!$AV$515</f>
        <v>5.7239620526409497E-2</v>
      </c>
      <c r="BF323" s="46">
        <f>'Bonds (CP)'!AW323-'Bonds (CP)'!$AW$515</f>
        <v>3.0944480880813263E-2</v>
      </c>
      <c r="BG323" s="46">
        <f>'Bonds (CP)'!AX323-'Bonds (CP)'!$AX$515</f>
        <v>-1.0231206430031449E-2</v>
      </c>
    </row>
    <row r="324" spans="1:59" ht="16.5" customHeight="1">
      <c r="A324" s="24">
        <v>45656</v>
      </c>
      <c r="B324" s="16">
        <v>18.579999999999998</v>
      </c>
      <c r="C324" s="16">
        <v>17.48</v>
      </c>
      <c r="D324" s="16">
        <v>16.53</v>
      </c>
      <c r="E324" s="16">
        <v>15.22</v>
      </c>
      <c r="F324" s="16">
        <v>13.9</v>
      </c>
      <c r="G324" s="17"/>
      <c r="H324" s="26">
        <f t="shared" ref="H324:H387" si="80">-PV(B324/100,B$2,(1*B$3),1)</f>
        <v>0.85174565694046211</v>
      </c>
      <c r="I324" s="26">
        <f t="shared" ref="I324:I387" si="81">-PV(C324/100,C$2,(1*C$3),1)</f>
        <v>0.66059889235690561</v>
      </c>
      <c r="J324" s="26">
        <f t="shared" ref="J324:J387" si="82">-PV(D324/100,D$2,(1*D$3),1)</f>
        <v>0.54623925037399323</v>
      </c>
      <c r="K324" s="26">
        <f t="shared" ref="K324:K387" si="83">-PV(E324/100,E$2,(1*E$3),1)</f>
        <v>0.41669924346352405</v>
      </c>
      <c r="L324" s="26">
        <f t="shared" ref="L324:L387" si="84">-PV(F324/100,F$2,(1*F$3),1)</f>
        <v>0.33736804092659495</v>
      </c>
      <c r="M324" s="17"/>
      <c r="N324" s="17"/>
      <c r="O324" s="29">
        <f t="shared" si="69"/>
        <v>-4.2165626581214255E-4</v>
      </c>
      <c r="P324" s="29">
        <f t="shared" si="70"/>
        <v>4.7402741281166172E-3</v>
      </c>
      <c r="Q324" s="29">
        <f t="shared" si="71"/>
        <v>1.2048065654407525E-2</v>
      </c>
      <c r="R324" s="29">
        <f t="shared" si="72"/>
        <v>2.3410643278078513E-2</v>
      </c>
      <c r="S324" s="29">
        <f t="shared" si="73"/>
        <v>2.350040905517492E-2</v>
      </c>
      <c r="T324" s="29">
        <f t="shared" si="79"/>
        <v>6.3277735849965433E-2</v>
      </c>
      <c r="U324" s="17"/>
      <c r="V324" s="30">
        <f t="shared" si="74"/>
        <v>-3.9520223103454532E-4</v>
      </c>
      <c r="W324" s="30">
        <f t="shared" si="75"/>
        <v>4.8402402589836904E-3</v>
      </c>
      <c r="X324" s="30">
        <f t="shared" si="76"/>
        <v>1.2237281907032676E-2</v>
      </c>
      <c r="Y324" s="30">
        <f t="shared" si="77"/>
        <v>2.3765666117333644E-2</v>
      </c>
      <c r="Z324" s="30">
        <f t="shared" si="78"/>
        <v>2.3894118082736358E-2</v>
      </c>
      <c r="AA324" s="17"/>
      <c r="AB324" s="17"/>
      <c r="AC324" s="17"/>
      <c r="AD324" s="17"/>
      <c r="AE324" s="17"/>
      <c r="AF324" s="17"/>
      <c r="AG324" s="17"/>
      <c r="AK324" s="24">
        <v>45656</v>
      </c>
      <c r="AL324" s="37">
        <v>0.85174565694046211</v>
      </c>
      <c r="AM324" s="37">
        <v>0.66059889235690561</v>
      </c>
      <c r="AN324" s="37">
        <v>0.54623925037399323</v>
      </c>
      <c r="AO324" s="37">
        <v>0.41669924346352394</v>
      </c>
      <c r="AP324" s="37">
        <v>0.33736804092659495</v>
      </c>
      <c r="AT324" s="46">
        <f>'Bonds (CP)'!AL324/'Bonds (CP)'!AL294-1</f>
        <v>2.4371732163940063E-2</v>
      </c>
      <c r="AU324" s="46">
        <f>'Bonds (CP)'!AM324/'Bonds (CP)'!AM294-1</f>
        <v>6.6646624460225956E-2</v>
      </c>
      <c r="AV324" s="46">
        <f>'Bonds (CP)'!AN324/'Bonds (CP)'!AN294-1</f>
        <v>8.660689148092815E-2</v>
      </c>
      <c r="AW324" s="46">
        <f>'Bonds (CP)'!AO324/'Bonds (CP)'!AO294-1</f>
        <v>7.2733588912460734E-2</v>
      </c>
      <c r="AX324" s="46">
        <f>'Bonds (CP)'!AP324/'Bonds (CP)'!AP294-1</f>
        <v>7.8301890624925541E-3</v>
      </c>
      <c r="AY324" s="46">
        <f>SUM(AT324:AX324)</f>
        <v>0.25818902608004746</v>
      </c>
      <c r="BC324" s="46">
        <f>'Bonds (CP)'!AT324-'Bonds (CP)'!$AT$515</f>
        <v>2.4980949067010733E-2</v>
      </c>
      <c r="BD324" s="46">
        <f>'Bonds (CP)'!AU324-'Bonds (CP)'!$AU$515</f>
        <v>6.8486719989476599E-2</v>
      </c>
      <c r="BE324" s="46">
        <f>'Bonds (CP)'!AV324-'Bonds (CP)'!$AV$515</f>
        <v>9.0200400785406129E-2</v>
      </c>
      <c r="BF324" s="46">
        <f>'Bonds (CP)'!AW324-'Bonds (CP)'!$AW$515</f>
        <v>7.9772346341796321E-2</v>
      </c>
      <c r="BG324" s="46">
        <f>'Bonds (CP)'!AX324-'Bonds (CP)'!$AX$515</f>
        <v>1.5969969677450402E-2</v>
      </c>
    </row>
    <row r="325" spans="1:59" ht="16.5" customHeight="1">
      <c r="A325" s="24">
        <v>45660</v>
      </c>
      <c r="B325" s="16">
        <v>18.41</v>
      </c>
      <c r="C325" s="16">
        <v>17.41</v>
      </c>
      <c r="D325" s="16">
        <v>16.57</v>
      </c>
      <c r="E325" s="16">
        <v>15.38</v>
      </c>
      <c r="F325" s="16">
        <v>14.28</v>
      </c>
      <c r="G325" s="17"/>
      <c r="H325" s="26">
        <f t="shared" si="80"/>
        <v>0.85296849928215523</v>
      </c>
      <c r="I325" s="26">
        <f t="shared" si="81"/>
        <v>0.66175217902181716</v>
      </c>
      <c r="J325" s="26">
        <f t="shared" si="82"/>
        <v>0.54536653605111396</v>
      </c>
      <c r="K325" s="26">
        <f t="shared" si="83"/>
        <v>0.41230564151444926</v>
      </c>
      <c r="L325" s="26">
        <f t="shared" si="84"/>
        <v>0.32761436114632708</v>
      </c>
      <c r="M325" s="17"/>
      <c r="N325" s="17"/>
      <c r="O325" s="29">
        <f t="shared" ref="O325:O388" si="85">H325/H324 -1</f>
        <v>1.4356895532472436E-3</v>
      </c>
      <c r="P325" s="29">
        <f t="shared" ref="P325:P388" si="86">I325/I324 -1</f>
        <v>1.7458198586994822E-3</v>
      </c>
      <c r="Q325" s="29">
        <f t="shared" ref="Q325:Q388" si="87">J325/J324 -1</f>
        <v>-1.597677798294006E-3</v>
      </c>
      <c r="R325" s="29">
        <f t="shared" ref="R325:R388" si="88">K325/K324 -1</f>
        <v>-1.0543820316437413E-2</v>
      </c>
      <c r="S325" s="29">
        <f t="shared" ref="S325:S388" si="89">L325/L324 -1</f>
        <v>-2.8911095886495319E-2</v>
      </c>
      <c r="T325" s="29">
        <f t="shared" si="79"/>
        <v>-3.7871084589280013E-2</v>
      </c>
      <c r="U325" s="17"/>
      <c r="V325" s="30">
        <f t="shared" ref="V325:V388" si="90">$O325-$O$515</f>
        <v>1.4621435880248408E-3</v>
      </c>
      <c r="W325" s="30">
        <f t="shared" ref="W325:W388" si="91">$P325-$P$515</f>
        <v>1.8457859895665558E-3</v>
      </c>
      <c r="X325" s="30">
        <f t="shared" ref="X325:X388" si="92">$Q325-$Q$515</f>
        <v>-1.4084615456688549E-3</v>
      </c>
      <c r="Y325" s="30">
        <f t="shared" ref="Y325:Y388" si="93">$R325-$R$515</f>
        <v>-1.0188797477182281E-2</v>
      </c>
      <c r="Z325" s="30">
        <f t="shared" ref="Z325:Z388" si="94">$S325-$S$515</f>
        <v>-2.8517386858933881E-2</v>
      </c>
      <c r="AA325" s="17"/>
      <c r="AB325" s="17"/>
      <c r="AC325" s="17"/>
      <c r="AD325" s="17"/>
      <c r="AE325" s="17"/>
      <c r="AF325" s="17"/>
      <c r="AG325" s="17"/>
      <c r="AK325" s="24">
        <v>45660</v>
      </c>
      <c r="AL325" s="37">
        <v>0.85296849928215523</v>
      </c>
      <c r="AM325" s="37">
        <v>0.66175217902181716</v>
      </c>
      <c r="AN325" s="37">
        <v>0.54536653605111396</v>
      </c>
      <c r="AO325" s="37">
        <v>0.41230564151444932</v>
      </c>
      <c r="AP325" s="37">
        <v>0.32761436114632708</v>
      </c>
      <c r="AT325" s="46">
        <f>'Bonds (CP)'!AL325/'Bonds (CP)'!AL295-1</f>
        <v>2.4575627058525562E-2</v>
      </c>
      <c r="AU325" s="46">
        <f>'Bonds (CP)'!AM325/'Bonds (CP)'!AM295-1</f>
        <v>6.3314375180502314E-2</v>
      </c>
      <c r="AV325" s="46">
        <f>'Bonds (CP)'!AN325/'Bonds (CP)'!AN295-1</f>
        <v>7.5140285065695922E-2</v>
      </c>
      <c r="AW325" s="46">
        <f>'Bonds (CP)'!AO325/'Bonds (CP)'!AO295-1</f>
        <v>5.3866371897011378E-2</v>
      </c>
      <c r="AX325" s="46">
        <f>'Bonds (CP)'!AP325/'Bonds (CP)'!AP295-1</f>
        <v>-5.3289413781475448E-3</v>
      </c>
      <c r="AY325" s="46">
        <f>SUM(AT325:AX325)</f>
        <v>0.21156771782358763</v>
      </c>
      <c r="BC325" s="46">
        <f>'Bonds (CP)'!AT325-'Bonds (CP)'!$AT$515</f>
        <v>2.5184843961596232E-2</v>
      </c>
      <c r="BD325" s="46">
        <f>'Bonds (CP)'!AU325-'Bonds (CP)'!$AU$515</f>
        <v>6.5154470709752957E-2</v>
      </c>
      <c r="BE325" s="46">
        <f>'Bonds (CP)'!AV325-'Bonds (CP)'!$AV$515</f>
        <v>7.8733794370173901E-2</v>
      </c>
      <c r="BF325" s="46">
        <f>'Bonds (CP)'!AW325-'Bonds (CP)'!$AW$515</f>
        <v>6.0905129326346966E-2</v>
      </c>
      <c r="BG325" s="46">
        <f>'Bonds (CP)'!AX325-'Bonds (CP)'!$AX$515</f>
        <v>2.8108392368103013E-3</v>
      </c>
    </row>
    <row r="326" spans="1:59" ht="16.5" customHeight="1">
      <c r="A326" s="24">
        <v>45663</v>
      </c>
      <c r="B326" s="16">
        <v>18.66</v>
      </c>
      <c r="C326" s="16">
        <v>17.43</v>
      </c>
      <c r="D326" s="16">
        <v>16.48</v>
      </c>
      <c r="E326" s="16">
        <v>15.18</v>
      </c>
      <c r="F326" s="16">
        <v>14.05</v>
      </c>
      <c r="G326" s="17"/>
      <c r="H326" s="26">
        <f t="shared" si="80"/>
        <v>0.85117141412438913</v>
      </c>
      <c r="I326" s="26">
        <f t="shared" si="81"/>
        <v>0.66142239020718063</v>
      </c>
      <c r="J326" s="26">
        <f t="shared" si="82"/>
        <v>0.54733261669784328</v>
      </c>
      <c r="K326" s="26">
        <f t="shared" si="83"/>
        <v>0.41780726647717137</v>
      </c>
      <c r="L326" s="26">
        <f t="shared" si="84"/>
        <v>0.33345113734464454</v>
      </c>
      <c r="M326" s="17"/>
      <c r="N326" s="17"/>
      <c r="O326" s="29">
        <f t="shared" si="85"/>
        <v>-2.1068599359513884E-3</v>
      </c>
      <c r="P326" s="29">
        <f t="shared" si="86"/>
        <v>-4.9835697575484339E-4</v>
      </c>
      <c r="Q326" s="29">
        <f t="shared" si="87"/>
        <v>3.6050628646291383E-3</v>
      </c>
      <c r="R326" s="29">
        <f t="shared" si="88"/>
        <v>1.3343559749786404E-2</v>
      </c>
      <c r="S326" s="29">
        <f t="shared" si="89"/>
        <v>1.7815996154425306E-2</v>
      </c>
      <c r="T326" s="29">
        <f t="shared" ref="T326:T389" si="95">SUM(O326:S326)</f>
        <v>3.2159401857134617E-2</v>
      </c>
      <c r="U326" s="17"/>
      <c r="V326" s="30">
        <f t="shared" si="90"/>
        <v>-2.0804059011737914E-3</v>
      </c>
      <c r="W326" s="30">
        <f t="shared" si="91"/>
        <v>-3.9839084488776981E-4</v>
      </c>
      <c r="X326" s="30">
        <f t="shared" si="92"/>
        <v>3.7942791172542894E-3</v>
      </c>
      <c r="Y326" s="30">
        <f t="shared" si="93"/>
        <v>1.3698582589041537E-2</v>
      </c>
      <c r="Z326" s="30">
        <f t="shared" si="94"/>
        <v>1.8209705181986745E-2</v>
      </c>
      <c r="AA326" s="17"/>
      <c r="AB326" s="17"/>
      <c r="AC326" s="17"/>
      <c r="AD326" s="17"/>
      <c r="AE326" s="17"/>
      <c r="AF326" s="17"/>
      <c r="AG326" s="17"/>
      <c r="AK326" s="24">
        <v>45663</v>
      </c>
      <c r="AL326" s="37">
        <v>0.85117141412438901</v>
      </c>
      <c r="AM326" s="37">
        <v>0.66142239020718052</v>
      </c>
      <c r="AN326" s="37">
        <v>0.54733261669784317</v>
      </c>
      <c r="AO326" s="37">
        <v>0.41780726647717137</v>
      </c>
      <c r="AP326" s="37">
        <v>0.33345113734464454</v>
      </c>
      <c r="AT326" s="46">
        <f>'Bonds (CP)'!AL326/'Bonds (CP)'!AL296-1</f>
        <v>2.5029496039103316E-2</v>
      </c>
      <c r="AU326" s="46">
        <f>'Bonds (CP)'!AM326/'Bonds (CP)'!AM296-1</f>
        <v>6.5378346642438245E-2</v>
      </c>
      <c r="AV326" s="46">
        <f>'Bonds (CP)'!AN326/'Bonds (CP)'!AN296-1</f>
        <v>7.9862842508879872E-2</v>
      </c>
      <c r="AW326" s="46">
        <f>'Bonds (CP)'!AO326/'Bonds (CP)'!AO296-1</f>
        <v>7.6283983842429182E-2</v>
      </c>
      <c r="AX326" s="46">
        <f>'Bonds (CP)'!AP326/'Bonds (CP)'!AP296-1</f>
        <v>3.7197148013657033E-2</v>
      </c>
      <c r="AY326" s="46">
        <f>SUM(AT326:AX326)</f>
        <v>0.28375181704650765</v>
      </c>
      <c r="BC326" s="46">
        <f>'Bonds (CP)'!AT326-'Bonds (CP)'!$AT$515</f>
        <v>2.5638712942173986E-2</v>
      </c>
      <c r="BD326" s="46">
        <f>'Bonds (CP)'!AU326-'Bonds (CP)'!$AU$515</f>
        <v>6.7218442171688889E-2</v>
      </c>
      <c r="BE326" s="46">
        <f>'Bonds (CP)'!AV326-'Bonds (CP)'!$AV$515</f>
        <v>8.3456351813357851E-2</v>
      </c>
      <c r="BF326" s="46">
        <f>'Bonds (CP)'!AW326-'Bonds (CP)'!$AW$515</f>
        <v>8.3322741271764769E-2</v>
      </c>
      <c r="BG326" s="46">
        <f>'Bonds (CP)'!AX326-'Bonds (CP)'!$AX$515</f>
        <v>4.5336928628614881E-2</v>
      </c>
    </row>
    <row r="327" spans="1:59" ht="16.5" customHeight="1">
      <c r="A327" s="24">
        <v>45665</v>
      </c>
      <c r="B327" s="16">
        <v>18.87</v>
      </c>
      <c r="C327" s="16">
        <v>17.420000000000002</v>
      </c>
      <c r="D327" s="16">
        <v>16.37</v>
      </c>
      <c r="E327" s="16">
        <v>15.07</v>
      </c>
      <c r="F327" s="16">
        <v>14.1</v>
      </c>
      <c r="G327" s="17"/>
      <c r="H327" s="26">
        <f t="shared" si="80"/>
        <v>0.84966770421468829</v>
      </c>
      <c r="I327" s="26">
        <f t="shared" si="81"/>
        <v>0.66158725675699348</v>
      </c>
      <c r="J327" s="26">
        <f t="shared" si="82"/>
        <v>0.54974773484844253</v>
      </c>
      <c r="K327" s="26">
        <f t="shared" si="83"/>
        <v>0.42087438197762306</v>
      </c>
      <c r="L327" s="26">
        <f t="shared" si="84"/>
        <v>0.332165093453343</v>
      </c>
      <c r="M327" s="17"/>
      <c r="N327" s="17"/>
      <c r="O327" s="29">
        <f t="shared" si="85"/>
        <v>-1.7666358206445132E-3</v>
      </c>
      <c r="P327" s="29">
        <f t="shared" si="86"/>
        <v>2.4926061205943206E-4</v>
      </c>
      <c r="Q327" s="29">
        <f t="shared" si="87"/>
        <v>4.4125237139531759E-3</v>
      </c>
      <c r="R327" s="29">
        <f t="shared" si="88"/>
        <v>7.3409817074574502E-3</v>
      </c>
      <c r="S327" s="29">
        <f t="shared" si="89"/>
        <v>-3.8567686454532568E-3</v>
      </c>
      <c r="T327" s="29">
        <f t="shared" si="95"/>
        <v>6.3793615673722881E-3</v>
      </c>
      <c r="U327" s="17"/>
      <c r="V327" s="30">
        <f t="shared" si="90"/>
        <v>-1.740181785866916E-3</v>
      </c>
      <c r="W327" s="30">
        <f t="shared" si="91"/>
        <v>3.4922674292650564E-4</v>
      </c>
      <c r="X327" s="30">
        <f t="shared" si="92"/>
        <v>4.6017399665783274E-3</v>
      </c>
      <c r="Y327" s="30">
        <f t="shared" si="93"/>
        <v>7.6960045467125817E-3</v>
      </c>
      <c r="Z327" s="30">
        <f t="shared" si="94"/>
        <v>-3.4630596178918177E-3</v>
      </c>
      <c r="AA327" s="17"/>
      <c r="AB327" s="17"/>
      <c r="AC327" s="17"/>
      <c r="AD327" s="17"/>
      <c r="AE327" s="17"/>
      <c r="AF327" s="17"/>
      <c r="AG327" s="17"/>
      <c r="AK327" s="24">
        <v>45665</v>
      </c>
      <c r="AL327" s="37">
        <v>0.84966770421468829</v>
      </c>
      <c r="AM327" s="37">
        <v>0.66158725675699348</v>
      </c>
      <c r="AN327" s="37">
        <v>0.54974773484844253</v>
      </c>
      <c r="AO327" s="37">
        <v>0.42087438197762295</v>
      </c>
      <c r="AP327" s="37">
        <v>0.33216509345334305</v>
      </c>
      <c r="AT327" s="46">
        <f>'Bonds (CP)'!AL327/'Bonds (CP)'!AL297-1</f>
        <v>2.3134516698914753E-2</v>
      </c>
      <c r="AU327" s="46">
        <f>'Bonds (CP)'!AM327/'Bonds (CP)'!AM297-1</f>
        <v>6.3308645033028688E-2</v>
      </c>
      <c r="AV327" s="46">
        <f>'Bonds (CP)'!AN327/'Bonds (CP)'!AN297-1</f>
        <v>8.0805087112762353E-2</v>
      </c>
      <c r="AW327" s="46">
        <f>'Bonds (CP)'!AO327/'Bonds (CP)'!AO297-1</f>
        <v>7.9269912103446583E-2</v>
      </c>
      <c r="AX327" s="46">
        <f>'Bonds (CP)'!AP327/'Bonds (CP)'!AP297-1</f>
        <v>3.1651875098661852E-2</v>
      </c>
      <c r="AY327" s="46">
        <f>SUM(AT327:AX327)</f>
        <v>0.27817003604681423</v>
      </c>
      <c r="BC327" s="46">
        <f>'Bonds (CP)'!AT327-'Bonds (CP)'!$AT$515</f>
        <v>2.3743733601985423E-2</v>
      </c>
      <c r="BD327" s="46">
        <f>'Bonds (CP)'!AU327-'Bonds (CP)'!$AU$515</f>
        <v>6.5148740562279331E-2</v>
      </c>
      <c r="BE327" s="46">
        <f>'Bonds (CP)'!AV327-'Bonds (CP)'!$AV$515</f>
        <v>8.4398596417240332E-2</v>
      </c>
      <c r="BF327" s="46">
        <f>'Bonds (CP)'!AW327-'Bonds (CP)'!$AW$515</f>
        <v>8.630866953278217E-2</v>
      </c>
      <c r="BG327" s="46">
        <f>'Bonds (CP)'!AX327-'Bonds (CP)'!$AX$515</f>
        <v>3.97916557136197E-2</v>
      </c>
    </row>
    <row r="328" spans="1:59" ht="16.5" customHeight="1">
      <c r="A328" s="24">
        <v>45666</v>
      </c>
      <c r="B328" s="16">
        <v>18.46</v>
      </c>
      <c r="C328" s="16">
        <v>17.48</v>
      </c>
      <c r="D328" s="16">
        <v>16.72</v>
      </c>
      <c r="E328" s="16">
        <v>15.64</v>
      </c>
      <c r="F328" s="16">
        <v>14.49</v>
      </c>
      <c r="G328" s="17"/>
      <c r="H328" s="26">
        <f t="shared" si="80"/>
        <v>0.85260847543474583</v>
      </c>
      <c r="I328" s="26">
        <f t="shared" si="81"/>
        <v>0.66059889235690561</v>
      </c>
      <c r="J328" s="26">
        <f t="shared" si="82"/>
        <v>0.5421094481286951</v>
      </c>
      <c r="K328" s="26">
        <f t="shared" si="83"/>
        <v>0.4052953966293647</v>
      </c>
      <c r="L328" s="26">
        <f t="shared" si="84"/>
        <v>0.32245690969636864</v>
      </c>
      <c r="M328" s="17"/>
      <c r="N328" s="17"/>
      <c r="O328" s="29">
        <f t="shared" si="85"/>
        <v>3.461083910180518E-3</v>
      </c>
      <c r="P328" s="29">
        <f t="shared" si="86"/>
        <v>-1.4939290169110331E-3</v>
      </c>
      <c r="Q328" s="29">
        <f t="shared" si="87"/>
        <v>-1.3894166788796625E-2</v>
      </c>
      <c r="R328" s="29">
        <f t="shared" si="88"/>
        <v>-3.7015760557948751E-2</v>
      </c>
      <c r="S328" s="29">
        <f t="shared" si="89"/>
        <v>-2.9226983654554339E-2</v>
      </c>
      <c r="T328" s="29">
        <f t="shared" si="95"/>
        <v>-7.8169756108030231E-2</v>
      </c>
      <c r="U328" s="17"/>
      <c r="V328" s="30">
        <f t="shared" si="90"/>
        <v>3.487537944958115E-3</v>
      </c>
      <c r="W328" s="30">
        <f t="shared" si="91"/>
        <v>-1.3939628860439594E-3</v>
      </c>
      <c r="X328" s="30">
        <f t="shared" si="92"/>
        <v>-1.3704950536171474E-2</v>
      </c>
      <c r="Y328" s="30">
        <f t="shared" si="93"/>
        <v>-3.6660737718693617E-2</v>
      </c>
      <c r="Z328" s="30">
        <f t="shared" si="94"/>
        <v>-2.8833274626992901E-2</v>
      </c>
      <c r="AA328" s="17"/>
      <c r="AB328" s="17"/>
      <c r="AC328" s="17"/>
      <c r="AD328" s="17"/>
      <c r="AE328" s="17"/>
      <c r="AF328" s="17"/>
      <c r="AG328" s="17"/>
      <c r="AK328" s="24">
        <v>45666</v>
      </c>
      <c r="AL328" s="37">
        <v>0.85260847543474583</v>
      </c>
      <c r="AM328" s="37">
        <v>0.66059889235690561</v>
      </c>
      <c r="AN328" s="37">
        <v>0.54210944812869521</v>
      </c>
      <c r="AO328" s="37">
        <v>0.40529539662936476</v>
      </c>
      <c r="AP328" s="37">
        <v>0.32245690969636864</v>
      </c>
      <c r="AT328" s="46">
        <f>'Bonds (CP)'!AL328/'Bonds (CP)'!AL298-1</f>
        <v>2.8279588046597803E-2</v>
      </c>
      <c r="AU328" s="46">
        <f>'Bonds (CP)'!AM328/'Bonds (CP)'!AM298-1</f>
        <v>6.5867782265390806E-2</v>
      </c>
      <c r="AV328" s="46">
        <f>'Bonds (CP)'!AN328/'Bonds (CP)'!AN298-1</f>
        <v>7.1656213775310951E-2</v>
      </c>
      <c r="AW328" s="46">
        <f>'Bonds (CP)'!AO328/'Bonds (CP)'!AO298-1</f>
        <v>4.2022785106269112E-2</v>
      </c>
      <c r="AX328" s="46">
        <f>'Bonds (CP)'!AP328/'Bonds (CP)'!AP298-1</f>
        <v>-2.2495430223707924E-3</v>
      </c>
      <c r="AY328" s="46">
        <f>SUM(AT328:AX328)</f>
        <v>0.20557682617119788</v>
      </c>
      <c r="BC328" s="46">
        <f>'Bonds (CP)'!AT328-'Bonds (CP)'!$AT$515</f>
        <v>2.8888804949668473E-2</v>
      </c>
      <c r="BD328" s="46">
        <f>'Bonds (CP)'!AU328-'Bonds (CP)'!$AU$515</f>
        <v>6.770787779464145E-2</v>
      </c>
      <c r="BE328" s="46">
        <f>'Bonds (CP)'!AV328-'Bonds (CP)'!$AV$515</f>
        <v>7.524972307978893E-2</v>
      </c>
      <c r="BF328" s="46">
        <f>'Bonds (CP)'!AW328-'Bonds (CP)'!$AW$515</f>
        <v>4.9061542535604699E-2</v>
      </c>
      <c r="BG328" s="46">
        <f>'Bonds (CP)'!AX328-'Bonds (CP)'!$AX$515</f>
        <v>5.8902375925870536E-3</v>
      </c>
    </row>
    <row r="329" spans="1:59" ht="16.5" customHeight="1">
      <c r="A329" s="24">
        <v>45667</v>
      </c>
      <c r="B329" s="16">
        <v>18.64</v>
      </c>
      <c r="C329" s="16">
        <v>17.52</v>
      </c>
      <c r="D329" s="16">
        <v>16.73</v>
      </c>
      <c r="E329" s="16">
        <v>15.7</v>
      </c>
      <c r="F329" s="16">
        <v>14.67</v>
      </c>
      <c r="G329" s="17"/>
      <c r="H329" s="26">
        <f t="shared" si="80"/>
        <v>0.85131490222521922</v>
      </c>
      <c r="I329" s="26">
        <f t="shared" si="81"/>
        <v>0.65994109454056904</v>
      </c>
      <c r="J329" s="26">
        <f t="shared" si="82"/>
        <v>0.54189318074930437</v>
      </c>
      <c r="K329" s="26">
        <f t="shared" si="83"/>
        <v>0.40370003234251894</v>
      </c>
      <c r="L329" s="26">
        <f t="shared" si="84"/>
        <v>0.31816137813198847</v>
      </c>
      <c r="M329" s="17"/>
      <c r="N329" s="17"/>
      <c r="O329" s="29">
        <f t="shared" si="85"/>
        <v>-1.5171948752527031E-3</v>
      </c>
      <c r="P329" s="29">
        <f t="shared" si="86"/>
        <v>-9.9575979304122875E-4</v>
      </c>
      <c r="Q329" s="29">
        <f t="shared" si="87"/>
        <v>-3.989367463290705E-4</v>
      </c>
      <c r="R329" s="29">
        <f t="shared" si="88"/>
        <v>-3.9363000421756E-3</v>
      </c>
      <c r="S329" s="29">
        <f t="shared" si="89"/>
        <v>-1.3321257616792703E-2</v>
      </c>
      <c r="T329" s="29">
        <f t="shared" si="95"/>
        <v>-2.0169449073591306E-2</v>
      </c>
      <c r="U329" s="17"/>
      <c r="V329" s="30">
        <f t="shared" si="90"/>
        <v>-1.4907408404751059E-3</v>
      </c>
      <c r="W329" s="30">
        <f t="shared" si="91"/>
        <v>-8.9579366217415511E-4</v>
      </c>
      <c r="X329" s="30">
        <f t="shared" si="92"/>
        <v>-2.0972049370391929E-4</v>
      </c>
      <c r="Y329" s="30">
        <f t="shared" si="93"/>
        <v>-3.5812772029204681E-3</v>
      </c>
      <c r="Z329" s="30">
        <f t="shared" si="94"/>
        <v>-1.2927548589231263E-2</v>
      </c>
      <c r="AA329" s="17"/>
      <c r="AB329" s="17"/>
      <c r="AC329" s="17"/>
      <c r="AD329" s="17"/>
      <c r="AE329" s="17"/>
      <c r="AF329" s="17"/>
      <c r="AG329" s="17"/>
      <c r="AK329" s="24">
        <v>45667</v>
      </c>
      <c r="AL329" s="37">
        <v>0.85131490222521922</v>
      </c>
      <c r="AM329" s="37">
        <v>0.65994109454056904</v>
      </c>
      <c r="AN329" s="37">
        <v>0.54189318074930437</v>
      </c>
      <c r="AO329" s="37">
        <v>0.40370003234251883</v>
      </c>
      <c r="AP329" s="37">
        <v>0.31816137813198841</v>
      </c>
      <c r="AT329" s="46">
        <f>'Bonds (CP)'!AL329/'Bonds (CP)'!AL299-1</f>
        <v>2.7815239379636036E-2</v>
      </c>
      <c r="AU329" s="46">
        <f>'Bonds (CP)'!AM329/'Bonds (CP)'!AM299-1</f>
        <v>6.5065748901403264E-2</v>
      </c>
      <c r="AV329" s="46">
        <f>'Bonds (CP)'!AN329/'Bonds (CP)'!AN299-1</f>
        <v>7.0808925344378437E-2</v>
      </c>
      <c r="AW329" s="46">
        <f>'Bonds (CP)'!AO329/'Bonds (CP)'!AO299-1</f>
        <v>4.3995774656752307E-2</v>
      </c>
      <c r="AX329" s="46">
        <f>'Bonds (CP)'!AP329/'Bonds (CP)'!AP299-1</f>
        <v>0</v>
      </c>
      <c r="AY329" s="46">
        <f>SUM(AT329:AX329)</f>
        <v>0.20768568828217004</v>
      </c>
      <c r="BC329" s="46">
        <f>'Bonds (CP)'!AT329-'Bonds (CP)'!$AT$515</f>
        <v>2.8424456282706706E-2</v>
      </c>
      <c r="BD329" s="46">
        <f>'Bonds (CP)'!AU329-'Bonds (CP)'!$AU$515</f>
        <v>6.6905844430653907E-2</v>
      </c>
      <c r="BE329" s="46">
        <f>'Bonds (CP)'!AV329-'Bonds (CP)'!$AV$515</f>
        <v>7.4402434648856416E-2</v>
      </c>
      <c r="BF329" s="46">
        <f>'Bonds (CP)'!AW329-'Bonds (CP)'!$AW$515</f>
        <v>5.1034532086087894E-2</v>
      </c>
      <c r="BG329" s="46">
        <f>'Bonds (CP)'!AX329-'Bonds (CP)'!$AX$515</f>
        <v>8.139780614957846E-3</v>
      </c>
    </row>
    <row r="330" spans="1:59" ht="16.5" customHeight="1">
      <c r="A330" s="24">
        <v>45670</v>
      </c>
      <c r="B330" s="16">
        <v>18.54</v>
      </c>
      <c r="C330" s="16">
        <v>17.41</v>
      </c>
      <c r="D330" s="16">
        <v>16.670000000000002</v>
      </c>
      <c r="E330" s="16">
        <v>15.7</v>
      </c>
      <c r="F330" s="16">
        <v>14.7</v>
      </c>
      <c r="G330" s="17"/>
      <c r="H330" s="26">
        <f t="shared" si="80"/>
        <v>0.85203306900624265</v>
      </c>
      <c r="I330" s="26">
        <f t="shared" si="81"/>
        <v>0.66175217902181716</v>
      </c>
      <c r="J330" s="26">
        <f t="shared" si="82"/>
        <v>0.54319241644648186</v>
      </c>
      <c r="K330" s="26">
        <f t="shared" si="83"/>
        <v>0.40370003234251894</v>
      </c>
      <c r="L330" s="26">
        <f t="shared" si="84"/>
        <v>0.31745637307971147</v>
      </c>
      <c r="M330" s="17"/>
      <c r="N330" s="17"/>
      <c r="O330" s="29">
        <f t="shared" si="85"/>
        <v>8.4359709802583893E-4</v>
      </c>
      <c r="P330" s="29">
        <f t="shared" si="86"/>
        <v>2.7443123276160719E-3</v>
      </c>
      <c r="Q330" s="29">
        <f t="shared" si="87"/>
        <v>2.3975863571137346E-3</v>
      </c>
      <c r="R330" s="29">
        <f t="shared" si="88"/>
        <v>0</v>
      </c>
      <c r="S330" s="29">
        <f t="shared" si="89"/>
        <v>-2.2158725122963796E-3</v>
      </c>
      <c r="T330" s="29">
        <f t="shared" si="95"/>
        <v>3.7696232704592658E-3</v>
      </c>
      <c r="U330" s="17"/>
      <c r="V330" s="30">
        <f t="shared" si="90"/>
        <v>8.7005113280343616E-4</v>
      </c>
      <c r="W330" s="30">
        <f t="shared" si="91"/>
        <v>2.8442784584831455E-3</v>
      </c>
      <c r="X330" s="30">
        <f t="shared" si="92"/>
        <v>2.5868026097388857E-3</v>
      </c>
      <c r="Y330" s="30">
        <f t="shared" si="93"/>
        <v>3.5502283925513184E-4</v>
      </c>
      <c r="Z330" s="30">
        <f t="shared" si="94"/>
        <v>-1.8221634847349405E-3</v>
      </c>
      <c r="AA330" s="17"/>
      <c r="AB330" s="17"/>
      <c r="AC330" s="17"/>
      <c r="AD330" s="17"/>
      <c r="AE330" s="17"/>
      <c r="AF330" s="17"/>
      <c r="AG330" s="17"/>
      <c r="AK330" s="24">
        <v>45670</v>
      </c>
      <c r="AL330" s="37">
        <v>0.85203306900624265</v>
      </c>
      <c r="AM330" s="37">
        <v>0.66175217902181716</v>
      </c>
      <c r="AN330" s="37">
        <v>0.54319241644648186</v>
      </c>
      <c r="AO330" s="37">
        <v>0.40370003234251883</v>
      </c>
      <c r="AP330" s="37">
        <v>0.31745637307971147</v>
      </c>
      <c r="AT330" s="46">
        <f>'Bonds (CP)'!AL330/'Bonds (CP)'!AL300-1</f>
        <v>3.1550531466171705E-2</v>
      </c>
      <c r="AU330" s="46">
        <f>'Bonds (CP)'!AM330/'Bonds (CP)'!AM300-1</f>
        <v>6.8248689269291951E-2</v>
      </c>
      <c r="AV330" s="46">
        <f>'Bonds (CP)'!AN330/'Bonds (CP)'!AN300-1</f>
        <v>7.0854206956803667E-2</v>
      </c>
      <c r="AW330" s="46">
        <f>'Bonds (CP)'!AO330/'Bonds (CP)'!AO300-1</f>
        <v>4.1968228982435019E-2</v>
      </c>
      <c r="AX330" s="46">
        <f>'Bonds (CP)'!AP330/'Bonds (CP)'!AP300-1</f>
        <v>6.6485132156719473E-3</v>
      </c>
      <c r="AY330" s="46">
        <f>SUM(AT330:AX330)</f>
        <v>0.21927016989037429</v>
      </c>
      <c r="BC330" s="46">
        <f>'Bonds (CP)'!AT330-'Bonds (CP)'!$AT$515</f>
        <v>3.2159748369242375E-2</v>
      </c>
      <c r="BD330" s="46">
        <f>'Bonds (CP)'!AU330-'Bonds (CP)'!$AU$515</f>
        <v>7.0088784798542594E-2</v>
      </c>
      <c r="BE330" s="46">
        <f>'Bonds (CP)'!AV330-'Bonds (CP)'!$AV$515</f>
        <v>7.4447716261281646E-2</v>
      </c>
      <c r="BF330" s="46">
        <f>'Bonds (CP)'!AW330-'Bonds (CP)'!$AW$515</f>
        <v>4.9006986411770606E-2</v>
      </c>
      <c r="BG330" s="46">
        <f>'Bonds (CP)'!AX330-'Bonds (CP)'!$AX$515</f>
        <v>1.4788293830629793E-2</v>
      </c>
    </row>
    <row r="331" spans="1:59" ht="16.5" customHeight="1">
      <c r="A331" s="24">
        <v>45671</v>
      </c>
      <c r="B331" s="16">
        <v>18.579999999999998</v>
      </c>
      <c r="C331" s="16">
        <v>17.46</v>
      </c>
      <c r="D331" s="16">
        <v>16.71</v>
      </c>
      <c r="E331" s="16">
        <v>15.76</v>
      </c>
      <c r="F331" s="16">
        <v>14.77</v>
      </c>
      <c r="G331" s="17"/>
      <c r="H331" s="26">
        <f t="shared" si="80"/>
        <v>0.85174565694046211</v>
      </c>
      <c r="I331" s="26">
        <f t="shared" si="81"/>
        <v>0.66092812461164085</v>
      </c>
      <c r="J331" s="26">
        <f t="shared" si="82"/>
        <v>0.54232582418346398</v>
      </c>
      <c r="K331" s="26">
        <f t="shared" si="83"/>
        <v>0.40211295701937155</v>
      </c>
      <c r="L331" s="26">
        <f t="shared" si="84"/>
        <v>0.31582326547386158</v>
      </c>
      <c r="M331" s="17"/>
      <c r="N331" s="17"/>
      <c r="O331" s="29">
        <f t="shared" si="85"/>
        <v>-3.3732501264971404E-4</v>
      </c>
      <c r="P331" s="29">
        <f t="shared" si="86"/>
        <v>-1.2452613475250063E-3</v>
      </c>
      <c r="Q331" s="29">
        <f t="shared" si="87"/>
        <v>-1.5953688541660016E-3</v>
      </c>
      <c r="R331" s="29">
        <f t="shared" si="88"/>
        <v>-3.9313232499343931E-3</v>
      </c>
      <c r="S331" s="29">
        <f t="shared" si="89"/>
        <v>-5.1443528759771429E-3</v>
      </c>
      <c r="T331" s="29">
        <f t="shared" si="95"/>
        <v>-1.2253631340252258E-2</v>
      </c>
      <c r="U331" s="17"/>
      <c r="V331" s="30">
        <f t="shared" si="90"/>
        <v>-3.1087097787211681E-4</v>
      </c>
      <c r="W331" s="30">
        <f t="shared" si="91"/>
        <v>-1.1452952166579326E-3</v>
      </c>
      <c r="X331" s="30">
        <f t="shared" si="92"/>
        <v>-1.4061526015408505E-3</v>
      </c>
      <c r="Y331" s="30">
        <f t="shared" si="93"/>
        <v>-3.5763004106792611E-3</v>
      </c>
      <c r="Z331" s="30">
        <f t="shared" si="94"/>
        <v>-4.7506438484157037E-3</v>
      </c>
      <c r="AA331" s="17"/>
      <c r="AB331" s="17"/>
      <c r="AC331" s="17"/>
      <c r="AD331" s="17"/>
      <c r="AE331" s="17"/>
      <c r="AF331" s="17"/>
      <c r="AG331" s="17"/>
      <c r="AK331" s="24">
        <v>45671</v>
      </c>
      <c r="AL331" s="37">
        <v>0.85174565694046211</v>
      </c>
      <c r="AM331" s="37">
        <v>0.66092812461164085</v>
      </c>
      <c r="AN331" s="37">
        <v>0.54232582418346387</v>
      </c>
      <c r="AO331" s="37">
        <v>0.40211295701937155</v>
      </c>
      <c r="AP331" s="37">
        <v>0.31582326547386158</v>
      </c>
      <c r="AT331" s="46">
        <f>'Bonds (CP)'!AL331/'Bonds (CP)'!AL301-1</f>
        <v>3.1455557429583392E-2</v>
      </c>
      <c r="AU331" s="46">
        <f>'Bonds (CP)'!AM331/'Bonds (CP)'!AM301-1</f>
        <v>7.0298809626757386E-2</v>
      </c>
      <c r="AV331" s="46">
        <f>'Bonds (CP)'!AN331/'Bonds (CP)'!AN301-1</f>
        <v>7.3344982636410316E-2</v>
      </c>
      <c r="AW331" s="46">
        <f>'Bonds (CP)'!AO331/'Bonds (CP)'!AO301-1</f>
        <v>3.5183246185451544E-2</v>
      </c>
      <c r="AX331" s="46">
        <f>'Bonds (CP)'!AP331/'Bonds (CP)'!AP301-1</f>
        <v>-1.8368734671639797E-2</v>
      </c>
      <c r="AY331" s="46">
        <f>SUM(AT331:AX331)</f>
        <v>0.19191386120656284</v>
      </c>
      <c r="BC331" s="46">
        <f>'Bonds (CP)'!AT331-'Bonds (CP)'!$AT$515</f>
        <v>3.2064774332654061E-2</v>
      </c>
      <c r="BD331" s="46">
        <f>'Bonds (CP)'!AU331-'Bonds (CP)'!$AU$515</f>
        <v>7.2138905156008029E-2</v>
      </c>
      <c r="BE331" s="46">
        <f>'Bonds (CP)'!AV331-'Bonds (CP)'!$AV$515</f>
        <v>7.6938491940888296E-2</v>
      </c>
      <c r="BF331" s="46">
        <f>'Bonds (CP)'!AW331-'Bonds (CP)'!$AW$515</f>
        <v>4.2222003614787132E-2</v>
      </c>
      <c r="BG331" s="46">
        <f>'Bonds (CP)'!AX331-'Bonds (CP)'!$AX$515</f>
        <v>-1.0228954056681951E-2</v>
      </c>
    </row>
    <row r="332" spans="1:59" ht="16.5" customHeight="1">
      <c r="A332" s="24">
        <v>45672</v>
      </c>
      <c r="B332" s="16">
        <v>18.84</v>
      </c>
      <c r="C332" s="16">
        <v>17.73</v>
      </c>
      <c r="D332" s="16">
        <v>16.93</v>
      </c>
      <c r="E332" s="16">
        <v>15.86</v>
      </c>
      <c r="F332" s="16">
        <v>14.83</v>
      </c>
      <c r="G332" s="17"/>
      <c r="H332" s="26">
        <f t="shared" si="80"/>
        <v>0.84988219454729041</v>
      </c>
      <c r="I332" s="26">
        <f t="shared" si="81"/>
        <v>0.65650218445526731</v>
      </c>
      <c r="J332" s="26">
        <f t="shared" si="82"/>
        <v>0.53759055608657413</v>
      </c>
      <c r="K332" s="26">
        <f t="shared" si="83"/>
        <v>0.39948611778110565</v>
      </c>
      <c r="L332" s="26">
        <f t="shared" si="84"/>
        <v>0.31443658280155873</v>
      </c>
      <c r="M332" s="17"/>
      <c r="N332" s="17"/>
      <c r="O332" s="29">
        <f t="shared" si="85"/>
        <v>-2.1878155503197716E-3</v>
      </c>
      <c r="P332" s="29">
        <f t="shared" si="86"/>
        <v>-6.6965529103095722E-3</v>
      </c>
      <c r="Q332" s="29">
        <f t="shared" si="87"/>
        <v>-8.7314081051171888E-3</v>
      </c>
      <c r="R332" s="29">
        <f t="shared" si="88"/>
        <v>-6.5325903888726611E-3</v>
      </c>
      <c r="S332" s="29">
        <f t="shared" si="89"/>
        <v>-4.390691959385129E-3</v>
      </c>
      <c r="T332" s="29">
        <f t="shared" si="95"/>
        <v>-2.8539058914004323E-2</v>
      </c>
      <c r="U332" s="17"/>
      <c r="V332" s="30">
        <f t="shared" si="90"/>
        <v>-2.1613615155421746E-3</v>
      </c>
      <c r="W332" s="30">
        <f t="shared" si="91"/>
        <v>-6.596586779442499E-3</v>
      </c>
      <c r="X332" s="30">
        <f t="shared" si="92"/>
        <v>-8.5421918524920381E-3</v>
      </c>
      <c r="Y332" s="30">
        <f t="shared" si="93"/>
        <v>-6.1775675496175296E-3</v>
      </c>
      <c r="Z332" s="30">
        <f t="shared" si="94"/>
        <v>-3.9969829318236899E-3</v>
      </c>
      <c r="AA332" s="17"/>
      <c r="AB332" s="17"/>
      <c r="AC332" s="17"/>
      <c r="AD332" s="17"/>
      <c r="AE332" s="17"/>
      <c r="AF332" s="17"/>
      <c r="AG332" s="17"/>
      <c r="AK332" s="24">
        <v>45672</v>
      </c>
      <c r="AL332" s="37">
        <v>0.84988219454729041</v>
      </c>
      <c r="AM332" s="37">
        <v>0.6565021844552672</v>
      </c>
      <c r="AN332" s="37">
        <v>0.53759055608657413</v>
      </c>
      <c r="AO332" s="37">
        <v>0.39948611778110565</v>
      </c>
      <c r="AP332" s="37">
        <v>0.31443658280155878</v>
      </c>
      <c r="AT332" s="46">
        <f>'Bonds (CP)'!AL332/'Bonds (CP)'!AL302-1</f>
        <v>3.1050151464153464E-2</v>
      </c>
      <c r="AU332" s="46">
        <f>'Bonds (CP)'!AM332/'Bonds (CP)'!AM302-1</f>
        <v>6.7014299977730118E-2</v>
      </c>
      <c r="AV332" s="46">
        <f>'Bonds (CP)'!AN332/'Bonds (CP)'!AN302-1</f>
        <v>6.8565864373583363E-2</v>
      </c>
      <c r="AW332" s="46">
        <f>'Bonds (CP)'!AO332/'Bonds (CP)'!AO302-1</f>
        <v>2.5088477796551212E-2</v>
      </c>
      <c r="AX332" s="46">
        <f>'Bonds (CP)'!AP332/'Bonds (CP)'!AP302-1</f>
        <v>-3.9492686840481017E-2</v>
      </c>
      <c r="AY332" s="46">
        <f>SUM(AT332:AX332)</f>
        <v>0.15222610677153714</v>
      </c>
      <c r="BC332" s="46">
        <f>'Bonds (CP)'!AT332-'Bonds (CP)'!$AT$515</f>
        <v>3.1659368367224133E-2</v>
      </c>
      <c r="BD332" s="46">
        <f>'Bonds (CP)'!AU332-'Bonds (CP)'!$AU$515</f>
        <v>6.8854395506980762E-2</v>
      </c>
      <c r="BE332" s="46">
        <f>'Bonds (CP)'!AV332-'Bonds (CP)'!$AV$515</f>
        <v>7.2159373678061342E-2</v>
      </c>
      <c r="BF332" s="46">
        <f>'Bonds (CP)'!AW332-'Bonds (CP)'!$AW$515</f>
        <v>3.2127235225886799E-2</v>
      </c>
      <c r="BG332" s="46">
        <f>'Bonds (CP)'!AX332-'Bonds (CP)'!$AX$515</f>
        <v>-3.1352906225523169E-2</v>
      </c>
    </row>
    <row r="333" spans="1:59" ht="16.5" customHeight="1">
      <c r="A333" s="24">
        <v>45673</v>
      </c>
      <c r="B333" s="16">
        <v>18.89</v>
      </c>
      <c r="C333" s="16">
        <v>17.71</v>
      </c>
      <c r="D333" s="16">
        <v>16.899999999999999</v>
      </c>
      <c r="E333" s="16">
        <v>15.8</v>
      </c>
      <c r="F333" s="16">
        <v>14.69</v>
      </c>
      <c r="G333" s="17"/>
      <c r="H333" s="26">
        <f t="shared" si="80"/>
        <v>0.84952477079653455</v>
      </c>
      <c r="I333" s="26">
        <f t="shared" si="81"/>
        <v>0.65682865152720105</v>
      </c>
      <c r="J333" s="26">
        <f t="shared" si="82"/>
        <v>0.53823320036815225</v>
      </c>
      <c r="K333" s="26">
        <f t="shared" si="83"/>
        <v>0.40105948744952485</v>
      </c>
      <c r="L333" s="26">
        <f t="shared" si="84"/>
        <v>0.31769103282392841</v>
      </c>
      <c r="M333" s="17"/>
      <c r="N333" s="17"/>
      <c r="O333" s="29">
        <f t="shared" si="85"/>
        <v>-4.2055681722596994E-4</v>
      </c>
      <c r="P333" s="29">
        <f t="shared" si="86"/>
        <v>4.9728253715497495E-4</v>
      </c>
      <c r="Q333" s="29">
        <f t="shared" si="87"/>
        <v>1.1954158686422467E-3</v>
      </c>
      <c r="R333" s="29">
        <f t="shared" si="88"/>
        <v>3.9384839632432556E-3</v>
      </c>
      <c r="S333" s="29">
        <f t="shared" si="89"/>
        <v>1.0350099830539028E-2</v>
      </c>
      <c r="T333" s="29">
        <f t="shared" si="95"/>
        <v>1.5560725382353535E-2</v>
      </c>
      <c r="U333" s="17"/>
      <c r="V333" s="30">
        <f t="shared" si="90"/>
        <v>-3.9410278244837271E-4</v>
      </c>
      <c r="W333" s="30">
        <f t="shared" si="91"/>
        <v>5.9724866802204858E-4</v>
      </c>
      <c r="X333" s="30">
        <f t="shared" si="92"/>
        <v>1.3846321212673978E-3</v>
      </c>
      <c r="Y333" s="30">
        <f t="shared" si="93"/>
        <v>4.2935068024983871E-3</v>
      </c>
      <c r="Z333" s="30">
        <f t="shared" si="94"/>
        <v>1.0743808858100468E-2</v>
      </c>
      <c r="AA333" s="17"/>
      <c r="AB333" s="17"/>
      <c r="AC333" s="17"/>
      <c r="AD333" s="17"/>
      <c r="AE333" s="17"/>
      <c r="AF333" s="17"/>
      <c r="AG333" s="17"/>
      <c r="AK333" s="24">
        <v>45673</v>
      </c>
      <c r="AL333" s="37">
        <v>0.84952477079653455</v>
      </c>
      <c r="AM333" s="37">
        <v>0.65682865152720105</v>
      </c>
      <c r="AN333" s="37">
        <v>0.53823320036815225</v>
      </c>
      <c r="AO333" s="37">
        <v>0.4010594874495248</v>
      </c>
      <c r="AP333" s="37">
        <v>0.31769103282392835</v>
      </c>
      <c r="AT333" s="46">
        <f>'Bonds (CP)'!AL333/'Bonds (CP)'!AL303-1</f>
        <v>3.1878206745731275E-2</v>
      </c>
      <c r="AU333" s="46">
        <f>'Bonds (CP)'!AM333/'Bonds (CP)'!AM303-1</f>
        <v>6.5989920575453498E-2</v>
      </c>
      <c r="AV333" s="46">
        <f>'Bonds (CP)'!AN333/'Bonds (CP)'!AN303-1</f>
        <v>6.4410596166237344E-2</v>
      </c>
      <c r="AW333" s="46">
        <f>'Bonds (CP)'!AO333/'Bonds (CP)'!AO303-1</f>
        <v>2.445437620658808E-2</v>
      </c>
      <c r="AX333" s="46">
        <f>'Bonds (CP)'!AP333/'Bonds (CP)'!AP303-1</f>
        <v>-2.8074621023276514E-2</v>
      </c>
      <c r="AY333" s="46">
        <f>SUM(AT333:AX333)</f>
        <v>0.15865847867073368</v>
      </c>
      <c r="BC333" s="46">
        <f>'Bonds (CP)'!AT333-'Bonds (CP)'!$AT$515</f>
        <v>3.2487423648801944E-2</v>
      </c>
      <c r="BD333" s="46">
        <f>'Bonds (CP)'!AU333-'Bonds (CP)'!$AU$515</f>
        <v>6.7830016104704141E-2</v>
      </c>
      <c r="BE333" s="46">
        <f>'Bonds (CP)'!AV333-'Bonds (CP)'!$AV$515</f>
        <v>6.8004105470715323E-2</v>
      </c>
      <c r="BF333" s="46">
        <f>'Bonds (CP)'!AW333-'Bonds (CP)'!$AW$515</f>
        <v>3.1493133635923667E-2</v>
      </c>
      <c r="BG333" s="46">
        <f>'Bonds (CP)'!AX333-'Bonds (CP)'!$AX$515</f>
        <v>-1.9934840408318666E-2</v>
      </c>
    </row>
    <row r="334" spans="1:59" ht="16.5" customHeight="1">
      <c r="A334" s="24">
        <v>45674</v>
      </c>
      <c r="B334" s="16">
        <v>18.97</v>
      </c>
      <c r="C334" s="16">
        <v>17.809999999999999</v>
      </c>
      <c r="D334" s="16">
        <v>17</v>
      </c>
      <c r="E334" s="16">
        <v>15.88</v>
      </c>
      <c r="F334" s="16">
        <v>14.74</v>
      </c>
      <c r="G334" s="17"/>
      <c r="H334" s="26">
        <f t="shared" si="80"/>
        <v>0.84895351769353622</v>
      </c>
      <c r="I334" s="26">
        <f t="shared" si="81"/>
        <v>0.65519851383962069</v>
      </c>
      <c r="J334" s="26">
        <f t="shared" si="82"/>
        <v>0.53609480640426399</v>
      </c>
      <c r="K334" s="26">
        <f t="shared" si="83"/>
        <v>0.39896347658727599</v>
      </c>
      <c r="L334" s="26">
        <f t="shared" si="84"/>
        <v>0.31652113754501321</v>
      </c>
      <c r="M334" s="17"/>
      <c r="N334" s="17"/>
      <c r="O334" s="29">
        <f t="shared" si="85"/>
        <v>-6.7243842985620361E-4</v>
      </c>
      <c r="P334" s="29">
        <f t="shared" si="86"/>
        <v>-2.4818309673155792E-3</v>
      </c>
      <c r="Q334" s="29">
        <f t="shared" si="87"/>
        <v>-3.9729878469511037E-3</v>
      </c>
      <c r="R334" s="29">
        <f t="shared" si="88"/>
        <v>-5.2261844635022037E-3</v>
      </c>
      <c r="S334" s="29">
        <f t="shared" si="89"/>
        <v>-3.6824938636640381E-3</v>
      </c>
      <c r="T334" s="29">
        <f t="shared" si="95"/>
        <v>-1.6035935571289128E-2</v>
      </c>
      <c r="U334" s="17"/>
      <c r="V334" s="30">
        <f t="shared" si="90"/>
        <v>-6.4598439507860639E-4</v>
      </c>
      <c r="W334" s="30">
        <f t="shared" si="91"/>
        <v>-2.3818648364485055E-3</v>
      </c>
      <c r="X334" s="30">
        <f t="shared" si="92"/>
        <v>-3.7837715943259526E-3</v>
      </c>
      <c r="Y334" s="30">
        <f t="shared" si="93"/>
        <v>-4.8711616242470722E-3</v>
      </c>
      <c r="Z334" s="30">
        <f t="shared" si="94"/>
        <v>-3.2887848361025989E-3</v>
      </c>
      <c r="AA334" s="17"/>
      <c r="AB334" s="17"/>
      <c r="AC334" s="17"/>
      <c r="AD334" s="17"/>
      <c r="AE334" s="17"/>
      <c r="AF334" s="17"/>
      <c r="AG334" s="17"/>
      <c r="AK334" s="24">
        <v>45674</v>
      </c>
      <c r="AL334" s="37">
        <v>0.84895351769353622</v>
      </c>
      <c r="AM334" s="37">
        <v>0.65519851383962069</v>
      </c>
      <c r="AN334" s="37">
        <v>0.53609480640426399</v>
      </c>
      <c r="AO334" s="37">
        <v>0.39896347658727604</v>
      </c>
      <c r="AP334" s="37">
        <v>0.31652113754501321</v>
      </c>
      <c r="AT334" s="46">
        <f>'Bonds (CP)'!AL334/'Bonds (CP)'!AL304-1</f>
        <v>3.0427838950995989E-2</v>
      </c>
      <c r="AU334" s="46">
        <f>'Bonds (CP)'!AM334/'Bonds (CP)'!AM304-1</f>
        <v>6.3344313779722938E-2</v>
      </c>
      <c r="AV334" s="46">
        <f>'Bonds (CP)'!AN334/'Bonds (CP)'!AN304-1</f>
        <v>5.9766311837854191E-2</v>
      </c>
      <c r="AW334" s="46">
        <f>'Bonds (CP)'!AO334/'Bonds (CP)'!AO304-1</f>
        <v>1.1167206876641078E-2</v>
      </c>
      <c r="AX334" s="46">
        <f>'Bonds (CP)'!AP334/'Bonds (CP)'!AP304-1</f>
        <v>-4.7096929257942177E-2</v>
      </c>
      <c r="AY334" s="46">
        <f>SUM(AT334:AX334)</f>
        <v>0.11760874218727202</v>
      </c>
      <c r="BC334" s="46">
        <f>'Bonds (CP)'!AT334-'Bonds (CP)'!$AT$515</f>
        <v>3.1037055854066659E-2</v>
      </c>
      <c r="BD334" s="46">
        <f>'Bonds (CP)'!AU334-'Bonds (CP)'!$AU$515</f>
        <v>6.5184409308973582E-2</v>
      </c>
      <c r="BE334" s="46">
        <f>'Bonds (CP)'!AV334-'Bonds (CP)'!$AV$515</f>
        <v>6.3359821142332171E-2</v>
      </c>
      <c r="BF334" s="46">
        <f>'Bonds (CP)'!AW334-'Bonds (CP)'!$AW$515</f>
        <v>1.8205964305976662E-2</v>
      </c>
      <c r="BG334" s="46">
        <f>'Bonds (CP)'!AX334-'Bonds (CP)'!$AX$515</f>
        <v>-3.8957148642984329E-2</v>
      </c>
    </row>
    <row r="335" spans="1:59" ht="16.5" customHeight="1">
      <c r="A335" s="24">
        <v>45677</v>
      </c>
      <c r="B335" s="16">
        <v>18.75</v>
      </c>
      <c r="C335" s="16">
        <v>17.600000000000001</v>
      </c>
      <c r="D335" s="16">
        <v>16.829999999999998</v>
      </c>
      <c r="E335" s="16">
        <v>15.78</v>
      </c>
      <c r="F335" s="16">
        <v>14.67</v>
      </c>
      <c r="G335" s="17"/>
      <c r="H335" s="26">
        <f t="shared" si="80"/>
        <v>0.85052631578947369</v>
      </c>
      <c r="I335" s="26">
        <f t="shared" si="81"/>
        <v>0.65862816041313099</v>
      </c>
      <c r="J335" s="26">
        <f t="shared" si="82"/>
        <v>0.53973646994798175</v>
      </c>
      <c r="K335" s="26">
        <f t="shared" si="83"/>
        <v>0.40158576538194046</v>
      </c>
      <c r="L335" s="26">
        <f t="shared" si="84"/>
        <v>0.31816137813198847</v>
      </c>
      <c r="M335" s="17"/>
      <c r="N335" s="17"/>
      <c r="O335" s="29">
        <f t="shared" si="85"/>
        <v>1.852631578947328E-3</v>
      </c>
      <c r="P335" s="29">
        <f t="shared" si="86"/>
        <v>5.2345151905361931E-3</v>
      </c>
      <c r="Q335" s="29">
        <f t="shared" si="87"/>
        <v>6.792946882181905E-3</v>
      </c>
      <c r="R335" s="29">
        <f t="shared" si="88"/>
        <v>6.5727540202313861E-3</v>
      </c>
      <c r="S335" s="29">
        <f t="shared" si="89"/>
        <v>5.1820886266782384E-3</v>
      </c>
      <c r="T335" s="29">
        <f t="shared" si="95"/>
        <v>2.5634936298575051E-2</v>
      </c>
      <c r="U335" s="17"/>
      <c r="V335" s="30">
        <f t="shared" si="90"/>
        <v>1.8790856137249252E-3</v>
      </c>
      <c r="W335" s="30">
        <f t="shared" si="91"/>
        <v>5.3344813214032663E-3</v>
      </c>
      <c r="X335" s="30">
        <f t="shared" si="92"/>
        <v>6.9821631348070566E-3</v>
      </c>
      <c r="Y335" s="30">
        <f t="shared" si="93"/>
        <v>6.9277768594865176E-3</v>
      </c>
      <c r="Z335" s="30">
        <f t="shared" si="94"/>
        <v>5.5757976542396776E-3</v>
      </c>
      <c r="AA335" s="17"/>
      <c r="AB335" s="17"/>
      <c r="AC335" s="17"/>
      <c r="AD335" s="17"/>
      <c r="AE335" s="17"/>
      <c r="AF335" s="17"/>
      <c r="AG335" s="17"/>
      <c r="AK335" s="24">
        <v>45677</v>
      </c>
      <c r="AL335" s="37">
        <v>0.85052631578947369</v>
      </c>
      <c r="AM335" s="37">
        <v>0.65862816041313099</v>
      </c>
      <c r="AN335" s="37">
        <v>0.53973646994798175</v>
      </c>
      <c r="AO335" s="37">
        <v>0.40158576538194046</v>
      </c>
      <c r="AP335" s="37">
        <v>0.31816137813198841</v>
      </c>
      <c r="AT335" s="46">
        <f>'Bonds (CP)'!AL335/'Bonds (CP)'!AL305-1</f>
        <v>3.1915789473684342E-2</v>
      </c>
      <c r="AU335" s="46">
        <f>'Bonds (CP)'!AM335/'Bonds (CP)'!AM305-1</f>
        <v>6.9949741371886809E-2</v>
      </c>
      <c r="AV335" s="46">
        <f>'Bonds (CP)'!AN335/'Bonds (CP)'!AN305-1</f>
        <v>6.9895299685109435E-2</v>
      </c>
      <c r="AW335" s="46">
        <f>'Bonds (CP)'!AO335/'Bonds (CP)'!AO305-1</f>
        <v>1.8477198283266549E-2</v>
      </c>
      <c r="AX335" s="46">
        <f>'Bonds (CP)'!AP335/'Bonds (CP)'!AP305-1</f>
        <v>-5.1762146697167832E-2</v>
      </c>
      <c r="AY335" s="46">
        <f>SUM(AT335:AX335)</f>
        <v>0.1384758821167793</v>
      </c>
      <c r="BC335" s="46">
        <f>'Bonds (CP)'!AT335-'Bonds (CP)'!$AT$515</f>
        <v>3.2525006376755011E-2</v>
      </c>
      <c r="BD335" s="46">
        <f>'Bonds (CP)'!AU335-'Bonds (CP)'!$AU$515</f>
        <v>7.1789836901137452E-2</v>
      </c>
      <c r="BE335" s="46">
        <f>'Bonds (CP)'!AV335-'Bonds (CP)'!$AV$515</f>
        <v>7.3488808989587415E-2</v>
      </c>
      <c r="BF335" s="46">
        <f>'Bonds (CP)'!AW335-'Bonds (CP)'!$AW$515</f>
        <v>2.5515955712602133E-2</v>
      </c>
      <c r="BG335" s="46">
        <f>'Bonds (CP)'!AX335-'Bonds (CP)'!$AX$515</f>
        <v>-4.3622366082209985E-2</v>
      </c>
    </row>
    <row r="336" spans="1:59" ht="16.5" customHeight="1">
      <c r="A336" s="24">
        <v>45678</v>
      </c>
      <c r="B336" s="16">
        <v>18.84</v>
      </c>
      <c r="C336" s="16">
        <v>17.7</v>
      </c>
      <c r="D336" s="16">
        <v>16.940000000000001</v>
      </c>
      <c r="E336" s="16">
        <v>15.94</v>
      </c>
      <c r="F336" s="16">
        <v>14.87</v>
      </c>
      <c r="G336" s="17"/>
      <c r="H336" s="26">
        <f t="shared" si="80"/>
        <v>0.84988219454729041</v>
      </c>
      <c r="I336" s="26">
        <f t="shared" si="81"/>
        <v>0.65699196760374623</v>
      </c>
      <c r="J336" s="26">
        <f t="shared" si="82"/>
        <v>0.53737655607378099</v>
      </c>
      <c r="K336" s="26">
        <f t="shared" si="83"/>
        <v>0.39740097394440643</v>
      </c>
      <c r="L336" s="26">
        <f t="shared" si="84"/>
        <v>0.31351878204497818</v>
      </c>
      <c r="M336" s="17"/>
      <c r="N336" s="17"/>
      <c r="O336" s="29">
        <f t="shared" si="85"/>
        <v>-7.5732076741841237E-4</v>
      </c>
      <c r="P336" s="29">
        <f t="shared" si="86"/>
        <v>-2.4842436259610023E-3</v>
      </c>
      <c r="Q336" s="29">
        <f t="shared" si="87"/>
        <v>-4.3723446637360386E-3</v>
      </c>
      <c r="R336" s="29">
        <f t="shared" si="88"/>
        <v>-1.0420666762314013E-2</v>
      </c>
      <c r="S336" s="29">
        <f t="shared" si="89"/>
        <v>-1.4591953662849377E-2</v>
      </c>
      <c r="T336" s="29">
        <f t="shared" si="95"/>
        <v>-3.2626529482278843E-2</v>
      </c>
      <c r="U336" s="17"/>
      <c r="V336" s="30">
        <f t="shared" si="90"/>
        <v>-7.3086673264081514E-4</v>
      </c>
      <c r="W336" s="30">
        <f t="shared" si="91"/>
        <v>-2.3842774950939287E-3</v>
      </c>
      <c r="X336" s="30">
        <f t="shared" si="92"/>
        <v>-4.183128411110887E-3</v>
      </c>
      <c r="Y336" s="30">
        <f t="shared" si="93"/>
        <v>-1.006564392305888E-2</v>
      </c>
      <c r="Z336" s="30">
        <f t="shared" si="94"/>
        <v>-1.4198244635287937E-2</v>
      </c>
      <c r="AA336" s="17"/>
      <c r="AB336" s="17"/>
      <c r="AC336" s="17"/>
      <c r="AD336" s="17"/>
      <c r="AE336" s="17"/>
      <c r="AF336" s="17"/>
      <c r="AG336" s="17"/>
      <c r="AK336" s="24">
        <v>45678</v>
      </c>
      <c r="AL336" s="37">
        <v>0.84988219454729041</v>
      </c>
      <c r="AM336" s="37">
        <v>0.65699196760374612</v>
      </c>
      <c r="AN336" s="37">
        <v>0.53737655607378099</v>
      </c>
      <c r="AO336" s="37">
        <v>0.39740097394440643</v>
      </c>
      <c r="AP336" s="37">
        <v>0.31351878204497818</v>
      </c>
      <c r="AT336" s="46">
        <f>'Bonds (CP)'!AL336/'Bonds (CP)'!AL306-1</f>
        <v>3.3153820262537659E-2</v>
      </c>
      <c r="AU336" s="46">
        <f>'Bonds (CP)'!AM336/'Bonds (CP)'!AM306-1</f>
        <v>6.8588579383247694E-2</v>
      </c>
      <c r="AV336" s="46">
        <f>'Bonds (CP)'!AN336/'Bonds (CP)'!AN306-1</f>
        <v>6.5217348680775E-2</v>
      </c>
      <c r="AW336" s="46">
        <f>'Bonds (CP)'!AO336/'Bonds (CP)'!AO306-1</f>
        <v>9.8364812301809934E-3</v>
      </c>
      <c r="AX336" s="46">
        <f>'Bonds (CP)'!AP336/'Bonds (CP)'!AP306-1</f>
        <v>-5.9047946396654116E-2</v>
      </c>
      <c r="AY336" s="46">
        <f>SUM(AT336:AX336)</f>
        <v>0.11774828316008723</v>
      </c>
      <c r="BC336" s="46">
        <f>'Bonds (CP)'!AT336-'Bonds (CP)'!$AT$515</f>
        <v>3.3763037165608328E-2</v>
      </c>
      <c r="BD336" s="46">
        <f>'Bonds (CP)'!AU336-'Bonds (CP)'!$AU$515</f>
        <v>7.0428674912498337E-2</v>
      </c>
      <c r="BE336" s="46">
        <f>'Bonds (CP)'!AV336-'Bonds (CP)'!$AV$515</f>
        <v>6.8810857985252979E-2</v>
      </c>
      <c r="BF336" s="46">
        <f>'Bonds (CP)'!AW336-'Bonds (CP)'!$AW$515</f>
        <v>1.6875238659516578E-2</v>
      </c>
      <c r="BG336" s="46">
        <f>'Bonds (CP)'!AX336-'Bonds (CP)'!$AX$515</f>
        <v>-5.0908165781696268E-2</v>
      </c>
    </row>
    <row r="337" spans="1:59" ht="16.5" customHeight="1">
      <c r="A337" s="24">
        <v>45679</v>
      </c>
      <c r="B337" s="16">
        <v>19.25</v>
      </c>
      <c r="C337" s="16">
        <v>17.77</v>
      </c>
      <c r="D337" s="16">
        <v>16.93</v>
      </c>
      <c r="E337" s="16">
        <v>15.89</v>
      </c>
      <c r="F337" s="16">
        <v>14.93</v>
      </c>
      <c r="G337" s="17"/>
      <c r="H337" s="26">
        <f t="shared" si="80"/>
        <v>0.8469601677148848</v>
      </c>
      <c r="I337" s="26">
        <f t="shared" si="81"/>
        <v>0.65584990998469539</v>
      </c>
      <c r="J337" s="26">
        <f t="shared" si="82"/>
        <v>0.53759055608657413</v>
      </c>
      <c r="K337" s="26">
        <f t="shared" si="83"/>
        <v>0.39870249535898944</v>
      </c>
      <c r="L337" s="26">
        <f t="shared" si="84"/>
        <v>0.31215195685867952</v>
      </c>
      <c r="M337" s="17"/>
      <c r="N337" s="17"/>
      <c r="O337" s="29">
        <f t="shared" si="85"/>
        <v>-3.4381551362681062E-3</v>
      </c>
      <c r="P337" s="29">
        <f t="shared" si="86"/>
        <v>-1.7383129099983741E-3</v>
      </c>
      <c r="Q337" s="29">
        <f t="shared" si="87"/>
        <v>3.9823101766245372E-4</v>
      </c>
      <c r="R337" s="29">
        <f t="shared" si="88"/>
        <v>3.2750836055199795E-3</v>
      </c>
      <c r="S337" s="29">
        <f t="shared" si="89"/>
        <v>-4.359627762596241E-3</v>
      </c>
      <c r="T337" s="29">
        <f t="shared" si="95"/>
        <v>-5.8627811856802881E-3</v>
      </c>
      <c r="U337" s="17"/>
      <c r="V337" s="30">
        <f t="shared" si="90"/>
        <v>-3.4117011014905092E-3</v>
      </c>
      <c r="W337" s="30">
        <f t="shared" si="91"/>
        <v>-1.6383467791313004E-3</v>
      </c>
      <c r="X337" s="30">
        <f t="shared" si="92"/>
        <v>5.8744727028760496E-4</v>
      </c>
      <c r="Y337" s="30">
        <f t="shared" si="93"/>
        <v>3.6301064447751114E-3</v>
      </c>
      <c r="Z337" s="30">
        <f t="shared" si="94"/>
        <v>-3.9659187350348018E-3</v>
      </c>
      <c r="AA337" s="17"/>
      <c r="AB337" s="17"/>
      <c r="AC337" s="17"/>
      <c r="AD337" s="17"/>
      <c r="AE337" s="17"/>
      <c r="AF337" s="17"/>
      <c r="AG337" s="17"/>
      <c r="AK337" s="24">
        <v>45679</v>
      </c>
      <c r="AL337" s="37">
        <v>0.8469601677148848</v>
      </c>
      <c r="AM337" s="37">
        <v>0.6558499099846955</v>
      </c>
      <c r="AN337" s="37">
        <v>0.53759055608657413</v>
      </c>
      <c r="AO337" s="37">
        <v>0.39870249535898938</v>
      </c>
      <c r="AP337" s="37">
        <v>0.31215195685867958</v>
      </c>
      <c r="AT337" s="46">
        <f>'Bonds (CP)'!AL337/'Bonds (CP)'!AL307-1</f>
        <v>2.8846960167715041E-2</v>
      </c>
      <c r="AU337" s="46">
        <f>'Bonds (CP)'!AM337/'Bonds (CP)'!AM307-1</f>
        <v>6.1558706424826859E-2</v>
      </c>
      <c r="AV337" s="46">
        <f>'Bonds (CP)'!AN337/'Bonds (CP)'!AN307-1</f>
        <v>5.7318918502319072E-2</v>
      </c>
      <c r="AW337" s="46">
        <f>'Bonds (CP)'!AO337/'Bonds (CP)'!AO307-1</f>
        <v>1.1824187315250034E-2</v>
      </c>
      <c r="AX337" s="46">
        <f>'Bonds (CP)'!AP337/'Bonds (CP)'!AP307-1</f>
        <v>-4.2118311708989165E-2</v>
      </c>
      <c r="AY337" s="46">
        <f>SUM(AT337:AX337)</f>
        <v>0.11743046070112184</v>
      </c>
      <c r="BC337" s="46">
        <f>'Bonds (CP)'!AT337-'Bonds (CP)'!$AT$515</f>
        <v>2.9456177070785711E-2</v>
      </c>
      <c r="BD337" s="46">
        <f>'Bonds (CP)'!AU337-'Bonds (CP)'!$AU$515</f>
        <v>6.3398801954077502E-2</v>
      </c>
      <c r="BE337" s="46">
        <f>'Bonds (CP)'!AV337-'Bonds (CP)'!$AV$515</f>
        <v>6.0912427806797044E-2</v>
      </c>
      <c r="BF337" s="46">
        <f>'Bonds (CP)'!AW337-'Bonds (CP)'!$AW$515</f>
        <v>1.8862944744585618E-2</v>
      </c>
      <c r="BG337" s="46">
        <f>'Bonds (CP)'!AX337-'Bonds (CP)'!$AX$515</f>
        <v>-3.3978531094031317E-2</v>
      </c>
    </row>
    <row r="338" spans="1:59" ht="16.5" customHeight="1">
      <c r="A338" s="24">
        <v>45680</v>
      </c>
      <c r="B338" s="16">
        <v>18.920000000000002</v>
      </c>
      <c r="C338" s="16">
        <v>17.75</v>
      </c>
      <c r="D338" s="16">
        <v>16.989999999999998</v>
      </c>
      <c r="E338" s="16">
        <v>15.96</v>
      </c>
      <c r="F338" s="16">
        <v>14.94</v>
      </c>
      <c r="G338" s="17"/>
      <c r="H338" s="26">
        <f t="shared" si="80"/>
        <v>0.84931046081399253</v>
      </c>
      <c r="I338" s="26">
        <f t="shared" si="81"/>
        <v>0.65617593733642421</v>
      </c>
      <c r="J338" s="26">
        <f t="shared" si="82"/>
        <v>0.53630816376049961</v>
      </c>
      <c r="K338" s="26">
        <f t="shared" si="83"/>
        <v>0.39688194074812339</v>
      </c>
      <c r="L338" s="26">
        <f t="shared" si="84"/>
        <v>0.31192529647077871</v>
      </c>
      <c r="M338" s="17"/>
      <c r="N338" s="17"/>
      <c r="O338" s="29">
        <f t="shared" si="85"/>
        <v>2.7749747729564067E-3</v>
      </c>
      <c r="P338" s="29">
        <f t="shared" si="86"/>
        <v>4.9710665011204469E-4</v>
      </c>
      <c r="Q338" s="29">
        <f t="shared" si="87"/>
        <v>-2.3854442968823664E-3</v>
      </c>
      <c r="R338" s="29">
        <f t="shared" si="88"/>
        <v>-4.5661981855088518E-3</v>
      </c>
      <c r="S338" s="29">
        <f t="shared" si="89"/>
        <v>-7.2612195092991438E-4</v>
      </c>
      <c r="T338" s="29">
        <f t="shared" si="95"/>
        <v>-4.4056830102526812E-3</v>
      </c>
      <c r="U338" s="17"/>
      <c r="V338" s="30">
        <f t="shared" si="90"/>
        <v>2.8014288077340037E-3</v>
      </c>
      <c r="W338" s="30">
        <f t="shared" si="91"/>
        <v>5.9707278097911832E-4</v>
      </c>
      <c r="X338" s="30">
        <f t="shared" si="92"/>
        <v>-2.1962280442572152E-3</v>
      </c>
      <c r="Y338" s="30">
        <f t="shared" si="93"/>
        <v>-4.2111753462537203E-3</v>
      </c>
      <c r="Z338" s="30">
        <f t="shared" si="94"/>
        <v>-3.3241292336847513E-4</v>
      </c>
      <c r="AA338" s="17"/>
      <c r="AB338" s="17"/>
      <c r="AC338" s="17"/>
      <c r="AD338" s="17"/>
      <c r="AE338" s="17"/>
      <c r="AF338" s="17"/>
      <c r="AG338" s="17"/>
      <c r="AK338" s="24">
        <v>45680</v>
      </c>
      <c r="AL338" s="37">
        <v>0.84931046081399253</v>
      </c>
      <c r="AM338" s="37">
        <v>0.65617593733642421</v>
      </c>
      <c r="AN338" s="37">
        <v>0.53630816376049972</v>
      </c>
      <c r="AO338" s="37">
        <v>0.39688194074812333</v>
      </c>
      <c r="AP338" s="37">
        <v>0.31192529647077866</v>
      </c>
      <c r="AT338" s="46">
        <f>'Bonds (CP)'!AL338/'Bonds (CP)'!AL308-1</f>
        <v>2.9011099899091786E-2</v>
      </c>
      <c r="AU338" s="46">
        <f>'Bonds (CP)'!AM338/'Bonds (CP)'!AM308-1</f>
        <v>6.3895789582653073E-2</v>
      </c>
      <c r="AV338" s="46">
        <f>'Bonds (CP)'!AN338/'Bonds (CP)'!AN308-1</f>
        <v>6.3099522708575106E-2</v>
      </c>
      <c r="AW338" s="46">
        <f>'Bonds (CP)'!AO338/'Bonds (CP)'!AO308-1</f>
        <v>2.1716730595756628E-2</v>
      </c>
      <c r="AX338" s="46">
        <f>'Bonds (CP)'!AP338/'Bonds (CP)'!AP308-1</f>
        <v>-2.9758811233509874E-2</v>
      </c>
      <c r="AY338" s="46">
        <f>SUM(AT338:AX338)</f>
        <v>0.14796433155256672</v>
      </c>
      <c r="BC338" s="46">
        <f>'Bonds (CP)'!AT338-'Bonds (CP)'!$AT$515</f>
        <v>2.9620316802162455E-2</v>
      </c>
      <c r="BD338" s="46">
        <f>'Bonds (CP)'!AU338-'Bonds (CP)'!$AU$515</f>
        <v>6.5735885111903716E-2</v>
      </c>
      <c r="BE338" s="46">
        <f>'Bonds (CP)'!AV338-'Bonds (CP)'!$AV$515</f>
        <v>6.6693032013053086E-2</v>
      </c>
      <c r="BF338" s="46">
        <f>'Bonds (CP)'!AW338-'Bonds (CP)'!$AW$515</f>
        <v>2.8755488025092212E-2</v>
      </c>
      <c r="BG338" s="46">
        <f>'Bonds (CP)'!AX338-'Bonds (CP)'!$AX$515</f>
        <v>-2.1619030618552026E-2</v>
      </c>
    </row>
    <row r="339" spans="1:59" ht="16.5" customHeight="1">
      <c r="A339" s="24">
        <v>45681</v>
      </c>
      <c r="B339" s="16">
        <v>18.88</v>
      </c>
      <c r="C339" s="16">
        <v>17.72</v>
      </c>
      <c r="D339" s="16">
        <v>16.989999999999998</v>
      </c>
      <c r="E339" s="16">
        <v>16.04</v>
      </c>
      <c r="F339" s="16">
        <v>15.11</v>
      </c>
      <c r="G339" s="17"/>
      <c r="H339" s="26">
        <f t="shared" si="80"/>
        <v>0.84959623149394348</v>
      </c>
      <c r="I339" s="26">
        <f t="shared" si="81"/>
        <v>0.65666539048546702</v>
      </c>
      <c r="J339" s="26">
        <f t="shared" si="82"/>
        <v>0.53630816376049961</v>
      </c>
      <c r="K339" s="26">
        <f t="shared" si="83"/>
        <v>0.39481476559486844</v>
      </c>
      <c r="L339" s="26">
        <f t="shared" si="84"/>
        <v>0.30812128415516704</v>
      </c>
      <c r="M339" s="17"/>
      <c r="N339" s="17"/>
      <c r="O339" s="29">
        <f t="shared" si="85"/>
        <v>3.3647375504708421E-4</v>
      </c>
      <c r="P339" s="29">
        <f t="shared" si="86"/>
        <v>7.459175522797068E-4</v>
      </c>
      <c r="Q339" s="29">
        <f t="shared" si="87"/>
        <v>0</v>
      </c>
      <c r="R339" s="29">
        <f t="shared" si="88"/>
        <v>-5.2085392178800038E-3</v>
      </c>
      <c r="S339" s="29">
        <f t="shared" si="89"/>
        <v>-1.2195267131750676E-2</v>
      </c>
      <c r="T339" s="29">
        <f t="shared" si="95"/>
        <v>-1.6321415042303888E-2</v>
      </c>
      <c r="U339" s="17"/>
      <c r="V339" s="30">
        <f t="shared" si="90"/>
        <v>3.6292778982468144E-4</v>
      </c>
      <c r="W339" s="30">
        <f t="shared" si="91"/>
        <v>8.4588368314678043E-4</v>
      </c>
      <c r="X339" s="30">
        <f t="shared" si="92"/>
        <v>1.8921625262515121E-4</v>
      </c>
      <c r="Y339" s="30">
        <f t="shared" si="93"/>
        <v>-4.8535163786248723E-3</v>
      </c>
      <c r="Z339" s="30">
        <f t="shared" si="94"/>
        <v>-1.1801558104189236E-2</v>
      </c>
      <c r="AA339" s="17"/>
      <c r="AB339" s="17"/>
      <c r="AC339" s="17"/>
      <c r="AD339" s="17"/>
      <c r="AE339" s="17"/>
      <c r="AF339" s="17"/>
      <c r="AG339" s="17"/>
      <c r="AK339" s="24">
        <v>45681</v>
      </c>
      <c r="AL339" s="37">
        <v>0.84959623149394337</v>
      </c>
      <c r="AM339" s="37">
        <v>0.65666539048546702</v>
      </c>
      <c r="AN339" s="37">
        <v>0.53630816376049972</v>
      </c>
      <c r="AO339" s="37">
        <v>0.3948147655948685</v>
      </c>
      <c r="AP339" s="37">
        <v>0.30812128415516704</v>
      </c>
      <c r="AT339" s="46">
        <f>'Bonds (CP)'!AL339/'Bonds (CP)'!AL309-1</f>
        <v>2.7254374158815597E-2</v>
      </c>
      <c r="AU339" s="46">
        <f>'Bonds (CP)'!AM339/'Bonds (CP)'!AM309-1</f>
        <v>6.2878643215751984E-2</v>
      </c>
      <c r="AV339" s="46">
        <f>'Bonds (CP)'!AN339/'Bonds (CP)'!AN309-1</f>
        <v>6.3932445637762569E-2</v>
      </c>
      <c r="AW339" s="46">
        <f>'Bonds (CP)'!AO339/'Bonds (CP)'!AO309-1</f>
        <v>2.0356608973467027E-2</v>
      </c>
      <c r="AX339" s="46">
        <f>'Bonds (CP)'!AP339/'Bonds (CP)'!AP309-1</f>
        <v>-3.3707167934794557E-2</v>
      </c>
      <c r="AY339" s="46">
        <f>SUM(AT339:AX339)</f>
        <v>0.14071490405100262</v>
      </c>
      <c r="BC339" s="46">
        <f>'Bonds (CP)'!AT339-'Bonds (CP)'!$AT$515</f>
        <v>2.7863591061886267E-2</v>
      </c>
      <c r="BD339" s="46">
        <f>'Bonds (CP)'!AU339-'Bonds (CP)'!$AU$515</f>
        <v>6.4718738745002627E-2</v>
      </c>
      <c r="BE339" s="46">
        <f>'Bonds (CP)'!AV339-'Bonds (CP)'!$AV$515</f>
        <v>6.7525954942240549E-2</v>
      </c>
      <c r="BF339" s="46">
        <f>'Bonds (CP)'!AW339-'Bonds (CP)'!$AW$515</f>
        <v>2.7395366402802612E-2</v>
      </c>
      <c r="BG339" s="46">
        <f>'Bonds (CP)'!AX339-'Bonds (CP)'!$AX$515</f>
        <v>-2.556738731983671E-2</v>
      </c>
    </row>
    <row r="340" spans="1:59" ht="16.5" customHeight="1">
      <c r="A340" s="24">
        <v>45684</v>
      </c>
      <c r="B340" s="16">
        <v>18.940000000000001</v>
      </c>
      <c r="C340" s="16">
        <v>17.36</v>
      </c>
      <c r="D340" s="16">
        <v>16.8</v>
      </c>
      <c r="E340" s="16">
        <v>16.38</v>
      </c>
      <c r="F340" s="16">
        <v>16</v>
      </c>
      <c r="G340" s="17"/>
      <c r="H340" s="26">
        <f t="shared" si="80"/>
        <v>0.84916764755338825</v>
      </c>
      <c r="I340" s="26">
        <f t="shared" si="81"/>
        <v>0.66257762689874233</v>
      </c>
      <c r="J340" s="26">
        <f t="shared" si="82"/>
        <v>0.54038234659744533</v>
      </c>
      <c r="K340" s="26">
        <f t="shared" si="83"/>
        <v>0.38618686685050924</v>
      </c>
      <c r="L340" s="26">
        <f t="shared" si="84"/>
        <v>0.28962217274945951</v>
      </c>
      <c r="M340" s="17"/>
      <c r="N340" s="17"/>
      <c r="O340" s="29">
        <f t="shared" si="85"/>
        <v>-5.0445602824955582E-4</v>
      </c>
      <c r="P340" s="29">
        <f t="shared" si="86"/>
        <v>9.0034232029565509E-3</v>
      </c>
      <c r="Q340" s="29">
        <f t="shared" si="87"/>
        <v>7.5967197821085186E-3</v>
      </c>
      <c r="R340" s="29">
        <f t="shared" si="88"/>
        <v>-2.1853029562761028E-2</v>
      </c>
      <c r="S340" s="29">
        <f t="shared" si="89"/>
        <v>-6.0038408110721586E-2</v>
      </c>
      <c r="T340" s="29">
        <f t="shared" si="95"/>
        <v>-6.5795750716667101E-2</v>
      </c>
      <c r="U340" s="17"/>
      <c r="V340" s="30">
        <f t="shared" si="90"/>
        <v>-4.780019934719586E-4</v>
      </c>
      <c r="W340" s="30">
        <f t="shared" si="91"/>
        <v>9.1033893338236249E-3</v>
      </c>
      <c r="X340" s="30">
        <f t="shared" si="92"/>
        <v>7.7859360347336702E-3</v>
      </c>
      <c r="Y340" s="30">
        <f t="shared" si="93"/>
        <v>-2.1498006723505898E-2</v>
      </c>
      <c r="Z340" s="30">
        <f t="shared" si="94"/>
        <v>-5.9644699083160148E-2</v>
      </c>
      <c r="AA340" s="17"/>
      <c r="AB340" s="17"/>
      <c r="AC340" s="17"/>
      <c r="AD340" s="17"/>
      <c r="AE340" s="17"/>
      <c r="AF340" s="17"/>
      <c r="AG340" s="17"/>
      <c r="AK340" s="24">
        <v>45684</v>
      </c>
      <c r="AL340" s="37">
        <v>0.84916764755338825</v>
      </c>
      <c r="AM340" s="37">
        <v>0.66257762689874244</v>
      </c>
      <c r="AN340" s="37">
        <v>0.54038234659744533</v>
      </c>
      <c r="AO340" s="37">
        <v>0.38618686685050918</v>
      </c>
      <c r="AP340" s="37">
        <v>0.28962217274945956</v>
      </c>
      <c r="AT340" s="46">
        <f>'Bonds (CP)'!AL340/'Bonds (CP)'!AL310-1</f>
        <v>2.7156549520766848E-2</v>
      </c>
      <c r="AU340" s="46">
        <f>'Bonds (CP)'!AM340/'Bonds (CP)'!AM310-1</f>
        <v>6.7239130575155404E-2</v>
      </c>
      <c r="AV340" s="46">
        <f>'Bonds (CP)'!AN340/'Bonds (CP)'!AN310-1</f>
        <v>5.9476942293805513E-2</v>
      </c>
      <c r="AW340" s="46">
        <f>'Bonds (CP)'!AO340/'Bonds (CP)'!AO310-1</f>
        <v>-2.185302956276125E-2</v>
      </c>
      <c r="AX340" s="46">
        <f>'Bonds (CP)'!AP340/'Bonds (CP)'!AP310-1</f>
        <v>-0.11461998605210133</v>
      </c>
      <c r="AY340" s="46">
        <f>SUM(AT340:AX340)</f>
        <v>1.7399606774865184E-2</v>
      </c>
      <c r="BC340" s="46">
        <f>'Bonds (CP)'!AT340-'Bonds (CP)'!$AT$515</f>
        <v>2.7765766423837518E-2</v>
      </c>
      <c r="BD340" s="46">
        <f>'Bonds (CP)'!AU340-'Bonds (CP)'!$AU$515</f>
        <v>6.9079226104406047E-2</v>
      </c>
      <c r="BE340" s="46">
        <f>'Bonds (CP)'!AV340-'Bonds (CP)'!$AV$515</f>
        <v>6.3070451598283492E-2</v>
      </c>
      <c r="BF340" s="46">
        <f>'Bonds (CP)'!AW340-'Bonds (CP)'!$AW$515</f>
        <v>-1.4814272133425666E-2</v>
      </c>
      <c r="BG340" s="46">
        <f>'Bonds (CP)'!AX340-'Bonds (CP)'!$AX$515</f>
        <v>-0.10648020543714348</v>
      </c>
    </row>
    <row r="341" spans="1:59" ht="16.5" customHeight="1">
      <c r="A341" s="24">
        <v>45685</v>
      </c>
      <c r="B341" s="16">
        <v>18.88</v>
      </c>
      <c r="C341" s="16">
        <v>17.29</v>
      </c>
      <c r="D341" s="16">
        <v>16.809999999999999</v>
      </c>
      <c r="E341" s="16">
        <v>16.45</v>
      </c>
      <c r="F341" s="16">
        <v>16.12</v>
      </c>
      <c r="G341" s="17"/>
      <c r="H341" s="26">
        <f t="shared" si="80"/>
        <v>0.84959623149394348</v>
      </c>
      <c r="I341" s="26">
        <f t="shared" si="81"/>
        <v>0.66373560058572301</v>
      </c>
      <c r="J341" s="26">
        <f t="shared" si="82"/>
        <v>0.54016694630523121</v>
      </c>
      <c r="K341" s="26">
        <f t="shared" si="83"/>
        <v>0.38444170114228376</v>
      </c>
      <c r="L341" s="26">
        <f t="shared" si="84"/>
        <v>0.28729643758282758</v>
      </c>
      <c r="M341" s="17"/>
      <c r="N341" s="17"/>
      <c r="O341" s="29">
        <f t="shared" si="85"/>
        <v>5.0471063257062632E-4</v>
      </c>
      <c r="P341" s="29">
        <f t="shared" si="86"/>
        <v>1.7476800301885476E-3</v>
      </c>
      <c r="Q341" s="29">
        <f t="shared" si="87"/>
        <v>-3.986071964978688E-4</v>
      </c>
      <c r="R341" s="29">
        <f t="shared" si="88"/>
        <v>-4.5189670028344953E-3</v>
      </c>
      <c r="S341" s="29">
        <f t="shared" si="89"/>
        <v>-8.030238653874866E-3</v>
      </c>
      <c r="T341" s="29">
        <f t="shared" si="95"/>
        <v>-1.0695422190448056E-2</v>
      </c>
      <c r="U341" s="17"/>
      <c r="V341" s="30">
        <f t="shared" si="90"/>
        <v>5.3116466734822354E-4</v>
      </c>
      <c r="W341" s="30">
        <f t="shared" si="91"/>
        <v>1.8476461610556212E-3</v>
      </c>
      <c r="X341" s="30">
        <f t="shared" si="92"/>
        <v>-2.0939094387271759E-4</v>
      </c>
      <c r="Y341" s="30">
        <f t="shared" si="93"/>
        <v>-4.1639441635793637E-3</v>
      </c>
      <c r="Z341" s="30">
        <f t="shared" si="94"/>
        <v>-7.6365296263134269E-3</v>
      </c>
      <c r="AA341" s="17"/>
      <c r="AB341" s="17"/>
      <c r="AC341" s="17"/>
      <c r="AD341" s="17"/>
      <c r="AE341" s="17"/>
      <c r="AF341" s="17"/>
      <c r="AG341" s="17"/>
      <c r="AK341" s="24">
        <v>45685</v>
      </c>
      <c r="AL341" s="37">
        <v>0.84959623149394337</v>
      </c>
      <c r="AM341" s="37">
        <v>0.6637356005857229</v>
      </c>
      <c r="AN341" s="37">
        <v>0.54016694630523121</v>
      </c>
      <c r="AO341" s="37">
        <v>0.38444170114228376</v>
      </c>
      <c r="AP341" s="37">
        <v>0.28729643758282758</v>
      </c>
      <c r="AT341" s="46">
        <f>'Bonds (CP)'!AL341/'Bonds (CP)'!AL311-1</f>
        <v>3.0198519515477473E-2</v>
      </c>
      <c r="AU341" s="46">
        <f>'Bonds (CP)'!AM341/'Bonds (CP)'!AM311-1</f>
        <v>7.6414330173841361E-2</v>
      </c>
      <c r="AV341" s="46">
        <f>'Bonds (CP)'!AN341/'Bonds (CP)'!AN311-1</f>
        <v>7.2007169268812454E-2</v>
      </c>
      <c r="AW341" s="46">
        <f>'Bonds (CP)'!AO341/'Bonds (CP)'!AO311-1</f>
        <v>3.8843191576860558E-3</v>
      </c>
      <c r="AX341" s="46">
        <f>'Bonds (CP)'!AP341/'Bonds (CP)'!AP311-1</f>
        <v>-7.4275721182732957E-2</v>
      </c>
      <c r="AY341" s="46">
        <f>SUM(AT341:AX341)</f>
        <v>0.10822861693308439</v>
      </c>
      <c r="BC341" s="46">
        <f>'Bonds (CP)'!AT341-'Bonds (CP)'!$AT$515</f>
        <v>3.0807736418548143E-2</v>
      </c>
      <c r="BD341" s="46">
        <f>'Bonds (CP)'!AU341-'Bonds (CP)'!$AU$515</f>
        <v>7.8254425703092004E-2</v>
      </c>
      <c r="BE341" s="46">
        <f>'Bonds (CP)'!AV341-'Bonds (CP)'!$AV$515</f>
        <v>7.5600678573290434E-2</v>
      </c>
      <c r="BF341" s="46">
        <f>'Bonds (CP)'!AW341-'Bonds (CP)'!$AW$515</f>
        <v>1.092307658702164E-2</v>
      </c>
      <c r="BG341" s="46">
        <f>'Bonds (CP)'!AX341-'Bonds (CP)'!$AX$515</f>
        <v>-6.6135940567775109E-2</v>
      </c>
    </row>
    <row r="342" spans="1:59" ht="16.5" customHeight="1">
      <c r="A342" s="24">
        <v>45686</v>
      </c>
      <c r="B342" s="16">
        <v>18.600000000000001</v>
      </c>
      <c r="C342" s="16">
        <v>17.46</v>
      </c>
      <c r="D342" s="16">
        <v>16.920000000000002</v>
      </c>
      <c r="E342" s="16">
        <v>16.37</v>
      </c>
      <c r="F342" s="16">
        <v>15.83</v>
      </c>
      <c r="G342" s="17"/>
      <c r="H342" s="26">
        <f t="shared" si="80"/>
        <v>0.85160202360876902</v>
      </c>
      <c r="I342" s="26">
        <f t="shared" si="81"/>
        <v>0.66092812461164085</v>
      </c>
      <c r="J342" s="26">
        <f t="shared" si="82"/>
        <v>0.53780466343085276</v>
      </c>
      <c r="K342" s="26">
        <f t="shared" si="83"/>
        <v>0.38643703557047848</v>
      </c>
      <c r="L342" s="26">
        <f t="shared" si="84"/>
        <v>0.29298236143509937</v>
      </c>
      <c r="M342" s="17"/>
      <c r="N342" s="17"/>
      <c r="O342" s="29">
        <f t="shared" si="85"/>
        <v>2.3608768971332683E-3</v>
      </c>
      <c r="P342" s="29">
        <f t="shared" si="86"/>
        <v>-4.2298107433210719E-3</v>
      </c>
      <c r="Q342" s="29">
        <f t="shared" si="87"/>
        <v>-4.3732458835857857E-3</v>
      </c>
      <c r="R342" s="29">
        <f t="shared" si="88"/>
        <v>5.1902132944110502E-3</v>
      </c>
      <c r="S342" s="29">
        <f t="shared" si="89"/>
        <v>1.9791139424179427E-2</v>
      </c>
      <c r="T342" s="29">
        <f t="shared" si="95"/>
        <v>1.8739172988816888E-2</v>
      </c>
      <c r="U342" s="17"/>
      <c r="V342" s="30">
        <f t="shared" si="90"/>
        <v>2.3873309319108653E-3</v>
      </c>
      <c r="W342" s="30">
        <f t="shared" si="91"/>
        <v>-4.1298446124539987E-3</v>
      </c>
      <c r="X342" s="30">
        <f t="shared" si="92"/>
        <v>-4.1840296309606341E-3</v>
      </c>
      <c r="Y342" s="30">
        <f t="shared" si="93"/>
        <v>5.5452361336661817E-3</v>
      </c>
      <c r="Z342" s="30">
        <f t="shared" si="94"/>
        <v>2.0184848451740865E-2</v>
      </c>
      <c r="AA342" s="17"/>
      <c r="AB342" s="17"/>
      <c r="AC342" s="17"/>
      <c r="AD342" s="17"/>
      <c r="AE342" s="17"/>
      <c r="AF342" s="17"/>
      <c r="AG342" s="17"/>
      <c r="AK342" s="24">
        <v>45686</v>
      </c>
      <c r="AL342" s="37">
        <v>0.85160202360876902</v>
      </c>
      <c r="AM342" s="37">
        <v>0.66092812461164085</v>
      </c>
      <c r="AN342" s="37">
        <v>0.53780466343085287</v>
      </c>
      <c r="AO342" s="37">
        <v>0.38643703557047848</v>
      </c>
      <c r="AP342" s="37">
        <v>0.29298236143509931</v>
      </c>
      <c r="AT342" s="46">
        <f>'Bonds (CP)'!AL342/'Bonds (CP)'!AL312-1</f>
        <v>3.0438448566610488E-2</v>
      </c>
      <c r="AU342" s="46">
        <f>'Bonds (CP)'!AM342/'Bonds (CP)'!AM312-1</f>
        <v>6.6658697015304691E-2</v>
      </c>
      <c r="AV342" s="46">
        <f>'Bonds (CP)'!AN342/'Bonds (CP)'!AN312-1</f>
        <v>6.1896968791315565E-2</v>
      </c>
      <c r="AW342" s="46">
        <f>'Bonds (CP)'!AO342/'Bonds (CP)'!AO312-1</f>
        <v>2.5928556326089147E-3</v>
      </c>
      <c r="AX342" s="46">
        <f>'Bonds (CP)'!AP342/'Bonds (CP)'!AP312-1</f>
        <v>-6.4139082699794736E-2</v>
      </c>
      <c r="AY342" s="46">
        <f>SUM(AT342:AX342)</f>
        <v>9.7447887306044922E-2</v>
      </c>
      <c r="BC342" s="46">
        <f>'Bonds (CP)'!AT342-'Bonds (CP)'!$AT$515</f>
        <v>3.1047665469681157E-2</v>
      </c>
      <c r="BD342" s="46">
        <f>'Bonds (CP)'!AU342-'Bonds (CP)'!$AU$515</f>
        <v>6.8498792544555334E-2</v>
      </c>
      <c r="BE342" s="46">
        <f>'Bonds (CP)'!AV342-'Bonds (CP)'!$AV$515</f>
        <v>6.5490478095793545E-2</v>
      </c>
      <c r="BF342" s="46">
        <f>'Bonds (CP)'!AW342-'Bonds (CP)'!$AW$515</f>
        <v>9.6316130619444988E-3</v>
      </c>
      <c r="BG342" s="46">
        <f>'Bonds (CP)'!AX342-'Bonds (CP)'!$AX$515</f>
        <v>-5.5999302084836888E-2</v>
      </c>
    </row>
    <row r="343" spans="1:59" ht="16.5" customHeight="1">
      <c r="A343" s="24">
        <v>45687</v>
      </c>
      <c r="B343" s="16">
        <v>18.32</v>
      </c>
      <c r="C343" s="16">
        <v>17.48</v>
      </c>
      <c r="D343" s="16">
        <v>17.010000000000002</v>
      </c>
      <c r="E343" s="16">
        <v>16.48</v>
      </c>
      <c r="F343" s="16">
        <v>15.92</v>
      </c>
      <c r="G343" s="17"/>
      <c r="H343" s="26">
        <f t="shared" si="80"/>
        <v>0.8536173089925625</v>
      </c>
      <c r="I343" s="26">
        <f t="shared" si="81"/>
        <v>0.66059889235690561</v>
      </c>
      <c r="J343" s="26">
        <f t="shared" si="82"/>
        <v>0.53588155593579689</v>
      </c>
      <c r="K343" s="26">
        <f t="shared" si="83"/>
        <v>0.38369698385078072</v>
      </c>
      <c r="L343" s="26">
        <f t="shared" si="84"/>
        <v>0.29119376510688399</v>
      </c>
      <c r="M343" s="17"/>
      <c r="N343" s="17"/>
      <c r="O343" s="29">
        <f t="shared" si="85"/>
        <v>2.3664638269098592E-3</v>
      </c>
      <c r="P343" s="29">
        <f t="shared" si="86"/>
        <v>-4.9813624579631011E-4</v>
      </c>
      <c r="Q343" s="29">
        <f t="shared" si="87"/>
        <v>-3.5758475629192876E-3</v>
      </c>
      <c r="R343" s="29">
        <f t="shared" si="88"/>
        <v>-7.0905515452284185E-3</v>
      </c>
      <c r="S343" s="29">
        <f t="shared" si="89"/>
        <v>-6.1047918361173403E-3</v>
      </c>
      <c r="T343" s="29">
        <f t="shared" si="95"/>
        <v>-1.4902863363151497E-2</v>
      </c>
      <c r="U343" s="17"/>
      <c r="V343" s="30">
        <f t="shared" si="90"/>
        <v>2.3929178616874562E-3</v>
      </c>
      <c r="W343" s="30">
        <f t="shared" si="91"/>
        <v>-3.9817011492923653E-4</v>
      </c>
      <c r="X343" s="30">
        <f t="shared" si="92"/>
        <v>-3.3866313102941365E-3</v>
      </c>
      <c r="Y343" s="30">
        <f t="shared" si="93"/>
        <v>-6.7355287059732869E-3</v>
      </c>
      <c r="Z343" s="30">
        <f t="shared" si="94"/>
        <v>-5.7110828085559012E-3</v>
      </c>
      <c r="AA343" s="17"/>
      <c r="AB343" s="17"/>
      <c r="AC343" s="17"/>
      <c r="AD343" s="17"/>
      <c r="AE343" s="17"/>
      <c r="AF343" s="17"/>
      <c r="AG343" s="17"/>
      <c r="AK343" s="24">
        <v>45687</v>
      </c>
      <c r="AL343" s="37">
        <v>0.8536173089925625</v>
      </c>
      <c r="AM343" s="37">
        <v>0.66059889235690561</v>
      </c>
      <c r="AN343" s="37">
        <v>0.53588155593579678</v>
      </c>
      <c r="AO343" s="37">
        <v>0.38369698385078066</v>
      </c>
      <c r="AP343" s="37">
        <v>0.29119376510688399</v>
      </c>
      <c r="AT343" s="46">
        <f>'Bonds (CP)'!AL343/'Bonds (CP)'!AL313-1</f>
        <v>3.3891142663962093E-2</v>
      </c>
      <c r="AU343" s="46">
        <f>'Bonds (CP)'!AM343/'Bonds (CP)'!AM313-1</f>
        <v>7.3151220233999892E-2</v>
      </c>
      <c r="AV343" s="46">
        <f>'Bonds (CP)'!AN343/'Bonds (CP)'!AN313-1</f>
        <v>6.9343438099180865E-2</v>
      </c>
      <c r="AW343" s="46">
        <f>'Bonds (CP)'!AO343/'Bonds (CP)'!AO313-1</f>
        <v>-4.5160806891320071E-3</v>
      </c>
      <c r="AX343" s="46">
        <f>'Bonds (CP)'!AP343/'Bonds (CP)'!AP313-1</f>
        <v>-0.11861168346359385</v>
      </c>
      <c r="AY343" s="46">
        <f>SUM(AT343:AX343)</f>
        <v>5.3258036844416989E-2</v>
      </c>
      <c r="BC343" s="46">
        <f>'Bonds (CP)'!AT343-'Bonds (CP)'!$AT$515</f>
        <v>3.4500359567032762E-2</v>
      </c>
      <c r="BD343" s="46">
        <f>'Bonds (CP)'!AU343-'Bonds (CP)'!$AU$515</f>
        <v>7.4991315763250535E-2</v>
      </c>
      <c r="BE343" s="46">
        <f>'Bonds (CP)'!AV343-'Bonds (CP)'!$AV$515</f>
        <v>7.2936947403658844E-2</v>
      </c>
      <c r="BF343" s="46">
        <f>'Bonds (CP)'!AW343-'Bonds (CP)'!$AW$515</f>
        <v>2.522676740203577E-3</v>
      </c>
      <c r="BG343" s="46">
        <f>'Bonds (CP)'!AX343-'Bonds (CP)'!$AX$515</f>
        <v>-0.11047190284863601</v>
      </c>
    </row>
    <row r="344" spans="1:59" ht="16.5" customHeight="1">
      <c r="A344" s="24">
        <v>45688</v>
      </c>
      <c r="B344" s="16">
        <v>18.29</v>
      </c>
      <c r="C344" s="16">
        <v>17.53</v>
      </c>
      <c r="D344" s="16">
        <v>17.079999999999998</v>
      </c>
      <c r="E344" s="16">
        <v>16.53</v>
      </c>
      <c r="F344" s="16">
        <v>15.95</v>
      </c>
      <c r="G344" s="17"/>
      <c r="H344" s="26">
        <f t="shared" si="80"/>
        <v>0.85383379829233241</v>
      </c>
      <c r="I344" s="26">
        <f t="shared" si="81"/>
        <v>0.65977678384359639</v>
      </c>
      <c r="J344" s="26">
        <f t="shared" si="82"/>
        <v>0.53439179020932048</v>
      </c>
      <c r="K344" s="26">
        <f t="shared" si="83"/>
        <v>0.38246004847044784</v>
      </c>
      <c r="L344" s="26">
        <f t="shared" si="84"/>
        <v>0.29060241818293353</v>
      </c>
      <c r="M344" s="17"/>
      <c r="N344" s="17"/>
      <c r="O344" s="29">
        <f t="shared" si="85"/>
        <v>2.5361399949286323E-4</v>
      </c>
      <c r="P344" s="29">
        <f t="shared" si="86"/>
        <v>-1.24448969385349E-3</v>
      </c>
      <c r="Q344" s="29">
        <f t="shared" si="87"/>
        <v>-2.7800279930793037E-3</v>
      </c>
      <c r="R344" s="29">
        <f t="shared" si="88"/>
        <v>-3.2237297461110703E-3</v>
      </c>
      <c r="S344" s="29">
        <f t="shared" si="89"/>
        <v>-2.0307678075915936E-3</v>
      </c>
      <c r="T344" s="29">
        <f t="shared" si="95"/>
        <v>-9.0254012411425943E-3</v>
      </c>
      <c r="U344" s="17"/>
      <c r="V344" s="30">
        <f t="shared" si="90"/>
        <v>2.8006803427046045E-4</v>
      </c>
      <c r="W344" s="30">
        <f t="shared" si="91"/>
        <v>-1.1445235629864163E-3</v>
      </c>
      <c r="X344" s="30">
        <f t="shared" si="92"/>
        <v>-2.5908117404541526E-3</v>
      </c>
      <c r="Y344" s="30">
        <f t="shared" si="93"/>
        <v>-2.8687069068559384E-3</v>
      </c>
      <c r="Z344" s="30">
        <f t="shared" si="94"/>
        <v>-1.6370587800301544E-3</v>
      </c>
      <c r="AA344" s="17"/>
      <c r="AB344" s="17"/>
      <c r="AC344" s="17"/>
      <c r="AD344" s="17"/>
      <c r="AE344" s="17"/>
      <c r="AF344" s="17"/>
      <c r="AG344" s="17"/>
      <c r="AK344" s="24">
        <v>45688</v>
      </c>
      <c r="AL344" s="37">
        <v>0.8538337982923323</v>
      </c>
      <c r="AM344" s="37">
        <v>0.65977678384359639</v>
      </c>
      <c r="AN344" s="37">
        <v>0.53439179020932048</v>
      </c>
      <c r="AO344" s="37">
        <v>0.38246004847044784</v>
      </c>
      <c r="AP344" s="37">
        <v>0.29060241818293353</v>
      </c>
      <c r="AT344" s="46">
        <f>'Bonds (CP)'!AL344/'Bonds (CP)'!AL314-1</f>
        <v>3.4998731930002247E-2</v>
      </c>
      <c r="AU344" s="46">
        <f>'Bonds (CP)'!AM344/'Bonds (CP)'!AM314-1</f>
        <v>7.6508921159393672E-2</v>
      </c>
      <c r="AV344" s="46">
        <f>'Bonds (CP)'!AN344/'Bonds (CP)'!AN314-1</f>
        <v>7.3056355464921063E-2</v>
      </c>
      <c r="AW344" s="46">
        <f>'Bonds (CP)'!AO344/'Bonds (CP)'!AO314-1</f>
        <v>-8.3672123651766794E-3</v>
      </c>
      <c r="AX344" s="46">
        <f>'Bonds (CP)'!AP344/'Bonds (CP)'!AP314-1</f>
        <v>-0.12850074377591325</v>
      </c>
      <c r="AY344" s="46">
        <f>SUM(AT344:AX344)</f>
        <v>4.7696052413227052E-2</v>
      </c>
      <c r="BC344" s="46">
        <f>'Bonds (CP)'!AT344-'Bonds (CP)'!$AT$515</f>
        <v>3.5607948833072917E-2</v>
      </c>
      <c r="BD344" s="46">
        <f>'Bonds (CP)'!AU344-'Bonds (CP)'!$AU$515</f>
        <v>7.8349016688644316E-2</v>
      </c>
      <c r="BE344" s="46">
        <f>'Bonds (CP)'!AV344-'Bonds (CP)'!$AV$515</f>
        <v>7.6649864769399043E-2</v>
      </c>
      <c r="BF344" s="46">
        <f>'Bonds (CP)'!AW344-'Bonds (CP)'!$AW$515</f>
        <v>-1.3284549358410953E-3</v>
      </c>
      <c r="BG344" s="46">
        <f>'Bonds (CP)'!AX344-'Bonds (CP)'!$AX$515</f>
        <v>-0.1203609631609554</v>
      </c>
    </row>
    <row r="345" spans="1:59" ht="16.5" customHeight="1">
      <c r="A345" s="24">
        <v>45691</v>
      </c>
      <c r="B345" s="16">
        <v>18.600000000000001</v>
      </c>
      <c r="C345" s="16">
        <v>17.82</v>
      </c>
      <c r="D345" s="16">
        <v>17.32</v>
      </c>
      <c r="E345" s="16">
        <v>16.600000000000001</v>
      </c>
      <c r="F345" s="16">
        <v>15.8</v>
      </c>
      <c r="G345" s="17"/>
      <c r="H345" s="26">
        <f t="shared" si="80"/>
        <v>0.85160202360876902</v>
      </c>
      <c r="I345" s="26">
        <f t="shared" si="81"/>
        <v>0.65503580186773425</v>
      </c>
      <c r="J345" s="26">
        <f t="shared" si="82"/>
        <v>0.52932346458891888</v>
      </c>
      <c r="K345" s="26">
        <f t="shared" si="83"/>
        <v>0.3807372412112548</v>
      </c>
      <c r="L345" s="26">
        <f t="shared" si="84"/>
        <v>0.2935834587957345</v>
      </c>
      <c r="M345" s="17"/>
      <c r="N345" s="17"/>
      <c r="O345" s="29">
        <f t="shared" si="85"/>
        <v>-2.6138279932546027E-3</v>
      </c>
      <c r="P345" s="29">
        <f t="shared" si="86"/>
        <v>-7.1857362852979501E-3</v>
      </c>
      <c r="Q345" s="29">
        <f t="shared" si="87"/>
        <v>-9.4842879573736605E-3</v>
      </c>
      <c r="R345" s="29">
        <f t="shared" si="88"/>
        <v>-4.504541758238445E-3</v>
      </c>
      <c r="S345" s="29">
        <f t="shared" si="89"/>
        <v>1.0258141110595975E-2</v>
      </c>
      <c r="T345" s="29">
        <f t="shared" si="95"/>
        <v>-1.3530252883568683E-2</v>
      </c>
      <c r="U345" s="17"/>
      <c r="V345" s="30">
        <f t="shared" si="90"/>
        <v>-2.5873739584770057E-3</v>
      </c>
      <c r="W345" s="30">
        <f t="shared" si="91"/>
        <v>-7.0857701544308769E-3</v>
      </c>
      <c r="X345" s="30">
        <f t="shared" si="92"/>
        <v>-9.2950717047485098E-3</v>
      </c>
      <c r="Y345" s="30">
        <f t="shared" si="93"/>
        <v>-4.1495189189833135E-3</v>
      </c>
      <c r="Z345" s="30">
        <f t="shared" si="94"/>
        <v>1.0651850138157415E-2</v>
      </c>
      <c r="AA345" s="17"/>
      <c r="AB345" s="17"/>
      <c r="AC345" s="17"/>
      <c r="AD345" s="17"/>
      <c r="AE345" s="17"/>
      <c r="AF345" s="17"/>
      <c r="AG345" s="17"/>
      <c r="AK345" s="24">
        <v>45691</v>
      </c>
      <c r="AL345" s="37">
        <v>0.85160202360876902</v>
      </c>
      <c r="AM345" s="37">
        <v>0.65503580186773425</v>
      </c>
      <c r="AN345" s="37">
        <v>0.52932346458891888</v>
      </c>
      <c r="AO345" s="37">
        <v>0.38073724121125474</v>
      </c>
      <c r="AP345" s="37">
        <v>0.2935834587957345</v>
      </c>
      <c r="AT345" s="46">
        <f>'Bonds (CP)'!AL345/'Bonds (CP)'!AL315-1</f>
        <v>3.0354131534570117E-2</v>
      </c>
      <c r="AU345" s="46">
        <f>'Bonds (CP)'!AM345/'Bonds (CP)'!AM315-1</f>
        <v>6.5148222862561056E-2</v>
      </c>
      <c r="AV345" s="46">
        <f>'Bonds (CP)'!AN345/'Bonds (CP)'!AN315-1</f>
        <v>5.6669867655554373E-2</v>
      </c>
      <c r="AW345" s="46">
        <f>'Bonds (CP)'!AO345/'Bonds (CP)'!AO315-1</f>
        <v>-2.492371576958019E-2</v>
      </c>
      <c r="AX345" s="46">
        <f>'Bonds (CP)'!AP345/'Bonds (CP)'!AP315-1</f>
        <v>-0.14135925053919096</v>
      </c>
      <c r="AY345" s="46">
        <f>SUM(AT345:AX345)</f>
        <v>-1.4110744256085606E-2</v>
      </c>
      <c r="BC345" s="46">
        <f>'Bonds (CP)'!AT345-'Bonds (CP)'!$AT$515</f>
        <v>3.0963348437640786E-2</v>
      </c>
      <c r="BD345" s="46">
        <f>'Bonds (CP)'!AU345-'Bonds (CP)'!$AU$515</f>
        <v>6.6988318391811699E-2</v>
      </c>
      <c r="BE345" s="46">
        <f>'Bonds (CP)'!AV345-'Bonds (CP)'!$AV$515</f>
        <v>6.0263376960032346E-2</v>
      </c>
      <c r="BF345" s="46">
        <f>'Bonds (CP)'!AW345-'Bonds (CP)'!$AW$515</f>
        <v>-1.7884958340244606E-2</v>
      </c>
      <c r="BG345" s="46">
        <f>'Bonds (CP)'!AX345-'Bonds (CP)'!$AX$515</f>
        <v>-0.13321946992423311</v>
      </c>
    </row>
    <row r="346" spans="1:59" ht="16.5" customHeight="1">
      <c r="A346" s="24">
        <v>45692</v>
      </c>
      <c r="B346" s="16">
        <v>18.850000000000001</v>
      </c>
      <c r="C346" s="16">
        <v>18</v>
      </c>
      <c r="D346" s="16">
        <v>17.41</v>
      </c>
      <c r="E346" s="16">
        <v>16.600000000000001</v>
      </c>
      <c r="F346" s="16">
        <v>15.75</v>
      </c>
      <c r="G346" s="17"/>
      <c r="H346" s="26">
        <f t="shared" si="80"/>
        <v>0.84981068573832574</v>
      </c>
      <c r="I346" s="26">
        <f t="shared" si="81"/>
        <v>0.65211633127048052</v>
      </c>
      <c r="J346" s="26">
        <f t="shared" si="82"/>
        <v>0.52743846422466389</v>
      </c>
      <c r="K346" s="26">
        <f t="shared" si="83"/>
        <v>0.3807372412112548</v>
      </c>
      <c r="L346" s="26">
        <f t="shared" si="84"/>
        <v>0.29459079013344031</v>
      </c>
      <c r="M346" s="17"/>
      <c r="N346" s="17"/>
      <c r="O346" s="29">
        <f t="shared" si="85"/>
        <v>-2.1034917963819177E-3</v>
      </c>
      <c r="P346" s="29">
        <f t="shared" si="86"/>
        <v>-4.4569634040296791E-3</v>
      </c>
      <c r="Q346" s="29">
        <f t="shared" si="87"/>
        <v>-3.5611502046652976E-3</v>
      </c>
      <c r="R346" s="29">
        <f t="shared" si="88"/>
        <v>0</v>
      </c>
      <c r="S346" s="29">
        <f t="shared" si="89"/>
        <v>3.4311583555757252E-3</v>
      </c>
      <c r="T346" s="29">
        <f t="shared" si="95"/>
        <v>-6.6904470495011692E-3</v>
      </c>
      <c r="U346" s="17"/>
      <c r="V346" s="30">
        <f t="shared" si="90"/>
        <v>-2.0770377616043207E-3</v>
      </c>
      <c r="W346" s="30">
        <f t="shared" si="91"/>
        <v>-4.3569972731626059E-3</v>
      </c>
      <c r="X346" s="30">
        <f t="shared" si="92"/>
        <v>-3.3719339520401465E-3</v>
      </c>
      <c r="Y346" s="30">
        <f t="shared" si="93"/>
        <v>3.5502283925513184E-4</v>
      </c>
      <c r="Z346" s="30">
        <f t="shared" si="94"/>
        <v>3.8248673831371644E-3</v>
      </c>
      <c r="AA346" s="17"/>
      <c r="AB346" s="17"/>
      <c r="AC346" s="17"/>
      <c r="AD346" s="17"/>
      <c r="AE346" s="17"/>
      <c r="AF346" s="17"/>
      <c r="AG346" s="17"/>
      <c r="AK346" s="24">
        <v>45692</v>
      </c>
      <c r="AL346" s="37">
        <v>0.84981068573832574</v>
      </c>
      <c r="AM346" s="37">
        <v>0.65211633127048041</v>
      </c>
      <c r="AN346" s="37">
        <v>0.52743846422466389</v>
      </c>
      <c r="AO346" s="37">
        <v>0.38073724121125474</v>
      </c>
      <c r="AP346" s="37">
        <v>0.29459079013344036</v>
      </c>
      <c r="AT346" s="46">
        <f>'Bonds (CP)'!AL346/'Bonds (CP)'!AL316-1</f>
        <v>2.7345393352966152E-2</v>
      </c>
      <c r="AU346" s="46">
        <f>'Bonds (CP)'!AM346/'Bonds (CP)'!AM316-1</f>
        <v>6.2977970993485011E-2</v>
      </c>
      <c r="AV346" s="46">
        <f>'Bonds (CP)'!AN346/'Bonds (CP)'!AN316-1</f>
        <v>5.868079534352777E-2</v>
      </c>
      <c r="AW346" s="46">
        <f>'Bonds (CP)'!AO346/'Bonds (CP)'!AO316-1</f>
        <v>-2.3655830688152135E-2</v>
      </c>
      <c r="AX346" s="46">
        <f>'Bonds (CP)'!AP346/'Bonds (CP)'!AP316-1</f>
        <v>-0.1500190303533222</v>
      </c>
      <c r="AY346" s="46">
        <f>SUM(AT346:AX346)</f>
        <v>-2.4670701351495405E-2</v>
      </c>
      <c r="BC346" s="46">
        <f>'Bonds (CP)'!AT346-'Bonds (CP)'!$AT$515</f>
        <v>2.7954610256036821E-2</v>
      </c>
      <c r="BD346" s="46">
        <f>'Bonds (CP)'!AU346-'Bonds (CP)'!$AU$515</f>
        <v>6.4818066522735654E-2</v>
      </c>
      <c r="BE346" s="46">
        <f>'Bonds (CP)'!AV346-'Bonds (CP)'!$AV$515</f>
        <v>6.2274304648005742E-2</v>
      </c>
      <c r="BF346" s="46">
        <f>'Bonds (CP)'!AW346-'Bonds (CP)'!$AW$515</f>
        <v>-1.6617073258816551E-2</v>
      </c>
      <c r="BG346" s="46">
        <f>'Bonds (CP)'!AX346-'Bonds (CP)'!$AX$515</f>
        <v>-0.14187924973836435</v>
      </c>
    </row>
    <row r="347" spans="1:59" ht="16.5" customHeight="1">
      <c r="A347" s="24">
        <v>45693</v>
      </c>
      <c r="B347" s="16">
        <v>18.95</v>
      </c>
      <c r="C347" s="16">
        <v>17.8</v>
      </c>
      <c r="D347" s="16">
        <v>17.27</v>
      </c>
      <c r="E347" s="16">
        <v>16.63</v>
      </c>
      <c r="F347" s="16">
        <v>15.78</v>
      </c>
      <c r="G347" s="17"/>
      <c r="H347" s="26">
        <f t="shared" si="80"/>
        <v>0.84909625893232454</v>
      </c>
      <c r="I347" s="26">
        <f t="shared" si="81"/>
        <v>0.65536128061408372</v>
      </c>
      <c r="J347" s="26">
        <f t="shared" si="82"/>
        <v>0.53037435514260167</v>
      </c>
      <c r="K347" s="26">
        <f t="shared" si="83"/>
        <v>0.38000205900715767</v>
      </c>
      <c r="L347" s="26">
        <f t="shared" si="84"/>
        <v>0.29398556332263864</v>
      </c>
      <c r="M347" s="17"/>
      <c r="N347" s="17"/>
      <c r="O347" s="29">
        <f t="shared" si="85"/>
        <v>-8.4068936527958993E-4</v>
      </c>
      <c r="P347" s="29">
        <f t="shared" si="86"/>
        <v>4.9760283372772829E-3</v>
      </c>
      <c r="Q347" s="29">
        <f t="shared" si="87"/>
        <v>5.5663193283665979E-3</v>
      </c>
      <c r="R347" s="29">
        <f t="shared" si="88"/>
        <v>-1.9309437704551069E-3</v>
      </c>
      <c r="S347" s="29">
        <f t="shared" si="89"/>
        <v>-2.0544661648367324E-3</v>
      </c>
      <c r="T347" s="29">
        <f t="shared" si="95"/>
        <v>5.7162483650724516E-3</v>
      </c>
      <c r="U347" s="17"/>
      <c r="V347" s="30">
        <f t="shared" si="90"/>
        <v>-8.142353305019927E-4</v>
      </c>
      <c r="W347" s="30">
        <f t="shared" si="91"/>
        <v>5.0759944681443561E-3</v>
      </c>
      <c r="X347" s="30">
        <f t="shared" si="92"/>
        <v>5.7555355809917495E-3</v>
      </c>
      <c r="Y347" s="30">
        <f t="shared" si="93"/>
        <v>-1.575920931199975E-3</v>
      </c>
      <c r="Z347" s="30">
        <f t="shared" si="94"/>
        <v>-1.6607571372752932E-3</v>
      </c>
      <c r="AA347" s="17"/>
      <c r="AB347" s="17"/>
      <c r="AC347" s="17"/>
      <c r="AD347" s="17"/>
      <c r="AE347" s="17"/>
      <c r="AF347" s="17"/>
      <c r="AG347" s="17"/>
      <c r="AK347" s="24">
        <v>45693</v>
      </c>
      <c r="AL347" s="37">
        <v>0.84909625893232454</v>
      </c>
      <c r="AM347" s="37">
        <v>0.65536128061408372</v>
      </c>
      <c r="AN347" s="37">
        <v>0.53037435514260178</v>
      </c>
      <c r="AO347" s="37">
        <v>0.38000205900715767</v>
      </c>
      <c r="AP347" s="37">
        <v>0.2939855633226387</v>
      </c>
      <c r="AT347" s="46">
        <f>'Bonds (CP)'!AL347/'Bonds (CP)'!AL317-1</f>
        <v>9.5838587641867701E-3</v>
      </c>
      <c r="AU347" s="46">
        <f>'Bonds (CP)'!AM347/'Bonds (CP)'!AM317-1</f>
        <v>2.4282574211803576E-2</v>
      </c>
      <c r="AV347" s="46">
        <f>'Bonds (CP)'!AN347/'Bonds (CP)'!AN317-1</f>
        <v>7.1608986498334914E-3</v>
      </c>
      <c r="AW347" s="46">
        <f>'Bonds (CP)'!AO347/'Bonds (CP)'!AO317-1</f>
        <v>-7.5908204715036787E-2</v>
      </c>
      <c r="AX347" s="46">
        <f>'Bonds (CP)'!AP347/'Bonds (CP)'!AP317-1</f>
        <v>-0.16469646027121831</v>
      </c>
      <c r="AY347" s="46">
        <f>SUM(AT347:AX347)</f>
        <v>-0.19957733336043126</v>
      </c>
      <c r="BC347" s="46">
        <f>'Bonds (CP)'!AT347-'Bonds (CP)'!$AT$515</f>
        <v>1.019307566725744E-2</v>
      </c>
      <c r="BD347" s="46">
        <f>'Bonds (CP)'!AU347-'Bonds (CP)'!$AU$515</f>
        <v>2.6122669741054226E-2</v>
      </c>
      <c r="BE347" s="46">
        <f>'Bonds (CP)'!AV347-'Bonds (CP)'!$AV$515</f>
        <v>1.0754407954311465E-2</v>
      </c>
      <c r="BF347" s="46">
        <f>'Bonds (CP)'!AW347-'Bonds (CP)'!$AW$515</f>
        <v>-6.8869447285701199E-2</v>
      </c>
      <c r="BG347" s="46">
        <f>'Bonds (CP)'!AX347-'Bonds (CP)'!$AX$515</f>
        <v>-0.15655667965626047</v>
      </c>
    </row>
    <row r="348" spans="1:59" ht="16.5" customHeight="1">
      <c r="A348" s="24">
        <v>45694</v>
      </c>
      <c r="B348" s="16">
        <v>19.079999999999998</v>
      </c>
      <c r="C348" s="16">
        <v>17.86</v>
      </c>
      <c r="D348" s="16">
        <v>17.170000000000002</v>
      </c>
      <c r="E348" s="16">
        <v>16.36</v>
      </c>
      <c r="F348" s="16">
        <v>15.58</v>
      </c>
      <c r="G348" s="17"/>
      <c r="H348" s="26">
        <f t="shared" si="80"/>
        <v>0.84816929795095741</v>
      </c>
      <c r="I348" s="26">
        <f t="shared" si="81"/>
        <v>0.65438550154296049</v>
      </c>
      <c r="J348" s="26">
        <f t="shared" si="82"/>
        <v>0.53248403372371822</v>
      </c>
      <c r="K348" s="26">
        <f t="shared" si="83"/>
        <v>0.38668741976015036</v>
      </c>
      <c r="L348" s="26">
        <f t="shared" si="84"/>
        <v>0.2980679989928951</v>
      </c>
      <c r="M348" s="17"/>
      <c r="N348" s="17"/>
      <c r="O348" s="29">
        <f t="shared" si="85"/>
        <v>-1.0917030567685337E-3</v>
      </c>
      <c r="P348" s="29">
        <f t="shared" si="86"/>
        <v>-1.4889177923494978E-3</v>
      </c>
      <c r="Q348" s="29">
        <f t="shared" si="87"/>
        <v>3.9777160427549862E-3</v>
      </c>
      <c r="R348" s="29">
        <f t="shared" si="88"/>
        <v>1.7592959286746312E-2</v>
      </c>
      <c r="S348" s="29">
        <f t="shared" si="89"/>
        <v>1.3886517501460194E-2</v>
      </c>
      <c r="T348" s="29">
        <f t="shared" si="95"/>
        <v>3.2876571981843461E-2</v>
      </c>
      <c r="U348" s="17"/>
      <c r="V348" s="30">
        <f t="shared" si="90"/>
        <v>-1.0652490219909365E-3</v>
      </c>
      <c r="W348" s="30">
        <f t="shared" si="91"/>
        <v>-1.3889516614824242E-3</v>
      </c>
      <c r="X348" s="30">
        <f t="shared" si="92"/>
        <v>4.1669322953801378E-3</v>
      </c>
      <c r="Y348" s="30">
        <f t="shared" si="93"/>
        <v>1.7947982126001443E-2</v>
      </c>
      <c r="Z348" s="30">
        <f t="shared" si="94"/>
        <v>1.4280226529021634E-2</v>
      </c>
      <c r="AA348" s="17"/>
      <c r="AB348" s="17"/>
      <c r="AC348" s="17"/>
      <c r="AD348" s="17"/>
      <c r="AE348" s="17"/>
      <c r="AF348" s="17"/>
      <c r="AG348" s="17"/>
      <c r="AK348" s="24">
        <v>45694</v>
      </c>
      <c r="AL348" s="37">
        <v>0.84816929795095741</v>
      </c>
      <c r="AM348" s="37">
        <v>0.65438550154296049</v>
      </c>
      <c r="AN348" s="37">
        <v>0.53248403372371822</v>
      </c>
      <c r="AO348" s="37">
        <v>0.38668741976015031</v>
      </c>
      <c r="AP348" s="37">
        <v>0.29806799899289504</v>
      </c>
      <c r="AT348" s="46">
        <f>'Bonds (CP)'!AL348/'Bonds (CP)'!AL318-1</f>
        <v>-5.4585152838427797E-3</v>
      </c>
      <c r="AU348" s="46">
        <f>'Bonds (CP)'!AM348/'Bonds (CP)'!AM318-1</f>
        <v>-1.1378547001522299E-2</v>
      </c>
      <c r="AV348" s="46">
        <f>'Bonds (CP)'!AN348/'Bonds (CP)'!AN318-1</f>
        <v>-3.0626905342801991E-2</v>
      </c>
      <c r="AW348" s="46">
        <f>'Bonds (CP)'!AO348/'Bonds (CP)'!AO318-1</f>
        <v>-9.5826927273195639E-2</v>
      </c>
      <c r="AX348" s="46">
        <f>'Bonds (CP)'!AP348/'Bonds (CP)'!AP318-1</f>
        <v>-0.16274735087643111</v>
      </c>
      <c r="AY348" s="46">
        <f>SUM(AT348:AX348)</f>
        <v>-0.30603824577779382</v>
      </c>
      <c r="BC348" s="46">
        <f>'Bonds (CP)'!AT348-'Bonds (CP)'!$AT$515</f>
        <v>-4.8492983807721102E-3</v>
      </c>
      <c r="BD348" s="46">
        <f>'Bonds (CP)'!AU348-'Bonds (CP)'!$AU$515</f>
        <v>-9.5384514722716487E-3</v>
      </c>
      <c r="BE348" s="46">
        <f>'Bonds (CP)'!AV348-'Bonds (CP)'!$AV$515</f>
        <v>-2.7033396038324019E-2</v>
      </c>
      <c r="BF348" s="46">
        <f>'Bonds (CP)'!AW348-'Bonds (CP)'!$AW$515</f>
        <v>-8.8788169843860051E-2</v>
      </c>
      <c r="BG348" s="46">
        <f>'Bonds (CP)'!AX348-'Bonds (CP)'!$AX$515</f>
        <v>-0.15460757026147326</v>
      </c>
    </row>
    <row r="349" spans="1:59" ht="16.5" customHeight="1">
      <c r="A349" s="24">
        <v>45695</v>
      </c>
      <c r="B349" s="16">
        <v>19.05</v>
      </c>
      <c r="C349" s="16">
        <v>17.829999999999998</v>
      </c>
      <c r="D349" s="16">
        <v>17.12</v>
      </c>
      <c r="E349" s="16">
        <v>16.27</v>
      </c>
      <c r="F349" s="16">
        <v>15.42</v>
      </c>
      <c r="G349" s="17"/>
      <c r="H349" s="26">
        <f t="shared" si="80"/>
        <v>0.84838303233935319</v>
      </c>
      <c r="I349" s="26">
        <f t="shared" si="81"/>
        <v>0.65487314467526625</v>
      </c>
      <c r="J349" s="26">
        <f t="shared" si="82"/>
        <v>0.53354283732628616</v>
      </c>
      <c r="K349" s="26">
        <f t="shared" si="83"/>
        <v>0.38895060877966448</v>
      </c>
      <c r="L349" s="26">
        <f t="shared" si="84"/>
        <v>0.30141631118167284</v>
      </c>
      <c r="M349" s="17"/>
      <c r="N349" s="17"/>
      <c r="O349" s="29">
        <f t="shared" si="85"/>
        <v>2.5199496010075428E-4</v>
      </c>
      <c r="P349" s="29">
        <f t="shared" si="86"/>
        <v>7.4519244567006204E-4</v>
      </c>
      <c r="Q349" s="29">
        <f t="shared" si="87"/>
        <v>1.9884231930178409E-3</v>
      </c>
      <c r="R349" s="29">
        <f t="shared" si="88"/>
        <v>5.8527609222920329E-3</v>
      </c>
      <c r="S349" s="29">
        <f t="shared" si="89"/>
        <v>1.1233383657725415E-2</v>
      </c>
      <c r="T349" s="29">
        <f t="shared" si="95"/>
        <v>2.0071755178806105E-2</v>
      </c>
      <c r="U349" s="17"/>
      <c r="V349" s="30">
        <f t="shared" si="90"/>
        <v>2.7844899487835151E-4</v>
      </c>
      <c r="W349" s="30">
        <f t="shared" si="91"/>
        <v>8.4515857653713567E-4</v>
      </c>
      <c r="X349" s="30">
        <f t="shared" si="92"/>
        <v>2.177639445642992E-3</v>
      </c>
      <c r="Y349" s="30">
        <f t="shared" si="93"/>
        <v>6.2077837615471644E-3</v>
      </c>
      <c r="Z349" s="30">
        <f t="shared" si="94"/>
        <v>1.1627092685286855E-2</v>
      </c>
      <c r="AA349" s="17"/>
      <c r="AB349" s="17"/>
      <c r="AC349" s="17"/>
      <c r="AD349" s="17"/>
      <c r="AE349" s="17"/>
      <c r="AF349" s="17"/>
      <c r="AG349" s="17"/>
      <c r="AK349" s="24">
        <v>45695</v>
      </c>
      <c r="AL349" s="37">
        <v>0.84838303233935308</v>
      </c>
      <c r="AM349" s="37">
        <v>0.65487314467526614</v>
      </c>
      <c r="AN349" s="37">
        <v>0.53354283732628627</v>
      </c>
      <c r="AO349" s="37">
        <v>0.38895060877966436</v>
      </c>
      <c r="AP349" s="37">
        <v>0.30141631118167284</v>
      </c>
      <c r="AT349" s="46">
        <f>'Bonds (CP)'!AL349/'Bonds (CP)'!AL319-1</f>
        <v>-5.8798824023520435E-3</v>
      </c>
      <c r="AU349" s="46">
        <f>'Bonds (CP)'!AM349/'Bonds (CP)'!AM319-1</f>
        <v>-6.4433640145044047E-3</v>
      </c>
      <c r="AV349" s="46">
        <f>'Bonds (CP)'!AN349/'Bonds (CP)'!AN319-1</f>
        <v>-2.1680279120975476E-2</v>
      </c>
      <c r="AW349" s="46">
        <f>'Bonds (CP)'!AO349/'Bonds (CP)'!AO319-1</f>
        <v>-8.1376482732334887E-2</v>
      </c>
      <c r="AX349" s="46">
        <f>'Bonds (CP)'!AP349/'Bonds (CP)'!AP319-1</f>
        <v>-0.13939834813486995</v>
      </c>
      <c r="AY349" s="46">
        <f>SUM(AT349:AX349)</f>
        <v>-0.25477835640503677</v>
      </c>
      <c r="BC349" s="46">
        <f>'Bonds (CP)'!AT349-'Bonds (CP)'!$AT$515</f>
        <v>-5.270665499281374E-3</v>
      </c>
      <c r="BD349" s="46">
        <f>'Bonds (CP)'!AU349-'Bonds (CP)'!$AU$515</f>
        <v>-4.6032684852537554E-3</v>
      </c>
      <c r="BE349" s="46">
        <f>'Bonds (CP)'!AV349-'Bonds (CP)'!$AV$515</f>
        <v>-1.8086769816497504E-2</v>
      </c>
      <c r="BF349" s="46">
        <f>'Bonds (CP)'!AW349-'Bonds (CP)'!$AW$515</f>
        <v>-7.43377253029993E-2</v>
      </c>
      <c r="BG349" s="46">
        <f>'Bonds (CP)'!AX349-'Bonds (CP)'!$AX$515</f>
        <v>-0.13125856751991211</v>
      </c>
    </row>
    <row r="350" spans="1:59" ht="16.5" customHeight="1">
      <c r="A350" s="24">
        <v>45698</v>
      </c>
      <c r="B350" s="16">
        <v>19.079999999999998</v>
      </c>
      <c r="C350" s="16">
        <v>17.84</v>
      </c>
      <c r="D350" s="16">
        <v>17.16</v>
      </c>
      <c r="E350" s="16">
        <v>16.28</v>
      </c>
      <c r="F350" s="16">
        <v>15.42</v>
      </c>
      <c r="G350" s="17"/>
      <c r="H350" s="26">
        <f t="shared" si="80"/>
        <v>0.84816929795095741</v>
      </c>
      <c r="I350" s="26">
        <f t="shared" si="81"/>
        <v>0.6547105422390691</v>
      </c>
      <c r="J350" s="26">
        <f t="shared" si="82"/>
        <v>0.53269558255614724</v>
      </c>
      <c r="K350" s="26">
        <f t="shared" si="83"/>
        <v>0.38869827576227534</v>
      </c>
      <c r="L350" s="26">
        <f t="shared" si="84"/>
        <v>0.30141631118167284</v>
      </c>
      <c r="M350" s="17"/>
      <c r="N350" s="17"/>
      <c r="O350" s="29">
        <f t="shared" si="85"/>
        <v>-2.5193147463875576E-4</v>
      </c>
      <c r="P350" s="29">
        <f t="shared" si="86"/>
        <v>-2.4829608225540589E-4</v>
      </c>
      <c r="Q350" s="29">
        <f t="shared" si="87"/>
        <v>-1.5879789041582937E-3</v>
      </c>
      <c r="R350" s="29">
        <f t="shared" si="88"/>
        <v>-6.4875336789116389E-4</v>
      </c>
      <c r="S350" s="29">
        <f t="shared" si="89"/>
        <v>0</v>
      </c>
      <c r="T350" s="29">
        <f t="shared" si="95"/>
        <v>-2.7369598289436192E-3</v>
      </c>
      <c r="U350" s="17"/>
      <c r="V350" s="30">
        <f t="shared" si="90"/>
        <v>-2.2547743986115853E-4</v>
      </c>
      <c r="W350" s="30">
        <f t="shared" si="91"/>
        <v>-1.4832995138833231E-4</v>
      </c>
      <c r="X350" s="30">
        <f t="shared" si="92"/>
        <v>-1.3987626515331426E-3</v>
      </c>
      <c r="Y350" s="30">
        <f t="shared" si="93"/>
        <v>-2.9373052863603205E-4</v>
      </c>
      <c r="Z350" s="30">
        <f t="shared" si="94"/>
        <v>3.9370902756143925E-4</v>
      </c>
      <c r="AA350" s="17"/>
      <c r="AB350" s="17"/>
      <c r="AC350" s="17"/>
      <c r="AD350" s="17"/>
      <c r="AE350" s="17"/>
      <c r="AF350" s="17"/>
      <c r="AG350" s="17"/>
      <c r="AK350" s="24">
        <v>45698</v>
      </c>
      <c r="AL350" s="37">
        <v>0.84816929795095741</v>
      </c>
      <c r="AM350" s="37">
        <v>0.6547105422390691</v>
      </c>
      <c r="AN350" s="37">
        <v>0.53269558255614724</v>
      </c>
      <c r="AO350" s="37">
        <v>0.38869827576227534</v>
      </c>
      <c r="AP350" s="37">
        <v>0.30141631118167284</v>
      </c>
      <c r="AT350" s="46">
        <f>'Bonds (CP)'!AL350/'Bonds (CP)'!AL320-1</f>
        <v>-7.0540812898891581E-3</v>
      </c>
      <c r="AU350" s="46">
        <f>'Bonds (CP)'!AM350/'Bonds (CP)'!AM320-1</f>
        <v>-9.9008878146019663E-3</v>
      </c>
      <c r="AV350" s="46">
        <f>'Bonds (CP)'!AN350/'Bonds (CP)'!AN320-1</f>
        <v>-2.2843401725099577E-2</v>
      </c>
      <c r="AW350" s="46">
        <f>'Bonds (CP)'!AO350/'Bonds (CP)'!AO320-1</f>
        <v>-6.781593730831792E-2</v>
      </c>
      <c r="AX350" s="46">
        <f>'Bonds (CP)'!AP350/'Bonds (CP)'!AP320-1</f>
        <v>-0.11355784679996328</v>
      </c>
      <c r="AY350" s="46">
        <f>SUM(AT350:AX350)</f>
        <v>-0.2211721549378719</v>
      </c>
      <c r="BC350" s="46">
        <f>'Bonds (CP)'!AT350-'Bonds (CP)'!$AT$515</f>
        <v>-6.4448643868184885E-3</v>
      </c>
      <c r="BD350" s="46">
        <f>'Bonds (CP)'!AU350-'Bonds (CP)'!$AU$515</f>
        <v>-8.0607922853513161E-3</v>
      </c>
      <c r="BE350" s="46">
        <f>'Bonds (CP)'!AV350-'Bonds (CP)'!$AV$515</f>
        <v>-1.9249892420621605E-2</v>
      </c>
      <c r="BF350" s="46">
        <f>'Bonds (CP)'!AW350-'Bonds (CP)'!$AW$515</f>
        <v>-6.0777179878982332E-2</v>
      </c>
      <c r="BG350" s="46">
        <f>'Bonds (CP)'!AX350-'Bonds (CP)'!$AX$515</f>
        <v>-0.10541806618500543</v>
      </c>
    </row>
    <row r="351" spans="1:59" ht="16.5" customHeight="1">
      <c r="A351" s="24">
        <v>45699</v>
      </c>
      <c r="B351" s="16">
        <v>19.149999999999999</v>
      </c>
      <c r="C351" s="16">
        <v>17.98</v>
      </c>
      <c r="D351" s="16">
        <v>17.28</v>
      </c>
      <c r="E351" s="16">
        <v>16.34</v>
      </c>
      <c r="F351" s="16">
        <v>15.41</v>
      </c>
      <c r="G351" s="17"/>
      <c r="H351" s="26">
        <f t="shared" si="80"/>
        <v>0.84767100293747377</v>
      </c>
      <c r="I351" s="26">
        <f t="shared" si="81"/>
        <v>0.65243984460650539</v>
      </c>
      <c r="J351" s="26">
        <f t="shared" si="82"/>
        <v>0.53016396688819789</v>
      </c>
      <c r="K351" s="26">
        <f t="shared" si="83"/>
        <v>0.38718883539972337</v>
      </c>
      <c r="L351" s="26">
        <f t="shared" si="84"/>
        <v>0.3016280702988049</v>
      </c>
      <c r="M351" s="17"/>
      <c r="N351" s="17"/>
      <c r="O351" s="29">
        <f t="shared" si="85"/>
        <v>-5.8749475451125299E-4</v>
      </c>
      <c r="P351" s="29">
        <f t="shared" si="86"/>
        <v>-3.4682466312487836E-3</v>
      </c>
      <c r="Q351" s="29">
        <f t="shared" si="87"/>
        <v>-4.752462289627668E-3</v>
      </c>
      <c r="R351" s="29">
        <f t="shared" si="88"/>
        <v>-3.8833214775439995E-3</v>
      </c>
      <c r="S351" s="29">
        <f t="shared" si="89"/>
        <v>7.0254697332705618E-4</v>
      </c>
      <c r="T351" s="29">
        <f t="shared" si="95"/>
        <v>-1.1988978179604648E-2</v>
      </c>
      <c r="U351" s="17"/>
      <c r="V351" s="30">
        <f t="shared" si="90"/>
        <v>-5.6104071973365577E-4</v>
      </c>
      <c r="W351" s="30">
        <f t="shared" si="91"/>
        <v>-3.36828050038171E-3</v>
      </c>
      <c r="X351" s="30">
        <f t="shared" si="92"/>
        <v>-4.5632460370025165E-3</v>
      </c>
      <c r="Y351" s="30">
        <f t="shared" si="93"/>
        <v>-3.5282986382888675E-3</v>
      </c>
      <c r="Z351" s="30">
        <f t="shared" si="94"/>
        <v>1.0962560008884953E-3</v>
      </c>
      <c r="AA351" s="17"/>
      <c r="AB351" s="17"/>
      <c r="AC351" s="17"/>
      <c r="AD351" s="17"/>
      <c r="AE351" s="17"/>
      <c r="AF351" s="17"/>
      <c r="AG351" s="17"/>
      <c r="AK351" s="24">
        <v>45699</v>
      </c>
      <c r="AL351" s="37">
        <v>0.84767100293747377</v>
      </c>
      <c r="AM351" s="37">
        <v>0.65243984460650528</v>
      </c>
      <c r="AN351" s="37">
        <v>0.53016396688819789</v>
      </c>
      <c r="AO351" s="37">
        <v>0.38718883539972337</v>
      </c>
      <c r="AP351" s="37">
        <v>0.30162807029880484</v>
      </c>
      <c r="AT351" s="46">
        <f>'Bonds (CP)'!AL351/'Bonds (CP)'!AL321-1</f>
        <v>-9.9874108266890804E-3</v>
      </c>
      <c r="AU351" s="46">
        <f>'Bonds (CP)'!AM351/'Bonds (CP)'!AM321-1</f>
        <v>-1.603701559339521E-2</v>
      </c>
      <c r="AV351" s="46">
        <f>'Bonds (CP)'!AN351/'Bonds (CP)'!AN321-1</f>
        <v>-2.7875874587015792E-2</v>
      </c>
      <c r="AW351" s="46">
        <f>'Bonds (CP)'!AO351/'Bonds (CP)'!AO321-1</f>
        <v>-6.7114773959999541E-2</v>
      </c>
      <c r="AX351" s="46">
        <f>'Bonds (CP)'!AP351/'Bonds (CP)'!AP321-1</f>
        <v>-0.10313773357469869</v>
      </c>
      <c r="AY351" s="46">
        <f>SUM(AT351:AX351)</f>
        <v>-0.22415280854179831</v>
      </c>
      <c r="BC351" s="46">
        <f>'Bonds (CP)'!AT351-'Bonds (CP)'!$AT$515</f>
        <v>-9.3781939236184109E-3</v>
      </c>
      <c r="BD351" s="46">
        <f>'Bonds (CP)'!AU351-'Bonds (CP)'!$AU$515</f>
        <v>-1.4196920064144559E-2</v>
      </c>
      <c r="BE351" s="46">
        <f>'Bonds (CP)'!AV351-'Bonds (CP)'!$AV$515</f>
        <v>-2.428236528253782E-2</v>
      </c>
      <c r="BF351" s="46">
        <f>'Bonds (CP)'!AW351-'Bonds (CP)'!$AW$515</f>
        <v>-6.0076016530663953E-2</v>
      </c>
      <c r="BG351" s="46">
        <f>'Bonds (CP)'!AX351-'Bonds (CP)'!$AX$515</f>
        <v>-9.4997952959740839E-2</v>
      </c>
    </row>
    <row r="352" spans="1:59" ht="16.5" customHeight="1">
      <c r="A352" s="24">
        <v>45700</v>
      </c>
      <c r="B352" s="16">
        <v>19.14</v>
      </c>
      <c r="C352" s="16">
        <v>17.91</v>
      </c>
      <c r="D352" s="16">
        <v>17.2</v>
      </c>
      <c r="E352" s="16">
        <v>16.3</v>
      </c>
      <c r="F352" s="16">
        <v>15.37</v>
      </c>
      <c r="G352" s="17"/>
      <c r="H352" s="26">
        <f t="shared" si="80"/>
        <v>0.84774215208997816</v>
      </c>
      <c r="I352" s="26">
        <f t="shared" si="81"/>
        <v>0.65357385641941912</v>
      </c>
      <c r="J352" s="26">
        <f t="shared" si="82"/>
        <v>0.53185002188998498</v>
      </c>
      <c r="K352" s="26">
        <f t="shared" si="83"/>
        <v>0.38819426169063892</v>
      </c>
      <c r="L352" s="26">
        <f t="shared" si="84"/>
        <v>0.30247807587714298</v>
      </c>
      <c r="M352" s="17"/>
      <c r="N352" s="17"/>
      <c r="O352" s="29">
        <f t="shared" si="85"/>
        <v>8.3934866543566855E-5</v>
      </c>
      <c r="P352" s="29">
        <f t="shared" si="86"/>
        <v>1.7381093786472679E-3</v>
      </c>
      <c r="Q352" s="29">
        <f t="shared" si="87"/>
        <v>3.1802519731460865E-3</v>
      </c>
      <c r="R352" s="29">
        <f t="shared" si="88"/>
        <v>2.5967336839078925E-3</v>
      </c>
      <c r="S352" s="29">
        <f t="shared" si="89"/>
        <v>2.8180586027555243E-3</v>
      </c>
      <c r="T352" s="29">
        <f t="shared" si="95"/>
        <v>1.0417088505000338E-2</v>
      </c>
      <c r="U352" s="17"/>
      <c r="V352" s="30">
        <f t="shared" si="90"/>
        <v>1.1038890132116408E-4</v>
      </c>
      <c r="W352" s="30">
        <f t="shared" si="91"/>
        <v>1.8380755095143415E-3</v>
      </c>
      <c r="X352" s="30">
        <f t="shared" si="92"/>
        <v>3.3694682257712377E-3</v>
      </c>
      <c r="Y352" s="30">
        <f t="shared" si="93"/>
        <v>2.9517565231630244E-3</v>
      </c>
      <c r="Z352" s="30">
        <f t="shared" si="94"/>
        <v>3.2117676303169635E-3</v>
      </c>
      <c r="AA352" s="17"/>
      <c r="AB352" s="17"/>
      <c r="AC352" s="17"/>
      <c r="AD352" s="17"/>
      <c r="AE352" s="17"/>
      <c r="AF352" s="17"/>
      <c r="AG352" s="17"/>
      <c r="AK352" s="24">
        <v>45700</v>
      </c>
      <c r="AL352" s="37">
        <v>0.84774215208997816</v>
      </c>
      <c r="AM352" s="37">
        <v>0.65357385641941912</v>
      </c>
      <c r="AN352" s="37">
        <v>0.53185002188998498</v>
      </c>
      <c r="AO352" s="37">
        <v>0.38819426169063898</v>
      </c>
      <c r="AP352" s="37">
        <v>0.30247807587714293</v>
      </c>
      <c r="AT352" s="46">
        <f>'Bonds (CP)'!AL352/'Bonds (CP)'!AL322-1</f>
        <v>-1.2338425381903662E-2</v>
      </c>
      <c r="AU352" s="46">
        <f>'Bonds (CP)'!AM352/'Bonds (CP)'!AM322-1</f>
        <v>-1.5309927864855188E-2</v>
      </c>
      <c r="AV352" s="46">
        <f>'Bonds (CP)'!AN352/'Bonds (CP)'!AN322-1</f>
        <v>-2.1662570376562273E-2</v>
      </c>
      <c r="AW352" s="46">
        <f>'Bonds (CP)'!AO352/'Bonds (CP)'!AO322-1</f>
        <v>-5.5362384369607165E-2</v>
      </c>
      <c r="AX352" s="46">
        <f>'Bonds (CP)'!AP352/'Bonds (CP)'!AP322-1</f>
        <v>-9.7099883760148775E-2</v>
      </c>
      <c r="AY352" s="46">
        <f>SUM(AT352:AX352)</f>
        <v>-0.20177319175307706</v>
      </c>
      <c r="BC352" s="46">
        <f>'Bonds (CP)'!AT352-'Bonds (CP)'!$AT$515</f>
        <v>-1.1729208478832992E-2</v>
      </c>
      <c r="BD352" s="46">
        <f>'Bonds (CP)'!AU352-'Bonds (CP)'!$AU$515</f>
        <v>-1.3469832335604538E-2</v>
      </c>
      <c r="BE352" s="46">
        <f>'Bonds (CP)'!AV352-'Bonds (CP)'!$AV$515</f>
        <v>-1.8069061072084301E-2</v>
      </c>
      <c r="BF352" s="46">
        <f>'Bonds (CP)'!AW352-'Bonds (CP)'!$AW$515</f>
        <v>-4.8323626940271577E-2</v>
      </c>
      <c r="BG352" s="46">
        <f>'Bonds (CP)'!AX352-'Bonds (CP)'!$AX$515</f>
        <v>-8.8960103145190927E-2</v>
      </c>
    </row>
    <row r="353" spans="1:59" ht="16.5" customHeight="1">
      <c r="A353" s="24">
        <v>45701</v>
      </c>
      <c r="B353" s="16">
        <v>18.739999999999998</v>
      </c>
      <c r="C353" s="16">
        <v>16.8</v>
      </c>
      <c r="D353" s="16">
        <v>16.07</v>
      </c>
      <c r="E353" s="16">
        <v>15.35</v>
      </c>
      <c r="F353" s="16">
        <v>14.74</v>
      </c>
      <c r="G353" s="17"/>
      <c r="H353" s="26">
        <f t="shared" si="80"/>
        <v>0.85059794509011288</v>
      </c>
      <c r="I353" s="26">
        <f t="shared" si="81"/>
        <v>0.6719187400550618</v>
      </c>
      <c r="J353" s="26">
        <f t="shared" si="82"/>
        <v>0.55640291881982307</v>
      </c>
      <c r="K353" s="26">
        <f t="shared" si="83"/>
        <v>0.41312477736269759</v>
      </c>
      <c r="L353" s="26">
        <f t="shared" si="84"/>
        <v>0.31652113754501321</v>
      </c>
      <c r="M353" s="17"/>
      <c r="N353" s="17"/>
      <c r="O353" s="29">
        <f t="shared" si="85"/>
        <v>3.3687047330301922E-3</v>
      </c>
      <c r="P353" s="29">
        <f t="shared" si="86"/>
        <v>2.8068570147748106E-2</v>
      </c>
      <c r="Q353" s="29">
        <f t="shared" si="87"/>
        <v>4.6165076467585386E-2</v>
      </c>
      <c r="R353" s="29">
        <f t="shared" si="88"/>
        <v>6.4221752180165792E-2</v>
      </c>
      <c r="S353" s="29">
        <f t="shared" si="89"/>
        <v>4.6426709199162142E-2</v>
      </c>
      <c r="T353" s="29">
        <f t="shared" si="95"/>
        <v>0.18825081272769162</v>
      </c>
      <c r="U353" s="17"/>
      <c r="V353" s="30">
        <f t="shared" si="90"/>
        <v>3.3951587678077893E-3</v>
      </c>
      <c r="W353" s="30">
        <f t="shared" si="91"/>
        <v>2.8168536278615181E-2</v>
      </c>
      <c r="X353" s="30">
        <f t="shared" si="92"/>
        <v>4.6354292720210535E-2</v>
      </c>
      <c r="Y353" s="30">
        <f t="shared" si="93"/>
        <v>6.4576775019420926E-2</v>
      </c>
      <c r="Z353" s="30">
        <f t="shared" si="94"/>
        <v>4.682041822672358E-2</v>
      </c>
      <c r="AA353" s="17"/>
      <c r="AB353" s="17"/>
      <c r="AC353" s="17"/>
      <c r="AD353" s="17"/>
      <c r="AE353" s="17"/>
      <c r="AF353" s="17"/>
      <c r="AG353" s="17"/>
      <c r="AK353" s="24">
        <v>45701</v>
      </c>
      <c r="AL353" s="37">
        <v>0.85059794509011288</v>
      </c>
      <c r="AM353" s="37">
        <v>0.67191874005506202</v>
      </c>
      <c r="AN353" s="37">
        <v>0.55640291881982307</v>
      </c>
      <c r="AO353" s="37">
        <v>0.41312477736269759</v>
      </c>
      <c r="AP353" s="37">
        <v>0.31652113754501321</v>
      </c>
      <c r="AT353" s="46">
        <f>'Bonds (CP)'!AL353/'Bonds (CP)'!AL323-1</f>
        <v>-1.7685699848407621E-3</v>
      </c>
      <c r="AU353" s="46">
        <f>'Bonds (CP)'!AM353/'Bonds (CP)'!AM323-1</f>
        <v>2.195723741843536E-2</v>
      </c>
      <c r="AV353" s="46">
        <f>'Bonds (CP)'!AN353/'Bonds (CP)'!AN323-1</f>
        <v>3.0878863667388678E-2</v>
      </c>
      <c r="AW353" s="46">
        <f>'Bonds (CP)'!AO353/'Bonds (CP)'!AO323-1</f>
        <v>1.4631777683755454E-2</v>
      </c>
      <c r="AX353" s="46">
        <f>'Bonds (CP)'!AP353/'Bonds (CP)'!AP323-1</f>
        <v>-3.9744509105953396E-2</v>
      </c>
      <c r="AY353" s="46">
        <f>SUM(AT353:AX353)</f>
        <v>2.5954799678785334E-2</v>
      </c>
      <c r="BC353" s="46">
        <f>'Bonds (CP)'!AT353-'Bonds (CP)'!$AT$515</f>
        <v>-1.1593530817700928E-3</v>
      </c>
      <c r="BD353" s="46">
        <f>'Bonds (CP)'!AU353-'Bonds (CP)'!$AU$515</f>
        <v>2.379733294768601E-2</v>
      </c>
      <c r="BE353" s="46">
        <f>'Bonds (CP)'!AV353-'Bonds (CP)'!$AV$515</f>
        <v>3.4472372971866651E-2</v>
      </c>
      <c r="BF353" s="46">
        <f>'Bonds (CP)'!AW353-'Bonds (CP)'!$AW$515</f>
        <v>2.1670535113091038E-2</v>
      </c>
      <c r="BG353" s="46">
        <f>'Bonds (CP)'!AX353-'Bonds (CP)'!$AX$515</f>
        <v>-3.1604728490995548E-2</v>
      </c>
    </row>
    <row r="354" spans="1:59" ht="16.5" customHeight="1">
      <c r="A354" s="24">
        <v>45702</v>
      </c>
      <c r="B354" s="16">
        <v>18.91</v>
      </c>
      <c r="C354" s="16">
        <v>17.41</v>
      </c>
      <c r="D354" s="16">
        <v>16.690000000000001</v>
      </c>
      <c r="E354" s="16">
        <v>15.93</v>
      </c>
      <c r="F354" s="16">
        <v>15.19</v>
      </c>
      <c r="G354" s="17"/>
      <c r="H354" s="26">
        <f t="shared" si="80"/>
        <v>0.84938188545959126</v>
      </c>
      <c r="I354" s="26">
        <f t="shared" si="81"/>
        <v>0.66175217902181716</v>
      </c>
      <c r="J354" s="26">
        <f t="shared" si="82"/>
        <v>0.54275890257708004</v>
      </c>
      <c r="K354" s="26">
        <f t="shared" si="83"/>
        <v>0.39766082767560018</v>
      </c>
      <c r="L354" s="26">
        <f t="shared" si="84"/>
        <v>0.30636278038871273</v>
      </c>
      <c r="M354" s="17"/>
      <c r="N354" s="17"/>
      <c r="O354" s="29">
        <f t="shared" si="85"/>
        <v>-1.4296526784963737E-3</v>
      </c>
      <c r="P354" s="29">
        <f t="shared" si="86"/>
        <v>-1.5130640696837117E-2</v>
      </c>
      <c r="Q354" s="29">
        <f t="shared" si="87"/>
        <v>-2.4521827224923798E-2</v>
      </c>
      <c r="R354" s="29">
        <f t="shared" si="88"/>
        <v>-3.7431668431547549E-2</v>
      </c>
      <c r="S354" s="29">
        <f t="shared" si="89"/>
        <v>-3.2093771793853199E-2</v>
      </c>
      <c r="T354" s="29">
        <f t="shared" si="95"/>
        <v>-0.11060756082565804</v>
      </c>
      <c r="U354" s="17"/>
      <c r="V354" s="30">
        <f t="shared" si="90"/>
        <v>-1.4031986437187764E-3</v>
      </c>
      <c r="W354" s="30">
        <f t="shared" si="91"/>
        <v>-1.5030674565970042E-2</v>
      </c>
      <c r="X354" s="30">
        <f t="shared" si="92"/>
        <v>-2.4332610972298645E-2</v>
      </c>
      <c r="Y354" s="30">
        <f t="shared" si="93"/>
        <v>-3.7076645592292415E-2</v>
      </c>
      <c r="Z354" s="30">
        <f t="shared" si="94"/>
        <v>-3.170006276629176E-2</v>
      </c>
      <c r="AA354" s="17"/>
      <c r="AB354" s="17"/>
      <c r="AC354" s="17"/>
      <c r="AD354" s="17"/>
      <c r="AE354" s="17"/>
      <c r="AF354" s="17"/>
      <c r="AG354" s="17"/>
      <c r="AK354" s="24">
        <v>45702</v>
      </c>
      <c r="AL354" s="37">
        <v>0.84938188545959126</v>
      </c>
      <c r="AM354" s="37">
        <v>0.66175217902181716</v>
      </c>
      <c r="AN354" s="37">
        <v>0.54275890257708004</v>
      </c>
      <c r="AO354" s="37">
        <v>0.39766082767560018</v>
      </c>
      <c r="AP354" s="37">
        <v>0.30636278038871279</v>
      </c>
      <c r="AT354" s="46">
        <f>'Bonds (CP)'!AL354/'Bonds (CP)'!AL324-1</f>
        <v>-2.7752081406106077E-3</v>
      </c>
      <c r="AU354" s="46">
        <f>'Bonds (CP)'!AM354/'Bonds (CP)'!AM324-1</f>
        <v>1.7458198586994822E-3</v>
      </c>
      <c r="AV354" s="46">
        <f>'Bonds (CP)'!AN354/'Bonds (CP)'!AN324-1</f>
        <v>-6.3714714651690318E-3</v>
      </c>
      <c r="AW354" s="46">
        <f>'Bonds (CP)'!AO354/'Bonds (CP)'!AO324-1</f>
        <v>-4.5688625757225099E-2</v>
      </c>
      <c r="AX354" s="46">
        <f>'Bonds (CP)'!AP354/'Bonds (CP)'!AP324-1</f>
        <v>-9.1903371916097765E-2</v>
      </c>
      <c r="AY354" s="46">
        <f>SUM(AT354:AX354)</f>
        <v>-0.14499285742040302</v>
      </c>
      <c r="BC354" s="46">
        <f>'Bonds (CP)'!AT354-'Bonds (CP)'!$AT$515</f>
        <v>-2.1659912375399382E-3</v>
      </c>
      <c r="BD354" s="46">
        <f>'Bonds (CP)'!AU354-'Bonds (CP)'!$AU$515</f>
        <v>3.5859153879501315E-3</v>
      </c>
      <c r="BE354" s="46">
        <f>'Bonds (CP)'!AV354-'Bonds (CP)'!$AV$515</f>
        <v>-2.7779621606910583E-3</v>
      </c>
      <c r="BF354" s="46">
        <f>'Bonds (CP)'!AW354-'Bonds (CP)'!$AW$515</f>
        <v>-3.8649868327889511E-2</v>
      </c>
      <c r="BG354" s="46">
        <f>'Bonds (CP)'!AX354-'Bonds (CP)'!$AX$515</f>
        <v>-8.3763591301139917E-2</v>
      </c>
    </row>
    <row r="355" spans="1:59" ht="16.5" customHeight="1">
      <c r="A355" s="24">
        <v>45705</v>
      </c>
      <c r="B355" s="16">
        <v>19.02</v>
      </c>
      <c r="C355" s="16">
        <v>17.41</v>
      </c>
      <c r="D355" s="16">
        <v>16.62</v>
      </c>
      <c r="E355" s="16">
        <v>15.8</v>
      </c>
      <c r="F355" s="16">
        <v>15.11</v>
      </c>
      <c r="G355" s="17"/>
      <c r="H355" s="26">
        <f t="shared" si="80"/>
        <v>0.84859687447487819</v>
      </c>
      <c r="I355" s="26">
        <f t="shared" si="81"/>
        <v>0.66175217902181716</v>
      </c>
      <c r="J355" s="26">
        <f t="shared" si="82"/>
        <v>0.54427810972131074</v>
      </c>
      <c r="K355" s="26">
        <f t="shared" si="83"/>
        <v>0.40105948744952485</v>
      </c>
      <c r="L355" s="26">
        <f t="shared" si="84"/>
        <v>0.30812128415516704</v>
      </c>
      <c r="M355" s="17"/>
      <c r="N355" s="17"/>
      <c r="O355" s="29">
        <f t="shared" si="85"/>
        <v>-9.242144177448175E-4</v>
      </c>
      <c r="P355" s="29">
        <f t="shared" si="86"/>
        <v>0</v>
      </c>
      <c r="Q355" s="29">
        <f t="shared" si="87"/>
        <v>2.7990460165965292E-3</v>
      </c>
      <c r="R355" s="29">
        <f t="shared" si="88"/>
        <v>8.5466295329879038E-3</v>
      </c>
      <c r="S355" s="29">
        <f t="shared" si="89"/>
        <v>5.73993931058836E-3</v>
      </c>
      <c r="T355" s="29">
        <f t="shared" si="95"/>
        <v>1.6161400442427976E-2</v>
      </c>
      <c r="U355" s="17"/>
      <c r="V355" s="30">
        <f t="shared" si="90"/>
        <v>-8.9776038296722027E-4</v>
      </c>
      <c r="W355" s="30">
        <f t="shared" si="91"/>
        <v>9.9966130867073578E-5</v>
      </c>
      <c r="X355" s="30">
        <f t="shared" si="92"/>
        <v>2.9882622692216803E-3</v>
      </c>
      <c r="Y355" s="30">
        <f t="shared" si="93"/>
        <v>8.9016523722430362E-3</v>
      </c>
      <c r="Z355" s="30">
        <f t="shared" si="94"/>
        <v>6.1336483381497992E-3</v>
      </c>
      <c r="AA355" s="17"/>
      <c r="AB355" s="17"/>
      <c r="AC355" s="17"/>
      <c r="AD355" s="17"/>
      <c r="AE355" s="17"/>
      <c r="AF355" s="17"/>
      <c r="AG355" s="17"/>
      <c r="AK355" s="24">
        <v>45705</v>
      </c>
      <c r="AL355" s="37">
        <v>0.84859687447487819</v>
      </c>
      <c r="AM355" s="37">
        <v>0.66175217902181716</v>
      </c>
      <c r="AN355" s="37">
        <v>0.54427810972131085</v>
      </c>
      <c r="AO355" s="37">
        <v>0.4010594874495248</v>
      </c>
      <c r="AP355" s="37">
        <v>0.30812128415516704</v>
      </c>
      <c r="AT355" s="46">
        <f>'Bonds (CP)'!AL355/'Bonds (CP)'!AL325-1</f>
        <v>-5.1251890438581693E-3</v>
      </c>
      <c r="AU355" s="46">
        <f>'Bonds (CP)'!AM355/'Bonds (CP)'!AM325-1</f>
        <v>0</v>
      </c>
      <c r="AV355" s="46">
        <f>'Bonds (CP)'!AN355/'Bonds (CP)'!AN325-1</f>
        <v>-1.9957702899854324E-3</v>
      </c>
      <c r="AW355" s="46">
        <f>'Bonds (CP)'!AO355/'Bonds (CP)'!AO325-1</f>
        <v>-2.7276255604012589E-2</v>
      </c>
      <c r="AX355" s="46">
        <f>'Bonds (CP)'!AP355/'Bonds (CP)'!AP325-1</f>
        <v>-5.9500068687323382E-2</v>
      </c>
      <c r="AY355" s="46">
        <f>SUM(AT355:AX355)</f>
        <v>-9.3897283625179573E-2</v>
      </c>
      <c r="BC355" s="46">
        <f>'Bonds (CP)'!AT355-'Bonds (CP)'!$AT$515</f>
        <v>-4.5159721407874998E-3</v>
      </c>
      <c r="BD355" s="46">
        <f>'Bonds (CP)'!AU355-'Bonds (CP)'!$AU$515</f>
        <v>1.8400955292506493E-3</v>
      </c>
      <c r="BE355" s="46">
        <f>'Bonds (CP)'!AV355-'Bonds (CP)'!$AV$515</f>
        <v>1.5977390144925412E-3</v>
      </c>
      <c r="BF355" s="46">
        <f>'Bonds (CP)'!AW355-'Bonds (CP)'!$AW$515</f>
        <v>-2.0237498174677005E-2</v>
      </c>
      <c r="BG355" s="46">
        <f>'Bonds (CP)'!AX355-'Bonds (CP)'!$AX$515</f>
        <v>-5.1360288072365534E-2</v>
      </c>
    </row>
    <row r="356" spans="1:59" ht="16.5" customHeight="1">
      <c r="A356" s="24">
        <v>45706</v>
      </c>
      <c r="B356" s="16">
        <v>18.82</v>
      </c>
      <c r="C356" s="16">
        <v>17.28</v>
      </c>
      <c r="D356" s="16">
        <v>16.53</v>
      </c>
      <c r="E356" s="16">
        <v>15.79</v>
      </c>
      <c r="F356" s="16">
        <v>15.2</v>
      </c>
      <c r="G356" s="17"/>
      <c r="H356" s="26">
        <f t="shared" si="80"/>
        <v>0.85002524827470127</v>
      </c>
      <c r="I356" s="26">
        <f t="shared" si="81"/>
        <v>0.66390124930085492</v>
      </c>
      <c r="J356" s="26">
        <f t="shared" si="82"/>
        <v>0.54623925037399323</v>
      </c>
      <c r="K356" s="26">
        <f t="shared" si="83"/>
        <v>0.40132251231595556</v>
      </c>
      <c r="L356" s="26">
        <f t="shared" si="84"/>
        <v>0.30614436609833096</v>
      </c>
      <c r="M356" s="17"/>
      <c r="N356" s="17"/>
      <c r="O356" s="29">
        <f t="shared" si="85"/>
        <v>1.6832183134152245E-3</v>
      </c>
      <c r="P356" s="29">
        <f t="shared" si="86"/>
        <v>3.2475454515532576E-3</v>
      </c>
      <c r="Q356" s="29">
        <f t="shared" si="87"/>
        <v>3.6031958986677548E-3</v>
      </c>
      <c r="R356" s="29">
        <f t="shared" si="88"/>
        <v>6.5582506999994905E-4</v>
      </c>
      <c r="S356" s="29">
        <f t="shared" si="89"/>
        <v>-6.4160386136795644E-3</v>
      </c>
      <c r="T356" s="29">
        <f t="shared" si="95"/>
        <v>2.7737461199566216E-3</v>
      </c>
      <c r="U356" s="17"/>
      <c r="V356" s="30">
        <f t="shared" si="90"/>
        <v>1.7096723481928218E-3</v>
      </c>
      <c r="W356" s="30">
        <f t="shared" si="91"/>
        <v>3.3475115824203312E-3</v>
      </c>
      <c r="X356" s="30">
        <f t="shared" si="92"/>
        <v>3.7924121512929059E-3</v>
      </c>
      <c r="Y356" s="30">
        <f t="shared" si="93"/>
        <v>1.010847909255081E-3</v>
      </c>
      <c r="Z356" s="30">
        <f t="shared" si="94"/>
        <v>-6.0223295861181253E-3</v>
      </c>
      <c r="AA356" s="17"/>
      <c r="AB356" s="17"/>
      <c r="AC356" s="17"/>
      <c r="AD356" s="17"/>
      <c r="AE356" s="17"/>
      <c r="AF356" s="17"/>
      <c r="AG356" s="17"/>
      <c r="AK356" s="24">
        <v>45706</v>
      </c>
      <c r="AL356" s="37">
        <v>0.85002524827470127</v>
      </c>
      <c r="AM356" s="37">
        <v>0.66390124930085492</v>
      </c>
      <c r="AN356" s="37">
        <v>0.54623925037399323</v>
      </c>
      <c r="AO356" s="37">
        <v>0.4013225123159555</v>
      </c>
      <c r="AP356" s="37">
        <v>0.30614436609833096</v>
      </c>
      <c r="AT356" s="46">
        <f>'Bonds (CP)'!AL356/'Bonds (CP)'!AL326-1</f>
        <v>-1.3465746507321796E-3</v>
      </c>
      <c r="AU356" s="46">
        <f>'Bonds (CP)'!AM356/'Bonds (CP)'!AM326-1</f>
        <v>3.7477701547083964E-3</v>
      </c>
      <c r="AV356" s="46">
        <f>'Bonds (CP)'!AN356/'Bonds (CP)'!AN326-1</f>
        <v>-1.997626836943156E-3</v>
      </c>
      <c r="AW356" s="46">
        <f>'Bonds (CP)'!AO356/'Bonds (CP)'!AO326-1</f>
        <v>-3.9455403205910011E-2</v>
      </c>
      <c r="AX356" s="46">
        <f>'Bonds (CP)'!AP356/'Bonds (CP)'!AP326-1</f>
        <v>-8.1891372342479563E-2</v>
      </c>
      <c r="AY356" s="46">
        <f>SUM(AT356:AX356)</f>
        <v>-0.12094320688135651</v>
      </c>
      <c r="BC356" s="46">
        <f>'Bonds (CP)'!AT356-'Bonds (CP)'!$AT$515</f>
        <v>-7.3735774766151029E-4</v>
      </c>
      <c r="BD356" s="46">
        <f>'Bonds (CP)'!AU356-'Bonds (CP)'!$AU$515</f>
        <v>5.5878656839590457E-3</v>
      </c>
      <c r="BE356" s="46">
        <f>'Bonds (CP)'!AV356-'Bonds (CP)'!$AV$515</f>
        <v>1.5958824675348176E-3</v>
      </c>
      <c r="BF356" s="46">
        <f>'Bonds (CP)'!AW356-'Bonds (CP)'!$AW$515</f>
        <v>-3.2416645776574424E-2</v>
      </c>
      <c r="BG356" s="46">
        <f>'Bonds (CP)'!AX356-'Bonds (CP)'!$AX$515</f>
        <v>-7.3751591727521715E-2</v>
      </c>
    </row>
    <row r="357" spans="1:59" ht="16.5" customHeight="1">
      <c r="A357" s="24">
        <v>45707</v>
      </c>
      <c r="B357" s="16">
        <v>18.86</v>
      </c>
      <c r="C357" s="16">
        <v>17.329999999999998</v>
      </c>
      <c r="D357" s="16">
        <v>16.57</v>
      </c>
      <c r="E357" s="16">
        <v>15.8</v>
      </c>
      <c r="F357" s="16">
        <v>15.13</v>
      </c>
      <c r="G357" s="17"/>
      <c r="H357" s="26">
        <f t="shared" si="80"/>
        <v>0.84973918896180378</v>
      </c>
      <c r="I357" s="26">
        <f t="shared" si="81"/>
        <v>0.66307356571951737</v>
      </c>
      <c r="J357" s="26">
        <f t="shared" si="82"/>
        <v>0.54536653605111396</v>
      </c>
      <c r="K357" s="26">
        <f t="shared" si="83"/>
        <v>0.40105948744952485</v>
      </c>
      <c r="L357" s="26">
        <f t="shared" si="84"/>
        <v>0.30767978471442281</v>
      </c>
      <c r="M357" s="17"/>
      <c r="N357" s="17"/>
      <c r="O357" s="29">
        <f t="shared" si="85"/>
        <v>-3.3653037186609502E-4</v>
      </c>
      <c r="P357" s="29">
        <f t="shared" si="86"/>
        <v>-1.246696827591709E-3</v>
      </c>
      <c r="Q357" s="29">
        <f t="shared" si="87"/>
        <v>-1.597677798294006E-3</v>
      </c>
      <c r="R357" s="29">
        <f t="shared" si="88"/>
        <v>-6.5539524536717408E-4</v>
      </c>
      <c r="S357" s="29">
        <f t="shared" si="89"/>
        <v>5.0153417345550899E-3</v>
      </c>
      <c r="T357" s="29">
        <f t="shared" si="95"/>
        <v>1.1790414914361058E-3</v>
      </c>
      <c r="U357" s="17"/>
      <c r="V357" s="30">
        <f t="shared" si="90"/>
        <v>-3.100763370884978E-4</v>
      </c>
      <c r="W357" s="30">
        <f t="shared" si="91"/>
        <v>-1.1467306967246353E-3</v>
      </c>
      <c r="X357" s="30">
        <f t="shared" si="92"/>
        <v>-1.4084615456688549E-3</v>
      </c>
      <c r="Y357" s="30">
        <f t="shared" si="93"/>
        <v>-3.0037240611204225E-4</v>
      </c>
      <c r="Z357" s="30">
        <f t="shared" si="94"/>
        <v>5.4090507621165291E-3</v>
      </c>
      <c r="AA357" s="17"/>
      <c r="AB357" s="17"/>
      <c r="AC357" s="17"/>
      <c r="AD357" s="17"/>
      <c r="AE357" s="17"/>
      <c r="AF357" s="17"/>
      <c r="AG357" s="17"/>
      <c r="AK357" s="24">
        <v>45707</v>
      </c>
      <c r="AL357" s="37">
        <v>0.84973918896180367</v>
      </c>
      <c r="AM357" s="37">
        <v>0.66307356571951737</v>
      </c>
      <c r="AN357" s="37">
        <v>0.54536653605111396</v>
      </c>
      <c r="AO357" s="37">
        <v>0.4010594874495248</v>
      </c>
      <c r="AP357" s="37">
        <v>0.30767978471442287</v>
      </c>
      <c r="AT357" s="46">
        <f>'Bonds (CP)'!AL357/'Bonds (CP)'!AL327-1</f>
        <v>8.4132592966357223E-5</v>
      </c>
      <c r="AU357" s="46">
        <f>'Bonds (CP)'!AM357/'Bonds (CP)'!AM327-1</f>
        <v>2.2465803978897192E-3</v>
      </c>
      <c r="AV357" s="46">
        <f>'Bonds (CP)'!AN357/'Bonds (CP)'!AN327-1</f>
        <v>-7.9694713040271425E-3</v>
      </c>
      <c r="AW357" s="46">
        <f>'Bonds (CP)'!AO357/'Bonds (CP)'!AO327-1</f>
        <v>-4.7080305612784201E-2</v>
      </c>
      <c r="AX357" s="46">
        <f>'Bonds (CP)'!AP357/'Bonds (CP)'!AP327-1</f>
        <v>-7.3714274080878051E-2</v>
      </c>
      <c r="AY357" s="46">
        <f>SUM(AT357:AX357)</f>
        <v>-0.12643333800683332</v>
      </c>
      <c r="BC357" s="46">
        <f>'Bonds (CP)'!AT357-'Bonds (CP)'!$AT$515</f>
        <v>6.9334949603702656E-4</v>
      </c>
      <c r="BD357" s="46">
        <f>'Bonds (CP)'!AU357-'Bonds (CP)'!$AU$515</f>
        <v>4.0866759271403685E-3</v>
      </c>
      <c r="BE357" s="46">
        <f>'Bonds (CP)'!AV357-'Bonds (CP)'!$AV$515</f>
        <v>-4.3759619995491685E-3</v>
      </c>
      <c r="BF357" s="46">
        <f>'Bonds (CP)'!AW357-'Bonds (CP)'!$AW$515</f>
        <v>-4.0041548183448614E-2</v>
      </c>
      <c r="BG357" s="46">
        <f>'Bonds (CP)'!AX357-'Bonds (CP)'!$AX$515</f>
        <v>-6.5574493465920203E-2</v>
      </c>
    </row>
    <row r="358" spans="1:59" ht="16.5" customHeight="1">
      <c r="A358" s="24">
        <v>45708</v>
      </c>
      <c r="B358" s="16">
        <v>18.77</v>
      </c>
      <c r="C358" s="16">
        <v>17.21</v>
      </c>
      <c r="D358" s="16">
        <v>16.45</v>
      </c>
      <c r="E358" s="16">
        <v>15.69</v>
      </c>
      <c r="F358" s="16">
        <v>15.03</v>
      </c>
      <c r="G358" s="17"/>
      <c r="H358" s="26">
        <f t="shared" si="80"/>
        <v>0.85038309337374762</v>
      </c>
      <c r="I358" s="26">
        <f t="shared" si="81"/>
        <v>0.66506236095661753</v>
      </c>
      <c r="J358" s="26">
        <f t="shared" si="82"/>
        <v>0.54798995878851375</v>
      </c>
      <c r="K358" s="26">
        <f t="shared" si="83"/>
        <v>0.40396534943305368</v>
      </c>
      <c r="L358" s="26">
        <f t="shared" si="84"/>
        <v>0.30989990415381513</v>
      </c>
      <c r="M358" s="17"/>
      <c r="N358" s="17"/>
      <c r="O358" s="29">
        <f t="shared" si="85"/>
        <v>7.5776711290731491E-4</v>
      </c>
      <c r="P358" s="29">
        <f t="shared" si="86"/>
        <v>2.9993583516514377E-3</v>
      </c>
      <c r="Q358" s="29">
        <f t="shared" si="87"/>
        <v>4.8103845101965526E-3</v>
      </c>
      <c r="R358" s="29">
        <f t="shared" si="88"/>
        <v>7.2454637640122499E-3</v>
      </c>
      <c r="S358" s="29">
        <f t="shared" si="89"/>
        <v>7.2156818539539369E-3</v>
      </c>
      <c r="T358" s="29">
        <f t="shared" si="95"/>
        <v>2.3028655592721492E-2</v>
      </c>
      <c r="U358" s="17"/>
      <c r="V358" s="30">
        <f t="shared" si="90"/>
        <v>7.8422114768491214E-4</v>
      </c>
      <c r="W358" s="30">
        <f t="shared" si="91"/>
        <v>3.0993244825185113E-3</v>
      </c>
      <c r="X358" s="30">
        <f t="shared" si="92"/>
        <v>4.9996007628217041E-3</v>
      </c>
      <c r="Y358" s="30">
        <f t="shared" si="93"/>
        <v>7.6004866032673814E-3</v>
      </c>
      <c r="Z358" s="30">
        <f t="shared" si="94"/>
        <v>7.609390881515376E-3</v>
      </c>
      <c r="AA358" s="17"/>
      <c r="AB358" s="17"/>
      <c r="AC358" s="17"/>
      <c r="AD358" s="17"/>
      <c r="AE358" s="17"/>
      <c r="AF358" s="17"/>
      <c r="AG358" s="17"/>
      <c r="AK358" s="24">
        <v>45708</v>
      </c>
      <c r="AL358" s="37">
        <v>0.85038309337374762</v>
      </c>
      <c r="AM358" s="37">
        <v>0.66506236095661753</v>
      </c>
      <c r="AN358" s="37">
        <v>0.54798995878851375</v>
      </c>
      <c r="AO358" s="37">
        <v>0.40396534943305362</v>
      </c>
      <c r="AP358" s="37">
        <v>0.30989990415381513</v>
      </c>
      <c r="AT358" s="46">
        <f>'Bonds (CP)'!AL358/'Bonds (CP)'!AL328-1</f>
        <v>-2.6100867222360602E-3</v>
      </c>
      <c r="AU358" s="46">
        <f>'Bonds (CP)'!AM358/'Bonds (CP)'!AM328-1</f>
        <v>6.7567000964638968E-3</v>
      </c>
      <c r="AV358" s="46">
        <f>'Bonds (CP)'!AN358/'Bonds (CP)'!AN328-1</f>
        <v>1.0847460194832292E-2</v>
      </c>
      <c r="AW358" s="46">
        <f>'Bonds (CP)'!AO358/'Bonds (CP)'!AO328-1</f>
        <v>-3.2816735827064791E-3</v>
      </c>
      <c r="AX358" s="46">
        <f>'Bonds (CP)'!AP358/'Bonds (CP)'!AP328-1</f>
        <v>-3.8941654419430538E-2</v>
      </c>
      <c r="AY358" s="46">
        <f>SUM(AT358:AX358)</f>
        <v>-2.7229254433076888E-2</v>
      </c>
      <c r="BC358" s="46">
        <f>'Bonds (CP)'!AT358-'Bonds (CP)'!$AT$515</f>
        <v>-2.0008698191653906E-3</v>
      </c>
      <c r="BD358" s="46">
        <f>'Bonds (CP)'!AU358-'Bonds (CP)'!$AU$515</f>
        <v>8.596795625714547E-3</v>
      </c>
      <c r="BE358" s="46">
        <f>'Bonds (CP)'!AV358-'Bonds (CP)'!$AV$515</f>
        <v>1.4440969499310266E-2</v>
      </c>
      <c r="BF358" s="46">
        <f>'Bonds (CP)'!AW358-'Bonds (CP)'!$AW$515</f>
        <v>3.757083846629105E-3</v>
      </c>
      <c r="BG358" s="46">
        <f>'Bonds (CP)'!AX358-'Bonds (CP)'!$AX$515</f>
        <v>-3.080187380447269E-2</v>
      </c>
    </row>
    <row r="359" spans="1:59" ht="16.5" customHeight="1">
      <c r="A359" s="24">
        <v>45709</v>
      </c>
      <c r="B359" s="16">
        <v>18.829999999999998</v>
      </c>
      <c r="C359" s="16">
        <v>17.3</v>
      </c>
      <c r="D359" s="16">
        <v>16.5</v>
      </c>
      <c r="E359" s="16">
        <v>15.67</v>
      </c>
      <c r="F359" s="16">
        <v>14.99</v>
      </c>
      <c r="G359" s="17"/>
      <c r="H359" s="26">
        <f t="shared" si="80"/>
        <v>0.84995371539173614</v>
      </c>
      <c r="I359" s="26">
        <f t="shared" si="81"/>
        <v>0.66357000789379705</v>
      </c>
      <c r="J359" s="26">
        <f t="shared" si="82"/>
        <v>0.54689493992157145</v>
      </c>
      <c r="K359" s="26">
        <f t="shared" si="83"/>
        <v>0.40449667527469052</v>
      </c>
      <c r="L359" s="26">
        <f t="shared" si="84"/>
        <v>0.31079685774394472</v>
      </c>
      <c r="M359" s="17"/>
      <c r="N359" s="17"/>
      <c r="O359" s="29">
        <f t="shared" si="85"/>
        <v>-5.0492299924265183E-4</v>
      </c>
      <c r="P359" s="29">
        <f t="shared" si="86"/>
        <v>-2.2439295176378549E-3</v>
      </c>
      <c r="Q359" s="29">
        <f t="shared" si="87"/>
        <v>-1.9982462258307798E-3</v>
      </c>
      <c r="R359" s="29">
        <f t="shared" si="88"/>
        <v>1.3152757838823526E-3</v>
      </c>
      <c r="S359" s="29">
        <f t="shared" si="89"/>
        <v>2.8943332285911172E-3</v>
      </c>
      <c r="T359" s="29">
        <f t="shared" si="95"/>
        <v>-5.3748973023781677E-4</v>
      </c>
      <c r="U359" s="17"/>
      <c r="V359" s="30">
        <f t="shared" si="90"/>
        <v>-4.784689644650546E-4</v>
      </c>
      <c r="W359" s="30">
        <f t="shared" si="91"/>
        <v>-2.1439633867707812E-3</v>
      </c>
      <c r="X359" s="30">
        <f t="shared" si="92"/>
        <v>-1.8090299732056287E-3</v>
      </c>
      <c r="Y359" s="30">
        <f t="shared" si="93"/>
        <v>1.6702986231374845E-3</v>
      </c>
      <c r="Z359" s="30">
        <f t="shared" si="94"/>
        <v>3.2880422561525563E-3</v>
      </c>
      <c r="AA359" s="17"/>
      <c r="AB359" s="17"/>
      <c r="AC359" s="17"/>
      <c r="AD359" s="17"/>
      <c r="AE359" s="17"/>
      <c r="AF359" s="17"/>
      <c r="AG359" s="17"/>
      <c r="AK359" s="24">
        <v>45709</v>
      </c>
      <c r="AL359" s="37">
        <v>0.84995371539173614</v>
      </c>
      <c r="AM359" s="37">
        <v>0.66357000789379705</v>
      </c>
      <c r="AN359" s="37">
        <v>0.54689493992157157</v>
      </c>
      <c r="AO359" s="37">
        <v>0.40449667527469058</v>
      </c>
      <c r="AP359" s="37">
        <v>0.31079685774394472</v>
      </c>
      <c r="AT359" s="46">
        <f>'Bonds (CP)'!AL359/'Bonds (CP)'!AL329-1</f>
        <v>-1.5989228309349901E-3</v>
      </c>
      <c r="AU359" s="46">
        <f>'Bonds (CP)'!AM359/'Bonds (CP)'!AM329-1</f>
        <v>5.4988443411823074E-3</v>
      </c>
      <c r="AV359" s="46">
        <f>'Bonds (CP)'!AN359/'Bonds (CP)'!AN329-1</f>
        <v>9.230157067765532E-3</v>
      </c>
      <c r="AW359" s="46">
        <f>'Bonds (CP)'!AO359/'Bonds (CP)'!AO329-1</f>
        <v>1.9733536496122639E-3</v>
      </c>
      <c r="AX359" s="46">
        <f>'Bonds (CP)'!AP359/'Bonds (CP)'!AP329-1</f>
        <v>-2.314712248005335E-2</v>
      </c>
      <c r="AY359" s="46">
        <f>SUM(AT359:AX359)</f>
        <v>-8.0436902524282372E-3</v>
      </c>
      <c r="BC359" s="46">
        <f>'Bonds (CP)'!AT359-'Bonds (CP)'!$AT$515</f>
        <v>-9.8970592786432076E-4</v>
      </c>
      <c r="BD359" s="46">
        <f>'Bonds (CP)'!AU359-'Bonds (CP)'!$AU$515</f>
        <v>7.3389398704329567E-3</v>
      </c>
      <c r="BE359" s="46">
        <f>'Bonds (CP)'!AV359-'Bonds (CP)'!$AV$515</f>
        <v>1.2823666372243506E-2</v>
      </c>
      <c r="BF359" s="46">
        <f>'Bonds (CP)'!AW359-'Bonds (CP)'!$AW$515</f>
        <v>9.012111078947848E-3</v>
      </c>
      <c r="BG359" s="46">
        <f>'Bonds (CP)'!AX359-'Bonds (CP)'!$AX$515</f>
        <v>-1.5007341865095504E-2</v>
      </c>
    </row>
    <row r="360" spans="1:59" ht="16.5" customHeight="1">
      <c r="A360" s="24">
        <v>45712</v>
      </c>
      <c r="B360" s="16">
        <v>18.88</v>
      </c>
      <c r="C360" s="16">
        <v>17.36</v>
      </c>
      <c r="D360" s="16">
        <v>16.54</v>
      </c>
      <c r="E360" s="16">
        <v>15.63</v>
      </c>
      <c r="F360" s="16">
        <v>14.85</v>
      </c>
      <c r="G360" s="17"/>
      <c r="H360" s="26">
        <f t="shared" si="80"/>
        <v>0.84959623149394348</v>
      </c>
      <c r="I360" s="26">
        <f t="shared" si="81"/>
        <v>0.66257762689874233</v>
      </c>
      <c r="J360" s="26">
        <f t="shared" si="82"/>
        <v>0.54602090709446982</v>
      </c>
      <c r="K360" s="26">
        <f t="shared" si="83"/>
        <v>0.40556210002482412</v>
      </c>
      <c r="L360" s="26">
        <f t="shared" si="84"/>
        <v>0.31397702052375509</v>
      </c>
      <c r="M360" s="17"/>
      <c r="N360" s="17"/>
      <c r="O360" s="29">
        <f t="shared" si="85"/>
        <v>-4.2059219380896629E-4</v>
      </c>
      <c r="P360" s="29">
        <f t="shared" si="86"/>
        <v>-1.4955181567120057E-3</v>
      </c>
      <c r="Q360" s="29">
        <f t="shared" si="87"/>
        <v>-1.5981731833667467E-3</v>
      </c>
      <c r="R360" s="29">
        <f t="shared" si="88"/>
        <v>2.6339518103828397E-3</v>
      </c>
      <c r="S360" s="29">
        <f t="shared" si="89"/>
        <v>1.0232287426890307E-2</v>
      </c>
      <c r="T360" s="29">
        <f t="shared" si="95"/>
        <v>9.3519557033854284E-3</v>
      </c>
      <c r="U360" s="17"/>
      <c r="V360" s="30">
        <f t="shared" si="90"/>
        <v>-3.9413815903136906E-4</v>
      </c>
      <c r="W360" s="30">
        <f t="shared" si="91"/>
        <v>-1.3955520258449321E-3</v>
      </c>
      <c r="X360" s="30">
        <f t="shared" si="92"/>
        <v>-1.4089569307415956E-3</v>
      </c>
      <c r="Y360" s="30">
        <f t="shared" si="93"/>
        <v>2.9889746496379716E-3</v>
      </c>
      <c r="Z360" s="30">
        <f t="shared" si="94"/>
        <v>1.0625996454451747E-2</v>
      </c>
      <c r="AA360" s="17"/>
      <c r="AB360" s="17"/>
      <c r="AC360" s="17"/>
      <c r="AD360" s="17"/>
      <c r="AE360" s="17"/>
      <c r="AF360" s="17"/>
      <c r="AG360" s="17"/>
      <c r="AK360" s="24">
        <v>45712</v>
      </c>
      <c r="AL360" s="37">
        <v>0.84959623149394337</v>
      </c>
      <c r="AM360" s="37">
        <v>0.66257762689874244</v>
      </c>
      <c r="AN360" s="37">
        <v>0.54602090709446971</v>
      </c>
      <c r="AO360" s="37">
        <v>0.40556210002482418</v>
      </c>
      <c r="AP360" s="37">
        <v>0.31397702052375498</v>
      </c>
      <c r="AT360" s="46">
        <f>'Bonds (CP)'!AL360/'Bonds (CP)'!AL330-1</f>
        <v>-2.8600269179005489E-3</v>
      </c>
      <c r="AU360" s="46">
        <f>'Bonds (CP)'!AM360/'Bonds (CP)'!AM330-1</f>
        <v>1.2473670704726825E-3</v>
      </c>
      <c r="AV360" s="46">
        <f>'Bonds (CP)'!AN360/'Bonds (CP)'!AN330-1</f>
        <v>5.2071615183650888E-3</v>
      </c>
      <c r="AW360" s="46">
        <f>'Bonds (CP)'!AO360/'Bonds (CP)'!AO330-1</f>
        <v>4.6125031784132187E-3</v>
      </c>
      <c r="AX360" s="46">
        <f>'Bonds (CP)'!AP360/'Bonds (CP)'!AP330-1</f>
        <v>-1.0960096728260815E-2</v>
      </c>
      <c r="AY360" s="46">
        <f>SUM(AT360:AX360)</f>
        <v>-2.7530918789103742E-3</v>
      </c>
      <c r="BC360" s="46">
        <f>'Bonds (CP)'!AT360-'Bonds (CP)'!$AT$515</f>
        <v>-2.2508100148298793E-3</v>
      </c>
      <c r="BD360" s="46">
        <f>'Bonds (CP)'!AU360-'Bonds (CP)'!$AU$515</f>
        <v>3.0874625997233318E-3</v>
      </c>
      <c r="BE360" s="46">
        <f>'Bonds (CP)'!AV360-'Bonds (CP)'!$AV$515</f>
        <v>8.8006708228430628E-3</v>
      </c>
      <c r="BF360" s="46">
        <f>'Bonds (CP)'!AW360-'Bonds (CP)'!$AW$515</f>
        <v>1.1651260607748803E-2</v>
      </c>
      <c r="BG360" s="46">
        <f>'Bonds (CP)'!AX360-'Bonds (CP)'!$AX$515</f>
        <v>-2.8203161133029692E-3</v>
      </c>
    </row>
    <row r="361" spans="1:59" ht="16.5" customHeight="1">
      <c r="A361" s="24">
        <v>45713</v>
      </c>
      <c r="B361" s="16">
        <v>18.87</v>
      </c>
      <c r="C361" s="16">
        <v>17.29</v>
      </c>
      <c r="D361" s="16">
        <v>16.48</v>
      </c>
      <c r="E361" s="16">
        <v>15.63</v>
      </c>
      <c r="F361" s="16">
        <v>14.87</v>
      </c>
      <c r="G361" s="17"/>
      <c r="H361" s="26">
        <f t="shared" si="80"/>
        <v>0.84966770421468829</v>
      </c>
      <c r="I361" s="26">
        <f t="shared" si="81"/>
        <v>0.66373560058572301</v>
      </c>
      <c r="J361" s="26">
        <f t="shared" si="82"/>
        <v>0.54733261669784328</v>
      </c>
      <c r="K361" s="26">
        <f t="shared" si="83"/>
        <v>0.40556210002482412</v>
      </c>
      <c r="L361" s="26">
        <f t="shared" si="84"/>
        <v>0.31351878204497818</v>
      </c>
      <c r="M361" s="17"/>
      <c r="N361" s="17"/>
      <c r="O361" s="29">
        <f t="shared" si="85"/>
        <v>8.4125515268818063E-5</v>
      </c>
      <c r="P361" s="29">
        <f t="shared" si="86"/>
        <v>1.7476800301885476E-3</v>
      </c>
      <c r="Q361" s="29">
        <f t="shared" si="87"/>
        <v>2.4023065533396171E-3</v>
      </c>
      <c r="R361" s="29">
        <f t="shared" si="88"/>
        <v>0</v>
      </c>
      <c r="S361" s="29">
        <f t="shared" si="89"/>
        <v>-1.459465020760109E-3</v>
      </c>
      <c r="T361" s="29">
        <f t="shared" si="95"/>
        <v>2.7746470780368737E-3</v>
      </c>
      <c r="U361" s="17"/>
      <c r="V361" s="30">
        <f t="shared" si="90"/>
        <v>1.1057955004641529E-4</v>
      </c>
      <c r="W361" s="30">
        <f t="shared" si="91"/>
        <v>1.8476461610556212E-3</v>
      </c>
      <c r="X361" s="30">
        <f t="shared" si="92"/>
        <v>2.5915228059647682E-3</v>
      </c>
      <c r="Y361" s="30">
        <f t="shared" si="93"/>
        <v>3.5502283925513184E-4</v>
      </c>
      <c r="Z361" s="30">
        <f t="shared" si="94"/>
        <v>-1.0657559931986698E-3</v>
      </c>
      <c r="AA361" s="17"/>
      <c r="AB361" s="17"/>
      <c r="AC361" s="17"/>
      <c r="AD361" s="17"/>
      <c r="AE361" s="17"/>
      <c r="AF361" s="17"/>
      <c r="AG361" s="17"/>
      <c r="AK361" s="24">
        <v>45713</v>
      </c>
      <c r="AL361" s="37">
        <v>0.84966770421468829</v>
      </c>
      <c r="AM361" s="37">
        <v>0.6637356005857229</v>
      </c>
      <c r="AN361" s="37">
        <v>0.54733261669784317</v>
      </c>
      <c r="AO361" s="37">
        <v>0.40556210002482418</v>
      </c>
      <c r="AP361" s="37">
        <v>0.31351878204497818</v>
      </c>
      <c r="AT361" s="46">
        <f>'Bonds (CP)'!AL361/'Bonds (CP)'!AL331-1</f>
        <v>-2.4396399427946136E-3</v>
      </c>
      <c r="AU361" s="46">
        <f>'Bonds (CP)'!AM361/'Bonds (CP)'!AM331-1</f>
        <v>4.247778040511907E-3</v>
      </c>
      <c r="AV361" s="46">
        <f>'Bonds (CP)'!AN361/'Bonds (CP)'!AN331-1</f>
        <v>9.2320746885281579E-3</v>
      </c>
      <c r="AW361" s="46">
        <f>'Bonds (CP)'!AO361/'Bonds (CP)'!AO331-1</f>
        <v>8.5775475404201718E-3</v>
      </c>
      <c r="AX361" s="46">
        <f>'Bonds (CP)'!AP361/'Bonds (CP)'!AP331-1</f>
        <v>-7.2967500523615225E-3</v>
      </c>
      <c r="AY361" s="46">
        <f>SUM(AT361:AX361)</f>
        <v>1.2321010274304101E-2</v>
      </c>
      <c r="BC361" s="46">
        <f>'Bonds (CP)'!AT361-'Bonds (CP)'!$AT$515</f>
        <v>-1.8304230397239443E-3</v>
      </c>
      <c r="BD361" s="46">
        <f>'Bonds (CP)'!AU361-'Bonds (CP)'!$AU$515</f>
        <v>6.0878735697625563E-3</v>
      </c>
      <c r="BE361" s="46">
        <f>'Bonds (CP)'!AV361-'Bonds (CP)'!$AV$515</f>
        <v>1.2825583993006132E-2</v>
      </c>
      <c r="BF361" s="46">
        <f>'Bonds (CP)'!AW361-'Bonds (CP)'!$AW$515</f>
        <v>1.5616304969755756E-2</v>
      </c>
      <c r="BG361" s="46">
        <f>'Bonds (CP)'!AX361-'Bonds (CP)'!$AX$515</f>
        <v>8.4303056259632352E-4</v>
      </c>
    </row>
    <row r="362" spans="1:59" ht="16.5" customHeight="1">
      <c r="A362" s="24">
        <v>45714</v>
      </c>
      <c r="B362" s="16">
        <v>18.82</v>
      </c>
      <c r="C362" s="16">
        <v>17.13</v>
      </c>
      <c r="D362" s="16">
        <v>16.32</v>
      </c>
      <c r="E362" s="16">
        <v>15.5</v>
      </c>
      <c r="F362" s="16">
        <v>14.82</v>
      </c>
      <c r="G362" s="17"/>
      <c r="H362" s="26">
        <f t="shared" si="80"/>
        <v>0.85002524827470127</v>
      </c>
      <c r="I362" s="26">
        <f t="shared" si="81"/>
        <v>0.66639271902014108</v>
      </c>
      <c r="J362" s="26">
        <f t="shared" si="82"/>
        <v>0.55084994889331951</v>
      </c>
      <c r="K362" s="26">
        <f t="shared" si="83"/>
        <v>0.40905042724734747</v>
      </c>
      <c r="L362" s="26">
        <f t="shared" si="84"/>
        <v>0.3146668620178264</v>
      </c>
      <c r="M362" s="17"/>
      <c r="N362" s="17"/>
      <c r="O362" s="29">
        <f t="shared" si="85"/>
        <v>4.2080457835380614E-4</v>
      </c>
      <c r="P362" s="29">
        <f t="shared" si="86"/>
        <v>4.0032784621968354E-3</v>
      </c>
      <c r="Q362" s="29">
        <f t="shared" si="87"/>
        <v>6.4263157140111993E-3</v>
      </c>
      <c r="R362" s="29">
        <f t="shared" si="88"/>
        <v>8.6012159970318969E-3</v>
      </c>
      <c r="S362" s="29">
        <f t="shared" si="89"/>
        <v>3.6619176859506997E-3</v>
      </c>
      <c r="T362" s="29">
        <f t="shared" si="95"/>
        <v>2.3113532437544437E-2</v>
      </c>
      <c r="U362" s="17"/>
      <c r="V362" s="30">
        <f t="shared" si="90"/>
        <v>4.4725861313140336E-4</v>
      </c>
      <c r="W362" s="30">
        <f t="shared" si="91"/>
        <v>4.1032445930639086E-3</v>
      </c>
      <c r="X362" s="30">
        <f t="shared" si="92"/>
        <v>6.6155319666363508E-3</v>
      </c>
      <c r="Y362" s="30">
        <f t="shared" si="93"/>
        <v>8.9562388362870293E-3</v>
      </c>
      <c r="Z362" s="30">
        <f t="shared" si="94"/>
        <v>4.0556267135121388E-3</v>
      </c>
      <c r="AA362" s="17"/>
      <c r="AB362" s="17"/>
      <c r="AC362" s="17"/>
      <c r="AD362" s="17"/>
      <c r="AE362" s="17"/>
      <c r="AF362" s="17"/>
      <c r="AG362" s="17"/>
      <c r="AK362" s="24">
        <v>45714</v>
      </c>
      <c r="AL362" s="37">
        <v>0.85002524827470127</v>
      </c>
      <c r="AM362" s="37">
        <v>0.66639271902014119</v>
      </c>
      <c r="AN362" s="37">
        <v>0.5508499488933194</v>
      </c>
      <c r="AO362" s="37">
        <v>0.40905042724734747</v>
      </c>
      <c r="AP362" s="37">
        <v>0.31466686201782634</v>
      </c>
      <c r="AT362" s="46">
        <f>'Bonds (CP)'!AL362/'Bonds (CP)'!AL332-1</f>
        <v>1.683218313417445E-4</v>
      </c>
      <c r="AU362" s="46">
        <f>'Bonds (CP)'!AM362/'Bonds (CP)'!AM332-1</f>
        <v>1.5065501378461743E-2</v>
      </c>
      <c r="AV362" s="46">
        <f>'Bonds (CP)'!AN362/'Bonds (CP)'!AN332-1</f>
        <v>2.4664482395799325E-2</v>
      </c>
      <c r="AW362" s="46">
        <f>'Bonds (CP)'!AO362/'Bonds (CP)'!AO332-1</f>
        <v>2.3941531483911316E-2</v>
      </c>
      <c r="AX362" s="46">
        <f>'Bonds (CP)'!AP362/'Bonds (CP)'!AP332-1</f>
        <v>7.3235504029400822E-4</v>
      </c>
      <c r="AY362" s="46">
        <f>SUM(AT362:AX362)</f>
        <v>6.4572192129808137E-2</v>
      </c>
      <c r="BC362" s="46">
        <f>'Bonds (CP)'!AT362-'Bonds (CP)'!$AT$515</f>
        <v>7.7753873441241384E-4</v>
      </c>
      <c r="BD362" s="46">
        <f>'Bonds (CP)'!AU362-'Bonds (CP)'!$AU$515</f>
        <v>1.6905596907712393E-2</v>
      </c>
      <c r="BE362" s="46">
        <f>'Bonds (CP)'!AV362-'Bonds (CP)'!$AV$515</f>
        <v>2.8257991700277298E-2</v>
      </c>
      <c r="BF362" s="46">
        <f>'Bonds (CP)'!AW362-'Bonds (CP)'!$AW$515</f>
        <v>3.09802889132469E-2</v>
      </c>
      <c r="BG362" s="46">
        <f>'Bonds (CP)'!AX362-'Bonds (CP)'!$AX$515</f>
        <v>8.8721356552518543E-3</v>
      </c>
    </row>
    <row r="363" spans="1:59" ht="16.5" customHeight="1">
      <c r="A363" s="24">
        <v>45715</v>
      </c>
      <c r="B363" s="16">
        <v>18.77</v>
      </c>
      <c r="C363" s="16">
        <v>17.13</v>
      </c>
      <c r="D363" s="16">
        <v>16.34</v>
      </c>
      <c r="E363" s="16">
        <v>15.52</v>
      </c>
      <c r="F363" s="16">
        <v>14.83</v>
      </c>
      <c r="G363" s="17"/>
      <c r="H363" s="26">
        <f t="shared" si="80"/>
        <v>0.85038309337374762</v>
      </c>
      <c r="I363" s="26">
        <f t="shared" si="81"/>
        <v>0.66639271902014108</v>
      </c>
      <c r="J363" s="26">
        <f t="shared" si="82"/>
        <v>0.55040872987164757</v>
      </c>
      <c r="K363" s="26">
        <f t="shared" si="83"/>
        <v>0.40851119072132563</v>
      </c>
      <c r="L363" s="26">
        <f t="shared" si="84"/>
        <v>0.31443658280155873</v>
      </c>
      <c r="M363" s="17"/>
      <c r="N363" s="17"/>
      <c r="O363" s="29">
        <f t="shared" si="85"/>
        <v>4.209817293929774E-4</v>
      </c>
      <c r="P363" s="29">
        <f t="shared" si="86"/>
        <v>0</v>
      </c>
      <c r="Q363" s="29">
        <f t="shared" si="87"/>
        <v>-8.0097860144734412E-4</v>
      </c>
      <c r="R363" s="29">
        <f t="shared" si="88"/>
        <v>-1.3182641799216466E-3</v>
      </c>
      <c r="S363" s="29">
        <f t="shared" si="89"/>
        <v>-7.3181908889607961E-4</v>
      </c>
      <c r="T363" s="29">
        <f t="shared" si="95"/>
        <v>-2.4300801408720929E-3</v>
      </c>
      <c r="U363" s="17"/>
      <c r="V363" s="30">
        <f t="shared" si="90"/>
        <v>4.4743576417057463E-4</v>
      </c>
      <c r="W363" s="30">
        <f t="shared" si="91"/>
        <v>9.9966130867073578E-5</v>
      </c>
      <c r="X363" s="30">
        <f t="shared" si="92"/>
        <v>-6.1176234882219288E-4</v>
      </c>
      <c r="Y363" s="30">
        <f t="shared" si="93"/>
        <v>-9.6324134066651473E-4</v>
      </c>
      <c r="Z363" s="30">
        <f t="shared" si="94"/>
        <v>-3.3811006133464036E-4</v>
      </c>
      <c r="AA363" s="17"/>
      <c r="AB363" s="17"/>
      <c r="AC363" s="17"/>
      <c r="AD363" s="17"/>
      <c r="AE363" s="17"/>
      <c r="AF363" s="17"/>
      <c r="AG363" s="17"/>
      <c r="AK363" s="24">
        <v>45715</v>
      </c>
      <c r="AL363" s="37">
        <v>0.85038309337374762</v>
      </c>
      <c r="AM363" s="37">
        <v>0.66639271902014119</v>
      </c>
      <c r="AN363" s="37">
        <v>0.55040872987164757</v>
      </c>
      <c r="AO363" s="37">
        <v>0.40851119072132558</v>
      </c>
      <c r="AP363" s="37">
        <v>0.31443658280155878</v>
      </c>
      <c r="AT363" s="46">
        <f>'Bonds (CP)'!AL363/'Bonds (CP)'!AL333-1</f>
        <v>1.0103561505432346E-3</v>
      </c>
      <c r="AU363" s="46">
        <f>'Bonds (CP)'!AM363/'Bonds (CP)'!AM333-1</f>
        <v>1.4560977921262319E-2</v>
      </c>
      <c r="AV363" s="46">
        <f>'Bonds (CP)'!AN363/'Bonds (CP)'!AN333-1</f>
        <v>2.2621290353637136E-2</v>
      </c>
      <c r="AW363" s="46">
        <f>'Bonds (CP)'!AO363/'Bonds (CP)'!AO333-1</f>
        <v>1.8580044868627077E-2</v>
      </c>
      <c r="AX363" s="46">
        <f>'Bonds (CP)'!AP363/'Bonds (CP)'!AP333-1</f>
        <v>-1.0244072655879011E-2</v>
      </c>
      <c r="AY363" s="46">
        <f>SUM(AT363:AX363)</f>
        <v>4.6528596638190756E-2</v>
      </c>
      <c r="BC363" s="46">
        <f>'Bonds (CP)'!AT363-'Bonds (CP)'!$AT$515</f>
        <v>1.6195730536139039E-3</v>
      </c>
      <c r="BD363" s="46">
        <f>'Bonds (CP)'!AU363-'Bonds (CP)'!$AU$515</f>
        <v>1.6401073450512969E-2</v>
      </c>
      <c r="BE363" s="46">
        <f>'Bonds (CP)'!AV363-'Bonds (CP)'!$AV$515</f>
        <v>2.6214799658115108E-2</v>
      </c>
      <c r="BF363" s="46">
        <f>'Bonds (CP)'!AW363-'Bonds (CP)'!$AW$515</f>
        <v>2.5618802297962661E-2</v>
      </c>
      <c r="BG363" s="46">
        <f>'Bonds (CP)'!AX363-'Bonds (CP)'!$AX$515</f>
        <v>-2.1042920409211647E-3</v>
      </c>
    </row>
    <row r="364" spans="1:59" ht="16.5" customHeight="1">
      <c r="A364" s="24">
        <v>45716</v>
      </c>
      <c r="B364" s="16">
        <v>18.93</v>
      </c>
      <c r="C364" s="16">
        <v>17.25</v>
      </c>
      <c r="D364" s="16">
        <v>16.41</v>
      </c>
      <c r="E364" s="16">
        <v>15.52</v>
      </c>
      <c r="F364" s="16">
        <v>14.76</v>
      </c>
      <c r="G364" s="17"/>
      <c r="H364" s="26">
        <f t="shared" si="80"/>
        <v>0.84923904817960139</v>
      </c>
      <c r="I364" s="26">
        <f t="shared" si="81"/>
        <v>0.66439853182346975</v>
      </c>
      <c r="J364" s="26">
        <f t="shared" si="82"/>
        <v>0.54886796126054394</v>
      </c>
      <c r="K364" s="26">
        <f t="shared" si="83"/>
        <v>0.40851119072132563</v>
      </c>
      <c r="L364" s="26">
        <f t="shared" si="84"/>
        <v>0.31605555232011484</v>
      </c>
      <c r="M364" s="17"/>
      <c r="N364" s="17"/>
      <c r="O364" s="29">
        <f t="shared" si="85"/>
        <v>-1.3453291852351112E-3</v>
      </c>
      <c r="P364" s="29">
        <f t="shared" si="86"/>
        <v>-2.9925104818124826E-3</v>
      </c>
      <c r="Q364" s="29">
        <f t="shared" si="87"/>
        <v>-2.7993171755522628E-3</v>
      </c>
      <c r="R364" s="29">
        <f t="shared" si="88"/>
        <v>0</v>
      </c>
      <c r="S364" s="29">
        <f t="shared" si="89"/>
        <v>5.1487950420128215E-3</v>
      </c>
      <c r="T364" s="29">
        <f t="shared" si="95"/>
        <v>-1.9883618005870352E-3</v>
      </c>
      <c r="U364" s="17"/>
      <c r="V364" s="30">
        <f t="shared" si="90"/>
        <v>-1.318875150457514E-3</v>
      </c>
      <c r="W364" s="30">
        <f t="shared" si="91"/>
        <v>-2.8925443509454089E-3</v>
      </c>
      <c r="X364" s="30">
        <f t="shared" si="92"/>
        <v>-2.6101009229271117E-3</v>
      </c>
      <c r="Y364" s="30">
        <f t="shared" si="93"/>
        <v>3.5502283925513184E-4</v>
      </c>
      <c r="Z364" s="30">
        <f t="shared" si="94"/>
        <v>5.5425040695742606E-3</v>
      </c>
      <c r="AA364" s="17"/>
      <c r="AB364" s="17"/>
      <c r="AC364" s="17"/>
      <c r="AD364" s="17"/>
      <c r="AE364" s="17"/>
      <c r="AF364" s="17"/>
      <c r="AG364" s="17"/>
      <c r="AK364" s="24">
        <v>45716</v>
      </c>
      <c r="AL364" s="37">
        <v>0.84923904817960139</v>
      </c>
      <c r="AM364" s="37">
        <v>0.66439853182346964</v>
      </c>
      <c r="AN364" s="37">
        <v>0.54886796126054405</v>
      </c>
      <c r="AO364" s="37">
        <v>0.40851119072132558</v>
      </c>
      <c r="AP364" s="37">
        <v>0.3160555523201149</v>
      </c>
      <c r="AT364" s="46">
        <f>'Bonds (CP)'!AL364/'Bonds (CP)'!AL334-1</f>
        <v>3.3633229630858352E-4</v>
      </c>
      <c r="AU364" s="46">
        <f>'Bonds (CP)'!AM364/'Bonds (CP)'!AM334-1</f>
        <v>1.4041573339253599E-2</v>
      </c>
      <c r="AV364" s="46">
        <f>'Bonds (CP)'!AN364/'Bonds (CP)'!AN334-1</f>
        <v>2.3826298452606087E-2</v>
      </c>
      <c r="AW364" s="46">
        <f>'Bonds (CP)'!AO364/'Bonds (CP)'!AO334-1</f>
        <v>2.3931298713657734E-2</v>
      </c>
      <c r="AX364" s="46">
        <f>'Bonds (CP)'!AP364/'Bonds (CP)'!AP334-1</f>
        <v>-1.4709451271073259E-3</v>
      </c>
      <c r="AY364" s="46">
        <f>SUM(AT364:AX364)</f>
        <v>6.0664557674718678E-2</v>
      </c>
      <c r="BC364" s="46">
        <f>'Bonds (CP)'!AT364-'Bonds (CP)'!$AT$515</f>
        <v>9.4554919937925286E-4</v>
      </c>
      <c r="BD364" s="46">
        <f>'Bonds (CP)'!AU364-'Bonds (CP)'!$AU$515</f>
        <v>1.5881668868504249E-2</v>
      </c>
      <c r="BE364" s="46">
        <f>'Bonds (CP)'!AV364-'Bonds (CP)'!$AV$515</f>
        <v>2.741980775708406E-2</v>
      </c>
      <c r="BF364" s="46">
        <f>'Bonds (CP)'!AW364-'Bonds (CP)'!$AW$515</f>
        <v>3.0970056142993318E-2</v>
      </c>
      <c r="BG364" s="46">
        <f>'Bonds (CP)'!AX364-'Bonds (CP)'!$AX$515</f>
        <v>6.6688354878505201E-3</v>
      </c>
    </row>
    <row r="365" spans="1:59" ht="16.5" customHeight="1">
      <c r="A365" s="24">
        <v>45719</v>
      </c>
      <c r="B365" s="16">
        <v>18.71</v>
      </c>
      <c r="C365" s="16">
        <v>17.05</v>
      </c>
      <c r="D365" s="16">
        <v>16.309999999999999</v>
      </c>
      <c r="E365" s="16">
        <v>15.55</v>
      </c>
      <c r="F365" s="16">
        <v>14.88</v>
      </c>
      <c r="G365" s="17"/>
      <c r="H365" s="26">
        <f t="shared" si="80"/>
        <v>0.85081290539971355</v>
      </c>
      <c r="I365" s="26">
        <f t="shared" si="81"/>
        <v>0.66772668702960936</v>
      </c>
      <c r="J365" s="26">
        <f t="shared" si="82"/>
        <v>0.55107072530452073</v>
      </c>
      <c r="K365" s="26">
        <f t="shared" si="83"/>
        <v>0.40770409340122327</v>
      </c>
      <c r="L365" s="26">
        <f t="shared" si="84"/>
        <v>0.31329015758336026</v>
      </c>
      <c r="M365" s="17"/>
      <c r="N365" s="17"/>
      <c r="O365" s="29">
        <f t="shared" si="85"/>
        <v>1.8532558335440097E-3</v>
      </c>
      <c r="P365" s="29">
        <f t="shared" si="86"/>
        <v>5.0092753772428278E-3</v>
      </c>
      <c r="Q365" s="29">
        <f t="shared" si="87"/>
        <v>4.0132858892290013E-3</v>
      </c>
      <c r="R365" s="29">
        <f t="shared" si="88"/>
        <v>-1.9757043097822224E-3</v>
      </c>
      <c r="S365" s="29">
        <f t="shared" si="89"/>
        <v>-8.749710981041936E-3</v>
      </c>
      <c r="T365" s="29">
        <f t="shared" si="95"/>
        <v>1.5040180919168034E-4</v>
      </c>
      <c r="U365" s="17"/>
      <c r="V365" s="30">
        <f t="shared" si="90"/>
        <v>1.8797098683216069E-3</v>
      </c>
      <c r="W365" s="30">
        <f t="shared" si="91"/>
        <v>5.109241508109901E-3</v>
      </c>
      <c r="X365" s="30">
        <f t="shared" si="92"/>
        <v>4.2025021418541529E-3</v>
      </c>
      <c r="Y365" s="30">
        <f t="shared" si="93"/>
        <v>-1.6206814705270905E-3</v>
      </c>
      <c r="Z365" s="30">
        <f t="shared" si="94"/>
        <v>-8.356001953480496E-3</v>
      </c>
      <c r="AA365" s="17"/>
      <c r="AB365" s="17"/>
      <c r="AC365" s="17"/>
      <c r="AD365" s="17"/>
      <c r="AE365" s="17"/>
      <c r="AF365" s="17"/>
      <c r="AG365" s="17"/>
      <c r="AK365" s="24">
        <v>45719</v>
      </c>
      <c r="AL365" s="37">
        <v>0.85081290539971355</v>
      </c>
      <c r="AM365" s="37">
        <v>0.66772668702960936</v>
      </c>
      <c r="AN365" s="37">
        <v>0.55107072530452073</v>
      </c>
      <c r="AO365" s="37">
        <v>0.40770409340122316</v>
      </c>
      <c r="AP365" s="37">
        <v>0.31329015758336032</v>
      </c>
      <c r="AT365" s="46">
        <f>'Bonds (CP)'!AL365/'Bonds (CP)'!AL335-1</f>
        <v>3.3695560609880992E-4</v>
      </c>
      <c r="AU365" s="46">
        <f>'Bonds (CP)'!AM365/'Bonds (CP)'!AM335-1</f>
        <v>1.3814360155465E-2</v>
      </c>
      <c r="AV365" s="46">
        <f>'Bonds (CP)'!AN365/'Bonds (CP)'!AN335-1</f>
        <v>2.0999609971939392E-2</v>
      </c>
      <c r="AW365" s="46">
        <f>'Bonds (CP)'!AO365/'Bonds (CP)'!AO335-1</f>
        <v>1.523542054201954E-2</v>
      </c>
      <c r="AX365" s="46">
        <f>'Bonds (CP)'!AP365/'Bonds (CP)'!AP335-1</f>
        <v>-1.5310533846780383E-2</v>
      </c>
      <c r="AY365" s="46">
        <f>SUM(AT365:AX365)</f>
        <v>3.5075812428742359E-2</v>
      </c>
      <c r="BC365" s="46">
        <f>'Bonds (CP)'!AT365-'Bonds (CP)'!$AT$515</f>
        <v>9.4617250916947926E-4</v>
      </c>
      <c r="BD365" s="46">
        <f>'Bonds (CP)'!AU365-'Bonds (CP)'!$AU$515</f>
        <v>1.565445568471565E-2</v>
      </c>
      <c r="BE365" s="46">
        <f>'Bonds (CP)'!AV365-'Bonds (CP)'!$AV$515</f>
        <v>2.4593119276417365E-2</v>
      </c>
      <c r="BF365" s="46">
        <f>'Bonds (CP)'!AW365-'Bonds (CP)'!$AW$515</f>
        <v>2.2274177971355124E-2</v>
      </c>
      <c r="BG365" s="46">
        <f>'Bonds (CP)'!AX365-'Bonds (CP)'!$AX$515</f>
        <v>-7.1707532318225371E-3</v>
      </c>
    </row>
    <row r="366" spans="1:59" ht="16.5" customHeight="1">
      <c r="A366" s="24">
        <v>45720</v>
      </c>
      <c r="B366" s="16">
        <v>18.420000000000002</v>
      </c>
      <c r="C366" s="16">
        <v>16.79</v>
      </c>
      <c r="D366" s="16">
        <v>16.100000000000001</v>
      </c>
      <c r="E366" s="16">
        <v>15.46</v>
      </c>
      <c r="F366" s="16">
        <v>14.91</v>
      </c>
      <c r="G366" s="17"/>
      <c r="H366" s="26">
        <f t="shared" si="80"/>
        <v>0.85289647019084602</v>
      </c>
      <c r="I366" s="26">
        <f t="shared" si="81"/>
        <v>0.67208716329233376</v>
      </c>
      <c r="J366" s="26">
        <f t="shared" si="82"/>
        <v>0.55573285544085016</v>
      </c>
      <c r="K366" s="26">
        <f t="shared" si="83"/>
        <v>0.41013172066081488</v>
      </c>
      <c r="L366" s="26">
        <f t="shared" si="84"/>
        <v>0.31260625544200693</v>
      </c>
      <c r="M366" s="17"/>
      <c r="N366" s="17"/>
      <c r="O366" s="29">
        <f t="shared" si="85"/>
        <v>2.448910656983605E-3</v>
      </c>
      <c r="P366" s="29">
        <f t="shared" si="86"/>
        <v>6.5303309683817368E-3</v>
      </c>
      <c r="Q366" s="29">
        <f t="shared" si="87"/>
        <v>8.4601302922653332E-3</v>
      </c>
      <c r="R366" s="29">
        <f t="shared" si="88"/>
        <v>5.9543852977765876E-3</v>
      </c>
      <c r="S366" s="29">
        <f t="shared" si="89"/>
        <v>-2.1829672104248798E-3</v>
      </c>
      <c r="T366" s="29">
        <f t="shared" si="95"/>
        <v>2.1210790004982383E-2</v>
      </c>
      <c r="U366" s="17"/>
      <c r="V366" s="30">
        <f t="shared" si="90"/>
        <v>2.475364691761202E-3</v>
      </c>
      <c r="W366" s="30">
        <f t="shared" si="91"/>
        <v>6.63029709924881E-3</v>
      </c>
      <c r="X366" s="30">
        <f t="shared" si="92"/>
        <v>8.6493465448904839E-3</v>
      </c>
      <c r="Y366" s="30">
        <f t="shared" si="93"/>
        <v>6.3094081370317192E-3</v>
      </c>
      <c r="Z366" s="30">
        <f t="shared" si="94"/>
        <v>-1.7892581828634407E-3</v>
      </c>
      <c r="AA366" s="17"/>
      <c r="AB366" s="17"/>
      <c r="AC366" s="17"/>
      <c r="AD366" s="17"/>
      <c r="AE366" s="17"/>
      <c r="AF366" s="17"/>
      <c r="AG366" s="17"/>
      <c r="AK366" s="24">
        <v>45720</v>
      </c>
      <c r="AL366" s="37">
        <v>0.85289647019084613</v>
      </c>
      <c r="AM366" s="37">
        <v>0.67208716329233376</v>
      </c>
      <c r="AN366" s="37">
        <v>0.55573285544085027</v>
      </c>
      <c r="AO366" s="37">
        <v>0.41013172066081488</v>
      </c>
      <c r="AP366" s="37">
        <v>0.31260625544200693</v>
      </c>
      <c r="AT366" s="46">
        <f>'Bonds (CP)'!AL366/'Bonds (CP)'!AL336-1</f>
        <v>3.5466981928728991E-3</v>
      </c>
      <c r="AU366" s="46">
        <f>'Bonds (CP)'!AM366/'Bonds (CP)'!AM336-1</f>
        <v>2.297622563582391E-2</v>
      </c>
      <c r="AV366" s="46">
        <f>'Bonds (CP)'!AN366/'Bonds (CP)'!AN336-1</f>
        <v>3.4159099721776887E-2</v>
      </c>
      <c r="AW366" s="46">
        <f>'Bonds (CP)'!AO366/'Bonds (CP)'!AO336-1</f>
        <v>3.2035016396787741E-2</v>
      </c>
      <c r="AX366" s="46">
        <f>'Bonds (CP)'!AP366/'Bonds (CP)'!AP336-1</f>
        <v>-2.9105962871479596E-3</v>
      </c>
      <c r="AY366" s="46">
        <f>SUM(AT366:AX366)</f>
        <v>8.9806443660113477E-2</v>
      </c>
      <c r="BC366" s="46">
        <f>'Bonds (CP)'!AT366-'Bonds (CP)'!$AT$515</f>
        <v>4.1559150959435687E-3</v>
      </c>
      <c r="BD366" s="46">
        <f>'Bonds (CP)'!AU366-'Bonds (CP)'!$AU$515</f>
        <v>2.481632116507456E-2</v>
      </c>
      <c r="BE366" s="46">
        <f>'Bonds (CP)'!AV366-'Bonds (CP)'!$AV$515</f>
        <v>3.7752609026254859E-2</v>
      </c>
      <c r="BF366" s="46">
        <f>'Bonds (CP)'!AW366-'Bonds (CP)'!$AW$515</f>
        <v>3.9073773826123329E-2</v>
      </c>
      <c r="BG366" s="46">
        <f>'Bonds (CP)'!AX366-'Bonds (CP)'!$AX$515</f>
        <v>5.2291843278098864E-3</v>
      </c>
    </row>
    <row r="367" spans="1:59" ht="16.5" customHeight="1">
      <c r="A367" s="24">
        <v>45721</v>
      </c>
      <c r="B367" s="16">
        <v>18.12</v>
      </c>
      <c r="C367" s="16">
        <v>16.059999999999999</v>
      </c>
      <c r="D367" s="16">
        <v>15.62</v>
      </c>
      <c r="E367" s="16">
        <v>15.29</v>
      </c>
      <c r="F367" s="16">
        <v>14.97</v>
      </c>
      <c r="G367" s="17"/>
      <c r="H367" s="26">
        <f t="shared" si="80"/>
        <v>0.85506264815441924</v>
      </c>
      <c r="I367" s="26">
        <f t="shared" si="81"/>
        <v>0.68453822875421899</v>
      </c>
      <c r="J367" s="26">
        <f t="shared" si="82"/>
        <v>0.56657689205206441</v>
      </c>
      <c r="K367" s="26">
        <f t="shared" si="83"/>
        <v>0.41476949257883511</v>
      </c>
      <c r="L367" s="26">
        <f t="shared" si="84"/>
        <v>0.31124726316549239</v>
      </c>
      <c r="M367" s="17"/>
      <c r="N367" s="17"/>
      <c r="O367" s="29">
        <f t="shared" si="85"/>
        <v>2.5397900440231602E-3</v>
      </c>
      <c r="P367" s="29">
        <f t="shared" si="86"/>
        <v>1.8525968270085125E-2</v>
      </c>
      <c r="Q367" s="29">
        <f t="shared" si="87"/>
        <v>1.9513038513103487E-2</v>
      </c>
      <c r="R367" s="29">
        <f t="shared" si="88"/>
        <v>1.1308005902463947E-2</v>
      </c>
      <c r="S367" s="29">
        <f t="shared" si="89"/>
        <v>-4.3472971281173223E-3</v>
      </c>
      <c r="T367" s="29">
        <f t="shared" si="95"/>
        <v>4.7539505601558396E-2</v>
      </c>
      <c r="U367" s="17"/>
      <c r="V367" s="30">
        <f t="shared" si="90"/>
        <v>2.5662440788007572E-3</v>
      </c>
      <c r="W367" s="30">
        <f t="shared" si="91"/>
        <v>1.8625934400952199E-2</v>
      </c>
      <c r="X367" s="30">
        <f t="shared" si="92"/>
        <v>1.9702254765728639E-2</v>
      </c>
      <c r="Y367" s="30">
        <f t="shared" si="93"/>
        <v>1.1663028741719079E-2</v>
      </c>
      <c r="Z367" s="30">
        <f t="shared" si="94"/>
        <v>-3.9535881005558831E-3</v>
      </c>
      <c r="AA367" s="17"/>
      <c r="AB367" s="17"/>
      <c r="AC367" s="17"/>
      <c r="AD367" s="17"/>
      <c r="AE367" s="17"/>
      <c r="AF367" s="17"/>
      <c r="AG367" s="17"/>
      <c r="AK367" s="24">
        <v>45721</v>
      </c>
      <c r="AL367" s="37">
        <v>0.85506264815441912</v>
      </c>
      <c r="AM367" s="37">
        <v>0.68453822875421921</v>
      </c>
      <c r="AN367" s="37">
        <v>0.5665768920520643</v>
      </c>
      <c r="AO367" s="37">
        <v>0.41476949257883511</v>
      </c>
      <c r="AP367" s="37">
        <v>0.31124726316549239</v>
      </c>
      <c r="AT367" s="46">
        <f>'Bonds (CP)'!AL367/'Bonds (CP)'!AL337-1</f>
        <v>9.5665424991531189E-3</v>
      </c>
      <c r="AU367" s="46">
        <f>'Bonds (CP)'!AM367/'Bonds (CP)'!AM337-1</f>
        <v>4.3742201276193216E-2</v>
      </c>
      <c r="AV367" s="46">
        <f>'Bonds (CP)'!AN367/'Bonds (CP)'!AN337-1</f>
        <v>5.3918982834256113E-2</v>
      </c>
      <c r="AW367" s="46">
        <f>'Bonds (CP)'!AO367/'Bonds (CP)'!AO337-1</f>
        <v>4.0298210838582982E-2</v>
      </c>
      <c r="AX367" s="46">
        <f>'Bonds (CP)'!AP367/'Bonds (CP)'!AP337-1</f>
        <v>-2.898247706955015E-3</v>
      </c>
      <c r="AY367" s="46">
        <f>SUM(AT367:AX367)</f>
        <v>0.14462768974123041</v>
      </c>
      <c r="BC367" s="46">
        <f>'Bonds (CP)'!AT367-'Bonds (CP)'!$AT$515</f>
        <v>1.0175759402223788E-2</v>
      </c>
      <c r="BD367" s="46">
        <f>'Bonds (CP)'!AU367-'Bonds (CP)'!$AU$515</f>
        <v>4.5582296805443866E-2</v>
      </c>
      <c r="BE367" s="46">
        <f>'Bonds (CP)'!AV367-'Bonds (CP)'!$AV$515</f>
        <v>5.7512492138734085E-2</v>
      </c>
      <c r="BF367" s="46">
        <f>'Bonds (CP)'!AW367-'Bonds (CP)'!$AW$515</f>
        <v>4.7336968267918569E-2</v>
      </c>
      <c r="BG367" s="46">
        <f>'Bonds (CP)'!AX367-'Bonds (CP)'!$AX$515</f>
        <v>5.241532908002831E-3</v>
      </c>
    </row>
    <row r="368" spans="1:59" ht="16.5" customHeight="1">
      <c r="A368" s="24">
        <v>45722</v>
      </c>
      <c r="B368" s="16">
        <v>17.88</v>
      </c>
      <c r="C368" s="16">
        <v>15.64</v>
      </c>
      <c r="D368" s="16">
        <v>15.3</v>
      </c>
      <c r="E368" s="16">
        <v>15.1</v>
      </c>
      <c r="F368" s="16">
        <v>14.9</v>
      </c>
      <c r="G368" s="17"/>
      <c r="H368" s="26">
        <f t="shared" si="80"/>
        <v>0.85680352901255508</v>
      </c>
      <c r="I368" s="26">
        <f t="shared" si="81"/>
        <v>0.69184382257594379</v>
      </c>
      <c r="J368" s="26">
        <f t="shared" si="82"/>
        <v>0.57395431365610405</v>
      </c>
      <c r="K368" s="26">
        <f t="shared" si="83"/>
        <v>0.42003496757208914</v>
      </c>
      <c r="L368" s="26">
        <f t="shared" si="84"/>
        <v>0.31283389493556746</v>
      </c>
      <c r="M368" s="17"/>
      <c r="N368" s="17"/>
      <c r="O368" s="29">
        <f t="shared" si="85"/>
        <v>2.0359687818118921E-3</v>
      </c>
      <c r="P368" s="29">
        <f t="shared" si="86"/>
        <v>1.0672294862217102E-2</v>
      </c>
      <c r="Q368" s="29">
        <f t="shared" si="87"/>
        <v>1.3021042170145103E-2</v>
      </c>
      <c r="R368" s="29">
        <f t="shared" si="88"/>
        <v>1.2694942823580968E-2</v>
      </c>
      <c r="S368" s="29">
        <f t="shared" si="89"/>
        <v>5.0976569366054658E-3</v>
      </c>
      <c r="T368" s="29">
        <f t="shared" si="95"/>
        <v>4.3521905574360531E-2</v>
      </c>
      <c r="U368" s="17"/>
      <c r="V368" s="30">
        <f t="shared" si="90"/>
        <v>2.0624228165894891E-3</v>
      </c>
      <c r="W368" s="30">
        <f t="shared" si="91"/>
        <v>1.0772260993084176E-2</v>
      </c>
      <c r="X368" s="30">
        <f t="shared" si="92"/>
        <v>1.3210258422770254E-2</v>
      </c>
      <c r="Y368" s="30">
        <f t="shared" si="93"/>
        <v>1.30499656628361E-2</v>
      </c>
      <c r="Z368" s="30">
        <f t="shared" si="94"/>
        <v>5.491365964166905E-3</v>
      </c>
      <c r="AA368" s="17"/>
      <c r="AB368" s="17"/>
      <c r="AC368" s="17"/>
      <c r="AD368" s="17"/>
      <c r="AE368" s="17"/>
      <c r="AF368" s="17"/>
      <c r="AG368" s="17"/>
      <c r="AK368" s="24">
        <v>45722</v>
      </c>
      <c r="AL368" s="37">
        <v>0.85680352901255508</v>
      </c>
      <c r="AM368" s="37">
        <v>0.69184382257594379</v>
      </c>
      <c r="AN368" s="37">
        <v>0.57395431365610416</v>
      </c>
      <c r="AO368" s="37">
        <v>0.42003496757208914</v>
      </c>
      <c r="AP368" s="37">
        <v>0.31283389493556746</v>
      </c>
      <c r="AT368" s="46">
        <f>'Bonds (CP)'!AL368/'Bonds (CP)'!AL338-1</f>
        <v>8.8225313878520506E-3</v>
      </c>
      <c r="AU368" s="46">
        <f>'Bonds (CP)'!AM368/'Bonds (CP)'!AM338-1</f>
        <v>5.4357197833715398E-2</v>
      </c>
      <c r="AV368" s="46">
        <f>'Bonds (CP)'!AN368/'Bonds (CP)'!AN338-1</f>
        <v>7.0194996905577955E-2</v>
      </c>
      <c r="AW368" s="46">
        <f>'Bonds (CP)'!AO368/'Bonds (CP)'!AO338-1</f>
        <v>5.833731507239226E-2</v>
      </c>
      <c r="AX368" s="46">
        <f>'Bonds (CP)'!AP368/'Bonds (CP)'!AP338-1</f>
        <v>2.9128720083588799E-3</v>
      </c>
      <c r="AY368" s="46">
        <f>SUM(AT368:AX368)</f>
        <v>0.19462491320789654</v>
      </c>
      <c r="BC368" s="46">
        <f>'Bonds (CP)'!AT368-'Bonds (CP)'!$AT$515</f>
        <v>9.4317482909227202E-3</v>
      </c>
      <c r="BD368" s="46">
        <f>'Bonds (CP)'!AU368-'Bonds (CP)'!$AU$515</f>
        <v>5.6197293362966048E-2</v>
      </c>
      <c r="BE368" s="46">
        <f>'Bonds (CP)'!AV368-'Bonds (CP)'!$AV$515</f>
        <v>7.3788506210055935E-2</v>
      </c>
      <c r="BF368" s="46">
        <f>'Bonds (CP)'!AW368-'Bonds (CP)'!$AW$515</f>
        <v>6.5376072501727847E-2</v>
      </c>
      <c r="BG368" s="46">
        <f>'Bonds (CP)'!AX368-'Bonds (CP)'!$AX$515</f>
        <v>1.1052652623316726E-2</v>
      </c>
    </row>
    <row r="369" spans="1:59" ht="16.5" customHeight="1">
      <c r="A369" s="24">
        <v>45723</v>
      </c>
      <c r="B369" s="16">
        <v>17.79</v>
      </c>
      <c r="C369" s="16">
        <v>15.55</v>
      </c>
      <c r="D369" s="16">
        <v>15.22</v>
      </c>
      <c r="E369" s="16">
        <v>15.04</v>
      </c>
      <c r="F369" s="16">
        <v>14.83</v>
      </c>
      <c r="G369" s="17"/>
      <c r="H369" s="26">
        <f t="shared" si="80"/>
        <v>0.85745818830121412</v>
      </c>
      <c r="I369" s="26">
        <f t="shared" si="81"/>
        <v>0.6934230392209817</v>
      </c>
      <c r="J369" s="26">
        <f t="shared" si="82"/>
        <v>0.5758175045557693</v>
      </c>
      <c r="K369" s="26">
        <f t="shared" si="83"/>
        <v>0.42171600291904926</v>
      </c>
      <c r="L369" s="26">
        <f t="shared" si="84"/>
        <v>0.31443658280155873</v>
      </c>
      <c r="M369" s="17"/>
      <c r="N369" s="17"/>
      <c r="O369" s="29">
        <f t="shared" si="85"/>
        <v>7.6407165294178903E-4</v>
      </c>
      <c r="P369" s="29">
        <f t="shared" si="86"/>
        <v>2.2826201427339488E-3</v>
      </c>
      <c r="Q369" s="29">
        <f t="shared" si="87"/>
        <v>3.2462355545281874E-3</v>
      </c>
      <c r="R369" s="29">
        <f t="shared" si="88"/>
        <v>4.0021319098191288E-3</v>
      </c>
      <c r="S369" s="29">
        <f t="shared" si="89"/>
        <v>5.1231272951461904E-3</v>
      </c>
      <c r="T369" s="29">
        <f t="shared" si="95"/>
        <v>1.5418186555169244E-2</v>
      </c>
      <c r="U369" s="17"/>
      <c r="V369" s="30">
        <f t="shared" si="90"/>
        <v>7.9052568771938625E-4</v>
      </c>
      <c r="W369" s="30">
        <f t="shared" si="91"/>
        <v>2.3825862736010224E-3</v>
      </c>
      <c r="X369" s="30">
        <f t="shared" si="92"/>
        <v>3.4354518071533385E-3</v>
      </c>
      <c r="Y369" s="30">
        <f t="shared" si="93"/>
        <v>4.3571547490742603E-3</v>
      </c>
      <c r="Z369" s="30">
        <f t="shared" si="94"/>
        <v>5.5168363227076295E-3</v>
      </c>
      <c r="AA369" s="17"/>
      <c r="AB369" s="17"/>
      <c r="AC369" s="17"/>
      <c r="AD369" s="17"/>
      <c r="AE369" s="17"/>
      <c r="AF369" s="17"/>
      <c r="AG369" s="17"/>
      <c r="AK369" s="24">
        <v>45723</v>
      </c>
      <c r="AL369" s="37">
        <v>0.85745818830121412</v>
      </c>
      <c r="AM369" s="37">
        <v>0.69342303922098159</v>
      </c>
      <c r="AN369" s="37">
        <v>0.57581750455576919</v>
      </c>
      <c r="AO369" s="37">
        <v>0.42171600291904932</v>
      </c>
      <c r="AP369" s="37">
        <v>0.31443658280155878</v>
      </c>
      <c r="AT369" s="46">
        <f>'Bonds (CP)'!AL369/'Bonds (CP)'!AL339-1</f>
        <v>9.2537566856272235E-3</v>
      </c>
      <c r="AU369" s="46">
        <f>'Bonds (CP)'!AM369/'Bonds (CP)'!AM339-1</f>
        <v>5.5976223611145404E-2</v>
      </c>
      <c r="AV369" s="46">
        <f>'Bonds (CP)'!AN369/'Bonds (CP)'!AN339-1</f>
        <v>7.3669101954810579E-2</v>
      </c>
      <c r="AW369" s="46">
        <f>'Bonds (CP)'!AO369/'Bonds (CP)'!AO339-1</f>
        <v>6.8136350684981695E-2</v>
      </c>
      <c r="AX369" s="46">
        <f>'Bonds (CP)'!AP369/'Bonds (CP)'!AP339-1</f>
        <v>2.0496145417891354E-2</v>
      </c>
      <c r="AY369" s="46">
        <f>SUM(AT369:AX369)</f>
        <v>0.22753157835445625</v>
      </c>
      <c r="BC369" s="46">
        <f>'Bonds (CP)'!AT369-'Bonds (CP)'!$AT$515</f>
        <v>9.8629735886978931E-3</v>
      </c>
      <c r="BD369" s="46">
        <f>'Bonds (CP)'!AU369-'Bonds (CP)'!$AU$515</f>
        <v>5.7816319140396054E-2</v>
      </c>
      <c r="BE369" s="46">
        <f>'Bonds (CP)'!AV369-'Bonds (CP)'!$AV$515</f>
        <v>7.7262611259288558E-2</v>
      </c>
      <c r="BF369" s="46">
        <f>'Bonds (CP)'!AW369-'Bonds (CP)'!$AW$515</f>
        <v>7.5175108114317282E-2</v>
      </c>
      <c r="BG369" s="46">
        <f>'Bonds (CP)'!AX369-'Bonds (CP)'!$AX$515</f>
        <v>2.8635926032849202E-2</v>
      </c>
    </row>
    <row r="370" spans="1:59" ht="16.5" customHeight="1">
      <c r="A370" s="24">
        <v>45726</v>
      </c>
      <c r="B370" s="16">
        <v>17.82</v>
      </c>
      <c r="C370" s="16">
        <v>15.27</v>
      </c>
      <c r="D370" s="16">
        <v>14.91</v>
      </c>
      <c r="E370" s="16">
        <v>14.84</v>
      </c>
      <c r="F370" s="16">
        <v>14.81</v>
      </c>
      <c r="G370" s="17"/>
      <c r="H370" s="26">
        <f t="shared" si="80"/>
        <v>0.85723985740960795</v>
      </c>
      <c r="I370" s="26">
        <f t="shared" si="81"/>
        <v>0.69836750584211016</v>
      </c>
      <c r="J370" s="26">
        <f t="shared" si="82"/>
        <v>0.58310955115151186</v>
      </c>
      <c r="K370" s="26">
        <f t="shared" si="83"/>
        <v>0.4273836902647129</v>
      </c>
      <c r="L370" s="26">
        <f t="shared" si="84"/>
        <v>0.31489747417026814</v>
      </c>
      <c r="M370" s="17"/>
      <c r="N370" s="17"/>
      <c r="O370" s="29">
        <f t="shared" si="85"/>
        <v>-2.5462570022072306E-4</v>
      </c>
      <c r="P370" s="29">
        <f t="shared" si="86"/>
        <v>7.130519670478952E-3</v>
      </c>
      <c r="Q370" s="29">
        <f t="shared" si="87"/>
        <v>1.2663815424243108E-2</v>
      </c>
      <c r="R370" s="29">
        <f t="shared" si="88"/>
        <v>1.3439583289305723E-2</v>
      </c>
      <c r="S370" s="29">
        <f t="shared" si="89"/>
        <v>1.4657689146821973E-3</v>
      </c>
      <c r="T370" s="29">
        <f t="shared" si="95"/>
        <v>3.4445061598489257E-2</v>
      </c>
      <c r="U370" s="17"/>
      <c r="V370" s="30">
        <f t="shared" si="90"/>
        <v>-2.2817166544312584E-4</v>
      </c>
      <c r="W370" s="30">
        <f t="shared" si="91"/>
        <v>7.2304858013460252E-3</v>
      </c>
      <c r="X370" s="30">
        <f t="shared" si="92"/>
        <v>1.2853031676868258E-2</v>
      </c>
      <c r="Y370" s="30">
        <f t="shared" si="93"/>
        <v>1.3794606128560856E-2</v>
      </c>
      <c r="Z370" s="30">
        <f t="shared" si="94"/>
        <v>1.8594779422436364E-3</v>
      </c>
      <c r="AA370" s="17"/>
      <c r="AB370" s="17"/>
      <c r="AC370" s="17"/>
      <c r="AD370" s="17"/>
      <c r="AE370" s="17"/>
      <c r="AF370" s="17"/>
      <c r="AG370" s="17"/>
      <c r="AK370" s="24">
        <v>45726</v>
      </c>
      <c r="AL370" s="37">
        <v>0.85723985740960784</v>
      </c>
      <c r="AM370" s="37">
        <v>0.69836750584211027</v>
      </c>
      <c r="AN370" s="37">
        <v>0.58310955115151175</v>
      </c>
      <c r="AO370" s="37">
        <v>0.42738369026471301</v>
      </c>
      <c r="AP370" s="37">
        <v>0.31489747417026809</v>
      </c>
      <c r="AT370" s="46">
        <f>'Bonds (CP)'!AL370/'Bonds (CP)'!AL340-1</f>
        <v>9.5060261415718106E-3</v>
      </c>
      <c r="AU370" s="46">
        <f>'Bonds (CP)'!AM370/'Bonds (CP)'!AM340-1</f>
        <v>5.4016129567920679E-2</v>
      </c>
      <c r="AV370" s="46">
        <f>'Bonds (CP)'!AN370/'Bonds (CP)'!AN340-1</f>
        <v>7.9068468507717204E-2</v>
      </c>
      <c r="AW370" s="46">
        <f>'Bonds (CP)'!AO370/'Bonds (CP)'!AO340-1</f>
        <v>0.10667587883083263</v>
      </c>
      <c r="AX370" s="46">
        <f>'Bonds (CP)'!AP370/'Bonds (CP)'!AP340-1</f>
        <v>8.7269911626114194E-2</v>
      </c>
      <c r="AY370" s="46">
        <f>SUM(AT370:AX370)</f>
        <v>0.33653641467415651</v>
      </c>
      <c r="BC370" s="46">
        <f>'Bonds (CP)'!AT370-'Bonds (CP)'!$AT$515</f>
        <v>1.011524304464248E-2</v>
      </c>
      <c r="BD370" s="46">
        <f>'Bonds (CP)'!AU370-'Bonds (CP)'!$AU$515</f>
        <v>5.5856225097171329E-2</v>
      </c>
      <c r="BE370" s="46">
        <f>'Bonds (CP)'!AV370-'Bonds (CP)'!$AV$515</f>
        <v>8.2661977812195184E-2</v>
      </c>
      <c r="BF370" s="46">
        <f>'Bonds (CP)'!AW370-'Bonds (CP)'!$AW$515</f>
        <v>0.11371463626016821</v>
      </c>
      <c r="BG370" s="46">
        <f>'Bonds (CP)'!AX370-'Bonds (CP)'!$AX$515</f>
        <v>9.5409692241072042E-2</v>
      </c>
    </row>
    <row r="371" spans="1:59" ht="16.5" customHeight="1">
      <c r="A371" s="24">
        <v>45727</v>
      </c>
      <c r="B371" s="16">
        <v>17.97</v>
      </c>
      <c r="C371" s="16">
        <v>15.57</v>
      </c>
      <c r="D371" s="16">
        <v>15.18</v>
      </c>
      <c r="E371" s="16">
        <v>14.97</v>
      </c>
      <c r="F371" s="16">
        <v>14.81</v>
      </c>
      <c r="G371" s="17"/>
      <c r="H371" s="26">
        <f t="shared" si="80"/>
        <v>0.85614986861066378</v>
      </c>
      <c r="I371" s="26">
        <f t="shared" si="81"/>
        <v>0.69307168038970501</v>
      </c>
      <c r="J371" s="26">
        <f t="shared" si="82"/>
        <v>0.57675195028500104</v>
      </c>
      <c r="K371" s="26">
        <f t="shared" si="83"/>
        <v>0.42368840337528008</v>
      </c>
      <c r="L371" s="26">
        <f t="shared" si="84"/>
        <v>0.31489747417026814</v>
      </c>
      <c r="M371" s="17"/>
      <c r="N371" s="17"/>
      <c r="O371" s="29">
        <f t="shared" si="85"/>
        <v>-1.2715097058574321E-3</v>
      </c>
      <c r="P371" s="29">
        <f t="shared" si="86"/>
        <v>-7.583149857494198E-3</v>
      </c>
      <c r="Q371" s="29">
        <f t="shared" si="87"/>
        <v>-1.0902926995374984E-2</v>
      </c>
      <c r="R371" s="29">
        <f t="shared" si="88"/>
        <v>-8.6462983347447286E-3</v>
      </c>
      <c r="S371" s="29">
        <f t="shared" si="89"/>
        <v>0</v>
      </c>
      <c r="T371" s="29">
        <f t="shared" si="95"/>
        <v>-2.8403884893471343E-2</v>
      </c>
      <c r="U371" s="17"/>
      <c r="V371" s="30">
        <f t="shared" si="90"/>
        <v>-1.2450556710798348E-3</v>
      </c>
      <c r="W371" s="30">
        <f t="shared" si="91"/>
        <v>-7.4831837266271248E-3</v>
      </c>
      <c r="X371" s="30">
        <f t="shared" si="92"/>
        <v>-1.0713710742749833E-2</v>
      </c>
      <c r="Y371" s="30">
        <f t="shared" si="93"/>
        <v>-8.2912754954895963E-3</v>
      </c>
      <c r="Z371" s="30">
        <f t="shared" si="94"/>
        <v>3.9370902756143925E-4</v>
      </c>
      <c r="AA371" s="17"/>
      <c r="AB371" s="17"/>
      <c r="AC371" s="17"/>
      <c r="AD371" s="17"/>
      <c r="AE371" s="17"/>
      <c r="AF371" s="17"/>
      <c r="AG371" s="17"/>
      <c r="AK371" s="24">
        <v>45727</v>
      </c>
      <c r="AL371" s="37">
        <v>0.85614986861066378</v>
      </c>
      <c r="AM371" s="37">
        <v>0.69307168038970501</v>
      </c>
      <c r="AN371" s="37">
        <v>0.57675195028500115</v>
      </c>
      <c r="AO371" s="37">
        <v>0.42368840337528002</v>
      </c>
      <c r="AP371" s="37">
        <v>0.31489747417026809</v>
      </c>
      <c r="AT371" s="46">
        <f>'Bonds (CP)'!AL371/'Bonds (CP)'!AL341-1</f>
        <v>7.7138255488684582E-3</v>
      </c>
      <c r="AU371" s="46">
        <f>'Bonds (CP)'!AM371/'Bonds (CP)'!AM341-1</f>
        <v>4.4198442539610694E-2</v>
      </c>
      <c r="AV371" s="46">
        <f>'Bonds (CP)'!AN371/'Bonds (CP)'!AN341-1</f>
        <v>6.7729068263086445E-2</v>
      </c>
      <c r="AW371" s="46">
        <f>'Bonds (CP)'!AO371/'Bonds (CP)'!AO341-1</f>
        <v>0.10208752618767258</v>
      </c>
      <c r="AX371" s="46">
        <f>'Bonds (CP)'!AP371/'Bonds (CP)'!AP341-1</f>
        <v>9.6071628383777474E-2</v>
      </c>
      <c r="AY371" s="46">
        <f>SUM(AT371:AX371)</f>
        <v>0.31780049092301565</v>
      </c>
      <c r="BC371" s="46">
        <f>'Bonds (CP)'!AT371-'Bonds (CP)'!$AT$515</f>
        <v>8.3230424519391277E-3</v>
      </c>
      <c r="BD371" s="46">
        <f>'Bonds (CP)'!AU371-'Bonds (CP)'!$AU$515</f>
        <v>4.6038538068861344E-2</v>
      </c>
      <c r="BE371" s="46">
        <f>'Bonds (CP)'!AV371-'Bonds (CP)'!$AV$515</f>
        <v>7.1322577567564424E-2</v>
      </c>
      <c r="BF371" s="46">
        <f>'Bonds (CP)'!AW371-'Bonds (CP)'!$AW$515</f>
        <v>0.10912628361700817</v>
      </c>
      <c r="BG371" s="46">
        <f>'Bonds (CP)'!AX371-'Bonds (CP)'!$AX$515</f>
        <v>0.10421140899873532</v>
      </c>
    </row>
    <row r="372" spans="1:59" ht="16.5" customHeight="1">
      <c r="A372" s="24">
        <v>45728</v>
      </c>
      <c r="B372" s="16">
        <v>17.97</v>
      </c>
      <c r="C372" s="16">
        <v>15.51</v>
      </c>
      <c r="D372" s="16">
        <v>15.07</v>
      </c>
      <c r="E372" s="16">
        <v>14.81</v>
      </c>
      <c r="F372" s="16">
        <v>14.6</v>
      </c>
      <c r="G372" s="17"/>
      <c r="H372" s="26">
        <f t="shared" si="80"/>
        <v>0.85614986861066378</v>
      </c>
      <c r="I372" s="26">
        <f t="shared" si="81"/>
        <v>0.69412648131901755</v>
      </c>
      <c r="J372" s="26">
        <f t="shared" si="82"/>
        <v>0.57933151914280701</v>
      </c>
      <c r="K372" s="26">
        <f t="shared" si="83"/>
        <v>0.42824244989293481</v>
      </c>
      <c r="L372" s="26">
        <f t="shared" si="84"/>
        <v>0.31981843022212553</v>
      </c>
      <c r="M372" s="17"/>
      <c r="N372" s="17"/>
      <c r="O372" s="29">
        <f t="shared" si="85"/>
        <v>0</v>
      </c>
      <c r="P372" s="29">
        <f t="shared" si="86"/>
        <v>1.5219218432347414E-3</v>
      </c>
      <c r="Q372" s="29">
        <f t="shared" si="87"/>
        <v>4.4725793411384274E-3</v>
      </c>
      <c r="R372" s="29">
        <f t="shared" si="88"/>
        <v>1.0748574852120774E-2</v>
      </c>
      <c r="S372" s="29">
        <f t="shared" si="89"/>
        <v>1.5627169016911857E-2</v>
      </c>
      <c r="T372" s="29">
        <f t="shared" si="95"/>
        <v>3.2370245053405799E-2</v>
      </c>
      <c r="U372" s="17"/>
      <c r="V372" s="30">
        <f t="shared" si="90"/>
        <v>2.6454034777597226E-5</v>
      </c>
      <c r="W372" s="30">
        <f t="shared" si="91"/>
        <v>1.6218879741018151E-3</v>
      </c>
      <c r="X372" s="30">
        <f t="shared" si="92"/>
        <v>4.6617955937635789E-3</v>
      </c>
      <c r="Y372" s="30">
        <f t="shared" si="93"/>
        <v>1.1103597691375906E-2</v>
      </c>
      <c r="Z372" s="30">
        <f t="shared" si="94"/>
        <v>1.6020878044473295E-2</v>
      </c>
      <c r="AA372" s="17"/>
      <c r="AB372" s="17"/>
      <c r="AC372" s="17"/>
      <c r="AD372" s="17"/>
      <c r="AE372" s="17"/>
      <c r="AF372" s="17"/>
      <c r="AG372" s="17"/>
      <c r="AK372" s="24">
        <v>45728</v>
      </c>
      <c r="AL372" s="37">
        <v>0.85614986861066378</v>
      </c>
      <c r="AM372" s="37">
        <v>0.69412648131901755</v>
      </c>
      <c r="AN372" s="37">
        <v>0.57933151914280701</v>
      </c>
      <c r="AO372" s="37">
        <v>0.42824244989293492</v>
      </c>
      <c r="AP372" s="37">
        <v>0.31981843022212553</v>
      </c>
      <c r="AT372" s="46">
        <f>'Bonds (CP)'!AL372/'Bonds (CP)'!AL342-1</f>
        <v>5.3403407646011036E-3</v>
      </c>
      <c r="AU372" s="46">
        <f>'Bonds (CP)'!AM372/'Bonds (CP)'!AM342-1</f>
        <v>5.0229904691805771E-2</v>
      </c>
      <c r="AV372" s="46">
        <f>'Bonds (CP)'!AN372/'Bonds (CP)'!AN342-1</f>
        <v>7.7215499484588168E-2</v>
      </c>
      <c r="AW372" s="46">
        <f>'Bonds (CP)'!AO372/'Bonds (CP)'!AO342-1</f>
        <v>0.10818169707968361</v>
      </c>
      <c r="AX372" s="46">
        <f>'Bonds (CP)'!AP372/'Bonds (CP)'!AP342-1</f>
        <v>9.1596192533832443E-2</v>
      </c>
      <c r="AY372" s="46">
        <f>SUM(AT372:AX372)</f>
        <v>0.3325636345545111</v>
      </c>
      <c r="BC372" s="46">
        <f>'Bonds (CP)'!AT372-'Bonds (CP)'!$AT$515</f>
        <v>5.9495576676717732E-3</v>
      </c>
      <c r="BD372" s="46">
        <f>'Bonds (CP)'!AU372-'Bonds (CP)'!$AU$515</f>
        <v>5.2070000221056421E-2</v>
      </c>
      <c r="BE372" s="46">
        <f>'Bonds (CP)'!AV372-'Bonds (CP)'!$AV$515</f>
        <v>8.0809008789066147E-2</v>
      </c>
      <c r="BF372" s="46">
        <f>'Bonds (CP)'!AW372-'Bonds (CP)'!$AW$515</f>
        <v>0.1152204545090192</v>
      </c>
      <c r="BG372" s="46">
        <f>'Bonds (CP)'!AX372-'Bonds (CP)'!$AX$515</f>
        <v>9.9735973148790291E-2</v>
      </c>
    </row>
    <row r="373" spans="1:59" ht="16.5" customHeight="1">
      <c r="A373" s="24">
        <v>45729</v>
      </c>
      <c r="B373" s="16">
        <v>18.03</v>
      </c>
      <c r="C373" s="16">
        <v>15.6</v>
      </c>
      <c r="D373" s="16">
        <v>15.18</v>
      </c>
      <c r="E373" s="16">
        <v>14.91</v>
      </c>
      <c r="F373" s="16">
        <v>14.67</v>
      </c>
      <c r="G373" s="17"/>
      <c r="H373" s="26">
        <f t="shared" si="80"/>
        <v>0.85571464881809722</v>
      </c>
      <c r="I373" s="26">
        <f t="shared" si="81"/>
        <v>0.69254509432992206</v>
      </c>
      <c r="J373" s="26">
        <f t="shared" si="82"/>
        <v>0.57675195028500104</v>
      </c>
      <c r="K373" s="26">
        <f t="shared" si="83"/>
        <v>0.42538868694610432</v>
      </c>
      <c r="L373" s="26">
        <f t="shared" si="84"/>
        <v>0.31816137813198847</v>
      </c>
      <c r="M373" s="17"/>
      <c r="N373" s="17"/>
      <c r="O373" s="29">
        <f t="shared" si="85"/>
        <v>-5.0834533593147047E-4</v>
      </c>
      <c r="P373" s="29">
        <f t="shared" si="86"/>
        <v>-2.278240395166109E-3</v>
      </c>
      <c r="Q373" s="29">
        <f t="shared" si="87"/>
        <v>-4.4526644461235776E-3</v>
      </c>
      <c r="R373" s="29">
        <f t="shared" si="88"/>
        <v>-6.6638955282082302E-3</v>
      </c>
      <c r="S373" s="29">
        <f t="shared" si="89"/>
        <v>-5.1812276390268419E-3</v>
      </c>
      <c r="T373" s="29">
        <f t="shared" si="95"/>
        <v>-1.9084373344456229E-2</v>
      </c>
      <c r="U373" s="17"/>
      <c r="V373" s="30">
        <f t="shared" si="90"/>
        <v>-4.8189130115387324E-4</v>
      </c>
      <c r="W373" s="30">
        <f t="shared" si="91"/>
        <v>-2.1782742642990354E-3</v>
      </c>
      <c r="X373" s="30">
        <f t="shared" si="92"/>
        <v>-4.263448193498426E-3</v>
      </c>
      <c r="Y373" s="30">
        <f t="shared" si="93"/>
        <v>-6.3088726889530987E-3</v>
      </c>
      <c r="Z373" s="30">
        <f t="shared" si="94"/>
        <v>-4.7875186114654028E-3</v>
      </c>
      <c r="AA373" s="17"/>
      <c r="AB373" s="17"/>
      <c r="AC373" s="17"/>
      <c r="AD373" s="17"/>
      <c r="AE373" s="17"/>
      <c r="AF373" s="17"/>
      <c r="AG373" s="17"/>
      <c r="AK373" s="24">
        <v>45729</v>
      </c>
      <c r="AL373" s="37">
        <v>0.85571464881809711</v>
      </c>
      <c r="AM373" s="37">
        <v>0.69254509432992206</v>
      </c>
      <c r="AN373" s="37">
        <v>0.57675195028500115</v>
      </c>
      <c r="AO373" s="37">
        <v>0.42538868694610421</v>
      </c>
      <c r="AP373" s="37">
        <v>0.31816137813198841</v>
      </c>
      <c r="AT373" s="46">
        <f>'Bonds (CP)'!AL373/'Bonds (CP)'!AL343-1</f>
        <v>2.4570024570025328E-3</v>
      </c>
      <c r="AU373" s="46">
        <f>'Bonds (CP)'!AM373/'Bonds (CP)'!AM343-1</f>
        <v>4.8359454341556418E-2</v>
      </c>
      <c r="AV373" s="46">
        <f>'Bonds (CP)'!AN373/'Bonds (CP)'!AN343-1</f>
        <v>7.6267589164985106E-2</v>
      </c>
      <c r="AW373" s="46">
        <f>'Bonds (CP)'!AO373/'Bonds (CP)'!AO343-1</f>
        <v>0.10865788591014147</v>
      </c>
      <c r="AX373" s="46">
        <f>'Bonds (CP)'!AP373/'Bonds (CP)'!AP343-1</f>
        <v>9.2610544100097281E-2</v>
      </c>
      <c r="AY373" s="46">
        <f>SUM(AT373:AX373)</f>
        <v>0.32835247597378281</v>
      </c>
      <c r="BC373" s="46">
        <f>'Bonds (CP)'!AT373-'Bonds (CP)'!$AT$515</f>
        <v>3.0662193600732024E-3</v>
      </c>
      <c r="BD373" s="46">
        <f>'Bonds (CP)'!AU373-'Bonds (CP)'!$AU$515</f>
        <v>5.0199549870807068E-2</v>
      </c>
      <c r="BE373" s="46">
        <f>'Bonds (CP)'!AV373-'Bonds (CP)'!$AV$515</f>
        <v>7.9861098469463085E-2</v>
      </c>
      <c r="BF373" s="46">
        <f>'Bonds (CP)'!AW373-'Bonds (CP)'!$AW$515</f>
        <v>0.11569664333947706</v>
      </c>
      <c r="BG373" s="46">
        <f>'Bonds (CP)'!AX373-'Bonds (CP)'!$AX$515</f>
        <v>0.10075032471505513</v>
      </c>
    </row>
    <row r="374" spans="1:59" ht="16.5" customHeight="1">
      <c r="A374" s="24">
        <v>45730</v>
      </c>
      <c r="B374" s="16">
        <v>17.77</v>
      </c>
      <c r="C374" s="16">
        <v>15.24</v>
      </c>
      <c r="D374" s="16">
        <v>14.92</v>
      </c>
      <c r="E374" s="16">
        <v>14.78</v>
      </c>
      <c r="F374" s="16">
        <v>14.65</v>
      </c>
      <c r="G374" s="17"/>
      <c r="H374" s="26">
        <f t="shared" si="80"/>
        <v>0.85760380402479408</v>
      </c>
      <c r="I374" s="26">
        <f t="shared" si="81"/>
        <v>0.69890010042858752</v>
      </c>
      <c r="J374" s="26">
        <f t="shared" si="82"/>
        <v>0.58287251903173554</v>
      </c>
      <c r="K374" s="26">
        <f t="shared" si="83"/>
        <v>0.42910347425767881</v>
      </c>
      <c r="L374" s="26">
        <f t="shared" si="84"/>
        <v>0.31863309578304921</v>
      </c>
      <c r="M374" s="17"/>
      <c r="N374" s="17"/>
      <c r="O374" s="29">
        <f t="shared" si="85"/>
        <v>2.2076929608556561E-3</v>
      </c>
      <c r="P374" s="29">
        <f t="shared" si="86"/>
        <v>9.1763065693424295E-3</v>
      </c>
      <c r="Q374" s="29">
        <f t="shared" si="87"/>
        <v>1.0612133593497219E-2</v>
      </c>
      <c r="R374" s="29">
        <f t="shared" si="88"/>
        <v>8.7326894803978483E-3</v>
      </c>
      <c r="S374" s="29">
        <f t="shared" si="89"/>
        <v>1.4826364338447195E-3</v>
      </c>
      <c r="T374" s="29">
        <f t="shared" si="95"/>
        <v>3.2211459037937873E-2</v>
      </c>
      <c r="U374" s="17"/>
      <c r="V374" s="30">
        <f t="shared" si="90"/>
        <v>2.2341469956332531E-3</v>
      </c>
      <c r="W374" s="30">
        <f t="shared" si="91"/>
        <v>9.2762727002095036E-3</v>
      </c>
      <c r="X374" s="30">
        <f t="shared" si="92"/>
        <v>1.080134984612237E-2</v>
      </c>
      <c r="Y374" s="30">
        <f t="shared" si="93"/>
        <v>9.0877123196529807E-3</v>
      </c>
      <c r="Z374" s="30">
        <f t="shared" si="94"/>
        <v>1.8763454614061587E-3</v>
      </c>
      <c r="AA374" s="17"/>
      <c r="AB374" s="17"/>
      <c r="AC374" s="17"/>
      <c r="AD374" s="17"/>
      <c r="AE374" s="17"/>
      <c r="AF374" s="17"/>
      <c r="AG374" s="17"/>
      <c r="AK374" s="24">
        <v>45730</v>
      </c>
      <c r="AL374" s="37">
        <v>0.85760380402479408</v>
      </c>
      <c r="AM374" s="37">
        <v>0.69890010042858752</v>
      </c>
      <c r="AN374" s="37">
        <v>0.58287251903173554</v>
      </c>
      <c r="AO374" s="37">
        <v>0.4291034742576787</v>
      </c>
      <c r="AP374" s="37">
        <v>0.31863309578304921</v>
      </c>
      <c r="AT374" s="46">
        <f>'Bonds (CP)'!AL374/'Bonds (CP)'!AL344-1</f>
        <v>4.4153859217119784E-3</v>
      </c>
      <c r="AU374" s="46">
        <f>'Bonds (CP)'!AM374/'Bonds (CP)'!AM344-1</f>
        <v>5.9297807293360982E-2</v>
      </c>
      <c r="AV374" s="46">
        <f>'Bonds (CP)'!AN374/'Bonds (CP)'!AN344-1</f>
        <v>9.0721320406934369E-2</v>
      </c>
      <c r="AW374" s="46">
        <f>'Bonds (CP)'!AO374/'Bonds (CP)'!AO344-1</f>
        <v>0.12195633497869762</v>
      </c>
      <c r="AX374" s="46">
        <f>'Bonds (CP)'!AP374/'Bonds (CP)'!AP344-1</f>
        <v>9.64571381593613E-2</v>
      </c>
      <c r="AY374" s="46">
        <f>SUM(AT374:AX374)</f>
        <v>0.37284798676006625</v>
      </c>
      <c r="BC374" s="46">
        <f>'Bonds (CP)'!AT374-'Bonds (CP)'!$AT$515</f>
        <v>5.024602824782648E-3</v>
      </c>
      <c r="BD374" s="46">
        <f>'Bonds (CP)'!AU374-'Bonds (CP)'!$AU$515</f>
        <v>6.1137902822611633E-2</v>
      </c>
      <c r="BE374" s="46">
        <f>'Bonds (CP)'!AV374-'Bonds (CP)'!$AV$515</f>
        <v>9.4314829711412349E-2</v>
      </c>
      <c r="BF374" s="46">
        <f>'Bonds (CP)'!AW374-'Bonds (CP)'!$AW$515</f>
        <v>0.1289950924080332</v>
      </c>
      <c r="BG374" s="46">
        <f>'Bonds (CP)'!AX374-'Bonds (CP)'!$AX$515</f>
        <v>0.10459691877431915</v>
      </c>
    </row>
    <row r="375" spans="1:59" ht="16.5" customHeight="1">
      <c r="A375" s="24">
        <v>45733</v>
      </c>
      <c r="B375" s="16">
        <v>17.579999999999998</v>
      </c>
      <c r="C375" s="16">
        <v>15.07</v>
      </c>
      <c r="D375" s="16">
        <v>14.75</v>
      </c>
      <c r="E375" s="16">
        <v>14.61</v>
      </c>
      <c r="F375" s="16">
        <v>14.48</v>
      </c>
      <c r="G375" s="17"/>
      <c r="H375" s="26">
        <f t="shared" si="80"/>
        <v>0.85898962408572888</v>
      </c>
      <c r="I375" s="26">
        <f t="shared" si="81"/>
        <v>0.70192855551456401</v>
      </c>
      <c r="J375" s="26">
        <f t="shared" si="82"/>
        <v>0.58691858374697381</v>
      </c>
      <c r="K375" s="26">
        <f t="shared" si="83"/>
        <v>0.43402572135155071</v>
      </c>
      <c r="L375" s="26">
        <f t="shared" si="84"/>
        <v>0.32269889169822924</v>
      </c>
      <c r="M375" s="17"/>
      <c r="N375" s="17"/>
      <c r="O375" s="29">
        <f t="shared" si="85"/>
        <v>1.6159210750128494E-3</v>
      </c>
      <c r="P375" s="29">
        <f t="shared" si="86"/>
        <v>4.3331730588096473E-3</v>
      </c>
      <c r="Q375" s="29">
        <f t="shared" si="87"/>
        <v>6.9415945736464035E-3</v>
      </c>
      <c r="R375" s="29">
        <f t="shared" si="88"/>
        <v>1.1471002658244744E-2</v>
      </c>
      <c r="S375" s="29">
        <f t="shared" si="89"/>
        <v>1.2760118044825797E-2</v>
      </c>
      <c r="T375" s="29">
        <f t="shared" si="95"/>
        <v>3.7121809410539441E-2</v>
      </c>
      <c r="U375" s="17"/>
      <c r="V375" s="30">
        <f t="shared" si="90"/>
        <v>1.6423751097904467E-3</v>
      </c>
      <c r="W375" s="30">
        <f t="shared" si="91"/>
        <v>4.4331391896767205E-3</v>
      </c>
      <c r="X375" s="30">
        <f t="shared" si="92"/>
        <v>7.1308108262715551E-3</v>
      </c>
      <c r="Y375" s="30">
        <f t="shared" si="93"/>
        <v>1.1826025497499877E-2</v>
      </c>
      <c r="Z375" s="30">
        <f t="shared" si="94"/>
        <v>1.3153827072387237E-2</v>
      </c>
      <c r="AA375" s="17"/>
      <c r="AB375" s="17"/>
      <c r="AC375" s="17"/>
      <c r="AD375" s="17"/>
      <c r="AE375" s="17"/>
      <c r="AF375" s="17"/>
      <c r="AG375" s="17"/>
      <c r="AK375" s="24">
        <v>45733</v>
      </c>
      <c r="AL375" s="37">
        <v>0.85898962408572888</v>
      </c>
      <c r="AM375" s="37">
        <v>0.7019285555145639</v>
      </c>
      <c r="AN375" s="37">
        <v>0.58691858374697359</v>
      </c>
      <c r="AO375" s="37">
        <v>0.43402572135155071</v>
      </c>
      <c r="AP375" s="37">
        <v>0.32269889169822924</v>
      </c>
      <c r="AT375" s="46">
        <f>'Bonds (CP)'!AL375/'Bonds (CP)'!AL345-1</f>
        <v>8.6749447184895079E-3</v>
      </c>
      <c r="AU375" s="46">
        <f>'Bonds (CP)'!AM375/'Bonds (CP)'!AM345-1</f>
        <v>7.1588077343440082E-2</v>
      </c>
      <c r="AV375" s="46">
        <f>'Bonds (CP)'!AN375/'Bonds (CP)'!AN345-1</f>
        <v>0.10880892877625215</v>
      </c>
      <c r="AW375" s="46">
        <f>'Bonds (CP)'!AO375/'Bonds (CP)'!AO345-1</f>
        <v>0.13996130236897031</v>
      </c>
      <c r="AX375" s="46">
        <f>'Bonds (CP)'!AP375/'Bonds (CP)'!AP345-1</f>
        <v>9.9172593108361351E-2</v>
      </c>
      <c r="AY375" s="46">
        <f>SUM(AT375:AX375)</f>
        <v>0.42820584631551339</v>
      </c>
      <c r="BC375" s="46">
        <f>'Bonds (CP)'!AT375-'Bonds (CP)'!$AT$515</f>
        <v>9.2841616215601774E-3</v>
      </c>
      <c r="BD375" s="46">
        <f>'Bonds (CP)'!AU375-'Bonds (CP)'!$AU$515</f>
        <v>7.3428172872690725E-2</v>
      </c>
      <c r="BE375" s="46">
        <f>'Bonds (CP)'!AV375-'Bonds (CP)'!$AV$515</f>
        <v>0.11240243808073012</v>
      </c>
      <c r="BF375" s="46">
        <f>'Bonds (CP)'!AW375-'Bonds (CP)'!$AW$515</f>
        <v>0.14700005979830588</v>
      </c>
      <c r="BG375" s="46">
        <f>'Bonds (CP)'!AX375-'Bonds (CP)'!$AX$515</f>
        <v>0.1073123737233192</v>
      </c>
    </row>
    <row r="376" spans="1:59" ht="16.5" customHeight="1">
      <c r="A376" s="24">
        <v>45734</v>
      </c>
      <c r="B376" s="16">
        <v>17.28</v>
      </c>
      <c r="C376" s="16">
        <v>14.8</v>
      </c>
      <c r="D376" s="16">
        <v>14.61</v>
      </c>
      <c r="E376" s="16">
        <v>14.53</v>
      </c>
      <c r="F376" s="16">
        <v>14.47</v>
      </c>
      <c r="G376" s="17"/>
      <c r="H376" s="26">
        <f t="shared" si="80"/>
        <v>0.86118690313778989</v>
      </c>
      <c r="I376" s="26">
        <f t="shared" si="81"/>
        <v>0.70677510817197498</v>
      </c>
      <c r="J376" s="26">
        <f t="shared" si="82"/>
        <v>0.59027715365511058</v>
      </c>
      <c r="K376" s="26">
        <f t="shared" si="83"/>
        <v>0.43636767001491678</v>
      </c>
      <c r="L376" s="26">
        <f t="shared" si="84"/>
        <v>0.32294123017281051</v>
      </c>
      <c r="M376" s="17"/>
      <c r="N376" s="17"/>
      <c r="O376" s="29">
        <f t="shared" si="85"/>
        <v>2.5579809004092624E-3</v>
      </c>
      <c r="P376" s="29">
        <f t="shared" si="86"/>
        <v>6.9046238671086613E-3</v>
      </c>
      <c r="Q376" s="29">
        <f t="shared" si="87"/>
        <v>5.7223778580925977E-3</v>
      </c>
      <c r="R376" s="29">
        <f t="shared" si="88"/>
        <v>5.3958752860849835E-3</v>
      </c>
      <c r="S376" s="29">
        <f t="shared" si="89"/>
        <v>7.5097399097323603E-4</v>
      </c>
      <c r="T376" s="29">
        <f t="shared" si="95"/>
        <v>2.1331831902668741E-2</v>
      </c>
      <c r="U376" s="17"/>
      <c r="V376" s="30">
        <f t="shared" si="90"/>
        <v>2.5844349351868594E-3</v>
      </c>
      <c r="W376" s="30">
        <f t="shared" si="91"/>
        <v>7.0045899979757345E-3</v>
      </c>
      <c r="X376" s="30">
        <f t="shared" si="92"/>
        <v>5.9115941107177493E-3</v>
      </c>
      <c r="Y376" s="30">
        <f t="shared" si="93"/>
        <v>5.750898125340115E-3</v>
      </c>
      <c r="Z376" s="30">
        <f t="shared" si="94"/>
        <v>1.1446830185346752E-3</v>
      </c>
      <c r="AA376" s="17"/>
      <c r="AB376" s="17"/>
      <c r="AC376" s="17"/>
      <c r="AD376" s="17"/>
      <c r="AE376" s="17"/>
      <c r="AF376" s="17"/>
      <c r="AG376" s="17"/>
      <c r="AK376" s="24">
        <v>45734</v>
      </c>
      <c r="AL376" s="37">
        <v>0.86118690313778978</v>
      </c>
      <c r="AM376" s="37">
        <v>0.70677510817197498</v>
      </c>
      <c r="AN376" s="37">
        <v>0.59027715365511069</v>
      </c>
      <c r="AO376" s="37">
        <v>0.43636767001491672</v>
      </c>
      <c r="AP376" s="37">
        <v>0.32294123017281046</v>
      </c>
      <c r="AT376" s="46">
        <f>'Bonds (CP)'!AL376/'Bonds (CP)'!AL346-1</f>
        <v>1.3386766712141673E-2</v>
      </c>
      <c r="AU376" s="46">
        <f>'Bonds (CP)'!AM376/'Bonds (CP)'!AM346-1</f>
        <v>8.3817525003561988E-2</v>
      </c>
      <c r="AV376" s="46">
        <f>'Bonds (CP)'!AN376/'Bonds (CP)'!AN346-1</f>
        <v>0.11913937585651779</v>
      </c>
      <c r="AW376" s="46">
        <f>'Bonds (CP)'!AO376/'Bonds (CP)'!AO346-1</f>
        <v>0.14611239138751619</v>
      </c>
      <c r="AX376" s="46">
        <f>'Bonds (CP)'!AP376/'Bonds (CP)'!AP346-1</f>
        <v>9.6236681487999798E-2</v>
      </c>
      <c r="AY376" s="46">
        <f>SUM(AT376:AX376)</f>
        <v>0.45869274044773745</v>
      </c>
      <c r="BC376" s="46">
        <f>'Bonds (CP)'!AT376-'Bonds (CP)'!$AT$515</f>
        <v>1.3995983615212343E-2</v>
      </c>
      <c r="BD376" s="46">
        <f>'Bonds (CP)'!AU376-'Bonds (CP)'!$AU$515</f>
        <v>8.5657620532812631E-2</v>
      </c>
      <c r="BE376" s="46">
        <f>'Bonds (CP)'!AV376-'Bonds (CP)'!$AV$515</f>
        <v>0.12273288516099577</v>
      </c>
      <c r="BF376" s="46">
        <f>'Bonds (CP)'!AW376-'Bonds (CP)'!$AW$515</f>
        <v>0.15315114881685177</v>
      </c>
      <c r="BG376" s="46">
        <f>'Bonds (CP)'!AX376-'Bonds (CP)'!$AX$515</f>
        <v>0.10437646210295765</v>
      </c>
    </row>
    <row r="377" spans="1:59" ht="16.5" customHeight="1">
      <c r="A377" s="24">
        <v>45735</v>
      </c>
      <c r="B377" s="16">
        <v>17.440000000000001</v>
      </c>
      <c r="C377" s="16">
        <v>14.94</v>
      </c>
      <c r="D377" s="16">
        <v>14.68</v>
      </c>
      <c r="E377" s="16">
        <v>14.52</v>
      </c>
      <c r="F377" s="16">
        <v>14.42</v>
      </c>
      <c r="G377" s="17"/>
      <c r="H377" s="26">
        <f t="shared" si="80"/>
        <v>0.86001362397820169</v>
      </c>
      <c r="I377" s="26">
        <f t="shared" si="81"/>
        <v>0.70425644127497289</v>
      </c>
      <c r="J377" s="26">
        <f t="shared" si="82"/>
        <v>0.58859486041658216</v>
      </c>
      <c r="K377" s="26">
        <f t="shared" si="83"/>
        <v>0.43666157552733176</v>
      </c>
      <c r="L377" s="26">
        <f t="shared" si="84"/>
        <v>0.32415829495230114</v>
      </c>
      <c r="M377" s="17"/>
      <c r="N377" s="17"/>
      <c r="O377" s="29">
        <f t="shared" si="85"/>
        <v>-1.3623978201634523E-3</v>
      </c>
      <c r="P377" s="29">
        <f t="shared" si="86"/>
        <v>-3.5636044165681113E-3</v>
      </c>
      <c r="Q377" s="29">
        <f t="shared" si="87"/>
        <v>-2.850005676335865E-3</v>
      </c>
      <c r="R377" s="29">
        <f t="shared" si="88"/>
        <v>6.7352724001046305E-4</v>
      </c>
      <c r="S377" s="29">
        <f t="shared" si="89"/>
        <v>3.768688125822095E-3</v>
      </c>
      <c r="T377" s="29">
        <f t="shared" si="95"/>
        <v>-3.3337925472348706E-3</v>
      </c>
      <c r="U377" s="17"/>
      <c r="V377" s="30">
        <f t="shared" si="90"/>
        <v>-1.3359437853858551E-3</v>
      </c>
      <c r="W377" s="30">
        <f t="shared" si="91"/>
        <v>-3.4636382857010377E-3</v>
      </c>
      <c r="X377" s="30">
        <f t="shared" si="92"/>
        <v>-2.6607894237107139E-3</v>
      </c>
      <c r="Y377" s="30">
        <f t="shared" si="93"/>
        <v>1.028550079265595E-3</v>
      </c>
      <c r="Z377" s="30">
        <f t="shared" si="94"/>
        <v>4.1623971533835341E-3</v>
      </c>
      <c r="AA377" s="17"/>
      <c r="AB377" s="17"/>
      <c r="AC377" s="17"/>
      <c r="AD377" s="17"/>
      <c r="AE377" s="17"/>
      <c r="AF377" s="17"/>
      <c r="AG377" s="17"/>
      <c r="AK377" s="24">
        <v>45735</v>
      </c>
      <c r="AL377" s="37">
        <v>0.86001362397820169</v>
      </c>
      <c r="AM377" s="37">
        <v>0.704256441274973</v>
      </c>
      <c r="AN377" s="37">
        <v>0.58859486041658227</v>
      </c>
      <c r="AO377" s="37">
        <v>0.43666157552733176</v>
      </c>
      <c r="AP377" s="37">
        <v>0.3241582949523012</v>
      </c>
      <c r="AT377" s="46">
        <f>'Bonds (CP)'!AL377/'Bonds (CP)'!AL347-1</f>
        <v>1.2857629427792894E-2</v>
      </c>
      <c r="AU377" s="46">
        <f>'Bonds (CP)'!AM377/'Bonds (CP)'!AM347-1</f>
        <v>7.4607948481597353E-2</v>
      </c>
      <c r="AV377" s="46">
        <f>'Bonds (CP)'!AN377/'Bonds (CP)'!AN347-1</f>
        <v>0.10977247430888082</v>
      </c>
      <c r="AW377" s="46">
        <f>'Bonds (CP)'!AO377/'Bonds (CP)'!AO347-1</f>
        <v>0.1491031829359295</v>
      </c>
      <c r="AX377" s="46">
        <f>'Bonds (CP)'!AP377/'Bonds (CP)'!AP347-1</f>
        <v>0.10263337862121147</v>
      </c>
      <c r="AY377" s="46">
        <f>SUM(AT377:AX377)</f>
        <v>0.44897461377541203</v>
      </c>
      <c r="BC377" s="46">
        <f>'Bonds (CP)'!AT377-'Bonds (CP)'!$AT$515</f>
        <v>1.3466846330863563E-2</v>
      </c>
      <c r="BD377" s="46">
        <f>'Bonds (CP)'!AU377-'Bonds (CP)'!$AU$515</f>
        <v>7.6448044010847996E-2</v>
      </c>
      <c r="BE377" s="46">
        <f>'Bonds (CP)'!AV377-'Bonds (CP)'!$AV$515</f>
        <v>0.1133659836133588</v>
      </c>
      <c r="BF377" s="46">
        <f>'Bonds (CP)'!AW377-'Bonds (CP)'!$AW$515</f>
        <v>0.15614194036526508</v>
      </c>
      <c r="BG377" s="46">
        <f>'Bonds (CP)'!AX377-'Bonds (CP)'!$AX$515</f>
        <v>0.11077315923616932</v>
      </c>
    </row>
    <row r="378" spans="1:59" ht="16.5" customHeight="1">
      <c r="A378" s="24">
        <v>45736</v>
      </c>
      <c r="B378" s="16">
        <v>17.07</v>
      </c>
      <c r="C378" s="16">
        <v>15.04</v>
      </c>
      <c r="D378" s="16">
        <v>14.77</v>
      </c>
      <c r="E378" s="16">
        <v>14.57</v>
      </c>
      <c r="F378" s="16">
        <v>14.4</v>
      </c>
      <c r="G378" s="17"/>
      <c r="H378" s="26">
        <f t="shared" si="80"/>
        <v>0.86273169898351409</v>
      </c>
      <c r="I378" s="26">
        <f t="shared" si="81"/>
        <v>0.70246483353571676</v>
      </c>
      <c r="J378" s="26">
        <f t="shared" si="82"/>
        <v>0.58644074908606059</v>
      </c>
      <c r="K378" s="26">
        <f t="shared" si="83"/>
        <v>0.4351946334902938</v>
      </c>
      <c r="L378" s="26">
        <f t="shared" si="84"/>
        <v>0.32464764156189363</v>
      </c>
      <c r="M378" s="17"/>
      <c r="N378" s="17"/>
      <c r="O378" s="29">
        <f t="shared" si="85"/>
        <v>3.1605022636027602E-3</v>
      </c>
      <c r="P378" s="29">
        <f t="shared" si="86"/>
        <v>-2.5439706820610253E-3</v>
      </c>
      <c r="Q378" s="29">
        <f t="shared" si="87"/>
        <v>-3.6597521918505516E-3</v>
      </c>
      <c r="R378" s="29">
        <f t="shared" si="88"/>
        <v>-3.3594484132624114E-3</v>
      </c>
      <c r="S378" s="29">
        <f t="shared" si="89"/>
        <v>1.5095915088783052E-3</v>
      </c>
      <c r="T378" s="29">
        <f t="shared" si="95"/>
        <v>-4.8930775146929228E-3</v>
      </c>
      <c r="U378" s="17"/>
      <c r="V378" s="30">
        <f t="shared" si="90"/>
        <v>3.1869562983803572E-3</v>
      </c>
      <c r="W378" s="30">
        <f t="shared" si="91"/>
        <v>-2.4440045511939516E-3</v>
      </c>
      <c r="X378" s="30">
        <f t="shared" si="92"/>
        <v>-3.4705359392254004E-3</v>
      </c>
      <c r="Y378" s="30">
        <f t="shared" si="93"/>
        <v>-3.0044255740072794E-3</v>
      </c>
      <c r="Z378" s="30">
        <f t="shared" si="94"/>
        <v>1.9033005364397443E-3</v>
      </c>
      <c r="AA378" s="17"/>
      <c r="AB378" s="17"/>
      <c r="AC378" s="17"/>
      <c r="AD378" s="17"/>
      <c r="AE378" s="17"/>
      <c r="AF378" s="17"/>
      <c r="AG378" s="17"/>
      <c r="AK378" s="24">
        <v>45736</v>
      </c>
      <c r="AL378" s="37">
        <v>0.86273169898351409</v>
      </c>
      <c r="AM378" s="37">
        <v>0.70246483353571676</v>
      </c>
      <c r="AN378" s="37">
        <v>0.58644074908606059</v>
      </c>
      <c r="AO378" s="37">
        <v>0.4351946334902938</v>
      </c>
      <c r="AP378" s="37">
        <v>0.32464764156189363</v>
      </c>
      <c r="AT378" s="46">
        <f>'Bonds (CP)'!AL378/'Bonds (CP)'!AL348-1</f>
        <v>1.7169214999572802E-2</v>
      </c>
      <c r="AU378" s="46">
        <f>'Bonds (CP)'!AM378/'Bonds (CP)'!AM348-1</f>
        <v>7.3472489655395989E-2</v>
      </c>
      <c r="AV378" s="46">
        <f>'Bonds (CP)'!AN378/'Bonds (CP)'!AN348-1</f>
        <v>0.10133020324575215</v>
      </c>
      <c r="AW378" s="46">
        <f>'Bonds (CP)'!AO378/'Bonds (CP)'!AO348-1</f>
        <v>0.12544295793287241</v>
      </c>
      <c r="AX378" s="46">
        <f>'Bonds (CP)'!AP378/'Bonds (CP)'!AP348-1</f>
        <v>8.9173083520556418E-2</v>
      </c>
      <c r="AY378" s="46">
        <f>SUM(AT378:AX378)</f>
        <v>0.40658794935414977</v>
      </c>
      <c r="BC378" s="46">
        <f>'Bonds (CP)'!AT378-'Bonds (CP)'!$AT$515</f>
        <v>1.7778431902643471E-2</v>
      </c>
      <c r="BD378" s="46">
        <f>'Bonds (CP)'!AU378-'Bonds (CP)'!$AU$515</f>
        <v>7.5312585184646633E-2</v>
      </c>
      <c r="BE378" s="46">
        <f>'Bonds (CP)'!AV378-'Bonds (CP)'!$AV$515</f>
        <v>0.10492371255023013</v>
      </c>
      <c r="BF378" s="46">
        <f>'Bonds (CP)'!AW378-'Bonds (CP)'!$AW$515</f>
        <v>0.13248171536220799</v>
      </c>
      <c r="BG378" s="46">
        <f>'Bonds (CP)'!AX378-'Bonds (CP)'!$AX$515</f>
        <v>9.7312864135514265E-2</v>
      </c>
    </row>
    <row r="379" spans="1:59" ht="16.5" customHeight="1">
      <c r="A379" s="24">
        <v>45737</v>
      </c>
      <c r="B379" s="16">
        <v>17.399999999999999</v>
      </c>
      <c r="C379" s="16">
        <v>15.27</v>
      </c>
      <c r="D379" s="16">
        <v>14.93</v>
      </c>
      <c r="E379" s="16">
        <v>14.65</v>
      </c>
      <c r="F379" s="16">
        <v>14.43</v>
      </c>
      <c r="G379" s="17"/>
      <c r="H379" s="26">
        <f t="shared" si="80"/>
        <v>0.86030664395229983</v>
      </c>
      <c r="I379" s="26">
        <f t="shared" si="81"/>
        <v>0.69836750584211016</v>
      </c>
      <c r="J379" s="26">
        <f t="shared" si="82"/>
        <v>0.58263560793397495</v>
      </c>
      <c r="K379" s="26">
        <f t="shared" si="83"/>
        <v>0.43286091705279778</v>
      </c>
      <c r="L379" s="26">
        <f t="shared" si="84"/>
        <v>0.32391416325582506</v>
      </c>
      <c r="M379" s="17"/>
      <c r="N379" s="17"/>
      <c r="O379" s="29">
        <f t="shared" si="85"/>
        <v>-2.8109028960817684E-3</v>
      </c>
      <c r="P379" s="29">
        <f t="shared" si="86"/>
        <v>-5.8327869211380889E-3</v>
      </c>
      <c r="Q379" s="29">
        <f t="shared" si="87"/>
        <v>-6.48853470366062E-3</v>
      </c>
      <c r="R379" s="29">
        <f t="shared" si="88"/>
        <v>-5.3624660276241354E-3</v>
      </c>
      <c r="S379" s="29">
        <f t="shared" si="89"/>
        <v>-2.2593058201185734E-3</v>
      </c>
      <c r="T379" s="29">
        <f t="shared" si="95"/>
        <v>-2.2753996368623186E-2</v>
      </c>
      <c r="U379" s="17"/>
      <c r="V379" s="30">
        <f t="shared" si="90"/>
        <v>-2.7844488613041713E-3</v>
      </c>
      <c r="W379" s="30">
        <f t="shared" si="91"/>
        <v>-5.7328207902710157E-3</v>
      </c>
      <c r="X379" s="30">
        <f t="shared" si="92"/>
        <v>-6.2993184510354685E-3</v>
      </c>
      <c r="Y379" s="30">
        <f t="shared" si="93"/>
        <v>-5.0074431883690039E-3</v>
      </c>
      <c r="Z379" s="30">
        <f t="shared" si="94"/>
        <v>-1.8655967925571343E-3</v>
      </c>
      <c r="AA379" s="17"/>
      <c r="AB379" s="17"/>
      <c r="AC379" s="17"/>
      <c r="AD379" s="17"/>
      <c r="AE379" s="17"/>
      <c r="AF379" s="17"/>
      <c r="AG379" s="17"/>
      <c r="AK379" s="24">
        <v>45737</v>
      </c>
      <c r="AL379" s="37">
        <v>0.86030664395229983</v>
      </c>
      <c r="AM379" s="37">
        <v>0.69836750584211027</v>
      </c>
      <c r="AN379" s="37">
        <v>0.58263560793397495</v>
      </c>
      <c r="AO379" s="37">
        <v>0.43286091705279783</v>
      </c>
      <c r="AP379" s="37">
        <v>0.32391416325582506</v>
      </c>
      <c r="AT379" s="46">
        <f>'Bonds (CP)'!AL379/'Bonds (CP)'!AL349-1</f>
        <v>1.4054514480408953E-2</v>
      </c>
      <c r="AU379" s="46">
        <f>'Bonds (CP)'!AM379/'Bonds (CP)'!AM349-1</f>
        <v>6.6416467861744044E-2</v>
      </c>
      <c r="AV379" s="46">
        <f>'Bonds (CP)'!AN379/'Bonds (CP)'!AN349-1</f>
        <v>9.2012800422370145E-2</v>
      </c>
      <c r="AW379" s="46">
        <f>'Bonds (CP)'!AO379/'Bonds (CP)'!AO349-1</f>
        <v>0.11289430401176759</v>
      </c>
      <c r="AX379" s="46">
        <f>'Bonds (CP)'!AP379/'Bonds (CP)'!AP349-1</f>
        <v>7.4640459854185215E-2</v>
      </c>
      <c r="AY379" s="46">
        <f>SUM(AT379:AX379)</f>
        <v>0.36001854663047594</v>
      </c>
      <c r="BC379" s="46">
        <f>'Bonds (CP)'!AT379-'Bonds (CP)'!$AT$515</f>
        <v>1.4663731383479622E-2</v>
      </c>
      <c r="BD379" s="46">
        <f>'Bonds (CP)'!AU379-'Bonds (CP)'!$AU$515</f>
        <v>6.8256563390994687E-2</v>
      </c>
      <c r="BE379" s="46">
        <f>'Bonds (CP)'!AV379-'Bonds (CP)'!$AV$515</f>
        <v>9.5606309726848124E-2</v>
      </c>
      <c r="BF379" s="46">
        <f>'Bonds (CP)'!AW379-'Bonds (CP)'!$AW$515</f>
        <v>0.11993306144110318</v>
      </c>
      <c r="BG379" s="46">
        <f>'Bonds (CP)'!AX379-'Bonds (CP)'!$AX$515</f>
        <v>8.2780240469143063E-2</v>
      </c>
    </row>
    <row r="380" spans="1:59" ht="16.5" customHeight="1">
      <c r="A380" s="24">
        <v>45740</v>
      </c>
      <c r="B380" s="16">
        <v>17.63</v>
      </c>
      <c r="C380" s="16">
        <v>15.56</v>
      </c>
      <c r="D380" s="16">
        <v>15.2</v>
      </c>
      <c r="E380" s="16">
        <v>14.86</v>
      </c>
      <c r="F380" s="16">
        <v>14.63</v>
      </c>
      <c r="G380" s="17"/>
      <c r="H380" s="26">
        <f t="shared" si="80"/>
        <v>0.85862450055258022</v>
      </c>
      <c r="I380" s="26">
        <f t="shared" si="81"/>
        <v>0.69324732964221103</v>
      </c>
      <c r="J380" s="26">
        <f t="shared" si="82"/>
        <v>0.57628448942104971</v>
      </c>
      <c r="K380" s="26">
        <f t="shared" si="83"/>
        <v>0.42681243867336932</v>
      </c>
      <c r="L380" s="26">
        <f t="shared" si="84"/>
        <v>0.31910619130028534</v>
      </c>
      <c r="M380" s="17"/>
      <c r="N380" s="17"/>
      <c r="O380" s="29">
        <f t="shared" si="85"/>
        <v>-1.9552835161097404E-3</v>
      </c>
      <c r="P380" s="29">
        <f t="shared" si="86"/>
        <v>-7.3316357892755368E-3</v>
      </c>
      <c r="Q380" s="29">
        <f t="shared" si="87"/>
        <v>-1.0900670035335347E-2</v>
      </c>
      <c r="R380" s="29">
        <f t="shared" si="88"/>
        <v>-1.3973260558173051E-2</v>
      </c>
      <c r="S380" s="29">
        <f t="shared" si="89"/>
        <v>-1.4843352038738766E-2</v>
      </c>
      <c r="T380" s="29">
        <f t="shared" si="95"/>
        <v>-4.9004201937632441E-2</v>
      </c>
      <c r="U380" s="17"/>
      <c r="V380" s="30">
        <f t="shared" si="90"/>
        <v>-1.9288294813321432E-3</v>
      </c>
      <c r="W380" s="30">
        <f t="shared" si="91"/>
        <v>-7.2316696584084636E-3</v>
      </c>
      <c r="X380" s="30">
        <f t="shared" si="92"/>
        <v>-1.0711453782710196E-2</v>
      </c>
      <c r="Y380" s="30">
        <f t="shared" si="93"/>
        <v>-1.3618237718917918E-2</v>
      </c>
      <c r="Z380" s="30">
        <f t="shared" si="94"/>
        <v>-1.4449643011177326E-2</v>
      </c>
      <c r="AA380" s="17"/>
      <c r="AB380" s="17"/>
      <c r="AC380" s="17"/>
      <c r="AD380" s="17"/>
      <c r="AE380" s="17"/>
      <c r="AF380" s="17"/>
      <c r="AG380" s="17"/>
      <c r="AK380" s="24">
        <v>45740</v>
      </c>
      <c r="AL380" s="37">
        <v>0.85862450055258011</v>
      </c>
      <c r="AM380" s="37">
        <v>0.69324732964221103</v>
      </c>
      <c r="AN380" s="37">
        <v>0.57628448942104971</v>
      </c>
      <c r="AO380" s="37">
        <v>0.42681243867336938</v>
      </c>
      <c r="AP380" s="37">
        <v>0.31910619130028534</v>
      </c>
      <c r="AT380" s="46">
        <f>'Bonds (CP)'!AL380/'Bonds (CP)'!AL350-1</f>
        <v>1.232678738417059E-2</v>
      </c>
      <c r="AU380" s="46">
        <f>'Bonds (CP)'!AM380/'Bonds (CP)'!AM350-1</f>
        <v>5.886080170841379E-2</v>
      </c>
      <c r="AV380" s="46">
        <f>'Bonds (CP)'!AN380/'Bonds (CP)'!AN350-1</f>
        <v>8.1827047740363312E-2</v>
      </c>
      <c r="AW380" s="46">
        <f>'Bonds (CP)'!AO380/'Bonds (CP)'!AO350-1</f>
        <v>9.8055909397458674E-2</v>
      </c>
      <c r="AX380" s="46">
        <f>'Bonds (CP)'!AP380/'Bonds (CP)'!AP350-1</f>
        <v>5.8689193193497413E-2</v>
      </c>
      <c r="AY380" s="46">
        <f>SUM(AT380:AX380)</f>
        <v>0.30975973942390378</v>
      </c>
      <c r="BC380" s="46">
        <f>'Bonds (CP)'!AT380-'Bonds (CP)'!$AT$515</f>
        <v>1.293600428724126E-2</v>
      </c>
      <c r="BD380" s="46">
        <f>'Bonds (CP)'!AU380-'Bonds (CP)'!$AU$515</f>
        <v>6.070089723766444E-2</v>
      </c>
      <c r="BE380" s="46">
        <f>'Bonds (CP)'!AV380-'Bonds (CP)'!$AV$515</f>
        <v>8.5420557044841292E-2</v>
      </c>
      <c r="BF380" s="46">
        <f>'Bonds (CP)'!AW380-'Bonds (CP)'!$AW$515</f>
        <v>0.10509466682679426</v>
      </c>
      <c r="BG380" s="46">
        <f>'Bonds (CP)'!AX380-'Bonds (CP)'!$AX$515</f>
        <v>6.6828973808455261E-2</v>
      </c>
    </row>
    <row r="381" spans="1:59" ht="16.5" customHeight="1">
      <c r="A381" s="24">
        <v>45741</v>
      </c>
      <c r="B381" s="16">
        <v>17.829999999999998</v>
      </c>
      <c r="C381" s="16">
        <v>15.68</v>
      </c>
      <c r="D381" s="16">
        <v>15.26</v>
      </c>
      <c r="E381" s="16">
        <v>14.87</v>
      </c>
      <c r="F381" s="16">
        <v>14.62</v>
      </c>
      <c r="G381" s="17"/>
      <c r="H381" s="26">
        <f t="shared" si="80"/>
        <v>0.85716710515148953</v>
      </c>
      <c r="I381" s="26">
        <f t="shared" si="81"/>
        <v>0.6911435127215263</v>
      </c>
      <c r="J381" s="26">
        <f t="shared" si="82"/>
        <v>0.57488496053459581</v>
      </c>
      <c r="K381" s="26">
        <f t="shared" si="83"/>
        <v>0.42652718857193245</v>
      </c>
      <c r="L381" s="26">
        <f t="shared" si="84"/>
        <v>0.31934325749192183</v>
      </c>
      <c r="M381" s="17"/>
      <c r="N381" s="17"/>
      <c r="O381" s="29">
        <f t="shared" si="85"/>
        <v>-1.6973606042604006E-3</v>
      </c>
      <c r="P381" s="29">
        <f t="shared" si="86"/>
        <v>-3.0347277670301764E-3</v>
      </c>
      <c r="Q381" s="29">
        <f t="shared" si="87"/>
        <v>-2.4285381823478946E-3</v>
      </c>
      <c r="R381" s="29">
        <f t="shared" si="88"/>
        <v>-6.68326589364443E-4</v>
      </c>
      <c r="S381" s="29">
        <f t="shared" si="89"/>
        <v>7.429069008986211E-4</v>
      </c>
      <c r="T381" s="29">
        <f t="shared" si="95"/>
        <v>-7.0860462421042936E-3</v>
      </c>
      <c r="U381" s="17"/>
      <c r="V381" s="30">
        <f t="shared" si="90"/>
        <v>-1.6709065694828034E-3</v>
      </c>
      <c r="W381" s="30">
        <f t="shared" si="91"/>
        <v>-2.9347616361631028E-3</v>
      </c>
      <c r="X381" s="30">
        <f t="shared" si="92"/>
        <v>-2.2393219297227435E-3</v>
      </c>
      <c r="Y381" s="30">
        <f t="shared" si="93"/>
        <v>-3.1330375010931116E-4</v>
      </c>
      <c r="Z381" s="30">
        <f t="shared" si="94"/>
        <v>1.1366159284600602E-3</v>
      </c>
      <c r="AA381" s="17"/>
      <c r="AB381" s="17"/>
      <c r="AC381" s="17"/>
      <c r="AD381" s="17"/>
      <c r="AE381" s="17"/>
      <c r="AF381" s="17"/>
      <c r="AG381" s="17"/>
      <c r="AK381" s="24">
        <v>45741</v>
      </c>
      <c r="AL381" s="37">
        <v>0.85716710515148953</v>
      </c>
      <c r="AM381" s="37">
        <v>0.6911435127215263</v>
      </c>
      <c r="AN381" s="37">
        <v>0.57488496053459581</v>
      </c>
      <c r="AO381" s="37">
        <v>0.42652718857193239</v>
      </c>
      <c r="AP381" s="37">
        <v>0.31934325749192183</v>
      </c>
      <c r="AT381" s="46">
        <f>'Bonds (CP)'!AL381/'Bonds (CP)'!AL351-1</f>
        <v>1.1202579988118577E-2</v>
      </c>
      <c r="AU381" s="46">
        <f>'Bonds (CP)'!AM381/'Bonds (CP)'!AM351-1</f>
        <v>5.932143543189583E-2</v>
      </c>
      <c r="AV381" s="46">
        <f>'Bonds (CP)'!AN381/'Bonds (CP)'!AN351-1</f>
        <v>8.435313683969925E-2</v>
      </c>
      <c r="AW381" s="46">
        <f>'Bonds (CP)'!AO381/'Bonds (CP)'!AO351-1</f>
        <v>0.10159991605025787</v>
      </c>
      <c r="AX381" s="46">
        <f>'Bonds (CP)'!AP381/'Bonds (CP)'!AP351-1</f>
        <v>5.8731891814868709E-2</v>
      </c>
      <c r="AY381" s="46">
        <f>SUM(AT381:AX381)</f>
        <v>0.31520896012484023</v>
      </c>
      <c r="BC381" s="46">
        <f>'Bonds (CP)'!AT381-'Bonds (CP)'!$AT$515</f>
        <v>1.1811796891189247E-2</v>
      </c>
      <c r="BD381" s="46">
        <f>'Bonds (CP)'!AU381-'Bonds (CP)'!$AU$515</f>
        <v>6.1161530961146481E-2</v>
      </c>
      <c r="BE381" s="46">
        <f>'Bonds (CP)'!AV381-'Bonds (CP)'!$AV$515</f>
        <v>8.7946646144177229E-2</v>
      </c>
      <c r="BF381" s="46">
        <f>'Bonds (CP)'!AW381-'Bonds (CP)'!$AW$515</f>
        <v>0.10863867347959345</v>
      </c>
      <c r="BG381" s="46">
        <f>'Bonds (CP)'!AX381-'Bonds (CP)'!$AX$515</f>
        <v>6.6871672429826556E-2</v>
      </c>
    </row>
    <row r="382" spans="1:59" ht="16.5" customHeight="1">
      <c r="A382" s="24">
        <v>45742</v>
      </c>
      <c r="B382" s="16">
        <v>17.82</v>
      </c>
      <c r="C382" s="16">
        <v>15.82</v>
      </c>
      <c r="D382" s="16">
        <v>15.39</v>
      </c>
      <c r="E382" s="16">
        <v>15.01</v>
      </c>
      <c r="F382" s="16">
        <v>14.79</v>
      </c>
      <c r="G382" s="17"/>
      <c r="H382" s="26">
        <f t="shared" si="80"/>
        <v>0.85723985740960795</v>
      </c>
      <c r="I382" s="26">
        <f t="shared" si="81"/>
        <v>0.6886999793222881</v>
      </c>
      <c r="J382" s="26">
        <f t="shared" si="82"/>
        <v>0.57186727104564339</v>
      </c>
      <c r="K382" s="26">
        <f t="shared" si="83"/>
        <v>0.42255983702688221</v>
      </c>
      <c r="L382" s="26">
        <f t="shared" si="84"/>
        <v>0.31535969994692409</v>
      </c>
      <c r="M382" s="17"/>
      <c r="N382" s="17"/>
      <c r="O382" s="29">
        <f t="shared" si="85"/>
        <v>8.4875233406833672E-5</v>
      </c>
      <c r="P382" s="29">
        <f t="shared" si="86"/>
        <v>-3.5354935035363244E-3</v>
      </c>
      <c r="Q382" s="29">
        <f t="shared" si="87"/>
        <v>-5.249205834409465E-3</v>
      </c>
      <c r="R382" s="29">
        <f t="shared" si="88"/>
        <v>-9.3015208674819272E-3</v>
      </c>
      <c r="S382" s="29">
        <f t="shared" si="89"/>
        <v>-1.2474218420279293E-2</v>
      </c>
      <c r="T382" s="29">
        <f t="shared" si="95"/>
        <v>-3.0475563392300176E-2</v>
      </c>
      <c r="U382" s="17"/>
      <c r="V382" s="30">
        <f t="shared" si="90"/>
        <v>1.113292681844309E-4</v>
      </c>
      <c r="W382" s="30">
        <f t="shared" si="91"/>
        <v>-3.4355273726692508E-3</v>
      </c>
      <c r="X382" s="30">
        <f t="shared" si="92"/>
        <v>-5.0599895817843134E-3</v>
      </c>
      <c r="Y382" s="30">
        <f t="shared" si="93"/>
        <v>-8.9464980282267948E-3</v>
      </c>
      <c r="Z382" s="30">
        <f t="shared" si="94"/>
        <v>-1.2080509392717853E-2</v>
      </c>
      <c r="AA382" s="17"/>
      <c r="AB382" s="17"/>
      <c r="AC382" s="17"/>
      <c r="AD382" s="17"/>
      <c r="AE382" s="17"/>
      <c r="AF382" s="17"/>
      <c r="AG382" s="17"/>
      <c r="AK382" s="24">
        <v>45742</v>
      </c>
      <c r="AL382" s="37">
        <v>0.85723985740960784</v>
      </c>
      <c r="AM382" s="37">
        <v>0.68869997932228821</v>
      </c>
      <c r="AN382" s="37">
        <v>0.5718672710456435</v>
      </c>
      <c r="AO382" s="37">
        <v>0.42255983702688216</v>
      </c>
      <c r="AP382" s="37">
        <v>0.31535969994692403</v>
      </c>
      <c r="AT382" s="46">
        <f>'Bonds (CP)'!AL382/'Bonds (CP)'!AL352-1</f>
        <v>1.1203530809709594E-2</v>
      </c>
      <c r="AU382" s="46">
        <f>'Bonds (CP)'!AM382/'Bonds (CP)'!AM352-1</f>
        <v>5.3744687854110795E-2</v>
      </c>
      <c r="AV382" s="46">
        <f>'Bonds (CP)'!AN382/'Bonds (CP)'!AN352-1</f>
        <v>7.5241604791991934E-2</v>
      </c>
      <c r="AW382" s="46">
        <f>'Bonds (CP)'!AO382/'Bonds (CP)'!AO352-1</f>
        <v>8.8526747372762227E-2</v>
      </c>
      <c r="AX382" s="46">
        <f>'Bonds (CP)'!AP382/'Bonds (CP)'!AP352-1</f>
        <v>4.2586967774197237E-2</v>
      </c>
      <c r="AY382" s="46">
        <f>SUM(AT382:AX382)</f>
        <v>0.27130353860277179</v>
      </c>
      <c r="BC382" s="46">
        <f>'Bonds (CP)'!AT382-'Bonds (CP)'!$AT$515</f>
        <v>1.1812747712780264E-2</v>
      </c>
      <c r="BD382" s="46">
        <f>'Bonds (CP)'!AU382-'Bonds (CP)'!$AU$515</f>
        <v>5.5584783383361445E-2</v>
      </c>
      <c r="BE382" s="46">
        <f>'Bonds (CP)'!AV382-'Bonds (CP)'!$AV$515</f>
        <v>7.8835114096469913E-2</v>
      </c>
      <c r="BF382" s="46">
        <f>'Bonds (CP)'!AW382-'Bonds (CP)'!$AW$515</f>
        <v>9.5565504802097814E-2</v>
      </c>
      <c r="BG382" s="46">
        <f>'Bonds (CP)'!AX382-'Bonds (CP)'!$AX$515</f>
        <v>5.0726748389155085E-2</v>
      </c>
    </row>
    <row r="383" spans="1:59" ht="16.5" customHeight="1">
      <c r="A383" s="24">
        <v>45743</v>
      </c>
      <c r="B383" s="16">
        <v>17.91</v>
      </c>
      <c r="C383" s="16">
        <v>15.89</v>
      </c>
      <c r="D383" s="16">
        <v>15.51</v>
      </c>
      <c r="E383" s="16">
        <v>15.1</v>
      </c>
      <c r="F383" s="16">
        <v>14.81</v>
      </c>
      <c r="G383" s="17"/>
      <c r="H383" s="26">
        <f t="shared" si="80"/>
        <v>0.85658553133746074</v>
      </c>
      <c r="I383" s="26">
        <f t="shared" si="81"/>
        <v>0.68748260166361852</v>
      </c>
      <c r="J383" s="26">
        <f t="shared" si="82"/>
        <v>0.56909936255690052</v>
      </c>
      <c r="K383" s="26">
        <f t="shared" si="83"/>
        <v>0.42003496757208914</v>
      </c>
      <c r="L383" s="26">
        <f t="shared" si="84"/>
        <v>0.31489747417026814</v>
      </c>
      <c r="M383" s="17"/>
      <c r="N383" s="17"/>
      <c r="O383" s="29">
        <f t="shared" si="85"/>
        <v>-7.6329403782560146E-4</v>
      </c>
      <c r="P383" s="29">
        <f t="shared" si="86"/>
        <v>-1.7676458475684997E-3</v>
      </c>
      <c r="Q383" s="29">
        <f t="shared" si="87"/>
        <v>-4.8401239743652846E-3</v>
      </c>
      <c r="R383" s="29">
        <f t="shared" si="88"/>
        <v>-5.9751761373205703E-3</v>
      </c>
      <c r="S383" s="29">
        <f t="shared" si="89"/>
        <v>-1.4657097172966482E-3</v>
      </c>
      <c r="T383" s="29">
        <f t="shared" si="95"/>
        <v>-1.4811949714376604E-2</v>
      </c>
      <c r="U383" s="17"/>
      <c r="V383" s="30">
        <f t="shared" si="90"/>
        <v>-7.3684000304800423E-4</v>
      </c>
      <c r="W383" s="30">
        <f t="shared" si="91"/>
        <v>-1.6676797167014261E-3</v>
      </c>
      <c r="X383" s="30">
        <f t="shared" si="92"/>
        <v>-4.6509077217401331E-3</v>
      </c>
      <c r="Y383" s="30">
        <f t="shared" si="93"/>
        <v>-5.6201532980654388E-3</v>
      </c>
      <c r="Z383" s="30">
        <f t="shared" si="94"/>
        <v>-1.0720006897352091E-3</v>
      </c>
      <c r="AA383" s="17"/>
      <c r="AB383" s="17"/>
      <c r="AC383" s="17"/>
      <c r="AD383" s="17"/>
      <c r="AE383" s="17"/>
      <c r="AF383" s="17"/>
      <c r="AG383" s="17"/>
      <c r="AK383" s="24">
        <v>45743</v>
      </c>
      <c r="AL383" s="37">
        <v>0.85658553133746074</v>
      </c>
      <c r="AM383" s="37">
        <v>0.68748260166361852</v>
      </c>
      <c r="AN383" s="37">
        <v>0.56909936255690052</v>
      </c>
      <c r="AO383" s="37">
        <v>0.42003496757208914</v>
      </c>
      <c r="AP383" s="37">
        <v>0.31489747417026809</v>
      </c>
      <c r="AT383" s="46">
        <f>'Bonds (CP)'!AL383/'Bonds (CP)'!AL353-1</f>
        <v>7.0392672377235233E-3</v>
      </c>
      <c r="AU383" s="46">
        <f>'Bonds (CP)'!AM383/'Bonds (CP)'!AM353-1</f>
        <v>2.3163309312196123E-2</v>
      </c>
      <c r="AV383" s="46">
        <f>'Bonds (CP)'!AN383/'Bonds (CP)'!AN353-1</f>
        <v>2.2818794272337239E-2</v>
      </c>
      <c r="AW383" s="46">
        <f>'Bonds (CP)'!AO383/'Bonds (CP)'!AO353-1</f>
        <v>1.6726641896195993E-2</v>
      </c>
      <c r="AX383" s="46">
        <f>'Bonds (CP)'!AP383/'Bonds (CP)'!AP353-1</f>
        <v>-5.1297154665198574E-3</v>
      </c>
      <c r="AY383" s="46">
        <f>SUM(AT383:AX383)</f>
        <v>6.4618297251933021E-2</v>
      </c>
      <c r="BC383" s="46">
        <f>'Bonds (CP)'!AT383-'Bonds (CP)'!$AT$515</f>
        <v>7.6484841407941928E-3</v>
      </c>
      <c r="BD383" s="46">
        <f>'Bonds (CP)'!AU383-'Bonds (CP)'!$AU$515</f>
        <v>2.5003404841446773E-2</v>
      </c>
      <c r="BE383" s="46">
        <f>'Bonds (CP)'!AV383-'Bonds (CP)'!$AV$515</f>
        <v>2.6412303576815212E-2</v>
      </c>
      <c r="BF383" s="46">
        <f>'Bonds (CP)'!AW383-'Bonds (CP)'!$AW$515</f>
        <v>2.3765399325531577E-2</v>
      </c>
      <c r="BG383" s="46">
        <f>'Bonds (CP)'!AX383-'Bonds (CP)'!$AX$515</f>
        <v>3.0100651484379886E-3</v>
      </c>
    </row>
    <row r="384" spans="1:59" ht="16.5" customHeight="1">
      <c r="A384" s="24">
        <v>45744</v>
      </c>
      <c r="B384" s="16">
        <v>18.07</v>
      </c>
      <c r="C384" s="16">
        <v>16</v>
      </c>
      <c r="D384" s="16">
        <v>15.55</v>
      </c>
      <c r="E384" s="16">
        <v>15.2</v>
      </c>
      <c r="F384" s="16">
        <v>14.98</v>
      </c>
      <c r="G384" s="17"/>
      <c r="H384" s="26">
        <f t="shared" si="80"/>
        <v>0.85542474803082913</v>
      </c>
      <c r="I384" s="26">
        <f t="shared" si="81"/>
        <v>0.68557546434868177</v>
      </c>
      <c r="J384" s="26">
        <f t="shared" si="82"/>
        <v>0.56818047016629936</v>
      </c>
      <c r="K384" s="26">
        <f t="shared" si="83"/>
        <v>0.41725277095818003</v>
      </c>
      <c r="L384" s="26">
        <f t="shared" si="84"/>
        <v>0.3110218992041463</v>
      </c>
      <c r="M384" s="17"/>
      <c r="N384" s="17"/>
      <c r="O384" s="29">
        <f t="shared" si="85"/>
        <v>-1.3551283137122061E-3</v>
      </c>
      <c r="P384" s="29">
        <f t="shared" si="86"/>
        <v>-2.7740881155707831E-3</v>
      </c>
      <c r="Q384" s="29">
        <f t="shared" si="87"/>
        <v>-1.6146431555865703E-3</v>
      </c>
      <c r="R384" s="29">
        <f t="shared" si="88"/>
        <v>-6.6237261863957286E-3</v>
      </c>
      <c r="S384" s="29">
        <f t="shared" si="89"/>
        <v>-1.2307418394935321E-2</v>
      </c>
      <c r="T384" s="29">
        <f t="shared" si="95"/>
        <v>-2.4675004166200609E-2</v>
      </c>
      <c r="U384" s="17"/>
      <c r="V384" s="30">
        <f t="shared" si="90"/>
        <v>-1.3286742789346089E-3</v>
      </c>
      <c r="W384" s="30">
        <f t="shared" si="91"/>
        <v>-2.6741219847037094E-3</v>
      </c>
      <c r="X384" s="30">
        <f t="shared" si="92"/>
        <v>-1.4254269029614192E-3</v>
      </c>
      <c r="Y384" s="30">
        <f t="shared" si="93"/>
        <v>-6.2687033471405971E-3</v>
      </c>
      <c r="Z384" s="30">
        <f t="shared" si="94"/>
        <v>-1.1913709367373881E-2</v>
      </c>
      <c r="AA384" s="17"/>
      <c r="AB384" s="17"/>
      <c r="AC384" s="17"/>
      <c r="AD384" s="17"/>
      <c r="AE384" s="17"/>
      <c r="AF384" s="17"/>
      <c r="AG384" s="17"/>
      <c r="AK384" s="24">
        <v>45744</v>
      </c>
      <c r="AL384" s="37">
        <v>0.85542474803082913</v>
      </c>
      <c r="AM384" s="37">
        <v>0.68557546434868188</v>
      </c>
      <c r="AN384" s="37">
        <v>0.56818047016629947</v>
      </c>
      <c r="AO384" s="37">
        <v>0.41725277095818003</v>
      </c>
      <c r="AP384" s="37">
        <v>0.31102189920414636</v>
      </c>
      <c r="AT384" s="46">
        <f>'Bonds (CP)'!AL384/'Bonds (CP)'!AL354-1</f>
        <v>7.1144236469891098E-3</v>
      </c>
      <c r="AU384" s="46">
        <f>'Bonds (CP)'!AM384/'Bonds (CP)'!AM354-1</f>
        <v>3.6000312627726627E-2</v>
      </c>
      <c r="AV384" s="46">
        <f>'Bonds (CP)'!AN384/'Bonds (CP)'!AN354-1</f>
        <v>4.6837679618915384E-2</v>
      </c>
      <c r="AW384" s="46">
        <f>'Bonds (CP)'!AO384/'Bonds (CP)'!AO354-1</f>
        <v>4.9267973909068008E-2</v>
      </c>
      <c r="AX384" s="46">
        <f>'Bonds (CP)'!AP384/'Bonds (CP)'!AP354-1</f>
        <v>1.520784871296077E-2</v>
      </c>
      <c r="AY384" s="46">
        <f>SUM(AT384:AX384)</f>
        <v>0.1544282385156599</v>
      </c>
      <c r="BC384" s="46">
        <f>'Bonds (CP)'!AT384-'Bonds (CP)'!$AT$515</f>
        <v>7.7236405500597793E-3</v>
      </c>
      <c r="BD384" s="46">
        <f>'Bonds (CP)'!AU384-'Bonds (CP)'!$AU$515</f>
        <v>3.7840408156977277E-2</v>
      </c>
      <c r="BE384" s="46">
        <f>'Bonds (CP)'!AV384-'Bonds (CP)'!$AV$515</f>
        <v>5.0431188923393357E-2</v>
      </c>
      <c r="BF384" s="46">
        <f>'Bonds (CP)'!AW384-'Bonds (CP)'!$AW$515</f>
        <v>5.6306731338403596E-2</v>
      </c>
      <c r="BG384" s="46">
        <f>'Bonds (CP)'!AX384-'Bonds (CP)'!$AX$515</f>
        <v>2.3347629327918618E-2</v>
      </c>
    </row>
    <row r="385" spans="1:59" ht="16.5" customHeight="1">
      <c r="A385" s="24">
        <v>45747</v>
      </c>
      <c r="B385" s="16">
        <v>18.2</v>
      </c>
      <c r="C385" s="16">
        <v>16.11</v>
      </c>
      <c r="D385" s="16">
        <v>15.72</v>
      </c>
      <c r="E385" s="16">
        <v>15.33</v>
      </c>
      <c r="F385" s="16">
        <v>15.05</v>
      </c>
      <c r="G385" s="17"/>
      <c r="H385" s="26">
        <f t="shared" si="80"/>
        <v>0.85448392554991548</v>
      </c>
      <c r="I385" s="26">
        <f t="shared" si="81"/>
        <v>0.68367548967444747</v>
      </c>
      <c r="J385" s="26">
        <f t="shared" si="82"/>
        <v>0.56429592355955538</v>
      </c>
      <c r="K385" s="26">
        <f t="shared" si="83"/>
        <v>0.4136720595855754</v>
      </c>
      <c r="L385" s="26">
        <f t="shared" si="84"/>
        <v>0.30945334581868772</v>
      </c>
      <c r="M385" s="17"/>
      <c r="N385" s="17"/>
      <c r="O385" s="29">
        <f t="shared" si="85"/>
        <v>-1.0998307952621023E-3</v>
      </c>
      <c r="P385" s="29">
        <f t="shared" si="86"/>
        <v>-2.7713574552137299E-3</v>
      </c>
      <c r="Q385" s="29">
        <f t="shared" si="87"/>
        <v>-6.8368182482706485E-3</v>
      </c>
      <c r="R385" s="29">
        <f t="shared" si="88"/>
        <v>-8.5816359334939252E-3</v>
      </c>
      <c r="S385" s="29">
        <f t="shared" si="89"/>
        <v>-5.0432248966142401E-3</v>
      </c>
      <c r="T385" s="29">
        <f t="shared" si="95"/>
        <v>-2.4332867328854646E-2</v>
      </c>
      <c r="U385" s="17"/>
      <c r="V385" s="30">
        <f t="shared" si="90"/>
        <v>-1.073376760484505E-3</v>
      </c>
      <c r="W385" s="30">
        <f t="shared" si="91"/>
        <v>-2.6713913243466563E-3</v>
      </c>
      <c r="X385" s="30">
        <f t="shared" si="92"/>
        <v>-6.647601995645497E-3</v>
      </c>
      <c r="Y385" s="30">
        <f t="shared" si="93"/>
        <v>-8.2266130942387928E-3</v>
      </c>
      <c r="Z385" s="30">
        <f t="shared" si="94"/>
        <v>-4.649515869052801E-3</v>
      </c>
      <c r="AA385" s="17"/>
      <c r="AB385" s="17"/>
      <c r="AC385" s="17"/>
      <c r="AD385" s="17"/>
      <c r="AE385" s="17"/>
      <c r="AF385" s="17"/>
      <c r="AG385" s="17"/>
      <c r="AK385" s="24">
        <v>45747</v>
      </c>
      <c r="AL385" s="37">
        <v>0.85448392554991537</v>
      </c>
      <c r="AM385" s="37">
        <v>0.68367548967444747</v>
      </c>
      <c r="AN385" s="37">
        <v>0.56429592355955538</v>
      </c>
      <c r="AO385" s="37">
        <v>0.4136720595855754</v>
      </c>
      <c r="AP385" s="37">
        <v>0.30945334581868783</v>
      </c>
      <c r="AT385" s="46">
        <f>'Bonds (CP)'!AL385/'Bonds (CP)'!AL355-1</f>
        <v>6.937394247038764E-3</v>
      </c>
      <c r="AU385" s="46">
        <f>'Bonds (CP)'!AM385/'Bonds (CP)'!AM355-1</f>
        <v>3.3129185437721809E-2</v>
      </c>
      <c r="AV385" s="46">
        <f>'Bonds (CP)'!AN385/'Bonds (CP)'!AN355-1</f>
        <v>3.6778649518890871E-2</v>
      </c>
      <c r="AW385" s="46">
        <f>'Bonds (CP)'!AO385/'Bonds (CP)'!AO355-1</f>
        <v>3.1448133084341912E-2</v>
      </c>
      <c r="AX385" s="46">
        <f>'Bonds (CP)'!AP385/'Bonds (CP)'!AP355-1</f>
        <v>4.3231731529782547E-3</v>
      </c>
      <c r="AY385" s="46">
        <f>SUM(AT385:AX385)</f>
        <v>0.11261653544097161</v>
      </c>
      <c r="BC385" s="46">
        <f>'Bonds (CP)'!AT385-'Bonds (CP)'!$AT$515</f>
        <v>7.5466111501094335E-3</v>
      </c>
      <c r="BD385" s="46">
        <f>'Bonds (CP)'!AU385-'Bonds (CP)'!$AU$515</f>
        <v>3.4969280966972459E-2</v>
      </c>
      <c r="BE385" s="46">
        <f>'Bonds (CP)'!AV385-'Bonds (CP)'!$AV$515</f>
        <v>4.0372158823368844E-2</v>
      </c>
      <c r="BF385" s="46">
        <f>'Bonds (CP)'!AW385-'Bonds (CP)'!$AW$515</f>
        <v>3.8486890513677499E-2</v>
      </c>
      <c r="BG385" s="46">
        <f>'Bonds (CP)'!AX385-'Bonds (CP)'!$AX$515</f>
        <v>1.2462953767936101E-2</v>
      </c>
    </row>
    <row r="386" spans="1:59" ht="16.5" customHeight="1">
      <c r="A386" s="24">
        <v>45748</v>
      </c>
      <c r="B386" s="16">
        <v>18.37</v>
      </c>
      <c r="C386" s="16">
        <v>15.97</v>
      </c>
      <c r="D386" s="16">
        <v>15.54</v>
      </c>
      <c r="E386" s="16">
        <v>15.22</v>
      </c>
      <c r="F386" s="16">
        <v>14.99</v>
      </c>
      <c r="G386" s="17"/>
      <c r="H386" s="26">
        <f t="shared" si="80"/>
        <v>0.85325673734899043</v>
      </c>
      <c r="I386" s="26">
        <f t="shared" si="81"/>
        <v>0.6860948809390377</v>
      </c>
      <c r="J386" s="26">
        <f t="shared" si="82"/>
        <v>0.56841001830021964</v>
      </c>
      <c r="K386" s="26">
        <f t="shared" si="83"/>
        <v>0.41669924346352405</v>
      </c>
      <c r="L386" s="26">
        <f t="shared" si="84"/>
        <v>0.31079685774394472</v>
      </c>
      <c r="M386" s="17"/>
      <c r="N386" s="17"/>
      <c r="O386" s="29">
        <f t="shared" si="85"/>
        <v>-1.4361747064290942E-3</v>
      </c>
      <c r="P386" s="29">
        <f t="shared" si="86"/>
        <v>3.5388006461110066E-3</v>
      </c>
      <c r="Q386" s="29">
        <f t="shared" si="87"/>
        <v>7.290668900658881E-3</v>
      </c>
      <c r="R386" s="29">
        <f t="shared" si="88"/>
        <v>7.3178350043301421E-3</v>
      </c>
      <c r="S386" s="29">
        <f t="shared" si="89"/>
        <v>4.3415653551994726E-3</v>
      </c>
      <c r="T386" s="29">
        <f t="shared" si="95"/>
        <v>2.1052695199870408E-2</v>
      </c>
      <c r="U386" s="17"/>
      <c r="V386" s="30">
        <f t="shared" si="90"/>
        <v>-1.4097206716514969E-3</v>
      </c>
      <c r="W386" s="30">
        <f t="shared" si="91"/>
        <v>3.6387667769780803E-3</v>
      </c>
      <c r="X386" s="30">
        <f t="shared" si="92"/>
        <v>7.4798851532840325E-3</v>
      </c>
      <c r="Y386" s="30">
        <f t="shared" si="93"/>
        <v>7.6728578435852736E-3</v>
      </c>
      <c r="Z386" s="30">
        <f t="shared" si="94"/>
        <v>4.7352743827609118E-3</v>
      </c>
      <c r="AA386" s="17"/>
      <c r="AB386" s="17"/>
      <c r="AC386" s="17"/>
      <c r="AD386" s="17"/>
      <c r="AE386" s="17"/>
      <c r="AF386" s="17"/>
      <c r="AG386" s="17"/>
      <c r="AK386" s="24">
        <v>45748</v>
      </c>
      <c r="AL386" s="37">
        <v>0.85325673734899055</v>
      </c>
      <c r="AM386" s="37">
        <v>0.68609488093903792</v>
      </c>
      <c r="AN386" s="37">
        <v>0.56841001830021964</v>
      </c>
      <c r="AO386" s="37">
        <v>0.41669924346352394</v>
      </c>
      <c r="AP386" s="37">
        <v>0.31079685774394472</v>
      </c>
      <c r="AT386" s="46">
        <f>'Bonds (CP)'!AL386/'Bonds (CP)'!AL356-1</f>
        <v>3.8016389287827135E-3</v>
      </c>
      <c r="AU386" s="46">
        <f>'Bonds (CP)'!AM386/'Bonds (CP)'!AM356-1</f>
        <v>3.3429115642657381E-2</v>
      </c>
      <c r="AV386" s="46">
        <f>'Bonds (CP)'!AN386/'Bonds (CP)'!AN356-1</f>
        <v>4.0588016901104806E-2</v>
      </c>
      <c r="AW386" s="46">
        <f>'Bonds (CP)'!AO386/'Bonds (CP)'!AO356-1</f>
        <v>3.8315147233660696E-2</v>
      </c>
      <c r="AX386" s="46">
        <f>'Bonds (CP)'!AP386/'Bonds (CP)'!AP356-1</f>
        <v>1.5197051328782019E-2</v>
      </c>
      <c r="AY386" s="46">
        <f>SUM(AT386:AX386)</f>
        <v>0.13133097003498762</v>
      </c>
      <c r="BC386" s="46">
        <f>'Bonds (CP)'!AT386-'Bonds (CP)'!$AT$515</f>
        <v>4.410855831853383E-3</v>
      </c>
      <c r="BD386" s="46">
        <f>'Bonds (CP)'!AU386-'Bonds (CP)'!$AU$515</f>
        <v>3.5269211171908031E-2</v>
      </c>
      <c r="BE386" s="46">
        <f>'Bonds (CP)'!AV386-'Bonds (CP)'!$AV$515</f>
        <v>4.4181526205582779E-2</v>
      </c>
      <c r="BF386" s="46">
        <f>'Bonds (CP)'!AW386-'Bonds (CP)'!$AW$515</f>
        <v>4.5353904662996283E-2</v>
      </c>
      <c r="BG386" s="46">
        <f>'Bonds (CP)'!AX386-'Bonds (CP)'!$AX$515</f>
        <v>2.3336831943739866E-2</v>
      </c>
    </row>
    <row r="387" spans="1:59" ht="16.5" customHeight="1">
      <c r="A387" s="24">
        <v>45749</v>
      </c>
      <c r="B387" s="16">
        <v>18.309999999999999</v>
      </c>
      <c r="C387" s="16">
        <v>16.059999999999999</v>
      </c>
      <c r="D387" s="16">
        <v>15.67</v>
      </c>
      <c r="E387" s="16">
        <v>15.32</v>
      </c>
      <c r="F387" s="16">
        <v>15.09</v>
      </c>
      <c r="G387" s="17"/>
      <c r="H387" s="26">
        <f t="shared" si="80"/>
        <v>0.85368945989350009</v>
      </c>
      <c r="I387" s="26">
        <f t="shared" si="81"/>
        <v>0.68453822875421899</v>
      </c>
      <c r="J387" s="26">
        <f t="shared" si="82"/>
        <v>0.56543496166017759</v>
      </c>
      <c r="K387" s="26">
        <f t="shared" si="83"/>
        <v>0.41394605890778802</v>
      </c>
      <c r="L387" s="26">
        <f t="shared" si="84"/>
        <v>0.30856404083119721</v>
      </c>
      <c r="M387" s="17"/>
      <c r="N387" s="17"/>
      <c r="O387" s="29">
        <f t="shared" si="85"/>
        <v>5.0714225340198205E-4</v>
      </c>
      <c r="P387" s="29">
        <f t="shared" si="86"/>
        <v>-2.2688584743383311E-3</v>
      </c>
      <c r="Q387" s="29">
        <f t="shared" si="87"/>
        <v>-5.2339975444815057E-3</v>
      </c>
      <c r="R387" s="29">
        <f t="shared" si="88"/>
        <v>-6.6071263601347185E-3</v>
      </c>
      <c r="S387" s="29">
        <f t="shared" si="89"/>
        <v>-7.1841682343747326E-3</v>
      </c>
      <c r="T387" s="29">
        <f t="shared" si="95"/>
        <v>-2.0787008359927306E-2</v>
      </c>
      <c r="U387" s="17"/>
      <c r="V387" s="30">
        <f t="shared" si="90"/>
        <v>5.3359628817957927E-4</v>
      </c>
      <c r="W387" s="30">
        <f t="shared" si="91"/>
        <v>-2.1688923434712575E-3</v>
      </c>
      <c r="X387" s="30">
        <f t="shared" si="92"/>
        <v>-5.0447812918563541E-3</v>
      </c>
      <c r="Y387" s="30">
        <f t="shared" si="93"/>
        <v>-6.252103520879587E-3</v>
      </c>
      <c r="Z387" s="30">
        <f t="shared" si="94"/>
        <v>-6.7904592068132935E-3</v>
      </c>
      <c r="AA387" s="17"/>
      <c r="AB387" s="17"/>
      <c r="AC387" s="17"/>
      <c r="AD387" s="17"/>
      <c r="AE387" s="17"/>
      <c r="AF387" s="17"/>
      <c r="AG387" s="17"/>
      <c r="AK387" s="24">
        <v>45749</v>
      </c>
      <c r="AL387" s="37">
        <v>0.85368945989350009</v>
      </c>
      <c r="AM387" s="37">
        <v>0.68453822875421921</v>
      </c>
      <c r="AN387" s="37">
        <v>0.5654349616601777</v>
      </c>
      <c r="AO387" s="37">
        <v>0.41394605890778802</v>
      </c>
      <c r="AP387" s="37">
        <v>0.30856404083119721</v>
      </c>
      <c r="AT387" s="46">
        <f>'Bonds (CP)'!AL387/'Bonds (CP)'!AL357-1</f>
        <v>4.648803989519168E-3</v>
      </c>
      <c r="AU387" s="46">
        <f>'Bonds (CP)'!AM387/'Bonds (CP)'!AM357-1</f>
        <v>3.2371465466897398E-2</v>
      </c>
      <c r="AV387" s="46">
        <f>'Bonds (CP)'!AN387/'Bonds (CP)'!AN357-1</f>
        <v>3.679805100322997E-2</v>
      </c>
      <c r="AW387" s="46">
        <f>'Bonds (CP)'!AO387/'Bonds (CP)'!AO357-1</f>
        <v>3.2131321815158431E-2</v>
      </c>
      <c r="AX387" s="46">
        <f>'Bonds (CP)'!AP387/'Bonds (CP)'!AP357-1</f>
        <v>2.8739493483300738E-3</v>
      </c>
      <c r="AY387" s="46">
        <f>SUM(AT387:AX387)</f>
        <v>0.10882359162313504</v>
      </c>
      <c r="BC387" s="46">
        <f>'Bonds (CP)'!AT387-'Bonds (CP)'!$AT$515</f>
        <v>5.2580208925898375E-3</v>
      </c>
      <c r="BD387" s="46">
        <f>'Bonds (CP)'!AU387-'Bonds (CP)'!$AU$515</f>
        <v>3.4211560996148048E-2</v>
      </c>
      <c r="BE387" s="46">
        <f>'Bonds (CP)'!AV387-'Bonds (CP)'!$AV$515</f>
        <v>4.0391560307707942E-2</v>
      </c>
      <c r="BF387" s="46">
        <f>'Bonds (CP)'!AW387-'Bonds (CP)'!$AW$515</f>
        <v>3.9170079244494019E-2</v>
      </c>
      <c r="BG387" s="46">
        <f>'Bonds (CP)'!AX387-'Bonds (CP)'!$AX$515</f>
        <v>1.101372996328792E-2</v>
      </c>
    </row>
    <row r="388" spans="1:59" ht="16.5" customHeight="1">
      <c r="A388" s="24">
        <v>45750</v>
      </c>
      <c r="B388" s="16">
        <v>18.39</v>
      </c>
      <c r="C388" s="16">
        <v>16.36</v>
      </c>
      <c r="D388" s="16">
        <v>16.010000000000002</v>
      </c>
      <c r="E388" s="16">
        <v>15.56</v>
      </c>
      <c r="F388" s="16">
        <v>15.33</v>
      </c>
      <c r="G388" s="17"/>
      <c r="H388" s="26">
        <f t="shared" ref="H388:H451" si="96">-PV(B388/100,B$2,(1*B$3),1)</f>
        <v>0.85311259396908523</v>
      </c>
      <c r="I388" s="26">
        <f t="shared" ref="I388:I451" si="97">-PV(C388/100,C$2,(1*C$3),1)</f>
        <v>0.67938382499512384</v>
      </c>
      <c r="J388" s="26">
        <f t="shared" ref="J388:J451" si="98">-PV(D388/100,D$2,(1*D$3),1)</f>
        <v>0.55774609729587343</v>
      </c>
      <c r="K388" s="26">
        <f t="shared" ref="K388:K451" si="99">-PV(E388/100,E$2,(1*E$3),1)</f>
        <v>0.407435528687563</v>
      </c>
      <c r="L388" s="26">
        <f t="shared" ref="L388:L451" si="100">-PV(F388/100,F$2,(1*F$3),1)</f>
        <v>0.30333285997522785</v>
      </c>
      <c r="M388" s="17"/>
      <c r="N388" s="17"/>
      <c r="O388" s="29">
        <f t="shared" si="85"/>
        <v>-6.7573274769827663E-4</v>
      </c>
      <c r="P388" s="29">
        <f t="shared" si="86"/>
        <v>-7.5297529671579655E-3</v>
      </c>
      <c r="Q388" s="29">
        <f t="shared" si="87"/>
        <v>-1.3598141051852974E-2</v>
      </c>
      <c r="R388" s="29">
        <f t="shared" si="88"/>
        <v>-1.5727967642458762E-2</v>
      </c>
      <c r="S388" s="29">
        <f t="shared" si="89"/>
        <v>-1.6953306813969005E-2</v>
      </c>
      <c r="T388" s="29">
        <f t="shared" si="95"/>
        <v>-5.4484901223136983E-2</v>
      </c>
      <c r="U388" s="17"/>
      <c r="V388" s="30">
        <f t="shared" si="90"/>
        <v>-6.492787129206794E-4</v>
      </c>
      <c r="W388" s="30">
        <f t="shared" si="91"/>
        <v>-7.4297868362908923E-3</v>
      </c>
      <c r="X388" s="30">
        <f t="shared" si="92"/>
        <v>-1.3408924799227824E-2</v>
      </c>
      <c r="Y388" s="30">
        <f t="shared" si="93"/>
        <v>-1.537294480320363E-2</v>
      </c>
      <c r="Z388" s="30">
        <f t="shared" si="94"/>
        <v>-1.6559597786407566E-2</v>
      </c>
      <c r="AA388" s="17"/>
      <c r="AB388" s="17"/>
      <c r="AC388" s="17"/>
      <c r="AD388" s="17"/>
      <c r="AE388" s="17"/>
      <c r="AF388" s="17"/>
      <c r="AG388" s="17"/>
      <c r="AK388" s="24">
        <v>45750</v>
      </c>
      <c r="AL388" s="37">
        <v>0.85311259396908523</v>
      </c>
      <c r="AM388" s="37">
        <v>0.67938382499512384</v>
      </c>
      <c r="AN388" s="37">
        <v>0.55774609729587343</v>
      </c>
      <c r="AO388" s="37">
        <v>0.40743552868756294</v>
      </c>
      <c r="AP388" s="37">
        <v>0.3033328599752278</v>
      </c>
      <c r="AT388" s="46">
        <f>'Bonds (CP)'!AL388/'Bonds (CP)'!AL358-1</f>
        <v>3.209730551566814E-3</v>
      </c>
      <c r="AU388" s="46">
        <f>'Bonds (CP)'!AM388/'Bonds (CP)'!AM358-1</f>
        <v>2.1534016776872722E-2</v>
      </c>
      <c r="AV388" s="46">
        <f>'Bonds (CP)'!AN388/'Bonds (CP)'!AN358-1</f>
        <v>1.7803498678932606E-2</v>
      </c>
      <c r="AW388" s="46">
        <f>'Bonds (CP)'!AO388/'Bonds (CP)'!AO358-1</f>
        <v>8.5902893883833542E-3</v>
      </c>
      <c r="AX388" s="46">
        <f>'Bonds (CP)'!AP388/'Bonds (CP)'!AP358-1</f>
        <v>-2.1190855791061725E-2</v>
      </c>
      <c r="AY388" s="46">
        <f>SUM(AT388:AX388)</f>
        <v>2.9946679604693771E-2</v>
      </c>
      <c r="BC388" s="46">
        <f>'Bonds (CP)'!AT388-'Bonds (CP)'!$AT$515</f>
        <v>3.8189474546374835E-3</v>
      </c>
      <c r="BD388" s="46">
        <f>'Bonds (CP)'!AU388-'Bonds (CP)'!$AU$515</f>
        <v>2.3374112306123372E-2</v>
      </c>
      <c r="BE388" s="46">
        <f>'Bonds (CP)'!AV388-'Bonds (CP)'!$AV$515</f>
        <v>2.1397007983410578E-2</v>
      </c>
      <c r="BF388" s="46">
        <f>'Bonds (CP)'!AW388-'Bonds (CP)'!$AW$515</f>
        <v>1.5629046817718938E-2</v>
      </c>
      <c r="BG388" s="46">
        <f>'Bonds (CP)'!AX388-'Bonds (CP)'!$AX$515</f>
        <v>-1.3051075176103879E-2</v>
      </c>
    </row>
    <row r="389" spans="1:59" ht="16.5" customHeight="1">
      <c r="A389" s="24">
        <v>45751</v>
      </c>
      <c r="B389" s="16">
        <v>18.57</v>
      </c>
      <c r="C389" s="16">
        <v>16.54</v>
      </c>
      <c r="D389" s="16">
        <v>16.18</v>
      </c>
      <c r="E389" s="16">
        <v>15.76</v>
      </c>
      <c r="F389" s="16">
        <v>15.53</v>
      </c>
      <c r="G389" s="17"/>
      <c r="H389" s="26">
        <f t="shared" si="96"/>
        <v>0.85181749177700938</v>
      </c>
      <c r="I389" s="26">
        <f t="shared" si="97"/>
        <v>0.67631640691879713</v>
      </c>
      <c r="J389" s="26">
        <f t="shared" si="98"/>
        <v>0.55395097615707789</v>
      </c>
      <c r="K389" s="26">
        <f t="shared" si="99"/>
        <v>0.40211295701937155</v>
      </c>
      <c r="L389" s="26">
        <f t="shared" si="100"/>
        <v>0.29910635447205614</v>
      </c>
      <c r="M389" s="17"/>
      <c r="N389" s="17"/>
      <c r="O389" s="29">
        <f t="shared" ref="O389:O452" si="101">H389/H388 -1</f>
        <v>-1.5180905794045518E-3</v>
      </c>
      <c r="P389" s="29">
        <f t="shared" ref="P389:P452" si="102">I389/I388 -1</f>
        <v>-4.5150001567210163E-3</v>
      </c>
      <c r="Q389" s="29">
        <f t="shared" ref="Q389:Q452" si="103">J389/J388 -1</f>
        <v>-6.8043885151244377E-3</v>
      </c>
      <c r="R389" s="29">
        <f t="shared" ref="R389:R452" si="104">K389/K388 -1</f>
        <v>-1.3063592380705202E-2</v>
      </c>
      <c r="S389" s="29">
        <f t="shared" ref="S389:S452" si="105">L389/L388 -1</f>
        <v>-1.3933556369451261E-2</v>
      </c>
      <c r="T389" s="29">
        <f t="shared" si="95"/>
        <v>-3.9834628001406469E-2</v>
      </c>
      <c r="U389" s="17"/>
      <c r="V389" s="30">
        <f t="shared" ref="V389:V452" si="106">$O389-$O$515</f>
        <v>-1.4916365446269546E-3</v>
      </c>
      <c r="W389" s="30">
        <f t="shared" ref="W389:W452" si="107">$P389-$P$515</f>
        <v>-4.4150340258539431E-3</v>
      </c>
      <c r="X389" s="30">
        <f t="shared" ref="X389:X452" si="108">$Q389-$Q$515</f>
        <v>-6.6151722624992861E-3</v>
      </c>
      <c r="Y389" s="30">
        <f t="shared" ref="Y389:Y452" si="109">$R389-$R$515</f>
        <v>-1.270856954145007E-2</v>
      </c>
      <c r="Z389" s="30">
        <f t="shared" ref="Z389:Z452" si="110">$S389-$S$515</f>
        <v>-1.3539847341889821E-2</v>
      </c>
      <c r="AA389" s="17"/>
      <c r="AB389" s="17"/>
      <c r="AC389" s="17"/>
      <c r="AD389" s="17"/>
      <c r="AE389" s="17"/>
      <c r="AF389" s="17"/>
      <c r="AG389" s="17"/>
      <c r="AK389" s="24">
        <v>45751</v>
      </c>
      <c r="AL389" s="37">
        <v>0.85181749177700938</v>
      </c>
      <c r="AM389" s="37">
        <v>0.67631640691879713</v>
      </c>
      <c r="AN389" s="37">
        <v>0.55395097615707789</v>
      </c>
      <c r="AO389" s="37">
        <v>0.40211295701937155</v>
      </c>
      <c r="AP389" s="37">
        <v>0.29910635447205608</v>
      </c>
      <c r="AT389" s="46">
        <f>'Bonds (CP)'!AL389/'Bonds (CP)'!AL359-1</f>
        <v>2.192797503584254E-3</v>
      </c>
      <c r="AU389" s="46">
        <f>'Bonds (CP)'!AM389/'Bonds (CP)'!AM359-1</f>
        <v>1.9208823294256216E-2</v>
      </c>
      <c r="AV389" s="46">
        <f>'Bonds (CP)'!AN389/'Bonds (CP)'!AN359-1</f>
        <v>1.2901995832176105E-2</v>
      </c>
      <c r="AW389" s="46">
        <f>'Bonds (CP)'!AO389/'Bonds (CP)'!AO359-1</f>
        <v>-5.8930478320996516E-3</v>
      </c>
      <c r="AX389" s="46">
        <f>'Bonds (CP)'!AP389/'Bonds (CP)'!AP359-1</f>
        <v>-3.7614612183499152E-2</v>
      </c>
      <c r="AY389" s="46">
        <f>SUM(AT389:AX389)</f>
        <v>-9.2040433855822279E-3</v>
      </c>
      <c r="BC389" s="46">
        <f>'Bonds (CP)'!AT389-'Bonds (CP)'!$AT$515</f>
        <v>2.8020144066549235E-3</v>
      </c>
      <c r="BD389" s="46">
        <f>'Bonds (CP)'!AU389-'Bonds (CP)'!$AU$515</f>
        <v>2.1048918823506867E-2</v>
      </c>
      <c r="BE389" s="46">
        <f>'Bonds (CP)'!AV389-'Bonds (CP)'!$AV$515</f>
        <v>1.6495505136654078E-2</v>
      </c>
      <c r="BF389" s="46">
        <f>'Bonds (CP)'!AW389-'Bonds (CP)'!$AW$515</f>
        <v>1.1457095972359325E-3</v>
      </c>
      <c r="BG389" s="46">
        <f>'Bonds (CP)'!AX389-'Bonds (CP)'!$AX$515</f>
        <v>-2.9474831568541304E-2</v>
      </c>
    </row>
    <row r="390" spans="1:59" ht="16.5" customHeight="1">
      <c r="A390" s="24">
        <v>45754</v>
      </c>
      <c r="B390" s="16">
        <v>18.739999999999998</v>
      </c>
      <c r="C390" s="16">
        <v>16.7</v>
      </c>
      <c r="D390" s="16">
        <v>16.36</v>
      </c>
      <c r="E390" s="16">
        <v>16.04</v>
      </c>
      <c r="F390" s="16">
        <v>15.81</v>
      </c>
      <c r="G390" s="17"/>
      <c r="H390" s="26">
        <f t="shared" si="96"/>
        <v>0.85059794509011288</v>
      </c>
      <c r="I390" s="26">
        <f t="shared" si="97"/>
        <v>0.67360555061185123</v>
      </c>
      <c r="J390" s="26">
        <f t="shared" si="98"/>
        <v>0.54996795547641941</v>
      </c>
      <c r="K390" s="26">
        <f t="shared" si="99"/>
        <v>0.39481476559486844</v>
      </c>
      <c r="L390" s="26">
        <f t="shared" si="100"/>
        <v>0.29338281894592771</v>
      </c>
      <c r="M390" s="17"/>
      <c r="N390" s="17"/>
      <c r="O390" s="29">
        <f t="shared" si="101"/>
        <v>-1.4316995115377651E-3</v>
      </c>
      <c r="P390" s="29">
        <f t="shared" si="102"/>
        <v>-4.008266366472113E-3</v>
      </c>
      <c r="Q390" s="29">
        <f t="shared" si="103"/>
        <v>-7.1902042817757472E-3</v>
      </c>
      <c r="R390" s="29">
        <f t="shared" si="104"/>
        <v>-1.8149605221876808E-2</v>
      </c>
      <c r="S390" s="29">
        <f t="shared" si="105"/>
        <v>-1.9135452793140661E-2</v>
      </c>
      <c r="T390" s="29">
        <f t="shared" ref="T390:T453" si="111">SUM(O390:S390)</f>
        <v>-4.9915228174803095E-2</v>
      </c>
      <c r="U390" s="17"/>
      <c r="V390" s="30">
        <f t="shared" si="106"/>
        <v>-1.4052454767601679E-3</v>
      </c>
      <c r="W390" s="30">
        <f t="shared" si="107"/>
        <v>-3.9083002356050398E-3</v>
      </c>
      <c r="X390" s="30">
        <f t="shared" si="108"/>
        <v>-7.0009880291505957E-3</v>
      </c>
      <c r="Y390" s="30">
        <f t="shared" si="109"/>
        <v>-1.7794582382621677E-2</v>
      </c>
      <c r="Z390" s="30">
        <f t="shared" si="110"/>
        <v>-1.8741743765579223E-2</v>
      </c>
      <c r="AA390" s="17"/>
      <c r="AB390" s="17"/>
      <c r="AC390" s="17"/>
      <c r="AD390" s="17"/>
      <c r="AE390" s="17"/>
      <c r="AF390" s="17"/>
      <c r="AG390" s="17"/>
      <c r="AK390" s="24">
        <v>45754</v>
      </c>
      <c r="AL390" s="37">
        <v>0.85059794509011288</v>
      </c>
      <c r="AM390" s="37">
        <v>0.67360555061185134</v>
      </c>
      <c r="AN390" s="37">
        <v>0.54996795547641941</v>
      </c>
      <c r="AO390" s="37">
        <v>0.3948147655948685</v>
      </c>
      <c r="AP390" s="37">
        <v>0.29338281894592771</v>
      </c>
      <c r="AT390" s="46">
        <f>'Bonds (CP)'!AL390/'Bonds (CP)'!AL360-1</f>
        <v>1.1790466565606561E-3</v>
      </c>
      <c r="AU390" s="46">
        <f>'Bonds (CP)'!AM390/'Bonds (CP)'!AM360-1</f>
        <v>1.6643972367020865E-2</v>
      </c>
      <c r="AV390" s="46">
        <f>'Bonds (CP)'!AN390/'Bonds (CP)'!AN360-1</f>
        <v>7.2287495417584502E-3</v>
      </c>
      <c r="AW390" s="46">
        <f>'Bonds (CP)'!AO390/'Bonds (CP)'!AO360-1</f>
        <v>-2.6499849047279866E-2</v>
      </c>
      <c r="AX390" s="46">
        <f>'Bonds (CP)'!AP390/'Bonds (CP)'!AP360-1</f>
        <v>-6.5591429409303403E-2</v>
      </c>
      <c r="AY390" s="46">
        <f>SUM(AT390:AX390)</f>
        <v>-6.7039509891243299E-2</v>
      </c>
      <c r="BC390" s="46">
        <f>'Bonds (CP)'!AT390-'Bonds (CP)'!$AT$515</f>
        <v>1.7882635596313254E-3</v>
      </c>
      <c r="BD390" s="46">
        <f>'Bonds (CP)'!AU390-'Bonds (CP)'!$AU$515</f>
        <v>1.8484067896271515E-2</v>
      </c>
      <c r="BE390" s="46">
        <f>'Bonds (CP)'!AV390-'Bonds (CP)'!$AV$515</f>
        <v>1.0822258846236424E-2</v>
      </c>
      <c r="BF390" s="46">
        <f>'Bonds (CP)'!AW390-'Bonds (CP)'!$AW$515</f>
        <v>-1.9461091617944282E-2</v>
      </c>
      <c r="BG390" s="46">
        <f>'Bonds (CP)'!AX390-'Bonds (CP)'!$AX$515</f>
        <v>-5.7451648794345556E-2</v>
      </c>
    </row>
    <row r="391" spans="1:59" ht="16.5" customHeight="1">
      <c r="A391" s="24">
        <v>45755</v>
      </c>
      <c r="B391" s="16">
        <v>18.3</v>
      </c>
      <c r="C391" s="16">
        <v>16.47</v>
      </c>
      <c r="D391" s="16">
        <v>16.16</v>
      </c>
      <c r="E391" s="16">
        <v>15.79</v>
      </c>
      <c r="F391" s="16">
        <v>15.57</v>
      </c>
      <c r="G391" s="17"/>
      <c r="H391" s="26">
        <f t="shared" si="96"/>
        <v>0.85376162299239222</v>
      </c>
      <c r="I391" s="26">
        <f t="shared" si="97"/>
        <v>0.67750705686609658</v>
      </c>
      <c r="J391" s="26">
        <f t="shared" si="98"/>
        <v>0.55439577131423146</v>
      </c>
      <c r="K391" s="26">
        <f t="shared" si="99"/>
        <v>0.40132251231595556</v>
      </c>
      <c r="L391" s="26">
        <f t="shared" si="100"/>
        <v>0.29827509447793082</v>
      </c>
      <c r="M391" s="17"/>
      <c r="N391" s="17"/>
      <c r="O391" s="29">
        <f t="shared" si="101"/>
        <v>3.7193575655114497E-3</v>
      </c>
      <c r="P391" s="29">
        <f t="shared" si="102"/>
        <v>5.7919746217969248E-3</v>
      </c>
      <c r="Q391" s="29">
        <f t="shared" si="103"/>
        <v>8.0510433266540726E-3</v>
      </c>
      <c r="R391" s="29">
        <f t="shared" si="104"/>
        <v>1.6483037839990278E-2</v>
      </c>
      <c r="S391" s="29">
        <f t="shared" si="105"/>
        <v>1.6675398885252379E-2</v>
      </c>
      <c r="T391" s="29">
        <f t="shared" si="111"/>
        <v>5.0720812239205104E-2</v>
      </c>
      <c r="U391" s="17"/>
      <c r="V391" s="30">
        <f t="shared" si="106"/>
        <v>3.7458116002890467E-3</v>
      </c>
      <c r="W391" s="30">
        <f t="shared" si="107"/>
        <v>5.891940752663998E-3</v>
      </c>
      <c r="X391" s="30">
        <f t="shared" si="108"/>
        <v>8.2402595792792233E-3</v>
      </c>
      <c r="Y391" s="30">
        <f t="shared" si="109"/>
        <v>1.6838060679245408E-2</v>
      </c>
      <c r="Z391" s="30">
        <f t="shared" si="110"/>
        <v>1.7069107912813818E-2</v>
      </c>
      <c r="AA391" s="17"/>
      <c r="AB391" s="17"/>
      <c r="AC391" s="17"/>
      <c r="AD391" s="17"/>
      <c r="AE391" s="17"/>
      <c r="AF391" s="17"/>
      <c r="AG391" s="17"/>
      <c r="AK391" s="24">
        <v>45755</v>
      </c>
      <c r="AL391" s="37">
        <v>0.85376162299239222</v>
      </c>
      <c r="AM391" s="37">
        <v>0.67750705686609647</v>
      </c>
      <c r="AN391" s="37">
        <v>0.55439577131423146</v>
      </c>
      <c r="AO391" s="37">
        <v>0.4013225123159555</v>
      </c>
      <c r="AP391" s="37">
        <v>0.29827509447793088</v>
      </c>
      <c r="AT391" s="46">
        <f>'Bonds (CP)'!AL391/'Bonds (CP)'!AL361-1</f>
        <v>4.8182586644125447E-3</v>
      </c>
      <c r="AU391" s="46">
        <f>'Bonds (CP)'!AM391/'Bonds (CP)'!AM361-1</f>
        <v>2.0748406847878487E-2</v>
      </c>
      <c r="AV391" s="46">
        <f>'Bonds (CP)'!AN391/'Bonds (CP)'!AN361-1</f>
        <v>1.2904684283209011E-2</v>
      </c>
      <c r="AW391" s="46">
        <f>'Bonds (CP)'!AO391/'Bonds (CP)'!AO361-1</f>
        <v>-1.0453609221890203E-2</v>
      </c>
      <c r="AX391" s="46">
        <f>'Bonds (CP)'!AP391/'Bonds (CP)'!AP361-1</f>
        <v>-4.8621289823907232E-2</v>
      </c>
      <c r="AY391" s="46">
        <f>SUM(AT391:AX391)</f>
        <v>-2.0603549250297393E-2</v>
      </c>
      <c r="BC391" s="46">
        <f>'Bonds (CP)'!AT391-'Bonds (CP)'!$AT$515</f>
        <v>5.4274755674832142E-3</v>
      </c>
      <c r="BD391" s="46">
        <f>'Bonds (CP)'!AU391-'Bonds (CP)'!$AU$515</f>
        <v>2.2588502377129137E-2</v>
      </c>
      <c r="BE391" s="46">
        <f>'Bonds (CP)'!AV391-'Bonds (CP)'!$AV$515</f>
        <v>1.6498193587686984E-2</v>
      </c>
      <c r="BF391" s="46">
        <f>'Bonds (CP)'!AW391-'Bonds (CP)'!$AW$515</f>
        <v>-3.4148517925546192E-3</v>
      </c>
      <c r="BG391" s="46">
        <f>'Bonds (CP)'!AX391-'Bonds (CP)'!$AX$515</f>
        <v>-4.0481509208949384E-2</v>
      </c>
    </row>
    <row r="392" spans="1:59" ht="16.5" customHeight="1">
      <c r="A392" s="24">
        <v>45756</v>
      </c>
      <c r="B392" s="16">
        <v>18.670000000000002</v>
      </c>
      <c r="C392" s="16">
        <v>16.91</v>
      </c>
      <c r="D392" s="16">
        <v>16.54</v>
      </c>
      <c r="E392" s="16">
        <v>16.13</v>
      </c>
      <c r="F392" s="16">
        <v>15.87</v>
      </c>
      <c r="G392" s="17"/>
      <c r="H392" s="26">
        <f t="shared" si="96"/>
        <v>0.85109968821100523</v>
      </c>
      <c r="I392" s="26">
        <f t="shared" si="97"/>
        <v>0.67006985451370327</v>
      </c>
      <c r="J392" s="26">
        <f t="shared" si="98"/>
        <v>0.54602090709446982</v>
      </c>
      <c r="K392" s="26">
        <f t="shared" si="99"/>
        <v>0.3925062179702139</v>
      </c>
      <c r="L392" s="26">
        <f t="shared" si="100"/>
        <v>0.29218472046954541</v>
      </c>
      <c r="M392" s="17"/>
      <c r="N392" s="17"/>
      <c r="O392" s="29">
        <f t="shared" si="101"/>
        <v>-3.117889946911645E-3</v>
      </c>
      <c r="P392" s="29">
        <f t="shared" si="102"/>
        <v>-1.0977306106293772E-2</v>
      </c>
      <c r="Q392" s="29">
        <f t="shared" si="103"/>
        <v>-1.5106291665804905E-2</v>
      </c>
      <c r="R392" s="29">
        <f t="shared" si="104"/>
        <v>-2.1968103146929208E-2</v>
      </c>
      <c r="S392" s="29">
        <f t="shared" si="105"/>
        <v>-2.0418647487298158E-2</v>
      </c>
      <c r="T392" s="29">
        <f t="shared" si="111"/>
        <v>-7.1588238353237688E-2</v>
      </c>
      <c r="U392" s="17"/>
      <c r="V392" s="30">
        <f t="shared" si="106"/>
        <v>-3.091435912134048E-3</v>
      </c>
      <c r="W392" s="30">
        <f t="shared" si="107"/>
        <v>-1.0877339975426698E-2</v>
      </c>
      <c r="X392" s="30">
        <f t="shared" si="108"/>
        <v>-1.4917075413179754E-2</v>
      </c>
      <c r="Y392" s="30">
        <f t="shared" si="109"/>
        <v>-2.1613080307674077E-2</v>
      </c>
      <c r="Z392" s="30">
        <f t="shared" si="110"/>
        <v>-2.002493845973672E-2</v>
      </c>
      <c r="AA392" s="17"/>
      <c r="AB392" s="17"/>
      <c r="AC392" s="17"/>
      <c r="AD392" s="17"/>
      <c r="AE392" s="17"/>
      <c r="AF392" s="17"/>
      <c r="AG392" s="17"/>
      <c r="AK392" s="24">
        <v>45756</v>
      </c>
      <c r="AL392" s="37">
        <v>0.85109968821100523</v>
      </c>
      <c r="AM392" s="37">
        <v>0.67006985451370327</v>
      </c>
      <c r="AN392" s="37">
        <v>0.54602090709446971</v>
      </c>
      <c r="AO392" s="37">
        <v>0.39250621797021379</v>
      </c>
      <c r="AP392" s="37">
        <v>0.29218472046954541</v>
      </c>
      <c r="AT392" s="46">
        <f>'Bonds (CP)'!AL392/'Bonds (CP)'!AL362-1</f>
        <v>1.2640094379370304E-3</v>
      </c>
      <c r="AU392" s="46">
        <f>'Bonds (CP)'!AM392/'Bonds (CP)'!AM362-1</f>
        <v>5.517970692970442E-3</v>
      </c>
      <c r="AV392" s="46">
        <f>'Bonds (CP)'!AN392/'Bonds (CP)'!AN362-1</f>
        <v>-8.766528541123475E-3</v>
      </c>
      <c r="AW392" s="46">
        <f>'Bonds (CP)'!AO392/'Bonds (CP)'!AO362-1</f>
        <v>-4.0445402755024173E-2</v>
      </c>
      <c r="AX392" s="46">
        <f>'Bonds (CP)'!AP392/'Bonds (CP)'!AP362-1</f>
        <v>-7.1447439377989808E-2</v>
      </c>
      <c r="AY392" s="46">
        <f>SUM(AT392:AX392)</f>
        <v>-0.11387739054322998</v>
      </c>
      <c r="BC392" s="46">
        <f>'Bonds (CP)'!AT392-'Bonds (CP)'!$AT$515</f>
        <v>1.8732263410076997E-3</v>
      </c>
      <c r="BD392" s="46">
        <f>'Bonds (CP)'!AU392-'Bonds (CP)'!$AU$515</f>
        <v>7.3580662222210913E-3</v>
      </c>
      <c r="BE392" s="46">
        <f>'Bonds (CP)'!AV392-'Bonds (CP)'!$AV$515</f>
        <v>-5.173019236645501E-3</v>
      </c>
      <c r="BF392" s="46">
        <f>'Bonds (CP)'!AW392-'Bonds (CP)'!$AW$515</f>
        <v>-3.3406645325688586E-2</v>
      </c>
      <c r="BG392" s="46">
        <f>'Bonds (CP)'!AX392-'Bonds (CP)'!$AX$515</f>
        <v>-6.330765876303196E-2</v>
      </c>
    </row>
    <row r="393" spans="1:59" ht="16.5" customHeight="1">
      <c r="A393" s="24">
        <v>45757</v>
      </c>
      <c r="B393" s="16">
        <v>18.61</v>
      </c>
      <c r="C393" s="16">
        <v>16.72</v>
      </c>
      <c r="D393" s="16">
        <v>16.260000000000002</v>
      </c>
      <c r="E393" s="16">
        <v>15.78</v>
      </c>
      <c r="F393" s="16">
        <v>15.5</v>
      </c>
      <c r="G393" s="17"/>
      <c r="H393" s="26">
        <f t="shared" si="96"/>
        <v>0.85153022510749521</v>
      </c>
      <c r="I393" s="26">
        <f t="shared" si="97"/>
        <v>0.67326772970027626</v>
      </c>
      <c r="J393" s="26">
        <f t="shared" si="98"/>
        <v>0.55217627901588739</v>
      </c>
      <c r="K393" s="26">
        <f t="shared" si="99"/>
        <v>0.40158576538194046</v>
      </c>
      <c r="L393" s="26">
        <f t="shared" si="100"/>
        <v>0.29973283711863274</v>
      </c>
      <c r="M393" s="17"/>
      <c r="N393" s="17"/>
      <c r="O393" s="29">
        <f t="shared" si="101"/>
        <v>5.0585953966786334E-4</v>
      </c>
      <c r="P393" s="29">
        <f t="shared" si="102"/>
        <v>4.772450461741462E-3</v>
      </c>
      <c r="Q393" s="29">
        <f t="shared" si="103"/>
        <v>1.1273143283417442E-2</v>
      </c>
      <c r="R393" s="29">
        <f t="shared" si="104"/>
        <v>2.3132238410591421E-2</v>
      </c>
      <c r="S393" s="29">
        <f t="shared" si="105"/>
        <v>2.5833372248067477E-2</v>
      </c>
      <c r="T393" s="29">
        <f t="shared" si="111"/>
        <v>6.5517063943485665E-2</v>
      </c>
      <c r="U393" s="17"/>
      <c r="V393" s="30">
        <f t="shared" si="106"/>
        <v>5.3231357444546057E-4</v>
      </c>
      <c r="W393" s="30">
        <f t="shared" si="107"/>
        <v>4.8724165926085352E-3</v>
      </c>
      <c r="X393" s="30">
        <f t="shared" si="108"/>
        <v>1.1462359536042592E-2</v>
      </c>
      <c r="Y393" s="30">
        <f t="shared" si="109"/>
        <v>2.3487261249846552E-2</v>
      </c>
      <c r="Z393" s="30">
        <f t="shared" si="110"/>
        <v>2.6227081275628915E-2</v>
      </c>
      <c r="AA393" s="17"/>
      <c r="AB393" s="17"/>
      <c r="AC393" s="17"/>
      <c r="AD393" s="17"/>
      <c r="AE393" s="17"/>
      <c r="AF393" s="17"/>
      <c r="AG393" s="17"/>
      <c r="AK393" s="24">
        <v>45757</v>
      </c>
      <c r="AL393" s="37">
        <v>0.85153022510749521</v>
      </c>
      <c r="AM393" s="37">
        <v>0.67326772970027615</v>
      </c>
      <c r="AN393" s="37">
        <v>0.55217627901588739</v>
      </c>
      <c r="AO393" s="37">
        <v>0.40158576538194046</v>
      </c>
      <c r="AP393" s="37">
        <v>0.29973283711863274</v>
      </c>
      <c r="AT393" s="46">
        <f>'Bonds (CP)'!AL393/'Bonds (CP)'!AL363-1</f>
        <v>1.3489587724475616E-3</v>
      </c>
      <c r="AU393" s="46">
        <f>'Bonds (CP)'!AM393/'Bonds (CP)'!AM363-1</f>
        <v>1.0316755396493349E-2</v>
      </c>
      <c r="AV393" s="46">
        <f>'Bonds (CP)'!AN393/'Bonds (CP)'!AN363-1</f>
        <v>3.2113392254007334E-3</v>
      </c>
      <c r="AW393" s="46">
        <f>'Bonds (CP)'!AO393/'Bonds (CP)'!AO363-1</f>
        <v>-1.6952841186936851E-2</v>
      </c>
      <c r="AX393" s="46">
        <f>'Bonds (CP)'!AP393/'Bonds (CP)'!AP363-1</f>
        <v>-4.676219780764368E-2</v>
      </c>
      <c r="AY393" s="46">
        <f>SUM(AT393:AX393)</f>
        <v>-4.8837985600238887E-2</v>
      </c>
      <c r="BC393" s="46">
        <f>'Bonds (CP)'!AT393-'Bonds (CP)'!$AT$515</f>
        <v>1.9581756755182311E-3</v>
      </c>
      <c r="BD393" s="46">
        <f>'Bonds (CP)'!AU393-'Bonds (CP)'!$AU$515</f>
        <v>1.2156850925743999E-2</v>
      </c>
      <c r="BE393" s="46">
        <f>'Bonds (CP)'!AV393-'Bonds (CP)'!$AV$515</f>
        <v>6.8048485298787074E-3</v>
      </c>
      <c r="BF393" s="46">
        <f>'Bonds (CP)'!AW393-'Bonds (CP)'!$AW$515</f>
        <v>-9.9140837576012671E-3</v>
      </c>
      <c r="BG393" s="46">
        <f>'Bonds (CP)'!AX393-'Bonds (CP)'!$AX$515</f>
        <v>-3.8622417192685832E-2</v>
      </c>
    </row>
    <row r="394" spans="1:59" ht="16.5" customHeight="1">
      <c r="A394" s="24">
        <v>45758</v>
      </c>
      <c r="B394" s="16">
        <v>18.440000000000001</v>
      </c>
      <c r="C394" s="16">
        <v>16.45</v>
      </c>
      <c r="D394" s="16">
        <v>15.96</v>
      </c>
      <c r="E394" s="16">
        <v>15.52</v>
      </c>
      <c r="F394" s="16">
        <v>15.21</v>
      </c>
      <c r="G394" s="17"/>
      <c r="H394" s="26">
        <f t="shared" si="96"/>
        <v>0.85275244849712928</v>
      </c>
      <c r="I394" s="26">
        <f t="shared" si="97"/>
        <v>0.67784776432988458</v>
      </c>
      <c r="J394" s="26">
        <f t="shared" si="98"/>
        <v>0.55886852959166222</v>
      </c>
      <c r="K394" s="26">
        <f t="shared" si="99"/>
        <v>0.40851119072132563</v>
      </c>
      <c r="L394" s="26">
        <f t="shared" si="100"/>
        <v>0.30592626058972694</v>
      </c>
      <c r="M394" s="17"/>
      <c r="N394" s="17"/>
      <c r="O394" s="29">
        <f t="shared" si="101"/>
        <v>1.4353259034107779E-3</v>
      </c>
      <c r="P394" s="29">
        <f t="shared" si="102"/>
        <v>6.8026944223915642E-3</v>
      </c>
      <c r="Q394" s="29">
        <f t="shared" si="103"/>
        <v>1.2119771946201841E-2</v>
      </c>
      <c r="R394" s="29">
        <f t="shared" si="104"/>
        <v>1.7245196260376794E-2</v>
      </c>
      <c r="S394" s="29">
        <f t="shared" si="105"/>
        <v>2.0663146322679626E-2</v>
      </c>
      <c r="T394" s="29">
        <f t="shared" si="111"/>
        <v>5.8266134855060603E-2</v>
      </c>
      <c r="U394" s="17"/>
      <c r="V394" s="30">
        <f t="shared" si="106"/>
        <v>1.4617799381883752E-3</v>
      </c>
      <c r="W394" s="30">
        <f t="shared" si="107"/>
        <v>6.9026605532586374E-3</v>
      </c>
      <c r="X394" s="30">
        <f t="shared" si="108"/>
        <v>1.2308988198826991E-2</v>
      </c>
      <c r="Y394" s="30">
        <f t="shared" si="109"/>
        <v>1.7600219099631925E-2</v>
      </c>
      <c r="Z394" s="30">
        <f t="shared" si="110"/>
        <v>2.1056855350241065E-2</v>
      </c>
      <c r="AA394" s="17"/>
      <c r="AB394" s="17"/>
      <c r="AC394" s="17"/>
      <c r="AD394" s="17"/>
      <c r="AE394" s="17"/>
      <c r="AF394" s="17"/>
      <c r="AG394" s="17"/>
      <c r="AK394" s="24">
        <v>45758</v>
      </c>
      <c r="AL394" s="37">
        <v>0.85275244849712928</v>
      </c>
      <c r="AM394" s="37">
        <v>0.67784776432988458</v>
      </c>
      <c r="AN394" s="37">
        <v>0.55886852959166233</v>
      </c>
      <c r="AO394" s="37">
        <v>0.40851119072132558</v>
      </c>
      <c r="AP394" s="37">
        <v>0.30592626058972683</v>
      </c>
      <c r="AT394" s="46">
        <f>'Bonds (CP)'!AL394/'Bonds (CP)'!AL364-1</f>
        <v>4.1371158392435881E-3</v>
      </c>
      <c r="AU394" s="46">
        <f>'Bonds (CP)'!AM394/'Bonds (CP)'!AM364-1</f>
        <v>2.0242718582629937E-2</v>
      </c>
      <c r="AV394" s="46">
        <f>'Bonds (CP)'!AN394/'Bonds (CP)'!AN364-1</f>
        <v>1.822035359497165E-2</v>
      </c>
      <c r="AW394" s="46">
        <f>'Bonds (CP)'!AO394/'Bonds (CP)'!AO364-1</f>
        <v>0</v>
      </c>
      <c r="AX394" s="46">
        <f>'Bonds (CP)'!AP394/'Bonds (CP)'!AP364-1</f>
        <v>-3.2049086485051448E-2</v>
      </c>
      <c r="AY394" s="46">
        <f>SUM(AT394:AX394)</f>
        <v>1.0551101531793727E-2</v>
      </c>
      <c r="BC394" s="46">
        <f>'Bonds (CP)'!AT394-'Bonds (CP)'!$AT$515</f>
        <v>4.7463327423142576E-3</v>
      </c>
      <c r="BD394" s="46">
        <f>'Bonds (CP)'!AU394-'Bonds (CP)'!$AU$515</f>
        <v>2.2082814111880587E-2</v>
      </c>
      <c r="BE394" s="46">
        <f>'Bonds (CP)'!AV394-'Bonds (CP)'!$AV$515</f>
        <v>2.1813862899449622E-2</v>
      </c>
      <c r="BF394" s="46">
        <f>'Bonds (CP)'!AW394-'Bonds (CP)'!$AW$515</f>
        <v>7.0387574293355841E-3</v>
      </c>
      <c r="BG394" s="46">
        <f>'Bonds (CP)'!AX394-'Bonds (CP)'!$AX$515</f>
        <v>-2.39093058700936E-2</v>
      </c>
    </row>
    <row r="395" spans="1:59" ht="16.5" customHeight="1">
      <c r="A395" s="24">
        <v>45761</v>
      </c>
      <c r="B395" s="16">
        <v>18.510000000000002</v>
      </c>
      <c r="C395" s="16">
        <v>16.420000000000002</v>
      </c>
      <c r="D395" s="16">
        <v>15.89</v>
      </c>
      <c r="E395" s="16">
        <v>15.45</v>
      </c>
      <c r="F395" s="16">
        <v>15.1</v>
      </c>
      <c r="G395" s="17"/>
      <c r="H395" s="26">
        <f t="shared" si="96"/>
        <v>0.8522487553792929</v>
      </c>
      <c r="I395" s="26">
        <f t="shared" si="97"/>
        <v>0.67835926107355016</v>
      </c>
      <c r="J395" s="26">
        <f t="shared" si="98"/>
        <v>0.56044471224224113</v>
      </c>
      <c r="K395" s="26">
        <f t="shared" si="99"/>
        <v>0.41040263295614138</v>
      </c>
      <c r="L395" s="26">
        <f t="shared" si="100"/>
        <v>0.30834250502828842</v>
      </c>
      <c r="M395" s="17"/>
      <c r="N395" s="17"/>
      <c r="O395" s="29">
        <f t="shared" si="101"/>
        <v>-5.9066745422320377E-4</v>
      </c>
      <c r="P395" s="29">
        <f t="shared" si="102"/>
        <v>7.5458940868711188E-4</v>
      </c>
      <c r="Q395" s="29">
        <f t="shared" si="103"/>
        <v>2.8203102646171541E-3</v>
      </c>
      <c r="R395" s="29">
        <f t="shared" si="104"/>
        <v>4.6300867094386522E-3</v>
      </c>
      <c r="S395" s="29">
        <f t="shared" si="105"/>
        <v>7.8981269339342131E-3</v>
      </c>
      <c r="T395" s="29">
        <f t="shared" si="111"/>
        <v>1.5512445862453927E-2</v>
      </c>
      <c r="U395" s="17"/>
      <c r="V395" s="30">
        <f t="shared" si="106"/>
        <v>-5.6421341944560654E-4</v>
      </c>
      <c r="W395" s="30">
        <f t="shared" si="107"/>
        <v>8.5455553955418552E-4</v>
      </c>
      <c r="X395" s="30">
        <f t="shared" si="108"/>
        <v>3.0095265172423052E-3</v>
      </c>
      <c r="Y395" s="30">
        <f t="shared" si="109"/>
        <v>4.9851095486937837E-3</v>
      </c>
      <c r="Z395" s="30">
        <f t="shared" si="110"/>
        <v>8.2918359614956531E-3</v>
      </c>
      <c r="AA395" s="17"/>
      <c r="AB395" s="17"/>
      <c r="AC395" s="17"/>
      <c r="AD395" s="17"/>
      <c r="AE395" s="17"/>
      <c r="AF395" s="17"/>
      <c r="AG395" s="17"/>
      <c r="AK395" s="24">
        <v>45761</v>
      </c>
      <c r="AL395" s="37">
        <v>0.85224875537929279</v>
      </c>
      <c r="AM395" s="37">
        <v>0.67835926107355016</v>
      </c>
      <c r="AN395" s="37">
        <v>0.56044471224224113</v>
      </c>
      <c r="AO395" s="37">
        <v>0.41040263295614143</v>
      </c>
      <c r="AP395" s="37">
        <v>0.30834250502828842</v>
      </c>
      <c r="AT395" s="46">
        <f>'Bonds (CP)'!AL395/'Bonds (CP)'!AL365-1</f>
        <v>1.6876212977807725E-3</v>
      </c>
      <c r="AU395" s="46">
        <f>'Bonds (CP)'!AM395/'Bonds (CP)'!AM365-1</f>
        <v>1.5923542147521452E-2</v>
      </c>
      <c r="AV395" s="46">
        <f>'Bonds (CP)'!AN395/'Bonds (CP)'!AN365-1</f>
        <v>1.7010497032917682E-2</v>
      </c>
      <c r="AW395" s="46">
        <f>'Bonds (CP)'!AO395/'Bonds (CP)'!AO365-1</f>
        <v>6.6188679451462118E-3</v>
      </c>
      <c r="AX395" s="46">
        <f>'Bonds (CP)'!AP395/'Bonds (CP)'!AP365-1</f>
        <v>-1.5792556629409704E-2</v>
      </c>
      <c r="AY395" s="46">
        <f>SUM(AT395:AX395)</f>
        <v>2.5447971793956414E-2</v>
      </c>
      <c r="BC395" s="46">
        <f>'Bonds (CP)'!AT395-'Bonds (CP)'!$AT$515</f>
        <v>2.2968382008514421E-3</v>
      </c>
      <c r="BD395" s="46">
        <f>'Bonds (CP)'!AU395-'Bonds (CP)'!$AU$515</f>
        <v>1.7763637676772102E-2</v>
      </c>
      <c r="BE395" s="46">
        <f>'Bonds (CP)'!AV395-'Bonds (CP)'!$AV$515</f>
        <v>2.0604006337395654E-2</v>
      </c>
      <c r="BF395" s="46">
        <f>'Bonds (CP)'!AW395-'Bonds (CP)'!$AW$515</f>
        <v>1.3657625374481796E-2</v>
      </c>
      <c r="BG395" s="46">
        <f>'Bonds (CP)'!AX395-'Bonds (CP)'!$AX$515</f>
        <v>-7.6527760144518581E-3</v>
      </c>
    </row>
    <row r="396" spans="1:59" ht="16.5" customHeight="1">
      <c r="A396" s="24">
        <v>45762</v>
      </c>
      <c r="B396" s="16">
        <v>18.399999999999999</v>
      </c>
      <c r="C396" s="16">
        <v>16.47</v>
      </c>
      <c r="D396" s="16">
        <v>16.02</v>
      </c>
      <c r="E396" s="16">
        <v>15.66</v>
      </c>
      <c r="F396" s="16">
        <v>15.37</v>
      </c>
      <c r="G396" s="17"/>
      <c r="H396" s="26">
        <f t="shared" si="96"/>
        <v>0.85304054054054057</v>
      </c>
      <c r="I396" s="26">
        <f t="shared" si="97"/>
        <v>0.67750705686609658</v>
      </c>
      <c r="J396" s="26">
        <f t="shared" si="98"/>
        <v>0.55752195120023396</v>
      </c>
      <c r="K396" s="26">
        <f t="shared" si="99"/>
        <v>0.40476268448431463</v>
      </c>
      <c r="L396" s="26">
        <f t="shared" si="100"/>
        <v>0.30247807587714298</v>
      </c>
      <c r="M396" s="17"/>
      <c r="N396" s="17"/>
      <c r="O396" s="29">
        <f t="shared" si="101"/>
        <v>9.2905405405407926E-4</v>
      </c>
      <c r="P396" s="29">
        <f t="shared" si="102"/>
        <v>-1.2562726807988644E-3</v>
      </c>
      <c r="Q396" s="29">
        <f t="shared" si="103"/>
        <v>-5.2150747043605561E-3</v>
      </c>
      <c r="R396" s="29">
        <f t="shared" si="104"/>
        <v>-1.3742476336474851E-2</v>
      </c>
      <c r="S396" s="29">
        <f t="shared" si="105"/>
        <v>-1.9019204473957996E-2</v>
      </c>
      <c r="T396" s="29">
        <f t="shared" si="111"/>
        <v>-3.8303974141538188E-2</v>
      </c>
      <c r="U396" s="17"/>
      <c r="V396" s="30">
        <f t="shared" si="106"/>
        <v>9.5550808883167648E-4</v>
      </c>
      <c r="W396" s="30">
        <f t="shared" si="107"/>
        <v>-1.1563065499317908E-3</v>
      </c>
      <c r="X396" s="30">
        <f t="shared" si="108"/>
        <v>-5.0258584517354045E-3</v>
      </c>
      <c r="Y396" s="30">
        <f t="shared" si="109"/>
        <v>-1.3387453497219719E-2</v>
      </c>
      <c r="Z396" s="30">
        <f t="shared" si="110"/>
        <v>-1.8625495446396557E-2</v>
      </c>
      <c r="AA396" s="17"/>
      <c r="AB396" s="17"/>
      <c r="AC396" s="17"/>
      <c r="AD396" s="17"/>
      <c r="AE396" s="17"/>
      <c r="AF396" s="17"/>
      <c r="AG396" s="17"/>
      <c r="AK396" s="24">
        <v>45762</v>
      </c>
      <c r="AL396" s="37">
        <v>0.85304054054054057</v>
      </c>
      <c r="AM396" s="37">
        <v>0.67750705686609647</v>
      </c>
      <c r="AN396" s="37">
        <v>0.55752195120023396</v>
      </c>
      <c r="AO396" s="37">
        <v>0.40476268448431452</v>
      </c>
      <c r="AP396" s="37">
        <v>0.30247807587714293</v>
      </c>
      <c r="AT396" s="46">
        <f>'Bonds (CP)'!AL396/'Bonds (CP)'!AL366-1</f>
        <v>1.6891891891890332E-4</v>
      </c>
      <c r="AU396" s="46">
        <f>'Bonds (CP)'!AM396/'Bonds (CP)'!AM366-1</f>
        <v>8.0642718233339128E-3</v>
      </c>
      <c r="AV396" s="46">
        <f>'Bonds (CP)'!AN396/'Bonds (CP)'!AN366-1</f>
        <v>3.2193449458093326E-3</v>
      </c>
      <c r="AW396" s="46">
        <f>'Bonds (CP)'!AO396/'Bonds (CP)'!AO366-1</f>
        <v>-1.3091004440840659E-2</v>
      </c>
      <c r="AX396" s="46">
        <f>'Bonds (CP)'!AP396/'Bonds (CP)'!AP366-1</f>
        <v>-3.2399158329520117E-2</v>
      </c>
      <c r="AY396" s="46">
        <f>SUM(AT396:AX396)</f>
        <v>-3.4037627082298627E-2</v>
      </c>
      <c r="BC396" s="46">
        <f>'Bonds (CP)'!AT396-'Bonds (CP)'!$AT$515</f>
        <v>7.7813582198957266E-4</v>
      </c>
      <c r="BD396" s="46">
        <f>'Bonds (CP)'!AU396-'Bonds (CP)'!$AU$515</f>
        <v>9.904367352584563E-3</v>
      </c>
      <c r="BE396" s="46">
        <f>'Bonds (CP)'!AV396-'Bonds (CP)'!$AV$515</f>
        <v>6.8128542502873066E-3</v>
      </c>
      <c r="BF396" s="46">
        <f>'Bonds (CP)'!AW396-'Bonds (CP)'!$AW$515</f>
        <v>-6.0522470115050749E-3</v>
      </c>
      <c r="BG396" s="46">
        <f>'Bonds (CP)'!AX396-'Bonds (CP)'!$AX$515</f>
        <v>-2.4259377714562269E-2</v>
      </c>
    </row>
    <row r="397" spans="1:59" ht="16.5" customHeight="1">
      <c r="A397" s="24">
        <v>45763</v>
      </c>
      <c r="B397" s="16">
        <v>18.27</v>
      </c>
      <c r="C397" s="16">
        <v>16.32</v>
      </c>
      <c r="D397" s="16">
        <v>15.89</v>
      </c>
      <c r="E397" s="16">
        <v>15.53</v>
      </c>
      <c r="F397" s="16">
        <v>15.26</v>
      </c>
      <c r="G397" s="17"/>
      <c r="H397" s="26">
        <f t="shared" si="96"/>
        <v>0.85397818550773652</v>
      </c>
      <c r="I397" s="26">
        <f t="shared" si="97"/>
        <v>0.68006803305313546</v>
      </c>
      <c r="J397" s="26">
        <f t="shared" si="98"/>
        <v>0.56044471224224113</v>
      </c>
      <c r="K397" s="26">
        <f t="shared" si="99"/>
        <v>0.40824192418529454</v>
      </c>
      <c r="L397" s="26">
        <f t="shared" si="100"/>
        <v>0.3048403435820119</v>
      </c>
      <c r="M397" s="17"/>
      <c r="N397" s="17"/>
      <c r="O397" s="29">
        <f t="shared" si="101"/>
        <v>1.0991798427326671E-3</v>
      </c>
      <c r="P397" s="29">
        <f t="shared" si="102"/>
        <v>3.7799992798377424E-3</v>
      </c>
      <c r="Q397" s="29">
        <f t="shared" si="103"/>
        <v>5.2424142864959666E-3</v>
      </c>
      <c r="R397" s="29">
        <f t="shared" si="104"/>
        <v>8.5957521143842364E-3</v>
      </c>
      <c r="S397" s="29">
        <f t="shared" si="105"/>
        <v>7.8097154579506167E-3</v>
      </c>
      <c r="T397" s="29">
        <f t="shared" si="111"/>
        <v>2.6527060981401229E-2</v>
      </c>
      <c r="U397" s="17"/>
      <c r="V397" s="30">
        <f t="shared" si="106"/>
        <v>1.1256338775102643E-3</v>
      </c>
      <c r="W397" s="30">
        <f t="shared" si="107"/>
        <v>3.8799654107048161E-3</v>
      </c>
      <c r="X397" s="30">
        <f t="shared" si="108"/>
        <v>5.4316305391211182E-3</v>
      </c>
      <c r="Y397" s="30">
        <f t="shared" si="109"/>
        <v>8.9507749536393687E-3</v>
      </c>
      <c r="Z397" s="30">
        <f t="shared" si="110"/>
        <v>8.2034244855120567E-3</v>
      </c>
      <c r="AA397" s="17"/>
      <c r="AB397" s="17"/>
      <c r="AC397" s="17"/>
      <c r="AD397" s="17"/>
      <c r="AE397" s="17"/>
      <c r="AF397" s="17"/>
      <c r="AG397" s="17"/>
      <c r="AK397" s="24">
        <v>45763</v>
      </c>
      <c r="AL397" s="37">
        <v>0.85397818550773641</v>
      </c>
      <c r="AM397" s="37">
        <v>0.68006803305313535</v>
      </c>
      <c r="AN397" s="37">
        <v>0.56044471224224113</v>
      </c>
      <c r="AO397" s="37">
        <v>0.40824192418529459</v>
      </c>
      <c r="AP397" s="37">
        <v>0.30484034358201195</v>
      </c>
      <c r="AT397" s="46">
        <f>'Bonds (CP)'!AL397/'Bonds (CP)'!AL367-1</f>
        <v>-1.2682844339223509E-3</v>
      </c>
      <c r="AU397" s="46">
        <f>'Bonds (CP)'!AM397/'Bonds (CP)'!AM367-1</f>
        <v>-6.5302352933876984E-3</v>
      </c>
      <c r="AV397" s="46">
        <f>'Bonds (CP)'!AN397/'Bonds (CP)'!AN367-1</f>
        <v>-1.0823208457396261E-2</v>
      </c>
      <c r="AW397" s="46">
        <f>'Bonds (CP)'!AO397/'Bonds (CP)'!AO367-1</f>
        <v>-1.5737821875363323E-2</v>
      </c>
      <c r="AX397" s="46">
        <f>'Bonds (CP)'!AP397/'Bonds (CP)'!AP367-1</f>
        <v>-2.0584661591301567E-2</v>
      </c>
      <c r="AY397" s="46">
        <f>SUM(AT397:AX397)</f>
        <v>-5.49442116513712E-2</v>
      </c>
      <c r="BC397" s="46">
        <f>'Bonds (CP)'!AT397-'Bonds (CP)'!$AT$515</f>
        <v>-6.5906753085168157E-4</v>
      </c>
      <c r="BD397" s="46">
        <f>'Bonds (CP)'!AU397-'Bonds (CP)'!$AU$515</f>
        <v>-4.6901397641370491E-3</v>
      </c>
      <c r="BE397" s="46">
        <f>'Bonds (CP)'!AV397-'Bonds (CP)'!$AV$515</f>
        <v>-7.2296991529182866E-3</v>
      </c>
      <c r="BF397" s="46">
        <f>'Bonds (CP)'!AW397-'Bonds (CP)'!$AW$515</f>
        <v>-8.6990644460277385E-3</v>
      </c>
      <c r="BG397" s="46">
        <f>'Bonds (CP)'!AX397-'Bonds (CP)'!$AX$515</f>
        <v>-1.2444880976343721E-2</v>
      </c>
    </row>
    <row r="398" spans="1:59" ht="16.5" customHeight="1">
      <c r="A398" s="24">
        <v>45764</v>
      </c>
      <c r="B398" s="16">
        <v>17.98</v>
      </c>
      <c r="C398" s="16">
        <v>16.28</v>
      </c>
      <c r="D398" s="16">
        <v>15.87</v>
      </c>
      <c r="E398" s="16">
        <v>15.54</v>
      </c>
      <c r="F398" s="16">
        <v>15.39</v>
      </c>
      <c r="G398" s="17"/>
      <c r="H398" s="26">
        <f t="shared" si="96"/>
        <v>0.85607730123749792</v>
      </c>
      <c r="I398" s="26">
        <f t="shared" si="97"/>
        <v>0.68075317533018787</v>
      </c>
      <c r="J398" s="26">
        <f t="shared" si="98"/>
        <v>0.56089607673548536</v>
      </c>
      <c r="K398" s="26">
        <f t="shared" si="99"/>
        <v>0.40797289182290641</v>
      </c>
      <c r="L398" s="26">
        <f t="shared" si="100"/>
        <v>0.30205247810575797</v>
      </c>
      <c r="M398" s="17"/>
      <c r="N398" s="17"/>
      <c r="O398" s="29">
        <f t="shared" si="101"/>
        <v>2.4580437362264895E-3</v>
      </c>
      <c r="P398" s="29">
        <f t="shared" si="102"/>
        <v>1.0074613770278962E-3</v>
      </c>
      <c r="Q398" s="29">
        <f t="shared" si="103"/>
        <v>8.053684571995845E-4</v>
      </c>
      <c r="R398" s="29">
        <f t="shared" si="104"/>
        <v>-6.5900228871651478E-4</v>
      </c>
      <c r="S398" s="29">
        <f t="shared" si="105"/>
        <v>-9.145329792950796E-3</v>
      </c>
      <c r="T398" s="29">
        <f t="shared" si="111"/>
        <v>-5.5334585112133405E-3</v>
      </c>
      <c r="U398" s="17"/>
      <c r="V398" s="30">
        <f t="shared" si="106"/>
        <v>2.4844977710040865E-3</v>
      </c>
      <c r="W398" s="30">
        <f t="shared" si="107"/>
        <v>1.1074275078949698E-3</v>
      </c>
      <c r="X398" s="30">
        <f t="shared" si="108"/>
        <v>9.9458470982473563E-4</v>
      </c>
      <c r="Y398" s="30">
        <f t="shared" si="109"/>
        <v>-3.0397944946138295E-4</v>
      </c>
      <c r="Z398" s="30">
        <f t="shared" si="110"/>
        <v>-8.7516207653893559E-3</v>
      </c>
      <c r="AA398" s="17"/>
      <c r="AB398" s="17"/>
      <c r="AC398" s="17"/>
      <c r="AD398" s="17"/>
      <c r="AE398" s="17"/>
      <c r="AF398" s="17"/>
      <c r="AG398" s="17"/>
      <c r="AK398" s="24">
        <v>45764</v>
      </c>
      <c r="AL398" s="37">
        <v>0.85607730123749792</v>
      </c>
      <c r="AM398" s="37">
        <v>0.68075317533018787</v>
      </c>
      <c r="AN398" s="37">
        <v>0.56089607673548536</v>
      </c>
      <c r="AO398" s="37">
        <v>0.4079728918229063</v>
      </c>
      <c r="AP398" s="37">
        <v>0.30205247810575808</v>
      </c>
      <c r="AT398" s="46">
        <f>'Bonds (CP)'!AL398/'Bonds (CP)'!AL368-1</f>
        <v>-8.4760128835381643E-4</v>
      </c>
      <c r="AU398" s="46">
        <f>'Bonds (CP)'!AM398/'Bonds (CP)'!AM368-1</f>
        <v>-1.6030564823809601E-2</v>
      </c>
      <c r="AV398" s="46">
        <f>'Bonds (CP)'!AN398/'Bonds (CP)'!AN368-1</f>
        <v>-2.2751352520442802E-2</v>
      </c>
      <c r="AW398" s="46">
        <f>'Bonds (CP)'!AO398/'Bonds (CP)'!AO368-1</f>
        <v>-2.8716837121691929E-2</v>
      </c>
      <c r="AX398" s="46">
        <f>'Bonds (CP)'!AP398/'Bonds (CP)'!AP368-1</f>
        <v>-3.4463710628383049E-2</v>
      </c>
      <c r="AY398" s="46">
        <f>SUM(AT398:AX398)</f>
        <v>-0.1028100663826812</v>
      </c>
      <c r="BC398" s="46">
        <f>'Bonds (CP)'!AT398-'Bonds (CP)'!$AT$515</f>
        <v>-2.3838438528314709E-4</v>
      </c>
      <c r="BD398" s="46">
        <f>'Bonds (CP)'!AU398-'Bonds (CP)'!$AU$515</f>
        <v>-1.4190469294558951E-2</v>
      </c>
      <c r="BE398" s="46">
        <f>'Bonds (CP)'!AV398-'Bonds (CP)'!$AV$515</f>
        <v>-1.915784321596483E-2</v>
      </c>
      <c r="BF398" s="46">
        <f>'Bonds (CP)'!AW398-'Bonds (CP)'!$AW$515</f>
        <v>-2.1678079692356345E-2</v>
      </c>
      <c r="BG398" s="46">
        <f>'Bonds (CP)'!AX398-'Bonds (CP)'!$AX$515</f>
        <v>-2.6323930013425201E-2</v>
      </c>
    </row>
    <row r="399" spans="1:59" ht="16.5" customHeight="1">
      <c r="A399" s="24">
        <v>45765</v>
      </c>
      <c r="B399" s="16">
        <v>18.41</v>
      </c>
      <c r="C399" s="16">
        <v>16.48</v>
      </c>
      <c r="D399" s="16">
        <v>16</v>
      </c>
      <c r="E399" s="16">
        <v>15.62</v>
      </c>
      <c r="F399" s="16">
        <v>15.33</v>
      </c>
      <c r="G399" s="17"/>
      <c r="H399" s="26">
        <f t="shared" si="96"/>
        <v>0.85296849928215523</v>
      </c>
      <c r="I399" s="26">
        <f t="shared" si="97"/>
        <v>0.6773367901693238</v>
      </c>
      <c r="J399" s="26">
        <f t="shared" si="98"/>
        <v>0.55797035675573325</v>
      </c>
      <c r="K399" s="26">
        <f t="shared" si="99"/>
        <v>0.40582903527601472</v>
      </c>
      <c r="L399" s="26">
        <f t="shared" si="100"/>
        <v>0.30333285997522785</v>
      </c>
      <c r="M399" s="17"/>
      <c r="N399" s="17"/>
      <c r="O399" s="29">
        <f t="shared" si="101"/>
        <v>-3.6314500464488253E-3</v>
      </c>
      <c r="P399" s="29">
        <f t="shared" si="102"/>
        <v>-5.0185372388560356E-3</v>
      </c>
      <c r="Q399" s="29">
        <f t="shared" si="103"/>
        <v>-5.2161534036400115E-3</v>
      </c>
      <c r="R399" s="29">
        <f t="shared" si="104"/>
        <v>-5.2548995040148094E-3</v>
      </c>
      <c r="S399" s="29">
        <f t="shared" si="105"/>
        <v>4.2389384702270494E-3</v>
      </c>
      <c r="T399" s="29">
        <f t="shared" si="111"/>
        <v>-1.4882101722732632E-2</v>
      </c>
      <c r="U399" s="17"/>
      <c r="V399" s="30">
        <f t="shared" si="106"/>
        <v>-3.6049960116712283E-3</v>
      </c>
      <c r="W399" s="30">
        <f t="shared" si="107"/>
        <v>-4.9185711079889624E-3</v>
      </c>
      <c r="X399" s="30">
        <f t="shared" si="108"/>
        <v>-5.0269371510148599E-3</v>
      </c>
      <c r="Y399" s="30">
        <f t="shared" si="109"/>
        <v>-4.8998766647596779E-3</v>
      </c>
      <c r="Z399" s="30">
        <f t="shared" si="110"/>
        <v>4.6326474977884885E-3</v>
      </c>
      <c r="AA399" s="17"/>
      <c r="AB399" s="17"/>
      <c r="AC399" s="17"/>
      <c r="AD399" s="17"/>
      <c r="AE399" s="17"/>
      <c r="AF399" s="17"/>
      <c r="AG399" s="17"/>
      <c r="AK399" s="24">
        <v>45765</v>
      </c>
      <c r="AL399" s="37">
        <v>0.85296849928215523</v>
      </c>
      <c r="AM399" s="37">
        <v>0.67733679016932369</v>
      </c>
      <c r="AN399" s="37">
        <v>0.55797035675573337</v>
      </c>
      <c r="AO399" s="37">
        <v>0.40582903527601477</v>
      </c>
      <c r="AP399" s="37">
        <v>0.3033328599752278</v>
      </c>
      <c r="AT399" s="46">
        <f>'Bonds (CP)'!AL399/'Bonds (CP)'!AL369-1</f>
        <v>-5.2360442530192675E-3</v>
      </c>
      <c r="AU399" s="46">
        <f>'Bonds (CP)'!AM399/'Bonds (CP)'!AM369-1</f>
        <v>-2.319831926803273E-2</v>
      </c>
      <c r="AV399" s="46">
        <f>'Bonds (CP)'!AN399/'Bonds (CP)'!AN369-1</f>
        <v>-3.0994451642807452E-2</v>
      </c>
      <c r="AW399" s="46">
        <f>'Bonds (CP)'!AO399/'Bonds (CP)'!AO369-1</f>
        <v>-3.7672195347265847E-2</v>
      </c>
      <c r="AX399" s="46">
        <f>'Bonds (CP)'!AP399/'Bonds (CP)'!AP369-1</f>
        <v>-3.5313075620525214E-2</v>
      </c>
      <c r="AY399" s="46">
        <f>SUM(AT399:AX399)</f>
        <v>-0.13241408613165051</v>
      </c>
      <c r="BC399" s="46">
        <f>'Bonds (CP)'!AT399-'Bonds (CP)'!$AT$515</f>
        <v>-4.6268273499485979E-3</v>
      </c>
      <c r="BD399" s="46">
        <f>'Bonds (CP)'!AU399-'Bonds (CP)'!$AU$515</f>
        <v>-2.135822373878208E-2</v>
      </c>
      <c r="BE399" s="46">
        <f>'Bonds (CP)'!AV399-'Bonds (CP)'!$AV$515</f>
        <v>-2.740094233832948E-2</v>
      </c>
      <c r="BF399" s="46">
        <f>'Bonds (CP)'!AW399-'Bonds (CP)'!$AW$515</f>
        <v>-3.0633437917930263E-2</v>
      </c>
      <c r="BG399" s="46">
        <f>'Bonds (CP)'!AX399-'Bonds (CP)'!$AX$515</f>
        <v>-2.7173295005567366E-2</v>
      </c>
    </row>
    <row r="400" spans="1:59" ht="16.5" customHeight="1">
      <c r="A400" s="24">
        <v>45768</v>
      </c>
      <c r="B400" s="16">
        <v>18.41</v>
      </c>
      <c r="C400" s="16">
        <v>16.420000000000002</v>
      </c>
      <c r="D400" s="16">
        <v>15.92</v>
      </c>
      <c r="E400" s="16">
        <v>15.5</v>
      </c>
      <c r="F400" s="16">
        <v>15.17</v>
      </c>
      <c r="G400" s="17"/>
      <c r="H400" s="26">
        <f t="shared" si="96"/>
        <v>0.85296849928215523</v>
      </c>
      <c r="I400" s="26">
        <f t="shared" si="97"/>
        <v>0.67835926107355016</v>
      </c>
      <c r="J400" s="26">
        <f t="shared" si="98"/>
        <v>0.55976852167782121</v>
      </c>
      <c r="K400" s="26">
        <f t="shared" si="99"/>
        <v>0.40905042724734747</v>
      </c>
      <c r="L400" s="26">
        <f t="shared" si="100"/>
        <v>0.30680053774950516</v>
      </c>
      <c r="M400" s="17"/>
      <c r="N400" s="17"/>
      <c r="O400" s="29">
        <f t="shared" si="101"/>
        <v>0</v>
      </c>
      <c r="P400" s="29">
        <f t="shared" si="102"/>
        <v>1.5095457962215342E-3</v>
      </c>
      <c r="Q400" s="29">
        <f t="shared" si="103"/>
        <v>3.2226889839510608E-3</v>
      </c>
      <c r="R400" s="29">
        <f t="shared" si="104"/>
        <v>7.937805556819777E-3</v>
      </c>
      <c r="S400" s="29">
        <f t="shared" si="105"/>
        <v>1.1431922590122712E-2</v>
      </c>
      <c r="T400" s="29">
        <f t="shared" si="111"/>
        <v>2.4101962927115084E-2</v>
      </c>
      <c r="U400" s="17"/>
      <c r="V400" s="30">
        <f t="shared" si="106"/>
        <v>2.6454034777597226E-5</v>
      </c>
      <c r="W400" s="30">
        <f t="shared" si="107"/>
        <v>1.6095119270886078E-3</v>
      </c>
      <c r="X400" s="30">
        <f t="shared" si="108"/>
        <v>3.411905236576212E-3</v>
      </c>
      <c r="Y400" s="30">
        <f t="shared" si="109"/>
        <v>8.2928283960749093E-3</v>
      </c>
      <c r="Z400" s="30">
        <f t="shared" si="110"/>
        <v>1.1825631617684152E-2</v>
      </c>
      <c r="AA400" s="17"/>
      <c r="AB400" s="17"/>
      <c r="AC400" s="17"/>
      <c r="AD400" s="17"/>
      <c r="AE400" s="17"/>
      <c r="AF400" s="17"/>
      <c r="AG400" s="17"/>
      <c r="AK400" s="24">
        <v>45768</v>
      </c>
      <c r="AL400" s="37">
        <v>0.85296849928215523</v>
      </c>
      <c r="AM400" s="37">
        <v>0.67835926107355016</v>
      </c>
      <c r="AN400" s="37">
        <v>0.55976852167782121</v>
      </c>
      <c r="AO400" s="37">
        <v>0.40905042724734747</v>
      </c>
      <c r="AP400" s="37">
        <v>0.30680053774950522</v>
      </c>
      <c r="AT400" s="46">
        <f>'Bonds (CP)'!AL400/'Bonds (CP)'!AL370-1</f>
        <v>-4.982687273034303E-3</v>
      </c>
      <c r="AU400" s="46">
        <f>'Bonds (CP)'!AM400/'Bonds (CP)'!AM370-1</f>
        <v>-2.8650022518492801E-2</v>
      </c>
      <c r="AV400" s="46">
        <f>'Bonds (CP)'!AN400/'Bonds (CP)'!AN370-1</f>
        <v>-4.0028549399674929E-2</v>
      </c>
      <c r="AW400" s="46">
        <f>'Bonds (CP)'!AO400/'Bonds (CP)'!AO370-1</f>
        <v>-4.2896496602409573E-2</v>
      </c>
      <c r="AX400" s="46">
        <f>'Bonds (CP)'!AP400/'Bonds (CP)'!AP370-1</f>
        <v>-2.5712929079846458E-2</v>
      </c>
      <c r="AY400" s="46">
        <f>SUM(AT400:AX400)</f>
        <v>-0.14227068487345806</v>
      </c>
      <c r="BC400" s="46">
        <f>'Bonds (CP)'!AT400-'Bonds (CP)'!$AT$515</f>
        <v>-4.3734703699636335E-3</v>
      </c>
      <c r="BD400" s="46">
        <f>'Bonds (CP)'!AU400-'Bonds (CP)'!$AU$515</f>
        <v>-2.6809926989242151E-2</v>
      </c>
      <c r="BE400" s="46">
        <f>'Bonds (CP)'!AV400-'Bonds (CP)'!$AV$515</f>
        <v>-3.6435040095196956E-2</v>
      </c>
      <c r="BF400" s="46">
        <f>'Bonds (CP)'!AW400-'Bonds (CP)'!$AW$515</f>
        <v>-3.5857739173073985E-2</v>
      </c>
      <c r="BG400" s="46">
        <f>'Bonds (CP)'!AX400-'Bonds (CP)'!$AX$515</f>
        <v>-1.757314846488861E-2</v>
      </c>
    </row>
    <row r="401" spans="1:59" ht="16.5" customHeight="1">
      <c r="A401" s="24">
        <v>45769</v>
      </c>
      <c r="B401" s="16">
        <v>18.21</v>
      </c>
      <c r="C401" s="16">
        <v>16.3</v>
      </c>
      <c r="D401" s="16">
        <v>15.88</v>
      </c>
      <c r="E401" s="16">
        <v>15.53</v>
      </c>
      <c r="F401" s="16">
        <v>15.26</v>
      </c>
      <c r="G401" s="17"/>
      <c r="H401" s="26">
        <f t="shared" si="96"/>
        <v>0.85441164030115901</v>
      </c>
      <c r="I401" s="26">
        <f t="shared" si="97"/>
        <v>0.68041048731426268</v>
      </c>
      <c r="J401" s="26">
        <f t="shared" si="98"/>
        <v>0.56067033736502347</v>
      </c>
      <c r="K401" s="26">
        <f t="shared" si="99"/>
        <v>0.40824192418529454</v>
      </c>
      <c r="L401" s="26">
        <f t="shared" si="100"/>
        <v>0.3048403435820119</v>
      </c>
      <c r="M401" s="17"/>
      <c r="N401" s="17"/>
      <c r="O401" s="29">
        <f t="shared" si="101"/>
        <v>1.6919042382201877E-3</v>
      </c>
      <c r="P401" s="29">
        <f t="shared" si="102"/>
        <v>3.023805169942495E-3</v>
      </c>
      <c r="Q401" s="29">
        <f t="shared" si="103"/>
        <v>1.6110510903670772E-3</v>
      </c>
      <c r="R401" s="29">
        <f t="shared" si="104"/>
        <v>-1.9765364077325431E-3</v>
      </c>
      <c r="S401" s="29">
        <f t="shared" si="105"/>
        <v>-6.3891484085132344E-3</v>
      </c>
      <c r="T401" s="29">
        <f t="shared" si="111"/>
        <v>-2.0389243177160177E-3</v>
      </c>
      <c r="U401" s="17"/>
      <c r="V401" s="30">
        <f t="shared" si="106"/>
        <v>1.7183582729977849E-3</v>
      </c>
      <c r="W401" s="30">
        <f t="shared" si="107"/>
        <v>3.1237713008095687E-3</v>
      </c>
      <c r="X401" s="30">
        <f t="shared" si="108"/>
        <v>1.8002673429922283E-3</v>
      </c>
      <c r="Y401" s="30">
        <f t="shared" si="109"/>
        <v>-1.6215135684774112E-3</v>
      </c>
      <c r="Z401" s="30">
        <f t="shared" si="110"/>
        <v>-5.9954393809517953E-3</v>
      </c>
      <c r="AA401" s="17"/>
      <c r="AB401" s="17"/>
      <c r="AC401" s="17"/>
      <c r="AD401" s="17"/>
      <c r="AE401" s="17"/>
      <c r="AF401" s="17"/>
      <c r="AG401" s="17"/>
      <c r="AK401" s="24">
        <v>45769</v>
      </c>
      <c r="AL401" s="37">
        <v>0.85441164030115901</v>
      </c>
      <c r="AM401" s="37">
        <v>0.68041048731426279</v>
      </c>
      <c r="AN401" s="37">
        <v>0.56067033736502347</v>
      </c>
      <c r="AO401" s="37">
        <v>0.40824192418529459</v>
      </c>
      <c r="AP401" s="37">
        <v>0.30484034358201195</v>
      </c>
      <c r="AT401" s="46">
        <f>'Bonds (CP)'!AL401/'Bonds (CP)'!AL371-1</f>
        <v>-2.0302850858641142E-3</v>
      </c>
      <c r="AU401" s="46">
        <f>'Bonds (CP)'!AM401/'Bonds (CP)'!AM371-1</f>
        <v>-1.8268230305302668E-2</v>
      </c>
      <c r="AV401" s="46">
        <f>'Bonds (CP)'!AN401/'Bonds (CP)'!AN371-1</f>
        <v>-2.7883066389339461E-2</v>
      </c>
      <c r="AW401" s="46">
        <f>'Bonds (CP)'!AO401/'Bonds (CP)'!AO371-1</f>
        <v>-3.6457167736790197E-2</v>
      </c>
      <c r="AX401" s="46">
        <f>'Bonds (CP)'!AP401/'Bonds (CP)'!AP371-1</f>
        <v>-3.1937793768450962E-2</v>
      </c>
      <c r="AY401" s="46">
        <f>SUM(AT401:AX401)</f>
        <v>-0.1165765432857474</v>
      </c>
      <c r="BC401" s="46">
        <f>'Bonds (CP)'!AT401-'Bonds (CP)'!$AT$515</f>
        <v>-1.4210681827934448E-3</v>
      </c>
      <c r="BD401" s="46">
        <f>'Bonds (CP)'!AU401-'Bonds (CP)'!$AU$515</f>
        <v>-1.6428134776052018E-2</v>
      </c>
      <c r="BE401" s="46">
        <f>'Bonds (CP)'!AV401-'Bonds (CP)'!$AV$515</f>
        <v>-2.4289557084861489E-2</v>
      </c>
      <c r="BF401" s="46">
        <f>'Bonds (CP)'!AW401-'Bonds (CP)'!$AW$515</f>
        <v>-2.9418410307454613E-2</v>
      </c>
      <c r="BG401" s="46">
        <f>'Bonds (CP)'!AX401-'Bonds (CP)'!$AX$515</f>
        <v>-2.3798013153493114E-2</v>
      </c>
    </row>
    <row r="402" spans="1:59" ht="16.5" customHeight="1">
      <c r="A402" s="24">
        <v>45770</v>
      </c>
      <c r="B402" s="16">
        <v>18.14</v>
      </c>
      <c r="C402" s="16">
        <v>16.350000000000001</v>
      </c>
      <c r="D402" s="16">
        <v>15.93</v>
      </c>
      <c r="E402" s="16">
        <v>15.59</v>
      </c>
      <c r="F402" s="16">
        <v>15.42</v>
      </c>
      <c r="G402" s="17"/>
      <c r="H402" s="26">
        <f t="shared" si="96"/>
        <v>0.85491789402403928</v>
      </c>
      <c r="I402" s="26">
        <f t="shared" si="97"/>
        <v>0.67955478951405168</v>
      </c>
      <c r="J402" s="26">
        <f t="shared" si="98"/>
        <v>0.55954335286384127</v>
      </c>
      <c r="K402" s="26">
        <f t="shared" si="99"/>
        <v>0.40663123447172622</v>
      </c>
      <c r="L402" s="26">
        <f t="shared" si="100"/>
        <v>0.30141631118167284</v>
      </c>
      <c r="M402" s="17"/>
      <c r="N402" s="17"/>
      <c r="O402" s="29">
        <f t="shared" si="101"/>
        <v>5.9251735229381985E-4</v>
      </c>
      <c r="P402" s="29">
        <f t="shared" si="102"/>
        <v>-1.2576199458486093E-3</v>
      </c>
      <c r="Q402" s="29">
        <f t="shared" si="103"/>
        <v>-2.0100662119538759E-3</v>
      </c>
      <c r="R402" s="29">
        <f t="shared" si="104"/>
        <v>-3.9454294577477844E-3</v>
      </c>
      <c r="S402" s="29">
        <f t="shared" si="105"/>
        <v>-1.1232215395459599E-2</v>
      </c>
      <c r="T402" s="29">
        <f t="shared" si="111"/>
        <v>-1.7852813658716049E-2</v>
      </c>
      <c r="U402" s="17"/>
      <c r="V402" s="30">
        <f t="shared" si="106"/>
        <v>6.1897138707141708E-4</v>
      </c>
      <c r="W402" s="30">
        <f t="shared" si="107"/>
        <v>-1.1576538149815356E-3</v>
      </c>
      <c r="X402" s="30">
        <f t="shared" si="108"/>
        <v>-1.8208499593287248E-3</v>
      </c>
      <c r="Y402" s="30">
        <f t="shared" si="109"/>
        <v>-3.5904066184926525E-3</v>
      </c>
      <c r="Z402" s="30">
        <f t="shared" si="110"/>
        <v>-1.0838506367898159E-2</v>
      </c>
      <c r="AA402" s="17"/>
      <c r="AB402" s="17"/>
      <c r="AC402" s="17"/>
      <c r="AD402" s="17"/>
      <c r="AE402" s="17"/>
      <c r="AF402" s="17"/>
      <c r="AG402" s="17"/>
      <c r="AK402" s="24">
        <v>45770</v>
      </c>
      <c r="AL402" s="37">
        <v>0.85491789402403928</v>
      </c>
      <c r="AM402" s="37">
        <v>0.67955478951405179</v>
      </c>
      <c r="AN402" s="37">
        <v>0.55954335286384127</v>
      </c>
      <c r="AO402" s="37">
        <v>0.40663123447172633</v>
      </c>
      <c r="AP402" s="37">
        <v>0.30141631118167284</v>
      </c>
      <c r="AT402" s="46">
        <f>'Bonds (CP)'!AL402/'Bonds (CP)'!AL372-1</f>
        <v>-1.4389707127138163E-3</v>
      </c>
      <c r="AU402" s="46">
        <f>'Bonds (CP)'!AM402/'Bonds (CP)'!AM372-1</f>
        <v>-2.0992848129458785E-2</v>
      </c>
      <c r="AV402" s="46">
        <f>'Bonds (CP)'!AN402/'Bonds (CP)'!AN372-1</f>
        <v>-3.4156895706701329E-2</v>
      </c>
      <c r="AW402" s="46">
        <f>'Bonds (CP)'!AO402/'Bonds (CP)'!AO372-1</f>
        <v>-5.04649070324803E-2</v>
      </c>
      <c r="AX402" s="46">
        <f>'Bonds (CP)'!AP402/'Bonds (CP)'!AP372-1</f>
        <v>-5.7539270102951123E-2</v>
      </c>
      <c r="AY402" s="46">
        <f>SUM(AT402:AX402)</f>
        <v>-0.16459289168430535</v>
      </c>
      <c r="BC402" s="46">
        <f>'Bonds (CP)'!AT402-'Bonds (CP)'!$AT$515</f>
        <v>-8.2975380964314693E-4</v>
      </c>
      <c r="BD402" s="46">
        <f>'Bonds (CP)'!AU402-'Bonds (CP)'!$AU$515</f>
        <v>-1.9152752600208135E-2</v>
      </c>
      <c r="BE402" s="46">
        <f>'Bonds (CP)'!AV402-'Bonds (CP)'!$AV$515</f>
        <v>-3.0563386402223357E-2</v>
      </c>
      <c r="BF402" s="46">
        <f>'Bonds (CP)'!AW402-'Bonds (CP)'!$AW$515</f>
        <v>-4.3426149603144712E-2</v>
      </c>
      <c r="BG402" s="46">
        <f>'Bonds (CP)'!AX402-'Bonds (CP)'!$AX$515</f>
        <v>-4.9399489487993276E-2</v>
      </c>
    </row>
    <row r="403" spans="1:59" ht="16.5" customHeight="1">
      <c r="A403" s="24">
        <v>45771</v>
      </c>
      <c r="B403" s="16">
        <v>18.32</v>
      </c>
      <c r="C403" s="16">
        <v>16.38</v>
      </c>
      <c r="D403" s="16">
        <v>15.86</v>
      </c>
      <c r="E403" s="16">
        <v>15.44</v>
      </c>
      <c r="F403" s="16">
        <v>15.17</v>
      </c>
      <c r="G403" s="17"/>
      <c r="H403" s="26">
        <f t="shared" si="96"/>
        <v>0.8536173089925625</v>
      </c>
      <c r="I403" s="26">
        <f t="shared" si="97"/>
        <v>0.67904207079867929</v>
      </c>
      <c r="J403" s="26">
        <f t="shared" si="98"/>
        <v>0.56112193042191161</v>
      </c>
      <c r="K403" s="26">
        <f t="shared" si="99"/>
        <v>0.41067378129785287</v>
      </c>
      <c r="L403" s="26">
        <f t="shared" si="100"/>
        <v>0.30680053774950516</v>
      </c>
      <c r="M403" s="17"/>
      <c r="N403" s="17"/>
      <c r="O403" s="29">
        <f t="shared" si="101"/>
        <v>-1.5212981744422427E-3</v>
      </c>
      <c r="P403" s="29">
        <f t="shared" si="102"/>
        <v>-7.5449209288780406E-4</v>
      </c>
      <c r="Q403" s="29">
        <f t="shared" si="103"/>
        <v>2.8211890106295545E-3</v>
      </c>
      <c r="R403" s="29">
        <f t="shared" si="104"/>
        <v>9.9415551079800046E-3</v>
      </c>
      <c r="S403" s="29">
        <f t="shared" si="105"/>
        <v>1.7863089581064751E-2</v>
      </c>
      <c r="T403" s="29">
        <f t="shared" si="111"/>
        <v>2.8350043432344263E-2</v>
      </c>
      <c r="U403" s="17"/>
      <c r="V403" s="30">
        <f t="shared" si="106"/>
        <v>-1.4948441396646455E-3</v>
      </c>
      <c r="W403" s="30">
        <f t="shared" si="107"/>
        <v>-6.5452596202073042E-4</v>
      </c>
      <c r="X403" s="30">
        <f t="shared" si="108"/>
        <v>3.0104052632547056E-3</v>
      </c>
      <c r="Y403" s="30">
        <f t="shared" si="109"/>
        <v>1.0296577947235137E-2</v>
      </c>
      <c r="Z403" s="30">
        <f t="shared" si="110"/>
        <v>1.8256798608626189E-2</v>
      </c>
      <c r="AA403" s="17"/>
      <c r="AB403" s="17"/>
      <c r="AC403" s="17"/>
      <c r="AD403" s="17"/>
      <c r="AE403" s="17"/>
      <c r="AF403" s="17"/>
      <c r="AG403" s="17"/>
      <c r="AK403" s="24">
        <v>45771</v>
      </c>
      <c r="AL403" s="37">
        <v>0.8536173089925625</v>
      </c>
      <c r="AM403" s="37">
        <v>0.67904207079867918</v>
      </c>
      <c r="AN403" s="37">
        <v>0.56112193042191161</v>
      </c>
      <c r="AO403" s="37">
        <v>0.41067378129785287</v>
      </c>
      <c r="AP403" s="37">
        <v>0.30680053774950522</v>
      </c>
      <c r="AT403" s="46">
        <f>'Bonds (CP)'!AL403/'Bonds (CP)'!AL373-1</f>
        <v>-2.4509803921569651E-3</v>
      </c>
      <c r="AU403" s="46">
        <f>'Bonds (CP)'!AM403/'Bonds (CP)'!AM373-1</f>
        <v>-1.9497681294396996E-2</v>
      </c>
      <c r="AV403" s="46">
        <f>'Bonds (CP)'!AN403/'Bonds (CP)'!AN373-1</f>
        <v>-2.7100072839573386E-2</v>
      </c>
      <c r="AW403" s="46">
        <f>'Bonds (CP)'!AO403/'Bonds (CP)'!AO373-1</f>
        <v>-3.4591671334493368E-2</v>
      </c>
      <c r="AX403" s="46">
        <f>'Bonds (CP)'!AP403/'Bonds (CP)'!AP373-1</f>
        <v>-3.5707792219111467E-2</v>
      </c>
      <c r="AY403" s="46">
        <f>SUM(AT403:AX403)</f>
        <v>-0.11934819807973218</v>
      </c>
      <c r="BC403" s="46">
        <f>'Bonds (CP)'!AT403-'Bonds (CP)'!$AT$515</f>
        <v>-1.8417634890862957E-3</v>
      </c>
      <c r="BD403" s="46">
        <f>'Bonds (CP)'!AU403-'Bonds (CP)'!$AU$515</f>
        <v>-1.7657585765146346E-2</v>
      </c>
      <c r="BE403" s="46">
        <f>'Bonds (CP)'!AV403-'Bonds (CP)'!$AV$515</f>
        <v>-2.3506563535095414E-2</v>
      </c>
      <c r="BF403" s="46">
        <f>'Bonds (CP)'!AW403-'Bonds (CP)'!$AW$515</f>
        <v>-2.7552913905157784E-2</v>
      </c>
      <c r="BG403" s="46">
        <f>'Bonds (CP)'!AX403-'Bonds (CP)'!$AX$515</f>
        <v>-2.7568011604153619E-2</v>
      </c>
    </row>
    <row r="404" spans="1:59" ht="16.5" customHeight="1">
      <c r="A404" s="24">
        <v>45772</v>
      </c>
      <c r="B404" s="16">
        <v>18.239999999999998</v>
      </c>
      <c r="C404" s="16">
        <v>16.28</v>
      </c>
      <c r="D404" s="16">
        <v>15.77</v>
      </c>
      <c r="E404" s="16">
        <v>15.39</v>
      </c>
      <c r="F404" s="16">
        <v>15.17</v>
      </c>
      <c r="G404" s="17"/>
      <c r="H404" s="26">
        <f t="shared" si="96"/>
        <v>0.85419485791610295</v>
      </c>
      <c r="I404" s="26">
        <f t="shared" si="97"/>
        <v>0.68075317533018787</v>
      </c>
      <c r="J404" s="26">
        <f t="shared" si="98"/>
        <v>0.56315976910841525</v>
      </c>
      <c r="K404" s="26">
        <f t="shared" si="99"/>
        <v>0.41203307194506772</v>
      </c>
      <c r="L404" s="26">
        <f t="shared" si="100"/>
        <v>0.30680053774950516</v>
      </c>
      <c r="M404" s="17"/>
      <c r="N404" s="17"/>
      <c r="O404" s="29">
        <f t="shared" si="101"/>
        <v>6.7658998646846769E-4</v>
      </c>
      <c r="P404" s="29">
        <f t="shared" si="102"/>
        <v>2.5198799972674379E-3</v>
      </c>
      <c r="Q404" s="29">
        <f t="shared" si="103"/>
        <v>3.6317216918815287E-3</v>
      </c>
      <c r="R404" s="29">
        <f t="shared" si="104"/>
        <v>3.3099036488744016E-3</v>
      </c>
      <c r="S404" s="29">
        <f t="shared" si="105"/>
        <v>0</v>
      </c>
      <c r="T404" s="29">
        <f t="shared" si="111"/>
        <v>1.0138095324491836E-2</v>
      </c>
      <c r="U404" s="17"/>
      <c r="V404" s="30">
        <f t="shared" si="106"/>
        <v>7.0304402124606491E-4</v>
      </c>
      <c r="W404" s="30">
        <f t="shared" si="107"/>
        <v>2.6198461281345116E-3</v>
      </c>
      <c r="X404" s="30">
        <f t="shared" si="108"/>
        <v>3.8209379445066798E-3</v>
      </c>
      <c r="Y404" s="30">
        <f t="shared" si="109"/>
        <v>3.6649264881295335E-3</v>
      </c>
      <c r="Z404" s="30">
        <f t="shared" si="110"/>
        <v>3.9370902756143925E-4</v>
      </c>
      <c r="AA404" s="17"/>
      <c r="AB404" s="17"/>
      <c r="AC404" s="17"/>
      <c r="AD404" s="17"/>
      <c r="AE404" s="17"/>
      <c r="AF404" s="17"/>
      <c r="AG404" s="17"/>
      <c r="AK404" s="24">
        <v>45772</v>
      </c>
      <c r="AL404" s="37">
        <v>0.85419485791610295</v>
      </c>
      <c r="AM404" s="37">
        <v>0.68075317533018787</v>
      </c>
      <c r="AN404" s="37">
        <v>0.56315976910841525</v>
      </c>
      <c r="AO404" s="37">
        <v>0.41203307194506766</v>
      </c>
      <c r="AP404" s="37">
        <v>0.30680053774950522</v>
      </c>
      <c r="AT404" s="46">
        <f>'Bonds (CP)'!AL404/'Bonds (CP)'!AL374-1</f>
        <v>-3.9749661705005268E-3</v>
      </c>
      <c r="AU404" s="46">
        <f>'Bonds (CP)'!AM404/'Bonds (CP)'!AM374-1</f>
        <v>-2.5964977093681063E-2</v>
      </c>
      <c r="AV404" s="46">
        <f>'Bonds (CP)'!AN404/'Bonds (CP)'!AN374-1</f>
        <v>-3.3820002281231165E-2</v>
      </c>
      <c r="AW404" s="46">
        <f>'Bonds (CP)'!AO404/'Bonds (CP)'!AO374-1</f>
        <v>-3.9781552321713876E-2</v>
      </c>
      <c r="AX404" s="46">
        <f>'Bonds (CP)'!AP404/'Bonds (CP)'!AP374-1</f>
        <v>-3.7135370399817291E-2</v>
      </c>
      <c r="AY404" s="46">
        <f>SUM(AT404:AX404)</f>
        <v>-0.14067686826694392</v>
      </c>
      <c r="BC404" s="46">
        <f>'Bonds (CP)'!AT404-'Bonds (CP)'!$AT$515</f>
        <v>-3.3657492674298572E-3</v>
      </c>
      <c r="BD404" s="46">
        <f>'Bonds (CP)'!AU404-'Bonds (CP)'!$AU$515</f>
        <v>-2.4124881564430413E-2</v>
      </c>
      <c r="BE404" s="46">
        <f>'Bonds (CP)'!AV404-'Bonds (CP)'!$AV$515</f>
        <v>-3.0226492976753193E-2</v>
      </c>
      <c r="BF404" s="46">
        <f>'Bonds (CP)'!AW404-'Bonds (CP)'!$AW$515</f>
        <v>-3.2742794892378288E-2</v>
      </c>
      <c r="BG404" s="46">
        <f>'Bonds (CP)'!AX404-'Bonds (CP)'!$AX$515</f>
        <v>-2.8995589784859443E-2</v>
      </c>
    </row>
    <row r="405" spans="1:59" ht="16.5" customHeight="1">
      <c r="A405" s="24">
        <v>45775</v>
      </c>
      <c r="B405" s="16">
        <v>17.95</v>
      </c>
      <c r="C405" s="16">
        <v>16.309999999999999</v>
      </c>
      <c r="D405" s="16">
        <v>15.87</v>
      </c>
      <c r="E405" s="16">
        <v>15.55</v>
      </c>
      <c r="F405" s="16">
        <v>15.4</v>
      </c>
      <c r="G405" s="17"/>
      <c r="H405" s="26">
        <f t="shared" si="96"/>
        <v>0.85629504027130143</v>
      </c>
      <c r="I405" s="26">
        <f t="shared" si="97"/>
        <v>0.68023923097685979</v>
      </c>
      <c r="J405" s="26">
        <f t="shared" si="98"/>
        <v>0.56089607673548536</v>
      </c>
      <c r="K405" s="26">
        <f t="shared" si="99"/>
        <v>0.40770409340122327</v>
      </c>
      <c r="L405" s="26">
        <f t="shared" si="100"/>
        <v>0.30184012574712993</v>
      </c>
      <c r="M405" s="17"/>
      <c r="N405" s="17"/>
      <c r="O405" s="29">
        <f t="shared" si="101"/>
        <v>2.4586689275116758E-3</v>
      </c>
      <c r="P405" s="29">
        <f t="shared" si="102"/>
        <v>-7.5496431298871514E-4</v>
      </c>
      <c r="Q405" s="29">
        <f t="shared" si="103"/>
        <v>-4.0196272835926194E-3</v>
      </c>
      <c r="R405" s="29">
        <f t="shared" si="104"/>
        <v>-1.0506386109757737E-2</v>
      </c>
      <c r="S405" s="29">
        <f t="shared" si="105"/>
        <v>-1.6168198526513966E-2</v>
      </c>
      <c r="T405" s="29">
        <f t="shared" si="111"/>
        <v>-2.8990507305341362E-2</v>
      </c>
      <c r="U405" s="17"/>
      <c r="V405" s="30">
        <f t="shared" si="106"/>
        <v>2.4851229622892728E-3</v>
      </c>
      <c r="W405" s="30">
        <f t="shared" si="107"/>
        <v>-6.549981821216415E-4</v>
      </c>
      <c r="X405" s="30">
        <f t="shared" si="108"/>
        <v>-3.8304110309674683E-3</v>
      </c>
      <c r="Y405" s="30">
        <f t="shared" si="109"/>
        <v>-1.0151363270502605E-2</v>
      </c>
      <c r="Z405" s="30">
        <f t="shared" si="110"/>
        <v>-1.5774489498952528E-2</v>
      </c>
      <c r="AA405" s="17"/>
      <c r="AB405" s="17"/>
      <c r="AC405" s="17"/>
      <c r="AD405" s="17"/>
      <c r="AE405" s="17"/>
      <c r="AF405" s="17"/>
      <c r="AG405" s="17"/>
      <c r="AK405" s="24">
        <v>45775</v>
      </c>
      <c r="AL405" s="37">
        <v>0.85629504027130132</v>
      </c>
      <c r="AM405" s="37">
        <v>0.68023923097685968</v>
      </c>
      <c r="AN405" s="37">
        <v>0.56089607673548536</v>
      </c>
      <c r="AO405" s="37">
        <v>0.40770409340122316</v>
      </c>
      <c r="AP405" s="37">
        <v>0.30184012574712987</v>
      </c>
      <c r="AT405" s="46">
        <f>'Bonds (CP)'!AL405/'Bonds (CP)'!AL375-1</f>
        <v>-3.1369224247563832E-3</v>
      </c>
      <c r="AU405" s="46">
        <f>'Bonds (CP)'!AM405/'Bonds (CP)'!AM375-1</f>
        <v>-3.0899618440233367E-2</v>
      </c>
      <c r="AV405" s="46">
        <f>'Bonds (CP)'!AN405/'Bonds (CP)'!AN375-1</f>
        <v>-4.4337507334248571E-2</v>
      </c>
      <c r="AW405" s="46">
        <f>'Bonds (CP)'!AO405/'Bonds (CP)'!AO375-1</f>
        <v>-6.0645318135437498E-2</v>
      </c>
      <c r="AX405" s="46">
        <f>'Bonds (CP)'!AP405/'Bonds (CP)'!AP375-1</f>
        <v>-6.4638480291420941E-2</v>
      </c>
      <c r="AY405" s="46">
        <f>SUM(AT405:AX405)</f>
        <v>-0.20365784662609676</v>
      </c>
      <c r="BC405" s="46">
        <f>'Bonds (CP)'!AT405-'Bonds (CP)'!$AT$515</f>
        <v>-2.5277055216857136E-3</v>
      </c>
      <c r="BD405" s="46">
        <f>'Bonds (CP)'!AU405-'Bonds (CP)'!$AU$515</f>
        <v>-2.9059522910982717E-2</v>
      </c>
      <c r="BE405" s="46">
        <f>'Bonds (CP)'!AV405-'Bonds (CP)'!$AV$515</f>
        <v>-4.0743998029770599E-2</v>
      </c>
      <c r="BF405" s="46">
        <f>'Bonds (CP)'!AW405-'Bonds (CP)'!$AW$515</f>
        <v>-5.3606560706101911E-2</v>
      </c>
      <c r="BG405" s="46">
        <f>'Bonds (CP)'!AX405-'Bonds (CP)'!$AX$515</f>
        <v>-5.6498699676463093E-2</v>
      </c>
    </row>
    <row r="406" spans="1:59" ht="16.5" customHeight="1">
      <c r="A406" s="24">
        <v>45776</v>
      </c>
      <c r="B406" s="16">
        <v>18.34</v>
      </c>
      <c r="C406" s="16">
        <v>16.57</v>
      </c>
      <c r="D406" s="16">
        <v>16.100000000000001</v>
      </c>
      <c r="E406" s="16">
        <v>15.73</v>
      </c>
      <c r="F406" s="16">
        <v>15.54</v>
      </c>
      <c r="G406" s="17"/>
      <c r="H406" s="26">
        <f t="shared" si="96"/>
        <v>0.85347304377218181</v>
      </c>
      <c r="I406" s="26">
        <f t="shared" si="97"/>
        <v>0.67580699649204834</v>
      </c>
      <c r="J406" s="26">
        <f t="shared" si="98"/>
        <v>0.55573285544085016</v>
      </c>
      <c r="K406" s="26">
        <f t="shared" si="99"/>
        <v>0.40290546164619306</v>
      </c>
      <c r="L406" s="26">
        <f t="shared" si="100"/>
        <v>0.29889810664701622</v>
      </c>
      <c r="M406" s="17"/>
      <c r="N406" s="17"/>
      <c r="O406" s="29">
        <f t="shared" si="101"/>
        <v>-3.2955889809025418E-3</v>
      </c>
      <c r="P406" s="29">
        <f t="shared" si="102"/>
        <v>-6.5156995994578581E-3</v>
      </c>
      <c r="Q406" s="29">
        <f t="shared" si="103"/>
        <v>-9.2053082715181089E-3</v>
      </c>
      <c r="R406" s="29">
        <f t="shared" si="104"/>
        <v>-1.1769888585121069E-2</v>
      </c>
      <c r="S406" s="29">
        <f t="shared" si="105"/>
        <v>-9.7469449856326662E-3</v>
      </c>
      <c r="T406" s="29">
        <f t="shared" si="111"/>
        <v>-4.0533430422632244E-2</v>
      </c>
      <c r="U406" s="17"/>
      <c r="V406" s="30">
        <f t="shared" si="106"/>
        <v>-3.2691349461249448E-3</v>
      </c>
      <c r="W406" s="30">
        <f t="shared" si="107"/>
        <v>-6.415733468590785E-3</v>
      </c>
      <c r="X406" s="30">
        <f t="shared" si="108"/>
        <v>-9.0160920188929582E-3</v>
      </c>
      <c r="Y406" s="30">
        <f t="shared" si="109"/>
        <v>-1.1414865745865936E-2</v>
      </c>
      <c r="Z406" s="30">
        <f t="shared" si="110"/>
        <v>-9.3532359580712262E-3</v>
      </c>
      <c r="AA406" s="17"/>
      <c r="AB406" s="17"/>
      <c r="AC406" s="17"/>
      <c r="AD406" s="17"/>
      <c r="AE406" s="17"/>
      <c r="AF406" s="17"/>
      <c r="AG406" s="17"/>
      <c r="AK406" s="24">
        <v>45776</v>
      </c>
      <c r="AL406" s="37">
        <v>0.85347304377218192</v>
      </c>
      <c r="AM406" s="37">
        <v>0.67580699649204834</v>
      </c>
      <c r="AN406" s="37">
        <v>0.55573285544085027</v>
      </c>
      <c r="AO406" s="37">
        <v>0.40290546164619301</v>
      </c>
      <c r="AP406" s="37">
        <v>0.29889810664701616</v>
      </c>
      <c r="AT406" s="46">
        <f>'Bonds (CP)'!AL406/'Bonds (CP)'!AL376-1</f>
        <v>-8.9572418455295955E-3</v>
      </c>
      <c r="AU406" s="46">
        <f>'Bonds (CP)'!AM406/'Bonds (CP)'!AM376-1</f>
        <v>-4.3816075752899031E-2</v>
      </c>
      <c r="AV406" s="46">
        <f>'Bonds (CP)'!AN406/'Bonds (CP)'!AN376-1</f>
        <v>-5.8522167087706856E-2</v>
      </c>
      <c r="AW406" s="46">
        <f>'Bonds (CP)'!AO406/'Bonds (CP)'!AO376-1</f>
        <v>-7.6683518665761508E-2</v>
      </c>
      <c r="AX406" s="46">
        <f>'Bonds (CP)'!AP406/'Bonds (CP)'!AP376-1</f>
        <v>-7.4450461196696627E-2</v>
      </c>
      <c r="AY406" s="46">
        <f>SUM(AT406:AX406)</f>
        <v>-0.26242946454859362</v>
      </c>
      <c r="BC406" s="46">
        <f>'Bonds (CP)'!AT406-'Bonds (CP)'!$AT$515</f>
        <v>-8.3480249424589259E-3</v>
      </c>
      <c r="BD406" s="46">
        <f>'Bonds (CP)'!AU406-'Bonds (CP)'!$AU$515</f>
        <v>-4.1975980223648381E-2</v>
      </c>
      <c r="BE406" s="46">
        <f>'Bonds (CP)'!AV406-'Bonds (CP)'!$AV$515</f>
        <v>-5.4928657783228883E-2</v>
      </c>
      <c r="BF406" s="46">
        <f>'Bonds (CP)'!AW406-'Bonds (CP)'!$AW$515</f>
        <v>-6.964476123642592E-2</v>
      </c>
      <c r="BG406" s="46">
        <f>'Bonds (CP)'!AX406-'Bonds (CP)'!$AX$515</f>
        <v>-6.6310680581738779E-2</v>
      </c>
    </row>
    <row r="407" spans="1:59" ht="16.5" customHeight="1">
      <c r="A407" s="24">
        <v>45777</v>
      </c>
      <c r="B407" s="16">
        <v>18.190000000000001</v>
      </c>
      <c r="C407" s="16">
        <v>16.53</v>
      </c>
      <c r="D407" s="16">
        <v>16.04</v>
      </c>
      <c r="E407" s="16">
        <v>15.63</v>
      </c>
      <c r="F407" s="16">
        <v>15.41</v>
      </c>
      <c r="G407" s="17"/>
      <c r="H407" s="26">
        <f t="shared" si="96"/>
        <v>0.85455622303071332</v>
      </c>
      <c r="I407" s="26">
        <f t="shared" si="97"/>
        <v>0.67648632604506054</v>
      </c>
      <c r="J407" s="26">
        <f t="shared" si="98"/>
        <v>0.55707399883113351</v>
      </c>
      <c r="K407" s="26">
        <f t="shared" si="99"/>
        <v>0.40556210002482412</v>
      </c>
      <c r="L407" s="26">
        <f t="shared" si="100"/>
        <v>0.3016280702988049</v>
      </c>
      <c r="M407" s="17"/>
      <c r="N407" s="17"/>
      <c r="O407" s="29">
        <f t="shared" si="101"/>
        <v>1.2691429054911829E-3</v>
      </c>
      <c r="P407" s="29">
        <f t="shared" si="102"/>
        <v>1.0052123706005833E-3</v>
      </c>
      <c r="Q407" s="29">
        <f t="shared" si="103"/>
        <v>2.4132879262994678E-3</v>
      </c>
      <c r="R407" s="29">
        <f t="shared" si="104"/>
        <v>6.5937015789672149E-3</v>
      </c>
      <c r="S407" s="29">
        <f t="shared" si="105"/>
        <v>9.1334257095601057E-3</v>
      </c>
      <c r="T407" s="29">
        <f t="shared" si="111"/>
        <v>2.0414770490918555E-2</v>
      </c>
      <c r="U407" s="17"/>
      <c r="V407" s="30">
        <f t="shared" si="106"/>
        <v>1.2955969402687801E-3</v>
      </c>
      <c r="W407" s="30">
        <f t="shared" si="107"/>
        <v>1.105178501467657E-3</v>
      </c>
      <c r="X407" s="30">
        <f t="shared" si="108"/>
        <v>2.6025041789246189E-3</v>
      </c>
      <c r="Y407" s="30">
        <f t="shared" si="109"/>
        <v>6.9487244182223464E-3</v>
      </c>
      <c r="Z407" s="30">
        <f t="shared" si="110"/>
        <v>9.5271347371215457E-3</v>
      </c>
      <c r="AA407" s="17"/>
      <c r="AB407" s="17"/>
      <c r="AC407" s="17"/>
      <c r="AD407" s="17"/>
      <c r="AE407" s="17"/>
      <c r="AF407" s="17"/>
      <c r="AG407" s="17"/>
      <c r="AK407" s="24">
        <v>45777</v>
      </c>
      <c r="AL407" s="37">
        <v>0.85455622303071332</v>
      </c>
      <c r="AM407" s="37">
        <v>0.67648632604506065</v>
      </c>
      <c r="AN407" s="37">
        <v>0.55707399883113351</v>
      </c>
      <c r="AO407" s="37">
        <v>0.40556210002482418</v>
      </c>
      <c r="AP407" s="37">
        <v>0.30162807029880484</v>
      </c>
      <c r="AT407" s="46">
        <f>'Bonds (CP)'!AL407/'Bonds (CP)'!AL377-1</f>
        <v>-6.3457145274558036E-3</v>
      </c>
      <c r="AU407" s="46">
        <f>'Bonds (CP)'!AM407/'Bonds (CP)'!AM377-1</f>
        <v>-3.9431822845152564E-2</v>
      </c>
      <c r="AV407" s="46">
        <f>'Bonds (CP)'!AN407/'Bonds (CP)'!AN377-1</f>
        <v>-5.355272990854798E-2</v>
      </c>
      <c r="AW407" s="46">
        <f>'Bonds (CP)'!AO407/'Bonds (CP)'!AO377-1</f>
        <v>-7.1221003279142381E-2</v>
      </c>
      <c r="AX407" s="46">
        <f>'Bonds (CP)'!AP407/'Bonds (CP)'!AP377-1</f>
        <v>-6.9503773324115059E-2</v>
      </c>
      <c r="AY407" s="46">
        <f>SUM(AT407:AX407)</f>
        <v>-0.24005504388441379</v>
      </c>
      <c r="BC407" s="46">
        <f>'Bonds (CP)'!AT407-'Bonds (CP)'!$AT$515</f>
        <v>-5.736497624385134E-3</v>
      </c>
      <c r="BD407" s="46">
        <f>'Bonds (CP)'!AU407-'Bonds (CP)'!$AU$515</f>
        <v>-3.7591727315901914E-2</v>
      </c>
      <c r="BE407" s="46">
        <f>'Bonds (CP)'!AV407-'Bonds (CP)'!$AV$515</f>
        <v>-4.9959220604070008E-2</v>
      </c>
      <c r="BF407" s="46">
        <f>'Bonds (CP)'!AW407-'Bonds (CP)'!$AW$515</f>
        <v>-6.4182245849806793E-2</v>
      </c>
      <c r="BG407" s="46">
        <f>'Bonds (CP)'!AX407-'Bonds (CP)'!$AX$515</f>
        <v>-6.1363992709157211E-2</v>
      </c>
    </row>
    <row r="408" spans="1:59" ht="16.5" customHeight="1">
      <c r="A408" s="24">
        <v>45779</v>
      </c>
      <c r="B408" s="16">
        <v>18.23</v>
      </c>
      <c r="C408" s="16">
        <v>16.86</v>
      </c>
      <c r="D408" s="16">
        <v>16.350000000000001</v>
      </c>
      <c r="E408" s="16">
        <v>15.79</v>
      </c>
      <c r="F408" s="16">
        <v>15.66</v>
      </c>
      <c r="G408" s="17"/>
      <c r="H408" s="26">
        <f t="shared" si="96"/>
        <v>0.85426710648735504</v>
      </c>
      <c r="I408" s="26">
        <f t="shared" si="97"/>
        <v>0.67090940105061092</v>
      </c>
      <c r="J408" s="26">
        <f t="shared" si="98"/>
        <v>0.55018828712879508</v>
      </c>
      <c r="K408" s="26">
        <f t="shared" si="99"/>
        <v>0.40132251231595556</v>
      </c>
      <c r="L408" s="26">
        <f t="shared" si="100"/>
        <v>0.296421509476609</v>
      </c>
      <c r="M408" s="17"/>
      <c r="N408" s="17"/>
      <c r="O408" s="29">
        <f t="shared" si="101"/>
        <v>-3.383236065298556E-4</v>
      </c>
      <c r="P408" s="29">
        <f t="shared" si="102"/>
        <v>-8.243958199501189E-3</v>
      </c>
      <c r="Q408" s="29">
        <f t="shared" si="103"/>
        <v>-1.2360497378779423E-2</v>
      </c>
      <c r="R408" s="29">
        <f t="shared" si="104"/>
        <v>-1.0453609221889981E-2</v>
      </c>
      <c r="S408" s="29">
        <f t="shared" si="105"/>
        <v>-1.7261526147211881E-2</v>
      </c>
      <c r="T408" s="29">
        <f t="shared" si="111"/>
        <v>-4.8657914553912329E-2</v>
      </c>
      <c r="U408" s="17"/>
      <c r="V408" s="30">
        <f t="shared" si="106"/>
        <v>-3.1186957175225838E-4</v>
      </c>
      <c r="W408" s="30">
        <f t="shared" si="107"/>
        <v>-8.143992068634115E-3</v>
      </c>
      <c r="X408" s="30">
        <f t="shared" si="108"/>
        <v>-1.2171281126154272E-2</v>
      </c>
      <c r="Y408" s="30">
        <f t="shared" si="109"/>
        <v>-1.0098586382634849E-2</v>
      </c>
      <c r="Z408" s="30">
        <f t="shared" si="110"/>
        <v>-1.6867817119650443E-2</v>
      </c>
      <c r="AA408" s="17"/>
      <c r="AB408" s="17"/>
      <c r="AC408" s="17"/>
      <c r="AD408" s="17"/>
      <c r="AE408" s="17"/>
      <c r="AF408" s="17"/>
      <c r="AG408" s="17"/>
      <c r="AK408" s="24">
        <v>45779</v>
      </c>
      <c r="AL408" s="37">
        <v>0.85426710648735504</v>
      </c>
      <c r="AM408" s="37">
        <v>0.67090940105061092</v>
      </c>
      <c r="AN408" s="37">
        <v>0.55018828712879519</v>
      </c>
      <c r="AO408" s="37">
        <v>0.4013225123159555</v>
      </c>
      <c r="AP408" s="37">
        <v>0.29642150947660895</v>
      </c>
      <c r="AT408" s="46">
        <f>'Bonds (CP)'!AL408/'Bonds (CP)'!AL378-1</f>
        <v>-9.8113845893598173E-3</v>
      </c>
      <c r="AU408" s="46">
        <f>'Bonds (CP)'!AM408/'Bonds (CP)'!AM378-1</f>
        <v>-4.4921013805456766E-2</v>
      </c>
      <c r="AV408" s="46">
        <f>'Bonds (CP)'!AN408/'Bonds (CP)'!AN378-1</f>
        <v>-6.1817774453366559E-2</v>
      </c>
      <c r="AW408" s="46">
        <f>'Bonds (CP)'!AO408/'Bonds (CP)'!AO378-1</f>
        <v>-7.78321205449648E-2</v>
      </c>
      <c r="AX408" s="46">
        <f>'Bonds (CP)'!AP408/'Bonds (CP)'!AP378-1</f>
        <v>-8.6943900006442587E-2</v>
      </c>
      <c r="AY408" s="46">
        <f>SUM(AT408:AX408)</f>
        <v>-0.28132619339959053</v>
      </c>
      <c r="BC408" s="46">
        <f>'Bonds (CP)'!AT408-'Bonds (CP)'!$AT$515</f>
        <v>-9.2021676862891477E-3</v>
      </c>
      <c r="BD408" s="46">
        <f>'Bonds (CP)'!AU408-'Bonds (CP)'!$AU$515</f>
        <v>-4.3080918276206116E-2</v>
      </c>
      <c r="BE408" s="46">
        <f>'Bonds (CP)'!AV408-'Bonds (CP)'!$AV$515</f>
        <v>-5.8224265148888586E-2</v>
      </c>
      <c r="BF408" s="46">
        <f>'Bonds (CP)'!AW408-'Bonds (CP)'!$AW$515</f>
        <v>-7.0793363115629213E-2</v>
      </c>
      <c r="BG408" s="46">
        <f>'Bonds (CP)'!AX408-'Bonds (CP)'!$AX$515</f>
        <v>-7.8804119391484739E-2</v>
      </c>
    </row>
    <row r="409" spans="1:59" ht="16.5" customHeight="1">
      <c r="A409" s="24">
        <v>45782</v>
      </c>
      <c r="B409" s="16">
        <v>18.64</v>
      </c>
      <c r="C409" s="16">
        <v>16.97</v>
      </c>
      <c r="D409" s="16">
        <v>16.41</v>
      </c>
      <c r="E409" s="16">
        <v>15.89</v>
      </c>
      <c r="F409" s="16">
        <v>15.66</v>
      </c>
      <c r="G409" s="17"/>
      <c r="H409" s="26">
        <f t="shared" si="96"/>
        <v>0.85131490222521922</v>
      </c>
      <c r="I409" s="26">
        <f t="shared" si="97"/>
        <v>0.66906427728853468</v>
      </c>
      <c r="J409" s="26">
        <f t="shared" si="98"/>
        <v>0.54886796126054394</v>
      </c>
      <c r="K409" s="26">
        <f t="shared" si="99"/>
        <v>0.39870249535898944</v>
      </c>
      <c r="L409" s="26">
        <f t="shared" si="100"/>
        <v>0.296421509476609</v>
      </c>
      <c r="M409" s="17"/>
      <c r="N409" s="17"/>
      <c r="O409" s="29">
        <f t="shared" si="101"/>
        <v>-3.4558327714091508E-3</v>
      </c>
      <c r="P409" s="29">
        <f t="shared" si="102"/>
        <v>-2.7501831978905544E-3</v>
      </c>
      <c r="Q409" s="29">
        <f t="shared" si="103"/>
        <v>-2.3997709495805486E-3</v>
      </c>
      <c r="R409" s="29">
        <f t="shared" si="104"/>
        <v>-6.5284574788653238E-3</v>
      </c>
      <c r="S409" s="29">
        <f t="shared" si="105"/>
        <v>0</v>
      </c>
      <c r="T409" s="29">
        <f t="shared" si="111"/>
        <v>-1.5134244397745578E-2</v>
      </c>
      <c r="U409" s="17"/>
      <c r="V409" s="30">
        <f t="shared" si="106"/>
        <v>-3.4293787366315538E-3</v>
      </c>
      <c r="W409" s="30">
        <f t="shared" si="107"/>
        <v>-2.6502170670234808E-3</v>
      </c>
      <c r="X409" s="30">
        <f t="shared" si="108"/>
        <v>-2.2105546969553975E-3</v>
      </c>
      <c r="Y409" s="30">
        <f t="shared" si="109"/>
        <v>-6.1734346396101923E-3</v>
      </c>
      <c r="Z409" s="30">
        <f t="shared" si="110"/>
        <v>3.9370902756143925E-4</v>
      </c>
      <c r="AA409" s="17"/>
      <c r="AB409" s="17"/>
      <c r="AC409" s="17"/>
      <c r="AD409" s="17"/>
      <c r="AE409" s="17"/>
      <c r="AF409" s="17"/>
      <c r="AG409" s="17"/>
      <c r="AK409" s="24">
        <v>45782</v>
      </c>
      <c r="AL409" s="37">
        <v>0.85131490222521922</v>
      </c>
      <c r="AM409" s="37">
        <v>0.66906427728853457</v>
      </c>
      <c r="AN409" s="37">
        <v>0.54886796126054405</v>
      </c>
      <c r="AO409" s="37">
        <v>0.39870249535898938</v>
      </c>
      <c r="AP409" s="37">
        <v>0.29642150947660895</v>
      </c>
      <c r="AT409" s="46">
        <f>'Bonds (CP)'!AL409/'Bonds (CP)'!AL379-1</f>
        <v>-1.0451786918408534E-2</v>
      </c>
      <c r="AU409" s="46">
        <f>'Bonds (CP)'!AM409/'Bonds (CP)'!AM379-1</f>
        <v>-4.1959610532338654E-2</v>
      </c>
      <c r="AV409" s="46">
        <f>'Bonds (CP)'!AN409/'Bonds (CP)'!AN379-1</f>
        <v>-5.795671636543287E-2</v>
      </c>
      <c r="AW409" s="46">
        <f>'Bonds (CP)'!AO409/'Bonds (CP)'!AO379-1</f>
        <v>-7.8913157432603298E-2</v>
      </c>
      <c r="AX409" s="46">
        <f>'Bonds (CP)'!AP409/'Bonds (CP)'!AP379-1</f>
        <v>-8.4876355831043471E-2</v>
      </c>
      <c r="AY409" s="46">
        <f>SUM(AT409:AX409)</f>
        <v>-0.27415762707982683</v>
      </c>
      <c r="BC409" s="46">
        <f>'Bonds (CP)'!AT409-'Bonds (CP)'!$AT$515</f>
        <v>-9.8425700153378648E-3</v>
      </c>
      <c r="BD409" s="46">
        <f>'Bonds (CP)'!AU409-'Bonds (CP)'!$AU$515</f>
        <v>-4.0119515003088004E-2</v>
      </c>
      <c r="BE409" s="46">
        <f>'Bonds (CP)'!AV409-'Bonds (CP)'!$AV$515</f>
        <v>-5.4363207060954898E-2</v>
      </c>
      <c r="BF409" s="46">
        <f>'Bonds (CP)'!AW409-'Bonds (CP)'!$AW$515</f>
        <v>-7.1874400003267711E-2</v>
      </c>
      <c r="BG409" s="46">
        <f>'Bonds (CP)'!AX409-'Bonds (CP)'!$AX$515</f>
        <v>-7.6736575216085623E-2</v>
      </c>
    </row>
    <row r="410" spans="1:59" ht="16.5" customHeight="1">
      <c r="A410" s="24">
        <v>45783</v>
      </c>
      <c r="B410" s="16">
        <v>18.34</v>
      </c>
      <c r="C410" s="16">
        <v>16.899999999999999</v>
      </c>
      <c r="D410" s="16">
        <v>16.43</v>
      </c>
      <c r="E410" s="16">
        <v>15.96</v>
      </c>
      <c r="F410" s="16">
        <v>15.83</v>
      </c>
      <c r="G410" s="17"/>
      <c r="H410" s="26">
        <f t="shared" si="96"/>
        <v>0.85347304377218181</v>
      </c>
      <c r="I410" s="26">
        <f t="shared" si="97"/>
        <v>0.6702376498522018</v>
      </c>
      <c r="J410" s="26">
        <f t="shared" si="98"/>
        <v>0.54842873889827626</v>
      </c>
      <c r="K410" s="26">
        <f t="shared" si="99"/>
        <v>0.39688194074812339</v>
      </c>
      <c r="L410" s="26">
        <f t="shared" si="100"/>
        <v>0.29298236143509937</v>
      </c>
      <c r="M410" s="17"/>
      <c r="N410" s="17"/>
      <c r="O410" s="29">
        <f t="shared" si="101"/>
        <v>2.5350684468479212E-3</v>
      </c>
      <c r="P410" s="29">
        <f t="shared" si="102"/>
        <v>1.7537516252135177E-3</v>
      </c>
      <c r="Q410" s="29">
        <f t="shared" si="103"/>
        <v>-8.0023319499089585E-4</v>
      </c>
      <c r="R410" s="29">
        <f t="shared" si="104"/>
        <v>-4.5661981855088518E-3</v>
      </c>
      <c r="S410" s="29">
        <f t="shared" si="105"/>
        <v>-1.1602221605247598E-2</v>
      </c>
      <c r="T410" s="29">
        <f t="shared" si="111"/>
        <v>-1.2679832913685907E-2</v>
      </c>
      <c r="U410" s="17"/>
      <c r="V410" s="30">
        <f t="shared" si="106"/>
        <v>2.5615224816255182E-3</v>
      </c>
      <c r="W410" s="30">
        <f t="shared" si="107"/>
        <v>1.8537177560805913E-3</v>
      </c>
      <c r="X410" s="30">
        <f t="shared" si="108"/>
        <v>-6.1101694236574461E-4</v>
      </c>
      <c r="Y410" s="30">
        <f t="shared" si="109"/>
        <v>-4.2111753462537203E-3</v>
      </c>
      <c r="Z410" s="30">
        <f t="shared" si="110"/>
        <v>-1.1208512577686158E-2</v>
      </c>
      <c r="AA410" s="17"/>
      <c r="AB410" s="17"/>
      <c r="AC410" s="17"/>
      <c r="AD410" s="17"/>
      <c r="AE410" s="17"/>
      <c r="AF410" s="17"/>
      <c r="AG410" s="17"/>
      <c r="AK410" s="24">
        <v>45783</v>
      </c>
      <c r="AL410" s="37">
        <v>0.85347304377218192</v>
      </c>
      <c r="AM410" s="37">
        <v>0.67023764985220191</v>
      </c>
      <c r="AN410" s="37">
        <v>0.54842873889827615</v>
      </c>
      <c r="AO410" s="37">
        <v>0.39688194074812333</v>
      </c>
      <c r="AP410" s="37">
        <v>0.29298236143509931</v>
      </c>
      <c r="AT410" s="46">
        <f>'Bonds (CP)'!AL410/'Bonds (CP)'!AL380-1</f>
        <v>-5.9996619908736504E-3</v>
      </c>
      <c r="AU410" s="46">
        <f>'Bonds (CP)'!AM410/'Bonds (CP)'!AM380-1</f>
        <v>-3.3191155315209886E-2</v>
      </c>
      <c r="AV410" s="46">
        <f>'Bonds (CP)'!AN410/'Bonds (CP)'!AN380-1</f>
        <v>-4.833680418981634E-2</v>
      </c>
      <c r="AW410" s="46">
        <f>'Bonds (CP)'!AO410/'Bonds (CP)'!AO380-1</f>
        <v>-7.0125645865141362E-2</v>
      </c>
      <c r="AX410" s="46">
        <f>'Bonds (CP)'!AP410/'Bonds (CP)'!AP380-1</f>
        <v>-8.1865631496328306E-2</v>
      </c>
      <c r="AY410" s="46">
        <f>SUM(AT410:AX410)</f>
        <v>-0.23951889885736954</v>
      </c>
      <c r="BC410" s="46">
        <f>'Bonds (CP)'!AT410-'Bonds (CP)'!$AT$515</f>
        <v>-5.3904450878029808E-3</v>
      </c>
      <c r="BD410" s="46">
        <f>'Bonds (CP)'!AU410-'Bonds (CP)'!$AU$515</f>
        <v>-3.1351059785959236E-2</v>
      </c>
      <c r="BE410" s="46">
        <f>'Bonds (CP)'!AV410-'Bonds (CP)'!$AV$515</f>
        <v>-4.4743294885338368E-2</v>
      </c>
      <c r="BF410" s="46">
        <f>'Bonds (CP)'!AW410-'Bonds (CP)'!$AW$515</f>
        <v>-6.3086888435805774E-2</v>
      </c>
      <c r="BG410" s="46">
        <f>'Bonds (CP)'!AX410-'Bonds (CP)'!$AX$515</f>
        <v>-7.3725850881370458E-2</v>
      </c>
    </row>
    <row r="411" spans="1:59" ht="16.5" customHeight="1">
      <c r="A411" s="24">
        <v>45784</v>
      </c>
      <c r="B411" s="16">
        <v>18.41</v>
      </c>
      <c r="C411" s="16">
        <v>16.62</v>
      </c>
      <c r="D411" s="16">
        <v>16.14</v>
      </c>
      <c r="E411" s="16">
        <v>15.75</v>
      </c>
      <c r="F411" s="16">
        <v>15.49</v>
      </c>
      <c r="G411" s="17"/>
      <c r="H411" s="26">
        <f t="shared" si="96"/>
        <v>0.85296849928215523</v>
      </c>
      <c r="I411" s="26">
        <f t="shared" si="97"/>
        <v>0.6749591341398159</v>
      </c>
      <c r="J411" s="26">
        <f t="shared" si="98"/>
        <v>0.55484101588973278</v>
      </c>
      <c r="K411" s="26">
        <f t="shared" si="99"/>
        <v>0.40237689604483834</v>
      </c>
      <c r="L411" s="26">
        <f t="shared" si="100"/>
        <v>0.29994224627277155</v>
      </c>
      <c r="M411" s="17"/>
      <c r="N411" s="17"/>
      <c r="O411" s="29">
        <f t="shared" si="101"/>
        <v>-5.9116628663113957E-4</v>
      </c>
      <c r="P411" s="29">
        <f t="shared" si="102"/>
        <v>7.0444927835005E-3</v>
      </c>
      <c r="Q411" s="29">
        <f t="shared" si="103"/>
        <v>1.1692087844152654E-2</v>
      </c>
      <c r="R411" s="29">
        <f t="shared" si="104"/>
        <v>1.3845314519367991E-2</v>
      </c>
      <c r="S411" s="29">
        <f t="shared" si="105"/>
        <v>2.3755303232525504E-2</v>
      </c>
      <c r="T411" s="29">
        <f t="shared" si="111"/>
        <v>5.574603209291551E-2</v>
      </c>
      <c r="U411" s="17"/>
      <c r="V411" s="30">
        <f t="shared" si="106"/>
        <v>-5.6471225185354234E-4</v>
      </c>
      <c r="W411" s="30">
        <f t="shared" si="107"/>
        <v>7.1444589143675732E-3</v>
      </c>
      <c r="X411" s="30">
        <f t="shared" si="108"/>
        <v>1.1881304096777805E-2</v>
      </c>
      <c r="Y411" s="30">
        <f t="shared" si="109"/>
        <v>1.4200337358623123E-2</v>
      </c>
      <c r="Z411" s="30">
        <f t="shared" si="110"/>
        <v>2.4149012260086943E-2</v>
      </c>
      <c r="AA411" s="17"/>
      <c r="AB411" s="17"/>
      <c r="AC411" s="17"/>
      <c r="AD411" s="17"/>
      <c r="AE411" s="17"/>
      <c r="AF411" s="17"/>
      <c r="AG411" s="17"/>
      <c r="AK411" s="24">
        <v>45784</v>
      </c>
      <c r="AL411" s="37">
        <v>0.85296849928215523</v>
      </c>
      <c r="AM411" s="37">
        <v>0.6749591341398159</v>
      </c>
      <c r="AN411" s="37">
        <v>0.55484101588973267</v>
      </c>
      <c r="AO411" s="37">
        <v>0.40237689604483828</v>
      </c>
      <c r="AP411" s="37">
        <v>0.2999422462727715</v>
      </c>
      <c r="AT411" s="46">
        <f>'Bonds (CP)'!AL411/'Bonds (CP)'!AL381-1</f>
        <v>-4.8982349463728703E-3</v>
      </c>
      <c r="AU411" s="46">
        <f>'Bonds (CP)'!AM411/'Bonds (CP)'!AM381-1</f>
        <v>-2.3416813272226111E-2</v>
      </c>
      <c r="AV411" s="46">
        <f>'Bonds (CP)'!AN411/'Bonds (CP)'!AN381-1</f>
        <v>-3.486600975997689E-2</v>
      </c>
      <c r="AW411" s="46">
        <f>'Bonds (CP)'!AO411/'Bonds (CP)'!AO381-1</f>
        <v>-5.6620757537057309E-2</v>
      </c>
      <c r="AX411" s="46">
        <f>'Bonds (CP)'!AP411/'Bonds (CP)'!AP381-1</f>
        <v>-6.0752844357896296E-2</v>
      </c>
      <c r="AY411" s="46">
        <f>SUM(AT411:AX411)</f>
        <v>-0.18055465987352948</v>
      </c>
      <c r="BC411" s="46">
        <f>'Bonds (CP)'!AT411-'Bonds (CP)'!$AT$515</f>
        <v>-4.2890180433022007E-3</v>
      </c>
      <c r="BD411" s="46">
        <f>'Bonds (CP)'!AU411-'Bonds (CP)'!$AU$515</f>
        <v>-2.1576717742975461E-2</v>
      </c>
      <c r="BE411" s="46">
        <f>'Bonds (CP)'!AV411-'Bonds (CP)'!$AV$515</f>
        <v>-3.1272500455498918E-2</v>
      </c>
      <c r="BF411" s="46">
        <f>'Bonds (CP)'!AW411-'Bonds (CP)'!$AW$515</f>
        <v>-4.9582000107721722E-2</v>
      </c>
      <c r="BG411" s="46">
        <f>'Bonds (CP)'!AX411-'Bonds (CP)'!$AX$515</f>
        <v>-5.2613063742938448E-2</v>
      </c>
    </row>
    <row r="412" spans="1:59" ht="16.5" customHeight="1">
      <c r="A412" s="24">
        <v>45785</v>
      </c>
      <c r="B412" s="16">
        <v>17.7</v>
      </c>
      <c r="C412" s="16">
        <v>16.41</v>
      </c>
      <c r="D412" s="16">
        <v>16.02</v>
      </c>
      <c r="E412" s="16">
        <v>15.72</v>
      </c>
      <c r="F412" s="16">
        <v>15.64</v>
      </c>
      <c r="G412" s="17"/>
      <c r="H412" s="26">
        <f t="shared" si="96"/>
        <v>0.8581138487680543</v>
      </c>
      <c r="I412" s="26">
        <f t="shared" si="97"/>
        <v>0.67852987623362548</v>
      </c>
      <c r="J412" s="26">
        <f t="shared" si="98"/>
        <v>0.55752195120023396</v>
      </c>
      <c r="K412" s="26">
        <f t="shared" si="99"/>
        <v>0.40317008867759663</v>
      </c>
      <c r="L412" s="26">
        <f t="shared" si="100"/>
        <v>0.29683142718662348</v>
      </c>
      <c r="M412" s="17"/>
      <c r="N412" s="17"/>
      <c r="O412" s="29">
        <f t="shared" si="101"/>
        <v>6.0322854715377794E-3</v>
      </c>
      <c r="P412" s="29">
        <f t="shared" si="102"/>
        <v>5.290308573066671E-3</v>
      </c>
      <c r="Q412" s="29">
        <f t="shared" si="103"/>
        <v>4.831898208177865E-3</v>
      </c>
      <c r="R412" s="29">
        <f t="shared" si="104"/>
        <v>1.9712678350942703E-3</v>
      </c>
      <c r="S412" s="29">
        <f t="shared" si="105"/>
        <v>-1.037139357594552E-2</v>
      </c>
      <c r="T412" s="29">
        <f t="shared" si="111"/>
        <v>7.7543665119310656E-3</v>
      </c>
      <c r="U412" s="17"/>
      <c r="V412" s="30">
        <f t="shared" si="106"/>
        <v>6.0587395063153764E-3</v>
      </c>
      <c r="W412" s="30">
        <f t="shared" si="107"/>
        <v>5.3902747039337442E-3</v>
      </c>
      <c r="X412" s="30">
        <f t="shared" si="108"/>
        <v>5.0211144608030165E-3</v>
      </c>
      <c r="Y412" s="30">
        <f t="shared" si="109"/>
        <v>2.3262906743494022E-3</v>
      </c>
      <c r="Z412" s="30">
        <f t="shared" si="110"/>
        <v>-9.97768454838408E-3</v>
      </c>
      <c r="AA412" s="17"/>
      <c r="AB412" s="17"/>
      <c r="AC412" s="17"/>
      <c r="AD412" s="17"/>
      <c r="AE412" s="17"/>
      <c r="AF412" s="17"/>
      <c r="AG412" s="17"/>
      <c r="AK412" s="24">
        <v>45785</v>
      </c>
      <c r="AL412" s="37">
        <v>0.8581138487680543</v>
      </c>
      <c r="AM412" s="37">
        <v>0.6785298762336256</v>
      </c>
      <c r="AN412" s="37">
        <v>0.55752195120023396</v>
      </c>
      <c r="AO412" s="37">
        <v>0.40317008867759657</v>
      </c>
      <c r="AP412" s="37">
        <v>0.29683142718662353</v>
      </c>
      <c r="AT412" s="46">
        <f>'Bonds (CP)'!AL412/'Bonds (CP)'!AL382-1</f>
        <v>1.0195412064570863E-3</v>
      </c>
      <c r="AU412" s="46">
        <f>'Bonds (CP)'!AM412/'Bonds (CP)'!AM382-1</f>
        <v>-1.4767102358084094E-2</v>
      </c>
      <c r="AV412" s="46">
        <f>'Bonds (CP)'!AN412/'Bonds (CP)'!AN382-1</f>
        <v>-2.5085051325248076E-2</v>
      </c>
      <c r="AW412" s="46">
        <f>'Bonds (CP)'!AO412/'Bonds (CP)'!AO382-1</f>
        <v>-4.5886396789887152E-2</v>
      </c>
      <c r="AX412" s="46">
        <f>'Bonds (CP)'!AP412/'Bonds (CP)'!AP382-1</f>
        <v>-5.8752823405840537E-2</v>
      </c>
      <c r="AY412" s="46">
        <f>SUM(AT412:AX412)</f>
        <v>-0.14347183267260277</v>
      </c>
      <c r="BC412" s="46">
        <f>'Bonds (CP)'!AT412-'Bonds (CP)'!$AT$515</f>
        <v>1.6287581095277557E-3</v>
      </c>
      <c r="BD412" s="46">
        <f>'Bonds (CP)'!AU412-'Bonds (CP)'!$AU$515</f>
        <v>-1.2927006828833444E-2</v>
      </c>
      <c r="BE412" s="46">
        <f>'Bonds (CP)'!AV412-'Bonds (CP)'!$AV$515</f>
        <v>-2.1491542020770103E-2</v>
      </c>
      <c r="BF412" s="46">
        <f>'Bonds (CP)'!AW412-'Bonds (CP)'!$AW$515</f>
        <v>-3.8847639360551564E-2</v>
      </c>
      <c r="BG412" s="46">
        <f>'Bonds (CP)'!AX412-'Bonds (CP)'!$AX$515</f>
        <v>-5.061304279088269E-2</v>
      </c>
    </row>
    <row r="413" spans="1:59" ht="16.5" customHeight="1">
      <c r="A413" s="24">
        <v>45789</v>
      </c>
      <c r="B413" s="16">
        <v>18.059999999999999</v>
      </c>
      <c r="C413" s="16">
        <v>16.440000000000001</v>
      </c>
      <c r="D413" s="16">
        <v>16.02</v>
      </c>
      <c r="E413" s="16">
        <v>15.71</v>
      </c>
      <c r="F413" s="16">
        <v>15.57</v>
      </c>
      <c r="G413" s="17"/>
      <c r="H413" s="26">
        <f t="shared" si="96"/>
        <v>0.85549720481111291</v>
      </c>
      <c r="I413" s="26">
        <f t="shared" si="97"/>
        <v>0.67801820514653699</v>
      </c>
      <c r="J413" s="26">
        <f t="shared" si="98"/>
        <v>0.55752195120023396</v>
      </c>
      <c r="K413" s="26">
        <f t="shared" si="99"/>
        <v>0.40343494550024428</v>
      </c>
      <c r="L413" s="26">
        <f t="shared" si="100"/>
        <v>0.29827509447793082</v>
      </c>
      <c r="M413" s="17"/>
      <c r="N413" s="17"/>
      <c r="O413" s="29">
        <f t="shared" si="101"/>
        <v>-3.0492969676435555E-3</v>
      </c>
      <c r="P413" s="29">
        <f t="shared" si="102"/>
        <v>-7.5408777860841436E-4</v>
      </c>
      <c r="Q413" s="29">
        <f t="shared" si="103"/>
        <v>0</v>
      </c>
      <c r="R413" s="29">
        <f t="shared" si="104"/>
        <v>6.569356955927752E-4</v>
      </c>
      <c r="S413" s="29">
        <f t="shared" si="105"/>
        <v>4.8635931342932981E-3</v>
      </c>
      <c r="T413" s="29">
        <f t="shared" si="111"/>
        <v>1.7171440836341034E-3</v>
      </c>
      <c r="U413" s="17"/>
      <c r="V413" s="30">
        <f t="shared" si="106"/>
        <v>-3.0228429328659585E-3</v>
      </c>
      <c r="W413" s="30">
        <f t="shared" si="107"/>
        <v>-6.5412164774134073E-4</v>
      </c>
      <c r="X413" s="30">
        <f t="shared" si="108"/>
        <v>1.8921625262515121E-4</v>
      </c>
      <c r="Y413" s="30">
        <f t="shared" si="109"/>
        <v>1.0119585348479072E-3</v>
      </c>
      <c r="Z413" s="30">
        <f t="shared" si="110"/>
        <v>5.2573021618547372E-3</v>
      </c>
      <c r="AA413" s="17"/>
      <c r="AB413" s="17"/>
      <c r="AC413" s="17"/>
      <c r="AD413" s="17"/>
      <c r="AE413" s="17"/>
      <c r="AF413" s="17"/>
      <c r="AG413" s="17"/>
      <c r="AK413" s="24">
        <v>45789</v>
      </c>
      <c r="AL413" s="37">
        <v>0.85549720481111302</v>
      </c>
      <c r="AM413" s="37">
        <v>0.67801820514653699</v>
      </c>
      <c r="AN413" s="37">
        <v>0.55752195120023396</v>
      </c>
      <c r="AO413" s="37">
        <v>0.40343494550024422</v>
      </c>
      <c r="AP413" s="37">
        <v>0.29827509447793088</v>
      </c>
      <c r="AT413" s="46">
        <f>'Bonds (CP)'!AL413/'Bonds (CP)'!AL383-1</f>
        <v>-1.27054040318475E-3</v>
      </c>
      <c r="AU413" s="46">
        <f>'Bonds (CP)'!AM413/'Bonds (CP)'!AM383-1</f>
        <v>-1.3766743324382213E-2</v>
      </c>
      <c r="AV413" s="46">
        <f>'Bonds (CP)'!AN413/'Bonds (CP)'!AN383-1</f>
        <v>-2.0343391889687812E-2</v>
      </c>
      <c r="AW413" s="46">
        <f>'Bonds (CP)'!AO413/'Bonds (CP)'!AO383-1</f>
        <v>-3.9520571746198496E-2</v>
      </c>
      <c r="AX413" s="46">
        <f>'Bonds (CP)'!AP413/'Bonds (CP)'!AP383-1</f>
        <v>-5.2786640274381291E-2</v>
      </c>
      <c r="AY413" s="46">
        <f>SUM(AT413:AX413)</f>
        <v>-0.12768788763783456</v>
      </c>
      <c r="BC413" s="46">
        <f>'Bonds (CP)'!AT413-'Bonds (CP)'!$AT$515</f>
        <v>-6.6132350011408069E-4</v>
      </c>
      <c r="BD413" s="46">
        <f>'Bonds (CP)'!AU413-'Bonds (CP)'!$AU$515</f>
        <v>-1.1926647795131563E-2</v>
      </c>
      <c r="BE413" s="46">
        <f>'Bonds (CP)'!AV413-'Bonds (CP)'!$AV$515</f>
        <v>-1.674988258520984E-2</v>
      </c>
      <c r="BF413" s="46">
        <f>'Bonds (CP)'!AW413-'Bonds (CP)'!$AW$515</f>
        <v>-3.2481814316862909E-2</v>
      </c>
      <c r="BG413" s="46">
        <f>'Bonds (CP)'!AX413-'Bonds (CP)'!$AX$515</f>
        <v>-4.4646859659423443E-2</v>
      </c>
    </row>
    <row r="414" spans="1:59" ht="16.5" customHeight="1">
      <c r="A414" s="24">
        <v>45790</v>
      </c>
      <c r="B414" s="16">
        <v>18.02</v>
      </c>
      <c r="C414" s="16">
        <v>16.59</v>
      </c>
      <c r="D414" s="16">
        <v>16.190000000000001</v>
      </c>
      <c r="E414" s="16">
        <v>15.84</v>
      </c>
      <c r="F414" s="16">
        <v>15.72</v>
      </c>
      <c r="G414" s="17"/>
      <c r="H414" s="26">
        <f t="shared" si="96"/>
        <v>0.85578715471953914</v>
      </c>
      <c r="I414" s="26">
        <f t="shared" si="97"/>
        <v>0.67546767842063493</v>
      </c>
      <c r="J414" s="26">
        <f t="shared" si="98"/>
        <v>0.55372874694305552</v>
      </c>
      <c r="K414" s="26">
        <f t="shared" si="99"/>
        <v>0.4000096654552725</v>
      </c>
      <c r="L414" s="26">
        <f t="shared" si="100"/>
        <v>0.2951985137587641</v>
      </c>
      <c r="M414" s="17"/>
      <c r="N414" s="17"/>
      <c r="O414" s="29">
        <f t="shared" si="101"/>
        <v>3.3892560582970965E-4</v>
      </c>
      <c r="P414" s="29">
        <f t="shared" si="102"/>
        <v>-3.7617378214067632E-3</v>
      </c>
      <c r="Q414" s="29">
        <f t="shared" si="103"/>
        <v>-6.8036859338227451E-3</v>
      </c>
      <c r="R414" s="29">
        <f t="shared" si="104"/>
        <v>-8.4902908961556056E-3</v>
      </c>
      <c r="S414" s="29">
        <f t="shared" si="105"/>
        <v>-1.031457461961971E-2</v>
      </c>
      <c r="T414" s="29">
        <f t="shared" si="111"/>
        <v>-2.9031363665175114E-2</v>
      </c>
      <c r="U414" s="17"/>
      <c r="V414" s="30">
        <f t="shared" si="106"/>
        <v>3.6537964060730688E-4</v>
      </c>
      <c r="W414" s="30">
        <f t="shared" si="107"/>
        <v>-3.6617716905396895E-3</v>
      </c>
      <c r="X414" s="30">
        <f t="shared" si="108"/>
        <v>-6.6144696811975935E-3</v>
      </c>
      <c r="Y414" s="30">
        <f t="shared" si="109"/>
        <v>-8.1352680569004732E-3</v>
      </c>
      <c r="Z414" s="30">
        <f t="shared" si="110"/>
        <v>-9.9208655920582697E-3</v>
      </c>
      <c r="AA414" s="17"/>
      <c r="AB414" s="17"/>
      <c r="AC414" s="17"/>
      <c r="AD414" s="17"/>
      <c r="AE414" s="17"/>
      <c r="AF414" s="17"/>
      <c r="AG414" s="17"/>
      <c r="AK414" s="24">
        <v>45790</v>
      </c>
      <c r="AL414" s="37">
        <v>0.85578715471953903</v>
      </c>
      <c r="AM414" s="37">
        <v>0.67546767842063493</v>
      </c>
      <c r="AN414" s="37">
        <v>0.55372874694305563</v>
      </c>
      <c r="AO414" s="37">
        <v>0.4000096654552725</v>
      </c>
      <c r="AP414" s="37">
        <v>0.2951985137587641</v>
      </c>
      <c r="AT414" s="46">
        <f>'Bonds (CP)'!AL414/'Bonds (CP)'!AL384-1</f>
        <v>4.2365700728685951E-4</v>
      </c>
      <c r="AU414" s="46">
        <f>'Bonds (CP)'!AM414/'Bonds (CP)'!AM384-1</f>
        <v>-1.4743505935775669E-2</v>
      </c>
      <c r="AV414" s="46">
        <f>'Bonds (CP)'!AN414/'Bonds (CP)'!AN384-1</f>
        <v>-2.5435093217853866E-2</v>
      </c>
      <c r="AW414" s="46">
        <f>'Bonds (CP)'!AO414/'Bonds (CP)'!AO384-1</f>
        <v>-4.1325322929097519E-2</v>
      </c>
      <c r="AX414" s="46">
        <f>'Bonds (CP)'!AP414/'Bonds (CP)'!AP384-1</f>
        <v>-5.0875470460027716E-2</v>
      </c>
      <c r="AY414" s="46">
        <f>SUM(AT414:AX414)</f>
        <v>-0.13195573553546791</v>
      </c>
      <c r="BC414" s="46">
        <f>'Bonds (CP)'!AT414-'Bonds (CP)'!$AT$515</f>
        <v>1.0328739103575289E-3</v>
      </c>
      <c r="BD414" s="46">
        <f>'Bonds (CP)'!AU414-'Bonds (CP)'!$AU$515</f>
        <v>-1.2903410406525019E-2</v>
      </c>
      <c r="BE414" s="46">
        <f>'Bonds (CP)'!AV414-'Bonds (CP)'!$AV$515</f>
        <v>-2.1841583913375893E-2</v>
      </c>
      <c r="BF414" s="46">
        <f>'Bonds (CP)'!AW414-'Bonds (CP)'!$AW$515</f>
        <v>-3.4286565499761931E-2</v>
      </c>
      <c r="BG414" s="46">
        <f>'Bonds (CP)'!AX414-'Bonds (CP)'!$AX$515</f>
        <v>-4.2735689845069869E-2</v>
      </c>
    </row>
    <row r="415" spans="1:59" ht="16.5" customHeight="1">
      <c r="A415" s="24">
        <v>45791</v>
      </c>
      <c r="B415" s="16">
        <v>18.170000000000002</v>
      </c>
      <c r="C415" s="16">
        <v>16.420000000000002</v>
      </c>
      <c r="D415" s="16">
        <v>16.02</v>
      </c>
      <c r="E415" s="16">
        <v>15.74</v>
      </c>
      <c r="F415" s="16">
        <v>15.51</v>
      </c>
      <c r="G415" s="17"/>
      <c r="H415" s="26">
        <f t="shared" si="96"/>
        <v>0.85470085470085477</v>
      </c>
      <c r="I415" s="26">
        <f t="shared" si="97"/>
        <v>0.67835926107355016</v>
      </c>
      <c r="J415" s="26">
        <f t="shared" si="98"/>
        <v>0.55752195120023396</v>
      </c>
      <c r="K415" s="26">
        <f t="shared" si="99"/>
        <v>0.40264106417790119</v>
      </c>
      <c r="L415" s="26">
        <f t="shared" si="100"/>
        <v>0.29952371914408377</v>
      </c>
      <c r="M415" s="17"/>
      <c r="N415" s="17"/>
      <c r="O415" s="29">
        <f t="shared" si="101"/>
        <v>-1.2693577050012506E-3</v>
      </c>
      <c r="P415" s="29">
        <f t="shared" si="102"/>
        <v>4.2808601289054948E-3</v>
      </c>
      <c r="Q415" s="29">
        <f t="shared" si="103"/>
        <v>6.8502931771547981E-3</v>
      </c>
      <c r="R415" s="29">
        <f t="shared" si="104"/>
        <v>6.5783378499961742E-3</v>
      </c>
      <c r="S415" s="29">
        <f t="shared" si="105"/>
        <v>1.4651853528145464E-2</v>
      </c>
      <c r="T415" s="29">
        <f t="shared" si="111"/>
        <v>3.1091986979200681E-2</v>
      </c>
      <c r="U415" s="17"/>
      <c r="V415" s="30">
        <f t="shared" si="106"/>
        <v>-1.2429036702236533E-3</v>
      </c>
      <c r="W415" s="30">
        <f t="shared" si="107"/>
        <v>4.380826259772568E-3</v>
      </c>
      <c r="X415" s="30">
        <f t="shared" si="108"/>
        <v>7.0395094297799497E-3</v>
      </c>
      <c r="Y415" s="30">
        <f t="shared" si="109"/>
        <v>6.9333606892513057E-3</v>
      </c>
      <c r="Z415" s="30">
        <f t="shared" si="110"/>
        <v>1.5045562555706904E-2</v>
      </c>
      <c r="AA415" s="17"/>
      <c r="AB415" s="17"/>
      <c r="AC415" s="17"/>
      <c r="AD415" s="17"/>
      <c r="AE415" s="17"/>
      <c r="AF415" s="17"/>
      <c r="AG415" s="17"/>
      <c r="AK415" s="24">
        <v>45791</v>
      </c>
      <c r="AL415" s="37">
        <v>0.85470085470085477</v>
      </c>
      <c r="AM415" s="37">
        <v>0.67835926107355016</v>
      </c>
      <c r="AN415" s="37">
        <v>0.55752195120023396</v>
      </c>
      <c r="AO415" s="37">
        <v>0.40264106417790113</v>
      </c>
      <c r="AP415" s="37">
        <v>0.29952371914408377</v>
      </c>
      <c r="AT415" s="46">
        <f>'Bonds (CP)'!AL415/'Bonds (CP)'!AL385-1</f>
        <v>2.5387154100031672E-4</v>
      </c>
      <c r="AU415" s="46">
        <f>'Bonds (CP)'!AM415/'Bonds (CP)'!AM385-1</f>
        <v>-7.7759531842055418E-3</v>
      </c>
      <c r="AV415" s="46">
        <f>'Bonds (CP)'!AN415/'Bonds (CP)'!AN385-1</f>
        <v>-1.2004290792305361E-2</v>
      </c>
      <c r="AW415" s="46">
        <f>'Bonds (CP)'!AO415/'Bonds (CP)'!AO385-1</f>
        <v>-2.6666039322852386E-2</v>
      </c>
      <c r="AX415" s="46">
        <f>'Bonds (CP)'!AP415/'Bonds (CP)'!AP385-1</f>
        <v>-3.208763714715801E-2</v>
      </c>
      <c r="AY415" s="46">
        <f>SUM(AT415:AX415)</f>
        <v>-7.8280048905520982E-2</v>
      </c>
      <c r="BC415" s="46">
        <f>'Bonds (CP)'!AT415-'Bonds (CP)'!$AT$515</f>
        <v>8.6308844407098607E-4</v>
      </c>
      <c r="BD415" s="46">
        <f>'Bonds (CP)'!AU415-'Bonds (CP)'!$AU$515</f>
        <v>-5.9358576549548925E-3</v>
      </c>
      <c r="BE415" s="46">
        <f>'Bonds (CP)'!AV415-'Bonds (CP)'!$AV$515</f>
        <v>-8.410781487827387E-3</v>
      </c>
      <c r="BF415" s="46">
        <f>'Bonds (CP)'!AW415-'Bonds (CP)'!$AW$515</f>
        <v>-1.9627281893516802E-2</v>
      </c>
      <c r="BG415" s="46">
        <f>'Bonds (CP)'!AX415-'Bonds (CP)'!$AX$515</f>
        <v>-2.3947856532200162E-2</v>
      </c>
    </row>
    <row r="416" spans="1:59" ht="16.5" customHeight="1">
      <c r="A416" s="24">
        <v>45792</v>
      </c>
      <c r="B416" s="16">
        <v>18.170000000000002</v>
      </c>
      <c r="C416" s="16">
        <v>16.54</v>
      </c>
      <c r="D416" s="16">
        <v>16.13</v>
      </c>
      <c r="E416" s="16">
        <v>15.83</v>
      </c>
      <c r="F416" s="16">
        <v>15.69</v>
      </c>
      <c r="G416" s="17"/>
      <c r="H416" s="26">
        <f t="shared" si="96"/>
        <v>0.85470085470085477</v>
      </c>
      <c r="I416" s="26">
        <f t="shared" si="97"/>
        <v>0.67631640691879713</v>
      </c>
      <c r="J416" s="26">
        <f t="shared" si="98"/>
        <v>0.55506380687686141</v>
      </c>
      <c r="K416" s="26">
        <f t="shared" si="99"/>
        <v>0.40027177978490286</v>
      </c>
      <c r="L416" s="26">
        <f t="shared" si="100"/>
        <v>0.29580874867926654</v>
      </c>
      <c r="M416" s="17"/>
      <c r="N416" s="17"/>
      <c r="O416" s="29">
        <f t="shared" si="101"/>
        <v>0</v>
      </c>
      <c r="P416" s="29">
        <f t="shared" si="102"/>
        <v>-3.0114635002108647E-3</v>
      </c>
      <c r="Q416" s="29">
        <f t="shared" si="103"/>
        <v>-4.4090538822384451E-3</v>
      </c>
      <c r="R416" s="29">
        <f t="shared" si="104"/>
        <v>-5.8843585609824611E-3</v>
      </c>
      <c r="S416" s="29">
        <f t="shared" si="105"/>
        <v>-1.2402925803115306E-2</v>
      </c>
      <c r="T416" s="29">
        <f t="shared" si="111"/>
        <v>-2.5707801746547077E-2</v>
      </c>
      <c r="U416" s="17"/>
      <c r="V416" s="30">
        <f t="shared" si="106"/>
        <v>2.6454034777597226E-5</v>
      </c>
      <c r="W416" s="30">
        <f t="shared" si="107"/>
        <v>-2.9114973693437911E-3</v>
      </c>
      <c r="X416" s="30">
        <f t="shared" si="108"/>
        <v>-4.2198376296132935E-3</v>
      </c>
      <c r="Y416" s="30">
        <f t="shared" si="109"/>
        <v>-5.5293357217273296E-3</v>
      </c>
      <c r="Z416" s="30">
        <f t="shared" si="110"/>
        <v>-1.2009216775553866E-2</v>
      </c>
      <c r="AA416" s="17"/>
      <c r="AB416" s="17"/>
      <c r="AC416" s="17"/>
      <c r="AD416" s="17"/>
      <c r="AE416" s="17"/>
      <c r="AF416" s="17"/>
      <c r="AG416" s="17"/>
      <c r="AK416" s="24">
        <v>45792</v>
      </c>
      <c r="AL416" s="37">
        <v>0.85470085470085477</v>
      </c>
      <c r="AM416" s="37">
        <v>0.67631640691879713</v>
      </c>
      <c r="AN416" s="37">
        <v>0.55506380687686141</v>
      </c>
      <c r="AO416" s="37">
        <v>0.40027177978490286</v>
      </c>
      <c r="AP416" s="37">
        <v>0.29580874867926649</v>
      </c>
      <c r="AT416" s="46">
        <f>'Bonds (CP)'!AL416/'Bonds (CP)'!AL386-1</f>
        <v>1.6924769400017414E-3</v>
      </c>
      <c r="AU416" s="46">
        <f>'Bonds (CP)'!AM416/'Bonds (CP)'!AM386-1</f>
        <v>-1.4252364056203559E-2</v>
      </c>
      <c r="AV416" s="46">
        <f>'Bonds (CP)'!AN416/'Bonds (CP)'!AN386-1</f>
        <v>-2.3479901820289695E-2</v>
      </c>
      <c r="AW416" s="46">
        <f>'Bonds (CP)'!AO416/'Bonds (CP)'!AO386-1</f>
        <v>-3.9422830581786417E-2</v>
      </c>
      <c r="AX416" s="46">
        <f>'Bonds (CP)'!AP416/'Bonds (CP)'!AP386-1</f>
        <v>-4.8224776702943561E-2</v>
      </c>
      <c r="AY416" s="46">
        <f>SUM(AT416:AX416)</f>
        <v>-0.12368739622122149</v>
      </c>
      <c r="BC416" s="46">
        <f>'Bonds (CP)'!AT416-'Bonds (CP)'!$AT$515</f>
        <v>2.301693843072411E-3</v>
      </c>
      <c r="BD416" s="46">
        <f>'Bonds (CP)'!AU416-'Bonds (CP)'!$AU$515</f>
        <v>-1.2412268526952909E-2</v>
      </c>
      <c r="BE416" s="46">
        <f>'Bonds (CP)'!AV416-'Bonds (CP)'!$AV$515</f>
        <v>-1.9886392515811722E-2</v>
      </c>
      <c r="BF416" s="46">
        <f>'Bonds (CP)'!AW416-'Bonds (CP)'!$AW$515</f>
        <v>-3.2384073152450829E-2</v>
      </c>
      <c r="BG416" s="46">
        <f>'Bonds (CP)'!AX416-'Bonds (CP)'!$AX$515</f>
        <v>-4.0084996087985714E-2</v>
      </c>
    </row>
    <row r="417" spans="1:59" ht="16.5" customHeight="1">
      <c r="A417" s="24">
        <v>45793</v>
      </c>
      <c r="B417" s="16">
        <v>18.02</v>
      </c>
      <c r="C417" s="16">
        <v>16.47</v>
      </c>
      <c r="D417" s="16">
        <v>16.079999999999998</v>
      </c>
      <c r="E417" s="16">
        <v>15.79</v>
      </c>
      <c r="F417" s="16">
        <v>15.65</v>
      </c>
      <c r="G417" s="17"/>
      <c r="H417" s="26">
        <f t="shared" si="96"/>
        <v>0.85578715471953914</v>
      </c>
      <c r="I417" s="26">
        <f t="shared" si="97"/>
        <v>0.67750705686609658</v>
      </c>
      <c r="J417" s="26">
        <f t="shared" si="98"/>
        <v>0.55617945149083947</v>
      </c>
      <c r="K417" s="26">
        <f t="shared" si="99"/>
        <v>0.40132251231595556</v>
      </c>
      <c r="L417" s="26">
        <f t="shared" si="100"/>
        <v>0.29662632691662089</v>
      </c>
      <c r="M417" s="17"/>
      <c r="N417" s="17"/>
      <c r="O417" s="29">
        <f t="shared" si="101"/>
        <v>1.2709710218608006E-3</v>
      </c>
      <c r="P417" s="29">
        <f t="shared" si="102"/>
        <v>1.7604924782528286E-3</v>
      </c>
      <c r="Q417" s="29">
        <f t="shared" si="103"/>
        <v>2.0099393982384584E-3</v>
      </c>
      <c r="R417" s="29">
        <f t="shared" si="104"/>
        <v>2.6250477403562122E-3</v>
      </c>
      <c r="S417" s="29">
        <f t="shared" si="105"/>
        <v>2.7638744323983389E-3</v>
      </c>
      <c r="T417" s="29">
        <f t="shared" si="111"/>
        <v>1.0430325071106639E-2</v>
      </c>
      <c r="U417" s="17"/>
      <c r="V417" s="30">
        <f t="shared" si="106"/>
        <v>1.2974250566383978E-3</v>
      </c>
      <c r="W417" s="30">
        <f t="shared" si="107"/>
        <v>1.8604586091199023E-3</v>
      </c>
      <c r="X417" s="30">
        <f t="shared" si="108"/>
        <v>2.1991556508636095E-3</v>
      </c>
      <c r="Y417" s="30">
        <f t="shared" si="109"/>
        <v>2.9800705796113442E-3</v>
      </c>
      <c r="Z417" s="30">
        <f t="shared" si="110"/>
        <v>3.157583459959778E-3</v>
      </c>
      <c r="AA417" s="17"/>
      <c r="AB417" s="17"/>
      <c r="AC417" s="17"/>
      <c r="AD417" s="17"/>
      <c r="AE417" s="17"/>
      <c r="AF417" s="17"/>
      <c r="AG417" s="17"/>
      <c r="AK417" s="24">
        <v>45793</v>
      </c>
      <c r="AL417" s="37">
        <v>0.85578715471953903</v>
      </c>
      <c r="AM417" s="37">
        <v>0.67750705686609647</v>
      </c>
      <c r="AN417" s="37">
        <v>0.55617945149083947</v>
      </c>
      <c r="AO417" s="37">
        <v>0.4013225123159555</v>
      </c>
      <c r="AP417" s="37">
        <v>0.29662632691662089</v>
      </c>
      <c r="AT417" s="46">
        <f>'Bonds (CP)'!AL417/'Bonds (CP)'!AL387-1</f>
        <v>2.4572106422640072E-3</v>
      </c>
      <c r="AU417" s="46">
        <f>'Bonds (CP)'!AM417/'Bonds (CP)'!AM387-1</f>
        <v>-1.0271408655903258E-2</v>
      </c>
      <c r="AV417" s="46">
        <f>'Bonds (CP)'!AN417/'Bonds (CP)'!AN387-1</f>
        <v>-1.6368832486344798E-2</v>
      </c>
      <c r="AW417" s="46">
        <f>'Bonds (CP)'!AO417/'Bonds (CP)'!AO387-1</f>
        <v>-3.0495631786277233E-2</v>
      </c>
      <c r="AX417" s="46">
        <f>'Bonds (CP)'!AP417/'Bonds (CP)'!AP387-1</f>
        <v>-3.8687962091820571E-2</v>
      </c>
      <c r="AY417" s="46">
        <f>SUM(AT417:AX417)</f>
        <v>-9.3366624378081853E-2</v>
      </c>
      <c r="BC417" s="46">
        <f>'Bonds (CP)'!AT417-'Bonds (CP)'!$AT$515</f>
        <v>3.0664275453346768E-3</v>
      </c>
      <c r="BD417" s="46">
        <f>'Bonds (CP)'!AU417-'Bonds (CP)'!$AU$515</f>
        <v>-8.4313131266526078E-3</v>
      </c>
      <c r="BE417" s="46">
        <f>'Bonds (CP)'!AV417-'Bonds (CP)'!$AV$515</f>
        <v>-1.2775323181866824E-2</v>
      </c>
      <c r="BF417" s="46">
        <f>'Bonds (CP)'!AW417-'Bonds (CP)'!$AW$515</f>
        <v>-2.3456874356941649E-2</v>
      </c>
      <c r="BG417" s="46">
        <f>'Bonds (CP)'!AX417-'Bonds (CP)'!$AX$515</f>
        <v>-3.0548181476862724E-2</v>
      </c>
    </row>
    <row r="418" spans="1:59" ht="16.5" customHeight="1">
      <c r="A418" s="24">
        <v>45796</v>
      </c>
      <c r="B418" s="16">
        <v>17.77</v>
      </c>
      <c r="C418" s="16">
        <v>16.38</v>
      </c>
      <c r="D418" s="16">
        <v>15.98</v>
      </c>
      <c r="E418" s="16">
        <v>15.69</v>
      </c>
      <c r="F418" s="16">
        <v>15.6</v>
      </c>
      <c r="G418" s="17"/>
      <c r="H418" s="26">
        <f t="shared" si="96"/>
        <v>0.85760380402479408</v>
      </c>
      <c r="I418" s="26">
        <f t="shared" si="97"/>
        <v>0.67904207079867929</v>
      </c>
      <c r="J418" s="26">
        <f t="shared" si="98"/>
        <v>0.55841921603887912</v>
      </c>
      <c r="K418" s="26">
        <f t="shared" si="99"/>
        <v>0.40396534943305368</v>
      </c>
      <c r="L418" s="26">
        <f t="shared" si="100"/>
        <v>0.29765466753821129</v>
      </c>
      <c r="M418" s="17"/>
      <c r="N418" s="17"/>
      <c r="O418" s="29">
        <f t="shared" si="101"/>
        <v>2.1227816931306265E-3</v>
      </c>
      <c r="P418" s="29">
        <f t="shared" si="102"/>
        <v>2.2656796221180997E-3</v>
      </c>
      <c r="Q418" s="29">
        <f t="shared" si="103"/>
        <v>4.0270537540283424E-3</v>
      </c>
      <c r="R418" s="29">
        <f t="shared" si="104"/>
        <v>6.585319876143636E-3</v>
      </c>
      <c r="S418" s="29">
        <f t="shared" si="105"/>
        <v>3.4667881043459747E-3</v>
      </c>
      <c r="T418" s="29">
        <f t="shared" si="111"/>
        <v>1.8467623049766679E-2</v>
      </c>
      <c r="U418" s="17"/>
      <c r="V418" s="30">
        <f t="shared" si="106"/>
        <v>2.1492357279082235E-3</v>
      </c>
      <c r="W418" s="30">
        <f t="shared" si="107"/>
        <v>2.3656457529851733E-3</v>
      </c>
      <c r="X418" s="30">
        <f t="shared" si="108"/>
        <v>4.216270006653494E-3</v>
      </c>
      <c r="Y418" s="30">
        <f t="shared" si="109"/>
        <v>6.9403427153987675E-3</v>
      </c>
      <c r="Z418" s="30">
        <f t="shared" si="110"/>
        <v>3.8604971319074139E-3</v>
      </c>
      <c r="AA418" s="17"/>
      <c r="AB418" s="17"/>
      <c r="AC418" s="17"/>
      <c r="AD418" s="17"/>
      <c r="AE418" s="17"/>
      <c r="AF418" s="17"/>
      <c r="AG418" s="17"/>
      <c r="AK418" s="24">
        <v>45796</v>
      </c>
      <c r="AL418" s="37">
        <v>0.85760380402479408</v>
      </c>
      <c r="AM418" s="37">
        <v>0.67904207079867918</v>
      </c>
      <c r="AN418" s="37">
        <v>0.55841921603887901</v>
      </c>
      <c r="AO418" s="37">
        <v>0.40396534943305362</v>
      </c>
      <c r="AP418" s="37">
        <v>0.29765466753821129</v>
      </c>
      <c r="AT418" s="46">
        <f>'Bonds (CP)'!AL418/'Bonds (CP)'!AL388-1</f>
        <v>5.2644985989640514E-3</v>
      </c>
      <c r="AU418" s="46">
        <f>'Bonds (CP)'!AM418/'Bonds (CP)'!AM388-1</f>
        <v>-5.0303552111663485E-4</v>
      </c>
      <c r="AV418" s="46">
        <f>'Bonds (CP)'!AN418/'Bonds (CP)'!AN388-1</f>
        <v>1.2068551376138714E-3</v>
      </c>
      <c r="AW418" s="46">
        <f>'Bonds (CP)'!AO418/'Bonds (CP)'!AO388-1</f>
        <v>-8.5171248214104267E-3</v>
      </c>
      <c r="AX418" s="46">
        <f>'Bonds (CP)'!AP418/'Bonds (CP)'!AP388-1</f>
        <v>-1.8719344938363136E-2</v>
      </c>
      <c r="AY418" s="46">
        <f>SUM(AT418:AX418)</f>
        <v>-2.1268151544312275E-2</v>
      </c>
      <c r="BC418" s="46">
        <f>'Bonds (CP)'!AT418-'Bonds (CP)'!$AT$515</f>
        <v>5.8737155020347209E-3</v>
      </c>
      <c r="BD418" s="46">
        <f>'Bonds (CP)'!AU418-'Bonds (CP)'!$AU$515</f>
        <v>1.3370600081340145E-3</v>
      </c>
      <c r="BE418" s="46">
        <f>'Bonds (CP)'!AV418-'Bonds (CP)'!$AV$515</f>
        <v>4.8003644420918454E-3</v>
      </c>
      <c r="BF418" s="46">
        <f>'Bonds (CP)'!AW418-'Bonds (CP)'!$AW$515</f>
        <v>-1.4783673920748426E-3</v>
      </c>
      <c r="BG418" s="46">
        <f>'Bonds (CP)'!AX418-'Bonds (CP)'!$AX$515</f>
        <v>-1.057956432340529E-2</v>
      </c>
    </row>
    <row r="419" spans="1:59" ht="16.5" customHeight="1">
      <c r="A419" s="24">
        <v>45797</v>
      </c>
      <c r="B419" s="16">
        <v>18.07</v>
      </c>
      <c r="C419" s="16">
        <v>16.37</v>
      </c>
      <c r="D419" s="16">
        <v>16.010000000000002</v>
      </c>
      <c r="E419" s="16">
        <v>15.77</v>
      </c>
      <c r="F419" s="16">
        <v>15.53</v>
      </c>
      <c r="G419" s="17"/>
      <c r="H419" s="26">
        <f t="shared" si="96"/>
        <v>0.85542474803082913</v>
      </c>
      <c r="I419" s="26">
        <f t="shared" si="97"/>
        <v>0.6792129187649798</v>
      </c>
      <c r="J419" s="26">
        <f t="shared" si="98"/>
        <v>0.55774609729587343</v>
      </c>
      <c r="K419" s="26">
        <f t="shared" si="99"/>
        <v>0.40184924687411711</v>
      </c>
      <c r="L419" s="26">
        <f t="shared" si="100"/>
        <v>0.29910635447205614</v>
      </c>
      <c r="M419" s="17"/>
      <c r="N419" s="17"/>
      <c r="O419" s="29">
        <f t="shared" si="101"/>
        <v>-2.5408655882104281E-3</v>
      </c>
      <c r="P419" s="29">
        <f t="shared" si="102"/>
        <v>2.5160144510572025E-4</v>
      </c>
      <c r="Q419" s="29">
        <f t="shared" si="103"/>
        <v>-1.205400393955669E-3</v>
      </c>
      <c r="R419" s="29">
        <f t="shared" si="104"/>
        <v>-5.2383269057765247E-3</v>
      </c>
      <c r="S419" s="29">
        <f t="shared" si="105"/>
        <v>4.8770843939764941E-3</v>
      </c>
      <c r="T419" s="29">
        <f t="shared" si="111"/>
        <v>-3.8559070488604075E-3</v>
      </c>
      <c r="U419" s="17"/>
      <c r="V419" s="30">
        <f t="shared" si="106"/>
        <v>-2.5144115534328311E-3</v>
      </c>
      <c r="W419" s="30">
        <f t="shared" si="107"/>
        <v>3.5156757597279382E-4</v>
      </c>
      <c r="X419" s="30">
        <f t="shared" si="108"/>
        <v>-1.0161841413305179E-3</v>
      </c>
      <c r="Y419" s="30">
        <f t="shared" si="109"/>
        <v>-4.8833040665213932E-3</v>
      </c>
      <c r="Z419" s="30">
        <f t="shared" si="110"/>
        <v>5.2707934215379332E-3</v>
      </c>
      <c r="AA419" s="17"/>
      <c r="AB419" s="17"/>
      <c r="AC419" s="17"/>
      <c r="AD419" s="17"/>
      <c r="AE419" s="17"/>
      <c r="AF419" s="17"/>
      <c r="AG419" s="17"/>
      <c r="AK419" s="24">
        <v>45797</v>
      </c>
      <c r="AL419" s="37">
        <v>0.85542474803082913</v>
      </c>
      <c r="AM419" s="37">
        <v>0.6792129187649798</v>
      </c>
      <c r="AN419" s="37">
        <v>0.55774609729587343</v>
      </c>
      <c r="AO419" s="37">
        <v>0.40184924687411711</v>
      </c>
      <c r="AP419" s="37">
        <v>0.29910635447205608</v>
      </c>
      <c r="AT419" s="46">
        <f>'Bonds (CP)'!AL419/'Bonds (CP)'!AL389-1</f>
        <v>4.2347759803504914E-3</v>
      </c>
      <c r="AU419" s="46">
        <f>'Bonds (CP)'!AM419/'Bonds (CP)'!AM389-1</f>
        <v>4.2827762516937096E-3</v>
      </c>
      <c r="AV419" s="46">
        <f>'Bonds (CP)'!AN419/'Bonds (CP)'!AN389-1</f>
        <v>6.85100541770578E-3</v>
      </c>
      <c r="AW419" s="46">
        <f>'Bonds (CP)'!AO419/'Bonds (CP)'!AO389-1</f>
        <v>-6.5581111140800008E-4</v>
      </c>
      <c r="AX419" s="46">
        <f>'Bonds (CP)'!AP419/'Bonds (CP)'!AP389-1</f>
        <v>0</v>
      </c>
      <c r="AY419" s="46">
        <f>SUM(AT419:AX419)</f>
        <v>1.4712746538341981E-2</v>
      </c>
      <c r="BC419" s="46">
        <f>'Bonds (CP)'!AT419-'Bonds (CP)'!$AT$515</f>
        <v>4.843992883421161E-3</v>
      </c>
      <c r="BD419" s="46">
        <f>'Bonds (CP)'!AU419-'Bonds (CP)'!$AU$515</f>
        <v>6.1228717809443589E-3</v>
      </c>
      <c r="BE419" s="46">
        <f>'Bonds (CP)'!AV419-'Bonds (CP)'!$AV$515</f>
        <v>1.0444514722183754E-2</v>
      </c>
      <c r="BF419" s="46">
        <f>'Bonds (CP)'!AW419-'Bonds (CP)'!$AW$515</f>
        <v>6.382946317927584E-3</v>
      </c>
      <c r="BG419" s="46">
        <f>'Bonds (CP)'!AX419-'Bonds (CP)'!$AX$515</f>
        <v>8.139780614957846E-3</v>
      </c>
    </row>
    <row r="420" spans="1:59" ht="16.5" customHeight="1">
      <c r="A420" s="24">
        <v>45798</v>
      </c>
      <c r="B420" s="16">
        <v>18.39</v>
      </c>
      <c r="C420" s="16">
        <v>16.420000000000002</v>
      </c>
      <c r="D420" s="16">
        <v>15.97</v>
      </c>
      <c r="E420" s="16">
        <v>15.76</v>
      </c>
      <c r="F420" s="16">
        <v>15.49</v>
      </c>
      <c r="G420" s="17"/>
      <c r="H420" s="26">
        <f t="shared" si="96"/>
        <v>0.85311259396908523</v>
      </c>
      <c r="I420" s="26">
        <f t="shared" si="97"/>
        <v>0.67835926107355016</v>
      </c>
      <c r="J420" s="26">
        <f t="shared" si="98"/>
        <v>0.55864381599766244</v>
      </c>
      <c r="K420" s="26">
        <f t="shared" si="99"/>
        <v>0.40211295701937155</v>
      </c>
      <c r="L420" s="26">
        <f t="shared" si="100"/>
        <v>0.29994224627277155</v>
      </c>
      <c r="M420" s="17"/>
      <c r="N420" s="17"/>
      <c r="O420" s="29">
        <f t="shared" si="101"/>
        <v>-2.7029309907931065E-3</v>
      </c>
      <c r="P420" s="29">
        <f t="shared" si="102"/>
        <v>-1.2568337083190828E-3</v>
      </c>
      <c r="Q420" s="29">
        <f t="shared" si="103"/>
        <v>1.6095472584056747E-3</v>
      </c>
      <c r="R420" s="29">
        <f t="shared" si="104"/>
        <v>6.5624148186360642E-4</v>
      </c>
      <c r="S420" s="29">
        <f t="shared" si="105"/>
        <v>2.7946306998085646E-3</v>
      </c>
      <c r="T420" s="29">
        <f t="shared" si="111"/>
        <v>1.1006547409656564E-3</v>
      </c>
      <c r="U420" s="17"/>
      <c r="V420" s="30">
        <f t="shared" si="106"/>
        <v>-2.6764769560155095E-3</v>
      </c>
      <c r="W420" s="30">
        <f t="shared" si="107"/>
        <v>-1.1568675774520092E-3</v>
      </c>
      <c r="X420" s="30">
        <f t="shared" si="108"/>
        <v>1.7987635110308258E-3</v>
      </c>
      <c r="Y420" s="30">
        <f t="shared" si="109"/>
        <v>1.0112643211187384E-3</v>
      </c>
      <c r="Z420" s="30">
        <f t="shared" si="110"/>
        <v>3.1883397273700037E-3</v>
      </c>
      <c r="AA420" s="17"/>
      <c r="AB420" s="17"/>
      <c r="AC420" s="17"/>
      <c r="AD420" s="17"/>
      <c r="AE420" s="17"/>
      <c r="AF420" s="17"/>
      <c r="AG420" s="17"/>
      <c r="AK420" s="24">
        <v>45798</v>
      </c>
      <c r="AL420" s="37">
        <v>0.85311259396908523</v>
      </c>
      <c r="AM420" s="37">
        <v>0.67835926107355016</v>
      </c>
      <c r="AN420" s="37">
        <v>0.55864381599766255</v>
      </c>
      <c r="AO420" s="37">
        <v>0.40211295701937155</v>
      </c>
      <c r="AP420" s="37">
        <v>0.2999422462727715</v>
      </c>
      <c r="AT420" s="46">
        <f>'Bonds (CP)'!AL420/'Bonds (CP)'!AL390-1</f>
        <v>2.9563307711799602E-3</v>
      </c>
      <c r="AU420" s="46">
        <f>'Bonds (CP)'!AM420/'Bonds (CP)'!AM390-1</f>
        <v>7.0571129608134608E-3</v>
      </c>
      <c r="AV420" s="46">
        <f>'Bonds (CP)'!AN420/'Bonds (CP)'!AN390-1</f>
        <v>1.5775210964296127E-2</v>
      </c>
      <c r="AW420" s="46">
        <f>'Bonds (CP)'!AO420/'Bonds (CP)'!AO390-1</f>
        <v>1.8485102535379827E-2</v>
      </c>
      <c r="AX420" s="46">
        <f>'Bonds (CP)'!AP420/'Bonds (CP)'!AP390-1</f>
        <v>2.2357912267700675E-2</v>
      </c>
      <c r="AY420" s="46">
        <f>SUM(AT420:AX420)</f>
        <v>6.663166949937005E-2</v>
      </c>
      <c r="BC420" s="46">
        <f>'Bonds (CP)'!AT420-'Bonds (CP)'!$AT$515</f>
        <v>3.5655476742506298E-3</v>
      </c>
      <c r="BD420" s="46">
        <f>'Bonds (CP)'!AU420-'Bonds (CP)'!$AU$515</f>
        <v>8.897208490064111E-3</v>
      </c>
      <c r="BE420" s="46">
        <f>'Bonds (CP)'!AV420-'Bonds (CP)'!$AV$515</f>
        <v>1.9368720268774099E-2</v>
      </c>
      <c r="BF420" s="46">
        <f>'Bonds (CP)'!AW420-'Bonds (CP)'!$AW$515</f>
        <v>2.5523859964715411E-2</v>
      </c>
      <c r="BG420" s="46">
        <f>'Bonds (CP)'!AX420-'Bonds (CP)'!$AX$515</f>
        <v>3.0497692882658523E-2</v>
      </c>
    </row>
    <row r="421" spans="1:59" ht="16.5" customHeight="1">
      <c r="A421" s="24">
        <v>45799</v>
      </c>
      <c r="B421" s="16">
        <v>18.079999999999998</v>
      </c>
      <c r="C421" s="16">
        <v>16.2</v>
      </c>
      <c r="D421" s="16">
        <v>15.89</v>
      </c>
      <c r="E421" s="16">
        <v>15.8</v>
      </c>
      <c r="F421" s="16">
        <v>15.65</v>
      </c>
      <c r="G421" s="17"/>
      <c r="H421" s="26">
        <f t="shared" si="96"/>
        <v>0.85535230352303515</v>
      </c>
      <c r="I421" s="26">
        <f t="shared" si="97"/>
        <v>0.68212626895086192</v>
      </c>
      <c r="J421" s="26">
        <f t="shared" si="98"/>
        <v>0.56044471224224113</v>
      </c>
      <c r="K421" s="26">
        <f t="shared" si="99"/>
        <v>0.40105948744952485</v>
      </c>
      <c r="L421" s="26">
        <f t="shared" si="100"/>
        <v>0.29662632691662089</v>
      </c>
      <c r="M421" s="17"/>
      <c r="N421" s="17"/>
      <c r="O421" s="29">
        <f t="shared" si="101"/>
        <v>2.6253387533874406E-3</v>
      </c>
      <c r="P421" s="29">
        <f t="shared" si="102"/>
        <v>5.5531163108915038E-3</v>
      </c>
      <c r="Q421" s="29">
        <f t="shared" si="103"/>
        <v>3.2236931529663337E-3</v>
      </c>
      <c r="R421" s="29">
        <f t="shared" si="104"/>
        <v>-2.6198349281143507E-3</v>
      </c>
      <c r="S421" s="29">
        <f t="shared" si="105"/>
        <v>-1.1055192782463585E-2</v>
      </c>
      <c r="T421" s="29">
        <f t="shared" si="111"/>
        <v>-2.2728794933326579E-3</v>
      </c>
      <c r="U421" s="17"/>
      <c r="V421" s="30">
        <f t="shared" si="106"/>
        <v>2.6517927881650376E-3</v>
      </c>
      <c r="W421" s="30">
        <f t="shared" si="107"/>
        <v>5.653082441758577E-3</v>
      </c>
      <c r="X421" s="30">
        <f t="shared" si="108"/>
        <v>3.4129094055914849E-3</v>
      </c>
      <c r="Y421" s="30">
        <f t="shared" si="109"/>
        <v>-2.2648120888592188E-3</v>
      </c>
      <c r="Z421" s="30">
        <f t="shared" si="110"/>
        <v>-1.0661483754902145E-2</v>
      </c>
      <c r="AA421" s="17"/>
      <c r="AB421" s="17"/>
      <c r="AC421" s="17"/>
      <c r="AD421" s="17"/>
      <c r="AE421" s="17"/>
      <c r="AF421" s="17"/>
      <c r="AG421" s="17"/>
      <c r="AK421" s="24">
        <v>45799</v>
      </c>
      <c r="AL421" s="37">
        <v>0.85535230352303526</v>
      </c>
      <c r="AM421" s="37">
        <v>0.68212626895086181</v>
      </c>
      <c r="AN421" s="37">
        <v>0.56044471224224113</v>
      </c>
      <c r="AO421" s="37">
        <v>0.4010594874495248</v>
      </c>
      <c r="AP421" s="37">
        <v>0.29662632691662089</v>
      </c>
      <c r="AT421" s="46">
        <f>'Bonds (CP)'!AL421/'Bonds (CP)'!AL391-1</f>
        <v>1.8631436314362482E-3</v>
      </c>
      <c r="AU421" s="46">
        <f>'Bonds (CP)'!AM421/'Bonds (CP)'!AM391-1</f>
        <v>6.8179542012922756E-3</v>
      </c>
      <c r="AV421" s="46">
        <f>'Bonds (CP)'!AN421/'Bonds (CP)'!AN391-1</f>
        <v>1.0910871332352023E-2</v>
      </c>
      <c r="AW421" s="46">
        <f>'Bonds (CP)'!AO421/'Bonds (CP)'!AO391-1</f>
        <v>-6.5539524536717408E-4</v>
      </c>
      <c r="AX421" s="46">
        <f>'Bonds (CP)'!AP421/'Bonds (CP)'!AP391-1</f>
        <v>-5.5276742572014648E-3</v>
      </c>
      <c r="AY421" s="46">
        <f>SUM(AT421:AX421)</f>
        <v>1.3408899662511908E-2</v>
      </c>
      <c r="BC421" s="46">
        <f>'Bonds (CP)'!AT421-'Bonds (CP)'!$AT$515</f>
        <v>2.4723605345069177E-3</v>
      </c>
      <c r="BD421" s="46">
        <f>'Bonds (CP)'!AU421-'Bonds (CP)'!$AU$515</f>
        <v>8.6580497305429258E-3</v>
      </c>
      <c r="BE421" s="46">
        <f>'Bonds (CP)'!AV421-'Bonds (CP)'!$AV$515</f>
        <v>1.4504380636829997E-2</v>
      </c>
      <c r="BF421" s="46">
        <f>'Bonds (CP)'!AW421-'Bonds (CP)'!$AW$515</f>
        <v>6.38336218396841E-3</v>
      </c>
      <c r="BG421" s="46">
        <f>'Bonds (CP)'!AX421-'Bonds (CP)'!$AX$515</f>
        <v>2.6121063577563813E-3</v>
      </c>
    </row>
    <row r="422" spans="1:59" ht="16.5" customHeight="1">
      <c r="A422" s="24">
        <v>45800</v>
      </c>
      <c r="B422" s="16">
        <v>18.36</v>
      </c>
      <c r="C422" s="16">
        <v>16.18</v>
      </c>
      <c r="D422" s="16">
        <v>15.78</v>
      </c>
      <c r="E422" s="16">
        <v>15.77</v>
      </c>
      <c r="F422" s="16">
        <v>15.73</v>
      </c>
      <c r="G422" s="17"/>
      <c r="H422" s="26">
        <f t="shared" si="96"/>
        <v>0.85332882730652249</v>
      </c>
      <c r="I422" s="26">
        <f t="shared" si="97"/>
        <v>0.68247012874933055</v>
      </c>
      <c r="J422" s="26">
        <f t="shared" si="98"/>
        <v>0.56293288349773551</v>
      </c>
      <c r="K422" s="26">
        <f t="shared" si="99"/>
        <v>0.40184924687411711</v>
      </c>
      <c r="L422" s="26">
        <f t="shared" si="100"/>
        <v>0.29499566090135682</v>
      </c>
      <c r="M422" s="17"/>
      <c r="N422" s="17"/>
      <c r="O422" s="29">
        <f t="shared" si="101"/>
        <v>-2.3656640757011571E-3</v>
      </c>
      <c r="P422" s="29">
        <f t="shared" si="102"/>
        <v>5.0409992126154712E-4</v>
      </c>
      <c r="Q422" s="29">
        <f t="shared" si="103"/>
        <v>4.4396373114836685E-3</v>
      </c>
      <c r="R422" s="29">
        <f t="shared" si="104"/>
        <v>1.9691827504557669E-3</v>
      </c>
      <c r="S422" s="29">
        <f t="shared" si="105"/>
        <v>-5.4973745325122003E-3</v>
      </c>
      <c r="T422" s="29">
        <f t="shared" si="111"/>
        <v>-9.5011862501237498E-4</v>
      </c>
      <c r="U422" s="17"/>
      <c r="V422" s="30">
        <f t="shared" si="106"/>
        <v>-2.3392100409235601E-3</v>
      </c>
      <c r="W422" s="30">
        <f t="shared" si="107"/>
        <v>6.0406605212862076E-4</v>
      </c>
      <c r="X422" s="30">
        <f t="shared" si="108"/>
        <v>4.62885356410882E-3</v>
      </c>
      <c r="Y422" s="30">
        <f t="shared" si="109"/>
        <v>2.3242055897108988E-3</v>
      </c>
      <c r="Z422" s="30">
        <f t="shared" si="110"/>
        <v>-5.1036655049507612E-3</v>
      </c>
      <c r="AA422" s="17"/>
      <c r="AB422" s="17"/>
      <c r="AC422" s="17"/>
      <c r="AD422" s="17"/>
      <c r="AE422" s="17"/>
      <c r="AF422" s="17"/>
      <c r="AG422" s="17"/>
      <c r="AK422" s="24">
        <v>45800</v>
      </c>
      <c r="AL422" s="37">
        <v>0.85332882730652249</v>
      </c>
      <c r="AM422" s="37">
        <v>0.68247012874933055</v>
      </c>
      <c r="AN422" s="37">
        <v>0.5629328834977354</v>
      </c>
      <c r="AO422" s="37">
        <v>0.40184924687411711</v>
      </c>
      <c r="AP422" s="37">
        <v>0.29499566090135687</v>
      </c>
      <c r="AT422" s="46">
        <f>'Bonds (CP)'!AL422/'Bonds (CP)'!AL392-1</f>
        <v>2.61912808381215E-3</v>
      </c>
      <c r="AU422" s="46">
        <f>'Bonds (CP)'!AM422/'Bonds (CP)'!AM392-1</f>
        <v>1.8505942555238075E-2</v>
      </c>
      <c r="AV422" s="46">
        <f>'Bonds (CP)'!AN422/'Bonds (CP)'!AN392-1</f>
        <v>3.0973129752959627E-2</v>
      </c>
      <c r="AW422" s="46">
        <f>'Bonds (CP)'!AO422/'Bonds (CP)'!AO392-1</f>
        <v>2.3803518202130336E-2</v>
      </c>
      <c r="AX422" s="46">
        <f>'Bonds (CP)'!AP422/'Bonds (CP)'!AP392-1</f>
        <v>9.6204224070794986E-3</v>
      </c>
      <c r="AY422" s="46">
        <f>SUM(AT422:AX422)</f>
        <v>8.5522141001219687E-2</v>
      </c>
      <c r="BC422" s="46">
        <f>'Bonds (CP)'!AT422-'Bonds (CP)'!$AT$515</f>
        <v>3.2283449868828196E-3</v>
      </c>
      <c r="BD422" s="46">
        <f>'Bonds (CP)'!AU422-'Bonds (CP)'!$AU$515</f>
        <v>2.0346038084488725E-2</v>
      </c>
      <c r="BE422" s="46">
        <f>'Bonds (CP)'!AV422-'Bonds (CP)'!$AV$515</f>
        <v>3.45666390574376E-2</v>
      </c>
      <c r="BF422" s="46">
        <f>'Bonds (CP)'!AW422-'Bonds (CP)'!$AW$515</f>
        <v>3.084227563146592E-2</v>
      </c>
      <c r="BG422" s="46">
        <f>'Bonds (CP)'!AX422-'Bonds (CP)'!$AX$515</f>
        <v>1.7760203022037346E-2</v>
      </c>
    </row>
    <row r="423" spans="1:59" ht="16.5" customHeight="1">
      <c r="A423" s="24">
        <v>45803</v>
      </c>
      <c r="B423" s="16">
        <v>18.010000000000002</v>
      </c>
      <c r="C423" s="16">
        <v>16.350000000000001</v>
      </c>
      <c r="D423" s="16">
        <v>16.05</v>
      </c>
      <c r="E423" s="16">
        <v>15.92</v>
      </c>
      <c r="F423" s="16">
        <v>15.83</v>
      </c>
      <c r="G423" s="17"/>
      <c r="H423" s="26">
        <f t="shared" si="96"/>
        <v>0.85585967290907561</v>
      </c>
      <c r="I423" s="26">
        <f t="shared" si="97"/>
        <v>0.67955478951405168</v>
      </c>
      <c r="J423" s="26">
        <f t="shared" si="98"/>
        <v>0.55685019242254541</v>
      </c>
      <c r="K423" s="26">
        <f t="shared" si="99"/>
        <v>0.39792090645934275</v>
      </c>
      <c r="L423" s="26">
        <f t="shared" si="100"/>
        <v>0.29298236143509937</v>
      </c>
      <c r="M423" s="17"/>
      <c r="N423" s="17"/>
      <c r="O423" s="29">
        <f t="shared" si="101"/>
        <v>2.9658503516651891E-3</v>
      </c>
      <c r="P423" s="29">
        <f t="shared" si="102"/>
        <v>-4.2717462823191887E-3</v>
      </c>
      <c r="Q423" s="29">
        <f t="shared" si="103"/>
        <v>-1.0805357536400773E-2</v>
      </c>
      <c r="R423" s="29">
        <f t="shared" si="104"/>
        <v>-9.7756570289279088E-3</v>
      </c>
      <c r="S423" s="29">
        <f t="shared" si="105"/>
        <v>-6.8248443387466384E-3</v>
      </c>
      <c r="T423" s="29">
        <f t="shared" si="111"/>
        <v>-2.8711754834729319E-2</v>
      </c>
      <c r="U423" s="17"/>
      <c r="V423" s="30">
        <f t="shared" si="106"/>
        <v>2.9923043864427861E-3</v>
      </c>
      <c r="W423" s="30">
        <f t="shared" si="107"/>
        <v>-4.1717801514521155E-3</v>
      </c>
      <c r="X423" s="30">
        <f t="shared" si="108"/>
        <v>-1.0616141283775622E-2</v>
      </c>
      <c r="Y423" s="30">
        <f t="shared" si="109"/>
        <v>-9.4206341896727764E-3</v>
      </c>
      <c r="Z423" s="30">
        <f t="shared" si="110"/>
        <v>-6.4311353111851993E-3</v>
      </c>
      <c r="AA423" s="17"/>
      <c r="AB423" s="17"/>
      <c r="AC423" s="17"/>
      <c r="AD423" s="17"/>
      <c r="AE423" s="17"/>
      <c r="AF423" s="17"/>
      <c r="AG423" s="17"/>
      <c r="AK423" s="24">
        <v>45803</v>
      </c>
      <c r="AL423" s="37">
        <v>0.8558596729090755</v>
      </c>
      <c r="AM423" s="37">
        <v>0.67955478951405179</v>
      </c>
      <c r="AN423" s="37">
        <v>0.55685019242254541</v>
      </c>
      <c r="AO423" s="37">
        <v>0.39792090645934275</v>
      </c>
      <c r="AP423" s="37">
        <v>0.29298236143509931</v>
      </c>
      <c r="AT423" s="46">
        <f>'Bonds (CP)'!AL423/'Bonds (CP)'!AL393-1</f>
        <v>5.0843148885686418E-3</v>
      </c>
      <c r="AU423" s="46">
        <f>'Bonds (CP)'!AM423/'Bonds (CP)'!AM393-1</f>
        <v>9.3381273695896105E-3</v>
      </c>
      <c r="AV423" s="46">
        <f>'Bonds (CP)'!AN423/'Bonds (CP)'!AN393-1</f>
        <v>8.4645313177669212E-3</v>
      </c>
      <c r="AW423" s="46">
        <f>'Bonds (CP)'!AO423/'Bonds (CP)'!AO393-1</f>
        <v>-9.1259681953919092E-3</v>
      </c>
      <c r="AX423" s="46">
        <f>'Bonds (CP)'!AP423/'Bonds (CP)'!AP393-1</f>
        <v>-2.2521642101100969E-2</v>
      </c>
      <c r="AY423" s="46">
        <f>SUM(AT423:AX423)</f>
        <v>-8.7606367205677049E-3</v>
      </c>
      <c r="BC423" s="46">
        <f>'Bonds (CP)'!AT423-'Bonds (CP)'!$AT$515</f>
        <v>5.6935317916393113E-3</v>
      </c>
      <c r="BD423" s="46">
        <f>'Bonds (CP)'!AU423-'Bonds (CP)'!$AU$515</f>
        <v>1.1178222898840261E-2</v>
      </c>
      <c r="BE423" s="46">
        <f>'Bonds (CP)'!AV423-'Bonds (CP)'!$AV$515</f>
        <v>1.2058040622244895E-2</v>
      </c>
      <c r="BF423" s="46">
        <f>'Bonds (CP)'!AW423-'Bonds (CP)'!$AW$515</f>
        <v>-2.0872107660563251E-3</v>
      </c>
      <c r="BG423" s="46">
        <f>'Bonds (CP)'!AX423-'Bonds (CP)'!$AX$515</f>
        <v>-1.4381861486143123E-2</v>
      </c>
    </row>
    <row r="424" spans="1:59" ht="16.5" customHeight="1">
      <c r="A424" s="24">
        <v>45804</v>
      </c>
      <c r="B424" s="16">
        <v>17.940000000000001</v>
      </c>
      <c r="C424" s="16">
        <v>16.36</v>
      </c>
      <c r="D424" s="16">
        <v>16.079999999999998</v>
      </c>
      <c r="E424" s="16">
        <v>15.93</v>
      </c>
      <c r="F424" s="16">
        <v>15.77</v>
      </c>
      <c r="G424" s="17"/>
      <c r="H424" s="26">
        <f t="shared" si="96"/>
        <v>0.85636764456503311</v>
      </c>
      <c r="I424" s="26">
        <f t="shared" si="97"/>
        <v>0.67938382499512384</v>
      </c>
      <c r="J424" s="26">
        <f t="shared" si="98"/>
        <v>0.55617945149083947</v>
      </c>
      <c r="K424" s="26">
        <f t="shared" si="99"/>
        <v>0.39766082767560018</v>
      </c>
      <c r="L424" s="26">
        <f t="shared" si="100"/>
        <v>0.29418702905880473</v>
      </c>
      <c r="M424" s="17"/>
      <c r="N424" s="17"/>
      <c r="O424" s="29">
        <f t="shared" si="101"/>
        <v>5.9352212989649544E-4</v>
      </c>
      <c r="P424" s="29">
        <f t="shared" si="102"/>
        <v>-2.5158312702067143E-4</v>
      </c>
      <c r="Q424" s="29">
        <f t="shared" si="103"/>
        <v>-1.2045267126297166E-3</v>
      </c>
      <c r="R424" s="29">
        <f t="shared" si="104"/>
        <v>-6.5359416788812741E-4</v>
      </c>
      <c r="S424" s="29">
        <f t="shared" si="105"/>
        <v>4.1117411225870537E-3</v>
      </c>
      <c r="T424" s="29">
        <f t="shared" si="111"/>
        <v>2.5955592449450338E-3</v>
      </c>
      <c r="U424" s="17"/>
      <c r="V424" s="30">
        <f t="shared" si="106"/>
        <v>6.1997616467409267E-4</v>
      </c>
      <c r="W424" s="30">
        <f t="shared" si="107"/>
        <v>-1.5161699615359785E-4</v>
      </c>
      <c r="X424" s="30">
        <f t="shared" si="108"/>
        <v>-1.0153104600045654E-3</v>
      </c>
      <c r="Y424" s="30">
        <f t="shared" si="109"/>
        <v>-2.9857132863299557E-4</v>
      </c>
      <c r="Z424" s="30">
        <f t="shared" si="110"/>
        <v>4.5054501501484929E-3</v>
      </c>
      <c r="AA424" s="17"/>
      <c r="AB424" s="17"/>
      <c r="AC424" s="17"/>
      <c r="AD424" s="17"/>
      <c r="AE424" s="17"/>
      <c r="AF424" s="17"/>
      <c r="AG424" s="17"/>
      <c r="AK424" s="24">
        <v>45804</v>
      </c>
      <c r="AL424" s="37">
        <v>0.85636764456503311</v>
      </c>
      <c r="AM424" s="37">
        <v>0.67938382499512384</v>
      </c>
      <c r="AN424" s="37">
        <v>0.55617945149083947</v>
      </c>
      <c r="AO424" s="37">
        <v>0.39766082767560018</v>
      </c>
      <c r="AP424" s="37">
        <v>0.29418702905880473</v>
      </c>
      <c r="AT424" s="46">
        <f>'Bonds (CP)'!AL424/'Bonds (CP)'!AL394-1</f>
        <v>4.2394437849755384E-3</v>
      </c>
      <c r="AU424" s="46">
        <f>'Bonds (CP)'!AM424/'Bonds (CP)'!AM394-1</f>
        <v>2.2660850209601513E-3</v>
      </c>
      <c r="AV424" s="46">
        <f>'Bonds (CP)'!AN424/'Bonds (CP)'!AN394-1</f>
        <v>-4.8116470304521153E-3</v>
      </c>
      <c r="AW424" s="46">
        <f>'Bonds (CP)'!AO424/'Bonds (CP)'!AO394-1</f>
        <v>-2.6560748621271446E-2</v>
      </c>
      <c r="AX424" s="46">
        <f>'Bonds (CP)'!AP424/'Bonds (CP)'!AP394-1</f>
        <v>-3.837274874112695E-2</v>
      </c>
      <c r="AY424" s="46">
        <f>SUM(AT424:AX424)</f>
        <v>-6.3239615586914821E-2</v>
      </c>
      <c r="BC424" s="46">
        <f>'Bonds (CP)'!AT424-'Bonds (CP)'!$AT$515</f>
        <v>4.848660688046208E-3</v>
      </c>
      <c r="BD424" s="46">
        <f>'Bonds (CP)'!AU424-'Bonds (CP)'!$AU$515</f>
        <v>4.1061805502108006E-3</v>
      </c>
      <c r="BE424" s="46">
        <f>'Bonds (CP)'!AV424-'Bonds (CP)'!$AV$515</f>
        <v>-1.2181377259741417E-3</v>
      </c>
      <c r="BF424" s="46">
        <f>'Bonds (CP)'!AW424-'Bonds (CP)'!$AW$515</f>
        <v>-1.9521991191935862E-2</v>
      </c>
      <c r="BG424" s="46">
        <f>'Bonds (CP)'!AX424-'Bonds (CP)'!$AX$515</f>
        <v>-3.0232968126169102E-2</v>
      </c>
    </row>
    <row r="425" spans="1:59" ht="16.5" customHeight="1">
      <c r="A425" s="24">
        <v>45805</v>
      </c>
      <c r="B425" s="16">
        <v>16.989999999999998</v>
      </c>
      <c r="C425" s="16">
        <v>16.059999999999999</v>
      </c>
      <c r="D425" s="16">
        <v>15.92</v>
      </c>
      <c r="E425" s="16">
        <v>15.85</v>
      </c>
      <c r="F425" s="16">
        <v>15.78</v>
      </c>
      <c r="G425" s="17"/>
      <c r="H425" s="26">
        <f t="shared" si="96"/>
        <v>0.86332165142319861</v>
      </c>
      <c r="I425" s="26">
        <f t="shared" si="97"/>
        <v>0.68453822875421899</v>
      </c>
      <c r="J425" s="26">
        <f t="shared" si="98"/>
        <v>0.55976852167782121</v>
      </c>
      <c r="K425" s="26">
        <f t="shared" si="99"/>
        <v>0.39974777819572405</v>
      </c>
      <c r="L425" s="26">
        <f t="shared" si="100"/>
        <v>0.29398556332263864</v>
      </c>
      <c r="M425" s="17"/>
      <c r="N425" s="17"/>
      <c r="O425" s="29">
        <f t="shared" si="101"/>
        <v>8.1203521668518075E-3</v>
      </c>
      <c r="P425" s="29">
        <f t="shared" si="102"/>
        <v>7.5868803016205799E-3</v>
      </c>
      <c r="Q425" s="29">
        <f t="shared" si="103"/>
        <v>6.4530794465009755E-3</v>
      </c>
      <c r="R425" s="29">
        <f t="shared" si="104"/>
        <v>5.2480666308585278E-3</v>
      </c>
      <c r="S425" s="29">
        <f t="shared" si="105"/>
        <v>-6.8482195428754E-4</v>
      </c>
      <c r="T425" s="29">
        <f t="shared" si="111"/>
        <v>2.6723556591544351E-2</v>
      </c>
      <c r="U425" s="17"/>
      <c r="V425" s="30">
        <f t="shared" si="106"/>
        <v>8.1468062016294054E-3</v>
      </c>
      <c r="W425" s="30">
        <f t="shared" si="107"/>
        <v>7.6868464324876531E-3</v>
      </c>
      <c r="X425" s="30">
        <f t="shared" si="108"/>
        <v>6.6422956991261271E-3</v>
      </c>
      <c r="Y425" s="30">
        <f t="shared" si="109"/>
        <v>5.6030894701136593E-3</v>
      </c>
      <c r="Z425" s="30">
        <f t="shared" si="110"/>
        <v>-2.9111292672610075E-4</v>
      </c>
      <c r="AA425" s="17"/>
      <c r="AB425" s="17"/>
      <c r="AC425" s="17"/>
      <c r="AD425" s="17"/>
      <c r="AE425" s="17"/>
      <c r="AF425" s="17"/>
      <c r="AG425" s="17"/>
      <c r="AK425" s="24">
        <v>45805</v>
      </c>
      <c r="AL425" s="37">
        <v>0.86332165142319861</v>
      </c>
      <c r="AM425" s="37">
        <v>0.68453822875421921</v>
      </c>
      <c r="AN425" s="37">
        <v>0.55976852167782121</v>
      </c>
      <c r="AO425" s="37">
        <v>0.39974777819572405</v>
      </c>
      <c r="AP425" s="37">
        <v>0.2939855633226387</v>
      </c>
      <c r="AT425" s="46">
        <f>'Bonds (CP)'!AL425/'Bonds (CP)'!AL395-1</f>
        <v>1.2992563466963203E-2</v>
      </c>
      <c r="AU425" s="46">
        <f>'Bonds (CP)'!AM425/'Bonds (CP)'!AM395-1</f>
        <v>9.1086951048482412E-3</v>
      </c>
      <c r="AV425" s="46">
        <f>'Bonds (CP)'!AN425/'Bonds (CP)'!AN395-1</f>
        <v>-1.2065250142420103E-3</v>
      </c>
      <c r="AW425" s="46">
        <f>'Bonds (CP)'!AO425/'Bonds (CP)'!AO395-1</f>
        <v>-2.5961955174775952E-2</v>
      </c>
      <c r="AX425" s="46">
        <f>'Bonds (CP)'!AP425/'Bonds (CP)'!AP395-1</f>
        <v>-4.6561669155319896E-2</v>
      </c>
      <c r="AY425" s="46">
        <f>SUM(AT425:AX425)</f>
        <v>-5.1628890772526415E-2</v>
      </c>
      <c r="BC425" s="46">
        <f>'Bonds (CP)'!AT425-'Bonds (CP)'!$AT$515</f>
        <v>1.3601780370033872E-2</v>
      </c>
      <c r="BD425" s="46">
        <f>'Bonds (CP)'!AU425-'Bonds (CP)'!$AU$515</f>
        <v>1.0948790634098891E-2</v>
      </c>
      <c r="BE425" s="46">
        <f>'Bonds (CP)'!AV425-'Bonds (CP)'!$AV$515</f>
        <v>2.3869842902359633E-3</v>
      </c>
      <c r="BF425" s="46">
        <f>'Bonds (CP)'!AW425-'Bonds (CP)'!$AW$515</f>
        <v>-1.8923197745440368E-2</v>
      </c>
      <c r="BG425" s="46">
        <f>'Bonds (CP)'!AX425-'Bonds (CP)'!$AX$515</f>
        <v>-3.8421888540362048E-2</v>
      </c>
    </row>
    <row r="426" spans="1:59" ht="16.5" customHeight="1">
      <c r="A426" s="24">
        <v>45806</v>
      </c>
      <c r="B426" s="16">
        <v>17.649999999999999</v>
      </c>
      <c r="C426" s="16">
        <v>16</v>
      </c>
      <c r="D426" s="16">
        <v>15.77</v>
      </c>
      <c r="E426" s="16">
        <v>15.71</v>
      </c>
      <c r="F426" s="16">
        <v>15.56</v>
      </c>
      <c r="G426" s="17"/>
      <c r="H426" s="26">
        <f t="shared" si="96"/>
        <v>0.85847853803654917</v>
      </c>
      <c r="I426" s="26">
        <f t="shared" si="97"/>
        <v>0.68557546434868177</v>
      </c>
      <c r="J426" s="26">
        <f t="shared" si="98"/>
        <v>0.56315976910841525</v>
      </c>
      <c r="K426" s="26">
        <f t="shared" si="99"/>
        <v>0.40343494550024428</v>
      </c>
      <c r="L426" s="26">
        <f t="shared" si="100"/>
        <v>0.29848247720980969</v>
      </c>
      <c r="M426" s="17"/>
      <c r="N426" s="17"/>
      <c r="O426" s="29">
        <f t="shared" si="101"/>
        <v>-5.6098597535061412E-3</v>
      </c>
      <c r="P426" s="29">
        <f t="shared" si="102"/>
        <v>1.5152339940902593E-3</v>
      </c>
      <c r="Q426" s="29">
        <f t="shared" si="103"/>
        <v>6.0583032079568611E-3</v>
      </c>
      <c r="R426" s="29">
        <f t="shared" si="104"/>
        <v>9.2237343285868079E-3</v>
      </c>
      <c r="S426" s="29">
        <f t="shared" si="105"/>
        <v>1.5296376585117732E-2</v>
      </c>
      <c r="T426" s="29">
        <f t="shared" si="111"/>
        <v>2.6483788362245519E-2</v>
      </c>
      <c r="U426" s="17"/>
      <c r="V426" s="30">
        <f t="shared" si="106"/>
        <v>-5.5834057187285442E-3</v>
      </c>
      <c r="W426" s="30">
        <f t="shared" si="107"/>
        <v>1.6152001249573329E-3</v>
      </c>
      <c r="X426" s="30">
        <f t="shared" si="108"/>
        <v>6.2475194605820126E-3</v>
      </c>
      <c r="Y426" s="30">
        <f t="shared" si="109"/>
        <v>9.5787571678419402E-3</v>
      </c>
      <c r="Z426" s="30">
        <f t="shared" si="110"/>
        <v>1.5690085612679171E-2</v>
      </c>
      <c r="AA426" s="17"/>
      <c r="AB426" s="17"/>
      <c r="AC426" s="17"/>
      <c r="AD426" s="17"/>
      <c r="AE426" s="17"/>
      <c r="AF426" s="17"/>
      <c r="AG426" s="17"/>
      <c r="AK426" s="24">
        <v>45806</v>
      </c>
      <c r="AL426" s="37">
        <v>0.85847853803654917</v>
      </c>
      <c r="AM426" s="37">
        <v>0.68557546434868188</v>
      </c>
      <c r="AN426" s="37">
        <v>0.56315976910841525</v>
      </c>
      <c r="AO426" s="37">
        <v>0.40343494550024422</v>
      </c>
      <c r="AP426" s="37">
        <v>0.29848247720980969</v>
      </c>
      <c r="AT426" s="46">
        <f>'Bonds (CP)'!AL426/'Bonds (CP)'!AL396-1</f>
        <v>6.3748406289843018E-3</v>
      </c>
      <c r="AU426" s="46">
        <f>'Bonds (CP)'!AM426/'Bonds (CP)'!AM396-1</f>
        <v>1.190896449094847E-2</v>
      </c>
      <c r="AV426" s="46">
        <f>'Bonds (CP)'!AN426/'Bonds (CP)'!AN396-1</f>
        <v>1.0112279697766402E-2</v>
      </c>
      <c r="AW426" s="46">
        <f>'Bonds (CP)'!AO426/'Bonds (CP)'!AO396-1</f>
        <v>-3.2802899945233444E-3</v>
      </c>
      <c r="AX426" s="46">
        <f>'Bonds (CP)'!AP426/'Bonds (CP)'!AP396-1</f>
        <v>-1.3209548016815953E-2</v>
      </c>
      <c r="AY426" s="46">
        <f>SUM(AT426:AX426)</f>
        <v>1.1906246806359877E-2</v>
      </c>
      <c r="BC426" s="46">
        <f>'Bonds (CP)'!AT426-'Bonds (CP)'!$AT$515</f>
        <v>6.9840575320549714E-3</v>
      </c>
      <c r="BD426" s="46">
        <f>'Bonds (CP)'!AU426-'Bonds (CP)'!$AU$515</f>
        <v>1.3749060020199121E-2</v>
      </c>
      <c r="BE426" s="46">
        <f>'Bonds (CP)'!AV426-'Bonds (CP)'!$AV$515</f>
        <v>1.3705789002244376E-2</v>
      </c>
      <c r="BF426" s="46">
        <f>'Bonds (CP)'!AW426-'Bonds (CP)'!$AW$515</f>
        <v>3.7584674348122397E-3</v>
      </c>
      <c r="BG426" s="46">
        <f>'Bonds (CP)'!AX426-'Bonds (CP)'!$AX$515</f>
        <v>-5.0697674018581069E-3</v>
      </c>
    </row>
    <row r="427" spans="1:59" ht="16.5" customHeight="1">
      <c r="A427" s="24">
        <v>45807</v>
      </c>
      <c r="B427" s="16">
        <v>17.420000000000002</v>
      </c>
      <c r="C427" s="16">
        <v>15.85</v>
      </c>
      <c r="D427" s="16">
        <v>15.58</v>
      </c>
      <c r="E427" s="16">
        <v>15.51</v>
      </c>
      <c r="F427" s="16">
        <v>15.37</v>
      </c>
      <c r="G427" s="17"/>
      <c r="H427" s="26">
        <f t="shared" si="96"/>
        <v>0.86016010901039008</v>
      </c>
      <c r="I427" s="26">
        <f t="shared" si="97"/>
        <v>0.68817788862353768</v>
      </c>
      <c r="J427" s="26">
        <f t="shared" si="98"/>
        <v>0.56749252464154798</v>
      </c>
      <c r="K427" s="26">
        <f t="shared" si="99"/>
        <v>0.40878069166419323</v>
      </c>
      <c r="L427" s="26">
        <f t="shared" si="100"/>
        <v>0.30247807587714298</v>
      </c>
      <c r="M427" s="17"/>
      <c r="N427" s="17"/>
      <c r="O427" s="29">
        <f t="shared" si="101"/>
        <v>1.958780446261299E-3</v>
      </c>
      <c r="P427" s="29">
        <f t="shared" si="102"/>
        <v>3.7959705534797994E-3</v>
      </c>
      <c r="Q427" s="29">
        <f t="shared" si="103"/>
        <v>7.6936524425248454E-3</v>
      </c>
      <c r="R427" s="29">
        <f t="shared" si="104"/>
        <v>1.3250577877730541E-2</v>
      </c>
      <c r="S427" s="29">
        <f t="shared" si="105"/>
        <v>1.3386375993270416E-2</v>
      </c>
      <c r="T427" s="29">
        <f t="shared" si="111"/>
        <v>4.0085357313266901E-2</v>
      </c>
      <c r="U427" s="17"/>
      <c r="V427" s="30">
        <f t="shared" si="106"/>
        <v>1.985234481038896E-3</v>
      </c>
      <c r="W427" s="30">
        <f t="shared" si="107"/>
        <v>3.895936684346873E-3</v>
      </c>
      <c r="X427" s="30">
        <f t="shared" si="108"/>
        <v>7.8828686951499961E-3</v>
      </c>
      <c r="Y427" s="30">
        <f t="shared" si="109"/>
        <v>1.3605600716985673E-2</v>
      </c>
      <c r="Z427" s="30">
        <f t="shared" si="110"/>
        <v>1.3780085020831856E-2</v>
      </c>
      <c r="AA427" s="17"/>
      <c r="AB427" s="17"/>
      <c r="AC427" s="17"/>
      <c r="AD427" s="17"/>
      <c r="AE427" s="17"/>
      <c r="AF427" s="17"/>
      <c r="AG427" s="17"/>
      <c r="AK427" s="24">
        <v>45807</v>
      </c>
      <c r="AL427" s="37">
        <v>0.86016010901039008</v>
      </c>
      <c r="AM427" s="37">
        <v>0.68817788862353768</v>
      </c>
      <c r="AN427" s="37">
        <v>0.56749252464154798</v>
      </c>
      <c r="AO427" s="37">
        <v>0.40878069166419329</v>
      </c>
      <c r="AP427" s="37">
        <v>0.30247807587714293</v>
      </c>
      <c r="AT427" s="46">
        <f>'Bonds (CP)'!AL427/'Bonds (CP)'!AL397-1</f>
        <v>7.2389712144440566E-3</v>
      </c>
      <c r="AU427" s="46">
        <f>'Bonds (CP)'!AM427/'Bonds (CP)'!AM397-1</f>
        <v>1.1925065105609312E-2</v>
      </c>
      <c r="AV427" s="46">
        <f>'Bonds (CP)'!AN427/'Bonds (CP)'!AN397-1</f>
        <v>1.2575392800317164E-2</v>
      </c>
      <c r="AW427" s="46">
        <f>'Bonds (CP)'!AO427/'Bonds (CP)'!AO397-1</f>
        <v>1.3197259932915539E-3</v>
      </c>
      <c r="AX427" s="46">
        <f>'Bonds (CP)'!AP427/'Bonds (CP)'!AP397-1</f>
        <v>-7.7491964387368384E-3</v>
      </c>
      <c r="AY427" s="46">
        <f>SUM(AT427:AX427)</f>
        <v>2.5309958674925248E-2</v>
      </c>
      <c r="BC427" s="46">
        <f>'Bonds (CP)'!AT427-'Bonds (CP)'!$AT$515</f>
        <v>7.8481881175147261E-3</v>
      </c>
      <c r="BD427" s="46">
        <f>'Bonds (CP)'!AU427-'Bonds (CP)'!$AU$515</f>
        <v>1.3765160634859962E-2</v>
      </c>
      <c r="BE427" s="46">
        <f>'Bonds (CP)'!AV427-'Bonds (CP)'!$AV$515</f>
        <v>1.6168902104795137E-2</v>
      </c>
      <c r="BF427" s="46">
        <f>'Bonds (CP)'!AW427-'Bonds (CP)'!$AW$515</f>
        <v>8.358483422627138E-3</v>
      </c>
      <c r="BG427" s="46">
        <f>'Bonds (CP)'!AX427-'Bonds (CP)'!$AX$515</f>
        <v>3.9058417622100765E-4</v>
      </c>
    </row>
    <row r="428" spans="1:59" ht="16.5" customHeight="1">
      <c r="A428" s="24">
        <v>45810</v>
      </c>
      <c r="B428" s="16">
        <v>17.329999999999998</v>
      </c>
      <c r="C428" s="16">
        <v>15.73</v>
      </c>
      <c r="D428" s="16">
        <v>15.51</v>
      </c>
      <c r="E428" s="16">
        <v>15.41</v>
      </c>
      <c r="F428" s="16">
        <v>15.3</v>
      </c>
      <c r="G428" s="17"/>
      <c r="H428" s="26">
        <f t="shared" si="96"/>
        <v>0.86081990965652433</v>
      </c>
      <c r="I428" s="26">
        <f t="shared" si="97"/>
        <v>0.69026947555331142</v>
      </c>
      <c r="J428" s="26">
        <f t="shared" si="98"/>
        <v>0.56909936255690052</v>
      </c>
      <c r="K428" s="26">
        <f t="shared" si="99"/>
        <v>0.41148864495510995</v>
      </c>
      <c r="L428" s="26">
        <f t="shared" si="100"/>
        <v>0.30397710652370874</v>
      </c>
      <c r="M428" s="17"/>
      <c r="N428" s="17"/>
      <c r="O428" s="29">
        <f t="shared" si="101"/>
        <v>7.6706724622854772E-4</v>
      </c>
      <c r="P428" s="29">
        <f t="shared" si="102"/>
        <v>3.0393114401818799E-3</v>
      </c>
      <c r="Q428" s="29">
        <f t="shared" si="103"/>
        <v>2.831469747319515E-3</v>
      </c>
      <c r="R428" s="29">
        <f t="shared" si="104"/>
        <v>6.6244647708098015E-3</v>
      </c>
      <c r="S428" s="29">
        <f t="shared" si="105"/>
        <v>4.9558323928726722E-3</v>
      </c>
      <c r="T428" s="29">
        <f t="shared" si="111"/>
        <v>1.8218145597412416E-2</v>
      </c>
      <c r="U428" s="17"/>
      <c r="V428" s="30">
        <f t="shared" si="106"/>
        <v>7.9352128100614494E-4</v>
      </c>
      <c r="W428" s="30">
        <f t="shared" si="107"/>
        <v>3.1392775710489536E-3</v>
      </c>
      <c r="X428" s="30">
        <f t="shared" si="108"/>
        <v>3.0206859999446661E-3</v>
      </c>
      <c r="Y428" s="30">
        <f t="shared" si="109"/>
        <v>6.979487610064933E-3</v>
      </c>
      <c r="Z428" s="30">
        <f t="shared" si="110"/>
        <v>5.3495414204341113E-3</v>
      </c>
      <c r="AA428" s="17"/>
      <c r="AB428" s="17"/>
      <c r="AC428" s="17"/>
      <c r="AD428" s="17"/>
      <c r="AE428" s="17"/>
      <c r="AF428" s="17"/>
      <c r="AG428" s="17"/>
      <c r="AK428" s="24">
        <v>45810</v>
      </c>
      <c r="AL428" s="37">
        <v>0.86081990965652433</v>
      </c>
      <c r="AM428" s="37">
        <v>0.69026947555331142</v>
      </c>
      <c r="AN428" s="37">
        <v>0.56909936255690052</v>
      </c>
      <c r="AO428" s="37">
        <v>0.41148864495510989</v>
      </c>
      <c r="AP428" s="37">
        <v>0.30397710652370868</v>
      </c>
      <c r="AT428" s="46">
        <f>'Bonds (CP)'!AL428/'Bonds (CP)'!AL398-1</f>
        <v>5.5399301116507704E-3</v>
      </c>
      <c r="AU428" s="46">
        <f>'Bonds (CP)'!AM428/'Bonds (CP)'!AM398-1</f>
        <v>1.3979075776632044E-2</v>
      </c>
      <c r="AV428" s="46">
        <f>'Bonds (CP)'!AN428/'Bonds (CP)'!AN398-1</f>
        <v>1.4625322161566423E-2</v>
      </c>
      <c r="AW428" s="46">
        <f>'Bonds (CP)'!AO428/'Bonds (CP)'!AO398-1</f>
        <v>8.6176145588852116E-3</v>
      </c>
      <c r="AX428" s="46">
        <f>'Bonds (CP)'!AP428/'Bonds (CP)'!AP398-1</f>
        <v>6.3718345567644885E-3</v>
      </c>
      <c r="AY428" s="46">
        <f>SUM(AT428:AX428)</f>
        <v>4.9133777165498937E-2</v>
      </c>
      <c r="BC428" s="46">
        <f>'Bonds (CP)'!AT428-'Bonds (CP)'!$AT$515</f>
        <v>6.14914701472144E-3</v>
      </c>
      <c r="BD428" s="46">
        <f>'Bonds (CP)'!AU428-'Bonds (CP)'!$AU$515</f>
        <v>1.5819171305882694E-2</v>
      </c>
      <c r="BE428" s="46">
        <f>'Bonds (CP)'!AV428-'Bonds (CP)'!$AV$515</f>
        <v>1.8218831466044395E-2</v>
      </c>
      <c r="BF428" s="46">
        <f>'Bonds (CP)'!AW428-'Bonds (CP)'!$AW$515</f>
        <v>1.5656371988220796E-2</v>
      </c>
      <c r="BG428" s="46">
        <f>'Bonds (CP)'!AX428-'Bonds (CP)'!$AX$515</f>
        <v>1.4511615171722335E-2</v>
      </c>
    </row>
    <row r="429" spans="1:59" ht="16.5" customHeight="1">
      <c r="A429" s="24">
        <v>45811</v>
      </c>
      <c r="B429" s="16">
        <v>17.010000000000002</v>
      </c>
      <c r="C429" s="16">
        <v>15.47</v>
      </c>
      <c r="D429" s="16">
        <v>15.34</v>
      </c>
      <c r="E429" s="16">
        <v>15.3</v>
      </c>
      <c r="F429" s="16">
        <v>15.17</v>
      </c>
      <c r="G429" s="17"/>
      <c r="H429" s="26">
        <f t="shared" si="96"/>
        <v>0.86317408768481318</v>
      </c>
      <c r="I429" s="26">
        <f t="shared" si="97"/>
        <v>0.6948308907201407</v>
      </c>
      <c r="J429" s="26">
        <f t="shared" si="98"/>
        <v>0.57302555936749522</v>
      </c>
      <c r="K429" s="26">
        <f t="shared" si="99"/>
        <v>0.41449477516564681</v>
      </c>
      <c r="L429" s="26">
        <f t="shared" si="100"/>
        <v>0.30680053774950516</v>
      </c>
      <c r="M429" s="17"/>
      <c r="N429" s="17"/>
      <c r="O429" s="29">
        <f t="shared" si="101"/>
        <v>2.7348089906844564E-3</v>
      </c>
      <c r="P429" s="29">
        <f t="shared" si="102"/>
        <v>6.6081658372230123E-3</v>
      </c>
      <c r="Q429" s="29">
        <f t="shared" si="103"/>
        <v>6.8989653985109811E-3</v>
      </c>
      <c r="R429" s="29">
        <f t="shared" si="104"/>
        <v>7.3054997929888899E-3</v>
      </c>
      <c r="S429" s="29">
        <f t="shared" si="105"/>
        <v>9.2883021951397637E-3</v>
      </c>
      <c r="T429" s="29">
        <f t="shared" si="111"/>
        <v>3.2835742214547103E-2</v>
      </c>
      <c r="U429" s="17"/>
      <c r="V429" s="30">
        <f t="shared" si="106"/>
        <v>2.7612630254620534E-3</v>
      </c>
      <c r="W429" s="30">
        <f t="shared" si="107"/>
        <v>6.7081319680900855E-3</v>
      </c>
      <c r="X429" s="30">
        <f t="shared" si="108"/>
        <v>7.0881816511361327E-3</v>
      </c>
      <c r="Y429" s="30">
        <f t="shared" si="109"/>
        <v>7.6605226322440214E-3</v>
      </c>
      <c r="Z429" s="30">
        <f t="shared" si="110"/>
        <v>9.6820112227012037E-3</v>
      </c>
      <c r="AA429" s="17"/>
      <c r="AB429" s="17"/>
      <c r="AC429" s="17"/>
      <c r="AD429" s="17"/>
      <c r="AE429" s="17"/>
      <c r="AF429" s="17"/>
      <c r="AG429" s="17"/>
      <c r="AK429" s="24">
        <v>45811</v>
      </c>
      <c r="AL429" s="37">
        <v>0.86317408768481318</v>
      </c>
      <c r="AM429" s="37">
        <v>0.6948308907201407</v>
      </c>
      <c r="AN429" s="37">
        <v>0.57302555936749522</v>
      </c>
      <c r="AO429" s="37">
        <v>0.41449477516564692</v>
      </c>
      <c r="AP429" s="37">
        <v>0.30680053774950522</v>
      </c>
      <c r="AT429" s="46">
        <f>'Bonds (CP)'!AL429/'Bonds (CP)'!AL399-1</f>
        <v>1.1964789334244941E-2</v>
      </c>
      <c r="AU429" s="46">
        <f>'Bonds (CP)'!AM429/'Bonds (CP)'!AM399-1</f>
        <v>2.5827772541993088E-2</v>
      </c>
      <c r="AV429" s="46">
        <f>'Bonds (CP)'!AN429/'Bonds (CP)'!AN399-1</f>
        <v>2.6982083240584487E-2</v>
      </c>
      <c r="AW429" s="46">
        <f>'Bonds (CP)'!AO429/'Bonds (CP)'!AO399-1</f>
        <v>2.1353178645136417E-2</v>
      </c>
      <c r="AX429" s="46">
        <f>'Bonds (CP)'!AP429/'Bonds (CP)'!AP399-1</f>
        <v>1.1431922590122934E-2</v>
      </c>
      <c r="AY429" s="46">
        <f>SUM(AT429:AX429)</f>
        <v>9.7559746352081866E-2</v>
      </c>
      <c r="BC429" s="46">
        <f>'Bonds (CP)'!AT429-'Bonds (CP)'!$AT$515</f>
        <v>1.257400623731561E-2</v>
      </c>
      <c r="BD429" s="46">
        <f>'Bonds (CP)'!AU429-'Bonds (CP)'!$AU$515</f>
        <v>2.7667868071243738E-2</v>
      </c>
      <c r="BE429" s="46">
        <f>'Bonds (CP)'!AV429-'Bonds (CP)'!$AV$515</f>
        <v>3.0575592545062459E-2</v>
      </c>
      <c r="BF429" s="46">
        <f>'Bonds (CP)'!AW429-'Bonds (CP)'!$AW$515</f>
        <v>2.8391936074472001E-2</v>
      </c>
      <c r="BG429" s="46">
        <f>'Bonds (CP)'!AX429-'Bonds (CP)'!$AX$515</f>
        <v>1.9571703205080782E-2</v>
      </c>
    </row>
    <row r="430" spans="1:59" ht="16.5" customHeight="1">
      <c r="A430" s="24">
        <v>45812</v>
      </c>
      <c r="B430" s="16">
        <v>17.059999999999999</v>
      </c>
      <c r="C430" s="16">
        <v>15.37</v>
      </c>
      <c r="D430" s="16">
        <v>15.2</v>
      </c>
      <c r="E430" s="16">
        <v>15.15</v>
      </c>
      <c r="F430" s="16">
        <v>15.02</v>
      </c>
      <c r="G430" s="17"/>
      <c r="H430" s="26">
        <f t="shared" si="96"/>
        <v>0.86280539894071429</v>
      </c>
      <c r="I430" s="26">
        <f t="shared" si="97"/>
        <v>0.69659615714159007</v>
      </c>
      <c r="J430" s="26">
        <f t="shared" si="98"/>
        <v>0.57628448942104971</v>
      </c>
      <c r="K430" s="26">
        <f t="shared" si="99"/>
        <v>0.41864082903652383</v>
      </c>
      <c r="L430" s="26">
        <f t="shared" si="100"/>
        <v>0.31012366198606067</v>
      </c>
      <c r="M430" s="17"/>
      <c r="N430" s="17"/>
      <c r="O430" s="29">
        <f t="shared" si="101"/>
        <v>-4.2713138561401021E-4</v>
      </c>
      <c r="P430" s="29">
        <f t="shared" si="102"/>
        <v>2.5405698638698571E-3</v>
      </c>
      <c r="Q430" s="29">
        <f t="shared" si="103"/>
        <v>5.687233318443452E-3</v>
      </c>
      <c r="R430" s="29">
        <f t="shared" si="104"/>
        <v>1.0002668596293285E-2</v>
      </c>
      <c r="S430" s="29">
        <f t="shared" si="105"/>
        <v>1.0831546323001318E-2</v>
      </c>
      <c r="T430" s="29">
        <f t="shared" si="111"/>
        <v>2.8634886715993901E-2</v>
      </c>
      <c r="U430" s="17"/>
      <c r="V430" s="30">
        <f t="shared" si="106"/>
        <v>-4.0067735083641298E-4</v>
      </c>
      <c r="W430" s="30">
        <f t="shared" si="107"/>
        <v>2.6405359947369307E-3</v>
      </c>
      <c r="X430" s="30">
        <f t="shared" si="108"/>
        <v>5.8764495710686036E-3</v>
      </c>
      <c r="Y430" s="30">
        <f t="shared" si="109"/>
        <v>1.0357691435548417E-2</v>
      </c>
      <c r="Z430" s="30">
        <f t="shared" si="110"/>
        <v>1.1225255350562758E-2</v>
      </c>
      <c r="AA430" s="17"/>
      <c r="AB430" s="17"/>
      <c r="AC430" s="17"/>
      <c r="AD430" s="17"/>
      <c r="AE430" s="17"/>
      <c r="AF430" s="17"/>
      <c r="AG430" s="17"/>
      <c r="AK430" s="24">
        <v>45812</v>
      </c>
      <c r="AL430" s="37">
        <v>0.86280539894071429</v>
      </c>
      <c r="AM430" s="37">
        <v>0.69659615714159007</v>
      </c>
      <c r="AN430" s="37">
        <v>0.57628448942104971</v>
      </c>
      <c r="AO430" s="37">
        <v>0.41864082903652378</v>
      </c>
      <c r="AP430" s="37">
        <v>0.31012366198606056</v>
      </c>
      <c r="AT430" s="46">
        <f>'Bonds (CP)'!AL430/'Bonds (CP)'!AL400-1</f>
        <v>1.1532547411583938E-2</v>
      </c>
      <c r="AU430" s="46">
        <f>'Bonds (CP)'!AM430/'Bonds (CP)'!AM400-1</f>
        <v>2.6883831495391863E-2</v>
      </c>
      <c r="AV430" s="46">
        <f>'Bonds (CP)'!AN430/'Bonds (CP)'!AN400-1</f>
        <v>2.950499555374142E-2</v>
      </c>
      <c r="AW430" s="46">
        <f>'Bonds (CP)'!AO430/'Bonds (CP)'!AO400-1</f>
        <v>2.3445524439892784E-2</v>
      </c>
      <c r="AX430" s="46">
        <f>'Bonds (CP)'!AP430/'Bonds (CP)'!AP400-1</f>
        <v>1.0831546323000873E-2</v>
      </c>
      <c r="AY430" s="46">
        <f>SUM(AT430:AX430)</f>
        <v>0.10219844522361088</v>
      </c>
      <c r="BC430" s="46">
        <f>'Bonds (CP)'!AT430-'Bonds (CP)'!$AT$515</f>
        <v>1.2141764314654607E-2</v>
      </c>
      <c r="BD430" s="46">
        <f>'Bonds (CP)'!AU430-'Bonds (CP)'!$AU$515</f>
        <v>2.8723927024642514E-2</v>
      </c>
      <c r="BE430" s="46">
        <f>'Bonds (CP)'!AV430-'Bonds (CP)'!$AV$515</f>
        <v>3.3098504858219392E-2</v>
      </c>
      <c r="BF430" s="46">
        <f>'Bonds (CP)'!AW430-'Bonds (CP)'!$AW$515</f>
        <v>3.0484281869228368E-2</v>
      </c>
      <c r="BG430" s="46">
        <f>'Bonds (CP)'!AX430-'Bonds (CP)'!$AX$515</f>
        <v>1.8971326937958721E-2</v>
      </c>
    </row>
    <row r="431" spans="1:59" ht="16.5" customHeight="1">
      <c r="A431" s="24">
        <v>45813</v>
      </c>
      <c r="B431" s="16">
        <v>16.68</v>
      </c>
      <c r="C431" s="16">
        <v>15.39</v>
      </c>
      <c r="D431" s="16">
        <v>15.23</v>
      </c>
      <c r="E431" s="16">
        <v>15.09</v>
      </c>
      <c r="F431" s="16">
        <v>14.94</v>
      </c>
      <c r="G431" s="17"/>
      <c r="H431" s="26">
        <f t="shared" si="96"/>
        <v>0.86561535824477198</v>
      </c>
      <c r="I431" s="26">
        <f t="shared" si="97"/>
        <v>0.69624261811494892</v>
      </c>
      <c r="J431" s="26">
        <f t="shared" si="98"/>
        <v>0.57558419044389619</v>
      </c>
      <c r="K431" s="26">
        <f t="shared" si="99"/>
        <v>0.42031452761166793</v>
      </c>
      <c r="L431" s="26">
        <f t="shared" si="100"/>
        <v>0.31192529647077871</v>
      </c>
      <c r="M431" s="17"/>
      <c r="N431" s="17"/>
      <c r="O431" s="29">
        <f t="shared" si="101"/>
        <v>3.2567706547821373E-3</v>
      </c>
      <c r="P431" s="29">
        <f t="shared" si="102"/>
        <v>-5.0752365343476047E-4</v>
      </c>
      <c r="Q431" s="29">
        <f t="shared" si="103"/>
        <v>-1.2151966433402439E-3</v>
      </c>
      <c r="R431" s="29">
        <f t="shared" si="104"/>
        <v>3.9979344083471702E-3</v>
      </c>
      <c r="S431" s="29">
        <f t="shared" si="105"/>
        <v>5.8094067159539797E-3</v>
      </c>
      <c r="T431" s="29">
        <f t="shared" si="111"/>
        <v>1.1341391482308283E-2</v>
      </c>
      <c r="U431" s="17"/>
      <c r="V431" s="30">
        <f t="shared" si="106"/>
        <v>3.2832246895597344E-3</v>
      </c>
      <c r="W431" s="30">
        <f t="shared" si="107"/>
        <v>-4.0755752256768689E-4</v>
      </c>
      <c r="X431" s="30">
        <f t="shared" si="108"/>
        <v>-1.0259803907150928E-3</v>
      </c>
      <c r="Y431" s="30">
        <f t="shared" si="109"/>
        <v>4.3529572476023017E-3</v>
      </c>
      <c r="Z431" s="30">
        <f t="shared" si="110"/>
        <v>6.2031157435154189E-3</v>
      </c>
      <c r="AA431" s="17"/>
      <c r="AB431" s="17"/>
      <c r="AC431" s="17"/>
      <c r="AD431" s="17"/>
      <c r="AE431" s="17"/>
      <c r="AF431" s="17"/>
      <c r="AG431" s="17"/>
      <c r="AK431" s="24">
        <v>45813</v>
      </c>
      <c r="AL431" s="37">
        <v>0.86561535824477198</v>
      </c>
      <c r="AM431" s="37">
        <v>0.69624261811494881</v>
      </c>
      <c r="AN431" s="37">
        <v>0.57558419044389608</v>
      </c>
      <c r="AO431" s="37">
        <v>0.42031452761166788</v>
      </c>
      <c r="AP431" s="37">
        <v>0.31192529647077866</v>
      </c>
      <c r="AT431" s="46">
        <f>'Bonds (CP)'!AL431/'Bonds (CP)'!AL401-1</f>
        <v>1.3112787110044488E-2</v>
      </c>
      <c r="AU431" s="46">
        <f>'Bonds (CP)'!AM431/'Bonds (CP)'!AM401-1</f>
        <v>2.3268499083809013E-2</v>
      </c>
      <c r="AV431" s="46">
        <f>'Bonds (CP)'!AN431/'Bonds (CP)'!AN401-1</f>
        <v>2.6600039425954014E-2</v>
      </c>
      <c r="AW431" s="46">
        <f>'Bonds (CP)'!AO431/'Bonds (CP)'!AO401-1</f>
        <v>2.9572179414120381E-2</v>
      </c>
      <c r="AX431" s="46">
        <f>'Bonds (CP)'!AP431/'Bonds (CP)'!AP401-1</f>
        <v>2.3241519824821477E-2</v>
      </c>
      <c r="AY431" s="46">
        <f>SUM(AT431:AX431)</f>
        <v>0.11579502485874937</v>
      </c>
      <c r="BC431" s="46">
        <f>'Bonds (CP)'!AT431-'Bonds (CP)'!$AT$515</f>
        <v>1.3722004013115158E-2</v>
      </c>
      <c r="BD431" s="46">
        <f>'Bonds (CP)'!AU431-'Bonds (CP)'!$AU$515</f>
        <v>2.5108594613059664E-2</v>
      </c>
      <c r="BE431" s="46">
        <f>'Bonds (CP)'!AV431-'Bonds (CP)'!$AV$515</f>
        <v>3.0193548730431986E-2</v>
      </c>
      <c r="BF431" s="46">
        <f>'Bonds (CP)'!AW431-'Bonds (CP)'!$AW$515</f>
        <v>3.6610936843455968E-2</v>
      </c>
      <c r="BG431" s="46">
        <f>'Bonds (CP)'!AX431-'Bonds (CP)'!$AX$515</f>
        <v>3.1381300439779325E-2</v>
      </c>
    </row>
    <row r="432" spans="1:59" ht="16.5" customHeight="1">
      <c r="A432" s="24">
        <v>45814</v>
      </c>
      <c r="B432" s="16">
        <v>16.84</v>
      </c>
      <c r="C432" s="16">
        <v>15.65</v>
      </c>
      <c r="D432" s="16">
        <v>15.43</v>
      </c>
      <c r="E432" s="16">
        <v>15.3</v>
      </c>
      <c r="F432" s="16">
        <v>15.18</v>
      </c>
      <c r="G432" s="17"/>
      <c r="H432" s="26">
        <f t="shared" si="96"/>
        <v>0.86442998972954466</v>
      </c>
      <c r="I432" s="26">
        <f t="shared" si="97"/>
        <v>0.69166865499897512</v>
      </c>
      <c r="J432" s="26">
        <f t="shared" si="98"/>
        <v>0.57094275850297938</v>
      </c>
      <c r="K432" s="26">
        <f t="shared" si="99"/>
        <v>0.41449477516564681</v>
      </c>
      <c r="L432" s="26">
        <f t="shared" si="100"/>
        <v>0.30658150406918844</v>
      </c>
      <c r="M432" s="17"/>
      <c r="N432" s="17"/>
      <c r="O432" s="29">
        <f t="shared" si="101"/>
        <v>-1.369394043135852E-3</v>
      </c>
      <c r="P432" s="29">
        <f t="shared" si="102"/>
        <v>-6.5694960305039407E-3</v>
      </c>
      <c r="Q432" s="29">
        <f t="shared" si="103"/>
        <v>-8.0638627988327549E-3</v>
      </c>
      <c r="R432" s="29">
        <f t="shared" si="104"/>
        <v>-1.3846184377900084E-2</v>
      </c>
      <c r="S432" s="29">
        <f t="shared" si="105"/>
        <v>-1.7131641652830432E-2</v>
      </c>
      <c r="T432" s="29">
        <f t="shared" si="111"/>
        <v>-4.6980578903203063E-2</v>
      </c>
      <c r="U432" s="17"/>
      <c r="V432" s="30">
        <f t="shared" si="106"/>
        <v>-1.3429400083582548E-3</v>
      </c>
      <c r="W432" s="30">
        <f t="shared" si="107"/>
        <v>-6.4695298996368675E-3</v>
      </c>
      <c r="X432" s="30">
        <f t="shared" si="108"/>
        <v>-7.8746465462076042E-3</v>
      </c>
      <c r="Y432" s="30">
        <f t="shared" si="109"/>
        <v>-1.3491161538644951E-2</v>
      </c>
      <c r="Z432" s="30">
        <f t="shared" si="110"/>
        <v>-1.6737932625268993E-2</v>
      </c>
      <c r="AA432" s="17"/>
      <c r="AB432" s="17"/>
      <c r="AC432" s="17"/>
      <c r="AD432" s="17"/>
      <c r="AE432" s="17"/>
      <c r="AF432" s="17"/>
      <c r="AG432" s="17"/>
      <c r="AK432" s="24">
        <v>45814</v>
      </c>
      <c r="AL432" s="37">
        <v>0.86442998972954455</v>
      </c>
      <c r="AM432" s="37">
        <v>0.69166865499897512</v>
      </c>
      <c r="AN432" s="37">
        <v>0.57094275850297926</v>
      </c>
      <c r="AO432" s="37">
        <v>0.41449477516564692</v>
      </c>
      <c r="AP432" s="37">
        <v>0.30658150406918849</v>
      </c>
      <c r="AT432" s="46">
        <f>'Bonds (CP)'!AL432/'Bonds (CP)'!AL402-1</f>
        <v>1.1126326600479075E-2</v>
      </c>
      <c r="AU432" s="46">
        <f>'Bonds (CP)'!AM432/'Bonds (CP)'!AM402-1</f>
        <v>1.7826179245364449E-2</v>
      </c>
      <c r="AV432" s="46">
        <f>'Bonds (CP)'!AN432/'Bonds (CP)'!AN402-1</f>
        <v>2.0372694235029076E-2</v>
      </c>
      <c r="AW432" s="46">
        <f>'Bonds (CP)'!AO432/'Bonds (CP)'!AO402-1</f>
        <v>1.9338260387538719E-2</v>
      </c>
      <c r="AX432" s="46">
        <f>'Bonds (CP)'!AP432/'Bonds (CP)'!AP402-1</f>
        <v>1.7136408004152281E-2</v>
      </c>
      <c r="AY432" s="46">
        <f>SUM(AT432:AX432)</f>
        <v>8.5799868472563601E-2</v>
      </c>
      <c r="BC432" s="46">
        <f>'Bonds (CP)'!AT432-'Bonds (CP)'!$AT$515</f>
        <v>1.1735543503549745E-2</v>
      </c>
      <c r="BD432" s="46">
        <f>'Bonds (CP)'!AU432-'Bonds (CP)'!$AU$515</f>
        <v>1.9666274774615099E-2</v>
      </c>
      <c r="BE432" s="46">
        <f>'Bonds (CP)'!AV432-'Bonds (CP)'!$AV$515</f>
        <v>2.3966203539507049E-2</v>
      </c>
      <c r="BF432" s="46">
        <f>'Bonds (CP)'!AW432-'Bonds (CP)'!$AW$515</f>
        <v>2.6377017816874303E-2</v>
      </c>
      <c r="BG432" s="46">
        <f>'Bonds (CP)'!AX432-'Bonds (CP)'!$AX$515</f>
        <v>2.5276188619110129E-2</v>
      </c>
    </row>
    <row r="433" spans="1:59" ht="16.5" customHeight="1">
      <c r="A433" s="24">
        <v>45817</v>
      </c>
      <c r="B433" s="16">
        <v>17.079999999999998</v>
      </c>
      <c r="C433" s="16">
        <v>15.64</v>
      </c>
      <c r="D433" s="16">
        <v>15.35</v>
      </c>
      <c r="E433" s="16">
        <v>15.16</v>
      </c>
      <c r="F433" s="16">
        <v>14.99</v>
      </c>
      <c r="G433" s="17"/>
      <c r="H433" s="26">
        <f t="shared" si="96"/>
        <v>0.86265801161598898</v>
      </c>
      <c r="I433" s="26">
        <f t="shared" si="97"/>
        <v>0.69184382257594379</v>
      </c>
      <c r="J433" s="26">
        <f t="shared" si="98"/>
        <v>0.57279366598017534</v>
      </c>
      <c r="K433" s="26">
        <f t="shared" si="99"/>
        <v>0.41836273195607265</v>
      </c>
      <c r="L433" s="26">
        <f t="shared" si="100"/>
        <v>0.31079685774394472</v>
      </c>
      <c r="M433" s="17"/>
      <c r="N433" s="17"/>
      <c r="O433" s="29">
        <f t="shared" si="101"/>
        <v>-2.0498804236420698E-3</v>
      </c>
      <c r="P433" s="29">
        <f t="shared" si="102"/>
        <v>2.5325360012007359E-4</v>
      </c>
      <c r="Q433" s="29">
        <f t="shared" si="103"/>
        <v>3.2418442122799096E-3</v>
      </c>
      <c r="R433" s="29">
        <f t="shared" si="104"/>
        <v>9.3317383527453668E-3</v>
      </c>
      <c r="S433" s="29">
        <f t="shared" si="105"/>
        <v>1.3749536807690088E-2</v>
      </c>
      <c r="T433" s="29">
        <f t="shared" si="111"/>
        <v>2.4526492549193368E-2</v>
      </c>
      <c r="U433" s="17"/>
      <c r="V433" s="30">
        <f t="shared" si="106"/>
        <v>-2.0234263888644728E-3</v>
      </c>
      <c r="W433" s="30">
        <f t="shared" si="107"/>
        <v>3.5321973098714716E-4</v>
      </c>
      <c r="X433" s="30">
        <f t="shared" si="108"/>
        <v>3.4310604649050607E-3</v>
      </c>
      <c r="Y433" s="30">
        <f t="shared" si="109"/>
        <v>9.6867611920004992E-3</v>
      </c>
      <c r="Z433" s="30">
        <f t="shared" si="110"/>
        <v>1.4143245835251528E-2</v>
      </c>
      <c r="AA433" s="17"/>
      <c r="AB433" s="17"/>
      <c r="AC433" s="17"/>
      <c r="AD433" s="17"/>
      <c r="AE433" s="17"/>
      <c r="AF433" s="17"/>
      <c r="AG433" s="17"/>
      <c r="AK433" s="24">
        <v>45817</v>
      </c>
      <c r="AL433" s="37">
        <v>0.8626580116159891</v>
      </c>
      <c r="AM433" s="37">
        <v>0.69184382257594379</v>
      </c>
      <c r="AN433" s="37">
        <v>0.57279366598017534</v>
      </c>
      <c r="AO433" s="37">
        <v>0.41836273195607265</v>
      </c>
      <c r="AP433" s="37">
        <v>0.31079685774394472</v>
      </c>
      <c r="AT433" s="46">
        <f>'Bonds (CP)'!AL433/'Bonds (CP)'!AL403-1</f>
        <v>1.0591048855483454E-2</v>
      </c>
      <c r="AU433" s="46">
        <f>'Bonds (CP)'!AM433/'Bonds (CP)'!AM403-1</f>
        <v>1.8852663668110337E-2</v>
      </c>
      <c r="AV433" s="46">
        <f>'Bonds (CP)'!AN433/'Bonds (CP)'!AN403-1</f>
        <v>2.0800711798035998E-2</v>
      </c>
      <c r="AW433" s="46">
        <f>'Bonds (CP)'!AO433/'Bonds (CP)'!AO403-1</f>
        <v>1.8722769770985526E-2</v>
      </c>
      <c r="AX433" s="46">
        <f>'Bonds (CP)'!AP433/'Bonds (CP)'!AP403-1</f>
        <v>1.3025792013775295E-2</v>
      </c>
      <c r="AY433" s="46">
        <f>SUM(AT433:AX433)</f>
        <v>8.1992986106390608E-2</v>
      </c>
      <c r="BC433" s="46">
        <f>'Bonds (CP)'!AT433-'Bonds (CP)'!$AT$515</f>
        <v>1.1200265758554123E-2</v>
      </c>
      <c r="BD433" s="46">
        <f>'Bonds (CP)'!AU433-'Bonds (CP)'!$AU$515</f>
        <v>2.0692759197360987E-2</v>
      </c>
      <c r="BE433" s="46">
        <f>'Bonds (CP)'!AV433-'Bonds (CP)'!$AV$515</f>
        <v>2.439422110251397E-2</v>
      </c>
      <c r="BF433" s="46">
        <f>'Bonds (CP)'!AW433-'Bonds (CP)'!$AW$515</f>
        <v>2.576152720032111E-2</v>
      </c>
      <c r="BG433" s="46">
        <f>'Bonds (CP)'!AX433-'Bonds (CP)'!$AX$515</f>
        <v>2.1165572628733142E-2</v>
      </c>
    </row>
    <row r="434" spans="1:59" ht="16.5" customHeight="1">
      <c r="A434" s="24">
        <v>45818</v>
      </c>
      <c r="B434" s="16">
        <v>16.989999999999998</v>
      </c>
      <c r="C434" s="16">
        <v>15.33</v>
      </c>
      <c r="D434" s="16">
        <v>15.15</v>
      </c>
      <c r="E434" s="16">
        <v>15.1</v>
      </c>
      <c r="F434" s="16">
        <v>14.99</v>
      </c>
      <c r="G434" s="17"/>
      <c r="H434" s="26">
        <f t="shared" si="96"/>
        <v>0.86332165142319861</v>
      </c>
      <c r="I434" s="26">
        <f t="shared" si="97"/>
        <v>0.69730396527720995</v>
      </c>
      <c r="J434" s="26">
        <f t="shared" si="98"/>
        <v>0.57745403533131145</v>
      </c>
      <c r="K434" s="26">
        <f t="shared" si="99"/>
        <v>0.42003496757208914</v>
      </c>
      <c r="L434" s="26">
        <f t="shared" si="100"/>
        <v>0.31079685774394472</v>
      </c>
      <c r="M434" s="17"/>
      <c r="N434" s="17"/>
      <c r="O434" s="29">
        <f t="shared" si="101"/>
        <v>7.6929652107038393E-4</v>
      </c>
      <c r="P434" s="29">
        <f t="shared" si="102"/>
        <v>7.8921608072417548E-3</v>
      </c>
      <c r="Q434" s="29">
        <f t="shared" si="103"/>
        <v>8.1362096474324463E-3</v>
      </c>
      <c r="R434" s="29">
        <f t="shared" si="104"/>
        <v>3.997095076317736E-3</v>
      </c>
      <c r="S434" s="29">
        <f t="shared" si="105"/>
        <v>0</v>
      </c>
      <c r="T434" s="29">
        <f t="shared" si="111"/>
        <v>2.0794762052062321E-2</v>
      </c>
      <c r="U434" s="17"/>
      <c r="V434" s="30">
        <f t="shared" si="106"/>
        <v>7.9575055584798116E-4</v>
      </c>
      <c r="W434" s="30">
        <f t="shared" si="107"/>
        <v>7.9921269381088289E-3</v>
      </c>
      <c r="X434" s="30">
        <f t="shared" si="108"/>
        <v>8.325425900057597E-3</v>
      </c>
      <c r="Y434" s="30">
        <f t="shared" si="109"/>
        <v>4.3521179155728675E-3</v>
      </c>
      <c r="Z434" s="30">
        <f t="shared" si="110"/>
        <v>3.9370902756143925E-4</v>
      </c>
      <c r="AA434" s="17"/>
      <c r="AB434" s="17"/>
      <c r="AC434" s="17"/>
      <c r="AD434" s="17"/>
      <c r="AE434" s="17"/>
      <c r="AF434" s="17"/>
      <c r="AG434" s="17"/>
      <c r="AK434" s="24">
        <v>45818</v>
      </c>
      <c r="AL434" s="37">
        <v>0.86332165142319861</v>
      </c>
      <c r="AM434" s="37">
        <v>0.69730396527720995</v>
      </c>
      <c r="AN434" s="37">
        <v>0.57745403533131134</v>
      </c>
      <c r="AO434" s="37">
        <v>0.42003496757208914</v>
      </c>
      <c r="AP434" s="37">
        <v>0.31079685774394472</v>
      </c>
      <c r="AT434" s="46">
        <f>'Bonds (CP)'!AL434/'Bonds (CP)'!AL404-1</f>
        <v>1.0684673903752495E-2</v>
      </c>
      <c r="AU434" s="46">
        <f>'Bonds (CP)'!AM434/'Bonds (CP)'!AM404-1</f>
        <v>2.4312468229023443E-2</v>
      </c>
      <c r="AV434" s="46">
        <f>'Bonds (CP)'!AN434/'Bonds (CP)'!AN404-1</f>
        <v>2.5382257410763831E-2</v>
      </c>
      <c r="AW434" s="46">
        <f>'Bonds (CP)'!AO434/'Bonds (CP)'!AO404-1</f>
        <v>1.9420517846412855E-2</v>
      </c>
      <c r="AX434" s="46">
        <f>'Bonds (CP)'!AP434/'Bonds (CP)'!AP404-1</f>
        <v>1.3025792013775295E-2</v>
      </c>
      <c r="AY434" s="46">
        <f>SUM(AT434:AX434)</f>
        <v>9.2825709403727918E-2</v>
      </c>
      <c r="BC434" s="46">
        <f>'Bonds (CP)'!AT434-'Bonds (CP)'!$AT$515</f>
        <v>1.1293890806823165E-2</v>
      </c>
      <c r="BD434" s="46">
        <f>'Bonds (CP)'!AU434-'Bonds (CP)'!$AU$515</f>
        <v>2.6152563758274093E-2</v>
      </c>
      <c r="BE434" s="46">
        <f>'Bonds (CP)'!AV434-'Bonds (CP)'!$AV$515</f>
        <v>2.8975766715241803E-2</v>
      </c>
      <c r="BF434" s="46">
        <f>'Bonds (CP)'!AW434-'Bonds (CP)'!$AW$515</f>
        <v>2.6459275275748439E-2</v>
      </c>
      <c r="BG434" s="46">
        <f>'Bonds (CP)'!AX434-'Bonds (CP)'!$AX$515</f>
        <v>2.1165572628733142E-2</v>
      </c>
    </row>
    <row r="435" spans="1:59" ht="16.5" customHeight="1">
      <c r="A435" s="24">
        <v>45819</v>
      </c>
      <c r="B435" s="16">
        <v>17.09</v>
      </c>
      <c r="C435" s="16">
        <v>15.32</v>
      </c>
      <c r="D435" s="16">
        <v>15.04</v>
      </c>
      <c r="E435" s="16">
        <v>15.04</v>
      </c>
      <c r="F435" s="16">
        <v>14.99</v>
      </c>
      <c r="G435" s="17"/>
      <c r="H435" s="26">
        <f t="shared" si="96"/>
        <v>0.86258433683491331</v>
      </c>
      <c r="I435" s="26">
        <f t="shared" si="97"/>
        <v>0.69748106956490097</v>
      </c>
      <c r="J435" s="26">
        <f t="shared" si="98"/>
        <v>0.58003755249734656</v>
      </c>
      <c r="K435" s="26">
        <f t="shared" si="99"/>
        <v>0.42171600291904926</v>
      </c>
      <c r="L435" s="26">
        <f t="shared" si="100"/>
        <v>0.31079685774394472</v>
      </c>
      <c r="M435" s="17"/>
      <c r="N435" s="17"/>
      <c r="O435" s="29">
        <f t="shared" si="101"/>
        <v>-8.5404389785637136E-4</v>
      </c>
      <c r="P435" s="29">
        <f t="shared" si="102"/>
        <v>2.5398434041679074E-4</v>
      </c>
      <c r="Q435" s="29">
        <f t="shared" si="103"/>
        <v>4.4739788934937685E-3</v>
      </c>
      <c r="R435" s="29">
        <f t="shared" si="104"/>
        <v>4.0021319098191288E-3</v>
      </c>
      <c r="S435" s="29">
        <f t="shared" si="105"/>
        <v>0</v>
      </c>
      <c r="T435" s="29">
        <f t="shared" si="111"/>
        <v>7.8760512458733167E-3</v>
      </c>
      <c r="U435" s="17"/>
      <c r="V435" s="30">
        <f t="shared" si="106"/>
        <v>-8.2758986307877413E-4</v>
      </c>
      <c r="W435" s="30">
        <f t="shared" si="107"/>
        <v>3.5395047128386432E-4</v>
      </c>
      <c r="X435" s="30">
        <f t="shared" si="108"/>
        <v>4.6631951461189201E-3</v>
      </c>
      <c r="Y435" s="30">
        <f t="shared" si="109"/>
        <v>4.3571547490742603E-3</v>
      </c>
      <c r="Z435" s="30">
        <f t="shared" si="110"/>
        <v>3.9370902756143925E-4</v>
      </c>
      <c r="AA435" s="17"/>
      <c r="AB435" s="17"/>
      <c r="AC435" s="17"/>
      <c r="AD435" s="17"/>
      <c r="AE435" s="17"/>
      <c r="AF435" s="17"/>
      <c r="AG435" s="17"/>
      <c r="AK435" s="24">
        <v>45819</v>
      </c>
      <c r="AL435" s="37">
        <v>0.86258433683491331</v>
      </c>
      <c r="AM435" s="37">
        <v>0.69748106956490097</v>
      </c>
      <c r="AN435" s="37">
        <v>0.58003755249734656</v>
      </c>
      <c r="AO435" s="37">
        <v>0.42171600291904932</v>
      </c>
      <c r="AP435" s="37">
        <v>0.31079685774394472</v>
      </c>
      <c r="AT435" s="46">
        <f>'Bonds (CP)'!AL435/'Bonds (CP)'!AL405-1</f>
        <v>7.3447775215647049E-3</v>
      </c>
      <c r="AU435" s="46">
        <f>'Bonds (CP)'!AM435/'Bonds (CP)'!AM405-1</f>
        <v>2.5346727743533748E-2</v>
      </c>
      <c r="AV435" s="46">
        <f>'Bonds (CP)'!AN435/'Bonds (CP)'!AN405-1</f>
        <v>3.4126599482150022E-2</v>
      </c>
      <c r="AW435" s="46">
        <f>'Bonds (CP)'!AO435/'Bonds (CP)'!AO405-1</f>
        <v>3.4367841149038902E-2</v>
      </c>
      <c r="AX435" s="46">
        <f>'Bonds (CP)'!AP435/'Bonds (CP)'!AP405-1</f>
        <v>2.9673761812299526E-2</v>
      </c>
      <c r="AY435" s="46">
        <f>SUM(AT435:AX435)</f>
        <v>0.1308597077085869</v>
      </c>
      <c r="BC435" s="46">
        <f>'Bonds (CP)'!AT435-'Bonds (CP)'!$AT$515</f>
        <v>7.9539944246353744E-3</v>
      </c>
      <c r="BD435" s="46">
        <f>'Bonds (CP)'!AU435-'Bonds (CP)'!$AU$515</f>
        <v>2.7186823272784398E-2</v>
      </c>
      <c r="BE435" s="46">
        <f>'Bonds (CP)'!AV435-'Bonds (CP)'!$AV$515</f>
        <v>3.7720108786627994E-2</v>
      </c>
      <c r="BF435" s="46">
        <f>'Bonds (CP)'!AW435-'Bonds (CP)'!$AW$515</f>
        <v>4.140659857837449E-2</v>
      </c>
      <c r="BG435" s="46">
        <f>'Bonds (CP)'!AX435-'Bonds (CP)'!$AX$515</f>
        <v>3.7813542427257374E-2</v>
      </c>
    </row>
    <row r="436" spans="1:59" ht="16.5" customHeight="1">
      <c r="A436" s="24">
        <v>45821</v>
      </c>
      <c r="B436" s="16">
        <v>16.41</v>
      </c>
      <c r="C436" s="16">
        <v>15.23</v>
      </c>
      <c r="D436" s="16">
        <v>15.07</v>
      </c>
      <c r="E436" s="16">
        <v>14.98</v>
      </c>
      <c r="F436" s="16">
        <v>14.92</v>
      </c>
      <c r="G436" s="17"/>
      <c r="H436" s="26">
        <f t="shared" si="96"/>
        <v>0.86762305643845039</v>
      </c>
      <c r="I436" s="26">
        <f t="shared" si="97"/>
        <v>0.6990777542525024</v>
      </c>
      <c r="J436" s="26">
        <f t="shared" si="98"/>
        <v>0.57933151914280701</v>
      </c>
      <c r="K436" s="26">
        <f t="shared" si="99"/>
        <v>0.42340589095362047</v>
      </c>
      <c r="L436" s="26">
        <f t="shared" si="100"/>
        <v>0.31237894296632257</v>
      </c>
      <c r="M436" s="17"/>
      <c r="N436" s="17"/>
      <c r="O436" s="29">
        <f t="shared" si="101"/>
        <v>5.8414225581995272E-3</v>
      </c>
      <c r="P436" s="29">
        <f t="shared" si="102"/>
        <v>2.2892158042331356E-3</v>
      </c>
      <c r="Q436" s="29">
        <f t="shared" si="103"/>
        <v>-1.217220077389336E-3</v>
      </c>
      <c r="R436" s="29">
        <f t="shared" si="104"/>
        <v>4.0071707567985726E-3</v>
      </c>
      <c r="S436" s="29">
        <f t="shared" si="105"/>
        <v>5.0904157585829335E-3</v>
      </c>
      <c r="T436" s="29">
        <f t="shared" si="111"/>
        <v>1.6011004800424833E-2</v>
      </c>
      <c r="U436" s="17"/>
      <c r="V436" s="30">
        <f t="shared" si="106"/>
        <v>5.8678765929771242E-3</v>
      </c>
      <c r="W436" s="30">
        <f t="shared" si="107"/>
        <v>2.3891819351002093E-3</v>
      </c>
      <c r="X436" s="30">
        <f t="shared" si="108"/>
        <v>-1.0280038247641849E-3</v>
      </c>
      <c r="Y436" s="30">
        <f t="shared" si="109"/>
        <v>4.3621935960537041E-3</v>
      </c>
      <c r="Z436" s="30">
        <f t="shared" si="110"/>
        <v>5.4841247861443726E-3</v>
      </c>
      <c r="AA436" s="17"/>
      <c r="AB436" s="17"/>
      <c r="AC436" s="17"/>
      <c r="AD436" s="17"/>
      <c r="AE436" s="17"/>
      <c r="AF436" s="17"/>
      <c r="AG436" s="17"/>
      <c r="AK436" s="24">
        <v>45821</v>
      </c>
      <c r="AL436" s="37">
        <v>0.86762305643845039</v>
      </c>
      <c r="AM436" s="37">
        <v>0.6990777542525024</v>
      </c>
      <c r="AN436" s="37">
        <v>0.57933151914280701</v>
      </c>
      <c r="AO436" s="37">
        <v>0.42340589095362052</v>
      </c>
      <c r="AP436" s="37">
        <v>0.31237894296632257</v>
      </c>
      <c r="AT436" s="46">
        <f>'Bonds (CP)'!AL436/'Bonds (CP)'!AL406-1</f>
        <v>1.6579331672536668E-2</v>
      </c>
      <c r="AU436" s="46">
        <f>'Bonds (CP)'!AM436/'Bonds (CP)'!AM406-1</f>
        <v>3.4434029066356286E-2</v>
      </c>
      <c r="AV436" s="46">
        <f>'Bonds (CP)'!AN436/'Bonds (CP)'!AN406-1</f>
        <v>4.2464042697703208E-2</v>
      </c>
      <c r="AW436" s="46">
        <f>'Bonds (CP)'!AO436/'Bonds (CP)'!AO406-1</f>
        <v>5.0881487740738862E-2</v>
      </c>
      <c r="AX436" s="46">
        <f>'Bonds (CP)'!AP436/'Bonds (CP)'!AP406-1</f>
        <v>4.5101778898942957E-2</v>
      </c>
      <c r="AY436" s="46">
        <f>SUM(AT436:AX436)</f>
        <v>0.18946067007627798</v>
      </c>
      <c r="BC436" s="46">
        <f>'Bonds (CP)'!AT436-'Bonds (CP)'!$AT$515</f>
        <v>1.7188548575607338E-2</v>
      </c>
      <c r="BD436" s="46">
        <f>'Bonds (CP)'!AU436-'Bonds (CP)'!$AU$515</f>
        <v>3.6274124595606937E-2</v>
      </c>
      <c r="BE436" s="46">
        <f>'Bonds (CP)'!AV436-'Bonds (CP)'!$AV$515</f>
        <v>4.605755200218118E-2</v>
      </c>
      <c r="BF436" s="46">
        <f>'Bonds (CP)'!AW436-'Bonds (CP)'!$AW$515</f>
        <v>5.792024517007445E-2</v>
      </c>
      <c r="BG436" s="46">
        <f>'Bonds (CP)'!AX436-'Bonds (CP)'!$AX$515</f>
        <v>5.3241559513900805E-2</v>
      </c>
    </row>
    <row r="437" spans="1:59" ht="16.5" customHeight="1">
      <c r="A437" s="24">
        <v>45824</v>
      </c>
      <c r="B437" s="16">
        <v>16.95</v>
      </c>
      <c r="C437" s="16">
        <v>15.5</v>
      </c>
      <c r="D437" s="16">
        <v>15.21</v>
      </c>
      <c r="E437" s="16">
        <v>15.1</v>
      </c>
      <c r="F437" s="16">
        <v>15</v>
      </c>
      <c r="G437" s="17"/>
      <c r="H437" s="26">
        <f t="shared" si="96"/>
        <v>0.86361693031209918</v>
      </c>
      <c r="I437" s="26">
        <f t="shared" si="97"/>
        <v>0.69430249291946033</v>
      </c>
      <c r="J437" s="26">
        <f t="shared" si="98"/>
        <v>0.57605093752433523</v>
      </c>
      <c r="K437" s="26">
        <f t="shared" si="99"/>
        <v>0.42003496757208914</v>
      </c>
      <c r="L437" s="26">
        <f t="shared" si="100"/>
        <v>0.31057213814571927</v>
      </c>
      <c r="M437" s="17"/>
      <c r="N437" s="17"/>
      <c r="O437" s="29">
        <f t="shared" si="101"/>
        <v>-4.6173578452330943E-3</v>
      </c>
      <c r="P437" s="29">
        <f t="shared" si="102"/>
        <v>-6.8308014437508113E-3</v>
      </c>
      <c r="Q437" s="29">
        <f t="shared" si="103"/>
        <v>-5.6627017693181569E-3</v>
      </c>
      <c r="R437" s="29">
        <f t="shared" si="104"/>
        <v>-7.9614465777486654E-3</v>
      </c>
      <c r="S437" s="29">
        <f t="shared" si="105"/>
        <v>-5.7840160525739481E-3</v>
      </c>
      <c r="T437" s="29">
        <f t="shared" si="111"/>
        <v>-3.0856323688624676E-2</v>
      </c>
      <c r="U437" s="17"/>
      <c r="V437" s="30">
        <f t="shared" si="106"/>
        <v>-4.5909038104554973E-3</v>
      </c>
      <c r="W437" s="30">
        <f t="shared" si="107"/>
        <v>-6.7308353128837381E-3</v>
      </c>
      <c r="X437" s="30">
        <f t="shared" si="108"/>
        <v>-5.4734855166930054E-3</v>
      </c>
      <c r="Y437" s="30">
        <f t="shared" si="109"/>
        <v>-7.6064237384935339E-3</v>
      </c>
      <c r="Z437" s="30">
        <f t="shared" si="110"/>
        <v>-5.390307025012509E-3</v>
      </c>
      <c r="AA437" s="17"/>
      <c r="AB437" s="17"/>
      <c r="AC437" s="17"/>
      <c r="AD437" s="17"/>
      <c r="AE437" s="17"/>
      <c r="AF437" s="17"/>
      <c r="AG437" s="17"/>
      <c r="AK437" s="24">
        <v>45824</v>
      </c>
      <c r="AL437" s="37">
        <v>0.86361693031209918</v>
      </c>
      <c r="AM437" s="37">
        <v>0.69430249291946033</v>
      </c>
      <c r="AN437" s="37">
        <v>0.57605093752433512</v>
      </c>
      <c r="AO437" s="37">
        <v>0.42003496757208914</v>
      </c>
      <c r="AP437" s="37">
        <v>0.31057213814571927</v>
      </c>
      <c r="AT437" s="46">
        <f>'Bonds (CP)'!AL437/'Bonds (CP)'!AL407-1</f>
        <v>1.0602821718683098E-2</v>
      </c>
      <c r="AU437" s="46">
        <f>'Bonds (CP)'!AM437/'Bonds (CP)'!AM407-1</f>
        <v>2.633632963220145E-2</v>
      </c>
      <c r="AV437" s="46">
        <f>'Bonds (CP)'!AN437/'Bonds (CP)'!AN407-1</f>
        <v>3.4065382216760254E-2</v>
      </c>
      <c r="AW437" s="46">
        <f>'Bonds (CP)'!AO437/'Bonds (CP)'!AO407-1</f>
        <v>3.5685946853463602E-2</v>
      </c>
      <c r="AX437" s="46">
        <f>'Bonds (CP)'!AP437/'Bonds (CP)'!AP407-1</f>
        <v>2.9652637561398354E-2</v>
      </c>
      <c r="AY437" s="46">
        <f>SUM(AT437:AX437)</f>
        <v>0.13634311798250676</v>
      </c>
      <c r="BC437" s="46">
        <f>'Bonds (CP)'!AT437-'Bonds (CP)'!$AT$515</f>
        <v>1.1212038621753767E-2</v>
      </c>
      <c r="BD437" s="46">
        <f>'Bonds (CP)'!AU437-'Bonds (CP)'!$AU$515</f>
        <v>2.81764251614521E-2</v>
      </c>
      <c r="BE437" s="46">
        <f>'Bonds (CP)'!AV437-'Bonds (CP)'!$AV$515</f>
        <v>3.7658891521238226E-2</v>
      </c>
      <c r="BF437" s="46">
        <f>'Bonds (CP)'!AW437-'Bonds (CP)'!$AW$515</f>
        <v>4.2724704282799189E-2</v>
      </c>
      <c r="BG437" s="46">
        <f>'Bonds (CP)'!AX437-'Bonds (CP)'!$AX$515</f>
        <v>3.7792418176356202E-2</v>
      </c>
    </row>
    <row r="438" spans="1:59" ht="16.5" customHeight="1">
      <c r="A438" s="24">
        <v>45825</v>
      </c>
      <c r="B438" s="16">
        <v>17.14</v>
      </c>
      <c r="C438" s="16">
        <v>15.54</v>
      </c>
      <c r="D438" s="16">
        <v>15.26</v>
      </c>
      <c r="E438" s="16">
        <v>15.11</v>
      </c>
      <c r="F438" s="16">
        <v>14.95</v>
      </c>
      <c r="G438" s="17"/>
      <c r="H438" s="26">
        <f t="shared" si="96"/>
        <v>0.862216151613454</v>
      </c>
      <c r="I438" s="26">
        <f t="shared" si="97"/>
        <v>0.69359880915202188</v>
      </c>
      <c r="J438" s="26">
        <f t="shared" si="98"/>
        <v>0.57488496053459581</v>
      </c>
      <c r="K438" s="26">
        <f t="shared" si="99"/>
        <v>0.41975565196869502</v>
      </c>
      <c r="L438" s="26">
        <f t="shared" si="100"/>
        <v>0.31169896115585283</v>
      </c>
      <c r="M438" s="17"/>
      <c r="N438" s="17"/>
      <c r="O438" s="29">
        <f t="shared" si="101"/>
        <v>-1.6219907802629274E-3</v>
      </c>
      <c r="P438" s="29">
        <f t="shared" si="102"/>
        <v>-1.0135117972565055E-3</v>
      </c>
      <c r="Q438" s="29">
        <f t="shared" si="103"/>
        <v>-2.0240866107263944E-3</v>
      </c>
      <c r="R438" s="29">
        <f t="shared" si="104"/>
        <v>-6.649817871322572E-4</v>
      </c>
      <c r="S438" s="29">
        <f t="shared" si="105"/>
        <v>3.6282166741077315E-3</v>
      </c>
      <c r="T438" s="29">
        <f t="shared" si="111"/>
        <v>-1.696354301270353E-3</v>
      </c>
      <c r="U438" s="17"/>
      <c r="V438" s="30">
        <f t="shared" si="106"/>
        <v>-1.5955367454853302E-3</v>
      </c>
      <c r="W438" s="30">
        <f t="shared" si="107"/>
        <v>-9.135456663894319E-4</v>
      </c>
      <c r="X438" s="30">
        <f t="shared" si="108"/>
        <v>-1.8348703581012433E-3</v>
      </c>
      <c r="Y438" s="30">
        <f t="shared" si="109"/>
        <v>-3.0995894787712536E-4</v>
      </c>
      <c r="Z438" s="30">
        <f t="shared" si="110"/>
        <v>4.0219257016691707E-3</v>
      </c>
      <c r="AA438" s="17"/>
      <c r="AB438" s="17"/>
      <c r="AC438" s="17"/>
      <c r="AD438" s="17"/>
      <c r="AE438" s="17"/>
      <c r="AF438" s="17"/>
      <c r="AG438" s="17"/>
      <c r="AK438" s="24">
        <v>45825</v>
      </c>
      <c r="AL438" s="37">
        <v>0.862216151613454</v>
      </c>
      <c r="AM438" s="37">
        <v>0.69359880915202199</v>
      </c>
      <c r="AN438" s="37">
        <v>0.57488496053459581</v>
      </c>
      <c r="AO438" s="37">
        <v>0.41975565196869513</v>
      </c>
      <c r="AP438" s="37">
        <v>0.31169896115585288</v>
      </c>
      <c r="AT438" s="46">
        <f>'Bonds (CP)'!AL438/'Bonds (CP)'!AL408-1</f>
        <v>9.3051050025612092E-3</v>
      </c>
      <c r="AU438" s="46">
        <f>'Bonds (CP)'!AM438/'Bonds (CP)'!AM408-1</f>
        <v>3.3818885330687776E-2</v>
      </c>
      <c r="AV438" s="46">
        <f>'Bonds (CP)'!AN438/'Bonds (CP)'!AN408-1</f>
        <v>4.4887675698590979E-2</v>
      </c>
      <c r="AW438" s="46">
        <f>'Bonds (CP)'!AO438/'Bonds (CP)'!AO408-1</f>
        <v>4.59309883872836E-2</v>
      </c>
      <c r="AX438" s="46">
        <f>'Bonds (CP)'!AP438/'Bonds (CP)'!AP408-1</f>
        <v>5.1539619058749597E-2</v>
      </c>
      <c r="AY438" s="46">
        <f>SUM(AT438:AX438)</f>
        <v>0.18548227347787316</v>
      </c>
      <c r="BC438" s="46">
        <f>'Bonds (CP)'!AT438-'Bonds (CP)'!$AT$515</f>
        <v>9.9143219056318788E-3</v>
      </c>
      <c r="BD438" s="46">
        <f>'Bonds (CP)'!AU438-'Bonds (CP)'!$AU$515</f>
        <v>3.5658980859938426E-2</v>
      </c>
      <c r="BE438" s="46">
        <f>'Bonds (CP)'!AV438-'Bonds (CP)'!$AV$515</f>
        <v>4.8481185003068951E-2</v>
      </c>
      <c r="BF438" s="46">
        <f>'Bonds (CP)'!AW438-'Bonds (CP)'!$AW$515</f>
        <v>5.2969745816619188E-2</v>
      </c>
      <c r="BG438" s="46">
        <f>'Bonds (CP)'!AX438-'Bonds (CP)'!$AX$515</f>
        <v>5.9679399673707445E-2</v>
      </c>
    </row>
    <row r="439" spans="1:59" ht="16.5" customHeight="1">
      <c r="A439" s="24">
        <v>45826</v>
      </c>
      <c r="B439" s="16">
        <v>16.89</v>
      </c>
      <c r="C439" s="16">
        <v>15.26</v>
      </c>
      <c r="D439" s="16">
        <v>15.05</v>
      </c>
      <c r="E439" s="16">
        <v>15.12</v>
      </c>
      <c r="F439" s="16">
        <v>15.06</v>
      </c>
      <c r="G439" s="17"/>
      <c r="H439" s="26">
        <f t="shared" si="96"/>
        <v>0.86406022756437673</v>
      </c>
      <c r="I439" s="26">
        <f t="shared" si="97"/>
        <v>0.69854497624981171</v>
      </c>
      <c r="J439" s="26">
        <f t="shared" si="98"/>
        <v>0.57980208799172062</v>
      </c>
      <c r="K439" s="26">
        <f t="shared" si="99"/>
        <v>0.419476580557262</v>
      </c>
      <c r="L439" s="26">
        <f t="shared" si="100"/>
        <v>0.30923054405395856</v>
      </c>
      <c r="M439" s="17"/>
      <c r="N439" s="17"/>
      <c r="O439" s="29">
        <f t="shared" si="101"/>
        <v>2.1387629395157592E-3</v>
      </c>
      <c r="P439" s="29">
        <f t="shared" si="102"/>
        <v>7.1311643453322304E-3</v>
      </c>
      <c r="Q439" s="29">
        <f t="shared" si="103"/>
        <v>8.5532372468959394E-3</v>
      </c>
      <c r="R439" s="29">
        <f t="shared" si="104"/>
        <v>-6.6484253427956386E-4</v>
      </c>
      <c r="S439" s="29">
        <f t="shared" si="105"/>
        <v>-7.9192342917692171E-3</v>
      </c>
      <c r="T439" s="29">
        <f t="shared" si="111"/>
        <v>9.2390877056951481E-3</v>
      </c>
      <c r="U439" s="17"/>
      <c r="V439" s="30">
        <f t="shared" si="106"/>
        <v>2.1652169742933563E-3</v>
      </c>
      <c r="W439" s="30">
        <f t="shared" si="107"/>
        <v>7.2311304761993036E-3</v>
      </c>
      <c r="X439" s="30">
        <f t="shared" si="108"/>
        <v>8.7424534995210901E-3</v>
      </c>
      <c r="Y439" s="30">
        <f t="shared" si="109"/>
        <v>-3.0981969502443202E-4</v>
      </c>
      <c r="Z439" s="30">
        <f t="shared" si="110"/>
        <v>-7.525525264207778E-3</v>
      </c>
      <c r="AA439" s="17"/>
      <c r="AB439" s="17"/>
      <c r="AC439" s="17"/>
      <c r="AD439" s="17"/>
      <c r="AE439" s="17"/>
      <c r="AF439" s="17"/>
      <c r="AG439" s="17"/>
      <c r="AK439" s="24">
        <v>45826</v>
      </c>
      <c r="AL439" s="37">
        <v>0.86406022756437673</v>
      </c>
      <c r="AM439" s="37">
        <v>0.69854497624981171</v>
      </c>
      <c r="AN439" s="37">
        <v>0.57980208799172062</v>
      </c>
      <c r="AO439" s="37">
        <v>0.419476580557262</v>
      </c>
      <c r="AP439" s="37">
        <v>0.3092305440539585</v>
      </c>
      <c r="AT439" s="46">
        <f>'Bonds (CP)'!AL439/'Bonds (CP)'!AL409-1</f>
        <v>1.4971340576610315E-2</v>
      </c>
      <c r="AU439" s="46">
        <f>'Bonds (CP)'!AM439/'Bonds (CP)'!AM409-1</f>
        <v>4.4062581073303297E-2</v>
      </c>
      <c r="AV439" s="46">
        <f>'Bonds (CP)'!AN439/'Bonds (CP)'!AN409-1</f>
        <v>5.6359869612597757E-2</v>
      </c>
      <c r="AW439" s="46">
        <f>'Bonds (CP)'!AO439/'Bonds (CP)'!AO409-1</f>
        <v>5.2104226685533384E-2</v>
      </c>
      <c r="AX439" s="46">
        <f>'Bonds (CP)'!AP439/'Bonds (CP)'!AP409-1</f>
        <v>4.3212230448345101E-2</v>
      </c>
      <c r="AY439" s="46">
        <f>SUM(AT439:AX439)</f>
        <v>0.21071024839638985</v>
      </c>
      <c r="BC439" s="46">
        <f>'Bonds (CP)'!AT439-'Bonds (CP)'!$AT$515</f>
        <v>1.5580557479680984E-2</v>
      </c>
      <c r="BD439" s="46">
        <f>'Bonds (CP)'!AU439-'Bonds (CP)'!$AU$515</f>
        <v>4.5902676602553948E-2</v>
      </c>
      <c r="BE439" s="46">
        <f>'Bonds (CP)'!AV439-'Bonds (CP)'!$AV$515</f>
        <v>5.9953378917075729E-2</v>
      </c>
      <c r="BF439" s="46">
        <f>'Bonds (CP)'!AW439-'Bonds (CP)'!$AW$515</f>
        <v>5.9142984114868971E-2</v>
      </c>
      <c r="BG439" s="46">
        <f>'Bonds (CP)'!AX439-'Bonds (CP)'!$AX$515</f>
        <v>5.1352011063302949E-2</v>
      </c>
    </row>
    <row r="440" spans="1:59" ht="16.5" customHeight="1">
      <c r="A440" s="24">
        <v>45827</v>
      </c>
      <c r="B440" s="16">
        <v>16.78</v>
      </c>
      <c r="C440" s="16">
        <v>15.16</v>
      </c>
      <c r="D440" s="16">
        <v>14.95</v>
      </c>
      <c r="E440" s="16">
        <v>14.97</v>
      </c>
      <c r="F440" s="16">
        <v>14.92</v>
      </c>
      <c r="G440" s="17"/>
      <c r="H440" s="26">
        <f t="shared" si="96"/>
        <v>0.86487412228121263</v>
      </c>
      <c r="I440" s="26">
        <f t="shared" si="97"/>
        <v>0.70032304586713001</v>
      </c>
      <c r="J440" s="26">
        <f t="shared" si="98"/>
        <v>0.58216214851293868</v>
      </c>
      <c r="K440" s="26">
        <f t="shared" si="99"/>
        <v>0.42368840337528008</v>
      </c>
      <c r="L440" s="26">
        <f t="shared" si="100"/>
        <v>0.31237894296632257</v>
      </c>
      <c r="M440" s="17"/>
      <c r="N440" s="17"/>
      <c r="O440" s="29">
        <f t="shared" si="101"/>
        <v>9.4194211337583766E-4</v>
      </c>
      <c r="P440" s="29">
        <f t="shared" si="102"/>
        <v>2.5453903152579116E-3</v>
      </c>
      <c r="Q440" s="29">
        <f t="shared" si="103"/>
        <v>4.0704588170641376E-3</v>
      </c>
      <c r="R440" s="29">
        <f t="shared" si="104"/>
        <v>1.0040662609633211E-2</v>
      </c>
      <c r="S440" s="29">
        <f t="shared" si="105"/>
        <v>1.0181396931522535E-2</v>
      </c>
      <c r="T440" s="29">
        <f t="shared" si="111"/>
        <v>2.7779850786853633E-2</v>
      </c>
      <c r="U440" s="17"/>
      <c r="V440" s="30">
        <f t="shared" si="106"/>
        <v>9.6839614815343489E-4</v>
      </c>
      <c r="W440" s="30">
        <f t="shared" si="107"/>
        <v>2.6453564461249852E-3</v>
      </c>
      <c r="X440" s="30">
        <f t="shared" si="108"/>
        <v>4.2596750696892892E-3</v>
      </c>
      <c r="Y440" s="30">
        <f t="shared" si="109"/>
        <v>1.0395685448888343E-2</v>
      </c>
      <c r="Z440" s="30">
        <f t="shared" si="110"/>
        <v>1.0575105959083975E-2</v>
      </c>
      <c r="AA440" s="17"/>
      <c r="AB440" s="17"/>
      <c r="AC440" s="17"/>
      <c r="AD440" s="17"/>
      <c r="AE440" s="17"/>
      <c r="AF440" s="17"/>
      <c r="AG440" s="17"/>
      <c r="AK440" s="24">
        <v>45827</v>
      </c>
      <c r="AL440" s="37">
        <v>0.86487412228121252</v>
      </c>
      <c r="AM440" s="37">
        <v>0.70032304586713001</v>
      </c>
      <c r="AN440" s="37">
        <v>0.58216214851293868</v>
      </c>
      <c r="AO440" s="37">
        <v>0.42368840337528002</v>
      </c>
      <c r="AP440" s="37">
        <v>0.31237894296632257</v>
      </c>
      <c r="AT440" s="46">
        <f>'Bonds (CP)'!AL440/'Bonds (CP)'!AL410-1</f>
        <v>1.3358451789689862E-2</v>
      </c>
      <c r="AU440" s="46">
        <f>'Bonds (CP)'!AM440/'Bonds (CP)'!AM410-1</f>
        <v>4.4887654433561686E-2</v>
      </c>
      <c r="AV440" s="46">
        <f>'Bonds (CP)'!AN440/'Bonds (CP)'!AN410-1</f>
        <v>6.1509193851563504E-2</v>
      </c>
      <c r="AW440" s="46">
        <f>'Bonds (CP)'!AO440/'Bonds (CP)'!AO410-1</f>
        <v>6.7542661620295652E-2</v>
      </c>
      <c r="AX440" s="46">
        <f>'Bonds (CP)'!AP440/'Bonds (CP)'!AP410-1</f>
        <v>6.6203922434832085E-2</v>
      </c>
      <c r="AY440" s="46">
        <f>SUM(AT440:AX440)</f>
        <v>0.25350188412994279</v>
      </c>
      <c r="BC440" s="46">
        <f>'Bonds (CP)'!AT440-'Bonds (CP)'!$AT$515</f>
        <v>1.3967668692760532E-2</v>
      </c>
      <c r="BD440" s="46">
        <f>'Bonds (CP)'!AU440-'Bonds (CP)'!$AU$515</f>
        <v>4.6727749962812336E-2</v>
      </c>
      <c r="BE440" s="46">
        <f>'Bonds (CP)'!AV440-'Bonds (CP)'!$AV$515</f>
        <v>6.5102703156041483E-2</v>
      </c>
      <c r="BF440" s="46">
        <f>'Bonds (CP)'!AW440-'Bonds (CP)'!$AW$515</f>
        <v>7.458141904963124E-2</v>
      </c>
      <c r="BG440" s="46">
        <f>'Bonds (CP)'!AX440-'Bonds (CP)'!$AX$515</f>
        <v>7.4343703049789933E-2</v>
      </c>
    </row>
    <row r="441" spans="1:59" ht="16.5" customHeight="1">
      <c r="A441" s="24">
        <v>45828</v>
      </c>
      <c r="B441" s="16">
        <v>16.8</v>
      </c>
      <c r="C441" s="16">
        <v>15.09</v>
      </c>
      <c r="D441" s="16">
        <v>14.92</v>
      </c>
      <c r="E441" s="16">
        <v>14.98</v>
      </c>
      <c r="F441" s="16">
        <v>14.94</v>
      </c>
      <c r="G441" s="17"/>
      <c r="H441" s="26">
        <f t="shared" si="96"/>
        <v>0.86472602739726034</v>
      </c>
      <c r="I441" s="26">
        <f t="shared" si="97"/>
        <v>0.70157134496090212</v>
      </c>
      <c r="J441" s="26">
        <f t="shared" si="98"/>
        <v>0.58287251903173554</v>
      </c>
      <c r="K441" s="26">
        <f t="shared" si="99"/>
        <v>0.42340589095362047</v>
      </c>
      <c r="L441" s="26">
        <f t="shared" si="100"/>
        <v>0.31192529647077871</v>
      </c>
      <c r="M441" s="17"/>
      <c r="N441" s="17"/>
      <c r="O441" s="29">
        <f t="shared" si="101"/>
        <v>-1.7123287671239051E-4</v>
      </c>
      <c r="P441" s="29">
        <f t="shared" si="102"/>
        <v>1.7824618240664947E-3</v>
      </c>
      <c r="Q441" s="29">
        <f t="shared" si="103"/>
        <v>1.2202279392630189E-3</v>
      </c>
      <c r="R441" s="29">
        <f t="shared" si="104"/>
        <v>-6.6679290584537032E-4</v>
      </c>
      <c r="S441" s="29">
        <f t="shared" si="105"/>
        <v>-1.4522313547644661E-3</v>
      </c>
      <c r="T441" s="29">
        <f t="shared" si="111"/>
        <v>7.1243262600728663E-4</v>
      </c>
      <c r="U441" s="17"/>
      <c r="V441" s="30">
        <f t="shared" si="106"/>
        <v>-1.4477884193479329E-4</v>
      </c>
      <c r="W441" s="30">
        <f t="shared" si="107"/>
        <v>1.8824279549335683E-3</v>
      </c>
      <c r="X441" s="30">
        <f t="shared" si="108"/>
        <v>1.40944419188817E-3</v>
      </c>
      <c r="Y441" s="30">
        <f t="shared" si="109"/>
        <v>-3.1177006659023848E-4</v>
      </c>
      <c r="Z441" s="30">
        <f t="shared" si="110"/>
        <v>-1.0585223272030269E-3</v>
      </c>
      <c r="AA441" s="17"/>
      <c r="AB441" s="17"/>
      <c r="AC441" s="17"/>
      <c r="AD441" s="17"/>
      <c r="AE441" s="17"/>
      <c r="AF441" s="17"/>
      <c r="AG441" s="17"/>
      <c r="AK441" s="24">
        <v>45828</v>
      </c>
      <c r="AL441" s="37">
        <v>0.86472602739726034</v>
      </c>
      <c r="AM441" s="37">
        <v>0.70157134496090201</v>
      </c>
      <c r="AN441" s="37">
        <v>0.58287251903173554</v>
      </c>
      <c r="AO441" s="37">
        <v>0.42340589095362052</v>
      </c>
      <c r="AP441" s="37">
        <v>0.31192529647077866</v>
      </c>
      <c r="AT441" s="46">
        <f>'Bonds (CP)'!AL441/'Bonds (CP)'!AL411-1</f>
        <v>1.3784246575342607E-2</v>
      </c>
      <c r="AU441" s="46">
        <f>'Bonds (CP)'!AM441/'Bonds (CP)'!AM411-1</f>
        <v>3.9427884556301862E-2</v>
      </c>
      <c r="AV441" s="46">
        <f>'Bonds (CP)'!AN441/'Bonds (CP)'!AN411-1</f>
        <v>5.0521685202115085E-2</v>
      </c>
      <c r="AW441" s="46">
        <f>'Bonds (CP)'!AO441/'Bonds (CP)'!AO411-1</f>
        <v>5.2261934309565605E-2</v>
      </c>
      <c r="AX441" s="46">
        <f>'Bonds (CP)'!AP441/'Bonds (CP)'!AP411-1</f>
        <v>3.9951191760795313E-2</v>
      </c>
      <c r="AY441" s="46">
        <f>SUM(AT441:AX441)</f>
        <v>0.19594694240412047</v>
      </c>
      <c r="BC441" s="46">
        <f>'Bonds (CP)'!AT441-'Bonds (CP)'!$AT$515</f>
        <v>1.4393463478413276E-2</v>
      </c>
      <c r="BD441" s="46">
        <f>'Bonds (CP)'!AU441-'Bonds (CP)'!$AU$515</f>
        <v>4.1267980085552512E-2</v>
      </c>
      <c r="BE441" s="46">
        <f>'Bonds (CP)'!AV441-'Bonds (CP)'!$AV$515</f>
        <v>5.4115194506593058E-2</v>
      </c>
      <c r="BF441" s="46">
        <f>'Bonds (CP)'!AW441-'Bonds (CP)'!$AW$515</f>
        <v>5.9300691738901193E-2</v>
      </c>
      <c r="BG441" s="46">
        <f>'Bonds (CP)'!AX441-'Bonds (CP)'!$AX$515</f>
        <v>4.809097237575316E-2</v>
      </c>
    </row>
    <row r="442" spans="1:59" ht="16.5" customHeight="1">
      <c r="A442" s="24">
        <v>45831</v>
      </c>
      <c r="B442" s="16">
        <v>16.38</v>
      </c>
      <c r="C442" s="16">
        <v>15.12</v>
      </c>
      <c r="D442" s="16">
        <v>14.98</v>
      </c>
      <c r="E442" s="16">
        <v>15.09</v>
      </c>
      <c r="F442" s="16">
        <v>15.14</v>
      </c>
      <c r="G442" s="17"/>
      <c r="H442" s="26">
        <f t="shared" si="96"/>
        <v>0.86784670905653893</v>
      </c>
      <c r="I442" s="26">
        <f t="shared" si="97"/>
        <v>0.70103599078797796</v>
      </c>
      <c r="J442" s="26">
        <f t="shared" si="98"/>
        <v>0.58145286522556161</v>
      </c>
      <c r="K442" s="26">
        <f t="shared" si="99"/>
        <v>0.42031452761166793</v>
      </c>
      <c r="L442" s="26">
        <f t="shared" si="100"/>
        <v>0.30745950490851803</v>
      </c>
      <c r="M442" s="17"/>
      <c r="N442" s="17"/>
      <c r="O442" s="29">
        <f t="shared" si="101"/>
        <v>3.6088675030072626E-3</v>
      </c>
      <c r="P442" s="29">
        <f t="shared" si="102"/>
        <v>-7.6307873286074468E-4</v>
      </c>
      <c r="Q442" s="29">
        <f t="shared" si="103"/>
        <v>-2.4356162965656347E-3</v>
      </c>
      <c r="R442" s="29">
        <f t="shared" si="104"/>
        <v>-7.3011816982281319E-3</v>
      </c>
      <c r="S442" s="29">
        <f t="shared" si="105"/>
        <v>-1.4316862443630063E-2</v>
      </c>
      <c r="T442" s="29">
        <f t="shared" si="111"/>
        <v>-2.1207871668277312E-2</v>
      </c>
      <c r="U442" s="17"/>
      <c r="V442" s="30">
        <f t="shared" si="106"/>
        <v>3.6353215377848596E-3</v>
      </c>
      <c r="W442" s="30">
        <f t="shared" si="107"/>
        <v>-6.6311260199367105E-4</v>
      </c>
      <c r="X442" s="30">
        <f t="shared" si="108"/>
        <v>-2.2464000439404836E-3</v>
      </c>
      <c r="Y442" s="30">
        <f t="shared" si="109"/>
        <v>-6.9461588589730004E-3</v>
      </c>
      <c r="Z442" s="30">
        <f t="shared" si="110"/>
        <v>-1.3923153416068623E-2</v>
      </c>
      <c r="AA442" s="17"/>
      <c r="AB442" s="17"/>
      <c r="AC442" s="17"/>
      <c r="AD442" s="17"/>
      <c r="AE442" s="17"/>
      <c r="AF442" s="17"/>
      <c r="AG442" s="17"/>
      <c r="AK442" s="24">
        <v>45831</v>
      </c>
      <c r="AL442" s="37">
        <v>0.86784670905653905</v>
      </c>
      <c r="AM442" s="37">
        <v>0.70103599078797796</v>
      </c>
      <c r="AN442" s="37">
        <v>0.5814528652255615</v>
      </c>
      <c r="AO442" s="37">
        <v>0.42031452761166788</v>
      </c>
      <c r="AP442" s="37">
        <v>0.30745950490851798</v>
      </c>
      <c r="AT442" s="46">
        <f>'Bonds (CP)'!AL442/'Bonds (CP)'!AL412-1</f>
        <v>1.1342155009452126E-2</v>
      </c>
      <c r="AU442" s="46">
        <f>'Bonds (CP)'!AM442/'Bonds (CP)'!AM412-1</f>
        <v>3.316893675968835E-2</v>
      </c>
      <c r="AV442" s="46">
        <f>'Bonds (CP)'!AN442/'Bonds (CP)'!AN412-1</f>
        <v>4.292371623002289E-2</v>
      </c>
      <c r="AW442" s="46">
        <f>'Bonds (CP)'!AO442/'Bonds (CP)'!AO412-1</f>
        <v>4.252408453788159E-2</v>
      </c>
      <c r="AX442" s="46">
        <f>'Bonds (CP)'!AP442/'Bonds (CP)'!AP412-1</f>
        <v>3.580509591800185E-2</v>
      </c>
      <c r="AY442" s="46">
        <f>SUM(AT442:AX442)</f>
        <v>0.16576398845504681</v>
      </c>
      <c r="BC442" s="46">
        <f>'Bonds (CP)'!AT442-'Bonds (CP)'!$AT$515</f>
        <v>1.1951371912522796E-2</v>
      </c>
      <c r="BD442" s="46">
        <f>'Bonds (CP)'!AU442-'Bonds (CP)'!$AU$515</f>
        <v>3.5009032288939E-2</v>
      </c>
      <c r="BE442" s="46">
        <f>'Bonds (CP)'!AV442-'Bonds (CP)'!$AV$515</f>
        <v>4.6517225534500863E-2</v>
      </c>
      <c r="BF442" s="46">
        <f>'Bonds (CP)'!AW442-'Bonds (CP)'!$AW$515</f>
        <v>4.9562841967217178E-2</v>
      </c>
      <c r="BG442" s="46">
        <f>'Bonds (CP)'!AX442-'Bonds (CP)'!$AX$515</f>
        <v>4.3944876532959698E-2</v>
      </c>
    </row>
    <row r="443" spans="1:59" ht="16.5" customHeight="1">
      <c r="A443" s="24">
        <v>45832</v>
      </c>
      <c r="B443" s="16">
        <v>16.23</v>
      </c>
      <c r="C443" s="16">
        <v>15.14</v>
      </c>
      <c r="D443" s="16">
        <v>15.01</v>
      </c>
      <c r="E443" s="16">
        <v>15.08</v>
      </c>
      <c r="F443" s="16">
        <v>15.09</v>
      </c>
      <c r="G443" s="17"/>
      <c r="H443" s="26">
        <f t="shared" si="96"/>
        <v>0.86896670394906639</v>
      </c>
      <c r="I443" s="26">
        <f t="shared" si="97"/>
        <v>0.70067939546717595</v>
      </c>
      <c r="J443" s="26">
        <f t="shared" si="98"/>
        <v>0.58074466720665696</v>
      </c>
      <c r="K443" s="26">
        <f t="shared" si="99"/>
        <v>0.42059433233192473</v>
      </c>
      <c r="L443" s="26">
        <f t="shared" si="100"/>
        <v>0.30856404083119721</v>
      </c>
      <c r="M443" s="17"/>
      <c r="N443" s="17"/>
      <c r="O443" s="29">
        <f t="shared" si="101"/>
        <v>1.2905446098252504E-3</v>
      </c>
      <c r="P443" s="29">
        <f t="shared" si="102"/>
        <v>-5.0866906334035011E-4</v>
      </c>
      <c r="Q443" s="29">
        <f t="shared" si="103"/>
        <v>-1.2179800999517765E-3</v>
      </c>
      <c r="R443" s="29">
        <f t="shared" si="104"/>
        <v>6.6570318624648017E-4</v>
      </c>
      <c r="S443" s="29">
        <f t="shared" si="105"/>
        <v>3.5924598363215043E-3</v>
      </c>
      <c r="T443" s="29">
        <f t="shared" si="111"/>
        <v>3.8220584691011084E-3</v>
      </c>
      <c r="U443" s="17"/>
      <c r="V443" s="30">
        <f t="shared" si="106"/>
        <v>1.3169986446028477E-3</v>
      </c>
      <c r="W443" s="30">
        <f t="shared" si="107"/>
        <v>-4.0870293247327654E-4</v>
      </c>
      <c r="X443" s="30">
        <f t="shared" si="108"/>
        <v>-1.0287638473266253E-3</v>
      </c>
      <c r="Y443" s="30">
        <f t="shared" si="109"/>
        <v>1.0207260255016121E-3</v>
      </c>
      <c r="Z443" s="30">
        <f t="shared" si="110"/>
        <v>3.9861688638829435E-3</v>
      </c>
      <c r="AA443" s="17"/>
      <c r="AB443" s="17"/>
      <c r="AC443" s="17"/>
      <c r="AD443" s="17"/>
      <c r="AE443" s="17"/>
      <c r="AF443" s="17"/>
      <c r="AG443" s="17"/>
      <c r="AK443" s="24">
        <v>45832</v>
      </c>
      <c r="AL443" s="37">
        <v>0.86896670394906639</v>
      </c>
      <c r="AM443" s="37">
        <v>0.70067939546717595</v>
      </c>
      <c r="AN443" s="37">
        <v>0.58074466720665696</v>
      </c>
      <c r="AO443" s="37">
        <v>0.42059433233192489</v>
      </c>
      <c r="AP443" s="37">
        <v>0.30856404083119721</v>
      </c>
      <c r="AT443" s="46">
        <f>'Bonds (CP)'!AL443/'Bonds (CP)'!AL413-1</f>
        <v>1.5744644239868988E-2</v>
      </c>
      <c r="AU443" s="46">
        <f>'Bonds (CP)'!AM443/'Bonds (CP)'!AM413-1</f>
        <v>3.342268710283558E-2</v>
      </c>
      <c r="AV443" s="46">
        <f>'Bonds (CP)'!AN443/'Bonds (CP)'!AN413-1</f>
        <v>4.1653455897887381E-2</v>
      </c>
      <c r="AW443" s="46">
        <f>'Bonds (CP)'!AO443/'Bonds (CP)'!AO413-1</f>
        <v>4.2533218857389032E-2</v>
      </c>
      <c r="AX443" s="46">
        <f>'Bonds (CP)'!AP443/'Bonds (CP)'!AP413-1</f>
        <v>3.4494822208589015E-2</v>
      </c>
      <c r="AY443" s="46">
        <f>SUM(AT443:AX443)</f>
        <v>0.16784882830657</v>
      </c>
      <c r="BC443" s="46">
        <f>'Bonds (CP)'!AT443-'Bonds (CP)'!$AT$515</f>
        <v>1.6353861142939657E-2</v>
      </c>
      <c r="BD443" s="46">
        <f>'Bonds (CP)'!AU443-'Bonds (CP)'!$AU$515</f>
        <v>3.526278263208623E-2</v>
      </c>
      <c r="BE443" s="46">
        <f>'Bonds (CP)'!AV443-'Bonds (CP)'!$AV$515</f>
        <v>4.5246965202365354E-2</v>
      </c>
      <c r="BF443" s="46">
        <f>'Bonds (CP)'!AW443-'Bonds (CP)'!$AW$515</f>
        <v>4.957197628672462E-2</v>
      </c>
      <c r="BG443" s="46">
        <f>'Bonds (CP)'!AX443-'Bonds (CP)'!$AX$515</f>
        <v>4.2634602823546863E-2</v>
      </c>
    </row>
    <row r="444" spans="1:59" ht="16.5" customHeight="1">
      <c r="A444" s="24">
        <v>45833</v>
      </c>
      <c r="B444" s="16">
        <v>16.07</v>
      </c>
      <c r="C444" s="16">
        <v>14.89</v>
      </c>
      <c r="D444" s="16">
        <v>14.82</v>
      </c>
      <c r="E444" s="16">
        <v>14.97</v>
      </c>
      <c r="F444" s="16">
        <v>15.03</v>
      </c>
      <c r="G444" s="17"/>
      <c r="H444" s="26">
        <f t="shared" si="96"/>
        <v>0.8701645558714568</v>
      </c>
      <c r="I444" s="26">
        <f t="shared" si="97"/>
        <v>0.705154567134338</v>
      </c>
      <c r="J444" s="26">
        <f t="shared" si="98"/>
        <v>0.58524829827421354</v>
      </c>
      <c r="K444" s="26">
        <f t="shared" si="99"/>
        <v>0.42368840337528008</v>
      </c>
      <c r="L444" s="26">
        <f t="shared" si="100"/>
        <v>0.30989990415381513</v>
      </c>
      <c r="M444" s="17"/>
      <c r="N444" s="17"/>
      <c r="O444" s="29">
        <f t="shared" si="101"/>
        <v>1.3784785043509107E-3</v>
      </c>
      <c r="P444" s="29">
        <f t="shared" si="102"/>
        <v>6.3869034769863386E-3</v>
      </c>
      <c r="Q444" s="29">
        <f t="shared" si="103"/>
        <v>7.7549245337349415E-3</v>
      </c>
      <c r="R444" s="29">
        <f t="shared" si="104"/>
        <v>7.3564259085487915E-3</v>
      </c>
      <c r="S444" s="29">
        <f t="shared" si="105"/>
        <v>4.3292903444596131E-3</v>
      </c>
      <c r="T444" s="29">
        <f t="shared" si="111"/>
        <v>2.7206022768080595E-2</v>
      </c>
      <c r="U444" s="17"/>
      <c r="V444" s="30">
        <f t="shared" si="106"/>
        <v>1.4049325391285079E-3</v>
      </c>
      <c r="W444" s="30">
        <f t="shared" si="107"/>
        <v>6.4868696078534118E-3</v>
      </c>
      <c r="X444" s="30">
        <f t="shared" si="108"/>
        <v>7.9441407863600922E-3</v>
      </c>
      <c r="Y444" s="30">
        <f t="shared" si="109"/>
        <v>7.711448747803923E-3</v>
      </c>
      <c r="Z444" s="30">
        <f t="shared" si="110"/>
        <v>4.7229993720210523E-3</v>
      </c>
      <c r="AA444" s="17"/>
      <c r="AB444" s="17"/>
      <c r="AC444" s="17"/>
      <c r="AD444" s="17"/>
      <c r="AE444" s="17"/>
      <c r="AF444" s="17"/>
      <c r="AG444" s="17"/>
      <c r="AK444" s="24">
        <v>45833</v>
      </c>
      <c r="AL444" s="37">
        <v>0.87016455587145691</v>
      </c>
      <c r="AM444" s="37">
        <v>0.705154567134338</v>
      </c>
      <c r="AN444" s="37">
        <v>0.58524829827421354</v>
      </c>
      <c r="AO444" s="37">
        <v>0.42368840337528002</v>
      </c>
      <c r="AP444" s="37">
        <v>0.30989990415381513</v>
      </c>
      <c r="AT444" s="46">
        <f>'Bonds (CP)'!AL444/'Bonds (CP)'!AL414-1</f>
        <v>1.6800206771775628E-2</v>
      </c>
      <c r="AU444" s="46">
        <f>'Bonds (CP)'!AM444/'Bonds (CP)'!AM414-1</f>
        <v>4.3950124724126516E-2</v>
      </c>
      <c r="AV444" s="46">
        <f>'Bonds (CP)'!AN444/'Bonds (CP)'!AN414-1</f>
        <v>5.6922367684839159E-2</v>
      </c>
      <c r="AW444" s="46">
        <f>'Bonds (CP)'!AO444/'Bonds (CP)'!AO414-1</f>
        <v>5.9195414423442783E-2</v>
      </c>
      <c r="AX444" s="46">
        <f>'Bonds (CP)'!AP444/'Bonds (CP)'!AP414-1</f>
        <v>4.9801708714106052E-2</v>
      </c>
      <c r="AY444" s="46">
        <f>SUM(AT444:AX444)</f>
        <v>0.22666982231829014</v>
      </c>
      <c r="BC444" s="46">
        <f>'Bonds (CP)'!AT444-'Bonds (CP)'!$AT$515</f>
        <v>1.7409423674846297E-2</v>
      </c>
      <c r="BD444" s="46">
        <f>'Bonds (CP)'!AU444-'Bonds (CP)'!$AU$515</f>
        <v>4.5790220253377166E-2</v>
      </c>
      <c r="BE444" s="46">
        <f>'Bonds (CP)'!AV444-'Bonds (CP)'!$AV$515</f>
        <v>6.0515876989317131E-2</v>
      </c>
      <c r="BF444" s="46">
        <f>'Bonds (CP)'!AW444-'Bonds (CP)'!$AW$515</f>
        <v>6.623417185277837E-2</v>
      </c>
      <c r="BG444" s="46">
        <f>'Bonds (CP)'!AX444-'Bonds (CP)'!$AX$515</f>
        <v>5.79414893290639E-2</v>
      </c>
    </row>
    <row r="445" spans="1:59" ht="16.5" customHeight="1">
      <c r="A445" s="24">
        <v>45834</v>
      </c>
      <c r="B445" s="16">
        <v>15.73</v>
      </c>
      <c r="C445" s="16">
        <v>14.73</v>
      </c>
      <c r="D445" s="16">
        <v>14.78</v>
      </c>
      <c r="E445" s="16">
        <v>14.94</v>
      </c>
      <c r="F445" s="16">
        <v>14.99</v>
      </c>
      <c r="G445" s="17"/>
      <c r="H445" s="26">
        <f t="shared" si="96"/>
        <v>0.8727209885077335</v>
      </c>
      <c r="I445" s="26">
        <f t="shared" si="97"/>
        <v>0.70803901910637246</v>
      </c>
      <c r="J445" s="26">
        <f t="shared" si="98"/>
        <v>0.58620201497491842</v>
      </c>
      <c r="K445" s="26">
        <f t="shared" si="99"/>
        <v>0.42453742744702799</v>
      </c>
      <c r="L445" s="26">
        <f t="shared" si="100"/>
        <v>0.31079685774394472</v>
      </c>
      <c r="M445" s="17"/>
      <c r="N445" s="17"/>
      <c r="O445" s="29">
        <f t="shared" si="101"/>
        <v>2.9378726345805628E-3</v>
      </c>
      <c r="P445" s="29">
        <f t="shared" si="102"/>
        <v>4.0905244133304652E-3</v>
      </c>
      <c r="Q445" s="29">
        <f t="shared" si="103"/>
        <v>1.6295932914580646E-3</v>
      </c>
      <c r="R445" s="29">
        <f t="shared" si="104"/>
        <v>2.0038879161767831E-3</v>
      </c>
      <c r="S445" s="29">
        <f t="shared" si="105"/>
        <v>2.8943332285911172E-3</v>
      </c>
      <c r="T445" s="29">
        <f t="shared" si="111"/>
        <v>1.3556211484136993E-2</v>
      </c>
      <c r="U445" s="17"/>
      <c r="V445" s="30">
        <f t="shared" si="106"/>
        <v>2.9643266693581598E-3</v>
      </c>
      <c r="W445" s="30">
        <f t="shared" si="107"/>
        <v>4.1904905441975384E-3</v>
      </c>
      <c r="X445" s="30">
        <f t="shared" si="108"/>
        <v>1.8188095440832158E-3</v>
      </c>
      <c r="Y445" s="30">
        <f t="shared" si="109"/>
        <v>2.358910755431915E-3</v>
      </c>
      <c r="Z445" s="30">
        <f t="shared" si="110"/>
        <v>3.2880422561525563E-3</v>
      </c>
      <c r="AA445" s="17"/>
      <c r="AB445" s="17"/>
      <c r="AC445" s="17"/>
      <c r="AD445" s="17"/>
      <c r="AE445" s="17"/>
      <c r="AF445" s="17"/>
      <c r="AG445" s="17"/>
      <c r="AK445" s="24">
        <v>45834</v>
      </c>
      <c r="AL445" s="37">
        <v>0.87272098850773361</v>
      </c>
      <c r="AM445" s="37">
        <v>0.70803901910637246</v>
      </c>
      <c r="AN445" s="37">
        <v>0.58620201497491842</v>
      </c>
      <c r="AO445" s="37">
        <v>0.42453742744702794</v>
      </c>
      <c r="AP445" s="37">
        <v>0.31079685774394472</v>
      </c>
      <c r="AT445" s="46">
        <f>'Bonds (CP)'!AL445/'Bonds (CP)'!AL415-1</f>
        <v>2.1083556554048144E-2</v>
      </c>
      <c r="AU445" s="46">
        <f>'Bonds (CP)'!AM445/'Bonds (CP)'!AM415-1</f>
        <v>4.3752270715449626E-2</v>
      </c>
      <c r="AV445" s="46">
        <f>'Bonds (CP)'!AN445/'Bonds (CP)'!AN415-1</f>
        <v>5.1442035085689453E-2</v>
      </c>
      <c r="AW445" s="46">
        <f>'Bonds (CP)'!AO445/'Bonds (CP)'!AO415-1</f>
        <v>5.4381843326969381E-2</v>
      </c>
      <c r="AX445" s="46">
        <f>'Bonds (CP)'!AP445/'Bonds (CP)'!AP415-1</f>
        <v>3.7636881085995277E-2</v>
      </c>
      <c r="AY445" s="46">
        <f>SUM(AT445:AX445)</f>
        <v>0.20829658676815188</v>
      </c>
      <c r="BC445" s="46">
        <f>'Bonds (CP)'!AT445-'Bonds (CP)'!$AT$515</f>
        <v>2.1692773457118814E-2</v>
      </c>
      <c r="BD445" s="46">
        <f>'Bonds (CP)'!AU445-'Bonds (CP)'!$AU$515</f>
        <v>4.5592366244700276E-2</v>
      </c>
      <c r="BE445" s="46">
        <f>'Bonds (CP)'!AV445-'Bonds (CP)'!$AV$515</f>
        <v>5.5035544390167425E-2</v>
      </c>
      <c r="BF445" s="46">
        <f>'Bonds (CP)'!AW445-'Bonds (CP)'!$AW$515</f>
        <v>6.1420600756304969E-2</v>
      </c>
      <c r="BG445" s="46">
        <f>'Bonds (CP)'!AX445-'Bonds (CP)'!$AX$515</f>
        <v>4.5776661700953125E-2</v>
      </c>
    </row>
    <row r="446" spans="1:59" ht="16.5" customHeight="1">
      <c r="A446" s="24">
        <v>45835</v>
      </c>
      <c r="B446" s="16">
        <v>15.58</v>
      </c>
      <c r="C446" s="16">
        <v>14.53</v>
      </c>
      <c r="D446" s="16">
        <v>14.6</v>
      </c>
      <c r="E446" s="16">
        <v>14.85</v>
      </c>
      <c r="F446" s="16">
        <v>14.96</v>
      </c>
      <c r="G446" s="17"/>
      <c r="H446" s="26">
        <f t="shared" si="96"/>
        <v>0.8738536078906386</v>
      </c>
      <c r="I446" s="26">
        <f t="shared" si="97"/>
        <v>0.71166710852015636</v>
      </c>
      <c r="J446" s="26">
        <f t="shared" si="98"/>
        <v>0.59051797389416849</v>
      </c>
      <c r="K446" s="26">
        <f t="shared" si="99"/>
        <v>0.42709793915394362</v>
      </c>
      <c r="L446" s="26">
        <f t="shared" si="100"/>
        <v>0.31147295026866262</v>
      </c>
      <c r="M446" s="17"/>
      <c r="N446" s="17"/>
      <c r="O446" s="29">
        <f t="shared" si="101"/>
        <v>1.2978023879564038E-3</v>
      </c>
      <c r="P446" s="29">
        <f t="shared" si="102"/>
        <v>5.1241376758628387E-3</v>
      </c>
      <c r="Q446" s="29">
        <f t="shared" si="103"/>
        <v>7.3625794674805345E-3</v>
      </c>
      <c r="R446" s="29">
        <f t="shared" si="104"/>
        <v>6.031297928932533E-3</v>
      </c>
      <c r="S446" s="29">
        <f t="shared" si="105"/>
        <v>2.175351866893438E-3</v>
      </c>
      <c r="T446" s="29">
        <f t="shared" si="111"/>
        <v>2.1991169327125748E-2</v>
      </c>
      <c r="U446" s="17"/>
      <c r="V446" s="30">
        <f t="shared" si="106"/>
        <v>1.324256422734001E-3</v>
      </c>
      <c r="W446" s="30">
        <f t="shared" si="107"/>
        <v>5.2241038067299119E-3</v>
      </c>
      <c r="X446" s="30">
        <f t="shared" si="108"/>
        <v>7.5517957201056861E-3</v>
      </c>
      <c r="Y446" s="30">
        <f t="shared" si="109"/>
        <v>6.3863207681876645E-3</v>
      </c>
      <c r="Z446" s="30">
        <f t="shared" si="110"/>
        <v>2.5690608944548771E-3</v>
      </c>
      <c r="AA446" s="17"/>
      <c r="AB446" s="17"/>
      <c r="AC446" s="17"/>
      <c r="AD446" s="17"/>
      <c r="AE446" s="17"/>
      <c r="AF446" s="17"/>
      <c r="AG446" s="17"/>
      <c r="AK446" s="24">
        <v>45835</v>
      </c>
      <c r="AL446" s="37">
        <v>0.8738536078906386</v>
      </c>
      <c r="AM446" s="37">
        <v>0.71166710852015636</v>
      </c>
      <c r="AN446" s="37">
        <v>0.59051797389416838</v>
      </c>
      <c r="AO446" s="37">
        <v>0.42709793915394362</v>
      </c>
      <c r="AP446" s="37">
        <v>0.31147295026866262</v>
      </c>
      <c r="AT446" s="46">
        <f>'Bonds (CP)'!AL446/'Bonds (CP)'!AL416-1</f>
        <v>2.240872123204718E-2</v>
      </c>
      <c r="AU446" s="46">
        <f>'Bonds (CP)'!AM446/'Bonds (CP)'!AM416-1</f>
        <v>5.2269472157879582E-2</v>
      </c>
      <c r="AV446" s="46">
        <f>'Bonds (CP)'!AN446/'Bonds (CP)'!AN416-1</f>
        <v>6.38740385844907E-2</v>
      </c>
      <c r="AW446" s="46">
        <f>'Bonds (CP)'!AO446/'Bonds (CP)'!AO416-1</f>
        <v>6.7019861813532033E-2</v>
      </c>
      <c r="AX446" s="46">
        <f>'Bonds (CP)'!AP446/'Bonds (CP)'!AP416-1</f>
        <v>5.2953814447118219E-2</v>
      </c>
      <c r="AY446" s="46">
        <f>SUM(AT446:AX446)</f>
        <v>0.25852590823506771</v>
      </c>
      <c r="BC446" s="46">
        <f>'Bonds (CP)'!AT446-'Bonds (CP)'!$AT$515</f>
        <v>2.3017938135117849E-2</v>
      </c>
      <c r="BD446" s="46">
        <f>'Bonds (CP)'!AU446-'Bonds (CP)'!$AU$515</f>
        <v>5.4109567687130232E-2</v>
      </c>
      <c r="BE446" s="46">
        <f>'Bonds (CP)'!AV446-'Bonds (CP)'!$AV$515</f>
        <v>6.7467547888968679E-2</v>
      </c>
      <c r="BF446" s="46">
        <f>'Bonds (CP)'!AW446-'Bonds (CP)'!$AW$515</f>
        <v>7.4058619242867621E-2</v>
      </c>
      <c r="BG446" s="46">
        <f>'Bonds (CP)'!AX446-'Bonds (CP)'!$AX$515</f>
        <v>6.1093595062076067E-2</v>
      </c>
    </row>
    <row r="447" spans="1:59" ht="16.5" customHeight="1">
      <c r="A447" s="24">
        <v>45838</v>
      </c>
      <c r="B447" s="16">
        <v>15.4</v>
      </c>
      <c r="C447" s="16">
        <v>14.46</v>
      </c>
      <c r="D447" s="16">
        <v>14.52</v>
      </c>
      <c r="E447" s="16">
        <v>14.67</v>
      </c>
      <c r="F447" s="16">
        <v>14.72</v>
      </c>
      <c r="G447" s="17"/>
      <c r="H447" s="26">
        <f t="shared" si="96"/>
        <v>0.87521663778162917</v>
      </c>
      <c r="I447" s="26">
        <f t="shared" si="97"/>
        <v>0.71294288940000328</v>
      </c>
      <c r="J447" s="26">
        <f t="shared" si="98"/>
        <v>0.59244898382224054</v>
      </c>
      <c r="K447" s="26">
        <f t="shared" si="99"/>
        <v>0.43228005019283955</v>
      </c>
      <c r="L447" s="26">
        <f t="shared" si="100"/>
        <v>0.31698807598757167</v>
      </c>
      <c r="M447" s="17"/>
      <c r="N447" s="17"/>
      <c r="O447" s="29">
        <f t="shared" si="101"/>
        <v>1.5597920277297117E-3</v>
      </c>
      <c r="P447" s="29">
        <f t="shared" si="102"/>
        <v>1.7926652286905931E-3</v>
      </c>
      <c r="Q447" s="29">
        <f t="shared" si="103"/>
        <v>3.2700273546932834E-3</v>
      </c>
      <c r="R447" s="29">
        <f t="shared" si="104"/>
        <v>1.2133308461196091E-2</v>
      </c>
      <c r="S447" s="29">
        <f t="shared" si="105"/>
        <v>1.7706596075684811E-2</v>
      </c>
      <c r="T447" s="29">
        <f t="shared" si="111"/>
        <v>3.6462389147994489E-2</v>
      </c>
      <c r="U447" s="17"/>
      <c r="V447" s="30">
        <f t="shared" si="106"/>
        <v>1.5862460625073089E-3</v>
      </c>
      <c r="W447" s="30">
        <f t="shared" si="107"/>
        <v>1.8926313595576667E-3</v>
      </c>
      <c r="X447" s="30">
        <f t="shared" si="108"/>
        <v>3.4592436073184346E-3</v>
      </c>
      <c r="Y447" s="30">
        <f t="shared" si="109"/>
        <v>1.2488331300451223E-2</v>
      </c>
      <c r="Z447" s="30">
        <f t="shared" si="110"/>
        <v>1.8100305103246249E-2</v>
      </c>
      <c r="AA447" s="17"/>
      <c r="AB447" s="17"/>
      <c r="AC447" s="17"/>
      <c r="AD447" s="17"/>
      <c r="AE447" s="17"/>
      <c r="AF447" s="17"/>
      <c r="AG447" s="17"/>
      <c r="AK447" s="24">
        <v>45838</v>
      </c>
      <c r="AL447" s="37">
        <v>0.87521663778162917</v>
      </c>
      <c r="AM447" s="37">
        <v>0.71294288940000328</v>
      </c>
      <c r="AN447" s="37">
        <v>0.59244898382224054</v>
      </c>
      <c r="AO447" s="37">
        <v>0.43228005019283966</v>
      </c>
      <c r="AP447" s="37">
        <v>0.31698807598757167</v>
      </c>
      <c r="AT447" s="46">
        <f>'Bonds (CP)'!AL447/'Bonds (CP)'!AL417-1</f>
        <v>2.2703639514731533E-2</v>
      </c>
      <c r="AU447" s="46">
        <f>'Bonds (CP)'!AM447/'Bonds (CP)'!AM417-1</f>
        <v>5.2303267065320513E-2</v>
      </c>
      <c r="AV447" s="46">
        <f>'Bonds (CP)'!AN447/'Bonds (CP)'!AN417-1</f>
        <v>6.52119243783289E-2</v>
      </c>
      <c r="AW447" s="46">
        <f>'Bonds (CP)'!AO447/'Bonds (CP)'!AO417-1</f>
        <v>7.7138802152498576E-2</v>
      </c>
      <c r="AX447" s="46">
        <f>'Bonds (CP)'!AP447/'Bonds (CP)'!AP417-1</f>
        <v>6.8644443271801414E-2</v>
      </c>
      <c r="AY447" s="46">
        <f>SUM(AT447:AX447)</f>
        <v>0.28600207638268094</v>
      </c>
      <c r="BC447" s="46">
        <f>'Bonds (CP)'!AT447-'Bonds (CP)'!$AT$515</f>
        <v>2.3312856417802202E-2</v>
      </c>
      <c r="BD447" s="46">
        <f>'Bonds (CP)'!AU447-'Bonds (CP)'!$AU$515</f>
        <v>5.4143362594571164E-2</v>
      </c>
      <c r="BE447" s="46">
        <f>'Bonds (CP)'!AV447-'Bonds (CP)'!$AV$515</f>
        <v>6.880543368280688E-2</v>
      </c>
      <c r="BF447" s="46">
        <f>'Bonds (CP)'!AW447-'Bonds (CP)'!$AW$515</f>
        <v>8.4177559581834163E-2</v>
      </c>
      <c r="BG447" s="46">
        <f>'Bonds (CP)'!AX447-'Bonds (CP)'!$AX$515</f>
        <v>7.6784223886759262E-2</v>
      </c>
    </row>
    <row r="448" spans="1:59" ht="16.5" customHeight="1">
      <c r="A448" s="24">
        <v>45839</v>
      </c>
      <c r="B448" s="16">
        <v>15.38</v>
      </c>
      <c r="C448" s="16">
        <v>14.47</v>
      </c>
      <c r="D448" s="16">
        <v>14.53</v>
      </c>
      <c r="E448" s="16">
        <v>14.7</v>
      </c>
      <c r="F448" s="16">
        <v>14.7</v>
      </c>
      <c r="G448" s="17"/>
      <c r="H448" s="26">
        <f t="shared" si="96"/>
        <v>0.87536834806725605</v>
      </c>
      <c r="I448" s="26">
        <f t="shared" si="97"/>
        <v>0.71276044540035177</v>
      </c>
      <c r="J448" s="26">
        <f t="shared" si="98"/>
        <v>0.59220717443765536</v>
      </c>
      <c r="K448" s="26">
        <f t="shared" si="99"/>
        <v>0.43141066324109612</v>
      </c>
      <c r="L448" s="26">
        <f t="shared" si="100"/>
        <v>0.31745637307971147</v>
      </c>
      <c r="M448" s="17"/>
      <c r="N448" s="17"/>
      <c r="O448" s="29">
        <f t="shared" si="101"/>
        <v>1.7334026694393323E-4</v>
      </c>
      <c r="P448" s="29">
        <f t="shared" si="102"/>
        <v>-2.5590268500330637E-4</v>
      </c>
      <c r="Q448" s="29">
        <f t="shared" si="103"/>
        <v>-4.0815224802159822E-4</v>
      </c>
      <c r="R448" s="29">
        <f t="shared" si="104"/>
        <v>-2.0111660284938271E-3</v>
      </c>
      <c r="S448" s="29">
        <f t="shared" si="105"/>
        <v>1.4773334633513269E-3</v>
      </c>
      <c r="T448" s="29">
        <f t="shared" si="111"/>
        <v>-1.0245472312234716E-3</v>
      </c>
      <c r="U448" s="17"/>
      <c r="V448" s="30">
        <f t="shared" si="106"/>
        <v>1.9979430172153046E-4</v>
      </c>
      <c r="W448" s="30">
        <f t="shared" si="107"/>
        <v>-1.559365541362328E-4</v>
      </c>
      <c r="X448" s="30">
        <f t="shared" si="108"/>
        <v>-2.1893599539644701E-4</v>
      </c>
      <c r="Y448" s="30">
        <f t="shared" si="109"/>
        <v>-1.6561431892386951E-3</v>
      </c>
      <c r="Z448" s="30">
        <f t="shared" si="110"/>
        <v>1.871042490912766E-3</v>
      </c>
      <c r="AA448" s="17"/>
      <c r="AB448" s="17"/>
      <c r="AC448" s="17"/>
      <c r="AD448" s="17"/>
      <c r="AE448" s="17"/>
      <c r="AF448" s="17"/>
      <c r="AG448" s="17"/>
      <c r="AK448" s="24">
        <v>45839</v>
      </c>
      <c r="AL448" s="37">
        <v>0.87536834806725605</v>
      </c>
      <c r="AM448" s="37">
        <v>0.71276044540035166</v>
      </c>
      <c r="AN448" s="37">
        <v>0.59220717443765536</v>
      </c>
      <c r="AO448" s="37">
        <v>0.43141066324109612</v>
      </c>
      <c r="AP448" s="37">
        <v>0.31745637307971147</v>
      </c>
      <c r="AT448" s="46">
        <f>'Bonds (CP)'!AL448/'Bonds (CP)'!AL418-1</f>
        <v>2.0714161899809458E-2</v>
      </c>
      <c r="AU448" s="46">
        <f>'Bonds (CP)'!AM448/'Bonds (CP)'!AM418-1</f>
        <v>4.9655796086409465E-2</v>
      </c>
      <c r="AV448" s="46">
        <f>'Bonds (CP)'!AN448/'Bonds (CP)'!AN418-1</f>
        <v>6.0506439299223391E-2</v>
      </c>
      <c r="AW448" s="46">
        <f>'Bonds (CP)'!AO448/'Bonds (CP)'!AO418-1</f>
        <v>6.7939772177392665E-2</v>
      </c>
      <c r="AX448" s="46">
        <f>'Bonds (CP)'!AP448/'Bonds (CP)'!AP418-1</f>
        <v>6.6525768620638637E-2</v>
      </c>
      <c r="AY448" s="46">
        <f>SUM(AT448:AX448)</f>
        <v>0.26534193808347362</v>
      </c>
      <c r="BC448" s="46">
        <f>'Bonds (CP)'!AT448-'Bonds (CP)'!$AT$515</f>
        <v>2.1323378802880127E-2</v>
      </c>
      <c r="BD448" s="46">
        <f>'Bonds (CP)'!AU448-'Bonds (CP)'!$AU$515</f>
        <v>5.1495891615660115E-2</v>
      </c>
      <c r="BE448" s="46">
        <f>'Bonds (CP)'!AV448-'Bonds (CP)'!$AV$515</f>
        <v>6.409994860370137E-2</v>
      </c>
      <c r="BF448" s="46">
        <f>'Bonds (CP)'!AW448-'Bonds (CP)'!$AW$515</f>
        <v>7.4978529606728253E-2</v>
      </c>
      <c r="BG448" s="46">
        <f>'Bonds (CP)'!AX448-'Bonds (CP)'!$AX$515</f>
        <v>7.4665549235596484E-2</v>
      </c>
    </row>
    <row r="449" spans="1:59" ht="16.5" customHeight="1">
      <c r="A449" s="24">
        <v>45840</v>
      </c>
      <c r="B449" s="16">
        <v>15.26</v>
      </c>
      <c r="C449" s="16">
        <v>14.43</v>
      </c>
      <c r="D449" s="16">
        <v>14.44</v>
      </c>
      <c r="E449" s="16">
        <v>14.63</v>
      </c>
      <c r="F449" s="16">
        <v>14.69</v>
      </c>
      <c r="G449" s="17"/>
      <c r="H449" s="26">
        <f t="shared" si="96"/>
        <v>0.87627971542599337</v>
      </c>
      <c r="I449" s="26">
        <f t="shared" si="97"/>
        <v>0.71349060112569884</v>
      </c>
      <c r="J449" s="26">
        <f t="shared" si="98"/>
        <v>0.59438792848330668</v>
      </c>
      <c r="K449" s="26">
        <f t="shared" si="99"/>
        <v>0.433442806753432</v>
      </c>
      <c r="L449" s="26">
        <f t="shared" si="100"/>
        <v>0.31769103282392841</v>
      </c>
      <c r="M449" s="17"/>
      <c r="N449" s="17"/>
      <c r="O449" s="29">
        <f t="shared" si="101"/>
        <v>1.0411244143675447E-3</v>
      </c>
      <c r="P449" s="29">
        <f t="shared" si="102"/>
        <v>1.0244055068697744E-3</v>
      </c>
      <c r="Q449" s="29">
        <f t="shared" si="103"/>
        <v>3.6824174710854418E-3</v>
      </c>
      <c r="R449" s="29">
        <f t="shared" si="104"/>
        <v>4.7104619460929253E-3</v>
      </c>
      <c r="S449" s="29">
        <f t="shared" si="105"/>
        <v>7.3918737853784222E-4</v>
      </c>
      <c r="T449" s="29">
        <f t="shared" si="111"/>
        <v>1.1197596716953528E-2</v>
      </c>
      <c r="U449" s="17"/>
      <c r="V449" s="30">
        <f t="shared" si="106"/>
        <v>1.0675784491451419E-3</v>
      </c>
      <c r="W449" s="30">
        <f t="shared" si="107"/>
        <v>1.124371637736848E-3</v>
      </c>
      <c r="X449" s="30">
        <f t="shared" si="108"/>
        <v>3.8716337237105929E-3</v>
      </c>
      <c r="Y449" s="30">
        <f t="shared" si="109"/>
        <v>5.0654847853480569E-3</v>
      </c>
      <c r="Z449" s="30">
        <f t="shared" si="110"/>
        <v>1.1328964060992814E-3</v>
      </c>
      <c r="AA449" s="17"/>
      <c r="AB449" s="17"/>
      <c r="AC449" s="17"/>
      <c r="AD449" s="17"/>
      <c r="AE449" s="17"/>
      <c r="AF449" s="17"/>
      <c r="AG449" s="17"/>
      <c r="AK449" s="24">
        <v>45840</v>
      </c>
      <c r="AL449" s="37">
        <v>0.87627971542599337</v>
      </c>
      <c r="AM449" s="37">
        <v>0.71349060112569873</v>
      </c>
      <c r="AN449" s="37">
        <v>0.59438792848330668</v>
      </c>
      <c r="AO449" s="37">
        <v>0.43344280675343194</v>
      </c>
      <c r="AP449" s="37">
        <v>0.31769103282392835</v>
      </c>
      <c r="AT449" s="46">
        <f>'Bonds (CP)'!AL449/'Bonds (CP)'!AL419-1</f>
        <v>2.4379663369772597E-2</v>
      </c>
      <c r="AU449" s="46">
        <f>'Bonds (CP)'!AM449/'Bonds (CP)'!AM419-1</f>
        <v>5.0466770306793363E-2</v>
      </c>
      <c r="AV449" s="46">
        <f>'Bonds (CP)'!AN449/'Bonds (CP)'!AN419-1</f>
        <v>6.5696257428037974E-2</v>
      </c>
      <c r="AW449" s="46">
        <f>'Bonds (CP)'!AO449/'Bonds (CP)'!AO419-1</f>
        <v>7.8620428245350871E-2</v>
      </c>
      <c r="AX449" s="46">
        <f>'Bonds (CP)'!AP449/'Bonds (CP)'!AP419-1</f>
        <v>6.2134013784747477E-2</v>
      </c>
      <c r="AY449" s="46">
        <f>SUM(AT449:AX449)</f>
        <v>0.28129713313470228</v>
      </c>
      <c r="BC449" s="46">
        <f>'Bonds (CP)'!AT449-'Bonds (CP)'!$AT$515</f>
        <v>2.4988880272843267E-2</v>
      </c>
      <c r="BD449" s="46">
        <f>'Bonds (CP)'!AU449-'Bonds (CP)'!$AU$515</f>
        <v>5.2306865836044013E-2</v>
      </c>
      <c r="BE449" s="46">
        <f>'Bonds (CP)'!AV449-'Bonds (CP)'!$AV$515</f>
        <v>6.9289766732515953E-2</v>
      </c>
      <c r="BF449" s="46">
        <f>'Bonds (CP)'!AW449-'Bonds (CP)'!$AW$515</f>
        <v>8.5659185674686458E-2</v>
      </c>
      <c r="BG449" s="46">
        <f>'Bonds (CP)'!AX449-'Bonds (CP)'!$AX$515</f>
        <v>7.0273794399705325E-2</v>
      </c>
    </row>
    <row r="450" spans="1:59" ht="16.5" customHeight="1">
      <c r="A450" s="24">
        <v>45841</v>
      </c>
      <c r="B450" s="16">
        <v>15.16</v>
      </c>
      <c r="C450" s="16">
        <v>14.42</v>
      </c>
      <c r="D450" s="16">
        <v>14.48</v>
      </c>
      <c r="E450" s="16">
        <v>14.66</v>
      </c>
      <c r="F450" s="16">
        <v>14.71</v>
      </c>
      <c r="G450" s="17"/>
      <c r="H450" s="26">
        <f t="shared" si="96"/>
        <v>0.87704063911080243</v>
      </c>
      <c r="I450" s="26">
        <f t="shared" si="97"/>
        <v>0.71367329836835092</v>
      </c>
      <c r="J450" s="26">
        <f t="shared" si="98"/>
        <v>0.5934174619101803</v>
      </c>
      <c r="K450" s="26">
        <f t="shared" si="99"/>
        <v>0.43257035589610682</v>
      </c>
      <c r="L450" s="26">
        <f t="shared" si="100"/>
        <v>0.31722205436193862</v>
      </c>
      <c r="M450" s="17"/>
      <c r="N450" s="17"/>
      <c r="O450" s="29">
        <f t="shared" si="101"/>
        <v>8.6835706842669502E-4</v>
      </c>
      <c r="P450" s="29">
        <f t="shared" si="102"/>
        <v>2.5606117636844949E-4</v>
      </c>
      <c r="Q450" s="29">
        <f t="shared" si="103"/>
        <v>-1.6327158184431534E-3</v>
      </c>
      <c r="R450" s="29">
        <f t="shared" si="104"/>
        <v>-2.0128396266626547E-3</v>
      </c>
      <c r="S450" s="29">
        <f t="shared" si="105"/>
        <v>-1.4762093151358124E-3</v>
      </c>
      <c r="T450" s="29">
        <f t="shared" si="111"/>
        <v>-3.997346515446476E-3</v>
      </c>
      <c r="U450" s="17"/>
      <c r="V450" s="30">
        <f t="shared" si="106"/>
        <v>8.9481110320429225E-4</v>
      </c>
      <c r="W450" s="30">
        <f t="shared" si="107"/>
        <v>3.5602730723552307E-4</v>
      </c>
      <c r="X450" s="30">
        <f t="shared" si="108"/>
        <v>-1.4434995658180023E-3</v>
      </c>
      <c r="Y450" s="30">
        <f t="shared" si="109"/>
        <v>-1.6578167874075228E-3</v>
      </c>
      <c r="Z450" s="30">
        <f t="shared" si="110"/>
        <v>-1.0825002875743733E-3</v>
      </c>
      <c r="AA450" s="17"/>
      <c r="AB450" s="17"/>
      <c r="AC450" s="17"/>
      <c r="AD450" s="17"/>
      <c r="AE450" s="17"/>
      <c r="AF450" s="17"/>
      <c r="AG450" s="17"/>
      <c r="AK450" s="24">
        <v>45841</v>
      </c>
      <c r="AL450" s="37">
        <v>0.87704063911080243</v>
      </c>
      <c r="AM450" s="37">
        <v>0.71367329836835081</v>
      </c>
      <c r="AN450" s="37">
        <v>0.5934174619101803</v>
      </c>
      <c r="AO450" s="37">
        <v>0.43257035589610682</v>
      </c>
      <c r="AP450" s="37">
        <v>0.31722205436193868</v>
      </c>
      <c r="AT450" s="46">
        <f>'Bonds (CP)'!AL450/'Bonds (CP)'!AL420-1</f>
        <v>2.8047933310177298E-2</v>
      </c>
      <c r="AU450" s="46">
        <f>'Bonds (CP)'!AM450/'Bonds (CP)'!AM420-1</f>
        <v>5.2058016041402144E-2</v>
      </c>
      <c r="AV450" s="46">
        <f>'Bonds (CP)'!AN450/'Bonds (CP)'!AN420-1</f>
        <v>6.2246542281000128E-2</v>
      </c>
      <c r="AW450" s="46">
        <f>'Bonds (CP)'!AO450/'Bonds (CP)'!AO420-1</f>
        <v>7.5743390868322491E-2</v>
      </c>
      <c r="AX450" s="46">
        <f>'Bonds (CP)'!AP450/'Bonds (CP)'!AP420-1</f>
        <v>5.7610451024803888E-2</v>
      </c>
      <c r="AY450" s="46">
        <f>SUM(AT450:AX450)</f>
        <v>0.27570633352570595</v>
      </c>
      <c r="BC450" s="46">
        <f>'Bonds (CP)'!AT450-'Bonds (CP)'!$AT$515</f>
        <v>2.8657150213247967E-2</v>
      </c>
      <c r="BD450" s="46">
        <f>'Bonds (CP)'!AU450-'Bonds (CP)'!$AU$515</f>
        <v>5.3898111570652794E-2</v>
      </c>
      <c r="BE450" s="46">
        <f>'Bonds (CP)'!AV450-'Bonds (CP)'!$AV$515</f>
        <v>6.5840051585478107E-2</v>
      </c>
      <c r="BF450" s="46">
        <f>'Bonds (CP)'!AW450-'Bonds (CP)'!$AW$515</f>
        <v>8.2782148297658079E-2</v>
      </c>
      <c r="BG450" s="46">
        <f>'Bonds (CP)'!AX450-'Bonds (CP)'!$AX$515</f>
        <v>6.5750231639761736E-2</v>
      </c>
    </row>
    <row r="451" spans="1:59" ht="16.5" customHeight="1">
      <c r="A451" s="24">
        <v>45842</v>
      </c>
      <c r="B451" s="16">
        <v>15.28</v>
      </c>
      <c r="C451" s="16">
        <v>14.47</v>
      </c>
      <c r="D451" s="16">
        <v>14.49</v>
      </c>
      <c r="E451" s="16">
        <v>14.66</v>
      </c>
      <c r="F451" s="16">
        <v>14.67</v>
      </c>
      <c r="G451" s="17"/>
      <c r="H451" s="26">
        <f t="shared" si="96"/>
        <v>0.87612768910478833</v>
      </c>
      <c r="I451" s="26">
        <f t="shared" si="97"/>
        <v>0.71276044540035177</v>
      </c>
      <c r="J451" s="26">
        <f t="shared" si="98"/>
        <v>0.59317515615564298</v>
      </c>
      <c r="K451" s="26">
        <f t="shared" si="99"/>
        <v>0.43257035589610682</v>
      </c>
      <c r="L451" s="26">
        <f t="shared" si="100"/>
        <v>0.31816137813198847</v>
      </c>
      <c r="M451" s="17"/>
      <c r="N451" s="17"/>
      <c r="O451" s="29">
        <f t="shared" si="101"/>
        <v>-1.04094378903552E-3</v>
      </c>
      <c r="P451" s="29">
        <f t="shared" si="102"/>
        <v>-1.2790908250122079E-3</v>
      </c>
      <c r="Q451" s="29">
        <f t="shared" si="103"/>
        <v>-4.0832258922307574E-4</v>
      </c>
      <c r="R451" s="29">
        <f t="shared" si="104"/>
        <v>0</v>
      </c>
      <c r="S451" s="29">
        <f t="shared" si="105"/>
        <v>2.9610922605591838E-3</v>
      </c>
      <c r="T451" s="29">
        <f t="shared" si="111"/>
        <v>2.3273505728838018E-4</v>
      </c>
      <c r="U451" s="17"/>
      <c r="V451" s="30">
        <f t="shared" si="106"/>
        <v>-1.0144897542579228E-3</v>
      </c>
      <c r="W451" s="30">
        <f t="shared" si="107"/>
        <v>-1.1791246941451343E-3</v>
      </c>
      <c r="X451" s="30">
        <f t="shared" si="108"/>
        <v>-2.1910633659792453E-4</v>
      </c>
      <c r="Y451" s="30">
        <f t="shared" si="109"/>
        <v>3.5502283925513184E-4</v>
      </c>
      <c r="Z451" s="30">
        <f t="shared" si="110"/>
        <v>3.354801288120623E-3</v>
      </c>
      <c r="AA451" s="17"/>
      <c r="AB451" s="17"/>
      <c r="AC451" s="17"/>
      <c r="AD451" s="17"/>
      <c r="AE451" s="17"/>
      <c r="AF451" s="17"/>
      <c r="AG451" s="17"/>
      <c r="AK451" s="24">
        <v>45842</v>
      </c>
      <c r="AL451" s="37">
        <v>0.87612768910478833</v>
      </c>
      <c r="AM451" s="37">
        <v>0.71276044540035166</v>
      </c>
      <c r="AN451" s="37">
        <v>0.59317515615564298</v>
      </c>
      <c r="AO451" s="37">
        <v>0.43257035589610682</v>
      </c>
      <c r="AP451" s="37">
        <v>0.31816137813198841</v>
      </c>
      <c r="AT451" s="46">
        <f>'Bonds (CP)'!AL451/'Bonds (CP)'!AL421-1</f>
        <v>2.4288688410825765E-2</v>
      </c>
      <c r="AU451" s="46">
        <f>'Bonds (CP)'!AM451/'Bonds (CP)'!AM421-1</f>
        <v>4.490983245170499E-2</v>
      </c>
      <c r="AV451" s="46">
        <f>'Bonds (CP)'!AN451/'Bonds (CP)'!AN421-1</f>
        <v>5.8400843470273855E-2</v>
      </c>
      <c r="AW451" s="46">
        <f>'Bonds (CP)'!AO451/'Bonds (CP)'!AO421-1</f>
        <v>7.856906377398154E-2</v>
      </c>
      <c r="AX451" s="46">
        <f>'Bonds (CP)'!AP451/'Bonds (CP)'!AP421-1</f>
        <v>7.2599932174667758E-2</v>
      </c>
      <c r="AY451" s="46">
        <f>SUM(AT451:AX451)</f>
        <v>0.27876836028145391</v>
      </c>
      <c r="BC451" s="46">
        <f>'Bonds (CP)'!AT451-'Bonds (CP)'!$AT$515</f>
        <v>2.4897905313896435E-2</v>
      </c>
      <c r="BD451" s="46">
        <f>'Bonds (CP)'!AU451-'Bonds (CP)'!$AU$515</f>
        <v>4.674992798095564E-2</v>
      </c>
      <c r="BE451" s="46">
        <f>'Bonds (CP)'!AV451-'Bonds (CP)'!$AV$515</f>
        <v>6.1994352774751828E-2</v>
      </c>
      <c r="BF451" s="46">
        <f>'Bonds (CP)'!AW451-'Bonds (CP)'!$AW$515</f>
        <v>8.5607821203317128E-2</v>
      </c>
      <c r="BG451" s="46">
        <f>'Bonds (CP)'!AX451-'Bonds (CP)'!$AX$515</f>
        <v>8.0739712789625606E-2</v>
      </c>
    </row>
    <row r="452" spans="1:59" ht="16.5" customHeight="1">
      <c r="A452" s="24">
        <v>45845</v>
      </c>
      <c r="B452" s="16">
        <v>15.08</v>
      </c>
      <c r="C452" s="16">
        <v>14.48</v>
      </c>
      <c r="D452" s="16">
        <v>14.55</v>
      </c>
      <c r="E452" s="16">
        <v>14.7</v>
      </c>
      <c r="F452" s="16">
        <v>14.72</v>
      </c>
      <c r="G452" s="17"/>
      <c r="H452" s="26">
        <f t="shared" ref="H452:H513" si="112">-PV(B452/100,B$2,(1*B$3),1)</f>
        <v>0.87765033020507466</v>
      </c>
      <c r="I452" s="26">
        <f t="shared" ref="I452:I513" si="113">-PV(C452/100,C$2,(1*C$3),1)</f>
        <v>0.71257806464260631</v>
      </c>
      <c r="J452" s="26">
        <f t="shared" ref="J452:J513" si="114">-PV(D452/100,D$2,(1*D$3),1)</f>
        <v>0.5917239273085183</v>
      </c>
      <c r="K452" s="26">
        <f t="shared" ref="K452:K513" si="115">-PV(E452/100,E$2,(1*E$3),1)</f>
        <v>0.43141066324109612</v>
      </c>
      <c r="L452" s="26">
        <f t="shared" ref="L452:L513" si="116">-PV(F452/100,F$2,(1*F$3),1)</f>
        <v>0.31698807598757167</v>
      </c>
      <c r="M452" s="17"/>
      <c r="N452" s="17"/>
      <c r="O452" s="29">
        <f t="shared" si="101"/>
        <v>1.7379214459505299E-3</v>
      </c>
      <c r="P452" s="29">
        <f t="shared" si="102"/>
        <v>-2.5587945981353499E-4</v>
      </c>
      <c r="Q452" s="29">
        <f t="shared" si="103"/>
        <v>-2.4465435412536207E-3</v>
      </c>
      <c r="R452" s="29">
        <f t="shared" si="104"/>
        <v>-2.6809341860892788E-3</v>
      </c>
      <c r="S452" s="29">
        <f t="shared" si="105"/>
        <v>-3.6877579274566807E-3</v>
      </c>
      <c r="T452" s="29">
        <f t="shared" si="111"/>
        <v>-7.3331936686625854E-3</v>
      </c>
      <c r="U452" s="17"/>
      <c r="V452" s="30">
        <f t="shared" si="106"/>
        <v>1.7643754807281271E-3</v>
      </c>
      <c r="W452" s="30">
        <f t="shared" si="107"/>
        <v>-1.5591332894646142E-4</v>
      </c>
      <c r="X452" s="30">
        <f t="shared" si="108"/>
        <v>-2.2573272886284696E-3</v>
      </c>
      <c r="Y452" s="30">
        <f t="shared" si="109"/>
        <v>-2.3259113468341469E-3</v>
      </c>
      <c r="Z452" s="30">
        <f t="shared" si="110"/>
        <v>-3.2940488998952416E-3</v>
      </c>
      <c r="AA452" s="17"/>
      <c r="AB452" s="17"/>
      <c r="AC452" s="17"/>
      <c r="AD452" s="17"/>
      <c r="AE452" s="17"/>
      <c r="AF452" s="17"/>
      <c r="AG452" s="17"/>
      <c r="AK452" s="24">
        <v>45845</v>
      </c>
      <c r="AL452" s="37">
        <v>0.87765033020507466</v>
      </c>
      <c r="AM452" s="37">
        <v>0.7125780646426062</v>
      </c>
      <c r="AN452" s="37">
        <v>0.59172392730851819</v>
      </c>
      <c r="AO452" s="37">
        <v>0.43141066324109612</v>
      </c>
      <c r="AP452" s="37">
        <v>0.31698807598757167</v>
      </c>
      <c r="AT452" s="46">
        <f>'Bonds (CP)'!AL452/'Bonds (CP)'!AL422-1</f>
        <v>2.8501911713590511E-2</v>
      </c>
      <c r="AU452" s="46">
        <f>'Bonds (CP)'!AM452/'Bonds (CP)'!AM422-1</f>
        <v>4.4116122633016008E-2</v>
      </c>
      <c r="AV452" s="46">
        <f>'Bonds (CP)'!AN452/'Bonds (CP)'!AN422-1</f>
        <v>5.114471841099788E-2</v>
      </c>
      <c r="AW452" s="46">
        <f>'Bonds (CP)'!AO452/'Bonds (CP)'!AO422-1</f>
        <v>7.3563448474595283E-2</v>
      </c>
      <c r="AX452" s="46">
        <f>'Bonds (CP)'!AP452/'Bonds (CP)'!AP422-1</f>
        <v>7.4551656180355863E-2</v>
      </c>
      <c r="AY452" s="46">
        <f>SUM(AT452:AX452)</f>
        <v>0.27187785741255555</v>
      </c>
      <c r="BC452" s="46">
        <f>'Bonds (CP)'!AT452-'Bonds (CP)'!$AT$515</f>
        <v>2.911112861666118E-2</v>
      </c>
      <c r="BD452" s="46">
        <f>'Bonds (CP)'!AU452-'Bonds (CP)'!$AU$515</f>
        <v>4.5956218162266659E-2</v>
      </c>
      <c r="BE452" s="46">
        <f>'Bonds (CP)'!AV452-'Bonds (CP)'!$AV$515</f>
        <v>5.4738227715475853E-2</v>
      </c>
      <c r="BF452" s="46">
        <f>'Bonds (CP)'!AW452-'Bonds (CP)'!$AW$515</f>
        <v>8.0602205903930871E-2</v>
      </c>
      <c r="BG452" s="46">
        <f>'Bonds (CP)'!AX452-'Bonds (CP)'!$AX$515</f>
        <v>8.2691436795313711E-2</v>
      </c>
    </row>
    <row r="453" spans="1:59" ht="16.5" customHeight="1">
      <c r="A453" s="24">
        <v>45846</v>
      </c>
      <c r="B453" s="16">
        <v>15.1</v>
      </c>
      <c r="C453" s="16">
        <v>14.48</v>
      </c>
      <c r="D453" s="16">
        <v>14.53</v>
      </c>
      <c r="E453" s="16">
        <v>14.69</v>
      </c>
      <c r="F453" s="16">
        <v>14.72</v>
      </c>
      <c r="G453" s="17"/>
      <c r="H453" s="26">
        <f t="shared" si="112"/>
        <v>0.87749782797567333</v>
      </c>
      <c r="I453" s="26">
        <f t="shared" si="113"/>
        <v>0.71257806464260631</v>
      </c>
      <c r="J453" s="26">
        <f t="shared" si="114"/>
        <v>0.59220717443765536</v>
      </c>
      <c r="K453" s="26">
        <f t="shared" si="115"/>
        <v>0.431700204121299</v>
      </c>
      <c r="L453" s="26">
        <f t="shared" si="116"/>
        <v>0.31698807598757167</v>
      </c>
      <c r="M453" s="17"/>
      <c r="N453" s="17"/>
      <c r="O453" s="29">
        <f t="shared" ref="O453:O513" si="117">H453/H452 -1</f>
        <v>-1.7376194613372142E-4</v>
      </c>
      <c r="P453" s="29">
        <f t="shared" ref="P453:P513" si="118">I453/I452 -1</f>
        <v>0</v>
      </c>
      <c r="Q453" s="29">
        <f t="shared" ref="Q453:Q513" si="119">J453/J452 -1</f>
        <v>8.1667667443352521E-4</v>
      </c>
      <c r="R453" s="29">
        <f t="shared" ref="R453:R513" si="120">K453/K452 -1</f>
        <v>6.7114910426102625E-4</v>
      </c>
      <c r="S453" s="29">
        <f t="shared" ref="S453:S513" si="121">L453/L452 -1</f>
        <v>0</v>
      </c>
      <c r="T453" s="29">
        <f t="shared" si="111"/>
        <v>1.31406383256083E-3</v>
      </c>
      <c r="U453" s="17"/>
      <c r="V453" s="30">
        <f t="shared" ref="V453:V513" si="122">$O453-$O$515</f>
        <v>-1.473079113561242E-4</v>
      </c>
      <c r="W453" s="30">
        <f t="shared" ref="W453:W513" si="123">$P453-$P$515</f>
        <v>9.9966130867073578E-5</v>
      </c>
      <c r="X453" s="30">
        <f t="shared" ref="X453:X513" si="124">$Q453-$Q$515</f>
        <v>1.0058929270586763E-3</v>
      </c>
      <c r="Y453" s="30">
        <f t="shared" ref="Y453:Y513" si="125">$R453-$R$515</f>
        <v>1.0261719435161582E-3</v>
      </c>
      <c r="Z453" s="30">
        <f t="shared" ref="Z453:Z513" si="126">$S453-$S$515</f>
        <v>3.9370902756143925E-4</v>
      </c>
      <c r="AA453" s="17"/>
      <c r="AB453" s="17"/>
      <c r="AC453" s="17"/>
      <c r="AD453" s="17"/>
      <c r="AE453" s="17"/>
      <c r="AF453" s="17"/>
      <c r="AG453" s="17"/>
      <c r="AK453" s="24">
        <v>45846</v>
      </c>
      <c r="AL453" s="37">
        <v>0.87749782797567333</v>
      </c>
      <c r="AM453" s="37">
        <v>0.7125780646426062</v>
      </c>
      <c r="AN453" s="37">
        <v>0.59220717443765536</v>
      </c>
      <c r="AO453" s="37">
        <v>0.431700204121299</v>
      </c>
      <c r="AP453" s="37">
        <v>0.31698807598757167</v>
      </c>
      <c r="AT453" s="46">
        <f>'Bonds (CP)'!AL453/'Bonds (CP)'!AL423-1</f>
        <v>2.5282363162467458E-2</v>
      </c>
      <c r="AU453" s="46">
        <f>'Bonds (CP)'!AM453/'Bonds (CP)'!AM423-1</f>
        <v>4.859545637544449E-2</v>
      </c>
      <c r="AV453" s="46">
        <f>'Bonds (CP)'!AN453/'Bonds (CP)'!AN423-1</f>
        <v>6.3494603209691691E-2</v>
      </c>
      <c r="AW453" s="46">
        <f>'Bonds (CP)'!AO453/'Bonds (CP)'!AO423-1</f>
        <v>8.488947706347183E-2</v>
      </c>
      <c r="AX453" s="46">
        <f>'Bonds (CP)'!AP453/'Bonds (CP)'!AP423-1</f>
        <v>8.1935698909949783E-2</v>
      </c>
      <c r="AY453" s="46">
        <f>SUM(AT453:AX453)</f>
        <v>0.30419759872102525</v>
      </c>
      <c r="BC453" s="46">
        <f>'Bonds (CP)'!AT453-'Bonds (CP)'!$AT$515</f>
        <v>2.5891580065538128E-2</v>
      </c>
      <c r="BD453" s="46">
        <f>'Bonds (CP)'!AU453-'Bonds (CP)'!$AU$515</f>
        <v>5.043555190469514E-2</v>
      </c>
      <c r="BE453" s="46">
        <f>'Bonds (CP)'!AV453-'Bonds (CP)'!$AV$515</f>
        <v>6.708811251416967E-2</v>
      </c>
      <c r="BF453" s="46">
        <f>'Bonds (CP)'!AW453-'Bonds (CP)'!$AW$515</f>
        <v>9.1928234492807417E-2</v>
      </c>
      <c r="BG453" s="46">
        <f>'Bonds (CP)'!AX453-'Bonds (CP)'!$AX$515</f>
        <v>9.0075479524907631E-2</v>
      </c>
    </row>
    <row r="454" spans="1:59" ht="16.5" customHeight="1">
      <c r="A454" s="24">
        <v>45847</v>
      </c>
      <c r="B454" s="16">
        <v>15.11</v>
      </c>
      <c r="C454" s="16">
        <v>14.71</v>
      </c>
      <c r="D454" s="16">
        <v>14.72</v>
      </c>
      <c r="E454" s="16">
        <v>14.78</v>
      </c>
      <c r="F454" s="16">
        <v>14.72</v>
      </c>
      <c r="G454" s="17"/>
      <c r="H454" s="26">
        <f t="shared" si="112"/>
        <v>0.87742159673355924</v>
      </c>
      <c r="I454" s="26">
        <f t="shared" si="113"/>
        <v>0.70840069889134605</v>
      </c>
      <c r="J454" s="26">
        <f t="shared" si="114"/>
        <v>0.58763625294140609</v>
      </c>
      <c r="K454" s="26">
        <f t="shared" si="115"/>
        <v>0.42910347425767881</v>
      </c>
      <c r="L454" s="26">
        <f t="shared" si="116"/>
        <v>0.31698807598757167</v>
      </c>
      <c r="M454" s="17"/>
      <c r="N454" s="17"/>
      <c r="O454" s="29">
        <f t="shared" si="117"/>
        <v>-8.6873425419131678E-5</v>
      </c>
      <c r="P454" s="29">
        <f t="shared" si="118"/>
        <v>-5.8623271730311455E-3</v>
      </c>
      <c r="Q454" s="29">
        <f t="shared" si="119"/>
        <v>-7.7184500518584498E-3</v>
      </c>
      <c r="R454" s="29">
        <f t="shared" si="120"/>
        <v>-6.0151230850253867E-3</v>
      </c>
      <c r="S454" s="29">
        <f t="shared" si="121"/>
        <v>0</v>
      </c>
      <c r="T454" s="29">
        <f t="shared" ref="T454:T513" si="127">SUM(O454:S454)</f>
        <v>-1.9682773735334114E-2</v>
      </c>
      <c r="U454" s="17"/>
      <c r="V454" s="30">
        <f t="shared" si="122"/>
        <v>-6.0419390641534452E-5</v>
      </c>
      <c r="W454" s="30">
        <f t="shared" si="123"/>
        <v>-5.7623610421640723E-3</v>
      </c>
      <c r="X454" s="30">
        <f t="shared" si="124"/>
        <v>-7.5292337992332982E-3</v>
      </c>
      <c r="Y454" s="30">
        <f t="shared" si="125"/>
        <v>-5.6601002457702552E-3</v>
      </c>
      <c r="Z454" s="30">
        <f t="shared" si="126"/>
        <v>3.9370902756143925E-4</v>
      </c>
      <c r="AA454" s="17"/>
      <c r="AB454" s="17"/>
      <c r="AC454" s="17"/>
      <c r="AD454" s="17"/>
      <c r="AE454" s="17"/>
      <c r="AF454" s="17"/>
      <c r="AG454" s="17"/>
      <c r="AK454" s="24">
        <v>45847</v>
      </c>
      <c r="AL454" s="37">
        <v>0.87742159673355913</v>
      </c>
      <c r="AM454" s="37">
        <v>0.70840069889134594</v>
      </c>
      <c r="AN454" s="37">
        <v>0.5876362529414062</v>
      </c>
      <c r="AO454" s="37">
        <v>0.4291034742576787</v>
      </c>
      <c r="AP454" s="37">
        <v>0.31698807598757167</v>
      </c>
      <c r="AT454" s="46">
        <f>'Bonds (CP)'!AL454/'Bonds (CP)'!AL424-1</f>
        <v>2.4585179393623369E-2</v>
      </c>
      <c r="AU454" s="46">
        <f>'Bonds (CP)'!AM454/'Bonds (CP)'!AM424-1</f>
        <v>4.2710575125085359E-2</v>
      </c>
      <c r="AV454" s="46">
        <f>'Bonds (CP)'!AN454/'Bonds (CP)'!AN424-1</f>
        <v>5.6558726443860508E-2</v>
      </c>
      <c r="AW454" s="46">
        <f>'Bonds (CP)'!AO454/'Bonds (CP)'!AO424-1</f>
        <v>7.9069006534705721E-2</v>
      </c>
      <c r="AX454" s="46">
        <f>'Bonds (CP)'!AP454/'Bonds (CP)'!AP424-1</f>
        <v>7.7505276156173641E-2</v>
      </c>
      <c r="AY454" s="46">
        <f>SUM(AT454:AX454)</f>
        <v>0.2804287636534486</v>
      </c>
      <c r="BC454" s="46">
        <f>'Bonds (CP)'!AT454-'Bonds (CP)'!$AT$515</f>
        <v>2.5194396296694038E-2</v>
      </c>
      <c r="BD454" s="46">
        <f>'Bonds (CP)'!AU454-'Bonds (CP)'!$AU$515</f>
        <v>4.455067065433601E-2</v>
      </c>
      <c r="BE454" s="46">
        <f>'Bonds (CP)'!AV454-'Bonds (CP)'!$AV$515</f>
        <v>6.015223574833848E-2</v>
      </c>
      <c r="BF454" s="46">
        <f>'Bonds (CP)'!AW454-'Bonds (CP)'!$AW$515</f>
        <v>8.6107763964041309E-2</v>
      </c>
      <c r="BG454" s="46">
        <f>'Bonds (CP)'!AX454-'Bonds (CP)'!$AX$515</f>
        <v>8.5645056771131489E-2</v>
      </c>
    </row>
    <row r="455" spans="1:59" ht="16.5" customHeight="1">
      <c r="A455" s="24">
        <v>45848</v>
      </c>
      <c r="B455" s="16">
        <v>14.89</v>
      </c>
      <c r="C455" s="16">
        <v>14.58</v>
      </c>
      <c r="D455" s="16">
        <v>14.62</v>
      </c>
      <c r="E455" s="16">
        <v>14.69</v>
      </c>
      <c r="F455" s="16">
        <v>14.65</v>
      </c>
      <c r="G455" s="17"/>
      <c r="H455" s="26">
        <f t="shared" si="112"/>
        <v>0.87910174949952125</v>
      </c>
      <c r="I455" s="26">
        <f t="shared" si="113"/>
        <v>0.71075772932511649</v>
      </c>
      <c r="J455" s="26">
        <f t="shared" si="114"/>
        <v>0.59003645672328386</v>
      </c>
      <c r="K455" s="26">
        <f t="shared" si="115"/>
        <v>0.431700204121299</v>
      </c>
      <c r="L455" s="26">
        <f t="shared" si="116"/>
        <v>0.31863309578304921</v>
      </c>
      <c r="M455" s="17"/>
      <c r="N455" s="17"/>
      <c r="O455" s="29">
        <f t="shared" si="117"/>
        <v>1.9148750979196549E-3</v>
      </c>
      <c r="P455" s="29">
        <f t="shared" si="118"/>
        <v>3.3272559406833935E-3</v>
      </c>
      <c r="Q455" s="29">
        <f t="shared" si="119"/>
        <v>4.0845059675327366E-3</v>
      </c>
      <c r="R455" s="29">
        <f t="shared" si="120"/>
        <v>6.0515237452047899E-3</v>
      </c>
      <c r="S455" s="29">
        <f t="shared" si="121"/>
        <v>5.1895320994410632E-3</v>
      </c>
      <c r="T455" s="29">
        <f t="shared" si="127"/>
        <v>2.0567692850781638E-2</v>
      </c>
      <c r="U455" s="17"/>
      <c r="V455" s="30">
        <f t="shared" si="122"/>
        <v>1.9413291326972522E-3</v>
      </c>
      <c r="W455" s="30">
        <f t="shared" si="123"/>
        <v>3.4272220715504671E-3</v>
      </c>
      <c r="X455" s="30">
        <f t="shared" si="124"/>
        <v>4.2737222201578882E-3</v>
      </c>
      <c r="Y455" s="30">
        <f t="shared" si="125"/>
        <v>6.4065465844599214E-3</v>
      </c>
      <c r="Z455" s="30">
        <f t="shared" si="126"/>
        <v>5.5832411270025023E-3</v>
      </c>
      <c r="AA455" s="17"/>
      <c r="AB455" s="17"/>
      <c r="AC455" s="17"/>
      <c r="AD455" s="17"/>
      <c r="AE455" s="17"/>
      <c r="AF455" s="17"/>
      <c r="AG455" s="17"/>
      <c r="AK455" s="24">
        <v>45848</v>
      </c>
      <c r="AL455" s="37">
        <v>0.87910174949952125</v>
      </c>
      <c r="AM455" s="37">
        <v>0.71075772932511649</v>
      </c>
      <c r="AN455" s="37">
        <v>0.59003645672328398</v>
      </c>
      <c r="AO455" s="37">
        <v>0.431700204121299</v>
      </c>
      <c r="AP455" s="37">
        <v>0.31863309578304921</v>
      </c>
      <c r="AT455" s="46">
        <f>'Bonds (CP)'!AL455/'Bonds (CP)'!AL425-1</f>
        <v>1.8278353207415776E-2</v>
      </c>
      <c r="AU455" s="46">
        <f>'Bonds (CP)'!AM455/'Bonds (CP)'!AM425-1</f>
        <v>3.8302463572580603E-2</v>
      </c>
      <c r="AV455" s="46">
        <f>'Bonds (CP)'!AN455/'Bonds (CP)'!AN425-1</f>
        <v>5.407223499231284E-2</v>
      </c>
      <c r="AW455" s="46">
        <f>'Bonds (CP)'!AO455/'Bonds (CP)'!AO425-1</f>
        <v>7.9931465960344728E-2</v>
      </c>
      <c r="AX455" s="46">
        <f>'Bonds (CP)'!AP455/'Bonds (CP)'!AP425-1</f>
        <v>8.383926129515662E-2</v>
      </c>
      <c r="AY455" s="46">
        <f>SUM(AT455:AX455)</f>
        <v>0.27442377902781057</v>
      </c>
      <c r="BC455" s="46">
        <f>'Bonds (CP)'!AT455-'Bonds (CP)'!$AT$515</f>
        <v>1.8887570110486446E-2</v>
      </c>
      <c r="BD455" s="46">
        <f>'Bonds (CP)'!AU455-'Bonds (CP)'!$AU$515</f>
        <v>4.0142559101831253E-2</v>
      </c>
      <c r="BE455" s="46">
        <f>'Bonds (CP)'!AV455-'Bonds (CP)'!$AV$515</f>
        <v>5.7665744296790812E-2</v>
      </c>
      <c r="BF455" s="46">
        <f>'Bonds (CP)'!AW455-'Bonds (CP)'!$AW$515</f>
        <v>8.6970223389680315E-2</v>
      </c>
      <c r="BG455" s="46">
        <f>'Bonds (CP)'!AX455-'Bonds (CP)'!$AX$515</f>
        <v>9.1979041910114467E-2</v>
      </c>
    </row>
    <row r="456" spans="1:59" ht="16.5" customHeight="1">
      <c r="A456" s="24">
        <v>45849</v>
      </c>
      <c r="B456" s="16">
        <v>15.03</v>
      </c>
      <c r="C456" s="16">
        <v>14.59</v>
      </c>
      <c r="D456" s="16">
        <v>14.63</v>
      </c>
      <c r="E456" s="16">
        <v>14.71</v>
      </c>
      <c r="F456" s="16">
        <v>14.69</v>
      </c>
      <c r="G456" s="17"/>
      <c r="H456" s="26">
        <f t="shared" si="112"/>
        <v>0.87803181778666428</v>
      </c>
      <c r="I456" s="26">
        <f t="shared" si="113"/>
        <v>0.71057604241590444</v>
      </c>
      <c r="J456" s="26">
        <f t="shared" si="114"/>
        <v>0.58979588302420094</v>
      </c>
      <c r="K456" s="26">
        <f t="shared" si="115"/>
        <v>0.43112137679045692</v>
      </c>
      <c r="L456" s="26">
        <f t="shared" si="116"/>
        <v>0.31769103282392841</v>
      </c>
      <c r="M456" s="17"/>
      <c r="N456" s="17"/>
      <c r="O456" s="29">
        <f t="shared" si="117"/>
        <v>-1.2170738068330023E-3</v>
      </c>
      <c r="P456" s="29">
        <f t="shared" si="118"/>
        <v>-2.5562424679448359E-4</v>
      </c>
      <c r="Q456" s="29">
        <f t="shared" si="119"/>
        <v>-4.0772683847190017E-4</v>
      </c>
      <c r="R456" s="29">
        <f t="shared" si="120"/>
        <v>-1.3408085641752887E-3</v>
      </c>
      <c r="S456" s="29">
        <f t="shared" si="121"/>
        <v>-2.9565759853215079E-3</v>
      </c>
      <c r="T456" s="29">
        <f t="shared" si="127"/>
        <v>-6.1778094415961826E-3</v>
      </c>
      <c r="U456" s="17"/>
      <c r="V456" s="30">
        <f t="shared" si="122"/>
        <v>-1.190619772055405E-3</v>
      </c>
      <c r="W456" s="30">
        <f t="shared" si="123"/>
        <v>-1.5565811592741001E-4</v>
      </c>
      <c r="X456" s="30">
        <f t="shared" si="124"/>
        <v>-2.1851058584674895E-4</v>
      </c>
      <c r="Y456" s="30">
        <f t="shared" si="125"/>
        <v>-9.8578572492015676E-4</v>
      </c>
      <c r="Z456" s="30">
        <f t="shared" si="126"/>
        <v>-2.5628669577600688E-3</v>
      </c>
      <c r="AA456" s="17"/>
      <c r="AB456" s="17"/>
      <c r="AC456" s="17"/>
      <c r="AD456" s="17"/>
      <c r="AE456" s="17"/>
      <c r="AF456" s="17"/>
      <c r="AG456" s="17"/>
      <c r="AK456" s="24">
        <v>45849</v>
      </c>
      <c r="AL456" s="37">
        <v>0.87803181778666417</v>
      </c>
      <c r="AM456" s="37">
        <v>0.71057604241590444</v>
      </c>
      <c r="AN456" s="37">
        <v>0.58979588302420105</v>
      </c>
      <c r="AO456" s="37">
        <v>0.43112137679045692</v>
      </c>
      <c r="AP456" s="37">
        <v>0.31769103282392835</v>
      </c>
      <c r="AT456" s="46">
        <f>'Bonds (CP)'!AL456/'Bonds (CP)'!AL426-1</f>
        <v>2.2776666956445757E-2</v>
      </c>
      <c r="AU456" s="46">
        <f>'Bonds (CP)'!AM456/'Bonds (CP)'!AM426-1</f>
        <v>3.6466558923566428E-2</v>
      </c>
      <c r="AV456" s="46">
        <f>'Bonds (CP)'!AN456/'Bonds (CP)'!AN426-1</f>
        <v>4.7297614952068745E-2</v>
      </c>
      <c r="AW456" s="46">
        <f>'Bonds (CP)'!AO456/'Bonds (CP)'!AO426-1</f>
        <v>6.8626755314620924E-2</v>
      </c>
      <c r="AX456" s="46">
        <f>'Bonds (CP)'!AP456/'Bonds (CP)'!AP426-1</f>
        <v>6.4354047827794414E-2</v>
      </c>
      <c r="AY456" s="46">
        <f>SUM(AT456:AX456)</f>
        <v>0.23952164397449627</v>
      </c>
      <c r="BC456" s="46">
        <f>'Bonds (CP)'!AT456-'Bonds (CP)'!$AT$515</f>
        <v>2.3385883859516426E-2</v>
      </c>
      <c r="BD456" s="46">
        <f>'Bonds (CP)'!AU456-'Bonds (CP)'!$AU$515</f>
        <v>3.8306654452817078E-2</v>
      </c>
      <c r="BE456" s="46">
        <f>'Bonds (CP)'!AV456-'Bonds (CP)'!$AV$515</f>
        <v>5.0891124256546717E-2</v>
      </c>
      <c r="BF456" s="46">
        <f>'Bonds (CP)'!AW456-'Bonds (CP)'!$AW$515</f>
        <v>7.5665512743956512E-2</v>
      </c>
      <c r="BG456" s="46">
        <f>'Bonds (CP)'!AX456-'Bonds (CP)'!$AX$515</f>
        <v>7.2493828442752262E-2</v>
      </c>
    </row>
    <row r="457" spans="1:59" ht="16.5" customHeight="1">
      <c r="A457" s="24">
        <v>45852</v>
      </c>
      <c r="B457" s="16">
        <v>14.85</v>
      </c>
      <c r="C457" s="16">
        <v>14.56</v>
      </c>
      <c r="D457" s="16">
        <v>14.58</v>
      </c>
      <c r="E457" s="16">
        <v>14.64</v>
      </c>
      <c r="F457" s="16">
        <v>14.58</v>
      </c>
      <c r="G457" s="17"/>
      <c r="H457" s="26">
        <f t="shared" si="112"/>
        <v>0.87940792337831952</v>
      </c>
      <c r="I457" s="26">
        <f t="shared" si="113"/>
        <v>0.71112129199119711</v>
      </c>
      <c r="J457" s="26">
        <f t="shared" si="114"/>
        <v>0.59099998459217373</v>
      </c>
      <c r="K457" s="26">
        <f t="shared" si="115"/>
        <v>0.43315173391958661</v>
      </c>
      <c r="L457" s="26">
        <f t="shared" si="116"/>
        <v>0.3202949947421741</v>
      </c>
      <c r="M457" s="17"/>
      <c r="N457" s="17"/>
      <c r="O457" s="29">
        <f t="shared" si="117"/>
        <v>1.5672616456248178E-3</v>
      </c>
      <c r="P457" s="29">
        <f t="shared" si="118"/>
        <v>7.6733458876376837E-4</v>
      </c>
      <c r="Q457" s="29">
        <f t="shared" si="119"/>
        <v>2.0415564140574549E-3</v>
      </c>
      <c r="R457" s="29">
        <f t="shared" si="120"/>
        <v>4.7094791361192989E-3</v>
      </c>
      <c r="S457" s="29">
        <f t="shared" si="121"/>
        <v>8.1965231914142844E-3</v>
      </c>
      <c r="T457" s="29">
        <f t="shared" si="127"/>
        <v>1.7282154975979624E-2</v>
      </c>
      <c r="U457" s="17"/>
      <c r="V457" s="30">
        <f t="shared" si="122"/>
        <v>1.5937156804024151E-3</v>
      </c>
      <c r="W457" s="30">
        <f t="shared" si="123"/>
        <v>8.67300719630842E-4</v>
      </c>
      <c r="X457" s="30">
        <f t="shared" si="124"/>
        <v>2.230772666682606E-3</v>
      </c>
      <c r="Y457" s="30">
        <f t="shared" si="125"/>
        <v>5.0645019753744304E-3</v>
      </c>
      <c r="Z457" s="30">
        <f t="shared" si="126"/>
        <v>8.5902322189757244E-3</v>
      </c>
      <c r="AA457" s="17"/>
      <c r="AB457" s="17"/>
      <c r="AC457" s="17"/>
      <c r="AD457" s="17"/>
      <c r="AE457" s="17"/>
      <c r="AF457" s="17"/>
      <c r="AG457" s="17"/>
      <c r="AK457" s="24">
        <v>45852</v>
      </c>
      <c r="AL457" s="37">
        <v>0.87940792337831941</v>
      </c>
      <c r="AM457" s="37">
        <v>0.71112129199119711</v>
      </c>
      <c r="AN457" s="37">
        <v>0.59099998459217384</v>
      </c>
      <c r="AO457" s="37">
        <v>0.43315173391958656</v>
      </c>
      <c r="AP457" s="37">
        <v>0.3202949947421741</v>
      </c>
      <c r="AT457" s="46">
        <f>'Bonds (CP)'!AL457/'Bonds (CP)'!AL427-1</f>
        <v>2.2377013495864073E-2</v>
      </c>
      <c r="AU457" s="46">
        <f>'Bonds (CP)'!AM457/'Bonds (CP)'!AM427-1</f>
        <v>3.3339349820654451E-2</v>
      </c>
      <c r="AV457" s="46">
        <f>'Bonds (CP)'!AN457/'Bonds (CP)'!AN427-1</f>
        <v>4.1423382564332645E-2</v>
      </c>
      <c r="AW457" s="46">
        <f>'Bonds (CP)'!AO457/'Bonds (CP)'!AO427-1</f>
        <v>5.9618868386801527E-2</v>
      </c>
      <c r="AX457" s="46">
        <f>'Bonds (CP)'!AP457/'Bonds (CP)'!AP427-1</f>
        <v>5.8903174431286232E-2</v>
      </c>
      <c r="AY457" s="46">
        <f>SUM(AT457:AX457)</f>
        <v>0.21566178869893893</v>
      </c>
      <c r="BC457" s="46">
        <f>'Bonds (CP)'!AT457-'Bonds (CP)'!$AT$515</f>
        <v>2.2986230398934743E-2</v>
      </c>
      <c r="BD457" s="46">
        <f>'Bonds (CP)'!AU457-'Bonds (CP)'!$AU$515</f>
        <v>3.5179445349905102E-2</v>
      </c>
      <c r="BE457" s="46">
        <f>'Bonds (CP)'!AV457-'Bonds (CP)'!$AV$515</f>
        <v>4.5016891868810617E-2</v>
      </c>
      <c r="BF457" s="46">
        <f>'Bonds (CP)'!AW457-'Bonds (CP)'!$AW$515</f>
        <v>6.6657625816137114E-2</v>
      </c>
      <c r="BG457" s="46">
        <f>'Bonds (CP)'!AX457-'Bonds (CP)'!$AX$515</f>
        <v>6.7042955046244079E-2</v>
      </c>
    </row>
    <row r="458" spans="1:59" ht="16.5" customHeight="1">
      <c r="A458" s="24">
        <v>45853</v>
      </c>
      <c r="B458" s="16">
        <v>14.68</v>
      </c>
      <c r="C458" s="16">
        <v>14.33</v>
      </c>
      <c r="D458" s="16">
        <v>14.34</v>
      </c>
      <c r="E458" s="16">
        <v>14.37</v>
      </c>
      <c r="F458" s="16">
        <v>14.3</v>
      </c>
      <c r="G458" s="17"/>
      <c r="H458" s="26">
        <f t="shared" si="112"/>
        <v>0.88071154516916639</v>
      </c>
      <c r="I458" s="26">
        <f t="shared" si="113"/>
        <v>0.71532042895170722</v>
      </c>
      <c r="J458" s="26">
        <f t="shared" si="114"/>
        <v>0.59682282619411964</v>
      </c>
      <c r="K458" s="26">
        <f t="shared" si="115"/>
        <v>0.4411013934702625</v>
      </c>
      <c r="L458" s="26">
        <f t="shared" si="116"/>
        <v>0.32711623053025318</v>
      </c>
      <c r="M458" s="17"/>
      <c r="N458" s="17"/>
      <c r="O458" s="29">
        <f t="shared" si="117"/>
        <v>1.4823857690966502E-3</v>
      </c>
      <c r="P458" s="29">
        <f t="shared" si="118"/>
        <v>5.9049518103335696E-3</v>
      </c>
      <c r="Q458" s="29">
        <f t="shared" si="119"/>
        <v>9.852524118023398E-3</v>
      </c>
      <c r="R458" s="29">
        <f t="shared" si="120"/>
        <v>1.8353059512747461E-2</v>
      </c>
      <c r="S458" s="29">
        <f t="shared" si="121"/>
        <v>2.1296729265375847E-2</v>
      </c>
      <c r="T458" s="29">
        <f t="shared" si="127"/>
        <v>5.6889650475576925E-2</v>
      </c>
      <c r="U458" s="17"/>
      <c r="V458" s="30">
        <f t="shared" si="122"/>
        <v>1.5088398038742474E-3</v>
      </c>
      <c r="W458" s="30">
        <f t="shared" si="123"/>
        <v>6.0049179412006428E-3</v>
      </c>
      <c r="X458" s="30">
        <f t="shared" si="124"/>
        <v>1.0041740370648549E-2</v>
      </c>
      <c r="Y458" s="30">
        <f t="shared" si="125"/>
        <v>1.8708082352002591E-2</v>
      </c>
      <c r="Z458" s="30">
        <f t="shared" si="126"/>
        <v>2.1690438292937285E-2</v>
      </c>
      <c r="AA458" s="17"/>
      <c r="AB458" s="17"/>
      <c r="AC458" s="17"/>
      <c r="AD458" s="17"/>
      <c r="AE458" s="17"/>
      <c r="AF458" s="17"/>
      <c r="AG458" s="17"/>
      <c r="AK458" s="24">
        <v>45853</v>
      </c>
      <c r="AL458" s="37">
        <v>0.88071154516916639</v>
      </c>
      <c r="AM458" s="37">
        <v>0.71532042895170733</v>
      </c>
      <c r="AN458" s="37">
        <v>0.59682282619411975</v>
      </c>
      <c r="AO458" s="37">
        <v>0.44110139347026245</v>
      </c>
      <c r="AP458" s="37">
        <v>0.32711623053025313</v>
      </c>
      <c r="AT458" s="46">
        <f>'Bonds (CP)'!AL458/'Bonds (CP)'!AL428-1</f>
        <v>2.3107778165329718E-2</v>
      </c>
      <c r="AU458" s="46">
        <f>'Bonds (CP)'!AM458/'Bonds (CP)'!AM428-1</f>
        <v>3.629155610323842E-2</v>
      </c>
      <c r="AV458" s="46">
        <f>'Bonds (CP)'!AN458/'Bonds (CP)'!AN428-1</f>
        <v>4.87146278158892E-2</v>
      </c>
      <c r="AW458" s="46">
        <f>'Bonds (CP)'!AO458/'Bonds (CP)'!AO428-1</f>
        <v>7.1964922673341425E-2</v>
      </c>
      <c r="AX458" s="46">
        <f>'Bonds (CP)'!AP458/'Bonds (CP)'!AP428-1</f>
        <v>7.612127199697416E-2</v>
      </c>
      <c r="AY458" s="46">
        <f>SUM(AT458:AX458)</f>
        <v>0.25620015675477292</v>
      </c>
      <c r="BC458" s="46">
        <f>'Bonds (CP)'!AT458-'Bonds (CP)'!$AT$515</f>
        <v>2.3716995068400387E-2</v>
      </c>
      <c r="BD458" s="46">
        <f>'Bonds (CP)'!AU458-'Bonds (CP)'!$AU$515</f>
        <v>3.8131651632489071E-2</v>
      </c>
      <c r="BE458" s="46">
        <f>'Bonds (CP)'!AV458-'Bonds (CP)'!$AV$515</f>
        <v>5.2308137120367172E-2</v>
      </c>
      <c r="BF458" s="46">
        <f>'Bonds (CP)'!AW458-'Bonds (CP)'!$AW$515</f>
        <v>7.9003680102677012E-2</v>
      </c>
      <c r="BG458" s="46">
        <f>'Bonds (CP)'!AX458-'Bonds (CP)'!$AX$515</f>
        <v>8.4261052611932008E-2</v>
      </c>
    </row>
    <row r="459" spans="1:59" ht="16.5" customHeight="1">
      <c r="A459" s="24">
        <v>45854</v>
      </c>
      <c r="B459" s="16">
        <v>14.14</v>
      </c>
      <c r="C459" s="16">
        <v>14.13</v>
      </c>
      <c r="D459" s="16">
        <v>14.21</v>
      </c>
      <c r="E459" s="16">
        <v>14.3</v>
      </c>
      <c r="F459" s="16">
        <v>14.27</v>
      </c>
      <c r="G459" s="17"/>
      <c r="H459" s="26">
        <f t="shared" si="112"/>
        <v>0.88487821973015601</v>
      </c>
      <c r="I459" s="26">
        <f t="shared" si="113"/>
        <v>0.71899920099469705</v>
      </c>
      <c r="J459" s="26">
        <f t="shared" si="114"/>
        <v>0.60000694269132315</v>
      </c>
      <c r="K459" s="26">
        <f t="shared" si="115"/>
        <v>0.44319350648538369</v>
      </c>
      <c r="L459" s="26">
        <f t="shared" si="116"/>
        <v>0.32786398293388291</v>
      </c>
      <c r="M459" s="17"/>
      <c r="N459" s="17"/>
      <c r="O459" s="29">
        <f t="shared" si="117"/>
        <v>4.7310320658839888E-3</v>
      </c>
      <c r="P459" s="29">
        <f t="shared" si="118"/>
        <v>5.1428309525298754E-3</v>
      </c>
      <c r="Q459" s="29">
        <f t="shared" si="119"/>
        <v>5.3351117910624968E-3</v>
      </c>
      <c r="R459" s="29">
        <f t="shared" si="120"/>
        <v>4.7429299614358822E-3</v>
      </c>
      <c r="S459" s="29">
        <f t="shared" si="121"/>
        <v>2.285892089235686E-3</v>
      </c>
      <c r="T459" s="29">
        <f t="shared" si="127"/>
        <v>2.2237796860147929E-2</v>
      </c>
      <c r="U459" s="17"/>
      <c r="V459" s="30">
        <f t="shared" si="122"/>
        <v>4.7574861006615858E-3</v>
      </c>
      <c r="W459" s="30">
        <f t="shared" si="123"/>
        <v>5.2427970833969486E-3</v>
      </c>
      <c r="X459" s="30">
        <f t="shared" si="124"/>
        <v>5.5243280436876483E-3</v>
      </c>
      <c r="Y459" s="30">
        <f t="shared" si="125"/>
        <v>5.0979528006910137E-3</v>
      </c>
      <c r="Z459" s="30">
        <f t="shared" si="126"/>
        <v>2.6796011167971251E-3</v>
      </c>
      <c r="AA459" s="17"/>
      <c r="AB459" s="17"/>
      <c r="AC459" s="17"/>
      <c r="AD459" s="17"/>
      <c r="AE459" s="17"/>
      <c r="AF459" s="17"/>
      <c r="AG459" s="17"/>
      <c r="AK459" s="24">
        <v>45854</v>
      </c>
      <c r="AL459" s="37">
        <v>0.88487821973015601</v>
      </c>
      <c r="AM459" s="37">
        <v>0.71899920099469694</v>
      </c>
      <c r="AN459" s="37">
        <v>0.60000694269132304</v>
      </c>
      <c r="AO459" s="37">
        <v>0.44319350648538369</v>
      </c>
      <c r="AP459" s="37">
        <v>0.32786398293388291</v>
      </c>
      <c r="AT459" s="46">
        <f>'Bonds (CP)'!AL459/'Bonds (CP)'!AL429-1</f>
        <v>2.5144559313124315E-2</v>
      </c>
      <c r="AU459" s="46">
        <f>'Bonds (CP)'!AM459/'Bonds (CP)'!AM429-1</f>
        <v>3.4783010653869351E-2</v>
      </c>
      <c r="AV459" s="46">
        <f>'Bonds (CP)'!AN459/'Bonds (CP)'!AN429-1</f>
        <v>4.7085828690800247E-2</v>
      </c>
      <c r="AW459" s="46">
        <f>'Bonds (CP)'!AO459/'Bonds (CP)'!AO429-1</f>
        <v>6.9237860255941142E-2</v>
      </c>
      <c r="AX459" s="46">
        <f>'Bonds (CP)'!AP459/'Bonds (CP)'!AP429-1</f>
        <v>6.8655176874479418E-2</v>
      </c>
      <c r="AY459" s="46">
        <f>SUM(AT459:AX459)</f>
        <v>0.24490643578821447</v>
      </c>
      <c r="BC459" s="46">
        <f>'Bonds (CP)'!AT459-'Bonds (CP)'!$AT$515</f>
        <v>2.5753776216194985E-2</v>
      </c>
      <c r="BD459" s="46">
        <f>'Bonds (CP)'!AU459-'Bonds (CP)'!$AU$515</f>
        <v>3.6623106183120001E-2</v>
      </c>
      <c r="BE459" s="46">
        <f>'Bonds (CP)'!AV459-'Bonds (CP)'!$AV$515</f>
        <v>5.0679337995278219E-2</v>
      </c>
      <c r="BF459" s="46">
        <f>'Bonds (CP)'!AW459-'Bonds (CP)'!$AW$515</f>
        <v>7.6276617685276729E-2</v>
      </c>
      <c r="BG459" s="46">
        <f>'Bonds (CP)'!AX459-'Bonds (CP)'!$AX$515</f>
        <v>7.6794957489437266E-2</v>
      </c>
    </row>
    <row r="460" spans="1:59" ht="16.5" customHeight="1">
      <c r="A460" s="24">
        <v>45855</v>
      </c>
      <c r="B460" s="16">
        <v>13.99</v>
      </c>
      <c r="C460" s="16">
        <v>14.09</v>
      </c>
      <c r="D460" s="16">
        <v>14.18</v>
      </c>
      <c r="E460" s="16">
        <v>14.26</v>
      </c>
      <c r="F460" s="16">
        <v>14.24</v>
      </c>
      <c r="G460" s="17"/>
      <c r="H460" s="26">
        <f t="shared" si="112"/>
        <v>0.88604263531888772</v>
      </c>
      <c r="I460" s="26">
        <f t="shared" si="113"/>
        <v>0.71973802917206653</v>
      </c>
      <c r="J460" s="26">
        <f t="shared" si="114"/>
        <v>0.60074476459896708</v>
      </c>
      <c r="K460" s="26">
        <f t="shared" si="115"/>
        <v>0.44439482104009997</v>
      </c>
      <c r="L460" s="26">
        <f t="shared" si="116"/>
        <v>0.32861508330467942</v>
      </c>
      <c r="M460" s="17"/>
      <c r="N460" s="17"/>
      <c r="O460" s="29">
        <f t="shared" si="117"/>
        <v>1.3159049039390691E-3</v>
      </c>
      <c r="P460" s="29">
        <f t="shared" si="118"/>
        <v>1.0275785791518111E-3</v>
      </c>
      <c r="Q460" s="29">
        <f t="shared" si="119"/>
        <v>1.2296889504885833E-3</v>
      </c>
      <c r="R460" s="29">
        <f t="shared" si="120"/>
        <v>2.7105869944776817E-3</v>
      </c>
      <c r="S460" s="29">
        <f t="shared" si="121"/>
        <v>2.2908901553482242E-3</v>
      </c>
      <c r="T460" s="29">
        <f t="shared" si="127"/>
        <v>8.5746495834053693E-3</v>
      </c>
      <c r="U460" s="17"/>
      <c r="V460" s="30">
        <f t="shared" si="122"/>
        <v>1.3423589387166663E-3</v>
      </c>
      <c r="W460" s="30">
        <f t="shared" si="123"/>
        <v>1.1275447100188847E-3</v>
      </c>
      <c r="X460" s="30">
        <f t="shared" si="124"/>
        <v>1.4189052031137344E-3</v>
      </c>
      <c r="Y460" s="30">
        <f t="shared" si="125"/>
        <v>3.0656098337328136E-3</v>
      </c>
      <c r="Z460" s="30">
        <f t="shared" si="126"/>
        <v>2.6845991829096633E-3</v>
      </c>
      <c r="AA460" s="17"/>
      <c r="AB460" s="17"/>
      <c r="AC460" s="17"/>
      <c r="AD460" s="17"/>
      <c r="AE460" s="17"/>
      <c r="AF460" s="17"/>
      <c r="AG460" s="17"/>
      <c r="AK460" s="24">
        <v>45855</v>
      </c>
      <c r="AL460" s="37">
        <v>0.88604263531888761</v>
      </c>
      <c r="AM460" s="37">
        <v>0.71973802917206653</v>
      </c>
      <c r="AN460" s="37">
        <v>0.6007447645989672</v>
      </c>
      <c r="AO460" s="37">
        <v>0.44439482104009997</v>
      </c>
      <c r="AP460" s="37">
        <v>0.32861508330467942</v>
      </c>
      <c r="AT460" s="46">
        <f>'Bonds (CP)'!AL460/'Bonds (CP)'!AL430-1</f>
        <v>2.6932187033950283E-2</v>
      </c>
      <c r="AU460" s="46">
        <f>'Bonds (CP)'!AM460/'Bonds (CP)'!AM430-1</f>
        <v>3.3221360458600246E-2</v>
      </c>
      <c r="AV460" s="46">
        <f>'Bonds (CP)'!AN460/'Bonds (CP)'!AN430-1</f>
        <v>4.2444791811924176E-2</v>
      </c>
      <c r="AW460" s="46">
        <f>'Bonds (CP)'!AO460/'Bonds (CP)'!AO430-1</f>
        <v>6.1518108644222469E-2</v>
      </c>
      <c r="AX460" s="46">
        <f>'Bonds (CP)'!AP460/'Bonds (CP)'!AP430-1</f>
        <v>5.9625960818978196E-2</v>
      </c>
      <c r="AY460" s="46">
        <f>SUM(AT460:AX460)</f>
        <v>0.22374240876767537</v>
      </c>
      <c r="BC460" s="46">
        <f>'Bonds (CP)'!AT460-'Bonds (CP)'!$AT$515</f>
        <v>2.7541403937020953E-2</v>
      </c>
      <c r="BD460" s="46">
        <f>'Bonds (CP)'!AU460-'Bonds (CP)'!$AU$515</f>
        <v>3.5061455987850897E-2</v>
      </c>
      <c r="BE460" s="46">
        <f>'Bonds (CP)'!AV460-'Bonds (CP)'!$AV$515</f>
        <v>4.6038301116402149E-2</v>
      </c>
      <c r="BF460" s="46">
        <f>'Bonds (CP)'!AW460-'Bonds (CP)'!$AW$515</f>
        <v>6.8556866073558057E-2</v>
      </c>
      <c r="BG460" s="46">
        <f>'Bonds (CP)'!AX460-'Bonds (CP)'!$AX$515</f>
        <v>6.7765741433936044E-2</v>
      </c>
    </row>
    <row r="461" spans="1:59" ht="16.5" customHeight="1">
      <c r="A461" s="24">
        <v>45856</v>
      </c>
      <c r="B461" s="16">
        <v>13.82</v>
      </c>
      <c r="C461" s="16">
        <v>13.95</v>
      </c>
      <c r="D461" s="16">
        <v>14.08</v>
      </c>
      <c r="E461" s="16">
        <v>14.21</v>
      </c>
      <c r="F461" s="16">
        <v>14.23</v>
      </c>
      <c r="G461" s="17"/>
      <c r="H461" s="26">
        <f t="shared" si="112"/>
        <v>0.88736601651730818</v>
      </c>
      <c r="I461" s="26">
        <f t="shared" si="113"/>
        <v>0.72233204115262151</v>
      </c>
      <c r="J461" s="26">
        <f t="shared" si="114"/>
        <v>0.60321240899403472</v>
      </c>
      <c r="K461" s="26">
        <f t="shared" si="115"/>
        <v>0.44590245003284001</v>
      </c>
      <c r="L461" s="26">
        <f t="shared" si="116"/>
        <v>0.32886619763332298</v>
      </c>
      <c r="M461" s="17"/>
      <c r="N461" s="17"/>
      <c r="O461" s="29">
        <f t="shared" si="117"/>
        <v>1.4935863644351954E-3</v>
      </c>
      <c r="P461" s="29">
        <f t="shared" si="118"/>
        <v>3.6041057654532249E-3</v>
      </c>
      <c r="Q461" s="29">
        <f t="shared" si="119"/>
        <v>4.107641947932672E-3</v>
      </c>
      <c r="R461" s="29">
        <f t="shared" si="120"/>
        <v>3.3925440202282608E-3</v>
      </c>
      <c r="S461" s="29">
        <f t="shared" si="121"/>
        <v>7.6415947228669623E-4</v>
      </c>
      <c r="T461" s="29">
        <f t="shared" si="127"/>
        <v>1.3362037570336049E-2</v>
      </c>
      <c r="U461" s="17"/>
      <c r="V461" s="30">
        <f t="shared" si="122"/>
        <v>1.5200403992127927E-3</v>
      </c>
      <c r="W461" s="30">
        <f t="shared" si="123"/>
        <v>3.7040718963202986E-3</v>
      </c>
      <c r="X461" s="30">
        <f t="shared" si="124"/>
        <v>4.2968582005578236E-3</v>
      </c>
      <c r="Y461" s="30">
        <f t="shared" si="125"/>
        <v>3.7475668594833928E-3</v>
      </c>
      <c r="Z461" s="30">
        <f t="shared" si="126"/>
        <v>1.1578684998481354E-3</v>
      </c>
      <c r="AA461" s="17"/>
      <c r="AB461" s="17"/>
      <c r="AC461" s="17"/>
      <c r="AD461" s="17"/>
      <c r="AE461" s="17"/>
      <c r="AF461" s="17"/>
      <c r="AG461" s="17"/>
      <c r="AK461" s="24">
        <v>45856</v>
      </c>
      <c r="AL461" s="37">
        <v>0.88736601651730806</v>
      </c>
      <c r="AM461" s="37">
        <v>0.7223320411526214</v>
      </c>
      <c r="AN461" s="37">
        <v>0.60321240899403461</v>
      </c>
      <c r="AO461" s="37">
        <v>0.44590245003284001</v>
      </c>
      <c r="AP461" s="37">
        <v>0.32886619763332298</v>
      </c>
      <c r="AT461" s="46">
        <f>'Bonds (CP)'!AL461/'Bonds (CP)'!AL431-1</f>
        <v>2.5127394131084335E-2</v>
      </c>
      <c r="AU461" s="46">
        <f>'Bonds (CP)'!AM461/'Bonds (CP)'!AM431-1</f>
        <v>3.7471740969130529E-2</v>
      </c>
      <c r="AV461" s="46">
        <f>'Bonds (CP)'!AN461/'Bonds (CP)'!AN431-1</f>
        <v>4.8000308223947963E-2</v>
      </c>
      <c r="AW461" s="46">
        <f>'Bonds (CP)'!AO461/'Bonds (CP)'!AO431-1</f>
        <v>6.0878034757849253E-2</v>
      </c>
      <c r="AX461" s="46">
        <f>'Bonds (CP)'!AP461/'Bonds (CP)'!AP431-1</f>
        <v>5.4310764000929046E-2</v>
      </c>
      <c r="AY461" s="46">
        <f>SUM(AT461:AX461)</f>
        <v>0.22578824208294113</v>
      </c>
      <c r="BC461" s="46">
        <f>'Bonds (CP)'!AT461-'Bonds (CP)'!$AT$515</f>
        <v>2.5736611034155005E-2</v>
      </c>
      <c r="BD461" s="46">
        <f>'Bonds (CP)'!AU461-'Bonds (CP)'!$AU$515</f>
        <v>3.9311836498381179E-2</v>
      </c>
      <c r="BE461" s="46">
        <f>'Bonds (CP)'!AV461-'Bonds (CP)'!$AV$515</f>
        <v>5.1593817528425935E-2</v>
      </c>
      <c r="BF461" s="46">
        <f>'Bonds (CP)'!AW461-'Bonds (CP)'!$AW$515</f>
        <v>6.7916792187184841E-2</v>
      </c>
      <c r="BG461" s="46">
        <f>'Bonds (CP)'!AX461-'Bonds (CP)'!$AX$515</f>
        <v>6.2450544615886894E-2</v>
      </c>
    </row>
    <row r="462" spans="1:59" ht="16.5" customHeight="1">
      <c r="A462" s="24">
        <v>45859</v>
      </c>
      <c r="B462" s="16">
        <v>13.77</v>
      </c>
      <c r="C462" s="16">
        <v>13.94</v>
      </c>
      <c r="D462" s="16">
        <v>14.08</v>
      </c>
      <c r="E462" s="16">
        <v>14.17</v>
      </c>
      <c r="F462" s="16">
        <v>14.14</v>
      </c>
      <c r="G462" s="17"/>
      <c r="H462" s="26">
        <f t="shared" si="112"/>
        <v>0.88775599894524049</v>
      </c>
      <c r="I462" s="26">
        <f t="shared" si="113"/>
        <v>0.7225178119984188</v>
      </c>
      <c r="J462" s="26">
        <f t="shared" si="114"/>
        <v>0.60321240899403472</v>
      </c>
      <c r="K462" s="26">
        <f t="shared" si="115"/>
        <v>0.44711336284220804</v>
      </c>
      <c r="L462" s="26">
        <f t="shared" si="116"/>
        <v>0.33114319579840279</v>
      </c>
      <c r="M462" s="17"/>
      <c r="N462" s="17"/>
      <c r="O462" s="29">
        <f t="shared" si="117"/>
        <v>4.3948316779451879E-4</v>
      </c>
      <c r="P462" s="29">
        <f t="shared" si="118"/>
        <v>2.5718206477565175E-4</v>
      </c>
      <c r="Q462" s="29">
        <f t="shared" si="119"/>
        <v>0</v>
      </c>
      <c r="R462" s="29">
        <f t="shared" si="120"/>
        <v>2.7156451131382653E-3</v>
      </c>
      <c r="S462" s="29">
        <f t="shared" si="121"/>
        <v>6.9237829289423569E-3</v>
      </c>
      <c r="T462" s="29">
        <f t="shared" si="127"/>
        <v>1.0336093274650793E-2</v>
      </c>
      <c r="U462" s="17"/>
      <c r="V462" s="30">
        <f t="shared" si="122"/>
        <v>4.6593720257211602E-4</v>
      </c>
      <c r="W462" s="30">
        <f t="shared" si="123"/>
        <v>3.5714819564272533E-4</v>
      </c>
      <c r="X462" s="30">
        <f t="shared" si="124"/>
        <v>1.8921625262515121E-4</v>
      </c>
      <c r="Y462" s="30">
        <f t="shared" si="125"/>
        <v>3.0706679523933972E-3</v>
      </c>
      <c r="Z462" s="30">
        <f t="shared" si="126"/>
        <v>7.3174919565037961E-3</v>
      </c>
      <c r="AA462" s="17"/>
      <c r="AB462" s="17"/>
      <c r="AC462" s="17"/>
      <c r="AD462" s="17"/>
      <c r="AE462" s="17"/>
      <c r="AF462" s="17"/>
      <c r="AG462" s="17"/>
      <c r="AK462" s="24">
        <v>45859</v>
      </c>
      <c r="AL462" s="37">
        <v>0.88775599894524049</v>
      </c>
      <c r="AM462" s="37">
        <v>0.7225178119984188</v>
      </c>
      <c r="AN462" s="37">
        <v>0.60321240899403461</v>
      </c>
      <c r="AO462" s="37">
        <v>0.44711336284220804</v>
      </c>
      <c r="AP462" s="37">
        <v>0.33114319579840279</v>
      </c>
      <c r="AT462" s="46">
        <f>'Bonds (CP)'!AL462/'Bonds (CP)'!AL432-1</f>
        <v>2.6984266502593224E-2</v>
      </c>
      <c r="AU462" s="46">
        <f>'Bonds (CP)'!AM462/'Bonds (CP)'!AM432-1</f>
        <v>4.4601062628014221E-2</v>
      </c>
      <c r="AV462" s="46">
        <f>'Bonds (CP)'!AN462/'Bonds (CP)'!AN432-1</f>
        <v>5.651994006486194E-2</v>
      </c>
      <c r="AW462" s="46">
        <f>'Bonds (CP)'!AO462/'Bonds (CP)'!AO432-1</f>
        <v>7.8694810238622681E-2</v>
      </c>
      <c r="AX462" s="46">
        <f>'Bonds (CP)'!AP462/'Bonds (CP)'!AP432-1</f>
        <v>8.0114721218378815E-2</v>
      </c>
      <c r="AY462" s="46">
        <f>SUM(AT462:AX462)</f>
        <v>0.28691480065247088</v>
      </c>
      <c r="BC462" s="46">
        <f>'Bonds (CP)'!AT462-'Bonds (CP)'!$AT$515</f>
        <v>2.7593483405663893E-2</v>
      </c>
      <c r="BD462" s="46">
        <f>'Bonds (CP)'!AU462-'Bonds (CP)'!$AU$515</f>
        <v>4.6441158157264871E-2</v>
      </c>
      <c r="BE462" s="46">
        <f>'Bonds (CP)'!AV462-'Bonds (CP)'!$AV$515</f>
        <v>6.0113449369339912E-2</v>
      </c>
      <c r="BF462" s="46">
        <f>'Bonds (CP)'!AW462-'Bonds (CP)'!$AW$515</f>
        <v>8.5733567667958269E-2</v>
      </c>
      <c r="BG462" s="46">
        <f>'Bonds (CP)'!AX462-'Bonds (CP)'!$AX$515</f>
        <v>8.8254501833336663E-2</v>
      </c>
    </row>
    <row r="463" spans="1:59" ht="16.5" customHeight="1">
      <c r="A463" s="24">
        <v>45860</v>
      </c>
      <c r="B463" s="16">
        <v>13.93</v>
      </c>
      <c r="C463" s="16">
        <v>13.97</v>
      </c>
      <c r="D463" s="16">
        <v>14.11</v>
      </c>
      <c r="E463" s="16">
        <v>14.23</v>
      </c>
      <c r="F463" s="16">
        <v>14.23</v>
      </c>
      <c r="G463" s="17"/>
      <c r="H463" s="26">
        <f t="shared" si="112"/>
        <v>0.88650926007197406</v>
      </c>
      <c r="I463" s="26">
        <f t="shared" si="113"/>
        <v>0.72196069350997927</v>
      </c>
      <c r="J463" s="26">
        <f t="shared" si="114"/>
        <v>0.6024707822222467</v>
      </c>
      <c r="K463" s="26">
        <f t="shared" si="115"/>
        <v>0.44529859844986969</v>
      </c>
      <c r="L463" s="26">
        <f t="shared" si="116"/>
        <v>0.32886619763332298</v>
      </c>
      <c r="M463" s="17"/>
      <c r="N463" s="17"/>
      <c r="O463" s="29">
        <f t="shared" si="117"/>
        <v>-1.404371105064528E-3</v>
      </c>
      <c r="P463" s="29">
        <f t="shared" si="118"/>
        <v>-7.7107924425912078E-4</v>
      </c>
      <c r="Q463" s="29">
        <f t="shared" si="119"/>
        <v>-1.2294620613405582E-3</v>
      </c>
      <c r="R463" s="29">
        <f t="shared" si="120"/>
        <v>-4.0588462415935833E-3</v>
      </c>
      <c r="S463" s="29">
        <f t="shared" si="121"/>
        <v>-6.8761737942096834E-3</v>
      </c>
      <c r="T463" s="29">
        <f t="shared" si="127"/>
        <v>-1.4339932446467474E-2</v>
      </c>
      <c r="U463" s="17"/>
      <c r="V463" s="30">
        <f t="shared" si="122"/>
        <v>-1.3779170702869308E-3</v>
      </c>
      <c r="W463" s="30">
        <f t="shared" si="123"/>
        <v>-6.7111311339204715E-4</v>
      </c>
      <c r="X463" s="30">
        <f t="shared" si="124"/>
        <v>-1.0402458087154071E-3</v>
      </c>
      <c r="Y463" s="30">
        <f t="shared" si="125"/>
        <v>-3.7038234023384514E-3</v>
      </c>
      <c r="Z463" s="30">
        <f t="shared" si="126"/>
        <v>-6.4824647666482443E-3</v>
      </c>
      <c r="AA463" s="17"/>
      <c r="AB463" s="17"/>
      <c r="AC463" s="17"/>
      <c r="AD463" s="17"/>
      <c r="AE463" s="17"/>
      <c r="AF463" s="17"/>
      <c r="AG463" s="17"/>
      <c r="AK463" s="24">
        <v>45860</v>
      </c>
      <c r="AL463" s="37">
        <v>0.88650926007197395</v>
      </c>
      <c r="AM463" s="37">
        <v>0.72196069350997916</v>
      </c>
      <c r="AN463" s="37">
        <v>0.6024707822222467</v>
      </c>
      <c r="AO463" s="37">
        <v>0.44529859844986969</v>
      </c>
      <c r="AP463" s="37">
        <v>0.32886619763332298</v>
      </c>
      <c r="AT463" s="46">
        <f>'Bonds (CP)'!AL463/'Bonds (CP)'!AL433-1</f>
        <v>2.7648556130957402E-2</v>
      </c>
      <c r="AU463" s="46">
        <f>'Bonds (CP)'!AM463/'Bonds (CP)'!AM433-1</f>
        <v>4.3531314367888818E-2</v>
      </c>
      <c r="AV463" s="46">
        <f>'Bonds (CP)'!AN463/'Bonds (CP)'!AN433-1</f>
        <v>5.18111808923154E-2</v>
      </c>
      <c r="AW463" s="46">
        <f>'Bonds (CP)'!AO463/'Bonds (CP)'!AO433-1</f>
        <v>6.4384000859391222E-2</v>
      </c>
      <c r="AX463" s="46">
        <f>'Bonds (CP)'!AP463/'Bonds (CP)'!AP433-1</f>
        <v>5.8138747027696835E-2</v>
      </c>
      <c r="AY463" s="46">
        <f>SUM(AT463:AX463)</f>
        <v>0.24551379927824968</v>
      </c>
      <c r="BC463" s="46">
        <f>'Bonds (CP)'!AT463-'Bonds (CP)'!$AT$515</f>
        <v>2.8257773034028072E-2</v>
      </c>
      <c r="BD463" s="46">
        <f>'Bonds (CP)'!AU463-'Bonds (CP)'!$AU$515</f>
        <v>4.5371409897139468E-2</v>
      </c>
      <c r="BE463" s="46">
        <f>'Bonds (CP)'!AV463-'Bonds (CP)'!$AV$515</f>
        <v>5.5404690196793373E-2</v>
      </c>
      <c r="BF463" s="46">
        <f>'Bonds (CP)'!AW463-'Bonds (CP)'!$AW$515</f>
        <v>7.1422758288726809E-2</v>
      </c>
      <c r="BG463" s="46">
        <f>'Bonds (CP)'!AX463-'Bonds (CP)'!$AX$515</f>
        <v>6.6278527642654683E-2</v>
      </c>
    </row>
    <row r="464" spans="1:59" ht="16.5" customHeight="1">
      <c r="A464" s="24">
        <v>45861</v>
      </c>
      <c r="B464" s="16">
        <v>13.92</v>
      </c>
      <c r="C464" s="16">
        <v>13.93</v>
      </c>
      <c r="D464" s="16">
        <v>14.08</v>
      </c>
      <c r="E464" s="16">
        <v>14.17</v>
      </c>
      <c r="F464" s="16">
        <v>14.16</v>
      </c>
      <c r="G464" s="17"/>
      <c r="H464" s="26">
        <f t="shared" si="112"/>
        <v>0.8865870786516854</v>
      </c>
      <c r="I464" s="26">
        <f t="shared" si="113"/>
        <v>0.72270364756490735</v>
      </c>
      <c r="J464" s="26">
        <f t="shared" si="114"/>
        <v>0.60321240899403472</v>
      </c>
      <c r="K464" s="26">
        <f t="shared" si="115"/>
        <v>0.44711336284220804</v>
      </c>
      <c r="L464" s="26">
        <f t="shared" si="116"/>
        <v>0.33063454213644594</v>
      </c>
      <c r="M464" s="17"/>
      <c r="N464" s="17"/>
      <c r="O464" s="29">
        <f t="shared" si="117"/>
        <v>8.7780898876399505E-5</v>
      </c>
      <c r="P464" s="29">
        <f t="shared" si="118"/>
        <v>1.0290782609174709E-3</v>
      </c>
      <c r="Q464" s="29">
        <f t="shared" si="119"/>
        <v>1.2309754990149635E-3</v>
      </c>
      <c r="R464" s="29">
        <f t="shared" si="120"/>
        <v>4.0753876132908484E-3</v>
      </c>
      <c r="S464" s="29">
        <f t="shared" si="121"/>
        <v>5.3770941369128966E-3</v>
      </c>
      <c r="T464" s="29">
        <f t="shared" si="127"/>
        <v>1.1800316409012579E-2</v>
      </c>
      <c r="U464" s="17"/>
      <c r="V464" s="30">
        <f t="shared" si="122"/>
        <v>1.1423493365399673E-4</v>
      </c>
      <c r="W464" s="30">
        <f t="shared" si="123"/>
        <v>1.1290443917845445E-3</v>
      </c>
      <c r="X464" s="30">
        <f t="shared" si="124"/>
        <v>1.4201917516401146E-3</v>
      </c>
      <c r="Y464" s="30">
        <f t="shared" si="125"/>
        <v>4.4304104525459799E-3</v>
      </c>
      <c r="Z464" s="30">
        <f t="shared" si="126"/>
        <v>5.7708031644743358E-3</v>
      </c>
      <c r="AA464" s="17"/>
      <c r="AB464" s="17"/>
      <c r="AC464" s="17"/>
      <c r="AD464" s="17"/>
      <c r="AE464" s="17"/>
      <c r="AF464" s="17"/>
      <c r="AG464" s="17"/>
      <c r="AK464" s="24">
        <v>45861</v>
      </c>
      <c r="AL464" s="37">
        <v>0.8865870786516854</v>
      </c>
      <c r="AM464" s="37">
        <v>0.72270364756490724</v>
      </c>
      <c r="AN464" s="37">
        <v>0.60321240899403461</v>
      </c>
      <c r="AO464" s="37">
        <v>0.44711336284220804</v>
      </c>
      <c r="AP464" s="37">
        <v>0.33063454213644594</v>
      </c>
      <c r="AT464" s="46">
        <f>'Bonds (CP)'!AL464/'Bonds (CP)'!AL434-1</f>
        <v>2.6948735955056202E-2</v>
      </c>
      <c r="AU464" s="46">
        <f>'Bonds (CP)'!AM464/'Bonds (CP)'!AM434-1</f>
        <v>3.6425552631985658E-2</v>
      </c>
      <c r="AV464" s="46">
        <f>'Bonds (CP)'!AN464/'Bonds (CP)'!AN434-1</f>
        <v>4.4606794803926819E-2</v>
      </c>
      <c r="AW464" s="46">
        <f>'Bonds (CP)'!AO464/'Bonds (CP)'!AO434-1</f>
        <v>6.4467002418010733E-2</v>
      </c>
      <c r="AX464" s="46">
        <f>'Bonds (CP)'!AP464/'Bonds (CP)'!AP434-1</f>
        <v>6.3828458680379674E-2</v>
      </c>
      <c r="AY464" s="46">
        <f>SUM(AT464:AX464)</f>
        <v>0.23627654448935909</v>
      </c>
      <c r="BC464" s="46">
        <f>'Bonds (CP)'!AT464-'Bonds (CP)'!$AT$515</f>
        <v>2.7557952858126872E-2</v>
      </c>
      <c r="BD464" s="46">
        <f>'Bonds (CP)'!AU464-'Bonds (CP)'!$AU$515</f>
        <v>3.8265648161236308E-2</v>
      </c>
      <c r="BE464" s="46">
        <f>'Bonds (CP)'!AV464-'Bonds (CP)'!$AV$515</f>
        <v>4.8200304108404791E-2</v>
      </c>
      <c r="BF464" s="46">
        <f>'Bonds (CP)'!AW464-'Bonds (CP)'!$AW$515</f>
        <v>7.150575984734632E-2</v>
      </c>
      <c r="BG464" s="46">
        <f>'Bonds (CP)'!AX464-'Bonds (CP)'!$AX$515</f>
        <v>7.1968239295337522E-2</v>
      </c>
    </row>
    <row r="465" spans="1:59" ht="16.5" customHeight="1">
      <c r="A465" s="24">
        <v>45862</v>
      </c>
      <c r="B465" s="16">
        <v>13.91</v>
      </c>
      <c r="C465" s="16">
        <v>13.87</v>
      </c>
      <c r="D465" s="16">
        <v>14.04</v>
      </c>
      <c r="E465" s="16">
        <v>14.13</v>
      </c>
      <c r="F465" s="16">
        <v>14.09</v>
      </c>
      <c r="G465" s="17"/>
      <c r="H465" s="26">
        <f t="shared" si="112"/>
        <v>0.88666491089456589</v>
      </c>
      <c r="I465" s="26">
        <f t="shared" si="113"/>
        <v>0.72382002168411852</v>
      </c>
      <c r="J465" s="26">
        <f t="shared" si="114"/>
        <v>0.60420302767033829</v>
      </c>
      <c r="K465" s="26">
        <f t="shared" si="115"/>
        <v>0.4483285695984528</v>
      </c>
      <c r="L465" s="26">
        <f t="shared" si="116"/>
        <v>0.33242152876749864</v>
      </c>
      <c r="M465" s="17"/>
      <c r="N465" s="17"/>
      <c r="O465" s="29">
        <f t="shared" si="117"/>
        <v>8.7788605038996437E-5</v>
      </c>
      <c r="P465" s="29">
        <f t="shared" si="118"/>
        <v>1.5447190877930783E-3</v>
      </c>
      <c r="Q465" s="29">
        <f t="shared" si="119"/>
        <v>1.6422385573193754E-3</v>
      </c>
      <c r="R465" s="29">
        <f t="shared" si="120"/>
        <v>2.7178940672225593E-3</v>
      </c>
      <c r="S465" s="29">
        <f t="shared" si="121"/>
        <v>5.4047185133949682E-3</v>
      </c>
      <c r="T465" s="29">
        <f t="shared" si="127"/>
        <v>1.1397358830768978E-2</v>
      </c>
      <c r="U465" s="17"/>
      <c r="V465" s="30">
        <f t="shared" si="122"/>
        <v>1.1424263981659366E-4</v>
      </c>
      <c r="W465" s="30">
        <f t="shared" si="123"/>
        <v>1.6446852186601519E-3</v>
      </c>
      <c r="X465" s="30">
        <f t="shared" si="124"/>
        <v>1.8314548099445265E-3</v>
      </c>
      <c r="Y465" s="30">
        <f t="shared" si="125"/>
        <v>3.0729169064776913E-3</v>
      </c>
      <c r="Z465" s="30">
        <f t="shared" si="126"/>
        <v>5.7984275409564074E-3</v>
      </c>
      <c r="AA465" s="17"/>
      <c r="AB465" s="17"/>
      <c r="AC465" s="17"/>
      <c r="AD465" s="17"/>
      <c r="AE465" s="17"/>
      <c r="AF465" s="17"/>
      <c r="AG465" s="17"/>
      <c r="AK465" s="24">
        <v>45862</v>
      </c>
      <c r="AL465" s="37">
        <v>0.88666491089456589</v>
      </c>
      <c r="AM465" s="37">
        <v>0.72382002168411863</v>
      </c>
      <c r="AN465" s="37">
        <v>0.60420302767033829</v>
      </c>
      <c r="AO465" s="37">
        <v>0.44832856959845291</v>
      </c>
      <c r="AP465" s="37">
        <v>0.33242152876749853</v>
      </c>
      <c r="AT465" s="46">
        <f>'Bonds (CP)'!AL465/'Bonds (CP)'!AL435-1</f>
        <v>2.7916776402423071E-2</v>
      </c>
      <c r="AU465" s="46">
        <f>'Bonds (CP)'!AM465/'Bonds (CP)'!AM435-1</f>
        <v>3.7762963424438523E-2</v>
      </c>
      <c r="AV465" s="46">
        <f>'Bonds (CP)'!AN465/'Bonds (CP)'!AN435-1</f>
        <v>4.1661914938002642E-2</v>
      </c>
      <c r="AW465" s="46">
        <f>'Bonds (CP)'!AO465/'Bonds (CP)'!AO435-1</f>
        <v>6.310542283241749E-2</v>
      </c>
      <c r="AX465" s="46">
        <f>'Bonds (CP)'!AP465/'Bonds (CP)'!AP435-1</f>
        <v>6.957815204608564E-2</v>
      </c>
      <c r="AY465" s="46">
        <f>SUM(AT465:AX465)</f>
        <v>0.24002522964336737</v>
      </c>
      <c r="BC465" s="46">
        <f>'Bonds (CP)'!AT465-'Bonds (CP)'!$AT$515</f>
        <v>2.8525993305493741E-2</v>
      </c>
      <c r="BD465" s="46">
        <f>'Bonds (CP)'!AU465-'Bonds (CP)'!$AU$515</f>
        <v>3.9603058953689173E-2</v>
      </c>
      <c r="BE465" s="46">
        <f>'Bonds (CP)'!AV465-'Bonds (CP)'!$AV$515</f>
        <v>4.5255424242480614E-2</v>
      </c>
      <c r="BF465" s="46">
        <f>'Bonds (CP)'!AW465-'Bonds (CP)'!$AW$515</f>
        <v>7.0144180261753078E-2</v>
      </c>
      <c r="BG465" s="46">
        <f>'Bonds (CP)'!AX465-'Bonds (CP)'!$AX$515</f>
        <v>7.7717932661043487E-2</v>
      </c>
    </row>
    <row r="466" spans="1:59" ht="16.5" customHeight="1">
      <c r="A466" s="24">
        <v>45863</v>
      </c>
      <c r="B466" s="16">
        <v>14.01</v>
      </c>
      <c r="C466" s="16">
        <v>13.87</v>
      </c>
      <c r="D466" s="16">
        <v>13.97</v>
      </c>
      <c r="E466" s="16">
        <v>14.02</v>
      </c>
      <c r="F466" s="16">
        <v>13.97</v>
      </c>
      <c r="G466" s="17"/>
      <c r="H466" s="26">
        <f t="shared" si="112"/>
        <v>0.88588720287694067</v>
      </c>
      <c r="I466" s="26">
        <f t="shared" si="113"/>
        <v>0.72382002168411852</v>
      </c>
      <c r="J466" s="26">
        <f t="shared" si="114"/>
        <v>0.60594152746928232</v>
      </c>
      <c r="K466" s="26">
        <f t="shared" si="115"/>
        <v>0.45169267096364391</v>
      </c>
      <c r="L466" s="26">
        <f t="shared" si="116"/>
        <v>0.33552908378819951</v>
      </c>
      <c r="M466" s="17"/>
      <c r="N466" s="17"/>
      <c r="O466" s="29">
        <f t="shared" si="117"/>
        <v>-8.7711604245233055E-4</v>
      </c>
      <c r="P466" s="29">
        <f t="shared" si="118"/>
        <v>0</v>
      </c>
      <c r="Q466" s="29">
        <f t="shared" si="119"/>
        <v>2.8773437393176948E-3</v>
      </c>
      <c r="R466" s="29">
        <f t="shared" si="120"/>
        <v>7.5036515478015264E-3</v>
      </c>
      <c r="S466" s="29">
        <f t="shared" si="121"/>
        <v>9.3482363558778925E-3</v>
      </c>
      <c r="T466" s="29">
        <f t="shared" si="127"/>
        <v>1.8852115600544783E-2</v>
      </c>
      <c r="U466" s="17"/>
      <c r="V466" s="30">
        <f t="shared" si="122"/>
        <v>-8.5066200767473332E-4</v>
      </c>
      <c r="W466" s="30">
        <f t="shared" si="123"/>
        <v>9.9966130867073578E-5</v>
      </c>
      <c r="X466" s="30">
        <f t="shared" si="124"/>
        <v>3.066559991942846E-3</v>
      </c>
      <c r="Y466" s="30">
        <f t="shared" si="125"/>
        <v>7.8586743870566588E-3</v>
      </c>
      <c r="Z466" s="30">
        <f t="shared" si="126"/>
        <v>9.7419453834393325E-3</v>
      </c>
      <c r="AA466" s="17"/>
      <c r="AB466" s="17"/>
      <c r="AC466" s="17"/>
      <c r="AD466" s="17"/>
      <c r="AE466" s="17"/>
      <c r="AF466" s="17"/>
      <c r="AG466" s="17"/>
      <c r="AK466" s="24">
        <v>45863</v>
      </c>
      <c r="AL466" s="37">
        <v>0.88588720287694078</v>
      </c>
      <c r="AM466" s="37">
        <v>0.72382002168411863</v>
      </c>
      <c r="AN466" s="37">
        <v>0.60594152746928232</v>
      </c>
      <c r="AO466" s="37">
        <v>0.45169267096364396</v>
      </c>
      <c r="AP466" s="37">
        <v>0.33552908378819951</v>
      </c>
      <c r="AT466" s="46">
        <f>'Bonds (CP)'!AL466/'Bonds (CP)'!AL436-1</f>
        <v>2.1050785018858154E-2</v>
      </c>
      <c r="AU466" s="46">
        <f>'Bonds (CP)'!AM466/'Bonds (CP)'!AM436-1</f>
        <v>3.5392726032417166E-2</v>
      </c>
      <c r="AV466" s="46">
        <f>'Bonds (CP)'!AN466/'Bonds (CP)'!AN436-1</f>
        <v>4.5932264078861307E-2</v>
      </c>
      <c r="AW466" s="46">
        <f>'Bonds (CP)'!AO466/'Bonds (CP)'!AO436-1</f>
        <v>6.6807714806032203E-2</v>
      </c>
      <c r="AX466" s="46">
        <f>'Bonds (CP)'!AP466/'Bonds (CP)'!AP436-1</f>
        <v>7.4109159221954268E-2</v>
      </c>
      <c r="AY466" s="46">
        <f>SUM(AT466:AX466)</f>
        <v>0.2432926491581231</v>
      </c>
      <c r="BC466" s="46">
        <f>'Bonds (CP)'!AT466-'Bonds (CP)'!$AT$515</f>
        <v>2.1660001921928823E-2</v>
      </c>
      <c r="BD466" s="46">
        <f>'Bonds (CP)'!AU466-'Bonds (CP)'!$AU$515</f>
        <v>3.7232821561667816E-2</v>
      </c>
      <c r="BE466" s="46">
        <f>'Bonds (CP)'!AV466-'Bonds (CP)'!$AV$515</f>
        <v>4.9525773383339279E-2</v>
      </c>
      <c r="BF466" s="46">
        <f>'Bonds (CP)'!AW466-'Bonds (CP)'!$AW$515</f>
        <v>7.3846472235367791E-2</v>
      </c>
      <c r="BG466" s="46">
        <f>'Bonds (CP)'!AX466-'Bonds (CP)'!$AX$515</f>
        <v>8.2248939836912116E-2</v>
      </c>
    </row>
    <row r="467" spans="1:59" ht="16.5" customHeight="1">
      <c r="A467" s="24">
        <v>45866</v>
      </c>
      <c r="B467" s="16">
        <v>13.87</v>
      </c>
      <c r="C467" s="16">
        <v>13.84</v>
      </c>
      <c r="D467" s="16">
        <v>13.97</v>
      </c>
      <c r="E467" s="16">
        <v>14.08</v>
      </c>
      <c r="F467" s="16">
        <v>14.08</v>
      </c>
      <c r="G467" s="17"/>
      <c r="H467" s="26">
        <f t="shared" si="112"/>
        <v>0.88697637656977257</v>
      </c>
      <c r="I467" s="26">
        <f t="shared" si="113"/>
        <v>0.72437908476859747</v>
      </c>
      <c r="J467" s="26">
        <f t="shared" si="114"/>
        <v>0.60594152746928232</v>
      </c>
      <c r="K467" s="26">
        <f t="shared" si="115"/>
        <v>0.44985364288258983</v>
      </c>
      <c r="L467" s="26">
        <f t="shared" si="116"/>
        <v>0.33267835002021062</v>
      </c>
      <c r="M467" s="17"/>
      <c r="N467" s="17"/>
      <c r="O467" s="29">
        <f t="shared" si="117"/>
        <v>1.2294722051462426E-3</v>
      </c>
      <c r="P467" s="29">
        <f t="shared" si="118"/>
        <v>7.7237858546408411E-4</v>
      </c>
      <c r="Q467" s="29">
        <f t="shared" si="119"/>
        <v>0</v>
      </c>
      <c r="R467" s="29">
        <f t="shared" si="120"/>
        <v>-4.0714144799619545E-3</v>
      </c>
      <c r="S467" s="29">
        <f t="shared" si="121"/>
        <v>-8.4962344718479965E-3</v>
      </c>
      <c r="T467" s="29">
        <f t="shared" si="127"/>
        <v>-1.0565798161199624E-2</v>
      </c>
      <c r="U467" s="17"/>
      <c r="V467" s="30">
        <f t="shared" si="122"/>
        <v>1.2559262399238398E-3</v>
      </c>
      <c r="W467" s="30">
        <f t="shared" si="123"/>
        <v>8.7234471633115774E-4</v>
      </c>
      <c r="X467" s="30">
        <f t="shared" si="124"/>
        <v>1.8921625262515121E-4</v>
      </c>
      <c r="Y467" s="30">
        <f t="shared" si="125"/>
        <v>-3.7163916407068225E-3</v>
      </c>
      <c r="Z467" s="30">
        <f t="shared" si="126"/>
        <v>-8.1025254442865565E-3</v>
      </c>
      <c r="AA467" s="17"/>
      <c r="AB467" s="17"/>
      <c r="AC467" s="17"/>
      <c r="AD467" s="17"/>
      <c r="AE467" s="17"/>
      <c r="AF467" s="17"/>
      <c r="AG467" s="17"/>
      <c r="AK467" s="24">
        <v>45866</v>
      </c>
      <c r="AL467" s="37">
        <v>0.88697637656977257</v>
      </c>
      <c r="AM467" s="37">
        <v>0.72437908476859736</v>
      </c>
      <c r="AN467" s="37">
        <v>0.60594152746928232</v>
      </c>
      <c r="AO467" s="37">
        <v>0.44985364288258978</v>
      </c>
      <c r="AP467" s="37">
        <v>0.33267835002021062</v>
      </c>
      <c r="AT467" s="46">
        <f>'Bonds (CP)'!AL467/'Bonds (CP)'!AL437-1</f>
        <v>2.7048388513216892E-2</v>
      </c>
      <c r="AU467" s="46">
        <f>'Bonds (CP)'!AM467/'Bonds (CP)'!AM437-1</f>
        <v>4.3319147138113356E-2</v>
      </c>
      <c r="AV467" s="46">
        <f>'Bonds (CP)'!AN467/'Bonds (CP)'!AN437-1</f>
        <v>5.1888796628656531E-2</v>
      </c>
      <c r="AW467" s="46">
        <f>'Bonds (CP)'!AO467/'Bonds (CP)'!AO437-1</f>
        <v>7.0990935547248224E-2</v>
      </c>
      <c r="AX467" s="46">
        <f>'Bonds (CP)'!AP467/'Bonds (CP)'!AP437-1</f>
        <v>7.1178992444322908E-2</v>
      </c>
      <c r="AY467" s="46">
        <f>SUM(AT467:AX467)</f>
        <v>0.26442626027155791</v>
      </c>
      <c r="BC467" s="46">
        <f>'Bonds (CP)'!AT467-'Bonds (CP)'!$AT$515</f>
        <v>2.7657605416287562E-2</v>
      </c>
      <c r="BD467" s="46">
        <f>'Bonds (CP)'!AU467-'Bonds (CP)'!$AU$515</f>
        <v>4.5159242667364007E-2</v>
      </c>
      <c r="BE467" s="46">
        <f>'Bonds (CP)'!AV467-'Bonds (CP)'!$AV$515</f>
        <v>5.5482305933134503E-2</v>
      </c>
      <c r="BF467" s="46">
        <f>'Bonds (CP)'!AW467-'Bonds (CP)'!$AW$515</f>
        <v>7.8029692976583812E-2</v>
      </c>
      <c r="BG467" s="46">
        <f>'Bonds (CP)'!AX467-'Bonds (CP)'!$AX$515</f>
        <v>7.9318773059280756E-2</v>
      </c>
    </row>
    <row r="468" spans="1:59" ht="16.5" customHeight="1">
      <c r="A468" s="24">
        <v>45867</v>
      </c>
      <c r="B468" s="16">
        <v>13.62</v>
      </c>
      <c r="C468" s="16">
        <v>13.62</v>
      </c>
      <c r="D468" s="16">
        <v>13.86</v>
      </c>
      <c r="E468" s="16">
        <v>14.09</v>
      </c>
      <c r="F468" s="16">
        <v>14.09</v>
      </c>
      <c r="G468" s="17"/>
      <c r="H468" s="26">
        <f t="shared" si="112"/>
        <v>0.88892800563281105</v>
      </c>
      <c r="I468" s="26">
        <f t="shared" si="113"/>
        <v>0.72849680659724936</v>
      </c>
      <c r="J468" s="26">
        <f t="shared" si="114"/>
        <v>0.6086861562249144</v>
      </c>
      <c r="K468" s="26">
        <f t="shared" si="115"/>
        <v>0.44954808767587467</v>
      </c>
      <c r="L468" s="26">
        <f t="shared" si="116"/>
        <v>0.33242152876749864</v>
      </c>
      <c r="M468" s="17"/>
      <c r="N468" s="17"/>
      <c r="O468" s="29">
        <f t="shared" si="117"/>
        <v>2.2003168456257161E-3</v>
      </c>
      <c r="P468" s="29">
        <f t="shared" si="118"/>
        <v>5.6844847059152048E-3</v>
      </c>
      <c r="Q468" s="29">
        <f t="shared" si="119"/>
        <v>4.5295274068688496E-3</v>
      </c>
      <c r="R468" s="29">
        <f t="shared" si="120"/>
        <v>-6.7923248271861691E-4</v>
      </c>
      <c r="S468" s="29">
        <f t="shared" si="121"/>
        <v>-7.7198066148997935E-4</v>
      </c>
      <c r="T468" s="29">
        <f t="shared" si="127"/>
        <v>1.0963115814201174E-2</v>
      </c>
      <c r="U468" s="17"/>
      <c r="V468" s="30">
        <f t="shared" si="122"/>
        <v>2.2267708804033131E-3</v>
      </c>
      <c r="W468" s="30">
        <f t="shared" si="123"/>
        <v>5.784450836782278E-3</v>
      </c>
      <c r="X468" s="30">
        <f t="shared" si="124"/>
        <v>4.7187436594940011E-3</v>
      </c>
      <c r="Y468" s="30">
        <f t="shared" si="125"/>
        <v>-3.2420964346348508E-4</v>
      </c>
      <c r="Z468" s="30">
        <f t="shared" si="126"/>
        <v>-3.782716339285401E-4</v>
      </c>
      <c r="AA468" s="17"/>
      <c r="AB468" s="17"/>
      <c r="AC468" s="17"/>
      <c r="AD468" s="17"/>
      <c r="AE468" s="17"/>
      <c r="AF468" s="17"/>
      <c r="AG468" s="17"/>
      <c r="AK468" s="24">
        <v>45867</v>
      </c>
      <c r="AL468" s="37">
        <v>0.88892800563281105</v>
      </c>
      <c r="AM468" s="37">
        <v>0.72849680659724936</v>
      </c>
      <c r="AN468" s="37">
        <v>0.60868615622491429</v>
      </c>
      <c r="AO468" s="37">
        <v>0.44954808767587467</v>
      </c>
      <c r="AP468" s="37">
        <v>0.33242152876749853</v>
      </c>
      <c r="AT468" s="46">
        <f>'Bonds (CP)'!AL468/'Bonds (CP)'!AL438-1</f>
        <v>3.0980461186410846E-2</v>
      </c>
      <c r="AU468" s="46">
        <f>'Bonds (CP)'!AM468/'Bonds (CP)'!AM438-1</f>
        <v>5.0314384893325848E-2</v>
      </c>
      <c r="AV468" s="46">
        <f>'Bonds (CP)'!AN468/'Bonds (CP)'!AN438-1</f>
        <v>5.879645148289514E-2</v>
      </c>
      <c r="AW468" s="46">
        <f>'Bonds (CP)'!AO468/'Bonds (CP)'!AO438-1</f>
        <v>7.0975663025500957E-2</v>
      </c>
      <c r="AX468" s="46">
        <f>'Bonds (CP)'!AP468/'Bonds (CP)'!AP438-1</f>
        <v>6.6482632905805916E-2</v>
      </c>
      <c r="AY468" s="46">
        <f>SUM(AT468:AX468)</f>
        <v>0.27754959349393871</v>
      </c>
      <c r="BC468" s="46">
        <f>'Bonds (CP)'!AT468-'Bonds (CP)'!$AT$515</f>
        <v>3.1589678089481515E-2</v>
      </c>
      <c r="BD468" s="46">
        <f>'Bonds (CP)'!AU468-'Bonds (CP)'!$AU$515</f>
        <v>5.2154480422576498E-2</v>
      </c>
      <c r="BE468" s="46">
        <f>'Bonds (CP)'!AV468-'Bonds (CP)'!$AV$515</f>
        <v>6.2389960787373112E-2</v>
      </c>
      <c r="BF468" s="46">
        <f>'Bonds (CP)'!AW468-'Bonds (CP)'!$AW$515</f>
        <v>7.8014420454836544E-2</v>
      </c>
      <c r="BG468" s="46">
        <f>'Bonds (CP)'!AX468-'Bonds (CP)'!$AX$515</f>
        <v>7.4622413520763764E-2</v>
      </c>
    </row>
    <row r="469" spans="1:59" ht="16.5" customHeight="1">
      <c r="A469" s="24">
        <v>45868</v>
      </c>
      <c r="B469" s="16">
        <v>13.71</v>
      </c>
      <c r="C469" s="16">
        <v>13.73</v>
      </c>
      <c r="D469" s="16">
        <v>13.9</v>
      </c>
      <c r="E469" s="16">
        <v>14</v>
      </c>
      <c r="F469" s="16">
        <v>14.02</v>
      </c>
      <c r="G469" s="17"/>
      <c r="H469" s="26">
        <f t="shared" si="112"/>
        <v>0.88822443056899125</v>
      </c>
      <c r="I469" s="26">
        <f t="shared" si="113"/>
        <v>0.72643399392882069</v>
      </c>
      <c r="J469" s="26">
        <f t="shared" si="114"/>
        <v>0.60768630827488368</v>
      </c>
      <c r="K469" s="26">
        <f t="shared" si="115"/>
        <v>0.45230785713917382</v>
      </c>
      <c r="L469" s="26">
        <f t="shared" si="116"/>
        <v>0.3342274267627568</v>
      </c>
      <c r="M469" s="17"/>
      <c r="N469" s="17"/>
      <c r="O469" s="29">
        <f t="shared" si="117"/>
        <v>-7.9148711634857705E-4</v>
      </c>
      <c r="P469" s="29">
        <f t="shared" si="118"/>
        <v>-2.8316015248768256E-3</v>
      </c>
      <c r="Q469" s="29">
        <f t="shared" si="119"/>
        <v>-1.6426329723544519E-3</v>
      </c>
      <c r="R469" s="29">
        <f t="shared" si="120"/>
        <v>6.13898610394914E-3</v>
      </c>
      <c r="S469" s="29">
        <f t="shared" si="121"/>
        <v>5.4325542691346929E-3</v>
      </c>
      <c r="T469" s="29">
        <f t="shared" si="127"/>
        <v>6.3058187595039783E-3</v>
      </c>
      <c r="U469" s="17"/>
      <c r="V469" s="30">
        <f t="shared" si="122"/>
        <v>-7.6503308157097982E-4</v>
      </c>
      <c r="W469" s="30">
        <f t="shared" si="123"/>
        <v>-2.731635394009752E-3</v>
      </c>
      <c r="X469" s="30">
        <f t="shared" si="124"/>
        <v>-1.4534167197293008E-3</v>
      </c>
      <c r="Y469" s="30">
        <f t="shared" si="125"/>
        <v>6.4940089432042715E-3</v>
      </c>
      <c r="Z469" s="30">
        <f t="shared" si="126"/>
        <v>5.826263296696132E-3</v>
      </c>
      <c r="AA469" s="17"/>
      <c r="AB469" s="17"/>
      <c r="AC469" s="17"/>
      <c r="AD469" s="17"/>
      <c r="AE469" s="17"/>
      <c r="AF469" s="17"/>
      <c r="AG469" s="17"/>
      <c r="AK469" s="24">
        <v>45868</v>
      </c>
      <c r="AL469" s="37">
        <v>0.88822443056899125</v>
      </c>
      <c r="AM469" s="37">
        <v>0.72643399392882069</v>
      </c>
      <c r="AN469" s="37">
        <v>0.60768630827488357</v>
      </c>
      <c r="AO469" s="37">
        <v>0.45230785713917382</v>
      </c>
      <c r="AP469" s="37">
        <v>0.3342274267627568</v>
      </c>
      <c r="AT469" s="46">
        <f>'Bonds (CP)'!AL469/'Bonds (CP)'!AL439-1</f>
        <v>2.7965878110984166E-2</v>
      </c>
      <c r="AU469" s="46">
        <f>'Bonds (CP)'!AM469/'Bonds (CP)'!AM439-1</f>
        <v>3.9924440984076881E-2</v>
      </c>
      <c r="AV469" s="46">
        <f>'Bonds (CP)'!AN469/'Bonds (CP)'!AN439-1</f>
        <v>4.809265240790439E-2</v>
      </c>
      <c r="AW469" s="46">
        <f>'Bonds (CP)'!AO469/'Bonds (CP)'!AO439-1</f>
        <v>7.8267245666722163E-2</v>
      </c>
      <c r="AX469" s="46">
        <f>'Bonds (CP)'!AP469/'Bonds (CP)'!AP439-1</f>
        <v>8.0835749215111496E-2</v>
      </c>
      <c r="AY469" s="46">
        <f>SUM(AT469:AX469)</f>
        <v>0.2750859663847991</v>
      </c>
      <c r="BC469" s="46">
        <f>'Bonds (CP)'!AT469-'Bonds (CP)'!$AT$515</f>
        <v>2.8575095014054835E-2</v>
      </c>
      <c r="BD469" s="46">
        <f>'Bonds (CP)'!AU469-'Bonds (CP)'!$AU$515</f>
        <v>4.1764536513327531E-2</v>
      </c>
      <c r="BE469" s="46">
        <f>'Bonds (CP)'!AV469-'Bonds (CP)'!$AV$515</f>
        <v>5.1686161712382363E-2</v>
      </c>
      <c r="BF469" s="46">
        <f>'Bonds (CP)'!AW469-'Bonds (CP)'!$AW$515</f>
        <v>8.530600309605775E-2</v>
      </c>
      <c r="BG469" s="46">
        <f>'Bonds (CP)'!AX469-'Bonds (CP)'!$AX$515</f>
        <v>8.8975529830069344E-2</v>
      </c>
    </row>
    <row r="470" spans="1:59" ht="16.5" customHeight="1">
      <c r="A470" s="24">
        <v>45869</v>
      </c>
      <c r="B470" s="16">
        <v>13.69</v>
      </c>
      <c r="C470" s="16">
        <v>13.72</v>
      </c>
      <c r="D470" s="16">
        <v>13.89</v>
      </c>
      <c r="E470" s="16">
        <v>14.05</v>
      </c>
      <c r="F470" s="16">
        <v>14.04</v>
      </c>
      <c r="G470" s="17"/>
      <c r="H470" s="26">
        <f t="shared" si="112"/>
        <v>0.88838068431700234</v>
      </c>
      <c r="I470" s="26">
        <f t="shared" si="113"/>
        <v>0.72662119518979029</v>
      </c>
      <c r="J470" s="26">
        <f t="shared" si="114"/>
        <v>0.6079360769711678</v>
      </c>
      <c r="K470" s="26">
        <f t="shared" si="115"/>
        <v>0.45077193452628672</v>
      </c>
      <c r="L470" s="26">
        <f t="shared" si="116"/>
        <v>0.33370951029615248</v>
      </c>
      <c r="M470" s="17"/>
      <c r="N470" s="17"/>
      <c r="O470" s="29">
        <f t="shared" si="117"/>
        <v>1.7591696719154726E-4</v>
      </c>
      <c r="P470" s="29">
        <f t="shared" si="118"/>
        <v>2.5769892727223187E-4</v>
      </c>
      <c r="Q470" s="29">
        <f t="shared" si="119"/>
        <v>4.1101583643232686E-4</v>
      </c>
      <c r="R470" s="29">
        <f t="shared" si="120"/>
        <v>-3.3957460359007596E-3</v>
      </c>
      <c r="S470" s="29">
        <f t="shared" si="121"/>
        <v>-1.5495929571690548E-3</v>
      </c>
      <c r="T470" s="29">
        <f t="shared" si="127"/>
        <v>-4.1007072621737084E-3</v>
      </c>
      <c r="U470" s="17"/>
      <c r="V470" s="30">
        <f t="shared" si="122"/>
        <v>2.0237100196914448E-4</v>
      </c>
      <c r="W470" s="30">
        <f t="shared" si="123"/>
        <v>3.5766505813930545E-4</v>
      </c>
      <c r="X470" s="30">
        <f t="shared" si="124"/>
        <v>6.002320890574781E-4</v>
      </c>
      <c r="Y470" s="30">
        <f t="shared" si="125"/>
        <v>-3.0407231966456277E-3</v>
      </c>
      <c r="Z470" s="30">
        <f t="shared" si="126"/>
        <v>-1.1558839296076156E-3</v>
      </c>
      <c r="AA470" s="17"/>
      <c r="AB470" s="17"/>
      <c r="AC470" s="17"/>
      <c r="AD470" s="17"/>
      <c r="AE470" s="17"/>
      <c r="AF470" s="17"/>
      <c r="AG470" s="17"/>
      <c r="AK470" s="24">
        <v>45869</v>
      </c>
      <c r="AL470" s="37">
        <v>0.88838068431700234</v>
      </c>
      <c r="AM470" s="37">
        <v>0.72662119518979029</v>
      </c>
      <c r="AN470" s="37">
        <v>0.6079360769711678</v>
      </c>
      <c r="AO470" s="37">
        <v>0.45077193452628683</v>
      </c>
      <c r="AP470" s="37">
        <v>0.33370951029615253</v>
      </c>
      <c r="AT470" s="46">
        <f>'Bonds (CP)'!AL470/'Bonds (CP)'!AL440-1</f>
        <v>2.7179171431084503E-2</v>
      </c>
      <c r="AU470" s="46">
        <f>'Bonds (CP)'!AM470/'Bonds (CP)'!AM440-1</f>
        <v>3.7551454971895604E-2</v>
      </c>
      <c r="AV470" s="46">
        <f>'Bonds (CP)'!AN470/'Bonds (CP)'!AN440-1</f>
        <v>4.4272765799125535E-2</v>
      </c>
      <c r="AW470" s="46">
        <f>'Bonds (CP)'!AO470/'Bonds (CP)'!AO440-1</f>
        <v>6.3923229749145882E-2</v>
      </c>
      <c r="AX470" s="46">
        <f>'Bonds (CP)'!AP470/'Bonds (CP)'!AP440-1</f>
        <v>6.8284267586274483E-2</v>
      </c>
      <c r="AY470" s="46">
        <f>SUM(AT470:AX470)</f>
        <v>0.24121088953752601</v>
      </c>
      <c r="BC470" s="46">
        <f>'Bonds (CP)'!AT470-'Bonds (CP)'!$AT$515</f>
        <v>2.7788388334155173E-2</v>
      </c>
      <c r="BD470" s="46">
        <f>'Bonds (CP)'!AU470-'Bonds (CP)'!$AU$515</f>
        <v>3.9391550501146254E-2</v>
      </c>
      <c r="BE470" s="46">
        <f>'Bonds (CP)'!AV470-'Bonds (CP)'!$AV$515</f>
        <v>4.7866275103603508E-2</v>
      </c>
      <c r="BF470" s="46">
        <f>'Bonds (CP)'!AW470-'Bonds (CP)'!$AW$515</f>
        <v>7.096198717848147E-2</v>
      </c>
      <c r="BG470" s="46">
        <f>'Bonds (CP)'!AX470-'Bonds (CP)'!$AX$515</f>
        <v>7.6424048201232331E-2</v>
      </c>
    </row>
    <row r="471" spans="1:59" ht="16.5" customHeight="1">
      <c r="A471" s="24">
        <v>45870</v>
      </c>
      <c r="B471" s="16">
        <v>13.71</v>
      </c>
      <c r="C471" s="16">
        <v>13.76</v>
      </c>
      <c r="D471" s="16">
        <v>13.94</v>
      </c>
      <c r="E471" s="16">
        <v>14.1</v>
      </c>
      <c r="F471" s="16">
        <v>14.12</v>
      </c>
      <c r="G471" s="17"/>
      <c r="H471" s="26">
        <f t="shared" si="112"/>
        <v>0.88822443056899125</v>
      </c>
      <c r="I471" s="26">
        <f t="shared" si="113"/>
        <v>0.7258727819401295</v>
      </c>
      <c r="J471" s="26">
        <f t="shared" si="114"/>
        <v>0.60668852000994111</v>
      </c>
      <c r="K471" s="26">
        <f t="shared" si="115"/>
        <v>0.44924280301709102</v>
      </c>
      <c r="L471" s="26">
        <f t="shared" si="116"/>
        <v>0.33165337748011497</v>
      </c>
      <c r="M471" s="17"/>
      <c r="N471" s="17"/>
      <c r="O471" s="29">
        <f t="shared" si="117"/>
        <v>-1.7588602585527635E-4</v>
      </c>
      <c r="P471" s="29">
        <f t="shared" si="118"/>
        <v>-1.0299909424817955E-3</v>
      </c>
      <c r="Q471" s="29">
        <f t="shared" si="119"/>
        <v>-2.0521186494510957E-3</v>
      </c>
      <c r="R471" s="29">
        <f t="shared" si="120"/>
        <v>-3.3922509190875694E-3</v>
      </c>
      <c r="S471" s="29">
        <f t="shared" si="121"/>
        <v>-6.1614450670368637E-3</v>
      </c>
      <c r="T471" s="29">
        <f t="shared" si="127"/>
        <v>-1.2811691603912601E-2</v>
      </c>
      <c r="U471" s="17"/>
      <c r="V471" s="30">
        <f t="shared" si="122"/>
        <v>-1.4943199107767913E-4</v>
      </c>
      <c r="W471" s="30">
        <f t="shared" si="123"/>
        <v>-9.3002481161472183E-4</v>
      </c>
      <c r="X471" s="30">
        <f t="shared" si="124"/>
        <v>-1.8629023968259445E-3</v>
      </c>
      <c r="Y471" s="30">
        <f t="shared" si="125"/>
        <v>-3.0372280798324374E-3</v>
      </c>
      <c r="Z471" s="30">
        <f t="shared" si="126"/>
        <v>-5.7677360394754245E-3</v>
      </c>
      <c r="AA471" s="17"/>
      <c r="AB471" s="17"/>
      <c r="AC471" s="17"/>
      <c r="AD471" s="17"/>
      <c r="AE471" s="17"/>
      <c r="AF471" s="17"/>
      <c r="AG471" s="17"/>
      <c r="AK471" s="24">
        <v>45870</v>
      </c>
      <c r="AL471" s="37">
        <v>0.88822443056899125</v>
      </c>
      <c r="AM471" s="37">
        <v>0.7258727819401295</v>
      </c>
      <c r="AN471" s="37">
        <v>0.60668852000994111</v>
      </c>
      <c r="AO471" s="37">
        <v>0.44924280301709102</v>
      </c>
      <c r="AP471" s="37">
        <v>0.33165337748011503</v>
      </c>
      <c r="AT471" s="46">
        <f>'Bonds (CP)'!AL471/'Bonds (CP)'!AL441-1</f>
        <v>2.7174390994635367E-2</v>
      </c>
      <c r="AU471" s="46">
        <f>'Bonds (CP)'!AM471/'Bonds (CP)'!AM441-1</f>
        <v>3.4638582595732714E-2</v>
      </c>
      <c r="AV471" s="46">
        <f>'Bonds (CP)'!AN471/'Bonds (CP)'!AN441-1</f>
        <v>4.0859708084657331E-2</v>
      </c>
      <c r="AW471" s="46">
        <f>'Bonds (CP)'!AO471/'Bonds (CP)'!AO441-1</f>
        <v>6.102161688227592E-2</v>
      </c>
      <c r="AX471" s="46">
        <f>'Bonds (CP)'!AP471/'Bonds (CP)'!AP441-1</f>
        <v>6.3246172184642013E-2</v>
      </c>
      <c r="AY471" s="46">
        <f>SUM(AT471:AX471)</f>
        <v>0.22694047074194335</v>
      </c>
      <c r="BC471" s="46">
        <f>'Bonds (CP)'!AT471-'Bonds (CP)'!$AT$515</f>
        <v>2.7783607897706036E-2</v>
      </c>
      <c r="BD471" s="46">
        <f>'Bonds (CP)'!AU471-'Bonds (CP)'!$AU$515</f>
        <v>3.6478678124983364E-2</v>
      </c>
      <c r="BE471" s="46">
        <f>'Bonds (CP)'!AV471-'Bonds (CP)'!$AV$515</f>
        <v>4.4453217389135304E-2</v>
      </c>
      <c r="BF471" s="46">
        <f>'Bonds (CP)'!AW471-'Bonds (CP)'!$AW$515</f>
        <v>6.8060374311611507E-2</v>
      </c>
      <c r="BG471" s="46">
        <f>'Bonds (CP)'!AX471-'Bonds (CP)'!$AX$515</f>
        <v>7.1385952799599861E-2</v>
      </c>
    </row>
    <row r="472" spans="1:59" ht="16.5" customHeight="1">
      <c r="A472" s="24">
        <v>45873</v>
      </c>
      <c r="B472" s="16">
        <v>13.3</v>
      </c>
      <c r="C472" s="16">
        <v>13.56</v>
      </c>
      <c r="D472" s="16">
        <v>13.91</v>
      </c>
      <c r="E472" s="16">
        <v>14.19</v>
      </c>
      <c r="F472" s="16">
        <v>14.21</v>
      </c>
      <c r="G472" s="17"/>
      <c r="H472" s="26">
        <f t="shared" si="112"/>
        <v>0.89143865842894965</v>
      </c>
      <c r="I472" s="26">
        <f t="shared" si="113"/>
        <v>0.72962532202112407</v>
      </c>
      <c r="J472" s="26">
        <f t="shared" si="114"/>
        <v>0.6074366683088489</v>
      </c>
      <c r="K472" s="26">
        <f t="shared" si="115"/>
        <v>0.44650737077704056</v>
      </c>
      <c r="L472" s="26">
        <f t="shared" si="116"/>
        <v>0.32936955218164976</v>
      </c>
      <c r="M472" s="17"/>
      <c r="N472" s="17"/>
      <c r="O472" s="29">
        <f t="shared" si="117"/>
        <v>3.6187113857015785E-3</v>
      </c>
      <c r="P472" s="29">
        <f t="shared" si="118"/>
        <v>5.1696938834993045E-3</v>
      </c>
      <c r="Q472" s="29">
        <f t="shared" si="119"/>
        <v>1.2331670605791878E-3</v>
      </c>
      <c r="R472" s="29">
        <f t="shared" si="120"/>
        <v>-6.0889840008108154E-3</v>
      </c>
      <c r="S472" s="29">
        <f t="shared" si="121"/>
        <v>-6.886181337327546E-3</v>
      </c>
      <c r="T472" s="29">
        <f t="shared" si="127"/>
        <v>-2.9535930083582906E-3</v>
      </c>
      <c r="U472" s="17"/>
      <c r="V472" s="30">
        <f t="shared" si="122"/>
        <v>3.6451654204791755E-3</v>
      </c>
      <c r="W472" s="30">
        <f t="shared" si="123"/>
        <v>5.2696600143663777E-3</v>
      </c>
      <c r="X472" s="30">
        <f t="shared" si="124"/>
        <v>1.4223833132043389E-3</v>
      </c>
      <c r="Y472" s="30">
        <f t="shared" si="125"/>
        <v>-5.7339611615556839E-3</v>
      </c>
      <c r="Z472" s="30">
        <f t="shared" si="126"/>
        <v>-6.4924723097661069E-3</v>
      </c>
      <c r="AA472" s="17"/>
      <c r="AB472" s="17"/>
      <c r="AC472" s="17"/>
      <c r="AD472" s="17"/>
      <c r="AE472" s="17"/>
      <c r="AF472" s="17"/>
      <c r="AG472" s="17"/>
      <c r="AK472" s="24">
        <v>45873</v>
      </c>
      <c r="AL472" s="37">
        <v>0.89143865842894965</v>
      </c>
      <c r="AM472" s="37">
        <v>0.72962532202112418</v>
      </c>
      <c r="AN472" s="37">
        <v>0.60743666830884901</v>
      </c>
      <c r="AO472" s="37">
        <v>0.44650737077704061</v>
      </c>
      <c r="AP472" s="37">
        <v>0.32936955218164982</v>
      </c>
      <c r="AT472" s="46">
        <f>'Bonds (CP)'!AL472/'Bonds (CP)'!AL442-1</f>
        <v>2.7184466019417375E-2</v>
      </c>
      <c r="AU472" s="46">
        <f>'Bonds (CP)'!AM472/'Bonds (CP)'!AM442-1</f>
        <v>4.0781545610819814E-2</v>
      </c>
      <c r="AV472" s="46">
        <f>'Bonds (CP)'!AN472/'Bonds (CP)'!AN442-1</f>
        <v>4.468772042804825E-2</v>
      </c>
      <c r="AW472" s="46">
        <f>'Bonds (CP)'!AO472/'Bonds (CP)'!AO442-1</f>
        <v>6.2317244455496246E-2</v>
      </c>
      <c r="AX472" s="46">
        <f>'Bonds (CP)'!AP472/'Bonds (CP)'!AP442-1</f>
        <v>7.1261570786861794E-2</v>
      </c>
      <c r="AY472" s="46">
        <f>SUM(AT472:AX472)</f>
        <v>0.24623254730064348</v>
      </c>
      <c r="BC472" s="46">
        <f>'Bonds (CP)'!AT472-'Bonds (CP)'!$AT$515</f>
        <v>2.7793682922488044E-2</v>
      </c>
      <c r="BD472" s="46">
        <f>'Bonds (CP)'!AU472-'Bonds (CP)'!$AU$515</f>
        <v>4.2621641140070464E-2</v>
      </c>
      <c r="BE472" s="46">
        <f>'Bonds (CP)'!AV472-'Bonds (CP)'!$AV$515</f>
        <v>4.8281229732526222E-2</v>
      </c>
      <c r="BF472" s="46">
        <f>'Bonds (CP)'!AW472-'Bonds (CP)'!$AW$515</f>
        <v>6.9356001884831833E-2</v>
      </c>
      <c r="BG472" s="46">
        <f>'Bonds (CP)'!AX472-'Bonds (CP)'!$AX$515</f>
        <v>7.9401351401819642E-2</v>
      </c>
    </row>
    <row r="473" spans="1:59" ht="16.5" customHeight="1">
      <c r="A473" s="24">
        <v>45874</v>
      </c>
      <c r="B473" s="16">
        <v>13.19</v>
      </c>
      <c r="C473" s="16">
        <v>13.45</v>
      </c>
      <c r="D473" s="16">
        <v>13.85</v>
      </c>
      <c r="E473" s="16">
        <v>14.15</v>
      </c>
      <c r="F473" s="16">
        <v>14.24</v>
      </c>
      <c r="G473" s="17"/>
      <c r="H473" s="26">
        <f t="shared" si="112"/>
        <v>0.89230497393762709</v>
      </c>
      <c r="I473" s="26">
        <f t="shared" si="113"/>
        <v>0.73170042438805449</v>
      </c>
      <c r="J473" s="26">
        <f t="shared" si="114"/>
        <v>0.60893644062586638</v>
      </c>
      <c r="K473" s="26">
        <f t="shared" si="115"/>
        <v>0.44772042839288934</v>
      </c>
      <c r="L473" s="26">
        <f t="shared" si="116"/>
        <v>0.32861508330467942</v>
      </c>
      <c r="M473" s="17"/>
      <c r="N473" s="17"/>
      <c r="O473" s="29">
        <f t="shared" si="117"/>
        <v>9.7181729834816544E-4</v>
      </c>
      <c r="P473" s="29">
        <f t="shared" si="118"/>
        <v>2.844065720172928E-3</v>
      </c>
      <c r="Q473" s="29">
        <f t="shared" si="119"/>
        <v>2.4690184100886192E-3</v>
      </c>
      <c r="R473" s="29">
        <f t="shared" si="120"/>
        <v>2.7167695210446041E-3</v>
      </c>
      <c r="S473" s="29">
        <f t="shared" si="121"/>
        <v>-2.2906454830841083E-3</v>
      </c>
      <c r="T473" s="29">
        <f t="shared" si="127"/>
        <v>6.7110254665702085E-3</v>
      </c>
      <c r="U473" s="17"/>
      <c r="V473" s="30">
        <f t="shared" si="122"/>
        <v>9.9827133312576266E-4</v>
      </c>
      <c r="W473" s="30">
        <f t="shared" si="123"/>
        <v>2.9440318510400017E-3</v>
      </c>
      <c r="X473" s="30">
        <f t="shared" si="124"/>
        <v>2.6582346627137704E-3</v>
      </c>
      <c r="Y473" s="30">
        <f t="shared" si="125"/>
        <v>3.0717923602997361E-3</v>
      </c>
      <c r="Z473" s="30">
        <f t="shared" si="126"/>
        <v>-1.8969364555226692E-3</v>
      </c>
      <c r="AA473" s="17"/>
      <c r="AB473" s="17"/>
      <c r="AC473" s="17"/>
      <c r="AD473" s="17"/>
      <c r="AE473" s="17"/>
      <c r="AF473" s="17"/>
      <c r="AG473" s="17"/>
      <c r="AK473" s="24">
        <v>45874</v>
      </c>
      <c r="AL473" s="37">
        <v>0.89230497393762709</v>
      </c>
      <c r="AM473" s="37">
        <v>0.73170042438805438</v>
      </c>
      <c r="AN473" s="37">
        <v>0.60893644062586638</v>
      </c>
      <c r="AO473" s="37">
        <v>0.44772042839288939</v>
      </c>
      <c r="AP473" s="37">
        <v>0.32861508330467942</v>
      </c>
      <c r="AT473" s="46">
        <f>'Bonds (CP)'!AL473/'Bonds (CP)'!AL443-1</f>
        <v>2.6857496245251689E-2</v>
      </c>
      <c r="AU473" s="46">
        <f>'Bonds (CP)'!AM473/'Bonds (CP)'!AM443-1</f>
        <v>4.4272785986799734E-2</v>
      </c>
      <c r="AV473" s="46">
        <f>'Bonds (CP)'!AN473/'Bonds (CP)'!AN443-1</f>
        <v>4.854417958723567E-2</v>
      </c>
      <c r="AW473" s="46">
        <f>'Bonds (CP)'!AO473/'Bonds (CP)'!AO443-1</f>
        <v>6.4494678067980038E-2</v>
      </c>
      <c r="AX473" s="46">
        <f>'Bonds (CP)'!AP473/'Bonds (CP)'!AP443-1</f>
        <v>6.4981786015860798E-2</v>
      </c>
      <c r="AY473" s="46">
        <f>SUM(AT473:AX473)</f>
        <v>0.24915092590312793</v>
      </c>
      <c r="BC473" s="46">
        <f>'Bonds (CP)'!AT473-'Bonds (CP)'!$AT$515</f>
        <v>2.7466713148322358E-2</v>
      </c>
      <c r="BD473" s="46">
        <f>'Bonds (CP)'!AU473-'Bonds (CP)'!$AU$515</f>
        <v>4.6112881516050384E-2</v>
      </c>
      <c r="BE473" s="46">
        <f>'Bonds (CP)'!AV473-'Bonds (CP)'!$AV$515</f>
        <v>5.2137688891713642E-2</v>
      </c>
      <c r="BF473" s="46">
        <f>'Bonds (CP)'!AW473-'Bonds (CP)'!$AW$515</f>
        <v>7.1533435497315626E-2</v>
      </c>
      <c r="BG473" s="46">
        <f>'Bonds (CP)'!AX473-'Bonds (CP)'!$AX$515</f>
        <v>7.3121566630818646E-2</v>
      </c>
    </row>
    <row r="474" spans="1:59" ht="16.5" customHeight="1">
      <c r="A474" s="24">
        <v>45875</v>
      </c>
      <c r="B474" s="16">
        <v>13.26</v>
      </c>
      <c r="C474" s="16">
        <v>13.55</v>
      </c>
      <c r="D474" s="16">
        <v>13.91</v>
      </c>
      <c r="E474" s="16">
        <v>14.16</v>
      </c>
      <c r="F474" s="16">
        <v>14.27</v>
      </c>
      <c r="G474" s="17"/>
      <c r="H474" s="26">
        <f t="shared" si="112"/>
        <v>0.89175348755076811</v>
      </c>
      <c r="I474" s="26">
        <f t="shared" si="113"/>
        <v>0.72981363807988076</v>
      </c>
      <c r="J474" s="26">
        <f t="shared" si="114"/>
        <v>0.6074366683088489</v>
      </c>
      <c r="K474" s="26">
        <f t="shared" si="115"/>
        <v>0.44741676129638702</v>
      </c>
      <c r="L474" s="26">
        <f t="shared" si="116"/>
        <v>0.32786398293388291</v>
      </c>
      <c r="M474" s="17"/>
      <c r="N474" s="17"/>
      <c r="O474" s="29">
        <f t="shared" si="117"/>
        <v>-6.1804697156997435E-4</v>
      </c>
      <c r="P474" s="29">
        <f t="shared" si="118"/>
        <v>-2.5786322452275856E-3</v>
      </c>
      <c r="Q474" s="29">
        <f t="shared" si="119"/>
        <v>-2.4629373723733528E-3</v>
      </c>
      <c r="R474" s="29">
        <f t="shared" si="120"/>
        <v>-6.7825159908907473E-4</v>
      </c>
      <c r="S474" s="29">
        <f t="shared" si="121"/>
        <v>-2.2856539731626047E-3</v>
      </c>
      <c r="T474" s="29">
        <f t="shared" si="127"/>
        <v>-8.6235221614225921E-3</v>
      </c>
      <c r="U474" s="17"/>
      <c r="V474" s="30">
        <f t="shared" si="122"/>
        <v>-5.9159293679237712E-4</v>
      </c>
      <c r="W474" s="30">
        <f t="shared" si="123"/>
        <v>-2.478666114360512E-3</v>
      </c>
      <c r="X474" s="30">
        <f t="shared" si="124"/>
        <v>-2.2737211197482016E-3</v>
      </c>
      <c r="Y474" s="30">
        <f t="shared" si="125"/>
        <v>-3.2322875983394289E-4</v>
      </c>
      <c r="Z474" s="30">
        <f t="shared" si="126"/>
        <v>-1.8919449456011655E-3</v>
      </c>
      <c r="AA474" s="17"/>
      <c r="AB474" s="17"/>
      <c r="AC474" s="17"/>
      <c r="AD474" s="17"/>
      <c r="AE474" s="17"/>
      <c r="AF474" s="17"/>
      <c r="AG474" s="17"/>
      <c r="AK474" s="24">
        <v>45875</v>
      </c>
      <c r="AL474" s="37">
        <v>0.89175348755076811</v>
      </c>
      <c r="AM474" s="37">
        <v>0.72981363807988087</v>
      </c>
      <c r="AN474" s="37">
        <v>0.60743666830884901</v>
      </c>
      <c r="AO474" s="37">
        <v>0.44741676129638708</v>
      </c>
      <c r="AP474" s="37">
        <v>0.32786398293388291</v>
      </c>
      <c r="AT474" s="46">
        <f>'Bonds (CP)'!AL474/'Bonds (CP)'!AL444-1</f>
        <v>2.4810171287303451E-2</v>
      </c>
      <c r="AU474" s="46">
        <f>'Bonds (CP)'!AM474/'Bonds (CP)'!AM444-1</f>
        <v>3.4969738685454832E-2</v>
      </c>
      <c r="AV474" s="46">
        <f>'Bonds (CP)'!AN474/'Bonds (CP)'!AN444-1</f>
        <v>3.7912745923507574E-2</v>
      </c>
      <c r="AW474" s="46">
        <f>'Bonds (CP)'!AO474/'Bonds (CP)'!AO444-1</f>
        <v>5.6004265710548173E-2</v>
      </c>
      <c r="AX474" s="46">
        <f>'Bonds (CP)'!AP474/'Bonds (CP)'!AP444-1</f>
        <v>5.7967358296282523E-2</v>
      </c>
      <c r="AY474" s="46">
        <f>SUM(AT474:AX474)</f>
        <v>0.21166427990309655</v>
      </c>
      <c r="BC474" s="46">
        <f>'Bonds (CP)'!AT474-'Bonds (CP)'!$AT$515</f>
        <v>2.541938819037412E-2</v>
      </c>
      <c r="BD474" s="46">
        <f>'Bonds (CP)'!AU474-'Bonds (CP)'!$AU$515</f>
        <v>3.6809834214705482E-2</v>
      </c>
      <c r="BE474" s="46">
        <f>'Bonds (CP)'!AV474-'Bonds (CP)'!$AV$515</f>
        <v>4.1506255227985546E-2</v>
      </c>
      <c r="BF474" s="46">
        <f>'Bonds (CP)'!AW474-'Bonds (CP)'!$AW$515</f>
        <v>6.3043023139883761E-2</v>
      </c>
      <c r="BG474" s="46">
        <f>'Bonds (CP)'!AX474-'Bonds (CP)'!$AX$515</f>
        <v>6.6107138911240371E-2</v>
      </c>
    </row>
    <row r="475" spans="1:59" ht="16.5" customHeight="1">
      <c r="A475" s="24">
        <v>45876</v>
      </c>
      <c r="B475" s="16">
        <v>13</v>
      </c>
      <c r="C475" s="16">
        <v>13.29</v>
      </c>
      <c r="D475" s="16">
        <v>13.66</v>
      </c>
      <c r="E475" s="16">
        <v>13.98</v>
      </c>
      <c r="F475" s="16">
        <v>14.13</v>
      </c>
      <c r="G475" s="17"/>
      <c r="H475" s="26">
        <f t="shared" si="112"/>
        <v>0.89380530973451333</v>
      </c>
      <c r="I475" s="26">
        <f t="shared" si="113"/>
        <v>0.73473304860699451</v>
      </c>
      <c r="J475" s="26">
        <f t="shared" si="114"/>
        <v>0.61371646734677276</v>
      </c>
      <c r="K475" s="26">
        <f t="shared" si="115"/>
        <v>0.45292413539470638</v>
      </c>
      <c r="L475" s="26">
        <f t="shared" si="116"/>
        <v>0.33139809524551417</v>
      </c>
      <c r="M475" s="17"/>
      <c r="N475" s="17"/>
      <c r="O475" s="29">
        <f t="shared" si="117"/>
        <v>2.3008849557524247E-3</v>
      </c>
      <c r="P475" s="29">
        <f t="shared" si="118"/>
        <v>6.7406393501450168E-3</v>
      </c>
      <c r="Q475" s="29">
        <f t="shared" si="119"/>
        <v>1.0338195511652826E-2</v>
      </c>
      <c r="R475" s="29">
        <f t="shared" si="120"/>
        <v>1.2309270851547316E-2</v>
      </c>
      <c r="S475" s="29">
        <f t="shared" si="121"/>
        <v>1.0779202643749874E-2</v>
      </c>
      <c r="T475" s="29">
        <f t="shared" si="127"/>
        <v>4.2468193312847458E-2</v>
      </c>
      <c r="U475" s="17"/>
      <c r="V475" s="30">
        <f t="shared" si="122"/>
        <v>2.3273389905300217E-3</v>
      </c>
      <c r="W475" s="30">
        <f t="shared" si="123"/>
        <v>6.84060548101209E-3</v>
      </c>
      <c r="X475" s="30">
        <f t="shared" si="124"/>
        <v>1.0527411764277976E-2</v>
      </c>
      <c r="Y475" s="30">
        <f t="shared" si="125"/>
        <v>1.2664293690802448E-2</v>
      </c>
      <c r="Z475" s="30">
        <f t="shared" si="126"/>
        <v>1.1172911671311314E-2</v>
      </c>
      <c r="AA475" s="17"/>
      <c r="AB475" s="17"/>
      <c r="AC475" s="17"/>
      <c r="AD475" s="17"/>
      <c r="AE475" s="17"/>
      <c r="AF475" s="17"/>
      <c r="AG475" s="17"/>
      <c r="AK475" s="24">
        <v>45876</v>
      </c>
      <c r="AL475" s="37">
        <v>0.89380530973451333</v>
      </c>
      <c r="AM475" s="37">
        <v>0.73473304860699462</v>
      </c>
      <c r="AN475" s="37">
        <v>0.61371646734677265</v>
      </c>
      <c r="AO475" s="37">
        <v>0.45292413539470638</v>
      </c>
      <c r="AP475" s="37">
        <v>0.33139809524551417</v>
      </c>
      <c r="AT475" s="46">
        <f>'Bonds (CP)'!AL475/'Bonds (CP)'!AL445-1</f>
        <v>2.4159292035398128E-2</v>
      </c>
      <c r="AU475" s="46">
        <f>'Bonds (CP)'!AM475/'Bonds (CP)'!AM445-1</f>
        <v>3.7701353711145913E-2</v>
      </c>
      <c r="AV475" s="46">
        <f>'Bonds (CP)'!AN475/'Bonds (CP)'!AN445-1</f>
        <v>4.6936809613374431E-2</v>
      </c>
      <c r="AW475" s="46">
        <f>'Bonds (CP)'!AO475/'Bonds (CP)'!AO445-1</f>
        <v>6.6865030295168548E-2</v>
      </c>
      <c r="AX475" s="46">
        <f>'Bonds (CP)'!AP475/'Bonds (CP)'!AP445-1</f>
        <v>6.6285218103917076E-2</v>
      </c>
      <c r="AY475" s="46">
        <f>SUM(AT475:AX475)</f>
        <v>0.2419477037590041</v>
      </c>
      <c r="BC475" s="46">
        <f>'Bonds (CP)'!AT475-'Bonds (CP)'!$AT$515</f>
        <v>2.4768508938468797E-2</v>
      </c>
      <c r="BD475" s="46">
        <f>'Bonds (CP)'!AU475-'Bonds (CP)'!$AU$515</f>
        <v>3.9541449240396563E-2</v>
      </c>
      <c r="BE475" s="46">
        <f>'Bonds (CP)'!AV475-'Bonds (CP)'!$AV$515</f>
        <v>5.0530318917852403E-2</v>
      </c>
      <c r="BF475" s="46">
        <f>'Bonds (CP)'!AW475-'Bonds (CP)'!$AW$515</f>
        <v>7.3903787724504136E-2</v>
      </c>
      <c r="BG475" s="46">
        <f>'Bonds (CP)'!AX475-'Bonds (CP)'!$AX$515</f>
        <v>7.4424998718874924E-2</v>
      </c>
    </row>
    <row r="476" spans="1:59" ht="16.5" customHeight="1">
      <c r="A476" s="24">
        <v>45877</v>
      </c>
      <c r="B476" s="16">
        <v>12.94</v>
      </c>
      <c r="C476" s="16">
        <v>13.1</v>
      </c>
      <c r="D476" s="16">
        <v>13.53</v>
      </c>
      <c r="E476" s="16">
        <v>13.93</v>
      </c>
      <c r="F476" s="16">
        <v>14.12</v>
      </c>
      <c r="G476" s="17"/>
      <c r="H476" s="26">
        <f t="shared" si="112"/>
        <v>0.89428014875154949</v>
      </c>
      <c r="I476" s="26">
        <f t="shared" si="113"/>
        <v>0.73835644139066892</v>
      </c>
      <c r="J476" s="26">
        <f t="shared" si="114"/>
        <v>0.61701414908389607</v>
      </c>
      <c r="K476" s="26">
        <f t="shared" si="115"/>
        <v>0.45446962340421371</v>
      </c>
      <c r="L476" s="26">
        <f t="shared" si="116"/>
        <v>0.33165337748011497</v>
      </c>
      <c r="M476" s="17"/>
      <c r="N476" s="17"/>
      <c r="O476" s="29">
        <f t="shared" si="117"/>
        <v>5.3125553391164537E-4</v>
      </c>
      <c r="P476" s="29">
        <f t="shared" si="118"/>
        <v>4.9315772450200246E-3</v>
      </c>
      <c r="Q476" s="29">
        <f t="shared" si="119"/>
        <v>5.3732984408580986E-3</v>
      </c>
      <c r="R476" s="29">
        <f t="shared" si="120"/>
        <v>3.4122447640385634E-3</v>
      </c>
      <c r="S476" s="29">
        <f t="shared" si="121"/>
        <v>7.7031895555013108E-4</v>
      </c>
      <c r="T476" s="29">
        <f t="shared" si="127"/>
        <v>1.5018694939378463E-2</v>
      </c>
      <c r="U476" s="17"/>
      <c r="V476" s="30">
        <f t="shared" si="122"/>
        <v>5.577095686892426E-4</v>
      </c>
      <c r="W476" s="30">
        <f t="shared" si="123"/>
        <v>5.0315433758870978E-3</v>
      </c>
      <c r="X476" s="30">
        <f t="shared" si="124"/>
        <v>5.5625146934832502E-3</v>
      </c>
      <c r="Y476" s="30">
        <f t="shared" si="125"/>
        <v>3.7672676032936953E-3</v>
      </c>
      <c r="Z476" s="30">
        <f t="shared" si="126"/>
        <v>1.1640279831115702E-3</v>
      </c>
      <c r="AA476" s="17"/>
      <c r="AB476" s="17"/>
      <c r="AC476" s="17"/>
      <c r="AD476" s="17"/>
      <c r="AE476" s="17"/>
      <c r="AF476" s="17"/>
      <c r="AG476" s="17"/>
      <c r="AK476" s="24">
        <v>45877</v>
      </c>
      <c r="AL476" s="37">
        <v>0.89428014875154949</v>
      </c>
      <c r="AM476" s="37">
        <v>0.73835644139066892</v>
      </c>
      <c r="AN476" s="37">
        <v>0.61701414908389607</v>
      </c>
      <c r="AO476" s="37">
        <v>0.4544696234042136</v>
      </c>
      <c r="AP476" s="37">
        <v>0.33165337748011503</v>
      </c>
      <c r="AT476" s="46">
        <f>'Bonds (CP)'!AL476/'Bonds (CP)'!AL446-1</f>
        <v>2.3375243492119502E-2</v>
      </c>
      <c r="AU476" s="46">
        <f>'Bonds (CP)'!AM476/'Bonds (CP)'!AM446-1</f>
        <v>3.750255217781584E-2</v>
      </c>
      <c r="AV476" s="46">
        <f>'Bonds (CP)'!AN476/'Bonds (CP)'!AN446-1</f>
        <v>4.486937969897653E-2</v>
      </c>
      <c r="AW476" s="46">
        <f>'Bonds (CP)'!AO476/'Bonds (CP)'!AO446-1</f>
        <v>6.4087605537249237E-2</v>
      </c>
      <c r="AX476" s="46">
        <f>'Bonds (CP)'!AP476/'Bonds (CP)'!AP446-1</f>
        <v>6.4790304243259822E-2</v>
      </c>
      <c r="AY476" s="46">
        <f>SUM(AT476:AX476)</f>
        <v>0.23462508514942093</v>
      </c>
      <c r="BC476" s="46">
        <f>'Bonds (CP)'!AT476-'Bonds (CP)'!$AT$515</f>
        <v>2.3984460395190171E-2</v>
      </c>
      <c r="BD476" s="46">
        <f>'Bonds (CP)'!AU476-'Bonds (CP)'!$AU$515</f>
        <v>3.934264770706649E-2</v>
      </c>
      <c r="BE476" s="46">
        <f>'Bonds (CP)'!AV476-'Bonds (CP)'!$AV$515</f>
        <v>4.8462889003454503E-2</v>
      </c>
      <c r="BF476" s="46">
        <f>'Bonds (CP)'!AW476-'Bonds (CP)'!$AW$515</f>
        <v>7.1126362966584825E-2</v>
      </c>
      <c r="BG476" s="46">
        <f>'Bonds (CP)'!AX476-'Bonds (CP)'!$AX$515</f>
        <v>7.293008485821767E-2</v>
      </c>
    </row>
    <row r="477" spans="1:59" ht="16.5" customHeight="1">
      <c r="A477" s="24">
        <v>45880</v>
      </c>
      <c r="B477" s="16">
        <v>12.87</v>
      </c>
      <c r="C477" s="16">
        <v>13.11</v>
      </c>
      <c r="D477" s="16">
        <v>13.48</v>
      </c>
      <c r="E477" s="16">
        <v>13.81</v>
      </c>
      <c r="F477" s="16">
        <v>13.92</v>
      </c>
      <c r="G477" s="17"/>
      <c r="H477" s="26">
        <f t="shared" si="112"/>
        <v>0.8948347656596084</v>
      </c>
      <c r="I477" s="26">
        <f t="shared" si="113"/>
        <v>0.73816513392263639</v>
      </c>
      <c r="J477" s="26">
        <f t="shared" si="114"/>
        <v>0.61828840350534175</v>
      </c>
      <c r="K477" s="26">
        <f t="shared" si="115"/>
        <v>0.45820690702495376</v>
      </c>
      <c r="L477" s="26">
        <f t="shared" si="116"/>
        <v>0.33684063033036477</v>
      </c>
      <c r="M477" s="17"/>
      <c r="N477" s="17"/>
      <c r="O477" s="29">
        <f t="shared" si="117"/>
        <v>6.2018251085316223E-4</v>
      </c>
      <c r="P477" s="29">
        <f t="shared" si="118"/>
        <v>-2.5909907100185592E-4</v>
      </c>
      <c r="Q477" s="29">
        <f t="shared" si="119"/>
        <v>2.0651948149610355E-3</v>
      </c>
      <c r="R477" s="29">
        <f t="shared" si="120"/>
        <v>8.2233958625130832E-3</v>
      </c>
      <c r="S477" s="29">
        <f t="shared" si="121"/>
        <v>1.5640585027845155E-2</v>
      </c>
      <c r="T477" s="29">
        <f t="shared" si="127"/>
        <v>2.629025914517058E-2</v>
      </c>
      <c r="U477" s="17"/>
      <c r="V477" s="30">
        <f t="shared" si="122"/>
        <v>6.4663654563075945E-4</v>
      </c>
      <c r="W477" s="30">
        <f t="shared" si="123"/>
        <v>-1.5913294013478234E-4</v>
      </c>
      <c r="X477" s="30">
        <f t="shared" si="124"/>
        <v>2.2544110675861866E-3</v>
      </c>
      <c r="Y477" s="30">
        <f t="shared" si="125"/>
        <v>8.5784187017682156E-3</v>
      </c>
      <c r="Z477" s="30">
        <f t="shared" si="126"/>
        <v>1.6034294055406594E-2</v>
      </c>
      <c r="AA477" s="17"/>
      <c r="AB477" s="17"/>
      <c r="AC477" s="17"/>
      <c r="AD477" s="17"/>
      <c r="AE477" s="17"/>
      <c r="AF477" s="17"/>
      <c r="AG477" s="17"/>
      <c r="AK477" s="24">
        <v>45880</v>
      </c>
      <c r="AL477" s="37">
        <v>0.89483476565960829</v>
      </c>
      <c r="AM477" s="37">
        <v>0.73816513392263639</v>
      </c>
      <c r="AN477" s="37">
        <v>0.61828840350534175</v>
      </c>
      <c r="AO477" s="37">
        <v>0.45820690702495387</v>
      </c>
      <c r="AP477" s="37">
        <v>0.33684063033036477</v>
      </c>
      <c r="AT477" s="46">
        <f>'Bonds (CP)'!AL477/'Bonds (CP)'!AL447-1</f>
        <v>2.2415167892265275E-2</v>
      </c>
      <c r="AU477" s="46">
        <f>'Bonds (CP)'!AM477/'Bonds (CP)'!AM447-1</f>
        <v>3.5377650717380194E-2</v>
      </c>
      <c r="AV477" s="46">
        <f>'Bonds (CP)'!AN477/'Bonds (CP)'!AN447-1</f>
        <v>4.3614590266314091E-2</v>
      </c>
      <c r="AW477" s="46">
        <f>'Bonds (CP)'!AO477/'Bonds (CP)'!AO447-1</f>
        <v>5.9976991352129971E-2</v>
      </c>
      <c r="AX477" s="46">
        <f>'Bonds (CP)'!AP477/'Bonds (CP)'!AP447-1</f>
        <v>6.2628710183948666E-2</v>
      </c>
      <c r="AY477" s="46">
        <f>SUM(AT477:AX477)</f>
        <v>0.2240131104120382</v>
      </c>
      <c r="BC477" s="46">
        <f>'Bonds (CP)'!AT477-'Bonds (CP)'!$AT$515</f>
        <v>2.3024384795335945E-2</v>
      </c>
      <c r="BD477" s="46">
        <f>'Bonds (CP)'!AU477-'Bonds (CP)'!$AU$515</f>
        <v>3.7217746246630844E-2</v>
      </c>
      <c r="BE477" s="46">
        <f>'Bonds (CP)'!AV477-'Bonds (CP)'!$AV$515</f>
        <v>4.7208099570792063E-2</v>
      </c>
      <c r="BF477" s="46">
        <f>'Bonds (CP)'!AW477-'Bonds (CP)'!$AW$515</f>
        <v>6.7015748781465559E-2</v>
      </c>
      <c r="BG477" s="46">
        <f>'Bonds (CP)'!AX477-'Bonds (CP)'!$AX$515</f>
        <v>7.0768490798906514E-2</v>
      </c>
    </row>
    <row r="478" spans="1:59" ht="16.5" customHeight="1">
      <c r="A478" s="24">
        <v>45881</v>
      </c>
      <c r="B478" s="16">
        <v>12.9</v>
      </c>
      <c r="C478" s="16">
        <v>13.08</v>
      </c>
      <c r="D478" s="16">
        <v>13.44</v>
      </c>
      <c r="E478" s="16">
        <v>13.78</v>
      </c>
      <c r="F478" s="16">
        <v>13.85</v>
      </c>
      <c r="G478" s="17"/>
      <c r="H478" s="26">
        <f t="shared" si="112"/>
        <v>0.89459698848538527</v>
      </c>
      <c r="I478" s="26">
        <f t="shared" si="113"/>
        <v>0.73873925780784366</v>
      </c>
      <c r="J478" s="26">
        <f t="shared" si="114"/>
        <v>0.61931018376552294</v>
      </c>
      <c r="K478" s="26">
        <f t="shared" si="115"/>
        <v>0.45914747118261201</v>
      </c>
      <c r="L478" s="26">
        <f t="shared" si="116"/>
        <v>0.33869360524591602</v>
      </c>
      <c r="M478" s="17"/>
      <c r="N478" s="17"/>
      <c r="O478" s="29">
        <f t="shared" si="117"/>
        <v>-2.6572187776796596E-4</v>
      </c>
      <c r="P478" s="29">
        <f t="shared" si="118"/>
        <v>7.777716107455479E-4</v>
      </c>
      <c r="Q478" s="29">
        <f t="shared" si="119"/>
        <v>1.6525948964727366E-3</v>
      </c>
      <c r="R478" s="29">
        <f t="shared" si="120"/>
        <v>2.0527061972179794E-3</v>
      </c>
      <c r="S478" s="29">
        <f t="shared" si="121"/>
        <v>5.5010433679985038E-3</v>
      </c>
      <c r="T478" s="29">
        <f t="shared" si="127"/>
        <v>9.7183941946668018E-3</v>
      </c>
      <c r="U478" s="17"/>
      <c r="V478" s="30">
        <f t="shared" si="122"/>
        <v>-2.3926784299036874E-4</v>
      </c>
      <c r="W478" s="30">
        <f t="shared" si="123"/>
        <v>8.7773774161262154E-4</v>
      </c>
      <c r="X478" s="30">
        <f t="shared" si="124"/>
        <v>1.8418111490978877E-3</v>
      </c>
      <c r="Y478" s="30">
        <f t="shared" si="125"/>
        <v>2.4077290364731114E-3</v>
      </c>
      <c r="Z478" s="30">
        <f t="shared" si="126"/>
        <v>5.8947523955599429E-3</v>
      </c>
      <c r="AA478" s="17"/>
      <c r="AB478" s="17"/>
      <c r="AC478" s="17"/>
      <c r="AD478" s="17"/>
      <c r="AE478" s="17"/>
      <c r="AF478" s="17"/>
      <c r="AG478" s="17"/>
      <c r="AK478" s="24">
        <v>45881</v>
      </c>
      <c r="AL478" s="37">
        <v>0.89459698848538527</v>
      </c>
      <c r="AM478" s="37">
        <v>0.73873925780784355</v>
      </c>
      <c r="AN478" s="37">
        <v>0.61931018376552305</v>
      </c>
      <c r="AO478" s="37">
        <v>0.45914747118261201</v>
      </c>
      <c r="AP478" s="37">
        <v>0.33869360524591602</v>
      </c>
      <c r="AT478" s="46">
        <f>'Bonds (CP)'!AL478/'Bonds (CP)'!AL448-1</f>
        <v>2.1966341895482744E-2</v>
      </c>
      <c r="AU478" s="46">
        <f>'Bonds (CP)'!AM478/'Bonds (CP)'!AM448-1</f>
        <v>3.6448167929548525E-2</v>
      </c>
      <c r="AV478" s="46">
        <f>'Bonds (CP)'!AN478/'Bonds (CP)'!AN448-1</f>
        <v>4.5766094194323204E-2</v>
      </c>
      <c r="AW478" s="46">
        <f>'Bonds (CP)'!AO478/'Bonds (CP)'!AO448-1</f>
        <v>6.4293283186686256E-2</v>
      </c>
      <c r="AX478" s="46">
        <f>'Bonds (CP)'!AP478/'Bonds (CP)'!AP448-1</f>
        <v>6.6898112519139685E-2</v>
      </c>
      <c r="AY478" s="46">
        <f>SUM(AT478:AX478)</f>
        <v>0.23537199972518041</v>
      </c>
      <c r="BC478" s="46">
        <f>'Bonds (CP)'!AT478-'Bonds (CP)'!$AT$515</f>
        <v>2.2575558798553413E-2</v>
      </c>
      <c r="BD478" s="46">
        <f>'Bonds (CP)'!AU478-'Bonds (CP)'!$AU$515</f>
        <v>3.8288263458799175E-2</v>
      </c>
      <c r="BE478" s="46">
        <f>'Bonds (CP)'!AV478-'Bonds (CP)'!$AV$515</f>
        <v>4.9359603498801176E-2</v>
      </c>
      <c r="BF478" s="46">
        <f>'Bonds (CP)'!AW478-'Bonds (CP)'!$AW$515</f>
        <v>7.1332040616021844E-2</v>
      </c>
      <c r="BG478" s="46">
        <f>'Bonds (CP)'!AX478-'Bonds (CP)'!$AX$515</f>
        <v>7.5037893134097533E-2</v>
      </c>
    </row>
    <row r="479" spans="1:59" ht="16.5" customHeight="1">
      <c r="A479" s="24">
        <v>45882</v>
      </c>
      <c r="B479" s="16">
        <v>13.13</v>
      </c>
      <c r="C479" s="16">
        <v>13.25</v>
      </c>
      <c r="D479" s="16">
        <v>13.53</v>
      </c>
      <c r="E479" s="16">
        <v>13.77</v>
      </c>
      <c r="F479" s="16">
        <v>13.82</v>
      </c>
      <c r="G479" s="17"/>
      <c r="H479" s="26">
        <f t="shared" si="112"/>
        <v>0.89277821974719351</v>
      </c>
      <c r="I479" s="26">
        <f t="shared" si="113"/>
        <v>0.73549386364584712</v>
      </c>
      <c r="J479" s="26">
        <f t="shared" si="114"/>
        <v>0.61701414908389607</v>
      </c>
      <c r="K479" s="26">
        <f t="shared" si="115"/>
        <v>0.4594615505276346</v>
      </c>
      <c r="L479" s="26">
        <f t="shared" si="116"/>
        <v>0.33949380315422378</v>
      </c>
      <c r="M479" s="17"/>
      <c r="N479" s="17"/>
      <c r="O479" s="29">
        <f t="shared" si="117"/>
        <v>-2.033059312295582E-3</v>
      </c>
      <c r="P479" s="29">
        <f t="shared" si="118"/>
        <v>-4.3931524251561438E-3</v>
      </c>
      <c r="Q479" s="29">
        <f t="shared" si="119"/>
        <v>-3.7074066304974007E-3</v>
      </c>
      <c r="R479" s="29">
        <f t="shared" si="120"/>
        <v>6.8404894883467016E-4</v>
      </c>
      <c r="S479" s="29">
        <f t="shared" si="121"/>
        <v>2.3626011708333117E-3</v>
      </c>
      <c r="T479" s="29">
        <f t="shared" si="127"/>
        <v>-7.0869682482811447E-3</v>
      </c>
      <c r="U479" s="17"/>
      <c r="V479" s="30">
        <f t="shared" si="122"/>
        <v>-2.006605277517985E-3</v>
      </c>
      <c r="W479" s="30">
        <f t="shared" si="123"/>
        <v>-4.2931862942890706E-3</v>
      </c>
      <c r="X479" s="30">
        <f t="shared" si="124"/>
        <v>-3.5181903778722496E-3</v>
      </c>
      <c r="Y479" s="30">
        <f t="shared" si="125"/>
        <v>1.0390717880898021E-3</v>
      </c>
      <c r="Z479" s="30">
        <f t="shared" si="126"/>
        <v>2.7563101983947508E-3</v>
      </c>
      <c r="AA479" s="17"/>
      <c r="AB479" s="17"/>
      <c r="AC479" s="17"/>
      <c r="AD479" s="17"/>
      <c r="AE479" s="17"/>
      <c r="AF479" s="17"/>
      <c r="AG479" s="17"/>
      <c r="AK479" s="24">
        <v>45882</v>
      </c>
      <c r="AL479" s="37">
        <v>0.89277821974719351</v>
      </c>
      <c r="AM479" s="37">
        <v>0.73549386364584712</v>
      </c>
      <c r="AN479" s="37">
        <v>0.61701414908389607</v>
      </c>
      <c r="AO479" s="37">
        <v>0.45946155052763465</v>
      </c>
      <c r="AP479" s="37">
        <v>0.33949380315422384</v>
      </c>
      <c r="AT479" s="46">
        <f>'Bonds (CP)'!AL479/'Bonds (CP)'!AL449-1</f>
        <v>1.8827897109520153E-2</v>
      </c>
      <c r="AU479" s="46">
        <f>'Bonds (CP)'!AM479/'Bonds (CP)'!AM449-1</f>
        <v>3.0838896105194857E-2</v>
      </c>
      <c r="AV479" s="46">
        <f>'Bonds (CP)'!AN479/'Bonds (CP)'!AN449-1</f>
        <v>3.8066420121156241E-2</v>
      </c>
      <c r="AW479" s="46">
        <f>'Bonds (CP)'!AO479/'Bonds (CP)'!AO449-1</f>
        <v>6.0028089908996218E-2</v>
      </c>
      <c r="AX479" s="46">
        <f>'Bonds (CP)'!AP479/'Bonds (CP)'!AP449-1</f>
        <v>6.8628850290461507E-2</v>
      </c>
      <c r="AY479" s="46">
        <f>SUM(AT479:AX479)</f>
        <v>0.21639015353532898</v>
      </c>
      <c r="BC479" s="46">
        <f>'Bonds (CP)'!AT479-'Bonds (CP)'!$AT$515</f>
        <v>1.9437114012590823E-2</v>
      </c>
      <c r="BD479" s="46">
        <f>'Bonds (CP)'!AU479-'Bonds (CP)'!$AU$515</f>
        <v>3.2678991634445508E-2</v>
      </c>
      <c r="BE479" s="46">
        <f>'Bonds (CP)'!AV479-'Bonds (CP)'!$AV$515</f>
        <v>4.1659929425634214E-2</v>
      </c>
      <c r="BF479" s="46">
        <f>'Bonds (CP)'!AW479-'Bonds (CP)'!$AW$515</f>
        <v>6.7066847338331806E-2</v>
      </c>
      <c r="BG479" s="46">
        <f>'Bonds (CP)'!AX479-'Bonds (CP)'!$AX$515</f>
        <v>7.6768630905419355E-2</v>
      </c>
    </row>
    <row r="480" spans="1:59" ht="16.5" customHeight="1">
      <c r="A480" s="24">
        <v>45883</v>
      </c>
      <c r="B480" s="16">
        <v>13.31</v>
      </c>
      <c r="C480" s="16">
        <v>13.3</v>
      </c>
      <c r="D480" s="16">
        <v>13.51</v>
      </c>
      <c r="E480" s="16">
        <v>13.7</v>
      </c>
      <c r="F480" s="16">
        <v>13.72</v>
      </c>
      <c r="G480" s="17"/>
      <c r="H480" s="26">
        <f t="shared" si="112"/>
        <v>0.89135998587944576</v>
      </c>
      <c r="I480" s="26">
        <f t="shared" si="113"/>
        <v>0.73454301139912348</v>
      </c>
      <c r="J480" s="26">
        <f t="shared" si="114"/>
        <v>0.61752345529590369</v>
      </c>
      <c r="K480" s="26">
        <f t="shared" si="115"/>
        <v>0.4616679464641375</v>
      </c>
      <c r="L480" s="26">
        <f t="shared" si="116"/>
        <v>0.34218778022580548</v>
      </c>
      <c r="M480" s="17"/>
      <c r="N480" s="17"/>
      <c r="O480" s="29">
        <f t="shared" si="117"/>
        <v>-1.5885623510722979E-3</v>
      </c>
      <c r="P480" s="29">
        <f t="shared" si="118"/>
        <v>-1.2928078583963609E-3</v>
      </c>
      <c r="Q480" s="29">
        <f t="shared" si="119"/>
        <v>8.2543684413693974E-4</v>
      </c>
      <c r="R480" s="29">
        <f t="shared" si="120"/>
        <v>4.802134006576031E-3</v>
      </c>
      <c r="S480" s="29">
        <f t="shared" si="121"/>
        <v>7.9352761274347206E-3</v>
      </c>
      <c r="T480" s="29">
        <f t="shared" si="127"/>
        <v>1.0681476768679032E-2</v>
      </c>
      <c r="U480" s="17"/>
      <c r="V480" s="30">
        <f t="shared" si="122"/>
        <v>-1.5621083162947007E-3</v>
      </c>
      <c r="W480" s="30">
        <f t="shared" si="123"/>
        <v>-1.1928417275292873E-3</v>
      </c>
      <c r="X480" s="30">
        <f t="shared" si="124"/>
        <v>1.0146530967620909E-3</v>
      </c>
      <c r="Y480" s="30">
        <f t="shared" si="125"/>
        <v>5.1571568458311625E-3</v>
      </c>
      <c r="Z480" s="30">
        <f t="shared" si="126"/>
        <v>8.3289851549961606E-3</v>
      </c>
      <c r="AA480" s="17"/>
      <c r="AB480" s="17"/>
      <c r="AC480" s="17"/>
      <c r="AD480" s="17"/>
      <c r="AE480" s="17"/>
      <c r="AF480" s="17"/>
      <c r="AG480" s="17"/>
      <c r="AK480" s="24">
        <v>45883</v>
      </c>
      <c r="AL480" s="37">
        <v>0.89135998587944576</v>
      </c>
      <c r="AM480" s="37">
        <v>0.73454301139912337</v>
      </c>
      <c r="AN480" s="37">
        <v>0.61752345529590369</v>
      </c>
      <c r="AO480" s="37">
        <v>0.46166794646413756</v>
      </c>
      <c r="AP480" s="37">
        <v>0.34218778022580548</v>
      </c>
      <c r="AT480" s="46">
        <f>'Bonds (CP)'!AL480/'Bonds (CP)'!AL450-1</f>
        <v>1.6326890830465013E-2</v>
      </c>
      <c r="AU480" s="46">
        <f>'Bonds (CP)'!AM480/'Bonds (CP)'!AM450-1</f>
        <v>2.924267039062034E-2</v>
      </c>
      <c r="AV480" s="46">
        <f>'Bonds (CP)'!AN480/'Bonds (CP)'!AN450-1</f>
        <v>4.0622318912098443E-2</v>
      </c>
      <c r="AW480" s="46">
        <f>'Bonds (CP)'!AO480/'Bonds (CP)'!AO450-1</f>
        <v>6.7266723600956313E-2</v>
      </c>
      <c r="AX480" s="46">
        <f>'Bonds (CP)'!AP480/'Bonds (CP)'!AP450-1</f>
        <v>7.8701103913102477E-2</v>
      </c>
      <c r="AY480" s="46">
        <f>SUM(AT480:AX480)</f>
        <v>0.23215970764724259</v>
      </c>
      <c r="BC480" s="46">
        <f>'Bonds (CP)'!AT480-'Bonds (CP)'!$AT$515</f>
        <v>1.6936107733535682E-2</v>
      </c>
      <c r="BD480" s="46">
        <f>'Bonds (CP)'!AU480-'Bonds (CP)'!$AU$515</f>
        <v>3.108276591987099E-2</v>
      </c>
      <c r="BE480" s="46">
        <f>'Bonds (CP)'!AV480-'Bonds (CP)'!$AV$515</f>
        <v>4.4215828216576415E-2</v>
      </c>
      <c r="BF480" s="46">
        <f>'Bonds (CP)'!AW480-'Bonds (CP)'!$AW$515</f>
        <v>7.4305481030291901E-2</v>
      </c>
      <c r="BG480" s="46">
        <f>'Bonds (CP)'!AX480-'Bonds (CP)'!$AX$515</f>
        <v>8.6840884528060325E-2</v>
      </c>
    </row>
    <row r="481" spans="1:59" ht="16.5" customHeight="1">
      <c r="A481" s="24">
        <v>45884</v>
      </c>
      <c r="B481" s="16">
        <v>13.01</v>
      </c>
      <c r="C481" s="16">
        <v>13.04</v>
      </c>
      <c r="D481" s="16">
        <v>13.31</v>
      </c>
      <c r="E481" s="16">
        <v>13.53</v>
      </c>
      <c r="F481" s="16">
        <v>13.51</v>
      </c>
      <c r="G481" s="17"/>
      <c r="H481" s="26">
        <f t="shared" si="112"/>
        <v>0.89372621891867965</v>
      </c>
      <c r="I481" s="26">
        <f t="shared" si="113"/>
        <v>0.7395056973954317</v>
      </c>
      <c r="J481" s="26">
        <f t="shared" si="114"/>
        <v>0.62264562556102654</v>
      </c>
      <c r="K481" s="26">
        <f t="shared" si="115"/>
        <v>0.46708394592337565</v>
      </c>
      <c r="L481" s="26">
        <f t="shared" si="116"/>
        <v>0.34798178169103244</v>
      </c>
      <c r="M481" s="17"/>
      <c r="N481" s="17"/>
      <c r="O481" s="29">
        <f t="shared" si="117"/>
        <v>2.6546323334217803E-3</v>
      </c>
      <c r="P481" s="29">
        <f t="shared" si="118"/>
        <v>6.7561543970795501E-3</v>
      </c>
      <c r="Q481" s="29">
        <f t="shared" si="119"/>
        <v>8.2946975069446705E-3</v>
      </c>
      <c r="R481" s="29">
        <f t="shared" si="120"/>
        <v>1.1731374250083082E-2</v>
      </c>
      <c r="S481" s="29">
        <f t="shared" si="121"/>
        <v>1.6932227858644122E-2</v>
      </c>
      <c r="T481" s="29">
        <f t="shared" si="127"/>
        <v>4.6369086346173205E-2</v>
      </c>
      <c r="U481" s="17"/>
      <c r="V481" s="30">
        <f t="shared" si="122"/>
        <v>2.6810863681993773E-3</v>
      </c>
      <c r="W481" s="30">
        <f t="shared" si="123"/>
        <v>6.8561205279466233E-3</v>
      </c>
      <c r="X481" s="30">
        <f t="shared" si="124"/>
        <v>8.4839137595698211E-3</v>
      </c>
      <c r="Y481" s="30">
        <f t="shared" si="125"/>
        <v>1.2086397089338214E-2</v>
      </c>
      <c r="Z481" s="30">
        <f t="shared" si="126"/>
        <v>1.732593688620556E-2</v>
      </c>
      <c r="AA481" s="17"/>
      <c r="AB481" s="17"/>
      <c r="AC481" s="17"/>
      <c r="AD481" s="17"/>
      <c r="AE481" s="17"/>
      <c r="AF481" s="17"/>
      <c r="AG481" s="17"/>
      <c r="AK481" s="24">
        <v>45884</v>
      </c>
      <c r="AL481" s="37">
        <v>0.89372621891867965</v>
      </c>
      <c r="AM481" s="37">
        <v>0.7395056973954317</v>
      </c>
      <c r="AN481" s="37">
        <v>0.62264562556102654</v>
      </c>
      <c r="AO481" s="37">
        <v>0.46708394592337565</v>
      </c>
      <c r="AP481" s="37">
        <v>0.34798178169103244</v>
      </c>
      <c r="AT481" s="46">
        <f>'Bonds (CP)'!AL481/'Bonds (CP)'!AL451-1</f>
        <v>2.00867179895583E-2</v>
      </c>
      <c r="AU481" s="46">
        <f>'Bonds (CP)'!AM481/'Bonds (CP)'!AM451-1</f>
        <v>3.7523479547265648E-2</v>
      </c>
      <c r="AV481" s="46">
        <f>'Bonds (CP)'!AN481/'Bonds (CP)'!AN451-1</f>
        <v>4.9682575373488636E-2</v>
      </c>
      <c r="AW481" s="46">
        <f>'Bonds (CP)'!AO481/'Bonds (CP)'!AO451-1</f>
        <v>7.9787228960179091E-2</v>
      </c>
      <c r="AX481" s="46">
        <f>'Bonds (CP)'!AP481/'Bonds (CP)'!AP451-1</f>
        <v>9.3727289384172519E-2</v>
      </c>
      <c r="AY481" s="46">
        <f>SUM(AT481:AX481)</f>
        <v>0.28080729125466419</v>
      </c>
      <c r="BC481" s="46">
        <f>'Bonds (CP)'!AT481-'Bonds (CP)'!$AT$515</f>
        <v>2.069593489262897E-2</v>
      </c>
      <c r="BD481" s="46">
        <f>'Bonds (CP)'!AU481-'Bonds (CP)'!$AU$515</f>
        <v>3.9363575076516298E-2</v>
      </c>
      <c r="BE481" s="46">
        <f>'Bonds (CP)'!AV481-'Bonds (CP)'!$AV$515</f>
        <v>5.3276084677966608E-2</v>
      </c>
      <c r="BF481" s="46">
        <f>'Bonds (CP)'!AW481-'Bonds (CP)'!$AW$515</f>
        <v>8.6825986389514678E-2</v>
      </c>
      <c r="BG481" s="46">
        <f>'Bonds (CP)'!AX481-'Bonds (CP)'!$AX$515</f>
        <v>0.10186706999913037</v>
      </c>
    </row>
    <row r="482" spans="1:59" ht="16.5" customHeight="1">
      <c r="A482" s="24">
        <v>45887</v>
      </c>
      <c r="B482" s="16">
        <v>13.32</v>
      </c>
      <c r="C482" s="16">
        <v>13.2</v>
      </c>
      <c r="D482" s="16">
        <v>13.38</v>
      </c>
      <c r="E482" s="16">
        <v>13.47</v>
      </c>
      <c r="F482" s="16">
        <v>13.45</v>
      </c>
      <c r="G482" s="17"/>
      <c r="H482" s="26">
        <f t="shared" si="112"/>
        <v>0.89128132721496645</v>
      </c>
      <c r="I482" s="26">
        <f t="shared" si="113"/>
        <v>0.7364463836102475</v>
      </c>
      <c r="J482" s="26">
        <f t="shared" si="114"/>
        <v>0.6208468274726886</v>
      </c>
      <c r="K482" s="26">
        <f t="shared" si="115"/>
        <v>0.46901515943610533</v>
      </c>
      <c r="L482" s="26">
        <f t="shared" si="116"/>
        <v>0.34967210119578124</v>
      </c>
      <c r="M482" s="17"/>
      <c r="N482" s="17"/>
      <c r="O482" s="29">
        <f t="shared" si="117"/>
        <v>-2.7356159548180825E-3</v>
      </c>
      <c r="P482" s="29">
        <f t="shared" si="118"/>
        <v>-4.1369712173404682E-3</v>
      </c>
      <c r="Q482" s="29">
        <f t="shared" si="119"/>
        <v>-2.8889596497480019E-3</v>
      </c>
      <c r="R482" s="29">
        <f t="shared" si="120"/>
        <v>4.134617619776737E-3</v>
      </c>
      <c r="S482" s="29">
        <f t="shared" si="121"/>
        <v>4.8574942531032228E-3</v>
      </c>
      <c r="T482" s="29">
        <f t="shared" si="127"/>
        <v>-7.6943494902659282E-4</v>
      </c>
      <c r="U482" s="17"/>
      <c r="V482" s="30">
        <f t="shared" si="122"/>
        <v>-2.7091619200404855E-3</v>
      </c>
      <c r="W482" s="30">
        <f t="shared" si="123"/>
        <v>-4.037005086473395E-3</v>
      </c>
      <c r="X482" s="30">
        <f t="shared" si="124"/>
        <v>-2.6997433971228508E-3</v>
      </c>
      <c r="Y482" s="30">
        <f t="shared" si="125"/>
        <v>4.4896404590318685E-3</v>
      </c>
      <c r="Z482" s="30">
        <f t="shared" si="126"/>
        <v>5.2512032806646619E-3</v>
      </c>
      <c r="AA482" s="17"/>
      <c r="AB482" s="17"/>
      <c r="AC482" s="17"/>
      <c r="AD482" s="17"/>
      <c r="AE482" s="17"/>
      <c r="AF482" s="17"/>
      <c r="AG482" s="17"/>
      <c r="AK482" s="24">
        <v>45887</v>
      </c>
      <c r="AL482" s="37">
        <v>0.89128132721496645</v>
      </c>
      <c r="AM482" s="37">
        <v>0.73644638361024761</v>
      </c>
      <c r="AN482" s="37">
        <v>0.62084682747268871</v>
      </c>
      <c r="AO482" s="37">
        <v>0.46901515943610533</v>
      </c>
      <c r="AP482" s="37">
        <v>0.34967210119578118</v>
      </c>
      <c r="AT482" s="46">
        <f>'Bonds (CP)'!AL482/'Bonds (CP)'!AL452-1</f>
        <v>1.5531238969290539E-2</v>
      </c>
      <c r="AU482" s="46">
        <f>'Bonds (CP)'!AM482/'Bonds (CP)'!AM452-1</f>
        <v>3.3495725102922647E-2</v>
      </c>
      <c r="AV482" s="46">
        <f>'Bonds (CP)'!AN482/'Bonds (CP)'!AN452-1</f>
        <v>4.9217039940631313E-2</v>
      </c>
      <c r="AW482" s="46">
        <f>'Bonds (CP)'!AO482/'Bonds (CP)'!AO452-1</f>
        <v>8.716635771701764E-2</v>
      </c>
      <c r="AX482" s="46">
        <f>'Bonds (CP)'!AP482/'Bonds (CP)'!AP452-1</f>
        <v>0.10310805889585262</v>
      </c>
      <c r="AY482" s="46">
        <f>SUM(AT482:AX482)</f>
        <v>0.28851842062571476</v>
      </c>
      <c r="BC482" s="46">
        <f>'Bonds (CP)'!AT482-'Bonds (CP)'!$AT$515</f>
        <v>1.6140455872361209E-2</v>
      </c>
      <c r="BD482" s="46">
        <f>'Bonds (CP)'!AU482-'Bonds (CP)'!$AU$515</f>
        <v>3.5335820632173297E-2</v>
      </c>
      <c r="BE482" s="46">
        <f>'Bonds (CP)'!AV482-'Bonds (CP)'!$AV$515</f>
        <v>5.2810549245109285E-2</v>
      </c>
      <c r="BF482" s="46">
        <f>'Bonds (CP)'!AW482-'Bonds (CP)'!$AW$515</f>
        <v>9.4205115146353227E-2</v>
      </c>
      <c r="BG482" s="46">
        <f>'Bonds (CP)'!AX482-'Bonds (CP)'!$AX$515</f>
        <v>0.11124783951081046</v>
      </c>
    </row>
    <row r="483" spans="1:59" ht="16.5" customHeight="1">
      <c r="A483" s="24">
        <v>45888</v>
      </c>
      <c r="B483" s="16">
        <v>13.5</v>
      </c>
      <c r="C483" s="16">
        <v>13.18</v>
      </c>
      <c r="D483" s="16">
        <v>13.29</v>
      </c>
      <c r="E483" s="16">
        <v>13.3</v>
      </c>
      <c r="F483" s="16">
        <v>13.2</v>
      </c>
      <c r="G483" s="17"/>
      <c r="H483" s="26">
        <f t="shared" si="112"/>
        <v>0.88986784140969166</v>
      </c>
      <c r="I483" s="26">
        <f t="shared" si="113"/>
        <v>0.73682785937920781</v>
      </c>
      <c r="J483" s="26">
        <f t="shared" si="114"/>
        <v>0.62316076766074935</v>
      </c>
      <c r="K483" s="26">
        <f t="shared" si="115"/>
        <v>0.47454346412173365</v>
      </c>
      <c r="L483" s="26">
        <f t="shared" si="116"/>
        <v>0.35688819831171481</v>
      </c>
      <c r="M483" s="17"/>
      <c r="N483" s="17"/>
      <c r="O483" s="29">
        <f t="shared" si="117"/>
        <v>-1.5859030837004351E-3</v>
      </c>
      <c r="P483" s="29">
        <f t="shared" si="118"/>
        <v>5.1799530481799749E-4</v>
      </c>
      <c r="Q483" s="29">
        <f t="shared" si="119"/>
        <v>3.7270709709191774E-3</v>
      </c>
      <c r="R483" s="29">
        <f t="shared" si="120"/>
        <v>1.1787049041815489E-2</v>
      </c>
      <c r="S483" s="29">
        <f t="shared" si="121"/>
        <v>2.0636753951077447E-2</v>
      </c>
      <c r="T483" s="29">
        <f t="shared" si="127"/>
        <v>3.5082966184929676E-2</v>
      </c>
      <c r="U483" s="17"/>
      <c r="V483" s="30">
        <f t="shared" si="122"/>
        <v>-1.5594490489228379E-3</v>
      </c>
      <c r="W483" s="30">
        <f t="shared" si="123"/>
        <v>6.1796143568507112E-4</v>
      </c>
      <c r="X483" s="30">
        <f t="shared" si="124"/>
        <v>3.9162872235443289E-3</v>
      </c>
      <c r="Y483" s="30">
        <f t="shared" si="125"/>
        <v>1.2142071881070622E-2</v>
      </c>
      <c r="Z483" s="30">
        <f t="shared" si="126"/>
        <v>2.1030462978638885E-2</v>
      </c>
      <c r="AA483" s="17"/>
      <c r="AB483" s="17"/>
      <c r="AC483" s="17"/>
      <c r="AD483" s="17"/>
      <c r="AE483" s="17"/>
      <c r="AF483" s="17"/>
      <c r="AG483" s="17"/>
      <c r="AK483" s="24">
        <v>45888</v>
      </c>
      <c r="AL483" s="37">
        <v>0.88986784140969155</v>
      </c>
      <c r="AM483" s="37">
        <v>0.73682785937920769</v>
      </c>
      <c r="AN483" s="37">
        <v>0.62316076766074935</v>
      </c>
      <c r="AO483" s="37">
        <v>0.47454346412173365</v>
      </c>
      <c r="AP483" s="37">
        <v>0.35688819831171487</v>
      </c>
      <c r="AT483" s="46">
        <f>'Bonds (CP)'!AL483/'Bonds (CP)'!AL453-1</f>
        <v>1.4096916299559448E-2</v>
      </c>
      <c r="AU483" s="46">
        <f>'Bonds (CP)'!AM483/'Bonds (CP)'!AM453-1</f>
        <v>3.4031071036075167E-2</v>
      </c>
      <c r="AV483" s="46">
        <f>'Bonds (CP)'!AN483/'Bonds (CP)'!AN453-1</f>
        <v>5.2268183431730231E-2</v>
      </c>
      <c r="AW483" s="46">
        <f>'Bonds (CP)'!AO483/'Bonds (CP)'!AO453-1</f>
        <v>9.9243084880257681E-2</v>
      </c>
      <c r="AX483" s="46">
        <f>'Bonds (CP)'!AP483/'Bonds (CP)'!AP453-1</f>
        <v>0.12587262848873726</v>
      </c>
      <c r="AY483" s="46">
        <f>SUM(AT483:AX483)</f>
        <v>0.32551188413635979</v>
      </c>
      <c r="BC483" s="46">
        <f>'Bonds (CP)'!AT483-'Bonds (CP)'!$AT$515</f>
        <v>1.4706133202630117E-2</v>
      </c>
      <c r="BD483" s="46">
        <f>'Bonds (CP)'!AU483-'Bonds (CP)'!$AU$515</f>
        <v>3.5871166565325817E-2</v>
      </c>
      <c r="BE483" s="46">
        <f>'Bonds (CP)'!AV483-'Bonds (CP)'!$AV$515</f>
        <v>5.5861692736208203E-2</v>
      </c>
      <c r="BF483" s="46">
        <f>'Bonds (CP)'!AW483-'Bonds (CP)'!$AW$515</f>
        <v>0.10628184230959327</v>
      </c>
      <c r="BG483" s="46">
        <f>'Bonds (CP)'!AX483-'Bonds (CP)'!$AX$515</f>
        <v>0.13401240910369511</v>
      </c>
    </row>
    <row r="484" spans="1:59" ht="16.5" customHeight="1">
      <c r="A484" s="24">
        <v>45889</v>
      </c>
      <c r="B484" s="16">
        <v>13.35</v>
      </c>
      <c r="C484" s="16">
        <v>13.29</v>
      </c>
      <c r="D484" s="16">
        <v>13.49</v>
      </c>
      <c r="E484" s="16">
        <v>13.59</v>
      </c>
      <c r="F484" s="16">
        <v>13.48</v>
      </c>
      <c r="G484" s="17"/>
      <c r="H484" s="26">
        <f t="shared" si="112"/>
        <v>0.89104543449492724</v>
      </c>
      <c r="I484" s="26">
        <f t="shared" si="113"/>
        <v>0.73473304860699451</v>
      </c>
      <c r="J484" s="26">
        <f t="shared" si="114"/>
        <v>0.61803328880935016</v>
      </c>
      <c r="K484" s="26">
        <f t="shared" si="115"/>
        <v>0.46516304069567743</v>
      </c>
      <c r="L484" s="26">
        <f t="shared" si="116"/>
        <v>0.34882497050184164</v>
      </c>
      <c r="M484" s="17"/>
      <c r="N484" s="17"/>
      <c r="O484" s="29">
        <f t="shared" si="117"/>
        <v>1.3233348037053894E-3</v>
      </c>
      <c r="P484" s="29">
        <f t="shared" si="118"/>
        <v>-2.843012442523829E-3</v>
      </c>
      <c r="Q484" s="29">
        <f t="shared" si="119"/>
        <v>-8.22817981729973E-3</v>
      </c>
      <c r="R484" s="29">
        <f t="shared" si="120"/>
        <v>-1.9767258713418667E-2</v>
      </c>
      <c r="S484" s="29">
        <f t="shared" si="121"/>
        <v>-2.2593147792549173E-2</v>
      </c>
      <c r="T484" s="29">
        <f t="shared" si="127"/>
        <v>-5.210826396208601E-2</v>
      </c>
      <c r="U484" s="17"/>
      <c r="V484" s="30">
        <f t="shared" si="122"/>
        <v>1.3497888384829866E-3</v>
      </c>
      <c r="W484" s="30">
        <f t="shared" si="123"/>
        <v>-2.7430463116567554E-3</v>
      </c>
      <c r="X484" s="30">
        <f t="shared" si="124"/>
        <v>-8.0389635646745793E-3</v>
      </c>
      <c r="Y484" s="30">
        <f t="shared" si="125"/>
        <v>-1.9412235874163537E-2</v>
      </c>
      <c r="Z484" s="30">
        <f t="shared" si="126"/>
        <v>-2.2199438764987735E-2</v>
      </c>
      <c r="AA484" s="17"/>
      <c r="AB484" s="17"/>
      <c r="AC484" s="17"/>
      <c r="AD484" s="17"/>
      <c r="AE484" s="17"/>
      <c r="AF484" s="17"/>
      <c r="AG484" s="17"/>
      <c r="AK484" s="24">
        <v>45889</v>
      </c>
      <c r="AL484" s="37">
        <v>0.89104543449492724</v>
      </c>
      <c r="AM484" s="37">
        <v>0.73473304860699462</v>
      </c>
      <c r="AN484" s="37">
        <v>0.61803328880935027</v>
      </c>
      <c r="AO484" s="37">
        <v>0.46516304069567738</v>
      </c>
      <c r="AP484" s="37">
        <v>0.34882497050184158</v>
      </c>
      <c r="AT484" s="46">
        <f>'Bonds (CP)'!AL484/'Bonds (CP)'!AL454-1</f>
        <v>1.5527128363476139E-2</v>
      </c>
      <c r="AU484" s="46">
        <f>'Bonds (CP)'!AM484/'Bonds (CP)'!AM454-1</f>
        <v>3.7171546776928688E-2</v>
      </c>
      <c r="AV484" s="46">
        <f>'Bonds (CP)'!AN484/'Bonds (CP)'!AN454-1</f>
        <v>5.1727638851061464E-2</v>
      </c>
      <c r="AW484" s="46">
        <f>'Bonds (CP)'!AO484/'Bonds (CP)'!AO454-1</f>
        <v>8.4034664367095502E-2</v>
      </c>
      <c r="AX484" s="46">
        <f>'Bonds (CP)'!AP484/'Bonds (CP)'!AP454-1</f>
        <v>0.10043562179770493</v>
      </c>
      <c r="AY484" s="46">
        <f>SUM(AT484:AX484)</f>
        <v>0.28889660015626673</v>
      </c>
      <c r="BC484" s="46">
        <f>'Bonds (CP)'!AT484-'Bonds (CP)'!$AT$515</f>
        <v>1.6136345266546809E-2</v>
      </c>
      <c r="BD484" s="46">
        <f>'Bonds (CP)'!AU484-'Bonds (CP)'!$AU$515</f>
        <v>3.9011642306179338E-2</v>
      </c>
      <c r="BE484" s="46">
        <f>'Bonds (CP)'!AV484-'Bonds (CP)'!$AV$515</f>
        <v>5.5321148155539436E-2</v>
      </c>
      <c r="BF484" s="46">
        <f>'Bonds (CP)'!AW484-'Bonds (CP)'!$AW$515</f>
        <v>9.1073421796431089E-2</v>
      </c>
      <c r="BG484" s="46">
        <f>'Bonds (CP)'!AX484-'Bonds (CP)'!$AX$515</f>
        <v>0.10857540241266278</v>
      </c>
    </row>
    <row r="485" spans="1:59" ht="16.5" customHeight="1">
      <c r="A485" s="24">
        <v>45890</v>
      </c>
      <c r="B485" s="16">
        <v>13.54</v>
      </c>
      <c r="C485" s="16">
        <v>13.48</v>
      </c>
      <c r="D485" s="16">
        <v>13.65</v>
      </c>
      <c r="E485" s="16">
        <v>13.72</v>
      </c>
      <c r="F485" s="16">
        <v>13.65</v>
      </c>
      <c r="G485" s="17"/>
      <c r="H485" s="26">
        <f t="shared" si="112"/>
        <v>0.88955434208208561</v>
      </c>
      <c r="I485" s="26">
        <f t="shared" si="113"/>
        <v>0.73113369550228746</v>
      </c>
      <c r="J485" s="26">
        <f t="shared" si="114"/>
        <v>0.61396934918903756</v>
      </c>
      <c r="K485" s="26">
        <f t="shared" si="115"/>
        <v>0.46103614469113563</v>
      </c>
      <c r="L485" s="26">
        <f t="shared" si="116"/>
        <v>0.34409830001048214</v>
      </c>
      <c r="M485" s="17"/>
      <c r="N485" s="17"/>
      <c r="O485" s="29">
        <f t="shared" si="117"/>
        <v>-1.6734190593623577E-3</v>
      </c>
      <c r="P485" s="29">
        <f t="shared" si="118"/>
        <v>-4.8988583153176668E-3</v>
      </c>
      <c r="Q485" s="29">
        <f t="shared" si="119"/>
        <v>-6.5755998809413629E-3</v>
      </c>
      <c r="R485" s="29">
        <f t="shared" si="120"/>
        <v>-8.8719344476934081E-3</v>
      </c>
      <c r="S485" s="29">
        <f t="shared" si="121"/>
        <v>-1.3550264146971469E-2</v>
      </c>
      <c r="T485" s="29">
        <f t="shared" si="127"/>
        <v>-3.5570075850286265E-2</v>
      </c>
      <c r="U485" s="17"/>
      <c r="V485" s="30">
        <f t="shared" si="122"/>
        <v>-1.6469650245847605E-3</v>
      </c>
      <c r="W485" s="30">
        <f t="shared" si="123"/>
        <v>-4.7988921844505936E-3</v>
      </c>
      <c r="X485" s="30">
        <f t="shared" si="124"/>
        <v>-6.3863836283162114E-3</v>
      </c>
      <c r="Y485" s="30">
        <f t="shared" si="125"/>
        <v>-8.5169116084382757E-3</v>
      </c>
      <c r="Z485" s="30">
        <f t="shared" si="126"/>
        <v>-1.3156555119410029E-2</v>
      </c>
      <c r="AA485" s="17"/>
      <c r="AB485" s="17"/>
      <c r="AC485" s="17"/>
      <c r="AD485" s="17"/>
      <c r="AE485" s="17"/>
      <c r="AF485" s="17"/>
      <c r="AG485" s="17"/>
      <c r="AK485" s="24">
        <v>45890</v>
      </c>
      <c r="AL485" s="37">
        <v>0.88955434208208572</v>
      </c>
      <c r="AM485" s="37">
        <v>0.73113369550228735</v>
      </c>
      <c r="AN485" s="37">
        <v>0.61396934918903767</v>
      </c>
      <c r="AO485" s="37">
        <v>0.46103614469113569</v>
      </c>
      <c r="AP485" s="37">
        <v>0.34409830001048219</v>
      </c>
      <c r="AT485" s="46">
        <f>'Bonds (CP)'!AL485/'Bonds (CP)'!AL455-1</f>
        <v>1.1890082790206202E-2</v>
      </c>
      <c r="AU485" s="46">
        <f>'Bonds (CP)'!AM485/'Bonds (CP)'!AM455-1</f>
        <v>2.8667948777030272E-2</v>
      </c>
      <c r="AV485" s="46">
        <f>'Bonds (CP)'!AN485/'Bonds (CP)'!AN455-1</f>
        <v>4.05617181668112E-2</v>
      </c>
      <c r="AW485" s="46">
        <f>'Bonds (CP)'!AO485/'Bonds (CP)'!AO455-1</f>
        <v>6.7954428304124459E-2</v>
      </c>
      <c r="AX485" s="46">
        <f>'Bonds (CP)'!AP485/'Bonds (CP)'!AP455-1</f>
        <v>7.992014817183879E-2</v>
      </c>
      <c r="AY485" s="46">
        <f>SUM(AT485:AX485)</f>
        <v>0.22899432621001092</v>
      </c>
      <c r="BC485" s="46">
        <f>'Bonds (CP)'!AT485-'Bonds (CP)'!$AT$515</f>
        <v>1.2499299693276872E-2</v>
      </c>
      <c r="BD485" s="46">
        <f>'Bonds (CP)'!AU485-'Bonds (CP)'!$AU$515</f>
        <v>3.0508044306280922E-2</v>
      </c>
      <c r="BE485" s="46">
        <f>'Bonds (CP)'!AV485-'Bonds (CP)'!$AV$515</f>
        <v>4.4155227471289173E-2</v>
      </c>
      <c r="BF485" s="46">
        <f>'Bonds (CP)'!AW485-'Bonds (CP)'!$AW$515</f>
        <v>7.4993185733460047E-2</v>
      </c>
      <c r="BG485" s="46">
        <f>'Bonds (CP)'!AX485-'Bonds (CP)'!$AX$515</f>
        <v>8.8059928786796637E-2</v>
      </c>
    </row>
    <row r="486" spans="1:59" ht="16.5" customHeight="1">
      <c r="A486" s="24">
        <v>45891</v>
      </c>
      <c r="B486" s="16">
        <v>13.29</v>
      </c>
      <c r="C486" s="16">
        <v>13.35</v>
      </c>
      <c r="D486" s="16">
        <v>13.59</v>
      </c>
      <c r="E486" s="16">
        <v>13.75</v>
      </c>
      <c r="F486" s="16">
        <v>13.7</v>
      </c>
      <c r="G486" s="17"/>
      <c r="H486" s="26">
        <f t="shared" si="112"/>
        <v>0.89151734486715506</v>
      </c>
      <c r="I486" s="26">
        <f t="shared" si="113"/>
        <v>0.73359382320755229</v>
      </c>
      <c r="J486" s="26">
        <f t="shared" si="114"/>
        <v>0.61548938782958462</v>
      </c>
      <c r="K486" s="26">
        <f t="shared" si="115"/>
        <v>0.46009054785427617</v>
      </c>
      <c r="L486" s="26">
        <f t="shared" si="116"/>
        <v>0.34273154707051029</v>
      </c>
      <c r="M486" s="17"/>
      <c r="N486" s="17"/>
      <c r="O486" s="29">
        <f t="shared" si="117"/>
        <v>2.2067261011562422E-3</v>
      </c>
      <c r="P486" s="29">
        <f t="shared" si="118"/>
        <v>3.3648123734397739E-3</v>
      </c>
      <c r="Q486" s="29">
        <f t="shared" si="119"/>
        <v>2.4757565545492355E-3</v>
      </c>
      <c r="R486" s="29">
        <f t="shared" si="120"/>
        <v>-2.051025386508365E-3</v>
      </c>
      <c r="S486" s="29">
        <f t="shared" si="121"/>
        <v>-3.9719839939058588E-3</v>
      </c>
      <c r="T486" s="29">
        <f t="shared" si="127"/>
        <v>2.0242856487310279E-3</v>
      </c>
      <c r="U486" s="17"/>
      <c r="V486" s="30">
        <f t="shared" si="122"/>
        <v>2.2331801359338392E-3</v>
      </c>
      <c r="W486" s="30">
        <f t="shared" si="123"/>
        <v>3.4647785043068475E-3</v>
      </c>
      <c r="X486" s="30">
        <f t="shared" si="124"/>
        <v>2.6649728071743866E-3</v>
      </c>
      <c r="Y486" s="30">
        <f t="shared" si="125"/>
        <v>-1.696002547253233E-3</v>
      </c>
      <c r="Z486" s="30">
        <f t="shared" si="126"/>
        <v>-3.5782749663444196E-3</v>
      </c>
      <c r="AA486" s="17"/>
      <c r="AB486" s="17"/>
      <c r="AC486" s="17"/>
      <c r="AD486" s="17"/>
      <c r="AE486" s="17"/>
      <c r="AF486" s="17"/>
      <c r="AG486" s="17"/>
      <c r="AK486" s="24">
        <v>45891</v>
      </c>
      <c r="AL486" s="37">
        <v>0.89151734486715506</v>
      </c>
      <c r="AM486" s="37">
        <v>0.73359382320755229</v>
      </c>
      <c r="AN486" s="37">
        <v>0.61548938782958462</v>
      </c>
      <c r="AO486" s="37">
        <v>0.46009054785427617</v>
      </c>
      <c r="AP486" s="37">
        <v>0.34273154707051029</v>
      </c>
      <c r="AT486" s="46">
        <f>'Bonds (CP)'!AL486/'Bonds (CP)'!AL456-1</f>
        <v>1.5358813664048121E-2</v>
      </c>
      <c r="AU486" s="46">
        <f>'Bonds (CP)'!AM486/'Bonds (CP)'!AM456-1</f>
        <v>3.2393128135011606E-2</v>
      </c>
      <c r="AV486" s="46">
        <f>'Bonds (CP)'!AN486/'Bonds (CP)'!AN456-1</f>
        <v>4.356338446046637E-2</v>
      </c>
      <c r="AW486" s="46">
        <f>'Bonds (CP)'!AO486/'Bonds (CP)'!AO456-1</f>
        <v>6.719493076284988E-2</v>
      </c>
      <c r="AX486" s="46">
        <f>'Bonds (CP)'!AP486/'Bonds (CP)'!AP456-1</f>
        <v>7.8820336929245283E-2</v>
      </c>
      <c r="AY486" s="46">
        <f>SUM(AT486:AX486)</f>
        <v>0.23733059395162126</v>
      </c>
      <c r="BC486" s="46">
        <f>'Bonds (CP)'!AT486-'Bonds (CP)'!$AT$515</f>
        <v>1.5968030567118791E-2</v>
      </c>
      <c r="BD486" s="46">
        <f>'Bonds (CP)'!AU486-'Bonds (CP)'!$AU$515</f>
        <v>3.4233223664262256E-2</v>
      </c>
      <c r="BE486" s="46">
        <f>'Bonds (CP)'!AV486-'Bonds (CP)'!$AV$515</f>
        <v>4.7156893764944342E-2</v>
      </c>
      <c r="BF486" s="46">
        <f>'Bonds (CP)'!AW486-'Bonds (CP)'!$AW$515</f>
        <v>7.4233688192185468E-2</v>
      </c>
      <c r="BG486" s="46">
        <f>'Bonds (CP)'!AX486-'Bonds (CP)'!$AX$515</f>
        <v>8.696011754420313E-2</v>
      </c>
    </row>
    <row r="487" spans="1:59" ht="16.5" customHeight="1">
      <c r="A487" s="24">
        <v>45894</v>
      </c>
      <c r="B487" s="16">
        <v>13.3</v>
      </c>
      <c r="C487" s="16">
        <v>13.43</v>
      </c>
      <c r="D487" s="16">
        <v>13.66</v>
      </c>
      <c r="E487" s="16">
        <v>13.81</v>
      </c>
      <c r="F487" s="16">
        <v>13.82</v>
      </c>
      <c r="G487" s="17"/>
      <c r="H487" s="26">
        <f t="shared" si="112"/>
        <v>0.89143865842894965</v>
      </c>
      <c r="I487" s="26">
        <f t="shared" si="113"/>
        <v>0.73207857422182065</v>
      </c>
      <c r="J487" s="26">
        <f t="shared" si="114"/>
        <v>0.61371646734677276</v>
      </c>
      <c r="K487" s="26">
        <f t="shared" si="115"/>
        <v>0.45820690702495376</v>
      </c>
      <c r="L487" s="26">
        <f t="shared" si="116"/>
        <v>0.33949380315422378</v>
      </c>
      <c r="M487" s="17"/>
      <c r="N487" s="17"/>
      <c r="O487" s="29">
        <f t="shared" si="117"/>
        <v>-8.8261253309851462E-5</v>
      </c>
      <c r="P487" s="29">
        <f t="shared" si="118"/>
        <v>-2.0655149181959542E-3</v>
      </c>
      <c r="Q487" s="29">
        <f t="shared" si="119"/>
        <v>-2.8805053634860522E-3</v>
      </c>
      <c r="R487" s="29">
        <f t="shared" si="120"/>
        <v>-4.0940654793000242E-3</v>
      </c>
      <c r="S487" s="29">
        <f t="shared" si="121"/>
        <v>-9.4468803469101026E-3</v>
      </c>
      <c r="T487" s="29">
        <f t="shared" si="127"/>
        <v>-1.8575227361201985E-2</v>
      </c>
      <c r="U487" s="17"/>
      <c r="V487" s="30">
        <f t="shared" si="122"/>
        <v>-6.1807218532254236E-5</v>
      </c>
      <c r="W487" s="30">
        <f t="shared" si="123"/>
        <v>-1.9655487873288806E-3</v>
      </c>
      <c r="X487" s="30">
        <f t="shared" si="124"/>
        <v>-2.6912891108609011E-3</v>
      </c>
      <c r="Y487" s="30">
        <f t="shared" si="125"/>
        <v>-3.7390426400448922E-3</v>
      </c>
      <c r="Z487" s="30">
        <f t="shared" si="126"/>
        <v>-9.0531713193486626E-3</v>
      </c>
      <c r="AA487" s="17"/>
      <c r="AB487" s="17"/>
      <c r="AC487" s="17"/>
      <c r="AD487" s="17"/>
      <c r="AE487" s="17"/>
      <c r="AF487" s="17"/>
      <c r="AG487" s="17"/>
      <c r="AK487" s="24">
        <v>45894</v>
      </c>
      <c r="AL487" s="37">
        <v>0.89143865842894965</v>
      </c>
      <c r="AM487" s="37">
        <v>0.73207857422182065</v>
      </c>
      <c r="AN487" s="37">
        <v>0.61371646734677265</v>
      </c>
      <c r="AO487" s="37">
        <v>0.45820690702495387</v>
      </c>
      <c r="AP487" s="37">
        <v>0.33949380315422384</v>
      </c>
      <c r="AT487" s="46">
        <f>'Bonds (CP)'!AL487/'Bonds (CP)'!AL457-1</f>
        <v>1.368049426301865E-2</v>
      </c>
      <c r="AU487" s="46">
        <f>'Bonds (CP)'!AM487/'Bonds (CP)'!AM457-1</f>
        <v>2.9470756208046289E-2</v>
      </c>
      <c r="AV487" s="46">
        <f>'Bonds (CP)'!AN487/'Bonds (CP)'!AN457-1</f>
        <v>3.8437366069094869E-2</v>
      </c>
      <c r="AW487" s="46">
        <f>'Bonds (CP)'!AO487/'Bonds (CP)'!AO457-1</f>
        <v>5.7843871196458618E-2</v>
      </c>
      <c r="AX487" s="46">
        <f>'Bonds (CP)'!AP487/'Bonds (CP)'!AP457-1</f>
        <v>5.9941019145503871E-2</v>
      </c>
      <c r="AY487" s="46">
        <f>SUM(AT487:AX487)</f>
        <v>0.1993735068821223</v>
      </c>
      <c r="BC487" s="46">
        <f>'Bonds (CP)'!AT487-'Bonds (CP)'!$AT$515</f>
        <v>1.4289711166089319E-2</v>
      </c>
      <c r="BD487" s="46">
        <f>'Bonds (CP)'!AU487-'Bonds (CP)'!$AU$515</f>
        <v>3.1310851737296939E-2</v>
      </c>
      <c r="BE487" s="46">
        <f>'Bonds (CP)'!AV487-'Bonds (CP)'!$AV$515</f>
        <v>4.2030875373572842E-2</v>
      </c>
      <c r="BF487" s="46">
        <f>'Bonds (CP)'!AW487-'Bonds (CP)'!$AW$515</f>
        <v>6.4882628625794206E-2</v>
      </c>
      <c r="BG487" s="46">
        <f>'Bonds (CP)'!AX487-'Bonds (CP)'!$AX$515</f>
        <v>6.8080799760461719E-2</v>
      </c>
    </row>
    <row r="488" spans="1:59" ht="16.5" customHeight="1">
      <c r="A488" s="24">
        <v>45895</v>
      </c>
      <c r="B488" s="16">
        <v>13.49</v>
      </c>
      <c r="C488" s="16">
        <v>13.55</v>
      </c>
      <c r="D488" s="16">
        <v>13.78</v>
      </c>
      <c r="E488" s="16">
        <v>13.89</v>
      </c>
      <c r="F488" s="16">
        <v>13.87</v>
      </c>
      <c r="G488" s="17"/>
      <c r="H488" s="26">
        <f t="shared" si="112"/>
        <v>0.88994625077099299</v>
      </c>
      <c r="I488" s="26">
        <f t="shared" si="113"/>
        <v>0.72981363807988076</v>
      </c>
      <c r="J488" s="26">
        <f t="shared" si="114"/>
        <v>0.61069205126322101</v>
      </c>
      <c r="K488" s="26">
        <f t="shared" si="115"/>
        <v>0.45571096142819112</v>
      </c>
      <c r="L488" s="26">
        <f t="shared" si="116"/>
        <v>0.33816216887380718</v>
      </c>
      <c r="M488" s="17"/>
      <c r="N488" s="17"/>
      <c r="O488" s="29">
        <f t="shared" si="117"/>
        <v>-1.6741563133315651E-3</v>
      </c>
      <c r="P488" s="29">
        <f t="shared" si="118"/>
        <v>-3.093842958520443E-3</v>
      </c>
      <c r="Q488" s="29">
        <f t="shared" si="119"/>
        <v>-4.928034759482558E-3</v>
      </c>
      <c r="R488" s="29">
        <f t="shared" si="120"/>
        <v>-5.4472020357971829E-3</v>
      </c>
      <c r="S488" s="29">
        <f t="shared" si="121"/>
        <v>-3.9224111546203311E-3</v>
      </c>
      <c r="T488" s="29">
        <f t="shared" si="127"/>
        <v>-1.906564722175208E-2</v>
      </c>
      <c r="U488" s="17"/>
      <c r="V488" s="30">
        <f t="shared" si="122"/>
        <v>-1.6477022785539679E-3</v>
      </c>
      <c r="W488" s="30">
        <f t="shared" si="123"/>
        <v>-2.9938768276533694E-3</v>
      </c>
      <c r="X488" s="30">
        <f t="shared" si="124"/>
        <v>-4.7388185068574064E-3</v>
      </c>
      <c r="Y488" s="30">
        <f t="shared" si="125"/>
        <v>-5.0921791965420514E-3</v>
      </c>
      <c r="Z488" s="30">
        <f t="shared" si="126"/>
        <v>-3.5287021270588919E-3</v>
      </c>
      <c r="AA488" s="17"/>
      <c r="AB488" s="17"/>
      <c r="AC488" s="17"/>
      <c r="AD488" s="17"/>
      <c r="AE488" s="17"/>
      <c r="AF488" s="17"/>
      <c r="AG488" s="17"/>
      <c r="AK488" s="24">
        <v>45895</v>
      </c>
      <c r="AL488" s="37">
        <v>0.88994625077099299</v>
      </c>
      <c r="AM488" s="37">
        <v>0.72981363807988087</v>
      </c>
      <c r="AN488" s="37">
        <v>0.61069205126322101</v>
      </c>
      <c r="AO488" s="37">
        <v>0.45571096142819117</v>
      </c>
      <c r="AP488" s="37">
        <v>0.33816216887380718</v>
      </c>
      <c r="AT488" s="46">
        <f>'Bonds (CP)'!AL488/'Bonds (CP)'!AL458-1</f>
        <v>1.0485505330866118E-2</v>
      </c>
      <c r="AU488" s="46">
        <f>'Bonds (CP)'!AM488/'Bonds (CP)'!AM458-1</f>
        <v>2.0261142477662863E-2</v>
      </c>
      <c r="AV488" s="46">
        <f>'Bonds (CP)'!AN488/'Bonds (CP)'!AN458-1</f>
        <v>2.3238429330097787E-2</v>
      </c>
      <c r="AW488" s="46">
        <f>'Bonds (CP)'!AO488/'Bonds (CP)'!AO458-1</f>
        <v>3.3120657005844656E-2</v>
      </c>
      <c r="AX488" s="46">
        <f>'Bonds (CP)'!AP488/'Bonds (CP)'!AP458-1</f>
        <v>3.3767625426744052E-2</v>
      </c>
      <c r="AY488" s="46">
        <f>SUM(AT488:AX488)</f>
        <v>0.12087335957121548</v>
      </c>
      <c r="BC488" s="46">
        <f>'Bonds (CP)'!AT488-'Bonds (CP)'!$AT$515</f>
        <v>1.1094722233936788E-2</v>
      </c>
      <c r="BD488" s="46">
        <f>'Bonds (CP)'!AU488-'Bonds (CP)'!$AU$515</f>
        <v>2.2101238006913514E-2</v>
      </c>
      <c r="BE488" s="46">
        <f>'Bonds (CP)'!AV488-'Bonds (CP)'!$AV$515</f>
        <v>2.683193863457576E-2</v>
      </c>
      <c r="BF488" s="46">
        <f>'Bonds (CP)'!AW488-'Bonds (CP)'!$AW$515</f>
        <v>4.0159414435180243E-2</v>
      </c>
      <c r="BG488" s="46">
        <f>'Bonds (CP)'!AX488-'Bonds (CP)'!$AX$515</f>
        <v>4.19074060417019E-2</v>
      </c>
    </row>
    <row r="489" spans="1:59" ht="16.5" customHeight="1">
      <c r="A489" s="24">
        <v>45896</v>
      </c>
      <c r="B489" s="16">
        <v>13.56</v>
      </c>
      <c r="C489" s="16">
        <v>13.55</v>
      </c>
      <c r="D489" s="16">
        <v>13.74</v>
      </c>
      <c r="E489" s="16">
        <v>13.84</v>
      </c>
      <c r="F489" s="16">
        <v>13.83</v>
      </c>
      <c r="G489" s="17"/>
      <c r="H489" s="26">
        <f t="shared" si="112"/>
        <v>0.88939767523775981</v>
      </c>
      <c r="I489" s="26">
        <f t="shared" si="113"/>
        <v>0.72981363807988076</v>
      </c>
      <c r="J489" s="26">
        <f t="shared" si="114"/>
        <v>0.61169810842811434</v>
      </c>
      <c r="K489" s="26">
        <f t="shared" si="115"/>
        <v>0.45726884775570087</v>
      </c>
      <c r="L489" s="26">
        <f t="shared" si="116"/>
        <v>0.33922666361740161</v>
      </c>
      <c r="M489" s="17"/>
      <c r="N489" s="17"/>
      <c r="O489" s="29">
        <f t="shared" si="117"/>
        <v>-6.1641423036273846E-4</v>
      </c>
      <c r="P489" s="29">
        <f t="shared" si="118"/>
        <v>0</v>
      </c>
      <c r="Q489" s="29">
        <f t="shared" si="119"/>
        <v>1.6474050428727516E-3</v>
      </c>
      <c r="R489" s="29">
        <f t="shared" si="120"/>
        <v>3.4185842768130748E-3</v>
      </c>
      <c r="S489" s="29">
        <f t="shared" si="121"/>
        <v>3.1478824113873038E-3</v>
      </c>
      <c r="T489" s="29">
        <f t="shared" si="127"/>
        <v>7.5974575007103917E-3</v>
      </c>
      <c r="U489" s="17"/>
      <c r="V489" s="30">
        <f t="shared" si="122"/>
        <v>-5.8996019558514123E-4</v>
      </c>
      <c r="W489" s="30">
        <f t="shared" si="123"/>
        <v>9.9966130867073578E-5</v>
      </c>
      <c r="X489" s="30">
        <f t="shared" si="124"/>
        <v>1.8366212954979027E-3</v>
      </c>
      <c r="Y489" s="30">
        <f t="shared" si="125"/>
        <v>3.7736071160682067E-3</v>
      </c>
      <c r="Z489" s="30">
        <f t="shared" si="126"/>
        <v>3.541591438948743E-3</v>
      </c>
      <c r="AA489" s="17"/>
      <c r="AB489" s="17"/>
      <c r="AC489" s="17"/>
      <c r="AD489" s="17"/>
      <c r="AE489" s="17"/>
      <c r="AF489" s="17"/>
      <c r="AG489" s="17"/>
      <c r="AK489" s="24">
        <v>45896</v>
      </c>
      <c r="AL489" s="37">
        <v>0.88939767523775992</v>
      </c>
      <c r="AM489" s="37">
        <v>0.72981363807988087</v>
      </c>
      <c r="AN489" s="37">
        <v>0.61169810842811434</v>
      </c>
      <c r="AO489" s="37">
        <v>0.45726884775570098</v>
      </c>
      <c r="AP489" s="37">
        <v>0.33922666361740161</v>
      </c>
      <c r="AT489" s="46">
        <f>'Bonds (CP)'!AL489/'Bonds (CP)'!AL459-1</f>
        <v>5.1074321944346579E-3</v>
      </c>
      <c r="AU489" s="46">
        <f>'Bonds (CP)'!AM489/'Bonds (CP)'!AM459-1</f>
        <v>1.5040958418622408E-2</v>
      </c>
      <c r="AV489" s="46">
        <f>'Bonds (CP)'!AN489/'Bonds (CP)'!AN459-1</f>
        <v>1.948505076349738E-2</v>
      </c>
      <c r="AW489" s="46">
        <f>'Bonds (CP)'!AO489/'Bonds (CP)'!AO459-1</f>
        <v>3.1758906807858311E-2</v>
      </c>
      <c r="AX489" s="46">
        <f>'Bonds (CP)'!AP489/'Bonds (CP)'!AP459-1</f>
        <v>3.4656690807694179E-2</v>
      </c>
      <c r="AY489" s="46">
        <f>SUM(AT489:AX489)</f>
        <v>0.10604903899210694</v>
      </c>
      <c r="BC489" s="46">
        <f>'Bonds (CP)'!AT489-'Bonds (CP)'!$AT$515</f>
        <v>5.7166490975053275E-3</v>
      </c>
      <c r="BD489" s="46">
        <f>'Bonds (CP)'!AU489-'Bonds (CP)'!$AU$515</f>
        <v>1.6881053947873058E-2</v>
      </c>
      <c r="BE489" s="46">
        <f>'Bonds (CP)'!AV489-'Bonds (CP)'!$AV$515</f>
        <v>2.3078560067975352E-2</v>
      </c>
      <c r="BF489" s="46">
        <f>'Bonds (CP)'!AW489-'Bonds (CP)'!$AW$515</f>
        <v>3.8797664237193899E-2</v>
      </c>
      <c r="BG489" s="46">
        <f>'Bonds (CP)'!AX489-'Bonds (CP)'!$AX$515</f>
        <v>4.2796471422652027E-2</v>
      </c>
    </row>
    <row r="490" spans="1:59" ht="16.5" customHeight="1">
      <c r="A490" s="24">
        <v>45897</v>
      </c>
      <c r="B490" s="16">
        <v>13.59</v>
      </c>
      <c r="C490" s="16">
        <v>13.6</v>
      </c>
      <c r="D490" s="16">
        <v>13.79</v>
      </c>
      <c r="E490" s="16">
        <v>13.9</v>
      </c>
      <c r="F490" s="16">
        <v>13.9</v>
      </c>
      <c r="G490" s="17"/>
      <c r="H490" s="26">
        <f t="shared" si="112"/>
        <v>0.88916277841359281</v>
      </c>
      <c r="I490" s="26">
        <f t="shared" si="113"/>
        <v>0.72887271556336608</v>
      </c>
      <c r="J490" s="26">
        <f t="shared" si="114"/>
        <v>0.61044086135353237</v>
      </c>
      <c r="K490" s="26">
        <f t="shared" si="115"/>
        <v>0.45540021350738169</v>
      </c>
      <c r="L490" s="26">
        <f t="shared" si="116"/>
        <v>0.33736804092659495</v>
      </c>
      <c r="M490" s="17"/>
      <c r="N490" s="17"/>
      <c r="O490" s="29">
        <f t="shared" si="117"/>
        <v>-2.641077559644156E-4</v>
      </c>
      <c r="P490" s="29">
        <f t="shared" si="118"/>
        <v>-1.2892640907481434E-3</v>
      </c>
      <c r="Q490" s="29">
        <f t="shared" si="119"/>
        <v>-2.0553391571092039E-3</v>
      </c>
      <c r="R490" s="29">
        <f t="shared" si="120"/>
        <v>-4.0865111574744928E-3</v>
      </c>
      <c r="S490" s="29">
        <f t="shared" si="121"/>
        <v>-5.4789994129202935E-3</v>
      </c>
      <c r="T490" s="29">
        <f t="shared" si="127"/>
        <v>-1.3174221574216549E-2</v>
      </c>
      <c r="U490" s="17"/>
      <c r="V490" s="30">
        <f t="shared" si="122"/>
        <v>-2.3765372118681838E-4</v>
      </c>
      <c r="W490" s="30">
        <f t="shared" si="123"/>
        <v>-1.1892979598810698E-3</v>
      </c>
      <c r="X490" s="30">
        <f t="shared" si="124"/>
        <v>-1.8661229044840528E-3</v>
      </c>
      <c r="Y490" s="30">
        <f t="shared" si="125"/>
        <v>-3.7314883182193608E-3</v>
      </c>
      <c r="Z490" s="30">
        <f t="shared" si="126"/>
        <v>-5.0852903853588543E-3</v>
      </c>
      <c r="AA490" s="17"/>
      <c r="AB490" s="17"/>
      <c r="AC490" s="17"/>
      <c r="AD490" s="17"/>
      <c r="AE490" s="17"/>
      <c r="AF490" s="17"/>
      <c r="AG490" s="17"/>
      <c r="AK490" s="24">
        <v>45897</v>
      </c>
      <c r="AL490" s="37">
        <v>0.88916277841359281</v>
      </c>
      <c r="AM490" s="37">
        <v>0.72887271556336619</v>
      </c>
      <c r="AN490" s="37">
        <v>0.61044086135353237</v>
      </c>
      <c r="AO490" s="37">
        <v>0.45540021350738158</v>
      </c>
      <c r="AP490" s="37">
        <v>0.33736804092659495</v>
      </c>
      <c r="AT490" s="46">
        <f>'Bonds (CP)'!AL490/'Bonds (CP)'!AL460-1</f>
        <v>3.5214367461924301E-3</v>
      </c>
      <c r="AU490" s="46">
        <f>'Bonds (CP)'!AM490/'Bonds (CP)'!AM460-1</f>
        <v>1.2691682280297822E-2</v>
      </c>
      <c r="AV490" s="46">
        <f>'Bonds (CP)'!AN490/'Bonds (CP)'!AN460-1</f>
        <v>1.6140126932338461E-2</v>
      </c>
      <c r="AW490" s="46">
        <f>'Bonds (CP)'!AO490/'Bonds (CP)'!AO460-1</f>
        <v>2.4764898118127654E-2</v>
      </c>
      <c r="AX490" s="46">
        <f>'Bonds (CP)'!AP490/'Bonds (CP)'!AP460-1</f>
        <v>2.6635897335850922E-2</v>
      </c>
      <c r="AY490" s="46">
        <f>SUM(AT490:AX490)</f>
        <v>8.375404141280729E-2</v>
      </c>
      <c r="BC490" s="46">
        <f>'Bonds (CP)'!AT490-'Bonds (CP)'!$AT$515</f>
        <v>4.1306536492630996E-3</v>
      </c>
      <c r="BD490" s="46">
        <f>'Bonds (CP)'!AU490-'Bonds (CP)'!$AU$515</f>
        <v>1.4531777809548473E-2</v>
      </c>
      <c r="BE490" s="46">
        <f>'Bonds (CP)'!AV490-'Bonds (CP)'!$AV$515</f>
        <v>1.9733636236816433E-2</v>
      </c>
      <c r="BF490" s="46">
        <f>'Bonds (CP)'!AW490-'Bonds (CP)'!$AW$515</f>
        <v>3.1803655547463242E-2</v>
      </c>
      <c r="BG490" s="46">
        <f>'Bonds (CP)'!AX490-'Bonds (CP)'!$AX$515</f>
        <v>3.477567795080877E-2</v>
      </c>
    </row>
    <row r="491" spans="1:59" ht="16.5" customHeight="1">
      <c r="A491" s="24">
        <v>45898</v>
      </c>
      <c r="B491" s="16">
        <v>14.06</v>
      </c>
      <c r="C491" s="16">
        <v>13.8</v>
      </c>
      <c r="D491" s="16">
        <v>13.88</v>
      </c>
      <c r="E491" s="16">
        <v>13.9</v>
      </c>
      <c r="F491" s="16">
        <v>13.86</v>
      </c>
      <c r="G491" s="17"/>
      <c r="H491" s="26">
        <f t="shared" si="112"/>
        <v>0.88549886024899171</v>
      </c>
      <c r="I491" s="26">
        <f t="shared" si="113"/>
        <v>0.72512541240837747</v>
      </c>
      <c r="J491" s="26">
        <f t="shared" si="114"/>
        <v>0.60818597447601408</v>
      </c>
      <c r="K491" s="26">
        <f t="shared" si="115"/>
        <v>0.45540021350738169</v>
      </c>
      <c r="L491" s="26">
        <f t="shared" si="116"/>
        <v>0.33842768472918117</v>
      </c>
      <c r="M491" s="17"/>
      <c r="N491" s="17"/>
      <c r="O491" s="29">
        <f t="shared" si="117"/>
        <v>-4.1206382605647462E-3</v>
      </c>
      <c r="P491" s="29">
        <f t="shared" si="118"/>
        <v>-5.1412312122182113E-3</v>
      </c>
      <c r="Q491" s="29">
        <f t="shared" si="119"/>
        <v>-3.6938662207482986E-3</v>
      </c>
      <c r="R491" s="29">
        <f t="shared" si="120"/>
        <v>0</v>
      </c>
      <c r="S491" s="29">
        <f t="shared" si="121"/>
        <v>3.1409134062487798E-3</v>
      </c>
      <c r="T491" s="29">
        <f t="shared" si="127"/>
        <v>-9.8148222872824764E-3</v>
      </c>
      <c r="U491" s="17"/>
      <c r="V491" s="30">
        <f t="shared" si="122"/>
        <v>-4.0941842257871492E-3</v>
      </c>
      <c r="W491" s="30">
        <f t="shared" si="123"/>
        <v>-5.0412650813511381E-3</v>
      </c>
      <c r="X491" s="30">
        <f t="shared" si="124"/>
        <v>-3.5046499681231475E-3</v>
      </c>
      <c r="Y491" s="30">
        <f t="shared" si="125"/>
        <v>3.5502283925513184E-4</v>
      </c>
      <c r="Z491" s="30">
        <f t="shared" si="126"/>
        <v>3.5346224338102189E-3</v>
      </c>
      <c r="AA491" s="17"/>
      <c r="AB491" s="17"/>
      <c r="AC491" s="17"/>
      <c r="AD491" s="17"/>
      <c r="AE491" s="17"/>
      <c r="AF491" s="17"/>
      <c r="AG491" s="17"/>
      <c r="AK491" s="24">
        <v>45898</v>
      </c>
      <c r="AL491" s="37">
        <v>0.88549886024899171</v>
      </c>
      <c r="AM491" s="37">
        <v>0.72512541240837758</v>
      </c>
      <c r="AN491" s="37">
        <v>0.60818597447601408</v>
      </c>
      <c r="AO491" s="37">
        <v>0.45540021350738158</v>
      </c>
      <c r="AP491" s="37">
        <v>0.33842768472918111</v>
      </c>
      <c r="AT491" s="46">
        <f>'Bonds (CP)'!AL491/'Bonds (CP)'!AL461-1</f>
        <v>-2.104155707522426E-3</v>
      </c>
      <c r="AU491" s="46">
        <f>'Bonds (CP)'!AM491/'Bonds (CP)'!AM461-1</f>
        <v>3.8671567874779544E-3</v>
      </c>
      <c r="AV491" s="46">
        <f>'Bonds (CP)'!AN491/'Bonds (CP)'!AN461-1</f>
        <v>8.2451312470075422E-3</v>
      </c>
      <c r="AW491" s="46">
        <f>'Bonds (CP)'!AO491/'Bonds (CP)'!AO461-1</f>
        <v>2.130009259613197E-2</v>
      </c>
      <c r="AX491" s="46">
        <f>'Bonds (CP)'!AP491/'Bonds (CP)'!AP461-1</f>
        <v>2.9074095071695227E-2</v>
      </c>
      <c r="AY491" s="46">
        <f>SUM(AT491:AX491)</f>
        <v>6.0382319994790268E-2</v>
      </c>
      <c r="BC491" s="46">
        <f>'Bonds (CP)'!AT491-'Bonds (CP)'!$AT$515</f>
        <v>-1.4949388044517566E-3</v>
      </c>
      <c r="BD491" s="46">
        <f>'Bonds (CP)'!AU491-'Bonds (CP)'!$AU$515</f>
        <v>5.7072523167286037E-3</v>
      </c>
      <c r="BE491" s="46">
        <f>'Bonds (CP)'!AV491-'Bonds (CP)'!$AV$515</f>
        <v>1.1838640551485516E-2</v>
      </c>
      <c r="BF491" s="46">
        <f>'Bonds (CP)'!AW491-'Bonds (CP)'!$AW$515</f>
        <v>2.8338850025467554E-2</v>
      </c>
      <c r="BG491" s="46">
        <f>'Bonds (CP)'!AX491-'Bonds (CP)'!$AX$515</f>
        <v>3.7213875686653075E-2</v>
      </c>
    </row>
    <row r="492" spans="1:59" ht="16.5" customHeight="1">
      <c r="A492" s="24">
        <v>45901</v>
      </c>
      <c r="B492" s="16">
        <v>14.08</v>
      </c>
      <c r="C492" s="16">
        <v>13.79</v>
      </c>
      <c r="D492" s="16">
        <v>13.84</v>
      </c>
      <c r="E492" s="16">
        <v>13.85</v>
      </c>
      <c r="F492" s="16">
        <v>13.8</v>
      </c>
      <c r="G492" s="17"/>
      <c r="H492" s="26">
        <f t="shared" si="112"/>
        <v>0.88534361851332399</v>
      </c>
      <c r="I492" s="26">
        <f t="shared" si="113"/>
        <v>0.72531215704268315</v>
      </c>
      <c r="J492" s="26">
        <f t="shared" si="114"/>
        <v>0.6091868541491765</v>
      </c>
      <c r="K492" s="26">
        <f t="shared" si="115"/>
        <v>0.45695671666015292</v>
      </c>
      <c r="L492" s="26">
        <f t="shared" si="116"/>
        <v>0.34002930715057555</v>
      </c>
      <c r="M492" s="17"/>
      <c r="N492" s="17"/>
      <c r="O492" s="29">
        <f t="shared" si="117"/>
        <v>-1.753155680224161E-4</v>
      </c>
      <c r="P492" s="29">
        <f t="shared" si="118"/>
        <v>2.575342569852701E-4</v>
      </c>
      <c r="Q492" s="29">
        <f t="shared" si="119"/>
        <v>1.6456802938027426E-3</v>
      </c>
      <c r="R492" s="29">
        <f t="shared" si="120"/>
        <v>3.4178797167954134E-3</v>
      </c>
      <c r="S492" s="29">
        <f t="shared" si="121"/>
        <v>4.7325396049560098E-3</v>
      </c>
      <c r="T492" s="29">
        <f t="shared" si="127"/>
        <v>9.8783183045170198E-3</v>
      </c>
      <c r="U492" s="17"/>
      <c r="V492" s="30">
        <f t="shared" si="122"/>
        <v>-1.4886153324481888E-4</v>
      </c>
      <c r="W492" s="30">
        <f t="shared" si="123"/>
        <v>3.5750038785234368E-4</v>
      </c>
      <c r="X492" s="30">
        <f t="shared" si="124"/>
        <v>1.8348965464278937E-3</v>
      </c>
      <c r="Y492" s="30">
        <f t="shared" si="125"/>
        <v>3.7729025560505453E-3</v>
      </c>
      <c r="Z492" s="30">
        <f t="shared" si="126"/>
        <v>5.1262486325174489E-3</v>
      </c>
      <c r="AA492" s="17"/>
      <c r="AB492" s="17"/>
      <c r="AC492" s="17"/>
      <c r="AD492" s="17"/>
      <c r="AE492" s="17"/>
      <c r="AF492" s="17"/>
      <c r="AG492" s="17"/>
      <c r="AK492" s="24">
        <v>45901</v>
      </c>
      <c r="AL492" s="37">
        <v>0.88534361851332399</v>
      </c>
      <c r="AM492" s="37">
        <v>0.72531215704268315</v>
      </c>
      <c r="AN492" s="37">
        <v>0.6091868541491765</v>
      </c>
      <c r="AO492" s="37">
        <v>0.45695671666015292</v>
      </c>
      <c r="AP492" s="37">
        <v>0.34002930715057555</v>
      </c>
      <c r="AT492" s="46">
        <f>'Bonds (CP)'!AL492/'Bonds (CP)'!AL462-1</f>
        <v>-2.7173913043478937E-3</v>
      </c>
      <c r="AU492" s="46">
        <f>'Bonds (CP)'!AM492/'Bonds (CP)'!AM462-1</f>
        <v>3.8675102507652603E-3</v>
      </c>
      <c r="AV492" s="46">
        <f>'Bonds (CP)'!AN492/'Bonds (CP)'!AN462-1</f>
        <v>9.9043803908234196E-3</v>
      </c>
      <c r="AW492" s="46">
        <f>'Bonds (CP)'!AO492/'Bonds (CP)'!AO462-1</f>
        <v>2.2015342496973789E-2</v>
      </c>
      <c r="AX492" s="46">
        <f>'Bonds (CP)'!AP492/'Bonds (CP)'!AP462-1</f>
        <v>2.6834648771048686E-2</v>
      </c>
      <c r="AY492" s="46">
        <f>SUM(AT492:AX492)</f>
        <v>5.9904490605263261E-2</v>
      </c>
      <c r="BC492" s="46">
        <f>'Bonds (CP)'!AT492-'Bonds (CP)'!$AT$515</f>
        <v>-2.1081744012772241E-3</v>
      </c>
      <c r="BD492" s="46">
        <f>'Bonds (CP)'!AU492-'Bonds (CP)'!$AU$515</f>
        <v>5.7076057800159096E-3</v>
      </c>
      <c r="BE492" s="46">
        <f>'Bonds (CP)'!AV492-'Bonds (CP)'!$AV$515</f>
        <v>1.3497889695301394E-2</v>
      </c>
      <c r="BF492" s="46">
        <f>'Bonds (CP)'!AW492-'Bonds (CP)'!$AW$515</f>
        <v>2.9054099926309373E-2</v>
      </c>
      <c r="BG492" s="46">
        <f>'Bonds (CP)'!AX492-'Bonds (CP)'!$AX$515</f>
        <v>3.4974429386006534E-2</v>
      </c>
    </row>
    <row r="493" spans="1:59" ht="16.5" customHeight="1">
      <c r="A493" s="24">
        <v>45902</v>
      </c>
      <c r="B493" s="16">
        <v>14.07</v>
      </c>
      <c r="C493" s="16">
        <v>13.83</v>
      </c>
      <c r="D493" s="16">
        <v>13.89</v>
      </c>
      <c r="E493" s="16">
        <v>13.91</v>
      </c>
      <c r="F493" s="16">
        <v>13.84</v>
      </c>
      <c r="G493" s="17"/>
      <c r="H493" s="26">
        <f t="shared" si="112"/>
        <v>0.88542123257648808</v>
      </c>
      <c r="I493" s="26">
        <f t="shared" si="113"/>
        <v>0.72456556910088155</v>
      </c>
      <c r="J493" s="26">
        <f t="shared" si="114"/>
        <v>0.6079360769711678</v>
      </c>
      <c r="K493" s="26">
        <f t="shared" si="115"/>
        <v>0.45508974138238611</v>
      </c>
      <c r="L493" s="26">
        <f t="shared" si="116"/>
        <v>0.33895993126198509</v>
      </c>
      <c r="M493" s="17"/>
      <c r="N493" s="17"/>
      <c r="O493" s="29">
        <f t="shared" si="117"/>
        <v>8.7665468571973548E-5</v>
      </c>
      <c r="P493" s="29">
        <f t="shared" si="118"/>
        <v>-1.0293332802330246E-3</v>
      </c>
      <c r="Q493" s="29">
        <f t="shared" si="119"/>
        <v>-2.0531913475966279E-3</v>
      </c>
      <c r="R493" s="29">
        <f t="shared" si="120"/>
        <v>-4.0856720334746521E-3</v>
      </c>
      <c r="S493" s="29">
        <f t="shared" si="121"/>
        <v>-3.1449521147214332E-3</v>
      </c>
      <c r="T493" s="29">
        <f t="shared" si="127"/>
        <v>-1.0225483307453764E-2</v>
      </c>
      <c r="U493" s="17"/>
      <c r="V493" s="30">
        <f t="shared" si="122"/>
        <v>1.1411950334957077E-4</v>
      </c>
      <c r="W493" s="30">
        <f t="shared" si="123"/>
        <v>-9.2936714936595098E-4</v>
      </c>
      <c r="X493" s="30">
        <f t="shared" si="124"/>
        <v>-1.8639750949714768E-3</v>
      </c>
      <c r="Y493" s="30">
        <f t="shared" si="125"/>
        <v>-3.7306491942195202E-3</v>
      </c>
      <c r="Z493" s="30">
        <f t="shared" si="126"/>
        <v>-2.7512430871599941E-3</v>
      </c>
      <c r="AA493" s="17"/>
      <c r="AB493" s="17"/>
      <c r="AC493" s="17"/>
      <c r="AD493" s="17"/>
      <c r="AE493" s="17"/>
      <c r="AF493" s="17"/>
      <c r="AG493" s="17"/>
      <c r="AK493" s="24">
        <v>45902</v>
      </c>
      <c r="AL493" s="37">
        <v>0.88542123257648808</v>
      </c>
      <c r="AM493" s="37">
        <v>0.72456556910088155</v>
      </c>
      <c r="AN493" s="37">
        <v>0.6079360769711678</v>
      </c>
      <c r="AO493" s="37">
        <v>0.45508974138238617</v>
      </c>
      <c r="AP493" s="37">
        <v>0.33895993126198509</v>
      </c>
      <c r="AT493" s="46">
        <f>'Bonds (CP)'!AL493/'Bonds (CP)'!AL463-1</f>
        <v>-1.2273165600069635E-3</v>
      </c>
      <c r="AU493" s="46">
        <f>'Bonds (CP)'!AM493/'Bonds (CP)'!AM463-1</f>
        <v>3.6080573559180706E-3</v>
      </c>
      <c r="AV493" s="46">
        <f>'Bonds (CP)'!AN493/'Bonds (CP)'!AN463-1</f>
        <v>9.071468542859451E-3</v>
      </c>
      <c r="AW493" s="46">
        <f>'Bonds (CP)'!AO493/'Bonds (CP)'!AO463-1</f>
        <v>2.1987814393758409E-2</v>
      </c>
      <c r="AX493" s="46">
        <f>'Bonds (CP)'!AP493/'Bonds (CP)'!AP463-1</f>
        <v>3.0692523893611989E-2</v>
      </c>
      <c r="AY493" s="46">
        <f>SUM(AT493:AX493)</f>
        <v>6.4132547626140957E-2</v>
      </c>
      <c r="BC493" s="46">
        <f>'Bonds (CP)'!AT493-'Bonds (CP)'!$AT$515</f>
        <v>-6.180996569362942E-4</v>
      </c>
      <c r="BD493" s="46">
        <f>'Bonds (CP)'!AU493-'Bonds (CP)'!$AU$515</f>
        <v>5.4481528851687199E-3</v>
      </c>
      <c r="BE493" s="46">
        <f>'Bonds (CP)'!AV493-'Bonds (CP)'!$AV$515</f>
        <v>1.2664977847337425E-2</v>
      </c>
      <c r="BF493" s="46">
        <f>'Bonds (CP)'!AW493-'Bonds (CP)'!$AW$515</f>
        <v>2.9026571823093993E-2</v>
      </c>
      <c r="BG493" s="46">
        <f>'Bonds (CP)'!AX493-'Bonds (CP)'!$AX$515</f>
        <v>3.8832304508569837E-2</v>
      </c>
    </row>
    <row r="494" spans="1:59" ht="16.5" customHeight="1">
      <c r="A494" s="24">
        <v>45903</v>
      </c>
      <c r="B494" s="16">
        <v>13.73</v>
      </c>
      <c r="C494" s="16">
        <v>13.6</v>
      </c>
      <c r="D494" s="16">
        <v>13.72</v>
      </c>
      <c r="E494" s="16">
        <v>13.81</v>
      </c>
      <c r="F494" s="16">
        <v>13.75</v>
      </c>
      <c r="G494" s="17"/>
      <c r="H494" s="26">
        <f t="shared" si="112"/>
        <v>0.88806823177701577</v>
      </c>
      <c r="I494" s="26">
        <f t="shared" si="113"/>
        <v>0.72887271556336608</v>
      </c>
      <c r="J494" s="26">
        <f t="shared" si="114"/>
        <v>0.61220191663319568</v>
      </c>
      <c r="K494" s="26">
        <f t="shared" si="115"/>
        <v>0.45820690702495376</v>
      </c>
      <c r="L494" s="26">
        <f t="shared" si="116"/>
        <v>0.34137525215622755</v>
      </c>
      <c r="M494" s="17"/>
      <c r="N494" s="17"/>
      <c r="O494" s="29">
        <f t="shared" si="117"/>
        <v>2.989536621823774E-3</v>
      </c>
      <c r="P494" s="29">
        <f t="shared" si="118"/>
        <v>5.9444536784010182E-3</v>
      </c>
      <c r="Q494" s="29">
        <f t="shared" si="119"/>
        <v>7.0169213896318361E-3</v>
      </c>
      <c r="R494" s="29">
        <f t="shared" si="120"/>
        <v>6.849562534850584E-3</v>
      </c>
      <c r="S494" s="29">
        <f t="shared" si="121"/>
        <v>7.125682629359531E-3</v>
      </c>
      <c r="T494" s="29">
        <f t="shared" si="127"/>
        <v>2.9926156854066743E-2</v>
      </c>
      <c r="U494" s="17"/>
      <c r="V494" s="30">
        <f t="shared" si="122"/>
        <v>3.015990656601371E-3</v>
      </c>
      <c r="W494" s="30">
        <f t="shared" si="123"/>
        <v>6.0444198092680914E-3</v>
      </c>
      <c r="X494" s="30">
        <f t="shared" si="124"/>
        <v>7.2061376422569877E-3</v>
      </c>
      <c r="Y494" s="30">
        <f t="shared" si="125"/>
        <v>7.2045853741057155E-3</v>
      </c>
      <c r="Z494" s="30">
        <f t="shared" si="126"/>
        <v>7.5193916569209701E-3</v>
      </c>
      <c r="AA494" s="17"/>
      <c r="AB494" s="17"/>
      <c r="AC494" s="17"/>
      <c r="AD494" s="17"/>
      <c r="AE494" s="17"/>
      <c r="AF494" s="17"/>
      <c r="AG494" s="17"/>
      <c r="AK494" s="24">
        <v>45903</v>
      </c>
      <c r="AL494" s="37">
        <v>0.88806823177701577</v>
      </c>
      <c r="AM494" s="37">
        <v>0.72887271556336619</v>
      </c>
      <c r="AN494" s="37">
        <v>0.61220191663319579</v>
      </c>
      <c r="AO494" s="37">
        <v>0.45820690702495387</v>
      </c>
      <c r="AP494" s="37">
        <v>0.34137525215622744</v>
      </c>
      <c r="AT494" s="46">
        <f>'Bonds (CP)'!AL494/'Bonds (CP)'!AL464-1</f>
        <v>1.6706234063132985E-3</v>
      </c>
      <c r="AU494" s="46">
        <f>'Bonds (CP)'!AM494/'Bonds (CP)'!AM464-1</f>
        <v>8.5360963919929311E-3</v>
      </c>
      <c r="AV494" s="46">
        <f>'Bonds (CP)'!AN494/'Bonds (CP)'!AN464-1</f>
        <v>1.4902723327845369E-2</v>
      </c>
      <c r="AW494" s="46">
        <f>'Bonds (CP)'!AO494/'Bonds (CP)'!AO464-1</f>
        <v>2.4811479827456795E-2</v>
      </c>
      <c r="AX494" s="46">
        <f>'Bonds (CP)'!AP494/'Bonds (CP)'!AP464-1</f>
        <v>3.2485141904347703E-2</v>
      </c>
      <c r="AY494" s="46">
        <f>SUM(AT494:AX494)</f>
        <v>8.2406064857956096E-2</v>
      </c>
      <c r="BC494" s="46">
        <f>'Bonds (CP)'!AT494-'Bonds (CP)'!$AT$515</f>
        <v>2.2798403093839681E-3</v>
      </c>
      <c r="BD494" s="46">
        <f>'Bonds (CP)'!AU494-'Bonds (CP)'!$AU$515</f>
        <v>1.0376191921243581E-2</v>
      </c>
      <c r="BE494" s="46">
        <f>'Bonds (CP)'!AV494-'Bonds (CP)'!$AV$515</f>
        <v>1.8496232632323341E-2</v>
      </c>
      <c r="BF494" s="46">
        <f>'Bonds (CP)'!AW494-'Bonds (CP)'!$AW$515</f>
        <v>3.1850237256792382E-2</v>
      </c>
      <c r="BG494" s="46">
        <f>'Bonds (CP)'!AX494-'Bonds (CP)'!$AX$515</f>
        <v>4.0624922519305551E-2</v>
      </c>
    </row>
    <row r="495" spans="1:59" ht="16.5" customHeight="1">
      <c r="A495" s="24">
        <v>45904</v>
      </c>
      <c r="B495" s="16">
        <v>13.7</v>
      </c>
      <c r="C495" s="16">
        <v>13.48</v>
      </c>
      <c r="D495" s="16">
        <v>13.57</v>
      </c>
      <c r="E495" s="16">
        <v>13.68</v>
      </c>
      <c r="F495" s="16">
        <v>13.65</v>
      </c>
      <c r="G495" s="17"/>
      <c r="H495" s="26">
        <f t="shared" si="112"/>
        <v>0.88830255057167984</v>
      </c>
      <c r="I495" s="26">
        <f t="shared" si="113"/>
        <v>0.73113369550228746</v>
      </c>
      <c r="J495" s="26">
        <f t="shared" si="114"/>
        <v>0.61599711599252915</v>
      </c>
      <c r="K495" s="26">
        <f t="shared" si="115"/>
        <v>0.46230087400295911</v>
      </c>
      <c r="L495" s="26">
        <f t="shared" si="116"/>
        <v>0.34409830001048214</v>
      </c>
      <c r="M495" s="17"/>
      <c r="N495" s="17"/>
      <c r="O495" s="29">
        <f t="shared" si="117"/>
        <v>2.6385224274405594E-4</v>
      </c>
      <c r="P495" s="29">
        <f t="shared" si="118"/>
        <v>3.1020230153269157E-3</v>
      </c>
      <c r="Q495" s="29">
        <f t="shared" si="119"/>
        <v>6.1992608259138215E-3</v>
      </c>
      <c r="R495" s="29">
        <f t="shared" si="120"/>
        <v>8.9347561445256574E-3</v>
      </c>
      <c r="S495" s="29">
        <f t="shared" si="121"/>
        <v>7.9766996495937992E-3</v>
      </c>
      <c r="T495" s="29">
        <f t="shared" si="127"/>
        <v>2.647659187810425E-2</v>
      </c>
      <c r="U495" s="17"/>
      <c r="V495" s="30">
        <f t="shared" si="122"/>
        <v>2.9030627752165317E-4</v>
      </c>
      <c r="W495" s="30">
        <f t="shared" si="123"/>
        <v>3.2019891461939893E-3</v>
      </c>
      <c r="X495" s="30">
        <f t="shared" si="124"/>
        <v>6.3884770785389731E-3</v>
      </c>
      <c r="Y495" s="30">
        <f t="shared" si="125"/>
        <v>9.2897789837807897E-3</v>
      </c>
      <c r="Z495" s="30">
        <f t="shared" si="126"/>
        <v>8.3704086771552392E-3</v>
      </c>
      <c r="AA495" s="17"/>
      <c r="AB495" s="17"/>
      <c r="AC495" s="17"/>
      <c r="AD495" s="17"/>
      <c r="AE495" s="17"/>
      <c r="AF495" s="17"/>
      <c r="AG495" s="17"/>
      <c r="AK495" s="24">
        <v>45904</v>
      </c>
      <c r="AL495" s="37">
        <v>0.88830255057167984</v>
      </c>
      <c r="AM495" s="37">
        <v>0.73113369550228735</v>
      </c>
      <c r="AN495" s="37">
        <v>0.61599711599252926</v>
      </c>
      <c r="AO495" s="37">
        <v>0.46230087400295905</v>
      </c>
      <c r="AP495" s="37">
        <v>0.34409830001048219</v>
      </c>
      <c r="AT495" s="46">
        <f>'Bonds (CP)'!AL495/'Bonds (CP)'!AL465-1</f>
        <v>1.8469656992083916E-3</v>
      </c>
      <c r="AU495" s="46">
        <f>'Bonds (CP)'!AM495/'Bonds (CP)'!AM465-1</f>
        <v>1.0104271226363704E-2</v>
      </c>
      <c r="AV495" s="46">
        <f>'Bonds (CP)'!AN495/'Bonds (CP)'!AN465-1</f>
        <v>1.952007484581153E-2</v>
      </c>
      <c r="AW495" s="46">
        <f>'Bonds (CP)'!AO495/'Bonds (CP)'!AO465-1</f>
        <v>3.1165322381798033E-2</v>
      </c>
      <c r="AX495" s="46">
        <f>'Bonds (CP)'!AP495/'Bonds (CP)'!AP465-1</f>
        <v>3.5126398961815131E-2</v>
      </c>
      <c r="AY495" s="46">
        <f>SUM(AT495:AX495)</f>
        <v>9.7763033114996789E-2</v>
      </c>
      <c r="BC495" s="46">
        <f>'Bonds (CP)'!AT495-'Bonds (CP)'!$AT$515</f>
        <v>2.4561826022790612E-3</v>
      </c>
      <c r="BD495" s="46">
        <f>'Bonds (CP)'!AU495-'Bonds (CP)'!$AU$515</f>
        <v>1.1944366755614354E-2</v>
      </c>
      <c r="BE495" s="46">
        <f>'Bonds (CP)'!AV495-'Bonds (CP)'!$AV$515</f>
        <v>2.3113584150289503E-2</v>
      </c>
      <c r="BF495" s="46">
        <f>'Bonds (CP)'!AW495-'Bonds (CP)'!$AW$515</f>
        <v>3.8204079811133621E-2</v>
      </c>
      <c r="BG495" s="46">
        <f>'Bonds (CP)'!AX495-'Bonds (CP)'!$AX$515</f>
        <v>4.3266179576772978E-2</v>
      </c>
    </row>
    <row r="496" spans="1:59" ht="16.5" customHeight="1">
      <c r="A496" s="24">
        <v>45905</v>
      </c>
      <c r="B496" s="16">
        <v>13.64</v>
      </c>
      <c r="C496" s="16">
        <v>13.48</v>
      </c>
      <c r="D496" s="16">
        <v>13.58</v>
      </c>
      <c r="E496" s="16">
        <v>13.67</v>
      </c>
      <c r="F496" s="16">
        <v>13.64</v>
      </c>
      <c r="G496" s="17"/>
      <c r="H496" s="26">
        <f t="shared" si="112"/>
        <v>0.88877155931010199</v>
      </c>
      <c r="I496" s="26">
        <f t="shared" si="113"/>
        <v>0.73113369550228746</v>
      </c>
      <c r="J496" s="26">
        <f t="shared" si="114"/>
        <v>0.61574318627926672</v>
      </c>
      <c r="K496" s="26">
        <f t="shared" si="115"/>
        <v>0.4626177606487562</v>
      </c>
      <c r="L496" s="26">
        <f t="shared" si="116"/>
        <v>0.34437291516908752</v>
      </c>
      <c r="M496" s="17"/>
      <c r="N496" s="17"/>
      <c r="O496" s="29">
        <f t="shared" si="117"/>
        <v>5.2798310454060804E-4</v>
      </c>
      <c r="P496" s="29">
        <f t="shared" si="118"/>
        <v>0</v>
      </c>
      <c r="Q496" s="29">
        <f t="shared" si="119"/>
        <v>-4.1222549046071588E-4</v>
      </c>
      <c r="R496" s="29">
        <f t="shared" si="120"/>
        <v>6.8545543306730572E-4</v>
      </c>
      <c r="S496" s="29">
        <f t="shared" si="121"/>
        <v>7.9807182597835258E-4</v>
      </c>
      <c r="T496" s="29">
        <f t="shared" si="127"/>
        <v>1.5992848731255505E-3</v>
      </c>
      <c r="U496" s="17"/>
      <c r="V496" s="30">
        <f t="shared" si="122"/>
        <v>5.5443713931820526E-4</v>
      </c>
      <c r="W496" s="30">
        <f t="shared" si="123"/>
        <v>9.9966130867073578E-5</v>
      </c>
      <c r="X496" s="30">
        <f t="shared" si="124"/>
        <v>-2.2300923783556467E-4</v>
      </c>
      <c r="Y496" s="30">
        <f t="shared" si="125"/>
        <v>1.0404782723224377E-3</v>
      </c>
      <c r="Z496" s="30">
        <f t="shared" si="126"/>
        <v>1.1917808535397917E-3</v>
      </c>
      <c r="AA496" s="17"/>
      <c r="AB496" s="17"/>
      <c r="AC496" s="17"/>
      <c r="AD496" s="17"/>
      <c r="AE496" s="17"/>
      <c r="AF496" s="17"/>
      <c r="AG496" s="17"/>
      <c r="AK496" s="24">
        <v>45905</v>
      </c>
      <c r="AL496" s="37">
        <v>0.8887715593101021</v>
      </c>
      <c r="AM496" s="37">
        <v>0.73113369550228735</v>
      </c>
      <c r="AN496" s="37">
        <v>0.61574318627926683</v>
      </c>
      <c r="AO496" s="37">
        <v>0.4626177606487562</v>
      </c>
      <c r="AP496" s="37">
        <v>0.34437291516908752</v>
      </c>
      <c r="AT496" s="46">
        <f>'Bonds (CP)'!AL496/'Bonds (CP)'!AL466-1</f>
        <v>3.2558958113337866E-3</v>
      </c>
      <c r="AU496" s="46">
        <f>'Bonds (CP)'!AM496/'Bonds (CP)'!AM466-1</f>
        <v>1.0104271226363704E-2</v>
      </c>
      <c r="AV496" s="46">
        <f>'Bonds (CP)'!AN496/'Bonds (CP)'!AN466-1</f>
        <v>1.617591527506157E-2</v>
      </c>
      <c r="AW496" s="46">
        <f>'Bonds (CP)'!AO496/'Bonds (CP)'!AO466-1</f>
        <v>2.4186997902367002E-2</v>
      </c>
      <c r="AX496" s="46">
        <f>'Bonds (CP)'!AP496/'Bonds (CP)'!AP466-1</f>
        <v>2.6357868239137883E-2</v>
      </c>
      <c r="AY496" s="46">
        <f>SUM(AT496:AX496)</f>
        <v>8.0080948454263945E-2</v>
      </c>
      <c r="BC496" s="46">
        <f>'Bonds (CP)'!AT496-'Bonds (CP)'!$AT$515</f>
        <v>3.8651127144044561E-3</v>
      </c>
      <c r="BD496" s="46">
        <f>'Bonds (CP)'!AU496-'Bonds (CP)'!$AU$515</f>
        <v>1.1944366755614354E-2</v>
      </c>
      <c r="BE496" s="46">
        <f>'Bonds (CP)'!AV496-'Bonds (CP)'!$AV$515</f>
        <v>1.9769424579539542E-2</v>
      </c>
      <c r="BF496" s="46">
        <f>'Bonds (CP)'!AW496-'Bonds (CP)'!$AW$515</f>
        <v>3.1225755331702586E-2</v>
      </c>
      <c r="BG496" s="46">
        <f>'Bonds (CP)'!AX496-'Bonds (CP)'!$AX$515</f>
        <v>3.449764885409573E-2</v>
      </c>
    </row>
    <row r="497" spans="1:59" ht="16.5" customHeight="1">
      <c r="A497" s="24">
        <v>45908</v>
      </c>
      <c r="B497" s="16">
        <v>13.51</v>
      </c>
      <c r="C497" s="16">
        <v>13.37</v>
      </c>
      <c r="D497" s="16">
        <v>13.49</v>
      </c>
      <c r="E497" s="16">
        <v>13.62</v>
      </c>
      <c r="F497" s="16">
        <v>13.6</v>
      </c>
      <c r="G497" s="17"/>
      <c r="H497" s="26">
        <f t="shared" si="112"/>
        <v>0.8897894458638006</v>
      </c>
      <c r="I497" s="26">
        <f t="shared" si="113"/>
        <v>0.73321461304780167</v>
      </c>
      <c r="J497" s="26">
        <f t="shared" si="114"/>
        <v>0.61803328880935016</v>
      </c>
      <c r="K497" s="26">
        <f t="shared" si="115"/>
        <v>0.46420643410085044</v>
      </c>
      <c r="L497" s="26">
        <f t="shared" si="116"/>
        <v>0.34547562042030866</v>
      </c>
      <c r="M497" s="17"/>
      <c r="N497" s="17"/>
      <c r="O497" s="29">
        <f t="shared" si="117"/>
        <v>1.1452735441812578E-3</v>
      </c>
      <c r="P497" s="29">
        <f t="shared" si="118"/>
        <v>2.8461518848268419E-3</v>
      </c>
      <c r="Q497" s="29">
        <f t="shared" si="119"/>
        <v>3.7192494876341353E-3</v>
      </c>
      <c r="R497" s="29">
        <f t="shared" si="120"/>
        <v>3.4340952449951612E-3</v>
      </c>
      <c r="S497" s="29">
        <f t="shared" si="121"/>
        <v>3.2020673016044388E-3</v>
      </c>
      <c r="T497" s="29">
        <f t="shared" si="127"/>
        <v>1.4346837463241835E-2</v>
      </c>
      <c r="U497" s="17"/>
      <c r="V497" s="30">
        <f t="shared" si="122"/>
        <v>1.171727578958855E-3</v>
      </c>
      <c r="W497" s="30">
        <f t="shared" si="123"/>
        <v>2.9461180156939155E-3</v>
      </c>
      <c r="X497" s="30">
        <f t="shared" si="124"/>
        <v>3.9084657402592869E-3</v>
      </c>
      <c r="Y497" s="30">
        <f t="shared" si="125"/>
        <v>3.7891180842502931E-3</v>
      </c>
      <c r="Z497" s="30">
        <f t="shared" si="126"/>
        <v>3.5957763291658779E-3</v>
      </c>
      <c r="AA497" s="17"/>
      <c r="AB497" s="17"/>
      <c r="AC497" s="17"/>
      <c r="AD497" s="17"/>
      <c r="AE497" s="17"/>
      <c r="AF497" s="17"/>
      <c r="AG497" s="17"/>
      <c r="AK497" s="24">
        <v>45908</v>
      </c>
      <c r="AL497" s="37">
        <v>0.88978944586380049</v>
      </c>
      <c r="AM497" s="37">
        <v>0.73321461304780156</v>
      </c>
      <c r="AN497" s="37">
        <v>0.61803328880935027</v>
      </c>
      <c r="AO497" s="37">
        <v>0.4642064341008505</v>
      </c>
      <c r="AP497" s="37">
        <v>0.34547562042030866</v>
      </c>
      <c r="AT497" s="46">
        <f>'Bonds (CP)'!AL497/'Bonds (CP)'!AL467-1</f>
        <v>3.1715267377323553E-3</v>
      </c>
      <c r="AU497" s="46">
        <f>'Bonds (CP)'!AM497/'Bonds (CP)'!AM467-1</f>
        <v>1.2197381819806008E-2</v>
      </c>
      <c r="AV497" s="46">
        <f>'Bonds (CP)'!AN497/'Bonds (CP)'!AN467-1</f>
        <v>1.9955327027294523E-2</v>
      </c>
      <c r="AW497" s="46">
        <f>'Bonds (CP)'!AO497/'Bonds (CP)'!AO467-1</f>
        <v>3.1905468468123033E-2</v>
      </c>
      <c r="AX497" s="46">
        <f>'Bonds (CP)'!AP497/'Bonds (CP)'!AP467-1</f>
        <v>3.8467397711094087E-2</v>
      </c>
      <c r="AY497" s="46">
        <f>SUM(AT497:AX497)</f>
        <v>0.10569710176405001</v>
      </c>
      <c r="BC497" s="46">
        <f>'Bonds (CP)'!AT497-'Bonds (CP)'!$AT$515</f>
        <v>3.7807436408030248E-3</v>
      </c>
      <c r="BD497" s="46">
        <f>'Bonds (CP)'!AU497-'Bonds (CP)'!$AU$515</f>
        <v>1.4037477349056658E-2</v>
      </c>
      <c r="BE497" s="46">
        <f>'Bonds (CP)'!AV497-'Bonds (CP)'!$AV$515</f>
        <v>2.3548836331772495E-2</v>
      </c>
      <c r="BF497" s="46">
        <f>'Bonds (CP)'!AW497-'Bonds (CP)'!$AW$515</f>
        <v>3.894422589745862E-2</v>
      </c>
      <c r="BG497" s="46">
        <f>'Bonds (CP)'!AX497-'Bonds (CP)'!$AX$515</f>
        <v>4.6607178326051935E-2</v>
      </c>
    </row>
    <row r="498" spans="1:59" ht="16.5" customHeight="1">
      <c r="A498" s="24">
        <v>45909</v>
      </c>
      <c r="B498" s="16">
        <v>13.77</v>
      </c>
      <c r="C498" s="16">
        <v>13.55</v>
      </c>
      <c r="D498" s="16">
        <v>13.62</v>
      </c>
      <c r="E498" s="16">
        <v>13.71</v>
      </c>
      <c r="F498" s="16">
        <v>13.65</v>
      </c>
      <c r="G498" s="17"/>
      <c r="H498" s="26">
        <f t="shared" si="112"/>
        <v>0.88775599894524049</v>
      </c>
      <c r="I498" s="26">
        <f t="shared" si="113"/>
        <v>0.72981363807988076</v>
      </c>
      <c r="J498" s="26">
        <f t="shared" si="114"/>
        <v>0.61472877926202063</v>
      </c>
      <c r="K498" s="26">
        <f t="shared" si="115"/>
        <v>0.46135190499959039</v>
      </c>
      <c r="L498" s="26">
        <f t="shared" si="116"/>
        <v>0.34409830001048214</v>
      </c>
      <c r="M498" s="17"/>
      <c r="N498" s="17"/>
      <c r="O498" s="29">
        <f t="shared" si="117"/>
        <v>-2.2853124725322749E-3</v>
      </c>
      <c r="P498" s="29">
        <f t="shared" si="118"/>
        <v>-4.6384440618059131E-3</v>
      </c>
      <c r="Q498" s="29">
        <f t="shared" si="119"/>
        <v>-5.3468148191430087E-3</v>
      </c>
      <c r="R498" s="29">
        <f t="shared" si="120"/>
        <v>-6.1492665580759054E-3</v>
      </c>
      <c r="S498" s="29">
        <f t="shared" si="121"/>
        <v>-3.9867369169229727E-3</v>
      </c>
      <c r="T498" s="29">
        <f t="shared" si="127"/>
        <v>-2.2406574828480075E-2</v>
      </c>
      <c r="U498" s="17"/>
      <c r="V498" s="30">
        <f t="shared" si="122"/>
        <v>-2.2588584377546779E-3</v>
      </c>
      <c r="W498" s="30">
        <f t="shared" si="123"/>
        <v>-4.5384779309388399E-3</v>
      </c>
      <c r="X498" s="30">
        <f t="shared" si="124"/>
        <v>-5.1575985665178571E-3</v>
      </c>
      <c r="Y498" s="30">
        <f t="shared" si="125"/>
        <v>-5.7942437188207739E-3</v>
      </c>
      <c r="Z498" s="30">
        <f t="shared" si="126"/>
        <v>-3.5930278893615336E-3</v>
      </c>
      <c r="AA498" s="17"/>
      <c r="AB498" s="17"/>
      <c r="AC498" s="17"/>
      <c r="AD498" s="17"/>
      <c r="AE498" s="17"/>
      <c r="AF498" s="17"/>
      <c r="AG498" s="17"/>
      <c r="AK498" s="24">
        <v>45909</v>
      </c>
      <c r="AL498" s="37">
        <v>0.88775599894524049</v>
      </c>
      <c r="AM498" s="37">
        <v>0.72981363807988087</v>
      </c>
      <c r="AN498" s="37">
        <v>0.61472877926202052</v>
      </c>
      <c r="AO498" s="37">
        <v>0.46135190499959033</v>
      </c>
      <c r="AP498" s="37">
        <v>0.34409830001048219</v>
      </c>
      <c r="AT498" s="46">
        <f>'Bonds (CP)'!AL498/'Bonds (CP)'!AL468-1</f>
        <v>-1.3184495033837784E-3</v>
      </c>
      <c r="AU498" s="46">
        <f>'Bonds (CP)'!AM498/'Bonds (CP)'!AM468-1</f>
        <v>1.8076008991478876E-3</v>
      </c>
      <c r="AV498" s="46">
        <f>'Bonds (CP)'!AN498/'Bonds (CP)'!AN468-1</f>
        <v>9.9273212891561879E-3</v>
      </c>
      <c r="AW498" s="46">
        <f>'Bonds (CP)'!AO498/'Bonds (CP)'!AO468-1</f>
        <v>2.625707381993414E-2</v>
      </c>
      <c r="AX498" s="46">
        <f>'Bonds (CP)'!AP498/'Bonds (CP)'!AP468-1</f>
        <v>3.5126398961815131E-2</v>
      </c>
      <c r="AY498" s="46">
        <f>SUM(AT498:AX498)</f>
        <v>7.1799945466669568E-2</v>
      </c>
      <c r="BC498" s="46">
        <f>'Bonds (CP)'!AT498-'Bonds (CP)'!$AT$515</f>
        <v>-7.0923260031310908E-4</v>
      </c>
      <c r="BD498" s="46">
        <f>'Bonds (CP)'!AU498-'Bonds (CP)'!$AU$515</f>
        <v>3.6476964283985369E-3</v>
      </c>
      <c r="BE498" s="46">
        <f>'Bonds (CP)'!AV498-'Bonds (CP)'!$AV$515</f>
        <v>1.3520830593634162E-2</v>
      </c>
      <c r="BF498" s="46">
        <f>'Bonds (CP)'!AW498-'Bonds (CP)'!$AW$515</f>
        <v>3.3295831249269728E-2</v>
      </c>
      <c r="BG498" s="46">
        <f>'Bonds (CP)'!AX498-'Bonds (CP)'!$AX$515</f>
        <v>4.3266179576772978E-2</v>
      </c>
    </row>
    <row r="499" spans="1:59" ht="16.5" customHeight="1">
      <c r="A499" s="24">
        <v>45910</v>
      </c>
      <c r="B499" s="16">
        <v>13.52</v>
      </c>
      <c r="C499" s="16">
        <v>13.49</v>
      </c>
      <c r="D499" s="16">
        <v>13.65</v>
      </c>
      <c r="E499" s="16">
        <v>13.74</v>
      </c>
      <c r="F499" s="16">
        <v>13.7</v>
      </c>
      <c r="G499" s="17"/>
      <c r="H499" s="26">
        <f t="shared" si="112"/>
        <v>0.88971106412966883</v>
      </c>
      <c r="I499" s="26">
        <f t="shared" si="113"/>
        <v>0.73094491798828753</v>
      </c>
      <c r="J499" s="26">
        <f t="shared" si="114"/>
        <v>0.61396934918903756</v>
      </c>
      <c r="K499" s="26">
        <f t="shared" si="115"/>
        <v>0.46040546640296559</v>
      </c>
      <c r="L499" s="26">
        <f t="shared" si="116"/>
        <v>0.34273154707051029</v>
      </c>
      <c r="M499" s="17"/>
      <c r="N499" s="17"/>
      <c r="O499" s="29">
        <f t="shared" si="117"/>
        <v>2.2022551092317766E-3</v>
      </c>
      <c r="P499" s="29">
        <f t="shared" si="118"/>
        <v>1.5500942286899022E-3</v>
      </c>
      <c r="Q499" s="29">
        <f t="shared" si="119"/>
        <v>-1.2353904658486403E-3</v>
      </c>
      <c r="R499" s="29">
        <f t="shared" si="120"/>
        <v>-2.0514461658626137E-3</v>
      </c>
      <c r="S499" s="29">
        <f t="shared" si="121"/>
        <v>-3.9719839939058588E-3</v>
      </c>
      <c r="T499" s="29">
        <f t="shared" si="127"/>
        <v>-3.506471287695434E-3</v>
      </c>
      <c r="U499" s="17"/>
      <c r="V499" s="30">
        <f t="shared" si="122"/>
        <v>2.2287091440093736E-3</v>
      </c>
      <c r="W499" s="30">
        <f t="shared" si="123"/>
        <v>1.6500603595569758E-3</v>
      </c>
      <c r="X499" s="30">
        <f t="shared" si="124"/>
        <v>-1.0461742132234892E-3</v>
      </c>
      <c r="Y499" s="30">
        <f t="shared" si="125"/>
        <v>-1.6964233266074818E-3</v>
      </c>
      <c r="Z499" s="30">
        <f t="shared" si="126"/>
        <v>-3.5782749663444196E-3</v>
      </c>
      <c r="AA499" s="17"/>
      <c r="AB499" s="17"/>
      <c r="AC499" s="17"/>
      <c r="AD499" s="17"/>
      <c r="AE499" s="17"/>
      <c r="AF499" s="17"/>
      <c r="AG499" s="17"/>
      <c r="AK499" s="24">
        <v>45910</v>
      </c>
      <c r="AL499" s="37">
        <v>0.88971106412966883</v>
      </c>
      <c r="AM499" s="37">
        <v>0.73094491798828753</v>
      </c>
      <c r="AN499" s="37">
        <v>0.61396934918903767</v>
      </c>
      <c r="AO499" s="37">
        <v>0.46040546640296565</v>
      </c>
      <c r="AP499" s="37">
        <v>0.34273154707051029</v>
      </c>
      <c r="AT499" s="46">
        <f>'Bonds (CP)'!AL499/'Bonds (CP)'!AL469-1</f>
        <v>1.6737138830162923E-3</v>
      </c>
      <c r="AU499" s="46">
        <f>'Bonds (CP)'!AM499/'Bonds (CP)'!AM469-1</f>
        <v>6.2096819493124844E-3</v>
      </c>
      <c r="AV499" s="46">
        <f>'Bonds (CP)'!AN499/'Bonds (CP)'!AN469-1</f>
        <v>1.0339283325290882E-2</v>
      </c>
      <c r="AW499" s="46">
        <f>'Bonds (CP)'!AO499/'Bonds (CP)'!AO469-1</f>
        <v>1.7902871099805484E-2</v>
      </c>
      <c r="AX499" s="46">
        <f>'Bonds (CP)'!AP499/'Bonds (CP)'!AP469-1</f>
        <v>2.5444112681362707E-2</v>
      </c>
      <c r="AY499" s="46">
        <f>SUM(AT499:AX499)</f>
        <v>6.156966293878785E-2</v>
      </c>
      <c r="BC499" s="46">
        <f>'Bonds (CP)'!AT499-'Bonds (CP)'!$AT$515</f>
        <v>2.2829307860869619E-3</v>
      </c>
      <c r="BD499" s="46">
        <f>'Bonds (CP)'!AU499-'Bonds (CP)'!$AU$515</f>
        <v>8.0497774785631346E-3</v>
      </c>
      <c r="BE499" s="46">
        <f>'Bonds (CP)'!AV499-'Bonds (CP)'!$AV$515</f>
        <v>1.3932792629768856E-2</v>
      </c>
      <c r="BF499" s="46">
        <f>'Bonds (CP)'!AW499-'Bonds (CP)'!$AW$515</f>
        <v>2.4941628529141068E-2</v>
      </c>
      <c r="BG499" s="46">
        <f>'Bonds (CP)'!AX499-'Bonds (CP)'!$AX$515</f>
        <v>3.3583893296320555E-2</v>
      </c>
    </row>
    <row r="500" spans="1:59" ht="16.5" customHeight="1">
      <c r="A500" s="24">
        <v>45911</v>
      </c>
      <c r="B500" s="16">
        <v>13.74</v>
      </c>
      <c r="C500" s="16">
        <v>13.6</v>
      </c>
      <c r="D500" s="16">
        <v>13.73</v>
      </c>
      <c r="E500" s="16">
        <v>13.81</v>
      </c>
      <c r="F500" s="16">
        <v>13.71</v>
      </c>
      <c r="G500" s="17"/>
      <c r="H500" s="26">
        <f t="shared" si="112"/>
        <v>0.88799015298048178</v>
      </c>
      <c r="I500" s="26">
        <f t="shared" si="113"/>
        <v>0.72887271556336608</v>
      </c>
      <c r="J500" s="26">
        <f t="shared" si="114"/>
        <v>0.61194994749614307</v>
      </c>
      <c r="K500" s="26">
        <f t="shared" si="115"/>
        <v>0.45820690702495376</v>
      </c>
      <c r="L500" s="26">
        <f t="shared" si="116"/>
        <v>0.34245945492434193</v>
      </c>
      <c r="M500" s="17"/>
      <c r="N500" s="17"/>
      <c r="O500" s="29">
        <f t="shared" si="117"/>
        <v>-1.9342359767892114E-3</v>
      </c>
      <c r="P500" s="29">
        <f t="shared" si="118"/>
        <v>-2.8349638583227144E-3</v>
      </c>
      <c r="Q500" s="29">
        <f t="shared" si="119"/>
        <v>-3.2890920296946291E-3</v>
      </c>
      <c r="R500" s="29">
        <f t="shared" si="120"/>
        <v>-4.7752677551564648E-3</v>
      </c>
      <c r="S500" s="29">
        <f t="shared" si="121"/>
        <v>-7.9389291267195627E-4</v>
      </c>
      <c r="T500" s="29">
        <f t="shared" si="127"/>
        <v>-1.3627452532634976E-2</v>
      </c>
      <c r="U500" s="17"/>
      <c r="V500" s="30">
        <f t="shared" si="122"/>
        <v>-1.9077819420116142E-3</v>
      </c>
      <c r="W500" s="30">
        <f t="shared" si="123"/>
        <v>-2.7349977274556407E-3</v>
      </c>
      <c r="X500" s="30">
        <f t="shared" si="124"/>
        <v>-3.099875777069478E-3</v>
      </c>
      <c r="Y500" s="30">
        <f t="shared" si="125"/>
        <v>-4.4202449159013333E-3</v>
      </c>
      <c r="Z500" s="30">
        <f t="shared" si="126"/>
        <v>-4.0018388511051702E-4</v>
      </c>
      <c r="AA500" s="17"/>
      <c r="AB500" s="17"/>
      <c r="AC500" s="17"/>
      <c r="AD500" s="17"/>
      <c r="AE500" s="17"/>
      <c r="AF500" s="17"/>
      <c r="AG500" s="17"/>
      <c r="AK500" s="24">
        <v>45911</v>
      </c>
      <c r="AL500" s="37">
        <v>0.88799015298048178</v>
      </c>
      <c r="AM500" s="37">
        <v>0.72887271556336619</v>
      </c>
      <c r="AN500" s="37">
        <v>0.61194994749614307</v>
      </c>
      <c r="AO500" s="37">
        <v>0.45820690702495387</v>
      </c>
      <c r="AP500" s="37">
        <v>0.34245945492434193</v>
      </c>
      <c r="AT500" s="46">
        <f>'Bonds (CP)'!AL500/'Bonds (CP)'!AL470-1</f>
        <v>-4.3959908563384609E-4</v>
      </c>
      <c r="AU500" s="46">
        <f>'Bonds (CP)'!AM500/'Bonds (CP)'!AM470-1</f>
        <v>3.0986164296897822E-3</v>
      </c>
      <c r="AV500" s="46">
        <f>'Bonds (CP)'!AN500/'Bonds (CP)'!AN470-1</f>
        <v>6.6024548912657632E-3</v>
      </c>
      <c r="AW500" s="46">
        <f>'Bonds (CP)'!AO500/'Bonds (CP)'!AO470-1</f>
        <v>1.6493867362173731E-2</v>
      </c>
      <c r="AX500" s="46">
        <f>'Bonds (CP)'!AP500/'Bonds (CP)'!AP470-1</f>
        <v>2.622024352984198E-2</v>
      </c>
      <c r="AY500" s="46">
        <f>SUM(AT500:AX500)</f>
        <v>5.197558312733741E-2</v>
      </c>
      <c r="BC500" s="46">
        <f>'Bonds (CP)'!AT500-'Bonds (CP)'!$AT$515</f>
        <v>1.6961781743682325E-4</v>
      </c>
      <c r="BD500" s="46">
        <f>'Bonds (CP)'!AU500-'Bonds (CP)'!$AU$515</f>
        <v>4.9387119589404315E-3</v>
      </c>
      <c r="BE500" s="46">
        <f>'Bonds (CP)'!AV500-'Bonds (CP)'!$AV$515</f>
        <v>1.0195964195743737E-2</v>
      </c>
      <c r="BF500" s="46">
        <f>'Bonds (CP)'!AW500-'Bonds (CP)'!$AW$515</f>
        <v>2.3532624791509315E-2</v>
      </c>
      <c r="BG500" s="46">
        <f>'Bonds (CP)'!AX500-'Bonds (CP)'!$AX$515</f>
        <v>3.4360024144799828E-2</v>
      </c>
    </row>
    <row r="501" spans="1:59" ht="16.5" customHeight="1">
      <c r="A501" s="24">
        <v>45912</v>
      </c>
      <c r="B501" s="16">
        <v>14.06</v>
      </c>
      <c r="C501" s="16">
        <v>13.84</v>
      </c>
      <c r="D501" s="16">
        <v>13.94</v>
      </c>
      <c r="E501" s="16">
        <v>13.97</v>
      </c>
      <c r="F501" s="16">
        <v>13.91</v>
      </c>
      <c r="G501" s="17"/>
      <c r="H501" s="26">
        <f t="shared" si="112"/>
        <v>0.88549886024899171</v>
      </c>
      <c r="I501" s="26">
        <f t="shared" si="113"/>
        <v>0.72437908476859747</v>
      </c>
      <c r="J501" s="26">
        <f t="shared" si="114"/>
        <v>0.60668852000994111</v>
      </c>
      <c r="K501" s="26">
        <f t="shared" si="115"/>
        <v>0.45323268474316281</v>
      </c>
      <c r="L501" s="26">
        <f t="shared" si="116"/>
        <v>0.33710413537753126</v>
      </c>
      <c r="M501" s="17"/>
      <c r="N501" s="17"/>
      <c r="O501" s="29">
        <f t="shared" si="117"/>
        <v>-2.8055409433631606E-3</v>
      </c>
      <c r="P501" s="29">
        <f t="shared" si="118"/>
        <v>-6.1651790481626056E-3</v>
      </c>
      <c r="Q501" s="29">
        <f t="shared" si="119"/>
        <v>-8.5978069084401421E-3</v>
      </c>
      <c r="R501" s="29">
        <f t="shared" si="120"/>
        <v>-1.0855843082086203E-2</v>
      </c>
      <c r="S501" s="29">
        <f t="shared" si="121"/>
        <v>-1.5637820681557169E-2</v>
      </c>
      <c r="T501" s="29">
        <f t="shared" si="127"/>
        <v>-4.406219066360928E-2</v>
      </c>
      <c r="U501" s="17"/>
      <c r="V501" s="30">
        <f t="shared" si="122"/>
        <v>-2.7790869085855636E-3</v>
      </c>
      <c r="W501" s="30">
        <f t="shared" si="123"/>
        <v>-6.0652129172955324E-3</v>
      </c>
      <c r="X501" s="30">
        <f t="shared" si="124"/>
        <v>-8.4085906558149914E-3</v>
      </c>
      <c r="Y501" s="30">
        <f t="shared" si="125"/>
        <v>-1.050082024283107E-2</v>
      </c>
      <c r="Z501" s="30">
        <f t="shared" si="126"/>
        <v>-1.5244111653995729E-2</v>
      </c>
      <c r="AA501" s="17"/>
      <c r="AB501" s="17"/>
      <c r="AC501" s="17"/>
      <c r="AD501" s="17"/>
      <c r="AE501" s="17"/>
      <c r="AF501" s="17"/>
      <c r="AG501" s="17"/>
      <c r="AK501" s="24">
        <v>45912</v>
      </c>
      <c r="AL501" s="37">
        <v>0.88549886024899171</v>
      </c>
      <c r="AM501" s="37">
        <v>0.72437908476859736</v>
      </c>
      <c r="AN501" s="37">
        <v>0.60668852000994111</v>
      </c>
      <c r="AO501" s="37">
        <v>0.45323268474316275</v>
      </c>
      <c r="AP501" s="37">
        <v>0.33710413537753126</v>
      </c>
      <c r="AT501" s="46">
        <f>'Bonds (CP)'!AL501/'Bonds (CP)'!AL471-1</f>
        <v>-3.0685604068034777E-3</v>
      </c>
      <c r="AU501" s="46">
        <f>'Bonds (CP)'!AM501/'Bonds (CP)'!AM471-1</f>
        <v>-2.0577947109956529E-3</v>
      </c>
      <c r="AV501" s="46">
        <f>'Bonds (CP)'!AN501/'Bonds (CP)'!AN471-1</f>
        <v>0</v>
      </c>
      <c r="AW501" s="46">
        <f>'Bonds (CP)'!AO501/'Bonds (CP)'!AO471-1</f>
        <v>8.8813481246130532E-3</v>
      </c>
      <c r="AX501" s="46">
        <f>'Bonds (CP)'!AP501/'Bonds (CP)'!AP471-1</f>
        <v>1.6435104441965276E-2</v>
      </c>
      <c r="AY501" s="46">
        <f>SUM(AT501:AX501)</f>
        <v>2.0190097448779198E-2</v>
      </c>
      <c r="BC501" s="46">
        <f>'Bonds (CP)'!AT501-'Bonds (CP)'!$AT$515</f>
        <v>-2.4593435037328082E-3</v>
      </c>
      <c r="BD501" s="46">
        <f>'Bonds (CP)'!AU501-'Bonds (CP)'!$AU$515</f>
        <v>-2.1769918174500361E-4</v>
      </c>
      <c r="BE501" s="46">
        <f>'Bonds (CP)'!AV501-'Bonds (CP)'!$AV$515</f>
        <v>3.5935093044779736E-3</v>
      </c>
      <c r="BF501" s="46">
        <f>'Bonds (CP)'!AW501-'Bonds (CP)'!$AW$515</f>
        <v>1.5920105553948637E-2</v>
      </c>
      <c r="BG501" s="46">
        <f>'Bonds (CP)'!AX501-'Bonds (CP)'!$AX$515</f>
        <v>2.4574885056923124E-2</v>
      </c>
    </row>
    <row r="502" spans="1:59" ht="16.5" customHeight="1">
      <c r="A502" s="24">
        <v>45915</v>
      </c>
      <c r="B502" s="16">
        <v>13.79</v>
      </c>
      <c r="C502" s="16">
        <v>13.83</v>
      </c>
      <c r="D502" s="16">
        <v>14</v>
      </c>
      <c r="E502" s="16">
        <v>14.09</v>
      </c>
      <c r="F502" s="16">
        <v>14.08</v>
      </c>
      <c r="G502" s="17"/>
      <c r="H502" s="26">
        <f t="shared" si="112"/>
        <v>0.88759996484752623</v>
      </c>
      <c r="I502" s="26">
        <f t="shared" si="113"/>
        <v>0.72456556910088155</v>
      </c>
      <c r="J502" s="26">
        <f t="shared" si="114"/>
        <v>0.60519568858127681</v>
      </c>
      <c r="K502" s="26">
        <f t="shared" si="115"/>
        <v>0.44954808767587467</v>
      </c>
      <c r="L502" s="26">
        <f t="shared" si="116"/>
        <v>0.33267835002021062</v>
      </c>
      <c r="M502" s="17"/>
      <c r="N502" s="17"/>
      <c r="O502" s="29">
        <f t="shared" si="117"/>
        <v>2.3727919852361001E-3</v>
      </c>
      <c r="P502" s="29">
        <f t="shared" si="118"/>
        <v>2.5744024945684174E-4</v>
      </c>
      <c r="Q502" s="29">
        <f t="shared" si="119"/>
        <v>-2.4606225096196477E-3</v>
      </c>
      <c r="R502" s="29">
        <f t="shared" si="120"/>
        <v>-8.1295925720276108E-3</v>
      </c>
      <c r="S502" s="29">
        <f t="shared" si="121"/>
        <v>-1.3128837332013421E-2</v>
      </c>
      <c r="T502" s="29">
        <f t="shared" si="127"/>
        <v>-2.1088820178967738E-2</v>
      </c>
      <c r="U502" s="17"/>
      <c r="V502" s="30">
        <f t="shared" si="122"/>
        <v>2.3992460200136971E-3</v>
      </c>
      <c r="W502" s="30">
        <f t="shared" si="123"/>
        <v>3.5740638032391532E-4</v>
      </c>
      <c r="X502" s="30">
        <f t="shared" si="124"/>
        <v>-2.2714062569944965E-3</v>
      </c>
      <c r="Y502" s="30">
        <f t="shared" si="125"/>
        <v>-7.7745697327724793E-3</v>
      </c>
      <c r="Z502" s="30">
        <f t="shared" si="126"/>
        <v>-1.2735128304451981E-2</v>
      </c>
      <c r="AA502" s="17"/>
      <c r="AB502" s="17"/>
      <c r="AC502" s="17"/>
      <c r="AD502" s="17"/>
      <c r="AE502" s="17"/>
      <c r="AF502" s="17"/>
      <c r="AG502" s="17"/>
      <c r="AK502" s="24">
        <v>45915</v>
      </c>
      <c r="AL502" s="37">
        <v>0.88759996484752623</v>
      </c>
      <c r="AM502" s="37">
        <v>0.72456556910088155</v>
      </c>
      <c r="AN502" s="37">
        <v>0.60519568858127681</v>
      </c>
      <c r="AO502" s="37">
        <v>0.44954808767587467</v>
      </c>
      <c r="AP502" s="37">
        <v>0.33267835002021062</v>
      </c>
      <c r="AT502" s="46">
        <f>'Bonds (CP)'!AL502/'Bonds (CP)'!AL472-1</f>
        <v>-4.3061780472799516E-3</v>
      </c>
      <c r="AU502" s="46">
        <f>'Bonds (CP)'!AM502/'Bonds (CP)'!AM472-1</f>
        <v>-6.9347276849255346E-3</v>
      </c>
      <c r="AV502" s="46">
        <f>'Bonds (CP)'!AN502/'Bonds (CP)'!AN472-1</f>
        <v>-3.6892401208035164E-3</v>
      </c>
      <c r="AW502" s="46">
        <f>'Bonds (CP)'!AO502/'Bonds (CP)'!AO472-1</f>
        <v>6.8100038159335519E-3</v>
      </c>
      <c r="AX502" s="46">
        <f>'Bonds (CP)'!AP502/'Bonds (CP)'!AP472-1</f>
        <v>1.0045852194425109E-2</v>
      </c>
      <c r="AY502" s="46">
        <f>SUM(AT502:AX502)</f>
        <v>1.9257101573496582E-3</v>
      </c>
      <c r="BC502" s="46">
        <f>'Bonds (CP)'!AT502-'Bonds (CP)'!$AT$515</f>
        <v>-3.696961144209282E-3</v>
      </c>
      <c r="BD502" s="46">
        <f>'Bonds (CP)'!AU502-'Bonds (CP)'!$AU$515</f>
        <v>-5.0946321556748853E-3</v>
      </c>
      <c r="BE502" s="46">
        <f>'Bonds (CP)'!AV502-'Bonds (CP)'!$AV$515</f>
        <v>-9.5730816325542787E-5</v>
      </c>
      <c r="BF502" s="46">
        <f>'Bonds (CP)'!AW502-'Bonds (CP)'!$AW$515</f>
        <v>1.3848761245269136E-2</v>
      </c>
      <c r="BG502" s="46">
        <f>'Bonds (CP)'!AX502-'Bonds (CP)'!$AX$515</f>
        <v>1.8185632809382957E-2</v>
      </c>
    </row>
    <row r="503" spans="1:59" ht="16.5" customHeight="1">
      <c r="A503" s="24">
        <v>45916</v>
      </c>
      <c r="B503" s="16">
        <v>14.07</v>
      </c>
      <c r="C503" s="16">
        <v>13.95</v>
      </c>
      <c r="D503" s="16">
        <v>14.07</v>
      </c>
      <c r="E503" s="16">
        <v>14.14</v>
      </c>
      <c r="F503" s="16">
        <v>14.07</v>
      </c>
      <c r="G503" s="17"/>
      <c r="H503" s="26">
        <f t="shared" si="112"/>
        <v>0.88542123257648808</v>
      </c>
      <c r="I503" s="26">
        <f t="shared" si="113"/>
        <v>0.72233204115262151</v>
      </c>
      <c r="J503" s="26">
        <f t="shared" si="114"/>
        <v>0.60345987247480593</v>
      </c>
      <c r="K503" s="26">
        <f t="shared" si="115"/>
        <v>0.44802436440303667</v>
      </c>
      <c r="L503" s="26">
        <f t="shared" si="116"/>
        <v>0.33293555800401553</v>
      </c>
      <c r="M503" s="17"/>
      <c r="N503" s="17"/>
      <c r="O503" s="29">
        <f t="shared" si="117"/>
        <v>-2.4546331200141491E-3</v>
      </c>
      <c r="P503" s="29">
        <f t="shared" si="118"/>
        <v>-3.0825753299754677E-3</v>
      </c>
      <c r="Q503" s="29">
        <f t="shared" si="119"/>
        <v>-2.868189809051791E-3</v>
      </c>
      <c r="R503" s="29">
        <f t="shared" si="120"/>
        <v>-3.3894555768561041E-3</v>
      </c>
      <c r="S503" s="29">
        <f t="shared" si="121"/>
        <v>7.731431389788046E-4</v>
      </c>
      <c r="T503" s="29">
        <f t="shared" si="127"/>
        <v>-1.1021710696918707E-2</v>
      </c>
      <c r="U503" s="17"/>
      <c r="V503" s="30">
        <f t="shared" si="122"/>
        <v>-2.4281790852365521E-3</v>
      </c>
      <c r="W503" s="30">
        <f t="shared" si="123"/>
        <v>-2.982609199108394E-3</v>
      </c>
      <c r="X503" s="30">
        <f t="shared" si="124"/>
        <v>-2.6789735564266399E-3</v>
      </c>
      <c r="Y503" s="30">
        <f t="shared" si="125"/>
        <v>-3.0344327376009722E-3</v>
      </c>
      <c r="Z503" s="30">
        <f t="shared" si="126"/>
        <v>1.1668521665402437E-3</v>
      </c>
      <c r="AA503" s="17"/>
      <c r="AB503" s="17"/>
      <c r="AC503" s="17"/>
      <c r="AD503" s="17"/>
      <c r="AE503" s="17"/>
      <c r="AF503" s="17"/>
      <c r="AG503" s="17"/>
      <c r="AK503" s="24">
        <v>45916</v>
      </c>
      <c r="AL503" s="37">
        <v>0.88542123257648808</v>
      </c>
      <c r="AM503" s="37">
        <v>0.7223320411526214</v>
      </c>
      <c r="AN503" s="37">
        <v>0.60345987247480593</v>
      </c>
      <c r="AO503" s="37">
        <v>0.44802436440303672</v>
      </c>
      <c r="AP503" s="37">
        <v>0.33293555800401553</v>
      </c>
      <c r="AT503" s="46">
        <f>'Bonds (CP)'!AL503/'Bonds (CP)'!AL473-1</f>
        <v>-7.7145612343298975E-3</v>
      </c>
      <c r="AU503" s="46">
        <f>'Bonds (CP)'!AM503/'Bonds (CP)'!AM473-1</f>
        <v>-1.2803577698165314E-2</v>
      </c>
      <c r="AV503" s="46">
        <f>'Bonds (CP)'!AN503/'Bonds (CP)'!AN473-1</f>
        <v>-8.9936613834961099E-3</v>
      </c>
      <c r="AW503" s="46">
        <f>'Bonds (CP)'!AO503/'Bonds (CP)'!AO473-1</f>
        <v>6.7885222757935182E-4</v>
      </c>
      <c r="AX503" s="46">
        <f>'Bonds (CP)'!AP503/'Bonds (CP)'!AP473-1</f>
        <v>1.3147524014685441E-2</v>
      </c>
      <c r="AY503" s="46">
        <f>SUM(AT503:AX503)</f>
        <v>-1.5685424073726528E-2</v>
      </c>
      <c r="BC503" s="46">
        <f>'Bonds (CP)'!AT503-'Bonds (CP)'!$AT$515</f>
        <v>-7.1053443312592279E-3</v>
      </c>
      <c r="BD503" s="46">
        <f>'Bonds (CP)'!AU503-'Bonds (CP)'!$AU$515</f>
        <v>-1.0963482168914664E-2</v>
      </c>
      <c r="BE503" s="46">
        <f>'Bonds (CP)'!AV503-'Bonds (CP)'!$AV$515</f>
        <v>-5.4001520790181359E-3</v>
      </c>
      <c r="BF503" s="46">
        <f>'Bonds (CP)'!AW503-'Bonds (CP)'!$AW$515</f>
        <v>7.7176096569149359E-3</v>
      </c>
      <c r="BG503" s="46">
        <f>'Bonds (CP)'!AX503-'Bonds (CP)'!$AX$515</f>
        <v>2.1287304629643289E-2</v>
      </c>
    </row>
    <row r="504" spans="1:59" ht="16.5" customHeight="1">
      <c r="A504" s="24">
        <v>45917</v>
      </c>
      <c r="B504" s="16">
        <v>13.92</v>
      </c>
      <c r="C504" s="16">
        <v>13.9</v>
      </c>
      <c r="D504" s="16">
        <v>14.01</v>
      </c>
      <c r="E504" s="16">
        <v>14.08</v>
      </c>
      <c r="F504" s="16">
        <v>14.05</v>
      </c>
      <c r="G504" s="17"/>
      <c r="H504" s="26">
        <f t="shared" si="112"/>
        <v>0.8865870786516854</v>
      </c>
      <c r="I504" s="26">
        <f t="shared" si="113"/>
        <v>0.72326154287158029</v>
      </c>
      <c r="J504" s="26">
        <f t="shared" si="114"/>
        <v>0.60494733162256953</v>
      </c>
      <c r="K504" s="26">
        <f t="shared" si="115"/>
        <v>0.44985364288258983</v>
      </c>
      <c r="L504" s="26">
        <f t="shared" si="116"/>
        <v>0.33345113734464454</v>
      </c>
      <c r="M504" s="17"/>
      <c r="N504" s="17"/>
      <c r="O504" s="29">
        <f t="shared" si="117"/>
        <v>1.3167134831462146E-3</v>
      </c>
      <c r="P504" s="29">
        <f t="shared" si="118"/>
        <v>1.2868067121536431E-3</v>
      </c>
      <c r="Q504" s="29">
        <f t="shared" si="119"/>
        <v>2.4648849337132184E-3</v>
      </c>
      <c r="R504" s="29">
        <f t="shared" si="120"/>
        <v>4.0829888392130975E-3</v>
      </c>
      <c r="S504" s="29">
        <f t="shared" si="121"/>
        <v>1.5485859897932386E-3</v>
      </c>
      <c r="T504" s="29">
        <f t="shared" si="127"/>
        <v>1.0699979958019412E-2</v>
      </c>
      <c r="U504" s="17"/>
      <c r="V504" s="30">
        <f t="shared" si="122"/>
        <v>1.3431675179238118E-3</v>
      </c>
      <c r="W504" s="30">
        <f t="shared" si="123"/>
        <v>1.3867728430207167E-3</v>
      </c>
      <c r="X504" s="30">
        <f t="shared" si="124"/>
        <v>2.6541011863383695E-3</v>
      </c>
      <c r="Y504" s="30">
        <f t="shared" si="125"/>
        <v>4.438011678468229E-3</v>
      </c>
      <c r="Z504" s="30">
        <f t="shared" si="126"/>
        <v>1.9422950173546777E-3</v>
      </c>
      <c r="AA504" s="17"/>
      <c r="AB504" s="17"/>
      <c r="AC504" s="17"/>
      <c r="AD504" s="17"/>
      <c r="AE504" s="17"/>
      <c r="AF504" s="17"/>
      <c r="AG504" s="17"/>
      <c r="AK504" s="24">
        <v>45917</v>
      </c>
      <c r="AL504" s="37">
        <v>0.8865870786516854</v>
      </c>
      <c r="AM504" s="37">
        <v>0.72326154287158029</v>
      </c>
      <c r="AN504" s="37">
        <v>0.60494733162256942</v>
      </c>
      <c r="AO504" s="37">
        <v>0.44985364288258978</v>
      </c>
      <c r="AP504" s="37">
        <v>0.33345113734464454</v>
      </c>
      <c r="AT504" s="46">
        <f>'Bonds (CP)'!AL504/'Bonds (CP)'!AL474-1</f>
        <v>-5.7935393258427004E-3</v>
      </c>
      <c r="AU504" s="46">
        <f>'Bonds (CP)'!AM504/'Bonds (CP)'!AM474-1</f>
        <v>-8.9777648243720698E-3</v>
      </c>
      <c r="AV504" s="46">
        <f>'Bonds (CP)'!AN504/'Bonds (CP)'!AN474-1</f>
        <v>-4.0981007834283156E-3</v>
      </c>
      <c r="AW504" s="46">
        <f>'Bonds (CP)'!AO504/'Bonds (CP)'!AO474-1</f>
        <v>5.4465585489955615E-3</v>
      </c>
      <c r="AX504" s="46">
        <f>'Bonds (CP)'!AP504/'Bonds (CP)'!AP474-1</f>
        <v>1.7041074047734917E-2</v>
      </c>
      <c r="AY504" s="46">
        <f>SUM(AT504:AX504)</f>
        <v>3.6182276630873922E-3</v>
      </c>
      <c r="BC504" s="46">
        <f>'Bonds (CP)'!AT504-'Bonds (CP)'!$AT$515</f>
        <v>-5.1843224227720308E-3</v>
      </c>
      <c r="BD504" s="46">
        <f>'Bonds (CP)'!AU504-'Bonds (CP)'!$AU$515</f>
        <v>-7.1376692951214205E-3</v>
      </c>
      <c r="BE504" s="46">
        <f>'Bonds (CP)'!AV504-'Bonds (CP)'!$AV$515</f>
        <v>-5.0459147895034204E-4</v>
      </c>
      <c r="BF504" s="46">
        <f>'Bonds (CP)'!AW504-'Bonds (CP)'!$AW$515</f>
        <v>1.2485315978331146E-2</v>
      </c>
      <c r="BG504" s="46">
        <f>'Bonds (CP)'!AX504-'Bonds (CP)'!$AX$515</f>
        <v>2.5180854662692764E-2</v>
      </c>
    </row>
    <row r="505" spans="1:59" ht="16.5" customHeight="1">
      <c r="A505" s="24">
        <v>45918</v>
      </c>
      <c r="B505" s="16">
        <v>14.01</v>
      </c>
      <c r="C505" s="16">
        <v>14</v>
      </c>
      <c r="D505" s="16">
        <v>14.11</v>
      </c>
      <c r="E505" s="16">
        <v>14.23</v>
      </c>
      <c r="F505" s="16">
        <v>14.18</v>
      </c>
      <c r="G505" s="17"/>
      <c r="H505" s="26">
        <f t="shared" si="112"/>
        <v>0.88588720287694067</v>
      </c>
      <c r="I505" s="26">
        <f t="shared" si="113"/>
        <v>0.72140415674458513</v>
      </c>
      <c r="J505" s="26">
        <f t="shared" si="114"/>
        <v>0.6024707822222467</v>
      </c>
      <c r="K505" s="26">
        <f t="shared" si="115"/>
        <v>0.44529859844986969</v>
      </c>
      <c r="L505" s="26">
        <f t="shared" si="116"/>
        <v>0.33012741025268633</v>
      </c>
      <c r="M505" s="17"/>
      <c r="N505" s="17"/>
      <c r="O505" s="29">
        <f t="shared" si="117"/>
        <v>-7.8940443820707529E-4</v>
      </c>
      <c r="P505" s="29">
        <f t="shared" si="118"/>
        <v>-2.5680698017217507E-3</v>
      </c>
      <c r="Q505" s="29">
        <f t="shared" si="119"/>
        <v>-4.0938264719349027E-3</v>
      </c>
      <c r="R505" s="29">
        <f t="shared" si="120"/>
        <v>-1.0125614196502153E-2</v>
      </c>
      <c r="S505" s="29">
        <f t="shared" si="121"/>
        <v>-9.9676585853804012E-3</v>
      </c>
      <c r="T505" s="29">
        <f t="shared" si="127"/>
        <v>-2.7544573493746283E-2</v>
      </c>
      <c r="U505" s="17"/>
      <c r="V505" s="30">
        <f t="shared" si="122"/>
        <v>-7.6295040342947806E-4</v>
      </c>
      <c r="W505" s="30">
        <f t="shared" si="123"/>
        <v>-2.4681036708546771E-3</v>
      </c>
      <c r="X505" s="30">
        <f t="shared" si="124"/>
        <v>-3.9046102193097515E-3</v>
      </c>
      <c r="Y505" s="30">
        <f t="shared" si="125"/>
        <v>-9.7705913572470205E-3</v>
      </c>
      <c r="Z505" s="30">
        <f t="shared" si="126"/>
        <v>-9.5739495578189612E-3</v>
      </c>
      <c r="AA505" s="17"/>
      <c r="AB505" s="17"/>
      <c r="AC505" s="17"/>
      <c r="AD505" s="17"/>
      <c r="AE505" s="17"/>
      <c r="AF505" s="17"/>
      <c r="AG505" s="17"/>
      <c r="AK505" s="24">
        <v>45918</v>
      </c>
      <c r="AL505" s="37">
        <v>0.88588720287694078</v>
      </c>
      <c r="AM505" s="37">
        <v>0.72140415674458525</v>
      </c>
      <c r="AN505" s="37">
        <v>0.6024707822222467</v>
      </c>
      <c r="AO505" s="37">
        <v>0.44529859844986969</v>
      </c>
      <c r="AP505" s="37">
        <v>0.33012741025268633</v>
      </c>
      <c r="AT505" s="46">
        <f>'Bonds (CP)'!AL505/'Bonds (CP)'!AL475-1</f>
        <v>-8.8588720287693379E-3</v>
      </c>
      <c r="AU505" s="46">
        <f>'Bonds (CP)'!AM505/'Bonds (CP)'!AM475-1</f>
        <v>-1.8141135597044444E-2</v>
      </c>
      <c r="AV505" s="46">
        <f>'Bonds (CP)'!AN505/'Bonds (CP)'!AN475-1</f>
        <v>-1.8323909692603557E-2</v>
      </c>
      <c r="AW505" s="46">
        <f>'Bonds (CP)'!AO505/'Bonds (CP)'!AO475-1</f>
        <v>-1.6836234479293832E-2</v>
      </c>
      <c r="AX505" s="46">
        <f>'Bonds (CP)'!AP505/'Bonds (CP)'!AP475-1</f>
        <v>-3.8343159211173816E-3</v>
      </c>
      <c r="AY505" s="46">
        <f>SUM(AT505:AX505)</f>
        <v>-6.5994467718828553E-2</v>
      </c>
      <c r="BC505" s="46">
        <f>'Bonds (CP)'!AT505-'Bonds (CP)'!$AT$515</f>
        <v>-8.2496551256986683E-3</v>
      </c>
      <c r="BD505" s="46">
        <f>'Bonds (CP)'!AU505-'Bonds (CP)'!$AU$515</f>
        <v>-1.6301040067793794E-2</v>
      </c>
      <c r="BE505" s="46">
        <f>'Bonds (CP)'!AV505-'Bonds (CP)'!$AV$515</f>
        <v>-1.4730400388125583E-2</v>
      </c>
      <c r="BF505" s="46">
        <f>'Bonds (CP)'!AW505-'Bonds (CP)'!$AW$515</f>
        <v>-9.7974770499582482E-3</v>
      </c>
      <c r="BG505" s="46">
        <f>'Bonds (CP)'!AX505-'Bonds (CP)'!$AX$515</f>
        <v>4.3054646938404644E-3</v>
      </c>
    </row>
    <row r="506" spans="1:59" ht="16.5" customHeight="1">
      <c r="A506" s="24">
        <v>45919</v>
      </c>
      <c r="B506" s="16">
        <v>14.1</v>
      </c>
      <c r="C506" s="16">
        <v>14.14</v>
      </c>
      <c r="D506" s="16">
        <v>14.33</v>
      </c>
      <c r="E506" s="16">
        <v>14.45</v>
      </c>
      <c r="F506" s="16">
        <v>14.41</v>
      </c>
      <c r="G506" s="17"/>
      <c r="H506" s="26">
        <f t="shared" si="112"/>
        <v>0.88518843120070112</v>
      </c>
      <c r="I506" s="26">
        <f t="shared" si="113"/>
        <v>0.71881465448499138</v>
      </c>
      <c r="J506" s="26">
        <f t="shared" si="114"/>
        <v>0.59706700407370661</v>
      </c>
      <c r="K506" s="26">
        <f t="shared" si="115"/>
        <v>0.43872618277325975</v>
      </c>
      <c r="L506" s="26">
        <f t="shared" si="116"/>
        <v>0.32440278747698392</v>
      </c>
      <c r="M506" s="17"/>
      <c r="N506" s="17"/>
      <c r="O506" s="29">
        <f t="shared" si="117"/>
        <v>-7.8878177037688957E-4</v>
      </c>
      <c r="P506" s="29">
        <f t="shared" si="118"/>
        <v>-3.5895305500860397E-3</v>
      </c>
      <c r="Q506" s="29">
        <f t="shared" si="119"/>
        <v>-8.9693613499528535E-3</v>
      </c>
      <c r="R506" s="29">
        <f t="shared" si="120"/>
        <v>-1.4759569644928527E-2</v>
      </c>
      <c r="S506" s="29">
        <f t="shared" si="121"/>
        <v>-1.734064666523949E-2</v>
      </c>
      <c r="T506" s="29">
        <f t="shared" si="127"/>
        <v>-4.54478899805838E-2</v>
      </c>
      <c r="U506" s="17"/>
      <c r="V506" s="30">
        <f t="shared" si="122"/>
        <v>-7.6232773559929234E-4</v>
      </c>
      <c r="W506" s="30">
        <f t="shared" si="123"/>
        <v>-3.4895644192189661E-3</v>
      </c>
      <c r="X506" s="30">
        <f t="shared" si="124"/>
        <v>-8.7801450973277028E-3</v>
      </c>
      <c r="Y506" s="30">
        <f t="shared" si="125"/>
        <v>-1.4404546805673395E-2</v>
      </c>
      <c r="Z506" s="30">
        <f t="shared" si="126"/>
        <v>-1.6946937637678051E-2</v>
      </c>
      <c r="AA506" s="17"/>
      <c r="AB506" s="17"/>
      <c r="AC506" s="17"/>
      <c r="AD506" s="17"/>
      <c r="AE506" s="17"/>
      <c r="AF506" s="17"/>
      <c r="AG506" s="17"/>
      <c r="AK506" s="24">
        <v>45919</v>
      </c>
      <c r="AL506" s="37">
        <v>0.88518843120070112</v>
      </c>
      <c r="AM506" s="37">
        <v>0.71881465448499149</v>
      </c>
      <c r="AN506" s="37">
        <v>0.5970670040737065</v>
      </c>
      <c r="AO506" s="37">
        <v>0.4387261827732597</v>
      </c>
      <c r="AP506" s="37">
        <v>0.32440278747698392</v>
      </c>
      <c r="AT506" s="46">
        <f>'Bonds (CP)'!AL506/'Bonds (CP)'!AL476-1</f>
        <v>-1.0166520595968453E-2</v>
      </c>
      <c r="AU506" s="46">
        <f>'Bonds (CP)'!AM506/'Bonds (CP)'!AM476-1</f>
        <v>-2.6466603133943223E-2</v>
      </c>
      <c r="AV506" s="46">
        <f>'Bonds (CP)'!AN506/'Bonds (CP)'!AN476-1</f>
        <v>-3.232850501046991E-2</v>
      </c>
      <c r="AW506" s="46">
        <f>'Bonds (CP)'!AO506/'Bonds (CP)'!AO476-1</f>
        <v>-3.4641348552687301E-2</v>
      </c>
      <c r="AX506" s="46">
        <f>'Bonds (CP)'!AP506/'Bonds (CP)'!AP476-1</f>
        <v>-2.1861951348786879E-2</v>
      </c>
      <c r="AY506" s="46">
        <f>SUM(AT506:AX506)</f>
        <v>-0.12546492864185577</v>
      </c>
      <c r="BC506" s="46">
        <f>'Bonds (CP)'!AT506-'Bonds (CP)'!$AT$515</f>
        <v>-9.5573036928977839E-3</v>
      </c>
      <c r="BD506" s="46">
        <f>'Bonds (CP)'!AU506-'Bonds (CP)'!$AU$515</f>
        <v>-2.4626507604692573E-2</v>
      </c>
      <c r="BE506" s="46">
        <f>'Bonds (CP)'!AV506-'Bonds (CP)'!$AV$515</f>
        <v>-2.8734995705991938E-2</v>
      </c>
      <c r="BF506" s="46">
        <f>'Bonds (CP)'!AW506-'Bonds (CP)'!$AW$515</f>
        <v>-2.7602591123351717E-2</v>
      </c>
      <c r="BG506" s="46">
        <f>'Bonds (CP)'!AX506-'Bonds (CP)'!$AX$515</f>
        <v>-1.3722170733829033E-2</v>
      </c>
    </row>
    <row r="507" spans="1:59" ht="16.5" customHeight="1">
      <c r="A507" s="24">
        <v>45922</v>
      </c>
      <c r="B507" s="16">
        <v>14.08</v>
      </c>
      <c r="C507" s="16">
        <v>14.16</v>
      </c>
      <c r="D507" s="16">
        <v>14.32</v>
      </c>
      <c r="E507" s="16">
        <v>14.42</v>
      </c>
      <c r="F507" s="16">
        <v>14.35</v>
      </c>
      <c r="G507" s="17"/>
      <c r="H507" s="26">
        <f t="shared" si="112"/>
        <v>0.88534361851332399</v>
      </c>
      <c r="I507" s="26">
        <f t="shared" si="113"/>
        <v>0.71844575391107113</v>
      </c>
      <c r="J507" s="26">
        <f t="shared" si="114"/>
        <v>0.59731130736724825</v>
      </c>
      <c r="K507" s="26">
        <f t="shared" si="115"/>
        <v>0.43961492276814451</v>
      </c>
      <c r="L507" s="26">
        <f t="shared" si="116"/>
        <v>0.32587736113381649</v>
      </c>
      <c r="M507" s="17"/>
      <c r="N507" s="17"/>
      <c r="O507" s="29">
        <f t="shared" si="117"/>
        <v>1.753155680224161E-4</v>
      </c>
      <c r="P507" s="29">
        <f t="shared" si="118"/>
        <v>-5.1320680737176883E-4</v>
      </c>
      <c r="Q507" s="29">
        <f t="shared" si="119"/>
        <v>4.0917232383441693E-4</v>
      </c>
      <c r="R507" s="29">
        <f t="shared" si="120"/>
        <v>2.0257281871505217E-3</v>
      </c>
      <c r="S507" s="29">
        <f t="shared" si="121"/>
        <v>4.5455024240110831E-3</v>
      </c>
      <c r="T507" s="29">
        <f t="shared" si="127"/>
        <v>6.642511695646669E-3</v>
      </c>
      <c r="U507" s="17"/>
      <c r="V507" s="30">
        <f t="shared" si="122"/>
        <v>2.0176960280001333E-4</v>
      </c>
      <c r="W507" s="30">
        <f t="shared" si="123"/>
        <v>-4.1324067650469525E-4</v>
      </c>
      <c r="X507" s="30">
        <f t="shared" si="124"/>
        <v>5.9838857645956817E-4</v>
      </c>
      <c r="Y507" s="30">
        <f t="shared" si="125"/>
        <v>2.3807510264056537E-3</v>
      </c>
      <c r="Z507" s="30">
        <f t="shared" si="126"/>
        <v>4.9392114515725222E-3</v>
      </c>
      <c r="AA507" s="17"/>
      <c r="AB507" s="17"/>
      <c r="AC507" s="17"/>
      <c r="AD507" s="17"/>
      <c r="AE507" s="17"/>
      <c r="AF507" s="17"/>
      <c r="AG507" s="17"/>
      <c r="AK507" s="24">
        <v>45922</v>
      </c>
      <c r="AL507" s="37">
        <v>0.88534361851332399</v>
      </c>
      <c r="AM507" s="37">
        <v>0.71844575391107124</v>
      </c>
      <c r="AN507" s="37">
        <v>0.59731130736724825</v>
      </c>
      <c r="AO507" s="37">
        <v>0.43961492276814451</v>
      </c>
      <c r="AP507" s="37">
        <v>0.32587736113381649</v>
      </c>
      <c r="AT507" s="46">
        <f>'Bonds (CP)'!AL507/'Bonds (CP)'!AL477-1</f>
        <v>-1.0606591865357506E-2</v>
      </c>
      <c r="AU507" s="46">
        <f>'Bonds (CP)'!AM507/'Bonds (CP)'!AM477-1</f>
        <v>-2.6714049614854685E-2</v>
      </c>
      <c r="AV507" s="46">
        <f>'Bonds (CP)'!AN507/'Bonds (CP)'!AN477-1</f>
        <v>-3.3927688145476087E-2</v>
      </c>
      <c r="AW507" s="46">
        <f>'Bonds (CP)'!AO507/'Bonds (CP)'!AO477-1</f>
        <v>-4.057552160774569E-2</v>
      </c>
      <c r="AX507" s="46">
        <f>'Bonds (CP)'!AP507/'Bonds (CP)'!AP477-1</f>
        <v>-3.2547347942544214E-2</v>
      </c>
      <c r="AY507" s="46">
        <f>SUM(AT507:AX507)</f>
        <v>-0.14437119917597818</v>
      </c>
      <c r="BC507" s="46">
        <f>'Bonds (CP)'!AT507-'Bonds (CP)'!$AT$515</f>
        <v>-9.9973749622868369E-3</v>
      </c>
      <c r="BD507" s="46">
        <f>'Bonds (CP)'!AU507-'Bonds (CP)'!$AU$515</f>
        <v>-2.4873954085604034E-2</v>
      </c>
      <c r="BE507" s="46">
        <f>'Bonds (CP)'!AV507-'Bonds (CP)'!$AV$515</f>
        <v>-3.0334178840998115E-2</v>
      </c>
      <c r="BF507" s="46">
        <f>'Bonds (CP)'!AW507-'Bonds (CP)'!$AW$515</f>
        <v>-3.3536764178410103E-2</v>
      </c>
      <c r="BG507" s="46">
        <f>'Bonds (CP)'!AX507-'Bonds (CP)'!$AX$515</f>
        <v>-2.4407567327586366E-2</v>
      </c>
    </row>
    <row r="508" spans="1:59" ht="16.5" customHeight="1">
      <c r="A508" s="24">
        <v>45923</v>
      </c>
      <c r="B508" s="16">
        <v>13.84</v>
      </c>
      <c r="C508" s="16">
        <v>14.13</v>
      </c>
      <c r="D508" s="16">
        <v>14.34</v>
      </c>
      <c r="E508" s="16">
        <v>14.48</v>
      </c>
      <c r="F508" s="16">
        <v>14.46</v>
      </c>
      <c r="G508" s="17"/>
      <c r="H508" s="26">
        <f t="shared" si="112"/>
        <v>0.88721011946591699</v>
      </c>
      <c r="I508" s="26">
        <f t="shared" si="113"/>
        <v>0.71899920099469705</v>
      </c>
      <c r="J508" s="26">
        <f t="shared" si="114"/>
        <v>0.59682282619411964</v>
      </c>
      <c r="K508" s="26">
        <f t="shared" si="115"/>
        <v>0.43783979091398201</v>
      </c>
      <c r="L508" s="26">
        <f t="shared" si="116"/>
        <v>0.3231839258416882</v>
      </c>
      <c r="M508" s="17"/>
      <c r="N508" s="17"/>
      <c r="O508" s="29">
        <f t="shared" si="117"/>
        <v>2.1082220660575413E-3</v>
      </c>
      <c r="P508" s="29">
        <f t="shared" si="118"/>
        <v>7.7033941757331803E-4</v>
      </c>
      <c r="Q508" s="29">
        <f t="shared" si="119"/>
        <v>-8.1779997650077707E-4</v>
      </c>
      <c r="R508" s="29">
        <f t="shared" si="120"/>
        <v>-4.0379244703181438E-3</v>
      </c>
      <c r="S508" s="29">
        <f t="shared" si="121"/>
        <v>-8.2651807500744301E-3</v>
      </c>
      <c r="T508" s="29">
        <f t="shared" si="127"/>
        <v>-1.0242343713262492E-2</v>
      </c>
      <c r="U508" s="17"/>
      <c r="V508" s="30">
        <f t="shared" si="122"/>
        <v>2.1346761008351383E-3</v>
      </c>
      <c r="W508" s="30">
        <f t="shared" si="123"/>
        <v>8.7030554844039166E-4</v>
      </c>
      <c r="X508" s="30">
        <f t="shared" si="124"/>
        <v>-6.2858372387562583E-4</v>
      </c>
      <c r="Y508" s="30">
        <f t="shared" si="125"/>
        <v>-3.6829016310630119E-3</v>
      </c>
      <c r="Z508" s="30">
        <f t="shared" si="126"/>
        <v>-7.8714717225129901E-3</v>
      </c>
      <c r="AA508" s="17"/>
      <c r="AB508" s="17"/>
      <c r="AC508" s="17"/>
      <c r="AD508" s="17"/>
      <c r="AE508" s="17"/>
      <c r="AF508" s="17"/>
      <c r="AG508" s="17"/>
      <c r="AK508" s="24">
        <v>45923</v>
      </c>
      <c r="AL508" s="37">
        <v>0.88721011946591699</v>
      </c>
      <c r="AM508" s="37">
        <v>0.71899920099469694</v>
      </c>
      <c r="AN508" s="37">
        <v>0.59682282619411975</v>
      </c>
      <c r="AO508" s="37">
        <v>0.43783979091398195</v>
      </c>
      <c r="AP508" s="37">
        <v>0.3231839258416882</v>
      </c>
      <c r="AT508" s="46">
        <f>'Bonds (CP)'!AL508/'Bonds (CP)'!AL478-1</f>
        <v>-8.2572030920591288E-3</v>
      </c>
      <c r="AU508" s="46">
        <f>'Bonds (CP)'!AM508/'Bonds (CP)'!AM478-1</f>
        <v>-2.6721277642295371E-2</v>
      </c>
      <c r="AV508" s="46">
        <f>'Bonds (CP)'!AN508/'Bonds (CP)'!AN478-1</f>
        <v>-3.6310330688696157E-2</v>
      </c>
      <c r="AW508" s="46">
        <f>'Bonds (CP)'!AO508/'Bonds (CP)'!AO478-1</f>
        <v>-4.6407051341802008E-2</v>
      </c>
      <c r="AX508" s="46">
        <f>'Bonds (CP)'!AP508/'Bonds (CP)'!AP478-1</f>
        <v>-4.5792654966032353E-2</v>
      </c>
      <c r="AY508" s="46">
        <f>SUM(AT508:AX508)</f>
        <v>-0.16348851773088502</v>
      </c>
      <c r="BC508" s="46">
        <f>'Bonds (CP)'!AT508-'Bonds (CP)'!$AT$515</f>
        <v>-7.6479861889884593E-3</v>
      </c>
      <c r="BD508" s="46">
        <f>'Bonds (CP)'!AU508-'Bonds (CP)'!$AU$515</f>
        <v>-2.4881182113044721E-2</v>
      </c>
      <c r="BE508" s="46">
        <f>'Bonds (CP)'!AV508-'Bonds (CP)'!$AV$515</f>
        <v>-3.2716821384218185E-2</v>
      </c>
      <c r="BF508" s="46">
        <f>'Bonds (CP)'!AW508-'Bonds (CP)'!$AW$515</f>
        <v>-3.9368293912466421E-2</v>
      </c>
      <c r="BG508" s="46">
        <f>'Bonds (CP)'!AX508-'Bonds (CP)'!$AX$515</f>
        <v>-3.7652874351074506E-2</v>
      </c>
    </row>
    <row r="509" spans="1:59" ht="16.5" customHeight="1">
      <c r="A509" s="24">
        <v>45924</v>
      </c>
      <c r="B509" s="16">
        <v>13.82</v>
      </c>
      <c r="C509" s="16">
        <v>14.24</v>
      </c>
      <c r="D509" s="16">
        <v>14.48</v>
      </c>
      <c r="E509" s="16">
        <v>14.61</v>
      </c>
      <c r="F509" s="16">
        <v>14.59</v>
      </c>
      <c r="G509" s="17"/>
      <c r="H509" s="26">
        <f t="shared" si="112"/>
        <v>0.88736601651730818</v>
      </c>
      <c r="I509" s="26">
        <f t="shared" si="113"/>
        <v>0.71697271345512992</v>
      </c>
      <c r="J509" s="26">
        <f t="shared" si="114"/>
        <v>0.5934174619101803</v>
      </c>
      <c r="K509" s="26">
        <f t="shared" si="115"/>
        <v>0.43402572135155071</v>
      </c>
      <c r="L509" s="26">
        <f t="shared" si="116"/>
        <v>0.32005653815803936</v>
      </c>
      <c r="M509" s="17"/>
      <c r="N509" s="17"/>
      <c r="O509" s="29">
        <f t="shared" si="117"/>
        <v>1.7571604287502929E-4</v>
      </c>
      <c r="P509" s="29">
        <f t="shared" si="118"/>
        <v>-2.818483715647524E-3</v>
      </c>
      <c r="Q509" s="29">
        <f t="shared" si="119"/>
        <v>-5.7058211155478489E-3</v>
      </c>
      <c r="R509" s="29">
        <f t="shared" si="120"/>
        <v>-8.7111076735841841E-3</v>
      </c>
      <c r="S509" s="29">
        <f t="shared" si="121"/>
        <v>-9.6768045486915755E-3</v>
      </c>
      <c r="T509" s="29">
        <f t="shared" si="127"/>
        <v>-2.6736501010596103E-2</v>
      </c>
      <c r="U509" s="17"/>
      <c r="V509" s="30">
        <f t="shared" si="122"/>
        <v>2.0217007765262651E-4</v>
      </c>
      <c r="W509" s="30">
        <f t="shared" si="123"/>
        <v>-2.7185175847804503E-3</v>
      </c>
      <c r="X509" s="30">
        <f t="shared" si="124"/>
        <v>-5.5166048629226973E-3</v>
      </c>
      <c r="Y509" s="30">
        <f t="shared" si="125"/>
        <v>-8.3560848343290518E-3</v>
      </c>
      <c r="Z509" s="30">
        <f t="shared" si="126"/>
        <v>-9.2830955211301355E-3</v>
      </c>
      <c r="AA509" s="17"/>
      <c r="AB509" s="17"/>
      <c r="AC509" s="17"/>
      <c r="AD509" s="17"/>
      <c r="AE509" s="17"/>
      <c r="AF509" s="17"/>
      <c r="AG509" s="17"/>
      <c r="AK509" s="24">
        <v>45924</v>
      </c>
      <c r="AL509" s="37">
        <v>0.88736601651730806</v>
      </c>
      <c r="AM509" s="37">
        <v>0.71697271345512981</v>
      </c>
      <c r="AN509" s="37">
        <v>0.5934174619101803</v>
      </c>
      <c r="AO509" s="37">
        <v>0.43402572135155071</v>
      </c>
      <c r="AP509" s="37">
        <v>0.32005653815803942</v>
      </c>
      <c r="AT509" s="46">
        <f>'Bonds (CP)'!AL509/'Bonds (CP)'!AL479-1</f>
        <v>-6.0622034791776302E-3</v>
      </c>
      <c r="AU509" s="46">
        <f>'Bonds (CP)'!AM509/'Bonds (CP)'!AM479-1</f>
        <v>-2.5181923475075418E-2</v>
      </c>
      <c r="AV509" s="46">
        <f>'Bonds (CP)'!AN509/'Bonds (CP)'!AN479-1</f>
        <v>-3.8243348566237345E-2</v>
      </c>
      <c r="AW509" s="46">
        <f>'Bonds (CP)'!AO509/'Bonds (CP)'!AO479-1</f>
        <v>-5.5360082137175692E-2</v>
      </c>
      <c r="AX509" s="46">
        <f>'Bonds (CP)'!AP509/'Bonds (CP)'!AP479-1</f>
        <v>-5.7253666534097358E-2</v>
      </c>
      <c r="AY509" s="46">
        <f>SUM(AT509:AX509)</f>
        <v>-0.18210122419176344</v>
      </c>
      <c r="BC509" s="46">
        <f>'Bonds (CP)'!AT509-'Bonds (CP)'!$AT$515</f>
        <v>-5.4529865761069607E-3</v>
      </c>
      <c r="BD509" s="46">
        <f>'Bonds (CP)'!AU509-'Bonds (CP)'!$AU$515</f>
        <v>-2.3341827945824768E-2</v>
      </c>
      <c r="BE509" s="46">
        <f>'Bonds (CP)'!AV509-'Bonds (CP)'!$AV$515</f>
        <v>-3.4649839261759373E-2</v>
      </c>
      <c r="BF509" s="46">
        <f>'Bonds (CP)'!AW509-'Bonds (CP)'!$AW$515</f>
        <v>-4.8321324707840105E-2</v>
      </c>
      <c r="BG509" s="46">
        <f>'Bonds (CP)'!AX509-'Bonds (CP)'!$AX$515</f>
        <v>-4.9113885919139511E-2</v>
      </c>
    </row>
    <row r="510" spans="1:59" ht="16.5" customHeight="1">
      <c r="A510" s="24">
        <v>45925</v>
      </c>
      <c r="B510" s="16">
        <v>14.01</v>
      </c>
      <c r="C510" s="16">
        <v>14.36</v>
      </c>
      <c r="D510" s="16">
        <v>14.56</v>
      </c>
      <c r="E510" s="16">
        <v>14.76</v>
      </c>
      <c r="F510" s="16">
        <v>14.76</v>
      </c>
      <c r="G510" s="17"/>
      <c r="H510" s="26">
        <f t="shared" si="112"/>
        <v>0.88588720287694067</v>
      </c>
      <c r="I510" s="26">
        <f t="shared" si="113"/>
        <v>0.71477081376361062</v>
      </c>
      <c r="J510" s="26">
        <f t="shared" si="114"/>
        <v>0.59148248941421799</v>
      </c>
      <c r="K510" s="26">
        <f t="shared" si="115"/>
        <v>0.42967875205658329</v>
      </c>
      <c r="L510" s="26">
        <f t="shared" si="116"/>
        <v>0.31605555232011484</v>
      </c>
      <c r="M510" s="17"/>
      <c r="N510" s="17"/>
      <c r="O510" s="29">
        <f t="shared" si="117"/>
        <v>-1.6665204806597389E-3</v>
      </c>
      <c r="P510" s="29">
        <f t="shared" si="118"/>
        <v>-3.0711066825795941E-3</v>
      </c>
      <c r="Q510" s="29">
        <f t="shared" si="119"/>
        <v>-3.2607272622778849E-3</v>
      </c>
      <c r="R510" s="29">
        <f t="shared" si="120"/>
        <v>-1.0015464708937105E-2</v>
      </c>
      <c r="S510" s="29">
        <f t="shared" si="121"/>
        <v>-1.2500872067637281E-2</v>
      </c>
      <c r="T510" s="29">
        <f t="shared" si="127"/>
        <v>-3.0514691202091604E-2</v>
      </c>
      <c r="U510" s="17"/>
      <c r="V510" s="30">
        <f t="shared" si="122"/>
        <v>-1.6400664458821417E-3</v>
      </c>
      <c r="W510" s="30">
        <f t="shared" si="123"/>
        <v>-2.9711405517125204E-3</v>
      </c>
      <c r="X510" s="30">
        <f t="shared" si="124"/>
        <v>-3.0715110096527338E-3</v>
      </c>
      <c r="Y510" s="30">
        <f t="shared" si="125"/>
        <v>-9.6604418696819728E-3</v>
      </c>
      <c r="Z510" s="30">
        <f t="shared" si="126"/>
        <v>-1.2107163040075841E-2</v>
      </c>
      <c r="AA510" s="17"/>
      <c r="AB510" s="17"/>
      <c r="AC510" s="17"/>
      <c r="AD510" s="17"/>
      <c r="AE510" s="17"/>
      <c r="AF510" s="17"/>
      <c r="AG510" s="17"/>
      <c r="AK510" s="24">
        <v>45925</v>
      </c>
      <c r="AL510" s="37">
        <v>0.88588720287694078</v>
      </c>
      <c r="AM510" s="37">
        <v>0.71477081376361062</v>
      </c>
      <c r="AN510" s="37">
        <v>0.5914824894142181</v>
      </c>
      <c r="AO510" s="37">
        <v>0.42967875205658335</v>
      </c>
      <c r="AP510" s="37">
        <v>0.3160555523201149</v>
      </c>
      <c r="AT510" s="46">
        <f>'Bonds (CP)'!AL510/'Bonds (CP)'!AL480-1</f>
        <v>-6.1398122971667579E-3</v>
      </c>
      <c r="AU510" s="46">
        <f>'Bonds (CP)'!AM510/'Bonds (CP)'!AM480-1</f>
        <v>-2.6917685320906659E-2</v>
      </c>
      <c r="AV510" s="46">
        <f>'Bonds (CP)'!AN510/'Bonds (CP)'!AN480-1</f>
        <v>-4.217000286929562E-2</v>
      </c>
      <c r="AW510" s="46">
        <f>'Bonds (CP)'!AO510/'Bonds (CP)'!AO480-1</f>
        <v>-6.9290481725135633E-2</v>
      </c>
      <c r="AX510" s="46">
        <f>'Bonds (CP)'!AP510/'Bonds (CP)'!AP480-1</f>
        <v>-7.6368092070518312E-2</v>
      </c>
      <c r="AY510" s="46">
        <f>SUM(AT510:AX510)</f>
        <v>-0.22088607428302298</v>
      </c>
      <c r="BC510" s="46">
        <f>'Bonds (CP)'!AT510-'Bonds (CP)'!$AT$515</f>
        <v>-5.5305953940960884E-3</v>
      </c>
      <c r="BD510" s="46">
        <f>'Bonds (CP)'!AU510-'Bonds (CP)'!$AU$515</f>
        <v>-2.5077589791656009E-2</v>
      </c>
      <c r="BE510" s="46">
        <f>'Bonds (CP)'!AV510-'Bonds (CP)'!$AV$515</f>
        <v>-3.8576493564817647E-2</v>
      </c>
      <c r="BF510" s="46">
        <f>'Bonds (CP)'!AW510-'Bonds (CP)'!$AW$515</f>
        <v>-6.2251724295800046E-2</v>
      </c>
      <c r="BG510" s="46">
        <f>'Bonds (CP)'!AX510-'Bonds (CP)'!$AX$515</f>
        <v>-6.8228311455560464E-2</v>
      </c>
    </row>
    <row r="511" spans="1:59" ht="16.5" customHeight="1">
      <c r="A511" s="24">
        <v>45926</v>
      </c>
      <c r="B511" s="16">
        <v>13.82</v>
      </c>
      <c r="C511" s="16">
        <v>14.3</v>
      </c>
      <c r="D511" s="16">
        <v>14.58</v>
      </c>
      <c r="E511" s="16">
        <v>14.8</v>
      </c>
      <c r="F511" s="16">
        <v>14.84</v>
      </c>
      <c r="G511" s="17"/>
      <c r="H511" s="26">
        <f t="shared" si="112"/>
        <v>0.88736601651730818</v>
      </c>
      <c r="I511" s="26">
        <f t="shared" si="113"/>
        <v>0.71587061679680541</v>
      </c>
      <c r="J511" s="26">
        <f t="shared" si="114"/>
        <v>0.59099998459217373</v>
      </c>
      <c r="K511" s="26">
        <f t="shared" si="115"/>
        <v>0.42852920604061839</v>
      </c>
      <c r="L511" s="26">
        <f t="shared" si="116"/>
        <v>0.31420663585762421</v>
      </c>
      <c r="M511" s="17"/>
      <c r="N511" s="17"/>
      <c r="O511" s="29">
        <f t="shared" si="117"/>
        <v>1.6693024073100027E-3</v>
      </c>
      <c r="P511" s="29">
        <f t="shared" si="118"/>
        <v>1.5386792689586759E-3</v>
      </c>
      <c r="Q511" s="29">
        <f t="shared" si="119"/>
        <v>-8.1575504039366198E-4</v>
      </c>
      <c r="R511" s="29">
        <f t="shared" si="120"/>
        <v>-2.6753615589851787E-3</v>
      </c>
      <c r="S511" s="29">
        <f t="shared" si="121"/>
        <v>-5.849973047200141E-3</v>
      </c>
      <c r="T511" s="29">
        <f t="shared" si="127"/>
        <v>-6.1331079703103031E-3</v>
      </c>
      <c r="U511" s="17"/>
      <c r="V511" s="30">
        <f t="shared" si="122"/>
        <v>1.6957564420875999E-3</v>
      </c>
      <c r="W511" s="30">
        <f t="shared" si="123"/>
        <v>1.6386453998257495E-3</v>
      </c>
      <c r="X511" s="30">
        <f t="shared" si="124"/>
        <v>-6.2653878776851074E-4</v>
      </c>
      <c r="Y511" s="30">
        <f t="shared" si="125"/>
        <v>-2.3203387197300467E-3</v>
      </c>
      <c r="Z511" s="30">
        <f t="shared" si="126"/>
        <v>-5.4562640196387019E-3</v>
      </c>
      <c r="AA511" s="17"/>
      <c r="AB511" s="17"/>
      <c r="AC511" s="17"/>
      <c r="AD511" s="17"/>
      <c r="AE511" s="17"/>
      <c r="AF511" s="17"/>
      <c r="AG511" s="17"/>
      <c r="AK511" s="24">
        <v>45926</v>
      </c>
      <c r="AL511" s="37">
        <v>0.88736601651730806</v>
      </c>
      <c r="AM511" s="37">
        <v>0.7158706167968053</v>
      </c>
      <c r="AN511" s="37">
        <v>0.59099998459217384</v>
      </c>
      <c r="AO511" s="37">
        <v>0.42852920604061839</v>
      </c>
      <c r="AP511" s="37">
        <v>0.31420663585762426</v>
      </c>
      <c r="AT511" s="46">
        <f>'Bonds (CP)'!AL511/'Bonds (CP)'!AL481-1</f>
        <v>-7.1164997364258076E-3</v>
      </c>
      <c r="AU511" s="46">
        <f>'Bonds (CP)'!AM511/'Bonds (CP)'!AM481-1</f>
        <v>-3.1960647067182935E-2</v>
      </c>
      <c r="AV511" s="46">
        <f>'Bonds (CP)'!AN511/'Bonds (CP)'!AN481-1</f>
        <v>-5.0824481325695947E-2</v>
      </c>
      <c r="AW511" s="46">
        <f>'Bonds (CP)'!AO511/'Bonds (CP)'!AO481-1</f>
        <v>-8.2543491848212858E-2</v>
      </c>
      <c r="AX511" s="46">
        <f>'Bonds (CP)'!AP511/'Bonds (CP)'!AP481-1</f>
        <v>-9.706009800075277E-2</v>
      </c>
      <c r="AY511" s="46">
        <f>SUM(AT511:AX511)</f>
        <v>-0.26950521797827032</v>
      </c>
      <c r="BC511" s="46">
        <f>'Bonds (CP)'!AT511-'Bonds (CP)'!$AT$515</f>
        <v>-6.507282833355138E-3</v>
      </c>
      <c r="BD511" s="46">
        <f>'Bonds (CP)'!AU511-'Bonds (CP)'!$AU$515</f>
        <v>-3.0120551537932284E-2</v>
      </c>
      <c r="BE511" s="46">
        <f>'Bonds (CP)'!AV511-'Bonds (CP)'!$AV$515</f>
        <v>-4.7230972021217975E-2</v>
      </c>
      <c r="BF511" s="46">
        <f>'Bonds (CP)'!AW511-'Bonds (CP)'!$AW$515</f>
        <v>-7.550473441887727E-2</v>
      </c>
      <c r="BG511" s="46">
        <f>'Bonds (CP)'!AX511-'Bonds (CP)'!$AX$515</f>
        <v>-8.8920317385794923E-2</v>
      </c>
    </row>
    <row r="512" spans="1:59" ht="16.5" customHeight="1">
      <c r="A512" s="24">
        <v>45929</v>
      </c>
      <c r="B512" s="16">
        <v>14.03</v>
      </c>
      <c r="C512" s="16">
        <v>14.5</v>
      </c>
      <c r="D512" s="16">
        <v>14.76</v>
      </c>
      <c r="E512" s="16">
        <v>14.93</v>
      </c>
      <c r="F512" s="16">
        <v>14.96</v>
      </c>
      <c r="G512" s="17"/>
      <c r="H512" s="26">
        <f t="shared" si="112"/>
        <v>0.88573182495834435</v>
      </c>
      <c r="I512" s="26">
        <f t="shared" si="113"/>
        <v>0.71221349274281109</v>
      </c>
      <c r="J512" s="26">
        <f t="shared" si="114"/>
        <v>0.58667960531884067</v>
      </c>
      <c r="K512" s="26">
        <f t="shared" si="115"/>
        <v>0.42482093190086584</v>
      </c>
      <c r="L512" s="26">
        <f t="shared" si="116"/>
        <v>0.31147295026866262</v>
      </c>
      <c r="M512" s="17"/>
      <c r="N512" s="17"/>
      <c r="O512" s="29">
        <f t="shared" si="117"/>
        <v>-1.8416206261511192E-3</v>
      </c>
      <c r="P512" s="29">
        <f t="shared" si="118"/>
        <v>-5.1086383044443018E-3</v>
      </c>
      <c r="Q512" s="29">
        <f t="shared" si="119"/>
        <v>-7.3102866090840601E-3</v>
      </c>
      <c r="R512" s="29">
        <f t="shared" si="120"/>
        <v>-8.6534921948845378E-3</v>
      </c>
      <c r="S512" s="29">
        <f t="shared" si="121"/>
        <v>-8.7002796153556883E-3</v>
      </c>
      <c r="T512" s="29">
        <f t="shared" si="127"/>
        <v>-3.1614317349919707E-2</v>
      </c>
      <c r="U512" s="17"/>
      <c r="V512" s="30">
        <f t="shared" si="122"/>
        <v>-1.815166591373522E-3</v>
      </c>
      <c r="W512" s="30">
        <f t="shared" si="123"/>
        <v>-5.0086721735772286E-3</v>
      </c>
      <c r="X512" s="30">
        <f t="shared" si="124"/>
        <v>-7.1210703564589086E-3</v>
      </c>
      <c r="Y512" s="30">
        <f t="shared" si="125"/>
        <v>-8.2984693556294054E-3</v>
      </c>
      <c r="Z512" s="30">
        <f t="shared" si="126"/>
        <v>-8.3065705877942483E-3</v>
      </c>
      <c r="AA512" s="17"/>
      <c r="AB512" s="17"/>
      <c r="AC512" s="17"/>
      <c r="AD512" s="17"/>
      <c r="AE512" s="17"/>
      <c r="AF512" s="17"/>
      <c r="AG512" s="17"/>
      <c r="AK512" s="24">
        <v>45929</v>
      </c>
      <c r="AL512" s="37">
        <v>0.88573182495834446</v>
      </c>
      <c r="AM512" s="37">
        <v>0.71221349274281121</v>
      </c>
      <c r="AN512" s="37">
        <v>0.58667960531884067</v>
      </c>
      <c r="AO512" s="37">
        <v>0.42482093190086589</v>
      </c>
      <c r="AP512" s="37">
        <v>0.31147295026866262</v>
      </c>
      <c r="AT512" s="46">
        <f>'Bonds (CP)'!AL512/'Bonds (CP)'!AL482-1</f>
        <v>-6.2264316407960596E-3</v>
      </c>
      <c r="AU512" s="46">
        <f>'Bonds (CP)'!AM512/'Bonds (CP)'!AM482-1</f>
        <v>-3.2905166495136529E-2</v>
      </c>
      <c r="AV512" s="46">
        <f>'Bonds (CP)'!AN512/'Bonds (CP)'!AN482-1</f>
        <v>-5.5033255614648446E-2</v>
      </c>
      <c r="AW512" s="46">
        <f>'Bonds (CP)'!AO512/'Bonds (CP)'!AO482-1</f>
        <v>-9.4227716623006219E-2</v>
      </c>
      <c r="AX512" s="46">
        <f>'Bonds (CP)'!AP512/'Bonds (CP)'!AP482-1</f>
        <v>-0.10924277572184948</v>
      </c>
      <c r="AY512" s="46">
        <f>SUM(AT512:AX512)</f>
        <v>-0.29763534609543674</v>
      </c>
      <c r="BC512" s="46">
        <f>'Bonds (CP)'!AT512-'Bonds (CP)'!$AT$515</f>
        <v>-5.61721473772539E-3</v>
      </c>
      <c r="BD512" s="46">
        <f>'Bonds (CP)'!AU512-'Bonds (CP)'!$AU$515</f>
        <v>-3.1065070965885878E-2</v>
      </c>
      <c r="BE512" s="46">
        <f>'Bonds (CP)'!AV512-'Bonds (CP)'!$AV$515</f>
        <v>-5.1439746310170474E-2</v>
      </c>
      <c r="BF512" s="46">
        <f>'Bonds (CP)'!AW512-'Bonds (CP)'!$AW$515</f>
        <v>-8.7188959193670632E-2</v>
      </c>
      <c r="BG512" s="46">
        <f>'Bonds (CP)'!AX512-'Bonds (CP)'!$AX$515</f>
        <v>-0.10110299510689164</v>
      </c>
    </row>
    <row r="513" spans="1:59" ht="16.5" customHeight="1">
      <c r="A513" s="24">
        <v>45930</v>
      </c>
      <c r="B513" s="16">
        <v>14.25</v>
      </c>
      <c r="C513" s="16">
        <v>14.59</v>
      </c>
      <c r="D513" s="16">
        <v>14.8</v>
      </c>
      <c r="E513" s="16">
        <v>14.93</v>
      </c>
      <c r="F513" s="16">
        <v>14.92</v>
      </c>
      <c r="G513" s="17"/>
      <c r="H513" s="26">
        <f t="shared" si="112"/>
        <v>0.88402625820568925</v>
      </c>
      <c r="I513" s="26">
        <f t="shared" si="113"/>
        <v>0.71057604241590444</v>
      </c>
      <c r="J513" s="26">
        <f t="shared" si="114"/>
        <v>0.58572491282294226</v>
      </c>
      <c r="K513" s="26">
        <f t="shared" si="115"/>
        <v>0.42482093190086584</v>
      </c>
      <c r="L513" s="26">
        <f t="shared" si="116"/>
        <v>0.31237894296632257</v>
      </c>
      <c r="M513" s="17"/>
      <c r="N513" s="17"/>
      <c r="O513" s="29">
        <f t="shared" si="117"/>
        <v>-1.9256017505471235E-3</v>
      </c>
      <c r="P513" s="29">
        <f t="shared" si="118"/>
        <v>-2.299100401202292E-3</v>
      </c>
      <c r="Q513" s="29">
        <f t="shared" si="119"/>
        <v>-1.6272808654727022E-3</v>
      </c>
      <c r="R513" s="29">
        <f t="shared" si="120"/>
        <v>0</v>
      </c>
      <c r="S513" s="29">
        <f t="shared" si="121"/>
        <v>2.9087363666042698E-3</v>
      </c>
      <c r="T513" s="29">
        <f t="shared" si="127"/>
        <v>-2.9432466506178478E-3</v>
      </c>
      <c r="U513" s="17"/>
      <c r="V513" s="30">
        <f t="shared" si="122"/>
        <v>-1.8991477157695262E-3</v>
      </c>
      <c r="W513" s="30">
        <f t="shared" si="123"/>
        <v>-2.1991342703352183E-3</v>
      </c>
      <c r="X513" s="30">
        <f t="shared" si="124"/>
        <v>-1.4380646128475511E-3</v>
      </c>
      <c r="Y513" s="30">
        <f t="shared" si="125"/>
        <v>3.5502283925513184E-4</v>
      </c>
      <c r="Z513" s="30">
        <f t="shared" si="126"/>
        <v>3.302445394165709E-3</v>
      </c>
      <c r="AA513" s="17"/>
      <c r="AB513" s="17"/>
      <c r="AC513" s="17"/>
      <c r="AD513" s="17"/>
      <c r="AE513" s="17"/>
      <c r="AF513" s="17"/>
      <c r="AG513" s="17"/>
      <c r="AK513" s="24">
        <v>45930</v>
      </c>
      <c r="AL513" s="37">
        <v>0.88402625820568925</v>
      </c>
      <c r="AM513" s="37">
        <v>0.71057604241590444</v>
      </c>
      <c r="AN513" s="37">
        <v>0.58572491282294237</v>
      </c>
      <c r="AO513" s="37">
        <v>0.42482093190086589</v>
      </c>
      <c r="AP513" s="37">
        <v>0.31237894296632257</v>
      </c>
      <c r="AT513" s="46">
        <f>'Bonds (CP)'!AL513/'Bonds (CP)'!AL483-1</f>
        <v>-6.5645514223193757E-3</v>
      </c>
      <c r="AU513" s="46">
        <f>'Bonds (CP)'!AM513/'Bonds (CP)'!AM483-1</f>
        <v>-3.5628154702810666E-2</v>
      </c>
      <c r="AV513" s="46">
        <f>'Bonds (CP)'!AN513/'Bonds (CP)'!AN483-1</f>
        <v>-6.007415225822943E-2</v>
      </c>
      <c r="AW513" s="46">
        <f>'Bonds (CP)'!AO513/'Bonds (CP)'!AO483-1</f>
        <v>-0.10477972194368379</v>
      </c>
      <c r="AX513" s="46">
        <f>'Bonds (CP)'!AP513/'Bonds (CP)'!AP483-1</f>
        <v>-0.12471484222775231</v>
      </c>
      <c r="AY513" s="46">
        <f>SUM(AT513:AX513)</f>
        <v>-0.33176142255479557</v>
      </c>
      <c r="BC513" s="46">
        <f>'Bonds (CP)'!AT513-'Bonds (CP)'!$AT$515</f>
        <v>-5.9553345192487062E-3</v>
      </c>
      <c r="BD513" s="46">
        <f>'Bonds (CP)'!AU513-'Bonds (CP)'!$AU$515</f>
        <v>-3.3788059173560016E-2</v>
      </c>
      <c r="BE513" s="46">
        <f>'Bonds (CP)'!AV513-'Bonds (CP)'!$AV$515</f>
        <v>-5.6480642953751457E-2</v>
      </c>
      <c r="BF513" s="46">
        <f>'Bonds (CP)'!AW513-'Bonds (CP)'!$AW$515</f>
        <v>-9.7740964514348203E-2</v>
      </c>
      <c r="BG513" s="46">
        <f>'Bonds (CP)'!AX513-'Bonds (CP)'!$AX$515</f>
        <v>-0.11657506161279446</v>
      </c>
    </row>
    <row r="514" spans="1:59" ht="16.5" customHeight="1">
      <c r="A514" s="11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Y514" s="391"/>
    </row>
    <row r="515" spans="1:59" ht="16.5" customHeight="1">
      <c r="A515" s="11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2" t="s">
        <v>52</v>
      </c>
      <c r="O515" s="30">
        <f t="shared" ref="O515:T515" si="128">AVERAGE(O4:O513)</f>
        <v>-2.6454034777597226E-5</v>
      </c>
      <c r="P515" s="30">
        <f t="shared" si="128"/>
        <v>-9.9966130867073578E-5</v>
      </c>
      <c r="Q515" s="30">
        <f t="shared" si="128"/>
        <v>-1.8921625262515121E-4</v>
      </c>
      <c r="R515" s="30">
        <f t="shared" si="128"/>
        <v>-3.5502283925513184E-4</v>
      </c>
      <c r="S515" s="30">
        <f t="shared" si="128"/>
        <v>-3.9370902756143925E-4</v>
      </c>
      <c r="T515" s="30">
        <f t="shared" si="128"/>
        <v>-1.0643682850863929E-3</v>
      </c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S515" s="47" t="s">
        <v>52</v>
      </c>
      <c r="AT515" s="48">
        <f>AVERAGE(AT34:AT513)</f>
        <v>-6.0921690307066934E-4</v>
      </c>
      <c r="AU515" s="48">
        <f>AVERAGE(AU34:AU513)</f>
        <v>-1.8400955292506493E-3</v>
      </c>
      <c r="AV515" s="48">
        <f>AVERAGE(AV34:AV513)</f>
        <v>-3.5935093044779736E-3</v>
      </c>
      <c r="AW515" s="48">
        <f>AVERAGE(AW34:AW513)</f>
        <v>-7.0387574293355841E-3</v>
      </c>
      <c r="AX515" s="48">
        <f>AVERAGE(AX34:AX513)</f>
        <v>-8.139780614957846E-3</v>
      </c>
      <c r="AY515" s="48">
        <f>AVERAGE(AY34:AY513)</f>
        <v>-2.1221359781092779E-2</v>
      </c>
    </row>
    <row r="516" spans="1:59" ht="16.5" customHeight="1">
      <c r="A516" s="11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2" t="s">
        <v>53</v>
      </c>
      <c r="O516" s="30">
        <f t="shared" ref="O516:T516" si="129">STDEV(O4:O513)</f>
        <v>2.0658367470892253E-3</v>
      </c>
      <c r="P516" s="30">
        <f t="shared" si="129"/>
        <v>4.6313123842689589E-3</v>
      </c>
      <c r="Q516" s="30">
        <f t="shared" si="129"/>
        <v>6.604023273259871E-3</v>
      </c>
      <c r="R516" s="30">
        <f t="shared" si="129"/>
        <v>9.5488611297490922E-3</v>
      </c>
      <c r="S516" s="30">
        <f t="shared" si="129"/>
        <v>1.4291799932294352E-2</v>
      </c>
      <c r="T516" s="30">
        <f t="shared" si="129"/>
        <v>3.0086769624558352E-2</v>
      </c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S516" s="47" t="s">
        <v>61</v>
      </c>
      <c r="AT516" s="48">
        <f>STDEV(AT34:AT513)</f>
        <v>1.3616060381752395E-2</v>
      </c>
      <c r="AU516" s="48">
        <f>STDEV(AU34:AU513)</f>
        <v>3.3063362989808498E-2</v>
      </c>
      <c r="AV516" s="48">
        <f>STDEV(AV34:AV513)</f>
        <v>4.2957024697022263E-2</v>
      </c>
      <c r="AW516" s="48">
        <f>STDEV(AW34:AW513)</f>
        <v>5.1817340732667326E-2</v>
      </c>
      <c r="AX516" s="48">
        <f>STDEV(AX34:AX513)</f>
        <v>6.1322618832949337E-2</v>
      </c>
      <c r="AY516" s="48">
        <f>STDEV(AY34:AY513)</f>
        <v>0.1681442893238308</v>
      </c>
    </row>
    <row r="517" spans="1:59" ht="16.5" customHeight="1">
      <c r="A517" s="11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2" t="s">
        <v>54</v>
      </c>
      <c r="O517" s="30">
        <f t="shared" ref="O517:T517" si="130">VAR(O4:O513)</f>
        <v>4.2676814656241911E-6</v>
      </c>
      <c r="P517" s="30">
        <f t="shared" si="130"/>
        <v>2.1449054400683032E-5</v>
      </c>
      <c r="Q517" s="30">
        <f t="shared" si="130"/>
        <v>4.3613123393758025E-5</v>
      </c>
      <c r="R517" s="30">
        <f t="shared" si="130"/>
        <v>9.1180748875233097E-5</v>
      </c>
      <c r="S517" s="30">
        <f t="shared" si="130"/>
        <v>2.0425554530472884E-4</v>
      </c>
      <c r="T517" s="30">
        <f t="shared" si="130"/>
        <v>9.0521370644124706E-4</v>
      </c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S517" s="49" t="s">
        <v>54</v>
      </c>
      <c r="AT517">
        <f>VAR(AT34:AT513)</f>
        <v>1.8539710031952717E-4</v>
      </c>
      <c r="AU517" s="400">
        <f t="shared" ref="AU517:AY517" si="131">VAR(AU34:AU513)</f>
        <v>1.0931859721958381E-3</v>
      </c>
      <c r="AV517" s="400">
        <f t="shared" si="131"/>
        <v>1.8453059708205806E-3</v>
      </c>
      <c r="AW517" s="400">
        <f t="shared" si="131"/>
        <v>2.6850368006053446E-3</v>
      </c>
      <c r="AX517" s="400">
        <f t="shared" si="131"/>
        <v>3.7604635805311929E-3</v>
      </c>
      <c r="AY517" s="400">
        <f t="shared" si="131"/>
        <v>2.827250203221612E-2</v>
      </c>
    </row>
    <row r="518" spans="1:59" ht="16.5" customHeight="1">
      <c r="A518" s="11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S518" s="39" t="s">
        <v>16340</v>
      </c>
      <c r="AT518" s="419">
        <f>-AT515+AT516*_xlfn.NORM.S.INV(95%)/(1-0.05)</f>
        <v>2.4184402485929266E-2</v>
      </c>
      <c r="AU518" s="419">
        <f>-AU515+AU516*_xlfn.NORM.S.INV(95%)/(1-0.05)</f>
        <v>5.9086824511355447E-2</v>
      </c>
      <c r="AV518" s="419">
        <f>-AV515+AV516*_xlfn.NORM.S.INV(95%)/(1-0.05)</f>
        <v>7.7970370226521146E-2</v>
      </c>
      <c r="AW518" s="419">
        <f>-AW515+AW516*_xlfn.NORM.S.INV(95%)/(1-0.05)</f>
        <v>9.6756589895765147E-2</v>
      </c>
      <c r="AX518" s="419">
        <f>-AX515+AX516*_xlfn.NORM.S.INV(95%)/(1-0.05)</f>
        <v>0.11431528798499925</v>
      </c>
      <c r="AY518" s="419">
        <f>-AY515+AY516*_xlfn.NORM.S.INV(95%)/(1-0.05)</f>
        <v>0.31235056414475665</v>
      </c>
    </row>
    <row r="519" spans="1:59" ht="16.5" customHeight="1">
      <c r="A519" s="11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2" t="s">
        <v>55</v>
      </c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Y519" s="391"/>
    </row>
    <row r="520" spans="1:59" ht="16.5" customHeight="1">
      <c r="A520" s="11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4" t="s">
        <v>56</v>
      </c>
      <c r="O520" s="30">
        <f t="shared" ref="O520:T520" si="132">_xlfn.NORM.INV(0.1, O515,O516)</f>
        <v>-2.6739303521693594E-3</v>
      </c>
      <c r="P520" s="30">
        <f t="shared" si="132"/>
        <v>-6.0352317674530545E-3</v>
      </c>
      <c r="Q520" s="30">
        <f t="shared" si="132"/>
        <v>-8.6526126173643164E-3</v>
      </c>
      <c r="R520" s="30">
        <f t="shared" si="132"/>
        <v>-1.2592380769253064E-2</v>
      </c>
      <c r="S520" s="30">
        <f t="shared" si="132"/>
        <v>-1.8709387605243481E-2</v>
      </c>
      <c r="T520" s="30">
        <f t="shared" si="132"/>
        <v>-3.9622114999618888E-2</v>
      </c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</row>
    <row r="521" spans="1:59" ht="16.5" customHeight="1">
      <c r="A521" s="11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4" t="s">
        <v>57</v>
      </c>
      <c r="O521" s="30">
        <f t="shared" ref="O521:T521" si="133">_xlfn.NORM.INV(0.05, O515,O516)</f>
        <v>-3.4244531009169415E-3</v>
      </c>
      <c r="P521" s="30">
        <f t="shared" si="133"/>
        <v>-7.7177971036771426E-3</v>
      </c>
      <c r="Q521" s="30">
        <f t="shared" si="133"/>
        <v>-1.1051867886118586E-2</v>
      </c>
      <c r="R521" s="30">
        <f t="shared" si="133"/>
        <v>-1.6061501701778863E-2</v>
      </c>
      <c r="S521" s="30">
        <f t="shared" si="133"/>
        <v>-2.3901627981860615E-2</v>
      </c>
      <c r="T521" s="30">
        <f t="shared" si="133"/>
        <v>-5.0552700425294597E-2</v>
      </c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</row>
    <row r="522" spans="1:59" ht="16.5" customHeight="1">
      <c r="A522" s="11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</row>
    <row r="523" spans="1:59" ht="16.5" customHeight="1">
      <c r="A523" s="11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5" t="s">
        <v>16338</v>
      </c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</row>
    <row r="524" spans="1:59" ht="16.5" customHeight="1">
      <c r="A524" s="11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32" t="s">
        <v>57</v>
      </c>
      <c r="O524" s="417">
        <f>-O515+O516*_xlfn.NORM.S.INV(95%)/(1-0.05)</f>
        <v>3.6032951570295364E-3</v>
      </c>
      <c r="P524" s="417">
        <f t="shared" ref="P524:T524" si="134">-P515+P516*_xlfn.NORM.S.INV(95%)/(1-0.05)</f>
        <v>8.1187355759303002E-3</v>
      </c>
      <c r="Q524" s="417">
        <f t="shared" si="134"/>
        <v>1.1623586393144548E-2</v>
      </c>
      <c r="R524" s="417">
        <f t="shared" si="134"/>
        <v>1.6888158484016941E-2</v>
      </c>
      <c r="S524" s="417">
        <f t="shared" si="134"/>
        <v>2.5138886874192135E-2</v>
      </c>
      <c r="T524" s="417">
        <f t="shared" si="134"/>
        <v>5.3157349485305525E-2</v>
      </c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</row>
    <row r="525" spans="1:59" ht="16.5" customHeight="1">
      <c r="A525" s="11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32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</row>
    <row r="526" spans="1:59" ht="16.5" customHeight="1">
      <c r="A526" s="11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32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</row>
    <row r="527" spans="1:59" ht="16.5" customHeight="1">
      <c r="A527" s="11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</row>
    <row r="528" spans="1:59" ht="16.5" customHeight="1">
      <c r="A528" s="11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32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</row>
    <row r="529" spans="1:33" ht="16.5" customHeight="1">
      <c r="A529" s="11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</row>
    <row r="530" spans="1:33" ht="16.5" customHeight="1">
      <c r="A530" s="11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</row>
    <row r="531" spans="1:33" ht="16.5" customHeight="1">
      <c r="A531" s="11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</row>
    <row r="532" spans="1:33" ht="16.5" customHeight="1">
      <c r="A532" s="11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</row>
    <row r="533" spans="1:33" ht="16.5" customHeight="1">
      <c r="A533" s="11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</row>
    <row r="534" spans="1:33" ht="16.5" customHeight="1">
      <c r="A534" s="11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</row>
    <row r="535" spans="1:33" ht="16.5" customHeight="1">
      <c r="A535" s="11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</row>
    <row r="536" spans="1:33" ht="16.5" customHeight="1">
      <c r="A536" s="11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</row>
    <row r="537" spans="1:33" ht="16.5" customHeight="1">
      <c r="A537" s="11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</row>
    <row r="538" spans="1:33" ht="16.5" customHeight="1">
      <c r="A538" s="11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</row>
    <row r="539" spans="1:33" ht="16.5" customHeight="1">
      <c r="A539" s="11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</row>
    <row r="540" spans="1:33" ht="16.5" customHeight="1">
      <c r="A540" s="11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</row>
    <row r="541" spans="1:33" ht="16.5" customHeight="1">
      <c r="A541" s="11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</row>
    <row r="542" spans="1:33" ht="16.5" customHeight="1">
      <c r="A542" s="11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</row>
    <row r="543" spans="1:33" ht="16.5" customHeight="1">
      <c r="A543" s="11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</row>
    <row r="544" spans="1:33" ht="16.5" customHeight="1">
      <c r="A544" s="11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</row>
    <row r="545" spans="1:33" ht="16.5" customHeight="1">
      <c r="A545" s="11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</row>
    <row r="546" spans="1:33" ht="16.5" customHeight="1">
      <c r="A546" s="11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</row>
    <row r="547" spans="1:33" ht="16.5" customHeight="1">
      <c r="A547" s="11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</row>
    <row r="548" spans="1:33" ht="16.5" customHeight="1">
      <c r="A548" s="11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</row>
    <row r="549" spans="1:33" ht="16.5" customHeight="1">
      <c r="A549" s="11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</row>
    <row r="550" spans="1:33" ht="16.5" customHeight="1">
      <c r="A550" s="11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</row>
    <row r="551" spans="1:33" ht="16.5" customHeight="1">
      <c r="A551" s="11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</row>
    <row r="552" spans="1:33" ht="16.5" customHeight="1">
      <c r="A552" s="11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</row>
    <row r="553" spans="1:33" ht="16.5" customHeight="1">
      <c r="A553" s="11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</row>
    <row r="554" spans="1:33" ht="16.5" customHeight="1">
      <c r="A554" s="11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</row>
    <row r="555" spans="1:33" ht="16.5" customHeight="1">
      <c r="A555" s="11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</row>
    <row r="556" spans="1:33" ht="16.5" customHeight="1">
      <c r="A556" s="11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</row>
    <row r="557" spans="1:33" ht="16.5" customHeight="1">
      <c r="A557" s="11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</row>
    <row r="558" spans="1:33" ht="16.5" customHeight="1">
      <c r="A558" s="11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</row>
    <row r="559" spans="1:33" ht="16.5" customHeight="1">
      <c r="A559" s="11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</row>
    <row r="560" spans="1:33" ht="16.5" customHeight="1">
      <c r="A560" s="11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</row>
    <row r="561" spans="1:33" ht="16.5" customHeight="1">
      <c r="A561" s="11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</row>
    <row r="562" spans="1:33" ht="16.5" customHeight="1">
      <c r="A562" s="11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</row>
    <row r="563" spans="1:33" ht="16.5" customHeight="1">
      <c r="A563" s="11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</row>
    <row r="564" spans="1:33" ht="16.5" customHeight="1">
      <c r="A564" s="11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</row>
    <row r="565" spans="1:33" ht="16.5" customHeight="1">
      <c r="A565" s="11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</row>
    <row r="566" spans="1:33" ht="16.5" customHeight="1">
      <c r="A566" s="11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</row>
    <row r="567" spans="1:33" ht="16.5" customHeight="1">
      <c r="A567" s="11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</row>
    <row r="568" spans="1:33" ht="16.5" customHeight="1">
      <c r="A568" s="11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</row>
    <row r="569" spans="1:33" ht="16.5" customHeight="1">
      <c r="A569" s="11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</row>
    <row r="570" spans="1:33" ht="16.5" customHeight="1">
      <c r="A570" s="11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</row>
    <row r="571" spans="1:33" ht="16.5" customHeight="1">
      <c r="A571" s="11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</row>
    <row r="572" spans="1:33" ht="16.5" customHeight="1">
      <c r="A572" s="11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</row>
    <row r="573" spans="1:33" ht="16.5" customHeight="1">
      <c r="A573" s="11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</row>
    <row r="574" spans="1:33" ht="16.5" customHeight="1">
      <c r="A574" s="11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</row>
    <row r="575" spans="1:33" ht="16.5" customHeight="1">
      <c r="A575" s="11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</row>
    <row r="576" spans="1:33" ht="16.5" customHeight="1">
      <c r="A576" s="11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</row>
    <row r="577" spans="1:33" ht="16.5" customHeight="1">
      <c r="A577" s="11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</row>
    <row r="578" spans="1:33" ht="16.5" customHeight="1">
      <c r="A578" s="11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</row>
    <row r="579" spans="1:33" ht="16.5" customHeight="1">
      <c r="A579" s="11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</row>
    <row r="580" spans="1:33" ht="16.5" customHeight="1">
      <c r="A580" s="11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</row>
    <row r="581" spans="1:33" ht="16.5" customHeight="1">
      <c r="A581" s="11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</row>
    <row r="582" spans="1:33" ht="16.5" customHeight="1">
      <c r="A582" s="11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</row>
    <row r="583" spans="1:33" ht="16.5" customHeight="1">
      <c r="A583" s="11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</row>
    <row r="584" spans="1:33" ht="16.5" customHeight="1">
      <c r="A584" s="11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</row>
    <row r="585" spans="1:33" ht="16.5" customHeight="1">
      <c r="A585" s="11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</row>
    <row r="586" spans="1:33" ht="16.5" customHeight="1">
      <c r="A586" s="11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</row>
    <row r="587" spans="1:33" ht="16.5" customHeight="1">
      <c r="A587" s="11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</row>
    <row r="588" spans="1:33" ht="16.5" customHeight="1">
      <c r="A588" s="11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</row>
    <row r="589" spans="1:33" ht="16.5" customHeight="1">
      <c r="A589" s="11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</row>
    <row r="590" spans="1:33" ht="16.5" customHeight="1">
      <c r="A590" s="11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</row>
    <row r="591" spans="1:33" ht="16.5" customHeight="1">
      <c r="A591" s="11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</row>
    <row r="592" spans="1:33" ht="16.5" customHeight="1">
      <c r="A592" s="11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</row>
    <row r="593" spans="1:33" ht="16.5" customHeight="1">
      <c r="A593" s="11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</row>
    <row r="594" spans="1:33" ht="16.5" customHeight="1">
      <c r="A594" s="11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</row>
    <row r="595" spans="1:33" ht="16.5" customHeight="1">
      <c r="A595" s="11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</row>
    <row r="596" spans="1:33" ht="16.5" customHeight="1">
      <c r="A596" s="11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</row>
    <row r="597" spans="1:33" ht="16.5" customHeight="1">
      <c r="A597" s="11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</row>
    <row r="598" spans="1:33" ht="16.5" customHeight="1">
      <c r="A598" s="11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</row>
    <row r="599" spans="1:33" ht="16.5" customHeight="1">
      <c r="A599" s="11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</row>
    <row r="600" spans="1:33" ht="16.5" customHeight="1">
      <c r="A600" s="11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</row>
    <row r="601" spans="1:33" ht="16.5" customHeight="1">
      <c r="A601" s="11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</row>
    <row r="602" spans="1:33" ht="16.5" customHeight="1">
      <c r="A602" s="11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</row>
    <row r="603" spans="1:33" ht="16.5" customHeight="1">
      <c r="A603" s="11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</row>
    <row r="604" spans="1:33" ht="16.5" customHeight="1">
      <c r="A604" s="11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</row>
    <row r="605" spans="1:33" ht="16.5" customHeight="1">
      <c r="A605" s="11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</row>
    <row r="606" spans="1:33" ht="16.5" customHeight="1">
      <c r="A606" s="11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</row>
    <row r="607" spans="1:33" ht="16.5" customHeight="1">
      <c r="A607" s="11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</row>
    <row r="608" spans="1:33" ht="16.5" customHeight="1">
      <c r="A608" s="11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</row>
    <row r="609" spans="1:33" ht="16.5" customHeight="1">
      <c r="A609" s="11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</row>
    <row r="610" spans="1:33" ht="16.5" customHeight="1">
      <c r="A610" s="11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</row>
    <row r="611" spans="1:33" ht="16.5" customHeight="1">
      <c r="A611" s="11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</row>
    <row r="612" spans="1:33" ht="16.5" customHeight="1">
      <c r="A612" s="11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</row>
    <row r="613" spans="1:33" ht="16.5" customHeight="1">
      <c r="A613" s="11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</row>
    <row r="614" spans="1:33" ht="16.5" customHeight="1">
      <c r="A614" s="11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</row>
    <row r="615" spans="1:33" ht="16.5" customHeight="1">
      <c r="A615" s="11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</row>
    <row r="616" spans="1:33" ht="16.5" customHeight="1">
      <c r="A616" s="11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</row>
    <row r="617" spans="1:33" ht="16.5" customHeight="1">
      <c r="A617" s="11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</row>
    <row r="618" spans="1:33" ht="16.5" customHeight="1">
      <c r="A618" s="11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</row>
    <row r="619" spans="1:33" ht="16.5" customHeight="1">
      <c r="A619" s="11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</row>
    <row r="620" spans="1:33" ht="16.5" customHeight="1">
      <c r="A620" s="11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</row>
    <row r="621" spans="1:33" ht="16.5" customHeight="1">
      <c r="A621" s="11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</row>
    <row r="622" spans="1:33" ht="16.5" customHeight="1">
      <c r="A622" s="11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</row>
    <row r="623" spans="1:33" ht="16.5" customHeight="1">
      <c r="A623" s="11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</row>
    <row r="624" spans="1:33" ht="16.5" customHeight="1">
      <c r="A624" s="11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</row>
    <row r="625" spans="1:33" ht="16.5" customHeight="1">
      <c r="A625" s="11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</row>
    <row r="626" spans="1:33" ht="16.5" customHeight="1">
      <c r="A626" s="11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</row>
    <row r="627" spans="1:33" ht="16.5" customHeight="1">
      <c r="A627" s="11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</row>
    <row r="628" spans="1:33" ht="16.5" customHeight="1">
      <c r="A628" s="11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</row>
    <row r="629" spans="1:33" ht="16.5" customHeight="1">
      <c r="A629" s="11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</row>
    <row r="630" spans="1:33" ht="16.5" customHeight="1">
      <c r="A630" s="11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</row>
    <row r="631" spans="1:33" ht="16.5" customHeight="1">
      <c r="A631" s="11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</row>
    <row r="632" spans="1:33" ht="16.5" customHeight="1">
      <c r="A632" s="11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</row>
    <row r="633" spans="1:33" ht="16.5" customHeight="1">
      <c r="A633" s="11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</row>
    <row r="634" spans="1:33" ht="16.5" customHeight="1">
      <c r="A634" s="11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</row>
    <row r="635" spans="1:33" ht="16.5" customHeight="1">
      <c r="A635" s="11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</row>
    <row r="636" spans="1:33" ht="16.5" customHeight="1">
      <c r="A636" s="11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</row>
    <row r="637" spans="1:33" ht="16.5" customHeight="1">
      <c r="A637" s="11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</row>
    <row r="638" spans="1:33" ht="16.5" customHeight="1">
      <c r="A638" s="11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</row>
    <row r="639" spans="1:33" ht="16.5" customHeight="1">
      <c r="A639" s="11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</row>
    <row r="640" spans="1:33" ht="16.5" customHeight="1">
      <c r="A640" s="11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</row>
    <row r="641" spans="1:33" ht="16.5" customHeight="1">
      <c r="A641" s="11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</row>
    <row r="642" spans="1:33" ht="16.5" customHeight="1">
      <c r="A642" s="11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</row>
    <row r="643" spans="1:33" ht="16.5" customHeight="1">
      <c r="A643" s="11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</row>
    <row r="644" spans="1:33" ht="16.5" customHeight="1">
      <c r="A644" s="11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</row>
    <row r="645" spans="1:33" ht="16.5" customHeight="1">
      <c r="A645" s="11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</row>
    <row r="646" spans="1:33" ht="16.5" customHeight="1">
      <c r="A646" s="11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</row>
    <row r="647" spans="1:33" ht="16.5" customHeight="1">
      <c r="A647" s="11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</row>
    <row r="648" spans="1:33" ht="16.5" customHeight="1">
      <c r="A648" s="11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</row>
    <row r="649" spans="1:33" ht="16.5" customHeight="1">
      <c r="A649" s="11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</row>
    <row r="650" spans="1:33" ht="16.5" customHeight="1">
      <c r="A650" s="11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</row>
    <row r="651" spans="1:33" ht="16.5" customHeight="1">
      <c r="A651" s="11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</row>
    <row r="652" spans="1:33" ht="16.5" customHeight="1">
      <c r="A652" s="11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</row>
    <row r="653" spans="1:33" ht="16.5" customHeight="1">
      <c r="A653" s="11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</row>
    <row r="654" spans="1:33" ht="16.5" customHeight="1">
      <c r="A654" s="11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</row>
    <row r="655" spans="1:33" ht="16.5" customHeight="1">
      <c r="A655" s="11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</row>
    <row r="656" spans="1:33" ht="16.5" customHeight="1">
      <c r="A656" s="11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</row>
    <row r="657" spans="1:33" ht="16.5" customHeight="1">
      <c r="A657" s="11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</row>
    <row r="658" spans="1:33" ht="16.5" customHeight="1">
      <c r="A658" s="11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</row>
    <row r="659" spans="1:33" ht="16.5" customHeight="1">
      <c r="A659" s="11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</row>
    <row r="660" spans="1:33" ht="16.5" customHeight="1">
      <c r="A660" s="11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</row>
    <row r="661" spans="1:33" ht="16.5" customHeight="1">
      <c r="A661" s="11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</row>
    <row r="662" spans="1:33" ht="16.5" customHeight="1">
      <c r="A662" s="11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</row>
    <row r="663" spans="1:33" ht="16.5" customHeight="1">
      <c r="A663" s="11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</row>
    <row r="664" spans="1:33" ht="16.5" customHeight="1">
      <c r="A664" s="11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</row>
    <row r="665" spans="1:33" ht="16.5" customHeight="1">
      <c r="A665" s="11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</row>
    <row r="666" spans="1:33" ht="16.5" customHeight="1">
      <c r="A666" s="11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</row>
    <row r="667" spans="1:33" ht="16.5" customHeight="1">
      <c r="A667" s="11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</row>
    <row r="668" spans="1:33" ht="16.5" customHeight="1">
      <c r="A668" s="11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</row>
    <row r="669" spans="1:33" ht="16.5" customHeight="1">
      <c r="A669" s="11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</row>
    <row r="670" spans="1:33" ht="16.5" customHeight="1">
      <c r="A670" s="11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</row>
    <row r="671" spans="1:33" ht="16.5" customHeight="1">
      <c r="A671" s="11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</row>
    <row r="672" spans="1:33" ht="16.5" customHeight="1">
      <c r="A672" s="11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</row>
    <row r="673" spans="1:33" ht="16.5" customHeight="1">
      <c r="A673" s="11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</row>
    <row r="674" spans="1:33" ht="16.5" customHeight="1">
      <c r="A674" s="11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</row>
    <row r="675" spans="1:33" ht="16.5" customHeight="1">
      <c r="A675" s="11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</row>
    <row r="676" spans="1:33" ht="16.5" customHeight="1">
      <c r="A676" s="11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</row>
    <row r="677" spans="1:33" ht="16.5" customHeight="1">
      <c r="A677" s="11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</row>
    <row r="678" spans="1:33" ht="16.5" customHeight="1">
      <c r="A678" s="11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</row>
    <row r="679" spans="1:33" ht="16.5" customHeight="1">
      <c r="A679" s="11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</row>
    <row r="680" spans="1:33" ht="16.5" customHeight="1">
      <c r="A680" s="11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</row>
    <row r="681" spans="1:33" ht="16.5" customHeight="1">
      <c r="A681" s="11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</row>
    <row r="682" spans="1:33" ht="16.5" customHeight="1">
      <c r="A682" s="11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</row>
    <row r="683" spans="1:33" ht="16.5" customHeight="1">
      <c r="A683" s="11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</row>
    <row r="684" spans="1:33" ht="16.5" customHeight="1">
      <c r="A684" s="11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</row>
    <row r="685" spans="1:33" ht="16.5" customHeight="1">
      <c r="A685" s="11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</row>
    <row r="686" spans="1:33" ht="16.5" customHeight="1">
      <c r="A686" s="11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</row>
    <row r="687" spans="1:33" ht="16.5" customHeight="1">
      <c r="A687" s="11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</row>
    <row r="688" spans="1:33" ht="16.5" customHeight="1">
      <c r="A688" s="11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</row>
    <row r="689" spans="1:33" ht="16.5" customHeight="1">
      <c r="A689" s="11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</row>
    <row r="690" spans="1:33" ht="16.5" customHeight="1">
      <c r="A690" s="11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</row>
    <row r="691" spans="1:33" ht="16.5" customHeight="1">
      <c r="A691" s="11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</row>
    <row r="692" spans="1:33" ht="16.5" customHeight="1">
      <c r="A692" s="11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</row>
    <row r="693" spans="1:33" ht="16.5" customHeight="1">
      <c r="A693" s="11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</row>
    <row r="694" spans="1:33" ht="16.5" customHeight="1">
      <c r="A694" s="11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</row>
    <row r="695" spans="1:33" ht="16.5" customHeight="1">
      <c r="A695" s="11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</row>
    <row r="696" spans="1:33" ht="16.5" customHeight="1">
      <c r="A696" s="11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</row>
    <row r="697" spans="1:33" ht="16.5" customHeight="1">
      <c r="A697" s="11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</row>
    <row r="698" spans="1:33" ht="16.5" customHeight="1">
      <c r="A698" s="11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</row>
    <row r="699" spans="1:33" ht="16.5" customHeight="1">
      <c r="A699" s="11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</row>
    <row r="700" spans="1:33" ht="16.5" customHeight="1">
      <c r="A700" s="11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</row>
    <row r="701" spans="1:33" ht="16.5" customHeight="1">
      <c r="A701" s="11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</row>
    <row r="702" spans="1:33" ht="16.5" customHeight="1">
      <c r="A702" s="11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</row>
    <row r="703" spans="1:33" ht="16.5" customHeight="1">
      <c r="A703" s="11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</row>
    <row r="704" spans="1:33" ht="16.5" customHeight="1">
      <c r="A704" s="11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</row>
    <row r="705" spans="1:33" ht="16.5" customHeight="1">
      <c r="A705" s="11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</row>
    <row r="706" spans="1:33" ht="16.5" customHeight="1">
      <c r="A706" s="11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</row>
    <row r="707" spans="1:33" ht="16.5" customHeight="1">
      <c r="A707" s="11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</row>
    <row r="708" spans="1:33" ht="16.5" customHeight="1">
      <c r="A708" s="11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</row>
    <row r="709" spans="1:33" ht="16.5" customHeight="1">
      <c r="A709" s="11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</row>
    <row r="710" spans="1:33" ht="16.5" customHeight="1">
      <c r="A710" s="11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</row>
    <row r="711" spans="1:33" ht="16.5" customHeight="1">
      <c r="A711" s="11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</row>
    <row r="712" spans="1:33" ht="16.5" customHeight="1">
      <c r="A712" s="11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</row>
    <row r="713" spans="1:33" ht="16.5" customHeight="1">
      <c r="A713" s="11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</row>
    <row r="714" spans="1:33" ht="16.5" customHeight="1">
      <c r="A714" s="11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</row>
    <row r="715" spans="1:33" ht="16.5" customHeight="1">
      <c r="A715" s="11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</row>
    <row r="716" spans="1:33" ht="16.5" customHeight="1">
      <c r="A716" s="11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</row>
    <row r="717" spans="1:33" ht="16.5" customHeight="1">
      <c r="A717" s="11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</row>
    <row r="718" spans="1:33" ht="16.5" customHeight="1">
      <c r="A718" s="11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</row>
    <row r="719" spans="1:33" ht="16.5" customHeight="1">
      <c r="A719" s="11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</row>
    <row r="720" spans="1:33" ht="16.5" customHeight="1">
      <c r="A720" s="11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</row>
    <row r="721" spans="1:33" ht="16.5" customHeight="1">
      <c r="A721" s="11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</row>
    <row r="722" spans="1:33" ht="16.5" customHeight="1">
      <c r="A722" s="11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</row>
    <row r="723" spans="1:33" ht="16.5" customHeight="1">
      <c r="A723" s="11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</row>
    <row r="724" spans="1:33" ht="16.5" customHeight="1">
      <c r="A724" s="11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</row>
    <row r="725" spans="1:33" ht="16.5" customHeight="1">
      <c r="A725" s="11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</row>
    <row r="726" spans="1:33" ht="16.5" customHeight="1">
      <c r="A726" s="11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</row>
    <row r="727" spans="1:33" ht="16.5" customHeight="1">
      <c r="A727" s="11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</row>
    <row r="728" spans="1:33" ht="16.5" customHeight="1">
      <c r="A728" s="11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</row>
    <row r="729" spans="1:33" ht="16.5" customHeight="1">
      <c r="A729" s="11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</row>
    <row r="730" spans="1:33" ht="16.5" customHeight="1">
      <c r="A730" s="11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</row>
    <row r="731" spans="1:33" ht="16.5" customHeight="1">
      <c r="A731" s="11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</row>
    <row r="732" spans="1:33" ht="16.5" customHeight="1">
      <c r="A732" s="11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</row>
    <row r="733" spans="1:33" ht="16.5" customHeight="1">
      <c r="A733" s="11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</row>
    <row r="734" spans="1:33" ht="16.5" customHeight="1">
      <c r="A734" s="11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</row>
    <row r="735" spans="1:33" ht="16.5" customHeight="1">
      <c r="A735" s="11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</row>
    <row r="736" spans="1:33" ht="16.5" customHeight="1">
      <c r="A736" s="11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</row>
    <row r="737" spans="1:33" ht="16.5" customHeight="1">
      <c r="A737" s="11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</row>
    <row r="738" spans="1:33" ht="16.5" customHeight="1">
      <c r="A738" s="11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</row>
    <row r="739" spans="1:33" ht="16.5" customHeight="1">
      <c r="A739" s="11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</row>
    <row r="740" spans="1:33" ht="16.5" customHeight="1">
      <c r="A740" s="11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</row>
    <row r="741" spans="1:33" ht="16.5" customHeight="1">
      <c r="A741" s="11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</row>
    <row r="742" spans="1:33" ht="16.5" customHeight="1">
      <c r="A742" s="11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</row>
    <row r="743" spans="1:33" ht="16.5" customHeight="1">
      <c r="A743" s="11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</row>
    <row r="744" spans="1:33" ht="16.5" customHeight="1">
      <c r="A744" s="11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</row>
    <row r="745" spans="1:33" ht="16.5" customHeight="1">
      <c r="A745" s="11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</row>
    <row r="746" spans="1:33" ht="16.5" customHeight="1">
      <c r="A746" s="11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</row>
    <row r="747" spans="1:33" ht="16.5" customHeight="1">
      <c r="A747" s="11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</row>
    <row r="748" spans="1:33" ht="16.5" customHeight="1">
      <c r="A748" s="11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</row>
    <row r="749" spans="1:33" ht="16.5" customHeight="1">
      <c r="A749" s="11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</row>
    <row r="750" spans="1:33" ht="16.5" customHeight="1">
      <c r="A750" s="11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</row>
    <row r="751" spans="1:33" ht="16.5" customHeight="1">
      <c r="A751" s="11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</row>
    <row r="752" spans="1:33" ht="16.5" customHeight="1">
      <c r="A752" s="11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</row>
    <row r="753" spans="1:33" ht="16.5" customHeight="1">
      <c r="A753" s="11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</row>
    <row r="754" spans="1:33" ht="16.5" customHeight="1">
      <c r="A754" s="11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</row>
    <row r="755" spans="1:33" ht="16.5" customHeight="1">
      <c r="A755" s="11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</row>
    <row r="756" spans="1:33" ht="16.5" customHeight="1">
      <c r="A756" s="11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</row>
    <row r="757" spans="1:33" ht="16.5" customHeight="1">
      <c r="A757" s="11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</row>
    <row r="758" spans="1:33" ht="16.5" customHeight="1">
      <c r="A758" s="11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</row>
    <row r="759" spans="1:33" ht="16.5" customHeight="1">
      <c r="A759" s="11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</row>
    <row r="760" spans="1:33" ht="16.5" customHeight="1">
      <c r="A760" s="11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</row>
    <row r="761" spans="1:33" ht="16.5" customHeight="1">
      <c r="A761" s="11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</row>
    <row r="762" spans="1:33" ht="16.5" customHeight="1">
      <c r="A762" s="11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</row>
    <row r="763" spans="1:33" ht="16.5" customHeight="1">
      <c r="A763" s="11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</row>
    <row r="764" spans="1:33" ht="16.5" customHeight="1">
      <c r="A764" s="11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</row>
    <row r="765" spans="1:33" ht="16.5" customHeight="1">
      <c r="A765" s="11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</row>
    <row r="766" spans="1:33" ht="16.5" customHeight="1">
      <c r="A766" s="11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</row>
    <row r="767" spans="1:33" ht="16.5" customHeight="1">
      <c r="A767" s="11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</row>
    <row r="768" spans="1:33" ht="16.5" customHeight="1">
      <c r="A768" s="11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</row>
    <row r="769" spans="1:33" ht="16.5" customHeight="1">
      <c r="A769" s="11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</row>
    <row r="770" spans="1:33" ht="16.5" customHeight="1">
      <c r="A770" s="11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</row>
    <row r="771" spans="1:33" ht="16.5" customHeight="1">
      <c r="A771" s="11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</row>
    <row r="772" spans="1:33" ht="16.5" customHeight="1">
      <c r="A772" s="11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</row>
    <row r="773" spans="1:33" ht="16.5" customHeight="1">
      <c r="A773" s="11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</row>
    <row r="774" spans="1:33" ht="16.5" customHeight="1">
      <c r="A774" s="11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</row>
    <row r="775" spans="1:33" ht="16.5" customHeight="1">
      <c r="A775" s="11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</row>
    <row r="776" spans="1:33" ht="16.5" customHeight="1">
      <c r="A776" s="11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</row>
    <row r="777" spans="1:33" ht="16.5" customHeight="1">
      <c r="A777" s="11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</row>
    <row r="778" spans="1:33" ht="16.5" customHeight="1">
      <c r="A778" s="11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</row>
    <row r="779" spans="1:33" ht="16.5" customHeight="1">
      <c r="A779" s="11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</row>
    <row r="780" spans="1:33" ht="16.5" customHeight="1">
      <c r="A780" s="11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</row>
    <row r="781" spans="1:33" ht="16.5" customHeight="1">
      <c r="A781" s="11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</row>
    <row r="782" spans="1:33" ht="16.5" customHeight="1">
      <c r="A782" s="11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</row>
    <row r="783" spans="1:33" ht="16.5" customHeight="1">
      <c r="A783" s="11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</row>
    <row r="784" spans="1:33" ht="16.5" customHeight="1">
      <c r="A784" s="11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</row>
    <row r="785" spans="1:33" ht="16.5" customHeight="1">
      <c r="A785" s="11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</row>
    <row r="786" spans="1:33" ht="16.5" customHeight="1">
      <c r="A786" s="11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</row>
    <row r="787" spans="1:33" ht="16.5" customHeight="1">
      <c r="A787" s="11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</row>
    <row r="788" spans="1:33" ht="16.5" customHeight="1">
      <c r="A788" s="11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</row>
    <row r="789" spans="1:33" ht="16.5" customHeight="1">
      <c r="A789" s="11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</row>
    <row r="790" spans="1:33" ht="16.5" customHeight="1">
      <c r="A790" s="11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</row>
    <row r="791" spans="1:33" ht="16.5" customHeight="1">
      <c r="A791" s="11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</row>
    <row r="792" spans="1:33" ht="16.5" customHeight="1">
      <c r="A792" s="11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</row>
    <row r="793" spans="1:33" ht="16.5" customHeight="1">
      <c r="A793" s="11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</row>
    <row r="794" spans="1:33" ht="16.5" customHeight="1">
      <c r="A794" s="11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</row>
    <row r="795" spans="1:33" ht="16.5" customHeight="1">
      <c r="A795" s="11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</row>
    <row r="796" spans="1:33" ht="16.5" customHeight="1">
      <c r="A796" s="11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</row>
    <row r="797" spans="1:33" ht="16.5" customHeight="1">
      <c r="A797" s="11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</row>
    <row r="798" spans="1:33" ht="16.5" customHeight="1">
      <c r="A798" s="11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</row>
    <row r="799" spans="1:33" ht="16.5" customHeight="1">
      <c r="A799" s="11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</row>
    <row r="800" spans="1:33" ht="16.5" customHeight="1">
      <c r="A800" s="11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</row>
    <row r="801" spans="1:33" ht="16.5" customHeight="1">
      <c r="A801" s="11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</row>
    <row r="802" spans="1:33" ht="16.5" customHeight="1">
      <c r="A802" s="11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</row>
    <row r="803" spans="1:33" ht="16.5" customHeight="1">
      <c r="A803" s="11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</row>
    <row r="804" spans="1:33" ht="16.5" customHeight="1">
      <c r="A804" s="11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</row>
    <row r="805" spans="1:33" ht="16.5" customHeight="1">
      <c r="A805" s="11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</row>
    <row r="806" spans="1:33" ht="16.5" customHeight="1">
      <c r="A806" s="11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</row>
    <row r="807" spans="1:33" ht="16.5" customHeight="1">
      <c r="A807" s="11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</row>
    <row r="808" spans="1:33" ht="16.5" customHeight="1">
      <c r="A808" s="11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</row>
    <row r="809" spans="1:33" ht="16.5" customHeight="1">
      <c r="A809" s="11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</row>
    <row r="810" spans="1:33" ht="16.5" customHeight="1">
      <c r="A810" s="11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</row>
    <row r="811" spans="1:33" ht="16.5" customHeight="1">
      <c r="A811" s="11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</row>
    <row r="812" spans="1:33" ht="16.5" customHeight="1">
      <c r="A812" s="11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</row>
    <row r="813" spans="1:33" ht="16.5" customHeight="1">
      <c r="A813" s="11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</row>
    <row r="814" spans="1:33" ht="16.5" customHeight="1">
      <c r="A814" s="11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</row>
    <row r="815" spans="1:33" ht="16.5" customHeight="1">
      <c r="A815" s="11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</row>
    <row r="816" spans="1:33" ht="16.5" customHeight="1">
      <c r="A816" s="11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</row>
    <row r="817" spans="1:33" ht="16.5" customHeight="1">
      <c r="A817" s="11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</row>
    <row r="818" spans="1:33" ht="16.5" customHeight="1">
      <c r="A818" s="11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</row>
    <row r="819" spans="1:33" ht="16.5" customHeight="1">
      <c r="A819" s="11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</row>
    <row r="820" spans="1:33" ht="16.5" customHeight="1">
      <c r="A820" s="11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</row>
    <row r="821" spans="1:33" ht="16.5" customHeight="1">
      <c r="A821" s="11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</row>
    <row r="822" spans="1:33" ht="16.5" customHeight="1">
      <c r="A822" s="11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</row>
    <row r="823" spans="1:33" ht="16.5" customHeight="1">
      <c r="A823" s="11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</row>
    <row r="824" spans="1:33" ht="16.5" customHeight="1">
      <c r="A824" s="11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</row>
    <row r="825" spans="1:33" ht="16.5" customHeight="1">
      <c r="A825" s="11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</row>
    <row r="826" spans="1:33" ht="16.5" customHeight="1">
      <c r="A826" s="11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</row>
    <row r="827" spans="1:33" ht="16.5" customHeight="1">
      <c r="A827" s="11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</row>
    <row r="828" spans="1:33" ht="16.5" customHeight="1">
      <c r="A828" s="11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</row>
    <row r="829" spans="1:33" ht="16.5" customHeight="1">
      <c r="A829" s="11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</row>
    <row r="830" spans="1:33" ht="16.5" customHeight="1">
      <c r="A830" s="11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</row>
    <row r="831" spans="1:33" ht="16.5" customHeight="1">
      <c r="A831" s="11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</row>
    <row r="832" spans="1:33" ht="16.5" customHeight="1">
      <c r="A832" s="11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</row>
    <row r="833" spans="1:33" ht="16.5" customHeight="1">
      <c r="A833" s="11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</row>
    <row r="834" spans="1:33" ht="16.5" customHeight="1">
      <c r="A834" s="11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</row>
    <row r="835" spans="1:33" ht="16.5" customHeight="1">
      <c r="A835" s="11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</row>
    <row r="836" spans="1:33" ht="16.5" customHeight="1">
      <c r="A836" s="11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</row>
    <row r="837" spans="1:33" ht="16.5" customHeight="1">
      <c r="A837" s="11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</row>
    <row r="838" spans="1:33" ht="16.5" customHeight="1">
      <c r="A838" s="11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</row>
    <row r="839" spans="1:33" ht="16.5" customHeight="1">
      <c r="A839" s="11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</row>
    <row r="840" spans="1:33" ht="16.5" customHeight="1">
      <c r="A840" s="11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</row>
    <row r="841" spans="1:33" ht="16.5" customHeight="1">
      <c r="A841" s="11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</row>
    <row r="842" spans="1:33" ht="16.5" customHeight="1">
      <c r="A842" s="11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</row>
    <row r="843" spans="1:33" ht="16.5" customHeight="1">
      <c r="A843" s="11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</row>
    <row r="844" spans="1:33" ht="16.5" customHeight="1">
      <c r="A844" s="11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</row>
    <row r="845" spans="1:33" ht="16.5" customHeight="1">
      <c r="A845" s="11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</row>
    <row r="846" spans="1:33" ht="16.5" customHeight="1">
      <c r="A846" s="11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</row>
    <row r="847" spans="1:33" ht="16.5" customHeight="1">
      <c r="A847" s="11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</row>
    <row r="848" spans="1:33" ht="16.5" customHeight="1">
      <c r="A848" s="11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</row>
    <row r="849" spans="1:33" ht="16.5" customHeight="1">
      <c r="A849" s="11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</row>
    <row r="850" spans="1:33" ht="16.5" customHeight="1">
      <c r="A850" s="11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</row>
    <row r="851" spans="1:33" ht="16.5" customHeight="1">
      <c r="A851" s="11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</row>
    <row r="852" spans="1:33" ht="16.5" customHeight="1">
      <c r="A852" s="11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</row>
    <row r="853" spans="1:33" ht="16.5" customHeight="1">
      <c r="A853" s="11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</row>
    <row r="854" spans="1:33" ht="16.5" customHeight="1">
      <c r="A854" s="11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</row>
    <row r="855" spans="1:33" ht="16.5" customHeight="1">
      <c r="A855" s="11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</row>
    <row r="856" spans="1:33" ht="16.5" customHeight="1">
      <c r="A856" s="11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</row>
    <row r="857" spans="1:33" ht="16.5" customHeight="1">
      <c r="A857" s="11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</row>
    <row r="858" spans="1:33" ht="16.5" customHeight="1">
      <c r="A858" s="11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</row>
    <row r="859" spans="1:33" ht="16.5" customHeight="1">
      <c r="A859" s="11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</row>
    <row r="860" spans="1:33" ht="16.5" customHeight="1">
      <c r="A860" s="11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</row>
    <row r="861" spans="1:33" ht="16.5" customHeight="1">
      <c r="A861" s="11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</row>
    <row r="862" spans="1:33" ht="16.5" customHeight="1">
      <c r="A862" s="11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</row>
    <row r="863" spans="1:33" ht="16.5" customHeight="1">
      <c r="A863" s="11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</row>
    <row r="864" spans="1:33" ht="16.5" customHeight="1">
      <c r="A864" s="11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</row>
    <row r="865" spans="1:33" ht="16.5" customHeight="1">
      <c r="A865" s="11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</row>
    <row r="866" spans="1:33" ht="16.5" customHeight="1">
      <c r="A866" s="11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</row>
    <row r="867" spans="1:33" ht="16.5" customHeight="1">
      <c r="A867" s="11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</row>
    <row r="868" spans="1:33" ht="16.5" customHeight="1">
      <c r="A868" s="11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</row>
    <row r="869" spans="1:33" ht="16.5" customHeight="1">
      <c r="A869" s="11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</row>
    <row r="870" spans="1:33" ht="16.5" customHeight="1">
      <c r="A870" s="11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</row>
    <row r="871" spans="1:33" ht="16.5" customHeight="1">
      <c r="A871" s="11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</row>
    <row r="872" spans="1:33" ht="16.5" customHeight="1">
      <c r="A872" s="11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</row>
    <row r="873" spans="1:33" ht="16.5" customHeight="1">
      <c r="A873" s="11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</row>
    <row r="874" spans="1:33" ht="16.5" customHeight="1">
      <c r="A874" s="11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</row>
    <row r="875" spans="1:33" ht="16.5" customHeight="1">
      <c r="A875" s="11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</row>
    <row r="876" spans="1:33" ht="16.5" customHeight="1">
      <c r="A876" s="11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</row>
    <row r="877" spans="1:33" ht="16.5" customHeight="1">
      <c r="A877" s="11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</row>
    <row r="878" spans="1:33" ht="16.5" customHeight="1">
      <c r="A878" s="11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</row>
    <row r="879" spans="1:33" ht="16.5" customHeight="1">
      <c r="A879" s="11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</row>
    <row r="880" spans="1:33" ht="16.5" customHeight="1">
      <c r="A880" s="11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</row>
    <row r="881" spans="1:33" ht="16.5" customHeight="1">
      <c r="A881" s="11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</row>
    <row r="882" spans="1:33" ht="16.5" customHeight="1">
      <c r="A882" s="11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</row>
    <row r="883" spans="1:33" ht="16.5" customHeight="1">
      <c r="A883" s="11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</row>
    <row r="884" spans="1:33" ht="16.5" customHeight="1">
      <c r="A884" s="11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</row>
    <row r="885" spans="1:33" ht="16.5" customHeight="1">
      <c r="A885" s="11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</row>
    <row r="886" spans="1:33" ht="16.5" customHeight="1">
      <c r="A886" s="11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</row>
    <row r="887" spans="1:33" ht="16.5" customHeight="1">
      <c r="A887" s="11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</row>
    <row r="888" spans="1:33" ht="16.5" customHeight="1">
      <c r="A888" s="11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</row>
    <row r="889" spans="1:33" ht="16.5" customHeight="1">
      <c r="A889" s="11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</row>
    <row r="890" spans="1:33" ht="16.5" customHeight="1">
      <c r="A890" s="11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</row>
    <row r="891" spans="1:33" ht="16.5" customHeight="1">
      <c r="A891" s="11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</row>
    <row r="892" spans="1:33" ht="16.5" customHeight="1">
      <c r="A892" s="11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</row>
    <row r="893" spans="1:33" ht="16.5" customHeight="1">
      <c r="A893" s="11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</row>
    <row r="894" spans="1:33" ht="16.5" customHeight="1">
      <c r="A894" s="11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</row>
    <row r="895" spans="1:33" ht="16.5" customHeight="1">
      <c r="A895" s="11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</row>
    <row r="896" spans="1:33" ht="16.5" customHeight="1">
      <c r="A896" s="11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</row>
    <row r="897" spans="1:33" ht="16.5" customHeight="1">
      <c r="A897" s="11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</row>
    <row r="898" spans="1:33" ht="16.5" customHeight="1">
      <c r="A898" s="11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</row>
    <row r="899" spans="1:33" ht="16.5" customHeight="1">
      <c r="A899" s="11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</row>
    <row r="900" spans="1:33" ht="16.5" customHeight="1">
      <c r="A900" s="11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</row>
    <row r="901" spans="1:33" ht="16.5" customHeight="1">
      <c r="A901" s="11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</row>
    <row r="902" spans="1:33" ht="16.5" customHeight="1">
      <c r="A902" s="11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</row>
    <row r="903" spans="1:33" ht="16.5" customHeight="1">
      <c r="A903" s="11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</row>
    <row r="904" spans="1:33" ht="16.5" customHeight="1">
      <c r="A904" s="11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</row>
    <row r="905" spans="1:33" ht="16.5" customHeight="1">
      <c r="A905" s="11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</row>
    <row r="906" spans="1:33" ht="16.5" customHeight="1">
      <c r="A906" s="11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</row>
    <row r="907" spans="1:33" ht="16.5" customHeight="1">
      <c r="A907" s="11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</row>
    <row r="908" spans="1:33" ht="16.5" customHeight="1">
      <c r="A908" s="11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</row>
    <row r="909" spans="1:33" ht="16.5" customHeight="1">
      <c r="A909" s="11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</row>
    <row r="910" spans="1:33" ht="16.5" customHeight="1">
      <c r="A910" s="11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</row>
    <row r="911" spans="1:33" ht="16.5" customHeight="1">
      <c r="A911" s="11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</row>
    <row r="912" spans="1:33" ht="16.5" customHeight="1">
      <c r="A912" s="11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</row>
    <row r="913" spans="1:33" ht="16.5" customHeight="1">
      <c r="A913" s="11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</row>
    <row r="914" spans="1:33" ht="16.5" customHeight="1">
      <c r="A914" s="11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</row>
    <row r="915" spans="1:33" ht="16.5" customHeight="1">
      <c r="A915" s="11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</row>
    <row r="916" spans="1:33" ht="16.5" customHeight="1">
      <c r="A916" s="11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</row>
    <row r="917" spans="1:33" ht="16.5" customHeight="1">
      <c r="A917" s="11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</row>
    <row r="918" spans="1:33" ht="16.5" customHeight="1">
      <c r="A918" s="11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</row>
    <row r="919" spans="1:33" ht="16.5" customHeight="1">
      <c r="A919" s="11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</row>
    <row r="920" spans="1:33" ht="16.5" customHeight="1">
      <c r="A920" s="11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</row>
    <row r="921" spans="1:33" ht="16.5" customHeight="1">
      <c r="A921" s="11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</row>
    <row r="922" spans="1:33" ht="16.5" customHeight="1">
      <c r="A922" s="11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</row>
    <row r="923" spans="1:33" ht="16.5" customHeight="1">
      <c r="A923" s="11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</row>
    <row r="924" spans="1:33" ht="16.5" customHeight="1">
      <c r="A924" s="11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</row>
    <row r="925" spans="1:33" ht="16.5" customHeight="1">
      <c r="A925" s="11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</row>
    <row r="926" spans="1:33" ht="16.5" customHeight="1">
      <c r="A926" s="11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</row>
    <row r="927" spans="1:33" ht="16.5" customHeight="1">
      <c r="A927" s="11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</row>
    <row r="928" spans="1:33" ht="16.5" customHeight="1">
      <c r="A928" s="11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</row>
    <row r="929" spans="1:33" ht="16.5" customHeight="1">
      <c r="A929" s="11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</row>
    <row r="930" spans="1:33" ht="16.5" customHeight="1">
      <c r="A930" s="11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</row>
    <row r="931" spans="1:33" ht="16.5" customHeight="1">
      <c r="A931" s="11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</row>
    <row r="932" spans="1:33" ht="16.5" customHeight="1">
      <c r="A932" s="11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</row>
    <row r="933" spans="1:33" ht="16.5" customHeight="1">
      <c r="A933" s="11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</row>
    <row r="934" spans="1:33" ht="16.5" customHeight="1">
      <c r="A934" s="11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</row>
    <row r="935" spans="1:33" ht="16.5" customHeight="1">
      <c r="A935" s="11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</row>
    <row r="936" spans="1:33" ht="16.5" customHeight="1">
      <c r="A936" s="11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</row>
    <row r="937" spans="1:33" ht="16.5" customHeight="1">
      <c r="A937" s="11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</row>
    <row r="938" spans="1:33" ht="16.5" customHeight="1">
      <c r="A938" s="11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</row>
    <row r="939" spans="1:33" ht="16.5" customHeight="1">
      <c r="A939" s="11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</row>
    <row r="940" spans="1:33" ht="16.5" customHeight="1">
      <c r="A940" s="11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</row>
    <row r="941" spans="1:33" ht="16.5" customHeight="1">
      <c r="A941" s="11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</row>
    <row r="942" spans="1:33" ht="16.5" customHeight="1">
      <c r="A942" s="11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</row>
    <row r="943" spans="1:33" ht="16.5" customHeight="1">
      <c r="A943" s="11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</row>
    <row r="944" spans="1:33" ht="16.5" customHeight="1">
      <c r="A944" s="11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</row>
    <row r="945" spans="1:33" ht="16.5" customHeight="1">
      <c r="A945" s="11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</row>
    <row r="946" spans="1:33" ht="16.5" customHeight="1">
      <c r="A946" s="11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</row>
    <row r="947" spans="1:33" ht="16.5" customHeight="1">
      <c r="A947" s="11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</row>
    <row r="948" spans="1:33" ht="16.5" customHeight="1">
      <c r="A948" s="11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</row>
    <row r="949" spans="1:33" ht="16.5" customHeight="1">
      <c r="A949" s="11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</row>
    <row r="950" spans="1:33" ht="16.5" customHeight="1">
      <c r="A950" s="11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</row>
    <row r="951" spans="1:33" ht="16.5" customHeight="1">
      <c r="A951" s="11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</row>
    <row r="952" spans="1:33" ht="16.5" customHeight="1">
      <c r="A952" s="11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</row>
    <row r="953" spans="1:33" ht="16.5" customHeight="1">
      <c r="A953" s="11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</row>
    <row r="954" spans="1:33" ht="16.5" customHeight="1">
      <c r="A954" s="11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</row>
    <row r="955" spans="1:33" ht="16.5" customHeight="1">
      <c r="A955" s="11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</row>
    <row r="956" spans="1:33" ht="16.5" customHeight="1">
      <c r="A956" s="11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</row>
    <row r="957" spans="1:33" ht="16.5" customHeight="1">
      <c r="A957" s="11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</row>
    <row r="958" spans="1:33" ht="16.5" customHeight="1">
      <c r="A958" s="11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</row>
    <row r="959" spans="1:33" ht="16.5" customHeight="1">
      <c r="A959" s="11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</row>
    <row r="960" spans="1:33" ht="16.5" customHeight="1">
      <c r="A960" s="11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</row>
    <row r="961" spans="1:33" ht="16.5" customHeight="1">
      <c r="A961" s="11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</row>
    <row r="962" spans="1:33" ht="16.5" customHeight="1">
      <c r="A962" s="11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</row>
    <row r="963" spans="1:33" ht="16.5" customHeight="1">
      <c r="A963" s="11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</row>
    <row r="964" spans="1:33" ht="16.5" customHeight="1">
      <c r="A964" s="11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</row>
    <row r="965" spans="1:33" ht="16.5" customHeight="1">
      <c r="A965" s="11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</row>
    <row r="966" spans="1:33" ht="16.5" customHeight="1">
      <c r="A966" s="11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</row>
    <row r="967" spans="1:33" ht="16.5" customHeight="1">
      <c r="A967" s="11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</row>
    <row r="968" spans="1:33" ht="16.5" customHeight="1">
      <c r="A968" s="11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</row>
    <row r="969" spans="1:33" ht="16.5" customHeight="1">
      <c r="A969" s="11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</row>
    <row r="970" spans="1:33" ht="16.5" customHeight="1">
      <c r="A970" s="11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</row>
    <row r="971" spans="1:33" ht="16.5" customHeight="1">
      <c r="A971" s="11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</row>
    <row r="972" spans="1:33" ht="16.5" customHeight="1">
      <c r="A972" s="11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</row>
    <row r="973" spans="1:33" ht="16.5" customHeight="1">
      <c r="A973" s="11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</row>
    <row r="974" spans="1:33" ht="16.5" customHeight="1">
      <c r="A974" s="11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</row>
    <row r="975" spans="1:33" ht="16.5" customHeight="1">
      <c r="A975" s="11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</row>
    <row r="976" spans="1:33" ht="16.5" customHeight="1">
      <c r="A976" s="11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</row>
    <row r="977" spans="1:33" ht="16.5" customHeight="1">
      <c r="A977" s="11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</row>
    <row r="978" spans="1:33" ht="16.5" customHeight="1">
      <c r="A978" s="11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</row>
    <row r="979" spans="1:33" ht="16.5" customHeight="1">
      <c r="A979" s="11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</row>
    <row r="980" spans="1:33" ht="16.5" customHeight="1">
      <c r="A980" s="11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</row>
    <row r="981" spans="1:33" ht="16.5" customHeight="1">
      <c r="A981" s="11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</row>
    <row r="982" spans="1:33" ht="16.5" customHeight="1">
      <c r="A982" s="11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</row>
    <row r="983" spans="1:33" ht="16.5" customHeight="1">
      <c r="A983" s="11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</row>
    <row r="984" spans="1:33" ht="16.5" customHeight="1">
      <c r="A984" s="11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</row>
    <row r="985" spans="1:33" ht="16.5" customHeight="1">
      <c r="A985" s="11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</row>
    <row r="986" spans="1:33" ht="16.5" customHeight="1">
      <c r="A986" s="11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</row>
    <row r="987" spans="1:33" ht="16.5" customHeight="1">
      <c r="A987" s="11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</row>
    <row r="988" spans="1:33" ht="16.5" customHeight="1">
      <c r="A988" s="11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</row>
    <row r="989" spans="1:33" ht="16.5" customHeight="1">
      <c r="A989" s="11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</row>
    <row r="990" spans="1:33" ht="16.5" customHeight="1">
      <c r="A990" s="11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</row>
    <row r="991" spans="1:33" ht="16.5" customHeight="1">
      <c r="A991" s="11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</row>
    <row r="992" spans="1:33" ht="16.5" customHeight="1">
      <c r="A992" s="11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</row>
    <row r="993" spans="1:33" ht="16.5" customHeight="1">
      <c r="A993" s="11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</row>
    <row r="994" spans="1:33" ht="16.5" customHeight="1">
      <c r="A994" s="11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</row>
    <row r="995" spans="1:33" ht="16.5" customHeight="1">
      <c r="A995" s="11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</row>
    <row r="996" spans="1:33" ht="16.5" customHeight="1">
      <c r="A996" s="11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</row>
    <row r="997" spans="1:33" ht="16.5" customHeight="1">
      <c r="A997" s="11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</row>
    <row r="998" spans="1:33" ht="16.5" customHeight="1">
      <c r="A998" s="11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</row>
    <row r="999" spans="1:33" ht="16.5" customHeight="1">
      <c r="A999" s="11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</row>
    <row r="1000" spans="1:33" ht="16.5" customHeight="1">
      <c r="A1000" s="11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</row>
  </sheetData>
  <mergeCells count="5">
    <mergeCell ref="A1:A2"/>
    <mergeCell ref="B1:F1"/>
    <mergeCell ref="AK1:AK2"/>
    <mergeCell ref="AL1:AP1"/>
    <mergeCell ref="I1:L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67B9A-7E99-48C7-BC26-ADC34EDC5AA2}">
  <sheetPr>
    <tabColor rgb="FF6D9EEB"/>
  </sheetPr>
  <dimension ref="A1:AA520"/>
  <sheetViews>
    <sheetView topLeftCell="A468" zoomScale="51" workbookViewId="0">
      <selection activeCell="V3" sqref="V3:Z482"/>
    </sheetView>
  </sheetViews>
  <sheetFormatPr defaultRowHeight="15.6"/>
  <cols>
    <col min="1" max="1" width="22.09765625" bestFit="1" customWidth="1"/>
    <col min="2" max="2" width="11.69921875" customWidth="1"/>
    <col min="3" max="4" width="14" customWidth="1"/>
    <col min="5" max="5" width="13.3984375" customWidth="1"/>
    <col min="6" max="6" width="12.296875" customWidth="1"/>
    <col min="7" max="7" width="9.796875" bestFit="1" customWidth="1"/>
    <col min="10" max="10" width="11.8984375" bestFit="1" customWidth="1"/>
    <col min="11" max="11" width="15.3984375" bestFit="1" customWidth="1"/>
    <col min="12" max="12" width="9.69921875" bestFit="1" customWidth="1"/>
  </cols>
  <sheetData>
    <row r="1" spans="1:27">
      <c r="B1" t="s">
        <v>43</v>
      </c>
      <c r="D1" t="s">
        <v>42</v>
      </c>
      <c r="J1" s="391"/>
      <c r="L1" s="391" t="s">
        <v>43</v>
      </c>
      <c r="M1" s="391"/>
      <c r="N1" s="39" t="s">
        <v>71</v>
      </c>
      <c r="O1" s="391"/>
      <c r="P1" s="391"/>
      <c r="Q1" s="391"/>
      <c r="U1" s="400"/>
      <c r="V1" s="400" t="s">
        <v>43</v>
      </c>
      <c r="W1" s="400"/>
      <c r="X1" s="39" t="s">
        <v>71</v>
      </c>
      <c r="Y1" s="400"/>
      <c r="Z1" s="400"/>
      <c r="AA1" s="400"/>
    </row>
    <row r="2" spans="1:27">
      <c r="B2">
        <v>1</v>
      </c>
      <c r="C2">
        <v>3</v>
      </c>
      <c r="D2">
        <v>5</v>
      </c>
      <c r="E2">
        <v>10</v>
      </c>
      <c r="F2">
        <v>30</v>
      </c>
      <c r="G2" t="s">
        <v>233</v>
      </c>
      <c r="J2" s="391"/>
      <c r="L2" s="391">
        <v>1</v>
      </c>
      <c r="M2" s="391">
        <v>3</v>
      </c>
      <c r="N2" s="391">
        <v>5</v>
      </c>
      <c r="O2" s="391">
        <v>10</v>
      </c>
      <c r="P2" s="391">
        <v>30</v>
      </c>
      <c r="Q2" s="391" t="s">
        <v>233</v>
      </c>
      <c r="U2" s="400"/>
      <c r="V2" s="400">
        <v>1</v>
      </c>
      <c r="W2" s="400">
        <v>3</v>
      </c>
      <c r="X2" s="400">
        <v>5</v>
      </c>
      <c r="Y2" s="400">
        <v>10</v>
      </c>
      <c r="Z2" s="400">
        <v>30</v>
      </c>
      <c r="AA2" s="400" t="s">
        <v>233</v>
      </c>
    </row>
    <row r="3" spans="1:27">
      <c r="A3" s="24">
        <v>45202</v>
      </c>
      <c r="B3" s="421">
        <f>'Bonds (CP)'!O5*'Bonds Portfolio'!$H$3</f>
        <v>9.5238095238122437E-6</v>
      </c>
      <c r="C3" s="421">
        <f>'Bonds (CP)'!P5*'Bonds Portfolio'!$H$4</f>
        <v>-2.2516869806334583E-4</v>
      </c>
      <c r="D3" s="421">
        <f>'Bonds (CP)'!Q5*'Bonds Portfolio'!$H$5</f>
        <v>-4.8084818994566984E-4</v>
      </c>
      <c r="E3" s="421">
        <f>'Bonds (CP)'!R5*'Bonds Portfolio'!$H$6</f>
        <v>0</v>
      </c>
      <c r="F3" s="421">
        <f>'Bonds (CP)'!S5*'Bonds Portfolio'!H$7</f>
        <v>1.5035880711162645E-3</v>
      </c>
      <c r="G3" s="422">
        <f>SUM(B3:F3)</f>
        <v>8.0709499263106107E-4</v>
      </c>
      <c r="K3" s="24">
        <v>45243</v>
      </c>
      <c r="L3" s="423">
        <f>'Bonds (CP)'!AT34*'Final Portfolio'!$Y$3</f>
        <v>5.9858840346642684E-5</v>
      </c>
      <c r="M3" s="423">
        <f>'Bonds (CP)'!AU34*'Final Portfolio'!$Y$4</f>
        <v>4.7571868694411632E-3</v>
      </c>
      <c r="N3" s="423">
        <f>'Bonds (CP)'!AV34*'Final Portfolio'!$Y$5</f>
        <v>6.2858339216887707E-3</v>
      </c>
      <c r="O3" s="423">
        <f>'Bonds (CP)'!AW34*'Final Portfolio'!$Y$6</f>
        <v>4.6856792643936498E-4</v>
      </c>
      <c r="P3" s="423">
        <f>'Bonds (CP)'!AX34*'Final Portfolio'!$Y$7</f>
        <v>-1.8603164871029499E-3</v>
      </c>
      <c r="Q3" s="423">
        <f>SUM(L3:P3)</f>
        <v>9.7111310708129922E-3</v>
      </c>
      <c r="U3" s="24">
        <v>45243</v>
      </c>
      <c r="V3" s="423">
        <f>L3-$L$485</f>
        <v>6.5951009377349353E-5</v>
      </c>
      <c r="W3" s="423">
        <f t="shared" ref="W3:AA18" si="0">M3-$L$485</f>
        <v>4.7632790384718703E-3</v>
      </c>
      <c r="X3" s="423">
        <f t="shared" si="0"/>
        <v>6.2919260907194777E-3</v>
      </c>
      <c r="Y3" s="423">
        <f t="shared" si="0"/>
        <v>4.7466009547007164E-4</v>
      </c>
      <c r="Z3" s="423">
        <f t="shared" si="0"/>
        <v>-1.8542243180722433E-3</v>
      </c>
      <c r="AA3" s="423">
        <f t="shared" si="0"/>
        <v>9.7172232398436992E-3</v>
      </c>
    </row>
    <row r="4" spans="1:27">
      <c r="A4" s="24">
        <v>45203</v>
      </c>
      <c r="B4" s="421">
        <f>'Bonds (CP)'!O6*'Bonds Portfolio'!$H$3</f>
        <v>-2.1411451398138492E-5</v>
      </c>
      <c r="C4" s="421">
        <f>'Bonds (CP)'!P6*'Bonds Portfolio'!$H$4</f>
        <v>-5.0599626423787386E-4</v>
      </c>
      <c r="D4" s="421">
        <f>'Bonds (CP)'!Q6*'Bonds Portfolio'!$H$5</f>
        <v>-1.3425042118429193E-3</v>
      </c>
      <c r="E4" s="421">
        <f>'Bonds (CP)'!R6*'Bonds Portfolio'!$H$6</f>
        <v>-1.4417352318960397E-3</v>
      </c>
      <c r="F4" s="421">
        <f>'Bonds (CP)'!S6*'Bonds Portfolio'!H$7</f>
        <v>2.2718441062061193E-3</v>
      </c>
      <c r="G4" s="422">
        <f t="shared" ref="G4:G67" si="1">SUM(B4:F4)</f>
        <v>-1.0398030531688523E-3</v>
      </c>
      <c r="K4" s="24">
        <v>45244</v>
      </c>
      <c r="L4" s="423">
        <f>'Bonds (CP)'!AT35*'Final Portfolio'!$Y$3</f>
        <v>3.9243667499109239E-5</v>
      </c>
      <c r="M4" s="423">
        <f>'Bonds (CP)'!AU35*'Final Portfolio'!$Y$4</f>
        <v>4.1140247797443229E-3</v>
      </c>
      <c r="N4" s="423">
        <f>'Bonds (CP)'!AV35*'Final Portfolio'!$Y$5</f>
        <v>5.7180139459830654E-3</v>
      </c>
      <c r="O4" s="423">
        <f>'Bonds (CP)'!AW35*'Final Portfolio'!$Y$6</f>
        <v>-2.339645692722059E-4</v>
      </c>
      <c r="P4" s="423">
        <f>'Bonds (CP)'!AX35*'Final Portfolio'!$Y$7</f>
        <v>-2.1074178039833247E-3</v>
      </c>
      <c r="Q4" s="423">
        <f>SUM(L4:P4)</f>
        <v>7.5299000199709684E-3</v>
      </c>
      <c r="U4" s="24">
        <v>45244</v>
      </c>
      <c r="V4" s="423">
        <f t="shared" ref="V4:Z67" si="2">L4-$L$485</f>
        <v>4.5335836529815909E-5</v>
      </c>
      <c r="W4" s="423">
        <f t="shared" si="0"/>
        <v>4.12011694877503E-3</v>
      </c>
      <c r="X4" s="423">
        <f t="shared" si="0"/>
        <v>5.7241061150137725E-3</v>
      </c>
      <c r="Y4" s="423">
        <f t="shared" si="0"/>
        <v>-2.2787240024149923E-4</v>
      </c>
      <c r="Z4" s="423">
        <f t="shared" si="0"/>
        <v>-2.1013256349526181E-3</v>
      </c>
      <c r="AA4" s="423">
        <f t="shared" si="0"/>
        <v>7.5359921890016755E-3</v>
      </c>
    </row>
    <row r="5" spans="1:27">
      <c r="A5" s="24">
        <v>45204</v>
      </c>
      <c r="B5" s="421">
        <f>'Bonds (CP)'!O7*'Bonds Portfolio'!$H$3</f>
        <v>-2.3788389845545766E-6</v>
      </c>
      <c r="C5" s="421">
        <f>'Bonds (CP)'!P7*'Bonds Portfolio'!$H$4</f>
        <v>-3.3722949076304243E-4</v>
      </c>
      <c r="D5" s="421">
        <f>'Bonds (CP)'!Q7*'Bonds Portfolio'!$H$5</f>
        <v>4.8114343776693594E-4</v>
      </c>
      <c r="E5" s="421">
        <f>'Bonds (CP)'!R7*'Bonds Portfolio'!$H$6</f>
        <v>7.2364860977929934E-4</v>
      </c>
      <c r="F5" s="421">
        <f>'Bonds (CP)'!S7*'Bonds Portfolio'!H$7</f>
        <v>-2.2530328624368531E-3</v>
      </c>
      <c r="G5" s="422">
        <f t="shared" si="1"/>
        <v>-1.3878491446382148E-3</v>
      </c>
      <c r="K5" s="24">
        <v>45245</v>
      </c>
      <c r="L5" s="423">
        <f>'Bonds (CP)'!AT36*'Final Portfolio'!$Y$3</f>
        <v>5.5342319021689511E-5</v>
      </c>
      <c r="M5" s="423">
        <f>'Bonds (CP)'!AU36*'Final Portfolio'!$Y$4</f>
        <v>5.0083820226117653E-3</v>
      </c>
      <c r="N5" s="423">
        <f>'Bonds (CP)'!AV36*'Final Portfolio'!$Y$5</f>
        <v>8.11309972575921E-3</v>
      </c>
      <c r="O5" s="423">
        <f>'Bonds (CP)'!AW36*'Final Portfolio'!$Y$6</f>
        <v>2.5835537905261122E-3</v>
      </c>
      <c r="P5" s="423">
        <f>'Bonds (CP)'!AX36*'Final Portfolio'!$Y$7</f>
        <v>-3.0704884095385508E-3</v>
      </c>
      <c r="Q5" s="423">
        <f>SUM(L5:P5)</f>
        <v>1.2689889448380226E-2</v>
      </c>
      <c r="U5" s="24">
        <v>45245</v>
      </c>
      <c r="V5" s="423">
        <f t="shared" si="2"/>
        <v>6.1434488052396181E-5</v>
      </c>
      <c r="W5" s="423">
        <f t="shared" si="0"/>
        <v>5.0144741916424724E-3</v>
      </c>
      <c r="X5" s="423">
        <f t="shared" si="0"/>
        <v>8.1191918947899171E-3</v>
      </c>
      <c r="Y5" s="423">
        <f t="shared" si="0"/>
        <v>2.5896459595568188E-3</v>
      </c>
      <c r="Z5" s="423">
        <f t="shared" si="0"/>
        <v>-3.0643962405078442E-3</v>
      </c>
      <c r="AA5" s="423">
        <f t="shared" si="0"/>
        <v>1.2695981617410933E-2</v>
      </c>
    </row>
    <row r="6" spans="1:27">
      <c r="A6" s="24">
        <v>45205</v>
      </c>
      <c r="B6" s="421">
        <f>'Bonds (CP)'!O8*'Bonds Portfolio'!$H$3</f>
        <v>-4.7568335108283403E-6</v>
      </c>
      <c r="C6" s="421">
        <f>'Bonds (CP)'!P8*'Bonds Portfolio'!$H$4</f>
        <v>1.1250621650400916E-4</v>
      </c>
      <c r="D6" s="421">
        <f>'Bonds (CP)'!Q8*'Bonds Portfolio'!$H$5</f>
        <v>-9.6128445863912643E-5</v>
      </c>
      <c r="E6" s="421">
        <f>'Bonds (CP)'!R8*'Bonds Portfolio'!$H$6</f>
        <v>-7.2160082376781013E-4</v>
      </c>
      <c r="F6" s="421">
        <f>'Bonds (CP)'!S8*'Bonds Portfolio'!H$7</f>
        <v>-7.4956924500500495E-4</v>
      </c>
      <c r="G6" s="422">
        <f t="shared" si="1"/>
        <v>-1.4595491316435468E-3</v>
      </c>
      <c r="K6" s="24">
        <v>45246</v>
      </c>
      <c r="L6" s="423">
        <f>'Bonds (CP)'!AT37*'Final Portfolio'!$Y$3</f>
        <v>5.4439982150826798E-5</v>
      </c>
      <c r="M6" s="423">
        <f>'Bonds (CP)'!AU37*'Final Portfolio'!$Y$4</f>
        <v>5.2627658963531054E-3</v>
      </c>
      <c r="N6" s="423">
        <f>'Bonds (CP)'!AV37*'Final Portfolio'!$Y$5</f>
        <v>8.1174333115490802E-3</v>
      </c>
      <c r="O6" s="423">
        <f>'Bonds (CP)'!AW37*'Final Portfolio'!$Y$6</f>
        <v>2.8219732378514518E-3</v>
      </c>
      <c r="P6" s="423">
        <f>'Bonds (CP)'!AX37*'Final Portfolio'!$Y$7</f>
        <v>-2.0280617542352418E-3</v>
      </c>
      <c r="Q6" s="423">
        <f>SUM(L6:P6)</f>
        <v>1.4228550673669224E-2</v>
      </c>
      <c r="U6" s="24">
        <v>45246</v>
      </c>
      <c r="V6" s="423">
        <f t="shared" si="2"/>
        <v>6.0532151181533468E-5</v>
      </c>
      <c r="W6" s="423">
        <f t="shared" si="0"/>
        <v>5.2688580653838125E-3</v>
      </c>
      <c r="X6" s="423">
        <f t="shared" si="0"/>
        <v>8.1235254805797873E-3</v>
      </c>
      <c r="Y6" s="423">
        <f t="shared" si="0"/>
        <v>2.8280654068821584E-3</v>
      </c>
      <c r="Z6" s="423">
        <f t="shared" si="0"/>
        <v>-2.0219695852045352E-3</v>
      </c>
      <c r="AA6" s="423">
        <f t="shared" si="0"/>
        <v>1.4234642842699931E-2</v>
      </c>
    </row>
    <row r="7" spans="1:27">
      <c r="A7" s="24">
        <v>45208</v>
      </c>
      <c r="B7" s="421">
        <f>'Bonds (CP)'!O9*'Bonds Portfolio'!$H$3</f>
        <v>-7.1333510779858062E-6</v>
      </c>
      <c r="C7" s="421">
        <f>'Bonds (CP)'!P9*'Bonds Portfolio'!$H$4</f>
        <v>-1.1244764678503837E-4</v>
      </c>
      <c r="D7" s="421">
        <f>'Bonds (CP)'!Q9*'Bonds Portfolio'!$H$5</f>
        <v>9.6168604588944004E-5</v>
      </c>
      <c r="E7" s="421">
        <f>'Bonds (CP)'!R9*'Bonds Portfolio'!$H$6</f>
        <v>-7.2102373094371235E-4</v>
      </c>
      <c r="F7" s="421">
        <f>'Bonds (CP)'!S9*'Bonds Portfolio'!H$7</f>
        <v>-3.9447793382901639E-3</v>
      </c>
      <c r="G7" s="422">
        <f t="shared" si="1"/>
        <v>-4.6892154625079565E-3</v>
      </c>
      <c r="K7" s="24">
        <v>45247</v>
      </c>
      <c r="L7" s="423">
        <f>'Bonds (CP)'!AT38*'Final Portfolio'!$Y$3</f>
        <v>6.9705093833778432E-5</v>
      </c>
      <c r="M7" s="423">
        <f>'Bonds (CP)'!AU38*'Final Portfolio'!$Y$4</f>
        <v>5.1994058966927702E-3</v>
      </c>
      <c r="N7" s="423">
        <f>'Bonds (CP)'!AV38*'Final Portfolio'!$Y$5</f>
        <v>8.4008796836603904E-3</v>
      </c>
      <c r="O7" s="423">
        <f>'Bonds (CP)'!AW38*'Final Portfolio'!$Y$6</f>
        <v>5.909330410175875E-3</v>
      </c>
      <c r="P7" s="423">
        <f>'Bonds (CP)'!AX38*'Final Portfolio'!$Y$7</f>
        <v>3.3176646570773235E-4</v>
      </c>
      <c r="Q7" s="423">
        <f>SUM(L7:P7)</f>
        <v>1.9911087550070546E-2</v>
      </c>
      <c r="U7" s="24">
        <v>45247</v>
      </c>
      <c r="V7" s="423">
        <f t="shared" si="2"/>
        <v>7.5797262864485109E-5</v>
      </c>
      <c r="W7" s="423">
        <f t="shared" si="0"/>
        <v>5.2054980657234773E-3</v>
      </c>
      <c r="X7" s="423">
        <f t="shared" si="0"/>
        <v>8.4069718526910975E-3</v>
      </c>
      <c r="Y7" s="423">
        <f t="shared" si="0"/>
        <v>5.915422579206582E-3</v>
      </c>
      <c r="Z7" s="423">
        <f t="shared" si="0"/>
        <v>3.3785863473843902E-4</v>
      </c>
      <c r="AA7" s="423">
        <f t="shared" si="0"/>
        <v>1.9917179719101251E-2</v>
      </c>
    </row>
    <row r="8" spans="1:27">
      <c r="A8" s="24">
        <v>45209</v>
      </c>
      <c r="B8" s="421">
        <f>'Bonds (CP)'!O10*'Bonds Portfolio'!$H$3</f>
        <v>2.1417155034630131E-5</v>
      </c>
      <c r="C8" s="421">
        <f>'Bonds (CP)'!P10*'Bonds Portfolio'!$H$4</f>
        <v>0</v>
      </c>
      <c r="D8" s="421">
        <f>'Bonds (CP)'!Q10*'Bonds Portfolio'!$H$5</f>
        <v>-6.718446466786774E-4</v>
      </c>
      <c r="E8" s="421">
        <f>'Bonds (CP)'!R10*'Bonds Portfolio'!$H$6</f>
        <v>-1.0796904490112708E-3</v>
      </c>
      <c r="F8" s="421">
        <f>'Bonds (CP)'!S10*'Bonds Portfolio'!H$7</f>
        <v>7.422979373799014E-4</v>
      </c>
      <c r="G8" s="422">
        <f t="shared" si="1"/>
        <v>-9.8782000327541676E-4</v>
      </c>
      <c r="K8" s="24">
        <v>45250</v>
      </c>
      <c r="L8" s="423">
        <f>'Bonds (CP)'!AT39*'Final Portfolio'!$Y$3</f>
        <v>7.2386058981233073E-5</v>
      </c>
      <c r="M8" s="423">
        <f>'Bonds (CP)'!AU39*'Final Portfolio'!$Y$4</f>
        <v>5.3914989217736138E-3</v>
      </c>
      <c r="N8" s="423">
        <f>'Bonds (CP)'!AV39*'Final Portfolio'!$Y$5</f>
        <v>9.256607223953087E-3</v>
      </c>
      <c r="O8" s="423">
        <f>'Bonds (CP)'!AW39*'Final Portfolio'!$Y$6</f>
        <v>7.3417614457865748E-3</v>
      </c>
      <c r="P8" s="423">
        <f>'Bonds (CP)'!AX39*'Final Portfolio'!$Y$7</f>
        <v>1.576242759986086E-3</v>
      </c>
      <c r="Q8" s="423">
        <f>SUM(L8:P8)</f>
        <v>2.3638496410480596E-2</v>
      </c>
      <c r="U8" s="24">
        <v>45250</v>
      </c>
      <c r="V8" s="423">
        <f t="shared" si="2"/>
        <v>7.8478228011939749E-5</v>
      </c>
      <c r="W8" s="423">
        <f t="shared" si="0"/>
        <v>5.3975910908043209E-3</v>
      </c>
      <c r="X8" s="423">
        <f t="shared" si="0"/>
        <v>9.2626993929837941E-3</v>
      </c>
      <c r="Y8" s="423">
        <f t="shared" si="0"/>
        <v>7.3478536148172818E-3</v>
      </c>
      <c r="Z8" s="423">
        <f t="shared" si="0"/>
        <v>1.5823349290167927E-3</v>
      </c>
      <c r="AA8" s="423">
        <f t="shared" si="0"/>
        <v>2.3644588579511301E-2</v>
      </c>
    </row>
    <row r="9" spans="1:27">
      <c r="A9" s="24">
        <v>45210</v>
      </c>
      <c r="B9" s="421">
        <f>'Bonds (CP)'!O11*'Bonds Portfolio'!$H$3</f>
        <v>7.1409539035404816E-6</v>
      </c>
      <c r="C9" s="421">
        <f>'Bonds (CP)'!P11*'Bonds Portfolio'!$H$4</f>
        <v>1.0720204965841145E-3</v>
      </c>
      <c r="D9" s="421">
        <f>'Bonds (CP)'!Q11*'Bonds Portfolio'!$H$5</f>
        <v>1.4469083070202478E-3</v>
      </c>
      <c r="E9" s="421">
        <f>'Bonds (CP)'!R11*'Bonds Portfolio'!$H$6</f>
        <v>5.4140255166715062E-4</v>
      </c>
      <c r="F9" s="421">
        <f>'Bonds (CP)'!S11*'Bonds Portfolio'!H$7</f>
        <v>-4.1459245160832712E-3</v>
      </c>
      <c r="G9" s="422">
        <f t="shared" si="1"/>
        <v>-1.0784522069082181E-3</v>
      </c>
      <c r="K9" s="24">
        <v>45251</v>
      </c>
      <c r="L9" s="423">
        <f>'Bonds (CP)'!AT40*'Final Portfolio'!$Y$3</f>
        <v>7.6950608446670895E-5</v>
      </c>
      <c r="M9" s="423">
        <f>'Bonds (CP)'!AU40*'Final Portfolio'!$Y$4</f>
        <v>6.1658212987763146E-3</v>
      </c>
      <c r="N9" s="423">
        <f>'Bonds (CP)'!AV40*'Final Portfolio'!$Y$5</f>
        <v>1.0392786589909456E-2</v>
      </c>
      <c r="O9" s="423">
        <f>'Bonds (CP)'!AW40*'Final Portfolio'!$Y$6</f>
        <v>7.8130842524206934E-3</v>
      </c>
      <c r="P9" s="423">
        <f>'Bonds (CP)'!AX40*'Final Portfolio'!$Y$7</f>
        <v>1.0755154450039672E-3</v>
      </c>
      <c r="Q9" s="423">
        <f>SUM(L9:P9)</f>
        <v>2.5524158194557101E-2</v>
      </c>
      <c r="U9" s="24">
        <v>45251</v>
      </c>
      <c r="V9" s="423">
        <f t="shared" si="2"/>
        <v>8.3042777477377572E-5</v>
      </c>
      <c r="W9" s="423">
        <f t="shared" si="0"/>
        <v>6.1719134678070216E-3</v>
      </c>
      <c r="X9" s="423">
        <f t="shared" si="0"/>
        <v>1.0398878758940163E-2</v>
      </c>
      <c r="Y9" s="423">
        <f t="shared" si="0"/>
        <v>7.8191764214514004E-3</v>
      </c>
      <c r="Z9" s="423">
        <f t="shared" si="0"/>
        <v>1.0816076140346739E-3</v>
      </c>
      <c r="AA9" s="423">
        <f t="shared" si="0"/>
        <v>2.5530250363587807E-2</v>
      </c>
    </row>
    <row r="10" spans="1:27">
      <c r="A10" s="24">
        <v>45211</v>
      </c>
      <c r="B10" s="421">
        <f>'Bonds (CP)'!O12*'Bonds Portfolio'!$H$3</f>
        <v>4.7614817446959281E-6</v>
      </c>
      <c r="C10" s="421">
        <f>'Bonds (CP)'!P12*'Bonds Portfolio'!$H$4</f>
        <v>5.077941290708985E-4</v>
      </c>
      <c r="D10" s="421">
        <f>'Bonds (CP)'!Q12*'Bonds Portfolio'!$H$5</f>
        <v>7.7149228433409038E-4</v>
      </c>
      <c r="E10" s="421">
        <f>'Bonds (CP)'!R12*'Bonds Portfolio'!$H$6</f>
        <v>1.6296237138819425E-3</v>
      </c>
      <c r="F10" s="421">
        <f>'Bonds (CP)'!S12*'Bonds Portfolio'!H$7</f>
        <v>1.2257986895854596E-3</v>
      </c>
      <c r="G10" s="422">
        <f t="shared" si="1"/>
        <v>4.1394702986170869E-3</v>
      </c>
      <c r="K10" s="24">
        <v>45252</v>
      </c>
      <c r="L10" s="423">
        <f>'Bonds (CP)'!AT41*'Final Portfolio'!$Y$3</f>
        <v>8.5094948047295123E-5</v>
      </c>
      <c r="M10" s="423">
        <f>'Bonds (CP)'!AU41*'Final Portfolio'!$Y$4</f>
        <v>5.5947179806673294E-3</v>
      </c>
      <c r="N10" s="423">
        <f>'Bonds (CP)'!AV41*'Final Portfolio'!$Y$5</f>
        <v>9.6933378425340996E-3</v>
      </c>
      <c r="O10" s="423">
        <f>'Bonds (CP)'!AW41*'Final Portfolio'!$Y$6</f>
        <v>9.5065688506223191E-3</v>
      </c>
      <c r="P10" s="423">
        <f>'Bonds (CP)'!AX41*'Final Portfolio'!$Y$7</f>
        <v>3.2550467632752531E-3</v>
      </c>
      <c r="Q10" s="423">
        <f>SUM(L10:P10)</f>
        <v>2.8134766385146295E-2</v>
      </c>
      <c r="U10" s="24">
        <v>45252</v>
      </c>
      <c r="V10" s="423">
        <f t="shared" si="2"/>
        <v>9.11871170780018E-5</v>
      </c>
      <c r="W10" s="423">
        <f t="shared" si="0"/>
        <v>5.6008101496980364E-3</v>
      </c>
      <c r="X10" s="423">
        <f t="shared" si="0"/>
        <v>9.6994300115648066E-3</v>
      </c>
      <c r="Y10" s="423">
        <f t="shared" si="0"/>
        <v>9.5126610196530261E-3</v>
      </c>
      <c r="Z10" s="423">
        <f t="shared" si="0"/>
        <v>3.2611389323059597E-3</v>
      </c>
      <c r="AA10" s="423">
        <f t="shared" si="0"/>
        <v>2.8140858554177001E-2</v>
      </c>
    </row>
    <row r="11" spans="1:27">
      <c r="A11" s="24">
        <v>45212</v>
      </c>
      <c r="B11" s="421">
        <f>'Bonds (CP)'!O13*'Bonds Portfolio'!$H$3</f>
        <v>1.4292062927737526E-5</v>
      </c>
      <c r="C11" s="421">
        <f>'Bonds (CP)'!P13*'Bonds Portfolio'!$H$4</f>
        <v>2.8214315957551507E-4</v>
      </c>
      <c r="D11" s="421">
        <f>'Bonds (CP)'!Q13*'Bonds Portfolio'!$H$5</f>
        <v>2.8917492516088768E-4</v>
      </c>
      <c r="E11" s="421">
        <f>'Bonds (CP)'!R13*'Bonds Portfolio'!$H$6</f>
        <v>-1.805738839781823E-4</v>
      </c>
      <c r="F11" s="421">
        <f>'Bonds (CP)'!S13*'Bonds Portfolio'!H$7</f>
        <v>2.4529044383267185E-4</v>
      </c>
      <c r="G11" s="422">
        <f t="shared" si="1"/>
        <v>6.5032670751862995E-4</v>
      </c>
      <c r="K11" s="24">
        <v>45253</v>
      </c>
      <c r="L11" s="423">
        <f>'Bonds (CP)'!AT42*'Final Portfolio'!$Y$3</f>
        <v>9.505873912653451E-5</v>
      </c>
      <c r="M11" s="423">
        <f>'Bonds (CP)'!AU42*'Final Portfolio'!$Y$4</f>
        <v>5.0831384157717704E-3</v>
      </c>
      <c r="N11" s="423">
        <f>'Bonds (CP)'!AV42*'Final Portfolio'!$Y$5</f>
        <v>7.9890172871663785E-3</v>
      </c>
      <c r="O11" s="423">
        <f>'Bonds (CP)'!AW42*'Final Portfolio'!$Y$6</f>
        <v>7.3506682666955973E-3</v>
      </c>
      <c r="P11" s="423">
        <f>'Bonds (CP)'!AX42*'Final Portfolio'!$Y$7</f>
        <v>2.5798762915544083E-3</v>
      </c>
      <c r="Q11" s="423">
        <f>SUM(L11:P11)</f>
        <v>2.3097759000314688E-2</v>
      </c>
      <c r="U11" s="24">
        <v>45253</v>
      </c>
      <c r="V11" s="423">
        <f t="shared" si="2"/>
        <v>1.0115090815724119E-4</v>
      </c>
      <c r="W11" s="423">
        <f t="shared" si="0"/>
        <v>5.0892305848024774E-3</v>
      </c>
      <c r="X11" s="423">
        <f t="shared" si="0"/>
        <v>7.9951094561970856E-3</v>
      </c>
      <c r="Y11" s="423">
        <f t="shared" si="0"/>
        <v>7.3567604357263044E-3</v>
      </c>
      <c r="Z11" s="423">
        <f t="shared" si="0"/>
        <v>2.5859684605851149E-3</v>
      </c>
      <c r="AA11" s="423">
        <f t="shared" si="0"/>
        <v>2.3103851169345394E-2</v>
      </c>
    </row>
    <row r="12" spans="1:27">
      <c r="A12" s="24">
        <v>45215</v>
      </c>
      <c r="B12" s="421">
        <f>'Bonds (CP)'!O14*'Bonds Portfolio'!$H$3</f>
        <v>4.5334757834758668E-5</v>
      </c>
      <c r="C12" s="421">
        <f>'Bonds (CP)'!P14*'Bonds Portfolio'!$H$4</f>
        <v>-5.6394870857834788E-5</v>
      </c>
      <c r="D12" s="421">
        <f>'Bonds (CP)'!Q14*'Bonds Portfolio'!$H$5</f>
        <v>-2.888121222771128E-4</v>
      </c>
      <c r="E12" s="421">
        <f>'Bonds (CP)'!R14*'Bonds Portfolio'!$H$6</f>
        <v>-7.2116799324571993E-4</v>
      </c>
      <c r="F12" s="421">
        <f>'Bonds (CP)'!S14*'Bonds Portfolio'!H$7</f>
        <v>2.4548132283683E-4</v>
      </c>
      <c r="G12" s="422">
        <f t="shared" si="1"/>
        <v>-7.7555890570907868E-4</v>
      </c>
      <c r="K12" s="24">
        <v>45254</v>
      </c>
      <c r="L12" s="423">
        <f>'Bonds (CP)'!AT43*'Final Portfolio'!$Y$3</f>
        <v>8.6964317733548852E-5</v>
      </c>
      <c r="M12" s="423">
        <f>'Bonds (CP)'!AU43*'Final Portfolio'!$Y$4</f>
        <v>4.4419001399913149E-3</v>
      </c>
      <c r="N12" s="423">
        <f>'Bonds (CP)'!AV43*'Final Portfolio'!$Y$5</f>
        <v>7.1390373322207752E-3</v>
      </c>
      <c r="O12" s="423">
        <f>'Bonds (CP)'!AW43*'Final Portfolio'!$Y$6</f>
        <v>7.589726651529312E-3</v>
      </c>
      <c r="P12" s="423">
        <f>'Bonds (CP)'!AX43*'Final Portfolio'!$Y$7</f>
        <v>2.496493322425315E-3</v>
      </c>
      <c r="Q12" s="423">
        <f>SUM(L12:P12)</f>
        <v>2.1754121763900264E-2</v>
      </c>
      <c r="U12" s="24">
        <v>45254</v>
      </c>
      <c r="V12" s="423">
        <f t="shared" si="2"/>
        <v>9.3056486764255529E-5</v>
      </c>
      <c r="W12" s="423">
        <f t="shared" si="0"/>
        <v>4.447992309022022E-3</v>
      </c>
      <c r="X12" s="423">
        <f t="shared" si="0"/>
        <v>7.1451295012514822E-3</v>
      </c>
      <c r="Y12" s="423">
        <f t="shared" si="0"/>
        <v>7.5958188205600191E-3</v>
      </c>
      <c r="Z12" s="423">
        <f t="shared" si="0"/>
        <v>2.5025854914560216E-3</v>
      </c>
      <c r="AA12" s="423">
        <f t="shared" si="0"/>
        <v>2.1760213932930969E-2</v>
      </c>
    </row>
    <row r="13" spans="1:27">
      <c r="A13" s="24">
        <v>45216</v>
      </c>
      <c r="B13" s="421">
        <f>'Bonds (CP)'!O15*'Bonds Portfolio'!$H$3</f>
        <v>3.8231098430816869E-5</v>
      </c>
      <c r="C13" s="421">
        <f>'Bonds (CP)'!P15*'Bonds Portfolio'!$H$4</f>
        <v>-2.8174907781182944E-4</v>
      </c>
      <c r="D13" s="421">
        <f>'Bonds (CP)'!Q15*'Bonds Portfolio'!$H$5</f>
        <v>-1.3434922564447237E-3</v>
      </c>
      <c r="E13" s="421">
        <f>'Bonds (CP)'!R15*'Bonds Portfolio'!$H$6</f>
        <v>-2.5106664673237304E-3</v>
      </c>
      <c r="F13" s="421">
        <f>'Bonds (CP)'!S15*'Bonds Portfolio'!H$7</f>
        <v>-1.7082119494271763E-3</v>
      </c>
      <c r="G13" s="422">
        <f t="shared" si="1"/>
        <v>-5.8058886525766433E-3</v>
      </c>
      <c r="K13" s="24">
        <v>45257</v>
      </c>
      <c r="L13" s="423">
        <f>'Bonds (CP)'!AT44*'Final Portfolio'!$Y$3</f>
        <v>6.902734199910387E-5</v>
      </c>
      <c r="M13" s="423">
        <f>'Bonds (CP)'!AU44*'Final Portfolio'!$Y$4</f>
        <v>4.6986334817034426E-3</v>
      </c>
      <c r="N13" s="423">
        <f>'Bonds (CP)'!AV44*'Final Portfolio'!$Y$5</f>
        <v>7.9890172871663785E-3</v>
      </c>
      <c r="O13" s="423">
        <f>'Bonds (CP)'!AW44*'Final Portfolio'!$Y$6</f>
        <v>8.0649445993923492E-3</v>
      </c>
      <c r="P13" s="423">
        <f>'Bonds (CP)'!AX44*'Final Portfolio'!$Y$7</f>
        <v>2.1579477769296408E-3</v>
      </c>
      <c r="Q13" s="423">
        <f>SUM(L13:P13)</f>
        <v>2.2979570487190917E-2</v>
      </c>
      <c r="U13" s="24">
        <v>45257</v>
      </c>
      <c r="V13" s="423">
        <f t="shared" si="2"/>
        <v>7.5119511029810547E-5</v>
      </c>
      <c r="W13" s="423">
        <f t="shared" si="0"/>
        <v>4.7047256507341496E-3</v>
      </c>
      <c r="X13" s="423">
        <f t="shared" si="0"/>
        <v>7.9951094561970856E-3</v>
      </c>
      <c r="Y13" s="423">
        <f t="shared" si="0"/>
        <v>8.0710367684230563E-3</v>
      </c>
      <c r="Z13" s="423">
        <f t="shared" si="0"/>
        <v>2.1640399459603474E-3</v>
      </c>
      <c r="AA13" s="423">
        <f t="shared" si="0"/>
        <v>2.2985662656221623E-2</v>
      </c>
    </row>
    <row r="14" spans="1:27">
      <c r="A14" s="24">
        <v>45217</v>
      </c>
      <c r="B14" s="421">
        <f>'Bonds (CP)'!O16*'Bonds Portfolio'!$H$3</f>
        <v>2.3896567097668076E-6</v>
      </c>
      <c r="C14" s="421">
        <f>'Bonds (CP)'!P16*'Bonds Portfolio'!$H$4</f>
        <v>-7.3117633770328802E-4</v>
      </c>
      <c r="D14" s="421">
        <f>'Bonds (CP)'!Q16*'Bonds Portfolio'!$H$5</f>
        <v>-7.6778339875737019E-4</v>
      </c>
      <c r="E14" s="421">
        <f>'Bonds (CP)'!R16*'Bonds Portfolio'!$H$6</f>
        <v>-1.6131332459765962E-3</v>
      </c>
      <c r="F14" s="421">
        <f>'Bonds (CP)'!S16*'Bonds Portfolio'!H$7</f>
        <v>-3.1395481922885291E-3</v>
      </c>
      <c r="G14" s="422">
        <f t="shared" si="1"/>
        <v>-6.2492515180160163E-3</v>
      </c>
      <c r="K14" s="24">
        <v>45258</v>
      </c>
      <c r="L14" s="423">
        <f>'Bonds (CP)'!AT45*'Final Portfolio'!$Y$3</f>
        <v>5.017921146953208E-5</v>
      </c>
      <c r="M14" s="423">
        <f>'Bonds (CP)'!AU45*'Final Portfolio'!$Y$4</f>
        <v>5.0182337660121413E-3</v>
      </c>
      <c r="N14" s="423">
        <f>'Bonds (CP)'!AV45*'Final Portfolio'!$Y$5</f>
        <v>1.0546186433243461E-2</v>
      </c>
      <c r="O14" s="423">
        <f>'Bonds (CP)'!AW45*'Final Portfolio'!$Y$6</f>
        <v>1.166994713149099E-2</v>
      </c>
      <c r="P14" s="423">
        <f>'Bonds (CP)'!AX45*'Final Portfolio'!$Y$7</f>
        <v>2.7401596435038009E-3</v>
      </c>
      <c r="Q14" s="423">
        <f>SUM(L14:P14)</f>
        <v>3.0024706185719927E-2</v>
      </c>
      <c r="U14" s="24">
        <v>45258</v>
      </c>
      <c r="V14" s="423">
        <f t="shared" si="2"/>
        <v>5.6271380500238749E-5</v>
      </c>
      <c r="W14" s="423">
        <f t="shared" si="0"/>
        <v>5.0243259350428483E-3</v>
      </c>
      <c r="X14" s="423">
        <f t="shared" si="0"/>
        <v>1.0552278602274168E-2</v>
      </c>
      <c r="Y14" s="423">
        <f t="shared" si="0"/>
        <v>1.1676039300521697E-2</v>
      </c>
      <c r="Z14" s="423">
        <f t="shared" si="0"/>
        <v>2.7462518125345075E-3</v>
      </c>
      <c r="AA14" s="423">
        <f t="shared" si="0"/>
        <v>3.0030798354750633E-2</v>
      </c>
    </row>
    <row r="15" spans="1:27">
      <c r="A15" s="24">
        <v>45218</v>
      </c>
      <c r="B15" s="421">
        <f>'Bonds (CP)'!O17*'Bonds Portfolio'!$H$3</f>
        <v>-1.6717162716098289E-5</v>
      </c>
      <c r="C15" s="421">
        <f>'Bonds (CP)'!P17*'Bonds Portfolio'!$H$4</f>
        <v>1.1265164274381156E-4</v>
      </c>
      <c r="D15" s="421">
        <f>'Bonds (CP)'!Q17*'Bonds Portfolio'!$H$5</f>
        <v>-2.8805253889978017E-4</v>
      </c>
      <c r="E15" s="421">
        <f>'Bonds (CP)'!R17*'Bonds Portfolio'!$H$6</f>
        <v>0</v>
      </c>
      <c r="F15" s="421">
        <f>'Bonds (CP)'!S17*'Bonds Portfolio'!H$7</f>
        <v>7.2687116316085248E-4</v>
      </c>
      <c r="G15" s="422">
        <f t="shared" si="1"/>
        <v>5.3475310428878551E-4</v>
      </c>
      <c r="K15" s="24">
        <v>45259</v>
      </c>
      <c r="L15" s="423">
        <f>'Bonds (CP)'!AT46*'Final Portfolio'!$Y$3</f>
        <v>6.461455622363665E-5</v>
      </c>
      <c r="M15" s="423">
        <f>'Bonds (CP)'!AU46*'Final Portfolio'!$Y$4</f>
        <v>5.9151034729084092E-3</v>
      </c>
      <c r="N15" s="423">
        <f>'Bonds (CP)'!AV46*'Final Portfolio'!$Y$5</f>
        <v>1.1398187334313699E-2</v>
      </c>
      <c r="O15" s="423">
        <f>'Bonds (CP)'!AW46*'Final Portfolio'!$Y$6</f>
        <v>1.4335689272566803E-2</v>
      </c>
      <c r="P15" s="423">
        <f>'Bonds (CP)'!AX46*'Final Portfolio'!$Y$7</f>
        <v>3.9957468042789096E-3</v>
      </c>
      <c r="Q15" s="423">
        <f>SUM(L15:P15)</f>
        <v>3.5709341440291455E-2</v>
      </c>
      <c r="U15" s="24">
        <v>45259</v>
      </c>
      <c r="V15" s="423">
        <f t="shared" si="2"/>
        <v>7.0706725254343327E-5</v>
      </c>
      <c r="W15" s="423">
        <f t="shared" si="0"/>
        <v>5.9211956419391162E-3</v>
      </c>
      <c r="X15" s="423">
        <f t="shared" si="0"/>
        <v>1.1404279503344406E-2</v>
      </c>
      <c r="Y15" s="423">
        <f t="shared" si="0"/>
        <v>1.434178144159751E-2</v>
      </c>
      <c r="Z15" s="423">
        <f t="shared" si="0"/>
        <v>4.0018389733096167E-3</v>
      </c>
      <c r="AA15" s="423">
        <f t="shared" si="0"/>
        <v>3.571543360932216E-2</v>
      </c>
    </row>
    <row r="16" spans="1:27">
      <c r="A16" s="24">
        <v>45219</v>
      </c>
      <c r="B16" s="421">
        <f>'Bonds (CP)'!O18*'Bonds Portfolio'!$H$3</f>
        <v>2.3883789323569715E-6</v>
      </c>
      <c r="C16" s="421">
        <f>'Bonds (CP)'!P18*'Bonds Portfolio'!$H$4</f>
        <v>-2.251063879516435E-4</v>
      </c>
      <c r="D16" s="421">
        <f>'Bonds (CP)'!Q18*'Bonds Portfolio'!$H$5</f>
        <v>-2.8796158352626305E-4</v>
      </c>
      <c r="E16" s="421">
        <f>'Bonds (CP)'!R18*'Bonds Portfolio'!$H$6</f>
        <v>-1.7956247073047383E-4</v>
      </c>
      <c r="F16" s="421">
        <f>'Bonds (CP)'!S18*'Bonds Portfolio'!H$7</f>
        <v>4.8530484435927113E-4</v>
      </c>
      <c r="G16" s="422">
        <f t="shared" si="1"/>
        <v>-2.0493721891675238E-4</v>
      </c>
      <c r="K16" s="24">
        <v>45260</v>
      </c>
      <c r="L16" s="423">
        <f>'Bonds (CP)'!AT47*'Final Portfolio'!$Y$3</f>
        <v>6.4573991031391384E-5</v>
      </c>
      <c r="M16" s="423">
        <f>'Bonds (CP)'!AU47*'Final Portfolio'!$Y$4</f>
        <v>5.3351040529044979E-3</v>
      </c>
      <c r="N16" s="423">
        <f>'Bonds (CP)'!AV47*'Final Portfolio'!$Y$5</f>
        <v>1.1107294399714163E-2</v>
      </c>
      <c r="O16" s="423">
        <f>'Bonds (CP)'!AW47*'Final Portfolio'!$Y$6</f>
        <v>1.3600164311982223E-2</v>
      </c>
      <c r="P16" s="423">
        <f>'Bonds (CP)'!AX47*'Final Portfolio'!$Y$7</f>
        <v>3.4866720856993492E-3</v>
      </c>
      <c r="Q16" s="423">
        <f>SUM(L16:P16)</f>
        <v>3.3593808841331625E-2</v>
      </c>
      <c r="U16" s="24">
        <v>45260</v>
      </c>
      <c r="V16" s="423">
        <f t="shared" si="2"/>
        <v>7.0666160062098061E-5</v>
      </c>
      <c r="W16" s="423">
        <f t="shared" si="0"/>
        <v>5.3411962219352049E-3</v>
      </c>
      <c r="X16" s="423">
        <f t="shared" si="0"/>
        <v>1.111338656874487E-2</v>
      </c>
      <c r="Y16" s="423">
        <f t="shared" si="0"/>
        <v>1.360625648101293E-2</v>
      </c>
      <c r="Z16" s="423">
        <f t="shared" si="0"/>
        <v>3.4927642547300558E-3</v>
      </c>
      <c r="AA16" s="423">
        <f t="shared" si="0"/>
        <v>3.3599901010362331E-2</v>
      </c>
    </row>
    <row r="17" spans="1:27">
      <c r="A17" s="24">
        <v>45222</v>
      </c>
      <c r="B17" s="421">
        <f>'Bonds (CP)'!O19*'Bonds Portfolio'!$H$3</f>
        <v>-3.8159651152441623E-5</v>
      </c>
      <c r="C17" s="421">
        <f>'Bonds (CP)'!P19*'Bonds Portfolio'!$H$4</f>
        <v>3.9455609301645821E-4</v>
      </c>
      <c r="D17" s="421">
        <f>'Bonds (CP)'!Q19*'Bonds Portfolio'!$H$5</f>
        <v>1.2526685864967468E-3</v>
      </c>
      <c r="E17" s="421">
        <f>'Bonds (CP)'!R19*'Bonds Portfolio'!$H$6</f>
        <v>2.1670493430307426E-3</v>
      </c>
      <c r="F17" s="421">
        <f>'Bonds (CP)'!S19*'Bonds Portfolio'!H$7</f>
        <v>3.4367754935106633E-3</v>
      </c>
      <c r="G17" s="422">
        <f t="shared" si="1"/>
        <v>7.2128898649021691E-3</v>
      </c>
      <c r="K17" s="24">
        <v>45261</v>
      </c>
      <c r="L17" s="423">
        <f>'Bonds (CP)'!AT48*'Final Portfolio'!$Y$3</f>
        <v>-1.8679950186798467E-5</v>
      </c>
      <c r="M17" s="423">
        <f>'Bonds (CP)'!AU48*'Final Portfolio'!$Y$4</f>
        <v>3.9849058490021962E-3</v>
      </c>
      <c r="N17" s="423">
        <f>'Bonds (CP)'!AV48*'Final Portfolio'!$Y$5</f>
        <v>1.0673593504853147E-2</v>
      </c>
      <c r="O17" s="423">
        <f>'Bonds (CP)'!AW48*'Final Portfolio'!$Y$6</f>
        <v>1.0433906580893985E-2</v>
      </c>
      <c r="P17" s="423">
        <f>'Bonds (CP)'!AX48*'Final Portfolio'!$Y$7</f>
        <v>2.3005373004295481E-3</v>
      </c>
      <c r="Q17" s="423">
        <f>SUM(L17:P17)</f>
        <v>2.7374263284992078E-2</v>
      </c>
      <c r="U17" s="24">
        <v>45261</v>
      </c>
      <c r="V17" s="423">
        <f t="shared" si="2"/>
        <v>-1.2587781156091797E-5</v>
      </c>
      <c r="W17" s="423">
        <f t="shared" si="0"/>
        <v>3.9909980180329032E-3</v>
      </c>
      <c r="X17" s="423">
        <f t="shared" si="0"/>
        <v>1.0679685673883854E-2</v>
      </c>
      <c r="Y17" s="423">
        <f t="shared" si="0"/>
        <v>1.0439998749924692E-2</v>
      </c>
      <c r="Z17" s="423">
        <f t="shared" si="0"/>
        <v>2.3066294694602547E-3</v>
      </c>
      <c r="AA17" s="423">
        <f t="shared" si="0"/>
        <v>2.7380355454022783E-2</v>
      </c>
    </row>
    <row r="18" spans="1:27">
      <c r="A18" s="24">
        <v>45223</v>
      </c>
      <c r="B18" s="421">
        <f>'Bonds (CP)'!O20*'Bonds Portfolio'!$H$3</f>
        <v>-1.1919587262053489E-5</v>
      </c>
      <c r="C18" s="421">
        <f>'Bonds (CP)'!P20*'Bonds Portfolio'!$H$4</f>
        <v>-1.6890633111899244E-4</v>
      </c>
      <c r="D18" s="421">
        <f>'Bonds (CP)'!Q20*'Bonds Portfolio'!$H$5</f>
        <v>-3.8425277332145111E-4</v>
      </c>
      <c r="E18" s="421">
        <f>'Bonds (CP)'!R20*'Bonds Portfolio'!$H$6</f>
        <v>-1.256298408336754E-3</v>
      </c>
      <c r="F18" s="421">
        <f>'Bonds (CP)'!S20*'Bonds Portfolio'!H$7</f>
        <v>-2.1909090778219568E-3</v>
      </c>
      <c r="G18" s="422">
        <f t="shared" si="1"/>
        <v>-4.0122861778612079E-3</v>
      </c>
      <c r="K18" s="24">
        <v>45264</v>
      </c>
      <c r="L18" s="423">
        <f>'Bonds (CP)'!AT49*'Final Portfolio'!$Y$3</f>
        <v>-1.4218430640717817E-5</v>
      </c>
      <c r="M18" s="423">
        <f>'Bonds (CP)'!AU49*'Final Portfolio'!$Y$4</f>
        <v>2.7119790046504556E-3</v>
      </c>
      <c r="N18" s="423">
        <f>'Bonds (CP)'!AV49*'Final Portfolio'!$Y$5</f>
        <v>6.4183167400617648E-3</v>
      </c>
      <c r="O18" s="423">
        <f>'Bonds (CP)'!AW49*'Final Portfolio'!$Y$6</f>
        <v>7.0858989745751066E-3</v>
      </c>
      <c r="P18" s="423">
        <f>'Bonds (CP)'!AX49*'Final Portfolio'!$Y$7</f>
        <v>1.5663540414295406E-3</v>
      </c>
      <c r="Q18" s="423">
        <f>SUM(L18:P18)</f>
        <v>1.7768330330076146E-2</v>
      </c>
      <c r="U18" s="24">
        <v>45264</v>
      </c>
      <c r="V18" s="423">
        <f t="shared" si="2"/>
        <v>-8.1262616100111468E-6</v>
      </c>
      <c r="W18" s="423">
        <f t="shared" si="0"/>
        <v>2.7180711736811622E-3</v>
      </c>
      <c r="X18" s="423">
        <f t="shared" si="0"/>
        <v>6.4244089090924718E-3</v>
      </c>
      <c r="Y18" s="423">
        <f t="shared" si="0"/>
        <v>7.0919911436058136E-3</v>
      </c>
      <c r="Z18" s="423">
        <f t="shared" si="0"/>
        <v>1.5724462104602472E-3</v>
      </c>
      <c r="AA18" s="423">
        <f t="shared" si="0"/>
        <v>1.7774422499106851E-2</v>
      </c>
    </row>
    <row r="19" spans="1:27">
      <c r="A19" s="24">
        <v>45224</v>
      </c>
      <c r="B19" s="421">
        <f>'Bonds (CP)'!O21*'Bonds Portfolio'!$H$3</f>
        <v>-4.7669868374272009E-6</v>
      </c>
      <c r="C19" s="421">
        <f>'Bonds (CP)'!P21*'Bonds Portfolio'!$H$4</f>
        <v>2.8183038248551104E-4</v>
      </c>
      <c r="D19" s="421">
        <f>'Bonds (CP)'!Q21*'Bonds Portfolio'!$H$5</f>
        <v>9.6148335313546652E-5</v>
      </c>
      <c r="E19" s="421">
        <f>'Bonds (CP)'!R21*'Bonds Portfolio'!$H$6</f>
        <v>0</v>
      </c>
      <c r="F19" s="421">
        <f>'Bonds (CP)'!S21*'Bonds Portfolio'!H$7</f>
        <v>-7.2887255844942059E-4</v>
      </c>
      <c r="G19" s="422">
        <f t="shared" si="1"/>
        <v>-3.5566082748779014E-4</v>
      </c>
      <c r="K19" s="24">
        <v>45265</v>
      </c>
      <c r="L19" s="423">
        <f>'Bonds (CP)'!AT50*'Final Portfolio'!$Y$3</f>
        <v>-3.5568202027391749E-6</v>
      </c>
      <c r="M19" s="423">
        <f>'Bonds (CP)'!AU50*'Final Portfolio'!$Y$4</f>
        <v>2.3938401098426354E-3</v>
      </c>
      <c r="N19" s="423">
        <f>'Bonds (CP)'!AV50*'Final Portfolio'!$Y$5</f>
        <v>5.8515424759390247E-3</v>
      </c>
      <c r="O19" s="423">
        <f>'Bonds (CP)'!AW50*'Final Portfolio'!$Y$6</f>
        <v>6.3595676136190063E-3</v>
      </c>
      <c r="P19" s="423">
        <f>'Bonds (CP)'!AX50*'Final Portfolio'!$Y$7</f>
        <v>1.141201549781825E-3</v>
      </c>
      <c r="Q19" s="423">
        <f>SUM(L19:P19)</f>
        <v>1.5742594928979753E-2</v>
      </c>
      <c r="U19" s="24">
        <v>45265</v>
      </c>
      <c r="V19" s="423">
        <f t="shared" si="2"/>
        <v>2.5353488279674957E-6</v>
      </c>
      <c r="W19" s="423">
        <f t="shared" si="2"/>
        <v>2.399932278873342E-3</v>
      </c>
      <c r="X19" s="423">
        <f t="shared" si="2"/>
        <v>5.8576346449697317E-3</v>
      </c>
      <c r="Y19" s="423">
        <f t="shared" si="2"/>
        <v>6.3656597826497133E-3</v>
      </c>
      <c r="Z19" s="423">
        <f t="shared" si="2"/>
        <v>1.1472937188125316E-3</v>
      </c>
      <c r="AA19" s="423">
        <f t="shared" ref="AA19:AA82" si="3">Q19-$L$485</f>
        <v>1.5748687098010458E-2</v>
      </c>
    </row>
    <row r="20" spans="1:27">
      <c r="A20" s="24">
        <v>45225</v>
      </c>
      <c r="B20" s="421">
        <f>'Bonds (CP)'!O22*'Bonds Portfolio'!$H$3</f>
        <v>2.3837054167016981E-6</v>
      </c>
      <c r="C20" s="421">
        <f>'Bonds (CP)'!P22*'Bonds Portfolio'!$H$4</f>
        <v>-2.2521025637333114E-4</v>
      </c>
      <c r="D20" s="421">
        <f>'Bonds (CP)'!Q22*'Bonds Portfolio'!$H$5</f>
        <v>-1.9216614234997289E-4</v>
      </c>
      <c r="E20" s="421">
        <f>'Bonds (CP)'!R22*'Bonds Portfolio'!$H$6</f>
        <v>-1.0758037251481151E-3</v>
      </c>
      <c r="F20" s="421">
        <f>'Bonds (CP)'!S22*'Bonds Portfolio'!H$7</f>
        <v>-3.599895383938248E-3</v>
      </c>
      <c r="G20" s="422">
        <f t="shared" si="1"/>
        <v>-5.0906918023929659E-3</v>
      </c>
      <c r="K20" s="24">
        <v>45266</v>
      </c>
      <c r="L20" s="423">
        <f>'Bonds (CP)'!AT51*'Final Portfolio'!$Y$3</f>
        <v>1.0683760683760646E-5</v>
      </c>
      <c r="M20" s="423">
        <f>'Bonds (CP)'!AU51*'Final Portfolio'!$Y$4</f>
        <v>2.0779839486963778E-3</v>
      </c>
      <c r="N20" s="423">
        <f>'Bonds (CP)'!AV51*'Final Portfolio'!$Y$5</f>
        <v>5.148702744449272E-3</v>
      </c>
      <c r="O20" s="423">
        <f>'Bonds (CP)'!AW51*'Final Portfolio'!$Y$6</f>
        <v>4.6957945539228257E-3</v>
      </c>
      <c r="P20" s="423">
        <f>'Bonds (CP)'!AX51*'Final Portfolio'!$Y$7</f>
        <v>7.2884245112827097E-4</v>
      </c>
      <c r="Q20" s="423">
        <f>SUM(L20:P20)</f>
        <v>1.2662007458880506E-2</v>
      </c>
      <c r="U20" s="24">
        <v>45266</v>
      </c>
      <c r="V20" s="423">
        <f t="shared" si="2"/>
        <v>1.6775929714467316E-5</v>
      </c>
      <c r="W20" s="423">
        <f t="shared" si="2"/>
        <v>2.0840761177270844E-3</v>
      </c>
      <c r="X20" s="423">
        <f t="shared" si="2"/>
        <v>5.154794913479979E-3</v>
      </c>
      <c r="Y20" s="423">
        <f t="shared" si="2"/>
        <v>4.7018867229535327E-3</v>
      </c>
      <c r="Z20" s="423">
        <f t="shared" si="2"/>
        <v>7.3493462015897769E-4</v>
      </c>
      <c r="AA20" s="423">
        <f t="shared" si="3"/>
        <v>1.2668099627911213E-2</v>
      </c>
    </row>
    <row r="21" spans="1:27">
      <c r="A21" s="24">
        <v>45226</v>
      </c>
      <c r="B21" s="421">
        <f>'Bonds (CP)'!O23*'Bonds Portfolio'!$H$3</f>
        <v>-2.0578993821712173E-4</v>
      </c>
      <c r="C21" s="421">
        <f>'Bonds (CP)'!P23*'Bonds Portfolio'!$H$4</f>
        <v>-1.7921559049008265E-3</v>
      </c>
      <c r="D21" s="421">
        <f>'Bonds (CP)'!Q23*'Bonds Portfolio'!$H$5</f>
        <v>-4.7993779931732234E-4</v>
      </c>
      <c r="E21" s="421">
        <f>'Bonds (CP)'!R23*'Bonds Portfolio'!$H$6</f>
        <v>2.5300105338712663E-3</v>
      </c>
      <c r="F21" s="421">
        <f>'Bonds (CP)'!S23*'Bonds Portfolio'!H$7</f>
        <v>8.148260856864287E-3</v>
      </c>
      <c r="G21" s="422">
        <f t="shared" si="1"/>
        <v>8.2003877483002828E-3</v>
      </c>
      <c r="K21" s="24">
        <v>45267</v>
      </c>
      <c r="L21" s="423">
        <f>'Bonds (CP)'!AT52*'Final Portfolio'!$Y$3</f>
        <v>6.2299750801009247E-6</v>
      </c>
      <c r="M21" s="423">
        <f>'Bonds (CP)'!AU52*'Final Portfolio'!$Y$4</f>
        <v>1.8873712373894413E-3</v>
      </c>
      <c r="N21" s="423">
        <f>'Bonds (CP)'!AV52*'Final Portfolio'!$Y$5</f>
        <v>4.446139769339566E-3</v>
      </c>
      <c r="O21" s="423">
        <f>'Bonds (CP)'!AW52*'Final Portfolio'!$Y$6</f>
        <v>4.2172550312071016E-3</v>
      </c>
      <c r="P21" s="423">
        <f>'Bonds (CP)'!AX52*'Final Portfolio'!$Y$7</f>
        <v>6.3981200175782231E-4</v>
      </c>
      <c r="Q21" s="423">
        <f>SUM(L21:P21)</f>
        <v>1.1196808014774032E-2</v>
      </c>
      <c r="U21" s="24">
        <v>45267</v>
      </c>
      <c r="V21" s="423">
        <f t="shared" si="2"/>
        <v>1.2322144110807595E-5</v>
      </c>
      <c r="W21" s="423">
        <f t="shared" si="2"/>
        <v>1.8934634064201479E-3</v>
      </c>
      <c r="X21" s="423">
        <f t="shared" si="2"/>
        <v>4.452231938370273E-3</v>
      </c>
      <c r="Y21" s="423">
        <f t="shared" si="2"/>
        <v>4.2233472002378087E-3</v>
      </c>
      <c r="Z21" s="423">
        <f t="shared" si="2"/>
        <v>6.4590417078852903E-4</v>
      </c>
      <c r="AA21" s="423">
        <f t="shared" si="3"/>
        <v>1.1202900183804739E-2</v>
      </c>
    </row>
    <row r="22" spans="1:27">
      <c r="A22" s="24">
        <v>45229</v>
      </c>
      <c r="B22" s="421">
        <f>'Bonds (CP)'!O24*'Bonds Portfolio'!$H$3</f>
        <v>2.3656103804392537E-6</v>
      </c>
      <c r="C22" s="421">
        <f>'Bonds (CP)'!P24*'Bonds Portfolio'!$H$4</f>
        <v>0</v>
      </c>
      <c r="D22" s="421">
        <f>'Bonds (CP)'!Q24*'Bonds Portfolio'!$H$5</f>
        <v>-4.7968535626490813E-4</v>
      </c>
      <c r="E22" s="421">
        <f>'Bonds (CP)'!R24*'Bonds Portfolio'!$H$6</f>
        <v>-4.451334396113827E-3</v>
      </c>
      <c r="F22" s="421">
        <f>'Bonds (CP)'!S24*'Bonds Portfolio'!H$7</f>
        <v>-1.0682343302446159E-2</v>
      </c>
      <c r="G22" s="422">
        <f t="shared" si="1"/>
        <v>-1.5610997444444455E-2</v>
      </c>
      <c r="K22" s="24">
        <v>45268</v>
      </c>
      <c r="L22" s="423">
        <f>'Bonds (CP)'!AT53*'Final Portfolio'!$Y$3</f>
        <v>8.6352710762931383E-5</v>
      </c>
      <c r="M22" s="423">
        <f>'Bonds (CP)'!AU53*'Final Portfolio'!$Y$4</f>
        <v>3.4016205649559338E-3</v>
      </c>
      <c r="N22" s="423">
        <f>'Bonds (CP)'!AV53*'Final Portfolio'!$Y$5</f>
        <v>3.8842278326327519E-3</v>
      </c>
      <c r="O22" s="423">
        <f>'Bonds (CP)'!AW53*'Final Portfolio'!$Y$6</f>
        <v>-4.6566023872194999E-4</v>
      </c>
      <c r="P22" s="423">
        <f>'Bonds (CP)'!AX53*'Final Portfolio'!$Y$7</f>
        <v>-2.3847755068528453E-3</v>
      </c>
      <c r="Q22" s="423">
        <f>SUM(L22:P22)</f>
        <v>4.5217653627768212E-3</v>
      </c>
      <c r="U22" s="24">
        <v>45268</v>
      </c>
      <c r="V22" s="423">
        <f t="shared" si="2"/>
        <v>9.2444879793638059E-5</v>
      </c>
      <c r="W22" s="423">
        <f t="shared" si="2"/>
        <v>3.4077127339866404E-3</v>
      </c>
      <c r="X22" s="423">
        <f t="shared" si="2"/>
        <v>3.8903200016634585E-3</v>
      </c>
      <c r="Y22" s="423">
        <f t="shared" si="2"/>
        <v>-4.5956806969124332E-4</v>
      </c>
      <c r="Z22" s="423">
        <f t="shared" si="2"/>
        <v>-2.3786833378221387E-3</v>
      </c>
      <c r="AA22" s="423">
        <f t="shared" si="3"/>
        <v>4.5278575318075283E-3</v>
      </c>
    </row>
    <row r="23" spans="1:27">
      <c r="A23" s="24">
        <v>45230</v>
      </c>
      <c r="B23" s="421">
        <f>'Bonds (CP)'!O25*'Bonds Portfolio'!$H$3</f>
        <v>8.0672864099160432E-5</v>
      </c>
      <c r="C23" s="421">
        <f>'Bonds (CP)'!P25*'Bonds Portfolio'!$H$4</f>
        <v>7.8812014954872465E-4</v>
      </c>
      <c r="D23" s="421">
        <f>'Bonds (CP)'!Q25*'Bonds Portfolio'!$H$5</f>
        <v>0</v>
      </c>
      <c r="E23" s="421">
        <f>'Bonds (CP)'!R25*'Bonds Portfolio'!$H$6</f>
        <v>-1.0721362143167911E-3</v>
      </c>
      <c r="F23" s="421">
        <f>'Bonds (CP)'!S25*'Bonds Portfolio'!H$7</f>
        <v>-5.3717791968503651E-3</v>
      </c>
      <c r="G23" s="422">
        <f t="shared" si="1"/>
        <v>-5.575122397519271E-3</v>
      </c>
      <c r="K23" s="24">
        <v>45271</v>
      </c>
      <c r="L23" s="423">
        <f>'Bonds (CP)'!AT54*'Final Portfolio'!$Y$3</f>
        <v>9.0852409370267845E-5</v>
      </c>
      <c r="M23" s="423">
        <f>'Bonds (CP)'!AU54*'Final Portfolio'!$Y$4</f>
        <v>3.5925086303796581E-3</v>
      </c>
      <c r="N23" s="423">
        <f>'Bonds (CP)'!AV54*'Final Portfolio'!$Y$5</f>
        <v>4.1616502384079993E-3</v>
      </c>
      <c r="O23" s="423">
        <f>'Bonds (CP)'!AW54*'Final Portfolio'!$Y$6</f>
        <v>3.9723057833594023E-3</v>
      </c>
      <c r="P23" s="423">
        <f>'Bonds (CP)'!AX54*'Final Portfolio'!$Y$7</f>
        <v>7.137168402405813E-4</v>
      </c>
      <c r="Q23" s="423">
        <f>SUM(L23:P23)</f>
        <v>1.253103390175791E-2</v>
      </c>
      <c r="U23" s="24">
        <v>45271</v>
      </c>
      <c r="V23" s="423">
        <f t="shared" si="2"/>
        <v>9.6944578400974521E-5</v>
      </c>
      <c r="W23" s="423">
        <f t="shared" si="2"/>
        <v>3.5986007994103647E-3</v>
      </c>
      <c r="X23" s="423">
        <f t="shared" si="2"/>
        <v>4.1677424074387064E-3</v>
      </c>
      <c r="Y23" s="423">
        <f t="shared" si="2"/>
        <v>3.9783979523901093E-3</v>
      </c>
      <c r="Z23" s="423">
        <f t="shared" si="2"/>
        <v>7.1980900927128802E-4</v>
      </c>
      <c r="AA23" s="423">
        <f t="shared" si="3"/>
        <v>1.2537126070788617E-2</v>
      </c>
    </row>
    <row r="24" spans="1:27">
      <c r="A24" s="24">
        <v>45231</v>
      </c>
      <c r="B24" s="421">
        <f>'Bonds (CP)'!O26*'Bonds Portfolio'!$H$3</f>
        <v>9.4942874856029038E-6</v>
      </c>
      <c r="C24" s="421">
        <f>'Bonds (CP)'!P26*'Bonds Portfolio'!$H$4</f>
        <v>8.4565611576294054E-4</v>
      </c>
      <c r="D24" s="421">
        <f>'Bonds (CP)'!Q26*'Bonds Portfolio'!$H$5</f>
        <v>2.5133524958045341E-3</v>
      </c>
      <c r="E24" s="421">
        <f>'Bonds (CP)'!R26*'Bonds Portfolio'!$H$6</f>
        <v>4.8913410720937758E-3</v>
      </c>
      <c r="F24" s="421">
        <f>'Bonds (CP)'!S26*'Bonds Portfolio'!H$7</f>
        <v>3.7902666872108265E-3</v>
      </c>
      <c r="G24" s="422">
        <f t="shared" si="1"/>
        <v>1.205011065835768E-2</v>
      </c>
      <c r="K24" s="24">
        <v>45272</v>
      </c>
      <c r="L24" s="423">
        <f>'Bonds (CP)'!AT55*'Final Portfolio'!$Y$3</f>
        <v>3.5539760106619858E-5</v>
      </c>
      <c r="M24" s="423">
        <f>'Bonds (CP)'!AU55*'Final Portfolio'!$Y$4</f>
        <v>1.6949020060273235E-3</v>
      </c>
      <c r="N24" s="423">
        <f>'Bonds (CP)'!AV55*'Final Portfolio'!$Y$5</f>
        <v>2.489147901031461E-3</v>
      </c>
      <c r="O24" s="423">
        <f>'Bonds (CP)'!AW55*'Final Portfolio'!$Y$6</f>
        <v>3.9674821809764027E-3</v>
      </c>
      <c r="P24" s="423">
        <f>'Bonds (CP)'!AX55*'Final Portfolio'!$Y$7</f>
        <v>2.2157177052709765E-3</v>
      </c>
      <c r="Q24" s="423">
        <f>SUM(L24:P24)</f>
        <v>1.0402789553412783E-2</v>
      </c>
      <c r="U24" s="24">
        <v>45272</v>
      </c>
      <c r="V24" s="423">
        <f t="shared" si="2"/>
        <v>4.1631929137326527E-5</v>
      </c>
      <c r="W24" s="423">
        <f t="shared" si="2"/>
        <v>1.7009941750580301E-3</v>
      </c>
      <c r="X24" s="423">
        <f t="shared" si="2"/>
        <v>2.4952400700621676E-3</v>
      </c>
      <c r="Y24" s="423">
        <f t="shared" si="2"/>
        <v>3.9735743500071098E-3</v>
      </c>
      <c r="Z24" s="423">
        <f t="shared" si="2"/>
        <v>2.2218098743016831E-3</v>
      </c>
      <c r="AA24" s="423">
        <f t="shared" si="3"/>
        <v>1.040888172244349E-2</v>
      </c>
    </row>
    <row r="25" spans="1:27">
      <c r="A25" s="24">
        <v>45232</v>
      </c>
      <c r="B25" s="421">
        <f>'Bonds (CP)'!O27*'Bonds Portfolio'!$H$3</f>
        <v>3.8031042128604223E-5</v>
      </c>
      <c r="C25" s="421">
        <f>'Bonds (CP)'!P27*'Bonds Portfolio'!$H$4</f>
        <v>1.1868206423853102E-3</v>
      </c>
      <c r="D25" s="421">
        <f>'Bonds (CP)'!Q27*'Bonds Portfolio'!$H$5</f>
        <v>1.1589424523677078E-3</v>
      </c>
      <c r="E25" s="421">
        <f>'Bonds (CP)'!R27*'Bonds Portfolio'!$H$6</f>
        <v>2.5351205162795431E-3</v>
      </c>
      <c r="F25" s="421">
        <f>'Bonds (CP)'!S27*'Bonds Portfolio'!H$7</f>
        <v>4.0807242918885888E-3</v>
      </c>
      <c r="G25" s="422">
        <f t="shared" si="1"/>
        <v>8.9996389450497545E-3</v>
      </c>
      <c r="K25" s="24">
        <v>45273</v>
      </c>
      <c r="L25" s="423">
        <f>'Bonds (CP)'!AT56*'Final Portfolio'!$Y$3</f>
        <v>3.0203428977524373E-5</v>
      </c>
      <c r="M25" s="423">
        <f>'Bonds (CP)'!AU56*'Final Portfolio'!$Y$4</f>
        <v>1.8778588594647871E-4</v>
      </c>
      <c r="N25" s="423">
        <f>'Bonds (CP)'!AV56*'Final Portfolio'!$Y$5</f>
        <v>-2.6092734993993171E-3</v>
      </c>
      <c r="O25" s="423">
        <f>'Bonds (CP)'!AW56*'Final Portfolio'!$Y$6</f>
        <v>-5.0720971007309603E-3</v>
      </c>
      <c r="P25" s="423">
        <f>'Bonds (CP)'!AX56*'Final Portfolio'!$Y$7</f>
        <v>7.8356805173018787E-5</v>
      </c>
      <c r="Q25" s="423">
        <f>SUM(L25:P25)</f>
        <v>-7.3850244800332558E-3</v>
      </c>
      <c r="U25" s="24">
        <v>45273</v>
      </c>
      <c r="V25" s="423">
        <f t="shared" si="2"/>
        <v>3.6295598008231046E-5</v>
      </c>
      <c r="W25" s="423">
        <f t="shared" si="2"/>
        <v>1.9387805497718538E-4</v>
      </c>
      <c r="X25" s="423">
        <f t="shared" si="2"/>
        <v>-2.6031813303686105E-3</v>
      </c>
      <c r="Y25" s="423">
        <f t="shared" si="2"/>
        <v>-5.0660049317002532E-3</v>
      </c>
      <c r="Z25" s="423">
        <f t="shared" si="2"/>
        <v>8.4448974203725464E-5</v>
      </c>
      <c r="AA25" s="423">
        <f t="shared" si="3"/>
        <v>-7.3789323110025487E-3</v>
      </c>
    </row>
    <row r="26" spans="1:27">
      <c r="A26" s="24">
        <v>45233</v>
      </c>
      <c r="B26" s="421">
        <f>'Bonds (CP)'!O28*'Bonds Portfolio'!$H$3</f>
        <v>6.1943283847452243E-5</v>
      </c>
      <c r="C26" s="421">
        <f>'Bonds (CP)'!P28*'Bonds Portfolio'!$H$4</f>
        <v>1.7585037050683017E-3</v>
      </c>
      <c r="D26" s="421">
        <f>'Bonds (CP)'!Q28*'Bonds Portfolio'!$H$5</f>
        <v>1.9380935638184879E-3</v>
      </c>
      <c r="E26" s="421">
        <f>'Bonds (CP)'!R28*'Bonds Portfolio'!$H$6</f>
        <v>1.0855887987295464E-3</v>
      </c>
      <c r="F26" s="421">
        <f>'Bonds (CP)'!S28*'Bonds Portfolio'!H$7</f>
        <v>1.931365901797238E-3</v>
      </c>
      <c r="G26" s="422">
        <f t="shared" si="1"/>
        <v>6.7754952532610262E-3</v>
      </c>
      <c r="K26" s="24">
        <v>45274</v>
      </c>
      <c r="L26" s="423">
        <f>'Bonds (CP)'!AT57*'Final Portfolio'!$Y$3</f>
        <v>7.9886383809668618E-6</v>
      </c>
      <c r="M26" s="423">
        <f>'Bonds (CP)'!AU57*'Final Portfolio'!$Y$4</f>
        <v>-1.4980456752024284E-3</v>
      </c>
      <c r="N26" s="423">
        <f>'Bonds (CP)'!AV57*'Final Portfolio'!$Y$5</f>
        <v>-5.1992784879913712E-3</v>
      </c>
      <c r="O26" s="423">
        <f>'Bonds (CP)'!AW57*'Final Portfolio'!$Y$6</f>
        <v>-9.8477348126695466E-3</v>
      </c>
      <c r="P26" s="423">
        <f>'Bonds (CP)'!AX57*'Final Portfolio'!$Y$7</f>
        <v>-1.8666695919953046E-3</v>
      </c>
      <c r="Q26" s="423">
        <f>SUM(L26:P26)</f>
        <v>-1.8403739929477685E-2</v>
      </c>
      <c r="U26" s="24">
        <v>45274</v>
      </c>
      <c r="V26" s="423">
        <f t="shared" si="2"/>
        <v>1.4080807411673532E-5</v>
      </c>
      <c r="W26" s="423">
        <f t="shared" si="2"/>
        <v>-1.4919535061717218E-3</v>
      </c>
      <c r="X26" s="423">
        <f t="shared" si="2"/>
        <v>-5.1931863189606641E-3</v>
      </c>
      <c r="Y26" s="423">
        <f t="shared" si="2"/>
        <v>-9.8416426436388395E-3</v>
      </c>
      <c r="Z26" s="423">
        <f t="shared" si="2"/>
        <v>-1.860577422964598E-3</v>
      </c>
      <c r="AA26" s="423">
        <f t="shared" si="3"/>
        <v>-1.8397647760446979E-2</v>
      </c>
    </row>
    <row r="27" spans="1:27">
      <c r="A27" s="24">
        <v>45236</v>
      </c>
      <c r="B27" s="421">
        <f>'Bonds (CP)'!O29*'Bonds Portfolio'!$H$3</f>
        <v>8.3645443196002226E-5</v>
      </c>
      <c r="C27" s="421">
        <f>'Bonds (CP)'!P29*'Bonds Portfolio'!$H$4</f>
        <v>4.5326201923850815E-4</v>
      </c>
      <c r="D27" s="421">
        <f>'Bonds (CP)'!Q29*'Bonds Portfolio'!$H$5</f>
        <v>-1.9310043036017979E-4</v>
      </c>
      <c r="E27" s="421">
        <f>'Bonds (CP)'!R29*'Bonds Portfolio'!$H$6</f>
        <v>5.4270729522565514E-4</v>
      </c>
      <c r="F27" s="421">
        <f>'Bonds (CP)'!S29*'Bonds Portfolio'!H$7</f>
        <v>3.9128970372334735E-3</v>
      </c>
      <c r="G27" s="422">
        <f t="shared" si="1"/>
        <v>4.7994113645334589E-3</v>
      </c>
      <c r="K27" s="24">
        <v>45275</v>
      </c>
      <c r="L27" s="423">
        <f>'Bonds (CP)'!AT58*'Final Portfolio'!$Y$3</f>
        <v>-3.5546076601788989E-6</v>
      </c>
      <c r="M27" s="423">
        <f>'Bonds (CP)'!AU58*'Final Portfolio'!$Y$4</f>
        <v>-2.5587909448605917E-3</v>
      </c>
      <c r="N27" s="423">
        <f>'Bonds (CP)'!AV58*'Final Portfolio'!$Y$5</f>
        <v>-6.2938925628482512E-3</v>
      </c>
      <c r="O27" s="423">
        <f>'Bonds (CP)'!AW58*'Final Portfolio'!$Y$6</f>
        <v>-8.0540806857989748E-3</v>
      </c>
      <c r="P27" s="423">
        <f>'Bonds (CP)'!AX58*'Final Portfolio'!$Y$7</f>
        <v>-1.1825029262451591E-3</v>
      </c>
      <c r="Q27" s="423">
        <f>SUM(L27:P27)</f>
        <v>-1.8092821727413156E-2</v>
      </c>
      <c r="U27" s="24">
        <v>45275</v>
      </c>
      <c r="V27" s="423">
        <f t="shared" si="2"/>
        <v>2.5375613705277717E-6</v>
      </c>
      <c r="W27" s="423">
        <f t="shared" si="2"/>
        <v>-2.5526987758298851E-3</v>
      </c>
      <c r="X27" s="423">
        <f t="shared" si="2"/>
        <v>-6.2878003938175442E-3</v>
      </c>
      <c r="Y27" s="423">
        <f t="shared" si="2"/>
        <v>-8.0479885167682678E-3</v>
      </c>
      <c r="Z27" s="423">
        <f t="shared" si="2"/>
        <v>-1.1764107572144525E-3</v>
      </c>
      <c r="AA27" s="423">
        <f t="shared" si="3"/>
        <v>-1.8086729558382451E-2</v>
      </c>
    </row>
    <row r="28" spans="1:27">
      <c r="A28" s="24">
        <v>45237</v>
      </c>
      <c r="B28" s="421">
        <f>'Bonds (CP)'!O30*'Bonds Portfolio'!$H$3</f>
        <v>-8.8134388054396281E-5</v>
      </c>
      <c r="C28" s="421">
        <f>'Bonds (CP)'!P30*'Bonds Portfolio'!$H$4</f>
        <v>-8.4703533044372392E-4</v>
      </c>
      <c r="D28" s="421">
        <f>'Bonds (CP)'!Q30*'Bonds Portfolio'!$H$5</f>
        <v>1.9326254626311228E-4</v>
      </c>
      <c r="E28" s="421">
        <f>'Bonds (CP)'!R30*'Bonds Portfolio'!$H$6</f>
        <v>7.2437424206555745E-4</v>
      </c>
      <c r="F28" s="421">
        <f>'Bonds (CP)'!S30*'Bonds Portfolio'!H$7</f>
        <v>2.4638488375544366E-3</v>
      </c>
      <c r="G28" s="422">
        <f t="shared" si="1"/>
        <v>2.4463159073849863E-3</v>
      </c>
      <c r="K28" s="24">
        <v>45278</v>
      </c>
      <c r="L28" s="423">
        <f>'Bonds (CP)'!AT59*'Final Portfolio'!$Y$3</f>
        <v>-3.2885965691938912E-5</v>
      </c>
      <c r="M28" s="423">
        <f>'Bonds (CP)'!AU59*'Final Portfolio'!$Y$4</f>
        <v>-8.1595268392975484E-4</v>
      </c>
      <c r="N28" s="423">
        <f>'Bonds (CP)'!AV59*'Final Portfolio'!$Y$5</f>
        <v>-8.2940295926998032E-4</v>
      </c>
      <c r="O28" s="423">
        <f>'Bonds (CP)'!AW59*'Final Portfolio'!$Y$6</f>
        <v>7.0274937343633992E-4</v>
      </c>
      <c r="P28" s="423">
        <f>'Bonds (CP)'!AX59*'Final Portfolio'!$Y$7</f>
        <v>1.8951010198358209E-3</v>
      </c>
      <c r="Q28" s="423">
        <f>SUM(L28:P28)</f>
        <v>9.196087843804867E-4</v>
      </c>
      <c r="U28" s="24">
        <v>45278</v>
      </c>
      <c r="V28" s="423">
        <f t="shared" si="2"/>
        <v>-2.6793796661232242E-5</v>
      </c>
      <c r="W28" s="423">
        <f t="shared" si="2"/>
        <v>-8.0986051489904812E-4</v>
      </c>
      <c r="X28" s="423">
        <f t="shared" si="2"/>
        <v>-8.233107902392736E-4</v>
      </c>
      <c r="Y28" s="423">
        <f t="shared" si="2"/>
        <v>7.0884154246704664E-4</v>
      </c>
      <c r="Z28" s="423">
        <f t="shared" si="2"/>
        <v>1.9011931888665275E-3</v>
      </c>
      <c r="AA28" s="423">
        <f t="shared" si="3"/>
        <v>9.2570095341119342E-4</v>
      </c>
    </row>
    <row r="29" spans="1:27">
      <c r="A29" s="24">
        <v>45238</v>
      </c>
      <c r="B29" s="421">
        <f>'Bonds (CP)'!O31*'Bonds Portfolio'!$H$3</f>
        <v>5.0115761353514986E-5</v>
      </c>
      <c r="C29" s="421">
        <f>'Bonds (CP)'!P31*'Bonds Portfolio'!$H$4</f>
        <v>7.9353781600461021E-4</v>
      </c>
      <c r="D29" s="421">
        <f>'Bonds (CP)'!Q31*'Bonds Portfolio'!$H$5</f>
        <v>0</v>
      </c>
      <c r="E29" s="421">
        <f>'Bonds (CP)'!R31*'Bonds Portfolio'!$H$6</f>
        <v>-1.8082696318441561E-4</v>
      </c>
      <c r="F29" s="421">
        <f>'Bonds (CP)'!S31*'Bonds Portfolio'!H$7</f>
        <v>2.4643861133775817E-4</v>
      </c>
      <c r="G29" s="422">
        <f t="shared" si="1"/>
        <v>9.0926522551146771E-4</v>
      </c>
      <c r="K29" s="24">
        <v>45279</v>
      </c>
      <c r="L29" s="423">
        <f>'Bonds (CP)'!AT60*'Final Portfolio'!$Y$3</f>
        <v>-3.1895100558165804E-5</v>
      </c>
      <c r="M29" s="423">
        <f>'Bonds (CP)'!AU60*'Final Portfolio'!$Y$4</f>
        <v>-5.0187250343707739E-4</v>
      </c>
      <c r="N29" s="423">
        <f>'Bonds (CP)'!AV60*'Final Portfolio'!$Y$5</f>
        <v>1.3851729594003493E-4</v>
      </c>
      <c r="O29" s="423">
        <f>'Bonds (CP)'!AW60*'Final Portfolio'!$Y$6</f>
        <v>1.4085473143635487E-3</v>
      </c>
      <c r="P29" s="423">
        <f>'Bonds (CP)'!AX60*'Final Portfolio'!$Y$7</f>
        <v>8.2134184730766387E-4</v>
      </c>
      <c r="Q29" s="423">
        <f>SUM(L29:P29)</f>
        <v>1.8346388536160043E-3</v>
      </c>
      <c r="U29" s="24">
        <v>45279</v>
      </c>
      <c r="V29" s="423">
        <f t="shared" si="2"/>
        <v>-2.5802931527459134E-5</v>
      </c>
      <c r="W29" s="423">
        <f t="shared" si="2"/>
        <v>-4.9578033440637068E-4</v>
      </c>
      <c r="X29" s="423">
        <f t="shared" si="2"/>
        <v>1.4460946497074159E-4</v>
      </c>
      <c r="Y29" s="423">
        <f t="shared" si="2"/>
        <v>1.4146394833942553E-3</v>
      </c>
      <c r="Z29" s="423">
        <f t="shared" si="2"/>
        <v>8.2743401633837059E-4</v>
      </c>
      <c r="AA29" s="423">
        <f t="shared" si="3"/>
        <v>1.8407310226467109E-3</v>
      </c>
    </row>
    <row r="30" spans="1:27">
      <c r="A30" s="24">
        <v>45239</v>
      </c>
      <c r="B30" s="421">
        <f>'Bonds (CP)'!O32*'Bonds Portfolio'!$H$3</f>
        <v>3.5844850646460461E-5</v>
      </c>
      <c r="C30" s="421">
        <f>'Bonds (CP)'!P32*'Bonds Portfolio'!$H$4</f>
        <v>1.6502940632852603E-3</v>
      </c>
      <c r="D30" s="421">
        <f>'Bonds (CP)'!Q32*'Bonds Portfolio'!$H$5</f>
        <v>3.1173806909609953E-3</v>
      </c>
      <c r="E30" s="421">
        <f>'Bonds (CP)'!R32*'Bonds Portfolio'!$H$6</f>
        <v>3.6505839577730781E-3</v>
      </c>
      <c r="F30" s="421">
        <f>'Bonds (CP)'!S32*'Bonds Portfolio'!H$7</f>
        <v>1.2373219522940442E-3</v>
      </c>
      <c r="G30" s="422">
        <f t="shared" si="1"/>
        <v>9.6914255149598387E-3</v>
      </c>
      <c r="K30" s="24">
        <v>45280</v>
      </c>
      <c r="L30" s="423">
        <f>'Bonds (CP)'!AT61*'Final Portfolio'!$Y$3</f>
        <v>-1.7806267806275145E-6</v>
      </c>
      <c r="M30" s="423">
        <f>'Bonds (CP)'!AU61*'Final Portfolio'!$Y$4</f>
        <v>5.039518986509606E-4</v>
      </c>
      <c r="N30" s="423">
        <f>'Bonds (CP)'!AV61*'Final Portfolio'!$Y$5</f>
        <v>1.2492795687585724E-3</v>
      </c>
      <c r="O30" s="423">
        <f>'Bonds (CP)'!AW61*'Final Portfolio'!$Y$6</f>
        <v>2.8242406711489121E-3</v>
      </c>
      <c r="P30" s="423">
        <f>'Bonds (CP)'!AX61*'Final Portfolio'!$Y$7</f>
        <v>9.0495047512187507E-4</v>
      </c>
      <c r="Q30" s="423">
        <f>SUM(L30:P30)</f>
        <v>5.4806419868996927E-3</v>
      </c>
      <c r="U30" s="24">
        <v>45280</v>
      </c>
      <c r="V30" s="423">
        <f t="shared" si="2"/>
        <v>4.311542250079156E-6</v>
      </c>
      <c r="W30" s="423">
        <f t="shared" si="2"/>
        <v>5.1004406768166732E-4</v>
      </c>
      <c r="X30" s="423">
        <f t="shared" si="2"/>
        <v>1.255371737789279E-3</v>
      </c>
      <c r="Y30" s="423">
        <f t="shared" si="2"/>
        <v>2.8303328401796187E-3</v>
      </c>
      <c r="Z30" s="423">
        <f t="shared" si="2"/>
        <v>9.1104264415258179E-4</v>
      </c>
      <c r="AA30" s="423">
        <f t="shared" si="3"/>
        <v>5.4867341559303997E-3</v>
      </c>
    </row>
    <row r="31" spans="1:27">
      <c r="A31" s="24">
        <v>45240</v>
      </c>
      <c r="B31" s="421">
        <f>'Bonds (CP)'!O33*'Bonds Portfolio'!$H$3</f>
        <v>3.8289132958298924E-5</v>
      </c>
      <c r="C31" s="421">
        <f>'Bonds (CP)'!P33*'Bonds Portfolio'!$H$4</f>
        <v>3.4096466309964591E-4</v>
      </c>
      <c r="D31" s="421">
        <f>'Bonds (CP)'!Q33*'Bonds Portfolio'!$H$5</f>
        <v>0</v>
      </c>
      <c r="E31" s="421">
        <f>'Bonds (CP)'!R33*'Bonds Portfolio'!$H$6</f>
        <v>-9.0591967684621854E-4</v>
      </c>
      <c r="F31" s="421">
        <f>'Bonds (CP)'!S33*'Bonds Portfolio'!H$7</f>
        <v>-2.6961618403647967E-3</v>
      </c>
      <c r="G31" s="422">
        <f t="shared" si="1"/>
        <v>-3.2228277211530706E-3</v>
      </c>
      <c r="K31" s="24">
        <v>45281</v>
      </c>
      <c r="L31" s="423">
        <f>'Bonds (CP)'!AT62*'Final Portfolio'!$Y$3</f>
        <v>-7.1282188363197557E-6</v>
      </c>
      <c r="M31" s="423">
        <f>'Bonds (CP)'!AU62*'Final Portfolio'!$Y$4</f>
        <v>-2.521174687160865E-4</v>
      </c>
      <c r="N31" s="423">
        <f>'Bonds (CP)'!AV62*'Final Portfolio'!$Y$5</f>
        <v>-2.626889463225274E-3</v>
      </c>
      <c r="O31" s="423">
        <f>'Bonds (CP)'!AW62*'Final Portfolio'!$Y$6</f>
        <v>-3.7328564535393472E-3</v>
      </c>
      <c r="P31" s="423">
        <f>'Bonds (CP)'!AX62*'Final Portfolio'!$Y$7</f>
        <v>-1.1321496748346682E-3</v>
      </c>
      <c r="Q31" s="423">
        <f>SUM(L31:P31)</f>
        <v>-7.7511412791516953E-3</v>
      </c>
      <c r="U31" s="24">
        <v>45281</v>
      </c>
      <c r="V31" s="423">
        <f t="shared" si="2"/>
        <v>-1.036049805613085E-6</v>
      </c>
      <c r="W31" s="423">
        <f t="shared" si="2"/>
        <v>-2.4602529968537984E-4</v>
      </c>
      <c r="X31" s="423">
        <f t="shared" si="2"/>
        <v>-2.6207972941945674E-3</v>
      </c>
      <c r="Y31" s="423">
        <f t="shared" si="2"/>
        <v>-3.7267642845086406E-3</v>
      </c>
      <c r="Z31" s="423">
        <f t="shared" si="2"/>
        <v>-1.1260575058039616E-3</v>
      </c>
      <c r="AA31" s="423">
        <f t="shared" si="3"/>
        <v>-7.7450491101209882E-3</v>
      </c>
    </row>
    <row r="32" spans="1:27">
      <c r="A32" s="24">
        <v>45243</v>
      </c>
      <c r="B32" s="421">
        <f>'Bonds (CP)'!O34*'Bonds Portfolio'!$H$3</f>
        <v>1.436612168319611E-5</v>
      </c>
      <c r="C32" s="421">
        <f>'Bonds (CP)'!P34*'Bonds Portfolio'!$H$4</f>
        <v>-7.9320143633898436E-4</v>
      </c>
      <c r="D32" s="421">
        <f>'Bonds (CP)'!Q34*'Bonds Portfolio'!$H$5</f>
        <v>-1.640426123246011E-3</v>
      </c>
      <c r="E32" s="421">
        <f>'Bonds (CP)'!R34*'Bonds Portfolio'!$H$6</f>
        <v>-2.3445043321629415E-3</v>
      </c>
      <c r="F32" s="421">
        <f>'Bonds (CP)'!S34*'Bonds Portfolio'!H$7</f>
        <v>-4.897281452436907E-4</v>
      </c>
      <c r="G32" s="422">
        <f t="shared" si="1"/>
        <v>-5.2534939153084312E-3</v>
      </c>
      <c r="K32" s="24">
        <v>45282</v>
      </c>
      <c r="L32" s="423">
        <f>'Bonds (CP)'!AT63*'Final Portfolio'!$Y$3</f>
        <v>-1.426660722246953E-5</v>
      </c>
      <c r="M32" s="423">
        <f>'Bonds (CP)'!AU63*'Final Portfolio'!$Y$4</f>
        <v>-2.4442813156601239E-3</v>
      </c>
      <c r="N32" s="423">
        <f>'Bonds (CP)'!AV63*'Final Portfolio'!$Y$5</f>
        <v>-4.1357635163625922E-3</v>
      </c>
      <c r="O32" s="423">
        <f>'Bonds (CP)'!AW63*'Final Portfolio'!$Y$6</f>
        <v>-1.8713635392986017E-3</v>
      </c>
      <c r="P32" s="423">
        <f>'Bonds (CP)'!AX63*'Final Portfolio'!$Y$7</f>
        <v>9.0070938591844778E-4</v>
      </c>
      <c r="Q32" s="423">
        <f>SUM(L32:P32)</f>
        <v>-7.5649655926253393E-3</v>
      </c>
      <c r="U32" s="24">
        <v>45282</v>
      </c>
      <c r="V32" s="423">
        <f t="shared" si="2"/>
        <v>-8.1744381917628601E-6</v>
      </c>
      <c r="W32" s="423">
        <f t="shared" si="2"/>
        <v>-2.4381891466294173E-3</v>
      </c>
      <c r="X32" s="423">
        <f t="shared" si="2"/>
        <v>-4.1296713473318852E-3</v>
      </c>
      <c r="Y32" s="423">
        <f t="shared" si="2"/>
        <v>-1.8652713702678951E-3</v>
      </c>
      <c r="Z32" s="423">
        <f t="shared" si="2"/>
        <v>9.0680155494915449E-4</v>
      </c>
      <c r="AA32" s="423">
        <f t="shared" si="3"/>
        <v>-7.5588734235946323E-3</v>
      </c>
    </row>
    <row r="33" spans="1:27">
      <c r="A33" s="24">
        <v>45244</v>
      </c>
      <c r="B33" s="421">
        <f>'Bonds (CP)'!O35*'Bonds Portfolio'!$H$3</f>
        <v>-4.5415626114875534E-5</v>
      </c>
      <c r="C33" s="421">
        <f>'Bonds (CP)'!P35*'Bonds Portfolio'!$H$4</f>
        <v>-7.9217223809900791E-4</v>
      </c>
      <c r="D33" s="421">
        <f>'Bonds (CP)'!Q35*'Bonds Portfolio'!$H$5</f>
        <v>-8.6872989664360642E-4</v>
      </c>
      <c r="E33" s="421">
        <f>'Bonds (CP)'!R35*'Bonds Portfolio'!$H$6</f>
        <v>-5.4209629536189634E-4</v>
      </c>
      <c r="F33" s="421">
        <f>'Bonds (CP)'!S35*'Bonds Portfolio'!H$7</f>
        <v>7.3653509088083798E-4</v>
      </c>
      <c r="G33" s="422">
        <f t="shared" si="1"/>
        <v>-1.5118789653385486E-3</v>
      </c>
      <c r="K33" s="24">
        <v>45285</v>
      </c>
      <c r="L33" s="423">
        <f>'Bonds (CP)'!AT64*'Final Portfolio'!$Y$3</f>
        <v>-2.8507795100224389E-5</v>
      </c>
      <c r="M33" s="423">
        <f>'Bonds (CP)'!AU64*'Final Portfolio'!$Y$4</f>
        <v>-1.2560785569350585E-3</v>
      </c>
      <c r="N33" s="423">
        <f>'Bonds (CP)'!AV64*'Final Portfolio'!$Y$5</f>
        <v>-1.5213021385204219E-3</v>
      </c>
      <c r="O33" s="423">
        <f>'Bonds (CP)'!AW64*'Final Portfolio'!$Y$6</f>
        <v>1.8801515806496851E-3</v>
      </c>
      <c r="P33" s="423">
        <f>'Bonds (CP)'!AX64*'Final Portfolio'!$Y$7</f>
        <v>1.3136180362901138E-3</v>
      </c>
      <c r="Q33" s="423">
        <f>SUM(L33:P33)</f>
        <v>3.8788112638409402E-4</v>
      </c>
      <c r="U33" s="24">
        <v>45285</v>
      </c>
      <c r="V33" s="423">
        <f t="shared" si="2"/>
        <v>-2.2415626069517719E-5</v>
      </c>
      <c r="W33" s="423">
        <f t="shared" si="2"/>
        <v>-1.2499863879043519E-3</v>
      </c>
      <c r="X33" s="423">
        <f t="shared" si="2"/>
        <v>-1.5152099694897153E-3</v>
      </c>
      <c r="Y33" s="423">
        <f t="shared" si="2"/>
        <v>1.8862437496803917E-3</v>
      </c>
      <c r="Z33" s="423">
        <f t="shared" si="2"/>
        <v>1.3197102053208204E-3</v>
      </c>
      <c r="AA33" s="423">
        <f t="shared" si="3"/>
        <v>3.9397329541480068E-4</v>
      </c>
    </row>
    <row r="34" spans="1:27">
      <c r="A34" s="24">
        <v>45245</v>
      </c>
      <c r="B34" s="421">
        <f>'Bonds (CP)'!O36*'Bonds Portfolio'!$H$3</f>
        <v>2.1529947335533353E-5</v>
      </c>
      <c r="C34" s="421">
        <f>'Bonds (CP)'!P36*'Bonds Portfolio'!$H$4</f>
        <v>2.835061955633531E-4</v>
      </c>
      <c r="D34" s="421">
        <f>'Bonds (CP)'!Q36*'Bonds Portfolio'!$H$5</f>
        <v>2.9021524611738469E-4</v>
      </c>
      <c r="E34" s="421">
        <f>'Bonds (CP)'!R36*'Bonds Portfolio'!$H$6</f>
        <v>7.2466454705536149E-4</v>
      </c>
      <c r="F34" s="421">
        <f>'Bonds (CP)'!S36*'Bonds Portfolio'!H$7</f>
        <v>-7.3454677967492226E-4</v>
      </c>
      <c r="G34" s="422">
        <f t="shared" si="1"/>
        <v>5.8536915639671033E-4</v>
      </c>
      <c r="K34" s="24">
        <v>45286</v>
      </c>
      <c r="L34" s="423">
        <f>'Bonds (CP)'!AT65*'Final Portfolio'!$Y$3</f>
        <v>-1.1581291759467094E-5</v>
      </c>
      <c r="M34" s="423">
        <f>'Bonds (CP)'!AU65*'Final Portfolio'!$Y$4</f>
        <v>-1.4418540308931594E-3</v>
      </c>
      <c r="N34" s="423">
        <f>'Bonds (CP)'!AV65*'Final Portfolio'!$Y$5</f>
        <v>-1.9328457815591927E-3</v>
      </c>
      <c r="O34" s="423">
        <f>'Bonds (CP)'!AW65*'Final Portfolio'!$Y$6</f>
        <v>0</v>
      </c>
      <c r="P34" s="423">
        <f>'Bonds (CP)'!AX65*'Final Portfolio'!$Y$7</f>
        <v>2.4418671759704355E-4</v>
      </c>
      <c r="Q34" s="423">
        <f>SUM(L34:P34)</f>
        <v>-3.142094386614776E-3</v>
      </c>
      <c r="U34" s="24">
        <v>45286</v>
      </c>
      <c r="V34" s="423">
        <f t="shared" si="2"/>
        <v>-5.4891227287604229E-6</v>
      </c>
      <c r="W34" s="423">
        <f t="shared" si="2"/>
        <v>-1.4357618618624527E-3</v>
      </c>
      <c r="X34" s="423">
        <f t="shared" si="2"/>
        <v>-1.9267536125284861E-3</v>
      </c>
      <c r="Y34" s="423">
        <f t="shared" si="2"/>
        <v>6.0921690307066707E-6</v>
      </c>
      <c r="Z34" s="423">
        <f t="shared" si="2"/>
        <v>2.5027888662775021E-4</v>
      </c>
      <c r="AA34" s="423">
        <f t="shared" si="3"/>
        <v>-3.1360022175840694E-3</v>
      </c>
    </row>
    <row r="35" spans="1:27">
      <c r="A35" s="24">
        <v>45246</v>
      </c>
      <c r="B35" s="421">
        <f>'Bonds (CP)'!O37*'Bonds Portfolio'!$H$3</f>
        <v>-4.7835787594826317E-6</v>
      </c>
      <c r="C35" s="421">
        <f>'Bonds (CP)'!P37*'Bonds Portfolio'!$H$4</f>
        <v>-1.1331416782165071E-4</v>
      </c>
      <c r="D35" s="421">
        <f>'Bonds (CP)'!Q37*'Bonds Portfolio'!$H$5</f>
        <v>4.8410007128984984E-4</v>
      </c>
      <c r="E35" s="421">
        <f>'Bonds (CP)'!R37*'Bonds Portfolio'!$H$6</f>
        <v>9.069694332976008E-4</v>
      </c>
      <c r="F35" s="421">
        <f>'Bonds (CP)'!S37*'Bonds Portfolio'!H$7</f>
        <v>9.8287248489983283E-4</v>
      </c>
      <c r="G35" s="422">
        <f t="shared" si="1"/>
        <v>2.25584424290615E-3</v>
      </c>
      <c r="K35" s="24">
        <v>45287</v>
      </c>
      <c r="L35" s="423">
        <f>'Bonds (CP)'!AT66*'Final Portfolio'!$Y$3</f>
        <v>-8.9182199233028845E-6</v>
      </c>
      <c r="M35" s="423">
        <f>'Bonds (CP)'!AU66*'Final Portfolio'!$Y$4</f>
        <v>-1.7545580071418065E-3</v>
      </c>
      <c r="N35" s="423">
        <f>'Bonds (CP)'!AV66*'Final Portfolio'!$Y$5</f>
        <v>-2.7577391848581023E-3</v>
      </c>
      <c r="O35" s="423">
        <f>'Bonds (CP)'!AW66*'Final Portfolio'!$Y$6</f>
        <v>-2.0993007394370755E-3</v>
      </c>
      <c r="P35" s="423">
        <f>'Bonds (CP)'!AX66*'Final Portfolio'!$Y$7</f>
        <v>8.1069379547118458E-5</v>
      </c>
      <c r="Q35" s="423">
        <f>SUM(L35:P35)</f>
        <v>-6.5394467718131689E-3</v>
      </c>
      <c r="U35" s="24">
        <v>45287</v>
      </c>
      <c r="V35" s="423">
        <f t="shared" si="2"/>
        <v>-2.8260508925962139E-6</v>
      </c>
      <c r="W35" s="423">
        <f t="shared" si="2"/>
        <v>-1.7484658381110999E-3</v>
      </c>
      <c r="X35" s="423">
        <f t="shared" si="2"/>
        <v>-2.7516470158273957E-3</v>
      </c>
      <c r="Y35" s="423">
        <f t="shared" si="2"/>
        <v>-2.0932085704063689E-3</v>
      </c>
      <c r="Z35" s="423">
        <f t="shared" si="2"/>
        <v>8.7161548577825135E-5</v>
      </c>
      <c r="AA35" s="423">
        <f t="shared" si="3"/>
        <v>-6.5333546027824619E-3</v>
      </c>
    </row>
    <row r="36" spans="1:27">
      <c r="A36" s="24">
        <v>45247</v>
      </c>
      <c r="B36" s="421">
        <f>'Bonds (CP)'!O38*'Bonds Portfolio'!$H$3</f>
        <v>3.5924932975874315E-5</v>
      </c>
      <c r="C36" s="421">
        <f>'Bonds (CP)'!P38*'Bonds Portfolio'!$H$4</f>
        <v>5.6676754292572797E-5</v>
      </c>
      <c r="D36" s="421">
        <f>'Bonds (CP)'!Q38*'Bonds Portfolio'!$H$5</f>
        <v>9.6769349916612892E-5</v>
      </c>
      <c r="E36" s="421">
        <f>'Bonds (CP)'!R38*'Bonds Portfolio'!$H$6</f>
        <v>1.6371624268271413E-3</v>
      </c>
      <c r="F36" s="421">
        <f>'Bonds (CP)'!S38*'Bonds Portfolio'!H$7</f>
        <v>6.5293473817995924E-3</v>
      </c>
      <c r="G36" s="422">
        <f t="shared" si="1"/>
        <v>8.3558808458117934E-3</v>
      </c>
      <c r="K36" s="24">
        <v>45288</v>
      </c>
      <c r="L36" s="423">
        <f>'Bonds (CP)'!AT67*'Final Portfolio'!$Y$3</f>
        <v>-4.7961630695444455E-5</v>
      </c>
      <c r="M36" s="423">
        <f>'Bonds (CP)'!AU67*'Final Portfolio'!$Y$4</f>
        <v>-2.3765384177795923E-3</v>
      </c>
      <c r="N36" s="423">
        <f>'Bonds (CP)'!AV67*'Final Portfolio'!$Y$5</f>
        <v>-1.9344748077008435E-3</v>
      </c>
      <c r="O36" s="423">
        <f>'Bonds (CP)'!AW67*'Final Portfolio'!$Y$6</f>
        <v>2.1186807876588001E-3</v>
      </c>
      <c r="P36" s="423">
        <f>'Bonds (CP)'!AX67*'Final Portfolio'!$Y$7</f>
        <v>3.3626945550586694E-3</v>
      </c>
      <c r="Q36" s="423">
        <f>SUM(L36:P36)</f>
        <v>1.1224004865415895E-3</v>
      </c>
      <c r="U36" s="24">
        <v>45288</v>
      </c>
      <c r="V36" s="423">
        <f t="shared" si="2"/>
        <v>-4.1869461664737785E-5</v>
      </c>
      <c r="W36" s="423">
        <f t="shared" si="2"/>
        <v>-2.3704462487488857E-3</v>
      </c>
      <c r="X36" s="423">
        <f t="shared" si="2"/>
        <v>-1.9283826386701369E-3</v>
      </c>
      <c r="Y36" s="423">
        <f t="shared" si="2"/>
        <v>2.1247729566895067E-3</v>
      </c>
      <c r="Z36" s="423">
        <f t="shared" si="2"/>
        <v>3.368786724089376E-3</v>
      </c>
      <c r="AA36" s="423">
        <f t="shared" si="3"/>
        <v>1.1284926555722961E-3</v>
      </c>
    </row>
    <row r="37" spans="1:27">
      <c r="A37" s="24">
        <v>45250</v>
      </c>
      <c r="B37" s="421">
        <f>'Bonds (CP)'!O39*'Bonds Portfolio'!$H$3</f>
        <v>0</v>
      </c>
      <c r="C37" s="421">
        <f>'Bonds (CP)'!P39*'Bonds Portfolio'!$H$4</f>
        <v>5.6682016711377511E-5</v>
      </c>
      <c r="D37" s="421">
        <f>'Bonds (CP)'!Q39*'Bonds Portfolio'!$H$5</f>
        <v>6.7852753368833891E-4</v>
      </c>
      <c r="E37" s="421">
        <f>'Bonds (CP)'!R39*'Bonds Portfolio'!$H$6</f>
        <v>3.6330785599461346E-4</v>
      </c>
      <c r="F37" s="421">
        <f>'Bonds (CP)'!S39*'Bonds Portfolio'!H$7</f>
        <v>-2.5047745139895151E-4</v>
      </c>
      <c r="G37" s="422">
        <f t="shared" si="1"/>
        <v>8.4803995499537843E-4</v>
      </c>
      <c r="K37" s="24">
        <v>45289</v>
      </c>
      <c r="L37" s="423">
        <f>'Bonds (CP)'!AT68*'Final Portfolio'!$Y$3</f>
        <v>-7.8028019152331934E-5</v>
      </c>
      <c r="M37" s="423">
        <f>'Bonds (CP)'!AU68*'Final Portfolio'!$Y$4</f>
        <v>-1.8167313236053405E-3</v>
      </c>
      <c r="N37" s="423">
        <f>'Bonds (CP)'!AV68*'Final Portfolio'!$Y$5</f>
        <v>0</v>
      </c>
      <c r="O37" s="423">
        <f>'Bonds (CP)'!AW68*'Final Portfolio'!$Y$6</f>
        <v>-1.4053597278532106E-3</v>
      </c>
      <c r="P37" s="423">
        <f>'Bonds (CP)'!AX68*'Final Portfolio'!$Y$7</f>
        <v>1.0052867154212541E-3</v>
      </c>
      <c r="Q37" s="423">
        <f>SUM(L37:P37)</f>
        <v>-2.2948323551896291E-3</v>
      </c>
      <c r="U37" s="24">
        <v>45289</v>
      </c>
      <c r="V37" s="423">
        <f t="shared" si="2"/>
        <v>-7.1935850121625258E-5</v>
      </c>
      <c r="W37" s="423">
        <f t="shared" si="2"/>
        <v>-1.8106391545746339E-3</v>
      </c>
      <c r="X37" s="423">
        <f t="shared" si="2"/>
        <v>6.0921690307066707E-6</v>
      </c>
      <c r="Y37" s="423">
        <f t="shared" si="2"/>
        <v>-1.3992675588225039E-3</v>
      </c>
      <c r="Z37" s="423">
        <f t="shared" si="2"/>
        <v>1.0113788844519607E-3</v>
      </c>
      <c r="AA37" s="423">
        <f t="shared" si="3"/>
        <v>-2.2887401861589225E-3</v>
      </c>
    </row>
    <row r="38" spans="1:27">
      <c r="A38" s="24">
        <v>45251</v>
      </c>
      <c r="B38" s="421">
        <f>'Bonds (CP)'!O40*'Bonds Portfolio'!$H$3</f>
        <v>3.3571939871154036E-5</v>
      </c>
      <c r="C38" s="421">
        <f>'Bonds (CP)'!P40*'Bonds Portfolio'!$H$4</f>
        <v>6.8157875952299567E-4</v>
      </c>
      <c r="D38" s="421">
        <f>'Bonds (CP)'!Q40*'Bonds Portfolio'!$H$5</f>
        <v>9.685122678533835E-5</v>
      </c>
      <c r="E38" s="421">
        <f>'Bonds (CP)'!R40*'Bonds Portfolio'!$H$6</f>
        <v>-7.2492134943080439E-4</v>
      </c>
      <c r="F38" s="421">
        <f>'Bonds (CP)'!S40*'Bonds Portfolio'!H$7</f>
        <v>-7.4956924500500495E-4</v>
      </c>
      <c r="G38" s="422">
        <f t="shared" si="1"/>
        <v>-6.624886682563213E-4</v>
      </c>
      <c r="K38" s="24">
        <v>45294</v>
      </c>
      <c r="L38" s="423">
        <f>'Bonds (CP)'!AT69*'Final Portfolio'!$Y$3</f>
        <v>-8.8573959255978666E-5</v>
      </c>
      <c r="M38" s="423">
        <f>'Bonds (CP)'!AU69*'Final Portfolio'!$Y$4</f>
        <v>-2.5632730906002443E-3</v>
      </c>
      <c r="N38" s="423">
        <f>'Bonds (CP)'!AV69*'Final Portfolio'!$Y$5</f>
        <v>-1.9361058300283109E-3</v>
      </c>
      <c r="O38" s="423">
        <f>'Bonds (CP)'!AW69*'Final Portfolio'!$Y$6</f>
        <v>9.4156017024473295E-4</v>
      </c>
      <c r="P38" s="423">
        <f>'Bonds (CP)'!AX69*'Final Portfolio'!$Y$7</f>
        <v>1.7715304573082502E-3</v>
      </c>
      <c r="Q38" s="423">
        <f>SUM(L38:P38)</f>
        <v>-1.8748622523315512E-3</v>
      </c>
      <c r="U38" s="24">
        <v>45294</v>
      </c>
      <c r="V38" s="423">
        <f t="shared" si="2"/>
        <v>-8.248179022527199E-5</v>
      </c>
      <c r="W38" s="423">
        <f t="shared" si="2"/>
        <v>-2.5571809215695377E-3</v>
      </c>
      <c r="X38" s="423">
        <f t="shared" si="2"/>
        <v>-1.9300136609976043E-3</v>
      </c>
      <c r="Y38" s="423">
        <f t="shared" si="2"/>
        <v>9.4765233927543966E-4</v>
      </c>
      <c r="Z38" s="423">
        <f t="shared" si="2"/>
        <v>1.7776226263389568E-3</v>
      </c>
      <c r="AA38" s="423">
        <f t="shared" si="3"/>
        <v>-1.8687700833008446E-3</v>
      </c>
    </row>
    <row r="39" spans="1:27">
      <c r="A39" s="24">
        <v>45252</v>
      </c>
      <c r="B39" s="421">
        <f>'Bonds (CP)'!O41*'Bonds Portfolio'!$H$3</f>
        <v>2.8806879254745165E-5</v>
      </c>
      <c r="C39" s="421">
        <f>'Bonds (CP)'!P41*'Bonds Portfolio'!$H$4</f>
        <v>5.6841463237371139E-4</v>
      </c>
      <c r="D39" s="421">
        <f>'Bonds (CP)'!Q41*'Bonds Portfolio'!$H$5</f>
        <v>9.7091367308017439E-4</v>
      </c>
      <c r="E39" s="421">
        <f>'Bonds (CP)'!R41*'Bonds Portfolio'!$H$6</f>
        <v>1.8224524860762303E-3</v>
      </c>
      <c r="F39" s="421">
        <f>'Bonds (CP)'!S41*'Bonds Portfolio'!H$7</f>
        <v>2.266493755963443E-3</v>
      </c>
      <c r="G39" s="422">
        <f t="shared" si="1"/>
        <v>5.6570814267483047E-3</v>
      </c>
      <c r="K39" s="24">
        <v>45295</v>
      </c>
      <c r="L39" s="423">
        <f>'Bonds (CP)'!AT70*'Final Portfolio'!$Y$3</f>
        <v>-9.9220411055990219E-5</v>
      </c>
      <c r="M39" s="423">
        <f>'Bonds (CP)'!AU70*'Final Portfolio'!$Y$4</f>
        <v>-2.5661116247944716E-3</v>
      </c>
      <c r="N39" s="423">
        <f>'Bonds (CP)'!AV70*'Final Portfolio'!$Y$5</f>
        <v>-1.1082085135710573E-3</v>
      </c>
      <c r="O39" s="423">
        <f>'Bonds (CP)'!AW70*'Final Portfolio'!$Y$6</f>
        <v>1.6486684955699115E-3</v>
      </c>
      <c r="P39" s="423">
        <f>'Bonds (CP)'!AX70*'Final Portfolio'!$Y$7</f>
        <v>1.5962620131642689E-3</v>
      </c>
      <c r="Q39" s="423">
        <f>SUM(L39:P39)</f>
        <v>-5.2861004068733902E-4</v>
      </c>
      <c r="U39" s="24">
        <v>45295</v>
      </c>
      <c r="V39" s="423">
        <f t="shared" si="2"/>
        <v>-9.3128242025283543E-5</v>
      </c>
      <c r="W39" s="423">
        <f t="shared" si="2"/>
        <v>-2.560019455763765E-3</v>
      </c>
      <c r="X39" s="423">
        <f t="shared" si="2"/>
        <v>-1.1021163445403507E-3</v>
      </c>
      <c r="Y39" s="423">
        <f t="shared" si="2"/>
        <v>1.6547606646006182E-3</v>
      </c>
      <c r="Z39" s="423">
        <f t="shared" si="2"/>
        <v>1.6023541821949755E-3</v>
      </c>
      <c r="AA39" s="423">
        <f t="shared" si="3"/>
        <v>-5.225178716566323E-4</v>
      </c>
    </row>
    <row r="40" spans="1:27">
      <c r="A40" s="24">
        <v>45253</v>
      </c>
      <c r="B40" s="421">
        <f>'Bonds (CP)'!O42*'Bonds Portfolio'!$H$3</f>
        <v>3.124383463366547E-5</v>
      </c>
      <c r="C40" s="421">
        <f>'Bonds (CP)'!P42*'Bonds Portfolio'!$H$4</f>
        <v>5.6803309611341391E-5</v>
      </c>
      <c r="D40" s="421">
        <f>'Bonds (CP)'!Q42*'Bonds Portfolio'!$H$5</f>
        <v>-3.8734546180577367E-4</v>
      </c>
      <c r="E40" s="421">
        <f>'Bonds (CP)'!R42*'Bonds Portfolio'!$H$6</f>
        <v>0</v>
      </c>
      <c r="F40" s="421">
        <f>'Bonds (CP)'!S42*'Bonds Portfolio'!H$7</f>
        <v>-7.5309162080357793E-4</v>
      </c>
      <c r="G40" s="422">
        <f t="shared" si="1"/>
        <v>-1.0523899383643447E-3</v>
      </c>
      <c r="K40" s="24">
        <v>45296</v>
      </c>
      <c r="L40" s="423">
        <f>'Bonds (CP)'!AT71*'Final Portfolio'!$Y$3</f>
        <v>-1.0897492690706279E-4</v>
      </c>
      <c r="M40" s="423">
        <f>'Bonds (CP)'!AU71*'Final Portfolio'!$Y$4</f>
        <v>-3.3751047695743173E-3</v>
      </c>
      <c r="N40" s="423">
        <f>'Bonds (CP)'!AV71*'Final Portfolio'!$Y$5</f>
        <v>-2.7647116910074856E-3</v>
      </c>
      <c r="O40" s="423">
        <f>'Bonds (CP)'!AW71*'Final Portfolio'!$Y$6</f>
        <v>2.3534972513230781E-4</v>
      </c>
      <c r="P40" s="423">
        <f>'Bonds (CP)'!AX71*'Final Portfolio'!$Y$7</f>
        <v>1.3503206310353532E-3</v>
      </c>
      <c r="Q40" s="423">
        <f>SUM(L40:P40)</f>
        <v>-4.6631210313212053E-3</v>
      </c>
      <c r="U40" s="24">
        <v>45296</v>
      </c>
      <c r="V40" s="423">
        <f t="shared" si="2"/>
        <v>-1.0288275787635611E-4</v>
      </c>
      <c r="W40" s="423">
        <f t="shared" si="2"/>
        <v>-3.3690126005436107E-3</v>
      </c>
      <c r="X40" s="423">
        <f t="shared" si="2"/>
        <v>-2.758619521976779E-3</v>
      </c>
      <c r="Y40" s="423">
        <f t="shared" si="2"/>
        <v>2.4144189416301447E-4</v>
      </c>
      <c r="Z40" s="423">
        <f t="shared" si="2"/>
        <v>1.3564128000660598E-3</v>
      </c>
      <c r="AA40" s="423">
        <f t="shared" si="3"/>
        <v>-4.6570288622904982E-3</v>
      </c>
    </row>
    <row r="41" spans="1:27">
      <c r="A41" s="24">
        <v>45254</v>
      </c>
      <c r="B41" s="421">
        <f>'Bonds (CP)'!O43*'Bonds Portfolio'!$H$3</f>
        <v>-7.2081764389446249E-6</v>
      </c>
      <c r="C41" s="421">
        <f>'Bonds (CP)'!P43*'Bonds Portfolio'!$H$4</f>
        <v>-2.8373986876436598E-4</v>
      </c>
      <c r="D41" s="421">
        <f>'Bonds (CP)'!Q43*'Bonds Portfolio'!$H$5</f>
        <v>-2.9046278049824114E-4</v>
      </c>
      <c r="E41" s="421">
        <f>'Bonds (CP)'!R43*'Bonds Portfolio'!$H$6</f>
        <v>0</v>
      </c>
      <c r="F41" s="421">
        <f>'Bonds (CP)'!S43*'Bonds Portfolio'!H$7</f>
        <v>0</v>
      </c>
      <c r="G41" s="422">
        <f t="shared" si="1"/>
        <v>-5.8141082570155171E-4</v>
      </c>
      <c r="K41" s="24">
        <v>45299</v>
      </c>
      <c r="L41" s="423">
        <f>'Bonds (CP)'!AT72*'Final Portfolio'!$Y$3</f>
        <v>-1.3535031847133783E-4</v>
      </c>
      <c r="M41" s="423">
        <f>'Bonds (CP)'!AU72*'Final Portfolio'!$Y$4</f>
        <v>-3.746486072867183E-3</v>
      </c>
      <c r="N41" s="423">
        <f>'Bonds (CP)'!AV72*'Final Portfolio'!$Y$5</f>
        <v>-2.4884995951406533E-3</v>
      </c>
      <c r="O41" s="423">
        <f>'Bonds (CP)'!AW72*'Final Portfolio'!$Y$6</f>
        <v>-1.8750915147773496E-3</v>
      </c>
      <c r="P41" s="423">
        <f>'Bonds (CP)'!AX72*'Final Portfolio'!$Y$7</f>
        <v>1.0068720430209499E-3</v>
      </c>
      <c r="Q41" s="423">
        <f>SUM(L41:P41)</f>
        <v>-7.2385554582355734E-3</v>
      </c>
      <c r="U41" s="24">
        <v>45299</v>
      </c>
      <c r="V41" s="423">
        <f t="shared" si="2"/>
        <v>-1.2925814944063116E-4</v>
      </c>
      <c r="W41" s="423">
        <f t="shared" si="2"/>
        <v>-3.7403939038364764E-3</v>
      </c>
      <c r="X41" s="423">
        <f t="shared" si="2"/>
        <v>-2.4824074261099466E-3</v>
      </c>
      <c r="Y41" s="423">
        <f t="shared" si="2"/>
        <v>-1.868999345746643E-3</v>
      </c>
      <c r="Z41" s="423">
        <f t="shared" si="2"/>
        <v>1.0129642120516565E-3</v>
      </c>
      <c r="AA41" s="423">
        <f t="shared" si="3"/>
        <v>-7.2324632892048664E-3</v>
      </c>
    </row>
    <row r="42" spans="1:27">
      <c r="A42" s="24">
        <v>45257</v>
      </c>
      <c r="B42" s="421">
        <f>'Bonds (CP)'!O44*'Bonds Portfolio'!$H$3</f>
        <v>-2.4025100851623016E-6</v>
      </c>
      <c r="C42" s="421">
        <f>'Bonds (CP)'!P44*'Bonds Portfolio'!$H$4</f>
        <v>1.7040717631346068E-4</v>
      </c>
      <c r="D42" s="421">
        <f>'Bonds (CP)'!Q44*'Bonds Portfolio'!$H$5</f>
        <v>2.9082974494816792E-4</v>
      </c>
      <c r="E42" s="421">
        <f>'Bonds (CP)'!R44*'Bonds Portfolio'!$H$6</f>
        <v>-3.6322503707275633E-4</v>
      </c>
      <c r="F42" s="421">
        <f>'Bonds (CP)'!S44*'Bonds Portfolio'!H$7</f>
        <v>-7.5132781257889955E-4</v>
      </c>
      <c r="G42" s="422">
        <f t="shared" si="1"/>
        <v>-6.5571843847518955E-4</v>
      </c>
      <c r="K42" s="24">
        <v>45300</v>
      </c>
      <c r="L42" s="423">
        <f>'Bonds (CP)'!AT73*'Final Portfolio'!$Y$3</f>
        <v>-1.1257867210353711E-4</v>
      </c>
      <c r="M42" s="423">
        <f>'Bonds (CP)'!AU73*'Final Portfolio'!$Y$4</f>
        <v>-3.6830001711040247E-3</v>
      </c>
      <c r="N42" s="423">
        <f>'Bonds (CP)'!AV73*'Final Portfolio'!$Y$5</f>
        <v>-4.8157061290235031E-3</v>
      </c>
      <c r="O42" s="423">
        <f>'Bonds (CP)'!AW73*'Final Portfolio'!$Y$6</f>
        <v>-6.0444200161401318E-3</v>
      </c>
      <c r="P42" s="423">
        <f>'Bonds (CP)'!AX73*'Final Portfolio'!$Y$7</f>
        <v>-1.5527135043377682E-3</v>
      </c>
      <c r="Q42" s="423">
        <f>SUM(L42:P42)</f>
        <v>-1.6208418492708963E-2</v>
      </c>
      <c r="U42" s="24">
        <v>45300</v>
      </c>
      <c r="V42" s="423">
        <f t="shared" si="2"/>
        <v>-1.0648650307283043E-4</v>
      </c>
      <c r="W42" s="423">
        <f t="shared" si="2"/>
        <v>-3.6769080020733181E-3</v>
      </c>
      <c r="X42" s="423">
        <f t="shared" si="2"/>
        <v>-4.8096139599927961E-3</v>
      </c>
      <c r="Y42" s="423">
        <f t="shared" si="2"/>
        <v>-6.0383278471094247E-3</v>
      </c>
      <c r="Z42" s="423">
        <f t="shared" si="2"/>
        <v>-1.5466213353070616E-3</v>
      </c>
      <c r="AA42" s="423">
        <f t="shared" si="3"/>
        <v>-1.6202326323678257E-2</v>
      </c>
    </row>
    <row r="43" spans="1:27">
      <c r="A43" s="24">
        <v>45258</v>
      </c>
      <c r="B43" s="421">
        <f>'Bonds (CP)'!O45*'Bonds Portfolio'!$H$3</f>
        <v>-1.2007168458786311E-5</v>
      </c>
      <c r="C43" s="421">
        <f>'Bonds (CP)'!P45*'Bonds Portfolio'!$H$4</f>
        <v>0</v>
      </c>
      <c r="D43" s="421">
        <f>'Bonds (CP)'!Q45*'Bonds Portfolio'!$H$5</f>
        <v>3.8799832623171208E-4</v>
      </c>
      <c r="E43" s="421">
        <f>'Bonds (CP)'!R45*'Bonds Portfolio'!$H$6</f>
        <v>1.8178864005741869E-4</v>
      </c>
      <c r="F43" s="421">
        <f>'Bonds (CP)'!S45*'Bonds Portfolio'!H$7</f>
        <v>0</v>
      </c>
      <c r="G43" s="422">
        <f t="shared" si="1"/>
        <v>5.5777979783034443E-4</v>
      </c>
      <c r="K43" s="24">
        <v>45301</v>
      </c>
      <c r="L43" s="423">
        <f>'Bonds (CP)'!AT74*'Final Portfolio'!$Y$3</f>
        <v>-1.5619484645252536E-4</v>
      </c>
      <c r="M43" s="423">
        <f>'Bonds (CP)'!AU74*'Final Portfolio'!$Y$4</f>
        <v>-4.1776380607838884E-3</v>
      </c>
      <c r="N43" s="423">
        <f>'Bonds (CP)'!AV74*'Final Portfolio'!$Y$5</f>
        <v>-2.6260598625656383E-3</v>
      </c>
      <c r="O43" s="423">
        <f>'Bonds (CP)'!AW74*'Final Portfolio'!$Y$6</f>
        <v>-9.3888134213460659E-4</v>
      </c>
      <c r="P43" s="423">
        <f>'Bonds (CP)'!AX74*'Final Portfolio'!$Y$7</f>
        <v>-3.3029007292624258E-4</v>
      </c>
      <c r="Q43" s="423">
        <f>SUM(L43:P43)</f>
        <v>-8.2290641848629005E-3</v>
      </c>
      <c r="U43" s="24">
        <v>45301</v>
      </c>
      <c r="V43" s="423">
        <f t="shared" si="2"/>
        <v>-1.5010267742181869E-4</v>
      </c>
      <c r="W43" s="423">
        <f t="shared" si="2"/>
        <v>-4.1715458917531813E-3</v>
      </c>
      <c r="X43" s="423">
        <f t="shared" si="2"/>
        <v>-2.6199676935349317E-3</v>
      </c>
      <c r="Y43" s="423">
        <f t="shared" si="2"/>
        <v>-9.3278917310389987E-4</v>
      </c>
      <c r="Z43" s="423">
        <f t="shared" si="2"/>
        <v>-3.2419790389553592E-4</v>
      </c>
      <c r="AA43" s="423">
        <f t="shared" si="3"/>
        <v>-8.2229720158321935E-3</v>
      </c>
    </row>
    <row r="44" spans="1:27">
      <c r="A44" s="24">
        <v>45259</v>
      </c>
      <c r="B44" s="421">
        <f>'Bonds (CP)'!O46*'Bonds Portfolio'!$H$3</f>
        <v>4.0886655299291075E-5</v>
      </c>
      <c r="C44" s="421">
        <f>'Bonds (CP)'!P46*'Bonds Portfolio'!$H$4</f>
        <v>5.6798025732486936E-5</v>
      </c>
      <c r="D44" s="421">
        <f>'Bonds (CP)'!Q46*'Bonds Portfolio'!$H$5</f>
        <v>-1.9377475303993696E-4</v>
      </c>
      <c r="E44" s="421">
        <f>'Bonds (CP)'!R46*'Bonds Portfolio'!$H$6</f>
        <v>3.6381572004246302E-4</v>
      </c>
      <c r="F44" s="421">
        <f>'Bonds (CP)'!S46*'Bonds Portfolio'!H$7</f>
        <v>5.0184396558765614E-4</v>
      </c>
      <c r="G44" s="422">
        <f t="shared" si="1"/>
        <v>7.6956961362196021E-4</v>
      </c>
      <c r="K44" s="24">
        <v>45302</v>
      </c>
      <c r="L44" s="423">
        <f>'Bonds (CP)'!AT75*'Final Portfolio'!$Y$3</f>
        <v>-1.4395478230151083E-4</v>
      </c>
      <c r="M44" s="423">
        <f>'Bonds (CP)'!AU75*'Final Portfolio'!$Y$4</f>
        <v>-4.7312941196249797E-3</v>
      </c>
      <c r="N44" s="423">
        <f>'Bonds (CP)'!AV75*'Final Portfolio'!$Y$5</f>
        <v>-4.2729505167032091E-3</v>
      </c>
      <c r="O44" s="423">
        <f>'Bonds (CP)'!AW75*'Final Portfolio'!$Y$6</f>
        <v>-3.7358216211014596E-3</v>
      </c>
      <c r="P44" s="423">
        <f>'Bonds (CP)'!AX75*'Final Portfolio'!$Y$7</f>
        <v>-4.1247695276671768E-3</v>
      </c>
      <c r="Q44" s="423">
        <f>SUM(L44:P44)</f>
        <v>-1.7008790567398336E-2</v>
      </c>
      <c r="U44" s="24">
        <v>45302</v>
      </c>
      <c r="V44" s="423">
        <f t="shared" si="2"/>
        <v>-1.3786261327080416E-4</v>
      </c>
      <c r="W44" s="423">
        <f t="shared" si="2"/>
        <v>-4.7252019505942726E-3</v>
      </c>
      <c r="X44" s="423">
        <f t="shared" si="2"/>
        <v>-4.266858347672502E-3</v>
      </c>
      <c r="Y44" s="423">
        <f t="shared" si="2"/>
        <v>-3.729729452070753E-3</v>
      </c>
      <c r="Z44" s="423">
        <f t="shared" si="2"/>
        <v>-4.1186773586364698E-3</v>
      </c>
      <c r="AA44" s="423">
        <f t="shared" si="3"/>
        <v>-1.7002698398367631E-2</v>
      </c>
    </row>
    <row r="45" spans="1:27">
      <c r="A45" s="24">
        <v>45260</v>
      </c>
      <c r="B45" s="421">
        <f>'Bonds (CP)'!O47*'Bonds Portfolio'!$H$3</f>
        <v>-1.6825112107619678E-5</v>
      </c>
      <c r="C45" s="421">
        <f>'Bonds (CP)'!P47*'Bonds Portfolio'!$H$4</f>
        <v>-3.9705764651144727E-4</v>
      </c>
      <c r="D45" s="421">
        <f>'Bonds (CP)'!Q47*'Bonds Portfolio'!$H$5</f>
        <v>-4.8395211768388304E-4</v>
      </c>
      <c r="E45" s="421">
        <f>'Bonds (CP)'!R47*'Bonds Portfolio'!$H$6</f>
        <v>-5.4469772025456716E-4</v>
      </c>
      <c r="F45" s="421">
        <f>'Bonds (CP)'!S47*'Bonds Portfolio'!H$7</f>
        <v>-7.5074104143733357E-4</v>
      </c>
      <c r="G45" s="422">
        <f t="shared" si="1"/>
        <v>-2.1932736379948509E-3</v>
      </c>
      <c r="K45" s="24">
        <v>45303</v>
      </c>
      <c r="L45" s="423">
        <f>'Bonds (CP)'!AT76*'Final Portfolio'!$Y$3</f>
        <v>-1.4939886845827477E-4</v>
      </c>
      <c r="M45" s="423">
        <f>'Bonds (CP)'!AU76*'Final Portfolio'!$Y$4</f>
        <v>-4.3627867788101149E-3</v>
      </c>
      <c r="N45" s="423">
        <f>'Bonds (CP)'!AV76*'Final Portfolio'!$Y$5</f>
        <v>-5.7712897884742943E-3</v>
      </c>
      <c r="O45" s="423">
        <f>'Bonds (CP)'!AW76*'Final Portfolio'!$Y$6</f>
        <v>-1.0148063542707747E-2</v>
      </c>
      <c r="P45" s="423">
        <f>'Bonds (CP)'!AX76*'Final Portfolio'!$Y$7</f>
        <v>-3.5956879252169115E-3</v>
      </c>
      <c r="Q45" s="423">
        <f>SUM(L45:P45)</f>
        <v>-2.4027226903667341E-2</v>
      </c>
      <c r="U45" s="24">
        <v>45303</v>
      </c>
      <c r="V45" s="423">
        <f t="shared" si="2"/>
        <v>-1.4330669942756811E-4</v>
      </c>
      <c r="W45" s="423">
        <f t="shared" si="2"/>
        <v>-4.3566946097794079E-3</v>
      </c>
      <c r="X45" s="423">
        <f t="shared" si="2"/>
        <v>-5.7651976194435873E-3</v>
      </c>
      <c r="Y45" s="423">
        <f t="shared" si="2"/>
        <v>-1.014197137367704E-2</v>
      </c>
      <c r="Z45" s="423">
        <f t="shared" si="2"/>
        <v>-3.5895957561862049E-3</v>
      </c>
      <c r="AA45" s="423">
        <f t="shared" si="3"/>
        <v>-2.4021134734636636E-2</v>
      </c>
    </row>
    <row r="46" spans="1:27">
      <c r="A46" s="24">
        <v>45261</v>
      </c>
      <c r="B46" s="421">
        <f>'Bonds (CP)'!O48*'Bonds Portfolio'!$H$3</f>
        <v>-2.1932040562177766E-4</v>
      </c>
      <c r="C46" s="421">
        <f>'Bonds (CP)'!P48*'Bonds Portfolio'!$H$4</f>
        <v>-1.4126204003751149E-3</v>
      </c>
      <c r="D46" s="421">
        <f>'Bonds (CP)'!Q48*'Bonds Portfolio'!$H$5</f>
        <v>-5.8028326188852575E-4</v>
      </c>
      <c r="E46" s="421">
        <f>'Bonds (CP)'!R48*'Bonds Portfolio'!$H$6</f>
        <v>-2.5277196143159877E-3</v>
      </c>
      <c r="F46" s="421">
        <f>'Bonds (CP)'!S48*'Bonds Portfolio'!H$7</f>
        <v>-2.97318720392847E-3</v>
      </c>
      <c r="G46" s="422">
        <f t="shared" si="1"/>
        <v>-7.7131308861298764E-3</v>
      </c>
      <c r="K46" s="24">
        <v>45306</v>
      </c>
      <c r="L46" s="423">
        <f>'Bonds (CP)'!AT77*'Final Portfolio'!$Y$3</f>
        <v>-1.6321129245699172E-4</v>
      </c>
      <c r="M46" s="423">
        <f>'Bonds (CP)'!AU77*'Final Portfolio'!$Y$4</f>
        <v>-4.7900650962056706E-3</v>
      </c>
      <c r="N46" s="423">
        <f>'Bonds (CP)'!AV77*'Final Portfolio'!$Y$5</f>
        <v>-3.5858290217406011E-3</v>
      </c>
      <c r="O46" s="423">
        <f>'Bonds (CP)'!AW77*'Final Portfolio'!$Y$6</f>
        <v>-2.8064074042476717E-3</v>
      </c>
      <c r="P46" s="423">
        <f>'Bonds (CP)'!AX77*'Final Portfolio'!$Y$7</f>
        <v>-4.9486407477637379E-3</v>
      </c>
      <c r="Q46" s="423">
        <f>SUM(L46:P46)</f>
        <v>-1.6294153562414673E-2</v>
      </c>
      <c r="U46" s="24">
        <v>45306</v>
      </c>
      <c r="V46" s="423">
        <f t="shared" si="2"/>
        <v>-1.5711912342628506E-4</v>
      </c>
      <c r="W46" s="423">
        <f t="shared" si="2"/>
        <v>-4.7839729271749636E-3</v>
      </c>
      <c r="X46" s="423">
        <f t="shared" si="2"/>
        <v>-3.5797368527098945E-3</v>
      </c>
      <c r="Y46" s="423">
        <f t="shared" si="2"/>
        <v>-2.8003152352169651E-3</v>
      </c>
      <c r="Z46" s="423">
        <f t="shared" si="2"/>
        <v>-4.9425485787330308E-3</v>
      </c>
      <c r="AA46" s="423">
        <f t="shared" si="3"/>
        <v>-1.6288061393383967E-2</v>
      </c>
    </row>
    <row r="47" spans="1:27">
      <c r="A47" s="24">
        <v>45264</v>
      </c>
      <c r="B47" s="421">
        <f>'Bonds (CP)'!O49*'Bonds Portfolio'!$H$3</f>
        <v>-2.6197458455519973E-5</v>
      </c>
      <c r="C47" s="421">
        <f>'Bonds (CP)'!P49*'Bonds Portfolio'!$H$4</f>
        <v>-7.3442538419365012E-4</v>
      </c>
      <c r="D47" s="421">
        <f>'Bonds (CP)'!Q49*'Bonds Portfolio'!$H$5</f>
        <v>-1.6383543209510562E-3</v>
      </c>
      <c r="E47" s="421">
        <f>'Bonds (CP)'!R49*'Bonds Portfolio'!$H$6</f>
        <v>-3.6206782377090966E-4</v>
      </c>
      <c r="F47" s="421">
        <f>'Bonds (CP)'!S49*'Bonds Portfolio'!H$7</f>
        <v>1.2450819917954458E-3</v>
      </c>
      <c r="G47" s="422">
        <f t="shared" si="1"/>
        <v>-1.5159629955756903E-3</v>
      </c>
      <c r="K47" s="24">
        <v>45307</v>
      </c>
      <c r="L47" s="423">
        <f>'Bonds (CP)'!AT78*'Final Portfolio'!$Y$3</f>
        <v>-7.9421108365690388E-5</v>
      </c>
      <c r="M47" s="423">
        <f>'Bonds (CP)'!AU78*'Final Portfolio'!$Y$4</f>
        <v>-2.684886440612484E-3</v>
      </c>
      <c r="N47" s="423">
        <f>'Bonds (CP)'!AV78*'Final Portfolio'!$Y$5</f>
        <v>-1.522104219907703E-3</v>
      </c>
      <c r="O47" s="423">
        <f>'Bonds (CP)'!AW78*'Final Portfolio'!$Y$6</f>
        <v>-4.6855836017411834E-4</v>
      </c>
      <c r="P47" s="423">
        <f>'Bonds (CP)'!AX78*'Final Portfolio'!$Y$7</f>
        <v>-6.2858307694896882E-3</v>
      </c>
      <c r="Q47" s="423">
        <f>SUM(L47:P47)</f>
        <v>-1.1040800898549682E-2</v>
      </c>
      <c r="U47" s="24">
        <v>45307</v>
      </c>
      <c r="V47" s="423">
        <f t="shared" si="2"/>
        <v>-7.3328939334983711E-5</v>
      </c>
      <c r="W47" s="423">
        <f t="shared" si="2"/>
        <v>-2.6787942715817774E-3</v>
      </c>
      <c r="X47" s="423">
        <f t="shared" si="2"/>
        <v>-1.5160120508769964E-3</v>
      </c>
      <c r="Y47" s="423">
        <f t="shared" si="2"/>
        <v>-4.6246619114341167E-4</v>
      </c>
      <c r="Z47" s="423">
        <f t="shared" si="2"/>
        <v>-6.2797386004589811E-3</v>
      </c>
      <c r="AA47" s="423">
        <f t="shared" si="3"/>
        <v>-1.1034708729518975E-2</v>
      </c>
    </row>
    <row r="48" spans="1:27">
      <c r="A48" s="24">
        <v>45265</v>
      </c>
      <c r="B48" s="421">
        <f>'Bonds (CP)'!O50*'Bonds Portfolio'!$H$3</f>
        <v>1.668148675084078E-5</v>
      </c>
      <c r="C48" s="421">
        <f>'Bonds (CP)'!P50*'Bonds Portfolio'!$H$4</f>
        <v>-4.5181064382151436E-4</v>
      </c>
      <c r="D48" s="421">
        <f>'Bonds (CP)'!Q50*'Bonds Portfolio'!$H$5</f>
        <v>-7.7143041656150483E-4</v>
      </c>
      <c r="E48" s="421">
        <f>'Bonds (CP)'!R50*'Bonds Portfolio'!$H$6</f>
        <v>-1.8030492770966394E-3</v>
      </c>
      <c r="F48" s="421">
        <f>'Bonds (CP)'!S50*'Bonds Portfolio'!H$7</f>
        <v>-3.4441261980757707E-3</v>
      </c>
      <c r="G48" s="422">
        <f t="shared" si="1"/>
        <v>-6.4537350488045883E-3</v>
      </c>
      <c r="K48" s="24">
        <v>45308</v>
      </c>
      <c r="L48" s="423">
        <f>'Bonds (CP)'!AT79*'Final Portfolio'!$Y$3</f>
        <v>-7.1466384330333139E-5</v>
      </c>
      <c r="M48" s="423">
        <f>'Bonds (CP)'!AU79*'Final Portfolio'!$Y$4</f>
        <v>-1.5640762185056012E-3</v>
      </c>
      <c r="N48" s="423">
        <f>'Bonds (CP)'!AV79*'Final Portfolio'!$Y$5</f>
        <v>2.2257434677907194E-3</v>
      </c>
      <c r="O48" s="423">
        <f>'Bonds (CP)'!AW79*'Final Portfolio'!$Y$6</f>
        <v>2.3450552068541964E-4</v>
      </c>
      <c r="P48" s="423">
        <f>'Bonds (CP)'!AX79*'Final Portfolio'!$Y$7</f>
        <v>-1.0354288913164148E-2</v>
      </c>
      <c r="Q48" s="423">
        <f>SUM(L48:P48)</f>
        <v>-9.5295825275239429E-3</v>
      </c>
      <c r="U48" s="24">
        <v>45308</v>
      </c>
      <c r="V48" s="423">
        <f t="shared" si="2"/>
        <v>-6.5374215299626463E-5</v>
      </c>
      <c r="W48" s="423">
        <f t="shared" si="2"/>
        <v>-1.5579840494748946E-3</v>
      </c>
      <c r="X48" s="423">
        <f t="shared" si="2"/>
        <v>2.231835636821426E-3</v>
      </c>
      <c r="Y48" s="423">
        <f t="shared" si="2"/>
        <v>2.4059768971612631E-4</v>
      </c>
      <c r="Z48" s="423">
        <f t="shared" si="2"/>
        <v>-1.0348196744133441E-2</v>
      </c>
      <c r="AA48" s="423">
        <f t="shared" si="3"/>
        <v>-9.5234903584932359E-3</v>
      </c>
    </row>
    <row r="49" spans="1:27">
      <c r="A49" s="24">
        <v>45266</v>
      </c>
      <c r="B49" s="421">
        <f>'Bonds (CP)'!O51*'Bonds Portfolio'!$H$3</f>
        <v>3.340455840456027E-5</v>
      </c>
      <c r="C49" s="421">
        <f>'Bonds (CP)'!P51*'Bonds Portfolio'!$H$4</f>
        <v>0</v>
      </c>
      <c r="D49" s="421">
        <f>'Bonds (CP)'!Q51*'Bonds Portfolio'!$H$5</f>
        <v>-3.857946144369299E-4</v>
      </c>
      <c r="E49" s="421">
        <f>'Bonds (CP)'!R51*'Bonds Portfolio'!$H$6</f>
        <v>-1.2613351040749866E-3</v>
      </c>
      <c r="F49" s="421">
        <f>'Bonds (CP)'!S51*'Bonds Portfolio'!H$7</f>
        <v>-1.9566636299910198E-3</v>
      </c>
      <c r="G49" s="422">
        <f t="shared" si="1"/>
        <v>-3.5703887900983763E-3</v>
      </c>
      <c r="K49" s="24">
        <v>45309</v>
      </c>
      <c r="L49" s="423">
        <f>'Bonds (CP)'!AT80*'Final Portfolio'!$Y$3</f>
        <v>-3.2792696977755885E-5</v>
      </c>
      <c r="M49" s="423">
        <f>'Bonds (CP)'!AU80*'Final Portfolio'!$Y$4</f>
        <v>-5.6424567230489047E-4</v>
      </c>
      <c r="N49" s="423">
        <f>'Bonds (CP)'!AV80*'Final Portfolio'!$Y$5</f>
        <v>1.6661386915118115E-3</v>
      </c>
      <c r="O49" s="423">
        <f>'Bonds (CP)'!AW80*'Final Portfolio'!$Y$6</f>
        <v>2.1140134323093321E-3</v>
      </c>
      <c r="P49" s="423">
        <f>'Bonds (CP)'!AX80*'Final Portfolio'!$Y$7</f>
        <v>-1.0120582887798808E-2</v>
      </c>
      <c r="Q49" s="423">
        <f>SUM(L49:P49)</f>
        <v>-6.9374691332603107E-3</v>
      </c>
      <c r="U49" s="24">
        <v>45309</v>
      </c>
      <c r="V49" s="423">
        <f t="shared" si="2"/>
        <v>-2.6700527947049215E-5</v>
      </c>
      <c r="W49" s="423">
        <f t="shared" si="2"/>
        <v>-5.5815350327418376E-4</v>
      </c>
      <c r="X49" s="423">
        <f t="shared" si="2"/>
        <v>1.6722308605425181E-3</v>
      </c>
      <c r="Y49" s="423">
        <f t="shared" si="2"/>
        <v>2.1201056013400387E-3</v>
      </c>
      <c r="Z49" s="423">
        <f t="shared" si="2"/>
        <v>-1.0114490718768101E-2</v>
      </c>
      <c r="AA49" s="423">
        <f t="shared" si="3"/>
        <v>-6.9313769642296037E-3</v>
      </c>
    </row>
    <row r="50" spans="1:27">
      <c r="A50" s="24">
        <v>45267</v>
      </c>
      <c r="B50" s="421">
        <f>'Bonds (CP)'!O52*'Bonds Portfolio'!$H$3</f>
        <v>-9.5407618369486085E-6</v>
      </c>
      <c r="C50" s="421">
        <f>'Bonds (CP)'!P52*'Bonds Portfolio'!$H$4</f>
        <v>-3.9511177750236383E-4</v>
      </c>
      <c r="D50" s="421">
        <f>'Bonds (CP)'!Q52*'Bonds Portfolio'!$H$5</f>
        <v>-6.7432521600991149E-4</v>
      </c>
      <c r="E50" s="421">
        <f>'Bonds (CP)'!R52*'Bonds Portfolio'!$H$6</f>
        <v>-1.4388580738091768E-3</v>
      </c>
      <c r="F50" s="421">
        <f>'Bonds (CP)'!S52*'Bonds Portfolio'!H$7</f>
        <v>-3.8633693170798153E-3</v>
      </c>
      <c r="G50" s="422">
        <f t="shared" si="1"/>
        <v>-6.381205146238216E-3</v>
      </c>
      <c r="K50" s="24">
        <v>45310</v>
      </c>
      <c r="L50" s="423">
        <f>'Bonds (CP)'!AT81*'Final Portfolio'!$Y$3</f>
        <v>-6.6330591668878344E-5</v>
      </c>
      <c r="M50" s="423">
        <f>'Bonds (CP)'!AU81*'Final Portfolio'!$Y$4</f>
        <v>-1.1266967507897795E-3</v>
      </c>
      <c r="N50" s="423">
        <f>'Bonds (CP)'!AV81*'Final Portfolio'!$Y$5</f>
        <v>3.6217571309785338E-3</v>
      </c>
      <c r="O50" s="423">
        <f>'Bonds (CP)'!AW81*'Final Portfolio'!$Y$6</f>
        <v>1.1217509828204372E-2</v>
      </c>
      <c r="P50" s="423">
        <f>'Bonds (CP)'!AX81*'Final Portfolio'!$Y$7</f>
        <v>-6.4186356540177911E-3</v>
      </c>
      <c r="Q50" s="423">
        <f>SUM(L50:P50)</f>
        <v>7.2276039627064579E-3</v>
      </c>
      <c r="U50" s="24">
        <v>45310</v>
      </c>
      <c r="V50" s="423">
        <f t="shared" si="2"/>
        <v>-6.0238422638171674E-5</v>
      </c>
      <c r="W50" s="423">
        <f t="shared" si="2"/>
        <v>-1.1206045817590729E-3</v>
      </c>
      <c r="X50" s="423">
        <f t="shared" si="2"/>
        <v>3.6278493000092404E-3</v>
      </c>
      <c r="Y50" s="423">
        <f t="shared" si="2"/>
        <v>1.1223601997235079E-2</v>
      </c>
      <c r="Z50" s="423">
        <f t="shared" si="2"/>
        <v>-6.4125434849870841E-3</v>
      </c>
      <c r="AA50" s="423">
        <f t="shared" si="3"/>
        <v>7.233696131737165E-3</v>
      </c>
    </row>
    <row r="51" spans="1:27">
      <c r="A51" s="24">
        <v>45268</v>
      </c>
      <c r="B51" s="421">
        <f>'Bonds (CP)'!O53*'Bonds Portfolio'!$H$3</f>
        <v>7.1574824178743063E-6</v>
      </c>
      <c r="C51" s="421">
        <f>'Bonds (CP)'!P53*'Bonds Portfolio'!$H$4</f>
        <v>-4.5118435181324388E-4</v>
      </c>
      <c r="D51" s="421">
        <f>'Bonds (CP)'!Q53*'Bonds Portfolio'!$H$5</f>
        <v>-8.6589664201955439E-4</v>
      </c>
      <c r="E51" s="421">
        <f>'Bonds (CP)'!R53*'Bonds Portfolio'!$H$6</f>
        <v>-1.0783944800513373E-3</v>
      </c>
      <c r="F51" s="421">
        <f>'Bonds (CP)'!S53*'Bonds Portfolio'!H$7</f>
        <v>-1.2034287635984834E-3</v>
      </c>
      <c r="G51" s="422">
        <f t="shared" si="1"/>
        <v>-3.5917467550647449E-3</v>
      </c>
      <c r="K51" s="24">
        <v>45313</v>
      </c>
      <c r="L51" s="423">
        <f>'Bonds (CP)'!AT82*'Final Portfolio'!$Y$3</f>
        <v>-6.455035812184984E-5</v>
      </c>
      <c r="M51" s="423">
        <f>'Bonds (CP)'!AU82*'Final Portfolio'!$Y$4</f>
        <v>-9.3880503433449111E-4</v>
      </c>
      <c r="N51" s="423">
        <f>'Bonds (CP)'!AV82*'Final Portfolio'!$Y$5</f>
        <v>4.1802464242471872E-3</v>
      </c>
      <c r="O51" s="423">
        <f>'Bonds (CP)'!AW82*'Final Portfolio'!$Y$6</f>
        <v>1.2419176515107509E-2</v>
      </c>
      <c r="P51" s="423">
        <f>'Bonds (CP)'!AX82*'Final Portfolio'!$Y$7</f>
        <v>-5.2148266228954085E-3</v>
      </c>
      <c r="Q51" s="423">
        <f>SUM(L51:P51)</f>
        <v>1.0381240924002947E-2</v>
      </c>
      <c r="U51" s="24">
        <v>45313</v>
      </c>
      <c r="V51" s="423">
        <f t="shared" si="2"/>
        <v>-5.845818909114317E-5</v>
      </c>
      <c r="W51" s="423">
        <f t="shared" si="2"/>
        <v>-9.3271286530378439E-4</v>
      </c>
      <c r="X51" s="423">
        <f t="shared" si="2"/>
        <v>4.1863385932778942E-3</v>
      </c>
      <c r="Y51" s="423">
        <f t="shared" si="2"/>
        <v>1.2425268684138216E-2</v>
      </c>
      <c r="Z51" s="423">
        <f t="shared" si="2"/>
        <v>-5.2087344538647015E-3</v>
      </c>
      <c r="AA51" s="423">
        <f t="shared" si="3"/>
        <v>1.0387333093033654E-2</v>
      </c>
    </row>
    <row r="52" spans="1:27">
      <c r="A52" s="24">
        <v>45271</v>
      </c>
      <c r="B52" s="421">
        <f>'Bonds (CP)'!O54*'Bonds Portfolio'!$H$3</f>
        <v>1.4322615124249439E-5</v>
      </c>
      <c r="C52" s="421">
        <f>'Bonds (CP)'!P54*'Bonds Portfolio'!$H$4</f>
        <v>1.6939830571305591E-4</v>
      </c>
      <c r="D52" s="421">
        <f>'Bonds (CP)'!Q54*'Bonds Portfolio'!$H$5</f>
        <v>-2.888121222771128E-4</v>
      </c>
      <c r="E52" s="421">
        <f>'Bonds (CP)'!R54*'Bonds Portfolio'!$H$6</f>
        <v>-1.0770989048040813E-3</v>
      </c>
      <c r="F52" s="421">
        <f>'Bonds (CP)'!S54*'Bonds Portfolio'!H$7</f>
        <v>-1.4373677475889839E-3</v>
      </c>
      <c r="G52" s="422">
        <f t="shared" si="1"/>
        <v>-2.6195578538328727E-3</v>
      </c>
      <c r="K52" s="24">
        <v>45314</v>
      </c>
      <c r="L52" s="423">
        <f>'Bonds (CP)'!AT83*'Final Portfolio'!$Y$3</f>
        <v>-6.9837340876945935E-5</v>
      </c>
      <c r="M52" s="423">
        <f>'Bonds (CP)'!AU83*'Final Portfolio'!$Y$4</f>
        <v>-4.3840483510377838E-4</v>
      </c>
      <c r="N52" s="423">
        <f>'Bonds (CP)'!AV83*'Final Portfolio'!$Y$5</f>
        <v>5.5830206026139398E-3</v>
      </c>
      <c r="O52" s="423">
        <f>'Bonds (CP)'!AW83*'Final Portfolio'!$Y$6</f>
        <v>1.4119100617892842E-2</v>
      </c>
      <c r="P52" s="423">
        <f>'Bonds (CP)'!AX83*'Final Portfolio'!$Y$7</f>
        <v>-4.909863356990455E-3</v>
      </c>
      <c r="Q52" s="423">
        <f>SUM(L52:P52)</f>
        <v>1.4284015687535602E-2</v>
      </c>
      <c r="U52" s="24">
        <v>45314</v>
      </c>
      <c r="V52" s="423">
        <f t="shared" si="2"/>
        <v>-6.3745171846239259E-5</v>
      </c>
      <c r="W52" s="423">
        <f t="shared" si="2"/>
        <v>-4.3231266607307172E-4</v>
      </c>
      <c r="X52" s="423">
        <f t="shared" si="2"/>
        <v>5.5891127716446469E-3</v>
      </c>
      <c r="Y52" s="423">
        <f t="shared" si="2"/>
        <v>1.4125192786923549E-2</v>
      </c>
      <c r="Z52" s="423">
        <f t="shared" si="2"/>
        <v>-4.9037711879597479E-3</v>
      </c>
      <c r="AA52" s="423">
        <f t="shared" si="3"/>
        <v>1.4290107856566309E-2</v>
      </c>
    </row>
    <row r="53" spans="1:27">
      <c r="A53" s="24">
        <v>45272</v>
      </c>
      <c r="B53" s="421">
        <f>'Bonds (CP)'!O55*'Bonds Portfolio'!$H$3</f>
        <v>-6.667258996001468E-5</v>
      </c>
      <c r="C53" s="421">
        <f>'Bonds (CP)'!P55*'Bonds Portfolio'!$H$4</f>
        <v>-9.0067797971093717E-4</v>
      </c>
      <c r="D53" s="421">
        <f>'Bonds (CP)'!Q55*'Bonds Portfolio'!$H$5</f>
        <v>-1.1521670358922763E-3</v>
      </c>
      <c r="E53" s="421">
        <f>'Bonds (CP)'!R55*'Bonds Portfolio'!$H$6</f>
        <v>-1.0758037251481151E-3</v>
      </c>
      <c r="F53" s="421">
        <f>'Bonds (CP)'!S55*'Bonds Portfolio'!H$7</f>
        <v>-9.5540169266428035E-4</v>
      </c>
      <c r="G53" s="422">
        <f t="shared" si="1"/>
        <v>-4.1507230233756229E-3</v>
      </c>
      <c r="K53" s="24">
        <v>45315</v>
      </c>
      <c r="L53" s="423">
        <f>'Bonds (CP)'!AT84*'Final Portfolio'!$Y$3</f>
        <v>-8.0402898038521849E-5</v>
      </c>
      <c r="M53" s="423">
        <f>'Bonds (CP)'!AU84*'Final Portfolio'!$Y$4</f>
        <v>-1.2540407459388448E-4</v>
      </c>
      <c r="N53" s="423">
        <f>'Bonds (CP)'!AV84*'Final Portfolio'!$Y$5</f>
        <v>7.1367518264625132E-3</v>
      </c>
      <c r="O53" s="423">
        <f>'Bonds (CP)'!AW84*'Final Portfolio'!$Y$6</f>
        <v>1.385643402435593E-2</v>
      </c>
      <c r="P53" s="423">
        <f>'Bonds (CP)'!AX84*'Final Portfolio'!$Y$7</f>
        <v>-7.2486445361484939E-3</v>
      </c>
      <c r="Q53" s="423">
        <f>SUM(L53:P53)</f>
        <v>1.3538734342037543E-2</v>
      </c>
      <c r="U53" s="24">
        <v>45315</v>
      </c>
      <c r="V53" s="423">
        <f t="shared" si="2"/>
        <v>-7.4310729007815172E-5</v>
      </c>
      <c r="W53" s="423">
        <f t="shared" si="2"/>
        <v>-1.193119055631778E-4</v>
      </c>
      <c r="X53" s="423">
        <f t="shared" si="2"/>
        <v>7.1428439954932203E-3</v>
      </c>
      <c r="Y53" s="423">
        <f t="shared" si="2"/>
        <v>1.3862526193386637E-2</v>
      </c>
      <c r="Z53" s="423">
        <f t="shared" si="2"/>
        <v>-7.2425523671177869E-3</v>
      </c>
      <c r="AA53" s="423">
        <f t="shared" si="3"/>
        <v>1.354482651106825E-2</v>
      </c>
    </row>
    <row r="54" spans="1:27">
      <c r="A54" s="24">
        <v>45273</v>
      </c>
      <c r="B54" s="421">
        <f>'Bonds (CP)'!O56*'Bonds Portfolio'!$H$3</f>
        <v>-4.7614817446929525E-6</v>
      </c>
      <c r="C54" s="421">
        <f>'Bonds (CP)'!P56*'Bonds Portfolio'!$H$4</f>
        <v>-5.0650969819961221E-4</v>
      </c>
      <c r="D54" s="421">
        <f>'Bonds (CP)'!Q56*'Bonds Portfolio'!$H$5</f>
        <v>-1.0550970130611763E-3</v>
      </c>
      <c r="E54" s="421">
        <f>'Bonds (CP)'!R56*'Bonds Portfolio'!$H$6</f>
        <v>-2.143201233966266E-3</v>
      </c>
      <c r="F54" s="421">
        <f>'Bonds (CP)'!S56*'Bonds Portfolio'!H$7</f>
        <v>-2.6042730225976935E-3</v>
      </c>
      <c r="G54" s="422">
        <f t="shared" si="1"/>
        <v>-6.3138424495694408E-3</v>
      </c>
      <c r="K54" s="24">
        <v>45316</v>
      </c>
      <c r="L54" s="423">
        <f>'Bonds (CP)'!AT85*'Final Portfolio'!$Y$3</f>
        <v>-5.3905973842347522E-5</v>
      </c>
      <c r="M54" s="423">
        <f>'Bonds (CP)'!AU85*'Final Portfolio'!$Y$4</f>
        <v>8.1608337642242285E-4</v>
      </c>
      <c r="N54" s="423">
        <f>'Bonds (CP)'!AV85*'Final Portfolio'!$Y$5</f>
        <v>9.117849675092134E-3</v>
      </c>
      <c r="O54" s="423">
        <f>'Bonds (CP)'!AW85*'Final Portfolio'!$Y$6</f>
        <v>1.7042914751639725E-2</v>
      </c>
      <c r="P54" s="423">
        <f>'Bonds (CP)'!AX85*'Final Portfolio'!$Y$7</f>
        <v>-6.204507873079787E-3</v>
      </c>
      <c r="Q54" s="423">
        <f>SUM(L54:P54)</f>
        <v>2.0718433956232147E-2</v>
      </c>
      <c r="U54" s="24">
        <v>45316</v>
      </c>
      <c r="V54" s="423">
        <f t="shared" si="2"/>
        <v>-4.7813804811640852E-5</v>
      </c>
      <c r="W54" s="423">
        <f t="shared" si="2"/>
        <v>8.2217554545312957E-4</v>
      </c>
      <c r="X54" s="423">
        <f t="shared" si="2"/>
        <v>9.1239418441228411E-3</v>
      </c>
      <c r="Y54" s="423">
        <f t="shared" si="2"/>
        <v>1.7049006920670431E-2</v>
      </c>
      <c r="Z54" s="423">
        <f t="shared" si="2"/>
        <v>-6.19841570404908E-3</v>
      </c>
      <c r="AA54" s="423">
        <f t="shared" si="3"/>
        <v>2.0724526125262852E-2</v>
      </c>
    </row>
    <row r="55" spans="1:27">
      <c r="A55" s="24">
        <v>45274</v>
      </c>
      <c r="B55" s="421">
        <f>'Bonds (CP)'!O57*'Bonds Portfolio'!$H$3</f>
        <v>-2.1409550861000116E-5</v>
      </c>
      <c r="C55" s="421">
        <f>'Bonds (CP)'!P57*'Bonds Portfolio'!$H$4</f>
        <v>-3.3757159743650435E-4</v>
      </c>
      <c r="D55" s="421">
        <f>'Bonds (CP)'!Q57*'Bonds Portfolio'!$H$5</f>
        <v>-6.7135012039985017E-4</v>
      </c>
      <c r="E55" s="421">
        <f>'Bonds (CP)'!R57*'Bonds Portfolio'!$H$6</f>
        <v>-1.2500097317296177E-3</v>
      </c>
      <c r="F55" s="421">
        <f>'Bonds (CP)'!S57*'Bonds Portfolio'!H$7</f>
        <v>-1.8827370565307363E-3</v>
      </c>
      <c r="G55" s="422">
        <f t="shared" si="1"/>
        <v>-4.1630780569577083E-3</v>
      </c>
      <c r="K55" s="24">
        <v>45317</v>
      </c>
      <c r="L55" s="423">
        <f>'Bonds (CP)'!AT86*'Final Portfolio'!$Y$3</f>
        <v>-5.0380060102528378E-5</v>
      </c>
      <c r="M55" s="423">
        <f>'Bonds (CP)'!AU86*'Final Portfolio'!$Y$4</f>
        <v>1.1300195428663605E-3</v>
      </c>
      <c r="N55" s="423">
        <f>'Bonds (CP)'!AV86*'Final Portfolio'!$Y$5</f>
        <v>1.0249634572005081E-2</v>
      </c>
      <c r="O55" s="423">
        <f>'Bonds (CP)'!AW86*'Final Portfolio'!$Y$6</f>
        <v>2.0986204869622369E-2</v>
      </c>
      <c r="P55" s="423">
        <f>'Bonds (CP)'!AX86*'Final Portfolio'!$Y$7</f>
        <v>-5.1151693970378628E-3</v>
      </c>
      <c r="Q55" s="423">
        <f>SUM(L55:P55)</f>
        <v>2.7200309527353417E-2</v>
      </c>
      <c r="U55" s="24">
        <v>45317</v>
      </c>
      <c r="V55" s="423">
        <f t="shared" si="2"/>
        <v>-4.4287891071821708E-5</v>
      </c>
      <c r="W55" s="423">
        <f t="shared" si="2"/>
        <v>1.1361117118970671E-3</v>
      </c>
      <c r="X55" s="423">
        <f t="shared" si="2"/>
        <v>1.0255726741035788E-2</v>
      </c>
      <c r="Y55" s="423">
        <f t="shared" si="2"/>
        <v>2.0992297038653074E-2</v>
      </c>
      <c r="Z55" s="423">
        <f t="shared" si="2"/>
        <v>-5.1090772280071558E-3</v>
      </c>
      <c r="AA55" s="423">
        <f t="shared" si="3"/>
        <v>2.7206401696384122E-2</v>
      </c>
    </row>
    <row r="56" spans="1:27">
      <c r="A56" s="24">
        <v>45275</v>
      </c>
      <c r="B56" s="421">
        <f>'Bonds (CP)'!O58*'Bonds Portfolio'!$H$3</f>
        <v>3.0960632720165651E-5</v>
      </c>
      <c r="C56" s="421">
        <f>'Bonds (CP)'!P58*'Bonds Portfolio'!$H$4</f>
        <v>7.9001561285572388E-4</v>
      </c>
      <c r="D56" s="421">
        <f>'Bonds (CP)'!Q58*'Bonds Portfolio'!$H$5</f>
        <v>1.1557627138668643E-3</v>
      </c>
      <c r="E56" s="421">
        <f>'Bonds (CP)'!R58*'Bonds Portfolio'!$H$6</f>
        <v>2.5203091587812842E-3</v>
      </c>
      <c r="F56" s="421">
        <f>'Bonds (CP)'!S58*'Bonds Portfolio'!H$7</f>
        <v>4.0586329079576834E-3</v>
      </c>
      <c r="G56" s="422">
        <f t="shared" si="1"/>
        <v>8.5556810261817225E-3</v>
      </c>
      <c r="K56" s="24">
        <v>45320</v>
      </c>
      <c r="L56" s="423">
        <f>'Bonds (CP)'!AT87*'Final Portfolio'!$Y$3</f>
        <v>-5.034001589684811E-5</v>
      </c>
      <c r="M56" s="423">
        <f>'Bonds (CP)'!AU87*'Final Portfolio'!$Y$4</f>
        <v>5.6379859449419813E-4</v>
      </c>
      <c r="N56" s="423">
        <f>'Bonds (CP)'!AV87*'Final Portfolio'!$Y$5</f>
        <v>8.957944186492638E-3</v>
      </c>
      <c r="O56" s="423">
        <f>'Bonds (CP)'!AW87*'Final Portfolio'!$Y$6</f>
        <v>2.0455284049721505E-2</v>
      </c>
      <c r="P56" s="423">
        <f>'Bonds (CP)'!AX87*'Final Portfolio'!$Y$7</f>
        <v>-5.5013732028777679E-3</v>
      </c>
      <c r="Q56" s="423">
        <f>SUM(L56:P56)</f>
        <v>2.4425313611933726E-2</v>
      </c>
      <c r="U56" s="24">
        <v>45320</v>
      </c>
      <c r="V56" s="423">
        <f t="shared" si="2"/>
        <v>-4.4247846866141441E-5</v>
      </c>
      <c r="W56" s="423">
        <f t="shared" si="2"/>
        <v>5.6989076352490485E-4</v>
      </c>
      <c r="X56" s="423">
        <f t="shared" si="2"/>
        <v>8.964036355523345E-3</v>
      </c>
      <c r="Y56" s="423">
        <f t="shared" si="2"/>
        <v>2.0461376218752211E-2</v>
      </c>
      <c r="Z56" s="423">
        <f t="shared" si="2"/>
        <v>-5.4952810338470609E-3</v>
      </c>
      <c r="AA56" s="423">
        <f t="shared" si="3"/>
        <v>2.4431405780964432E-2</v>
      </c>
    </row>
    <row r="57" spans="1:27">
      <c r="A57" s="24">
        <v>45278</v>
      </c>
      <c r="B57" s="421">
        <f>'Bonds (CP)'!O59*'Bonds Portfolio'!$H$3</f>
        <v>4.7640209759125086E-6</v>
      </c>
      <c r="C57" s="421">
        <f>'Bonds (CP)'!P59*'Bonds Portfolio'!$H$4</f>
        <v>2.0420469999568825E-3</v>
      </c>
      <c r="D57" s="421">
        <f>'Bonds (CP)'!Q59*'Bonds Portfolio'!$H$5</f>
        <v>3.6896508757564886E-3</v>
      </c>
      <c r="E57" s="421">
        <f>'Bonds (CP)'!R59*'Bonds Portfolio'!$H$6</f>
        <v>7.4933903957537353E-3</v>
      </c>
      <c r="F57" s="421">
        <f>'Bonds (CP)'!S59*'Bonds Portfolio'!H$7</f>
        <v>1.3476985297744002E-2</v>
      </c>
      <c r="G57" s="422">
        <f t="shared" si="1"/>
        <v>2.6706837590187021E-2</v>
      </c>
      <c r="K57" s="24">
        <v>45321</v>
      </c>
      <c r="L57" s="423">
        <f>'Bonds (CP)'!AT88*'Final Portfolio'!$Y$3</f>
        <v>-6.9714084009884217E-5</v>
      </c>
      <c r="M57" s="423">
        <f>'Bonds (CP)'!AU88*'Final Portfolio'!$Y$4</f>
        <v>-3.7535646369089013E-4</v>
      </c>
      <c r="N57" s="423">
        <f>'Bonds (CP)'!AV88*'Final Portfolio'!$Y$5</f>
        <v>7.689835768432427E-3</v>
      </c>
      <c r="O57" s="423">
        <f>'Bonds (CP)'!AW88*'Final Portfolio'!$Y$6</f>
        <v>1.7273174170561397E-2</v>
      </c>
      <c r="P57" s="423">
        <f>'Bonds (CP)'!AX88*'Final Portfolio'!$Y$7</f>
        <v>-7.2169801998114586E-3</v>
      </c>
      <c r="Q57" s="423">
        <f>SUM(L57:P57)</f>
        <v>1.7300959191481592E-2</v>
      </c>
      <c r="U57" s="24">
        <v>45321</v>
      </c>
      <c r="V57" s="423">
        <f t="shared" si="2"/>
        <v>-6.3621914979177541E-5</v>
      </c>
      <c r="W57" s="423">
        <f t="shared" si="2"/>
        <v>-3.6926429466018347E-4</v>
      </c>
      <c r="X57" s="423">
        <f t="shared" si="2"/>
        <v>7.695927937463134E-3</v>
      </c>
      <c r="Y57" s="423">
        <f t="shared" si="2"/>
        <v>1.7279266339592102E-2</v>
      </c>
      <c r="Z57" s="423">
        <f t="shared" si="2"/>
        <v>-7.2108880307807516E-3</v>
      </c>
      <c r="AA57" s="423">
        <f t="shared" si="3"/>
        <v>1.7307051360512297E-2</v>
      </c>
    </row>
    <row r="58" spans="1:27">
      <c r="A58" s="24">
        <v>45279</v>
      </c>
      <c r="B58" s="421">
        <f>'Bonds (CP)'!O60*'Bonds Portfolio'!$H$3</f>
        <v>-8.5478869495878398E-5</v>
      </c>
      <c r="C58" s="421">
        <f>'Bonds (CP)'!P60*'Bonds Portfolio'!$H$4</f>
        <v>-5.6451112895449906E-4</v>
      </c>
      <c r="D58" s="421">
        <f>'Bonds (CP)'!Q60*'Bonds Portfolio'!$H$5</f>
        <v>8.7072981547640319E-4</v>
      </c>
      <c r="E58" s="421">
        <f>'Bonds (CP)'!R60*'Bonds Portfolio'!$H$6</f>
        <v>1.2701505838918759E-3</v>
      </c>
      <c r="F58" s="421">
        <f>'Bonds (CP)'!S60*'Bonds Portfolio'!H$7</f>
        <v>-7.4432491558526959E-4</v>
      </c>
      <c r="G58" s="422">
        <f t="shared" si="1"/>
        <v>7.4656548533263208E-4</v>
      </c>
      <c r="K58" s="24">
        <v>45322</v>
      </c>
      <c r="L58" s="423">
        <f>'Bonds (CP)'!AT89*'Final Portfolio'!$Y$3</f>
        <v>-6.6219318382483298E-5</v>
      </c>
      <c r="M58" s="423">
        <f>'Bonds (CP)'!AU89*'Final Portfolio'!$Y$4</f>
        <v>-2.1856414320389293E-3</v>
      </c>
      <c r="N58" s="423">
        <f>'Bonds (CP)'!AV89*'Final Portfolio'!$Y$5</f>
        <v>2.9217263256636184E-3</v>
      </c>
      <c r="O58" s="423">
        <f>'Bonds (CP)'!AW89*'Final Portfolio'!$Y$6</f>
        <v>7.8415705966436173E-3</v>
      </c>
      <c r="P58" s="423">
        <f>'Bonds (CP)'!AX89*'Final Portfolio'!$Y$7</f>
        <v>-1.1886124205704831E-2</v>
      </c>
      <c r="Q58" s="423">
        <f>SUM(L58:P58)</f>
        <v>-3.374688033819009E-3</v>
      </c>
      <c r="U58" s="24">
        <v>45322</v>
      </c>
      <c r="V58" s="423">
        <f t="shared" si="2"/>
        <v>-6.0127149351776628E-5</v>
      </c>
      <c r="W58" s="423">
        <f t="shared" si="2"/>
        <v>-2.1795492630082226E-3</v>
      </c>
      <c r="X58" s="423">
        <f t="shared" si="2"/>
        <v>2.927818494694325E-3</v>
      </c>
      <c r="Y58" s="423">
        <f t="shared" si="2"/>
        <v>7.8476627656743243E-3</v>
      </c>
      <c r="Z58" s="423">
        <f t="shared" si="2"/>
        <v>-1.1880032036674124E-2</v>
      </c>
      <c r="AA58" s="423">
        <f t="shared" si="3"/>
        <v>-3.3685958647883024E-3</v>
      </c>
    </row>
    <row r="59" spans="1:27">
      <c r="A59" s="24">
        <v>45280</v>
      </c>
      <c r="B59" s="421">
        <f>'Bonds (CP)'!O61*'Bonds Portfolio'!$H$3</f>
        <v>1.3123219373219427E-4</v>
      </c>
      <c r="C59" s="421">
        <f>'Bonds (CP)'!P61*'Bonds Portfolio'!$H$4</f>
        <v>1.7040093626076694E-3</v>
      </c>
      <c r="D59" s="421">
        <f>'Bonds (CP)'!Q61*'Bonds Portfolio'!$H$5</f>
        <v>7.7451573144860484E-4</v>
      </c>
      <c r="E59" s="421">
        <f>'Bonds (CP)'!R61*'Bonds Portfolio'!$H$6</f>
        <v>9.0769598944656865E-4</v>
      </c>
      <c r="F59" s="421">
        <f>'Bonds (CP)'!S61*'Bonds Portfolio'!H$7</f>
        <v>4.9715624619350266E-4</v>
      </c>
      <c r="G59" s="422">
        <f t="shared" si="1"/>
        <v>4.0146095234285398E-3</v>
      </c>
      <c r="K59" s="24">
        <v>45323</v>
      </c>
      <c r="L59" s="423">
        <f>'Bonds (CP)'!AT90*'Final Portfolio'!$Y$3</f>
        <v>-3.1793694250640272E-5</v>
      </c>
      <c r="M59" s="423">
        <f>'Bonds (CP)'!AU90*'Final Portfolio'!$Y$4</f>
        <v>-2.3695449838849925E-3</v>
      </c>
      <c r="N59" s="423">
        <f>'Bonds (CP)'!AV90*'Final Portfolio'!$Y$5</f>
        <v>-8.2966538598965522E-4</v>
      </c>
      <c r="O59" s="423">
        <f>'Bonds (CP)'!AW90*'Final Portfolio'!$Y$6</f>
        <v>4.4923383480983507E-3</v>
      </c>
      <c r="P59" s="423">
        <f>'Bonds (CP)'!AX90*'Final Portfolio'!$Y$7</f>
        <v>-1.0389629271588142E-2</v>
      </c>
      <c r="Q59" s="423">
        <f>SUM(L59:P59)</f>
        <v>-9.1282949876150786E-3</v>
      </c>
      <c r="U59" s="24">
        <v>45323</v>
      </c>
      <c r="V59" s="423">
        <f t="shared" si="2"/>
        <v>-2.5701525219933602E-5</v>
      </c>
      <c r="W59" s="423">
        <f t="shared" si="2"/>
        <v>-2.3634528148542859E-3</v>
      </c>
      <c r="X59" s="423">
        <f t="shared" si="2"/>
        <v>-8.235732169589485E-4</v>
      </c>
      <c r="Y59" s="423">
        <f t="shared" si="2"/>
        <v>4.4984305171290578E-3</v>
      </c>
      <c r="Z59" s="423">
        <f t="shared" si="2"/>
        <v>-1.0383537102557435E-2</v>
      </c>
      <c r="AA59" s="423">
        <f t="shared" si="3"/>
        <v>-9.1222028185843716E-3</v>
      </c>
    </row>
    <row r="60" spans="1:27">
      <c r="A60" s="24">
        <v>45281</v>
      </c>
      <c r="B60" s="421">
        <f>'Bonds (CP)'!O62*'Bonds Portfolio'!$H$3</f>
        <v>2.1491579791499226E-5</v>
      </c>
      <c r="C60" s="421">
        <f>'Bonds (CP)'!P62*'Bonds Portfolio'!$H$4</f>
        <v>9.6606946389476175E-4</v>
      </c>
      <c r="D60" s="421">
        <f>'Bonds (CP)'!Q62*'Bonds Portfolio'!$H$5</f>
        <v>3.8717820769736507E-4</v>
      </c>
      <c r="E60" s="421">
        <f>'Bonds (CP)'!R62*'Bonds Portfolio'!$H$6</f>
        <v>-1.4451897062738139E-3</v>
      </c>
      <c r="F60" s="421">
        <f>'Bonds (CP)'!S62*'Bonds Portfolio'!H$7</f>
        <v>-4.8879275157216583E-3</v>
      </c>
      <c r="G60" s="422">
        <f t="shared" si="1"/>
        <v>-4.958377970611846E-3</v>
      </c>
      <c r="K60" s="24">
        <v>45324</v>
      </c>
      <c r="L60" s="423">
        <f>'Bonds (CP)'!AT91*'Final Portfolio'!$Y$3</f>
        <v>-8.6496028243601149E-5</v>
      </c>
      <c r="M60" s="423">
        <f>'Bonds (CP)'!AU91*'Final Portfolio'!$Y$4</f>
        <v>-4.352386843257134E-3</v>
      </c>
      <c r="N60" s="423">
        <f>'Bonds (CP)'!AV91*'Final Portfolio'!$Y$5</f>
        <v>-1.7958234029782695E-3</v>
      </c>
      <c r="O60" s="423">
        <f>'Bonds (CP)'!AW91*'Final Portfolio'!$Y$6</f>
        <v>2.5939407001431092E-3</v>
      </c>
      <c r="P60" s="423">
        <f>'Bonds (CP)'!AX91*'Final Portfolio'!$Y$7</f>
        <v>-1.1625262462560832E-2</v>
      </c>
      <c r="Q60" s="423">
        <f>SUM(L60:P60)</f>
        <v>-1.5266028036896728E-2</v>
      </c>
      <c r="U60" s="24">
        <v>45324</v>
      </c>
      <c r="V60" s="423">
        <f t="shared" si="2"/>
        <v>-8.0403859212894473E-5</v>
      </c>
      <c r="W60" s="423">
        <f t="shared" si="2"/>
        <v>-4.346294674226427E-3</v>
      </c>
      <c r="X60" s="423">
        <f t="shared" si="2"/>
        <v>-1.7897312339475628E-3</v>
      </c>
      <c r="Y60" s="423">
        <f t="shared" si="2"/>
        <v>2.6000328691738158E-3</v>
      </c>
      <c r="Z60" s="423">
        <f t="shared" si="2"/>
        <v>-1.1619170293530125E-2</v>
      </c>
      <c r="AA60" s="423">
        <f t="shared" si="3"/>
        <v>-1.5259935867866021E-2</v>
      </c>
    </row>
    <row r="61" spans="1:27">
      <c r="A61" s="24">
        <v>45282</v>
      </c>
      <c r="B61" s="421">
        <f>'Bonds (CP)'!O63*'Bonds Portfolio'!$H$3</f>
        <v>1.9117253678116609E-5</v>
      </c>
      <c r="C61" s="421">
        <f>'Bonds (CP)'!P63*'Bonds Portfolio'!$H$4</f>
        <v>-1.637175190901143E-3</v>
      </c>
      <c r="D61" s="421">
        <f>'Bonds (CP)'!Q63*'Bonds Portfolio'!$H$5</f>
        <v>-1.0609998068036286E-3</v>
      </c>
      <c r="E61" s="421">
        <f>'Bonds (CP)'!R63*'Bonds Portfolio'!$H$6</f>
        <v>5.4379519462600002E-4</v>
      </c>
      <c r="F61" s="421">
        <f>'Bonds (CP)'!S63*'Bonds Portfolio'!H$7</f>
        <v>3.4664721313200841E-3</v>
      </c>
      <c r="G61" s="422">
        <f t="shared" si="1"/>
        <v>1.3312095819194292E-3</v>
      </c>
      <c r="K61" s="24">
        <v>45327</v>
      </c>
      <c r="L61" s="423">
        <f>'Bonds (CP)'!AT92*'Final Portfolio'!$Y$3</f>
        <v>-9.7935415563789045E-5</v>
      </c>
      <c r="M61" s="423">
        <f>'Bonds (CP)'!AU92*'Final Portfolio'!$Y$4</f>
        <v>-5.4627646634782413E-3</v>
      </c>
      <c r="N61" s="423">
        <f>'Bonds (CP)'!AV92*'Final Portfolio'!$Y$5</f>
        <v>-2.3469100064977778E-3</v>
      </c>
      <c r="O61" s="423">
        <f>'Bonds (CP)'!AW92*'Final Portfolio'!$Y$6</f>
        <v>4.2513916135621501E-3</v>
      </c>
      <c r="P61" s="423">
        <f>'Bonds (CP)'!AX92*'Final Portfolio'!$Y$7</f>
        <v>-1.0831181194119301E-2</v>
      </c>
      <c r="Q61" s="423">
        <f>SUM(L61:P61)</f>
        <v>-1.4487399666096957E-2</v>
      </c>
      <c r="U61" s="24">
        <v>45327</v>
      </c>
      <c r="V61" s="423">
        <f t="shared" si="2"/>
        <v>-9.1843246533082368E-5</v>
      </c>
      <c r="W61" s="423">
        <f t="shared" si="2"/>
        <v>-5.4566724944475342E-3</v>
      </c>
      <c r="X61" s="423">
        <f t="shared" si="2"/>
        <v>-2.3408178374670712E-3</v>
      </c>
      <c r="Y61" s="423">
        <f t="shared" si="2"/>
        <v>4.2574837825928571E-3</v>
      </c>
      <c r="Z61" s="423">
        <f t="shared" si="2"/>
        <v>-1.0825089025088594E-2</v>
      </c>
      <c r="AA61" s="423">
        <f t="shared" si="3"/>
        <v>-1.448130749706625E-2</v>
      </c>
    </row>
    <row r="62" spans="1:27">
      <c r="A62" s="24">
        <v>45285</v>
      </c>
      <c r="B62" s="421">
        <f>'Bonds (CP)'!O64*'Bonds Portfolio'!$H$3</f>
        <v>-2.3875278396438482E-5</v>
      </c>
      <c r="C62" s="421">
        <f>'Bonds (CP)'!P64*'Bonds Portfolio'!$H$4</f>
        <v>2.8321681688569275E-4</v>
      </c>
      <c r="D62" s="421">
        <f>'Bonds (CP)'!Q64*'Bonds Portfolio'!$H$5</f>
        <v>1.9334423733446634E-4</v>
      </c>
      <c r="E62" s="421">
        <f>'Bonds (CP)'!R64*'Bonds Portfolio'!$H$6</f>
        <v>5.4412167244182851E-4</v>
      </c>
      <c r="F62" s="421">
        <f>'Bonds (CP)'!S64*'Bonds Portfolio'!H$7</f>
        <v>7.440381425693137E-4</v>
      </c>
      <c r="G62" s="422">
        <f t="shared" si="1"/>
        <v>1.7408455908348628E-3</v>
      </c>
      <c r="K62" s="24">
        <v>45328</v>
      </c>
      <c r="L62" s="423">
        <f>'Bonds (CP)'!AT93*'Final Portfolio'!$Y$3</f>
        <v>-1.0935708616280237E-4</v>
      </c>
      <c r="M62" s="423">
        <f>'Bonds (CP)'!AU93*'Final Portfolio'!$Y$4</f>
        <v>-3.5483012084257834E-3</v>
      </c>
      <c r="N62" s="423">
        <f>'Bonds (CP)'!AV93*'Final Portfolio'!$Y$5</f>
        <v>-2.7687487563562985E-4</v>
      </c>
      <c r="O62" s="423">
        <f>'Bonds (CP)'!AW93*'Final Portfolio'!$Y$6</f>
        <v>2.828209814885714E-3</v>
      </c>
      <c r="P62" s="423">
        <f>'Bonds (CP)'!AX93*'Final Portfolio'!$Y$7</f>
        <v>-1.3121987906518707E-2</v>
      </c>
      <c r="Q62" s="423">
        <f>SUM(L62:P62)</f>
        <v>-1.4228311261857208E-2</v>
      </c>
      <c r="U62" s="24">
        <v>45328</v>
      </c>
      <c r="V62" s="423">
        <f t="shared" si="2"/>
        <v>-1.032649171320957E-4</v>
      </c>
      <c r="W62" s="423">
        <f t="shared" si="2"/>
        <v>-3.5422090393950768E-3</v>
      </c>
      <c r="X62" s="423">
        <f t="shared" si="2"/>
        <v>-2.7078270660492318E-4</v>
      </c>
      <c r="Y62" s="423">
        <f t="shared" si="2"/>
        <v>2.8343019839164206E-3</v>
      </c>
      <c r="Z62" s="423">
        <f t="shared" si="2"/>
        <v>-1.3115895737488E-2</v>
      </c>
      <c r="AA62" s="423">
        <f t="shared" si="3"/>
        <v>-1.4222219092826501E-2</v>
      </c>
    </row>
    <row r="63" spans="1:27">
      <c r="A63" s="24">
        <v>45286</v>
      </c>
      <c r="B63" s="421">
        <f>'Bonds (CP)'!O65*'Bonds Portfolio'!$H$3</f>
        <v>0</v>
      </c>
      <c r="C63" s="421">
        <f>'Bonds (CP)'!P65*'Bonds Portfolio'!$H$4</f>
        <v>-9.5963340720559736E-4</v>
      </c>
      <c r="D63" s="421">
        <f>'Bonds (CP)'!Q65*'Bonds Portfolio'!$H$5</f>
        <v>-1.1560539361491254E-3</v>
      </c>
      <c r="E63" s="421">
        <f>'Bonds (CP)'!R65*'Bonds Portfolio'!$H$6</f>
        <v>-1.9836390558447821E-3</v>
      </c>
      <c r="F63" s="421">
        <f>'Bonds (CP)'!S65*'Bonds Portfolio'!H$7</f>
        <v>-2.4588254893331595E-3</v>
      </c>
      <c r="G63" s="422">
        <f t="shared" si="1"/>
        <v>-6.5581518885326649E-3</v>
      </c>
      <c r="K63" s="24">
        <v>45329</v>
      </c>
      <c r="L63" s="423">
        <f>'Bonds (CP)'!AT94*'Final Portfolio'!$Y$3</f>
        <v>-1.0315640980426477E-4</v>
      </c>
      <c r="M63" s="423">
        <f>'Bonds (CP)'!AU94*'Final Portfolio'!$Y$4</f>
        <v>-3.673194920175362E-3</v>
      </c>
      <c r="N63" s="423">
        <f>'Bonds (CP)'!AV94*'Final Portfolio'!$Y$5</f>
        <v>-2.7693333994336825E-4</v>
      </c>
      <c r="O63" s="423">
        <f>'Bonds (CP)'!AW94*'Final Portfolio'!$Y$6</f>
        <v>1.1753707106884372E-3</v>
      </c>
      <c r="P63" s="423">
        <f>'Bonds (CP)'!AX94*'Final Portfolio'!$Y$7</f>
        <v>-1.4815931732493091E-2</v>
      </c>
      <c r="Q63" s="423">
        <f>SUM(L63:P63)</f>
        <v>-1.7693845691727651E-2</v>
      </c>
      <c r="U63" s="24">
        <v>45329</v>
      </c>
      <c r="V63" s="423">
        <f t="shared" si="2"/>
        <v>-9.7064240773558092E-5</v>
      </c>
      <c r="W63" s="423">
        <f t="shared" si="2"/>
        <v>-3.6671027511446554E-3</v>
      </c>
      <c r="X63" s="423">
        <f t="shared" si="2"/>
        <v>-2.7084117091266159E-4</v>
      </c>
      <c r="Y63" s="423">
        <f t="shared" si="2"/>
        <v>1.1814628797191438E-3</v>
      </c>
      <c r="Z63" s="423">
        <f t="shared" ref="Z63:AA126" si="4">P63-$L$485</f>
        <v>-1.4809839563462384E-2</v>
      </c>
      <c r="AA63" s="423">
        <f t="shared" si="3"/>
        <v>-1.7687753522696945E-2</v>
      </c>
    </row>
    <row r="64" spans="1:27">
      <c r="A64" s="24">
        <v>45287</v>
      </c>
      <c r="B64" s="421">
        <f>'Bonds (CP)'!O66*'Bonds Portfolio'!$H$3</f>
        <v>2.8680995273345645E-5</v>
      </c>
      <c r="C64" s="421">
        <f>'Bonds (CP)'!P66*'Bonds Portfolio'!$H$4</f>
        <v>0</v>
      </c>
      <c r="D64" s="421">
        <f>'Bonds (CP)'!Q66*'Bonds Portfolio'!$H$5</f>
        <v>-2.8933030008163865E-4</v>
      </c>
      <c r="E64" s="421">
        <f>'Bonds (CP)'!R66*'Bonds Portfolio'!$H$6</f>
        <v>-9.0213235408387164E-4</v>
      </c>
      <c r="F64" s="421">
        <f>'Bonds (CP)'!S66*'Bonds Portfolio'!H$7</f>
        <v>-1.2250427548510295E-3</v>
      </c>
      <c r="G64" s="422">
        <f t="shared" si="1"/>
        <v>-2.3878244137431944E-3</v>
      </c>
      <c r="K64" s="24">
        <v>45330</v>
      </c>
      <c r="L64" s="423">
        <f>'Bonds (CP)'!AT95*'Final Portfolio'!$Y$3</f>
        <v>-1.0926072781742846E-4</v>
      </c>
      <c r="M64" s="423">
        <f>'Bonds (CP)'!AU95*'Final Portfolio'!$Y$4</f>
        <v>-2.8659356448623185E-3</v>
      </c>
      <c r="N64" s="423">
        <f>'Bonds (CP)'!AV95*'Final Portfolio'!$Y$5</f>
        <v>5.5403744416597349E-4</v>
      </c>
      <c r="O64" s="423">
        <f>'Bonds (CP)'!AW95*'Final Portfolio'!$Y$6</f>
        <v>1.8790210493102812E-3</v>
      </c>
      <c r="P64" s="423">
        <f>'Bonds (CP)'!AX95*'Final Portfolio'!$Y$7</f>
        <v>-1.5174299353224386E-2</v>
      </c>
      <c r="Q64" s="423">
        <f>SUM(L64:P64)</f>
        <v>-1.5716437232427879E-2</v>
      </c>
      <c r="U64" s="24">
        <v>45330</v>
      </c>
      <c r="V64" s="423">
        <f t="shared" si="2"/>
        <v>-1.0316855878672178E-4</v>
      </c>
      <c r="W64" s="423">
        <f t="shared" si="2"/>
        <v>-2.8598434758316119E-3</v>
      </c>
      <c r="X64" s="423">
        <f t="shared" si="2"/>
        <v>5.601296131966802E-4</v>
      </c>
      <c r="Y64" s="423">
        <f t="shared" si="2"/>
        <v>1.8851132183409878E-3</v>
      </c>
      <c r="Z64" s="423">
        <f t="shared" si="4"/>
        <v>-1.5168207184193679E-2</v>
      </c>
      <c r="AA64" s="423">
        <f t="shared" si="3"/>
        <v>-1.5710345063397173E-2</v>
      </c>
    </row>
    <row r="65" spans="1:27">
      <c r="A65" s="24">
        <v>45288</v>
      </c>
      <c r="B65" s="421">
        <f>'Bonds (CP)'!O67*'Bonds Portfolio'!$H$3</f>
        <v>-1.0949462652100958E-4</v>
      </c>
      <c r="C65" s="421">
        <f>'Bonds (CP)'!P67*'Bonds Portfolio'!$H$4</f>
        <v>-6.7692322737777119E-4</v>
      </c>
      <c r="D65" s="421">
        <f>'Bonds (CP)'!Q67*'Bonds Portfolio'!$H$5</f>
        <v>1.0644468806909968E-3</v>
      </c>
      <c r="E65" s="421">
        <f>'Bonds (CP)'!R67*'Bonds Portfolio'!$H$6</f>
        <v>4.1988528362877442E-3</v>
      </c>
      <c r="F65" s="421">
        <f>'Bonds (CP)'!S67*'Bonds Portfolio'!H$7</f>
        <v>1.0931196095175845E-2</v>
      </c>
      <c r="G65" s="422">
        <f t="shared" si="1"/>
        <v>1.5408077958255805E-2</v>
      </c>
      <c r="K65" s="24">
        <v>45331</v>
      </c>
      <c r="L65" s="423">
        <f>'Bonds (CP)'!AT96*'Final Portfolio'!$Y$3</f>
        <v>-1.2679404772387049E-4</v>
      </c>
      <c r="M65" s="423">
        <f>'Bonds (CP)'!AU96*'Final Portfolio'!$Y$4</f>
        <v>-2.989487978017191E-3</v>
      </c>
      <c r="N65" s="423">
        <f>'Bonds (CP)'!AV96*'Final Portfolio'!$Y$5</f>
        <v>1.2478265518005328E-3</v>
      </c>
      <c r="O65" s="423">
        <f>'Bonds (CP)'!AW96*'Final Portfolio'!$Y$6</f>
        <v>3.057302493794736E-3</v>
      </c>
      <c r="P65" s="423">
        <f>'Bonds (CP)'!AX96*'Final Portfolio'!$Y$7</f>
        <v>-1.5463003235542765E-2</v>
      </c>
      <c r="Q65" s="423">
        <f>SUM(L65:P65)</f>
        <v>-1.4274156215688557E-2</v>
      </c>
      <c r="U65" s="24">
        <v>45331</v>
      </c>
      <c r="V65" s="423">
        <f t="shared" si="2"/>
        <v>-1.2070187869316381E-4</v>
      </c>
      <c r="W65" s="423">
        <f t="shared" si="2"/>
        <v>-2.9833958089864844E-3</v>
      </c>
      <c r="X65" s="423">
        <f t="shared" si="2"/>
        <v>1.2539187208312394E-3</v>
      </c>
      <c r="Y65" s="423">
        <f t="shared" si="2"/>
        <v>3.0633946628254426E-3</v>
      </c>
      <c r="Z65" s="423">
        <f t="shared" si="4"/>
        <v>-1.5456911066512058E-2</v>
      </c>
      <c r="AA65" s="423">
        <f t="shared" si="3"/>
        <v>-1.426806404665785E-2</v>
      </c>
    </row>
    <row r="66" spans="1:27">
      <c r="A66" s="24">
        <v>45289</v>
      </c>
      <c r="B66" s="421">
        <f>'Bonds (CP)'!O68*'Bonds Portfolio'!$H$3</f>
        <v>-4.5149849264048881E-5</v>
      </c>
      <c r="C66" s="421">
        <f>'Bonds (CP)'!P68*'Bonds Portfolio'!$H$4</f>
        <v>5.6567556941547362E-4</v>
      </c>
      <c r="D66" s="421">
        <f>'Bonds (CP)'!Q68*'Bonds Portfolio'!$H$5</f>
        <v>1.4547398295675254E-3</v>
      </c>
      <c r="E66" s="421">
        <f>'Bonds (CP)'!R68*'Bonds Portfolio'!$H$6</f>
        <v>-1.0859597897046685E-3</v>
      </c>
      <c r="F66" s="421">
        <f>'Bonds (CP)'!S68*'Bonds Portfolio'!H$7</f>
        <v>-5.0604304904910578E-4</v>
      </c>
      <c r="G66" s="422">
        <f t="shared" si="1"/>
        <v>3.8326271096517572E-4</v>
      </c>
      <c r="K66" s="24">
        <v>45334</v>
      </c>
      <c r="L66" s="423">
        <f>'Bonds (CP)'!AT97*'Final Portfolio'!$Y$3</f>
        <v>-9.1525125407022618E-5</v>
      </c>
      <c r="M66" s="423">
        <f>'Bonds (CP)'!AU97*'Final Portfolio'!$Y$4</f>
        <v>-2.1204439931059135E-3</v>
      </c>
      <c r="N66" s="423">
        <f>'Bonds (CP)'!AV97*'Final Portfolio'!$Y$5</f>
        <v>1.3851729594003493E-4</v>
      </c>
      <c r="O66" s="423">
        <f>'Bonds (CP)'!AW97*'Final Portfolio'!$Y$6</f>
        <v>-3.2672694239968525E-3</v>
      </c>
      <c r="P66" s="423">
        <f>'Bonds (CP)'!AX97*'Final Portfolio'!$Y$7</f>
        <v>-1.9413055957926001E-2</v>
      </c>
      <c r="Q66" s="423">
        <f>SUM(L66:P66)</f>
        <v>-2.4753777204495755E-2</v>
      </c>
      <c r="U66" s="24">
        <v>45334</v>
      </c>
      <c r="V66" s="423">
        <f t="shared" si="2"/>
        <v>-8.5432956376315942E-5</v>
      </c>
      <c r="W66" s="423">
        <f t="shared" si="2"/>
        <v>-2.1143518240752069E-3</v>
      </c>
      <c r="X66" s="423">
        <f t="shared" si="2"/>
        <v>1.4460946497074159E-4</v>
      </c>
      <c r="Y66" s="423">
        <f t="shared" si="2"/>
        <v>-3.2611772549661459E-3</v>
      </c>
      <c r="Z66" s="423">
        <f t="shared" si="4"/>
        <v>-1.9406963788895296E-2</v>
      </c>
      <c r="AA66" s="423">
        <f t="shared" si="3"/>
        <v>-2.4747685035465049E-2</v>
      </c>
    </row>
    <row r="67" spans="1:27">
      <c r="A67" s="24">
        <v>45294</v>
      </c>
      <c r="B67" s="421">
        <f>'Bonds (CP)'!O69*'Bonds Portfolio'!$H$3</f>
        <v>-2.8485385296725954E-5</v>
      </c>
      <c r="C67" s="421">
        <f>'Bonds (CP)'!P69*'Bonds Portfolio'!$H$4</f>
        <v>-6.2050802295902138E-4</v>
      </c>
      <c r="D67" s="421">
        <f>'Bonds (CP)'!Q69*'Bonds Portfolio'!$H$5</f>
        <v>-6.7603386990668795E-4</v>
      </c>
      <c r="E67" s="421">
        <f>'Bonds (CP)'!R69*'Bonds Portfolio'!$H$6</f>
        <v>2.1871879654052897E-3</v>
      </c>
      <c r="F67" s="421">
        <f>'Bonds (CP)'!S69*'Bonds Portfolio'!H$7</f>
        <v>2.0384334779100788E-3</v>
      </c>
      <c r="G67" s="422">
        <f t="shared" si="1"/>
        <v>2.9005941651529333E-3</v>
      </c>
      <c r="K67" s="24">
        <v>45335</v>
      </c>
      <c r="L67" s="423">
        <f>'Bonds (CP)'!AT98*'Final Portfolio'!$Y$3</f>
        <v>-7.1309094110395547E-5</v>
      </c>
      <c r="M67" s="423">
        <f>'Bonds (CP)'!AU98*'Final Portfolio'!$Y$4</f>
        <v>-2.9889388454040497E-3</v>
      </c>
      <c r="N67" s="423">
        <f>'Bonds (CP)'!AV98*'Final Portfolio'!$Y$5</f>
        <v>-2.3474040987732946E-3</v>
      </c>
      <c r="O67" s="423">
        <f>'Bonds (CP)'!AW98*'Final Portfolio'!$Y$6</f>
        <v>-1.1702654837108162E-3</v>
      </c>
      <c r="P67" s="423">
        <f>'Bonds (CP)'!AX98*'Final Portfolio'!$Y$7</f>
        <v>-1.8909481388292845E-2</v>
      </c>
      <c r="Q67" s="423">
        <f>SUM(L67:P67)</f>
        <v>-2.5487398910291399E-2</v>
      </c>
      <c r="U67" s="24">
        <v>45335</v>
      </c>
      <c r="V67" s="423">
        <f t="shared" si="2"/>
        <v>-6.5216925079688871E-5</v>
      </c>
      <c r="W67" s="423">
        <f t="shared" si="2"/>
        <v>-2.9828466763733431E-3</v>
      </c>
      <c r="X67" s="423">
        <f t="shared" si="2"/>
        <v>-2.341311929742588E-3</v>
      </c>
      <c r="Y67" s="423">
        <f t="shared" si="2"/>
        <v>-1.1641733146801096E-3</v>
      </c>
      <c r="Z67" s="423">
        <f t="shared" si="4"/>
        <v>-1.8903389219262139E-2</v>
      </c>
      <c r="AA67" s="423">
        <f t="shared" si="3"/>
        <v>-2.5481306741260694E-2</v>
      </c>
    </row>
    <row r="68" spans="1:27">
      <c r="A68" s="24">
        <v>45295</v>
      </c>
      <c r="B68" s="421">
        <f>'Bonds (CP)'!O70*'Bonds Portfolio'!$H$3</f>
        <v>4.7484053862540955E-6</v>
      </c>
      <c r="C68" s="421">
        <f>'Bonds (CP)'!P70*'Bonds Portfolio'!$H$4</f>
        <v>6.7898835121259714E-4</v>
      </c>
      <c r="D68" s="421">
        <f>'Bonds (CP)'!Q70*'Bonds Portfolio'!$H$5</f>
        <v>6.7802504233617316E-4</v>
      </c>
      <c r="E68" s="421">
        <f>'Bonds (CP)'!R70*'Bonds Portfolio'!$H$6</f>
        <v>-1.8162293461701284E-4</v>
      </c>
      <c r="F68" s="421">
        <f>'Bonds (CP)'!S70*'Bonds Portfolio'!H$7</f>
        <v>-1.2678036863315271E-3</v>
      </c>
      <c r="G68" s="422">
        <f t="shared" ref="G68:G131" si="5">SUM(B68:F68)</f>
        <v>-8.7664822013515517E-5</v>
      </c>
      <c r="K68" s="24">
        <v>45336</v>
      </c>
      <c r="L68" s="423">
        <f>'Bonds (CP)'!AT99*'Final Portfolio'!$Y$3</f>
        <v>-7.0360598065083443E-5</v>
      </c>
      <c r="M68" s="423">
        <f>'Bonds (CP)'!AU99*'Final Portfolio'!$Y$4</f>
        <v>-1.810042476512441E-3</v>
      </c>
      <c r="N68" s="423">
        <f>'Bonds (CP)'!AV99*'Final Portfolio'!$Y$5</f>
        <v>-1.3823447364470964E-3</v>
      </c>
      <c r="O68" s="423">
        <f>'Bonds (CP)'!AW99*'Final Portfolio'!$Y$6</f>
        <v>-5.8122764010781047E-3</v>
      </c>
      <c r="P68" s="423">
        <f>'Bonds (CP)'!AX99*'Final Portfolio'!$Y$7</f>
        <v>-1.9649582113992665E-2</v>
      </c>
      <c r="Q68" s="423">
        <f>SUM(L68:P68)</f>
        <v>-2.872460632609539E-2</v>
      </c>
      <c r="U68" s="24">
        <v>45336</v>
      </c>
      <c r="V68" s="423">
        <f t="shared" ref="V68:Y131" si="6">L68-$L$485</f>
        <v>-6.4268429034376767E-5</v>
      </c>
      <c r="W68" s="423">
        <f t="shared" si="6"/>
        <v>-1.8039503074817344E-3</v>
      </c>
      <c r="X68" s="423">
        <f t="shared" si="6"/>
        <v>-1.3762525674163898E-3</v>
      </c>
      <c r="Y68" s="423">
        <f t="shared" si="6"/>
        <v>-5.8061842320473976E-3</v>
      </c>
      <c r="Z68" s="423">
        <f t="shared" si="4"/>
        <v>-1.9643489944961959E-2</v>
      </c>
      <c r="AA68" s="423">
        <f t="shared" si="3"/>
        <v>-2.8718514157064685E-2</v>
      </c>
    </row>
    <row r="69" spans="1:27">
      <c r="A69" s="24">
        <v>45296</v>
      </c>
      <c r="B69" s="421">
        <f>'Bonds (CP)'!O71*'Bonds Portfolio'!$H$3</f>
        <v>2.3744130415487065E-6</v>
      </c>
      <c r="C69" s="421">
        <f>'Bonds (CP)'!P71*'Bonds Portfolio'!$H$4</f>
        <v>-1.6948493205820903E-4</v>
      </c>
      <c r="D69" s="421">
        <f>'Bonds (CP)'!Q71*'Bonds Portfolio'!$H$5</f>
        <v>-1.9340651654708408E-4</v>
      </c>
      <c r="E69" s="421">
        <f>'Bonds (CP)'!R71*'Bonds Portfolio'!$H$6</f>
        <v>7.2800517707635075E-4</v>
      </c>
      <c r="F69" s="421">
        <f>'Bonds (CP)'!S71*'Bonds Portfolio'!H$7</f>
        <v>1.5298034893397852E-3</v>
      </c>
      <c r="G69" s="422">
        <f t="shared" si="5"/>
        <v>1.8972916308523915E-3</v>
      </c>
      <c r="K69" s="24">
        <v>45337</v>
      </c>
      <c r="L69" s="423">
        <f>'Bonds (CP)'!AT100*'Final Portfolio'!$Y$3</f>
        <v>-8.1715139267199972E-5</v>
      </c>
      <c r="M69" s="423">
        <f>'Bonds (CP)'!AU100*'Final Portfolio'!$Y$4</f>
        <v>-3.1743616483276681E-3</v>
      </c>
      <c r="N69" s="423">
        <f>'Bonds (CP)'!AV100*'Final Portfolio'!$Y$5</f>
        <v>-3.7184702782847678E-3</v>
      </c>
      <c r="O69" s="423">
        <f>'Bonds (CP)'!AW100*'Final Portfolio'!$Y$6</f>
        <v>-7.8709910724044374E-3</v>
      </c>
      <c r="P69" s="423">
        <f>'Bonds (CP)'!AX100*'Final Portfolio'!$Y$7</f>
        <v>-1.8947603032387419E-2</v>
      </c>
      <c r="Q69" s="423">
        <f>SUM(L69:P69)</f>
        <v>-3.379314117067149E-2</v>
      </c>
      <c r="U69" s="24">
        <v>45337</v>
      </c>
      <c r="V69" s="423">
        <f t="shared" si="6"/>
        <v>-7.5622970236493295E-5</v>
      </c>
      <c r="W69" s="423">
        <f t="shared" si="6"/>
        <v>-3.1682694792969615E-3</v>
      </c>
      <c r="X69" s="423">
        <f t="shared" si="6"/>
        <v>-3.7123781092540612E-3</v>
      </c>
      <c r="Y69" s="423">
        <f t="shared" si="6"/>
        <v>-7.8648989033737304E-3</v>
      </c>
      <c r="Z69" s="423">
        <f t="shared" si="4"/>
        <v>-1.8941510863356714E-2</v>
      </c>
      <c r="AA69" s="423">
        <f t="shared" si="3"/>
        <v>-3.3787049001640784E-2</v>
      </c>
    </row>
    <row r="70" spans="1:27">
      <c r="A70" s="24">
        <v>45299</v>
      </c>
      <c r="B70" s="421">
        <f>'Bonds (CP)'!O72*'Bonds Portfolio'!$H$3</f>
        <v>-4.0304317055909155E-5</v>
      </c>
      <c r="C70" s="421">
        <f>'Bonds (CP)'!P72*'Bonds Portfolio'!$H$4</f>
        <v>-2.8229650116832252E-4</v>
      </c>
      <c r="D70" s="421">
        <f>'Bonds (CP)'!Q72*'Bonds Portfolio'!$H$5</f>
        <v>-1.9336566428837144E-4</v>
      </c>
      <c r="E70" s="421">
        <f>'Bonds (CP)'!R72*'Bonds Portfolio'!$H$6</f>
        <v>-1.6296332800983132E-3</v>
      </c>
      <c r="F70" s="421">
        <f>'Bonds (CP)'!S72*'Bonds Portfolio'!H$7</f>
        <v>-1.7732709907405423E-3</v>
      </c>
      <c r="G70" s="422">
        <f t="shared" si="5"/>
        <v>-3.9188707533514581E-3</v>
      </c>
      <c r="K70" s="24">
        <v>45338</v>
      </c>
      <c r="L70" s="423">
        <f>'Bonds (CP)'!AT101*'Final Portfolio'!$Y$3</f>
        <v>-7.2125956548507738E-5</v>
      </c>
      <c r="M70" s="423">
        <f>'Bonds (CP)'!AU101*'Final Portfolio'!$Y$4</f>
        <v>-3.6661255154301384E-3</v>
      </c>
      <c r="N70" s="423">
        <f>'Bonds (CP)'!AV101*'Final Portfolio'!$Y$5</f>
        <v>-5.0812972360273481E-3</v>
      </c>
      <c r="O70" s="423">
        <f>'Bonds (CP)'!AW101*'Final Portfolio'!$Y$6</f>
        <v>-1.0599766136883104E-2</v>
      </c>
      <c r="P70" s="423">
        <f>'Bonds (CP)'!AX101*'Final Portfolio'!$Y$7</f>
        <v>-1.9977786867352045E-2</v>
      </c>
      <c r="Q70" s="423">
        <f>SUM(L70:P70)</f>
        <v>-3.9397101712241145E-2</v>
      </c>
      <c r="U70" s="24">
        <v>45338</v>
      </c>
      <c r="V70" s="423">
        <f t="shared" si="6"/>
        <v>-6.6033787517801062E-5</v>
      </c>
      <c r="W70" s="423">
        <f t="shared" si="6"/>
        <v>-3.6600333463994317E-3</v>
      </c>
      <c r="X70" s="423">
        <f t="shared" si="6"/>
        <v>-5.075205066996641E-3</v>
      </c>
      <c r="Y70" s="423">
        <f t="shared" si="6"/>
        <v>-1.0593673967852397E-2</v>
      </c>
      <c r="Z70" s="423">
        <f t="shared" si="4"/>
        <v>-1.997169469832134E-2</v>
      </c>
      <c r="AA70" s="423">
        <f t="shared" si="3"/>
        <v>-3.939100954321044E-2</v>
      </c>
    </row>
    <row r="71" spans="1:27">
      <c r="A71" s="24">
        <v>45300</v>
      </c>
      <c r="B71" s="421">
        <f>'Bonds (CP)'!O73*'Bonds Portfolio'!$H$3</f>
        <v>5.464054605088471E-5</v>
      </c>
      <c r="C71" s="421">
        <f>'Bonds (CP)'!P73*'Bonds Portfolio'!$H$4</f>
        <v>-2.2577272545397075E-4</v>
      </c>
      <c r="D71" s="421">
        <f>'Bonds (CP)'!Q73*'Bonds Portfolio'!$H$5</f>
        <v>-1.9241366409819176E-3</v>
      </c>
      <c r="E71" s="421">
        <f>'Bonds (CP)'!R73*'Bonds Portfolio'!$H$6</f>
        <v>-3.2401647676051975E-3</v>
      </c>
      <c r="F71" s="421">
        <f>'Bonds (CP)'!S73*'Bonds Portfolio'!H$7</f>
        <v>-7.6528641387330777E-3</v>
      </c>
      <c r="G71" s="422">
        <f t="shared" si="5"/>
        <v>-1.2988297726723278E-2</v>
      </c>
      <c r="K71" s="24">
        <v>45341</v>
      </c>
      <c r="L71" s="423">
        <f>'Bonds (CP)'!AT102*'Final Portfolio'!$Y$3</f>
        <v>-7.0274068868588781E-5</v>
      </c>
      <c r="M71" s="423">
        <f>'Bonds (CP)'!AU102*'Final Portfolio'!$Y$4</f>
        <v>-3.9101334339213612E-3</v>
      </c>
      <c r="N71" s="423">
        <f>'Bonds (CP)'!AV102*'Final Portfolio'!$Y$5</f>
        <v>-5.3520412283725267E-3</v>
      </c>
      <c r="O71" s="423">
        <f>'Bonds (CP)'!AW102*'Final Portfolio'!$Y$6</f>
        <v>-8.9992242961833349E-3</v>
      </c>
      <c r="P71" s="423">
        <f>'Bonds (CP)'!AX102*'Final Portfolio'!$Y$7</f>
        <v>-1.9254368561738167E-2</v>
      </c>
      <c r="Q71" s="423">
        <f>SUM(L71:P71)</f>
        <v>-3.7586041589083977E-2</v>
      </c>
      <c r="U71" s="24">
        <v>45341</v>
      </c>
      <c r="V71" s="423">
        <f t="shared" si="6"/>
        <v>-6.4181899837882105E-5</v>
      </c>
      <c r="W71" s="423">
        <f t="shared" si="6"/>
        <v>-3.9040412648906546E-3</v>
      </c>
      <c r="X71" s="423">
        <f t="shared" si="6"/>
        <v>-5.3459490593418197E-3</v>
      </c>
      <c r="Y71" s="423">
        <f t="shared" si="6"/>
        <v>-8.9931321271526279E-3</v>
      </c>
      <c r="Z71" s="423">
        <f t="shared" si="4"/>
        <v>-1.9248276392707462E-2</v>
      </c>
      <c r="AA71" s="423">
        <f t="shared" si="3"/>
        <v>-3.7579949420053271E-2</v>
      </c>
    </row>
    <row r="72" spans="1:27">
      <c r="A72" s="24">
        <v>45301</v>
      </c>
      <c r="B72" s="421">
        <f>'Bonds (CP)'!O74*'Bonds Portfolio'!$H$3</f>
        <v>-1.2061418990469762E-4</v>
      </c>
      <c r="C72" s="421">
        <f>'Bonds (CP)'!P74*'Bonds Portfolio'!$H$4</f>
        <v>-2.8206164351052097E-4</v>
      </c>
      <c r="D72" s="421">
        <f>'Bonds (CP)'!Q74*'Bonds Portfolio'!$H$5</f>
        <v>1.8428523804696105E-3</v>
      </c>
      <c r="E72" s="421">
        <f>'Bonds (CP)'!R74*'Bonds Portfolio'!$H$6</f>
        <v>3.6498495408123621E-3</v>
      </c>
      <c r="F72" s="421">
        <f>'Bonds (CP)'!S74*'Bonds Portfolio'!H$7</f>
        <v>2.9989621975117426E-3</v>
      </c>
      <c r="G72" s="422">
        <f t="shared" si="5"/>
        <v>8.088988285378497E-3</v>
      </c>
      <c r="K72" s="24">
        <v>45342</v>
      </c>
      <c r="L72" s="423">
        <f>'Bonds (CP)'!AT103*'Final Portfolio'!$Y$3</f>
        <v>-9.4828343138116941E-5</v>
      </c>
      <c r="M72" s="423">
        <f>'Bonds (CP)'!AU103*'Final Portfolio'!$Y$4</f>
        <v>-3.047592500006848E-3</v>
      </c>
      <c r="N72" s="423">
        <f>'Bonds (CP)'!AV103*'Final Portfolio'!$Y$5</f>
        <v>-2.0670980502040916E-3</v>
      </c>
      <c r="O72" s="423">
        <f>'Bonds (CP)'!AW103*'Final Portfolio'!$Y$6</f>
        <v>-5.0974238927360242E-3</v>
      </c>
      <c r="P72" s="423">
        <f>'Bonds (CP)'!AX103*'Final Portfolio'!$Y$7</f>
        <v>-1.6988223228184576E-2</v>
      </c>
      <c r="Q72" s="423">
        <f>SUM(L72:P72)</f>
        <v>-2.7295166014269658E-2</v>
      </c>
      <c r="U72" s="24">
        <v>45342</v>
      </c>
      <c r="V72" s="423">
        <f t="shared" si="6"/>
        <v>-8.8736174107410264E-5</v>
      </c>
      <c r="W72" s="423">
        <f t="shared" si="6"/>
        <v>-3.0415003309761414E-3</v>
      </c>
      <c r="X72" s="423">
        <f t="shared" si="6"/>
        <v>-2.061005881173385E-3</v>
      </c>
      <c r="Y72" s="423">
        <f t="shared" si="6"/>
        <v>-5.0913317237053172E-3</v>
      </c>
      <c r="Z72" s="423">
        <f t="shared" si="4"/>
        <v>-1.698213105915387E-2</v>
      </c>
      <c r="AA72" s="423">
        <f t="shared" si="3"/>
        <v>-2.7289073845238952E-2</v>
      </c>
    </row>
    <row r="73" spans="1:27">
      <c r="A73" s="24">
        <v>45302</v>
      </c>
      <c r="B73" s="421">
        <f>'Bonds (CP)'!O75*'Bonds Portfolio'!$H$3</f>
        <v>2.1301775147929725E-5</v>
      </c>
      <c r="C73" s="421">
        <f>'Bonds (CP)'!P75*'Bonds Portfolio'!$H$4</f>
        <v>-5.0711776324457601E-4</v>
      </c>
      <c r="D73" s="421">
        <f>'Bonds (CP)'!Q75*'Bonds Portfolio'!$H$5</f>
        <v>-7.7199999019011154E-4</v>
      </c>
      <c r="E73" s="421">
        <f>'Bonds (CP)'!R75*'Bonds Portfolio'!$H$6</f>
        <v>-1.9871951220388172E-3</v>
      </c>
      <c r="F73" s="421">
        <f>'Bonds (CP)'!S75*'Bonds Portfolio'!H$7</f>
        <v>-1.1514232180239031E-2</v>
      </c>
      <c r="G73" s="422">
        <f t="shared" si="5"/>
        <v>-1.4759243280564606E-2</v>
      </c>
      <c r="K73" s="24">
        <v>45343</v>
      </c>
      <c r="L73" s="423">
        <f>'Bonds (CP)'!AT104*'Final Portfolio'!$Y$3</f>
        <v>-4.8300693773600799E-5</v>
      </c>
      <c r="M73" s="423">
        <f>'Bonds (CP)'!AU104*'Final Portfolio'!$Y$4</f>
        <v>-2.9845526829576042E-3</v>
      </c>
      <c r="N73" s="423">
        <f>'Bonds (CP)'!AV104*'Final Portfolio'!$Y$5</f>
        <v>-5.0797006910544285E-3</v>
      </c>
      <c r="O73" s="423">
        <f>'Bonds (CP)'!AW104*'Final Portfolio'!$Y$6</f>
        <v>-1.0810409717595223E-2</v>
      </c>
      <c r="P73" s="423">
        <f>'Bonds (CP)'!AX104*'Final Portfolio'!$Y$7</f>
        <v>-1.7347415373437359E-2</v>
      </c>
      <c r="Q73" s="423">
        <f>SUM(L73:P73)</f>
        <v>-3.6270379158818214E-2</v>
      </c>
      <c r="U73" s="24">
        <v>45343</v>
      </c>
      <c r="V73" s="423">
        <f t="shared" si="6"/>
        <v>-4.2208524742894129E-5</v>
      </c>
      <c r="W73" s="423">
        <f t="shared" si="6"/>
        <v>-2.9784605139268976E-3</v>
      </c>
      <c r="X73" s="423">
        <f t="shared" si="6"/>
        <v>-5.0736085220237214E-3</v>
      </c>
      <c r="Y73" s="423">
        <f t="shared" si="6"/>
        <v>-1.0804317548564516E-2</v>
      </c>
      <c r="Z73" s="423">
        <f t="shared" si="4"/>
        <v>-1.7341323204406654E-2</v>
      </c>
      <c r="AA73" s="423">
        <f t="shared" si="3"/>
        <v>-3.6264286989787509E-2</v>
      </c>
    </row>
    <row r="74" spans="1:27">
      <c r="A74" s="24">
        <v>45303</v>
      </c>
      <c r="B74" s="421">
        <f>'Bonds (CP)'!O76*'Bonds Portfolio'!$H$3</f>
        <v>2.6060820367752149E-5</v>
      </c>
      <c r="C74" s="421">
        <f>'Bonds (CP)'!P76*'Bonds Portfolio'!$H$4</f>
        <v>3.952132680294902E-4</v>
      </c>
      <c r="D74" s="421">
        <f>'Bonds (CP)'!Q76*'Bonds Portfolio'!$H$5</f>
        <v>-1.2517997484648199E-3</v>
      </c>
      <c r="E74" s="421">
        <f>'Bonds (CP)'!R76*'Bonds Portfolio'!$H$6</f>
        <v>-4.6549839917660336E-3</v>
      </c>
      <c r="F74" s="421">
        <f>'Bonds (CP)'!S76*'Bonds Portfolio'!H$7</f>
        <v>2.1813575999956843E-3</v>
      </c>
      <c r="G74" s="422">
        <f t="shared" si="5"/>
        <v>-3.3041520518379266E-3</v>
      </c>
      <c r="K74" s="24">
        <v>45344</v>
      </c>
      <c r="L74" s="423">
        <f>'Bonds (CP)'!AT105*'Final Portfolio'!$Y$3</f>
        <v>-6.5801017722404438E-5</v>
      </c>
      <c r="M74" s="423">
        <f>'Bonds (CP)'!AU105*'Final Portfolio'!$Y$4</f>
        <v>-3.2898342210537731E-3</v>
      </c>
      <c r="N74" s="423">
        <f>'Bonds (CP)'!AV105*'Final Portfolio'!$Y$5</f>
        <v>-4.6675812014433582E-3</v>
      </c>
      <c r="O74" s="423">
        <f>'Bonds (CP)'!AW105*'Final Portfolio'!$Y$6</f>
        <v>-7.1663588924862067E-3</v>
      </c>
      <c r="P74" s="423">
        <f>'Bonds (CP)'!AX105*'Final Portfolio'!$Y$7</f>
        <v>-1.4251705962688342E-2</v>
      </c>
      <c r="Q74" s="423">
        <f>SUM(L74:P74)</f>
        <v>-2.9441281295394084E-2</v>
      </c>
      <c r="U74" s="24">
        <v>45344</v>
      </c>
      <c r="V74" s="423">
        <f t="shared" si="6"/>
        <v>-5.9708848691697768E-5</v>
      </c>
      <c r="W74" s="423">
        <f t="shared" si="6"/>
        <v>-3.2837420520230665E-3</v>
      </c>
      <c r="X74" s="423">
        <f t="shared" si="6"/>
        <v>-4.6614890324126511E-3</v>
      </c>
      <c r="Y74" s="423">
        <f t="shared" si="6"/>
        <v>-7.1602667234554997E-3</v>
      </c>
      <c r="Z74" s="423">
        <f t="shared" si="4"/>
        <v>-1.4245613793657635E-2</v>
      </c>
      <c r="AA74" s="423">
        <f t="shared" si="3"/>
        <v>-2.9435189126363379E-2</v>
      </c>
    </row>
    <row r="75" spans="1:27">
      <c r="A75" s="24">
        <v>45306</v>
      </c>
      <c r="B75" s="421">
        <f>'Bonds (CP)'!O77*'Bonds Portfolio'!$H$3</f>
        <v>-5.4380238200266008E-5</v>
      </c>
      <c r="C75" s="421">
        <f>'Bonds (CP)'!P77*'Bonds Portfolio'!$H$4</f>
        <v>-7.880080451136218E-4</v>
      </c>
      <c r="D75" s="421">
        <f>'Bonds (CP)'!Q77*'Bonds Portfolio'!$H$5</f>
        <v>1.0644468806909968E-3</v>
      </c>
      <c r="E75" s="421">
        <f>'Bonds (CP)'!R77*'Bonds Portfolio'!$H$6</f>
        <v>5.295890123725124E-3</v>
      </c>
      <c r="F75" s="421">
        <f>'Bonds (CP)'!S77*'Bonds Portfolio'!H$7</f>
        <v>-4.9996348406985266E-3</v>
      </c>
      <c r="G75" s="422">
        <f t="shared" si="5"/>
        <v>5.1831388040370682E-4</v>
      </c>
      <c r="K75" s="24">
        <v>45348</v>
      </c>
      <c r="L75" s="423">
        <f>'Bonds (CP)'!AT106*'Final Portfolio'!$Y$3</f>
        <v>-6.8481123792799576E-5</v>
      </c>
      <c r="M75" s="423">
        <f>'Bonds (CP)'!AU106*'Final Portfolio'!$Y$4</f>
        <v>-3.9675060050197077E-3</v>
      </c>
      <c r="N75" s="423">
        <f>'Bonds (CP)'!AV106*'Final Portfolio'!$Y$5</f>
        <v>-3.84467893559593E-3</v>
      </c>
      <c r="O75" s="423">
        <f>'Bonds (CP)'!AW106*'Final Portfolio'!$Y$6</f>
        <v>-1.1635014946399236E-3</v>
      </c>
      <c r="P75" s="423">
        <f>'Bonds (CP)'!AX106*'Final Portfolio'!$Y$7</f>
        <v>-1.4225121713486574E-2</v>
      </c>
      <c r="Q75" s="423">
        <f>SUM(L75:P75)</f>
        <v>-2.3269289272534934E-2</v>
      </c>
      <c r="U75" s="24">
        <v>45348</v>
      </c>
      <c r="V75" s="423">
        <f t="shared" si="6"/>
        <v>-6.2388954762092899E-5</v>
      </c>
      <c r="W75" s="423">
        <f t="shared" si="6"/>
        <v>-3.9614138359890007E-3</v>
      </c>
      <c r="X75" s="423">
        <f t="shared" si="6"/>
        <v>-3.8385867665652234E-3</v>
      </c>
      <c r="Y75" s="423">
        <f t="shared" si="6"/>
        <v>-1.157409325609217E-3</v>
      </c>
      <c r="Z75" s="423">
        <f t="shared" si="4"/>
        <v>-1.4219029544455867E-2</v>
      </c>
      <c r="AA75" s="423">
        <f t="shared" si="3"/>
        <v>-2.3263197103504229E-2</v>
      </c>
    </row>
    <row r="76" spans="1:27">
      <c r="A76" s="24">
        <v>45307</v>
      </c>
      <c r="B76" s="421">
        <f>'Bonds (CP)'!O78*'Bonds Portfolio'!$H$3</f>
        <v>7.0949523473355037E-6</v>
      </c>
      <c r="C76" s="421">
        <f>'Bonds (CP)'!P78*'Bonds Portfolio'!$H$4</f>
        <v>5.0798202433785988E-4</v>
      </c>
      <c r="D76" s="421">
        <f>'Bonds (CP)'!Q78*'Bonds Portfolio'!$H$5</f>
        <v>8.714671416007279E-4</v>
      </c>
      <c r="E76" s="421">
        <f>'Bonds (CP)'!R78*'Bonds Portfolio'!$H$6</f>
        <v>-7.2376595290068904E-4</v>
      </c>
      <c r="F76" s="421">
        <f>'Bonds (CP)'!S78*'Bonds Portfolio'!H$7</f>
        <v>-7.2044386714392962E-3</v>
      </c>
      <c r="G76" s="422">
        <f t="shared" si="5"/>
        <v>-6.5416605060540619E-3</v>
      </c>
      <c r="K76" s="24">
        <v>45349</v>
      </c>
      <c r="L76" s="423">
        <f>'Bonds (CP)'!AT107*'Final Portfolio'!$Y$3</f>
        <v>-5.4400280775642741E-5</v>
      </c>
      <c r="M76" s="423">
        <f>'Bonds (CP)'!AU107*'Final Portfolio'!$Y$4</f>
        <v>-2.9186042511500877E-3</v>
      </c>
      <c r="N76" s="423">
        <f>'Bonds (CP)'!AV107*'Final Portfolio'!$Y$5</f>
        <v>-5.3458825092991295E-3</v>
      </c>
      <c r="O76" s="423">
        <f>'Bonds (CP)'!AW107*'Final Portfolio'!$Y$6</f>
        <v>-8.9885681776110827E-3</v>
      </c>
      <c r="P76" s="423">
        <f>'Bonds (CP)'!AX107*'Final Portfolio'!$Y$7</f>
        <v>-1.3447537092744013E-2</v>
      </c>
      <c r="Q76" s="423">
        <f>SUM(L76:P76)</f>
        <v>-3.0754992311579955E-2</v>
      </c>
      <c r="U76" s="24">
        <v>45349</v>
      </c>
      <c r="V76" s="423">
        <f t="shared" si="6"/>
        <v>-4.8308111744936071E-5</v>
      </c>
      <c r="W76" s="423">
        <f t="shared" si="6"/>
        <v>-2.9125120821193811E-3</v>
      </c>
      <c r="X76" s="423">
        <f t="shared" si="6"/>
        <v>-5.3397903402684225E-3</v>
      </c>
      <c r="Y76" s="423">
        <f t="shared" si="6"/>
        <v>-8.9824760085803756E-3</v>
      </c>
      <c r="Z76" s="423">
        <f t="shared" si="4"/>
        <v>-1.3441444923713306E-2</v>
      </c>
      <c r="AA76" s="423">
        <f t="shared" si="3"/>
        <v>-3.0748900142549249E-2</v>
      </c>
    </row>
    <row r="77" spans="1:27">
      <c r="A77" s="24">
        <v>45308</v>
      </c>
      <c r="B77" s="421">
        <f>'Bonds (CP)'!O79*'Bonds Portfolio'!$H$3</f>
        <v>-4.7291335803744788E-6</v>
      </c>
      <c r="C77" s="421">
        <f>'Bonds (CP)'!P79*'Bonds Portfolio'!$H$4</f>
        <v>2.8224756544856613E-4</v>
      </c>
      <c r="D77" s="421">
        <f>'Bonds (CP)'!Q79*'Bonds Portfolio'!$H$5</f>
        <v>9.6947483973091329E-4</v>
      </c>
      <c r="E77" s="421">
        <f>'Bonds (CP)'!R79*'Bonds Portfolio'!$H$6</f>
        <v>1.8120881143878997E-4</v>
      </c>
      <c r="F77" s="421">
        <f>'Bonds (CP)'!S79*'Bonds Portfolio'!H$7</f>
        <v>-1.2039324161727897E-2</v>
      </c>
      <c r="G77" s="422">
        <f t="shared" si="5"/>
        <v>-1.0611122078690003E-2</v>
      </c>
      <c r="K77" s="24">
        <v>45350</v>
      </c>
      <c r="L77" s="423">
        <f>'Bonds (CP)'!AT108*'Final Portfolio'!$Y$3</f>
        <v>-5.2668539325841925E-5</v>
      </c>
      <c r="M77" s="423">
        <f>'Bonds (CP)'!AU108*'Final Portfolio'!$Y$4</f>
        <v>-3.3519317613360309E-3</v>
      </c>
      <c r="N77" s="423">
        <f>'Bonds (CP)'!AV108*'Final Portfolio'!$Y$5</f>
        <v>-6.5702889636240847E-3</v>
      </c>
      <c r="O77" s="423">
        <f>'Bonds (CP)'!AW108*'Final Portfolio'!$Y$6</f>
        <v>-8.7551193817670611E-3</v>
      </c>
      <c r="P77" s="423">
        <f>'Bonds (CP)'!AX108*'Final Portfolio'!$Y$7</f>
        <v>-1.1187069226178216E-2</v>
      </c>
      <c r="Q77" s="423">
        <f>SUM(L77:P77)</f>
        <v>-2.9917077872231235E-2</v>
      </c>
      <c r="U77" s="24">
        <v>45350</v>
      </c>
      <c r="V77" s="423">
        <f t="shared" si="6"/>
        <v>-4.6576370295135256E-5</v>
      </c>
      <c r="W77" s="423">
        <f t="shared" si="6"/>
        <v>-3.3458395923053243E-3</v>
      </c>
      <c r="X77" s="423">
        <f t="shared" si="6"/>
        <v>-6.5641967945933776E-3</v>
      </c>
      <c r="Y77" s="423">
        <f t="shared" si="6"/>
        <v>-8.7490272127363541E-3</v>
      </c>
      <c r="Z77" s="423">
        <f t="shared" si="4"/>
        <v>-1.1180977057147509E-2</v>
      </c>
      <c r="AA77" s="423">
        <f t="shared" si="3"/>
        <v>-2.991098570320053E-2</v>
      </c>
    </row>
    <row r="78" spans="1:27">
      <c r="A78" s="24">
        <v>45309</v>
      </c>
      <c r="B78" s="421">
        <f>'Bonds (CP)'!O80*'Bonds Portfolio'!$H$3</f>
        <v>1.2113799521403666E-4</v>
      </c>
      <c r="C78" s="421">
        <f>'Bonds (CP)'!P80*'Bonds Portfolio'!$H$4</f>
        <v>4.5204503563589602E-4</v>
      </c>
      <c r="D78" s="421">
        <f>'Bonds (CP)'!Q80*'Bonds Portfolio'!$H$5</f>
        <v>-1.1578824777823435E-3</v>
      </c>
      <c r="E78" s="421">
        <f>'Bonds (CP)'!R80*'Bonds Portfolio'!$H$6</f>
        <v>-3.6199552854183638E-4</v>
      </c>
      <c r="F78" s="421">
        <f>'Bonds (CP)'!S80*'Bonds Portfolio'!H$7</f>
        <v>-2.6558038188726173E-3</v>
      </c>
      <c r="G78" s="422">
        <f t="shared" si="5"/>
        <v>-3.6024987943468643E-3</v>
      </c>
      <c r="K78" s="24">
        <v>45351</v>
      </c>
      <c r="L78" s="423">
        <f>'Bonds (CP)'!AT109*'Final Portfolio'!$Y$3</f>
        <v>-2.1130480718435374E-5</v>
      </c>
      <c r="M78" s="423">
        <f>'Bonds (CP)'!AU109*'Final Portfolio'!$Y$4</f>
        <v>-3.6607566504812273E-3</v>
      </c>
      <c r="N78" s="423">
        <f>'Bonds (CP)'!AV109*'Final Portfolio'!$Y$5</f>
        <v>-9.1352322361181893E-3</v>
      </c>
      <c r="O78" s="423">
        <f>'Bonds (CP)'!AW109*'Final Portfolio'!$Y$6</f>
        <v>-9.6611838586650213E-3</v>
      </c>
      <c r="P78" s="423">
        <f>'Bonds (CP)'!AX109*'Final Portfolio'!$Y$7</f>
        <v>-4.0980556608830208E-3</v>
      </c>
      <c r="Q78" s="423">
        <f>SUM(L78:P78)</f>
        <v>-2.6576358886865895E-2</v>
      </c>
      <c r="U78" s="24">
        <v>45351</v>
      </c>
      <c r="V78" s="423">
        <f t="shared" si="6"/>
        <v>-1.5038311687728704E-5</v>
      </c>
      <c r="W78" s="423">
        <f t="shared" si="6"/>
        <v>-3.6546644814505207E-3</v>
      </c>
      <c r="X78" s="423">
        <f t="shared" si="6"/>
        <v>-9.1291400670874823E-3</v>
      </c>
      <c r="Y78" s="423">
        <f t="shared" si="6"/>
        <v>-9.6550916896343143E-3</v>
      </c>
      <c r="Z78" s="423">
        <f t="shared" si="4"/>
        <v>-4.0919634918523138E-3</v>
      </c>
      <c r="AA78" s="423">
        <f t="shared" si="3"/>
        <v>-2.6570266717835189E-2</v>
      </c>
    </row>
    <row r="79" spans="1:27">
      <c r="A79" s="24">
        <v>45310</v>
      </c>
      <c r="B79" s="421">
        <f>'Bonds (CP)'!O81*'Bonds Portfolio'!$H$3</f>
        <v>-5.6885115415228876E-5</v>
      </c>
      <c r="C79" s="421">
        <f>'Bonds (CP)'!P81*'Bonds Portfolio'!$H$4</f>
        <v>-5.0739887738934634E-4</v>
      </c>
      <c r="D79" s="421">
        <f>'Bonds (CP)'!Q81*'Bonds Portfolio'!$H$5</f>
        <v>9.6926954579503214E-4</v>
      </c>
      <c r="E79" s="421">
        <f>'Bonds (CP)'!R81*'Bonds Portfolio'!$H$6</f>
        <v>5.6938336872294042E-3</v>
      </c>
      <c r="F79" s="421">
        <f>'Bonds (CP)'!S81*'Bonds Portfolio'!H$7</f>
        <v>1.05629116617843E-2</v>
      </c>
      <c r="G79" s="422">
        <f t="shared" si="5"/>
        <v>1.6661730902004162E-2</v>
      </c>
      <c r="K79" s="24">
        <v>45352</v>
      </c>
      <c r="L79" s="423">
        <f>'Bonds (CP)'!AT110*'Final Portfolio'!$Y$3</f>
        <v>-8.4365937252831589E-5</v>
      </c>
      <c r="M79" s="423">
        <f>'Bonds (CP)'!AU110*'Final Portfolio'!$Y$4</f>
        <v>-3.4789966871936603E-3</v>
      </c>
      <c r="N79" s="423">
        <f>'Bonds (CP)'!AV110*'Final Portfolio'!$Y$5</f>
        <v>-5.4855416479144929E-3</v>
      </c>
      <c r="O79" s="423">
        <f>'Bonds (CP)'!AW110*'Final Portfolio'!$Y$6</f>
        <v>-8.9796902968125921E-3</v>
      </c>
      <c r="P79" s="423">
        <f>'Bonds (CP)'!AX110*'Final Portfolio'!$Y$7</f>
        <v>-6.9142409748809402E-3</v>
      </c>
      <c r="Q79" s="423">
        <f>SUM(L79:P79)</f>
        <v>-2.494283554405452E-2</v>
      </c>
      <c r="U79" s="24">
        <v>45352</v>
      </c>
      <c r="V79" s="423">
        <f t="shared" si="6"/>
        <v>-7.8273768222124912E-5</v>
      </c>
      <c r="W79" s="423">
        <f t="shared" si="6"/>
        <v>-3.4729045181629537E-3</v>
      </c>
      <c r="X79" s="423">
        <f t="shared" si="6"/>
        <v>-5.4794494788837859E-3</v>
      </c>
      <c r="Y79" s="423">
        <f t="shared" si="6"/>
        <v>-8.9735981277818851E-3</v>
      </c>
      <c r="Z79" s="423">
        <f t="shared" si="4"/>
        <v>-6.9081488058502331E-3</v>
      </c>
      <c r="AA79" s="423">
        <f t="shared" si="3"/>
        <v>-2.4936743375023815E-2</v>
      </c>
    </row>
    <row r="80" spans="1:27">
      <c r="A80" s="24">
        <v>45313</v>
      </c>
      <c r="B80" s="421">
        <f>'Bonds (CP)'!O82*'Bonds Portfolio'!$H$3</f>
        <v>-4.7395879388075548E-6</v>
      </c>
      <c r="C80" s="421">
        <f>'Bonds (CP)'!P82*'Bonds Portfolio'!$H$4</f>
        <v>-2.2552240952673674E-4</v>
      </c>
      <c r="D80" s="421">
        <f>'Bonds (CP)'!Q82*'Bonds Portfolio'!$H$5</f>
        <v>-2.9009478391974993E-4</v>
      </c>
      <c r="E80" s="421">
        <f>'Bonds (CP)'!R82*'Bonds Portfolio'!$H$6</f>
        <v>-5.4589107015424305E-4</v>
      </c>
      <c r="F80" s="421">
        <f>'Bonds (CP)'!S82*'Bonds Portfolio'!H$7</f>
        <v>0</v>
      </c>
      <c r="G80" s="422">
        <f t="shared" si="5"/>
        <v>-1.0662478515395372E-3</v>
      </c>
      <c r="K80" s="24">
        <v>45355</v>
      </c>
      <c r="L80" s="423">
        <f>'Bonds (CP)'!AT111*'Final Portfolio'!$Y$3</f>
        <v>-7.2870939420544012E-5</v>
      </c>
      <c r="M80" s="423">
        <f>'Bonds (CP)'!AU111*'Final Portfolio'!$Y$4</f>
        <v>-3.9671431832429245E-3</v>
      </c>
      <c r="N80" s="423">
        <f>'Bonds (CP)'!AV111*'Final Portfolio'!$Y$5</f>
        <v>-1.046923728236419E-2</v>
      </c>
      <c r="O80" s="423">
        <f>'Bonds (CP)'!AW111*'Final Portfolio'!$Y$6</f>
        <v>-1.9723736700482813E-2</v>
      </c>
      <c r="P80" s="423">
        <f>'Bonds (CP)'!AX111*'Final Portfolio'!$Y$7</f>
        <v>-9.2882090770084816E-3</v>
      </c>
      <c r="Q80" s="423">
        <f>SUM(L80:P80)</f>
        <v>-4.3521197182518949E-2</v>
      </c>
      <c r="U80" s="24">
        <v>45355</v>
      </c>
      <c r="V80" s="423">
        <f t="shared" si="6"/>
        <v>-6.6778770389837335E-5</v>
      </c>
      <c r="W80" s="423">
        <f t="shared" si="6"/>
        <v>-3.9610510142122175E-3</v>
      </c>
      <c r="X80" s="423">
        <f t="shared" si="6"/>
        <v>-1.0463145113333483E-2</v>
      </c>
      <c r="Y80" s="423">
        <f t="shared" si="6"/>
        <v>-1.9717644531452107E-2</v>
      </c>
      <c r="Z80" s="423">
        <f t="shared" si="4"/>
        <v>-9.2821169079777745E-3</v>
      </c>
      <c r="AA80" s="423">
        <f t="shared" si="3"/>
        <v>-4.3515105013488244E-2</v>
      </c>
    </row>
    <row r="81" spans="1:27">
      <c r="A81" s="24">
        <v>45314</v>
      </c>
      <c r="B81" s="421">
        <f>'Bonds (CP)'!O83*'Bonds Portfolio'!$H$3</f>
        <v>-7.1074964639310515E-6</v>
      </c>
      <c r="C81" s="421">
        <f>'Bonds (CP)'!P83*'Bonds Portfolio'!$H$4</f>
        <v>0</v>
      </c>
      <c r="D81" s="421">
        <f>'Bonds (CP)'!Q83*'Bonds Portfolio'!$H$5</f>
        <v>9.6769349916612892E-5</v>
      </c>
      <c r="E81" s="421">
        <f>'Bonds (CP)'!R83*'Bonds Portfolio'!$H$6</f>
        <v>1.8218754060017939E-4</v>
      </c>
      <c r="F81" s="421">
        <f>'Bonds (CP)'!S83*'Bonds Portfolio'!H$7</f>
        <v>-2.2904256143473439E-4</v>
      </c>
      <c r="G81" s="422">
        <f t="shared" si="5"/>
        <v>4.2806832618126812E-5</v>
      </c>
      <c r="K81" s="24">
        <v>45356</v>
      </c>
      <c r="L81" s="423">
        <f>'Bonds (CP)'!AT112*'Final Portfolio'!$Y$3</f>
        <v>-7.7213301746073001E-5</v>
      </c>
      <c r="M81" s="423">
        <f>'Bonds (CP)'!AU112*'Final Portfolio'!$Y$4</f>
        <v>-3.8431129706885067E-3</v>
      </c>
      <c r="N81" s="423">
        <f>'Bonds (CP)'!AV112*'Final Portfolio'!$Y$5</f>
        <v>-1.0465977808852597E-2</v>
      </c>
      <c r="O81" s="423">
        <f>'Bonds (CP)'!AW112*'Final Portfolio'!$Y$6</f>
        <v>-2.1880031487857696E-2</v>
      </c>
      <c r="P81" s="423">
        <f>'Bonds (CP)'!AX112*'Final Portfolio'!$Y$7</f>
        <v>-8.230161786848357E-3</v>
      </c>
      <c r="Q81" s="423">
        <f>SUM(L81:P81)</f>
        <v>-4.4496497355993231E-2</v>
      </c>
      <c r="U81" s="24">
        <v>45356</v>
      </c>
      <c r="V81" s="423">
        <f t="shared" si="6"/>
        <v>-7.1121132715366324E-5</v>
      </c>
      <c r="W81" s="423">
        <f t="shared" si="6"/>
        <v>-3.8370208016578001E-3</v>
      </c>
      <c r="X81" s="423">
        <f t="shared" si="6"/>
        <v>-1.045988563982189E-2</v>
      </c>
      <c r="Y81" s="423">
        <f t="shared" si="6"/>
        <v>-2.1873939318826991E-2</v>
      </c>
      <c r="Z81" s="423">
        <f t="shared" si="4"/>
        <v>-8.22406961781765E-3</v>
      </c>
      <c r="AA81" s="423">
        <f t="shared" si="3"/>
        <v>-4.4490405186962526E-2</v>
      </c>
    </row>
    <row r="82" spans="1:27">
      <c r="A82" s="24">
        <v>45315</v>
      </c>
      <c r="B82" s="421">
        <f>'Bonds (CP)'!O84*'Bonds Portfolio'!$H$3</f>
        <v>-1.420745714790499E-5</v>
      </c>
      <c r="C82" s="421">
        <f>'Bonds (CP)'!P84*'Bonds Portfolio'!$H$4</f>
        <v>4.5183583925052952E-4</v>
      </c>
      <c r="D82" s="421">
        <f>'Bonds (CP)'!Q84*'Bonds Portfolio'!$H$5</f>
        <v>7.7566423494821596E-4</v>
      </c>
      <c r="E82" s="421">
        <f>'Bonds (CP)'!R84*'Bonds Portfolio'!$H$6</f>
        <v>-1.2709186123759581E-3</v>
      </c>
      <c r="F82" s="421">
        <f>'Bonds (CP)'!S84*'Bonds Portfolio'!H$7</f>
        <v>-8.876780765211794E-3</v>
      </c>
      <c r="G82" s="422">
        <f t="shared" si="5"/>
        <v>-8.9344067605369119E-3</v>
      </c>
      <c r="K82" s="24">
        <v>45357</v>
      </c>
      <c r="L82" s="423">
        <f>'Bonds (CP)'!AT113*'Final Portfolio'!$Y$3</f>
        <v>-7.3710073710071545E-5</v>
      </c>
      <c r="M82" s="423">
        <f>'Bonds (CP)'!AU113*'Final Portfolio'!$Y$4</f>
        <v>-4.3940430703358398E-3</v>
      </c>
      <c r="N82" s="423">
        <f>'Bonds (CP)'!AV113*'Final Portfolio'!$Y$5</f>
        <v>-1.1928227414098921E-2</v>
      </c>
      <c r="O82" s="423">
        <f>'Bonds (CP)'!AW113*'Final Portfolio'!$Y$6</f>
        <v>-2.3390401584424996E-2</v>
      </c>
      <c r="P82" s="423">
        <f>'Bonds (CP)'!AX113*'Final Portfolio'!$Y$7</f>
        <v>-6.5539735920022019E-3</v>
      </c>
      <c r="Q82" s="423">
        <f>SUM(L82:P82)</f>
        <v>-4.6340355734572028E-2</v>
      </c>
      <c r="U82" s="24">
        <v>45357</v>
      </c>
      <c r="V82" s="423">
        <f t="shared" si="6"/>
        <v>-6.7617904679364869E-5</v>
      </c>
      <c r="W82" s="423">
        <f t="shared" si="6"/>
        <v>-4.3879509013051328E-3</v>
      </c>
      <c r="X82" s="423">
        <f t="shared" si="6"/>
        <v>-1.1922135245068214E-2</v>
      </c>
      <c r="Y82" s="423">
        <f t="shared" si="6"/>
        <v>-2.3384309415394291E-2</v>
      </c>
      <c r="Z82" s="423">
        <f t="shared" si="4"/>
        <v>-6.5478814229714948E-3</v>
      </c>
      <c r="AA82" s="423">
        <f t="shared" si="3"/>
        <v>-4.6334263565541323E-2</v>
      </c>
    </row>
    <row r="83" spans="1:27">
      <c r="A83" s="24">
        <v>45316</v>
      </c>
      <c r="B83" s="421">
        <f>'Bonds (CP)'!O85*'Bonds Portfolio'!$H$3</f>
        <v>4.7366560622110755E-6</v>
      </c>
      <c r="C83" s="421">
        <f>'Bonds (CP)'!P85*'Bonds Portfolio'!$H$4</f>
        <v>-5.6431378177570045E-5</v>
      </c>
      <c r="D83" s="421">
        <f>'Bonds (CP)'!Q85*'Bonds Portfolio'!$H$5</f>
        <v>1.9377394105598634E-4</v>
      </c>
      <c r="E83" s="421">
        <f>'Bonds (CP)'!R85*'Bonds Portfolio'!$H$6</f>
        <v>1.2772845918310805E-3</v>
      </c>
      <c r="F83" s="421">
        <f>'Bonds (CP)'!S85*'Bonds Portfolio'!H$7</f>
        <v>2.4658355124398375E-3</v>
      </c>
      <c r="G83" s="422">
        <f t="shared" si="5"/>
        <v>3.8851993232115454E-3</v>
      </c>
      <c r="K83" s="24">
        <v>45358</v>
      </c>
      <c r="L83" s="423">
        <f>'Bonds (CP)'!AT114*'Final Portfolio'!$Y$3</f>
        <v>-7.4541787248968424E-5</v>
      </c>
      <c r="M83" s="423">
        <f>'Bonds (CP)'!AU114*'Final Portfolio'!$Y$4</f>
        <v>-4.763839360784612E-3</v>
      </c>
      <c r="N83" s="423">
        <f>'Bonds (CP)'!AV114*'Final Portfolio'!$Y$5</f>
        <v>-1.2600046361061738E-2</v>
      </c>
      <c r="O83" s="423">
        <f>'Bonds (CP)'!AW114*'Final Portfolio'!$Y$6</f>
        <v>-2.3358759181597286E-2</v>
      </c>
      <c r="P83" s="423">
        <f>'Bonds (CP)'!AX114*'Final Portfolio'!$Y$7</f>
        <v>-1.872940443005604E-3</v>
      </c>
      <c r="Q83" s="423">
        <f>SUM(L83:P83)</f>
        <v>-4.26701271336982E-2</v>
      </c>
      <c r="U83" s="24">
        <v>45358</v>
      </c>
      <c r="V83" s="423">
        <f t="shared" si="6"/>
        <v>-6.8449618218261748E-5</v>
      </c>
      <c r="W83" s="423">
        <f t="shared" si="6"/>
        <v>-4.757747191753905E-3</v>
      </c>
      <c r="X83" s="423">
        <f t="shared" si="6"/>
        <v>-1.2593954192031031E-2</v>
      </c>
      <c r="Y83" s="423">
        <f t="shared" si="6"/>
        <v>-2.335266701256658E-2</v>
      </c>
      <c r="Z83" s="423">
        <f t="shared" si="4"/>
        <v>-1.8668482739748974E-3</v>
      </c>
      <c r="AA83" s="423">
        <f t="shared" si="4"/>
        <v>-4.2664034964667495E-2</v>
      </c>
    </row>
    <row r="84" spans="1:27">
      <c r="A84" s="24">
        <v>45317</v>
      </c>
      <c r="B84" s="421">
        <f>'Bonds (CP)'!O86*'Bonds Portfolio'!$H$3</f>
        <v>4.7374933710456091E-6</v>
      </c>
      <c r="C84" s="421">
        <f>'Bonds (CP)'!P86*'Bonds Portfolio'!$H$4</f>
        <v>-2.2558493897903277E-4</v>
      </c>
      <c r="D84" s="421">
        <f>'Bonds (CP)'!Q86*'Bonds Portfolio'!$H$5</f>
        <v>-2.9034003947897547E-4</v>
      </c>
      <c r="E84" s="421">
        <f>'Bonds (CP)'!R86*'Bonds Portfolio'!$H$6</f>
        <v>7.2989507042712902E-4</v>
      </c>
      <c r="F84" s="421">
        <f>'Bonds (CP)'!S86*'Bonds Portfolio'!H$7</f>
        <v>8.991620318885426E-4</v>
      </c>
      <c r="G84" s="422">
        <f t="shared" si="5"/>
        <v>1.117869617228709E-3</v>
      </c>
      <c r="K84" s="24">
        <v>45362</v>
      </c>
      <c r="L84" s="423">
        <f>'Bonds (CP)'!AT115*'Final Portfolio'!$Y$3</f>
        <v>-7.5425363971235452E-5</v>
      </c>
      <c r="M84" s="423">
        <f>'Bonds (CP)'!AU115*'Final Portfolio'!$Y$4</f>
        <v>-4.6413066765020883E-3</v>
      </c>
      <c r="N84" s="423">
        <f>'Bonds (CP)'!AV115*'Final Portfolio'!$Y$5</f>
        <v>-1.2999065788268505E-2</v>
      </c>
      <c r="O84" s="423">
        <f>'Bonds (CP)'!AW115*'Final Portfolio'!$Y$6</f>
        <v>-2.467382707717999E-2</v>
      </c>
      <c r="P84" s="423">
        <f>'Bonds (CP)'!AX115*'Final Portfolio'!$Y$7</f>
        <v>-2.3836978240577922E-3</v>
      </c>
      <c r="Q84" s="423">
        <f>SUM(L84:P84)</f>
        <v>-4.4773322729979616E-2</v>
      </c>
      <c r="U84" s="24">
        <v>45362</v>
      </c>
      <c r="V84" s="423">
        <f t="shared" si="6"/>
        <v>-6.9333194940528775E-5</v>
      </c>
      <c r="W84" s="423">
        <f t="shared" si="6"/>
        <v>-4.6352145074713812E-3</v>
      </c>
      <c r="X84" s="423">
        <f t="shared" si="6"/>
        <v>-1.2992973619237798E-2</v>
      </c>
      <c r="Y84" s="423">
        <f t="shared" si="6"/>
        <v>-2.4667734908149285E-2</v>
      </c>
      <c r="Z84" s="423">
        <f t="shared" si="4"/>
        <v>-2.3776056550270856E-3</v>
      </c>
      <c r="AA84" s="423">
        <f t="shared" si="4"/>
        <v>-4.476723056094891E-2</v>
      </c>
    </row>
    <row r="85" spans="1:27">
      <c r="A85" s="24">
        <v>45320</v>
      </c>
      <c r="B85" s="421">
        <f>'Bonds (CP)'!O87*'Bonds Portfolio'!$H$3</f>
        <v>-2.1301775147929725E-5</v>
      </c>
      <c r="C85" s="421">
        <f>'Bonds (CP)'!P87*'Bonds Portfolio'!$H$4</f>
        <v>-8.4398960781049666E-4</v>
      </c>
      <c r="D85" s="421">
        <f>'Bonds (CP)'!Q87*'Bonds Portfolio'!$H$5</f>
        <v>-1.542710204657047E-3</v>
      </c>
      <c r="E85" s="421">
        <f>'Bonds (CP)'!R87*'Bonds Portfolio'!$H$6</f>
        <v>-1.6338457657786454E-3</v>
      </c>
      <c r="F85" s="421">
        <f>'Bonds (CP)'!S87*'Bonds Portfolio'!H$7</f>
        <v>-3.1121550174446956E-3</v>
      </c>
      <c r="G85" s="422">
        <f t="shared" si="5"/>
        <v>-7.1540023708388141E-3</v>
      </c>
      <c r="K85" s="24">
        <v>45363</v>
      </c>
      <c r="L85" s="423">
        <f>'Bonds (CP)'!AT116*'Final Portfolio'!$Y$3</f>
        <v>-7.6309095693358759E-5</v>
      </c>
      <c r="M85" s="423">
        <f>'Bonds (CP)'!AU116*'Final Portfolio'!$Y$4</f>
        <v>-4.9445864292898363E-3</v>
      </c>
      <c r="N85" s="423">
        <f>'Bonds (CP)'!AV116*'Final Portfolio'!$Y$5</f>
        <v>-1.3390707503916568E-2</v>
      </c>
      <c r="O85" s="423">
        <f>'Bonds (CP)'!AW116*'Final Portfolio'!$Y$6</f>
        <v>-2.5970330171092931E-2</v>
      </c>
      <c r="P85" s="423">
        <f>'Bonds (CP)'!AX116*'Final Portfolio'!$Y$7</f>
        <v>-3.1607474767505238E-3</v>
      </c>
      <c r="Q85" s="423">
        <f>SUM(L85:P85)</f>
        <v>-4.7542680676743221E-2</v>
      </c>
      <c r="U85" s="24">
        <v>45363</v>
      </c>
      <c r="V85" s="423">
        <f t="shared" si="6"/>
        <v>-7.0216926662652082E-5</v>
      </c>
      <c r="W85" s="423">
        <f t="shared" si="6"/>
        <v>-4.9384942602591292E-3</v>
      </c>
      <c r="X85" s="423">
        <f t="shared" si="6"/>
        <v>-1.3384615334885861E-2</v>
      </c>
      <c r="Y85" s="423">
        <f t="shared" si="6"/>
        <v>-2.5964238002062226E-2</v>
      </c>
      <c r="Z85" s="423">
        <f t="shared" si="4"/>
        <v>-3.1546553077198172E-3</v>
      </c>
      <c r="AA85" s="423">
        <f t="shared" si="4"/>
        <v>-4.7536588507712516E-2</v>
      </c>
    </row>
    <row r="86" spans="1:27">
      <c r="A86" s="24">
        <v>45321</v>
      </c>
      <c r="B86" s="421">
        <f>'Bonds (CP)'!O88*'Bonds Portfolio'!$H$3</f>
        <v>-2.1284857042003536E-5</v>
      </c>
      <c r="C86" s="421">
        <f>'Bonds (CP)'!P88*'Bonds Portfolio'!$H$4</f>
        <v>-5.6327190659884783E-5</v>
      </c>
      <c r="D86" s="421">
        <f>'Bonds (CP)'!Q88*'Bonds Portfolio'!$H$5</f>
        <v>2.9021524611738469E-4</v>
      </c>
      <c r="E86" s="421">
        <f>'Bonds (CP)'!R88*'Bonds Portfolio'!$H$6</f>
        <v>1.8204246070443908E-4</v>
      </c>
      <c r="F86" s="421">
        <f>'Bonds (CP)'!S88*'Bonds Portfolio'!H$7</f>
        <v>-1.5483183626003566E-3</v>
      </c>
      <c r="G86" s="422">
        <f t="shared" si="5"/>
        <v>-1.1536727034804212E-3</v>
      </c>
      <c r="K86" s="24">
        <v>45364</v>
      </c>
      <c r="L86" s="423">
        <f>'Bonds (CP)'!AT117*'Final Portfolio'!$Y$3</f>
        <v>-7.8857443266450164E-5</v>
      </c>
      <c r="M86" s="423">
        <f>'Bonds (CP)'!AU117*'Final Portfolio'!$Y$4</f>
        <v>-4.6332687621529088E-3</v>
      </c>
      <c r="N86" s="423">
        <f>'Bonds (CP)'!AV117*'Final Portfolio'!$Y$5</f>
        <v>-1.2445895064710125E-2</v>
      </c>
      <c r="O86" s="423">
        <f>'Bonds (CP)'!AW117*'Final Portfolio'!$Y$6</f>
        <v>-2.4436800993466554E-2</v>
      </c>
      <c r="P86" s="423">
        <f>'Bonds (CP)'!AX117*'Final Portfolio'!$Y$7</f>
        <v>-3.4706866548741911E-3</v>
      </c>
      <c r="Q86" s="423">
        <f>SUM(L86:P86)</f>
        <v>-4.5065508918470228E-2</v>
      </c>
      <c r="U86" s="24">
        <v>45364</v>
      </c>
      <c r="V86" s="423">
        <f t="shared" si="6"/>
        <v>-7.2765274235743487E-5</v>
      </c>
      <c r="W86" s="423">
        <f t="shared" si="6"/>
        <v>-4.6271765931222017E-3</v>
      </c>
      <c r="X86" s="423">
        <f t="shared" si="6"/>
        <v>-1.2439802895679418E-2</v>
      </c>
      <c r="Y86" s="423">
        <f t="shared" si="6"/>
        <v>-2.4430708824435848E-2</v>
      </c>
      <c r="Z86" s="423">
        <f t="shared" si="4"/>
        <v>-3.4645944858434845E-3</v>
      </c>
      <c r="AA86" s="423">
        <f t="shared" si="4"/>
        <v>-4.5059416749439522E-2</v>
      </c>
    </row>
    <row r="87" spans="1:27">
      <c r="A87" s="24">
        <v>45322</v>
      </c>
      <c r="B87" s="421">
        <f>'Bonds (CP)'!O89*'Bonds Portfolio'!$H$3</f>
        <v>1.4197421861206561E-5</v>
      </c>
      <c r="C87" s="421">
        <f>'Bonds (CP)'!P89*'Bonds Portfolio'!$H$4</f>
        <v>3.9481141380540131E-4</v>
      </c>
      <c r="D87" s="421">
        <f>'Bonds (CP)'!Q89*'Bonds Portfolio'!$H$5</f>
        <v>3.8717820769736507E-4</v>
      </c>
      <c r="E87" s="421">
        <f>'Bonds (CP)'!R89*'Bonds Portfolio'!$H$6</f>
        <v>3.6432376139731494E-4</v>
      </c>
      <c r="F87" s="421">
        <f>'Bonds (CP)'!S89*'Bonds Portfolio'!H$7</f>
        <v>-2.6301834470354975E-3</v>
      </c>
      <c r="G87" s="422">
        <f t="shared" si="5"/>
        <v>-1.4696726422742095E-3</v>
      </c>
      <c r="K87" s="24">
        <v>45365</v>
      </c>
      <c r="L87" s="423">
        <f>'Bonds (CP)'!AT118*'Final Portfolio'!$Y$3</f>
        <v>-8.4004200210010535E-5</v>
      </c>
      <c r="M87" s="423">
        <f>'Bonds (CP)'!AU118*'Final Portfolio'!$Y$4</f>
        <v>-4.8156318686372757E-3</v>
      </c>
      <c r="N87" s="423">
        <f>'Bonds (CP)'!AV118*'Final Portfolio'!$Y$5</f>
        <v>-1.3372743342913589E-2</v>
      </c>
      <c r="O87" s="423">
        <f>'Bonds (CP)'!AW118*'Final Portfolio'!$Y$6</f>
        <v>-2.6776890166029473E-2</v>
      </c>
      <c r="P87" s="423">
        <f>'Bonds (CP)'!AX118*'Final Portfolio'!$Y$7</f>
        <v>-3.7909817310417793E-3</v>
      </c>
      <c r="Q87" s="423">
        <f>SUM(L87:P87)</f>
        <v>-4.8840251308832128E-2</v>
      </c>
      <c r="U87" s="24">
        <v>45365</v>
      </c>
      <c r="V87" s="423">
        <f t="shared" si="6"/>
        <v>-7.7912031179303858E-5</v>
      </c>
      <c r="W87" s="423">
        <f t="shared" si="6"/>
        <v>-4.8095396996065687E-3</v>
      </c>
      <c r="X87" s="423">
        <f t="shared" si="6"/>
        <v>-1.3366651173882882E-2</v>
      </c>
      <c r="Y87" s="423">
        <f t="shared" si="6"/>
        <v>-2.6770797996998767E-2</v>
      </c>
      <c r="Z87" s="423">
        <f t="shared" si="4"/>
        <v>-3.7848895620110727E-3</v>
      </c>
      <c r="AA87" s="423">
        <f t="shared" si="4"/>
        <v>-4.8834159139801422E-2</v>
      </c>
    </row>
    <row r="88" spans="1:27">
      <c r="A88" s="24">
        <v>45323</v>
      </c>
      <c r="B88" s="421">
        <f>'Bonds (CP)'!O90*'Bonds Portfolio'!$H$3</f>
        <v>7.1005917159745918E-6</v>
      </c>
      <c r="C88" s="421">
        <f>'Bonds (CP)'!P90*'Bonds Portfolio'!$H$4</f>
        <v>-7.311089401028434E-4</v>
      </c>
      <c r="D88" s="421">
        <f>'Bonds (CP)'!Q90*'Bonds Portfolio'!$H$5</f>
        <v>-1.7329957815353067E-3</v>
      </c>
      <c r="E88" s="421">
        <f>'Bonds (CP)'!R90*'Bonds Portfolio'!$H$6</f>
        <v>-1.2704137734170944E-3</v>
      </c>
      <c r="F88" s="421">
        <f>'Bonds (CP)'!S90*'Bonds Portfolio'!H$7</f>
        <v>4.4542699432465072E-3</v>
      </c>
      <c r="G88" s="422">
        <f t="shared" si="5"/>
        <v>7.2685203990723729E-4</v>
      </c>
      <c r="K88" s="24">
        <v>45366</v>
      </c>
      <c r="L88" s="423">
        <f>'Bonds (CP)'!AT119*'Final Portfolio'!$Y$3</f>
        <v>-1.0743296357760502E-4</v>
      </c>
      <c r="M88" s="423">
        <f>'Bonds (CP)'!AU119*'Final Portfolio'!$Y$4</f>
        <v>-5.9120758082137478E-3</v>
      </c>
      <c r="N88" s="423">
        <f>'Bonds (CP)'!AV119*'Final Portfolio'!$Y$5</f>
        <v>-1.482247524559108E-2</v>
      </c>
      <c r="O88" s="423">
        <f>'Bonds (CP)'!AW119*'Final Portfolio'!$Y$6</f>
        <v>-2.9100434991550302E-2</v>
      </c>
      <c r="P88" s="423">
        <f>'Bonds (CP)'!AX119*'Final Portfolio'!$Y$7</f>
        <v>-4.6831853411718237E-3</v>
      </c>
      <c r="Q88" s="423">
        <f>SUM(L88:P88)</f>
        <v>-5.4625604350104558E-2</v>
      </c>
      <c r="U88" s="24">
        <v>45366</v>
      </c>
      <c r="V88" s="423">
        <f t="shared" si="6"/>
        <v>-1.0134079454689834E-4</v>
      </c>
      <c r="W88" s="423">
        <f t="shared" si="6"/>
        <v>-5.9059836391830408E-3</v>
      </c>
      <c r="X88" s="423">
        <f t="shared" si="6"/>
        <v>-1.4816383076560373E-2</v>
      </c>
      <c r="Y88" s="423">
        <f t="shared" si="6"/>
        <v>-2.9094342822519596E-2</v>
      </c>
      <c r="Z88" s="423">
        <f t="shared" si="4"/>
        <v>-4.6770931721411167E-3</v>
      </c>
      <c r="AA88" s="423">
        <f t="shared" si="4"/>
        <v>-5.4619512181073852E-2</v>
      </c>
    </row>
    <row r="89" spans="1:27">
      <c r="A89" s="24">
        <v>45324</v>
      </c>
      <c r="B89" s="421">
        <f>'Bonds (CP)'!O91*'Bonds Portfolio'!$H$3</f>
        <v>-1.6557811120919208E-5</v>
      </c>
      <c r="C89" s="421">
        <f>'Bonds (CP)'!P91*'Bonds Portfolio'!$H$4</f>
        <v>-1.1256176119059536E-4</v>
      </c>
      <c r="D89" s="421">
        <f>'Bonds (CP)'!Q91*'Bonds Portfolio'!$H$5</f>
        <v>9.6575295668815944E-5</v>
      </c>
      <c r="E89" s="421">
        <f>'Bonds (CP)'!R91*'Bonds Portfolio'!$H$6</f>
        <v>-5.4469772025456716E-4</v>
      </c>
      <c r="F89" s="421">
        <f>'Bonds (CP)'!S91*'Bonds Portfolio'!H$7</f>
        <v>-3.733826362487582E-3</v>
      </c>
      <c r="G89" s="422">
        <f t="shared" si="5"/>
        <v>-4.3110683593848478E-3</v>
      </c>
      <c r="K89" s="24">
        <v>45369</v>
      </c>
      <c r="L89" s="423">
        <f>'Bonds (CP)'!AT120*'Final Portfolio'!$Y$3</f>
        <v>-1.1782160935590702E-4</v>
      </c>
      <c r="M89" s="423">
        <f>'Bonds (CP)'!AU120*'Final Portfolio'!$Y$4</f>
        <v>-5.2992280271038613E-3</v>
      </c>
      <c r="N89" s="423">
        <f>'Bonds (CP)'!AV120*'Final Portfolio'!$Y$5</f>
        <v>-1.2563627001131363E-2</v>
      </c>
      <c r="O89" s="423">
        <f>'Bonds (CP)'!AW120*'Final Portfolio'!$Y$6</f>
        <v>-2.8223904964614618E-2</v>
      </c>
      <c r="P89" s="423">
        <f>'Bonds (CP)'!AX120*'Final Portfolio'!$Y$7</f>
        <v>-8.1290343557605237E-3</v>
      </c>
      <c r="Q89" s="423">
        <f>SUM(L89:P89)</f>
        <v>-5.4333615957966278E-2</v>
      </c>
      <c r="U89" s="24">
        <v>45369</v>
      </c>
      <c r="V89" s="423">
        <f t="shared" si="6"/>
        <v>-1.1172944032520035E-4</v>
      </c>
      <c r="W89" s="423">
        <f t="shared" si="6"/>
        <v>-5.2931358580731542E-3</v>
      </c>
      <c r="X89" s="423">
        <f t="shared" si="6"/>
        <v>-1.2557534832100656E-2</v>
      </c>
      <c r="Y89" s="423">
        <f t="shared" si="6"/>
        <v>-2.8217812795583913E-2</v>
      </c>
      <c r="Z89" s="423">
        <f t="shared" si="4"/>
        <v>-8.1229421867298167E-3</v>
      </c>
      <c r="AA89" s="423">
        <f t="shared" si="4"/>
        <v>-5.4327523788935572E-2</v>
      </c>
    </row>
    <row r="90" spans="1:27">
      <c r="A90" s="24">
        <v>45327</v>
      </c>
      <c r="B90" s="421">
        <f>'Bonds (CP)'!O92*'Bonds Portfolio'!$H$3</f>
        <v>-9.4582671607519323E-6</v>
      </c>
      <c r="C90" s="421">
        <f>'Bonds (CP)'!P92*'Bonds Portfolio'!$H$4</f>
        <v>-5.6280425611698882E-5</v>
      </c>
      <c r="D90" s="421">
        <f>'Bonds (CP)'!Q92*'Bonds Portfolio'!$H$5</f>
        <v>0</v>
      </c>
      <c r="E90" s="421">
        <f>'Bonds (CP)'!R92*'Bonds Portfolio'!$H$6</f>
        <v>-1.8162293461701284E-4</v>
      </c>
      <c r="F90" s="421">
        <f>'Bonds (CP)'!S92*'Bonds Portfolio'!H$7</f>
        <v>-2.180574252052469E-3</v>
      </c>
      <c r="G90" s="422">
        <f t="shared" si="5"/>
        <v>-2.4279358794419325E-3</v>
      </c>
      <c r="K90" s="24">
        <v>45370</v>
      </c>
      <c r="L90" s="423">
        <f>'Bonds (CP)'!AT121*'Final Portfolio'!$Y$3</f>
        <v>-1.125752683480219E-4</v>
      </c>
      <c r="M90" s="423">
        <f>'Bonds (CP)'!AU121*'Final Portfolio'!$Y$4</f>
        <v>-4.9337873089631669E-3</v>
      </c>
      <c r="N90" s="423">
        <f>'Bonds (CP)'!AV121*'Final Portfolio'!$Y$5</f>
        <v>-1.243303700440157E-2</v>
      </c>
      <c r="O90" s="423">
        <f>'Bonds (CP)'!AW121*'Final Portfolio'!$Y$6</f>
        <v>-3.0086615711858104E-2</v>
      </c>
      <c r="P90" s="423">
        <f>'Bonds (CP)'!AX121*'Final Portfolio'!$Y$7</f>
        <v>-8.4548065240639923E-3</v>
      </c>
      <c r="Q90" s="423">
        <f>SUM(L90:P90)</f>
        <v>-5.6020821817634861E-2</v>
      </c>
      <c r="U90" s="24">
        <v>45370</v>
      </c>
      <c r="V90" s="423">
        <f t="shared" si="6"/>
        <v>-1.0648309931731523E-4</v>
      </c>
      <c r="W90" s="423">
        <f t="shared" si="6"/>
        <v>-4.9276951399324599E-3</v>
      </c>
      <c r="X90" s="423">
        <f t="shared" si="6"/>
        <v>-1.2426944835370863E-2</v>
      </c>
      <c r="Y90" s="423">
        <f t="shared" si="6"/>
        <v>-3.0080523542827399E-2</v>
      </c>
      <c r="Z90" s="423">
        <f t="shared" si="4"/>
        <v>-8.4487143550332853E-3</v>
      </c>
      <c r="AA90" s="423">
        <f t="shared" si="4"/>
        <v>-5.6014729648604156E-2</v>
      </c>
    </row>
    <row r="91" spans="1:27">
      <c r="A91" s="24">
        <v>45328</v>
      </c>
      <c r="B91" s="421">
        <f>'Bonds (CP)'!O93*'Bonds Portfolio'!$H$3</f>
        <v>-1.1817620601467872E-5</v>
      </c>
      <c r="C91" s="421">
        <f>'Bonds (CP)'!P93*'Bonds Portfolio'!$H$4</f>
        <v>1.1261005590612605E-4</v>
      </c>
      <c r="D91" s="421">
        <f>'Bonds (CP)'!Q93*'Bonds Portfolio'!$H$5</f>
        <v>3.8664648354559038E-4</v>
      </c>
      <c r="E91" s="421">
        <f>'Bonds (CP)'!R93*'Bonds Portfolio'!$H$6</f>
        <v>-5.4426393455228703E-4</v>
      </c>
      <c r="F91" s="421">
        <f>'Bonds (CP)'!S93*'Bonds Portfolio'!H$7</f>
        <v>-4.5072419342958078E-3</v>
      </c>
      <c r="G91" s="422">
        <f t="shared" si="5"/>
        <v>-4.5640669499978463E-3</v>
      </c>
      <c r="K91" s="24">
        <v>45371</v>
      </c>
      <c r="L91" s="423">
        <f>'Bonds (CP)'!AT122*'Final Portfolio'!$Y$3</f>
        <v>-1.1770860580695875E-4</v>
      </c>
      <c r="M91" s="423">
        <f>'Bonds (CP)'!AU122*'Final Portfolio'!$Y$4</f>
        <v>-4.9941322610848535E-3</v>
      </c>
      <c r="N91" s="423">
        <f>'Bonds (CP)'!AV122*'Final Portfolio'!$Y$5</f>
        <v>-1.2960177714396018E-2</v>
      </c>
      <c r="O91" s="423">
        <f>'Bonds (CP)'!AW122*'Final Portfolio'!$Y$6</f>
        <v>-3.1324875311591255E-2</v>
      </c>
      <c r="P91" s="423">
        <f>'Bonds (CP)'!AX122*'Final Portfolio'!$Y$7</f>
        <v>-8.2171178616570074E-3</v>
      </c>
      <c r="Q91" s="423">
        <f>SUM(L91:P91)</f>
        <v>-5.7614011754536093E-2</v>
      </c>
      <c r="U91" s="24">
        <v>45371</v>
      </c>
      <c r="V91" s="423">
        <f t="shared" si="6"/>
        <v>-1.1161643677625207E-4</v>
      </c>
      <c r="W91" s="423">
        <f t="shared" si="6"/>
        <v>-4.9880400920541464E-3</v>
      </c>
      <c r="X91" s="423">
        <f t="shared" si="6"/>
        <v>-1.2954085545365311E-2</v>
      </c>
      <c r="Y91" s="423">
        <f t="shared" si="6"/>
        <v>-3.131878314256055E-2</v>
      </c>
      <c r="Z91" s="423">
        <f t="shared" si="4"/>
        <v>-8.2110256926263003E-3</v>
      </c>
      <c r="AA91" s="423">
        <f t="shared" si="4"/>
        <v>-5.7607919585505388E-2</v>
      </c>
    </row>
    <row r="92" spans="1:27">
      <c r="A92" s="24">
        <v>45329</v>
      </c>
      <c r="B92" s="421">
        <f>'Bonds (CP)'!O94*'Bonds Portfolio'!$H$3</f>
        <v>-7.088696878854117E-6</v>
      </c>
      <c r="C92" s="421">
        <f>'Bonds (CP)'!P94*'Bonds Portfolio'!$H$4</f>
        <v>1.6897609087083155E-4</v>
      </c>
      <c r="D92" s="421">
        <f>'Bonds (CP)'!Q94*'Bonds Portfolio'!$H$5</f>
        <v>1.9330338552170362E-4</v>
      </c>
      <c r="E92" s="421">
        <f>'Bonds (CP)'!R94*'Bonds Portfolio'!$H$6</f>
        <v>-7.2492134943080439E-4</v>
      </c>
      <c r="F92" s="421">
        <f>'Bonds (CP)'!S94*'Bonds Portfolio'!H$7</f>
        <v>-5.267856042513586E-3</v>
      </c>
      <c r="G92" s="422">
        <f t="shared" si="5"/>
        <v>-5.6375866124307094E-3</v>
      </c>
      <c r="K92" s="24">
        <v>45372</v>
      </c>
      <c r="L92" s="423">
        <f>'Bonds (CP)'!AT123*'Final Portfolio'!$Y$3</f>
        <v>-1.185185185185178E-4</v>
      </c>
      <c r="M92" s="423">
        <f>'Bonds (CP)'!AU123*'Final Portfolio'!$Y$4</f>
        <v>-5.6624909227003606E-3</v>
      </c>
      <c r="N92" s="423">
        <f>'Bonds (CP)'!AV123*'Final Portfolio'!$Y$5</f>
        <v>-1.3885762817378335E-2</v>
      </c>
      <c r="O92" s="423">
        <f>'Bonds (CP)'!AW123*'Final Portfolio'!$Y$6</f>
        <v>-2.8395286352707966E-2</v>
      </c>
      <c r="P92" s="423">
        <f>'Bonds (CP)'!AX123*'Final Portfolio'!$Y$7</f>
        <v>-5.9788761512647231E-3</v>
      </c>
      <c r="Q92" s="423">
        <f>SUM(L92:P92)</f>
        <v>-5.4040934762569902E-2</v>
      </c>
      <c r="U92" s="24">
        <v>45372</v>
      </c>
      <c r="V92" s="423">
        <f t="shared" si="6"/>
        <v>-1.1242634948781112E-4</v>
      </c>
      <c r="W92" s="423">
        <f t="shared" si="6"/>
        <v>-5.6563987536696536E-3</v>
      </c>
      <c r="X92" s="423">
        <f t="shared" si="6"/>
        <v>-1.3879670648347628E-2</v>
      </c>
      <c r="Y92" s="423">
        <f t="shared" si="6"/>
        <v>-2.838919418367726E-2</v>
      </c>
      <c r="Z92" s="423">
        <f t="shared" si="4"/>
        <v>-5.9727839822340161E-3</v>
      </c>
      <c r="AA92" s="423">
        <f t="shared" si="4"/>
        <v>-5.4034842593539197E-2</v>
      </c>
    </row>
    <row r="93" spans="1:27">
      <c r="A93" s="24">
        <v>45330</v>
      </c>
      <c r="B93" s="421">
        <f>'Bonds (CP)'!O95*'Bonds Portfolio'!$H$3</f>
        <v>-1.6530090756900773E-5</v>
      </c>
      <c r="C93" s="421">
        <f>'Bonds (CP)'!P95*'Bonds Portfolio'!$H$4</f>
        <v>-2.250856252046498E-4</v>
      </c>
      <c r="D93" s="421">
        <f>'Bonds (CP)'!Q95*'Bonds Portfolio'!$H$5</f>
        <v>-5.7881549971173726E-4</v>
      </c>
      <c r="E93" s="421">
        <f>'Bonds (CP)'!R95*'Bonds Portfolio'!$H$6</f>
        <v>-1.446053644003465E-3</v>
      </c>
      <c r="F93" s="421">
        <f>'Bonds (CP)'!S95*'Bonds Portfolio'!H$7</f>
        <v>-3.7440800437523753E-3</v>
      </c>
      <c r="G93" s="422">
        <f t="shared" si="5"/>
        <v>-6.0105649034291279E-3</v>
      </c>
      <c r="K93" s="24">
        <v>45373</v>
      </c>
      <c r="L93" s="423">
        <f>'Bonds (CP)'!AT124*'Final Portfolio'!$Y$3</f>
        <v>-1.0987094523892682E-4</v>
      </c>
      <c r="M93" s="423">
        <f>'Bonds (CP)'!AU124*'Final Portfolio'!$Y$4</f>
        <v>-4.8138776219631653E-3</v>
      </c>
      <c r="N93" s="423">
        <f>'Bonds (CP)'!AV124*'Final Portfolio'!$Y$5</f>
        <v>-1.2836447698280891E-2</v>
      </c>
      <c r="O93" s="423">
        <f>'Bonds (CP)'!AW124*'Final Portfolio'!$Y$6</f>
        <v>-2.9832704801033089E-2</v>
      </c>
      <c r="P93" s="423">
        <f>'Bonds (CP)'!AX124*'Final Portfolio'!$Y$7</f>
        <v>-5.445351380585578E-3</v>
      </c>
      <c r="Q93" s="423">
        <f>SUM(L93:P93)</f>
        <v>-5.3038252447101648E-2</v>
      </c>
      <c r="U93" s="24">
        <v>45373</v>
      </c>
      <c r="V93" s="423">
        <f t="shared" si="6"/>
        <v>-1.0377877620822014E-4</v>
      </c>
      <c r="W93" s="423">
        <f t="shared" si="6"/>
        <v>-4.8077854529324582E-3</v>
      </c>
      <c r="X93" s="423">
        <f t="shared" si="6"/>
        <v>-1.2830355529250183E-2</v>
      </c>
      <c r="Y93" s="423">
        <f t="shared" si="6"/>
        <v>-2.9826612632002383E-2</v>
      </c>
      <c r="Z93" s="423">
        <f t="shared" si="4"/>
        <v>-5.439259211554871E-3</v>
      </c>
      <c r="AA93" s="423">
        <f t="shared" si="4"/>
        <v>-5.3032160278070943E-2</v>
      </c>
    </row>
    <row r="94" spans="1:27">
      <c r="A94" s="24">
        <v>45331</v>
      </c>
      <c r="B94" s="421">
        <f>'Bonds (CP)'!O96*'Bonds Portfolio'!$H$3</f>
        <v>-1.8878224883327198E-5</v>
      </c>
      <c r="C94" s="421">
        <f>'Bonds (CP)'!P96*'Bonds Portfolio'!$H$4</f>
        <v>-1.1254099673127537E-4</v>
      </c>
      <c r="D94" s="421">
        <f>'Bonds (CP)'!Q96*'Bonds Portfolio'!$H$5</f>
        <v>1.9322171955214967E-4</v>
      </c>
      <c r="E94" s="421">
        <f>'Bonds (CP)'!R96*'Bonds Portfolio'!$H$6</f>
        <v>0</v>
      </c>
      <c r="F94" s="421">
        <f>'Bonds (CP)'!S96*'Bonds Portfolio'!H$7</f>
        <v>-2.2701736537739498E-3</v>
      </c>
      <c r="G94" s="422">
        <f t="shared" si="5"/>
        <v>-2.2083711558364026E-3</v>
      </c>
      <c r="K94" s="24">
        <v>45376</v>
      </c>
      <c r="L94" s="423">
        <f>'Bonds (CP)'!AT125*'Final Portfolio'!$Y$3</f>
        <v>-9.513004014662152E-5</v>
      </c>
      <c r="M94" s="423">
        <f>'Bonds (CP)'!AU125*'Final Portfolio'!$Y$4</f>
        <v>-4.9337873089631669E-3</v>
      </c>
      <c r="N94" s="423">
        <f>'Bonds (CP)'!AV125*'Final Portfolio'!$Y$5</f>
        <v>-1.2960177714396018E-2</v>
      </c>
      <c r="O94" s="423">
        <f>'Bonds (CP)'!AW125*'Final Portfolio'!$Y$6</f>
        <v>-2.8329715400766366E-2</v>
      </c>
      <c r="P94" s="423">
        <f>'Bonds (CP)'!AX125*'Final Portfolio'!$Y$7</f>
        <v>-3.6989002317088238E-3</v>
      </c>
      <c r="Q94" s="423">
        <f>SUM(L94:P94)</f>
        <v>-5.0017710695981002E-2</v>
      </c>
      <c r="U94" s="24">
        <v>45376</v>
      </c>
      <c r="V94" s="423">
        <f t="shared" si="6"/>
        <v>-8.9037871115914843E-5</v>
      </c>
      <c r="W94" s="423">
        <f t="shared" si="6"/>
        <v>-4.9276951399324599E-3</v>
      </c>
      <c r="X94" s="423">
        <f t="shared" si="6"/>
        <v>-1.2954085545365311E-2</v>
      </c>
      <c r="Y94" s="423">
        <f t="shared" si="6"/>
        <v>-2.8323623231735661E-2</v>
      </c>
      <c r="Z94" s="423">
        <f t="shared" si="4"/>
        <v>-3.6928080626781172E-3</v>
      </c>
      <c r="AA94" s="423">
        <f t="shared" si="4"/>
        <v>-5.0011618526950297E-2</v>
      </c>
    </row>
    <row r="95" spans="1:27">
      <c r="A95" s="24">
        <v>45334</v>
      </c>
      <c r="B95" s="421">
        <f>'Bonds (CP)'!O97*'Bonds Portfolio'!$H$3</f>
        <v>-1.4151192466784579E-5</v>
      </c>
      <c r="C95" s="421">
        <f>'Bonds (CP)'!P97*'Bonds Portfolio'!$H$4</f>
        <v>1.1259966376085373E-4</v>
      </c>
      <c r="D95" s="421">
        <f>'Bonds (CP)'!Q97*'Bonds Portfolio'!$H$5</f>
        <v>2.8996997575016318E-4</v>
      </c>
      <c r="E95" s="421">
        <f>'Bonds (CP)'!R97*'Bonds Portfolio'!$H$6</f>
        <v>-7.2318842657485675E-4</v>
      </c>
      <c r="F95" s="421">
        <f>'Bonds (CP)'!S97*'Bonds Portfolio'!H$7</f>
        <v>-4.0679076410271983E-3</v>
      </c>
      <c r="G95" s="422">
        <f t="shared" si="5"/>
        <v>-4.4026776205578228E-3</v>
      </c>
      <c r="K95" s="24">
        <v>45377</v>
      </c>
      <c r="L95" s="423">
        <f>'Bonds (CP)'!AT126*'Final Portfolio'!$Y$3</f>
        <v>-7.4287711938474389E-5</v>
      </c>
      <c r="M95" s="423">
        <f>'Bonds (CP)'!AU126*'Final Portfolio'!$Y$4</f>
        <v>-4.932889406143337E-3</v>
      </c>
      <c r="N95" s="423">
        <f>'Bonds (CP)'!AV126*'Final Portfolio'!$Y$5</f>
        <v>-1.5321936604066996E-2</v>
      </c>
      <c r="O95" s="423">
        <f>'Bonds (CP)'!AW126*'Final Portfolio'!$Y$6</f>
        <v>-3.2468816608718962E-2</v>
      </c>
      <c r="P95" s="423">
        <f>'Bonds (CP)'!AX126*'Final Portfolio'!$Y$7</f>
        <v>-8.120626845145928E-4</v>
      </c>
      <c r="Q95" s="423">
        <f>SUM(L95:P95)</f>
        <v>-5.3609993015382364E-2</v>
      </c>
      <c r="U95" s="24">
        <v>45377</v>
      </c>
      <c r="V95" s="423">
        <f t="shared" si="6"/>
        <v>-6.8195542907767713E-5</v>
      </c>
      <c r="W95" s="423">
        <f t="shared" si="6"/>
        <v>-4.92679723711263E-3</v>
      </c>
      <c r="X95" s="423">
        <f t="shared" si="6"/>
        <v>-1.5315844435036289E-2</v>
      </c>
      <c r="Y95" s="423">
        <f t="shared" si="6"/>
        <v>-3.2462724439688256E-2</v>
      </c>
      <c r="Z95" s="423">
        <f t="shared" si="4"/>
        <v>-8.0597051548388608E-4</v>
      </c>
      <c r="AA95" s="423">
        <f t="shared" si="4"/>
        <v>-5.3603900846351658E-2</v>
      </c>
    </row>
    <row r="96" spans="1:27">
      <c r="A96" s="24">
        <v>45335</v>
      </c>
      <c r="B96" s="421">
        <f>'Bonds (CP)'!O98*'Bonds Portfolio'!$H$3</f>
        <v>9.4374504798010682E-6</v>
      </c>
      <c r="C96" s="421">
        <f>'Bonds (CP)'!P98*'Bonds Portfolio'!$H$4</f>
        <v>-2.2500261064236149E-4</v>
      </c>
      <c r="D96" s="421">
        <f>'Bonds (CP)'!Q98*'Bonds Portfolio'!$H$5</f>
        <v>-2.8960517641923048E-4</v>
      </c>
      <c r="E96" s="421">
        <f>'Bonds (CP)'!R98*'Bonds Portfolio'!$H$6</f>
        <v>5.4368637973859933E-4</v>
      </c>
      <c r="F96" s="421">
        <f>'Bonds (CP)'!S98*'Bonds Portfolio'!H$7</f>
        <v>1.4315363693914672E-3</v>
      </c>
      <c r="G96" s="422">
        <f t="shared" si="5"/>
        <v>1.4700524125482756E-3</v>
      </c>
      <c r="K96" s="24">
        <v>45378</v>
      </c>
      <c r="L96" s="423">
        <f>'Bonds (CP)'!AT127*'Final Portfolio'!$Y$3</f>
        <v>-6.4702282066974044E-5</v>
      </c>
      <c r="M96" s="423">
        <f>'Bonds (CP)'!AU127*'Final Portfolio'!$Y$4</f>
        <v>-4.0803544610587481E-3</v>
      </c>
      <c r="N96" s="423">
        <f>'Bonds (CP)'!AV127*'Final Portfolio'!$Y$5</f>
        <v>-1.3230162500550088E-2</v>
      </c>
      <c r="O96" s="423">
        <f>'Bonds (CP)'!AW127*'Final Portfolio'!$Y$6</f>
        <v>-2.7681048488887628E-2</v>
      </c>
      <c r="P96" s="423">
        <f>'Bonds (CP)'!AX127*'Final Portfolio'!$Y$7</f>
        <v>2.5592535633940194E-3</v>
      </c>
      <c r="Q96" s="423">
        <f>SUM(L96:P96)</f>
        <v>-4.2497014169169421E-2</v>
      </c>
      <c r="U96" s="24">
        <v>45378</v>
      </c>
      <c r="V96" s="423">
        <f t="shared" si="6"/>
        <v>-5.8610113036267374E-5</v>
      </c>
      <c r="W96" s="423">
        <f t="shared" si="6"/>
        <v>-4.074262292028041E-3</v>
      </c>
      <c r="X96" s="423">
        <f t="shared" si="6"/>
        <v>-1.3224070331519381E-2</v>
      </c>
      <c r="Y96" s="423">
        <f t="shared" si="6"/>
        <v>-2.7674956319856923E-2</v>
      </c>
      <c r="Z96" s="423">
        <f t="shared" si="4"/>
        <v>2.565345732424726E-3</v>
      </c>
      <c r="AA96" s="423">
        <f t="shared" si="4"/>
        <v>-4.2490922000138716E-2</v>
      </c>
    </row>
    <row r="97" spans="1:27">
      <c r="A97" s="24">
        <v>45336</v>
      </c>
      <c r="B97" s="421">
        <f>'Bonds (CP)'!O99*'Bonds Portfolio'!$H$3</f>
        <v>-2.5927880386984547E-5</v>
      </c>
      <c r="C97" s="421">
        <f>'Bonds (CP)'!P99*'Bonds Portfolio'!$H$4</f>
        <v>4.5079261503030386E-4</v>
      </c>
      <c r="D97" s="421">
        <f>'Bonds (CP)'!Q99*'Bonds Portfolio'!$H$5</f>
        <v>0</v>
      </c>
      <c r="E97" s="421">
        <f>'Bonds (CP)'!R99*'Bonds Portfolio'!$H$6</f>
        <v>-1.4434622131699044E-3</v>
      </c>
      <c r="F97" s="421">
        <f>'Bonds (CP)'!S99*'Bonds Portfolio'!H$7</f>
        <v>-8.1553435804542851E-4</v>
      </c>
      <c r="G97" s="422">
        <f t="shared" si="5"/>
        <v>-1.8341318365720136E-3</v>
      </c>
      <c r="K97" s="24">
        <v>45379</v>
      </c>
      <c r="L97" s="423">
        <f>'Bonds (CP)'!AT128*'Final Portfolio'!$Y$3</f>
        <v>-6.8199702719244911E-5</v>
      </c>
      <c r="M97" s="423">
        <f>'Bonds (CP)'!AU128*'Final Portfolio'!$Y$4</f>
        <v>-4.017768073017125E-3</v>
      </c>
      <c r="N97" s="423">
        <f>'Bonds (CP)'!AV128*'Final Portfolio'!$Y$5</f>
        <v>-1.2962854273818424E-2</v>
      </c>
      <c r="O97" s="423">
        <f>'Bonds (CP)'!AW128*'Final Portfolio'!$Y$6</f>
        <v>-2.7697086838719701E-2</v>
      </c>
      <c r="P97" s="423">
        <f>'Bonds (CP)'!AX128*'Final Portfolio'!$Y$7</f>
        <v>2.0041759350202313E-3</v>
      </c>
      <c r="Q97" s="423">
        <f>SUM(L97:P97)</f>
        <v>-4.2741732953254265E-2</v>
      </c>
      <c r="U97" s="24">
        <v>45379</v>
      </c>
      <c r="V97" s="423">
        <f t="shared" si="6"/>
        <v>-6.2107533688538234E-5</v>
      </c>
      <c r="W97" s="423">
        <f t="shared" si="6"/>
        <v>-4.011675903986418E-3</v>
      </c>
      <c r="X97" s="423">
        <f t="shared" si="6"/>
        <v>-1.2956762104787717E-2</v>
      </c>
      <c r="Y97" s="423">
        <f t="shared" si="6"/>
        <v>-2.7690994669688995E-2</v>
      </c>
      <c r="Z97" s="423">
        <f t="shared" si="4"/>
        <v>2.010268104050938E-3</v>
      </c>
      <c r="AA97" s="423">
        <f t="shared" si="4"/>
        <v>-4.2735640784223559E-2</v>
      </c>
    </row>
    <row r="98" spans="1:27">
      <c r="A98" s="24">
        <v>45337</v>
      </c>
      <c r="B98" s="421">
        <f>'Bonds (CP)'!O100*'Bonds Portfolio'!$H$3</f>
        <v>-2.590282049029402E-5</v>
      </c>
      <c r="C98" s="421">
        <f>'Bonds (CP)'!P100*'Bonds Portfolio'!$H$4</f>
        <v>-5.6211896082820087E-4</v>
      </c>
      <c r="D98" s="421">
        <f>'Bonds (CP)'!Q100*'Bonds Portfolio'!$H$5</f>
        <v>-9.6327463438962858E-4</v>
      </c>
      <c r="E98" s="421">
        <f>'Bonds (CP)'!R100*'Bonds Portfolio'!$H$6</f>
        <v>-1.7998160159721139E-3</v>
      </c>
      <c r="F98" s="421">
        <f>'Bonds (CP)'!S100*'Bonds Portfolio'!H$7</f>
        <v>1.4346470190139949E-3</v>
      </c>
      <c r="G98" s="422">
        <f t="shared" si="5"/>
        <v>-1.9164654126662425E-3</v>
      </c>
      <c r="K98" s="24">
        <v>45380</v>
      </c>
      <c r="L98" s="423">
        <f>'Bonds (CP)'!AT129*'Final Portfolio'!$Y$3</f>
        <v>-6.1188811188811473E-5</v>
      </c>
      <c r="M98" s="423">
        <f>'Bonds (CP)'!AU129*'Final Portfolio'!$Y$4</f>
        <v>-4.5702086297105902E-3</v>
      </c>
      <c r="N98" s="423">
        <f>'Bonds (CP)'!AV129*'Final Portfolio'!$Y$5</f>
        <v>-1.3357569961737719E-2</v>
      </c>
      <c r="O98" s="423">
        <f>'Bonds (CP)'!AW129*'Final Portfolio'!$Y$6</f>
        <v>-2.8071997521518465E-2</v>
      </c>
      <c r="P98" s="423">
        <f>'Bonds (CP)'!AX129*'Final Portfolio'!$Y$7</f>
        <v>1.4384309722822695E-3</v>
      </c>
      <c r="Q98" s="423">
        <f>SUM(L98:P98)</f>
        <v>-4.4622533951873308E-2</v>
      </c>
      <c r="U98" s="24">
        <v>45380</v>
      </c>
      <c r="V98" s="423">
        <f t="shared" si="6"/>
        <v>-5.5096642158104804E-5</v>
      </c>
      <c r="W98" s="423">
        <f t="shared" si="6"/>
        <v>-4.5641164606798831E-3</v>
      </c>
      <c r="X98" s="423">
        <f t="shared" si="6"/>
        <v>-1.3351477792707012E-2</v>
      </c>
      <c r="Y98" s="423">
        <f t="shared" si="6"/>
        <v>-2.806590535248776E-2</v>
      </c>
      <c r="Z98" s="423">
        <f t="shared" si="4"/>
        <v>1.4445231413129762E-3</v>
      </c>
      <c r="AA98" s="423">
        <f t="shared" si="4"/>
        <v>-4.4616441782842603E-2</v>
      </c>
    </row>
    <row r="99" spans="1:27">
      <c r="A99" s="24">
        <v>45338</v>
      </c>
      <c r="B99" s="421">
        <f>'Bonds (CP)'!O101*'Bonds Portfolio'!$H$3</f>
        <v>2.8287448324394849E-5</v>
      </c>
      <c r="C99" s="421">
        <f>'Bonds (CP)'!P101*'Bonds Portfolio'!$H$4</f>
        <v>-6.1765283088558755E-4</v>
      </c>
      <c r="D99" s="421">
        <f>'Bonds (CP)'!Q101*'Bonds Portfolio'!$H$5</f>
        <v>-1.1541081116547402E-3</v>
      </c>
      <c r="E99" s="421">
        <f>'Bonds (CP)'!R101*'Bonds Portfolio'!$H$6</f>
        <v>-1.4382828146174947E-3</v>
      </c>
      <c r="F99" s="421">
        <f>'Bonds (CP)'!S101*'Bonds Portfolio'!H$7</f>
        <v>-2.4375362817273399E-3</v>
      </c>
      <c r="G99" s="422">
        <f t="shared" si="5"/>
        <v>-5.6192925905607675E-3</v>
      </c>
      <c r="K99" s="24">
        <v>45383</v>
      </c>
      <c r="L99" s="423">
        <f>'Bonds (CP)'!AT130*'Final Portfolio'!$Y$3</f>
        <v>-5.2442968272001787E-5</v>
      </c>
      <c r="M99" s="423">
        <f>'Bonds (CP)'!AU130*'Final Portfolio'!$Y$4</f>
        <v>-4.0781221337098826E-3</v>
      </c>
      <c r="N99" s="423">
        <f>'Bonds (CP)'!AV130*'Final Portfolio'!$Y$5</f>
        <v>-1.2686258822046721E-2</v>
      </c>
      <c r="O99" s="423">
        <f>'Bonds (CP)'!AW130*'Final Portfolio'!$Y$6</f>
        <v>-2.8017781172677614E-2</v>
      </c>
      <c r="P99" s="423">
        <f>'Bonds (CP)'!AX130*'Final Portfolio'!$Y$7</f>
        <v>-5.390736554643416E-4</v>
      </c>
      <c r="Q99" s="423">
        <f>SUM(L99:P99)</f>
        <v>-4.5373678752170563E-2</v>
      </c>
      <c r="U99" s="24">
        <v>45383</v>
      </c>
      <c r="V99" s="423">
        <f t="shared" si="6"/>
        <v>-4.6350799241295117E-5</v>
      </c>
      <c r="W99" s="423">
        <f t="shared" si="6"/>
        <v>-4.0720299646791755E-3</v>
      </c>
      <c r="X99" s="423">
        <f t="shared" si="6"/>
        <v>-1.2680166653016014E-2</v>
      </c>
      <c r="Y99" s="423">
        <f t="shared" si="6"/>
        <v>-2.8011689003646909E-2</v>
      </c>
      <c r="Z99" s="423">
        <f t="shared" si="4"/>
        <v>-5.3298148643363488E-4</v>
      </c>
      <c r="AA99" s="423">
        <f t="shared" si="4"/>
        <v>-4.5367586583139857E-2</v>
      </c>
    </row>
    <row r="100" spans="1:27">
      <c r="A100" s="24">
        <v>45341</v>
      </c>
      <c r="B100" s="421">
        <f>'Bonds (CP)'!O102*'Bonds Portfolio'!$H$3</f>
        <v>-3.5312719606467537E-5</v>
      </c>
      <c r="C100" s="421">
        <f>'Bonds (CP)'!P102*'Bonds Portfolio'!$H$4</f>
        <v>-5.0501881690601634E-4</v>
      </c>
      <c r="D100" s="421">
        <f>'Bonds (CP)'!Q102*'Bonds Portfolio'!$H$5</f>
        <v>-3.8502257389743099E-4</v>
      </c>
      <c r="E100" s="421">
        <f>'Bonds (CP)'!R102*'Bonds Portfolio'!$H$6</f>
        <v>-3.5997274095657118E-4</v>
      </c>
      <c r="F100" s="421">
        <f>'Bonds (CP)'!S102*'Bonds Portfolio'!H$7</f>
        <v>1.0195471095893987E-3</v>
      </c>
      <c r="G100" s="422">
        <f t="shared" si="5"/>
        <v>-2.657797417770873E-4</v>
      </c>
      <c r="K100" s="24">
        <v>45384</v>
      </c>
      <c r="L100" s="423">
        <f>'Bonds (CP)'!AT131*'Final Portfolio'!$Y$3</f>
        <v>-6.6404543468764345E-5</v>
      </c>
      <c r="M100" s="423">
        <f>'Bonds (CP)'!AU131*'Final Portfolio'!$Y$4</f>
        <v>-4.0740355588402902E-3</v>
      </c>
      <c r="N100" s="423">
        <f>'Bonds (CP)'!AV131*'Final Portfolio'!$Y$5</f>
        <v>-1.1748241681945666E-2</v>
      </c>
      <c r="O100" s="423">
        <f>'Bonds (CP)'!AW131*'Final Portfolio'!$Y$6</f>
        <v>-2.4201005229194827E-2</v>
      </c>
      <c r="P100" s="423">
        <f>'Bonds (CP)'!AX131*'Final Portfolio'!$Y$7</f>
        <v>1.0191692534585294E-3</v>
      </c>
      <c r="Q100" s="423">
        <f>SUM(L100:P100)</f>
        <v>-3.9070517759991014E-2</v>
      </c>
      <c r="U100" s="24">
        <v>45384</v>
      </c>
      <c r="V100" s="423">
        <f t="shared" si="6"/>
        <v>-6.0312374438057676E-5</v>
      </c>
      <c r="W100" s="423">
        <f t="shared" si="6"/>
        <v>-4.0679433898095831E-3</v>
      </c>
      <c r="X100" s="423">
        <f t="shared" si="6"/>
        <v>-1.1742149512914959E-2</v>
      </c>
      <c r="Y100" s="423">
        <f t="shared" si="6"/>
        <v>-2.4194913060164122E-2</v>
      </c>
      <c r="Z100" s="423">
        <f t="shared" si="4"/>
        <v>1.0252614224892361E-3</v>
      </c>
      <c r="AA100" s="423">
        <f t="shared" si="4"/>
        <v>-3.9064425590960308E-2</v>
      </c>
    </row>
    <row r="101" spans="1:27">
      <c r="A101" s="24">
        <v>45342</v>
      </c>
      <c r="B101" s="421">
        <f>'Bonds (CP)'!O103*'Bonds Portfolio'!$H$3</f>
        <v>-1.1765738870838094E-5</v>
      </c>
      <c r="C101" s="421">
        <f>'Bonds (CP)'!P103*'Bonds Portfolio'!$H$4</f>
        <v>5.6254617283294905E-4</v>
      </c>
      <c r="D101" s="421">
        <f>'Bonds (CP)'!Q103*'Bonds Portfolio'!$H$5</f>
        <v>3.8566762490354516E-4</v>
      </c>
      <c r="E101" s="421">
        <f>'Bonds (CP)'!R103*'Bonds Portfolio'!$H$6</f>
        <v>-1.7999575546563285E-4</v>
      </c>
      <c r="F101" s="421">
        <f>'Bonds (CP)'!S103*'Bonds Portfolio'!H$7</f>
        <v>8.1798601441863635E-4</v>
      </c>
      <c r="G101" s="422">
        <f t="shared" si="5"/>
        <v>1.5744383178186597E-3</v>
      </c>
      <c r="K101" s="24">
        <v>45385</v>
      </c>
      <c r="L101" s="423">
        <f>'Bonds (CP)'!AT132*'Final Portfolio'!$Y$3</f>
        <v>-5.2429220552253634E-5</v>
      </c>
      <c r="M101" s="423">
        <f>'Bonds (CP)'!AU132*'Final Portfolio'!$Y$4</f>
        <v>-3.7045158028308121E-3</v>
      </c>
      <c r="N101" s="423">
        <f>'Bonds (CP)'!AV132*'Final Portfolio'!$Y$5</f>
        <v>-1.1611406046937894E-2</v>
      </c>
      <c r="O101" s="423">
        <f>'Bonds (CP)'!AW132*'Final Portfolio'!$Y$6</f>
        <v>-2.4613697786794234E-2</v>
      </c>
      <c r="P101" s="423">
        <f>'Bonds (CP)'!AX132*'Final Portfolio'!$Y$7</f>
        <v>-1.3468302760828111E-4</v>
      </c>
      <c r="Q101" s="423">
        <f>SUM(L101:P101)</f>
        <v>-4.0116731884723471E-2</v>
      </c>
      <c r="U101" s="24">
        <v>45385</v>
      </c>
      <c r="V101" s="423">
        <f t="shared" si="6"/>
        <v>-4.6337051521546964E-5</v>
      </c>
      <c r="W101" s="423">
        <f t="shared" si="6"/>
        <v>-3.6984236338001054E-3</v>
      </c>
      <c r="X101" s="423">
        <f t="shared" si="6"/>
        <v>-1.1605313877907187E-2</v>
      </c>
      <c r="Y101" s="423">
        <f t="shared" si="6"/>
        <v>-2.4607605617763529E-2</v>
      </c>
      <c r="Z101" s="423">
        <f t="shared" si="4"/>
        <v>-1.2859085857757445E-4</v>
      </c>
      <c r="AA101" s="423">
        <f t="shared" si="4"/>
        <v>-4.0110639715692765E-2</v>
      </c>
    </row>
    <row r="102" spans="1:27">
      <c r="A102" s="24">
        <v>45343</v>
      </c>
      <c r="B102" s="421">
        <f>'Bonds (CP)'!O104*'Bonds Portfolio'!$H$3</f>
        <v>4.7071221568481651E-6</v>
      </c>
      <c r="C102" s="421">
        <f>'Bonds (CP)'!P104*'Bonds Portfolio'!$H$4</f>
        <v>-2.2467113411800453E-4</v>
      </c>
      <c r="D102" s="421">
        <f>'Bonds (CP)'!Q104*'Bonds Portfolio'!$H$5</f>
        <v>-2.8884256601326337E-4</v>
      </c>
      <c r="E102" s="421">
        <f>'Bonds (CP)'!R104*'Bonds Portfolio'!$H$6</f>
        <v>-8.9816895055479413E-4</v>
      </c>
      <c r="F102" s="421">
        <f>'Bonds (CP)'!S104*'Bonds Portfolio'!H$7</f>
        <v>1.6455725012526122E-3</v>
      </c>
      <c r="G102" s="422">
        <f t="shared" si="5"/>
        <v>2.3859697272339835E-4</v>
      </c>
      <c r="K102" s="24">
        <v>45386</v>
      </c>
      <c r="L102" s="423">
        <f>'Bonds (CP)'!AT133*'Final Portfolio'!$Y$3</f>
        <v>-4.0227372103192049E-5</v>
      </c>
      <c r="M102" s="423">
        <f>'Bonds (CP)'!AU133*'Final Portfolio'!$Y$4</f>
        <v>-4.3792456423967603E-3</v>
      </c>
      <c r="N102" s="423">
        <f>'Bonds (CP)'!AV133*'Final Portfolio'!$Y$5</f>
        <v>-1.2407378121594185E-2</v>
      </c>
      <c r="O102" s="423">
        <f>'Bonds (CP)'!AW133*'Final Portfolio'!$Y$6</f>
        <v>-2.5450717025491013E-2</v>
      </c>
      <c r="P102" s="423">
        <f>'Bonds (CP)'!AX133*'Final Portfolio'!$Y$7</f>
        <v>-1.4642134177514398E-3</v>
      </c>
      <c r="Q102" s="423">
        <f>SUM(L102:P102)</f>
        <v>-4.3741781579336586E-2</v>
      </c>
      <c r="U102" s="24">
        <v>45386</v>
      </c>
      <c r="V102" s="423">
        <f t="shared" si="6"/>
        <v>-3.4135203072485379E-5</v>
      </c>
      <c r="W102" s="423">
        <f t="shared" si="6"/>
        <v>-4.3731534733660532E-3</v>
      </c>
      <c r="X102" s="423">
        <f t="shared" si="6"/>
        <v>-1.2401285952563477E-2</v>
      </c>
      <c r="Y102" s="423">
        <f t="shared" si="6"/>
        <v>-2.5444624856460308E-2</v>
      </c>
      <c r="Z102" s="423">
        <f t="shared" si="4"/>
        <v>-1.4581212487207332E-3</v>
      </c>
      <c r="AA102" s="423">
        <f t="shared" si="4"/>
        <v>-4.3735689410305881E-2</v>
      </c>
    </row>
    <row r="103" spans="1:27">
      <c r="A103" s="24">
        <v>45344</v>
      </c>
      <c r="B103" s="421">
        <f>'Bonds (CP)'!O105*'Bonds Portfolio'!$H$3</f>
        <v>-2.5864186699419412E-5</v>
      </c>
      <c r="C103" s="421">
        <f>'Bonds (CP)'!P105*'Bonds Portfolio'!$H$4</f>
        <v>-7.8467772519094756E-4</v>
      </c>
      <c r="D103" s="421">
        <f>'Bonds (CP)'!Q105*'Bonds Portfolio'!$H$5</f>
        <v>-4.8100016510188305E-4</v>
      </c>
      <c r="E103" s="421">
        <f>'Bonds (CP)'!R105*'Bonds Portfolio'!$H$6</f>
        <v>9.0134369140734141E-4</v>
      </c>
      <c r="F103" s="421">
        <f>'Bonds (CP)'!S105*'Bonds Portfolio'!H$7</f>
        <v>-4.1073437774015291E-4</v>
      </c>
      <c r="G103" s="422">
        <f t="shared" si="5"/>
        <v>-8.0093276332506144E-4</v>
      </c>
      <c r="K103" s="24">
        <v>45387</v>
      </c>
      <c r="L103" s="423">
        <f>'Bonds (CP)'!AT134*'Final Portfolio'!$Y$3</f>
        <v>-4.37177581533621E-5</v>
      </c>
      <c r="M103" s="423">
        <f>'Bonds (CP)'!AU134*'Final Portfolio'!$Y$4</f>
        <v>-4.4385334589167515E-3</v>
      </c>
      <c r="N103" s="423">
        <f>'Bonds (CP)'!AV134*'Final Portfolio'!$Y$5</f>
        <v>-1.3323176865130034E-2</v>
      </c>
      <c r="O103" s="423">
        <f>'Bonds (CP)'!AW134*'Final Portfolio'!$Y$6</f>
        <v>-2.7099022059173264E-2</v>
      </c>
      <c r="P103" s="423">
        <f>'Bonds (CP)'!AX134*'Final Portfolio'!$Y$7</f>
        <v>-2.5141895227401042E-3</v>
      </c>
      <c r="Q103" s="423">
        <f>SUM(L103:P103)</f>
        <v>-4.7418639664113513E-2</v>
      </c>
      <c r="U103" s="24">
        <v>45387</v>
      </c>
      <c r="V103" s="423">
        <f t="shared" si="6"/>
        <v>-3.762558912265543E-5</v>
      </c>
      <c r="W103" s="423">
        <f t="shared" si="6"/>
        <v>-4.4324412898860445E-3</v>
      </c>
      <c r="X103" s="423">
        <f t="shared" si="6"/>
        <v>-1.3317084696099327E-2</v>
      </c>
      <c r="Y103" s="423">
        <f t="shared" si="6"/>
        <v>-2.7092929890142559E-2</v>
      </c>
      <c r="Z103" s="423">
        <f t="shared" si="4"/>
        <v>-2.5080973537093976E-3</v>
      </c>
      <c r="AA103" s="423">
        <f t="shared" si="4"/>
        <v>-4.7412547495082807E-2</v>
      </c>
    </row>
    <row r="104" spans="1:27">
      <c r="A104" s="24">
        <v>45348</v>
      </c>
      <c r="B104" s="421">
        <f>'Bonds (CP)'!O106*'Bonds Portfolio'!$H$3</f>
        <v>1.8823529411758599E-5</v>
      </c>
      <c r="C104" s="421">
        <f>'Bonds (CP)'!P106*'Bonds Portfolio'!$H$4</f>
        <v>-2.242993318389681E-4</v>
      </c>
      <c r="D104" s="421">
        <f>'Bonds (CP)'!Q106*'Bonds Portfolio'!$H$5</f>
        <v>-6.7269363464916659E-4</v>
      </c>
      <c r="E104" s="421">
        <f>'Bonds (CP)'!R106*'Bonds Portfolio'!$H$6</f>
        <v>0</v>
      </c>
      <c r="F104" s="421">
        <f>'Bonds (CP)'!S106*'Bonds Portfolio'!H$7</f>
        <v>2.2776180379963586E-3</v>
      </c>
      <c r="G104" s="422">
        <f t="shared" si="5"/>
        <v>1.3994486009199824E-3</v>
      </c>
      <c r="K104" s="24">
        <v>45390</v>
      </c>
      <c r="L104" s="423">
        <f>'Bonds (CP)'!AT135*'Final Portfolio'!$Y$3</f>
        <v>-3.6713286713289109E-5</v>
      </c>
      <c r="M104" s="423">
        <f>'Bonds (CP)'!AU135*'Final Portfolio'!$Y$4</f>
        <v>-3.8848721155573694E-3</v>
      </c>
      <c r="N104" s="423">
        <f>'Bonds (CP)'!AV135*'Final Portfolio'!$Y$5</f>
        <v>-1.3054031975542953E-2</v>
      </c>
      <c r="O104" s="423">
        <f>'Bonds (CP)'!AW135*'Final Portfolio'!$Y$6</f>
        <v>-2.7542121720107157E-2</v>
      </c>
      <c r="P104" s="423">
        <f>'Bonds (CP)'!AX135*'Final Portfolio'!$Y$7</f>
        <v>-2.7669080072303598E-3</v>
      </c>
      <c r="Q104" s="423">
        <f>SUM(L104:P104)</f>
        <v>-4.728464710515113E-2</v>
      </c>
      <c r="U104" s="24">
        <v>45390</v>
      </c>
      <c r="V104" s="423">
        <f t="shared" si="6"/>
        <v>-3.062111768258244E-5</v>
      </c>
      <c r="W104" s="423">
        <f t="shared" si="6"/>
        <v>-3.8787799465266628E-3</v>
      </c>
      <c r="X104" s="423">
        <f t="shared" si="6"/>
        <v>-1.3047939806512246E-2</v>
      </c>
      <c r="Y104" s="423">
        <f t="shared" si="6"/>
        <v>-2.7536029551076452E-2</v>
      </c>
      <c r="Z104" s="423">
        <f t="shared" si="4"/>
        <v>-2.7608158381996531E-3</v>
      </c>
      <c r="AA104" s="423">
        <f t="shared" si="4"/>
        <v>-4.7278554936120425E-2</v>
      </c>
    </row>
    <row r="105" spans="1:27">
      <c r="A105" s="24">
        <v>45349</v>
      </c>
      <c r="B105" s="421">
        <f>'Bonds (CP)'!O107*'Bonds Portfolio'!$H$3</f>
        <v>-1.6460472054048792E-5</v>
      </c>
      <c r="C105" s="421">
        <f>'Bonds (CP)'!P107*'Bonds Portfolio'!$H$4</f>
        <v>1.6836974844589036E-4</v>
      </c>
      <c r="D105" s="421">
        <f>'Bonds (CP)'!Q107*'Bonds Portfolio'!$H$5</f>
        <v>0</v>
      </c>
      <c r="E105" s="421">
        <f>'Bonds (CP)'!R107*'Bonds Portfolio'!$H$6</f>
        <v>-8.9816895055479413E-4</v>
      </c>
      <c r="F105" s="421">
        <f>'Bonds (CP)'!S107*'Bonds Portfolio'!H$7</f>
        <v>-2.2587114523787183E-3</v>
      </c>
      <c r="G105" s="422">
        <f t="shared" si="5"/>
        <v>-3.0049711265416707E-3</v>
      </c>
      <c r="K105" s="24">
        <v>45391</v>
      </c>
      <c r="L105" s="423">
        <f>'Bonds (CP)'!AT136*'Final Portfolio'!$Y$3</f>
        <v>-4.8055919615552782E-5</v>
      </c>
      <c r="M105" s="423">
        <f>'Bonds (CP)'!AU136*'Final Portfolio'!$Y$4</f>
        <v>-3.7614867141060504E-3</v>
      </c>
      <c r="N105" s="423">
        <f>'Bonds (CP)'!AV136*'Final Portfolio'!$Y$5</f>
        <v>-1.2256692860339478E-2</v>
      </c>
      <c r="O105" s="423">
        <f>'Bonds (CP)'!AW136*'Final Portfolio'!$Y$6</f>
        <v>-2.7958165716731223E-2</v>
      </c>
      <c r="P105" s="423">
        <f>'Bonds (CP)'!AX136*'Final Portfolio'!$Y$7</f>
        <v>-3.7437211893176356E-3</v>
      </c>
      <c r="Q105" s="423">
        <f>SUM(L105:P105)</f>
        <v>-4.7768122400109941E-2</v>
      </c>
      <c r="U105" s="24">
        <v>45391</v>
      </c>
      <c r="V105" s="423">
        <f t="shared" si="6"/>
        <v>-4.1963750584846112E-5</v>
      </c>
      <c r="W105" s="423">
        <f t="shared" si="6"/>
        <v>-3.7553945450753438E-3</v>
      </c>
      <c r="X105" s="423">
        <f t="shared" si="6"/>
        <v>-1.2250600691308771E-2</v>
      </c>
      <c r="Y105" s="423">
        <f t="shared" si="6"/>
        <v>-2.7952073547700518E-2</v>
      </c>
      <c r="Z105" s="423">
        <f t="shared" si="4"/>
        <v>-3.7376290202869289E-3</v>
      </c>
      <c r="AA105" s="423">
        <f t="shared" si="4"/>
        <v>-4.7762030231079236E-2</v>
      </c>
    </row>
    <row r="106" spans="1:27">
      <c r="A106" s="24">
        <v>45350</v>
      </c>
      <c r="B106" s="421">
        <f>'Bonds (CP)'!O108*'Bonds Portfolio'!$H$3</f>
        <v>1.1762640449437534E-5</v>
      </c>
      <c r="C106" s="421">
        <f>'Bonds (CP)'!P108*'Bonds Portfolio'!$H$4</f>
        <v>1.1225774369716745E-4</v>
      </c>
      <c r="D106" s="421">
        <f>'Bonds (CP)'!Q108*'Bonds Portfolio'!$H$5</f>
        <v>0</v>
      </c>
      <c r="E106" s="421">
        <f>'Bonds (CP)'!R108*'Bonds Portfolio'!$H$6</f>
        <v>-5.3884892264698277E-4</v>
      </c>
      <c r="F106" s="421">
        <f>'Bonds (CP)'!S108*'Bonds Portfolio'!H$7</f>
        <v>6.1748999863573881E-4</v>
      </c>
      <c r="G106" s="422">
        <f t="shared" si="5"/>
        <v>2.0266146013536105E-4</v>
      </c>
      <c r="K106" s="24">
        <v>45392</v>
      </c>
      <c r="L106" s="423">
        <f>'Bonds (CP)'!AT137*'Final Portfolio'!$Y$3</f>
        <v>-3.4974206522689901E-5</v>
      </c>
      <c r="M106" s="423">
        <f>'Bonds (CP)'!AU137*'Final Portfolio'!$Y$4</f>
        <v>-4.0064376304076443E-3</v>
      </c>
      <c r="N106" s="423">
        <f>'Bonds (CP)'!AV137*'Final Portfolio'!$Y$5</f>
        <v>-1.2782247727045365E-2</v>
      </c>
      <c r="O106" s="423">
        <f>'Bonds (CP)'!AW137*'Final Portfolio'!$Y$6</f>
        <v>-2.7515420099198187E-2</v>
      </c>
      <c r="P106" s="423">
        <f>'Bonds (CP)'!AX137*'Final Portfolio'!$Y$7</f>
        <v>-2.9581483753036574E-3</v>
      </c>
      <c r="Q106" s="423">
        <f>SUM(L106:P106)</f>
        <v>-4.7297228038477537E-2</v>
      </c>
      <c r="U106" s="24">
        <v>45392</v>
      </c>
      <c r="V106" s="423">
        <f t="shared" si="6"/>
        <v>-2.8882037491983231E-5</v>
      </c>
      <c r="W106" s="423">
        <f t="shared" si="6"/>
        <v>-4.0003454613769373E-3</v>
      </c>
      <c r="X106" s="423">
        <f t="shared" si="6"/>
        <v>-1.2776155558014658E-2</v>
      </c>
      <c r="Y106" s="423">
        <f t="shared" si="6"/>
        <v>-2.7509327930167481E-2</v>
      </c>
      <c r="Z106" s="423">
        <f t="shared" si="4"/>
        <v>-2.9520562062729508E-3</v>
      </c>
      <c r="AA106" s="423">
        <f t="shared" si="4"/>
        <v>-4.7291135869446832E-2</v>
      </c>
    </row>
    <row r="107" spans="1:27">
      <c r="A107" s="24">
        <v>45351</v>
      </c>
      <c r="B107" s="421">
        <f>'Bonds (CP)'!O109*'Bonds Portfolio'!$H$3</f>
        <v>8.0225391794331013E-5</v>
      </c>
      <c r="C107" s="421">
        <f>'Bonds (CP)'!P109*'Bonds Portfolio'!$H$4</f>
        <v>0</v>
      </c>
      <c r="D107" s="421">
        <f>'Bonds (CP)'!Q109*'Bonds Portfolio'!$H$5</f>
        <v>-8.6380320821393319E-4</v>
      </c>
      <c r="E107" s="421">
        <f>'Bonds (CP)'!R109*'Bonds Portfolio'!$H$6</f>
        <v>-5.3852445880352487E-4</v>
      </c>
      <c r="F107" s="421">
        <f>'Bonds (CP)'!S109*'Bonds Portfolio'!H$7</f>
        <v>1.1352442147636425E-2</v>
      </c>
      <c r="G107" s="422">
        <f t="shared" si="5"/>
        <v>1.0030339872413297E-2</v>
      </c>
      <c r="K107" s="24">
        <v>45393</v>
      </c>
      <c r="L107" s="423">
        <f>'Bonds (CP)'!AT138*'Final Portfolio'!$Y$3</f>
        <v>-5.1523884376910579E-5</v>
      </c>
      <c r="M107" s="423">
        <f>'Bonds (CP)'!AU138*'Final Portfolio'!$Y$4</f>
        <v>-4.4940789241730084E-3</v>
      </c>
      <c r="N107" s="423">
        <f>'Bonds (CP)'!AV138*'Final Portfolio'!$Y$5</f>
        <v>-1.3699349244328238E-2</v>
      </c>
      <c r="O107" s="423">
        <f>'Bonds (CP)'!AW138*'Final Portfolio'!$Y$6</f>
        <v>-2.8743449775448498E-2</v>
      </c>
      <c r="P107" s="423">
        <f>'Bonds (CP)'!AX138*'Final Portfolio'!$Y$7</f>
        <v>-3.9102693259770562E-3</v>
      </c>
      <c r="Q107" s="423">
        <f>SUM(L107:P107)</f>
        <v>-5.0898671154303715E-2</v>
      </c>
      <c r="U107" s="24">
        <v>45393</v>
      </c>
      <c r="V107" s="423">
        <f t="shared" si="6"/>
        <v>-4.5431715346203909E-5</v>
      </c>
      <c r="W107" s="423">
        <f t="shared" si="6"/>
        <v>-4.4879867551423014E-3</v>
      </c>
      <c r="X107" s="423">
        <f t="shared" si="6"/>
        <v>-1.3693257075297531E-2</v>
      </c>
      <c r="Y107" s="423">
        <f t="shared" si="6"/>
        <v>-2.8737357606417793E-2</v>
      </c>
      <c r="Z107" s="423">
        <f t="shared" si="4"/>
        <v>-3.9041771569463496E-3</v>
      </c>
      <c r="AA107" s="423">
        <f t="shared" si="4"/>
        <v>-5.089257898527301E-2</v>
      </c>
    </row>
    <row r="108" spans="1:27">
      <c r="A108" s="24">
        <v>45352</v>
      </c>
      <c r="B108" s="421">
        <f>'Bonds (CP)'!O110*'Bonds Portfolio'!$H$3</f>
        <v>-4.9459530714471314E-5</v>
      </c>
      <c r="C108" s="421">
        <f>'Bonds (CP)'!P110*'Bonds Portfolio'!$H$4</f>
        <v>6.185104740523286E-4</v>
      </c>
      <c r="D108" s="421">
        <f>'Bonds (CP)'!Q110*'Bonds Portfolio'!$H$5</f>
        <v>1.4473672866237325E-3</v>
      </c>
      <c r="E108" s="421">
        <f>'Bonds (CP)'!R110*'Bonds Portfolio'!$H$6</f>
        <v>1.7972514939720963E-4</v>
      </c>
      <c r="F108" s="421">
        <f>'Bonds (CP)'!S110*'Bonds Portfolio'!H$7</f>
        <v>-1.148918697527377E-2</v>
      </c>
      <c r="G108" s="422">
        <f t="shared" si="5"/>
        <v>-9.293043595914971E-3</v>
      </c>
      <c r="K108" s="24">
        <v>45394</v>
      </c>
      <c r="L108" s="423">
        <f>'Bonds (CP)'!AT139*'Final Portfolio'!$Y$3</f>
        <v>-7.7749628723685626E-5</v>
      </c>
      <c r="M108" s="423">
        <f>'Bonds (CP)'!AU139*'Final Portfolio'!$Y$4</f>
        <v>-4.9796313958119318E-3</v>
      </c>
      <c r="N108" s="423">
        <f>'Bonds (CP)'!AV139*'Final Portfolio'!$Y$5</f>
        <v>-1.3032525212433062E-2</v>
      </c>
      <c r="O108" s="423">
        <f>'Bonds (CP)'!AW139*'Final Portfolio'!$Y$6</f>
        <v>-2.748338466742356E-2</v>
      </c>
      <c r="P108" s="423">
        <f>'Bonds (CP)'!AX139*'Final Portfolio'!$Y$7</f>
        <v>-7.6565516908466223E-3</v>
      </c>
      <c r="Q108" s="423">
        <f>SUM(L108:P108)</f>
        <v>-5.3229842595238865E-2</v>
      </c>
      <c r="U108" s="24">
        <v>45394</v>
      </c>
      <c r="V108" s="423">
        <f t="shared" si="6"/>
        <v>-7.1657459692978949E-5</v>
      </c>
      <c r="W108" s="423">
        <f t="shared" si="6"/>
        <v>-4.9735392267812248E-3</v>
      </c>
      <c r="X108" s="423">
        <f t="shared" si="6"/>
        <v>-1.3026433043402355E-2</v>
      </c>
      <c r="Y108" s="423">
        <f t="shared" si="6"/>
        <v>-2.7477292498392855E-2</v>
      </c>
      <c r="Z108" s="423">
        <f t="shared" si="4"/>
        <v>-7.6504595218159152E-3</v>
      </c>
      <c r="AA108" s="423">
        <f t="shared" si="4"/>
        <v>-5.3223750426208159E-2</v>
      </c>
    </row>
    <row r="109" spans="1:27">
      <c r="A109" s="24">
        <v>45355</v>
      </c>
      <c r="B109" s="421">
        <f>'Bonds (CP)'!O111*'Bonds Portfolio'!$H$3</f>
        <v>-2.5882352941179975E-5</v>
      </c>
      <c r="C109" s="421">
        <f>'Bonds (CP)'!P111*'Bonds Portfolio'!$H$4</f>
        <v>-9.521456723427501E-4</v>
      </c>
      <c r="D109" s="421">
        <f>'Bonds (CP)'!Q111*'Bonds Portfolio'!$H$5</f>
        <v>-2.580887465096349E-3</v>
      </c>
      <c r="E109" s="421">
        <f>'Bonds (CP)'!R111*'Bonds Portfolio'!$H$6</f>
        <v>-3.0311801565238135E-3</v>
      </c>
      <c r="F109" s="421">
        <f>'Bonds (CP)'!S111*'Bonds Portfolio'!H$7</f>
        <v>2.4865247597076396E-3</v>
      </c>
      <c r="G109" s="422">
        <f t="shared" si="5"/>
        <v>-4.1035708871964525E-3</v>
      </c>
      <c r="K109" s="24">
        <v>45397</v>
      </c>
      <c r="L109" s="423">
        <f>'Bonds (CP)'!AT140*'Final Portfolio'!$Y$3</f>
        <v>-5.9404210710231052E-5</v>
      </c>
      <c r="M109" s="423">
        <f>'Bonds (CP)'!AU140*'Final Portfolio'!$Y$4</f>
        <v>-5.0452654175136575E-3</v>
      </c>
      <c r="N109" s="423">
        <f>'Bonds (CP)'!AV140*'Final Portfolio'!$Y$5</f>
        <v>-1.4100076302441372E-2</v>
      </c>
      <c r="O109" s="423">
        <f>'Bonds (CP)'!AW140*'Final Portfolio'!$Y$6</f>
        <v>-2.8318517963805093E-2</v>
      </c>
      <c r="P109" s="423">
        <f>'Bonds (CP)'!AX140*'Final Portfolio'!$Y$7</f>
        <v>-3.4011732482919807E-3</v>
      </c>
      <c r="Q109" s="423">
        <f>SUM(L109:P109)</f>
        <v>-5.0924437142762333E-2</v>
      </c>
      <c r="U109" s="24">
        <v>45397</v>
      </c>
      <c r="V109" s="423">
        <f t="shared" si="6"/>
        <v>-5.3312041679524382E-5</v>
      </c>
      <c r="W109" s="423">
        <f t="shared" si="6"/>
        <v>-5.0391732484829505E-3</v>
      </c>
      <c r="X109" s="423">
        <f t="shared" si="6"/>
        <v>-1.4093984133410665E-2</v>
      </c>
      <c r="Y109" s="423">
        <f t="shared" si="6"/>
        <v>-2.8312425794774387E-2</v>
      </c>
      <c r="Z109" s="423">
        <f t="shared" si="4"/>
        <v>-3.3950810792612741E-3</v>
      </c>
      <c r="AA109" s="423">
        <f t="shared" si="4"/>
        <v>-5.0918344973731627E-2</v>
      </c>
    </row>
    <row r="110" spans="1:27">
      <c r="A110" s="24">
        <v>45356</v>
      </c>
      <c r="B110" s="421">
        <f>'Bonds (CP)'!O112*'Bonds Portfolio'!$H$3</f>
        <v>-1.6460472054048792E-5</v>
      </c>
      <c r="C110" s="421">
        <f>'Bonds (CP)'!P112*'Bonds Portfolio'!$H$4</f>
        <v>-1.1213754150326505E-4</v>
      </c>
      <c r="D110" s="421">
        <f>'Bonds (CP)'!Q112*'Bonds Portfolio'!$H$5</f>
        <v>-2.8774951600338039E-4</v>
      </c>
      <c r="E110" s="421">
        <f>'Bonds (CP)'!R112*'Bonds Portfolio'!$H$6</f>
        <v>-2.3142444171903986E-3</v>
      </c>
      <c r="F110" s="421">
        <f>'Bonds (CP)'!S112*'Bonds Portfolio'!H$7</f>
        <v>3.5669468408556278E-3</v>
      </c>
      <c r="G110" s="422">
        <f t="shared" si="5"/>
        <v>8.3635489410453486E-4</v>
      </c>
      <c r="K110" s="24">
        <v>45398</v>
      </c>
      <c r="L110" s="423">
        <f>'Bonds (CP)'!AT141*'Final Portfolio'!$Y$3</f>
        <v>-3.673897830650752E-5</v>
      </c>
      <c r="M110" s="423">
        <f>'Bonds (CP)'!AU141*'Final Portfolio'!$Y$4</f>
        <v>-5.0374875732283626E-3</v>
      </c>
      <c r="N110" s="423">
        <f>'Bonds (CP)'!AV141*'Final Portfolio'!$Y$5</f>
        <v>-1.2098890080374541E-2</v>
      </c>
      <c r="O110" s="423">
        <f>'Bonds (CP)'!AW141*'Final Portfolio'!$Y$6</f>
        <v>-2.4898772188836238E-2</v>
      </c>
      <c r="P110" s="423">
        <f>'Bonds (CP)'!AX141*'Final Portfolio'!$Y$7</f>
        <v>-4.7433693635074272E-3</v>
      </c>
      <c r="Q110" s="423">
        <f>SUM(L110:P110)</f>
        <v>-4.6815258184253083E-2</v>
      </c>
      <c r="U110" s="24">
        <v>45398</v>
      </c>
      <c r="V110" s="423">
        <f t="shared" si="6"/>
        <v>-3.064680927580085E-5</v>
      </c>
      <c r="W110" s="423">
        <f t="shared" si="6"/>
        <v>-5.0313954041976555E-3</v>
      </c>
      <c r="X110" s="423">
        <f t="shared" si="6"/>
        <v>-1.2092797911343834E-2</v>
      </c>
      <c r="Y110" s="423">
        <f t="shared" si="6"/>
        <v>-2.4892680019805533E-2</v>
      </c>
      <c r="Z110" s="423">
        <f t="shared" si="4"/>
        <v>-4.7372771944767201E-3</v>
      </c>
      <c r="AA110" s="423">
        <f t="shared" si="4"/>
        <v>-4.6809166015222378E-2</v>
      </c>
    </row>
    <row r="111" spans="1:27">
      <c r="A111" s="24">
        <v>45357</v>
      </c>
      <c r="B111" s="421">
        <f>'Bonds (CP)'!O113*'Bonds Portfolio'!$H$3</f>
        <v>2.3517023517022119E-6</v>
      </c>
      <c r="C111" s="421">
        <f>'Bonds (CP)'!P113*'Bonds Portfolio'!$H$4</f>
        <v>-5.0390612368232104E-4</v>
      </c>
      <c r="D111" s="421">
        <f>'Bonds (CP)'!Q113*'Bonds Portfolio'!$H$5</f>
        <v>-9.571132938225236E-4</v>
      </c>
      <c r="E111" s="421">
        <f>'Bonds (CP)'!R113*'Bonds Portfolio'!$H$6</f>
        <v>-1.0686873932739139E-3</v>
      </c>
      <c r="F111" s="421">
        <f>'Bonds (CP)'!S113*'Bonds Portfolio'!H$7</f>
        <v>5.3440012324412435E-3</v>
      </c>
      <c r="G111" s="422">
        <f t="shared" si="5"/>
        <v>2.8166461240141873E-3</v>
      </c>
      <c r="K111" s="24">
        <v>45399</v>
      </c>
      <c r="L111" s="423">
        <f>'Bonds (CP)'!AT142*'Final Portfolio'!$Y$3</f>
        <v>-3.0615815255423673E-5</v>
      </c>
      <c r="M111" s="423">
        <f>'Bonds (CP)'!AU142*'Final Portfolio'!$Y$4</f>
        <v>-4.7942257373034545E-3</v>
      </c>
      <c r="N111" s="423">
        <f>'Bonds (CP)'!AV142*'Final Portfolio'!$Y$5</f>
        <v>-1.1437922854578409E-2</v>
      </c>
      <c r="O111" s="423">
        <f>'Bonds (CP)'!AW142*'Final Portfolio'!$Y$6</f>
        <v>-2.0195116140497158E-2</v>
      </c>
      <c r="P111" s="423">
        <f>'Bonds (CP)'!AX142*'Final Portfolio'!$Y$7</f>
        <v>-3.0844951518563869E-3</v>
      </c>
      <c r="Q111" s="423">
        <f>SUM(L111:P111)</f>
        <v>-3.9542375699490838E-2</v>
      </c>
      <c r="U111" s="24">
        <v>45399</v>
      </c>
      <c r="V111" s="423">
        <f t="shared" si="6"/>
        <v>-2.4523646224717003E-5</v>
      </c>
      <c r="W111" s="423">
        <f t="shared" si="6"/>
        <v>-4.7881335682727474E-3</v>
      </c>
      <c r="X111" s="423">
        <f t="shared" si="6"/>
        <v>-1.1431830685547702E-2</v>
      </c>
      <c r="Y111" s="423">
        <f t="shared" si="6"/>
        <v>-2.0189023971466453E-2</v>
      </c>
      <c r="Z111" s="423">
        <f t="shared" si="4"/>
        <v>-3.0784029828256803E-3</v>
      </c>
      <c r="AA111" s="423">
        <f t="shared" si="4"/>
        <v>-3.9536283530460133E-2</v>
      </c>
    </row>
    <row r="112" spans="1:27">
      <c r="A112" s="24">
        <v>45358</v>
      </c>
      <c r="B112" s="421">
        <f>'Bonds (CP)'!O114*'Bonds Portfolio'!$H$3</f>
        <v>-1.6451810926946031E-5</v>
      </c>
      <c r="C112" s="421">
        <f>'Bonds (CP)'!P114*'Bonds Portfolio'!$H$4</f>
        <v>1.1210297766551314E-4</v>
      </c>
      <c r="D112" s="421">
        <f>'Bonds (CP)'!Q114*'Bonds Portfolio'!$H$5</f>
        <v>2.8780633338462068E-4</v>
      </c>
      <c r="E112" s="421">
        <f>'Bonds (CP)'!R114*'Bonds Portfolio'!$H$6</f>
        <v>-1.2447335293131335E-3</v>
      </c>
      <c r="F112" s="421">
        <f>'Bonds (CP)'!S114*'Bonds Portfolio'!H$7</f>
        <v>5.8891304214896203E-3</v>
      </c>
      <c r="G112" s="422">
        <f t="shared" si="5"/>
        <v>5.0278543922996745E-3</v>
      </c>
      <c r="K112" s="24">
        <v>45400</v>
      </c>
      <c r="L112" s="423">
        <f>'Bonds (CP)'!AT143*'Final Portfolio'!$Y$3</f>
        <v>-3.410581547879432E-5</v>
      </c>
      <c r="M112" s="423">
        <f>'Bonds (CP)'!AU143*'Final Portfolio'!$Y$4</f>
        <v>-3.146904305689304E-3</v>
      </c>
      <c r="N112" s="423">
        <f>'Bonds (CP)'!AV143*'Final Portfolio'!$Y$5</f>
        <v>-9.1810595214884324E-3</v>
      </c>
      <c r="O112" s="423">
        <f>'Bonds (CP)'!AW143*'Final Portfolio'!$Y$6</f>
        <v>-2.18672685847867E-2</v>
      </c>
      <c r="P112" s="423">
        <f>'Bonds (CP)'!AX143*'Final Portfolio'!$Y$7</f>
        <v>-4.3114561284486562E-3</v>
      </c>
      <c r="Q112" s="423">
        <f>SUM(L112:P112)</f>
        <v>-3.8540794355891889E-2</v>
      </c>
      <c r="U112" s="24">
        <v>45400</v>
      </c>
      <c r="V112" s="423">
        <f t="shared" si="6"/>
        <v>-2.8013646448087651E-5</v>
      </c>
      <c r="W112" s="423">
        <f t="shared" si="6"/>
        <v>-3.1408121366585974E-3</v>
      </c>
      <c r="X112" s="423">
        <f t="shared" si="6"/>
        <v>-9.1749673524577254E-3</v>
      </c>
      <c r="Y112" s="423">
        <f t="shared" si="6"/>
        <v>-2.1861176415755995E-2</v>
      </c>
      <c r="Z112" s="423">
        <f t="shared" si="4"/>
        <v>-4.3053639594179492E-3</v>
      </c>
      <c r="AA112" s="423">
        <f t="shared" si="4"/>
        <v>-3.8534702186861183E-2</v>
      </c>
    </row>
    <row r="113" spans="1:27">
      <c r="A113" s="24">
        <v>45362</v>
      </c>
      <c r="B113" s="421">
        <f>'Bonds (CP)'!O115*'Bonds Portfolio'!$H$3</f>
        <v>2.3504648307270947E-6</v>
      </c>
      <c r="C113" s="421">
        <f>'Bonds (CP)'!P115*'Bonds Portfolio'!$H$4</f>
        <v>5.605194515536027E-5</v>
      </c>
      <c r="D113" s="421">
        <f>'Bonds (CP)'!Q115*'Bonds Portfolio'!$H$5</f>
        <v>-9.5865646650291153E-5</v>
      </c>
      <c r="E113" s="421">
        <f>'Bonds (CP)'!R115*'Bonds Portfolio'!$H$6</f>
        <v>1.7820858876532063E-4</v>
      </c>
      <c r="F113" s="421">
        <f>'Bonds (CP)'!S115*'Bonds Portfolio'!H$7</f>
        <v>8.7453622505081455E-4</v>
      </c>
      <c r="G113" s="422">
        <f t="shared" si="5"/>
        <v>1.0152815771519313E-3</v>
      </c>
      <c r="K113" s="24">
        <v>45401</v>
      </c>
      <c r="L113" s="423">
        <f>'Bonds (CP)'!AT144*'Final Portfolio'!$Y$3</f>
        <v>-3.1471282454761387E-5</v>
      </c>
      <c r="M113" s="423">
        <f>'Bonds (CP)'!AU144*'Final Portfolio'!$Y$4</f>
        <v>-3.0863013756647103E-3</v>
      </c>
      <c r="N113" s="423">
        <f>'Bonds (CP)'!AV144*'Final Portfolio'!$Y$5</f>
        <v>-8.386560021533469E-3</v>
      </c>
      <c r="O113" s="423">
        <f>'Bonds (CP)'!AW144*'Final Portfolio'!$Y$6</f>
        <v>-1.5206098632296288E-2</v>
      </c>
      <c r="P113" s="423">
        <f>'Bonds (CP)'!AX144*'Final Portfolio'!$Y$7</f>
        <v>-2.4566106905000917E-3</v>
      </c>
      <c r="Q113" s="423">
        <f>SUM(L113:P113)</f>
        <v>-2.9167042002449323E-2</v>
      </c>
      <c r="U113" s="24">
        <v>45401</v>
      </c>
      <c r="V113" s="423">
        <f t="shared" si="6"/>
        <v>-2.5379113424054717E-5</v>
      </c>
      <c r="W113" s="423">
        <f t="shared" si="6"/>
        <v>-3.0802092066340037E-3</v>
      </c>
      <c r="X113" s="423">
        <f t="shared" si="6"/>
        <v>-8.3804678525027619E-3</v>
      </c>
      <c r="Y113" s="423">
        <f t="shared" si="6"/>
        <v>-1.5200006463265581E-2</v>
      </c>
      <c r="Z113" s="423">
        <f t="shared" si="4"/>
        <v>-2.4505185214693851E-3</v>
      </c>
      <c r="AA113" s="423">
        <f t="shared" si="4"/>
        <v>-2.9160949833418617E-2</v>
      </c>
    </row>
    <row r="114" spans="1:27">
      <c r="A114" s="24">
        <v>45363</v>
      </c>
      <c r="B114" s="421">
        <f>'Bonds (CP)'!O116*'Bonds Portfolio'!$H$3</f>
        <v>2.3506709937787917E-6</v>
      </c>
      <c r="C114" s="421">
        <f>'Bonds (CP)'!P116*'Bonds Portfolio'!$H$4</f>
        <v>-5.0362867865799818E-4</v>
      </c>
      <c r="D114" s="421">
        <f>'Bonds (CP)'!Q116*'Bonds Portfolio'!$H$5</f>
        <v>-5.7438404046887483E-4</v>
      </c>
      <c r="E114" s="421">
        <f>'Bonds (CP)'!R116*'Bonds Portfolio'!$H$6</f>
        <v>-3.5600790667755843E-4</v>
      </c>
      <c r="F114" s="421">
        <f>'Bonds (CP)'!S116*'Bonds Portfolio'!H$7</f>
        <v>-1.5220073027440021E-3</v>
      </c>
      <c r="G114" s="422">
        <f t="shared" si="5"/>
        <v>-2.9536772575546547E-3</v>
      </c>
      <c r="K114" s="24">
        <v>45404</v>
      </c>
      <c r="L114" s="423">
        <f>'Bonds (CP)'!AT145*'Final Portfolio'!$Y$3</f>
        <v>-5.1478928540267256E-5</v>
      </c>
      <c r="M114" s="423">
        <f>'Bonds (CP)'!AU145*'Final Portfolio'!$Y$4</f>
        <v>-3.7584076789353824E-3</v>
      </c>
      <c r="N114" s="423">
        <f>'Bonds (CP)'!AV145*'Final Portfolio'!$Y$5</f>
        <v>-8.7846360901328423E-3</v>
      </c>
      <c r="O114" s="423">
        <f>'Bonds (CP)'!AW145*'Final Portfolio'!$Y$6</f>
        <v>-1.477489221942087E-2</v>
      </c>
      <c r="P114" s="423">
        <f>'Bonds (CP)'!AX145*'Final Portfolio'!$Y$7</f>
        <v>-2.6689119894646595E-3</v>
      </c>
      <c r="Q114" s="423">
        <f>SUM(L114:P114)</f>
        <v>-3.0038326906494023E-2</v>
      </c>
      <c r="U114" s="24">
        <v>45404</v>
      </c>
      <c r="V114" s="423">
        <f t="shared" si="6"/>
        <v>-4.5386759509560586E-5</v>
      </c>
      <c r="W114" s="423">
        <f t="shared" si="6"/>
        <v>-3.7523155099046758E-3</v>
      </c>
      <c r="X114" s="423">
        <f t="shared" si="6"/>
        <v>-8.7785439211021353E-3</v>
      </c>
      <c r="Y114" s="423">
        <f t="shared" si="6"/>
        <v>-1.4768800050390163E-2</v>
      </c>
      <c r="Z114" s="423">
        <f t="shared" si="4"/>
        <v>-2.6628198204339528E-3</v>
      </c>
      <c r="AA114" s="423">
        <f t="shared" si="4"/>
        <v>-3.0032234737463318E-2</v>
      </c>
    </row>
    <row r="115" spans="1:27">
      <c r="A115" s="24">
        <v>45364</v>
      </c>
      <c r="B115" s="421">
        <f>'Bonds (CP)'!O117*'Bonds Portfolio'!$H$3</f>
        <v>-2.817839306054486E-5</v>
      </c>
      <c r="C115" s="421">
        <f>'Bonds (CP)'!P117*'Bonds Portfolio'!$H$4</f>
        <v>-5.5902758031124385E-4</v>
      </c>
      <c r="D115" s="421">
        <f>'Bonds (CP)'!Q117*'Bonds Portfolio'!$H$5</f>
        <v>-8.603605174109097E-4</v>
      </c>
      <c r="E115" s="421">
        <f>'Bonds (CP)'!R117*'Bonds Portfolio'!$H$6</f>
        <v>-3.5586394788630237E-4</v>
      </c>
      <c r="F115" s="421">
        <f>'Bonds (CP)'!S117*'Bonds Portfolio'!H$7</f>
        <v>-4.0722032580352494E-3</v>
      </c>
      <c r="G115" s="422">
        <f t="shared" si="5"/>
        <v>-5.8756336967042497E-3</v>
      </c>
      <c r="K115" s="24">
        <v>45405</v>
      </c>
      <c r="L115" s="423">
        <f>'Bonds (CP)'!AT146*'Final Portfolio'!$Y$3</f>
        <v>-4.4533705902900514E-5</v>
      </c>
      <c r="M115" s="423">
        <f>'Bonds (CP)'!AU146*'Final Portfolio'!$Y$4</f>
        <v>-3.511529935941695E-3</v>
      </c>
      <c r="N115" s="423">
        <f>'Bonds (CP)'!AV146*'Final Portfolio'!$Y$5</f>
        <v>-9.0446309205760543E-3</v>
      </c>
      <c r="O115" s="423">
        <f>'Bonds (CP)'!AW146*'Final Portfolio'!$Y$6</f>
        <v>-1.5419816760083947E-2</v>
      </c>
      <c r="P115" s="423">
        <f>'Bonds (CP)'!AX146*'Final Portfolio'!$Y$7</f>
        <v>-2.3830033497437165E-3</v>
      </c>
      <c r="Q115" s="423">
        <f>SUM(L115:P115)</f>
        <v>-3.0403514672248312E-2</v>
      </c>
      <c r="U115" s="24">
        <v>45405</v>
      </c>
      <c r="V115" s="423">
        <f t="shared" si="6"/>
        <v>-3.8441536872193844E-5</v>
      </c>
      <c r="W115" s="423">
        <f t="shared" si="6"/>
        <v>-3.5054377669109884E-3</v>
      </c>
      <c r="X115" s="423">
        <f t="shared" si="6"/>
        <v>-9.0385387515453473E-3</v>
      </c>
      <c r="Y115" s="423">
        <f t="shared" si="6"/>
        <v>-1.541372459105324E-2</v>
      </c>
      <c r="Z115" s="423">
        <f t="shared" si="4"/>
        <v>-2.3769111807130099E-3</v>
      </c>
      <c r="AA115" s="423">
        <f t="shared" si="4"/>
        <v>-3.0397422503217607E-2</v>
      </c>
    </row>
    <row r="116" spans="1:27">
      <c r="A116" s="24">
        <v>45365</v>
      </c>
      <c r="B116" s="421">
        <f>'Bonds (CP)'!O118*'Bonds Portfolio'!$H$3</f>
        <v>-3.517675883794489E-5</v>
      </c>
      <c r="C116" s="421">
        <f>'Bonds (CP)'!P118*'Bonds Portfolio'!$H$4</f>
        <v>-2.2364123199473252E-4</v>
      </c>
      <c r="D116" s="421">
        <f>'Bonds (CP)'!Q118*'Bonds Portfolio'!$H$5</f>
        <v>-3.8251880399717812E-4</v>
      </c>
      <c r="E116" s="421">
        <f>'Bonds (CP)'!R118*'Bonds Portfolio'!$H$6</f>
        <v>-1.7722136032989532E-3</v>
      </c>
      <c r="F116" s="421">
        <f>'Bonds (CP)'!S118*'Bonds Portfolio'!H$7</f>
        <v>-2.5497867451319601E-3</v>
      </c>
      <c r="G116" s="422">
        <f t="shared" si="5"/>
        <v>-4.9633371432607695E-3</v>
      </c>
      <c r="K116" s="24">
        <v>45406</v>
      </c>
      <c r="L116" s="423">
        <f>'Bonds (CP)'!AT147*'Final Portfolio'!$Y$3</f>
        <v>-3.0573025856044377E-5</v>
      </c>
      <c r="M116" s="423">
        <f>'Bonds (CP)'!AU147*'Final Portfolio'!$Y$4</f>
        <v>-3.1423242953463235E-3</v>
      </c>
      <c r="N116" s="423">
        <f>'Bonds (CP)'!AV147*'Final Portfolio'!$Y$5</f>
        <v>-8.2397385472458857E-3</v>
      </c>
      <c r="O116" s="423">
        <f>'Bonds (CP)'!AW147*'Final Portfolio'!$Y$6</f>
        <v>-1.4763151630998428E-2</v>
      </c>
      <c r="P116" s="423">
        <f>'Bonds (CP)'!AX147*'Final Portfolio'!$Y$7</f>
        <v>-1.3282844652091352E-3</v>
      </c>
      <c r="Q116" s="423">
        <f>SUM(L116:P116)</f>
        <v>-2.7504071964655815E-2</v>
      </c>
      <c r="U116" s="24">
        <v>45406</v>
      </c>
      <c r="V116" s="423">
        <f t="shared" si="6"/>
        <v>-2.4480856825337707E-5</v>
      </c>
      <c r="W116" s="423">
        <f t="shared" si="6"/>
        <v>-3.1362321263156169E-3</v>
      </c>
      <c r="X116" s="423">
        <f t="shared" si="6"/>
        <v>-8.2336463782151786E-3</v>
      </c>
      <c r="Y116" s="423">
        <f t="shared" si="6"/>
        <v>-1.475705946196772E-2</v>
      </c>
      <c r="Z116" s="423">
        <f t="shared" si="4"/>
        <v>-1.3221922961784286E-3</v>
      </c>
      <c r="AA116" s="423">
        <f t="shared" si="4"/>
        <v>-2.749797979562511E-2</v>
      </c>
    </row>
    <row r="117" spans="1:27">
      <c r="A117" s="24">
        <v>45366</v>
      </c>
      <c r="B117" s="421">
        <f>'Bonds (CP)'!O119*'Bonds Portfolio'!$H$3</f>
        <v>-4.9157131627215689E-5</v>
      </c>
      <c r="C117" s="421">
        <f>'Bonds (CP)'!P119*'Bonds Portfolio'!$H$4</f>
        <v>-6.1403446067006314E-4</v>
      </c>
      <c r="D117" s="421">
        <f>'Bonds (CP)'!Q119*'Bonds Portfolio'!$H$5</f>
        <v>-6.6860451968206653E-4</v>
      </c>
      <c r="E117" s="421">
        <f>'Bonds (CP)'!R119*'Bonds Portfolio'!$H$6</f>
        <v>-1.5924876881762474E-3</v>
      </c>
      <c r="F117" s="421">
        <f>'Bonds (CP)'!S119*'Bonds Portfolio'!H$7</f>
        <v>-5.419009349211577E-3</v>
      </c>
      <c r="G117" s="422">
        <f t="shared" si="5"/>
        <v>-8.3432931493671696E-3</v>
      </c>
      <c r="K117" s="24">
        <v>45407</v>
      </c>
      <c r="L117" s="423">
        <f>'Bonds (CP)'!AT148*'Final Portfolio'!$Y$3</f>
        <v>-2.6182579856868228E-5</v>
      </c>
      <c r="M117" s="423">
        <f>'Bonds (CP)'!AU148*'Final Portfolio'!$Y$4</f>
        <v>-2.8356930264831878E-3</v>
      </c>
      <c r="N117" s="423">
        <f>'Bonds (CP)'!AV148*'Final Portfolio'!$Y$5</f>
        <v>-7.8373232637911593E-3</v>
      </c>
      <c r="O117" s="423">
        <f>'Bonds (CP)'!AW148*'Final Portfolio'!$Y$6</f>
        <v>-1.2993892365759359E-2</v>
      </c>
      <c r="P117" s="423">
        <f>'Bonds (CP)'!AX148*'Final Portfolio'!$Y$7</f>
        <v>6.3704956910745516E-4</v>
      </c>
      <c r="Q117" s="423">
        <f>SUM(L117:P117)</f>
        <v>-2.3056041666783118E-2</v>
      </c>
      <c r="U117" s="24">
        <v>45407</v>
      </c>
      <c r="V117" s="423">
        <f t="shared" si="6"/>
        <v>-2.0090410826161558E-5</v>
      </c>
      <c r="W117" s="423">
        <f t="shared" si="6"/>
        <v>-2.8296008574524812E-3</v>
      </c>
      <c r="X117" s="423">
        <f t="shared" si="6"/>
        <v>-7.8312310947604522E-3</v>
      </c>
      <c r="Y117" s="423">
        <f t="shared" si="6"/>
        <v>-1.2987800196728651E-2</v>
      </c>
      <c r="Z117" s="423">
        <f t="shared" si="4"/>
        <v>6.4314173813816188E-4</v>
      </c>
      <c r="AA117" s="423">
        <f t="shared" si="4"/>
        <v>-2.3049949497752412E-2</v>
      </c>
    </row>
    <row r="118" spans="1:27">
      <c r="A118" s="24">
        <v>45369</v>
      </c>
      <c r="B118" s="421">
        <f>'Bonds (CP)'!O120*'Bonds Portfolio'!$H$3</f>
        <v>-2.1050794204920864E-5</v>
      </c>
      <c r="C118" s="421">
        <f>'Bonds (CP)'!P120*'Bonds Portfolio'!$H$4</f>
        <v>-1.6752983757740303E-4</v>
      </c>
      <c r="D118" s="421">
        <f>'Bonds (CP)'!Q120*'Bonds Portfolio'!$H$5</f>
        <v>-9.5593838620773008E-5</v>
      </c>
      <c r="E118" s="421">
        <f>'Bonds (CP)'!R120*'Bonds Portfolio'!$H$6</f>
        <v>-5.3129139866943062E-4</v>
      </c>
      <c r="F118" s="421">
        <f>'Bonds (CP)'!S120*'Bonds Portfolio'!H$7</f>
        <v>-6.7154421747578049E-3</v>
      </c>
      <c r="G118" s="422">
        <f t="shared" si="5"/>
        <v>-7.5309080438303328E-3</v>
      </c>
      <c r="K118" s="24">
        <v>45408</v>
      </c>
      <c r="L118" s="423">
        <f>'Bonds (CP)'!AT149*'Final Portfolio'!$Y$3</f>
        <v>-1.2213207711768704E-5</v>
      </c>
      <c r="M118" s="423">
        <f>'Bonds (CP)'!AU149*'Final Portfolio'!$Y$4</f>
        <v>-3.0160317519403713E-3</v>
      </c>
      <c r="N118" s="423">
        <f>'Bonds (CP)'!AV149*'Final Portfolio'!$Y$5</f>
        <v>-8.6284414276727676E-3</v>
      </c>
      <c r="O118" s="423">
        <f>'Bonds (CP)'!AW149*'Final Portfolio'!$Y$6</f>
        <v>-1.4707413654066149E-2</v>
      </c>
      <c r="P118" s="423">
        <f>'Bonds (CP)'!AX149*'Final Portfolio'!$Y$7</f>
        <v>4.8535683187578727E-4</v>
      </c>
      <c r="Q118" s="423">
        <f>SUM(L118:P118)</f>
        <v>-2.5878743209515272E-2</v>
      </c>
      <c r="U118" s="24">
        <v>45408</v>
      </c>
      <c r="V118" s="423">
        <f t="shared" si="6"/>
        <v>-6.1210386810620328E-6</v>
      </c>
      <c r="W118" s="423">
        <f t="shared" si="6"/>
        <v>-3.0099395829096647E-3</v>
      </c>
      <c r="X118" s="423">
        <f t="shared" si="6"/>
        <v>-8.6223492586420605E-3</v>
      </c>
      <c r="Y118" s="423">
        <f t="shared" si="6"/>
        <v>-1.4701321485035442E-2</v>
      </c>
      <c r="Z118" s="423">
        <f t="shared" si="4"/>
        <v>4.9144900090649399E-4</v>
      </c>
      <c r="AA118" s="423">
        <f t="shared" si="4"/>
        <v>-2.5872651040484567E-2</v>
      </c>
    </row>
    <row r="119" spans="1:27">
      <c r="A119" s="24">
        <v>45370</v>
      </c>
      <c r="B119" s="421">
        <f>'Bonds (CP)'!O121*'Bonds Portfolio'!$H$3</f>
        <v>-2.3387730168401346E-6</v>
      </c>
      <c r="C119" s="421">
        <f>'Bonds (CP)'!P121*'Bonds Portfolio'!$H$4</f>
        <v>2.235856651869934E-4</v>
      </c>
      <c r="D119" s="421">
        <f>'Bonds (CP)'!Q121*'Bonds Portfolio'!$H$5</f>
        <v>1.9131689295527732E-4</v>
      </c>
      <c r="E119" s="421">
        <f>'Bonds (CP)'!R121*'Bonds Portfolio'!$H$6</f>
        <v>-2.1153212190906799E-3</v>
      </c>
      <c r="F119" s="421">
        <f>'Bonds (CP)'!S121*'Bonds Portfolio'!H$7</f>
        <v>-4.8016802664600988E-3</v>
      </c>
      <c r="G119" s="422">
        <f t="shared" si="5"/>
        <v>-6.504437700425348E-3</v>
      </c>
      <c r="K119" s="24">
        <v>45409</v>
      </c>
      <c r="L119" s="423">
        <f>'Bonds (CP)'!AT150*'Final Portfolio'!$Y$3</f>
        <v>-3.4897923573540269E-6</v>
      </c>
      <c r="M119" s="423">
        <f>'Bonds (CP)'!AU150*'Final Portfolio'!$Y$4</f>
        <v>-3.0762088843590972E-3</v>
      </c>
      <c r="N119" s="423">
        <f>'Bonds (CP)'!AV150*'Final Portfolio'!$Y$5</f>
        <v>-8.7600951084316116E-3</v>
      </c>
      <c r="O119" s="423">
        <f>'Bonds (CP)'!AW150*'Final Portfolio'!$Y$6</f>
        <v>-1.4049131383878333E-2</v>
      </c>
      <c r="P119" s="423">
        <f>'Bonds (CP)'!AX150*'Final Portfolio'!$Y$7</f>
        <v>2.2067449203910751E-3</v>
      </c>
      <c r="Q119" s="423">
        <f>SUM(L119:P119)</f>
        <v>-2.3682180248635321E-2</v>
      </c>
      <c r="U119" s="24">
        <v>45409</v>
      </c>
      <c r="V119" s="423">
        <f t="shared" si="6"/>
        <v>2.6023766733526438E-6</v>
      </c>
      <c r="W119" s="423">
        <f t="shared" si="6"/>
        <v>-3.0701167153283906E-3</v>
      </c>
      <c r="X119" s="423">
        <f t="shared" si="6"/>
        <v>-8.7540029394009046E-3</v>
      </c>
      <c r="Y119" s="423">
        <f t="shared" si="6"/>
        <v>-1.4043039214847626E-2</v>
      </c>
      <c r="Z119" s="423">
        <f t="shared" si="4"/>
        <v>2.2128370894217817E-3</v>
      </c>
      <c r="AA119" s="423">
        <f t="shared" si="4"/>
        <v>-2.3676088079604616E-2</v>
      </c>
    </row>
    <row r="120" spans="1:27">
      <c r="A120" s="24">
        <v>45371</v>
      </c>
      <c r="B120" s="421">
        <f>'Bonds (CP)'!O122*'Bonds Portfolio'!$H$3</f>
        <v>-2.3367338041679719E-5</v>
      </c>
      <c r="C120" s="421">
        <f>'Bonds (CP)'!P122*'Bonds Portfolio'!$H$4</f>
        <v>-1.1171635266184498E-4</v>
      </c>
      <c r="D120" s="421">
        <f>'Bonds (CP)'!Q122*'Bonds Portfolio'!$H$5</f>
        <v>-3.8211717710194461E-4</v>
      </c>
      <c r="E120" s="421">
        <f>'Bonds (CP)'!R122*'Bonds Portfolio'!$H$6</f>
        <v>-1.2336976939296774E-3</v>
      </c>
      <c r="F120" s="421">
        <f>'Bonds (CP)'!S122*'Bonds Portfolio'!H$7</f>
        <v>-1.3938106853852706E-3</v>
      </c>
      <c r="G120" s="422">
        <f t="shared" si="5"/>
        <v>-3.1447092471204169E-3</v>
      </c>
      <c r="K120" s="24">
        <v>45411</v>
      </c>
      <c r="L120" s="423">
        <f>'Bonds (CP)'!AT151*'Final Portfolio'!$Y$3</f>
        <v>1.5732890481601201E-5</v>
      </c>
      <c r="M120" s="423">
        <f>'Bonds (CP)'!AU151*'Final Portfolio'!$Y$4</f>
        <v>-3.6255621589956276E-3</v>
      </c>
      <c r="N120" s="423">
        <f>'Bonds (CP)'!AV151*'Final Portfolio'!$Y$5</f>
        <v>-1.0083888535558449E-2</v>
      </c>
      <c r="O120" s="423">
        <f>'Bonds (CP)'!AW151*'Final Portfolio'!$Y$6</f>
        <v>-9.8713050374576259E-3</v>
      </c>
      <c r="P120" s="423">
        <f>'Bonds (CP)'!AX151*'Final Portfolio'!$Y$7</f>
        <v>5.1008275744150343E-3</v>
      </c>
      <c r="Q120" s="423">
        <f>SUM(L120:P120)</f>
        <v>-1.8464195267115065E-2</v>
      </c>
      <c r="U120" s="24">
        <v>45411</v>
      </c>
      <c r="V120" s="423">
        <f t="shared" si="6"/>
        <v>2.1825059512307871E-5</v>
      </c>
      <c r="W120" s="423">
        <f t="shared" si="6"/>
        <v>-3.619469989964921E-3</v>
      </c>
      <c r="X120" s="423">
        <f t="shared" si="6"/>
        <v>-1.0077796366527742E-2</v>
      </c>
      <c r="Y120" s="423">
        <f t="shared" si="6"/>
        <v>-9.8652128684269189E-3</v>
      </c>
      <c r="Z120" s="423">
        <f t="shared" si="4"/>
        <v>5.1069197434457413E-3</v>
      </c>
      <c r="AA120" s="423">
        <f t="shared" si="4"/>
        <v>-1.845810309808436E-2</v>
      </c>
    </row>
    <row r="121" spans="1:27">
      <c r="A121" s="24">
        <v>45372</v>
      </c>
      <c r="B121" s="421">
        <f>'Bonds (CP)'!O123*'Bonds Portfolio'!$H$3</f>
        <v>-1.4013071895423001E-5</v>
      </c>
      <c r="C121" s="421">
        <f>'Bonds (CP)'!P123*'Bonds Portfolio'!$H$4</f>
        <v>-5.0201602217823547E-4</v>
      </c>
      <c r="D121" s="421">
        <f>'Bonds (CP)'!Q123*'Bonds Portfolio'!$H$5</f>
        <v>-2.8654202442533999E-4</v>
      </c>
      <c r="E121" s="421">
        <f>'Bonds (CP)'!R123*'Bonds Portfolio'!$H$6</f>
        <v>1.9515941175018005E-3</v>
      </c>
      <c r="F121" s="421">
        <f>'Bonds (CP)'!S123*'Bonds Portfolio'!H$7</f>
        <v>2.8162621638896696E-3</v>
      </c>
      <c r="G121" s="422">
        <f t="shared" si="5"/>
        <v>3.965285162892471E-3</v>
      </c>
      <c r="K121" s="24">
        <v>45412</v>
      </c>
      <c r="L121" s="423">
        <f>'Bonds (CP)'!AT152*'Final Portfolio'!$Y$3</f>
        <v>1.5719151165836111E-5</v>
      </c>
      <c r="M121" s="423">
        <f>'Bonds (CP)'!AU152*'Final Portfolio'!$Y$4</f>
        <v>-3.564085134290238E-3</v>
      </c>
      <c r="N121" s="423">
        <f>'Bonds (CP)'!AV152*'Final Portfolio'!$Y$5</f>
        <v>-9.5519654322704494E-3</v>
      </c>
      <c r="O121" s="423">
        <f>'Bonds (CP)'!AW152*'Final Portfolio'!$Y$6</f>
        <v>-9.4177031645502757E-3</v>
      </c>
      <c r="P121" s="423">
        <f>'Bonds (CP)'!AX152*'Final Portfolio'!$Y$7</f>
        <v>4.9278983611393623E-3</v>
      </c>
      <c r="Q121" s="423">
        <f>SUM(L121:P121)</f>
        <v>-1.7590136218805764E-2</v>
      </c>
      <c r="U121" s="24">
        <v>45412</v>
      </c>
      <c r="V121" s="423">
        <f t="shared" si="6"/>
        <v>2.1811320196542781E-5</v>
      </c>
      <c r="W121" s="423">
        <f t="shared" si="6"/>
        <v>-3.5579929652595314E-3</v>
      </c>
      <c r="X121" s="423">
        <f t="shared" si="6"/>
        <v>-9.5458732632397424E-3</v>
      </c>
      <c r="Y121" s="423">
        <f t="shared" si="6"/>
        <v>-9.4116109955195686E-3</v>
      </c>
      <c r="Z121" s="423">
        <f t="shared" si="4"/>
        <v>4.9339905301700694E-3</v>
      </c>
      <c r="AA121" s="423">
        <f t="shared" si="4"/>
        <v>-1.7584044049775059E-2</v>
      </c>
    </row>
    <row r="122" spans="1:27">
      <c r="A122" s="24">
        <v>45373</v>
      </c>
      <c r="B122" s="421">
        <f>'Bonds (CP)'!O124*'Bonds Portfolio'!$H$3</f>
        <v>1.6358562957795277E-5</v>
      </c>
      <c r="C122" s="421">
        <f>'Bonds (CP)'!P124*'Bonds Portfolio'!$H$4</f>
        <v>9.517951497562898E-4</v>
      </c>
      <c r="D122" s="421">
        <f>'Bonds (CP)'!Q124*'Bonds Portfolio'!$H$5</f>
        <v>9.5807494005796133E-4</v>
      </c>
      <c r="E122" s="421">
        <f>'Bonds (CP)'!R124*'Bonds Portfolio'!$H$6</f>
        <v>-1.9367714050273072E-3</v>
      </c>
      <c r="F122" s="421">
        <f>'Bonds (CP)'!S124*'Bonds Portfolio'!H$7</f>
        <v>-3.5735016719264747E-3</v>
      </c>
      <c r="G122" s="422">
        <f t="shared" si="5"/>
        <v>-3.5840444241817355E-3</v>
      </c>
      <c r="K122" s="24">
        <v>45414</v>
      </c>
      <c r="L122" s="423">
        <f>'Bonds (CP)'!AT153*'Final Portfolio'!$Y$3</f>
        <v>-9.5768761971104511E-6</v>
      </c>
      <c r="M122" s="423">
        <f>'Bonds (CP)'!AU153*'Final Portfolio'!$Y$4</f>
        <v>-3.8041299175806476E-3</v>
      </c>
      <c r="N122" s="423">
        <f>'Bonds (CP)'!AV153*'Final Portfolio'!$Y$5</f>
        <v>-9.9448023805695038E-3</v>
      </c>
      <c r="O122" s="423">
        <f>'Bonds (CP)'!AW153*'Final Portfolio'!$Y$6</f>
        <v>-1.2288957932602351E-2</v>
      </c>
      <c r="P122" s="423">
        <f>'Bonds (CP)'!AX153*'Final Portfolio'!$Y$7</f>
        <v>3.4514799151941309E-3</v>
      </c>
      <c r="Q122" s="423">
        <f>SUM(L122:P122)</f>
        <v>-2.2595987191755484E-2</v>
      </c>
      <c r="U122" s="24">
        <v>45414</v>
      </c>
      <c r="V122" s="423">
        <f t="shared" si="6"/>
        <v>-3.4847071664037804E-6</v>
      </c>
      <c r="W122" s="423">
        <f t="shared" si="6"/>
        <v>-3.798037748549941E-3</v>
      </c>
      <c r="X122" s="423">
        <f t="shared" si="6"/>
        <v>-9.9387102115387968E-3</v>
      </c>
      <c r="Y122" s="423">
        <f t="shared" si="6"/>
        <v>-1.2282865763571644E-2</v>
      </c>
      <c r="Z122" s="423">
        <f t="shared" si="4"/>
        <v>3.4575720842248375E-3</v>
      </c>
      <c r="AA122" s="423">
        <f t="shared" si="4"/>
        <v>-2.2589895022724779E-2</v>
      </c>
    </row>
    <row r="123" spans="1:27">
      <c r="A123" s="24">
        <v>45376</v>
      </c>
      <c r="B123" s="421">
        <f>'Bonds (CP)'!O125*'Bonds Portfolio'!$H$3</f>
        <v>2.3389771338804266E-5</v>
      </c>
      <c r="C123" s="421">
        <f>'Bonds (CP)'!P125*'Bonds Portfolio'!$H$4</f>
        <v>-3.3509850429605238E-4</v>
      </c>
      <c r="D123" s="421">
        <f>'Bonds (CP)'!Q125*'Bonds Portfolio'!$H$5</f>
        <v>-6.6839399210908746E-4</v>
      </c>
      <c r="E123" s="421">
        <f>'Bonds (CP)'!R125*'Bonds Portfolio'!$H$6</f>
        <v>-1.7646531821255196E-4</v>
      </c>
      <c r="F123" s="421">
        <f>'Bonds (CP)'!S125*'Bonds Portfolio'!H$7</f>
        <v>1.7987317633781363E-3</v>
      </c>
      <c r="G123" s="422">
        <f t="shared" si="5"/>
        <v>6.4216372009924874E-4</v>
      </c>
      <c r="K123" s="24">
        <v>45415</v>
      </c>
      <c r="L123" s="423">
        <f>'Bonds (CP)'!AT154*'Final Portfolio'!$Y$3</f>
        <v>-1.9147084421236028E-5</v>
      </c>
      <c r="M123" s="423">
        <f>'Bonds (CP)'!AU154*'Final Portfolio'!$Y$4</f>
        <v>-5.1422372787630708E-3</v>
      </c>
      <c r="N123" s="423">
        <f>'Bonds (CP)'!AV154*'Final Portfolio'!$Y$5</f>
        <v>-1.1533760263636811E-2</v>
      </c>
      <c r="O123" s="423">
        <f>'Bonds (CP)'!AW154*'Final Portfolio'!$Y$6</f>
        <v>-9.8574167531352494E-3</v>
      </c>
      <c r="P123" s="423">
        <f>'Bonds (CP)'!AX154*'Final Portfolio'!$Y$7</f>
        <v>4.0463353131405212E-3</v>
      </c>
      <c r="Q123" s="423">
        <f>SUM(L123:P123)</f>
        <v>-2.2506226066815845E-2</v>
      </c>
      <c r="U123" s="24">
        <v>45415</v>
      </c>
      <c r="V123" s="423">
        <f t="shared" si="6"/>
        <v>-1.3054915390529359E-5</v>
      </c>
      <c r="W123" s="423">
        <f t="shared" si="6"/>
        <v>-5.1361451097323638E-3</v>
      </c>
      <c r="X123" s="423">
        <f t="shared" si="6"/>
        <v>-1.1527668094606104E-2</v>
      </c>
      <c r="Y123" s="423">
        <f t="shared" si="6"/>
        <v>-9.8513245841045424E-3</v>
      </c>
      <c r="Z123" s="423">
        <f t="shared" si="4"/>
        <v>4.0524274821712282E-3</v>
      </c>
      <c r="AA123" s="423">
        <f t="shared" si="4"/>
        <v>-2.250013389778514E-2</v>
      </c>
    </row>
    <row r="124" spans="1:27">
      <c r="A124" s="24">
        <v>45377</v>
      </c>
      <c r="B124" s="421">
        <f>'Bonds (CP)'!O126*'Bonds Portfolio'!$H$3</f>
        <v>3.7475965740251918E-5</v>
      </c>
      <c r="C124" s="421">
        <f>'Bonds (CP)'!P126*'Bonds Portfolio'!$H$4</f>
        <v>-1.1171635266184498E-4</v>
      </c>
      <c r="D124" s="421">
        <f>'Bonds (CP)'!Q126*'Bonds Portfolio'!$H$5</f>
        <v>-1.5230713176863522E-3</v>
      </c>
      <c r="E124" s="421">
        <f>'Bonds (CP)'!R126*'Bonds Portfolio'!$H$6</f>
        <v>-3.4987562975587888E-3</v>
      </c>
      <c r="F124" s="421">
        <f>'Bonds (CP)'!S126*'Bonds Portfolio'!H$7</f>
        <v>6.7558396431665179E-3</v>
      </c>
      <c r="G124" s="422">
        <f t="shared" si="5"/>
        <v>1.6597716409997836E-3</v>
      </c>
      <c r="K124" s="24">
        <v>45418</v>
      </c>
      <c r="L124" s="423">
        <f>'Bonds (CP)'!AT155*'Final Portfolio'!$Y$3</f>
        <v>-3.6521739130435105E-5</v>
      </c>
      <c r="M124" s="423">
        <f>'Bonds (CP)'!AU155*'Final Portfolio'!$Y$4</f>
        <v>-4.4749619782753847E-3</v>
      </c>
      <c r="N124" s="423">
        <f>'Bonds (CP)'!AV155*'Final Portfolio'!$Y$5</f>
        <v>-1.0211491110580617E-2</v>
      </c>
      <c r="O124" s="423">
        <f>'Bonds (CP)'!AW155*'Final Portfolio'!$Y$6</f>
        <v>-1.0951077502635152E-2</v>
      </c>
      <c r="P124" s="423">
        <f>'Bonds (CP)'!AX155*'Final Portfolio'!$Y$7</f>
        <v>2.3735011581065323E-3</v>
      </c>
      <c r="Q124" s="423">
        <f>SUM(L124:P124)</f>
        <v>-2.3300551172515057E-2</v>
      </c>
      <c r="U124" s="24">
        <v>45418</v>
      </c>
      <c r="V124" s="423">
        <f t="shared" si="6"/>
        <v>-3.0429570099728435E-5</v>
      </c>
      <c r="W124" s="423">
        <f t="shared" si="6"/>
        <v>-4.4688698092446777E-3</v>
      </c>
      <c r="X124" s="423">
        <f t="shared" si="6"/>
        <v>-1.020539894154991E-2</v>
      </c>
      <c r="Y124" s="423">
        <f t="shared" si="6"/>
        <v>-1.0944985333604445E-2</v>
      </c>
      <c r="Z124" s="423">
        <f t="shared" si="4"/>
        <v>2.3795933271372389E-3</v>
      </c>
      <c r="AA124" s="423">
        <f t="shared" si="4"/>
        <v>-2.3294459003484352E-2</v>
      </c>
    </row>
    <row r="125" spans="1:27">
      <c r="A125" s="24">
        <v>45378</v>
      </c>
      <c r="B125" s="421">
        <f>'Bonds (CP)'!O127*'Bonds Portfolio'!$H$3</f>
        <v>1.1716359185103721E-5</v>
      </c>
      <c r="C125" s="421">
        <f>'Bonds (CP)'!P127*'Bonds Portfolio'!$H$4</f>
        <v>8.9639090882689487E-4</v>
      </c>
      <c r="D125" s="421">
        <f>'Bonds (CP)'!Q127*'Bonds Portfolio'!$H$5</f>
        <v>1.8221166564326675E-3</v>
      </c>
      <c r="E125" s="421">
        <f>'Bonds (CP)'!R127*'Bonds Portfolio'!$H$6</f>
        <v>3.3685454151939375E-3</v>
      </c>
      <c r="F125" s="421">
        <f>'Bonds (CP)'!S127*'Bonds Portfolio'!H$7</f>
        <v>6.063742166438988E-3</v>
      </c>
      <c r="G125" s="422">
        <f t="shared" si="5"/>
        <v>1.2162511506077592E-2</v>
      </c>
      <c r="K125" s="24">
        <v>45419</v>
      </c>
      <c r="L125" s="423">
        <f>'Bonds (CP)'!AT156*'Final Portfolio'!$Y$3</f>
        <v>-4.0908695273739192E-5</v>
      </c>
      <c r="M125" s="423">
        <f>'Bonds (CP)'!AU156*'Final Portfolio'!$Y$4</f>
        <v>-4.4136285618900572E-3</v>
      </c>
      <c r="N125" s="423">
        <f>'Bonds (CP)'!AV156*'Final Portfolio'!$Y$5</f>
        <v>-8.6114847231078158E-3</v>
      </c>
      <c r="O125" s="423">
        <f>'Bonds (CP)'!AW156*'Final Portfolio'!$Y$6</f>
        <v>-6.955603921646355E-3</v>
      </c>
      <c r="P125" s="423">
        <f>'Bonds (CP)'!AX156*'Final Portfolio'!$Y$7</f>
        <v>-2.0260491505779909E-4</v>
      </c>
      <c r="Q125" s="423">
        <f>SUM(L125:P125)</f>
        <v>-2.0224230816975764E-2</v>
      </c>
      <c r="U125" s="24">
        <v>45419</v>
      </c>
      <c r="V125" s="423">
        <f t="shared" si="6"/>
        <v>-3.4816526243032522E-5</v>
      </c>
      <c r="W125" s="423">
        <f t="shared" si="6"/>
        <v>-4.4075363928593502E-3</v>
      </c>
      <c r="X125" s="423">
        <f t="shared" si="6"/>
        <v>-8.6053925540771087E-3</v>
      </c>
      <c r="Y125" s="423">
        <f t="shared" si="6"/>
        <v>-6.949511752615648E-3</v>
      </c>
      <c r="Z125" s="423">
        <f t="shared" si="4"/>
        <v>-1.9651274602709243E-4</v>
      </c>
      <c r="AA125" s="423">
        <f t="shared" si="4"/>
        <v>-2.0218138647945059E-2</v>
      </c>
    </row>
    <row r="126" spans="1:27">
      <c r="A126" s="24">
        <v>45379</v>
      </c>
      <c r="B126" s="421">
        <f>'Bonds (CP)'!O128*'Bonds Portfolio'!$H$3</f>
        <v>0</v>
      </c>
      <c r="C126" s="421">
        <f>'Bonds (CP)'!P128*'Bonds Portfolio'!$H$4</f>
        <v>-1.6776033357194197E-4</v>
      </c>
      <c r="D126" s="421">
        <f>'Bonds (CP)'!Q128*'Bonds Portfolio'!$H$5</f>
        <v>-9.5593838620773008E-5</v>
      </c>
      <c r="E126" s="421">
        <f>'Bonds (CP)'!R128*'Bonds Portfolio'!$H$6</f>
        <v>5.3012950869536616E-4</v>
      </c>
      <c r="F126" s="421">
        <f>'Bonds (CP)'!S128*'Bonds Portfolio'!H$7</f>
        <v>-2.0883161812005501E-4</v>
      </c>
      <c r="G126" s="422">
        <f t="shared" si="5"/>
        <v>5.7943718382596164E-5</v>
      </c>
      <c r="K126" s="24">
        <v>45420</v>
      </c>
      <c r="L126" s="423">
        <f>'Bonds (CP)'!AT157*'Final Portfolio'!$Y$3</f>
        <v>-4.2660630332579387E-5</v>
      </c>
      <c r="M126" s="423">
        <f>'Bonds (CP)'!AU157*'Final Portfolio'!$Y$4</f>
        <v>-5.2063159470335484E-3</v>
      </c>
      <c r="N126" s="423">
        <f>'Bonds (CP)'!AV157*'Final Portfolio'!$Y$5</f>
        <v>-1.1397876595471944E-2</v>
      </c>
      <c r="O126" s="423">
        <f>'Bonds (CP)'!AW157*'Final Portfolio'!$Y$6</f>
        <v>-1.2039437597571137E-2</v>
      </c>
      <c r="P126" s="423">
        <f>'Bonds (CP)'!AX157*'Final Portfolio'!$Y$7</f>
        <v>-1.895668671138494E-3</v>
      </c>
      <c r="Q126" s="423">
        <f>SUM(L126:P126)</f>
        <v>-3.0581959441547707E-2</v>
      </c>
      <c r="U126" s="24">
        <v>45420</v>
      </c>
      <c r="V126" s="423">
        <f t="shared" si="6"/>
        <v>-3.6568461301872717E-5</v>
      </c>
      <c r="W126" s="423">
        <f t="shared" si="6"/>
        <v>-5.2002237780028413E-3</v>
      </c>
      <c r="X126" s="423">
        <f t="shared" si="6"/>
        <v>-1.1391784426441237E-2</v>
      </c>
      <c r="Y126" s="423">
        <f t="shared" si="6"/>
        <v>-1.203334542854043E-2</v>
      </c>
      <c r="Z126" s="423">
        <f t="shared" si="4"/>
        <v>-1.8895765021077874E-3</v>
      </c>
      <c r="AA126" s="423">
        <f t="shared" si="4"/>
        <v>-3.0575867272517002E-2</v>
      </c>
    </row>
    <row r="127" spans="1:27">
      <c r="A127" s="24">
        <v>45380</v>
      </c>
      <c r="B127" s="421">
        <f>'Bonds (CP)'!O129*'Bonds Portfolio'!$H$3</f>
        <v>-7.0279720279752489E-6</v>
      </c>
      <c r="C127" s="421">
        <f>'Bonds (CP)'!P129*'Bonds Portfolio'!$H$4</f>
        <v>-5.5924333074513833E-5</v>
      </c>
      <c r="D127" s="421">
        <f>'Bonds (CP)'!Q129*'Bonds Portfolio'!$H$5</f>
        <v>-2.8660222495665303E-4</v>
      </c>
      <c r="E127" s="421">
        <f>'Bonds (CP)'!R129*'Bonds Portfolio'!$H$6</f>
        <v>-1.7579185103840079E-3</v>
      </c>
      <c r="F127" s="421">
        <f>'Bonds (CP)'!S129*'Bonds Portfolio'!H$7</f>
        <v>-2.483695812090746E-3</v>
      </c>
      <c r="G127" s="422">
        <f t="shared" si="5"/>
        <v>-4.5911688525338955E-3</v>
      </c>
      <c r="K127" s="24">
        <v>45422</v>
      </c>
      <c r="L127" s="423">
        <f>'Bonds (CP)'!AT158*'Final Portfolio'!$Y$3</f>
        <v>-5.1322199025748418E-5</v>
      </c>
      <c r="M127" s="423">
        <f>'Bonds (CP)'!AU158*'Final Portfolio'!$Y$4</f>
        <v>-5.1445625918969812E-3</v>
      </c>
      <c r="N127" s="423">
        <f>'Bonds (CP)'!AV158*'Final Portfolio'!$Y$5</f>
        <v>-1.0871558057889604E-2</v>
      </c>
      <c r="O127" s="423">
        <f>'Bonds (CP)'!AW158*'Final Portfolio'!$Y$6</f>
        <v>-1.1828835658870052E-2</v>
      </c>
      <c r="P127" s="423">
        <f>'Bonds (CP)'!AX158*'Final Portfolio'!$Y$7</f>
        <v>-2.0266313435800885E-3</v>
      </c>
      <c r="Q127" s="423">
        <f>SUM(L127:P127)</f>
        <v>-2.9922909851262475E-2</v>
      </c>
      <c r="U127" s="24">
        <v>45422</v>
      </c>
      <c r="V127" s="423">
        <f t="shared" si="6"/>
        <v>-4.5230029995041748E-5</v>
      </c>
      <c r="W127" s="423">
        <f t="shared" si="6"/>
        <v>-5.1384704228662741E-3</v>
      </c>
      <c r="X127" s="423">
        <f t="shared" si="6"/>
        <v>-1.0865465888858897E-2</v>
      </c>
      <c r="Y127" s="423">
        <f t="shared" si="6"/>
        <v>-1.1822743489839345E-2</v>
      </c>
      <c r="Z127" s="423">
        <f t="shared" ref="Z127:AA190" si="7">P127-$L$485</f>
        <v>-2.0205391745493819E-3</v>
      </c>
      <c r="AA127" s="423">
        <f t="shared" si="7"/>
        <v>-2.9916817682231769E-2</v>
      </c>
    </row>
    <row r="128" spans="1:27">
      <c r="A128" s="24">
        <v>45383</v>
      </c>
      <c r="B128" s="421">
        <f>'Bonds (CP)'!O130*'Bonds Portfolio'!$H$3</f>
        <v>-2.3424525828132039E-6</v>
      </c>
      <c r="C128" s="421">
        <f>'Bonds (CP)'!P130*'Bonds Portfolio'!$H$4</f>
        <v>-1.1181880395614918E-4</v>
      </c>
      <c r="D128" s="421">
        <f>'Bonds (CP)'!Q130*'Bonds Portfolio'!$H$5</f>
        <v>-4.7727164563777721E-4</v>
      </c>
      <c r="E128" s="421">
        <f>'Bonds (CP)'!R130*'Bonds Portfolio'!$H$6</f>
        <v>-1.7543495822901056E-3</v>
      </c>
      <c r="F128" s="421">
        <f>'Bonds (CP)'!S130*'Bonds Portfolio'!H$7</f>
        <v>-4.4809841283872717E-3</v>
      </c>
      <c r="G128" s="422">
        <f t="shared" si="5"/>
        <v>-6.826766612854117E-3</v>
      </c>
      <c r="K128" s="24">
        <v>45425</v>
      </c>
      <c r="L128" s="423">
        <f>'Bonds (CP)'!AT159*'Final Portfolio'!$Y$3</f>
        <v>-5.5632823365784344E-5</v>
      </c>
      <c r="M128" s="423">
        <f>'Bonds (CP)'!AU159*'Final Portfolio'!$Y$4</f>
        <v>-6.1669551850295256E-3</v>
      </c>
      <c r="N128" s="423">
        <f>'Bonds (CP)'!AV159*'Final Portfolio'!$Y$5</f>
        <v>-1.257043833229766E-2</v>
      </c>
      <c r="O128" s="423">
        <f>'Bonds (CP)'!AW159*'Final Portfolio'!$Y$6</f>
        <v>-1.2022521818451867E-2</v>
      </c>
      <c r="P128" s="423">
        <f>'Bonds (CP)'!AX159*'Final Portfolio'!$Y$7</f>
        <v>-2.0092902334478769E-3</v>
      </c>
      <c r="Q128" s="423">
        <f>SUM(L128:P128)</f>
        <v>-3.2824838392592717E-2</v>
      </c>
      <c r="U128" s="24">
        <v>45425</v>
      </c>
      <c r="V128" s="423">
        <f t="shared" si="6"/>
        <v>-4.9540654335077675E-5</v>
      </c>
      <c r="W128" s="423">
        <f t="shared" si="6"/>
        <v>-6.1608630159988185E-3</v>
      </c>
      <c r="X128" s="423">
        <f t="shared" si="6"/>
        <v>-1.2564346163266953E-2</v>
      </c>
      <c r="Y128" s="423">
        <f t="shared" si="6"/>
        <v>-1.201642964942116E-2</v>
      </c>
      <c r="Z128" s="423">
        <f t="shared" si="7"/>
        <v>-2.0031980644171703E-3</v>
      </c>
      <c r="AA128" s="423">
        <f t="shared" si="7"/>
        <v>-3.2818746223562012E-2</v>
      </c>
    </row>
    <row r="129" spans="1:27">
      <c r="A129" s="24">
        <v>45384</v>
      </c>
      <c r="B129" s="421">
        <f>'Bonds (CP)'!O131*'Bonds Portfolio'!$H$3</f>
        <v>-9.3665356050712587E-6</v>
      </c>
      <c r="C129" s="421">
        <f>'Bonds (CP)'!P131*'Bonds Portfolio'!$H$4</f>
        <v>-6.1392203620366282E-4</v>
      </c>
      <c r="D129" s="421">
        <f>'Bonds (CP)'!Q131*'Bonds Portfolio'!$H$5</f>
        <v>-4.7702122703569168E-4</v>
      </c>
      <c r="E129" s="421">
        <f>'Bonds (CP)'!R131*'Bonds Portfolio'!$H$6</f>
        <v>1.7665027720953719E-3</v>
      </c>
      <c r="F129" s="421">
        <f>'Bonds (CP)'!S131*'Bonds Portfolio'!H$7</f>
        <v>2.2594821715957929E-3</v>
      </c>
      <c r="G129" s="422">
        <f t="shared" si="5"/>
        <v>2.9256751448467387E-3</v>
      </c>
      <c r="K129" s="24">
        <v>45426</v>
      </c>
      <c r="L129" s="423">
        <f>'Bonds (CP)'!AT160*'Final Portfolio'!$Y$3</f>
        <v>-4.7842727905358371E-5</v>
      </c>
      <c r="M129" s="423">
        <f>'Bonds (CP)'!AU160*'Final Portfolio'!$Y$4</f>
        <v>-6.7646009913302227E-3</v>
      </c>
      <c r="N129" s="423">
        <f>'Bonds (CP)'!AV160*'Final Portfolio'!$Y$5</f>
        <v>-1.4900999375409035E-2</v>
      </c>
      <c r="O129" s="423">
        <f>'Bonds (CP)'!AW160*'Final Portfolio'!$Y$6</f>
        <v>-1.4372614279099021E-2</v>
      </c>
      <c r="P129" s="423">
        <f>'Bonds (CP)'!AX160*'Final Portfolio'!$Y$7</f>
        <v>-1.3936971465104131E-3</v>
      </c>
      <c r="Q129" s="423">
        <f>SUM(L129:P129)</f>
        <v>-3.7479754520254052E-2</v>
      </c>
      <c r="U129" s="24">
        <v>45426</v>
      </c>
      <c r="V129" s="423">
        <f t="shared" si="6"/>
        <v>-4.1750558874651701E-5</v>
      </c>
      <c r="W129" s="423">
        <f t="shared" si="6"/>
        <v>-6.7585088222995157E-3</v>
      </c>
      <c r="X129" s="423">
        <f t="shared" si="6"/>
        <v>-1.4894907206378328E-2</v>
      </c>
      <c r="Y129" s="423">
        <f t="shared" si="6"/>
        <v>-1.4366522110068313E-2</v>
      </c>
      <c r="Z129" s="423">
        <f t="shared" si="7"/>
        <v>-1.3876049774797065E-3</v>
      </c>
      <c r="AA129" s="423">
        <f t="shared" si="7"/>
        <v>-3.7473662351223347E-2</v>
      </c>
    </row>
    <row r="130" spans="1:27">
      <c r="A130" s="24">
        <v>45385</v>
      </c>
      <c r="B130" s="421">
        <f>'Bonds (CP)'!O132*'Bonds Portfolio'!$H$3</f>
        <v>2.3418385180001168E-6</v>
      </c>
      <c r="C130" s="421">
        <f>'Bonds (CP)'!P132*'Bonds Portfolio'!$H$4</f>
        <v>-1.6749915027392871E-4</v>
      </c>
      <c r="D130" s="421">
        <f>'Bonds (CP)'!Q132*'Bonds Portfolio'!$H$5</f>
        <v>-2.8621124749157799E-4</v>
      </c>
      <c r="E130" s="421">
        <f>'Bonds (CP)'!R132*'Bonds Portfolio'!$H$6</f>
        <v>-7.0362345895669861E-4</v>
      </c>
      <c r="F130" s="421">
        <f>'Bonds (CP)'!S132*'Bonds Portfolio'!H$7</f>
        <v>-2.4427962079899375E-3</v>
      </c>
      <c r="G130" s="422">
        <f t="shared" si="5"/>
        <v>-3.5977882261941426E-3</v>
      </c>
      <c r="K130" s="24">
        <v>45427</v>
      </c>
      <c r="L130" s="423">
        <f>'Bonds (CP)'!AT161*'Final Portfolio'!$Y$3</f>
        <v>-4.0898016011138298E-5</v>
      </c>
      <c r="M130" s="423">
        <f>'Bonds (CP)'!AU161*'Final Portfolio'!$Y$4</f>
        <v>-6.3992537358343515E-3</v>
      </c>
      <c r="N130" s="423">
        <f>'Bonds (CP)'!AV161*'Final Portfolio'!$Y$5</f>
        <v>-1.476417012882494E-2</v>
      </c>
      <c r="O130" s="423">
        <f>'Bonds (CP)'!AW161*'Final Portfolio'!$Y$6</f>
        <v>-1.5046242208409704E-2</v>
      </c>
      <c r="P130" s="423">
        <f>'Bonds (CP)'!AX161*'Final Portfolio'!$Y$7</f>
        <v>0</v>
      </c>
      <c r="Q130" s="423">
        <f>SUM(L130:P130)</f>
        <v>-3.6250564089080131E-2</v>
      </c>
      <c r="U130" s="24">
        <v>45427</v>
      </c>
      <c r="V130" s="423">
        <f t="shared" si="6"/>
        <v>-3.4805846980431628E-5</v>
      </c>
      <c r="W130" s="423">
        <f t="shared" si="6"/>
        <v>-6.3931615668036445E-3</v>
      </c>
      <c r="X130" s="423">
        <f t="shared" si="6"/>
        <v>-1.4758077959794233E-2</v>
      </c>
      <c r="Y130" s="423">
        <f t="shared" si="6"/>
        <v>-1.5040150039378997E-2</v>
      </c>
      <c r="Z130" s="423">
        <f t="shared" si="7"/>
        <v>6.0921690307066707E-6</v>
      </c>
      <c r="AA130" s="423">
        <f t="shared" si="7"/>
        <v>-3.6244471920049426E-2</v>
      </c>
    </row>
    <row r="131" spans="1:27">
      <c r="A131" s="24">
        <v>45386</v>
      </c>
      <c r="B131" s="421">
        <f>'Bonds (CP)'!O133*'Bonds Portfolio'!$H$3</f>
        <v>2.1093135111502549E-5</v>
      </c>
      <c r="C131" s="421">
        <f>'Bonds (CP)'!P133*'Bonds Portfolio'!$H$4</f>
        <v>-5.5837257267860709E-5</v>
      </c>
      <c r="D131" s="421">
        <f>'Bonds (CP)'!Q133*'Bonds Portfolio'!$H$5</f>
        <v>-1.9079697128882156E-4</v>
      </c>
      <c r="E131" s="421">
        <f>'Bonds (CP)'!R133*'Bonds Portfolio'!$H$6</f>
        <v>-8.7842015895627846E-4</v>
      </c>
      <c r="F131" s="421">
        <f>'Bonds (CP)'!S133*'Bonds Portfolio'!H$7</f>
        <v>-3.219753668114288E-3</v>
      </c>
      <c r="G131" s="422">
        <f t="shared" si="5"/>
        <v>-4.3237149205157463E-3</v>
      </c>
      <c r="K131" s="24">
        <v>45428</v>
      </c>
      <c r="L131" s="423">
        <f>'Bonds (CP)'!AT162*'Final Portfolio'!$Y$3</f>
        <v>-3.0490460841535727E-5</v>
      </c>
      <c r="M131" s="423">
        <f>'Bonds (CP)'!AU162*'Final Portfolio'!$Y$4</f>
        <v>-6.8754423715479615E-3</v>
      </c>
      <c r="N131" s="423">
        <f>'Bonds (CP)'!AV162*'Final Portfolio'!$Y$5</f>
        <v>-1.6176793476798665E-2</v>
      </c>
      <c r="O131" s="423">
        <f>'Bonds (CP)'!AW162*'Final Portfolio'!$Y$6</f>
        <v>-1.5890560743736584E-2</v>
      </c>
      <c r="P131" s="423">
        <f>'Bonds (CP)'!AX162*'Final Portfolio'!$Y$7</f>
        <v>1.8549919827848304E-3</v>
      </c>
      <c r="Q131" s="423">
        <f>SUM(L131:P131)</f>
        <v>-3.711829507013991E-2</v>
      </c>
      <c r="U131" s="24">
        <v>45428</v>
      </c>
      <c r="V131" s="423">
        <f t="shared" si="6"/>
        <v>-2.4398291810829057E-5</v>
      </c>
      <c r="W131" s="423">
        <f t="shared" si="6"/>
        <v>-6.8693502025172545E-3</v>
      </c>
      <c r="X131" s="423">
        <f t="shared" si="6"/>
        <v>-1.617070130776796E-2</v>
      </c>
      <c r="Y131" s="423">
        <f t="shared" ref="Y131:AA194" si="8">O131-$L$485</f>
        <v>-1.5884468574705879E-2</v>
      </c>
      <c r="Z131" s="423">
        <f t="shared" si="7"/>
        <v>1.861084151815537E-3</v>
      </c>
      <c r="AA131" s="423">
        <f t="shared" si="7"/>
        <v>-3.7112202901109205E-2</v>
      </c>
    </row>
    <row r="132" spans="1:27">
      <c r="A132" s="24">
        <v>45387</v>
      </c>
      <c r="B132" s="421">
        <f>'Bonds (CP)'!O134*'Bonds Portfolio'!$H$3</f>
        <v>-4.6865436740385127E-6</v>
      </c>
      <c r="C132" s="421">
        <f>'Bonds (CP)'!P134*'Bonds Portfolio'!$H$4</f>
        <v>-2.7896536699325479E-4</v>
      </c>
      <c r="D132" s="421">
        <f>'Bonds (CP)'!Q134*'Bonds Portfolio'!$H$5</f>
        <v>-9.5180616969406059E-4</v>
      </c>
      <c r="E132" s="421">
        <f>'Bonds (CP)'!R134*'Bonds Portfolio'!$H$6</f>
        <v>-2.2734384080819355E-3</v>
      </c>
      <c r="F132" s="421">
        <f>'Bonds (CP)'!S134*'Bonds Portfolio'!H$7</f>
        <v>-1.6008696558489283E-3</v>
      </c>
      <c r="G132" s="422">
        <f t="shared" ref="G132:G195" si="9">SUM(B132:F132)</f>
        <v>-5.1097661442922179E-3</v>
      </c>
      <c r="K132" s="24">
        <v>45429</v>
      </c>
      <c r="L132" s="423">
        <f>'Bonds (CP)'!AT163*'Final Portfolio'!$Y$3</f>
        <v>-3.6594928988411549E-5</v>
      </c>
      <c r="M132" s="423">
        <f>'Bonds (CP)'!AU163*'Final Portfolio'!$Y$4</f>
        <v>-6.8748245291873284E-3</v>
      </c>
      <c r="N132" s="423">
        <f>'Bonds (CP)'!AV163*'Final Portfolio'!$Y$5</f>
        <v>-1.6045013437189216E-2</v>
      </c>
      <c r="O132" s="423">
        <f>'Bonds (CP)'!AW163*'Final Portfolio'!$Y$6</f>
        <v>-1.4590234932305639E-2</v>
      </c>
      <c r="P132" s="423">
        <f>'Bonds (CP)'!AX163*'Final Portfolio'!$Y$7</f>
        <v>3.8137345049833746E-3</v>
      </c>
      <c r="Q132" s="423">
        <f>SUM(L132:P132)</f>
        <v>-3.3732933322687217E-2</v>
      </c>
      <c r="U132" s="24">
        <v>45429</v>
      </c>
      <c r="V132" s="423">
        <f t="shared" ref="V132:AA195" si="10">L132-$L$485</f>
        <v>-3.050275995770488E-5</v>
      </c>
      <c r="W132" s="423">
        <f t="shared" si="10"/>
        <v>-6.8687323601566213E-3</v>
      </c>
      <c r="X132" s="423">
        <f t="shared" si="10"/>
        <v>-1.603892126815851E-2</v>
      </c>
      <c r="Y132" s="423">
        <f t="shared" si="8"/>
        <v>-1.4584142763274932E-2</v>
      </c>
      <c r="Z132" s="423">
        <f t="shared" si="7"/>
        <v>3.8198266740140812E-3</v>
      </c>
      <c r="AA132" s="423">
        <f t="shared" si="7"/>
        <v>-3.3726841153656512E-2</v>
      </c>
    </row>
    <row r="133" spans="1:27">
      <c r="A133" s="24">
        <v>45390</v>
      </c>
      <c r="B133" s="421">
        <f>'Bonds (CP)'!O135*'Bonds Portfolio'!$H$3</f>
        <v>-7.0279720279752489E-6</v>
      </c>
      <c r="C133" s="421">
        <f>'Bonds (CP)'!P135*'Bonds Portfolio'!$H$4</f>
        <v>-2.7883775827339187E-4</v>
      </c>
      <c r="D133" s="421">
        <f>'Bonds (CP)'!Q135*'Bonds Portfolio'!$H$5</f>
        <v>-2.8576107486905918E-4</v>
      </c>
      <c r="E133" s="421">
        <f>'Bonds (CP)'!R135*'Bonds Portfolio'!$H$6</f>
        <v>5.2699759522410023E-4</v>
      </c>
      <c r="F133" s="421">
        <f>'Bonds (CP)'!S135*'Bonds Portfolio'!H$7</f>
        <v>-1.1955576432018038E-3</v>
      </c>
      <c r="G133" s="422">
        <f t="shared" si="9"/>
        <v>-1.2401868531481297E-3</v>
      </c>
      <c r="K133" s="24">
        <v>45432</v>
      </c>
      <c r="L133" s="423">
        <f>'Bonds (CP)'!AT164*'Final Portfolio'!$Y$3</f>
        <v>-4.1793643883327737E-5</v>
      </c>
      <c r="M133" s="423">
        <f>'Bonds (CP)'!AU164*'Final Portfolio'!$Y$4</f>
        <v>-7.1100724694977925E-3</v>
      </c>
      <c r="N133" s="423">
        <f>'Bonds (CP)'!AV164*'Final Portfolio'!$Y$5</f>
        <v>-1.5771740581349388E-2</v>
      </c>
      <c r="O133" s="423">
        <f>'Bonds (CP)'!AW164*'Final Portfolio'!$Y$6</f>
        <v>-1.3264231136014814E-2</v>
      </c>
      <c r="P133" s="423">
        <f>'Bonds (CP)'!AX164*'Final Portfolio'!$Y$7</f>
        <v>4.0071031963668634E-3</v>
      </c>
      <c r="Q133" s="423">
        <f>SUM(L133:P133)</f>
        <v>-3.2180734634378455E-2</v>
      </c>
      <c r="U133" s="24">
        <v>45432</v>
      </c>
      <c r="V133" s="423">
        <f t="shared" si="10"/>
        <v>-3.5701474852621067E-5</v>
      </c>
      <c r="W133" s="423">
        <f t="shared" si="10"/>
        <v>-7.1039803004670854E-3</v>
      </c>
      <c r="X133" s="423">
        <f t="shared" si="10"/>
        <v>-1.5765648412318683E-2</v>
      </c>
      <c r="Y133" s="423">
        <f t="shared" si="8"/>
        <v>-1.3258138966984107E-2</v>
      </c>
      <c r="Z133" s="423">
        <f t="shared" si="7"/>
        <v>4.0131953653975705E-3</v>
      </c>
      <c r="AA133" s="423">
        <f t="shared" si="7"/>
        <v>-3.217464246534775E-2</v>
      </c>
    </row>
    <row r="134" spans="1:27">
      <c r="A134" s="24">
        <v>45391</v>
      </c>
      <c r="B134" s="421">
        <f>'Bonds (CP)'!O136*'Bonds Portfolio'!$H$3</f>
        <v>-1.1708169506333866E-5</v>
      </c>
      <c r="C134" s="421">
        <f>'Bonds (CP)'!P136*'Bonds Portfolio'!$H$4</f>
        <v>-1.1154259452638904E-4</v>
      </c>
      <c r="D134" s="421">
        <f>'Bonds (CP)'!Q136*'Bonds Portfolio'!$H$5</f>
        <v>-9.5273134514425159E-5</v>
      </c>
      <c r="E134" s="421">
        <f>'Bonds (CP)'!R136*'Bonds Portfolio'!$H$6</f>
        <v>-3.507636162182176E-4</v>
      </c>
      <c r="F134" s="421">
        <f>'Bonds (CP)'!S136*'Bonds Portfolio'!H$7</f>
        <v>-7.9479024246939534E-4</v>
      </c>
      <c r="G134" s="422">
        <f t="shared" si="9"/>
        <v>-1.364077757234761E-3</v>
      </c>
      <c r="K134" s="24">
        <v>45433</v>
      </c>
      <c r="L134" s="423">
        <f>'Bonds (CP)'!AT165*'Final Portfolio'!$Y$3</f>
        <v>-4.9578150821951715E-5</v>
      </c>
      <c r="M134" s="423">
        <f>'Bonds (CP)'!AU165*'Final Portfolio'!$Y$4</f>
        <v>-7.7010183589737652E-3</v>
      </c>
      <c r="N134" s="423">
        <f>'Bonds (CP)'!AV165*'Final Portfolio'!$Y$5</f>
        <v>-1.6920521231213747E-2</v>
      </c>
      <c r="O134" s="423">
        <f>'Bonds (CP)'!AW165*'Final Portfolio'!$Y$6</f>
        <v>-1.5629701629527402E-2</v>
      </c>
      <c r="P134" s="423">
        <f>'Bonds (CP)'!AX165*'Final Portfolio'!$Y$7</f>
        <v>3.9894252218578381E-3</v>
      </c>
      <c r="Q134" s="423">
        <f>SUM(L134:P134)</f>
        <v>-3.6311394148679031E-2</v>
      </c>
      <c r="U134" s="24">
        <v>45433</v>
      </c>
      <c r="V134" s="423">
        <f t="shared" si="10"/>
        <v>-4.3485981791245045E-5</v>
      </c>
      <c r="W134" s="423">
        <f t="shared" si="10"/>
        <v>-7.6949261899430582E-3</v>
      </c>
      <c r="X134" s="423">
        <f t="shared" si="10"/>
        <v>-1.6914429062183042E-2</v>
      </c>
      <c r="Y134" s="423">
        <f t="shared" si="8"/>
        <v>-1.5623609460496695E-2</v>
      </c>
      <c r="Z134" s="423">
        <f t="shared" si="7"/>
        <v>3.9955173908885451E-3</v>
      </c>
      <c r="AA134" s="423">
        <f t="shared" si="7"/>
        <v>-3.6305301979648326E-2</v>
      </c>
    </row>
    <row r="135" spans="1:27">
      <c r="A135" s="24">
        <v>45392</v>
      </c>
      <c r="B135" s="421">
        <f>'Bonds (CP)'!O137*'Bonds Portfolio'!$H$3</f>
        <v>1.8746174696165953E-5</v>
      </c>
      <c r="C135" s="421">
        <f>'Bonds (CP)'!P137*'Bonds Portfolio'!$H$4</f>
        <v>-5.577084365668217E-5</v>
      </c>
      <c r="D135" s="421">
        <f>'Bonds (CP)'!Q137*'Bonds Portfolio'!$H$5</f>
        <v>-3.8075618776927501E-4</v>
      </c>
      <c r="E135" s="421">
        <f>'Bonds (CP)'!R137*'Bonds Portfolio'!$H$6</f>
        <v>-5.2569580500106013E-4</v>
      </c>
      <c r="F135" s="421">
        <f>'Bonds (CP)'!S137*'Bonds Portfolio'!H$7</f>
        <v>1.9884854562180854E-4</v>
      </c>
      <c r="G135" s="422">
        <f t="shared" si="9"/>
        <v>-7.4462811610904284E-4</v>
      </c>
      <c r="K135" s="24">
        <v>45434</v>
      </c>
      <c r="L135" s="423">
        <f>'Bonds (CP)'!AT166*'Final Portfolio'!$Y$3</f>
        <v>-5.3880246806290444E-5</v>
      </c>
      <c r="M135" s="423">
        <f>'Bonds (CP)'!AU166*'Final Portfolio'!$Y$4</f>
        <v>-7.9958850142431617E-3</v>
      </c>
      <c r="N135" s="423">
        <f>'Bonds (CP)'!AV166*'Final Portfolio'!$Y$5</f>
        <v>-1.7557332460326477E-2</v>
      </c>
      <c r="O135" s="423">
        <f>'Bonds (CP)'!AW166*'Final Portfolio'!$Y$6</f>
        <v>-1.6049430761988039E-2</v>
      </c>
      <c r="P135" s="423">
        <f>'Bonds (CP)'!AX166*'Final Portfolio'!$Y$7</f>
        <v>5.8003552630939903E-3</v>
      </c>
      <c r="Q135" s="423">
        <f>SUM(L135:P135)</f>
        <v>-3.5856173220269974E-2</v>
      </c>
      <c r="U135" s="24">
        <v>45434</v>
      </c>
      <c r="V135" s="423">
        <f t="shared" si="10"/>
        <v>-4.7788077775583775E-5</v>
      </c>
      <c r="W135" s="423">
        <f t="shared" si="10"/>
        <v>-7.9897928452124546E-3</v>
      </c>
      <c r="X135" s="423">
        <f t="shared" si="10"/>
        <v>-1.7551240291295771E-2</v>
      </c>
      <c r="Y135" s="423">
        <f t="shared" si="8"/>
        <v>-1.6043338592957333E-2</v>
      </c>
      <c r="Z135" s="423">
        <f t="shared" si="7"/>
        <v>5.8064474321246973E-3</v>
      </c>
      <c r="AA135" s="423">
        <f t="shared" si="7"/>
        <v>-3.5850081051239269E-2</v>
      </c>
    </row>
    <row r="136" spans="1:27">
      <c r="A136" s="24">
        <v>45393</v>
      </c>
      <c r="B136" s="421">
        <f>'Bonds (CP)'!O138*'Bonds Portfolio'!$H$3</f>
        <v>-3.2765697319012465E-5</v>
      </c>
      <c r="C136" s="421">
        <f>'Bonds (CP)'!P138*'Bonds Portfolio'!$H$4</f>
        <v>-3.3430215355814761E-4</v>
      </c>
      <c r="D136" s="421">
        <f>'Bonds (CP)'!Q138*'Bonds Portfolio'!$H$5</f>
        <v>-6.6552633881871109E-4</v>
      </c>
      <c r="E136" s="421">
        <f>'Bonds (CP)'!R138*'Bonds Portfolio'!$H$6</f>
        <v>-1.5719126413935598E-3</v>
      </c>
      <c r="F136" s="421">
        <f>'Bonds (CP)'!S138*'Bonds Portfolio'!H$7</f>
        <v>-2.3656730544937658E-3</v>
      </c>
      <c r="G136" s="422">
        <f t="shared" si="9"/>
        <v>-4.970179885583197E-3</v>
      </c>
      <c r="K136" s="24">
        <v>45435</v>
      </c>
      <c r="L136" s="423">
        <f>'Bonds (CP)'!AT167*'Final Portfolio'!$Y$3</f>
        <v>-7.463334201162852E-5</v>
      </c>
      <c r="M136" s="423">
        <f>'Bonds (CP)'!AU167*'Final Portfolio'!$Y$4</f>
        <v>-9.1161506255143087E-3</v>
      </c>
      <c r="N136" s="423">
        <f>'Bonds (CP)'!AV167*'Final Portfolio'!$Y$5</f>
        <v>-1.9328707065453341E-2</v>
      </c>
      <c r="O136" s="423">
        <f>'Bonds (CP)'!AW167*'Final Portfolio'!$Y$6</f>
        <v>-1.8999036597575875E-2</v>
      </c>
      <c r="P136" s="423">
        <f>'Bonds (CP)'!AX167*'Final Portfolio'!$Y$7</f>
        <v>4.5569109601013838E-3</v>
      </c>
      <c r="Q136" s="423">
        <f>SUM(L136:P136)</f>
        <v>-4.296161667045377E-2</v>
      </c>
      <c r="U136" s="24">
        <v>45435</v>
      </c>
      <c r="V136" s="423">
        <f t="shared" si="10"/>
        <v>-6.8541172980921843E-5</v>
      </c>
      <c r="W136" s="423">
        <f t="shared" si="10"/>
        <v>-9.1100584564836017E-3</v>
      </c>
      <c r="X136" s="423">
        <f t="shared" si="10"/>
        <v>-1.9322614896422636E-2</v>
      </c>
      <c r="Y136" s="423">
        <f t="shared" si="8"/>
        <v>-1.8992944428545169E-2</v>
      </c>
      <c r="Z136" s="423">
        <f t="shared" si="7"/>
        <v>4.5630031291320908E-3</v>
      </c>
      <c r="AA136" s="423">
        <f t="shared" si="7"/>
        <v>-4.2955524501423065E-2</v>
      </c>
    </row>
    <row r="137" spans="1:27">
      <c r="A137" s="24">
        <v>45394</v>
      </c>
      <c r="B137" s="421">
        <f>'Bonds (CP)'!O139*'Bonds Portfolio'!$H$3</f>
        <v>9.3648991001967552E-6</v>
      </c>
      <c r="C137" s="421">
        <f>'Bonds (CP)'!P139*'Bonds Portfolio'!$H$4</f>
        <v>-4.453362930108362E-4</v>
      </c>
      <c r="D137" s="421">
        <f>'Bonds (CP)'!Q139*'Bonds Portfolio'!$H$5</f>
        <v>-3.8031736321541784E-4</v>
      </c>
      <c r="E137" s="421">
        <f>'Bonds (CP)'!R139*'Bonds Portfolio'!$H$6</f>
        <v>5.25810993577609E-4</v>
      </c>
      <c r="F137" s="421">
        <f>'Bonds (CP)'!S139*'Bonds Portfolio'!H$7</f>
        <v>-9.8227974059586737E-4</v>
      </c>
      <c r="G137" s="422">
        <f t="shared" si="9"/>
        <v>-1.2727575041443155E-3</v>
      </c>
      <c r="K137" s="24">
        <v>45436</v>
      </c>
      <c r="L137" s="423">
        <f>'Bonds (CP)'!AT168*'Final Portfolio'!$Y$3</f>
        <v>-6.9378197901309732E-5</v>
      </c>
      <c r="M137" s="423">
        <f>'Bonds (CP)'!AU168*'Final Portfolio'!$Y$4</f>
        <v>-1.0049086687586035E-2</v>
      </c>
      <c r="N137" s="423">
        <f>'Bonds (CP)'!AV168*'Final Portfolio'!$Y$5</f>
        <v>-2.0576717102278555E-2</v>
      </c>
      <c r="O137" s="423">
        <f>'Bonds (CP)'!AW168*'Final Portfolio'!$Y$6</f>
        <v>-1.9802195130160776E-2</v>
      </c>
      <c r="P137" s="423">
        <f>'Bonds (CP)'!AX168*'Final Portfolio'!$Y$7</f>
        <v>5.0220644404372523E-3</v>
      </c>
      <c r="Q137" s="423">
        <f>SUM(L137:P137)</f>
        <v>-4.547531267748943E-2</v>
      </c>
      <c r="U137" s="24">
        <v>45436</v>
      </c>
      <c r="V137" s="423">
        <f t="shared" si="10"/>
        <v>-6.3286028870603055E-5</v>
      </c>
      <c r="W137" s="423">
        <f t="shared" si="10"/>
        <v>-1.0042994518555328E-2</v>
      </c>
      <c r="X137" s="423">
        <f t="shared" si="10"/>
        <v>-2.057062493324785E-2</v>
      </c>
      <c r="Y137" s="423">
        <f t="shared" si="8"/>
        <v>-1.9796102961130071E-2</v>
      </c>
      <c r="Z137" s="423">
        <f t="shared" si="7"/>
        <v>5.0281566094679594E-3</v>
      </c>
      <c r="AA137" s="423">
        <f t="shared" si="7"/>
        <v>-4.5469220508458724E-2</v>
      </c>
    </row>
    <row r="138" spans="1:27">
      <c r="A138" s="24">
        <v>45397</v>
      </c>
      <c r="B138" s="421">
        <f>'Bonds (CP)'!O140*'Bonds Portfolio'!$H$3</f>
        <v>0</v>
      </c>
      <c r="C138" s="421">
        <f>'Bonds (CP)'!P140*'Bonds Portfolio'!$H$4</f>
        <v>5.5801553013793814E-4</v>
      </c>
      <c r="D138" s="421">
        <f>'Bonds (CP)'!Q140*'Bonds Portfolio'!$H$5</f>
        <v>6.6717556628993258E-4</v>
      </c>
      <c r="E138" s="421">
        <f>'Bonds (CP)'!R140*'Bonds Portfolio'!$H$6</f>
        <v>-5.2472900033435411E-4</v>
      </c>
      <c r="F138" s="421">
        <f>'Bonds (CP)'!S140*'Bonds Portfolio'!H$7</f>
        <v>1.9787653441188939E-3</v>
      </c>
      <c r="G138" s="422">
        <f t="shared" si="9"/>
        <v>2.6792274402124105E-3</v>
      </c>
      <c r="K138" s="24">
        <v>45439</v>
      </c>
      <c r="L138" s="423">
        <f>'Bonds (CP)'!AT169*'Final Portfolio'!$Y$3</f>
        <v>-1.011760636457959E-4</v>
      </c>
      <c r="M138" s="423">
        <f>'Bonds (CP)'!AU169*'Final Portfolio'!$Y$4</f>
        <v>-1.0392051124416834E-2</v>
      </c>
      <c r="N138" s="423">
        <f>'Bonds (CP)'!AV169*'Final Portfolio'!$Y$5</f>
        <v>-2.132204651733572E-2</v>
      </c>
      <c r="O138" s="423">
        <f>'Bonds (CP)'!AW169*'Final Portfolio'!$Y$6</f>
        <v>-2.354795810650169E-2</v>
      </c>
      <c r="P138" s="423">
        <f>'Bonds (CP)'!AX169*'Final Portfolio'!$Y$7</f>
        <v>4.9313591848598451E-3</v>
      </c>
      <c r="Q138" s="423">
        <f>SUM(L138:P138)</f>
        <v>-5.0431872627040193E-2</v>
      </c>
      <c r="U138" s="24">
        <v>45439</v>
      </c>
      <c r="V138" s="423">
        <f t="shared" si="10"/>
        <v>-9.5083894615089227E-5</v>
      </c>
      <c r="W138" s="423">
        <f t="shared" si="10"/>
        <v>-1.0385958955386127E-2</v>
      </c>
      <c r="X138" s="423">
        <f t="shared" si="10"/>
        <v>-2.1315954348305015E-2</v>
      </c>
      <c r="Y138" s="423">
        <f t="shared" si="8"/>
        <v>-2.3541865937470985E-2</v>
      </c>
      <c r="Z138" s="423">
        <f t="shared" si="7"/>
        <v>4.9374513538905521E-3</v>
      </c>
      <c r="AA138" s="423">
        <f t="shared" si="7"/>
        <v>-5.0425780458009488E-2</v>
      </c>
    </row>
    <row r="139" spans="1:27">
      <c r="A139" s="24">
        <v>45398</v>
      </c>
      <c r="B139" s="421">
        <f>'Bonds (CP)'!O141*'Bonds Portfolio'!$H$3</f>
        <v>3.5164450664802606E-5</v>
      </c>
      <c r="C139" s="421">
        <f>'Bonds (CP)'!P141*'Bonds Portfolio'!$H$4</f>
        <v>-9.4502681718191097E-4</v>
      </c>
      <c r="D139" s="421">
        <f>'Bonds (CP)'!Q141*'Bonds Portfolio'!$H$5</f>
        <v>-1.1389490608312875E-3</v>
      </c>
      <c r="E139" s="421">
        <f>'Bonds (CP)'!R141*'Bonds Portfolio'!$H$6</f>
        <v>-1.7495808658504197E-4</v>
      </c>
      <c r="F139" s="421">
        <f>'Bonds (CP)'!S141*'Bonds Portfolio'!H$7</f>
        <v>-1.7692946393204798E-3</v>
      </c>
      <c r="G139" s="422">
        <f t="shared" si="9"/>
        <v>-3.9930641532539175E-3</v>
      </c>
      <c r="K139" s="24">
        <v>45440</v>
      </c>
      <c r="L139" s="423">
        <f>'Bonds (CP)'!AT170*'Final Portfolio'!$Y$3</f>
        <v>-9.4323295257873202E-5</v>
      </c>
      <c r="M139" s="423">
        <f>'Bonds (CP)'!AU170*'Final Portfolio'!$Y$4</f>
        <v>-1.0750969654024249E-2</v>
      </c>
      <c r="N139" s="423">
        <f>'Bonds (CP)'!AV170*'Final Portfolio'!$Y$5</f>
        <v>-2.2339107747427978E-2</v>
      </c>
      <c r="O139" s="423">
        <f>'Bonds (CP)'!AW170*'Final Portfolio'!$Y$6</f>
        <v>-2.1675442345293422E-2</v>
      </c>
      <c r="P139" s="423">
        <f>'Bonds (CP)'!AX170*'Final Portfolio'!$Y$7</f>
        <v>5.3328696525770901E-3</v>
      </c>
      <c r="Q139" s="423">
        <f>SUM(L139:P139)</f>
        <v>-4.9526973389426437E-2</v>
      </c>
      <c r="U139" s="24">
        <v>45440</v>
      </c>
      <c r="V139" s="423">
        <f t="shared" si="10"/>
        <v>-8.8231126227166526E-5</v>
      </c>
      <c r="W139" s="423">
        <f t="shared" si="10"/>
        <v>-1.0744877484993542E-2</v>
      </c>
      <c r="X139" s="423">
        <f t="shared" si="10"/>
        <v>-2.2333015578397272E-2</v>
      </c>
      <c r="Y139" s="423">
        <f t="shared" si="8"/>
        <v>-2.1669350176262717E-2</v>
      </c>
      <c r="Z139" s="423">
        <f t="shared" si="7"/>
        <v>5.3389618216077971E-3</v>
      </c>
      <c r="AA139" s="423">
        <f t="shared" si="7"/>
        <v>-4.9520881220395732E-2</v>
      </c>
    </row>
    <row r="140" spans="1:27">
      <c r="A140" s="24">
        <v>45399</v>
      </c>
      <c r="B140" s="421">
        <f>'Bonds (CP)'!O142*'Bonds Portfolio'!$H$3</f>
        <v>0</v>
      </c>
      <c r="C140" s="421">
        <f>'Bonds (CP)'!P142*'Bonds Portfolio'!$H$4</f>
        <v>1.1137589148290771E-4</v>
      </c>
      <c r="D140" s="421">
        <f>'Bonds (CP)'!Q142*'Bonds Portfolio'!$H$5</f>
        <v>1.9027480551398387E-4</v>
      </c>
      <c r="E140" s="421">
        <f>'Bonds (CP)'!R142*'Bonds Portfolio'!$H$6</f>
        <v>1.5813376855201755E-3</v>
      </c>
      <c r="F140" s="421">
        <f>'Bonds (CP)'!S142*'Bonds Portfolio'!H$7</f>
        <v>8.9307148634115673E-3</v>
      </c>
      <c r="G140" s="422">
        <f t="shared" si="9"/>
        <v>1.0813703245928634E-2</v>
      </c>
      <c r="K140" s="24">
        <v>45441</v>
      </c>
      <c r="L140" s="423">
        <f>'Bonds (CP)'!AT171*'Final Portfolio'!$Y$3</f>
        <v>-1.3121546961325948E-4</v>
      </c>
      <c r="M140" s="423">
        <f>'Bonds (CP)'!AU171*'Final Portfolio'!$Y$4</f>
        <v>-1.1025203143408192E-2</v>
      </c>
      <c r="N140" s="423">
        <f>'Bonds (CP)'!AV171*'Final Portfolio'!$Y$5</f>
        <v>-2.2561649080475348E-2</v>
      </c>
      <c r="O140" s="423">
        <f>'Bonds (CP)'!AW171*'Final Portfolio'!$Y$6</f>
        <v>-2.4350338646383238E-2</v>
      </c>
      <c r="P140" s="423">
        <f>'Bonds (CP)'!AX171*'Final Portfolio'!$Y$7</f>
        <v>4.6469355144046045E-3</v>
      </c>
      <c r="Q140" s="423">
        <f>SUM(L140:P140)</f>
        <v>-5.342147082547543E-2</v>
      </c>
      <c r="U140" s="24">
        <v>45441</v>
      </c>
      <c r="V140" s="423">
        <f t="shared" si="10"/>
        <v>-1.2512330058255281E-4</v>
      </c>
      <c r="W140" s="423">
        <f t="shared" si="10"/>
        <v>-1.1019110974377485E-2</v>
      </c>
      <c r="X140" s="423">
        <f t="shared" si="10"/>
        <v>-2.2555556911444643E-2</v>
      </c>
      <c r="Y140" s="423">
        <f t="shared" si="8"/>
        <v>-2.4344246477352532E-2</v>
      </c>
      <c r="Z140" s="423">
        <f t="shared" si="7"/>
        <v>4.6530276834353115E-3</v>
      </c>
      <c r="AA140" s="423">
        <f t="shared" si="7"/>
        <v>-5.3415378656444724E-2</v>
      </c>
    </row>
    <row r="141" spans="1:27">
      <c r="A141" s="24">
        <v>45400</v>
      </c>
      <c r="B141" s="421">
        <f>'Bonds (CP)'!O143*'Bonds Portfolio'!$H$3</f>
        <v>-7.0310450371675159E-6</v>
      </c>
      <c r="C141" s="421">
        <f>'Bonds (CP)'!P143*'Bonds Portfolio'!$H$4</f>
        <v>1.0053737185511267E-3</v>
      </c>
      <c r="D141" s="421">
        <f>'Bonds (CP)'!Q143*'Bonds Portfolio'!$H$5</f>
        <v>6.6696534734829037E-4</v>
      </c>
      <c r="E141" s="421">
        <f>'Bonds (CP)'!R143*'Bonds Portfolio'!$H$6</f>
        <v>-2.4392657384802218E-3</v>
      </c>
      <c r="F141" s="421">
        <f>'Bonds (CP)'!S143*'Bonds Portfolio'!H$7</f>
        <v>1.4274047253325761E-3</v>
      </c>
      <c r="G141" s="422">
        <f t="shared" si="9"/>
        <v>6.5344700771460384E-4</v>
      </c>
      <c r="K141" s="24">
        <v>45442</v>
      </c>
      <c r="L141" s="423">
        <f>'Bonds (CP)'!AT172*'Final Portfolio'!$Y$3</f>
        <v>-1.2268878520822592E-4</v>
      </c>
      <c r="M141" s="423">
        <f>'Bonds (CP)'!AU172*'Final Portfolio'!$Y$4</f>
        <v>-1.102715605990932E-2</v>
      </c>
      <c r="N141" s="423">
        <f>'Bonds (CP)'!AV172*'Final Portfolio'!$Y$5</f>
        <v>-2.2316585256373981E-2</v>
      </c>
      <c r="O141" s="423">
        <f>'Bonds (CP)'!AW172*'Final Portfolio'!$Y$6</f>
        <v>-2.6641042458765286E-2</v>
      </c>
      <c r="P141" s="423">
        <f>'Bonds (CP)'!AX172*'Final Portfolio'!$Y$7</f>
        <v>4.7212945711108564E-4</v>
      </c>
      <c r="Q141" s="423">
        <f>SUM(L141:P141)</f>
        <v>-5.9635343103145728E-2</v>
      </c>
      <c r="U141" s="24">
        <v>45442</v>
      </c>
      <c r="V141" s="423">
        <f t="shared" si="10"/>
        <v>-1.1659661617751924E-4</v>
      </c>
      <c r="W141" s="423">
        <f t="shared" si="10"/>
        <v>-1.1021063890878613E-2</v>
      </c>
      <c r="X141" s="423">
        <f t="shared" si="10"/>
        <v>-2.2310493087343276E-2</v>
      </c>
      <c r="Y141" s="423">
        <f t="shared" si="8"/>
        <v>-2.6634950289734581E-2</v>
      </c>
      <c r="Z141" s="423">
        <f t="shared" si="7"/>
        <v>4.7822162614179231E-4</v>
      </c>
      <c r="AA141" s="423">
        <f t="shared" si="7"/>
        <v>-5.9629250934115023E-2</v>
      </c>
    </row>
    <row r="142" spans="1:27">
      <c r="A142" s="24">
        <v>45401</v>
      </c>
      <c r="B142" s="421">
        <f>'Bonds (CP)'!O144*'Bonds Portfolio'!$H$3</f>
        <v>-9.3714485531936292E-6</v>
      </c>
      <c r="C142" s="421">
        <f>'Bonds (CP)'!P144*'Bonds Portfolio'!$H$4</f>
        <v>1.6739896869242621E-4</v>
      </c>
      <c r="D142" s="421">
        <f>'Bonds (CP)'!Q144*'Bonds Portfolio'!$H$5</f>
        <v>8.5860320281030587E-4</v>
      </c>
      <c r="E142" s="421">
        <f>'Bonds (CP)'!R144*'Bonds Portfolio'!$H$6</f>
        <v>4.2409120512046459E-3</v>
      </c>
      <c r="F142" s="421">
        <f>'Bonds (CP)'!S144*'Bonds Portfolio'!H$7</f>
        <v>1.190658441317515E-2</v>
      </c>
      <c r="G142" s="422">
        <f t="shared" si="9"/>
        <v>1.7164127187329334E-2</v>
      </c>
      <c r="K142" s="24">
        <v>45443</v>
      </c>
      <c r="L142" s="423">
        <f>'Bonds (CP)'!AT173*'Final Portfolio'!$Y$3</f>
        <v>-1.1924306575650134E-4</v>
      </c>
      <c r="M142" s="423">
        <f>'Bonds (CP)'!AU173*'Final Portfolio'!$Y$4</f>
        <v>-1.2491928789259E-2</v>
      </c>
      <c r="N142" s="423">
        <f>'Bonds (CP)'!AV173*'Final Portfolio'!$Y$5</f>
        <v>-2.4942395724148397E-2</v>
      </c>
      <c r="O142" s="423">
        <f>'Bonds (CP)'!AW173*'Final Portfolio'!$Y$6</f>
        <v>-2.79821591133224E-2</v>
      </c>
      <c r="P142" s="423">
        <f>'Bonds (CP)'!AX173*'Final Portfolio'!$Y$7</f>
        <v>-1.3946905711035107E-3</v>
      </c>
      <c r="Q142" s="423">
        <f>SUM(L142:P142)</f>
        <v>-6.6930417263589809E-2</v>
      </c>
      <c r="U142" s="24">
        <v>45443</v>
      </c>
      <c r="V142" s="423">
        <f t="shared" si="10"/>
        <v>-1.1315089672579467E-4</v>
      </c>
      <c r="W142" s="423">
        <f t="shared" si="10"/>
        <v>-1.2485836620228292E-2</v>
      </c>
      <c r="X142" s="423">
        <f t="shared" si="10"/>
        <v>-2.4936303555117691E-2</v>
      </c>
      <c r="Y142" s="423">
        <f t="shared" si="8"/>
        <v>-2.7976066944291694E-2</v>
      </c>
      <c r="Z142" s="423">
        <f t="shared" si="7"/>
        <v>-1.3885984020728041E-3</v>
      </c>
      <c r="AA142" s="423">
        <f t="shared" si="7"/>
        <v>-6.6924325094559103E-2</v>
      </c>
    </row>
    <row r="143" spans="1:27">
      <c r="A143" s="24">
        <v>45404</v>
      </c>
      <c r="B143" s="421">
        <f>'Bonds (CP)'!O145*'Bonds Portfolio'!$H$3</f>
        <v>-5.1444027571771178E-5</v>
      </c>
      <c r="C143" s="421">
        <f>'Bonds (CP)'!P145*'Bonds Portfolio'!$H$4</f>
        <v>-5.5688278683910665E-4</v>
      </c>
      <c r="D143" s="421">
        <f>'Bonds (CP)'!Q145*'Bonds Portfolio'!$H$5</f>
        <v>-3.8067634727894604E-4</v>
      </c>
      <c r="E143" s="421">
        <f>'Bonds (CP)'!R145*'Bonds Portfolio'!$H$6</f>
        <v>5.2775309865402359E-4</v>
      </c>
      <c r="F143" s="421">
        <f>'Bonds (CP)'!S145*'Bonds Portfolio'!H$7</f>
        <v>2.1254622121458827E-4</v>
      </c>
      <c r="G143" s="422">
        <f t="shared" si="9"/>
        <v>-2.4870384182121199E-4</v>
      </c>
      <c r="K143" s="24">
        <v>45446</v>
      </c>
      <c r="L143" s="423">
        <f>'Bonds (CP)'!AT174*'Final Portfolio'!$Y$3</f>
        <v>-1.2090854132481344E-4</v>
      </c>
      <c r="M143" s="423">
        <f>'Bonds (CP)'!AU174*'Final Portfolio'!$Y$4</f>
        <v>-1.324306085107671E-2</v>
      </c>
      <c r="N143" s="423">
        <f>'Bonds (CP)'!AV174*'Final Portfolio'!$Y$5</f>
        <v>-2.754944824137991E-2</v>
      </c>
      <c r="O143" s="423">
        <f>'Bonds (CP)'!AW174*'Final Portfolio'!$Y$6</f>
        <v>-3.2922857288470525E-2</v>
      </c>
      <c r="P143" s="423">
        <f>'Bonds (CP)'!AX174*'Final Portfolio'!$Y$7</f>
        <v>-4.4145391705406245E-3</v>
      </c>
      <c r="Q143" s="423">
        <f>SUM(L143:P143)</f>
        <v>-7.8250814092792581E-2</v>
      </c>
      <c r="U143" s="24">
        <v>45446</v>
      </c>
      <c r="V143" s="423">
        <f t="shared" si="10"/>
        <v>-1.1481637229410676E-4</v>
      </c>
      <c r="W143" s="423">
        <f t="shared" si="10"/>
        <v>-1.3236968682046003E-2</v>
      </c>
      <c r="X143" s="423">
        <f t="shared" si="10"/>
        <v>-2.7543356072349204E-2</v>
      </c>
      <c r="Y143" s="423">
        <f t="shared" si="8"/>
        <v>-3.291676511943982E-2</v>
      </c>
      <c r="Z143" s="423">
        <f t="shared" si="7"/>
        <v>-4.4084470015099174E-3</v>
      </c>
      <c r="AA143" s="423">
        <f t="shared" si="7"/>
        <v>-7.8244721923761876E-2</v>
      </c>
    </row>
    <row r="144" spans="1:27">
      <c r="A144" s="24">
        <v>45405</v>
      </c>
      <c r="B144" s="421">
        <f>'Bonds (CP)'!O146*'Bonds Portfolio'!$H$3</f>
        <v>2.1061823262316449E-5</v>
      </c>
      <c r="C144" s="421">
        <f>'Bonds (CP)'!P146*'Bonds Portfolio'!$H$4</f>
        <v>-2.7843015517849156E-4</v>
      </c>
      <c r="D144" s="421">
        <f>'Bonds (CP)'!Q146*'Bonds Portfolio'!$H$5</f>
        <v>-7.6024524075547501E-4</v>
      </c>
      <c r="E144" s="421">
        <f>'Bonds (CP)'!R146*'Bonds Portfolio'!$H$6</f>
        <v>-8.7698848715750573E-4</v>
      </c>
      <c r="F144" s="421">
        <f>'Bonds (CP)'!S146*'Bonds Portfolio'!H$7</f>
        <v>-6.3617629350283718E-4</v>
      </c>
      <c r="G144" s="422">
        <f t="shared" si="9"/>
        <v>-2.530778353331993E-3</v>
      </c>
      <c r="K144" s="24">
        <v>45447</v>
      </c>
      <c r="L144" s="423">
        <f>'Bonds (CP)'!AT175*'Final Portfolio'!$Y$3</f>
        <v>-1.0019866977627912E-4</v>
      </c>
      <c r="M144" s="423">
        <f>'Bonds (CP)'!AU175*'Final Portfolio'!$Y$4</f>
        <v>-1.1560008738555885E-2</v>
      </c>
      <c r="N144" s="423">
        <f>'Bonds (CP)'!AV175*'Final Portfolio'!$Y$5</f>
        <v>-2.3714929983924358E-2</v>
      </c>
      <c r="O144" s="423">
        <f>'Bonds (CP)'!AW175*'Final Portfolio'!$Y$6</f>
        <v>-2.7726401070580699E-2</v>
      </c>
      <c r="P144" s="423">
        <f>'Bonds (CP)'!AX175*'Final Portfolio'!$Y$7</f>
        <v>-7.6690004690492801E-4</v>
      </c>
      <c r="Q144" s="423">
        <f>SUM(L144:P144)</f>
        <v>-6.3868438509742151E-2</v>
      </c>
      <c r="U144" s="24">
        <v>45447</v>
      </c>
      <c r="V144" s="423">
        <f t="shared" si="10"/>
        <v>-9.4106500745572445E-5</v>
      </c>
      <c r="W144" s="423">
        <f t="shared" si="10"/>
        <v>-1.1553916569525178E-2</v>
      </c>
      <c r="X144" s="423">
        <f t="shared" si="10"/>
        <v>-2.3708837814893653E-2</v>
      </c>
      <c r="Y144" s="423">
        <f t="shared" si="8"/>
        <v>-2.7720308901549993E-2</v>
      </c>
      <c r="Z144" s="423">
        <f t="shared" si="7"/>
        <v>-7.608078778742213E-4</v>
      </c>
      <c r="AA144" s="423">
        <f t="shared" si="7"/>
        <v>-6.3862346340711446E-2</v>
      </c>
    </row>
    <row r="145" spans="1:27">
      <c r="A145" s="24">
        <v>45406</v>
      </c>
      <c r="B145" s="421">
        <f>'Bonds (CP)'!O147*'Bonds Portfolio'!$H$3</f>
        <v>9.3640810621919546E-6</v>
      </c>
      <c r="C145" s="421">
        <f>'Bonds (CP)'!P147*'Bonds Portfolio'!$H$4</f>
        <v>-2.2268127889899869E-4</v>
      </c>
      <c r="D145" s="421">
        <f>'Bonds (CP)'!Q147*'Bonds Portfolio'!$H$5</f>
        <v>-2.8522221313128211E-4</v>
      </c>
      <c r="E145" s="421">
        <f>'Bonds (CP)'!R147*'Bonds Portfolio'!$H$6</f>
        <v>1.7568868441662501E-4</v>
      </c>
      <c r="F145" s="421">
        <f>'Bonds (CP)'!S147*'Bonds Portfolio'!H$7</f>
        <v>-8.4572906225361809E-4</v>
      </c>
      <c r="G145" s="422">
        <f t="shared" si="9"/>
        <v>-1.1685797888050819E-3</v>
      </c>
      <c r="K145" s="24">
        <v>45448</v>
      </c>
      <c r="L145" s="423">
        <f>'Bonds (CP)'!AT176*'Final Portfolio'!$Y$3</f>
        <v>-1.0797270450030205E-4</v>
      </c>
      <c r="M145" s="423">
        <f>'Bonds (CP)'!AU176*'Final Portfolio'!$Y$4</f>
        <v>-1.07423892485001E-2</v>
      </c>
      <c r="N145" s="423">
        <f>'Bonds (CP)'!AV176*'Final Portfolio'!$Y$5</f>
        <v>-2.1700201304992426E-2</v>
      </c>
      <c r="O145" s="423">
        <f>'Bonds (CP)'!AW176*'Final Portfolio'!$Y$6</f>
        <v>-2.5662958749082261E-2</v>
      </c>
      <c r="P145" s="423">
        <f>'Bonds (CP)'!AX176*'Final Portfolio'!$Y$7</f>
        <v>-2.3249404122427154E-3</v>
      </c>
      <c r="Q145" s="423">
        <f>SUM(L145:P145)</f>
        <v>-6.0538462419317804E-2</v>
      </c>
      <c r="U145" s="24">
        <v>45448</v>
      </c>
      <c r="V145" s="423">
        <f t="shared" si="10"/>
        <v>-1.0188053546959537E-4</v>
      </c>
      <c r="W145" s="423">
        <f t="shared" si="10"/>
        <v>-1.0736297079469393E-2</v>
      </c>
      <c r="X145" s="423">
        <f t="shared" si="10"/>
        <v>-2.1694109135961721E-2</v>
      </c>
      <c r="Y145" s="423">
        <f t="shared" si="8"/>
        <v>-2.5656866580051556E-2</v>
      </c>
      <c r="Z145" s="423">
        <f t="shared" si="7"/>
        <v>-2.3188482432120088E-3</v>
      </c>
      <c r="AA145" s="423">
        <f t="shared" si="7"/>
        <v>-6.0532370250287099E-2</v>
      </c>
    </row>
    <row r="146" spans="1:27">
      <c r="A146" s="24">
        <v>45407</v>
      </c>
      <c r="B146" s="421">
        <f>'Bonds (CP)'!O148*'Bonds Portfolio'!$H$3</f>
        <v>-2.3389771338798317E-5</v>
      </c>
      <c r="C146" s="421">
        <f>'Bonds (CP)'!P148*'Bonds Portfolio'!$H$4</f>
        <v>5.5698580333029212E-5</v>
      </c>
      <c r="D146" s="421">
        <f>'Bonds (CP)'!Q148*'Bonds Portfolio'!$H$5</f>
        <v>-9.5093419579720894E-5</v>
      </c>
      <c r="E146" s="421">
        <f>'Bonds (CP)'!R148*'Bonds Portfolio'!$H$6</f>
        <v>-3.5097871398824141E-4</v>
      </c>
      <c r="F146" s="421">
        <f>'Bonds (CP)'!S148*'Bonds Portfolio'!H$7</f>
        <v>3.4245671384267023E-3</v>
      </c>
      <c r="G146" s="422">
        <f t="shared" si="9"/>
        <v>3.010803813852971E-3</v>
      </c>
      <c r="K146" s="24">
        <v>45449</v>
      </c>
      <c r="L146" s="423">
        <f>'Bonds (CP)'!AT177*'Final Portfolio'!$Y$3</f>
        <v>-1.2166709811027743E-4</v>
      </c>
      <c r="M146" s="423">
        <f>'Bonds (CP)'!AU177*'Final Portfolio'!$Y$4</f>
        <v>-1.0854851703211788E-2</v>
      </c>
      <c r="N146" s="423">
        <f>'Bonds (CP)'!AV177*'Final Portfolio'!$Y$5</f>
        <v>-2.1568395743469092E-2</v>
      </c>
      <c r="O146" s="423">
        <f>'Bonds (CP)'!AW177*'Final Portfolio'!$Y$6</f>
        <v>-2.5668039906246796E-2</v>
      </c>
      <c r="P146" s="423">
        <f>'Bonds (CP)'!AX177*'Final Portfolio'!$Y$7</f>
        <v>-2.05158307238652E-3</v>
      </c>
      <c r="Q146" s="423">
        <f>SUM(L146:P146)</f>
        <v>-6.0264537523424477E-2</v>
      </c>
      <c r="U146" s="24">
        <v>45449</v>
      </c>
      <c r="V146" s="423">
        <f t="shared" si="10"/>
        <v>-1.1557492907957075E-4</v>
      </c>
      <c r="W146" s="423">
        <f t="shared" si="10"/>
        <v>-1.0848759534181081E-2</v>
      </c>
      <c r="X146" s="423">
        <f t="shared" si="10"/>
        <v>-2.1562303574438387E-2</v>
      </c>
      <c r="Y146" s="423">
        <f t="shared" si="8"/>
        <v>-2.5661947737216091E-2</v>
      </c>
      <c r="Z146" s="423">
        <f t="shared" si="7"/>
        <v>-2.0454909033558134E-3</v>
      </c>
      <c r="AA146" s="423">
        <f t="shared" si="7"/>
        <v>-6.0258445354393772E-2</v>
      </c>
    </row>
    <row r="147" spans="1:27">
      <c r="A147" s="24">
        <v>45408</v>
      </c>
      <c r="B147" s="421">
        <f>'Bonds (CP)'!O149*'Bonds Portfolio'!$H$3</f>
        <v>-1.1689784524125725E-5</v>
      </c>
      <c r="C147" s="421">
        <f>'Bonds (CP)'!P149*'Bonds Portfolio'!$H$4</f>
        <v>-7.778130283745188E-4</v>
      </c>
      <c r="D147" s="421">
        <f>'Bonds (CP)'!Q149*'Bonds Portfolio'!$H$5</f>
        <v>-1.23225285407381E-3</v>
      </c>
      <c r="E147" s="421">
        <f>'Bonds (CP)'!R149*'Bonds Portfolio'!$H$6</f>
        <v>-2.9622378491547903E-3</v>
      </c>
      <c r="F147" s="421">
        <f>'Bonds (CP)'!S149*'Bonds Portfolio'!H$7</f>
        <v>-5.8653342200209267E-3</v>
      </c>
      <c r="G147" s="422">
        <f t="shared" si="9"/>
        <v>-1.0849327736148173E-2</v>
      </c>
      <c r="K147" s="24">
        <v>45450</v>
      </c>
      <c r="L147" s="423">
        <f>'Bonds (CP)'!AT178*'Final Portfolio'!$Y$3</f>
        <v>-1.0107991360691182E-4</v>
      </c>
      <c r="M147" s="423">
        <f>'Bonds (CP)'!AU178*'Final Portfolio'!$Y$4</f>
        <v>-1.1204179999252214E-2</v>
      </c>
      <c r="N147" s="423">
        <f>'Bonds (CP)'!AV178*'Final Portfolio'!$Y$5</f>
        <v>-2.1816595381274312E-2</v>
      </c>
      <c r="O147" s="423">
        <f>'Bonds (CP)'!AW178*'Final Portfolio'!$Y$6</f>
        <v>-2.4427831637316117E-2</v>
      </c>
      <c r="P147" s="423">
        <f>'Bonds (CP)'!AX178*'Final Portfolio'!$Y$7</f>
        <v>-2.4794445651583298E-3</v>
      </c>
      <c r="Q147" s="423">
        <f>SUM(L147:P147)</f>
        <v>-6.0029131496607886E-2</v>
      </c>
      <c r="U147" s="24">
        <v>45450</v>
      </c>
      <c r="V147" s="423">
        <f t="shared" si="10"/>
        <v>-9.4987744576205139E-5</v>
      </c>
      <c r="W147" s="423">
        <f t="shared" si="10"/>
        <v>-1.1198087830221507E-2</v>
      </c>
      <c r="X147" s="423">
        <f t="shared" si="10"/>
        <v>-2.1810503212243607E-2</v>
      </c>
      <c r="Y147" s="423">
        <f t="shared" si="8"/>
        <v>-2.4421739468285412E-2</v>
      </c>
      <c r="Z147" s="423">
        <f t="shared" si="7"/>
        <v>-2.4733523961276232E-3</v>
      </c>
      <c r="AA147" s="423">
        <f t="shared" si="7"/>
        <v>-6.0023039327577181E-2</v>
      </c>
    </row>
    <row r="148" spans="1:27">
      <c r="A148" s="24">
        <v>45409</v>
      </c>
      <c r="B148" s="421">
        <f>'Bonds (CP)'!O150*'Bonds Portfolio'!$H$3</f>
        <v>2.3381608794361241E-6</v>
      </c>
      <c r="C148" s="421">
        <f>'Bonds (CP)'!P150*'Bonds Portfolio'!$H$4</f>
        <v>-2.2233598853033332E-4</v>
      </c>
      <c r="D148" s="421">
        <f>'Bonds (CP)'!Q150*'Bonds Portfolio'!$H$5</f>
        <v>-1.8985884503443633E-4</v>
      </c>
      <c r="E148" s="421">
        <f>'Bonds (CP)'!R150*'Bonds Portfolio'!$H$6</f>
        <v>0</v>
      </c>
      <c r="F148" s="421">
        <f>'Bonds (CP)'!S150*'Bonds Portfolio'!H$7</f>
        <v>-1.666782007952264E-3</v>
      </c>
      <c r="G148" s="422">
        <f t="shared" si="9"/>
        <v>-2.0766386806375975E-3</v>
      </c>
      <c r="K148" s="24">
        <v>45453</v>
      </c>
      <c r="L148" s="423">
        <f>'Bonds (CP)'!AT179*'Final Portfolio'!$Y$3</f>
        <v>-1.0018136281198631E-4</v>
      </c>
      <c r="M148" s="423">
        <f>'Bonds (CP)'!AU179*'Final Portfolio'!$Y$4</f>
        <v>-1.1190307797650281E-2</v>
      </c>
      <c r="N148" s="423">
        <f>'Bonds (CP)'!AV179*'Final Portfolio'!$Y$5</f>
        <v>-2.3034490507739095E-2</v>
      </c>
      <c r="O148" s="423">
        <f>'Bonds (CP)'!AW179*'Final Portfolio'!$Y$6</f>
        <v>-2.7398527521068798E-2</v>
      </c>
      <c r="P148" s="423">
        <f>'Bonds (CP)'!AX179*'Final Portfolio'!$Y$7</f>
        <v>-3.0822977114893877E-3</v>
      </c>
      <c r="Q148" s="423">
        <f>SUM(L148:P148)</f>
        <v>-6.4805804900759545E-2</v>
      </c>
      <c r="U148" s="24">
        <v>45453</v>
      </c>
      <c r="V148" s="423">
        <f t="shared" si="10"/>
        <v>-9.4089193781279637E-5</v>
      </c>
      <c r="W148" s="423">
        <f t="shared" si="10"/>
        <v>-1.1184215628619574E-2</v>
      </c>
      <c r="X148" s="423">
        <f t="shared" si="10"/>
        <v>-2.302839833870839E-2</v>
      </c>
      <c r="Y148" s="423">
        <f t="shared" si="8"/>
        <v>-2.7392435352038093E-2</v>
      </c>
      <c r="Z148" s="423">
        <f t="shared" si="7"/>
        <v>-3.0762055424586811E-3</v>
      </c>
      <c r="AA148" s="423">
        <f t="shared" si="7"/>
        <v>-6.479971273172884E-2</v>
      </c>
    </row>
    <row r="149" spans="1:27">
      <c r="A149" s="24">
        <v>45411</v>
      </c>
      <c r="B149" s="421">
        <f>'Bonds (CP)'!O151*'Bonds Portfolio'!$H$3</f>
        <v>4.9191504239139765E-5</v>
      </c>
      <c r="C149" s="421">
        <f>'Bonds (CP)'!P151*'Bonds Portfolio'!$H$4</f>
        <v>-2.7777021080789235E-4</v>
      </c>
      <c r="D149" s="421">
        <f>'Bonds (CP)'!Q151*'Bonds Portfolio'!$H$5</f>
        <v>-7.5809974652759412E-4</v>
      </c>
      <c r="E149" s="421">
        <f>'Bonds (CP)'!R151*'Bonds Portfolio'!$H$6</f>
        <v>1.2285793001404522E-3</v>
      </c>
      <c r="F149" s="421">
        <f>'Bonds (CP)'!S151*'Bonds Portfolio'!H$7</f>
        <v>3.5879818049911897E-3</v>
      </c>
      <c r="G149" s="422">
        <f t="shared" si="9"/>
        <v>3.8298826520352953E-3</v>
      </c>
      <c r="K149" s="24">
        <v>45454</v>
      </c>
      <c r="L149" s="423">
        <f>'Bonds (CP)'!AT180*'Final Portfolio'!$Y$3</f>
        <v>-8.6490226604395425E-5</v>
      </c>
      <c r="M149" s="423">
        <f>'Bonds (CP)'!AU180*'Final Portfolio'!$Y$4</f>
        <v>-1.1128428456318291E-2</v>
      </c>
      <c r="N149" s="423">
        <f>'Bonds (CP)'!AV180*'Final Portfolio'!$Y$5</f>
        <v>-2.3526583025632503E-2</v>
      </c>
      <c r="O149" s="423">
        <f>'Bonds (CP)'!AW180*'Final Portfolio'!$Y$6</f>
        <v>-2.7398527521068798E-2</v>
      </c>
      <c r="P149" s="423">
        <f>'Bonds (CP)'!AX180*'Final Portfolio'!$Y$7</f>
        <v>-2.1539318301136167E-3</v>
      </c>
      <c r="Q149" s="423">
        <f>SUM(L149:P149)</f>
        <v>-6.42939610597376E-2</v>
      </c>
      <c r="U149" s="24">
        <v>45454</v>
      </c>
      <c r="V149" s="423">
        <f t="shared" si="10"/>
        <v>-8.0398057573688748E-5</v>
      </c>
      <c r="W149" s="423">
        <f t="shared" si="10"/>
        <v>-1.1122336287287584E-2</v>
      </c>
      <c r="X149" s="423">
        <f t="shared" si="10"/>
        <v>-2.3520490856601798E-2</v>
      </c>
      <c r="Y149" s="423">
        <f t="shared" si="8"/>
        <v>-2.7392435352038093E-2</v>
      </c>
      <c r="Z149" s="423">
        <f t="shared" si="7"/>
        <v>-2.1478396610829101E-3</v>
      </c>
      <c r="AA149" s="423">
        <f t="shared" si="7"/>
        <v>-6.4287868890706895E-2</v>
      </c>
    </row>
    <row r="150" spans="1:27">
      <c r="A150" s="24">
        <v>45412</v>
      </c>
      <c r="B150" s="421">
        <f>'Bonds (CP)'!O152*'Bonds Portfolio'!$H$3</f>
        <v>-2.3404069513581182E-5</v>
      </c>
      <c r="C150" s="421">
        <f>'Bonds (CP)'!P152*'Bonds Portfolio'!$H$4</f>
        <v>-5.5567432886014955E-5</v>
      </c>
      <c r="D150" s="421">
        <f>'Bonds (CP)'!Q152*'Bonds Portfolio'!$H$5</f>
        <v>0</v>
      </c>
      <c r="E150" s="421">
        <f>'Bonds (CP)'!R152*'Bonds Portfolio'!$H$6</f>
        <v>-8.7412708430249179E-4</v>
      </c>
      <c r="F150" s="421">
        <f>'Bonds (CP)'!S152*'Bonds Portfolio'!H$7</f>
        <v>-1.8860567524387084E-3</v>
      </c>
      <c r="G150" s="422">
        <f t="shared" si="9"/>
        <v>-2.8391553391407965E-3</v>
      </c>
      <c r="K150" s="24">
        <v>45456</v>
      </c>
      <c r="L150" s="423">
        <f>'Bonds (CP)'!AT181*'Final Portfolio'!$Y$3</f>
        <v>-1.2174063201519591E-4</v>
      </c>
      <c r="M150" s="423">
        <f>'Bonds (CP)'!AU181*'Final Portfolio'!$Y$4</f>
        <v>-1.1181407145674562E-2</v>
      </c>
      <c r="N150" s="423">
        <f>'Bonds (CP)'!AV181*'Final Portfolio'!$Y$5</f>
        <v>-2.3011320455855341E-2</v>
      </c>
      <c r="O150" s="423">
        <f>'Bonds (CP)'!AW181*'Final Portfolio'!$Y$6</f>
        <v>-3.0852954595971017E-2</v>
      </c>
      <c r="P150" s="423">
        <f>'Bonds (CP)'!AX181*'Final Portfolio'!$Y$7</f>
        <v>-4.1962331197869752E-3</v>
      </c>
      <c r="Q150" s="423">
        <f>SUM(L150:P150)</f>
        <v>-6.9363655949303105E-2</v>
      </c>
      <c r="U150" s="24">
        <v>45456</v>
      </c>
      <c r="V150" s="423">
        <f t="shared" si="10"/>
        <v>-1.1564846298448924E-4</v>
      </c>
      <c r="W150" s="423">
        <f t="shared" si="10"/>
        <v>-1.1175314976643855E-2</v>
      </c>
      <c r="X150" s="423">
        <f t="shared" si="10"/>
        <v>-2.3005228286824636E-2</v>
      </c>
      <c r="Y150" s="423">
        <f t="shared" si="8"/>
        <v>-3.0846862426940312E-2</v>
      </c>
      <c r="Z150" s="423">
        <f t="shared" si="7"/>
        <v>-4.1901409507562682E-3</v>
      </c>
      <c r="AA150" s="423">
        <f t="shared" si="7"/>
        <v>-6.9357563780272399E-2</v>
      </c>
    </row>
    <row r="151" spans="1:27">
      <c r="A151" s="24">
        <v>45414</v>
      </c>
      <c r="B151" s="421">
        <f>'Bonds (CP)'!O153*'Bonds Portfolio'!$H$3</f>
        <v>-8.1664635208080535E-5</v>
      </c>
      <c r="C151" s="421">
        <f>'Bonds (CP)'!P153*'Bonds Portfolio'!$H$4</f>
        <v>-7.2080328591887885E-4</v>
      </c>
      <c r="D151" s="421">
        <f>'Bonds (CP)'!Q153*'Bonds Portfolio'!$H$5</f>
        <v>-5.6839271926848356E-4</v>
      </c>
      <c r="E151" s="421">
        <f>'Bonds (CP)'!R153*'Bonds Portfolio'!$H$6</f>
        <v>-3.4976031488950234E-4</v>
      </c>
      <c r="F151" s="421">
        <f>'Bonds (CP)'!S153*'Bonds Portfolio'!H$7</f>
        <v>-1.4595244863627622E-3</v>
      </c>
      <c r="G151" s="422">
        <f t="shared" si="9"/>
        <v>-3.1801454416477077E-3</v>
      </c>
      <c r="K151" s="24">
        <v>45457</v>
      </c>
      <c r="L151" s="423">
        <f>'Bonds (CP)'!AT182*'Final Portfolio'!$Y$3</f>
        <v>-1.2163561076604546E-4</v>
      </c>
      <c r="M151" s="423">
        <f>'Bonds (CP)'!AU182*'Final Portfolio'!$Y$4</f>
        <v>-1.1006683107750685E-2</v>
      </c>
      <c r="N151" s="423">
        <f>'Bonds (CP)'!AV182*'Final Portfolio'!$Y$5</f>
        <v>-2.2513963188239904E-2</v>
      </c>
      <c r="O151" s="423">
        <f>'Bonds (CP)'!AW182*'Final Portfolio'!$Y$6</f>
        <v>-2.9423297034222688E-2</v>
      </c>
      <c r="P151" s="423">
        <f>'Bonds (CP)'!AX182*'Final Portfolio'!$Y$7</f>
        <v>-4.1064004971299306E-3</v>
      </c>
      <c r="Q151" s="423">
        <f>SUM(L151:P151)</f>
        <v>-6.7171979438109264E-2</v>
      </c>
      <c r="U151" s="24">
        <v>45457</v>
      </c>
      <c r="V151" s="423">
        <f t="shared" si="10"/>
        <v>-1.1554344173533878E-4</v>
      </c>
      <c r="W151" s="423">
        <f t="shared" si="10"/>
        <v>-1.1000590938719978E-2</v>
      </c>
      <c r="X151" s="423">
        <f t="shared" si="10"/>
        <v>-2.2507871019209199E-2</v>
      </c>
      <c r="Y151" s="423">
        <f t="shared" si="8"/>
        <v>-2.9417204865191983E-2</v>
      </c>
      <c r="Z151" s="423">
        <f t="shared" si="7"/>
        <v>-4.1003083280992236E-3</v>
      </c>
      <c r="AA151" s="423">
        <f t="shared" si="7"/>
        <v>-6.7165887269078559E-2</v>
      </c>
    </row>
    <row r="152" spans="1:27">
      <c r="A152" s="24">
        <v>45415</v>
      </c>
      <c r="B152" s="421">
        <f>'Bonds (CP)'!O154*'Bonds Portfolio'!$H$3</f>
        <v>-9.3298520452552058E-6</v>
      </c>
      <c r="C152" s="421">
        <f>'Bonds (CP)'!P154*'Bonds Portfolio'!$H$4</f>
        <v>-2.7728982116351642E-4</v>
      </c>
      <c r="D152" s="421">
        <f>'Bonds (CP)'!Q154*'Bonds Portfolio'!$H$5</f>
        <v>-1.8954099663855251E-4</v>
      </c>
      <c r="E152" s="421">
        <f>'Bonds (CP)'!R154*'Bonds Portfolio'!$H$6</f>
        <v>0</v>
      </c>
      <c r="F152" s="421">
        <f>'Bonds (CP)'!S154*'Bonds Portfolio'!H$7</f>
        <v>-1.8642249738254901E-3</v>
      </c>
      <c r="G152" s="422">
        <f t="shared" si="9"/>
        <v>-2.3403856436728142E-3</v>
      </c>
      <c r="K152" s="24">
        <v>45460</v>
      </c>
      <c r="L152" s="423">
        <f>'Bonds (CP)'!AT183*'Final Portfolio'!$Y$3</f>
        <v>-1.1786974103071612E-4</v>
      </c>
      <c r="M152" s="423">
        <f>'Bonds (CP)'!AU183*'Final Portfolio'!$Y$4</f>
        <v>-1.2319998657131279E-2</v>
      </c>
      <c r="N152" s="423">
        <f>'Bonds (CP)'!AV183*'Final Portfolio'!$Y$5</f>
        <v>-2.5467686293642742E-2</v>
      </c>
      <c r="O152" s="423">
        <f>'Bonds (CP)'!AW183*'Final Portfolio'!$Y$6</f>
        <v>-3.3188434758810025E-2</v>
      </c>
      <c r="P152" s="423">
        <f>'Bonds (CP)'!AX183*'Final Portfolio'!$Y$7</f>
        <v>-4.0231655671131156E-3</v>
      </c>
      <c r="Q152" s="423">
        <f>SUM(L152:P152)</f>
        <v>-7.511715501772788E-2</v>
      </c>
      <c r="U152" s="24">
        <v>45460</v>
      </c>
      <c r="V152" s="423">
        <f t="shared" si="10"/>
        <v>-1.1177757200000945E-4</v>
      </c>
      <c r="W152" s="423">
        <f t="shared" si="10"/>
        <v>-1.2313906488100572E-2</v>
      </c>
      <c r="X152" s="423">
        <f t="shared" si="10"/>
        <v>-2.5461594124612037E-2</v>
      </c>
      <c r="Y152" s="423">
        <f t="shared" si="8"/>
        <v>-3.3182342589779319E-2</v>
      </c>
      <c r="Z152" s="423">
        <f t="shared" si="7"/>
        <v>-4.0170733980824085E-3</v>
      </c>
      <c r="AA152" s="423">
        <f t="shared" si="7"/>
        <v>-7.5111062848697174E-2</v>
      </c>
    </row>
    <row r="153" spans="1:27">
      <c r="A153" s="24">
        <v>45418</v>
      </c>
      <c r="B153" s="421">
        <f>'Bonds (CP)'!O155*'Bonds Portfolio'!$H$3</f>
        <v>-2.3304347826085038E-5</v>
      </c>
      <c r="C153" s="421">
        <f>'Bonds (CP)'!P155*'Bonds Portfolio'!$H$4</f>
        <v>2.7764624930617286E-4</v>
      </c>
      <c r="D153" s="421">
        <f>'Bonds (CP)'!Q155*'Bonds Portfolio'!$H$5</f>
        <v>2.8461930853752968E-4</v>
      </c>
      <c r="E153" s="421">
        <f>'Bonds (CP)'!R155*'Bonds Portfolio'!$H$6</f>
        <v>-1.0469852443774359E-3</v>
      </c>
      <c r="F153" s="421">
        <f>'Bonds (CP)'!S155*'Bonds Portfolio'!H$7</f>
        <v>-3.0731981421165872E-3</v>
      </c>
      <c r="G153" s="422">
        <f t="shared" si="9"/>
        <v>-3.5812221764764058E-3</v>
      </c>
      <c r="K153" s="24">
        <v>45461</v>
      </c>
      <c r="L153" s="423">
        <f>'Bonds (CP)'!AT184*'Final Portfolio'!$Y$3</f>
        <v>-1.3056175914791246E-4</v>
      </c>
      <c r="M153" s="423">
        <f>'Bonds (CP)'!AU184*'Final Portfolio'!$Y$4</f>
        <v>-1.2658624209117812E-2</v>
      </c>
      <c r="N153" s="423">
        <f>'Bonds (CP)'!AV184*'Final Portfolio'!$Y$5</f>
        <v>-2.6321103988226947E-2</v>
      </c>
      <c r="O153" s="423">
        <f>'Bonds (CP)'!AW184*'Final Portfolio'!$Y$6</f>
        <v>-3.5151148187297629E-2</v>
      </c>
      <c r="P153" s="423">
        <f>'Bonds (CP)'!AX184*'Final Portfolio'!$Y$7</f>
        <v>-4.558168846967252E-3</v>
      </c>
      <c r="Q153" s="423">
        <f>SUM(L153:P153)</f>
        <v>-7.8819606990757546E-2</v>
      </c>
      <c r="U153" s="24">
        <v>45461</v>
      </c>
      <c r="V153" s="423">
        <f t="shared" si="10"/>
        <v>-1.244695901172058E-4</v>
      </c>
      <c r="W153" s="423">
        <f t="shared" si="10"/>
        <v>-1.2652532040087105E-2</v>
      </c>
      <c r="X153" s="423">
        <f t="shared" si="10"/>
        <v>-2.6315011819196241E-2</v>
      </c>
      <c r="Y153" s="423">
        <f t="shared" si="8"/>
        <v>-3.5145056018266924E-2</v>
      </c>
      <c r="Z153" s="423">
        <f t="shared" si="7"/>
        <v>-4.552076677936545E-3</v>
      </c>
      <c r="AA153" s="423">
        <f t="shared" si="7"/>
        <v>-7.8813514821726841E-2</v>
      </c>
    </row>
    <row r="154" spans="1:27">
      <c r="A154" s="24">
        <v>45419</v>
      </c>
      <c r="B154" s="421">
        <f>'Bonds (CP)'!O156*'Bonds Portfolio'!$H$3</f>
        <v>2.5659326312123379E-5</v>
      </c>
      <c r="C154" s="421">
        <f>'Bonds (CP)'!P156*'Bonds Portfolio'!$H$4</f>
        <v>-5.5496571933317362E-5</v>
      </c>
      <c r="D154" s="421">
        <f>'Bonds (CP)'!Q156*'Bonds Portfolio'!$H$5</f>
        <v>-3.7892593288179466E-4</v>
      </c>
      <c r="E154" s="421">
        <f>'Bonds (CP)'!R156*'Bonds Portfolio'!$H$6</f>
        <v>-3.491873633234727E-4</v>
      </c>
      <c r="F154" s="421">
        <f>'Bonds (CP)'!S156*'Bonds Portfolio'!H$7</f>
        <v>-1.0208735162983954E-3</v>
      </c>
      <c r="G154" s="422">
        <f t="shared" si="9"/>
        <v>-1.7788240581248567E-3</v>
      </c>
      <c r="K154" s="24">
        <v>45462</v>
      </c>
      <c r="L154" s="423">
        <f>'Bonds (CP)'!AT185*'Final Portfolio'!$Y$3</f>
        <v>-1.4736120630568951E-4</v>
      </c>
      <c r="M154" s="423">
        <f>'Bonds (CP)'!AU185*'Final Portfolio'!$Y$4</f>
        <v>-1.3464557905692986E-2</v>
      </c>
      <c r="N154" s="423">
        <f>'Bonds (CP)'!AV185*'Final Portfolio'!$Y$5</f>
        <v>-2.7306718267856189E-2</v>
      </c>
      <c r="O154" s="423">
        <f>'Bonds (CP)'!AW185*'Final Portfolio'!$Y$6</f>
        <v>-3.4523453800313866E-2</v>
      </c>
      <c r="P154" s="423">
        <f>'Bonds (CP)'!AX185*'Final Portfolio'!$Y$7</f>
        <v>-3.8938813496239167E-3</v>
      </c>
      <c r="Q154" s="423">
        <f>SUM(L154:P154)</f>
        <v>-7.9335972529792645E-2</v>
      </c>
      <c r="U154" s="24">
        <v>45462</v>
      </c>
      <c r="V154" s="423">
        <f t="shared" si="10"/>
        <v>-1.4126903727498284E-4</v>
      </c>
      <c r="W154" s="423">
        <f t="shared" si="10"/>
        <v>-1.3458465736662279E-2</v>
      </c>
      <c r="X154" s="423">
        <f t="shared" si="10"/>
        <v>-2.7300626098825484E-2</v>
      </c>
      <c r="Y154" s="423">
        <f t="shared" si="8"/>
        <v>-3.4517361631283161E-2</v>
      </c>
      <c r="Z154" s="423">
        <f t="shared" si="7"/>
        <v>-3.8877891805932101E-3</v>
      </c>
      <c r="AA154" s="423">
        <f t="shared" si="7"/>
        <v>-7.932988036076194E-2</v>
      </c>
    </row>
    <row r="155" spans="1:27">
      <c r="A155" s="24">
        <v>45420</v>
      </c>
      <c r="B155" s="421">
        <f>'Bonds (CP)'!O157*'Bonds Portfolio'!$H$3</f>
        <v>6.9998258749762071E-6</v>
      </c>
      <c r="C155" s="421">
        <f>'Bonds (CP)'!P157*'Bonds Portfolio'!$H$4</f>
        <v>1.6659048825474088E-4</v>
      </c>
      <c r="D155" s="421">
        <f>'Bonds (CP)'!Q157*'Bonds Portfolio'!$H$5</f>
        <v>-1.8948148516000448E-4</v>
      </c>
      <c r="E155" s="421">
        <f>'Bonds (CP)'!R157*'Bonds Portfolio'!$H$6</f>
        <v>-6.9746757845943422E-4</v>
      </c>
      <c r="F155" s="421">
        <f>'Bonds (CP)'!S157*'Bonds Portfolio'!H$7</f>
        <v>8.1916965214398293E-4</v>
      </c>
      <c r="G155" s="422">
        <f t="shared" si="9"/>
        <v>1.0581090265426125E-4</v>
      </c>
      <c r="K155" s="24">
        <v>45463</v>
      </c>
      <c r="L155" s="423">
        <f>'Bonds (CP)'!AT186*'Final Portfolio'!$Y$3</f>
        <v>-1.5509854327335095E-4</v>
      </c>
      <c r="M155" s="423">
        <f>'Bonds (CP)'!AU186*'Final Portfolio'!$Y$4</f>
        <v>-1.4656687927637692E-2</v>
      </c>
      <c r="N155" s="423">
        <f>'Bonds (CP)'!AV186*'Final Portfolio'!$Y$5</f>
        <v>-2.9238676499738075E-2</v>
      </c>
      <c r="O155" s="423">
        <f>'Bonds (CP)'!AW186*'Final Portfolio'!$Y$6</f>
        <v>-3.6845280554256545E-2</v>
      </c>
      <c r="P155" s="423">
        <f>'Bonds (CP)'!AX186*'Final Portfolio'!$Y$7</f>
        <v>-3.8803044827607535E-3</v>
      </c>
      <c r="Q155" s="423">
        <f>SUM(L155:P155)</f>
        <v>-8.4776048007666416E-2</v>
      </c>
      <c r="U155" s="24">
        <v>45463</v>
      </c>
      <c r="V155" s="423">
        <f t="shared" si="10"/>
        <v>-1.4900637424264428E-4</v>
      </c>
      <c r="W155" s="423">
        <f t="shared" si="10"/>
        <v>-1.4650595758606985E-2</v>
      </c>
      <c r="X155" s="423">
        <f t="shared" si="10"/>
        <v>-2.923258433070737E-2</v>
      </c>
      <c r="Y155" s="423">
        <f t="shared" si="8"/>
        <v>-3.6839188385225839E-2</v>
      </c>
      <c r="Z155" s="423">
        <f t="shared" si="7"/>
        <v>-3.8742123137300469E-3</v>
      </c>
      <c r="AA155" s="423">
        <f t="shared" si="7"/>
        <v>-8.476995583863571E-2</v>
      </c>
    </row>
    <row r="156" spans="1:27">
      <c r="A156" s="24">
        <v>45422</v>
      </c>
      <c r="B156" s="421">
        <f>'Bonds (CP)'!O158*'Bonds Portfolio'!$H$3</f>
        <v>-2.3312456506608827E-5</v>
      </c>
      <c r="C156" s="421">
        <f>'Bonds (CP)'!P158*'Bonds Portfolio'!$H$4</f>
        <v>-1.1099404959028281E-4</v>
      </c>
      <c r="D156" s="421">
        <f>'Bonds (CP)'!Q158*'Bonds Portfolio'!$H$5</f>
        <v>2.8452985060008321E-4</v>
      </c>
      <c r="E156" s="421">
        <f>'Bonds (CP)'!R158*'Bonds Portfolio'!$H$6</f>
        <v>6.993805009080378E-4</v>
      </c>
      <c r="F156" s="421">
        <f>'Bonds (CP)'!S158*'Bonds Portfolio'!H$7</f>
        <v>-6.1298421184039853E-4</v>
      </c>
      <c r="G156" s="422">
        <f t="shared" si="9"/>
        <v>2.3661963357083087E-4</v>
      </c>
      <c r="K156" s="24">
        <v>45464</v>
      </c>
      <c r="L156" s="423">
        <f>'Bonds (CP)'!AT187*'Final Portfolio'!$Y$3</f>
        <v>-1.4584763212079576E-4</v>
      </c>
      <c r="M156" s="423">
        <f>'Bonds (CP)'!AU187*'Final Portfolio'!$Y$4</f>
        <v>-1.5112997889866113E-2</v>
      </c>
      <c r="N156" s="423">
        <f>'Bonds (CP)'!AV187*'Final Portfolio'!$Y$5</f>
        <v>-2.9232863003735652E-2</v>
      </c>
      <c r="O156" s="423">
        <f>'Bonds (CP)'!AW187*'Final Portfolio'!$Y$6</f>
        <v>-3.2913407464342376E-2</v>
      </c>
      <c r="P156" s="423">
        <f>'Bonds (CP)'!AX187*'Final Portfolio'!$Y$7</f>
        <v>-2.1173871877387205E-3</v>
      </c>
      <c r="Q156" s="423">
        <f>SUM(L156:P156)</f>
        <v>-7.9522503177803669E-2</v>
      </c>
      <c r="U156" s="24">
        <v>45464</v>
      </c>
      <c r="V156" s="423">
        <f t="shared" si="10"/>
        <v>-1.397554630900891E-4</v>
      </c>
      <c r="W156" s="423">
        <f t="shared" si="10"/>
        <v>-1.5106905720835406E-2</v>
      </c>
      <c r="X156" s="423">
        <f t="shared" si="10"/>
        <v>-2.9226770834704947E-2</v>
      </c>
      <c r="Y156" s="423">
        <f t="shared" si="8"/>
        <v>-3.290731529531167E-2</v>
      </c>
      <c r="Z156" s="423">
        <f t="shared" si="7"/>
        <v>-2.1112950187080139E-3</v>
      </c>
      <c r="AA156" s="423">
        <f t="shared" si="7"/>
        <v>-7.9516411008772964E-2</v>
      </c>
    </row>
    <row r="157" spans="1:27">
      <c r="A157" s="24">
        <v>45425</v>
      </c>
      <c r="B157" s="421">
        <f>'Bonds (CP)'!O159*'Bonds Portfolio'!$H$3</f>
        <v>-1.8636995827538129E-5</v>
      </c>
      <c r="C157" s="421">
        <f>'Bonds (CP)'!P159*'Bonds Portfolio'!$H$4</f>
        <v>-9.9599038361724017E-4</v>
      </c>
      <c r="D157" s="421">
        <f>'Bonds (CP)'!Q159*'Bonds Portfolio'!$H$5</f>
        <v>-1.5105462079032116E-3</v>
      </c>
      <c r="E157" s="421">
        <f>'Bonds (CP)'!R159*'Bonds Portfolio'!$H$6</f>
        <v>-1.9120792003065024E-3</v>
      </c>
      <c r="F157" s="421">
        <f>'Bonds (CP)'!S159*'Bonds Portfolio'!H$7</f>
        <v>-2.4305496600703579E-3</v>
      </c>
      <c r="G157" s="422">
        <f t="shared" si="9"/>
        <v>-6.8678024477248512E-3</v>
      </c>
      <c r="K157" s="24">
        <v>45467</v>
      </c>
      <c r="L157" s="423">
        <f>'Bonds (CP)'!AT188*'Final Portfolio'!$Y$3</f>
        <v>-1.3726835964310237E-4</v>
      </c>
      <c r="M157" s="423">
        <f>'Bonds (CP)'!AU188*'Final Portfolio'!$Y$4</f>
        <v>-1.477118212128042E-2</v>
      </c>
      <c r="N157" s="423">
        <f>'Bonds (CP)'!AV188*'Final Portfolio'!$Y$5</f>
        <v>-2.8757298024424317E-2</v>
      </c>
      <c r="O157" s="423">
        <f>'Bonds (CP)'!AW188*'Final Portfolio'!$Y$6</f>
        <v>-3.2347548477210879E-2</v>
      </c>
      <c r="P157" s="423">
        <f>'Bonds (CP)'!AX188*'Final Portfolio'!$Y$7</f>
        <v>-1.1347523782012259E-3</v>
      </c>
      <c r="Q157" s="423">
        <f>SUM(L157:P157)</f>
        <v>-7.7148049360759932E-2</v>
      </c>
      <c r="U157" s="24">
        <v>45467</v>
      </c>
      <c r="V157" s="423">
        <f t="shared" si="10"/>
        <v>-1.3117619061239571E-4</v>
      </c>
      <c r="W157" s="423">
        <f t="shared" si="10"/>
        <v>-1.4765089952249713E-2</v>
      </c>
      <c r="X157" s="423">
        <f t="shared" si="10"/>
        <v>-2.8751205855393612E-2</v>
      </c>
      <c r="Y157" s="423">
        <f t="shared" si="8"/>
        <v>-3.2341456308180173E-2</v>
      </c>
      <c r="Z157" s="423">
        <f t="shared" si="7"/>
        <v>-1.1286602091705193E-3</v>
      </c>
      <c r="AA157" s="423">
        <f t="shared" si="7"/>
        <v>-7.7141957191729227E-2</v>
      </c>
    </row>
    <row r="158" spans="1:27">
      <c r="A158" s="24">
        <v>45426</v>
      </c>
      <c r="B158" s="421">
        <f>'Bonds (CP)'!O160*'Bonds Portfolio'!$H$3</f>
        <v>1.8649965205290632E-5</v>
      </c>
      <c r="C158" s="421">
        <f>'Bonds (CP)'!P160*'Bonds Portfolio'!$H$4</f>
        <v>-6.635999528686121E-4</v>
      </c>
      <c r="D158" s="421">
        <f>'Bonds (CP)'!Q160*'Bonds Portfolio'!$H$5</f>
        <v>-2.1638909970527268E-3</v>
      </c>
      <c r="E158" s="421">
        <f>'Bonds (CP)'!R160*'Bonds Portfolio'!$H$6</f>
        <v>-3.6260252026575099E-3</v>
      </c>
      <c r="F158" s="421">
        <f>'Bonds (CP)'!S160*'Bonds Portfolio'!H$7</f>
        <v>-2.60869083128052E-3</v>
      </c>
      <c r="G158" s="422">
        <f t="shared" si="9"/>
        <v>-9.043557018654079E-3</v>
      </c>
      <c r="K158" s="24">
        <v>45468</v>
      </c>
      <c r="L158" s="423">
        <f>'Bonds (CP)'!AT189*'Final Portfolio'!$Y$3</f>
        <v>-1.2955812955812941E-4</v>
      </c>
      <c r="M158" s="423">
        <f>'Bonds (CP)'!AU189*'Final Portfolio'!$Y$4</f>
        <v>-1.315836115527449E-2</v>
      </c>
      <c r="N158" s="423">
        <f>'Bonds (CP)'!AV189*'Final Portfolio'!$Y$5</f>
        <v>-2.5544483149297394E-2</v>
      </c>
      <c r="O158" s="423">
        <f>'Bonds (CP)'!AW189*'Final Portfolio'!$Y$6</f>
        <v>-2.830059026349405E-2</v>
      </c>
      <c r="P158" s="423">
        <f>'Bonds (CP)'!AX189*'Final Portfolio'!$Y$7</f>
        <v>-1.3381421131740011E-4</v>
      </c>
      <c r="Q158" s="423">
        <f>SUM(L158:P158)</f>
        <v>-6.7266806908941462E-2</v>
      </c>
      <c r="U158" s="24">
        <v>45468</v>
      </c>
      <c r="V158" s="423">
        <f t="shared" si="10"/>
        <v>-1.2346596052742275E-4</v>
      </c>
      <c r="W158" s="423">
        <f t="shared" si="10"/>
        <v>-1.3152268986243783E-2</v>
      </c>
      <c r="X158" s="423">
        <f t="shared" si="10"/>
        <v>-2.5538390980266688E-2</v>
      </c>
      <c r="Y158" s="423">
        <f t="shared" si="8"/>
        <v>-2.8294498094463345E-2</v>
      </c>
      <c r="Z158" s="423">
        <f t="shared" si="7"/>
        <v>-1.2772204228669344E-4</v>
      </c>
      <c r="AA158" s="423">
        <f t="shared" si="7"/>
        <v>-6.7260714739910757E-2</v>
      </c>
    </row>
    <row r="159" spans="1:27">
      <c r="A159" s="24">
        <v>45427</v>
      </c>
      <c r="B159" s="421">
        <f>'Bonds (CP)'!O161*'Bonds Portfolio'!$H$3</f>
        <v>9.3282283327490666E-6</v>
      </c>
      <c r="C159" s="421">
        <f>'Bonds (CP)'!P161*'Bonds Portfolio'!$H$4</f>
        <v>-2.7653451788284489E-4</v>
      </c>
      <c r="D159" s="421">
        <f>'Bonds (CP)'!Q161*'Bonds Portfolio'!$H$5</f>
        <v>-3.7726584207347714E-4</v>
      </c>
      <c r="E159" s="421">
        <f>'Bonds (CP)'!R161*'Bonds Portfolio'!$H$6</f>
        <v>1.2184987160352445E-3</v>
      </c>
      <c r="F159" s="421">
        <f>'Bonds (CP)'!S161*'Bonds Portfolio'!H$7</f>
        <v>6.5749091232526723E-3</v>
      </c>
      <c r="G159" s="422">
        <f t="shared" si="9"/>
        <v>7.1489357076643441E-3</v>
      </c>
      <c r="K159" s="24">
        <v>45469</v>
      </c>
      <c r="L159" s="423">
        <f>'Bonds (CP)'!AT190*'Final Portfolio'!$Y$3</f>
        <v>-1.1351909184726728E-4</v>
      </c>
      <c r="M159" s="423">
        <f>'Bonds (CP)'!AU190*'Final Portfolio'!$Y$4</f>
        <v>-1.0791710012227548E-2</v>
      </c>
      <c r="N159" s="423">
        <f>'Bonds (CP)'!AV190*'Final Portfolio'!$Y$5</f>
        <v>-1.9541311916938971E-2</v>
      </c>
      <c r="O159" s="423">
        <f>'Bonds (CP)'!AW190*'Final Portfolio'!$Y$6</f>
        <v>-2.1082395771751295E-2</v>
      </c>
      <c r="P159" s="423">
        <f>'Bonds (CP)'!AX190*'Final Portfolio'!$Y$7</f>
        <v>1.5527241277398262E-3</v>
      </c>
      <c r="Q159" s="423">
        <f>SUM(L159:P159)</f>
        <v>-4.9976212665025263E-2</v>
      </c>
      <c r="U159" s="24">
        <v>45469</v>
      </c>
      <c r="V159" s="423">
        <f t="shared" si="10"/>
        <v>-1.074269228165606E-4</v>
      </c>
      <c r="W159" s="423">
        <f t="shared" si="10"/>
        <v>-1.0785617843196841E-2</v>
      </c>
      <c r="X159" s="423">
        <f t="shared" si="10"/>
        <v>-1.9535219747908266E-2</v>
      </c>
      <c r="Y159" s="423">
        <f t="shared" si="8"/>
        <v>-2.107630360272059E-2</v>
      </c>
      <c r="Z159" s="423">
        <f t="shared" si="7"/>
        <v>1.5588162967705328E-3</v>
      </c>
      <c r="AA159" s="423">
        <f t="shared" si="7"/>
        <v>-4.9970120495994558E-2</v>
      </c>
    </row>
    <row r="160" spans="1:27">
      <c r="A160" s="24">
        <v>45428</v>
      </c>
      <c r="B160" s="421">
        <f>'Bonds (CP)'!O162*'Bonds Portfolio'!$H$3</f>
        <v>3.0351075877693212E-5</v>
      </c>
      <c r="C160" s="421">
        <f>'Bonds (CP)'!P162*'Bonds Portfolio'!$H$4</f>
        <v>-6.0746771101667998E-4</v>
      </c>
      <c r="D160" s="421">
        <f>'Bonds (CP)'!Q162*'Bonds Portfolio'!$H$5</f>
        <v>-1.3164925646426109E-3</v>
      </c>
      <c r="E160" s="421">
        <f>'Bonds (CP)'!R162*'Bonds Portfolio'!$H$6</f>
        <v>-1.3853335159682101E-3</v>
      </c>
      <c r="F160" s="421">
        <f>'Bonds (CP)'!S162*'Bonds Portfolio'!H$7</f>
        <v>3.1151143601695647E-3</v>
      </c>
      <c r="G160" s="422">
        <f t="shared" si="9"/>
        <v>-1.6382835558024274E-4</v>
      </c>
      <c r="K160" s="24">
        <v>45470</v>
      </c>
      <c r="L160" s="423">
        <f>'Bonds (CP)'!AT191*'Final Portfolio'!$Y$3</f>
        <v>-1.3816184673474675E-4</v>
      </c>
      <c r="M160" s="423">
        <f>'Bonds (CP)'!AU191*'Final Portfolio'!$Y$4</f>
        <v>-1.0960157448203427E-2</v>
      </c>
      <c r="N160" s="423">
        <f>'Bonds (CP)'!AV191*'Final Portfolio'!$Y$5</f>
        <v>-1.9533416299709807E-2</v>
      </c>
      <c r="O160" s="423">
        <f>'Bonds (CP)'!AW191*'Final Portfolio'!$Y$6</f>
        <v>-2.296117385369479E-2</v>
      </c>
      <c r="P160" s="423">
        <f>'Bonds (CP)'!AX191*'Final Portfolio'!$Y$7</f>
        <v>-1.0077573061103439E-3</v>
      </c>
      <c r="Q160" s="423">
        <f>SUM(L160:P160)</f>
        <v>-5.4600666754453117E-2</v>
      </c>
      <c r="U160" s="24">
        <v>45470</v>
      </c>
      <c r="V160" s="423">
        <f t="shared" si="10"/>
        <v>-1.3206967770404009E-4</v>
      </c>
      <c r="W160" s="423">
        <f t="shared" si="10"/>
        <v>-1.095406527917272E-2</v>
      </c>
      <c r="X160" s="423">
        <f t="shared" si="10"/>
        <v>-1.9527324130679102E-2</v>
      </c>
      <c r="Y160" s="423">
        <f t="shared" si="8"/>
        <v>-2.2955081684664085E-2</v>
      </c>
      <c r="Z160" s="423">
        <f t="shared" si="7"/>
        <v>-1.0016651370796372E-3</v>
      </c>
      <c r="AA160" s="423">
        <f t="shared" si="7"/>
        <v>-5.4594574585422412E-2</v>
      </c>
    </row>
    <row r="161" spans="1:27">
      <c r="A161" s="24">
        <v>45429</v>
      </c>
      <c r="B161" s="421">
        <f>'Bonds (CP)'!O163*'Bonds Portfolio'!$H$3</f>
        <v>4.6702099851849258E-6</v>
      </c>
      <c r="C161" s="421">
        <f>'Bonds (CP)'!P163*'Bonds Portfolio'!$H$4</f>
        <v>-5.5264947543816947E-5</v>
      </c>
      <c r="D161" s="421">
        <f>'Bonds (CP)'!Q163*'Bonds Portfolio'!$H$5</f>
        <v>-9.42119474421859E-5</v>
      </c>
      <c r="E161" s="421">
        <f>'Bonds (CP)'!R163*'Bonds Portfolio'!$H$6</f>
        <v>1.7357258055301862E-4</v>
      </c>
      <c r="F161" s="421">
        <f>'Bonds (CP)'!S163*'Bonds Portfolio'!H$7</f>
        <v>2.5139267830057948E-3</v>
      </c>
      <c r="G161" s="422">
        <f t="shared" si="9"/>
        <v>2.5426926785579954E-3</v>
      </c>
      <c r="K161" s="24">
        <v>45471</v>
      </c>
      <c r="L161" s="423">
        <f>'Bonds (CP)'!AT192*'Final Portfolio'!$Y$3</f>
        <v>-1.6872216512504369E-4</v>
      </c>
      <c r="M161" s="423">
        <f>'Bonds (CP)'!AU192*'Final Portfolio'!$Y$4</f>
        <v>-1.0314200471849676E-2</v>
      </c>
      <c r="N161" s="423">
        <f>'Bonds (CP)'!AV192*'Final Portfolio'!$Y$5</f>
        <v>-1.7873670126050477E-2</v>
      </c>
      <c r="O161" s="423">
        <f>'Bonds (CP)'!AW192*'Final Portfolio'!$Y$6</f>
        <v>-2.3332714798866845E-2</v>
      </c>
      <c r="P161" s="423">
        <f>'Bonds (CP)'!AX192*'Final Portfolio'!$Y$7</f>
        <v>-3.1821102366804566E-3</v>
      </c>
      <c r="Q161" s="423">
        <f>SUM(L161:P161)</f>
        <v>-5.4871417798572499E-2</v>
      </c>
      <c r="U161" s="24">
        <v>45471</v>
      </c>
      <c r="V161" s="423">
        <f t="shared" si="10"/>
        <v>-1.6262999609433702E-4</v>
      </c>
      <c r="W161" s="423">
        <f t="shared" si="10"/>
        <v>-1.0308108302818969E-2</v>
      </c>
      <c r="X161" s="423">
        <f t="shared" si="10"/>
        <v>-1.7867577957019772E-2</v>
      </c>
      <c r="Y161" s="423">
        <f t="shared" si="8"/>
        <v>-2.332662262983614E-2</v>
      </c>
      <c r="Z161" s="423">
        <f t="shared" si="7"/>
        <v>-3.17601806764975E-3</v>
      </c>
      <c r="AA161" s="423">
        <f t="shared" si="7"/>
        <v>-5.4865325629541793E-2</v>
      </c>
    </row>
    <row r="162" spans="1:27">
      <c r="A162" s="24">
        <v>45432</v>
      </c>
      <c r="B162" s="421">
        <f>'Bonds (CP)'!O164*'Bonds Portfolio'!$H$3</f>
        <v>-1.8667827601222697E-5</v>
      </c>
      <c r="C162" s="421">
        <f>'Bonds (CP)'!P164*'Bonds Portfolio'!$H$4</f>
        <v>-4.9665068980984549E-4</v>
      </c>
      <c r="D162" s="421">
        <f>'Bonds (CP)'!Q164*'Bonds Portfolio'!$H$5</f>
        <v>-7.5226384259170266E-4</v>
      </c>
      <c r="E162" s="421">
        <f>'Bonds (CP)'!R164*'Bonds Portfolio'!$H$6</f>
        <v>-1.2109590012617988E-3</v>
      </c>
      <c r="F162" s="421">
        <f>'Bonds (CP)'!S164*'Bonds Portfolio'!H$7</f>
        <v>-1.0433173621360397E-3</v>
      </c>
      <c r="G162" s="422">
        <f t="shared" si="9"/>
        <v>-3.5218587234006091E-3</v>
      </c>
      <c r="K162" s="24">
        <v>45474</v>
      </c>
      <c r="L162" s="423">
        <f>'Bonds (CP)'!AT193*'Final Portfolio'!$Y$3</f>
        <v>-1.636955776482696E-4</v>
      </c>
      <c r="M162" s="423">
        <f>'Bonds (CP)'!AU193*'Final Portfolio'!$Y$4</f>
        <v>-9.2103300823859428E-3</v>
      </c>
      <c r="N162" s="423">
        <f>'Bonds (CP)'!AV193*'Final Portfolio'!$Y$5</f>
        <v>-1.6735701805068556E-2</v>
      </c>
      <c r="O162" s="423">
        <f>'Bonds (CP)'!AW193*'Final Portfolio'!$Y$6</f>
        <v>-2.4152020287664028E-2</v>
      </c>
      <c r="P162" s="423">
        <f>'Bonds (CP)'!AX193*'Final Portfolio'!$Y$7</f>
        <v>-4.917693894367383E-3</v>
      </c>
      <c r="Q162" s="423">
        <f>SUM(L162:P162)</f>
        <v>-5.5179441647134175E-2</v>
      </c>
      <c r="U162" s="24">
        <v>45474</v>
      </c>
      <c r="V162" s="423">
        <f t="shared" si="10"/>
        <v>-1.5760340861756294E-4</v>
      </c>
      <c r="W162" s="423">
        <f t="shared" si="10"/>
        <v>-9.2042379133552357E-3</v>
      </c>
      <c r="X162" s="423">
        <f t="shared" si="10"/>
        <v>-1.672960963603785E-2</v>
      </c>
      <c r="Y162" s="423">
        <f t="shared" si="8"/>
        <v>-2.4145928118633322E-2</v>
      </c>
      <c r="Z162" s="423">
        <f t="shared" si="7"/>
        <v>-4.911601725336676E-3</v>
      </c>
      <c r="AA162" s="423">
        <f t="shared" si="7"/>
        <v>-5.517334947810347E-2</v>
      </c>
    </row>
    <row r="163" spans="1:27">
      <c r="A163" s="24">
        <v>45433</v>
      </c>
      <c r="B163" s="421">
        <f>'Bonds (CP)'!O165*'Bonds Portfolio'!$H$3</f>
        <v>-2.7972514569017281E-5</v>
      </c>
      <c r="C163" s="421">
        <f>'Bonds (CP)'!P165*'Bonds Portfolio'!$H$4</f>
        <v>-8.2621881271176538E-4</v>
      </c>
      <c r="D163" s="421">
        <f>'Bonds (CP)'!Q165*'Bonds Portfolio'!$H$5</f>
        <v>-1.1262998262026741E-3</v>
      </c>
      <c r="E163" s="421">
        <f>'Bonds (CP)'!R165*'Bonds Portfolio'!$H$6</f>
        <v>-1.3813488327000267E-3</v>
      </c>
      <c r="F163" s="421">
        <f>'Bonds (CP)'!S165*'Bonds Portfolio'!H$7</f>
        <v>-1.246501047088777E-3</v>
      </c>
      <c r="G163" s="422">
        <f t="shared" si="9"/>
        <v>-4.6083410332722601E-3</v>
      </c>
      <c r="K163" s="24">
        <v>45475</v>
      </c>
      <c r="L163" s="423">
        <f>'Bonds (CP)'!AT194*'Final Portfolio'!$Y$3</f>
        <v>-1.6021247429746311E-4</v>
      </c>
      <c r="M163" s="423">
        <f>'Bonds (CP)'!AU194*'Final Portfolio'!$Y$4</f>
        <v>-8.8534811193547204E-3</v>
      </c>
      <c r="N163" s="423">
        <f>'Bonds (CP)'!AV194*'Final Portfolio'!$Y$5</f>
        <v>-1.5835549299254379E-2</v>
      </c>
      <c r="O163" s="423">
        <f>'Bonds (CP)'!AW194*'Final Portfolio'!$Y$6</f>
        <v>-2.2692661118360005E-2</v>
      </c>
      <c r="P163" s="423">
        <f>'Bonds (CP)'!AX194*'Final Portfolio'!$Y$7</f>
        <v>-4.6524441357718499E-3</v>
      </c>
      <c r="Q163" s="423">
        <f>SUM(L163:P163)</f>
        <v>-5.2194348147038418E-2</v>
      </c>
      <c r="U163" s="24">
        <v>45475</v>
      </c>
      <c r="V163" s="423">
        <f t="shared" si="10"/>
        <v>-1.5412030526675645E-4</v>
      </c>
      <c r="W163" s="423">
        <f t="shared" si="10"/>
        <v>-8.8473889503240134E-3</v>
      </c>
      <c r="X163" s="423">
        <f t="shared" si="10"/>
        <v>-1.5829457130223674E-2</v>
      </c>
      <c r="Y163" s="423">
        <f t="shared" si="8"/>
        <v>-2.26865689493293E-2</v>
      </c>
      <c r="Z163" s="423">
        <f t="shared" si="7"/>
        <v>-4.6463519667411428E-3</v>
      </c>
      <c r="AA163" s="423">
        <f t="shared" si="7"/>
        <v>-5.2188255978007712E-2</v>
      </c>
    </row>
    <row r="164" spans="1:27">
      <c r="A164" s="24">
        <v>45434</v>
      </c>
      <c r="B164" s="421">
        <f>'Bonds (CP)'!O166*'Bonds Portfolio'!$H$3</f>
        <v>-2.3290171200142674E-5</v>
      </c>
      <c r="C164" s="421">
        <f>'Bonds (CP)'!P166*'Bonds Portfolio'!$H$4</f>
        <v>-3.8557869617752603E-4</v>
      </c>
      <c r="D164" s="421">
        <f>'Bonds (CP)'!Q166*'Bonds Portfolio'!$H$5</f>
        <v>-5.6331171218197327E-4</v>
      </c>
      <c r="E164" s="421">
        <f>'Bonds (CP)'!R166*'Bonds Portfolio'!$H$6</f>
        <v>-6.9075662326482717E-4</v>
      </c>
      <c r="F164" s="421">
        <f>'Bonds (CP)'!S166*'Bonds Portfolio'!H$7</f>
        <v>4.4325505305383836E-3</v>
      </c>
      <c r="G164" s="422">
        <f t="shared" si="9"/>
        <v>2.7696133277139144E-3</v>
      </c>
      <c r="K164" s="24">
        <v>45476</v>
      </c>
      <c r="L164" s="423">
        <f>'Bonds (CP)'!AT195*'Final Portfolio'!$Y$3</f>
        <v>-1.2963598901099104E-4</v>
      </c>
      <c r="M164" s="423">
        <f>'Bonds (CP)'!AU195*'Final Portfolio'!$Y$4</f>
        <v>-8.0829656984495023E-3</v>
      </c>
      <c r="N164" s="423">
        <f>'Bonds (CP)'!AV195*'Final Portfolio'!$Y$5</f>
        <v>-1.4545754778616101E-2</v>
      </c>
      <c r="O164" s="423">
        <f>'Bonds (CP)'!AW195*'Final Portfolio'!$Y$6</f>
        <v>-2.0607765380080158E-2</v>
      </c>
      <c r="P164" s="423">
        <f>'Bonds (CP)'!AX195*'Final Portfolio'!$Y$7</f>
        <v>-3.6303400629115199E-3</v>
      </c>
      <c r="Q164" s="423">
        <f>SUM(L164:P164)</f>
        <v>-4.6996461909068268E-2</v>
      </c>
      <c r="U164" s="24">
        <v>45476</v>
      </c>
      <c r="V164" s="423">
        <f t="shared" si="10"/>
        <v>-1.2354381998028438E-4</v>
      </c>
      <c r="W164" s="423">
        <f t="shared" si="10"/>
        <v>-8.0768735294187953E-3</v>
      </c>
      <c r="X164" s="423">
        <f t="shared" si="10"/>
        <v>-1.4539662609585394E-2</v>
      </c>
      <c r="Y164" s="423">
        <f t="shared" si="8"/>
        <v>-2.0601673211049453E-2</v>
      </c>
      <c r="Z164" s="423">
        <f t="shared" si="7"/>
        <v>-3.6242478938808133E-3</v>
      </c>
      <c r="AA164" s="423">
        <f t="shared" si="7"/>
        <v>-4.6990369740037563E-2</v>
      </c>
    </row>
    <row r="165" spans="1:27">
      <c r="A165" s="24">
        <v>45435</v>
      </c>
      <c r="B165" s="421">
        <f>'Bonds (CP)'!O167*'Bonds Portfolio'!$H$3</f>
        <v>-3.7212531458814581E-5</v>
      </c>
      <c r="C165" s="421">
        <f>'Bonds (CP)'!P167*'Bonds Portfolio'!$H$4</f>
        <v>-1.0984889604933093E-3</v>
      </c>
      <c r="D165" s="421">
        <f>'Bonds (CP)'!Q167*'Bonds Portfolio'!$H$5</f>
        <v>-1.6837023425442313E-3</v>
      </c>
      <c r="E165" s="421">
        <f>'Bonds (CP)'!R167*'Bonds Portfolio'!$H$6</f>
        <v>-2.916514507711146E-3</v>
      </c>
      <c r="F165" s="421">
        <f>'Bonds (CP)'!S167*'Bonds Portfolio'!H$7</f>
        <v>-3.3354645684124671E-3</v>
      </c>
      <c r="G165" s="422">
        <f t="shared" si="9"/>
        <v>-9.0713829106199677E-3</v>
      </c>
      <c r="K165" s="24">
        <v>45477</v>
      </c>
      <c r="L165" s="423">
        <f>'Bonds (CP)'!AT196*'Final Portfolio'!$Y$3</f>
        <v>-1.252896249892732E-4</v>
      </c>
      <c r="M165" s="423">
        <f>'Bonds (CP)'!AU196*'Final Portfolio'!$Y$4</f>
        <v>-8.4867044033459828E-3</v>
      </c>
      <c r="N165" s="423">
        <f>'Bonds (CP)'!AV196*'Final Portfolio'!$Y$5</f>
        <v>-1.5426379295842525E-2</v>
      </c>
      <c r="O165" s="423">
        <f>'Bonds (CP)'!AW196*'Final Portfolio'!$Y$6</f>
        <v>-2.1821429203220246E-2</v>
      </c>
      <c r="P165" s="423">
        <f>'Bonds (CP)'!AX196*'Final Portfolio'!$Y$7</f>
        <v>-5.9402885308298039E-3</v>
      </c>
      <c r="Q165" s="423">
        <f>SUM(L165:P165)</f>
        <v>-5.1800091058227832E-2</v>
      </c>
      <c r="U165" s="24">
        <v>45477</v>
      </c>
      <c r="V165" s="423">
        <f t="shared" si="10"/>
        <v>-1.1919745595856652E-4</v>
      </c>
      <c r="W165" s="423">
        <f t="shared" si="10"/>
        <v>-8.4806122343152757E-3</v>
      </c>
      <c r="X165" s="423">
        <f t="shared" si="10"/>
        <v>-1.5420287126811818E-2</v>
      </c>
      <c r="Y165" s="423">
        <f t="shared" si="8"/>
        <v>-2.1815337034189541E-2</v>
      </c>
      <c r="Z165" s="423">
        <f t="shared" si="7"/>
        <v>-5.9341963617990968E-3</v>
      </c>
      <c r="AA165" s="423">
        <f t="shared" si="7"/>
        <v>-5.1793998889197126E-2</v>
      </c>
    </row>
    <row r="166" spans="1:27">
      <c r="A166" s="24">
        <v>45436</v>
      </c>
      <c r="B166" s="421">
        <f>'Bonds (CP)'!O168*'Bonds Portfolio'!$H$3</f>
        <v>-1.8593357037555469E-5</v>
      </c>
      <c r="C166" s="421">
        <f>'Bonds (CP)'!P168*'Bonds Portfolio'!$H$4</f>
        <v>-1.2057459874075071E-3</v>
      </c>
      <c r="D166" s="421">
        <f>'Bonds (CP)'!Q168*'Bonds Portfolio'!$H$5</f>
        <v>-1.5875984241429794E-3</v>
      </c>
      <c r="E166" s="421">
        <f>'Bonds (CP)'!R168*'Bonds Portfolio'!$H$6</f>
        <v>-2.2263894910210867E-3</v>
      </c>
      <c r="F166" s="421">
        <f>'Bonds (CP)'!S168*'Bonds Portfolio'!H$7</f>
        <v>-1.0387699263056812E-3</v>
      </c>
      <c r="G166" s="422">
        <f t="shared" si="9"/>
        <v>-6.0770971859148096E-3</v>
      </c>
      <c r="K166" s="24">
        <v>45478</v>
      </c>
      <c r="L166" s="423">
        <f>'Bonds (CP)'!AT197*'Final Portfolio'!$Y$3</f>
        <v>-1.4707139803334934E-4</v>
      </c>
      <c r="M166" s="423">
        <f>'Bonds (CP)'!AU197*'Final Portfolio'!$Y$4</f>
        <v>-7.8300792941572977E-3</v>
      </c>
      <c r="N166" s="423">
        <f>'Bonds (CP)'!AV197*'Final Portfolio'!$Y$5</f>
        <v>-1.3874129850604653E-2</v>
      </c>
      <c r="O166" s="423">
        <f>'Bonds (CP)'!AW197*'Final Portfolio'!$Y$6</f>
        <v>-2.0315647463989936E-2</v>
      </c>
      <c r="P166" s="423">
        <f>'Bonds (CP)'!AX197*'Final Portfolio'!$Y$7</f>
        <v>-5.5715022956439337E-3</v>
      </c>
      <c r="Q166" s="423">
        <f>SUM(L166:P166)</f>
        <v>-4.773843030242917E-2</v>
      </c>
      <c r="U166" s="24">
        <v>45478</v>
      </c>
      <c r="V166" s="423">
        <f t="shared" si="10"/>
        <v>-1.4097922900264267E-4</v>
      </c>
      <c r="W166" s="423">
        <f t="shared" si="10"/>
        <v>-7.8239871251265906E-3</v>
      </c>
      <c r="X166" s="423">
        <f t="shared" si="10"/>
        <v>-1.3868037681573946E-2</v>
      </c>
      <c r="Y166" s="423">
        <f t="shared" si="8"/>
        <v>-2.0309555294959231E-2</v>
      </c>
      <c r="Z166" s="423">
        <f t="shared" si="7"/>
        <v>-5.5654101266132266E-3</v>
      </c>
      <c r="AA166" s="423">
        <f t="shared" si="7"/>
        <v>-4.7732338133398465E-2</v>
      </c>
    </row>
    <row r="167" spans="1:27">
      <c r="A167" s="24">
        <v>45439</v>
      </c>
      <c r="B167" s="421">
        <f>'Bonds (CP)'!O169*'Bonds Portfolio'!$H$3</f>
        <v>-7.6478727084057101E-5</v>
      </c>
      <c r="C167" s="421">
        <f>'Bonds (CP)'!P169*'Bonds Portfolio'!$H$4</f>
        <v>-7.6682918373086734E-4</v>
      </c>
      <c r="D167" s="421">
        <f>'Bonds (CP)'!Q169*'Bonds Portfolio'!$H$5</f>
        <v>-9.3390004136475373E-4</v>
      </c>
      <c r="E167" s="421">
        <f>'Bonds (CP)'!R169*'Bonds Portfolio'!$H$6</f>
        <v>-2.5597657168084094E-3</v>
      </c>
      <c r="F167" s="421">
        <f>'Bonds (CP)'!S169*'Bonds Portfolio'!H$7</f>
        <v>-1.2410807070083606E-3</v>
      </c>
      <c r="G167" s="422">
        <f t="shared" si="9"/>
        <v>-5.5780543759964482E-3</v>
      </c>
      <c r="K167" s="24">
        <v>45481</v>
      </c>
      <c r="L167" s="423">
        <f>'Bonds (CP)'!AT198*'Final Portfolio'!$Y$3</f>
        <v>-1.2925868858072343E-4</v>
      </c>
      <c r="M167" s="423">
        <f>'Bonds (CP)'!AU198*'Final Portfolio'!$Y$4</f>
        <v>-6.8790482622386141E-3</v>
      </c>
      <c r="N167" s="423">
        <f>'Bonds (CP)'!AV198*'Final Portfolio'!$Y$5</f>
        <v>-1.2447291418254167E-2</v>
      </c>
      <c r="O167" s="423">
        <f>'Bonds (CP)'!AW198*'Final Portfolio'!$Y$6</f>
        <v>-1.8207832164737533E-2</v>
      </c>
      <c r="P167" s="423">
        <f>'Bonds (CP)'!AX198*'Final Portfolio'!$Y$7</f>
        <v>-5.0643686283039233E-3</v>
      </c>
      <c r="Q167" s="423">
        <f>SUM(L167:P167)</f>
        <v>-4.2727799162114957E-2</v>
      </c>
      <c r="U167" s="24">
        <v>45481</v>
      </c>
      <c r="V167" s="423">
        <f t="shared" si="10"/>
        <v>-1.2316651955001677E-4</v>
      </c>
      <c r="W167" s="423">
        <f t="shared" si="10"/>
        <v>-6.872956093207907E-3</v>
      </c>
      <c r="X167" s="423">
        <f t="shared" si="10"/>
        <v>-1.244119924922346E-2</v>
      </c>
      <c r="Y167" s="423">
        <f t="shared" si="8"/>
        <v>-1.8201739995706828E-2</v>
      </c>
      <c r="Z167" s="423">
        <f t="shared" si="7"/>
        <v>-5.0582764592732163E-3</v>
      </c>
      <c r="AA167" s="423">
        <f t="shared" si="7"/>
        <v>-4.2721706993084252E-2</v>
      </c>
    </row>
    <row r="168" spans="1:27">
      <c r="A168" s="24">
        <v>45440</v>
      </c>
      <c r="B168" s="421">
        <f>'Bonds (CP)'!O170*'Bonds Portfolio'!$H$3</f>
        <v>1.8553132571827468E-5</v>
      </c>
      <c r="C168" s="421">
        <f>'Bonds (CP)'!P170*'Bonds Portfolio'!$H$4</f>
        <v>2.1949639397814201E-4</v>
      </c>
      <c r="D168" s="421">
        <f>'Bonds (CP)'!Q170*'Bonds Portfolio'!$H$5</f>
        <v>-9.350737500925474E-5</v>
      </c>
      <c r="E168" s="421">
        <f>'Bonds (CP)'!R170*'Bonds Portfolio'!$H$6</f>
        <v>1.0301927839696545E-3</v>
      </c>
      <c r="F168" s="421">
        <f>'Bonds (CP)'!S170*'Bonds Portfolio'!H$7</f>
        <v>3.1379765279638066E-3</v>
      </c>
      <c r="G168" s="422">
        <f t="shared" si="9"/>
        <v>4.312711463474176E-3</v>
      </c>
      <c r="K168" s="24">
        <v>45482</v>
      </c>
      <c r="L168" s="423">
        <f>'Bonds (CP)'!AT199*'Final Portfolio'!$Y$3</f>
        <v>-1.0439842546636991E-4</v>
      </c>
      <c r="M168" s="423">
        <f>'Bonds (CP)'!AU199*'Final Portfolio'!$Y$4</f>
        <v>-6.7533394927428063E-3</v>
      </c>
      <c r="N168" s="423">
        <f>'Bonds (CP)'!AV199*'Final Portfolio'!$Y$5</f>
        <v>-1.2178958044417827E-2</v>
      </c>
      <c r="O168" s="423">
        <f>'Bonds (CP)'!AW199*'Final Portfolio'!$Y$6</f>
        <v>-1.5670716991129111E-2</v>
      </c>
      <c r="P168" s="423">
        <f>'Bonds (CP)'!AX199*'Final Portfolio'!$Y$7</f>
        <v>-4.4899745524302872E-3</v>
      </c>
      <c r="Q168" s="423">
        <f>SUM(L168:P168)</f>
        <v>-3.9197387506186405E-2</v>
      </c>
      <c r="U168" s="24">
        <v>45482</v>
      </c>
      <c r="V168" s="423">
        <f t="shared" si="10"/>
        <v>-9.8306256435663235E-5</v>
      </c>
      <c r="W168" s="423">
        <f t="shared" si="10"/>
        <v>-6.7472473237120993E-3</v>
      </c>
      <c r="X168" s="423">
        <f t="shared" si="10"/>
        <v>-1.217286587538712E-2</v>
      </c>
      <c r="Y168" s="423">
        <f t="shared" si="8"/>
        <v>-1.5664624822098405E-2</v>
      </c>
      <c r="Z168" s="423">
        <f t="shared" si="7"/>
        <v>-4.4838823833995801E-3</v>
      </c>
      <c r="AA168" s="423">
        <f t="shared" si="7"/>
        <v>-3.91912953371557E-2</v>
      </c>
    </row>
    <row r="169" spans="1:27">
      <c r="A169" s="24">
        <v>45441</v>
      </c>
      <c r="B169" s="421">
        <f>'Bonds (CP)'!O171*'Bonds Portfolio'!$H$3</f>
        <v>-6.4779005524861152E-5</v>
      </c>
      <c r="C169" s="421">
        <f>'Bonds (CP)'!P171*'Bonds Portfolio'!$H$4</f>
        <v>-1.2022810163220612E-3</v>
      </c>
      <c r="D169" s="421">
        <f>'Bonds (CP)'!Q171*'Bonds Portfolio'!$H$5</f>
        <v>-1.3046365203325937E-3</v>
      </c>
      <c r="E169" s="421">
        <f>'Bonds (CP)'!R171*'Bonds Portfolio'!$H$6</f>
        <v>-2.3857147231115851E-3</v>
      </c>
      <c r="F169" s="421">
        <f>'Bonds (CP)'!S171*'Bonds Portfolio'!H$7</f>
        <v>-3.714364163388096E-3</v>
      </c>
      <c r="G169" s="422">
        <f t="shared" si="9"/>
        <v>-8.6717754286791977E-3</v>
      </c>
      <c r="K169" s="24">
        <v>45483</v>
      </c>
      <c r="L169" s="423">
        <f>'Bonds (CP)'!AT200*'Final Portfolio'!$Y$3</f>
        <v>-1.0107932156929955E-4</v>
      </c>
      <c r="M169" s="423">
        <f>'Bonds (CP)'!AU200*'Final Portfolio'!$Y$4</f>
        <v>-7.1657055432453641E-3</v>
      </c>
      <c r="N169" s="423">
        <f>'Bonds (CP)'!AV200*'Final Portfolio'!$Y$5</f>
        <v>-1.2943817621903412E-2</v>
      </c>
      <c r="O169" s="423">
        <f>'Bonds (CP)'!AW200*'Final Portfolio'!$Y$6</f>
        <v>-1.8586151278105121E-2</v>
      </c>
      <c r="P169" s="423">
        <f>'Bonds (CP)'!AX200*'Final Portfolio'!$Y$7</f>
        <v>-5.8908999148838889E-3</v>
      </c>
      <c r="Q169" s="423">
        <f>SUM(L169:P169)</f>
        <v>-4.4687653679707083E-2</v>
      </c>
      <c r="U169" s="24">
        <v>45483</v>
      </c>
      <c r="V169" s="423">
        <f t="shared" si="10"/>
        <v>-9.4987152538592872E-5</v>
      </c>
      <c r="W169" s="423">
        <f t="shared" si="10"/>
        <v>-7.1596133742146571E-3</v>
      </c>
      <c r="X169" s="423">
        <f t="shared" si="10"/>
        <v>-1.2937725452872705E-2</v>
      </c>
      <c r="Y169" s="423">
        <f t="shared" si="8"/>
        <v>-1.8580059109074416E-2</v>
      </c>
      <c r="Z169" s="423">
        <f t="shared" si="7"/>
        <v>-5.8848077458531819E-3</v>
      </c>
      <c r="AA169" s="423">
        <f t="shared" si="7"/>
        <v>-4.4681561510676378E-2</v>
      </c>
    </row>
    <row r="170" spans="1:27">
      <c r="A170" s="24">
        <v>45442</v>
      </c>
      <c r="B170" s="421">
        <f>'Bonds (CP)'!O172*'Bonds Portfolio'!$H$3</f>
        <v>2.315534819422851E-5</v>
      </c>
      <c r="C170" s="421">
        <f>'Bonds (CP)'!P172*'Bonds Portfolio'!$H$4</f>
        <v>1.0953268656320602E-4</v>
      </c>
      <c r="D170" s="421">
        <f>'Bonds (CP)'!Q172*'Bonds Portfolio'!$H$5</f>
        <v>3.7392242660864761E-4</v>
      </c>
      <c r="E170" s="421">
        <f>'Bonds (CP)'!R172*'Bonds Portfolio'!$H$6</f>
        <v>-3.4162158039013625E-4</v>
      </c>
      <c r="F170" s="421">
        <f>'Bonds (CP)'!S172*'Bonds Portfolio'!H$7</f>
        <v>-3.4653413249975205E-3</v>
      </c>
      <c r="G170" s="422">
        <f t="shared" si="9"/>
        <v>-3.3003524440215746E-3</v>
      </c>
      <c r="K170" s="24">
        <v>45484</v>
      </c>
      <c r="L170" s="423">
        <f>'Bonds (CP)'!AT201*'Final Portfolio'!$Y$3</f>
        <v>-1.0083746368142244E-4</v>
      </c>
      <c r="M170" s="423">
        <f>'Bonds (CP)'!AU201*'Final Portfolio'!$Y$4</f>
        <v>-5.6270058488410244E-3</v>
      </c>
      <c r="N170" s="423">
        <f>'Bonds (CP)'!AV201*'Final Portfolio'!$Y$5</f>
        <v>-1.0366222392949407E-2</v>
      </c>
      <c r="O170" s="423">
        <f>'Bonds (CP)'!AW201*'Final Portfolio'!$Y$6</f>
        <v>-1.5229652743588097E-2</v>
      </c>
      <c r="P170" s="423">
        <f>'Bonds (CP)'!AX201*'Final Portfolio'!$Y$7</f>
        <v>-5.39695551206379E-3</v>
      </c>
      <c r="Q170" s="423">
        <f>SUM(L170:P170)</f>
        <v>-3.6720673961123738E-2</v>
      </c>
      <c r="U170" s="24">
        <v>45484</v>
      </c>
      <c r="V170" s="423">
        <f t="shared" si="10"/>
        <v>-9.4745294650715761E-5</v>
      </c>
      <c r="W170" s="423">
        <f t="shared" si="10"/>
        <v>-5.6209136798103174E-3</v>
      </c>
      <c r="X170" s="423">
        <f t="shared" si="10"/>
        <v>-1.03601302239187E-2</v>
      </c>
      <c r="Y170" s="423">
        <f t="shared" si="8"/>
        <v>-1.522356057455739E-2</v>
      </c>
      <c r="Z170" s="423">
        <f t="shared" si="7"/>
        <v>-5.3908633430330829E-3</v>
      </c>
      <c r="AA170" s="423">
        <f t="shared" si="7"/>
        <v>-3.6714581792093033E-2</v>
      </c>
    </row>
    <row r="171" spans="1:27">
      <c r="A171" s="24">
        <v>45443</v>
      </c>
      <c r="B171" s="421">
        <f>'Bonds (CP)'!O173*'Bonds Portfolio'!$H$3</f>
        <v>2.3157349001951213E-6</v>
      </c>
      <c r="C171" s="421">
        <f>'Bonds (CP)'!P173*'Bonds Portfolio'!$H$4</f>
        <v>-3.8284135567161301E-4</v>
      </c>
      <c r="D171" s="421">
        <f>'Bonds (CP)'!Q173*'Bonds Portfolio'!$H$5</f>
        <v>-1.3032835033332324E-3</v>
      </c>
      <c r="E171" s="421">
        <f>'Bonds (CP)'!R173*'Bonds Portfolio'!$H$6</f>
        <v>-3.5558090235396555E-3</v>
      </c>
      <c r="F171" s="421">
        <f>'Bonds (CP)'!S173*'Bonds Portfolio'!H$7</f>
        <v>-4.2166144933030378E-3</v>
      </c>
      <c r="G171" s="422">
        <f t="shared" si="9"/>
        <v>-9.456232640947344E-3</v>
      </c>
      <c r="K171" s="24">
        <v>45485</v>
      </c>
      <c r="L171" s="423">
        <f>'Bonds (CP)'!AT202*'Final Portfolio'!$Y$3</f>
        <v>-1.2457337883958975E-4</v>
      </c>
      <c r="M171" s="423">
        <f>'Bonds (CP)'!AU202*'Final Portfolio'!$Y$4</f>
        <v>-6.5094918904308229E-3</v>
      </c>
      <c r="N171" s="423">
        <f>'Bonds (CP)'!AV202*'Final Portfolio'!$Y$5</f>
        <v>-1.2293026392858265E-2</v>
      </c>
      <c r="O171" s="423">
        <f>'Bonds (CP)'!AW202*'Final Portfolio'!$Y$6</f>
        <v>-1.6467182380677587E-2</v>
      </c>
      <c r="P171" s="423">
        <f>'Bonds (CP)'!AX202*'Final Portfolio'!$Y$7</f>
        <v>-4.5497905670510786E-3</v>
      </c>
      <c r="Q171" s="423">
        <f>SUM(L171:P171)</f>
        <v>-3.994406460985734E-2</v>
      </c>
      <c r="U171" s="24">
        <v>45485</v>
      </c>
      <c r="V171" s="423">
        <f t="shared" si="10"/>
        <v>-1.1848120980888307E-4</v>
      </c>
      <c r="W171" s="423">
        <f t="shared" si="10"/>
        <v>-6.5033997214001158E-3</v>
      </c>
      <c r="X171" s="423">
        <f t="shared" si="10"/>
        <v>-1.2286934223827558E-2</v>
      </c>
      <c r="Y171" s="423">
        <f t="shared" si="8"/>
        <v>-1.6461090211646882E-2</v>
      </c>
      <c r="Z171" s="423">
        <f t="shared" si="7"/>
        <v>-4.5436983980203715E-3</v>
      </c>
      <c r="AA171" s="423">
        <f t="shared" si="7"/>
        <v>-3.9937972440826634E-2</v>
      </c>
    </row>
    <row r="172" spans="1:27">
      <c r="A172" s="24">
        <v>45446</v>
      </c>
      <c r="B172" s="421">
        <f>'Bonds (CP)'!O174*'Bonds Portfolio'!$H$3</f>
        <v>-1.3887209603589713E-5</v>
      </c>
      <c r="C172" s="421">
        <f>'Bonds (CP)'!P174*'Bonds Portfolio'!$H$4</f>
        <v>-5.4629115764464589E-4</v>
      </c>
      <c r="D172" s="421">
        <f>'Bonds (CP)'!Q174*'Bonds Portfolio'!$H$5</f>
        <v>-1.1160465179787795E-3</v>
      </c>
      <c r="E172" s="421">
        <f>'Bonds (CP)'!R174*'Bonds Portfolio'!$H$6</f>
        <v>0</v>
      </c>
      <c r="F172" s="421">
        <f>'Bonds (CP)'!S174*'Bonds Portfolio'!H$7</f>
        <v>2.2270641711146523E-3</v>
      </c>
      <c r="G172" s="422">
        <f t="shared" si="9"/>
        <v>5.5083928588763736E-4</v>
      </c>
      <c r="K172" s="24">
        <v>45488</v>
      </c>
      <c r="L172" s="423">
        <f>'Bonds (CP)'!AT203*'Final Portfolio'!$Y$3</f>
        <v>-1.0770151294982489E-4</v>
      </c>
      <c r="M172" s="423">
        <f>'Bonds (CP)'!AU203*'Final Portfolio'!$Y$4</f>
        <v>-7.7894311037398807E-3</v>
      </c>
      <c r="N172" s="423">
        <f>'Bonds (CP)'!AV203*'Final Portfolio'!$Y$5</f>
        <v>-1.4054318430384969E-2</v>
      </c>
      <c r="O172" s="423">
        <f>'Bonds (CP)'!AW203*'Final Portfolio'!$Y$6</f>
        <v>-1.6190616865538021E-2</v>
      </c>
      <c r="P172" s="423">
        <f>'Bonds (CP)'!AX203*'Final Portfolio'!$Y$7</f>
        <v>-3.6354797403267769E-3</v>
      </c>
      <c r="Q172" s="423">
        <f>SUM(L172:P172)</f>
        <v>-4.1777547652939472E-2</v>
      </c>
      <c r="U172" s="24">
        <v>45488</v>
      </c>
      <c r="V172" s="423">
        <f t="shared" si="10"/>
        <v>-1.0160934391911821E-4</v>
      </c>
      <c r="W172" s="423">
        <f t="shared" si="10"/>
        <v>-7.7833389347091737E-3</v>
      </c>
      <c r="X172" s="423">
        <f t="shared" si="10"/>
        <v>-1.4048226261354262E-2</v>
      </c>
      <c r="Y172" s="423">
        <f t="shared" si="8"/>
        <v>-1.6184524696507316E-2</v>
      </c>
      <c r="Z172" s="423">
        <f t="shared" si="7"/>
        <v>-3.6293875712960703E-3</v>
      </c>
      <c r="AA172" s="423">
        <f t="shared" si="7"/>
        <v>-4.1771455483908766E-2</v>
      </c>
    </row>
    <row r="173" spans="1:27">
      <c r="A173" s="24">
        <v>45447</v>
      </c>
      <c r="B173" s="421">
        <f>'Bonds (CP)'!O175*'Bonds Portfolio'!$H$3</f>
        <v>4.6298695689670491E-6</v>
      </c>
      <c r="C173" s="421">
        <f>'Bonds (CP)'!P175*'Bonds Portfolio'!$H$4</f>
        <v>1.0421950403472326E-3</v>
      </c>
      <c r="D173" s="421">
        <f>'Bonds (CP)'!Q175*'Bonds Portfolio'!$H$5</f>
        <v>2.533011154160126E-3</v>
      </c>
      <c r="E173" s="421">
        <f>'Bonds (CP)'!R175*'Bonds Portfolio'!$H$6</f>
        <v>4.9974297937818166E-3</v>
      </c>
      <c r="F173" s="421">
        <f>'Bonds (CP)'!S175*'Bonds Portfolio'!H$7</f>
        <v>1.1818464888085243E-2</v>
      </c>
      <c r="G173" s="422">
        <f t="shared" si="9"/>
        <v>2.0395730745943384E-2</v>
      </c>
      <c r="K173" s="24">
        <v>45489</v>
      </c>
      <c r="L173" s="423">
        <f>'Bonds (CP)'!AT204*'Final Portfolio'!$Y$3</f>
        <v>-9.495295124037684E-5</v>
      </c>
      <c r="M173" s="423">
        <f>'Bonds (CP)'!AU204*'Final Portfolio'!$Y$4</f>
        <v>-8.7095732663698203E-3</v>
      </c>
      <c r="N173" s="423">
        <f>'Bonds (CP)'!AV204*'Final Portfolio'!$Y$5</f>
        <v>-1.605243580474041E-2</v>
      </c>
      <c r="O173" s="423">
        <f>'Bonds (CP)'!AW204*'Final Portfolio'!$Y$6</f>
        <v>-1.8650547524318713E-2</v>
      </c>
      <c r="P173" s="423">
        <f>'Bonds (CP)'!AX204*'Final Portfolio'!$Y$7</f>
        <v>-4.2149784697334859E-3</v>
      </c>
      <c r="Q173" s="423">
        <f>SUM(L173:P173)</f>
        <v>-4.7722488016402803E-2</v>
      </c>
      <c r="U173" s="24">
        <v>45489</v>
      </c>
      <c r="V173" s="423">
        <f t="shared" si="10"/>
        <v>-8.8860782209670164E-5</v>
      </c>
      <c r="W173" s="423">
        <f t="shared" si="10"/>
        <v>-8.7034810973391132E-3</v>
      </c>
      <c r="X173" s="423">
        <f t="shared" si="10"/>
        <v>-1.6046343635709705E-2</v>
      </c>
      <c r="Y173" s="423">
        <f t="shared" si="8"/>
        <v>-1.8644455355288008E-2</v>
      </c>
      <c r="Z173" s="423">
        <f t="shared" si="7"/>
        <v>-4.2088863007027789E-3</v>
      </c>
      <c r="AA173" s="423">
        <f t="shared" si="7"/>
        <v>-4.7716395847372098E-2</v>
      </c>
    </row>
    <row r="174" spans="1:27">
      <c r="A174" s="24">
        <v>45448</v>
      </c>
      <c r="B174" s="421">
        <f>'Bonds (CP)'!O176*'Bonds Portfolio'!$H$3</f>
        <v>0</v>
      </c>
      <c r="C174" s="421">
        <f>'Bonds (CP)'!P176*'Bonds Portfolio'!$H$4</f>
        <v>4.9366828063646118E-4</v>
      </c>
      <c r="D174" s="421">
        <f>'Bonds (CP)'!Q176*'Bonds Portfolio'!$H$5</f>
        <v>7.489985953096737E-4</v>
      </c>
      <c r="E174" s="421">
        <f>'Bonds (CP)'!R176*'Bonds Portfolio'!$H$6</f>
        <v>8.5775837356541821E-4</v>
      </c>
      <c r="F174" s="421">
        <f>'Bonds (CP)'!S176*'Bonds Portfolio'!H$7</f>
        <v>-5.3760272600834064E-3</v>
      </c>
      <c r="G174" s="422">
        <f t="shared" si="9"/>
        <v>-3.2756020105718531E-3</v>
      </c>
      <c r="K174" s="24">
        <v>45490</v>
      </c>
      <c r="L174" s="423">
        <f>'Bonds (CP)'!AT205*'Final Portfolio'!$Y$3</f>
        <v>-8.0541513152257991E-5</v>
      </c>
      <c r="M174" s="423">
        <f>'Bonds (CP)'!AU205*'Final Portfolio'!$Y$4</f>
        <v>-9.0132361453845265E-3</v>
      </c>
      <c r="N174" s="423">
        <f>'Bonds (CP)'!AV205*'Final Portfolio'!$Y$5</f>
        <v>-1.8848186966411225E-2</v>
      </c>
      <c r="O174" s="423">
        <f>'Bonds (CP)'!AW205*'Final Portfolio'!$Y$6</f>
        <v>-2.8207279504167366E-2</v>
      </c>
      <c r="P174" s="423">
        <f>'Bonds (CP)'!AX205*'Final Portfolio'!$Y$7</f>
        <v>-9.7794551387749631E-3</v>
      </c>
      <c r="Q174" s="423">
        <f>SUM(L174:P174)</f>
        <v>-6.5928699267890328E-2</v>
      </c>
      <c r="U174" s="24">
        <v>45490</v>
      </c>
      <c r="V174" s="423">
        <f t="shared" si="10"/>
        <v>-7.4449344121551314E-5</v>
      </c>
      <c r="W174" s="423">
        <f t="shared" si="10"/>
        <v>-9.0071439763538194E-3</v>
      </c>
      <c r="X174" s="423">
        <f t="shared" si="10"/>
        <v>-1.8842094797380519E-2</v>
      </c>
      <c r="Y174" s="423">
        <f t="shared" si="8"/>
        <v>-2.8201187335136661E-2</v>
      </c>
      <c r="Z174" s="423">
        <f t="shared" si="7"/>
        <v>-9.7733629697442561E-3</v>
      </c>
      <c r="AA174" s="423">
        <f t="shared" si="7"/>
        <v>-6.5922607098859623E-2</v>
      </c>
    </row>
    <row r="175" spans="1:27">
      <c r="A175" s="24">
        <v>45449</v>
      </c>
      <c r="B175" s="421">
        <f>'Bonds (CP)'!O177*'Bonds Portfolio'!$H$3</f>
        <v>-2.775045301579442E-5</v>
      </c>
      <c r="C175" s="421">
        <f>'Bonds (CP)'!P177*'Bonds Portfolio'!$H$4</f>
        <v>-3.28530968490206E-4</v>
      </c>
      <c r="D175" s="421">
        <f>'Bonds (CP)'!Q177*'Bonds Portfolio'!$H$5</f>
        <v>-1.8692812887631405E-4</v>
      </c>
      <c r="E175" s="421">
        <f>'Bonds (CP)'!R177*'Bonds Portfolio'!$H$6</f>
        <v>1.7142831645943103E-4</v>
      </c>
      <c r="F175" s="421">
        <f>'Bonds (CP)'!S177*'Bonds Portfolio'!H$7</f>
        <v>0</v>
      </c>
      <c r="G175" s="422">
        <f t="shared" si="9"/>
        <v>-3.7178123392288346E-4</v>
      </c>
      <c r="K175" s="24">
        <v>45491</v>
      </c>
      <c r="L175" s="423">
        <f>'Bonds (CP)'!AT206*'Final Portfolio'!$Y$3</f>
        <v>-8.2241069133899276E-5</v>
      </c>
      <c r="M175" s="423">
        <f>'Bonds (CP)'!AU206*'Final Portfolio'!$Y$4</f>
        <v>-9.1359631075236258E-3</v>
      </c>
      <c r="N175" s="423">
        <f>'Bonds (CP)'!AV206*'Final Portfolio'!$Y$5</f>
        <v>-1.7615350108490208E-2</v>
      </c>
      <c r="O175" s="423">
        <f>'Bonds (CP)'!AW206*'Final Portfolio'!$Y$6</f>
        <v>-2.2244875790371613E-2</v>
      </c>
      <c r="P175" s="423">
        <f>'Bonds (CP)'!AX206*'Final Portfolio'!$Y$7</f>
        <v>-5.3475797290435676E-3</v>
      </c>
      <c r="Q175" s="423">
        <f>SUM(L175:P175)</f>
        <v>-5.4426009804562914E-2</v>
      </c>
      <c r="U175" s="24">
        <v>45491</v>
      </c>
      <c r="V175" s="423">
        <f t="shared" si="10"/>
        <v>-7.61489001031926E-5</v>
      </c>
      <c r="W175" s="423">
        <f t="shared" si="10"/>
        <v>-9.1298709384929188E-3</v>
      </c>
      <c r="X175" s="423">
        <f t="shared" si="10"/>
        <v>-1.7609257939459503E-2</v>
      </c>
      <c r="Y175" s="423">
        <f t="shared" si="8"/>
        <v>-2.2238783621340907E-2</v>
      </c>
      <c r="Z175" s="423">
        <f t="shared" si="7"/>
        <v>-5.3414875600128605E-3</v>
      </c>
      <c r="AA175" s="423">
        <f t="shared" si="7"/>
        <v>-5.4419917635532208E-2</v>
      </c>
    </row>
    <row r="176" spans="1:27">
      <c r="A176" s="24">
        <v>45450</v>
      </c>
      <c r="B176" s="421">
        <f>'Bonds (CP)'!O178*'Bonds Portfolio'!$H$3</f>
        <v>3.2414686825058949E-5</v>
      </c>
      <c r="C176" s="421">
        <f>'Bonds (CP)'!P178*'Bonds Portfolio'!$H$4</f>
        <v>-2.736750485475943E-4</v>
      </c>
      <c r="D176" s="421">
        <f>'Bonds (CP)'!Q178*'Bonds Portfolio'!$H$5</f>
        <v>-2.8026236362521201E-4</v>
      </c>
      <c r="E176" s="421">
        <f>'Bonds (CP)'!R178*'Bonds Portfolio'!$H$6</f>
        <v>6.8676251363925748E-4</v>
      </c>
      <c r="F176" s="421">
        <f>'Bonds (CP)'!S178*'Bonds Portfolio'!H$7</f>
        <v>2.0841637894023226E-3</v>
      </c>
      <c r="G176" s="422">
        <f t="shared" si="9"/>
        <v>2.2494035776938325E-3</v>
      </c>
      <c r="K176" s="24">
        <v>45492</v>
      </c>
      <c r="L176" s="423">
        <f>'Bonds (CP)'!AT207*'Final Portfolio'!$Y$3</f>
        <v>-3.5253654342217721E-5</v>
      </c>
      <c r="M176" s="423">
        <f>'Bonds (CP)'!AU207*'Final Portfolio'!$Y$4</f>
        <v>-7.5063969625588367E-3</v>
      </c>
      <c r="N176" s="423">
        <f>'Bonds (CP)'!AV207*'Final Portfolio'!$Y$5</f>
        <v>-1.686009588009435E-2</v>
      </c>
      <c r="O176" s="423">
        <f>'Bonds (CP)'!AW207*'Final Portfolio'!$Y$6</f>
        <v>-2.2451630689119831E-2</v>
      </c>
      <c r="P176" s="423">
        <f>'Bonds (CP)'!AX207*'Final Portfolio'!$Y$7</f>
        <v>-5.1652444528293125E-3</v>
      </c>
      <c r="Q176" s="423">
        <f>SUM(L176:P176)</f>
        <v>-5.2018621638944551E-2</v>
      </c>
      <c r="U176" s="24">
        <v>45492</v>
      </c>
      <c r="V176" s="423">
        <f t="shared" si="10"/>
        <v>-2.9161485311511051E-5</v>
      </c>
      <c r="W176" s="423">
        <f t="shared" si="10"/>
        <v>-7.5003047935281297E-3</v>
      </c>
      <c r="X176" s="423">
        <f t="shared" si="10"/>
        <v>-1.6854003711063645E-2</v>
      </c>
      <c r="Y176" s="423">
        <f t="shared" si="8"/>
        <v>-2.2445538520089126E-2</v>
      </c>
      <c r="Z176" s="423">
        <f t="shared" si="7"/>
        <v>-5.1591522837986055E-3</v>
      </c>
      <c r="AA176" s="423">
        <f t="shared" si="7"/>
        <v>-5.2012529469913846E-2</v>
      </c>
    </row>
    <row r="177" spans="1:27">
      <c r="A177" s="24">
        <v>45453</v>
      </c>
      <c r="B177" s="421">
        <f>'Bonds (CP)'!O179*'Bonds Portfolio'!$H$3</f>
        <v>-9.2581397357274668E-6</v>
      </c>
      <c r="C177" s="421">
        <f>'Bonds (CP)'!P179*'Bonds Portfolio'!$H$4</f>
        <v>-7.6476381459573343E-4</v>
      </c>
      <c r="D177" s="421">
        <f>'Bonds (CP)'!Q179*'Bonds Portfolio'!$H$5</f>
        <v>-2.1370994460298423E-3</v>
      </c>
      <c r="E177" s="421">
        <f>'Bonds (CP)'!R179*'Bonds Portfolio'!$H$6</f>
        <v>-5.4124856795890247E-3</v>
      </c>
      <c r="F177" s="421">
        <f>'Bonds (CP)'!S179*'Bonds Portfolio'!H$7</f>
        <v>-7.6991937645634707E-3</v>
      </c>
      <c r="G177" s="422">
        <f t="shared" si="9"/>
        <v>-1.6022800844513799E-2</v>
      </c>
      <c r="K177" s="24">
        <v>45495</v>
      </c>
      <c r="L177" s="423">
        <f>'Bonds (CP)'!AT208*'Final Portfolio'!$Y$3</f>
        <v>-5.8404191359613389E-5</v>
      </c>
      <c r="M177" s="423">
        <f>'Bonds (CP)'!AU208*'Final Portfolio'!$Y$4</f>
        <v>-6.919315884266428E-3</v>
      </c>
      <c r="N177" s="423">
        <f>'Bonds (CP)'!AV208*'Final Portfolio'!$Y$5</f>
        <v>-1.4586864047447311E-2</v>
      </c>
      <c r="O177" s="423">
        <f>'Bonds (CP)'!AW208*'Final Portfolio'!$Y$6</f>
        <v>-1.9824665554761971E-2</v>
      </c>
      <c r="P177" s="423">
        <f>'Bonds (CP)'!AX208*'Final Portfolio'!$Y$7</f>
        <v>-5.2013217955633063E-3</v>
      </c>
      <c r="Q177" s="423">
        <f>SUM(L177:P177)</f>
        <v>-4.659057147339863E-2</v>
      </c>
      <c r="U177" s="24">
        <v>45495</v>
      </c>
      <c r="V177" s="423">
        <f t="shared" si="10"/>
        <v>-5.2312022328906719E-5</v>
      </c>
      <c r="W177" s="423">
        <f t="shared" si="10"/>
        <v>-6.9132237152357209E-3</v>
      </c>
      <c r="X177" s="423">
        <f t="shared" si="10"/>
        <v>-1.4580771878416604E-2</v>
      </c>
      <c r="Y177" s="423">
        <f t="shared" si="8"/>
        <v>-1.9818573385731265E-2</v>
      </c>
      <c r="Z177" s="423">
        <f t="shared" si="7"/>
        <v>-5.1952296265325992E-3</v>
      </c>
      <c r="AA177" s="423">
        <f t="shared" si="7"/>
        <v>-4.6584479304367925E-2</v>
      </c>
    </row>
    <row r="178" spans="1:27">
      <c r="A178" s="24">
        <v>45454</v>
      </c>
      <c r="B178" s="421">
        <f>'Bonds (CP)'!O180*'Bonds Portfolio'!$H$3</f>
        <v>3.9404947240958601E-5</v>
      </c>
      <c r="C178" s="421">
        <f>'Bonds (CP)'!P180*'Bonds Portfolio'!$H$4</f>
        <v>-1.6398103164595579E-4</v>
      </c>
      <c r="D178" s="421">
        <f>'Bonds (CP)'!Q180*'Bonds Portfolio'!$H$5</f>
        <v>-5.5858518725175122E-4</v>
      </c>
      <c r="E178" s="421">
        <f>'Bonds (CP)'!R180*'Bonds Portfolio'!$H$6</f>
        <v>0</v>
      </c>
      <c r="F178" s="421">
        <f>'Bonds (CP)'!S180*'Bonds Portfolio'!H$7</f>
        <v>1.22170866959818E-3</v>
      </c>
      <c r="G178" s="422">
        <f t="shared" si="9"/>
        <v>5.3854739794143166E-4</v>
      </c>
      <c r="K178" s="24">
        <v>45496</v>
      </c>
      <c r="L178" s="423">
        <f>'Bonds (CP)'!AT209*'Final Portfolio'!$Y$3</f>
        <v>-8.647260273972557E-5</v>
      </c>
      <c r="M178" s="423">
        <f>'Bonds (CP)'!AU209*'Final Portfolio'!$Y$4</f>
        <v>-7.1442389725352128E-3</v>
      </c>
      <c r="N178" s="423">
        <f>'Bonds (CP)'!AV209*'Final Portfolio'!$Y$5</f>
        <v>-1.3413653377049573E-2</v>
      </c>
      <c r="O178" s="423">
        <f>'Bonds (CP)'!AW209*'Final Portfolio'!$Y$6</f>
        <v>-1.600740637951853E-2</v>
      </c>
      <c r="P178" s="423">
        <f>'Bonds (CP)'!AX209*'Final Portfolio'!$Y$7</f>
        <v>-3.8533669923946257E-3</v>
      </c>
      <c r="Q178" s="423">
        <f>SUM(L178:P178)</f>
        <v>-4.0505138324237668E-2</v>
      </c>
      <c r="U178" s="24">
        <v>45496</v>
      </c>
      <c r="V178" s="423">
        <f t="shared" si="10"/>
        <v>-8.0380433709018894E-5</v>
      </c>
      <c r="W178" s="423">
        <f t="shared" si="10"/>
        <v>-7.1381468035045057E-3</v>
      </c>
      <c r="X178" s="423">
        <f t="shared" si="10"/>
        <v>-1.3407561208018866E-2</v>
      </c>
      <c r="Y178" s="423">
        <f t="shared" si="8"/>
        <v>-1.6001314210487824E-2</v>
      </c>
      <c r="Z178" s="423">
        <f t="shared" si="7"/>
        <v>-3.8472748233639191E-3</v>
      </c>
      <c r="AA178" s="423">
        <f t="shared" si="7"/>
        <v>-4.0499046155206962E-2</v>
      </c>
    </row>
    <row r="179" spans="1:27">
      <c r="A179" s="24">
        <v>45456</v>
      </c>
      <c r="B179" s="421">
        <f>'Bonds (CP)'!O181*'Bonds Portfolio'!$H$3</f>
        <v>-4.6278708340524812E-5</v>
      </c>
      <c r="C179" s="421">
        <f>'Bonds (CP)'!P181*'Bonds Portfolio'!$H$4</f>
        <v>-3.2770511937767834E-4</v>
      </c>
      <c r="D179" s="421">
        <f>'Bonds (CP)'!Q181*'Bonds Portfolio'!$H$5</f>
        <v>-3.7234745418748811E-4</v>
      </c>
      <c r="E179" s="421">
        <f>'Bonds (CP)'!R181*'Bonds Portfolio'!$H$6</f>
        <v>-1.6964657581241367E-3</v>
      </c>
      <c r="F179" s="421">
        <f>'Bonds (CP)'!S181*'Bonds Portfolio'!H$7</f>
        <v>-2.8213878175502747E-3</v>
      </c>
      <c r="G179" s="422">
        <f t="shared" si="9"/>
        <v>-5.2641848575801023E-3</v>
      </c>
      <c r="K179" s="24">
        <v>45497</v>
      </c>
      <c r="L179" s="423">
        <f>'Bonds (CP)'!AT210*'Final Portfolio'!$Y$3</f>
        <v>-1.145690834473323E-4</v>
      </c>
      <c r="M179" s="423">
        <f>'Bonds (CP)'!AU210*'Final Portfolio'!$Y$4</f>
        <v>-6.4411856441926483E-3</v>
      </c>
      <c r="N179" s="423">
        <f>'Bonds (CP)'!AV210*'Final Portfolio'!$Y$5</f>
        <v>-1.0984872064669696E-2</v>
      </c>
      <c r="O179" s="423">
        <f>'Bonds (CP)'!AW210*'Final Portfolio'!$Y$6</f>
        <v>-1.3724656964758473E-2</v>
      </c>
      <c r="P179" s="423">
        <f>'Bonds (CP)'!AX210*'Final Portfolio'!$Y$7</f>
        <v>-3.43507544819856E-3</v>
      </c>
      <c r="Q179" s="423">
        <f>SUM(L179:P179)</f>
        <v>-3.4700359205266706E-2</v>
      </c>
      <c r="U179" s="24">
        <v>45497</v>
      </c>
      <c r="V179" s="423">
        <f t="shared" si="10"/>
        <v>-1.0847691441662563E-4</v>
      </c>
      <c r="W179" s="423">
        <f t="shared" si="10"/>
        <v>-6.4350934751619413E-3</v>
      </c>
      <c r="X179" s="423">
        <f t="shared" si="10"/>
        <v>-1.0978779895638989E-2</v>
      </c>
      <c r="Y179" s="423">
        <f t="shared" si="8"/>
        <v>-1.3718564795727766E-2</v>
      </c>
      <c r="Z179" s="423">
        <f t="shared" si="7"/>
        <v>-3.4289832791678534E-3</v>
      </c>
      <c r="AA179" s="423">
        <f t="shared" si="7"/>
        <v>-3.4694267036236001E-2</v>
      </c>
    </row>
    <row r="180" spans="1:27">
      <c r="A180" s="24">
        <v>45457</v>
      </c>
      <c r="B180" s="421">
        <f>'Bonds (CP)'!O182*'Bonds Portfolio'!$H$3</f>
        <v>-2.3119392684611031E-5</v>
      </c>
      <c r="C180" s="421">
        <f>'Bonds (CP)'!P182*'Bonds Portfolio'!$H$4</f>
        <v>1.0932599974394642E-4</v>
      </c>
      <c r="D180" s="421">
        <f>'Bonds (CP)'!Q182*'Bonds Portfolio'!$H$5</f>
        <v>3.7295070025078697E-4</v>
      </c>
      <c r="E180" s="421">
        <f>'Bonds (CP)'!R182*'Bonds Portfolio'!$H$6</f>
        <v>3.4036920249552516E-4</v>
      </c>
      <c r="F180" s="421">
        <f>'Bonds (CP)'!S182*'Bonds Portfolio'!H$7</f>
        <v>-1.6031551027440138E-3</v>
      </c>
      <c r="G180" s="422">
        <f t="shared" si="9"/>
        <v>-8.0362859293836629E-4</v>
      </c>
      <c r="K180" s="24">
        <v>45498</v>
      </c>
      <c r="L180" s="423">
        <f>'Bonds (CP)'!AT211*'Final Portfolio'!$Y$3</f>
        <v>-9.238665526090762E-5</v>
      </c>
      <c r="M180" s="423">
        <f>'Bonds (CP)'!AU211*'Final Portfolio'!$Y$4</f>
        <v>-5.1455297458567004E-3</v>
      </c>
      <c r="N180" s="423">
        <f>'Bonds (CP)'!AV211*'Final Portfolio'!$Y$5</f>
        <v>-9.0536922808570931E-3</v>
      </c>
      <c r="O180" s="423">
        <f>'Bonds (CP)'!AW211*'Final Portfolio'!$Y$6</f>
        <v>-1.097588335290612E-2</v>
      </c>
      <c r="P180" s="423">
        <f>'Bonds (CP)'!AX211*'Final Portfolio'!$Y$7</f>
        <v>-2.8420814857715638E-3</v>
      </c>
      <c r="Q180" s="423">
        <f>SUM(L180:P180)</f>
        <v>-2.8109573520652388E-2</v>
      </c>
      <c r="U180" s="24">
        <v>45498</v>
      </c>
      <c r="V180" s="423">
        <f t="shared" si="10"/>
        <v>-8.6294486230200943E-5</v>
      </c>
      <c r="W180" s="423">
        <f t="shared" si="10"/>
        <v>-5.1394375768259934E-3</v>
      </c>
      <c r="X180" s="423">
        <f t="shared" si="10"/>
        <v>-9.0476001118263861E-3</v>
      </c>
      <c r="Y180" s="423">
        <f t="shared" si="8"/>
        <v>-1.0969791183875413E-2</v>
      </c>
      <c r="Z180" s="423">
        <f t="shared" si="7"/>
        <v>-2.8359893167408572E-3</v>
      </c>
      <c r="AA180" s="423">
        <f t="shared" si="7"/>
        <v>-2.8103481351621683E-2</v>
      </c>
    </row>
    <row r="181" spans="1:27">
      <c r="A181" s="24">
        <v>45460</v>
      </c>
      <c r="B181" s="421">
        <f>'Bonds (CP)'!O183*'Bonds Portfolio'!$H$3</f>
        <v>-7.1478964122864859E-5</v>
      </c>
      <c r="C181" s="421">
        <f>'Bonds (CP)'!P183*'Bonds Portfolio'!$H$4</f>
        <v>-1.9554660277830696E-3</v>
      </c>
      <c r="D181" s="421">
        <f>'Bonds (CP)'!Q183*'Bonds Portfolio'!$H$5</f>
        <v>-2.7742430765355509E-3</v>
      </c>
      <c r="E181" s="421">
        <f>'Bonds (CP)'!R183*'Bonds Portfolio'!$H$6</f>
        <v>-3.5396057505245886E-3</v>
      </c>
      <c r="F181" s="421">
        <f>'Bonds (CP)'!S183*'Bonds Portfolio'!H$7</f>
        <v>-1.1972611609291548E-3</v>
      </c>
      <c r="G181" s="422">
        <f t="shared" si="9"/>
        <v>-9.5380549798952281E-3</v>
      </c>
      <c r="K181" s="24">
        <v>45499</v>
      </c>
      <c r="L181" s="423">
        <f>'Bonds (CP)'!AT212*'Final Portfolio'!$Y$3</f>
        <v>-1.0921501706484649E-4</v>
      </c>
      <c r="M181" s="423">
        <f>'Bonds (CP)'!AU212*'Final Portfolio'!$Y$4</f>
        <v>-7.9539787079770177E-3</v>
      </c>
      <c r="N181" s="423">
        <f>'Bonds (CP)'!AV212*'Final Portfolio'!$Y$5</f>
        <v>-1.5928569930599105E-2</v>
      </c>
      <c r="O181" s="423">
        <f>'Bonds (CP)'!AW212*'Final Portfolio'!$Y$6</f>
        <v>-2.0069640600305898E-2</v>
      </c>
      <c r="P181" s="423">
        <f>'Bonds (CP)'!AX212*'Final Portfolio'!$Y$7</f>
        <v>-3.9930210029925353E-3</v>
      </c>
      <c r="Q181" s="423">
        <f>SUM(L181:P181)</f>
        <v>-4.8054425258939409E-2</v>
      </c>
      <c r="U181" s="24">
        <v>45499</v>
      </c>
      <c r="V181" s="423">
        <f t="shared" si="10"/>
        <v>-1.0312284803413981E-4</v>
      </c>
      <c r="W181" s="423">
        <f t="shared" si="10"/>
        <v>-7.9478865389463107E-3</v>
      </c>
      <c r="X181" s="423">
        <f t="shared" si="10"/>
        <v>-1.5922477761568399E-2</v>
      </c>
      <c r="Y181" s="423">
        <f t="shared" si="8"/>
        <v>-2.0063548431275193E-2</v>
      </c>
      <c r="Z181" s="423">
        <f t="shared" si="7"/>
        <v>-3.9869288339618282E-3</v>
      </c>
      <c r="AA181" s="423">
        <f t="shared" si="7"/>
        <v>-4.8048333089908704E-2</v>
      </c>
    </row>
    <row r="182" spans="1:27">
      <c r="A182" s="24">
        <v>45461</v>
      </c>
      <c r="B182" s="421">
        <f>'Bonds (CP)'!O184*'Bonds Portfolio'!$H$3</f>
        <v>-4.3738189314549558E-5</v>
      </c>
      <c r="C182" s="421">
        <f>'Bonds (CP)'!P184*'Bonds Portfolio'!$H$4</f>
        <v>-5.9813144703970962E-4</v>
      </c>
      <c r="D182" s="421">
        <f>'Bonds (CP)'!Q184*'Bonds Portfolio'!$H$5</f>
        <v>-8.3411954156824481E-4</v>
      </c>
      <c r="E182" s="421">
        <f>'Bonds (CP)'!R184*'Bonds Portfolio'!$H$6</f>
        <v>-1.6862278390589087E-3</v>
      </c>
      <c r="F182" s="421">
        <f>'Bonds (CP)'!S184*'Bonds Portfolio'!H$7</f>
        <v>-3.5458061453884147E-3</v>
      </c>
      <c r="G182" s="422">
        <f t="shared" si="9"/>
        <v>-6.7080231623698281E-3</v>
      </c>
      <c r="K182" s="24">
        <v>45502</v>
      </c>
      <c r="L182" s="423">
        <f>'Bonds (CP)'!AT213*'Final Portfolio'!$Y$3</f>
        <v>-5.9014710913443126E-5</v>
      </c>
      <c r="M182" s="423">
        <f>'Bonds (CP)'!AU213*'Final Portfolio'!$Y$4</f>
        <v>-5.9511057243039822E-3</v>
      </c>
      <c r="N182" s="423">
        <f>'Bonds (CP)'!AV213*'Final Portfolio'!$Y$5</f>
        <v>-1.3869861559194329E-2</v>
      </c>
      <c r="O182" s="423">
        <f>'Bonds (CP)'!AW213*'Final Portfolio'!$Y$6</f>
        <v>-1.9579755312797879E-2</v>
      </c>
      <c r="P182" s="423">
        <f>'Bonds (CP)'!AX213*'Final Portfolio'!$Y$7</f>
        <v>-4.8132735553895164E-3</v>
      </c>
      <c r="Q182" s="423">
        <f>SUM(L182:P182)</f>
        <v>-4.4273010862599146E-2</v>
      </c>
      <c r="U182" s="24">
        <v>45502</v>
      </c>
      <c r="V182" s="423">
        <f t="shared" si="10"/>
        <v>-5.2922541882736456E-5</v>
      </c>
      <c r="W182" s="423">
        <f t="shared" si="10"/>
        <v>-5.9450135552732751E-3</v>
      </c>
      <c r="X182" s="423">
        <f t="shared" si="10"/>
        <v>-1.3863769390163622E-2</v>
      </c>
      <c r="Y182" s="423">
        <f t="shared" si="8"/>
        <v>-1.9573663143767173E-2</v>
      </c>
      <c r="Z182" s="423">
        <f t="shared" si="7"/>
        <v>-4.8071813863588093E-3</v>
      </c>
      <c r="AA182" s="423">
        <f t="shared" si="7"/>
        <v>-4.4266918693568441E-2</v>
      </c>
    </row>
    <row r="183" spans="1:27">
      <c r="A183" s="24">
        <v>45462</v>
      </c>
      <c r="B183" s="421">
        <f>'Bonds (CP)'!O185*'Bonds Portfolio'!$H$3</f>
        <v>-6.8882796435912482E-5</v>
      </c>
      <c r="C183" s="421">
        <f>'Bonds (CP)'!P185*'Bonds Portfolio'!$H$4</f>
        <v>-4.8906611144167124E-4</v>
      </c>
      <c r="D183" s="421">
        <f>'Bonds (CP)'!Q185*'Bonds Portfolio'!$H$5</f>
        <v>-4.6343705958300826E-4</v>
      </c>
      <c r="E183" s="421">
        <f>'Bonds (CP)'!R185*'Bonds Portfolio'!$H$6</f>
        <v>-5.0635271031901406E-4</v>
      </c>
      <c r="F183" s="421">
        <f>'Bonds (CP)'!S185*'Bonds Portfolio'!H$7</f>
        <v>-9.8158635766906321E-4</v>
      </c>
      <c r="G183" s="422">
        <f t="shared" si="9"/>
        <v>-2.5093250354486694E-3</v>
      </c>
      <c r="K183" s="24">
        <v>45503</v>
      </c>
      <c r="L183" s="423">
        <f>'Bonds (CP)'!AT214*'Final Portfolio'!$Y$3</f>
        <v>-3.3387552435578671E-5</v>
      </c>
      <c r="M183" s="423">
        <f>'Bonds (CP)'!AU214*'Final Portfolio'!$Y$4</f>
        <v>-4.4778900049962014E-3</v>
      </c>
      <c r="N183" s="423">
        <f>'Bonds (CP)'!AV214*'Final Portfolio'!$Y$5</f>
        <v>-9.791061551757959E-3</v>
      </c>
      <c r="O183" s="423">
        <f>'Bonds (CP)'!AW214*'Final Portfolio'!$Y$6</f>
        <v>-1.2370360763530862E-2</v>
      </c>
      <c r="P183" s="423">
        <f>'Bonds (CP)'!AX214*'Final Portfolio'!$Y$7</f>
        <v>-2.1629129553762528E-3</v>
      </c>
      <c r="Q183" s="423">
        <f>SUM(L183:P183)</f>
        <v>-2.8835612828096852E-2</v>
      </c>
      <c r="U183" s="24">
        <v>45503</v>
      </c>
      <c r="V183" s="423">
        <f t="shared" si="10"/>
        <v>-2.7295383404872001E-5</v>
      </c>
      <c r="W183" s="423">
        <f t="shared" si="10"/>
        <v>-4.4717978359654943E-3</v>
      </c>
      <c r="X183" s="423">
        <f t="shared" si="10"/>
        <v>-9.7849693827272519E-3</v>
      </c>
      <c r="Y183" s="423">
        <f t="shared" si="8"/>
        <v>-1.2364268594500155E-2</v>
      </c>
      <c r="Z183" s="423">
        <f t="shared" si="7"/>
        <v>-2.1568207863455462E-3</v>
      </c>
      <c r="AA183" s="423">
        <f t="shared" si="7"/>
        <v>-2.8829520659066146E-2</v>
      </c>
    </row>
    <row r="184" spans="1:27">
      <c r="A184" s="24">
        <v>45463</v>
      </c>
      <c r="B184" s="421">
        <f>'Bonds (CP)'!O186*'Bonds Portfolio'!$H$3</f>
        <v>4.5929734361613408E-6</v>
      </c>
      <c r="C184" s="421">
        <f>'Bonds (CP)'!P186*'Bonds Portfolio'!$H$4</f>
        <v>-1.1918923748618776E-3</v>
      </c>
      <c r="D184" s="421">
        <f>'Bonds (CP)'!Q186*'Bonds Portfolio'!$H$5</f>
        <v>-1.8457728789491189E-3</v>
      </c>
      <c r="E184" s="421">
        <f>'Bonds (CP)'!R186*'Bonds Portfolio'!$H$6</f>
        <v>-2.3502093642152524E-3</v>
      </c>
      <c r="F184" s="421">
        <f>'Bonds (CP)'!S186*'Bonds Portfolio'!H$7</f>
        <v>-9.7813084867686881E-4</v>
      </c>
      <c r="G184" s="422">
        <f t="shared" si="9"/>
        <v>-6.3614124932669562E-3</v>
      </c>
      <c r="K184" s="24">
        <v>45504</v>
      </c>
      <c r="L184" s="423">
        <f>'Bonds (CP)'!AT215*'Final Portfolio'!$Y$3</f>
        <v>-4.3504222468649936E-5</v>
      </c>
      <c r="M184" s="423">
        <f>'Bonds (CP)'!AU215*'Final Portfolio'!$Y$4</f>
        <v>-2.4601015626630751E-3</v>
      </c>
      <c r="N184" s="423">
        <f>'Bonds (CP)'!AV215*'Final Portfolio'!$Y$5</f>
        <v>-4.8741160724314527E-3</v>
      </c>
      <c r="O184" s="423">
        <f>'Bonds (CP)'!AW215*'Final Portfolio'!$Y$6</f>
        <v>-7.9583307190308449E-3</v>
      </c>
      <c r="P184" s="423">
        <f>'Bonds (CP)'!AX215*'Final Portfolio'!$Y$7</f>
        <v>-2.0314728105260771E-3</v>
      </c>
      <c r="Q184" s="423">
        <f>SUM(L184:P184)</f>
        <v>-1.7367525387120098E-2</v>
      </c>
      <c r="U184" s="24">
        <v>45504</v>
      </c>
      <c r="V184" s="423">
        <f t="shared" si="10"/>
        <v>-3.7412053437943266E-5</v>
      </c>
      <c r="W184" s="423">
        <f t="shared" si="10"/>
        <v>-2.4540093936323685E-3</v>
      </c>
      <c r="X184" s="423">
        <f t="shared" si="10"/>
        <v>-4.8680239034007457E-3</v>
      </c>
      <c r="Y184" s="423">
        <f t="shared" si="8"/>
        <v>-7.9522385500001378E-3</v>
      </c>
      <c r="Z184" s="423">
        <f t="shared" si="7"/>
        <v>-2.0253806414953705E-3</v>
      </c>
      <c r="AA184" s="423">
        <f t="shared" si="7"/>
        <v>-1.7361433218089393E-2</v>
      </c>
    </row>
    <row r="185" spans="1:27">
      <c r="A185" s="24">
        <v>45464</v>
      </c>
      <c r="B185" s="421">
        <f>'Bonds (CP)'!O187*'Bonds Portfolio'!$H$3</f>
        <v>3.2189430336311629E-5</v>
      </c>
      <c r="C185" s="421">
        <f>'Bonds (CP)'!P187*'Bonds Portfolio'!$H$4</f>
        <v>-2.7113702996450415E-4</v>
      </c>
      <c r="D185" s="421">
        <f>'Bonds (CP)'!Q187*'Bonds Portfolio'!$H$5</f>
        <v>-1.8503555037579182E-4</v>
      </c>
      <c r="E185" s="421">
        <f>'Bonds (CP)'!R187*'Bonds Portfolio'!$H$6</f>
        <v>2.7133091124829411E-3</v>
      </c>
      <c r="F185" s="421">
        <f>'Bonds (CP)'!S187*'Bonds Portfolio'!H$7</f>
        <v>6.4059744060751432E-3</v>
      </c>
      <c r="G185" s="422">
        <f t="shared" si="9"/>
        <v>8.6953003685541E-3</v>
      </c>
      <c r="K185" s="24">
        <v>45505</v>
      </c>
      <c r="L185" s="423">
        <f>'Bonds (CP)'!AT216*'Final Portfolio'!$Y$3</f>
        <v>-2.2229822161422554E-5</v>
      </c>
      <c r="M185" s="423">
        <f>'Bonds (CP)'!AU216*'Final Portfolio'!$Y$4</f>
        <v>-1.2019838901655077E-3</v>
      </c>
      <c r="N185" s="423">
        <f>'Bonds (CP)'!AV216*'Final Portfolio'!$Y$5</f>
        <v>-1.5875152070120614E-3</v>
      </c>
      <c r="O185" s="423">
        <f>'Bonds (CP)'!AW216*'Final Portfolio'!$Y$6</f>
        <v>6.5465187905345168E-4</v>
      </c>
      <c r="P185" s="423">
        <f>'Bonds (CP)'!AX216*'Final Portfolio'!$Y$7</f>
        <v>1.2462916920419898E-3</v>
      </c>
      <c r="Q185" s="423">
        <f>SUM(L185:P185)</f>
        <v>-9.1078534824355021E-4</v>
      </c>
      <c r="U185" s="24">
        <v>45505</v>
      </c>
      <c r="V185" s="423">
        <f t="shared" si="10"/>
        <v>-1.6137653130715884E-5</v>
      </c>
      <c r="W185" s="423">
        <f t="shared" si="10"/>
        <v>-1.1958917211348011E-3</v>
      </c>
      <c r="X185" s="423">
        <f t="shared" si="10"/>
        <v>-1.5814230379813548E-3</v>
      </c>
      <c r="Y185" s="423">
        <f t="shared" si="8"/>
        <v>6.607440480841584E-4</v>
      </c>
      <c r="Z185" s="423">
        <f t="shared" si="7"/>
        <v>1.2523838610726964E-3</v>
      </c>
      <c r="AA185" s="423">
        <f t="shared" si="7"/>
        <v>-9.0469317921284349E-4</v>
      </c>
    </row>
    <row r="186" spans="1:27">
      <c r="A186" s="24">
        <v>45467</v>
      </c>
      <c r="B186" s="421">
        <f>'Bonds (CP)'!O188*'Bonds Portfolio'!$H$3</f>
        <v>0</v>
      </c>
      <c r="C186" s="421">
        <f>'Bonds (CP)'!P188*'Bonds Portfolio'!$H$4</f>
        <v>2.1714526395703792E-4</v>
      </c>
      <c r="D186" s="421">
        <f>'Bonds (CP)'!Q188*'Bonds Portfolio'!$H$5</f>
        <v>6.4896584505292254E-4</v>
      </c>
      <c r="E186" s="421">
        <f>'Bonds (CP)'!R188*'Bonds Portfolio'!$H$6</f>
        <v>1.1864095223979188E-3</v>
      </c>
      <c r="F186" s="421">
        <f>'Bonds (CP)'!S188*'Bonds Portfolio'!H$7</f>
        <v>2.4225717817073613E-3</v>
      </c>
      <c r="G186" s="422">
        <f t="shared" si="9"/>
        <v>4.4750924131152408E-3</v>
      </c>
      <c r="K186" s="24">
        <v>45506</v>
      </c>
      <c r="L186" s="423">
        <f>'Bonds (CP)'!AT217*'Final Portfolio'!$Y$3</f>
        <v>-3.1642863251518662E-5</v>
      </c>
      <c r="M186" s="423">
        <f>'Bonds (CP)'!AU217*'Final Portfolio'!$Y$4</f>
        <v>-1.5602940372642848E-3</v>
      </c>
      <c r="N186" s="423">
        <f>'Bonds (CP)'!AV217*'Final Portfolio'!$Y$5</f>
        <v>-2.9025129452254985E-3</v>
      </c>
      <c r="O186" s="423">
        <f>'Bonds (CP)'!AW217*'Final Portfolio'!$Y$6</f>
        <v>-3.4743723954456709E-3</v>
      </c>
      <c r="P186" s="423">
        <f>'Bonds (CP)'!AX217*'Final Portfolio'!$Y$7</f>
        <v>-3.2977441060945574E-4</v>
      </c>
      <c r="Q186" s="423">
        <f>SUM(L186:P186)</f>
        <v>-8.2985966517964294E-3</v>
      </c>
      <c r="U186" s="24">
        <v>45506</v>
      </c>
      <c r="V186" s="423">
        <f t="shared" si="10"/>
        <v>-2.5550694220811992E-5</v>
      </c>
      <c r="W186" s="423">
        <f t="shared" si="10"/>
        <v>-1.5542018682335782E-3</v>
      </c>
      <c r="X186" s="423">
        <f t="shared" si="10"/>
        <v>-2.8964207761947918E-3</v>
      </c>
      <c r="Y186" s="423">
        <f t="shared" si="8"/>
        <v>-3.4682802264149643E-3</v>
      </c>
      <c r="Z186" s="423">
        <f t="shared" si="7"/>
        <v>-3.2368224157874908E-4</v>
      </c>
      <c r="AA186" s="423">
        <f t="shared" si="7"/>
        <v>-8.2925044827657224E-3</v>
      </c>
    </row>
    <row r="187" spans="1:27">
      <c r="A187" s="24">
        <v>45468</v>
      </c>
      <c r="B187" s="421">
        <f>'Bonds (CP)'!O189*'Bonds Portfolio'!$H$3</f>
        <v>2.299442299444543E-6</v>
      </c>
      <c r="C187" s="421">
        <f>'Bonds (CP)'!P189*'Bonds Portfolio'!$H$4</f>
        <v>5.4361266429904553E-4</v>
      </c>
      <c r="D187" s="421">
        <f>'Bonds (CP)'!Q189*'Bonds Portfolio'!$H$5</f>
        <v>9.2847347326898886E-4</v>
      </c>
      <c r="E187" s="421">
        <f>'Bonds (CP)'!R189*'Bonds Portfolio'!$H$6</f>
        <v>1.5289683524108454E-3</v>
      </c>
      <c r="F187" s="421">
        <f>'Bonds (CP)'!S189*'Bonds Portfolio'!H$7</f>
        <v>6.0688569864931444E-4</v>
      </c>
      <c r="G187" s="422">
        <f t="shared" si="9"/>
        <v>3.6102396309276386E-3</v>
      </c>
      <c r="K187" s="24">
        <v>45509</v>
      </c>
      <c r="L187" s="423">
        <f>'Bonds (CP)'!AT218*'Final Portfolio'!$Y$3</f>
        <v>-4.0160642570282738E-5</v>
      </c>
      <c r="M187" s="423">
        <f>'Bonds (CP)'!AU218*'Final Portfolio'!$Y$4</f>
        <v>-1.3216155865020606E-3</v>
      </c>
      <c r="N187" s="423">
        <f>'Bonds (CP)'!AV218*'Final Portfolio'!$Y$5</f>
        <v>-3.2981971884509212E-3</v>
      </c>
      <c r="O187" s="423">
        <f>'Bonds (CP)'!AW218*'Final Portfolio'!$Y$6</f>
        <v>-7.1236018954258153E-3</v>
      </c>
      <c r="P187" s="423">
        <f>'Bonds (CP)'!AX218*'Final Portfolio'!$Y$7</f>
        <v>-2.9086783033469166E-3</v>
      </c>
      <c r="Q187" s="423">
        <f>SUM(L187:P187)</f>
        <v>-1.4692253616295997E-2</v>
      </c>
      <c r="U187" s="24">
        <v>45509</v>
      </c>
      <c r="V187" s="423">
        <f t="shared" si="10"/>
        <v>-3.4068473539576068E-5</v>
      </c>
      <c r="W187" s="423">
        <f t="shared" si="10"/>
        <v>-1.315523417471354E-3</v>
      </c>
      <c r="X187" s="423">
        <f t="shared" si="10"/>
        <v>-3.2921050194202146E-3</v>
      </c>
      <c r="Y187" s="423">
        <f t="shared" si="8"/>
        <v>-7.1175097263951083E-3</v>
      </c>
      <c r="Z187" s="423">
        <f t="shared" si="7"/>
        <v>-2.90258613431621E-3</v>
      </c>
      <c r="AA187" s="423">
        <f t="shared" si="7"/>
        <v>-1.468616144726529E-2</v>
      </c>
    </row>
    <row r="188" spans="1:27">
      <c r="A188" s="24">
        <v>45469</v>
      </c>
      <c r="B188" s="421">
        <f>'Bonds (CP)'!O190*'Bonds Portfolio'!$H$3</f>
        <v>6.2229102167183381E-5</v>
      </c>
      <c r="C188" s="421">
        <f>'Bonds (CP)'!P190*'Bonds Portfolio'!$H$4</f>
        <v>1.5830164086891862E-3</v>
      </c>
      <c r="D188" s="421">
        <f>'Bonds (CP)'!Q190*'Bonds Portfolio'!$H$5</f>
        <v>2.3324630965297164E-3</v>
      </c>
      <c r="E188" s="421">
        <f>'Bonds (CP)'!R190*'Bonds Portfolio'!$H$6</f>
        <v>2.388127234148284E-3</v>
      </c>
      <c r="F188" s="421">
        <f>'Bonds (CP)'!S190*'Bonds Portfolio'!H$7</f>
        <v>2.4489114355445247E-3</v>
      </c>
      <c r="G188" s="422">
        <f t="shared" si="9"/>
        <v>8.8147472770788958E-3</v>
      </c>
      <c r="K188" s="24">
        <v>45510</v>
      </c>
      <c r="L188" s="423">
        <f>'Bonds (CP)'!AT219*'Final Portfolio'!$Y$3</f>
        <v>-2.7380850517670919E-5</v>
      </c>
      <c r="M188" s="423">
        <f>'Bonds (CP)'!AU219*'Final Portfolio'!$Y$4</f>
        <v>-2.3977368793219431E-3</v>
      </c>
      <c r="N188" s="423">
        <f>'Bonds (CP)'!AV219*'Final Portfolio'!$Y$5</f>
        <v>-5.2626272815263992E-3</v>
      </c>
      <c r="O188" s="423">
        <f>'Bonds (CP)'!AW219*'Final Portfolio'!$Y$6</f>
        <v>-5.4255940171706041E-3</v>
      </c>
      <c r="P188" s="423">
        <f>'Bonds (CP)'!AX219*'Final Portfolio'!$Y$7</f>
        <v>-2.6685500238884274E-4</v>
      </c>
      <c r="Q188" s="423">
        <f>SUM(L188:P188)</f>
        <v>-1.338019403092546E-2</v>
      </c>
      <c r="U188" s="24">
        <v>45510</v>
      </c>
      <c r="V188" s="423">
        <f t="shared" si="10"/>
        <v>-2.1288681486964249E-5</v>
      </c>
      <c r="W188" s="423">
        <f t="shared" si="10"/>
        <v>-2.3916447102912365E-3</v>
      </c>
      <c r="X188" s="423">
        <f t="shared" si="10"/>
        <v>-5.2565351124956921E-3</v>
      </c>
      <c r="Y188" s="423">
        <f t="shared" si="8"/>
        <v>-5.419501848139897E-3</v>
      </c>
      <c r="Z188" s="423">
        <f t="shared" si="7"/>
        <v>-2.6076283335813607E-4</v>
      </c>
      <c r="AA188" s="423">
        <f t="shared" si="7"/>
        <v>-1.3374101861894753E-2</v>
      </c>
    </row>
    <row r="189" spans="1:27">
      <c r="A189" s="24">
        <v>45470</v>
      </c>
      <c r="B189" s="421">
        <f>'Bonds (CP)'!O191*'Bonds Portfolio'!$H$3</f>
        <v>-5.7495923796447458E-5</v>
      </c>
      <c r="C189" s="421">
        <f>'Bonds (CP)'!P191*'Bonds Portfolio'!$H$4</f>
        <v>-4.350718231532529E-4</v>
      </c>
      <c r="D189" s="421">
        <f>'Bonds (CP)'!Q191*'Bonds Portfolio'!$H$5</f>
        <v>-3.7142096670304706E-4</v>
      </c>
      <c r="E189" s="421">
        <f>'Bonds (CP)'!R191*'Bonds Portfolio'!$H$6</f>
        <v>-3.3977343481472467E-4</v>
      </c>
      <c r="F189" s="421">
        <f>'Bonds (CP)'!S191*'Bonds Portfolio'!H$7</f>
        <v>-1.218872412885867E-3</v>
      </c>
      <c r="G189" s="422">
        <f t="shared" si="9"/>
        <v>-2.4226345613533391E-3</v>
      </c>
      <c r="K189" s="24">
        <v>45511</v>
      </c>
      <c r="L189" s="423">
        <f>'Bonds (CP)'!AT220*'Final Portfolio'!$Y$3</f>
        <v>-6.0688947773311912E-5</v>
      </c>
      <c r="M189" s="423">
        <f>'Bonds (CP)'!AU220*'Final Portfolio'!$Y$4</f>
        <v>-3.5936566642508524E-3</v>
      </c>
      <c r="N189" s="423">
        <f>'Bonds (CP)'!AV220*'Final Portfolio'!$Y$5</f>
        <v>-6.3186531458906698E-3</v>
      </c>
      <c r="O189" s="423">
        <f>'Bonds (CP)'!AW220*'Final Portfolio'!$Y$6</f>
        <v>-2.4088875977444578E-3</v>
      </c>
      <c r="P189" s="423">
        <f>'Bonds (CP)'!AX220*'Final Portfolio'!$Y$7</f>
        <v>1.2310883493825008E-3</v>
      </c>
      <c r="Q189" s="423">
        <f>SUM(L189:P189)</f>
        <v>-1.1150798006276792E-2</v>
      </c>
      <c r="U189" s="24">
        <v>45511</v>
      </c>
      <c r="V189" s="423">
        <f t="shared" si="10"/>
        <v>-5.4596778742605242E-5</v>
      </c>
      <c r="W189" s="423">
        <f t="shared" si="10"/>
        <v>-3.5875644952201458E-3</v>
      </c>
      <c r="X189" s="423">
        <f t="shared" si="10"/>
        <v>-6.3125609768599628E-3</v>
      </c>
      <c r="Y189" s="423">
        <f t="shared" si="8"/>
        <v>-2.4027954287137512E-3</v>
      </c>
      <c r="Z189" s="423">
        <f t="shared" si="7"/>
        <v>1.2371805184132074E-3</v>
      </c>
      <c r="AA189" s="423">
        <f t="shared" si="7"/>
        <v>-1.1144705837246085E-2</v>
      </c>
    </row>
    <row r="190" spans="1:27">
      <c r="A190" s="24">
        <v>45471</v>
      </c>
      <c r="B190" s="421">
        <f>'Bonds (CP)'!O192*'Bonds Portfolio'!$H$3</f>
        <v>-5.2792052072628563E-5</v>
      </c>
      <c r="C190" s="421">
        <f>'Bonds (CP)'!P192*'Bonds Portfolio'!$H$4</f>
        <v>0</v>
      </c>
      <c r="D190" s="421">
        <f>'Bonds (CP)'!Q192*'Bonds Portfolio'!$H$5</f>
        <v>-9.288736645397908E-5</v>
      </c>
      <c r="E190" s="421">
        <f>'Bonds (CP)'!R192*'Bonds Portfolio'!$H$6</f>
        <v>-1.6922270579923732E-3</v>
      </c>
      <c r="F190" s="421">
        <f>'Bonds (CP)'!S192*'Bonds Portfolio'!H$7</f>
        <v>-3.6092334293857642E-3</v>
      </c>
      <c r="G190" s="422">
        <f t="shared" si="9"/>
        <v>-5.4471399059047455E-3</v>
      </c>
      <c r="K190" s="24">
        <v>45512</v>
      </c>
      <c r="L190" s="423">
        <f>'Bonds (CP)'!AT221*'Final Portfolio'!$Y$3</f>
        <v>-2.3970550466568818E-5</v>
      </c>
      <c r="M190" s="423">
        <f>'Bonds (CP)'!AU221*'Final Portfolio'!$Y$4</f>
        <v>-2.1634632564004352E-3</v>
      </c>
      <c r="N190" s="423">
        <f>'Bonds (CP)'!AV221*'Final Portfolio'!$Y$5</f>
        <v>-3.9655027499670009E-3</v>
      </c>
      <c r="O190" s="423">
        <f>'Bonds (CP)'!AW221*'Final Portfolio'!$Y$6</f>
        <v>2.6533721122536714E-3</v>
      </c>
      <c r="P190" s="423">
        <f>'Bonds (CP)'!AX221*'Final Portfolio'!$Y$7</f>
        <v>4.5115085584832414E-3</v>
      </c>
      <c r="Q190" s="423">
        <f>SUM(L190:P190)</f>
        <v>1.0119441139029074E-3</v>
      </c>
      <c r="U190" s="24">
        <v>45512</v>
      </c>
      <c r="V190" s="423">
        <f t="shared" si="10"/>
        <v>-1.7878381435862148E-5</v>
      </c>
      <c r="W190" s="423">
        <f t="shared" si="10"/>
        <v>-2.1573710873697286E-3</v>
      </c>
      <c r="X190" s="423">
        <f t="shared" si="10"/>
        <v>-3.9594105809362939E-3</v>
      </c>
      <c r="Y190" s="423">
        <f t="shared" si="8"/>
        <v>2.659464281284378E-3</v>
      </c>
      <c r="Z190" s="423">
        <f t="shared" si="7"/>
        <v>4.5176007275139485E-3</v>
      </c>
      <c r="AA190" s="423">
        <f t="shared" si="7"/>
        <v>1.018036282933614E-3</v>
      </c>
    </row>
    <row r="191" spans="1:27">
      <c r="A191" s="24">
        <v>45474</v>
      </c>
      <c r="B191" s="421">
        <f>'Bonds (CP)'!O193*'Bonds Portfolio'!$H$3</f>
        <v>1.8375042852246361E-5</v>
      </c>
      <c r="C191" s="421">
        <f>'Bonds (CP)'!P193*'Bonds Portfolio'!$H$4</f>
        <v>9.825658599101352E-4</v>
      </c>
      <c r="D191" s="421">
        <f>'Bonds (CP)'!Q193*'Bonds Portfolio'!$H$5</f>
        <v>7.4472111336082935E-4</v>
      </c>
      <c r="E191" s="421">
        <f>'Bonds (CP)'!R193*'Bonds Portfolio'!$H$6</f>
        <v>-5.0816009423847012E-4</v>
      </c>
      <c r="F191" s="421">
        <f>'Bonds (CP)'!S193*'Bonds Portfolio'!H$7</f>
        <v>-2.9759030757613315E-3</v>
      </c>
      <c r="G191" s="422">
        <f t="shared" si="9"/>
        <v>-1.7384011538765904E-3</v>
      </c>
      <c r="K191" s="24">
        <v>45513</v>
      </c>
      <c r="L191" s="423">
        <f>'Bonds (CP)'!AT222*'Final Portfolio'!$Y$3</f>
        <v>-1.1976047904191934E-5</v>
      </c>
      <c r="M191" s="423">
        <f>'Bonds (CP)'!AU222*'Final Portfolio'!$Y$4</f>
        <v>-1.9841866103936655E-3</v>
      </c>
      <c r="N191" s="423">
        <f>'Bonds (CP)'!AV222*'Final Portfolio'!$Y$5</f>
        <v>-2.9136205587414624E-3</v>
      </c>
      <c r="O191" s="423">
        <f>'Bonds (CP)'!AW222*'Final Portfolio'!$Y$6</f>
        <v>7.3489930174773432E-3</v>
      </c>
      <c r="P191" s="423">
        <f>'Bonds (CP)'!AX222*'Final Portfolio'!$Y$7</f>
        <v>6.8422343177045181E-3</v>
      </c>
      <c r="Q191" s="423">
        <f>SUM(L191:P191)</f>
        <v>9.2814441181425407E-3</v>
      </c>
      <c r="U191" s="24">
        <v>45513</v>
      </c>
      <c r="V191" s="423">
        <f t="shared" si="10"/>
        <v>-5.8838788734852631E-6</v>
      </c>
      <c r="W191" s="423">
        <f t="shared" si="10"/>
        <v>-1.9780944413629589E-3</v>
      </c>
      <c r="X191" s="423">
        <f t="shared" si="10"/>
        <v>-2.9075283897107558E-3</v>
      </c>
      <c r="Y191" s="423">
        <f t="shared" si="8"/>
        <v>7.3550851865080502E-3</v>
      </c>
      <c r="Z191" s="423">
        <f t="shared" si="8"/>
        <v>6.8483264867352251E-3</v>
      </c>
      <c r="AA191" s="423">
        <f t="shared" si="8"/>
        <v>9.2875362871732477E-3</v>
      </c>
    </row>
    <row r="192" spans="1:27">
      <c r="A192" s="24">
        <v>45475</v>
      </c>
      <c r="B192" s="421">
        <f>'Bonds (CP)'!O194*'Bonds Portfolio'!$H$3</f>
        <v>-9.1843728581224582E-6</v>
      </c>
      <c r="C192" s="421">
        <f>'Bonds (CP)'!P194*'Bonds Portfolio'!$H$4</f>
        <v>-1.6343756654252405E-4</v>
      </c>
      <c r="D192" s="421">
        <f>'Bonds (CP)'!Q194*'Bonds Portfolio'!$H$5</f>
        <v>-9.2954895336602741E-5</v>
      </c>
      <c r="E192" s="421">
        <f>'Bonds (CP)'!R194*'Bonds Portfolio'!$H$6</f>
        <v>0</v>
      </c>
      <c r="F192" s="421">
        <f>'Bonds (CP)'!S194*'Bonds Portfolio'!H$7</f>
        <v>-1.9828009262267248E-4</v>
      </c>
      <c r="G192" s="422">
        <f t="shared" si="9"/>
        <v>-4.6385692735992172E-4</v>
      </c>
      <c r="K192" s="24">
        <v>45516</v>
      </c>
      <c r="L192" s="423">
        <f>'Bonds (CP)'!AT223*'Final Portfolio'!$Y$3</f>
        <v>-1.6257379994866204E-5</v>
      </c>
      <c r="M192" s="423">
        <f>'Bonds (CP)'!AU223*'Final Portfolio'!$Y$4</f>
        <v>-2.764150913242531E-3</v>
      </c>
      <c r="N192" s="423">
        <f>'Bonds (CP)'!AV223*'Final Portfolio'!$Y$5</f>
        <v>-3.7056824467888816E-3</v>
      </c>
      <c r="O192" s="423">
        <f>'Bonds (CP)'!AW223*'Final Portfolio'!$Y$6</f>
        <v>5.9931522166066127E-3</v>
      </c>
      <c r="P192" s="423">
        <f>'Bonds (CP)'!AX223*'Final Portfolio'!$Y$7</f>
        <v>6.0147252651698508E-3</v>
      </c>
      <c r="Q192" s="423">
        <f>SUM(L192:P192)</f>
        <v>5.5217867417501846E-3</v>
      </c>
      <c r="U192" s="24">
        <v>45516</v>
      </c>
      <c r="V192" s="423">
        <f t="shared" si="10"/>
        <v>-1.0165210964159534E-5</v>
      </c>
      <c r="W192" s="423">
        <f t="shared" si="10"/>
        <v>-2.7580587442118244E-3</v>
      </c>
      <c r="X192" s="423">
        <f t="shared" si="10"/>
        <v>-3.699590277758175E-3</v>
      </c>
      <c r="Y192" s="423">
        <f t="shared" si="8"/>
        <v>5.9992443856373198E-3</v>
      </c>
      <c r="Z192" s="423">
        <f t="shared" si="8"/>
        <v>6.0208174342005578E-3</v>
      </c>
      <c r="AA192" s="423">
        <f t="shared" si="8"/>
        <v>5.5278789107808916E-3</v>
      </c>
    </row>
    <row r="193" spans="1:27">
      <c r="A193" s="24">
        <v>45476</v>
      </c>
      <c r="B193" s="421">
        <f>'Bonds (CP)'!O195*'Bonds Portfolio'!$H$3</f>
        <v>5.5219780219780026E-5</v>
      </c>
      <c r="C193" s="421">
        <f>'Bonds (CP)'!P195*'Bonds Portfolio'!$H$4</f>
        <v>-1.0894771824670002E-4</v>
      </c>
      <c r="D193" s="421">
        <f>'Bonds (CP)'!Q195*'Bonds Portfolio'!$H$5</f>
        <v>-1.8584331481998507E-4</v>
      </c>
      <c r="E193" s="421">
        <f>'Bonds (CP)'!R195*'Bonds Portfolio'!$H$6</f>
        <v>3.393014026353758E-4</v>
      </c>
      <c r="F193" s="421">
        <f>'Bonds (CP)'!S195*'Bonds Portfolio'!H$7</f>
        <v>1.9971825197686857E-3</v>
      </c>
      <c r="G193" s="422">
        <f t="shared" si="9"/>
        <v>2.0969126695571565E-3</v>
      </c>
      <c r="K193" s="24">
        <v>45517</v>
      </c>
      <c r="L193" s="423">
        <f>'Bonds (CP)'!AT224*'Final Portfolio'!$Y$3</f>
        <v>-1.9666524155621536E-5</v>
      </c>
      <c r="M193" s="423">
        <f>'Bonds (CP)'!AU224*'Final Portfolio'!$Y$4</f>
        <v>-2.6441642726390399E-3</v>
      </c>
      <c r="N193" s="423">
        <f>'Bonds (CP)'!AV224*'Final Portfolio'!$Y$5</f>
        <v>-3.5738713841449066E-3</v>
      </c>
      <c r="O193" s="423">
        <f>'Bonds (CP)'!AW224*'Final Portfolio'!$Y$6</f>
        <v>6.2178555492893618E-3</v>
      </c>
      <c r="P193" s="423">
        <f>'Bonds (CP)'!AX224*'Final Portfolio'!$Y$7</f>
        <v>6.5341280412286196E-3</v>
      </c>
      <c r="Q193" s="423">
        <f>SUM(L193:P193)</f>
        <v>6.5142814095784131E-3</v>
      </c>
      <c r="U193" s="24">
        <v>45517</v>
      </c>
      <c r="V193" s="423">
        <f t="shared" si="10"/>
        <v>-1.3574355124914866E-5</v>
      </c>
      <c r="W193" s="423">
        <f t="shared" si="10"/>
        <v>-2.6380721036083333E-3</v>
      </c>
      <c r="X193" s="423">
        <f t="shared" si="10"/>
        <v>-3.5677792151142E-3</v>
      </c>
      <c r="Y193" s="423">
        <f t="shared" si="8"/>
        <v>6.2239477183200689E-3</v>
      </c>
      <c r="Z193" s="423">
        <f t="shared" si="8"/>
        <v>6.5402202102593267E-3</v>
      </c>
      <c r="AA193" s="423">
        <f t="shared" si="8"/>
        <v>6.5203735786091201E-3</v>
      </c>
    </row>
    <row r="194" spans="1:27">
      <c r="A194" s="24">
        <v>45477</v>
      </c>
      <c r="B194" s="421">
        <f>'Bonds (CP)'!O196*'Bonds Portfolio'!$H$3</f>
        <v>-1.1499184759287706E-5</v>
      </c>
      <c r="C194" s="421">
        <f>'Bonds (CP)'!P196*'Bonds Portfolio'!$H$4</f>
        <v>-7.6093657998448625E-4</v>
      </c>
      <c r="D194" s="421">
        <f>'Bonds (CP)'!Q196*'Bonds Portfolio'!$H$5</f>
        <v>-1.2043672719796094E-3</v>
      </c>
      <c r="E194" s="421">
        <f>'Bonds (CP)'!R196*'Bonds Portfolio'!$H$6</f>
        <v>-1.6883444552788275E-3</v>
      </c>
      <c r="F194" s="421">
        <f>'Bonds (CP)'!S196*'Bonds Portfolio'!H$7</f>
        <v>-2.9632866406723497E-3</v>
      </c>
      <c r="G194" s="422">
        <f t="shared" si="9"/>
        <v>-6.6284341326745613E-3</v>
      </c>
      <c r="K194" s="24">
        <v>45518</v>
      </c>
      <c r="L194" s="423">
        <f>'Bonds (CP)'!AT225*'Final Portfolio'!$Y$3</f>
        <v>-4.189108318372048E-5</v>
      </c>
      <c r="M194" s="423">
        <f>'Bonds (CP)'!AU225*'Final Portfolio'!$Y$4</f>
        <v>-7.8522728482437458E-4</v>
      </c>
      <c r="N194" s="423">
        <f>'Bonds (CP)'!AV225*'Final Portfolio'!$Y$5</f>
        <v>5.3352756946514865E-4</v>
      </c>
      <c r="O194" s="423">
        <f>'Bonds (CP)'!AW225*'Final Portfolio'!$Y$6</f>
        <v>2.8691112340176539E-3</v>
      </c>
      <c r="P194" s="423">
        <f>'Bonds (CP)'!AX225*'Final Portfolio'!$Y$7</f>
        <v>1.8188931091100268E-3</v>
      </c>
      <c r="Q194" s="423">
        <f>SUM(L194:P194)</f>
        <v>4.3944135445847347E-3</v>
      </c>
      <c r="U194" s="24">
        <v>45518</v>
      </c>
      <c r="V194" s="423">
        <f t="shared" si="10"/>
        <v>-3.579891415301381E-5</v>
      </c>
      <c r="W194" s="423">
        <f t="shared" si="10"/>
        <v>-7.7913511579366787E-4</v>
      </c>
      <c r="X194" s="423">
        <f t="shared" si="10"/>
        <v>5.3961973849585537E-4</v>
      </c>
      <c r="Y194" s="423">
        <f t="shared" si="8"/>
        <v>2.8752034030483605E-3</v>
      </c>
      <c r="Z194" s="423">
        <f t="shared" si="8"/>
        <v>1.8249852781407334E-3</v>
      </c>
      <c r="AA194" s="423">
        <f t="shared" si="8"/>
        <v>4.4005057136154418E-3</v>
      </c>
    </row>
    <row r="195" spans="1:27">
      <c r="A195" s="24">
        <v>45478</v>
      </c>
      <c r="B195" s="421">
        <f>'Bonds (CP)'!O197*'Bonds Portfolio'!$H$3</f>
        <v>-9.624625908507963E-5</v>
      </c>
      <c r="C195" s="421">
        <f>'Bonds (CP)'!P197*'Bonds Portfolio'!$H$4</f>
        <v>-4.8897870412779637E-4</v>
      </c>
      <c r="D195" s="421">
        <f>'Bonds (CP)'!Q197*'Bonds Portfolio'!$H$5</f>
        <v>-5.5609890436468274E-4</v>
      </c>
      <c r="E195" s="421">
        <f>'Bonds (CP)'!R197*'Bonds Portfolio'!$H$6</f>
        <v>-1.6848172218343533E-3</v>
      </c>
      <c r="F195" s="421">
        <f>'Bonds (CP)'!S197*'Bonds Portfolio'!H$7</f>
        <v>-2.1563424962456443E-3</v>
      </c>
      <c r="G195" s="422">
        <f t="shared" si="9"/>
        <v>-4.9824835856575565E-3</v>
      </c>
      <c r="K195" s="24">
        <v>45519</v>
      </c>
      <c r="L195" s="423">
        <f>'Bonds (CP)'!AT226*'Final Portfolio'!$Y$3</f>
        <v>-6.649049526894491E-5</v>
      </c>
      <c r="M195" s="423">
        <f>'Bonds (CP)'!AU226*'Final Portfolio'!$Y$4</f>
        <v>-1.4451276644431043E-3</v>
      </c>
      <c r="N195" s="423">
        <f>'Bonds (CP)'!AV226*'Final Portfolio'!$Y$5</f>
        <v>-2.1204604355229487E-3</v>
      </c>
      <c r="O195" s="423">
        <f>'Bonds (CP)'!AW226*'Final Portfolio'!$Y$6</f>
        <v>-3.2634142396318435E-3</v>
      </c>
      <c r="P195" s="423">
        <f>'Bonds (CP)'!AX226*'Final Portfolio'!$Y$7</f>
        <v>-8.4171213629643637E-4</v>
      </c>
      <c r="Q195" s="423">
        <f>SUM(L195:P195)</f>
        <v>-7.7372049711632784E-3</v>
      </c>
      <c r="U195" s="24">
        <v>45519</v>
      </c>
      <c r="V195" s="423">
        <f t="shared" si="10"/>
        <v>-6.039832623823824E-5</v>
      </c>
      <c r="W195" s="423">
        <f t="shared" si="10"/>
        <v>-1.4390354954123977E-3</v>
      </c>
      <c r="X195" s="423">
        <f t="shared" si="10"/>
        <v>-2.1143682664922421E-3</v>
      </c>
      <c r="Y195" s="423">
        <f t="shared" si="10"/>
        <v>-3.2573220706011369E-3</v>
      </c>
      <c r="Z195" s="423">
        <f t="shared" si="10"/>
        <v>-8.3561996726572965E-4</v>
      </c>
      <c r="AA195" s="423">
        <f t="shared" si="10"/>
        <v>-7.7311128021325714E-3</v>
      </c>
    </row>
    <row r="196" spans="1:27">
      <c r="A196" s="24">
        <v>45481</v>
      </c>
      <c r="B196" s="421">
        <f>'Bonds (CP)'!O198*'Bonds Portfolio'!$H$3</f>
        <v>2.9823660332134949E-5</v>
      </c>
      <c r="C196" s="421">
        <f>'Bonds (CP)'!P198*'Bonds Portfolio'!$H$4</f>
        <v>-3.2589040395057369E-4</v>
      </c>
      <c r="D196" s="421">
        <f>'Bonds (CP)'!Q198*'Bonds Portfolio'!$H$5</f>
        <v>-5.5575322739827683E-4</v>
      </c>
      <c r="E196" s="421">
        <f>'Bonds (CP)'!R198*'Bonds Portfolio'!$H$6</f>
        <v>-5.0592773983797028E-4</v>
      </c>
      <c r="F196" s="421">
        <f>'Bonds (CP)'!S198*'Bonds Portfolio'!H$7</f>
        <v>5.8940396543344603E-4</v>
      </c>
      <c r="G196" s="422">
        <f t="shared" ref="G196:G259" si="11">SUM(B196:F196)</f>
        <v>-7.6834374542123971E-4</v>
      </c>
      <c r="K196" s="24">
        <v>45520</v>
      </c>
      <c r="L196" s="423">
        <f>'Bonds (CP)'!AT227*'Final Portfolio'!$Y$3</f>
        <v>-2.5586353944562212E-5</v>
      </c>
      <c r="M196" s="423">
        <f>'Bonds (CP)'!AU227*'Final Portfolio'!$Y$4</f>
        <v>-2.9356110766557198E-3</v>
      </c>
      <c r="N196" s="423">
        <f>'Bonds (CP)'!AV227*'Final Portfolio'!$Y$5</f>
        <v>-5.0051026747583872E-3</v>
      </c>
      <c r="O196" s="423">
        <f>'Bonds (CP)'!AW227*'Final Portfolio'!$Y$6</f>
        <v>-8.725929777467057E-4</v>
      </c>
      <c r="P196" s="423">
        <f>'Bonds (CP)'!AX227*'Final Portfolio'!$Y$7</f>
        <v>2.3958113250003052E-3</v>
      </c>
      <c r="Q196" s="423">
        <f>SUM(L196:P196)</f>
        <v>-6.4430817581050681E-3</v>
      </c>
      <c r="U196" s="24">
        <v>45520</v>
      </c>
      <c r="V196" s="423">
        <f t="shared" ref="V196:Y259" si="12">L196-$L$485</f>
        <v>-1.9494184913855543E-5</v>
      </c>
      <c r="W196" s="423">
        <f t="shared" si="12"/>
        <v>-2.9295189076250132E-3</v>
      </c>
      <c r="X196" s="423">
        <f t="shared" si="12"/>
        <v>-4.9990105057276801E-3</v>
      </c>
      <c r="Y196" s="423">
        <f t="shared" si="12"/>
        <v>-8.6650080871599898E-4</v>
      </c>
      <c r="Z196" s="423">
        <f t="shared" ref="Z196:AA259" si="13">P196-$L$485</f>
        <v>2.4019034940310118E-3</v>
      </c>
      <c r="AA196" s="423">
        <f t="shared" si="13"/>
        <v>-6.4369895890743611E-3</v>
      </c>
    </row>
    <row r="197" spans="1:27">
      <c r="A197" s="24">
        <v>45482</v>
      </c>
      <c r="B197" s="421">
        <f>'Bonds (CP)'!O199*'Bonds Portfolio'!$H$3</f>
        <v>-9.1733698442580278E-6</v>
      </c>
      <c r="C197" s="421">
        <f>'Bonds (CP)'!P199*'Bonds Portfolio'!$H$4</f>
        <v>-6.5076626936686833E-4</v>
      </c>
      <c r="D197" s="421">
        <f>'Bonds (CP)'!Q199*'Bonds Portfolio'!$H$5</f>
        <v>-7.4016922299782034E-4</v>
      </c>
      <c r="E197" s="421">
        <f>'Bonds (CP)'!R199*'Bonds Portfolio'!$H$6</f>
        <v>-5.056090865253204E-4</v>
      </c>
      <c r="F197" s="421">
        <f>'Bonds (CP)'!S199*'Bonds Portfolio'!H$7</f>
        <v>5.90656528905821E-4</v>
      </c>
      <c r="G197" s="422">
        <f t="shared" si="11"/>
        <v>-1.3150614198284463E-3</v>
      </c>
      <c r="K197" s="24">
        <v>45523</v>
      </c>
      <c r="L197" s="423">
        <f>'Bonds (CP)'!AT228*'Final Portfolio'!$Y$3</f>
        <v>-3.4123869646817129E-5</v>
      </c>
      <c r="M197" s="423">
        <f>'Bonds (CP)'!AU228*'Final Portfolio'!$Y$4</f>
        <v>-2.7558151795409988E-3</v>
      </c>
      <c r="N197" s="423">
        <f>'Bonds (CP)'!AV228*'Final Portfolio'!$Y$5</f>
        <v>-4.8716091690462161E-3</v>
      </c>
      <c r="O197" s="423">
        <f>'Bonds (CP)'!AW228*'Final Portfolio'!$Y$6</f>
        <v>-8.7204352669844275E-4</v>
      </c>
      <c r="P197" s="423">
        <f>'Bonds (CP)'!AX228*'Final Portfolio'!$Y$7</f>
        <v>1.9920997197684629E-3</v>
      </c>
      <c r="Q197" s="423">
        <f>SUM(L197:P197)</f>
        <v>-6.5414920251640127E-3</v>
      </c>
      <c r="U197" s="24">
        <v>45523</v>
      </c>
      <c r="V197" s="423">
        <f t="shared" si="12"/>
        <v>-2.8031700616110459E-5</v>
      </c>
      <c r="W197" s="423">
        <f t="shared" si="12"/>
        <v>-2.7497230105102922E-3</v>
      </c>
      <c r="X197" s="423">
        <f t="shared" si="12"/>
        <v>-4.8655170000155091E-3</v>
      </c>
      <c r="Y197" s="423">
        <f t="shared" si="12"/>
        <v>-8.6595135766773604E-4</v>
      </c>
      <c r="Z197" s="423">
        <f t="shared" si="13"/>
        <v>1.9981918887991695E-3</v>
      </c>
      <c r="AA197" s="423">
        <f t="shared" si="13"/>
        <v>-6.5353998561333056E-3</v>
      </c>
    </row>
    <row r="198" spans="1:27">
      <c r="A198" s="24">
        <v>45483</v>
      </c>
      <c r="B198" s="421">
        <f>'Bonds (CP)'!O200*'Bonds Portfolio'!$H$3</f>
        <v>2.7548398149734422E-5</v>
      </c>
      <c r="C198" s="421">
        <f>'Bonds (CP)'!P200*'Bonds Portfolio'!$H$4</f>
        <v>-1.6276665568667692E-4</v>
      </c>
      <c r="D198" s="421">
        <f>'Bonds (CP)'!Q200*'Bonds Portfolio'!$H$5</f>
        <v>-6.4727547558204824E-4</v>
      </c>
      <c r="E198" s="421">
        <f>'Bonds (CP)'!R200*'Bonds Portfolio'!$H$6</f>
        <v>-1.3445118423327347E-3</v>
      </c>
      <c r="F198" s="421">
        <f>'Bonds (CP)'!S200*'Bonds Portfolio'!H$7</f>
        <v>-1.3712942857239591E-3</v>
      </c>
      <c r="G198" s="422">
        <f t="shared" si="11"/>
        <v>-3.4982998611756844E-3</v>
      </c>
      <c r="K198" s="24">
        <v>45524</v>
      </c>
      <c r="L198" s="423">
        <f>'Bonds (CP)'!AT229*'Final Portfolio'!$Y$3</f>
        <v>-3.920900102284519E-5</v>
      </c>
      <c r="M198" s="423">
        <f>'Bonds (CP)'!AU229*'Final Portfolio'!$Y$4</f>
        <v>-2.5152075049633548E-3</v>
      </c>
      <c r="N198" s="423">
        <f>'Bonds (CP)'!AV229*'Final Portfolio'!$Y$5</f>
        <v>-4.0844272024902701E-3</v>
      </c>
      <c r="O198" s="423">
        <f>'Bonds (CP)'!AW229*'Final Portfolio'!$Y$6</f>
        <v>-1.0888935308356552E-3</v>
      </c>
      <c r="P198" s="423">
        <f>'Bonds (CP)'!AX229*'Final Portfolio'!$Y$7</f>
        <v>9.8739746746083533E-4</v>
      </c>
      <c r="Q198" s="423">
        <f>SUM(L198:P198)</f>
        <v>-6.7403397718512909E-3</v>
      </c>
      <c r="U198" s="24">
        <v>45524</v>
      </c>
      <c r="V198" s="423">
        <f t="shared" si="12"/>
        <v>-3.311683199213852E-5</v>
      </c>
      <c r="W198" s="423">
        <f t="shared" si="12"/>
        <v>-2.5091153359326481E-3</v>
      </c>
      <c r="X198" s="423">
        <f t="shared" si="12"/>
        <v>-4.078335033459563E-3</v>
      </c>
      <c r="Y198" s="423">
        <f t="shared" si="12"/>
        <v>-1.0828013618049486E-3</v>
      </c>
      <c r="Z198" s="423">
        <f t="shared" si="13"/>
        <v>9.9348963649154194E-4</v>
      </c>
      <c r="AA198" s="423">
        <f t="shared" si="13"/>
        <v>-6.7342476028205839E-3</v>
      </c>
    </row>
    <row r="199" spans="1:27">
      <c r="A199" s="24">
        <v>45484</v>
      </c>
      <c r="B199" s="421">
        <f>'Bonds (CP)'!O201*'Bonds Portfolio'!$H$3</f>
        <v>-6.4125790463166155E-5</v>
      </c>
      <c r="C199" s="421">
        <f>'Bonds (CP)'!P201*'Bonds Portfolio'!$H$4</f>
        <v>2.1722286445329076E-4</v>
      </c>
      <c r="D199" s="421">
        <f>'Bonds (CP)'!Q201*'Bonds Portfolio'!$H$5</f>
        <v>5.562311416998834E-4</v>
      </c>
      <c r="E199" s="421">
        <f>'Bonds (CP)'!R201*'Bonds Portfolio'!$H$6</f>
        <v>3.3702699762399593E-4</v>
      </c>
      <c r="F199" s="421">
        <f>'Bonds (CP)'!S201*'Bonds Portfolio'!H$7</f>
        <v>-2.1382257611860913E-3</v>
      </c>
      <c r="G199" s="422">
        <f t="shared" si="11"/>
        <v>-1.0918705478720873E-3</v>
      </c>
      <c r="K199" s="24">
        <v>45525</v>
      </c>
      <c r="L199" s="423">
        <f>'Bonds (CP)'!AT230*'Final Portfolio'!$Y$3</f>
        <v>-6.1297462966117828E-5</v>
      </c>
      <c r="M199" s="423">
        <f>'Bonds (CP)'!AU230*'Final Portfolio'!$Y$4</f>
        <v>-1.9190897773074499E-3</v>
      </c>
      <c r="N199" s="423">
        <f>'Bonds (CP)'!AV230*'Final Portfolio'!$Y$5</f>
        <v>-2.377670253813855E-3</v>
      </c>
      <c r="O199" s="423">
        <f>'Bonds (CP)'!AW230*'Final Portfolio'!$Y$6</f>
        <v>2.1798132881240662E-4</v>
      </c>
      <c r="P199" s="423">
        <f>'Bonds (CP)'!AX230*'Final Portfolio'!$Y$7</f>
        <v>9.824838806070412E-4</v>
      </c>
      <c r="Q199" s="423">
        <f>SUM(L199:P199)</f>
        <v>-3.157592284667974E-3</v>
      </c>
      <c r="U199" s="24">
        <v>45525</v>
      </c>
      <c r="V199" s="423">
        <f t="shared" si="12"/>
        <v>-5.5205293935411158E-5</v>
      </c>
      <c r="W199" s="423">
        <f t="shared" si="12"/>
        <v>-1.9129976082767433E-3</v>
      </c>
      <c r="X199" s="423">
        <f t="shared" si="12"/>
        <v>-2.3715780847831484E-3</v>
      </c>
      <c r="Y199" s="423">
        <f t="shared" si="12"/>
        <v>2.2407349784311329E-4</v>
      </c>
      <c r="Z199" s="423">
        <f t="shared" si="13"/>
        <v>9.8857604963774781E-4</v>
      </c>
      <c r="AA199" s="423">
        <f t="shared" si="13"/>
        <v>-3.1515001156372673E-3</v>
      </c>
    </row>
    <row r="200" spans="1:27">
      <c r="A200" s="24">
        <v>45485</v>
      </c>
      <c r="B200" s="421">
        <f>'Bonds (CP)'!O202*'Bonds Portfolio'!$H$3</f>
        <v>-4.1160409556314907E-5</v>
      </c>
      <c r="C200" s="421">
        <f>'Bonds (CP)'!P202*'Bonds Portfolio'!$H$4</f>
        <v>-7.0418583395627098E-4</v>
      </c>
      <c r="D200" s="421">
        <f>'Bonds (CP)'!Q202*'Bonds Portfolio'!$H$5</f>
        <v>-1.0160143921229168E-3</v>
      </c>
      <c r="E200" s="421">
        <f>'Bonds (CP)'!R202*'Bonds Portfolio'!$H$6</f>
        <v>-1.3428190990709605E-3</v>
      </c>
      <c r="F200" s="421">
        <f>'Bonds (CP)'!S202*'Bonds Portfolio'!H$7</f>
        <v>-7.7539243223193304E-4</v>
      </c>
      <c r="G200" s="422">
        <f t="shared" si="11"/>
        <v>-3.8795721669383962E-3</v>
      </c>
      <c r="K200" s="24">
        <v>45526</v>
      </c>
      <c r="L200" s="423">
        <f>'Bonds (CP)'!AT231*'Final Portfolio'!$Y$3</f>
        <v>-4.5087196937473318E-5</v>
      </c>
      <c r="M200" s="423">
        <f>'Bonds (CP)'!AU231*'Final Portfolio'!$Y$4</f>
        <v>-3.1090711577501026E-3</v>
      </c>
      <c r="N200" s="423">
        <f>'Bonds (CP)'!AV231*'Final Portfolio'!$Y$5</f>
        <v>-4.3453015964022837E-3</v>
      </c>
      <c r="O200" s="423">
        <f>'Bonds (CP)'!AW231*'Final Portfolio'!$Y$6</f>
        <v>1.5305098560769892E-3</v>
      </c>
      <c r="P200" s="423">
        <f>'Bonds (CP)'!AX231*'Final Portfolio'!$Y$7</f>
        <v>3.2636666644144463E-3</v>
      </c>
      <c r="Q200" s="423">
        <f>SUM(L200:P200)</f>
        <v>-2.7052834305984243E-3</v>
      </c>
      <c r="U200" s="24">
        <v>45526</v>
      </c>
      <c r="V200" s="423">
        <f t="shared" si="12"/>
        <v>-3.8995027906766648E-5</v>
      </c>
      <c r="W200" s="423">
        <f t="shared" si="12"/>
        <v>-3.102978988719396E-3</v>
      </c>
      <c r="X200" s="423">
        <f t="shared" si="12"/>
        <v>-4.3392094273715766E-3</v>
      </c>
      <c r="Y200" s="423">
        <f t="shared" si="12"/>
        <v>1.5366020251076958E-3</v>
      </c>
      <c r="Z200" s="423">
        <f t="shared" si="13"/>
        <v>3.2697588334451529E-3</v>
      </c>
      <c r="AA200" s="423">
        <f t="shared" si="13"/>
        <v>-2.6991912615677177E-3</v>
      </c>
    </row>
    <row r="201" spans="1:27">
      <c r="A201" s="24">
        <v>45488</v>
      </c>
      <c r="B201" s="421">
        <f>'Bonds (CP)'!O203*'Bonds Portfolio'!$H$3</f>
        <v>4.8106675784252142E-5</v>
      </c>
      <c r="C201" s="421">
        <f>'Bonds (CP)'!P203*'Bonds Portfolio'!$H$4</f>
        <v>-1.5648031349558104E-3</v>
      </c>
      <c r="D201" s="421">
        <f>'Bonds (CP)'!Q203*'Bonds Portfolio'!$H$5</f>
        <v>-2.5722325591386774E-3</v>
      </c>
      <c r="E201" s="421">
        <f>'Bonds (CP)'!R203*'Bonds Portfolio'!$H$6</f>
        <v>-3.3340115328199184E-3</v>
      </c>
      <c r="F201" s="421">
        <f>'Bonds (CP)'!S203*'Bonds Portfolio'!H$7</f>
        <v>-1.3502823766975288E-3</v>
      </c>
      <c r="G201" s="422">
        <f t="shared" si="11"/>
        <v>-8.7732229278276834E-3</v>
      </c>
      <c r="K201" s="24">
        <v>45527</v>
      </c>
      <c r="L201" s="423">
        <f>'Bonds (CP)'!AT232*'Final Portfolio'!$Y$3</f>
        <v>-7.4525745257453266E-5</v>
      </c>
      <c r="M201" s="423">
        <f>'Bonds (CP)'!AU232*'Final Portfolio'!$Y$4</f>
        <v>-2.4531266181573486E-3</v>
      </c>
      <c r="N201" s="423">
        <f>'Bonds (CP)'!AV232*'Final Portfolio'!$Y$5</f>
        <v>-3.4257278986704479E-3</v>
      </c>
      <c r="O201" s="423">
        <f>'Bonds (CP)'!AW232*'Final Portfolio'!$Y$6</f>
        <v>-3.2429713738081722E-3</v>
      </c>
      <c r="P201" s="423">
        <f>'Bonds (CP)'!AX232*'Final Portfolio'!$Y$7</f>
        <v>-2.5575172862471018E-4</v>
      </c>
      <c r="Q201" s="423">
        <f>SUM(L201:P201)</f>
        <v>-9.4521033645181309E-3</v>
      </c>
      <c r="U201" s="24">
        <v>45527</v>
      </c>
      <c r="V201" s="423">
        <f t="shared" si="12"/>
        <v>-6.8433576226746589E-5</v>
      </c>
      <c r="W201" s="423">
        <f t="shared" si="12"/>
        <v>-2.447034449126642E-3</v>
      </c>
      <c r="X201" s="423">
        <f t="shared" si="12"/>
        <v>-3.4196357296397413E-3</v>
      </c>
      <c r="Y201" s="423">
        <f t="shared" si="12"/>
        <v>-3.2368792047774656E-3</v>
      </c>
      <c r="Z201" s="423">
        <f t="shared" si="13"/>
        <v>-2.4965955959400352E-4</v>
      </c>
      <c r="AA201" s="423">
        <f t="shared" si="13"/>
        <v>-9.4460111954874238E-3</v>
      </c>
    </row>
    <row r="202" spans="1:27">
      <c r="A202" s="24">
        <v>45489</v>
      </c>
      <c r="B202" s="421">
        <f>'Bonds (CP)'!O204*'Bonds Portfolio'!$H$3</f>
        <v>2.0633019674932562E-5</v>
      </c>
      <c r="C202" s="421">
        <f>'Bonds (CP)'!P204*'Bonds Portfolio'!$H$4</f>
        <v>-1.4000337006441184E-3</v>
      </c>
      <c r="D202" s="421">
        <f>'Bonds (CP)'!Q204*'Bonds Portfolio'!$H$5</f>
        <v>-2.5648291864565046E-3</v>
      </c>
      <c r="E202" s="421">
        <f>'Bonds (CP)'!R204*'Bonds Portfolio'!$H$6</f>
        <v>-1.9989278578082061E-3</v>
      </c>
      <c r="F202" s="421">
        <f>'Bonds (CP)'!S204*'Bonds Portfolio'!H$7</f>
        <v>3.8635244538448327E-4</v>
      </c>
      <c r="G202" s="422">
        <f t="shared" si="11"/>
        <v>-5.5568052798494133E-3</v>
      </c>
      <c r="K202" s="24">
        <v>45530</v>
      </c>
      <c r="L202" s="423">
        <f>'Bonds (CP)'!AT233*'Final Portfolio'!$Y$3</f>
        <v>-1.2492614163923222E-4</v>
      </c>
      <c r="M202" s="423">
        <f>'Bonds (CP)'!AU233*'Final Portfolio'!$Y$4</f>
        <v>-2.031486587117728E-3</v>
      </c>
      <c r="N202" s="423">
        <f>'Bonds (CP)'!AV233*'Final Portfolio'!$Y$5</f>
        <v>-1.3190904563304641E-3</v>
      </c>
      <c r="O202" s="423">
        <f>'Bonds (CP)'!AW233*'Final Portfolio'!$Y$6</f>
        <v>8.682855114154342E-4</v>
      </c>
      <c r="P202" s="423">
        <f>'Bonds (CP)'!AX233*'Final Portfolio'!$Y$7</f>
        <v>4.4884779555649508E-4</v>
      </c>
      <c r="Q202" s="423">
        <f>SUM(L202:P202)</f>
        <v>-2.1583698781154946E-3</v>
      </c>
      <c r="U202" s="24">
        <v>45530</v>
      </c>
      <c r="V202" s="423">
        <f t="shared" si="12"/>
        <v>-1.1883397260852554E-4</v>
      </c>
      <c r="W202" s="423">
        <f t="shared" si="12"/>
        <v>-2.0253944180870214E-3</v>
      </c>
      <c r="X202" s="423">
        <f t="shared" si="12"/>
        <v>-1.3129982872997575E-3</v>
      </c>
      <c r="Y202" s="423">
        <f t="shared" si="12"/>
        <v>8.7437768044614091E-4</v>
      </c>
      <c r="Z202" s="423">
        <f t="shared" si="13"/>
        <v>4.5493996458720174E-4</v>
      </c>
      <c r="AA202" s="423">
        <f t="shared" si="13"/>
        <v>-2.152277709084788E-3</v>
      </c>
    </row>
    <row r="203" spans="1:27">
      <c r="A203" s="24">
        <v>45490</v>
      </c>
      <c r="B203" s="421">
        <f>'Bonds (CP)'!O205*'Bonds Portfolio'!$H$3</f>
        <v>4.3629509039501183E-5</v>
      </c>
      <c r="C203" s="421">
        <f>'Bonds (CP)'!P205*'Bonds Portfolio'!$H$4</f>
        <v>7.5723876807785645E-4</v>
      </c>
      <c r="D203" s="421">
        <f>'Bonds (CP)'!Q205*'Bonds Portfolio'!$H$5</f>
        <v>4.6048803087607681E-4</v>
      </c>
      <c r="E203" s="421">
        <f>'Bonds (CP)'!R205*'Bonds Portfolio'!$H$6</f>
        <v>-2.9830748521441327E-3</v>
      </c>
      <c r="F203" s="421">
        <f>'Bonds (CP)'!S205*'Bonds Portfolio'!H$7</f>
        <v>-6.59800975512982E-3</v>
      </c>
      <c r="G203" s="422">
        <f t="shared" si="11"/>
        <v>-8.319728299280519E-3</v>
      </c>
      <c r="K203" s="24">
        <v>45531</v>
      </c>
      <c r="L203" s="423">
        <f>'Bonds (CP)'!AT234*'Final Portfolio'!$Y$3</f>
        <v>-1.1081972760341618E-4</v>
      </c>
      <c r="M203" s="423">
        <f>'Bonds (CP)'!AU234*'Final Portfolio'!$Y$4</f>
        <v>7.8114561453373804E-4</v>
      </c>
      <c r="N203" s="423">
        <f>'Bonds (CP)'!AV234*'Final Portfolio'!$Y$5</f>
        <v>3.0503854311478553E-3</v>
      </c>
      <c r="O203" s="423">
        <f>'Bonds (CP)'!AW234*'Final Portfolio'!$Y$6</f>
        <v>1.9529180467866825E-3</v>
      </c>
      <c r="P203" s="423">
        <f>'Bonds (CP)'!AX234*'Final Portfolio'!$Y$7</f>
        <v>-3.817516009686905E-4</v>
      </c>
      <c r="Q203" s="423">
        <f>SUM(L203:P203)</f>
        <v>5.2918777638961698E-3</v>
      </c>
      <c r="U203" s="24">
        <v>45531</v>
      </c>
      <c r="V203" s="423">
        <f t="shared" si="12"/>
        <v>-1.047275585727095E-4</v>
      </c>
      <c r="W203" s="423">
        <f t="shared" si="12"/>
        <v>7.8723778356444476E-4</v>
      </c>
      <c r="X203" s="423">
        <f t="shared" si="12"/>
        <v>3.0564776001785619E-3</v>
      </c>
      <c r="Y203" s="423">
        <f t="shared" si="12"/>
        <v>1.9590102158173893E-3</v>
      </c>
      <c r="Z203" s="423">
        <f t="shared" si="13"/>
        <v>-3.7565943193798384E-4</v>
      </c>
      <c r="AA203" s="423">
        <f t="shared" si="13"/>
        <v>5.2979699329268768E-3</v>
      </c>
    </row>
    <row r="204" spans="1:27">
      <c r="A204" s="24">
        <v>45491</v>
      </c>
      <c r="B204" s="421">
        <f>'Bonds (CP)'!O206*'Bonds Portfolio'!$H$3</f>
        <v>-4.591793026641966E-6</v>
      </c>
      <c r="C204" s="421">
        <f>'Bonds (CP)'!P206*'Bonds Portfolio'!$H$4</f>
        <v>3.7864173198473415E-4</v>
      </c>
      <c r="D204" s="421">
        <f>'Bonds (CP)'!Q206*'Bonds Portfolio'!$H$5</f>
        <v>1.6640581445127439E-3</v>
      </c>
      <c r="E204" s="421">
        <f>'Bonds (CP)'!R206*'Bonds Portfolio'!$H$6</f>
        <v>5.9126425544151909E-3</v>
      </c>
      <c r="F204" s="421">
        <f>'Bonds (CP)'!S206*'Bonds Portfolio'!H$7</f>
        <v>9.3594425377945076E-3</v>
      </c>
      <c r="G204" s="422">
        <f t="shared" si="11"/>
        <v>1.7310193175680534E-2</v>
      </c>
      <c r="K204" s="24">
        <v>45532</v>
      </c>
      <c r="L204" s="423">
        <f>'Bonds (CP)'!AT235*'Final Portfolio'!$Y$3</f>
        <v>-1.2939783491204172E-4</v>
      </c>
      <c r="M204" s="423">
        <f>'Bonds (CP)'!AU235*'Final Portfolio'!$Y$4</f>
        <v>-8.9817340799313249E-4</v>
      </c>
      <c r="N204" s="423">
        <f>'Bonds (CP)'!AV235*'Final Portfolio'!$Y$5</f>
        <v>1.1900406204081925E-3</v>
      </c>
      <c r="O204" s="423">
        <f>'Bonds (CP)'!AW235*'Final Portfolio'!$Y$6</f>
        <v>4.3439322818347396E-3</v>
      </c>
      <c r="P204" s="423">
        <f>'Bonds (CP)'!AX235*'Final Portfolio'!$Y$7</f>
        <v>1.2646480769178581E-3</v>
      </c>
      <c r="Q204" s="423">
        <f>SUM(L204:P204)</f>
        <v>5.7710497362556158E-3</v>
      </c>
      <c r="U204" s="24">
        <v>45532</v>
      </c>
      <c r="V204" s="423">
        <f t="shared" si="12"/>
        <v>-1.2330566588133506E-4</v>
      </c>
      <c r="W204" s="423">
        <f t="shared" si="12"/>
        <v>-8.9208123896242577E-4</v>
      </c>
      <c r="X204" s="423">
        <f t="shared" si="12"/>
        <v>1.1961327894388992E-3</v>
      </c>
      <c r="Y204" s="423">
        <f t="shared" si="12"/>
        <v>4.3500244508654466E-3</v>
      </c>
      <c r="Z204" s="423">
        <f t="shared" si="13"/>
        <v>1.2707402459485647E-3</v>
      </c>
      <c r="AA204" s="423">
        <f t="shared" si="13"/>
        <v>5.7771419052863229E-3</v>
      </c>
    </row>
    <row r="205" spans="1:27">
      <c r="A205" s="24">
        <v>45492</v>
      </c>
      <c r="B205" s="421">
        <f>'Bonds (CP)'!O207*'Bonds Portfolio'!$H$3</f>
        <v>9.9088564058471193E-5</v>
      </c>
      <c r="C205" s="421">
        <f>'Bonds (CP)'!P207*'Bonds Portfolio'!$H$4</f>
        <v>1.1937976241274803E-3</v>
      </c>
      <c r="D205" s="421">
        <f>'Bonds (CP)'!Q207*'Bonds Portfolio'!$H$5</f>
        <v>3.6917584478994326E-4</v>
      </c>
      <c r="E205" s="421">
        <f>'Bonds (CP)'!R207*'Bonds Portfolio'!$H$6</f>
        <v>0</v>
      </c>
      <c r="F205" s="421">
        <f>'Bonds (CP)'!S207*'Bonds Portfolio'!H$7</f>
        <v>5.8608399498914234E-4</v>
      </c>
      <c r="G205" s="422">
        <f t="shared" si="11"/>
        <v>2.2481460279650369E-3</v>
      </c>
      <c r="K205" s="24">
        <v>45533</v>
      </c>
      <c r="L205" s="423">
        <f>'Bonds (CP)'!AT236*'Final Portfolio'!$Y$3</f>
        <v>-1.22694195295312E-4</v>
      </c>
      <c r="M205" s="423">
        <f>'Bonds (CP)'!AU236*'Final Portfolio'!$Y$4</f>
        <v>-1.911787600562631E-3</v>
      </c>
      <c r="N205" s="423">
        <f>'Bonds (CP)'!AV236*'Final Portfolio'!$Y$5</f>
        <v>-1.7126391339714021E-3</v>
      </c>
      <c r="O205" s="423">
        <f>'Bonds (CP)'!AW236*'Final Portfolio'!$Y$6</f>
        <v>-2.589573265766019E-3</v>
      </c>
      <c r="P205" s="423">
        <f>'Bonds (CP)'!AX236*'Final Portfolio'!$Y$7</f>
        <v>-9.5700172117106012E-4</v>
      </c>
      <c r="Q205" s="423">
        <f>SUM(L205:P205)</f>
        <v>-7.2936959167664243E-3</v>
      </c>
      <c r="U205" s="24">
        <v>45533</v>
      </c>
      <c r="V205" s="423">
        <f t="shared" si="12"/>
        <v>-1.1660202626460532E-4</v>
      </c>
      <c r="W205" s="423">
        <f t="shared" si="12"/>
        <v>-1.9056954315319243E-3</v>
      </c>
      <c r="X205" s="423">
        <f t="shared" si="12"/>
        <v>-1.7065469649406955E-3</v>
      </c>
      <c r="Y205" s="423">
        <f t="shared" si="12"/>
        <v>-2.5834810967353124E-3</v>
      </c>
      <c r="Z205" s="423">
        <f t="shared" si="13"/>
        <v>-9.509095521403534E-4</v>
      </c>
      <c r="AA205" s="423">
        <f t="shared" si="13"/>
        <v>-7.2876037477357172E-3</v>
      </c>
    </row>
    <row r="206" spans="1:27">
      <c r="A206" s="24">
        <v>45495</v>
      </c>
      <c r="B206" s="421">
        <f>'Bonds (CP)'!O208*'Bonds Portfolio'!$H$3</f>
        <v>-2.9923559220128793E-5</v>
      </c>
      <c r="C206" s="421">
        <f>'Bonds (CP)'!P208*'Bonds Portfolio'!$H$4</f>
        <v>2.7106614782916691E-4</v>
      </c>
      <c r="D206" s="421">
        <f>'Bonds (CP)'!Q208*'Bonds Portfolio'!$H$5</f>
        <v>1.3888346108335867E-3</v>
      </c>
      <c r="E206" s="421">
        <f>'Bonds (CP)'!R208*'Bonds Portfolio'!$H$6</f>
        <v>2.8707448639446911E-3</v>
      </c>
      <c r="F206" s="421">
        <f>'Bonds (CP)'!S208*'Bonds Portfolio'!H$7</f>
        <v>1.9675625687651604E-3</v>
      </c>
      <c r="G206" s="422">
        <f t="shared" si="11"/>
        <v>6.4682846321524757E-3</v>
      </c>
      <c r="K206" s="24">
        <v>45534</v>
      </c>
      <c r="L206" s="423">
        <f>'Bonds (CP)'!AT237*'Final Portfolio'!$Y$3</f>
        <v>-1.7321504013519286E-4</v>
      </c>
      <c r="M206" s="423">
        <f>'Bonds (CP)'!AU237*'Final Portfolio'!$Y$4</f>
        <v>-4.8672466240927111E-3</v>
      </c>
      <c r="N206" s="423">
        <f>'Bonds (CP)'!AV237*'Final Portfolio'!$Y$5</f>
        <v>-4.7173163493302349E-3</v>
      </c>
      <c r="O206" s="423">
        <f>'Bonds (CP)'!AW237*'Final Portfolio'!$Y$6</f>
        <v>-2.374803857053204E-3</v>
      </c>
      <c r="P206" s="423">
        <f>'Bonds (CP)'!AX237*'Final Portfolio'!$Y$7</f>
        <v>-7.688325665096196E-4</v>
      </c>
      <c r="Q206" s="423">
        <f>SUM(L206:P206)</f>
        <v>-1.2901414437120963E-2</v>
      </c>
      <c r="U206" s="24">
        <v>45534</v>
      </c>
      <c r="V206" s="423">
        <f t="shared" si="12"/>
        <v>-1.671228711044862E-4</v>
      </c>
      <c r="W206" s="423">
        <f t="shared" si="12"/>
        <v>-4.861154455062004E-3</v>
      </c>
      <c r="X206" s="423">
        <f t="shared" si="12"/>
        <v>-4.7112241802995279E-3</v>
      </c>
      <c r="Y206" s="423">
        <f t="shared" si="12"/>
        <v>-2.3687116880224974E-3</v>
      </c>
      <c r="Z206" s="423">
        <f t="shared" si="13"/>
        <v>-7.6274039747891288E-4</v>
      </c>
      <c r="AA206" s="423">
        <f t="shared" si="13"/>
        <v>-1.2895322268090256E-2</v>
      </c>
    </row>
    <row r="207" spans="1:27">
      <c r="A207" s="24">
        <v>45496</v>
      </c>
      <c r="B207" s="421">
        <f>'Bonds (CP)'!O209*'Bonds Portfolio'!$H$3</f>
        <v>-8.489726027397495E-5</v>
      </c>
      <c r="C207" s="421">
        <f>'Bonds (CP)'!P209*'Bonds Portfolio'!$H$4</f>
        <v>-9.7246602814787678E-4</v>
      </c>
      <c r="D207" s="421">
        <f>'Bonds (CP)'!Q209*'Bonds Portfolio'!$H$5</f>
        <v>-1.2887967028872148E-3</v>
      </c>
      <c r="E207" s="421">
        <f>'Bonds (CP)'!R209*'Bonds Portfolio'!$H$6</f>
        <v>-2.3408673938545795E-3</v>
      </c>
      <c r="F207" s="421">
        <f>'Bonds (CP)'!S209*'Bonds Portfolio'!H$7</f>
        <v>-3.496294093562783E-3</v>
      </c>
      <c r="G207" s="422">
        <f t="shared" si="11"/>
        <v>-8.1833214787264286E-3</v>
      </c>
      <c r="K207" s="24">
        <v>45537</v>
      </c>
      <c r="L207" s="423">
        <f>'Bonds (CP)'!AT238*'Final Portfolio'!$Y$3</f>
        <v>-1.7053609117771208E-4</v>
      </c>
      <c r="M207" s="423">
        <f>'Bonds (CP)'!AU238*'Final Portfolio'!$Y$4</f>
        <v>-5.103479644833841E-3</v>
      </c>
      <c r="N207" s="423">
        <f>'Bonds (CP)'!AV238*'Final Portfolio'!$Y$5</f>
        <v>-6.797073831050781E-3</v>
      </c>
      <c r="O207" s="423">
        <f>'Bonds (CP)'!AW238*'Final Portfolio'!$Y$6</f>
        <v>-8.1376121282248619E-3</v>
      </c>
      <c r="P207" s="423">
        <f>'Bonds (CP)'!AX238*'Final Portfolio'!$Y$7</f>
        <v>-2.5918812647791689E-3</v>
      </c>
      <c r="Q207" s="423">
        <f>SUM(L207:P207)</f>
        <v>-2.2800582960066366E-2</v>
      </c>
      <c r="U207" s="24">
        <v>45537</v>
      </c>
      <c r="V207" s="423">
        <f t="shared" si="12"/>
        <v>-1.6444392214700541E-4</v>
      </c>
      <c r="W207" s="423">
        <f t="shared" si="12"/>
        <v>-5.097387475803134E-3</v>
      </c>
      <c r="X207" s="423">
        <f t="shared" si="12"/>
        <v>-6.7909816620200739E-3</v>
      </c>
      <c r="Y207" s="423">
        <f t="shared" si="12"/>
        <v>-8.1315199591941549E-3</v>
      </c>
      <c r="Z207" s="423">
        <f t="shared" si="13"/>
        <v>-2.5857890957484623E-3</v>
      </c>
      <c r="AA207" s="423">
        <f t="shared" si="13"/>
        <v>-2.2794490791035661E-2</v>
      </c>
    </row>
    <row r="208" spans="1:27">
      <c r="A208" s="24">
        <v>45497</v>
      </c>
      <c r="B208" s="421">
        <f>'Bonds (CP)'!O210*'Bonds Portfolio'!$H$3</f>
        <v>-3.6662106703147493E-5</v>
      </c>
      <c r="C208" s="421">
        <f>'Bonds (CP)'!P210*'Bonds Portfolio'!$H$4</f>
        <v>4.8768517941249632E-4</v>
      </c>
      <c r="D208" s="421">
        <f>'Bonds (CP)'!Q210*'Bonds Portfolio'!$H$5</f>
        <v>1.2031735960792876E-3</v>
      </c>
      <c r="E208" s="421">
        <f>'Bonds (CP)'!R210*'Bonds Portfolio'!$H$6</f>
        <v>1.8538688892368893E-3</v>
      </c>
      <c r="F208" s="421">
        <f>'Bonds (CP)'!S210*'Bonds Portfolio'!H$7</f>
        <v>2.5488430634823785E-3</v>
      </c>
      <c r="G208" s="422">
        <f t="shared" si="11"/>
        <v>6.0569086215079039E-3</v>
      </c>
      <c r="K208" s="24">
        <v>45538</v>
      </c>
      <c r="L208" s="423">
        <f>'Bonds (CP)'!AT239*'Final Portfolio'!$Y$3</f>
        <v>-1.4761703922395731E-4</v>
      </c>
      <c r="M208" s="423">
        <f>'Bonds (CP)'!AU239*'Final Portfolio'!$Y$4</f>
        <v>-4.6276459735357716E-3</v>
      </c>
      <c r="N208" s="423">
        <f>'Bonds (CP)'!AV239*'Final Portfolio'!$Y$5</f>
        <v>-5.6252708671738604E-3</v>
      </c>
      <c r="O208" s="423">
        <f>'Bonds (CP)'!AW239*'Final Portfolio'!$Y$6</f>
        <v>-5.1555819070901489E-3</v>
      </c>
      <c r="P208" s="423">
        <f>'Bonds (CP)'!AX239*'Final Portfolio'!$Y$7</f>
        <v>-1.0793124088204575E-3</v>
      </c>
      <c r="Q208" s="423">
        <f>SUM(L208:P208)</f>
        <v>-1.6635428195844196E-2</v>
      </c>
      <c r="U208" s="24">
        <v>45538</v>
      </c>
      <c r="V208" s="423">
        <f t="shared" si="12"/>
        <v>-1.4152487019325065E-4</v>
      </c>
      <c r="W208" s="423">
        <f t="shared" si="12"/>
        <v>-4.6215538045050646E-3</v>
      </c>
      <c r="X208" s="423">
        <f t="shared" si="12"/>
        <v>-5.6191786981431534E-3</v>
      </c>
      <c r="Y208" s="423">
        <f t="shared" si="12"/>
        <v>-5.1494897380594418E-3</v>
      </c>
      <c r="Z208" s="423">
        <f t="shared" si="13"/>
        <v>-1.0732202397897509E-3</v>
      </c>
      <c r="AA208" s="423">
        <f t="shared" si="13"/>
        <v>-1.662933602681349E-2</v>
      </c>
    </row>
    <row r="209" spans="1:27">
      <c r="A209" s="24">
        <v>45498</v>
      </c>
      <c r="B209" s="421">
        <f>'Bonds (CP)'!O211*'Bonds Portfolio'!$H$3</f>
        <v>1.3755346449955041E-5</v>
      </c>
      <c r="C209" s="421">
        <f>'Bonds (CP)'!P211*'Bonds Portfolio'!$H$4</f>
        <v>8.6872620238797888E-4</v>
      </c>
      <c r="D209" s="421">
        <f>'Bonds (CP)'!Q211*'Bonds Portfolio'!$H$5</f>
        <v>1.0189298787405244E-3</v>
      </c>
      <c r="E209" s="421">
        <f>'Bonds (CP)'!R211*'Bonds Portfolio'!$H$6</f>
        <v>5.0501496443545514E-4</v>
      </c>
      <c r="F209" s="421">
        <f>'Bonds (CP)'!S211*'Bonds Portfolio'!H$7</f>
        <v>-9.767539538730705E-4</v>
      </c>
      <c r="G209" s="422">
        <f t="shared" si="11"/>
        <v>1.4296724381408427E-3</v>
      </c>
      <c r="K209" s="24">
        <v>45539</v>
      </c>
      <c r="L209" s="423">
        <f>'Bonds (CP)'!AT240*'Final Portfolio'!$Y$3</f>
        <v>-1.2245587365931955E-4</v>
      </c>
      <c r="M209" s="423">
        <f>'Bonds (CP)'!AU240*'Final Portfolio'!$Y$4</f>
        <v>-3.9855564152500552E-3</v>
      </c>
      <c r="N209" s="423">
        <f>'Bonds (CP)'!AV240*'Final Portfolio'!$Y$5</f>
        <v>-4.5940338007389352E-3</v>
      </c>
      <c r="O209" s="423">
        <f>'Bonds (CP)'!AW240*'Final Portfolio'!$Y$6</f>
        <v>-1.7344816313927304E-3</v>
      </c>
      <c r="P209" s="423">
        <f>'Bonds (CP)'!AX240*'Final Portfolio'!$Y$7</f>
        <v>9.8318348995143803E-4</v>
      </c>
      <c r="Q209" s="423">
        <f>SUM(L209:P209)</f>
        <v>-9.4533442310896047E-3</v>
      </c>
      <c r="U209" s="24">
        <v>45539</v>
      </c>
      <c r="V209" s="423">
        <f t="shared" si="12"/>
        <v>-1.1636370462861287E-4</v>
      </c>
      <c r="W209" s="423">
        <f t="shared" si="12"/>
        <v>-3.9794642462193481E-3</v>
      </c>
      <c r="X209" s="423">
        <f t="shared" si="12"/>
        <v>-4.5879416317082282E-3</v>
      </c>
      <c r="Y209" s="423">
        <f t="shared" si="12"/>
        <v>-1.7283894623620238E-3</v>
      </c>
      <c r="Z209" s="423">
        <f t="shared" si="13"/>
        <v>9.8927565898214464E-4</v>
      </c>
      <c r="AA209" s="423">
        <f t="shared" si="13"/>
        <v>-9.4472520620588977E-3</v>
      </c>
    </row>
    <row r="210" spans="1:27">
      <c r="A210" s="24">
        <v>45499</v>
      </c>
      <c r="B210" s="421">
        <f>'Bonds (CP)'!O212*'Bonds Portfolio'!$H$3</f>
        <v>-6.8600682593853213E-5</v>
      </c>
      <c r="C210" s="421">
        <f>'Bonds (CP)'!P212*'Bonds Portfolio'!$H$4</f>
        <v>-2.4749638017306772E-3</v>
      </c>
      <c r="D210" s="421">
        <f>'Bonds (CP)'!Q212*'Bonds Portfolio'!$H$5</f>
        <v>-4.5660711463297327E-3</v>
      </c>
      <c r="E210" s="421">
        <f>'Bonds (CP)'!R212*'Bonds Portfolio'!$H$6</f>
        <v>-6.9380878539581367E-3</v>
      </c>
      <c r="F210" s="421">
        <f>'Bonds (CP)'!S212*'Bonds Portfolio'!H$7</f>
        <v>-5.1751255373639711E-3</v>
      </c>
      <c r="G210" s="422">
        <f t="shared" si="11"/>
        <v>-1.9222849021976372E-2</v>
      </c>
      <c r="K210" s="24">
        <v>45540</v>
      </c>
      <c r="L210" s="423">
        <f>'Bonds (CP)'!AT241*'Final Portfolio'!$Y$3</f>
        <v>-1.2335248394727884E-4</v>
      </c>
      <c r="M210" s="423">
        <f>'Bonds (CP)'!AU241*'Final Portfolio'!$Y$4</f>
        <v>-4.5791492930309461E-3</v>
      </c>
      <c r="N210" s="423">
        <f>'Bonds (CP)'!AV241*'Final Portfolio'!$Y$5</f>
        <v>-4.077704887565225E-3</v>
      </c>
      <c r="O210" s="423">
        <f>'Bonds (CP)'!AW241*'Final Portfolio'!$Y$6</f>
        <v>3.7284857074430479E-3</v>
      </c>
      <c r="P210" s="423">
        <f>'Bonds (CP)'!AX241*'Final Portfolio'!$Y$7</f>
        <v>4.0492310899643315E-3</v>
      </c>
      <c r="Q210" s="423">
        <f>SUM(L210:P210)</f>
        <v>-1.0024898671360709E-3</v>
      </c>
      <c r="U210" s="24">
        <v>45540</v>
      </c>
      <c r="V210" s="423">
        <f t="shared" si="12"/>
        <v>-1.1726031491657216E-4</v>
      </c>
      <c r="W210" s="423">
        <f t="shared" si="12"/>
        <v>-4.5730571240002391E-3</v>
      </c>
      <c r="X210" s="423">
        <f t="shared" si="12"/>
        <v>-4.071612718534518E-3</v>
      </c>
      <c r="Y210" s="423">
        <f t="shared" si="12"/>
        <v>3.7345778764737545E-3</v>
      </c>
      <c r="Z210" s="423">
        <f t="shared" si="13"/>
        <v>4.0553232589950385E-3</v>
      </c>
      <c r="AA210" s="423">
        <f t="shared" si="13"/>
        <v>-9.9639769810536431E-4</v>
      </c>
    </row>
    <row r="211" spans="1:27">
      <c r="A211" s="24">
        <v>45502</v>
      </c>
      <c r="B211" s="421">
        <f>'Bonds (CP)'!O213*'Bonds Portfolio'!$H$3</f>
        <v>6.4180636332531547E-5</v>
      </c>
      <c r="C211" s="421">
        <f>'Bonds (CP)'!P213*'Bonds Portfolio'!$H$4</f>
        <v>-1.0797038011439586E-4</v>
      </c>
      <c r="D211" s="421">
        <f>'Bonds (CP)'!Q213*'Bonds Portfolio'!$H$5</f>
        <v>-1.2834888568729909E-3</v>
      </c>
      <c r="E211" s="421">
        <f>'Bonds (CP)'!R213*'Bonds Portfolio'!$H$6</f>
        <v>-3.1421398560172228E-3</v>
      </c>
      <c r="F211" s="421">
        <f>'Bonds (CP)'!S213*'Bonds Portfolio'!H$7</f>
        <v>-3.7808731605067907E-3</v>
      </c>
      <c r="G211" s="422">
        <f t="shared" si="11"/>
        <v>-8.2502916171788687E-3</v>
      </c>
      <c r="K211" s="24">
        <v>45541</v>
      </c>
      <c r="L211" s="423">
        <f>'Bonds (CP)'!AT242*'Final Portfolio'!$Y$3</f>
        <v>-8.460236886632888E-5</v>
      </c>
      <c r="M211" s="423">
        <f>'Bonds (CP)'!AU242*'Final Portfolio'!$Y$4</f>
        <v>-2.8569177720237705E-3</v>
      </c>
      <c r="N211" s="423">
        <f>'Bonds (CP)'!AV242*'Final Portfolio'!$Y$5</f>
        <v>1.8529316941236541E-3</v>
      </c>
      <c r="O211" s="423">
        <f>'Bonds (CP)'!AW242*'Final Portfolio'!$Y$6</f>
        <v>1.8803310950731865E-2</v>
      </c>
      <c r="P211" s="423">
        <f>'Bonds (CP)'!AX242*'Final Portfolio'!$Y$7</f>
        <v>9.8340704640136594E-3</v>
      </c>
      <c r="Q211" s="423">
        <f>SUM(L211:P211)</f>
        <v>2.7548792967979081E-2</v>
      </c>
      <c r="U211" s="24">
        <v>45541</v>
      </c>
      <c r="V211" s="423">
        <f t="shared" si="12"/>
        <v>-7.8510199835622204E-5</v>
      </c>
      <c r="W211" s="423">
        <f t="shared" si="12"/>
        <v>-2.8508256029930639E-3</v>
      </c>
      <c r="X211" s="423">
        <f t="shared" si="12"/>
        <v>1.8590238631543607E-3</v>
      </c>
      <c r="Y211" s="423">
        <f t="shared" si="12"/>
        <v>1.880940311976257E-2</v>
      </c>
      <c r="Z211" s="423">
        <f t="shared" si="13"/>
        <v>9.8401626330443664E-3</v>
      </c>
      <c r="AA211" s="423">
        <f t="shared" si="13"/>
        <v>2.7554885137009787E-2</v>
      </c>
    </row>
    <row r="212" spans="1:27">
      <c r="A212" s="24">
        <v>45503</v>
      </c>
      <c r="B212" s="421">
        <f>'Bonds (CP)'!O214*'Bonds Portfolio'!$H$3</f>
        <v>2.5237565276946405E-5</v>
      </c>
      <c r="C212" s="421">
        <f>'Bonds (CP)'!P214*'Bonds Portfolio'!$H$4</f>
        <v>7.5771097085563176E-4</v>
      </c>
      <c r="D212" s="421">
        <f>'Bonds (CP)'!Q214*'Bonds Portfolio'!$H$5</f>
        <v>2.1252235932991818E-3</v>
      </c>
      <c r="E212" s="421">
        <f>'Bonds (CP)'!R214*'Bonds Portfolio'!$H$6</f>
        <v>4.1968901583242591E-3</v>
      </c>
      <c r="F212" s="421">
        <f>'Bonds (CP)'!S214*'Bonds Portfolio'!H$7</f>
        <v>4.8095501884811475E-3</v>
      </c>
      <c r="G212" s="422">
        <f t="shared" si="11"/>
        <v>1.1914612476237166E-2</v>
      </c>
      <c r="K212" s="24">
        <v>45544</v>
      </c>
      <c r="L212" s="423">
        <f>'Bonds (CP)'!AT243*'Final Portfolio'!$Y$3</f>
        <v>-8.9005679410020247E-5</v>
      </c>
      <c r="M212" s="423">
        <f>'Bonds (CP)'!AU243*'Final Portfolio'!$Y$4</f>
        <v>-2.3243603552580705E-3</v>
      </c>
      <c r="N212" s="423">
        <f>'Bonds (CP)'!AV243*'Final Portfolio'!$Y$5</f>
        <v>2.9133900936306237E-3</v>
      </c>
      <c r="O212" s="423">
        <f>'Bonds (CP)'!AW243*'Final Portfolio'!$Y$6</f>
        <v>2.2685252840993955E-2</v>
      </c>
      <c r="P212" s="423">
        <f>'Bonds (CP)'!AX243*'Final Portfolio'!$Y$7</f>
        <v>1.2195674518134502E-2</v>
      </c>
      <c r="Q212" s="423">
        <f>SUM(L212:P212)</f>
        <v>3.5380951418090993E-2</v>
      </c>
      <c r="U212" s="24">
        <v>45544</v>
      </c>
      <c r="V212" s="423">
        <f t="shared" si="12"/>
        <v>-8.291351037931357E-5</v>
      </c>
      <c r="W212" s="423">
        <f t="shared" si="12"/>
        <v>-2.3182681862273639E-3</v>
      </c>
      <c r="X212" s="423">
        <f t="shared" si="12"/>
        <v>2.9194822626613303E-3</v>
      </c>
      <c r="Y212" s="423">
        <f t="shared" si="12"/>
        <v>2.269134501002466E-2</v>
      </c>
      <c r="Z212" s="423">
        <f t="shared" si="13"/>
        <v>1.2201766687165209E-2</v>
      </c>
      <c r="AA212" s="423">
        <f t="shared" si="13"/>
        <v>3.5387043587121698E-2</v>
      </c>
    </row>
    <row r="213" spans="1:27">
      <c r="A213" s="24">
        <v>45504</v>
      </c>
      <c r="B213" s="421">
        <f>'Bonds (CP)'!O215*'Bonds Portfolio'!$H$3</f>
        <v>-9.6016378060222082E-5</v>
      </c>
      <c r="C213" s="421">
        <f>'Bonds (CP)'!P215*'Bonds Portfolio'!$H$4</f>
        <v>1.3572805929334493E-3</v>
      </c>
      <c r="D213" s="421">
        <f>'Bonds (CP)'!Q215*'Bonds Portfolio'!$H$5</f>
        <v>3.0642663207785929E-3</v>
      </c>
      <c r="E213" s="421">
        <f>'Bonds (CP)'!R215*'Bonds Portfolio'!$H$6</f>
        <v>3.0286877244324983E-3</v>
      </c>
      <c r="F213" s="421">
        <f>'Bonds (CP)'!S215*'Bonds Portfolio'!H$7</f>
        <v>-5.7588251707380651E-4</v>
      </c>
      <c r="G213" s="422">
        <f t="shared" si="11"/>
        <v>6.7783357430105115E-3</v>
      </c>
      <c r="K213" s="24">
        <v>45545</v>
      </c>
      <c r="L213" s="423">
        <f>'Bonds (CP)'!AT244*'Final Portfolio'!$Y$3</f>
        <v>-1.125782969358391E-4</v>
      </c>
      <c r="M213" s="423">
        <f>'Bonds (CP)'!AU244*'Final Portfolio'!$Y$4</f>
        <v>-3.3321035241892535E-3</v>
      </c>
      <c r="N213" s="423">
        <f>'Bonds (CP)'!AV244*'Final Portfolio'!$Y$5</f>
        <v>-7.9086127138703222E-4</v>
      </c>
      <c r="O213" s="423">
        <f>'Bonds (CP)'!AW244*'Final Portfolio'!$Y$6</f>
        <v>1.262500362031172E-2</v>
      </c>
      <c r="P213" s="423">
        <f>'Bonds (CP)'!AX244*'Final Portfolio'!$Y$7</f>
        <v>7.2838737820055408E-3</v>
      </c>
      <c r="Q213" s="423">
        <f>SUM(L213:P213)</f>
        <v>1.5673334309805134E-2</v>
      </c>
      <c r="U213" s="24">
        <v>45545</v>
      </c>
      <c r="V213" s="423">
        <f t="shared" si="12"/>
        <v>-1.0648612790513242E-4</v>
      </c>
      <c r="W213" s="423">
        <f t="shared" si="12"/>
        <v>-3.3260113551585469E-3</v>
      </c>
      <c r="X213" s="423">
        <f t="shared" si="12"/>
        <v>-7.847691023563255E-4</v>
      </c>
      <c r="Y213" s="423">
        <f t="shared" si="12"/>
        <v>1.2631095789342427E-2</v>
      </c>
      <c r="Z213" s="423">
        <f t="shared" si="13"/>
        <v>7.2899659510362478E-3</v>
      </c>
      <c r="AA213" s="423">
        <f t="shared" si="13"/>
        <v>1.5679426478835839E-2</v>
      </c>
    </row>
    <row r="214" spans="1:27">
      <c r="A214" s="24">
        <v>45505</v>
      </c>
      <c r="B214" s="421">
        <f>'Bonds (CP)'!O216*'Bonds Portfolio'!$H$3</f>
        <v>6.1867305061558042E-5</v>
      </c>
      <c r="C214" s="421">
        <f>'Bonds (CP)'!P216*'Bonds Portfolio'!$H$4</f>
        <v>-5.417244580227187E-5</v>
      </c>
      <c r="D214" s="421">
        <f>'Bonds (CP)'!Q216*'Bonds Portfolio'!$H$5</f>
        <v>4.6259208852732941E-4</v>
      </c>
      <c r="E214" s="421">
        <f>'Bonds (CP)'!R216*'Bonds Portfolio'!$H$6</f>
        <v>4.4068921469469762E-3</v>
      </c>
      <c r="F214" s="421">
        <f>'Bonds (CP)'!S216*'Bonds Portfolio'!H$7</f>
        <v>9.1240462249486381E-3</v>
      </c>
      <c r="G214" s="422">
        <f t="shared" si="11"/>
        <v>1.4001225319682229E-2</v>
      </c>
      <c r="K214" s="24">
        <v>45546</v>
      </c>
      <c r="L214" s="423">
        <f>'Bonds (CP)'!AT245*'Final Portfolio'!$Y$3</f>
        <v>-6.5254237288135954E-5</v>
      </c>
      <c r="M214" s="423">
        <f>'Bonds (CP)'!AU245*'Final Portfolio'!$Y$4</f>
        <v>-3.7524577579032756E-3</v>
      </c>
      <c r="N214" s="423">
        <f>'Bonds (CP)'!AV245*'Final Portfolio'!$Y$5</f>
        <v>-3.2907272033524527E-3</v>
      </c>
      <c r="O214" s="423">
        <f>'Bonds (CP)'!AW245*'Final Portfolio'!$Y$6</f>
        <v>9.2773264246571695E-3</v>
      </c>
      <c r="P214" s="423">
        <f>'Bonds (CP)'!AX245*'Final Portfolio'!$Y$7</f>
        <v>6.6061045115333788E-3</v>
      </c>
      <c r="Q214" s="423">
        <f>SUM(L214:P214)</f>
        <v>8.7749917376466827E-3</v>
      </c>
      <c r="U214" s="24">
        <v>45546</v>
      </c>
      <c r="V214" s="423">
        <f t="shared" si="12"/>
        <v>-5.9162068257429284E-5</v>
      </c>
      <c r="W214" s="423">
        <f t="shared" si="12"/>
        <v>-3.746365588872569E-3</v>
      </c>
      <c r="X214" s="423">
        <f t="shared" si="12"/>
        <v>-3.2846350343217461E-3</v>
      </c>
      <c r="Y214" s="423">
        <f t="shared" si="12"/>
        <v>9.2834185936878765E-3</v>
      </c>
      <c r="Z214" s="423">
        <f t="shared" si="13"/>
        <v>6.6121966805640859E-3</v>
      </c>
      <c r="AA214" s="423">
        <f t="shared" si="13"/>
        <v>8.7810839066773897E-3</v>
      </c>
    </row>
    <row r="215" spans="1:27">
      <c r="A215" s="24">
        <v>45506</v>
      </c>
      <c r="B215" s="421">
        <f>'Bonds (CP)'!O217*'Bonds Portfolio'!$H$3</f>
        <v>6.8759086633030543E-6</v>
      </c>
      <c r="C215" s="421">
        <f>'Bonds (CP)'!P217*'Bonds Portfolio'!$H$4</f>
        <v>-5.948325190790573E-4</v>
      </c>
      <c r="D215" s="421">
        <f>'Bonds (CP)'!Q217*'Bonds Portfolio'!$H$5</f>
        <v>-1.1060393855287451E-3</v>
      </c>
      <c r="E215" s="421">
        <f>'Bonds (CP)'!R217*'Bonds Portfolio'!$H$6</f>
        <v>-5.0486581153463665E-4</v>
      </c>
      <c r="F215" s="421">
        <f>'Bonds (CP)'!S217*'Bonds Portfolio'!H$7</f>
        <v>1.5954356158658575E-3</v>
      </c>
      <c r="G215" s="422">
        <f t="shared" si="11"/>
        <v>-6.0342619161327842E-4</v>
      </c>
      <c r="K215" s="24">
        <v>45547</v>
      </c>
      <c r="L215" s="423">
        <f>'Bonds (CP)'!AT246*'Final Portfolio'!$Y$3</f>
        <v>-1.1494252873563316E-4</v>
      </c>
      <c r="M215" s="423">
        <f>'Bonds (CP)'!AU246*'Final Portfolio'!$Y$4</f>
        <v>-5.860558298542244E-3</v>
      </c>
      <c r="N215" s="423">
        <f>'Bonds (CP)'!AV246*'Final Portfolio'!$Y$5</f>
        <v>-7.9612358197317813E-3</v>
      </c>
      <c r="O215" s="423">
        <f>'Bonds (CP)'!AW246*'Final Portfolio'!$Y$6</f>
        <v>-2.1712313806597663E-3</v>
      </c>
      <c r="P215" s="423">
        <f>'Bonds (CP)'!AX246*'Final Portfolio'!$Y$7</f>
        <v>1.8057951282523343E-3</v>
      </c>
      <c r="Q215" s="423">
        <f>SUM(L215:P215)</f>
        <v>-1.4302172899417091E-2</v>
      </c>
      <c r="U215" s="24">
        <v>45547</v>
      </c>
      <c r="V215" s="423">
        <f t="shared" si="12"/>
        <v>-1.0885035970492648E-4</v>
      </c>
      <c r="W215" s="423">
        <f t="shared" si="12"/>
        <v>-5.8544661295115369E-3</v>
      </c>
      <c r="X215" s="423">
        <f t="shared" si="12"/>
        <v>-7.9551436507010742E-3</v>
      </c>
      <c r="Y215" s="423">
        <f t="shared" si="12"/>
        <v>-2.1651392116290597E-3</v>
      </c>
      <c r="Z215" s="423">
        <f t="shared" si="13"/>
        <v>1.8118872972830409E-3</v>
      </c>
      <c r="AA215" s="423">
        <f t="shared" si="13"/>
        <v>-1.4296080730386384E-2</v>
      </c>
    </row>
    <row r="216" spans="1:27">
      <c r="A216" s="24">
        <v>45509</v>
      </c>
      <c r="B216" s="421">
        <f>'Bonds (CP)'!O218*'Bonds Portfolio'!$H$3</f>
        <v>-2.2900111082630569E-5</v>
      </c>
      <c r="C216" s="421">
        <f>'Bonds (CP)'!P218*'Bonds Portfolio'!$H$4</f>
        <v>4.3357890302512381E-4</v>
      </c>
      <c r="D216" s="421">
        <f>'Bonds (CP)'!Q218*'Bonds Portfolio'!$H$5</f>
        <v>3.697117939984469E-4</v>
      </c>
      <c r="E216" s="421">
        <f>'Bonds (CP)'!R218*'Bonds Portfolio'!$H$6</f>
        <v>-1.6767133815578051E-3</v>
      </c>
      <c r="F216" s="421">
        <f>'Bonds (CP)'!S218*'Bonds Portfolio'!H$7</f>
        <v>-5.4726612720601888E-3</v>
      </c>
      <c r="G216" s="422">
        <f t="shared" si="11"/>
        <v>-6.3689840676770535E-3</v>
      </c>
      <c r="K216" s="24">
        <v>45548</v>
      </c>
      <c r="L216" s="423">
        <f>'Bonds (CP)'!AT247*'Final Portfolio'!$Y$3</f>
        <v>-1.4579470756784119E-4</v>
      </c>
      <c r="M216" s="423">
        <f>'Bonds (CP)'!AU247*'Final Portfolio'!$Y$4</f>
        <v>-6.1454518869753011E-3</v>
      </c>
      <c r="N216" s="423">
        <f>'Bonds (CP)'!AV247*'Final Portfolio'!$Y$5</f>
        <v>-8.2080763708362141E-3</v>
      </c>
      <c r="O216" s="423">
        <f>'Bonds (CP)'!AW247*'Final Portfolio'!$Y$6</f>
        <v>-6.5294365835076866E-4</v>
      </c>
      <c r="P216" s="423">
        <f>'Bonds (CP)'!AX247*'Final Portfolio'!$Y$7</f>
        <v>2.1605419323915439E-3</v>
      </c>
      <c r="Q216" s="423">
        <f>SUM(L216:P216)</f>
        <v>-1.2991724691338582E-2</v>
      </c>
      <c r="U216" s="24">
        <v>45548</v>
      </c>
      <c r="V216" s="423">
        <f t="shared" si="12"/>
        <v>-1.3970253853713452E-4</v>
      </c>
      <c r="W216" s="423">
        <f t="shared" si="12"/>
        <v>-6.139359717944594E-3</v>
      </c>
      <c r="X216" s="423">
        <f t="shared" si="12"/>
        <v>-8.201984201805507E-3</v>
      </c>
      <c r="Y216" s="423">
        <f t="shared" si="12"/>
        <v>-6.4685148932006194E-4</v>
      </c>
      <c r="Z216" s="423">
        <f t="shared" si="13"/>
        <v>2.1666341014222506E-3</v>
      </c>
      <c r="AA216" s="423">
        <f t="shared" si="13"/>
        <v>-1.2985632522307874E-2</v>
      </c>
    </row>
    <row r="217" spans="1:27">
      <c r="A217" s="24">
        <v>45510</v>
      </c>
      <c r="B217" s="421">
        <f>'Bonds (CP)'!O219*'Bonds Portfolio'!$H$3</f>
        <v>3.6690339693676057E-5</v>
      </c>
      <c r="C217" s="421">
        <f>'Bonds (CP)'!P219*'Bonds Portfolio'!$H$4</f>
        <v>-4.3271031938802904E-4</v>
      </c>
      <c r="D217" s="421">
        <f>'Bonds (CP)'!Q219*'Bonds Portfolio'!$H$5</f>
        <v>-4.6128233692286144E-4</v>
      </c>
      <c r="E217" s="421">
        <f>'Bonds (CP)'!R219*'Bonds Portfolio'!$H$6</f>
        <v>2.8780549125316081E-3</v>
      </c>
      <c r="F217" s="421">
        <f>'Bonds (CP)'!S219*'Bonds Portfolio'!H$7</f>
        <v>8.8791611784010648E-3</v>
      </c>
      <c r="G217" s="422">
        <f t="shared" si="11"/>
        <v>1.0899913774315458E-2</v>
      </c>
      <c r="K217" s="24">
        <v>45551</v>
      </c>
      <c r="L217" s="423">
        <f>'Bonds (CP)'!AT248*'Final Portfolio'!$Y$3</f>
        <v>-1.3071344240175308E-4</v>
      </c>
      <c r="M217" s="423">
        <f>'Bonds (CP)'!AU248*'Final Portfolio'!$Y$4</f>
        <v>-6.8455470477565058E-3</v>
      </c>
      <c r="N217" s="423">
        <f>'Bonds (CP)'!AV248*'Final Portfolio'!$Y$5</f>
        <v>-1.0001143551932686E-2</v>
      </c>
      <c r="O217" s="423">
        <f>'Bonds (CP)'!AW248*'Final Portfolio'!$Y$6</f>
        <v>0</v>
      </c>
      <c r="P217" s="423">
        <f>'Bonds (CP)'!AX248*'Final Portfolio'!$Y$7</f>
        <v>4.9060498699912023E-3</v>
      </c>
      <c r="Q217" s="423">
        <f>SUM(L217:P217)</f>
        <v>-1.207135417209974E-2</v>
      </c>
      <c r="U217" s="24">
        <v>45551</v>
      </c>
      <c r="V217" s="423">
        <f t="shared" si="12"/>
        <v>-1.2462127337104642E-4</v>
      </c>
      <c r="W217" s="423">
        <f t="shared" si="12"/>
        <v>-6.8394548787257987E-3</v>
      </c>
      <c r="X217" s="423">
        <f t="shared" si="12"/>
        <v>-9.9950513829019788E-3</v>
      </c>
      <c r="Y217" s="423">
        <f t="shared" si="12"/>
        <v>6.0921690307066707E-6</v>
      </c>
      <c r="Z217" s="423">
        <f t="shared" si="13"/>
        <v>4.9121420390219094E-3</v>
      </c>
      <c r="AA217" s="423">
        <f t="shared" si="13"/>
        <v>-1.2065262003069033E-2</v>
      </c>
    </row>
    <row r="218" spans="1:27">
      <c r="A218" s="24">
        <v>45511</v>
      </c>
      <c r="B218" s="421">
        <f>'Bonds (CP)'!O220*'Bonds Portfolio'!$H$3</f>
        <v>-2.7489529019571802E-5</v>
      </c>
      <c r="C218" s="421">
        <f>'Bonds (CP)'!P220*'Bonds Portfolio'!$H$4</f>
        <v>4.8785918766770916E-4</v>
      </c>
      <c r="D218" s="421">
        <f>'Bonds (CP)'!Q220*'Bonds Portfolio'!$H$5</f>
        <v>1.5762818991559345E-3</v>
      </c>
      <c r="E218" s="421">
        <f>'Bonds (CP)'!R220*'Bonds Portfolio'!$H$6</f>
        <v>4.7803812178230654E-3</v>
      </c>
      <c r="F218" s="421">
        <f>'Bonds (CP)'!S220*'Bonds Portfolio'!H$7</f>
        <v>7.032041968101756E-3</v>
      </c>
      <c r="G218" s="422">
        <f t="shared" si="11"/>
        <v>1.3849074743728894E-2</v>
      </c>
      <c r="K218" s="24">
        <v>45552</v>
      </c>
      <c r="L218" s="423">
        <f>'Bonds (CP)'!AT249*'Final Portfolio'!$Y$3</f>
        <v>-1.6245791245791063E-4</v>
      </c>
      <c r="M218" s="423">
        <f>'Bonds (CP)'!AU249*'Final Portfolio'!$Y$4</f>
        <v>-7.0141512194617124E-3</v>
      </c>
      <c r="N218" s="423">
        <f>'Bonds (CP)'!AV249*'Final Portfolio'!$Y$5</f>
        <v>-1.0377740507681803E-2</v>
      </c>
      <c r="O218" s="423">
        <f>'Bonds (CP)'!AW249*'Final Portfolio'!$Y$6</f>
        <v>-5.3973762847441221E-3</v>
      </c>
      <c r="P218" s="423">
        <f>'Bonds (CP)'!AX249*'Final Portfolio'!$Y$7</f>
        <v>1.2168607097315198E-3</v>
      </c>
      <c r="Q218" s="423">
        <f>SUM(L218:P218)</f>
        <v>-2.1734865214614027E-2</v>
      </c>
      <c r="U218" s="24">
        <v>45552</v>
      </c>
      <c r="V218" s="423">
        <f t="shared" si="12"/>
        <v>-1.5636574342720396E-4</v>
      </c>
      <c r="W218" s="423">
        <f t="shared" si="12"/>
        <v>-7.0080590504310054E-3</v>
      </c>
      <c r="X218" s="423">
        <f t="shared" si="12"/>
        <v>-1.0371648338651096E-2</v>
      </c>
      <c r="Y218" s="423">
        <f t="shared" si="12"/>
        <v>-5.3912841157134151E-3</v>
      </c>
      <c r="Z218" s="423">
        <f t="shared" si="13"/>
        <v>1.2229528787622264E-3</v>
      </c>
      <c r="AA218" s="423">
        <f t="shared" si="13"/>
        <v>-2.1728773045583322E-2</v>
      </c>
    </row>
    <row r="219" spans="1:27">
      <c r="A219" s="24">
        <v>45512</v>
      </c>
      <c r="B219" s="421">
        <f>'Bonds (CP)'!O221*'Bonds Portfolio'!$H$3</f>
        <v>4.1297834089549749E-5</v>
      </c>
      <c r="C219" s="421">
        <f>'Bonds (CP)'!P221*'Bonds Portfolio'!$H$4</f>
        <v>8.6903675063583203E-4</v>
      </c>
      <c r="D219" s="421">
        <f>'Bonds (CP)'!Q221*'Bonds Portfolio'!$H$5</f>
        <v>1.2994235753228714E-3</v>
      </c>
      <c r="E219" s="421">
        <f>'Bonds (CP)'!R221*'Bonds Portfolio'!$H$6</f>
        <v>3.5954865764426846E-3</v>
      </c>
      <c r="F219" s="421">
        <f>'Bonds (CP)'!S221*'Bonds Portfolio'!H$7</f>
        <v>8.5212714490148639E-3</v>
      </c>
      <c r="G219" s="422">
        <f t="shared" si="11"/>
        <v>1.4326516185505803E-2</v>
      </c>
      <c r="K219" s="24">
        <v>45553</v>
      </c>
      <c r="L219" s="423">
        <f>'Bonds (CP)'!AT250*'Final Portfolio'!$Y$3</f>
        <v>-1.5815596870530913E-4</v>
      </c>
      <c r="M219" s="423">
        <f>'Bonds (CP)'!AU250*'Final Portfolio'!$Y$4</f>
        <v>-8.4015709928221306E-3</v>
      </c>
      <c r="N219" s="423">
        <f>'Bonds (CP)'!AV250*'Final Portfolio'!$Y$5</f>
        <v>-1.4563681533455193E-2</v>
      </c>
      <c r="O219" s="423">
        <f>'Bonds (CP)'!AW250*'Final Portfolio'!$Y$6</f>
        <v>-1.3873044041250417E-2</v>
      </c>
      <c r="P219" s="423">
        <f>'Bonds (CP)'!AX250*'Final Portfolio'!$Y$7</f>
        <v>-1.5461479928089539E-3</v>
      </c>
      <c r="Q219" s="423">
        <f>SUM(L219:P219)</f>
        <v>-3.8542600529042001E-2</v>
      </c>
      <c r="U219" s="24">
        <v>45553</v>
      </c>
      <c r="V219" s="423">
        <f t="shared" si="12"/>
        <v>-1.5206379967460247E-4</v>
      </c>
      <c r="W219" s="423">
        <f t="shared" si="12"/>
        <v>-8.3954788237914236E-3</v>
      </c>
      <c r="X219" s="423">
        <f t="shared" si="12"/>
        <v>-1.4557589364424486E-2</v>
      </c>
      <c r="Y219" s="423">
        <f t="shared" si="12"/>
        <v>-1.386695187221971E-2</v>
      </c>
      <c r="Z219" s="423">
        <f t="shared" si="13"/>
        <v>-1.5400558237782472E-3</v>
      </c>
      <c r="AA219" s="423">
        <f t="shared" si="13"/>
        <v>-3.8536508360011296E-2</v>
      </c>
    </row>
    <row r="220" spans="1:27">
      <c r="A220" s="24">
        <v>45513</v>
      </c>
      <c r="B220" s="421">
        <f>'Bonds (CP)'!O222*'Bonds Portfolio'!$H$3</f>
        <v>-2.0633019674938515E-5</v>
      </c>
      <c r="C220" s="421">
        <f>'Bonds (CP)'!P222*'Bonds Portfolio'!$H$4</f>
        <v>1.6281668101822611E-4</v>
      </c>
      <c r="D220" s="421">
        <f>'Bonds (CP)'!Q222*'Bonds Portfolio'!$H$5</f>
        <v>6.495051591686484E-4</v>
      </c>
      <c r="E220" s="421">
        <f>'Bonds (CP)'!R222*'Bonds Portfolio'!$H$6</f>
        <v>1.8833785837890737E-3</v>
      </c>
      <c r="F220" s="421">
        <f>'Bonds (CP)'!S222*'Bonds Portfolio'!H$7</f>
        <v>3.0119532948952978E-3</v>
      </c>
      <c r="G220" s="422">
        <f t="shared" si="11"/>
        <v>5.6870206991963077E-3</v>
      </c>
      <c r="K220" s="24">
        <v>45554</v>
      </c>
      <c r="L220" s="423">
        <f>'Bonds (CP)'!AT251*'Final Portfolio'!$Y$3</f>
        <v>-1.6005391289697691E-4</v>
      </c>
      <c r="M220" s="423">
        <f>'Bonds (CP)'!AU251*'Final Portfolio'!$Y$4</f>
        <v>-9.2725040892239537E-3</v>
      </c>
      <c r="N220" s="423">
        <f>'Bonds (CP)'!AV251*'Final Portfolio'!$Y$5</f>
        <v>-1.7328725323010139E-2</v>
      </c>
      <c r="O220" s="423">
        <f>'Bonds (CP)'!AW251*'Final Portfolio'!$Y$6</f>
        <v>-1.949266774586603E-2</v>
      </c>
      <c r="P220" s="423">
        <f>'Bonds (CP)'!AX251*'Final Portfolio'!$Y$7</f>
        <v>-3.7812098240721567E-3</v>
      </c>
      <c r="Q220" s="423">
        <f>SUM(L220:P220)</f>
        <v>-5.0035160895069257E-2</v>
      </c>
      <c r="U220" s="24">
        <v>45554</v>
      </c>
      <c r="V220" s="423">
        <f t="shared" si="12"/>
        <v>-1.5396174386627024E-4</v>
      </c>
      <c r="W220" s="423">
        <f t="shared" si="12"/>
        <v>-9.2664119201932467E-3</v>
      </c>
      <c r="X220" s="423">
        <f t="shared" si="12"/>
        <v>-1.7322633153979434E-2</v>
      </c>
      <c r="Y220" s="423">
        <f t="shared" si="12"/>
        <v>-1.9486575576835325E-2</v>
      </c>
      <c r="Z220" s="423">
        <f t="shared" si="13"/>
        <v>-3.77511765504145E-3</v>
      </c>
      <c r="AA220" s="423">
        <f t="shared" si="13"/>
        <v>-5.0029068726038552E-2</v>
      </c>
    </row>
    <row r="221" spans="1:27">
      <c r="A221" s="24">
        <v>45516</v>
      </c>
      <c r="B221" s="421">
        <f>'Bonds (CP)'!O223*'Bonds Portfolio'!$H$3</f>
        <v>6.8794386925653766E-6</v>
      </c>
      <c r="C221" s="421">
        <f>'Bonds (CP)'!P223*'Bonds Portfolio'!$H$4</f>
        <v>2.7152631467515498E-4</v>
      </c>
      <c r="D221" s="421">
        <f>'Bonds (CP)'!Q223*'Bonds Portfolio'!$H$5</f>
        <v>1.8547278222562556E-4</v>
      </c>
      <c r="E221" s="421">
        <f>'Bonds (CP)'!R223*'Bonds Portfolio'!$H$6</f>
        <v>-1.5309893516984756E-3</v>
      </c>
      <c r="F221" s="421">
        <f>'Bonds (CP)'!S223*'Bonds Portfolio'!H$7</f>
        <v>-5.2755466974627688E-3</v>
      </c>
      <c r="G221" s="422">
        <f t="shared" si="11"/>
        <v>-6.3426575135678981E-3</v>
      </c>
      <c r="K221" s="24">
        <v>45555</v>
      </c>
      <c r="L221" s="423">
        <f>'Bonds (CP)'!AT252*'Final Portfolio'!$Y$3</f>
        <v>-1.4500084302815686E-4</v>
      </c>
      <c r="M221" s="423">
        <f>'Bonds (CP)'!AU252*'Final Portfolio'!$Y$4</f>
        <v>-9.3891877202052585E-3</v>
      </c>
      <c r="N221" s="423">
        <f>'Bonds (CP)'!AV252*'Final Portfolio'!$Y$5</f>
        <v>-1.8579297514686316E-2</v>
      </c>
      <c r="O221" s="423">
        <f>'Bonds (CP)'!AW252*'Final Portfolio'!$Y$6</f>
        <v>-2.1567095588541901E-2</v>
      </c>
      <c r="P221" s="423">
        <f>'Bonds (CP)'!AX252*'Final Portfolio'!$Y$7</f>
        <v>-3.2931314019607827E-3</v>
      </c>
      <c r="Q221" s="423">
        <f>SUM(L221:P221)</f>
        <v>-5.2973713068422419E-2</v>
      </c>
      <c r="U221" s="24">
        <v>45555</v>
      </c>
      <c r="V221" s="423">
        <f t="shared" si="12"/>
        <v>-1.389086739974502E-4</v>
      </c>
      <c r="W221" s="423">
        <f t="shared" si="12"/>
        <v>-9.3830955511745515E-3</v>
      </c>
      <c r="X221" s="423">
        <f t="shared" si="12"/>
        <v>-1.8573205345655611E-2</v>
      </c>
      <c r="Y221" s="423">
        <f t="shared" si="12"/>
        <v>-2.1561003419511195E-2</v>
      </c>
      <c r="Z221" s="423">
        <f t="shared" si="13"/>
        <v>-3.2870392329300761E-3</v>
      </c>
      <c r="AA221" s="423">
        <f t="shared" si="13"/>
        <v>-5.2967620899391714E-2</v>
      </c>
    </row>
    <row r="222" spans="1:27">
      <c r="A222" s="24">
        <v>45517</v>
      </c>
      <c r="B222" s="421">
        <f>'Bonds (CP)'!O224*'Bonds Portfolio'!$H$3</f>
        <v>-1.8332620778106579E-5</v>
      </c>
      <c r="C222" s="421">
        <f>'Bonds (CP)'!P224*'Bonds Portfolio'!$H$4</f>
        <v>-5.4274030991300572E-5</v>
      </c>
      <c r="D222" s="421">
        <f>'Bonds (CP)'!Q224*'Bonds Portfolio'!$H$5</f>
        <v>0</v>
      </c>
      <c r="E222" s="421">
        <f>'Bonds (CP)'!R224*'Bonds Portfolio'!$H$6</f>
        <v>1.705372548698303E-4</v>
      </c>
      <c r="F222" s="421">
        <f>'Bonds (CP)'!S224*'Bonds Portfolio'!H$7</f>
        <v>1.2726037509232669E-3</v>
      </c>
      <c r="G222" s="422">
        <f t="shared" si="11"/>
        <v>1.37053435402369E-3</v>
      </c>
      <c r="K222" s="24">
        <v>45558</v>
      </c>
      <c r="L222" s="423">
        <f>'Bonds (CP)'!AT253*'Final Portfolio'!$Y$3</f>
        <v>-1.5251095382541214E-4</v>
      </c>
      <c r="M222" s="423">
        <f>'Bonds (CP)'!AU253*'Final Portfolio'!$Y$4</f>
        <v>-9.7927610220532556E-3</v>
      </c>
      <c r="N222" s="423">
        <f>'Bonds (CP)'!AV253*'Final Portfolio'!$Y$5</f>
        <v>-1.8706549992449507E-2</v>
      </c>
      <c r="O222" s="423">
        <f>'Bonds (CP)'!AW253*'Final Portfolio'!$Y$6</f>
        <v>-1.9296940202697666E-2</v>
      </c>
      <c r="P222" s="423">
        <f>'Bonds (CP)'!AX253*'Final Portfolio'!$Y$7</f>
        <v>-1.3759390807049231E-3</v>
      </c>
      <c r="Q222" s="423">
        <f>SUM(L222:P222)</f>
        <v>-4.932470125173076E-2</v>
      </c>
      <c r="U222" s="24">
        <v>45558</v>
      </c>
      <c r="V222" s="423">
        <f t="shared" si="12"/>
        <v>-1.4641878479470548E-4</v>
      </c>
      <c r="W222" s="423">
        <f t="shared" si="12"/>
        <v>-9.7866688530225485E-3</v>
      </c>
      <c r="X222" s="423">
        <f t="shared" si="12"/>
        <v>-1.8700457823418802E-2</v>
      </c>
      <c r="Y222" s="423">
        <f t="shared" si="12"/>
        <v>-1.9290848033666961E-2</v>
      </c>
      <c r="Z222" s="423">
        <f t="shared" si="13"/>
        <v>-1.3698469116742165E-3</v>
      </c>
      <c r="AA222" s="423">
        <f t="shared" si="13"/>
        <v>-4.9318609082700055E-2</v>
      </c>
    </row>
    <row r="223" spans="1:27">
      <c r="A223" s="24">
        <v>45518</v>
      </c>
      <c r="B223" s="421">
        <f>'Bonds (CP)'!O225*'Bonds Portfolio'!$H$3</f>
        <v>-4.5823715482594895E-6</v>
      </c>
      <c r="C223" s="421">
        <f>'Bonds (CP)'!P225*'Bonds Portfolio'!$H$4</f>
        <v>1.5818801528899441E-3</v>
      </c>
      <c r="D223" s="421">
        <f>'Bonds (CP)'!Q225*'Bonds Portfolio'!$H$5</f>
        <v>2.708410005189222E-3</v>
      </c>
      <c r="E223" s="421">
        <f>'Bonds (CP)'!R225*'Bonds Portfolio'!$H$6</f>
        <v>-2.2038890315565361E-3</v>
      </c>
      <c r="F223" s="421">
        <f>'Bonds (CP)'!S225*'Bonds Portfolio'!H$7</f>
        <v>-1.1391166616823973E-2</v>
      </c>
      <c r="G223" s="422">
        <f t="shared" si="11"/>
        <v>-9.3093478618496029E-3</v>
      </c>
      <c r="K223" s="24">
        <v>45559</v>
      </c>
      <c r="L223" s="423">
        <f>'Bonds (CP)'!AT254*'Final Portfolio'!$Y$3</f>
        <v>-1.5240821825530438E-4</v>
      </c>
      <c r="M223" s="423">
        <f>'Bonds (CP)'!AU254*'Final Portfolio'!$Y$4</f>
        <v>-9.7349026191297927E-3</v>
      </c>
      <c r="N223" s="423">
        <f>'Bonds (CP)'!AV254*'Final Portfolio'!$Y$5</f>
        <v>-1.8212100227320761E-2</v>
      </c>
      <c r="O223" s="423">
        <f>'Bonds (CP)'!AW254*'Final Portfolio'!$Y$6</f>
        <v>-1.7459446062847717E-2</v>
      </c>
      <c r="P223" s="423">
        <f>'Bonds (CP)'!AX254*'Final Portfolio'!$Y$7</f>
        <v>-1.1088753195913036E-3</v>
      </c>
      <c r="Q223" s="423">
        <f>SUM(L223:P223)</f>
        <v>-4.666773244714488E-2</v>
      </c>
      <c r="U223" s="24">
        <v>45559</v>
      </c>
      <c r="V223" s="423">
        <f t="shared" si="12"/>
        <v>-1.4631604922459772E-4</v>
      </c>
      <c r="W223" s="423">
        <f t="shared" si="12"/>
        <v>-9.7288104500990857E-3</v>
      </c>
      <c r="X223" s="423">
        <f t="shared" si="12"/>
        <v>-1.8206008058290056E-2</v>
      </c>
      <c r="Y223" s="423">
        <f t="shared" si="12"/>
        <v>-1.7453353893817011E-2</v>
      </c>
      <c r="Z223" s="423">
        <f t="shared" si="13"/>
        <v>-1.102783150560597E-3</v>
      </c>
      <c r="AA223" s="423">
        <f t="shared" si="13"/>
        <v>-4.6661640278114175E-2</v>
      </c>
    </row>
    <row r="224" spans="1:27">
      <c r="A224" s="24">
        <v>45519</v>
      </c>
      <c r="B224" s="421">
        <f>'Bonds (CP)'!O226*'Bonds Portfolio'!$H$3</f>
        <v>-7.7674537550080554E-5</v>
      </c>
      <c r="C224" s="421">
        <f>'Bonds (CP)'!P226*'Bonds Portfolio'!$H$4</f>
        <v>-1.35469731661237E-3</v>
      </c>
      <c r="D224" s="421">
        <f>'Bonds (CP)'!Q226*'Bonds Portfolio'!$H$5</f>
        <v>-3.043066259413182E-3</v>
      </c>
      <c r="E224" s="421">
        <f>'Bonds (CP)'!R226*'Bonds Portfolio'!$H$6</f>
        <v>-6.3551643192230412E-3</v>
      </c>
      <c r="F224" s="421">
        <f>'Bonds (CP)'!S226*'Bonds Portfolio'!H$7</f>
        <v>-1.0761970844416375E-2</v>
      </c>
      <c r="G224" s="422">
        <f t="shared" si="11"/>
        <v>-2.1592573277215046E-2</v>
      </c>
      <c r="K224" s="24">
        <v>45560</v>
      </c>
      <c r="L224" s="423">
        <f>'Bonds (CP)'!AT255*'Final Portfolio'!$Y$3</f>
        <v>-1.5072414954530155E-4</v>
      </c>
      <c r="M224" s="423">
        <f>'Bonds (CP)'!AU255*'Final Portfolio'!$Y$4</f>
        <v>-1.1239099465613033E-2</v>
      </c>
      <c r="N224" s="423">
        <f>'Bonds (CP)'!AV255*'Final Portfolio'!$Y$5</f>
        <v>-2.1348093774063884E-2</v>
      </c>
      <c r="O224" s="423">
        <f>'Bonds (CP)'!AW255*'Final Portfolio'!$Y$6</f>
        <v>-1.4734702014768999E-2</v>
      </c>
      <c r="P224" s="423">
        <f>'Bonds (CP)'!AX255*'Final Portfolio'!$Y$7</f>
        <v>2.561136804427917E-3</v>
      </c>
      <c r="Q224" s="423">
        <f>SUM(L224:P224)</f>
        <v>-4.4911482599563297E-2</v>
      </c>
      <c r="U224" s="24">
        <v>45560</v>
      </c>
      <c r="V224" s="423">
        <f t="shared" si="12"/>
        <v>-1.4463198051459488E-4</v>
      </c>
      <c r="W224" s="423">
        <f t="shared" si="12"/>
        <v>-1.1233007296582326E-2</v>
      </c>
      <c r="X224" s="423">
        <f t="shared" si="12"/>
        <v>-2.1342001605033179E-2</v>
      </c>
      <c r="Y224" s="423">
        <f t="shared" si="12"/>
        <v>-1.4728609845738292E-2</v>
      </c>
      <c r="Z224" s="423">
        <f t="shared" si="13"/>
        <v>2.5672289734586236E-3</v>
      </c>
      <c r="AA224" s="423">
        <f t="shared" si="13"/>
        <v>-4.4905390430532592E-2</v>
      </c>
    </row>
    <row r="225" spans="1:27">
      <c r="A225" s="24">
        <v>45520</v>
      </c>
      <c r="B225" s="421">
        <f>'Bonds (CP)'!O227*'Bonds Portfolio'!$H$3</f>
        <v>1.3714285714285347E-5</v>
      </c>
      <c r="C225" s="421">
        <f>'Bonds (CP)'!P227*'Bonds Portfolio'!$H$4</f>
        <v>-1.8354848527789968E-3</v>
      </c>
      <c r="D225" s="421">
        <f>'Bonds (CP)'!Q227*'Bonds Portfolio'!$H$5</f>
        <v>-2.576476564901873E-3</v>
      </c>
      <c r="E225" s="421">
        <f>'Bonds (CP)'!R227*'Bonds Portfolio'!$H$6</f>
        <v>1.6875948594372692E-4</v>
      </c>
      <c r="F225" s="421">
        <f>'Bonds (CP)'!S227*'Bonds Portfolio'!H$7</f>
        <v>7.6458749457568326E-3</v>
      </c>
      <c r="G225" s="422">
        <f t="shared" si="11"/>
        <v>3.4163872997339754E-3</v>
      </c>
      <c r="K225" s="24">
        <v>45561</v>
      </c>
      <c r="L225" s="423">
        <f>'Bonds (CP)'!AT256*'Final Portfolio'!$Y$3</f>
        <v>-1.3870208473436453E-4</v>
      </c>
      <c r="M225" s="423">
        <f>'Bonds (CP)'!AU256*'Final Portfolio'!$Y$4</f>
        <v>-1.0250841031619018E-2</v>
      </c>
      <c r="N225" s="423">
        <f>'Bonds (CP)'!AV256*'Final Portfolio'!$Y$5</f>
        <v>-1.7585566726198484E-2</v>
      </c>
      <c r="O225" s="423">
        <f>'Bonds (CP)'!AW256*'Final Portfolio'!$Y$6</f>
        <v>-7.7369183106311048E-3</v>
      </c>
      <c r="P225" s="423">
        <f>'Bonds (CP)'!AX256*'Final Portfolio'!$Y$7</f>
        <v>5.419169745861316E-3</v>
      </c>
      <c r="Q225" s="423">
        <f>SUM(L225:P225)</f>
        <v>-3.0292858407321658E-2</v>
      </c>
      <c r="U225" s="24">
        <v>45561</v>
      </c>
      <c r="V225" s="423">
        <f t="shared" si="12"/>
        <v>-1.3260991570365787E-4</v>
      </c>
      <c r="W225" s="423">
        <f t="shared" si="12"/>
        <v>-1.0244748862588311E-2</v>
      </c>
      <c r="X225" s="423">
        <f t="shared" si="12"/>
        <v>-1.7579474557167778E-2</v>
      </c>
      <c r="Y225" s="423">
        <f t="shared" si="12"/>
        <v>-7.7308261416003977E-3</v>
      </c>
      <c r="Z225" s="423">
        <f t="shared" si="13"/>
        <v>5.4252619148920231E-3</v>
      </c>
      <c r="AA225" s="423">
        <f t="shared" si="13"/>
        <v>-3.0286766238290953E-2</v>
      </c>
    </row>
    <row r="226" spans="1:27">
      <c r="A226" s="24">
        <v>45523</v>
      </c>
      <c r="B226" s="421">
        <f>'Bonds (CP)'!O228*'Bonds Portfolio'!$H$3</f>
        <v>6.8588977990112103E-6</v>
      </c>
      <c r="C226" s="421">
        <f>'Bonds (CP)'!P228*'Bonds Portfolio'!$H$4</f>
        <v>-1.6231745992732803E-4</v>
      </c>
      <c r="D226" s="421">
        <f>'Bonds (CP)'!Q228*'Bonds Portfolio'!$H$5</f>
        <v>-4.614255446542424E-4</v>
      </c>
      <c r="E226" s="421">
        <f>'Bonds (CP)'!R228*'Bonds Portfolio'!$H$6</f>
        <v>-5.0550288298370938E-4</v>
      </c>
      <c r="F226" s="421">
        <f>'Bonds (CP)'!S228*'Bonds Portfolio'!H$7</f>
        <v>-6.0207728708125039E-4</v>
      </c>
      <c r="G226" s="422">
        <f t="shared" si="11"/>
        <v>-1.7244642768475189E-3</v>
      </c>
      <c r="K226" s="24">
        <v>45562</v>
      </c>
      <c r="L226" s="423">
        <f>'Bonds (CP)'!AT257*'Final Portfolio'!$Y$3</f>
        <v>-1.5285126396237693E-4</v>
      </c>
      <c r="M226" s="423">
        <f>'Bonds (CP)'!AU257*'Final Portfolio'!$Y$4</f>
        <v>-9.0257390947711697E-3</v>
      </c>
      <c r="N226" s="423">
        <f>'Bonds (CP)'!AV257*'Final Portfolio'!$Y$5</f>
        <v>-1.5674268251370631E-2</v>
      </c>
      <c r="O226" s="423">
        <f>'Bonds (CP)'!AW257*'Final Portfolio'!$Y$6</f>
        <v>-9.0049097399810419E-3</v>
      </c>
      <c r="P226" s="423">
        <f>'Bonds (CP)'!AX257*'Final Portfolio'!$Y$7</f>
        <v>3.1658584251036512E-3</v>
      </c>
      <c r="Q226" s="423">
        <f>SUM(L226:P226)</f>
        <v>-3.069190992498157E-2</v>
      </c>
      <c r="U226" s="24">
        <v>45562</v>
      </c>
      <c r="V226" s="423">
        <f t="shared" si="12"/>
        <v>-1.4675909493167027E-4</v>
      </c>
      <c r="W226" s="423">
        <f t="shared" si="12"/>
        <v>-9.0196469257404627E-3</v>
      </c>
      <c r="X226" s="423">
        <f t="shared" si="12"/>
        <v>-1.5668176082339925E-2</v>
      </c>
      <c r="Y226" s="423">
        <f t="shared" si="12"/>
        <v>-8.9988175709503349E-3</v>
      </c>
      <c r="Z226" s="423">
        <f t="shared" si="13"/>
        <v>3.1719505941343578E-3</v>
      </c>
      <c r="AA226" s="423">
        <f t="shared" si="13"/>
        <v>-3.0685817755950865E-2</v>
      </c>
    </row>
    <row r="227" spans="1:27">
      <c r="A227" s="24">
        <v>45524</v>
      </c>
      <c r="B227" s="421">
        <f>'Bonds (CP)'!O229*'Bonds Portfolio'!$H$3</f>
        <v>-2.284350494374472E-5</v>
      </c>
      <c r="C227" s="421">
        <f>'Bonds (CP)'!P229*'Bonds Portfolio'!$H$4</f>
        <v>-4.323639578867331E-4</v>
      </c>
      <c r="D227" s="421">
        <f>'Bonds (CP)'!Q229*'Bonds Portfolio'!$H$5</f>
        <v>-1.8461441471122271E-4</v>
      </c>
      <c r="E227" s="421">
        <f>'Bonds (CP)'!R229*'Bonds Portfolio'!$H$6</f>
        <v>-6.7328584760575634E-4</v>
      </c>
      <c r="F227" s="421">
        <f>'Bonds (CP)'!S229*'Bonds Portfolio'!H$7</f>
        <v>-2.3875657057471629E-3</v>
      </c>
      <c r="G227" s="422">
        <f t="shared" si="11"/>
        <v>-3.7006734308946197E-3</v>
      </c>
      <c r="K227" s="24">
        <v>45565</v>
      </c>
      <c r="L227" s="423">
        <f>'Bonds (CP)'!AT258*'Final Portfolio'!$Y$3</f>
        <v>-1.85045633425438E-4</v>
      </c>
      <c r="M227" s="423">
        <f>'Bonds (CP)'!AU258*'Final Portfolio'!$Y$4</f>
        <v>-9.8775570646498067E-3</v>
      </c>
      <c r="N227" s="423">
        <f>'Bonds (CP)'!AV258*'Final Portfolio'!$Y$5</f>
        <v>-1.6288232213068195E-2</v>
      </c>
      <c r="O227" s="423">
        <f>'Bonds (CP)'!AW258*'Final Portfolio'!$Y$6</f>
        <v>-9.839372645853767E-3</v>
      </c>
      <c r="P227" s="423">
        <f>'Bonds (CP)'!AX258*'Final Portfolio'!$Y$7</f>
        <v>3.3011672608805886E-3</v>
      </c>
      <c r="Q227" s="423">
        <f>SUM(L227:P227)</f>
        <v>-3.2889040296116619E-2</v>
      </c>
      <c r="U227" s="24">
        <v>45565</v>
      </c>
      <c r="V227" s="423">
        <f t="shared" si="12"/>
        <v>-1.7895346439473133E-4</v>
      </c>
      <c r="W227" s="423">
        <f t="shared" si="12"/>
        <v>-9.8714648956190996E-3</v>
      </c>
      <c r="X227" s="423">
        <f t="shared" si="12"/>
        <v>-1.6282140044037489E-2</v>
      </c>
      <c r="Y227" s="423">
        <f t="shared" si="12"/>
        <v>-9.83328047682306E-3</v>
      </c>
      <c r="Z227" s="423">
        <f t="shared" si="13"/>
        <v>3.3072594299112953E-3</v>
      </c>
      <c r="AA227" s="423">
        <f t="shared" si="13"/>
        <v>-3.2882948127085913E-2</v>
      </c>
    </row>
    <row r="228" spans="1:27">
      <c r="A228" s="24">
        <v>45525</v>
      </c>
      <c r="B228" s="421">
        <f>'Bonds (CP)'!O230*'Bonds Portfolio'!$H$3</f>
        <v>-3.1942789034567908E-5</v>
      </c>
      <c r="C228" s="421">
        <f>'Bonds (CP)'!P230*'Bonds Portfolio'!$H$4</f>
        <v>3.7901288199649843E-4</v>
      </c>
      <c r="D228" s="421">
        <f>'Bonds (CP)'!Q230*'Bonds Portfolio'!$H$5</f>
        <v>5.5484783600660934E-4</v>
      </c>
      <c r="E228" s="421">
        <f>'Bonds (CP)'!R230*'Bonds Portfolio'!$H$6</f>
        <v>-3.3665295899015514E-4</v>
      </c>
      <c r="F228" s="421">
        <f>'Bonds (CP)'!S230*'Bonds Portfolio'!H$7</f>
        <v>-1.3859144314405435E-3</v>
      </c>
      <c r="G228" s="422">
        <f t="shared" si="11"/>
        <v>-8.2064946146215875E-4</v>
      </c>
      <c r="K228" s="24">
        <v>45566</v>
      </c>
      <c r="L228" s="423">
        <f>'Bonds (CP)'!AT259*'Final Portfolio'!$Y$3</f>
        <v>-1.889948151864851E-4</v>
      </c>
      <c r="M228" s="423">
        <f>'Bonds (CP)'!AU259*'Final Portfolio'!$Y$4</f>
        <v>-9.7003408042111699E-3</v>
      </c>
      <c r="N228" s="423">
        <f>'Bonds (CP)'!AV259*'Final Portfolio'!$Y$5</f>
        <v>-1.6284952182643635E-2</v>
      </c>
      <c r="O228" s="423">
        <f>'Bonds (CP)'!AW259*'Final Portfolio'!$Y$6</f>
        <v>-9.4118616282483861E-3</v>
      </c>
      <c r="P228" s="423">
        <f>'Bonds (CP)'!AX259*'Final Portfolio'!$Y$7</f>
        <v>2.4324853088105234E-3</v>
      </c>
      <c r="Q228" s="423">
        <f>SUM(L228:P228)</f>
        <v>-3.3153664121479152E-2</v>
      </c>
      <c r="U228" s="24">
        <v>45566</v>
      </c>
      <c r="V228" s="423">
        <f t="shared" si="12"/>
        <v>-1.8290264615577844E-4</v>
      </c>
      <c r="W228" s="423">
        <f t="shared" si="12"/>
        <v>-9.6942486351804628E-3</v>
      </c>
      <c r="X228" s="423">
        <f t="shared" si="12"/>
        <v>-1.6278860013612929E-2</v>
      </c>
      <c r="Y228" s="423">
        <f t="shared" si="12"/>
        <v>-9.4057694592176791E-3</v>
      </c>
      <c r="Z228" s="423">
        <f t="shared" si="13"/>
        <v>2.4385774778412301E-3</v>
      </c>
      <c r="AA228" s="423">
        <f t="shared" si="13"/>
        <v>-3.3147571952448447E-2</v>
      </c>
    </row>
    <row r="229" spans="1:27">
      <c r="A229" s="24">
        <v>45526</v>
      </c>
      <c r="B229" s="421">
        <f>'Bonds (CP)'!O231*'Bonds Portfolio'!$H$3</f>
        <v>-2.0518928115694114E-5</v>
      </c>
      <c r="C229" s="421">
        <f>'Bonds (CP)'!P231*'Bonds Portfolio'!$H$4</f>
        <v>-8.6347894023590486E-4</v>
      </c>
      <c r="D229" s="421">
        <f>'Bonds (CP)'!Q231*'Bonds Portfolio'!$H$5</f>
        <v>-8.2964262717210354E-4</v>
      </c>
      <c r="E229" s="421">
        <f>'Bonds (CP)'!R231*'Bonds Portfolio'!$H$6</f>
        <v>1.3519236748210939E-3</v>
      </c>
      <c r="F229" s="421">
        <f>'Bonds (CP)'!S231*'Bonds Portfolio'!H$7</f>
        <v>4.6304633909788643E-3</v>
      </c>
      <c r="G229" s="422">
        <f t="shared" si="11"/>
        <v>4.2687465702762554E-3</v>
      </c>
      <c r="K229" s="24">
        <v>45567</v>
      </c>
      <c r="L229" s="423">
        <f>'Bonds (CP)'!AT260*'Final Portfolio'!$Y$3</f>
        <v>-1.6824307357495626E-4</v>
      </c>
      <c r="M229" s="423">
        <f>'Bonds (CP)'!AU260*'Final Portfolio'!$Y$4</f>
        <v>-1.038710510288844E-2</v>
      </c>
      <c r="N229" s="423">
        <f>'Bonds (CP)'!AV260*'Final Portfolio'!$Y$5</f>
        <v>-1.8398387122196026E-2</v>
      </c>
      <c r="O229" s="423">
        <f>'Bonds (CP)'!AW260*'Final Portfolio'!$Y$6</f>
        <v>-1.2119553122569907E-2</v>
      </c>
      <c r="P229" s="423">
        <f>'Bonds (CP)'!AX260*'Final Portfolio'!$Y$7</f>
        <v>2.627636447663455E-3</v>
      </c>
      <c r="Q229" s="423">
        <f>SUM(L229:P229)</f>
        <v>-3.8445651973565871E-2</v>
      </c>
      <c r="U229" s="24">
        <v>45567</v>
      </c>
      <c r="V229" s="423">
        <f t="shared" si="12"/>
        <v>-1.621509045442496E-4</v>
      </c>
      <c r="W229" s="423">
        <f t="shared" si="12"/>
        <v>-1.0381012933857733E-2</v>
      </c>
      <c r="X229" s="423">
        <f t="shared" si="12"/>
        <v>-1.8392294953165321E-2</v>
      </c>
      <c r="Y229" s="423">
        <f t="shared" si="12"/>
        <v>-1.21134609535392E-2</v>
      </c>
      <c r="Z229" s="423">
        <f t="shared" si="13"/>
        <v>2.6337286166941616E-3</v>
      </c>
      <c r="AA229" s="423">
        <f t="shared" si="13"/>
        <v>-3.8439559804535166E-2</v>
      </c>
    </row>
    <row r="230" spans="1:27">
      <c r="A230" s="24">
        <v>45527</v>
      </c>
      <c r="B230" s="421">
        <f>'Bonds (CP)'!O232*'Bonds Portfolio'!$H$3</f>
        <v>-1.2029132791328082E-4</v>
      </c>
      <c r="C230" s="421">
        <f>'Bonds (CP)'!P232*'Bonds Portfolio'!$H$4</f>
        <v>-1.0803757961158667E-4</v>
      </c>
      <c r="D230" s="421">
        <f>'Bonds (CP)'!Q232*'Bonds Portfolio'!$H$5</f>
        <v>-3.688517190846093E-4</v>
      </c>
      <c r="E230" s="421">
        <f>'Bonds (CP)'!R232*'Bonds Portfolio'!$H$6</f>
        <v>-4.9950554871543455E-3</v>
      </c>
      <c r="F230" s="421">
        <f>'Bonds (CP)'!S232*'Bonds Portfolio'!H$7</f>
        <v>-1.1014157950578215E-2</v>
      </c>
      <c r="G230" s="422">
        <f t="shared" si="11"/>
        <v>-1.6606394064342039E-2</v>
      </c>
      <c r="K230" s="24">
        <v>45568</v>
      </c>
      <c r="L230" s="423">
        <f>'Bonds (CP)'!AT261*'Final Portfolio'!$Y$3</f>
        <v>-1.804360537966765E-4</v>
      </c>
      <c r="M230" s="423">
        <f>'Bonds (CP)'!AU261*'Final Portfolio'!$Y$4</f>
        <v>-1.0542316293772985E-2</v>
      </c>
      <c r="N230" s="423">
        <f>'Bonds (CP)'!AV261*'Final Portfolio'!$Y$5</f>
        <v>-1.948728879106687E-2</v>
      </c>
      <c r="O230" s="423">
        <f>'Bonds (CP)'!AW261*'Final Portfolio'!$Y$6</f>
        <v>-1.7074372541325503E-2</v>
      </c>
      <c r="P230" s="423">
        <f>'Bonds (CP)'!AX261*'Final Portfolio'!$Y$7</f>
        <v>0</v>
      </c>
      <c r="Q230" s="423">
        <f>SUM(L230:P230)</f>
        <v>-4.7284413679962035E-2</v>
      </c>
      <c r="U230" s="24">
        <v>45568</v>
      </c>
      <c r="V230" s="423">
        <f t="shared" si="12"/>
        <v>-1.7434388476596983E-4</v>
      </c>
      <c r="W230" s="423">
        <f t="shared" si="12"/>
        <v>-1.0536224124742278E-2</v>
      </c>
      <c r="X230" s="423">
        <f t="shared" si="12"/>
        <v>-1.9481196622036165E-2</v>
      </c>
      <c r="Y230" s="423">
        <f t="shared" si="12"/>
        <v>-1.7068280372294797E-2</v>
      </c>
      <c r="Z230" s="423">
        <f t="shared" si="13"/>
        <v>6.0921690307066707E-6</v>
      </c>
      <c r="AA230" s="423">
        <f t="shared" si="13"/>
        <v>-4.727832151093133E-2</v>
      </c>
    </row>
    <row r="231" spans="1:27">
      <c r="A231" s="24">
        <v>45530</v>
      </c>
      <c r="B231" s="421">
        <f>'Bonds (CP)'!O233*'Bonds Portfolio'!$H$3</f>
        <v>-8.8224867054943876E-5</v>
      </c>
      <c r="C231" s="421">
        <f>'Bonds (CP)'!P233*'Bonds Portfolio'!$H$4</f>
        <v>-1.184185778158116E-3</v>
      </c>
      <c r="D231" s="421">
        <f>'Bonds (CP)'!Q233*'Bonds Portfolio'!$H$5</f>
        <v>-1.1038707842761348E-3</v>
      </c>
      <c r="E231" s="421">
        <f>'Bonds (CP)'!R233*'Bonds Portfolio'!$H$6</f>
        <v>-1.6755010362764334E-4</v>
      </c>
      <c r="F231" s="421">
        <f>'Bonds (CP)'!S233*'Bonds Portfolio'!H$7</f>
        <v>7.7542624401246481E-4</v>
      </c>
      <c r="G231" s="422">
        <f t="shared" si="11"/>
        <v>-1.7684052891043731E-3</v>
      </c>
      <c r="K231" s="24">
        <v>45569</v>
      </c>
      <c r="L231" s="423">
        <f>'Bonds (CP)'!AT262*'Final Portfolio'!$Y$3</f>
        <v>-1.4521782674010943E-4</v>
      </c>
      <c r="M231" s="423">
        <f>'Bonds (CP)'!AU262*'Final Portfolio'!$Y$4</f>
        <v>-1.1048091218821492E-2</v>
      </c>
      <c r="N231" s="423">
        <f>'Bonds (CP)'!AV262*'Final Portfolio'!$Y$5</f>
        <v>-1.9234342227134448E-2</v>
      </c>
      <c r="O231" s="423">
        <f>'Bonds (CP)'!AW262*'Final Portfolio'!$Y$6</f>
        <v>-9.7821592916437841E-3</v>
      </c>
      <c r="P231" s="423">
        <f>'Bonds (CP)'!AX262*'Final Portfolio'!$Y$7</f>
        <v>3.382254417892847E-3</v>
      </c>
      <c r="Q231" s="423">
        <f>SUM(L231:P231)</f>
        <v>-3.6827556146446991E-2</v>
      </c>
      <c r="U231" s="24">
        <v>45569</v>
      </c>
      <c r="V231" s="423">
        <f t="shared" si="12"/>
        <v>-1.3912565770940276E-4</v>
      </c>
      <c r="W231" s="423">
        <f t="shared" si="12"/>
        <v>-1.1041999049790785E-2</v>
      </c>
      <c r="X231" s="423">
        <f t="shared" si="12"/>
        <v>-1.9228250058103743E-2</v>
      </c>
      <c r="Y231" s="423">
        <f t="shared" si="12"/>
        <v>-9.7760671226130771E-3</v>
      </c>
      <c r="Z231" s="423">
        <f t="shared" si="13"/>
        <v>3.3883465869235536E-3</v>
      </c>
      <c r="AA231" s="423">
        <f t="shared" si="13"/>
        <v>-3.6821463977416286E-2</v>
      </c>
    </row>
    <row r="232" spans="1:27">
      <c r="A232" s="24">
        <v>45531</v>
      </c>
      <c r="B232" s="421">
        <f>'Bonds (CP)'!O234*'Bonds Portfolio'!$H$3</f>
        <v>5.8945943659588363E-5</v>
      </c>
      <c r="C232" s="421">
        <f>'Bonds (CP)'!P234*'Bonds Portfolio'!$H$4</f>
        <v>1.1363975567115112E-3</v>
      </c>
      <c r="D232" s="421">
        <f>'Bonds (CP)'!Q234*'Bonds Portfolio'!$H$5</f>
        <v>4.6134714788777085E-4</v>
      </c>
      <c r="E232" s="421">
        <f>'Bonds (CP)'!R234*'Bonds Portfolio'!$H$6</f>
        <v>-1.1695549431297886E-3</v>
      </c>
      <c r="F232" s="421">
        <f>'Bonds (CP)'!S234*'Bonds Portfolio'!H$7</f>
        <v>-2.1159127068933049E-3</v>
      </c>
      <c r="G232" s="422">
        <f t="shared" si="11"/>
        <v>-1.6287770017642232E-3</v>
      </c>
      <c r="K232" s="24">
        <v>45572</v>
      </c>
      <c r="L232" s="423">
        <f>'Bonds (CP)'!AT263*'Final Portfolio'!$Y$3</f>
        <v>-1.1844190507965812E-4</v>
      </c>
      <c r="M232" s="423">
        <f>'Bonds (CP)'!AU263*'Final Portfolio'!$Y$4</f>
        <v>-1.0970956805909732E-2</v>
      </c>
      <c r="N232" s="423">
        <f>'Bonds (CP)'!AV263*'Final Portfolio'!$Y$5</f>
        <v>-2.0433126497321596E-2</v>
      </c>
      <c r="O232" s="423">
        <f>'Bonds (CP)'!AW263*'Final Portfolio'!$Y$6</f>
        <v>-1.3297213502637928E-2</v>
      </c>
      <c r="P232" s="423">
        <f>'Bonds (CP)'!AX263*'Final Portfolio'!$Y$7</f>
        <v>2.7071698209731919E-3</v>
      </c>
      <c r="Q232" s="423">
        <f>SUM(L232:P232)</f>
        <v>-4.2112568889975721E-2</v>
      </c>
      <c r="U232" s="24">
        <v>45572</v>
      </c>
      <c r="V232" s="423">
        <f t="shared" si="12"/>
        <v>-1.1234973604895145E-4</v>
      </c>
      <c r="W232" s="423">
        <f t="shared" si="12"/>
        <v>-1.0964864636879025E-2</v>
      </c>
      <c r="X232" s="423">
        <f t="shared" si="12"/>
        <v>-2.0427034328290891E-2</v>
      </c>
      <c r="Y232" s="423">
        <f t="shared" si="12"/>
        <v>-1.3291121333607221E-2</v>
      </c>
      <c r="Z232" s="423">
        <f t="shared" si="13"/>
        <v>2.7132619900038985E-3</v>
      </c>
      <c r="AA232" s="423">
        <f t="shared" si="13"/>
        <v>-4.2106476720945016E-2</v>
      </c>
    </row>
    <row r="233" spans="1:27">
      <c r="A233" s="24">
        <v>45532</v>
      </c>
      <c r="B233" s="421">
        <f>'Bonds (CP)'!O235*'Bonds Portfolio'!$H$3</f>
        <v>-6.7997293640036377E-6</v>
      </c>
      <c r="C233" s="421">
        <f>'Bonds (CP)'!P235*'Bonds Portfolio'!$H$4</f>
        <v>-7.5452642186096591E-4</v>
      </c>
      <c r="D233" s="421">
        <f>'Bonds (CP)'!Q235*'Bonds Portfolio'!$H$5</f>
        <v>-8.279297603102073E-4</v>
      </c>
      <c r="E233" s="421">
        <f>'Bonds (CP)'!R235*'Bonds Portfolio'!$H$6</f>
        <v>-1.1678293075436253E-3</v>
      </c>
      <c r="F233" s="421">
        <f>'Bonds (CP)'!S235*'Bonds Portfolio'!H$7</f>
        <v>-1.7204050370473883E-3</v>
      </c>
      <c r="G233" s="422">
        <f t="shared" si="11"/>
        <v>-4.4774902561261903E-3</v>
      </c>
      <c r="K233" s="24">
        <v>45573</v>
      </c>
      <c r="L233" s="423">
        <f>'Bonds (CP)'!AT264*'Final Portfolio'!$Y$3</f>
        <v>-1.1704706964300704E-4</v>
      </c>
      <c r="M233" s="423">
        <f>'Bonds (CP)'!AU264*'Final Portfolio'!$Y$4</f>
        <v>-1.1833643504284215E-2</v>
      </c>
      <c r="N233" s="423">
        <f>'Bonds (CP)'!AV264*'Final Portfolio'!$Y$5</f>
        <v>-2.1781052012289092E-2</v>
      </c>
      <c r="O233" s="423">
        <f>'Bonds (CP)'!AW264*'Final Portfolio'!$Y$6</f>
        <v>-1.3072703746769233E-2</v>
      </c>
      <c r="P233" s="423">
        <f>'Bonds (CP)'!AX264*'Final Portfolio'!$Y$7</f>
        <v>4.1935319189856692E-3</v>
      </c>
      <c r="Q233" s="423">
        <f>SUM(L233:P233)</f>
        <v>-4.2610914413999876E-2</v>
      </c>
      <c r="U233" s="24">
        <v>45573</v>
      </c>
      <c r="V233" s="423">
        <f t="shared" si="12"/>
        <v>-1.1095490061230036E-4</v>
      </c>
      <c r="W233" s="423">
        <f t="shared" si="12"/>
        <v>-1.1827551335253508E-2</v>
      </c>
      <c r="X233" s="423">
        <f t="shared" si="12"/>
        <v>-2.1774959843258387E-2</v>
      </c>
      <c r="Y233" s="423">
        <f t="shared" si="12"/>
        <v>-1.3066611577738526E-2</v>
      </c>
      <c r="Z233" s="423">
        <f t="shared" si="13"/>
        <v>4.1996240880163762E-3</v>
      </c>
      <c r="AA233" s="423">
        <f t="shared" si="13"/>
        <v>-4.260482224496917E-2</v>
      </c>
    </row>
    <row r="234" spans="1:27">
      <c r="A234" s="24">
        <v>45533</v>
      </c>
      <c r="B234" s="421">
        <f>'Bonds (CP)'!O236*'Bonds Portfolio'!$H$3</f>
        <v>1.3606363174814806E-5</v>
      </c>
      <c r="C234" s="421">
        <f>'Bonds (CP)'!P236*'Bonds Portfolio'!$H$4</f>
        <v>-5.386430305557939E-4</v>
      </c>
      <c r="D234" s="421">
        <f>'Bonds (CP)'!Q236*'Bonds Portfolio'!$H$5</f>
        <v>-3.6808964013560825E-4</v>
      </c>
      <c r="E234" s="421">
        <f>'Bonds (CP)'!R236*'Bonds Portfolio'!$H$6</f>
        <v>5.0192897500659142E-4</v>
      </c>
      <c r="F234" s="421">
        <f>'Bonds (CP)'!S236*'Bonds Portfolio'!H$7</f>
        <v>2.5078923827190312E-3</v>
      </c>
      <c r="G234" s="422">
        <f t="shared" si="11"/>
        <v>2.1166950502090353E-3</v>
      </c>
      <c r="K234" s="24">
        <v>45574</v>
      </c>
      <c r="L234" s="423">
        <f>'Bonds (CP)'!AT265*'Final Portfolio'!$Y$3</f>
        <v>-1.2197159565580763E-4</v>
      </c>
      <c r="M234" s="423">
        <f>'Bonds (CP)'!AU265*'Final Portfolio'!$Y$4</f>
        <v>-1.1370953374238022E-2</v>
      </c>
      <c r="N234" s="423">
        <f>'Bonds (CP)'!AV265*'Final Portfolio'!$Y$5</f>
        <v>-2.1154905021311537E-2</v>
      </c>
      <c r="O234" s="423">
        <f>'Bonds (CP)'!AW265*'Final Portfolio'!$Y$6</f>
        <v>-1.2026637407044414E-2</v>
      </c>
      <c r="P234" s="423">
        <f>'Bonds (CP)'!AX265*'Final Portfolio'!$Y$7</f>
        <v>4.792878281616772E-3</v>
      </c>
      <c r="Q234" s="423">
        <f>SUM(L234:P234)</f>
        <v>-3.9881589116633011E-2</v>
      </c>
      <c r="U234" s="24">
        <v>45574</v>
      </c>
      <c r="V234" s="423">
        <f t="shared" si="12"/>
        <v>-1.1587942662510095E-4</v>
      </c>
      <c r="W234" s="423">
        <f t="shared" si="12"/>
        <v>-1.1364861205207315E-2</v>
      </c>
      <c r="X234" s="423">
        <f t="shared" si="12"/>
        <v>-2.1148812852280832E-2</v>
      </c>
      <c r="Y234" s="423">
        <f t="shared" si="12"/>
        <v>-1.2020545238013707E-2</v>
      </c>
      <c r="Z234" s="423">
        <f t="shared" si="13"/>
        <v>4.798970450647479E-3</v>
      </c>
      <c r="AA234" s="423">
        <f t="shared" si="13"/>
        <v>-3.9875496947602306E-2</v>
      </c>
    </row>
    <row r="235" spans="1:27">
      <c r="A235" s="24">
        <v>45534</v>
      </c>
      <c r="B235" s="421">
        <f>'Bonds (CP)'!O237*'Bonds Portfolio'!$H$3</f>
        <v>-3.8495986480775637E-5</v>
      </c>
      <c r="C235" s="421">
        <f>'Bonds (CP)'!P237*'Bonds Portfolio'!$H$4</f>
        <v>-1.5022928818823704E-3</v>
      </c>
      <c r="D235" s="421">
        <f>'Bonds (CP)'!Q237*'Bonds Portfolio'!$H$5</f>
        <v>-1.7411276021576461E-3</v>
      </c>
      <c r="E235" s="421">
        <f>'Bonds (CP)'!R237*'Bonds Portfolio'!$H$6</f>
        <v>1.6727078538098628E-4</v>
      </c>
      <c r="F235" s="421">
        <f>'Bonds (CP)'!S237*'Bonds Portfolio'!H$7</f>
        <v>1.1623349176344063E-3</v>
      </c>
      <c r="G235" s="422">
        <f t="shared" si="11"/>
        <v>-1.9523107675053998E-3</v>
      </c>
      <c r="K235" s="24">
        <v>45575</v>
      </c>
      <c r="L235" s="423">
        <f>'Bonds (CP)'!AT266*'Final Portfolio'!$Y$3</f>
        <v>-1.1542321846771398E-4</v>
      </c>
      <c r="M235" s="423">
        <f>'Bonds (CP)'!AU266*'Final Portfolio'!$Y$4</f>
        <v>-1.0348611884285859E-2</v>
      </c>
      <c r="N235" s="423">
        <f>'Bonds (CP)'!AV266*'Final Portfolio'!$Y$5</f>
        <v>-2.0173107585909955E-2</v>
      </c>
      <c r="O235" s="423">
        <f>'Bonds (CP)'!AW266*'Final Portfolio'!$Y$6</f>
        <v>-1.0795115084258428E-2</v>
      </c>
      <c r="P235" s="423">
        <f>'Bonds (CP)'!AX266*'Final Portfolio'!$Y$7</f>
        <v>4.6970461877580737E-3</v>
      </c>
      <c r="Q235" s="423">
        <f>SUM(L235:P235)</f>
        <v>-3.6735211585163879E-2</v>
      </c>
      <c r="U235" s="24">
        <v>45575</v>
      </c>
      <c r="V235" s="423">
        <f t="shared" si="12"/>
        <v>-1.093310494370073E-4</v>
      </c>
      <c r="W235" s="423">
        <f t="shared" si="12"/>
        <v>-1.0342519715255152E-2</v>
      </c>
      <c r="X235" s="423">
        <f t="shared" si="12"/>
        <v>-2.016701541687925E-2</v>
      </c>
      <c r="Y235" s="423">
        <f t="shared" si="12"/>
        <v>-1.0789022915227721E-2</v>
      </c>
      <c r="Z235" s="423">
        <f t="shared" si="13"/>
        <v>4.7031383567887807E-3</v>
      </c>
      <c r="AA235" s="423">
        <f t="shared" si="13"/>
        <v>-3.6729119416133174E-2</v>
      </c>
    </row>
    <row r="236" spans="1:27">
      <c r="A236" s="24">
        <v>45537</v>
      </c>
      <c r="B236" s="421">
        <f>'Bonds (CP)'!O238*'Bonds Portfolio'!$H$3</f>
        <v>-2.2625580413674707E-5</v>
      </c>
      <c r="C236" s="421">
        <f>'Bonds (CP)'!P238*'Bonds Portfolio'!$H$4</f>
        <v>5.3783074665330942E-5</v>
      </c>
      <c r="D236" s="421">
        <f>'Bonds (CP)'!Q238*'Bonds Portfolio'!$H$5</f>
        <v>-9.1873203241395494E-5</v>
      </c>
      <c r="E236" s="421">
        <f>'Bonds (CP)'!R238*'Bonds Portfolio'!$H$6</f>
        <v>-1.6651079303158795E-3</v>
      </c>
      <c r="F236" s="421">
        <f>'Bonds (CP)'!S238*'Bonds Portfolio'!H$7</f>
        <v>-3.6318095738363159E-3</v>
      </c>
      <c r="G236" s="422">
        <f t="shared" si="11"/>
        <v>-5.3576332131419352E-3</v>
      </c>
      <c r="K236" s="24">
        <v>45576</v>
      </c>
      <c r="L236" s="423">
        <f>'Bonds (CP)'!AT267*'Final Portfolio'!$Y$3</f>
        <v>-9.1259209645008223E-5</v>
      </c>
      <c r="M236" s="423">
        <f>'Bonds (CP)'!AU267*'Final Portfolio'!$Y$4</f>
        <v>-8.2280584564073667E-3</v>
      </c>
      <c r="N236" s="423">
        <f>'Bonds (CP)'!AV267*'Final Portfolio'!$Y$5</f>
        <v>-1.6827178424109572E-2</v>
      </c>
      <c r="O236" s="423">
        <f>'Bonds (CP)'!AW267*'Final Portfolio'!$Y$6</f>
        <v>-9.5516415470571492E-3</v>
      </c>
      <c r="P236" s="423">
        <f>'Bonds (CP)'!AX267*'Final Portfolio'!$Y$7</f>
        <v>5.1447435113818486E-3</v>
      </c>
      <c r="Q236" s="423">
        <f>SUM(L236:P236)</f>
        <v>-2.9553394125837247E-2</v>
      </c>
      <c r="U236" s="24">
        <v>45576</v>
      </c>
      <c r="V236" s="423">
        <f t="shared" si="12"/>
        <v>-8.5167040614301547E-5</v>
      </c>
      <c r="W236" s="423">
        <f t="shared" si="12"/>
        <v>-8.2219662873766596E-3</v>
      </c>
      <c r="X236" s="423">
        <f t="shared" si="12"/>
        <v>-1.6821086255078867E-2</v>
      </c>
      <c r="Y236" s="423">
        <f t="shared" si="12"/>
        <v>-9.5455493780264421E-3</v>
      </c>
      <c r="Z236" s="423">
        <f t="shared" si="13"/>
        <v>5.1508356804125556E-3</v>
      </c>
      <c r="AA236" s="423">
        <f t="shared" si="13"/>
        <v>-2.9547301956806542E-2</v>
      </c>
    </row>
    <row r="237" spans="1:27">
      <c r="A237" s="24">
        <v>45538</v>
      </c>
      <c r="B237" s="421">
        <f>'Bonds (CP)'!O239*'Bonds Portfolio'!$H$3</f>
        <v>-2.2606495149729436E-5</v>
      </c>
      <c r="C237" s="421">
        <f>'Bonds (CP)'!P239*'Bonds Portfolio'!$H$4</f>
        <v>-5.3688128314918694E-4</v>
      </c>
      <c r="D237" s="421">
        <f>'Bonds (CP)'!Q239*'Bonds Portfolio'!$H$5</f>
        <v>-4.5885735280848101E-4</v>
      </c>
      <c r="E237" s="421">
        <f>'Bonds (CP)'!R239*'Bonds Portfolio'!$H$6</f>
        <v>0</v>
      </c>
      <c r="F237" s="421">
        <f>'Bonds (CP)'!S239*'Bonds Portfolio'!H$7</f>
        <v>1.1518050307290305E-3</v>
      </c>
      <c r="G237" s="422">
        <f t="shared" si="11"/>
        <v>1.334598996216331E-4</v>
      </c>
      <c r="K237" s="24">
        <v>45579</v>
      </c>
      <c r="L237" s="423">
        <f>'Bonds (CP)'!AT268*'Final Portfolio'!$Y$3</f>
        <v>-8.5377082112666485E-5</v>
      </c>
      <c r="M237" s="423">
        <f>'Bonds (CP)'!AU268*'Final Portfolio'!$Y$4</f>
        <v>-8.5134995698145314E-3</v>
      </c>
      <c r="N237" s="423">
        <f>'Bonds (CP)'!AV268*'Final Portfolio'!$Y$5</f>
        <v>-1.6825489031916614E-2</v>
      </c>
      <c r="O237" s="423">
        <f>'Bonds (CP)'!AW268*'Final Portfolio'!$Y$6</f>
        <v>-6.8160184928549132E-3</v>
      </c>
      <c r="P237" s="423">
        <f>'Bonds (CP)'!AX268*'Final Portfolio'!$Y$7</f>
        <v>7.4569842452615973E-3</v>
      </c>
      <c r="Q237" s="423">
        <f>SUM(L237:P237)</f>
        <v>-2.4783399931437126E-2</v>
      </c>
      <c r="U237" s="24">
        <v>45579</v>
      </c>
      <c r="V237" s="423">
        <f t="shared" si="12"/>
        <v>-7.9284913081959809E-5</v>
      </c>
      <c r="W237" s="423">
        <f t="shared" si="12"/>
        <v>-8.5074074007838243E-3</v>
      </c>
      <c r="X237" s="423">
        <f t="shared" si="12"/>
        <v>-1.6819396862885909E-2</v>
      </c>
      <c r="Y237" s="423">
        <f t="shared" si="12"/>
        <v>-6.8099263238242062E-3</v>
      </c>
      <c r="Z237" s="423">
        <f t="shared" si="13"/>
        <v>7.4630764142923044E-3</v>
      </c>
      <c r="AA237" s="423">
        <f t="shared" si="13"/>
        <v>-2.4777307762406421E-2</v>
      </c>
    </row>
    <row r="238" spans="1:27">
      <c r="A238" s="24">
        <v>45539</v>
      </c>
      <c r="B238" s="421">
        <f>'Bonds (CP)'!O240*'Bonds Portfolio'!$H$3</f>
        <v>3.1686512963435036E-5</v>
      </c>
      <c r="C238" s="421">
        <f>'Bonds (CP)'!P240*'Bonds Portfolio'!$H$4</f>
        <v>1.0782578604144409E-3</v>
      </c>
      <c r="D238" s="421">
        <f>'Bonds (CP)'!Q240*'Bonds Portfolio'!$H$5</f>
        <v>1.9388398131761427E-3</v>
      </c>
      <c r="E238" s="421">
        <f>'Bonds (CP)'!R240*'Bonds Portfolio'!$H$6</f>
        <v>4.5589264267181509E-3</v>
      </c>
      <c r="F238" s="421">
        <f>'Bonds (CP)'!S240*'Bonds Portfolio'!H$7</f>
        <v>8.9192629035227209E-3</v>
      </c>
      <c r="G238" s="422">
        <f t="shared" si="11"/>
        <v>1.6526973516794892E-2</v>
      </c>
      <c r="K238" s="24">
        <v>45580</v>
      </c>
      <c r="L238" s="423">
        <f>'Bonds (CP)'!AT269*'Final Portfolio'!$Y$3</f>
        <v>-7.7837294944760327E-5</v>
      </c>
      <c r="M238" s="423">
        <f>'Bonds (CP)'!AU269*'Final Portfolio'!$Y$4</f>
        <v>-8.1647004697564442E-3</v>
      </c>
      <c r="N238" s="423">
        <f>'Bonds (CP)'!AV269*'Final Portfolio'!$Y$5</f>
        <v>-1.6693757347429089E-2</v>
      </c>
      <c r="O238" s="423">
        <f>'Bonds (CP)'!AW269*'Final Portfolio'!$Y$6</f>
        <v>-7.6548499347100125E-3</v>
      </c>
      <c r="P238" s="423">
        <f>'Bonds (CP)'!AX269*'Final Portfolio'!$Y$7</f>
        <v>5.953263746680466E-3</v>
      </c>
      <c r="Q238" s="423">
        <f>SUM(L238:P238)</f>
        <v>-2.6637881300159844E-2</v>
      </c>
      <c r="U238" s="24">
        <v>45580</v>
      </c>
      <c r="V238" s="423">
        <f t="shared" si="12"/>
        <v>-7.174512591405365E-5</v>
      </c>
      <c r="W238" s="423">
        <f t="shared" si="12"/>
        <v>-8.1586083007257372E-3</v>
      </c>
      <c r="X238" s="423">
        <f t="shared" si="12"/>
        <v>-1.6687665178398384E-2</v>
      </c>
      <c r="Y238" s="423">
        <f t="shared" si="12"/>
        <v>-7.6487577656793055E-3</v>
      </c>
      <c r="Z238" s="423">
        <f t="shared" si="13"/>
        <v>5.9593559157111731E-3</v>
      </c>
      <c r="AA238" s="423">
        <f t="shared" si="13"/>
        <v>-2.6631789131129138E-2</v>
      </c>
    </row>
    <row r="239" spans="1:27">
      <c r="A239" s="24">
        <v>45540</v>
      </c>
      <c r="B239" s="421">
        <f>'Bonds (CP)'!O241*'Bonds Portfolio'!$H$3</f>
        <v>1.132139236228209E-5</v>
      </c>
      <c r="C239" s="421">
        <f>'Bonds (CP)'!P241*'Bonds Portfolio'!$H$4</f>
        <v>3.2328614655121159E-4</v>
      </c>
      <c r="D239" s="421">
        <f>'Bonds (CP)'!Q241*'Bonds Portfolio'!$H$5</f>
        <v>1.3858101181040306E-3</v>
      </c>
      <c r="E239" s="421">
        <f>'Bonds (CP)'!R241*'Bonds Portfolio'!$H$6</f>
        <v>4.757108082824083E-3</v>
      </c>
      <c r="F239" s="421">
        <f>'Bonds (CP)'!S241*'Bonds Portfolio'!H$7</f>
        <v>8.1598441070118502E-3</v>
      </c>
      <c r="G239" s="422">
        <f t="shared" si="11"/>
        <v>1.4637369846853458E-2</v>
      </c>
      <c r="K239" s="24">
        <v>45581</v>
      </c>
      <c r="L239" s="423">
        <f>'Bonds (CP)'!AT270*'Final Portfolio'!$Y$3</f>
        <v>-7.9591152815012832E-5</v>
      </c>
      <c r="M239" s="423">
        <f>'Bonds (CP)'!AU270*'Final Portfolio'!$Y$4</f>
        <v>-9.2028584265541995E-3</v>
      </c>
      <c r="N239" s="423">
        <f>'Bonds (CP)'!AV270*'Final Portfolio'!$Y$5</f>
        <v>-1.8943373042338597E-2</v>
      </c>
      <c r="O239" s="423">
        <f>'Bonds (CP)'!AW270*'Final Portfolio'!$Y$6</f>
        <v>-1.3316561683128555E-2</v>
      </c>
      <c r="P239" s="423">
        <f>'Bonds (CP)'!AX270*'Final Portfolio'!$Y$7</f>
        <v>2.3529137206358942E-3</v>
      </c>
      <c r="Q239" s="423">
        <f>SUM(L239:P239)</f>
        <v>-3.918947058420047E-2</v>
      </c>
      <c r="U239" s="24">
        <v>45581</v>
      </c>
      <c r="V239" s="423">
        <f t="shared" si="12"/>
        <v>-7.3498983784306155E-5</v>
      </c>
      <c r="W239" s="423">
        <f t="shared" si="12"/>
        <v>-9.1967662575234924E-3</v>
      </c>
      <c r="X239" s="423">
        <f t="shared" si="12"/>
        <v>-1.8937280873307892E-2</v>
      </c>
      <c r="Y239" s="423">
        <f t="shared" si="12"/>
        <v>-1.3310469514097848E-2</v>
      </c>
      <c r="Z239" s="423">
        <f t="shared" si="13"/>
        <v>2.3590058896666008E-3</v>
      </c>
      <c r="AA239" s="423">
        <f t="shared" si="13"/>
        <v>-3.9183378415169764E-2</v>
      </c>
    </row>
    <row r="240" spans="1:27">
      <c r="A240" s="24">
        <v>45541</v>
      </c>
      <c r="B240" s="421">
        <f>'Bonds (CP)'!O242*'Bonds Portfolio'!$H$3</f>
        <v>3.6277495769882062E-5</v>
      </c>
      <c r="C240" s="421">
        <f>'Bonds (CP)'!P242*'Bonds Portfolio'!$H$4</f>
        <v>-9.1291206858750676E-4</v>
      </c>
      <c r="D240" s="421">
        <f>'Bonds (CP)'!Q242*'Bonds Portfolio'!$H$5</f>
        <v>-4.6032921766502374E-4</v>
      </c>
      <c r="E240" s="421">
        <f>'Bonds (CP)'!R242*'Bonds Portfolio'!$H$6</f>
        <v>4.2670988030650723E-3</v>
      </c>
      <c r="F240" s="421">
        <f>'Bonds (CP)'!S242*'Bonds Portfolio'!H$7</f>
        <v>1.1243057852435066E-2</v>
      </c>
      <c r="G240" s="422">
        <f t="shared" si="11"/>
        <v>1.4173192865017489E-2</v>
      </c>
      <c r="K240" s="24">
        <v>45582</v>
      </c>
      <c r="L240" s="423">
        <f>'Bonds (CP)'!AT271*'Final Portfolio'!$Y$3</f>
        <v>-8.2118317412435137E-5</v>
      </c>
      <c r="M240" s="423">
        <f>'Bonds (CP)'!AU271*'Final Portfolio'!$Y$4</f>
        <v>-9.6610058551521039E-3</v>
      </c>
      <c r="N240" s="423">
        <f>'Bonds (CP)'!AV271*'Final Portfolio'!$Y$5</f>
        <v>-2.1534079640253306E-2</v>
      </c>
      <c r="O240" s="423">
        <f>'Bonds (CP)'!AW271*'Final Portfolio'!$Y$6</f>
        <v>-2.0324489195020765E-2</v>
      </c>
      <c r="P240" s="423">
        <f>'Bonds (CP)'!AX271*'Final Portfolio'!$Y$7</f>
        <v>-9.3454016348062821E-4</v>
      </c>
      <c r="Q240" s="423">
        <f>SUM(L240:P240)</f>
        <v>-5.2536233171319238E-2</v>
      </c>
      <c r="U240" s="24">
        <v>45582</v>
      </c>
      <c r="V240" s="423">
        <f t="shared" si="12"/>
        <v>-7.6026148381728461E-5</v>
      </c>
      <c r="W240" s="423">
        <f t="shared" si="12"/>
        <v>-9.6549136861213969E-3</v>
      </c>
      <c r="X240" s="423">
        <f t="shared" si="12"/>
        <v>-2.1527987471222601E-2</v>
      </c>
      <c r="Y240" s="423">
        <f t="shared" si="12"/>
        <v>-2.0318397025990059E-2</v>
      </c>
      <c r="Z240" s="423">
        <f t="shared" si="13"/>
        <v>-9.2844799444992149E-4</v>
      </c>
      <c r="AA240" s="423">
        <f t="shared" si="13"/>
        <v>-5.2530141002288533E-2</v>
      </c>
    </row>
    <row r="241" spans="1:27">
      <c r="A241" s="24">
        <v>45544</v>
      </c>
      <c r="B241" s="421">
        <f>'Bonds (CP)'!O243*'Bonds Portfolio'!$H$3</f>
        <v>5.2250572179367088E-5</v>
      </c>
      <c r="C241" s="421">
        <f>'Bonds (CP)'!P243*'Bonds Portfolio'!$H$4</f>
        <v>3.7686308209104524E-4</v>
      </c>
      <c r="D241" s="421">
        <f>'Bonds (CP)'!Q243*'Bonds Portfolio'!$H$5</f>
        <v>-5.5197072386075578E-4</v>
      </c>
      <c r="E241" s="421">
        <f>'Bonds (CP)'!R243*'Bonds Portfolio'!$H$6</f>
        <v>-3.3913441716448004E-4</v>
      </c>
      <c r="F241" s="421">
        <f>'Bonds (CP)'!S243*'Bonds Portfolio'!H$7</f>
        <v>2.5662940420038216E-3</v>
      </c>
      <c r="G241" s="422">
        <f t="shared" si="11"/>
        <v>2.104302555248998E-3</v>
      </c>
      <c r="K241" s="24">
        <v>45583</v>
      </c>
      <c r="L241" s="423">
        <f>'Bonds (CP)'!AT272*'Final Portfolio'!$Y$3</f>
        <v>-1.0713090056913233E-4</v>
      </c>
      <c r="M241" s="423">
        <f>'Bonds (CP)'!AU272*'Final Portfolio'!$Y$4</f>
        <v>-8.9673058003851124E-3</v>
      </c>
      <c r="N241" s="423">
        <f>'Bonds (CP)'!AV272*'Final Portfolio'!$Y$5</f>
        <v>-2.055087662075309E-2</v>
      </c>
      <c r="O241" s="423">
        <f>'Bonds (CP)'!AW272*'Final Portfolio'!$Y$6</f>
        <v>-2.4431317040123347E-2</v>
      </c>
      <c r="P241" s="423">
        <f>'Bonds (CP)'!AX272*'Final Portfolio'!$Y$7</f>
        <v>-4.5953741691306662E-3</v>
      </c>
      <c r="Q241" s="423">
        <f>SUM(L241:P241)</f>
        <v>-5.8652004530961352E-2</v>
      </c>
      <c r="U241" s="24">
        <v>45583</v>
      </c>
      <c r="V241" s="423">
        <f t="shared" si="12"/>
        <v>-1.0103873153842565E-4</v>
      </c>
      <c r="W241" s="423">
        <f t="shared" si="12"/>
        <v>-8.9612136313544054E-3</v>
      </c>
      <c r="X241" s="423">
        <f t="shared" si="12"/>
        <v>-2.0544784451722385E-2</v>
      </c>
      <c r="Y241" s="423">
        <f t="shared" si="12"/>
        <v>-2.4425224871092641E-2</v>
      </c>
      <c r="Z241" s="423">
        <f t="shared" si="13"/>
        <v>-4.5892820000999592E-3</v>
      </c>
      <c r="AA241" s="423">
        <f t="shared" si="13"/>
        <v>-5.8645912361930647E-2</v>
      </c>
    </row>
    <row r="242" spans="1:27">
      <c r="A242" s="24">
        <v>45545</v>
      </c>
      <c r="B242" s="421">
        <f>'Bonds (CP)'!O244*'Bonds Portfolio'!$H$3</f>
        <v>-3.8564415100730277E-5</v>
      </c>
      <c r="C242" s="421">
        <f>'Bonds (CP)'!P244*'Bonds Portfolio'!$H$4</f>
        <v>-1.6134031631259393E-4</v>
      </c>
      <c r="D242" s="421">
        <f>'Bonds (CP)'!Q244*'Bonds Portfolio'!$H$5</f>
        <v>-4.5980618390937541E-4</v>
      </c>
      <c r="E242" s="421">
        <f>'Bonds (CP)'!R244*'Bonds Portfolio'!$H$6</f>
        <v>-3.196629392645361E-3</v>
      </c>
      <c r="F242" s="421">
        <f>'Bonds (CP)'!S244*'Bonds Portfolio'!H$7</f>
        <v>-8.499472320250976E-3</v>
      </c>
      <c r="G242" s="422">
        <f t="shared" si="11"/>
        <v>-1.2355812628219037E-2</v>
      </c>
      <c r="K242" s="24">
        <v>45586</v>
      </c>
      <c r="L242" s="423">
        <f>'Bonds (CP)'!AT273*'Final Portfolio'!$Y$3</f>
        <v>-1.4205732430851769E-4</v>
      </c>
      <c r="M242" s="423">
        <f>'Bonds (CP)'!AU273*'Final Portfolio'!$Y$4</f>
        <v>-9.9916312765437436E-3</v>
      </c>
      <c r="N242" s="423">
        <f>'Bonds (CP)'!AV273*'Final Portfolio'!$Y$5</f>
        <v>-2.041681015321219E-2</v>
      </c>
      <c r="O242" s="423">
        <f>'Bonds (CP)'!AW273*'Final Portfolio'!$Y$6</f>
        <v>-2.3028879036650053E-2</v>
      </c>
      <c r="P242" s="423">
        <f>'Bonds (CP)'!AX273*'Final Portfolio'!$Y$7</f>
        <v>-4.2502255637410398E-3</v>
      </c>
      <c r="Q242" s="423">
        <f>SUM(L242:P242)</f>
        <v>-5.7829603354455542E-2</v>
      </c>
      <c r="U242" s="24">
        <v>45586</v>
      </c>
      <c r="V242" s="423">
        <f t="shared" si="12"/>
        <v>-1.3596515527781103E-4</v>
      </c>
      <c r="W242" s="423">
        <f t="shared" si="12"/>
        <v>-9.9855391075130365E-3</v>
      </c>
      <c r="X242" s="423">
        <f t="shared" si="12"/>
        <v>-2.0410717984181485E-2</v>
      </c>
      <c r="Y242" s="423">
        <f t="shared" si="12"/>
        <v>-2.3022786867619348E-2</v>
      </c>
      <c r="Z242" s="423">
        <f t="shared" si="13"/>
        <v>-4.2441333947103328E-3</v>
      </c>
      <c r="AA242" s="423">
        <f t="shared" si="13"/>
        <v>-5.7823511185424836E-2</v>
      </c>
    </row>
    <row r="243" spans="1:27">
      <c r="A243" s="24">
        <v>45546</v>
      </c>
      <c r="B243" s="421">
        <f>'Bonds (CP)'!O245*'Bonds Portfolio'!$H$3</f>
        <v>3.1796610169495488E-5</v>
      </c>
      <c r="C243" s="421">
        <f>'Bonds (CP)'!P245*'Bonds Portfolio'!$H$4</f>
        <v>9.712246280715657E-4</v>
      </c>
      <c r="D243" s="421">
        <f>'Bonds (CP)'!Q245*'Bonds Portfolio'!$H$5</f>
        <v>1.2929625387140442E-3</v>
      </c>
      <c r="E243" s="421">
        <f>'Bonds (CP)'!R245*'Bonds Portfolio'!$H$6</f>
        <v>5.0757354831428621E-4</v>
      </c>
      <c r="F243" s="421">
        <f>'Bonds (CP)'!S245*'Bonds Portfolio'!H$7</f>
        <v>-2.4675701716423163E-3</v>
      </c>
      <c r="G243" s="422">
        <f t="shared" si="11"/>
        <v>3.359871536270753E-4</v>
      </c>
      <c r="K243" s="24">
        <v>45587</v>
      </c>
      <c r="L243" s="423">
        <f>'Bonds (CP)'!AT274*'Final Portfolio'!$Y$3</f>
        <v>-1.6565387496878415E-4</v>
      </c>
      <c r="M243" s="423">
        <f>'Bonds (CP)'!AU274*'Final Portfolio'!$Y$4</f>
        <v>-1.1225806233044268E-2</v>
      </c>
      <c r="N243" s="423">
        <f>'Bonds (CP)'!AV274*'Final Portfolio'!$Y$5</f>
        <v>-2.0771546910002221E-2</v>
      </c>
      <c r="O243" s="423">
        <f>'Bonds (CP)'!AW274*'Final Portfolio'!$Y$6</f>
        <v>-1.7306235843072889E-2</v>
      </c>
      <c r="P243" s="423">
        <f>'Bonds (CP)'!AX274*'Final Portfolio'!$Y$7</f>
        <v>-1.3522879554840916E-3</v>
      </c>
      <c r="Q243" s="423">
        <f>SUM(L243:P243)</f>
        <v>-5.0821530816572258E-2</v>
      </c>
      <c r="U243" s="24">
        <v>45587</v>
      </c>
      <c r="V243" s="423">
        <f t="shared" si="12"/>
        <v>-1.5956170593807748E-4</v>
      </c>
      <c r="W243" s="423">
        <f t="shared" si="12"/>
        <v>-1.1219714064013561E-2</v>
      </c>
      <c r="X243" s="423">
        <f t="shared" si="12"/>
        <v>-2.0765454740971516E-2</v>
      </c>
      <c r="Y243" s="423">
        <f t="shared" si="12"/>
        <v>-1.7300143674042184E-2</v>
      </c>
      <c r="Z243" s="423">
        <f t="shared" si="13"/>
        <v>-1.346195786453385E-3</v>
      </c>
      <c r="AA243" s="423">
        <f t="shared" si="13"/>
        <v>-5.0815438647541553E-2</v>
      </c>
    </row>
    <row r="244" spans="1:27">
      <c r="A244" s="24">
        <v>45547</v>
      </c>
      <c r="B244" s="421">
        <f>'Bonds (CP)'!O246*'Bonds Portfolio'!$H$3</f>
        <v>-7.2481406355650164E-5</v>
      </c>
      <c r="C244" s="421">
        <f>'Bonds (CP)'!P246*'Bonds Portfolio'!$H$4</f>
        <v>-1.9811153104574829E-3</v>
      </c>
      <c r="D244" s="421">
        <f>'Bonds (CP)'!Q246*'Bonds Portfolio'!$H$5</f>
        <v>-2.8348705595450585E-3</v>
      </c>
      <c r="E244" s="421">
        <f>'Bonds (CP)'!R246*'Bonds Portfolio'!$H$6</f>
        <v>-4.3465215607663968E-3</v>
      </c>
      <c r="F244" s="421">
        <f>'Bonds (CP)'!S246*'Bonds Portfolio'!H$7</f>
        <v>-4.8498370479941105E-3</v>
      </c>
      <c r="G244" s="422">
        <f t="shared" si="11"/>
        <v>-1.4084825885118699E-2</v>
      </c>
      <c r="K244" s="24">
        <v>45588</v>
      </c>
      <c r="L244" s="423">
        <f>'Bonds (CP)'!AT275*'Final Portfolio'!$Y$3</f>
        <v>-1.7076218242399133E-4</v>
      </c>
      <c r="M244" s="423">
        <f>'Bonds (CP)'!AU275*'Final Portfolio'!$Y$4</f>
        <v>-1.2194094770770141E-2</v>
      </c>
      <c r="N244" s="423">
        <f>'Bonds (CP)'!AV275*'Final Portfolio'!$Y$5</f>
        <v>-2.2135800007603058E-2</v>
      </c>
      <c r="O244" s="423">
        <f>'Bonds (CP)'!AW275*'Final Portfolio'!$Y$6</f>
        <v>-1.6295891126948982E-2</v>
      </c>
      <c r="P244" s="423">
        <f>'Bonds (CP)'!AX275*'Final Portfolio'!$Y$7</f>
        <v>1.362575813852329E-4</v>
      </c>
      <c r="Q244" s="423">
        <f>SUM(L244:P244)</f>
        <v>-5.0660290506360936E-2</v>
      </c>
      <c r="U244" s="24">
        <v>45588</v>
      </c>
      <c r="V244" s="423">
        <f t="shared" si="12"/>
        <v>-1.6467001339328467E-4</v>
      </c>
      <c r="W244" s="423">
        <f t="shared" si="12"/>
        <v>-1.2188002601739434E-2</v>
      </c>
      <c r="X244" s="423">
        <f t="shared" si="12"/>
        <v>-2.2129707838572352E-2</v>
      </c>
      <c r="Y244" s="423">
        <f t="shared" si="12"/>
        <v>-1.6289798957918277E-2</v>
      </c>
      <c r="Z244" s="423">
        <f t="shared" si="13"/>
        <v>1.4234975041593957E-4</v>
      </c>
      <c r="AA244" s="423">
        <f t="shared" si="13"/>
        <v>-5.0654198337330231E-2</v>
      </c>
    </row>
    <row r="245" spans="1:27">
      <c r="A245" s="24">
        <v>45548</v>
      </c>
      <c r="B245" s="421">
        <f>'Bonds (CP)'!O247*'Bonds Portfolio'!$H$3</f>
        <v>-7.6790830945552642E-5</v>
      </c>
      <c r="C245" s="421">
        <f>'Bonds (CP)'!P247*'Bonds Portfolio'!$H$4</f>
        <v>-8.5693082547591006E-4</v>
      </c>
      <c r="D245" s="421">
        <f>'Bonds (CP)'!Q247*'Bonds Portfolio'!$H$5</f>
        <v>-1.2816383685789882E-3</v>
      </c>
      <c r="E245" s="421">
        <f>'Bonds (CP)'!R247*'Bonds Portfolio'!$H$6</f>
        <v>6.737886404618843E-4</v>
      </c>
      <c r="F245" s="421">
        <f>'Bonds (CP)'!S247*'Bonds Portfolio'!H$7</f>
        <v>2.6530222415966148E-3</v>
      </c>
      <c r="G245" s="422">
        <f t="shared" si="11"/>
        <v>1.1114508570580482E-3</v>
      </c>
      <c r="K245" s="24">
        <v>45589</v>
      </c>
      <c r="L245" s="423">
        <f>'Bonds (CP)'!AT276*'Final Portfolio'!$Y$3</f>
        <v>-1.6213519580942859E-4</v>
      </c>
      <c r="M245" s="423">
        <f>'Bonds (CP)'!AU276*'Final Portfolio'!$Y$4</f>
        <v>-1.131933866321912E-2</v>
      </c>
      <c r="N245" s="423">
        <f>'Bonds (CP)'!AV276*'Final Portfolio'!$Y$5</f>
        <v>-2.0614979453246311E-2</v>
      </c>
      <c r="O245" s="423">
        <f>'Bonds (CP)'!AW276*'Final Portfolio'!$Y$6</f>
        <v>-1.3753189389860603E-2</v>
      </c>
      <c r="P245" s="423">
        <f>'Bonds (CP)'!AX276*'Final Portfolio'!$Y$7</f>
        <v>1.7025600515532724E-3</v>
      </c>
      <c r="Q245" s="423">
        <f>SUM(L245:P245)</f>
        <v>-4.4147082650582183E-2</v>
      </c>
      <c r="U245" s="24">
        <v>45589</v>
      </c>
      <c r="V245" s="423">
        <f t="shared" si="12"/>
        <v>-1.5604302677872192E-4</v>
      </c>
      <c r="W245" s="423">
        <f t="shared" si="12"/>
        <v>-1.1313246494188413E-2</v>
      </c>
      <c r="X245" s="423">
        <f t="shared" si="12"/>
        <v>-2.0608887284215605E-2</v>
      </c>
      <c r="Y245" s="423">
        <f t="shared" si="12"/>
        <v>-1.3747097220829896E-2</v>
      </c>
      <c r="Z245" s="423">
        <f t="shared" si="13"/>
        <v>1.708652220583979E-3</v>
      </c>
      <c r="AA245" s="423">
        <f t="shared" si="13"/>
        <v>-4.4140990481551477E-2</v>
      </c>
    </row>
    <row r="246" spans="1:27">
      <c r="A246" s="24">
        <v>45551</v>
      </c>
      <c r="B246" s="421">
        <f>'Bonds (CP)'!O248*'Bonds Portfolio'!$H$3</f>
        <v>1.8080620678018723E-5</v>
      </c>
      <c r="C246" s="421">
        <f>'Bonds (CP)'!P248*'Bonds Portfolio'!$H$4</f>
        <v>-2.1436274464954507E-4</v>
      </c>
      <c r="D246" s="421">
        <f>'Bonds (CP)'!Q248*'Bonds Portfolio'!$H$5</f>
        <v>-9.1505315134284471E-4</v>
      </c>
      <c r="E246" s="421">
        <f>'Bonds (CP)'!R248*'Bonds Portfolio'!$H$6</f>
        <v>-1.1744898750010047E-3</v>
      </c>
      <c r="F246" s="421">
        <f>'Bonds (CP)'!S248*'Bonds Portfolio'!H$7</f>
        <v>2.4702984752429775E-3</v>
      </c>
      <c r="G246" s="422">
        <f t="shared" si="11"/>
        <v>1.8447332492760185E-4</v>
      </c>
      <c r="K246" s="24">
        <v>45590</v>
      </c>
      <c r="L246" s="423">
        <f>'Bonds (CP)'!AT277*'Final Portfolio'!$Y$3</f>
        <v>-1.9176723425359587E-4</v>
      </c>
      <c r="M246" s="423">
        <f>'Bonds (CP)'!AU277*'Final Portfolio'!$Y$4</f>
        <v>-1.3080400468952957E-2</v>
      </c>
      <c r="N246" s="423">
        <f>'Bonds (CP)'!AV277*'Final Portfolio'!$Y$5</f>
        <v>-2.3359195163111447E-2</v>
      </c>
      <c r="O246" s="423">
        <f>'Bonds (CP)'!AW277*'Final Portfolio'!$Y$6</f>
        <v>-1.9660475644835126E-2</v>
      </c>
      <c r="P246" s="423">
        <f>'Bonds (CP)'!AX277*'Final Portfolio'!$Y$7</f>
        <v>-6.7439591943215801E-5</v>
      </c>
      <c r="Q246" s="423">
        <f>SUM(L246:P246)</f>
        <v>-5.635927810309635E-2</v>
      </c>
      <c r="U246" s="24">
        <v>45590</v>
      </c>
      <c r="V246" s="423">
        <f t="shared" si="12"/>
        <v>-1.8567506522288921E-4</v>
      </c>
      <c r="W246" s="423">
        <f t="shared" si="12"/>
        <v>-1.307430829992225E-2</v>
      </c>
      <c r="X246" s="423">
        <f t="shared" si="12"/>
        <v>-2.3353102994080742E-2</v>
      </c>
      <c r="Y246" s="423">
        <f t="shared" si="12"/>
        <v>-1.9654383475804421E-2</v>
      </c>
      <c r="Z246" s="423">
        <f t="shared" si="13"/>
        <v>-6.1347422912509124E-5</v>
      </c>
      <c r="AA246" s="423">
        <f t="shared" si="13"/>
        <v>-5.6353185934065644E-2</v>
      </c>
    </row>
    <row r="247" spans="1:27">
      <c r="A247" s="24">
        <v>45552</v>
      </c>
      <c r="B247" s="421">
        <f>'Bonds (CP)'!O249*'Bonds Portfolio'!$H$3</f>
        <v>-4.962962962962747E-5</v>
      </c>
      <c r="C247" s="421">
        <f>'Bonds (CP)'!P249*'Bonds Portfolio'!$H$4</f>
        <v>-5.8859644492895754E-4</v>
      </c>
      <c r="D247" s="421">
        <f>'Bonds (CP)'!Q249*'Bonds Portfolio'!$H$5</f>
        <v>-7.3165487090619404E-4</v>
      </c>
      <c r="E247" s="421">
        <f>'Bonds (CP)'!R249*'Bonds Portfolio'!$H$6</f>
        <v>-1.3397175054709499E-3</v>
      </c>
      <c r="F247" s="421">
        <f>'Bonds (CP)'!S249*'Bonds Portfolio'!H$7</f>
        <v>-2.0430642971949963E-3</v>
      </c>
      <c r="G247" s="422">
        <f t="shared" si="11"/>
        <v>-4.7526627481307253E-3</v>
      </c>
      <c r="K247" s="24">
        <v>45593</v>
      </c>
      <c r="L247" s="423">
        <f>'Bonds (CP)'!AT278*'Final Portfolio'!$Y$3</f>
        <v>-2.0161956701371554E-4</v>
      </c>
      <c r="M247" s="423">
        <f>'Bonds (CP)'!AU278*'Final Portfolio'!$Y$4</f>
        <v>-1.4121588242570784E-2</v>
      </c>
      <c r="N247" s="423">
        <f>'Bonds (CP)'!AV278*'Final Portfolio'!$Y$5</f>
        <v>-2.6075131976365636E-2</v>
      </c>
      <c r="O247" s="423">
        <f>'Bonds (CP)'!AW278*'Final Portfolio'!$Y$6</f>
        <v>-2.400168983963134E-2</v>
      </c>
      <c r="P247" s="423">
        <f>'Bonds (CP)'!AX278*'Final Portfolio'!$Y$7</f>
        <v>-1.9978531676432165E-3</v>
      </c>
      <c r="Q247" s="423">
        <f>SUM(L247:P247)</f>
        <v>-6.6397882793224686E-2</v>
      </c>
      <c r="U247" s="24">
        <v>45593</v>
      </c>
      <c r="V247" s="423">
        <f t="shared" si="12"/>
        <v>-1.9552739798300888E-4</v>
      </c>
      <c r="W247" s="423">
        <f t="shared" si="12"/>
        <v>-1.4115496073540077E-2</v>
      </c>
      <c r="X247" s="423">
        <f t="shared" si="12"/>
        <v>-2.606903980733493E-2</v>
      </c>
      <c r="Y247" s="423">
        <f t="shared" si="12"/>
        <v>-2.3995597670600635E-2</v>
      </c>
      <c r="Z247" s="423">
        <f t="shared" si="13"/>
        <v>-1.9917609986125099E-3</v>
      </c>
      <c r="AA247" s="423">
        <f t="shared" si="13"/>
        <v>-6.639179062419398E-2</v>
      </c>
    </row>
    <row r="248" spans="1:27">
      <c r="A248" s="24">
        <v>45553</v>
      </c>
      <c r="B248" s="421">
        <f>'Bonds (CP)'!O250*'Bonds Portfolio'!$H$3</f>
        <v>-1.5781946664427295E-5</v>
      </c>
      <c r="C248" s="421">
        <f>'Bonds (CP)'!P250*'Bonds Portfolio'!$H$4</f>
        <v>-8.0131583348289049E-4</v>
      </c>
      <c r="D248" s="421">
        <f>'Bonds (CP)'!Q250*'Bonds Portfolio'!$H$5</f>
        <v>-1.4591820536485217E-3</v>
      </c>
      <c r="E248" s="421">
        <f>'Bonds (CP)'!R250*'Bonds Portfolio'!$H$6</f>
        <v>-2.0027192256048139E-3</v>
      </c>
      <c r="F248" s="421">
        <f>'Bonds (CP)'!S250*'Bonds Portfolio'!H$7</f>
        <v>-1.4230205621688665E-3</v>
      </c>
      <c r="G248" s="422">
        <f t="shared" si="11"/>
        <v>-5.7020196215695198E-3</v>
      </c>
      <c r="K248" s="24">
        <v>45594</v>
      </c>
      <c r="L248" s="423">
        <f>'Bonds (CP)'!AT279*'Final Portfolio'!$Y$3</f>
        <v>-1.8019507356587973E-4</v>
      </c>
      <c r="M248" s="423">
        <f>'Bonds (CP)'!AU279*'Final Portfolio'!$Y$4</f>
        <v>-1.3173996453319318E-2</v>
      </c>
      <c r="N248" s="423">
        <f>'Bonds (CP)'!AV279*'Final Portfolio'!$Y$5</f>
        <v>-2.4749425302921371E-2</v>
      </c>
      <c r="O248" s="423">
        <f>'Bonds (CP)'!AW279*'Final Portfolio'!$Y$6</f>
        <v>-2.3569205079609343E-2</v>
      </c>
      <c r="P248" s="423">
        <f>'Bonds (CP)'!AX279*'Final Portfolio'!$Y$7</f>
        <v>-1.3976773116844076E-3</v>
      </c>
      <c r="Q248" s="423">
        <f>SUM(L248:P248)</f>
        <v>-6.3070499221100321E-2</v>
      </c>
      <c r="U248" s="24">
        <v>45594</v>
      </c>
      <c r="V248" s="423">
        <f t="shared" si="12"/>
        <v>-1.7410290453517306E-4</v>
      </c>
      <c r="W248" s="423">
        <f t="shared" si="12"/>
        <v>-1.3167904284288611E-2</v>
      </c>
      <c r="X248" s="423">
        <f t="shared" si="12"/>
        <v>-2.4743333133890665E-2</v>
      </c>
      <c r="Y248" s="423">
        <f t="shared" si="12"/>
        <v>-2.3563112910578637E-2</v>
      </c>
      <c r="Z248" s="423">
        <f t="shared" si="13"/>
        <v>-1.391585142653701E-3</v>
      </c>
      <c r="AA248" s="423">
        <f t="shared" si="13"/>
        <v>-6.3064407052069615E-2</v>
      </c>
    </row>
    <row r="249" spans="1:27">
      <c r="A249" s="24">
        <v>45554</v>
      </c>
      <c r="B249" s="421">
        <f>'Bonds (CP)'!O251*'Bonds Portfolio'!$H$3</f>
        <v>3.6121640973798373E-5</v>
      </c>
      <c r="C249" s="421">
        <f>'Bonds (CP)'!P251*'Bonds Portfolio'!$H$4</f>
        <v>5.3493991988366576E-5</v>
      </c>
      <c r="D249" s="421">
        <f>'Bonds (CP)'!Q251*'Bonds Portfolio'!$H$5</f>
        <v>-7.2984828073462907E-4</v>
      </c>
      <c r="E249" s="421">
        <f>'Bonds (CP)'!R251*'Bonds Portfolio'!$H$6</f>
        <v>-1.0014302599096402E-3</v>
      </c>
      <c r="F249" s="421">
        <f>'Bonds (CP)'!S251*'Bonds Portfolio'!H$7</f>
        <v>1.4305017581115612E-3</v>
      </c>
      <c r="G249" s="422">
        <f t="shared" si="11"/>
        <v>-2.1116114957054309E-4</v>
      </c>
      <c r="K249" s="24">
        <v>45595</v>
      </c>
      <c r="L249" s="423">
        <f>'Bonds (CP)'!AT280*'Final Portfolio'!$Y$3</f>
        <v>-1.6790736145574914E-4</v>
      </c>
      <c r="M249" s="423">
        <f>'Bonds (CP)'!AU280*'Final Portfolio'!$Y$4</f>
        <v>-1.1664163096655588E-2</v>
      </c>
      <c r="N249" s="423">
        <f>'Bonds (CP)'!AV280*'Final Portfolio'!$Y$5</f>
        <v>-2.1601924407787201E-2</v>
      </c>
      <c r="O249" s="423">
        <f>'Bonds (CP)'!AW280*'Final Portfolio'!$Y$6</f>
        <v>-1.9351660818968937E-2</v>
      </c>
      <c r="P249" s="423">
        <f>'Bonds (CP)'!AX280*'Final Portfolio'!$Y$7</f>
        <v>-3.3500306896974474E-4</v>
      </c>
      <c r="Q249" s="423">
        <f>SUM(L249:P249)</f>
        <v>-5.312065875383723E-2</v>
      </c>
      <c r="U249" s="24">
        <v>45595</v>
      </c>
      <c r="V249" s="423">
        <f t="shared" si="12"/>
        <v>-1.6181519242504247E-4</v>
      </c>
      <c r="W249" s="423">
        <f t="shared" si="12"/>
        <v>-1.1658070927624881E-2</v>
      </c>
      <c r="X249" s="423">
        <f t="shared" si="12"/>
        <v>-2.1595832238756496E-2</v>
      </c>
      <c r="Y249" s="423">
        <f t="shared" si="12"/>
        <v>-1.9345568649938232E-2</v>
      </c>
      <c r="Z249" s="423">
        <f t="shared" si="13"/>
        <v>-3.2891089993903808E-4</v>
      </c>
      <c r="AA249" s="423">
        <f t="shared" si="13"/>
        <v>-5.3114566584806525E-2</v>
      </c>
    </row>
    <row r="250" spans="1:27">
      <c r="A250" s="24">
        <v>45555</v>
      </c>
      <c r="B250" s="421">
        <f>'Bonds (CP)'!O252*'Bonds Portfolio'!$H$3</f>
        <v>2.0333839150230572E-5</v>
      </c>
      <c r="C250" s="421">
        <f>'Bonds (CP)'!P252*'Bonds Portfolio'!$H$4</f>
        <v>5.3498707302569672E-5</v>
      </c>
      <c r="D250" s="421">
        <f>'Bonds (CP)'!Q252*'Bonds Portfolio'!$H$5</f>
        <v>-2.7380950065254559E-4</v>
      </c>
      <c r="E250" s="421">
        <f>'Bonds (CP)'!R252*'Bonds Portfolio'!$H$6</f>
        <v>1.6720000279911719E-4</v>
      </c>
      <c r="F250" s="421">
        <f>'Bonds (CP)'!S252*'Bonds Portfolio'!H$7</f>
        <v>4.5693424416712314E-3</v>
      </c>
      <c r="G250" s="422">
        <f t="shared" si="11"/>
        <v>4.536565490270603E-3</v>
      </c>
      <c r="K250" s="24">
        <v>45596</v>
      </c>
      <c r="L250" s="423">
        <f>'Bonds (CP)'!AT281*'Final Portfolio'!$Y$3</f>
        <v>-2.5609455799064263E-4</v>
      </c>
      <c r="M250" s="423">
        <f>'Bonds (CP)'!AU281*'Final Portfolio'!$Y$4</f>
        <v>-1.4583721842227044E-2</v>
      </c>
      <c r="N250" s="423">
        <f>'Bonds (CP)'!AV281*'Final Portfolio'!$Y$5</f>
        <v>-2.4809483566262783E-2</v>
      </c>
      <c r="O250" s="423">
        <f>'Bonds (CP)'!AW281*'Final Portfolio'!$Y$6</f>
        <v>-2.2302870598264506E-2</v>
      </c>
      <c r="P250" s="423">
        <f>'Bonds (CP)'!AX281*'Final Portfolio'!$Y$7</f>
        <v>-1.5285664766767548E-3</v>
      </c>
      <c r="Q250" s="423">
        <f>SUM(L250:P250)</f>
        <v>-6.3480737041421723E-2</v>
      </c>
      <c r="U250" s="24">
        <v>45596</v>
      </c>
      <c r="V250" s="423">
        <f t="shared" si="12"/>
        <v>-2.5000238895993597E-4</v>
      </c>
      <c r="W250" s="423">
        <f t="shared" si="12"/>
        <v>-1.4577629673196337E-2</v>
      </c>
      <c r="X250" s="423">
        <f t="shared" si="12"/>
        <v>-2.4803391397232078E-2</v>
      </c>
      <c r="Y250" s="423">
        <f t="shared" si="12"/>
        <v>-2.2296778429233801E-2</v>
      </c>
      <c r="Z250" s="423">
        <f t="shared" si="13"/>
        <v>-1.5224743076460482E-3</v>
      </c>
      <c r="AA250" s="423">
        <f t="shared" si="13"/>
        <v>-6.3474644872391017E-2</v>
      </c>
    </row>
    <row r="251" spans="1:27">
      <c r="A251" s="24">
        <v>45558</v>
      </c>
      <c r="B251" s="421">
        <f>'Bonds (CP)'!O253*'Bonds Portfolio'!$H$3</f>
        <v>-1.3549039433773968E-5</v>
      </c>
      <c r="C251" s="421">
        <f>'Bonds (CP)'!P253*'Bonds Portfolio'!$H$4</f>
        <v>-1.0695296436508261E-4</v>
      </c>
      <c r="D251" s="421">
        <f>'Bonds (CP)'!Q253*'Bonds Portfolio'!$H$5</f>
        <v>9.1332855052371042E-5</v>
      </c>
      <c r="E251" s="421">
        <f>'Bonds (CP)'!R253*'Bonds Portfolio'!$H$6</f>
        <v>3.3461587860543761E-4</v>
      </c>
      <c r="F251" s="421">
        <f>'Bonds (CP)'!S253*'Bonds Portfolio'!H$7</f>
        <v>6.2426033358584619E-4</v>
      </c>
      <c r="G251" s="422">
        <f t="shared" si="11"/>
        <v>9.2970706344479824E-4</v>
      </c>
      <c r="K251" s="24">
        <v>45597</v>
      </c>
      <c r="L251" s="423">
        <f>'Bonds (CP)'!AT282*'Final Portfolio'!$Y$3</f>
        <v>-2.5628388368654663E-4</v>
      </c>
      <c r="M251" s="423">
        <f>'Bonds (CP)'!AU282*'Final Portfolio'!$Y$4</f>
        <v>-1.4147637267656572E-2</v>
      </c>
      <c r="N251" s="423">
        <f>'Bonds (CP)'!AV282*'Final Portfolio'!$Y$5</f>
        <v>-2.3732285881112966E-2</v>
      </c>
      <c r="O251" s="423">
        <f>'Bonds (CP)'!AW282*'Final Portfolio'!$Y$6</f>
        <v>-2.1517654755777143E-2</v>
      </c>
      <c r="P251" s="423">
        <f>'Bonds (CP)'!AX282*'Final Portfolio'!$Y$7</f>
        <v>-2.4725514057885368E-3</v>
      </c>
      <c r="Q251" s="423">
        <f>SUM(L251:P251)</f>
        <v>-6.2126413194021769E-2</v>
      </c>
      <c r="U251" s="24">
        <v>45597</v>
      </c>
      <c r="V251" s="423">
        <f t="shared" si="12"/>
        <v>-2.5019171465583996E-4</v>
      </c>
      <c r="W251" s="423">
        <f t="shared" si="12"/>
        <v>-1.4141545098625865E-2</v>
      </c>
      <c r="X251" s="423">
        <f t="shared" si="12"/>
        <v>-2.3726193712082261E-2</v>
      </c>
      <c r="Y251" s="423">
        <f t="shared" si="12"/>
        <v>-2.1511562586746438E-2</v>
      </c>
      <c r="Z251" s="423">
        <f t="shared" si="13"/>
        <v>-2.4664592367578302E-3</v>
      </c>
      <c r="AA251" s="423">
        <f t="shared" si="13"/>
        <v>-6.2120321024991064E-2</v>
      </c>
    </row>
    <row r="252" spans="1:27">
      <c r="A252" s="24">
        <v>45559</v>
      </c>
      <c r="B252" s="421">
        <f>'Bonds (CP)'!O254*'Bonds Portfolio'!$H$3</f>
        <v>-1.8053216571233177E-5</v>
      </c>
      <c r="C252" s="421">
        <f>'Bonds (CP)'!P254*'Bonds Portfolio'!$H$4</f>
        <v>0</v>
      </c>
      <c r="D252" s="421">
        <f>'Bonds (CP)'!Q254*'Bonds Portfolio'!$H$5</f>
        <v>3.6564320877899092E-4</v>
      </c>
      <c r="E252" s="421">
        <f>'Bonds (CP)'!R254*'Bonds Portfolio'!$H$6</f>
        <v>1.6796127276833062E-3</v>
      </c>
      <c r="F252" s="421">
        <f>'Bonds (CP)'!S254*'Bonds Portfolio'!H$7</f>
        <v>2.0963971427609973E-3</v>
      </c>
      <c r="G252" s="422">
        <f t="shared" si="11"/>
        <v>4.1235998626520613E-3</v>
      </c>
      <c r="K252" s="24">
        <v>45598</v>
      </c>
      <c r="L252" s="423">
        <f>'Bonds (CP)'!AT283*'Final Portfolio'!$Y$3</f>
        <v>-2.4574669187145458E-4</v>
      </c>
      <c r="M252" s="423">
        <f>'Bonds (CP)'!AU283*'Final Portfolio'!$Y$4</f>
        <v>-1.3871378172057547E-2</v>
      </c>
      <c r="N252" s="423">
        <f>'Bonds (CP)'!AV283*'Final Portfolio'!$Y$5</f>
        <v>-2.3853750742139412E-2</v>
      </c>
      <c r="O252" s="423">
        <f>'Bonds (CP)'!AW283*'Final Portfolio'!$Y$6</f>
        <v>-2.1526521203185787E-2</v>
      </c>
      <c r="P252" s="423">
        <f>'Bonds (CP)'!AX283*'Final Portfolio'!$Y$7</f>
        <v>-2.5429599908479016E-3</v>
      </c>
      <c r="Q252" s="423">
        <f>SUM(L252:P252)</f>
        <v>-6.2040356800102101E-2</v>
      </c>
      <c r="U252" s="24">
        <v>45598</v>
      </c>
      <c r="V252" s="423">
        <f t="shared" si="12"/>
        <v>-2.3965452284074792E-4</v>
      </c>
      <c r="W252" s="423">
        <f t="shared" si="12"/>
        <v>-1.386528600302684E-2</v>
      </c>
      <c r="X252" s="423">
        <f t="shared" si="12"/>
        <v>-2.3847658573108707E-2</v>
      </c>
      <c r="Y252" s="423">
        <f t="shared" si="12"/>
        <v>-2.1520429034155082E-2</v>
      </c>
      <c r="Z252" s="423">
        <f t="shared" si="13"/>
        <v>-2.536867821817195E-3</v>
      </c>
      <c r="AA252" s="423">
        <f t="shared" si="13"/>
        <v>-6.2034264631071395E-2</v>
      </c>
    </row>
    <row r="253" spans="1:27">
      <c r="A253" s="24">
        <v>45560</v>
      </c>
      <c r="B253" s="421">
        <f>'Bonds (CP)'!O255*'Bonds Portfolio'!$H$3</f>
        <v>0</v>
      </c>
      <c r="C253" s="421">
        <f>'Bonds (CP)'!P255*'Bonds Portfolio'!$H$4</f>
        <v>1.6053587752840848E-4</v>
      </c>
      <c r="D253" s="421">
        <f>'Bonds (CP)'!Q255*'Bonds Portfolio'!$H$5</f>
        <v>3.6579417150559381E-4</v>
      </c>
      <c r="E253" s="421">
        <f>'Bonds (CP)'!R255*'Bonds Portfolio'!$H$6</f>
        <v>0</v>
      </c>
      <c r="F253" s="421">
        <f>'Bonds (CP)'!S255*'Bonds Portfolio'!H$7</f>
        <v>-6.2738583673836235E-4</v>
      </c>
      <c r="G253" s="422">
        <f t="shared" si="11"/>
        <v>-1.0105578770436003E-4</v>
      </c>
      <c r="K253" s="24">
        <v>45601</v>
      </c>
      <c r="L253" s="423">
        <f>'Bonds (CP)'!AT284*'Final Portfolio'!$Y$3</f>
        <v>-2.4478396582881758E-4</v>
      </c>
      <c r="M253" s="423">
        <f>'Bonds (CP)'!AU284*'Final Portfolio'!$Y$4</f>
        <v>-1.3761706501287508E-2</v>
      </c>
      <c r="N253" s="423">
        <f>'Bonds (CP)'!AV284*'Final Portfolio'!$Y$5</f>
        <v>-2.3624806227730194E-2</v>
      </c>
      <c r="O253" s="423">
        <f>'Bonds (CP)'!AW284*'Final Portfolio'!$Y$6</f>
        <v>-2.236257259298273E-2</v>
      </c>
      <c r="P253" s="423">
        <f>'Bonds (CP)'!AX284*'Final Portfolio'!$Y$7</f>
        <v>-1.9675756213908191E-3</v>
      </c>
      <c r="Q253" s="423">
        <f>SUM(L253:P253)</f>
        <v>-6.1961444909220072E-2</v>
      </c>
      <c r="U253" s="24">
        <v>45601</v>
      </c>
      <c r="V253" s="423">
        <f t="shared" si="12"/>
        <v>-2.3869179679811091E-4</v>
      </c>
      <c r="W253" s="423">
        <f t="shared" si="12"/>
        <v>-1.3755614332256801E-2</v>
      </c>
      <c r="X253" s="423">
        <f t="shared" si="12"/>
        <v>-2.3618714058699489E-2</v>
      </c>
      <c r="Y253" s="423">
        <f t="shared" si="12"/>
        <v>-2.2356480423952024E-2</v>
      </c>
      <c r="Z253" s="423">
        <f t="shared" si="13"/>
        <v>-1.9614834523601125E-3</v>
      </c>
      <c r="AA253" s="423">
        <f t="shared" si="13"/>
        <v>-6.1955352740189366E-2</v>
      </c>
    </row>
    <row r="254" spans="1:27">
      <c r="A254" s="24">
        <v>45561</v>
      </c>
      <c r="B254" s="421">
        <f>'Bonds (CP)'!O256*'Bonds Portfolio'!$H$3</f>
        <v>-4.5057162071284472E-5</v>
      </c>
      <c r="C254" s="421">
        <f>'Bonds (CP)'!P256*'Bonds Portfolio'!$H$4</f>
        <v>-4.2741896529213897E-4</v>
      </c>
      <c r="D254" s="421">
        <f>'Bonds (CP)'!Q256*'Bonds Portfolio'!$H$5</f>
        <v>-2.7397885036451087E-4</v>
      </c>
      <c r="E254" s="421">
        <f>'Bonds (CP)'!R256*'Bonds Portfolio'!$H$6</f>
        <v>-8.3612118201576997E-4</v>
      </c>
      <c r="F254" s="421">
        <f>'Bonds (CP)'!S256*'Bonds Portfolio'!H$7</f>
        <v>-2.6925723693946328E-3</v>
      </c>
      <c r="G254" s="422">
        <f t="shared" si="11"/>
        <v>-4.2751485291383368E-3</v>
      </c>
      <c r="K254" s="24">
        <v>45602</v>
      </c>
      <c r="L254" s="423">
        <f>'Bonds (CP)'!AT285*'Final Portfolio'!$Y$3</f>
        <v>-2.5998523743131496E-4</v>
      </c>
      <c r="M254" s="423">
        <f>'Bonds (CP)'!AU285*'Final Portfolio'!$Y$4</f>
        <v>-1.3380692695025703E-2</v>
      </c>
      <c r="N254" s="423">
        <f>'Bonds (CP)'!AV285*'Final Portfolio'!$Y$5</f>
        <v>-2.1356919312109843E-2</v>
      </c>
      <c r="O254" s="423">
        <f>'Bonds (CP)'!AW285*'Final Portfolio'!$Y$6</f>
        <v>-1.7772961117766571E-2</v>
      </c>
      <c r="P254" s="423">
        <f>'Bonds (CP)'!AX285*'Final Portfolio'!$Y$7</f>
        <v>-6.8660602215981248E-4</v>
      </c>
      <c r="Q254" s="423">
        <f>SUM(L254:P254)</f>
        <v>-5.3457164384493244E-2</v>
      </c>
      <c r="U254" s="24">
        <v>45602</v>
      </c>
      <c r="V254" s="423">
        <f t="shared" si="12"/>
        <v>-2.538930684006083E-4</v>
      </c>
      <c r="W254" s="423">
        <f t="shared" si="12"/>
        <v>-1.3374600525994996E-2</v>
      </c>
      <c r="X254" s="423">
        <f t="shared" si="12"/>
        <v>-2.1350827143079138E-2</v>
      </c>
      <c r="Y254" s="423">
        <f t="shared" si="12"/>
        <v>-1.7766868948735866E-2</v>
      </c>
      <c r="Z254" s="423">
        <f t="shared" si="13"/>
        <v>-6.8051385312910577E-4</v>
      </c>
      <c r="AA254" s="423">
        <f t="shared" si="13"/>
        <v>-5.3451072215462539E-2</v>
      </c>
    </row>
    <row r="255" spans="1:27">
      <c r="A255" s="24">
        <v>45562</v>
      </c>
      <c r="B255" s="421">
        <f>'Bonds (CP)'!O257*'Bonds Portfolio'!$H$3</f>
        <v>-2.4758545393471199E-5</v>
      </c>
      <c r="C255" s="421">
        <f>'Bonds (CP)'!P257*'Bonds Portfolio'!$H$4</f>
        <v>-6.9348562418954085E-4</v>
      </c>
      <c r="D255" s="421">
        <f>'Bonds (CP)'!Q257*'Bonds Portfolio'!$H$5</f>
        <v>-1.1839144844067915E-3</v>
      </c>
      <c r="E255" s="421">
        <f>'Bonds (CP)'!R257*'Bonds Portfolio'!$H$6</f>
        <v>-8.3523947779075075E-4</v>
      </c>
      <c r="F255" s="421">
        <f>'Bonds (CP)'!S257*'Bonds Portfolio'!H$7</f>
        <v>1.0397123829362623E-3</v>
      </c>
      <c r="G255" s="422">
        <f t="shared" si="11"/>
        <v>-1.6976857488442919E-3</v>
      </c>
      <c r="K255" s="24">
        <v>45603</v>
      </c>
      <c r="L255" s="423">
        <f>'Bonds (CP)'!AT286*'Final Portfolio'!$Y$3</f>
        <v>-2.2273362373633642E-4</v>
      </c>
      <c r="M255" s="423">
        <f>'Bonds (CP)'!AU286*'Final Portfolio'!$Y$4</f>
        <v>-1.065682019294564E-2</v>
      </c>
      <c r="N255" s="423">
        <f>'Bonds (CP)'!AV286*'Final Portfolio'!$Y$5</f>
        <v>-1.4886201847842813E-2</v>
      </c>
      <c r="O255" s="423">
        <f>'Bonds (CP)'!AW286*'Final Portfolio'!$Y$6</f>
        <v>-5.7815940744430482E-3</v>
      </c>
      <c r="P255" s="423">
        <f>'Bonds (CP)'!AX286*'Final Portfolio'!$Y$7</f>
        <v>2.9705630701035955E-3</v>
      </c>
      <c r="Q255" s="423">
        <f>SUM(L255:P255)</f>
        <v>-2.8576786668864245E-2</v>
      </c>
      <c r="U255" s="24">
        <v>45603</v>
      </c>
      <c r="V255" s="423">
        <f t="shared" si="12"/>
        <v>-2.1664145470562976E-4</v>
      </c>
      <c r="W255" s="423">
        <f t="shared" si="12"/>
        <v>-1.0650728023914932E-2</v>
      </c>
      <c r="X255" s="423">
        <f t="shared" si="12"/>
        <v>-1.4880109678812106E-2</v>
      </c>
      <c r="Y255" s="423">
        <f t="shared" si="12"/>
        <v>-5.7755019054123412E-3</v>
      </c>
      <c r="Z255" s="423">
        <f t="shared" si="13"/>
        <v>2.9766552391343021E-3</v>
      </c>
      <c r="AA255" s="423">
        <f t="shared" si="13"/>
        <v>-2.857069449983354E-2</v>
      </c>
    </row>
    <row r="256" spans="1:27">
      <c r="A256" s="24">
        <v>45565</v>
      </c>
      <c r="B256" s="421">
        <f>'Bonds (CP)'!O258*'Bonds Portfolio'!$H$3</f>
        <v>-8.0783722682736112E-5</v>
      </c>
      <c r="C256" s="421">
        <f>'Bonds (CP)'!P258*'Bonds Portfolio'!$H$4</f>
        <v>-9.5831271863737835E-4</v>
      </c>
      <c r="D256" s="421">
        <f>'Bonds (CP)'!Q258*'Bonds Portfolio'!$H$5</f>
        <v>-9.1016769676092459E-4</v>
      </c>
      <c r="E256" s="421">
        <f>'Bonds (CP)'!R258*'Bonds Portfolio'!$H$6</f>
        <v>-1.1670900038984755E-3</v>
      </c>
      <c r="F256" s="421">
        <f>'Bonds (CP)'!S258*'Bonds Portfolio'!H$7</f>
        <v>-2.0776902374168376E-4</v>
      </c>
      <c r="G256" s="422">
        <f t="shared" si="11"/>
        <v>-3.3241231657211989E-3</v>
      </c>
      <c r="K256" s="24">
        <v>45604</v>
      </c>
      <c r="L256" s="423">
        <f>'Bonds (CP)'!AT287*'Final Portfolio'!$Y$3</f>
        <v>-2.0966946225949522E-4</v>
      </c>
      <c r="M256" s="423">
        <f>'Bonds (CP)'!AU287*'Final Portfolio'!$Y$4</f>
        <v>-9.5815928131964424E-3</v>
      </c>
      <c r="N256" s="423">
        <f>'Bonds (CP)'!AV287*'Final Portfolio'!$Y$5</f>
        <v>-1.2884288412082889E-2</v>
      </c>
      <c r="O256" s="423">
        <f>'Bonds (CP)'!AW287*'Final Portfolio'!$Y$6</f>
        <v>-2.7976666547424246E-3</v>
      </c>
      <c r="P256" s="423">
        <f>'Bonds (CP)'!AX287*'Final Portfolio'!$Y$7</f>
        <v>3.5714500643777591E-3</v>
      </c>
      <c r="Q256" s="423">
        <f>SUM(L256:P256)</f>
        <v>-2.1901767277903491E-2</v>
      </c>
      <c r="U256" s="24">
        <v>45604</v>
      </c>
      <c r="V256" s="423">
        <f t="shared" si="12"/>
        <v>-2.0357729322878856E-4</v>
      </c>
      <c r="W256" s="423">
        <f t="shared" si="12"/>
        <v>-9.5755006441657353E-3</v>
      </c>
      <c r="X256" s="423">
        <f t="shared" si="12"/>
        <v>-1.2878196243052182E-2</v>
      </c>
      <c r="Y256" s="423">
        <f t="shared" si="12"/>
        <v>-2.791574485711718E-3</v>
      </c>
      <c r="Z256" s="423">
        <f t="shared" si="13"/>
        <v>3.5775422334084657E-3</v>
      </c>
      <c r="AA256" s="423">
        <f t="shared" si="13"/>
        <v>-2.1895675108872786E-2</v>
      </c>
    </row>
    <row r="257" spans="1:27">
      <c r="A257" s="24">
        <v>45566</v>
      </c>
      <c r="B257" s="421">
        <f>'Bonds (CP)'!O259*'Bonds Portfolio'!$H$3</f>
        <v>-3.3617661816362035E-5</v>
      </c>
      <c r="C257" s="421">
        <f>'Bonds (CP)'!P259*'Bonds Portfolio'!$H$4</f>
        <v>-2.6635628890978323E-4</v>
      </c>
      <c r="D257" s="421">
        <f>'Bonds (CP)'!Q259*'Bonds Portfolio'!$H$5</f>
        <v>-1.8220947635594903E-4</v>
      </c>
      <c r="E257" s="421">
        <f>'Bonds (CP)'!R259*'Bonds Portfolio'!$H$6</f>
        <v>-3.3368296367192798E-4</v>
      </c>
      <c r="F257" s="421">
        <f>'Bonds (CP)'!S259*'Bonds Portfolio'!H$7</f>
        <v>-4.8987274714427879E-3</v>
      </c>
      <c r="G257" s="422">
        <f t="shared" si="11"/>
        <v>-5.7145938621968101E-3</v>
      </c>
      <c r="K257" s="24">
        <v>45607</v>
      </c>
      <c r="L257" s="423">
        <f>'Bonds (CP)'!AT288*'Final Portfolio'!$Y$3</f>
        <v>-1.5253957783641249E-4</v>
      </c>
      <c r="M257" s="423">
        <f>'Bonds (CP)'!AU288*'Final Portfolio'!$Y$4</f>
        <v>-7.9898790958599798E-3</v>
      </c>
      <c r="N257" s="423">
        <f>'Bonds (CP)'!AV288*'Final Portfolio'!$Y$5</f>
        <v>-1.1875151081142029E-2</v>
      </c>
      <c r="O257" s="423">
        <f>'Bonds (CP)'!AW288*'Final Portfolio'!$Y$6</f>
        <v>-2.1516640926490015E-3</v>
      </c>
      <c r="P257" s="423">
        <f>'Bonds (CP)'!AX288*'Final Portfolio'!$Y$7</f>
        <v>3.9408041395029977E-3</v>
      </c>
      <c r="Q257" s="423">
        <f>SUM(L257:P257)</f>
        <v>-1.8228429707984422E-2</v>
      </c>
      <c r="U257" s="24">
        <v>45607</v>
      </c>
      <c r="V257" s="423">
        <f t="shared" si="12"/>
        <v>-1.4644740880570583E-4</v>
      </c>
      <c r="W257" s="423">
        <f t="shared" si="12"/>
        <v>-7.9837869268292727E-3</v>
      </c>
      <c r="X257" s="423">
        <f t="shared" si="12"/>
        <v>-1.1869058912111322E-2</v>
      </c>
      <c r="Y257" s="423">
        <f t="shared" si="12"/>
        <v>-2.1455719236182949E-3</v>
      </c>
      <c r="Z257" s="423">
        <f t="shared" si="13"/>
        <v>3.9468963085337047E-3</v>
      </c>
      <c r="AA257" s="423">
        <f t="shared" si="13"/>
        <v>-1.8222337538953717E-2</v>
      </c>
    </row>
    <row r="258" spans="1:27">
      <c r="A258" s="24">
        <v>45567</v>
      </c>
      <c r="B258" s="421">
        <f>'Bonds (CP)'!O260*'Bonds Portfolio'!$H$3</f>
        <v>2.4675650790995275E-5</v>
      </c>
      <c r="C258" s="421">
        <f>'Bonds (CP)'!P260*'Bonds Portfolio'!$H$4</f>
        <v>-2.6623940169905681E-4</v>
      </c>
      <c r="D258" s="421">
        <f>'Bonds (CP)'!Q260*'Bonds Portfolio'!$H$5</f>
        <v>-9.9970098554572127E-4</v>
      </c>
      <c r="E258" s="421">
        <f>'Bonds (CP)'!R260*'Bonds Portfolio'!$H$6</f>
        <v>-2.4875428272197997E-3</v>
      </c>
      <c r="F258" s="421">
        <f>'Bonds (CP)'!S260*'Bonds Portfolio'!H$7</f>
        <v>-8.1436037308405906E-4</v>
      </c>
      <c r="G258" s="422">
        <f t="shared" si="11"/>
        <v>-4.5431679367576418E-3</v>
      </c>
      <c r="K258" s="24">
        <v>45608</v>
      </c>
      <c r="L258" s="423">
        <f>'Bonds (CP)'!AT289*'Final Portfolio'!$Y$3</f>
        <v>-1.3935845633709866E-4</v>
      </c>
      <c r="M258" s="423">
        <f>'Bonds (CP)'!AU289*'Final Portfolio'!$Y$4</f>
        <v>-6.9084738770967208E-3</v>
      </c>
      <c r="N258" s="423">
        <f>'Bonds (CP)'!AV289*'Final Portfolio'!$Y$5</f>
        <v>-8.9873024819009297E-3</v>
      </c>
      <c r="O258" s="423">
        <f>'Bonds (CP)'!AW289*'Final Portfolio'!$Y$6</f>
        <v>4.3239082142161101E-4</v>
      </c>
      <c r="P258" s="423">
        <f>'Bonds (CP)'!AX289*'Final Portfolio'!$Y$7</f>
        <v>4.2387343071057272E-3</v>
      </c>
      <c r="Q258" s="423">
        <f>SUM(L258:P258)</f>
        <v>-1.1364009686807413E-2</v>
      </c>
      <c r="U258" s="24">
        <v>45608</v>
      </c>
      <c r="V258" s="423">
        <f t="shared" si="12"/>
        <v>-1.33266287306392E-4</v>
      </c>
      <c r="W258" s="423">
        <f t="shared" si="12"/>
        <v>-6.9023817080660138E-3</v>
      </c>
      <c r="X258" s="423">
        <f t="shared" si="12"/>
        <v>-8.9812103128702227E-3</v>
      </c>
      <c r="Y258" s="423">
        <f t="shared" si="12"/>
        <v>4.3848299045231768E-4</v>
      </c>
      <c r="Z258" s="423">
        <f t="shared" si="13"/>
        <v>4.2448264761364343E-3</v>
      </c>
      <c r="AA258" s="423">
        <f t="shared" si="13"/>
        <v>-1.1357917517776706E-2</v>
      </c>
    </row>
    <row r="259" spans="1:27">
      <c r="A259" s="24">
        <v>45568</v>
      </c>
      <c r="B259" s="421">
        <f>'Bonds (CP)'!O261*'Bonds Portfolio'!$H$3</f>
        <v>-5.3729847130567212E-5</v>
      </c>
      <c r="C259" s="421">
        <f>'Bonds (CP)'!P261*'Bonds Portfolio'!$H$4</f>
        <v>-1.0089045516825496E-3</v>
      </c>
      <c r="D259" s="421">
        <f>'Bonds (CP)'!Q261*'Bonds Portfolio'!$H$5</f>
        <v>-1.6311845788523518E-3</v>
      </c>
      <c r="E259" s="421">
        <f>'Bonds (CP)'!R261*'Bonds Portfolio'!$H$6</f>
        <v>-2.6438473829348912E-3</v>
      </c>
      <c r="F259" s="421">
        <f>'Bonds (CP)'!S261*'Bonds Portfolio'!H$7</f>
        <v>-3.219753668114288E-3</v>
      </c>
      <c r="G259" s="422">
        <f t="shared" si="11"/>
        <v>-8.5574200287146483E-3</v>
      </c>
      <c r="K259" s="24">
        <v>45609</v>
      </c>
      <c r="L259" s="423">
        <f>'Bonds (CP)'!AT290*'Final Portfolio'!$Y$3</f>
        <v>-1.4842912509276717E-4</v>
      </c>
      <c r="M259" s="423">
        <f>'Bonds (CP)'!AU290*'Final Portfolio'!$Y$4</f>
        <v>-6.3927248074128508E-3</v>
      </c>
      <c r="N259" s="423">
        <f>'Bonds (CP)'!AV290*'Final Portfolio'!$Y$5</f>
        <v>-6.6985570651800167E-3</v>
      </c>
      <c r="O259" s="423">
        <f>'Bonds (CP)'!AW290*'Final Portfolio'!$Y$6</f>
        <v>6.7653812454594635E-3</v>
      </c>
      <c r="P259" s="423">
        <f>'Bonds (CP)'!AX290*'Final Portfolio'!$Y$7</f>
        <v>6.1796287905714229E-3</v>
      </c>
      <c r="Q259" s="423">
        <f>SUM(L259:P259)</f>
        <v>-2.9470096165474732E-4</v>
      </c>
      <c r="U259" s="24">
        <v>45609</v>
      </c>
      <c r="V259" s="423">
        <f t="shared" si="12"/>
        <v>-1.4233695606206051E-4</v>
      </c>
      <c r="W259" s="423">
        <f t="shared" si="12"/>
        <v>-6.3866326383821437E-3</v>
      </c>
      <c r="X259" s="423">
        <f t="shared" si="12"/>
        <v>-6.6924648961493097E-3</v>
      </c>
      <c r="Y259" s="423">
        <f t="shared" ref="Y259:AA322" si="14">O259-$L$485</f>
        <v>6.7714734144901706E-3</v>
      </c>
      <c r="Z259" s="423">
        <f t="shared" si="13"/>
        <v>6.18572095960213E-3</v>
      </c>
      <c r="AA259" s="423">
        <f t="shared" si="13"/>
        <v>-2.8860879262404066E-4</v>
      </c>
    </row>
    <row r="260" spans="1:27">
      <c r="A260" s="24">
        <v>45569</v>
      </c>
      <c r="B260" s="421">
        <f>'Bonds (CP)'!O262*'Bonds Portfolio'!$H$3</f>
        <v>-2.4603572024699185E-5</v>
      </c>
      <c r="C260" s="421">
        <f>'Bonds (CP)'!P262*'Bonds Portfolio'!$H$4</f>
        <v>-5.8391068766387017E-4</v>
      </c>
      <c r="D260" s="421">
        <f>'Bonds (CP)'!Q262*'Bonds Portfolio'!$H$5</f>
        <v>-1.8162911226780214E-4</v>
      </c>
      <c r="E260" s="421">
        <f>'Bonds (CP)'!R262*'Bonds Portfolio'!$H$6</f>
        <v>8.3089550212128824E-4</v>
      </c>
      <c r="F260" s="421">
        <f>'Bonds (CP)'!S262*'Bonds Portfolio'!H$7</f>
        <v>-1.202394142567843E-3</v>
      </c>
      <c r="G260" s="422">
        <f t="shared" ref="G260:G323" si="15">SUM(B260:F260)</f>
        <v>-1.1616420124029264E-3</v>
      </c>
      <c r="K260" s="24">
        <v>45610</v>
      </c>
      <c r="L260" s="423">
        <f>'Bonds (CP)'!AT291*'Final Portfolio'!$Y$3</f>
        <v>-1.3595912986156923E-4</v>
      </c>
      <c r="M260" s="423">
        <f>'Bonds (CP)'!AU291*'Final Portfolio'!$Y$4</f>
        <v>-5.4110760053780547E-3</v>
      </c>
      <c r="N260" s="423">
        <f>'Bonds (CP)'!AV291*'Final Portfolio'!$Y$5</f>
        <v>-4.0068187439810578E-3</v>
      </c>
      <c r="O260" s="423">
        <f>'Bonds (CP)'!AW291*'Final Portfolio'!$Y$6</f>
        <v>1.0070150451881218E-2</v>
      </c>
      <c r="P260" s="423">
        <f>'Bonds (CP)'!AX291*'Final Portfolio'!$Y$7</f>
        <v>7.0992050021795759E-3</v>
      </c>
      <c r="Q260" s="423">
        <f>SUM(L260:P260)</f>
        <v>7.6155015748401124E-3</v>
      </c>
      <c r="U260" s="24">
        <v>45610</v>
      </c>
      <c r="V260" s="423">
        <f t="shared" ref="V260:AA323" si="16">L260-$L$485</f>
        <v>-1.2986696083086257E-4</v>
      </c>
      <c r="W260" s="423">
        <f t="shared" si="16"/>
        <v>-5.4049838363473476E-3</v>
      </c>
      <c r="X260" s="423">
        <f t="shared" si="16"/>
        <v>-4.0007265749503508E-3</v>
      </c>
      <c r="Y260" s="423">
        <f t="shared" si="14"/>
        <v>1.0076242620911925E-2</v>
      </c>
      <c r="Z260" s="423">
        <f t="shared" si="14"/>
        <v>7.1052971712102829E-3</v>
      </c>
      <c r="AA260" s="423">
        <f t="shared" si="14"/>
        <v>7.6215937438708194E-3</v>
      </c>
    </row>
    <row r="261" spans="1:27">
      <c r="A261" s="24">
        <v>45572</v>
      </c>
      <c r="B261" s="421">
        <f>'Bonds (CP)'!O263*'Bonds Portfolio'!$H$3</f>
        <v>-1.5647677037290154E-5</v>
      </c>
      <c r="C261" s="421">
        <f>'Bonds (CP)'!P263*'Bonds Portfolio'!$H$4</f>
        <v>-1.1118138472910673E-3</v>
      </c>
      <c r="D261" s="421">
        <f>'Bonds (CP)'!Q263*'Bonds Portfolio'!$H$5</f>
        <v>-1.9876133381759877E-3</v>
      </c>
      <c r="E261" s="421">
        <f>'Bonds (CP)'!R263*'Bonds Portfolio'!$H$6</f>
        <v>-2.964864188704004E-3</v>
      </c>
      <c r="F261" s="421">
        <f>'Bonds (CP)'!S263*'Bonds Portfolio'!H$7</f>
        <v>-1.1972611609291548E-3</v>
      </c>
      <c r="G261" s="422">
        <f t="shared" si="15"/>
        <v>-7.2772002121375048E-3</v>
      </c>
      <c r="K261" s="24">
        <v>45611</v>
      </c>
      <c r="L261" s="423">
        <f>'Bonds (CP)'!AT292*'Final Portfolio'!$Y$3</f>
        <v>-1.3258667545087754E-4</v>
      </c>
      <c r="M261" s="423">
        <f>'Bonds (CP)'!AU292*'Final Portfolio'!$Y$4</f>
        <v>-4.660267139241627E-3</v>
      </c>
      <c r="N261" s="423">
        <f>'Bonds (CP)'!AV292*'Final Portfolio'!$Y$5</f>
        <v>-3.7494051648466731E-3</v>
      </c>
      <c r="O261" s="423">
        <f>'Bonds (CP)'!AW292*'Final Portfolio'!$Y$6</f>
        <v>8.0768755782172873E-3</v>
      </c>
      <c r="P261" s="423">
        <f>'Bonds (CP)'!AX292*'Final Portfolio'!$Y$7</f>
        <v>6.5320753010845141E-3</v>
      </c>
      <c r="Q261" s="423">
        <f>SUM(L261:P261)</f>
        <v>6.0666918997626237E-3</v>
      </c>
      <c r="U261" s="24">
        <v>45611</v>
      </c>
      <c r="V261" s="423">
        <f t="shared" si="16"/>
        <v>-1.2649450642017088E-4</v>
      </c>
      <c r="W261" s="423">
        <f t="shared" si="16"/>
        <v>-4.6541749702109199E-3</v>
      </c>
      <c r="X261" s="423">
        <f t="shared" si="16"/>
        <v>-3.7433129958159665E-3</v>
      </c>
      <c r="Y261" s="423">
        <f t="shared" si="14"/>
        <v>8.0829677472479943E-3</v>
      </c>
      <c r="Z261" s="423">
        <f t="shared" si="14"/>
        <v>6.5381674701152212E-3</v>
      </c>
      <c r="AA261" s="423">
        <f t="shared" si="14"/>
        <v>6.0727840687933307E-3</v>
      </c>
    </row>
    <row r="262" spans="1:27">
      <c r="A262" s="24">
        <v>45573</v>
      </c>
      <c r="B262" s="421">
        <f>'Bonds (CP)'!O264*'Bonds Portfolio'!$H$3</f>
        <v>6.2737229328657131E-5</v>
      </c>
      <c r="C262" s="421">
        <f>'Bonds (CP)'!P264*'Bonds Portfolio'!$H$4</f>
        <v>3.185070425098395E-4</v>
      </c>
      <c r="D262" s="421">
        <f>'Bonds (CP)'!Q264*'Bonds Portfolio'!$H$5</f>
        <v>-5.4300551950024799E-4</v>
      </c>
      <c r="E262" s="421">
        <f>'Bonds (CP)'!R264*'Bonds Portfolio'!$H$6</f>
        <v>-9.8961522146833228E-4</v>
      </c>
      <c r="F262" s="421">
        <f>'Bonds (CP)'!S264*'Bonds Portfolio'!H$7</f>
        <v>2.2127073469161642E-3</v>
      </c>
      <c r="G262" s="422">
        <f t="shared" si="15"/>
        <v>1.0613308777860805E-3</v>
      </c>
      <c r="K262" s="24">
        <v>45614</v>
      </c>
      <c r="L262" s="423">
        <f>'Bonds (CP)'!AT293*'Final Portfolio'!$Y$3</f>
        <v>-1.0400330169211603E-4</v>
      </c>
      <c r="M262" s="423">
        <f>'Bonds (CP)'!AU293*'Final Portfolio'!$Y$4</f>
        <v>-3.1534970721694045E-3</v>
      </c>
      <c r="N262" s="423">
        <f>'Bonds (CP)'!AV293*'Final Portfolio'!$Y$5</f>
        <v>-1.6836478792002065E-3</v>
      </c>
      <c r="O262" s="423">
        <f>'Bonds (CP)'!AW293*'Final Portfolio'!$Y$6</f>
        <v>8.2667431421757261E-3</v>
      </c>
      <c r="P262" s="423">
        <f>'Bonds (CP)'!AX293*'Final Portfolio'!$Y$7</f>
        <v>5.9010738793091998E-3</v>
      </c>
      <c r="Q262" s="423">
        <f>SUM(L262:P262)</f>
        <v>9.2266687684231987E-3</v>
      </c>
      <c r="U262" s="24">
        <v>45614</v>
      </c>
      <c r="V262" s="423">
        <f t="shared" si="16"/>
        <v>-9.7911132661409356E-5</v>
      </c>
      <c r="W262" s="423">
        <f t="shared" si="16"/>
        <v>-3.1474049031386979E-3</v>
      </c>
      <c r="X262" s="423">
        <f t="shared" si="16"/>
        <v>-1.6775557101694999E-3</v>
      </c>
      <c r="Y262" s="423">
        <f t="shared" si="14"/>
        <v>8.2728353112064331E-3</v>
      </c>
      <c r="Z262" s="423">
        <f t="shared" si="14"/>
        <v>5.9071660483399069E-3</v>
      </c>
      <c r="AA262" s="423">
        <f t="shared" si="14"/>
        <v>9.2327609374539057E-3</v>
      </c>
    </row>
    <row r="263" spans="1:27">
      <c r="A263" s="24">
        <v>45574</v>
      </c>
      <c r="B263" s="421">
        <f>'Bonds (CP)'!O265*'Bonds Portfolio'!$H$3</f>
        <v>-2.0150375939850961E-5</v>
      </c>
      <c r="C263" s="421">
        <f>'Bonds (CP)'!P265*'Bonds Portfolio'!$H$4</f>
        <v>-3.1803807322230781E-4</v>
      </c>
      <c r="D263" s="421">
        <f>'Bonds (CP)'!Q265*'Bonds Portfolio'!$H$5</f>
        <v>-3.6196025216508274E-4</v>
      </c>
      <c r="E263" s="421">
        <f>'Bonds (CP)'!R265*'Bonds Portfolio'!$H$6</f>
        <v>-3.3001794563264521E-4</v>
      </c>
      <c r="F263" s="421">
        <f>'Bonds (CP)'!S265*'Bonds Portfolio'!H$7</f>
        <v>0</v>
      </c>
      <c r="G263" s="422">
        <f t="shared" si="15"/>
        <v>-1.0301666469598868E-3</v>
      </c>
      <c r="K263" s="24">
        <v>45615</v>
      </c>
      <c r="L263" s="423">
        <f>'Bonds (CP)'!AT294*'Final Portfolio'!$Y$3</f>
        <v>-1.5312422820449646E-4</v>
      </c>
      <c r="M263" s="423">
        <f>'Bonds (CP)'!AU294*'Final Portfolio'!$Y$4</f>
        <v>-5.9696399963495312E-3</v>
      </c>
      <c r="N263" s="423">
        <f>'Bonds (CP)'!AV294*'Final Portfolio'!$Y$5</f>
        <v>-7.0453003723665204E-3</v>
      </c>
      <c r="O263" s="423">
        <f>'Bonds (CP)'!AW294*'Final Portfolio'!$Y$6</f>
        <v>1.7157028081579951E-3</v>
      </c>
      <c r="P263" s="423">
        <f>'Bonds (CP)'!AX294*'Final Portfolio'!$Y$7</f>
        <v>4.8318294433961004E-3</v>
      </c>
      <c r="Q263" s="423">
        <f>SUM(L263:P263)</f>
        <v>-6.6205323453664526E-3</v>
      </c>
      <c r="U263" s="24">
        <v>45615</v>
      </c>
      <c r="V263" s="423">
        <f t="shared" si="16"/>
        <v>-1.4703205917378979E-4</v>
      </c>
      <c r="W263" s="423">
        <f t="shared" si="16"/>
        <v>-5.9635478273188242E-3</v>
      </c>
      <c r="X263" s="423">
        <f t="shared" si="16"/>
        <v>-7.0392082033358134E-3</v>
      </c>
      <c r="Y263" s="423">
        <f t="shared" si="14"/>
        <v>1.7217949771887017E-3</v>
      </c>
      <c r="Z263" s="423">
        <f t="shared" si="14"/>
        <v>4.8379216124268074E-3</v>
      </c>
      <c r="AA263" s="423">
        <f t="shared" si="14"/>
        <v>-6.6144401763357456E-3</v>
      </c>
    </row>
    <row r="264" spans="1:27">
      <c r="A264" s="24">
        <v>45575</v>
      </c>
      <c r="B264" s="421">
        <f>'Bonds (CP)'!O266*'Bonds Portfolio'!$H$3</f>
        <v>3.1381733021080294E-5</v>
      </c>
      <c r="C264" s="421">
        <f>'Bonds (CP)'!P266*'Bonds Portfolio'!$H$4</f>
        <v>4.2481759687632524E-4</v>
      </c>
      <c r="D264" s="421">
        <f>'Bonds (CP)'!Q266*'Bonds Portfolio'!$H$5</f>
        <v>3.625302849772496E-4</v>
      </c>
      <c r="E264" s="421">
        <f>'Bonds (CP)'!R266*'Bonds Portfolio'!$H$6</f>
        <v>1.4914971780839014E-3</v>
      </c>
      <c r="F264" s="421">
        <f>'Bonds (CP)'!S266*'Bonds Portfolio'!H$7</f>
        <v>2.2302739603838268E-3</v>
      </c>
      <c r="G264" s="422">
        <f t="shared" si="15"/>
        <v>4.5405007533423835E-3</v>
      </c>
      <c r="K264" s="24">
        <v>45616</v>
      </c>
      <c r="L264" s="423">
        <f>'Bonds (CP)'!AT295*'Final Portfolio'!$Y$3</f>
        <v>-1.3353115727002929E-4</v>
      </c>
      <c r="M264" s="423">
        <f>'Bonds (CP)'!AU295*'Final Portfolio'!$Y$4</f>
        <v>-4.479592872523348E-3</v>
      </c>
      <c r="N264" s="423">
        <f>'Bonds (CP)'!AV295*'Final Portfolio'!$Y$5</f>
        <v>-3.6091903160483264E-3</v>
      </c>
      <c r="O264" s="423">
        <f>'Bonds (CP)'!AW295*'Final Portfolio'!$Y$6</f>
        <v>4.5271350902199321E-3</v>
      </c>
      <c r="P264" s="423">
        <f>'Bonds (CP)'!AX295*'Final Portfolio'!$Y$7</f>
        <v>3.3084558064232737E-3</v>
      </c>
      <c r="Q264" s="423">
        <f>SUM(L264:P264)</f>
        <v>-3.8672344919849812E-4</v>
      </c>
      <c r="U264" s="24">
        <v>45616</v>
      </c>
      <c r="V264" s="423">
        <f t="shared" si="16"/>
        <v>-1.2743898823932263E-4</v>
      </c>
      <c r="W264" s="423">
        <f t="shared" si="16"/>
        <v>-4.4735007034926409E-3</v>
      </c>
      <c r="X264" s="423">
        <f t="shared" si="16"/>
        <v>-3.6030981470176198E-3</v>
      </c>
      <c r="Y264" s="423">
        <f t="shared" si="14"/>
        <v>4.5332272592506391E-3</v>
      </c>
      <c r="Z264" s="423">
        <f t="shared" si="14"/>
        <v>3.3145479754539803E-3</v>
      </c>
      <c r="AA264" s="423">
        <f t="shared" si="14"/>
        <v>-3.8063128016779145E-4</v>
      </c>
    </row>
    <row r="265" spans="1:27">
      <c r="A265" s="24">
        <v>45576</v>
      </c>
      <c r="B265" s="421">
        <f>'Bonds (CP)'!O267*'Bonds Portfolio'!$H$3</f>
        <v>2.6925653047557942E-5</v>
      </c>
      <c r="C265" s="421">
        <f>'Bonds (CP)'!P267*'Bonds Portfolio'!$H$4</f>
        <v>4.7833458931853735E-4</v>
      </c>
      <c r="D265" s="421">
        <f>'Bonds (CP)'!Q267*'Bonds Portfolio'!$H$5</f>
        <v>7.2607980347423617E-4</v>
      </c>
      <c r="E265" s="421">
        <f>'Bonds (CP)'!R267*'Bonds Portfolio'!$H$6</f>
        <v>1.1612836084155009E-3</v>
      </c>
      <c r="F265" s="421">
        <f>'Bonds (CP)'!S267*'Bonds Portfolio'!H$7</f>
        <v>2.4542317709664867E-3</v>
      </c>
      <c r="G265" s="422">
        <f t="shared" si="15"/>
        <v>4.8468554252223198E-3</v>
      </c>
      <c r="K265" s="24">
        <v>45617</v>
      </c>
      <c r="L265" s="423">
        <f>'Bonds (CP)'!AT296*'Final Portfolio'!$Y$3</f>
        <v>-1.7018827591877005E-4</v>
      </c>
      <c r="M265" s="423">
        <f>'Bonds (CP)'!AU296*'Final Portfolio'!$Y$4</f>
        <v>-5.5141900284491549E-3</v>
      </c>
      <c r="N265" s="423">
        <f>'Bonds (CP)'!AV296*'Final Portfolio'!$Y$5</f>
        <v>-4.3778854263437682E-3</v>
      </c>
      <c r="O265" s="423">
        <f>'Bonds (CP)'!AW296*'Final Portfolio'!$Y$6</f>
        <v>0</v>
      </c>
      <c r="P265" s="423">
        <f>'Bonds (CP)'!AX296*'Final Portfolio'!$Y$7</f>
        <v>3.3649716359379633E-4</v>
      </c>
      <c r="Q265" s="423">
        <f>SUM(L265:P265)</f>
        <v>-9.7257665671178981E-3</v>
      </c>
      <c r="U265" s="24">
        <v>45617</v>
      </c>
      <c r="V265" s="423">
        <f t="shared" si="16"/>
        <v>-1.6409610688806339E-4</v>
      </c>
      <c r="W265" s="423">
        <f t="shared" si="16"/>
        <v>-5.5080978594184479E-3</v>
      </c>
      <c r="X265" s="423">
        <f t="shared" si="16"/>
        <v>-4.3717932573130612E-3</v>
      </c>
      <c r="Y265" s="423">
        <f t="shared" si="14"/>
        <v>6.0921690307066707E-6</v>
      </c>
      <c r="Z265" s="423">
        <f t="shared" si="14"/>
        <v>3.42589332624503E-4</v>
      </c>
      <c r="AA265" s="423">
        <f t="shared" si="14"/>
        <v>-9.719674398087191E-3</v>
      </c>
    </row>
    <row r="266" spans="1:27">
      <c r="A266" s="24">
        <v>45579</v>
      </c>
      <c r="B266" s="421">
        <f>'Bonds (CP)'!O268*'Bonds Portfolio'!$H$3</f>
        <v>-6.7297229430035804E-6</v>
      </c>
      <c r="C266" s="421">
        <f>'Bonds (CP)'!P268*'Bonds Portfolio'!$H$4</f>
        <v>-2.1230017935569822E-4</v>
      </c>
      <c r="D266" s="421">
        <f>'Bonds (CP)'!Q268*'Bonds Portfolio'!$H$5</f>
        <v>-9.0631898613003446E-5</v>
      </c>
      <c r="E266" s="421">
        <f>'Bonds (CP)'!R268*'Bonds Portfolio'!$H$6</f>
        <v>4.9757679843563608E-4</v>
      </c>
      <c r="F266" s="421">
        <f>'Bonds (CP)'!S268*'Bonds Portfolio'!H$7</f>
        <v>2.8925980050237212E-3</v>
      </c>
      <c r="G266" s="422">
        <f t="shared" si="15"/>
        <v>3.0805130025476522E-3</v>
      </c>
      <c r="K266" s="24">
        <v>45618</v>
      </c>
      <c r="L266" s="423">
        <f>'Bonds (CP)'!AT297*'Final Portfolio'!$Y$3</f>
        <v>-1.7924683440223799E-4</v>
      </c>
      <c r="M266" s="423">
        <f>'Bonds (CP)'!AU297*'Final Portfolio'!$Y$4</f>
        <v>-5.5184700362281708E-3</v>
      </c>
      <c r="N266" s="423">
        <f>'Bonds (CP)'!AV297*'Final Portfolio'!$Y$5</f>
        <v>-4.2536447604578859E-3</v>
      </c>
      <c r="O266" s="423">
        <f>'Bonds (CP)'!AW297*'Final Portfolio'!$Y$6</f>
        <v>0</v>
      </c>
      <c r="P266" s="423">
        <f>'Bonds (CP)'!AX297*'Final Portfolio'!$Y$7</f>
        <v>-3.3693576958408354E-4</v>
      </c>
      <c r="Q266" s="423">
        <f>SUM(L266:P266)</f>
        <v>-1.0288297400672379E-2</v>
      </c>
      <c r="U266" s="24">
        <v>45618</v>
      </c>
      <c r="V266" s="423">
        <f t="shared" si="16"/>
        <v>-1.7315466537153133E-4</v>
      </c>
      <c r="W266" s="423">
        <f t="shared" si="16"/>
        <v>-5.5123778671974637E-3</v>
      </c>
      <c r="X266" s="423">
        <f t="shared" si="16"/>
        <v>-4.2475525914271789E-3</v>
      </c>
      <c r="Y266" s="423">
        <f t="shared" si="14"/>
        <v>6.0921690307066707E-6</v>
      </c>
      <c r="Z266" s="423">
        <f t="shared" si="14"/>
        <v>-3.3084360055337687E-4</v>
      </c>
      <c r="AA266" s="423">
        <f t="shared" si="14"/>
        <v>-1.0282205231641672E-2</v>
      </c>
    </row>
    <row r="267" spans="1:27">
      <c r="A267" s="24">
        <v>45580</v>
      </c>
      <c r="B267" s="421">
        <f>'Bonds (CP)'!O269*'Bonds Portfolio'!$H$3</f>
        <v>-2.2430532306656037E-6</v>
      </c>
      <c r="C267" s="421">
        <f>'Bonds (CP)'!P269*'Bonds Portfolio'!$H$4</f>
        <v>-2.122258852555463E-4</v>
      </c>
      <c r="D267" s="421">
        <f>'Bonds (CP)'!Q269*'Bonds Portfolio'!$H$5</f>
        <v>-3.6222053641022051E-4</v>
      </c>
      <c r="E267" s="421">
        <f>'Bonds (CP)'!R269*'Bonds Portfolio'!$H$6</f>
        <v>-6.6185835286620639E-4</v>
      </c>
      <c r="F267" s="421">
        <f>'Bonds (CP)'!S269*'Bonds Portfolio'!H$7</f>
        <v>-3.0643560138702299E-3</v>
      </c>
      <c r="G267" s="422">
        <f t="shared" si="15"/>
        <v>-4.3029038416328687E-3</v>
      </c>
      <c r="K267" s="24">
        <v>45621</v>
      </c>
      <c r="L267" s="423">
        <f>'Bonds (CP)'!AT298*'Final Portfolio'!$Y$3</f>
        <v>-1.9210245464247545E-4</v>
      </c>
      <c r="M267" s="423">
        <f>'Bonds (CP)'!AU298*'Final Portfolio'!$Y$4</f>
        <v>-6.2011212141569148E-3</v>
      </c>
      <c r="N267" s="423">
        <f>'Bonds (CP)'!AV298*'Final Portfolio'!$Y$5</f>
        <v>-5.9097199407686964E-3</v>
      </c>
      <c r="O267" s="423">
        <f>'Bonds (CP)'!AW298*'Final Portfolio'!$Y$6</f>
        <v>-1.4969783575661468E-3</v>
      </c>
      <c r="P267" s="423">
        <f>'Bonds (CP)'!AX298*'Final Portfolio'!$Y$7</f>
        <v>-9.4669391954826487E-4</v>
      </c>
      <c r="Q267" s="423">
        <f>SUM(L267:P267)</f>
        <v>-1.4746615886682498E-2</v>
      </c>
      <c r="U267" s="24">
        <v>45621</v>
      </c>
      <c r="V267" s="423">
        <f t="shared" si="16"/>
        <v>-1.8601028561176879E-4</v>
      </c>
      <c r="W267" s="423">
        <f t="shared" si="16"/>
        <v>-6.1950290451262078E-3</v>
      </c>
      <c r="X267" s="423">
        <f t="shared" si="16"/>
        <v>-5.9036277717379893E-3</v>
      </c>
      <c r="Y267" s="423">
        <f t="shared" si="14"/>
        <v>-1.4908861885354402E-3</v>
      </c>
      <c r="Z267" s="423">
        <f t="shared" si="14"/>
        <v>-9.4060175051755815E-4</v>
      </c>
      <c r="AA267" s="423">
        <f t="shared" si="14"/>
        <v>-1.4740523717651791E-2</v>
      </c>
    </row>
    <row r="268" spans="1:27">
      <c r="A268" s="24">
        <v>45581</v>
      </c>
      <c r="B268" s="421">
        <f>'Bonds (CP)'!O270*'Bonds Portfolio'!$H$3</f>
        <v>2.6943699731905735E-5</v>
      </c>
      <c r="C268" s="421">
        <f>'Bonds (CP)'!P270*'Bonds Portfolio'!$H$4</f>
        <v>1.0618190346461809E-4</v>
      </c>
      <c r="D268" s="421">
        <f>'Bonds (CP)'!Q270*'Bonds Portfolio'!$H$5</f>
        <v>2.7202598584702241E-4</v>
      </c>
      <c r="E268" s="421">
        <f>'Bonds (CP)'!R270*'Bonds Portfolio'!$H$6</f>
        <v>0</v>
      </c>
      <c r="F268" s="421">
        <f>'Bonds (CP)'!S270*'Bonds Portfolio'!H$7</f>
        <v>-1.625117464661712E-3</v>
      </c>
      <c r="G268" s="422">
        <f t="shared" si="15"/>
        <v>-1.2199658756181658E-3</v>
      </c>
      <c r="K268" s="24">
        <v>45622</v>
      </c>
      <c r="L268" s="423">
        <f>'Bonds (CP)'!AT299*'Final Portfolio'!$Y$3</f>
        <v>-2.0173855994751633E-4</v>
      </c>
      <c r="M268" s="423">
        <f>'Bonds (CP)'!AU299*'Final Portfolio'!$Y$4</f>
        <v>-6.0281612583474508E-3</v>
      </c>
      <c r="N268" s="423">
        <f>'Bonds (CP)'!AV299*'Final Portfolio'!$Y$5</f>
        <v>-5.2717129025973775E-3</v>
      </c>
      <c r="O268" s="423">
        <f>'Bonds (CP)'!AW299*'Final Portfolio'!$Y$6</f>
        <v>-2.5585588975887809E-3</v>
      </c>
      <c r="P268" s="423">
        <f>'Bonds (CP)'!AX299*'Final Portfolio'!$Y$7</f>
        <v>-1.3320896915014091E-3</v>
      </c>
      <c r="Q268" s="423">
        <f>SUM(L268:P268)</f>
        <v>-1.5392261309982534E-2</v>
      </c>
      <c r="U268" s="24">
        <v>45622</v>
      </c>
      <c r="V268" s="423">
        <f t="shared" si="16"/>
        <v>-1.9564639091680967E-4</v>
      </c>
      <c r="W268" s="423">
        <f t="shared" si="16"/>
        <v>-6.0220690893167438E-3</v>
      </c>
      <c r="X268" s="423">
        <f t="shared" si="16"/>
        <v>-5.2656207335666705E-3</v>
      </c>
      <c r="Y268" s="423">
        <f t="shared" si="14"/>
        <v>-2.5524667285580743E-3</v>
      </c>
      <c r="Z268" s="423">
        <f t="shared" si="14"/>
        <v>-1.3259975224707025E-3</v>
      </c>
      <c r="AA268" s="423">
        <f t="shared" si="14"/>
        <v>-1.5386169140951826E-2</v>
      </c>
    </row>
    <row r="269" spans="1:27">
      <c r="A269" s="24">
        <v>45582</v>
      </c>
      <c r="B269" s="421">
        <f>'Bonds (CP)'!O271*'Bonds Portfolio'!$H$3</f>
        <v>4.491369197249551E-6</v>
      </c>
      <c r="C269" s="421">
        <f>'Bonds (CP)'!P271*'Bonds Portfolio'!$H$4</f>
        <v>-1.0612973190468988E-4</v>
      </c>
      <c r="D269" s="421">
        <f>'Bonds (CP)'!Q271*'Bonds Portfolio'!$H$5</f>
        <v>-5.4300551950024799E-4</v>
      </c>
      <c r="E269" s="421">
        <f>'Bonds (CP)'!R271*'Bonds Portfolio'!$H$6</f>
        <v>-9.9108952996585843E-4</v>
      </c>
      <c r="F269" s="421">
        <f>'Bonds (CP)'!S271*'Bonds Portfolio'!H$7</f>
        <v>-1.8164660704723054E-3</v>
      </c>
      <c r="G269" s="422">
        <f t="shared" si="15"/>
        <v>-3.4521994826458521E-3</v>
      </c>
      <c r="K269" s="24">
        <v>45623</v>
      </c>
      <c r="L269" s="423">
        <f>'Bonds (CP)'!AT300*'Final Portfolio'!$Y$3</f>
        <v>-2.3879620543016067E-4</v>
      </c>
      <c r="M269" s="423">
        <f>'Bonds (CP)'!AU300*'Final Portfolio'!$Y$4</f>
        <v>-6.2000542277776648E-3</v>
      </c>
      <c r="N269" s="423">
        <f>'Bonds (CP)'!AV300*'Final Portfolio'!$Y$5</f>
        <v>-4.8910922975017729E-3</v>
      </c>
      <c r="O269" s="423">
        <f>'Bonds (CP)'!AW300*'Final Portfolio'!$Y$6</f>
        <v>-1.9213969774525652E-3</v>
      </c>
      <c r="P269" s="423">
        <f>'Bonds (CP)'!AX300*'Final Portfolio'!$Y$7</f>
        <v>-1.5848254215127654E-3</v>
      </c>
      <c r="Q269" s="423">
        <f>SUM(L269:P269)</f>
        <v>-1.4836165129674931E-2</v>
      </c>
      <c r="U269" s="24">
        <v>45623</v>
      </c>
      <c r="V269" s="423">
        <f t="shared" si="16"/>
        <v>-2.3270403639945401E-4</v>
      </c>
      <c r="W269" s="423">
        <f t="shared" si="16"/>
        <v>-6.1939620587469577E-3</v>
      </c>
      <c r="X269" s="423">
        <f t="shared" si="16"/>
        <v>-4.8850001284710658E-3</v>
      </c>
      <c r="Y269" s="423">
        <f t="shared" si="14"/>
        <v>-1.9153048084218586E-3</v>
      </c>
      <c r="Z269" s="423">
        <f t="shared" si="14"/>
        <v>-1.5787332524820588E-3</v>
      </c>
      <c r="AA269" s="423">
        <f t="shared" si="14"/>
        <v>-1.4830072960644224E-2</v>
      </c>
    </row>
    <row r="270" spans="1:27">
      <c r="A270" s="24">
        <v>45583</v>
      </c>
      <c r="B270" s="421">
        <f>'Bonds (CP)'!O272*'Bonds Portfolio'!$H$3</f>
        <v>-3.140274522932738E-5</v>
      </c>
      <c r="C270" s="421">
        <f>'Bonds (CP)'!P272*'Bonds Portfolio'!$H$4</f>
        <v>-2.6514539220856201E-4</v>
      </c>
      <c r="D270" s="421">
        <f>'Bonds (CP)'!Q272*'Bonds Portfolio'!$H$5</f>
        <v>2.7194207424546053E-4</v>
      </c>
      <c r="E270" s="421">
        <f>'Bonds (CP)'!R272*'Bonds Portfolio'!$H$6</f>
        <v>8.2877286661774629E-4</v>
      </c>
      <c r="F270" s="421">
        <f>'Bonds (CP)'!S272*'Bonds Portfolio'!H$7</f>
        <v>-4.0311680780900086E-4</v>
      </c>
      <c r="G270" s="422">
        <f t="shared" si="15"/>
        <v>4.0104999561631655E-4</v>
      </c>
      <c r="K270" s="24">
        <v>45624</v>
      </c>
      <c r="L270" s="423">
        <f>'Bonds (CP)'!AT301*'Final Portfolio'!$Y$3</f>
        <v>-2.428256070640178E-4</v>
      </c>
      <c r="M270" s="423">
        <f>'Bonds (CP)'!AU301*'Final Portfolio'!$Y$4</f>
        <v>-6.8239052442958846E-3</v>
      </c>
      <c r="N270" s="423">
        <f>'Bonds (CP)'!AV301*'Final Portfolio'!$Y$5</f>
        <v>-5.3973097691096253E-3</v>
      </c>
      <c r="O270" s="423">
        <f>'Bonds (CP)'!AW301*'Final Portfolio'!$Y$6</f>
        <v>2.1413631177732872E-4</v>
      </c>
      <c r="P270" s="423">
        <f>'Bonds (CP)'!AX301*'Final Portfolio'!$Y$7</f>
        <v>8.0824982390080395E-4</v>
      </c>
      <c r="Q270" s="423">
        <f>SUM(L270:P270)</f>
        <v>-1.1441654484791395E-2</v>
      </c>
      <c r="U270" s="24">
        <v>45624</v>
      </c>
      <c r="V270" s="423">
        <f t="shared" si="16"/>
        <v>-2.3673343803331113E-4</v>
      </c>
      <c r="W270" s="423">
        <f t="shared" si="16"/>
        <v>-6.8178130752651776E-3</v>
      </c>
      <c r="X270" s="423">
        <f t="shared" si="16"/>
        <v>-5.3912176000789182E-3</v>
      </c>
      <c r="Y270" s="423">
        <f t="shared" si="14"/>
        <v>2.2022848080803539E-4</v>
      </c>
      <c r="Z270" s="423">
        <f t="shared" si="14"/>
        <v>8.1434199293151067E-4</v>
      </c>
      <c r="AA270" s="423">
        <f t="shared" si="14"/>
        <v>-1.1435562315760688E-2</v>
      </c>
    </row>
    <row r="271" spans="1:27">
      <c r="A271" s="24">
        <v>45586</v>
      </c>
      <c r="B271" s="421">
        <f>'Bonds (CP)'!O273*'Bonds Portfolio'!$H$3</f>
        <v>-4.2550346786998854E-5</v>
      </c>
      <c r="C271" s="421">
        <f>'Bonds (CP)'!P273*'Bonds Portfolio'!$H$4</f>
        <v>-5.8248310081227396E-4</v>
      </c>
      <c r="D271" s="421">
        <f>'Bonds (CP)'!Q273*'Bonds Portfolio'!$H$5</f>
        <v>-4.5247747040899784E-4</v>
      </c>
      <c r="E271" s="421">
        <f>'Bonds (CP)'!R273*'Bonds Portfolio'!$H$6</f>
        <v>8.2965707164661781E-4</v>
      </c>
      <c r="F271" s="421">
        <f>'Bonds (CP)'!S273*'Bonds Portfolio'!H$7</f>
        <v>3.676312233803789E-3</v>
      </c>
      <c r="G271" s="422">
        <f t="shared" si="15"/>
        <v>3.4284583874421362E-3</v>
      </c>
      <c r="K271" s="24">
        <v>45625</v>
      </c>
      <c r="L271" s="423">
        <f>'Bonds (CP)'!AT302*'Final Portfolio'!$Y$3</f>
        <v>-2.4891863217171297E-4</v>
      </c>
      <c r="M271" s="423">
        <f>'Bonds (CP)'!AU302*'Final Portfolio'!$Y$4</f>
        <v>-7.3868810766756707E-3</v>
      </c>
      <c r="N271" s="423">
        <f>'Bonds (CP)'!AV302*'Final Portfolio'!$Y$5</f>
        <v>-7.1738158742816541E-3</v>
      </c>
      <c r="O271" s="423">
        <f>'Bonds (CP)'!AW302*'Final Portfolio'!$Y$6</f>
        <v>2.1436453798727941E-4</v>
      </c>
      <c r="P271" s="423">
        <f>'Bonds (CP)'!AX302*'Final Portfolio'!$Y$7</f>
        <v>2.5349608584935043E-3</v>
      </c>
      <c r="Q271" s="423">
        <f>SUM(L271:P271)</f>
        <v>-1.2060290186648254E-2</v>
      </c>
      <c r="U271" s="24">
        <v>45625</v>
      </c>
      <c r="V271" s="423">
        <f t="shared" si="16"/>
        <v>-2.4282646314100631E-4</v>
      </c>
      <c r="W271" s="423">
        <f t="shared" si="16"/>
        <v>-7.3807889076449636E-3</v>
      </c>
      <c r="X271" s="423">
        <f t="shared" si="16"/>
        <v>-7.167723705250947E-3</v>
      </c>
      <c r="Y271" s="423">
        <f t="shared" si="14"/>
        <v>2.2045670701798607E-4</v>
      </c>
      <c r="Z271" s="423">
        <f t="shared" si="14"/>
        <v>2.5410530275242109E-3</v>
      </c>
      <c r="AA271" s="423">
        <f t="shared" si="14"/>
        <v>-1.2054198017617547E-2</v>
      </c>
    </row>
    <row r="272" spans="1:27">
      <c r="A272" s="24">
        <v>45587</v>
      </c>
      <c r="B272" s="421">
        <f>'Bonds (CP)'!O274*'Bonds Portfolio'!$H$3</f>
        <v>-1.0262215932739518E-4</v>
      </c>
      <c r="C272" s="421">
        <f>'Bonds (CP)'!P274*'Bonds Portfolio'!$H$4</f>
        <v>-1.3194836912892853E-3</v>
      </c>
      <c r="D272" s="421">
        <f>'Bonds (CP)'!Q274*'Bonds Portfolio'!$H$5</f>
        <v>-7.2305462223380712E-4</v>
      </c>
      <c r="E272" s="421">
        <f>'Bonds (CP)'!R274*'Bonds Portfolio'!$H$6</f>
        <v>1.4975608634407156E-3</v>
      </c>
      <c r="F272" s="421">
        <f>'Bonds (CP)'!S274*'Bonds Portfolio'!H$7</f>
        <v>4.0898123244438101E-4</v>
      </c>
      <c r="G272" s="422">
        <f t="shared" si="15"/>
        <v>-2.3861837696539099E-4</v>
      </c>
      <c r="K272" s="24">
        <v>45628</v>
      </c>
      <c r="L272" s="423">
        <f>'Bonds (CP)'!AT303*'Final Portfolio'!$Y$3</f>
        <v>-2.4535376589500889E-4</v>
      </c>
      <c r="M272" s="423">
        <f>'Bonds (CP)'!AU303*'Final Portfolio'!$Y$4</f>
        <v>-6.4176652736626311E-3</v>
      </c>
      <c r="N272" s="423">
        <f>'Bonds (CP)'!AV303*'Final Portfolio'!$Y$5</f>
        <v>-4.8871054833355913E-3</v>
      </c>
      <c r="O272" s="423">
        <f>'Bonds (CP)'!AW303*'Final Portfolio'!$Y$6</f>
        <v>6.4433446658291205E-4</v>
      </c>
      <c r="P272" s="423">
        <f>'Bonds (CP)'!AX303*'Final Portfolio'!$Y$7</f>
        <v>1.1626769542440595E-3</v>
      </c>
      <c r="Q272" s="423">
        <f>SUM(L272:P272)</f>
        <v>-9.7431131020662576E-3</v>
      </c>
      <c r="U272" s="24">
        <v>45628</v>
      </c>
      <c r="V272" s="423">
        <f t="shared" si="16"/>
        <v>-2.3926159686430223E-4</v>
      </c>
      <c r="W272" s="423">
        <f t="shared" si="16"/>
        <v>-6.4115731046319241E-3</v>
      </c>
      <c r="X272" s="423">
        <f t="shared" si="16"/>
        <v>-4.8810133143048842E-3</v>
      </c>
      <c r="Y272" s="423">
        <f t="shared" si="14"/>
        <v>6.5042663561361877E-4</v>
      </c>
      <c r="Z272" s="423">
        <f t="shared" si="14"/>
        <v>1.1687691232747661E-3</v>
      </c>
      <c r="AA272" s="423">
        <f t="shared" si="14"/>
        <v>-9.7370209330355506E-3</v>
      </c>
    </row>
    <row r="273" spans="1:27">
      <c r="A273" s="24">
        <v>45588</v>
      </c>
      <c r="B273" s="421">
        <f>'Bonds (CP)'!O275*'Bonds Portfolio'!$H$3</f>
        <v>1.7859225322783966E-5</v>
      </c>
      <c r="C273" s="421">
        <f>'Bonds (CP)'!P275*'Bonds Portfolio'!$H$4</f>
        <v>5.2892248162990538E-5</v>
      </c>
      <c r="D273" s="421">
        <f>'Bonds (CP)'!Q275*'Bonds Portfolio'!$H$5</f>
        <v>2.7166262901805101E-4</v>
      </c>
      <c r="E273" s="421">
        <f>'Bonds (CP)'!R275*'Bonds Portfolio'!$H$6</f>
        <v>1.3331439832098379E-3</v>
      </c>
      <c r="F273" s="421">
        <f>'Bonds (CP)'!S275*'Bonds Portfolio'!H$7</f>
        <v>2.0600159415186513E-3</v>
      </c>
      <c r="G273" s="422">
        <f t="shared" si="15"/>
        <v>3.7355740272323147E-3</v>
      </c>
      <c r="K273" s="24">
        <v>45629</v>
      </c>
      <c r="L273" s="423">
        <f>'Bonds (CP)'!AT304*'Final Portfolio'!$Y$3</f>
        <v>-2.00668896321069E-4</v>
      </c>
      <c r="M273" s="423">
        <f>'Bonds (CP)'!AU304*'Final Portfolio'!$Y$4</f>
        <v>-4.982005966781413E-3</v>
      </c>
      <c r="N273" s="423">
        <f>'Bonds (CP)'!AV304*'Final Portfolio'!$Y$5</f>
        <v>-3.7348781135806012E-3</v>
      </c>
      <c r="O273" s="423">
        <f>'Bonds (CP)'!AW304*'Final Portfolio'!$Y$6</f>
        <v>1.2928149382404142E-3</v>
      </c>
      <c r="P273" s="423">
        <f>'Bonds (CP)'!AX304*'Final Portfolio'!$Y$7</f>
        <v>2.5010683404003363E-3</v>
      </c>
      <c r="Q273" s="423">
        <f>SUM(L273:P273)</f>
        <v>-5.1236696980423331E-3</v>
      </c>
      <c r="U273" s="24">
        <v>45629</v>
      </c>
      <c r="V273" s="423">
        <f t="shared" si="16"/>
        <v>-1.9457672729036234E-4</v>
      </c>
      <c r="W273" s="423">
        <f t="shared" si="16"/>
        <v>-4.975913797750706E-3</v>
      </c>
      <c r="X273" s="423">
        <f t="shared" si="16"/>
        <v>-3.7287859445498945E-3</v>
      </c>
      <c r="Y273" s="423">
        <f t="shared" si="14"/>
        <v>1.2989071072711208E-3</v>
      </c>
      <c r="Z273" s="423">
        <f t="shared" si="14"/>
        <v>2.507160509431043E-3</v>
      </c>
      <c r="AA273" s="423">
        <f t="shared" si="14"/>
        <v>-5.1175775290116261E-3</v>
      </c>
    </row>
    <row r="274" spans="1:27">
      <c r="A274" s="24">
        <v>45589</v>
      </c>
      <c r="B274" s="421">
        <f>'Bonds (CP)'!O276*'Bonds Portfolio'!$H$3</f>
        <v>-4.9023031512434211E-5</v>
      </c>
      <c r="C274" s="421">
        <f>'Bonds (CP)'!P276*'Bonds Portfolio'!$H$4</f>
        <v>-1.159300237994641E-3</v>
      </c>
      <c r="D274" s="421">
        <f>'Bonds (CP)'!Q276*'Bonds Portfolio'!$H$5</f>
        <v>-1.7117079371758847E-3</v>
      </c>
      <c r="E274" s="421">
        <f>'Bonds (CP)'!R276*'Bonds Portfolio'!$H$6</f>
        <v>-2.3148712985997712E-3</v>
      </c>
      <c r="F274" s="421">
        <f>'Bonds (CP)'!S276*'Bonds Portfolio'!H$7</f>
        <v>-2.0581696532562583E-4</v>
      </c>
      <c r="G274" s="422">
        <f t="shared" si="15"/>
        <v>-5.4407194706083571E-3</v>
      </c>
      <c r="K274" s="24">
        <v>45630</v>
      </c>
      <c r="L274" s="423">
        <f>'Bonds (CP)'!AT305*'Final Portfolio'!$Y$3</f>
        <v>-2.0319895544312127E-4</v>
      </c>
      <c r="M274" s="423">
        <f>'Bonds (CP)'!AU305*'Final Portfolio'!$Y$4</f>
        <v>-5.2677787055654688E-3</v>
      </c>
      <c r="N274" s="423">
        <f>'Bonds (CP)'!AV305*'Final Portfolio'!$Y$5</f>
        <v>-5.0119223763548963E-3</v>
      </c>
      <c r="O274" s="423">
        <f>'Bonds (CP)'!AW305*'Final Portfolio'!$Y$6</f>
        <v>-6.4499309729234677E-4</v>
      </c>
      <c r="P274" s="423">
        <f>'Bonds (CP)'!AX305*'Final Portfolio'!$Y$7</f>
        <v>2.7357851538008871E-3</v>
      </c>
      <c r="Q274" s="423">
        <f>SUM(L274:P274)</f>
        <v>-8.3921079808549452E-3</v>
      </c>
      <c r="U274" s="24">
        <v>45630</v>
      </c>
      <c r="V274" s="423">
        <f t="shared" si="16"/>
        <v>-1.9710678641241461E-4</v>
      </c>
      <c r="W274" s="423">
        <f t="shared" si="16"/>
        <v>-5.2616865365347617E-3</v>
      </c>
      <c r="X274" s="423">
        <f t="shared" si="16"/>
        <v>-5.0058302073241892E-3</v>
      </c>
      <c r="Y274" s="423">
        <f t="shared" si="14"/>
        <v>-6.3890092826164005E-4</v>
      </c>
      <c r="Z274" s="423">
        <f t="shared" si="14"/>
        <v>2.7418773228315937E-3</v>
      </c>
      <c r="AA274" s="423">
        <f t="shared" si="14"/>
        <v>-8.3860158118242382E-3</v>
      </c>
    </row>
    <row r="275" spans="1:27">
      <c r="A275" s="24">
        <v>45590</v>
      </c>
      <c r="B275" s="421">
        <f>'Bonds (CP)'!O277*'Bonds Portfolio'!$H$3</f>
        <v>-1.5728219540419813E-4</v>
      </c>
      <c r="C275" s="421">
        <f>'Bonds (CP)'!P277*'Bonds Portfolio'!$H$4</f>
        <v>-2.5137401056170763E-3</v>
      </c>
      <c r="D275" s="421">
        <f>'Bonds (CP)'!Q277*'Bonds Portfolio'!$H$5</f>
        <v>-3.3121224662103627E-3</v>
      </c>
      <c r="E275" s="421">
        <f>'Bonds (CP)'!R277*'Bonds Portfolio'!$H$6</f>
        <v>-4.1020326697330019E-3</v>
      </c>
      <c r="F275" s="421">
        <f>'Bonds (CP)'!S277*'Bonds Portfolio'!H$7</f>
        <v>-2.6501312488164341E-3</v>
      </c>
      <c r="G275" s="422">
        <f t="shared" si="15"/>
        <v>-1.2735308685781073E-2</v>
      </c>
      <c r="K275" s="24">
        <v>45631</v>
      </c>
      <c r="L275" s="423">
        <f>'Bonds (CP)'!AT306*'Final Portfolio'!$Y$3</f>
        <v>-2.0443068903730155E-4</v>
      </c>
      <c r="M275" s="423">
        <f>'Bonds (CP)'!AU306*'Final Portfolio'!$Y$4</f>
        <v>-4.2875534507754495E-3</v>
      </c>
      <c r="N275" s="423">
        <f>'Bonds (CP)'!AV306*'Final Portfolio'!$Y$5</f>
        <v>-2.5772914071540433E-3</v>
      </c>
      <c r="O275" s="423">
        <f>'Bonds (CP)'!AW306*'Final Portfolio'!$Y$6</f>
        <v>1.7230414600519751E-3</v>
      </c>
      <c r="P275" s="423">
        <f>'Bonds (CP)'!AX306*'Final Portfolio'!$Y$7</f>
        <v>2.1598749388599182E-3</v>
      </c>
      <c r="Q275" s="423">
        <f>SUM(L275:P275)</f>
        <v>-3.186359148054901E-3</v>
      </c>
      <c r="U275" s="24">
        <v>45631</v>
      </c>
      <c r="V275" s="423">
        <f t="shared" si="16"/>
        <v>-1.9833852000659488E-4</v>
      </c>
      <c r="W275" s="423">
        <f t="shared" si="16"/>
        <v>-4.2814612817447424E-3</v>
      </c>
      <c r="X275" s="423">
        <f t="shared" si="16"/>
        <v>-2.5711992381233367E-3</v>
      </c>
      <c r="Y275" s="423">
        <f t="shared" si="14"/>
        <v>1.7291336290826817E-3</v>
      </c>
      <c r="Z275" s="423">
        <f t="shared" si="14"/>
        <v>2.1659671078906248E-3</v>
      </c>
      <c r="AA275" s="423">
        <f t="shared" si="14"/>
        <v>-3.1802669790241943E-3</v>
      </c>
    </row>
    <row r="276" spans="1:27">
      <c r="A276" s="24">
        <v>45593</v>
      </c>
      <c r="B276" s="421">
        <f>'Bonds (CP)'!O278*'Bonds Portfolio'!$H$3</f>
        <v>-8.8580399933870799E-6</v>
      </c>
      <c r="C276" s="421">
        <f>'Bonds (CP)'!P278*'Bonds Portfolio'!$H$4</f>
        <v>-1.2044639421527011E-3</v>
      </c>
      <c r="D276" s="421">
        <f>'Bonds (CP)'!Q278*'Bonds Portfolio'!$H$5</f>
        <v>-2.9458442856229905E-3</v>
      </c>
      <c r="E276" s="421">
        <f>'Bonds (CP)'!R278*'Bonds Portfolio'!$H$6</f>
        <v>-4.7251523626283751E-3</v>
      </c>
      <c r="F276" s="421">
        <f>'Bonds (CP)'!S278*'Bonds Portfolio'!H$7</f>
        <v>-3.4233870737467378E-3</v>
      </c>
      <c r="G276" s="422">
        <f t="shared" si="15"/>
        <v>-1.2307705704144191E-2</v>
      </c>
      <c r="K276" s="24">
        <v>45632</v>
      </c>
      <c r="L276" s="423">
        <f>'Bonds (CP)'!AT307*'Final Portfolio'!$Y$3</f>
        <v>-1.3937566223816146E-4</v>
      </c>
      <c r="M276" s="423">
        <f>'Bonds (CP)'!AU307*'Final Portfolio'!$Y$4</f>
        <v>-3.500994675602964E-4</v>
      </c>
      <c r="N276" s="423">
        <f>'Bonds (CP)'!AV307*'Final Portfolio'!$Y$5</f>
        <v>4.817359242503501E-3</v>
      </c>
      <c r="O276" s="423">
        <f>'Bonds (CP)'!AW307*'Final Portfolio'!$Y$6</f>
        <v>7.5862131225941437E-3</v>
      </c>
      <c r="P276" s="423">
        <f>'Bonds (CP)'!AX307*'Final Portfolio'!$Y$7</f>
        <v>1.0228782081757614E-3</v>
      </c>
      <c r="Q276" s="423">
        <f>SUM(L276:P276)</f>
        <v>1.2936975443474948E-2</v>
      </c>
      <c r="U276" s="24">
        <v>45632</v>
      </c>
      <c r="V276" s="423">
        <f t="shared" si="16"/>
        <v>-1.3328349320745479E-4</v>
      </c>
      <c r="W276" s="423">
        <f t="shared" si="16"/>
        <v>-3.4400729852958974E-4</v>
      </c>
      <c r="X276" s="423">
        <f t="shared" si="16"/>
        <v>4.8234514115342081E-3</v>
      </c>
      <c r="Y276" s="423">
        <f t="shared" si="14"/>
        <v>7.5923052916248507E-3</v>
      </c>
      <c r="Z276" s="423">
        <f t="shared" si="14"/>
        <v>1.028970377206468E-3</v>
      </c>
      <c r="AA276" s="423">
        <f t="shared" si="14"/>
        <v>1.2943067612505655E-2</v>
      </c>
    </row>
    <row r="277" spans="1:27">
      <c r="A277" s="24">
        <v>45594</v>
      </c>
      <c r="B277" s="421">
        <f>'Bonds (CP)'!O279*'Bonds Portfolio'!$H$3</f>
        <v>8.8609687551646664E-6</v>
      </c>
      <c r="C277" s="421">
        <f>'Bonds (CP)'!P279*'Bonds Portfolio'!$H$4</f>
        <v>3.1508476892317815E-4</v>
      </c>
      <c r="D277" s="421">
        <f>'Bonds (CP)'!Q279*'Bonds Portfolio'!$H$5</f>
        <v>2.6927578165958149E-4</v>
      </c>
      <c r="E277" s="421">
        <f>'Bonds (CP)'!R279*'Bonds Portfolio'!$H$6</f>
        <v>-9.8120504720190793E-4</v>
      </c>
      <c r="F277" s="421">
        <f>'Bonds (CP)'!S279*'Bonds Portfolio'!H$7</f>
        <v>-2.0127226850961247E-4</v>
      </c>
      <c r="G277" s="422">
        <f t="shared" si="15"/>
        <v>-5.8925579637359609E-4</v>
      </c>
      <c r="K277" s="24">
        <v>45635</v>
      </c>
      <c r="L277" s="423">
        <f>'Bonds (CP)'!AT308*'Final Portfolio'!$Y$3</f>
        <v>-1.1032115714636026E-4</v>
      </c>
      <c r="M277" s="423">
        <f>'Bonds (CP)'!AU308*'Final Portfolio'!$Y$4</f>
        <v>5.8387530034591955E-4</v>
      </c>
      <c r="N277" s="423">
        <f>'Bonds (CP)'!AV308*'Final Portfolio'!$Y$5</f>
        <v>6.5087096297840909E-3</v>
      </c>
      <c r="O277" s="423">
        <f>'Bonds (CP)'!AW308*'Final Portfolio'!$Y$6</f>
        <v>9.0740959400176843E-3</v>
      </c>
      <c r="P277" s="423">
        <f>'Bonds (CP)'!AX308*'Final Portfolio'!$Y$7</f>
        <v>9.4230121179688091E-4</v>
      </c>
      <c r="Q277" s="423">
        <f>SUM(L277:P277)</f>
        <v>1.6998660924798216E-2</v>
      </c>
      <c r="U277" s="24">
        <v>45635</v>
      </c>
      <c r="V277" s="423">
        <f t="shared" si="16"/>
        <v>-1.0422898811565358E-4</v>
      </c>
      <c r="W277" s="423">
        <f t="shared" si="16"/>
        <v>5.8996746937662627E-4</v>
      </c>
      <c r="X277" s="423">
        <f t="shared" si="16"/>
        <v>6.5148017988147979E-3</v>
      </c>
      <c r="Y277" s="423">
        <f t="shared" si="14"/>
        <v>9.0801881090483913E-3</v>
      </c>
      <c r="Z277" s="423">
        <f t="shared" si="14"/>
        <v>9.4839338082758763E-4</v>
      </c>
      <c r="AA277" s="423">
        <f t="shared" si="14"/>
        <v>1.7004753093828921E-2</v>
      </c>
    </row>
    <row r="278" spans="1:27">
      <c r="A278" s="24">
        <v>45595</v>
      </c>
      <c r="B278" s="421">
        <f>'Bonds (CP)'!O280*'Bonds Portfolio'!$H$3</f>
        <v>1.7733664185276068E-5</v>
      </c>
      <c r="C278" s="421">
        <f>'Bonds (CP)'!P280*'Bonds Portfolio'!$H$4</f>
        <v>6.3112201131595568E-4</v>
      </c>
      <c r="D278" s="421">
        <f>'Bonds (CP)'!Q280*'Bonds Portfolio'!$H$5</f>
        <v>8.9941114459301456E-4</v>
      </c>
      <c r="E278" s="421">
        <f>'Bonds (CP)'!R280*'Bonds Portfolio'!$H$6</f>
        <v>1.4793956504958728E-3</v>
      </c>
      <c r="F278" s="421">
        <f>'Bonds (CP)'!S280*'Bonds Portfolio'!H$7</f>
        <v>1.8234118722973674E-3</v>
      </c>
      <c r="G278" s="422">
        <f t="shared" si="15"/>
        <v>4.851074342887487E-3</v>
      </c>
      <c r="K278" s="24">
        <v>45636</v>
      </c>
      <c r="L278" s="423">
        <f>'Bonds (CP)'!AT309*'Final Portfolio'!$Y$3</f>
        <v>-9.3350802489354786E-5</v>
      </c>
      <c r="M278" s="423">
        <f>'Bonds (CP)'!AU309*'Final Portfolio'!$Y$4</f>
        <v>6.4270337324481733E-4</v>
      </c>
      <c r="N278" s="423">
        <f>'Bonds (CP)'!AV309*'Final Portfolio'!$Y$5</f>
        <v>5.8524040063480508E-3</v>
      </c>
      <c r="O278" s="423">
        <f>'Bonds (CP)'!AW309*'Final Portfolio'!$Y$6</f>
        <v>9.0623075407281518E-3</v>
      </c>
      <c r="P278" s="423">
        <f>'Bonds (CP)'!AX309*'Final Portfolio'!$Y$7</f>
        <v>2.6707250211406298E-4</v>
      </c>
      <c r="Q278" s="423">
        <f>SUM(L278:P278)</f>
        <v>1.5731136619945726E-2</v>
      </c>
      <c r="U278" s="24">
        <v>45636</v>
      </c>
      <c r="V278" s="423">
        <f t="shared" si="16"/>
        <v>-8.7258633458648109E-5</v>
      </c>
      <c r="W278" s="423">
        <f t="shared" si="16"/>
        <v>6.4879554227552404E-4</v>
      </c>
      <c r="X278" s="423">
        <f t="shared" si="16"/>
        <v>5.8584961753787579E-3</v>
      </c>
      <c r="Y278" s="423">
        <f t="shared" si="14"/>
        <v>9.0683997097588589E-3</v>
      </c>
      <c r="Z278" s="423">
        <f t="shared" si="14"/>
        <v>2.7316467114476964E-4</v>
      </c>
      <c r="AA278" s="423">
        <f t="shared" si="14"/>
        <v>1.5737228788976432E-2</v>
      </c>
    </row>
    <row r="279" spans="1:27">
      <c r="A279" s="24">
        <v>45596</v>
      </c>
      <c r="B279" s="421">
        <f>'Bonds (CP)'!O281*'Bonds Portfolio'!$H$3</f>
        <v>-2.0458015267175607E-4</v>
      </c>
      <c r="C279" s="421">
        <f>'Bonds (CP)'!P281*'Bonds Portfolio'!$H$4</f>
        <v>-2.709019665307504E-3</v>
      </c>
      <c r="D279" s="421">
        <f>'Bonds (CP)'!Q281*'Bonds Portfolio'!$H$5</f>
        <v>-3.1165009384416776E-3</v>
      </c>
      <c r="E279" s="421">
        <f>'Bonds (CP)'!R281*'Bonds Portfolio'!$H$6</f>
        <v>-3.4144580099379563E-3</v>
      </c>
      <c r="F279" s="421">
        <f>'Bonds (CP)'!S281*'Bonds Portfolio'!H$7</f>
        <v>-2.2105623021632013E-3</v>
      </c>
      <c r="G279" s="422">
        <f t="shared" si="15"/>
        <v>-1.1655121068522097E-2</v>
      </c>
      <c r="K279" s="24">
        <v>45637</v>
      </c>
      <c r="L279" s="423">
        <f>'Bonds (CP)'!AT310*'Final Portfolio'!$Y$3</f>
        <v>-1.0395350740770915E-4</v>
      </c>
      <c r="M279" s="423">
        <f>'Bonds (CP)'!AU310*'Final Portfolio'!$Y$4</f>
        <v>1.1127519109838601E-3</v>
      </c>
      <c r="N279" s="423">
        <f>'Bonds (CP)'!AV310*'Final Portfolio'!$Y$5</f>
        <v>8.5043317046394652E-3</v>
      </c>
      <c r="O279" s="423">
        <f>'Bonds (CP)'!AW310*'Final Portfolio'!$Y$6</f>
        <v>1.3968912965731769E-2</v>
      </c>
      <c r="P279" s="423">
        <f>'Bonds (CP)'!AX310*'Final Portfolio'!$Y$7</f>
        <v>1.9851877332544765E-3</v>
      </c>
      <c r="Q279" s="423">
        <f>SUM(L279:P279)</f>
        <v>2.5467230807201861E-2</v>
      </c>
      <c r="U279" s="24">
        <v>45637</v>
      </c>
      <c r="V279" s="423">
        <f t="shared" si="16"/>
        <v>-9.7861338377002474E-5</v>
      </c>
      <c r="W279" s="423">
        <f t="shared" si="16"/>
        <v>1.1188440800145667E-3</v>
      </c>
      <c r="X279" s="423">
        <f t="shared" si="16"/>
        <v>8.5104238736701723E-3</v>
      </c>
      <c r="Y279" s="423">
        <f t="shared" si="14"/>
        <v>1.3975005134762476E-2</v>
      </c>
      <c r="Z279" s="423">
        <f t="shared" si="14"/>
        <v>1.9912799022851831E-3</v>
      </c>
      <c r="AA279" s="423">
        <f t="shared" si="14"/>
        <v>2.5473322976232567E-2</v>
      </c>
    </row>
    <row r="280" spans="1:27">
      <c r="A280" s="24">
        <v>45597</v>
      </c>
      <c r="B280" s="421">
        <f>'Bonds (CP)'!O282*'Bonds Portfolio'!$H$3</f>
        <v>1.9812715623459809E-5</v>
      </c>
      <c r="C280" s="421">
        <f>'Bonds (CP)'!P282*'Bonds Portfolio'!$H$4</f>
        <v>4.7147028787432354E-4</v>
      </c>
      <c r="D280" s="421">
        <f>'Bonds (CP)'!Q282*'Bonds Portfolio'!$H$5</f>
        <v>5.3773590074260161E-4</v>
      </c>
      <c r="E280" s="421">
        <f>'Bonds (CP)'!R282*'Bonds Portfolio'!$H$6</f>
        <v>8.1836411445305513E-4</v>
      </c>
      <c r="F280" s="421">
        <f>'Bonds (CP)'!S282*'Bonds Portfolio'!H$7</f>
        <v>1.6172970275619952E-3</v>
      </c>
      <c r="G280" s="422">
        <f t="shared" si="15"/>
        <v>3.4646800462554352E-3</v>
      </c>
      <c r="K280" s="24">
        <v>45638</v>
      </c>
      <c r="L280" s="423">
        <f>'Bonds (CP)'!AT311*'Final Portfolio'!$Y$3</f>
        <v>-5.2257695762225609E-5</v>
      </c>
      <c r="M280" s="423">
        <f>'Bonds (CP)'!AU311*'Final Portfolio'!$Y$4</f>
        <v>2.5169264145506352E-3</v>
      </c>
      <c r="N280" s="423">
        <f>'Bonds (CP)'!AV311*'Final Portfolio'!$Y$5</f>
        <v>9.0038610465051246E-3</v>
      </c>
      <c r="O280" s="423">
        <f>'Bonds (CP)'!AW311*'Final Portfolio'!$Y$6</f>
        <v>8.1638101418909405E-3</v>
      </c>
      <c r="P280" s="423">
        <f>'Bonds (CP)'!AX311*'Final Portfolio'!$Y$7</f>
        <v>-2.0153225827679189E-3</v>
      </c>
      <c r="Q280" s="423">
        <f>SUM(L280:P280)</f>
        <v>1.7617017324416555E-2</v>
      </c>
      <c r="U280" s="24">
        <v>45638</v>
      </c>
      <c r="V280" s="423">
        <f t="shared" si="16"/>
        <v>-4.6165526731518939E-5</v>
      </c>
      <c r="W280" s="423">
        <f t="shared" si="16"/>
        <v>2.5230185835813418E-3</v>
      </c>
      <c r="X280" s="423">
        <f t="shared" si="16"/>
        <v>9.0099532155358316E-3</v>
      </c>
      <c r="Y280" s="423">
        <f t="shared" si="14"/>
        <v>8.1699023109216475E-3</v>
      </c>
      <c r="Z280" s="423">
        <f t="shared" si="14"/>
        <v>-2.0092304137372123E-3</v>
      </c>
      <c r="AA280" s="423">
        <f t="shared" si="14"/>
        <v>1.762310949344726E-2</v>
      </c>
    </row>
    <row r="281" spans="1:27">
      <c r="A281" s="24">
        <v>45598</v>
      </c>
      <c r="B281" s="421">
        <f>'Bonds (CP)'!O283*'Bonds Portfolio'!$H$3</f>
        <v>1.5418755650533635E-5</v>
      </c>
      <c r="C281" s="421">
        <f>'Bonds (CP)'!P283*'Bonds Portfolio'!$H$4</f>
        <v>1.5712405125105277E-4</v>
      </c>
      <c r="D281" s="421">
        <f>'Bonds (CP)'!Q283*'Bonds Portfolio'!$H$5</f>
        <v>0</v>
      </c>
      <c r="E281" s="421">
        <f>'Bonds (CP)'!R283*'Bonds Portfolio'!$H$6</f>
        <v>3.2727701147684753E-4</v>
      </c>
      <c r="F281" s="421">
        <f>'Bonds (CP)'!S283*'Bonds Portfolio'!H$7</f>
        <v>4.0487624790920394E-4</v>
      </c>
      <c r="G281" s="422">
        <f t="shared" si="15"/>
        <v>9.0469606628763789E-4</v>
      </c>
      <c r="K281" s="24">
        <v>45639</v>
      </c>
      <c r="L281" s="423">
        <f>'Bonds (CP)'!AT312*'Final Portfolio'!$Y$3</f>
        <v>-3.845839129367423E-5</v>
      </c>
      <c r="M281" s="423">
        <f>'Bonds (CP)'!AU312*'Final Portfolio'!$Y$4</f>
        <v>3.1690243634901628E-3</v>
      </c>
      <c r="N281" s="423">
        <f>'Bonds (CP)'!AV312*'Final Portfolio'!$Y$5</f>
        <v>9.9407310530578007E-3</v>
      </c>
      <c r="O281" s="423">
        <f>'Bonds (CP)'!AW312*'Final Portfolio'!$Y$6</f>
        <v>9.2680070829928053E-3</v>
      </c>
      <c r="P281" s="423">
        <f>'Bonds (CP)'!AX312*'Final Portfolio'!$Y$7</f>
        <v>-1.770275627106843E-3</v>
      </c>
      <c r="Q281" s="423">
        <f>SUM(L281:P281)</f>
        <v>2.0569028481140252E-2</v>
      </c>
      <c r="U281" s="24">
        <v>45639</v>
      </c>
      <c r="V281" s="423">
        <f t="shared" si="16"/>
        <v>-3.2366222262967561E-5</v>
      </c>
      <c r="W281" s="423">
        <f t="shared" si="16"/>
        <v>3.1751165325208694E-3</v>
      </c>
      <c r="X281" s="423">
        <f t="shared" si="16"/>
        <v>9.9468232220885078E-3</v>
      </c>
      <c r="Y281" s="423">
        <f t="shared" si="14"/>
        <v>9.2740992520235124E-3</v>
      </c>
      <c r="Z281" s="423">
        <f t="shared" si="14"/>
        <v>-1.7641834580761364E-3</v>
      </c>
      <c r="AA281" s="423">
        <f t="shared" si="14"/>
        <v>2.0575120650170958E-2</v>
      </c>
    </row>
    <row r="282" spans="1:27">
      <c r="A282" s="24">
        <v>45601</v>
      </c>
      <c r="B282" s="421">
        <f>'Bonds (CP)'!O284*'Bonds Portfolio'!$H$3</f>
        <v>-1.5409889929359945E-5</v>
      </c>
      <c r="C282" s="421">
        <f>'Bonds (CP)'!P284*'Bonds Portfolio'!$H$4</f>
        <v>1.0475932102192508E-4</v>
      </c>
      <c r="D282" s="421">
        <f>'Bonds (CP)'!Q284*'Bonds Portfolio'!$H$5</f>
        <v>5.380664847519207E-4</v>
      </c>
      <c r="E282" s="421">
        <f>'Bonds (CP)'!R284*'Bonds Portfolio'!$H$6</f>
        <v>9.8393753450114478E-4</v>
      </c>
      <c r="F282" s="421">
        <f>'Bonds (CP)'!S284*'Bonds Portfolio'!H$7</f>
        <v>3.9003493581673786E-3</v>
      </c>
      <c r="G282" s="422">
        <f t="shared" si="15"/>
        <v>5.5117028085130094E-3</v>
      </c>
      <c r="K282" s="24">
        <v>45642</v>
      </c>
      <c r="L282" s="423">
        <f>'Bonds (CP)'!AT313*'Final Portfolio'!$Y$3</f>
        <v>-5.3952423771765903E-5</v>
      </c>
      <c r="M282" s="423">
        <f>'Bonds (CP)'!AU313*'Final Portfolio'!$Y$4</f>
        <v>1.4018607122910785E-3</v>
      </c>
      <c r="N282" s="423">
        <f>'Bonds (CP)'!AV313*'Final Portfolio'!$Y$5</f>
        <v>6.3664117062178565E-3</v>
      </c>
      <c r="O282" s="423">
        <f>'Bonds (CP)'!AW313*'Final Portfolio'!$Y$6</f>
        <v>8.833135334280956E-3</v>
      </c>
      <c r="P282" s="423">
        <f>'Bonds (CP)'!AX313*'Final Portfolio'!$Y$7</f>
        <v>2.9723491915637302E-3</v>
      </c>
      <c r="Q282" s="423">
        <f>SUM(L282:P282)</f>
        <v>1.9519804520581854E-2</v>
      </c>
      <c r="U282" s="24">
        <v>45642</v>
      </c>
      <c r="V282" s="423">
        <f t="shared" si="16"/>
        <v>-4.7860254741059233E-5</v>
      </c>
      <c r="W282" s="423">
        <f t="shared" si="16"/>
        <v>1.4079528813217852E-3</v>
      </c>
      <c r="X282" s="423">
        <f t="shared" si="16"/>
        <v>6.3725038752485636E-3</v>
      </c>
      <c r="Y282" s="423">
        <f t="shared" si="14"/>
        <v>8.839227503311663E-3</v>
      </c>
      <c r="Z282" s="423">
        <f t="shared" si="14"/>
        <v>2.9784413605944368E-3</v>
      </c>
      <c r="AA282" s="423">
        <f t="shared" si="14"/>
        <v>1.9525896689612559E-2</v>
      </c>
    </row>
    <row r="283" spans="1:27">
      <c r="A283" s="24">
        <v>45602</v>
      </c>
      <c r="B283" s="421">
        <f>'Bonds (CP)'!O285*'Bonds Portfolio'!$H$3</f>
        <v>-4.1761666529971951E-5</v>
      </c>
      <c r="C283" s="421">
        <f>'Bonds (CP)'!P285*'Bonds Portfolio'!$H$4</f>
        <v>5.2457746953567328E-4</v>
      </c>
      <c r="D283" s="421">
        <f>'Bonds (CP)'!Q285*'Bonds Portfolio'!$H$5</f>
        <v>2.0725157286688076E-3</v>
      </c>
      <c r="E283" s="421">
        <f>'Bonds (CP)'!R285*'Bonds Portfolio'!$H$6</f>
        <v>3.8043190519588765E-3</v>
      </c>
      <c r="F283" s="421">
        <f>'Bonds (CP)'!S285*'Bonds Portfolio'!H$7</f>
        <v>3.3228423686249816E-3</v>
      </c>
      <c r="G283" s="422">
        <f t="shared" si="15"/>
        <v>9.6824929522583668E-3</v>
      </c>
      <c r="K283" s="24">
        <v>45643</v>
      </c>
      <c r="L283" s="423">
        <f>'Bonds (CP)'!AT314*'Final Portfolio'!$Y$3</f>
        <v>-5.6358735604017388E-5</v>
      </c>
      <c r="M283" s="423">
        <f>'Bonds (CP)'!AU314*'Final Portfolio'!$Y$4</f>
        <v>2.3291540069223513E-4</v>
      </c>
      <c r="N283" s="423">
        <f>'Bonds (CP)'!AV314*'Final Portfolio'!$Y$5</f>
        <v>3.4911689301497973E-3</v>
      </c>
      <c r="O283" s="423">
        <f>'Bonds (CP)'!AW314*'Final Portfolio'!$Y$6</f>
        <v>7.7492561727599378E-3</v>
      </c>
      <c r="P283" s="423">
        <f>'Bonds (CP)'!AX314*'Final Portfolio'!$Y$7</f>
        <v>2.5103097739171943E-3</v>
      </c>
      <c r="Q283" s="423">
        <f>SUM(L283:P283)</f>
        <v>1.3927291541915148E-2</v>
      </c>
      <c r="U283" s="24">
        <v>45643</v>
      </c>
      <c r="V283" s="423">
        <f t="shared" si="16"/>
        <v>-5.0266566573310718E-5</v>
      </c>
      <c r="W283" s="423">
        <f t="shared" si="16"/>
        <v>2.3900756972294179E-4</v>
      </c>
      <c r="X283" s="423">
        <f t="shared" si="16"/>
        <v>3.4972610991805039E-3</v>
      </c>
      <c r="Y283" s="423">
        <f t="shared" si="14"/>
        <v>7.7553483417906448E-3</v>
      </c>
      <c r="Z283" s="423">
        <f t="shared" si="14"/>
        <v>2.5164019429479009E-3</v>
      </c>
      <c r="AA283" s="423">
        <f t="shared" si="14"/>
        <v>1.3933383710945855E-2</v>
      </c>
    </row>
    <row r="284" spans="1:27">
      <c r="A284" s="24">
        <v>45603</v>
      </c>
      <c r="B284" s="421">
        <f>'Bonds (CP)'!O286*'Bonds Portfolio'!$H$3</f>
        <v>5.7269663844826457E-5</v>
      </c>
      <c r="C284" s="421">
        <f>'Bonds (CP)'!P286*'Bonds Portfolio'!$H$4</f>
        <v>2.163676350751043E-3</v>
      </c>
      <c r="D284" s="421">
        <f>'Bonds (CP)'!Q286*'Bonds Portfolio'!$H$5</f>
        <v>4.5464315642362524E-3</v>
      </c>
      <c r="E284" s="421">
        <f>'Bonds (CP)'!R286*'Bonds Portfolio'!$H$6</f>
        <v>8.9252767128372296E-3</v>
      </c>
      <c r="F284" s="421">
        <f>'Bonds (CP)'!S286*'Bonds Portfolio'!H$7</f>
        <v>8.3390150966612449E-3</v>
      </c>
      <c r="G284" s="422">
        <f t="shared" si="15"/>
        <v>2.4031669388330595E-2</v>
      </c>
      <c r="K284" s="24">
        <v>45644</v>
      </c>
      <c r="L284" s="423">
        <f>'Bonds (CP)'!AT315*'Final Portfolio'!$Y$3</f>
        <v>-2.2094926350245679E-5</v>
      </c>
      <c r="M284" s="423">
        <f>'Bonds (CP)'!AU315*'Final Portfolio'!$Y$4</f>
        <v>4.6654155596073107E-4</v>
      </c>
      <c r="N284" s="423">
        <f>'Bonds (CP)'!AV315*'Final Portfolio'!$Y$5</f>
        <v>2.4577110313663943E-3</v>
      </c>
      <c r="O284" s="423">
        <f>'Bonds (CP)'!AW315*'Final Portfolio'!$Y$6</f>
        <v>6.9105643658033825E-3</v>
      </c>
      <c r="P284" s="423">
        <f>'Bonds (CP)'!AX315*'Final Portfolio'!$Y$7</f>
        <v>3.7144596299020691E-3</v>
      </c>
      <c r="Q284" s="423">
        <f>SUM(L284:P284)</f>
        <v>1.3527181656682331E-2</v>
      </c>
      <c r="U284" s="24">
        <v>45644</v>
      </c>
      <c r="V284" s="423">
        <f t="shared" si="16"/>
        <v>-1.600275731953901E-5</v>
      </c>
      <c r="W284" s="423">
        <f t="shared" si="16"/>
        <v>4.7263372499143773E-4</v>
      </c>
      <c r="X284" s="423">
        <f t="shared" si="16"/>
        <v>2.4638032003971009E-3</v>
      </c>
      <c r="Y284" s="423">
        <f t="shared" si="14"/>
        <v>6.9166565348340895E-3</v>
      </c>
      <c r="Z284" s="423">
        <f t="shared" si="14"/>
        <v>3.7205517989327757E-3</v>
      </c>
      <c r="AA284" s="423">
        <f t="shared" si="14"/>
        <v>1.3533273825713038E-2</v>
      </c>
    </row>
    <row r="285" spans="1:27">
      <c r="A285" s="24">
        <v>45604</v>
      </c>
      <c r="B285" s="421">
        <f>'Bonds (CP)'!O287*'Bonds Portfolio'!$H$3</f>
        <v>1.1017924683440316E-5</v>
      </c>
      <c r="C285" s="421">
        <f>'Bonds (CP)'!P287*'Bonds Portfolio'!$H$4</f>
        <v>3.1593379473539328E-4</v>
      </c>
      <c r="D285" s="421">
        <f>'Bonds (CP)'!Q287*'Bonds Portfolio'!$H$5</f>
        <v>2.7102141902650455E-4</v>
      </c>
      <c r="E285" s="421">
        <f>'Bonds (CP)'!R287*'Bonds Portfolio'!$H$6</f>
        <v>1.5039528203110587E-3</v>
      </c>
      <c r="F285" s="421">
        <f>'Bonds (CP)'!S287*'Bonds Portfolio'!H$7</f>
        <v>2.8050679467928885E-3</v>
      </c>
      <c r="G285" s="422">
        <f t="shared" si="15"/>
        <v>4.906993905549285E-3</v>
      </c>
      <c r="K285" s="24">
        <v>45645</v>
      </c>
      <c r="L285" s="423">
        <f>'Bonds (CP)'!AT316*'Final Portfolio'!$Y$3</f>
        <v>-3.5217035217037787E-5</v>
      </c>
      <c r="M285" s="423">
        <f>'Bonds (CP)'!AU316*'Final Portfolio'!$Y$4</f>
        <v>-2.4955305429707141E-3</v>
      </c>
      <c r="N285" s="423">
        <f>'Bonds (CP)'!AV316*'Final Portfolio'!$Y$5</f>
        <v>-5.7591938954464844E-3</v>
      </c>
      <c r="O285" s="423">
        <f>'Bonds (CP)'!AW316*'Final Portfolio'!$Y$6</f>
        <v>-4.9056058323304992E-3</v>
      </c>
      <c r="P285" s="423">
        <f>'Bonds (CP)'!AX316*'Final Portfolio'!$Y$7</f>
        <v>2.1693637468389502E-3</v>
      </c>
      <c r="Q285" s="423">
        <f>SUM(L285:P285)</f>
        <v>-1.1026183559125784E-2</v>
      </c>
      <c r="U285" s="24">
        <v>45645</v>
      </c>
      <c r="V285" s="423">
        <f t="shared" si="16"/>
        <v>-2.9124866186331117E-5</v>
      </c>
      <c r="W285" s="423">
        <f t="shared" si="16"/>
        <v>-2.4894383739400075E-3</v>
      </c>
      <c r="X285" s="423">
        <f t="shared" si="16"/>
        <v>-5.7531017264157774E-3</v>
      </c>
      <c r="Y285" s="423">
        <f t="shared" si="14"/>
        <v>-4.8995136632997921E-3</v>
      </c>
      <c r="Z285" s="423">
        <f t="shared" si="14"/>
        <v>2.1754559158696568E-3</v>
      </c>
      <c r="AA285" s="423">
        <f t="shared" si="14"/>
        <v>-1.1020091390095077E-2</v>
      </c>
    </row>
    <row r="286" spans="1:27">
      <c r="A286" s="24">
        <v>45607</v>
      </c>
      <c r="B286" s="421">
        <f>'Bonds (CP)'!O288*'Bonds Portfolio'!$H$3</f>
        <v>7.5131926121367701E-5</v>
      </c>
      <c r="C286" s="421">
        <f>'Bonds (CP)'!P288*'Bonds Portfolio'!$H$4</f>
        <v>5.2717972801184841E-4</v>
      </c>
      <c r="D286" s="421">
        <f>'Bonds (CP)'!Q288*'Bonds Portfolio'!$H$5</f>
        <v>-1.8051312296597311E-4</v>
      </c>
      <c r="E286" s="421">
        <f>'Bonds (CP)'!R288*'Bonds Portfolio'!$H$6</f>
        <v>-6.6594226291319001E-4</v>
      </c>
      <c r="F286" s="421">
        <f>'Bonds (CP)'!S288*'Bonds Portfolio'!H$7</f>
        <v>8.6546969850620568E-4</v>
      </c>
      <c r="G286" s="422">
        <f t="shared" si="15"/>
        <v>6.213259667602587E-4</v>
      </c>
      <c r="K286" s="24">
        <v>45646</v>
      </c>
      <c r="L286" s="423">
        <f>'Bonds (CP)'!AT317*'Final Portfolio'!$Y$3</f>
        <v>1.2740444666500039E-4</v>
      </c>
      <c r="M286" s="423">
        <f>'Bonds (CP)'!AU317*'Final Portfolio'!$Y$4</f>
        <v>7.3416251639802609E-3</v>
      </c>
      <c r="N286" s="423">
        <f>'Bonds (CP)'!AV317*'Final Portfolio'!$Y$5</f>
        <v>1.2321014103896959E-2</v>
      </c>
      <c r="O286" s="423">
        <f>'Bonds (CP)'!AW317*'Final Portfolio'!$Y$6</f>
        <v>1.0803473758951831E-2</v>
      </c>
      <c r="P286" s="423">
        <f>'Bonds (CP)'!AX317*'Final Portfolio'!$Y$7</f>
        <v>2.6411856129104371E-3</v>
      </c>
      <c r="Q286" s="423">
        <f>SUM(L286:P286)</f>
        <v>3.3234703086404485E-2</v>
      </c>
      <c r="U286" s="24">
        <v>45646</v>
      </c>
      <c r="V286" s="423">
        <f t="shared" si="16"/>
        <v>1.3349661569570705E-4</v>
      </c>
      <c r="W286" s="423">
        <f t="shared" si="16"/>
        <v>7.3477173330109679E-3</v>
      </c>
      <c r="X286" s="423">
        <f t="shared" si="16"/>
        <v>1.2327106272927666E-2</v>
      </c>
      <c r="Y286" s="423">
        <f t="shared" si="14"/>
        <v>1.0809565927982538E-2</v>
      </c>
      <c r="Z286" s="423">
        <f t="shared" si="14"/>
        <v>2.6472777819411437E-3</v>
      </c>
      <c r="AA286" s="423">
        <f t="shared" si="14"/>
        <v>3.324079525543519E-2</v>
      </c>
    </row>
    <row r="287" spans="1:27">
      <c r="A287" s="24">
        <v>45608</v>
      </c>
      <c r="B287" s="421">
        <f>'Bonds (CP)'!O289*'Bonds Portfolio'!$H$3</f>
        <v>2.2099447513821423E-6</v>
      </c>
      <c r="C287" s="421">
        <f>'Bonds (CP)'!P289*'Bonds Portfolio'!$H$4</f>
        <v>7.3918384555866185E-4</v>
      </c>
      <c r="D287" s="421">
        <f>'Bonds (CP)'!Q289*'Bonds Portfolio'!$H$5</f>
        <v>1.9058278348497183E-3</v>
      </c>
      <c r="E287" s="421">
        <f>'Bonds (CP)'!R289*'Bonds Portfolio'!$H$6</f>
        <v>1.6735614719745129E-3</v>
      </c>
      <c r="F287" s="421">
        <f>'Bonds (CP)'!S289*'Bonds Portfolio'!H$7</f>
        <v>-4.0513074324374536E-3</v>
      </c>
      <c r="G287" s="422">
        <f t="shared" si="15"/>
        <v>2.6947566469682181E-4</v>
      </c>
      <c r="K287" s="24">
        <v>45649</v>
      </c>
      <c r="L287" s="423">
        <f>'Bonds (CP)'!AT318*'Final Portfolio'!$Y$3</f>
        <v>2.4064848433674068E-4</v>
      </c>
      <c r="M287" s="423">
        <f>'Bonds (CP)'!AU318*'Final Portfolio'!$Y$4</f>
        <v>1.5259071497359304E-2</v>
      </c>
      <c r="N287" s="423">
        <f>'Bonds (CP)'!AV318*'Final Portfolio'!$Y$5</f>
        <v>2.7360228890780488E-2</v>
      </c>
      <c r="O287" s="423">
        <f>'Bonds (CP)'!AW318*'Final Portfolio'!$Y$6</f>
        <v>2.5367176463581859E-2</v>
      </c>
      <c r="P287" s="423">
        <f>'Bonds (CP)'!AX318*'Final Portfolio'!$Y$7</f>
        <v>3.4118715868170632E-3</v>
      </c>
      <c r="Q287" s="423">
        <f>SUM(L287:P287)</f>
        <v>7.1638996922875453E-2</v>
      </c>
      <c r="U287" s="24">
        <v>45649</v>
      </c>
      <c r="V287" s="423">
        <f t="shared" si="16"/>
        <v>2.4674065336744734E-4</v>
      </c>
      <c r="W287" s="423">
        <f t="shared" si="16"/>
        <v>1.5265163666390011E-2</v>
      </c>
      <c r="X287" s="423">
        <f t="shared" si="16"/>
        <v>2.7366321059811193E-2</v>
      </c>
      <c r="Y287" s="423">
        <f t="shared" si="14"/>
        <v>2.5373268632612564E-2</v>
      </c>
      <c r="Z287" s="423">
        <f t="shared" si="14"/>
        <v>3.4179637558477698E-3</v>
      </c>
      <c r="AA287" s="423">
        <f t="shared" si="14"/>
        <v>7.1645089091906158E-2</v>
      </c>
    </row>
    <row r="288" spans="1:27">
      <c r="A288" s="24">
        <v>45609</v>
      </c>
      <c r="B288" s="421">
        <f>'Bonds (CP)'!O290*'Bonds Portfolio'!$H$3</f>
        <v>0</v>
      </c>
      <c r="C288" s="421">
        <f>'Bonds (CP)'!P290*'Bonds Portfolio'!$H$4</f>
        <v>2.1110307478938316E-4</v>
      </c>
      <c r="D288" s="421">
        <f>'Bonds (CP)'!Q290*'Bonds Portfolio'!$H$5</f>
        <v>6.3444351383435793E-4</v>
      </c>
      <c r="E288" s="421">
        <f>'Bonds (CP)'!R290*'Bonds Portfolio'!$H$6</f>
        <v>2.3520522537896359E-3</v>
      </c>
      <c r="F288" s="421">
        <f>'Bonds (CP)'!S290*'Bonds Portfolio'!H$7</f>
        <v>4.7729048344416327E-3</v>
      </c>
      <c r="G288" s="422">
        <f t="shared" si="15"/>
        <v>7.9705036768550099E-3</v>
      </c>
      <c r="K288" s="24">
        <v>45650</v>
      </c>
      <c r="L288" s="423">
        <f>'Bonds (CP)'!AT319*'Final Portfolio'!$Y$3</f>
        <v>2.4672581326573573E-4</v>
      </c>
      <c r="M288" s="423">
        <f>'Bonds (CP)'!AU319*'Final Portfolio'!$Y$4</f>
        <v>1.3313547581792928E-2</v>
      </c>
      <c r="N288" s="423">
        <f>'Bonds (CP)'!AV319*'Final Portfolio'!$Y$5</f>
        <v>2.1883051180491039E-2</v>
      </c>
      <c r="O288" s="423">
        <f>'Bonds (CP)'!AW319*'Final Portfolio'!$Y$6</f>
        <v>1.9530257917489434E-2</v>
      </c>
      <c r="P288" s="423">
        <f>'Bonds (CP)'!AX319*'Final Portfolio'!$Y$7</f>
        <v>3.2873326664345504E-3</v>
      </c>
      <c r="Q288" s="423">
        <f>SUM(L288:P288)</f>
        <v>5.8260915159473688E-2</v>
      </c>
      <c r="U288" s="24">
        <v>45650</v>
      </c>
      <c r="V288" s="423">
        <f t="shared" si="16"/>
        <v>2.5281798229644239E-4</v>
      </c>
      <c r="W288" s="423">
        <f t="shared" si="16"/>
        <v>1.3319639750823635E-2</v>
      </c>
      <c r="X288" s="423">
        <f t="shared" si="16"/>
        <v>2.1889143349521745E-2</v>
      </c>
      <c r="Y288" s="423">
        <f t="shared" si="14"/>
        <v>1.9536350086520139E-2</v>
      </c>
      <c r="Z288" s="423">
        <f t="shared" si="14"/>
        <v>3.293424835465257E-3</v>
      </c>
      <c r="AA288" s="423">
        <f t="shared" si="14"/>
        <v>5.8267007328504393E-2</v>
      </c>
    </row>
    <row r="289" spans="1:27">
      <c r="A289" s="24">
        <v>45610</v>
      </c>
      <c r="B289" s="421">
        <f>'Bonds (CP)'!O291*'Bonds Portfolio'!$H$3</f>
        <v>-1.9874752801584663E-5</v>
      </c>
      <c r="C289" s="421">
        <f>'Bonds (CP)'!P291*'Bonds Portfolio'!$H$4</f>
        <v>-1.0548340984951032E-4</v>
      </c>
      <c r="D289" s="421">
        <f>'Bonds (CP)'!Q291*'Bonds Portfolio'!$H$5</f>
        <v>2.7183024816227039E-4</v>
      </c>
      <c r="E289" s="421">
        <f>'Bonds (CP)'!R291*'Bonds Portfolio'!$H$6</f>
        <v>-1.6740862567421244E-4</v>
      </c>
      <c r="F289" s="421">
        <f>'Bonds (CP)'!S291*'Bonds Portfolio'!H$7</f>
        <v>-6.4898185908045312E-4</v>
      </c>
      <c r="G289" s="422">
        <f t="shared" si="15"/>
        <v>-6.6991839924349019E-4</v>
      </c>
      <c r="K289" s="24">
        <v>45651</v>
      </c>
      <c r="L289" s="423">
        <f>'Bonds (CP)'!AT320*'Final Portfolio'!$Y$3</f>
        <v>2.5625845737483168E-4</v>
      </c>
      <c r="M289" s="423">
        <f>'Bonds (CP)'!AU320*'Final Portfolio'!$Y$4</f>
        <v>1.3886896044205396E-2</v>
      </c>
      <c r="N289" s="423">
        <f>'Bonds (CP)'!AV320*'Final Portfolio'!$Y$5</f>
        <v>2.0775697720298355E-2</v>
      </c>
      <c r="O289" s="423">
        <f>'Bonds (CP)'!AW320*'Final Portfolio'!$Y$6</f>
        <v>1.1076161158578596E-2</v>
      </c>
      <c r="P289" s="423">
        <f>'Bonds (CP)'!AX320*'Final Portfolio'!$Y$7</f>
        <v>-9.9333359158118909E-4</v>
      </c>
      <c r="Q289" s="423">
        <f>SUM(L289:P289)</f>
        <v>4.5001679788875995E-2</v>
      </c>
      <c r="U289" s="24">
        <v>45651</v>
      </c>
      <c r="V289" s="423">
        <f t="shared" si="16"/>
        <v>2.6235062640553834E-4</v>
      </c>
      <c r="W289" s="423">
        <f t="shared" si="16"/>
        <v>1.3892988213236103E-2</v>
      </c>
      <c r="X289" s="423">
        <f t="shared" si="16"/>
        <v>2.078178988932906E-2</v>
      </c>
      <c r="Y289" s="423">
        <f t="shared" si="14"/>
        <v>1.1082253327609303E-2</v>
      </c>
      <c r="Z289" s="423">
        <f t="shared" si="14"/>
        <v>-9.8724142255048248E-4</v>
      </c>
      <c r="AA289" s="423">
        <f t="shared" si="14"/>
        <v>4.50077719579067E-2</v>
      </c>
    </row>
    <row r="290" spans="1:27">
      <c r="A290" s="24">
        <v>45611</v>
      </c>
      <c r="B290" s="421">
        <f>'Bonds (CP)'!O292*'Bonds Portfolio'!$H$3</f>
        <v>-1.5449230009058644E-5</v>
      </c>
      <c r="C290" s="421">
        <f>'Bonds (CP)'!P292*'Bonds Portfolio'!$H$4</f>
        <v>1.0553494774835492E-4</v>
      </c>
      <c r="D290" s="421">
        <f>'Bonds (CP)'!Q292*'Bonds Portfolio'!$H$5</f>
        <v>0</v>
      </c>
      <c r="E290" s="421">
        <f>'Bonds (CP)'!R292*'Bonds Portfolio'!$H$6</f>
        <v>-6.6862245096500905E-4</v>
      </c>
      <c r="F290" s="421">
        <f>'Bonds (CP)'!S292*'Bonds Portfolio'!H$7</f>
        <v>-2.7846324135593352E-3</v>
      </c>
      <c r="G290" s="422">
        <f t="shared" si="15"/>
        <v>-3.3631691467850477E-3</v>
      </c>
      <c r="K290" s="24">
        <v>45652</v>
      </c>
      <c r="L290" s="423">
        <f>'Bonds (CP)'!AT321*'Final Portfolio'!$Y$3</f>
        <v>2.8823329942353262E-4</v>
      </c>
      <c r="M290" s="423">
        <f>'Bonds (CP)'!AU321*'Final Portfolio'!$Y$4</f>
        <v>1.4708522588318651E-2</v>
      </c>
      <c r="N290" s="423">
        <f>'Bonds (CP)'!AV321*'Final Portfolio'!$Y$5</f>
        <v>2.0502020020972501E-2</v>
      </c>
      <c r="O290" s="423">
        <f>'Bonds (CP)'!AW321*'Final Portfolio'!$Y$6</f>
        <v>9.7193201865605483E-3</v>
      </c>
      <c r="P290" s="423">
        <f>'Bonds (CP)'!AX321*'Final Portfolio'!$Y$7</f>
        <v>-1.7551731682452498E-3</v>
      </c>
      <c r="Q290" s="423">
        <f>SUM(L290:P290)</f>
        <v>4.3462922927029982E-2</v>
      </c>
      <c r="U290" s="24">
        <v>45652</v>
      </c>
      <c r="V290" s="423">
        <f t="shared" si="16"/>
        <v>2.9432546845423928E-4</v>
      </c>
      <c r="W290" s="423">
        <f t="shared" si="16"/>
        <v>1.4714614757349358E-2</v>
      </c>
      <c r="X290" s="423">
        <f t="shared" si="16"/>
        <v>2.0508112190003206E-2</v>
      </c>
      <c r="Y290" s="423">
        <f t="shared" si="14"/>
        <v>9.7254123555912553E-3</v>
      </c>
      <c r="Z290" s="423">
        <f t="shared" si="14"/>
        <v>-1.7490809992145432E-3</v>
      </c>
      <c r="AA290" s="423">
        <f t="shared" si="14"/>
        <v>4.3469015096060687E-2</v>
      </c>
    </row>
    <row r="291" spans="1:27">
      <c r="A291" s="24">
        <v>45614</v>
      </c>
      <c r="B291" s="421">
        <f>'Bonds (CP)'!O293*'Bonds Portfolio'!$H$3</f>
        <v>6.1939744118863523E-5</v>
      </c>
      <c r="C291" s="421">
        <f>'Bonds (CP)'!P293*'Bonds Portfolio'!$H$4</f>
        <v>2.6401454652254941E-4</v>
      </c>
      <c r="D291" s="421">
        <f>'Bonds (CP)'!Q293*'Bonds Portfolio'!$H$5</f>
        <v>-5.4261551170575327E-4</v>
      </c>
      <c r="E291" s="421">
        <f>'Bonds (CP)'!R293*'Bonds Portfolio'!$H$6</f>
        <v>-2.8233185796273891E-3</v>
      </c>
      <c r="F291" s="421">
        <f>'Bonds (CP)'!S293*'Bonds Portfolio'!H$7</f>
        <v>-2.9680716696342604E-3</v>
      </c>
      <c r="G291" s="422">
        <f t="shared" si="15"/>
        <v>-6.0080514703259903E-3</v>
      </c>
      <c r="K291" s="24">
        <v>45653</v>
      </c>
      <c r="L291" s="423">
        <f>'Bonds (CP)'!AT322*'Final Portfolio'!$Y$3</f>
        <v>3.1953769015041989E-4</v>
      </c>
      <c r="M291" s="423">
        <f>'Bonds (CP)'!AU322*'Final Portfolio'!$Y$4</f>
        <v>1.4838321237402656E-2</v>
      </c>
      <c r="N291" s="423">
        <f>'Bonds (CP)'!AV322*'Final Portfolio'!$Y$5</f>
        <v>1.9383629049808167E-2</v>
      </c>
      <c r="O291" s="423">
        <f>'Bonds (CP)'!AW322*'Final Portfolio'!$Y$6</f>
        <v>7.2482840622893254E-3</v>
      </c>
      <c r="P291" s="423">
        <f>'Bonds (CP)'!AX322*'Final Portfolio'!$Y$7</f>
        <v>-1.1893904575404157E-3</v>
      </c>
      <c r="Q291" s="423">
        <f>SUM(L291:P291)</f>
        <v>4.0600381582110157E-2</v>
      </c>
      <c r="U291" s="24">
        <v>45653</v>
      </c>
      <c r="V291" s="423">
        <f t="shared" si="16"/>
        <v>3.2562985918112655E-4</v>
      </c>
      <c r="W291" s="423">
        <f t="shared" si="16"/>
        <v>1.4844413406433363E-2</v>
      </c>
      <c r="X291" s="423">
        <f t="shared" si="16"/>
        <v>1.9389721218838873E-2</v>
      </c>
      <c r="Y291" s="423">
        <f t="shared" si="14"/>
        <v>7.2543762313200325E-3</v>
      </c>
      <c r="Z291" s="423">
        <f t="shared" si="14"/>
        <v>-1.1832982885097091E-3</v>
      </c>
      <c r="AA291" s="423">
        <f t="shared" si="14"/>
        <v>4.0606473751140862E-2</v>
      </c>
    </row>
    <row r="292" spans="1:27">
      <c r="A292" s="24">
        <v>45615</v>
      </c>
      <c r="B292" s="421">
        <f>'Bonds (CP)'!O294*'Bonds Portfolio'!$H$3</f>
        <v>-7.060179468181956E-5</v>
      </c>
      <c r="C292" s="421">
        <f>'Bonds (CP)'!P294*'Bonds Portfolio'!$H$4</f>
        <v>-2.2535547166735591E-3</v>
      </c>
      <c r="D292" s="421">
        <f>'Bonds (CP)'!Q294*'Bonds Portfolio'!$H$5</f>
        <v>-4.2934766400383835E-3</v>
      </c>
      <c r="E292" s="421">
        <f>'Bonds (CP)'!R294*'Bonds Portfolio'!$H$6</f>
        <v>-5.9089054256611434E-3</v>
      </c>
      <c r="F292" s="421">
        <f>'Bonds (CP)'!S294*'Bonds Portfolio'!H$7</f>
        <v>-8.4572906225361809E-4</v>
      </c>
      <c r="G292" s="422">
        <f t="shared" si="15"/>
        <v>-1.3372267639308523E-2</v>
      </c>
      <c r="K292" s="24">
        <v>45654</v>
      </c>
      <c r="L292" s="423">
        <f>'Bonds (CP)'!AT323*'Final Portfolio'!$Y$3</f>
        <v>2.21041086644731E-4</v>
      </c>
      <c r="M292" s="423">
        <f>'Bonds (CP)'!AU323*'Final Portfolio'!$Y$4</f>
        <v>1.2129198872566764E-2</v>
      </c>
      <c r="N292" s="423">
        <f>'Bonds (CP)'!AV323*'Final Portfolio'!$Y$5</f>
        <v>1.7703216703237403E-2</v>
      </c>
      <c r="O292" s="423">
        <f>'Bonds (CP)'!AW323*'Final Portfolio'!$Y$6</f>
        <v>7.8888887389876334E-3</v>
      </c>
      <c r="P292" s="423">
        <f>'Bonds (CP)'!AX323*'Final Portfolio'!$Y$7</f>
        <v>-1.6533888340490364E-3</v>
      </c>
      <c r="Q292" s="423">
        <f>SUM(L292:P292)</f>
        <v>3.6288956567387495E-2</v>
      </c>
      <c r="U292" s="24">
        <v>45654</v>
      </c>
      <c r="V292" s="423">
        <f t="shared" si="16"/>
        <v>2.2713325567543766E-4</v>
      </c>
      <c r="W292" s="423">
        <f t="shared" si="16"/>
        <v>1.2135291041597471E-2</v>
      </c>
      <c r="X292" s="423">
        <f t="shared" si="16"/>
        <v>1.7709308872268108E-2</v>
      </c>
      <c r="Y292" s="423">
        <f t="shared" si="14"/>
        <v>7.8949809080183404E-3</v>
      </c>
      <c r="Z292" s="423">
        <f t="shared" si="14"/>
        <v>-1.6472966650183298E-3</v>
      </c>
      <c r="AA292" s="423">
        <f t="shared" si="14"/>
        <v>3.6295048736418201E-2</v>
      </c>
    </row>
    <row r="293" spans="1:27">
      <c r="A293" s="24">
        <v>45616</v>
      </c>
      <c r="B293" s="421">
        <f>'Bonds (CP)'!O295*'Bonds Portfolio'!$H$3</f>
        <v>3.3135509396641364E-5</v>
      </c>
      <c r="C293" s="421">
        <f>'Bonds (CP)'!P295*'Bonds Portfolio'!$H$4</f>
        <v>1.0551866956717592E-3</v>
      </c>
      <c r="D293" s="421">
        <f>'Bonds (CP)'!Q295*'Bonds Portfolio'!$H$5</f>
        <v>2.0834254338541421E-3</v>
      </c>
      <c r="E293" s="421">
        <f>'Bonds (CP)'!R295*'Bonds Portfolio'!$H$6</f>
        <v>1.8284189410101481E-3</v>
      </c>
      <c r="F293" s="421">
        <f>'Bonds (CP)'!S295*'Bonds Portfolio'!H$7</f>
        <v>-4.3710004230986862E-3</v>
      </c>
      <c r="G293" s="422">
        <f t="shared" si="15"/>
        <v>6.2916615683400456E-4</v>
      </c>
      <c r="K293" s="24">
        <v>45656</v>
      </c>
      <c r="L293" s="423">
        <f>'Bonds (CP)'!AT324*'Final Portfolio'!$Y$3</f>
        <v>2.4371732163940064E-4</v>
      </c>
      <c r="M293" s="423">
        <f>'Bonds (CP)'!AU324*'Final Portfolio'!$Y$4</f>
        <v>1.5995189870454229E-2</v>
      </c>
      <c r="N293" s="423">
        <f>'Bonds (CP)'!AV324*'Final Portfolio'!$Y$5</f>
        <v>2.8580274188706289E-2</v>
      </c>
      <c r="O293" s="423">
        <f>'Bonds (CP)'!AW324*'Final Portfolio'!$Y$6</f>
        <v>2.4002084341112045E-2</v>
      </c>
      <c r="P293" s="423">
        <f>'Bonds (CP)'!AX324*'Final Portfolio'!$Y$7</f>
        <v>7.0471701562432984E-4</v>
      </c>
      <c r="Q293" s="423">
        <f>SUM(L293:P293)</f>
        <v>6.9525982737536296E-2</v>
      </c>
      <c r="U293" s="24">
        <v>45656</v>
      </c>
      <c r="V293" s="423">
        <f t="shared" si="16"/>
        <v>2.4980949067010733E-4</v>
      </c>
      <c r="W293" s="423">
        <f t="shared" si="16"/>
        <v>1.6001282039484935E-2</v>
      </c>
      <c r="X293" s="423">
        <f t="shared" si="16"/>
        <v>2.8586366357736995E-2</v>
      </c>
      <c r="Y293" s="423">
        <f t="shared" si="14"/>
        <v>2.400817651014275E-2</v>
      </c>
      <c r="Z293" s="423">
        <f t="shared" si="14"/>
        <v>7.1080918465503656E-4</v>
      </c>
      <c r="AA293" s="423">
        <f t="shared" si="14"/>
        <v>6.9532074906567001E-2</v>
      </c>
    </row>
    <row r="294" spans="1:27">
      <c r="A294" s="24">
        <v>45617</v>
      </c>
      <c r="B294" s="421">
        <f>'Bonds (CP)'!O296*'Bonds Portfolio'!$H$3</f>
        <v>-6.8305516731066929E-5</v>
      </c>
      <c r="C294" s="421">
        <f>'Bonds (CP)'!P296*'Bonds Portfolio'!$H$4</f>
        <v>-5.2589620108476167E-4</v>
      </c>
      <c r="D294" s="421">
        <f>'Bonds (CP)'!Q296*'Bonds Portfolio'!$H$5</f>
        <v>-1.8047608771763895E-4</v>
      </c>
      <c r="E294" s="421">
        <f>'Bonds (CP)'!R296*'Bonds Portfolio'!$H$6</f>
        <v>-1.9795864364179983E-3</v>
      </c>
      <c r="F294" s="421">
        <f>'Bonds (CP)'!S296*'Bonds Portfolio'!H$7</f>
        <v>-6.5073931850005351E-3</v>
      </c>
      <c r="G294" s="422">
        <f t="shared" si="15"/>
        <v>-9.2616574269520011E-3</v>
      </c>
      <c r="K294" s="24">
        <v>45660</v>
      </c>
      <c r="L294" s="423">
        <f>'Bonds (CP)'!AT325*'Final Portfolio'!$Y$3</f>
        <v>2.4575627058525561E-4</v>
      </c>
      <c r="M294" s="423">
        <f>'Bonds (CP)'!AU325*'Final Portfolio'!$Y$4</f>
        <v>1.5195450043320555E-2</v>
      </c>
      <c r="N294" s="423">
        <f>'Bonds (CP)'!AV325*'Final Portfolio'!$Y$5</f>
        <v>2.4796294071679655E-2</v>
      </c>
      <c r="O294" s="423">
        <f>'Bonds (CP)'!AW325*'Final Portfolio'!$Y$6</f>
        <v>1.7775902726013756E-2</v>
      </c>
      <c r="P294" s="423">
        <f>'Bonds (CP)'!AX325*'Final Portfolio'!$Y$7</f>
        <v>-4.7960472403327903E-4</v>
      </c>
      <c r="Q294" s="423">
        <f>SUM(L294:P294)</f>
        <v>5.7533798387565942E-2</v>
      </c>
      <c r="U294" s="24">
        <v>45660</v>
      </c>
      <c r="V294" s="423">
        <f t="shared" si="16"/>
        <v>2.5184843961596228E-4</v>
      </c>
      <c r="W294" s="423">
        <f t="shared" si="16"/>
        <v>1.5201542212351262E-2</v>
      </c>
      <c r="X294" s="423">
        <f t="shared" si="16"/>
        <v>2.4802386240710361E-2</v>
      </c>
      <c r="Y294" s="423">
        <f t="shared" si="14"/>
        <v>1.7781994895044461E-2</v>
      </c>
      <c r="Z294" s="423">
        <f t="shared" si="14"/>
        <v>-4.7351255500257237E-4</v>
      </c>
      <c r="AA294" s="423">
        <f t="shared" si="14"/>
        <v>5.7539890556596647E-2</v>
      </c>
    </row>
    <row r="295" spans="1:27">
      <c r="A295" s="24">
        <v>45618</v>
      </c>
      <c r="B295" s="421">
        <f>'Bonds (CP)'!O297*'Bonds Portfolio'!$H$3</f>
        <v>2.2035849366880634E-6</v>
      </c>
      <c r="C295" s="421">
        <f>'Bonds (CP)'!P297*'Bonds Portfolio'!$H$4</f>
        <v>4.7438326724858192E-4</v>
      </c>
      <c r="D295" s="421">
        <f>'Bonds (CP)'!Q297*'Bonds Portfolio'!$H$5</f>
        <v>8.1418932872180454E-4</v>
      </c>
      <c r="E295" s="421">
        <f>'Bonds (CP)'!R297*'Bonds Portfolio'!$H$6</f>
        <v>1.1612836084155009E-3</v>
      </c>
      <c r="F295" s="421">
        <f>'Bonds (CP)'!S297*'Bonds Portfolio'!H$7</f>
        <v>4.0750793925656818E-4</v>
      </c>
      <c r="G295" s="422">
        <f t="shared" si="15"/>
        <v>2.8595677285791436E-3</v>
      </c>
      <c r="K295" s="24">
        <v>45663</v>
      </c>
      <c r="L295" s="423">
        <f>'Bonds (CP)'!AT326*'Final Portfolio'!$Y$3</f>
        <v>2.5029496039103317E-4</v>
      </c>
      <c r="M295" s="423">
        <f>'Bonds (CP)'!AU326*'Final Portfolio'!$Y$4</f>
        <v>1.5690803194185178E-2</v>
      </c>
      <c r="N295" s="423">
        <f>'Bonds (CP)'!AV326*'Final Portfolio'!$Y$5</f>
        <v>2.6354738027930358E-2</v>
      </c>
      <c r="O295" s="423">
        <f>'Bonds (CP)'!AW326*'Final Portfolio'!$Y$6</f>
        <v>2.517371466800163E-2</v>
      </c>
      <c r="P295" s="423">
        <f>'Bonds (CP)'!AX326*'Final Portfolio'!$Y$7</f>
        <v>3.3477433212291329E-3</v>
      </c>
      <c r="Q295" s="423">
        <f>SUM(L295:P295)</f>
        <v>7.0817294171737322E-2</v>
      </c>
      <c r="U295" s="24">
        <v>45663</v>
      </c>
      <c r="V295" s="423">
        <f t="shared" si="16"/>
        <v>2.5638712942173983E-4</v>
      </c>
      <c r="W295" s="423">
        <f t="shared" si="16"/>
        <v>1.5696895363215883E-2</v>
      </c>
      <c r="X295" s="423">
        <f t="shared" si="16"/>
        <v>2.6360830196961064E-2</v>
      </c>
      <c r="Y295" s="423">
        <f t="shared" si="14"/>
        <v>2.5179806837032335E-2</v>
      </c>
      <c r="Z295" s="423">
        <f t="shared" si="14"/>
        <v>3.3538354902598396E-3</v>
      </c>
      <c r="AA295" s="423">
        <f t="shared" si="14"/>
        <v>7.0823386340768027E-2</v>
      </c>
    </row>
    <row r="296" spans="1:27">
      <c r="A296" s="24">
        <v>45621</v>
      </c>
      <c r="B296" s="421">
        <f>'Bonds (CP)'!O298*'Bonds Portfolio'!$H$3</f>
        <v>-4.1802807651259277E-5</v>
      </c>
      <c r="C296" s="421">
        <f>'Bonds (CP)'!P298*'Bonds Portfolio'!$H$4</f>
        <v>-8.4052760301613549E-4</v>
      </c>
      <c r="D296" s="421">
        <f>'Bonds (CP)'!Q298*'Bonds Portfolio'!$H$5</f>
        <v>-1.2604942996503597E-3</v>
      </c>
      <c r="E296" s="421">
        <f>'Bonds (CP)'!R298*'Bonds Portfolio'!$H$6</f>
        <v>-6.6143636180017733E-4</v>
      </c>
      <c r="F296" s="421">
        <f>'Bonds (CP)'!S298*'Bonds Portfolio'!H$7</f>
        <v>1.0224970972242478E-3</v>
      </c>
      <c r="G296" s="422">
        <f t="shared" si="15"/>
        <v>-1.7817639748936842E-3</v>
      </c>
      <c r="K296" s="24">
        <v>45665</v>
      </c>
      <c r="L296" s="423">
        <f>'Bonds (CP)'!AT327*'Final Portfolio'!$Y$3</f>
        <v>2.3134516698914754E-4</v>
      </c>
      <c r="M296" s="423">
        <f>'Bonds (CP)'!AU327*'Final Portfolio'!$Y$4</f>
        <v>1.5194074807926885E-2</v>
      </c>
      <c r="N296" s="423">
        <f>'Bonds (CP)'!AV327*'Final Portfolio'!$Y$5</f>
        <v>2.6665678747211579E-2</v>
      </c>
      <c r="O296" s="423">
        <f>'Bonds (CP)'!AW327*'Final Portfolio'!$Y$6</f>
        <v>2.6159070994137373E-2</v>
      </c>
      <c r="P296" s="423">
        <f>'Bonds (CP)'!AX327*'Final Portfolio'!$Y$7</f>
        <v>2.8486687588795668E-3</v>
      </c>
      <c r="Q296" s="423">
        <f>SUM(L296:P296)</f>
        <v>7.109883847514456E-2</v>
      </c>
      <c r="U296" s="24">
        <v>45665</v>
      </c>
      <c r="V296" s="423">
        <f t="shared" si="16"/>
        <v>2.374373360198542E-4</v>
      </c>
      <c r="W296" s="423">
        <f t="shared" si="16"/>
        <v>1.5200166976957592E-2</v>
      </c>
      <c r="X296" s="423">
        <f t="shared" si="16"/>
        <v>2.6671770916242284E-2</v>
      </c>
      <c r="Y296" s="423">
        <f t="shared" si="14"/>
        <v>2.6165163163168078E-2</v>
      </c>
      <c r="Z296" s="423">
        <f t="shared" si="14"/>
        <v>2.8547609279102734E-3</v>
      </c>
      <c r="AA296" s="423">
        <f t="shared" si="14"/>
        <v>7.1104930644175265E-2</v>
      </c>
    </row>
    <row r="297" spans="1:27">
      <c r="A297" s="24">
        <v>45622</v>
      </c>
      <c r="B297" s="421">
        <f>'Bonds (CP)'!O299*'Bonds Portfolio'!$H$3</f>
        <v>-2.857142857143078E-5</v>
      </c>
      <c r="C297" s="421">
        <f>'Bonds (CP)'!P299*'Bonds Portfolio'!$H$4</f>
        <v>-5.2590201504953527E-5</v>
      </c>
      <c r="D297" s="421">
        <f>'Bonds (CP)'!Q299*'Bonds Portfolio'!$H$5</f>
        <v>9.0240181969308603E-5</v>
      </c>
      <c r="E297" s="421">
        <f>'Bonds (CP)'!R299*'Bonds Portfolio'!$H$6</f>
        <v>-1.4837698847851167E-3</v>
      </c>
      <c r="F297" s="421">
        <f>'Bonds (CP)'!S299*'Bonds Portfolio'!H$7</f>
        <v>-4.2286609033852117E-3</v>
      </c>
      <c r="G297" s="422">
        <f t="shared" si="15"/>
        <v>-5.703352236277404E-3</v>
      </c>
      <c r="K297" s="24">
        <v>45666</v>
      </c>
      <c r="L297" s="423">
        <f>'Bonds (CP)'!AT328*'Final Portfolio'!$Y$3</f>
        <v>2.8279588046597803E-4</v>
      </c>
      <c r="M297" s="423">
        <f>'Bonds (CP)'!AU328*'Final Portfolio'!$Y$4</f>
        <v>1.5808267743693791E-2</v>
      </c>
      <c r="N297" s="423">
        <f>'Bonds (CP)'!AV328*'Final Portfolio'!$Y$5</f>
        <v>2.3646550545852615E-2</v>
      </c>
      <c r="O297" s="423">
        <f>'Bonds (CP)'!AW328*'Final Portfolio'!$Y$6</f>
        <v>1.3867519085068808E-2</v>
      </c>
      <c r="P297" s="423">
        <f>'Bonds (CP)'!AX328*'Final Portfolio'!$Y$7</f>
        <v>-2.0245887201337132E-4</v>
      </c>
      <c r="Q297" s="423">
        <f>SUM(L297:P297)</f>
        <v>5.3402674383067818E-2</v>
      </c>
      <c r="U297" s="24">
        <v>45666</v>
      </c>
      <c r="V297" s="423">
        <f t="shared" si="16"/>
        <v>2.8888804949668469E-4</v>
      </c>
      <c r="W297" s="423">
        <f t="shared" si="16"/>
        <v>1.5814359912724497E-2</v>
      </c>
      <c r="X297" s="423">
        <f t="shared" si="16"/>
        <v>2.3652642714883321E-2</v>
      </c>
      <c r="Y297" s="423">
        <f t="shared" si="14"/>
        <v>1.3873611254099515E-2</v>
      </c>
      <c r="Z297" s="423">
        <f t="shared" si="14"/>
        <v>-1.9636670298266466E-4</v>
      </c>
      <c r="AA297" s="423">
        <f t="shared" si="14"/>
        <v>5.3408766552098523E-2</v>
      </c>
    </row>
    <row r="298" spans="1:27">
      <c r="A298" s="24">
        <v>45623</v>
      </c>
      <c r="B298" s="421">
        <f>'Bonds (CP)'!O300*'Bonds Portfolio'!$H$3</f>
        <v>-7.4517500817791716E-5</v>
      </c>
      <c r="C298" s="421">
        <f>'Bonds (CP)'!P300*'Bonds Portfolio'!$H$4</f>
        <v>-5.2585636763184951E-5</v>
      </c>
      <c r="D298" s="421">
        <f>'Bonds (CP)'!Q300*'Bonds Portfolio'!$H$5</f>
        <v>5.4216691743162672E-4</v>
      </c>
      <c r="E298" s="421">
        <f>'Bonds (CP)'!R300*'Bonds Portfolio'!$H$6</f>
        <v>4.9619953139625752E-4</v>
      </c>
      <c r="F298" s="421">
        <f>'Bonds (CP)'!S300*'Bonds Portfolio'!H$7</f>
        <v>-2.3960690597705529E-3</v>
      </c>
      <c r="G298" s="422">
        <f t="shared" si="15"/>
        <v>-1.4848057485236453E-3</v>
      </c>
      <c r="K298" s="24">
        <v>45667</v>
      </c>
      <c r="L298" s="423">
        <f>'Bonds (CP)'!AT329*'Final Portfolio'!$Y$3</f>
        <v>2.7815239379636036E-4</v>
      </c>
      <c r="M298" s="423">
        <f>'Bonds (CP)'!AU329*'Final Portfolio'!$Y$4</f>
        <v>1.5615779736336783E-2</v>
      </c>
      <c r="N298" s="423">
        <f>'Bonds (CP)'!AV329*'Final Portfolio'!$Y$5</f>
        <v>2.3366945363644885E-2</v>
      </c>
      <c r="O298" s="423">
        <f>'Bonds (CP)'!AW329*'Final Portfolio'!$Y$6</f>
        <v>1.4518605636728263E-2</v>
      </c>
      <c r="P298" s="423">
        <f>'Bonds (CP)'!AX329*'Final Portfolio'!$Y$7</f>
        <v>0</v>
      </c>
      <c r="Q298" s="423">
        <f>SUM(L298:P298)</f>
        <v>5.3779483130506296E-2</v>
      </c>
      <c r="U298" s="24">
        <v>45667</v>
      </c>
      <c r="V298" s="423">
        <f t="shared" si="16"/>
        <v>2.8424456282706703E-4</v>
      </c>
      <c r="W298" s="423">
        <f t="shared" si="16"/>
        <v>1.562187190536749E-2</v>
      </c>
      <c r="X298" s="423">
        <f t="shared" si="16"/>
        <v>2.337303753267559E-2</v>
      </c>
      <c r="Y298" s="423">
        <f t="shared" si="14"/>
        <v>1.452469780575897E-2</v>
      </c>
      <c r="Z298" s="423">
        <f t="shared" si="14"/>
        <v>6.0921690307066707E-6</v>
      </c>
      <c r="AA298" s="423">
        <f t="shared" si="14"/>
        <v>5.3785575299537002E-2</v>
      </c>
    </row>
    <row r="299" spans="1:27">
      <c r="A299" s="24">
        <v>45624</v>
      </c>
      <c r="B299" s="421">
        <f>'Bonds (CP)'!O301*'Bonds Portfolio'!$H$3</f>
        <v>-6.5734608780999791E-6</v>
      </c>
      <c r="C299" s="421">
        <f>'Bonds (CP)'!P301*'Bonds Portfolio'!$H$4</f>
        <v>-6.8220176640396786E-4</v>
      </c>
      <c r="D299" s="421">
        <f>'Bonds (CP)'!Q301*'Bonds Portfolio'!$H$5</f>
        <v>-9.005976381061963E-4</v>
      </c>
      <c r="E299" s="421">
        <f>'Bonds (CP)'!R301*'Bonds Portfolio'!$H$6</f>
        <v>6.6230840294499878E-4</v>
      </c>
      <c r="F299" s="421">
        <f>'Bonds (CP)'!S301*'Bonds Portfolio'!H$7</f>
        <v>5.4991201665425876E-3</v>
      </c>
      <c r="G299" s="422">
        <f t="shared" si="15"/>
        <v>4.5720557040993225E-3</v>
      </c>
      <c r="K299" s="24">
        <v>45670</v>
      </c>
      <c r="L299" s="423">
        <f>'Bonds (CP)'!AT330*'Final Portfolio'!$Y$3</f>
        <v>3.1550531466171703E-4</v>
      </c>
      <c r="M299" s="423">
        <f>'Bonds (CP)'!AU330*'Final Portfolio'!$Y$4</f>
        <v>1.6379685424630069E-2</v>
      </c>
      <c r="N299" s="423">
        <f>'Bonds (CP)'!AV330*'Final Portfolio'!$Y$5</f>
        <v>2.338188829574521E-2</v>
      </c>
      <c r="O299" s="423">
        <f>'Bonds (CP)'!AW330*'Final Portfolio'!$Y$6</f>
        <v>1.3849515564203557E-2</v>
      </c>
      <c r="P299" s="423">
        <f>'Bonds (CP)'!AX330*'Final Portfolio'!$Y$7</f>
        <v>5.9836618941047528E-4</v>
      </c>
      <c r="Q299" s="423">
        <f>SUM(L299:P299)</f>
        <v>5.4524960788651031E-2</v>
      </c>
      <c r="U299" s="24">
        <v>45670</v>
      </c>
      <c r="V299" s="423">
        <f t="shared" si="16"/>
        <v>3.215974836924237E-4</v>
      </c>
      <c r="W299" s="423">
        <f t="shared" si="16"/>
        <v>1.6385777593660774E-2</v>
      </c>
      <c r="X299" s="423">
        <f t="shared" si="16"/>
        <v>2.3387980464775915E-2</v>
      </c>
      <c r="Y299" s="423">
        <f t="shared" si="14"/>
        <v>1.3855607733234264E-2</v>
      </c>
      <c r="Z299" s="423">
        <f t="shared" si="14"/>
        <v>6.04458358441182E-4</v>
      </c>
      <c r="AA299" s="423">
        <f t="shared" si="14"/>
        <v>5.4531052957681736E-2</v>
      </c>
    </row>
    <row r="300" spans="1:27">
      <c r="A300" s="24">
        <v>45625</v>
      </c>
      <c r="B300" s="421">
        <f>'Bonds (CP)'!O302*'Bonds Portfolio'!$H$3</f>
        <v>-4.8118828042112365E-5</v>
      </c>
      <c r="C300" s="421">
        <f>'Bonds (CP)'!P302*'Bonds Portfolio'!$H$4</f>
        <v>-7.860114332724022E-4</v>
      </c>
      <c r="D300" s="421">
        <f>'Bonds (CP)'!Q302*'Bonds Portfolio'!$H$5</f>
        <v>-9.8939932706743386E-4</v>
      </c>
      <c r="E300" s="421">
        <f>'Bonds (CP)'!R302*'Bonds Portfolio'!$H$6</f>
        <v>8.2894968167429584E-4</v>
      </c>
      <c r="F300" s="421">
        <f>'Bonds (CP)'!S302*'Bonds Portfolio'!H$7</f>
        <v>4.7631759814715487E-3</v>
      </c>
      <c r="G300" s="422">
        <f t="shared" si="15"/>
        <v>3.768596074763896E-3</v>
      </c>
      <c r="K300" s="24">
        <v>45671</v>
      </c>
      <c r="L300" s="423">
        <f>'Bonds (CP)'!AT331*'Final Portfolio'!$Y$3</f>
        <v>3.1455557429583392E-4</v>
      </c>
      <c r="M300" s="423">
        <f>'Bonds (CP)'!AU331*'Final Portfolio'!$Y$4</f>
        <v>1.6871714310421771E-2</v>
      </c>
      <c r="N300" s="423">
        <f>'Bonds (CP)'!AV331*'Final Portfolio'!$Y$5</f>
        <v>2.4203844270015405E-2</v>
      </c>
      <c r="O300" s="423">
        <f>'Bonds (CP)'!AW331*'Final Portfolio'!$Y$6</f>
        <v>1.1610471241199009E-2</v>
      </c>
      <c r="P300" s="423">
        <f>'Bonds (CP)'!AX331*'Final Portfolio'!$Y$7</f>
        <v>-1.6531861204475817E-3</v>
      </c>
      <c r="Q300" s="423">
        <f>SUM(L300:P300)</f>
        <v>5.1347399275484436E-2</v>
      </c>
      <c r="U300" s="24">
        <v>45671</v>
      </c>
      <c r="V300" s="423">
        <f t="shared" si="16"/>
        <v>3.2064774332654059E-4</v>
      </c>
      <c r="W300" s="423">
        <f t="shared" si="16"/>
        <v>1.6877806479452476E-2</v>
      </c>
      <c r="X300" s="423">
        <f t="shared" si="16"/>
        <v>2.420993643904611E-2</v>
      </c>
      <c r="Y300" s="423">
        <f t="shared" si="14"/>
        <v>1.1616563410229716E-2</v>
      </c>
      <c r="Z300" s="423">
        <f t="shared" si="14"/>
        <v>-1.6470939514168751E-3</v>
      </c>
      <c r="AA300" s="423">
        <f t="shared" si="14"/>
        <v>5.1353491444515141E-2</v>
      </c>
    </row>
    <row r="301" spans="1:27">
      <c r="A301" s="24">
        <v>45628</v>
      </c>
      <c r="B301" s="421">
        <f>'Bonds (CP)'!O303*'Bonds Portfolio'!$H$3</f>
        <v>-3.2768177372023375E-5</v>
      </c>
      <c r="C301" s="421">
        <f>'Bonds (CP)'!P303*'Bonds Portfolio'!$H$4</f>
        <v>3.1508476892317815E-4</v>
      </c>
      <c r="D301" s="421">
        <f>'Bonds (CP)'!Q303*'Bonds Portfolio'!$H$5</f>
        <v>1.1749185491714662E-3</v>
      </c>
      <c r="E301" s="421">
        <f>'Bonds (CP)'!R303*'Bonds Portfolio'!$H$6</f>
        <v>1.1627711672059084E-3</v>
      </c>
      <c r="F301" s="421">
        <f>'Bonds (CP)'!S303*'Bonds Portfolio'!H$7</f>
        <v>-4.1342196979568269E-4</v>
      </c>
      <c r="G301" s="422">
        <f t="shared" si="15"/>
        <v>2.2065843381328465E-3</v>
      </c>
      <c r="K301" s="24">
        <v>45672</v>
      </c>
      <c r="L301" s="423">
        <f>'Bonds (CP)'!AT332*'Final Portfolio'!$Y$3</f>
        <v>3.1050151464153466E-4</v>
      </c>
      <c r="M301" s="423">
        <f>'Bonds (CP)'!AU332*'Final Portfolio'!$Y$4</f>
        <v>1.6083431994655228E-2</v>
      </c>
      <c r="N301" s="423">
        <f>'Bonds (CP)'!AV332*'Final Portfolio'!$Y$5</f>
        <v>2.2626735243282511E-2</v>
      </c>
      <c r="O301" s="423">
        <f>'Bonds (CP)'!AW332*'Final Portfolio'!$Y$6</f>
        <v>8.2791976728619002E-3</v>
      </c>
      <c r="P301" s="423">
        <f>'Bonds (CP)'!AX332*'Final Portfolio'!$Y$7</f>
        <v>-3.5543418156432915E-3</v>
      </c>
      <c r="Q301" s="423">
        <f>SUM(L301:P301)</f>
        <v>4.374552460979788E-2</v>
      </c>
      <c r="U301" s="24">
        <v>45672</v>
      </c>
      <c r="V301" s="423">
        <f t="shared" si="16"/>
        <v>3.1659368367224132E-4</v>
      </c>
      <c r="W301" s="423">
        <f t="shared" si="16"/>
        <v>1.6089524163685934E-2</v>
      </c>
      <c r="X301" s="423">
        <f t="shared" si="16"/>
        <v>2.2632827412313216E-2</v>
      </c>
      <c r="Y301" s="423">
        <f t="shared" si="14"/>
        <v>8.2852898418926072E-3</v>
      </c>
      <c r="Z301" s="423">
        <f t="shared" si="14"/>
        <v>-3.5482496466125849E-3</v>
      </c>
      <c r="AA301" s="423">
        <f t="shared" si="14"/>
        <v>4.3751616778828585E-2</v>
      </c>
    </row>
    <row r="302" spans="1:27">
      <c r="A302" s="24">
        <v>45629</v>
      </c>
      <c r="B302" s="421">
        <f>'Bonds (CP)'!O304*'Bonds Portfolio'!$H$3</f>
        <v>1.9675340566113952E-5</v>
      </c>
      <c r="C302" s="421">
        <f>'Bonds (CP)'!P304*'Bonds Portfolio'!$H$4</f>
        <v>0</v>
      </c>
      <c r="D302" s="421">
        <f>'Bonds (CP)'!Q304*'Bonds Portfolio'!$H$5</f>
        <v>9.0230921500464498E-5</v>
      </c>
      <c r="E302" s="421">
        <f>'Bonds (CP)'!R304*'Bonds Portfolio'!$H$6</f>
        <v>2.0006200176707445E-3</v>
      </c>
      <c r="F302" s="421">
        <f>'Bonds (CP)'!S304*'Bonds Portfolio'!H$7</f>
        <v>4.4097816182731763E-3</v>
      </c>
      <c r="G302" s="422">
        <f t="shared" si="15"/>
        <v>6.5203078980104988E-3</v>
      </c>
      <c r="K302" s="24">
        <v>45673</v>
      </c>
      <c r="L302" s="423">
        <f>'Bonds (CP)'!AT333*'Final Portfolio'!$Y$3</f>
        <v>3.1878206745731278E-4</v>
      </c>
      <c r="M302" s="423">
        <f>'Bonds (CP)'!AU333*'Final Portfolio'!$Y$4</f>
        <v>1.5837580938108838E-2</v>
      </c>
      <c r="N302" s="423">
        <f>'Bonds (CP)'!AV333*'Final Portfolio'!$Y$5</f>
        <v>2.1255496734858326E-2</v>
      </c>
      <c r="O302" s="423">
        <f>'Bonds (CP)'!AW333*'Final Portfolio'!$Y$6</f>
        <v>8.0699441481740675E-3</v>
      </c>
      <c r="P302" s="423">
        <f>'Bonds (CP)'!AX333*'Final Portfolio'!$Y$7</f>
        <v>-2.5267158920948859E-3</v>
      </c>
      <c r="Q302" s="423">
        <f>SUM(L302:P302)</f>
        <v>4.295508799650366E-2</v>
      </c>
      <c r="U302" s="24">
        <v>45673</v>
      </c>
      <c r="V302" s="423">
        <f t="shared" si="16"/>
        <v>3.2487423648801944E-4</v>
      </c>
      <c r="W302" s="423">
        <f t="shared" si="16"/>
        <v>1.5843673107139543E-2</v>
      </c>
      <c r="X302" s="423">
        <f t="shared" si="16"/>
        <v>2.1261588903889031E-2</v>
      </c>
      <c r="Y302" s="423">
        <f t="shared" si="14"/>
        <v>8.0760363172047746E-3</v>
      </c>
      <c r="Z302" s="423">
        <f t="shared" si="14"/>
        <v>-2.5206237230641793E-3</v>
      </c>
      <c r="AA302" s="423">
        <f t="shared" si="14"/>
        <v>4.2961180165534366E-2</v>
      </c>
    </row>
    <row r="303" spans="1:27">
      <c r="A303" s="24">
        <v>45630</v>
      </c>
      <c r="B303" s="421">
        <f>'Bonds (CP)'!O305*'Bonds Portfolio'!$H$3</f>
        <v>1.0935204831076284E-5</v>
      </c>
      <c r="C303" s="421">
        <f>'Bonds (CP)'!P305*'Bonds Portfolio'!$H$4</f>
        <v>-2.0981966457374489E-4</v>
      </c>
      <c r="D303" s="421">
        <f>'Bonds (CP)'!Q305*'Bonds Portfolio'!$H$5</f>
        <v>-6.3043353373043063E-4</v>
      </c>
      <c r="E303" s="421">
        <f>'Bonds (CP)'!R305*'Bonds Portfolio'!$H$6</f>
        <v>-1.6620765916321666E-4</v>
      </c>
      <c r="F303" s="421">
        <f>'Bonds (CP)'!S305*'Bonds Portfolio'!H$7</f>
        <v>2.7556832074019004E-3</v>
      </c>
      <c r="G303" s="422">
        <f t="shared" si="15"/>
        <v>1.7601575547655846E-3</v>
      </c>
      <c r="K303" s="24">
        <v>45674</v>
      </c>
      <c r="L303" s="423">
        <f>'Bonds (CP)'!AT334*'Final Portfolio'!$Y$3</f>
        <v>3.0427838950995988E-4</v>
      </c>
      <c r="M303" s="423">
        <f>'Bonds (CP)'!AU334*'Final Portfolio'!$Y$4</f>
        <v>1.5202635307133505E-2</v>
      </c>
      <c r="N303" s="423">
        <f>'Bonds (CP)'!AV334*'Final Portfolio'!$Y$5</f>
        <v>1.9722882906491886E-2</v>
      </c>
      <c r="O303" s="423">
        <f>'Bonds (CP)'!AW334*'Final Portfolio'!$Y$6</f>
        <v>3.685178269291556E-3</v>
      </c>
      <c r="P303" s="423">
        <f>'Bonds (CP)'!AX334*'Final Portfolio'!$Y$7</f>
        <v>-4.2387236332147955E-3</v>
      </c>
      <c r="Q303" s="423">
        <f>SUM(L303:P303)</f>
        <v>3.4676251239212121E-2</v>
      </c>
      <c r="U303" s="24">
        <v>45674</v>
      </c>
      <c r="V303" s="423">
        <f t="shared" si="16"/>
        <v>3.1037055854066654E-4</v>
      </c>
      <c r="W303" s="423">
        <f t="shared" si="16"/>
        <v>1.5208727476164212E-2</v>
      </c>
      <c r="X303" s="423">
        <f t="shared" si="16"/>
        <v>1.9728975075522591E-2</v>
      </c>
      <c r="Y303" s="423">
        <f t="shared" si="14"/>
        <v>3.6912704383222626E-3</v>
      </c>
      <c r="Z303" s="423">
        <f t="shared" si="14"/>
        <v>-4.2326314641840885E-3</v>
      </c>
      <c r="AA303" s="423">
        <f t="shared" si="14"/>
        <v>3.4682343408242826E-2</v>
      </c>
    </row>
    <row r="304" spans="1:27">
      <c r="A304" s="24">
        <v>45631</v>
      </c>
      <c r="B304" s="421">
        <f>'Bonds (CP)'!O306*'Bonds Portfolio'!$H$3</f>
        <v>-5.2386382146929521E-5</v>
      </c>
      <c r="C304" s="421">
        <f>'Bonds (CP)'!P306*'Bonds Portfolio'!$H$4</f>
        <v>-2.6214057877879161E-4</v>
      </c>
      <c r="D304" s="421">
        <f>'Bonds (CP)'!Q306*'Bonds Portfolio'!$H$5</f>
        <v>0</v>
      </c>
      <c r="E304" s="421">
        <f>'Bonds (CP)'!R306*'Bonds Portfolio'!$H$6</f>
        <v>-4.9808666089519839E-4</v>
      </c>
      <c r="F304" s="421">
        <f>'Bonds (CP)'!S306*'Bonds Portfolio'!H$7</f>
        <v>-1.8943413805015336E-3</v>
      </c>
      <c r="G304" s="422">
        <f t="shared" si="15"/>
        <v>-2.706955002322453E-3</v>
      </c>
      <c r="K304" s="24">
        <v>45677</v>
      </c>
      <c r="L304" s="423">
        <f>'Bonds (CP)'!AT335*'Final Portfolio'!$Y$3</f>
        <v>3.1915789473684341E-4</v>
      </c>
      <c r="M304" s="423">
        <f>'Bonds (CP)'!AU335*'Final Portfolio'!$Y$4</f>
        <v>1.6787937929252834E-2</v>
      </c>
      <c r="N304" s="423">
        <f>'Bonds (CP)'!AV335*'Final Portfolio'!$Y$5</f>
        <v>2.3065448896086114E-2</v>
      </c>
      <c r="O304" s="423">
        <f>'Bonds (CP)'!AW335*'Final Portfolio'!$Y$6</f>
        <v>6.0974754334779616E-3</v>
      </c>
      <c r="P304" s="423">
        <f>'Bonds (CP)'!AX335*'Final Portfolio'!$Y$7</f>
        <v>-4.6585932027451045E-3</v>
      </c>
      <c r="Q304" s="423">
        <f>SUM(L304:P304)</f>
        <v>4.1611426950808647E-2</v>
      </c>
      <c r="U304" s="24">
        <v>45677</v>
      </c>
      <c r="V304" s="423">
        <f t="shared" si="16"/>
        <v>3.2525006376755007E-4</v>
      </c>
      <c r="W304" s="423">
        <f t="shared" si="16"/>
        <v>1.6794030098283539E-2</v>
      </c>
      <c r="X304" s="423">
        <f t="shared" si="16"/>
        <v>2.3071541065116819E-2</v>
      </c>
      <c r="Y304" s="423">
        <f t="shared" si="14"/>
        <v>6.1035676025086687E-3</v>
      </c>
      <c r="Z304" s="423">
        <f t="shared" si="14"/>
        <v>-4.6525010337143975E-3</v>
      </c>
      <c r="AA304" s="423">
        <f t="shared" si="14"/>
        <v>4.1617519119839352E-2</v>
      </c>
    </row>
    <row r="305" spans="1:27">
      <c r="A305" s="24">
        <v>45632</v>
      </c>
      <c r="B305" s="421">
        <f>'Bonds (CP)'!O307*'Bonds Portfolio'!$H$3</f>
        <v>1.9659303936751194E-5</v>
      </c>
      <c r="C305" s="421">
        <f>'Bonds (CP)'!P307*'Bonds Portfolio'!$H$4</f>
        <v>1.0524369745029034E-3</v>
      </c>
      <c r="D305" s="421">
        <f>'Bonds (CP)'!Q307*'Bonds Portfolio'!$H$5</f>
        <v>1.8120077390986595E-3</v>
      </c>
      <c r="E305" s="421">
        <f>'Bonds (CP)'!R307*'Bonds Portfolio'!$H$6</f>
        <v>3.3256387130179424E-4</v>
      </c>
      <c r="F305" s="421">
        <f>'Bonds (CP)'!S307*'Bonds Portfolio'!H$7</f>
        <v>-5.9743937877643396E-3</v>
      </c>
      <c r="G305" s="422">
        <f t="shared" si="15"/>
        <v>-2.7577258989242314E-3</v>
      </c>
      <c r="K305" s="24">
        <v>45678</v>
      </c>
      <c r="L305" s="423">
        <f>'Bonds (CP)'!AT336*'Final Portfolio'!$Y$3</f>
        <v>3.3153820262537658E-4</v>
      </c>
      <c r="M305" s="423">
        <f>'Bonds (CP)'!AU336*'Final Portfolio'!$Y$4</f>
        <v>1.6461259051979447E-2</v>
      </c>
      <c r="N305" s="423">
        <f>'Bonds (CP)'!AV336*'Final Portfolio'!$Y$5</f>
        <v>2.1521725064655751E-2</v>
      </c>
      <c r="O305" s="423">
        <f>'Bonds (CP)'!AW336*'Final Portfolio'!$Y$6</f>
        <v>3.2460388059597279E-3</v>
      </c>
      <c r="P305" s="423">
        <f>'Bonds (CP)'!AX336*'Final Portfolio'!$Y$7</f>
        <v>-5.3143151756988704E-3</v>
      </c>
      <c r="Q305" s="423">
        <f>SUM(L305:P305)</f>
        <v>3.6246245949521437E-2</v>
      </c>
      <c r="U305" s="24">
        <v>45678</v>
      </c>
      <c r="V305" s="423">
        <f t="shared" si="16"/>
        <v>3.3763037165608325E-4</v>
      </c>
      <c r="W305" s="423">
        <f t="shared" si="16"/>
        <v>1.6467351221010153E-2</v>
      </c>
      <c r="X305" s="423">
        <f t="shared" si="16"/>
        <v>2.1527817233686457E-2</v>
      </c>
      <c r="Y305" s="423">
        <f t="shared" si="14"/>
        <v>3.2521309749904345E-3</v>
      </c>
      <c r="Z305" s="423">
        <f t="shared" si="14"/>
        <v>-5.3082230066681634E-3</v>
      </c>
      <c r="AA305" s="423">
        <f t="shared" si="14"/>
        <v>3.6252338118552142E-2</v>
      </c>
    </row>
    <row r="306" spans="1:27">
      <c r="A306" s="24">
        <v>45635</v>
      </c>
      <c r="B306" s="421">
        <f>'Bonds (CP)'!O308*'Bonds Portfolio'!$H$3</f>
        <v>7.0082536569423317E-5</v>
      </c>
      <c r="C306" s="421">
        <f>'Bonds (CP)'!P308*'Bonds Portfolio'!$H$4</f>
        <v>-3.6735276250605243E-4</v>
      </c>
      <c r="D306" s="421">
        <f>'Bonds (CP)'!Q308*'Bonds Portfolio'!$H$5</f>
        <v>-1.7978560058390229E-3</v>
      </c>
      <c r="E306" s="421">
        <f>'Bonds (CP)'!R308*'Bonds Portfolio'!$H$6</f>
        <v>-3.6220870389931221E-3</v>
      </c>
      <c r="F306" s="421">
        <f>'Bonds (CP)'!S308*'Bonds Portfolio'!H$7</f>
        <v>-3.6612300742431044E-3</v>
      </c>
      <c r="G306" s="422">
        <f t="shared" si="15"/>
        <v>-9.3784433450118786E-3</v>
      </c>
      <c r="K306" s="24">
        <v>45679</v>
      </c>
      <c r="L306" s="423">
        <f>'Bonds (CP)'!AT337*'Final Portfolio'!$Y$3</f>
        <v>2.884696016771504E-4</v>
      </c>
      <c r="M306" s="423">
        <f>'Bonds (CP)'!AU337*'Final Portfolio'!$Y$4</f>
        <v>1.4774089541958446E-2</v>
      </c>
      <c r="N306" s="423">
        <f>'Bonds (CP)'!AV337*'Final Portfolio'!$Y$5</f>
        <v>1.8915243105765294E-2</v>
      </c>
      <c r="O306" s="423">
        <f>'Bonds (CP)'!AW337*'Final Portfolio'!$Y$6</f>
        <v>3.9019818140325116E-3</v>
      </c>
      <c r="P306" s="423">
        <f>'Bonds (CP)'!AX337*'Final Portfolio'!$Y$7</f>
        <v>-3.7906480538090247E-3</v>
      </c>
      <c r="Q306" s="423">
        <f>SUM(L306:P306)</f>
        <v>3.4089136009624377E-2</v>
      </c>
      <c r="U306" s="24">
        <v>45679</v>
      </c>
      <c r="V306" s="423">
        <f t="shared" si="16"/>
        <v>2.9456177070785706E-4</v>
      </c>
      <c r="W306" s="423">
        <f t="shared" si="16"/>
        <v>1.4780181710989153E-2</v>
      </c>
      <c r="X306" s="423">
        <f t="shared" si="16"/>
        <v>1.8921335274795999E-2</v>
      </c>
      <c r="Y306" s="423">
        <f t="shared" si="14"/>
        <v>3.9080739830632183E-3</v>
      </c>
      <c r="Z306" s="423">
        <f t="shared" si="14"/>
        <v>-3.7845558847783181E-3</v>
      </c>
      <c r="AA306" s="423">
        <f t="shared" si="14"/>
        <v>3.4095228178655082E-2</v>
      </c>
    </row>
    <row r="307" spans="1:27">
      <c r="A307" s="24">
        <v>45636</v>
      </c>
      <c r="B307" s="421">
        <f>'Bonds (CP)'!O309*'Bonds Portfolio'!$H$3</f>
        <v>5.4864068129709585E-5</v>
      </c>
      <c r="C307" s="421">
        <f>'Bonds (CP)'!P309*'Bonds Portfolio'!$H$4</f>
        <v>3.6797858634975177E-4</v>
      </c>
      <c r="D307" s="421">
        <f>'Bonds (CP)'!Q309*'Bonds Portfolio'!$H$5</f>
        <v>-1.802171360456472E-4</v>
      </c>
      <c r="E307" s="421">
        <f>'Bonds (CP)'!R309*'Bonds Portfolio'!$H$6</f>
        <v>-9.9003637645352365E-4</v>
      </c>
      <c r="F307" s="421">
        <f>'Bonds (CP)'!S309*'Bonds Portfolio'!H$7</f>
        <v>-2.2200668739260428E-3</v>
      </c>
      <c r="G307" s="422">
        <f t="shared" si="15"/>
        <v>-2.9674777319457523E-3</v>
      </c>
      <c r="K307" s="24">
        <v>45680</v>
      </c>
      <c r="L307" s="423">
        <f>'Bonds (CP)'!AT338*'Final Portfolio'!$Y$3</f>
        <v>2.9011099899091787E-4</v>
      </c>
      <c r="M307" s="423">
        <f>'Bonds (CP)'!AU338*'Final Portfolio'!$Y$4</f>
        <v>1.5334989499836736E-2</v>
      </c>
      <c r="N307" s="423">
        <f>'Bonds (CP)'!AV338*'Final Portfolio'!$Y$5</f>
        <v>2.0822842493829787E-2</v>
      </c>
      <c r="O307" s="423">
        <f>'Bonds (CP)'!AW338*'Final Portfolio'!$Y$6</f>
        <v>7.1665210965996878E-3</v>
      </c>
      <c r="P307" s="423">
        <f>'Bonds (CP)'!AX338*'Final Portfolio'!$Y$7</f>
        <v>-2.6782930110158887E-3</v>
      </c>
      <c r="Q307" s="423">
        <f>SUM(L307:P307)</f>
        <v>4.093617107824124E-2</v>
      </c>
      <c r="U307" s="24">
        <v>45680</v>
      </c>
      <c r="V307" s="423">
        <f t="shared" si="16"/>
        <v>2.9620316802162454E-4</v>
      </c>
      <c r="W307" s="423">
        <f t="shared" si="16"/>
        <v>1.5341081668867444E-2</v>
      </c>
      <c r="X307" s="423">
        <f t="shared" si="16"/>
        <v>2.0828934662860493E-2</v>
      </c>
      <c r="Y307" s="423">
        <f t="shared" si="14"/>
        <v>7.1726132656303948E-3</v>
      </c>
      <c r="Z307" s="423">
        <f t="shared" si="14"/>
        <v>-2.6722008419851821E-3</v>
      </c>
      <c r="AA307" s="423">
        <f t="shared" si="14"/>
        <v>4.0942263247271946E-2</v>
      </c>
    </row>
    <row r="308" spans="1:27">
      <c r="A308" s="24">
        <v>45637</v>
      </c>
      <c r="B308" s="421">
        <f>'Bonds (CP)'!O310*'Bonds Portfolio'!$H$3</f>
        <v>-1.0968322828844458E-5</v>
      </c>
      <c r="C308" s="421">
        <f>'Bonds (CP)'!P310*'Bonds Portfolio'!$H$4</f>
        <v>1.0542686129074515E-3</v>
      </c>
      <c r="D308" s="421">
        <f>'Bonds (CP)'!Q310*'Bonds Portfolio'!$H$5</f>
        <v>2.724197634617862E-3</v>
      </c>
      <c r="E308" s="421">
        <f>'Bonds (CP)'!R310*'Bonds Portfolio'!$H$6</f>
        <v>5.1909352882340918E-3</v>
      </c>
      <c r="F308" s="421">
        <f>'Bonds (CP)'!S310*'Bonds Portfolio'!H$7</f>
        <v>7.0371844369579968E-3</v>
      </c>
      <c r="G308" s="422">
        <f t="shared" si="15"/>
        <v>1.5995617649888556E-2</v>
      </c>
      <c r="K308" s="24">
        <v>45681</v>
      </c>
      <c r="L308" s="423">
        <f>'Bonds (CP)'!AT339*'Final Portfolio'!$Y$3</f>
        <v>2.7254374158815599E-4</v>
      </c>
      <c r="M308" s="423">
        <f>'Bonds (CP)'!AU339*'Final Portfolio'!$Y$4</f>
        <v>1.5090874371780475E-2</v>
      </c>
      <c r="N308" s="423">
        <f>'Bonds (CP)'!AV339*'Final Portfolio'!$Y$5</f>
        <v>2.109770706046165E-2</v>
      </c>
      <c r="O308" s="423">
        <f>'Bonds (CP)'!AW339*'Final Portfolio'!$Y$6</f>
        <v>6.7176809612441192E-3</v>
      </c>
      <c r="P308" s="423">
        <f>'Bonds (CP)'!AX339*'Final Portfolio'!$Y$7</f>
        <v>-3.03364511413151E-3</v>
      </c>
      <c r="Q308" s="423">
        <f>SUM(L308:P308)</f>
        <v>4.0145161020942885E-2</v>
      </c>
      <c r="U308" s="24">
        <v>45681</v>
      </c>
      <c r="V308" s="423">
        <f t="shared" si="16"/>
        <v>2.7863591061886265E-4</v>
      </c>
      <c r="W308" s="423">
        <f t="shared" si="16"/>
        <v>1.5096966540811182E-2</v>
      </c>
      <c r="X308" s="423">
        <f t="shared" si="16"/>
        <v>2.1103799229492355E-2</v>
      </c>
      <c r="Y308" s="423">
        <f t="shared" si="14"/>
        <v>6.7237731302748262E-3</v>
      </c>
      <c r="Z308" s="423">
        <f t="shared" si="14"/>
        <v>-3.0275529451008034E-3</v>
      </c>
      <c r="AA308" s="423">
        <f t="shared" si="14"/>
        <v>4.015125318997359E-2</v>
      </c>
    </row>
    <row r="309" spans="1:27">
      <c r="A309" s="24">
        <v>45638</v>
      </c>
      <c r="B309" s="421">
        <f>'Bonds (CP)'!O311*'Bonds Portfolio'!$H$3</f>
        <v>-6.5648730301297415E-5</v>
      </c>
      <c r="C309" s="421">
        <f>'Bonds (CP)'!P311*'Bonds Portfolio'!$H$4</f>
        <v>-1.4668715248502516E-3</v>
      </c>
      <c r="D309" s="421">
        <f>'Bonds (CP)'!Q311*'Bonds Portfolio'!$H$5</f>
        <v>-2.7813948254311331E-3</v>
      </c>
      <c r="E309" s="421">
        <f>'Bonds (CP)'!R311*'Bonds Portfolio'!$H$6</f>
        <v>-7.6604229363949018E-3</v>
      </c>
      <c r="F309" s="421">
        <f>'Bonds (CP)'!S311*'Bonds Portfolio'!H$7</f>
        <v>-1.3948272539018657E-2</v>
      </c>
      <c r="G309" s="422">
        <f t="shared" si="15"/>
        <v>-2.5922610555996241E-2</v>
      </c>
      <c r="K309" s="24">
        <v>45684</v>
      </c>
      <c r="L309" s="423">
        <f>'Bonds (CP)'!AT340*'Final Portfolio'!$Y$3</f>
        <v>2.7156549520766847E-4</v>
      </c>
      <c r="M309" s="423">
        <f>'Bonds (CP)'!AU340*'Final Portfolio'!$Y$4</f>
        <v>1.6137391338037297E-2</v>
      </c>
      <c r="N309" s="423">
        <f>'Bonds (CP)'!AV340*'Final Portfolio'!$Y$5</f>
        <v>1.9627390956955822E-2</v>
      </c>
      <c r="O309" s="423">
        <f>'Bonds (CP)'!AW340*'Final Portfolio'!$Y$6</f>
        <v>-7.2114997557112129E-3</v>
      </c>
      <c r="P309" s="423">
        <f>'Bonds (CP)'!AX340*'Final Portfolio'!$Y$7</f>
        <v>-1.0315798744689119E-2</v>
      </c>
      <c r="Q309" s="423">
        <f>SUM(L309:P309)</f>
        <v>1.8509049289800461E-2</v>
      </c>
      <c r="U309" s="24">
        <v>45684</v>
      </c>
      <c r="V309" s="423">
        <f t="shared" si="16"/>
        <v>2.7765766423837513E-4</v>
      </c>
      <c r="W309" s="423">
        <f t="shared" si="16"/>
        <v>1.6143483507068002E-2</v>
      </c>
      <c r="X309" s="423">
        <f t="shared" si="16"/>
        <v>1.9633483125986527E-2</v>
      </c>
      <c r="Y309" s="423">
        <f t="shared" si="14"/>
        <v>-7.2054075866805059E-3</v>
      </c>
      <c r="Z309" s="423">
        <f t="shared" si="14"/>
        <v>-1.0309706575658412E-2</v>
      </c>
      <c r="AA309" s="423">
        <f t="shared" si="14"/>
        <v>1.8515141458831166E-2</v>
      </c>
    </row>
    <row r="310" spans="1:27">
      <c r="A310" s="24">
        <v>45639</v>
      </c>
      <c r="B310" s="421">
        <f>'Bonds (CP)'!O312*'Bonds Portfolio'!$H$3</f>
        <v>5.701661075198139E-5</v>
      </c>
      <c r="C310" s="421">
        <f>'Bonds (CP)'!P312*'Bonds Portfolio'!$H$4</f>
        <v>1.053535234291088E-3</v>
      </c>
      <c r="D310" s="421">
        <f>'Bonds (CP)'!Q312*'Bonds Portfolio'!$H$5</f>
        <v>1.1754019835947744E-3</v>
      </c>
      <c r="E310" s="421">
        <f>'Bonds (CP)'!R312*'Bonds Portfolio'!$H$6</f>
        <v>1.6536807469876879E-3</v>
      </c>
      <c r="F310" s="421">
        <f>'Bonds (CP)'!S312*'Bonds Portfolio'!H$7</f>
        <v>2.379629655438989E-3</v>
      </c>
      <c r="G310" s="422">
        <f t="shared" si="15"/>
        <v>6.3192642310645206E-3</v>
      </c>
      <c r="K310" s="24">
        <v>45685</v>
      </c>
      <c r="L310" s="423">
        <f>'Bonds (CP)'!AT341*'Final Portfolio'!$Y$3</f>
        <v>3.0198519515477472E-4</v>
      </c>
      <c r="M310" s="423">
        <f>'Bonds (CP)'!AU341*'Final Portfolio'!$Y$4</f>
        <v>1.8339439241721926E-2</v>
      </c>
      <c r="N310" s="423">
        <f>'Bonds (CP)'!AV341*'Final Portfolio'!$Y$5</f>
        <v>2.3762365858708112E-2</v>
      </c>
      <c r="O310" s="423">
        <f>'Bonds (CP)'!AW341*'Final Portfolio'!$Y$6</f>
        <v>1.2818253220363985E-3</v>
      </c>
      <c r="P310" s="423">
        <f>'Bonds (CP)'!AX341*'Final Portfolio'!$Y$7</f>
        <v>-6.6848149064459659E-3</v>
      </c>
      <c r="Q310" s="423">
        <f>SUM(L310:P310)</f>
        <v>3.7000800711175251E-2</v>
      </c>
      <c r="U310" s="24">
        <v>45685</v>
      </c>
      <c r="V310" s="423">
        <f t="shared" si="16"/>
        <v>3.0807736418548138E-4</v>
      </c>
      <c r="W310" s="423">
        <f t="shared" si="16"/>
        <v>1.8345531410752632E-2</v>
      </c>
      <c r="X310" s="423">
        <f t="shared" si="16"/>
        <v>2.3768458027738817E-2</v>
      </c>
      <c r="Y310" s="423">
        <f t="shared" si="14"/>
        <v>1.2879174910671051E-3</v>
      </c>
      <c r="Z310" s="423">
        <f t="shared" si="14"/>
        <v>-6.6787227374152588E-3</v>
      </c>
      <c r="AA310" s="423">
        <f t="shared" si="14"/>
        <v>3.7006892880205956E-2</v>
      </c>
    </row>
    <row r="311" spans="1:27">
      <c r="A311" s="24">
        <v>45642</v>
      </c>
      <c r="B311" s="421">
        <f>'Bonds (CP)'!O313*'Bonds Portfolio'!$H$3</f>
        <v>-2.6289544674242295E-5</v>
      </c>
      <c r="C311" s="421">
        <f>'Bonds (CP)'!P313*'Bonds Portfolio'!$H$4</f>
        <v>-1.4137380829002061E-3</v>
      </c>
      <c r="D311" s="421">
        <f>'Bonds (CP)'!Q313*'Bonds Portfolio'!$H$5</f>
        <v>-2.4204463851497729E-3</v>
      </c>
      <c r="E311" s="421">
        <f>'Bonds (CP)'!R313*'Bonds Portfolio'!$H$6</f>
        <v>0</v>
      </c>
      <c r="F311" s="421">
        <f>'Bonds (CP)'!S313*'Bonds Portfolio'!H$7</f>
        <v>1.5052869296600551E-2</v>
      </c>
      <c r="G311" s="422">
        <f t="shared" si="15"/>
        <v>1.119239528387633E-2</v>
      </c>
      <c r="K311" s="24">
        <v>45686</v>
      </c>
      <c r="L311" s="423">
        <f>'Bonds (CP)'!AT342*'Final Portfolio'!$Y$3</f>
        <v>3.0438448566610487E-4</v>
      </c>
      <c r="M311" s="423">
        <f>'Bonds (CP)'!AU342*'Final Portfolio'!$Y$4</f>
        <v>1.5998087283673124E-2</v>
      </c>
      <c r="N311" s="423">
        <f>'Bonds (CP)'!AV342*'Final Portfolio'!$Y$5</f>
        <v>2.0425999701134137E-2</v>
      </c>
      <c r="O311" s="423">
        <f>'Bonds (CP)'!AW342*'Final Portfolio'!$Y$6</f>
        <v>8.5564235876094184E-4</v>
      </c>
      <c r="P311" s="423">
        <f>'Bonds (CP)'!AX342*'Final Portfolio'!$Y$7</f>
        <v>-5.772517442981526E-3</v>
      </c>
      <c r="Q311" s="423">
        <f>SUM(L311:P311)</f>
        <v>3.1811596386252784E-2</v>
      </c>
      <c r="U311" s="24">
        <v>45686</v>
      </c>
      <c r="V311" s="423">
        <f t="shared" si="16"/>
        <v>3.1047665469681153E-4</v>
      </c>
      <c r="W311" s="423">
        <f t="shared" si="16"/>
        <v>1.600417945270383E-2</v>
      </c>
      <c r="X311" s="423">
        <f t="shared" si="16"/>
        <v>2.0432091870164842E-2</v>
      </c>
      <c r="Y311" s="423">
        <f t="shared" si="14"/>
        <v>8.6173452779164856E-4</v>
      </c>
      <c r="Z311" s="423">
        <f t="shared" si="14"/>
        <v>-5.766425273950819E-3</v>
      </c>
      <c r="AA311" s="423">
        <f t="shared" si="14"/>
        <v>3.181768855528349E-2</v>
      </c>
    </row>
    <row r="312" spans="1:27">
      <c r="A312" s="24">
        <v>45643</v>
      </c>
      <c r="B312" s="421">
        <f>'Bonds (CP)'!O314*'Bonds Portfolio'!$H$3</f>
        <v>-2.1890059625906089E-5</v>
      </c>
      <c r="C312" s="421">
        <f>'Bonds (CP)'!P314*'Bonds Portfolio'!$H$4</f>
        <v>-9.4168930400986459E-4</v>
      </c>
      <c r="D312" s="421">
        <f>'Bonds (CP)'!Q314*'Bonds Portfolio'!$H$5</f>
        <v>-1.4342706325569565E-3</v>
      </c>
      <c r="E312" s="421">
        <f>'Bonds (CP)'!R314*'Bonds Portfolio'!$H$6</f>
        <v>1.6508121071222016E-4</v>
      </c>
      <c r="F312" s="421">
        <f>'Bonds (CP)'!S314*'Bonds Portfolio'!H$7</f>
        <v>2.5287260551470621E-3</v>
      </c>
      <c r="G312" s="422">
        <f t="shared" si="15"/>
        <v>2.9595726966655505E-4</v>
      </c>
      <c r="K312" s="24">
        <v>45687</v>
      </c>
      <c r="L312" s="423">
        <f>'Bonds (CP)'!AT343*'Final Portfolio'!$Y$3</f>
        <v>3.3891142663962094E-4</v>
      </c>
      <c r="M312" s="423">
        <f>'Bonds (CP)'!AU343*'Final Portfolio'!$Y$4</f>
        <v>1.7556292856159974E-2</v>
      </c>
      <c r="N312" s="423">
        <f>'Bonds (CP)'!AV343*'Final Portfolio'!$Y$5</f>
        <v>2.2883334572729688E-2</v>
      </c>
      <c r="O312" s="423">
        <f>'Bonds (CP)'!AW343*'Final Portfolio'!$Y$6</f>
        <v>-1.4903066274135623E-3</v>
      </c>
      <c r="P312" s="423">
        <f>'Bonds (CP)'!AX343*'Final Portfolio'!$Y$7</f>
        <v>-1.0675051511723446E-2</v>
      </c>
      <c r="Q312" s="423">
        <f>SUM(L312:P312)</f>
        <v>2.8613180716392274E-2</v>
      </c>
      <c r="U312" s="24">
        <v>45687</v>
      </c>
      <c r="V312" s="423">
        <f t="shared" si="16"/>
        <v>3.450035956703276E-4</v>
      </c>
      <c r="W312" s="423">
        <f t="shared" si="16"/>
        <v>1.7562385025190679E-2</v>
      </c>
      <c r="X312" s="423">
        <f t="shared" si="16"/>
        <v>2.2889426741760394E-2</v>
      </c>
      <c r="Y312" s="423">
        <f t="shared" si="14"/>
        <v>-1.4842144583828557E-3</v>
      </c>
      <c r="Z312" s="423">
        <f t="shared" si="14"/>
        <v>-1.0668959342692739E-2</v>
      </c>
      <c r="AA312" s="423">
        <f t="shared" si="14"/>
        <v>2.8619272885422979E-2</v>
      </c>
    </row>
    <row r="313" spans="1:27">
      <c r="A313" s="24">
        <v>45644</v>
      </c>
      <c r="B313" s="421">
        <f>'Bonds (CP)'!O315*'Bonds Portfolio'!$H$3</f>
        <v>5.0441898527006759E-5</v>
      </c>
      <c r="C313" s="421">
        <f>'Bonds (CP)'!P315*'Bonds Portfolio'!$H$4</f>
        <v>7.3514730119666712E-4</v>
      </c>
      <c r="D313" s="421">
        <f>'Bonds (CP)'!Q315*'Bonds Portfolio'!$H$5</f>
        <v>1.3527249563367459E-3</v>
      </c>
      <c r="E313" s="421">
        <f>'Bonds (CP)'!R315*'Bonds Portfolio'!$H$6</f>
        <v>3.1616616425734411E-3</v>
      </c>
      <c r="F313" s="421">
        <f>'Bonds (CP)'!S315*'Bonds Portfolio'!H$7</f>
        <v>6.9078522641019321E-3</v>
      </c>
      <c r="G313" s="422">
        <f t="shared" si="15"/>
        <v>1.2207828062735793E-2</v>
      </c>
      <c r="K313" s="24">
        <v>45688</v>
      </c>
      <c r="L313" s="423">
        <f>'Bonds (CP)'!AT344*'Final Portfolio'!$Y$3</f>
        <v>3.4998731930002247E-4</v>
      </c>
      <c r="M313" s="423">
        <f>'Bonds (CP)'!AU344*'Final Portfolio'!$Y$4</f>
        <v>1.8362141078254481E-2</v>
      </c>
      <c r="N313" s="423">
        <f>'Bonds (CP)'!AV344*'Final Portfolio'!$Y$5</f>
        <v>2.4108597303423952E-2</v>
      </c>
      <c r="O313" s="423">
        <f>'Bonds (CP)'!AW344*'Final Portfolio'!$Y$6</f>
        <v>-2.7611800805083042E-3</v>
      </c>
      <c r="P313" s="423">
        <f>'Bonds (CP)'!AX344*'Final Portfolio'!$Y$7</f>
        <v>-1.1565066939832192E-2</v>
      </c>
      <c r="Q313" s="423">
        <f>SUM(L313:P313)</f>
        <v>2.8494478680637966E-2</v>
      </c>
      <c r="U313" s="24">
        <v>45688</v>
      </c>
      <c r="V313" s="423">
        <f t="shared" si="16"/>
        <v>3.5607948833072913E-4</v>
      </c>
      <c r="W313" s="423">
        <f t="shared" si="16"/>
        <v>1.8368233247285187E-2</v>
      </c>
      <c r="X313" s="423">
        <f t="shared" si="16"/>
        <v>2.4114689472454657E-2</v>
      </c>
      <c r="Y313" s="423">
        <f t="shared" si="14"/>
        <v>-2.7550879114775976E-3</v>
      </c>
      <c r="Z313" s="423">
        <f t="shared" si="14"/>
        <v>-1.1558974770801485E-2</v>
      </c>
      <c r="AA313" s="423">
        <f t="shared" si="14"/>
        <v>2.8500570849668672E-2</v>
      </c>
    </row>
    <row r="314" spans="1:27">
      <c r="A314" s="24">
        <v>45645</v>
      </c>
      <c r="B314" s="421">
        <f>'Bonds (CP)'!O316*'Bonds Portfolio'!$H$3</f>
        <v>2.1949221949220643E-5</v>
      </c>
      <c r="C314" s="421">
        <f>'Bonds (CP)'!P316*'Bonds Portfolio'!$H$4</f>
        <v>-5.236685685772811E-4</v>
      </c>
      <c r="D314" s="421">
        <f>'Bonds (CP)'!Q316*'Bonds Portfolio'!$H$5</f>
        <v>-1.2554766065443373E-3</v>
      </c>
      <c r="E314" s="421">
        <f>'Bonds (CP)'!R316*'Bonds Portfolio'!$H$6</f>
        <v>-3.311441865751097E-4</v>
      </c>
      <c r="F314" s="421">
        <f>'Bonds (CP)'!S316*'Bonds Portfolio'!H$7</f>
        <v>3.7153404856423091E-3</v>
      </c>
      <c r="G314" s="422">
        <f t="shared" si="15"/>
        <v>1.6270003458948015E-3</v>
      </c>
      <c r="K314" s="24">
        <v>45691</v>
      </c>
      <c r="L314" s="423">
        <f>'Bonds (CP)'!AT345*'Final Portfolio'!$Y$3</f>
        <v>3.0354131534570116E-4</v>
      </c>
      <c r="M314" s="423">
        <f>'Bonds (CP)'!AU345*'Final Portfolio'!$Y$4</f>
        <v>1.5635573487014654E-2</v>
      </c>
      <c r="N314" s="423">
        <f>'Bonds (CP)'!AV345*'Final Portfolio'!$Y$5</f>
        <v>1.8701056326332944E-2</v>
      </c>
      <c r="O314" s="423">
        <f>'Bonds (CP)'!AW345*'Final Portfolio'!$Y$6</f>
        <v>-8.2248262039614634E-3</v>
      </c>
      <c r="P314" s="423">
        <f>'Bonds (CP)'!AX345*'Final Portfolio'!$Y$7</f>
        <v>-1.2722332548527187E-2</v>
      </c>
      <c r="Q314" s="423">
        <f>SUM(L314:P314)</f>
        <v>1.3693012376204653E-2</v>
      </c>
      <c r="U314" s="24">
        <v>45691</v>
      </c>
      <c r="V314" s="423">
        <f t="shared" si="16"/>
        <v>3.0963348437640782E-4</v>
      </c>
      <c r="W314" s="423">
        <f t="shared" si="16"/>
        <v>1.5641665656045359E-2</v>
      </c>
      <c r="X314" s="423">
        <f t="shared" si="16"/>
        <v>1.8707148495363649E-2</v>
      </c>
      <c r="Y314" s="423">
        <f t="shared" si="14"/>
        <v>-8.2187340349307563E-3</v>
      </c>
      <c r="Z314" s="423">
        <f t="shared" si="14"/>
        <v>-1.271624037949648E-2</v>
      </c>
      <c r="AA314" s="423">
        <f t="shared" si="14"/>
        <v>1.369910454523536E-2</v>
      </c>
    </row>
    <row r="315" spans="1:27">
      <c r="A315" s="24">
        <v>45646</v>
      </c>
      <c r="B315" s="421">
        <f>'Bonds (CP)'!O317*'Bonds Portfolio'!$H$3</f>
        <v>4.4856357731701052E-4</v>
      </c>
      <c r="C315" s="421">
        <f>'Bonds (CP)'!P317*'Bonds Portfolio'!$H$4</f>
        <v>9.2754852823266221E-3</v>
      </c>
      <c r="D315" s="421">
        <f>'Bonds (CP)'!Q317*'Bonds Portfolio'!$H$5</f>
        <v>1.3122469869143765E-2</v>
      </c>
      <c r="E315" s="421">
        <f>'Bonds (CP)'!R317*'Bonds Portfolio'!$H$6</f>
        <v>1.3898632896690761E-2</v>
      </c>
      <c r="F315" s="421">
        <f>'Bonds (CP)'!S317*'Bonds Portfolio'!H$7</f>
        <v>4.2123275488818003E-3</v>
      </c>
      <c r="G315" s="422">
        <f t="shared" si="15"/>
        <v>4.0957479174359962E-2</v>
      </c>
      <c r="K315" s="24">
        <v>45692</v>
      </c>
      <c r="L315" s="423">
        <f>'Bonds (CP)'!AT346*'Final Portfolio'!$Y$3</f>
        <v>2.734539335296615E-4</v>
      </c>
      <c r="M315" s="423">
        <f>'Bonds (CP)'!AU346*'Final Portfolio'!$Y$4</f>
        <v>1.5114713038436402E-2</v>
      </c>
      <c r="N315" s="423">
        <f>'Bonds (CP)'!AV346*'Final Portfolio'!$Y$5</f>
        <v>1.9364662463364164E-2</v>
      </c>
      <c r="O315" s="423">
        <f>'Bonds (CP)'!AW346*'Final Portfolio'!$Y$6</f>
        <v>-7.8064241270902049E-3</v>
      </c>
      <c r="P315" s="423">
        <f>'Bonds (CP)'!AX346*'Final Portfolio'!$Y$7</f>
        <v>-1.3501712731798997E-2</v>
      </c>
      <c r="Q315" s="423">
        <f>SUM(L315:P315)</f>
        <v>1.3444692576441026E-2</v>
      </c>
      <c r="U315" s="24">
        <v>45692</v>
      </c>
      <c r="V315" s="423">
        <f t="shared" si="16"/>
        <v>2.7954610256036817E-4</v>
      </c>
      <c r="W315" s="423">
        <f t="shared" si="16"/>
        <v>1.5120805207467109E-2</v>
      </c>
      <c r="X315" s="423">
        <f t="shared" si="16"/>
        <v>1.937075463239487E-2</v>
      </c>
      <c r="Y315" s="423">
        <f t="shared" si="14"/>
        <v>-7.8003319580594978E-3</v>
      </c>
      <c r="Z315" s="423">
        <f t="shared" si="14"/>
        <v>-1.349562056276829E-2</v>
      </c>
      <c r="AA315" s="423">
        <f t="shared" si="14"/>
        <v>1.3450784745471733E-2</v>
      </c>
    </row>
    <row r="316" spans="1:27">
      <c r="A316" s="24">
        <v>45649</v>
      </c>
      <c r="B316" s="421">
        <f>'Bonds (CP)'!O318*'Bonds Portfolio'!$H$3</f>
        <v>3.7564806214642133E-4</v>
      </c>
      <c r="C316" s="421">
        <f>'Bonds (CP)'!P318*'Bonds Portfolio'!$H$4</f>
        <v>7.4582505660799985E-3</v>
      </c>
      <c r="D316" s="421">
        <f>'Bonds (CP)'!Q318*'Bonds Portfolio'!$H$5</f>
        <v>9.9249502455859596E-3</v>
      </c>
      <c r="E316" s="421">
        <f>'Bonds (CP)'!R318*'Bonds Portfolio'!$H$6</f>
        <v>1.0202625371362198E-2</v>
      </c>
      <c r="F316" s="421">
        <f>'Bonds (CP)'!S318*'Bonds Portfolio'!H$7</f>
        <v>3.1362810818630058E-3</v>
      </c>
      <c r="G316" s="422">
        <f t="shared" si="15"/>
        <v>3.1097755327037582E-2</v>
      </c>
      <c r="K316" s="24">
        <v>45693</v>
      </c>
      <c r="L316" s="423">
        <f>'Bonds (CP)'!AT347*'Final Portfolio'!$Y$3</f>
        <v>9.5838587641867702E-5</v>
      </c>
      <c r="M316" s="423">
        <f>'Bonds (CP)'!AU347*'Final Portfolio'!$Y$4</f>
        <v>5.8278178108328582E-3</v>
      </c>
      <c r="N316" s="423">
        <f>'Bonds (CP)'!AV347*'Final Portfolio'!$Y$5</f>
        <v>2.3630965544450522E-3</v>
      </c>
      <c r="O316" s="423">
        <f>'Bonds (CP)'!AW347*'Final Portfolio'!$Y$6</f>
        <v>-2.5049707555962142E-2</v>
      </c>
      <c r="P316" s="423">
        <f>'Bonds (CP)'!AX347*'Final Portfolio'!$Y$7</f>
        <v>-1.4822681424409647E-2</v>
      </c>
      <c r="Q316" s="423">
        <f>SUM(L316:P316)</f>
        <v>-3.1585636027452013E-2</v>
      </c>
      <c r="U316" s="24">
        <v>45693</v>
      </c>
      <c r="V316" s="423">
        <f t="shared" si="16"/>
        <v>1.0193075667257438E-4</v>
      </c>
      <c r="W316" s="423">
        <f t="shared" si="16"/>
        <v>5.8339099798635653E-3</v>
      </c>
      <c r="X316" s="423">
        <f t="shared" si="16"/>
        <v>2.3691887234757588E-3</v>
      </c>
      <c r="Y316" s="423">
        <f t="shared" si="14"/>
        <v>-2.5043615386931437E-2</v>
      </c>
      <c r="Z316" s="423">
        <f t="shared" si="14"/>
        <v>-1.481658925537894E-2</v>
      </c>
      <c r="AA316" s="423">
        <f t="shared" si="14"/>
        <v>-3.1579543858421308E-2</v>
      </c>
    </row>
    <row r="317" spans="1:27">
      <c r="A317" s="24">
        <v>45650</v>
      </c>
      <c r="B317" s="421">
        <f>'Bonds (CP)'!O319*'Bonds Portfolio'!$H$3</f>
        <v>1.8115758343895118E-5</v>
      </c>
      <c r="C317" s="421">
        <f>'Bonds (CP)'!P319*'Bonds Portfolio'!$H$4</f>
        <v>-9.1275065039611732E-4</v>
      </c>
      <c r="D317" s="421">
        <f>'Bonds (CP)'!Q319*'Bonds Portfolio'!$H$5</f>
        <v>-1.6516045929033298E-3</v>
      </c>
      <c r="E317" s="421">
        <f>'Bonds (CP)'!R319*'Bonds Portfolio'!$H$6</f>
        <v>-2.5423109283874666E-3</v>
      </c>
      <c r="F317" s="421">
        <f>'Bonds (CP)'!S319*'Bonds Portfolio'!H$7</f>
        <v>-4.4086763001758072E-3</v>
      </c>
      <c r="G317" s="422">
        <f t="shared" si="15"/>
        <v>-9.4972267135188249E-3</v>
      </c>
      <c r="K317" s="24">
        <v>45694</v>
      </c>
      <c r="L317" s="423">
        <f>'Bonds (CP)'!AT348*'Final Portfolio'!$Y$3</f>
        <v>-5.45851528384278E-5</v>
      </c>
      <c r="M317" s="423">
        <f>'Bonds (CP)'!AU348*'Final Portfolio'!$Y$4</f>
        <v>-2.7308512803653514E-3</v>
      </c>
      <c r="N317" s="423">
        <f>'Bonds (CP)'!AV348*'Final Portfolio'!$Y$5</f>
        <v>-1.0106878763124657E-2</v>
      </c>
      <c r="O317" s="423">
        <f>'Bonds (CP)'!AW348*'Final Portfolio'!$Y$6</f>
        <v>-3.162288600015456E-2</v>
      </c>
      <c r="P317" s="423">
        <f>'Bonds (CP)'!AX348*'Final Portfolio'!$Y$7</f>
        <v>-1.4647261578878799E-2</v>
      </c>
      <c r="Q317" s="423">
        <f>SUM(L317:P317)</f>
        <v>-5.9162462775361795E-2</v>
      </c>
      <c r="U317" s="24">
        <v>45694</v>
      </c>
      <c r="V317" s="423">
        <f t="shared" si="16"/>
        <v>-4.849298380772113E-5</v>
      </c>
      <c r="W317" s="423">
        <f t="shared" si="16"/>
        <v>-2.7247591113346448E-3</v>
      </c>
      <c r="X317" s="423">
        <f t="shared" si="16"/>
        <v>-1.010078659409395E-2</v>
      </c>
      <c r="Y317" s="423">
        <f t="shared" si="14"/>
        <v>-3.1616793831123854E-2</v>
      </c>
      <c r="Z317" s="423">
        <f t="shared" si="14"/>
        <v>-1.4641169409848092E-2</v>
      </c>
      <c r="AA317" s="423">
        <f t="shared" si="14"/>
        <v>-5.9156370606331089E-2</v>
      </c>
    </row>
    <row r="318" spans="1:27">
      <c r="A318" s="24">
        <v>45651</v>
      </c>
      <c r="B318" s="421">
        <f>'Bonds (CP)'!O320*'Bonds Portfolio'!$H$3</f>
        <v>2.4932341001355596E-5</v>
      </c>
      <c r="C318" s="421">
        <f>'Bonds (CP)'!P320*'Bonds Portfolio'!$H$4</f>
        <v>7.0047407246337913E-4</v>
      </c>
      <c r="D318" s="421">
        <f>'Bonds (CP)'!Q320*'Bonds Portfolio'!$H$5</f>
        <v>-9.1977718728900563E-5</v>
      </c>
      <c r="E318" s="421">
        <f>'Bonds (CP)'!R320*'Bonds Portfolio'!$H$6</f>
        <v>-3.8725280266717951E-3</v>
      </c>
      <c r="F318" s="421">
        <f>'Bonds (CP)'!S320*'Bonds Portfolio'!H$7</f>
        <v>-7.9319337283833124E-3</v>
      </c>
      <c r="G318" s="422">
        <f t="shared" si="15"/>
        <v>-1.1171033060319274E-2</v>
      </c>
      <c r="K318" s="24">
        <v>45695</v>
      </c>
      <c r="L318" s="423">
        <f>'Bonds (CP)'!AT349*'Final Portfolio'!$Y$3</f>
        <v>-5.8798824023520434E-5</v>
      </c>
      <c r="M318" s="423">
        <f>'Bonds (CP)'!AU349*'Final Portfolio'!$Y$4</f>
        <v>-1.546407363481057E-3</v>
      </c>
      <c r="N318" s="423">
        <f>'Bonds (CP)'!AV349*'Final Portfolio'!$Y$5</f>
        <v>-7.1544921099219077E-3</v>
      </c>
      <c r="O318" s="423">
        <f>'Bonds (CP)'!AW349*'Final Portfolio'!$Y$6</f>
        <v>-2.6854239301670513E-2</v>
      </c>
      <c r="P318" s="423">
        <f>'Bonds (CP)'!AX349*'Final Portfolio'!$Y$7</f>
        <v>-1.2545851332138295E-2</v>
      </c>
      <c r="Q318" s="423">
        <f>SUM(L318:P318)</f>
        <v>-4.8159788931235292E-2</v>
      </c>
      <c r="U318" s="24">
        <v>45695</v>
      </c>
      <c r="V318" s="423">
        <f t="shared" si="16"/>
        <v>-5.2706654992813764E-5</v>
      </c>
      <c r="W318" s="423">
        <f t="shared" si="16"/>
        <v>-1.5403151944503504E-3</v>
      </c>
      <c r="X318" s="423">
        <f t="shared" si="16"/>
        <v>-7.1483999408912006E-3</v>
      </c>
      <c r="Y318" s="423">
        <f t="shared" si="14"/>
        <v>-2.6848147132639808E-2</v>
      </c>
      <c r="Z318" s="423">
        <f t="shared" si="14"/>
        <v>-1.2539759163107587E-2</v>
      </c>
      <c r="AA318" s="423">
        <f t="shared" si="14"/>
        <v>-4.8153696762204587E-2</v>
      </c>
    </row>
    <row r="319" spans="1:27">
      <c r="A319" s="24">
        <v>45652</v>
      </c>
      <c r="B319" s="421">
        <f>'Bonds (CP)'!O321*'Bonds Portfolio'!$H$3</f>
        <v>6.3614784672768647E-5</v>
      </c>
      <c r="C319" s="421">
        <f>'Bonds (CP)'!P321*'Bonds Portfolio'!$H$4</f>
        <v>5.9319252940839991E-4</v>
      </c>
      <c r="D319" s="421">
        <f>'Bonds (CP)'!Q321*'Bonds Portfolio'!$H$5</f>
        <v>9.2014483638962555E-5</v>
      </c>
      <c r="E319" s="421">
        <f>'Bonds (CP)'!R321*'Bonds Portfolio'!$H$6</f>
        <v>-1.1811625620610938E-3</v>
      </c>
      <c r="F319" s="421">
        <f>'Bonds (CP)'!S321*'Bonds Portfolio'!H$7</f>
        <v>-2.9724272490759835E-3</v>
      </c>
      <c r="G319" s="422">
        <f t="shared" si="15"/>
        <v>-3.4047680134169462E-3</v>
      </c>
      <c r="K319" s="24">
        <v>45698</v>
      </c>
      <c r="L319" s="423">
        <f>'Bonds (CP)'!AT350*'Final Portfolio'!$Y$3</f>
        <v>-7.0540812898891577E-5</v>
      </c>
      <c r="M319" s="423">
        <f>'Bonds (CP)'!AU350*'Final Portfolio'!$Y$4</f>
        <v>-2.3762130755044719E-3</v>
      </c>
      <c r="N319" s="423">
        <f>'Bonds (CP)'!AV350*'Final Portfolio'!$Y$5</f>
        <v>-7.5383225692828605E-3</v>
      </c>
      <c r="O319" s="423">
        <f>'Bonds (CP)'!AW350*'Final Portfolio'!$Y$6</f>
        <v>-2.2379259311744913E-2</v>
      </c>
      <c r="P319" s="423">
        <f>'Bonds (CP)'!AX350*'Final Portfolio'!$Y$7</f>
        <v>-1.0220206211996695E-2</v>
      </c>
      <c r="Q319" s="423">
        <f>SUM(L319:P319)</f>
        <v>-4.2584541981427831E-2</v>
      </c>
      <c r="U319" s="24">
        <v>45698</v>
      </c>
      <c r="V319" s="423">
        <f t="shared" si="16"/>
        <v>-6.4448643868184901E-5</v>
      </c>
      <c r="W319" s="423">
        <f t="shared" si="16"/>
        <v>-2.3701209064737653E-3</v>
      </c>
      <c r="X319" s="423">
        <f t="shared" si="16"/>
        <v>-7.5322304002521535E-3</v>
      </c>
      <c r="Y319" s="423">
        <f t="shared" si="14"/>
        <v>-2.2373167142714208E-2</v>
      </c>
      <c r="Z319" s="423">
        <f t="shared" si="14"/>
        <v>-1.0214114042965988E-2</v>
      </c>
      <c r="AA319" s="423">
        <f t="shared" si="14"/>
        <v>-4.2578449812397126E-2</v>
      </c>
    </row>
    <row r="320" spans="1:27">
      <c r="A320" s="24">
        <v>45653</v>
      </c>
      <c r="B320" s="421">
        <f>'Bonds (CP)'!O322*'Bonds Portfolio'!$H$3</f>
        <v>6.6049120421519006E-5</v>
      </c>
      <c r="C320" s="421">
        <f>'Bonds (CP)'!P322*'Bonds Portfolio'!$H$4</f>
        <v>2.1566163770267544E-4</v>
      </c>
      <c r="D320" s="421">
        <f>'Bonds (CP)'!Q322*'Bonds Portfolio'!$H$5</f>
        <v>-7.3452815349429586E-4</v>
      </c>
      <c r="E320" s="421">
        <f>'Bonds (CP)'!R322*'Bonds Portfolio'!$H$6</f>
        <v>-2.5185673440437139E-3</v>
      </c>
      <c r="F320" s="421">
        <f>'Bonds (CP)'!S322*'Bonds Portfolio'!H$7</f>
        <v>-1.057913871768346E-3</v>
      </c>
      <c r="G320" s="422">
        <f t="shared" si="15"/>
        <v>-4.029298611182161E-3</v>
      </c>
      <c r="K320" s="24">
        <v>45699</v>
      </c>
      <c r="L320" s="423">
        <f>'Bonds (CP)'!AT351*'Final Portfolio'!$Y$3</f>
        <v>-9.98741082668908E-5</v>
      </c>
      <c r="M320" s="423">
        <f>'Bonds (CP)'!AU351*'Final Portfolio'!$Y$4</f>
        <v>-3.8488837424148501E-3</v>
      </c>
      <c r="N320" s="423">
        <f>'Bonds (CP)'!AV351*'Final Portfolio'!$Y$5</f>
        <v>-9.199038613715212E-3</v>
      </c>
      <c r="O320" s="423">
        <f>'Bonds (CP)'!AW351*'Final Portfolio'!$Y$6</f>
        <v>-2.2147875406799848E-2</v>
      </c>
      <c r="P320" s="423">
        <f>'Bonds (CP)'!AX351*'Final Portfolio'!$Y$7</f>
        <v>-9.2823960217228822E-3</v>
      </c>
      <c r="Q320" s="423">
        <f>SUM(L320:P320)</f>
        <v>-4.4578067892919682E-2</v>
      </c>
      <c r="U320" s="24">
        <v>45699</v>
      </c>
      <c r="V320" s="423">
        <f t="shared" si="16"/>
        <v>-9.3781939236184123E-5</v>
      </c>
      <c r="W320" s="423">
        <f t="shared" si="16"/>
        <v>-3.8427915733841435E-3</v>
      </c>
      <c r="X320" s="423">
        <f t="shared" si="16"/>
        <v>-9.1929464446845049E-3</v>
      </c>
      <c r="Y320" s="423">
        <f t="shared" si="14"/>
        <v>-2.2141783237769143E-2</v>
      </c>
      <c r="Z320" s="423">
        <f t="shared" si="14"/>
        <v>-9.2763038526921752E-3</v>
      </c>
      <c r="AA320" s="423">
        <f t="shared" si="14"/>
        <v>-4.4571975723888976E-2</v>
      </c>
    </row>
    <row r="321" spans="1:27">
      <c r="A321" s="24">
        <v>45654</v>
      </c>
      <c r="B321" s="421">
        <f>'Bonds (CP)'!O323*'Bonds Portfolio'!$H$3</f>
        <v>-1.9444866278579332E-4</v>
      </c>
      <c r="C321" s="421">
        <f>'Bonds (CP)'!P323*'Bonds Portfolio'!$H$4</f>
        <v>-2.0350340254204637E-3</v>
      </c>
      <c r="D321" s="421">
        <f>'Bonds (CP)'!Q323*'Bonds Portfolio'!$H$5</f>
        <v>-1.6471867402570611E-3</v>
      </c>
      <c r="E321" s="421">
        <f>'Bonds (CP)'!R323*'Bonds Portfolio'!$H$6</f>
        <v>-2.3443078059437535E-3</v>
      </c>
      <c r="F321" s="421">
        <f>'Bonds (CP)'!S323*'Bonds Portfolio'!H$7</f>
        <v>-4.374173693427132E-3</v>
      </c>
      <c r="G321" s="422">
        <f t="shared" si="15"/>
        <v>-1.0595150927834203E-2</v>
      </c>
      <c r="K321" s="24">
        <v>45700</v>
      </c>
      <c r="L321" s="423">
        <f>'Bonds (CP)'!AT352*'Final Portfolio'!$Y$3</f>
        <v>-1.2338425381903663E-4</v>
      </c>
      <c r="M321" s="423">
        <f>'Bonds (CP)'!AU352*'Final Portfolio'!$Y$4</f>
        <v>-3.6743826875652451E-3</v>
      </c>
      <c r="N321" s="423">
        <f>'Bonds (CP)'!AV352*'Final Portfolio'!$Y$5</f>
        <v>-7.1486482242655502E-3</v>
      </c>
      <c r="O321" s="423">
        <f>'Bonds (CP)'!AW352*'Final Portfolio'!$Y$6</f>
        <v>-1.8269586841970366E-2</v>
      </c>
      <c r="P321" s="423">
        <f>'Bonds (CP)'!AX352*'Final Portfolio'!$Y$7</f>
        <v>-8.7389895384133894E-3</v>
      </c>
      <c r="Q321" s="423">
        <f>SUM(L321:P321)</f>
        <v>-3.7954991546033587E-2</v>
      </c>
      <c r="U321" s="24">
        <v>45700</v>
      </c>
      <c r="V321" s="423">
        <f t="shared" si="16"/>
        <v>-1.1729208478832995E-4</v>
      </c>
      <c r="W321" s="423">
        <f t="shared" si="16"/>
        <v>-3.6682905185345385E-3</v>
      </c>
      <c r="X321" s="423">
        <f t="shared" si="16"/>
        <v>-7.1425560552348432E-3</v>
      </c>
      <c r="Y321" s="423">
        <f t="shared" si="14"/>
        <v>-1.8263494672939661E-2</v>
      </c>
      <c r="Z321" s="423">
        <f t="shared" si="14"/>
        <v>-8.7328973693826823E-3</v>
      </c>
      <c r="AA321" s="423">
        <f t="shared" si="14"/>
        <v>-3.7948899377002882E-2</v>
      </c>
    </row>
    <row r="322" spans="1:27">
      <c r="A322" s="24">
        <v>45656</v>
      </c>
      <c r="B322" s="421">
        <f>'Bonds (CP)'!O324*'Bonds Portfolio'!$H$3</f>
        <v>-1.130038792376542E-5</v>
      </c>
      <c r="C322" s="421">
        <f>'Bonds (CP)'!P324*'Bonds Portfolio'!$H$4</f>
        <v>1.0238992116731894E-3</v>
      </c>
      <c r="D322" s="421">
        <f>'Bonds (CP)'!Q324*'Bonds Portfolio'!$H$5</f>
        <v>2.7734647136446119E-3</v>
      </c>
      <c r="E322" s="421">
        <f>'Bonds (CP)'!R324*'Bonds Portfolio'!$H$6</f>
        <v>5.9697140359100207E-3</v>
      </c>
      <c r="F322" s="421">
        <f>'Bonds (CP)'!S324*'Bonds Portfolio'!H$7</f>
        <v>6.3944613039130958E-3</v>
      </c>
      <c r="G322" s="422">
        <f t="shared" si="15"/>
        <v>1.6150238877217154E-2</v>
      </c>
      <c r="K322" s="24">
        <v>45701</v>
      </c>
      <c r="L322" s="423">
        <f>'Bonds (CP)'!AT353*'Final Portfolio'!$Y$3</f>
        <v>-1.768569984840762E-5</v>
      </c>
      <c r="M322" s="423">
        <f>'Bonds (CP)'!AU353*'Final Portfolio'!$Y$4</f>
        <v>5.2697369804244861E-3</v>
      </c>
      <c r="N322" s="423">
        <f>'Bonds (CP)'!AV353*'Final Portfolio'!$Y$5</f>
        <v>1.0190025010238265E-2</v>
      </c>
      <c r="O322" s="423">
        <f>'Bonds (CP)'!AW353*'Final Portfolio'!$Y$6</f>
        <v>4.8284866356392998E-3</v>
      </c>
      <c r="P322" s="423">
        <f>'Bonds (CP)'!AX353*'Final Portfolio'!$Y$7</f>
        <v>-3.5770058195358054E-3</v>
      </c>
      <c r="Q322" s="423">
        <f>SUM(L322:P322)</f>
        <v>1.6693557106917837E-2</v>
      </c>
      <c r="U322" s="24">
        <v>45701</v>
      </c>
      <c r="V322" s="423">
        <f t="shared" si="16"/>
        <v>-1.1593530817700951E-5</v>
      </c>
      <c r="W322" s="423">
        <f t="shared" si="16"/>
        <v>5.2758291494551931E-3</v>
      </c>
      <c r="X322" s="423">
        <f t="shared" si="16"/>
        <v>1.0196117179268972E-2</v>
      </c>
      <c r="Y322" s="423">
        <f t="shared" si="14"/>
        <v>4.8345788046700068E-3</v>
      </c>
      <c r="Z322" s="423">
        <f t="shared" si="14"/>
        <v>-3.5709136505050988E-3</v>
      </c>
      <c r="AA322" s="423">
        <f t="shared" si="14"/>
        <v>1.6699649275948542E-2</v>
      </c>
    </row>
    <row r="323" spans="1:27">
      <c r="A323" s="24">
        <v>45660</v>
      </c>
      <c r="B323" s="421">
        <f>'Bonds (CP)'!O325*'Bonds Portfolio'!$H$3</f>
        <v>3.8476480027026126E-5</v>
      </c>
      <c r="C323" s="421">
        <f>'Bonds (CP)'!P325*'Bonds Portfolio'!$H$4</f>
        <v>3.7709708947908816E-4</v>
      </c>
      <c r="D323" s="421">
        <f>'Bonds (CP)'!Q325*'Bonds Portfolio'!$H$5</f>
        <v>-3.6778542916728019E-4</v>
      </c>
      <c r="E323" s="421">
        <f>'Bonds (CP)'!R325*'Bonds Portfolio'!$H$6</f>
        <v>-2.6886741806915406E-3</v>
      </c>
      <c r="F323" s="421">
        <f>'Bonds (CP)'!S325*'Bonds Portfolio'!H$7</f>
        <v>-7.866709190715377E-3</v>
      </c>
      <c r="G323" s="422">
        <f t="shared" si="15"/>
        <v>-1.0507595231068083E-2</v>
      </c>
      <c r="K323" s="24">
        <v>45702</v>
      </c>
      <c r="L323" s="423">
        <f>'Bonds (CP)'!AT354*'Final Portfolio'!$Y$3</f>
        <v>-2.7752081406106077E-5</v>
      </c>
      <c r="M323" s="423">
        <f>'Bonds (CP)'!AU354*'Final Portfolio'!$Y$4</f>
        <v>4.1899676608787574E-4</v>
      </c>
      <c r="N323" s="423">
        <f>'Bonds (CP)'!AV354*'Final Portfolio'!$Y$5</f>
        <v>-2.1025855835057807E-3</v>
      </c>
      <c r="O323" s="423">
        <f>'Bonds (CP)'!AW354*'Final Portfolio'!$Y$6</f>
        <v>-1.5077246499884284E-2</v>
      </c>
      <c r="P323" s="423">
        <f>'Bonds (CP)'!AX354*'Final Portfolio'!$Y$7</f>
        <v>-8.2713034724487978E-3</v>
      </c>
      <c r="Q323" s="423">
        <f>SUM(L323:P323)</f>
        <v>-2.5059890871157092E-2</v>
      </c>
      <c r="U323" s="24">
        <v>45702</v>
      </c>
      <c r="V323" s="423">
        <f t="shared" si="16"/>
        <v>-2.1659912375399407E-5</v>
      </c>
      <c r="W323" s="423">
        <f t="shared" si="16"/>
        <v>4.250889351185824E-4</v>
      </c>
      <c r="X323" s="423">
        <f t="shared" si="16"/>
        <v>-2.0964934144750741E-3</v>
      </c>
      <c r="Y323" s="423">
        <f t="shared" si="16"/>
        <v>-1.5071154330853577E-2</v>
      </c>
      <c r="Z323" s="423">
        <f t="shared" si="16"/>
        <v>-8.2652113034180907E-3</v>
      </c>
      <c r="AA323" s="423">
        <f t="shared" si="16"/>
        <v>-2.5053798702126387E-2</v>
      </c>
    </row>
    <row r="324" spans="1:27">
      <c r="A324" s="24">
        <v>45663</v>
      </c>
      <c r="B324" s="421">
        <f>'Bonds (CP)'!O326*'Bonds Portfolio'!$H$3</f>
        <v>-5.646384628349721E-5</v>
      </c>
      <c r="C324" s="421">
        <f>'Bonds (CP)'!P326*'Bonds Portfolio'!$H$4</f>
        <v>-1.0764510676304617E-4</v>
      </c>
      <c r="D324" s="421">
        <f>'Bonds (CP)'!Q326*'Bonds Portfolio'!$H$5</f>
        <v>8.2988547143762758E-4</v>
      </c>
      <c r="E324" s="421">
        <f>'Bonds (CP)'!R326*'Bonds Portfolio'!$H$6</f>
        <v>3.4026077361955331E-3</v>
      </c>
      <c r="F324" s="421">
        <f>'Bonds (CP)'!S326*'Bonds Portfolio'!H$7</f>
        <v>4.8477325536191258E-3</v>
      </c>
      <c r="G324" s="422">
        <f t="shared" ref="G324:G387" si="17">SUM(B324:F324)</f>
        <v>8.9161168082057436E-3</v>
      </c>
      <c r="K324" s="24">
        <v>45705</v>
      </c>
      <c r="L324" s="423">
        <f>'Bonds (CP)'!AT355*'Final Portfolio'!$Y$3</f>
        <v>-5.1251890438581696E-5</v>
      </c>
      <c r="M324" s="423">
        <f>'Bonds (CP)'!AU355*'Final Portfolio'!$Y$4</f>
        <v>0</v>
      </c>
      <c r="N324" s="423">
        <f>'Bonds (CP)'!AV355*'Final Portfolio'!$Y$5</f>
        <v>-6.5860419569519271E-4</v>
      </c>
      <c r="O324" s="423">
        <f>'Bonds (CP)'!AW355*'Final Portfolio'!$Y$6</f>
        <v>-9.0011643493241554E-3</v>
      </c>
      <c r="P324" s="423">
        <f>'Bonds (CP)'!AX355*'Final Portfolio'!$Y$7</f>
        <v>-5.355006181859104E-3</v>
      </c>
      <c r="Q324" s="423">
        <f>SUM(L324:P324)</f>
        <v>-1.5066026617317034E-2</v>
      </c>
      <c r="U324" s="24">
        <v>45705</v>
      </c>
      <c r="V324" s="423">
        <f t="shared" ref="V324:Y387" si="18">L324-$L$485</f>
        <v>-4.5159721407875026E-5</v>
      </c>
      <c r="W324" s="423">
        <f t="shared" si="18"/>
        <v>6.0921690307066707E-6</v>
      </c>
      <c r="X324" s="423">
        <f t="shared" si="18"/>
        <v>-6.52512026664486E-4</v>
      </c>
      <c r="Y324" s="423">
        <f t="shared" si="18"/>
        <v>-8.9950721802934484E-3</v>
      </c>
      <c r="Z324" s="423">
        <f t="shared" ref="Z324:AA387" si="19">P324-$L$485</f>
        <v>-5.348914012828397E-3</v>
      </c>
      <c r="AA324" s="423">
        <f t="shared" si="19"/>
        <v>-1.5059934448286327E-2</v>
      </c>
    </row>
    <row r="325" spans="1:27">
      <c r="A325" s="24">
        <v>45665</v>
      </c>
      <c r="B325" s="421">
        <f>'Bonds (CP)'!O327*'Bonds Portfolio'!$H$3</f>
        <v>-4.7345839993272952E-5</v>
      </c>
      <c r="C325" s="421">
        <f>'Bonds (CP)'!P327*'Bonds Portfolio'!$H$4</f>
        <v>5.3840292204837325E-5</v>
      </c>
      <c r="D325" s="421">
        <f>'Bonds (CP)'!Q327*'Bonds Portfolio'!$H$5</f>
        <v>1.015762958952021E-3</v>
      </c>
      <c r="E325" s="421">
        <f>'Bonds (CP)'!R327*'Bonds Portfolio'!$H$6</f>
        <v>1.8719503354016499E-3</v>
      </c>
      <c r="F325" s="421">
        <f>'Bonds (CP)'!S327*'Bonds Portfolio'!H$7</f>
        <v>-1.0494267484278312E-3</v>
      </c>
      <c r="G325" s="422">
        <f t="shared" si="17"/>
        <v>1.844780998137404E-3</v>
      </c>
      <c r="K325" s="24">
        <v>45706</v>
      </c>
      <c r="L325" s="423">
        <f>'Bonds (CP)'!AT356*'Final Portfolio'!$Y$3</f>
        <v>-1.3465746507321796E-5</v>
      </c>
      <c r="M325" s="423">
        <f>'Bonds (CP)'!AU356*'Final Portfolio'!$Y$4</f>
        <v>8.9946483713001504E-4</v>
      </c>
      <c r="N325" s="423">
        <f>'Bonds (CP)'!AV356*'Final Portfolio'!$Y$5</f>
        <v>-6.5921685619124151E-4</v>
      </c>
      <c r="O325" s="423">
        <f>'Bonds (CP)'!AW356*'Final Portfolio'!$Y$6</f>
        <v>-1.3020283057950305E-2</v>
      </c>
      <c r="P325" s="423">
        <f>'Bonds (CP)'!AX356*'Final Portfolio'!$Y$7</f>
        <v>-7.3702235108231602E-3</v>
      </c>
      <c r="Q325" s="423">
        <f>SUM(L325:P325)</f>
        <v>-2.0163724334342013E-2</v>
      </c>
      <c r="U325" s="24">
        <v>45706</v>
      </c>
      <c r="V325" s="423">
        <f t="shared" si="18"/>
        <v>-7.3735774766151255E-6</v>
      </c>
      <c r="W325" s="423">
        <f t="shared" si="18"/>
        <v>9.0555700616072176E-4</v>
      </c>
      <c r="X325" s="423">
        <f t="shared" si="18"/>
        <v>-6.5312468716053479E-4</v>
      </c>
      <c r="Y325" s="423">
        <f t="shared" si="18"/>
        <v>-1.3014190888919598E-2</v>
      </c>
      <c r="Z325" s="423">
        <f t="shared" si="19"/>
        <v>-7.3641313417924532E-3</v>
      </c>
      <c r="AA325" s="423">
        <f t="shared" si="19"/>
        <v>-2.0157632165311308E-2</v>
      </c>
    </row>
    <row r="326" spans="1:27">
      <c r="A326" s="24">
        <v>45666</v>
      </c>
      <c r="B326" s="421">
        <f>'Bonds (CP)'!O328*'Bonds Portfolio'!$H$3</f>
        <v>9.2757048792837886E-5</v>
      </c>
      <c r="C326" s="421">
        <f>'Bonds (CP)'!P328*'Bonds Portfolio'!$H$4</f>
        <v>-3.2268866765278317E-4</v>
      </c>
      <c r="D326" s="421">
        <f>'Bonds (CP)'!Q328*'Bonds Portfolio'!$H$5</f>
        <v>-3.1984371947809827E-3</v>
      </c>
      <c r="E326" s="421">
        <f>'Bonds (CP)'!R328*'Bonds Portfolio'!$H$6</f>
        <v>-9.4390189422769322E-3</v>
      </c>
      <c r="F326" s="421">
        <f>'Bonds (CP)'!S328*'Bonds Portfolio'!H$7</f>
        <v>-7.9526622524042356E-3</v>
      </c>
      <c r="G326" s="422">
        <f t="shared" si="17"/>
        <v>-2.0820050008322096E-2</v>
      </c>
      <c r="K326" s="24">
        <v>45707</v>
      </c>
      <c r="L326" s="423">
        <f>'Bonds (CP)'!AT357*'Final Portfolio'!$Y$3</f>
        <v>8.4132592966357221E-7</v>
      </c>
      <c r="M326" s="423">
        <f>'Bonds (CP)'!AU357*'Final Portfolio'!$Y$4</f>
        <v>5.3917929549353262E-4</v>
      </c>
      <c r="N326" s="423">
        <f>'Bonds (CP)'!AV357*'Final Portfolio'!$Y$5</f>
        <v>-2.6299255303289574E-3</v>
      </c>
      <c r="O326" s="423">
        <f>'Bonds (CP)'!AW357*'Final Portfolio'!$Y$6</f>
        <v>-1.5536500852218787E-2</v>
      </c>
      <c r="P326" s="423">
        <f>'Bonds (CP)'!AX357*'Final Portfolio'!$Y$7</f>
        <v>-6.6342846672790244E-3</v>
      </c>
      <c r="Q326" s="423">
        <f>SUM(L326:P326)</f>
        <v>-2.4260690428403571E-2</v>
      </c>
      <c r="U326" s="24">
        <v>45707</v>
      </c>
      <c r="V326" s="423">
        <f t="shared" si="18"/>
        <v>6.9334949603702425E-6</v>
      </c>
      <c r="W326" s="423">
        <f t="shared" si="18"/>
        <v>5.4527146452423934E-4</v>
      </c>
      <c r="X326" s="423">
        <f t="shared" si="18"/>
        <v>-2.6238333612982508E-3</v>
      </c>
      <c r="Y326" s="423">
        <f t="shared" si="18"/>
        <v>-1.553040868318808E-2</v>
      </c>
      <c r="Z326" s="423">
        <f t="shared" si="19"/>
        <v>-6.6281924982483174E-3</v>
      </c>
      <c r="AA326" s="423">
        <f t="shared" si="19"/>
        <v>-2.4254598259372866E-2</v>
      </c>
    </row>
    <row r="327" spans="1:27">
      <c r="A327" s="24">
        <v>45667</v>
      </c>
      <c r="B327" s="421">
        <f>'Bonds (CP)'!O329*'Bonds Portfolio'!$H$3</f>
        <v>-4.0660822656772443E-5</v>
      </c>
      <c r="C327" s="421">
        <f>'Bonds (CP)'!P329*'Bonds Portfolio'!$H$4</f>
        <v>-2.1508411529690539E-4</v>
      </c>
      <c r="D327" s="421">
        <f>'Bonds (CP)'!Q329*'Bonds Portfolio'!$H$5</f>
        <v>-9.1835239004952024E-5</v>
      </c>
      <c r="E327" s="421">
        <f>'Bonds (CP)'!R329*'Bonds Portfolio'!$H$6</f>
        <v>-1.0037565107547781E-3</v>
      </c>
      <c r="F327" s="421">
        <f>'Bonds (CP)'!S329*'Bonds Portfolio'!H$7</f>
        <v>-3.6247141975292948E-3</v>
      </c>
      <c r="G327" s="422">
        <f t="shared" si="17"/>
        <v>-4.976050885242703E-3</v>
      </c>
      <c r="K327" s="24">
        <v>45708</v>
      </c>
      <c r="L327" s="423">
        <f>'Bonds (CP)'!AT358*'Final Portfolio'!$Y$3</f>
        <v>-2.6100867222360602E-5</v>
      </c>
      <c r="M327" s="423">
        <f>'Bonds (CP)'!AU358*'Final Portfolio'!$Y$4</f>
        <v>1.6216080231513351E-3</v>
      </c>
      <c r="N327" s="423">
        <f>'Bonds (CP)'!AV358*'Final Portfolio'!$Y$5</f>
        <v>3.5796618642946567E-3</v>
      </c>
      <c r="O327" s="423">
        <f>'Bonds (CP)'!AW358*'Final Portfolio'!$Y$6</f>
        <v>-1.0829522822931382E-3</v>
      </c>
      <c r="P327" s="423">
        <f>'Bonds (CP)'!AX358*'Final Portfolio'!$Y$7</f>
        <v>-3.5047488977487484E-3</v>
      </c>
      <c r="Q327" s="423">
        <f>SUM(L327:P327)</f>
        <v>5.8746784018174443E-4</v>
      </c>
      <c r="U327" s="24">
        <v>45708</v>
      </c>
      <c r="V327" s="423">
        <f t="shared" si="18"/>
        <v>-2.0008698191653932E-5</v>
      </c>
      <c r="W327" s="423">
        <f t="shared" si="18"/>
        <v>1.6277001921820417E-3</v>
      </c>
      <c r="X327" s="423">
        <f t="shared" si="18"/>
        <v>3.5857540333253633E-3</v>
      </c>
      <c r="Y327" s="423">
        <f t="shared" si="18"/>
        <v>-1.0768601132624316E-3</v>
      </c>
      <c r="Z327" s="423">
        <f t="shared" si="19"/>
        <v>-3.4986567287180418E-3</v>
      </c>
      <c r="AA327" s="423">
        <f t="shared" si="19"/>
        <v>5.9356000921245114E-4</v>
      </c>
    </row>
    <row r="328" spans="1:27">
      <c r="A328" s="24">
        <v>45670</v>
      </c>
      <c r="B328" s="421">
        <f>'Bonds (CP)'!O330*'Bonds Portfolio'!$H$3</f>
        <v>2.2608402227092485E-5</v>
      </c>
      <c r="C328" s="421">
        <f>'Bonds (CP)'!P330*'Bonds Portfolio'!$H$4</f>
        <v>5.9277146276507156E-4</v>
      </c>
      <c r="D328" s="421">
        <f>'Bonds (CP)'!Q330*'Bonds Portfolio'!$H$5</f>
        <v>5.5192437940758171E-4</v>
      </c>
      <c r="E328" s="421">
        <f>'Bonds (CP)'!R330*'Bonds Portfolio'!$H$6</f>
        <v>0</v>
      </c>
      <c r="F328" s="421">
        <f>'Bonds (CP)'!S330*'Bonds Portfolio'!H$7</f>
        <v>-6.0293891059584495E-4</v>
      </c>
      <c r="G328" s="422">
        <f t="shared" si="17"/>
        <v>5.643653338039008E-4</v>
      </c>
      <c r="K328" s="24">
        <v>45709</v>
      </c>
      <c r="L328" s="423">
        <f>'Bonds (CP)'!AT359*'Final Portfolio'!$Y$3</f>
        <v>-1.5989228309349903E-5</v>
      </c>
      <c r="M328" s="423">
        <f>'Bonds (CP)'!AU359*'Final Portfolio'!$Y$4</f>
        <v>1.3197226418837538E-3</v>
      </c>
      <c r="N328" s="423">
        <f>'Bonds (CP)'!AV359*'Final Portfolio'!$Y$5</f>
        <v>3.0459518323626257E-3</v>
      </c>
      <c r="O328" s="423">
        <f>'Bonds (CP)'!AW359*'Final Portfolio'!$Y$6</f>
        <v>6.5120670437204711E-4</v>
      </c>
      <c r="P328" s="423">
        <f>'Bonds (CP)'!AX359*'Final Portfolio'!$Y$7</f>
        <v>-2.0832410232048014E-3</v>
      </c>
      <c r="Q328" s="423">
        <f>SUM(L328:P328)</f>
        <v>2.9176509271042761E-3</v>
      </c>
      <c r="U328" s="24">
        <v>45709</v>
      </c>
      <c r="V328" s="423">
        <f t="shared" si="18"/>
        <v>-9.897059278643233E-6</v>
      </c>
      <c r="W328" s="423">
        <f t="shared" si="18"/>
        <v>1.3258148109144604E-3</v>
      </c>
      <c r="X328" s="423">
        <f t="shared" si="18"/>
        <v>3.0520440013933323E-3</v>
      </c>
      <c r="Y328" s="423">
        <f t="shared" si="18"/>
        <v>6.5729887340275383E-4</v>
      </c>
      <c r="Z328" s="423">
        <f t="shared" si="19"/>
        <v>-2.0771488541740948E-3</v>
      </c>
      <c r="AA328" s="423">
        <f t="shared" si="19"/>
        <v>2.9237430961349827E-3</v>
      </c>
    </row>
    <row r="329" spans="1:27">
      <c r="A329" s="24">
        <v>45671</v>
      </c>
      <c r="B329" s="421">
        <f>'Bonds (CP)'!O331*'Bonds Portfolio'!$H$3</f>
        <v>-9.0403103390123362E-6</v>
      </c>
      <c r="C329" s="421">
        <f>'Bonds (CP)'!P331*'Bonds Portfolio'!$H$4</f>
        <v>-2.6897645106540137E-4</v>
      </c>
      <c r="D329" s="421">
        <f>'Bonds (CP)'!Q331*'Bonds Portfolio'!$H$5</f>
        <v>-3.6725391022901353E-4</v>
      </c>
      <c r="E329" s="421">
        <f>'Bonds (CP)'!R331*'Bonds Portfolio'!$H$6</f>
        <v>-1.0024874287332703E-3</v>
      </c>
      <c r="F329" s="421">
        <f>'Bonds (CP)'!S331*'Bonds Portfolio'!H$7</f>
        <v>-1.3997784175533807E-3</v>
      </c>
      <c r="G329" s="422">
        <f t="shared" si="17"/>
        <v>-3.0475365179200783E-3</v>
      </c>
      <c r="K329" s="24">
        <v>45712</v>
      </c>
      <c r="L329" s="423">
        <f>'Bonds (CP)'!AT360*'Final Portfolio'!$Y$3</f>
        <v>-2.8600269179005488E-5</v>
      </c>
      <c r="M329" s="423">
        <f>'Bonds (CP)'!AU360*'Final Portfolio'!$Y$4</f>
        <v>2.9936809691344379E-4</v>
      </c>
      <c r="N329" s="423">
        <f>'Bonds (CP)'!AV360*'Final Portfolio'!$Y$5</f>
        <v>1.7183633010604794E-3</v>
      </c>
      <c r="O329" s="423">
        <f>'Bonds (CP)'!AW360*'Final Portfolio'!$Y$6</f>
        <v>1.5221260488763623E-3</v>
      </c>
      <c r="P329" s="423">
        <f>'Bonds (CP)'!AX360*'Final Portfolio'!$Y$7</f>
        <v>-9.8640870554347329E-4</v>
      </c>
      <c r="Q329" s="423">
        <f>SUM(L329:P329)</f>
        <v>2.5248484721278066E-3</v>
      </c>
      <c r="U329" s="24">
        <v>45712</v>
      </c>
      <c r="V329" s="423">
        <f t="shared" si="18"/>
        <v>-2.2508100148298819E-5</v>
      </c>
      <c r="W329" s="423">
        <f t="shared" si="18"/>
        <v>3.0546026594415046E-4</v>
      </c>
      <c r="X329" s="423">
        <f t="shared" si="18"/>
        <v>1.724455470091186E-3</v>
      </c>
      <c r="Y329" s="423">
        <f t="shared" si="18"/>
        <v>1.5282182179070689E-3</v>
      </c>
      <c r="Z329" s="423">
        <f t="shared" si="19"/>
        <v>-9.8031653651276668E-4</v>
      </c>
      <c r="AA329" s="423">
        <f t="shared" si="19"/>
        <v>2.5309406411585132E-3</v>
      </c>
    </row>
    <row r="330" spans="1:27">
      <c r="A330" s="24">
        <v>45672</v>
      </c>
      <c r="B330" s="421">
        <f>'Bonds (CP)'!O332*'Bonds Portfolio'!$H$3</f>
        <v>-5.863345674856988E-5</v>
      </c>
      <c r="C330" s="421">
        <f>'Bonds (CP)'!P332*'Bonds Portfolio'!$H$4</f>
        <v>-1.4464554286268676E-3</v>
      </c>
      <c r="D330" s="421">
        <f>'Bonds (CP)'!Q332*'Bonds Portfolio'!$H$5</f>
        <v>-2.0099701457979768E-3</v>
      </c>
      <c r="E330" s="421">
        <f>'Bonds (CP)'!R332*'Bonds Portfolio'!$H$6</f>
        <v>-1.6658105491625286E-3</v>
      </c>
      <c r="F330" s="421">
        <f>'Bonds (CP)'!S332*'Bonds Portfolio'!H$7</f>
        <v>-1.1947072821486937E-3</v>
      </c>
      <c r="G330" s="422">
        <f t="shared" si="17"/>
        <v>-6.3755768624846375E-3</v>
      </c>
      <c r="K330" s="24">
        <v>45713</v>
      </c>
      <c r="L330" s="423">
        <f>'Bonds (CP)'!AT361*'Final Portfolio'!$Y$3</f>
        <v>-2.4396399427946137E-5</v>
      </c>
      <c r="M330" s="423">
        <f>'Bonds (CP)'!AU361*'Final Portfolio'!$Y$4</f>
        <v>1.0194667297228576E-3</v>
      </c>
      <c r="N330" s="423">
        <f>'Bonds (CP)'!AV361*'Final Portfolio'!$Y$5</f>
        <v>3.0465846472142923E-3</v>
      </c>
      <c r="O330" s="423">
        <f>'Bonds (CP)'!AW361*'Final Portfolio'!$Y$6</f>
        <v>2.8305906883386569E-3</v>
      </c>
      <c r="P330" s="423">
        <f>'Bonds (CP)'!AX361*'Final Portfolio'!$Y$7</f>
        <v>-6.5670750471253704E-4</v>
      </c>
      <c r="Q330" s="423">
        <f>SUM(L330:P330)</f>
        <v>6.2155381611353243E-3</v>
      </c>
      <c r="U330" s="24">
        <v>45713</v>
      </c>
      <c r="V330" s="423">
        <f t="shared" si="18"/>
        <v>-1.8304230397239467E-5</v>
      </c>
      <c r="W330" s="423">
        <f t="shared" si="18"/>
        <v>1.0255588987535642E-3</v>
      </c>
      <c r="X330" s="423">
        <f t="shared" si="18"/>
        <v>3.0526768162449989E-3</v>
      </c>
      <c r="Y330" s="423">
        <f t="shared" si="18"/>
        <v>2.8366828573693635E-3</v>
      </c>
      <c r="Z330" s="423">
        <f t="shared" si="19"/>
        <v>-6.5061533568183032E-4</v>
      </c>
      <c r="AA330" s="423">
        <f t="shared" si="19"/>
        <v>6.2216303301660314E-3</v>
      </c>
    </row>
    <row r="331" spans="1:27">
      <c r="A331" s="24">
        <v>45673</v>
      </c>
      <c r="B331" s="421">
        <f>'Bonds (CP)'!O333*'Bonds Portfolio'!$H$3</f>
        <v>-1.1270922701655994E-5</v>
      </c>
      <c r="C331" s="421">
        <f>'Bonds (CP)'!P333*'Bonds Portfolio'!$H$4</f>
        <v>1.0741302802547458E-4</v>
      </c>
      <c r="D331" s="421">
        <f>'Bonds (CP)'!Q333*'Bonds Portfolio'!$H$5</f>
        <v>2.7518473296144516E-4</v>
      </c>
      <c r="E331" s="421">
        <f>'Bonds (CP)'!R333*'Bonds Portfolio'!$H$6</f>
        <v>1.0043134106270302E-3</v>
      </c>
      <c r="F331" s="421">
        <f>'Bonds (CP)'!S333*'Bonds Portfolio'!H$7</f>
        <v>2.8162621638896696E-3</v>
      </c>
      <c r="G331" s="422">
        <f t="shared" si="17"/>
        <v>4.1919024128019636E-3</v>
      </c>
      <c r="K331" s="24">
        <v>45714</v>
      </c>
      <c r="L331" s="423">
        <f>'Bonds (CP)'!AT362*'Final Portfolio'!$Y$3</f>
        <v>1.683218313417445E-6</v>
      </c>
      <c r="M331" s="423">
        <f>'Bonds (CP)'!AU362*'Final Portfolio'!$Y$4</f>
        <v>3.6157203308308183E-3</v>
      </c>
      <c r="N331" s="423">
        <f>'Bonds (CP)'!AV362*'Final Portfolio'!$Y$5</f>
        <v>8.1392791906137775E-3</v>
      </c>
      <c r="O331" s="423">
        <f>'Bonds (CP)'!AW362*'Final Portfolio'!$Y$6</f>
        <v>7.9007053896907337E-3</v>
      </c>
      <c r="P331" s="423">
        <f>'Bonds (CP)'!AX362*'Final Portfolio'!$Y$7</f>
        <v>6.5911953626460743E-5</v>
      </c>
      <c r="Q331" s="423">
        <f>SUM(L331:P331)</f>
        <v>1.9723300083075209E-2</v>
      </c>
      <c r="U331" s="24">
        <v>45714</v>
      </c>
      <c r="V331" s="423">
        <f t="shared" si="18"/>
        <v>7.7753873441241157E-6</v>
      </c>
      <c r="W331" s="423">
        <f t="shared" si="18"/>
        <v>3.6218124998615249E-3</v>
      </c>
      <c r="X331" s="423">
        <f t="shared" si="18"/>
        <v>8.1453713596444845E-3</v>
      </c>
      <c r="Y331" s="423">
        <f t="shared" si="18"/>
        <v>7.9067975587214408E-3</v>
      </c>
      <c r="Z331" s="423">
        <f t="shared" si="19"/>
        <v>7.200412265716742E-5</v>
      </c>
      <c r="AA331" s="423">
        <f t="shared" si="19"/>
        <v>1.9729392252105914E-2</v>
      </c>
    </row>
    <row r="332" spans="1:27">
      <c r="A332" s="24">
        <v>45674</v>
      </c>
      <c r="B332" s="421">
        <f>'Bonds (CP)'!O334*'Bonds Portfolio'!$H$3</f>
        <v>-1.8021349920146257E-5</v>
      </c>
      <c r="C332" s="421">
        <f>'Bonds (CP)'!P334*'Bonds Portfolio'!$H$4</f>
        <v>-5.3607548894016505E-4</v>
      </c>
      <c r="D332" s="421">
        <f>'Bonds (CP)'!Q334*'Bonds Portfolio'!$H$5</f>
        <v>-9.1458180236814407E-4</v>
      </c>
      <c r="E332" s="421">
        <f>'Bonds (CP)'!R334*'Bonds Portfolio'!$H$6</f>
        <v>-1.332677038193062E-3</v>
      </c>
      <c r="F332" s="421">
        <f>'Bonds (CP)'!S334*'Bonds Portfolio'!H$7</f>
        <v>-1.0020065803029849E-3</v>
      </c>
      <c r="G332" s="422">
        <f t="shared" si="17"/>
        <v>-3.8033622597245026E-3</v>
      </c>
      <c r="K332" s="24">
        <v>45715</v>
      </c>
      <c r="L332" s="423">
        <f>'Bonds (CP)'!AT363*'Final Portfolio'!$Y$3</f>
        <v>1.0103561505432347E-5</v>
      </c>
      <c r="M332" s="423">
        <f>'Bonds (CP)'!AU363*'Final Portfolio'!$Y$4</f>
        <v>3.4946347011029564E-3</v>
      </c>
      <c r="N332" s="423">
        <f>'Bonds (CP)'!AV363*'Final Portfolio'!$Y$5</f>
        <v>7.4650258167002553E-3</v>
      </c>
      <c r="O332" s="423">
        <f>'Bonds (CP)'!AW363*'Final Portfolio'!$Y$6</f>
        <v>6.1314148066469358E-3</v>
      </c>
      <c r="P332" s="423">
        <f>'Bonds (CP)'!AX363*'Final Portfolio'!$Y$7</f>
        <v>-9.2196653902911093E-4</v>
      </c>
      <c r="Q332" s="423">
        <f>SUM(L332:P332)</f>
        <v>1.6179212346926472E-2</v>
      </c>
      <c r="U332" s="24">
        <v>45715</v>
      </c>
      <c r="V332" s="423">
        <f t="shared" si="18"/>
        <v>1.6195730536139018E-5</v>
      </c>
      <c r="W332" s="423">
        <f t="shared" si="18"/>
        <v>3.5007268701336631E-3</v>
      </c>
      <c r="X332" s="423">
        <f t="shared" si="18"/>
        <v>7.4711179857309623E-3</v>
      </c>
      <c r="Y332" s="423">
        <f t="shared" si="18"/>
        <v>6.1375069756776429E-3</v>
      </c>
      <c r="Z332" s="423">
        <f t="shared" si="19"/>
        <v>-9.1587436999840421E-4</v>
      </c>
      <c r="AA332" s="423">
        <f t="shared" si="19"/>
        <v>1.6185304515957177E-2</v>
      </c>
    </row>
    <row r="333" spans="1:27">
      <c r="A333" s="24">
        <v>45677</v>
      </c>
      <c r="B333" s="421">
        <f>'Bonds (CP)'!O335*'Bonds Portfolio'!$H$3</f>
        <v>4.965052631578839E-5</v>
      </c>
      <c r="C333" s="421">
        <f>'Bonds (CP)'!P335*'Bonds Portfolio'!$H$4</f>
        <v>1.1306552811558178E-3</v>
      </c>
      <c r="D333" s="421">
        <f>'Bonds (CP)'!Q335*'Bonds Portfolio'!$H$5</f>
        <v>1.5637363722782744E-3</v>
      </c>
      <c r="E333" s="421">
        <f>'Bonds (CP)'!R335*'Bonds Portfolio'!$H$6</f>
        <v>1.6760522751590036E-3</v>
      </c>
      <c r="F333" s="421">
        <f>'Bonds (CP)'!S335*'Bonds Portfolio'!H$7</f>
        <v>1.4100463153191487E-3</v>
      </c>
      <c r="G333" s="422">
        <f t="shared" si="17"/>
        <v>5.8301407702280334E-3</v>
      </c>
      <c r="K333" s="24">
        <v>45716</v>
      </c>
      <c r="L333" s="423">
        <f>'Bonds (CP)'!AT364*'Final Portfolio'!$Y$3</f>
        <v>3.3633229630858354E-6</v>
      </c>
      <c r="M333" s="423">
        <f>'Bonds (CP)'!AU364*'Final Portfolio'!$Y$4</f>
        <v>3.3699776014208638E-3</v>
      </c>
      <c r="N333" s="423">
        <f>'Bonds (CP)'!AV364*'Final Portfolio'!$Y$5</f>
        <v>7.8626784893600088E-3</v>
      </c>
      <c r="O333" s="423">
        <f>'Bonds (CP)'!AW364*'Final Portfolio'!$Y$6</f>
        <v>7.8973285755070521E-3</v>
      </c>
      <c r="P333" s="423">
        <f>'Bonds (CP)'!AX364*'Final Portfolio'!$Y$7</f>
        <v>-1.3238506143965932E-4</v>
      </c>
      <c r="Q333" s="423">
        <f>SUM(L333:P333)</f>
        <v>1.9000962927811352E-2</v>
      </c>
      <c r="U333" s="24">
        <v>45716</v>
      </c>
      <c r="V333" s="423">
        <f t="shared" si="18"/>
        <v>9.4554919937925065E-6</v>
      </c>
      <c r="W333" s="423">
        <f t="shared" si="18"/>
        <v>3.3760697704515704E-3</v>
      </c>
      <c r="X333" s="423">
        <f t="shared" si="18"/>
        <v>7.8687706583907158E-3</v>
      </c>
      <c r="Y333" s="423">
        <f t="shared" si="18"/>
        <v>7.9034207445377591E-3</v>
      </c>
      <c r="Z333" s="423">
        <f t="shared" si="19"/>
        <v>-1.2629289240895266E-4</v>
      </c>
      <c r="AA333" s="423">
        <f t="shared" si="19"/>
        <v>1.9007055096842057E-2</v>
      </c>
    </row>
    <row r="334" spans="1:27">
      <c r="A334" s="24">
        <v>45678</v>
      </c>
      <c r="B334" s="421">
        <f>'Bonds (CP)'!O336*'Bonds Portfolio'!$H$3</f>
        <v>-2.0296196566813452E-5</v>
      </c>
      <c r="C334" s="421">
        <f>'Bonds (CP)'!P336*'Bonds Portfolio'!$H$4</f>
        <v>-5.3659662320757655E-4</v>
      </c>
      <c r="D334" s="421">
        <f>'Bonds (CP)'!Q336*'Bonds Portfolio'!$H$5</f>
        <v>-1.0065137415920359E-3</v>
      </c>
      <c r="E334" s="421">
        <f>'Bonds (CP)'!R336*'Bonds Portfolio'!$H$6</f>
        <v>-2.6572700243900731E-3</v>
      </c>
      <c r="F334" s="421">
        <f>'Bonds (CP)'!S336*'Bonds Portfolio'!H$7</f>
        <v>-3.9704705916613157E-3</v>
      </c>
      <c r="G334" s="422">
        <f t="shared" si="17"/>
        <v>-8.1911471774178141E-3</v>
      </c>
      <c r="K334" s="24">
        <v>45719</v>
      </c>
      <c r="L334" s="423">
        <f>'Bonds (CP)'!AT365*'Final Portfolio'!$Y$3</f>
        <v>3.3695560609880993E-6</v>
      </c>
      <c r="M334" s="423">
        <f>'Bonds (CP)'!AU365*'Final Portfolio'!$Y$4</f>
        <v>3.3154464373115998E-3</v>
      </c>
      <c r="N334" s="423">
        <f>'Bonds (CP)'!AV365*'Final Portfolio'!$Y$5</f>
        <v>6.9298712907399996E-3</v>
      </c>
      <c r="O334" s="423">
        <f>'Bonds (CP)'!AW365*'Final Portfolio'!$Y$6</f>
        <v>5.0276887788664485E-3</v>
      </c>
      <c r="P334" s="423">
        <f>'Bonds (CP)'!AX365*'Final Portfolio'!$Y$7</f>
        <v>-1.3779480462102344E-3</v>
      </c>
      <c r="Q334" s="423">
        <f>SUM(L334:P334)</f>
        <v>1.3898428016768802E-2</v>
      </c>
      <c r="U334" s="24">
        <v>45719</v>
      </c>
      <c r="V334" s="423">
        <f t="shared" si="18"/>
        <v>9.4617250916947703E-6</v>
      </c>
      <c r="W334" s="423">
        <f t="shared" si="18"/>
        <v>3.3215386063423064E-3</v>
      </c>
      <c r="X334" s="423">
        <f t="shared" si="18"/>
        <v>6.9359634597707066E-3</v>
      </c>
      <c r="Y334" s="423">
        <f t="shared" si="18"/>
        <v>5.0337809478971556E-3</v>
      </c>
      <c r="Z334" s="423">
        <f t="shared" si="19"/>
        <v>-1.3718558771795277E-3</v>
      </c>
      <c r="AA334" s="423">
        <f t="shared" si="19"/>
        <v>1.390452018579951E-2</v>
      </c>
    </row>
    <row r="335" spans="1:27">
      <c r="A335" s="24">
        <v>45679</v>
      </c>
      <c r="B335" s="421">
        <f>'Bonds (CP)'!O337*'Bonds Portfolio'!$H$3</f>
        <v>-9.2142557651985244E-5</v>
      </c>
      <c r="C335" s="421">
        <f>'Bonds (CP)'!P337*'Bonds Portfolio'!$H$4</f>
        <v>-3.7547558855964878E-4</v>
      </c>
      <c r="D335" s="421">
        <f>'Bonds (CP)'!Q337*'Bonds Portfolio'!$H$5</f>
        <v>9.1672780265896842E-5</v>
      </c>
      <c r="E335" s="421">
        <f>'Bonds (CP)'!R337*'Bonds Portfolio'!$H$6</f>
        <v>8.3514631940759482E-4</v>
      </c>
      <c r="F335" s="421">
        <f>'Bonds (CP)'!S337*'Bonds Portfolio'!H$7</f>
        <v>-1.1862547142024373E-3</v>
      </c>
      <c r="G335" s="422">
        <f t="shared" si="17"/>
        <v>-7.2705376074057965E-4</v>
      </c>
      <c r="K335" s="24">
        <v>45720</v>
      </c>
      <c r="L335" s="423">
        <f>'Bonds (CP)'!AT366*'Final Portfolio'!$Y$3</f>
        <v>3.546698192872899E-5</v>
      </c>
      <c r="M335" s="423">
        <f>'Bonds (CP)'!AU366*'Final Portfolio'!$Y$4</f>
        <v>5.5142941525977386E-3</v>
      </c>
      <c r="N335" s="423">
        <f>'Bonds (CP)'!AV366*'Final Portfolio'!$Y$5</f>
        <v>1.1272502908186374E-2</v>
      </c>
      <c r="O335" s="423">
        <f>'Bonds (CP)'!AW366*'Final Portfolio'!$Y$6</f>
        <v>1.0571555410939956E-2</v>
      </c>
      <c r="P335" s="423">
        <f>'Bonds (CP)'!AX366*'Final Portfolio'!$Y$7</f>
        <v>-2.6195366584331635E-4</v>
      </c>
      <c r="Q335" s="423">
        <f>SUM(L335:P335)</f>
        <v>2.7131865787809479E-2</v>
      </c>
      <c r="U335" s="24">
        <v>45720</v>
      </c>
      <c r="V335" s="423">
        <f t="shared" si="18"/>
        <v>4.1559150959435659E-5</v>
      </c>
      <c r="W335" s="423">
        <f t="shared" si="18"/>
        <v>5.5203863216284456E-3</v>
      </c>
      <c r="X335" s="423">
        <f t="shared" si="18"/>
        <v>1.1278595077217081E-2</v>
      </c>
      <c r="Y335" s="423">
        <f t="shared" si="18"/>
        <v>1.0577647579970663E-2</v>
      </c>
      <c r="Z335" s="423">
        <f t="shared" si="19"/>
        <v>-2.5586149681260968E-4</v>
      </c>
      <c r="AA335" s="423">
        <f t="shared" si="19"/>
        <v>2.7137957956840184E-2</v>
      </c>
    </row>
    <row r="336" spans="1:27">
      <c r="A336" s="24">
        <v>45680</v>
      </c>
      <c r="B336" s="421">
        <f>'Bonds (CP)'!O338*'Bonds Portfolio'!$H$3</f>
        <v>7.4369323915231706E-5</v>
      </c>
      <c r="C336" s="421">
        <f>'Bonds (CP)'!P338*'Bonds Portfolio'!$H$4</f>
        <v>1.0737503642420165E-4</v>
      </c>
      <c r="D336" s="421">
        <f>'Bonds (CP)'!Q338*'Bonds Portfolio'!$H$5</f>
        <v>-5.4912927714232068E-4</v>
      </c>
      <c r="E336" s="421">
        <f>'Bonds (CP)'!R338*'Bonds Portfolio'!$H$6</f>
        <v>-1.1643805373047571E-3</v>
      </c>
      <c r="F336" s="421">
        <f>'Bonds (CP)'!S338*'Bonds Portfolio'!H$7</f>
        <v>-1.975777828480297E-4</v>
      </c>
      <c r="G336" s="422">
        <f t="shared" si="17"/>
        <v>-1.729343236955674E-3</v>
      </c>
      <c r="K336" s="24">
        <v>45721</v>
      </c>
      <c r="L336" s="423">
        <f>'Bonds (CP)'!AT367*'Final Portfolio'!$Y$3</f>
        <v>9.5665424991531198E-5</v>
      </c>
      <c r="M336" s="423">
        <f>'Bonds (CP)'!AU367*'Final Portfolio'!$Y$4</f>
        <v>1.0498128306286372E-2</v>
      </c>
      <c r="N336" s="423">
        <f>'Bonds (CP)'!AV367*'Final Portfolio'!$Y$5</f>
        <v>1.7793264335304516E-2</v>
      </c>
      <c r="O336" s="423">
        <f>'Bonds (CP)'!AW367*'Final Portfolio'!$Y$6</f>
        <v>1.3298409576732385E-2</v>
      </c>
      <c r="P336" s="423">
        <f>'Bonds (CP)'!AX367*'Final Portfolio'!$Y$7</f>
        <v>-2.6084229362595136E-4</v>
      </c>
      <c r="Q336" s="423">
        <f>SUM(L336:P336)</f>
        <v>4.1424625349688854E-2</v>
      </c>
      <c r="U336" s="24">
        <v>45721</v>
      </c>
      <c r="V336" s="423">
        <f t="shared" si="18"/>
        <v>1.0175759402223787E-4</v>
      </c>
      <c r="W336" s="423">
        <f t="shared" si="18"/>
        <v>1.0504220475317079E-2</v>
      </c>
      <c r="X336" s="423">
        <f t="shared" si="18"/>
        <v>1.7799356504335222E-2</v>
      </c>
      <c r="Y336" s="423">
        <f t="shared" si="18"/>
        <v>1.3304501745763092E-2</v>
      </c>
      <c r="Z336" s="423">
        <f t="shared" si="19"/>
        <v>-2.547501245952447E-4</v>
      </c>
      <c r="AA336" s="423">
        <f t="shared" si="19"/>
        <v>4.1430717518719559E-2</v>
      </c>
    </row>
    <row r="337" spans="1:27">
      <c r="A337" s="24">
        <v>45681</v>
      </c>
      <c r="B337" s="421">
        <f>'Bonds (CP)'!O339*'Bonds Portfolio'!$H$3</f>
        <v>9.0174966352618579E-6</v>
      </c>
      <c r="C337" s="421">
        <f>'Bonds (CP)'!P339*'Bonds Portfolio'!$H$4</f>
        <v>1.6111819129241667E-4</v>
      </c>
      <c r="D337" s="421">
        <f>'Bonds (CP)'!Q339*'Bonds Portfolio'!$H$5</f>
        <v>0</v>
      </c>
      <c r="E337" s="421">
        <f>'Bonds (CP)'!R339*'Bonds Portfolio'!$H$6</f>
        <v>-1.3281775005594011E-3</v>
      </c>
      <c r="F337" s="421">
        <f>'Bonds (CP)'!S339*'Bonds Portfolio'!H$7</f>
        <v>-3.3183321865493591E-3</v>
      </c>
      <c r="G337" s="422">
        <f t="shared" si="17"/>
        <v>-4.4763739991810821E-3</v>
      </c>
      <c r="K337" s="24">
        <v>45722</v>
      </c>
      <c r="L337" s="423">
        <f>'Bonds (CP)'!AT368*'Final Portfolio'!$Y$3</f>
        <v>8.8225313878520509E-5</v>
      </c>
      <c r="M337" s="423">
        <f>'Bonds (CP)'!AU368*'Final Portfolio'!$Y$4</f>
        <v>1.3045727480091696E-2</v>
      </c>
      <c r="N337" s="423">
        <f>'Bonds (CP)'!AV368*'Final Portfolio'!$Y$5</f>
        <v>2.3164348978840725E-2</v>
      </c>
      <c r="O337" s="423">
        <f>'Bonds (CP)'!AW368*'Final Portfolio'!$Y$6</f>
        <v>1.9251313973889447E-2</v>
      </c>
      <c r="P337" s="423">
        <f>'Bonds (CP)'!AX368*'Final Portfolio'!$Y$7</f>
        <v>2.6215848075229921E-4</v>
      </c>
      <c r="Q337" s="423">
        <f>SUM(L337:P337)</f>
        <v>5.581177422745269E-2</v>
      </c>
      <c r="U337" s="24">
        <v>45722</v>
      </c>
      <c r="V337" s="423">
        <f t="shared" si="18"/>
        <v>9.4317482909227185E-5</v>
      </c>
      <c r="W337" s="423">
        <f t="shared" si="18"/>
        <v>1.3051819649122403E-2</v>
      </c>
      <c r="X337" s="423">
        <f t="shared" si="18"/>
        <v>2.317044114787143E-2</v>
      </c>
      <c r="Y337" s="423">
        <f t="shared" si="18"/>
        <v>1.9257406142920153E-2</v>
      </c>
      <c r="Z337" s="423">
        <f t="shared" si="19"/>
        <v>2.6825064978300587E-4</v>
      </c>
      <c r="AA337" s="423">
        <f t="shared" si="19"/>
        <v>5.5817866396483395E-2</v>
      </c>
    </row>
    <row r="338" spans="1:27">
      <c r="A338" s="24">
        <v>45684</v>
      </c>
      <c r="B338" s="421">
        <f>'Bonds (CP)'!O340*'Bonds Portfolio'!$H$3</f>
        <v>-1.3519421557088096E-5</v>
      </c>
      <c r="C338" s="421">
        <f>'Bonds (CP)'!P340*'Bonds Portfolio'!$H$4</f>
        <v>1.9447394118386149E-3</v>
      </c>
      <c r="D338" s="421">
        <f>'Bonds (CP)'!Q340*'Bonds Portfolio'!$H$5</f>
        <v>1.748764893841381E-3</v>
      </c>
      <c r="E338" s="421">
        <f>'Bonds (CP)'!R340*'Bonds Portfolio'!$H$6</f>
        <v>-5.5725225385040624E-3</v>
      </c>
      <c r="F338" s="421">
        <f>'Bonds (CP)'!S340*'Bonds Portfolio'!H$7</f>
        <v>-1.6336450846927343E-2</v>
      </c>
      <c r="G338" s="422">
        <f t="shared" si="17"/>
        <v>-1.8228988501308496E-2</v>
      </c>
      <c r="K338" s="24">
        <v>45723</v>
      </c>
      <c r="L338" s="423">
        <f>'Bonds (CP)'!AT369*'Final Portfolio'!$Y$3</f>
        <v>9.2537566856272234E-5</v>
      </c>
      <c r="M338" s="423">
        <f>'Bonds (CP)'!AU369*'Final Portfolio'!$Y$4</f>
        <v>1.3434293666674896E-2</v>
      </c>
      <c r="N338" s="423">
        <f>'Bonds (CP)'!AV369*'Final Portfolio'!$Y$5</f>
        <v>2.4310803645087493E-2</v>
      </c>
      <c r="O338" s="423">
        <f>'Bonds (CP)'!AW369*'Final Portfolio'!$Y$6</f>
        <v>2.2484995726043962E-2</v>
      </c>
      <c r="P338" s="423">
        <f>'Bonds (CP)'!AX369*'Final Portfolio'!$Y$7</f>
        <v>1.8446530876102217E-3</v>
      </c>
      <c r="Q338" s="423">
        <f>SUM(L338:P338)</f>
        <v>6.216728369227284E-2</v>
      </c>
      <c r="U338" s="24">
        <v>45723</v>
      </c>
      <c r="V338" s="423">
        <f t="shared" si="18"/>
        <v>9.862973588697891E-5</v>
      </c>
      <c r="W338" s="423">
        <f t="shared" si="18"/>
        <v>1.3440385835705603E-2</v>
      </c>
      <c r="X338" s="423">
        <f t="shared" si="18"/>
        <v>2.4316895814118198E-2</v>
      </c>
      <c r="Y338" s="423">
        <f t="shared" si="18"/>
        <v>2.2491087895074667E-2</v>
      </c>
      <c r="Z338" s="423">
        <f t="shared" si="19"/>
        <v>1.8507452566409283E-3</v>
      </c>
      <c r="AA338" s="423">
        <f t="shared" si="19"/>
        <v>6.2173375861303545E-2</v>
      </c>
    </row>
    <row r="339" spans="1:27">
      <c r="A339" s="24">
        <v>45685</v>
      </c>
      <c r="B339" s="421">
        <f>'Bonds (CP)'!O341*'Bonds Portfolio'!$H$3</f>
        <v>1.3526244952892785E-5</v>
      </c>
      <c r="C339" s="421">
        <f>'Bonds (CP)'!P341*'Bonds Portfolio'!$H$4</f>
        <v>3.7749888652072628E-4</v>
      </c>
      <c r="D339" s="421">
        <f>'Bonds (CP)'!Q341*'Bonds Portfolio'!$H$5</f>
        <v>-9.1759376633809386E-5</v>
      </c>
      <c r="E339" s="421">
        <f>'Bonds (CP)'!R341*'Bonds Portfolio'!$H$6</f>
        <v>-1.1523365857227963E-3</v>
      </c>
      <c r="F339" s="421">
        <f>'Bonds (CP)'!S341*'Bonds Portfolio'!H$7</f>
        <v>-2.1850279377193509E-3</v>
      </c>
      <c r="G339" s="422">
        <f t="shared" si="17"/>
        <v>-3.0380987686023375E-3</v>
      </c>
      <c r="K339" s="24">
        <v>45726</v>
      </c>
      <c r="L339" s="423">
        <f>'Bonds (CP)'!AT370*'Final Portfolio'!$Y$3</f>
        <v>9.5060261415718107E-5</v>
      </c>
      <c r="M339" s="423">
        <f>'Bonds (CP)'!AU370*'Final Portfolio'!$Y$4</f>
        <v>1.2963871096300962E-2</v>
      </c>
      <c r="N339" s="423">
        <f>'Bonds (CP)'!AV370*'Final Portfolio'!$Y$5</f>
        <v>2.609259460754668E-2</v>
      </c>
      <c r="O339" s="423">
        <f>'Bonds (CP)'!AW370*'Final Portfolio'!$Y$6</f>
        <v>3.520304001417477E-2</v>
      </c>
      <c r="P339" s="423">
        <f>'Bonds (CP)'!AX370*'Final Portfolio'!$Y$7</f>
        <v>7.8542920463502766E-3</v>
      </c>
      <c r="Q339" s="423">
        <f>SUM(L339:P339)</f>
        <v>8.2208858025788395E-2</v>
      </c>
      <c r="U339" s="24">
        <v>45726</v>
      </c>
      <c r="V339" s="423">
        <f t="shared" si="18"/>
        <v>1.0115243044642478E-4</v>
      </c>
      <c r="W339" s="423">
        <f t="shared" si="18"/>
        <v>1.2969963265331669E-2</v>
      </c>
      <c r="X339" s="423">
        <f t="shared" si="18"/>
        <v>2.6098686776577385E-2</v>
      </c>
      <c r="Y339" s="423">
        <f t="shared" si="18"/>
        <v>3.5209132183205476E-2</v>
      </c>
      <c r="Z339" s="423">
        <f t="shared" si="19"/>
        <v>7.8603842153809837E-3</v>
      </c>
      <c r="AA339" s="423">
        <f t="shared" si="19"/>
        <v>8.22149501948191E-2</v>
      </c>
    </row>
    <row r="340" spans="1:27">
      <c r="A340" s="24">
        <v>45686</v>
      </c>
      <c r="B340" s="421">
        <f>'Bonds (CP)'!O342*'Bonds Portfolio'!$H$3</f>
        <v>6.3271500843171594E-5</v>
      </c>
      <c r="C340" s="421">
        <f>'Bonds (CP)'!P342*'Bonds Portfolio'!$H$4</f>
        <v>-9.1363912055735148E-4</v>
      </c>
      <c r="D340" s="421">
        <f>'Bonds (CP)'!Q342*'Bonds Portfolio'!$H$5</f>
        <v>-1.0067212024014477E-3</v>
      </c>
      <c r="E340" s="421">
        <f>'Bonds (CP)'!R342*'Bonds Portfolio'!$H$6</f>
        <v>1.3235043900748178E-3</v>
      </c>
      <c r="F340" s="421">
        <f>'Bonds (CP)'!S342*'Bonds Portfolio'!H$7</f>
        <v>5.3851690373192219E-3</v>
      </c>
      <c r="G340" s="422">
        <f t="shared" si="17"/>
        <v>4.8515846052784124E-3</v>
      </c>
      <c r="K340" s="24">
        <v>45727</v>
      </c>
      <c r="L340" s="423">
        <f>'Bonds (CP)'!AT371*'Final Portfolio'!$Y$3</f>
        <v>7.713825548868459E-5</v>
      </c>
      <c r="M340" s="423">
        <f>'Bonds (CP)'!AU371*'Final Portfolio'!$Y$4</f>
        <v>1.0607626209506567E-2</v>
      </c>
      <c r="N340" s="423">
        <f>'Bonds (CP)'!AV371*'Final Portfolio'!$Y$5</f>
        <v>2.2350592526818529E-2</v>
      </c>
      <c r="O340" s="423">
        <f>'Bonds (CP)'!AW371*'Final Portfolio'!$Y$6</f>
        <v>3.3688883641931955E-2</v>
      </c>
      <c r="P340" s="423">
        <f>'Bonds (CP)'!AX371*'Final Portfolio'!$Y$7</f>
        <v>8.6464465545399716E-3</v>
      </c>
      <c r="Q340" s="423">
        <f>SUM(L340:P340)</f>
        <v>7.5370687188285712E-2</v>
      </c>
      <c r="U340" s="24">
        <v>45727</v>
      </c>
      <c r="V340" s="423">
        <f t="shared" si="18"/>
        <v>8.3230424519391266E-5</v>
      </c>
      <c r="W340" s="423">
        <f t="shared" si="18"/>
        <v>1.0613718378537274E-2</v>
      </c>
      <c r="X340" s="423">
        <f t="shared" si="18"/>
        <v>2.2356684695849234E-2</v>
      </c>
      <c r="Y340" s="423">
        <f t="shared" si="18"/>
        <v>3.369497581096266E-2</v>
      </c>
      <c r="Z340" s="423">
        <f t="shared" si="19"/>
        <v>8.6525387235706786E-3</v>
      </c>
      <c r="AA340" s="423">
        <f t="shared" si="19"/>
        <v>7.5376779357316417E-2</v>
      </c>
    </row>
    <row r="341" spans="1:27">
      <c r="A341" s="24">
        <v>45687</v>
      </c>
      <c r="B341" s="421">
        <f>'Bonds (CP)'!O343*'Bonds Portfolio'!$H$3</f>
        <v>6.3421230561184228E-5</v>
      </c>
      <c r="C341" s="421">
        <f>'Bonds (CP)'!P343*'Bonds Portfolio'!$H$4</f>
        <v>-1.0759742909200298E-4</v>
      </c>
      <c r="D341" s="421">
        <f>'Bonds (CP)'!Q343*'Bonds Portfolio'!$H$5</f>
        <v>-8.2316010898401991E-4</v>
      </c>
      <c r="E341" s="421">
        <f>'Bonds (CP)'!R343*'Bonds Portfolio'!$H$6</f>
        <v>-1.8080906440332467E-3</v>
      </c>
      <c r="F341" s="421">
        <f>'Bonds (CP)'!S343*'Bonds Portfolio'!H$7</f>
        <v>-1.6611138586075283E-3</v>
      </c>
      <c r="G341" s="422">
        <f t="shared" si="17"/>
        <v>-4.3365408101556134E-3</v>
      </c>
      <c r="K341" s="24">
        <v>45728</v>
      </c>
      <c r="L341" s="423">
        <f>'Bonds (CP)'!AT372*'Final Portfolio'!$Y$3</f>
        <v>5.340340764601104E-5</v>
      </c>
      <c r="M341" s="423">
        <f>'Bonds (CP)'!AU372*'Final Portfolio'!$Y$4</f>
        <v>1.2055177126033385E-2</v>
      </c>
      <c r="N341" s="423">
        <f>'Bonds (CP)'!AV372*'Final Portfolio'!$Y$5</f>
        <v>2.5481114829914098E-2</v>
      </c>
      <c r="O341" s="423">
        <f>'Bonds (CP)'!AW372*'Final Portfolio'!$Y$6</f>
        <v>3.5699960036295594E-2</v>
      </c>
      <c r="P341" s="423">
        <f>'Bonds (CP)'!AX372*'Final Portfolio'!$Y$7</f>
        <v>8.2436573280449191E-3</v>
      </c>
      <c r="Q341" s="423">
        <f>SUM(L341:P341)</f>
        <v>8.1533312727934015E-2</v>
      </c>
      <c r="U341" s="24">
        <v>45728</v>
      </c>
      <c r="V341" s="423">
        <f t="shared" si="18"/>
        <v>5.9495576676717709E-5</v>
      </c>
      <c r="W341" s="423">
        <f t="shared" si="18"/>
        <v>1.2061269295064092E-2</v>
      </c>
      <c r="X341" s="423">
        <f t="shared" si="18"/>
        <v>2.5487206998944804E-2</v>
      </c>
      <c r="Y341" s="423">
        <f t="shared" si="18"/>
        <v>3.57060522053263E-2</v>
      </c>
      <c r="Z341" s="423">
        <f t="shared" si="19"/>
        <v>8.2497494970756261E-3</v>
      </c>
      <c r="AA341" s="423">
        <f t="shared" si="19"/>
        <v>8.1539404896964721E-2</v>
      </c>
    </row>
    <row r="342" spans="1:27">
      <c r="A342" s="24">
        <v>45688</v>
      </c>
      <c r="B342" s="421">
        <f>'Bonds (CP)'!O344*'Bonds Portfolio'!$H$3</f>
        <v>6.7968551864087349E-6</v>
      </c>
      <c r="C342" s="421">
        <f>'Bonds (CP)'!P344*'Bonds Portfolio'!$H$4</f>
        <v>-2.6880977387235385E-4</v>
      </c>
      <c r="D342" s="421">
        <f>'Bonds (CP)'!Q344*'Bonds Portfolio'!$H$5</f>
        <v>-6.3996244400685569E-4</v>
      </c>
      <c r="E342" s="421">
        <f>'Bonds (CP)'!R344*'Bonds Portfolio'!$H$6</f>
        <v>-8.2205108525832294E-4</v>
      </c>
      <c r="F342" s="421">
        <f>'Bonds (CP)'!S344*'Bonds Portfolio'!H$7</f>
        <v>-5.5257192044567266E-4</v>
      </c>
      <c r="G342" s="422">
        <f t="shared" si="17"/>
        <v>-2.2765983683967965E-3</v>
      </c>
      <c r="K342" s="24">
        <v>45729</v>
      </c>
      <c r="L342" s="423">
        <f>'Bonds (CP)'!AT373*'Final Portfolio'!$Y$3</f>
        <v>2.4570024570025329E-5</v>
      </c>
      <c r="M342" s="423">
        <f>'Bonds (CP)'!AU373*'Final Portfolio'!$Y$4</f>
        <v>1.160626904197354E-2</v>
      </c>
      <c r="N342" s="423">
        <f>'Bonds (CP)'!AV373*'Final Portfolio'!$Y$5</f>
        <v>2.5168304424445086E-2</v>
      </c>
      <c r="O342" s="423">
        <f>'Bonds (CP)'!AW373*'Final Portfolio'!$Y$6</f>
        <v>3.5857102350346684E-2</v>
      </c>
      <c r="P342" s="423">
        <f>'Bonds (CP)'!AX373*'Final Portfolio'!$Y$7</f>
        <v>8.3349489690087552E-3</v>
      </c>
      <c r="Q342" s="423">
        <f>SUM(L342:P342)</f>
        <v>8.09911948103441E-2</v>
      </c>
      <c r="U342" s="24">
        <v>45729</v>
      </c>
      <c r="V342" s="423">
        <f t="shared" si="18"/>
        <v>3.0662193600732002E-5</v>
      </c>
      <c r="W342" s="423">
        <f t="shared" si="18"/>
        <v>1.1612361211004247E-2</v>
      </c>
      <c r="X342" s="423">
        <f t="shared" si="18"/>
        <v>2.5174396593475791E-2</v>
      </c>
      <c r="Y342" s="423">
        <f t="shared" si="18"/>
        <v>3.5863194519377389E-2</v>
      </c>
      <c r="Z342" s="423">
        <f t="shared" si="19"/>
        <v>8.3410411380394622E-3</v>
      </c>
      <c r="AA342" s="423">
        <f t="shared" si="19"/>
        <v>8.0997286979374805E-2</v>
      </c>
    </row>
    <row r="343" spans="1:27">
      <c r="A343" s="24">
        <v>45691</v>
      </c>
      <c r="B343" s="421">
        <f>'Bonds (CP)'!O345*'Bonds Portfolio'!$H$3</f>
        <v>-7.0050590219223357E-5</v>
      </c>
      <c r="C343" s="421">
        <f>'Bonds (CP)'!P345*'Bonds Portfolio'!$H$4</f>
        <v>-1.5521190376243572E-3</v>
      </c>
      <c r="D343" s="421">
        <f>'Bonds (CP)'!Q345*'Bonds Portfolio'!$H$5</f>
        <v>-2.1832830877874165E-3</v>
      </c>
      <c r="E343" s="421">
        <f>'Bonds (CP)'!R345*'Bonds Portfolio'!$H$6</f>
        <v>-1.1486581483508035E-3</v>
      </c>
      <c r="F343" s="421">
        <f>'Bonds (CP)'!S345*'Bonds Portfolio'!H$7</f>
        <v>2.791240196193165E-3</v>
      </c>
      <c r="G343" s="422">
        <f t="shared" si="17"/>
        <v>-2.1628706677886355E-3</v>
      </c>
      <c r="K343" s="24">
        <v>45730</v>
      </c>
      <c r="L343" s="423">
        <f>'Bonds (CP)'!AT374*'Final Portfolio'!$Y$3</f>
        <v>4.4153859217119785E-5</v>
      </c>
      <c r="M343" s="423">
        <f>'Bonds (CP)'!AU374*'Final Portfolio'!$Y$4</f>
        <v>1.4231473750406636E-2</v>
      </c>
      <c r="N343" s="423">
        <f>'Bonds (CP)'!AV374*'Final Portfolio'!$Y$5</f>
        <v>2.9938035734288344E-2</v>
      </c>
      <c r="O343" s="423">
        <f>'Bonds (CP)'!AW374*'Final Portfolio'!$Y$6</f>
        <v>4.0245590542970215E-2</v>
      </c>
      <c r="P343" s="423">
        <f>'Bonds (CP)'!AX374*'Final Portfolio'!$Y$7</f>
        <v>8.6811424343425161E-3</v>
      </c>
      <c r="Q343" s="423">
        <f>SUM(L343:P343)</f>
        <v>9.3140396321224839E-2</v>
      </c>
      <c r="U343" s="24">
        <v>45730</v>
      </c>
      <c r="V343" s="423">
        <f t="shared" si="18"/>
        <v>5.0246028247826454E-5</v>
      </c>
      <c r="W343" s="423">
        <f t="shared" si="18"/>
        <v>1.4237565919437343E-2</v>
      </c>
      <c r="X343" s="423">
        <f t="shared" si="18"/>
        <v>2.9944127903319049E-2</v>
      </c>
      <c r="Y343" s="423">
        <f t="shared" si="18"/>
        <v>4.025168271200092E-2</v>
      </c>
      <c r="Z343" s="423">
        <f t="shared" si="19"/>
        <v>8.6872346033732232E-3</v>
      </c>
      <c r="AA343" s="423">
        <f t="shared" si="19"/>
        <v>9.3146488490255544E-2</v>
      </c>
    </row>
    <row r="344" spans="1:27">
      <c r="A344" s="24">
        <v>45692</v>
      </c>
      <c r="B344" s="421">
        <f>'Bonds (CP)'!O346*'Bonds Portfolio'!$H$3</f>
        <v>-5.6373580143035395E-5</v>
      </c>
      <c r="C344" s="421">
        <f>'Bonds (CP)'!P346*'Bonds Portfolio'!$H$4</f>
        <v>-9.6270409527041069E-4</v>
      </c>
      <c r="D344" s="421">
        <f>'Bonds (CP)'!Q346*'Bonds Portfolio'!$H$5</f>
        <v>-8.1977677711395146E-4</v>
      </c>
      <c r="E344" s="421">
        <f>'Bonds (CP)'!R346*'Bonds Portfolio'!$H$6</f>
        <v>0</v>
      </c>
      <c r="F344" s="421">
        <f>'Bonds (CP)'!S346*'Bonds Portfolio'!H$7</f>
        <v>9.3361818855215489E-4</v>
      </c>
      <c r="G344" s="422">
        <f t="shared" si="17"/>
        <v>-9.0523626397524262E-4</v>
      </c>
      <c r="K344" s="24">
        <v>45733</v>
      </c>
      <c r="L344" s="423">
        <f>'Bonds (CP)'!AT375*'Final Portfolio'!$Y$3</f>
        <v>8.6749447184895077E-5</v>
      </c>
      <c r="M344" s="423">
        <f>'Bonds (CP)'!AU375*'Final Portfolio'!$Y$4</f>
        <v>1.7181138562425619E-2</v>
      </c>
      <c r="N344" s="423">
        <f>'Bonds (CP)'!AV375*'Final Portfolio'!$Y$5</f>
        <v>3.590694649616321E-2</v>
      </c>
      <c r="O344" s="423">
        <f>'Bonds (CP)'!AW375*'Final Portfolio'!$Y$6</f>
        <v>4.6187229781760201E-2</v>
      </c>
      <c r="P344" s="423">
        <f>'Bonds (CP)'!AX375*'Final Portfolio'!$Y$7</f>
        <v>8.9255333797525205E-3</v>
      </c>
      <c r="Q344" s="423">
        <f>SUM(L344:P344)</f>
        <v>0.10828759766728643</v>
      </c>
      <c r="U344" s="24">
        <v>45733</v>
      </c>
      <c r="V344" s="423">
        <f t="shared" si="18"/>
        <v>9.2841616215601753E-5</v>
      </c>
      <c r="W344" s="423">
        <f t="shared" si="18"/>
        <v>1.7187230731456324E-2</v>
      </c>
      <c r="X344" s="423">
        <f t="shared" si="18"/>
        <v>3.5913038665193915E-2</v>
      </c>
      <c r="Y344" s="423">
        <f t="shared" si="18"/>
        <v>4.6193321950790907E-2</v>
      </c>
      <c r="Z344" s="423">
        <f t="shared" si="19"/>
        <v>8.9316255487832275E-3</v>
      </c>
      <c r="AA344" s="423">
        <f t="shared" si="19"/>
        <v>0.10829368983631714</v>
      </c>
    </row>
    <row r="345" spans="1:27">
      <c r="A345" s="24">
        <v>45693</v>
      </c>
      <c r="B345" s="421">
        <f>'Bonds (CP)'!O347*'Bonds Portfolio'!$H$3</f>
        <v>-2.2530474989493012E-5</v>
      </c>
      <c r="C345" s="421">
        <f>'Bonds (CP)'!P347*'Bonds Portfolio'!$H$4</f>
        <v>1.0748221208518932E-3</v>
      </c>
      <c r="D345" s="421">
        <f>'Bonds (CP)'!Q347*'Bonds Portfolio'!$H$5</f>
        <v>1.2813667093899907E-3</v>
      </c>
      <c r="E345" s="421">
        <f>'Bonds (CP)'!R347*'Bonds Portfolio'!$H$6</f>
        <v>-4.9239066146605228E-4</v>
      </c>
      <c r="F345" s="421">
        <f>'Bonds (CP)'!S347*'Bonds Portfolio'!H$7</f>
        <v>-5.5902024345207493E-4</v>
      </c>
      <c r="G345" s="422">
        <f t="shared" si="17"/>
        <v>1.2822474503342636E-3</v>
      </c>
      <c r="K345" s="24">
        <v>45734</v>
      </c>
      <c r="L345" s="423">
        <f>'Bonds (CP)'!AT376*'Final Portfolio'!$Y$3</f>
        <v>1.3386766712141673E-4</v>
      </c>
      <c r="M345" s="423">
        <f>'Bonds (CP)'!AU376*'Final Portfolio'!$Y$4</f>
        <v>2.0116206000854876E-2</v>
      </c>
      <c r="N345" s="423">
        <f>'Bonds (CP)'!AV376*'Final Portfolio'!$Y$5</f>
        <v>3.9315994032650875E-2</v>
      </c>
      <c r="O345" s="423">
        <f>'Bonds (CP)'!AW376*'Final Portfolio'!$Y$6</f>
        <v>4.8217089157880345E-2</v>
      </c>
      <c r="P345" s="423">
        <f>'Bonds (CP)'!AX376*'Final Portfolio'!$Y$7</f>
        <v>8.6613013339199817E-3</v>
      </c>
      <c r="Q345" s="423">
        <f>SUM(L345:P345)</f>
        <v>0.11644445819242749</v>
      </c>
      <c r="U345" s="24">
        <v>45734</v>
      </c>
      <c r="V345" s="423">
        <f t="shared" si="18"/>
        <v>1.3995983615212339E-4</v>
      </c>
      <c r="W345" s="423">
        <f t="shared" si="18"/>
        <v>2.0122298169885582E-2</v>
      </c>
      <c r="X345" s="423">
        <f t="shared" si="18"/>
        <v>3.932208620168158E-2</v>
      </c>
      <c r="Y345" s="423">
        <f t="shared" si="18"/>
        <v>4.8223181326911051E-2</v>
      </c>
      <c r="Z345" s="423">
        <f t="shared" si="19"/>
        <v>8.6673935029506887E-3</v>
      </c>
      <c r="AA345" s="423">
        <f t="shared" si="19"/>
        <v>0.1164505503614582</v>
      </c>
    </row>
    <row r="346" spans="1:27">
      <c r="A346" s="24">
        <v>45694</v>
      </c>
      <c r="B346" s="421">
        <f>'Bonds (CP)'!O348*'Bonds Portfolio'!$H$3</f>
        <v>-2.9257641921396705E-5</v>
      </c>
      <c r="C346" s="421">
        <f>'Bonds (CP)'!P348*'Bonds Portfolio'!$H$4</f>
        <v>-3.216062431474915E-4</v>
      </c>
      <c r="D346" s="421">
        <f>'Bonds (CP)'!Q348*'Bonds Portfolio'!$H$5</f>
        <v>9.1567023304219778E-4</v>
      </c>
      <c r="E346" s="421">
        <f>'Bonds (CP)'!R348*'Bonds Portfolio'!$H$6</f>
        <v>4.4862046181203099E-3</v>
      </c>
      <c r="F346" s="421">
        <f>'Bonds (CP)'!S348*'Bonds Portfolio'!H$7</f>
        <v>3.7785214121473188E-3</v>
      </c>
      <c r="G346" s="422">
        <f t="shared" si="17"/>
        <v>8.8295323782409396E-3</v>
      </c>
      <c r="K346" s="24">
        <v>45735</v>
      </c>
      <c r="L346" s="423">
        <f>'Bonds (CP)'!AT377*'Final Portfolio'!$Y$3</f>
        <v>1.2857629427792894E-4</v>
      </c>
      <c r="M346" s="423">
        <f>'Bonds (CP)'!AU377*'Final Portfolio'!$Y$4</f>
        <v>1.7905907635583362E-2</v>
      </c>
      <c r="N346" s="423">
        <f>'Bonds (CP)'!AV377*'Final Portfolio'!$Y$5</f>
        <v>3.6224916521930675E-2</v>
      </c>
      <c r="O346" s="423">
        <f>'Bonds (CP)'!AW377*'Final Portfolio'!$Y$6</f>
        <v>4.9204050368856736E-2</v>
      </c>
      <c r="P346" s="423">
        <f>'Bonds (CP)'!AX377*'Final Portfolio'!$Y$7</f>
        <v>9.2370040759090326E-3</v>
      </c>
      <c r="Q346" s="423">
        <f>SUM(L346:P346)</f>
        <v>0.11270045489655774</v>
      </c>
      <c r="U346" s="24">
        <v>45735</v>
      </c>
      <c r="V346" s="423">
        <f t="shared" si="18"/>
        <v>1.346684633086356E-4</v>
      </c>
      <c r="W346" s="423">
        <f t="shared" si="18"/>
        <v>1.7911999804614068E-2</v>
      </c>
      <c r="X346" s="423">
        <f t="shared" si="18"/>
        <v>3.623100869096138E-2</v>
      </c>
      <c r="Y346" s="423">
        <f t="shared" si="18"/>
        <v>4.9210142537887441E-2</v>
      </c>
      <c r="Z346" s="423">
        <f t="shared" si="19"/>
        <v>9.2430962449397396E-3</v>
      </c>
      <c r="AA346" s="423">
        <f t="shared" si="19"/>
        <v>0.11270654706558844</v>
      </c>
    </row>
    <row r="347" spans="1:27">
      <c r="A347" s="24">
        <v>45695</v>
      </c>
      <c r="B347" s="421">
        <f>'Bonds (CP)'!O349*'Bonds Portfolio'!$H$3</f>
        <v>6.7534649307002153E-6</v>
      </c>
      <c r="C347" s="421">
        <f>'Bonds (CP)'!P349*'Bonds Portfolio'!$H$4</f>
        <v>1.6096156826473341E-4</v>
      </c>
      <c r="D347" s="421">
        <f>'Bonds (CP)'!Q349*'Bonds Portfolio'!$H$5</f>
        <v>4.5773501903270696E-4</v>
      </c>
      <c r="E347" s="421">
        <f>'Bonds (CP)'!R349*'Bonds Portfolio'!$H$6</f>
        <v>1.4924540351844684E-3</v>
      </c>
      <c r="F347" s="421">
        <f>'Bonds (CP)'!S349*'Bonds Portfolio'!H$7</f>
        <v>3.0566036932670854E-3</v>
      </c>
      <c r="G347" s="422">
        <f t="shared" si="17"/>
        <v>5.1745077806796946E-3</v>
      </c>
      <c r="K347" s="24">
        <v>45736</v>
      </c>
      <c r="L347" s="423">
        <f>'Bonds (CP)'!AT378*'Final Portfolio'!$Y$3</f>
        <v>1.7169214999572803E-4</v>
      </c>
      <c r="M347" s="423">
        <f>'Bonds (CP)'!AU378*'Final Portfolio'!$Y$4</f>
        <v>1.7633397517295035E-2</v>
      </c>
      <c r="N347" s="423">
        <f>'Bonds (CP)'!AV378*'Final Portfolio'!$Y$5</f>
        <v>3.3438967071098211E-2</v>
      </c>
      <c r="O347" s="423">
        <f>'Bonds (CP)'!AW378*'Final Portfolio'!$Y$6</f>
        <v>4.1396176117847898E-2</v>
      </c>
      <c r="P347" s="423">
        <f>'Bonds (CP)'!AX378*'Final Portfolio'!$Y$7</f>
        <v>8.0255775168500774E-3</v>
      </c>
      <c r="Q347" s="423">
        <f>SUM(L347:P347)</f>
        <v>0.10066581037308696</v>
      </c>
      <c r="U347" s="24">
        <v>45736</v>
      </c>
      <c r="V347" s="423">
        <f t="shared" si="18"/>
        <v>1.777843190264347E-4</v>
      </c>
      <c r="W347" s="423">
        <f t="shared" si="18"/>
        <v>1.7639489686325741E-2</v>
      </c>
      <c r="X347" s="423">
        <f t="shared" si="18"/>
        <v>3.3445059240128916E-2</v>
      </c>
      <c r="Y347" s="423">
        <f t="shared" si="18"/>
        <v>4.1402268286878603E-2</v>
      </c>
      <c r="Z347" s="423">
        <f t="shared" si="19"/>
        <v>8.0316696858807844E-3</v>
      </c>
      <c r="AA347" s="423">
        <f t="shared" si="19"/>
        <v>0.10067190254211766</v>
      </c>
    </row>
    <row r="348" spans="1:27">
      <c r="A348" s="24">
        <v>45698</v>
      </c>
      <c r="B348" s="421">
        <f>'Bonds (CP)'!O350*'Bonds Portfolio'!$H$3</f>
        <v>-6.7517635203186548E-6</v>
      </c>
      <c r="C348" s="421">
        <f>'Bonds (CP)'!P350*'Bonds Portfolio'!$H$4</f>
        <v>-5.363195376716767E-5</v>
      </c>
      <c r="D348" s="421">
        <f>'Bonds (CP)'!Q350*'Bonds Portfolio'!$H$5</f>
        <v>-3.6555274373723917E-4</v>
      </c>
      <c r="E348" s="421">
        <f>'Bonds (CP)'!R350*'Bonds Portfolio'!$H$6</f>
        <v>-1.6543210881224681E-4</v>
      </c>
      <c r="F348" s="421">
        <f>'Bonds (CP)'!S350*'Bonds Portfolio'!H$7</f>
        <v>0</v>
      </c>
      <c r="G348" s="422">
        <f t="shared" si="17"/>
        <v>-5.9136856983697231E-4</v>
      </c>
      <c r="K348" s="24">
        <v>45737</v>
      </c>
      <c r="L348" s="423">
        <f>'Bonds (CP)'!AT379*'Final Portfolio'!$Y$3</f>
        <v>1.4054514480408954E-4</v>
      </c>
      <c r="M348" s="423">
        <f>'Bonds (CP)'!AU379*'Final Portfolio'!$Y$4</f>
        <v>1.5939952286818569E-2</v>
      </c>
      <c r="N348" s="423">
        <f>'Bonds (CP)'!AV379*'Final Portfolio'!$Y$5</f>
        <v>3.036422413938215E-2</v>
      </c>
      <c r="O348" s="423">
        <f>'Bonds (CP)'!AW379*'Final Portfolio'!$Y$6</f>
        <v>3.7255120323883305E-2</v>
      </c>
      <c r="P348" s="423">
        <f>'Bonds (CP)'!AX379*'Final Portfolio'!$Y$7</f>
        <v>6.7176413868766695E-3</v>
      </c>
      <c r="Q348" s="423">
        <f>SUM(L348:P348)</f>
        <v>9.0417483281764771E-2</v>
      </c>
      <c r="U348" s="24">
        <v>45737</v>
      </c>
      <c r="V348" s="423">
        <f t="shared" si="18"/>
        <v>1.466373138347962E-4</v>
      </c>
      <c r="W348" s="423">
        <f t="shared" si="18"/>
        <v>1.5946044455849274E-2</v>
      </c>
      <c r="X348" s="423">
        <f t="shared" si="18"/>
        <v>3.0370316308412856E-2</v>
      </c>
      <c r="Y348" s="423">
        <f t="shared" si="18"/>
        <v>3.726121249291401E-2</v>
      </c>
      <c r="Z348" s="423">
        <f t="shared" si="19"/>
        <v>6.7237335559073765E-3</v>
      </c>
      <c r="AA348" s="423">
        <f t="shared" si="19"/>
        <v>9.0423575450795476E-2</v>
      </c>
    </row>
    <row r="349" spans="1:27">
      <c r="A349" s="24">
        <v>45699</v>
      </c>
      <c r="B349" s="421">
        <f>'Bonds (CP)'!O351*'Bonds Portfolio'!$H$3</f>
        <v>-1.5744859420901581E-5</v>
      </c>
      <c r="C349" s="421">
        <f>'Bonds (CP)'!P351*'Bonds Portfolio'!$H$4</f>
        <v>-7.4914127234973721E-4</v>
      </c>
      <c r="D349" s="421">
        <f>'Bonds (CP)'!Q351*'Bonds Portfolio'!$H$5</f>
        <v>-1.0940168190722891E-3</v>
      </c>
      <c r="E349" s="421">
        <f>'Bonds (CP)'!R351*'Bonds Portfolio'!$H$6</f>
        <v>-9.9024697677371981E-4</v>
      </c>
      <c r="F349" s="421">
        <f>'Bonds (CP)'!S351*'Bonds Portfolio'!H$7</f>
        <v>1.9116303144229199E-4</v>
      </c>
      <c r="G349" s="422">
        <f t="shared" si="17"/>
        <v>-2.6579868961743554E-3</v>
      </c>
      <c r="K349" s="24">
        <v>45740</v>
      </c>
      <c r="L349" s="423">
        <f>'Bonds (CP)'!AT380*'Final Portfolio'!$Y$3</f>
        <v>1.232678738417059E-4</v>
      </c>
      <c r="M349" s="423">
        <f>'Bonds (CP)'!AU380*'Final Portfolio'!$Y$4</f>
        <v>1.4126592410019309E-2</v>
      </c>
      <c r="N349" s="423">
        <f>'Bonds (CP)'!AV380*'Final Portfolio'!$Y$5</f>
        <v>2.7002925754319895E-2</v>
      </c>
      <c r="O349" s="423">
        <f>'Bonds (CP)'!AW380*'Final Portfolio'!$Y$6</f>
        <v>3.2358450101161361E-2</v>
      </c>
      <c r="P349" s="423">
        <f>'Bonds (CP)'!AX380*'Final Portfolio'!$Y$7</f>
        <v>5.2820273874147668E-3</v>
      </c>
      <c r="Q349" s="423">
        <f>SUM(L349:P349)</f>
        <v>7.8893263526757032E-2</v>
      </c>
      <c r="U349" s="24">
        <v>45740</v>
      </c>
      <c r="V349" s="423">
        <f t="shared" si="18"/>
        <v>1.2936004287241256E-4</v>
      </c>
      <c r="W349" s="423">
        <f t="shared" si="18"/>
        <v>1.4132684579050016E-2</v>
      </c>
      <c r="X349" s="423">
        <f t="shared" si="18"/>
        <v>2.7009017923350601E-2</v>
      </c>
      <c r="Y349" s="423">
        <f t="shared" si="18"/>
        <v>3.2364542270192066E-2</v>
      </c>
      <c r="Z349" s="423">
        <f t="shared" si="19"/>
        <v>5.2881195564454739E-3</v>
      </c>
      <c r="AA349" s="423">
        <f t="shared" si="19"/>
        <v>7.8899355695787737E-2</v>
      </c>
    </row>
    <row r="350" spans="1:27">
      <c r="A350" s="24">
        <v>45700</v>
      </c>
      <c r="B350" s="421">
        <f>'Bonds (CP)'!O352*'Bonds Portfolio'!$H$3</f>
        <v>2.2494544233675917E-6</v>
      </c>
      <c r="C350" s="421">
        <f>'Bonds (CP)'!P352*'Bonds Portfolio'!$H$4</f>
        <v>3.7543162578780988E-4</v>
      </c>
      <c r="D350" s="421">
        <f>'Bonds (CP)'!Q352*'Bonds Portfolio'!$H$5</f>
        <v>7.3209400421822904E-4</v>
      </c>
      <c r="E350" s="421">
        <f>'Bonds (CP)'!R352*'Bonds Portfolio'!$H$6</f>
        <v>6.6216708939651262E-4</v>
      </c>
      <c r="F350" s="421">
        <f>'Bonds (CP)'!S352*'Bonds Portfolio'!H$7</f>
        <v>7.6679374580977818E-4</v>
      </c>
      <c r="G350" s="422">
        <f t="shared" si="17"/>
        <v>2.5387359196356973E-3</v>
      </c>
      <c r="K350" s="24">
        <v>45741</v>
      </c>
      <c r="L350" s="423">
        <f>'Bonds (CP)'!AT381*'Final Portfolio'!$Y$3</f>
        <v>1.1202579988118578E-4</v>
      </c>
      <c r="M350" s="423">
        <f>'Bonds (CP)'!AU381*'Final Portfolio'!$Y$4</f>
        <v>1.4237144503654998E-2</v>
      </c>
      <c r="N350" s="423">
        <f>'Bonds (CP)'!AV381*'Final Portfolio'!$Y$5</f>
        <v>2.7836535157100755E-2</v>
      </c>
      <c r="O350" s="423">
        <f>'Bonds (CP)'!AW381*'Final Portfolio'!$Y$6</f>
        <v>3.35279722965851E-2</v>
      </c>
      <c r="P350" s="423">
        <f>'Bonds (CP)'!AX381*'Final Portfolio'!$Y$7</f>
        <v>5.2858702633381835E-3</v>
      </c>
      <c r="Q350" s="423">
        <f>SUM(L350:P350)</f>
        <v>8.0999548020560225E-2</v>
      </c>
      <c r="U350" s="24">
        <v>45741</v>
      </c>
      <c r="V350" s="423">
        <f t="shared" si="18"/>
        <v>1.1811796891189246E-4</v>
      </c>
      <c r="W350" s="423">
        <f t="shared" si="18"/>
        <v>1.4243236672685705E-2</v>
      </c>
      <c r="X350" s="423">
        <f t="shared" si="18"/>
        <v>2.784262732613146E-2</v>
      </c>
      <c r="Y350" s="423">
        <f t="shared" si="18"/>
        <v>3.3534064465615805E-2</v>
      </c>
      <c r="Z350" s="423">
        <f t="shared" si="19"/>
        <v>5.2919624323688906E-3</v>
      </c>
      <c r="AA350" s="423">
        <f t="shared" si="19"/>
        <v>8.100564018959093E-2</v>
      </c>
    </row>
    <row r="351" spans="1:27">
      <c r="A351" s="24">
        <v>45701</v>
      </c>
      <c r="B351" s="421">
        <f>'Bonds (CP)'!O353*'Bonds Portfolio'!$H$3</f>
        <v>9.0281286845209151E-5</v>
      </c>
      <c r="C351" s="421">
        <f>'Bonds (CP)'!P353*'Bonds Portfolio'!$H$4</f>
        <v>6.0628111519135906E-3</v>
      </c>
      <c r="D351" s="421">
        <f>'Bonds (CP)'!Q353*'Bonds Portfolio'!$H$5</f>
        <v>1.0627200602838156E-2</v>
      </c>
      <c r="E351" s="421">
        <f>'Bonds (CP)'!R353*'Bonds Portfolio'!$H$6</f>
        <v>1.6376546805942277E-2</v>
      </c>
      <c r="F351" s="421">
        <f>'Bonds (CP)'!S353*'Bonds Portfolio'!H$7</f>
        <v>1.263270757309202E-2</v>
      </c>
      <c r="G351" s="422">
        <f t="shared" si="17"/>
        <v>4.5789547420631252E-2</v>
      </c>
      <c r="K351" s="24">
        <v>45742</v>
      </c>
      <c r="L351" s="423">
        <f>'Bonds (CP)'!AT382*'Final Portfolio'!$Y$3</f>
        <v>1.1203530809709594E-4</v>
      </c>
      <c r="M351" s="423">
        <f>'Bonds (CP)'!AU382*'Final Portfolio'!$Y$4</f>
        <v>1.289872508498659E-2</v>
      </c>
      <c r="N351" s="423">
        <f>'Bonds (CP)'!AV382*'Final Portfolio'!$Y$5</f>
        <v>2.4829729581357339E-2</v>
      </c>
      <c r="O351" s="423">
        <f>'Bonds (CP)'!AW382*'Final Portfolio'!$Y$6</f>
        <v>2.9213826633011537E-2</v>
      </c>
      <c r="P351" s="423">
        <f>'Bonds (CP)'!AX382*'Final Portfolio'!$Y$7</f>
        <v>3.8328270996777513E-3</v>
      </c>
      <c r="Q351" s="423">
        <f>SUM(L351:P351)</f>
        <v>7.0887143707130312E-2</v>
      </c>
      <c r="U351" s="24">
        <v>45742</v>
      </c>
      <c r="V351" s="423">
        <f t="shared" si="18"/>
        <v>1.1812747712780262E-4</v>
      </c>
      <c r="W351" s="423">
        <f t="shared" si="18"/>
        <v>1.2904817254017297E-2</v>
      </c>
      <c r="X351" s="423">
        <f t="shared" si="18"/>
        <v>2.4835821750388044E-2</v>
      </c>
      <c r="Y351" s="423">
        <f t="shared" si="18"/>
        <v>2.9219918802042243E-2</v>
      </c>
      <c r="Z351" s="423">
        <f t="shared" si="19"/>
        <v>3.8389192687084579E-3</v>
      </c>
      <c r="AA351" s="423">
        <f t="shared" si="19"/>
        <v>7.0893235876161018E-2</v>
      </c>
    </row>
    <row r="352" spans="1:27">
      <c r="A352" s="24">
        <v>45702</v>
      </c>
      <c r="B352" s="421">
        <f>'Bonds (CP)'!O354*'Bonds Portfolio'!$H$3</f>
        <v>-3.8314691783702818E-5</v>
      </c>
      <c r="C352" s="421">
        <f>'Bonds (CP)'!P354*'Bonds Portfolio'!$H$4</f>
        <v>-3.2682183905168171E-3</v>
      </c>
      <c r="D352" s="421">
        <f>'Bonds (CP)'!Q354*'Bonds Portfolio'!$H$5</f>
        <v>-5.6449246271774584E-3</v>
      </c>
      <c r="E352" s="421">
        <f>'Bonds (CP)'!R354*'Bonds Portfolio'!$H$6</f>
        <v>-9.5450754500446249E-3</v>
      </c>
      <c r="F352" s="421">
        <f>'Bonds (CP)'!S354*'Bonds Portfolio'!H$7</f>
        <v>-8.7327153051074552E-3</v>
      </c>
      <c r="G352" s="422">
        <f t="shared" si="17"/>
        <v>-2.7229248464630061E-2</v>
      </c>
      <c r="K352" s="24">
        <v>45743</v>
      </c>
      <c r="L352" s="423">
        <f>'Bonds (CP)'!AT383*'Final Portfolio'!$Y$3</f>
        <v>7.0392672377235228E-5</v>
      </c>
      <c r="M352" s="423">
        <f>'Bonds (CP)'!AU383*'Final Portfolio'!$Y$4</f>
        <v>5.5591942349270691E-3</v>
      </c>
      <c r="N352" s="423">
        <f>'Bonds (CP)'!AV383*'Final Portfolio'!$Y$5</f>
        <v>7.5302021098712897E-3</v>
      </c>
      <c r="O352" s="423">
        <f>'Bonds (CP)'!AW383*'Final Portfolio'!$Y$6</f>
        <v>5.519791825744678E-3</v>
      </c>
      <c r="P352" s="423">
        <f>'Bonds (CP)'!AX383*'Final Portfolio'!$Y$7</f>
        <v>-4.6167439198678713E-4</v>
      </c>
      <c r="Q352" s="423">
        <f>SUM(L352:P352)</f>
        <v>1.8217906450933487E-2</v>
      </c>
      <c r="U352" s="24">
        <v>45743</v>
      </c>
      <c r="V352" s="423">
        <f t="shared" si="18"/>
        <v>7.6484841407941905E-5</v>
      </c>
      <c r="W352" s="423">
        <f t="shared" si="18"/>
        <v>5.5652864039577761E-3</v>
      </c>
      <c r="X352" s="423">
        <f t="shared" si="18"/>
        <v>7.5362942789019968E-3</v>
      </c>
      <c r="Y352" s="423">
        <f t="shared" si="18"/>
        <v>5.525883994775385E-3</v>
      </c>
      <c r="Z352" s="423">
        <f t="shared" si="19"/>
        <v>-4.5558222295608047E-4</v>
      </c>
      <c r="AA352" s="423">
        <f t="shared" si="19"/>
        <v>1.8223998619964193E-2</v>
      </c>
    </row>
    <row r="353" spans="1:27">
      <c r="A353" s="24">
        <v>45705</v>
      </c>
      <c r="B353" s="421">
        <f>'Bonds (CP)'!O355*'Bonds Portfolio'!$H$3</f>
        <v>-2.4768946395561108E-5</v>
      </c>
      <c r="C353" s="421">
        <f>'Bonds (CP)'!P355*'Bonds Portfolio'!$H$4</f>
        <v>0</v>
      </c>
      <c r="D353" s="421">
        <f>'Bonds (CP)'!Q355*'Bonds Portfolio'!$H$5</f>
        <v>6.4434039302052094E-4</v>
      </c>
      <c r="E353" s="421">
        <f>'Bonds (CP)'!R355*'Bonds Portfolio'!$H$6</f>
        <v>2.1793905309119154E-3</v>
      </c>
      <c r="F353" s="421">
        <f>'Bonds (CP)'!S355*'Bonds Portfolio'!H$7</f>
        <v>1.5618374864110928E-3</v>
      </c>
      <c r="G353" s="422">
        <f t="shared" si="17"/>
        <v>4.360799463947968E-3</v>
      </c>
      <c r="K353" s="24">
        <v>45744</v>
      </c>
      <c r="L353" s="423">
        <f>'Bonds (CP)'!AT384*'Final Portfolio'!$Y$3</f>
        <v>7.1144236469891095E-5</v>
      </c>
      <c r="M353" s="423">
        <f>'Bonds (CP)'!AU384*'Final Portfolio'!$Y$4</f>
        <v>8.640075030654391E-3</v>
      </c>
      <c r="N353" s="423">
        <f>'Bonds (CP)'!AV384*'Final Portfolio'!$Y$5</f>
        <v>1.5456434274242077E-2</v>
      </c>
      <c r="O353" s="423">
        <f>'Bonds (CP)'!AW384*'Final Portfolio'!$Y$6</f>
        <v>1.6258431389992445E-2</v>
      </c>
      <c r="P353" s="423">
        <f>'Bonds (CP)'!AX384*'Final Portfolio'!$Y$7</f>
        <v>1.3687063841664692E-3</v>
      </c>
      <c r="Q353" s="423">
        <f>SUM(L353:P353)</f>
        <v>4.179479131552527E-2</v>
      </c>
      <c r="U353" s="24">
        <v>45744</v>
      </c>
      <c r="V353" s="423">
        <f t="shared" si="18"/>
        <v>7.7236405500597771E-5</v>
      </c>
      <c r="W353" s="423">
        <f t="shared" si="18"/>
        <v>8.6461671996850981E-3</v>
      </c>
      <c r="X353" s="423">
        <f t="shared" si="18"/>
        <v>1.5462526443272784E-2</v>
      </c>
      <c r="Y353" s="423">
        <f t="shared" si="18"/>
        <v>1.626452355902315E-2</v>
      </c>
      <c r="Z353" s="423">
        <f t="shared" si="19"/>
        <v>1.3747985531971758E-3</v>
      </c>
      <c r="AA353" s="423">
        <f t="shared" si="19"/>
        <v>4.1800883484555976E-2</v>
      </c>
    </row>
    <row r="354" spans="1:27">
      <c r="A354" s="24">
        <v>45706</v>
      </c>
      <c r="B354" s="421">
        <f>'Bonds (CP)'!O356*'Bonds Portfolio'!$H$3</f>
        <v>4.5110250799528016E-5</v>
      </c>
      <c r="C354" s="421">
        <f>'Bonds (CP)'!P356*'Bonds Portfolio'!$H$4</f>
        <v>7.0146981753550362E-4</v>
      </c>
      <c r="D354" s="421">
        <f>'Bonds (CP)'!Q356*'Bonds Portfolio'!$H$5</f>
        <v>8.2945569587331708E-4</v>
      </c>
      <c r="E354" s="421">
        <f>'Bonds (CP)'!R356*'Bonds Portfolio'!$H$6</f>
        <v>1.67235392849987E-4</v>
      </c>
      <c r="F354" s="421">
        <f>'Bonds (CP)'!S356*'Bonds Portfolio'!H$7</f>
        <v>-1.7458041067822095E-3</v>
      </c>
      <c r="G354" s="422">
        <f t="shared" si="17"/>
        <v>-2.5329497238737314E-6</v>
      </c>
      <c r="K354" s="24">
        <v>45747</v>
      </c>
      <c r="L354" s="423">
        <f>'Bonds (CP)'!AT385*'Final Portfolio'!$Y$3</f>
        <v>6.9373942470387636E-5</v>
      </c>
      <c r="M354" s="423">
        <f>'Bonds (CP)'!AU385*'Final Portfolio'!$Y$4</f>
        <v>7.951004505053233E-3</v>
      </c>
      <c r="N354" s="423">
        <f>'Bonds (CP)'!AV385*'Final Portfolio'!$Y$5</f>
        <v>1.2136954341233987E-2</v>
      </c>
      <c r="O354" s="423">
        <f>'Bonds (CP)'!AW385*'Final Portfolio'!$Y$6</f>
        <v>1.0377883917832832E-2</v>
      </c>
      <c r="P354" s="423">
        <f>'Bonds (CP)'!AX385*'Final Portfolio'!$Y$7</f>
        <v>3.8908558376804292E-4</v>
      </c>
      <c r="Q354" s="423">
        <f>SUM(L354:P354)</f>
        <v>3.0924302290358481E-2</v>
      </c>
      <c r="U354" s="24">
        <v>45747</v>
      </c>
      <c r="V354" s="423">
        <f t="shared" si="18"/>
        <v>7.5466111501094313E-5</v>
      </c>
      <c r="W354" s="423">
        <f t="shared" si="18"/>
        <v>7.95709667408394E-3</v>
      </c>
      <c r="X354" s="423">
        <f t="shared" si="18"/>
        <v>1.2143046510264694E-2</v>
      </c>
      <c r="Y354" s="423">
        <f t="shared" si="18"/>
        <v>1.0383976086863539E-2</v>
      </c>
      <c r="Z354" s="423">
        <f t="shared" si="19"/>
        <v>3.9517775279874958E-4</v>
      </c>
      <c r="AA354" s="423">
        <f t="shared" si="19"/>
        <v>3.0930394459389186E-2</v>
      </c>
    </row>
    <row r="355" spans="1:27">
      <c r="A355" s="24">
        <v>45707</v>
      </c>
      <c r="B355" s="421">
        <f>'Bonds (CP)'!O357*'Bonds Portfolio'!$H$3</f>
        <v>-9.0190139660113473E-6</v>
      </c>
      <c r="C355" s="421">
        <f>'Bonds (CP)'!P357*'Bonds Portfolio'!$H$4</f>
        <v>-2.6928651475980914E-4</v>
      </c>
      <c r="D355" s="421">
        <f>'Bonds (CP)'!Q357*'Bonds Portfolio'!$H$5</f>
        <v>-3.6778542916728019E-4</v>
      </c>
      <c r="E355" s="421">
        <f>'Bonds (CP)'!R357*'Bonds Portfolio'!$H$6</f>
        <v>-1.6712578756862938E-4</v>
      </c>
      <c r="F355" s="421">
        <f>'Bonds (CP)'!S357*'Bonds Portfolio'!H$7</f>
        <v>1.36467448597244E-3</v>
      </c>
      <c r="G355" s="422">
        <f t="shared" si="17"/>
        <v>5.5145774051070992E-4</v>
      </c>
      <c r="K355" s="24">
        <v>45748</v>
      </c>
      <c r="L355" s="423">
        <f>'Bonds (CP)'!AT386*'Final Portfolio'!$Y$3</f>
        <v>3.8016389287827136E-5</v>
      </c>
      <c r="M355" s="423">
        <f>'Bonds (CP)'!AU386*'Final Portfolio'!$Y$4</f>
        <v>8.0229877542377717E-3</v>
      </c>
      <c r="N355" s="423">
        <f>'Bonds (CP)'!AV386*'Final Portfolio'!$Y$5</f>
        <v>1.3394045577364587E-2</v>
      </c>
      <c r="O355" s="423">
        <f>'Bonds (CP)'!AW386*'Final Portfolio'!$Y$6</f>
        <v>1.2643998587108031E-2</v>
      </c>
      <c r="P355" s="423">
        <f>'Bonds (CP)'!AX386*'Final Portfolio'!$Y$7</f>
        <v>1.3677346195903816E-3</v>
      </c>
      <c r="Q355" s="423">
        <f>SUM(L355:P355)</f>
        <v>3.5466782927588598E-2</v>
      </c>
      <c r="U355" s="24">
        <v>45748</v>
      </c>
      <c r="V355" s="423">
        <f t="shared" si="18"/>
        <v>4.4108558318533806E-5</v>
      </c>
      <c r="W355" s="423">
        <f t="shared" si="18"/>
        <v>8.0290799232684788E-3</v>
      </c>
      <c r="X355" s="423">
        <f t="shared" si="18"/>
        <v>1.3400137746395294E-2</v>
      </c>
      <c r="Y355" s="423">
        <f t="shared" si="18"/>
        <v>1.2650090756138738E-2</v>
      </c>
      <c r="Z355" s="423">
        <f t="shared" si="19"/>
        <v>1.3738267886210882E-3</v>
      </c>
      <c r="AA355" s="423">
        <f t="shared" si="19"/>
        <v>3.5472875096619304E-2</v>
      </c>
    </row>
    <row r="356" spans="1:27">
      <c r="A356" s="24">
        <v>45708</v>
      </c>
      <c r="B356" s="421">
        <f>'Bonds (CP)'!O358*'Bonds Portfolio'!$H$3</f>
        <v>2.0308158625916042E-5</v>
      </c>
      <c r="C356" s="421">
        <f>'Bonds (CP)'!P358*'Bonds Portfolio'!$H$4</f>
        <v>6.4786140395671054E-4</v>
      </c>
      <c r="D356" s="421">
        <f>'Bonds (CP)'!Q358*'Bonds Portfolio'!$H$5</f>
        <v>1.1073505142472463E-3</v>
      </c>
      <c r="E356" s="421">
        <f>'Bonds (CP)'!R358*'Bonds Portfolio'!$H$6</f>
        <v>1.8475932598231238E-3</v>
      </c>
      <c r="F356" s="421">
        <f>'Bonds (CP)'!S358*'Bonds Portfolio'!H$7</f>
        <v>1.9633870324608665E-3</v>
      </c>
      <c r="G356" s="422">
        <f t="shared" si="17"/>
        <v>5.5865003691138631E-3</v>
      </c>
      <c r="K356" s="24">
        <v>45749</v>
      </c>
      <c r="L356" s="423">
        <f>'Bonds (CP)'!AT387*'Final Portfolio'!$Y$3</f>
        <v>4.6488039895191683E-5</v>
      </c>
      <c r="M356" s="423">
        <f>'Bonds (CP)'!AU387*'Final Portfolio'!$Y$4</f>
        <v>7.7691517120553749E-3</v>
      </c>
      <c r="N356" s="423">
        <f>'Bonds (CP)'!AV387*'Final Portfolio'!$Y$5</f>
        <v>1.2143356831065891E-2</v>
      </c>
      <c r="O356" s="423">
        <f>'Bonds (CP)'!AW387*'Final Portfolio'!$Y$6</f>
        <v>1.0603336199002283E-2</v>
      </c>
      <c r="P356" s="423">
        <f>'Bonds (CP)'!AX387*'Final Portfolio'!$Y$7</f>
        <v>2.5865544134970661E-4</v>
      </c>
      <c r="Q356" s="423">
        <f>SUM(L356:P356)</f>
        <v>3.0820988223368446E-2</v>
      </c>
      <c r="U356" s="24">
        <v>45749</v>
      </c>
      <c r="V356" s="423">
        <f t="shared" si="18"/>
        <v>5.2580208925898352E-5</v>
      </c>
      <c r="W356" s="423">
        <f t="shared" si="18"/>
        <v>7.775243881086082E-3</v>
      </c>
      <c r="X356" s="423">
        <f t="shared" si="18"/>
        <v>1.2149449000096598E-2</v>
      </c>
      <c r="Y356" s="423">
        <f t="shared" si="18"/>
        <v>1.060942836803299E-2</v>
      </c>
      <c r="Z356" s="423">
        <f t="shared" si="19"/>
        <v>2.6474761038041328E-4</v>
      </c>
      <c r="AA356" s="423">
        <f t="shared" si="19"/>
        <v>3.0827080392399151E-2</v>
      </c>
    </row>
    <row r="357" spans="1:27">
      <c r="A357" s="24">
        <v>45709</v>
      </c>
      <c r="B357" s="421">
        <f>'Bonds (CP)'!O359*'Bonds Portfolio'!$H$3</f>
        <v>-1.3531936379703069E-5</v>
      </c>
      <c r="C357" s="421">
        <f>'Bonds (CP)'!P359*'Bonds Portfolio'!$H$4</f>
        <v>-4.8468877580977666E-4</v>
      </c>
      <c r="D357" s="421">
        <f>'Bonds (CP)'!Q359*'Bonds Portfolio'!$H$5</f>
        <v>-4.5999628118624552E-4</v>
      </c>
      <c r="E357" s="421">
        <f>'Bonds (CP)'!R359*'Bonds Portfolio'!$H$6</f>
        <v>3.3539532488999988E-4</v>
      </c>
      <c r="F357" s="421">
        <f>'Bonds (CP)'!S359*'Bonds Portfolio'!H$7</f>
        <v>7.8754807149964301E-4</v>
      </c>
      <c r="G357" s="422">
        <f t="shared" si="17"/>
        <v>1.6472640301391772E-4</v>
      </c>
      <c r="K357" s="24">
        <v>45750</v>
      </c>
      <c r="L357" s="423">
        <f>'Bonds (CP)'!AT388*'Final Portfolio'!$Y$3</f>
        <v>3.2097305515668138E-5</v>
      </c>
      <c r="M357" s="423">
        <f>'Bonds (CP)'!AU388*'Final Portfolio'!$Y$4</f>
        <v>5.1681640264494531E-3</v>
      </c>
      <c r="N357" s="423">
        <f>'Bonds (CP)'!AV388*'Final Portfolio'!$Y$5</f>
        <v>5.8751545640477604E-3</v>
      </c>
      <c r="O357" s="423">
        <f>'Bonds (CP)'!AW388*'Final Portfolio'!$Y$6</f>
        <v>2.8347954981665069E-3</v>
      </c>
      <c r="P357" s="423">
        <f>'Bonds (CP)'!AX388*'Final Portfolio'!$Y$7</f>
        <v>-1.9071770211955552E-3</v>
      </c>
      <c r="Q357" s="423">
        <f>SUM(L357:P357)</f>
        <v>1.2003034372983834E-2</v>
      </c>
      <c r="U357" s="24">
        <v>45750</v>
      </c>
      <c r="V357" s="423">
        <f t="shared" si="18"/>
        <v>3.8189474546374808E-5</v>
      </c>
      <c r="W357" s="423">
        <f t="shared" si="18"/>
        <v>5.1742561954801602E-3</v>
      </c>
      <c r="X357" s="423">
        <f t="shared" si="18"/>
        <v>5.8812467330784674E-3</v>
      </c>
      <c r="Y357" s="423">
        <f t="shared" si="18"/>
        <v>2.8408876671972135E-3</v>
      </c>
      <c r="Z357" s="423">
        <f t="shared" si="19"/>
        <v>-1.9010848521648486E-3</v>
      </c>
      <c r="AA357" s="423">
        <f t="shared" si="19"/>
        <v>1.2009126542014541E-2</v>
      </c>
    </row>
    <row r="358" spans="1:27">
      <c r="A358" s="24">
        <v>45712</v>
      </c>
      <c r="B358" s="421">
        <f>'Bonds (CP)'!O360*'Bonds Portfolio'!$H$3</f>
        <v>-1.1271870794080297E-5</v>
      </c>
      <c r="C358" s="421">
        <f>'Bonds (CP)'!P360*'Bonds Portfolio'!$H$4</f>
        <v>-3.2303192184979321E-4</v>
      </c>
      <c r="D358" s="421">
        <f>'Bonds (CP)'!Q360*'Bonds Portfolio'!$H$5</f>
        <v>-3.6789946681102509E-4</v>
      </c>
      <c r="E358" s="421">
        <f>'Bonds (CP)'!R360*'Bonds Portfolio'!$H$6</f>
        <v>6.7165771164762417E-4</v>
      </c>
      <c r="F358" s="421">
        <f>'Bonds (CP)'!S360*'Bonds Portfolio'!H$7</f>
        <v>2.7842054088568526E-3</v>
      </c>
      <c r="G358" s="422">
        <f t="shared" si="17"/>
        <v>2.7536598610495783E-3</v>
      </c>
      <c r="K358" s="24">
        <v>45751</v>
      </c>
      <c r="L358" s="423">
        <f>'Bonds (CP)'!AT389*'Final Portfolio'!$Y$3</f>
        <v>2.192797503584254E-5</v>
      </c>
      <c r="M358" s="423">
        <f>'Bonds (CP)'!AU389*'Final Portfolio'!$Y$4</f>
        <v>4.6101175906214922E-3</v>
      </c>
      <c r="N358" s="423">
        <f>'Bonds (CP)'!AV389*'Final Portfolio'!$Y$5</f>
        <v>4.2576586246181151E-3</v>
      </c>
      <c r="O358" s="423">
        <f>'Bonds (CP)'!AW389*'Final Portfolio'!$Y$6</f>
        <v>-1.9447057845928852E-3</v>
      </c>
      <c r="P358" s="423">
        <f>'Bonds (CP)'!AX389*'Final Portfolio'!$Y$7</f>
        <v>-3.3853150965149235E-3</v>
      </c>
      <c r="Q358" s="423">
        <f>SUM(L358:P358)</f>
        <v>3.5596833091676413E-3</v>
      </c>
      <c r="U358" s="24">
        <v>45751</v>
      </c>
      <c r="V358" s="423">
        <f t="shared" si="18"/>
        <v>2.802014406654921E-5</v>
      </c>
      <c r="W358" s="423">
        <f t="shared" si="18"/>
        <v>4.6162097596521992E-3</v>
      </c>
      <c r="X358" s="423">
        <f t="shared" si="18"/>
        <v>4.2637507936488222E-3</v>
      </c>
      <c r="Y358" s="423">
        <f t="shared" si="18"/>
        <v>-1.9386136155621785E-3</v>
      </c>
      <c r="Z358" s="423">
        <f t="shared" si="19"/>
        <v>-3.3792229274842169E-3</v>
      </c>
      <c r="AA358" s="423">
        <f t="shared" si="19"/>
        <v>3.5657754781983479E-3</v>
      </c>
    </row>
    <row r="359" spans="1:27">
      <c r="A359" s="24">
        <v>45713</v>
      </c>
      <c r="B359" s="421">
        <f>'Bonds (CP)'!O361*'Bonds Portfolio'!$H$3</f>
        <v>2.2545638092043241E-6</v>
      </c>
      <c r="C359" s="421">
        <f>'Bonds (CP)'!P361*'Bonds Portfolio'!$H$4</f>
        <v>3.7749888652072628E-4</v>
      </c>
      <c r="D359" s="421">
        <f>'Bonds (CP)'!Q361*'Bonds Portfolio'!$H$5</f>
        <v>5.5301096857877984E-4</v>
      </c>
      <c r="E359" s="421">
        <f>'Bonds (CP)'!R361*'Bonds Portfolio'!$H$6</f>
        <v>0</v>
      </c>
      <c r="F359" s="421">
        <f>'Bonds (CP)'!S361*'Bonds Portfolio'!H$7</f>
        <v>-3.9712043214882567E-4</v>
      </c>
      <c r="G359" s="422">
        <f t="shared" si="17"/>
        <v>5.3564398675988477E-4</v>
      </c>
      <c r="K359" s="24">
        <v>45754</v>
      </c>
      <c r="L359" s="423">
        <f>'Bonds (CP)'!AT390*'Final Portfolio'!$Y$3</f>
        <v>1.1790466565606561E-5</v>
      </c>
      <c r="M359" s="423">
        <f>'Bonds (CP)'!AU390*'Final Portfolio'!$Y$4</f>
        <v>3.9945533680850074E-3</v>
      </c>
      <c r="N359" s="423">
        <f>'Bonds (CP)'!AV390*'Final Portfolio'!$Y$5</f>
        <v>2.3854873487802889E-3</v>
      </c>
      <c r="O359" s="423">
        <f>'Bonds (CP)'!AW390*'Final Portfolio'!$Y$6</f>
        <v>-8.744950185602356E-3</v>
      </c>
      <c r="P359" s="423">
        <f>'Bonds (CP)'!AX390*'Final Portfolio'!$Y$7</f>
        <v>-5.9032286468373059E-3</v>
      </c>
      <c r="Q359" s="423">
        <f>SUM(L359:P359)</f>
        <v>-8.2563476490087589E-3</v>
      </c>
      <c r="U359" s="24">
        <v>45754</v>
      </c>
      <c r="V359" s="423">
        <f t="shared" si="18"/>
        <v>1.7882635596313231E-5</v>
      </c>
      <c r="W359" s="423">
        <f t="shared" si="18"/>
        <v>4.0006455371157145E-3</v>
      </c>
      <c r="X359" s="423">
        <f t="shared" si="18"/>
        <v>2.3915795178109955E-3</v>
      </c>
      <c r="Y359" s="423">
        <f t="shared" si="18"/>
        <v>-8.738858016571649E-3</v>
      </c>
      <c r="Z359" s="423">
        <f t="shared" si="19"/>
        <v>-5.8971364778065988E-3</v>
      </c>
      <c r="AA359" s="423">
        <f t="shared" si="19"/>
        <v>-8.2502554799780518E-3</v>
      </c>
    </row>
    <row r="360" spans="1:27">
      <c r="A360" s="24">
        <v>45714</v>
      </c>
      <c r="B360" s="421">
        <f>'Bonds (CP)'!O362*'Bonds Portfolio'!$H$3</f>
        <v>1.1277562699882004E-5</v>
      </c>
      <c r="C360" s="421">
        <f>'Bonds (CP)'!P362*'Bonds Portfolio'!$H$4</f>
        <v>8.6470814783451639E-4</v>
      </c>
      <c r="D360" s="421">
        <f>'Bonds (CP)'!Q362*'Bonds Portfolio'!$H$5</f>
        <v>1.4793378773653779E-3</v>
      </c>
      <c r="E360" s="421">
        <f>'Bonds (CP)'!R362*'Bonds Portfolio'!$H$6</f>
        <v>2.1933100792431337E-3</v>
      </c>
      <c r="F360" s="421">
        <f>'Bonds (CP)'!S362*'Bonds Portfolio'!H$7</f>
        <v>9.9640780234718537E-4</v>
      </c>
      <c r="G360" s="422">
        <f t="shared" si="17"/>
        <v>5.5450414694900958E-3</v>
      </c>
      <c r="K360" s="24">
        <v>45755</v>
      </c>
      <c r="L360" s="423">
        <f>'Bonds (CP)'!AT391*'Final Portfolio'!$Y$3</f>
        <v>4.8182586644125449E-5</v>
      </c>
      <c r="M360" s="423">
        <f>'Bonds (CP)'!AU391*'Final Portfolio'!$Y$4</f>
        <v>4.9796176434908366E-3</v>
      </c>
      <c r="N360" s="423">
        <f>'Bonds (CP)'!AV391*'Final Portfolio'!$Y$5</f>
        <v>4.2585458134589737E-3</v>
      </c>
      <c r="O360" s="423">
        <f>'Bonds (CP)'!AW391*'Final Portfolio'!$Y$6</f>
        <v>-3.4496910432237674E-3</v>
      </c>
      <c r="P360" s="423">
        <f>'Bonds (CP)'!AX391*'Final Portfolio'!$Y$7</f>
        <v>-4.3759160841516506E-3</v>
      </c>
      <c r="Q360" s="423">
        <f>SUM(L360:P360)</f>
        <v>1.4607389162185165E-3</v>
      </c>
      <c r="U360" s="24">
        <v>45755</v>
      </c>
      <c r="V360" s="423">
        <f t="shared" si="18"/>
        <v>5.4274755674832119E-5</v>
      </c>
      <c r="W360" s="423">
        <f t="shared" si="18"/>
        <v>4.9857098125215436E-3</v>
      </c>
      <c r="X360" s="423">
        <f t="shared" si="18"/>
        <v>4.2646379824896807E-3</v>
      </c>
      <c r="Y360" s="423">
        <f t="shared" si="18"/>
        <v>-3.4435988741930608E-3</v>
      </c>
      <c r="Z360" s="423">
        <f t="shared" si="19"/>
        <v>-4.3698239151209435E-3</v>
      </c>
      <c r="AA360" s="423">
        <f t="shared" si="19"/>
        <v>1.4668310852492231E-3</v>
      </c>
    </row>
    <row r="361" spans="1:27">
      <c r="A361" s="24">
        <v>45715</v>
      </c>
      <c r="B361" s="421">
        <f>'Bonds (CP)'!O363*'Bonds Portfolio'!$H$3</f>
        <v>1.1282310347731795E-5</v>
      </c>
      <c r="C361" s="421">
        <f>'Bonds (CP)'!P363*'Bonds Portfolio'!$H$4</f>
        <v>0</v>
      </c>
      <c r="D361" s="421">
        <f>'Bonds (CP)'!Q363*'Bonds Portfolio'!$H$5</f>
        <v>-1.8438527405317861E-4</v>
      </c>
      <c r="E361" s="421">
        <f>'Bonds (CP)'!R363*'Bonds Portfolio'!$H$6</f>
        <v>-3.3615736588001987E-4</v>
      </c>
      <c r="F361" s="421">
        <f>'Bonds (CP)'!S363*'Bonds Portfolio'!H$7</f>
        <v>-1.9912797408862327E-4</v>
      </c>
      <c r="G361" s="422">
        <f t="shared" si="17"/>
        <v>-7.083883036740899E-4</v>
      </c>
      <c r="K361" s="24">
        <v>45756</v>
      </c>
      <c r="L361" s="423">
        <f>'Bonds (CP)'!AT392*'Final Portfolio'!$Y$3</f>
        <v>1.2640094379370304E-5</v>
      </c>
      <c r="M361" s="423">
        <f>'Bonds (CP)'!AU392*'Final Portfolio'!$Y$4</f>
        <v>1.324312966312906E-3</v>
      </c>
      <c r="N361" s="423">
        <f>'Bonds (CP)'!AV392*'Final Portfolio'!$Y$5</f>
        <v>-2.8929544185707467E-3</v>
      </c>
      <c r="O361" s="423">
        <f>'Bonds (CP)'!AW392*'Final Portfolio'!$Y$6</f>
        <v>-1.3346982909157978E-2</v>
      </c>
      <c r="P361" s="423">
        <f>'Bonds (CP)'!AX392*'Final Portfolio'!$Y$7</f>
        <v>-6.4302695440190821E-3</v>
      </c>
      <c r="Q361" s="423">
        <f>SUM(L361:P361)</f>
        <v>-2.1333253811055532E-2</v>
      </c>
      <c r="U361" s="24">
        <v>45756</v>
      </c>
      <c r="V361" s="423">
        <f t="shared" si="18"/>
        <v>1.8732263410076974E-5</v>
      </c>
      <c r="W361" s="423">
        <f t="shared" si="18"/>
        <v>1.3304051353436126E-3</v>
      </c>
      <c r="X361" s="423">
        <f t="shared" si="18"/>
        <v>-2.8868622495400401E-3</v>
      </c>
      <c r="Y361" s="423">
        <f t="shared" si="18"/>
        <v>-1.3340890740127271E-2</v>
      </c>
      <c r="Z361" s="423">
        <f t="shared" si="19"/>
        <v>-6.4241773749883751E-3</v>
      </c>
      <c r="AA361" s="423">
        <f t="shared" si="19"/>
        <v>-2.1327161642024826E-2</v>
      </c>
    </row>
    <row r="362" spans="1:27">
      <c r="A362" s="24">
        <v>45716</v>
      </c>
      <c r="B362" s="421">
        <f>'Bonds (CP)'!O364*'Bonds Portfolio'!$H$3</f>
        <v>-3.6054822164300986E-5</v>
      </c>
      <c r="C362" s="421">
        <f>'Bonds (CP)'!P364*'Bonds Portfolio'!$H$4</f>
        <v>-6.4638226407149626E-4</v>
      </c>
      <c r="D362" s="421">
        <f>'Bonds (CP)'!Q364*'Bonds Portfolio'!$H$5</f>
        <v>-6.4440281381213083E-4</v>
      </c>
      <c r="E362" s="421">
        <f>'Bonds (CP)'!R364*'Bonds Portfolio'!$H$6</f>
        <v>0</v>
      </c>
      <c r="F362" s="421">
        <f>'Bonds (CP)'!S364*'Bonds Portfolio'!H$7</f>
        <v>1.4009871309316887E-3</v>
      </c>
      <c r="G362" s="422">
        <f t="shared" si="17"/>
        <v>7.4147230883760563E-5</v>
      </c>
      <c r="K362" s="24">
        <v>45757</v>
      </c>
      <c r="L362" s="423">
        <f>'Bonds (CP)'!AT393*'Final Portfolio'!$Y$3</f>
        <v>1.3489587724475616E-5</v>
      </c>
      <c r="M362" s="423">
        <f>'Bonds (CP)'!AU393*'Final Portfolio'!$Y$4</f>
        <v>2.4760212951584035E-3</v>
      </c>
      <c r="N362" s="423">
        <f>'Bonds (CP)'!AV393*'Final Portfolio'!$Y$5</f>
        <v>1.059741944382242E-3</v>
      </c>
      <c r="O362" s="423">
        <f>'Bonds (CP)'!AW393*'Final Portfolio'!$Y$6</f>
        <v>-5.5944375916891611E-3</v>
      </c>
      <c r="P362" s="423">
        <f>'Bonds (CP)'!AX393*'Final Portfolio'!$Y$7</f>
        <v>-4.2085978026879314E-3</v>
      </c>
      <c r="Q362" s="423">
        <f>SUM(L362:P362)</f>
        <v>-6.2537825671119714E-3</v>
      </c>
      <c r="U362" s="24">
        <v>45757</v>
      </c>
      <c r="V362" s="423">
        <f t="shared" si="18"/>
        <v>1.9581756755182286E-5</v>
      </c>
      <c r="W362" s="423">
        <f t="shared" si="18"/>
        <v>2.4821134641891101E-3</v>
      </c>
      <c r="X362" s="423">
        <f t="shared" si="18"/>
        <v>1.0658341134129486E-3</v>
      </c>
      <c r="Y362" s="423">
        <f t="shared" si="18"/>
        <v>-5.588345422658454E-3</v>
      </c>
      <c r="Z362" s="423">
        <f t="shared" si="19"/>
        <v>-4.2025056336572244E-3</v>
      </c>
      <c r="AA362" s="423">
        <f t="shared" si="19"/>
        <v>-6.2476903980812643E-3</v>
      </c>
    </row>
    <row r="363" spans="1:27">
      <c r="A363" s="24">
        <v>45719</v>
      </c>
      <c r="B363" s="421">
        <f>'Bonds (CP)'!O365*'Bonds Portfolio'!$H$3</f>
        <v>4.9667256338979459E-5</v>
      </c>
      <c r="C363" s="421">
        <f>'Bonds (CP)'!P365*'Bonds Portfolio'!$H$4</f>
        <v>1.0820034814844508E-3</v>
      </c>
      <c r="D363" s="421">
        <f>'Bonds (CP)'!Q365*'Bonds Portfolio'!$H$5</f>
        <v>9.2385841170051608E-4</v>
      </c>
      <c r="E363" s="421">
        <f>'Bonds (CP)'!R365*'Bonds Portfolio'!$H$6</f>
        <v>-5.0380459899446671E-4</v>
      </c>
      <c r="F363" s="421">
        <f>'Bonds (CP)'!S365*'Bonds Portfolio'!H$7</f>
        <v>-2.3807963579415108E-3</v>
      </c>
      <c r="G363" s="422">
        <f t="shared" si="17"/>
        <v>-8.2907180741203092E-4</v>
      </c>
      <c r="K363" s="24">
        <v>45758</v>
      </c>
      <c r="L363" s="423">
        <f>'Bonds (CP)'!AT394*'Final Portfolio'!$Y$3</f>
        <v>4.137115839243588E-5</v>
      </c>
      <c r="M363" s="423">
        <f>'Bonds (CP)'!AU394*'Final Portfolio'!$Y$4</f>
        <v>4.8582524598311848E-3</v>
      </c>
      <c r="N363" s="423">
        <f>'Bonds (CP)'!AV394*'Final Portfolio'!$Y$5</f>
        <v>6.0127166863406445E-3</v>
      </c>
      <c r="O363" s="423">
        <f>'Bonds (CP)'!AW394*'Final Portfolio'!$Y$6</f>
        <v>0</v>
      </c>
      <c r="P363" s="423">
        <f>'Bonds (CP)'!AX394*'Final Portfolio'!$Y$7</f>
        <v>-2.8844177836546301E-3</v>
      </c>
      <c r="Q363" s="423">
        <f>SUM(L363:P363)</f>
        <v>8.0279225209096347E-3</v>
      </c>
      <c r="U363" s="24">
        <v>45758</v>
      </c>
      <c r="V363" s="423">
        <f t="shared" si="18"/>
        <v>4.746332742314255E-5</v>
      </c>
      <c r="W363" s="423">
        <f t="shared" si="18"/>
        <v>4.8643446288618919E-3</v>
      </c>
      <c r="X363" s="423">
        <f t="shared" si="18"/>
        <v>6.0188088553713515E-3</v>
      </c>
      <c r="Y363" s="423">
        <f t="shared" si="18"/>
        <v>6.0921690307066707E-6</v>
      </c>
      <c r="Z363" s="423">
        <f t="shared" si="19"/>
        <v>-2.8783256146239235E-3</v>
      </c>
      <c r="AA363" s="423">
        <f t="shared" si="19"/>
        <v>8.0340146899403417E-3</v>
      </c>
    </row>
    <row r="364" spans="1:27">
      <c r="A364" s="24">
        <v>45720</v>
      </c>
      <c r="B364" s="421">
        <f>'Bonds (CP)'!O366*'Bonds Portfolio'!$H$3</f>
        <v>6.5630805607160619E-5</v>
      </c>
      <c r="C364" s="421">
        <f>'Bonds (CP)'!P366*'Bonds Portfolio'!$H$4</f>
        <v>1.4105514891704551E-3</v>
      </c>
      <c r="D364" s="421">
        <f>'Bonds (CP)'!Q366*'Bonds Portfolio'!$H$5</f>
        <v>1.9475219932794795E-3</v>
      </c>
      <c r="E364" s="421">
        <f>'Bonds (CP)'!R366*'Bonds Portfolio'!$H$6</f>
        <v>1.51836825093303E-3</v>
      </c>
      <c r="F364" s="421">
        <f>'Bonds (CP)'!S366*'Bonds Portfolio'!H$7</f>
        <v>-5.939853779566098E-4</v>
      </c>
      <c r="G364" s="422">
        <f t="shared" si="17"/>
        <v>4.348087161033516E-3</v>
      </c>
      <c r="K364" s="24">
        <v>45761</v>
      </c>
      <c r="L364" s="423">
        <f>'Bonds (CP)'!AT395*'Final Portfolio'!$Y$3</f>
        <v>1.6876212977807725E-5</v>
      </c>
      <c r="M364" s="423">
        <f>'Bonds (CP)'!AU395*'Final Portfolio'!$Y$4</f>
        <v>3.8216501154051483E-3</v>
      </c>
      <c r="N364" s="423">
        <f>'Bonds (CP)'!AV395*'Final Portfolio'!$Y$5</f>
        <v>5.6134640208628352E-3</v>
      </c>
      <c r="O364" s="423">
        <f>'Bonds (CP)'!AW395*'Final Portfolio'!$Y$6</f>
        <v>2.1842264218982499E-3</v>
      </c>
      <c r="P364" s="423">
        <f>'Bonds (CP)'!AX395*'Final Portfolio'!$Y$7</f>
        <v>-1.4213300966468734E-3</v>
      </c>
      <c r="Q364" s="423">
        <f>SUM(L364:P364)</f>
        <v>1.0214886674497168E-2</v>
      </c>
      <c r="U364" s="24">
        <v>45761</v>
      </c>
      <c r="V364" s="423">
        <f t="shared" si="18"/>
        <v>2.2968382008514395E-5</v>
      </c>
      <c r="W364" s="423">
        <f t="shared" si="18"/>
        <v>3.8277422844358549E-3</v>
      </c>
      <c r="X364" s="423">
        <f t="shared" si="18"/>
        <v>5.6195561898935422E-3</v>
      </c>
      <c r="Y364" s="423">
        <f t="shared" si="18"/>
        <v>2.1903185909289565E-3</v>
      </c>
      <c r="Z364" s="423">
        <f t="shared" si="19"/>
        <v>-1.4152379276161668E-3</v>
      </c>
      <c r="AA364" s="423">
        <f t="shared" si="19"/>
        <v>1.0220978843527875E-2</v>
      </c>
    </row>
    <row r="365" spans="1:27">
      <c r="A365" s="24">
        <v>45721</v>
      </c>
      <c r="B365" s="421">
        <f>'Bonds (CP)'!O367*'Bonds Portfolio'!$H$3</f>
        <v>6.8066373179820699E-5</v>
      </c>
      <c r="C365" s="421">
        <f>'Bonds (CP)'!P367*'Bonds Portfolio'!$H$4</f>
        <v>4.0016091463383873E-3</v>
      </c>
      <c r="D365" s="421">
        <f>'Bonds (CP)'!Q367*'Bonds Portfolio'!$H$5</f>
        <v>4.4919014657164224E-3</v>
      </c>
      <c r="E365" s="421">
        <f>'Bonds (CP)'!R367*'Bonds Portfolio'!$H$6</f>
        <v>2.8835415051283067E-3</v>
      </c>
      <c r="F365" s="421">
        <f>'Bonds (CP)'!S367*'Bonds Portfolio'!H$7</f>
        <v>-1.1828995485607234E-3</v>
      </c>
      <c r="G365" s="422">
        <f t="shared" si="17"/>
        <v>1.0262218941802214E-2</v>
      </c>
      <c r="K365" s="24">
        <v>45762</v>
      </c>
      <c r="L365" s="423">
        <f>'Bonds (CP)'!AT396*'Final Portfolio'!$Y$3</f>
        <v>1.6891891891890331E-6</v>
      </c>
      <c r="M365" s="423">
        <f>'Bonds (CP)'!AU396*'Final Portfolio'!$Y$4</f>
        <v>1.9354252376001389E-3</v>
      </c>
      <c r="N365" s="423">
        <f>'Bonds (CP)'!AV396*'Final Portfolio'!$Y$5</f>
        <v>1.0623838321170797E-3</v>
      </c>
      <c r="O365" s="423">
        <f>'Bonds (CP)'!AW396*'Final Portfolio'!$Y$6</f>
        <v>-4.3200314654774172E-3</v>
      </c>
      <c r="P365" s="423">
        <f>'Bonds (CP)'!AX396*'Final Portfolio'!$Y$7</f>
        <v>-2.9159242496568103E-3</v>
      </c>
      <c r="Q365" s="423">
        <f>SUM(L365:P365)</f>
        <v>-4.2364574562278202E-3</v>
      </c>
      <c r="U365" s="24">
        <v>45762</v>
      </c>
      <c r="V365" s="423">
        <f t="shared" si="18"/>
        <v>7.7813582198957042E-6</v>
      </c>
      <c r="W365" s="423">
        <f t="shared" si="18"/>
        <v>1.9415174066308456E-3</v>
      </c>
      <c r="X365" s="423">
        <f t="shared" si="18"/>
        <v>1.0684760011477864E-3</v>
      </c>
      <c r="Y365" s="423">
        <f t="shared" si="18"/>
        <v>-4.3139392964467102E-3</v>
      </c>
      <c r="Z365" s="423">
        <f t="shared" si="19"/>
        <v>-2.9098320806261037E-3</v>
      </c>
      <c r="AA365" s="423">
        <f t="shared" si="19"/>
        <v>-4.2303652871971131E-3</v>
      </c>
    </row>
    <row r="366" spans="1:27">
      <c r="A366" s="24">
        <v>45722</v>
      </c>
      <c r="B366" s="421">
        <f>'Bonds (CP)'!O368*'Bonds Portfolio'!$H$3</f>
        <v>5.4563963352558708E-5</v>
      </c>
      <c r="C366" s="421">
        <f>'Bonds (CP)'!P368*'Bonds Portfolio'!$H$4</f>
        <v>2.305215690238894E-3</v>
      </c>
      <c r="D366" s="421">
        <f>'Bonds (CP)'!Q368*'Bonds Portfolio'!$H$5</f>
        <v>2.9974439075674025E-3</v>
      </c>
      <c r="E366" s="421">
        <f>'Bonds (CP)'!R368*'Bonds Portfolio'!$H$6</f>
        <v>3.237210420013147E-3</v>
      </c>
      <c r="F366" s="421">
        <f>'Bonds (CP)'!S368*'Bonds Portfolio'!H$7</f>
        <v>1.3870724524503472E-3</v>
      </c>
      <c r="G366" s="422">
        <f t="shared" si="17"/>
        <v>9.9815064336223492E-3</v>
      </c>
      <c r="K366" s="24">
        <v>45763</v>
      </c>
      <c r="L366" s="423">
        <f>'Bonds (CP)'!AT397*'Final Portfolio'!$Y$3</f>
        <v>-1.2682844339223509E-5</v>
      </c>
      <c r="M366" s="423">
        <f>'Bonds (CP)'!AU397*'Final Portfolio'!$Y$4</f>
        <v>-1.5672564704130477E-3</v>
      </c>
      <c r="N366" s="423">
        <f>'Bonds (CP)'!AV397*'Final Portfolio'!$Y$5</f>
        <v>-3.5716587909407661E-3</v>
      </c>
      <c r="O366" s="423">
        <f>'Bonds (CP)'!AW397*'Final Portfolio'!$Y$6</f>
        <v>-5.1934812188698968E-3</v>
      </c>
      <c r="P366" s="423">
        <f>'Bonds (CP)'!AX397*'Final Portfolio'!$Y$7</f>
        <v>-1.852619543217141E-3</v>
      </c>
      <c r="Q366" s="423">
        <f>SUM(L366:P366)</f>
        <v>-1.2197698867780075E-2</v>
      </c>
      <c r="U366" s="24">
        <v>45763</v>
      </c>
      <c r="V366" s="423">
        <f t="shared" si="18"/>
        <v>-6.5906753085168384E-6</v>
      </c>
      <c r="W366" s="423">
        <f t="shared" si="18"/>
        <v>-1.561164301382341E-3</v>
      </c>
      <c r="X366" s="423">
        <f t="shared" si="18"/>
        <v>-3.5655666219100595E-3</v>
      </c>
      <c r="Y366" s="423">
        <f t="shared" si="18"/>
        <v>-5.1873890498391898E-3</v>
      </c>
      <c r="Z366" s="423">
        <f t="shared" si="19"/>
        <v>-1.8465273741864344E-3</v>
      </c>
      <c r="AA366" s="423">
        <f t="shared" si="19"/>
        <v>-1.2191606698749368E-2</v>
      </c>
    </row>
    <row r="367" spans="1:27">
      <c r="A367" s="24">
        <v>45723</v>
      </c>
      <c r="B367" s="421">
        <f>'Bonds (CP)'!O369*'Bonds Portfolio'!$H$3</f>
        <v>2.0477120298839948E-5</v>
      </c>
      <c r="C367" s="421">
        <f>'Bonds (CP)'!P369*'Bonds Portfolio'!$H$4</f>
        <v>4.9304595083053291E-4</v>
      </c>
      <c r="D367" s="421">
        <f>'Bonds (CP)'!Q369*'Bonds Portfolio'!$H$5</f>
        <v>7.4728342465238873E-4</v>
      </c>
      <c r="E367" s="421">
        <f>'Bonds (CP)'!R369*'Bonds Portfolio'!$H$6</f>
        <v>1.0205436370038779E-3</v>
      </c>
      <c r="F367" s="421">
        <f>'Bonds (CP)'!S369*'Bonds Portfolio'!H$7</f>
        <v>1.3940029370092784E-3</v>
      </c>
      <c r="G367" s="422">
        <f t="shared" si="17"/>
        <v>3.6753530697949182E-3</v>
      </c>
      <c r="K367" s="24">
        <v>45764</v>
      </c>
      <c r="L367" s="423">
        <f>'Bonds (CP)'!AT398*'Final Portfolio'!$Y$3</f>
        <v>-8.4760128835381642E-6</v>
      </c>
      <c r="M367" s="423">
        <f>'Bonds (CP)'!AU398*'Final Portfolio'!$Y$4</f>
        <v>-3.8473355577143039E-3</v>
      </c>
      <c r="N367" s="423">
        <f>'Bonds (CP)'!AV398*'Final Portfolio'!$Y$5</f>
        <v>-7.5079463317461251E-3</v>
      </c>
      <c r="O367" s="423">
        <f>'Bonds (CP)'!AW398*'Final Portfolio'!$Y$6</f>
        <v>-9.4765562501583373E-3</v>
      </c>
      <c r="P367" s="423">
        <f>'Bonds (CP)'!AX398*'Final Portfolio'!$Y$7</f>
        <v>-3.1017339565544743E-3</v>
      </c>
      <c r="Q367" s="423">
        <f>SUM(L367:P367)</f>
        <v>-2.3942048109056778E-2</v>
      </c>
      <c r="U367" s="24">
        <v>45764</v>
      </c>
      <c r="V367" s="423">
        <f t="shared" si="18"/>
        <v>-2.3838438528314935E-6</v>
      </c>
      <c r="W367" s="423">
        <f t="shared" si="18"/>
        <v>-3.8412433886835973E-3</v>
      </c>
      <c r="X367" s="423">
        <f t="shared" si="18"/>
        <v>-7.501854162715418E-3</v>
      </c>
      <c r="Y367" s="423">
        <f t="shared" si="18"/>
        <v>-9.4704640811276303E-3</v>
      </c>
      <c r="Z367" s="423">
        <f t="shared" si="19"/>
        <v>-3.0956417875237677E-3</v>
      </c>
      <c r="AA367" s="423">
        <f t="shared" si="19"/>
        <v>-2.3935955940026073E-2</v>
      </c>
    </row>
    <row r="368" spans="1:27">
      <c r="A368" s="24">
        <v>45726</v>
      </c>
      <c r="B368" s="421">
        <f>'Bonds (CP)'!O370*'Bonds Portfolio'!$H$3</f>
        <v>-6.8239687659153787E-6</v>
      </c>
      <c r="C368" s="421">
        <f>'Bonds (CP)'!P370*'Bonds Portfolio'!$H$4</f>
        <v>1.5401922488234535E-3</v>
      </c>
      <c r="D368" s="421">
        <f>'Bonds (CP)'!Q370*'Bonds Portfolio'!$H$5</f>
        <v>2.9152103106607633E-3</v>
      </c>
      <c r="E368" s="421">
        <f>'Bonds (CP)'!R370*'Bonds Portfolio'!$H$6</f>
        <v>3.4270937387729595E-3</v>
      </c>
      <c r="F368" s="421">
        <f>'Bonds (CP)'!S370*'Bonds Portfolio'!H$7</f>
        <v>3.9883572168502587E-4</v>
      </c>
      <c r="G368" s="422">
        <f t="shared" si="17"/>
        <v>8.274508051176287E-3</v>
      </c>
      <c r="K368" s="24">
        <v>45765</v>
      </c>
      <c r="L368" s="423">
        <f>'Bonds (CP)'!AT399*'Final Portfolio'!$Y$3</f>
        <v>-5.2360442530192673E-5</v>
      </c>
      <c r="M368" s="423">
        <f>'Bonds (CP)'!AU399*'Final Portfolio'!$Y$4</f>
        <v>-5.5675966243278552E-3</v>
      </c>
      <c r="N368" s="423">
        <f>'Bonds (CP)'!AV399*'Final Portfolio'!$Y$5</f>
        <v>-1.0228169042126459E-2</v>
      </c>
      <c r="O368" s="423">
        <f>'Bonds (CP)'!AW399*'Final Portfolio'!$Y$6</f>
        <v>-1.2431824464597729E-2</v>
      </c>
      <c r="P368" s="423">
        <f>'Bonds (CP)'!AX399*'Final Portfolio'!$Y$7</f>
        <v>-3.1781768058472691E-3</v>
      </c>
      <c r="Q368" s="423">
        <f>SUM(L368:P368)</f>
        <v>-3.1458127379429504E-2</v>
      </c>
      <c r="U368" s="24">
        <v>45765</v>
      </c>
      <c r="V368" s="423">
        <f t="shared" si="18"/>
        <v>-4.6268273499486003E-5</v>
      </c>
      <c r="W368" s="423">
        <f t="shared" si="18"/>
        <v>-5.5615044552971482E-3</v>
      </c>
      <c r="X368" s="423">
        <f t="shared" si="18"/>
        <v>-1.0222076873095752E-2</v>
      </c>
      <c r="Y368" s="423">
        <f t="shared" si="18"/>
        <v>-1.2425732295567022E-2</v>
      </c>
      <c r="Z368" s="423">
        <f t="shared" si="19"/>
        <v>-3.1720846368165625E-3</v>
      </c>
      <c r="AA368" s="423">
        <f t="shared" si="19"/>
        <v>-3.1452035210398799E-2</v>
      </c>
    </row>
    <row r="369" spans="1:27">
      <c r="A369" s="24">
        <v>45727</v>
      </c>
      <c r="B369" s="421">
        <f>'Bonds (CP)'!O371*'Bonds Portfolio'!$H$3</f>
        <v>-3.4076460116979182E-5</v>
      </c>
      <c r="C369" s="421">
        <f>'Bonds (CP)'!P371*'Bonds Portfolio'!$H$4</f>
        <v>-1.6379603692187467E-3</v>
      </c>
      <c r="D369" s="421">
        <f>'Bonds (CP)'!Q371*'Bonds Portfolio'!$H$5</f>
        <v>-2.5098537943353213E-3</v>
      </c>
      <c r="E369" s="421">
        <f>'Bonds (CP)'!R371*'Bonds Portfolio'!$H$6</f>
        <v>-2.2048060753599059E-3</v>
      </c>
      <c r="F369" s="421">
        <f>'Bonds (CP)'!S371*'Bonds Portfolio'!H$7</f>
        <v>0</v>
      </c>
      <c r="G369" s="422">
        <f t="shared" si="17"/>
        <v>-6.3866966990309528E-3</v>
      </c>
      <c r="K369" s="24">
        <v>45768</v>
      </c>
      <c r="L369" s="423">
        <f>'Bonds (CP)'!AT400*'Final Portfolio'!$Y$3</f>
        <v>-4.9826872730343031E-5</v>
      </c>
      <c r="M369" s="423">
        <f>'Bonds (CP)'!AU400*'Final Portfolio'!$Y$4</f>
        <v>-6.8760054044382721E-3</v>
      </c>
      <c r="N369" s="423">
        <f>'Bonds (CP)'!AV400*'Final Portfolio'!$Y$5</f>
        <v>-1.3209421301892727E-2</v>
      </c>
      <c r="O369" s="423">
        <f>'Bonds (CP)'!AW400*'Final Portfolio'!$Y$6</f>
        <v>-1.4155843878795159E-2</v>
      </c>
      <c r="P369" s="423">
        <f>'Bonds (CP)'!AX400*'Final Portfolio'!$Y$7</f>
        <v>-2.3141636171861812E-3</v>
      </c>
      <c r="Q369" s="423">
        <f>SUM(L369:P369)</f>
        <v>-3.660526107504268E-2</v>
      </c>
      <c r="U369" s="24">
        <v>45768</v>
      </c>
      <c r="V369" s="423">
        <f t="shared" si="18"/>
        <v>-4.3734703699636361E-5</v>
      </c>
      <c r="W369" s="423">
        <f t="shared" si="18"/>
        <v>-6.869913235407565E-3</v>
      </c>
      <c r="X369" s="423">
        <f t="shared" si="18"/>
        <v>-1.320332913286202E-2</v>
      </c>
      <c r="Y369" s="423">
        <f t="shared" si="18"/>
        <v>-1.4149751709764452E-2</v>
      </c>
      <c r="Z369" s="423">
        <f t="shared" si="19"/>
        <v>-2.3080714481554746E-3</v>
      </c>
      <c r="AA369" s="423">
        <f t="shared" si="19"/>
        <v>-3.6599168906011975E-2</v>
      </c>
    </row>
    <row r="370" spans="1:27">
      <c r="A370" s="24">
        <v>45728</v>
      </c>
      <c r="B370" s="421">
        <f>'Bonds (CP)'!O372*'Bonds Portfolio'!$H$3</f>
        <v>0</v>
      </c>
      <c r="C370" s="421">
        <f>'Bonds (CP)'!P372*'Bonds Portfolio'!$H$4</f>
        <v>3.2873511813870414E-4</v>
      </c>
      <c r="D370" s="421">
        <f>'Bonds (CP)'!Q372*'Bonds Portfolio'!$H$5</f>
        <v>1.029587764330066E-3</v>
      </c>
      <c r="E370" s="421">
        <f>'Bonds (CP)'!R372*'Bonds Portfolio'!$H$6</f>
        <v>2.7408865872907973E-3</v>
      </c>
      <c r="F370" s="421">
        <f>'Bonds (CP)'!S372*'Bonds Portfolio'!H$7</f>
        <v>4.2521526895017165E-3</v>
      </c>
      <c r="G370" s="422">
        <f t="shared" si="17"/>
        <v>8.351362159261284E-3</v>
      </c>
      <c r="K370" s="24">
        <v>45769</v>
      </c>
      <c r="L370" s="423">
        <f>'Bonds (CP)'!AT401*'Final Portfolio'!$Y$3</f>
        <v>-2.0302850858641142E-5</v>
      </c>
      <c r="M370" s="423">
        <f>'Bonds (CP)'!AU401*'Final Portfolio'!$Y$4</f>
        <v>-4.38437527327264E-3</v>
      </c>
      <c r="N370" s="423">
        <f>'Bonds (CP)'!AV401*'Final Portfolio'!$Y$5</f>
        <v>-9.2014119084820219E-3</v>
      </c>
      <c r="O370" s="423">
        <f>'Bonds (CP)'!AW401*'Final Portfolio'!$Y$6</f>
        <v>-1.2030865353140765E-2</v>
      </c>
      <c r="P370" s="423">
        <f>'Bonds (CP)'!AX401*'Final Portfolio'!$Y$7</f>
        <v>-2.8744014391605863E-3</v>
      </c>
      <c r="Q370" s="423">
        <f>SUM(L370:P370)</f>
        <v>-2.8511356824914652E-2</v>
      </c>
      <c r="U370" s="24">
        <v>45769</v>
      </c>
      <c r="V370" s="423">
        <f t="shared" si="18"/>
        <v>-1.4210681827934473E-5</v>
      </c>
      <c r="W370" s="423">
        <f t="shared" si="18"/>
        <v>-4.378283104241933E-3</v>
      </c>
      <c r="X370" s="423">
        <f t="shared" si="18"/>
        <v>-9.1953197394513148E-3</v>
      </c>
      <c r="Y370" s="423">
        <f t="shared" si="18"/>
        <v>-1.2024773184110058E-2</v>
      </c>
      <c r="Z370" s="423">
        <f t="shared" si="19"/>
        <v>-2.8683092701298797E-3</v>
      </c>
      <c r="AA370" s="423">
        <f t="shared" si="19"/>
        <v>-2.8505264655883947E-2</v>
      </c>
    </row>
    <row r="371" spans="1:27">
      <c r="A371" s="24">
        <v>45729</v>
      </c>
      <c r="B371" s="421">
        <f>'Bonds (CP)'!O373*'Bonds Portfolio'!$H$3</f>
        <v>-1.3623655002963409E-5</v>
      </c>
      <c r="C371" s="421">
        <f>'Bonds (CP)'!P373*'Bonds Portfolio'!$H$4</f>
        <v>-4.9209992535587956E-4</v>
      </c>
      <c r="D371" s="421">
        <f>'Bonds (CP)'!Q373*'Bonds Portfolio'!$H$5</f>
        <v>-1.0250033554976474E-3</v>
      </c>
      <c r="E371" s="421">
        <f>'Bonds (CP)'!R373*'Bonds Portfolio'!$H$6</f>
        <v>-1.6992933596930988E-3</v>
      </c>
      <c r="F371" s="421">
        <f>'Bonds (CP)'!S373*'Bonds Portfolio'!H$7</f>
        <v>-1.4098120405792037E-3</v>
      </c>
      <c r="G371" s="422">
        <f t="shared" si="17"/>
        <v>-4.6398323361287932E-3</v>
      </c>
      <c r="K371" s="24">
        <v>45770</v>
      </c>
      <c r="L371" s="423">
        <f>'Bonds (CP)'!AT402*'Final Portfolio'!$Y$3</f>
        <v>-1.4389707127138163E-5</v>
      </c>
      <c r="M371" s="423">
        <f>'Bonds (CP)'!AU402*'Final Portfolio'!$Y$4</f>
        <v>-5.0382835510701081E-3</v>
      </c>
      <c r="N371" s="423">
        <f>'Bonds (CP)'!AV402*'Final Portfolio'!$Y$5</f>
        <v>-1.1271775583211439E-2</v>
      </c>
      <c r="O371" s="423">
        <f>'Bonds (CP)'!AW402*'Final Portfolio'!$Y$6</f>
        <v>-1.66534193207185E-2</v>
      </c>
      <c r="P371" s="423">
        <f>'Bonds (CP)'!AX402*'Final Portfolio'!$Y$7</f>
        <v>-5.1785343092656012E-3</v>
      </c>
      <c r="Q371" s="423">
        <f>SUM(L371:P371)</f>
        <v>-3.8156402471392778E-2</v>
      </c>
      <c r="U371" s="24">
        <v>45770</v>
      </c>
      <c r="V371" s="423">
        <f t="shared" si="18"/>
        <v>-8.2975380964314929E-6</v>
      </c>
      <c r="W371" s="423">
        <f t="shared" si="18"/>
        <v>-5.0321913820394011E-3</v>
      </c>
      <c r="X371" s="423">
        <f t="shared" si="18"/>
        <v>-1.1265683414180732E-2</v>
      </c>
      <c r="Y371" s="423">
        <f t="shared" si="18"/>
        <v>-1.6647327151687794E-2</v>
      </c>
      <c r="Z371" s="423">
        <f t="shared" si="19"/>
        <v>-5.1724421402348942E-3</v>
      </c>
      <c r="AA371" s="423">
        <f t="shared" si="19"/>
        <v>-3.8150310302362073E-2</v>
      </c>
    </row>
    <row r="372" spans="1:27">
      <c r="A372" s="24">
        <v>45730</v>
      </c>
      <c r="B372" s="421">
        <f>'Bonds (CP)'!O374*'Bonds Portfolio'!$H$3</f>
        <v>5.9166171350931588E-5</v>
      </c>
      <c r="C372" s="421">
        <f>'Bonds (CP)'!P374*'Bonds Portfolio'!$H$4</f>
        <v>1.9820822189779647E-3</v>
      </c>
      <c r="D372" s="421">
        <f>'Bonds (CP)'!Q374*'Bonds Portfolio'!$H$5</f>
        <v>2.4429131532230598E-3</v>
      </c>
      <c r="E372" s="421">
        <f>'Bonds (CP)'!R374*'Bonds Portfolio'!$H$6</f>
        <v>2.2268358175014514E-3</v>
      </c>
      <c r="F372" s="421">
        <f>'Bonds (CP)'!S374*'Bonds Portfolio'!H$7</f>
        <v>4.034253736491482E-4</v>
      </c>
      <c r="G372" s="422">
        <f t="shared" si="17"/>
        <v>7.1144227347025553E-3</v>
      </c>
      <c r="K372" s="24">
        <v>45771</v>
      </c>
      <c r="L372" s="423">
        <f>'Bonds (CP)'!AT403*'Final Portfolio'!$Y$3</f>
        <v>-2.450980392156965E-5</v>
      </c>
      <c r="M372" s="423">
        <f>'Bonds (CP)'!AU403*'Final Portfolio'!$Y$4</f>
        <v>-4.6794435106552786E-3</v>
      </c>
      <c r="N372" s="423">
        <f>'Bonds (CP)'!AV403*'Final Portfolio'!$Y$5</f>
        <v>-8.9430240370592176E-3</v>
      </c>
      <c r="O372" s="423">
        <f>'Bonds (CP)'!AW403*'Final Portfolio'!$Y$6</f>
        <v>-1.1415251540382813E-2</v>
      </c>
      <c r="P372" s="423">
        <f>'Bonds (CP)'!AX403*'Final Portfolio'!$Y$7</f>
        <v>-3.213701299720032E-3</v>
      </c>
      <c r="Q372" s="423">
        <f>SUM(L372:P372)</f>
        <v>-2.8275930191738911E-2</v>
      </c>
      <c r="U372" s="24">
        <v>45771</v>
      </c>
      <c r="V372" s="423">
        <f t="shared" si="18"/>
        <v>-1.841763489086298E-5</v>
      </c>
      <c r="W372" s="423">
        <f t="shared" si="18"/>
        <v>-4.6733513416245716E-3</v>
      </c>
      <c r="X372" s="423">
        <f t="shared" si="18"/>
        <v>-8.9369318680285106E-3</v>
      </c>
      <c r="Y372" s="423">
        <f t="shared" si="18"/>
        <v>-1.1409159371352106E-2</v>
      </c>
      <c r="Z372" s="423">
        <f t="shared" si="19"/>
        <v>-3.2076091306893254E-3</v>
      </c>
      <c r="AA372" s="423">
        <f t="shared" si="19"/>
        <v>-2.8269838022708205E-2</v>
      </c>
    </row>
    <row r="373" spans="1:27">
      <c r="A373" s="24">
        <v>45733</v>
      </c>
      <c r="B373" s="421">
        <f>'Bonds (CP)'!O375*'Bonds Portfolio'!$H$3</f>
        <v>4.3306684810344365E-5</v>
      </c>
      <c r="C373" s="421">
        <f>'Bonds (CP)'!P375*'Bonds Portfolio'!$H$4</f>
        <v>9.359653807028838E-4</v>
      </c>
      <c r="D373" s="421">
        <f>'Bonds (CP)'!Q375*'Bonds Portfolio'!$H$5</f>
        <v>1.597955070853402E-3</v>
      </c>
      <c r="E373" s="421">
        <f>'Bonds (CP)'!R375*'Bonds Portfolio'!$H$6</f>
        <v>2.9251056778524099E-3</v>
      </c>
      <c r="F373" s="421">
        <f>'Bonds (CP)'!S375*'Bonds Portfolio'!H$7</f>
        <v>3.4720281199970993E-3</v>
      </c>
      <c r="G373" s="422">
        <f t="shared" si="17"/>
        <v>8.9743609342161391E-3</v>
      </c>
      <c r="K373" s="24">
        <v>45772</v>
      </c>
      <c r="L373" s="423">
        <f>'Bonds (CP)'!AT404*'Final Portfolio'!$Y$3</f>
        <v>-3.9749661705005271E-5</v>
      </c>
      <c r="M373" s="423">
        <f>'Bonds (CP)'!AU404*'Final Portfolio'!$Y$4</f>
        <v>-6.231594502483455E-3</v>
      </c>
      <c r="N373" s="423">
        <f>'Bonds (CP)'!AV404*'Final Portfolio'!$Y$5</f>
        <v>-1.1160600752806286E-2</v>
      </c>
      <c r="O373" s="423">
        <f>'Bonds (CP)'!AW404*'Final Portfolio'!$Y$6</f>
        <v>-1.3127912266165579E-2</v>
      </c>
      <c r="P373" s="423">
        <f>'Bonds (CP)'!AX404*'Final Portfolio'!$Y$7</f>
        <v>-3.342183335983556E-3</v>
      </c>
      <c r="Q373" s="423">
        <f>SUM(L373:P373)</f>
        <v>-3.3902040519143882E-2</v>
      </c>
      <c r="U373" s="24">
        <v>45772</v>
      </c>
      <c r="V373" s="423">
        <f t="shared" si="18"/>
        <v>-3.3657492674298602E-5</v>
      </c>
      <c r="W373" s="423">
        <f t="shared" si="18"/>
        <v>-6.225502333452748E-3</v>
      </c>
      <c r="X373" s="423">
        <f t="shared" si="18"/>
        <v>-1.1154508583775579E-2</v>
      </c>
      <c r="Y373" s="423">
        <f t="shared" si="18"/>
        <v>-1.3121820097134872E-2</v>
      </c>
      <c r="Z373" s="423">
        <f t="shared" si="19"/>
        <v>-3.3360911669528493E-3</v>
      </c>
      <c r="AA373" s="423">
        <f t="shared" si="19"/>
        <v>-3.3895948350113177E-2</v>
      </c>
    </row>
    <row r="374" spans="1:27">
      <c r="A374" s="24">
        <v>45734</v>
      </c>
      <c r="B374" s="421">
        <f>'Bonds (CP)'!O376*'Bonds Portfolio'!$H$3</f>
        <v>6.8553888130968229E-5</v>
      </c>
      <c r="C374" s="421">
        <f>'Bonds (CP)'!P376*'Bonds Portfolio'!$H$4</f>
        <v>1.4913987552954708E-3</v>
      </c>
      <c r="D374" s="421">
        <f>'Bonds (CP)'!Q376*'Bonds Portfolio'!$H$5</f>
        <v>1.317291382932916E-3</v>
      </c>
      <c r="E374" s="421">
        <f>'Bonds (CP)'!R376*'Bonds Portfolio'!$H$6</f>
        <v>1.3759481979516708E-3</v>
      </c>
      <c r="F374" s="421">
        <f>'Bonds (CP)'!S376*'Bonds Portfolio'!H$7</f>
        <v>2.0434002294381754E-4</v>
      </c>
      <c r="G374" s="422">
        <f t="shared" si="17"/>
        <v>4.4575322472548435E-3</v>
      </c>
      <c r="K374" s="24">
        <v>45775</v>
      </c>
      <c r="L374" s="423">
        <f>'Bonds (CP)'!AT405*'Final Portfolio'!$Y$3</f>
        <v>-3.1369224247563834E-5</v>
      </c>
      <c r="M374" s="423">
        <f>'Bonds (CP)'!AU405*'Final Portfolio'!$Y$4</f>
        <v>-7.4159084256560075E-3</v>
      </c>
      <c r="N374" s="423">
        <f>'Bonds (CP)'!AV405*'Final Portfolio'!$Y$5</f>
        <v>-1.4631377420302029E-2</v>
      </c>
      <c r="O374" s="423">
        <f>'Bonds (CP)'!AW405*'Final Portfolio'!$Y$6</f>
        <v>-2.0012954984694374E-2</v>
      </c>
      <c r="P374" s="423">
        <f>'Bonds (CP)'!AX405*'Final Portfolio'!$Y$7</f>
        <v>-5.8174632262278847E-3</v>
      </c>
      <c r="Q374" s="423">
        <f>SUM(L374:P374)</f>
        <v>-4.7909073281127861E-2</v>
      </c>
      <c r="U374" s="24">
        <v>45775</v>
      </c>
      <c r="V374" s="423">
        <f t="shared" si="18"/>
        <v>-2.5277055216857164E-5</v>
      </c>
      <c r="W374" s="423">
        <f t="shared" si="18"/>
        <v>-7.4098162566253005E-3</v>
      </c>
      <c r="X374" s="423">
        <f t="shared" si="18"/>
        <v>-1.4625285251271321E-2</v>
      </c>
      <c r="Y374" s="423">
        <f t="shared" si="18"/>
        <v>-2.0006862815663669E-2</v>
      </c>
      <c r="Z374" s="423">
        <f t="shared" si="19"/>
        <v>-5.8113710571971776E-3</v>
      </c>
      <c r="AA374" s="423">
        <f t="shared" si="19"/>
        <v>-4.7902981112097155E-2</v>
      </c>
    </row>
    <row r="375" spans="1:27">
      <c r="A375" s="24">
        <v>45735</v>
      </c>
      <c r="B375" s="421">
        <f>'Bonds (CP)'!O377*'Bonds Portfolio'!$H$3</f>
        <v>-3.6512261580380524E-5</v>
      </c>
      <c r="C375" s="421">
        <f>'Bonds (CP)'!P377*'Bonds Portfolio'!$H$4</f>
        <v>-7.6973855397871203E-4</v>
      </c>
      <c r="D375" s="421">
        <f>'Bonds (CP)'!Q377*'Bonds Portfolio'!$H$5</f>
        <v>-6.5607130669251604E-4</v>
      </c>
      <c r="E375" s="421">
        <f>'Bonds (CP)'!R377*'Bonds Portfolio'!$H$6</f>
        <v>1.7174944620266809E-4</v>
      </c>
      <c r="F375" s="421">
        <f>'Bonds (CP)'!S377*'Bonds Portfolio'!H$7</f>
        <v>1.025460039036192E-3</v>
      </c>
      <c r="G375" s="422">
        <f t="shared" si="17"/>
        <v>-2.6511263701274861E-4</v>
      </c>
      <c r="K375" s="24">
        <v>45776</v>
      </c>
      <c r="L375" s="423">
        <f>'Bonds (CP)'!AT406*'Final Portfolio'!$Y$3</f>
        <v>-8.9572418455295956E-5</v>
      </c>
      <c r="M375" s="423">
        <f>'Bonds (CP)'!AU406*'Final Portfolio'!$Y$4</f>
        <v>-1.0515858180695767E-2</v>
      </c>
      <c r="N375" s="423">
        <f>'Bonds (CP)'!AV406*'Final Portfolio'!$Y$5</f>
        <v>-1.9312315138943263E-2</v>
      </c>
      <c r="O375" s="423">
        <f>'Bonds (CP)'!AW406*'Final Portfolio'!$Y$6</f>
        <v>-2.5305561159701298E-2</v>
      </c>
      <c r="P375" s="423">
        <f>'Bonds (CP)'!AX406*'Final Portfolio'!$Y$7</f>
        <v>-6.7005415077026958E-3</v>
      </c>
      <c r="Q375" s="423">
        <f>SUM(L375:P375)</f>
        <v>-6.1923848405498319E-2</v>
      </c>
      <c r="U375" s="24">
        <v>45776</v>
      </c>
      <c r="V375" s="423">
        <f t="shared" si="18"/>
        <v>-8.348024942458928E-5</v>
      </c>
      <c r="W375" s="423">
        <f t="shared" si="18"/>
        <v>-1.050976601166506E-2</v>
      </c>
      <c r="X375" s="423">
        <f t="shared" si="18"/>
        <v>-1.9306222969912558E-2</v>
      </c>
      <c r="Y375" s="423">
        <f t="shared" si="18"/>
        <v>-2.5299468990670593E-2</v>
      </c>
      <c r="Z375" s="423">
        <f t="shared" si="19"/>
        <v>-6.6944493386719888E-3</v>
      </c>
      <c r="AA375" s="423">
        <f t="shared" si="19"/>
        <v>-6.1917756236467614E-2</v>
      </c>
    </row>
    <row r="376" spans="1:27">
      <c r="A376" s="24">
        <v>45736</v>
      </c>
      <c r="B376" s="421">
        <f>'Bonds (CP)'!O378*'Bonds Portfolio'!$H$3</f>
        <v>8.4701460664553976E-5</v>
      </c>
      <c r="C376" s="421">
        <f>'Bonds (CP)'!P378*'Bonds Portfolio'!$H$4</f>
        <v>-5.4949766732518147E-4</v>
      </c>
      <c r="D376" s="421">
        <f>'Bonds (CP)'!Q378*'Bonds Portfolio'!$H$5</f>
        <v>-8.4247495456399692E-4</v>
      </c>
      <c r="E376" s="421">
        <f>'Bonds (CP)'!R378*'Bonds Portfolio'!$H$6</f>
        <v>-8.5665934538191487E-4</v>
      </c>
      <c r="F376" s="421">
        <f>'Bonds (CP)'!S378*'Bonds Portfolio'!H$7</f>
        <v>4.1075984956578688E-4</v>
      </c>
      <c r="G376" s="422">
        <f t="shared" si="17"/>
        <v>-1.7531706570407526E-3</v>
      </c>
      <c r="K376" s="24">
        <v>45777</v>
      </c>
      <c r="L376" s="423">
        <f>'Bonds (CP)'!AT407*'Final Portfolio'!$Y$3</f>
        <v>-6.3457145274558034E-5</v>
      </c>
      <c r="M376" s="423">
        <f>'Bonds (CP)'!AU407*'Final Portfolio'!$Y$4</f>
        <v>-9.4636374828366149E-3</v>
      </c>
      <c r="N376" s="423">
        <f>'Bonds (CP)'!AV407*'Final Portfolio'!$Y$5</f>
        <v>-1.7672400869820835E-2</v>
      </c>
      <c r="O376" s="423">
        <f>'Bonds (CP)'!AW407*'Final Portfolio'!$Y$6</f>
        <v>-2.3502931082116988E-2</v>
      </c>
      <c r="P376" s="423">
        <f>'Bonds (CP)'!AX407*'Final Portfolio'!$Y$7</f>
        <v>-6.2553395991703552E-3</v>
      </c>
      <c r="Q376" s="423">
        <f>SUM(L376:P376)</f>
        <v>-5.6957766179219348E-2</v>
      </c>
      <c r="U376" s="24">
        <v>45777</v>
      </c>
      <c r="V376" s="423">
        <f t="shared" si="18"/>
        <v>-5.7364976243851365E-5</v>
      </c>
      <c r="W376" s="423">
        <f t="shared" si="18"/>
        <v>-9.4575453138059078E-3</v>
      </c>
      <c r="X376" s="423">
        <f t="shared" si="18"/>
        <v>-1.7666308700790129E-2</v>
      </c>
      <c r="Y376" s="423">
        <f t="shared" si="18"/>
        <v>-2.3496838913086283E-2</v>
      </c>
      <c r="Z376" s="423">
        <f t="shared" si="19"/>
        <v>-6.2492474301396482E-3</v>
      </c>
      <c r="AA376" s="423">
        <f t="shared" si="19"/>
        <v>-5.6951674010188642E-2</v>
      </c>
    </row>
    <row r="377" spans="1:27">
      <c r="A377" s="24">
        <v>45737</v>
      </c>
      <c r="B377" s="421">
        <f>'Bonds (CP)'!O379*'Bonds Portfolio'!$H$3</f>
        <v>-7.533219761499139E-5</v>
      </c>
      <c r="C377" s="421">
        <f>'Bonds (CP)'!P379*'Bonds Portfolio'!$H$4</f>
        <v>-1.2598819749658273E-3</v>
      </c>
      <c r="D377" s="421">
        <f>'Bonds (CP)'!Q379*'Bonds Portfolio'!$H$5</f>
        <v>-1.4936606887826747E-3</v>
      </c>
      <c r="E377" s="421">
        <f>'Bonds (CP)'!R379*'Bonds Portfolio'!$H$6</f>
        <v>-1.3674288370441547E-3</v>
      </c>
      <c r="F377" s="421">
        <f>'Bonds (CP)'!S379*'Bonds Portfolio'!H$7</f>
        <v>-6.147571136542638E-4</v>
      </c>
      <c r="G377" s="422">
        <f t="shared" si="17"/>
        <v>-4.8110608120619115E-3</v>
      </c>
      <c r="K377" s="24">
        <v>45779</v>
      </c>
      <c r="L377" s="423">
        <f>'Bonds (CP)'!AT408*'Final Portfolio'!$Y$3</f>
        <v>-9.8113845893598169E-5</v>
      </c>
      <c r="M377" s="423">
        <f>'Bonds (CP)'!AU408*'Final Portfolio'!$Y$4</f>
        <v>-1.0781043313309624E-2</v>
      </c>
      <c r="N377" s="423">
        <f>'Bonds (CP)'!AV408*'Final Portfolio'!$Y$5</f>
        <v>-2.0399865569610966E-2</v>
      </c>
      <c r="O377" s="423">
        <f>'Bonds (CP)'!AW408*'Final Portfolio'!$Y$6</f>
        <v>-2.5684599779838384E-2</v>
      </c>
      <c r="P377" s="423">
        <f>'Bonds (CP)'!AX408*'Final Portfolio'!$Y$7</f>
        <v>-7.8249510005798332E-3</v>
      </c>
      <c r="Q377" s="423">
        <f>SUM(L377:P377)</f>
        <v>-6.4788573509232408E-2</v>
      </c>
      <c r="U377" s="24">
        <v>45779</v>
      </c>
      <c r="V377" s="423">
        <f t="shared" si="18"/>
        <v>-9.2021676862891492E-5</v>
      </c>
      <c r="W377" s="423">
        <f t="shared" si="18"/>
        <v>-1.0774951144278917E-2</v>
      </c>
      <c r="X377" s="423">
        <f t="shared" si="18"/>
        <v>-2.039377340058026E-2</v>
      </c>
      <c r="Y377" s="423">
        <f t="shared" si="18"/>
        <v>-2.5678507610807678E-2</v>
      </c>
      <c r="Z377" s="423">
        <f t="shared" si="19"/>
        <v>-7.8188588315491261E-3</v>
      </c>
      <c r="AA377" s="423">
        <f t="shared" si="19"/>
        <v>-6.4782481340201703E-2</v>
      </c>
    </row>
    <row r="378" spans="1:27">
      <c r="A378" s="24">
        <v>45740</v>
      </c>
      <c r="B378" s="421">
        <f>'Bonds (CP)'!O380*'Bonds Portfolio'!$H$3</f>
        <v>-5.2401598231741043E-5</v>
      </c>
      <c r="C378" s="421">
        <f>'Bonds (CP)'!P380*'Bonds Portfolio'!$H$4</f>
        <v>-1.5836333304835159E-3</v>
      </c>
      <c r="D378" s="421">
        <f>'Bonds (CP)'!Q380*'Bonds Portfolio'!$H$5</f>
        <v>-2.5093342421341966E-3</v>
      </c>
      <c r="E378" s="421">
        <f>'Bonds (CP)'!R380*'Bonds Portfolio'!$H$6</f>
        <v>-3.563181442334128E-3</v>
      </c>
      <c r="F378" s="421">
        <f>'Bonds (CP)'!S380*'Bonds Portfolio'!H$7</f>
        <v>-4.0388760897408183E-3</v>
      </c>
      <c r="G378" s="422">
        <f t="shared" si="17"/>
        <v>-1.1747426702924401E-2</v>
      </c>
      <c r="K378" s="24">
        <v>45782</v>
      </c>
      <c r="L378" s="423">
        <f>'Bonds (CP)'!AT409*'Final Portfolio'!$Y$3</f>
        <v>-1.0451786918408534E-4</v>
      </c>
      <c r="M378" s="423">
        <f>'Bonds (CP)'!AU409*'Final Portfolio'!$Y$4</f>
        <v>-1.0070306527761277E-2</v>
      </c>
      <c r="N378" s="423">
        <f>'Bonds (CP)'!AV409*'Final Portfolio'!$Y$5</f>
        <v>-1.9125716400592848E-2</v>
      </c>
      <c r="O378" s="423">
        <f>'Bonds (CP)'!AW409*'Final Portfolio'!$Y$6</f>
        <v>-2.6041341952759089E-2</v>
      </c>
      <c r="P378" s="423">
        <f>'Bonds (CP)'!AX409*'Final Portfolio'!$Y$7</f>
        <v>-7.6388720247939123E-3</v>
      </c>
      <c r="Q378" s="423">
        <f>SUM(L378:P378)</f>
        <v>-6.2980754775091213E-2</v>
      </c>
      <c r="U378" s="24">
        <v>45782</v>
      </c>
      <c r="V378" s="423">
        <f t="shared" si="18"/>
        <v>-9.8425700153378668E-5</v>
      </c>
      <c r="W378" s="423">
        <f t="shared" si="18"/>
        <v>-1.006421435873057E-2</v>
      </c>
      <c r="X378" s="423">
        <f t="shared" si="18"/>
        <v>-1.9119624231562143E-2</v>
      </c>
      <c r="Y378" s="423">
        <f t="shared" si="18"/>
        <v>-2.6035249783728384E-2</v>
      </c>
      <c r="Z378" s="423">
        <f t="shared" si="19"/>
        <v>-7.6327798557632052E-3</v>
      </c>
      <c r="AA378" s="423">
        <f t="shared" si="19"/>
        <v>-6.2974662606060508E-2</v>
      </c>
    </row>
    <row r="379" spans="1:27">
      <c r="A379" s="24">
        <v>45741</v>
      </c>
      <c r="B379" s="421">
        <f>'Bonds (CP)'!O381*'Bonds Portfolio'!$H$3</f>
        <v>-4.5489264194178739E-5</v>
      </c>
      <c r="C379" s="421">
        <f>'Bonds (CP)'!P381*'Bonds Portfolio'!$H$4</f>
        <v>-6.5550119767851815E-4</v>
      </c>
      <c r="D379" s="421">
        <f>'Bonds (CP)'!Q381*'Bonds Portfolio'!$H$5</f>
        <v>-5.590494895764853E-4</v>
      </c>
      <c r="E379" s="421">
        <f>'Bonds (CP)'!R381*'Bonds Portfolio'!$H$6</f>
        <v>-1.7042328028793298E-4</v>
      </c>
      <c r="F379" s="421">
        <f>'Bonds (CP)'!S381*'Bonds Portfolio'!H$7</f>
        <v>2.021449677345148E-4</v>
      </c>
      <c r="G379" s="422">
        <f t="shared" si="17"/>
        <v>-1.2283182640026003E-3</v>
      </c>
      <c r="K379" s="24">
        <v>45783</v>
      </c>
      <c r="L379" s="423">
        <f>'Bonds (CP)'!AT410*'Final Portfolio'!$Y$3</f>
        <v>-5.9996619908736505E-5</v>
      </c>
      <c r="M379" s="423">
        <f>'Bonds (CP)'!AU410*'Final Portfolio'!$Y$4</f>
        <v>-7.965877275650372E-3</v>
      </c>
      <c r="N379" s="423">
        <f>'Bonds (CP)'!AV410*'Final Portfolio'!$Y$5</f>
        <v>-1.5951145382639392E-2</v>
      </c>
      <c r="O379" s="423">
        <f>'Bonds (CP)'!AW410*'Final Portfolio'!$Y$6</f>
        <v>-2.314146313549665E-2</v>
      </c>
      <c r="P379" s="423">
        <f>'Bonds (CP)'!AX410*'Final Portfolio'!$Y$7</f>
        <v>-7.3679068346695475E-3</v>
      </c>
      <c r="Q379" s="423">
        <f>SUM(L379:P379)</f>
        <v>-5.44863892483647E-2</v>
      </c>
      <c r="U379" s="24">
        <v>45783</v>
      </c>
      <c r="V379" s="423">
        <f t="shared" si="18"/>
        <v>-5.3904450878029835E-5</v>
      </c>
      <c r="W379" s="423">
        <f t="shared" si="18"/>
        <v>-7.959785106619665E-3</v>
      </c>
      <c r="X379" s="423">
        <f t="shared" si="18"/>
        <v>-1.5945053213608687E-2</v>
      </c>
      <c r="Y379" s="423">
        <f t="shared" si="18"/>
        <v>-2.3135370966465944E-2</v>
      </c>
      <c r="Z379" s="423">
        <f t="shared" si="19"/>
        <v>-7.3618146656388404E-3</v>
      </c>
      <c r="AA379" s="423">
        <f t="shared" si="19"/>
        <v>-5.4480297079333995E-2</v>
      </c>
    </row>
    <row r="380" spans="1:27">
      <c r="A380" s="24">
        <v>45742</v>
      </c>
      <c r="B380" s="421">
        <f>'Bonds (CP)'!O382*'Bonds Portfolio'!$H$3</f>
        <v>2.2746562553031423E-6</v>
      </c>
      <c r="C380" s="421">
        <f>'Bonds (CP)'!P382*'Bonds Portfolio'!$H$4</f>
        <v>-7.6366659676384611E-4</v>
      </c>
      <c r="D380" s="421">
        <f>'Bonds (CP)'!Q382*'Bonds Portfolio'!$H$5</f>
        <v>-1.2083671830810587E-3</v>
      </c>
      <c r="E380" s="421">
        <f>'Bonds (CP)'!R382*'Bonds Portfolio'!$H$6</f>
        <v>-2.3718878212078917E-3</v>
      </c>
      <c r="F380" s="421">
        <f>'Bonds (CP)'!S382*'Bonds Portfolio'!H$7</f>
        <v>-3.3942348321579956E-3</v>
      </c>
      <c r="G380" s="422">
        <f t="shared" si="17"/>
        <v>-7.7358817769554887E-3</v>
      </c>
      <c r="K380" s="24">
        <v>45784</v>
      </c>
      <c r="L380" s="423">
        <f>'Bonds (CP)'!AT411*'Final Portfolio'!$Y$3</f>
        <v>-4.8982349463728706E-5</v>
      </c>
      <c r="M380" s="423">
        <f>'Bonds (CP)'!AU411*'Final Portfolio'!$Y$4</f>
        <v>-5.6200351853342668E-3</v>
      </c>
      <c r="N380" s="423">
        <f>'Bonds (CP)'!AV411*'Final Portfolio'!$Y$5</f>
        <v>-1.1505783220792374E-2</v>
      </c>
      <c r="O380" s="423">
        <f>'Bonds (CP)'!AW411*'Final Portfolio'!$Y$6</f>
        <v>-1.8684849987228913E-2</v>
      </c>
      <c r="P380" s="423">
        <f>'Bonds (CP)'!AX411*'Final Portfolio'!$Y$7</f>
        <v>-5.4677559922106664E-3</v>
      </c>
      <c r="Q380" s="423">
        <f>SUM(L380:P380)</f>
        <v>-4.1327406735029951E-2</v>
      </c>
      <c r="U380" s="24">
        <v>45784</v>
      </c>
      <c r="V380" s="423">
        <f t="shared" si="18"/>
        <v>-4.2890180433022037E-5</v>
      </c>
      <c r="W380" s="423">
        <f t="shared" si="18"/>
        <v>-5.6139430163035598E-3</v>
      </c>
      <c r="X380" s="423">
        <f t="shared" si="18"/>
        <v>-1.1499691051761667E-2</v>
      </c>
      <c r="Y380" s="423">
        <f t="shared" si="18"/>
        <v>-1.8678757818198208E-2</v>
      </c>
      <c r="Z380" s="423">
        <f t="shared" si="19"/>
        <v>-5.4616638231799594E-3</v>
      </c>
      <c r="AA380" s="423">
        <f t="shared" si="19"/>
        <v>-4.1321314565999245E-2</v>
      </c>
    </row>
    <row r="381" spans="1:27">
      <c r="A381" s="24">
        <v>45743</v>
      </c>
      <c r="B381" s="421">
        <f>'Bonds (CP)'!O383*'Bonds Portfolio'!$H$3</f>
        <v>-2.0456280213726119E-5</v>
      </c>
      <c r="C381" s="421">
        <f>'Bonds (CP)'!P383*'Bonds Portfolio'!$H$4</f>
        <v>-3.8181150307479593E-4</v>
      </c>
      <c r="D381" s="421">
        <f>'Bonds (CP)'!Q383*'Bonds Portfolio'!$H$5</f>
        <v>-1.1141965388988884E-3</v>
      </c>
      <c r="E381" s="421">
        <f>'Bonds (CP)'!R383*'Bonds Portfolio'!$H$6</f>
        <v>-1.5236699150167454E-3</v>
      </c>
      <c r="F381" s="421">
        <f>'Bonds (CP)'!S383*'Bonds Portfolio'!H$7</f>
        <v>-3.9881961407641799E-4</v>
      </c>
      <c r="G381" s="422">
        <f t="shared" si="17"/>
        <v>-3.4389538512805736E-3</v>
      </c>
      <c r="K381" s="24">
        <v>45785</v>
      </c>
      <c r="L381" s="423">
        <f>'Bonds (CP)'!AT412*'Final Portfolio'!$Y$3</f>
        <v>1.0195412064570863E-5</v>
      </c>
      <c r="M381" s="423">
        <f>'Bonds (CP)'!AU412*'Final Portfolio'!$Y$4</f>
        <v>-3.5441045659401825E-3</v>
      </c>
      <c r="N381" s="423">
        <f>'Bonds (CP)'!AV412*'Final Portfolio'!$Y$5</f>
        <v>-8.2780669373318655E-3</v>
      </c>
      <c r="O381" s="423">
        <f>'Bonds (CP)'!AW412*'Final Portfolio'!$Y$6</f>
        <v>-1.5142510940662761E-2</v>
      </c>
      <c r="P381" s="423">
        <f>'Bonds (CP)'!AX412*'Final Portfolio'!$Y$7</f>
        <v>-5.2877541065256481E-3</v>
      </c>
      <c r="Q381" s="423">
        <f>SUM(L381:P381)</f>
        <v>-3.2242241138395883E-2</v>
      </c>
      <c r="U381" s="24">
        <v>45785</v>
      </c>
      <c r="V381" s="423">
        <f t="shared" si="18"/>
        <v>1.6287581095277533E-5</v>
      </c>
      <c r="W381" s="423">
        <f t="shared" si="18"/>
        <v>-3.5380123969094759E-3</v>
      </c>
      <c r="X381" s="423">
        <f t="shared" si="18"/>
        <v>-8.2719747683011585E-3</v>
      </c>
      <c r="Y381" s="423">
        <f t="shared" si="18"/>
        <v>-1.5136418771632054E-2</v>
      </c>
      <c r="Z381" s="423">
        <f t="shared" si="19"/>
        <v>-5.281661937494941E-3</v>
      </c>
      <c r="AA381" s="423">
        <f t="shared" si="19"/>
        <v>-3.2236148969365178E-2</v>
      </c>
    </row>
    <row r="382" spans="1:27">
      <c r="A382" s="24">
        <v>45744</v>
      </c>
      <c r="B382" s="421">
        <f>'Bonds (CP)'!O384*'Bonds Portfolio'!$H$3</f>
        <v>-3.6317438807487123E-5</v>
      </c>
      <c r="C382" s="421">
        <f>'Bonds (CP)'!P384*'Bonds Portfolio'!$H$4</f>
        <v>-5.9920303296328908E-4</v>
      </c>
      <c r="D382" s="421">
        <f>'Bonds (CP)'!Q384*'Bonds Portfolio'!$H$5</f>
        <v>-3.7169085441602848E-4</v>
      </c>
      <c r="E382" s="421">
        <f>'Bonds (CP)'!R384*'Bonds Portfolio'!$H$6</f>
        <v>-1.6890501775309109E-3</v>
      </c>
      <c r="F382" s="421">
        <f>'Bonds (CP)'!S384*'Bonds Portfolio'!H$7</f>
        <v>-3.3488485452619009E-3</v>
      </c>
      <c r="G382" s="422">
        <f t="shared" si="17"/>
        <v>-6.0451100489796166E-3</v>
      </c>
      <c r="K382" s="24">
        <v>45789</v>
      </c>
      <c r="L382" s="423">
        <f>'Bonds (CP)'!AT413*'Final Portfolio'!$Y$3</f>
        <v>-1.27054040318475E-5</v>
      </c>
      <c r="M382" s="423">
        <f>'Bonds (CP)'!AU413*'Final Portfolio'!$Y$4</f>
        <v>-3.3040183978517313E-3</v>
      </c>
      <c r="N382" s="423">
        <f>'Bonds (CP)'!AV413*'Final Portfolio'!$Y$5</f>
        <v>-6.7133193235969779E-3</v>
      </c>
      <c r="O382" s="423">
        <f>'Bonds (CP)'!AW413*'Final Portfolio'!$Y$6</f>
        <v>-1.3041788676245504E-2</v>
      </c>
      <c r="P382" s="423">
        <f>'Bonds (CP)'!AX413*'Final Portfolio'!$Y$7</f>
        <v>-4.7507976246943164E-3</v>
      </c>
      <c r="Q382" s="423">
        <f>SUM(L382:P382)</f>
        <v>-2.782262942642038E-2</v>
      </c>
      <c r="U382" s="24">
        <v>45789</v>
      </c>
      <c r="V382" s="423">
        <f t="shared" si="18"/>
        <v>-6.6132350011408293E-6</v>
      </c>
      <c r="W382" s="423">
        <f t="shared" si="18"/>
        <v>-3.2979262288210247E-3</v>
      </c>
      <c r="X382" s="423">
        <f t="shared" si="18"/>
        <v>-6.7072271545662709E-3</v>
      </c>
      <c r="Y382" s="423">
        <f t="shared" si="18"/>
        <v>-1.3035696507214797E-2</v>
      </c>
      <c r="Z382" s="423">
        <f t="shared" si="19"/>
        <v>-4.7447054556636094E-3</v>
      </c>
      <c r="AA382" s="423">
        <f t="shared" si="19"/>
        <v>-2.7816537257389674E-2</v>
      </c>
    </row>
    <row r="383" spans="1:27">
      <c r="A383" s="24">
        <v>45747</v>
      </c>
      <c r="B383" s="421">
        <f>'Bonds (CP)'!O385*'Bonds Portfolio'!$H$3</f>
        <v>-2.9475465313024343E-5</v>
      </c>
      <c r="C383" s="421">
        <f>'Bonds (CP)'!P385*'Bonds Portfolio'!$H$4</f>
        <v>-5.9861321032616567E-4</v>
      </c>
      <c r="D383" s="421">
        <f>'Bonds (CP)'!Q385*'Bonds Portfolio'!$H$5</f>
        <v>-1.5738355607519032E-3</v>
      </c>
      <c r="E383" s="421">
        <f>'Bonds (CP)'!R385*'Bonds Portfolio'!$H$6</f>
        <v>-2.1883171630409509E-3</v>
      </c>
      <c r="F383" s="421">
        <f>'Bonds (CP)'!S385*'Bonds Portfolio'!H$7</f>
        <v>-1.3722614943687348E-3</v>
      </c>
      <c r="G383" s="422">
        <f t="shared" si="17"/>
        <v>-5.7625028938007791E-3</v>
      </c>
      <c r="K383" s="24">
        <v>45790</v>
      </c>
      <c r="L383" s="423">
        <f>'Bonds (CP)'!AT414*'Final Portfolio'!$Y$3</f>
        <v>4.2365700728685951E-6</v>
      </c>
      <c r="M383" s="423">
        <f>'Bonds (CP)'!AU414*'Final Portfolio'!$Y$4</f>
        <v>-3.5384414245861603E-3</v>
      </c>
      <c r="N383" s="423">
        <f>'Bonds (CP)'!AV414*'Final Portfolio'!$Y$5</f>
        <v>-8.3935807618917765E-3</v>
      </c>
      <c r="O383" s="423">
        <f>'Bonds (CP)'!AW414*'Final Portfolio'!$Y$6</f>
        <v>-1.3637356566602182E-2</v>
      </c>
      <c r="P383" s="423">
        <f>'Bonds (CP)'!AX414*'Final Portfolio'!$Y$7</f>
        <v>-4.5787923414024939E-3</v>
      </c>
      <c r="Q383" s="423">
        <f>SUM(L383:P383)</f>
        <v>-3.0143934524409745E-2</v>
      </c>
      <c r="U383" s="24">
        <v>45790</v>
      </c>
      <c r="V383" s="423">
        <f t="shared" si="18"/>
        <v>1.0328739103575265E-5</v>
      </c>
      <c r="W383" s="423">
        <f t="shared" si="18"/>
        <v>-3.5323492555554537E-3</v>
      </c>
      <c r="X383" s="423">
        <f t="shared" si="18"/>
        <v>-8.3874885928610695E-3</v>
      </c>
      <c r="Y383" s="423">
        <f t="shared" si="18"/>
        <v>-1.3631264397571475E-2</v>
      </c>
      <c r="Z383" s="423">
        <f t="shared" si="19"/>
        <v>-4.5727001723717868E-3</v>
      </c>
      <c r="AA383" s="423">
        <f t="shared" si="19"/>
        <v>-3.013784235537904E-2</v>
      </c>
    </row>
    <row r="384" spans="1:27">
      <c r="A384" s="24">
        <v>45748</v>
      </c>
      <c r="B384" s="421">
        <f>'Bonds (CP)'!O386*'Bonds Portfolio'!$H$3</f>
        <v>-3.8489482132299725E-5</v>
      </c>
      <c r="C384" s="421">
        <f>'Bonds (CP)'!P386*'Bonds Portfolio'!$H$4</f>
        <v>7.643809395599774E-4</v>
      </c>
      <c r="D384" s="421">
        <f>'Bonds (CP)'!Q386*'Bonds Portfolio'!$H$5</f>
        <v>1.6783119809316743E-3</v>
      </c>
      <c r="E384" s="421">
        <f>'Bonds (CP)'!R386*'Bonds Portfolio'!$H$6</f>
        <v>1.8660479261041862E-3</v>
      </c>
      <c r="F384" s="421">
        <f>'Bonds (CP)'!S386*'Bonds Portfolio'!H$7</f>
        <v>1.1813399331497766E-3</v>
      </c>
      <c r="G384" s="422">
        <f t="shared" si="17"/>
        <v>5.4515912976133146E-3</v>
      </c>
      <c r="K384" s="24">
        <v>45791</v>
      </c>
      <c r="L384" s="423">
        <f>'Bonds (CP)'!AT415*'Final Portfolio'!$Y$3</f>
        <v>2.5387154100031672E-6</v>
      </c>
      <c r="M384" s="423">
        <f>'Bonds (CP)'!AU415*'Final Portfolio'!$Y$4</f>
        <v>-1.8662287642093299E-3</v>
      </c>
      <c r="N384" s="423">
        <f>'Bonds (CP)'!AV415*'Final Portfolio'!$Y$5</f>
        <v>-3.9614159614607689E-3</v>
      </c>
      <c r="O384" s="423">
        <f>'Bonds (CP)'!AW415*'Final Portfolio'!$Y$6</f>
        <v>-8.7997929765412878E-3</v>
      </c>
      <c r="P384" s="423">
        <f>'Bonds (CP)'!AX415*'Final Portfolio'!$Y$7</f>
        <v>-2.8878873432442208E-3</v>
      </c>
      <c r="Q384" s="423">
        <f>SUM(L384:P384)</f>
        <v>-1.7512786330045604E-2</v>
      </c>
      <c r="U384" s="24">
        <v>45791</v>
      </c>
      <c r="V384" s="423">
        <f t="shared" si="18"/>
        <v>8.6308844407098383E-6</v>
      </c>
      <c r="W384" s="423">
        <f t="shared" si="18"/>
        <v>-1.8601365951786233E-3</v>
      </c>
      <c r="X384" s="423">
        <f t="shared" si="18"/>
        <v>-3.9553237924300618E-3</v>
      </c>
      <c r="Y384" s="423">
        <f t="shared" si="18"/>
        <v>-8.7937008075105808E-3</v>
      </c>
      <c r="Z384" s="423">
        <f t="shared" si="19"/>
        <v>-2.8817951742135142E-3</v>
      </c>
      <c r="AA384" s="423">
        <f t="shared" si="19"/>
        <v>-1.7506694161014899E-2</v>
      </c>
    </row>
    <row r="385" spans="1:27">
      <c r="A385" s="24">
        <v>45749</v>
      </c>
      <c r="B385" s="421">
        <f>'Bonds (CP)'!O387*'Bonds Portfolio'!$H$3</f>
        <v>1.359141239117312E-5</v>
      </c>
      <c r="C385" s="421">
        <f>'Bonds (CP)'!P387*'Bonds Portfolio'!$H$4</f>
        <v>-4.9007343045707954E-4</v>
      </c>
      <c r="D385" s="421">
        <f>'Bonds (CP)'!Q387*'Bonds Portfolio'!$H$5</f>
        <v>-1.2048662347396426E-3</v>
      </c>
      <c r="E385" s="421">
        <f>'Bonds (CP)'!R387*'Bonds Portfolio'!$H$6</f>
        <v>-1.6848172218343533E-3</v>
      </c>
      <c r="F385" s="421">
        <f>'Bonds (CP)'!S387*'Bonds Portfolio'!H$7</f>
        <v>-1.9548121765733647E-3</v>
      </c>
      <c r="G385" s="422">
        <f t="shared" si="17"/>
        <v>-5.3209776512132666E-3</v>
      </c>
      <c r="K385" s="24">
        <v>45792</v>
      </c>
      <c r="L385" s="423">
        <f>'Bonds (CP)'!AT416*'Final Portfolio'!$Y$3</f>
        <v>1.6924769400017414E-5</v>
      </c>
      <c r="M385" s="423">
        <f>'Bonds (CP)'!AU416*'Final Portfolio'!$Y$4</f>
        <v>-3.4205673734888542E-3</v>
      </c>
      <c r="N385" s="423">
        <f>'Bonds (CP)'!AV416*'Final Portfolio'!$Y$5</f>
        <v>-7.7483676006956E-3</v>
      </c>
      <c r="O385" s="423">
        <f>'Bonds (CP)'!AW416*'Final Portfolio'!$Y$6</f>
        <v>-1.3009534091989518E-2</v>
      </c>
      <c r="P385" s="423">
        <f>'Bonds (CP)'!AX416*'Final Portfolio'!$Y$7</f>
        <v>-4.3402299032649205E-3</v>
      </c>
      <c r="Q385" s="423">
        <f>SUM(L385:P385)</f>
        <v>-2.8501774200038875E-2</v>
      </c>
      <c r="U385" s="24">
        <v>45792</v>
      </c>
      <c r="V385" s="423">
        <f t="shared" si="18"/>
        <v>2.3016938430724084E-5</v>
      </c>
      <c r="W385" s="423">
        <f t="shared" si="18"/>
        <v>-3.4144752044581476E-3</v>
      </c>
      <c r="X385" s="423">
        <f t="shared" si="18"/>
        <v>-7.7422754316648929E-3</v>
      </c>
      <c r="Y385" s="423">
        <f t="shared" si="18"/>
        <v>-1.3003441922958811E-2</v>
      </c>
      <c r="Z385" s="423">
        <f t="shared" si="19"/>
        <v>-4.3341377342342134E-3</v>
      </c>
      <c r="AA385" s="423">
        <f t="shared" si="19"/>
        <v>-2.849568203100817E-2</v>
      </c>
    </row>
    <row r="386" spans="1:27">
      <c r="A386" s="24">
        <v>45750</v>
      </c>
      <c r="B386" s="421">
        <f>'Bonds (CP)'!O388*'Bonds Portfolio'!$H$3</f>
        <v>-1.8109637638313815E-5</v>
      </c>
      <c r="C386" s="421">
        <f>'Bonds (CP)'!P388*'Bonds Portfolio'!$H$4</f>
        <v>-1.6264266409061205E-3</v>
      </c>
      <c r="D386" s="421">
        <f>'Bonds (CP)'!Q388*'Bonds Portfolio'!$H$5</f>
        <v>-3.1302920701365543E-3</v>
      </c>
      <c r="E386" s="421">
        <f>'Bonds (CP)'!R388*'Bonds Portfolio'!$H$6</f>
        <v>-4.0106317488269845E-3</v>
      </c>
      <c r="F386" s="421">
        <f>'Bonds (CP)'!S388*'Bonds Portfolio'!H$7</f>
        <v>-4.6129947840809664E-3</v>
      </c>
      <c r="G386" s="422">
        <f t="shared" si="17"/>
        <v>-1.3398454881588938E-2</v>
      </c>
      <c r="K386" s="24">
        <v>45793</v>
      </c>
      <c r="L386" s="423">
        <f>'Bonds (CP)'!AT417*'Final Portfolio'!$Y$3</f>
        <v>2.4572106422640074E-5</v>
      </c>
      <c r="M386" s="423">
        <f>'Bonds (CP)'!AU417*'Final Portfolio'!$Y$4</f>
        <v>-2.4651380774167817E-3</v>
      </c>
      <c r="N386" s="423">
        <f>'Bonds (CP)'!AV417*'Final Portfolio'!$Y$5</f>
        <v>-5.4017147204937837E-3</v>
      </c>
      <c r="O386" s="423">
        <f>'Bonds (CP)'!AW417*'Final Portfolio'!$Y$6</f>
        <v>-1.0063558489471488E-2</v>
      </c>
      <c r="P386" s="423">
        <f>'Bonds (CP)'!AX417*'Final Portfolio'!$Y$7</f>
        <v>-3.4819165882638511E-3</v>
      </c>
      <c r="Q386" s="423">
        <f>SUM(L386:P386)</f>
        <v>-2.1387755769223266E-2</v>
      </c>
      <c r="U386" s="24">
        <v>45793</v>
      </c>
      <c r="V386" s="423">
        <f t="shared" si="18"/>
        <v>3.0664275453346747E-5</v>
      </c>
      <c r="W386" s="423">
        <f t="shared" si="18"/>
        <v>-2.4590459083860751E-3</v>
      </c>
      <c r="X386" s="423">
        <f t="shared" si="18"/>
        <v>-5.3956225514630767E-3</v>
      </c>
      <c r="Y386" s="423">
        <f t="shared" si="18"/>
        <v>-1.0057466320440781E-2</v>
      </c>
      <c r="Z386" s="423">
        <f t="shared" si="19"/>
        <v>-3.4758244192331445E-3</v>
      </c>
      <c r="AA386" s="423">
        <f t="shared" si="19"/>
        <v>-2.1381663600192561E-2</v>
      </c>
    </row>
    <row r="387" spans="1:27">
      <c r="A387" s="24">
        <v>45751</v>
      </c>
      <c r="B387" s="421">
        <f>'Bonds (CP)'!O389*'Bonds Portfolio'!$H$3</f>
        <v>-4.0684827528041994E-5</v>
      </c>
      <c r="C387" s="421">
        <f>'Bonds (CP)'!P389*'Bonds Portfolio'!$H$4</f>
        <v>-9.7524003385173949E-4</v>
      </c>
      <c r="D387" s="421">
        <f>'Bonds (CP)'!Q389*'Bonds Portfolio'!$H$5</f>
        <v>-1.5663702361816455E-3</v>
      </c>
      <c r="E387" s="421">
        <f>'Bonds (CP)'!R389*'Bonds Portfolio'!$H$6</f>
        <v>-3.3312160570798267E-3</v>
      </c>
      <c r="F387" s="421">
        <f>'Bonds (CP)'!S389*'Bonds Portfolio'!H$7</f>
        <v>-3.7913206881276884E-3</v>
      </c>
      <c r="G387" s="422">
        <f t="shared" si="17"/>
        <v>-9.704831842768942E-3</v>
      </c>
      <c r="K387" s="24">
        <v>45796</v>
      </c>
      <c r="L387" s="423">
        <f>'Bonds (CP)'!AT418*'Final Portfolio'!$Y$3</f>
        <v>5.2644985989640513E-5</v>
      </c>
      <c r="M387" s="423">
        <f>'Bonds (CP)'!AU418*'Final Portfolio'!$Y$4</f>
        <v>-1.2072852506799235E-4</v>
      </c>
      <c r="N387" s="423">
        <f>'Bonds (CP)'!AV418*'Final Portfolio'!$Y$5</f>
        <v>3.9826219541257759E-4</v>
      </c>
      <c r="O387" s="423">
        <f>'Bonds (CP)'!AW418*'Final Portfolio'!$Y$6</f>
        <v>-2.8106511910654408E-3</v>
      </c>
      <c r="P387" s="423">
        <f>'Bonds (CP)'!AX418*'Final Portfolio'!$Y$7</f>
        <v>-1.6847410444526822E-3</v>
      </c>
      <c r="Q387" s="423">
        <f>SUM(L387:P387)</f>
        <v>-4.1652135791838971E-3</v>
      </c>
      <c r="U387" s="24">
        <v>45796</v>
      </c>
      <c r="V387" s="423">
        <f t="shared" si="18"/>
        <v>5.8737155020347182E-5</v>
      </c>
      <c r="W387" s="423">
        <f t="shared" si="18"/>
        <v>-1.1463635603728568E-4</v>
      </c>
      <c r="X387" s="423">
        <f t="shared" si="18"/>
        <v>4.0435436444328425E-4</v>
      </c>
      <c r="Y387" s="423">
        <f t="shared" ref="Y387:AA450" si="20">O387-$L$485</f>
        <v>-2.8045590220347342E-3</v>
      </c>
      <c r="Z387" s="423">
        <f t="shared" si="19"/>
        <v>-1.6786488754219756E-3</v>
      </c>
      <c r="AA387" s="423">
        <f t="shared" si="19"/>
        <v>-4.1591214101531901E-3</v>
      </c>
    </row>
    <row r="388" spans="1:27">
      <c r="A388" s="24">
        <v>45754</v>
      </c>
      <c r="B388" s="421">
        <f>'Bonds (CP)'!O390*'Bonds Portfolio'!$H$3</f>
        <v>-3.8369546909212103E-5</v>
      </c>
      <c r="C388" s="421">
        <f>'Bonds (CP)'!P390*'Bonds Portfolio'!$H$4</f>
        <v>-8.6578553515797641E-4</v>
      </c>
      <c r="D388" s="421">
        <f>'Bonds (CP)'!Q390*'Bonds Portfolio'!$H$5</f>
        <v>-1.6551850256647769E-3</v>
      </c>
      <c r="E388" s="421">
        <f>'Bonds (CP)'!R390*'Bonds Portfolio'!$H$6</f>
        <v>-4.6281493315785864E-3</v>
      </c>
      <c r="F388" s="421">
        <f>'Bonds (CP)'!S390*'Bonds Portfolio'!H$7</f>
        <v>-5.2067567050135743E-3</v>
      </c>
      <c r="G388" s="422">
        <f t="shared" ref="G388:G451" si="21">SUM(B388:F388)</f>
        <v>-1.2394246144324127E-2</v>
      </c>
      <c r="K388" s="24">
        <v>45797</v>
      </c>
      <c r="L388" s="423">
        <f>'Bonds (CP)'!AT419*'Final Portfolio'!$Y$3</f>
        <v>4.2347759803504916E-5</v>
      </c>
      <c r="M388" s="423">
        <f>'Bonds (CP)'!AU419*'Final Portfolio'!$Y$4</f>
        <v>1.0278663004064902E-3</v>
      </c>
      <c r="N388" s="423">
        <f>'Bonds (CP)'!AV419*'Final Portfolio'!$Y$5</f>
        <v>2.2608317878429077E-3</v>
      </c>
      <c r="O388" s="423">
        <f>'Bonds (CP)'!AW419*'Final Portfolio'!$Y$6</f>
        <v>-2.1641766676464003E-4</v>
      </c>
      <c r="P388" s="423">
        <f>'Bonds (CP)'!AX419*'Final Portfolio'!$Y$7</f>
        <v>0</v>
      </c>
      <c r="Q388" s="423">
        <f>SUM(L388:P388)</f>
        <v>3.1146281812882625E-3</v>
      </c>
      <c r="U388" s="24">
        <v>45797</v>
      </c>
      <c r="V388" s="423">
        <f t="shared" ref="V388:AA451" si="22">L388-$L$485</f>
        <v>4.8439928834211586E-5</v>
      </c>
      <c r="W388" s="423">
        <f t="shared" si="22"/>
        <v>1.0339584694371968E-3</v>
      </c>
      <c r="X388" s="423">
        <f t="shared" si="22"/>
        <v>2.2669239568736143E-3</v>
      </c>
      <c r="Y388" s="423">
        <f t="shared" si="20"/>
        <v>-2.1032549773393336E-4</v>
      </c>
      <c r="Z388" s="423">
        <f t="shared" si="20"/>
        <v>6.0921690307066707E-6</v>
      </c>
      <c r="AA388" s="423">
        <f t="shared" si="20"/>
        <v>3.1207203503189692E-3</v>
      </c>
    </row>
    <row r="389" spans="1:27">
      <c r="A389" s="24">
        <v>45755</v>
      </c>
      <c r="B389" s="421">
        <f>'Bonds (CP)'!O391*'Bonds Portfolio'!$H$3</f>
        <v>9.9678782755706854E-5</v>
      </c>
      <c r="C389" s="421">
        <f>'Bonds (CP)'!P391*'Bonds Portfolio'!$H$4</f>
        <v>1.2510665183081357E-3</v>
      </c>
      <c r="D389" s="421">
        <f>'Bonds (CP)'!Q391*'Bonds Portfolio'!$H$5</f>
        <v>1.8533501737957674E-3</v>
      </c>
      <c r="E389" s="421">
        <f>'Bonds (CP)'!R391*'Bonds Portfolio'!$H$6</f>
        <v>4.2031746491975209E-3</v>
      </c>
      <c r="F389" s="421">
        <f>'Bonds (CP)'!S391*'Bonds Portfolio'!H$7</f>
        <v>4.5373760366771727E-3</v>
      </c>
      <c r="G389" s="422">
        <f t="shared" si="21"/>
        <v>1.1944646160734304E-2</v>
      </c>
      <c r="K389" s="24">
        <v>45798</v>
      </c>
      <c r="L389" s="423">
        <f>'Bonds (CP)'!AT420*'Final Portfolio'!$Y$3</f>
        <v>2.9563307711799602E-5</v>
      </c>
      <c r="M389" s="423">
        <f>'Bonds (CP)'!AU420*'Final Portfolio'!$Y$4</f>
        <v>1.6937071105952305E-3</v>
      </c>
      <c r="N389" s="423">
        <f>'Bonds (CP)'!AV420*'Final Portfolio'!$Y$5</f>
        <v>5.2058196182177222E-3</v>
      </c>
      <c r="O389" s="423">
        <f>'Bonds (CP)'!AW420*'Final Portfolio'!$Y$6</f>
        <v>6.1000838366753428E-3</v>
      </c>
      <c r="P389" s="423">
        <f>'Bonds (CP)'!AX420*'Final Portfolio'!$Y$7</f>
        <v>2.0122121040930608E-3</v>
      </c>
      <c r="Q389" s="423">
        <f>SUM(L389:P389)</f>
        <v>1.5041385977293157E-2</v>
      </c>
      <c r="U389" s="24">
        <v>45798</v>
      </c>
      <c r="V389" s="423">
        <f t="shared" si="22"/>
        <v>3.5655476742506275E-5</v>
      </c>
      <c r="W389" s="423">
        <f t="shared" si="22"/>
        <v>1.6997992796259371E-3</v>
      </c>
      <c r="X389" s="423">
        <f t="shared" si="22"/>
        <v>5.2119117872484293E-3</v>
      </c>
      <c r="Y389" s="423">
        <f t="shared" si="20"/>
        <v>6.1061760057060498E-3</v>
      </c>
      <c r="Z389" s="423">
        <f t="shared" si="20"/>
        <v>2.0183042731237674E-3</v>
      </c>
      <c r="AA389" s="423">
        <f t="shared" si="20"/>
        <v>1.5047478146323864E-2</v>
      </c>
    </row>
    <row r="390" spans="1:27">
      <c r="A390" s="24">
        <v>45756</v>
      </c>
      <c r="B390" s="421">
        <f>'Bonds (CP)'!O392*'Bonds Portfolio'!$H$3</f>
        <v>-8.3559450577232091E-5</v>
      </c>
      <c r="C390" s="421">
        <f>'Bonds (CP)'!P392*'Bonds Portfolio'!$H$4</f>
        <v>-2.3710981189594546E-3</v>
      </c>
      <c r="D390" s="421">
        <f>'Bonds (CP)'!Q392*'Bonds Portfolio'!$H$5</f>
        <v>-3.477468341468289E-3</v>
      </c>
      <c r="E390" s="421">
        <f>'Bonds (CP)'!R392*'Bonds Portfolio'!$H$6</f>
        <v>-5.6018663024669478E-3</v>
      </c>
      <c r="F390" s="421">
        <f>'Bonds (CP)'!S392*'Bonds Portfolio'!H$7</f>
        <v>-5.5559139812938292E-3</v>
      </c>
      <c r="G390" s="422">
        <f t="shared" si="21"/>
        <v>-1.7089906194765754E-2</v>
      </c>
      <c r="K390" s="24">
        <v>45799</v>
      </c>
      <c r="L390" s="423">
        <f>'Bonds (CP)'!AT421*'Final Portfolio'!$Y$3</f>
        <v>1.8631436314362483E-5</v>
      </c>
      <c r="M390" s="423">
        <f>'Bonds (CP)'!AU421*'Final Portfolio'!$Y$4</f>
        <v>1.636309008310146E-3</v>
      </c>
      <c r="N390" s="423">
        <f>'Bonds (CP)'!AV421*'Final Portfolio'!$Y$5</f>
        <v>3.600587539676168E-3</v>
      </c>
      <c r="O390" s="423">
        <f>'Bonds (CP)'!AW421*'Final Portfolio'!$Y$6</f>
        <v>-2.1628043097116745E-4</v>
      </c>
      <c r="P390" s="423">
        <f>'Bonds (CP)'!AX421*'Final Portfolio'!$Y$7</f>
        <v>-4.9749068314813177E-4</v>
      </c>
      <c r="Q390" s="423">
        <f>SUM(L390:P390)</f>
        <v>4.5417568701813776E-3</v>
      </c>
      <c r="U390" s="24">
        <v>45799</v>
      </c>
      <c r="V390" s="423">
        <f t="shared" si="22"/>
        <v>2.4723605345069153E-5</v>
      </c>
      <c r="W390" s="423">
        <f t="shared" si="22"/>
        <v>1.6424011773408527E-3</v>
      </c>
      <c r="X390" s="423">
        <f t="shared" si="22"/>
        <v>3.6066797087068747E-3</v>
      </c>
      <c r="Y390" s="423">
        <f t="shared" si="20"/>
        <v>-2.1018826194046079E-4</v>
      </c>
      <c r="Z390" s="423">
        <f t="shared" si="20"/>
        <v>-4.9139851411742505E-4</v>
      </c>
      <c r="AA390" s="423">
        <f t="shared" si="20"/>
        <v>4.5478490392120846E-3</v>
      </c>
    </row>
    <row r="391" spans="1:27">
      <c r="A391" s="24">
        <v>45757</v>
      </c>
      <c r="B391" s="421">
        <f>'Bonds (CP)'!O393*'Bonds Portfolio'!$H$3</f>
        <v>1.3557035663098738E-5</v>
      </c>
      <c r="C391" s="421">
        <f>'Bonds (CP)'!P393*'Bonds Portfolio'!$H$4</f>
        <v>1.0308492997361557E-3</v>
      </c>
      <c r="D391" s="421">
        <f>'Bonds (CP)'!Q393*'Bonds Portfolio'!$H$5</f>
        <v>2.595077583842695E-3</v>
      </c>
      <c r="E391" s="421">
        <f>'Bonds (CP)'!R393*'Bonds Portfolio'!$H$6</f>
        <v>5.8987207947008126E-3</v>
      </c>
      <c r="F391" s="421">
        <f>'Bonds (CP)'!S393*'Bonds Portfolio'!H$7</f>
        <v>7.0292605886991604E-3</v>
      </c>
      <c r="G391" s="422">
        <f t="shared" si="21"/>
        <v>1.6567465302641922E-2</v>
      </c>
      <c r="K391" s="24">
        <v>45800</v>
      </c>
      <c r="L391" s="423">
        <f>'Bonds (CP)'!AT422*'Final Portfolio'!$Y$3</f>
        <v>2.61912808381215E-5</v>
      </c>
      <c r="M391" s="423">
        <f>'Bonds (CP)'!AU422*'Final Portfolio'!$Y$4</f>
        <v>4.4414262132571377E-3</v>
      </c>
      <c r="N391" s="423">
        <f>'Bonds (CP)'!AV422*'Final Portfolio'!$Y$5</f>
        <v>1.0221132818476678E-2</v>
      </c>
      <c r="O391" s="423">
        <f>'Bonds (CP)'!AW422*'Final Portfolio'!$Y$6</f>
        <v>7.8551610067030108E-3</v>
      </c>
      <c r="P391" s="423">
        <f>'Bonds (CP)'!AX422*'Final Portfolio'!$Y$7</f>
        <v>8.6583801663715483E-4</v>
      </c>
      <c r="Q391" s="423">
        <f>SUM(L391:P391)</f>
        <v>2.3409749335912101E-2</v>
      </c>
      <c r="U391" s="24">
        <v>45800</v>
      </c>
      <c r="V391" s="423">
        <f t="shared" si="22"/>
        <v>3.2283449868828173E-5</v>
      </c>
      <c r="W391" s="423">
        <f t="shared" si="22"/>
        <v>4.4475183822878447E-3</v>
      </c>
      <c r="X391" s="423">
        <f t="shared" si="22"/>
        <v>1.0227224987507385E-2</v>
      </c>
      <c r="Y391" s="423">
        <f t="shared" si="20"/>
        <v>7.8612531757337178E-3</v>
      </c>
      <c r="Z391" s="423">
        <f t="shared" si="20"/>
        <v>8.7193018566786155E-4</v>
      </c>
      <c r="AA391" s="423">
        <f t="shared" si="20"/>
        <v>2.3415841504942806E-2</v>
      </c>
    </row>
    <row r="392" spans="1:27">
      <c r="A392" s="24">
        <v>45758</v>
      </c>
      <c r="B392" s="421">
        <f>'Bonds (CP)'!O394*'Bonds Portfolio'!$H$3</f>
        <v>3.8466734211408848E-5</v>
      </c>
      <c r="C392" s="421">
        <f>'Bonds (CP)'!P394*'Bonds Portfolio'!$H$4</f>
        <v>1.4693819952365779E-3</v>
      </c>
      <c r="D392" s="421">
        <f>'Bonds (CP)'!Q394*'Bonds Portfolio'!$H$5</f>
        <v>2.7899715020156634E-3</v>
      </c>
      <c r="E392" s="421">
        <f>'Bonds (CP)'!R394*'Bonds Portfolio'!$H$6</f>
        <v>4.3975250463960825E-3</v>
      </c>
      <c r="F392" s="421">
        <f>'Bonds (CP)'!S394*'Bonds Portfolio'!H$7</f>
        <v>5.6224421144011267E-3</v>
      </c>
      <c r="G392" s="422">
        <f t="shared" si="21"/>
        <v>1.4317787392260858E-2</v>
      </c>
      <c r="K392" s="24">
        <v>45803</v>
      </c>
      <c r="L392" s="423">
        <f>'Bonds (CP)'!AT423*'Final Portfolio'!$Y$3</f>
        <v>5.0843148885686421E-5</v>
      </c>
      <c r="M392" s="423">
        <f>'Bonds (CP)'!AU423*'Final Portfolio'!$Y$4</f>
        <v>2.2411505687015064E-3</v>
      </c>
      <c r="N392" s="423">
        <f>'Bonds (CP)'!AV423*'Final Portfolio'!$Y$5</f>
        <v>2.7932953348630842E-3</v>
      </c>
      <c r="O392" s="423">
        <f>'Bonds (CP)'!AW423*'Final Portfolio'!$Y$6</f>
        <v>-3.0115695044793302E-3</v>
      </c>
      <c r="P392" s="423">
        <f>'Bonds (CP)'!AX423*'Final Portfolio'!$Y$7</f>
        <v>-2.0269477890990872E-3</v>
      </c>
      <c r="Q392" s="423">
        <f>SUM(L392:P392)</f>
        <v>4.6771758871859154E-5</v>
      </c>
      <c r="U392" s="24">
        <v>45803</v>
      </c>
      <c r="V392" s="423">
        <f t="shared" si="22"/>
        <v>5.6935317916393091E-5</v>
      </c>
      <c r="W392" s="423">
        <f t="shared" si="22"/>
        <v>2.247242737732213E-3</v>
      </c>
      <c r="X392" s="423">
        <f t="shared" si="22"/>
        <v>2.7993875038937908E-3</v>
      </c>
      <c r="Y392" s="423">
        <f t="shared" si="20"/>
        <v>-3.0054773354486236E-3</v>
      </c>
      <c r="Z392" s="423">
        <f t="shared" si="20"/>
        <v>-2.0208556200683805E-3</v>
      </c>
      <c r="AA392" s="423">
        <f t="shared" si="20"/>
        <v>5.2863927902565824E-5</v>
      </c>
    </row>
    <row r="393" spans="1:27">
      <c r="A393" s="24">
        <v>45761</v>
      </c>
      <c r="B393" s="421">
        <f>'Bonds (CP)'!O395*'Bonds Portfolio'!$H$3</f>
        <v>-1.5829887773181862E-5</v>
      </c>
      <c r="C393" s="421">
        <f>'Bonds (CP)'!P395*'Bonds Portfolio'!$H$4</f>
        <v>1.6299131227641618E-4</v>
      </c>
      <c r="D393" s="421">
        <f>'Bonds (CP)'!Q395*'Bonds Portfolio'!$H$5</f>
        <v>6.4923542291486888E-4</v>
      </c>
      <c r="E393" s="421">
        <f>'Bonds (CP)'!R395*'Bonds Portfolio'!$H$6</f>
        <v>1.1806721109068564E-3</v>
      </c>
      <c r="F393" s="421">
        <f>'Bonds (CP)'!S395*'Bonds Portfolio'!H$7</f>
        <v>2.1490803387234996E-3</v>
      </c>
      <c r="G393" s="422">
        <f t="shared" si="21"/>
        <v>4.1261492970484596E-3</v>
      </c>
      <c r="K393" s="24">
        <v>45804</v>
      </c>
      <c r="L393" s="423">
        <f>'Bonds (CP)'!AT424*'Final Portfolio'!$Y$3</f>
        <v>4.2394437849755382E-5</v>
      </c>
      <c r="M393" s="423">
        <f>'Bonds (CP)'!AU424*'Final Portfolio'!$Y$4</f>
        <v>5.4386040503043634E-4</v>
      </c>
      <c r="N393" s="423">
        <f>'Bonds (CP)'!AV424*'Final Portfolio'!$Y$5</f>
        <v>-1.5878435200491982E-3</v>
      </c>
      <c r="O393" s="423">
        <f>'Bonds (CP)'!AW424*'Final Portfolio'!$Y$6</f>
        <v>-8.7650470450195781E-3</v>
      </c>
      <c r="P393" s="423">
        <f>'Bonds (CP)'!AX424*'Final Portfolio'!$Y$7</f>
        <v>-3.4535473867014252E-3</v>
      </c>
      <c r="Q393" s="423">
        <f>SUM(L393:P393)</f>
        <v>-1.322018310889001E-2</v>
      </c>
      <c r="U393" s="24">
        <v>45804</v>
      </c>
      <c r="V393" s="423">
        <f t="shared" si="22"/>
        <v>4.8486606880462052E-5</v>
      </c>
      <c r="W393" s="423">
        <f t="shared" si="22"/>
        <v>5.4995257406114306E-4</v>
      </c>
      <c r="X393" s="423">
        <f t="shared" si="22"/>
        <v>-1.5817513510184916E-3</v>
      </c>
      <c r="Y393" s="423">
        <f t="shared" si="20"/>
        <v>-8.7589548759888711E-3</v>
      </c>
      <c r="Z393" s="423">
        <f t="shared" si="20"/>
        <v>-3.4474552176707186E-3</v>
      </c>
      <c r="AA393" s="423">
        <f t="shared" si="20"/>
        <v>-1.3214090939859303E-2</v>
      </c>
    </row>
    <row r="394" spans="1:27">
      <c r="A394" s="24">
        <v>45762</v>
      </c>
      <c r="B394" s="421">
        <f>'Bonds (CP)'!O396*'Bonds Portfolio'!$H$3</f>
        <v>2.4898648648649324E-5</v>
      </c>
      <c r="C394" s="421">
        <f>'Bonds (CP)'!P396*'Bonds Portfolio'!$H$4</f>
        <v>-2.713548990525547E-4</v>
      </c>
      <c r="D394" s="421">
        <f>'Bonds (CP)'!Q396*'Bonds Portfolio'!$H$5</f>
        <v>-1.2005101969437999E-3</v>
      </c>
      <c r="E394" s="421">
        <f>'Bonds (CP)'!R396*'Bonds Portfolio'!$H$6</f>
        <v>-3.5043314658010872E-3</v>
      </c>
      <c r="F394" s="421">
        <f>'Bonds (CP)'!S396*'Bonds Portfolio'!H$7</f>
        <v>-5.1751255373639711E-3</v>
      </c>
      <c r="G394" s="422">
        <f t="shared" si="21"/>
        <v>-1.0126423450512765E-2</v>
      </c>
      <c r="K394" s="24">
        <v>45805</v>
      </c>
      <c r="L394" s="423">
        <f>'Bonds (CP)'!AT425*'Final Portfolio'!$Y$3</f>
        <v>1.2992563466963204E-4</v>
      </c>
      <c r="M394" s="423">
        <f>'Bonds (CP)'!AU425*'Final Portfolio'!$Y$4</f>
        <v>2.1860868251635779E-3</v>
      </c>
      <c r="N394" s="423">
        <f>'Bonds (CP)'!AV425*'Final Portfolio'!$Y$5</f>
        <v>-3.9815325469986341E-4</v>
      </c>
      <c r="O394" s="423">
        <f>'Bonds (CP)'!AW425*'Final Portfolio'!$Y$6</f>
        <v>-8.5674452076760655E-3</v>
      </c>
      <c r="P394" s="423">
        <f>'Bonds (CP)'!AX425*'Final Portfolio'!$Y$7</f>
        <v>-4.1905502239787907E-3</v>
      </c>
      <c r="Q394" s="423">
        <f>SUM(L394:P394)</f>
        <v>-1.084013622652151E-2</v>
      </c>
      <c r="U394" s="24">
        <v>45805</v>
      </c>
      <c r="V394" s="423">
        <f t="shared" si="22"/>
        <v>1.360178037003387E-4</v>
      </c>
      <c r="W394" s="423">
        <f t="shared" si="22"/>
        <v>2.1921789941942845E-3</v>
      </c>
      <c r="X394" s="423">
        <f t="shared" si="22"/>
        <v>-3.9206108566915674E-4</v>
      </c>
      <c r="Y394" s="423">
        <f t="shared" si="20"/>
        <v>-8.5613530386453585E-3</v>
      </c>
      <c r="Z394" s="423">
        <f t="shared" si="20"/>
        <v>-4.1844580549480837E-3</v>
      </c>
      <c r="AA394" s="423">
        <f t="shared" si="20"/>
        <v>-1.0834044057490803E-2</v>
      </c>
    </row>
    <row r="395" spans="1:27">
      <c r="A395" s="24">
        <v>45763</v>
      </c>
      <c r="B395" s="421">
        <f>'Bonds (CP)'!O397*'Bonds Portfolio'!$H$3</f>
        <v>2.945801978523548E-5</v>
      </c>
      <c r="C395" s="421">
        <f>'Bonds (CP)'!P397*'Bonds Portfolio'!$H$4</f>
        <v>8.1647984444495239E-4</v>
      </c>
      <c r="D395" s="421">
        <f>'Bonds (CP)'!Q397*'Bonds Portfolio'!$H$5</f>
        <v>1.2068037687513714E-3</v>
      </c>
      <c r="E395" s="421">
        <f>'Bonds (CP)'!R397*'Bonds Portfolio'!$H$6</f>
        <v>2.1919167891679804E-3</v>
      </c>
      <c r="F395" s="421">
        <f>'Bonds (CP)'!S397*'Bonds Portfolio'!H$7</f>
        <v>2.125023576108363E-3</v>
      </c>
      <c r="G395" s="422">
        <f t="shared" si="21"/>
        <v>6.369681998257902E-3</v>
      </c>
      <c r="K395" s="24">
        <v>45806</v>
      </c>
      <c r="L395" s="423">
        <f>'Bonds (CP)'!AT426*'Final Portfolio'!$Y$3</f>
        <v>6.3748406289843024E-5</v>
      </c>
      <c r="M395" s="423">
        <f>'Bonds (CP)'!AU426*'Final Portfolio'!$Y$4</f>
        <v>2.8581514778276327E-3</v>
      </c>
      <c r="N395" s="423">
        <f>'Bonds (CP)'!AV426*'Final Portfolio'!$Y$5</f>
        <v>3.3370523002629127E-3</v>
      </c>
      <c r="O395" s="423">
        <f>'Bonds (CP)'!AW426*'Final Portfolio'!$Y$6</f>
        <v>-1.0824956981927037E-3</v>
      </c>
      <c r="P395" s="423">
        <f>'Bonds (CP)'!AX426*'Final Portfolio'!$Y$7</f>
        <v>-1.1888593215134357E-3</v>
      </c>
      <c r="Q395" s="423">
        <f>SUM(L395:P395)</f>
        <v>3.9875971646742489E-3</v>
      </c>
      <c r="U395" s="24">
        <v>45806</v>
      </c>
      <c r="V395" s="423">
        <f t="shared" si="22"/>
        <v>6.98405753205497E-5</v>
      </c>
      <c r="W395" s="423">
        <f t="shared" si="22"/>
        <v>2.8642436468583393E-3</v>
      </c>
      <c r="X395" s="423">
        <f t="shared" si="22"/>
        <v>3.3431444692936193E-3</v>
      </c>
      <c r="Y395" s="423">
        <f t="shared" si="20"/>
        <v>-1.0764035291619971E-3</v>
      </c>
      <c r="Z395" s="423">
        <f t="shared" si="20"/>
        <v>-1.1827671524827291E-3</v>
      </c>
      <c r="AA395" s="423">
        <f t="shared" si="20"/>
        <v>3.9936893337049559E-3</v>
      </c>
    </row>
    <row r="396" spans="1:27">
      <c r="A396" s="24">
        <v>45764</v>
      </c>
      <c r="B396" s="421">
        <f>'Bonds (CP)'!O398*'Bonds Portfolio'!$H$3</f>
        <v>6.5875572130869918E-5</v>
      </c>
      <c r="C396" s="421">
        <f>'Bonds (CP)'!P398*'Bonds Portfolio'!$H$4</f>
        <v>2.1761165743802558E-4</v>
      </c>
      <c r="D396" s="421">
        <f>'Bonds (CP)'!Q398*'Bonds Portfolio'!$H$5</f>
        <v>1.8539581884734435E-4</v>
      </c>
      <c r="E396" s="421">
        <f>'Bonds (CP)'!R398*'Bonds Portfolio'!$H$6</f>
        <v>-1.6804558362271127E-4</v>
      </c>
      <c r="F396" s="421">
        <f>'Bonds (CP)'!S398*'Bonds Portfolio'!H$7</f>
        <v>-2.4884442366619117E-3</v>
      </c>
      <c r="G396" s="422">
        <f t="shared" si="21"/>
        <v>-2.1876067718683829E-3</v>
      </c>
      <c r="K396" s="24">
        <v>45807</v>
      </c>
      <c r="L396" s="423">
        <f>'Bonds (CP)'!AT427*'Final Portfolio'!$Y$3</f>
        <v>7.2389712144440573E-5</v>
      </c>
      <c r="M396" s="423">
        <f>'Bonds (CP)'!AU427*'Final Portfolio'!$Y$4</f>
        <v>2.8620156253462347E-3</v>
      </c>
      <c r="N396" s="423">
        <f>'Bonds (CP)'!AV427*'Final Portfolio'!$Y$5</f>
        <v>4.1498796241046642E-3</v>
      </c>
      <c r="O396" s="423">
        <f>'Bonds (CP)'!AW427*'Final Portfolio'!$Y$6</f>
        <v>4.355095777862128E-4</v>
      </c>
      <c r="P396" s="423">
        <f>'Bonds (CP)'!AX427*'Final Portfolio'!$Y$7</f>
        <v>-6.9742767948631544E-4</v>
      </c>
      <c r="Q396" s="423">
        <f>SUM(L396:P396)</f>
        <v>6.8223668598952365E-3</v>
      </c>
      <c r="U396" s="24">
        <v>45807</v>
      </c>
      <c r="V396" s="423">
        <f t="shared" si="22"/>
        <v>7.848188117514725E-5</v>
      </c>
      <c r="W396" s="423">
        <f t="shared" si="22"/>
        <v>2.8681077943769413E-3</v>
      </c>
      <c r="X396" s="423">
        <f t="shared" si="22"/>
        <v>4.1559717931353712E-3</v>
      </c>
      <c r="Y396" s="423">
        <f t="shared" si="20"/>
        <v>4.4160174681691947E-4</v>
      </c>
      <c r="Z396" s="423">
        <f t="shared" si="20"/>
        <v>-6.9133551045560872E-4</v>
      </c>
      <c r="AA396" s="423">
        <f t="shared" si="20"/>
        <v>6.8284590289259435E-3</v>
      </c>
    </row>
    <row r="397" spans="1:27">
      <c r="A397" s="24">
        <v>45765</v>
      </c>
      <c r="B397" s="421">
        <f>'Bonds (CP)'!O399*'Bonds Portfolio'!$H$3</f>
        <v>-9.732286124482852E-5</v>
      </c>
      <c r="C397" s="421">
        <f>'Bonds (CP)'!P399*'Bonds Portfolio'!$H$4</f>
        <v>-1.0840040435929038E-3</v>
      </c>
      <c r="D397" s="421">
        <f>'Bonds (CP)'!Q399*'Bonds Portfolio'!$H$5</f>
        <v>-1.2007585135179306E-3</v>
      </c>
      <c r="E397" s="421">
        <f>'Bonds (CP)'!R399*'Bonds Portfolio'!$H$6</f>
        <v>-1.3399993735237765E-3</v>
      </c>
      <c r="F397" s="421">
        <f>'Bonds (CP)'!S399*'Bonds Portfolio'!H$7</f>
        <v>1.1534151577487803E-3</v>
      </c>
      <c r="G397" s="422">
        <f t="shared" si="21"/>
        <v>-2.568669634130659E-3</v>
      </c>
      <c r="K397" s="24">
        <v>45810</v>
      </c>
      <c r="L397" s="423">
        <f>'Bonds (CP)'!AT428*'Final Portfolio'!$Y$3</f>
        <v>5.5399301116507708E-5</v>
      </c>
      <c r="M397" s="423">
        <f>'Bonds (CP)'!AU428*'Final Portfolio'!$Y$4</f>
        <v>3.3549781863916905E-3</v>
      </c>
      <c r="N397" s="423">
        <f>'Bonds (CP)'!AV428*'Final Portfolio'!$Y$5</f>
        <v>4.8263563133169197E-3</v>
      </c>
      <c r="O397" s="423">
        <f>'Bonds (CP)'!AW428*'Final Portfolio'!$Y$6</f>
        <v>2.8438128044321201E-3</v>
      </c>
      <c r="P397" s="423">
        <f>'Bonds (CP)'!AX428*'Final Portfolio'!$Y$7</f>
        <v>5.7346511010880391E-4</v>
      </c>
      <c r="Q397" s="423">
        <f>SUM(L397:P397)</f>
        <v>1.1654011715366041E-2</v>
      </c>
      <c r="U397" s="24">
        <v>45810</v>
      </c>
      <c r="V397" s="423">
        <f t="shared" si="22"/>
        <v>6.1491470147214384E-5</v>
      </c>
      <c r="W397" s="423">
        <f t="shared" si="22"/>
        <v>3.3610703554223971E-3</v>
      </c>
      <c r="X397" s="423">
        <f t="shared" si="22"/>
        <v>4.8324484823476267E-3</v>
      </c>
      <c r="Y397" s="423">
        <f t="shared" si="20"/>
        <v>2.8499049734628267E-3</v>
      </c>
      <c r="Z397" s="423">
        <f t="shared" si="20"/>
        <v>5.7955727913951063E-4</v>
      </c>
      <c r="AA397" s="423">
        <f t="shared" si="20"/>
        <v>1.1660103884396748E-2</v>
      </c>
    </row>
    <row r="398" spans="1:27">
      <c r="A398" s="24">
        <v>45768</v>
      </c>
      <c r="B398" s="421">
        <f>'Bonds (CP)'!O400*'Bonds Portfolio'!$H$3</f>
        <v>0</v>
      </c>
      <c r="C398" s="421">
        <f>'Bonds (CP)'!P400*'Bonds Portfolio'!$H$4</f>
        <v>3.2606189198385136E-4</v>
      </c>
      <c r="D398" s="421">
        <f>'Bonds (CP)'!Q400*'Bonds Portfolio'!$H$5</f>
        <v>7.4186300410553421E-4</v>
      </c>
      <c r="E398" s="421">
        <f>'Bonds (CP)'!R400*'Bonds Portfolio'!$H$6</f>
        <v>2.0241404169890433E-3</v>
      </c>
      <c r="F398" s="421">
        <f>'Bonds (CP)'!S400*'Bonds Portfolio'!H$7</f>
        <v>3.1106261367723899E-3</v>
      </c>
      <c r="G398" s="422">
        <f t="shared" si="21"/>
        <v>6.2026914498508187E-3</v>
      </c>
      <c r="K398" s="24">
        <v>45811</v>
      </c>
      <c r="L398" s="423">
        <f>'Bonds (CP)'!AT429*'Final Portfolio'!$Y$3</f>
        <v>1.1964789334244941E-4</v>
      </c>
      <c r="M398" s="423">
        <f>'Bonds (CP)'!AU429*'Final Portfolio'!$Y$4</f>
        <v>6.198665410078341E-3</v>
      </c>
      <c r="N398" s="423">
        <f>'Bonds (CP)'!AV429*'Final Portfolio'!$Y$5</f>
        <v>8.9040874693928802E-3</v>
      </c>
      <c r="O398" s="423">
        <f>'Bonds (CP)'!AW429*'Final Portfolio'!$Y$6</f>
        <v>7.0465489528950178E-3</v>
      </c>
      <c r="P398" s="423">
        <f>'Bonds (CP)'!AX429*'Final Portfolio'!$Y$7</f>
        <v>1.028873033111064E-3</v>
      </c>
      <c r="Q398" s="423">
        <f>SUM(L398:P398)</f>
        <v>2.3297822758819756E-2</v>
      </c>
      <c r="U398" s="24">
        <v>45811</v>
      </c>
      <c r="V398" s="423">
        <f t="shared" si="22"/>
        <v>1.2574006237315609E-4</v>
      </c>
      <c r="W398" s="423">
        <f t="shared" si="22"/>
        <v>6.204757579109048E-3</v>
      </c>
      <c r="X398" s="423">
        <f t="shared" si="22"/>
        <v>8.9101796384235873E-3</v>
      </c>
      <c r="Y398" s="423">
        <f t="shared" si="20"/>
        <v>7.0526411219257248E-3</v>
      </c>
      <c r="Z398" s="423">
        <f t="shared" si="20"/>
        <v>1.0349652021417707E-3</v>
      </c>
      <c r="AA398" s="423">
        <f t="shared" si="20"/>
        <v>2.3303914927850462E-2</v>
      </c>
    </row>
    <row r="399" spans="1:27">
      <c r="A399" s="24">
        <v>45769</v>
      </c>
      <c r="B399" s="421">
        <f>'Bonds (CP)'!O401*'Bonds Portfolio'!$H$3</f>
        <v>4.5343033584301033E-5</v>
      </c>
      <c r="C399" s="421">
        <f>'Bonds (CP)'!P401*'Bonds Portfolio'!$H$4</f>
        <v>6.5314191670757897E-4</v>
      </c>
      <c r="D399" s="421">
        <f>'Bonds (CP)'!Q401*'Bonds Portfolio'!$H$5</f>
        <v>3.7086396100250113E-4</v>
      </c>
      <c r="E399" s="421">
        <f>'Bonds (CP)'!R401*'Bonds Portfolio'!$H$6</f>
        <v>-5.0401678397179854E-4</v>
      </c>
      <c r="F399" s="421">
        <f>'Bonds (CP)'!S401*'Bonds Portfolio'!H$7</f>
        <v>-1.7384872819564512E-3</v>
      </c>
      <c r="G399" s="422">
        <f t="shared" si="21"/>
        <v>-1.1731551546338686E-3</v>
      </c>
      <c r="K399" s="24">
        <v>45812</v>
      </c>
      <c r="L399" s="423">
        <f>'Bonds (CP)'!AT430*'Final Portfolio'!$Y$3</f>
        <v>1.1532547411583937E-4</v>
      </c>
      <c r="M399" s="423">
        <f>'Bonds (CP)'!AU430*'Final Portfolio'!$Y$4</f>
        <v>6.4521195588940466E-3</v>
      </c>
      <c r="N399" s="423">
        <f>'Bonds (CP)'!AV430*'Final Portfolio'!$Y$5</f>
        <v>9.7366485327346694E-3</v>
      </c>
      <c r="O399" s="423">
        <f>'Bonds (CP)'!AW430*'Final Portfolio'!$Y$6</f>
        <v>7.7370230651646194E-3</v>
      </c>
      <c r="P399" s="423">
        <f>'Bonds (CP)'!AX430*'Final Portfolio'!$Y$7</f>
        <v>9.748391690700786E-4</v>
      </c>
      <c r="Q399" s="423">
        <f>SUM(L399:P399)</f>
        <v>2.5015955799979252E-2</v>
      </c>
      <c r="U399" s="24">
        <v>45812</v>
      </c>
      <c r="V399" s="423">
        <f t="shared" si="22"/>
        <v>1.2141764314654605E-4</v>
      </c>
      <c r="W399" s="423">
        <f t="shared" si="22"/>
        <v>6.4582117279247536E-3</v>
      </c>
      <c r="X399" s="423">
        <f t="shared" si="22"/>
        <v>9.7427407017653764E-3</v>
      </c>
      <c r="Y399" s="423">
        <f t="shared" si="20"/>
        <v>7.7431152341953264E-3</v>
      </c>
      <c r="Z399" s="423">
        <f t="shared" si="20"/>
        <v>9.8093133810078521E-4</v>
      </c>
      <c r="AA399" s="423">
        <f t="shared" si="20"/>
        <v>2.5022047969009958E-2</v>
      </c>
    </row>
    <row r="400" spans="1:27">
      <c r="A400" s="24">
        <v>45770</v>
      </c>
      <c r="B400" s="421">
        <f>'Bonds (CP)'!O402*'Bonds Portfolio'!$H$3</f>
        <v>1.5879465041474372E-5</v>
      </c>
      <c r="C400" s="421">
        <f>'Bonds (CP)'!P402*'Bonds Portfolio'!$H$4</f>
        <v>-2.7164590830329959E-4</v>
      </c>
      <c r="D400" s="421">
        <f>'Bonds (CP)'!Q402*'Bonds Portfolio'!$H$5</f>
        <v>-4.6271724199178221E-4</v>
      </c>
      <c r="E400" s="421">
        <f>'Bonds (CP)'!R402*'Bonds Portfolio'!$H$6</f>
        <v>-1.006084511725685E-3</v>
      </c>
      <c r="F400" s="421">
        <f>'Bonds (CP)'!S402*'Bonds Portfolio'!H$7</f>
        <v>-3.056285809104557E-3</v>
      </c>
      <c r="G400" s="422">
        <f t="shared" si="21"/>
        <v>-4.7808540060838497E-3</v>
      </c>
      <c r="K400" s="24">
        <v>45813</v>
      </c>
      <c r="L400" s="423">
        <f>'Bonds (CP)'!AT431*'Final Portfolio'!$Y$3</f>
        <v>1.3112787110044488E-4</v>
      </c>
      <c r="M400" s="423">
        <f>'Bonds (CP)'!AU431*'Final Portfolio'!$Y$4</f>
        <v>5.5844397801141626E-3</v>
      </c>
      <c r="N400" s="423">
        <f>'Bonds (CP)'!AV431*'Final Portfolio'!$Y$5</f>
        <v>8.7780130105648245E-3</v>
      </c>
      <c r="O400" s="423">
        <f>'Bonds (CP)'!AW431*'Final Portfolio'!$Y$6</f>
        <v>9.758819206659726E-3</v>
      </c>
      <c r="P400" s="423">
        <f>'Bonds (CP)'!AX431*'Final Portfolio'!$Y$7</f>
        <v>2.0917367842339329E-3</v>
      </c>
      <c r="Q400" s="423">
        <f>SUM(L400:P400)</f>
        <v>2.634413665267309E-2</v>
      </c>
      <c r="U400" s="24">
        <v>45813</v>
      </c>
      <c r="V400" s="423">
        <f t="shared" si="22"/>
        <v>1.3722004013115154E-4</v>
      </c>
      <c r="W400" s="423">
        <f t="shared" si="22"/>
        <v>5.5905319491448696E-3</v>
      </c>
      <c r="X400" s="423">
        <f t="shared" si="22"/>
        <v>8.7841051795955315E-3</v>
      </c>
      <c r="Y400" s="423">
        <f t="shared" si="20"/>
        <v>9.764911375690433E-3</v>
      </c>
      <c r="Z400" s="423">
        <f t="shared" si="20"/>
        <v>2.0978289532646395E-3</v>
      </c>
      <c r="AA400" s="423">
        <f t="shared" si="20"/>
        <v>2.6350228821703795E-2</v>
      </c>
    </row>
    <row r="401" spans="1:27">
      <c r="A401" s="24">
        <v>45771</v>
      </c>
      <c r="B401" s="421">
        <f>'Bonds (CP)'!O403*'Bonds Portfolio'!$H$3</f>
        <v>-4.0770791075052108E-5</v>
      </c>
      <c r="C401" s="421">
        <f>'Bonds (CP)'!P403*'Bonds Portfolio'!$H$4</f>
        <v>-1.6297029206376566E-4</v>
      </c>
      <c r="D401" s="421">
        <f>'Bonds (CP)'!Q403*'Bonds Portfolio'!$H$5</f>
        <v>6.4943771024692344E-4</v>
      </c>
      <c r="E401" s="421">
        <f>'Bonds (CP)'!R403*'Bonds Portfolio'!$H$6</f>
        <v>2.5350965525349012E-3</v>
      </c>
      <c r="F401" s="421">
        <f>'Bonds (CP)'!S403*'Bonds Portfolio'!H$7</f>
        <v>4.8605466750077184E-3</v>
      </c>
      <c r="G401" s="422">
        <f t="shared" si="21"/>
        <v>7.8413398546507244E-3</v>
      </c>
      <c r="K401" s="24">
        <v>45814</v>
      </c>
      <c r="L401" s="423">
        <f>'Bonds (CP)'!AT432*'Final Portfolio'!$Y$3</f>
        <v>1.1126326600479075E-4</v>
      </c>
      <c r="M401" s="423">
        <f>'Bonds (CP)'!AU432*'Final Portfolio'!$Y$4</f>
        <v>4.2782830188874679E-3</v>
      </c>
      <c r="N401" s="423">
        <f>'Bonds (CP)'!AV432*'Final Portfolio'!$Y$5</f>
        <v>6.7229890975595953E-3</v>
      </c>
      <c r="O401" s="423">
        <f>'Bonds (CP)'!AW432*'Final Portfolio'!$Y$6</f>
        <v>6.381625927887778E-3</v>
      </c>
      <c r="P401" s="423">
        <f>'Bonds (CP)'!AX432*'Final Portfolio'!$Y$7</f>
        <v>1.5422767203737053E-3</v>
      </c>
      <c r="Q401" s="423">
        <f>SUM(L401:P401)</f>
        <v>1.9036438030713337E-2</v>
      </c>
      <c r="U401" s="24">
        <v>45814</v>
      </c>
      <c r="V401" s="423">
        <f t="shared" si="22"/>
        <v>1.1735543503549743E-4</v>
      </c>
      <c r="W401" s="423">
        <f t="shared" si="22"/>
        <v>4.2843751879181749E-3</v>
      </c>
      <c r="X401" s="423">
        <f t="shared" si="22"/>
        <v>6.7290812665903024E-3</v>
      </c>
      <c r="Y401" s="423">
        <f t="shared" si="20"/>
        <v>6.3877180969184851E-3</v>
      </c>
      <c r="Z401" s="423">
        <f t="shared" si="20"/>
        <v>1.5483688894044119E-3</v>
      </c>
      <c r="AA401" s="423">
        <f t="shared" si="20"/>
        <v>1.9042530199744043E-2</v>
      </c>
    </row>
    <row r="402" spans="1:27">
      <c r="A402" s="24">
        <v>45772</v>
      </c>
      <c r="B402" s="421">
        <f>'Bonds (CP)'!O404*'Bonds Portfolio'!$H$3</f>
        <v>1.8132611637354935E-5</v>
      </c>
      <c r="C402" s="421">
        <f>'Bonds (CP)'!P404*'Bonds Portfolio'!$H$4</f>
        <v>5.4429407940976659E-4</v>
      </c>
      <c r="D402" s="421">
        <f>'Bonds (CP)'!Q404*'Bonds Portfolio'!$H$5</f>
        <v>8.3602233347112784E-4</v>
      </c>
      <c r="E402" s="421">
        <f>'Bonds (CP)'!R404*'Bonds Portfolio'!$H$6</f>
        <v>8.4402543046297243E-4</v>
      </c>
      <c r="F402" s="421">
        <f>'Bonds (CP)'!S404*'Bonds Portfolio'!H$7</f>
        <v>0</v>
      </c>
      <c r="G402" s="422">
        <f t="shared" si="21"/>
        <v>2.2424744549812219E-3</v>
      </c>
      <c r="K402" s="24">
        <v>45817</v>
      </c>
      <c r="L402" s="423">
        <f>'Bonds (CP)'!AT433*'Final Portfolio'!$Y$3</f>
        <v>1.0591048855483453E-4</v>
      </c>
      <c r="M402" s="423">
        <f>'Bonds (CP)'!AU433*'Final Portfolio'!$Y$4</f>
        <v>4.5246392803464808E-3</v>
      </c>
      <c r="N402" s="423">
        <f>'Bonds (CP)'!AV433*'Final Portfolio'!$Y$5</f>
        <v>6.8642348933518798E-3</v>
      </c>
      <c r="O402" s="423">
        <f>'Bonds (CP)'!AW433*'Final Portfolio'!$Y$6</f>
        <v>6.1785140244252235E-3</v>
      </c>
      <c r="P402" s="423">
        <f>'Bonds (CP)'!AX433*'Final Portfolio'!$Y$7</f>
        <v>1.1723212812397765E-3</v>
      </c>
      <c r="Q402" s="423">
        <f>SUM(L402:P402)</f>
        <v>1.8845619967918194E-2</v>
      </c>
      <c r="U402" s="24">
        <v>45817</v>
      </c>
      <c r="V402" s="423">
        <f t="shared" si="22"/>
        <v>1.1200265758554121E-4</v>
      </c>
      <c r="W402" s="423">
        <f t="shared" si="22"/>
        <v>4.5307314493771879E-3</v>
      </c>
      <c r="X402" s="423">
        <f t="shared" si="22"/>
        <v>6.8703270623825868E-3</v>
      </c>
      <c r="Y402" s="423">
        <f t="shared" si="20"/>
        <v>6.1846061934559306E-3</v>
      </c>
      <c r="Z402" s="423">
        <f t="shared" si="20"/>
        <v>1.1784134502704831E-3</v>
      </c>
      <c r="AA402" s="423">
        <f t="shared" si="20"/>
        <v>1.88517121369489E-2</v>
      </c>
    </row>
    <row r="403" spans="1:27">
      <c r="A403" s="24">
        <v>45775</v>
      </c>
      <c r="B403" s="421">
        <f>'Bonds (CP)'!O405*'Bonds Portfolio'!$H$3</f>
        <v>6.5892327257312909E-5</v>
      </c>
      <c r="C403" s="421">
        <f>'Bonds (CP)'!P405*'Bonds Portfolio'!$H$4</f>
        <v>-1.6307229160556248E-4</v>
      </c>
      <c r="D403" s="421">
        <f>'Bonds (CP)'!Q405*'Bonds Portfolio'!$H$5</f>
        <v>-9.2531820068302093E-4</v>
      </c>
      <c r="E403" s="421">
        <f>'Bonds (CP)'!R405*'Bonds Portfolio'!$H$6</f>
        <v>-2.6791284579882231E-3</v>
      </c>
      <c r="F403" s="421">
        <f>'Bonds (CP)'!S405*'Bonds Portfolio'!H$7</f>
        <v>-4.39936681906445E-3</v>
      </c>
      <c r="G403" s="422">
        <f t="shared" si="21"/>
        <v>-8.1009934420839431E-3</v>
      </c>
      <c r="K403" s="24">
        <v>45818</v>
      </c>
      <c r="L403" s="423">
        <f>'Bonds (CP)'!AT434*'Final Portfolio'!$Y$3</f>
        <v>1.0684673903752496E-4</v>
      </c>
      <c r="M403" s="423">
        <f>'Bonds (CP)'!AU434*'Final Portfolio'!$Y$4</f>
        <v>5.834992374965626E-3</v>
      </c>
      <c r="N403" s="423">
        <f>'Bonds (CP)'!AV434*'Final Portfolio'!$Y$5</f>
        <v>8.376144945552064E-3</v>
      </c>
      <c r="O403" s="423">
        <f>'Bonds (CP)'!AW434*'Final Portfolio'!$Y$6</f>
        <v>6.4087708893162424E-3</v>
      </c>
      <c r="P403" s="423">
        <f>'Bonds (CP)'!AX434*'Final Portfolio'!$Y$7</f>
        <v>1.1723212812397765E-3</v>
      </c>
      <c r="Q403" s="423">
        <f>SUM(L403:P403)</f>
        <v>2.1899076230111232E-2</v>
      </c>
      <c r="U403" s="24">
        <v>45818</v>
      </c>
      <c r="V403" s="423">
        <f t="shared" si="22"/>
        <v>1.1293890806823163E-4</v>
      </c>
      <c r="W403" s="423">
        <f t="shared" si="22"/>
        <v>5.8410845439963331E-3</v>
      </c>
      <c r="X403" s="423">
        <f t="shared" si="22"/>
        <v>8.3822371145827711E-3</v>
      </c>
      <c r="Y403" s="423">
        <f t="shared" si="20"/>
        <v>6.4148630583469495E-3</v>
      </c>
      <c r="Z403" s="423">
        <f t="shared" si="20"/>
        <v>1.1784134502704831E-3</v>
      </c>
      <c r="AA403" s="423">
        <f t="shared" si="20"/>
        <v>2.1905168399141937E-2</v>
      </c>
    </row>
    <row r="404" spans="1:27">
      <c r="A404" s="24">
        <v>45776</v>
      </c>
      <c r="B404" s="421">
        <f>'Bonds (CP)'!O406*'Bonds Portfolio'!$H$3</f>
        <v>-8.8321784688188122E-5</v>
      </c>
      <c r="C404" s="421">
        <f>'Bonds (CP)'!P406*'Bonds Portfolio'!$H$4</f>
        <v>-1.4073911134828974E-3</v>
      </c>
      <c r="D404" s="421">
        <f>'Bonds (CP)'!Q406*'Bonds Portfolio'!$H$5</f>
        <v>-2.1190619641034687E-3</v>
      </c>
      <c r="E404" s="421">
        <f>'Bonds (CP)'!R406*'Bonds Portfolio'!$H$6</f>
        <v>-3.0013215892058724E-3</v>
      </c>
      <c r="F404" s="421">
        <f>'Bonds (CP)'!S406*'Bonds Portfolio'!H$7</f>
        <v>-2.6521437305906483E-3</v>
      </c>
      <c r="G404" s="422">
        <f t="shared" si="21"/>
        <v>-9.268240182071074E-3</v>
      </c>
      <c r="K404" s="24">
        <v>45819</v>
      </c>
      <c r="L404" s="423">
        <f>'Bonds (CP)'!AT435*'Final Portfolio'!$Y$3</f>
        <v>7.344777521564705E-5</v>
      </c>
      <c r="M404" s="423">
        <f>'Bonds (CP)'!AU435*'Final Portfolio'!$Y$4</f>
        <v>6.083214658448099E-3</v>
      </c>
      <c r="N404" s="423">
        <f>'Bonds (CP)'!AV435*'Final Portfolio'!$Y$5</f>
        <v>1.1261777829109507E-2</v>
      </c>
      <c r="O404" s="423">
        <f>'Bonds (CP)'!AW435*'Final Portfolio'!$Y$6</f>
        <v>1.1341387579182838E-2</v>
      </c>
      <c r="P404" s="423">
        <f>'Bonds (CP)'!AX435*'Final Portfolio'!$Y$7</f>
        <v>2.6706385631069572E-3</v>
      </c>
      <c r="Q404" s="423">
        <f>SUM(L404:P404)</f>
        <v>3.143046640506305E-2</v>
      </c>
      <c r="U404" s="24">
        <v>45819</v>
      </c>
      <c r="V404" s="423">
        <f t="shared" si="22"/>
        <v>7.9539944246353726E-5</v>
      </c>
      <c r="W404" s="423">
        <f t="shared" si="22"/>
        <v>6.089306827478806E-3</v>
      </c>
      <c r="X404" s="423">
        <f t="shared" si="22"/>
        <v>1.1267869998140214E-2</v>
      </c>
      <c r="Y404" s="423">
        <f t="shared" si="20"/>
        <v>1.1347479748213546E-2</v>
      </c>
      <c r="Z404" s="423">
        <f t="shared" si="20"/>
        <v>2.6767307321376639E-3</v>
      </c>
      <c r="AA404" s="423">
        <f t="shared" si="20"/>
        <v>3.1436558574093755E-2</v>
      </c>
    </row>
    <row r="405" spans="1:27">
      <c r="A405" s="24">
        <v>45777</v>
      </c>
      <c r="B405" s="421">
        <f>'Bonds (CP)'!O407*'Bonds Portfolio'!$H$3</f>
        <v>3.4013029867163702E-5</v>
      </c>
      <c r="C405" s="421">
        <f>'Bonds (CP)'!P407*'Bonds Portfolio'!$H$4</f>
        <v>2.17125872049726E-4</v>
      </c>
      <c r="D405" s="421">
        <f>'Bonds (CP)'!Q407*'Bonds Portfolio'!$H$5</f>
        <v>5.555388806341374E-4</v>
      </c>
      <c r="E405" s="421">
        <f>'Bonds (CP)'!R407*'Bonds Portfolio'!$H$6</f>
        <v>1.6813939026366399E-3</v>
      </c>
      <c r="F405" s="421">
        <f>'Bonds (CP)'!S407*'Bonds Portfolio'!H$7</f>
        <v>2.4852051355713049E-3</v>
      </c>
      <c r="G405" s="422">
        <f t="shared" si="21"/>
        <v>4.9732768207589716E-3</v>
      </c>
      <c r="K405" s="24">
        <v>45821</v>
      </c>
      <c r="L405" s="423">
        <f>'Bonds (CP)'!AT436*'Final Portfolio'!$Y$3</f>
        <v>1.6579331672536668E-4</v>
      </c>
      <c r="M405" s="423">
        <f>'Bonds (CP)'!AU436*'Final Portfolio'!$Y$4</f>
        <v>8.2641669759255087E-3</v>
      </c>
      <c r="N405" s="423">
        <f>'Bonds (CP)'!AV436*'Final Portfolio'!$Y$5</f>
        <v>1.4013134090242059E-2</v>
      </c>
      <c r="O405" s="423">
        <f>'Bonds (CP)'!AW436*'Final Portfolio'!$Y$6</f>
        <v>1.6790890954443825E-2</v>
      </c>
      <c r="P405" s="423">
        <f>'Bonds (CP)'!AX436*'Final Portfolio'!$Y$7</f>
        <v>4.0591601009048661E-3</v>
      </c>
      <c r="Q405" s="423">
        <f>SUM(L405:P405)</f>
        <v>4.3293145438241629E-2</v>
      </c>
      <c r="U405" s="24">
        <v>45821</v>
      </c>
      <c r="V405" s="423">
        <f t="shared" si="22"/>
        <v>1.7188548575607334E-4</v>
      </c>
      <c r="W405" s="423">
        <f t="shared" si="22"/>
        <v>8.2702591449562157E-3</v>
      </c>
      <c r="X405" s="423">
        <f t="shared" si="22"/>
        <v>1.4019226259272766E-2</v>
      </c>
      <c r="Y405" s="423">
        <f t="shared" si="20"/>
        <v>1.6796983123474531E-2</v>
      </c>
      <c r="Z405" s="423">
        <f t="shared" si="20"/>
        <v>4.0652522699355731E-3</v>
      </c>
      <c r="AA405" s="423">
        <f t="shared" si="20"/>
        <v>4.3299237607272334E-2</v>
      </c>
    </row>
    <row r="406" spans="1:27">
      <c r="A406" s="24">
        <v>45779</v>
      </c>
      <c r="B406" s="421">
        <f>'Bonds (CP)'!O408*'Bonds Portfolio'!$H$3</f>
        <v>-9.0670726550001309E-6</v>
      </c>
      <c r="C406" s="421">
        <f>'Bonds (CP)'!P408*'Bonds Portfolio'!$H$4</f>
        <v>-1.7806949710922567E-3</v>
      </c>
      <c r="D406" s="421">
        <f>'Bonds (CP)'!Q408*'Bonds Portfolio'!$H$5</f>
        <v>-2.845386496595023E-3</v>
      </c>
      <c r="E406" s="421">
        <f>'Bonds (CP)'!R408*'Bonds Portfolio'!$H$6</f>
        <v>-2.6656703515819452E-3</v>
      </c>
      <c r="F406" s="421">
        <f>'Bonds (CP)'!S408*'Bonds Portfolio'!H$7</f>
        <v>-4.6968612646563533E-3</v>
      </c>
      <c r="G406" s="422">
        <f t="shared" si="21"/>
        <v>-1.1997680156580579E-2</v>
      </c>
      <c r="K406" s="24">
        <v>45824</v>
      </c>
      <c r="L406" s="423">
        <f>'Bonds (CP)'!AT437*'Final Portfolio'!$Y$3</f>
        <v>1.0602821718683097E-4</v>
      </c>
      <c r="M406" s="423">
        <f>'Bonds (CP)'!AU437*'Final Portfolio'!$Y$4</f>
        <v>6.3207191117283477E-3</v>
      </c>
      <c r="N406" s="423">
        <f>'Bonds (CP)'!AV437*'Final Portfolio'!$Y$5</f>
        <v>1.1241576131530885E-2</v>
      </c>
      <c r="O406" s="423">
        <f>'Bonds (CP)'!AW437*'Final Portfolio'!$Y$6</f>
        <v>1.177636246164299E-2</v>
      </c>
      <c r="P406" s="423">
        <f>'Bonds (CP)'!AX437*'Final Portfolio'!$Y$7</f>
        <v>2.6687373805258517E-3</v>
      </c>
      <c r="Q406" s="423">
        <f>SUM(L406:P406)</f>
        <v>3.2113423302614907E-2</v>
      </c>
      <c r="U406" s="24">
        <v>45824</v>
      </c>
      <c r="V406" s="423">
        <f t="shared" si="22"/>
        <v>1.1212038621753765E-4</v>
      </c>
      <c r="W406" s="423">
        <f t="shared" si="22"/>
        <v>6.3268112807590548E-3</v>
      </c>
      <c r="X406" s="423">
        <f t="shared" si="22"/>
        <v>1.1247668300561592E-2</v>
      </c>
      <c r="Y406" s="423">
        <f t="shared" si="20"/>
        <v>1.1782454630673697E-2</v>
      </c>
      <c r="Z406" s="423">
        <f t="shared" si="20"/>
        <v>2.6748295495565583E-3</v>
      </c>
      <c r="AA406" s="423">
        <f t="shared" si="20"/>
        <v>3.2119515471645613E-2</v>
      </c>
    </row>
    <row r="407" spans="1:27">
      <c r="A407" s="24">
        <v>45782</v>
      </c>
      <c r="B407" s="421">
        <f>'Bonds (CP)'!O409*'Bonds Portfolio'!$H$3</f>
        <v>-9.2616318273765249E-5</v>
      </c>
      <c r="C407" s="421">
        <f>'Bonds (CP)'!P409*'Bonds Portfolio'!$H$4</f>
        <v>-5.9403957074435974E-4</v>
      </c>
      <c r="D407" s="421">
        <f>'Bonds (CP)'!Q409*'Bonds Portfolio'!$H$5</f>
        <v>-5.5242727259344226E-4</v>
      </c>
      <c r="E407" s="421">
        <f>'Bonds (CP)'!R409*'Bonds Portfolio'!$H$6</f>
        <v>-1.6647566571106576E-3</v>
      </c>
      <c r="F407" s="421">
        <f>'Bonds (CP)'!S409*'Bonds Portfolio'!H$7</f>
        <v>0</v>
      </c>
      <c r="G407" s="422">
        <f t="shared" si="21"/>
        <v>-2.9038398187222246E-3</v>
      </c>
      <c r="K407" s="24">
        <v>45825</v>
      </c>
      <c r="L407" s="423">
        <f>'Bonds (CP)'!AT438*'Final Portfolio'!$Y$3</f>
        <v>9.3051050025612099E-5</v>
      </c>
      <c r="M407" s="423">
        <f>'Bonds (CP)'!AU438*'Final Portfolio'!$Y$4</f>
        <v>8.116532479365066E-3</v>
      </c>
      <c r="N407" s="423">
        <f>'Bonds (CP)'!AV438*'Final Portfolio'!$Y$5</f>
        <v>1.4812932980535024E-2</v>
      </c>
      <c r="O407" s="423">
        <f>'Bonds (CP)'!AW438*'Final Portfolio'!$Y$6</f>
        <v>1.5157226167803588E-2</v>
      </c>
      <c r="P407" s="423">
        <f>'Bonds (CP)'!AX438*'Final Portfolio'!$Y$7</f>
        <v>4.6385657152874637E-3</v>
      </c>
      <c r="Q407" s="423">
        <f>SUM(L407:P407)</f>
        <v>4.2818308393016757E-2</v>
      </c>
      <c r="U407" s="24">
        <v>45825</v>
      </c>
      <c r="V407" s="423">
        <f t="shared" si="22"/>
        <v>9.9143219056318775E-5</v>
      </c>
      <c r="W407" s="423">
        <f t="shared" si="22"/>
        <v>8.122624648395773E-3</v>
      </c>
      <c r="X407" s="423">
        <f t="shared" si="22"/>
        <v>1.4819025149565731E-2</v>
      </c>
      <c r="Y407" s="423">
        <f t="shared" si="20"/>
        <v>1.5163318336834295E-2</v>
      </c>
      <c r="Z407" s="423">
        <f t="shared" si="20"/>
        <v>4.6446578843181707E-3</v>
      </c>
      <c r="AA407" s="423">
        <f t="shared" si="20"/>
        <v>4.2824400562047463E-2</v>
      </c>
    </row>
    <row r="408" spans="1:27">
      <c r="A408" s="24">
        <v>45783</v>
      </c>
      <c r="B408" s="421">
        <f>'Bonds (CP)'!O410*'Bonds Portfolio'!$H$3</f>
        <v>6.7939834375524294E-5</v>
      </c>
      <c r="C408" s="421">
        <f>'Bonds (CP)'!P410*'Bonds Portfolio'!$H$4</f>
        <v>3.7881035104611984E-4</v>
      </c>
      <c r="D408" s="421">
        <f>'Bonds (CP)'!Q410*'Bonds Portfolio'!$H$5</f>
        <v>-1.8421368148690423E-4</v>
      </c>
      <c r="E408" s="421">
        <f>'Bonds (CP)'!R410*'Bonds Portfolio'!$H$6</f>
        <v>-1.1643805373047571E-3</v>
      </c>
      <c r="F408" s="421">
        <f>'Bonds (CP)'!S410*'Bonds Portfolio'!H$7</f>
        <v>-3.1569644987878716E-3</v>
      </c>
      <c r="G408" s="422">
        <f t="shared" si="21"/>
        <v>-4.0588085321578886E-3</v>
      </c>
      <c r="K408" s="24">
        <v>45826</v>
      </c>
      <c r="L408" s="423">
        <f>'Bonds (CP)'!AT439*'Final Portfolio'!$Y$3</f>
        <v>1.4971340576610314E-4</v>
      </c>
      <c r="M408" s="423">
        <f>'Bonds (CP)'!AU439*'Final Portfolio'!$Y$4</f>
        <v>1.0575019457592792E-2</v>
      </c>
      <c r="N408" s="423">
        <f>'Bonds (CP)'!AV439*'Final Portfolio'!$Y$5</f>
        <v>1.8598756972157262E-2</v>
      </c>
      <c r="O408" s="423">
        <f>'Bonds (CP)'!AW439*'Final Portfolio'!$Y$6</f>
        <v>1.7194394806226018E-2</v>
      </c>
      <c r="P408" s="423">
        <f>'Bonds (CP)'!AX439*'Final Portfolio'!$Y$7</f>
        <v>3.889100740351059E-3</v>
      </c>
      <c r="Q408" s="423">
        <f>SUM(L408:P408)</f>
        <v>5.0406985382093233E-2</v>
      </c>
      <c r="U408" s="24">
        <v>45826</v>
      </c>
      <c r="V408" s="423">
        <f t="shared" si="22"/>
        <v>1.558055747968098E-4</v>
      </c>
      <c r="W408" s="423">
        <f t="shared" si="22"/>
        <v>1.0581111626623499E-2</v>
      </c>
      <c r="X408" s="423">
        <f t="shared" si="22"/>
        <v>1.8604849141187967E-2</v>
      </c>
      <c r="Y408" s="423">
        <f t="shared" si="20"/>
        <v>1.7200486975256724E-2</v>
      </c>
      <c r="Z408" s="423">
        <f t="shared" si="20"/>
        <v>3.8951929093817656E-3</v>
      </c>
      <c r="AA408" s="423">
        <f t="shared" si="20"/>
        <v>5.0413077551123939E-2</v>
      </c>
    </row>
    <row r="409" spans="1:27">
      <c r="A409" s="24">
        <v>45784</v>
      </c>
      <c r="B409" s="421">
        <f>'Bonds (CP)'!O411*'Bonds Portfolio'!$H$3</f>
        <v>-1.584325648171454E-5</v>
      </c>
      <c r="C409" s="421">
        <f>'Bonds (CP)'!P411*'Bonds Portfolio'!$H$4</f>
        <v>1.521610441236108E-3</v>
      </c>
      <c r="D409" s="421">
        <f>'Bonds (CP)'!Q411*'Bonds Portfolio'!$H$5</f>
        <v>2.6915186217239409E-3</v>
      </c>
      <c r="E409" s="421">
        <f>'Bonds (CP)'!R411*'Bonds Portfolio'!$H$6</f>
        <v>3.5305552024388377E-3</v>
      </c>
      <c r="F409" s="421">
        <f>'Bonds (CP)'!S411*'Bonds Portfolio'!H$7</f>
        <v>6.4638180095701898E-3</v>
      </c>
      <c r="G409" s="422">
        <f t="shared" si="21"/>
        <v>1.4191659018487362E-2</v>
      </c>
      <c r="K409" s="24">
        <v>45827</v>
      </c>
      <c r="L409" s="423">
        <f>'Bonds (CP)'!AT440*'Final Portfolio'!$Y$3</f>
        <v>1.3358451789689864E-4</v>
      </c>
      <c r="M409" s="423">
        <f>'Bonds (CP)'!AU440*'Final Portfolio'!$Y$4</f>
        <v>1.0773037064054804E-2</v>
      </c>
      <c r="N409" s="423">
        <f>'Bonds (CP)'!AV440*'Final Portfolio'!$Y$5</f>
        <v>2.0298033971015959E-2</v>
      </c>
      <c r="O409" s="423">
        <f>'Bonds (CP)'!AW440*'Final Portfolio'!$Y$6</f>
        <v>2.2289078334697565E-2</v>
      </c>
      <c r="P409" s="423">
        <f>'Bonds (CP)'!AX440*'Final Portfolio'!$Y$7</f>
        <v>5.9583530191348877E-3</v>
      </c>
      <c r="Q409" s="423">
        <f>SUM(L409:P409)</f>
        <v>5.9452086906800115E-2</v>
      </c>
      <c r="U409" s="24">
        <v>45827</v>
      </c>
      <c r="V409" s="423">
        <f t="shared" si="22"/>
        <v>1.396766869276053E-4</v>
      </c>
      <c r="W409" s="423">
        <f t="shared" si="22"/>
        <v>1.0779129233085511E-2</v>
      </c>
      <c r="X409" s="423">
        <f t="shared" si="22"/>
        <v>2.0304126140046664E-2</v>
      </c>
      <c r="Y409" s="423">
        <f t="shared" si="20"/>
        <v>2.229517050372827E-2</v>
      </c>
      <c r="Z409" s="423">
        <f t="shared" si="20"/>
        <v>5.9644451881655947E-3</v>
      </c>
      <c r="AA409" s="423">
        <f t="shared" si="20"/>
        <v>5.9458179075830821E-2</v>
      </c>
    </row>
    <row r="410" spans="1:27">
      <c r="A410" s="24">
        <v>45785</v>
      </c>
      <c r="B410" s="421">
        <f>'Bonds (CP)'!O412*'Bonds Portfolio'!$H$3</f>
        <v>1.616652506372125E-4</v>
      </c>
      <c r="C410" s="421">
        <f>'Bonds (CP)'!P412*'Bonds Portfolio'!$H$4</f>
        <v>1.1427066517824009E-3</v>
      </c>
      <c r="D410" s="421">
        <f>'Bonds (CP)'!Q412*'Bonds Portfolio'!$H$5</f>
        <v>1.1123029675225444E-3</v>
      </c>
      <c r="E410" s="421">
        <f>'Bonds (CP)'!R412*'Bonds Portfolio'!$H$6</f>
        <v>5.0267329794903895E-4</v>
      </c>
      <c r="F410" s="421">
        <f>'Bonds (CP)'!S412*'Bonds Portfolio'!H$7</f>
        <v>-2.8220561920147759E-3</v>
      </c>
      <c r="G410" s="422">
        <f t="shared" si="21"/>
        <v>9.7291975876421122E-5</v>
      </c>
      <c r="K410" s="24">
        <v>45828</v>
      </c>
      <c r="L410" s="423">
        <f>'Bonds (CP)'!AT441*'Final Portfolio'!$Y$3</f>
        <v>1.3784246575342606E-4</v>
      </c>
      <c r="M410" s="423">
        <f>'Bonds (CP)'!AU441*'Final Portfolio'!$Y$4</f>
        <v>9.462692293512447E-3</v>
      </c>
      <c r="N410" s="423">
        <f>'Bonds (CP)'!AV441*'Final Portfolio'!$Y$5</f>
        <v>1.6672156116697978E-2</v>
      </c>
      <c r="O410" s="423">
        <f>'Bonds (CP)'!AW441*'Final Portfolio'!$Y$6</f>
        <v>1.7246438322156651E-2</v>
      </c>
      <c r="P410" s="423">
        <f>'Bonds (CP)'!AX441*'Final Portfolio'!$Y$7</f>
        <v>3.5956072584715781E-3</v>
      </c>
      <c r="Q410" s="423">
        <f>SUM(L410:P410)</f>
        <v>4.7114736456592081E-2</v>
      </c>
      <c r="U410" s="24">
        <v>45828</v>
      </c>
      <c r="V410" s="423">
        <f t="shared" si="22"/>
        <v>1.4393463478413272E-4</v>
      </c>
      <c r="W410" s="423">
        <f t="shared" si="22"/>
        <v>9.468784462543154E-3</v>
      </c>
      <c r="X410" s="423">
        <f t="shared" si="22"/>
        <v>1.6678248285728683E-2</v>
      </c>
      <c r="Y410" s="423">
        <f t="shared" si="20"/>
        <v>1.7252530491187357E-2</v>
      </c>
      <c r="Z410" s="423">
        <f t="shared" si="20"/>
        <v>3.6016994275022847E-3</v>
      </c>
      <c r="AA410" s="423">
        <f t="shared" si="20"/>
        <v>4.7120828625622786E-2</v>
      </c>
    </row>
    <row r="411" spans="1:27">
      <c r="A411" s="24">
        <v>45789</v>
      </c>
      <c r="B411" s="421">
        <f>'Bonds (CP)'!O413*'Bonds Portfolio'!$H$3</f>
        <v>-8.1721158732847286E-5</v>
      </c>
      <c r="C411" s="421">
        <f>'Bonds (CP)'!P413*'Bonds Portfolio'!$H$4</f>
        <v>-1.6288296017941749E-4</v>
      </c>
      <c r="D411" s="421">
        <f>'Bonds (CP)'!Q413*'Bonds Portfolio'!$H$5</f>
        <v>0</v>
      </c>
      <c r="E411" s="421">
        <f>'Bonds (CP)'!R413*'Bonds Portfolio'!$H$6</f>
        <v>1.6751860237615768E-4</v>
      </c>
      <c r="F411" s="421">
        <f>'Bonds (CP)'!S413*'Bonds Portfolio'!H$7</f>
        <v>1.3233836918412065E-3</v>
      </c>
      <c r="G411" s="422">
        <f t="shared" si="21"/>
        <v>1.2462981753050995E-3</v>
      </c>
      <c r="K411" s="24">
        <v>45831</v>
      </c>
      <c r="L411" s="423">
        <f>'Bonds (CP)'!AT442*'Final Portfolio'!$Y$3</f>
        <v>1.1342155009452127E-4</v>
      </c>
      <c r="M411" s="423">
        <f>'Bonds (CP)'!AU442*'Final Portfolio'!$Y$4</f>
        <v>7.9605448223252044E-3</v>
      </c>
      <c r="N411" s="423">
        <f>'Bonds (CP)'!AV442*'Final Portfolio'!$Y$5</f>
        <v>1.4164826355907555E-2</v>
      </c>
      <c r="O411" s="423">
        <f>'Bonds (CP)'!AW442*'Final Portfolio'!$Y$6</f>
        <v>1.4032947897500925E-2</v>
      </c>
      <c r="P411" s="423">
        <f>'Bonds (CP)'!AX442*'Final Portfolio'!$Y$7</f>
        <v>3.2224586326201664E-3</v>
      </c>
      <c r="Q411" s="423">
        <f>SUM(L411:P411)</f>
        <v>3.9494199258448374E-2</v>
      </c>
      <c r="U411" s="24">
        <v>45831</v>
      </c>
      <c r="V411" s="423">
        <f t="shared" si="22"/>
        <v>1.1951371912522795E-4</v>
      </c>
      <c r="W411" s="423">
        <f t="shared" si="22"/>
        <v>7.9666369913559115E-3</v>
      </c>
      <c r="X411" s="423">
        <f t="shared" si="22"/>
        <v>1.4170918524938262E-2</v>
      </c>
      <c r="Y411" s="423">
        <f t="shared" si="20"/>
        <v>1.4039040066531632E-2</v>
      </c>
      <c r="Z411" s="423">
        <f t="shared" si="20"/>
        <v>3.228550801650873E-3</v>
      </c>
      <c r="AA411" s="423">
        <f t="shared" si="20"/>
        <v>3.950029142747908E-2</v>
      </c>
    </row>
    <row r="412" spans="1:27">
      <c r="A412" s="24">
        <v>45790</v>
      </c>
      <c r="B412" s="421">
        <f>'Bonds (CP)'!O414*'Bonds Portfolio'!$H$3</f>
        <v>9.0832062362362196E-6</v>
      </c>
      <c r="C412" s="421">
        <f>'Bonds (CP)'!P414*'Bonds Portfolio'!$H$4</f>
        <v>-8.1253536942386083E-4</v>
      </c>
      <c r="D412" s="421">
        <f>'Bonds (CP)'!Q414*'Bonds Portfolio'!$H$5</f>
        <v>-1.5662085019659958E-3</v>
      </c>
      <c r="E412" s="421">
        <f>'Bonds (CP)'!R414*'Bonds Portfolio'!$H$6</f>
        <v>-2.1650241785196793E-3</v>
      </c>
      <c r="F412" s="421">
        <f>'Bonds (CP)'!S414*'Bonds Portfolio'!H$7</f>
        <v>-2.8065957539985232E-3</v>
      </c>
      <c r="G412" s="422">
        <f t="shared" si="21"/>
        <v>-7.3412805976718239E-3</v>
      </c>
      <c r="K412" s="24">
        <v>45832</v>
      </c>
      <c r="L412" s="423">
        <f>'Bonds (CP)'!AT443*'Final Portfolio'!$Y$3</f>
        <v>1.5744644239868989E-4</v>
      </c>
      <c r="M412" s="423">
        <f>'Bonds (CP)'!AU443*'Final Portfolio'!$Y$4</f>
        <v>8.0214449046805397E-3</v>
      </c>
      <c r="N412" s="423">
        <f>'Bonds (CP)'!AV443*'Final Portfolio'!$Y$5</f>
        <v>1.3745640446302837E-2</v>
      </c>
      <c r="O412" s="423">
        <f>'Bonds (CP)'!AW443*'Final Portfolio'!$Y$6</f>
        <v>1.4035962222938382E-2</v>
      </c>
      <c r="P412" s="423">
        <f>'Bonds (CP)'!AX443*'Final Portfolio'!$Y$7</f>
        <v>3.1045339987730114E-3</v>
      </c>
      <c r="Q412" s="423">
        <f>SUM(L412:P412)</f>
        <v>3.9065028015093456E-2</v>
      </c>
      <c r="U412" s="24">
        <v>45832</v>
      </c>
      <c r="V412" s="423">
        <f t="shared" si="22"/>
        <v>1.6353861142939655E-4</v>
      </c>
      <c r="W412" s="423">
        <f t="shared" si="22"/>
        <v>8.0275370737112467E-3</v>
      </c>
      <c r="X412" s="423">
        <f t="shared" si="22"/>
        <v>1.3751732615333544E-2</v>
      </c>
      <c r="Y412" s="423">
        <f t="shared" si="20"/>
        <v>1.4042054391969089E-2</v>
      </c>
      <c r="Z412" s="423">
        <f t="shared" si="20"/>
        <v>3.110626167803718E-3</v>
      </c>
      <c r="AA412" s="423">
        <f t="shared" si="20"/>
        <v>3.9071120184124161E-2</v>
      </c>
    </row>
    <row r="413" spans="1:27">
      <c r="A413" s="24">
        <v>45791</v>
      </c>
      <c r="B413" s="421">
        <f>'Bonds (CP)'!O415*'Bonds Portfolio'!$H$3</f>
        <v>-3.4018786494033514E-5</v>
      </c>
      <c r="C413" s="421">
        <f>'Bonds (CP)'!P415*'Bonds Portfolio'!$H$4</f>
        <v>9.2466578784358689E-4</v>
      </c>
      <c r="D413" s="421">
        <f>'Bonds (CP)'!Q415*'Bonds Portfolio'!$H$5</f>
        <v>1.5769374893810344E-3</v>
      </c>
      <c r="E413" s="421">
        <f>'Bonds (CP)'!R415*'Bonds Portfolio'!$H$6</f>
        <v>1.6774761517490244E-3</v>
      </c>
      <c r="F413" s="421">
        <f>'Bonds (CP)'!S415*'Bonds Portfolio'!H$7</f>
        <v>3.9867693450083806E-3</v>
      </c>
      <c r="G413" s="422">
        <f t="shared" si="21"/>
        <v>8.1318299874879926E-3</v>
      </c>
      <c r="K413" s="24">
        <v>45833</v>
      </c>
      <c r="L413" s="423">
        <f>'Bonds (CP)'!AT444*'Final Portfolio'!$Y$3</f>
        <v>1.6800206771775628E-4</v>
      </c>
      <c r="M413" s="423">
        <f>'Bonds (CP)'!AU444*'Final Portfolio'!$Y$4</f>
        <v>1.0548029933790363E-2</v>
      </c>
      <c r="N413" s="423">
        <f>'Bonds (CP)'!AV444*'Final Portfolio'!$Y$5</f>
        <v>1.8784381335996924E-2</v>
      </c>
      <c r="O413" s="423">
        <f>'Bonds (CP)'!AW444*'Final Portfolio'!$Y$6</f>
        <v>1.9534486759736118E-2</v>
      </c>
      <c r="P413" s="423">
        <f>'Bonds (CP)'!AX444*'Final Portfolio'!$Y$7</f>
        <v>4.4821537842695443E-3</v>
      </c>
      <c r="Q413" s="423">
        <f>SUM(L413:P413)</f>
        <v>5.3517053881510707E-2</v>
      </c>
      <c r="U413" s="24">
        <v>45833</v>
      </c>
      <c r="V413" s="423">
        <f t="shared" si="22"/>
        <v>1.7409423674846295E-4</v>
      </c>
      <c r="W413" s="423">
        <f t="shared" si="22"/>
        <v>1.055412210282107E-2</v>
      </c>
      <c r="X413" s="423">
        <f t="shared" si="22"/>
        <v>1.8790473505027629E-2</v>
      </c>
      <c r="Y413" s="423">
        <f t="shared" si="20"/>
        <v>1.9540578928766823E-2</v>
      </c>
      <c r="Z413" s="423">
        <f t="shared" si="20"/>
        <v>4.4882459533002513E-3</v>
      </c>
      <c r="AA413" s="423">
        <f t="shared" si="20"/>
        <v>5.3523146050541412E-2</v>
      </c>
    </row>
    <row r="414" spans="1:27">
      <c r="A414" s="24">
        <v>45792</v>
      </c>
      <c r="B414" s="421">
        <f>'Bonds (CP)'!O416*'Bonds Portfolio'!$H$3</f>
        <v>0</v>
      </c>
      <c r="C414" s="421">
        <f>'Bonds (CP)'!P416*'Bonds Portfolio'!$H$4</f>
        <v>-6.5047611604554675E-4</v>
      </c>
      <c r="D414" s="421">
        <f>'Bonds (CP)'!Q416*'Bonds Portfolio'!$H$5</f>
        <v>-1.0149642036912901E-3</v>
      </c>
      <c r="E414" s="421">
        <f>'Bonds (CP)'!R416*'Bonds Portfolio'!$H$6</f>
        <v>-1.5005114330505277E-3</v>
      </c>
      <c r="F414" s="421">
        <f>'Bonds (CP)'!S416*'Bonds Portfolio'!H$7</f>
        <v>-3.3748361110276749E-3</v>
      </c>
      <c r="G414" s="422">
        <f t="shared" si="21"/>
        <v>-6.5407878638150396E-3</v>
      </c>
      <c r="K414" s="24">
        <v>45834</v>
      </c>
      <c r="L414" s="423">
        <f>'Bonds (CP)'!AT445*'Final Portfolio'!$Y$3</f>
        <v>2.1083556554048145E-4</v>
      </c>
      <c r="M414" s="423">
        <f>'Bonds (CP)'!AU445*'Final Portfolio'!$Y$4</f>
        <v>1.0500544971707909E-2</v>
      </c>
      <c r="N414" s="423">
        <f>'Bonds (CP)'!AV445*'Final Portfolio'!$Y$5</f>
        <v>1.697587157827752E-2</v>
      </c>
      <c r="O414" s="423">
        <f>'Bonds (CP)'!AW445*'Final Portfolio'!$Y$6</f>
        <v>1.7946008297899895E-2</v>
      </c>
      <c r="P414" s="423">
        <f>'Bonds (CP)'!AX445*'Final Portfolio'!$Y$7</f>
        <v>3.3873192977395749E-3</v>
      </c>
      <c r="Q414" s="423">
        <f>SUM(L414:P414)</f>
        <v>4.9020579711165378E-2</v>
      </c>
      <c r="U414" s="24">
        <v>45834</v>
      </c>
      <c r="V414" s="423">
        <f t="shared" si="22"/>
        <v>2.1692773457118812E-4</v>
      </c>
      <c r="W414" s="423">
        <f t="shared" si="22"/>
        <v>1.0506637140738616E-2</v>
      </c>
      <c r="X414" s="423">
        <f t="shared" si="22"/>
        <v>1.6981963747308225E-2</v>
      </c>
      <c r="Y414" s="423">
        <f t="shared" si="20"/>
        <v>1.79521004669306E-2</v>
      </c>
      <c r="Z414" s="423">
        <f t="shared" si="20"/>
        <v>3.3934114667702815E-3</v>
      </c>
      <c r="AA414" s="423">
        <f t="shared" si="20"/>
        <v>4.9026671880196084E-2</v>
      </c>
    </row>
    <row r="415" spans="1:27">
      <c r="A415" s="24">
        <v>45793</v>
      </c>
      <c r="B415" s="421">
        <f>'Bonds (CP)'!O417*'Bonds Portfolio'!$H$3</f>
        <v>3.4062023385869454E-5</v>
      </c>
      <c r="C415" s="421">
        <f>'Bonds (CP)'!P417*'Bonds Portfolio'!$H$4</f>
        <v>3.8026637530261096E-4</v>
      </c>
      <c r="D415" s="421">
        <f>'Bonds (CP)'!Q417*'Bonds Portfolio'!$H$5</f>
        <v>4.6268804947449308E-4</v>
      </c>
      <c r="E415" s="421">
        <f>'Bonds (CP)'!R417*'Bonds Portfolio'!$H$6</f>
        <v>6.6938717379083417E-4</v>
      </c>
      <c r="F415" s="421">
        <f>'Bonds (CP)'!S417*'Bonds Portfolio'!H$7</f>
        <v>7.5205023305558805E-4</v>
      </c>
      <c r="G415" s="422">
        <f t="shared" si="21"/>
        <v>2.2984538550093955E-3</v>
      </c>
      <c r="K415" s="24">
        <v>45835</v>
      </c>
      <c r="L415" s="423">
        <f>'Bonds (CP)'!AT446*'Final Portfolio'!$Y$3</f>
        <v>2.2408721232047179E-4</v>
      </c>
      <c r="M415" s="423">
        <f>'Bonds (CP)'!AU446*'Final Portfolio'!$Y$4</f>
        <v>1.25446733178911E-2</v>
      </c>
      <c r="N415" s="423">
        <f>'Bonds (CP)'!AV446*'Final Portfolio'!$Y$5</f>
        <v>2.1078432732881933E-2</v>
      </c>
      <c r="O415" s="423">
        <f>'Bonds (CP)'!AW446*'Final Portfolio'!$Y$6</f>
        <v>2.2116554398465573E-2</v>
      </c>
      <c r="P415" s="423">
        <f>'Bonds (CP)'!AX446*'Final Portfolio'!$Y$7</f>
        <v>4.7658433002406393E-3</v>
      </c>
      <c r="Q415" s="423">
        <f>SUM(L415:P415)</f>
        <v>6.0729590961799716E-2</v>
      </c>
      <c r="U415" s="24">
        <v>45835</v>
      </c>
      <c r="V415" s="423">
        <f t="shared" si="22"/>
        <v>2.3017938135117845E-4</v>
      </c>
      <c r="W415" s="423">
        <f t="shared" si="22"/>
        <v>1.2550765486921807E-2</v>
      </c>
      <c r="X415" s="423">
        <f t="shared" si="22"/>
        <v>2.1084524901912639E-2</v>
      </c>
      <c r="Y415" s="423">
        <f t="shared" si="20"/>
        <v>2.2122646567496278E-2</v>
      </c>
      <c r="Z415" s="423">
        <f t="shared" si="20"/>
        <v>4.7719354692713463E-3</v>
      </c>
      <c r="AA415" s="423">
        <f t="shared" si="20"/>
        <v>6.0735683130830422E-2</v>
      </c>
    </row>
    <row r="416" spans="1:27">
      <c r="A416" s="24">
        <v>45796</v>
      </c>
      <c r="B416" s="421">
        <f>'Bonds (CP)'!O418*'Bonds Portfolio'!$H$3</f>
        <v>5.6890549375900788E-5</v>
      </c>
      <c r="C416" s="421">
        <f>'Bonds (CP)'!P418*'Bonds Portfolio'!$H$4</f>
        <v>4.8938679837750958E-4</v>
      </c>
      <c r="D416" s="421">
        <f>'Bonds (CP)'!Q418*'Bonds Portfolio'!$H$5</f>
        <v>9.2702777417732433E-4</v>
      </c>
      <c r="E416" s="421">
        <f>'Bonds (CP)'!R418*'Bonds Portfolio'!$H$6</f>
        <v>1.6792565684166272E-3</v>
      </c>
      <c r="F416" s="421">
        <f>'Bonds (CP)'!S418*'Bonds Portfolio'!H$7</f>
        <v>9.433130431925397E-4</v>
      </c>
      <c r="G416" s="422">
        <f t="shared" si="21"/>
        <v>4.0958747335399018E-3</v>
      </c>
      <c r="K416" s="24">
        <v>45838</v>
      </c>
      <c r="L416" s="423">
        <f>'Bonds (CP)'!AT447*'Final Portfolio'!$Y$3</f>
        <v>2.2703639514731533E-4</v>
      </c>
      <c r="M416" s="423">
        <f>'Bonds (CP)'!AU447*'Final Portfolio'!$Y$4</f>
        <v>1.2552784095676922E-2</v>
      </c>
      <c r="N416" s="423">
        <f>'Bonds (CP)'!AV447*'Final Portfolio'!$Y$5</f>
        <v>2.1519935044848539E-2</v>
      </c>
      <c r="O416" s="423">
        <f>'Bonds (CP)'!AW447*'Final Portfolio'!$Y$6</f>
        <v>2.545580471032453E-2</v>
      </c>
      <c r="P416" s="423">
        <f>'Bonds (CP)'!AX447*'Final Portfolio'!$Y$7</f>
        <v>6.1779998944621268E-3</v>
      </c>
      <c r="Q416" s="423">
        <f>SUM(L416:P416)</f>
        <v>6.5933560140459438E-2</v>
      </c>
      <c r="U416" s="24">
        <v>45838</v>
      </c>
      <c r="V416" s="423">
        <f t="shared" si="22"/>
        <v>2.3312856417802199E-4</v>
      </c>
      <c r="W416" s="423">
        <f t="shared" si="22"/>
        <v>1.2558876264707629E-2</v>
      </c>
      <c r="X416" s="423">
        <f t="shared" si="22"/>
        <v>2.1526027213879244E-2</v>
      </c>
      <c r="Y416" s="423">
        <f t="shared" si="20"/>
        <v>2.5461896879355236E-2</v>
      </c>
      <c r="Z416" s="423">
        <f t="shared" si="20"/>
        <v>6.1840920634928338E-3</v>
      </c>
      <c r="AA416" s="423">
        <f t="shared" si="20"/>
        <v>6.5939652309490143E-2</v>
      </c>
    </row>
    <row r="417" spans="1:27">
      <c r="A417" s="24">
        <v>45797</v>
      </c>
      <c r="B417" s="421">
        <f>'Bonds (CP)'!O419*'Bonds Portfolio'!$H$3</f>
        <v>-6.809519776403947E-5</v>
      </c>
      <c r="C417" s="421">
        <f>'Bonds (CP)'!P419*'Bonds Portfolio'!$H$4</f>
        <v>5.4345912142835569E-5</v>
      </c>
      <c r="D417" s="421">
        <f>'Bonds (CP)'!Q419*'Bonds Portfolio'!$H$5</f>
        <v>-2.7748317068859501E-4</v>
      </c>
      <c r="E417" s="421">
        <f>'Bonds (CP)'!R419*'Bonds Portfolio'!$H$6</f>
        <v>-1.3357733609730138E-3</v>
      </c>
      <c r="F417" s="421">
        <f>'Bonds (CP)'!S419*'Bonds Portfolio'!H$7</f>
        <v>1.327054663601004E-3</v>
      </c>
      <c r="G417" s="422">
        <f t="shared" si="21"/>
        <v>-2.9995115368180872E-4</v>
      </c>
      <c r="K417" s="24">
        <v>45839</v>
      </c>
      <c r="L417" s="423">
        <f>'Bonds (CP)'!AT448*'Final Portfolio'!$Y$3</f>
        <v>2.0714161899809458E-4</v>
      </c>
      <c r="M417" s="423">
        <f>'Bonds (CP)'!AU448*'Final Portfolio'!$Y$4</f>
        <v>1.1917391060738271E-2</v>
      </c>
      <c r="N417" s="423">
        <f>'Bonds (CP)'!AV448*'Final Portfolio'!$Y$5</f>
        <v>1.996712496874372E-2</v>
      </c>
      <c r="O417" s="423">
        <f>'Bonds (CP)'!AW448*'Final Portfolio'!$Y$6</f>
        <v>2.2420124818539579E-2</v>
      </c>
      <c r="P417" s="423">
        <f>'Bonds (CP)'!AX448*'Final Portfolio'!$Y$7</f>
        <v>5.9873191758574775E-3</v>
      </c>
      <c r="Q417" s="423">
        <f>SUM(L417:P417)</f>
        <v>6.0499101642877147E-2</v>
      </c>
      <c r="U417" s="24">
        <v>45839</v>
      </c>
      <c r="V417" s="423">
        <f t="shared" si="22"/>
        <v>2.1323378802880124E-4</v>
      </c>
      <c r="W417" s="423">
        <f t="shared" si="22"/>
        <v>1.1923483229768978E-2</v>
      </c>
      <c r="X417" s="423">
        <f t="shared" si="22"/>
        <v>1.9973217137774425E-2</v>
      </c>
      <c r="Y417" s="423">
        <f t="shared" si="20"/>
        <v>2.2426216987570285E-2</v>
      </c>
      <c r="Z417" s="423">
        <f t="shared" si="20"/>
        <v>5.9934113448881846E-3</v>
      </c>
      <c r="AA417" s="423">
        <f t="shared" si="20"/>
        <v>6.0505193811907852E-2</v>
      </c>
    </row>
    <row r="418" spans="1:27">
      <c r="A418" s="24">
        <v>45798</v>
      </c>
      <c r="B418" s="421">
        <f>'Bonds (CP)'!O420*'Bonds Portfolio'!$H$3</f>
        <v>-7.2438550553255261E-5</v>
      </c>
      <c r="C418" s="421">
        <f>'Bonds (CP)'!P420*'Bonds Portfolio'!$H$4</f>
        <v>-2.7147608099692188E-4</v>
      </c>
      <c r="D418" s="421">
        <f>'Bonds (CP)'!Q420*'Bonds Portfolio'!$H$5</f>
        <v>3.705177788849863E-4</v>
      </c>
      <c r="E418" s="421">
        <f>'Bonds (CP)'!R420*'Bonds Portfolio'!$H$6</f>
        <v>1.6734157787521965E-4</v>
      </c>
      <c r="F418" s="421">
        <f>'Bonds (CP)'!S420*'Bonds Portfolio'!H$7</f>
        <v>7.6041901341791047E-4</v>
      </c>
      <c r="G418" s="422">
        <f t="shared" si="21"/>
        <v>9.5436373862793926E-4</v>
      </c>
      <c r="K418" s="24">
        <v>45840</v>
      </c>
      <c r="L418" s="423">
        <f>'Bonds (CP)'!AT449*'Final Portfolio'!$Y$3</f>
        <v>2.4379663369772598E-4</v>
      </c>
      <c r="M418" s="423">
        <f>'Bonds (CP)'!AU449*'Final Portfolio'!$Y$4</f>
        <v>1.2112024873630407E-2</v>
      </c>
      <c r="N418" s="423">
        <f>'Bonds (CP)'!AV449*'Final Portfolio'!$Y$5</f>
        <v>2.1679764951252532E-2</v>
      </c>
      <c r="O418" s="423">
        <f>'Bonds (CP)'!AW449*'Final Portfolio'!$Y$6</f>
        <v>2.5944741320965789E-2</v>
      </c>
      <c r="P418" s="423">
        <f>'Bonds (CP)'!AX449*'Final Portfolio'!$Y$7</f>
        <v>5.592061240627273E-3</v>
      </c>
      <c r="Q418" s="423">
        <f>SUM(L418:P418)</f>
        <v>6.5572389020173732E-2</v>
      </c>
      <c r="U418" s="24">
        <v>45840</v>
      </c>
      <c r="V418" s="423">
        <f t="shared" si="22"/>
        <v>2.4988880272843264E-4</v>
      </c>
      <c r="W418" s="423">
        <f t="shared" si="22"/>
        <v>1.2118117042661114E-2</v>
      </c>
      <c r="X418" s="423">
        <f t="shared" si="22"/>
        <v>2.1685857120283238E-2</v>
      </c>
      <c r="Y418" s="423">
        <f t="shared" si="20"/>
        <v>2.5950833489996494E-2</v>
      </c>
      <c r="Z418" s="423">
        <f t="shared" si="20"/>
        <v>5.5981534096579801E-3</v>
      </c>
      <c r="AA418" s="423">
        <f t="shared" si="20"/>
        <v>6.5578481189204438E-2</v>
      </c>
    </row>
    <row r="419" spans="1:27">
      <c r="A419" s="24">
        <v>45799</v>
      </c>
      <c r="B419" s="421">
        <f>'Bonds (CP)'!O421*'Bonds Portfolio'!$H$3</f>
        <v>7.0359078590783412E-5</v>
      </c>
      <c r="C419" s="421">
        <f>'Bonds (CP)'!P421*'Bonds Portfolio'!$H$4</f>
        <v>1.1994731231525649E-3</v>
      </c>
      <c r="D419" s="421">
        <f>'Bonds (CP)'!Q421*'Bonds Portfolio'!$H$5</f>
        <v>7.4209416381285E-4</v>
      </c>
      <c r="E419" s="421">
        <f>'Bonds (CP)'!R421*'Bonds Portfolio'!$H$6</f>
        <v>-6.6805790666915946E-4</v>
      </c>
      <c r="F419" s="421">
        <f>'Bonds (CP)'!S421*'Bonds Portfolio'!H$7</f>
        <v>-3.0081179561083416E-3</v>
      </c>
      <c r="G419" s="422">
        <f t="shared" si="21"/>
        <v>-1.6642494972213028E-3</v>
      </c>
      <c r="K419" s="24">
        <v>45841</v>
      </c>
      <c r="L419" s="423">
        <f>'Bonds (CP)'!AT450*'Final Portfolio'!$Y$3</f>
        <v>2.8047933310177298E-4</v>
      </c>
      <c r="M419" s="423">
        <f>'Bonds (CP)'!AU450*'Final Portfolio'!$Y$4</f>
        <v>1.2493923849936514E-2</v>
      </c>
      <c r="N419" s="423">
        <f>'Bonds (CP)'!AV450*'Final Portfolio'!$Y$5</f>
        <v>2.0541358952730043E-2</v>
      </c>
      <c r="O419" s="423">
        <f>'Bonds (CP)'!AW450*'Final Portfolio'!$Y$6</f>
        <v>2.4995318986546423E-2</v>
      </c>
      <c r="P419" s="423">
        <f>'Bonds (CP)'!AX450*'Final Portfolio'!$Y$7</f>
        <v>5.1849405922323498E-3</v>
      </c>
      <c r="Q419" s="423">
        <f>SUM(L419:P419)</f>
        <v>6.3496021714547102E-2</v>
      </c>
      <c r="U419" s="24">
        <v>45841</v>
      </c>
      <c r="V419" s="423">
        <f t="shared" si="22"/>
        <v>2.8657150213247964E-4</v>
      </c>
      <c r="W419" s="423">
        <f t="shared" si="22"/>
        <v>1.2500016018967221E-2</v>
      </c>
      <c r="X419" s="423">
        <f t="shared" si="22"/>
        <v>2.0547451121760749E-2</v>
      </c>
      <c r="Y419" s="423">
        <f t="shared" si="20"/>
        <v>2.5001411155577129E-2</v>
      </c>
      <c r="Z419" s="423">
        <f t="shared" si="20"/>
        <v>5.1910327612630569E-3</v>
      </c>
      <c r="AA419" s="423">
        <f t="shared" si="20"/>
        <v>6.3502113883577807E-2</v>
      </c>
    </row>
    <row r="420" spans="1:27">
      <c r="A420" s="24">
        <v>45800</v>
      </c>
      <c r="B420" s="421">
        <f>'Bonds (CP)'!O422*'Bonds Portfolio'!$H$3</f>
        <v>-6.3399797228791006E-5</v>
      </c>
      <c r="C420" s="421">
        <f>'Bonds (CP)'!P422*'Bonds Portfolio'!$H$4</f>
        <v>1.0888558299249418E-4</v>
      </c>
      <c r="D420" s="421">
        <f>'Bonds (CP)'!Q422*'Bonds Portfolio'!$H$5</f>
        <v>1.0220045091035403E-3</v>
      </c>
      <c r="E420" s="421">
        <f>'Bonds (CP)'!R422*'Bonds Portfolio'!$H$6</f>
        <v>5.021416013662206E-4</v>
      </c>
      <c r="F420" s="421">
        <f>'Bonds (CP)'!S422*'Bonds Portfolio'!H$7</f>
        <v>-1.4958356102965698E-3</v>
      </c>
      <c r="G420" s="422">
        <f t="shared" si="21"/>
        <v>7.3796285936894059E-5</v>
      </c>
      <c r="K420" s="24">
        <v>45842</v>
      </c>
      <c r="L420" s="423">
        <f>'Bonds (CP)'!AT451*'Final Portfolio'!$Y$3</f>
        <v>2.4288688410825765E-4</v>
      </c>
      <c r="M420" s="423">
        <f>'Bonds (CP)'!AU451*'Final Portfolio'!$Y$4</f>
        <v>1.0778359788409197E-2</v>
      </c>
      <c r="N420" s="423">
        <f>'Bonds (CP)'!AV451*'Final Portfolio'!$Y$5</f>
        <v>1.9272278345190373E-2</v>
      </c>
      <c r="O420" s="423">
        <f>'Bonds (CP)'!AW451*'Final Portfolio'!$Y$6</f>
        <v>2.5927791045413911E-2</v>
      </c>
      <c r="P420" s="423">
        <f>'Bonds (CP)'!AX451*'Final Portfolio'!$Y$7</f>
        <v>6.533993895720098E-3</v>
      </c>
      <c r="Q420" s="423">
        <f>SUM(L420:P420)</f>
        <v>6.2755309958841834E-2</v>
      </c>
      <c r="U420" s="24">
        <v>45842</v>
      </c>
      <c r="V420" s="423">
        <f t="shared" si="22"/>
        <v>2.4897905313896434E-4</v>
      </c>
      <c r="W420" s="423">
        <f t="shared" si="22"/>
        <v>1.0784451957439904E-2</v>
      </c>
      <c r="X420" s="423">
        <f t="shared" si="22"/>
        <v>1.9278370514221078E-2</v>
      </c>
      <c r="Y420" s="423">
        <f t="shared" si="20"/>
        <v>2.5933883214444616E-2</v>
      </c>
      <c r="Z420" s="423">
        <f t="shared" si="20"/>
        <v>6.5400860647508051E-3</v>
      </c>
      <c r="AA420" s="423">
        <f t="shared" si="20"/>
        <v>6.276140212787254E-2</v>
      </c>
    </row>
    <row r="421" spans="1:27">
      <c r="A421" s="24">
        <v>45803</v>
      </c>
      <c r="B421" s="421">
        <f>'Bonds (CP)'!O423*'Bonds Portfolio'!$H$3</f>
        <v>7.9484789424627068E-5</v>
      </c>
      <c r="C421" s="421">
        <f>'Bonds (CP)'!P423*'Bonds Portfolio'!$H$4</f>
        <v>-9.2269719698094479E-4</v>
      </c>
      <c r="D421" s="421">
        <f>'Bonds (CP)'!Q423*'Bonds Portfolio'!$H$5</f>
        <v>-2.4873933048794577E-3</v>
      </c>
      <c r="E421" s="421">
        <f>'Bonds (CP)'!R423*'Bonds Portfolio'!$H$6</f>
        <v>-2.4927925423766169E-3</v>
      </c>
      <c r="F421" s="421">
        <f>'Bonds (CP)'!S423*'Bonds Portfolio'!H$7</f>
        <v>-1.8570401445729603E-3</v>
      </c>
      <c r="G421" s="422">
        <f t="shared" si="21"/>
        <v>-7.6804383993853524E-3</v>
      </c>
      <c r="K421" s="24">
        <v>45845</v>
      </c>
      <c r="L421" s="423">
        <f>'Bonds (CP)'!AT452*'Final Portfolio'!$Y$3</f>
        <v>2.850191171359051E-4</v>
      </c>
      <c r="M421" s="423">
        <f>'Bonds (CP)'!AU452*'Final Portfolio'!$Y$4</f>
        <v>1.0587869431923842E-2</v>
      </c>
      <c r="N421" s="423">
        <f>'Bonds (CP)'!AV452*'Final Portfolio'!$Y$5</f>
        <v>1.6877757075629302E-2</v>
      </c>
      <c r="O421" s="423">
        <f>'Bonds (CP)'!AW452*'Final Portfolio'!$Y$6</f>
        <v>2.4275937996616443E-2</v>
      </c>
      <c r="P421" s="423">
        <f>'Bonds (CP)'!AX452*'Final Portfolio'!$Y$7</f>
        <v>6.7096490562320275E-3</v>
      </c>
      <c r="Q421" s="423">
        <f>SUM(L421:P421)</f>
        <v>5.8736232677537525E-2</v>
      </c>
      <c r="U421" s="24">
        <v>45845</v>
      </c>
      <c r="V421" s="423">
        <f t="shared" si="22"/>
        <v>2.9111128616661177E-4</v>
      </c>
      <c r="W421" s="423">
        <f t="shared" si="22"/>
        <v>1.0593961600954549E-2</v>
      </c>
      <c r="X421" s="423">
        <f t="shared" si="22"/>
        <v>1.6883849244660007E-2</v>
      </c>
      <c r="Y421" s="423">
        <f t="shared" si="20"/>
        <v>2.4282030165647148E-2</v>
      </c>
      <c r="Z421" s="423">
        <f t="shared" si="20"/>
        <v>6.7157412252627346E-3</v>
      </c>
      <c r="AA421" s="423">
        <f t="shared" si="20"/>
        <v>5.8742324846568231E-2</v>
      </c>
    </row>
    <row r="422" spans="1:27">
      <c r="A422" s="24">
        <v>45804</v>
      </c>
      <c r="B422" s="421">
        <f>'Bonds (CP)'!O424*'Bonds Portfolio'!$H$3</f>
        <v>1.5906393081226077E-5</v>
      </c>
      <c r="C422" s="421">
        <f>'Bonds (CP)'!P424*'Bonds Portfolio'!$H$4</f>
        <v>-5.4341955436465025E-5</v>
      </c>
      <c r="D422" s="421">
        <f>'Bonds (CP)'!Q424*'Bonds Portfolio'!$H$5</f>
        <v>-2.7728204924736075E-4</v>
      </c>
      <c r="E422" s="421">
        <f>'Bonds (CP)'!R424*'Bonds Portfolio'!$H$6</f>
        <v>-1.6666651281147251E-4</v>
      </c>
      <c r="F422" s="421">
        <f>'Bonds (CP)'!S424*'Bonds Portfolio'!H$7</f>
        <v>1.1188047594559373E-3</v>
      </c>
      <c r="G422" s="422">
        <f t="shared" si="21"/>
        <v>6.3642063504186508E-4</v>
      </c>
      <c r="K422" s="24">
        <v>45846</v>
      </c>
      <c r="L422" s="423">
        <f>'Bonds (CP)'!AT453*'Final Portfolio'!$Y$3</f>
        <v>2.528236316246746E-4</v>
      </c>
      <c r="M422" s="423">
        <f>'Bonds (CP)'!AU453*'Final Portfolio'!$Y$4</f>
        <v>1.1662909530106676E-2</v>
      </c>
      <c r="N422" s="423">
        <f>'Bonds (CP)'!AV453*'Final Portfolio'!$Y$5</f>
        <v>2.0953219059198259E-2</v>
      </c>
      <c r="O422" s="423">
        <f>'Bonds (CP)'!AW453*'Final Portfolio'!$Y$6</f>
        <v>2.8013527430945706E-2</v>
      </c>
      <c r="P422" s="423">
        <f>'Bonds (CP)'!AX453*'Final Portfolio'!$Y$7</f>
        <v>7.37421290189548E-3</v>
      </c>
      <c r="Q422" s="423">
        <f>SUM(L422:P422)</f>
        <v>6.8256692553770801E-2</v>
      </c>
      <c r="U422" s="24">
        <v>45846</v>
      </c>
      <c r="V422" s="423">
        <f t="shared" si="22"/>
        <v>2.5891580065538127E-4</v>
      </c>
      <c r="W422" s="423">
        <f t="shared" si="22"/>
        <v>1.1669001699137383E-2</v>
      </c>
      <c r="X422" s="423">
        <f t="shared" si="22"/>
        <v>2.0959311228228965E-2</v>
      </c>
      <c r="Y422" s="423">
        <f t="shared" si="20"/>
        <v>2.8019619599976411E-2</v>
      </c>
      <c r="Z422" s="423">
        <f t="shared" si="20"/>
        <v>7.380305070926187E-3</v>
      </c>
      <c r="AA422" s="423">
        <f t="shared" si="20"/>
        <v>6.8262784722801506E-2</v>
      </c>
    </row>
    <row r="423" spans="1:27">
      <c r="A423" s="24">
        <v>45805</v>
      </c>
      <c r="B423" s="421">
        <f>'Bonds (CP)'!O425*'Bonds Portfolio'!$H$3</f>
        <v>2.1762543807162844E-4</v>
      </c>
      <c r="C423" s="421">
        <f>'Bonds (CP)'!P425*'Bonds Portfolio'!$H$4</f>
        <v>1.6387661451500452E-3</v>
      </c>
      <c r="D423" s="421">
        <f>'Bonds (CP)'!Q425*'Bonds Portfolio'!$H$5</f>
        <v>1.4854988885845246E-3</v>
      </c>
      <c r="E423" s="421">
        <f>'Bonds (CP)'!R425*'Bonds Portfolio'!$H$6</f>
        <v>1.3382569908689246E-3</v>
      </c>
      <c r="F423" s="421">
        <f>'Bonds (CP)'!S425*'Bonds Portfolio'!H$7</f>
        <v>-1.8634005376163965E-4</v>
      </c>
      <c r="G423" s="422">
        <f t="shared" si="21"/>
        <v>4.4938074089134836E-3</v>
      </c>
      <c r="K423" s="24">
        <v>45847</v>
      </c>
      <c r="L423" s="423">
        <f>'Bonds (CP)'!AT454*'Final Portfolio'!$Y$3</f>
        <v>2.4585179393623371E-4</v>
      </c>
      <c r="M423" s="423">
        <f>'Bonds (CP)'!AU454*'Final Portfolio'!$Y$4</f>
        <v>1.0250538030020486E-2</v>
      </c>
      <c r="N423" s="423">
        <f>'Bonds (CP)'!AV454*'Final Portfolio'!$Y$5</f>
        <v>1.866437972647397E-2</v>
      </c>
      <c r="O423" s="423">
        <f>'Bonds (CP)'!AW454*'Final Portfolio'!$Y$6</f>
        <v>2.6092772156452889E-2</v>
      </c>
      <c r="P423" s="423">
        <f>'Bonds (CP)'!AX454*'Final Portfolio'!$Y$7</f>
        <v>6.9754748540556272E-3</v>
      </c>
      <c r="Q423" s="423">
        <f>SUM(L423:P423)</f>
        <v>6.222901656093921E-2</v>
      </c>
      <c r="U423" s="24">
        <v>45847</v>
      </c>
      <c r="V423" s="423">
        <f t="shared" si="22"/>
        <v>2.5194396296694037E-4</v>
      </c>
      <c r="W423" s="423">
        <f t="shared" si="22"/>
        <v>1.0256630199051193E-2</v>
      </c>
      <c r="X423" s="423">
        <f t="shared" si="22"/>
        <v>1.8670471895504675E-2</v>
      </c>
      <c r="Y423" s="423">
        <f t="shared" si="20"/>
        <v>2.6098864325483594E-2</v>
      </c>
      <c r="Z423" s="423">
        <f t="shared" si="20"/>
        <v>6.9815670230863342E-3</v>
      </c>
      <c r="AA423" s="423">
        <f t="shared" si="20"/>
        <v>6.2235108729969915E-2</v>
      </c>
    </row>
    <row r="424" spans="1:27">
      <c r="A424" s="24">
        <v>45806</v>
      </c>
      <c r="B424" s="421">
        <f>'Bonds (CP)'!O426*'Bonds Portfolio'!$H$3</f>
        <v>-1.5034424139396459E-4</v>
      </c>
      <c r="C424" s="421">
        <f>'Bonds (CP)'!P426*'Bonds Portfolio'!$H$4</f>
        <v>3.2729054272349602E-4</v>
      </c>
      <c r="D424" s="421">
        <f>'Bonds (CP)'!Q426*'Bonds Portfolio'!$H$5</f>
        <v>1.3946213984716693E-3</v>
      </c>
      <c r="E424" s="421">
        <f>'Bonds (CP)'!R426*'Bonds Portfolio'!$H$6</f>
        <v>2.3520522537896359E-3</v>
      </c>
      <c r="F424" s="421">
        <f>'Bonds (CP)'!S426*'Bonds Portfolio'!H$7</f>
        <v>4.162144068810535E-3</v>
      </c>
      <c r="G424" s="422">
        <f t="shared" si="21"/>
        <v>8.0857640224013712E-3</v>
      </c>
      <c r="K424" s="24">
        <v>45848</v>
      </c>
      <c r="L424" s="423">
        <f>'Bonds (CP)'!AT455*'Final Portfolio'!$Y$3</f>
        <v>1.8278353207415777E-4</v>
      </c>
      <c r="M424" s="423">
        <f>'Bonds (CP)'!AU455*'Final Portfolio'!$Y$4</f>
        <v>9.1925912574193445E-3</v>
      </c>
      <c r="N424" s="423">
        <f>'Bonds (CP)'!AV455*'Final Portfolio'!$Y$5</f>
        <v>1.7843837547463239E-2</v>
      </c>
      <c r="O424" s="423">
        <f>'Bonds (CP)'!AW455*'Final Portfolio'!$Y$6</f>
        <v>2.6377383766913762E-2</v>
      </c>
      <c r="P424" s="423">
        <f>'Bonds (CP)'!AX455*'Final Portfolio'!$Y$7</f>
        <v>7.5455335165640954E-3</v>
      </c>
      <c r="Q424" s="423">
        <f>SUM(L424:P424)</f>
        <v>6.1142129620434603E-2</v>
      </c>
      <c r="U424" s="24">
        <v>45848</v>
      </c>
      <c r="V424" s="423">
        <f t="shared" si="22"/>
        <v>1.8887570110486443E-4</v>
      </c>
      <c r="W424" s="423">
        <f t="shared" si="22"/>
        <v>9.1986834264500515E-3</v>
      </c>
      <c r="X424" s="423">
        <f t="shared" si="22"/>
        <v>1.7849929716493945E-2</v>
      </c>
      <c r="Y424" s="423">
        <f t="shared" si="20"/>
        <v>2.6383475935944468E-2</v>
      </c>
      <c r="Z424" s="423">
        <f t="shared" si="20"/>
        <v>7.5516256855948025E-3</v>
      </c>
      <c r="AA424" s="423">
        <f t="shared" si="20"/>
        <v>6.1148221789465308E-2</v>
      </c>
    </row>
    <row r="425" spans="1:27">
      <c r="A425" s="24">
        <v>45807</v>
      </c>
      <c r="B425" s="421">
        <f>'Bonds (CP)'!O427*'Bonds Portfolio'!$H$3</f>
        <v>5.2495315959802814E-5</v>
      </c>
      <c r="C425" s="421">
        <f>'Bonds (CP)'!P427*'Bonds Portfolio'!$H$4</f>
        <v>8.1992963955163664E-4</v>
      </c>
      <c r="D425" s="421">
        <f>'Bonds (CP)'!Q427*'Bonds Portfolio'!$H$5</f>
        <v>1.7710787922692193E-3</v>
      </c>
      <c r="E425" s="421">
        <f>'Bonds (CP)'!R427*'Bonds Portfolio'!$H$6</f>
        <v>3.3788973588212879E-3</v>
      </c>
      <c r="F425" s="421">
        <f>'Bonds (CP)'!S427*'Bonds Portfolio'!H$7</f>
        <v>3.6424329077688802E-3</v>
      </c>
      <c r="G425" s="422">
        <f t="shared" si="21"/>
        <v>9.6648340143708263E-3</v>
      </c>
      <c r="K425" s="24">
        <v>45849</v>
      </c>
      <c r="L425" s="423">
        <f>'Bonds (CP)'!AT456*'Final Portfolio'!$Y$3</f>
        <v>2.2776666956445758E-4</v>
      </c>
      <c r="M425" s="423">
        <f>'Bonds (CP)'!AU456*'Final Portfolio'!$Y$4</f>
        <v>8.7519741416559431E-3</v>
      </c>
      <c r="N425" s="423">
        <f>'Bonds (CP)'!AV456*'Final Portfolio'!$Y$5</f>
        <v>1.5608212934182686E-2</v>
      </c>
      <c r="O425" s="423">
        <f>'Bonds (CP)'!AW456*'Final Portfolio'!$Y$6</f>
        <v>2.2646829253824906E-2</v>
      </c>
      <c r="P425" s="423">
        <f>'Bonds (CP)'!AX456*'Final Portfolio'!$Y$7</f>
        <v>5.7918643045014968E-3</v>
      </c>
      <c r="Q425" s="423">
        <f>SUM(L425:P425)</f>
        <v>5.3026647303729489E-2</v>
      </c>
      <c r="U425" s="24">
        <v>45849</v>
      </c>
      <c r="V425" s="423">
        <f t="shared" si="22"/>
        <v>2.3385883859516424E-4</v>
      </c>
      <c r="W425" s="423">
        <f t="shared" si="22"/>
        <v>8.7580663106866501E-3</v>
      </c>
      <c r="X425" s="423">
        <f t="shared" si="22"/>
        <v>1.5614305103213393E-2</v>
      </c>
      <c r="Y425" s="423">
        <f t="shared" si="20"/>
        <v>2.2652921422855611E-2</v>
      </c>
      <c r="Z425" s="423">
        <f t="shared" si="20"/>
        <v>5.7979564735322038E-3</v>
      </c>
      <c r="AA425" s="423">
        <f t="shared" si="20"/>
        <v>5.3032739472760194E-2</v>
      </c>
    </row>
    <row r="426" spans="1:27">
      <c r="A426" s="24">
        <v>45810</v>
      </c>
      <c r="B426" s="421">
        <f>'Bonds (CP)'!O428*'Bonds Portfolio'!$H$3</f>
        <v>2.0557402198925081E-5</v>
      </c>
      <c r="C426" s="421">
        <f>'Bonds (CP)'!P428*'Bonds Portfolio'!$H$4</f>
        <v>6.5649127107928601E-4</v>
      </c>
      <c r="D426" s="421">
        <f>'Bonds (CP)'!Q428*'Bonds Portfolio'!$H$5</f>
        <v>6.5180433583295234E-4</v>
      </c>
      <c r="E426" s="421">
        <f>'Bonds (CP)'!R428*'Bonds Portfolio'!$H$6</f>
        <v>1.6892385165564994E-3</v>
      </c>
      <c r="F426" s="421">
        <f>'Bonds (CP)'!S428*'Bonds Portfolio'!H$7</f>
        <v>1.3484819941006541E-3</v>
      </c>
      <c r="G426" s="422">
        <f t="shared" si="21"/>
        <v>4.3665735197683173E-3</v>
      </c>
      <c r="K426" s="24">
        <v>45852</v>
      </c>
      <c r="L426" s="423">
        <f>'Bonds (CP)'!AT457*'Final Portfolio'!$Y$3</f>
        <v>2.2377013495864073E-4</v>
      </c>
      <c r="M426" s="423">
        <f>'Bonds (CP)'!AU457*'Final Portfolio'!$Y$4</f>
        <v>8.0014439569570679E-3</v>
      </c>
      <c r="N426" s="423">
        <f>'Bonds (CP)'!AV457*'Final Portfolio'!$Y$5</f>
        <v>1.3669716246229773E-2</v>
      </c>
      <c r="O426" s="423">
        <f>'Bonds (CP)'!AW457*'Final Portfolio'!$Y$6</f>
        <v>1.9674226567644504E-2</v>
      </c>
      <c r="P426" s="423">
        <f>'Bonds (CP)'!AX457*'Final Portfolio'!$Y$7</f>
        <v>5.3012856988157607E-3</v>
      </c>
      <c r="Q426" s="423">
        <f>SUM(L426:P426)</f>
        <v>4.6870442604605746E-2</v>
      </c>
      <c r="U426" s="24">
        <v>45852</v>
      </c>
      <c r="V426" s="423">
        <f t="shared" si="22"/>
        <v>2.298623039893474E-4</v>
      </c>
      <c r="W426" s="423">
        <f t="shared" si="22"/>
        <v>8.0075361259877749E-3</v>
      </c>
      <c r="X426" s="423">
        <f t="shared" si="22"/>
        <v>1.367580841526048E-2</v>
      </c>
      <c r="Y426" s="423">
        <f t="shared" si="20"/>
        <v>1.9680318736675209E-2</v>
      </c>
      <c r="Z426" s="423">
        <f t="shared" si="20"/>
        <v>5.3073778678464677E-3</v>
      </c>
      <c r="AA426" s="423">
        <f t="shared" si="20"/>
        <v>4.6876534773636451E-2</v>
      </c>
    </row>
    <row r="427" spans="1:27">
      <c r="A427" s="24">
        <v>45811</v>
      </c>
      <c r="B427" s="421">
        <f>'Bonds (CP)'!O429*'Bonds Portfolio'!$H$3</f>
        <v>7.3292880950343438E-5</v>
      </c>
      <c r="C427" s="421">
        <f>'Bonds (CP)'!P429*'Bonds Portfolio'!$H$4</f>
        <v>1.4273638208401706E-3</v>
      </c>
      <c r="D427" s="421">
        <f>'Bonds (CP)'!Q429*'Bonds Portfolio'!$H$5</f>
        <v>1.5881418347372279E-3</v>
      </c>
      <c r="E427" s="421">
        <f>'Bonds (CP)'!R429*'Bonds Portfolio'!$H$6</f>
        <v>1.8629024472121669E-3</v>
      </c>
      <c r="F427" s="421">
        <f>'Bonds (CP)'!S429*'Bonds Portfolio'!H$7</f>
        <v>2.5273470272975298E-3</v>
      </c>
      <c r="G427" s="422">
        <f t="shared" si="21"/>
        <v>7.4790480110374386E-3</v>
      </c>
      <c r="K427" s="24">
        <v>45853</v>
      </c>
      <c r="L427" s="423">
        <f>'Bonds (CP)'!AT458*'Final Portfolio'!$Y$3</f>
        <v>2.3107778165329718E-4</v>
      </c>
      <c r="M427" s="423">
        <f>'Bonds (CP)'!AU458*'Final Portfolio'!$Y$4</f>
        <v>8.7099734647772212E-3</v>
      </c>
      <c r="N427" s="423">
        <f>'Bonds (CP)'!AV458*'Final Portfolio'!$Y$5</f>
        <v>1.6075827179243437E-2</v>
      </c>
      <c r="O427" s="423">
        <f>'Bonds (CP)'!AW458*'Final Portfolio'!$Y$6</f>
        <v>2.3748424482202671E-2</v>
      </c>
      <c r="P427" s="423">
        <f>'Bonds (CP)'!AX458*'Final Portfolio'!$Y$7</f>
        <v>6.8509144797276739E-3</v>
      </c>
      <c r="Q427" s="423">
        <f>SUM(L427:P427)</f>
        <v>5.5616217387604298E-2</v>
      </c>
      <c r="U427" s="24">
        <v>45853</v>
      </c>
      <c r="V427" s="423">
        <f t="shared" si="22"/>
        <v>2.3716995068400384E-4</v>
      </c>
      <c r="W427" s="423">
        <f t="shared" si="22"/>
        <v>8.7160656338079283E-3</v>
      </c>
      <c r="X427" s="423">
        <f t="shared" si="22"/>
        <v>1.6081919348274142E-2</v>
      </c>
      <c r="Y427" s="423">
        <f t="shared" si="20"/>
        <v>2.3754516651233376E-2</v>
      </c>
      <c r="Z427" s="423">
        <f t="shared" si="20"/>
        <v>6.8570066487583809E-3</v>
      </c>
      <c r="AA427" s="423">
        <f t="shared" si="20"/>
        <v>5.5622309556635004E-2</v>
      </c>
    </row>
    <row r="428" spans="1:27">
      <c r="A428" s="24">
        <v>45812</v>
      </c>
      <c r="B428" s="421">
        <f>'Bonds (CP)'!O430*'Bonds Portfolio'!$H$3</f>
        <v>-1.1447121134455474E-5</v>
      </c>
      <c r="C428" s="421">
        <f>'Bonds (CP)'!P430*'Bonds Portfolio'!$H$4</f>
        <v>5.4876309059588915E-4</v>
      </c>
      <c r="D428" s="421">
        <f>'Bonds (CP)'!Q430*'Bonds Portfolio'!$H$5</f>
        <v>1.3092011099056825E-3</v>
      </c>
      <c r="E428" s="421">
        <f>'Bonds (CP)'!R430*'Bonds Portfolio'!$H$6</f>
        <v>2.5506804920547876E-3</v>
      </c>
      <c r="F428" s="421">
        <f>'Bonds (CP)'!S430*'Bonds Portfolio'!H$7</f>
        <v>2.9472637544886585E-3</v>
      </c>
      <c r="G428" s="422">
        <f t="shared" si="21"/>
        <v>7.3444613259105625E-3</v>
      </c>
      <c r="K428" s="24">
        <v>45854</v>
      </c>
      <c r="L428" s="423">
        <f>'Bonds (CP)'!AT459*'Final Portfolio'!$Y$3</f>
        <v>2.5144559313124317E-4</v>
      </c>
      <c r="M428" s="423">
        <f>'Bonds (CP)'!AU459*'Final Portfolio'!$Y$4</f>
        <v>8.3479225569286445E-3</v>
      </c>
      <c r="N428" s="423">
        <f>'Bonds (CP)'!AV459*'Final Portfolio'!$Y$5</f>
        <v>1.5538323467964082E-2</v>
      </c>
      <c r="O428" s="423">
        <f>'Bonds (CP)'!AW459*'Final Portfolio'!$Y$6</f>
        <v>2.2848493884460579E-2</v>
      </c>
      <c r="P428" s="423">
        <f>'Bonds (CP)'!AX459*'Final Portfolio'!$Y$7</f>
        <v>6.1789659187031472E-3</v>
      </c>
      <c r="Q428" s="423">
        <f>SUM(L428:P428)</f>
        <v>5.3165151421187697E-2</v>
      </c>
      <c r="U428" s="24">
        <v>45854</v>
      </c>
      <c r="V428" s="423">
        <f t="shared" si="22"/>
        <v>2.5753776216194983E-4</v>
      </c>
      <c r="W428" s="423">
        <f t="shared" si="22"/>
        <v>8.3540147259593515E-3</v>
      </c>
      <c r="X428" s="423">
        <f t="shared" si="22"/>
        <v>1.5544415636994789E-2</v>
      </c>
      <c r="Y428" s="423">
        <f t="shared" si="20"/>
        <v>2.2854586053491284E-2</v>
      </c>
      <c r="Z428" s="423">
        <f t="shared" si="20"/>
        <v>6.1850580877338543E-3</v>
      </c>
      <c r="AA428" s="423">
        <f t="shared" si="20"/>
        <v>5.3171243590218402E-2</v>
      </c>
    </row>
    <row r="429" spans="1:27">
      <c r="A429" s="24">
        <v>45813</v>
      </c>
      <c r="B429" s="421">
        <f>'Bonds (CP)'!O431*'Bonds Portfolio'!$H$3</f>
        <v>8.7281453548161288E-5</v>
      </c>
      <c r="C429" s="421">
        <f>'Bonds (CP)'!P431*'Bonds Portfolio'!$H$4</f>
        <v>-1.0962510914190826E-4</v>
      </c>
      <c r="D429" s="421">
        <f>'Bonds (CP)'!Q431*'Bonds Portfolio'!$H$5</f>
        <v>-2.7973826729692415E-4</v>
      </c>
      <c r="E429" s="421">
        <f>'Bonds (CP)'!R431*'Bonds Portfolio'!$H$6</f>
        <v>1.0194732741285284E-3</v>
      </c>
      <c r="F429" s="421">
        <f>'Bonds (CP)'!S431*'Bonds Portfolio'!H$7</f>
        <v>1.580739567411078E-3</v>
      </c>
      <c r="G429" s="422">
        <f t="shared" si="21"/>
        <v>2.2981309186489354E-3</v>
      </c>
      <c r="K429" s="24">
        <v>45855</v>
      </c>
      <c r="L429" s="423">
        <f>'Bonds (CP)'!AT460*'Final Portfolio'!$Y$3</f>
        <v>2.6932187033950282E-4</v>
      </c>
      <c r="M429" s="423">
        <f>'Bonds (CP)'!AU460*'Final Portfolio'!$Y$4</f>
        <v>7.9731265100640592E-3</v>
      </c>
      <c r="N429" s="423">
        <f>'Bonds (CP)'!AV460*'Final Portfolio'!$Y$5</f>
        <v>1.4006781297934978E-2</v>
      </c>
      <c r="O429" s="423">
        <f>'Bonds (CP)'!AW460*'Final Portfolio'!$Y$6</f>
        <v>2.0300975852593415E-2</v>
      </c>
      <c r="P429" s="423">
        <f>'Bonds (CP)'!AX460*'Final Portfolio'!$Y$7</f>
        <v>5.3663364737080374E-3</v>
      </c>
      <c r="Q429" s="423">
        <f>SUM(L429:P429)</f>
        <v>4.7916542004639996E-2</v>
      </c>
      <c r="U429" s="24">
        <v>45855</v>
      </c>
      <c r="V429" s="423">
        <f t="shared" si="22"/>
        <v>2.7541403937020949E-4</v>
      </c>
      <c r="W429" s="423">
        <f t="shared" si="22"/>
        <v>7.9792186790947663E-3</v>
      </c>
      <c r="X429" s="423">
        <f t="shared" si="22"/>
        <v>1.4012873466965685E-2</v>
      </c>
      <c r="Y429" s="423">
        <f t="shared" si="20"/>
        <v>2.030706802162412E-2</v>
      </c>
      <c r="Z429" s="423">
        <f t="shared" si="20"/>
        <v>5.3724286427387444E-3</v>
      </c>
      <c r="AA429" s="423">
        <f t="shared" si="20"/>
        <v>4.7922634173670701E-2</v>
      </c>
    </row>
    <row r="430" spans="1:27">
      <c r="A430" s="24">
        <v>45814</v>
      </c>
      <c r="B430" s="421">
        <f>'Bonds (CP)'!O432*'Bonds Portfolio'!$H$3</f>
        <v>-3.6699760356040834E-5</v>
      </c>
      <c r="C430" s="421">
        <f>'Bonds (CP)'!P432*'Bonds Portfolio'!$H$4</f>
        <v>-1.4190111425888511E-3</v>
      </c>
      <c r="D430" s="421">
        <f>'Bonds (CP)'!Q432*'Bonds Portfolio'!$H$5</f>
        <v>-1.8563012162913001E-3</v>
      </c>
      <c r="E430" s="421">
        <f>'Bonds (CP)'!R432*'Bonds Portfolio'!$H$6</f>
        <v>-3.5307770163645214E-3</v>
      </c>
      <c r="F430" s="421">
        <f>'Bonds (CP)'!S432*'Bonds Portfolio'!H$7</f>
        <v>-4.6615196937351607E-3</v>
      </c>
      <c r="G430" s="422">
        <f t="shared" si="21"/>
        <v>-1.1504308829335874E-2</v>
      </c>
      <c r="K430" s="24">
        <v>45856</v>
      </c>
      <c r="L430" s="423">
        <f>'Bonds (CP)'!AT461*'Final Portfolio'!$Y$3</f>
        <v>2.5127394131084334E-4</v>
      </c>
      <c r="M430" s="423">
        <f>'Bonds (CP)'!AU461*'Final Portfolio'!$Y$4</f>
        <v>8.993217832591327E-3</v>
      </c>
      <c r="N430" s="423">
        <f>'Bonds (CP)'!AV461*'Final Portfolio'!$Y$5</f>
        <v>1.5840101713902828E-2</v>
      </c>
      <c r="O430" s="423">
        <f>'Bonds (CP)'!AW461*'Final Portfolio'!$Y$6</f>
        <v>2.0089751470090254E-2</v>
      </c>
      <c r="P430" s="423">
        <f>'Bonds (CP)'!AX461*'Final Portfolio'!$Y$7</f>
        <v>4.8879687600836136E-3</v>
      </c>
      <c r="Q430" s="423">
        <f>SUM(L430:P430)</f>
        <v>5.0062313717978868E-2</v>
      </c>
      <c r="U430" s="24">
        <v>45856</v>
      </c>
      <c r="V430" s="423">
        <f t="shared" si="22"/>
        <v>2.5736611034155E-4</v>
      </c>
      <c r="W430" s="423">
        <f t="shared" si="22"/>
        <v>8.9993100016220341E-3</v>
      </c>
      <c r="X430" s="423">
        <f t="shared" si="22"/>
        <v>1.5846193882933533E-2</v>
      </c>
      <c r="Y430" s="423">
        <f t="shared" si="20"/>
        <v>2.009584363912096E-2</v>
      </c>
      <c r="Z430" s="423">
        <f t="shared" si="20"/>
        <v>4.8940609291143206E-3</v>
      </c>
      <c r="AA430" s="423">
        <f t="shared" si="20"/>
        <v>5.0068405887009573E-2</v>
      </c>
    </row>
    <row r="431" spans="1:27">
      <c r="A431" s="24">
        <v>45817</v>
      </c>
      <c r="B431" s="421">
        <f>'Bonds (CP)'!O433*'Bonds Portfolio'!$H$3</f>
        <v>-5.4936795353607475E-5</v>
      </c>
      <c r="C431" s="421">
        <f>'Bonds (CP)'!P433*'Bonds Portfolio'!$H$4</f>
        <v>5.4702777625935892E-5</v>
      </c>
      <c r="D431" s="421">
        <f>'Bonds (CP)'!Q433*'Bonds Portfolio'!$H$5</f>
        <v>7.4627253766683518E-4</v>
      </c>
      <c r="E431" s="421">
        <f>'Bonds (CP)'!R433*'Bonds Portfolio'!$H$6</f>
        <v>2.3795932799500685E-3</v>
      </c>
      <c r="F431" s="421">
        <f>'Bonds (CP)'!S433*'Bonds Portfolio'!H$7</f>
        <v>3.7412489653724729E-3</v>
      </c>
      <c r="G431" s="422">
        <f t="shared" si="21"/>
        <v>6.8668807652617053E-3</v>
      </c>
      <c r="K431" s="24">
        <v>45859</v>
      </c>
      <c r="L431" s="423">
        <f>'Bonds (CP)'!AT462*'Final Portfolio'!$Y$3</f>
        <v>2.6984266502593223E-4</v>
      </c>
      <c r="M431" s="423">
        <f>'Bonds (CP)'!AU462*'Final Portfolio'!$Y$4</f>
        <v>1.0704255030723413E-2</v>
      </c>
      <c r="N431" s="423">
        <f>'Bonds (CP)'!AV462*'Final Portfolio'!$Y$5</f>
        <v>1.8651580221404441E-2</v>
      </c>
      <c r="O431" s="423">
        <f>'Bonds (CP)'!AW462*'Final Portfolio'!$Y$6</f>
        <v>2.5969287378745487E-2</v>
      </c>
      <c r="P431" s="423">
        <f>'Bonds (CP)'!AX462*'Final Portfolio'!$Y$7</f>
        <v>7.2103249096540931E-3</v>
      </c>
      <c r="Q431" s="423">
        <f>SUM(L431:P431)</f>
        <v>6.2805290205553366E-2</v>
      </c>
      <c r="U431" s="24">
        <v>45859</v>
      </c>
      <c r="V431" s="423">
        <f t="shared" si="22"/>
        <v>2.7593483405663889E-4</v>
      </c>
      <c r="W431" s="423">
        <f t="shared" si="22"/>
        <v>1.071034719975412E-2</v>
      </c>
      <c r="X431" s="423">
        <f t="shared" si="22"/>
        <v>1.8657672390435146E-2</v>
      </c>
      <c r="Y431" s="423">
        <f t="shared" si="20"/>
        <v>2.5975379547776192E-2</v>
      </c>
      <c r="Z431" s="423">
        <f t="shared" si="20"/>
        <v>7.2164170786848001E-3</v>
      </c>
      <c r="AA431" s="423">
        <f t="shared" si="20"/>
        <v>6.2811382374584071E-2</v>
      </c>
    </row>
    <row r="432" spans="1:27">
      <c r="A432" s="24">
        <v>45818</v>
      </c>
      <c r="B432" s="421">
        <f>'Bonds (CP)'!O434*'Bonds Portfolio'!$H$3</f>
        <v>2.061714676468629E-5</v>
      </c>
      <c r="C432" s="421">
        <f>'Bonds (CP)'!P434*'Bonds Portfolio'!$H$4</f>
        <v>1.704706734364219E-3</v>
      </c>
      <c r="D432" s="421">
        <f>'Bonds (CP)'!Q434*'Bonds Portfolio'!$H$5</f>
        <v>1.872955460838949E-3</v>
      </c>
      <c r="E432" s="421">
        <f>'Bonds (CP)'!R434*'Bonds Portfolio'!$H$6</f>
        <v>1.0192592444610226E-3</v>
      </c>
      <c r="F432" s="421">
        <f>'Bonds (CP)'!S434*'Bonds Portfolio'!H$7</f>
        <v>0</v>
      </c>
      <c r="G432" s="422">
        <f t="shared" si="21"/>
        <v>4.6175385864288768E-3</v>
      </c>
      <c r="K432" s="24">
        <v>45860</v>
      </c>
      <c r="L432" s="423">
        <f>'Bonds (CP)'!AT463*'Final Portfolio'!$Y$3</f>
        <v>2.7648556130957405E-4</v>
      </c>
      <c r="M432" s="423">
        <f>'Bonds (CP)'!AU463*'Final Portfolio'!$Y$4</f>
        <v>1.0447515448293317E-2</v>
      </c>
      <c r="N432" s="423">
        <f>'Bonds (CP)'!AV463*'Final Portfolio'!$Y$5</f>
        <v>1.7097689694464083E-2</v>
      </c>
      <c r="O432" s="423">
        <f>'Bonds (CP)'!AW463*'Final Portfolio'!$Y$6</f>
        <v>2.1246720283599103E-2</v>
      </c>
      <c r="P432" s="423">
        <f>'Bonds (CP)'!AX463*'Final Portfolio'!$Y$7</f>
        <v>5.2324872324927153E-3</v>
      </c>
      <c r="Q432" s="423">
        <f>SUM(L432:P432)</f>
        <v>5.4300898220158794E-2</v>
      </c>
      <c r="U432" s="24">
        <v>45860</v>
      </c>
      <c r="V432" s="423">
        <f t="shared" si="22"/>
        <v>2.8257773034028071E-4</v>
      </c>
      <c r="W432" s="423">
        <f t="shared" si="22"/>
        <v>1.0453607617324024E-2</v>
      </c>
      <c r="X432" s="423">
        <f t="shared" si="22"/>
        <v>1.7103781863494788E-2</v>
      </c>
      <c r="Y432" s="423">
        <f t="shared" si="20"/>
        <v>2.1252812452629808E-2</v>
      </c>
      <c r="Z432" s="423">
        <f t="shared" si="20"/>
        <v>5.2385794015234223E-3</v>
      </c>
      <c r="AA432" s="423">
        <f t="shared" si="20"/>
        <v>5.43069903891895E-2</v>
      </c>
    </row>
    <row r="433" spans="1:27">
      <c r="A433" s="24">
        <v>45819</v>
      </c>
      <c r="B433" s="421">
        <f>'Bonds (CP)'!O435*'Bonds Portfolio'!$H$3</f>
        <v>-2.2888376462550754E-5</v>
      </c>
      <c r="C433" s="421">
        <f>'Bonds (CP)'!P435*'Bonds Portfolio'!$H$4</f>
        <v>5.4860617530026802E-5</v>
      </c>
      <c r="D433" s="421">
        <f>'Bonds (CP)'!Q435*'Bonds Portfolio'!$H$5</f>
        <v>1.0299099412822655E-3</v>
      </c>
      <c r="E433" s="421">
        <f>'Bonds (CP)'!R435*'Bonds Portfolio'!$H$6</f>
        <v>1.0205436370038779E-3</v>
      </c>
      <c r="F433" s="421">
        <f>'Bonds (CP)'!S435*'Bonds Portfolio'!H$7</f>
        <v>0</v>
      </c>
      <c r="G433" s="422">
        <f t="shared" si="21"/>
        <v>2.0824258193536194E-3</v>
      </c>
      <c r="K433" s="24">
        <v>45861</v>
      </c>
      <c r="L433" s="423">
        <f>'Bonds (CP)'!AT464*'Final Portfolio'!$Y$3</f>
        <v>2.6948735955056202E-4</v>
      </c>
      <c r="M433" s="423">
        <f>'Bonds (CP)'!AU464*'Final Portfolio'!$Y$4</f>
        <v>8.742132631676558E-3</v>
      </c>
      <c r="N433" s="423">
        <f>'Bonds (CP)'!AV464*'Final Portfolio'!$Y$5</f>
        <v>1.4720242285295851E-2</v>
      </c>
      <c r="O433" s="423">
        <f>'Bonds (CP)'!AW464*'Final Portfolio'!$Y$6</f>
        <v>2.1274110797943543E-2</v>
      </c>
      <c r="P433" s="423">
        <f>'Bonds (CP)'!AX464*'Final Portfolio'!$Y$7</f>
        <v>5.7445612812341701E-3</v>
      </c>
      <c r="Q433" s="423">
        <f>SUM(L433:P433)</f>
        <v>5.0750534355700684E-2</v>
      </c>
      <c r="U433" s="24">
        <v>45861</v>
      </c>
      <c r="V433" s="423">
        <f t="shared" si="22"/>
        <v>2.7557952858126868E-4</v>
      </c>
      <c r="W433" s="423">
        <f t="shared" si="22"/>
        <v>8.748224800707265E-3</v>
      </c>
      <c r="X433" s="423">
        <f t="shared" si="22"/>
        <v>1.4726334454326558E-2</v>
      </c>
      <c r="Y433" s="423">
        <f t="shared" si="20"/>
        <v>2.1280202966974249E-2</v>
      </c>
      <c r="Z433" s="423">
        <f t="shared" si="20"/>
        <v>5.7506534502648771E-3</v>
      </c>
      <c r="AA433" s="423">
        <f t="shared" si="20"/>
        <v>5.0756626524731389E-2</v>
      </c>
    </row>
    <row r="434" spans="1:27">
      <c r="A434" s="24">
        <v>45821</v>
      </c>
      <c r="B434" s="421">
        <f>'Bonds (CP)'!O436*'Bonds Portfolio'!$H$3</f>
        <v>1.5655012455974732E-4</v>
      </c>
      <c r="C434" s="421">
        <f>'Bonds (CP)'!P436*'Bonds Portfolio'!$H$4</f>
        <v>4.9447061371435733E-4</v>
      </c>
      <c r="D434" s="421">
        <f>'Bonds (CP)'!Q436*'Bonds Portfolio'!$H$5</f>
        <v>-2.8020406181502515E-4</v>
      </c>
      <c r="E434" s="421">
        <f>'Bonds (CP)'!R436*'Bonds Portfolio'!$H$6</f>
        <v>1.0218285429836359E-3</v>
      </c>
      <c r="F434" s="421">
        <f>'Bonds (CP)'!S436*'Bonds Portfolio'!H$7</f>
        <v>1.3851021279104162E-3</v>
      </c>
      <c r="G434" s="422">
        <f t="shared" si="21"/>
        <v>2.7777473473531316E-3</v>
      </c>
      <c r="K434" s="24">
        <v>45862</v>
      </c>
      <c r="L434" s="423">
        <f>'Bonds (CP)'!AT465*'Final Portfolio'!$Y$3</f>
        <v>2.7916776402423074E-4</v>
      </c>
      <c r="M434" s="423">
        <f>'Bonds (CP)'!AU465*'Final Portfolio'!$Y$4</f>
        <v>9.0631112218652454E-3</v>
      </c>
      <c r="N434" s="423">
        <f>'Bonds (CP)'!AV465*'Final Portfolio'!$Y$5</f>
        <v>1.3748431929540873E-2</v>
      </c>
      <c r="O434" s="423">
        <f>'Bonds (CP)'!AW465*'Final Portfolio'!$Y$6</f>
        <v>2.0824789534697772E-2</v>
      </c>
      <c r="P434" s="423">
        <f>'Bonds (CP)'!AX465*'Final Portfolio'!$Y$7</f>
        <v>6.2620336841477074E-3</v>
      </c>
      <c r="Q434" s="423">
        <f>SUM(L434:P434)</f>
        <v>5.0177534134275836E-2</v>
      </c>
      <c r="U434" s="24">
        <v>45862</v>
      </c>
      <c r="V434" s="423">
        <f t="shared" si="22"/>
        <v>2.852599330549374E-4</v>
      </c>
      <c r="W434" s="423">
        <f t="shared" si="22"/>
        <v>9.0692033908959524E-3</v>
      </c>
      <c r="X434" s="423">
        <f t="shared" si="22"/>
        <v>1.375452409857158E-2</v>
      </c>
      <c r="Y434" s="423">
        <f t="shared" si="20"/>
        <v>2.0830881703728477E-2</v>
      </c>
      <c r="Z434" s="423">
        <f t="shared" si="20"/>
        <v>6.2681258531784145E-3</v>
      </c>
      <c r="AA434" s="423">
        <f t="shared" si="20"/>
        <v>5.0183626303306542E-2</v>
      </c>
    </row>
    <row r="435" spans="1:27">
      <c r="A435" s="24">
        <v>45824</v>
      </c>
      <c r="B435" s="421">
        <f>'Bonds (CP)'!O437*'Bonds Portfolio'!$H$3</f>
        <v>-1.2374519025224693E-4</v>
      </c>
      <c r="C435" s="421">
        <f>'Bonds (CP)'!P437*'Bonds Portfolio'!$H$4</f>
        <v>-1.4754531118501752E-3</v>
      </c>
      <c r="D435" s="421">
        <f>'Bonds (CP)'!Q437*'Bonds Portfolio'!$H$5</f>
        <v>-1.3035539472970397E-3</v>
      </c>
      <c r="E435" s="421">
        <f>'Bonds (CP)'!R437*'Bonds Portfolio'!$H$6</f>
        <v>-2.0301688773259096E-3</v>
      </c>
      <c r="F435" s="421">
        <f>'Bonds (CP)'!S437*'Bonds Portfolio'!H$7</f>
        <v>-1.5738307679053713E-3</v>
      </c>
      <c r="G435" s="422">
        <f t="shared" si="21"/>
        <v>-6.5067518946307426E-3</v>
      </c>
      <c r="K435" s="24">
        <v>45863</v>
      </c>
      <c r="L435" s="423">
        <f>'Bonds (CP)'!AT466*'Final Portfolio'!$Y$3</f>
        <v>2.1050785018858153E-4</v>
      </c>
      <c r="M435" s="423">
        <f>'Bonds (CP)'!AU466*'Final Portfolio'!$Y$4</f>
        <v>8.494254247780119E-3</v>
      </c>
      <c r="N435" s="423">
        <f>'Bonds (CP)'!AV466*'Final Portfolio'!$Y$5</f>
        <v>1.5157647146024232E-2</v>
      </c>
      <c r="O435" s="423">
        <f>'Bonds (CP)'!AW466*'Final Portfolio'!$Y$6</f>
        <v>2.2046545885990629E-2</v>
      </c>
      <c r="P435" s="423">
        <f>'Bonds (CP)'!AX466*'Final Portfolio'!$Y$7</f>
        <v>6.6698243299758838E-3</v>
      </c>
      <c r="Q435" s="423">
        <f>SUM(L435:P435)</f>
        <v>5.2578779459959445E-2</v>
      </c>
      <c r="U435" s="24">
        <v>45863</v>
      </c>
      <c r="V435" s="423">
        <f t="shared" si="22"/>
        <v>2.166000192192882E-4</v>
      </c>
      <c r="W435" s="423">
        <f t="shared" si="22"/>
        <v>8.5003464168108261E-3</v>
      </c>
      <c r="X435" s="423">
        <f t="shared" si="22"/>
        <v>1.5163739315054939E-2</v>
      </c>
      <c r="Y435" s="423">
        <f t="shared" si="20"/>
        <v>2.2052638055021334E-2</v>
      </c>
      <c r="Z435" s="423">
        <f t="shared" si="20"/>
        <v>6.6759164990065909E-3</v>
      </c>
      <c r="AA435" s="423">
        <f t="shared" si="20"/>
        <v>5.258487162899015E-2</v>
      </c>
    </row>
    <row r="436" spans="1:27">
      <c r="A436" s="24">
        <v>45825</v>
      </c>
      <c r="B436" s="421">
        <f>'Bonds (CP)'!O438*'Bonds Portfolio'!$H$3</f>
        <v>-4.3469352911046456E-5</v>
      </c>
      <c r="C436" s="421">
        <f>'Bonds (CP)'!P438*'Bonds Portfolio'!$H$4</f>
        <v>-2.1891854820740519E-4</v>
      </c>
      <c r="D436" s="421">
        <f>'Bonds (CP)'!Q438*'Bonds Portfolio'!$H$5</f>
        <v>-4.6594473778921599E-4</v>
      </c>
      <c r="E436" s="421">
        <f>'Bonds (CP)'!R438*'Bonds Portfolio'!$H$6</f>
        <v>-1.695703557187256E-4</v>
      </c>
      <c r="F436" s="421">
        <f>'Bonds (CP)'!S438*'Bonds Portfolio'!H$7</f>
        <v>9.8723775702471372E-4</v>
      </c>
      <c r="G436" s="422">
        <f t="shared" si="21"/>
        <v>8.9334762398320523E-5</v>
      </c>
      <c r="K436" s="24">
        <v>45866</v>
      </c>
      <c r="L436" s="423">
        <f>'Bonds (CP)'!AT467*'Final Portfolio'!$Y$3</f>
        <v>2.7048388513216891E-4</v>
      </c>
      <c r="M436" s="423">
        <f>'Bonds (CP)'!AU467*'Final Portfolio'!$Y$4</f>
        <v>1.0396595313147206E-2</v>
      </c>
      <c r="N436" s="423">
        <f>'Bonds (CP)'!AV467*'Final Portfolio'!$Y$5</f>
        <v>1.7123302887456657E-2</v>
      </c>
      <c r="O436" s="423">
        <f>'Bonds (CP)'!AW467*'Final Portfolio'!$Y$6</f>
        <v>2.3427008730591916E-2</v>
      </c>
      <c r="P436" s="423">
        <f>'Bonds (CP)'!AX467*'Final Portfolio'!$Y$7</f>
        <v>6.4061093199890614E-3</v>
      </c>
      <c r="Q436" s="423">
        <f>SUM(L436:P436)</f>
        <v>5.7623500136317014E-2</v>
      </c>
      <c r="U436" s="24">
        <v>45866</v>
      </c>
      <c r="V436" s="423">
        <f t="shared" si="22"/>
        <v>2.7657605416287558E-4</v>
      </c>
      <c r="W436" s="423">
        <f t="shared" si="22"/>
        <v>1.0402687482177913E-2</v>
      </c>
      <c r="X436" s="423">
        <f t="shared" si="22"/>
        <v>1.7129395056487362E-2</v>
      </c>
      <c r="Y436" s="423">
        <f t="shared" si="20"/>
        <v>2.3433100899622621E-2</v>
      </c>
      <c r="Z436" s="423">
        <f t="shared" si="20"/>
        <v>6.4122014890197684E-3</v>
      </c>
      <c r="AA436" s="423">
        <f t="shared" si="20"/>
        <v>5.762959230534772E-2</v>
      </c>
    </row>
    <row r="437" spans="1:27">
      <c r="A437" s="24">
        <v>45826</v>
      </c>
      <c r="B437" s="421">
        <f>'Bonds (CP)'!O439*'Bonds Portfolio'!$H$3</f>
        <v>5.7318846779022351E-5</v>
      </c>
      <c r="C437" s="421">
        <f>'Bonds (CP)'!P439*'Bonds Portfolio'!$H$4</f>
        <v>1.5403314985917617E-3</v>
      </c>
      <c r="D437" s="421">
        <f>'Bonds (CP)'!Q439*'Bonds Portfolio'!$H$5</f>
        <v>1.968955214235445E-3</v>
      </c>
      <c r="E437" s="421">
        <f>'Bonds (CP)'!R439*'Bonds Portfolio'!$H$6</f>
        <v>-1.6953484624128879E-4</v>
      </c>
      <c r="F437" s="421">
        <f>'Bonds (CP)'!S439*'Bonds Portfolio'!H$7</f>
        <v>-2.1548236507904039E-3</v>
      </c>
      <c r="G437" s="422">
        <f t="shared" si="21"/>
        <v>1.2422470625745364E-3</v>
      </c>
      <c r="K437" s="24">
        <v>45867</v>
      </c>
      <c r="L437" s="423">
        <f>'Bonds (CP)'!AT468*'Final Portfolio'!$Y$3</f>
        <v>3.0980461186410848E-4</v>
      </c>
      <c r="M437" s="423">
        <f>'Bonds (CP)'!AU468*'Final Portfolio'!$Y$4</f>
        <v>1.2075452374398204E-2</v>
      </c>
      <c r="N437" s="423">
        <f>'Bonds (CP)'!AV468*'Final Portfolio'!$Y$5</f>
        <v>1.9402828989355397E-2</v>
      </c>
      <c r="O437" s="423">
        <f>'Bonds (CP)'!AW468*'Final Portfolio'!$Y$6</f>
        <v>2.3421968798415318E-2</v>
      </c>
      <c r="P437" s="423">
        <f>'Bonds (CP)'!AX468*'Final Portfolio'!$Y$7</f>
        <v>5.9834369615225326E-3</v>
      </c>
      <c r="Q437" s="423">
        <f>SUM(L437:P437)</f>
        <v>6.1193491735555557E-2</v>
      </c>
      <c r="U437" s="24">
        <v>45867</v>
      </c>
      <c r="V437" s="423">
        <f t="shared" si="22"/>
        <v>3.1589678089481515E-4</v>
      </c>
      <c r="W437" s="423">
        <f t="shared" si="22"/>
        <v>1.2081544543428911E-2</v>
      </c>
      <c r="X437" s="423">
        <f t="shared" si="22"/>
        <v>1.9408921158386102E-2</v>
      </c>
      <c r="Y437" s="423">
        <f t="shared" si="20"/>
        <v>2.3428060967446023E-2</v>
      </c>
      <c r="Z437" s="423">
        <f t="shared" si="20"/>
        <v>5.9895291305532396E-3</v>
      </c>
      <c r="AA437" s="423">
        <f t="shared" si="20"/>
        <v>6.1199583904586262E-2</v>
      </c>
    </row>
    <row r="438" spans="1:27">
      <c r="A438" s="24">
        <v>45827</v>
      </c>
      <c r="B438" s="421">
        <f>'Bonds (CP)'!O440*'Bonds Portfolio'!$H$3</f>
        <v>2.5244048638472452E-5</v>
      </c>
      <c r="C438" s="421">
        <f>'Bonds (CP)'!P440*'Bonds Portfolio'!$H$4</f>
        <v>5.4980430809570887E-4</v>
      </c>
      <c r="D438" s="421">
        <f>'Bonds (CP)'!Q440*'Bonds Portfolio'!$H$5</f>
        <v>9.3701961968816437E-4</v>
      </c>
      <c r="E438" s="421">
        <f>'Bonds (CP)'!R440*'Bonds Portfolio'!$H$6</f>
        <v>2.5603689654564686E-3</v>
      </c>
      <c r="F438" s="421">
        <f>'Bonds (CP)'!S440*'Bonds Portfolio'!H$7</f>
        <v>2.7703581050672818E-3</v>
      </c>
      <c r="G438" s="422">
        <f t="shared" si="21"/>
        <v>6.8427950469460959E-3</v>
      </c>
      <c r="K438" s="24">
        <v>45868</v>
      </c>
      <c r="L438" s="423">
        <f>'Bonds (CP)'!AT469*'Final Portfolio'!$Y$3</f>
        <v>2.7965878110984164E-4</v>
      </c>
      <c r="M438" s="423">
        <f>'Bonds (CP)'!AU469*'Final Portfolio'!$Y$4</f>
        <v>9.5818658361784513E-3</v>
      </c>
      <c r="N438" s="423">
        <f>'Bonds (CP)'!AV469*'Final Portfolio'!$Y$5</f>
        <v>1.587057529460845E-2</v>
      </c>
      <c r="O438" s="423">
        <f>'Bonds (CP)'!AW469*'Final Portfolio'!$Y$6</f>
        <v>2.5828191070018314E-2</v>
      </c>
      <c r="P438" s="423">
        <f>'Bonds (CP)'!AX469*'Final Portfolio'!$Y$7</f>
        <v>7.2752174293600341E-3</v>
      </c>
      <c r="Q438" s="423">
        <f>SUM(L438:P438)</f>
        <v>5.8835508411275092E-2</v>
      </c>
      <c r="U438" s="24">
        <v>45868</v>
      </c>
      <c r="V438" s="423">
        <f t="shared" si="22"/>
        <v>2.857509501405483E-4</v>
      </c>
      <c r="W438" s="423">
        <f t="shared" si="22"/>
        <v>9.5879580052091583E-3</v>
      </c>
      <c r="X438" s="423">
        <f t="shared" si="22"/>
        <v>1.5876667463639155E-2</v>
      </c>
      <c r="Y438" s="423">
        <f t="shared" si="20"/>
        <v>2.583428323904902E-2</v>
      </c>
      <c r="Z438" s="423">
        <f t="shared" si="20"/>
        <v>7.2813095983907412E-3</v>
      </c>
      <c r="AA438" s="423">
        <f t="shared" si="20"/>
        <v>5.8841600580305797E-2</v>
      </c>
    </row>
    <row r="439" spans="1:27">
      <c r="A439" s="24">
        <v>45828</v>
      </c>
      <c r="B439" s="421">
        <f>'Bonds (CP)'!O441*'Bonds Portfolio'!$H$3</f>
        <v>-4.5890410958920656E-6</v>
      </c>
      <c r="C439" s="421">
        <f>'Bonds (CP)'!P441*'Bonds Portfolio'!$H$4</f>
        <v>3.8501175399836287E-4</v>
      </c>
      <c r="D439" s="421">
        <f>'Bonds (CP)'!Q441*'Bonds Portfolio'!$H$5</f>
        <v>2.808964716183469E-4</v>
      </c>
      <c r="E439" s="421">
        <f>'Bonds (CP)'!R441*'Bonds Portfolio'!$H$6</f>
        <v>-1.7003219099056944E-4</v>
      </c>
      <c r="F439" s="421">
        <f>'Bonds (CP)'!S441*'Bonds Portfolio'!H$7</f>
        <v>-3.9515215163141122E-4</v>
      </c>
      <c r="G439" s="422">
        <f t="shared" si="21"/>
        <v>9.6134841898837047E-5</v>
      </c>
      <c r="K439" s="24">
        <v>45869</v>
      </c>
      <c r="L439" s="423">
        <f>'Bonds (CP)'!AT470*'Final Portfolio'!$Y$3</f>
        <v>2.7179171431084503E-4</v>
      </c>
      <c r="M439" s="423">
        <f>'Bonds (CP)'!AU470*'Final Portfolio'!$Y$4</f>
        <v>9.0123491932549444E-3</v>
      </c>
      <c r="N439" s="423">
        <f>'Bonds (CP)'!AV470*'Final Portfolio'!$Y$5</f>
        <v>1.4610012713711427E-2</v>
      </c>
      <c r="O439" s="423">
        <f>'Bonds (CP)'!AW470*'Final Portfolio'!$Y$6</f>
        <v>2.1094665817218142E-2</v>
      </c>
      <c r="P439" s="423">
        <f>'Bonds (CP)'!AX470*'Final Portfolio'!$Y$7</f>
        <v>6.145584082764703E-3</v>
      </c>
      <c r="Q439" s="423">
        <f>SUM(L439:P439)</f>
        <v>5.1134403521260065E-2</v>
      </c>
      <c r="U439" s="24">
        <v>45869</v>
      </c>
      <c r="V439" s="423">
        <f t="shared" si="22"/>
        <v>2.7788388334155169E-4</v>
      </c>
      <c r="W439" s="423">
        <f t="shared" si="22"/>
        <v>9.0184413622856514E-3</v>
      </c>
      <c r="X439" s="423">
        <f t="shared" si="22"/>
        <v>1.4616104882742134E-2</v>
      </c>
      <c r="Y439" s="423">
        <f t="shared" si="20"/>
        <v>2.1100757986248848E-2</v>
      </c>
      <c r="Z439" s="423">
        <f t="shared" si="20"/>
        <v>6.1516762517954101E-3</v>
      </c>
      <c r="AA439" s="423">
        <f t="shared" si="20"/>
        <v>5.114049569029077E-2</v>
      </c>
    </row>
    <row r="440" spans="1:27">
      <c r="A440" s="24">
        <v>45831</v>
      </c>
      <c r="B440" s="421">
        <f>'Bonds (CP)'!O442*'Bonds Portfolio'!$H$3</f>
        <v>9.6717649080594641E-5</v>
      </c>
      <c r="C440" s="421">
        <f>'Bonds (CP)'!P442*'Bonds Portfolio'!$H$4</f>
        <v>-1.6482500629792085E-4</v>
      </c>
      <c r="D440" s="421">
        <f>'Bonds (CP)'!Q442*'Bonds Portfolio'!$H$5</f>
        <v>-5.6067887146940912E-4</v>
      </c>
      <c r="E440" s="421">
        <f>'Bonds (CP)'!R442*'Bonds Portfolio'!$H$6</f>
        <v>-1.8618013330481736E-3</v>
      </c>
      <c r="F440" s="421">
        <f>'Bonds (CP)'!S442*'Bonds Portfolio'!H$7</f>
        <v>-3.8956182709117401E-3</v>
      </c>
      <c r="G440" s="422">
        <f t="shared" si="21"/>
        <v>-6.3862058326466485E-3</v>
      </c>
      <c r="K440" s="24">
        <v>45870</v>
      </c>
      <c r="L440" s="423">
        <f>'Bonds (CP)'!AT471*'Final Portfolio'!$Y$3</f>
        <v>2.7174390994635369E-4</v>
      </c>
      <c r="M440" s="423">
        <f>'Bonds (CP)'!AU471*'Final Portfolio'!$Y$4</f>
        <v>8.3132598229758506E-3</v>
      </c>
      <c r="N440" s="423">
        <f>'Bonds (CP)'!AV471*'Final Portfolio'!$Y$5</f>
        <v>1.3483703667936921E-2</v>
      </c>
      <c r="O440" s="423">
        <f>'Bonds (CP)'!AW471*'Final Portfolio'!$Y$6</f>
        <v>2.0137133571151055E-2</v>
      </c>
      <c r="P440" s="423">
        <f>'Bonds (CP)'!AX471*'Final Portfolio'!$Y$7</f>
        <v>5.6921554966177807E-3</v>
      </c>
      <c r="Q440" s="423">
        <f>SUM(L440:P440)</f>
        <v>4.7897996468627954E-2</v>
      </c>
      <c r="U440" s="24">
        <v>45870</v>
      </c>
      <c r="V440" s="423">
        <f t="shared" si="22"/>
        <v>2.7783607897706035E-4</v>
      </c>
      <c r="W440" s="423">
        <f t="shared" si="22"/>
        <v>8.3193519920065576E-3</v>
      </c>
      <c r="X440" s="423">
        <f t="shared" si="22"/>
        <v>1.3489795836967628E-2</v>
      </c>
      <c r="Y440" s="423">
        <f t="shared" si="20"/>
        <v>2.014322574018176E-2</v>
      </c>
      <c r="Z440" s="423">
        <f t="shared" si="20"/>
        <v>5.6982476656484878E-3</v>
      </c>
      <c r="AA440" s="423">
        <f t="shared" si="20"/>
        <v>4.7904088637658659E-2</v>
      </c>
    </row>
    <row r="441" spans="1:27">
      <c r="A441" s="24">
        <v>45832</v>
      </c>
      <c r="B441" s="421">
        <f>'Bonds (CP)'!O443*'Bonds Portfolio'!$H$3</f>
        <v>3.4586595543316712E-5</v>
      </c>
      <c r="C441" s="421">
        <f>'Bonds (CP)'!P443*'Bonds Portfolio'!$H$4</f>
        <v>-1.0987251768151562E-4</v>
      </c>
      <c r="D441" s="421">
        <f>'Bonds (CP)'!Q443*'Bonds Portfolio'!$H$5</f>
        <v>-2.8037901900889893E-4</v>
      </c>
      <c r="E441" s="421">
        <f>'Bonds (CP)'!R443*'Bonds Portfolio'!$H$6</f>
        <v>1.6975431249285244E-4</v>
      </c>
      <c r="F441" s="421">
        <f>'Bonds (CP)'!S443*'Bonds Portfolio'!H$7</f>
        <v>9.7750832146308139E-4</v>
      </c>
      <c r="G441" s="422">
        <f t="shared" si="21"/>
        <v>7.9159769280883591E-4</v>
      </c>
      <c r="K441" s="24">
        <v>45873</v>
      </c>
      <c r="L441" s="423">
        <f>'Bonds (CP)'!AT472*'Final Portfolio'!$Y$3</f>
        <v>2.7184466019417378E-4</v>
      </c>
      <c r="M441" s="423">
        <f>'Bonds (CP)'!AU472*'Final Portfolio'!$Y$4</f>
        <v>9.7875709465967548E-3</v>
      </c>
      <c r="N441" s="423">
        <f>'Bonds (CP)'!AV472*'Final Portfolio'!$Y$5</f>
        <v>1.4746947741255923E-2</v>
      </c>
      <c r="O441" s="423">
        <f>'Bonds (CP)'!AW472*'Final Portfolio'!$Y$6</f>
        <v>2.0564690670313763E-2</v>
      </c>
      <c r="P441" s="423">
        <f>'Bonds (CP)'!AX472*'Final Portfolio'!$Y$7</f>
        <v>6.4135413708175616E-3</v>
      </c>
      <c r="Q441" s="423">
        <f>SUM(L441:P441)</f>
        <v>5.1784595389178172E-2</v>
      </c>
      <c r="U441" s="24">
        <v>45873</v>
      </c>
      <c r="V441" s="423">
        <f t="shared" si="22"/>
        <v>2.7793682922488044E-4</v>
      </c>
      <c r="W441" s="423">
        <f t="shared" si="22"/>
        <v>9.7936631156274618E-3</v>
      </c>
      <c r="X441" s="423">
        <f t="shared" si="22"/>
        <v>1.475303991028663E-2</v>
      </c>
      <c r="Y441" s="423">
        <f t="shared" si="20"/>
        <v>2.0570782839344468E-2</v>
      </c>
      <c r="Z441" s="423">
        <f t="shared" si="20"/>
        <v>6.4196335398482686E-3</v>
      </c>
      <c r="AA441" s="423">
        <f t="shared" si="20"/>
        <v>5.1790687558208877E-2</v>
      </c>
    </row>
    <row r="442" spans="1:27">
      <c r="A442" s="24">
        <v>45833</v>
      </c>
      <c r="B442" s="421">
        <f>'Bonds (CP)'!O444*'Bonds Portfolio'!$H$3</f>
        <v>3.694322391660441E-5</v>
      </c>
      <c r="C442" s="421">
        <f>'Bonds (CP)'!P444*'Bonds Portfolio'!$H$4</f>
        <v>1.3795711510290491E-3</v>
      </c>
      <c r="D442" s="421">
        <f>'Bonds (CP)'!Q444*'Bonds Portfolio'!$H$5</f>
        <v>1.7851836276657834E-3</v>
      </c>
      <c r="E442" s="421">
        <f>'Bonds (CP)'!R444*'Bonds Portfolio'!$H$6</f>
        <v>1.8758886066799418E-3</v>
      </c>
      <c r="F442" s="421">
        <f>'Bonds (CP)'!S444*'Bonds Portfolio'!H$7</f>
        <v>1.1779999027274608E-3</v>
      </c>
      <c r="G442" s="422">
        <f t="shared" si="21"/>
        <v>6.2555865120188393E-3</v>
      </c>
      <c r="K442" s="24">
        <v>45874</v>
      </c>
      <c r="L442" s="423">
        <f>'Bonds (CP)'!AT473*'Final Portfolio'!$Y$3</f>
        <v>2.6857496245251687E-4</v>
      </c>
      <c r="M442" s="423">
        <f>'Bonds (CP)'!AU473*'Final Portfolio'!$Y$4</f>
        <v>1.0625468636831935E-2</v>
      </c>
      <c r="N442" s="423">
        <f>'Bonds (CP)'!AV473*'Final Portfolio'!$Y$5</f>
        <v>1.6019579263787772E-2</v>
      </c>
      <c r="O442" s="423">
        <f>'Bonds (CP)'!AW473*'Final Portfolio'!$Y$6</f>
        <v>2.1283243762433412E-2</v>
      </c>
      <c r="P442" s="423">
        <f>'Bonds (CP)'!AX473*'Final Portfolio'!$Y$7</f>
        <v>5.8483607414274719E-3</v>
      </c>
      <c r="Q442" s="423">
        <f>SUM(L442:P442)</f>
        <v>5.404522736693311E-2</v>
      </c>
      <c r="U442" s="24">
        <v>45874</v>
      </c>
      <c r="V442" s="423">
        <f t="shared" si="22"/>
        <v>2.7466713148322354E-4</v>
      </c>
      <c r="W442" s="423">
        <f t="shared" si="22"/>
        <v>1.0631560805862642E-2</v>
      </c>
      <c r="X442" s="423">
        <f t="shared" si="22"/>
        <v>1.6025671432818477E-2</v>
      </c>
      <c r="Y442" s="423">
        <f t="shared" si="20"/>
        <v>2.1289335931464117E-2</v>
      </c>
      <c r="Z442" s="423">
        <f t="shared" si="20"/>
        <v>5.8544529104581789E-3</v>
      </c>
      <c r="AA442" s="423">
        <f t="shared" si="20"/>
        <v>5.4051319535963815E-2</v>
      </c>
    </row>
    <row r="443" spans="1:27">
      <c r="A443" s="24">
        <v>45834</v>
      </c>
      <c r="B443" s="421">
        <f>'Bonds (CP)'!O445*'Bonds Portfolio'!$H$3</f>
        <v>7.8734986606759081E-5</v>
      </c>
      <c r="C443" s="421">
        <f>'Bonds (CP)'!P445*'Bonds Portfolio'!$H$4</f>
        <v>8.8355327327938049E-4</v>
      </c>
      <c r="D443" s="421">
        <f>'Bonds (CP)'!Q445*'Bonds Portfolio'!$H$5</f>
        <v>3.7513237569364647E-4</v>
      </c>
      <c r="E443" s="421">
        <f>'Bonds (CP)'!R445*'Bonds Portfolio'!$H$6</f>
        <v>5.1099141862507972E-4</v>
      </c>
      <c r="F443" s="421">
        <f>'Bonds (CP)'!S445*'Bonds Portfolio'!H$7</f>
        <v>7.8754807149964301E-4</v>
      </c>
      <c r="G443" s="422">
        <f t="shared" si="21"/>
        <v>2.6359601257045086E-3</v>
      </c>
      <c r="K443" s="24">
        <v>45875</v>
      </c>
      <c r="L443" s="423">
        <f>'Bonds (CP)'!AT474*'Final Portfolio'!$Y$3</f>
        <v>2.481017128730345E-4</v>
      </c>
      <c r="M443" s="423">
        <f>'Bonds (CP)'!AU474*'Final Portfolio'!$Y$4</f>
        <v>8.3927372845091601E-3</v>
      </c>
      <c r="N443" s="423">
        <f>'Bonds (CP)'!AV474*'Final Portfolio'!$Y$5</f>
        <v>1.2511206154757501E-2</v>
      </c>
      <c r="O443" s="423">
        <f>'Bonds (CP)'!AW474*'Final Portfolio'!$Y$6</f>
        <v>1.8481407684480897E-2</v>
      </c>
      <c r="P443" s="423">
        <f>'Bonds (CP)'!AX474*'Final Portfolio'!$Y$7</f>
        <v>5.2170622466654265E-3</v>
      </c>
      <c r="Q443" s="423">
        <f>SUM(L443:P443)</f>
        <v>4.4850515083286017E-2</v>
      </c>
      <c r="U443" s="24">
        <v>45875</v>
      </c>
      <c r="V443" s="423">
        <f t="shared" si="22"/>
        <v>2.5419388190374117E-4</v>
      </c>
      <c r="W443" s="423">
        <f t="shared" si="22"/>
        <v>8.3988294535398671E-3</v>
      </c>
      <c r="X443" s="423">
        <f t="shared" si="22"/>
        <v>1.2517298323788208E-2</v>
      </c>
      <c r="Y443" s="423">
        <f t="shared" si="20"/>
        <v>1.8487499853511603E-2</v>
      </c>
      <c r="Z443" s="423">
        <f t="shared" si="20"/>
        <v>5.2231544156961336E-3</v>
      </c>
      <c r="AA443" s="423">
        <f t="shared" si="20"/>
        <v>4.4856607252316723E-2</v>
      </c>
    </row>
    <row r="444" spans="1:27">
      <c r="A444" s="24">
        <v>45835</v>
      </c>
      <c r="B444" s="421">
        <f>'Bonds (CP)'!O446*'Bonds Portfolio'!$H$3</f>
        <v>3.4781103997231621E-5</v>
      </c>
      <c r="C444" s="421">
        <f>'Bonds (CP)'!P446*'Bonds Portfolio'!$H$4</f>
        <v>1.1068137379863731E-3</v>
      </c>
      <c r="D444" s="421">
        <f>'Bonds (CP)'!Q446*'Bonds Portfolio'!$H$5</f>
        <v>1.694865793414019E-3</v>
      </c>
      <c r="E444" s="421">
        <f>'Bonds (CP)'!R446*'Bonds Portfolio'!$H$6</f>
        <v>1.5379809718777959E-3</v>
      </c>
      <c r="F444" s="421">
        <f>'Bonds (CP)'!S446*'Bonds Portfolio'!H$7</f>
        <v>5.9191324298170454E-4</v>
      </c>
      <c r="G444" s="422">
        <f t="shared" si="21"/>
        <v>4.9663548502571243E-3</v>
      </c>
      <c r="K444" s="24">
        <v>45876</v>
      </c>
      <c r="L444" s="423">
        <f>'Bonds (CP)'!AT475*'Final Portfolio'!$Y$3</f>
        <v>2.4159292035398129E-4</v>
      </c>
      <c r="M444" s="423">
        <f>'Bonds (CP)'!AU475*'Final Portfolio'!$Y$4</f>
        <v>9.0483248906750181E-3</v>
      </c>
      <c r="N444" s="423">
        <f>'Bonds (CP)'!AV475*'Final Portfolio'!$Y$5</f>
        <v>1.5489147172413563E-2</v>
      </c>
      <c r="O444" s="423">
        <f>'Bonds (CP)'!AW475*'Final Portfolio'!$Y$6</f>
        <v>2.2065459997405622E-2</v>
      </c>
      <c r="P444" s="423">
        <f>'Bonds (CP)'!AX475*'Final Portfolio'!$Y$7</f>
        <v>5.9656696293525369E-3</v>
      </c>
      <c r="Q444" s="423">
        <f>SUM(L444:P444)</f>
        <v>5.2810194610200714E-2</v>
      </c>
      <c r="U444" s="24">
        <v>45876</v>
      </c>
      <c r="V444" s="423">
        <f t="shared" si="22"/>
        <v>2.4768508938468795E-4</v>
      </c>
      <c r="W444" s="423">
        <f t="shared" si="22"/>
        <v>9.0544170597057251E-3</v>
      </c>
      <c r="X444" s="423">
        <f t="shared" si="22"/>
        <v>1.549523934144427E-2</v>
      </c>
      <c r="Y444" s="423">
        <f t="shared" si="20"/>
        <v>2.2071552166436328E-2</v>
      </c>
      <c r="Z444" s="423">
        <f t="shared" si="20"/>
        <v>5.971761798383244E-3</v>
      </c>
      <c r="AA444" s="423">
        <f t="shared" si="20"/>
        <v>5.2816286779231419E-2</v>
      </c>
    </row>
    <row r="445" spans="1:27">
      <c r="A445" s="24">
        <v>45838</v>
      </c>
      <c r="B445" s="421">
        <f>'Bonds (CP)'!O447*'Bonds Portfolio'!$H$3</f>
        <v>4.1802426343156272E-5</v>
      </c>
      <c r="C445" s="421">
        <f>'Bonds (CP)'!P447*'Bonds Portfolio'!$H$4</f>
        <v>3.8721568939716809E-4</v>
      </c>
      <c r="D445" s="421">
        <f>'Bonds (CP)'!Q447*'Bonds Portfolio'!$H$5</f>
        <v>7.5276029705039383E-4</v>
      </c>
      <c r="E445" s="421">
        <f>'Bonds (CP)'!R447*'Bonds Portfolio'!$H$6</f>
        <v>3.0939936576050032E-3</v>
      </c>
      <c r="F445" s="421">
        <f>'Bonds (CP)'!S447*'Bonds Portfolio'!H$7</f>
        <v>4.8179647921938375E-3</v>
      </c>
      <c r="G445" s="422">
        <f t="shared" si="21"/>
        <v>9.0937368625895586E-3</v>
      </c>
      <c r="K445" s="24">
        <v>45877</v>
      </c>
      <c r="L445" s="423">
        <f>'Bonds (CP)'!AT476*'Final Portfolio'!$Y$3</f>
        <v>2.3375243492119503E-4</v>
      </c>
      <c r="M445" s="423">
        <f>'Bonds (CP)'!AU476*'Final Portfolio'!$Y$4</f>
        <v>9.0006125226758018E-3</v>
      </c>
      <c r="N445" s="423">
        <f>'Bonds (CP)'!AV476*'Final Portfolio'!$Y$5</f>
        <v>1.4806895300662256E-2</v>
      </c>
      <c r="O445" s="423">
        <f>'Bonds (CP)'!AW476*'Final Portfolio'!$Y$6</f>
        <v>2.1148909827292249E-2</v>
      </c>
      <c r="P445" s="423">
        <f>'Bonds (CP)'!AX476*'Final Portfolio'!$Y$7</f>
        <v>5.8311273818933834E-3</v>
      </c>
      <c r="Q445" s="423">
        <f>SUM(L445:P445)</f>
        <v>5.1021297467444882E-2</v>
      </c>
      <c r="U445" s="24">
        <v>45877</v>
      </c>
      <c r="V445" s="423">
        <f t="shared" si="22"/>
        <v>2.3984460395190169E-4</v>
      </c>
      <c r="W445" s="423">
        <f t="shared" si="22"/>
        <v>9.0067046917065088E-3</v>
      </c>
      <c r="X445" s="423">
        <f t="shared" si="22"/>
        <v>1.4812987469692963E-2</v>
      </c>
      <c r="Y445" s="423">
        <f t="shared" si="20"/>
        <v>2.1155001996322954E-2</v>
      </c>
      <c r="Z445" s="423">
        <f t="shared" si="20"/>
        <v>5.8372195509240905E-3</v>
      </c>
      <c r="AA445" s="423">
        <f t="shared" si="20"/>
        <v>5.1027389636475587E-2</v>
      </c>
    </row>
    <row r="446" spans="1:27">
      <c r="A446" s="24">
        <v>45839</v>
      </c>
      <c r="B446" s="421">
        <f>'Bonds (CP)'!O448*'Bonds Portfolio'!$H$3</f>
        <v>4.645519154097411E-6</v>
      </c>
      <c r="C446" s="421">
        <f>'Bonds (CP)'!P448*'Bonds Portfolio'!$H$4</f>
        <v>-5.5274979960714179E-5</v>
      </c>
      <c r="D446" s="421">
        <f>'Bonds (CP)'!Q448*'Bonds Portfolio'!$H$5</f>
        <v>-9.3956647494571909E-5</v>
      </c>
      <c r="E446" s="421">
        <f>'Bonds (CP)'!R448*'Bonds Portfolio'!$H$6</f>
        <v>-5.1284733726592588E-4</v>
      </c>
      <c r="F446" s="421">
        <f>'Bonds (CP)'!S448*'Bonds Portfolio'!H$7</f>
        <v>4.0198243537789606E-4</v>
      </c>
      <c r="G446" s="422">
        <f t="shared" si="21"/>
        <v>-2.5545101018921852E-4</v>
      </c>
      <c r="K446" s="24">
        <v>45880</v>
      </c>
      <c r="L446" s="423">
        <f>'Bonds (CP)'!AT477*'Final Portfolio'!$Y$3</f>
        <v>2.2415167892265276E-4</v>
      </c>
      <c r="M446" s="423">
        <f>'Bonds (CP)'!AU477*'Final Portfolio'!$Y$4</f>
        <v>8.4906361721712453E-3</v>
      </c>
      <c r="N446" s="423">
        <f>'Bonds (CP)'!AV477*'Final Portfolio'!$Y$5</f>
        <v>1.4392814787883651E-2</v>
      </c>
      <c r="O446" s="423">
        <f>'Bonds (CP)'!AW477*'Final Portfolio'!$Y$6</f>
        <v>1.9792407146202892E-2</v>
      </c>
      <c r="P446" s="423">
        <f>'Bonds (CP)'!AX477*'Final Portfolio'!$Y$7</f>
        <v>5.6365839165553799E-3</v>
      </c>
      <c r="Q446" s="423">
        <f>SUM(L446:P446)</f>
        <v>4.8536593701735818E-2</v>
      </c>
      <c r="U446" s="24">
        <v>45880</v>
      </c>
      <c r="V446" s="423">
        <f t="shared" si="22"/>
        <v>2.3024384795335942E-4</v>
      </c>
      <c r="W446" s="423">
        <f t="shared" si="22"/>
        <v>8.4967283412019524E-3</v>
      </c>
      <c r="X446" s="423">
        <f t="shared" si="22"/>
        <v>1.4398906956914358E-2</v>
      </c>
      <c r="Y446" s="423">
        <f t="shared" si="20"/>
        <v>1.9798499315233597E-2</v>
      </c>
      <c r="Z446" s="423">
        <f t="shared" si="20"/>
        <v>5.6426760855860869E-3</v>
      </c>
      <c r="AA446" s="423">
        <f t="shared" si="20"/>
        <v>4.8542685870766523E-2</v>
      </c>
    </row>
    <row r="447" spans="1:27">
      <c r="A447" s="24">
        <v>45840</v>
      </c>
      <c r="B447" s="421">
        <f>'Bonds (CP)'!O449*'Bonds Portfolio'!$H$3</f>
        <v>2.7902134305050196E-5</v>
      </c>
      <c r="C447" s="421">
        <f>'Bonds (CP)'!P449*'Bonds Portfolio'!$H$4</f>
        <v>2.2127158948387126E-4</v>
      </c>
      <c r="D447" s="421">
        <f>'Bonds (CP)'!Q449*'Bonds Portfolio'!$H$5</f>
        <v>8.4769250184386869E-4</v>
      </c>
      <c r="E447" s="421">
        <f>'Bonds (CP)'!R449*'Bonds Portfolio'!$H$6</f>
        <v>1.201167796253696E-3</v>
      </c>
      <c r="F447" s="421">
        <f>'Bonds (CP)'!S449*'Bonds Portfolio'!H$7</f>
        <v>2.0113288570014688E-4</v>
      </c>
      <c r="G447" s="422">
        <f t="shared" si="21"/>
        <v>2.4991669075866332E-3</v>
      </c>
      <c r="K447" s="24">
        <v>45881</v>
      </c>
      <c r="L447" s="423">
        <f>'Bonds (CP)'!AT478*'Final Portfolio'!$Y$3</f>
        <v>2.1966341895482744E-4</v>
      </c>
      <c r="M447" s="423">
        <f>'Bonds (CP)'!AU478*'Final Portfolio'!$Y$4</f>
        <v>8.7475603030916452E-3</v>
      </c>
      <c r="N447" s="423">
        <f>'Bonds (CP)'!AV478*'Final Portfolio'!$Y$5</f>
        <v>1.5102811084126658E-2</v>
      </c>
      <c r="O447" s="423">
        <f>'Bonds (CP)'!AW478*'Final Portfolio'!$Y$6</f>
        <v>2.1216783451606467E-2</v>
      </c>
      <c r="P447" s="423">
        <f>'Bonds (CP)'!AX478*'Final Portfolio'!$Y$7</f>
        <v>6.0208301267225713E-3</v>
      </c>
      <c r="Q447" s="423">
        <f>SUM(L447:P447)</f>
        <v>5.1307648384502164E-2</v>
      </c>
      <c r="U447" s="24">
        <v>45881</v>
      </c>
      <c r="V447" s="423">
        <f t="shared" si="22"/>
        <v>2.257555879855341E-4</v>
      </c>
      <c r="W447" s="423">
        <f t="shared" si="22"/>
        <v>8.7536524721223523E-3</v>
      </c>
      <c r="X447" s="423">
        <f t="shared" si="22"/>
        <v>1.5108903253157365E-2</v>
      </c>
      <c r="Y447" s="423">
        <f t="shared" si="20"/>
        <v>2.1222875620637172E-2</v>
      </c>
      <c r="Z447" s="423">
        <f t="shared" si="20"/>
        <v>6.0269222957532783E-3</v>
      </c>
      <c r="AA447" s="423">
        <f t="shared" si="20"/>
        <v>5.1313740553532869E-2</v>
      </c>
    </row>
    <row r="448" spans="1:27">
      <c r="A448" s="24">
        <v>45841</v>
      </c>
      <c r="B448" s="421">
        <f>'Bonds (CP)'!O450*'Bonds Portfolio'!$H$3</f>
        <v>2.3271969433835427E-5</v>
      </c>
      <c r="C448" s="421">
        <f>'Bonds (CP)'!P450*'Bonds Portfolio'!$H$4</f>
        <v>5.5309214095585087E-5</v>
      </c>
      <c r="D448" s="421">
        <f>'Bonds (CP)'!Q450*'Bonds Portfolio'!$H$5</f>
        <v>-3.7585118140561391E-4</v>
      </c>
      <c r="E448" s="421">
        <f>'Bonds (CP)'!R450*'Bonds Portfolio'!$H$6</f>
        <v>-5.1327410479897698E-4</v>
      </c>
      <c r="F448" s="421">
        <f>'Bonds (CP)'!S450*'Bonds Portfolio'!H$7</f>
        <v>-4.0167655464845456E-4</v>
      </c>
      <c r="G448" s="422">
        <f t="shared" si="21"/>
        <v>-1.212220657323625E-3</v>
      </c>
      <c r="K448" s="24">
        <v>45882</v>
      </c>
      <c r="L448" s="423">
        <f>'Bonds (CP)'!AT479*'Final Portfolio'!$Y$3</f>
        <v>1.8827897109520154E-4</v>
      </c>
      <c r="M448" s="423">
        <f>'Bonds (CP)'!AU479*'Final Portfolio'!$Y$4</f>
        <v>7.4013350652467657E-3</v>
      </c>
      <c r="N448" s="423">
        <f>'Bonds (CP)'!AV479*'Final Portfolio'!$Y$5</f>
        <v>1.2561918639981561E-2</v>
      </c>
      <c r="O448" s="423">
        <f>'Bonds (CP)'!AW479*'Final Portfolio'!$Y$6</f>
        <v>1.9809269669968751E-2</v>
      </c>
      <c r="P448" s="423">
        <f>'Bonds (CP)'!AX479*'Final Portfolio'!$Y$7</f>
        <v>6.1765965261415352E-3</v>
      </c>
      <c r="Q448" s="423">
        <f>SUM(L448:P448)</f>
        <v>4.6137398872433809E-2</v>
      </c>
      <c r="U448" s="24">
        <v>45882</v>
      </c>
      <c r="V448" s="423">
        <f t="shared" si="22"/>
        <v>1.943711401259082E-4</v>
      </c>
      <c r="W448" s="423">
        <f t="shared" si="22"/>
        <v>7.4074272342774727E-3</v>
      </c>
      <c r="X448" s="423">
        <f t="shared" si="22"/>
        <v>1.2568010809012268E-2</v>
      </c>
      <c r="Y448" s="423">
        <f t="shared" si="20"/>
        <v>1.9815361838999457E-2</v>
      </c>
      <c r="Z448" s="423">
        <f t="shared" si="20"/>
        <v>6.1826886951722422E-3</v>
      </c>
      <c r="AA448" s="423">
        <f t="shared" si="20"/>
        <v>4.6143491041464514E-2</v>
      </c>
    </row>
    <row r="449" spans="1:27">
      <c r="A449" s="24">
        <v>45842</v>
      </c>
      <c r="B449" s="421">
        <f>'Bonds (CP)'!O451*'Bonds Portfolio'!$H$3</f>
        <v>-2.7897293546151935E-5</v>
      </c>
      <c r="C449" s="421">
        <f>'Bonds (CP)'!P451*'Bonds Portfolio'!$H$4</f>
        <v>-2.7628361820263692E-4</v>
      </c>
      <c r="D449" s="421">
        <f>'Bonds (CP)'!Q451*'Bonds Portfolio'!$H$5</f>
        <v>-9.3995860039152034E-5</v>
      </c>
      <c r="E449" s="421">
        <f>'Bonds (CP)'!R451*'Bonds Portfolio'!$H$6</f>
        <v>0</v>
      </c>
      <c r="F449" s="421">
        <f>'Bonds (CP)'!S451*'Bonds Portfolio'!H$7</f>
        <v>8.0571320409815396E-4</v>
      </c>
      <c r="G449" s="422">
        <f t="shared" si="21"/>
        <v>4.0753643231021308E-4</v>
      </c>
      <c r="K449" s="24">
        <v>45883</v>
      </c>
      <c r="L449" s="423">
        <f>'Bonds (CP)'!AT480*'Final Portfolio'!$Y$3</f>
        <v>1.6326890830465013E-4</v>
      </c>
      <c r="M449" s="423">
        <f>'Bonds (CP)'!AU480*'Final Portfolio'!$Y$4</f>
        <v>7.0182408937488816E-3</v>
      </c>
      <c r="N449" s="423">
        <f>'Bonds (CP)'!AV480*'Final Portfolio'!$Y$5</f>
        <v>1.3405365240992487E-2</v>
      </c>
      <c r="O449" s="423">
        <f>'Bonds (CP)'!AW480*'Final Portfolio'!$Y$6</f>
        <v>2.2198018788315583E-2</v>
      </c>
      <c r="P449" s="423">
        <f>'Bonds (CP)'!AX480*'Final Portfolio'!$Y$7</f>
        <v>7.0830993521792222E-3</v>
      </c>
      <c r="Q449" s="423">
        <f>SUM(L449:P449)</f>
        <v>4.9867993183540821E-2</v>
      </c>
      <c r="U449" s="24">
        <v>45883</v>
      </c>
      <c r="V449" s="423">
        <f t="shared" si="22"/>
        <v>1.6936107733535679E-4</v>
      </c>
      <c r="W449" s="423">
        <f t="shared" si="22"/>
        <v>7.0243330627795886E-3</v>
      </c>
      <c r="X449" s="423">
        <f t="shared" si="22"/>
        <v>1.3411457410023194E-2</v>
      </c>
      <c r="Y449" s="423">
        <f t="shared" si="20"/>
        <v>2.2204110957346288E-2</v>
      </c>
      <c r="Z449" s="423">
        <f t="shared" si="20"/>
        <v>7.0891915212099293E-3</v>
      </c>
      <c r="AA449" s="423">
        <f t="shared" si="20"/>
        <v>4.9874085352571526E-2</v>
      </c>
    </row>
    <row r="450" spans="1:27">
      <c r="A450" s="24">
        <v>45845</v>
      </c>
      <c r="B450" s="421">
        <f>'Bonds (CP)'!O452*'Bonds Portfolio'!$H$3</f>
        <v>4.65762947514742E-5</v>
      </c>
      <c r="C450" s="421">
        <f>'Bonds (CP)'!P452*'Bonds Portfolio'!$H$4</f>
        <v>-5.526996331972356E-5</v>
      </c>
      <c r="D450" s="421">
        <f>'Bonds (CP)'!Q452*'Bonds Portfolio'!$H$5</f>
        <v>-5.6319432319658347E-4</v>
      </c>
      <c r="E450" s="421">
        <f>'Bonds (CP)'!R452*'Bonds Portfolio'!$H$6</f>
        <v>-6.8363821745276606E-4</v>
      </c>
      <c r="F450" s="421">
        <f>'Bonds (CP)'!S452*'Bonds Portfolio'!H$7</f>
        <v>-1.0034389320609629E-3</v>
      </c>
      <c r="G450" s="422">
        <f t="shared" si="21"/>
        <v>-2.2589651412785617E-3</v>
      </c>
      <c r="K450" s="24">
        <v>45884</v>
      </c>
      <c r="L450" s="423">
        <f>'Bonds (CP)'!AT481*'Final Portfolio'!$Y$3</f>
        <v>2.0086717989558299E-4</v>
      </c>
      <c r="M450" s="423">
        <f>'Bonds (CP)'!AU481*'Final Portfolio'!$Y$4</f>
        <v>9.0056350913437552E-3</v>
      </c>
      <c r="N450" s="423">
        <f>'Bonds (CP)'!AV481*'Final Portfolio'!$Y$5</f>
        <v>1.639524987325125E-2</v>
      </c>
      <c r="O450" s="423">
        <f>'Bonds (CP)'!AW481*'Final Portfolio'!$Y$6</f>
        <v>2.6329785556859102E-2</v>
      </c>
      <c r="P450" s="423">
        <f>'Bonds (CP)'!AX481*'Final Portfolio'!$Y$7</f>
        <v>8.4354560445755265E-3</v>
      </c>
      <c r="Q450" s="423">
        <f>SUM(L450:P450)</f>
        <v>6.0366993745925211E-2</v>
      </c>
      <c r="U450" s="24">
        <v>45884</v>
      </c>
      <c r="V450" s="423">
        <f t="shared" si="22"/>
        <v>2.0695934892628966E-4</v>
      </c>
      <c r="W450" s="423">
        <f t="shared" si="22"/>
        <v>9.0117272603744622E-3</v>
      </c>
      <c r="X450" s="423">
        <f t="shared" si="22"/>
        <v>1.6401342042281955E-2</v>
      </c>
      <c r="Y450" s="423">
        <f t="shared" si="20"/>
        <v>2.6335877725889807E-2</v>
      </c>
      <c r="Z450" s="423">
        <f t="shared" si="20"/>
        <v>8.4415482136062335E-3</v>
      </c>
      <c r="AA450" s="423">
        <f t="shared" si="20"/>
        <v>6.0373085914955917E-2</v>
      </c>
    </row>
    <row r="451" spans="1:27">
      <c r="A451" s="24">
        <v>45846</v>
      </c>
      <c r="B451" s="421">
        <f>'Bonds (CP)'!O453*'Bonds Portfolio'!$H$3</f>
        <v>-4.6568201563837346E-6</v>
      </c>
      <c r="C451" s="421">
        <f>'Bonds (CP)'!P453*'Bonds Portfolio'!$H$4</f>
        <v>0</v>
      </c>
      <c r="D451" s="421">
        <f>'Bonds (CP)'!Q453*'Bonds Portfolio'!$H$5</f>
        <v>1.879989704545975E-4</v>
      </c>
      <c r="E451" s="421">
        <f>'Bonds (CP)'!R453*'Bonds Portfolio'!$H$6</f>
        <v>1.7114302158656171E-4</v>
      </c>
      <c r="F451" s="421">
        <f>'Bonds (CP)'!S453*'Bonds Portfolio'!H$7</f>
        <v>0</v>
      </c>
      <c r="G451" s="422">
        <f t="shared" si="21"/>
        <v>3.5448517188477549E-4</v>
      </c>
      <c r="K451" s="24">
        <v>45887</v>
      </c>
      <c r="L451" s="423">
        <f>'Bonds (CP)'!AT482*'Final Portfolio'!$Y$3</f>
        <v>1.5531238969290539E-4</v>
      </c>
      <c r="M451" s="423">
        <f>'Bonds (CP)'!AU482*'Final Portfolio'!$Y$4</f>
        <v>8.0389740247014344E-3</v>
      </c>
      <c r="N451" s="423">
        <f>'Bonds (CP)'!AV482*'Final Portfolio'!$Y$5</f>
        <v>1.6241623180408334E-2</v>
      </c>
      <c r="O451" s="423">
        <f>'Bonds (CP)'!AW482*'Final Portfolio'!$Y$6</f>
        <v>2.8764898046615823E-2</v>
      </c>
      <c r="P451" s="423">
        <f>'Bonds (CP)'!AX482*'Final Portfolio'!$Y$7</f>
        <v>9.2797253006267344E-3</v>
      </c>
      <c r="Q451" s="423">
        <f>SUM(L451:P451)</f>
        <v>6.2480532942045232E-2</v>
      </c>
      <c r="U451" s="24">
        <v>45887</v>
      </c>
      <c r="V451" s="423">
        <f t="shared" si="22"/>
        <v>1.6140455872361206E-4</v>
      </c>
      <c r="W451" s="423">
        <f t="shared" si="22"/>
        <v>8.0450661937321415E-3</v>
      </c>
      <c r="X451" s="423">
        <f t="shared" si="22"/>
        <v>1.624771534943904E-2</v>
      </c>
      <c r="Y451" s="423">
        <f t="shared" si="22"/>
        <v>2.8770990215646528E-2</v>
      </c>
      <c r="Z451" s="423">
        <f t="shared" si="22"/>
        <v>9.2858174696574414E-3</v>
      </c>
      <c r="AA451" s="423">
        <f t="shared" si="22"/>
        <v>6.2486625111075937E-2</v>
      </c>
    </row>
    <row r="452" spans="1:27">
      <c r="A452" s="24">
        <v>45847</v>
      </c>
      <c r="B452" s="421">
        <f>'Bonds (CP)'!O454*'Bonds Portfolio'!$H$3</f>
        <v>-2.3282078012327289E-6</v>
      </c>
      <c r="C452" s="421">
        <f>'Bonds (CP)'!P454*'Bonds Portfolio'!$H$4</f>
        <v>-1.2662626693747275E-3</v>
      </c>
      <c r="D452" s="421">
        <f>'Bonds (CP)'!Q454*'Bonds Portfolio'!$H$5</f>
        <v>-1.7767872019378152E-3</v>
      </c>
      <c r="E452" s="421">
        <f>'Bonds (CP)'!R454*'Bonds Portfolio'!$H$6</f>
        <v>-1.5338563866814736E-3</v>
      </c>
      <c r="F452" s="421">
        <f>'Bonds (CP)'!S454*'Bonds Portfolio'!H$7</f>
        <v>0</v>
      </c>
      <c r="G452" s="422">
        <f t="shared" ref="G452:G511" si="23">SUM(B452:F452)</f>
        <v>-4.5792344657952493E-3</v>
      </c>
      <c r="K452" s="24">
        <v>45888</v>
      </c>
      <c r="L452" s="423">
        <f>'Bonds (CP)'!AT483*'Final Portfolio'!$Y$3</f>
        <v>1.4096916299559449E-4</v>
      </c>
      <c r="M452" s="423">
        <f>'Bonds (CP)'!AU483*'Final Portfolio'!$Y$4</f>
        <v>8.1674570486580389E-3</v>
      </c>
      <c r="N452" s="423">
        <f>'Bonds (CP)'!AV483*'Final Portfolio'!$Y$5</f>
        <v>1.7248500532470977E-2</v>
      </c>
      <c r="O452" s="423">
        <f>'Bonds (CP)'!AW483*'Final Portfolio'!$Y$6</f>
        <v>3.2750218010485034E-2</v>
      </c>
      <c r="P452" s="423">
        <f>'Bonds (CP)'!AX483*'Final Portfolio'!$Y$7</f>
        <v>1.1328536563986353E-2</v>
      </c>
      <c r="Q452" s="423">
        <f>SUM(L452:P452)</f>
        <v>6.9635681318596002E-2</v>
      </c>
      <c r="U452" s="24">
        <v>45888</v>
      </c>
      <c r="V452" s="423">
        <f t="shared" ref="V452:AA482" si="24">L452-$L$485</f>
        <v>1.4706133202630115E-4</v>
      </c>
      <c r="W452" s="423">
        <f t="shared" si="24"/>
        <v>8.1735492176887459E-3</v>
      </c>
      <c r="X452" s="423">
        <f t="shared" si="24"/>
        <v>1.7254592701501682E-2</v>
      </c>
      <c r="Y452" s="423">
        <f t="shared" si="24"/>
        <v>3.2756310179515739E-2</v>
      </c>
      <c r="Z452" s="423">
        <f t="shared" si="24"/>
        <v>1.133462873301706E-2</v>
      </c>
      <c r="AA452" s="423">
        <f t="shared" si="24"/>
        <v>6.9641773487626707E-2</v>
      </c>
    </row>
    <row r="453" spans="1:27">
      <c r="A453" s="24">
        <v>45848</v>
      </c>
      <c r="B453" s="421">
        <f>'Bonds (CP)'!O455*'Bonds Portfolio'!$H$3</f>
        <v>5.1318652624246757E-5</v>
      </c>
      <c r="C453" s="421">
        <f>'Bonds (CP)'!P455*'Bonds Portfolio'!$H$4</f>
        <v>7.1868728318761298E-4</v>
      </c>
      <c r="D453" s="421">
        <f>'Bonds (CP)'!Q455*'Bonds Portfolio'!$H$5</f>
        <v>9.4025327372603592E-4</v>
      </c>
      <c r="E453" s="421">
        <f>'Bonds (CP)'!R455*'Bonds Portfolio'!$H$6</f>
        <v>1.5431385550272213E-3</v>
      </c>
      <c r="F453" s="421">
        <f>'Bonds (CP)'!S455*'Bonds Portfolio'!H$7</f>
        <v>1.4120716842579133E-3</v>
      </c>
      <c r="G453" s="422">
        <f t="shared" si="23"/>
        <v>4.6654694488230302E-3</v>
      </c>
      <c r="K453" s="24">
        <v>45889</v>
      </c>
      <c r="L453" s="423">
        <f>'Bonds (CP)'!AT484*'Final Portfolio'!$Y$3</f>
        <v>1.5527128363476139E-4</v>
      </c>
      <c r="M453" s="423">
        <f>'Bonds (CP)'!AU484*'Final Portfolio'!$Y$4</f>
        <v>8.9211712264628852E-3</v>
      </c>
      <c r="N453" s="423">
        <f>'Bonds (CP)'!AV484*'Final Portfolio'!$Y$5</f>
        <v>1.7070120820850285E-2</v>
      </c>
      <c r="O453" s="423">
        <f>'Bonds (CP)'!AW484*'Final Portfolio'!$Y$6</f>
        <v>2.7731439241141517E-2</v>
      </c>
      <c r="P453" s="423">
        <f>'Bonds (CP)'!AX484*'Final Portfolio'!$Y$7</f>
        <v>9.0392059617934433E-3</v>
      </c>
      <c r="Q453" s="423">
        <f>SUM(L453:P453)</f>
        <v>6.2917208533882898E-2</v>
      </c>
      <c r="U453" s="24">
        <v>45889</v>
      </c>
      <c r="V453" s="423">
        <f t="shared" si="24"/>
        <v>1.6136345266546805E-4</v>
      </c>
      <c r="W453" s="423">
        <f t="shared" si="24"/>
        <v>8.9272633954935923E-3</v>
      </c>
      <c r="X453" s="423">
        <f t="shared" si="24"/>
        <v>1.707621298988099E-2</v>
      </c>
      <c r="Y453" s="423">
        <f t="shared" si="24"/>
        <v>2.7737531410172222E-2</v>
      </c>
      <c r="Z453" s="423">
        <f t="shared" si="24"/>
        <v>9.0452981308241504E-3</v>
      </c>
      <c r="AA453" s="423">
        <f t="shared" si="24"/>
        <v>6.2923300702913604E-2</v>
      </c>
    </row>
    <row r="454" spans="1:27">
      <c r="A454" s="24">
        <v>45849</v>
      </c>
      <c r="B454" s="421">
        <f>'Bonds (CP)'!O456*'Bonds Portfolio'!$H$3</f>
        <v>-3.2617578023124464E-5</v>
      </c>
      <c r="C454" s="421">
        <f>'Bonds (CP)'!P456*'Bonds Portfolio'!$H$4</f>
        <v>-5.5214837307608458E-5</v>
      </c>
      <c r="D454" s="421">
        <f>'Bonds (CP)'!Q456*'Bonds Portfolio'!$H$5</f>
        <v>-9.385871821623141E-5</v>
      </c>
      <c r="E454" s="421">
        <f>'Bonds (CP)'!R456*'Bonds Portfolio'!$H$6</f>
        <v>-3.4190618386469864E-4</v>
      </c>
      <c r="F454" s="421">
        <f>'Bonds (CP)'!S456*'Bonds Portfolio'!H$7</f>
        <v>-8.0448432560598234E-4</v>
      </c>
      <c r="G454" s="422">
        <f t="shared" si="23"/>
        <v>-1.3280816430176453E-3</v>
      </c>
      <c r="K454" s="24">
        <v>45890</v>
      </c>
      <c r="L454" s="423">
        <f>'Bonds (CP)'!AT485*'Final Portfolio'!$Y$3</f>
        <v>1.1890082790206203E-4</v>
      </c>
      <c r="M454" s="423">
        <f>'Bonds (CP)'!AU485*'Final Portfolio'!$Y$4</f>
        <v>6.880307706487265E-3</v>
      </c>
      <c r="N454" s="423">
        <f>'Bonds (CP)'!AV485*'Final Portfolio'!$Y$5</f>
        <v>1.3385366995047696E-2</v>
      </c>
      <c r="O454" s="423">
        <f>'Bonds (CP)'!AW485*'Final Portfolio'!$Y$6</f>
        <v>2.2424961340361073E-2</v>
      </c>
      <c r="P454" s="423">
        <f>'Bonds (CP)'!AX485*'Final Portfolio'!$Y$7</f>
        <v>7.1928133354654906E-3</v>
      </c>
      <c r="Q454" s="423">
        <f>SUM(L454:P454)</f>
        <v>5.0002350205263585E-2</v>
      </c>
      <c r="U454" s="24">
        <v>45890</v>
      </c>
      <c r="V454" s="423">
        <f t="shared" si="24"/>
        <v>1.2499299693276869E-4</v>
      </c>
      <c r="W454" s="423">
        <f t="shared" si="24"/>
        <v>6.886399875517972E-3</v>
      </c>
      <c r="X454" s="423">
        <f t="shared" si="24"/>
        <v>1.3391459164078403E-2</v>
      </c>
      <c r="Y454" s="423">
        <f t="shared" si="24"/>
        <v>2.2431053509391778E-2</v>
      </c>
      <c r="Z454" s="423">
        <f t="shared" si="24"/>
        <v>7.1989055044961977E-3</v>
      </c>
      <c r="AA454" s="423">
        <f t="shared" si="24"/>
        <v>5.000844237429429E-2</v>
      </c>
    </row>
    <row r="455" spans="1:27">
      <c r="A455" s="24">
        <v>45852</v>
      </c>
      <c r="B455" s="421">
        <f>'Bonds (CP)'!O457*'Bonds Portfolio'!$H$3</f>
        <v>4.200261210274512E-5</v>
      </c>
      <c r="C455" s="421">
        <f>'Bonds (CP)'!P457*'Bonds Portfolio'!$H$4</f>
        <v>1.6574427117297397E-4</v>
      </c>
      <c r="D455" s="421">
        <f>'Bonds (CP)'!Q457*'Bonds Portfolio'!$H$5</f>
        <v>4.6996628651602612E-4</v>
      </c>
      <c r="E455" s="421">
        <f>'Bonds (CP)'!R457*'Bonds Portfolio'!$H$6</f>
        <v>1.2009171797104212E-3</v>
      </c>
      <c r="F455" s="421">
        <f>'Bonds (CP)'!S457*'Bonds Portfolio'!H$7</f>
        <v>2.2302739603838268E-3</v>
      </c>
      <c r="G455" s="422">
        <f t="shared" si="23"/>
        <v>4.1089043098859936E-3</v>
      </c>
      <c r="K455" s="24">
        <v>45891</v>
      </c>
      <c r="L455" s="423">
        <f>'Bonds (CP)'!AT486*'Final Portfolio'!$Y$3</f>
        <v>1.535881366404812E-4</v>
      </c>
      <c r="M455" s="423">
        <f>'Bonds (CP)'!AU486*'Final Portfolio'!$Y$4</f>
        <v>7.7743507524027852E-3</v>
      </c>
      <c r="N455" s="423">
        <f>'Bonds (CP)'!AV486*'Final Portfolio'!$Y$5</f>
        <v>1.4375916871953902E-2</v>
      </c>
      <c r="O455" s="423">
        <f>'Bonds (CP)'!AW486*'Final Portfolio'!$Y$6</f>
        <v>2.2174327151740461E-2</v>
      </c>
      <c r="P455" s="423">
        <f>'Bonds (CP)'!AX486*'Final Portfolio'!$Y$7</f>
        <v>7.0938303236320749E-3</v>
      </c>
      <c r="Q455" s="423">
        <f>SUM(L455:P455)</f>
        <v>5.1572013236369701E-2</v>
      </c>
      <c r="U455" s="24">
        <v>45891</v>
      </c>
      <c r="V455" s="423">
        <f t="shared" si="24"/>
        <v>1.5968030567118787E-4</v>
      </c>
      <c r="W455" s="423">
        <f t="shared" si="24"/>
        <v>7.7804429214334923E-3</v>
      </c>
      <c r="X455" s="423">
        <f t="shared" si="24"/>
        <v>1.4382009040984609E-2</v>
      </c>
      <c r="Y455" s="423">
        <f t="shared" si="24"/>
        <v>2.2180419320771166E-2</v>
      </c>
      <c r="Z455" s="423">
        <f t="shared" si="24"/>
        <v>7.0999224926627819E-3</v>
      </c>
      <c r="AA455" s="423">
        <f t="shared" si="24"/>
        <v>5.1578105405400407E-2</v>
      </c>
    </row>
    <row r="456" spans="1:27">
      <c r="A456" s="24">
        <v>45853</v>
      </c>
      <c r="B456" s="421">
        <f>'Bonds (CP)'!O458*'Bonds Portfolio'!$H$3</f>
        <v>3.9727938611790227E-5</v>
      </c>
      <c r="C456" s="421">
        <f>'Bonds (CP)'!P458*'Bonds Portfolio'!$H$4</f>
        <v>1.275469591032051E-3</v>
      </c>
      <c r="D456" s="421">
        <f>'Bonds (CP)'!Q458*'Bonds Portfolio'!$H$5</f>
        <v>2.2680510519689861E-3</v>
      </c>
      <c r="E456" s="421">
        <f>'Bonds (CP)'!R458*'Bonds Portfolio'!$H$6</f>
        <v>4.6800301757506024E-3</v>
      </c>
      <c r="F456" s="421">
        <f>'Bonds (CP)'!S458*'Bonds Portfolio'!H$7</f>
        <v>5.7948400331087682E-3</v>
      </c>
      <c r="G456" s="422">
        <f t="shared" si="23"/>
        <v>1.4058118790472198E-2</v>
      </c>
      <c r="K456" s="24">
        <v>45894</v>
      </c>
      <c r="L456" s="423">
        <f>'Bonds (CP)'!AT487*'Final Portfolio'!$Y$3</f>
        <v>1.368049426301865E-4</v>
      </c>
      <c r="M456" s="423">
        <f>'Bonds (CP)'!AU487*'Final Portfolio'!$Y$4</f>
        <v>7.0729814899311095E-3</v>
      </c>
      <c r="N456" s="423">
        <f>'Bonds (CP)'!AV487*'Final Portfolio'!$Y$5</f>
        <v>1.2684330802801307E-2</v>
      </c>
      <c r="O456" s="423">
        <f>'Bonds (CP)'!AW487*'Final Portfolio'!$Y$6</f>
        <v>1.9088477494831346E-2</v>
      </c>
      <c r="P456" s="423">
        <f>'Bonds (CP)'!AX487*'Final Portfolio'!$Y$7</f>
        <v>5.3946917230953484E-3</v>
      </c>
      <c r="Q456" s="423">
        <f>SUM(L456:P456)</f>
        <v>4.4377286453289297E-2</v>
      </c>
      <c r="U456" s="24">
        <v>45894</v>
      </c>
      <c r="V456" s="423">
        <f t="shared" si="24"/>
        <v>1.4289711166089316E-4</v>
      </c>
      <c r="W456" s="423">
        <f t="shared" si="24"/>
        <v>7.0790736589618165E-3</v>
      </c>
      <c r="X456" s="423">
        <f t="shared" si="24"/>
        <v>1.2690422971832014E-2</v>
      </c>
      <c r="Y456" s="423">
        <f t="shared" si="24"/>
        <v>1.9094569663862051E-2</v>
      </c>
      <c r="Z456" s="423">
        <f t="shared" si="24"/>
        <v>5.4007838921260555E-3</v>
      </c>
      <c r="AA456" s="423">
        <f t="shared" si="24"/>
        <v>4.4383378622320002E-2</v>
      </c>
    </row>
    <row r="457" spans="1:27">
      <c r="A457" s="24">
        <v>45854</v>
      </c>
      <c r="B457" s="421">
        <f>'Bonds (CP)'!O459*'Bonds Portfolio'!$H$3</f>
        <v>1.2679165936569091E-4</v>
      </c>
      <c r="C457" s="421">
        <f>'Bonds (CP)'!P459*'Bonds Portfolio'!$H$4</f>
        <v>1.110851485746453E-3</v>
      </c>
      <c r="D457" s="421">
        <f>'Bonds (CP)'!Q459*'Bonds Portfolio'!$H$5</f>
        <v>1.2281427343025866E-3</v>
      </c>
      <c r="E457" s="421">
        <f>'Bonds (CP)'!R459*'Bonds Portfolio'!$H$6</f>
        <v>1.20944714016615E-3</v>
      </c>
      <c r="F457" s="421">
        <f>'Bonds (CP)'!S459*'Bonds Portfolio'!H$7</f>
        <v>6.2199123748103019E-4</v>
      </c>
      <c r="G457" s="422">
        <f t="shared" si="23"/>
        <v>4.2972242570619105E-3</v>
      </c>
      <c r="K457" s="24">
        <v>45895</v>
      </c>
      <c r="L457" s="423">
        <f>'Bonds (CP)'!AT488*'Final Portfolio'!$Y$3</f>
        <v>1.0485505330866118E-4</v>
      </c>
      <c r="M457" s="423">
        <f>'Bonds (CP)'!AU488*'Final Portfolio'!$Y$4</f>
        <v>4.862674194639087E-3</v>
      </c>
      <c r="N457" s="423">
        <f>'Bonds (CP)'!AV488*'Final Portfolio'!$Y$5</f>
        <v>7.6686816789322699E-3</v>
      </c>
      <c r="O457" s="423">
        <f>'Bonds (CP)'!AW488*'Final Portfolio'!$Y$6</f>
        <v>1.0929816811928736E-2</v>
      </c>
      <c r="P457" s="423">
        <f>'Bonds (CP)'!AX488*'Final Portfolio'!$Y$7</f>
        <v>3.0390862884069644E-3</v>
      </c>
      <c r="Q457" s="423">
        <f>SUM(L457:P457)</f>
        <v>2.6605114027215718E-2</v>
      </c>
      <c r="U457" s="24">
        <v>45895</v>
      </c>
      <c r="V457" s="423">
        <f t="shared" si="24"/>
        <v>1.1094722233936786E-4</v>
      </c>
      <c r="W457" s="423">
        <f t="shared" si="24"/>
        <v>4.868766363669794E-3</v>
      </c>
      <c r="X457" s="423">
        <f t="shared" si="24"/>
        <v>7.6747738479629769E-3</v>
      </c>
      <c r="Y457" s="423">
        <f t="shared" si="24"/>
        <v>1.0935908980959443E-2</v>
      </c>
      <c r="Z457" s="423">
        <f t="shared" si="24"/>
        <v>3.045178457437671E-3</v>
      </c>
      <c r="AA457" s="423">
        <f t="shared" si="24"/>
        <v>2.6611206196246424E-2</v>
      </c>
    </row>
    <row r="458" spans="1:27">
      <c r="A458" s="24">
        <v>45855</v>
      </c>
      <c r="B458" s="421">
        <f>'Bonds (CP)'!O460*'Bonds Portfolio'!$H$3</f>
        <v>3.5266251425567056E-5</v>
      </c>
      <c r="C458" s="421">
        <f>'Bonds (CP)'!P460*'Bonds Portfolio'!$H$4</f>
        <v>2.2195697309679118E-4</v>
      </c>
      <c r="D458" s="421">
        <f>'Bonds (CP)'!Q460*'Bonds Portfolio'!$H$5</f>
        <v>2.8307439640247185E-4</v>
      </c>
      <c r="E458" s="421">
        <f>'Bonds (CP)'!R460*'Bonds Portfolio'!$H$6</f>
        <v>6.911996835918089E-4</v>
      </c>
      <c r="F458" s="421">
        <f>'Bonds (CP)'!S460*'Bonds Portfolio'!H$7</f>
        <v>6.233512112702518E-4</v>
      </c>
      <c r="G458" s="422">
        <f t="shared" si="23"/>
        <v>1.8548485157868909E-3</v>
      </c>
      <c r="K458" s="24">
        <v>45896</v>
      </c>
      <c r="L458" s="423">
        <f>'Bonds (CP)'!AT489*'Final Portfolio'!$Y$3</f>
        <v>5.1074321944346581E-5</v>
      </c>
      <c r="M458" s="423">
        <f>'Bonds (CP)'!AU489*'Final Portfolio'!$Y$4</f>
        <v>3.6098300204693776E-3</v>
      </c>
      <c r="N458" s="423">
        <f>'Bonds (CP)'!AV489*'Final Portfolio'!$Y$5</f>
        <v>6.430066751954136E-3</v>
      </c>
      <c r="O458" s="423">
        <f>'Bonds (CP)'!AW489*'Final Portfolio'!$Y$6</f>
        <v>1.0480439246593243E-2</v>
      </c>
      <c r="P458" s="423">
        <f>'Bonds (CP)'!AX489*'Final Portfolio'!$Y$7</f>
        <v>3.1191021726924761E-3</v>
      </c>
      <c r="Q458" s="423">
        <f>SUM(L458:P458)</f>
        <v>2.3690512513653582E-2</v>
      </c>
      <c r="U458" s="24">
        <v>45896</v>
      </c>
      <c r="V458" s="423">
        <f t="shared" si="24"/>
        <v>5.7166490975053251E-5</v>
      </c>
      <c r="W458" s="423">
        <f t="shared" si="24"/>
        <v>3.6159221895000842E-3</v>
      </c>
      <c r="X458" s="423">
        <f t="shared" si="24"/>
        <v>6.4361589209848431E-3</v>
      </c>
      <c r="Y458" s="423">
        <f t="shared" si="24"/>
        <v>1.0486531415623951E-2</v>
      </c>
      <c r="Z458" s="423">
        <f t="shared" si="24"/>
        <v>3.1251943417231827E-3</v>
      </c>
      <c r="AA458" s="423">
        <f t="shared" si="24"/>
        <v>2.3696604682684287E-2</v>
      </c>
    </row>
    <row r="459" spans="1:27">
      <c r="A459" s="24">
        <v>45856</v>
      </c>
      <c r="B459" s="421">
        <f>'Bonds (CP)'!O461*'Bonds Portfolio'!$H$3</f>
        <v>4.0028114566863236E-5</v>
      </c>
      <c r="C459" s="421">
        <f>'Bonds (CP)'!P461*'Bonds Portfolio'!$H$4</f>
        <v>7.7848684533789658E-4</v>
      </c>
      <c r="D459" s="421">
        <f>'Bonds (CP)'!Q461*'Bonds Portfolio'!$H$5</f>
        <v>9.4557917641410109E-4</v>
      </c>
      <c r="E459" s="421">
        <f>'Bonds (CP)'!R461*'Bonds Portfolio'!$H$6</f>
        <v>8.650987251582065E-4</v>
      </c>
      <c r="F459" s="421">
        <f>'Bonds (CP)'!S461*'Bonds Portfolio'!H$7</f>
        <v>2.0792779240921006E-4</v>
      </c>
      <c r="G459" s="422">
        <f t="shared" si="23"/>
        <v>2.8371206538862774E-3</v>
      </c>
      <c r="K459" s="24">
        <v>45897</v>
      </c>
      <c r="L459" s="423">
        <f>'Bonds (CP)'!AT490*'Final Portfolio'!$Y$3</f>
        <v>3.5214367461924304E-5</v>
      </c>
      <c r="M459" s="423">
        <f>'Bonds (CP)'!AU490*'Final Portfolio'!$Y$4</f>
        <v>3.0460037472714772E-3</v>
      </c>
      <c r="N459" s="423">
        <f>'Bonds (CP)'!AV490*'Final Portfolio'!$Y$5</f>
        <v>5.326241887671692E-3</v>
      </c>
      <c r="O459" s="423">
        <f>'Bonds (CP)'!AW490*'Final Portfolio'!$Y$6</f>
        <v>8.172416378982127E-3</v>
      </c>
      <c r="P459" s="423">
        <f>'Bonds (CP)'!AX490*'Final Portfolio'!$Y$7</f>
        <v>2.3972307602265828E-3</v>
      </c>
      <c r="Q459" s="423">
        <f>SUM(L459:P459)</f>
        <v>1.8977107141613804E-2</v>
      </c>
      <c r="U459" s="24">
        <v>45897</v>
      </c>
      <c r="V459" s="423">
        <f t="shared" si="24"/>
        <v>4.1306536492630974E-5</v>
      </c>
      <c r="W459" s="423">
        <f t="shared" si="24"/>
        <v>3.0520959163021838E-3</v>
      </c>
      <c r="X459" s="423">
        <f t="shared" si="24"/>
        <v>5.3323340567023991E-3</v>
      </c>
      <c r="Y459" s="423">
        <f t="shared" si="24"/>
        <v>8.178508548012834E-3</v>
      </c>
      <c r="Z459" s="423">
        <f t="shared" si="24"/>
        <v>2.4033229292572894E-3</v>
      </c>
      <c r="AA459" s="423">
        <f t="shared" si="24"/>
        <v>1.8983199310644509E-2</v>
      </c>
    </row>
    <row r="460" spans="1:27">
      <c r="A460" s="24">
        <v>45859</v>
      </c>
      <c r="B460" s="421">
        <f>'Bonds (CP)'!O462*'Bonds Portfolio'!$H$3</f>
        <v>1.1778148896893104E-5</v>
      </c>
      <c r="C460" s="421">
        <f>'Bonds (CP)'!P462*'Bonds Portfolio'!$H$4</f>
        <v>5.5551325991540779E-5</v>
      </c>
      <c r="D460" s="421">
        <f>'Bonds (CP)'!Q462*'Bonds Portfolio'!$H$5</f>
        <v>0</v>
      </c>
      <c r="E460" s="421">
        <f>'Bonds (CP)'!R462*'Bonds Portfolio'!$H$6</f>
        <v>6.9248950385025765E-4</v>
      </c>
      <c r="F460" s="421">
        <f>'Bonds (CP)'!S462*'Bonds Portfolio'!H$7</f>
        <v>1.8839613349652155E-3</v>
      </c>
      <c r="G460" s="422">
        <f t="shared" si="23"/>
        <v>2.6437803137039071E-3</v>
      </c>
      <c r="K460" s="24">
        <v>45898</v>
      </c>
      <c r="L460" s="423">
        <f>'Bonds (CP)'!AT491*'Final Portfolio'!$Y$3</f>
        <v>-2.1041557075224262E-5</v>
      </c>
      <c r="M460" s="423">
        <f>'Bonds (CP)'!AU491*'Final Portfolio'!$Y$4</f>
        <v>9.2811762899470908E-4</v>
      </c>
      <c r="N460" s="423">
        <f>'Bonds (CP)'!AV491*'Final Portfolio'!$Y$5</f>
        <v>2.7208933115124893E-3</v>
      </c>
      <c r="O460" s="423">
        <f>'Bonds (CP)'!AW491*'Final Portfolio'!$Y$6</f>
        <v>7.0290305567235504E-3</v>
      </c>
      <c r="P460" s="423">
        <f>'Bonds (CP)'!AX491*'Final Portfolio'!$Y$7</f>
        <v>2.6166685564525702E-3</v>
      </c>
      <c r="Q460" s="423">
        <f>SUM(L460:P460)</f>
        <v>1.3273668496608096E-2</v>
      </c>
      <c r="U460" s="24">
        <v>45898</v>
      </c>
      <c r="V460" s="423">
        <f t="shared" si="24"/>
        <v>-1.4949388044517592E-5</v>
      </c>
      <c r="W460" s="423">
        <f t="shared" si="24"/>
        <v>9.342097980254158E-4</v>
      </c>
      <c r="X460" s="423">
        <f t="shared" si="24"/>
        <v>2.7269854805431959E-3</v>
      </c>
      <c r="Y460" s="423">
        <f t="shared" si="24"/>
        <v>7.0351227257542575E-3</v>
      </c>
      <c r="Z460" s="423">
        <f t="shared" si="24"/>
        <v>2.6227607254832768E-3</v>
      </c>
      <c r="AA460" s="423">
        <f t="shared" si="24"/>
        <v>1.3279760665638803E-2</v>
      </c>
    </row>
    <row r="461" spans="1:27">
      <c r="A461" s="24">
        <v>45860</v>
      </c>
      <c r="B461" s="421">
        <f>'Bonds (CP)'!O463*'Bonds Portfolio'!$H$3</f>
        <v>-3.7637145615729353E-5</v>
      </c>
      <c r="C461" s="421">
        <f>'Bonds (CP)'!P463*'Bonds Portfolio'!$H$4</f>
        <v>-1.6655311675997008E-4</v>
      </c>
      <c r="D461" s="421">
        <f>'Bonds (CP)'!Q463*'Bonds Portfolio'!$H$5</f>
        <v>-2.8302216652059648E-4</v>
      </c>
      <c r="E461" s="421">
        <f>'Bonds (CP)'!R463*'Bonds Portfolio'!$H$6</f>
        <v>-1.0350057916063637E-3</v>
      </c>
      <c r="F461" s="421">
        <f>'Bonds (CP)'!S463*'Bonds Portfolio'!H$7</f>
        <v>-1.871006889404455E-3</v>
      </c>
      <c r="G461" s="422">
        <f t="shared" si="23"/>
        <v>-3.3932251099071144E-3</v>
      </c>
      <c r="K461" s="24">
        <v>45901</v>
      </c>
      <c r="L461" s="423">
        <f>'Bonds (CP)'!AT492*'Final Portfolio'!$Y$3</f>
        <v>-2.7173913043478936E-5</v>
      </c>
      <c r="M461" s="423">
        <f>'Bonds (CP)'!AU492*'Final Portfolio'!$Y$4</f>
        <v>9.2820246018366249E-4</v>
      </c>
      <c r="N461" s="423">
        <f>'Bonds (CP)'!AV492*'Final Portfolio'!$Y$5</f>
        <v>3.2684455289717284E-3</v>
      </c>
      <c r="O461" s="423">
        <f>'Bonds (CP)'!AW492*'Final Portfolio'!$Y$6</f>
        <v>7.2650630240013508E-3</v>
      </c>
      <c r="P461" s="423">
        <f>'Bonds (CP)'!AX492*'Final Portfolio'!$Y$7</f>
        <v>2.4151183893943817E-3</v>
      </c>
      <c r="Q461" s="423">
        <f>SUM(L461:P461)</f>
        <v>1.3849655489507645E-2</v>
      </c>
      <c r="U461" s="24">
        <v>45901</v>
      </c>
      <c r="V461" s="423">
        <f t="shared" si="24"/>
        <v>-2.1081744012772266E-5</v>
      </c>
      <c r="W461" s="423">
        <f t="shared" si="24"/>
        <v>9.342946292143692E-4</v>
      </c>
      <c r="X461" s="423">
        <f t="shared" si="24"/>
        <v>3.274537698002435E-3</v>
      </c>
      <c r="Y461" s="423">
        <f t="shared" si="24"/>
        <v>7.2711551930320579E-3</v>
      </c>
      <c r="Z461" s="423">
        <f t="shared" si="24"/>
        <v>2.4212105584250883E-3</v>
      </c>
      <c r="AA461" s="423">
        <f t="shared" si="24"/>
        <v>1.3855747658538352E-2</v>
      </c>
    </row>
    <row r="462" spans="1:27">
      <c r="A462" s="24">
        <v>45861</v>
      </c>
      <c r="B462" s="421">
        <f>'Bonds (CP)'!O464*'Bonds Portfolio'!$H$3</f>
        <v>2.3525280898875068E-6</v>
      </c>
      <c r="C462" s="421">
        <f>'Bonds (CP)'!P464*'Bonds Portfolio'!$H$4</f>
        <v>2.2228090435817371E-4</v>
      </c>
      <c r="D462" s="421">
        <f>'Bonds (CP)'!Q464*'Bonds Portfolio'!$H$5</f>
        <v>2.8337055987324457E-4</v>
      </c>
      <c r="E462" s="421">
        <f>'Bonds (CP)'!R464*'Bonds Portfolio'!$H$6</f>
        <v>1.0392238413891664E-3</v>
      </c>
      <c r="F462" s="421">
        <f>'Bonds (CP)'!S464*'Bonds Portfolio'!H$7</f>
        <v>1.4631073146539992E-3</v>
      </c>
      <c r="G462" s="422">
        <f t="shared" si="23"/>
        <v>3.0103351483644712E-3</v>
      </c>
      <c r="K462" s="24">
        <v>45902</v>
      </c>
      <c r="L462" s="423">
        <f>'Bonds (CP)'!AT493*'Final Portfolio'!$Y$3</f>
        <v>-1.2273165600069637E-5</v>
      </c>
      <c r="M462" s="423">
        <f>'Bonds (CP)'!AU493*'Final Portfolio'!$Y$4</f>
        <v>8.6593376542033697E-4</v>
      </c>
      <c r="N462" s="423">
        <f>'Bonds (CP)'!AV493*'Final Portfolio'!$Y$5</f>
        <v>2.9935846191436188E-3</v>
      </c>
      <c r="O462" s="423">
        <f>'Bonds (CP)'!AW493*'Final Portfolio'!$Y$6</f>
        <v>7.2559787499402754E-3</v>
      </c>
      <c r="P462" s="423">
        <f>'Bonds (CP)'!AX493*'Final Portfolio'!$Y$7</f>
        <v>2.7623271504250788E-3</v>
      </c>
      <c r="Q462" s="423">
        <f>SUM(L462:P462)</f>
        <v>1.3865551119329239E-2</v>
      </c>
      <c r="U462" s="24">
        <v>45902</v>
      </c>
      <c r="V462" s="423">
        <f t="shared" si="24"/>
        <v>-6.1809965693629658E-6</v>
      </c>
      <c r="W462" s="423">
        <f t="shared" si="24"/>
        <v>8.7202593445104368E-4</v>
      </c>
      <c r="X462" s="423">
        <f t="shared" si="24"/>
        <v>2.9996767881743255E-3</v>
      </c>
      <c r="Y462" s="423">
        <f t="shared" si="24"/>
        <v>7.2620709189709825E-3</v>
      </c>
      <c r="Z462" s="423">
        <f t="shared" si="24"/>
        <v>2.7684193194557854E-3</v>
      </c>
      <c r="AA462" s="423">
        <f t="shared" si="24"/>
        <v>1.3871643288359947E-2</v>
      </c>
    </row>
    <row r="463" spans="1:27">
      <c r="A463" s="24">
        <v>45862</v>
      </c>
      <c r="B463" s="421">
        <f>'Bonds (CP)'!O465*'Bonds Portfolio'!$H$3</f>
        <v>2.3527346150451048E-6</v>
      </c>
      <c r="C463" s="421">
        <f>'Bonds (CP)'!P465*'Bonds Portfolio'!$H$4</f>
        <v>3.336593229633049E-4</v>
      </c>
      <c r="D463" s="421">
        <f>'Bonds (CP)'!Q465*'Bonds Portfolio'!$H$5</f>
        <v>3.7804331589492019E-4</v>
      </c>
      <c r="E463" s="421">
        <f>'Bonds (CP)'!R465*'Bonds Portfolio'!$H$6</f>
        <v>6.930629871417526E-4</v>
      </c>
      <c r="F463" s="421">
        <f>'Bonds (CP)'!S465*'Bonds Portfolio'!H$7</f>
        <v>1.4706239074947708E-3</v>
      </c>
      <c r="G463" s="422">
        <f t="shared" si="23"/>
        <v>2.8777422681097939E-3</v>
      </c>
      <c r="K463" s="24">
        <v>45903</v>
      </c>
      <c r="L463" s="423">
        <f>'Bonds (CP)'!AT494*'Final Portfolio'!$Y$3</f>
        <v>1.6706234063132987E-5</v>
      </c>
      <c r="M463" s="423">
        <f>'Bonds (CP)'!AU494*'Final Portfolio'!$Y$4</f>
        <v>2.0486631340783032E-3</v>
      </c>
      <c r="N463" s="423">
        <f>'Bonds (CP)'!AV494*'Final Portfolio'!$Y$5</f>
        <v>4.9178986981889715E-3</v>
      </c>
      <c r="O463" s="423">
        <f>'Bonds (CP)'!AW494*'Final Portfolio'!$Y$6</f>
        <v>8.1877883430607427E-3</v>
      </c>
      <c r="P463" s="423">
        <f>'Bonds (CP)'!AX494*'Final Portfolio'!$Y$7</f>
        <v>2.9236627713912933E-3</v>
      </c>
      <c r="Q463" s="423">
        <f>SUM(L463:P463)</f>
        <v>1.8094719180782443E-2</v>
      </c>
      <c r="U463" s="24">
        <v>45903</v>
      </c>
      <c r="V463" s="423">
        <f t="shared" si="24"/>
        <v>2.2798403093839656E-5</v>
      </c>
      <c r="W463" s="423">
        <f t="shared" si="24"/>
        <v>2.0547553031090098E-3</v>
      </c>
      <c r="X463" s="423">
        <f t="shared" si="24"/>
        <v>4.9239908672196785E-3</v>
      </c>
      <c r="Y463" s="423">
        <f t="shared" si="24"/>
        <v>8.1938805120914497E-3</v>
      </c>
      <c r="Z463" s="423">
        <f t="shared" si="24"/>
        <v>2.9297549404219999E-3</v>
      </c>
      <c r="AA463" s="423">
        <f t="shared" si="24"/>
        <v>1.8100811349813149E-2</v>
      </c>
    </row>
    <row r="464" spans="1:27">
      <c r="A464" s="24">
        <v>45863</v>
      </c>
      <c r="B464" s="421">
        <f>'Bonds (CP)'!O466*'Bonds Portfolio'!$H$3</f>
        <v>-2.3506709937722459E-5</v>
      </c>
      <c r="C464" s="421">
        <f>'Bonds (CP)'!P466*'Bonds Portfolio'!$H$4</f>
        <v>0</v>
      </c>
      <c r="D464" s="421">
        <f>'Bonds (CP)'!Q466*'Bonds Portfolio'!$H$5</f>
        <v>6.6236452879093327E-4</v>
      </c>
      <c r="E464" s="421">
        <f>'Bonds (CP)'!R466*'Bonds Portfolio'!$H$6</f>
        <v>1.9134311446893893E-3</v>
      </c>
      <c r="F464" s="421">
        <f>'Bonds (CP)'!S466*'Bonds Portfolio'!H$7</f>
        <v>2.5436551124343744E-3</v>
      </c>
      <c r="G464" s="422">
        <f t="shared" si="23"/>
        <v>5.0959440759769745E-3</v>
      </c>
      <c r="K464" s="24">
        <v>45904</v>
      </c>
      <c r="L464" s="423">
        <f>'Bonds (CP)'!AT495*'Final Portfolio'!$Y$3</f>
        <v>1.8469656992083917E-5</v>
      </c>
      <c r="M464" s="423">
        <f>'Bonds (CP)'!AU495*'Final Portfolio'!$Y$4</f>
        <v>2.425025094327289E-3</v>
      </c>
      <c r="N464" s="423">
        <f>'Bonds (CP)'!AV495*'Final Portfolio'!$Y$5</f>
        <v>6.4416246991178053E-3</v>
      </c>
      <c r="O464" s="423">
        <f>'Bonds (CP)'!AW495*'Final Portfolio'!$Y$6</f>
        <v>1.0284556385993352E-2</v>
      </c>
      <c r="P464" s="423">
        <f>'Bonds (CP)'!AX495*'Final Portfolio'!$Y$7</f>
        <v>3.1613759065633618E-3</v>
      </c>
      <c r="Q464" s="423">
        <f>SUM(L464:P464)</f>
        <v>2.2331051742993893E-2</v>
      </c>
      <c r="U464" s="24">
        <v>45904</v>
      </c>
      <c r="V464" s="423">
        <f t="shared" si="24"/>
        <v>2.4561826022790587E-5</v>
      </c>
      <c r="W464" s="423">
        <f t="shared" si="24"/>
        <v>2.4311172633579956E-3</v>
      </c>
      <c r="X464" s="423">
        <f t="shared" si="24"/>
        <v>6.4477168681485123E-3</v>
      </c>
      <c r="Y464" s="423">
        <f t="shared" si="24"/>
        <v>1.0290648555024059E-2</v>
      </c>
      <c r="Z464" s="423">
        <f t="shared" si="24"/>
        <v>3.1674680755940684E-3</v>
      </c>
      <c r="AA464" s="423">
        <f t="shared" si="24"/>
        <v>2.2337143912024598E-2</v>
      </c>
    </row>
    <row r="465" spans="1:27">
      <c r="A465" s="24">
        <v>45866</v>
      </c>
      <c r="B465" s="421">
        <f>'Bonds (CP)'!O467*'Bonds Portfolio'!$H$3</f>
        <v>3.2949855097919304E-5</v>
      </c>
      <c r="C465" s="421">
        <f>'Bonds (CP)'!P467*'Bonds Portfolio'!$H$4</f>
        <v>1.6683377446024216E-4</v>
      </c>
      <c r="D465" s="421">
        <f>'Bonds (CP)'!Q467*'Bonds Portfolio'!$H$5</f>
        <v>0</v>
      </c>
      <c r="E465" s="421">
        <f>'Bonds (CP)'!R467*'Bonds Portfolio'!$H$6</f>
        <v>-1.0382106923902984E-3</v>
      </c>
      <c r="F465" s="421">
        <f>'Bonds (CP)'!S467*'Bonds Portfolio'!H$7</f>
        <v>-2.3118253997898401E-3</v>
      </c>
      <c r="G465" s="422">
        <f t="shared" si="23"/>
        <v>-3.1502524626219773E-3</v>
      </c>
      <c r="K465" s="24">
        <v>45905</v>
      </c>
      <c r="L465" s="423">
        <f>'Bonds (CP)'!AT496*'Final Portfolio'!$Y$3</f>
        <v>3.2558958113337863E-5</v>
      </c>
      <c r="M465" s="423">
        <f>'Bonds (CP)'!AU496*'Final Portfolio'!$Y$4</f>
        <v>2.425025094327289E-3</v>
      </c>
      <c r="N465" s="423">
        <f>'Bonds (CP)'!AV496*'Final Portfolio'!$Y$5</f>
        <v>5.3380520407703179E-3</v>
      </c>
      <c r="O465" s="423">
        <f>'Bonds (CP)'!AW496*'Final Portfolio'!$Y$6</f>
        <v>7.9817093077811114E-3</v>
      </c>
      <c r="P465" s="423">
        <f>'Bonds (CP)'!AX496*'Final Portfolio'!$Y$7</f>
        <v>2.3722081415224095E-3</v>
      </c>
      <c r="Q465" s="423">
        <f>SUM(L465:P465)</f>
        <v>1.8149553542514466E-2</v>
      </c>
      <c r="U465" s="24">
        <v>45905</v>
      </c>
      <c r="V465" s="423">
        <f t="shared" si="24"/>
        <v>3.8651127144044533E-5</v>
      </c>
      <c r="W465" s="423">
        <f t="shared" si="24"/>
        <v>2.4311172633579956E-3</v>
      </c>
      <c r="X465" s="423">
        <f t="shared" si="24"/>
        <v>5.344144209801025E-3</v>
      </c>
      <c r="Y465" s="423">
        <f t="shared" si="24"/>
        <v>7.9878014768118184E-3</v>
      </c>
      <c r="Z465" s="423">
        <f t="shared" si="24"/>
        <v>2.3783003105531161E-3</v>
      </c>
      <c r="AA465" s="423">
        <f t="shared" si="24"/>
        <v>1.8155645711545172E-2</v>
      </c>
    </row>
    <row r="466" spans="1:27">
      <c r="A466" s="24">
        <v>45867</v>
      </c>
      <c r="B466" s="421">
        <f>'Bonds (CP)'!O468*'Bonds Portfolio'!$H$3</f>
        <v>5.8968491462769192E-5</v>
      </c>
      <c r="C466" s="421">
        <f>'Bonds (CP)'!P468*'Bonds Portfolio'!$H$4</f>
        <v>1.2278486964776843E-3</v>
      </c>
      <c r="D466" s="421">
        <f>'Bonds (CP)'!Q468*'Bonds Portfolio'!$H$5</f>
        <v>1.0426972090612091E-3</v>
      </c>
      <c r="E466" s="421">
        <f>'Bonds (CP)'!R468*'Bonds Portfolio'!$H$6</f>
        <v>-1.7320428309324732E-4</v>
      </c>
      <c r="F466" s="421">
        <f>'Bonds (CP)'!S468*'Bonds Portfolio'!H$7</f>
        <v>-2.1005593799142339E-4</v>
      </c>
      <c r="G466" s="422">
        <f t="shared" si="23"/>
        <v>1.9462541759169916E-3</v>
      </c>
      <c r="K466" s="24">
        <v>45908</v>
      </c>
      <c r="L466" s="423">
        <f>'Bonds (CP)'!AT497*'Final Portfolio'!$Y$3</f>
        <v>3.1715267377323553E-5</v>
      </c>
      <c r="M466" s="423">
        <f>'Bonds (CP)'!AU497*'Final Portfolio'!$Y$4</f>
        <v>2.9273716367534419E-3</v>
      </c>
      <c r="N466" s="423">
        <f>'Bonds (CP)'!AV497*'Final Portfolio'!$Y$5</f>
        <v>6.585257919007193E-3</v>
      </c>
      <c r="O466" s="423">
        <f>'Bonds (CP)'!AW497*'Final Portfolio'!$Y$6</f>
        <v>1.0528804594480601E-2</v>
      </c>
      <c r="P466" s="423">
        <f>'Bonds (CP)'!AX497*'Final Portfolio'!$Y$7</f>
        <v>3.4620657939984675E-3</v>
      </c>
      <c r="Q466" s="423">
        <f>SUM(L466:P466)</f>
        <v>2.3535215211617028E-2</v>
      </c>
      <c r="U466" s="24">
        <v>45908</v>
      </c>
      <c r="V466" s="423">
        <f t="shared" si="24"/>
        <v>3.7807436408030223E-5</v>
      </c>
      <c r="W466" s="423">
        <f t="shared" si="24"/>
        <v>2.9334638057841485E-3</v>
      </c>
      <c r="X466" s="423">
        <f t="shared" si="24"/>
        <v>6.5913500880379E-3</v>
      </c>
      <c r="Y466" s="423">
        <f t="shared" si="24"/>
        <v>1.0534896763511308E-2</v>
      </c>
      <c r="Z466" s="423">
        <f t="shared" si="24"/>
        <v>3.4681579630291741E-3</v>
      </c>
      <c r="AA466" s="423">
        <f t="shared" si="24"/>
        <v>2.3541307380647733E-2</v>
      </c>
    </row>
    <row r="467" spans="1:27">
      <c r="A467" s="24">
        <v>45868</v>
      </c>
      <c r="B467" s="421">
        <f>'Bonds (CP)'!O469*'Bonds Portfolio'!$H$3</f>
        <v>-2.1211854718141865E-5</v>
      </c>
      <c r="C467" s="421">
        <f>'Bonds (CP)'!P469*'Bonds Portfolio'!$H$4</f>
        <v>-6.116259293733943E-4</v>
      </c>
      <c r="D467" s="421">
        <f>'Bonds (CP)'!Q469*'Bonds Portfolio'!$H$5</f>
        <v>-3.7813411023599483E-4</v>
      </c>
      <c r="E467" s="421">
        <f>'Bonds (CP)'!R469*'Bonds Portfolio'!$H$6</f>
        <v>1.5654414565070306E-3</v>
      </c>
      <c r="F467" s="421">
        <f>'Bonds (CP)'!S469*'Bonds Portfolio'!H$7</f>
        <v>1.4781980166315499E-3</v>
      </c>
      <c r="G467" s="422">
        <f t="shared" si="23"/>
        <v>2.0326675788110496E-3</v>
      </c>
      <c r="K467" s="24">
        <v>45909</v>
      </c>
      <c r="L467" s="423">
        <f>'Bonds (CP)'!AT498*'Final Portfolio'!$Y$3</f>
        <v>-1.3184495033837784E-5</v>
      </c>
      <c r="M467" s="423">
        <f>'Bonds (CP)'!AU498*'Final Portfolio'!$Y$4</f>
        <v>4.3382421579549299E-4</v>
      </c>
      <c r="N467" s="423">
        <f>'Bonds (CP)'!AV498*'Final Portfolio'!$Y$5</f>
        <v>3.2760160254215421E-3</v>
      </c>
      <c r="O467" s="423">
        <f>'Bonds (CP)'!AW498*'Final Portfolio'!$Y$6</f>
        <v>8.6648343605782666E-3</v>
      </c>
      <c r="P467" s="423">
        <f>'Bonds (CP)'!AX498*'Final Portfolio'!$Y$7</f>
        <v>3.1613759065633618E-3</v>
      </c>
      <c r="Q467" s="423">
        <f>SUM(L467:P467)</f>
        <v>1.5522866013324825E-2</v>
      </c>
      <c r="U467" s="24">
        <v>45909</v>
      </c>
      <c r="V467" s="423">
        <f t="shared" si="24"/>
        <v>-7.0923260031311133E-6</v>
      </c>
      <c r="W467" s="423">
        <f t="shared" si="24"/>
        <v>4.3991638482619965E-4</v>
      </c>
      <c r="X467" s="423">
        <f t="shared" si="24"/>
        <v>3.2821081944522487E-3</v>
      </c>
      <c r="Y467" s="423">
        <f t="shared" si="24"/>
        <v>8.6709265296089737E-3</v>
      </c>
      <c r="Z467" s="423">
        <f t="shared" si="24"/>
        <v>3.1674680755940684E-3</v>
      </c>
      <c r="AA467" s="423">
        <f t="shared" si="24"/>
        <v>1.5528958182355532E-2</v>
      </c>
    </row>
    <row r="468" spans="1:27">
      <c r="A468" s="24">
        <v>45869</v>
      </c>
      <c r="B468" s="421">
        <f>'Bonds (CP)'!O470*'Bonds Portfolio'!$H$3</f>
        <v>4.7145747207334665E-6</v>
      </c>
      <c r="C468" s="421">
        <f>'Bonds (CP)'!P470*'Bonds Portfolio'!$H$4</f>
        <v>5.5662968290802082E-5</v>
      </c>
      <c r="D468" s="421">
        <f>'Bonds (CP)'!Q470*'Bonds Portfolio'!$H$5</f>
        <v>9.4615845546721644E-5</v>
      </c>
      <c r="E468" s="421">
        <f>'Bonds (CP)'!R470*'Bonds Portfolio'!$H$6</f>
        <v>-8.6591523915469375E-4</v>
      </c>
      <c r="F468" s="421">
        <f>'Bonds (CP)'!S470*'Bonds Portfolio'!H$7</f>
        <v>-4.216442436456998E-4</v>
      </c>
      <c r="G468" s="422">
        <f t="shared" si="23"/>
        <v>-1.1325660942421364E-3</v>
      </c>
      <c r="K468" s="24">
        <v>45910</v>
      </c>
      <c r="L468" s="423">
        <f>'Bonds (CP)'!AT499*'Final Portfolio'!$Y$3</f>
        <v>1.6737138830162924E-5</v>
      </c>
      <c r="M468" s="423">
        <f>'Bonds (CP)'!AU499*'Final Portfolio'!$Y$4</f>
        <v>1.4903236678349963E-3</v>
      </c>
      <c r="N468" s="423">
        <f>'Bonds (CP)'!AV499*'Final Portfolio'!$Y$5</f>
        <v>3.4119634973459913E-3</v>
      </c>
      <c r="O468" s="423">
        <f>'Bonds (CP)'!AW499*'Final Portfolio'!$Y$6</f>
        <v>5.9079474629358097E-3</v>
      </c>
      <c r="P468" s="423">
        <f>'Bonds (CP)'!AX499*'Final Portfolio'!$Y$7</f>
        <v>2.2899701413226434E-3</v>
      </c>
      <c r="Q468" s="423">
        <f>SUM(L468:P468)</f>
        <v>1.3116941908269604E-2</v>
      </c>
      <c r="U468" s="24">
        <v>45910</v>
      </c>
      <c r="V468" s="423">
        <f t="shared" si="24"/>
        <v>2.2829307860869594E-5</v>
      </c>
      <c r="W468" s="423">
        <f t="shared" si="24"/>
        <v>1.4964158368657029E-3</v>
      </c>
      <c r="X468" s="423">
        <f t="shared" si="24"/>
        <v>3.4180556663766979E-3</v>
      </c>
      <c r="Y468" s="423">
        <f t="shared" si="24"/>
        <v>5.9140396319665167E-3</v>
      </c>
      <c r="Z468" s="423">
        <f t="shared" si="24"/>
        <v>2.29606231035335E-3</v>
      </c>
      <c r="AA468" s="423">
        <f t="shared" si="24"/>
        <v>1.3123034077300311E-2</v>
      </c>
    </row>
    <row r="469" spans="1:27">
      <c r="A469" s="24">
        <v>45870</v>
      </c>
      <c r="B469" s="421">
        <f>'Bonds (CP)'!O471*'Bonds Portfolio'!$H$3</f>
        <v>-4.7137454929214064E-6</v>
      </c>
      <c r="C469" s="421">
        <f>'Bonds (CP)'!P471*'Bonds Portfolio'!$H$4</f>
        <v>-2.2247804357606782E-4</v>
      </c>
      <c r="D469" s="421">
        <f>'Bonds (CP)'!Q471*'Bonds Portfolio'!$H$5</f>
        <v>-4.7239771310364221E-4</v>
      </c>
      <c r="E469" s="421">
        <f>'Bonds (CP)'!R471*'Bonds Portfolio'!$H$6</f>
        <v>-8.6502398436733019E-4</v>
      </c>
      <c r="F469" s="421">
        <f>'Bonds (CP)'!S471*'Bonds Portfolio'!H$7</f>
        <v>-1.6765292027407306E-3</v>
      </c>
      <c r="G469" s="422">
        <f t="shared" si="23"/>
        <v>-3.2411426892806922E-3</v>
      </c>
      <c r="K469" s="24">
        <v>45911</v>
      </c>
      <c r="L469" s="423">
        <f>'Bonds (CP)'!AT500*'Final Portfolio'!$Y$3</f>
        <v>-4.3959908563384606E-6</v>
      </c>
      <c r="M469" s="423">
        <f>'Bonds (CP)'!AU500*'Final Portfolio'!$Y$4</f>
        <v>7.4366794312554776E-4</v>
      </c>
      <c r="N469" s="423">
        <f>'Bonds (CP)'!AV500*'Final Portfolio'!$Y$5</f>
        <v>2.178810114117702E-3</v>
      </c>
      <c r="O469" s="423">
        <f>'Bonds (CP)'!AW500*'Final Portfolio'!$Y$6</f>
        <v>5.4429762295173318E-3</v>
      </c>
      <c r="P469" s="423">
        <f>'Bonds (CP)'!AX500*'Final Portfolio'!$Y$7</f>
        <v>2.3598219176857783E-3</v>
      </c>
      <c r="Q469" s="423">
        <f>SUM(L469:P469)</f>
        <v>1.0720880213590021E-2</v>
      </c>
      <c r="U469" s="24">
        <v>45911</v>
      </c>
      <c r="V469" s="423">
        <f t="shared" si="24"/>
        <v>1.6961781743682101E-6</v>
      </c>
      <c r="W469" s="423">
        <f t="shared" si="24"/>
        <v>7.4976011215625448E-4</v>
      </c>
      <c r="X469" s="423">
        <f t="shared" si="24"/>
        <v>2.1849022831484087E-3</v>
      </c>
      <c r="Y469" s="423">
        <f t="shared" si="24"/>
        <v>5.4490683985480388E-3</v>
      </c>
      <c r="Z469" s="423">
        <f t="shared" si="24"/>
        <v>2.3659140867164849E-3</v>
      </c>
      <c r="AA469" s="423">
        <f t="shared" si="24"/>
        <v>1.0726972382620728E-2</v>
      </c>
    </row>
    <row r="470" spans="1:27">
      <c r="A470" s="24">
        <v>45873</v>
      </c>
      <c r="B470" s="421">
        <f>'Bonds (CP)'!O472*'Bonds Portfolio'!$H$3</f>
        <v>9.698146513680231E-5</v>
      </c>
      <c r="C470" s="421">
        <f>'Bonds (CP)'!P472*'Bonds Portfolio'!$H$4</f>
        <v>1.1166538788358498E-3</v>
      </c>
      <c r="D470" s="421">
        <f>'Bonds (CP)'!Q472*'Bonds Portfolio'!$H$5</f>
        <v>2.8387505734532901E-4</v>
      </c>
      <c r="E470" s="421">
        <f>'Bonds (CP)'!R472*'Bonds Portfolio'!$H$6</f>
        <v>-1.552690920206758E-3</v>
      </c>
      <c r="F470" s="421">
        <f>'Bonds (CP)'!S472*'Bonds Portfolio'!H$7</f>
        <v>-1.8737299418868252E-3</v>
      </c>
      <c r="G470" s="422">
        <f t="shared" si="23"/>
        <v>-1.9289104607756022E-3</v>
      </c>
      <c r="K470" s="24">
        <v>45912</v>
      </c>
      <c r="L470" s="423">
        <f>'Bonds (CP)'!AT501*'Final Portfolio'!$Y$3</f>
        <v>-3.0685604068034778E-5</v>
      </c>
      <c r="M470" s="423">
        <f>'Bonds (CP)'!AU501*'Final Portfolio'!$Y$4</f>
        <v>-4.9387073063895666E-4</v>
      </c>
      <c r="N470" s="423">
        <f>'Bonds (CP)'!AV501*'Final Portfolio'!$Y$5</f>
        <v>0</v>
      </c>
      <c r="O470" s="423">
        <f>'Bonds (CP)'!AW501*'Final Portfolio'!$Y$6</f>
        <v>2.9308448811223077E-3</v>
      </c>
      <c r="P470" s="423">
        <f>'Bonds (CP)'!AX501*'Final Portfolio'!$Y$7</f>
        <v>1.4791593997768749E-3</v>
      </c>
      <c r="Q470" s="423">
        <f>SUM(L470:P470)</f>
        <v>3.8854479461921908E-3</v>
      </c>
      <c r="U470" s="24">
        <v>45912</v>
      </c>
      <c r="V470" s="423">
        <f t="shared" si="24"/>
        <v>-2.4593435037328108E-5</v>
      </c>
      <c r="W470" s="423">
        <f t="shared" si="24"/>
        <v>-4.8777856160824999E-4</v>
      </c>
      <c r="X470" s="423">
        <f t="shared" si="24"/>
        <v>6.0921690307066707E-6</v>
      </c>
      <c r="Y470" s="423">
        <f t="shared" si="24"/>
        <v>2.9369370501530143E-3</v>
      </c>
      <c r="Z470" s="423">
        <f t="shared" si="24"/>
        <v>1.4852515688075815E-3</v>
      </c>
      <c r="AA470" s="423">
        <f t="shared" si="24"/>
        <v>3.8915401152228974E-3</v>
      </c>
    </row>
    <row r="471" spans="1:27">
      <c r="A471" s="24">
        <v>45874</v>
      </c>
      <c r="B471" s="421">
        <f>'Bonds (CP)'!O473*'Bonds Portfolio'!$H$3</f>
        <v>2.6044703595730835E-5</v>
      </c>
      <c r="C471" s="421">
        <f>'Bonds (CP)'!P473*'Bonds Portfolio'!$H$4</f>
        <v>6.1431819555735241E-4</v>
      </c>
      <c r="D471" s="421">
        <f>'Bonds (CP)'!Q473*'Bonds Portfolio'!$H$5</f>
        <v>5.6836803800240014E-4</v>
      </c>
      <c r="E471" s="421">
        <f>'Bonds (CP)'!R473*'Bonds Portfolio'!$H$6</f>
        <v>6.9277622786637408E-4</v>
      </c>
      <c r="F471" s="421">
        <f>'Bonds (CP)'!S473*'Bonds Portfolio'!H$7</f>
        <v>-6.2328463594718585E-4</v>
      </c>
      <c r="G471" s="422">
        <f t="shared" si="23"/>
        <v>1.2782225290746715E-3</v>
      </c>
      <c r="K471" s="24">
        <v>45915</v>
      </c>
      <c r="L471" s="423">
        <f>'Bonds (CP)'!AT502*'Final Portfolio'!$Y$3</f>
        <v>-4.3061780472799514E-5</v>
      </c>
      <c r="M471" s="423">
        <f>'Bonds (CP)'!AU502*'Final Portfolio'!$Y$4</f>
        <v>-1.6643346443821283E-3</v>
      </c>
      <c r="N471" s="423">
        <f>'Bonds (CP)'!AV502*'Final Portfolio'!$Y$5</f>
        <v>-1.2174492398651605E-3</v>
      </c>
      <c r="O471" s="423">
        <f>'Bonds (CP)'!AW502*'Final Portfolio'!$Y$6</f>
        <v>2.2473012592580722E-3</v>
      </c>
      <c r="P471" s="423">
        <f>'Bonds (CP)'!AX502*'Final Portfolio'!$Y$7</f>
        <v>9.0412669749825978E-4</v>
      </c>
      <c r="Q471" s="423">
        <f>SUM(L471:P471)</f>
        <v>2.2658229203624341E-4</v>
      </c>
      <c r="U471" s="24">
        <v>45915</v>
      </c>
      <c r="V471" s="423">
        <f t="shared" si="24"/>
        <v>-3.6969611442092844E-5</v>
      </c>
      <c r="W471" s="423">
        <f t="shared" si="24"/>
        <v>-1.6582424753514217E-3</v>
      </c>
      <c r="X471" s="423">
        <f t="shared" si="24"/>
        <v>-1.2113570708344539E-3</v>
      </c>
      <c r="Y471" s="423">
        <f t="shared" si="24"/>
        <v>2.2533934282887788E-3</v>
      </c>
      <c r="Z471" s="423">
        <f t="shared" si="24"/>
        <v>9.1021886652896649E-4</v>
      </c>
      <c r="AA471" s="423">
        <f t="shared" si="24"/>
        <v>2.3267446106695007E-4</v>
      </c>
    </row>
    <row r="472" spans="1:27">
      <c r="A472" s="24">
        <v>45875</v>
      </c>
      <c r="B472" s="421">
        <f>'Bonds (CP)'!O474*'Bonds Portfolio'!$H$3</f>
        <v>-1.6563658838075313E-5</v>
      </c>
      <c r="C472" s="421">
        <f>'Bonds (CP)'!P474*'Bonds Portfolio'!$H$4</f>
        <v>-5.5698456496915854E-4</v>
      </c>
      <c r="D472" s="421">
        <f>'Bonds (CP)'!Q474*'Bonds Portfolio'!$H$5</f>
        <v>-5.6696818312034576E-4</v>
      </c>
      <c r="E472" s="421">
        <f>'Bonds (CP)'!R474*'Bonds Portfolio'!$H$6</f>
        <v>-1.7295415776771405E-4</v>
      </c>
      <c r="F472" s="421">
        <f>'Bonds (CP)'!S474*'Bonds Portfolio'!H$7</f>
        <v>-6.2192644609754472E-4</v>
      </c>
      <c r="G472" s="422">
        <f t="shared" si="23"/>
        <v>-1.9353970107928386E-3</v>
      </c>
      <c r="K472" s="24">
        <v>45916</v>
      </c>
      <c r="L472" s="423">
        <f>'Bonds (CP)'!AT503*'Final Portfolio'!$Y$3</f>
        <v>-7.7145612343298972E-5</v>
      </c>
      <c r="M472" s="423">
        <f>'Bonds (CP)'!AU503*'Final Portfolio'!$Y$4</f>
        <v>-3.0728586475596751E-3</v>
      </c>
      <c r="N472" s="423">
        <f>'Bonds (CP)'!AV503*'Final Portfolio'!$Y$5</f>
        <v>-2.9679082565537162E-3</v>
      </c>
      <c r="O472" s="423">
        <f>'Bonds (CP)'!AW503*'Final Portfolio'!$Y$6</f>
        <v>2.2402123510118611E-4</v>
      </c>
      <c r="P472" s="423">
        <f>'Bonds (CP)'!AX503*'Final Portfolio'!$Y$7</f>
        <v>1.1832771613216897E-3</v>
      </c>
      <c r="Q472" s="423">
        <f>SUM(L472:P472)</f>
        <v>-4.7106141200338146E-3</v>
      </c>
      <c r="U472" s="24">
        <v>45916</v>
      </c>
      <c r="V472" s="423">
        <f t="shared" si="24"/>
        <v>-7.1053443312592296E-5</v>
      </c>
      <c r="W472" s="423">
        <f t="shared" si="24"/>
        <v>-3.0667664785289685E-3</v>
      </c>
      <c r="X472" s="423">
        <f t="shared" si="24"/>
        <v>-2.9618160875230096E-3</v>
      </c>
      <c r="Y472" s="423">
        <f t="shared" si="24"/>
        <v>2.3011340413189277E-4</v>
      </c>
      <c r="Z472" s="423">
        <f t="shared" si="24"/>
        <v>1.1893693303523963E-3</v>
      </c>
      <c r="AA472" s="423">
        <f t="shared" si="24"/>
        <v>-4.7045219510031076E-3</v>
      </c>
    </row>
    <row r="473" spans="1:27">
      <c r="A473" s="24">
        <v>45876</v>
      </c>
      <c r="B473" s="421">
        <f>'Bonds (CP)'!O475*'Bonds Portfolio'!$H$3</f>
        <v>6.1663716814164987E-5</v>
      </c>
      <c r="C473" s="421">
        <f>'Bonds (CP)'!P475*'Bonds Portfolio'!$H$4</f>
        <v>1.4559780996313235E-3</v>
      </c>
      <c r="D473" s="421">
        <f>'Bonds (CP)'!Q475*'Bonds Portfolio'!$H$5</f>
        <v>2.3798526067824802E-3</v>
      </c>
      <c r="E473" s="421">
        <f>'Bonds (CP)'!R475*'Bonds Portfolio'!$H$6</f>
        <v>3.1388640671445654E-3</v>
      </c>
      <c r="F473" s="421">
        <f>'Bonds (CP)'!S475*'Bonds Portfolio'!H$7</f>
        <v>2.9330210393643408E-3</v>
      </c>
      <c r="G473" s="422">
        <f t="shared" si="23"/>
        <v>9.9693795297368746E-3</v>
      </c>
      <c r="K473" s="24">
        <v>45917</v>
      </c>
      <c r="L473" s="423">
        <f>'Bonds (CP)'!AT504*'Final Portfolio'!$Y$3</f>
        <v>-5.7935393258427003E-5</v>
      </c>
      <c r="M473" s="423">
        <f>'Bonds (CP)'!AU504*'Final Portfolio'!$Y$4</f>
        <v>-2.1546635578492965E-3</v>
      </c>
      <c r="N473" s="423">
        <f>'Bonds (CP)'!AV504*'Final Portfolio'!$Y$5</f>
        <v>-1.3523732585313441E-3</v>
      </c>
      <c r="O473" s="423">
        <f>'Bonds (CP)'!AW504*'Final Portfolio'!$Y$6</f>
        <v>1.7973643211685354E-3</v>
      </c>
      <c r="P473" s="423">
        <f>'Bonds (CP)'!AX504*'Final Portfolio'!$Y$7</f>
        <v>1.5336966642961424E-3</v>
      </c>
      <c r="Q473" s="423">
        <f>SUM(L473:P473)</f>
        <v>-2.3391122417439005E-4</v>
      </c>
      <c r="U473" s="24">
        <v>45917</v>
      </c>
      <c r="V473" s="423">
        <f t="shared" si="24"/>
        <v>-5.1843224227720333E-5</v>
      </c>
      <c r="W473" s="423">
        <f t="shared" si="24"/>
        <v>-2.1485713888185899E-3</v>
      </c>
      <c r="X473" s="423">
        <f t="shared" si="24"/>
        <v>-1.3462810895006375E-3</v>
      </c>
      <c r="Y473" s="423">
        <f t="shared" si="24"/>
        <v>1.803456490199242E-3</v>
      </c>
      <c r="Z473" s="423">
        <f t="shared" si="24"/>
        <v>1.539788833326849E-3</v>
      </c>
      <c r="AA473" s="423">
        <f t="shared" si="24"/>
        <v>-2.2781905514368338E-4</v>
      </c>
    </row>
    <row r="474" spans="1:27">
      <c r="A474" s="24">
        <v>45877</v>
      </c>
      <c r="B474" s="421">
        <f>'Bonds (CP)'!O476*'Bonds Portfolio'!$H$3</f>
        <v>1.4237648308832096E-5</v>
      </c>
      <c r="C474" s="421">
        <f>'Bonds (CP)'!P476*'Bonds Portfolio'!$H$4</f>
        <v>1.0652206849243253E-3</v>
      </c>
      <c r="D474" s="421">
        <f>'Bonds (CP)'!Q476*'Bonds Portfolio'!$H$5</f>
        <v>1.2369333010855343E-3</v>
      </c>
      <c r="E474" s="421">
        <f>'Bonds (CP)'!R476*'Bonds Portfolio'!$H$6</f>
        <v>8.7012241482983365E-4</v>
      </c>
      <c r="F474" s="421">
        <f>'Bonds (CP)'!S476*'Bonds Portfolio'!H$7</f>
        <v>2.0960378780519068E-4</v>
      </c>
      <c r="G474" s="422">
        <f t="shared" si="23"/>
        <v>3.3961178369537157E-3</v>
      </c>
      <c r="K474" s="24">
        <v>45918</v>
      </c>
      <c r="L474" s="423">
        <f>'Bonds (CP)'!AT505*'Final Portfolio'!$Y$3</f>
        <v>-8.8588720287693381E-5</v>
      </c>
      <c r="M474" s="423">
        <f>'Bonds (CP)'!AU505*'Final Portfolio'!$Y$4</f>
        <v>-4.3538725432906667E-3</v>
      </c>
      <c r="N474" s="423">
        <f>'Bonds (CP)'!AV505*'Final Portfolio'!$Y$5</f>
        <v>-6.0468901985591744E-3</v>
      </c>
      <c r="O474" s="423">
        <f>'Bonds (CP)'!AW505*'Final Portfolio'!$Y$6</f>
        <v>-5.555957378166965E-3</v>
      </c>
      <c r="P474" s="423">
        <f>'Bonds (CP)'!AX505*'Final Portfolio'!$Y$7</f>
        <v>-3.4508843290056431E-4</v>
      </c>
      <c r="Q474" s="423">
        <f>SUM(L474:P474)</f>
        <v>-1.6390397273205064E-2</v>
      </c>
      <c r="U474" s="24">
        <v>45918</v>
      </c>
      <c r="V474" s="423">
        <f t="shared" si="24"/>
        <v>-8.2496551256986704E-5</v>
      </c>
      <c r="W474" s="423">
        <f t="shared" si="24"/>
        <v>-4.3477803742599597E-3</v>
      </c>
      <c r="X474" s="423">
        <f t="shared" si="24"/>
        <v>-6.0407980295284673E-3</v>
      </c>
      <c r="Y474" s="423">
        <f t="shared" si="24"/>
        <v>-5.549865209136258E-3</v>
      </c>
      <c r="Z474" s="423">
        <f t="shared" si="24"/>
        <v>-3.3899626386985765E-4</v>
      </c>
      <c r="AA474" s="423">
        <f t="shared" si="24"/>
        <v>-1.6384305104174358E-2</v>
      </c>
    </row>
    <row r="475" spans="1:27">
      <c r="A475" s="24">
        <v>45880</v>
      </c>
      <c r="B475" s="421">
        <f>'Bonds (CP)'!O477*'Bonds Portfolio'!$H$3</f>
        <v>1.6620891290864749E-5</v>
      </c>
      <c r="C475" s="421">
        <f>'Bonds (CP)'!P477*'Bonds Portfolio'!$H$4</f>
        <v>-5.5965399336400878E-5</v>
      </c>
      <c r="D475" s="421">
        <f>'Bonds (CP)'!Q477*'Bonds Portfolio'!$H$5</f>
        <v>4.7540784640403037E-4</v>
      </c>
      <c r="E475" s="421">
        <f>'Bonds (CP)'!R477*'Bonds Portfolio'!$H$6</f>
        <v>2.0969659449408362E-3</v>
      </c>
      <c r="F475" s="421">
        <f>'Bonds (CP)'!S477*'Bonds Portfolio'!H$7</f>
        <v>4.2558031860766669E-3</v>
      </c>
      <c r="G475" s="422">
        <f t="shared" si="23"/>
        <v>6.788832469375998E-3</v>
      </c>
      <c r="K475" s="24">
        <v>45919</v>
      </c>
      <c r="L475" s="423">
        <f>'Bonds (CP)'!AT506*'Final Portfolio'!$Y$3</f>
        <v>-1.0166520595968454E-4</v>
      </c>
      <c r="M475" s="423">
        <f>'Bonds (CP)'!AU506*'Final Portfolio'!$Y$4</f>
        <v>-6.3519847521463736E-3</v>
      </c>
      <c r="N475" s="423">
        <f>'Bonds (CP)'!AV506*'Final Portfolio'!$Y$5</f>
        <v>-1.0668406653455071E-2</v>
      </c>
      <c r="O475" s="423">
        <f>'Bonds (CP)'!AW506*'Final Portfolio'!$Y$6</f>
        <v>-1.143164502238681E-2</v>
      </c>
      <c r="P475" s="423">
        <f>'Bonds (CP)'!AX506*'Final Portfolio'!$Y$7</f>
        <v>-1.9675756213908191E-3</v>
      </c>
      <c r="Q475" s="423">
        <f>SUM(L475:P475)</f>
        <v>-3.0521277255338757E-2</v>
      </c>
      <c r="U475" s="24">
        <v>45919</v>
      </c>
      <c r="V475" s="423">
        <f t="shared" si="24"/>
        <v>-9.5573036928977862E-5</v>
      </c>
      <c r="W475" s="423">
        <f t="shared" si="24"/>
        <v>-6.3458925831156665E-3</v>
      </c>
      <c r="X475" s="423">
        <f t="shared" si="24"/>
        <v>-1.0662314484424364E-2</v>
      </c>
      <c r="Y475" s="423">
        <f t="shared" si="24"/>
        <v>-1.1425552853356103E-2</v>
      </c>
      <c r="Z475" s="423">
        <f t="shared" si="24"/>
        <v>-1.9614834523601125E-3</v>
      </c>
      <c r="AA475" s="423">
        <f t="shared" si="24"/>
        <v>-3.0515185086308051E-2</v>
      </c>
    </row>
    <row r="476" spans="1:27">
      <c r="A476" s="24">
        <v>45881</v>
      </c>
      <c r="B476" s="421">
        <f>'Bonds (CP)'!O478*'Bonds Portfolio'!$H$3</f>
        <v>-7.1213463241814885E-6</v>
      </c>
      <c r="C476" s="421">
        <f>'Bonds (CP)'!P478*'Bonds Portfolio'!$H$4</f>
        <v>1.6799866792103834E-4</v>
      </c>
      <c r="D476" s="421">
        <f>'Bonds (CP)'!Q478*'Bonds Portfolio'!$H$5</f>
        <v>3.8042734516802396E-4</v>
      </c>
      <c r="E476" s="421">
        <f>'Bonds (CP)'!R478*'Bonds Portfolio'!$H$6</f>
        <v>5.2344008029058474E-4</v>
      </c>
      <c r="F476" s="421">
        <f>'Bonds (CP)'!S478*'Bonds Portfolio'!H$7</f>
        <v>1.4968339004323929E-3</v>
      </c>
      <c r="G476" s="422">
        <f t="shared" si="23"/>
        <v>2.5615786474878586E-3</v>
      </c>
      <c r="K476" s="24">
        <v>45922</v>
      </c>
      <c r="L476" s="423">
        <f>'Bonds (CP)'!AT507*'Final Portfolio'!$Y$3</f>
        <v>-1.0606591865357507E-4</v>
      </c>
      <c r="M476" s="423">
        <f>'Bonds (CP)'!AU507*'Final Portfolio'!$Y$4</f>
        <v>-6.4113719075651237E-3</v>
      </c>
      <c r="N476" s="423">
        <f>'Bonds (CP)'!AV507*'Final Portfolio'!$Y$5</f>
        <v>-1.1196137088007109E-2</v>
      </c>
      <c r="O476" s="423">
        <f>'Bonds (CP)'!AW507*'Final Portfolio'!$Y$6</f>
        <v>-1.3389922130556078E-2</v>
      </c>
      <c r="P476" s="423">
        <f>'Bonds (CP)'!AX507*'Final Portfolio'!$Y$7</f>
        <v>-2.9292613148289791E-3</v>
      </c>
      <c r="Q476" s="423">
        <f>SUM(L476:P476)</f>
        <v>-3.4032758359610865E-2</v>
      </c>
      <c r="U476" s="24">
        <v>45922</v>
      </c>
      <c r="V476" s="423">
        <f t="shared" si="24"/>
        <v>-9.997374962286839E-5</v>
      </c>
      <c r="W476" s="423">
        <f t="shared" si="24"/>
        <v>-6.4052797385344166E-3</v>
      </c>
      <c r="X476" s="423">
        <f t="shared" si="24"/>
        <v>-1.1190044918976402E-2</v>
      </c>
      <c r="Y476" s="423">
        <f t="shared" si="24"/>
        <v>-1.3383829961525371E-2</v>
      </c>
      <c r="Z476" s="423">
        <f t="shared" si="24"/>
        <v>-2.9231691457982725E-3</v>
      </c>
      <c r="AA476" s="423">
        <f t="shared" si="24"/>
        <v>-3.402666619058016E-2</v>
      </c>
    </row>
    <row r="477" spans="1:27">
      <c r="A477" s="24">
        <v>45882</v>
      </c>
      <c r="B477" s="421">
        <f>'Bonds (CP)'!O479*'Bonds Portfolio'!$H$3</f>
        <v>-5.4485989569521599E-5</v>
      </c>
      <c r="C477" s="421">
        <f>'Bonds (CP)'!P479*'Bonds Portfolio'!$H$4</f>
        <v>-9.4892092383372709E-4</v>
      </c>
      <c r="D477" s="421">
        <f>'Bonds (CP)'!Q479*'Bonds Portfolio'!$H$5</f>
        <v>-8.5344500634050157E-4</v>
      </c>
      <c r="E477" s="421">
        <f>'Bonds (CP)'!R479*'Bonds Portfolio'!$H$6</f>
        <v>1.7443248195284089E-4</v>
      </c>
      <c r="F477" s="421">
        <f>'Bonds (CP)'!S479*'Bonds Portfolio'!H$7</f>
        <v>6.4286377858374416E-4</v>
      </c>
      <c r="G477" s="422">
        <f t="shared" si="23"/>
        <v>-1.0395556592071654E-3</v>
      </c>
      <c r="K477" s="24">
        <v>45923</v>
      </c>
      <c r="L477" s="423">
        <f>'Bonds (CP)'!AT508*'Final Portfolio'!$Y$3</f>
        <v>-8.2572030920591291E-5</v>
      </c>
      <c r="M477" s="423">
        <f>'Bonds (CP)'!AU508*'Final Portfolio'!$Y$4</f>
        <v>-6.4131066341508889E-3</v>
      </c>
      <c r="N477" s="423">
        <f>'Bonds (CP)'!AV508*'Final Portfolio'!$Y$5</f>
        <v>-1.1982409127269732E-2</v>
      </c>
      <c r="O477" s="423">
        <f>'Bonds (CP)'!AW508*'Final Portfolio'!$Y$6</f>
        <v>-1.5314326942794663E-2</v>
      </c>
      <c r="P477" s="423">
        <f>'Bonds (CP)'!AX508*'Final Portfolio'!$Y$7</f>
        <v>-4.1213389469429117E-3</v>
      </c>
      <c r="Q477" s="423">
        <f>SUM(L477:P477)</f>
        <v>-3.7913753682078791E-2</v>
      </c>
      <c r="U477" s="24">
        <v>45923</v>
      </c>
      <c r="V477" s="423">
        <f t="shared" si="24"/>
        <v>-7.6479861889884614E-5</v>
      </c>
      <c r="W477" s="423">
        <f t="shared" si="24"/>
        <v>-6.4070144651201819E-3</v>
      </c>
      <c r="X477" s="423">
        <f t="shared" si="24"/>
        <v>-1.1976316958239025E-2</v>
      </c>
      <c r="Y477" s="423">
        <f t="shared" si="24"/>
        <v>-1.5308234773763956E-2</v>
      </c>
      <c r="Z477" s="423">
        <f t="shared" si="24"/>
        <v>-4.1152467779122046E-3</v>
      </c>
      <c r="AA477" s="423">
        <f t="shared" si="24"/>
        <v>-3.7907661513048085E-2</v>
      </c>
    </row>
    <row r="478" spans="1:27">
      <c r="A478" s="24">
        <v>45883</v>
      </c>
      <c r="B478" s="421">
        <f>'Bonds (CP)'!O480*'Bonds Portfolio'!$H$3</f>
        <v>-4.2573471008737588E-5</v>
      </c>
      <c r="C478" s="421">
        <f>'Bonds (CP)'!P480*'Bonds Portfolio'!$H$4</f>
        <v>-2.7924649741361396E-4</v>
      </c>
      <c r="D478" s="421">
        <f>'Bonds (CP)'!Q480*'Bonds Portfolio'!$H$5</f>
        <v>1.9001556152032351E-4</v>
      </c>
      <c r="E478" s="421">
        <f>'Bonds (CP)'!R480*'Bonds Portfolio'!$H$6</f>
        <v>1.2245441716768879E-3</v>
      </c>
      <c r="F478" s="421">
        <f>'Bonds (CP)'!S480*'Bonds Portfolio'!H$7</f>
        <v>2.1591886342749874E-3</v>
      </c>
      <c r="G478" s="422">
        <f t="shared" si="23"/>
        <v>3.2519283990498473E-3</v>
      </c>
      <c r="K478" s="24">
        <v>45924</v>
      </c>
      <c r="L478" s="423">
        <f>'Bonds (CP)'!AT509*'Final Portfolio'!$Y$3</f>
        <v>-6.0622034791776302E-5</v>
      </c>
      <c r="M478" s="423">
        <f>'Bonds (CP)'!AU509*'Final Portfolio'!$Y$4</f>
        <v>-6.0436616340180998E-3</v>
      </c>
      <c r="N478" s="423">
        <f>'Bonds (CP)'!AV509*'Final Portfolio'!$Y$5</f>
        <v>-1.2620305026858325E-2</v>
      </c>
      <c r="O478" s="423">
        <f>'Bonds (CP)'!AW509*'Final Portfolio'!$Y$6</f>
        <v>-1.826882710526798E-2</v>
      </c>
      <c r="P478" s="423">
        <f>'Bonds (CP)'!AX509*'Final Portfolio'!$Y$7</f>
        <v>-5.1528299880687616E-3</v>
      </c>
      <c r="Q478" s="423">
        <f>SUM(L478:P478)</f>
        <v>-4.2146245789004944E-2</v>
      </c>
      <c r="U478" s="24">
        <v>45924</v>
      </c>
      <c r="V478" s="423">
        <f t="shared" si="24"/>
        <v>-5.4529865761069632E-5</v>
      </c>
      <c r="W478" s="423">
        <f t="shared" si="24"/>
        <v>-6.0375694649873928E-3</v>
      </c>
      <c r="X478" s="423">
        <f t="shared" si="24"/>
        <v>-1.2614212857827618E-2</v>
      </c>
      <c r="Y478" s="423">
        <f t="shared" si="24"/>
        <v>-1.8262734936237274E-2</v>
      </c>
      <c r="Z478" s="423">
        <f t="shared" si="24"/>
        <v>-5.1467378190380546E-3</v>
      </c>
      <c r="AA478" s="423">
        <f t="shared" si="24"/>
        <v>-4.2140153619974238E-2</v>
      </c>
    </row>
    <row r="479" spans="1:27">
      <c r="A479" s="24">
        <v>45884</v>
      </c>
      <c r="B479" s="421">
        <f>'Bonds (CP)'!O481*'Bonds Portfolio'!$H$3</f>
        <v>7.1144146535703719E-5</v>
      </c>
      <c r="C479" s="421">
        <f>'Bonds (CP)'!P481*'Bonds Portfolio'!$H$4</f>
        <v>1.4593293497691829E-3</v>
      </c>
      <c r="D479" s="421">
        <f>'Bonds (CP)'!Q481*'Bonds Portfolio'!$H$5</f>
        <v>1.9094393660986631E-3</v>
      </c>
      <c r="E479" s="421">
        <f>'Bonds (CP)'!R481*'Bonds Portfolio'!$H$6</f>
        <v>2.9915004337711859E-3</v>
      </c>
      <c r="F479" s="421">
        <f>'Bonds (CP)'!S481*'Bonds Portfolio'!H$7</f>
        <v>4.6072592003370662E-3</v>
      </c>
      <c r="G479" s="422">
        <f t="shared" si="23"/>
        <v>1.1038672496511802E-2</v>
      </c>
      <c r="K479" s="24">
        <v>45925</v>
      </c>
      <c r="L479" s="423">
        <f>'Bonds (CP)'!AT510*'Final Portfolio'!$Y$3</f>
        <v>-6.1398122971667582E-5</v>
      </c>
      <c r="M479" s="423">
        <f>'Bonds (CP)'!AU510*'Final Portfolio'!$Y$4</f>
        <v>-6.4602444770175977E-3</v>
      </c>
      <c r="N479" s="423">
        <f>'Bonds (CP)'!AV510*'Final Portfolio'!$Y$5</f>
        <v>-1.3916100946867556E-2</v>
      </c>
      <c r="O479" s="423">
        <f>'Bonds (CP)'!AW510*'Final Portfolio'!$Y$6</f>
        <v>-2.2865858969294758E-2</v>
      </c>
      <c r="P479" s="423">
        <f>'Bonds (CP)'!AX510*'Final Portfolio'!$Y$7</f>
        <v>-6.8731282863466478E-3</v>
      </c>
      <c r="Q479" s="423">
        <f>SUM(L479:P479)</f>
        <v>-5.0176730802498223E-2</v>
      </c>
      <c r="U479" s="24">
        <v>45925</v>
      </c>
      <c r="V479" s="423">
        <f t="shared" si="24"/>
        <v>-5.5305953940960912E-5</v>
      </c>
      <c r="W479" s="423">
        <f t="shared" si="24"/>
        <v>-6.4541523079868907E-3</v>
      </c>
      <c r="X479" s="423">
        <f t="shared" si="24"/>
        <v>-1.3910008777836848E-2</v>
      </c>
      <c r="Y479" s="423">
        <f t="shared" si="24"/>
        <v>-2.2859766800264053E-2</v>
      </c>
      <c r="Z479" s="423">
        <f t="shared" si="24"/>
        <v>-6.8670361173159408E-3</v>
      </c>
      <c r="AA479" s="423">
        <f t="shared" si="24"/>
        <v>-5.0170638633467518E-2</v>
      </c>
    </row>
    <row r="480" spans="1:27">
      <c r="A480" s="24">
        <v>45887</v>
      </c>
      <c r="B480" s="421">
        <f>'Bonds (CP)'!O482*'Bonds Portfolio'!$H$3</f>
        <v>-7.3314507589124618E-5</v>
      </c>
      <c r="C480" s="421">
        <f>'Bonds (CP)'!P482*'Bonds Portfolio'!$H$4</f>
        <v>-8.935857829455411E-4</v>
      </c>
      <c r="D480" s="421">
        <f>'Bonds (CP)'!Q482*'Bonds Portfolio'!$H$5</f>
        <v>-6.6503851137198996E-4</v>
      </c>
      <c r="E480" s="421">
        <f>'Bonds (CP)'!R482*'Bonds Portfolio'!$H$6</f>
        <v>1.054327493043068E-3</v>
      </c>
      <c r="F480" s="421">
        <f>'Bonds (CP)'!S482*'Bonds Portfolio'!H$7</f>
        <v>1.3217241862693869E-3</v>
      </c>
      <c r="G480" s="422">
        <f t="shared" si="23"/>
        <v>7.4411287740579939E-4</v>
      </c>
      <c r="K480" s="24">
        <v>45926</v>
      </c>
      <c r="L480" s="423">
        <f>'Bonds (CP)'!AT511*'Final Portfolio'!$Y$3</f>
        <v>-7.1164997364258075E-5</v>
      </c>
      <c r="M480" s="423">
        <f>'Bonds (CP)'!AU511*'Final Portfolio'!$Y$4</f>
        <v>-7.670555296123904E-3</v>
      </c>
      <c r="N480" s="423">
        <f>'Bonds (CP)'!AV511*'Final Portfolio'!$Y$5</f>
        <v>-1.6772078837479665E-2</v>
      </c>
      <c r="O480" s="423">
        <f>'Bonds (CP)'!AW511*'Final Portfolio'!$Y$6</f>
        <v>-2.7239352309910245E-2</v>
      </c>
      <c r="P480" s="423">
        <f>'Bonds (CP)'!AX511*'Final Portfolio'!$Y$7</f>
        <v>-8.7354088200677481E-3</v>
      </c>
      <c r="Q480" s="423">
        <f>SUM(L480:P480)</f>
        <v>-6.0488560260945817E-2</v>
      </c>
      <c r="U480" s="24">
        <v>45926</v>
      </c>
      <c r="V480" s="423">
        <f t="shared" si="24"/>
        <v>-6.5072828333551398E-5</v>
      </c>
      <c r="W480" s="423">
        <f t="shared" si="24"/>
        <v>-7.6644631270931969E-3</v>
      </c>
      <c r="X480" s="423">
        <f t="shared" si="24"/>
        <v>-1.6765986668448959E-2</v>
      </c>
      <c r="Y480" s="423">
        <f t="shared" si="24"/>
        <v>-2.7233260140879539E-2</v>
      </c>
      <c r="Z480" s="423">
        <f t="shared" si="24"/>
        <v>-8.7293166510370411E-3</v>
      </c>
      <c r="AA480" s="423">
        <f t="shared" si="24"/>
        <v>-6.0482468091915112E-2</v>
      </c>
    </row>
    <row r="481" spans="1:27">
      <c r="A481" s="24">
        <v>45888</v>
      </c>
      <c r="B481" s="421">
        <f>'Bonds (CP)'!O483*'Bonds Portfolio'!$H$3</f>
        <v>-4.2502202643171659E-5</v>
      </c>
      <c r="C481" s="421">
        <f>'Bonds (CP)'!P483*'Bonds Portfolio'!$H$4</f>
        <v>1.1188698584068745E-4</v>
      </c>
      <c r="D481" s="421">
        <f>'Bonds (CP)'!Q483*'Bonds Portfolio'!$H$5</f>
        <v>8.5797173750559459E-4</v>
      </c>
      <c r="E481" s="421">
        <f>'Bonds (CP)'!R483*'Bonds Portfolio'!$H$6</f>
        <v>3.0056975056629498E-3</v>
      </c>
      <c r="F481" s="421">
        <f>'Bonds (CP)'!S483*'Bonds Portfolio'!H$7</f>
        <v>5.6152607500881734E-3</v>
      </c>
      <c r="G481" s="422">
        <f t="shared" si="23"/>
        <v>9.548314776454233E-3</v>
      </c>
      <c r="K481" s="24">
        <v>45929</v>
      </c>
      <c r="L481" s="423">
        <f>'Bonds (CP)'!AT512*'Final Portfolio'!$Y$3</f>
        <v>-6.2264316407960595E-5</v>
      </c>
      <c r="M481" s="423">
        <f>'Bonds (CP)'!AU512*'Final Portfolio'!$Y$4</f>
        <v>-7.897239958832767E-3</v>
      </c>
      <c r="N481" s="423">
        <f>'Bonds (CP)'!AV512*'Final Portfolio'!$Y$5</f>
        <v>-1.8160974352833988E-2</v>
      </c>
      <c r="O481" s="423">
        <f>'Bonds (CP)'!AW512*'Final Portfolio'!$Y$6</f>
        <v>-3.1095146485592053E-2</v>
      </c>
      <c r="P481" s="423">
        <f>'Bonds (CP)'!AX512*'Final Portfolio'!$Y$7</f>
        <v>-9.8318498149664538E-3</v>
      </c>
      <c r="Q481" s="423">
        <f>SUM(L481:P481)</f>
        <v>-6.7047474928633222E-2</v>
      </c>
      <c r="U481" s="24">
        <v>45929</v>
      </c>
      <c r="V481" s="423">
        <f t="shared" si="24"/>
        <v>-5.6172147377253925E-5</v>
      </c>
      <c r="W481" s="423">
        <f t="shared" si="24"/>
        <v>-7.89114778980206E-3</v>
      </c>
      <c r="X481" s="423">
        <f t="shared" si="24"/>
        <v>-1.8154882183803282E-2</v>
      </c>
      <c r="Y481" s="423">
        <f t="shared" si="24"/>
        <v>-3.1089054316561348E-2</v>
      </c>
      <c r="Z481" s="423">
        <f t="shared" si="24"/>
        <v>-9.8257576459357468E-3</v>
      </c>
      <c r="AA481" s="423">
        <f t="shared" si="24"/>
        <v>-6.7041382759602516E-2</v>
      </c>
    </row>
    <row r="482" spans="1:27">
      <c r="A482" s="24">
        <v>45889</v>
      </c>
      <c r="B482" s="421">
        <f>'Bonds (CP)'!O484*'Bonds Portfolio'!$H$3</f>
        <v>3.5465372739304435E-5</v>
      </c>
      <c r="C482" s="421">
        <f>'Bonds (CP)'!P484*'Bonds Portfolio'!$H$4</f>
        <v>-6.140906875851471E-4</v>
      </c>
      <c r="D482" s="421">
        <f>'Bonds (CP)'!Q484*'Bonds Portfolio'!$H$5</f>
        <v>-1.8941269939423977E-3</v>
      </c>
      <c r="E482" s="421">
        <f>'Bonds (CP)'!R484*'Bonds Portfolio'!$H$6</f>
        <v>-5.0406509719217599E-3</v>
      </c>
      <c r="F482" s="421">
        <f>'Bonds (CP)'!S484*'Bonds Portfolio'!H$7</f>
        <v>-6.1475955143526304E-3</v>
      </c>
      <c r="G482" s="422">
        <f t="shared" si="23"/>
        <v>-1.3660998795062631E-2</v>
      </c>
      <c r="K482" s="24">
        <v>45930</v>
      </c>
      <c r="L482" s="423">
        <f>'Bonds (CP)'!AT513*'Final Portfolio'!$Y$3</f>
        <v>-6.5645514223193756E-5</v>
      </c>
      <c r="M482" s="423">
        <f>'Bonds (CP)'!AU513*'Final Portfolio'!$Y$4</f>
        <v>-8.5507571286745597E-3</v>
      </c>
      <c r="N482" s="423">
        <f>'Bonds (CP)'!AV513*'Final Portfolio'!$Y$5</f>
        <v>-1.9824470245215713E-2</v>
      </c>
      <c r="O482" s="423">
        <f>'Bonds (CP)'!AW513*'Final Portfolio'!$Y$6</f>
        <v>-3.4577308241415652E-2</v>
      </c>
      <c r="P482" s="423">
        <f>'Bonds (CP)'!AX513*'Final Portfolio'!$Y$7</f>
        <v>-1.1224335800497708E-2</v>
      </c>
      <c r="Q482" s="423">
        <f>SUM(L482:P482)</f>
        <v>-7.4242516930026828E-2</v>
      </c>
      <c r="U482" s="24">
        <v>45930</v>
      </c>
      <c r="V482" s="423">
        <f t="shared" si="24"/>
        <v>-5.9553345192487086E-5</v>
      </c>
      <c r="W482" s="423">
        <f t="shared" si="24"/>
        <v>-8.5446649596438527E-3</v>
      </c>
      <c r="X482" s="423">
        <f t="shared" si="24"/>
        <v>-1.9818378076185007E-2</v>
      </c>
      <c r="Y482" s="423">
        <f t="shared" si="24"/>
        <v>-3.4571216072384947E-2</v>
      </c>
      <c r="Z482" s="423">
        <f t="shared" si="24"/>
        <v>-1.1218243631467001E-2</v>
      </c>
      <c r="AA482" s="423">
        <f t="shared" si="24"/>
        <v>-7.4236424760996123E-2</v>
      </c>
    </row>
    <row r="483" spans="1:27">
      <c r="A483" s="24">
        <v>45890</v>
      </c>
      <c r="B483" s="421">
        <f>'Bonds (CP)'!O485*'Bonds Portfolio'!$H$3</f>
        <v>-4.484763079091119E-5</v>
      </c>
      <c r="C483" s="421">
        <f>'Bonds (CP)'!P485*'Bonds Portfolio'!$H$4</f>
        <v>-1.058153396108616E-3</v>
      </c>
      <c r="D483" s="421">
        <f>'Bonds (CP)'!Q485*'Bonds Portfolio'!$H$5</f>
        <v>-1.5137030925927017E-3</v>
      </c>
      <c r="E483" s="421">
        <f>'Bonds (CP)'!R485*'Bonds Portfolio'!$H$6</f>
        <v>-2.2623432841618191E-3</v>
      </c>
      <c r="F483" s="421">
        <f>'Bonds (CP)'!S485*'Bonds Portfolio'!H$7</f>
        <v>-3.6870268743909368E-3</v>
      </c>
      <c r="G483" s="422">
        <f t="shared" si="23"/>
        <v>-8.5660742780449845E-3</v>
      </c>
    </row>
    <row r="484" spans="1:27">
      <c r="A484" s="24">
        <v>45891</v>
      </c>
      <c r="B484" s="421">
        <f>'Bonds (CP)'!O486*'Bonds Portfolio'!$H$3</f>
        <v>5.9140259510987291E-5</v>
      </c>
      <c r="C484" s="421">
        <f>'Bonds (CP)'!P486*'Bonds Portfolio'!$H$4</f>
        <v>7.2679947266299119E-4</v>
      </c>
      <c r="D484" s="421">
        <f>'Bonds (CP)'!Q486*'Bonds Portfolio'!$H$5</f>
        <v>5.6991915885723401E-4</v>
      </c>
      <c r="E484" s="421">
        <f>'Bonds (CP)'!R486*'Bonds Portfolio'!$H$6</f>
        <v>-5.2301147355963311E-4</v>
      </c>
      <c r="F484" s="421">
        <f>'Bonds (CP)'!S486*'Bonds Portfolio'!H$7</f>
        <v>-1.0807768447417842E-3</v>
      </c>
      <c r="G484" s="422">
        <f t="shared" si="23"/>
        <v>-2.4792942727020482E-4</v>
      </c>
    </row>
    <row r="485" spans="1:27">
      <c r="A485" s="24">
        <v>45894</v>
      </c>
      <c r="B485" s="421">
        <f>'Bonds (CP)'!O487*'Bonds Portfolio'!$H$3</f>
        <v>-2.3654015887040191E-6</v>
      </c>
      <c r="C485" s="421">
        <f>'Bonds (CP)'!P487*'Bonds Portfolio'!$H$4</f>
        <v>-4.4615122233032612E-4</v>
      </c>
      <c r="D485" s="421">
        <f>'Bonds (CP)'!Q487*'Bonds Portfolio'!$H$5</f>
        <v>-6.6309233467448919E-4</v>
      </c>
      <c r="E485" s="421">
        <f>'Bonds (CP)'!R487*'Bonds Portfolio'!$H$6</f>
        <v>-1.0439866972215062E-3</v>
      </c>
      <c r="F485" s="421">
        <f>'Bonds (CP)'!S487*'Bonds Portfolio'!H$7</f>
        <v>-2.570496142394239E-3</v>
      </c>
      <c r="G485" s="422">
        <f t="shared" si="23"/>
        <v>-4.7260917982092643E-3</v>
      </c>
      <c r="K485" s="2" t="s">
        <v>52</v>
      </c>
      <c r="L485" s="488">
        <f>AVERAGE(L3:L482)</f>
        <v>-6.0921690307066707E-6</v>
      </c>
      <c r="M485" s="488">
        <f t="shared" ref="M485:Q485" si="25">AVERAGE(M3:M482)</f>
        <v>-4.4162292702015576E-4</v>
      </c>
      <c r="N485" s="488">
        <f t="shared" si="25"/>
        <v>-1.1858580704777295E-3</v>
      </c>
      <c r="O485" s="488">
        <f t="shared" si="25"/>
        <v>-2.3227899516807464E-3</v>
      </c>
      <c r="P485" s="488">
        <f t="shared" si="25"/>
        <v>-7.3258025534620591E-4</v>
      </c>
      <c r="Q485" s="488">
        <f t="shared" si="25"/>
        <v>-4.6889433735555382E-3</v>
      </c>
    </row>
    <row r="486" spans="1:27">
      <c r="A486" s="24">
        <v>45895</v>
      </c>
      <c r="B486" s="421">
        <f>'Bonds (CP)'!O488*'Bonds Portfolio'!$H$3</f>
        <v>-4.4867389197285947E-5</v>
      </c>
      <c r="C486" s="421">
        <f>'Bonds (CP)'!P488*'Bonds Portfolio'!$H$4</f>
        <v>-6.682700790404157E-4</v>
      </c>
      <c r="D486" s="421">
        <f>'Bonds (CP)'!Q488*'Bonds Portfolio'!$H$5</f>
        <v>-1.1344336016328848E-3</v>
      </c>
      <c r="E486" s="421">
        <f>'Bonds (CP)'!R488*'Bonds Portfolio'!$H$6</f>
        <v>-1.3890365191282816E-3</v>
      </c>
      <c r="F486" s="421">
        <f>'Bonds (CP)'!S488*'Bonds Portfolio'!H$7</f>
        <v>-1.067288075172192E-3</v>
      </c>
      <c r="G486" s="422">
        <f t="shared" si="23"/>
        <v>-4.3038956641710596E-3</v>
      </c>
      <c r="K486" s="2" t="s">
        <v>53</v>
      </c>
      <c r="L486" s="488">
        <f>STDEV(L3:L482)</f>
        <v>1.3616060381752395E-4</v>
      </c>
      <c r="M486" s="488">
        <f t="shared" ref="M486:Q486" si="26">STDEV(M3:M482)</f>
        <v>7.9352071175540304E-3</v>
      </c>
      <c r="N486" s="488">
        <f t="shared" si="26"/>
        <v>1.4175818150017359E-2</v>
      </c>
      <c r="O486" s="488">
        <f t="shared" si="26"/>
        <v>1.7099722441780232E-2</v>
      </c>
      <c r="P486" s="488">
        <f t="shared" si="26"/>
        <v>5.5190356949654422E-3</v>
      </c>
      <c r="Q486" s="488">
        <f t="shared" si="26"/>
        <v>4.0465413310244384E-2</v>
      </c>
    </row>
    <row r="487" spans="1:27">
      <c r="A487" s="24">
        <v>45896</v>
      </c>
      <c r="B487" s="421">
        <f>'Bonds (CP)'!O489*'Bonds Portfolio'!$H$3</f>
        <v>-1.6519901373721392E-5</v>
      </c>
      <c r="C487" s="421">
        <f>'Bonds (CP)'!P489*'Bonds Portfolio'!$H$4</f>
        <v>0</v>
      </c>
      <c r="D487" s="421">
        <f>'Bonds (CP)'!Q489*'Bonds Portfolio'!$H$5</f>
        <v>3.792326408693074E-4</v>
      </c>
      <c r="E487" s="421">
        <f>'Bonds (CP)'!R489*'Bonds Portfolio'!$H$6</f>
        <v>8.7173899058733411E-4</v>
      </c>
      <c r="F487" s="421">
        <f>'Bonds (CP)'!S489*'Bonds Portfolio'!H$7</f>
        <v>8.565388041384854E-4</v>
      </c>
      <c r="G487" s="422">
        <f t="shared" si="23"/>
        <v>2.0909905342214054E-3</v>
      </c>
      <c r="K487" s="17"/>
      <c r="L487" s="488"/>
      <c r="M487" s="488"/>
      <c r="N487" s="488"/>
      <c r="O487" s="488"/>
      <c r="P487" s="488"/>
      <c r="Q487" s="488"/>
    </row>
    <row r="488" spans="1:27">
      <c r="A488" s="24">
        <v>45897</v>
      </c>
      <c r="B488" s="421">
        <f>'Bonds (CP)'!O490*'Bonds Portfolio'!$H$3</f>
        <v>-7.0780878598463385E-6</v>
      </c>
      <c r="C488" s="421">
        <f>'Bonds (CP)'!P490*'Bonds Portfolio'!$H$4</f>
        <v>-2.7848104360159897E-4</v>
      </c>
      <c r="D488" s="421">
        <f>'Bonds (CP)'!Q490*'Bonds Portfolio'!$H$5</f>
        <v>-4.731390739665387E-4</v>
      </c>
      <c r="E488" s="421">
        <f>'Bonds (CP)'!R490*'Bonds Portfolio'!$H$6</f>
        <v>-1.0420603451559956E-3</v>
      </c>
      <c r="F488" s="421">
        <f>'Bonds (CP)'!S490*'Bonds Portfolio'!H$7</f>
        <v>-1.4908357402556118E-3</v>
      </c>
      <c r="G488" s="422">
        <f t="shared" si="23"/>
        <v>-3.2915942908395912E-3</v>
      </c>
      <c r="K488" s="346" t="s">
        <v>16338</v>
      </c>
      <c r="L488" s="488"/>
      <c r="M488" s="488"/>
      <c r="N488" s="488"/>
      <c r="O488" s="488"/>
      <c r="P488" s="488"/>
      <c r="Q488" s="488"/>
    </row>
    <row r="489" spans="1:27">
      <c r="A489" s="24">
        <v>45898</v>
      </c>
      <c r="B489" s="421">
        <f>'Bonds (CP)'!O491*'Bonds Portfolio'!$H$3</f>
        <v>-1.1043310538313521E-4</v>
      </c>
      <c r="C489" s="421">
        <f>'Bonds (CP)'!P491*'Bonds Portfolio'!$H$4</f>
        <v>-1.1105059418391337E-3</v>
      </c>
      <c r="D489" s="421">
        <f>'Bonds (CP)'!Q491*'Bonds Portfolio'!$H$5</f>
        <v>-8.5032800401625827E-4</v>
      </c>
      <c r="E489" s="421">
        <f>'Bonds (CP)'!R491*'Bonds Portfolio'!$H$6</f>
        <v>0</v>
      </c>
      <c r="F489" s="421">
        <f>'Bonds (CP)'!S491*'Bonds Portfolio'!H$7</f>
        <v>8.5464253784029299E-4</v>
      </c>
      <c r="G489" s="422">
        <f t="shared" si="23"/>
        <v>-1.2166245133982342E-3</v>
      </c>
      <c r="K489" s="375" t="s">
        <v>57</v>
      </c>
      <c r="L489" s="488">
        <f>-L485+L486*_xlfn.NORM.S.INV(95%)/(1-0.05)</f>
        <v>2.4184402485929261E-4</v>
      </c>
      <c r="M489" s="488">
        <f t="shared" ref="M489:Q489" si="27">-M485+M486*_xlfn.NORM.S.INV(95%)/(1-0.05)</f>
        <v>1.4180837882725292E-2</v>
      </c>
      <c r="N489" s="488">
        <f t="shared" si="27"/>
        <v>2.5730222174751995E-2</v>
      </c>
      <c r="O489" s="488">
        <f t="shared" si="27"/>
        <v>3.1929674665602523E-2</v>
      </c>
      <c r="P489" s="488">
        <f t="shared" si="27"/>
        <v>1.0288375918649936E-2</v>
      </c>
      <c r="Q489" s="488">
        <f t="shared" si="27"/>
        <v>7.4751766372972206E-2</v>
      </c>
    </row>
    <row r="490" spans="1:27">
      <c r="A490" s="24">
        <v>45901</v>
      </c>
      <c r="B490" s="421">
        <f>'Bonds (CP)'!O492*'Bonds Portfolio'!$H$3</f>
        <v>-4.6984572230007517E-6</v>
      </c>
      <c r="C490" s="421">
        <f>'Bonds (CP)'!P492*'Bonds Portfolio'!$H$4</f>
        <v>5.5627399508818342E-5</v>
      </c>
      <c r="D490" s="421">
        <f>'Bonds (CP)'!Q492*'Bonds Portfolio'!$H$5</f>
        <v>3.7883560363339132E-4</v>
      </c>
      <c r="E490" s="421">
        <f>'Bonds (CP)'!R492*'Bonds Portfolio'!$H$6</f>
        <v>8.7155932778283044E-4</v>
      </c>
      <c r="F490" s="421">
        <f>'Bonds (CP)'!S492*'Bonds Portfolio'!H$7</f>
        <v>1.2877240265085303E-3</v>
      </c>
      <c r="G490" s="422">
        <f t="shared" si="23"/>
        <v>2.5890479002105699E-3</v>
      </c>
    </row>
    <row r="491" spans="1:27">
      <c r="A491" s="24">
        <v>45902</v>
      </c>
      <c r="B491" s="421">
        <f>'Bonds (CP)'!O493*'Bonds Portfolio'!$H$3</f>
        <v>2.3494345577288911E-6</v>
      </c>
      <c r="C491" s="421">
        <f>'Bonds (CP)'!P493*'Bonds Portfolio'!$H$4</f>
        <v>-2.2233598853033332E-4</v>
      </c>
      <c r="D491" s="421">
        <f>'Bonds (CP)'!Q493*'Bonds Portfolio'!$H$5</f>
        <v>-4.7264464821674372E-4</v>
      </c>
      <c r="E491" s="421">
        <f>'Bonds (CP)'!R493*'Bonds Portfolio'!$H$6</f>
        <v>-1.0418463685360362E-3</v>
      </c>
      <c r="F491" s="421">
        <f>'Bonds (CP)'!S493*'Bonds Portfolio'!H$7</f>
        <v>-8.5574147041570198E-4</v>
      </c>
      <c r="G491" s="422">
        <f t="shared" si="23"/>
        <v>-2.5902190411410866E-3</v>
      </c>
    </row>
    <row r="492" spans="1:27">
      <c r="A492" s="24">
        <v>45903</v>
      </c>
      <c r="B492" s="421">
        <f>'Bonds (CP)'!O494*'Bonds Portfolio'!$H$3</f>
        <v>8.0119581464877153E-5</v>
      </c>
      <c r="C492" s="421">
        <f>'Bonds (CP)'!P494*'Bonds Portfolio'!$H$4</f>
        <v>1.2840019945346199E-3</v>
      </c>
      <c r="D492" s="421">
        <f>'Bonds (CP)'!Q494*'Bonds Portfolio'!$H$5</f>
        <v>1.6152953038932486E-3</v>
      </c>
      <c r="E492" s="421">
        <f>'Bonds (CP)'!R494*'Bonds Portfolio'!$H$6</f>
        <v>1.746638446386899E-3</v>
      </c>
      <c r="F492" s="421">
        <f>'Bonds (CP)'!S494*'Bonds Portfolio'!H$7</f>
        <v>1.9388982434487285E-3</v>
      </c>
      <c r="G492" s="422">
        <f t="shared" si="23"/>
        <v>6.6649535697283734E-3</v>
      </c>
    </row>
    <row r="493" spans="1:27">
      <c r="A493" s="24">
        <v>45904</v>
      </c>
      <c r="B493" s="421">
        <f>'Bonds (CP)'!O495*'Bonds Portfolio'!$H$3</f>
        <v>7.0712401055406995E-6</v>
      </c>
      <c r="C493" s="421">
        <f>'Bonds (CP)'!P495*'Bonds Portfolio'!$H$4</f>
        <v>6.700369713106138E-4</v>
      </c>
      <c r="D493" s="421">
        <f>'Bonds (CP)'!Q495*'Bonds Portfolio'!$H$5</f>
        <v>1.4270698421253616E-3</v>
      </c>
      <c r="E493" s="421">
        <f>'Bonds (CP)'!R495*'Bonds Portfolio'!$H$6</f>
        <v>2.2783628168540427E-3</v>
      </c>
      <c r="F493" s="421">
        <f>'Bonds (CP)'!S495*'Bonds Portfolio'!H$7</f>
        <v>2.170459974654473E-3</v>
      </c>
      <c r="G493" s="422">
        <f t="shared" si="23"/>
        <v>6.5530008450500315E-3</v>
      </c>
    </row>
    <row r="494" spans="1:27">
      <c r="A494" s="24">
        <v>45905</v>
      </c>
      <c r="B494" s="421">
        <f>'Bonds (CP)'!O496*'Bonds Portfolio'!$H$3</f>
        <v>1.4149947201688296E-5</v>
      </c>
      <c r="C494" s="421">
        <f>'Bonds (CP)'!P496*'Bonds Portfolio'!$H$4</f>
        <v>0</v>
      </c>
      <c r="D494" s="421">
        <f>'Bonds (CP)'!Q496*'Bonds Portfolio'!$H$5</f>
        <v>-9.4894307904056787E-5</v>
      </c>
      <c r="E494" s="421">
        <f>'Bonds (CP)'!R496*'Bonds Portfolio'!$H$6</f>
        <v>1.7479113543216295E-4</v>
      </c>
      <c r="F494" s="421">
        <f>'Bonds (CP)'!S496*'Bonds Portfolio'!H$7</f>
        <v>2.1715534384870975E-4</v>
      </c>
      <c r="G494" s="422">
        <f t="shared" si="23"/>
        <v>3.1120211857850423E-4</v>
      </c>
    </row>
    <row r="495" spans="1:27">
      <c r="A495" s="24">
        <v>45908</v>
      </c>
      <c r="B495" s="421">
        <f>'Bonds (CP)'!O497*'Bonds Portfolio'!$H$3</f>
        <v>3.0693330984057713E-5</v>
      </c>
      <c r="C495" s="421">
        <f>'Bonds (CP)'!P497*'Bonds Portfolio'!$H$4</f>
        <v>6.1476880712259784E-4</v>
      </c>
      <c r="D495" s="421">
        <f>'Bonds (CP)'!Q497*'Bonds Portfolio'!$H$5</f>
        <v>8.561712320533779E-4</v>
      </c>
      <c r="E495" s="421">
        <f>'Bonds (CP)'!R497*'Bonds Portfolio'!$H$6</f>
        <v>8.7569428747376614E-4</v>
      </c>
      <c r="F495" s="421">
        <f>'Bonds (CP)'!S497*'Bonds Portfolio'!H$7</f>
        <v>8.7128251276656784E-4</v>
      </c>
      <c r="G495" s="422">
        <f t="shared" si="23"/>
        <v>3.2486101704003673E-3</v>
      </c>
    </row>
    <row r="496" spans="1:27">
      <c r="A496" s="24">
        <v>45909</v>
      </c>
      <c r="B496" s="421">
        <f>'Bonds (CP)'!O498*'Bonds Portfolio'!$H$3</f>
        <v>-6.1246374263864965E-5</v>
      </c>
      <c r="C496" s="421">
        <f>'Bonds (CP)'!P498*'Bonds Portfolio'!$H$4</f>
        <v>-1.0019039173500771E-3</v>
      </c>
      <c r="D496" s="421">
        <f>'Bonds (CP)'!Q498*'Bonds Portfolio'!$H$5</f>
        <v>-1.2308367713667206E-3</v>
      </c>
      <c r="E496" s="421">
        <f>'Bonds (CP)'!R498*'Bonds Portfolio'!$H$6</f>
        <v>-1.5680629723093559E-3</v>
      </c>
      <c r="F496" s="421">
        <f>'Bonds (CP)'!S498*'Bonds Portfolio'!H$7</f>
        <v>-1.0847911150947409E-3</v>
      </c>
      <c r="G496" s="422">
        <f t="shared" si="23"/>
        <v>-4.9468411503847598E-3</v>
      </c>
    </row>
    <row r="497" spans="1:7">
      <c r="A497" s="24">
        <v>45910</v>
      </c>
      <c r="B497" s="421">
        <f>'Bonds (CP)'!O499*'Bonds Portfolio'!$H$3</f>
        <v>5.9020436927411617E-5</v>
      </c>
      <c r="C497" s="421">
        <f>'Bonds (CP)'!P499*'Bonds Portfolio'!$H$4</f>
        <v>3.3482035339701889E-4</v>
      </c>
      <c r="D497" s="421">
        <f>'Bonds (CP)'!Q499*'Bonds Portfolio'!$H$5</f>
        <v>-2.8438688523835698E-4</v>
      </c>
      <c r="E497" s="421">
        <f>'Bonds (CP)'!R499*'Bonds Portfolio'!$H$6</f>
        <v>-5.2311877229496652E-4</v>
      </c>
      <c r="F497" s="421">
        <f>'Bonds (CP)'!S499*'Bonds Portfolio'!H$7</f>
        <v>-1.0807768447417842E-3</v>
      </c>
      <c r="G497" s="422">
        <f t="shared" si="23"/>
        <v>-1.4944417119506772E-3</v>
      </c>
    </row>
    <row r="498" spans="1:7">
      <c r="A498" s="24">
        <v>45911</v>
      </c>
      <c r="B498" s="421">
        <f>'Bonds (CP)'!O500*'Bonds Portfolio'!$H$3</f>
        <v>-5.1837524177950867E-5</v>
      </c>
      <c r="C498" s="421">
        <f>'Bonds (CP)'!P500*'Bonds Portfolio'!$H$4</f>
        <v>-6.123521933977063E-4</v>
      </c>
      <c r="D498" s="421">
        <f>'Bonds (CP)'!Q500*'Bonds Portfolio'!$H$5</f>
        <v>-7.5714898523570359E-4</v>
      </c>
      <c r="E498" s="421">
        <f>'Bonds (CP)'!R500*'Bonds Portfolio'!$H$6</f>
        <v>-1.2176932775648985E-3</v>
      </c>
      <c r="F498" s="421">
        <f>'Bonds (CP)'!S500*'Bonds Portfolio'!H$7</f>
        <v>-2.160182615380393E-4</v>
      </c>
      <c r="G498" s="422">
        <f t="shared" si="23"/>
        <v>-2.8550502419142985E-3</v>
      </c>
    </row>
    <row r="499" spans="1:7">
      <c r="A499" s="24">
        <v>45912</v>
      </c>
      <c r="B499" s="421">
        <f>'Bonds (CP)'!O501*'Bonds Portfolio'!$H$3</f>
        <v>-7.5188497282132707E-5</v>
      </c>
      <c r="C499" s="421">
        <f>'Bonds (CP)'!P501*'Bonds Portfolio'!$H$4</f>
        <v>-1.3316786744031227E-3</v>
      </c>
      <c r="D499" s="421">
        <f>'Bonds (CP)'!Q501*'Bonds Portfolio'!$H$5</f>
        <v>-1.9792151503229207E-3</v>
      </c>
      <c r="E499" s="421">
        <f>'Bonds (CP)'!R501*'Bonds Portfolio'!$H$6</f>
        <v>-2.7682399859319819E-3</v>
      </c>
      <c r="F499" s="421">
        <f>'Bonds (CP)'!S501*'Bonds Portfolio'!H$7</f>
        <v>-4.2550510074517061E-3</v>
      </c>
      <c r="G499" s="422">
        <f t="shared" si="23"/>
        <v>-1.0409373315391865E-2</v>
      </c>
    </row>
    <row r="500" spans="1:7">
      <c r="A500" s="24">
        <v>45915</v>
      </c>
      <c r="B500" s="421">
        <f>'Bonds (CP)'!O502*'Bonds Portfolio'!$H$3</f>
        <v>6.3590825204327484E-5</v>
      </c>
      <c r="C500" s="421">
        <f>'Bonds (CP)'!P502*'Bonds Portfolio'!$H$4</f>
        <v>5.5607093882677814E-5</v>
      </c>
      <c r="D500" s="421">
        <f>'Bonds (CP)'!Q502*'Bonds Portfolio'!$H$5</f>
        <v>-5.6643530171444282E-4</v>
      </c>
      <c r="E500" s="421">
        <f>'Bonds (CP)'!R502*'Bonds Portfolio'!$H$6</f>
        <v>-2.0730461058670407E-3</v>
      </c>
      <c r="F500" s="421">
        <f>'Bonds (CP)'!S502*'Bonds Portfolio'!H$7</f>
        <v>-3.572356638040852E-3</v>
      </c>
      <c r="G500" s="422">
        <f t="shared" si="23"/>
        <v>-6.0926401265353307E-3</v>
      </c>
    </row>
    <row r="501" spans="1:7">
      <c r="A501" s="24">
        <v>45916</v>
      </c>
      <c r="B501" s="421">
        <f>'Bonds (CP)'!O503*'Bonds Portfolio'!$H$3</f>
        <v>-6.5784167616379197E-5</v>
      </c>
      <c r="C501" s="421">
        <f>'Bonds (CP)'!P503*'Bonds Portfolio'!$H$4</f>
        <v>-6.65836271274701E-4</v>
      </c>
      <c r="D501" s="421">
        <f>'Bonds (CP)'!Q503*'Bonds Portfolio'!$H$5</f>
        <v>-6.6025729404372224E-4</v>
      </c>
      <c r="E501" s="421">
        <f>'Bonds (CP)'!R503*'Bonds Portfolio'!$H$6</f>
        <v>-8.6431117209830651E-4</v>
      </c>
      <c r="F501" s="421">
        <f>'Bonds (CP)'!S503*'Bonds Portfolio'!H$7</f>
        <v>2.1037224811613274E-4</v>
      </c>
      <c r="G501" s="422">
        <f t="shared" si="23"/>
        <v>-2.0458166569169763E-3</v>
      </c>
    </row>
    <row r="502" spans="1:7">
      <c r="A502" s="24">
        <v>45917</v>
      </c>
      <c r="B502" s="421">
        <f>'Bonds (CP)'!O504*'Bonds Portfolio'!$H$3</f>
        <v>3.5287921348318551E-5</v>
      </c>
      <c r="C502" s="421">
        <f>'Bonds (CP)'!P504*'Bonds Portfolio'!$H$4</f>
        <v>2.7795024982518691E-4</v>
      </c>
      <c r="D502" s="421">
        <f>'Bonds (CP)'!Q504*'Bonds Portfolio'!$H$5</f>
        <v>5.6741651174078284E-4</v>
      </c>
      <c r="E502" s="421">
        <f>'Bonds (CP)'!R504*'Bonds Portfolio'!$H$6</f>
        <v>1.04116215399934E-3</v>
      </c>
      <c r="F502" s="421">
        <f>'Bonds (CP)'!S504*'Bonds Portfolio'!H$7</f>
        <v>4.2137024782274021E-4</v>
      </c>
      <c r="G502" s="422">
        <f t="shared" si="23"/>
        <v>2.3431870847363686E-3</v>
      </c>
    </row>
    <row r="503" spans="1:7">
      <c r="A503" s="24">
        <v>45918</v>
      </c>
      <c r="B503" s="421">
        <f>'Bonds (CP)'!O505*'Bonds Portfolio'!$H$3</f>
        <v>-2.115603894394962E-5</v>
      </c>
      <c r="C503" s="421">
        <f>'Bonds (CP)'!P505*'Bonds Portfolio'!$H$4</f>
        <v>-5.5470307717189814E-4</v>
      </c>
      <c r="D503" s="421">
        <f>'Bonds (CP)'!Q505*'Bonds Portfolio'!$H$5</f>
        <v>-9.4239885383941454E-4</v>
      </c>
      <c r="E503" s="421">
        <f>'Bonds (CP)'!R505*'Bonds Portfolio'!$H$6</f>
        <v>-2.5820316201080489E-3</v>
      </c>
      <c r="F503" s="421">
        <f>'Bonds (CP)'!S505*'Bonds Portfolio'!H$7</f>
        <v>-2.7121999010820074E-3</v>
      </c>
      <c r="G503" s="422">
        <f t="shared" si="23"/>
        <v>-6.8124894911453186E-3</v>
      </c>
    </row>
    <row r="504" spans="1:7">
      <c r="A504" s="24">
        <v>45919</v>
      </c>
      <c r="B504" s="421">
        <f>'Bonds (CP)'!O506*'Bonds Portfolio'!$H$3</f>
        <v>-2.1139351446100641E-5</v>
      </c>
      <c r="C504" s="421">
        <f>'Bonds (CP)'!P506*'Bonds Portfolio'!$H$4</f>
        <v>-7.7533859881858454E-4</v>
      </c>
      <c r="D504" s="421">
        <f>'Bonds (CP)'!Q506*'Bonds Portfolio'!$H$5</f>
        <v>-2.0647469827591467E-3</v>
      </c>
      <c r="E504" s="421">
        <f>'Bonds (CP)'!R506*'Bonds Portfolio'!$H$6</f>
        <v>-3.7636902594567747E-3</v>
      </c>
      <c r="F504" s="421">
        <f>'Bonds (CP)'!S506*'Bonds Portfolio'!H$7</f>
        <v>-4.7183899576116652E-3</v>
      </c>
      <c r="G504" s="422">
        <f t="shared" si="23"/>
        <v>-1.1343305150092272E-2</v>
      </c>
    </row>
    <row r="505" spans="1:7">
      <c r="A505" s="24">
        <v>45922</v>
      </c>
      <c r="B505" s="421">
        <f>'Bonds (CP)'!O507*'Bonds Portfolio'!$H$3</f>
        <v>4.6984572230007517E-6</v>
      </c>
      <c r="C505" s="421">
        <f>'Bonds (CP)'!P507*'Bonds Portfolio'!$H$4</f>
        <v>-1.1085267039230207E-4</v>
      </c>
      <c r="D505" s="421">
        <f>'Bonds (CP)'!Q507*'Bonds Portfolio'!$H$5</f>
        <v>9.4191468946682775E-5</v>
      </c>
      <c r="E505" s="421">
        <f>'Bonds (CP)'!R507*'Bonds Portfolio'!$H$6</f>
        <v>5.1656068772338302E-4</v>
      </c>
      <c r="F505" s="421">
        <f>'Bonds (CP)'!S507*'Bonds Portfolio'!H$7</f>
        <v>1.2368312095734158E-3</v>
      </c>
      <c r="G505" s="422">
        <f t="shared" si="23"/>
        <v>1.7414291530741801E-3</v>
      </c>
    </row>
    <row r="506" spans="1:7">
      <c r="A506" s="24">
        <v>45923</v>
      </c>
      <c r="B506" s="421">
        <f>'Bonds (CP)'!O508*'Bonds Portfolio'!$H$3</f>
        <v>5.6500351370342108E-5</v>
      </c>
      <c r="C506" s="421">
        <f>'Bonds (CP)'!P508*'Bonds Portfolio'!$H$4</f>
        <v>1.663933141958367E-4</v>
      </c>
      <c r="D506" s="421">
        <f>'Bonds (CP)'!Q508*'Bonds Portfolio'!$H$5</f>
        <v>-1.8825755459047887E-4</v>
      </c>
      <c r="E506" s="421">
        <f>'Bonds (CP)'!R508*'Bonds Portfolio'!$H$6</f>
        <v>-1.0296707399311267E-3</v>
      </c>
      <c r="F506" s="421">
        <f>'Bonds (CP)'!S508*'Bonds Portfolio'!H$7</f>
        <v>-2.2489556820952526E-3</v>
      </c>
      <c r="G506" s="422">
        <f t="shared" si="23"/>
        <v>-3.2439903110506796E-3</v>
      </c>
    </row>
    <row r="507" spans="1:7">
      <c r="A507" s="24">
        <v>45924</v>
      </c>
      <c r="B507" s="421">
        <f>'Bonds (CP)'!O509*'Bonds Portfolio'!$H$3</f>
        <v>4.7091899490507851E-6</v>
      </c>
      <c r="C507" s="421">
        <f>'Bonds (CP)'!P509*'Bonds Portfolio'!$H$4</f>
        <v>-6.0879248257986521E-4</v>
      </c>
      <c r="D507" s="421">
        <f>'Bonds (CP)'!Q509*'Bonds Portfolio'!$H$5</f>
        <v>-1.3134800207991147E-3</v>
      </c>
      <c r="E507" s="421">
        <f>'Bonds (CP)'!R509*'Bonds Portfolio'!$H$6</f>
        <v>-2.2213324567639668E-3</v>
      </c>
      <c r="F507" s="421">
        <f>'Bonds (CP)'!S509*'Bonds Portfolio'!H$7</f>
        <v>-2.6330585176989776E-3</v>
      </c>
      <c r="G507" s="422">
        <f t="shared" si="23"/>
        <v>-6.7719542878928729E-3</v>
      </c>
    </row>
    <row r="508" spans="1:7">
      <c r="A508" s="24">
        <v>45925</v>
      </c>
      <c r="B508" s="421">
        <f>'Bonds (CP)'!O510*'Bonds Portfolio'!$H$3</f>
        <v>-4.4662748881681006E-5</v>
      </c>
      <c r="C508" s="421">
        <f>'Bonds (CP)'!P510*'Bonds Portfolio'!$H$4</f>
        <v>-6.633590434371923E-4</v>
      </c>
      <c r="D508" s="421">
        <f>'Bonds (CP)'!Q510*'Bonds Portfolio'!$H$5</f>
        <v>-7.5061941577636907E-4</v>
      </c>
      <c r="E508" s="421">
        <f>'Bonds (CP)'!R510*'Bonds Portfolio'!$H$6</f>
        <v>-2.5539435007789621E-3</v>
      </c>
      <c r="F508" s="421">
        <f>'Bonds (CP)'!S510*'Bonds Portfolio'!H$7</f>
        <v>-3.4014872896041041E-3</v>
      </c>
      <c r="G508" s="422">
        <f t="shared" si="23"/>
        <v>-7.4140719984783082E-3</v>
      </c>
    </row>
    <row r="509" spans="1:7">
      <c r="A509" s="24">
        <v>45926</v>
      </c>
      <c r="B509" s="421">
        <f>'Bonds (CP)'!O511*'Bonds Portfolio'!$H$3</f>
        <v>4.473730451590807E-5</v>
      </c>
      <c r="C509" s="421">
        <f>'Bonds (CP)'!P511*'Bonds Portfolio'!$H$4</f>
        <v>3.3235472209507398E-4</v>
      </c>
      <c r="D509" s="421">
        <f>'Bonds (CP)'!Q511*'Bonds Portfolio'!$H$5</f>
        <v>-1.8778681029862099E-4</v>
      </c>
      <c r="E509" s="421">
        <f>'Bonds (CP)'!R511*'Bonds Portfolio'!$H$6</f>
        <v>-6.8221719754122062E-4</v>
      </c>
      <c r="F509" s="421">
        <f>'Bonds (CP)'!S511*'Bonds Portfolio'!H$7</f>
        <v>-1.5917776661431584E-3</v>
      </c>
      <c r="G509" s="422">
        <f t="shared" si="23"/>
        <v>-2.0846896473720178E-3</v>
      </c>
    </row>
    <row r="510" spans="1:7">
      <c r="A510" s="24">
        <v>45929</v>
      </c>
      <c r="B510" s="421">
        <f>'Bonds (CP)'!O512*'Bonds Portfolio'!$H$3</f>
        <v>-4.9355432780849993E-5</v>
      </c>
      <c r="C510" s="421">
        <f>'Bonds (CP)'!P512*'Bonds Portfolio'!$H$4</f>
        <v>-1.1034658737599692E-3</v>
      </c>
      <c r="D510" s="421">
        <f>'Bonds (CP)'!Q512*'Bonds Portfolio'!$H$5</f>
        <v>-1.6828279774111505E-3</v>
      </c>
      <c r="E510" s="421">
        <f>'Bonds (CP)'!R512*'Bonds Portfolio'!$H$6</f>
        <v>-2.2066405096955572E-3</v>
      </c>
      <c r="F510" s="421">
        <f>'Bonds (CP)'!S512*'Bonds Portfolio'!H$7</f>
        <v>-2.3673460833382827E-3</v>
      </c>
      <c r="G510" s="422">
        <f t="shared" si="23"/>
        <v>-7.409635876985809E-3</v>
      </c>
    </row>
    <row r="511" spans="1:7">
      <c r="A511" s="24">
        <v>45930</v>
      </c>
      <c r="B511" s="421">
        <f>'Bonds (CP)'!O513*'Bonds Portfolio'!$H$3</f>
        <v>-5.1606126914662909E-5</v>
      </c>
      <c r="C511" s="421">
        <f>'Bonds (CP)'!P513*'Bonds Portfolio'!$H$4</f>
        <v>-4.9660568665969504E-4</v>
      </c>
      <c r="D511" s="421">
        <f>'Bonds (CP)'!Q513*'Bonds Portfolio'!$H$5</f>
        <v>-3.7460005523181603E-4</v>
      </c>
      <c r="E511" s="421">
        <f>'Bonds (CP)'!R513*'Bonds Portfolio'!$H$6</f>
        <v>0</v>
      </c>
      <c r="F511" s="421">
        <f>'Bonds (CP)'!S513*'Bonds Portfolio'!H$7</f>
        <v>7.9146716535302187E-4</v>
      </c>
      <c r="G511" s="422">
        <f t="shared" si="23"/>
        <v>-1.3134470345315199E-4</v>
      </c>
    </row>
    <row r="514" spans="1:8">
      <c r="A514" s="2" t="s">
        <v>52</v>
      </c>
      <c r="B514" s="30">
        <f>AVERAGE(B3:B511)</f>
        <v>-7.0896813203960718E-7</v>
      </c>
      <c r="C514" s="30">
        <f t="shared" ref="C514:G514" si="28">AVERAGE(C3:C511)</f>
        <v>-2.1592684267287938E-5</v>
      </c>
      <c r="D514" s="30">
        <f t="shared" si="28"/>
        <v>-4.3557581354309815E-5</v>
      </c>
      <c r="E514" s="30">
        <f t="shared" si="28"/>
        <v>-9.0530824010058689E-5</v>
      </c>
      <c r="F514" s="30">
        <f>AVERAGE(F3:F511)</f>
        <v>-1.0712822639946749E-4</v>
      </c>
      <c r="G514" s="30">
        <f t="shared" si="28"/>
        <v>-2.6351828416316318E-4</v>
      </c>
      <c r="H514" s="30"/>
    </row>
    <row r="515" spans="1:8">
      <c r="A515" s="2" t="s">
        <v>53</v>
      </c>
      <c r="B515" s="30">
        <f>STDEV(B3:B511)</f>
        <v>5.5364424821991198E-5</v>
      </c>
      <c r="C515" s="30">
        <f t="shared" ref="C515:G515" si="29">STDEV(C3:C511)</f>
        <v>1.0003634750020952E-3</v>
      </c>
      <c r="D515" s="30">
        <f t="shared" si="29"/>
        <v>1.5202461575044225E-3</v>
      </c>
      <c r="E515" s="30">
        <f t="shared" si="29"/>
        <v>2.4349595880860191E-3</v>
      </c>
      <c r="F515" s="30">
        <f t="shared" si="29"/>
        <v>3.888798761577294E-3</v>
      </c>
      <c r="G515" s="30">
        <f t="shared" si="29"/>
        <v>7.4378420134474342E-3</v>
      </c>
    </row>
    <row r="516" spans="1:8">
      <c r="A516" s="17"/>
      <c r="B516" s="17"/>
      <c r="C516" s="17"/>
      <c r="D516" s="17"/>
      <c r="E516" s="17"/>
      <c r="F516" s="17"/>
      <c r="G516" s="17"/>
    </row>
    <row r="517" spans="1:8">
      <c r="A517" s="346" t="s">
        <v>16338</v>
      </c>
      <c r="B517" s="17"/>
      <c r="C517" s="17"/>
      <c r="D517" s="17"/>
      <c r="E517" s="17"/>
      <c r="F517" s="17"/>
      <c r="G517" s="17"/>
    </row>
    <row r="518" spans="1:8">
      <c r="A518" s="375" t="s">
        <v>57</v>
      </c>
      <c r="B518" s="417">
        <f t="shared" ref="B518:G518" si="30">-B514+B515*_xlfn.NORM.S.INV(95%)/(1-0.05)</f>
        <v>9.6568310208391514E-5</v>
      </c>
      <c r="C518" s="417">
        <f t="shared" si="30"/>
        <v>1.7536468844009448E-3</v>
      </c>
      <c r="D518" s="417">
        <f t="shared" si="30"/>
        <v>2.6757495877018757E-3</v>
      </c>
      <c r="E518" s="417">
        <f t="shared" si="30"/>
        <v>4.3064804134243222E-3</v>
      </c>
      <c r="F518" s="417">
        <f t="shared" si="30"/>
        <v>6.8402911184676811E-3</v>
      </c>
      <c r="G518" s="417">
        <f t="shared" si="30"/>
        <v>1.3141582928911636E-2</v>
      </c>
    </row>
    <row r="519" spans="1:8">
      <c r="A519" s="17"/>
      <c r="B519" s="30"/>
      <c r="C519" s="30"/>
      <c r="D519" s="30"/>
      <c r="E519" s="30"/>
      <c r="F519" s="30"/>
      <c r="G519" s="30"/>
    </row>
    <row r="520" spans="1:8">
      <c r="A520" s="17"/>
      <c r="B520" s="17"/>
      <c r="C520" s="17"/>
      <c r="D520" s="17"/>
      <c r="E520" s="17"/>
      <c r="F520" s="17"/>
      <c r="G520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D9EEB"/>
  </sheetPr>
  <dimension ref="A1:O516"/>
  <sheetViews>
    <sheetView workbookViewId="0"/>
  </sheetViews>
  <sheetFormatPr defaultColWidth="11.19921875" defaultRowHeight="15" customHeight="1"/>
  <cols>
    <col min="1" max="1" width="14.69921875" customWidth="1"/>
    <col min="2" max="3" width="8.59765625" customWidth="1"/>
    <col min="4" max="6" width="10.296875" customWidth="1"/>
    <col min="7" max="26" width="8.59765625" customWidth="1"/>
  </cols>
  <sheetData>
    <row r="1" spans="1:15">
      <c r="A1" s="50" t="s">
        <v>62</v>
      </c>
      <c r="C1" s="2" t="s">
        <v>63</v>
      </c>
      <c r="D1" s="17"/>
      <c r="E1" s="17"/>
      <c r="F1" s="17"/>
      <c r="G1" s="17"/>
      <c r="H1" s="51" t="s">
        <v>64</v>
      </c>
      <c r="I1" s="15" t="s">
        <v>65</v>
      </c>
      <c r="J1" s="17"/>
      <c r="K1" s="17"/>
      <c r="L1" s="17"/>
      <c r="M1" s="17"/>
    </row>
    <row r="2" spans="1:15">
      <c r="A2" s="52">
        <v>100</v>
      </c>
      <c r="B2" s="53" t="s">
        <v>47</v>
      </c>
      <c r="C2" s="53" t="s">
        <v>48</v>
      </c>
      <c r="D2" s="53" t="s">
        <v>49</v>
      </c>
      <c r="E2" s="53" t="s">
        <v>50</v>
      </c>
      <c r="F2" s="53" t="s">
        <v>51</v>
      </c>
      <c r="G2" s="17"/>
      <c r="H2" s="54"/>
      <c r="I2" s="53" t="s">
        <v>47</v>
      </c>
      <c r="J2" s="53" t="s">
        <v>48</v>
      </c>
      <c r="K2" s="53" t="s">
        <v>49</v>
      </c>
      <c r="L2" s="53" t="s">
        <v>50</v>
      </c>
      <c r="M2" s="53" t="s">
        <v>51</v>
      </c>
    </row>
    <row r="3" spans="1:15">
      <c r="A3" s="2" t="s">
        <v>66</v>
      </c>
      <c r="B3" s="17">
        <v>1</v>
      </c>
      <c r="C3" s="17">
        <v>3</v>
      </c>
      <c r="D3" s="17">
        <v>5</v>
      </c>
      <c r="E3" s="17">
        <v>10</v>
      </c>
      <c r="F3" s="17">
        <v>30</v>
      </c>
      <c r="G3" s="17"/>
      <c r="H3" s="2" t="s">
        <v>66</v>
      </c>
      <c r="I3" s="17">
        <v>1</v>
      </c>
      <c r="J3" s="17">
        <v>3</v>
      </c>
      <c r="K3" s="17">
        <v>5</v>
      </c>
      <c r="L3" s="17">
        <v>10</v>
      </c>
      <c r="M3" s="17">
        <v>30</v>
      </c>
    </row>
    <row r="4" spans="1:15">
      <c r="A4" s="2" t="s">
        <v>67</v>
      </c>
      <c r="B4" s="16">
        <v>0.01</v>
      </c>
      <c r="C4" s="16">
        <v>0.02</v>
      </c>
      <c r="D4" s="16">
        <v>2.5000000000000001E-2</v>
      </c>
      <c r="E4" s="16">
        <v>3.5000000000000003E-2</v>
      </c>
      <c r="F4" s="16">
        <v>4.4999999999999998E-2</v>
      </c>
      <c r="G4" s="17"/>
      <c r="H4" s="2" t="s">
        <v>67</v>
      </c>
      <c r="I4" s="16">
        <v>0.01</v>
      </c>
      <c r="J4" s="16">
        <v>0.02</v>
      </c>
      <c r="K4" s="16">
        <v>2.5000000000000001E-2</v>
      </c>
      <c r="L4" s="16">
        <v>3.5000000000000003E-2</v>
      </c>
      <c r="M4" s="16">
        <v>4.4999999999999998E-2</v>
      </c>
    </row>
    <row r="5" spans="1:15">
      <c r="A5" s="24">
        <v>45201</v>
      </c>
      <c r="B5" s="55">
        <f>(-PV(('Bonds (CP)'!B4-($A$2/100))/100, B$3, (1*B$4),1)--PV(('Bonds (CP)'!B4+($A$2/100))/100, B$3, (1*B$4),1))/(2*($A$2/10000)*-PV('Bonds (CP)'!B4/100, B$3, (1*B$4),1))</f>
        <v>0.88816951890555151</v>
      </c>
      <c r="C5" s="55">
        <f>(-PV(('Bonds (CP)'!C4-($A$2/100))/100, C$3, (1*C$4),1)--PV(('Bonds (CP)'!C4+($A$2/100))/100, C$3, (1*C$4),1))/(2*($A$2/10000)*-PV('Bonds (CP)'!C4/100, C$3, (1*C$4),1))</f>
        <v>2.6086402215897788</v>
      </c>
      <c r="D5" s="55">
        <f>(-PV(('Bonds (CP)'!D4-($A$2/100))/100, D$3, (1*D$4),1)--PV(('Bonds (CP)'!D4+($A$2/100))/100, D$3, (1*D$4),1))/(2*($A$2/10000)*-PV('Bonds (CP)'!D4/100, D$3, (1*D$4),1))</f>
        <v>4.1853833950874746</v>
      </c>
      <c r="E5" s="55">
        <f>(-PV(('Bonds (CP)'!E4-($A$2/100))/100, E$3, (1*E$4),1)--PV(('Bonds (CP)'!E4+($A$2/100))/100, E$3, (1*E$4),1))/(2*($A$2/10000)*-PV('Bonds (CP)'!E4/100, E$3, (1*E$4),1))</f>
        <v>7.1041672240055656</v>
      </c>
      <c r="F5" s="55">
        <f>(-PV(('Bonds (CP)'!F4-($A$2/100))/100, F$3, (1*F$4),1)--PV(('Bonds (CP)'!F4+($A$2/100))/100, F$3, (1*F$4),1))/(2*($A$2/10000)*-PV('Bonds (CP)'!F4/100, F$3, (1*F$4),1))</f>
        <v>9.2206333232453996</v>
      </c>
      <c r="G5" s="17"/>
      <c r="H5" s="24">
        <v>45201</v>
      </c>
      <c r="I5" s="55">
        <f>DURATION($H5,$H5+365,I$4,'Bonds (CP)'!B4/100,1,0)</f>
        <v>0.99722222222222201</v>
      </c>
      <c r="J5" s="55">
        <f>DURATION($H5,$H5+365,J$4,'Bonds (CP)'!C4/100,1,0)</f>
        <v>0.99722222222222223</v>
      </c>
      <c r="K5" s="55">
        <f>DURATION($H5,$H5+(365*K$3),K$4,'Bonds (CP)'!D4/100,1,0)</f>
        <v>4.6879136735093461</v>
      </c>
      <c r="L5" s="55">
        <f>DURATION($H5,$H5+(365*L$3),L$4,'Bonds (CP)'!E4/100,1,0)</f>
        <v>7.933765291788581</v>
      </c>
      <c r="M5" s="55">
        <f>DURATION($H5,$H5+(365*M$3),M$4,'Bonds (CP)'!F4/100,1,0)</f>
        <v>10.224656414640375</v>
      </c>
    </row>
    <row r="6" spans="1:15">
      <c r="A6" s="24">
        <v>45202</v>
      </c>
      <c r="B6" s="55">
        <f>(-PV(('Bonds (CP)'!B5-($A$2/100))/100, B$3, (1*B$4),1)--PV(('Bonds (CP)'!B5+($A$2/100))/100, B$3, (1*B$4),1))/(2*($A$2/10000)*-PV('Bonds (CP)'!B5/100, B$3, (1*B$4),1))</f>
        <v>0.88848519399730486</v>
      </c>
      <c r="C6" s="55">
        <f>(-PV(('Bonds (CP)'!C5-($A$2/100))/100, C$3, (1*C$4),1)--PV(('Bonds (CP)'!C5+($A$2/100))/100, C$3, (1*C$4),1))/(2*($A$2/10000)*-PV('Bonds (CP)'!C5/100, C$3, (1*C$4),1))</f>
        <v>2.6076766498822712</v>
      </c>
      <c r="D6" s="55">
        <f>(-PV(('Bonds (CP)'!D5-($A$2/100))/100, D$3, (1*D$4),1)--PV(('Bonds (CP)'!D5+($A$2/100))/100, D$3, (1*D$4),1))/(2*($A$2/10000)*-PV('Bonds (CP)'!D5/100, D$3, (1*D$4),1))</f>
        <v>4.1831753959492959</v>
      </c>
      <c r="E6" s="55">
        <f>(-PV(('Bonds (CP)'!E5-($A$2/100))/100, E$3, (1*E$4),1)--PV(('Bonds (CP)'!E5+($A$2/100))/100, E$3, (1*E$4),1))/(2*($A$2/10000)*-PV('Bonds (CP)'!E5/100, E$3, (1*E$4),1))</f>
        <v>7.1041672240055656</v>
      </c>
      <c r="F6" s="55">
        <f>(-PV(('Bonds (CP)'!F5-($A$2/100))/100, F$3, (1*F$4),1)--PV(('Bonds (CP)'!F5+($A$2/100))/100, F$3, (1*F$4),1))/(2*($A$2/10000)*-PV('Bonds (CP)'!F5/100, F$3, (1*F$4),1))</f>
        <v>9.2642786734258085</v>
      </c>
      <c r="G6" s="17"/>
      <c r="H6" s="24">
        <v>45202</v>
      </c>
      <c r="I6" s="55">
        <f>DURATION($H6,$H6+365,I$4,'Bonds (CP)'!B5/100,1,0)</f>
        <v>0.99722222222222223</v>
      </c>
      <c r="J6" s="55">
        <f>DURATION($H6,$H6+(365*J$3),J$4,'Bonds (CP)'!C5/100,1,0)</f>
        <v>2.9287905137637003</v>
      </c>
      <c r="K6" s="55">
        <f>DURATION($H6,$H6+(365*K$3),K$4,'Bonds (CP)'!D5/100,1,0)</f>
        <v>4.6875304324917879</v>
      </c>
      <c r="L6" s="55">
        <f>DURATION($H6,$H6+(365*L$3),L$4,'Bonds (CP)'!E5/100,1,0)</f>
        <v>7.933765291788581</v>
      </c>
      <c r="M6" s="55">
        <f>DURATION($H6,$H6+(365*M$3),M$4,'Bonds (CP)'!F5/100,1,0)</f>
        <v>10.267305407739768</v>
      </c>
    </row>
    <row r="7" spans="1:15">
      <c r="A7" s="24">
        <v>45203</v>
      </c>
      <c r="B7" s="55">
        <f>(-PV(('Bonds (CP)'!B6-($A$2/100))/100, B$3, (1*B$4),1)--PV(('Bonds (CP)'!B6+($A$2/100))/100, B$3, (1*B$4),1))/(2*($A$2/10000)*-PV('Bonds (CP)'!B6/100, B$3, (1*B$4),1))</f>
        <v>0.88777524037016731</v>
      </c>
      <c r="C7" s="55">
        <f>(-PV(('Bonds (CP)'!C6-($A$2/100))/100, C$3, (1*C$4),1)--PV(('Bonds (CP)'!C6+($A$2/100))/100, C$3, (1*C$4),1))/(2*($A$2/10000)*-PV('Bonds (CP)'!C6/100, C$3, (1*C$4),1))</f>
        <v>2.6055110885192514</v>
      </c>
      <c r="D7" s="55">
        <f>(-PV(('Bonds (CP)'!D6-($A$2/100))/100, D$3, (1*D$4),1)--PV(('Bonds (CP)'!D6+($A$2/100))/100, D$3, (1*D$4),1))/(2*($A$2/10000)*-PV('Bonds (CP)'!D6/100, D$3, (1*D$4),1))</f>
        <v>4.1770019879980911</v>
      </c>
      <c r="E7" s="55">
        <f>(-PV(('Bonds (CP)'!E6-($A$2/100))/100, E$3, (1*E$4),1)--PV(('Bonds (CP)'!E6+($A$2/100))/100, E$3, (1*E$4),1))/(2*($A$2/10000)*-PV('Bonds (CP)'!E6/100, E$3, (1*E$4),1))</f>
        <v>7.0927793758997506</v>
      </c>
      <c r="F7" s="55">
        <f>(-PV(('Bonds (CP)'!F6-($A$2/100))/100, F$3, (1*F$4),1)--PV(('Bonds (CP)'!F6+($A$2/100))/100, F$3, (1*F$4),1))/(2*($A$2/10000)*-PV('Bonds (CP)'!F6/100, F$3, (1*F$4),1))</f>
        <v>9.3302403988578675</v>
      </c>
      <c r="G7" s="17"/>
      <c r="H7" s="24">
        <v>45203</v>
      </c>
      <c r="I7" s="55">
        <f>DURATION($H7,$H7+365,I$4,'Bonds (CP)'!B6/100,1,0)</f>
        <v>0.99722222222222223</v>
      </c>
      <c r="J7" s="55">
        <f>DURATION($H7,$H7+(365*J$3),J$4,'Bonds (CP)'!C6/100,1,0)</f>
        <v>2.9287015553042064</v>
      </c>
      <c r="K7" s="55">
        <f>DURATION($H7,$H7+(365*K$3),K$4,'Bonds (CP)'!D6/100,1,0)</f>
        <v>4.6864556969333657</v>
      </c>
      <c r="L7" s="55">
        <f>DURATION($H7,$H7+(365*L$3),L$4,'Bonds (CP)'!E6/100,1,0)</f>
        <v>7.9267221176142977</v>
      </c>
      <c r="M7" s="55">
        <f>DURATION($H7,$H7+(365*M$3),M$4,'Bonds (CP)'!F6/100,1,0)</f>
        <v>10.331722254462756</v>
      </c>
    </row>
    <row r="8" spans="1:15">
      <c r="A8" s="24">
        <v>45204</v>
      </c>
      <c r="B8" s="55">
        <f>(-PV(('Bonds (CP)'!B7-($A$2/100))/100, B$3, (1*B$4),1)--PV(('Bonds (CP)'!B7+($A$2/100))/100, B$3, (1*B$4),1))/(2*($A$2/10000)*-PV('Bonds (CP)'!B7/100, B$3, (1*B$4),1))</f>
        <v>0.88769642666967452</v>
      </c>
      <c r="C8" s="55">
        <f>(-PV(('Bonds (CP)'!C7-($A$2/100))/100, C$3, (1*C$4),1)--PV(('Bonds (CP)'!C7+($A$2/100))/100, C$3, (1*C$4),1))/(2*($A$2/10000)*-PV('Bonds (CP)'!C7/100, C$3, (1*C$4),1))</f>
        <v>2.6040692815635174</v>
      </c>
      <c r="D8" s="55">
        <f>(-PV(('Bonds (CP)'!D7-($A$2/100))/100, D$3, (1*D$4),1)--PV(('Bonds (CP)'!D7+($A$2/100))/100, D$3, (1*D$4),1))/(2*($A$2/10000)*-PV('Bonds (CP)'!D7/100, D$3, (1*D$4),1))</f>
        <v>4.1792052576752114</v>
      </c>
      <c r="E8" s="55">
        <f>(-PV(('Bonds (CP)'!E7-($A$2/100))/100, E$3, (1*E$4),1)--PV(('Bonds (CP)'!E7+($A$2/100))/100, E$3, (1*E$4),1))/(2*($A$2/10000)*-PV('Bonds (CP)'!E7/100, E$3, (1*E$4),1))</f>
        <v>7.0984727103291272</v>
      </c>
      <c r="F8" s="55">
        <f>(-PV(('Bonds (CP)'!F7-($A$2/100))/100, F$3, (1*F$4),1)--PV(('Bonds (CP)'!F7+($A$2/100))/100, F$3, (1*F$4),1))/(2*($A$2/10000)*-PV('Bonds (CP)'!F7/100, F$3, (1*F$4),1))</f>
        <v>9.2642786734258085</v>
      </c>
      <c r="G8" s="17"/>
      <c r="H8" s="24">
        <v>45204</v>
      </c>
      <c r="I8" s="55">
        <f>DURATION($H8,$H8+365,I$4,'Bonds (CP)'!B7/100,1,0)</f>
        <v>0.99722222222222223</v>
      </c>
      <c r="J8" s="55">
        <f>DURATION($H8,$H8+(365*J$3),J$4,'Bonds (CP)'!C7/100,1,0)</f>
        <v>2.9286422225233801</v>
      </c>
      <c r="K8" s="55">
        <f>DURATION($H8,$H8+(365*K$3),K$4,'Bonds (CP)'!D7/100,1,0)</f>
        <v>4.6868398120382588</v>
      </c>
      <c r="L8" s="55">
        <f>DURATION($H8,$H8+(365*L$3),L$4,'Bonds (CP)'!E7/100,1,0)</f>
        <v>7.9302453292081587</v>
      </c>
      <c r="M8" s="55">
        <f>DURATION($H8,$H8+(365*M$3),M$4,'Bonds (CP)'!F7/100,1,0)</f>
        <v>10.267305407739768</v>
      </c>
    </row>
    <row r="9" spans="1:15">
      <c r="A9" s="24">
        <v>45205</v>
      </c>
      <c r="B9" s="55">
        <f>(-PV(('Bonds (CP)'!B8-($A$2/100))/100, B$3, (1*B$4),1)--PV(('Bonds (CP)'!B8+($A$2/100))/100, B$3, (1*B$4),1))/(2*($A$2/10000)*-PV('Bonds (CP)'!B8/100, B$3, (1*B$4),1))</f>
        <v>0.88753884124541815</v>
      </c>
      <c r="C9" s="55">
        <f>(-PV(('Bonds (CP)'!C8-($A$2/100))/100, C$3, (1*C$4),1)--PV(('Bonds (CP)'!C8+($A$2/100))/100, C$3, (1*C$4),1))/(2*($A$2/10000)*-PV('Bonds (CP)'!C8/100, C$3, (1*C$4),1))</f>
        <v>2.6045497151330936</v>
      </c>
      <c r="D9" s="55">
        <f>(-PV(('Bonds (CP)'!D8-($A$2/100))/100, D$3, (1*D$4),1)--PV(('Bonds (CP)'!D8+($A$2/100))/100, D$3, (1*D$4),1))/(2*($A$2/10000)*-PV('Bonds (CP)'!D8/100, D$3, (1*D$4),1))</f>
        <v>4.1787644688506331</v>
      </c>
      <c r="E9" s="55">
        <f>(-PV(('Bonds (CP)'!E8-($A$2/100))/100, E$3, (1*E$4),1)--PV(('Bonds (CP)'!E8+($A$2/100))/100, E$3, (1*E$4),1))/(2*($A$2/10000)*-PV('Bonds (CP)'!E8/100, E$3, (1*E$4),1))</f>
        <v>7.0927793758997506</v>
      </c>
      <c r="F9" s="55">
        <f>(-PV(('Bonds (CP)'!F8-($A$2/100))/100, F$3, (1*F$4),1)--PV(('Bonds (CP)'!F8+($A$2/100))/100, F$3, (1*F$4),1))/(2*($A$2/10000)*-PV('Bonds (CP)'!F8/100, F$3, (1*F$4),1))</f>
        <v>9.2424231461649899</v>
      </c>
      <c r="G9" s="17"/>
      <c r="H9" s="24">
        <v>45205</v>
      </c>
      <c r="I9" s="55">
        <f>DURATION($H9,$H9+365,I$4,'Bonds (CP)'!B8/100,1,0)</f>
        <v>0.99722222222222234</v>
      </c>
      <c r="J9" s="55">
        <f>DURATION($H9,$H9+(365*J$3),J$4,'Bonds (CP)'!C8/100,1,0)</f>
        <v>2.9286620025291539</v>
      </c>
      <c r="K9" s="55">
        <f>DURATION($H9,$H9+(365*K$3),K$4,'Bonds (CP)'!D8/100,1,0)</f>
        <v>4.6867630139948853</v>
      </c>
      <c r="L9" s="55">
        <f>DURATION($H9,$H9+(365*L$3),L$4,'Bonds (CP)'!E8/100,1,0)</f>
        <v>7.9267221176142977</v>
      </c>
      <c r="M9" s="55">
        <f>DURATION($H9,$H9+(365*M$3),M$4,'Bonds (CP)'!F8/100,1,0)</f>
        <v>10.245951380484902</v>
      </c>
      <c r="O9" s="39"/>
    </row>
    <row r="10" spans="1:15">
      <c r="A10" s="24">
        <v>45208</v>
      </c>
      <c r="B10" s="55">
        <f>(-PV(('Bonds (CP)'!B9-($A$2/100))/100, B$3, (1*B$4),1)--PV(('Bonds (CP)'!B9+($A$2/100))/100, B$3, (1*B$4),1))/(2*($A$2/10000)*-PV('Bonds (CP)'!B9/100, B$3, (1*B$4),1))</f>
        <v>0.88730256799502272</v>
      </c>
      <c r="C10" s="55">
        <f>(-PV(('Bonds (CP)'!C9-($A$2/100))/100, C$3, (1*C$4),1)--PV(('Bonds (CP)'!C9+($A$2/100))/100, C$3, (1*C$4),1))/(2*($A$2/10000)*-PV('Bonds (CP)'!C9/100, C$3, (1*C$4),1))</f>
        <v>2.6040692815635174</v>
      </c>
      <c r="D10" s="55">
        <f>(-PV(('Bonds (CP)'!D9-($A$2/100))/100, D$3, (1*D$4),1)--PV(('Bonds (CP)'!D9+($A$2/100))/100, D$3, (1*D$4),1))/(2*($A$2/10000)*-PV('Bonds (CP)'!D9/100, D$3, (1*D$4),1))</f>
        <v>4.1792052576752114</v>
      </c>
      <c r="E10" s="55">
        <f>(-PV(('Bonds (CP)'!E9-($A$2/100))/100, E$3, (1*E$4),1)--PV(('Bonds (CP)'!E9+($A$2/100))/100, E$3, (1*E$4),1))/(2*($A$2/10000)*-PV('Bonds (CP)'!E9/100, E$3, (1*E$4),1))</f>
        <v>7.087087224254307</v>
      </c>
      <c r="F10" s="55">
        <f>(-PV(('Bonds (CP)'!F9-($A$2/100))/100, F$3, (1*F$4),1)--PV(('Bonds (CP)'!F9+($A$2/100))/100, F$3, (1*F$4),1))/(2*($A$2/10000)*-PV('Bonds (CP)'!F9/100, F$3, (1*F$4),1))</f>
        <v>9.1269677024444764</v>
      </c>
      <c r="G10" s="17"/>
      <c r="H10" s="24">
        <v>45208</v>
      </c>
      <c r="I10" s="55">
        <f>DURATION($H10,$H10+365,I$4,'Bonds (CP)'!B9/100,1,0)</f>
        <v>0.99722222222222257</v>
      </c>
      <c r="J10" s="55">
        <f>DURATION($H10,$H10+(365*J$3),J$4,'Bonds (CP)'!C9/100,1,0)</f>
        <v>2.9286422225233801</v>
      </c>
      <c r="K10" s="55">
        <f>DURATION($H10,$H10+(365*K$3),K$4,'Bonds (CP)'!D9/100,1,0)</f>
        <v>4.6868398120382588</v>
      </c>
      <c r="L10" s="55">
        <f>DURATION($H10,$H10+(365*L$3),L$4,'Bonds (CP)'!E9/100,1,0)</f>
        <v>7.9231956623917359</v>
      </c>
      <c r="M10" s="55">
        <f>DURATION($H10,$H10+(365*M$3),M$4,'Bonds (CP)'!F9/100,1,0)</f>
        <v>10.133059669378987</v>
      </c>
    </row>
    <row r="11" spans="1:15">
      <c r="A11" s="24">
        <v>45209</v>
      </c>
      <c r="B11" s="55">
        <f>(-PV(('Bonds (CP)'!B10-($A$2/100))/100, B$3, (1*B$4),1)--PV(('Bonds (CP)'!B10+($A$2/100))/100, B$3, (1*B$4),1))/(2*($A$2/10000)*-PV('Bonds (CP)'!B10/100, B$3, (1*B$4),1))</f>
        <v>0.88801176546989735</v>
      </c>
      <c r="C11" s="55">
        <f>(-PV(('Bonds (CP)'!C10-($A$2/100))/100, C$3, (1*C$4),1)--PV(('Bonds (CP)'!C10+($A$2/100))/100, C$3, (1*C$4),1))/(2*($A$2/10000)*-PV('Bonds (CP)'!C10/100, C$3, (1*C$4),1))</f>
        <v>2.6040692815635174</v>
      </c>
      <c r="D11" s="55">
        <f>(-PV(('Bonds (CP)'!D10-($A$2/100))/100, D$3, (1*D$4),1)--PV(('Bonds (CP)'!D10+($A$2/100))/100, D$3, (1*D$4),1))/(2*($A$2/10000)*-PV('Bonds (CP)'!D10/100, D$3, (1*D$4),1))</f>
        <v>4.1761211519832075</v>
      </c>
      <c r="E11" s="55">
        <f>(-PV(('Bonds (CP)'!E10-($A$2/100))/100, E$3, (1*E$4),1)--PV(('Bonds (CP)'!E10+($A$2/100))/100, E$3, (1*E$4),1))/(2*($A$2/10000)*-PV('Bonds (CP)'!E10/100, E$3, (1*E$4),1))</f>
        <v>7.078551222282047</v>
      </c>
      <c r="F11" s="55">
        <f>(-PV(('Bonds (CP)'!F10-($A$2/100))/100, F$3, (1*F$4),1)--PV(('Bonds (CP)'!F10+($A$2/100))/100, F$3, (1*F$4),1))/(2*($A$2/10000)*-PV('Bonds (CP)'!F10/100, F$3, (1*F$4),1))</f>
        <v>9.1484739020636923</v>
      </c>
      <c r="G11" s="17"/>
      <c r="H11" s="24">
        <v>45209</v>
      </c>
      <c r="I11" s="55">
        <f>DURATION($H11,$H11+365,I$4,'Bonds (CP)'!B10/100,1,0)</f>
        <v>0.99722222222222234</v>
      </c>
      <c r="J11" s="55">
        <f>DURATION($H11,$H11+(365*J$3),J$4,'Bonds (CP)'!C10/100,1,0)</f>
        <v>2.9286422225233801</v>
      </c>
      <c r="K11" s="55">
        <f>DURATION($H11,$H11+(365*K$3),K$4,'Bonds (CP)'!D10/100,1,0)</f>
        <v>4.6863019634658567</v>
      </c>
      <c r="L11" s="55">
        <f>DURATION($H11,$H11+(365*L$3),L$4,'Bonds (CP)'!E10/100,1,0)</f>
        <v>7.917899909590516</v>
      </c>
      <c r="M11" s="55">
        <f>DURATION($H11,$H11+(365*M$3),M$4,'Bonds (CP)'!F10/100,1,0)</f>
        <v>10.154099203003248</v>
      </c>
    </row>
    <row r="12" spans="1:15">
      <c r="A12" s="24">
        <v>45210</v>
      </c>
      <c r="B12" s="55">
        <f>(-PV(('Bonds (CP)'!B11-($A$2/100))/100, B$3, (1*B$4),1)--PV(('Bonds (CP)'!B11+($A$2/100))/100, B$3, (1*B$4),1))/(2*($A$2/10000)*-PV('Bonds (CP)'!B11/100, B$3, (1*B$4),1))</f>
        <v>0.88824841664532783</v>
      </c>
      <c r="C12" s="55">
        <f>(-PV(('Bonds (CP)'!C11-($A$2/100))/100, C$3, (1*C$4),1)--PV(('Bonds (CP)'!C11+($A$2/100))/100, C$3, (1*C$4),1))/(2*($A$2/10000)*-PV('Bonds (CP)'!C11/100, C$3, (1*C$4),1))</f>
        <v>2.6086402215897788</v>
      </c>
      <c r="D12" s="55">
        <f>(-PV(('Bonds (CP)'!D11-($A$2/100))/100, D$3, (1*D$4),1)--PV(('Bonds (CP)'!D11+($A$2/100))/100, D$3, (1*D$4),1))/(2*($A$2/10000)*-PV('Bonds (CP)'!D11/100, D$3, (1*D$4),1))</f>
        <v>4.1827339991340535</v>
      </c>
      <c r="E12" s="55">
        <f>(-PV(('Bonds (CP)'!E11-($A$2/100))/100, E$3, (1*E$4),1)--PV(('Bonds (CP)'!E11+($A$2/100))/100, E$3, (1*E$4),1))/(2*($A$2/10000)*-PV('Bonds (CP)'!E11/100, E$3, (1*E$4),1))</f>
        <v>7.082818888858851</v>
      </c>
      <c r="F12" s="55">
        <f>(-PV(('Bonds (CP)'!F11-($A$2/100))/100, F$3, (1*F$4),1)--PV(('Bonds (CP)'!F11+($A$2/100))/100, F$3, (1*F$4),1))/(2*($A$2/10000)*-PV('Bonds (CP)'!F11/100, F$3, (1*F$4),1))</f>
        <v>9.0274658044770622</v>
      </c>
      <c r="G12" s="17"/>
      <c r="H12" s="24">
        <v>45210</v>
      </c>
      <c r="I12" s="55">
        <f>DURATION($H12,$H12+365,I$4,'Bonds (CP)'!B11/100,1,0)</f>
        <v>0.99722222222222223</v>
      </c>
      <c r="J12" s="55">
        <f>DURATION($H12,$H12+(365*J$3),J$4,'Bonds (CP)'!C11/100,1,0)</f>
        <v>2.9288300351716026</v>
      </c>
      <c r="K12" s="55">
        <f>DURATION($H12,$H12+(365*K$3),K$4,'Bonds (CP)'!D11/100,1,0)</f>
        <v>4.6874537468323734</v>
      </c>
      <c r="L12" s="55">
        <f>DURATION($H12,$H12+(365*L$3),L$4,'Bonds (CP)'!E11/100,1,0)</f>
        <v>7.920548695595877</v>
      </c>
      <c r="M12" s="55">
        <f>DURATION($H12,$H12+(365*M$3),M$4,'Bonds (CP)'!F11/100,1,0)</f>
        <v>10.035652137669237</v>
      </c>
    </row>
    <row r="13" spans="1:15">
      <c r="A13" s="24">
        <v>45211</v>
      </c>
      <c r="B13" s="55">
        <f>(-PV(('Bonds (CP)'!B12-($A$2/100))/100, B$3, (1*B$4),1)--PV(('Bonds (CP)'!B12+($A$2/100))/100, B$3, (1*B$4),1))/(2*($A$2/10000)*-PV('Bonds (CP)'!B12/100, B$3, (1*B$4),1))</f>
        <v>0.88840625418746055</v>
      </c>
      <c r="C13" s="55">
        <f>(-PV(('Bonds (CP)'!C12-($A$2/100))/100, C$3, (1*C$4),1)--PV(('Bonds (CP)'!C12+($A$2/100))/100, C$3, (1*C$4),1))/(2*($A$2/10000)*-PV('Bonds (CP)'!C12/100, C$3, (1*C$4),1))</f>
        <v>2.610810737754873</v>
      </c>
      <c r="D13" s="55">
        <f>(-PV(('Bonds (CP)'!D12-($A$2/100))/100, D$3, (1*D$4),1)--PV(('Bonds (CP)'!D12+($A$2/100))/100, D$3, (1*D$4),1))/(2*($A$2/10000)*-PV('Bonds (CP)'!D12/100, D$3, (1*D$4),1))</f>
        <v>4.186267068781711</v>
      </c>
      <c r="E13" s="55">
        <f>(-PV(('Bonds (CP)'!E12-($A$2/100))/100, E$3, (1*E$4),1)--PV(('Bonds (CP)'!E12+($A$2/100))/100, E$3, (1*E$4),1))/(2*($A$2/10000)*-PV('Bonds (CP)'!E12/100, E$3, (1*E$4),1))</f>
        <v>7.0956258954878901</v>
      </c>
      <c r="F13" s="55">
        <f>(-PV(('Bonds (CP)'!F12-($A$2/100))/100, F$3, (1*F$4),1)--PV(('Bonds (CP)'!F12+($A$2/100))/100, F$3, (1*F$4),1))/(2*($A$2/10000)*-PV('Bonds (CP)'!F12/100, F$3, (1*F$4),1))</f>
        <v>9.0628398582369183</v>
      </c>
      <c r="G13" s="17"/>
      <c r="H13" s="24">
        <v>45211</v>
      </c>
      <c r="I13" s="55">
        <f>DURATION($H13,$H13+365,I$4,'Bonds (CP)'!B12/100,1,0)</f>
        <v>0.99722222222222234</v>
      </c>
      <c r="J13" s="55">
        <f>DURATION($H13,$H13+(365*J$3),J$4,'Bonds (CP)'!C12/100,1,0)</f>
        <v>2.9289189230381893</v>
      </c>
      <c r="K13" s="55">
        <f>DURATION($H13,$H13+(365*K$3),K$4,'Bonds (CP)'!D12/100,1,0)</f>
        <v>4.6880668825246259</v>
      </c>
      <c r="L13" s="55">
        <f>DURATION($H13,$H13+(365*L$3),L$4,'Bonds (CP)'!E12/100,1,0)</f>
        <v>7.9284841292019079</v>
      </c>
      <c r="M13" s="55">
        <f>DURATION($H13,$H13+(365*M$3),M$4,'Bonds (CP)'!F12/100,1,0)</f>
        <v>10.070293806673304</v>
      </c>
    </row>
    <row r="14" spans="1:15">
      <c r="A14" s="24">
        <v>45212</v>
      </c>
      <c r="B14" s="55">
        <f>(-PV(('Bonds (CP)'!B13-($A$2/100))/100, B$3, (1*B$4),1)--PV(('Bonds (CP)'!B13+($A$2/100))/100, B$3, (1*B$4),1))/(2*($A$2/10000)*-PV('Bonds (CP)'!B13/100, B$3, (1*B$4),1))</f>
        <v>0.88888010358380121</v>
      </c>
      <c r="C14" s="55">
        <f>(-PV(('Bonds (CP)'!C13-($A$2/100))/100, C$3, (1*C$4),1)--PV(('Bonds (CP)'!C13+($A$2/100))/100, C$3, (1*C$4),1))/(2*($A$2/10000)*-PV('Bonds (CP)'!C13/100, C$3, (1*C$4),1))</f>
        <v>2.6120180661008026</v>
      </c>
      <c r="D14" s="55">
        <f>(-PV(('Bonds (CP)'!D13-($A$2/100))/100, D$3, (1*D$4),1)--PV(('Bonds (CP)'!D13+($A$2/100))/100, D$3, (1*D$4),1))/(2*($A$2/10000)*-PV('Bonds (CP)'!D13/100, D$3, (1*D$4),1))</f>
        <v>4.1875930876822736</v>
      </c>
      <c r="E14" s="55">
        <f>(-PV(('Bonds (CP)'!E13-($A$2/100))/100, E$3, (1*E$4),1)--PV(('Bonds (CP)'!E13+($A$2/100))/100, E$3, (1*E$4),1))/(2*($A$2/10000)*-PV('Bonds (CP)'!E13/100, E$3, (1*E$4),1))</f>
        <v>7.0942025987595372</v>
      </c>
      <c r="F14" s="55">
        <f>(-PV(('Bonds (CP)'!F13-($A$2/100))/100, F$3, (1*F$4),1)--PV(('Bonds (CP)'!F13+($A$2/100))/100, F$3, (1*F$4),1))/(2*($A$2/10000)*-PV('Bonds (CP)'!F13/100, F$3, (1*F$4),1))</f>
        <v>9.069936283941745</v>
      </c>
      <c r="G14" s="17"/>
      <c r="H14" s="24">
        <v>45212</v>
      </c>
      <c r="I14" s="55">
        <f>DURATION($H14,$H14+365,I$4,'Bonds (CP)'!B13/100,1,0)</f>
        <v>0.99722222222222234</v>
      </c>
      <c r="J14" s="55">
        <f>DURATION($H14,$H14+(365*J$3),J$4,'Bonds (CP)'!C13/100,1,0)</f>
        <v>2.928968284061273</v>
      </c>
      <c r="K14" s="55">
        <f>DURATION($H14,$H14+(365*K$3),K$4,'Bonds (CP)'!D13/100,1,0)</f>
        <v>4.6882966024207464</v>
      </c>
      <c r="L14" s="55">
        <f>DURATION($H14,$H14+(365*L$3),L$4,'Bonds (CP)'!E13/100,1,0)</f>
        <v>7.9276032248136925</v>
      </c>
      <c r="M14" s="55">
        <f>DURATION($H14,$H14+(365*M$3),M$4,'Bonds (CP)'!F13/100,1,0)</f>
        <v>10.077241689806655</v>
      </c>
    </row>
    <row r="15" spans="1:15">
      <c r="A15" s="24">
        <v>45215</v>
      </c>
      <c r="B15" s="55">
        <f>(-PV(('Bonds (CP)'!B14-($A$2/100))/100, B$3, (1*B$4),1)--PV(('Bonds (CP)'!B14+($A$2/100))/100, B$3, (1*B$4),1))/(2*($A$2/10000)*-PV('Bonds (CP)'!B14/100, B$3, (1*B$4),1))</f>
        <v>0.89038396730489833</v>
      </c>
      <c r="C15" s="55">
        <f>(-PV(('Bonds (CP)'!C14-($A$2/100))/100, C$3, (1*C$4),1)--PV(('Bonds (CP)'!C14+($A$2/100))/100, C$3, (1*C$4),1))/(2*($A$2/10000)*-PV('Bonds (CP)'!C14/100, C$3, (1*C$4),1))</f>
        <v>2.611776515417255</v>
      </c>
      <c r="D15" s="55">
        <f>(-PV(('Bonds (CP)'!D14-($A$2/100))/100, D$3, (1*D$4),1)--PV(('Bonds (CP)'!D14+($A$2/100))/100, D$3, (1*D$4),1))/(2*($A$2/10000)*-PV('Bonds (CP)'!D14/100, D$3, (1*D$4),1))</f>
        <v>4.186267068781711</v>
      </c>
      <c r="E15" s="55">
        <f>(-PV(('Bonds (CP)'!E14-($A$2/100))/100, E$3, (1*E$4),1)--PV(('Bonds (CP)'!E14+($A$2/100))/100, E$3, (1*E$4),1))/(2*($A$2/10000)*-PV('Bonds (CP)'!E14/100, E$3, (1*E$4),1))</f>
        <v>7.0885101510856749</v>
      </c>
      <c r="F15" s="55">
        <f>(-PV(('Bonds (CP)'!F14-($A$2/100))/100, F$3, (1*F$4),1)--PV(('Bonds (CP)'!F14+($A$2/100))/100, F$3, (1*F$4),1))/(2*($A$2/10000)*-PV('Bonds (CP)'!F14/100, F$3, (1*F$4),1))</f>
        <v>9.0770399234823529</v>
      </c>
      <c r="G15" s="17"/>
      <c r="H15" s="24">
        <v>45215</v>
      </c>
      <c r="I15" s="55">
        <f>DURATION($H15,$H15+365,I$4,'Bonds (CP)'!B14/100,1,0)</f>
        <v>0.99722222222222223</v>
      </c>
      <c r="J15" s="55">
        <f>DURATION($H15,$H15+(365*J$3),J$4,'Bonds (CP)'!C14/100,1,0)</f>
        <v>2.9289584130639921</v>
      </c>
      <c r="K15" s="55">
        <f>DURATION($H15,$H15+(365*K$3),K$4,'Bonds (CP)'!D14/100,1,0)</f>
        <v>4.6880668825246259</v>
      </c>
      <c r="L15" s="55">
        <f>DURATION($H15,$H15+(365*L$3),L$4,'Bonds (CP)'!E14/100,1,0)</f>
        <v>7.9240775799922138</v>
      </c>
      <c r="M15" s="55">
        <f>DURATION($H15,$H15+(365*M$3),M$4,'Bonds (CP)'!F14/100,1,0)</f>
        <v>10.0841960939296</v>
      </c>
    </row>
    <row r="16" spans="1:15">
      <c r="A16" s="24">
        <v>45216</v>
      </c>
      <c r="B16" s="55">
        <f>(-PV(('Bonds (CP)'!B15-($A$2/100))/100, B$3, (1*B$4),1)--PV(('Bonds (CP)'!B15+($A$2/100))/100, B$3, (1*B$4),1))/(2*($A$2/10000)*-PV('Bonds (CP)'!B15/100, B$3, (1*B$4),1))</f>
        <v>0.89165433169108521</v>
      </c>
      <c r="C16" s="55">
        <f>(-PV(('Bonds (CP)'!C15-($A$2/100))/100, C$3, (1*C$4),1)--PV(('Bonds (CP)'!C15+($A$2/100))/100, C$3, (1*C$4),1))/(2*($A$2/10000)*-PV('Bonds (CP)'!C15/100, C$3, (1*C$4),1))</f>
        <v>2.6105693995504899</v>
      </c>
      <c r="D16" s="55">
        <f>(-PV(('Bonds (CP)'!D15-($A$2/100))/100, D$3, (1*D$4),1)--PV(('Bonds (CP)'!D15+($A$2/100))/100, D$3, (1*D$4),1))/(2*($A$2/10000)*-PV('Bonds (CP)'!D15/100, D$3, (1*D$4),1))</f>
        <v>4.180087037786266</v>
      </c>
      <c r="E16" s="55">
        <f>(-PV(('Bonds (CP)'!E15-($A$2/100))/100, E$3, (1*E$4),1)--PV(('Bonds (CP)'!E15+($A$2/100))/100, E$3, (1*E$4),1))/(2*($A$2/10000)*-PV('Bonds (CP)'!E15/100, E$3, (1*E$4),1))</f>
        <v>7.0685959430532854</v>
      </c>
      <c r="F16" s="55">
        <f>(-PV(('Bonds (CP)'!F15-($A$2/100))/100, F$3, (1*F$4),1)--PV(('Bonds (CP)'!F15+($A$2/100))/100, F$3, (1*F$4),1))/(2*($A$2/10000)*-PV('Bonds (CP)'!F15/100, F$3, (1*F$4),1))</f>
        <v>9.0274658044770622</v>
      </c>
      <c r="G16" s="17"/>
      <c r="H16" s="24">
        <v>45216</v>
      </c>
      <c r="I16" s="55">
        <f>DURATION($H16,$H16+365,I$4,'Bonds (CP)'!B15/100,1,0)</f>
        <v>0.99722222222222223</v>
      </c>
      <c r="J16" s="55">
        <f>DURATION($H16,$H16+(365*J$3),J$4,'Bonds (CP)'!C15/100,1,0)</f>
        <v>2.9289090490226792</v>
      </c>
      <c r="K16" s="55">
        <f>DURATION($H16,$H16+(365*K$3),K$4,'Bonds (CP)'!D15/100,1,0)</f>
        <v>4.6869933706605664</v>
      </c>
      <c r="L16" s="55">
        <f>DURATION($H16,$H16+(365*L$3),L$4,'Bonds (CP)'!E15/100,1,0)</f>
        <v>7.9117123471269535</v>
      </c>
      <c r="M16" s="55">
        <f>DURATION($H16,$H16+(365*M$3),M$4,'Bonds (CP)'!F15/100,1,0)</f>
        <v>10.035652137669237</v>
      </c>
    </row>
    <row r="17" spans="1:13">
      <c r="A17" s="24">
        <v>45217</v>
      </c>
      <c r="B17" s="55">
        <f>(-PV(('Bonds (CP)'!B16-($A$2/100))/100, B$3, (1*B$4),1)--PV(('Bonds (CP)'!B16+($A$2/100))/100, B$3, (1*B$4),1))/(2*($A$2/10000)*-PV('Bonds (CP)'!B16/100, B$3, (1*B$4),1))</f>
        <v>0.89173384984720494</v>
      </c>
      <c r="C17" s="55">
        <f>(-PV(('Bonds (CP)'!C16-($A$2/100))/100, C$3, (1*C$4),1)--PV(('Bonds (CP)'!C16+($A$2/100))/100, C$3, (1*C$4),1))/(2*($A$2/10000)*-PV('Bonds (CP)'!C16/100, C$3, (1*C$4),1))</f>
        <v>2.6074358627989214</v>
      </c>
      <c r="D17" s="55">
        <f>(-PV(('Bonds (CP)'!D16-($A$2/100))/100, D$3, (1*D$4),1)--PV(('Bonds (CP)'!D16+($A$2/100))/100, D$3, (1*D$4),1))/(2*($A$2/10000)*-PV('Bonds (CP)'!D16/100, D$3, (1*D$4),1))</f>
        <v>4.1765615363049013</v>
      </c>
      <c r="E17" s="55">
        <f>(-PV(('Bonds (CP)'!E16-($A$2/100))/100, E$3, (1*E$4),1)--PV(('Bonds (CP)'!E16+($A$2/100))/100, E$3, (1*E$4),1))/(2*($A$2/10000)*-PV('Bonds (CP)'!E16/100, E$3, (1*E$4),1))</f>
        <v>7.0558016920182878</v>
      </c>
      <c r="F17" s="55">
        <f>(-PV(('Bonds (CP)'!F16-($A$2/100))/100, F$3, (1*F$4),1)--PV(('Bonds (CP)'!F16+($A$2/100))/100, F$3, (1*F$4),1))/(2*($A$2/10000)*-PV('Bonds (CP)'!F16/100, F$3, (1*F$4),1))</f>
        <v>8.9363333890825558</v>
      </c>
      <c r="G17" s="17"/>
      <c r="H17" s="24">
        <v>45217</v>
      </c>
      <c r="I17" s="55">
        <f>DURATION($H17,$H17+365,I$4,'Bonds (CP)'!B16/100,1,0)</f>
        <v>0.99722222222222223</v>
      </c>
      <c r="J17" s="55">
        <f>DURATION($H17,$H17+(365*J$3),J$4,'Bonds (CP)'!C16/100,1,0)</f>
        <v>2.9287806319033831</v>
      </c>
      <c r="K17" s="55">
        <f>DURATION($H17,$H17+(365*K$3),K$4,'Bonds (CP)'!D16/100,1,0)</f>
        <v>4.6863788364445726</v>
      </c>
      <c r="L17" s="55">
        <f>DURATION($H17,$H17+(365*L$3),L$4,'Bonds (CP)'!E16/100,1,0)</f>
        <v>7.9037424216446626</v>
      </c>
      <c r="M17" s="55">
        <f>DURATION($H17,$H17+(365*M$3),M$4,'Bonds (CP)'!F16/100,1,0)</f>
        <v>9.9463447198521937</v>
      </c>
    </row>
    <row r="18" spans="1:13">
      <c r="A18" s="24">
        <v>45218</v>
      </c>
      <c r="B18" s="55">
        <f>(-PV(('Bonds (CP)'!B17-($A$2/100))/100, B$3, (1*B$4),1)--PV(('Bonds (CP)'!B17+($A$2/100))/100, B$3, (1*B$4),1))/(2*($A$2/10000)*-PV('Bonds (CP)'!B17/100, B$3, (1*B$4),1))</f>
        <v>0.89117752043379173</v>
      </c>
      <c r="C18" s="55">
        <f>(-PV(('Bonds (CP)'!C17-($A$2/100))/100, C$3, (1*C$4),1)--PV(('Bonds (CP)'!C17+($A$2/100))/100, C$3, (1*C$4),1))/(2*($A$2/10000)*-PV('Bonds (CP)'!C17/100, C$3, (1*C$4),1))</f>
        <v>2.6079174792917419</v>
      </c>
      <c r="D18" s="55">
        <f>(-PV(('Bonds (CP)'!D17-($A$2/100))/100, D$3, (1*D$4),1)--PV(('Bonds (CP)'!D17+($A$2/100))/100, D$3, (1*D$4),1))/(2*($A$2/10000)*-PV('Bonds (CP)'!D17/100, D$3, (1*D$4),1))</f>
        <v>4.1752405853809949</v>
      </c>
      <c r="E18" s="55">
        <f>(-PV(('Bonds (CP)'!E17-($A$2/100))/100, E$3, (1*E$4),1)--PV(('Bonds (CP)'!E17+($A$2/100))/100, E$3, (1*E$4),1))/(2*($A$2/10000)*-PV('Bonds (CP)'!E17/100, E$3, (1*E$4),1))</f>
        <v>7.0558016920182878</v>
      </c>
      <c r="F18" s="55">
        <f>(-PV(('Bonds (CP)'!F17-($A$2/100))/100, F$3, (1*F$4),1)--PV(('Bonds (CP)'!F17+($A$2/100))/100, F$3, (1*F$4),1))/(2*($A$2/10000)*-PV('Bonds (CP)'!F17/100, F$3, (1*F$4),1))</f>
        <v>8.9572565313938295</v>
      </c>
      <c r="G18" s="17"/>
      <c r="H18" s="24">
        <v>45218</v>
      </c>
      <c r="I18" s="55">
        <f>DURATION($H18,$H18+365,I$4,'Bonds (CP)'!B17/100,1,0)</f>
        <v>0.99722222222222223</v>
      </c>
      <c r="J18" s="55">
        <f>DURATION($H18,$H18+(365*J$3),J$4,'Bonds (CP)'!C17/100,1,0)</f>
        <v>2.9288003950207022</v>
      </c>
      <c r="K18" s="55">
        <f>DURATION($H18,$H18+(365*K$3),K$4,'Bonds (CP)'!D17/100,1,0)</f>
        <v>4.6861481800375353</v>
      </c>
      <c r="L18" s="55">
        <f>DURATION($H18,$H18+(365*L$3),L$4,'Bonds (CP)'!E17/100,1,0)</f>
        <v>7.9037424216446626</v>
      </c>
      <c r="M18" s="55">
        <f>DURATION($H18,$H18+(365*M$3),M$4,'Bonds (CP)'!F17/100,1,0)</f>
        <v>9.9668567266901871</v>
      </c>
    </row>
    <row r="19" spans="1:13">
      <c r="A19" s="24">
        <v>45219</v>
      </c>
      <c r="B19" s="55">
        <f>(-PV(('Bonds (CP)'!B18-($A$2/100))/100, B$3, (1*B$4),1)--PV(('Bonds (CP)'!B18+($A$2/100))/100, B$3, (1*B$4),1))/(2*($A$2/10000)*-PV('Bonds (CP)'!B18/100, B$3, (1*B$4),1))</f>
        <v>0.89125695355758849</v>
      </c>
      <c r="C19" s="55">
        <f>(-PV(('Bonds (CP)'!C18-($A$2/100))/100, C$3, (1*C$4),1)--PV(('Bonds (CP)'!C18+($A$2/100))/100, C$3, (1*C$4),1))/(2*($A$2/10000)*-PV('Bonds (CP)'!C18/100, C$3, (1*C$4),1))</f>
        <v>2.6069544155654092</v>
      </c>
      <c r="D19" s="55">
        <f>(-PV(('Bonds (CP)'!D18-($A$2/100))/100, D$3, (1*D$4),1)--PV(('Bonds (CP)'!D18+($A$2/100))/100, D$3, (1*D$4),1))/(2*($A$2/10000)*-PV('Bonds (CP)'!D18/100, D$3, (1*D$4),1))</f>
        <v>4.173920240306952</v>
      </c>
      <c r="E19" s="55">
        <f>(-PV(('Bonds (CP)'!E18-($A$2/100))/100, E$3, (1*E$4),1)--PV(('Bonds (CP)'!E18+($A$2/100))/100, E$3, (1*E$4),1))/(2*($A$2/10000)*-PV('Bonds (CP)'!E18/100, E$3, (1*E$4),1))</f>
        <v>7.0543804847355203</v>
      </c>
      <c r="F19" s="55">
        <f>(-PV(('Bonds (CP)'!F18-($A$2/100))/100, F$3, (1*F$4),1)--PV(('Bonds (CP)'!F18+($A$2/100))/100, F$3, (1*F$4),1))/(2*($A$2/10000)*-PV('Bonds (CP)'!F18/100, F$3, (1*F$4),1))</f>
        <v>8.9712410453005091</v>
      </c>
      <c r="G19" s="17"/>
      <c r="H19" s="24">
        <v>45219</v>
      </c>
      <c r="I19" s="55">
        <f>DURATION($H19,$H19+365,I$4,'Bonds (CP)'!B18/100,1,0)</f>
        <v>0.99722222222222234</v>
      </c>
      <c r="J19" s="55">
        <f>DURATION($H19,$H19+(365*J$3),J$4,'Bonds (CP)'!C18/100,1,0)</f>
        <v>2.9287608663728979</v>
      </c>
      <c r="K19" s="55">
        <f>DURATION($H19,$H19+(365*K$3),K$4,'Bonds (CP)'!D18/100,1,0)</f>
        <v>4.685917411213655</v>
      </c>
      <c r="L19" s="55">
        <f>DURATION($H19,$H19+(365*L$3),L$4,'Bonds (CP)'!E18/100,1,0)</f>
        <v>7.9028558706961443</v>
      </c>
      <c r="M19" s="55">
        <f>DURATION($H19,$H19+(365*M$3),M$4,'Bonds (CP)'!F18/100,1,0)</f>
        <v>9.980563835127283</v>
      </c>
    </row>
    <row r="20" spans="1:13">
      <c r="A20" s="24">
        <v>45222</v>
      </c>
      <c r="B20" s="55">
        <f>(-PV(('Bonds (CP)'!B19-($A$2/100))/100, B$3, (1*B$4),1)--PV(('Bonds (CP)'!B19+($A$2/100))/100, B$3, (1*B$4),1))/(2*($A$2/10000)*-PV('Bonds (CP)'!B19/100, B$3, (1*B$4),1))</f>
        <v>0.88998772051382502</v>
      </c>
      <c r="C20" s="55">
        <f>(-PV(('Bonds (CP)'!C19-($A$2/100))/100, C$3, (1*C$4),1)--PV(('Bonds (CP)'!C19+($A$2/100))/100, C$3, (1*C$4),1))/(2*($A$2/10000)*-PV('Bonds (CP)'!C19/100, C$3, (1*C$4),1))</f>
        <v>2.6086402215897788</v>
      </c>
      <c r="D20" s="55">
        <f>(-PV(('Bonds (CP)'!D19-($A$2/100))/100, D$3, (1*D$4),1)--PV(('Bonds (CP)'!D19+($A$2/100))/100, D$3, (1*D$4),1))/(2*($A$2/10000)*-PV('Bonds (CP)'!D19/100, D$3, (1*D$4),1))</f>
        <v>4.1796461139809802</v>
      </c>
      <c r="E20" s="55">
        <f>(-PV(('Bonds (CP)'!E19-($A$2/100))/100, E$3, (1*E$4),1)--PV(('Bonds (CP)'!E19+($A$2/100))/100, E$3, (1*E$4),1))/(2*($A$2/10000)*-PV('Bonds (CP)'!E19/100, E$3, (1*E$4),1))</f>
        <v>7.0714399350200692</v>
      </c>
      <c r="F20" s="55">
        <f>(-PV(('Bonds (CP)'!F19-($A$2/100))/100, F$3, (1*F$4),1)--PV(('Bonds (CP)'!F19+($A$2/100))/100, F$3, (1*F$4),1))/(2*($A$2/10000)*-PV('Bonds (CP)'!F19/100, F$3, (1*F$4),1))</f>
        <v>9.069936283941745</v>
      </c>
      <c r="G20" s="17"/>
      <c r="H20" s="24">
        <v>45222</v>
      </c>
      <c r="I20" s="55">
        <f>DURATION($H20,$H20+365,I$4,'Bonds (CP)'!B19/100,1,0)</f>
        <v>0.99722222222222223</v>
      </c>
      <c r="J20" s="55">
        <f>DURATION($H20,$H20+(365*J$3),J$4,'Bonds (CP)'!C19/100,1,0)</f>
        <v>2.9288300351716026</v>
      </c>
      <c r="K20" s="55">
        <f>DURATION($H20,$H20+(365*K$3),K$4,'Bonds (CP)'!D19/100,1,0)</f>
        <v>4.68691659759339</v>
      </c>
      <c r="L20" s="55">
        <f>DURATION($H20,$H20+(365*L$3),L$4,'Bonds (CP)'!E19/100,1,0)</f>
        <v>7.9134812298038035</v>
      </c>
      <c r="M20" s="55">
        <f>DURATION($H20,$H20+(365*M$3),M$4,'Bonds (CP)'!F19/100,1,0)</f>
        <v>10.077241689806655</v>
      </c>
    </row>
    <row r="21" spans="1:13">
      <c r="A21" s="24">
        <v>45223</v>
      </c>
      <c r="B21" s="55">
        <f>(-PV(('Bonds (CP)'!B20-($A$2/100))/100, B$3, (1*B$4),1)--PV(('Bonds (CP)'!B20+($A$2/100))/100, B$3, (1*B$4),1))/(2*($A$2/10000)*-PV('Bonds (CP)'!B20/100, B$3, (1*B$4),1))</f>
        <v>0.88959182627645828</v>
      </c>
      <c r="C21" s="55">
        <f>(-PV(('Bonds (CP)'!C20-($A$2/100))/100, C$3, (1*C$4),1)--PV(('Bonds (CP)'!C20+($A$2/100))/100, C$3, (1*C$4),1))/(2*($A$2/10000)*-PV('Bonds (CP)'!C20/100, C$3, (1*C$4),1))</f>
        <v>2.6079174792917419</v>
      </c>
      <c r="D21" s="55">
        <f>(-PV(('Bonds (CP)'!D20-($A$2/100))/100, D$3, (1*D$4),1)--PV(('Bonds (CP)'!D20+($A$2/100))/100, D$3, (1*D$4),1))/(2*($A$2/10000)*-PV('Bonds (CP)'!D20/100, D$3, (1*D$4),1))</f>
        <v>4.1778830935718014</v>
      </c>
      <c r="E21" s="55">
        <f>(-PV(('Bonds (CP)'!E20-($A$2/100))/100, E$3, (1*E$4),1)--PV(('Bonds (CP)'!E20+($A$2/100))/100, E$3, (1*E$4),1))/(2*($A$2/10000)*-PV('Bonds (CP)'!E20/100, E$3, (1*E$4),1))</f>
        <v>7.0614872744269883</v>
      </c>
      <c r="F21" s="55">
        <f>(-PV(('Bonds (CP)'!F20-($A$2/100))/100, F$3, (1*F$4),1)--PV(('Bonds (CP)'!F20+($A$2/100))/100, F$3, (1*F$4),1))/(2*($A$2/10000)*-PV('Bonds (CP)'!F20/100, F$3, (1*F$4),1))</f>
        <v>9.006327694296024</v>
      </c>
      <c r="G21" s="17"/>
      <c r="H21" s="24">
        <v>45223</v>
      </c>
      <c r="I21" s="55">
        <f>DURATION($H21,$H21+365,I$4,'Bonds (CP)'!B20/100,1,0)</f>
        <v>0.99722222222222223</v>
      </c>
      <c r="J21" s="55">
        <f>DURATION($H21,$H21+(365*J$3),J$4,'Bonds (CP)'!C20/100,1,0)</f>
        <v>2.9288003950207022</v>
      </c>
      <c r="K21" s="55">
        <f>DURATION($H21,$H21+(365*K$3),K$4,'Bonds (CP)'!D20/100,1,0)</f>
        <v>4.6866093804422935</v>
      </c>
      <c r="L21" s="55">
        <f>DURATION($H21,$H21+(365*L$3),L$4,'Bonds (CP)'!E20/100,1,0)</f>
        <v>7.9072866195333855</v>
      </c>
      <c r="M21" s="55">
        <f>DURATION($H21,$H21+(365*M$3),M$4,'Bonds (CP)'!F20/100,1,0)</f>
        <v>10.014945262027961</v>
      </c>
    </row>
    <row r="22" spans="1:13">
      <c r="A22" s="24">
        <v>45224</v>
      </c>
      <c r="B22" s="55">
        <f>(-PV(('Bonds (CP)'!B21-($A$2/100))/100, B$3, (1*B$4),1)--PV(('Bonds (CP)'!B21+($A$2/100))/100, B$3, (1*B$4),1))/(2*($A$2/10000)*-PV('Bonds (CP)'!B21/100, B$3, (1*B$4),1))</f>
        <v>0.88943356719118172</v>
      </c>
      <c r="C22" s="55">
        <f>(-PV(('Bonds (CP)'!C21-($A$2/100))/100, C$3, (1*C$4),1)--PV(('Bonds (CP)'!C21+($A$2/100))/100, C$3, (1*C$4),1))/(2*($A$2/10000)*-PV('Bonds (CP)'!C21/100, C$3, (1*C$4),1))</f>
        <v>2.6091222616260685</v>
      </c>
      <c r="D22" s="55">
        <f>(-PV(('Bonds (CP)'!D21-($A$2/100))/100, D$3, (1*D$4),1)--PV(('Bonds (CP)'!D21+($A$2/100))/100, D$3, (1*D$4),1))/(2*($A$2/10000)*-PV('Bonds (CP)'!D21/100, D$3, (1*D$4),1))</f>
        <v>4.1783237474889265</v>
      </c>
      <c r="E22" s="55">
        <f>(-PV(('Bonds (CP)'!E21-($A$2/100))/100, E$3, (1*E$4),1)--PV(('Bonds (CP)'!E21+($A$2/100))/100, E$3, (1*E$4),1))/(2*($A$2/10000)*-PV('Bonds (CP)'!E21/100, E$3, (1*E$4),1))</f>
        <v>7.0614872744269883</v>
      </c>
      <c r="F22" s="55">
        <f>(-PV(('Bonds (CP)'!F21-($A$2/100))/100, F$3, (1*F$4),1)--PV(('Bonds (CP)'!F21+($A$2/100))/100, F$3, (1*F$4),1))/(2*($A$2/10000)*-PV('Bonds (CP)'!F21/100, F$3, (1*F$4),1))</f>
        <v>8.9852541981385912</v>
      </c>
      <c r="G22" s="17"/>
      <c r="H22" s="24">
        <v>45224</v>
      </c>
      <c r="I22" s="55">
        <f>DURATION($H22,$H22+365,I$4,'Bonds (CP)'!B21/100,1,0)</f>
        <v>0.99722222222222245</v>
      </c>
      <c r="J22" s="55">
        <f>DURATION($H22,$H22+(365*J$3),J$4,'Bonds (CP)'!C21/100,1,0)</f>
        <v>2.928849792255229</v>
      </c>
      <c r="K22" s="55">
        <f>DURATION($H22,$H22+(365*K$3),K$4,'Bonds (CP)'!D21/100,1,0)</f>
        <v>4.6866862034629895</v>
      </c>
      <c r="L22" s="55">
        <f>DURATION($H22,$H22+(365*L$3),L$4,'Bonds (CP)'!E21/100,1,0)</f>
        <v>7.9072866195333855</v>
      </c>
      <c r="M22" s="55">
        <f>DURATION($H22,$H22+(365*M$3),M$4,'Bonds (CP)'!F21/100,1,0)</f>
        <v>9.9942969135324322</v>
      </c>
    </row>
    <row r="23" spans="1:13">
      <c r="A23" s="24">
        <v>45225</v>
      </c>
      <c r="B23" s="55">
        <f>(-PV(('Bonds (CP)'!B22-($A$2/100))/100, B$3, (1*B$4),1)--PV(('Bonds (CP)'!B22+($A$2/100))/100, B$3, (1*B$4),1))/(2*($A$2/10000)*-PV('Bonds (CP)'!B22/100, B$3, (1*B$4),1))</f>
        <v>0.88951268969404218</v>
      </c>
      <c r="C23" s="55">
        <f>(-PV(('Bonds (CP)'!C22-($A$2/100))/100, C$3, (1*C$4),1)--PV(('Bonds (CP)'!C22+($A$2/100))/100, C$3, (1*C$4),1))/(2*($A$2/10000)*-PV('Bonds (CP)'!C22/100, C$3, (1*C$4),1))</f>
        <v>2.6081583510386364</v>
      </c>
      <c r="D23" s="55">
        <f>(-PV(('Bonds (CP)'!D22-($A$2/100))/100, D$3, (1*D$4),1)--PV(('Bonds (CP)'!D22+($A$2/100))/100, D$3, (1*D$4),1))/(2*($A$2/10000)*-PV('Bonds (CP)'!D22/100, D$3, (1*D$4),1))</f>
        <v>4.1774425070809498</v>
      </c>
      <c r="E23" s="55">
        <f>(-PV(('Bonds (CP)'!E22-($A$2/100))/100, E$3, (1*E$4),1)--PV(('Bonds (CP)'!E22+($A$2/100))/100, E$3, (1*E$4),1))/(2*($A$2/10000)*-PV('Bonds (CP)'!E22/100, E$3, (1*E$4),1))</f>
        <v>7.0529593528944279</v>
      </c>
      <c r="F23" s="55">
        <f>(-PV(('Bonds (CP)'!F22-($A$2/100))/100, F$3, (1*F$4),1)--PV(('Bonds (CP)'!F22+($A$2/100))/100, F$3, (1*F$4),1))/(2*($A$2/10000)*-PV('Bonds (CP)'!F22/100, F$3, (1*F$4),1))</f>
        <v>8.8808521983415449</v>
      </c>
      <c r="G23" s="17"/>
      <c r="H23" s="24">
        <v>45225</v>
      </c>
      <c r="I23" s="55">
        <f>DURATION($H23,$H23+365,I$4,'Bonds (CP)'!B22/100,1,0)</f>
        <v>0.99722222222222223</v>
      </c>
      <c r="J23" s="55">
        <f>DURATION($H23,$H23+(365*J$3),J$4,'Bonds (CP)'!C22/100,1,0)</f>
        <v>2.9288102756743677</v>
      </c>
      <c r="K23" s="55">
        <f>DURATION($H23,$H23+(365*K$3),K$4,'Bonds (CP)'!D22/100,1,0)</f>
        <v>4.6865325449325104</v>
      </c>
      <c r="L23" s="55">
        <f>DURATION($H23,$H23+(365*L$3),L$4,'Bonds (CP)'!E22/100,1,0)</f>
        <v>7.9019691193303938</v>
      </c>
      <c r="M23" s="55">
        <f>DURATION($H23,$H23+(365*M$3),M$4,'Bonds (CP)'!F22/100,1,0)</f>
        <v>9.8919310588897833</v>
      </c>
    </row>
    <row r="24" spans="1:13">
      <c r="A24" s="24">
        <v>45226</v>
      </c>
      <c r="B24" s="55">
        <f>(-PV(('Bonds (CP)'!B23-($A$2/100))/100, B$3, (1*B$4),1)--PV(('Bonds (CP)'!B23+($A$2/100))/100, B$3, (1*B$4),1))/(2*($A$2/10000)*-PV('Bonds (CP)'!B23/100, B$3, (1*B$4),1))</f>
        <v>0.88268129440186538</v>
      </c>
      <c r="C24" s="55">
        <f>(-PV(('Bonds (CP)'!C23-($A$2/100))/100, C$3, (1*C$4),1)--PV(('Bonds (CP)'!C23+($A$2/100))/100, C$3, (1*C$4),1))/(2*($A$2/10000)*-PV('Bonds (CP)'!C23/100, C$3, (1*C$4),1))</f>
        <v>2.6004713986555084</v>
      </c>
      <c r="D24" s="55">
        <f>(-PV(('Bonds (CP)'!D23-($A$2/100))/100, D$3, (1*D$4),1)--PV(('Bonds (CP)'!D23+($A$2/100))/100, D$3, (1*D$4),1))/(2*($A$2/10000)*-PV('Bonds (CP)'!D23/100, D$3, (1*D$4),1))</f>
        <v>4.1752405853809949</v>
      </c>
      <c r="E24" s="55">
        <f>(-PV(('Bonds (CP)'!E23-($A$2/100))/100, E$3, (1*E$4),1)--PV(('Bonds (CP)'!E23+($A$2/100))/100, E$3, (1*E$4),1))/(2*($A$2/10000)*-PV('Bonds (CP)'!E23/100, E$3, (1*E$4),1))</f>
        <v>7.0728620431740969</v>
      </c>
      <c r="F24" s="55">
        <f>(-PV(('Bonds (CP)'!F23-($A$2/100))/100, F$3, (1*F$4),1)--PV(('Bonds (CP)'!F23+($A$2/100))/100, F$3, (1*F$4),1))/(2*($A$2/10000)*-PV('Bonds (CP)'!F23/100, F$3, (1*F$4),1))</f>
        <v>9.112666460111793</v>
      </c>
      <c r="G24" s="17"/>
      <c r="H24" s="24">
        <v>45226</v>
      </c>
      <c r="I24" s="55">
        <f>DURATION($H24,$H24+365,I$4,'Bonds (CP)'!B23/100,1,0)</f>
        <v>0.99722222222222234</v>
      </c>
      <c r="J24" s="55">
        <f>DURATION($H24,$H24+(365*J$3),J$4,'Bonds (CP)'!C23/100,1,0)</f>
        <v>2.9284937956120984</v>
      </c>
      <c r="K24" s="55">
        <f>DURATION($H24,$H24+(365*K$3),K$4,'Bonds (CP)'!D23/100,1,0)</f>
        <v>4.6861481800375353</v>
      </c>
      <c r="L24" s="55">
        <f>DURATION($H24,$H24+(365*L$3),L$4,'Bonds (CP)'!E23/100,1,0)</f>
        <v>7.9143653690072284</v>
      </c>
      <c r="M24" s="55">
        <f>DURATION($H24,$H24+(365*M$3),M$4,'Bonds (CP)'!F23/100,1,0)</f>
        <v>10.11906599587356</v>
      </c>
    </row>
    <row r="25" spans="1:13">
      <c r="A25" s="24">
        <v>45229</v>
      </c>
      <c r="B25" s="55">
        <f>(-PV(('Bonds (CP)'!B24-($A$2/100))/100, B$3, (1*B$4),1)--PV(('Bonds (CP)'!B24+($A$2/100))/100, B$3, (1*B$4),1))/(2*($A$2/10000)*-PV('Bonds (CP)'!B24/100, B$3, (1*B$4),1))</f>
        <v>0.88275921997746931</v>
      </c>
      <c r="C25" s="55">
        <f>(-PV(('Bonds (CP)'!C24-($A$2/100))/100, C$3, (1*C$4),1)--PV(('Bonds (CP)'!C24+($A$2/100))/100, C$3, (1*C$4),1))/(2*($A$2/10000)*-PV('Bonds (CP)'!C24/100, C$3, (1*C$4),1))</f>
        <v>2.6004713986555084</v>
      </c>
      <c r="D25" s="55">
        <f>(-PV(('Bonds (CP)'!D24-($A$2/100))/100, D$3, (1*D$4),1)--PV(('Bonds (CP)'!D24+($A$2/100))/100, D$3, (1*D$4),1))/(2*($A$2/10000)*-PV('Bonds (CP)'!D24/100, D$3, (1*D$4),1))</f>
        <v>4.1730403465976114</v>
      </c>
      <c r="E25" s="55">
        <f>(-PV(('Bonds (CP)'!E24-($A$2/100))/100, E$3, (1*E$4),1)--PV(('Bonds (CP)'!E24+($A$2/100))/100, E$3, (1*E$4),1))/(2*($A$2/10000)*-PV('Bonds (CP)'!E24/100, E$3, (1*E$4),1))</f>
        <v>7.0373318981555748</v>
      </c>
      <c r="F25" s="55">
        <f>(-PV(('Bonds (CP)'!F24-($A$2/100))/100, F$3, (1*F$4),1)--PV(('Bonds (CP)'!F24+($A$2/100))/100, F$3, (1*F$4),1))/(2*($A$2/10000)*-PV('Bonds (CP)'!F24/100, F$3, (1*F$4),1))</f>
        <v>8.7984826196522778</v>
      </c>
      <c r="G25" s="17"/>
      <c r="H25" s="24">
        <v>45229</v>
      </c>
      <c r="I25" s="55">
        <f>DURATION($H25,$H25+365,I$4,'Bonds (CP)'!B24/100,1,0)</f>
        <v>0.99722222222222223</v>
      </c>
      <c r="J25" s="55">
        <f>DURATION($H25,$H25+(365*J$3),J$4,'Bonds (CP)'!C24/100,1,0)</f>
        <v>2.9284937956120984</v>
      </c>
      <c r="K25" s="55">
        <f>DURATION($H25,$H25+(365*K$3),K$4,'Bonds (CP)'!D24/100,1,0)</f>
        <v>4.6857635028735665</v>
      </c>
      <c r="L25" s="55">
        <f>DURATION($H25,$H25+(365*L$3),L$4,'Bonds (CP)'!E24/100,1,0)</f>
        <v>7.8922016516621056</v>
      </c>
      <c r="M25" s="55">
        <f>DURATION($H25,$H25+(365*M$3),M$4,'Bonds (CP)'!F24/100,1,0)</f>
        <v>9.8110857758656707</v>
      </c>
    </row>
    <row r="26" spans="1:13">
      <c r="A26" s="24">
        <v>45230</v>
      </c>
      <c r="B26" s="55">
        <f>(-PV(('Bonds (CP)'!B25-($A$2/100))/100, B$3, (1*B$4),1)--PV(('Bonds (CP)'!B25+($A$2/100))/100, B$3, (1*B$4),1))/(2*($A$2/10000)*-PV('Bonds (CP)'!B25/100, B$3, (1*B$4),1))</f>
        <v>0.88541690142887763</v>
      </c>
      <c r="C26" s="55">
        <f>(-PV(('Bonds (CP)'!C25-($A$2/100))/100, C$3, (1*C$4),1)--PV(('Bonds (CP)'!C25+($A$2/100))/100, C$3, (1*C$4),1))/(2*($A$2/10000)*-PV('Bonds (CP)'!C25/100, C$3, (1*C$4),1))</f>
        <v>2.6038291280202808</v>
      </c>
      <c r="D26" s="55">
        <f>(-PV(('Bonds (CP)'!D25-($A$2/100))/100, D$3, (1*D$4),1)--PV(('Bonds (CP)'!D25+($A$2/100))/100, D$3, (1*D$4),1))/(2*($A$2/10000)*-PV('Bonds (CP)'!D25/100, D$3, (1*D$4),1))</f>
        <v>4.1730403465976114</v>
      </c>
      <c r="E26" s="55">
        <f>(-PV(('Bonds (CP)'!E25-($A$2/100))/100, E$3, (1*E$4),1)--PV(('Bonds (CP)'!E25+($A$2/100))/100, E$3, (1*E$4),1))/(2*($A$2/10000)*-PV('Bonds (CP)'!E25/100, E$3, (1*E$4),1))</f>
        <v>7.0288117096973437</v>
      </c>
      <c r="F26" s="55">
        <f>(-PV(('Bonds (CP)'!F25-($A$2/100))/100, F$3, (1*F$4),1)--PV(('Bonds (CP)'!F25+($A$2/100))/100, F$3, (1*F$4),1))/(2*($A$2/10000)*-PV('Bonds (CP)'!F25/100, F$3, (1*F$4),1))</f>
        <v>8.6434416890372887</v>
      </c>
      <c r="G26" s="17"/>
      <c r="H26" s="24">
        <v>45230</v>
      </c>
      <c r="I26" s="55">
        <f>DURATION($H26,$H26+365,I$4,'Bonds (CP)'!B25/100,1,0)</f>
        <v>1</v>
      </c>
      <c r="J26" s="55">
        <f>DURATION($H26,$H26+(365*J$3),J$4,'Bonds (CP)'!C25/100,1,0)</f>
        <v>2.9314101093937874</v>
      </c>
      <c r="K26" s="55">
        <f>DURATION($H26,$H26+(365*K$3),K$4,'Bonds (CP)'!D25/100,1,0)</f>
        <v>4.6857635028735665</v>
      </c>
      <c r="L26" s="55">
        <f>DURATION($H26,$H26+(365*L$3),L$4,'Bonds (CP)'!E25/100,1,0)</f>
        <v>7.8868637667447228</v>
      </c>
      <c r="M26" s="55">
        <f>DURATION($H26,$H26+(365*M$3),M$4,'Bonds (CP)'!F25/100,1,0)</f>
        <v>9.6587181808366509</v>
      </c>
    </row>
    <row r="27" spans="1:13">
      <c r="A27" s="24">
        <v>45231</v>
      </c>
      <c r="B27" s="55">
        <f>(-PV(('Bonds (CP)'!B26-($A$2/100))/100, B$3, (1*B$4),1)--PV(('Bonds (CP)'!B26+($A$2/100))/100, B$3, (1*B$4),1))/(2*($A$2/10000)*-PV('Bonds (CP)'!B26/100, B$3, (1*B$4),1))</f>
        <v>0.8857306223716318</v>
      </c>
      <c r="C27" s="55">
        <f>(-PV(('Bonds (CP)'!C26-($A$2/100))/100, C$3, (1*C$4),1)--PV(('Bonds (CP)'!C26+($A$2/100))/100, C$3, (1*C$4),1))/(2*($A$2/10000)*-PV('Bonds (CP)'!C26/100, C$3, (1*C$4),1))</f>
        <v>2.6074358627989214</v>
      </c>
      <c r="D27" s="55">
        <f>(-PV(('Bonds (CP)'!D26-($A$2/100))/100, D$3, (1*D$4),1)--PV(('Bonds (CP)'!D26+($A$2/100))/100, D$3, (1*D$4),1))/(2*($A$2/10000)*-PV('Bonds (CP)'!D26/100, D$3, (1*D$4),1))</f>
        <v>4.1844999923462662</v>
      </c>
      <c r="E27" s="55">
        <f>(-PV(('Bonds (CP)'!E26-($A$2/100))/100, E$3, (1*E$4),1)--PV(('Bonds (CP)'!E26+($A$2/100))/100, E$3, (1*E$4),1))/(2*($A$2/10000)*-PV('Bonds (CP)'!E26/100, E$3, (1*E$4),1))</f>
        <v>7.0671740593532535</v>
      </c>
      <c r="F27" s="55">
        <f>(-PV(('Bonds (CP)'!F26-($A$2/100))/100, F$3, (1*F$4),1)--PV(('Bonds (CP)'!F26+($A$2/100))/100, F$3, (1*F$4),1))/(2*($A$2/10000)*-PV('Bonds (CP)'!F26/100, F$3, (1*F$4),1))</f>
        <v>8.7509034642392116</v>
      </c>
      <c r="G27" s="17"/>
      <c r="H27" s="24">
        <v>45231</v>
      </c>
      <c r="I27" s="55">
        <f>DURATION($H27,$H27+365,I$4,'Bonds (CP)'!B26/100,1,0)</f>
        <v>0.99722222222222223</v>
      </c>
      <c r="J27" s="55">
        <f>DURATION($H27,$H27+(365*J$3),J$4,'Bonds (CP)'!C26/100,1,0)</f>
        <v>2.9287806319033831</v>
      </c>
      <c r="K27" s="55">
        <f>DURATION($H27,$H27+(365*K$3),K$4,'Bonds (CP)'!D26/100,1,0)</f>
        <v>4.6905381923348557</v>
      </c>
      <c r="L27" s="55">
        <f>DURATION($H27,$H27+(365*L$3),L$4,'Bonds (CP)'!E26/100,1,0)</f>
        <v>7.9136053816028502</v>
      </c>
      <c r="M27" s="55">
        <f>DURATION($H27,$H27+(365*M$3),M$4,'Bonds (CP)'!F26/100,1,0)</f>
        <v>9.7671319488128141</v>
      </c>
    </row>
    <row r="28" spans="1:13">
      <c r="A28" s="24">
        <v>45232</v>
      </c>
      <c r="B28" s="55">
        <f>(-PV(('Bonds (CP)'!B27-($A$2/100))/100, B$3, (1*B$4),1)--PV(('Bonds (CP)'!B27+($A$2/100))/100, B$3, (1*B$4),1))/(2*($A$2/10000)*-PV('Bonds (CP)'!B27/100, B$3, (1*B$4),1))</f>
        <v>0.88698773262531849</v>
      </c>
      <c r="C28" s="55">
        <f>(-PV(('Bonds (CP)'!C27-($A$2/100))/100, C$3, (1*C$4),1)--PV(('Bonds (CP)'!C27+($A$2/100))/100, C$3, (1*C$4),1))/(2*($A$2/10000)*-PV('Bonds (CP)'!C27/100, C$3, (1*C$4),1))</f>
        <v>2.6125012950689199</v>
      </c>
      <c r="D28" s="55">
        <f>(-PV(('Bonds (CP)'!D27-($A$2/100))/100, D$3, (1*D$4),1)--PV(('Bonds (CP)'!D27+($A$2/100))/100, D$3, (1*D$4),1))/(2*($A$2/10000)*-PV('Bonds (CP)'!D27/100, D$3, (1*D$4),1))</f>
        <v>4.1898044760372315</v>
      </c>
      <c r="E28" s="55">
        <f>(-PV(('Bonds (CP)'!E27-($A$2/100))/100, E$3, (1*E$4),1)--PV(('Bonds (CP)'!E27+($A$2/100))/100, E$3, (1*E$4),1))/(2*($A$2/10000)*-PV('Bonds (CP)'!E27/100, E$3, (1*E$4),1))</f>
        <v>7.087087224254307</v>
      </c>
      <c r="F28" s="55">
        <f>(-PV(('Bonds (CP)'!F27-($A$2/100))/100, F$3, (1*F$4),1)--PV(('Bonds (CP)'!F27+($A$2/100))/100, F$3, (1*F$4),1))/(2*($A$2/10000)*-PV('Bonds (CP)'!F27/100, F$3, (1*F$4),1))</f>
        <v>8.8670530555207634</v>
      </c>
      <c r="G28" s="17"/>
      <c r="H28" s="24">
        <v>45232</v>
      </c>
      <c r="I28" s="55">
        <f>DURATION($H28,$H28+365,I$4,'Bonds (CP)'!B27/100,1,0)</f>
        <v>0.99722222222222223</v>
      </c>
      <c r="J28" s="55">
        <f>DURATION($H28,$H28+(365*J$3),J$4,'Bonds (CP)'!C27/100,1,0)</f>
        <v>2.9289880242446782</v>
      </c>
      <c r="K28" s="55">
        <f>DURATION($H28,$H28+(365*K$3),K$4,'Bonds (CP)'!D27/100,1,0)</f>
        <v>4.6886792192621654</v>
      </c>
      <c r="L28" s="55">
        <f>DURATION($H28,$H28+(365*L$3),L$4,'Bonds (CP)'!E27/100,1,0)</f>
        <v>7.9259734401695159</v>
      </c>
      <c r="M28" s="55">
        <f>DURATION($H28,$H28+(365*M$3),M$4,'Bonds (CP)'!F27/100,1,0)</f>
        <v>9.8811701008916746</v>
      </c>
    </row>
    <row r="29" spans="1:13">
      <c r="A29" s="24">
        <v>45233</v>
      </c>
      <c r="B29" s="55">
        <f>(-PV(('Bonds (CP)'!B28-($A$2/100))/100, B$3, (1*B$4),1)--PV(('Bonds (CP)'!B28+($A$2/100))/100, B$3, (1*B$4),1))/(2*($A$2/10000)*-PV('Bonds (CP)'!B28/100, B$3, (1*B$4),1))</f>
        <v>0.88903816573905192</v>
      </c>
      <c r="C29" s="55">
        <f>(-PV(('Bonds (CP)'!C28-($A$2/100))/100, C$3, (1*C$4),1)--PV(('Bonds (CP)'!C28+($A$2/100))/100, C$3, (1*C$4),1))/(2*($A$2/10000)*-PV('Bonds (CP)'!C28/100, C$3, (1*C$4),1))</f>
        <v>2.6200131660834005</v>
      </c>
      <c r="D29" s="55">
        <f>(-PV(('Bonds (CP)'!D28-($A$2/100))/100, D$3, (1*D$4),1)--PV(('Bonds (CP)'!D28+($A$2/100))/100, D$3, (1*D$4),1))/(2*($A$2/10000)*-PV('Bonds (CP)'!D28/100, D$3, (1*D$4),1))</f>
        <v>4.1986670332813052</v>
      </c>
      <c r="E29" s="55">
        <f>(-PV(('Bonds (CP)'!E28-($A$2/100))/100, E$3, (1*E$4),1)--PV(('Bonds (CP)'!E28+($A$2/100))/100, E$3, (1*E$4),1))/(2*($A$2/10000)*-PV('Bonds (CP)'!E28/100, E$3, (1*E$4),1))</f>
        <v>7.0956258954878901</v>
      </c>
      <c r="F29" s="55">
        <f>(-PV(('Bonds (CP)'!F28-($A$2/100))/100, F$3, (1*F$4),1)--PV(('Bonds (CP)'!F28+($A$2/100))/100, F$3, (1*F$4),1))/(2*($A$2/10000)*-PV('Bonds (CP)'!F28/100, F$3, (1*F$4),1))</f>
        <v>8.9224203332862864</v>
      </c>
      <c r="G29" s="17"/>
      <c r="H29" s="24">
        <v>45233</v>
      </c>
      <c r="I29" s="55">
        <f>DURATION($H29,$H29+365,I$4,'Bonds (CP)'!B28/100,1,0)</f>
        <v>0.99722222222222223</v>
      </c>
      <c r="J29" s="55">
        <f>DURATION($H29,$H29+(365*J$3),J$4,'Bonds (CP)'!C28/100,1,0)</f>
        <v>2.9292936881569038</v>
      </c>
      <c r="K29" s="55">
        <f>DURATION($H29,$H29+(365*K$3),K$4,'Bonds (CP)'!D28/100,1,0)</f>
        <v>4.6902065666612192</v>
      </c>
      <c r="L29" s="55">
        <f>DURATION($H29,$H29+(365*L$3),L$4,'Bonds (CP)'!E28/100,1,0)</f>
        <v>7.9284841292019079</v>
      </c>
      <c r="M29" s="55">
        <f>DURATION($H29,$H29+(365*M$3),M$4,'Bonds (CP)'!F28/100,1,0)</f>
        <v>9.9354802379664733</v>
      </c>
    </row>
    <row r="30" spans="1:13">
      <c r="A30" s="24">
        <v>45236</v>
      </c>
      <c r="B30" s="55">
        <f>(-PV(('Bonds (CP)'!B29-($A$2/100))/100, B$3, (1*B$4),1)--PV(('Bonds (CP)'!B29+($A$2/100))/100, B$3, (1*B$4),1))/(2*($A$2/10000)*-PV('Bonds (CP)'!B29/100, B$3, (1*B$4),1))</f>
        <v>0.8918133821886568</v>
      </c>
      <c r="C30" s="55">
        <f>(-PV(('Bonds (CP)'!C29-($A$2/100))/100, C$3, (1*C$4),1)--PV(('Bonds (CP)'!C29+($A$2/100))/100, C$3, (1*C$4),1))/(2*($A$2/10000)*-PV('Bonds (CP)'!C29/100, C$3, (1*C$4),1))</f>
        <v>2.6219583932123571</v>
      </c>
      <c r="D30" s="55">
        <f>(-PV(('Bonds (CP)'!D29-($A$2/100))/100, D$3, (1*D$4),1)--PV(('Bonds (CP)'!D29+($A$2/100))/100, D$3, (1*D$4),1))/(2*($A$2/10000)*-PV('Bonds (CP)'!D29/100, D$3, (1*D$4),1))</f>
        <v>4.1977795507232507</v>
      </c>
      <c r="E30" s="55">
        <f>(-PV(('Bonds (CP)'!E29-($A$2/100))/100, E$3, (1*E$4),1)--PV(('Bonds (CP)'!E29+($A$2/100))/100, E$3, (1*E$4),1))/(2*($A$2/10000)*-PV('Bonds (CP)'!E29/100, E$3, (1*E$4),1))</f>
        <v>7.0998962283316285</v>
      </c>
      <c r="F30" s="55">
        <f>(-PV(('Bonds (CP)'!F29-($A$2/100))/100, F$3, (1*F$4),1)--PV(('Bonds (CP)'!F29+($A$2/100))/100, F$3, (1*F$4),1))/(2*($A$2/10000)*-PV('Bonds (CP)'!F29/100, F$3, (1*F$4),1))</f>
        <v>9.0345262179706936</v>
      </c>
      <c r="G30" s="17"/>
      <c r="H30" s="24">
        <v>45236</v>
      </c>
      <c r="I30" s="55">
        <f>DURATION($H30,$H30+365,I$4,'Bonds (CP)'!B29/100,1,0)</f>
        <v>0.99722222222222234</v>
      </c>
      <c r="J30" s="55">
        <f>DURATION($H30,$H30+(365*J$3),J$4,'Bonds (CP)'!C29/100,1,0)</f>
        <v>2.9293724749001289</v>
      </c>
      <c r="K30" s="55">
        <f>DURATION($H30,$H30+(365*K$3),K$4,'Bonds (CP)'!D29/100,1,0)</f>
        <v>4.6900540565180124</v>
      </c>
      <c r="L30" s="55">
        <f>DURATION($H30,$H30+(365*L$3),L$4,'Bonds (CP)'!E29/100,1,0)</f>
        <v>7.9311256246581028</v>
      </c>
      <c r="M30" s="55">
        <f>DURATION($H30,$H30+(365*M$3),M$4,'Bonds (CP)'!F29/100,1,0)</f>
        <v>10.045345222933122</v>
      </c>
    </row>
    <row r="31" spans="1:13">
      <c r="A31" s="24">
        <v>45237</v>
      </c>
      <c r="B31" s="55">
        <f>(-PV(('Bonds (CP)'!B30-($A$2/100))/100, B$3, (1*B$4),1)--PV(('Bonds (CP)'!B30+($A$2/100))/100, B$3, (1*B$4),1))/(2*($A$2/10000)*-PV('Bonds (CP)'!B30/100, B$3, (1*B$4),1))</f>
        <v>0.88888010358380121</v>
      </c>
      <c r="C31" s="55">
        <f>(-PV(('Bonds (CP)'!C30-($A$2/100))/100, C$3, (1*C$4),1)--PV(('Bonds (CP)'!C30+($A$2/100))/100, C$3, (1*C$4),1))/(2*($A$2/10000)*-PV('Bonds (CP)'!C30/100, C$3, (1*C$4),1))</f>
        <v>2.6183133451587239</v>
      </c>
      <c r="D31" s="55">
        <f>(-PV(('Bonds (CP)'!D30-($A$2/100))/100, D$3, (1*D$4),1)--PV(('Bonds (CP)'!D30+($A$2/100))/100, D$3, (1*D$4),1))/(2*($A$2/10000)*-PV('Bonds (CP)'!D30/100, D$3, (1*D$4),1))</f>
        <v>4.1986670332813052</v>
      </c>
      <c r="E31" s="55">
        <f>(-PV(('Bonds (CP)'!E30-($A$2/100))/100, E$3, (1*E$4),1)--PV(('Bonds (CP)'!E30+($A$2/100))/100, E$3, (1*E$4),1))/(2*($A$2/10000)*-PV('Bonds (CP)'!E30/100, E$3, (1*E$4),1))</f>
        <v>7.1055910362690424</v>
      </c>
      <c r="F31" s="55">
        <f>(-PV(('Bonds (CP)'!F30-($A$2/100))/100, F$3, (1*F$4),1)--PV(('Bonds (CP)'!F30+($A$2/100))/100, F$3, (1*F$4),1))/(2*($A$2/10000)*-PV('Bonds (CP)'!F30/100, F$3, (1*F$4),1))</f>
        <v>9.1055266951488232</v>
      </c>
      <c r="G31" s="17"/>
      <c r="H31" s="24">
        <v>45237</v>
      </c>
      <c r="I31" s="55">
        <f>DURATION($H31,$H31+365,I$4,'Bonds (CP)'!B30/100,1,0)</f>
        <v>0.99722222222222234</v>
      </c>
      <c r="J31" s="55">
        <f>DURATION($H31,$H31+(365*J$3),J$4,'Bonds (CP)'!C30/100,1,0)</f>
        <v>2.9292247180230433</v>
      </c>
      <c r="K31" s="55">
        <f>DURATION($H31,$H31+(365*K$3),K$4,'Bonds (CP)'!D30/100,1,0)</f>
        <v>4.6902065666612192</v>
      </c>
      <c r="L31" s="55">
        <f>DURATION($H31,$H31+(365*L$3),L$4,'Bonds (CP)'!E30/100,1,0)</f>
        <v>7.9346447741465322</v>
      </c>
      <c r="M31" s="55">
        <f>DURATION($H31,$H31+(365*M$3),M$4,'Bonds (CP)'!F30/100,1,0)</f>
        <v>10.114856736168063</v>
      </c>
    </row>
    <row r="32" spans="1:13">
      <c r="A32" s="24">
        <v>45238</v>
      </c>
      <c r="B32" s="55">
        <f>(-PV(('Bonds (CP)'!B31-($A$2/100))/100, B$3, (1*B$4),1)--PV(('Bonds (CP)'!B31+($A$2/100))/100, B$3, (1*B$4),1))/(2*($A$2/10000)*-PV('Bonds (CP)'!B31/100, B$3, (1*B$4),1))</f>
        <v>0.89054256484189231</v>
      </c>
      <c r="C32" s="55">
        <f>(-PV(('Bonds (CP)'!C31-($A$2/100))/100, C$3, (1*C$4),1)--PV(('Bonds (CP)'!C31+($A$2/100))/100, C$3, (1*C$4),1))/(2*($A$2/10000)*-PV('Bonds (CP)'!C31/100, C$3, (1*C$4),1))</f>
        <v>2.6217150894458707</v>
      </c>
      <c r="D32" s="55">
        <f>(-PV(('Bonds (CP)'!D31-($A$2/100))/100, D$3, (1*D$4),1)--PV(('Bonds (CP)'!D31+($A$2/100))/100, D$3, (1*D$4),1))/(2*($A$2/10000)*-PV('Bonds (CP)'!D31/100, D$3, (1*D$4),1))</f>
        <v>4.1986670332813052</v>
      </c>
      <c r="E32" s="55">
        <f>(-PV(('Bonds (CP)'!E31-($A$2/100))/100, E$3, (1*E$4),1)--PV(('Bonds (CP)'!E31+($A$2/100))/100, E$3, (1*E$4),1))/(2*($A$2/10000)*-PV('Bonds (CP)'!E31/100, E$3, (1*E$4),1))</f>
        <v>7.1041672240055656</v>
      </c>
      <c r="F32" s="55">
        <f>(-PV(('Bonds (CP)'!F31-($A$2/100))/100, F$3, (1*F$4),1)--PV(('Bonds (CP)'!F31+($A$2/100))/100, F$3, (1*F$4),1))/(2*($A$2/10000)*-PV('Bonds (CP)'!F31/100, F$3, (1*F$4),1))</f>
        <v>9.112666460111793</v>
      </c>
      <c r="G32" s="17"/>
      <c r="H32" s="24">
        <v>45238</v>
      </c>
      <c r="I32" s="55">
        <f>DURATION($H32,$H32+365,I$4,'Bonds (CP)'!B31/100,1,0)</f>
        <v>0.99722222222222234</v>
      </c>
      <c r="J32" s="55">
        <f>DURATION($H32,$H32+(365*J$3),J$4,'Bonds (CP)'!C31/100,1,0)</f>
        <v>2.9293626286731556</v>
      </c>
      <c r="K32" s="55">
        <f>DURATION($H32,$H32+(365*K$3),K$4,'Bonds (CP)'!D31/100,1,0)</f>
        <v>4.6902065666612192</v>
      </c>
      <c r="L32" s="55">
        <f>DURATION($H32,$H32+(365*L$3),L$4,'Bonds (CP)'!E31/100,1,0)</f>
        <v>7.933765291788581</v>
      </c>
      <c r="M32" s="55">
        <f>DURATION($H32,$H32+(365*M$3),M$4,'Bonds (CP)'!F31/100,1,0)</f>
        <v>10.11906599587356</v>
      </c>
    </row>
    <row r="33" spans="1:13">
      <c r="A33" s="24">
        <v>45239</v>
      </c>
      <c r="B33" s="55">
        <f>(-PV(('Bonds (CP)'!B32-($A$2/100))/100, B$3, (1*B$4),1)--PV(('Bonds (CP)'!B32+($A$2/100))/100, B$3, (1*B$4),1))/(2*($A$2/10000)*-PV('Bonds (CP)'!B32/100, B$3, (1*B$4),1))</f>
        <v>0.89173384984720494</v>
      </c>
      <c r="C33" s="55">
        <f>(-PV(('Bonds (CP)'!C32-($A$2/100))/100, C$3, (1*C$4),1)--PV(('Bonds (CP)'!C32+($A$2/100))/100, C$3, (1*C$4),1))/(2*($A$2/10000)*-PV('Bonds (CP)'!C32/100, C$3, (1*C$4),1))</f>
        <v>2.6287883984605429</v>
      </c>
      <c r="D33" s="55">
        <f>(-PV(('Bonds (CP)'!D32-($A$2/100))/100, D$3, (1*D$4),1)--PV(('Bonds (CP)'!D32+($A$2/100))/100, D$3, (1*D$4),1))/(2*($A$2/10000)*-PV('Bonds (CP)'!D32/100, D$3, (1*D$4),1))</f>
        <v>4.2129040076024777</v>
      </c>
      <c r="E33" s="55">
        <f>(-PV(('Bonds (CP)'!E32-($A$2/100))/100, E$3, (1*E$4),1)--PV(('Bonds (CP)'!E32+($A$2/100))/100, E$3, (1*E$4),1))/(2*($A$2/10000)*-PV('Bonds (CP)'!E32/100, E$3, (1*E$4),1))</f>
        <v>7.1326573584091486</v>
      </c>
      <c r="F33" s="55">
        <f>(-PV(('Bonds (CP)'!F32-($A$2/100))/100, F$3, (1*F$4),1)--PV(('Bonds (CP)'!F32+($A$2/100))/100, F$3, (1*F$4),1))/(2*($A$2/10000)*-PV('Bonds (CP)'!F32/100, F$3, (1*F$4),1))</f>
        <v>9.1484739020636923</v>
      </c>
      <c r="G33" s="17"/>
      <c r="H33" s="24">
        <v>45239</v>
      </c>
      <c r="I33" s="55">
        <f>DURATION($H33,$H33+365,I$4,'Bonds (CP)'!B32/100,1,0)</f>
        <v>0.99722222222222223</v>
      </c>
      <c r="J33" s="55">
        <f>DURATION($H33,$H33+(365*J$3),J$4,'Bonds (CP)'!C32/100,1,0)</f>
        <v>2.9296479237000157</v>
      </c>
      <c r="K33" s="55">
        <f>DURATION($H33,$H33+(365*K$3),K$4,'Bonds (CP)'!D32/100,1,0)</f>
        <v>4.692639943995105</v>
      </c>
      <c r="L33" s="55">
        <f>DURATION($H33,$H33+(365*L$3),L$4,'Bonds (CP)'!E32/100,1,0)</f>
        <v>7.9513161826571741</v>
      </c>
      <c r="M33" s="55">
        <f>DURATION($H33,$H33+(365*M$3),M$4,'Bonds (CP)'!F32/100,1,0)</f>
        <v>10.154099203003248</v>
      </c>
    </row>
    <row r="34" spans="1:13">
      <c r="A34" s="24">
        <v>45240</v>
      </c>
      <c r="B34" s="55">
        <f>(-PV(('Bonds (CP)'!B33-($A$2/100))/100, B$3, (1*B$4),1)--PV(('Bonds (CP)'!B33+($A$2/100))/100, B$3, (1*B$4),1))/(2*($A$2/10000)*-PV('Bonds (CP)'!B33/100, B$3, (1*B$4),1))</f>
        <v>0.89300807213432276</v>
      </c>
      <c r="C34" s="55">
        <f>(-PV(('Bonds (CP)'!C33-($A$2/100))/100, C$3, (1*C$4),1)--PV(('Bonds (CP)'!C33+($A$2/100))/100, C$3, (1*C$4),1))/(2*($A$2/10000)*-PV('Bonds (CP)'!C33/100, C$3, (1*C$4),1))</f>
        <v>2.6302563813011202</v>
      </c>
      <c r="D34" s="55">
        <f>(-PV(('Bonds (CP)'!D33-($A$2/100))/100, D$3, (1*D$4),1)--PV(('Bonds (CP)'!D33+($A$2/100))/100, D$3, (1*D$4),1))/(2*($A$2/10000)*-PV('Bonds (CP)'!D33/100, D$3, (1*D$4),1))</f>
        <v>4.2129040076024777</v>
      </c>
      <c r="E34" s="55">
        <f>(-PV(('Bonds (CP)'!E33-($A$2/100))/100, E$3, (1*E$4),1)--PV(('Bonds (CP)'!E33+($A$2/100))/100, E$3, (1*E$4),1))/(2*($A$2/10000)*-PV('Bonds (CP)'!E33/100, E$3, (1*E$4),1))</f>
        <v>7.12553209304021</v>
      </c>
      <c r="F34" s="55">
        <f>(-PV(('Bonds (CP)'!F33-($A$2/100))/100, F$3, (1*F$4),1)--PV(('Bonds (CP)'!F33+($A$2/100))/100, F$3, (1*F$4),1))/(2*($A$2/10000)*-PV('Bonds (CP)'!F33/100, F$3, (1*F$4),1))</f>
        <v>9.069936283941745</v>
      </c>
      <c r="G34" s="17"/>
      <c r="H34" s="24">
        <v>45240</v>
      </c>
      <c r="I34" s="55">
        <f>DURATION($H34,$H34+365,I$4,'Bonds (CP)'!B33/100,1,0)</f>
        <v>0.99722222222222234</v>
      </c>
      <c r="J34" s="55">
        <f>DURATION($H34,$H34+(365*J$3),J$4,'Bonds (CP)'!C33/100,1,0)</f>
        <v>2.9297068867253491</v>
      </c>
      <c r="K34" s="55">
        <f>DURATION($H34,$H34+(365*K$3),K$4,'Bonds (CP)'!D33/100,1,0)</f>
        <v>4.692639943995105</v>
      </c>
      <c r="L34" s="55">
        <f>DURATION($H34,$H34+(365*L$3),L$4,'Bonds (CP)'!E33/100,1,0)</f>
        <v>7.9469361236922422</v>
      </c>
      <c r="M34" s="55">
        <f>DURATION($H34,$H34+(365*M$3),M$4,'Bonds (CP)'!F33/100,1,0)</f>
        <v>10.077241689806655</v>
      </c>
    </row>
    <row r="35" spans="1:13">
      <c r="A35" s="24">
        <v>45243</v>
      </c>
      <c r="B35" s="55">
        <f>(-PV(('Bonds (CP)'!B34-($A$2/100))/100, B$3, (1*B$4),1)--PV(('Bonds (CP)'!B34+($A$2/100))/100, B$3, (1*B$4),1))/(2*($A$2/10000)*-PV('Bonds (CP)'!B34/100, B$3, (1*B$4),1))</f>
        <v>0.89348684490493269</v>
      </c>
      <c r="C35" s="55">
        <f>(-PV(('Bonds (CP)'!C34-($A$2/100))/100, C$3, (1*C$4),1)--PV(('Bonds (CP)'!C34+($A$2/100))/100, C$3, (1*C$4),1))/(2*($A$2/10000)*-PV('Bonds (CP)'!C34/100, C$3, (1*C$4),1))</f>
        <v>2.6268335136749017</v>
      </c>
      <c r="D35" s="55">
        <f>(-PV(('Bonds (CP)'!D34-($A$2/100))/100, D$3, (1*D$4),1)--PV(('Bonds (CP)'!D34+($A$2/100))/100, D$3, (1*D$4),1))/(2*($A$2/10000)*-PV('Bonds (CP)'!D34/100, D$3, (1*D$4),1))</f>
        <v>4.2053318702190774</v>
      </c>
      <c r="E35" s="55">
        <f>(-PV(('Bonds (CP)'!E34-($A$2/100))/100, E$3, (1*E$4),1)--PV(('Bonds (CP)'!E34+($A$2/100))/100, E$3, (1*E$4),1))/(2*($A$2/10000)*-PV('Bonds (CP)'!E34/100, E$3, (1*E$4),1))</f>
        <v>7.1070149219604293</v>
      </c>
      <c r="F35" s="55">
        <f>(-PV(('Bonds (CP)'!F34-($A$2/100))/100, F$3, (1*F$4),1)--PV(('Bonds (CP)'!F34+($A$2/100))/100, F$3, (1*F$4),1))/(2*($A$2/10000)*-PV('Bonds (CP)'!F34/100, F$3, (1*F$4),1))</f>
        <v>9.0557506425874479</v>
      </c>
      <c r="G35" s="17"/>
      <c r="H35" s="24">
        <v>45243</v>
      </c>
      <c r="I35" s="55">
        <f>DURATION($H35,$H35+365,I$4,'Bonds (CP)'!B34/100,1,0)</f>
        <v>0.99722222222222245</v>
      </c>
      <c r="J35" s="55">
        <f>DURATION($H35,$H35+(365*J$3),J$4,'Bonds (CP)'!C34/100,1,0)</f>
        <v>2.9295692724405531</v>
      </c>
      <c r="K35" s="55">
        <f>DURATION($H35,$H35+(365*K$3),K$4,'Bonds (CP)'!D34/100,1,0)</f>
        <v>4.6913488022894221</v>
      </c>
      <c r="L35" s="55">
        <f>DURATION($H35,$H35+(365*L$3),L$4,'Bonds (CP)'!E34/100,1,0)</f>
        <v>7.9355240530223989</v>
      </c>
      <c r="M35" s="55">
        <f>DURATION($H35,$H35+(365*M$3),M$4,'Bonds (CP)'!F34/100,1,0)</f>
        <v>10.063352442597584</v>
      </c>
    </row>
    <row r="36" spans="1:13">
      <c r="A36" s="24">
        <v>45244</v>
      </c>
      <c r="B36" s="55">
        <f>(-PV(('Bonds (CP)'!B35-($A$2/100))/100, B$3, (1*B$4),1)--PV(('Bonds (CP)'!B35+($A$2/100))/100, B$3, (1*B$4),1))/(2*($A$2/10000)*-PV('Bonds (CP)'!B35/100, B$3, (1*B$4),1))</f>
        <v>0.89197248944271113</v>
      </c>
      <c r="C36" s="55">
        <f>(-PV(('Bonds (CP)'!C35-($A$2/100))/100, C$3, (1*C$4),1)--PV(('Bonds (CP)'!C35+($A$2/100))/100, C$3, (1*C$4),1))/(2*($A$2/10000)*-PV('Bonds (CP)'!C35/100, C$3, (1*C$4),1))</f>
        <v>2.6234191191926466</v>
      </c>
      <c r="D36" s="55">
        <f>(-PV(('Bonds (CP)'!D35-($A$2/100))/100, D$3, (1*D$4),1)--PV(('Bonds (CP)'!D35+($A$2/100))/100, D$3, (1*D$4),1))/(2*($A$2/10000)*-PV('Bonds (CP)'!D35/100, D$3, (1*D$4),1))</f>
        <v>4.2013311206009858</v>
      </c>
      <c r="E36" s="55">
        <f>(-PV(('Bonds (CP)'!E35-($A$2/100))/100, E$3, (1*E$4),1)--PV(('Bonds (CP)'!E35+($A$2/100))/100, E$3, (1*E$4),1))/(2*($A$2/10000)*-PV('Bonds (CP)'!E35/100, E$3, (1*E$4),1))</f>
        <v>7.1027434852248836</v>
      </c>
      <c r="F36" s="55">
        <f>(-PV(('Bonds (CP)'!F35-($A$2/100))/100, F$3, (1*F$4),1)--PV(('Bonds (CP)'!F35+($A$2/100))/100, F$3, (1*F$4),1))/(2*($A$2/10000)*-PV('Bonds (CP)'!F35/100, F$3, (1*F$4),1))</f>
        <v>9.0770399234823529</v>
      </c>
      <c r="G36" s="17"/>
      <c r="H36" s="24">
        <v>45244</v>
      </c>
      <c r="I36" s="55">
        <f>DURATION($H36,$H36+365,I$4,'Bonds (CP)'!B35/100,1,0)</f>
        <v>0.99722222222222212</v>
      </c>
      <c r="J36" s="55">
        <f>DURATION($H36,$H36+(365*J$3),J$4,'Bonds (CP)'!C35/100,1,0)</f>
        <v>2.9294315395642272</v>
      </c>
      <c r="K36" s="55">
        <f>DURATION($H36,$H36+(365*K$3),K$4,'Bonds (CP)'!D35/100,1,0)</f>
        <v>4.6906637976909371</v>
      </c>
      <c r="L36" s="55">
        <f>DURATION($H36,$H36+(365*L$3),L$4,'Bonds (CP)'!E35/100,1,0)</f>
        <v>7.9328856060320856</v>
      </c>
      <c r="M36" s="55">
        <f>DURATION($H36,$H36+(365*M$3),M$4,'Bonds (CP)'!F35/100,1,0)</f>
        <v>10.0841960939296</v>
      </c>
    </row>
    <row r="37" spans="1:13">
      <c r="A37" s="24">
        <v>45245</v>
      </c>
      <c r="B37" s="55">
        <f>(-PV(('Bonds (CP)'!B36-($A$2/100))/100, B$3, (1*B$4),1)--PV(('Bonds (CP)'!B36+($A$2/100))/100, B$3, (1*B$4),1))/(2*($A$2/10000)*-PV('Bonds (CP)'!B36/100, B$3, (1*B$4),1))</f>
        <v>0.89268917526285407</v>
      </c>
      <c r="C37" s="55">
        <f>(-PV(('Bonds (CP)'!C36-($A$2/100))/100, C$3, (1*C$4),1)--PV(('Bonds (CP)'!C36+($A$2/100))/100, C$3, (1*C$4),1))/(2*($A$2/10000)*-PV('Bonds (CP)'!C36/100, C$3, (1*C$4),1))</f>
        <v>2.6246375751117696</v>
      </c>
      <c r="D37" s="55">
        <f>(-PV(('Bonds (CP)'!D36-($A$2/100))/100, D$3, (1*D$4),1)--PV(('Bonds (CP)'!D36+($A$2/100))/100, D$3, (1*D$4),1))/(2*($A$2/10000)*-PV('Bonds (CP)'!D36/100, D$3, (1*D$4),1))</f>
        <v>4.2026640874843189</v>
      </c>
      <c r="E37" s="55">
        <f>(-PV(('Bonds (CP)'!E36-($A$2/100))/100, E$3, (1*E$4),1)--PV(('Bonds (CP)'!E36+($A$2/100))/100, E$3, (1*E$4),1))/(2*($A$2/10000)*-PV('Bonds (CP)'!E36/100, E$3, (1*E$4),1))</f>
        <v>7.1084388810249433</v>
      </c>
      <c r="F37" s="55">
        <f>(-PV(('Bonds (CP)'!F36-($A$2/100))/100, F$3, (1*F$4),1)--PV(('Bonds (CP)'!F36+($A$2/100))/100, F$3, (1*F$4),1))/(2*($A$2/10000)*-PV('Bonds (CP)'!F36/100, F$3, (1*F$4),1))</f>
        <v>9.0557506425874479</v>
      </c>
      <c r="G37" s="17"/>
      <c r="H37" s="24">
        <v>45245</v>
      </c>
      <c r="I37" s="55">
        <f>DURATION($H37,$H37+365,I$4,'Bonds (CP)'!B36/100,1,0)</f>
        <v>0.99722222222222234</v>
      </c>
      <c r="J37" s="55">
        <f>DURATION($H37,$H37+(365*J$3),J$4,'Bonds (CP)'!C36/100,1,0)</f>
        <v>2.9294807434872201</v>
      </c>
      <c r="K37" s="55">
        <f>DURATION($H37,$H37+(365*K$3),K$4,'Bonds (CP)'!D36/100,1,0)</f>
        <v>4.6908922448083459</v>
      </c>
      <c r="L37" s="55">
        <f>DURATION($H37,$H37+(365*L$3),L$4,'Bonds (CP)'!E36/100,1,0)</f>
        <v>7.9364031283327225</v>
      </c>
      <c r="M37" s="55">
        <f>DURATION($H37,$H37+(365*M$3),M$4,'Bonds (CP)'!F36/100,1,0)</f>
        <v>10.063352442597584</v>
      </c>
    </row>
    <row r="38" spans="1:13">
      <c r="A38" s="24">
        <v>45246</v>
      </c>
      <c r="B38" s="55">
        <f>(-PV(('Bonds (CP)'!B37-($A$2/100))/100, B$3, (1*B$4),1)--PV(('Bonds (CP)'!B37+($A$2/100))/100, B$3, (1*B$4),1))/(2*($A$2/10000)*-PV('Bonds (CP)'!B37/100, B$3, (1*B$4),1))</f>
        <v>0.89252981222822192</v>
      </c>
      <c r="C38" s="55">
        <f>(-PV(('Bonds (CP)'!C37-($A$2/100))/100, C$3, (1*C$4),1)--PV(('Bonds (CP)'!C37+($A$2/100))/100, C$3, (1*C$4),1))/(2*($A$2/10000)*-PV('Bonds (CP)'!C37/100, C$3, (1*C$4),1))</f>
        <v>2.6241500634472001</v>
      </c>
      <c r="D38" s="55">
        <f>(-PV(('Bonds (CP)'!D37-($A$2/100))/100, D$3, (1*D$4),1)--PV(('Bonds (CP)'!D37+($A$2/100))/100, D$3, (1*D$4),1))/(2*($A$2/10000)*-PV('Bonds (CP)'!D37/100, D$3, (1*D$4),1))</f>
        <v>4.2048870684378787</v>
      </c>
      <c r="E38" s="55">
        <f>(-PV(('Bonds (CP)'!E37-($A$2/100))/100, E$3, (1*E$4),1)--PV(('Bonds (CP)'!E37+($A$2/100))/100, E$3, (1*E$4),1))/(2*($A$2/10000)*-PV('Bonds (CP)'!E37/100, E$3, (1*E$4),1))</f>
        <v>7.115559775030742</v>
      </c>
      <c r="F38" s="55">
        <f>(-PV(('Bonds (CP)'!F37-($A$2/100))/100, F$3, (1*F$4),1)--PV(('Bonds (CP)'!F37+($A$2/100))/100, F$3, (1*F$4),1))/(2*($A$2/10000)*-PV('Bonds (CP)'!F37/100, F$3, (1*F$4),1))</f>
        <v>9.0841507806259649</v>
      </c>
      <c r="G38" s="17"/>
      <c r="H38" s="24">
        <v>45246</v>
      </c>
      <c r="I38" s="55">
        <f>DURATION($H38,$H38+365,I$4,'Bonds (CP)'!B37/100,1,0)</f>
        <v>0.99722222222222223</v>
      </c>
      <c r="J38" s="55">
        <f>DURATION($H38,$H38+(365*J$3),J$4,'Bonds (CP)'!C37/100,1,0)</f>
        <v>2.9294610637324494</v>
      </c>
      <c r="K38" s="55">
        <f>DURATION($H38,$H38+(365*K$3),K$4,'Bonds (CP)'!D37/100,1,0)</f>
        <v>4.6912727405547683</v>
      </c>
      <c r="L38" s="55">
        <f>DURATION($H38,$H38+(365*L$3),L$4,'Bonds (CP)'!E37/100,1,0)</f>
        <v>7.9407954484867815</v>
      </c>
      <c r="M38" s="55">
        <f>DURATION($H38,$H38+(365*M$3),M$4,'Bonds (CP)'!F37/100,1,0)</f>
        <v>10.091157020957962</v>
      </c>
    </row>
    <row r="39" spans="1:13">
      <c r="A39" s="24">
        <v>45247</v>
      </c>
      <c r="B39" s="55">
        <f>(-PV(('Bonds (CP)'!B38-($A$2/100))/100, B$3, (1*B$4),1)--PV(('Bonds (CP)'!B38+($A$2/100))/100, B$3, (1*B$4),1))/(2*($A$2/10000)*-PV('Bonds (CP)'!B38/100, B$3, (1*B$4),1))</f>
        <v>0.89372642387232393</v>
      </c>
      <c r="C39" s="55">
        <f>(-PV(('Bonds (CP)'!C38-($A$2/100))/100, C$3, (1*C$4),1)--PV(('Bonds (CP)'!C38+($A$2/100))/100, C$3, (1*C$4),1))/(2*($A$2/10000)*-PV('Bonds (CP)'!C38/100, C$3, (1*C$4),1))</f>
        <v>2.6243937977222842</v>
      </c>
      <c r="D39" s="55">
        <f>(-PV(('Bonds (CP)'!D38-($A$2/100))/100, D$3, (1*D$4),1)--PV(('Bonds (CP)'!D38+($A$2/100))/100, D$3, (1*D$4),1))/(2*($A$2/10000)*-PV('Bonds (CP)'!D38/100, D$3, (1*D$4),1))</f>
        <v>4.2053318702190774</v>
      </c>
      <c r="E39" s="55">
        <f>(-PV(('Bonds (CP)'!E38-($A$2/100))/100, E$3, (1*E$4),1)--PV(('Bonds (CP)'!E38+($A$2/100))/100, E$3, (1*E$4),1))/(2*($A$2/10000)*-PV('Bonds (CP)'!E38/100, E$3, (1*E$4),1))</f>
        <v>7.1283819815657354</v>
      </c>
      <c r="F39" s="55">
        <f>(-PV(('Bonds (CP)'!F38-($A$2/100))/100, F$3, (1*F$4),1)--PV(('Bonds (CP)'!F38+($A$2/100))/100, F$3, (1*F$4),1))/(2*($A$2/10000)*-PV('Bonds (CP)'!F38/100, F$3, (1*F$4),1))</f>
        <v>9.2715784661405003</v>
      </c>
      <c r="G39" s="17"/>
      <c r="H39" s="24">
        <v>45247</v>
      </c>
      <c r="I39" s="55">
        <f>DURATION($H39,$H39+365,I$4,'Bonds (CP)'!B38/100,1,0)</f>
        <v>0.99722222222222223</v>
      </c>
      <c r="J39" s="55">
        <f>DURATION($H39,$H39+(365*J$3),J$4,'Bonds (CP)'!C38/100,1,0)</f>
        <v>2.9294709039122542</v>
      </c>
      <c r="K39" s="55">
        <f>DURATION($H39,$H39+(365*K$3),K$4,'Bonds (CP)'!D38/100,1,0)</f>
        <v>4.6913488022894221</v>
      </c>
      <c r="L39" s="55">
        <f>DURATION($H39,$H39+(365*L$3),L$4,'Bonds (CP)'!E38/100,1,0)</f>
        <v>7.9486887617792243</v>
      </c>
      <c r="M39" s="55">
        <f>DURATION($H39,$H39+(365*M$3),M$4,'Bonds (CP)'!F38/100,1,0)</f>
        <v>10.274436548599677</v>
      </c>
    </row>
    <row r="40" spans="1:13">
      <c r="A40" s="24">
        <v>45250</v>
      </c>
      <c r="B40" s="55">
        <f>(-PV(('Bonds (CP)'!B39-($A$2/100))/100, B$3, (1*B$4),1)--PV(('Bonds (CP)'!B39+($A$2/100))/100, B$3, (1*B$4),1))/(2*($A$2/10000)*-PV('Bonds (CP)'!B39/100, B$3, (1*B$4),1))</f>
        <v>0.89372642387232393</v>
      </c>
      <c r="C40" s="55">
        <f>(-PV(('Bonds (CP)'!C39-($A$2/100))/100, C$3, (1*C$4),1)--PV(('Bonds (CP)'!C39+($A$2/100))/100, C$3, (1*C$4),1))/(2*($A$2/10000)*-PV('Bonds (CP)'!C39/100, C$3, (1*C$4),1))</f>
        <v>2.6246375751117696</v>
      </c>
      <c r="D40" s="55">
        <f>(-PV(('Bonds (CP)'!D39-($A$2/100))/100, D$3, (1*D$4),1)--PV(('Bonds (CP)'!D39+($A$2/100))/100, D$3, (1*D$4),1))/(2*($A$2/10000)*-PV('Bonds (CP)'!D39/100, D$3, (1*D$4),1))</f>
        <v>4.2084474038042252</v>
      </c>
      <c r="E40" s="55">
        <f>(-PV(('Bonds (CP)'!E39-($A$2/100))/100, E$3, (1*E$4),1)--PV(('Bonds (CP)'!E39+($A$2/100))/100, E$3, (1*E$4),1))/(2*($A$2/10000)*-PV('Bonds (CP)'!E39/100, E$3, (1*E$4),1))</f>
        <v>7.1312321603257187</v>
      </c>
      <c r="F40" s="55">
        <f>(-PV(('Bonds (CP)'!F39-($A$2/100))/100, F$3, (1*F$4),1)--PV(('Bonds (CP)'!F39+($A$2/100))/100, F$3, (1*F$4),1))/(2*($A$2/10000)*-PV('Bonds (CP)'!F39/100, F$3, (1*F$4),1))</f>
        <v>9.2642786734258085</v>
      </c>
      <c r="G40" s="17"/>
      <c r="H40" s="24">
        <v>45250</v>
      </c>
      <c r="I40" s="55">
        <f>DURATION($H40,$H40+365,I$4,'Bonds (CP)'!B39/100,1,0)</f>
        <v>0.99722222222222223</v>
      </c>
      <c r="J40" s="55">
        <f>DURATION($H40,$H40+(365*J$3),J$4,'Bonds (CP)'!C39/100,1,0)</f>
        <v>2.9294807434872201</v>
      </c>
      <c r="K40" s="55">
        <f>DURATION($H40,$H40+(365*K$3),K$4,'Bonds (CP)'!D39/100,1,0)</f>
        <v>4.6918808852661602</v>
      </c>
      <c r="L40" s="55">
        <f>DURATION($H40,$H40+(365*L$3),L$4,'Bonds (CP)'!E39/100,1,0)</f>
        <v>7.9504405806408167</v>
      </c>
      <c r="M40" s="55">
        <f>DURATION($H40,$H40+(365*M$3),M$4,'Bonds (CP)'!F39/100,1,0)</f>
        <v>10.267305407739768</v>
      </c>
    </row>
    <row r="41" spans="1:13">
      <c r="A41" s="24">
        <v>45251</v>
      </c>
      <c r="B41" s="55">
        <f>(-PV(('Bonds (CP)'!B40-($A$2/100))/100, B$3, (1*B$4),1)--PV(('Bonds (CP)'!B40+($A$2/100))/100, B$3, (1*B$4),1))/(2*($A$2/10000)*-PV('Bonds (CP)'!B40/100, B$3, (1*B$4),1))</f>
        <v>0.89484616012352791</v>
      </c>
      <c r="C41" s="55">
        <f>(-PV(('Bonds (CP)'!C40-($A$2/100))/100, C$3, (1*C$4),1)--PV(('Bonds (CP)'!C40+($A$2/100))/100, C$3, (1*C$4),1))/(2*($A$2/10000)*-PV('Bonds (CP)'!C40/100, C$3, (1*C$4),1))</f>
        <v>2.6275662709231247</v>
      </c>
      <c r="D41" s="55">
        <f>(-PV(('Bonds (CP)'!D40-($A$2/100))/100, D$3, (1*D$4),1)--PV(('Bonds (CP)'!D40+($A$2/100))/100, D$3, (1*D$4),1))/(2*($A$2/10000)*-PV('Bonds (CP)'!D40/100, D$3, (1*D$4),1))</f>
        <v>4.208892754700976</v>
      </c>
      <c r="E41" s="55">
        <f>(-PV(('Bonds (CP)'!E40-($A$2/100))/100, E$3, (1*E$4),1)--PV(('Bonds (CP)'!E40+($A$2/100))/100, E$3, (1*E$4),1))/(2*($A$2/10000)*-PV('Bonds (CP)'!E40/100, E$3, (1*E$4),1))</f>
        <v>7.12553209304021</v>
      </c>
      <c r="F41" s="55">
        <f>(-PV(('Bonds (CP)'!F40-($A$2/100))/100, F$3, (1*F$4),1)--PV(('Bonds (CP)'!F40+($A$2/100))/100, F$3, (1*F$4),1))/(2*($A$2/10000)*-PV('Bonds (CP)'!F40/100, F$3, (1*F$4),1))</f>
        <v>9.2424231461649899</v>
      </c>
      <c r="G41" s="17"/>
      <c r="H41" s="24">
        <v>45251</v>
      </c>
      <c r="I41" s="55">
        <f>DURATION($H41,$H41+365,I$4,'Bonds (CP)'!B40/100,1,0)</f>
        <v>0.99722222222222212</v>
      </c>
      <c r="J41" s="55">
        <f>DURATION($H41,$H41+(365*J$3),J$4,'Bonds (CP)'!C40/100,1,0)</f>
        <v>2.9295987712013996</v>
      </c>
      <c r="K41" s="55">
        <f>DURATION($H41,$H41+(365*K$3),K$4,'Bonds (CP)'!D40/100,1,0)</f>
        <v>4.6919568472428628</v>
      </c>
      <c r="L41" s="55">
        <f>DURATION($H41,$H41+(365*L$3),L$4,'Bonds (CP)'!E40/100,1,0)</f>
        <v>7.9469361236922422</v>
      </c>
      <c r="M41" s="55">
        <f>DURATION($H41,$H41+(365*M$3),M$4,'Bonds (CP)'!F40/100,1,0)</f>
        <v>10.245951380484902</v>
      </c>
    </row>
    <row r="42" spans="1:13">
      <c r="A42" s="24">
        <v>45252</v>
      </c>
      <c r="B42" s="55">
        <f>(-PV(('Bonds (CP)'!B41-($A$2/100))/100, B$3, (1*B$4),1)--PV(('Bonds (CP)'!B41+($A$2/100))/100, B$3, (1*B$4),1))/(2*($A$2/10000)*-PV('Bonds (CP)'!B41/100, B$3, (1*B$4),1))</f>
        <v>0.89580816982186129</v>
      </c>
      <c r="C42" s="55">
        <f>(-PV(('Bonds (CP)'!C41-($A$2/100))/100, C$3, (1*C$4),1)--PV(('Bonds (CP)'!C41+($A$2/100))/100, C$3, (1*C$4),1))/(2*($A$2/10000)*-PV('Bonds (CP)'!C41/100, C$3, (1*C$4),1))</f>
        <v>2.6300116090794328</v>
      </c>
      <c r="D42" s="55">
        <f>(-PV(('Bonds (CP)'!D41-($A$2/100))/100, D$3, (1*D$4),1)--PV(('Bonds (CP)'!D41+($A$2/100))/100, D$3, (1*D$4),1))/(2*($A$2/10000)*-PV('Bonds (CP)'!D41/100, D$3, (1*D$4),1))</f>
        <v>4.2133500465843499</v>
      </c>
      <c r="E42" s="55">
        <f>(-PV(('Bonds (CP)'!E41-($A$2/100))/100, E$3, (1*E$4),1)--PV(('Bonds (CP)'!E41+($A$2/100))/100, E$3, (1*E$4),1))/(2*($A$2/10000)*-PV('Bonds (CP)'!E41/100, E$3, (1*E$4),1))</f>
        <v>7.1397844337154357</v>
      </c>
      <c r="F42" s="55">
        <f>(-PV(('Bonds (CP)'!F41-($A$2/100))/100, F$3, (1*F$4),1)--PV(('Bonds (CP)'!F41+($A$2/100))/100, F$3, (1*F$4),1))/(2*($A$2/10000)*-PV('Bonds (CP)'!F41/100, F$3, (1*F$4),1))</f>
        <v>9.3081872092020301</v>
      </c>
      <c r="G42" s="17"/>
      <c r="H42" s="24">
        <v>45252</v>
      </c>
      <c r="I42" s="55">
        <f>DURATION($H42,$H42+365,I$4,'Bonds (CP)'!B41/100,1,0)</f>
        <v>0.99722222222222223</v>
      </c>
      <c r="J42" s="55">
        <f>DURATION($H42,$H42+(365*J$3),J$4,'Bonds (CP)'!C41/100,1,0)</f>
        <v>2.9296970610677504</v>
      </c>
      <c r="K42" s="55">
        <f>DURATION($H42,$H42+(365*K$3),K$4,'Bonds (CP)'!D41/100,1,0)</f>
        <v>4.6927157813024287</v>
      </c>
      <c r="L42" s="55">
        <f>DURATION($H42,$H42+(365*L$3),L$4,'Bonds (CP)'!E41/100,1,0)</f>
        <v>7.9556911153250596</v>
      </c>
      <c r="M42" s="55">
        <f>DURATION($H42,$H42+(365*M$3),M$4,'Bonds (CP)'!F41/100,1,0)</f>
        <v>10.310190806507343</v>
      </c>
    </row>
    <row r="43" spans="1:13">
      <c r="A43" s="24">
        <v>45253</v>
      </c>
      <c r="B43" s="55">
        <f>(-PV(('Bonds (CP)'!B42-($A$2/100))/100, B$3, (1*B$4),1)--PV(('Bonds (CP)'!B42+($A$2/100))/100, B$3, (1*B$4),1))/(2*($A$2/10000)*-PV('Bonds (CP)'!B42/100, B$3, (1*B$4),1))</f>
        <v>0.89685268406872154</v>
      </c>
      <c r="C43" s="55">
        <f>(-PV(('Bonds (CP)'!C42-($A$2/100))/100, C$3, (1*C$4),1)--PV(('Bonds (CP)'!C42+($A$2/100))/100, C$3, (1*C$4),1))/(2*($A$2/10000)*-PV('Bonds (CP)'!C42/100, C$3, (1*C$4),1))</f>
        <v>2.6302563813011202</v>
      </c>
      <c r="D43" s="55">
        <f>(-PV(('Bonds (CP)'!D42-($A$2/100))/100, D$3, (1*D$4),1)--PV(('Bonds (CP)'!D42+($A$2/100))/100, D$3, (1*D$4),1))/(2*($A$2/10000)*-PV('Bonds (CP)'!D42/100, D$3, (1*D$4),1))</f>
        <v>4.2115663039407911</v>
      </c>
      <c r="E43" s="55">
        <f>(-PV(('Bonds (CP)'!E42-($A$2/100))/100, E$3, (1*E$4),1)--PV(('Bonds (CP)'!E42+($A$2/100))/100, E$3, (1*E$4),1))/(2*($A$2/10000)*-PV('Bonds (CP)'!E42/100, E$3, (1*E$4),1))</f>
        <v>7.1397844337154357</v>
      </c>
      <c r="F43" s="55">
        <f>(-PV(('Bonds (CP)'!F42-($A$2/100))/100, F$3, (1*F$4),1)--PV(('Bonds (CP)'!F42+($A$2/100))/100, F$3, (1*F$4),1))/(2*($A$2/10000)*-PV('Bonds (CP)'!F42/100, F$3, (1*F$4),1))</f>
        <v>9.2861999973817202</v>
      </c>
      <c r="G43" s="17"/>
      <c r="H43" s="24">
        <v>45253</v>
      </c>
      <c r="I43" s="55">
        <f>DURATION($H43,$H43+365,I$4,'Bonds (CP)'!B42/100,1,0)</f>
        <v>0.99722222222222234</v>
      </c>
      <c r="J43" s="55">
        <f>DURATION($H43,$H43+(365*J$3),J$4,'Bonds (CP)'!C42/100,1,0)</f>
        <v>2.9297068867253491</v>
      </c>
      <c r="K43" s="55">
        <f>DURATION($H43,$H43+(365*K$3),K$4,'Bonds (CP)'!D42/100,1,0)</f>
        <v>4.6924123572787302</v>
      </c>
      <c r="L43" s="55">
        <f>DURATION($H43,$H43+(365*L$3),L$4,'Bonds (CP)'!E42/100,1,0)</f>
        <v>7.9556911153250596</v>
      </c>
      <c r="M43" s="55">
        <f>DURATION($H43,$H43+(365*M$3),M$4,'Bonds (CP)'!F42/100,1,0)</f>
        <v>10.288718536767464</v>
      </c>
    </row>
    <row r="44" spans="1:13">
      <c r="A44" s="24">
        <v>45254</v>
      </c>
      <c r="B44" s="55">
        <f>(-PV(('Bonds (CP)'!B43-($A$2/100))/100, B$3, (1*B$4),1)--PV(('Bonds (CP)'!B43+($A$2/100))/100, B$3, (1*B$4),1))/(2*($A$2/10000)*-PV('Bonds (CP)'!B43/100, B$3, (1*B$4),1))</f>
        <v>0.89661142616392664</v>
      </c>
      <c r="C44" s="55">
        <f>(-PV(('Bonds (CP)'!C43-($A$2/100))/100, C$3, (1*C$4),1)--PV(('Bonds (CP)'!C43+($A$2/100))/100, C$3, (1*C$4),1))/(2*($A$2/10000)*-PV('Bonds (CP)'!C43/100, C$3, (1*C$4),1))</f>
        <v>2.6290329538912225</v>
      </c>
      <c r="D44" s="55">
        <f>(-PV(('Bonds (CP)'!D43-($A$2/100))/100, D$3, (1*D$4),1)--PV(('Bonds (CP)'!D43+($A$2/100))/100, D$3, (1*D$4),1))/(2*($A$2/10000)*-PV('Bonds (CP)'!D43/100, D$3, (1*D$4),1))</f>
        <v>4.2102292198096558</v>
      </c>
      <c r="E44" s="55">
        <f>(-PV(('Bonds (CP)'!E43-($A$2/100))/100, E$3, (1*E$4),1)--PV(('Bonds (CP)'!E43+($A$2/100))/100, E$3, (1*E$4),1))/(2*($A$2/10000)*-PV('Bonds (CP)'!E43/100, E$3, (1*E$4),1))</f>
        <v>7.1397844337154357</v>
      </c>
      <c r="F44" s="55">
        <f>(-PV(('Bonds (CP)'!F43-($A$2/100))/100, F$3, (1*F$4),1)--PV(('Bonds (CP)'!F43+($A$2/100))/100, F$3, (1*F$4),1))/(2*($A$2/10000)*-PV('Bonds (CP)'!F43/100, F$3, (1*F$4),1))</f>
        <v>9.2861999973817202</v>
      </c>
      <c r="G44" s="17"/>
      <c r="H44" s="24">
        <v>45254</v>
      </c>
      <c r="I44" s="55">
        <f>DURATION($H44,$H44+365,I$4,'Bonds (CP)'!B43/100,1,0)</f>
        <v>0.99722222222222234</v>
      </c>
      <c r="J44" s="55">
        <f>DURATION($H44,$H44+(365*J$3),J$4,'Bonds (CP)'!C43/100,1,0)</f>
        <v>2.9296577523841214</v>
      </c>
      <c r="K44" s="55">
        <f>DURATION($H44,$H44+(365*K$3),K$4,'Bonds (CP)'!D43/100,1,0)</f>
        <v>4.6921846583641393</v>
      </c>
      <c r="L44" s="55">
        <f>DURATION($H44,$H44+(365*L$3),L$4,'Bonds (CP)'!E43/100,1,0)</f>
        <v>7.9556911153250596</v>
      </c>
      <c r="M44" s="55">
        <f>DURATION($H44,$H44+(365*M$3),M$4,'Bonds (CP)'!F43/100,1,0)</f>
        <v>10.288718536767464</v>
      </c>
    </row>
    <row r="45" spans="1:13">
      <c r="A45" s="24">
        <v>45257</v>
      </c>
      <c r="B45" s="55">
        <f>(-PV(('Bonds (CP)'!B44-($A$2/100))/100, B$3, (1*B$4),1)--PV(('Bonds (CP)'!B44+($A$2/100))/100, B$3, (1*B$4),1))/(2*($A$2/10000)*-PV('Bonds (CP)'!B44/100, B$3, (1*B$4),1))</f>
        <v>0.89653103570632586</v>
      </c>
      <c r="C45" s="55">
        <f>(-PV(('Bonds (CP)'!C44-($A$2/100))/100, C$3, (1*C$4),1)--PV(('Bonds (CP)'!C44+($A$2/100))/100, C$3, (1*C$4),1))/(2*($A$2/10000)*-PV('Bonds (CP)'!C44/100, C$3, (1*C$4),1))</f>
        <v>2.6297668802392753</v>
      </c>
      <c r="D45" s="55">
        <f>(-PV(('Bonds (CP)'!D44-($A$2/100))/100, D$3, (1*D$4),1)--PV(('Bonds (CP)'!D44+($A$2/100))/100, D$3, (1*D$4),1))/(2*($A$2/10000)*-PV('Bonds (CP)'!D44/100, D$3, (1*D$4),1))</f>
        <v>4.2115663039407911</v>
      </c>
      <c r="E45" s="55">
        <f>(-PV(('Bonds (CP)'!E44-($A$2/100))/100, E$3, (1*E$4),1)--PV(('Bonds (CP)'!E44+($A$2/100))/100, E$3, (1*E$4),1))/(2*($A$2/10000)*-PV('Bonds (CP)'!E44/100, E$3, (1*E$4),1))</f>
        <v>7.1369333868292069</v>
      </c>
      <c r="F45" s="55">
        <f>(-PV(('Bonds (CP)'!F44-($A$2/100))/100, F$3, (1*F$4),1)--PV(('Bonds (CP)'!F44+($A$2/100))/100, F$3, (1*F$4),1))/(2*($A$2/10000)*-PV('Bonds (CP)'!F44/100, F$3, (1*F$4),1))</f>
        <v>9.2642786734258085</v>
      </c>
      <c r="G45" s="17"/>
      <c r="H45" s="24">
        <v>45257</v>
      </c>
      <c r="I45" s="55">
        <f>DURATION($H45,$H45+365,I$4,'Bonds (CP)'!B44/100,1,0)</f>
        <v>0.99722222222222234</v>
      </c>
      <c r="J45" s="55">
        <f>DURATION($H45,$H45+(365*J$3),J$4,'Bonds (CP)'!C44/100,1,0)</f>
        <v>2.9296872348048062</v>
      </c>
      <c r="K45" s="55">
        <f>DURATION($H45,$H45+(365*K$3),K$4,'Bonds (CP)'!D44/100,1,0)</f>
        <v>4.6924123572787302</v>
      </c>
      <c r="L45" s="55">
        <f>DURATION($H45,$H45+(365*L$3),L$4,'Bonds (CP)'!E44/100,1,0)</f>
        <v>7.9539417580670859</v>
      </c>
      <c r="M45" s="55">
        <f>DURATION($H45,$H45+(365*M$3),M$4,'Bonds (CP)'!F44/100,1,0)</f>
        <v>10.267305407739768</v>
      </c>
    </row>
    <row r="46" spans="1:13">
      <c r="A46" s="24">
        <v>45258</v>
      </c>
      <c r="B46" s="55">
        <f>(-PV(('Bonds (CP)'!B45-($A$2/100))/100, B$3, (1*B$4),1)--PV(('Bonds (CP)'!B45+($A$2/100))/100, B$3, (1*B$4),1))/(2*($A$2/10000)*-PV('Bonds (CP)'!B45/100, B$3, (1*B$4),1))</f>
        <v>0.89612929957376786</v>
      </c>
      <c r="C46" s="55">
        <f>(-PV(('Bonds (CP)'!C45-($A$2/100))/100, C$3, (1*C$4),1)--PV(('Bonds (CP)'!C45+($A$2/100))/100, C$3, (1*C$4),1))/(2*($A$2/10000)*-PV('Bonds (CP)'!C45/100, C$3, (1*C$4),1))</f>
        <v>2.6297668802392753</v>
      </c>
      <c r="D46" s="55">
        <f>(-PV(('Bonds (CP)'!D45-($A$2/100))/100, D$3, (1*D$4),1)--PV(('Bonds (CP)'!D45+($A$2/100))/100, D$3, (1*D$4),1))/(2*($A$2/10000)*-PV('Bonds (CP)'!D45/100, D$3, (1*D$4),1))</f>
        <v>4.2133500465843499</v>
      </c>
      <c r="E46" s="55">
        <f>(-PV(('Bonds (CP)'!E45-($A$2/100))/100, E$3, (1*E$4),1)--PV(('Bonds (CP)'!E45+($A$2/100))/100, E$3, (1*E$4),1))/(2*($A$2/10000)*-PV('Bonds (CP)'!E45/100, E$3, (1*E$4),1))</f>
        <v>7.1383588741806818</v>
      </c>
      <c r="F46" s="55">
        <f>(-PV(('Bonds (CP)'!F45-($A$2/100))/100, F$3, (1*F$4),1)--PV(('Bonds (CP)'!F45+($A$2/100))/100, F$3, (1*F$4),1))/(2*($A$2/10000)*-PV('Bonds (CP)'!F45/100, F$3, (1*F$4),1))</f>
        <v>9.2642786734258085</v>
      </c>
      <c r="G46" s="17"/>
      <c r="H46" s="24">
        <v>45258</v>
      </c>
      <c r="I46" s="55">
        <f>DURATION($H46,$H46+365,I$4,'Bonds (CP)'!B45/100,1,0)</f>
        <v>0.99722222222222234</v>
      </c>
      <c r="J46" s="55">
        <f>DURATION($H46,$H46+(365*J$3),J$4,'Bonds (CP)'!C45/100,1,0)</f>
        <v>2.9296872348048062</v>
      </c>
      <c r="K46" s="55">
        <f>DURATION($H46,$H46+(365*K$3),K$4,'Bonds (CP)'!D45/100,1,0)</f>
        <v>4.6927157813024287</v>
      </c>
      <c r="L46" s="55">
        <f>DURATION($H46,$H46+(365*L$3),L$4,'Bonds (CP)'!E45/100,1,0)</f>
        <v>7.9548165393852601</v>
      </c>
      <c r="M46" s="55">
        <f>DURATION($H46,$H46+(365*M$3),M$4,'Bonds (CP)'!F45/100,1,0)</f>
        <v>10.267305407739768</v>
      </c>
    </row>
    <row r="47" spans="1:13">
      <c r="A47" s="24">
        <v>45259</v>
      </c>
      <c r="B47" s="55">
        <f>(-PV(('Bonds (CP)'!B46-($A$2/100))/100, B$3, (1*B$4),1)--PV(('Bonds (CP)'!B46+($A$2/100))/100, B$3, (1*B$4),1))/(2*($A$2/10000)*-PV('Bonds (CP)'!B46/100, B$3, (1*B$4),1))</f>
        <v>0.89749667373299213</v>
      </c>
      <c r="C47" s="55">
        <f>(-PV(('Bonds (CP)'!C46-($A$2/100))/100, C$3, (1*C$4),1)--PV(('Bonds (CP)'!C46+($A$2/100))/100, C$3, (1*C$4),1))/(2*($A$2/10000)*-PV('Bonds (CP)'!C46/100, C$3, (1*C$4),1))</f>
        <v>2.6300116090794328</v>
      </c>
      <c r="D47" s="55">
        <f>(-PV(('Bonds (CP)'!D46-($A$2/100))/100, D$3, (1*D$4),1)--PV(('Bonds (CP)'!D46+($A$2/100))/100, D$3, (1*D$4),1))/(2*($A$2/10000)*-PV('Bonds (CP)'!D46/100, D$3, (1*D$4),1))</f>
        <v>4.2124580375138096</v>
      </c>
      <c r="E47" s="55">
        <f>(-PV(('Bonds (CP)'!E46-($A$2/100))/100, E$3, (1*E$4),1)--PV(('Bonds (CP)'!E46+($A$2/100))/100, E$3, (1*E$4),1))/(2*($A$2/10000)*-PV('Bonds (CP)'!E46/100, E$3, (1*E$4),1))</f>
        <v>7.1412100653801174</v>
      </c>
      <c r="F47" s="55">
        <f>(-PV(('Bonds (CP)'!F46-($A$2/100))/100, F$3, (1*F$4),1)--PV(('Bonds (CP)'!F46+($A$2/100))/100, F$3, (1*F$4),1))/(2*($A$2/10000)*-PV('Bonds (CP)'!F46/100, F$3, (1*F$4),1))</f>
        <v>9.278885573000256</v>
      </c>
      <c r="G47" s="17"/>
      <c r="H47" s="24">
        <v>45259</v>
      </c>
      <c r="I47" s="55">
        <f>DURATION($H47,$H47+365,I$4,'Bonds (CP)'!B46/100,1,0)</f>
        <v>0.99722222222222212</v>
      </c>
      <c r="J47" s="55">
        <f>DURATION($H47,$H47+(365*J$3),J$4,'Bonds (CP)'!C46/100,1,0)</f>
        <v>2.9296970610677504</v>
      </c>
      <c r="K47" s="55">
        <f>DURATION($H47,$H47+(365*K$3),K$4,'Bonds (CP)'!D46/100,1,0)</f>
        <v>4.6925640942222575</v>
      </c>
      <c r="L47" s="55">
        <f>DURATION($H47,$H47+(365*L$3),L$4,'Bonds (CP)'!E46/100,1,0)</f>
        <v>7.9565654858051369</v>
      </c>
      <c r="M47" s="55">
        <f>DURATION($H47,$H47+(365*M$3),M$4,'Bonds (CP)'!F46/100,1,0)</f>
        <v>10.281574257794826</v>
      </c>
    </row>
    <row r="48" spans="1:13">
      <c r="A48" s="24">
        <v>45260</v>
      </c>
      <c r="B48" s="55">
        <f>(-PV(('Bonds (CP)'!B47-($A$2/100))/100, B$3, (1*B$4),1)--PV(('Bonds (CP)'!B47+($A$2/100))/100, B$3, (1*B$4),1))/(2*($A$2/10000)*-PV('Bonds (CP)'!B47/100, B$3, (1*B$4),1))</f>
        <v>0.8969331322272478</v>
      </c>
      <c r="C48" s="55">
        <f>(-PV(('Bonds (CP)'!C47-($A$2/100))/100, C$3, (1*C$4),1)--PV(('Bonds (CP)'!C47+($A$2/100))/100, C$3, (1*C$4),1))/(2*($A$2/10000)*-PV('Bonds (CP)'!C47/100, C$3, (1*C$4),1))</f>
        <v>2.6282994175572432</v>
      </c>
      <c r="D48" s="55">
        <f>(-PV(('Bonds (CP)'!D47-($A$2/100))/100, D$3, (1*D$4),1)--PV(('Bonds (CP)'!D47+($A$2/100))/100, D$3, (1*D$4),1))/(2*($A$2/10000)*-PV('Bonds (CP)'!D47/100, D$3, (1*D$4),1))</f>
        <v>4.2102292198096558</v>
      </c>
      <c r="E48" s="55">
        <f>(-PV(('Bonds (CP)'!E47-($A$2/100))/100, E$3, (1*E$4),1)--PV(('Bonds (CP)'!E47+($A$2/100))/100, E$3, (1*E$4),1))/(2*($A$2/10000)*-PV('Bonds (CP)'!E47/100, E$3, (1*E$4),1))</f>
        <v>7.1369333868292069</v>
      </c>
      <c r="F48" s="55">
        <f>(-PV(('Bonds (CP)'!F47-($A$2/100))/100, F$3, (1*F$4),1)--PV(('Bonds (CP)'!F47+($A$2/100))/100, F$3, (1*F$4),1))/(2*($A$2/10000)*-PV('Bonds (CP)'!F47/100, F$3, (1*F$4),1))</f>
        <v>9.2569861914647262</v>
      </c>
      <c r="G48" s="17"/>
      <c r="H48" s="24">
        <v>45260</v>
      </c>
      <c r="I48" s="55">
        <f>DURATION($H48,$H48+365,I$4,'Bonds (CP)'!B47/100,1,0)</f>
        <v>0.99722222222222223</v>
      </c>
      <c r="J48" s="55">
        <f>DURATION($H48,$H48+(365*J$3),J$4,'Bonds (CP)'!C47/100,1,0)</f>
        <v>2.9296282645161207</v>
      </c>
      <c r="K48" s="55">
        <f>DURATION($H48,$H48+(365*K$3),K$4,'Bonds (CP)'!D47/100,1,0)</f>
        <v>4.6921846583641393</v>
      </c>
      <c r="L48" s="55">
        <f>DURATION($H48,$H48+(365*L$3),L$4,'Bonds (CP)'!E47/100,1,0)</f>
        <v>7.9539417580670859</v>
      </c>
      <c r="M48" s="55">
        <f>DURATION($H48,$H48+(365*M$3),M$4,'Bonds (CP)'!F47/100,1,0)</f>
        <v>10.260180833755214</v>
      </c>
    </row>
    <row r="49" spans="1:13">
      <c r="A49" s="24">
        <v>45261</v>
      </c>
      <c r="B49" s="55">
        <f>(-PV(('Bonds (CP)'!B48-($A$2/100))/100, B$3, (1*B$4),1)--PV(('Bonds (CP)'!B48+($A$2/100))/100, B$3, (1*B$4),1))/(2*($A$2/10000)*-PV('Bonds (CP)'!B48/100, B$3, (1*B$4),1))</f>
        <v>0.88959182627645828</v>
      </c>
      <c r="C49" s="55">
        <f>(-PV(('Bonds (CP)'!C48-($A$2/100))/100, C$3, (1*C$4),1)--PV(('Bonds (CP)'!C48+($A$2/100))/100, C$3, (1*C$4),1))/(2*($A$2/10000)*-PV('Bonds (CP)'!C48/100, C$3, (1*C$4),1))</f>
        <v>2.6222017399777875</v>
      </c>
      <c r="D49" s="55">
        <f>(-PV(('Bonds (CP)'!D48-($A$2/100))/100, D$3, (1*D$4),1)--PV(('Bonds (CP)'!D48+($A$2/100))/100, D$3, (1*D$4),1))/(2*($A$2/10000)*-PV('Bonds (CP)'!D48/100, D$3, (1*D$4),1))</f>
        <v>4.2075569081072866</v>
      </c>
      <c r="E49" s="55">
        <f>(-PV(('Bonds (CP)'!E48-($A$2/100))/100, E$3, (1*E$4),1)--PV(('Bonds (CP)'!E48+($A$2/100))/100, E$3, (1*E$4),1))/(2*($A$2/10000)*-PV('Bonds (CP)'!E48/100, E$3, (1*E$4),1))</f>
        <v>7.1169841731866379</v>
      </c>
      <c r="F49" s="55">
        <f>(-PV(('Bonds (CP)'!F48-($A$2/100))/100, F$3, (1*F$4),1)--PV(('Bonds (CP)'!F48+($A$2/100))/100, F$3, (1*F$4),1))/(2*($A$2/10000)*-PV('Bonds (CP)'!F48/100, F$3, (1*F$4),1))</f>
        <v>9.1700453924559149</v>
      </c>
      <c r="G49" s="17"/>
      <c r="H49" s="24">
        <v>45261</v>
      </c>
      <c r="I49" s="55">
        <f>DURATION($H49,$H49+365,I$4,'Bonds (CP)'!B48/100,1,0)</f>
        <v>0.99722222222222223</v>
      </c>
      <c r="J49" s="55">
        <f>DURATION($H49,$H49+(365*J$3),J$4,'Bonds (CP)'!C48/100,1,0)</f>
        <v>2.9293823205224845</v>
      </c>
      <c r="K49" s="55">
        <f>DURATION($H49,$H49+(365*K$3),K$4,'Bonds (CP)'!D48/100,1,0)</f>
        <v>4.691728923906469</v>
      </c>
      <c r="L49" s="55">
        <f>DURATION($H49,$H49+(365*L$3),L$4,'Bonds (CP)'!E48/100,1,0)</f>
        <v>7.9416733006564657</v>
      </c>
      <c r="M49" s="55">
        <f>DURATION($H49,$H49+(365*M$3),M$4,'Bonds (CP)'!F48/100,1,0)</f>
        <v>10.175197606999962</v>
      </c>
    </row>
    <row r="50" spans="1:13">
      <c r="A50" s="24">
        <v>45264</v>
      </c>
      <c r="B50" s="55">
        <f>(-PV(('Bonds (CP)'!B49-($A$2/100))/100, B$3, (1*B$4),1)--PV(('Bonds (CP)'!B49+($A$2/100))/100, B$3, (1*B$4),1))/(2*($A$2/10000)*-PV('Bonds (CP)'!B49/100, B$3, (1*B$4),1))</f>
        <v>0.88872209762677135</v>
      </c>
      <c r="C50" s="55">
        <f>(-PV(('Bonds (CP)'!C49-($A$2/100))/100, C$3, (1*C$4),1)--PV(('Bonds (CP)'!C49+($A$2/100))/100, C$3, (1*C$4),1))/(2*($A$2/10000)*-PV('Bonds (CP)'!C49/100, C$3, (1*C$4),1))</f>
        <v>2.6190415826521121</v>
      </c>
      <c r="D50" s="55">
        <f>(-PV(('Bonds (CP)'!D49-($A$2/100))/100, D$3, (1*D$4),1)--PV(('Bonds (CP)'!D49+($A$2/100))/100, D$3, (1*D$4),1))/(2*($A$2/10000)*-PV('Bonds (CP)'!D49/100, D$3, (1*D$4),1))</f>
        <v>4.1999987693678662</v>
      </c>
      <c r="E50" s="55">
        <f>(-PV(('Bonds (CP)'!E49-($A$2/100))/100, E$3, (1*E$4),1)--PV(('Bonds (CP)'!E49+($A$2/100))/100, E$3, (1*E$4),1))/(2*($A$2/10000)*-PV('Bonds (CP)'!E49/100, E$3, (1*E$4),1))</f>
        <v>7.1141354499204255</v>
      </c>
      <c r="F50" s="55">
        <f>(-PV(('Bonds (CP)'!F49-($A$2/100))/100, F$3, (1*F$4),1)--PV(('Bonds (CP)'!F49+($A$2/100))/100, F$3, (1*F$4),1))/(2*($A$2/10000)*-PV('Bonds (CP)'!F49/100, F$3, (1*F$4),1))</f>
        <v>9.206143230906525</v>
      </c>
      <c r="G50" s="17"/>
      <c r="H50" s="24">
        <v>45264</v>
      </c>
      <c r="I50" s="55">
        <f>DURATION($H50,$H50+365,I$4,'Bonds (CP)'!B49/100,1,0)</f>
        <v>0.99722222222222223</v>
      </c>
      <c r="J50" s="55">
        <f>DURATION($H50,$H50+(365*J$3),J$4,'Bonds (CP)'!C49/100,1,0)</f>
        <v>2.9292542802780006</v>
      </c>
      <c r="K50" s="55">
        <f>DURATION($H50,$H50+(365*K$3),K$4,'Bonds (CP)'!D49/100,1,0)</f>
        <v>4.6904352383112933</v>
      </c>
      <c r="L50" s="55">
        <f>DURATION($H50,$H50+(365*L$3),L$4,'Bonds (CP)'!E49/100,1,0)</f>
        <v>7.9399173922527559</v>
      </c>
      <c r="M50" s="55">
        <f>DURATION($H50,$H50+(365*M$3),M$4,'Bonds (CP)'!F49/100,1,0)</f>
        <v>10.210492562067712</v>
      </c>
    </row>
    <row r="51" spans="1:13">
      <c r="A51" s="24">
        <v>45265</v>
      </c>
      <c r="B51" s="55">
        <f>(-PV(('Bonds (CP)'!B50-($A$2/100))/100, B$3, (1*B$4),1)--PV(('Bonds (CP)'!B50+($A$2/100))/100, B$3, (1*B$4),1))/(2*($A$2/10000)*-PV('Bonds (CP)'!B50/100, B$3, (1*B$4),1))</f>
        <v>0.88927536440917154</v>
      </c>
      <c r="C51" s="55">
        <f>(-PV(('Bonds (CP)'!C50-($A$2/100))/100, C$3, (1*C$4),1)--PV(('Bonds (CP)'!C50+($A$2/100))/100, C$3, (1*C$4),1))/(2*($A$2/10000)*-PV('Bonds (CP)'!C50/100, C$3, (1*C$4),1))</f>
        <v>2.6171004723811708</v>
      </c>
      <c r="D51" s="55">
        <f>(-PV(('Bonds (CP)'!D50-($A$2/100))/100, D$3, (1*D$4),1)--PV(('Bonds (CP)'!D50+($A$2/100))/100, D$3, (1*D$4),1))/(2*($A$2/10000)*-PV('Bonds (CP)'!D50/100, D$3, (1*D$4),1))</f>
        <v>4.1964488387633692</v>
      </c>
      <c r="E51" s="55">
        <f>(-PV(('Bonds (CP)'!E50-($A$2/100))/100, E$3, (1*E$4),1)--PV(('Bonds (CP)'!E50+($A$2/100))/100, E$3, (1*E$4),1))/(2*($A$2/10000)*-PV('Bonds (CP)'!E50/100, E$3, (1*E$4),1))</f>
        <v>7.0998962283316285</v>
      </c>
      <c r="F51" s="55">
        <f>(-PV(('Bonds (CP)'!F50-($A$2/100))/100, F$3, (1*F$4),1)--PV(('Bonds (CP)'!F50+($A$2/100))/100, F$3, (1*F$4),1))/(2*($A$2/10000)*-PV('Bonds (CP)'!F50/100, F$3, (1*F$4),1))</f>
        <v>9.1055266951488232</v>
      </c>
      <c r="G51" s="17"/>
      <c r="H51" s="24">
        <v>45265</v>
      </c>
      <c r="I51" s="55">
        <f>DURATION($H51,$H51+365,I$4,'Bonds (CP)'!B50/100,1,0)</f>
        <v>0.99722222222222223</v>
      </c>
      <c r="J51" s="55">
        <f>DURATION($H51,$H51+(365*J$3),J$4,'Bonds (CP)'!C50/100,1,0)</f>
        <v>2.92917543551268</v>
      </c>
      <c r="K51" s="55">
        <f>DURATION($H51,$H51+(365*K$3),K$4,'Bonds (CP)'!D50/100,1,0)</f>
        <v>4.6898251977324401</v>
      </c>
      <c r="L51" s="55">
        <f>DURATION($H51,$H51+(365*L$3),L$4,'Bonds (CP)'!E50/100,1,0)</f>
        <v>7.9311256246581028</v>
      </c>
      <c r="M51" s="55">
        <f>DURATION($H51,$H51+(365*M$3),M$4,'Bonds (CP)'!F50/100,1,0)</f>
        <v>10.11207895839029</v>
      </c>
    </row>
    <row r="52" spans="1:13">
      <c r="A52" s="24">
        <v>45266</v>
      </c>
      <c r="B52" s="55">
        <f>(-PV(('Bonds (CP)'!B51-($A$2/100))/100, B$3, (1*B$4),1)--PV(('Bonds (CP)'!B51+($A$2/100))/100, B$3, (1*B$4),1))/(2*($A$2/10000)*-PV('Bonds (CP)'!B51/100, B$3, (1*B$4),1))</f>
        <v>0.89038396730489833</v>
      </c>
      <c r="C52" s="55">
        <f>(-PV(('Bonds (CP)'!C51-($A$2/100))/100, C$3, (1*C$4),1)--PV(('Bonds (CP)'!C51+($A$2/100))/100, C$3, (1*C$4),1))/(2*($A$2/10000)*-PV('Bonds (CP)'!C51/100, C$3, (1*C$4),1))</f>
        <v>2.6171004723811708</v>
      </c>
      <c r="D52" s="55">
        <f>(-PV(('Bonds (CP)'!D51-($A$2/100))/100, D$3, (1*D$4),1)--PV(('Bonds (CP)'!D51+($A$2/100))/100, D$3, (1*D$4),1))/(2*($A$2/10000)*-PV('Bonds (CP)'!D51/100, D$3, (1*D$4),1))</f>
        <v>4.1946755108733811</v>
      </c>
      <c r="E52" s="55">
        <f>(-PV(('Bonds (CP)'!E51-($A$2/100))/100, E$3, (1*E$4),1)--PV(('Bonds (CP)'!E51+($A$2/100))/100, E$3, (1*E$4),1))/(2*($A$2/10000)*-PV('Bonds (CP)'!E51/100, E$3, (1*E$4),1))</f>
        <v>7.0899331520073945</v>
      </c>
      <c r="F52" s="55">
        <f>(-PV(('Bonds (CP)'!F51-($A$2/100))/100, F$3, (1*F$4),1)--PV(('Bonds (CP)'!F51+($A$2/100))/100, F$3, (1*F$4),1))/(2*($A$2/10000)*-PV('Bonds (CP)'!F51/100, F$3, (1*F$4),1))</f>
        <v>9.0486686331998367</v>
      </c>
      <c r="G52" s="17"/>
      <c r="H52" s="24">
        <v>45266</v>
      </c>
      <c r="I52" s="55">
        <f>DURATION($H52,$H52+365,I$4,'Bonds (CP)'!B51/100,1,0)</f>
        <v>0.99722222222222223</v>
      </c>
      <c r="J52" s="55">
        <f>DURATION($H52,$H52+(365*J$3),J$4,'Bonds (CP)'!C51/100,1,0)</f>
        <v>2.92917543551268</v>
      </c>
      <c r="K52" s="55">
        <f>DURATION($H52,$H52+(365*K$3),K$4,'Bonds (CP)'!D51/100,1,0)</f>
        <v>4.6895198780069993</v>
      </c>
      <c r="L52" s="55">
        <f>DURATION($H52,$H52+(365*L$3),L$4,'Bonds (CP)'!E51/100,1,0)</f>
        <v>7.9249592951191481</v>
      </c>
      <c r="M52" s="55">
        <f>DURATION($H52,$H52+(365*M$3),M$4,'Bonds (CP)'!F51/100,1,0)</f>
        <v>10.056417595631432</v>
      </c>
    </row>
    <row r="53" spans="1:13">
      <c r="A53" s="24">
        <v>45267</v>
      </c>
      <c r="B53" s="55">
        <f>(-PV(('Bonds (CP)'!B52-($A$2/100))/100, B$3, (1*B$4),1)--PV(('Bonds (CP)'!B52+($A$2/100))/100, B$3, (1*B$4),1))/(2*($A$2/10000)*-PV('Bonds (CP)'!B52/100, B$3, (1*B$4),1))</f>
        <v>0.89006694165267763</v>
      </c>
      <c r="C53" s="55">
        <f>(-PV(('Bonds (CP)'!C52-($A$2/100))/100, C$3, (1*C$4),1)--PV(('Bonds (CP)'!C52+($A$2/100))/100, C$3, (1*C$4),1))/(2*($A$2/10000)*-PV('Bonds (CP)'!C52/100, C$3, (1*C$4),1))</f>
        <v>2.6154042464822642</v>
      </c>
      <c r="D53" s="55">
        <f>(-PV(('Bonds (CP)'!D52-($A$2/100))/100, D$3, (1*D$4),1)--PV(('Bonds (CP)'!D52+($A$2/100))/100, D$3, (1*D$4),1))/(2*($A$2/10000)*-PV('Bonds (CP)'!D52/100, D$3, (1*D$4),1))</f>
        <v>4.1915748092192047</v>
      </c>
      <c r="E53" s="55">
        <f>(-PV(('Bonds (CP)'!E52-($A$2/100))/100, E$3, (1*E$4),1)--PV(('Bonds (CP)'!E52+($A$2/100))/100, E$3, (1*E$4),1))/(2*($A$2/10000)*-PV('Bonds (CP)'!E52/100, E$3, (1*E$4),1))</f>
        <v>7.078551222282047</v>
      </c>
      <c r="F53" s="55">
        <f>(-PV(('Bonds (CP)'!F52-($A$2/100))/100, F$3, (1*F$4),1)--PV(('Bonds (CP)'!F52+($A$2/100))/100, F$3, (1*F$4),1))/(2*($A$2/10000)*-PV('Bonds (CP)'!F52/100, F$3, (1*F$4),1))</f>
        <v>8.9363333890825558</v>
      </c>
      <c r="G53" s="17"/>
      <c r="H53" s="24">
        <v>45267</v>
      </c>
      <c r="I53" s="55">
        <f>DURATION($H53,$H53+365,I$4,'Bonds (CP)'!B52/100,1,0)</f>
        <v>0.99722222222222223</v>
      </c>
      <c r="J53" s="55">
        <f>DURATION($H53,$H53+(365*J$3),J$4,'Bonds (CP)'!C52/100,1,0)</f>
        <v>2.9291064146233987</v>
      </c>
      <c r="K53" s="55">
        <f>DURATION($H53,$H53+(365*K$3),K$4,'Bonds (CP)'!D52/100,1,0)</f>
        <v>4.6889850880694004</v>
      </c>
      <c r="L53" s="55">
        <f>DURATION($H53,$H53+(365*L$3),L$4,'Bonds (CP)'!E52/100,1,0)</f>
        <v>7.917899909590516</v>
      </c>
      <c r="M53" s="55">
        <f>DURATION($H53,$H53+(365*M$3),M$4,'Bonds (CP)'!F52/100,1,0)</f>
        <v>9.9463447198521937</v>
      </c>
    </row>
    <row r="54" spans="1:13">
      <c r="A54" s="24">
        <v>45268</v>
      </c>
      <c r="B54" s="55">
        <f>(-PV(('Bonds (CP)'!B53-($A$2/100))/100, B$3, (1*B$4),1)--PV(('Bonds (CP)'!B53+($A$2/100))/100, B$3, (1*B$4),1))/(2*($A$2/10000)*-PV('Bonds (CP)'!B53/100, B$3, (1*B$4),1))</f>
        <v>0.89030468971978072</v>
      </c>
      <c r="C54" s="55">
        <f>(-PV(('Bonds (CP)'!C53-($A$2/100))/100, C$3, (1*C$4),1)--PV(('Bonds (CP)'!C53+($A$2/100))/100, C$3, (1*C$4),1))/(2*($A$2/10000)*-PV('Bonds (CP)'!C53/100, C$3, (1*C$4),1))</f>
        <v>2.6134682637273774</v>
      </c>
      <c r="D54" s="55">
        <f>(-PV(('Bonds (CP)'!D53-($A$2/100))/100, D$3, (1*D$4),1)--PV(('Bonds (CP)'!D53+($A$2/100))/100, D$3, (1*D$4),1))/(2*($A$2/10000)*-PV('Bonds (CP)'!D53/100, D$3, (1*D$4),1))</f>
        <v>4.1875930876822736</v>
      </c>
      <c r="E54" s="55">
        <f>(-PV(('Bonds (CP)'!E53-($A$2/100))/100, E$3, (1*E$4),1)--PV(('Bonds (CP)'!E53+($A$2/100))/100, E$3, (1*E$4),1))/(2*($A$2/10000)*-PV('Bonds (CP)'!E53/100, E$3, (1*E$4),1))</f>
        <v>7.0700179016276365</v>
      </c>
      <c r="F54" s="55">
        <f>(-PV(('Bonds (CP)'!F53-($A$2/100))/100, F$3, (1*F$4),1)--PV(('Bonds (CP)'!F53+($A$2/100))/100, F$3, (1*F$4),1))/(2*($A$2/10000)*-PV('Bonds (CP)'!F53/100, F$3, (1*F$4),1))</f>
        <v>8.9016042276779928</v>
      </c>
      <c r="G54" s="17"/>
      <c r="H54" s="24">
        <v>45268</v>
      </c>
      <c r="I54" s="55">
        <f>DURATION($H54,$H54+365,I$4,'Bonds (CP)'!B53/100,1,0)</f>
        <v>0.99722222222222223</v>
      </c>
      <c r="J54" s="55">
        <f>DURATION($H54,$H54+(365*J$3),J$4,'Bonds (CP)'!C53/100,1,0)</f>
        <v>2.9290274973662358</v>
      </c>
      <c r="K54" s="55">
        <f>DURATION($H54,$H54+(365*K$3),K$4,'Bonds (CP)'!D53/100,1,0)</f>
        <v>4.6882966024207464</v>
      </c>
      <c r="L54" s="55">
        <f>DURATION($H54,$H54+(365*L$3),L$4,'Bonds (CP)'!E53/100,1,0)</f>
        <v>7.9125968891484684</v>
      </c>
      <c r="M54" s="55">
        <f>DURATION($H54,$H54+(365*M$3),M$4,'Bonds (CP)'!F53/100,1,0)</f>
        <v>9.912287643306092</v>
      </c>
    </row>
    <row r="55" spans="1:13">
      <c r="A55" s="24">
        <v>45271</v>
      </c>
      <c r="B55" s="55">
        <f>(-PV(('Bonds (CP)'!B54-($A$2/100))/100, B$3, (1*B$4),1)--PV(('Bonds (CP)'!B54+($A$2/100))/100, B$3, (1*B$4),1))/(2*($A$2/10000)*-PV('Bonds (CP)'!B54/100, B$3, (1*B$4),1))</f>
        <v>0.89078056712087661</v>
      </c>
      <c r="C55" s="55">
        <f>(-PV(('Bonds (CP)'!C54-($A$2/100))/100, C$3, (1*C$4),1)--PV(('Bonds (CP)'!C54+($A$2/100))/100, C$3, (1*C$4),1))/(2*($A$2/10000)*-PV('Bonds (CP)'!C54/100, C$3, (1*C$4),1))</f>
        <v>2.6141939374615024</v>
      </c>
      <c r="D55" s="55">
        <f>(-PV(('Bonds (CP)'!D54-($A$2/100))/100, D$3, (1*D$4),1)--PV(('Bonds (CP)'!D54+($A$2/100))/100, D$3, (1*D$4),1))/(2*($A$2/10000)*-PV('Bonds (CP)'!D54/100, D$3, (1*D$4),1))</f>
        <v>4.186267068781711</v>
      </c>
      <c r="E55" s="55">
        <f>(-PV(('Bonds (CP)'!E54-($A$2/100))/100, E$3, (1*E$4),1)--PV(('Bonds (CP)'!E54+($A$2/100))/100, E$3, (1*E$4),1))/(2*($A$2/10000)*-PV('Bonds (CP)'!E54/100, E$3, (1*E$4),1))</f>
        <v>7.0614872744269883</v>
      </c>
      <c r="F55" s="55">
        <f>(-PV(('Bonds (CP)'!F54-($A$2/100))/100, F$3, (1*F$4),1)--PV(('Bonds (CP)'!F54+($A$2/100))/100, F$3, (1*F$4),1))/(2*($A$2/10000)*-PV('Bonds (CP)'!F54/100, F$3, (1*F$4),1))</f>
        <v>8.860164134783675</v>
      </c>
      <c r="G55" s="17"/>
      <c r="H55" s="24">
        <v>45271</v>
      </c>
      <c r="I55" s="55">
        <f>DURATION($H55,$H55+365,I$4,'Bonds (CP)'!B54/100,1,0)</f>
        <v>0.99722222222222212</v>
      </c>
      <c r="J55" s="55">
        <f>DURATION($H55,$H55+(365*J$3),J$4,'Bonds (CP)'!C54/100,1,0)</f>
        <v>2.929057095867114</v>
      </c>
      <c r="K55" s="55">
        <f>DURATION($H55,$H55+(365*K$3),K$4,'Bonds (CP)'!D54/100,1,0)</f>
        <v>4.6880668825246259</v>
      </c>
      <c r="L55" s="55">
        <f>DURATION($H55,$H55+(365*L$3),L$4,'Bonds (CP)'!E54/100,1,0)</f>
        <v>7.9072866195333855</v>
      </c>
      <c r="M55" s="55">
        <f>DURATION($H55,$H55+(365*M$3),M$4,'Bonds (CP)'!F54/100,1,0)</f>
        <v>9.8716326443311821</v>
      </c>
    </row>
    <row r="56" spans="1:13">
      <c r="A56" s="24">
        <v>45272</v>
      </c>
      <c r="B56" s="55">
        <f>(-PV(('Bonds (CP)'!B55-($A$2/100))/100, B$3, (1*B$4),1)--PV(('Bonds (CP)'!B55+($A$2/100))/100, B$3, (1*B$4),1))/(2*($A$2/10000)*-PV('Bonds (CP)'!B55/100, B$3, (1*B$4),1))</f>
        <v>0.88856414783796989</v>
      </c>
      <c r="C56" s="55">
        <f>(-PV(('Bonds (CP)'!C55-($A$2/100))/100, C$3, (1*C$4),1)--PV(('Bonds (CP)'!C55+($A$2/100))/100, C$3, (1*C$4),1))/(2*($A$2/10000)*-PV('Bonds (CP)'!C55/100, C$3, (1*C$4),1))</f>
        <v>2.6103281038079547</v>
      </c>
      <c r="D56" s="55">
        <f>(-PV(('Bonds (CP)'!D55-($A$2/100))/100, D$3, (1*D$4),1)--PV(('Bonds (CP)'!D55+($A$2/100))/100, D$3, (1*D$4),1))/(2*($A$2/10000)*-PV('Bonds (CP)'!D55/100, D$3, (1*D$4),1))</f>
        <v>4.1809690879686112</v>
      </c>
      <c r="E56" s="55">
        <f>(-PV(('Bonds (CP)'!E55-($A$2/100))/100, E$3, (1*E$4),1)--PV(('Bonds (CP)'!E55+($A$2/100))/100, E$3, (1*E$4),1))/(2*($A$2/10000)*-PV('Bonds (CP)'!E55/100, E$3, (1*E$4),1))</f>
        <v>7.0529593528944279</v>
      </c>
      <c r="F56" s="55">
        <f>(-PV(('Bonds (CP)'!F55-($A$2/100))/100, F$3, (1*F$4),1)--PV(('Bonds (CP)'!F55+($A$2/100))/100, F$3, (1*F$4),1))/(2*($A$2/10000)*-PV('Bonds (CP)'!F55/100, F$3, (1*F$4),1))</f>
        <v>8.8326793596060398</v>
      </c>
      <c r="G56" s="17"/>
      <c r="H56" s="24">
        <v>45272</v>
      </c>
      <c r="I56" s="55">
        <f>DURATION($H56,$H56+365,I$4,'Bonds (CP)'!B55/100,1,0)</f>
        <v>0.99722222222222234</v>
      </c>
      <c r="J56" s="55">
        <f>DURATION($H56,$H56+(365*J$3),J$4,'Bonds (CP)'!C55/100,1,0)</f>
        <v>2.9288991744035897</v>
      </c>
      <c r="K56" s="55">
        <f>DURATION($H56,$H56+(365*K$3),K$4,'Bonds (CP)'!D55/100,1,0)</f>
        <v>4.6871468793321762</v>
      </c>
      <c r="L56" s="55">
        <f>DURATION($H56,$H56+(365*L$3),L$4,'Bonds (CP)'!E55/100,1,0)</f>
        <v>7.9019691193303938</v>
      </c>
      <c r="M56" s="55">
        <f>DURATION($H56,$H56+(365*M$3),M$4,'Bonds (CP)'!F55/100,1,0)</f>
        <v>9.8446584675833506</v>
      </c>
    </row>
    <row r="57" spans="1:13">
      <c r="A57" s="24">
        <v>45273</v>
      </c>
      <c r="B57" s="55">
        <f>(-PV(('Bonds (CP)'!B56-($A$2/100))/100, B$3, (1*B$4),1)--PV(('Bonds (CP)'!B56+($A$2/100))/100, B$3, (1*B$4),1))/(2*($A$2/10000)*-PV('Bonds (CP)'!B56/100, B$3, (1*B$4),1))</f>
        <v>0.88840625418746055</v>
      </c>
      <c r="C57" s="55">
        <f>(-PV(('Bonds (CP)'!C56-($A$2/100))/100, C$3, (1*C$4),1)--PV(('Bonds (CP)'!C56+($A$2/100))/100, C$3, (1*C$4),1))/(2*($A$2/10000)*-PV('Bonds (CP)'!C56/100, C$3, (1*C$4),1))</f>
        <v>2.6081583510386364</v>
      </c>
      <c r="D57" s="55">
        <f>(-PV(('Bonds (CP)'!D56-($A$2/100))/100, D$3, (1*D$4),1)--PV(('Bonds (CP)'!D56+($A$2/100))/100, D$3, (1*D$4),1))/(2*($A$2/10000)*-PV('Bonds (CP)'!D56/100, D$3, (1*D$4),1))</f>
        <v>4.1761211519832075</v>
      </c>
      <c r="E57" s="55">
        <f>(-PV(('Bonds (CP)'!E56-($A$2/100))/100, E$3, (1*E$4),1)--PV(('Bonds (CP)'!E56+($A$2/100))/100, E$3, (1*E$4),1))/(2*($A$2/10000)*-PV('Bonds (CP)'!E56/100, E$3, (1*E$4),1))</f>
        <v>7.0359116760825628</v>
      </c>
      <c r="F57" s="55">
        <f>(-PV(('Bonds (CP)'!F56-($A$2/100))/100, F$3, (1*F$4),1)--PV(('Bonds (CP)'!F56+($A$2/100))/100, F$3, (1*F$4),1))/(2*($A$2/10000)*-PV('Bonds (CP)'!F56/100, F$3, (1*F$4),1))</f>
        <v>8.7576793705095284</v>
      </c>
      <c r="G57" s="17"/>
      <c r="H57" s="24">
        <v>45273</v>
      </c>
      <c r="I57" s="55">
        <f>DURATION($H57,$H57+365,I$4,'Bonds (CP)'!B56/100,1,0)</f>
        <v>0.99722222222222234</v>
      </c>
      <c r="J57" s="55">
        <f>DURATION($H57,$H57+(365*J$3),J$4,'Bonds (CP)'!C56/100,1,0)</f>
        <v>2.9288102756743677</v>
      </c>
      <c r="K57" s="55">
        <f>DURATION($H57,$H57+(365*K$3),K$4,'Bonds (CP)'!D56/100,1,0)</f>
        <v>4.6863019634658567</v>
      </c>
      <c r="L57" s="55">
        <f>DURATION($H57,$H57+(365*L$3),L$4,'Bonds (CP)'!E56/100,1,0)</f>
        <v>7.8913125020865618</v>
      </c>
      <c r="M57" s="55">
        <f>DURATION($H57,$H57+(365*M$3),M$4,'Bonds (CP)'!F56/100,1,0)</f>
        <v>9.7710108451514586</v>
      </c>
    </row>
    <row r="58" spans="1:13">
      <c r="A58" s="24">
        <v>45274</v>
      </c>
      <c r="B58" s="55">
        <f>(-PV(('Bonds (CP)'!B57-($A$2/100))/100, B$3, (1*B$4),1)--PV(('Bonds (CP)'!B57+($A$2/100))/100, B$3, (1*B$4),1))/(2*($A$2/10000)*-PV('Bonds (CP)'!B57/100, B$3, (1*B$4),1))</f>
        <v>0.88769642666967452</v>
      </c>
      <c r="C58" s="55">
        <f>(-PV(('Bonds (CP)'!C57-($A$2/100))/100, C$3, (1*C$4),1)--PV(('Bonds (CP)'!C57+($A$2/100))/100, C$3, (1*C$4),1))/(2*($A$2/10000)*-PV('Bonds (CP)'!C57/100, C$3, (1*C$4),1))</f>
        <v>2.6067137553927355</v>
      </c>
      <c r="D58" s="55">
        <f>(-PV(('Bonds (CP)'!D57-($A$2/100))/100, D$3, (1*D$4),1)--PV(('Bonds (CP)'!D57+($A$2/100))/100, D$3, (1*D$4),1))/(2*($A$2/10000)*-PV('Bonds (CP)'!D57/100, D$3, (1*D$4),1))</f>
        <v>4.1730403465976114</v>
      </c>
      <c r="E58" s="55">
        <f>(-PV(('Bonds (CP)'!E57-($A$2/100))/100, E$3, (1*E$4),1)--PV(('Bonds (CP)'!E57+($A$2/100))/100, E$3, (1*E$4),1))/(2*($A$2/10000)*-PV('Bonds (CP)'!E57/100, E$3, (1*E$4),1))</f>
        <v>7.0259722580826978</v>
      </c>
      <c r="F58" s="55">
        <f>(-PV(('Bonds (CP)'!F57-($A$2/100))/100, F$3, (1*F$4),1)--PV(('Bonds (CP)'!F57+($A$2/100))/100, F$3, (1*F$4),1))/(2*($A$2/10000)*-PV('Bonds (CP)'!F57/100, F$3, (1*F$4),1))</f>
        <v>8.7036686377442081</v>
      </c>
      <c r="G58" s="17"/>
      <c r="H58" s="24">
        <v>45274</v>
      </c>
      <c r="I58" s="55">
        <f>DURATION($H58,$H58+365,I$4,'Bonds (CP)'!B57/100,1,0)</f>
        <v>0.99722222222222223</v>
      </c>
      <c r="J58" s="55">
        <f>DURATION($H58,$H58+(365*J$3),J$4,'Bonds (CP)'!C57/100,1,0)</f>
        <v>2.9287509827027725</v>
      </c>
      <c r="K58" s="55">
        <f>DURATION($H58,$H58+(365*K$3),K$4,'Bonds (CP)'!D57/100,1,0)</f>
        <v>4.6857635028735665</v>
      </c>
      <c r="L58" s="55">
        <f>DURATION($H58,$H58+(365*L$3),L$4,'Bonds (CP)'!E57/100,1,0)</f>
        <v>7.8850828801041368</v>
      </c>
      <c r="M58" s="55">
        <f>DURATION($H58,$H58+(365*M$3),M$4,'Bonds (CP)'!F57/100,1,0)</f>
        <v>9.7179369593859519</v>
      </c>
    </row>
    <row r="59" spans="1:13">
      <c r="A59" s="24">
        <v>45275</v>
      </c>
      <c r="B59" s="55">
        <f>(-PV(('Bonds (CP)'!B58-($A$2/100))/100, B$3, (1*B$4),1)--PV(('Bonds (CP)'!B58+($A$2/100))/100, B$3, (1*B$4),1))/(2*($A$2/10000)*-PV('Bonds (CP)'!B58/100, B$3, (1*B$4),1))</f>
        <v>0.88872209762677135</v>
      </c>
      <c r="C59" s="55">
        <f>(-PV(('Bonds (CP)'!C58-($A$2/100))/100, C$3, (1*C$4),1)--PV(('Bonds (CP)'!C58+($A$2/100))/100, C$3, (1*C$4),1))/(2*($A$2/10000)*-PV('Bonds (CP)'!C58/100, C$3, (1*C$4),1))</f>
        <v>2.6100868505159105</v>
      </c>
      <c r="D59" s="55">
        <f>(-PV(('Bonds (CP)'!D58-($A$2/100))/100, D$3, (1*D$4),1)--PV(('Bonds (CP)'!D58+($A$2/100))/100, D$3, (1*D$4),1))/(2*($A$2/10000)*-PV('Bonds (CP)'!D58/100, D$3, (1*D$4),1))</f>
        <v>4.1783237474889265</v>
      </c>
      <c r="E59" s="55">
        <f>(-PV(('Bonds (CP)'!E58-($A$2/100))/100, E$3, (1*E$4),1)--PV(('Bonds (CP)'!E58+($A$2/100))/100, E$3, (1*E$4),1))/(2*($A$2/10000)*-PV('Bonds (CP)'!E58/100, E$3, (1*E$4),1))</f>
        <v>7.0458548273133781</v>
      </c>
      <c r="F59" s="55">
        <f>(-PV(('Bonds (CP)'!F58-($A$2/100))/100, F$3, (1*F$4),1)--PV(('Bonds (CP)'!F58+($A$2/100))/100, F$3, (1*F$4),1))/(2*($A$2/10000)*-PV('Bonds (CP)'!F58/100, F$3, (1*F$4),1))</f>
        <v>8.8189794582857974</v>
      </c>
      <c r="G59" s="17"/>
      <c r="H59" s="24">
        <v>45275</v>
      </c>
      <c r="I59" s="55">
        <f>DURATION($H59,$H59+365,I$4,'Bonds (CP)'!B58/100,1,0)</f>
        <v>0.99722222222222223</v>
      </c>
      <c r="J59" s="55">
        <f>DURATION($H59,$H59+(365*J$3),J$4,'Bonds (CP)'!C58/100,1,0)</f>
        <v>2.9288892991809443</v>
      </c>
      <c r="K59" s="55">
        <f>DURATION($H59,$H59+(365*K$3),K$4,'Bonds (CP)'!D58/100,1,0)</f>
        <v>4.6866862034629895</v>
      </c>
      <c r="L59" s="55">
        <f>DURATION($H59,$H59+(365*L$3),L$4,'Bonds (CP)'!E58/100,1,0)</f>
        <v>7.8975323592847033</v>
      </c>
      <c r="M59" s="55">
        <f>DURATION($H59,$H59+(365*M$3),M$4,'Bonds (CP)'!F58/100,1,0)</f>
        <v>9.8312100683902592</v>
      </c>
    </row>
    <row r="60" spans="1:13">
      <c r="A60" s="24">
        <v>45278</v>
      </c>
      <c r="B60" s="55">
        <f>(-PV(('Bonds (CP)'!B59-($A$2/100))/100, B$3, (1*B$4),1)--PV(('Bonds (CP)'!B59+($A$2/100))/100, B$3, (1*B$4),1))/(2*($A$2/10000)*-PV('Bonds (CP)'!B59/100, B$3, (1*B$4),1))</f>
        <v>0.88888010358380121</v>
      </c>
      <c r="C60" s="55">
        <f>(-PV(('Bonds (CP)'!C59-($A$2/100))/100, C$3, (1*C$4),1)--PV(('Bonds (CP)'!C59+($A$2/100))/100, C$3, (1*C$4),1))/(2*($A$2/10000)*-PV('Bonds (CP)'!C59/100, C$3, (1*C$4),1))</f>
        <v>2.618798793975333</v>
      </c>
      <c r="D60" s="55">
        <f>(-PV(('Bonds (CP)'!D59-($A$2/100))/100, D$3, (1*D$4),1)--PV(('Bonds (CP)'!D59+($A$2/100))/100, D$3, (1*D$4),1))/(2*($A$2/10000)*-PV('Bonds (CP)'!D59/100, D$3, (1*D$4),1))</f>
        <v>4.1951187406098436</v>
      </c>
      <c r="E60" s="55">
        <f>(-PV(('Bonds (CP)'!E59-($A$2/100))/100, E$3, (1*E$4),1)--PV(('Bonds (CP)'!E59+($A$2/100))/100, E$3, (1*E$4),1))/(2*($A$2/10000)*-PV('Bonds (CP)'!E59/100, E$3, (1*E$4),1))</f>
        <v>7.1041672240055656</v>
      </c>
      <c r="F60" s="55">
        <f>(-PV(('Bonds (CP)'!F59-($A$2/100))/100, F$3, (1*F$4),1)--PV(('Bonds (CP)'!F59+($A$2/100))/100, F$3, (1*F$4),1))/(2*($A$2/10000)*-PV('Bonds (CP)'!F59/100, F$3, (1*F$4),1))</f>
        <v>9.1989091111415497</v>
      </c>
      <c r="G60" s="17"/>
      <c r="H60" s="24">
        <v>45278</v>
      </c>
      <c r="I60" s="55">
        <f>DURATION($H60,$H60+365,I$4,'Bonds (CP)'!B59/100,1,0)</f>
        <v>0.99722222222222234</v>
      </c>
      <c r="J60" s="55">
        <f>DURATION($H60,$H60+(365*J$3),J$4,'Bonds (CP)'!C59/100,1,0)</f>
        <v>2.9292444267973381</v>
      </c>
      <c r="K60" s="55">
        <f>DURATION($H60,$H60+(365*K$3),K$4,'Bonds (CP)'!D59/100,1,0)</f>
        <v>4.6895962266547571</v>
      </c>
      <c r="L60" s="55">
        <f>DURATION($H60,$H60+(365*L$3),L$4,'Bonds (CP)'!E59/100,1,0)</f>
        <v>7.933765291788581</v>
      </c>
      <c r="M60" s="55">
        <f>DURATION($H60,$H60+(365*M$3),M$4,'Bonds (CP)'!F59/100,1,0)</f>
        <v>10.20342046843327</v>
      </c>
    </row>
    <row r="61" spans="1:13">
      <c r="A61" s="24">
        <v>45279</v>
      </c>
      <c r="B61" s="55">
        <f>(-PV(('Bonds (CP)'!B60-($A$2/100))/100, B$3, (1*B$4),1)--PV(('Bonds (CP)'!B60+($A$2/100))/100, B$3, (1*B$4),1))/(2*($A$2/10000)*-PV('Bonds (CP)'!B60/100, B$3, (1*B$4),1))</f>
        <v>0.88604456572586165</v>
      </c>
      <c r="C61" s="55">
        <f>(-PV(('Bonds (CP)'!C60-($A$2/100))/100, C$3, (1*C$4),1)--PV(('Bonds (CP)'!C60+($A$2/100))/100, C$3, (1*C$4),1))/(2*($A$2/10000)*-PV('Bonds (CP)'!C60/100, C$3, (1*C$4),1))</f>
        <v>2.6163732620375333</v>
      </c>
      <c r="D61" s="55">
        <f>(-PV(('Bonds (CP)'!D60-($A$2/100))/100, D$3, (1*D$4),1)--PV(('Bonds (CP)'!D60+($A$2/100))/100, D$3, (1*D$4),1))/(2*($A$2/10000)*-PV('Bonds (CP)'!D60/100, D$3, (1*D$4),1))</f>
        <v>4.1991108769916128</v>
      </c>
      <c r="E61" s="55">
        <f>(-PV(('Bonds (CP)'!E60-($A$2/100))/100, E$3, (1*E$4),1)--PV(('Bonds (CP)'!E60+($A$2/100))/100, E$3, (1*E$4),1))/(2*($A$2/10000)*-PV('Bonds (CP)'!E60/100, E$3, (1*E$4),1))</f>
        <v>7.1141354499204255</v>
      </c>
      <c r="F61" s="55">
        <f>(-PV(('Bonds (CP)'!F60-($A$2/100))/100, F$3, (1*F$4),1)--PV(('Bonds (CP)'!F60+($A$2/100))/100, F$3, (1*F$4),1))/(2*($A$2/10000)*-PV('Bonds (CP)'!F60/100, F$3, (1*F$4),1))</f>
        <v>9.1772504151696914</v>
      </c>
      <c r="G61" s="17"/>
      <c r="H61" s="24">
        <v>45279</v>
      </c>
      <c r="I61" s="55">
        <f>DURATION($H61,$H61+365,I$4,'Bonds (CP)'!B60/100,1,0)</f>
        <v>0.99722222222222234</v>
      </c>
      <c r="J61" s="55">
        <f>DURATION($H61,$H61+(365*J$3),J$4,'Bonds (CP)'!C60/100,1,0)</f>
        <v>2.9291458587561729</v>
      </c>
      <c r="K61" s="55">
        <f>DURATION($H61,$H61+(365*K$3),K$4,'Bonds (CP)'!D60/100,1,0)</f>
        <v>4.6902828030195751</v>
      </c>
      <c r="L61" s="55">
        <f>DURATION($H61,$H61+(365*L$3),L$4,'Bonds (CP)'!E60/100,1,0)</f>
        <v>7.9399173922527559</v>
      </c>
      <c r="M61" s="55">
        <f>DURATION($H61,$H61+(365*M$3),M$4,'Bonds (CP)'!F60/100,1,0)</f>
        <v>10.182243498693088</v>
      </c>
    </row>
    <row r="62" spans="1:13">
      <c r="A62" s="24">
        <v>45280</v>
      </c>
      <c r="B62" s="55">
        <f>(-PV(('Bonds (CP)'!B61-($A$2/100))/100, B$3, (1*B$4),1)--PV(('Bonds (CP)'!B61+($A$2/100))/100, B$3, (1*B$4),1))/(2*($A$2/10000)*-PV('Bonds (CP)'!B61/100, B$3, (1*B$4),1))</f>
        <v>0.89038396730489833</v>
      </c>
      <c r="C62" s="55">
        <f>(-PV(('Bonds (CP)'!C61-($A$2/100))/100, C$3, (1*C$4),1)--PV(('Bonds (CP)'!C61+($A$2/100))/100, C$3, (1*C$4),1))/(2*($A$2/10000)*-PV('Bonds (CP)'!C61/100, C$3, (1*C$4),1))</f>
        <v>2.6236627241939412</v>
      </c>
      <c r="D62" s="55">
        <f>(-PV(('Bonds (CP)'!D61-($A$2/100))/100, D$3, (1*D$4),1)--PV(('Bonds (CP)'!D61+($A$2/100))/100, D$3, (1*D$4),1))/(2*($A$2/10000)*-PV('Bonds (CP)'!D61/100, D$3, (1*D$4),1))</f>
        <v>4.2026640874843189</v>
      </c>
      <c r="E62" s="55">
        <f>(-PV(('Bonds (CP)'!E61-($A$2/100))/100, E$3, (1*E$4),1)--PV(('Bonds (CP)'!E61+($A$2/100))/100, E$3, (1*E$4),1))/(2*($A$2/10000)*-PV('Bonds (CP)'!E61/100, E$3, (1*E$4),1))</f>
        <v>7.1212578053848459</v>
      </c>
      <c r="F62" s="55">
        <f>(-PV(('Bonds (CP)'!F61-($A$2/100))/100, F$3, (1*F$4),1)--PV(('Bonds (CP)'!F61+($A$2/100))/100, F$3, (1*F$4),1))/(2*($A$2/10000)*-PV('Bonds (CP)'!F61/100, F$3, (1*F$4),1))</f>
        <v>9.1916822709562211</v>
      </c>
      <c r="G62" s="17"/>
      <c r="H62" s="24">
        <v>45280</v>
      </c>
      <c r="I62" s="55">
        <f>DURATION($H62,$H62+365,I$4,'Bonds (CP)'!B61/100,1,0)</f>
        <v>0.99722222222222223</v>
      </c>
      <c r="J62" s="55">
        <f>DURATION($H62,$H62+(365*J$3),J$4,'Bonds (CP)'!C61/100,1,0)</f>
        <v>2.9294413815584139</v>
      </c>
      <c r="K62" s="55">
        <f>DURATION($H62,$H62+(365*K$3),K$4,'Bonds (CP)'!D61/100,1,0)</f>
        <v>4.6908922448083459</v>
      </c>
      <c r="L62" s="55">
        <f>DURATION($H62,$H62+(365*L$3),L$4,'Bonds (CP)'!E61/100,1,0)</f>
        <v>7.9443056319517904</v>
      </c>
      <c r="M62" s="55">
        <f>DURATION($H62,$H62+(365*M$3),M$4,'Bonds (CP)'!F61/100,1,0)</f>
        <v>10.196354927750999</v>
      </c>
    </row>
    <row r="63" spans="1:13">
      <c r="A63" s="24">
        <v>45281</v>
      </c>
      <c r="B63" s="55">
        <f>(-PV(('Bonds (CP)'!B62-($A$2/100))/100, B$3, (1*B$4),1)--PV(('Bonds (CP)'!B62+($A$2/100))/100, B$3, (1*B$4),1))/(2*($A$2/10000)*-PV('Bonds (CP)'!B62/100, B$3, (1*B$4),1))</f>
        <v>0.89109810146876967</v>
      </c>
      <c r="C63" s="55">
        <f>(-PV(('Bonds (CP)'!C62-($A$2/100))/100, C$3, (1*C$4),1)--PV(('Bonds (CP)'!C62+($A$2/100))/100, C$3, (1*C$4),1))/(2*($A$2/10000)*-PV('Bonds (CP)'!C62/100, C$3, (1*C$4),1))</f>
        <v>2.6278106098538729</v>
      </c>
      <c r="D63" s="55">
        <f>(-PV(('Bonds (CP)'!D62-($A$2/100))/100, D$3, (1*D$4),1)--PV(('Bonds (CP)'!D62+($A$2/100))/100, D$3, (1*D$4),1))/(2*($A$2/10000)*-PV('Bonds (CP)'!D62/100, D$3, (1*D$4),1))</f>
        <v>4.2044423352118079</v>
      </c>
      <c r="E63" s="55">
        <f>(-PV(('Bonds (CP)'!E62-($A$2/100))/100, E$3, (1*E$4),1)--PV(('Bonds (CP)'!E62+($A$2/100))/100, E$3, (1*E$4),1))/(2*($A$2/10000)*-PV('Bonds (CP)'!E62/100, E$3, (1*E$4),1))</f>
        <v>7.1098629134078584</v>
      </c>
      <c r="F63" s="55">
        <f>(-PV(('Bonds (CP)'!F62-($A$2/100))/100, F$3, (1*F$4),1)--PV(('Bonds (CP)'!F62+($A$2/100))/100, F$3, (1*F$4),1))/(2*($A$2/10000)*-PV('Bonds (CP)'!F62/100, F$3, (1*F$4),1))</f>
        <v>9.0486686331998367</v>
      </c>
      <c r="G63" s="17"/>
      <c r="H63" s="24">
        <v>45281</v>
      </c>
      <c r="I63" s="55">
        <f>DURATION($H63,$H63+365,I$4,'Bonds (CP)'!B62/100,1,0)</f>
        <v>0.99722222222222245</v>
      </c>
      <c r="J63" s="55">
        <f>DURATION($H63,$H63+(365*J$3),J$4,'Bonds (CP)'!C62/100,1,0)</f>
        <v>2.9296086029114612</v>
      </c>
      <c r="K63" s="55">
        <f>DURATION($H63,$H63+(365*K$3),K$4,'Bonds (CP)'!D62/100,1,0)</f>
        <v>4.6911966663489801</v>
      </c>
      <c r="L63" s="55">
        <f>DURATION($H63,$H63+(365*L$3),L$4,'Bonds (CP)'!E62/100,1,0)</f>
        <v>7.9372819999941457</v>
      </c>
      <c r="M63" s="55">
        <f>DURATION($H63,$H63+(365*M$3),M$4,'Bonds (CP)'!F62/100,1,0)</f>
        <v>10.056417595631432</v>
      </c>
    </row>
    <row r="64" spans="1:13">
      <c r="A64" s="24">
        <v>45282</v>
      </c>
      <c r="B64" s="55">
        <f>(-PV(('Bonds (CP)'!B63-($A$2/100))/100, B$3, (1*B$4),1)--PV(('Bonds (CP)'!B63+($A$2/100))/100, B$3, (1*B$4),1))/(2*($A$2/10000)*-PV('Bonds (CP)'!B63/100, B$3, (1*B$4),1))</f>
        <v>0.89173384984720494</v>
      </c>
      <c r="C64" s="55">
        <f>(-PV(('Bonds (CP)'!C63-($A$2/100))/100, C$3, (1*C$4),1)--PV(('Bonds (CP)'!C63+($A$2/100))/100, C$3, (1*C$4),1))/(2*($A$2/10000)*-PV('Bonds (CP)'!C63/100, C$3, (1*C$4),1))</f>
        <v>2.6207423041389131</v>
      </c>
      <c r="D64" s="55">
        <f>(-PV(('Bonds (CP)'!D63-($A$2/100))/100, D$3, (1*D$4),1)--PV(('Bonds (CP)'!D63+($A$2/100))/100, D$3, (1*D$4),1))/(2*($A$2/10000)*-PV('Bonds (CP)'!D63/100, D$3, (1*D$4),1))</f>
        <v>4.1995547890142433</v>
      </c>
      <c r="E64" s="55">
        <f>(-PV(('Bonds (CP)'!E63-($A$2/100))/100, E$3, (1*E$4),1)--PV(('Bonds (CP)'!E63+($A$2/100))/100, E$3, (1*E$4),1))/(2*($A$2/10000)*-PV('Bonds (CP)'!E63/100, E$3, (1*E$4),1))</f>
        <v>7.1141354499204255</v>
      </c>
      <c r="F64" s="55">
        <f>(-PV(('Bonds (CP)'!F63-($A$2/100))/100, F$3, (1*F$4),1)--PV(('Bonds (CP)'!F63+($A$2/100))/100, F$3, (1*F$4),1))/(2*($A$2/10000)*-PV('Bonds (CP)'!F63/100, F$3, (1*F$4),1))</f>
        <v>9.1484739020636923</v>
      </c>
      <c r="G64" s="17"/>
      <c r="H64" s="24">
        <v>45282</v>
      </c>
      <c r="I64" s="55">
        <f>DURATION($H64,$H64+365,I$4,'Bonds (CP)'!B63/100,1,0)</f>
        <v>0.99722222222222223</v>
      </c>
      <c r="J64" s="55">
        <f>DURATION($H64,$H64+(365*J$3),J$4,'Bonds (CP)'!C63/100,1,0)</f>
        <v>2.9293232377195269</v>
      </c>
      <c r="K64" s="55">
        <f>DURATION($H64,$H64+(365*K$3),K$4,'Bonds (CP)'!D63/100,1,0)</f>
        <v>4.6903590269028319</v>
      </c>
      <c r="L64" s="55">
        <f>DURATION($H64,$H64+(365*L$3),L$4,'Bonds (CP)'!E63/100,1,0)</f>
        <v>7.9399173922527559</v>
      </c>
      <c r="M64" s="55">
        <f>DURATION($H64,$H64+(365*M$3),M$4,'Bonds (CP)'!F63/100,1,0)</f>
        <v>10.154099203003248</v>
      </c>
    </row>
    <row r="65" spans="1:13">
      <c r="A65" s="24">
        <v>45285</v>
      </c>
      <c r="B65" s="55">
        <f>(-PV(('Bonds (CP)'!B64-($A$2/100))/100, B$3, (1*B$4),1)--PV(('Bonds (CP)'!B64+($A$2/100))/100, B$3, (1*B$4),1))/(2*($A$2/10000)*-PV('Bonds (CP)'!B64/100, B$3, (1*B$4),1))</f>
        <v>0.8909393059999513</v>
      </c>
      <c r="C65" s="55">
        <f>(-PV(('Bonds (CP)'!C64-($A$2/100))/100, C$3, (1*C$4),1)--PV(('Bonds (CP)'!C64+($A$2/100))/100, C$3, (1*C$4),1))/(2*($A$2/10000)*-PV('Bonds (CP)'!C64/100, C$3, (1*C$4),1))</f>
        <v>2.6219583932123571</v>
      </c>
      <c r="D65" s="55">
        <f>(-PV(('Bonds (CP)'!D64-($A$2/100))/100, D$3, (1*D$4),1)--PV(('Bonds (CP)'!D64+($A$2/100))/100, D$3, (1*D$4),1))/(2*($A$2/10000)*-PV('Bonds (CP)'!D64/100, D$3, (1*D$4),1))</f>
        <v>4.2004428180710978</v>
      </c>
      <c r="E65" s="55">
        <f>(-PV(('Bonds (CP)'!E64-($A$2/100))/100, E$3, (1*E$4),1)--PV(('Bonds (CP)'!E64+($A$2/100))/100, E$3, (1*E$4),1))/(2*($A$2/10000)*-PV('Bonds (CP)'!E64/100, E$3, (1*E$4),1))</f>
        <v>7.1184086443338286</v>
      </c>
      <c r="F65" s="55">
        <f>(-PV(('Bonds (CP)'!F64-($A$2/100))/100, F$3, (1*F$4),1)--PV(('Bonds (CP)'!F64+($A$2/100))/100, F$3, (1*F$4),1))/(2*($A$2/10000)*-PV('Bonds (CP)'!F64/100, F$3, (1*F$4),1))</f>
        <v>9.1700453924559149</v>
      </c>
      <c r="G65" s="17"/>
      <c r="H65" s="24">
        <v>45285</v>
      </c>
      <c r="I65" s="55">
        <f>DURATION($H65,$H65+365,I$4,'Bonds (CP)'!B64/100,1,0)</f>
        <v>0.99722222222222212</v>
      </c>
      <c r="J65" s="55">
        <f>DURATION($H65,$H65+(365*J$3),J$4,'Bonds (CP)'!C64/100,1,0)</f>
        <v>2.9293724749001289</v>
      </c>
      <c r="K65" s="55">
        <f>DURATION($H65,$H65+(365*K$3),K$4,'Bonds (CP)'!D64/100,1,0)</f>
        <v>4.6905114372452621</v>
      </c>
      <c r="L65" s="55">
        <f>DURATION($H65,$H65+(365*L$3),L$4,'Bonds (CP)'!E64/100,1,0)</f>
        <v>7.9425509486789938</v>
      </c>
      <c r="M65" s="55">
        <f>DURATION($H65,$H65+(365*M$3),M$4,'Bonds (CP)'!F64/100,1,0)</f>
        <v>10.175197606999962</v>
      </c>
    </row>
    <row r="66" spans="1:13">
      <c r="A66" s="24">
        <v>45286</v>
      </c>
      <c r="B66" s="55">
        <f>(-PV(('Bonds (CP)'!B65-($A$2/100))/100, B$3, (1*B$4),1)--PV(('Bonds (CP)'!B65+($A$2/100))/100, B$3, (1*B$4),1))/(2*($A$2/10000)*-PV('Bonds (CP)'!B65/100, B$3, (1*B$4),1))</f>
        <v>0.8909393059999513</v>
      </c>
      <c r="C66" s="55">
        <f>(-PV(('Bonds (CP)'!C65-($A$2/100))/100, C$3, (1*C$4),1)--PV(('Bonds (CP)'!C65+($A$2/100))/100, C$3, (1*C$4),1))/(2*($A$2/10000)*-PV('Bonds (CP)'!C65/100, C$3, (1*C$4),1))</f>
        <v>2.6178280676483028</v>
      </c>
      <c r="D66" s="55">
        <f>(-PV(('Bonds (CP)'!D65-($A$2/100))/100, D$3, (1*D$4),1)--PV(('Bonds (CP)'!D65+($A$2/100))/100, D$3, (1*D$4),1))/(2*($A$2/10000)*-PV('Bonds (CP)'!D65/100, D$3, (1*D$4),1))</f>
        <v>4.1951187406098436</v>
      </c>
      <c r="E66" s="55">
        <f>(-PV(('Bonds (CP)'!E65-($A$2/100))/100, E$3, (1*E$4),1)--PV(('Bonds (CP)'!E65+($A$2/100))/100, E$3, (1*E$4),1))/(2*($A$2/10000)*-PV('Bonds (CP)'!E65/100, E$3, (1*E$4),1))</f>
        <v>7.1027434852248836</v>
      </c>
      <c r="F66" s="55">
        <f>(-PV(('Bonds (CP)'!F65-($A$2/100))/100, F$3, (1*F$4),1)--PV(('Bonds (CP)'!F65+($A$2/100))/100, F$3, (1*F$4),1))/(2*($A$2/10000)*-PV('Bonds (CP)'!F65/100, F$3, (1*F$4),1))</f>
        <v>9.0983941627251035</v>
      </c>
      <c r="G66" s="17"/>
      <c r="H66" s="24">
        <v>45286</v>
      </c>
      <c r="I66" s="55">
        <f>DURATION($H66,$H66+365,I$4,'Bonds (CP)'!B65/100,1,0)</f>
        <v>0.99722222222222212</v>
      </c>
      <c r="J66" s="55">
        <f>DURATION($H66,$H66+(365*J$3),J$4,'Bonds (CP)'!C65/100,1,0)</f>
        <v>2.9292050068316025</v>
      </c>
      <c r="K66" s="55">
        <f>DURATION($H66,$H66+(365*K$3),K$4,'Bonds (CP)'!D65/100,1,0)</f>
        <v>4.6895962266547571</v>
      </c>
      <c r="L66" s="55">
        <f>DURATION($H66,$H66+(365*L$3),L$4,'Bonds (CP)'!E65/100,1,0)</f>
        <v>7.9328856060320856</v>
      </c>
      <c r="M66" s="55">
        <f>DURATION($H66,$H66+(365*M$3),M$4,'Bonds (CP)'!F65/100,1,0)</f>
        <v>10.105098451313101</v>
      </c>
    </row>
    <row r="67" spans="1:13">
      <c r="A67" s="24">
        <v>45287</v>
      </c>
      <c r="B67" s="55">
        <f>(-PV(('Bonds (CP)'!B66-($A$2/100))/100, B$3, (1*B$4),1)--PV(('Bonds (CP)'!B66+($A$2/100))/100, B$3, (1*B$4),1))/(2*($A$2/10000)*-PV('Bonds (CP)'!B66/100, B$3, (1*B$4),1))</f>
        <v>0.89189292871922599</v>
      </c>
      <c r="C67" s="55">
        <f>(-PV(('Bonds (CP)'!C66-($A$2/100))/100, C$3, (1*C$4),1)--PV(('Bonds (CP)'!C66+($A$2/100))/100, C$3, (1*C$4),1))/(2*($A$2/10000)*-PV('Bonds (CP)'!C66/100, C$3, (1*C$4),1))</f>
        <v>2.6178280676483028</v>
      </c>
      <c r="D67" s="55">
        <f>(-PV(('Bonds (CP)'!D66-($A$2/100))/100, D$3, (1*D$4),1)--PV(('Bonds (CP)'!D66+($A$2/100))/100, D$3, (1*D$4),1))/(2*($A$2/10000)*-PV('Bonds (CP)'!D66/100, D$3, (1*D$4),1))</f>
        <v>4.19378925576114</v>
      </c>
      <c r="E67" s="55">
        <f>(-PV(('Bonds (CP)'!E66-($A$2/100))/100, E$3, (1*E$4),1)--PV(('Bonds (CP)'!E66+($A$2/100))/100, E$3, (1*E$4),1))/(2*($A$2/10000)*-PV('Bonds (CP)'!E66/100, E$3, (1*E$4),1))</f>
        <v>7.0956258954878901</v>
      </c>
      <c r="F67" s="55">
        <f>(-PV(('Bonds (CP)'!F66-($A$2/100))/100, F$3, (1*F$4),1)--PV(('Bonds (CP)'!F66+($A$2/100))/100, F$3, (1*F$4),1))/(2*($A$2/10000)*-PV('Bonds (CP)'!F66/100, F$3, (1*F$4),1))</f>
        <v>9.0628398582369183</v>
      </c>
      <c r="G67" s="17"/>
      <c r="H67" s="24">
        <v>45287</v>
      </c>
      <c r="I67" s="55">
        <f>DURATION($H67,$H67+365,I$4,'Bonds (CP)'!B66/100,1,0)</f>
        <v>0.99722222222222223</v>
      </c>
      <c r="J67" s="55">
        <f>DURATION($H67,$H67+(365*J$3),J$4,'Bonds (CP)'!C66/100,1,0)</f>
        <v>2.9292050068316025</v>
      </c>
      <c r="K67" s="55">
        <f>DURATION($H67,$H67+(365*K$3),K$4,'Bonds (CP)'!D66/100,1,0)</f>
        <v>4.6893671432768995</v>
      </c>
      <c r="L67" s="55">
        <f>DURATION($H67,$H67+(365*L$3),L$4,'Bonds (CP)'!E66/100,1,0)</f>
        <v>7.9284841292019079</v>
      </c>
      <c r="M67" s="55">
        <f>DURATION($H67,$H67+(365*M$3),M$4,'Bonds (CP)'!F66/100,1,0)</f>
        <v>10.070293806673304</v>
      </c>
    </row>
    <row r="68" spans="1:13">
      <c r="A68" s="24">
        <v>45288</v>
      </c>
      <c r="B68" s="55">
        <f>(-PV(('Bonds (CP)'!B67-($A$2/100))/100, B$3, (1*B$4),1)--PV(('Bonds (CP)'!B67+($A$2/100))/100, B$3, (1*B$4),1))/(2*($A$2/10000)*-PV('Bonds (CP)'!B67/100, B$3, (1*B$4),1))</f>
        <v>0.88824841664532783</v>
      </c>
      <c r="C68" s="55">
        <f>(-PV(('Bonds (CP)'!C67-($A$2/100))/100, C$3, (1*C$4),1)--PV(('Bonds (CP)'!C67+($A$2/100))/100, C$3, (1*C$4),1))/(2*($A$2/10000)*-PV('Bonds (CP)'!C67/100, C$3, (1*C$4),1))</f>
        <v>2.6149199948859772</v>
      </c>
      <c r="D68" s="55">
        <f>(-PV(('Bonds (CP)'!D67-($A$2/100))/100, D$3, (1*D$4),1)--PV(('Bonds (CP)'!D67+($A$2/100))/100, D$3, (1*D$4),1))/(2*($A$2/10000)*-PV('Bonds (CP)'!D67/100, D$3, (1*D$4),1))</f>
        <v>4.1986670332813052</v>
      </c>
      <c r="E68" s="55">
        <f>(-PV(('Bonds (CP)'!E67-($A$2/100))/100, E$3, (1*E$4),1)--PV(('Bonds (CP)'!E67+($A$2/100))/100, E$3, (1*E$4),1))/(2*($A$2/10000)*-PV('Bonds (CP)'!E67/100, E$3, (1*E$4),1))</f>
        <v>7.1283819815657354</v>
      </c>
      <c r="F68" s="55">
        <f>(-PV(('Bonds (CP)'!F67-($A$2/100))/100, F$3, (1*F$4),1)--PV(('Bonds (CP)'!F67+($A$2/100))/100, F$3, (1*F$4),1))/(2*($A$2/10000)*-PV('Bonds (CP)'!F67/100, F$3, (1*F$4),1))</f>
        <v>9.3745450654904907</v>
      </c>
      <c r="G68" s="17"/>
      <c r="H68" s="24">
        <v>45288</v>
      </c>
      <c r="I68" s="55">
        <f>DURATION($H68,$H68+365,I$4,'Bonds (CP)'!B67/100,1,0)</f>
        <v>0.99722222222222223</v>
      </c>
      <c r="J68" s="55">
        <f>DURATION($H68,$H68+(365*J$3),J$4,'Bonds (CP)'!C67/100,1,0)</f>
        <v>2.9290866889327942</v>
      </c>
      <c r="K68" s="55">
        <f>DURATION($H68,$H68+(365*K$3),K$4,'Bonds (CP)'!D67/100,1,0)</f>
        <v>4.6902065666612192</v>
      </c>
      <c r="L68" s="55">
        <f>DURATION($H68,$H68+(365*L$3),L$4,'Bonds (CP)'!E67/100,1,0)</f>
        <v>7.9486887617792243</v>
      </c>
      <c r="M68" s="55">
        <f>DURATION($H68,$H68+(365*M$3),M$4,'Bonds (CP)'!F67/100,1,0)</f>
        <v>10.374962827776777</v>
      </c>
    </row>
    <row r="69" spans="1:13">
      <c r="A69" s="24">
        <v>45289</v>
      </c>
      <c r="B69" s="55">
        <f>(-PV(('Bonds (CP)'!B68-($A$2/100))/100, B$3, (1*B$4),1)--PV(('Bonds (CP)'!B68+($A$2/100))/100, B$3, (1*B$4),1))/(2*($A$2/10000)*-PV('Bonds (CP)'!B68/100, B$3, (1*B$4),1))</f>
        <v>0.88675175269102302</v>
      </c>
      <c r="C69" s="55">
        <f>(-PV(('Bonds (CP)'!C68-($A$2/100))/100, C$3, (1*C$4),1)--PV(('Bonds (CP)'!C68+($A$2/100))/100, C$3, (1*C$4),1))/(2*($A$2/10000)*-PV('Bonds (CP)'!C68/100, C$3, (1*C$4),1))</f>
        <v>2.6173429613523411</v>
      </c>
      <c r="D69" s="55">
        <f>(-PV(('Bonds (CP)'!D68-($A$2/100))/100, D$3, (1*D$4),1)--PV(('Bonds (CP)'!D68+($A$2/100))/100, D$3, (1*D$4),1))/(2*($A$2/10000)*-PV('Bonds (CP)'!D68/100, D$3, (1*D$4),1))</f>
        <v>4.2053318702190774</v>
      </c>
      <c r="E69" s="55">
        <f>(-PV(('Bonds (CP)'!E68-($A$2/100))/100, E$3, (1*E$4),1)--PV(('Bonds (CP)'!E68+($A$2/100))/100, E$3, (1*E$4),1))/(2*($A$2/10000)*-PV('Bonds (CP)'!E68/100, E$3, (1*E$4),1))</f>
        <v>7.1198331884179664</v>
      </c>
      <c r="F69" s="55">
        <f>(-PV(('Bonds (CP)'!F68-($A$2/100))/100, F$3, (1*F$4),1)--PV(('Bonds (CP)'!F68+($A$2/100))/100, F$3, (1*F$4),1))/(2*($A$2/10000)*-PV('Bonds (CP)'!F68/100, F$3, (1*F$4),1))</f>
        <v>9.359747437156722</v>
      </c>
      <c r="G69" s="17"/>
      <c r="H69" s="24">
        <v>45289</v>
      </c>
      <c r="I69" s="55">
        <f>DURATION($H69,$H69+365,I$4,'Bonds (CP)'!B68/100,1,0)</f>
        <v>0.99722222222222234</v>
      </c>
      <c r="J69" s="55">
        <f>DURATION($H69,$H69+(365*J$3),J$4,'Bonds (CP)'!C68/100,1,0)</f>
        <v>2.9291852932231923</v>
      </c>
      <c r="K69" s="55">
        <f>DURATION($H69,$H69+(365*K$3),K$4,'Bonds (CP)'!D68/100,1,0)</f>
        <v>4.6913488022894221</v>
      </c>
      <c r="L69" s="55">
        <f>DURATION($H69,$H69+(365*L$3),L$4,'Bonds (CP)'!E68/100,1,0)</f>
        <v>7.9434283924716453</v>
      </c>
      <c r="M69" s="55">
        <f>DURATION($H69,$H69+(365*M$3),M$4,'Bonds (CP)'!F68/100,1,0)</f>
        <v>10.360522968844815</v>
      </c>
    </row>
    <row r="70" spans="1:13">
      <c r="A70" s="24">
        <v>45294</v>
      </c>
      <c r="B70" s="55">
        <f>(-PV(('Bonds (CP)'!B69-($A$2/100))/100, B$3, (1*B$4),1)--PV(('Bonds (CP)'!B69+($A$2/100))/100, B$3, (1*B$4),1))/(2*($A$2/10000)*-PV('Bonds (CP)'!B69/100, B$3, (1*B$4),1))</f>
        <v>0.88580908734987818</v>
      </c>
      <c r="C70" s="55">
        <f>(-PV(('Bonds (CP)'!C69-($A$2/100))/100, C$3, (1*C$4),1)--PV(('Bonds (CP)'!C69+($A$2/100))/100, C$3, (1*C$4),1))/(2*($A$2/10000)*-PV('Bonds (CP)'!C69/100, C$3, (1*C$4),1))</f>
        <v>2.614677933093239</v>
      </c>
      <c r="D70" s="55">
        <f>(-PV(('Bonds (CP)'!D69-($A$2/100))/100, D$3, (1*D$4),1)--PV(('Bonds (CP)'!D69+($A$2/100))/100, D$3, (1*D$4),1))/(2*($A$2/10000)*-PV('Bonds (CP)'!D69/100, D$3, (1*D$4),1))</f>
        <v>4.2022196967532155</v>
      </c>
      <c r="E70" s="55">
        <f>(-PV(('Bonds (CP)'!E69-($A$2/100))/100, E$3, (1*E$4),1)--PV(('Bonds (CP)'!E69+($A$2/100))/100, E$3, (1*E$4),1))/(2*($A$2/10000)*-PV('Bonds (CP)'!E69/100, E$3, (1*E$4),1))</f>
        <v>7.1369333868292069</v>
      </c>
      <c r="F70" s="55">
        <f>(-PV(('Bonds (CP)'!F69-($A$2/100))/100, F$3, (1*F$4),1)--PV(('Bonds (CP)'!F69+($A$2/100))/100, F$3, (1*F$4),1))/(2*($A$2/10000)*-PV('Bonds (CP)'!F69/100, F$3, (1*F$4),1))</f>
        <v>9.4191146925813012</v>
      </c>
      <c r="G70" s="17"/>
      <c r="H70" s="24">
        <v>45294</v>
      </c>
      <c r="I70" s="55">
        <f>DURATION($H70,$H70+365,I$4,'Bonds (CP)'!B69/100,1,0)</f>
        <v>0.99722222222222223</v>
      </c>
      <c r="J70" s="55">
        <f>DURATION($H70,$H70+(365*J$3),J$4,'Bonds (CP)'!C69/100,1,0)</f>
        <v>2.9290768251815154</v>
      </c>
      <c r="K70" s="55">
        <f>DURATION($H70,$H70+(365*K$3),K$4,'Bonds (CP)'!D69/100,1,0)</f>
        <v>4.6908161082422835</v>
      </c>
      <c r="L70" s="55">
        <f>DURATION($H70,$H70+(365*L$3),L$4,'Bonds (CP)'!E69/100,1,0)</f>
        <v>7.9539417580670859</v>
      </c>
      <c r="M70" s="55">
        <f>DURATION($H70,$H70+(365*M$3),M$4,'Bonds (CP)'!F69/100,1,0)</f>
        <v>10.421218305307463</v>
      </c>
    </row>
    <row r="71" spans="1:13">
      <c r="A71" s="24">
        <v>45295</v>
      </c>
      <c r="B71" s="55">
        <f>(-PV(('Bonds (CP)'!B70-($A$2/100))/100, B$3, (1*B$4),1)--PV(('Bonds (CP)'!B70+($A$2/100))/100, B$3, (1*B$4),1))/(2*($A$2/10000)*-PV('Bonds (CP)'!B70/100, B$3, (1*B$4),1))</f>
        <v>0.88596605902330261</v>
      </c>
      <c r="C71" s="55">
        <f>(-PV(('Bonds (CP)'!C70-($A$2/100))/100, C$3, (1*C$4),1)--PV(('Bonds (CP)'!C70+($A$2/100))/100, C$3, (1*C$4),1))/(2*($A$2/10000)*-PV('Bonds (CP)'!C70/100, C$3, (1*C$4),1))</f>
        <v>2.6175854931042402</v>
      </c>
      <c r="D71" s="55">
        <f>(-PV(('Bonds (CP)'!D70-($A$2/100))/100, D$3, (1*D$4),1)--PV(('Bonds (CP)'!D70+($A$2/100))/100, D$3, (1*D$4),1))/(2*($A$2/10000)*-PV('Bonds (CP)'!D70/100, D$3, (1*D$4),1))</f>
        <v>4.2053318702190774</v>
      </c>
      <c r="E71" s="55">
        <f>(-PV(('Bonds (CP)'!E70-($A$2/100))/100, E$3, (1*E$4),1)--PV(('Bonds (CP)'!E70+($A$2/100))/100, E$3, (1*E$4),1))/(2*($A$2/10000)*-PV('Bonds (CP)'!E70/100, E$3, (1*E$4),1))</f>
        <v>7.1355079717144605</v>
      </c>
      <c r="F71" s="55">
        <f>(-PV(('Bonds (CP)'!F70-($A$2/100))/100, F$3, (1*F$4),1)--PV(('Bonds (CP)'!F70+($A$2/100))/100, F$3, (1*F$4),1))/(2*($A$2/10000)*-PV('Bonds (CP)'!F70/100, F$3, (1*F$4),1))</f>
        <v>9.3819549181536743</v>
      </c>
      <c r="G71" s="17"/>
      <c r="H71" s="24">
        <v>45295</v>
      </c>
      <c r="I71" s="55">
        <f>DURATION($H71,$H71+365,I$4,'Bonds (CP)'!B70/100,1,0)</f>
        <v>0.99722222222222234</v>
      </c>
      <c r="J71" s="55">
        <f>DURATION($H71,$H71+(365*J$3),J$4,'Bonds (CP)'!C70/100,1,0)</f>
        <v>2.9291951503295075</v>
      </c>
      <c r="K71" s="55">
        <f>DURATION($H71,$H71+(365*K$3),K$4,'Bonds (CP)'!D70/100,1,0)</f>
        <v>4.6913488022894221</v>
      </c>
      <c r="L71" s="55">
        <f>DURATION($H71,$H71+(365*L$3),L$4,'Bonds (CP)'!E70/100,1,0)</f>
        <v>7.9530667714519758</v>
      </c>
      <c r="M71" s="55">
        <f>DURATION($H71,$H71+(365*M$3),M$4,'Bonds (CP)'!F70/100,1,0)</f>
        <v>10.384970414764974</v>
      </c>
    </row>
    <row r="72" spans="1:13">
      <c r="A72" s="24">
        <v>45296</v>
      </c>
      <c r="B72" s="55">
        <f>(-PV(('Bonds (CP)'!B71-($A$2/100))/100, B$3, (1*B$4),1)--PV(('Bonds (CP)'!B71+($A$2/100))/100, B$3, (1*B$4),1))/(2*($A$2/10000)*-PV('Bonds (CP)'!B71/100, B$3, (1*B$4),1))</f>
        <v>0.88604456572586165</v>
      </c>
      <c r="C72" s="55">
        <f>(-PV(('Bonds (CP)'!C71-($A$2/100))/100, C$3, (1*C$4),1)--PV(('Bonds (CP)'!C71+($A$2/100))/100, C$3, (1*C$4),1))/(2*($A$2/10000)*-PV('Bonds (CP)'!C71/100, C$3, (1*C$4),1))</f>
        <v>2.6168580261792762</v>
      </c>
      <c r="D72" s="55">
        <f>(-PV(('Bonds (CP)'!D71-($A$2/100))/100, D$3, (1*D$4),1)--PV(('Bonds (CP)'!D71+($A$2/100))/100, D$3, (1*D$4),1))/(2*($A$2/10000)*-PV('Bonds (CP)'!D71/100, D$3, (1*D$4),1))</f>
        <v>4.2044423352118079</v>
      </c>
      <c r="E72" s="55">
        <f>(-PV(('Bonds (CP)'!E71-($A$2/100))/100, E$3, (1*E$4),1)--PV(('Bonds (CP)'!E71+($A$2/100))/100, E$3, (1*E$4),1))/(2*($A$2/10000)*-PV('Bonds (CP)'!E71/100, E$3, (1*E$4),1))</f>
        <v>7.1412100653801174</v>
      </c>
      <c r="F72" s="55">
        <f>(-PV(('Bonds (CP)'!F71-($A$2/100))/100, F$3, (1*F$4),1)--PV(('Bonds (CP)'!F71+($A$2/100))/100, F$3, (1*F$4),1))/(2*($A$2/10000)*-PV('Bonds (CP)'!F71/100, F$3, (1*F$4),1))</f>
        <v>9.4265687715198521</v>
      </c>
      <c r="G72" s="17"/>
      <c r="H72" s="24">
        <v>45296</v>
      </c>
      <c r="I72" s="55">
        <f>DURATION($H72,$H72+365,I$4,'Bonds (CP)'!B71/100,1,0)</f>
        <v>0.99722222222222234</v>
      </c>
      <c r="J72" s="55">
        <f>DURATION($H72,$H72+(365*J$3),J$4,'Bonds (CP)'!C71/100,1,0)</f>
        <v>2.9291655771979914</v>
      </c>
      <c r="K72" s="55">
        <f>DURATION($H72,$H72+(365*K$3),K$4,'Bonds (CP)'!D71/100,1,0)</f>
        <v>4.6911966663489801</v>
      </c>
      <c r="L72" s="55">
        <f>DURATION($H72,$H72+(365*L$3),L$4,'Bonds (CP)'!E71/100,1,0)</f>
        <v>7.9565654858051369</v>
      </c>
      <c r="M72" s="55">
        <f>DURATION($H72,$H72+(365*M$3),M$4,'Bonds (CP)'!F71/100,1,0)</f>
        <v>10.428487660255906</v>
      </c>
    </row>
    <row r="73" spans="1:13">
      <c r="A73" s="24">
        <v>45299</v>
      </c>
      <c r="B73" s="55">
        <f>(-PV(('Bonds (CP)'!B72-($A$2/100))/100, B$3, (1*B$4),1)--PV(('Bonds (CP)'!B72+($A$2/100))/100, B$3, (1*B$4),1))/(2*($A$2/10000)*-PV('Bonds (CP)'!B72/100, B$3, (1*B$4),1))</f>
        <v>0.88471184127630886</v>
      </c>
      <c r="C73" s="55">
        <f>(-PV(('Bonds (CP)'!C72-($A$2/100))/100, C$3, (1*C$4),1)--PV(('Bonds (CP)'!C72+($A$2/100))/100, C$3, (1*C$4),1))/(2*($A$2/10000)*-PV('Bonds (CP)'!C72/100, C$3, (1*C$4),1))</f>
        <v>2.6156464363086132</v>
      </c>
      <c r="D73" s="55">
        <f>(-PV(('Bonds (CP)'!D72-($A$2/100))/100, D$3, (1*D$4),1)--PV(('Bonds (CP)'!D72+($A$2/100))/100, D$3, (1*D$4),1))/(2*($A$2/10000)*-PV('Bonds (CP)'!D72/100, D$3, (1*D$4),1))</f>
        <v>4.2035530743501033</v>
      </c>
      <c r="E73" s="55">
        <f>(-PV(('Bonds (CP)'!E72-($A$2/100))/100, E$3, (1*E$4),1)--PV(('Bonds (CP)'!E72+($A$2/100))/100, E$3, (1*E$4),1))/(2*($A$2/10000)*-PV('Bonds (CP)'!E72/100, E$3, (1*E$4),1))</f>
        <v>7.1283819815657354</v>
      </c>
      <c r="F73" s="55">
        <f>(-PV(('Bonds (CP)'!F72-($A$2/100))/100, F$3, (1*F$4),1)--PV(('Bonds (CP)'!F72+($A$2/100))/100, F$3, (1*F$4),1))/(2*($A$2/10000)*-PV('Bonds (CP)'!F72/100, F$3, (1*F$4),1))</f>
        <v>9.3745450654904907</v>
      </c>
      <c r="G73" s="17"/>
      <c r="H73" s="24">
        <v>45299</v>
      </c>
      <c r="I73" s="55">
        <f>DURATION($H73,$H73+365,I$4,'Bonds (CP)'!B72/100,1,0)</f>
        <v>0.99722222222222212</v>
      </c>
      <c r="J73" s="55">
        <f>DURATION($H73,$H73+(365*J$3),J$4,'Bonds (CP)'!C72/100,1,0)</f>
        <v>2.9291162765626786</v>
      </c>
      <c r="K73" s="55">
        <f>DURATION($H73,$H73+(365*K$3),K$4,'Bonds (CP)'!D72/100,1,0)</f>
        <v>4.6910444805227733</v>
      </c>
      <c r="L73" s="55">
        <f>DURATION($H73,$H73+(365*L$3),L$4,'Bonds (CP)'!E72/100,1,0)</f>
        <v>7.9486887617792243</v>
      </c>
      <c r="M73" s="55">
        <f>DURATION($H73,$H73+(365*M$3),M$4,'Bonds (CP)'!F72/100,1,0)</f>
        <v>10.374962827776777</v>
      </c>
    </row>
    <row r="74" spans="1:13">
      <c r="A74" s="24">
        <v>45300</v>
      </c>
      <c r="B74" s="55">
        <f>(-PV(('Bonds (CP)'!B73-($A$2/100))/100, B$3, (1*B$4),1)--PV(('Bonds (CP)'!B73+($A$2/100))/100, B$3, (1*B$4),1))/(2*($A$2/10000)*-PV('Bonds (CP)'!B73/100, B$3, (1*B$4),1))</f>
        <v>0.88651589829643962</v>
      </c>
      <c r="C74" s="55">
        <f>(-PV(('Bonds (CP)'!C73-($A$2/100))/100, C$3, (1*C$4),1)--PV(('Bonds (CP)'!C73+($A$2/100))/100, C$3, (1*C$4),1))/(2*($A$2/10000)*-PV('Bonds (CP)'!C73/100, C$3, (1*C$4),1))</f>
        <v>2.614677933093239</v>
      </c>
      <c r="D74" s="55">
        <f>(-PV(('Bonds (CP)'!D73-($A$2/100))/100, D$3, (1*D$4),1)--PV(('Bonds (CP)'!D73+($A$2/100))/100, D$3, (1*D$4),1))/(2*($A$2/10000)*-PV('Bonds (CP)'!D73/100, D$3, (1*D$4),1))</f>
        <v>4.1946755108733811</v>
      </c>
      <c r="E74" s="55">
        <f>(-PV(('Bonds (CP)'!E73-($A$2/100))/100, E$3, (1*E$4),1)--PV(('Bonds (CP)'!E73+($A$2/100))/100, E$3, (1*E$4),1))/(2*($A$2/10000)*-PV('Bonds (CP)'!E73/100, E$3, (1*E$4),1))</f>
        <v>7.1027434852248836</v>
      </c>
      <c r="F74" s="55">
        <f>(-PV(('Bonds (CP)'!F73-($A$2/100))/100, F$3, (1*F$4),1)--PV(('Bonds (CP)'!F73+($A$2/100))/100, F$3, (1*F$4),1))/(2*($A$2/10000)*-PV('Bonds (CP)'!F73/100, F$3, (1*F$4),1))</f>
        <v>9.1484739020636923</v>
      </c>
      <c r="G74" s="17"/>
      <c r="H74" s="24">
        <v>45300</v>
      </c>
      <c r="I74" s="55">
        <f>DURATION($H74,$H74+365,I$4,'Bonds (CP)'!B73/100,1,0)</f>
        <v>0.99722222222222223</v>
      </c>
      <c r="J74" s="55">
        <f>DURATION($H74,$H74+(365*J$3),J$4,'Bonds (CP)'!C73/100,1,0)</f>
        <v>2.9290768251815154</v>
      </c>
      <c r="K74" s="55">
        <f>DURATION($H74,$H74+(365*K$3),K$4,'Bonds (CP)'!D73/100,1,0)</f>
        <v>4.6895198780069993</v>
      </c>
      <c r="L74" s="55">
        <f>DURATION($H74,$H74+(365*L$3),L$4,'Bonds (CP)'!E73/100,1,0)</f>
        <v>7.9328856060320856</v>
      </c>
      <c r="M74" s="55">
        <f>DURATION($H74,$H74+(365*M$3),M$4,'Bonds (CP)'!F73/100,1,0)</f>
        <v>10.154099203003248</v>
      </c>
    </row>
    <row r="75" spans="1:13">
      <c r="A75" s="24">
        <v>45301</v>
      </c>
      <c r="B75" s="55">
        <f>(-PV(('Bonds (CP)'!B74-($A$2/100))/100, B$3, (1*B$4),1)--PV(('Bonds (CP)'!B74+($A$2/100))/100, B$3, (1*B$4),1))/(2*($A$2/10000)*-PV('Bonds (CP)'!B74/100, B$3, (1*B$4),1))</f>
        <v>0.88252548451988322</v>
      </c>
      <c r="C75" s="55">
        <f>(-PV(('Bonds (CP)'!C74-($A$2/100))/100, C$3, (1*C$4),1)--PV(('Bonds (CP)'!C74+($A$2/100))/100, C$3, (1*C$4),1))/(2*($A$2/10000)*-PV('Bonds (CP)'!C74/100, C$3, (1*C$4),1))</f>
        <v>2.6134682637273774</v>
      </c>
      <c r="D75" s="55">
        <f>(-PV(('Bonds (CP)'!D74-($A$2/100))/100, D$3, (1*D$4),1)--PV(('Bonds (CP)'!D74+($A$2/100))/100, D$3, (1*D$4),1))/(2*($A$2/10000)*-PV('Bonds (CP)'!D74/100, D$3, (1*D$4),1))</f>
        <v>4.2031085466770728</v>
      </c>
      <c r="E75" s="55">
        <f>(-PV(('Bonds (CP)'!E74-($A$2/100))/100, E$3, (1*E$4),1)--PV(('Bonds (CP)'!E74+($A$2/100))/100, E$3, (1*E$4),1))/(2*($A$2/10000)*-PV('Bonds (CP)'!E74/100, E$3, (1*E$4),1))</f>
        <v>7.1312321603257187</v>
      </c>
      <c r="F75" s="55">
        <f>(-PV(('Bonds (CP)'!F74-($A$2/100))/100, F$3, (1*F$4),1)--PV(('Bonds (CP)'!F74+($A$2/100))/100, F$3, (1*F$4),1))/(2*($A$2/10000)*-PV('Bonds (CP)'!F74/100, F$3, (1*F$4),1))</f>
        <v>9.2351525759706732</v>
      </c>
      <c r="G75" s="17"/>
      <c r="H75" s="24">
        <v>45301</v>
      </c>
      <c r="I75" s="55">
        <f>DURATION($H75,$H75+365,I$4,'Bonds (CP)'!B74/100,1,0)</f>
        <v>0.99722222222222223</v>
      </c>
      <c r="J75" s="55">
        <f>DURATION($H75,$H75+(365*J$3),J$4,'Bonds (CP)'!C74/100,1,0)</f>
        <v>2.9290274973662358</v>
      </c>
      <c r="K75" s="55">
        <f>DURATION($H75,$H75+(365*K$3),K$4,'Bonds (CP)'!D74/100,1,0)</f>
        <v>4.690968368901741</v>
      </c>
      <c r="L75" s="55">
        <f>DURATION($H75,$H75+(365*L$3),L$4,'Bonds (CP)'!E74/100,1,0)</f>
        <v>7.9504405806408167</v>
      </c>
      <c r="M75" s="55">
        <f>DURATION($H75,$H75+(365*M$3),M$4,'Bonds (CP)'!F74/100,1,0)</f>
        <v>10.238846498191759</v>
      </c>
    </row>
    <row r="76" spans="1:13">
      <c r="A76" s="24">
        <v>45302</v>
      </c>
      <c r="B76" s="55">
        <f>(-PV(('Bonds (CP)'!B75-($A$2/100))/100, B$3, (1*B$4),1)--PV(('Bonds (CP)'!B75+($A$2/100))/100, B$3, (1*B$4),1))/(2*($A$2/10000)*-PV('Bonds (CP)'!B75/100, B$3, (1*B$4),1))</f>
        <v>0.88322706254521643</v>
      </c>
      <c r="C76" s="55">
        <f>(-PV(('Bonds (CP)'!C75-($A$2/100))/100, C$3, (1*C$4),1)--PV(('Bonds (CP)'!C75+($A$2/100))/100, C$3, (1*C$4),1))/(2*($A$2/10000)*-PV('Bonds (CP)'!C75/100, C$3, (1*C$4),1))</f>
        <v>2.6112935415943892</v>
      </c>
      <c r="D76" s="55">
        <f>(-PV(('Bonds (CP)'!D75-($A$2/100))/100, D$3, (1*D$4),1)--PV(('Bonds (CP)'!D75+($A$2/100))/100, D$3, (1*D$4),1))/(2*($A$2/10000)*-PV('Bonds (CP)'!D75/100, D$3, (1*D$4),1))</f>
        <v>4.1995547890142433</v>
      </c>
      <c r="E76" s="55">
        <f>(-PV(('Bonds (CP)'!E75-($A$2/100))/100, E$3, (1*E$4),1)--PV(('Bonds (CP)'!E75+($A$2/100))/100, E$3, (1*E$4),1))/(2*($A$2/10000)*-PV('Bonds (CP)'!E75/100, E$3, (1*E$4),1))</f>
        <v>7.115559775030742</v>
      </c>
      <c r="F76" s="55">
        <f>(-PV(('Bonds (CP)'!F75-($A$2/100))/100, F$3, (1*F$4),1)--PV(('Bonds (CP)'!F75+($A$2/100))/100, F$3, (1*F$4),1))/(2*($A$2/10000)*-PV('Bonds (CP)'!F75/100, F$3, (1*F$4),1))</f>
        <v>8.894679770416829</v>
      </c>
      <c r="G76" s="17"/>
      <c r="H76" s="24">
        <v>45302</v>
      </c>
      <c r="I76" s="55">
        <f>DURATION($H76,$H76+365,I$4,'Bonds (CP)'!B75/100,1,0)</f>
        <v>0.99722222222222223</v>
      </c>
      <c r="J76" s="55">
        <f>DURATION($H76,$H76+(365*J$3),J$4,'Bonds (CP)'!C75/100,1,0)</f>
        <v>2.9289386692583821</v>
      </c>
      <c r="K76" s="55">
        <f>DURATION($H76,$H76+(365*K$3),K$4,'Bonds (CP)'!D75/100,1,0)</f>
        <v>4.6903590269028319</v>
      </c>
      <c r="L76" s="55">
        <f>DURATION($H76,$H76+(365*L$3),L$4,'Bonds (CP)'!E75/100,1,0)</f>
        <v>7.9407954484867815</v>
      </c>
      <c r="M76" s="55">
        <f>DURATION($H76,$H76+(365*M$3),M$4,'Bonds (CP)'!F75/100,1,0)</f>
        <v>9.9054956479603486</v>
      </c>
    </row>
    <row r="77" spans="1:13">
      <c r="A77" s="24">
        <v>45303</v>
      </c>
      <c r="B77" s="55">
        <f>(-PV(('Bonds (CP)'!B76-($A$2/100))/100, B$3, (1*B$4),1)--PV(('Bonds (CP)'!B76+($A$2/100))/100, B$3, (1*B$4),1))/(2*($A$2/10000)*-PV('Bonds (CP)'!B76/100, B$3, (1*B$4),1))</f>
        <v>0.88408606321478167</v>
      </c>
      <c r="C77" s="55">
        <f>(-PV(('Bonds (CP)'!C76-($A$2/100))/100, C$3, (1*C$4),1)--PV(('Bonds (CP)'!C76+($A$2/100))/100, C$3, (1*C$4),1))/(2*($A$2/10000)*-PV('Bonds (CP)'!C76/100, C$3, (1*C$4),1))</f>
        <v>2.6129846942474715</v>
      </c>
      <c r="D77" s="55">
        <f>(-PV(('Bonds (CP)'!D76-($A$2/100))/100, D$3, (1*D$4),1)--PV(('Bonds (CP)'!D76+($A$2/100))/100, D$3, (1*D$4),1))/(2*($A$2/10000)*-PV('Bonds (CP)'!D76/100, D$3, (1*D$4),1))</f>
        <v>4.19378925576114</v>
      </c>
      <c r="E77" s="55">
        <f>(-PV(('Bonds (CP)'!E76-($A$2/100))/100, E$3, (1*E$4),1)--PV(('Bonds (CP)'!E76+($A$2/100))/100, E$3, (1*E$4),1))/(2*($A$2/10000)*-PV('Bonds (CP)'!E76/100, E$3, (1*E$4),1))</f>
        <v>7.078551222282047</v>
      </c>
      <c r="F77" s="55">
        <f>(-PV(('Bonds (CP)'!F76-($A$2/100))/100, F$3, (1*F$4),1)--PV(('Bonds (CP)'!F76+($A$2/100))/100, F$3, (1*F$4),1))/(2*($A$2/10000)*-PV('Bonds (CP)'!F76/100, F$3, (1*F$4),1))</f>
        <v>8.9572565313938295</v>
      </c>
      <c r="G77" s="17"/>
      <c r="H77" s="24">
        <v>45303</v>
      </c>
      <c r="I77" s="55">
        <f>DURATION($H77,$H77+365,I$4,'Bonds (CP)'!B76/100,1,0)</f>
        <v>0.99722222222222234</v>
      </c>
      <c r="J77" s="55">
        <f>DURATION($H77,$H77+(365*J$3),J$4,'Bonds (CP)'!C76/100,1,0)</f>
        <v>2.9290077620130575</v>
      </c>
      <c r="K77" s="55">
        <f>DURATION($H77,$H77+(365*K$3),K$4,'Bonds (CP)'!D76/100,1,0)</f>
        <v>4.6893671432768995</v>
      </c>
      <c r="L77" s="55">
        <f>DURATION($H77,$H77+(365*L$3),L$4,'Bonds (CP)'!E76/100,1,0)</f>
        <v>7.917899909590516</v>
      </c>
      <c r="M77" s="55">
        <f>DURATION($H77,$H77+(365*M$3),M$4,'Bonds (CP)'!F76/100,1,0)</f>
        <v>9.9668567266901871</v>
      </c>
    </row>
    <row r="78" spans="1:13">
      <c r="A78" s="24">
        <v>45306</v>
      </c>
      <c r="B78" s="55">
        <f>(-PV(('Bonds (CP)'!B77-($A$2/100))/100, B$3, (1*B$4),1)--PV(('Bonds (CP)'!B77+($A$2/100))/100, B$3, (1*B$4),1))/(2*($A$2/10000)*-PV('Bonds (CP)'!B77/100, B$3, (1*B$4),1))</f>
        <v>0.88229187281531507</v>
      </c>
      <c r="C78" s="55">
        <f>(-PV(('Bonds (CP)'!C77-($A$2/100))/100, C$3, (1*C$4),1)--PV(('Bonds (CP)'!C77+($A$2/100))/100, C$3, (1*C$4),1))/(2*($A$2/10000)*-PV('Bonds (CP)'!C77/100, C$3, (1*C$4),1))</f>
        <v>2.6096044712379372</v>
      </c>
      <c r="D78" s="55">
        <f>(-PV(('Bonds (CP)'!D77-($A$2/100))/100, D$3, (1*D$4),1)--PV(('Bonds (CP)'!D77+($A$2/100))/100, D$3, (1*D$4),1))/(2*($A$2/10000)*-PV('Bonds (CP)'!D77/100, D$3, (1*D$4),1))</f>
        <v>4.1986670332813052</v>
      </c>
      <c r="E78" s="55">
        <f>(-PV(('Bonds (CP)'!E77-($A$2/100))/100, E$3, (1*E$4),1)--PV(('Bonds (CP)'!E77+($A$2/100))/100, E$3, (1*E$4),1))/(2*($A$2/10000)*-PV('Bonds (CP)'!E77/100, E$3, (1*E$4),1))</f>
        <v>7.1198331884179664</v>
      </c>
      <c r="F78" s="55">
        <f>(-PV(('Bonds (CP)'!F77-($A$2/100))/100, F$3, (1*F$4),1)--PV(('Bonds (CP)'!F77+($A$2/100))/100, F$3, (1*F$4),1))/(2*($A$2/10000)*-PV('Bonds (CP)'!F77/100, F$3, (1*F$4),1))</f>
        <v>8.8121401145143654</v>
      </c>
      <c r="G78" s="17"/>
      <c r="H78" s="24">
        <v>45306</v>
      </c>
      <c r="I78" s="55">
        <f>DURATION($H78,$H78+365,I$4,'Bonds (CP)'!B77/100,1,0)</f>
        <v>0.99722222222222234</v>
      </c>
      <c r="J78" s="55">
        <f>DURATION($H78,$H78+(365*J$3),J$4,'Bonds (CP)'!C77/100,1,0)</f>
        <v>2.9288695469250681</v>
      </c>
      <c r="K78" s="55">
        <f>DURATION($H78,$H78+(365*K$3),K$4,'Bonds (CP)'!D77/100,1,0)</f>
        <v>4.6902065666612192</v>
      </c>
      <c r="L78" s="55">
        <f>DURATION($H78,$H78+(365*L$3),L$4,'Bonds (CP)'!E77/100,1,0)</f>
        <v>7.9434283924716453</v>
      </c>
      <c r="M78" s="55">
        <f>DURATION($H78,$H78+(365*M$3),M$4,'Bonds (CP)'!F77/100,1,0)</f>
        <v>9.8244955325256296</v>
      </c>
    </row>
    <row r="79" spans="1:13">
      <c r="A79" s="24">
        <v>45307</v>
      </c>
      <c r="B79" s="55">
        <f>(-PV(('Bonds (CP)'!B78-($A$2/100))/100, B$3, (1*B$4),1)--PV(('Bonds (CP)'!B78+($A$2/100))/100, B$3, (1*B$4),1))/(2*($A$2/10000)*-PV('Bonds (CP)'!B78/100, B$3, (1*B$4),1))</f>
        <v>0.88252548451988322</v>
      </c>
      <c r="C79" s="55">
        <f>(-PV(('Bonds (CP)'!C78-($A$2/100))/100, C$3, (1*C$4),1)--PV(('Bonds (CP)'!C78+($A$2/100))/100, C$3, (1*C$4),1))/(2*($A$2/10000)*-PV('Bonds (CP)'!C78/100, C$3, (1*C$4),1))</f>
        <v>2.611776515417255</v>
      </c>
      <c r="D79" s="55">
        <f>(-PV(('Bonds (CP)'!D78-($A$2/100))/100, D$3, (1*D$4),1)--PV(('Bonds (CP)'!D78+($A$2/100))/100, D$3, (1*D$4),1))/(2*($A$2/10000)*-PV('Bonds (CP)'!D78/100, D$3, (1*D$4),1))</f>
        <v>4.2026640874843189</v>
      </c>
      <c r="E79" s="55">
        <f>(-PV(('Bonds (CP)'!E78-($A$2/100))/100, E$3, (1*E$4),1)--PV(('Bonds (CP)'!E78+($A$2/100))/100, E$3, (1*E$4),1))/(2*($A$2/10000)*-PV('Bonds (CP)'!E78/100, E$3, (1*E$4),1))</f>
        <v>7.1141354499204255</v>
      </c>
      <c r="F79" s="55">
        <f>(-PV(('Bonds (CP)'!F78-($A$2/100))/100, F$3, (1*F$4),1)--PV(('Bonds (CP)'!F78+($A$2/100))/100, F$3, (1*F$4),1))/(2*($A$2/10000)*-PV('Bonds (CP)'!F78/100, F$3, (1*F$4),1))</f>
        <v>8.6036036382240084</v>
      </c>
      <c r="G79" s="17"/>
      <c r="H79" s="24">
        <v>45307</v>
      </c>
      <c r="I79" s="55">
        <f>DURATION($H79,$H79+365,I$4,'Bonds (CP)'!B78/100,1,0)</f>
        <v>0.99722222222222223</v>
      </c>
      <c r="J79" s="55">
        <f>DURATION($H79,$H79+(365*J$3),J$4,'Bonds (CP)'!C78/100,1,0)</f>
        <v>2.9289584130639921</v>
      </c>
      <c r="K79" s="55">
        <f>DURATION($H79,$H79+(365*K$3),K$4,'Bonds (CP)'!D78/100,1,0)</f>
        <v>4.6908922448083459</v>
      </c>
      <c r="L79" s="55">
        <f>DURATION($H79,$H79+(365*L$3),L$4,'Bonds (CP)'!E78/100,1,0)</f>
        <v>7.9399173922527559</v>
      </c>
      <c r="M79" s="55">
        <f>DURATION($H79,$H79+(365*M$3),M$4,'Bonds (CP)'!F78/100,1,0)</f>
        <v>9.6195258916047095</v>
      </c>
    </row>
    <row r="80" spans="1:13">
      <c r="A80" s="24">
        <v>45308</v>
      </c>
      <c r="B80" s="55">
        <f>(-PV(('Bonds (CP)'!B79-($A$2/100))/100, B$3, (1*B$4),1)--PV(('Bonds (CP)'!B79+($A$2/100))/100, B$3, (1*B$4),1))/(2*($A$2/10000)*-PV('Bonds (CP)'!B79/100, B$3, (1*B$4),1))</f>
        <v>0.88236972963923777</v>
      </c>
      <c r="C80" s="55">
        <f>(-PV(('Bonds (CP)'!C79-($A$2/100))/100, C$3, (1*C$4),1)--PV(('Bonds (CP)'!C79+($A$2/100))/100, C$3, (1*C$4),1))/(2*($A$2/10000)*-PV('Bonds (CP)'!C79/100, C$3, (1*C$4),1))</f>
        <v>2.6129846942474715</v>
      </c>
      <c r="D80" s="55">
        <f>(-PV(('Bonds (CP)'!D79-($A$2/100))/100, D$3, (1*D$4),1)--PV(('Bonds (CP)'!D79+($A$2/100))/100, D$3, (1*D$4),1))/(2*($A$2/10000)*-PV('Bonds (CP)'!D79/100, D$3, (1*D$4),1))</f>
        <v>4.2071117632695287</v>
      </c>
      <c r="E80" s="55">
        <f>(-PV(('Bonds (CP)'!E79-($A$2/100))/100, E$3, (1*E$4),1)--PV(('Bonds (CP)'!E79+($A$2/100))/100, E$3, (1*E$4),1))/(2*($A$2/10000)*-PV('Bonds (CP)'!E79/100, E$3, (1*E$4),1))</f>
        <v>7.115559775030742</v>
      </c>
      <c r="F80" s="55">
        <f>(-PV(('Bonds (CP)'!F79-($A$2/100))/100, F$3, (1*F$4),1)--PV(('Bonds (CP)'!F79+($A$2/100))/100, F$3, (1*F$4),1))/(2*($A$2/10000)*-PV('Bonds (CP)'!F79/100, F$3, (1*F$4),1))</f>
        <v>8.2561658469308501</v>
      </c>
      <c r="G80" s="17"/>
      <c r="H80" s="24">
        <v>45308</v>
      </c>
      <c r="I80" s="55">
        <f>DURATION($H80,$H80+365,I$4,'Bonds (CP)'!B79/100,1,0)</f>
        <v>0.99722222222222234</v>
      </c>
      <c r="J80" s="55">
        <f>DURATION($H80,$H80+(365*J$3),J$4,'Bonds (CP)'!C79/100,1,0)</f>
        <v>2.9290077620130575</v>
      </c>
      <c r="K80" s="55">
        <f>DURATION($H80,$H80+(365*K$3),K$4,'Bonds (CP)'!D79/100,1,0)</f>
        <v>4.6916529245228586</v>
      </c>
      <c r="L80" s="55">
        <f>DURATION($H80,$H80+(365*L$3),L$4,'Bonds (CP)'!E79/100,1,0)</f>
        <v>7.9407954484867815</v>
      </c>
      <c r="M80" s="55">
        <f>DURATION($H80,$H80+(365*M$3),M$4,'Bonds (CP)'!F79/100,1,0)</f>
        <v>9.2770116828593103</v>
      </c>
    </row>
    <row r="81" spans="1:13">
      <c r="A81" s="24">
        <v>45309</v>
      </c>
      <c r="B81" s="55">
        <f>(-PV(('Bonds (CP)'!B80-($A$2/100))/100, B$3, (1*B$4),1)--PV(('Bonds (CP)'!B80+($A$2/100))/100, B$3, (1*B$4),1))/(2*($A$2/10000)*-PV('Bonds (CP)'!B80/100, B$3, (1*B$4),1))</f>
        <v>0.88635873172820234</v>
      </c>
      <c r="C81" s="55">
        <f>(-PV(('Bonds (CP)'!C80-($A$2/100))/100, C$3, (1*C$4),1)--PV(('Bonds (CP)'!C80+($A$2/100))/100, C$3, (1*C$4),1))/(2*($A$2/10000)*-PV('Bonds (CP)'!C80/100, C$3, (1*C$4),1))</f>
        <v>2.6149199948859772</v>
      </c>
      <c r="D81" s="55">
        <f>(-PV(('Bonds (CP)'!D80-($A$2/100))/100, D$3, (1*D$4),1)--PV(('Bonds (CP)'!D80+($A$2/100))/100, D$3, (1*D$4),1))/(2*($A$2/10000)*-PV('Bonds (CP)'!D80/100, D$3, (1*D$4),1))</f>
        <v>4.2017753744649875</v>
      </c>
      <c r="E81" s="55">
        <f>(-PV(('Bonds (CP)'!E80-($A$2/100))/100, E$3, (1*E$4),1)--PV(('Bonds (CP)'!E80+($A$2/100))/100, E$3, (1*E$4),1))/(2*($A$2/10000)*-PV('Bonds (CP)'!E80/100, E$3, (1*E$4),1))</f>
        <v>7.1127111979101763</v>
      </c>
      <c r="F81" s="55">
        <f>(-PV(('Bonds (CP)'!F80-($A$2/100))/100, F$3, (1*F$4),1)--PV(('Bonds (CP)'!F80+($A$2/100))/100, F$3, (1*F$4),1))/(2*($A$2/10000)*-PV('Bonds (CP)'!F80/100, F$3, (1*F$4),1))</f>
        <v>8.1816263001448224</v>
      </c>
      <c r="G81" s="17"/>
      <c r="H81" s="24">
        <v>45309</v>
      </c>
      <c r="I81" s="55">
        <f>DURATION($H81,$H81+365,I$4,'Bonds (CP)'!B80/100,1,0)</f>
        <v>0.99722222222222223</v>
      </c>
      <c r="J81" s="55">
        <f>DURATION($H81,$H81+(365*J$3),J$4,'Bonds (CP)'!C80/100,1,0)</f>
        <v>2.9290866889327942</v>
      </c>
      <c r="K81" s="55">
        <f>DURATION($H81,$H81+(365*K$3),K$4,'Bonds (CP)'!D80/100,1,0)</f>
        <v>4.6907399592032482</v>
      </c>
      <c r="L81" s="55">
        <f>DURATION($H81,$H81+(365*L$3),L$4,'Bonds (CP)'!E80/100,1,0)</f>
        <v>7.9390391320372968</v>
      </c>
      <c r="M81" s="55">
        <f>DURATION($H81,$H81+(365*M$3),M$4,'Bonds (CP)'!F80/100,1,0)</f>
        <v>9.2033639625242945</v>
      </c>
    </row>
    <row r="82" spans="1:13">
      <c r="A82" s="24">
        <v>45310</v>
      </c>
      <c r="B82" s="55">
        <f>(-PV(('Bonds (CP)'!B81-($A$2/100))/100, B$3, (1*B$4),1)--PV(('Bonds (CP)'!B81+($A$2/100))/100, B$3, (1*B$4),1))/(2*($A$2/10000)*-PV('Bonds (CP)'!B81/100, B$3, (1*B$4),1))</f>
        <v>0.88447707070831683</v>
      </c>
      <c r="C82" s="55">
        <f>(-PV(('Bonds (CP)'!C81-($A$2/100))/100, C$3, (1*C$4),1)--PV(('Bonds (CP)'!C81+($A$2/100))/100, C$3, (1*C$4),1))/(2*($A$2/10000)*-PV('Bonds (CP)'!C81/100, C$3, (1*C$4),1))</f>
        <v>2.6127429733762018</v>
      </c>
      <c r="D82" s="55">
        <f>(-PV(('Bonds (CP)'!D81-($A$2/100))/100, D$3, (1*D$4),1)--PV(('Bonds (CP)'!D81+($A$2/100))/100, D$3, (1*D$4),1))/(2*($A$2/10000)*-PV('Bonds (CP)'!D81/100, D$3, (1*D$4),1))</f>
        <v>4.2062216795217058</v>
      </c>
      <c r="E82" s="55">
        <f>(-PV(('Bonds (CP)'!E81-($A$2/100))/100, E$3, (1*E$4),1)--PV(('Bonds (CP)'!E81+($A$2/100))/100, E$3, (1*E$4),1))/(2*($A$2/10000)*-PV('Bonds (CP)'!E81/100, E$3, (1*E$4),1))</f>
        <v>7.1568967590697472</v>
      </c>
      <c r="F82" s="55">
        <f>(-PV(('Bonds (CP)'!F81-($A$2/100))/100, F$3, (1*F$4),1)--PV(('Bonds (CP)'!F81+($A$2/100))/100, F$3, (1*F$4),1))/(2*($A$2/10000)*-PV('Bonds (CP)'!F81/100, F$3, (1*F$4),1))</f>
        <v>8.4726062262964756</v>
      </c>
      <c r="G82" s="17"/>
      <c r="H82" s="24">
        <v>45310</v>
      </c>
      <c r="I82" s="55">
        <f>DURATION($H82,$H82+365,I$4,'Bonds (CP)'!B81/100,1,0)</f>
        <v>0.99722222222222234</v>
      </c>
      <c r="J82" s="55">
        <f>DURATION($H82,$H82+(365*J$3),J$4,'Bonds (CP)'!C81/100,1,0)</f>
        <v>2.9289978934307572</v>
      </c>
      <c r="K82" s="55">
        <f>DURATION($H82,$H82+(365*K$3),K$4,'Bonds (CP)'!D81/100,1,0)</f>
        <v>4.6915008883465568</v>
      </c>
      <c r="L82" s="55">
        <f>DURATION($H82,$H82+(365*L$3),L$4,'Bonds (CP)'!E81/100,1,0)</f>
        <v>7.9661699775708685</v>
      </c>
      <c r="M82" s="55">
        <f>DURATION($H82,$H82+(365*M$3),M$4,'Bonds (CP)'!F81/100,1,0)</f>
        <v>9.4905337571391488</v>
      </c>
    </row>
    <row r="83" spans="1:13">
      <c r="A83" s="24">
        <v>45313</v>
      </c>
      <c r="B83" s="55">
        <f>(-PV(('Bonds (CP)'!B82-($A$2/100))/100, B$3, (1*B$4),1)--PV(('Bonds (CP)'!B82+($A$2/100))/100, B$3, (1*B$4),1))/(2*($A$2/10000)*-PV('Bonds (CP)'!B82/100, B$3, (1*B$4),1))</f>
        <v>0.88432062621129626</v>
      </c>
      <c r="C83" s="55">
        <f>(-PV(('Bonds (CP)'!C82-($A$2/100))/100, C$3, (1*C$4),1)--PV(('Bonds (CP)'!C82+($A$2/100))/100, C$3, (1*C$4),1))/(2*($A$2/10000)*-PV('Bonds (CP)'!C82/100, C$3, (1*C$4),1))</f>
        <v>2.611776515417255</v>
      </c>
      <c r="D83" s="55">
        <f>(-PV(('Bonds (CP)'!D82-($A$2/100))/100, D$3, (1*D$4),1)--PV(('Bonds (CP)'!D82+($A$2/100))/100, D$3, (1*D$4),1))/(2*($A$2/10000)*-PV('Bonds (CP)'!D82/100, D$3, (1*D$4),1))</f>
        <v>4.2048870684378787</v>
      </c>
      <c r="E83" s="55">
        <f>(-PV(('Bonds (CP)'!E82-($A$2/100))/100, E$3, (1*E$4),1)--PV(('Bonds (CP)'!E82+($A$2/100))/100, E$3, (1*E$4),1))/(2*($A$2/10000)*-PV('Bonds (CP)'!E82/100, E$3, (1*E$4),1))</f>
        <v>7.1526177089929854</v>
      </c>
      <c r="F83" s="55">
        <f>(-PV(('Bonds (CP)'!F82-($A$2/100))/100, F$3, (1*F$4),1)--PV(('Bonds (CP)'!F82+($A$2/100))/100, F$3, (1*F$4),1))/(2*($A$2/10000)*-PV('Bonds (CP)'!F82/100, F$3, (1*F$4),1))</f>
        <v>8.4726062262964756</v>
      </c>
      <c r="G83" s="17"/>
      <c r="H83" s="24">
        <v>45313</v>
      </c>
      <c r="I83" s="55">
        <f>DURATION($H83,$H83+365,I$4,'Bonds (CP)'!B82/100,1,0)</f>
        <v>0.99722222222222245</v>
      </c>
      <c r="J83" s="55">
        <f>DURATION($H83,$H83+(365*J$3),J$4,'Bonds (CP)'!C82/100,1,0)</f>
        <v>2.9289584130639921</v>
      </c>
      <c r="K83" s="55">
        <f>DURATION($H83,$H83+(365*K$3),K$4,'Bonds (CP)'!D82/100,1,0)</f>
        <v>4.6912727405547683</v>
      </c>
      <c r="L83" s="55">
        <f>DURATION($H83,$H83+(365*L$3),L$4,'Bonds (CP)'!E82/100,1,0)</f>
        <v>7.963553043364362</v>
      </c>
      <c r="M83" s="55">
        <f>DURATION($H83,$H83+(365*M$3),M$4,'Bonds (CP)'!F82/100,1,0)</f>
        <v>9.4905337571391488</v>
      </c>
    </row>
    <row r="84" spans="1:13">
      <c r="A84" s="24">
        <v>45314</v>
      </c>
      <c r="B84" s="55">
        <f>(-PV(('Bonds (CP)'!B83-($A$2/100))/100, B$3, (1*B$4),1)--PV(('Bonds (CP)'!B83+($A$2/100))/100, B$3, (1*B$4),1))/(2*($A$2/10000)*-PV('Bonds (CP)'!B83/100, B$3, (1*B$4),1))</f>
        <v>0.88408606321478167</v>
      </c>
      <c r="C84" s="55">
        <f>(-PV(('Bonds (CP)'!C83-($A$2/100))/100, C$3, (1*C$4),1)--PV(('Bonds (CP)'!C83+($A$2/100))/100, C$3, (1*C$4),1))/(2*($A$2/10000)*-PV('Bonds (CP)'!C83/100, C$3, (1*C$4),1))</f>
        <v>2.611776515417255</v>
      </c>
      <c r="D84" s="55">
        <f>(-PV(('Bonds (CP)'!D83-($A$2/100))/100, D$3, (1*D$4),1)--PV(('Bonds (CP)'!D83+($A$2/100))/100, D$3, (1*D$4),1))/(2*($A$2/10000)*-PV('Bonds (CP)'!D83/100, D$3, (1*D$4),1))</f>
        <v>4.2053318702190774</v>
      </c>
      <c r="E84" s="55">
        <f>(-PV(('Bonds (CP)'!E83-($A$2/100))/100, E$3, (1*E$4),1)--PV(('Bonds (CP)'!E83+($A$2/100))/100, E$3, (1*E$4),1))/(2*($A$2/10000)*-PV('Bonds (CP)'!E83/100, E$3, (1*E$4),1))</f>
        <v>7.1540439874362622</v>
      </c>
      <c r="F84" s="55">
        <f>(-PV(('Bonds (CP)'!F83-($A$2/100))/100, F$3, (1*F$4),1)--PV(('Bonds (CP)'!F83+($A$2/100))/100, F$3, (1*F$4),1))/(2*($A$2/10000)*-PV('Bonds (CP)'!F83/100, F$3, (1*F$4),1))</f>
        <v>8.4661284525070926</v>
      </c>
      <c r="G84" s="17"/>
      <c r="H84" s="24">
        <v>45314</v>
      </c>
      <c r="I84" s="55">
        <f>DURATION($H84,$H84+365,I$4,'Bonds (CP)'!B83/100,1,0)</f>
        <v>0.99722222222222234</v>
      </c>
      <c r="J84" s="55">
        <f>DURATION($H84,$H84+(365*J$3),J$4,'Bonds (CP)'!C83/100,1,0)</f>
        <v>2.9289584130639921</v>
      </c>
      <c r="K84" s="55">
        <f>DURATION($H84,$H84+(365*K$3),K$4,'Bonds (CP)'!D83/100,1,0)</f>
        <v>4.6913488022894221</v>
      </c>
      <c r="L84" s="55">
        <f>DURATION($H84,$H84+(365*L$3),L$4,'Bonds (CP)'!E83/100,1,0)</f>
        <v>7.9644255610614545</v>
      </c>
      <c r="M84" s="55">
        <f>DURATION($H84,$H84+(365*M$3),M$4,'Bonds (CP)'!F83/100,1,0)</f>
        <v>9.4841504531683825</v>
      </c>
    </row>
    <row r="85" spans="1:13">
      <c r="A85" s="24">
        <v>45315</v>
      </c>
      <c r="B85" s="55">
        <f>(-PV(('Bonds (CP)'!B84-($A$2/100))/100, B$3, (1*B$4),1)--PV(('Bonds (CP)'!B84+($A$2/100))/100, B$3, (1*B$4),1))/(2*($A$2/10000)*-PV('Bonds (CP)'!B84/100, B$3, (1*B$4),1))</f>
        <v>0.8836173103551006</v>
      </c>
      <c r="C85" s="55">
        <f>(-PV(('Bonds (CP)'!C84-($A$2/100))/100, C$3, (1*C$4),1)--PV(('Bonds (CP)'!C84+($A$2/100))/100, C$3, (1*C$4),1))/(2*($A$2/10000)*-PV('Bonds (CP)'!C84/100, C$3, (1*C$4),1))</f>
        <v>2.6137101123588153</v>
      </c>
      <c r="D85" s="55">
        <f>(-PV(('Bonds (CP)'!D84-($A$2/100))/100, D$3, (1*D$4),1)--PV(('Bonds (CP)'!D84+($A$2/100))/100, D$3, (1*D$4),1))/(2*($A$2/10000)*-PV('Bonds (CP)'!D84/100, D$3, (1*D$4),1))</f>
        <v>4.208892754700976</v>
      </c>
      <c r="E85" s="55">
        <f>(-PV(('Bonds (CP)'!E84-($A$2/100))/100, E$3, (1*E$4),1)--PV(('Bonds (CP)'!E84+($A$2/100))/100, E$3, (1*E$4),1))/(2*($A$2/10000)*-PV('Bonds (CP)'!E84/100, E$3, (1*E$4),1))</f>
        <v>7.1440615448862044</v>
      </c>
      <c r="F85" s="55">
        <f>(-PV(('Bonds (CP)'!F84-($A$2/100))/100, F$3, (1*F$4),1)--PV(('Bonds (CP)'!F84+($A$2/100))/100, F$3, (1*F$4),1))/(2*($A$2/10000)*-PV('Bonds (CP)'!F84/100, F$3, (1*F$4),1))</f>
        <v>8.2125682589063267</v>
      </c>
      <c r="G85" s="17"/>
      <c r="H85" s="24">
        <v>45315</v>
      </c>
      <c r="I85" s="55">
        <f>DURATION($H85,$H85+365,I$4,'Bonds (CP)'!B84/100,1,0)</f>
        <v>0.99722222222222234</v>
      </c>
      <c r="J85" s="55">
        <f>DURATION($H85,$H85+(365*J$3),J$4,'Bonds (CP)'!C84/100,1,0)</f>
        <v>2.9290373641370704</v>
      </c>
      <c r="K85" s="55">
        <f>DURATION($H85,$H85+(365*K$3),K$4,'Bonds (CP)'!D84/100,1,0)</f>
        <v>4.6919568472428628</v>
      </c>
      <c r="L85" s="55">
        <f>DURATION($H85,$H85+(365*L$3),L$4,'Bonds (CP)'!E84/100,1,0)</f>
        <v>7.9583136100611966</v>
      </c>
      <c r="M85" s="55">
        <f>DURATION($H85,$H85+(365*M$3),M$4,'Bonds (CP)'!F84/100,1,0)</f>
        <v>9.2339427295573895</v>
      </c>
    </row>
    <row r="86" spans="1:13">
      <c r="A86" s="24">
        <v>45316</v>
      </c>
      <c r="B86" s="55">
        <f>(-PV(('Bonds (CP)'!B85-($A$2/100))/100, B$3, (1*B$4),1)--PV(('Bonds (CP)'!B85+($A$2/100))/100, B$3, (1*B$4),1))/(2*($A$2/10000)*-PV('Bonds (CP)'!B85/100, B$3, (1*B$4),1))</f>
        <v>0.88377350606351912</v>
      </c>
      <c r="C86" s="55">
        <f>(-PV(('Bonds (CP)'!C85-($A$2/100))/100, C$3, (1*C$4),1)--PV(('Bonds (CP)'!C85+($A$2/100))/100, C$3, (1*C$4),1))/(2*($A$2/10000)*-PV('Bonds (CP)'!C85/100, C$3, (1*C$4),1))</f>
        <v>2.6134682637273774</v>
      </c>
      <c r="D86" s="55">
        <f>(-PV(('Bonds (CP)'!D85-($A$2/100))/100, D$3, (1*D$4),1)--PV(('Bonds (CP)'!D85+($A$2/100))/100, D$3, (1*D$4),1))/(2*($A$2/10000)*-PV('Bonds (CP)'!D85/100, D$3, (1*D$4),1))</f>
        <v>4.2097836626848926</v>
      </c>
      <c r="E86" s="55">
        <f>(-PV(('Bonds (CP)'!E85-($A$2/100))/100, E$3, (1*E$4),1)--PV(('Bonds (CP)'!E85+($A$2/100))/100, E$3, (1*E$4),1))/(2*($A$2/10000)*-PV('Bonds (CP)'!E85/100, E$3, (1*E$4),1))</f>
        <v>7.1540439874362622</v>
      </c>
      <c r="F86" s="55">
        <f>(-PV(('Bonds (CP)'!F85-($A$2/100))/100, F$3, (1*F$4),1)--PV(('Bonds (CP)'!F85+($A$2/100))/100, F$3, (1*F$4),1))/(2*($A$2/10000)*-PV('Bonds (CP)'!F85/100, F$3, (1*F$4),1))</f>
        <v>8.2812254064490389</v>
      </c>
      <c r="G86" s="17"/>
      <c r="H86" s="24">
        <v>45316</v>
      </c>
      <c r="I86" s="55">
        <f>DURATION($H86,$H86+365,I$4,'Bonds (CP)'!B85/100,1,0)</f>
        <v>0.99722222222222223</v>
      </c>
      <c r="J86" s="55">
        <f>DURATION($H86,$H86+(365*J$3),J$4,'Bonds (CP)'!C85/100,1,0)</f>
        <v>2.9290274973662358</v>
      </c>
      <c r="K86" s="55">
        <f>DURATION($H86,$H86+(365*K$3),K$4,'Bonds (CP)'!D85/100,1,0)</f>
        <v>4.6921087337915406</v>
      </c>
      <c r="L86" s="55">
        <f>DURATION($H86,$H86+(365*L$3),L$4,'Bonds (CP)'!E85/100,1,0)</f>
        <v>7.9644255610614545</v>
      </c>
      <c r="M86" s="55">
        <f>DURATION($H86,$H86+(365*M$3),M$4,'Bonds (CP)'!F85/100,1,0)</f>
        <v>9.3017584291819482</v>
      </c>
    </row>
    <row r="87" spans="1:13">
      <c r="A87" s="24">
        <v>45317</v>
      </c>
      <c r="B87" s="55">
        <f>(-PV(('Bonds (CP)'!B86-($A$2/100))/100, B$3, (1*B$4),1)--PV(('Bonds (CP)'!B86+($A$2/100))/100, B$3, (1*B$4),1))/(2*($A$2/10000)*-PV('Bonds (CP)'!B86/100, B$3, (1*B$4),1))</f>
        <v>0.88392975700697241</v>
      </c>
      <c r="C87" s="55">
        <f>(-PV(('Bonds (CP)'!C86-($A$2/100))/100, C$3, (1*C$4),1)--PV(('Bonds (CP)'!C86+($A$2/100))/100, C$3, (1*C$4),1))/(2*($A$2/10000)*-PV('Bonds (CP)'!C86/100, C$3, (1*C$4),1))</f>
        <v>2.6125012950689199</v>
      </c>
      <c r="D87" s="55">
        <f>(-PV(('Bonds (CP)'!D86-($A$2/100))/100, D$3, (1*D$4),1)--PV(('Bonds (CP)'!D86+($A$2/100))/100, D$3, (1*D$4),1))/(2*($A$2/10000)*-PV('Bonds (CP)'!D86/100, D$3, (1*D$4),1))</f>
        <v>4.2084474038042252</v>
      </c>
      <c r="E87" s="55">
        <f>(-PV(('Bonds (CP)'!E86-($A$2/100))/100, E$3, (1*E$4),1)--PV(('Bonds (CP)'!E86+($A$2/100))/100, E$3, (1*E$4),1))/(2*($A$2/10000)*-PV('Bonds (CP)'!E86/100, E$3, (1*E$4),1))</f>
        <v>7.1597498166815425</v>
      </c>
      <c r="F87" s="55">
        <f>(-PV(('Bonds (CP)'!F86-($A$2/100))/100, F$3, (1*F$4),1)--PV(('Bonds (CP)'!F86+($A$2/100))/100, F$3, (1*F$4),1))/(2*($A$2/10000)*-PV('Bonds (CP)'!F86/100, F$3, (1*F$4),1))</f>
        <v>8.3063920214670119</v>
      </c>
      <c r="G87" s="17"/>
      <c r="H87" s="24">
        <v>45317</v>
      </c>
      <c r="I87" s="55">
        <f>DURATION($H87,$H87+365,I$4,'Bonds (CP)'!B86/100,1,0)</f>
        <v>0.99722222222222223</v>
      </c>
      <c r="J87" s="55">
        <f>DURATION($H87,$H87+(365*J$3),J$4,'Bonds (CP)'!C86/100,1,0)</f>
        <v>2.9289880242446782</v>
      </c>
      <c r="K87" s="55">
        <f>DURATION($H87,$H87+(365*K$3),K$4,'Bonds (CP)'!D86/100,1,0)</f>
        <v>4.6918808852661602</v>
      </c>
      <c r="L87" s="55">
        <f>DURATION($H87,$H87+(365*L$3),L$4,'Bonds (CP)'!E86/100,1,0)</f>
        <v>7.9679135683654776</v>
      </c>
      <c r="M87" s="55">
        <f>DURATION($H87,$H87+(365*M$3),M$4,'Bonds (CP)'!F86/100,1,0)</f>
        <v>9.3266043037801314</v>
      </c>
    </row>
    <row r="88" spans="1:13">
      <c r="A88" s="24">
        <v>45320</v>
      </c>
      <c r="B88" s="55">
        <f>(-PV(('Bonds (CP)'!B87-($A$2/100))/100, B$3, (1*B$4),1)--PV(('Bonds (CP)'!B87+($A$2/100))/100, B$3, (1*B$4),1))/(2*($A$2/10000)*-PV('Bonds (CP)'!B87/100, B$3, (1*B$4),1))</f>
        <v>0.88322706254521643</v>
      </c>
      <c r="C88" s="55">
        <f>(-PV(('Bonds (CP)'!C87-($A$2/100))/100, C$3, (1*C$4),1)--PV(('Bonds (CP)'!C87+($A$2/100))/100, C$3, (1*C$4),1))/(2*($A$2/10000)*-PV('Bonds (CP)'!C87/100, C$3, (1*C$4),1))</f>
        <v>2.6088812204166025</v>
      </c>
      <c r="D88" s="55">
        <f>(-PV(('Bonds (CP)'!D87-($A$2/100))/100, D$3, (1*D$4),1)--PV(('Bonds (CP)'!D87+($A$2/100))/100, D$3, (1*D$4),1))/(2*($A$2/10000)*-PV('Bonds (CP)'!D87/100, D$3, (1*D$4),1))</f>
        <v>4.2013311206009858</v>
      </c>
      <c r="E88" s="55">
        <f>(-PV(('Bonds (CP)'!E87-($A$2/100))/100, E$3, (1*E$4),1)--PV(('Bonds (CP)'!E87+($A$2/100))/100, E$3, (1*E$4),1))/(2*($A$2/10000)*-PV('Bonds (CP)'!E87/100, E$3, (1*E$4),1))</f>
        <v>7.1469133122732647</v>
      </c>
      <c r="F88" s="55">
        <f>(-PV(('Bonds (CP)'!F87-($A$2/100))/100, F$3, (1*F$4),1)--PV(('Bonds (CP)'!F87+($A$2/100))/100, F$3, (1*F$4),1))/(2*($A$2/10000)*-PV('Bonds (CP)'!F87/100, F$3, (1*F$4),1))</f>
        <v>8.2187765379372593</v>
      </c>
      <c r="G88" s="17"/>
      <c r="H88" s="24">
        <v>45320</v>
      </c>
      <c r="I88" s="55">
        <f>DURATION($H88,$H88+365,I$4,'Bonds (CP)'!B87/100,1,0)</f>
        <v>0.99722222222222223</v>
      </c>
      <c r="J88" s="55">
        <f>DURATION($H88,$H88+(365*J$3),J$4,'Bonds (CP)'!C87/100,1,0)</f>
        <v>2.9288399140151289</v>
      </c>
      <c r="K88" s="55">
        <f>DURATION($H88,$H88+(365*K$3),K$4,'Bonds (CP)'!D87/100,1,0)</f>
        <v>4.6906637976909371</v>
      </c>
      <c r="L88" s="55">
        <f>DURATION($H88,$H88+(365*L$3),L$4,'Bonds (CP)'!E87/100,1,0)</f>
        <v>7.96006091150449</v>
      </c>
      <c r="M88" s="55">
        <f>DURATION($H88,$H88+(365*M$3),M$4,'Bonds (CP)'!F87/100,1,0)</f>
        <v>9.2400769385903239</v>
      </c>
    </row>
    <row r="89" spans="1:13">
      <c r="A89" s="24">
        <v>45321</v>
      </c>
      <c r="B89" s="55">
        <f>(-PV(('Bonds (CP)'!B88-($A$2/100))/100, B$3, (1*B$4),1)--PV(('Bonds (CP)'!B88+($A$2/100))/100, B$3, (1*B$4),1))/(2*($A$2/10000)*-PV('Bonds (CP)'!B88/100, B$3, (1*B$4),1))</f>
        <v>0.88252548451988322</v>
      </c>
      <c r="C89" s="55">
        <f>(-PV(('Bonds (CP)'!C88-($A$2/100))/100, C$3, (1*C$4),1)--PV(('Bonds (CP)'!C88+($A$2/100))/100, C$3, (1*C$4),1))/(2*($A$2/10000)*-PV('Bonds (CP)'!C88/100, C$3, (1*C$4),1))</f>
        <v>2.6086402215897788</v>
      </c>
      <c r="D89" s="55">
        <f>(-PV(('Bonds (CP)'!D88-($A$2/100))/100, D$3, (1*D$4),1)--PV(('Bonds (CP)'!D88+($A$2/100))/100, D$3, (1*D$4),1))/(2*($A$2/10000)*-PV('Bonds (CP)'!D88/100, D$3, (1*D$4),1))</f>
        <v>4.2026640874843189</v>
      </c>
      <c r="E89" s="55">
        <f>(-PV(('Bonds (CP)'!E88-($A$2/100))/100, E$3, (1*E$4),1)--PV(('Bonds (CP)'!E88+($A$2/100))/100, E$3, (1*E$4),1))/(2*($A$2/10000)*-PV('Bonds (CP)'!E88/100, E$3, (1*E$4),1))</f>
        <v>7.1483393037894274</v>
      </c>
      <c r="F89" s="55">
        <f>(-PV(('Bonds (CP)'!F88-($A$2/100))/100, F$3, (1*F$4),1)--PV(('Bonds (CP)'!F88+($A$2/100))/100, F$3, (1*F$4),1))/(2*($A$2/10000)*-PV('Bonds (CP)'!F88/100, F$3, (1*F$4),1))</f>
        <v>8.1754577601946146</v>
      </c>
      <c r="G89" s="17"/>
      <c r="H89" s="24">
        <v>45321</v>
      </c>
      <c r="I89" s="55">
        <f>DURATION($H89,$H89+365,I$4,'Bonds (CP)'!B88/100,1,0)</f>
        <v>0.99722222222222223</v>
      </c>
      <c r="J89" s="55">
        <f>DURATION($H89,$H89+(365*J$3),J$4,'Bonds (CP)'!C88/100,1,0)</f>
        <v>2.9288300351716026</v>
      </c>
      <c r="K89" s="55">
        <f>DURATION($H89,$H89+(365*K$3),K$4,'Bonds (CP)'!D88/100,1,0)</f>
        <v>4.6908922448083459</v>
      </c>
      <c r="L89" s="55">
        <f>DURATION($H89,$H89+(365*L$3),L$4,'Bonds (CP)'!E88/100,1,0)</f>
        <v>7.9609342534689587</v>
      </c>
      <c r="M89" s="55">
        <f>DURATION($H89,$H89+(365*M$3),M$4,'Bonds (CP)'!F88/100,1,0)</f>
        <v>9.197266639464905</v>
      </c>
    </row>
    <row r="90" spans="1:13">
      <c r="A90" s="24">
        <v>45322</v>
      </c>
      <c r="B90" s="55">
        <f>(-PV(('Bonds (CP)'!B89-($A$2/100))/100, B$3, (1*B$4),1)--PV(('Bonds (CP)'!B89+($A$2/100))/100, B$3, (1*B$4),1))/(2*($A$2/10000)*-PV('Bonds (CP)'!B89/100, B$3, (1*B$4),1))</f>
        <v>0.88299307928641324</v>
      </c>
      <c r="C90" s="55">
        <f>(-PV(('Bonds (CP)'!C89-($A$2/100))/100, C$3, (1*C$4),1)--PV(('Bonds (CP)'!C89+($A$2/100))/100, C$3, (1*C$4),1))/(2*($A$2/10000)*-PV('Bonds (CP)'!C89/100, C$3, (1*C$4),1))</f>
        <v>2.6103281038079547</v>
      </c>
      <c r="D90" s="55">
        <f>(-PV(('Bonds (CP)'!D89-($A$2/100))/100, D$3, (1*D$4),1)--PV(('Bonds (CP)'!D89+($A$2/100))/100, D$3, (1*D$4),1))/(2*($A$2/10000)*-PV('Bonds (CP)'!D89/100, D$3, (1*D$4),1))</f>
        <v>4.2044423352118079</v>
      </c>
      <c r="E90" s="55">
        <f>(-PV(('Bonds (CP)'!E89-($A$2/100))/100, E$3, (1*E$4),1)--PV(('Bonds (CP)'!E89+($A$2/100))/100, E$3, (1*E$4),1))/(2*($A$2/10000)*-PV('Bonds (CP)'!E89/100, E$3, (1*E$4),1))</f>
        <v>7.1511915022021801</v>
      </c>
      <c r="F90" s="55">
        <f>(-PV(('Bonds (CP)'!F89-($A$2/100))/100, F$3, (1*F$4),1)--PV(('Bonds (CP)'!F89+($A$2/100))/100, F$3, (1*F$4),1))/(2*($A$2/10000)*-PV('Bonds (CP)'!F89/100, F$3, (1*F$4),1))</f>
        <v>8.1019490411179742</v>
      </c>
      <c r="G90" s="17"/>
      <c r="H90" s="24">
        <v>45322</v>
      </c>
      <c r="I90" s="55">
        <f>DURATION($H90,$H90+365,I$4,'Bonds (CP)'!B89/100,1,0)</f>
        <v>1</v>
      </c>
      <c r="J90" s="55">
        <f>DURATION($H90,$H90+(365*J$3),J$4,'Bonds (CP)'!C89/100,1,0)</f>
        <v>2.9316769521813679</v>
      </c>
      <c r="K90" s="55">
        <f>DURATION($H90,$H90+(365*K$3),K$4,'Bonds (CP)'!D89/100,1,0)</f>
        <v>4.6911966663489801</v>
      </c>
      <c r="L90" s="55">
        <f>DURATION($H90,$H90+(365*L$3),L$4,'Bonds (CP)'!E89/100,1,0)</f>
        <v>7.962680319479551</v>
      </c>
      <c r="M90" s="55">
        <f>DURATION($H90,$H90+(365*M$3),M$4,'Bonds (CP)'!F89/100,1,0)</f>
        <v>9.1245762405236785</v>
      </c>
    </row>
    <row r="91" spans="1:13">
      <c r="A91" s="24">
        <v>45323</v>
      </c>
      <c r="B91" s="55">
        <f>(-PV(('Bonds (CP)'!B90-($A$2/100))/100, B$3, (1*B$4),1)--PV(('Bonds (CP)'!B90+($A$2/100))/100, B$3, (1*B$4),1))/(2*($A$2/10000)*-PV('Bonds (CP)'!B90/100, B$3, (1*B$4),1))</f>
        <v>0.88322706254521643</v>
      </c>
      <c r="C91" s="55">
        <f>(-PV(('Bonds (CP)'!C90-($A$2/100))/100, C$3, (1*C$4),1)--PV(('Bonds (CP)'!C90+($A$2/100))/100, C$3, (1*C$4),1))/(2*($A$2/10000)*-PV('Bonds (CP)'!C90/100, C$3, (1*C$4),1))</f>
        <v>2.6071951180303921</v>
      </c>
      <c r="D91" s="55">
        <f>(-PV(('Bonds (CP)'!D90-($A$2/100))/100, D$3, (1*D$4),1)--PV(('Bonds (CP)'!D90+($A$2/100))/100, D$3, (1*D$4),1))/(2*($A$2/10000)*-PV('Bonds (CP)'!D90/100, D$3, (1*D$4),1))</f>
        <v>4.1964488387633692</v>
      </c>
      <c r="E91" s="55">
        <f>(-PV(('Bonds (CP)'!E90-($A$2/100))/100, E$3, (1*E$4),1)--PV(('Bonds (CP)'!E90+($A$2/100))/100, E$3, (1*E$4),1))/(2*($A$2/10000)*-PV('Bonds (CP)'!E90/100, E$3, (1*E$4),1))</f>
        <v>7.1412100653801174</v>
      </c>
      <c r="F91" s="55">
        <f>(-PV(('Bonds (CP)'!F90-($A$2/100))/100, F$3, (1*F$4),1)--PV(('Bonds (CP)'!F90+($A$2/100))/100, F$3, (1*F$4),1))/(2*($A$2/10000)*-PV('Bonds (CP)'!F90/100, F$3, (1*F$4),1))</f>
        <v>8.2249914578549745</v>
      </c>
      <c r="G91" s="17"/>
      <c r="H91" s="24">
        <v>45323</v>
      </c>
      <c r="I91" s="55">
        <f>DURATION($H91,$H91+365,I$4,'Bonds (CP)'!B90/100,1,0)</f>
        <v>0.99722222222222223</v>
      </c>
      <c r="J91" s="55">
        <f>DURATION($H91,$H91+(365*J$3),J$4,'Bonds (CP)'!C90/100,1,0)</f>
        <v>2.9287707494397757</v>
      </c>
      <c r="K91" s="55">
        <f>DURATION($H91,$H91+(365*K$3),K$4,'Bonds (CP)'!D90/100,1,0)</f>
        <v>4.6926029755102174</v>
      </c>
      <c r="L91" s="55">
        <f>DURATION($H91,$H91+(365*L$3),L$4,'Bonds (CP)'!E90/100,1,0)</f>
        <v>7.9593432635829124</v>
      </c>
      <c r="M91" s="55">
        <f>DURATION($H91,$H91+(365*M$3),M$4,'Bonds (CP)'!F90/100,1,0)</f>
        <v>9.2489950856575458</v>
      </c>
    </row>
    <row r="92" spans="1:13">
      <c r="A92" s="24">
        <v>45324</v>
      </c>
      <c r="B92" s="55">
        <f>(-PV(('Bonds (CP)'!B91-($A$2/100))/100, B$3, (1*B$4),1)--PV(('Bonds (CP)'!B91+($A$2/100))/100, B$3, (1*B$4),1))/(2*($A$2/10000)*-PV('Bonds (CP)'!B91/100, B$3, (1*B$4),1))</f>
        <v>0.88268129440186538</v>
      </c>
      <c r="C92" s="55">
        <f>(-PV(('Bonds (CP)'!C91-($A$2/100))/100, C$3, (1*C$4),1)--PV(('Bonds (CP)'!C91+($A$2/100))/100, C$3, (1*C$4),1))/(2*($A$2/10000)*-PV('Bonds (CP)'!C91/100, C$3, (1*C$4),1))</f>
        <v>2.6067137553927355</v>
      </c>
      <c r="D92" s="55">
        <f>(-PV(('Bonds (CP)'!D91-($A$2/100))/100, D$3, (1*D$4),1)--PV(('Bonds (CP)'!D91+($A$2/100))/100, D$3, (1*D$4),1))/(2*($A$2/10000)*-PV('Bonds (CP)'!D91/100, D$3, (1*D$4),1))</f>
        <v>4.1968923411911776</v>
      </c>
      <c r="E92" s="55">
        <f>(-PV(('Bonds (CP)'!E91-($A$2/100))/100, E$3, (1*E$4),1)--PV(('Bonds (CP)'!E91+($A$2/100))/100, E$3, (1*E$4),1))/(2*($A$2/10000)*-PV('Bonds (CP)'!E91/100, E$3, (1*E$4),1))</f>
        <v>7.1369333868292069</v>
      </c>
      <c r="F92" s="55">
        <f>(-PV(('Bonds (CP)'!F91-($A$2/100))/100, F$3, (1*F$4),1)--PV(('Bonds (CP)'!F91+($A$2/100))/100, F$3, (1*F$4),1))/(2*($A$2/10000)*-PV('Bonds (CP)'!F91/100, F$3, (1*F$4),1))</f>
        <v>8.1202375313947801</v>
      </c>
      <c r="G92" s="17"/>
      <c r="H92" s="24">
        <v>45324</v>
      </c>
      <c r="I92" s="55">
        <f>DURATION($H92,$H92+365,I$4,'Bonds (CP)'!B91/100,1,0)</f>
        <v>0.99722222222222234</v>
      </c>
      <c r="J92" s="55">
        <f>DURATION($H92,$H92+(365*J$3),J$4,'Bonds (CP)'!C91/100,1,0)</f>
        <v>2.9287509827027725</v>
      </c>
      <c r="K92" s="55">
        <f>DURATION($H92,$H92+(365*K$3),K$4,'Bonds (CP)'!D91/100,1,0)</f>
        <v>4.6899014964707995</v>
      </c>
      <c r="L92" s="55">
        <f>DURATION($H92,$H92+(365*L$3),L$4,'Bonds (CP)'!E91/100,1,0)</f>
        <v>7.9567195358448624</v>
      </c>
      <c r="M92" s="55">
        <f>DURATION($H92,$H92+(365*M$3),M$4,'Bonds (CP)'!F91/100,1,0)</f>
        <v>9.1454441437799474</v>
      </c>
    </row>
    <row r="93" spans="1:13">
      <c r="A93" s="24">
        <v>45327</v>
      </c>
      <c r="B93" s="55">
        <f>(-PV(('Bonds (CP)'!B92-($A$2/100))/100, B$3, (1*B$4),1)--PV(('Bonds (CP)'!B92+($A$2/100))/100, B$3, (1*B$4),1))/(2*($A$2/10000)*-PV('Bonds (CP)'!B92/100, B$3, (1*B$4),1))</f>
        <v>0.88236972963923777</v>
      </c>
      <c r="C93" s="55">
        <f>(-PV(('Bonds (CP)'!C92-($A$2/100))/100, C$3, (1*C$4),1)--PV(('Bonds (CP)'!C92+($A$2/100))/100, C$3, (1*C$4),1))/(2*($A$2/10000)*-PV('Bonds (CP)'!C92/100, C$3, (1*C$4),1))</f>
        <v>2.6064731375010557</v>
      </c>
      <c r="D93" s="55">
        <f>(-PV(('Bonds (CP)'!D92-($A$2/100))/100, D$3, (1*D$4),1)--PV(('Bonds (CP)'!D92+($A$2/100))/100, D$3, (1*D$4),1))/(2*($A$2/10000)*-PV('Bonds (CP)'!D92/100, D$3, (1*D$4),1))</f>
        <v>4.1968923411911776</v>
      </c>
      <c r="E93" s="55">
        <f>(-PV(('Bonds (CP)'!E92-($A$2/100))/100, E$3, (1*E$4),1)--PV(('Bonds (CP)'!E92+($A$2/100))/100, E$3, (1*E$4),1))/(2*($A$2/10000)*-PV('Bonds (CP)'!E92/100, E$3, (1*E$4),1))</f>
        <v>7.1355079717144605</v>
      </c>
      <c r="F93" s="55">
        <f>(-PV(('Bonds (CP)'!F92-($A$2/100))/100, F$3, (1*F$4),1)--PV(('Bonds (CP)'!F92+($A$2/100))/100, F$3, (1*F$4),1))/(2*($A$2/10000)*-PV('Bonds (CP)'!F92/100, F$3, (1*F$4),1))</f>
        <v>8.0595046901953129</v>
      </c>
      <c r="G93" s="17"/>
      <c r="H93" s="24">
        <v>45327</v>
      </c>
      <c r="I93" s="55">
        <f>DURATION($H93,$H93+365,I$4,'Bonds (CP)'!B92/100,1,0)</f>
        <v>0.99722222222222234</v>
      </c>
      <c r="J93" s="55">
        <f>DURATION($H93,$H93+(365*J$3),J$4,'Bonds (CP)'!C92/100,1,0)</f>
        <v>2.9287410984294211</v>
      </c>
      <c r="K93" s="55">
        <f>DURATION($H93,$H93+(365*K$3),K$4,'Bonds (CP)'!D92/100,1,0)</f>
        <v>4.6899014964707995</v>
      </c>
      <c r="L93" s="55">
        <f>DURATION($H93,$H93+(365*L$3),L$4,'Bonds (CP)'!E92/100,1,0)</f>
        <v>7.9530667714519758</v>
      </c>
      <c r="M93" s="55">
        <f>DURATION($H93,$H93+(365*M$3),M$4,'Bonds (CP)'!F92/100,1,0)</f>
        <v>9.0853567191905249</v>
      </c>
    </row>
    <row r="94" spans="1:13">
      <c r="A94" s="24">
        <v>45328</v>
      </c>
      <c r="B94" s="55">
        <f>(-PV(('Bonds (CP)'!B93-($A$2/100))/100, B$3, (1*B$4),1)--PV(('Bonds (CP)'!B93+($A$2/100))/100, B$3, (1*B$4),1))/(2*($A$2/10000)*-PV('Bonds (CP)'!B93/100, B$3, (1*B$4),1))</f>
        <v>0.88198058287739567</v>
      </c>
      <c r="C94" s="55">
        <f>(-PV(('Bonds (CP)'!C93-($A$2/100))/100, C$3, (1*C$4),1)--PV(('Bonds (CP)'!C93+($A$2/100))/100, C$3, (1*C$4),1))/(2*($A$2/10000)*-PV('Bonds (CP)'!C93/100, C$3, (1*C$4),1))</f>
        <v>2.6069544155654092</v>
      </c>
      <c r="D94" s="55">
        <f>(-PV(('Bonds (CP)'!D93-($A$2/100))/100, D$3, (1*D$4),1)--PV(('Bonds (CP)'!D93+($A$2/100))/100, D$3, (1*D$4),1))/(2*($A$2/10000)*-PV('Bonds (CP)'!D93/100, D$3, (1*D$4),1))</f>
        <v>4.1986670332813052</v>
      </c>
      <c r="E94" s="55">
        <f>(-PV(('Bonds (CP)'!E93-($A$2/100))/100, E$3, (1*E$4),1)--PV(('Bonds (CP)'!E93+($A$2/100))/100, E$3, (1*E$4),1))/(2*($A$2/10000)*-PV('Bonds (CP)'!E93/100, E$3, (1*E$4),1))</f>
        <v>7.1312321603257187</v>
      </c>
      <c r="F94" s="55">
        <f>(-PV(('Bonds (CP)'!F93-($A$2/100))/100, F$3, (1*F$4),1)--PV(('Bonds (CP)'!F93+($A$2/100))/100, F$3, (1*F$4),1))/(2*($A$2/10000)*-PV('Bonds (CP)'!F93/100, F$3, (1*F$4),1))</f>
        <v>7.9340776593263413</v>
      </c>
      <c r="G94" s="17"/>
      <c r="H94" s="24">
        <v>45328</v>
      </c>
      <c r="I94" s="55">
        <f>DURATION($H94,$H94+365,I$4,'Bonds (CP)'!B93/100,1,0)</f>
        <v>0.99722222222222234</v>
      </c>
      <c r="J94" s="55">
        <f>DURATION($H94,$H94+(365*J$3),J$4,'Bonds (CP)'!C93/100,1,0)</f>
        <v>2.9287608663728979</v>
      </c>
      <c r="K94" s="55">
        <f>DURATION($H94,$H94+(365*K$3),K$4,'Bonds (CP)'!D93/100,1,0)</f>
        <v>4.6902065666612192</v>
      </c>
      <c r="L94" s="55">
        <f>DURATION($H94,$H94+(365*L$3),L$4,'Bonds (CP)'!E93/100,1,0)</f>
        <v>7.9504405806408167</v>
      </c>
      <c r="M94" s="55">
        <f>DURATION($H94,$H94+(365*M$3),M$4,'Bonds (CP)'!F93/100,1,0)</f>
        <v>8.9611423470882539</v>
      </c>
    </row>
    <row r="95" spans="1:13">
      <c r="A95" s="24">
        <v>45329</v>
      </c>
      <c r="B95" s="55">
        <f>(-PV(('Bonds (CP)'!B94-($A$2/100))/100, B$3, (1*B$4),1)--PV(('Bonds (CP)'!B94+($A$2/100))/100, B$3, (1*B$4),1))/(2*($A$2/10000)*-PV('Bonds (CP)'!B94/100, B$3, (1*B$4),1))</f>
        <v>0.88174725954786937</v>
      </c>
      <c r="C95" s="55">
        <f>(-PV(('Bonds (CP)'!C94-($A$2/100))/100, C$3, (1*C$4),1)--PV(('Bonds (CP)'!C94+($A$2/100))/100, C$3, (1*C$4),1))/(2*($A$2/10000)*-PV('Bonds (CP)'!C94/100, C$3, (1*C$4),1))</f>
        <v>2.6076766498822712</v>
      </c>
      <c r="D95" s="55">
        <f>(-PV(('Bonds (CP)'!D94-($A$2/100))/100, D$3, (1*D$4),1)--PV(('Bonds (CP)'!D94+($A$2/100))/100, D$3, (1*D$4),1))/(2*($A$2/10000)*-PV('Bonds (CP)'!D94/100, D$3, (1*D$4),1))</f>
        <v>4.1995547890142433</v>
      </c>
      <c r="E95" s="55">
        <f>(-PV(('Bonds (CP)'!E94-($A$2/100))/100, E$3, (1*E$4),1)--PV(('Bonds (CP)'!E94+($A$2/100))/100, E$3, (1*E$4),1))/(2*($A$2/10000)*-PV('Bonds (CP)'!E94/100, E$3, (1*E$4),1))</f>
        <v>7.12553209304021</v>
      </c>
      <c r="F95" s="55">
        <f>(-PV(('Bonds (CP)'!F94-($A$2/100))/100, F$3, (1*F$4),1)--PV(('Bonds (CP)'!F94+($A$2/100))/100, F$3, (1*F$4),1))/(2*($A$2/10000)*-PV('Bonds (CP)'!F94/100, F$3, (1*F$4),1))</f>
        <v>7.7884338018328254</v>
      </c>
      <c r="G95" s="17"/>
      <c r="H95" s="24">
        <v>45329</v>
      </c>
      <c r="I95" s="55">
        <f>DURATION($H95,$H95+365,I$4,'Bonds (CP)'!B94/100,1,0)</f>
        <v>0.99722222222222257</v>
      </c>
      <c r="J95" s="55">
        <f>DURATION($H95,$H95+(365*J$3),J$4,'Bonds (CP)'!C94/100,1,0)</f>
        <v>2.9287905137637003</v>
      </c>
      <c r="K95" s="55">
        <f>DURATION($H95,$H95+(365*K$3),K$4,'Bonds (CP)'!D94/100,1,0)</f>
        <v>4.6903590269028319</v>
      </c>
      <c r="L95" s="55">
        <f>DURATION($H95,$H95+(365*L$3),L$4,'Bonds (CP)'!E94/100,1,0)</f>
        <v>7.9469361236922422</v>
      </c>
      <c r="M95" s="55">
        <f>DURATION($H95,$H95+(365*M$3),M$4,'Bonds (CP)'!F94/100,1,0)</f>
        <v>8.8167045165814759</v>
      </c>
    </row>
    <row r="96" spans="1:13">
      <c r="A96" s="24">
        <v>45330</v>
      </c>
      <c r="B96" s="55">
        <f>(-PV(('Bonds (CP)'!B95-($A$2/100))/100, B$3, (1*B$4),1)--PV(('Bonds (CP)'!B95+($A$2/100))/100, B$3, (1*B$4),1))/(2*($A$2/10000)*-PV('Bonds (CP)'!B95/100, B$3, (1*B$4),1))</f>
        <v>0.88120331826586584</v>
      </c>
      <c r="C96" s="55">
        <f>(-PV(('Bonds (CP)'!C95-($A$2/100))/100, C$3, (1*C$4),1)--PV(('Bonds (CP)'!C95+($A$2/100))/100, C$3, (1*C$4),1))/(2*($A$2/10000)*-PV('Bonds (CP)'!C95/100, C$3, (1*C$4),1))</f>
        <v>2.6067137553927355</v>
      </c>
      <c r="D96" s="55">
        <f>(-PV(('Bonds (CP)'!D95-($A$2/100))/100, D$3, (1*D$4),1)--PV(('Bonds (CP)'!D95+($A$2/100))/100, D$3, (1*D$4),1))/(2*($A$2/10000)*-PV('Bonds (CP)'!D95/100, D$3, (1*D$4),1))</f>
        <v>4.1968923411911776</v>
      </c>
      <c r="E96" s="55">
        <f>(-PV(('Bonds (CP)'!E95-($A$2/100))/100, E$3, (1*E$4),1)--PV(('Bonds (CP)'!E95+($A$2/100))/100, E$3, (1*E$4),1))/(2*($A$2/10000)*-PV('Bonds (CP)'!E95/100, E$3, (1*E$4),1))</f>
        <v>7.1141354499204255</v>
      </c>
      <c r="F96" s="55">
        <f>(-PV(('Bonds (CP)'!F95-($A$2/100))/100, F$3, (1*F$4),1)--PV(('Bonds (CP)'!F95+($A$2/100))/100, F$3, (1*F$4),1))/(2*($A$2/10000)*-PV('Bonds (CP)'!F95/100, F$3, (1*F$4),1))</f>
        <v>7.6859986445980253</v>
      </c>
      <c r="G96" s="17"/>
      <c r="H96" s="24">
        <v>45330</v>
      </c>
      <c r="I96" s="55">
        <f>DURATION($H96,$H96+365,I$4,'Bonds (CP)'!B95/100,1,0)</f>
        <v>0.99722222222222212</v>
      </c>
      <c r="J96" s="55">
        <f>DURATION($H96,$H96+(365*J$3),J$4,'Bonds (CP)'!C95/100,1,0)</f>
        <v>2.9287509827027725</v>
      </c>
      <c r="K96" s="55">
        <f>DURATION($H96,$H96+(365*K$3),K$4,'Bonds (CP)'!D95/100,1,0)</f>
        <v>4.6899014964707995</v>
      </c>
      <c r="L96" s="55">
        <f>DURATION($H96,$H96+(365*L$3),L$4,'Bonds (CP)'!E95/100,1,0)</f>
        <v>7.9399173922527559</v>
      </c>
      <c r="M96" s="55">
        <f>DURATION($H96,$H96+(365*M$3),M$4,'Bonds (CP)'!F95/100,1,0)</f>
        <v>8.7122107135911602</v>
      </c>
    </row>
    <row r="97" spans="1:13">
      <c r="A97" s="24">
        <v>45331</v>
      </c>
      <c r="B97" s="55">
        <f>(-PV(('Bonds (CP)'!B96-($A$2/100))/100, B$3, (1*B$4),1)--PV(('Bonds (CP)'!B96+($A$2/100))/100, B$3, (1*B$4),1))/(2*($A$2/10000)*-PV('Bonds (CP)'!B96/100, B$3, (1*B$4),1))</f>
        <v>0.88058249233130947</v>
      </c>
      <c r="C97" s="55">
        <f>(-PV(('Bonds (CP)'!C96-($A$2/100))/100, C$3, (1*C$4),1)--PV(('Bonds (CP)'!C96+($A$2/100))/100, C$3, (1*C$4),1))/(2*($A$2/10000)*-PV('Bonds (CP)'!C96/100, C$3, (1*C$4),1))</f>
        <v>2.6062325618791395</v>
      </c>
      <c r="D97" s="55">
        <f>(-PV(('Bonds (CP)'!D96-($A$2/100))/100, D$3, (1*D$4),1)--PV(('Bonds (CP)'!D96+($A$2/100))/100, D$3, (1*D$4),1))/(2*($A$2/10000)*-PV('Bonds (CP)'!D96/100, D$3, (1*D$4),1))</f>
        <v>4.1977795507232507</v>
      </c>
      <c r="E97" s="55">
        <f>(-PV(('Bonds (CP)'!E96-($A$2/100))/100, E$3, (1*E$4),1)--PV(('Bonds (CP)'!E96+($A$2/100))/100, E$3, (1*E$4),1))/(2*($A$2/10000)*-PV('Bonds (CP)'!E96/100, E$3, (1*E$4),1))</f>
        <v>7.1141354499204255</v>
      </c>
      <c r="F97" s="55">
        <f>(-PV(('Bonds (CP)'!F96-($A$2/100))/100, F$3, (1*F$4),1)--PV(('Bonds (CP)'!F96+($A$2/100))/100, F$3, (1*F$4),1))/(2*($A$2/10000)*-PV('Bonds (CP)'!F96/100, F$3, (1*F$4),1))</f>
        <v>7.6243845910084982</v>
      </c>
      <c r="G97" s="17"/>
      <c r="H97" s="24">
        <v>45331</v>
      </c>
      <c r="I97" s="55">
        <f>DURATION($H97,$H97+365,I$4,'Bonds (CP)'!B96/100,1,0)</f>
        <v>0.99722222222222223</v>
      </c>
      <c r="J97" s="55">
        <f>DURATION($H97,$H97+(365*J$3),J$4,'Bonds (CP)'!C96/100,1,0)</f>
        <v>2.9287312135528674</v>
      </c>
      <c r="K97" s="55">
        <f>DURATION($H97,$H97+(365*K$3),K$4,'Bonds (CP)'!D96/100,1,0)</f>
        <v>4.6900540565180124</v>
      </c>
      <c r="L97" s="55">
        <f>DURATION($H97,$H97+(365*L$3),L$4,'Bonds (CP)'!E96/100,1,0)</f>
        <v>7.9399173922527559</v>
      </c>
      <c r="M97" s="55">
        <f>DURATION($H97,$H97+(365*M$3),M$4,'Bonds (CP)'!F96/100,1,0)</f>
        <v>8.6509782114028511</v>
      </c>
    </row>
    <row r="98" spans="1:13">
      <c r="A98" s="24">
        <v>45334</v>
      </c>
      <c r="B98" s="55">
        <f>(-PV(('Bonds (CP)'!B97-($A$2/100))/100, B$3, (1*B$4),1)--PV(('Bonds (CP)'!B97+($A$2/100))/100, B$3, (1*B$4),1))/(2*($A$2/10000)*-PV('Bonds (CP)'!B97/100, B$3, (1*B$4),1))</f>
        <v>0.88011744668905367</v>
      </c>
      <c r="C98" s="55">
        <f>(-PV(('Bonds (CP)'!C97-($A$2/100))/100, C$3, (1*C$4),1)--PV(('Bonds (CP)'!C97+($A$2/100))/100, C$3, (1*C$4),1))/(2*($A$2/10000)*-PV('Bonds (CP)'!C97/100, C$3, (1*C$4),1))</f>
        <v>2.6067137553927355</v>
      </c>
      <c r="D98" s="55">
        <f>(-PV(('Bonds (CP)'!D97-($A$2/100))/100, D$3, (1*D$4),1)--PV(('Bonds (CP)'!D97+($A$2/100))/100, D$3, (1*D$4),1))/(2*($A$2/10000)*-PV('Bonds (CP)'!D97/100, D$3, (1*D$4),1))</f>
        <v>4.1991108769916128</v>
      </c>
      <c r="E98" s="55">
        <f>(-PV(('Bonds (CP)'!E97-($A$2/100))/100, E$3, (1*E$4),1)--PV(('Bonds (CP)'!E97+($A$2/100))/100, E$3, (1*E$4),1))/(2*($A$2/10000)*-PV('Bonds (CP)'!E97/100, E$3, (1*E$4),1))</f>
        <v>7.1084388810249433</v>
      </c>
      <c r="F98" s="55">
        <f>(-PV(('Bonds (CP)'!F97-($A$2/100))/100, F$3, (1*F$4),1)--PV(('Bonds (CP)'!F97+($A$2/100))/100, F$3, (1*F$4),1))/(2*($A$2/10000)*-PV('Bonds (CP)'!F97/100, F$3, (1*F$4),1))</f>
        <v>7.5142459400001291</v>
      </c>
      <c r="G98" s="17"/>
      <c r="H98" s="24">
        <v>45334</v>
      </c>
      <c r="I98" s="55">
        <f>DURATION($H98,$H98+365,I$4,'Bonds (CP)'!B97/100,1,0)</f>
        <v>0.99722222222222245</v>
      </c>
      <c r="J98" s="55">
        <f>DURATION($H98,$H98+(365*J$3),J$4,'Bonds (CP)'!C97/100,1,0)</f>
        <v>2.9287509827027725</v>
      </c>
      <c r="K98" s="55">
        <f>DURATION($H98,$H98+(365*K$3),K$4,'Bonds (CP)'!D97/100,1,0)</f>
        <v>4.6902828030195751</v>
      </c>
      <c r="L98" s="55">
        <f>DURATION($H98,$H98+(365*L$3),L$4,'Bonds (CP)'!E97/100,1,0)</f>
        <v>7.9364031283327225</v>
      </c>
      <c r="M98" s="55">
        <f>DURATION($H98,$H98+(365*M$3),M$4,'Bonds (CP)'!F97/100,1,0)</f>
        <v>8.5414267739420993</v>
      </c>
    </row>
    <row r="99" spans="1:13">
      <c r="A99" s="24">
        <v>45335</v>
      </c>
      <c r="B99" s="55">
        <f>(-PV(('Bonds (CP)'!B98-($A$2/100))/100, B$3, (1*B$4),1)--PV(('Bonds (CP)'!B98+($A$2/100))/100, B$3, (1*B$4),1))/(2*($A$2/10000)*-PV('Bonds (CP)'!B98/100, B$3, (1*B$4),1))</f>
        <v>0.8804274225168931</v>
      </c>
      <c r="C99" s="55">
        <f>(-PV(('Bonds (CP)'!C98-($A$2/100))/100, C$3, (1*C$4),1)--PV(('Bonds (CP)'!C98+($A$2/100))/100, C$3, (1*C$4),1))/(2*($A$2/10000)*-PV('Bonds (CP)'!C98/100, C$3, (1*C$4),1))</f>
        <v>2.6057515373994802</v>
      </c>
      <c r="D99" s="55">
        <f>(-PV(('Bonds (CP)'!D98-($A$2/100))/100, D$3, (1*D$4),1)--PV(('Bonds (CP)'!D98+($A$2/100))/100, D$3, (1*D$4),1))/(2*($A$2/10000)*-PV('Bonds (CP)'!D98/100, D$3, (1*D$4),1))</f>
        <v>4.1977795507232507</v>
      </c>
      <c r="E99" s="55">
        <f>(-PV(('Bonds (CP)'!E98-($A$2/100))/100, E$3, (1*E$4),1)--PV(('Bonds (CP)'!E98+($A$2/100))/100, E$3, (1*E$4),1))/(2*($A$2/10000)*-PV('Bonds (CP)'!E98/100, E$3, (1*E$4),1))</f>
        <v>7.1127111979101763</v>
      </c>
      <c r="F99" s="55">
        <f>(-PV(('Bonds (CP)'!F98-($A$2/100))/100, F$3, (1*F$4),1)--PV(('Bonds (CP)'!F98+($A$2/100))/100, F$3, (1*F$4),1))/(2*($A$2/10000)*-PV('Bonds (CP)'!F98/100, F$3, (1*F$4),1))</f>
        <v>7.5525195383907509</v>
      </c>
      <c r="G99" s="17"/>
      <c r="H99" s="24">
        <v>45335</v>
      </c>
      <c r="I99" s="55">
        <f>DURATION($H99,$H99+365,I$4,'Bonds (CP)'!B98/100,1,0)</f>
        <v>0.99722222222222201</v>
      </c>
      <c r="J99" s="55">
        <f>DURATION($H99,$H99+(365*J$3),J$4,'Bonds (CP)'!C98/100,1,0)</f>
        <v>2.9287114419902376</v>
      </c>
      <c r="K99" s="55">
        <f>DURATION($H99,$H99+(365*K$3),K$4,'Bonds (CP)'!D98/100,1,0)</f>
        <v>4.6900540565180124</v>
      </c>
      <c r="L99" s="55">
        <f>DURATION($H99,$H99+(365*L$3),L$4,'Bonds (CP)'!E98/100,1,0)</f>
        <v>7.9390391320372968</v>
      </c>
      <c r="M99" s="55">
        <f>DURATION($H99,$H99+(365*M$3),M$4,'Bonds (CP)'!F98/100,1,0)</f>
        <v>8.5795100566679707</v>
      </c>
    </row>
    <row r="100" spans="1:13">
      <c r="A100" s="24">
        <v>45336</v>
      </c>
      <c r="B100" s="55">
        <f>(-PV(('Bonds (CP)'!B99-($A$2/100))/100, B$3, (1*B$4),1)--PV(('Bonds (CP)'!B99+($A$2/100))/100, B$3, (1*B$4),1))/(2*($A$2/10000)*-PV('Bonds (CP)'!B99/100, B$3, (1*B$4),1))</f>
        <v>0.87957551391732891</v>
      </c>
      <c r="C100" s="55">
        <f>(-PV(('Bonds (CP)'!C99-($A$2/100))/100, C$3, (1*C$4),1)--PV(('Bonds (CP)'!C99+($A$2/100))/100, C$3, (1*C$4),1))/(2*($A$2/10000)*-PV('Bonds (CP)'!C99/100, C$3, (1*C$4),1))</f>
        <v>2.6076766498822712</v>
      </c>
      <c r="D100" s="55">
        <f>(-PV(('Bonds (CP)'!D99-($A$2/100))/100, D$3, (1*D$4),1)--PV(('Bonds (CP)'!D99+($A$2/100))/100, D$3, (1*D$4),1))/(2*($A$2/10000)*-PV('Bonds (CP)'!D99/100, D$3, (1*D$4),1))</f>
        <v>4.1977795507232507</v>
      </c>
      <c r="E100" s="55">
        <f>(-PV(('Bonds (CP)'!E99-($A$2/100))/100, E$3, (1*E$4),1)--PV(('Bonds (CP)'!E99+($A$2/100))/100, E$3, (1*E$4),1))/(2*($A$2/10000)*-PV('Bonds (CP)'!E99/100, E$3, (1*E$4),1))</f>
        <v>7.1013198199819243</v>
      </c>
      <c r="F100" s="55">
        <f>(-PV(('Bonds (CP)'!F99-($A$2/100))/100, F$3, (1*F$4),1)--PV(('Bonds (CP)'!F99+($A$2/100))/100, F$3, (1*F$4),1))/(2*($A$2/10000)*-PV('Bonds (CP)'!F99/100, F$3, (1*F$4),1))</f>
        <v>7.5306128455151127</v>
      </c>
      <c r="G100" s="17"/>
      <c r="H100" s="24">
        <v>45336</v>
      </c>
      <c r="I100" s="55">
        <f>DURATION($H100,$H100+365,I$4,'Bonds (CP)'!B99/100,1,0)</f>
        <v>0.99722222222222223</v>
      </c>
      <c r="J100" s="55">
        <f>DURATION($H100,$H100+(365*J$3),J$4,'Bonds (CP)'!C99/100,1,0)</f>
        <v>2.9287905137637003</v>
      </c>
      <c r="K100" s="55">
        <f>DURATION($H100,$H100+(365*K$3),K$4,'Bonds (CP)'!D99/100,1,0)</f>
        <v>4.6900540565180124</v>
      </c>
      <c r="L100" s="55">
        <f>DURATION($H100,$H100+(365*L$3),L$4,'Bonds (CP)'!E99/100,1,0)</f>
        <v>7.9320057169606848</v>
      </c>
      <c r="M100" s="55">
        <f>DURATION($H100,$H100+(365*M$3),M$4,'Bonds (CP)'!F99/100,1,0)</f>
        <v>8.5577140821529731</v>
      </c>
    </row>
    <row r="101" spans="1:13">
      <c r="A101" s="24">
        <v>45337</v>
      </c>
      <c r="B101" s="55">
        <f>(-PV(('Bonds (CP)'!B100-($A$2/100))/100, B$3, (1*B$4),1)--PV(('Bonds (CP)'!B100+($A$2/100))/100, B$3, (1*B$4),1))/(2*($A$2/10000)*-PV('Bonds (CP)'!B100/100, B$3, (1*B$4),1))</f>
        <v>0.87872525247831601</v>
      </c>
      <c r="C101" s="55">
        <f>(-PV(('Bonds (CP)'!C100-($A$2/100))/100, C$3, (1*C$4),1)--PV(('Bonds (CP)'!C100+($A$2/100))/100, C$3, (1*C$4),1))/(2*($A$2/10000)*-PV('Bonds (CP)'!C100/100, C$3, (1*C$4),1))</f>
        <v>2.6052706818637374</v>
      </c>
      <c r="D101" s="55">
        <f>(-PV(('Bonds (CP)'!D100-($A$2/100))/100, D$3, (1*D$4),1)--PV(('Bonds (CP)'!D100+($A$2/100))/100, D$3, (1*D$4),1))/(2*($A$2/10000)*-PV('Bonds (CP)'!D100/100, D$3, (1*D$4),1))</f>
        <v>4.1933462303482552</v>
      </c>
      <c r="E101" s="55">
        <f>(-PV(('Bonds (CP)'!E100-($A$2/100))/100, E$3, (1*E$4),1)--PV(('Bonds (CP)'!E100+($A$2/100))/100, E$3, (1*E$4),1))/(2*($A$2/10000)*-PV('Bonds (CP)'!E100/100, E$3, (1*E$4),1))</f>
        <v>7.087087224254307</v>
      </c>
      <c r="F101" s="55">
        <f>(-PV(('Bonds (CP)'!F100-($A$2/100))/100, F$3, (1*F$4),1)--PV(('Bonds (CP)'!F100+($A$2/100))/100, F$3, (1*F$4),1))/(2*($A$2/10000)*-PV('Bonds (CP)'!F100/100, F$3, (1*F$4),1))</f>
        <v>7.5690128671847603</v>
      </c>
      <c r="G101" s="17"/>
      <c r="H101" s="24">
        <v>45337</v>
      </c>
      <c r="I101" s="55">
        <f>DURATION($H101,$H101+365,I$4,'Bonds (CP)'!B100/100,1,0)</f>
        <v>0.99722222222222234</v>
      </c>
      <c r="J101" s="55">
        <f>DURATION($H101,$H101+(365*J$3),J$4,'Bonds (CP)'!C100/100,1,0)</f>
        <v>2.9286916680150603</v>
      </c>
      <c r="K101" s="55">
        <f>DURATION($H101,$H101+(365*K$3),K$4,'Bonds (CP)'!D100/100,1,0)</f>
        <v>4.6892907571939642</v>
      </c>
      <c r="L101" s="55">
        <f>DURATION($H101,$H101+(365*L$3),L$4,'Bonds (CP)'!E100/100,1,0)</f>
        <v>7.9231956623917359</v>
      </c>
      <c r="M101" s="55">
        <f>DURATION($H101,$H101+(365*M$3),M$4,'Bonds (CP)'!F100/100,1,0)</f>
        <v>8.595916865269027</v>
      </c>
    </row>
    <row r="102" spans="1:13">
      <c r="A102" s="24">
        <v>45338</v>
      </c>
      <c r="B102" s="55">
        <f>(-PV(('Bonds (CP)'!B101-($A$2/100))/100, B$3, (1*B$4),1)--PV(('Bonds (CP)'!B101+($A$2/100))/100, B$3, (1*B$4),1))/(2*($A$2/10000)*-PV('Bonds (CP)'!B101/100, B$3, (1*B$4),1))</f>
        <v>0.87965289201730401</v>
      </c>
      <c r="C102" s="55">
        <f>(-PV(('Bonds (CP)'!C101-($A$2/100))/100, C$3, (1*C$4),1)--PV(('Bonds (CP)'!C101+($A$2/100))/100, C$3, (1*C$4),1))/(2*($A$2/10000)*-PV('Bonds (CP)'!C101/100, C$3, (1*C$4),1))</f>
        <v>2.6026289922712538</v>
      </c>
      <c r="D102" s="55">
        <f>(-PV(('Bonds (CP)'!D101-($A$2/100))/100, D$3, (1*D$4),1)--PV(('Bonds (CP)'!D101+($A$2/100))/100, D$3, (1*D$4),1))/(2*($A$2/10000)*-PV('Bonds (CP)'!D101/100, D$3, (1*D$4),1))</f>
        <v>4.1880352296186878</v>
      </c>
      <c r="E102" s="55">
        <f>(-PV(('Bonds (CP)'!E101-($A$2/100))/100, E$3, (1*E$4),1)--PV(('Bonds (CP)'!E101+($A$2/100))/100, E$3, (1*E$4),1))/(2*($A$2/10000)*-PV('Bonds (CP)'!E101/100, E$3, (1*E$4),1))</f>
        <v>7.0757064835420307</v>
      </c>
      <c r="F102" s="55">
        <f>(-PV(('Bonds (CP)'!F101-($A$2/100))/100, F$3, (1*F$4),1)--PV(('Bonds (CP)'!F101+($A$2/100))/100, F$3, (1*F$4),1))/(2*($A$2/10000)*-PV('Bonds (CP)'!F101/100, F$3, (1*F$4),1))</f>
        <v>7.5033646403340217</v>
      </c>
      <c r="G102" s="17"/>
      <c r="H102" s="24">
        <v>45338</v>
      </c>
      <c r="I102" s="55">
        <f>DURATION($H102,$H102+365,I$4,'Bonds (CP)'!B101/100,1,0)</f>
        <v>0.99722222222222223</v>
      </c>
      <c r="J102" s="55">
        <f>DURATION($H102,$H102+(365*J$3),J$4,'Bonds (CP)'!C101/100,1,0)</f>
        <v>2.9285828680351997</v>
      </c>
      <c r="K102" s="55">
        <f>DURATION($H102,$H102+(365*K$3),K$4,'Bonds (CP)'!D101/100,1,0)</f>
        <v>4.6883731507534669</v>
      </c>
      <c r="L102" s="55">
        <f>DURATION($H102,$H102+(365*L$3),L$4,'Bonds (CP)'!E101/100,1,0)</f>
        <v>7.9161330427159076</v>
      </c>
      <c r="M102" s="55">
        <f>DURATION($H102,$H102+(365*M$3),M$4,'Bonds (CP)'!F101/100,1,0)</f>
        <v>8.5305969173570215</v>
      </c>
    </row>
    <row r="103" spans="1:13">
      <c r="A103" s="24">
        <v>45341</v>
      </c>
      <c r="B103" s="55">
        <f>(-PV(('Bonds (CP)'!B102-($A$2/100))/100, B$3, (1*B$4),1)--PV(('Bonds (CP)'!B102+($A$2/100))/100, B$3, (1*B$4),1))/(2*($A$2/10000)*-PV('Bonds (CP)'!B102/100, B$3, (1*B$4),1))</f>
        <v>0.87849364823781373</v>
      </c>
      <c r="C103" s="55">
        <f>(-PV(('Bonds (CP)'!C102-($A$2/100))/100, C$3, (1*C$4),1)--PV(('Bonds (CP)'!C102+($A$2/100))/100, C$3, (1*C$4),1))/(2*($A$2/10000)*-PV('Bonds (CP)'!C102/100, C$3, (1*C$4),1))</f>
        <v>2.6004713986555084</v>
      </c>
      <c r="D103" s="55">
        <f>(-PV(('Bonds (CP)'!D102-($A$2/100))/100, D$3, (1*D$4),1)--PV(('Bonds (CP)'!D102+($A$2/100))/100, D$3, (1*D$4),1))/(2*($A$2/10000)*-PV('Bonds (CP)'!D102/100, D$3, (1*D$4),1))</f>
        <v>4.186267068781711</v>
      </c>
      <c r="E103" s="55">
        <f>(-PV(('Bonds (CP)'!E102-($A$2/100))/100, E$3, (1*E$4),1)--PV(('Bonds (CP)'!E102+($A$2/100))/100, E$3, (1*E$4),1))/(2*($A$2/10000)*-PV('Bonds (CP)'!E102/100, E$3, (1*E$4),1))</f>
        <v>7.0728620431740969</v>
      </c>
      <c r="F103" s="55">
        <f>(-PV(('Bonds (CP)'!F102-($A$2/100))/100, F$3, (1*F$4),1)--PV(('Bonds (CP)'!F102+($A$2/100))/100, F$3, (1*F$4),1))/(2*($A$2/10000)*-PV('Bonds (CP)'!F102/100, F$3, (1*F$4),1))</f>
        <v>7.5306128455151127</v>
      </c>
      <c r="G103" s="17"/>
      <c r="H103" s="24">
        <v>45341</v>
      </c>
      <c r="I103" s="55">
        <f>DURATION($H103,$H103+365,I$4,'Bonds (CP)'!B102/100,1,0)</f>
        <v>0.99722222222222223</v>
      </c>
      <c r="J103" s="55">
        <f>DURATION($H103,$H103+(365*J$3),J$4,'Bonds (CP)'!C102/100,1,0)</f>
        <v>2.9284937956120984</v>
      </c>
      <c r="K103" s="55">
        <f>DURATION($H103,$H103+(365*K$3),K$4,'Bonds (CP)'!D102/100,1,0)</f>
        <v>4.6880668825246259</v>
      </c>
      <c r="L103" s="55">
        <f>DURATION($H103,$H103+(365*L$3),L$4,'Bonds (CP)'!E102/100,1,0)</f>
        <v>7.9143653690072284</v>
      </c>
      <c r="M103" s="55">
        <f>DURATION($H103,$H103+(365*M$3),M$4,'Bonds (CP)'!F102/100,1,0)</f>
        <v>8.5577140821529731</v>
      </c>
    </row>
    <row r="104" spans="1:13">
      <c r="A104" s="24">
        <v>45342</v>
      </c>
      <c r="B104" s="55">
        <f>(-PV(('Bonds (CP)'!B103-($A$2/100))/100, B$3, (1*B$4),1)--PV(('Bonds (CP)'!B103+($A$2/100))/100, B$3, (1*B$4),1))/(2*($A$2/10000)*-PV('Bonds (CP)'!B103/100, B$3, (1*B$4),1))</f>
        <v>0.87810791237681129</v>
      </c>
      <c r="C104" s="55">
        <f>(-PV(('Bonds (CP)'!C103-($A$2/100))/100, C$3, (1*C$4),1)--PV(('Bonds (CP)'!C103+($A$2/100))/100, C$3, (1*C$4),1))/(2*($A$2/10000)*-PV('Bonds (CP)'!C103/100, C$3, (1*C$4),1))</f>
        <v>2.6028689351961716</v>
      </c>
      <c r="D104" s="55">
        <f>(-PV(('Bonds (CP)'!D103-($A$2/100))/100, D$3, (1*D$4),1)--PV(('Bonds (CP)'!D103+($A$2/100))/100, D$3, (1*D$4),1))/(2*($A$2/10000)*-PV('Bonds (CP)'!D103/100, D$3, (1*D$4),1))</f>
        <v>4.1880352296186878</v>
      </c>
      <c r="E104" s="55">
        <f>(-PV(('Bonds (CP)'!E103-($A$2/100))/100, E$3, (1*E$4),1)--PV(('Bonds (CP)'!E103+($A$2/100))/100, E$3, (1*E$4),1))/(2*($A$2/10000)*-PV('Bonds (CP)'!E103/100, E$3, (1*E$4),1))</f>
        <v>7.0714399350200692</v>
      </c>
      <c r="F104" s="55">
        <f>(-PV(('Bonds (CP)'!F103-($A$2/100))/100, F$3, (1*F$4),1)--PV(('Bonds (CP)'!F103+($A$2/100))/100, F$3, (1*F$4),1))/(2*($A$2/10000)*-PV('Bonds (CP)'!F103/100, F$3, (1*F$4),1))</f>
        <v>7.5525195383907509</v>
      </c>
      <c r="G104" s="17"/>
      <c r="H104" s="24">
        <v>45342</v>
      </c>
      <c r="I104" s="55">
        <f>DURATION($H104,$H104+365,I$4,'Bonds (CP)'!B103/100,1,0)</f>
        <v>0.99722222222222223</v>
      </c>
      <c r="J104" s="55">
        <f>DURATION($H104,$H104+(365*J$3),J$4,'Bonds (CP)'!C103/100,1,0)</f>
        <v>2.928592761957149</v>
      </c>
      <c r="K104" s="55">
        <f>DURATION($H104,$H104+(365*K$3),K$4,'Bonds (CP)'!D103/100,1,0)</f>
        <v>4.6883731507534669</v>
      </c>
      <c r="L104" s="55">
        <f>DURATION($H104,$H104+(365*L$3),L$4,'Bonds (CP)'!E103/100,1,0)</f>
        <v>7.9134812298038035</v>
      </c>
      <c r="M104" s="55">
        <f>DURATION($H104,$H104+(365*M$3),M$4,'Bonds (CP)'!F103/100,1,0)</f>
        <v>8.5795100566679707</v>
      </c>
    </row>
    <row r="105" spans="1:13">
      <c r="A105" s="24">
        <v>45343</v>
      </c>
      <c r="B105" s="55">
        <f>(-PV(('Bonds (CP)'!B104-($A$2/100))/100, B$3, (1*B$4),1)--PV(('Bonds (CP)'!B104+($A$2/100))/100, B$3, (1*B$4),1))/(2*($A$2/10000)*-PV('Bonds (CP)'!B104/100, B$3, (1*B$4),1))</f>
        <v>0.87826216606167684</v>
      </c>
      <c r="C105" s="55">
        <f>(-PV(('Bonds (CP)'!C104-($A$2/100))/100, C$3, (1*C$4),1)--PV(('Bonds (CP)'!C104+($A$2/100))/100, C$3, (1*C$4),1))/(2*($A$2/10000)*-PV('Bonds (CP)'!C104/100, C$3, (1*C$4),1))</f>
        <v>2.6019094159918765</v>
      </c>
      <c r="D105" s="55">
        <f>(-PV(('Bonds (CP)'!D104-($A$2/100))/100, D$3, (1*D$4),1)--PV(('Bonds (CP)'!D104+($A$2/100))/100, D$3, (1*D$4),1))/(2*($A$2/10000)*-PV('Bonds (CP)'!D104/100, D$3, (1*D$4),1))</f>
        <v>4.1867090072822402</v>
      </c>
      <c r="E105" s="55">
        <f>(-PV(('Bonds (CP)'!E104-($A$2/100))/100, E$3, (1*E$4),1)--PV(('Bonds (CP)'!E104+($A$2/100))/100, E$3, (1*E$4),1))/(2*($A$2/10000)*-PV('Bonds (CP)'!E104/100, E$3, (1*E$4),1))</f>
        <v>7.0643305168022135</v>
      </c>
      <c r="F105" s="55">
        <f>(-PV(('Bonds (CP)'!F104-($A$2/100))/100, F$3, (1*F$4),1)--PV(('Bonds (CP)'!F104+($A$2/100))/100, F$3, (1*F$4),1))/(2*($A$2/10000)*-PV('Bonds (CP)'!F104/100, F$3, (1*F$4),1))</f>
        <v>7.5966227823016936</v>
      </c>
      <c r="G105" s="17"/>
      <c r="H105" s="24">
        <v>45343</v>
      </c>
      <c r="I105" s="55">
        <f>DURATION($H105,$H105+365,I$4,'Bonds (CP)'!B104/100,1,0)</f>
        <v>0.99722222222222234</v>
      </c>
      <c r="J105" s="55">
        <f>DURATION($H105,$H105+(365*J$3),J$4,'Bonds (CP)'!C104/100,1,0)</f>
        <v>2.9285531826523461</v>
      </c>
      <c r="K105" s="55">
        <f>DURATION($H105,$H105+(365*K$3),K$4,'Bonds (CP)'!D104/100,1,0)</f>
        <v>4.6881434683066159</v>
      </c>
      <c r="L105" s="55">
        <f>DURATION($H105,$H105+(365*L$3),L$4,'Bonds (CP)'!E104/100,1,0)</f>
        <v>7.9090575137239325</v>
      </c>
      <c r="M105" s="55">
        <f>DURATION($H105,$H105+(365*M$3),M$4,'Bonds (CP)'!F104/100,1,0)</f>
        <v>8.6233758566589334</v>
      </c>
    </row>
    <row r="106" spans="1:13">
      <c r="A106" s="24">
        <v>45344</v>
      </c>
      <c r="B106" s="55">
        <f>(-PV(('Bonds (CP)'!B105-($A$2/100))/100, B$3, (1*B$4),1)--PV(('Bonds (CP)'!B105+($A$2/100))/100, B$3, (1*B$4),1))/(2*($A$2/10000)*-PV('Bonds (CP)'!B105/100, B$3, (1*B$4),1))</f>
        <v>0.87741444085298304</v>
      </c>
      <c r="C106" s="55">
        <f>(-PV(('Bonds (CP)'!C105-($A$2/100))/100, C$3, (1*C$4),1)--PV(('Bonds (CP)'!C105+($A$2/100))/100, C$3, (1*C$4),1))/(2*($A$2/10000)*-PV('Bonds (CP)'!C105/100, C$3, (1*C$4),1))</f>
        <v>2.5985563931972271</v>
      </c>
      <c r="D106" s="55">
        <f>(-PV(('Bonds (CP)'!D105-($A$2/100))/100, D$3, (1*D$4),1)--PV(('Bonds (CP)'!D105+($A$2/100))/100, D$3, (1*D$4),1))/(2*($A$2/10000)*-PV('Bonds (CP)'!D105/100, D$3, (1*D$4),1))</f>
        <v>4.1844999923462662</v>
      </c>
      <c r="E106" s="55">
        <f>(-PV(('Bonds (CP)'!E105-($A$2/100))/100, E$3, (1*E$4),1)--PV(('Bonds (CP)'!E105+($A$2/100))/100, E$3, (1*E$4),1))/(2*($A$2/10000)*-PV('Bonds (CP)'!E105/100, E$3, (1*E$4),1))</f>
        <v>7.0714399350200692</v>
      </c>
      <c r="F106" s="55">
        <f>(-PV(('Bonds (CP)'!F105-($A$2/100))/100, F$3, (1*F$4),1)--PV(('Bonds (CP)'!F105+($A$2/100))/100, F$3, (1*F$4),1))/(2*($A$2/10000)*-PV('Bonds (CP)'!F105/100, F$3, (1*F$4),1))</f>
        <v>7.5855606278523133</v>
      </c>
      <c r="G106" s="17"/>
      <c r="H106" s="24">
        <v>45344</v>
      </c>
      <c r="I106" s="55">
        <f>DURATION($H106,$H106+365,I$4,'Bonds (CP)'!B105/100,1,0)</f>
        <v>0.99722222222222212</v>
      </c>
      <c r="J106" s="55">
        <f>DURATION($H106,$H106+(365*J$3),J$4,'Bonds (CP)'!C105/100,1,0)</f>
        <v>2.9284145791441958</v>
      </c>
      <c r="K106" s="55">
        <f>DURATION($H106,$H106+(365*K$3),K$4,'Bonds (CP)'!D105/100,1,0)</f>
        <v>4.6877604145570784</v>
      </c>
      <c r="L106" s="55">
        <f>DURATION($H106,$H106+(365*L$3),L$4,'Bonds (CP)'!E105/100,1,0)</f>
        <v>7.9134812298038035</v>
      </c>
      <c r="M106" s="55">
        <f>DURATION($H106,$H106+(365*M$3),M$4,'Bonds (CP)'!F105/100,1,0)</f>
        <v>8.6123750871604212</v>
      </c>
    </row>
    <row r="107" spans="1:13">
      <c r="A107" s="24">
        <v>45348</v>
      </c>
      <c r="B107" s="55">
        <f>(-PV(('Bonds (CP)'!B106-($A$2/100))/100, B$3, (1*B$4),1)--PV(('Bonds (CP)'!B106+($A$2/100))/100, B$3, (1*B$4),1))/(2*($A$2/10000)*-PV('Bonds (CP)'!B106/100, B$3, (1*B$4),1))</f>
        <v>0.87803080585343507</v>
      </c>
      <c r="C107" s="55">
        <f>(-PV(('Bonds (CP)'!C106-($A$2/100))/100, C$3, (1*C$4),1)--PV(('Bonds (CP)'!C106+($A$2/100))/100, C$3, (1*C$4),1))/(2*($A$2/10000)*-PV('Bonds (CP)'!C106/100, C$3, (1*C$4),1))</f>
        <v>2.5975998964296414</v>
      </c>
      <c r="D107" s="55">
        <f>(-PV(('Bonds (CP)'!D106-($A$2/100))/100, D$3, (1*D$4),1)--PV(('Bonds (CP)'!D106+($A$2/100))/100, D$3, (1*D$4),1))/(2*($A$2/10000)*-PV('Bonds (CP)'!D106/100, D$3, (1*D$4),1))</f>
        <v>4.1814102143823515</v>
      </c>
      <c r="E107" s="55">
        <f>(-PV(('Bonds (CP)'!E106-($A$2/100))/100, E$3, (1*E$4),1)--PV(('Bonds (CP)'!E106+($A$2/100))/100, E$3, (1*E$4),1))/(2*($A$2/10000)*-PV('Bonds (CP)'!E106/100, E$3, (1*E$4),1))</f>
        <v>7.0714399350200692</v>
      </c>
      <c r="F107" s="55">
        <f>(-PV(('Bonds (CP)'!F106-($A$2/100))/100, F$3, (1*F$4),1)--PV(('Bonds (CP)'!F106+($A$2/100))/100, F$3, (1*F$4),1))/(2*($A$2/10000)*-PV('Bonds (CP)'!F106/100, F$3, (1*F$4),1))</f>
        <v>7.6467038666511797</v>
      </c>
      <c r="G107" s="17"/>
      <c r="H107" s="24">
        <v>45348</v>
      </c>
      <c r="I107" s="55">
        <f>DURATION($H107,$H107+365,I$4,'Bonds (CP)'!B106/100,1,0)</f>
        <v>0.99722222222222223</v>
      </c>
      <c r="J107" s="55">
        <f>DURATION($H107,$H107+(365*J$3),J$4,'Bonds (CP)'!C106/100,1,0)</f>
        <v>2.9283749564501877</v>
      </c>
      <c r="K107" s="55">
        <f>DURATION($H107,$H107+(365*K$3),K$4,'Bonds (CP)'!D106/100,1,0)</f>
        <v>4.6872236149371762</v>
      </c>
      <c r="L107" s="55">
        <f>DURATION($H107,$H107+(365*L$3),L$4,'Bonds (CP)'!E106/100,1,0)</f>
        <v>7.9134812298038035</v>
      </c>
      <c r="M107" s="55">
        <f>DURATION($H107,$H107+(365*M$3),M$4,'Bonds (CP)'!F106/100,1,0)</f>
        <v>8.6731636834668393</v>
      </c>
    </row>
    <row r="108" spans="1:13">
      <c r="A108" s="24">
        <v>45349</v>
      </c>
      <c r="B108" s="55">
        <f>(-PV(('Bonds (CP)'!B107-($A$2/100))/100, B$3, (1*B$4),1)--PV(('Bonds (CP)'!B107+($A$2/100))/100, B$3, (1*B$4),1))/(2*($A$2/10000)*-PV('Bonds (CP)'!B107/100, B$3, (1*B$4),1))</f>
        <v>0.87749143914593897</v>
      </c>
      <c r="C108" s="55">
        <f>(-PV(('Bonds (CP)'!C107-($A$2/100))/100, C$3, (1*C$4),1)--PV(('Bonds (CP)'!C107+($A$2/100))/100, C$3, (1*C$4),1))/(2*($A$2/10000)*-PV('Bonds (CP)'!C107/100, C$3, (1*C$4),1))</f>
        <v>2.5983172061828324</v>
      </c>
      <c r="D108" s="55">
        <f>(-PV(('Bonds (CP)'!D107-($A$2/100))/100, D$3, (1*D$4),1)--PV(('Bonds (CP)'!D107+($A$2/100))/100, D$3, (1*D$4),1))/(2*($A$2/10000)*-PV('Bonds (CP)'!D107/100, D$3, (1*D$4),1))</f>
        <v>4.1814102143823515</v>
      </c>
      <c r="E108" s="55">
        <f>(-PV(('Bonds (CP)'!E107-($A$2/100))/100, E$3, (1*E$4),1)--PV(('Bonds (CP)'!E107+($A$2/100))/100, E$3, (1*E$4),1))/(2*($A$2/10000)*-PV('Bonds (CP)'!E107/100, E$3, (1*E$4),1))</f>
        <v>7.0643305168022135</v>
      </c>
      <c r="F108" s="55">
        <f>(-PV(('Bonds (CP)'!F107-($A$2/100))/100, F$3, (1*F$4),1)--PV(('Bonds (CP)'!F107+($A$2/100))/100, F$3, (1*F$4),1))/(2*($A$2/10000)*-PV('Bonds (CP)'!F107/100, F$3, (1*F$4),1))</f>
        <v>7.5855606278523133</v>
      </c>
      <c r="G108" s="17"/>
      <c r="H108" s="24">
        <v>45349</v>
      </c>
      <c r="I108" s="55">
        <f>DURATION($H108,$H108+365,I$4,'Bonds (CP)'!B107/100,1,0)</f>
        <v>0.99722222222222234</v>
      </c>
      <c r="J108" s="55">
        <f>DURATION($H108,$H108+(365*J$3),J$4,'Bonds (CP)'!C107/100,1,0)</f>
        <v>2.9284046743743475</v>
      </c>
      <c r="K108" s="55">
        <f>DURATION($H108,$H108+(365*K$3),K$4,'Bonds (CP)'!D107/100,1,0)</f>
        <v>4.6872236149371762</v>
      </c>
      <c r="L108" s="55">
        <f>DURATION($H108,$H108+(365*L$3),L$4,'Bonds (CP)'!E107/100,1,0)</f>
        <v>7.9090575137239325</v>
      </c>
      <c r="M108" s="55">
        <f>DURATION($H108,$H108+(365*M$3),M$4,'Bonds (CP)'!F107/100,1,0)</f>
        <v>8.6123750871604212</v>
      </c>
    </row>
    <row r="109" spans="1:13">
      <c r="A109" s="24">
        <v>45350</v>
      </c>
      <c r="B109" s="55">
        <f>(-PV(('Bonds (CP)'!B108-($A$2/100))/100, B$3, (1*B$4),1)--PV(('Bonds (CP)'!B108+($A$2/100))/100, B$3, (1*B$4),1))/(2*($A$2/10000)*-PV('Bonds (CP)'!B108/100, B$3, (1*B$4),1))</f>
        <v>0.87787663342695599</v>
      </c>
      <c r="C109" s="55">
        <f>(-PV(('Bonds (CP)'!C108-($A$2/100))/100, C$3, (1*C$4),1)--PV(('Bonds (CP)'!C108+($A$2/100))/100, C$3, (1*C$4),1))/(2*($A$2/10000)*-PV('Bonds (CP)'!C108/100, C$3, (1*C$4),1))</f>
        <v>2.5987956221118012</v>
      </c>
      <c r="D109" s="55">
        <f>(-PV(('Bonds (CP)'!D108-($A$2/100))/100, D$3, (1*D$4),1)--PV(('Bonds (CP)'!D108+($A$2/100))/100, D$3, (1*D$4),1))/(2*($A$2/10000)*-PV('Bonds (CP)'!D108/100, D$3, (1*D$4),1))</f>
        <v>4.1814102143823515</v>
      </c>
      <c r="E109" s="55">
        <f>(-PV(('Bonds (CP)'!E108-($A$2/100))/100, E$3, (1*E$4),1)--PV(('Bonds (CP)'!E108+($A$2/100))/100, E$3, (1*E$4),1))/(2*($A$2/10000)*-PV('Bonds (CP)'!E108/100, E$3, (1*E$4),1))</f>
        <v>7.0600657659469359</v>
      </c>
      <c r="F109" s="55">
        <f>(-PV(('Bonds (CP)'!F108-($A$2/100))/100, F$3, (1*F$4),1)--PV(('Bonds (CP)'!F108+($A$2/100))/100, F$3, (1*F$4),1))/(2*($A$2/10000)*-PV('Bonds (CP)'!F108/100, F$3, (1*F$4),1))</f>
        <v>7.6021629703765479</v>
      </c>
      <c r="G109" s="17"/>
      <c r="H109" s="24">
        <v>45350</v>
      </c>
      <c r="I109" s="55">
        <f>DURATION($H109,$H109+365,I$4,'Bonds (CP)'!B108/100,1,0)</f>
        <v>0.99722222222222245</v>
      </c>
      <c r="J109" s="55">
        <f>DURATION($H109,$H109+(365*J$3),J$4,'Bonds (CP)'!C108/100,1,0)</f>
        <v>2.9284244833115709</v>
      </c>
      <c r="K109" s="55">
        <f>DURATION($H109,$H109+(365*K$3),K$4,'Bonds (CP)'!D108/100,1,0)</f>
        <v>4.6872236149371762</v>
      </c>
      <c r="L109" s="55">
        <f>DURATION($H109,$H109+(365*L$3),L$4,'Bonds (CP)'!E108/100,1,0)</f>
        <v>7.9064008711200877</v>
      </c>
      <c r="M109" s="55">
        <f>DURATION($H109,$H109+(365*M$3),M$4,'Bonds (CP)'!F108/100,1,0)</f>
        <v>8.6288848410356813</v>
      </c>
    </row>
    <row r="110" spans="1:13">
      <c r="A110" s="24">
        <v>45351</v>
      </c>
      <c r="B110" s="55">
        <f>(-PV(('Bonds (CP)'!B109-($A$2/100))/100, B$3, (1*B$4),1)--PV(('Bonds (CP)'!B109+($A$2/100))/100, B$3, (1*B$4),1))/(2*($A$2/10000)*-PV('Bonds (CP)'!B109/100, B$3, (1*B$4),1))</f>
        <v>0.88050495059606149</v>
      </c>
      <c r="C110" s="55">
        <f>(-PV(('Bonds (CP)'!C109-($A$2/100))/100, C$3, (1*C$4),1)--PV(('Bonds (CP)'!C109+($A$2/100))/100, C$3, (1*C$4),1))/(2*($A$2/10000)*-PV('Bonds (CP)'!C109/100, C$3, (1*C$4),1))</f>
        <v>2.5987956221118012</v>
      </c>
      <c r="D110" s="55">
        <f>(-PV(('Bonds (CP)'!D109-($A$2/100))/100, D$3, (1*D$4),1)--PV(('Bonds (CP)'!D109+($A$2/100))/100, D$3, (1*D$4),1))/(2*($A$2/10000)*-PV('Bonds (CP)'!D109/100, D$3, (1*D$4),1))</f>
        <v>4.1774425070809498</v>
      </c>
      <c r="E110" s="55">
        <f>(-PV(('Bonds (CP)'!E109-($A$2/100))/100, E$3, (1*E$4),1)--PV(('Bonds (CP)'!E109+($A$2/100))/100, E$3, (1*E$4),1))/(2*($A$2/10000)*-PV('Bonds (CP)'!E109/100, E$3, (1*E$4),1))</f>
        <v>7.0558016920182878</v>
      </c>
      <c r="F110" s="55">
        <f>(-PV(('Bonds (CP)'!F109-($A$2/100))/100, F$3, (1*F$4),1)--PV(('Bonds (CP)'!F109+($A$2/100))/100, F$3, (1*F$4),1))/(2*($A$2/10000)*-PV('Bonds (CP)'!F109/100, F$3, (1*F$4),1))</f>
        <v>7.9046317164495621</v>
      </c>
      <c r="G110" s="17"/>
      <c r="H110" s="24">
        <v>45351</v>
      </c>
      <c r="I110" s="55">
        <f>DURATION($H110,$H110+365,I$4,'Bonds (CP)'!B109/100,1,0)</f>
        <v>1</v>
      </c>
      <c r="J110" s="55">
        <f>DURATION($H110,$H110+(365*J$3),J$4,'Bonds (CP)'!C109/100,1,0)</f>
        <v>2.9312022610893487</v>
      </c>
      <c r="K110" s="55">
        <f>DURATION($H110,$H110+(365*K$3),K$4,'Bonds (CP)'!D109/100,1,0)</f>
        <v>4.6865325449325104</v>
      </c>
      <c r="L110" s="55">
        <f>DURATION($H110,$H110+(365*L$3),L$4,'Bonds (CP)'!E109/100,1,0)</f>
        <v>7.9037424216446626</v>
      </c>
      <c r="M110" s="55">
        <f>DURATION($H110,$H110+(365*M$3),M$4,'Bonds (CP)'!F109/100,1,0)</f>
        <v>8.9291799198449926</v>
      </c>
    </row>
    <row r="111" spans="1:13">
      <c r="A111" s="24">
        <v>45352</v>
      </c>
      <c r="B111" s="55">
        <f>(-PV(('Bonds (CP)'!B110-($A$2/100))/100, B$3, (1*B$4),1)--PV(('Bonds (CP)'!B110+($A$2/100))/100, B$3, (1*B$4),1))/(2*($A$2/10000)*-PV('Bonds (CP)'!B110/100, B$3, (1*B$4),1))</f>
        <v>0.87887972316655605</v>
      </c>
      <c r="C111" s="55">
        <f>(-PV(('Bonds (CP)'!C110-($A$2/100))/100, C$3, (1*C$4),1)--PV(('Bonds (CP)'!C110+($A$2/100))/100, C$3, (1*C$4),1))/(2*($A$2/10000)*-PV('Bonds (CP)'!C110/100, C$3, (1*C$4),1))</f>
        <v>2.6014299087732269</v>
      </c>
      <c r="D111" s="55">
        <f>(-PV(('Bonds (CP)'!D110-($A$2/100))/100, D$3, (1*D$4),1)--PV(('Bonds (CP)'!D110+($A$2/100))/100, D$3, (1*D$4),1))/(2*($A$2/10000)*-PV('Bonds (CP)'!D110/100, D$3, (1*D$4),1))</f>
        <v>4.1840583925370316</v>
      </c>
      <c r="E111" s="55">
        <f>(-PV(('Bonds (CP)'!E110-($A$2/100))/100, E$3, (1*E$4),1)--PV(('Bonds (CP)'!E110+($A$2/100))/100, E$3, (1*E$4),1))/(2*($A$2/10000)*-PV('Bonds (CP)'!E110/100, E$3, (1*E$4),1))</f>
        <v>7.0572229746857253</v>
      </c>
      <c r="F111" s="55">
        <f>(-PV(('Bonds (CP)'!F110-($A$2/100))/100, F$3, (1*F$4),1)--PV(('Bonds (CP)'!F110+($A$2/100))/100, F$3, (1*F$4),1))/(2*($A$2/10000)*-PV('Bonds (CP)'!F110/100, F$3, (1*F$4),1))</f>
        <v>7.5855606278523133</v>
      </c>
      <c r="G111" s="17"/>
      <c r="H111" s="24">
        <v>45352</v>
      </c>
      <c r="I111" s="55">
        <f>DURATION($H111,$H111+365,I$4,'Bonds (CP)'!B110/100,1,0)</f>
        <v>1</v>
      </c>
      <c r="J111" s="55">
        <f>DURATION($H111,$H111+(365*J$3),J$4,'Bonds (CP)'!C110/100,1,0)</f>
        <v>2.9313111671609366</v>
      </c>
      <c r="K111" s="55">
        <f>DURATION($H111,$H111+(365*K$3),K$4,'Bonds (CP)'!D110/100,1,0)</f>
        <v>4.6904615441316322</v>
      </c>
      <c r="L111" s="55">
        <f>DURATION($H111,$H111+(365*L$3),L$4,'Bonds (CP)'!E110/100,1,0)</f>
        <v>7.9018509943114523</v>
      </c>
      <c r="M111" s="55">
        <f>DURATION($H111,$H111+(365*M$3),M$4,'Bonds (CP)'!F110/100,1,0)</f>
        <v>8.6095973093826448</v>
      </c>
    </row>
    <row r="112" spans="1:13">
      <c r="A112" s="24">
        <v>45355</v>
      </c>
      <c r="B112" s="55">
        <f>(-PV(('Bonds (CP)'!B111-($A$2/100))/100, B$3, (1*B$4),1)--PV(('Bonds (CP)'!B111+($A$2/100))/100, B$3, (1*B$4),1))/(2*($A$2/10000)*-PV('Bonds (CP)'!B111/100, B$3, (1*B$4),1))</f>
        <v>0.87803080585343507</v>
      </c>
      <c r="C112" s="55">
        <f>(-PV(('Bonds (CP)'!C111-($A$2/100))/100, C$3, (1*C$4),1)--PV(('Bonds (CP)'!C111+($A$2/100))/100, C$3, (1*C$4),1))/(2*($A$2/10000)*-PV('Bonds (CP)'!C111/100, C$3, (1*C$4),1))</f>
        <v>2.597360876904808</v>
      </c>
      <c r="D112" s="55">
        <f>(-PV(('Bonds (CP)'!D111-($A$2/100))/100, D$3, (1*D$4),1)--PV(('Bonds (CP)'!D111+($A$2/100))/100, D$3, (1*D$4),1))/(2*($A$2/10000)*-PV('Bonds (CP)'!D111/100, D$3, (1*D$4),1))</f>
        <v>4.1721607217902212</v>
      </c>
      <c r="E112" s="55">
        <f>(-PV(('Bonds (CP)'!E111-($A$2/100))/100, E$3, (1*E$4),1)--PV(('Bonds (CP)'!E111+($A$2/100))/100, E$3, (1*E$4),1))/(2*($A$2/10000)*-PV('Bonds (CP)'!E111/100, E$3, (1*E$4),1))</f>
        <v>7.0330714605587978</v>
      </c>
      <c r="F112" s="55">
        <f>(-PV(('Bonds (CP)'!F111-($A$2/100))/100, F$3, (1*F$4),1)--PV(('Bonds (CP)'!F111+($A$2/100))/100, F$3, (1*F$4),1))/(2*($A$2/10000)*-PV('Bonds (CP)'!F111/100, F$3, (1*F$4),1))</f>
        <v>7.652298985614844</v>
      </c>
      <c r="G112" s="17"/>
      <c r="H112" s="24">
        <v>45355</v>
      </c>
      <c r="I112" s="55">
        <f>DURATION($H112,$H112+365,I$4,'Bonds (CP)'!B111/100,1,0)</f>
        <v>1</v>
      </c>
      <c r="J112" s="55">
        <f>DURATION($H112,$H112+(365*J$3),J$4,'Bonds (CP)'!C111/100,1,0)</f>
        <v>2.9311428270484479</v>
      </c>
      <c r="K112" s="55">
        <f>DURATION($H112,$H112+(365*K$3),K$4,'Bonds (CP)'!D111/100,1,0)</f>
        <v>4.6883873223426713</v>
      </c>
      <c r="L112" s="55">
        <f>DURATION($H112,$H112+(365*L$3),L$4,'Bonds (CP)'!E111/100,1,0)</f>
        <v>7.8923113829562146</v>
      </c>
      <c r="M112" s="55">
        <f>DURATION($H112,$H112+(365*M$3),M$4,'Bonds (CP)'!F111/100,1,0)</f>
        <v>8.6759466971650401</v>
      </c>
    </row>
    <row r="113" spans="1:13">
      <c r="A113" s="24">
        <v>45356</v>
      </c>
      <c r="B113" s="55">
        <f>(-PV(('Bonds (CP)'!B112-($A$2/100))/100, B$3, (1*B$4),1)--PV(('Bonds (CP)'!B112+($A$2/100))/100, B$3, (1*B$4),1))/(2*($A$2/10000)*-PV('Bonds (CP)'!B112/100, B$3, (1*B$4),1))</f>
        <v>0.87749143914593897</v>
      </c>
      <c r="C113" s="55">
        <f>(-PV(('Bonds (CP)'!C112-($A$2/100))/100, C$3, (1*C$4),1)--PV(('Bonds (CP)'!C112+($A$2/100))/100, C$3, (1*C$4),1))/(2*($A$2/10000)*-PV('Bonds (CP)'!C112/100, C$3, (1*C$4),1))</f>
        <v>2.5968829633778219</v>
      </c>
      <c r="D113" s="55">
        <f>(-PV(('Bonds (CP)'!D112-($A$2/100))/100, D$3, (1*D$4),1)--PV(('Bonds (CP)'!D112+($A$2/100))/100, D$3, (1*D$4),1))/(2*($A$2/10000)*-PV('Bonds (CP)'!D112/100, D$3, (1*D$4),1))</f>
        <v>4.1708417884516154</v>
      </c>
      <c r="E113" s="55">
        <f>(-PV(('Bonds (CP)'!E112-($A$2/100))/100, E$3, (1*E$4),1)--PV(('Bonds (CP)'!E112+($A$2/100))/100, E$3, (1*E$4),1))/(2*($A$2/10000)*-PV('Bonds (CP)'!E112/100, E$3, (1*E$4),1))</f>
        <v>7.0146175200625809</v>
      </c>
      <c r="F113" s="55">
        <f>(-PV(('Bonds (CP)'!F112-($A$2/100))/100, F$3, (1*F$4),1)--PV(('Bonds (CP)'!F112+($A$2/100))/100, F$3, (1*F$4),1))/(2*($A$2/10000)*-PV('Bonds (CP)'!F112/100, F$3, (1*F$4),1))</f>
        <v>7.7483585506304555</v>
      </c>
      <c r="G113" s="17"/>
      <c r="H113" s="24">
        <v>45356</v>
      </c>
      <c r="I113" s="55">
        <f>DURATION($H113,$H113+365,I$4,'Bonds (CP)'!B112/100,1,0)</f>
        <v>1</v>
      </c>
      <c r="J113" s="55">
        <f>DURATION($H113,$H113+(365*J$3),J$4,'Bonds (CP)'!C112/100,1,0)</f>
        <v>2.9311230108823478</v>
      </c>
      <c r="K113" s="55">
        <f>DURATION($H113,$H113+(365*K$3),K$4,'Bonds (CP)'!D112/100,1,0)</f>
        <v>4.6881562911837547</v>
      </c>
      <c r="L113" s="55">
        <f>DURATION($H113,$H113+(365*L$3),L$4,'Bonds (CP)'!E112/100,1,0)</f>
        <v>7.8807291718629333</v>
      </c>
      <c r="M113" s="55">
        <f>DURATION($H113,$H113+(365*M$3),M$4,'Bonds (CP)'!F112/100,1,0)</f>
        <v>8.7713676980398247</v>
      </c>
    </row>
    <row r="114" spans="1:13">
      <c r="A114" s="24">
        <v>45357</v>
      </c>
      <c r="B114" s="55">
        <f>(-PV(('Bonds (CP)'!B113-($A$2/100))/100, B$3, (1*B$4),1)--PV(('Bonds (CP)'!B113+($A$2/100))/100, B$3, (1*B$4),1))/(2*($A$2/10000)*-PV('Bonds (CP)'!B113/100, B$3, (1*B$4),1))</f>
        <v>0.87756845095523062</v>
      </c>
      <c r="C114" s="55">
        <f>(-PV(('Bonds (CP)'!C113-($A$2/100))/100, C$3, (1*C$4),1)--PV(('Bonds (CP)'!C113+($A$2/100))/100, C$3, (1*C$4),1))/(2*($A$2/10000)*-PV('Bonds (CP)'!C113/100, C$3, (1*C$4),1))</f>
        <v>2.5947344214323156</v>
      </c>
      <c r="D114" s="55">
        <f>(-PV(('Bonds (CP)'!D113-($A$2/100))/100, D$3, (1*D$4),1)--PV(('Bonds (CP)'!D113+($A$2/100))/100, D$3, (1*D$4),1))/(2*($A$2/10000)*-PV('Bonds (CP)'!D113/100, D$3, (1*D$4),1))</f>
        <v>4.1664497049764835</v>
      </c>
      <c r="E114" s="55">
        <f>(-PV(('Bonds (CP)'!E113-($A$2/100))/100, E$3, (1*E$4),1)--PV(('Bonds (CP)'!E113+($A$2/100))/100, E$3, (1*E$4),1))/(2*($A$2/10000)*-PV('Bonds (CP)'!E113/100, E$3, (1*E$4),1))</f>
        <v>7.0061047015160076</v>
      </c>
      <c r="F114" s="55">
        <f>(-PV(('Bonds (CP)'!F113-($A$2/100))/100, F$3, (1*F$4),1)--PV(('Bonds (CP)'!F113+($A$2/100))/100, F$3, (1*F$4),1))/(2*($A$2/10000)*-PV('Bonds (CP)'!F113/100, F$3, (1*F$4),1))</f>
        <v>7.8928979685988399</v>
      </c>
      <c r="G114" s="17"/>
      <c r="H114" s="24">
        <v>45357</v>
      </c>
      <c r="I114" s="55">
        <f>DURATION($H114,$H114+365,I$4,'Bonds (CP)'!B113/100,1,0)</f>
        <v>1</v>
      </c>
      <c r="J114" s="55">
        <f>DURATION($H114,$H114+(365*J$3),J$4,'Bonds (CP)'!C113/100,1,0)</f>
        <v>2.9310338083227299</v>
      </c>
      <c r="K114" s="55">
        <f>DURATION($H114,$H114+(365*K$3),K$4,'Bonds (CP)'!D113/100,1,0)</f>
        <v>4.6873853752006251</v>
      </c>
      <c r="L114" s="55">
        <f>DURATION($H114,$H114+(365*L$3),L$4,'Bonds (CP)'!E113/100,1,0)</f>
        <v>7.8753722408577005</v>
      </c>
      <c r="M114" s="55">
        <f>DURATION($H114,$H114+(365*M$3),M$4,'Bonds (CP)'!F113/100,1,0)</f>
        <v>8.9147700444472751</v>
      </c>
    </row>
    <row r="115" spans="1:13">
      <c r="A115" s="24">
        <v>45358</v>
      </c>
      <c r="B115" s="55">
        <f>(-PV(('Bonds (CP)'!B114-($A$2/100))/100, B$3, (1*B$4),1)--PV(('Bonds (CP)'!B114+($A$2/100))/100, B$3, (1*B$4),1))/(2*($A$2/10000)*-PV('Bonds (CP)'!B114/100, B$3, (1*B$4),1))</f>
        <v>0.87702965200873839</v>
      </c>
      <c r="C115" s="55">
        <f>(-PV(('Bonds (CP)'!C114-($A$2/100))/100, C$3, (1*C$4),1)--PV(('Bonds (CP)'!C114+($A$2/100))/100, C$3, (1*C$4),1))/(2*($A$2/10000)*-PV('Bonds (CP)'!C114/100, C$3, (1*C$4),1))</f>
        <v>2.5952115828555016</v>
      </c>
      <c r="D115" s="55">
        <f>(-PV(('Bonds (CP)'!D114-($A$2/100))/100, D$3, (1*D$4),1)--PV(('Bonds (CP)'!D114+($A$2/100))/100, D$3, (1*D$4),1))/(2*($A$2/10000)*-PV('Bonds (CP)'!D114/100, D$3, (1*D$4),1))</f>
        <v>4.1677666261874258</v>
      </c>
      <c r="E115" s="55">
        <f>(-PV(('Bonds (CP)'!E114-($A$2/100))/100, E$3, (1*E$4),1)--PV(('Bonds (CP)'!E114+($A$2/100))/100, E$3, (1*E$4),1))/(2*($A$2/10000)*-PV('Bonds (CP)'!E114/100, E$3, (1*E$4),1))</f>
        <v>6.9961766031728914</v>
      </c>
      <c r="F115" s="55">
        <f>(-PV(('Bonds (CP)'!F114-($A$2/100))/100, F$3, (1*F$4),1)--PV(('Bonds (CP)'!F114+($A$2/100))/100, F$3, (1*F$4),1))/(2*($A$2/10000)*-PV('Bonds (CP)'!F114/100, F$3, (1*F$4),1))</f>
        <v>8.05346728322011</v>
      </c>
      <c r="G115" s="17"/>
      <c r="H115" s="24">
        <v>45358</v>
      </c>
      <c r="I115" s="55">
        <f>DURATION($H115,$H115+365,I$4,'Bonds (CP)'!B114/100,1,0)</f>
        <v>1</v>
      </c>
      <c r="J115" s="55">
        <f>DURATION($H115,$H115+(365*J$3),J$4,'Bonds (CP)'!C114/100,1,0)</f>
        <v>2.9310536353291532</v>
      </c>
      <c r="K115" s="55">
        <f>DURATION($H115,$H115+(365*K$3),K$4,'Bonds (CP)'!D114/100,1,0)</f>
        <v>4.6876167811937126</v>
      </c>
      <c r="L115" s="55">
        <f>DURATION($H115,$H115+(365*L$3),L$4,'Bonds (CP)'!E114/100,1,0)</f>
        <v>7.8691135070000184</v>
      </c>
      <c r="M115" s="55">
        <f>DURATION($H115,$H115+(365*M$3),M$4,'Bonds (CP)'!F114/100,1,0)</f>
        <v>9.0793813916916672</v>
      </c>
    </row>
    <row r="116" spans="1:13">
      <c r="A116" s="24">
        <v>45362</v>
      </c>
      <c r="B116" s="55">
        <f>(-PV(('Bonds (CP)'!B115-($A$2/100))/100, B$3, (1*B$4),1)--PV(('Bonds (CP)'!B115+($A$2/100))/100, B$3, (1*B$4),1))/(2*($A$2/10000)*-PV('Bonds (CP)'!B115/100, B$3, (1*B$4),1))</f>
        <v>0.87710658277336906</v>
      </c>
      <c r="C116" s="55">
        <f>(-PV(('Bonds (CP)'!C115-($A$2/100))/100, C$3, (1*C$4),1)--PV(('Bonds (CP)'!C115+($A$2/100))/100, C$3, (1*C$4),1))/(2*($A$2/10000)*-PV('Bonds (CP)'!C115/100, C$3, (1*C$4),1))</f>
        <v>2.5954502261786749</v>
      </c>
      <c r="D116" s="55">
        <f>(-PV(('Bonds (CP)'!D115-($A$2/100))/100, D$3, (1*D$4),1)--PV(('Bonds (CP)'!D115+($A$2/100))/100, D$3, (1*D$4),1))/(2*($A$2/10000)*-PV('Bonds (CP)'!D115/100, D$3, (1*D$4),1))</f>
        <v>4.1673275854671905</v>
      </c>
      <c r="E116" s="55">
        <f>(-PV(('Bonds (CP)'!E115-($A$2/100))/100, E$3, (1*E$4),1)--PV(('Bonds (CP)'!E115+($A$2/100))/100, E$3, (1*E$4),1))/(2*($A$2/10000)*-PV('Bonds (CP)'!E115/100, E$3, (1*E$4),1))</f>
        <v>6.997594669921293</v>
      </c>
      <c r="F116" s="55">
        <f>(-PV(('Bonds (CP)'!F115-($A$2/100))/100, F$3, (1*F$4),1)--PV(('Bonds (CP)'!F115+($A$2/100))/100, F$3, (1*F$4),1))/(2*($A$2/10000)*-PV('Bonds (CP)'!F115/100, F$3, (1*F$4),1))</f>
        <v>8.0776559771481455</v>
      </c>
      <c r="G116" s="17"/>
      <c r="H116" s="24">
        <v>45362</v>
      </c>
      <c r="I116" s="55">
        <f>DURATION($H116,$H116+365,I$4,'Bonds (CP)'!B115/100,1,0)</f>
        <v>1</v>
      </c>
      <c r="J116" s="55">
        <f>DURATION($H116,$H116+(365*J$3),J$4,'Bonds (CP)'!C115/100,1,0)</f>
        <v>2.9310635479291314</v>
      </c>
      <c r="K116" s="55">
        <f>DURATION($H116,$H116+(365*K$3),K$4,'Bonds (CP)'!D115/100,1,0)</f>
        <v>4.6875396583584674</v>
      </c>
      <c r="L116" s="55">
        <f>DURATION($H116,$H116+(365*L$3),L$4,'Bonds (CP)'!E115/100,1,0)</f>
        <v>7.8700082029122287</v>
      </c>
      <c r="M116" s="55">
        <f>DURATION($H116,$H116+(365*M$3),M$4,'Bonds (CP)'!F115/100,1,0)</f>
        <v>9.1033191012946713</v>
      </c>
    </row>
    <row r="117" spans="1:13">
      <c r="A117" s="24">
        <v>45363</v>
      </c>
      <c r="B117" s="55">
        <f>(-PV(('Bonds (CP)'!B116-($A$2/100))/100, B$3, (1*B$4),1)--PV(('Bonds (CP)'!B116+($A$2/100))/100, B$3, (1*B$4),1))/(2*($A$2/10000)*-PV('Bonds (CP)'!B116/100, B$3, (1*B$4),1))</f>
        <v>0.87718352703655289</v>
      </c>
      <c r="C117" s="55">
        <f>(-PV(('Bonds (CP)'!C116-($A$2/100))/100, C$3, (1*C$4),1)--PV(('Bonds (CP)'!C116+($A$2/100))/100, C$3, (1*C$4),1))/(2*($A$2/10000)*-PV('Bonds (CP)'!C116/100, C$3, (1*C$4),1))</f>
        <v>2.593303938150807</v>
      </c>
      <c r="D117" s="55">
        <f>(-PV(('Bonds (CP)'!D116-($A$2/100))/100, D$3, (1*D$4),1)--PV(('Bonds (CP)'!D116+($A$2/100))/100, D$3, (1*D$4),1))/(2*($A$2/10000)*-PV('Bonds (CP)'!D116/100, D$3, (1*D$4),1))</f>
        <v>4.1646947472862346</v>
      </c>
      <c r="E117" s="55">
        <f>(-PV(('Bonds (CP)'!E116-($A$2/100))/100, E$3, (1*E$4),1)--PV(('Bonds (CP)'!E116+($A$2/100))/100, E$3, (1*E$4),1))/(2*($A$2/10000)*-PV('Bonds (CP)'!E116/100, E$3, (1*E$4),1))</f>
        <v>6.9947586142544065</v>
      </c>
      <c r="F117" s="55">
        <f>(-PV(('Bonds (CP)'!F116-($A$2/100))/100, F$3, (1*F$4),1)--PV(('Bonds (CP)'!F116+($A$2/100))/100, F$3, (1*F$4),1))/(2*($A$2/10000)*-PV('Bonds (CP)'!F116/100, F$3, (1*F$4),1))</f>
        <v>8.0353940553596477</v>
      </c>
      <c r="G117" s="17"/>
      <c r="H117" s="24">
        <v>45363</v>
      </c>
      <c r="I117" s="55">
        <f>DURATION($H117,$H117+365,I$4,'Bonds (CP)'!B116/100,1,0)</f>
        <v>1</v>
      </c>
      <c r="J117" s="55">
        <f>DURATION($H117,$H117+(365*J$3),J$4,'Bonds (CP)'!C116/100,1,0)</f>
        <v>2.9309743128533294</v>
      </c>
      <c r="K117" s="55">
        <f>DURATION($H117,$H117+(365*K$3),K$4,'Bonds (CP)'!D116/100,1,0)</f>
        <v>4.6870766589279835</v>
      </c>
      <c r="L117" s="55">
        <f>DURATION($H117,$H117+(365*L$3),L$4,'Bonds (CP)'!E116/100,1,0)</f>
        <v>7.8682186143034292</v>
      </c>
      <c r="M117" s="55">
        <f>DURATION($H117,$H117+(365*M$3),M$4,'Bonds (CP)'!F116/100,1,0)</f>
        <v>9.0614917552986487</v>
      </c>
    </row>
    <row r="118" spans="1:13">
      <c r="A118" s="24">
        <v>45364</v>
      </c>
      <c r="B118" s="55">
        <f>(-PV(('Bonds (CP)'!B117-($A$2/100))/100, B$3, (1*B$4),1)--PV(('Bonds (CP)'!B117+($A$2/100))/100, B$3, (1*B$4),1))/(2*($A$2/10000)*-PV('Bonds (CP)'!B117/100, B$3, (1*B$4),1))</f>
        <v>0.87626108600219654</v>
      </c>
      <c r="C118" s="55">
        <f>(-PV(('Bonds (CP)'!C117-($A$2/100))/100, C$3, (1*C$4),1)--PV(('Bonds (CP)'!C117+($A$2/100))/100, C$3, (1*C$4),1))/(2*($A$2/10000)*-PV('Bonds (CP)'!C117/100, C$3, (1*C$4),1))</f>
        <v>2.5909231306712259</v>
      </c>
      <c r="D118" s="55">
        <f>(-PV(('Bonds (CP)'!D117-($A$2/100))/100, D$3, (1*D$4),1)--PV(('Bonds (CP)'!D117+($A$2/100))/100, D$3, (1*D$4),1))/(2*($A$2/10000)*-PV('Bonds (CP)'!D117/100, D$3, (1*D$4),1))</f>
        <v>4.1607500032375651</v>
      </c>
      <c r="E118" s="55">
        <f>(-PV(('Bonds (CP)'!E117-($A$2/100))/100, E$3, (1*E$4),1)--PV(('Bonds (CP)'!E117+($A$2/100))/100, E$3, (1*E$4),1))/(2*($A$2/10000)*-PV('Bonds (CP)'!E117/100, E$3, (1*E$4),1))</f>
        <v>6.9919228701451033</v>
      </c>
      <c r="F118" s="55">
        <f>(-PV(('Bonds (CP)'!F117-($A$2/100))/100, F$3, (1*F$4),1)--PV(('Bonds (CP)'!F117+($A$2/100))/100, F$3, (1*F$4),1))/(2*($A$2/10000)*-PV('Bonds (CP)'!F117/100, F$3, (1*F$4),1))</f>
        <v>7.9222801286431777</v>
      </c>
      <c r="G118" s="17"/>
      <c r="H118" s="24">
        <v>45364</v>
      </c>
      <c r="I118" s="55">
        <f>DURATION($H118,$H118+365,I$4,'Bonds (CP)'!B117/100,1,0)</f>
        <v>1</v>
      </c>
      <c r="J118" s="55">
        <f>DURATION($H118,$H118+(365*J$3),J$4,'Bonds (CP)'!C117/100,1,0)</f>
        <v>2.9308751055812023</v>
      </c>
      <c r="K118" s="55">
        <f>DURATION($H118,$H118+(365*K$3),K$4,'Bonds (CP)'!D117/100,1,0)</f>
        <v>4.6863813161961536</v>
      </c>
      <c r="L118" s="55">
        <f>DURATION($H118,$H118+(365*L$3),L$4,'Bonds (CP)'!E117/100,1,0)</f>
        <v>7.8664282389191351</v>
      </c>
      <c r="M118" s="55">
        <f>DURATION($H118,$H118+(365*M$3),M$4,'Bonds (CP)'!F117/100,1,0)</f>
        <v>8.9494505691475297</v>
      </c>
    </row>
    <row r="119" spans="1:13">
      <c r="A119" s="24">
        <v>45365</v>
      </c>
      <c r="B119" s="55">
        <f>(-PV(('Bonds (CP)'!B118-($A$2/100))/100, B$3, (1*B$4),1)--PV(('Bonds (CP)'!B118+($A$2/100))/100, B$3, (1*B$4),1))/(2*($A$2/10000)*-PV('Bonds (CP)'!B118/100, B$3, (1*B$4),1))</f>
        <v>0.87511075955570405</v>
      </c>
      <c r="C119" s="55">
        <f>(-PV(('Bonds (CP)'!C118-($A$2/100))/100, C$3, (1*C$4),1)--PV(('Bonds (CP)'!C118+($A$2/100))/100, C$3, (1*C$4),1))/(2*($A$2/10000)*-PV('Bonds (CP)'!C118/100, C$3, (1*C$4),1))</f>
        <v>2.5899719715837533</v>
      </c>
      <c r="D119" s="55">
        <f>(-PV(('Bonds (CP)'!D118-($A$2/100))/100, D$3, (1*D$4),1)--PV(('Bonds (CP)'!D118+($A$2/100))/100, D$3, (1*D$4),1))/(2*($A$2/10000)*-PV('Bonds (CP)'!D118/100, D$3, (1*D$4),1))</f>
        <v>4.1589985191132985</v>
      </c>
      <c r="E119" s="55">
        <f>(-PV(('Bonds (CP)'!E118-($A$2/100))/100, E$3, (1*E$4),1)--PV(('Bonds (CP)'!E118+($A$2/100))/100, E$3, (1*E$4),1))/(2*($A$2/10000)*-PV('Bonds (CP)'!E118/100, E$3, (1*E$4),1))</f>
        <v>6.9777488396737404</v>
      </c>
      <c r="F119" s="55">
        <f>(-PV(('Bonds (CP)'!F118-($A$2/100))/100, F$3, (1*F$4),1)--PV(('Bonds (CP)'!F118+($A$2/100))/100, F$3, (1*F$4),1))/(2*($A$2/10000)*-PV('Bonds (CP)'!F118/100, F$3, (1*F$4),1))</f>
        <v>7.8520298962248338</v>
      </c>
      <c r="G119" s="17"/>
      <c r="H119" s="24">
        <v>45365</v>
      </c>
      <c r="I119" s="55">
        <f>DURATION($H119,$H119+365,I$4,'Bonds (CP)'!B118/100,1,0)</f>
        <v>1</v>
      </c>
      <c r="J119" s="55">
        <f>DURATION($H119,$H119+(365*J$3),J$4,'Bonds (CP)'!C118/100,1,0)</f>
        <v>2.9308354058217292</v>
      </c>
      <c r="K119" s="55">
        <f>DURATION($H119,$H119+(365*K$3),K$4,'Bonds (CP)'!D118/100,1,0)</f>
        <v>4.6860719500013994</v>
      </c>
      <c r="L119" s="55">
        <f>DURATION($H119,$H119+(365*L$3),L$4,'Bonds (CP)'!E118/100,1,0)</f>
        <v>7.8574645857874694</v>
      </c>
      <c r="M119" s="55">
        <f>DURATION($H119,$H119+(365*M$3),M$4,'Bonds (CP)'!F118/100,1,0)</f>
        <v>8.879800594313549</v>
      </c>
    </row>
    <row r="120" spans="1:13">
      <c r="A120" s="24">
        <v>45366</v>
      </c>
      <c r="B120" s="55">
        <f>(-PV(('Bonds (CP)'!B119-($A$2/100))/100, B$3, (1*B$4),1)--PV(('Bonds (CP)'!B119+($A$2/100))/100, B$3, (1*B$4),1))/(2*($A$2/10000)*-PV('Bonds (CP)'!B119/100, B$3, (1*B$4),1))</f>
        <v>0.87350536757947328</v>
      </c>
      <c r="C120" s="55">
        <f>(-PV(('Bonds (CP)'!C119-($A$2/100))/100, C$3, (1*C$4),1)--PV(('Bonds (CP)'!C119+($A$2/100))/100, C$3, (1*C$4),1))/(2*($A$2/10000)*-PV('Bonds (CP)'!C119/100, C$3, (1*C$4),1))</f>
        <v>2.5873597058929159</v>
      </c>
      <c r="D120" s="55">
        <f>(-PV(('Bonds (CP)'!D119-($A$2/100))/100, D$3, (1*D$4),1)--PV(('Bonds (CP)'!D119+($A$2/100))/100, D$3, (1*D$4),1))/(2*($A$2/10000)*-PV('Bonds (CP)'!D119/100, D$3, (1*D$4),1))</f>
        <v>4.1559359870774841</v>
      </c>
      <c r="E120" s="55">
        <f>(-PV(('Bonds (CP)'!E119-($A$2/100))/100, E$3, (1*E$4),1)--PV(('Bonds (CP)'!E119+($A$2/100))/100, E$3, (1*E$4),1))/(2*($A$2/10000)*-PV('Bonds (CP)'!E119/100, E$3, (1*E$4),1))</f>
        <v>6.9649989315248471</v>
      </c>
      <c r="F120" s="55">
        <f>(-PV(('Bonds (CP)'!F119-($A$2/100))/100, F$3, (1*F$4),1)--PV(('Bonds (CP)'!F119+($A$2/100))/100, F$3, (1*F$4),1))/(2*($A$2/10000)*-PV('Bonds (CP)'!F119/100, F$3, (1*F$4),1))</f>
        <v>7.7029316151702609</v>
      </c>
      <c r="G120" s="17"/>
      <c r="H120" s="24">
        <v>45366</v>
      </c>
      <c r="I120" s="55">
        <f>DURATION($H120,$H120+365,I$4,'Bonds (CP)'!B119/100,1,0)</f>
        <v>1</v>
      </c>
      <c r="J120" s="55">
        <f>DURATION($H120,$H120+(365*J$3),J$4,'Bonds (CP)'!C119/100,1,0)</f>
        <v>2.930726181849272</v>
      </c>
      <c r="K120" s="55">
        <f>DURATION($H120,$H120+(365*K$3),K$4,'Bonds (CP)'!D119/100,1,0)</f>
        <v>4.6855300778718592</v>
      </c>
      <c r="L120" s="55">
        <f>DURATION($H120,$H120+(365*L$3),L$4,'Bonds (CP)'!E119/100,1,0)</f>
        <v>7.8493805715146694</v>
      </c>
      <c r="M120" s="55">
        <f>DURATION($H120,$H120+(365*M$3),M$4,'Bonds (CP)'!F119/100,1,0)</f>
        <v>8.7318099048013149</v>
      </c>
    </row>
    <row r="121" spans="1:13">
      <c r="A121" s="24">
        <v>45369</v>
      </c>
      <c r="B121" s="55">
        <f>(-PV(('Bonds (CP)'!B120-($A$2/100))/100, B$3, (1*B$4),1)--PV(('Bonds (CP)'!B120+($A$2/100))/100, B$3, (1*B$4),1))/(2*($A$2/10000)*-PV('Bonds (CP)'!B120/100, B$3, (1*B$4),1))</f>
        <v>0.87281914428621887</v>
      </c>
      <c r="C121" s="55">
        <f>(-PV(('Bonds (CP)'!C120-($A$2/100))/100, C$3, (1*C$4),1)--PV(('Bonds (CP)'!C120+($A$2/100))/100, C$3, (1*C$4),1))/(2*($A$2/10000)*-PV('Bonds (CP)'!C120/100, C$3, (1*C$4),1))</f>
        <v>2.5866481394166136</v>
      </c>
      <c r="D121" s="55">
        <f>(-PV(('Bonds (CP)'!D120-($A$2/100))/100, D$3, (1*D$4),1)--PV(('Bonds (CP)'!D120+($A$2/100))/100, D$3, (1*D$4),1))/(2*($A$2/10000)*-PV('Bonds (CP)'!D120/100, D$3, (1*D$4),1))</f>
        <v>4.1554987487256483</v>
      </c>
      <c r="E121" s="55">
        <f>(-PV(('Bonds (CP)'!E120-($A$2/100))/100, E$3, (1*E$4),1)--PV(('Bonds (CP)'!E120+($A$2/100))/100, E$3, (1*E$4),1))/(2*($A$2/10000)*-PV('Bonds (CP)'!E120/100, E$3, (1*E$4),1))</f>
        <v>6.9607503846932675</v>
      </c>
      <c r="F121" s="55">
        <f>(-PV(('Bonds (CP)'!F120-($A$2/100))/100, F$3, (1*F$4),1)--PV(('Bonds (CP)'!F120+($A$2/100))/100, F$3, (1*F$4),1))/(2*($A$2/10000)*-PV('Bonds (CP)'!F120/100, F$3, (1*F$4),1))</f>
        <v>7.5196955754544934</v>
      </c>
      <c r="G121" s="17"/>
      <c r="H121" s="24">
        <v>45369</v>
      </c>
      <c r="I121" s="55">
        <f>DURATION($H121,$H121+365,I$4,'Bonds (CP)'!B120/100,1,0)</f>
        <v>1</v>
      </c>
      <c r="J121" s="55">
        <f>DURATION($H121,$H121+(365*J$3),J$4,'Bonds (CP)'!C120/100,1,0)</f>
        <v>2.9306963808618574</v>
      </c>
      <c r="K121" s="55">
        <f>DURATION($H121,$H121+(365*K$3),K$4,'Bonds (CP)'!D120/100,1,0)</f>
        <v>4.6854526175594504</v>
      </c>
      <c r="L121" s="55">
        <f>DURATION($H121,$H121+(365*L$3),L$4,'Bonds (CP)'!E120/100,1,0)</f>
        <v>7.8466823908537782</v>
      </c>
      <c r="M121" s="55">
        <f>DURATION($H121,$H121+(365*M$3),M$4,'Bonds (CP)'!F120/100,1,0)</f>
        <v>8.5496279802269211</v>
      </c>
    </row>
    <row r="122" spans="1:13">
      <c r="A122" s="24">
        <v>45370</v>
      </c>
      <c r="B122" s="55">
        <f>(-PV(('Bonds (CP)'!B121-($A$2/100))/100, B$3, (1*B$4),1)--PV(('Bonds (CP)'!B121+($A$2/100))/100, B$3, (1*B$4),1))/(2*($A$2/10000)*-PV('Bonds (CP)'!B121/100, B$3, (1*B$4),1))</f>
        <v>0.872742963807837</v>
      </c>
      <c r="C122" s="55">
        <f>(-PV(('Bonds (CP)'!C121-($A$2/100))/100, C$3, (1*C$4),1)--PV(('Bonds (CP)'!C121+($A$2/100))/100, C$3, (1*C$4),1))/(2*($A$2/10000)*-PV('Bonds (CP)'!C121/100, C$3, (1*C$4),1))</f>
        <v>2.5875969774663656</v>
      </c>
      <c r="D122" s="55">
        <f>(-PV(('Bonds (CP)'!D121-($A$2/100))/100, D$3, (1*D$4),1)--PV(('Bonds (CP)'!D121+($A$2/100))/100, D$3, (1*D$4),1))/(2*($A$2/10000)*-PV('Bonds (CP)'!D121/100, D$3, (1*D$4),1))</f>
        <v>4.1563732919495644</v>
      </c>
      <c r="E122" s="55">
        <f>(-PV(('Bonds (CP)'!E121-($A$2/100))/100, E$3, (1*E$4),1)--PV(('Bonds (CP)'!E121+($A$2/100))/100, E$3, (1*E$4),1))/(2*($A$2/10000)*-PV('Bonds (CP)'!E121/100, E$3, (1*E$4),1))</f>
        <v>6.9437633539286381</v>
      </c>
      <c r="F122" s="55">
        <f>(-PV(('Bonds (CP)'!F121-($A$2/100))/100, F$3, (1*F$4),1)--PV(('Bonds (CP)'!F121+($A$2/100))/100, F$3, (1*F$4),1))/(2*($A$2/10000)*-PV('Bonds (CP)'!F121/100, F$3, (1*F$4),1))</f>
        <v>7.3905468681882525</v>
      </c>
      <c r="G122" s="17"/>
      <c r="H122" s="24">
        <v>45370</v>
      </c>
      <c r="I122" s="55">
        <f>DURATION($H122,$H122+365,I$4,'Bonds (CP)'!B121/100,1,0)</f>
        <v>1</v>
      </c>
      <c r="J122" s="55">
        <f>DURATION($H122,$H122+(365*J$3),J$4,'Bonds (CP)'!C121/100,1,0)</f>
        <v>2.9307361143089121</v>
      </c>
      <c r="K122" s="55">
        <f>DURATION($H122,$H122+(365*K$3),K$4,'Bonds (CP)'!D121/100,1,0)</f>
        <v>4.6856075256817018</v>
      </c>
      <c r="L122" s="55">
        <f>DURATION($H122,$H122+(365*L$3),L$4,'Bonds (CP)'!E121/100,1,0)</f>
        <v>7.8358721886881044</v>
      </c>
      <c r="M122" s="55">
        <f>DURATION($H122,$H122+(365*M$3),M$4,'Bonds (CP)'!F121/100,1,0)</f>
        <v>8.4210210745880918</v>
      </c>
    </row>
    <row r="123" spans="1:13">
      <c r="A123" s="24">
        <v>45371</v>
      </c>
      <c r="B123" s="55">
        <f>(-PV(('Bonds (CP)'!B122-($A$2/100))/100, B$3, (1*B$4),1)--PV(('Bonds (CP)'!B122+($A$2/100))/100, B$3, (1*B$4),1))/(2*($A$2/10000)*-PV('Bonds (CP)'!B122/100, B$3, (1*B$4),1))</f>
        <v>0.87198188984317992</v>
      </c>
      <c r="C123" s="55">
        <f>(-PV(('Bonds (CP)'!C122-($A$2/100))/100, C$3, (1*C$4),1)--PV(('Bonds (CP)'!C122+($A$2/100))/100, C$3, (1*C$4),1))/(2*($A$2/10000)*-PV('Bonds (CP)'!C122/100, C$3, (1*C$4),1))</f>
        <v>2.5871224757007565</v>
      </c>
      <c r="D123" s="55">
        <f>(-PV(('Bonds (CP)'!D122-($A$2/100))/100, D$3, (1*D$4),1)--PV(('Bonds (CP)'!D122+($A$2/100))/100, D$3, (1*D$4),1))/(2*($A$2/10000)*-PV('Bonds (CP)'!D122/100, D$3, (1*D$4),1))</f>
        <v>4.1546244715109717</v>
      </c>
      <c r="E123" s="55">
        <f>(-PV(('Bonds (CP)'!E122-($A$2/100))/100, E$3, (1*E$4),1)--PV(('Bonds (CP)'!E122+($A$2/100))/100, E$3, (1*E$4),1))/(2*($A$2/10000)*-PV('Bonds (CP)'!E122/100, E$3, (1*E$4),1))</f>
        <v>6.9338595704355583</v>
      </c>
      <c r="F123" s="55">
        <f>(-PV(('Bonds (CP)'!F122-($A$2/100))/100, F$3, (1*F$4),1)--PV(('Bonds (CP)'!F122+($A$2/100))/100, F$3, (1*F$4),1))/(2*($A$2/10000)*-PV('Bonds (CP)'!F122/100, F$3, (1*F$4),1))</f>
        <v>7.3535181196596131</v>
      </c>
      <c r="G123" s="17"/>
      <c r="H123" s="24">
        <v>45371</v>
      </c>
      <c r="I123" s="55">
        <f>DURATION($H123,$H123+365,I$4,'Bonds (CP)'!B122/100,1,0)</f>
        <v>1</v>
      </c>
      <c r="J123" s="55">
        <f>DURATION($H123,$H123+(365*J$3),J$4,'Bonds (CP)'!C122/100,1,0)</f>
        <v>2.930716248788201</v>
      </c>
      <c r="K123" s="55">
        <f>DURATION($H123,$H123+(365*K$3),K$4,'Bonds (CP)'!D122/100,1,0)</f>
        <v>4.6852976594259035</v>
      </c>
      <c r="L123" s="55">
        <f>DURATION($H123,$H123+(365*L$3),L$4,'Bonds (CP)'!E122/100,1,0)</f>
        <v>7.8295533674830775</v>
      </c>
      <c r="M123" s="55">
        <f>DURATION($H123,$H123+(365*M$3),M$4,'Bonds (CP)'!F122/100,1,0)</f>
        <v>8.3841172731000775</v>
      </c>
    </row>
    <row r="124" spans="1:13">
      <c r="A124" s="24">
        <v>45372</v>
      </c>
      <c r="B124" s="55">
        <f>(-PV(('Bonds (CP)'!B123-($A$2/100))/100, B$3, (1*B$4),1)--PV(('Bonds (CP)'!B123+($A$2/100))/100, B$3, (1*B$4),1))/(2*($A$2/10000)*-PV('Bonds (CP)'!B123/100, B$3, (1*B$4),1))</f>
        <v>0.87152588232502048</v>
      </c>
      <c r="C124" s="55">
        <f>(-PV(('Bonds (CP)'!C123-($A$2/100))/100, C$3, (1*C$4),1)--PV(('Bonds (CP)'!C123+($A$2/100))/100, C$3, (1*C$4),1))/(2*($A$2/10000)*-PV('Bonds (CP)'!C123/100, C$3, (1*C$4),1))</f>
        <v>2.5849892643252517</v>
      </c>
      <c r="D124" s="55">
        <f>(-PV(('Bonds (CP)'!D123-($A$2/100))/100, D$3, (1*D$4),1)--PV(('Bonds (CP)'!D123+($A$2/100))/100, D$3, (1*D$4),1))/(2*($A$2/10000)*-PV('Bonds (CP)'!D123/100, D$3, (1*D$4),1))</f>
        <v>4.1533135541424304</v>
      </c>
      <c r="E124" s="55">
        <f>(-PV(('Bonds (CP)'!E123-($A$2/100))/100, E$3, (1*E$4),1)--PV(('Bonds (CP)'!E123+($A$2/100))/100, E$3, (1*E$4),1))/(2*($A$2/10000)*-PV('Bonds (CP)'!E123/100, E$3, (1*E$4),1))</f>
        <v>6.9494244216533989</v>
      </c>
      <c r="F124" s="55">
        <f>(-PV(('Bonds (CP)'!F123-($A$2/100))/100, F$3, (1*F$4),1)--PV(('Bonds (CP)'!F123+($A$2/100))/100, F$3, (1*F$4),1))/(2*($A$2/10000)*-PV('Bonds (CP)'!F123/100, F$3, (1*F$4),1))</f>
        <v>7.4278629199379544</v>
      </c>
      <c r="G124" s="17"/>
      <c r="H124" s="24">
        <v>45372</v>
      </c>
      <c r="I124" s="55">
        <f>DURATION($H124,$H124+365,I$4,'Bonds (CP)'!B123/100,1,0)</f>
        <v>1</v>
      </c>
      <c r="J124" s="55">
        <f>DURATION($H124,$H124+(365*J$3),J$4,'Bonds (CP)'!C123/100,1,0)</f>
        <v>2.9306268241778408</v>
      </c>
      <c r="K124" s="55">
        <f>DURATION($H124,$H124+(365*K$3),K$4,'Bonds (CP)'!D123/100,1,0)</f>
        <v>4.6850651284498994</v>
      </c>
      <c r="L124" s="55">
        <f>DURATION($H124,$H124+(365*L$3),L$4,'Bonds (CP)'!E123/100,1,0)</f>
        <v>7.8394786914231247</v>
      </c>
      <c r="M124" s="55">
        <f>DURATION($H124,$H124+(365*M$3),M$4,'Bonds (CP)'!F123/100,1,0)</f>
        <v>8.4581975416885413</v>
      </c>
    </row>
    <row r="125" spans="1:13">
      <c r="A125" s="24">
        <v>45373</v>
      </c>
      <c r="B125" s="55">
        <f>(-PV(('Bonds (CP)'!B124-($A$2/100))/100, B$3, (1*B$4),1)--PV(('Bonds (CP)'!B124+($A$2/100))/100, B$3, (1*B$4),1))/(2*($A$2/10000)*-PV('Bonds (CP)'!B124/100, B$3, (1*B$4),1))</f>
        <v>0.87205793749750726</v>
      </c>
      <c r="C125" s="55">
        <f>(-PV(('Bonds (CP)'!C124-($A$2/100))/100, C$3, (1*C$4),1)--PV(('Bonds (CP)'!C124+($A$2/100))/100, C$3, (1*C$4),1))/(2*($A$2/10000)*-PV('Bonds (CP)'!C124/100, C$3, (1*C$4),1))</f>
        <v>2.5890214765279769</v>
      </c>
      <c r="D125" s="55">
        <f>(-PV(('Bonds (CP)'!D124-($A$2/100))/100, D$3, (1*D$4),1)--PV(('Bonds (CP)'!D124+($A$2/100))/100, D$3, (1*D$4),1))/(2*($A$2/10000)*-PV('Bonds (CP)'!D124/100, D$3, (1*D$4),1))</f>
        <v>4.1576856058669405</v>
      </c>
      <c r="E125" s="55">
        <f>(-PV(('Bonds (CP)'!E124-($A$2/100))/100, E$3, (1*E$4),1)--PV(('Bonds (CP)'!E124+($A$2/100))/100, E$3, (1*E$4),1))/(2*($A$2/10000)*-PV('Bonds (CP)'!E124/100, E$3, (1*E$4),1))</f>
        <v>6.9338595704355583</v>
      </c>
      <c r="F125" s="55">
        <f>(-PV(('Bonds (CP)'!F124-($A$2/100))/100, F$3, (1*F$4),1)--PV(('Bonds (CP)'!F124+($A$2/100))/100, F$3, (1*F$4),1))/(2*($A$2/10000)*-PV('Bonds (CP)'!F124/100, F$3, (1*F$4),1))</f>
        <v>7.3324870848831196</v>
      </c>
      <c r="G125" s="17"/>
      <c r="H125" s="24">
        <v>45373</v>
      </c>
      <c r="I125" s="55">
        <f>DURATION($H125,$H125+365,I$4,'Bonds (CP)'!B124/100,1,0)</f>
        <v>1</v>
      </c>
      <c r="J125" s="55">
        <f>DURATION($H125,$H125+(365*J$3),J$4,'Bonds (CP)'!C124/100,1,0)</f>
        <v>2.9307956964354585</v>
      </c>
      <c r="K125" s="55">
        <f>DURATION($H125,$H125+(365*K$3),K$4,'Bonds (CP)'!D124/100,1,0)</f>
        <v>4.6858397940984267</v>
      </c>
      <c r="L125" s="55">
        <f>DURATION($H125,$H125+(365*L$3),L$4,'Bonds (CP)'!E124/100,1,0)</f>
        <v>7.8295533674830775</v>
      </c>
      <c r="M125" s="55">
        <f>DURATION($H125,$H125+(365*M$3),M$4,'Bonds (CP)'!F124/100,1,0)</f>
        <v>8.3631512047929064</v>
      </c>
    </row>
    <row r="126" spans="1:13">
      <c r="A126" s="24">
        <v>45376</v>
      </c>
      <c r="B126" s="55">
        <f>(-PV(('Bonds (CP)'!B125-($A$2/100))/100, B$3, (1*B$4),1)--PV(('Bonds (CP)'!B125+($A$2/100))/100, B$3, (1*B$4),1))/(2*($A$2/10000)*-PV('Bonds (CP)'!B125/100, B$3, (1*B$4),1))</f>
        <v>0.87281914428621887</v>
      </c>
      <c r="C126" s="55">
        <f>(-PV(('Bonds (CP)'!C125-($A$2/100))/100, C$3, (1*C$4),1)--PV(('Bonds (CP)'!C125+($A$2/100))/100, C$3, (1*C$4),1))/(2*($A$2/10000)*-PV('Bonds (CP)'!C125/100, C$3, (1*C$4),1))</f>
        <v>2.5875969774663656</v>
      </c>
      <c r="D126" s="55">
        <f>(-PV(('Bonds (CP)'!D125-($A$2/100))/100, D$3, (1*D$4),1)--PV(('Bonds (CP)'!D125+($A$2/100))/100, D$3, (1*D$4),1))/(2*($A$2/10000)*-PV('Bonds (CP)'!D125/100, D$3, (1*D$4),1))</f>
        <v>4.1546244715109717</v>
      </c>
      <c r="E126" s="55">
        <f>(-PV(('Bonds (CP)'!E125-($A$2/100))/100, E$3, (1*E$4),1)--PV(('Bonds (CP)'!E125+($A$2/100))/100, E$3, (1*E$4),1))/(2*($A$2/10000)*-PV('Bonds (CP)'!E125/100, E$3, (1*E$4),1))</f>
        <v>6.9324450657317032</v>
      </c>
      <c r="F126" s="55">
        <f>(-PV(('Bonds (CP)'!F125-($A$2/100))/100, F$3, (1*F$4),1)--PV(('Bonds (CP)'!F125+($A$2/100))/100, F$3, (1*F$4),1))/(2*($A$2/10000)*-PV('Bonds (CP)'!F125/100, F$3, (1*F$4),1))</f>
        <v>7.3799379935004898</v>
      </c>
      <c r="G126" s="17"/>
      <c r="H126" s="24">
        <v>45376</v>
      </c>
      <c r="I126" s="55">
        <f>DURATION($H126,$H126+365,I$4,'Bonds (CP)'!B125/100,1,0)</f>
        <v>1</v>
      </c>
      <c r="J126" s="55">
        <f>DURATION($H126,$H126+(365*J$3),J$4,'Bonds (CP)'!C125/100,1,0)</f>
        <v>2.9307361143089121</v>
      </c>
      <c r="K126" s="55">
        <f>DURATION($H126,$H126+(365*K$3),K$4,'Bonds (CP)'!D125/100,1,0)</f>
        <v>4.6852976594259035</v>
      </c>
      <c r="L126" s="55">
        <f>DURATION($H126,$H126+(365*L$3),L$4,'Bonds (CP)'!E125/100,1,0)</f>
        <v>7.8286499071082272</v>
      </c>
      <c r="M126" s="55">
        <f>DURATION($H126,$H126+(365*M$3),M$4,'Bonds (CP)'!F125/100,1,0)</f>
        <v>8.4104493766764197</v>
      </c>
    </row>
    <row r="127" spans="1:13">
      <c r="A127" s="24">
        <v>45377</v>
      </c>
      <c r="B127" s="55">
        <f>(-PV(('Bonds (CP)'!B126-($A$2/100))/100, B$3, (1*B$4),1)--PV(('Bonds (CP)'!B126+($A$2/100))/100, B$3, (1*B$4),1))/(2*($A$2/10000)*-PV('Bonds (CP)'!B126/100, B$3, (1*B$4),1))</f>
        <v>0.87403984332243911</v>
      </c>
      <c r="C127" s="55">
        <f>(-PV(('Bonds (CP)'!C126-($A$2/100))/100, C$3, (1*C$4),1)--PV(('Bonds (CP)'!C126+($A$2/100))/100, C$3, (1*C$4),1))/(2*($A$2/10000)*-PV('Bonds (CP)'!C126/100, C$3, (1*C$4),1))</f>
        <v>2.5871224757007565</v>
      </c>
      <c r="D127" s="55">
        <f>(-PV(('Bonds (CP)'!D126-($A$2/100))/100, D$3, (1*D$4),1)--PV(('Bonds (CP)'!D126+($A$2/100))/100, D$3, (1*D$4),1))/(2*($A$2/10000)*-PV('Bonds (CP)'!D126/100, D$3, (1*D$4),1))</f>
        <v>4.1476398129302403</v>
      </c>
      <c r="E127" s="55">
        <f>(-PV(('Bonds (CP)'!E126-($A$2/100))/100, E$3, (1*E$4),1)--PV(('Bonds (CP)'!E126+($A$2/100))/100, E$3, (1*E$4),1))/(2*($A$2/10000)*-PV('Bonds (CP)'!E126/100, E$3, (1*E$4),1))</f>
        <v>6.9041719727216941</v>
      </c>
      <c r="F127" s="55">
        <f>(-PV(('Bonds (CP)'!F126-($A$2/100))/100, F$3, (1*F$4),1)--PV(('Bonds (CP)'!F126+($A$2/100))/100, F$3, (1*F$4),1))/(2*($A$2/10000)*-PV('Bonds (CP)'!F126/100, F$3, (1*F$4),1))</f>
        <v>7.5580112759363862</v>
      </c>
      <c r="G127" s="17"/>
      <c r="H127" s="24">
        <v>45377</v>
      </c>
      <c r="I127" s="55">
        <f>DURATION($H127,$H127+365,I$4,'Bonds (CP)'!B126/100,1,0)</f>
        <v>1</v>
      </c>
      <c r="J127" s="55">
        <f>DURATION($H127,$H127+(365*J$3),J$4,'Bonds (CP)'!C126/100,1,0)</f>
        <v>2.930716248788201</v>
      </c>
      <c r="K127" s="55">
        <f>DURATION($H127,$H127+(365*K$3),K$4,'Bonds (CP)'!D126/100,1,0)</f>
        <v>4.6840561937051186</v>
      </c>
      <c r="L127" s="55">
        <f>DURATION($H127,$H127+(365*L$3),L$4,'Bonds (CP)'!E126/100,1,0)</f>
        <v>7.8105403744734945</v>
      </c>
      <c r="M127" s="55">
        <f>DURATION($H127,$H127+(365*M$3),M$4,'Bonds (CP)'!F126/100,1,0)</f>
        <v>8.5877510654026121</v>
      </c>
    </row>
    <row r="128" spans="1:13">
      <c r="A128" s="24">
        <v>45378</v>
      </c>
      <c r="B128" s="55">
        <f>(-PV(('Bonds (CP)'!B127-($A$2/100))/100, B$3, (1*B$4),1)--PV(('Bonds (CP)'!B127+($A$2/100))/100, B$3, (1*B$4),1))/(2*($A$2/10000)*-PV('Bonds (CP)'!B127/100, B$3, (1*B$4),1))</f>
        <v>0.87442201236348949</v>
      </c>
      <c r="C128" s="55">
        <f>(-PV(('Bonds (CP)'!C127-($A$2/100))/100, C$3, (1*C$4),1)--PV(('Bonds (CP)'!C127+($A$2/100))/100, C$3, (1*C$4),1))/(2*($A$2/10000)*-PV('Bonds (CP)'!C127/100, C$3, (1*C$4),1))</f>
        <v>2.5909231306712259</v>
      </c>
      <c r="D128" s="55">
        <f>(-PV(('Bonds (CP)'!D127-($A$2/100))/100, D$3, (1*D$4),1)--PV(('Bonds (CP)'!D127+($A$2/100))/100, D$3, (1*D$4),1))/(2*($A$2/10000)*-PV('Bonds (CP)'!D127/100, D$3, (1*D$4),1))</f>
        <v>4.1559359870774841</v>
      </c>
      <c r="E128" s="55">
        <f>(-PV(('Bonds (CP)'!E127-($A$2/100))/100, E$3, (1*E$4),1)--PV(('Bonds (CP)'!E127+($A$2/100))/100, E$3, (1*E$4),1))/(2*($A$2/10000)*-PV('Bonds (CP)'!E127/100, E$3, (1*E$4),1))</f>
        <v>6.9310306415909269</v>
      </c>
      <c r="F128" s="55">
        <f>(-PV(('Bonds (CP)'!F127-($A$2/100))/100, F$3, (1*F$4),1)--PV(('Bonds (CP)'!F127+($A$2/100))/100, F$3, (1*F$4),1))/(2*($A$2/10000)*-PV('Bonds (CP)'!F127/100, F$3, (1*F$4),1))</f>
        <v>7.7199202109358565</v>
      </c>
      <c r="G128" s="17"/>
      <c r="H128" s="24">
        <v>45378</v>
      </c>
      <c r="I128" s="55">
        <f>DURATION($H128,$H128+365,I$4,'Bonds (CP)'!B127/100,1,0)</f>
        <v>1</v>
      </c>
      <c r="J128" s="55">
        <f>DURATION($H128,$H128+(365*J$3),J$4,'Bonds (CP)'!C127/100,1,0)</f>
        <v>2.9308751055812023</v>
      </c>
      <c r="K128" s="55">
        <f>DURATION($H128,$H128+(365*K$3),K$4,'Bonds (CP)'!D127/100,1,0)</f>
        <v>4.6855300778718592</v>
      </c>
      <c r="L128" s="55">
        <f>DURATION($H128,$H128+(365*L$3),L$4,'Bonds (CP)'!E127/100,1,0)</f>
        <v>7.8277462541082494</v>
      </c>
      <c r="M128" s="55">
        <f>DURATION($H128,$H128+(365*M$3),M$4,'Bonds (CP)'!F127/100,1,0)</f>
        <v>8.7486836684258087</v>
      </c>
    </row>
    <row r="129" spans="1:13">
      <c r="A129" s="24">
        <v>45379</v>
      </c>
      <c r="B129" s="55">
        <f>(-PV(('Bonds (CP)'!B128-($A$2/100))/100, B$3, (1*B$4),1)--PV(('Bonds (CP)'!B128+($A$2/100))/100, B$3, (1*B$4),1))/(2*($A$2/10000)*-PV('Bonds (CP)'!B128/100, B$3, (1*B$4),1))</f>
        <v>0.87442201236348949</v>
      </c>
      <c r="C129" s="55">
        <f>(-PV(('Bonds (CP)'!C128-($A$2/100))/100, C$3, (1*C$4),1)--PV(('Bonds (CP)'!C128+($A$2/100))/100, C$3, (1*C$4),1))/(2*($A$2/10000)*-PV('Bonds (CP)'!C128/100, C$3, (1*C$4),1))</f>
        <v>2.5902096990751606</v>
      </c>
      <c r="D129" s="55">
        <f>(-PV(('Bonds (CP)'!D128-($A$2/100))/100, D$3, (1*D$4),1)--PV(('Bonds (CP)'!D128+($A$2/100))/100, D$3, (1*D$4),1))/(2*($A$2/10000)*-PV('Bonds (CP)'!D128/100, D$3, (1*D$4),1))</f>
        <v>4.1554987487256483</v>
      </c>
      <c r="E129" s="55">
        <f>(-PV(('Bonds (CP)'!E128-($A$2/100))/100, E$3, (1*E$4),1)--PV(('Bonds (CP)'!E128+($A$2/100))/100, E$3, (1*E$4),1))/(2*($A$2/10000)*-PV('Bonds (CP)'!E128/100, E$3, (1*E$4),1))</f>
        <v>6.9352741556404505</v>
      </c>
      <c r="F129" s="55">
        <f>(-PV(('Bonds (CP)'!F128-($A$2/100))/100, F$3, (1*F$4),1)--PV(('Bonds (CP)'!F128+($A$2/100))/100, F$3, (1*F$4),1))/(2*($A$2/10000)*-PV('Bonds (CP)'!F128/100, F$3, (1*F$4),1))</f>
        <v>7.7142511559613185</v>
      </c>
      <c r="G129" s="17"/>
      <c r="H129" s="24">
        <v>45379</v>
      </c>
      <c r="I129" s="55">
        <f>DURATION($H129,$H129+365,I$4,'Bonds (CP)'!B128/100,1,0)</f>
        <v>1</v>
      </c>
      <c r="J129" s="55">
        <f>DURATION($H129,$H129+(365*J$3),J$4,'Bonds (CP)'!C128/100,1,0)</f>
        <v>2.9308453316641652</v>
      </c>
      <c r="K129" s="55">
        <f>DURATION($H129,$H129+(365*K$3),K$4,'Bonds (CP)'!D128/100,1,0)</f>
        <v>4.6854526175594504</v>
      </c>
      <c r="L129" s="55">
        <f>DURATION($H129,$H129+(365*L$3),L$4,'Bonds (CP)'!E128/100,1,0)</f>
        <v>7.8304566351384404</v>
      </c>
      <c r="M129" s="55">
        <f>DURATION($H129,$H129+(365*M$3),M$4,'Bonds (CP)'!F128/100,1,0)</f>
        <v>8.7430532567557009</v>
      </c>
    </row>
    <row r="130" spans="1:13">
      <c r="A130" s="24">
        <v>45380</v>
      </c>
      <c r="B130" s="55">
        <f>(-PV(('Bonds (CP)'!B129-($A$2/100))/100, B$3, (1*B$4),1)--PV(('Bonds (CP)'!B129+($A$2/100))/100, B$3, (1*B$4),1))/(2*($A$2/10000)*-PV('Bonds (CP)'!B129/100, B$3, (1*B$4),1))</f>
        <v>0.87419267084201013</v>
      </c>
      <c r="C130" s="55">
        <f>(-PV(('Bonds (CP)'!C129-($A$2/100))/100, C$3, (1*C$4),1)--PV(('Bonds (CP)'!C129+($A$2/100))/100, C$3, (1*C$4),1))/(2*($A$2/10000)*-PV('Bonds (CP)'!C129/100, C$3, (1*C$4),1))</f>
        <v>2.5899719715837533</v>
      </c>
      <c r="D130" s="55">
        <f>(-PV(('Bonds (CP)'!D129-($A$2/100))/100, D$3, (1*D$4),1)--PV(('Bonds (CP)'!D129+($A$2/100))/100, D$3, (1*D$4),1))/(2*($A$2/10000)*-PV('Bonds (CP)'!D129/100, D$3, (1*D$4),1))</f>
        <v>4.1541874326122805</v>
      </c>
      <c r="E130" s="55">
        <f>(-PV(('Bonds (CP)'!E129-($A$2/100))/100, E$3, (1*E$4),1)--PV(('Bonds (CP)'!E129+($A$2/100))/100, E$3, (1*E$4),1))/(2*($A$2/10000)*-PV('Bonds (CP)'!E129/100, E$3, (1*E$4),1))</f>
        <v>6.9211319335878345</v>
      </c>
      <c r="F130" s="55">
        <f>(-PV(('Bonds (CP)'!F129-($A$2/100))/100, F$3, (1*F$4),1)--PV(('Bonds (CP)'!F129+($A$2/100))/100, F$3, (1*F$4),1))/(2*($A$2/10000)*-PV('Bonds (CP)'!F129/100, F$3, (1*F$4),1))</f>
        <v>7.6467038666511797</v>
      </c>
      <c r="G130" s="17"/>
      <c r="H130" s="24">
        <v>45380</v>
      </c>
      <c r="I130" s="55">
        <f>DURATION($H130,$H130+365,I$4,'Bonds (CP)'!B129/100,1,0)</f>
        <v>1</v>
      </c>
      <c r="J130" s="55">
        <f>DURATION($H130,$H130+(365*J$3),J$4,'Bonds (CP)'!C129/100,1,0)</f>
        <v>2.9308354058217292</v>
      </c>
      <c r="K130" s="55">
        <f>DURATION($H130,$H130+(365*K$3),K$4,'Bonds (CP)'!D129/100,1,0)</f>
        <v>4.6852201616042501</v>
      </c>
      <c r="L130" s="55">
        <f>DURATION($H130,$H130+(365*L$3),L$4,'Bonds (CP)'!E129/100,1,0)</f>
        <v>7.8214152975495557</v>
      </c>
      <c r="M130" s="55">
        <f>DURATION($H130,$H130+(365*M$3),M$4,'Bonds (CP)'!F129/100,1,0)</f>
        <v>8.6759414612446157</v>
      </c>
    </row>
    <row r="131" spans="1:13">
      <c r="A131" s="24">
        <v>45383</v>
      </c>
      <c r="B131" s="55">
        <f>(-PV(('Bonds (CP)'!B130-($A$2/100))/100, B$3, (1*B$4),1)--PV(('Bonds (CP)'!B130+($A$2/100))/100, B$3, (1*B$4),1))/(2*($A$2/10000)*-PV('Bonds (CP)'!B130/100, B$3, (1*B$4),1))</f>
        <v>0.87411625040174668</v>
      </c>
      <c r="C131" s="55">
        <f>(-PV(('Bonds (CP)'!C130-($A$2/100))/100, C$3, (1*C$4),1)--PV(('Bonds (CP)'!C130+($A$2/100))/100, C$3, (1*C$4),1))/(2*($A$2/10000)*-PV('Bonds (CP)'!C130/100, C$3, (1*C$4),1))</f>
        <v>2.5894966410958626</v>
      </c>
      <c r="D131" s="55">
        <f>(-PV(('Bonds (CP)'!D130-($A$2/100))/100, D$3, (1*D$4),1)--PV(('Bonds (CP)'!D130+($A$2/100))/100, D$3, (1*D$4),1))/(2*($A$2/10000)*-PV('Bonds (CP)'!D130/100, D$3, (1*D$4),1))</f>
        <v>4.1520032344880642</v>
      </c>
      <c r="E131" s="55">
        <f>(-PV(('Bonds (CP)'!E130-($A$2/100))/100, E$3, (1*E$4),1)--PV(('Bonds (CP)'!E130+($A$2/100))/100, E$3, (1*E$4),1))/(2*($A$2/10000)*-PV('Bonds (CP)'!E130/100, E$3, (1*E$4),1))</f>
        <v>6.9069978176621936</v>
      </c>
      <c r="F131" s="55">
        <f>(-PV(('Bonds (CP)'!F130-($A$2/100))/100, F$3, (1*F$4),1)--PV(('Bonds (CP)'!F130+($A$2/100))/100, F$3, (1*F$4),1))/(2*($A$2/10000)*-PV('Bonds (CP)'!F130/100, F$3, (1*F$4),1))</f>
        <v>7.5251512087662906</v>
      </c>
      <c r="G131" s="17"/>
      <c r="H131" s="24">
        <v>45383</v>
      </c>
      <c r="I131" s="55">
        <f>DURATION($H131,$H131+365,I$4,'Bonds (CP)'!B130/100,1,0)</f>
        <v>1</v>
      </c>
      <c r="J131" s="55">
        <f>DURATION($H131,$H131+(365*J$3),J$4,'Bonds (CP)'!C130/100,1,0)</f>
        <v>2.9308155523318549</v>
      </c>
      <c r="K131" s="55">
        <f>DURATION($H131,$H131+(365*K$3),K$4,'Bonds (CP)'!D130/100,1,0)</f>
        <v>4.6848324849369192</v>
      </c>
      <c r="L131" s="55">
        <f>DURATION($H131,$H131+(365*L$3),L$4,'Bonds (CP)'!E130/100,1,0)</f>
        <v>7.8151325511010272</v>
      </c>
      <c r="M131" s="55">
        <f>DURATION($H131,$H131+(365*M$3),M$4,'Bonds (CP)'!F130/100,1,0)</f>
        <v>8.5578348592592501</v>
      </c>
    </row>
    <row r="132" spans="1:13">
      <c r="A132" s="24">
        <v>45384</v>
      </c>
      <c r="B132" s="55">
        <f>(-PV(('Bonds (CP)'!B131-($A$2/100))/100, B$3, (1*B$4),1)--PV(('Bonds (CP)'!B131+($A$2/100))/100, B$3, (1*B$4),1))/(2*($A$2/10000)*-PV('Bonds (CP)'!B131/100, B$3, (1*B$4),1))</f>
        <v>0.87381070221512547</v>
      </c>
      <c r="C132" s="55">
        <f>(-PV(('Bonds (CP)'!C131-($A$2/100))/100, C$3, (1*C$4),1)--PV(('Bonds (CP)'!C131+($A$2/100))/100, C$3, (1*C$4),1))/(2*($A$2/10000)*-PV('Bonds (CP)'!C131/100, C$3, (1*C$4),1))</f>
        <v>2.5868852868789816</v>
      </c>
      <c r="D132" s="55">
        <f>(-PV(('Bonds (CP)'!D131-($A$2/100))/100, D$3, (1*D$4),1)--PV(('Bonds (CP)'!D131+($A$2/100))/100, D$3, (1*D$4),1))/(2*($A$2/10000)*-PV('Bonds (CP)'!D131/100, D$3, (1*D$4),1))</f>
        <v>4.1498206953386676</v>
      </c>
      <c r="E132" s="55">
        <f>(-PV(('Bonds (CP)'!E131-($A$2/100))/100, E$3, (1*E$4),1)--PV(('Bonds (CP)'!E131+($A$2/100))/100, E$3, (1*E$4),1))/(2*($A$2/10000)*-PV('Bonds (CP)'!E131/100, E$3, (1*E$4),1))</f>
        <v>6.9211319335878345</v>
      </c>
      <c r="F132" s="55">
        <f>(-PV(('Bonds (CP)'!F131-($A$2/100))/100, F$3, (1*F$4),1)--PV(('Bonds (CP)'!F131+($A$2/100))/100, F$3, (1*F$4),1))/(2*($A$2/10000)*-PV('Bonds (CP)'!F131/100, F$3, (1*F$4),1))</f>
        <v>7.5855606278523133</v>
      </c>
      <c r="G132" s="17"/>
      <c r="H132" s="24">
        <v>45384</v>
      </c>
      <c r="I132" s="55">
        <f>DURATION($H132,$H132+365,I$4,'Bonds (CP)'!B131/100,1,0)</f>
        <v>1</v>
      </c>
      <c r="J132" s="55">
        <f>DURATION($H132,$H132+(365*J$3),J$4,'Bonds (CP)'!C131/100,1,0)</f>
        <v>2.9307063151257227</v>
      </c>
      <c r="K132" s="55">
        <f>DURATION($H132,$H132+(365*K$3),K$4,'Bonds (CP)'!D131/100,1,0)</f>
        <v>4.6844444956477647</v>
      </c>
      <c r="L132" s="55">
        <f>DURATION($H132,$H132+(365*L$3),L$4,'Bonds (CP)'!E131/100,1,0)</f>
        <v>7.8214152975495557</v>
      </c>
      <c r="M132" s="55">
        <f>DURATION($H132,$H132+(365*M$3),M$4,'Bonds (CP)'!F131/100,1,0)</f>
        <v>8.6179306427159741</v>
      </c>
    </row>
    <row r="133" spans="1:13">
      <c r="A133" s="24">
        <v>45385</v>
      </c>
      <c r="B133" s="55">
        <f>(-PV(('Bonds (CP)'!B132-($A$2/100))/100, B$3, (1*B$4),1)--PV(('Bonds (CP)'!B132+($A$2/100))/100, B$3, (1*B$4),1))/(2*($A$2/10000)*-PV('Bonds (CP)'!B132/100, B$3, (1*B$4),1))</f>
        <v>0.87388706923261805</v>
      </c>
      <c r="C133" s="55">
        <f>(-PV(('Bonds (CP)'!C132-($A$2/100))/100, C$3, (1*C$4),1)--PV(('Bonds (CP)'!C132+($A$2/100))/100, C$3, (1*C$4),1))/(2*($A$2/10000)*-PV('Bonds (CP)'!C132/100, C$3, (1*C$4),1))</f>
        <v>2.5861739685263445</v>
      </c>
      <c r="D133" s="55">
        <f>(-PV(('Bonds (CP)'!D132-($A$2/100))/100, D$3, (1*D$4),1)--PV(('Bonds (CP)'!D132+($A$2/100))/100, D$3, (1*D$4),1))/(2*($A$2/10000)*-PV('Bonds (CP)'!D132/100, D$3, (1*D$4),1))</f>
        <v>4.1485119672275266</v>
      </c>
      <c r="E133" s="55">
        <f>(-PV(('Bonds (CP)'!E132-($A$2/100))/100, E$3, (1*E$4),1)--PV(('Bonds (CP)'!E132+($A$2/100))/100, E$3, (1*E$4),1))/(2*($A$2/10000)*-PV('Bonds (CP)'!E132/100, E$3, (1*E$4),1))</f>
        <v>6.9154773109824861</v>
      </c>
      <c r="F133" s="55">
        <f>(-PV(('Bonds (CP)'!F132-($A$2/100))/100, F$3, (1*F$4),1)--PV(('Bonds (CP)'!F132+($A$2/100))/100, F$3, (1*F$4),1))/(2*($A$2/10000)*-PV('Bonds (CP)'!F132/100, F$3, (1*F$4),1))</f>
        <v>7.5196955754544934</v>
      </c>
      <c r="G133" s="17"/>
      <c r="H133" s="24">
        <v>45385</v>
      </c>
      <c r="I133" s="55">
        <f>DURATION($H133,$H133+365,I$4,'Bonds (CP)'!B132/100,1,0)</f>
        <v>1</v>
      </c>
      <c r="J133" s="55">
        <f>DURATION($H133,$H133+(365*J$3),J$4,'Bonds (CP)'!C132/100,1,0)</f>
        <v>2.9306765105300552</v>
      </c>
      <c r="K133" s="55">
        <f>DURATION($H133,$H133+(365*K$3),K$4,'Bonds (CP)'!D132/100,1,0)</f>
        <v>4.6842115520026111</v>
      </c>
      <c r="L133" s="55">
        <f>DURATION($H133,$H133+(365*L$3),L$4,'Bonds (CP)'!E132/100,1,0)</f>
        <v>7.8177933849248982</v>
      </c>
      <c r="M133" s="55">
        <f>DURATION($H133,$H133+(365*M$3),M$4,'Bonds (CP)'!F132/100,1,0)</f>
        <v>8.5524057580046993</v>
      </c>
    </row>
    <row r="134" spans="1:13">
      <c r="A134" s="24">
        <v>45386</v>
      </c>
      <c r="B134" s="55">
        <f>(-PV(('Bonds (CP)'!B133-($A$2/100))/100, B$3, (1*B$4),1)--PV(('Bonds (CP)'!B133+($A$2/100))/100, B$3, (1*B$4),1))/(2*($A$2/10000)*-PV('Bonds (CP)'!B133/100, B$3, (1*B$4),1))</f>
        <v>0.87457497358014802</v>
      </c>
      <c r="C134" s="55">
        <f>(-PV(('Bonds (CP)'!C133-($A$2/100))/100, C$3, (1*C$4),1)--PV(('Bonds (CP)'!C133+($A$2/100))/100, C$3, (1*C$4),1))/(2*($A$2/10000)*-PV('Bonds (CP)'!C133/100, C$3, (1*C$4),1))</f>
        <v>2.5859369450766136</v>
      </c>
      <c r="D134" s="55">
        <f>(-PV(('Bonds (CP)'!D133-($A$2/100))/100, D$3, (1*D$4),1)--PV(('Bonds (CP)'!D133+($A$2/100))/100, D$3, (1*D$4),1))/(2*($A$2/10000)*-PV('Bonds (CP)'!D133/100, D$3, (1*D$4),1))</f>
        <v>4.1476398129302403</v>
      </c>
      <c r="E134" s="55">
        <f>(-PV(('Bonds (CP)'!E133-($A$2/100))/100, E$3, (1*E$4),1)--PV(('Bonds (CP)'!E133+($A$2/100))/100, E$3, (1*E$4),1))/(2*($A$2/10000)*-PV('Bonds (CP)'!E133/100, E$3, (1*E$4),1))</f>
        <v>6.9084108626959111</v>
      </c>
      <c r="F134" s="55">
        <f>(-PV(('Bonds (CP)'!F133-($A$2/100))/100, F$3, (1*F$4),1)--PV(('Bonds (CP)'!F133+($A$2/100))/100, F$3, (1*F$4),1))/(2*($A$2/10000)*-PV('Bonds (CP)'!F133/100, F$3, (1*F$4),1))</f>
        <v>7.4332173502587375</v>
      </c>
      <c r="G134" s="17"/>
      <c r="H134" s="24">
        <v>45386</v>
      </c>
      <c r="I134" s="55">
        <f>DURATION($H134,$H134+365,I$4,'Bonds (CP)'!B133/100,1,0)</f>
        <v>1</v>
      </c>
      <c r="J134" s="55">
        <f>DURATION($H134,$H134+(365*J$3),J$4,'Bonds (CP)'!C133/100,1,0)</f>
        <v>2.9306665744621632</v>
      </c>
      <c r="K134" s="55">
        <f>DURATION($H134,$H134+(365*K$3),K$4,'Bonds (CP)'!D133/100,1,0)</f>
        <v>4.6840561937051186</v>
      </c>
      <c r="L134" s="55">
        <f>DURATION($H134,$H134+(365*L$3),L$4,'Bonds (CP)'!E133/100,1,0)</f>
        <v>7.8132616864285582</v>
      </c>
      <c r="M134" s="55">
        <f>DURATION($H134,$H134+(365*M$3),M$4,'Bonds (CP)'!F133/100,1,0)</f>
        <v>8.4663085927388568</v>
      </c>
    </row>
    <row r="135" spans="1:13">
      <c r="A135" s="24">
        <v>45387</v>
      </c>
      <c r="B135" s="55">
        <f>(-PV(('Bonds (CP)'!B134-($A$2/100))/100, B$3, (1*B$4),1)--PV(('Bonds (CP)'!B134+($A$2/100))/100, B$3, (1*B$4),1))/(2*($A$2/10000)*-PV('Bonds (CP)'!B134/100, B$3, (1*B$4),1))</f>
        <v>0.87442201236348949</v>
      </c>
      <c r="C135" s="55">
        <f>(-PV(('Bonds (CP)'!C134-($A$2/100))/100, C$3, (1*C$4),1)--PV(('Bonds (CP)'!C134+($A$2/100))/100, C$3, (1*C$4),1))/(2*($A$2/10000)*-PV('Bonds (CP)'!C134/100, C$3, (1*C$4),1))</f>
        <v>2.5847524473446826</v>
      </c>
      <c r="D135" s="55">
        <f>(-PV(('Bonds (CP)'!D134-($A$2/100))/100, D$3, (1*D$4),1)--PV(('Bonds (CP)'!D134+($A$2/100))/100, D$3, (1*D$4),1))/(2*($A$2/10000)*-PV('Bonds (CP)'!D134/100, D$3, (1*D$4),1))</f>
        <v>4.1432830094207977</v>
      </c>
      <c r="E135" s="55">
        <f>(-PV(('Bonds (CP)'!E134-($A$2/100))/100, E$3, (1*E$4),1)--PV(('Bonds (CP)'!E134+($A$2/100))/100, E$3, (1*E$4),1))/(2*($A$2/10000)*-PV('Bonds (CP)'!E134/100, E$3, (1*E$4),1))</f>
        <v>6.8900476669811699</v>
      </c>
      <c r="F135" s="55">
        <f>(-PV(('Bonds (CP)'!F134-($A$2/100))/100, F$3, (1*F$4),1)--PV(('Bonds (CP)'!F134+($A$2/100))/100, F$3, (1*F$4),1))/(2*($A$2/10000)*-PV('Bonds (CP)'!F134/100, F$3, (1*F$4),1))</f>
        <v>7.3905468681882525</v>
      </c>
      <c r="G135" s="17"/>
      <c r="H135" s="24">
        <v>45387</v>
      </c>
      <c r="I135" s="55">
        <f>DURATION($H135,$H135+365,I$4,'Bonds (CP)'!B134/100,1,0)</f>
        <v>1</v>
      </c>
      <c r="J135" s="55">
        <f>DURATION($H135,$H135+(365*J$3),J$4,'Bonds (CP)'!C134/100,1,0)</f>
        <v>2.9306168851036829</v>
      </c>
      <c r="K135" s="55">
        <f>DURATION($H135,$H135+(365*K$3),K$4,'Bonds (CP)'!D134/100,1,0)</f>
        <v>4.6832786517340859</v>
      </c>
      <c r="L135" s="55">
        <f>DURATION($H135,$H135+(365*L$3),L$4,'Bonds (CP)'!E134/100,1,0)</f>
        <v>7.8014569524677171</v>
      </c>
      <c r="M135" s="55">
        <f>DURATION($H135,$H135+(365*M$3),M$4,'Bonds (CP)'!F134/100,1,0)</f>
        <v>8.4237988523658682</v>
      </c>
    </row>
    <row r="136" spans="1:13">
      <c r="A136" s="24">
        <v>45390</v>
      </c>
      <c r="B136" s="55">
        <f>(-PV(('Bonds (CP)'!B135-($A$2/100))/100, B$3, (1*B$4),1)--PV(('Bonds (CP)'!B135+($A$2/100))/100, B$3, (1*B$4),1))/(2*($A$2/10000)*-PV('Bonds (CP)'!B135/100, B$3, (1*B$4),1))</f>
        <v>0.87419267084201013</v>
      </c>
      <c r="C136" s="55">
        <f>(-PV(('Bonds (CP)'!C135-($A$2/100))/100, C$3, (1*C$4),1)--PV(('Bonds (CP)'!C135+($A$2/100))/100, C$3, (1*C$4),1))/(2*($A$2/10000)*-PV('Bonds (CP)'!C135/100, C$3, (1*C$4),1))</f>
        <v>2.5835689811405391</v>
      </c>
      <c r="D136" s="55">
        <f>(-PV(('Bonds (CP)'!D135-($A$2/100))/100, D$3, (1*D$4),1)--PV(('Bonds (CP)'!D135+($A$2/100))/100, D$3, (1*D$4),1))/(2*($A$2/10000)*-PV('Bonds (CP)'!D135/100, D$3, (1*D$4),1))</f>
        <v>4.1419772562263182</v>
      </c>
      <c r="E136" s="55">
        <f>(-PV(('Bonds (CP)'!E135-($A$2/100))/100, E$3, (1*E$4),1)--PV(('Bonds (CP)'!E135+($A$2/100))/100, E$3, (1*E$4),1))/(2*($A$2/10000)*-PV('Bonds (CP)'!E135/100, E$3, (1*E$4),1))</f>
        <v>6.8942840958910168</v>
      </c>
      <c r="F136" s="55">
        <f>(-PV(('Bonds (CP)'!F135-($A$2/100))/100, F$3, (1*F$4),1)--PV(('Bonds (CP)'!F135+($A$2/100))/100, F$3, (1*F$4),1))/(2*($A$2/10000)*-PV('Bonds (CP)'!F135/100, F$3, (1*F$4),1))</f>
        <v>7.3587904240543534</v>
      </c>
      <c r="G136" s="17"/>
      <c r="H136" s="24">
        <v>45390</v>
      </c>
      <c r="I136" s="55">
        <f>DURATION($H136,$H136+365,I$4,'Bonds (CP)'!B135/100,1,0)</f>
        <v>1</v>
      </c>
      <c r="J136" s="55">
        <f>DURATION($H136,$H136+(365*J$3),J$4,'Bonds (CP)'!C135/100,1,0)</f>
        <v>2.9305671807155336</v>
      </c>
      <c r="K136" s="55">
        <f>DURATION($H136,$H136+(365*K$3),K$4,'Bonds (CP)'!D135/100,1,0)</f>
        <v>4.683045145211473</v>
      </c>
      <c r="L136" s="55">
        <f>DURATION($H136,$H136+(365*L$3),L$4,'Bonds (CP)'!E135/100,1,0)</f>
        <v>7.8041839758881499</v>
      </c>
      <c r="M136" s="55">
        <f>DURATION($H136,$H136+(365*M$3),M$4,'Bonds (CP)'!F135/100,1,0)</f>
        <v>8.389372610253865</v>
      </c>
    </row>
    <row r="137" spans="1:13">
      <c r="A137" s="24">
        <v>45391</v>
      </c>
      <c r="B137" s="55">
        <f>(-PV(('Bonds (CP)'!B136-($A$2/100))/100, B$3, (1*B$4),1)--PV(('Bonds (CP)'!B136+($A$2/100))/100, B$3, (1*B$4),1))/(2*($A$2/10000)*-PV('Bonds (CP)'!B136/100, B$3, (1*B$4),1))</f>
        <v>0.87381070221512547</v>
      </c>
      <c r="C137" s="55">
        <f>(-PV(('Bonds (CP)'!C136-($A$2/100))/100, C$3, (1*C$4),1)--PV(('Bonds (CP)'!C136+($A$2/100))/100, C$3, (1*C$4),1))/(2*($A$2/10000)*-PV('Bonds (CP)'!C136/100, C$3, (1*C$4),1))</f>
        <v>2.5830958831814463</v>
      </c>
      <c r="D137" s="55">
        <f>(-PV(('Bonds (CP)'!D136-($A$2/100))/100, D$3, (1*D$4),1)--PV(('Bonds (CP)'!D136+($A$2/100))/100, D$3, (1*D$4),1))/(2*($A$2/10000)*-PV('Bonds (CP)'!D136/100, D$3, (1*D$4),1))</f>
        <v>4.1415421370837882</v>
      </c>
      <c r="E137" s="55">
        <f>(-PV(('Bonds (CP)'!E136-($A$2/100))/100, E$3, (1*E$4),1)--PV(('Bonds (CP)'!E136+($A$2/100))/100, E$3, (1*E$4),1))/(2*($A$2/10000)*-PV('Bonds (CP)'!E136/100, E$3, (1*E$4),1))</f>
        <v>6.891459727588181</v>
      </c>
      <c r="F137" s="55">
        <f>(-PV(('Bonds (CP)'!F136-($A$2/100))/100, F$3, (1*F$4),1)--PV(('Bonds (CP)'!F136+($A$2/100))/100, F$3, (1*F$4),1))/(2*($A$2/10000)*-PV('Bonds (CP)'!F136/100, F$3, (1*F$4),1))</f>
        <v>7.3377361274331045</v>
      </c>
      <c r="G137" s="17"/>
      <c r="H137" s="24">
        <v>45391</v>
      </c>
      <c r="I137" s="55">
        <f>DURATION($H137,$H137+365,I$4,'Bonds (CP)'!B136/100,1,0)</f>
        <v>1</v>
      </c>
      <c r="J137" s="55">
        <f>DURATION($H137,$H137+(365*J$3),J$4,'Bonds (CP)'!C136/100,1,0)</f>
        <v>2.9305472947525888</v>
      </c>
      <c r="K137" s="55">
        <f>DURATION($H137,$H137+(365*K$3),K$4,'Bonds (CP)'!D136/100,1,0)</f>
        <v>4.6829672846830466</v>
      </c>
      <c r="L137" s="55">
        <f>DURATION($H137,$H137+(365*L$3),L$4,'Bonds (CP)'!E136/100,1,0)</f>
        <v>7.8023661501576171</v>
      </c>
      <c r="M137" s="55">
        <f>DURATION($H137,$H137+(365*M$3),M$4,'Bonds (CP)'!F136/100,1,0)</f>
        <v>8.3683844390054691</v>
      </c>
    </row>
    <row r="138" spans="1:13">
      <c r="A138" s="24">
        <v>45392</v>
      </c>
      <c r="B138" s="55">
        <f>(-PV(('Bonds (CP)'!B137-($A$2/100))/100, B$3, (1*B$4),1)--PV(('Bonds (CP)'!B137+($A$2/100))/100, B$3, (1*B$4),1))/(2*($A$2/10000)*-PV('Bonds (CP)'!B137/100, B$3, (1*B$4),1))</f>
        <v>0.87442201236348949</v>
      </c>
      <c r="C138" s="55">
        <f>(-PV(('Bonds (CP)'!C137-($A$2/100))/100, C$3, (1*C$4),1)--PV(('Bonds (CP)'!C137+($A$2/100))/100, C$3, (1*C$4),1))/(2*($A$2/10000)*-PV('Bonds (CP)'!C137/100, C$3, (1*C$4),1))</f>
        <v>2.5828593959846384</v>
      </c>
      <c r="D138" s="55">
        <f>(-PV(('Bonds (CP)'!D137-($A$2/100))/100, D$3, (1*D$4),1)--PV(('Bonds (CP)'!D137+($A$2/100))/100, D$3, (1*D$4),1))/(2*($A$2/10000)*-PV('Bonds (CP)'!D137/100, D$3, (1*D$4),1))</f>
        <v>4.1398023196522242</v>
      </c>
      <c r="E138" s="55">
        <f>(-PV(('Bonds (CP)'!E137-($A$2/100))/100, E$3, (1*E$4),1)--PV(('Bonds (CP)'!E137+($A$2/100))/100, E$3, (1*E$4),1))/(2*($A$2/10000)*-PV('Bonds (CP)'!E137/100, E$3, (1*E$4),1))</f>
        <v>6.8872237931740514</v>
      </c>
      <c r="F138" s="55">
        <f>(-PV(('Bonds (CP)'!F137-($A$2/100))/100, F$3, (1*F$4),1)--PV(('Bonds (CP)'!F137+($A$2/100))/100, F$3, (1*F$4),1))/(2*($A$2/10000)*-PV('Bonds (CP)'!F137/100, F$3, (1*F$4),1))</f>
        <v>7.3429909769864912</v>
      </c>
      <c r="G138" s="17"/>
      <c r="H138" s="24">
        <v>45392</v>
      </c>
      <c r="I138" s="55">
        <f>DURATION($H138,$H138+365,I$4,'Bonds (CP)'!B137/100,1,0)</f>
        <v>1</v>
      </c>
      <c r="J138" s="55">
        <f>DURATION($H138,$H138+(365*J$3),J$4,'Bonds (CP)'!C137/100,1,0)</f>
        <v>2.9305373508695585</v>
      </c>
      <c r="K138" s="55">
        <f>DURATION($H138,$H138+(365*K$3),K$4,'Bonds (CP)'!D137/100,1,0)</f>
        <v>4.6826557174583874</v>
      </c>
      <c r="L138" s="55">
        <f>DURATION($H138,$H138+(365*L$3),L$4,'Bonds (CP)'!E137/100,1,0)</f>
        <v>7.7996379879234707</v>
      </c>
      <c r="M138" s="55">
        <f>DURATION($H138,$H138+(365*M$3),M$4,'Bonds (CP)'!F137/100,1,0)</f>
        <v>8.3736231920649598</v>
      </c>
    </row>
    <row r="139" spans="1:13">
      <c r="A139" s="24">
        <v>45393</v>
      </c>
      <c r="B139" s="55">
        <f>(-PV(('Bonds (CP)'!B138-($A$2/100))/100, B$3, (1*B$4),1)--PV(('Bonds (CP)'!B138+($A$2/100))/100, B$3, (1*B$4),1))/(2*($A$2/10000)*-PV('Bonds (CP)'!B138/100, B$3, (1*B$4),1))</f>
        <v>0.8733527802733142</v>
      </c>
      <c r="C139" s="55">
        <f>(-PV(('Bonds (CP)'!C138-($A$2/100))/100, C$3, (1*C$4),1)--PV(('Bonds (CP)'!C138+($A$2/100))/100, C$3, (1*C$4),1))/(2*($A$2/10000)*-PV('Bonds (CP)'!C138/100, C$3, (1*C$4),1))</f>
        <v>2.5814413370766971</v>
      </c>
      <c r="D139" s="55">
        <f>(-PV(('Bonds (CP)'!D138-($A$2/100))/100, D$3, (1*D$4),1)--PV(('Bonds (CP)'!D138+($A$2/100))/100, D$3, (1*D$4),1))/(2*($A$2/10000)*-PV('Bonds (CP)'!D138/100, D$3, (1*D$4),1))</f>
        <v>4.1367601741041966</v>
      </c>
      <c r="E139" s="55">
        <f>(-PV(('Bonds (CP)'!E138-($A$2/100))/100, E$3, (1*E$4),1)--PV(('Bonds (CP)'!E138+($A$2/100))/100, E$3, (1*E$4),1))/(2*($A$2/10000)*-PV('Bonds (CP)'!E138/100, E$3, (1*E$4),1))</f>
        <v>6.8745204558873985</v>
      </c>
      <c r="F139" s="55">
        <f>(-PV(('Bonds (CP)'!F138-($A$2/100))/100, F$3, (1*F$4),1)--PV(('Bonds (CP)'!F138+($A$2/100))/100, F$3, (1*F$4),1))/(2*($A$2/10000)*-PV('Bonds (CP)'!F138/100, F$3, (1*F$4),1))</f>
        <v>7.280314803071775</v>
      </c>
      <c r="G139" s="17"/>
      <c r="H139" s="24">
        <v>45393</v>
      </c>
      <c r="I139" s="55">
        <f>DURATION($H139,$H139+365,I$4,'Bonds (CP)'!B138/100,1,0)</f>
        <v>1</v>
      </c>
      <c r="J139" s="55">
        <f>DURATION($H139,$H139+(365*J$3),J$4,'Bonds (CP)'!C138/100,1,0)</f>
        <v>2.9304776749509607</v>
      </c>
      <c r="K139" s="55">
        <f>DURATION($H139,$H139+(365*K$3),K$4,'Bonds (CP)'!D138/100,1,0)</f>
        <v>4.6821099931007968</v>
      </c>
      <c r="L139" s="55">
        <f>DURATION($H139,$H139+(365*L$3),L$4,'Bonds (CP)'!E138/100,1,0)</f>
        <v>7.7914432755199101</v>
      </c>
      <c r="M139" s="55">
        <f>DURATION($H139,$H139+(365*M$3),M$4,'Bonds (CP)'!F138/100,1,0)</f>
        <v>8.3111213857609076</v>
      </c>
    </row>
    <row r="140" spans="1:13">
      <c r="A140" s="24">
        <v>45394</v>
      </c>
      <c r="B140" s="55">
        <f>(-PV(('Bonds (CP)'!B139-($A$2/100))/100, B$3, (1*B$4),1)--PV(('Bonds (CP)'!B139+($A$2/100))/100, B$3, (1*B$4),1))/(2*($A$2/10000)*-PV('Bonds (CP)'!B139/100, B$3, (1*B$4),1))</f>
        <v>0.87365800821742534</v>
      </c>
      <c r="C140" s="55">
        <f>(-PV(('Bonds (CP)'!C139-($A$2/100))/100, C$3, (1*C$4),1)--PV(('Bonds (CP)'!C139+($A$2/100))/100, C$3, (1*C$4),1))/(2*($A$2/10000)*-PV('Bonds (CP)'!C139/100, C$3, (1*C$4),1))</f>
        <v>2.5795528935541174</v>
      </c>
      <c r="D140" s="55">
        <f>(-PV(('Bonds (CP)'!D139-($A$2/100))/100, D$3, (1*D$4),1)--PV(('Bonds (CP)'!D139+($A$2/100))/100, D$3, (1*D$4),1))/(2*($A$2/10000)*-PV('Bonds (CP)'!D139/100, D$3, (1*D$4),1))</f>
        <v>4.1350232518220009</v>
      </c>
      <c r="E140" s="55">
        <f>(-PV(('Bonds (CP)'!E139-($A$2/100))/100, E$3, (1*E$4),1)--PV(('Bonds (CP)'!E139+($A$2/100))/100, E$3, (1*E$4),1))/(2*($A$2/10000)*-PV('Bonds (CP)'!E139/100, E$3, (1*E$4),1))</f>
        <v>6.87875415559831</v>
      </c>
      <c r="F140" s="55">
        <f>(-PV(('Bonds (CP)'!F139-($A$2/100))/100, F$3, (1*F$4),1)--PV(('Bonds (CP)'!F139+($A$2/100))/100, F$3, (1*F$4),1))/(2*($A$2/10000)*-PV('Bonds (CP)'!F139/100, F$3, (1*F$4),1))</f>
        <v>7.2544444487770665</v>
      </c>
      <c r="G140" s="17"/>
      <c r="H140" s="24">
        <v>45394</v>
      </c>
      <c r="I140" s="55">
        <f>DURATION($H140,$H140+365,I$4,'Bonds (CP)'!B139/100,1,0)</f>
        <v>1</v>
      </c>
      <c r="J140" s="55">
        <f>DURATION($H140,$H140+(365*J$3),J$4,'Bonds (CP)'!C139/100,1,0)</f>
        <v>2.9303980734112773</v>
      </c>
      <c r="K140" s="55">
        <f>DURATION($H140,$H140+(365*K$3),K$4,'Bonds (CP)'!D139/100,1,0)</f>
        <v>4.6817978753189147</v>
      </c>
      <c r="L140" s="55">
        <f>DURATION($H140,$H140+(365*L$3),L$4,'Bonds (CP)'!E139/100,1,0)</f>
        <v>7.7941765479737661</v>
      </c>
      <c r="M140" s="55">
        <f>DURATION($H140,$H140+(365*M$3),M$4,'Bonds (CP)'!F139/100,1,0)</f>
        <v>8.2853118176033629</v>
      </c>
    </row>
    <row r="141" spans="1:13">
      <c r="A141" s="24">
        <v>45397</v>
      </c>
      <c r="B141" s="55">
        <f>(-PV(('Bonds (CP)'!B140-($A$2/100))/100, B$3, (1*B$4),1)--PV(('Bonds (CP)'!B140+($A$2/100))/100, B$3, (1*B$4),1))/(2*($A$2/10000)*-PV('Bonds (CP)'!B140/100, B$3, (1*B$4),1))</f>
        <v>0.87365800821742534</v>
      </c>
      <c r="C141" s="55">
        <f>(-PV(('Bonds (CP)'!C140-($A$2/100))/100, C$3, (1*C$4),1)--PV(('Bonds (CP)'!C140+($A$2/100))/100, C$3, (1*C$4),1))/(2*($A$2/10000)*-PV('Bonds (CP)'!C140/100, C$3, (1*C$4),1))</f>
        <v>2.5819138588283654</v>
      </c>
      <c r="D141" s="55">
        <f>(-PV(('Bonds (CP)'!D140-($A$2/100))/100, D$3, (1*D$4),1)--PV(('Bonds (CP)'!D140+($A$2/100))/100, D$3, (1*D$4),1))/(2*($A$2/10000)*-PV('Bonds (CP)'!D140/100, D$3, (1*D$4),1))</f>
        <v>4.1380635559924013</v>
      </c>
      <c r="E141" s="55">
        <f>(-PV(('Bonds (CP)'!E140-($A$2/100))/100, E$3, (1*E$4),1)--PV(('Bonds (CP)'!E140+($A$2/100))/100, E$3, (1*E$4),1))/(2*($A$2/10000)*-PV('Bonds (CP)'!E140/100, E$3, (1*E$4),1))</f>
        <v>6.8745204558873985</v>
      </c>
      <c r="F141" s="55">
        <f>(-PV(('Bonds (CP)'!F140-($A$2/100))/100, F$3, (1*F$4),1)--PV(('Bonds (CP)'!F140+($A$2/100))/100, F$3, (1*F$4),1))/(2*($A$2/10000)*-PV('Bonds (CP)'!F140/100, F$3, (1*F$4),1))</f>
        <v>7.3063287797221879</v>
      </c>
      <c r="G141" s="17"/>
      <c r="H141" s="24">
        <v>45397</v>
      </c>
      <c r="I141" s="55">
        <f>DURATION($H141,$H141+365,I$4,'Bonds (CP)'!B140/100,1,0)</f>
        <v>1</v>
      </c>
      <c r="J141" s="55">
        <f>DURATION($H141,$H141+(365*J$3),J$4,'Bonds (CP)'!C140/100,1,0)</f>
        <v>2.9304975693275672</v>
      </c>
      <c r="K141" s="55">
        <f>DURATION($H141,$H141+(365*K$3),K$4,'Bonds (CP)'!D140/100,1,0)</f>
        <v>4.6823439500445732</v>
      </c>
      <c r="L141" s="55">
        <f>DURATION($H141,$H141+(365*L$3),L$4,'Bonds (CP)'!E140/100,1,0)</f>
        <v>7.7914432755199101</v>
      </c>
      <c r="M141" s="55">
        <f>DURATION($H141,$H141+(365*M$3),M$4,'Bonds (CP)'!F140/100,1,0)</f>
        <v>8.3370676553564493</v>
      </c>
    </row>
    <row r="142" spans="1:13">
      <c r="A142" s="24">
        <v>45398</v>
      </c>
      <c r="B142" s="55">
        <f>(-PV(('Bonds (CP)'!B141-($A$2/100))/100, B$3, (1*B$4),1)--PV(('Bonds (CP)'!B141+($A$2/100))/100, B$3, (1*B$4),1))/(2*($A$2/10000)*-PV('Bonds (CP)'!B141/100, B$3, (1*B$4),1))</f>
        <v>0.87480451577886265</v>
      </c>
      <c r="C142" s="55">
        <f>(-PV(('Bonds (CP)'!C141-($A$2/100))/100, C$3, (1*C$4),1)--PV(('Bonds (CP)'!C141+($A$2/100))/100, C$3, (1*C$4),1))/(2*($A$2/10000)*-PV('Bonds (CP)'!C141/100, C$3, (1*C$4),1))</f>
        <v>2.5779026593219703</v>
      </c>
      <c r="D142" s="55">
        <f>(-PV(('Bonds (CP)'!D141-($A$2/100))/100, D$3, (1*D$4),1)--PV(('Bonds (CP)'!D141+($A$2/100))/100, D$3, (1*D$4),1))/(2*($A$2/10000)*-PV('Bonds (CP)'!D141/100, D$3, (1*D$4),1))</f>
        <v>4.1328535763316374</v>
      </c>
      <c r="E142" s="55">
        <f>(-PV(('Bonds (CP)'!E141-($A$2/100))/100, E$3, (1*E$4),1)--PV(('Bonds (CP)'!E141+($A$2/100))/100, E$3, (1*E$4),1))/(2*($A$2/10000)*-PV('Bonds (CP)'!E141/100, E$3, (1*E$4),1))</f>
        <v>6.8731093888668777</v>
      </c>
      <c r="F142" s="55">
        <f>(-PV(('Bonds (CP)'!F141-($A$2/100))/100, F$3, (1*F$4),1)--PV(('Bonds (CP)'!F141+($A$2/100))/100, F$3, (1*F$4),1))/(2*($A$2/10000)*-PV('Bonds (CP)'!F141/100, F$3, (1*F$4),1))</f>
        <v>7.2596070637627017</v>
      </c>
      <c r="G142" s="17"/>
      <c r="H142" s="24">
        <v>45398</v>
      </c>
      <c r="I142" s="55">
        <f>DURATION($H142,$H142+365,I$4,'Bonds (CP)'!B141/100,1,0)</f>
        <v>1</v>
      </c>
      <c r="J142" s="55">
        <f>DURATION($H142,$H142+(365*J$3),J$4,'Bonds (CP)'!C141/100,1,0)</f>
        <v>2.9303283905270114</v>
      </c>
      <c r="K142" s="55">
        <f>DURATION($H142,$H142+(365*K$3),K$4,'Bonds (CP)'!D141/100,1,0)</f>
        <v>4.6814074465145321</v>
      </c>
      <c r="L142" s="55">
        <f>DURATION($H142,$H142+(365*L$3),L$4,'Bonds (CP)'!E141/100,1,0)</f>
        <v>7.7905318072083718</v>
      </c>
      <c r="M142" s="55">
        <f>DURATION($H142,$H142+(365*M$3),M$4,'Bonds (CP)'!F141/100,1,0)</f>
        <v>8.2904628229551598</v>
      </c>
    </row>
    <row r="143" spans="1:13">
      <c r="A143" s="24">
        <v>45399</v>
      </c>
      <c r="B143" s="55">
        <f>(-PV(('Bonds (CP)'!B142-($A$2/100))/100, B$3, (1*B$4),1)--PV(('Bonds (CP)'!B142+($A$2/100))/100, B$3, (1*B$4),1))/(2*($A$2/10000)*-PV('Bonds (CP)'!B142/100, B$3, (1*B$4),1))</f>
        <v>0.87480451577886265</v>
      </c>
      <c r="C143" s="55">
        <f>(-PV(('Bonds (CP)'!C142-($A$2/100))/100, C$3, (1*C$4),1)--PV(('Bonds (CP)'!C142+($A$2/100))/100, C$3, (1*C$4),1))/(2*($A$2/10000)*-PV('Bonds (CP)'!C142/100, C$3, (1*C$4),1))</f>
        <v>2.5783739499226965</v>
      </c>
      <c r="D143" s="55">
        <f>(-PV(('Bonds (CP)'!D142-($A$2/100))/100, D$3, (1*D$4),1)--PV(('Bonds (CP)'!D142+($A$2/100))/100, D$3, (1*D$4),1))/(2*($A$2/10000)*-PV('Bonds (CP)'!D142/100, D$3, (1*D$4),1))</f>
        <v>4.1337212496694828</v>
      </c>
      <c r="E143" s="55">
        <f>(-PV(('Bonds (CP)'!E142-($A$2/100))/100, E$3, (1*E$4),1)--PV(('Bonds (CP)'!E142+($A$2/100))/100, E$3, (1*E$4),1))/(2*($A$2/10000)*-PV('Bonds (CP)'!E142/100, E$3, (1*E$4),1))</f>
        <v>6.8858119801013338</v>
      </c>
      <c r="F143" s="55">
        <f>(-PV(('Bonds (CP)'!F142-($A$2/100))/100, F$3, (1*F$4),1)--PV(('Bonds (CP)'!F142+($A$2/100))/100, F$3, (1*F$4),1))/(2*($A$2/10000)*-PV('Bonds (CP)'!F142/100, F$3, (1*F$4),1))</f>
        <v>7.4925072650862372</v>
      </c>
      <c r="G143" s="17"/>
      <c r="H143" s="24">
        <v>45399</v>
      </c>
      <c r="I143" s="55">
        <f>DURATION($H143,$H143+365,I$4,'Bonds (CP)'!B142/100,1,0)</f>
        <v>1</v>
      </c>
      <c r="J143" s="55">
        <f>DURATION($H143,$H143+(365*J$3),J$4,'Bonds (CP)'!C142/100,1,0)</f>
        <v>2.9303483029255619</v>
      </c>
      <c r="K143" s="55">
        <f>DURATION($H143,$H143+(365*K$3),K$4,'Bonds (CP)'!D142/100,1,0)</f>
        <v>4.6815636555815452</v>
      </c>
      <c r="L143" s="55">
        <f>DURATION($H143,$H143+(365*L$3),L$4,'Bonds (CP)'!E142/100,1,0)</f>
        <v>7.7987282212633167</v>
      </c>
      <c r="M143" s="55">
        <f>DURATION($H143,$H143+(365*M$3),M$4,'Bonds (CP)'!F142/100,1,0)</f>
        <v>8.5225674760507335</v>
      </c>
    </row>
    <row r="144" spans="1:13">
      <c r="A144" s="24">
        <v>45400</v>
      </c>
      <c r="B144" s="55">
        <f>(-PV(('Bonds (CP)'!B143-($A$2/100))/100, B$3, (1*B$4),1)--PV(('Bonds (CP)'!B143+($A$2/100))/100, B$3, (1*B$4),1))/(2*($A$2/10000)*-PV('Bonds (CP)'!B143/100, B$3, (1*B$4),1))</f>
        <v>0.87457497358014802</v>
      </c>
      <c r="C144" s="55">
        <f>(-PV(('Bonds (CP)'!C143-($A$2/100))/100, C$3, (1*C$4),1)--PV(('Bonds (CP)'!C143+($A$2/100))/100, C$3, (1*C$4),1))/(2*($A$2/10000)*-PV('Bonds (CP)'!C143/100, C$3, (1*C$4),1))</f>
        <v>2.5826229499617934</v>
      </c>
      <c r="D144" s="55">
        <f>(-PV(('Bonds (CP)'!D143-($A$2/100))/100, D$3, (1*D$4),1)--PV(('Bonds (CP)'!D143+($A$2/100))/100, D$3, (1*D$4),1))/(2*($A$2/10000)*-PV('Bonds (CP)'!D143/100, D$3, (1*D$4),1))</f>
        <v>4.1367601741041966</v>
      </c>
      <c r="E144" s="55">
        <f>(-PV(('Bonds (CP)'!E143-($A$2/100))/100, E$3, (1*E$4),1)--PV(('Bonds (CP)'!E143+($A$2/100))/100, E$3, (1*E$4),1))/(2*($A$2/10000)*-PV('Bonds (CP)'!E143/100, E$3, (1*E$4),1))</f>
        <v>6.8660553032792153</v>
      </c>
      <c r="F144" s="55">
        <f>(-PV(('Bonds (CP)'!F143-($A$2/100))/100, F$3, (1*F$4),1)--PV(('Bonds (CP)'!F143+($A$2/100))/100, F$3, (1*F$4),1))/(2*($A$2/10000)*-PV('Bonds (CP)'!F143/100, F$3, (1*F$4),1))</f>
        <v>7.5306128455151127</v>
      </c>
      <c r="G144" s="17"/>
      <c r="H144" s="24">
        <v>45400</v>
      </c>
      <c r="I144" s="55">
        <f>DURATION($H144,$H144+365,I$4,'Bonds (CP)'!B143/100,1,0)</f>
        <v>1</v>
      </c>
      <c r="J144" s="55">
        <f>DURATION($H144,$H144+(365*J$3),J$4,'Bonds (CP)'!C143/100,1,0)</f>
        <v>2.9305274063855187</v>
      </c>
      <c r="K144" s="55">
        <f>DURATION($H144,$H144+(365*K$3),K$4,'Bonds (CP)'!D143/100,1,0)</f>
        <v>4.6821099931007968</v>
      </c>
      <c r="L144" s="55">
        <f>DURATION($H144,$H144+(365*L$3),L$4,'Bonds (CP)'!E143/100,1,0)</f>
        <v>7.7859716388606124</v>
      </c>
      <c r="M144" s="55">
        <f>DURATION($H144,$H144+(365*M$3),M$4,'Bonds (CP)'!F143/100,1,0)</f>
        <v>8.5604918599307478</v>
      </c>
    </row>
    <row r="145" spans="1:13">
      <c r="A145" s="24">
        <v>45401</v>
      </c>
      <c r="B145" s="55">
        <f>(-PV(('Bonds (CP)'!B144-($A$2/100))/100, B$3, (1*B$4),1)--PV(('Bonds (CP)'!B144+($A$2/100))/100, B$3, (1*B$4),1))/(2*($A$2/10000)*-PV('Bonds (CP)'!B144/100, B$3, (1*B$4),1))</f>
        <v>0.87426910464670293</v>
      </c>
      <c r="C145" s="55">
        <f>(-PV(('Bonds (CP)'!C144-($A$2/100))/100, C$3, (1*C$4),1)--PV(('Bonds (CP)'!C144+($A$2/100))/100, C$3, (1*C$4),1))/(2*($A$2/10000)*-PV('Bonds (CP)'!C144/100, C$3, (1*C$4),1))</f>
        <v>2.5833324115631355</v>
      </c>
      <c r="D145" s="55">
        <f>(-PV(('Bonds (CP)'!D144-($A$2/100))/100, D$3, (1*D$4),1)--PV(('Bonds (CP)'!D144+($A$2/100))/100, D$3, (1*D$4),1))/(2*($A$2/10000)*-PV('Bonds (CP)'!D144/100, D$3, (1*D$4),1))</f>
        <v>4.1406720965756749</v>
      </c>
      <c r="E145" s="55">
        <f>(-PV(('Bonds (CP)'!E144-($A$2/100))/100, E$3, (1*E$4),1)--PV(('Bonds (CP)'!E144+($A$2/100))/100, E$3, (1*E$4),1))/(2*($A$2/10000)*-PV('Bonds (CP)'!E144/100, E$3, (1*E$4),1))</f>
        <v>6.8999338190743433</v>
      </c>
      <c r="F145" s="55">
        <f>(-PV(('Bonds (CP)'!F144-($A$2/100))/100, F$3, (1*F$4),1)--PV(('Bonds (CP)'!F144+($A$2/100))/100, F$3, (1*F$4),1))/(2*($A$2/10000)*-PV('Bonds (CP)'!F144/100, F$3, (1*F$4),1))</f>
        <v>7.8462169311340109</v>
      </c>
      <c r="G145" s="17"/>
      <c r="H145" s="24">
        <v>45401</v>
      </c>
      <c r="I145" s="55">
        <f>DURATION($H145,$H145+365,I$4,'Bonds (CP)'!B144/100,1,0)</f>
        <v>1</v>
      </c>
      <c r="J145" s="55">
        <f>DURATION($H145,$H145+(365*J$3),J$4,'Bonds (CP)'!C144/100,1,0)</f>
        <v>2.9305572380345888</v>
      </c>
      <c r="K145" s="55">
        <f>DURATION($H145,$H145+(365*K$3),K$4,'Bonds (CP)'!D144/100,1,0)</f>
        <v>4.6828115260933929</v>
      </c>
      <c r="L145" s="55">
        <f>DURATION($H145,$H145+(365*L$3),L$4,'Bonds (CP)'!E144/100,1,0)</f>
        <v>7.8078173460425386</v>
      </c>
      <c r="M145" s="55">
        <f>DURATION($H145,$H145+(365*M$3),M$4,'Bonds (CP)'!F144/100,1,0)</f>
        <v>8.8740350422550289</v>
      </c>
    </row>
    <row r="146" spans="1:13">
      <c r="A146" s="24">
        <v>45404</v>
      </c>
      <c r="B146" s="55">
        <f>(-PV(('Bonds (CP)'!B145-($A$2/100))/100, B$3, (1*B$4),1)--PV(('Bonds (CP)'!B145+($A$2/100))/100, B$3, (1*B$4),1))/(2*($A$2/10000)*-PV('Bonds (CP)'!B145/100, B$3, (1*B$4),1))</f>
        <v>0.87259064274177534</v>
      </c>
      <c r="C146" s="55">
        <f>(-PV(('Bonds (CP)'!C145-($A$2/100))/100, C$3, (1*C$4),1)--PV(('Bonds (CP)'!C145+($A$2/100))/100, C$3, (1*C$4),1))/(2*($A$2/10000)*-PV('Bonds (CP)'!C145/100, C$3, (1*C$4),1))</f>
        <v>2.5809689797602027</v>
      </c>
      <c r="D146" s="55">
        <f>(-PV(('Bonds (CP)'!D145-($A$2/100))/100, D$3, (1*D$4),1)--PV(('Bonds (CP)'!D145+($A$2/100))/100, D$3, (1*D$4),1))/(2*($A$2/10000)*-PV('Bonds (CP)'!D145/100, D$3, (1*D$4),1))</f>
        <v>4.1389328061716517</v>
      </c>
      <c r="E146" s="55">
        <f>(-PV(('Bonds (CP)'!E145-($A$2/100))/100, E$3, (1*E$4),1)--PV(('Bonds (CP)'!E145+($A$2/100))/100, E$3, (1*E$4),1))/(2*($A$2/10000)*-PV('Bonds (CP)'!E145/100, E$3, (1*E$4),1))</f>
        <v>6.9041719727216941</v>
      </c>
      <c r="F146" s="55">
        <f>(-PV(('Bonds (CP)'!F145-($A$2/100))/100, F$3, (1*F$4),1)--PV(('Bonds (CP)'!F145+($A$2/100))/100, F$3, (1*F$4),1))/(2*($A$2/10000)*-PV('Bonds (CP)'!F145/100, F$3, (1*F$4),1))</f>
        <v>7.8520298962248338</v>
      </c>
      <c r="G146" s="17"/>
      <c r="H146" s="24">
        <v>45404</v>
      </c>
      <c r="I146" s="55">
        <f>DURATION($H146,$H146+365,I$4,'Bonds (CP)'!B145/100,1,0)</f>
        <v>1</v>
      </c>
      <c r="J146" s="55">
        <f>DURATION($H146,$H146+(365*J$3),J$4,'Bonds (CP)'!C145/100,1,0)</f>
        <v>2.930457778170851</v>
      </c>
      <c r="K146" s="55">
        <f>DURATION($H146,$H146+(365*K$3),K$4,'Bonds (CP)'!D145/100,1,0)</f>
        <v>4.682499858776092</v>
      </c>
      <c r="L146" s="55">
        <f>DURATION($H146,$H146+(365*L$3),L$4,'Bonds (CP)'!E145/100,1,0)</f>
        <v>7.8105403744734945</v>
      </c>
      <c r="M146" s="55">
        <f>DURATION($H146,$H146+(365*M$3),M$4,'Bonds (CP)'!F145/100,1,0)</f>
        <v>8.879800594313549</v>
      </c>
    </row>
    <row r="147" spans="1:13">
      <c r="A147" s="24">
        <v>45405</v>
      </c>
      <c r="B147" s="55">
        <f>(-PV(('Bonds (CP)'!B146-($A$2/100))/100, B$3, (1*B$4),1)--PV(('Bonds (CP)'!B146+($A$2/100))/100, B$3, (1*B$4),1))/(2*($A$2/10000)*-PV('Bonds (CP)'!B146/100, B$3, (1*B$4),1))</f>
        <v>0.87327650661091893</v>
      </c>
      <c r="C147" s="55">
        <f>(-PV(('Bonds (CP)'!C146-($A$2/100))/100, C$3, (1*C$4),1)--PV(('Bonds (CP)'!C146+($A$2/100))/100, C$3, (1*C$4),1))/(2*($A$2/10000)*-PV('Bonds (CP)'!C146/100, C$3, (1*C$4),1))</f>
        <v>2.579788805303421</v>
      </c>
      <c r="D147" s="55">
        <f>(-PV(('Bonds (CP)'!D146-($A$2/100))/100, D$3, (1*D$4),1)--PV(('Bonds (CP)'!D146+($A$2/100))/100, D$3, (1*D$4),1))/(2*($A$2/10000)*-PV('Bonds (CP)'!D146/100, D$3, (1*D$4),1))</f>
        <v>4.1354573838488493</v>
      </c>
      <c r="E147" s="55">
        <f>(-PV(('Bonds (CP)'!E146-($A$2/100))/100, E$3, (1*E$4),1)--PV(('Bonds (CP)'!E146+($A$2/100))/100, E$3, (1*E$4),1))/(2*($A$2/10000)*-PV('Bonds (CP)'!E146/100, E$3, (1*E$4),1))</f>
        <v>6.8971087932221726</v>
      </c>
      <c r="F147" s="55">
        <f>(-PV(('Bonds (CP)'!F146-($A$2/100))/100, F$3, (1*F$4),1)--PV(('Bonds (CP)'!F146+($A$2/100))/100, F$3, (1*F$4),1))/(2*($A$2/10000)*-PV('Bonds (CP)'!F146/100, F$3, (1*F$4),1))</f>
        <v>7.8346099453475775</v>
      </c>
      <c r="G147" s="17"/>
      <c r="H147" s="24">
        <v>45405</v>
      </c>
      <c r="I147" s="55">
        <f>DURATION($H147,$H147+365,I$4,'Bonds (CP)'!B146/100,1,0)</f>
        <v>1</v>
      </c>
      <c r="J147" s="55">
        <f>DURATION($H147,$H147+(365*J$3),J$4,'Bonds (CP)'!C146/100,1,0)</f>
        <v>2.9304080257064147</v>
      </c>
      <c r="K147" s="55">
        <f>DURATION($H147,$H147+(365*K$3),K$4,'Bonds (CP)'!D146/100,1,0)</f>
        <v>4.6818759235354763</v>
      </c>
      <c r="L147" s="55">
        <f>DURATION($H147,$H147+(365*L$3),L$4,'Bonds (CP)'!E146/100,1,0)</f>
        <v>7.8060010414408945</v>
      </c>
      <c r="M147" s="55">
        <f>DURATION($H147,$H147+(365*M$3),M$4,'Bonds (CP)'!F146/100,1,0)</f>
        <v>8.8625216981004478</v>
      </c>
    </row>
    <row r="148" spans="1:13">
      <c r="A148" s="24">
        <v>45406</v>
      </c>
      <c r="B148" s="55">
        <f>(-PV(('Bonds (CP)'!B147-($A$2/100))/100, B$3, (1*B$4),1)--PV(('Bonds (CP)'!B147+($A$2/100))/100, B$3, (1*B$4),1))/(2*($A$2/10000)*-PV('Bonds (CP)'!B147/100, B$3, (1*B$4),1))</f>
        <v>0.87358168123022817</v>
      </c>
      <c r="C148" s="55">
        <f>(-PV(('Bonds (CP)'!C147-($A$2/100))/100, C$3, (1*C$4),1)--PV(('Bonds (CP)'!C147+($A$2/100))/100, C$3, (1*C$4),1))/(2*($A$2/10000)*-PV('Bonds (CP)'!C147/100, C$3, (1*C$4),1))</f>
        <v>2.578845404395512</v>
      </c>
      <c r="D148" s="55">
        <f>(-PV(('Bonds (CP)'!D147-($A$2/100))/100, D$3, (1*D$4),1)--PV(('Bonds (CP)'!D147+($A$2/100))/100, D$3, (1*D$4),1))/(2*($A$2/10000)*-PV('Bonds (CP)'!D147/100, D$3, (1*D$4),1))</f>
        <v>4.1341551847499414</v>
      </c>
      <c r="E148" s="55">
        <f>(-PV(('Bonds (CP)'!E147-($A$2/100))/100, E$3, (1*E$4),1)--PV(('Bonds (CP)'!E147+($A$2/100))/100, E$3, (1*E$4),1))/(2*($A$2/10000)*-PV('Bonds (CP)'!E147/100, E$3, (1*E$4),1))</f>
        <v>6.8985212651148329</v>
      </c>
      <c r="F148" s="55">
        <f>(-PV(('Bonds (CP)'!F147-($A$2/100))/100, F$3, (1*F$4),1)--PV(('Bonds (CP)'!F147+($A$2/100))/100, F$3, (1*F$4),1))/(2*($A$2/10000)*-PV('Bonds (CP)'!F147/100, F$3, (1*F$4),1))</f>
        <v>7.8114716002152109</v>
      </c>
      <c r="G148" s="17"/>
      <c r="H148" s="24">
        <v>45406</v>
      </c>
      <c r="I148" s="55">
        <f>DURATION($H148,$H148+365,I$4,'Bonds (CP)'!B147/100,1,0)</f>
        <v>1</v>
      </c>
      <c r="J148" s="55">
        <f>DURATION($H148,$H148+(365*J$3),J$4,'Bonds (CP)'!C147/100,1,0)</f>
        <v>2.9303682129217656</v>
      </c>
      <c r="K148" s="55">
        <f>DURATION($H148,$H148+(365*K$3),K$4,'Bonds (CP)'!D147/100,1,0)</f>
        <v>4.6816417413421858</v>
      </c>
      <c r="L148" s="55">
        <f>DURATION($H148,$H148+(365*L$3),L$4,'Bonds (CP)'!E147/100,1,0)</f>
        <v>7.8069092889088827</v>
      </c>
      <c r="M148" s="55">
        <f>DURATION($H148,$H148+(365*M$3),M$4,'Bonds (CP)'!F147/100,1,0)</f>
        <v>8.8395659344516897</v>
      </c>
    </row>
    <row r="149" spans="1:13">
      <c r="A149" s="24">
        <v>45407</v>
      </c>
      <c r="B149" s="55">
        <f>(-PV(('Bonds (CP)'!B148-($A$2/100))/100, B$3, (1*B$4),1)--PV(('Bonds (CP)'!B148+($A$2/100))/100, B$3, (1*B$4),1))/(2*($A$2/10000)*-PV('Bonds (CP)'!B148/100, B$3, (1*B$4),1))</f>
        <v>0.87281914428621887</v>
      </c>
      <c r="C149" s="55">
        <f>(-PV(('Bonds (CP)'!C148-($A$2/100))/100, C$3, (1*C$4),1)--PV(('Bonds (CP)'!C148+($A$2/100))/100, C$3, (1*C$4),1))/(2*($A$2/10000)*-PV('Bonds (CP)'!C148/100, C$3, (1*C$4),1))</f>
        <v>2.5790811931109929</v>
      </c>
      <c r="D149" s="55">
        <f>(-PV(('Bonds (CP)'!D148-($A$2/100))/100, D$3, (1*D$4),1)--PV(('Bonds (CP)'!D148+($A$2/100))/100, D$3, (1*D$4),1))/(2*($A$2/10000)*-PV('Bonds (CP)'!D148/100, D$3, (1*D$4),1))</f>
        <v>4.1337212496694828</v>
      </c>
      <c r="E149" s="55">
        <f>(-PV(('Bonds (CP)'!E148-($A$2/100))/100, E$3, (1*E$4),1)--PV(('Bonds (CP)'!E148+($A$2/100))/100, E$3, (1*E$4),1))/(2*($A$2/10000)*-PV('Bonds (CP)'!E148/100, E$3, (1*E$4),1))</f>
        <v>6.8956964034598274</v>
      </c>
      <c r="F149" s="55">
        <f>(-PV(('Bonds (CP)'!F148-($A$2/100))/100, F$3, (1*F$4),1)--PV(('Bonds (CP)'!F148+($A$2/100))/100, F$3, (1*F$4),1))/(2*($A$2/10000)*-PV('Bonds (CP)'!F148/100, F$3, (1*F$4),1))</f>
        <v>7.9046317164495621</v>
      </c>
      <c r="G149" s="17"/>
      <c r="H149" s="24">
        <v>45407</v>
      </c>
      <c r="I149" s="55">
        <f>DURATION($H149,$H149+365,I$4,'Bonds (CP)'!B148/100,1,0)</f>
        <v>1</v>
      </c>
      <c r="J149" s="55">
        <f>DURATION($H149,$H149+(365*J$3),J$4,'Bonds (CP)'!C148/100,1,0)</f>
        <v>2.9303781670189304</v>
      </c>
      <c r="K149" s="55">
        <f>DURATION($H149,$H149+(365*K$3),K$4,'Bonds (CP)'!D148/100,1,0)</f>
        <v>4.6815636555815452</v>
      </c>
      <c r="L149" s="55">
        <f>DURATION($H149,$H149+(365*L$3),L$4,'Bonds (CP)'!E148/100,1,0)</f>
        <v>7.80509260373511</v>
      </c>
      <c r="M149" s="55">
        <f>DURATION($H149,$H149+(365*M$3),M$4,'Bonds (CP)'!F148/100,1,0)</f>
        <v>8.9319576976227708</v>
      </c>
    </row>
    <row r="150" spans="1:13">
      <c r="A150" s="24">
        <v>45408</v>
      </c>
      <c r="B150" s="55">
        <f>(-PV(('Bonds (CP)'!B149-($A$2/100))/100, B$3, (1*B$4),1)--PV(('Bonds (CP)'!B149+($A$2/100))/100, B$3, (1*B$4),1))/(2*($A$2/10000)*-PV('Bonds (CP)'!B149/100, B$3, (1*B$4),1))</f>
        <v>0.87243837484008246</v>
      </c>
      <c r="C150" s="55">
        <f>(-PV(('Bonds (CP)'!C149-($A$2/100))/100, C$3, (1*C$4),1)--PV(('Bonds (CP)'!C149+($A$2/100))/100, C$3, (1*C$4),1))/(2*($A$2/10000)*-PV('Bonds (CP)'!C149/100, C$3, (1*C$4),1))</f>
        <v>2.5757838772213071</v>
      </c>
      <c r="D150" s="55">
        <f>(-PV(('Bonds (CP)'!D149-($A$2/100))/100, D$3, (1*D$4),1)--PV(('Bonds (CP)'!D149+($A$2/100))/100, D$3, (1*D$4),1))/(2*($A$2/10000)*-PV('Bonds (CP)'!D149/100, D$3, (1*D$4),1))</f>
        <v>4.1280860580559686</v>
      </c>
      <c r="E150" s="55">
        <f>(-PV(('Bonds (CP)'!E149-($A$2/100))/100, E$3, (1*E$4),1)--PV(('Bonds (CP)'!E149+($A$2/100))/100, E$3, (1*E$4),1))/(2*($A$2/10000)*-PV('Bonds (CP)'!E149/100, E$3, (1*E$4),1))</f>
        <v>6.8716984050615304</v>
      </c>
      <c r="F150" s="55">
        <f>(-PV(('Bonds (CP)'!F149-($A$2/100))/100, F$3, (1*F$4),1)--PV(('Bonds (CP)'!F149+($A$2/100))/100, F$3, (1*F$4),1))/(2*($A$2/10000)*-PV('Bonds (CP)'!F149/100, F$3, (1*F$4),1))</f>
        <v>7.7426584558167066</v>
      </c>
      <c r="G150" s="17"/>
      <c r="H150" s="24">
        <v>45408</v>
      </c>
      <c r="I150" s="55">
        <f>DURATION($H150,$H150+365,I$4,'Bonds (CP)'!B149/100,1,0)</f>
        <v>1</v>
      </c>
      <c r="J150" s="55">
        <f>DURATION($H150,$H150+(365*J$3),J$4,'Bonds (CP)'!C149/100,1,0)</f>
        <v>2.9302387550092366</v>
      </c>
      <c r="K150" s="55">
        <f>DURATION($H150,$H150+(365*K$3),K$4,'Bonds (CP)'!D149/100,1,0)</f>
        <v>4.6805474017279494</v>
      </c>
      <c r="L150" s="55">
        <f>DURATION($H150,$H150+(365*L$3),L$4,'Bonds (CP)'!E149/100,1,0)</f>
        <v>7.7896201503133025</v>
      </c>
      <c r="M150" s="55">
        <f>DURATION($H150,$H150+(365*M$3),M$4,'Bonds (CP)'!F149/100,1,0)</f>
        <v>8.7712636521982059</v>
      </c>
    </row>
    <row r="151" spans="1:13">
      <c r="A151" s="24">
        <v>45409</v>
      </c>
      <c r="B151" s="55">
        <f>(-PV(('Bonds (CP)'!B150-($A$2/100))/100, B$3, (1*B$4),1)--PV(('Bonds (CP)'!B150+($A$2/100))/100, B$3, (1*B$4),1))/(2*($A$2/10000)*-PV('Bonds (CP)'!B150/100, B$3, (1*B$4),1))</f>
        <v>0.8725145021471199</v>
      </c>
      <c r="C151" s="55">
        <f>(-PV(('Bonds (CP)'!C150-($A$2/100))/100, C$3, (1*C$4),1)--PV(('Bonds (CP)'!C150+($A$2/100))/100, C$3, (1*C$4),1))/(2*($A$2/10000)*-PV('Bonds (CP)'!C150/100, C$3, (1*C$4),1))</f>
        <v>2.574843258839552</v>
      </c>
      <c r="D151" s="55">
        <f>(-PV(('Bonds (CP)'!D150-($A$2/100))/100, D$3, (1*D$4),1)--PV(('Bonds (CP)'!D150+($A$2/100))/100, D$3, (1*D$4),1))/(2*($A$2/10000)*-PV('Bonds (CP)'!D150/100, D$3, (1*D$4),1))</f>
        <v>4.1272200872431979</v>
      </c>
      <c r="E151" s="55">
        <f>(-PV(('Bonds (CP)'!E150-($A$2/100))/100, E$3, (1*E$4),1)--PV(('Bonds (CP)'!E150+($A$2/100))/100, E$3, (1*E$4),1))/(2*($A$2/10000)*-PV('Bonds (CP)'!E150/100, E$3, (1*E$4),1))</f>
        <v>6.8716984050615304</v>
      </c>
      <c r="F151" s="55">
        <f>(-PV(('Bonds (CP)'!F150-($A$2/100))/100, F$3, (1*F$4),1)--PV(('Bonds (CP)'!F150+($A$2/100))/100, F$3, (1*F$4),1))/(2*($A$2/10000)*-PV('Bonds (CP)'!F150/100, F$3, (1*F$4),1))</f>
        <v>7.6972811183863623</v>
      </c>
      <c r="G151" s="17"/>
      <c r="H151" s="24">
        <v>45409</v>
      </c>
      <c r="I151" s="55">
        <f>DURATION($H151,$H151+365,I$4,'Bonds (CP)'!B150/100,1,0)</f>
        <v>1</v>
      </c>
      <c r="J151" s="55">
        <f>DURATION($H151,$H151+(365*J$3),J$4,'Bonds (CP)'!C150/100,1,0)</f>
        <v>2.9301989013914649</v>
      </c>
      <c r="K151" s="55">
        <f>DURATION($H151,$H151+(365*K$3),K$4,'Bonds (CP)'!D150/100,1,0)</f>
        <v>4.6803908672211101</v>
      </c>
      <c r="L151" s="55">
        <f>DURATION($H151,$H151+(365*L$3),L$4,'Bonds (CP)'!E150/100,1,0)</f>
        <v>7.7896201503133025</v>
      </c>
      <c r="M151" s="55">
        <f>DURATION($H151,$H151+(365*M$3),M$4,'Bonds (CP)'!F150/100,1,0)</f>
        <v>8.7261969559944781</v>
      </c>
    </row>
    <row r="152" spans="1:13">
      <c r="A152" s="24">
        <v>45411</v>
      </c>
      <c r="B152" s="55">
        <f>(-PV(('Bonds (CP)'!B151-($A$2/100))/100, B$3, (1*B$4),1)--PV(('Bonds (CP)'!B151+($A$2/100))/100, B$3, (1*B$4),1))/(2*($A$2/10000)*-PV('Bonds (CP)'!B151/100, B$3, (1*B$4),1))</f>
        <v>0.87411625040174668</v>
      </c>
      <c r="C152" s="55">
        <f>(-PV(('Bonds (CP)'!C151-($A$2/100))/100, C$3, (1*C$4),1)--PV(('Bonds (CP)'!C151+($A$2/100))/100, C$3, (1*C$4),1))/(2*($A$2/10000)*-PV('Bonds (CP)'!C151/100, C$3, (1*C$4),1))</f>
        <v>2.5736684039262445</v>
      </c>
      <c r="D152" s="55">
        <f>(-PV(('Bonds (CP)'!D151-($A$2/100))/100, D$3, (1*D$4),1)--PV(('Bonds (CP)'!D151+($A$2/100))/100, D$3, (1*D$4),1))/(2*($A$2/10000)*-PV('Bonds (CP)'!D151/100, D$3, (1*D$4),1))</f>
        <v>4.1237588165997829</v>
      </c>
      <c r="E152" s="55">
        <f>(-PV(('Bonds (CP)'!E151-($A$2/100))/100, E$3, (1*E$4),1)--PV(('Bonds (CP)'!E151+($A$2/100))/100, E$3, (1*E$4),1))/(2*($A$2/10000)*-PV('Bonds (CP)'!E151/100, E$3, (1*E$4),1))</f>
        <v>6.8815770369718257</v>
      </c>
      <c r="F152" s="55">
        <f>(-PV(('Bonds (CP)'!F151-($A$2/100))/100, F$3, (1*F$4),1)--PV(('Bonds (CP)'!F151+($A$2/100))/100, F$3, (1*F$4),1))/(2*($A$2/10000)*-PV('Bonds (CP)'!F151/100, F$3, (1*F$4),1))</f>
        <v>7.794183844136211</v>
      </c>
      <c r="G152" s="17"/>
      <c r="H152" s="24">
        <v>45411</v>
      </c>
      <c r="I152" s="55">
        <f>DURATION($H152,$H152+365,I$4,'Bonds (CP)'!B151/100,1,0)</f>
        <v>1</v>
      </c>
      <c r="J152" s="55">
        <f>DURATION($H152,$H152+(365*J$3),J$4,'Bonds (CP)'!C151/100,1,0)</f>
        <v>2.9301490708637083</v>
      </c>
      <c r="K152" s="55">
        <f>DURATION($H152,$H152+(365*K$3),K$4,'Bonds (CP)'!D151/100,1,0)</f>
        <v>4.6797642284295824</v>
      </c>
      <c r="L152" s="55">
        <f>DURATION($H152,$H152+(365*L$3),L$4,'Bonds (CP)'!E151/100,1,0)</f>
        <v>7.7959977848976729</v>
      </c>
      <c r="M152" s="55">
        <f>DURATION($H152,$H152+(365*M$3),M$4,'Bonds (CP)'!F151/100,1,0)</f>
        <v>8.8224110406528737</v>
      </c>
    </row>
    <row r="153" spans="1:13">
      <c r="A153" s="24">
        <v>45412</v>
      </c>
      <c r="B153" s="55">
        <f>(-PV(('Bonds (CP)'!B152-($A$2/100))/100, B$3, (1*B$4),1)--PV(('Bonds (CP)'!B152+($A$2/100))/100, B$3, (1*B$4),1))/(2*($A$2/10000)*-PV('Bonds (CP)'!B152/100, B$3, (1*B$4),1))</f>
        <v>0.8733527802733142</v>
      </c>
      <c r="C153" s="55">
        <f>(-PV(('Bonds (CP)'!C152-($A$2/100))/100, C$3, (1*C$4),1)--PV(('Bonds (CP)'!C152+($A$2/100))/100, C$3, (1*C$4),1))/(2*($A$2/10000)*-PV('Bonds (CP)'!C152/100, C$3, (1*C$4),1))</f>
        <v>2.5734335552446748</v>
      </c>
      <c r="D153" s="55">
        <f>(-PV(('Bonds (CP)'!D152-($A$2/100))/100, D$3, (1*D$4),1)--PV(('Bonds (CP)'!D152+($A$2/100))/100, D$3, (1*D$4),1))/(2*($A$2/10000)*-PV('Bonds (CP)'!D152/100, D$3, (1*D$4),1))</f>
        <v>4.1237588165997829</v>
      </c>
      <c r="E153" s="55">
        <f>(-PV(('Bonds (CP)'!E152-($A$2/100))/100, E$3, (1*E$4),1)--PV(('Bonds (CP)'!E152+($A$2/100))/100, E$3, (1*E$4),1))/(2*($A$2/10000)*-PV('Bonds (CP)'!E152/100, E$3, (1*E$4),1))</f>
        <v>6.8745204558873985</v>
      </c>
      <c r="F153" s="55">
        <f>(-PV(('Bonds (CP)'!F152-($A$2/100))/100, F$3, (1*F$4),1)--PV(('Bonds (CP)'!F152+($A$2/100))/100, F$3, (1*F$4),1))/(2*($A$2/10000)*-PV('Bonds (CP)'!F152/100, F$3, (1*F$4),1))</f>
        <v>7.7426584558167066</v>
      </c>
      <c r="G153" s="17"/>
      <c r="H153" s="24">
        <v>45412</v>
      </c>
      <c r="I153" s="55">
        <f>DURATION($H153,$H153+365,I$4,'Bonds (CP)'!B152/100,1,0)</f>
        <v>1</v>
      </c>
      <c r="J153" s="55">
        <f>DURATION($H153,$H153+(365*J$3),J$4,'Bonds (CP)'!C152/100,1,0)</f>
        <v>2.9301391029576411</v>
      </c>
      <c r="K153" s="55">
        <f>DURATION($H153,$H153+(365*K$3),K$4,'Bonds (CP)'!D152/100,1,0)</f>
        <v>4.6797642284295824</v>
      </c>
      <c r="L153" s="55">
        <f>DURATION($H153,$H153+(365*L$3),L$4,'Bonds (CP)'!E152/100,1,0)</f>
        <v>7.7914432755199101</v>
      </c>
      <c r="M153" s="55">
        <f>DURATION($H153,$H153+(365*M$3),M$4,'Bonds (CP)'!F152/100,1,0)</f>
        <v>8.7712636521982059</v>
      </c>
    </row>
    <row r="154" spans="1:13">
      <c r="A154" s="24">
        <v>45414</v>
      </c>
      <c r="B154" s="55">
        <f>(-PV(('Bonds (CP)'!B153-($A$2/100))/100, B$3, (1*B$4),1)--PV(('Bonds (CP)'!B153+($A$2/100))/100, B$3, (1*B$4),1))/(2*($A$2/10000)*-PV('Bonds (CP)'!B153/100, B$3, (1*B$4),1))</f>
        <v>0.87069110617613688</v>
      </c>
      <c r="C154" s="55">
        <f>(-PV(('Bonds (CP)'!C153-($A$2/100))/100, C$3, (1*C$4),1)--PV(('Bonds (CP)'!C153+($A$2/100))/100, C$3, (1*C$4),1))/(2*($A$2/10000)*-PV('Bonds (CP)'!C153/100, C$3, (1*C$4),1))</f>
        <v>2.5703842260079983</v>
      </c>
      <c r="D154" s="55">
        <f>(-PV(('Bonds (CP)'!D153-($A$2/100))/100, D$3, (1*D$4),1)--PV(('Bonds (CP)'!D153+($A$2/100))/100, D$3, (1*D$4),1))/(2*($A$2/10000)*-PV('Bonds (CP)'!D153/100, D$3, (1*D$4),1))</f>
        <v>4.1211656029406596</v>
      </c>
      <c r="E154" s="55">
        <f>(-PV(('Bonds (CP)'!E153-($A$2/100))/100, E$3, (1*E$4),1)--PV(('Bonds (CP)'!E153+($A$2/100))/100, E$3, (1*E$4),1))/(2*($A$2/10000)*-PV('Bonds (CP)'!E153/100, E$3, (1*E$4),1))</f>
        <v>6.8716984050615304</v>
      </c>
      <c r="F154" s="55">
        <f>(-PV(('Bonds (CP)'!F153-($A$2/100))/100, F$3, (1*F$4),1)--PV(('Bonds (CP)'!F153+($A$2/100))/100, F$3, (1*F$4),1))/(2*($A$2/10000)*-PV('Bonds (CP)'!F153/100, F$3, (1*F$4),1))</f>
        <v>7.7029316151702609</v>
      </c>
      <c r="G154" s="17"/>
      <c r="H154" s="24">
        <v>45414</v>
      </c>
      <c r="I154" s="55">
        <f>DURATION($H154,$H154+365,I$4,'Bonds (CP)'!B153/100,1,0)</f>
        <v>1</v>
      </c>
      <c r="J154" s="55">
        <f>DURATION($H154,$H154+(365*J$3),J$4,'Bonds (CP)'!C153/100,1,0)</f>
        <v>2.9300094655759059</v>
      </c>
      <c r="K154" s="55">
        <f>DURATION($H154,$H154+(365*K$3),K$4,'Bonds (CP)'!D153/100,1,0)</f>
        <v>4.6792937234828003</v>
      </c>
      <c r="L154" s="55">
        <f>DURATION($H154,$H154+(365*L$3),L$4,'Bonds (CP)'!E153/100,1,0)</f>
        <v>7.7896201503133025</v>
      </c>
      <c r="M154" s="55">
        <f>DURATION($H154,$H154+(365*M$3),M$4,'Bonds (CP)'!F153/100,1,0)</f>
        <v>8.7318099048013149</v>
      </c>
    </row>
    <row r="155" spans="1:13">
      <c r="A155" s="24">
        <v>45415</v>
      </c>
      <c r="B155" s="55">
        <f>(-PV(('Bonds (CP)'!B154-($A$2/100))/100, B$3, (1*B$4),1)--PV(('Bonds (CP)'!B154+($A$2/100))/100, B$3, (1*B$4),1))/(2*($A$2/10000)*-PV('Bonds (CP)'!B154/100, B$3, (1*B$4),1))</f>
        <v>0.87038794758885873</v>
      </c>
      <c r="C155" s="55">
        <f>(-PV(('Bonds (CP)'!C154-($A$2/100))/100, C$3, (1*C$4),1)--PV(('Bonds (CP)'!C154+($A$2/100))/100, C$3, (1*C$4),1))/(2*($A$2/10000)*-PV('Bonds (CP)'!C154/100, C$3, (1*C$4),1))</f>
        <v>2.5692132354848773</v>
      </c>
      <c r="D155" s="55">
        <f>(-PV(('Bonds (CP)'!D154-($A$2/100))/100, D$3, (1*D$4),1)--PV(('Bonds (CP)'!D154+($A$2/100))/100, D$3, (1*D$4),1))/(2*($A$2/10000)*-PV('Bonds (CP)'!D154/100, D$3, (1*D$4),1))</f>
        <v>4.12030171941913</v>
      </c>
      <c r="E155" s="55">
        <f>(-PV(('Bonds (CP)'!E154-($A$2/100))/100, E$3, (1*E$4),1)--PV(('Bonds (CP)'!E154+($A$2/100))/100, E$3, (1*E$4),1))/(2*($A$2/10000)*-PV('Bonds (CP)'!E154/100, E$3, (1*E$4),1))</f>
        <v>6.8716984050615304</v>
      </c>
      <c r="F155" s="55">
        <f>(-PV(('Bonds (CP)'!F154-($A$2/100))/100, F$3, (1*F$4),1)--PV(('Bonds (CP)'!F154+($A$2/100))/100, F$3, (1*F$4),1))/(2*($A$2/10000)*-PV('Bonds (CP)'!F154/100, F$3, (1*F$4),1))</f>
        <v>7.652298985614844</v>
      </c>
      <c r="G155" s="17"/>
      <c r="H155" s="24">
        <v>45415</v>
      </c>
      <c r="I155" s="55">
        <f>DURATION($H155,$H155+365,I$4,'Bonds (CP)'!B154/100,1,0)</f>
        <v>1</v>
      </c>
      <c r="J155" s="55">
        <f>DURATION($H155,$H155+(365*J$3),J$4,'Bonds (CP)'!C154/100,1,0)</f>
        <v>2.9299595780493974</v>
      </c>
      <c r="K155" s="55">
        <f>DURATION($H155,$H155+(365*K$3),K$4,'Bonds (CP)'!D154/100,1,0)</f>
        <v>4.6791367883284574</v>
      </c>
      <c r="L155" s="55">
        <f>DURATION($H155,$H155+(365*L$3),L$4,'Bonds (CP)'!E154/100,1,0)</f>
        <v>7.7896201503133025</v>
      </c>
      <c r="M155" s="55">
        <f>DURATION($H155,$H155+(365*M$3),M$4,'Bonds (CP)'!F154/100,1,0)</f>
        <v>8.6815022527206018</v>
      </c>
    </row>
    <row r="156" spans="1:13">
      <c r="A156" s="24">
        <v>45418</v>
      </c>
      <c r="B156" s="55">
        <f>(-PV(('Bonds (CP)'!B155-($A$2/100))/100, B$3, (1*B$4),1)--PV(('Bonds (CP)'!B155+($A$2/100))/100, B$3, (1*B$4),1))/(2*($A$2/10000)*-PV('Bonds (CP)'!B155/100, B$3, (1*B$4),1))</f>
        <v>0.86963097398668221</v>
      </c>
      <c r="C156" s="55">
        <f>(-PV(('Bonds (CP)'!C155-($A$2/100))/100, C$3, (1*C$4),1)--PV(('Bonds (CP)'!C155+($A$2/100))/100, C$3, (1*C$4),1))/(2*($A$2/10000)*-PV('Bonds (CP)'!C155/100, C$3, (1*C$4),1))</f>
        <v>2.5703842260079983</v>
      </c>
      <c r="D156" s="55">
        <f>(-PV(('Bonds (CP)'!D155-($A$2/100))/100, D$3, (1*D$4),1)--PV(('Bonds (CP)'!D155+($A$2/100))/100, D$3, (1*D$4),1))/(2*($A$2/10000)*-PV('Bonds (CP)'!D155/100, D$3, (1*D$4),1))</f>
        <v>4.1215976423512846</v>
      </c>
      <c r="E156" s="55">
        <f>(-PV(('Bonds (CP)'!E155-($A$2/100))/100, E$3, (1*E$4),1)--PV(('Bonds (CP)'!E155+($A$2/100))/100, E$3, (1*E$4),1))/(2*($A$2/10000)*-PV('Bonds (CP)'!E155/100, E$3, (1*E$4),1))</f>
        <v>6.8632342533537702</v>
      </c>
      <c r="F156" s="55">
        <f>(-PV(('Bonds (CP)'!F155-($A$2/100))/100, F$3, (1*F$4),1)--PV(('Bonds (CP)'!F155+($A$2/100))/100, F$3, (1*F$4),1))/(2*($A$2/10000)*-PV('Bonds (CP)'!F155/100, F$3, (1*F$4),1))</f>
        <v>7.5690128671847603</v>
      </c>
      <c r="G156" s="17"/>
      <c r="H156" s="24">
        <v>45418</v>
      </c>
      <c r="I156" s="55">
        <f>DURATION($H156,$H156+365,I$4,'Bonds (CP)'!B155/100,1,0)</f>
        <v>1</v>
      </c>
      <c r="J156" s="55">
        <f>DURATION($H156,$H156+(365*J$3),J$4,'Bonds (CP)'!C155/100,1,0)</f>
        <v>2.9300094655759059</v>
      </c>
      <c r="K156" s="55">
        <f>DURATION($H156,$H156+(365*K$3),K$4,'Bonds (CP)'!D155/100,1,0)</f>
        <v>4.679372172277148</v>
      </c>
      <c r="L156" s="55">
        <f>DURATION($H156,$H156+(365*L$3),L$4,'Bonds (CP)'!E155/100,1,0)</f>
        <v>7.7841462541872763</v>
      </c>
      <c r="M156" s="55">
        <f>DURATION($H156,$H156+(365*M$3),M$4,'Bonds (CP)'!F155/100,1,0)</f>
        <v>8.5986946430468087</v>
      </c>
    </row>
    <row r="157" spans="1:13">
      <c r="A157" s="24">
        <v>45419</v>
      </c>
      <c r="B157" s="55">
        <f>(-PV(('Bonds (CP)'!B156-($A$2/100))/100, B$3, (1*B$4),1)--PV(('Bonds (CP)'!B156+($A$2/100))/100, B$3, (1*B$4),1))/(2*($A$2/10000)*-PV('Bonds (CP)'!B156/100, B$3, (1*B$4),1))</f>
        <v>0.87046371744104012</v>
      </c>
      <c r="C157" s="55">
        <f>(-PV(('Bonds (CP)'!C156-($A$2/100))/100, C$3, (1*C$4),1)--PV(('Bonds (CP)'!C156+($A$2/100))/100, C$3, (1*C$4),1))/(2*($A$2/10000)*-PV('Bonds (CP)'!C156/100, C$3, (1*C$4),1))</f>
        <v>2.5701499467402278</v>
      </c>
      <c r="D157" s="55">
        <f>(-PV(('Bonds (CP)'!D156-($A$2/100))/100, D$3, (1*D$4),1)--PV(('Bonds (CP)'!D156+($A$2/100))/100, D$3, (1*D$4),1))/(2*($A$2/10000)*-PV('Bonds (CP)'!D156/100, D$3, (1*D$4),1))</f>
        <v>4.1198698752733769</v>
      </c>
      <c r="E157" s="55">
        <f>(-PV(('Bonds (CP)'!E156-($A$2/100))/100, E$3, (1*E$4),1)--PV(('Bonds (CP)'!E156+($A$2/100))/100, E$3, (1*E$4),1))/(2*($A$2/10000)*-PV('Bonds (CP)'!E156/100, E$3, (1*E$4),1))</f>
        <v>6.8604135380941589</v>
      </c>
      <c r="F157" s="55">
        <f>(-PV(('Bonds (CP)'!F156-($A$2/100))/100, F$3, (1*F$4),1)--PV(('Bonds (CP)'!F156+($A$2/100))/100, F$3, (1*F$4),1))/(2*($A$2/10000)*-PV('Bonds (CP)'!F156/100, F$3, (1*F$4),1))</f>
        <v>7.5415541516305957</v>
      </c>
      <c r="G157" s="17"/>
      <c r="H157" s="24">
        <v>45419</v>
      </c>
      <c r="I157" s="55">
        <f>DURATION($H157,$H157+365,I$4,'Bonds (CP)'!B156/100,1,0)</f>
        <v>1</v>
      </c>
      <c r="J157" s="55">
        <f>DURATION($H157,$H157+(365*J$3),J$4,'Bonds (CP)'!C156/100,1,0)</f>
        <v>2.9299994892701786</v>
      </c>
      <c r="K157" s="55">
        <f>DURATION($H157,$H157+(365*K$3),K$4,'Bonds (CP)'!D156/100,1,0)</f>
        <v>4.6790583019680172</v>
      </c>
      <c r="L157" s="55">
        <f>DURATION($H157,$H157+(365*L$3),L$4,'Bonds (CP)'!E156/100,1,0)</f>
        <v>7.7823201179333923</v>
      </c>
      <c r="M157" s="55">
        <f>DURATION($H157,$H157+(365*M$3),M$4,'Bonds (CP)'!F156/100,1,0)</f>
        <v>8.5713784661776309</v>
      </c>
    </row>
    <row r="158" spans="1:13">
      <c r="A158" s="24">
        <v>45420</v>
      </c>
      <c r="B158" s="55">
        <f>(-PV(('Bonds (CP)'!B157-($A$2/100))/100, B$3, (1*B$4),1)--PV(('Bonds (CP)'!B157+($A$2/100))/100, B$3, (1*B$4),1))/(2*($A$2/10000)*-PV('Bonds (CP)'!B157/100, B$3, (1*B$4),1))</f>
        <v>0.87069110617613688</v>
      </c>
      <c r="C158" s="55">
        <f>(-PV(('Bonds (CP)'!C157-($A$2/100))/100, C$3, (1*C$4),1)--PV(('Bonds (CP)'!C157+($A$2/100))/100, C$3, (1*C$4),1))/(2*($A$2/10000)*-PV('Bonds (CP)'!C157/100, C$3, (1*C$4),1))</f>
        <v>2.5708529063630028</v>
      </c>
      <c r="D158" s="55">
        <f>(-PV(('Bonds (CP)'!D157-($A$2/100))/100, D$3, (1*D$4),1)--PV(('Bonds (CP)'!D157+($A$2/100))/100, D$3, (1*D$4),1))/(2*($A$2/10000)*-PV('Bonds (CP)'!D157/100, D$3, (1*D$4),1))</f>
        <v>4.1190063821249581</v>
      </c>
      <c r="E158" s="55">
        <f>(-PV(('Bonds (CP)'!E157-($A$2/100))/100, E$3, (1*E$4),1)--PV(('Bonds (CP)'!E157+($A$2/100))/100, E$3, (1*E$4),1))/(2*($A$2/10000)*-PV('Bonds (CP)'!E157/100, E$3, (1*E$4),1))</f>
        <v>6.854773113643633</v>
      </c>
      <c r="F158" s="55">
        <f>(-PV(('Bonds (CP)'!F157-($A$2/100))/100, F$3, (1*F$4),1)--PV(('Bonds (CP)'!F157+($A$2/100))/100, F$3, (1*F$4),1))/(2*($A$2/10000)*-PV('Bonds (CP)'!F157/100, F$3, (1*F$4),1))</f>
        <v>7.563509050346803</v>
      </c>
      <c r="G158" s="17"/>
      <c r="H158" s="24">
        <v>45420</v>
      </c>
      <c r="I158" s="55">
        <f>DURATION($H158,$H158+365,I$4,'Bonds (CP)'!B157/100,1,0)</f>
        <v>1</v>
      </c>
      <c r="J158" s="55">
        <f>DURATION($H158,$H158+(365*J$3),J$4,'Bonds (CP)'!C157/100,1,0)</f>
        <v>2.9300294163878475</v>
      </c>
      <c r="K158" s="55">
        <f>DURATION($H158,$H158+(365*K$3),K$4,'Bonds (CP)'!D157/100,1,0)</f>
        <v>4.6789012916794972</v>
      </c>
      <c r="L158" s="55">
        <f>DURATION($H158,$H158+(365*L$3),L$4,'Bonds (CP)'!E157/100,1,0)</f>
        <v>7.7786655938445266</v>
      </c>
      <c r="M158" s="55">
        <f>DURATION($H158,$H158+(365*M$3),M$4,'Bonds (CP)'!F157/100,1,0)</f>
        <v>8.5932200001323498</v>
      </c>
    </row>
    <row r="159" spans="1:13">
      <c r="A159" s="24">
        <v>45422</v>
      </c>
      <c r="B159" s="55">
        <f>(-PV(('Bonds (CP)'!B158-($A$2/100))/100, B$3, (1*B$4),1)--PV(('Bonds (CP)'!B158+($A$2/100))/100, B$3, (1*B$4),1))/(2*($A$2/10000)*-PV('Bonds (CP)'!B158/100, B$3, (1*B$4),1))</f>
        <v>0.86993360535961428</v>
      </c>
      <c r="C159" s="55">
        <f>(-PV(('Bonds (CP)'!C158-($A$2/100))/100, C$3, (1*C$4),1)--PV(('Bonds (CP)'!C158+($A$2/100))/100, C$3, (1*C$4),1))/(2*($A$2/10000)*-PV('Bonds (CP)'!C158/100, C$3, (1*C$4),1))</f>
        <v>2.5703842260079983</v>
      </c>
      <c r="D159" s="55">
        <f>(-PV(('Bonds (CP)'!D158-($A$2/100))/100, D$3, (1*D$4),1)--PV(('Bonds (CP)'!D158+($A$2/100))/100, D$3, (1*D$4),1))/(2*($A$2/10000)*-PV('Bonds (CP)'!D158/100, D$3, (1*D$4),1))</f>
        <v>4.12030171941913</v>
      </c>
      <c r="E159" s="55">
        <f>(-PV(('Bonds (CP)'!E158-($A$2/100))/100, E$3, (1*E$4),1)--PV(('Bonds (CP)'!E158+($A$2/100))/100, E$3, (1*E$4),1))/(2*($A$2/10000)*-PV('Bonds (CP)'!E158/100, E$3, (1*E$4),1))</f>
        <v>6.8604135380941589</v>
      </c>
      <c r="F159" s="55">
        <f>(-PV(('Bonds (CP)'!F158-($A$2/100))/100, F$3, (1*F$4),1)--PV(('Bonds (CP)'!F158+($A$2/100))/100, F$3, (1*F$4),1))/(2*($A$2/10000)*-PV('Bonds (CP)'!F158/100, F$3, (1*F$4),1))</f>
        <v>7.5470338321447024</v>
      </c>
      <c r="G159" s="17"/>
      <c r="H159" s="24">
        <v>45422</v>
      </c>
      <c r="I159" s="55">
        <f>DURATION($H159,$H159+365,I$4,'Bonds (CP)'!B158/100,1,0)</f>
        <v>1</v>
      </c>
      <c r="J159" s="55">
        <f>DURATION($H159,$H159+(365*J$3),J$4,'Bonds (CP)'!C158/100,1,0)</f>
        <v>2.9300094655759059</v>
      </c>
      <c r="K159" s="55">
        <f>DURATION($H159,$H159+(365*K$3),K$4,'Bonds (CP)'!D158/100,1,0)</f>
        <v>4.6791367883284574</v>
      </c>
      <c r="L159" s="55">
        <f>DURATION($H159,$H159+(365*L$3),L$4,'Bonds (CP)'!E158/100,1,0)</f>
        <v>7.7823201179333923</v>
      </c>
      <c r="M159" s="55">
        <f>DURATION($H159,$H159+(365*M$3),M$4,'Bonds (CP)'!F158/100,1,0)</f>
        <v>8.5768303028447974</v>
      </c>
    </row>
    <row r="160" spans="1:13">
      <c r="A160" s="24">
        <v>45425</v>
      </c>
      <c r="B160" s="55">
        <f>(-PV(('Bonds (CP)'!B159-($A$2/100))/100, B$3, (1*B$4),1)--PV(('Bonds (CP)'!B159+($A$2/100))/100, B$3, (1*B$4),1))/(2*($A$2/10000)*-PV('Bonds (CP)'!B159/100, B$3, (1*B$4),1))</f>
        <v>0.86932855311446422</v>
      </c>
      <c r="C160" s="55">
        <f>(-PV(('Bonds (CP)'!C159-($A$2/100))/100, C$3, (1*C$4),1)--PV(('Bonds (CP)'!C159+($A$2/100))/100, C$3, (1*C$4),1))/(2*($A$2/10000)*-PV('Bonds (CP)'!C159/100, C$3, (1*C$4),1))</f>
        <v>2.5661734011071227</v>
      </c>
      <c r="D160" s="55">
        <f>(-PV(('Bonds (CP)'!D159-($A$2/100))/100, D$3, (1*D$4),1)--PV(('Bonds (CP)'!D159+($A$2/100))/100, D$3, (1*D$4),1))/(2*($A$2/10000)*-PV('Bonds (CP)'!D159/100, D$3, (1*D$4),1))</f>
        <v>4.113400009775753</v>
      </c>
      <c r="E160" s="55">
        <f>(-PV(('Bonds (CP)'!E159-($A$2/100))/100, E$3, (1*E$4),1)--PV(('Bonds (CP)'!E159+($A$2/100))/100, E$3, (1*E$4),1))/(2*($A$2/10000)*-PV('Bonds (CP)'!E159/100, E$3, (1*E$4),1))</f>
        <v>6.8449056094896115</v>
      </c>
      <c r="F160" s="55">
        <f>(-PV(('Bonds (CP)'!F159-($A$2/100))/100, F$3, (1*F$4),1)--PV(('Bonds (CP)'!F159+($A$2/100))/100, F$3, (1*F$4),1))/(2*($A$2/10000)*-PV('Bonds (CP)'!F159/100, F$3, (1*F$4),1))</f>
        <v>7.4816737695401665</v>
      </c>
      <c r="G160" s="17"/>
      <c r="H160" s="24">
        <v>45425</v>
      </c>
      <c r="I160" s="55">
        <f>DURATION($H160,$H160+365,I$4,'Bonds (CP)'!B159/100,1,0)</f>
        <v>1</v>
      </c>
      <c r="J160" s="55">
        <f>DURATION($H160,$H160+(365*J$3),J$4,'Bonds (CP)'!C159/100,1,0)</f>
        <v>2.9298298003201877</v>
      </c>
      <c r="K160" s="55">
        <f>DURATION($H160,$H160+(365*K$3),K$4,'Bonds (CP)'!D159/100,1,0)</f>
        <v>4.6778795037417007</v>
      </c>
      <c r="L160" s="55">
        <f>DURATION($H160,$H160+(365*L$3),L$4,'Bonds (CP)'!E159/100,1,0)</f>
        <v>7.7722629693972278</v>
      </c>
      <c r="M160" s="55">
        <f>DURATION($H160,$H160+(365*M$3),M$4,'Bonds (CP)'!F159/100,1,0)</f>
        <v>8.5117828587152431</v>
      </c>
    </row>
    <row r="161" spans="1:13">
      <c r="A161" s="24">
        <v>45426</v>
      </c>
      <c r="B161" s="55">
        <f>(-PV(('Bonds (CP)'!B160-($A$2/100))/100, B$3, (1*B$4),1)--PV(('Bonds (CP)'!B160+($A$2/100))/100, B$3, (1*B$4),1))/(2*($A$2/10000)*-PV('Bonds (CP)'!B160/100, B$3, (1*B$4),1))</f>
        <v>0.86993360535961428</v>
      </c>
      <c r="C161" s="55">
        <f>(-PV(('Bonds (CP)'!C160-($A$2/100))/100, C$3, (1*C$4),1)--PV(('Bonds (CP)'!C160+($A$2/100))/100, C$3, (1*C$4),1))/(2*($A$2/10000)*-PV('Bonds (CP)'!C160/100, C$3, (1*C$4),1))</f>
        <v>2.5633734623882036</v>
      </c>
      <c r="D161" s="55">
        <f>(-PV(('Bonds (CP)'!D160-($A$2/100))/100, D$3, (1*D$4),1)--PV(('Bonds (CP)'!D160+($A$2/100))/100, D$3, (1*D$4),1))/(2*($A$2/10000)*-PV('Bonds (CP)'!D160/100, D$3, (1*D$4),1))</f>
        <v>4.1035078439324506</v>
      </c>
      <c r="E161" s="55">
        <f>(-PV(('Bonds (CP)'!E160-($A$2/100))/100, E$3, (1*E$4),1)--PV(('Bonds (CP)'!E160+($A$2/100))/100, E$3, (1*E$4),1))/(2*($A$2/10000)*-PV('Bonds (CP)'!E160/100, E$3, (1*E$4),1))</f>
        <v>6.8153280333862369</v>
      </c>
      <c r="F161" s="55">
        <f>(-PV(('Bonds (CP)'!F160-($A$2/100))/100, F$3, (1*F$4),1)--PV(('Bonds (CP)'!F160+($A$2/100))/100, F$3, (1*F$4),1))/(2*($A$2/10000)*-PV('Bonds (CP)'!F160/100, F$3, (1*F$4),1))</f>
        <v>7.4118350226025083</v>
      </c>
      <c r="G161" s="17"/>
      <c r="H161" s="24">
        <v>45426</v>
      </c>
      <c r="I161" s="55">
        <f>DURATION($H161,$H161+365,I$4,'Bonds (CP)'!B160/100,1,0)</f>
        <v>1</v>
      </c>
      <c r="J161" s="55">
        <f>DURATION($H161,$H161+(365*J$3),J$4,'Bonds (CP)'!C160/100,1,0)</f>
        <v>2.9297099155775226</v>
      </c>
      <c r="K161" s="55">
        <f>DURATION($H161,$H161+(365*K$3),K$4,'Bonds (CP)'!D160/100,1,0)</f>
        <v>4.6760665391364933</v>
      </c>
      <c r="L161" s="55">
        <f>DURATION($H161,$H161+(365*L$3),L$4,'Bonds (CP)'!E160/100,1,0)</f>
        <v>7.753000371554128</v>
      </c>
      <c r="M161" s="55">
        <f>DURATION($H161,$H161+(365*M$3),M$4,'Bonds (CP)'!F160/100,1,0)</f>
        <v>8.4422312822744292</v>
      </c>
    </row>
    <row r="162" spans="1:13">
      <c r="A162" s="24">
        <v>45427</v>
      </c>
      <c r="B162" s="55">
        <f>(-PV(('Bonds (CP)'!B161-($A$2/100))/100, B$3, (1*B$4),1)--PV(('Bonds (CP)'!B161+($A$2/100))/100, B$3, (1*B$4),1))/(2*($A$2/10000)*-PV('Bonds (CP)'!B161/100, B$3, (1*B$4),1))</f>
        <v>0.8702364474531038</v>
      </c>
      <c r="C162" s="55">
        <f>(-PV(('Bonds (CP)'!C161-($A$2/100))/100, C$3, (1*C$4),1)--PV(('Bonds (CP)'!C161+($A$2/100))/100, C$3, (1*C$4),1))/(2*($A$2/10000)*-PV('Bonds (CP)'!C161/100, C$3, (1*C$4),1))</f>
        <v>2.5622085343896646</v>
      </c>
      <c r="D162" s="55">
        <f>(-PV(('Bonds (CP)'!D161-($A$2/100))/100, D$3, (1*D$4),1)--PV(('Bonds (CP)'!D161+($A$2/100))/100, D$3, (1*D$4),1))/(2*($A$2/10000)*-PV('Bonds (CP)'!D161/100, D$3, (1*D$4),1))</f>
        <v>4.1017909505843999</v>
      </c>
      <c r="E162" s="55">
        <f>(-PV(('Bonds (CP)'!E161-($A$2/100))/100, E$3, (1*E$4),1)--PV(('Bonds (CP)'!E161+($A$2/100))/100, E$3, (1*E$4),1))/(2*($A$2/10000)*-PV('Bonds (CP)'!E161/100, E$3, (1*E$4),1))</f>
        <v>6.8251830468320431</v>
      </c>
      <c r="F162" s="55">
        <f>(-PV(('Bonds (CP)'!F161-($A$2/100))/100, F$3, (1*F$4),1)--PV(('Bonds (CP)'!F161+($A$2/100))/100, F$3, (1*F$4),1))/(2*($A$2/10000)*-PV('Bonds (CP)'!F161/100, F$3, (1*F$4),1))</f>
        <v>7.5855606278523133</v>
      </c>
      <c r="G162" s="17"/>
      <c r="H162" s="24">
        <v>45427</v>
      </c>
      <c r="I162" s="55">
        <f>DURATION($H162,$H162+365,I$4,'Bonds (CP)'!B161/100,1,0)</f>
        <v>1</v>
      </c>
      <c r="J162" s="55">
        <f>DURATION($H162,$H162+(365*J$3),J$4,'Bonds (CP)'!C161/100,1,0)</f>
        <v>2.9296599381347583</v>
      </c>
      <c r="K162" s="55">
        <f>DURATION($H162,$H162+(365*K$3),K$4,'Bonds (CP)'!D161/100,1,0)</f>
        <v>4.6757505643652086</v>
      </c>
      <c r="L162" s="55">
        <f>DURATION($H162,$H162+(365*L$3),L$4,'Bonds (CP)'!E161/100,1,0)</f>
        <v>7.759430323836094</v>
      </c>
      <c r="M162" s="55">
        <f>DURATION($H162,$H162+(365*M$3),M$4,'Bonds (CP)'!F161/100,1,0)</f>
        <v>8.6151528649381994</v>
      </c>
    </row>
    <row r="163" spans="1:13">
      <c r="A163" s="24">
        <v>45428</v>
      </c>
      <c r="B163" s="55">
        <f>(-PV(('Bonds (CP)'!B162-($A$2/100))/100, B$3, (1*B$4),1)--PV(('Bonds (CP)'!B162+($A$2/100))/100, B$3, (1*B$4),1))/(2*($A$2/10000)*-PV('Bonds (CP)'!B162/100, B$3, (1*B$4),1))</f>
        <v>0.87122214220902994</v>
      </c>
      <c r="C163" s="55">
        <f>(-PV(('Bonds (CP)'!C162-($A$2/100))/100, C$3, (1*C$4),1)--PV(('Bonds (CP)'!C162+($A$2/100))/100, C$3, (1*C$4),1))/(2*($A$2/10000)*-PV('Bonds (CP)'!C162/100, C$3, (1*C$4),1))</f>
        <v>2.5596492313199946</v>
      </c>
      <c r="D163" s="55">
        <f>(-PV(('Bonds (CP)'!D162-($A$2/100))/100, D$3, (1*D$4),1)--PV(('Bonds (CP)'!D162+($A$2/100))/100, D$3, (1*D$4),1))/(2*($A$2/10000)*-PV('Bonds (CP)'!D162/100, D$3, (1*D$4),1))</f>
        <v>4.0957899220764862</v>
      </c>
      <c r="E163" s="55">
        <f>(-PV(('Bonds (CP)'!E162-($A$2/100))/100, E$3, (1*E$4),1)--PV(('Bonds (CP)'!E162+($A$2/100))/100, E$3, (1*E$4),1))/(2*($A$2/10000)*-PV('Bonds (CP)'!E162/100, E$3, (1*E$4),1))</f>
        <v>6.8139205173693469</v>
      </c>
      <c r="F163" s="55">
        <f>(-PV(('Bonds (CP)'!F162-($A$2/100))/100, F$3, (1*F$4),1)--PV(('Bonds (CP)'!F162+($A$2/100))/100, F$3, (1*F$4),1))/(2*($A$2/10000)*-PV('Bonds (CP)'!F162/100, F$3, (1*F$4),1))</f>
        <v>7.6691211509313906</v>
      </c>
      <c r="G163" s="17"/>
      <c r="H163" s="24">
        <v>45428</v>
      </c>
      <c r="I163" s="55">
        <f>DURATION($H163,$H163+365,I$4,'Bonds (CP)'!B162/100,1,0)</f>
        <v>1</v>
      </c>
      <c r="J163" s="55">
        <f>DURATION($H163,$H163+(365*J$3),J$4,'Bonds (CP)'!C162/100,1,0)</f>
        <v>2.9295499350480187</v>
      </c>
      <c r="K163" s="55">
        <f>DURATION($H163,$H163+(365*K$3),K$4,'Bonds (CP)'!D162/100,1,0)</f>
        <v>4.6746430736298343</v>
      </c>
      <c r="L163" s="55">
        <f>DURATION($H163,$H163+(365*L$3),L$4,'Bonds (CP)'!E162/100,1,0)</f>
        <v>7.752081068162048</v>
      </c>
      <c r="M163" s="55">
        <f>DURATION($H163,$H163+(365*M$3),M$4,'Bonds (CP)'!F162/100,1,0)</f>
        <v>8.6982193126607896</v>
      </c>
    </row>
    <row r="164" spans="1:13">
      <c r="A164" s="24">
        <v>45429</v>
      </c>
      <c r="B164" s="55">
        <f>(-PV(('Bonds (CP)'!B163-($A$2/100))/100, B$3, (1*B$4),1)--PV(('Bonds (CP)'!B163+($A$2/100))/100, B$3, (1*B$4),1))/(2*($A$2/10000)*-PV('Bonds (CP)'!B163/100, B$3, (1*B$4),1))</f>
        <v>0.87137398579588732</v>
      </c>
      <c r="C164" s="55">
        <f>(-PV(('Bonds (CP)'!C163-($A$2/100))/100, C$3, (1*C$4),1)--PV(('Bonds (CP)'!C163+($A$2/100))/100, C$3, (1*C$4),1))/(2*($A$2/10000)*-PV('Bonds (CP)'!C163/100, C$3, (1*C$4),1))</f>
        <v>2.5594168083098263</v>
      </c>
      <c r="D164" s="55">
        <f>(-PV(('Bonds (CP)'!D163-($A$2/100))/100, D$3, (1*D$4),1)--PV(('Bonds (CP)'!D163+($A$2/100))/100, D$3, (1*D$4),1))/(2*($A$2/10000)*-PV('Bonds (CP)'!D163/100, D$3, (1*D$4),1))</f>
        <v>4.0953617584078321</v>
      </c>
      <c r="E164" s="55">
        <f>(-PV(('Bonds (CP)'!E163-($A$2/100))/100, E$3, (1*E$4),1)--PV(('Bonds (CP)'!E163+($A$2/100))/100, E$3, (1*E$4),1))/(2*($A$2/10000)*-PV('Bonds (CP)'!E163/100, E$3, (1*E$4),1))</f>
        <v>6.8153280333862369</v>
      </c>
      <c r="F164" s="55">
        <f>(-PV(('Bonds (CP)'!F163-($A$2/100))/100, F$3, (1*F$4),1)--PV(('Bonds (CP)'!F163+($A$2/100))/100, F$3, (1*F$4),1))/(2*($A$2/10000)*-PV('Bonds (CP)'!F163/100, F$3, (1*F$4),1))</f>
        <v>7.7369645799063518</v>
      </c>
      <c r="G164" s="17"/>
      <c r="H164" s="24">
        <v>45429</v>
      </c>
      <c r="I164" s="55">
        <f>DURATION($H164,$H164+365,I$4,'Bonds (CP)'!B163/100,1,0)</f>
        <v>1</v>
      </c>
      <c r="J164" s="55">
        <f>DURATION($H164,$H164+(365*J$3),J$4,'Bonds (CP)'!C163/100,1,0)</f>
        <v>2.9295399311741184</v>
      </c>
      <c r="K164" s="55">
        <f>DURATION($H164,$H164+(365*K$3),K$4,'Bonds (CP)'!D163/100,1,0)</f>
        <v>4.6745638731490393</v>
      </c>
      <c r="L164" s="55">
        <f>DURATION($H164,$H164+(365*L$3),L$4,'Bonds (CP)'!E163/100,1,0)</f>
        <v>7.753000371554128</v>
      </c>
      <c r="M164" s="55">
        <f>DURATION($H164,$H164+(365*M$3),M$4,'Bonds (CP)'!F163/100,1,0)</f>
        <v>8.7656098972125331</v>
      </c>
    </row>
    <row r="165" spans="1:13">
      <c r="A165" s="24">
        <v>45432</v>
      </c>
      <c r="B165" s="55">
        <f>(-PV(('Bonds (CP)'!B164-($A$2/100))/100, B$3, (1*B$4),1)--PV(('Bonds (CP)'!B164+($A$2/100))/100, B$3, (1*B$4),1))/(2*($A$2/10000)*-PV('Bonds (CP)'!B164/100, B$3, (1*B$4),1))</f>
        <v>0.87076692882551188</v>
      </c>
      <c r="C165" s="55">
        <f>(-PV(('Bonds (CP)'!C164-($A$2/100))/100, C$3, (1*C$4),1)--PV(('Bonds (CP)'!C164+($A$2/100))/100, C$3, (1*C$4),1))/(2*($A$2/10000)*-PV('Bonds (CP)'!C164/100, C$3, (1*C$4),1))</f>
        <v>2.5573268046993447</v>
      </c>
      <c r="D165" s="55">
        <f>(-PV(('Bonds (CP)'!D164-($A$2/100))/100, D$3, (1*D$4),1)--PV(('Bonds (CP)'!D164+($A$2/100))/100, D$3, (1*D$4),1))/(2*($A$2/10000)*-PV('Bonds (CP)'!D164/100, D$3, (1*D$4),1))</f>
        <v>4.0919387542337438</v>
      </c>
      <c r="E165" s="55">
        <f>(-PV(('Bonds (CP)'!E164-($A$2/100))/100, E$3, (1*E$4),1)--PV(('Bonds (CP)'!E164+($A$2/100))/100, E$3, (1*E$4),1))/(2*($A$2/10000)*-PV('Bonds (CP)'!E164/100, E$3, (1*E$4),1))</f>
        <v>6.8054772287717951</v>
      </c>
      <c r="F165" s="55">
        <f>(-PV(('Bonds (CP)'!F164-($A$2/100))/100, F$3, (1*F$4),1)--PV(('Bonds (CP)'!F164+($A$2/100))/100, F$3, (1*F$4),1))/(2*($A$2/10000)*-PV('Bonds (CP)'!F164/100, F$3, (1*F$4),1))</f>
        <v>7.7085882925334372</v>
      </c>
      <c r="G165" s="17"/>
      <c r="H165" s="24">
        <v>45432</v>
      </c>
      <c r="I165" s="55">
        <f>DURATION($H165,$H165+365,I$4,'Bonds (CP)'!B164/100,1,0)</f>
        <v>1</v>
      </c>
      <c r="J165" s="55">
        <f>DURATION($H165,$H165+(365*J$3),J$4,'Bonds (CP)'!C164/100,1,0)</f>
        <v>2.9294498693663793</v>
      </c>
      <c r="K165" s="55">
        <f>DURATION($H165,$H165+(365*K$3),K$4,'Bonds (CP)'!D164/100,1,0)</f>
        <v>4.6739298180499755</v>
      </c>
      <c r="L165" s="55">
        <f>DURATION($H165,$H165+(365*L$3),L$4,'Bonds (CP)'!E164/100,1,0)</f>
        <v>7.7465613791634507</v>
      </c>
      <c r="M165" s="55">
        <f>DURATION($H165,$H165+(365*M$3),M$4,'Bonds (CP)'!F164/100,1,0)</f>
        <v>8.7374286703002646</v>
      </c>
    </row>
    <row r="166" spans="1:13">
      <c r="A166" s="24">
        <v>45433</v>
      </c>
      <c r="B166" s="55">
        <f>(-PV(('Bonds (CP)'!B165-($A$2/100))/100, B$3, (1*B$4),1)--PV(('Bonds (CP)'!B165+($A$2/100))/100, B$3, (1*B$4),1))/(2*($A$2/10000)*-PV('Bonds (CP)'!B165/100, B$3, (1*B$4),1))</f>
        <v>0.86985792776992255</v>
      </c>
      <c r="C166" s="55">
        <f>(-PV(('Bonds (CP)'!C165-($A$2/100))/100, C$3, (1*C$4),1)--PV(('Bonds (CP)'!C165+($A$2/100))/100, C$3, (1*C$4),1))/(2*($A$2/10000)*-PV('Bonds (CP)'!C165/100, C$3, (1*C$4),1))</f>
        <v>2.5538506635660485</v>
      </c>
      <c r="D166" s="55">
        <f>(-PV(('Bonds (CP)'!D165-($A$2/100))/100, D$3, (1*D$4),1)--PV(('Bonds (CP)'!D165+($A$2/100))/100, D$3, (1*D$4),1))/(2*($A$2/10000)*-PV('Bonds (CP)'!D165/100, D$3, (1*D$4),1))</f>
        <v>4.0868119176211311</v>
      </c>
      <c r="E166" s="55">
        <f>(-PV(('Bonds (CP)'!E165-($A$2/100))/100, E$3, (1*E$4),1)--PV(('Bonds (CP)'!E165+($A$2/100))/100, E$3, (1*E$4),1))/(2*($A$2/10000)*-PV('Bonds (CP)'!E165/100, E$3, (1*E$4),1))</f>
        <v>6.7942243493227767</v>
      </c>
      <c r="F166" s="55">
        <f>(-PV(('Bonds (CP)'!F165-($A$2/100))/100, F$3, (1*F$4),1)--PV(('Bonds (CP)'!F165+($A$2/100))/100, F$3, (1*F$4),1))/(2*($A$2/10000)*-PV('Bonds (CP)'!F165/100, F$3, (1*F$4),1))</f>
        <v>7.6747408272176667</v>
      </c>
      <c r="G166" s="17"/>
      <c r="H166" s="24">
        <v>45433</v>
      </c>
      <c r="I166" s="55">
        <f>DURATION($H166,$H166+365,I$4,'Bonds (CP)'!B165/100,1,0)</f>
        <v>1</v>
      </c>
      <c r="J166" s="55">
        <f>DURATION($H166,$H166+(365*J$3),J$4,'Bonds (CP)'!C165/100,1,0)</f>
        <v>2.9292996586163684</v>
      </c>
      <c r="K166" s="55">
        <f>DURATION($H166,$H166+(365*K$3),K$4,'Bonds (CP)'!D165/100,1,0)</f>
        <v>4.6729772310642383</v>
      </c>
      <c r="L166" s="55">
        <f>DURATION($H166,$H166+(365*L$3),L$4,'Bonds (CP)'!E165/100,1,0)</f>
        <v>7.7391915060022898</v>
      </c>
      <c r="M166" s="55">
        <f>DURATION($H166,$H166+(365*M$3),M$4,'Bonds (CP)'!F165/100,1,0)</f>
        <v>8.7038032421864404</v>
      </c>
    </row>
    <row r="167" spans="1:13">
      <c r="A167" s="24">
        <v>45434</v>
      </c>
      <c r="B167" s="55">
        <f>(-PV(('Bonds (CP)'!B166-($A$2/100))/100, B$3, (1*B$4),1)--PV(('Bonds (CP)'!B166+($A$2/100))/100, B$3, (1*B$4),1))/(2*($A$2/10000)*-PV('Bonds (CP)'!B166/100, B$3, (1*B$4),1))</f>
        <v>0.86910187546928197</v>
      </c>
      <c r="C167" s="55">
        <f>(-PV(('Bonds (CP)'!C166-($A$2/100))/100, C$3, (1*C$4),1)--PV(('Bonds (CP)'!C166+($A$2/100))/100, C$3, (1*C$4),1))/(2*($A$2/10000)*-PV('Bonds (CP)'!C166/100, C$3, (1*C$4),1))</f>
        <v>2.5522315353000402</v>
      </c>
      <c r="D167" s="55">
        <f>(-PV(('Bonds (CP)'!D166-($A$2/100))/100, D$3, (1*D$4),1)--PV(('Bonds (CP)'!D166+($A$2/100))/100, D$3, (1*D$4),1))/(2*($A$2/10000)*-PV('Bonds (CP)'!D166/100, D$3, (1*D$4),1))</f>
        <v>4.0842519427269588</v>
      </c>
      <c r="E167" s="55">
        <f>(-PV(('Bonds (CP)'!E166-($A$2/100))/100, E$3, (1*E$4),1)--PV(('Bonds (CP)'!E166+($A$2/100))/100, E$3, (1*E$4),1))/(2*($A$2/10000)*-PV('Bonds (CP)'!E166/100, E$3, (1*E$4),1))</f>
        <v>6.7885999929552359</v>
      </c>
      <c r="F167" s="55">
        <f>(-PV(('Bonds (CP)'!F166-($A$2/100))/100, F$3, (1*F$4),1)--PV(('Bonds (CP)'!F166+($A$2/100))/100, F$3, (1*F$4),1))/(2*($A$2/10000)*-PV('Bonds (CP)'!F166/100, F$3, (1*F$4),1))</f>
        <v>7.794183844136211</v>
      </c>
      <c r="G167" s="17"/>
      <c r="H167" s="24">
        <v>45434</v>
      </c>
      <c r="I167" s="55">
        <f>DURATION($H167,$H167+365,I$4,'Bonds (CP)'!B166/100,1,0)</f>
        <v>1</v>
      </c>
      <c r="J167" s="55">
        <f>DURATION($H167,$H167+(365*J$3),J$4,'Bonds (CP)'!C166/100,1,0)</f>
        <v>2.9292295141965616</v>
      </c>
      <c r="K167" s="55">
        <f>DURATION($H167,$H167+(365*K$3),K$4,'Bonds (CP)'!D166/100,1,0)</f>
        <v>4.6725002605311339</v>
      </c>
      <c r="L167" s="55">
        <f>DURATION($H167,$H167+(365*L$3),L$4,'Bonds (CP)'!E166/100,1,0)</f>
        <v>7.735502175096971</v>
      </c>
      <c r="M167" s="55">
        <f>DURATION($H167,$H167+(365*M$3),M$4,'Bonds (CP)'!F166/100,1,0)</f>
        <v>8.8224110406528737</v>
      </c>
    </row>
    <row r="168" spans="1:13">
      <c r="A168" s="24">
        <v>45435</v>
      </c>
      <c r="B168" s="55">
        <f>(-PV(('Bonds (CP)'!B167-($A$2/100))/100, B$3, (1*B$4),1)--PV(('Bonds (CP)'!B167+($A$2/100))/100, B$3, (1*B$4),1))/(2*($A$2/10000)*-PV('Bonds (CP)'!B167/100, B$3, (1*B$4),1))</f>
        <v>0.86789492188377282</v>
      </c>
      <c r="C168" s="55">
        <f>(-PV(('Bonds (CP)'!C167-($A$2/100))/100, C$3, (1*C$4),1)--PV(('Bonds (CP)'!C167+($A$2/100))/100, C$3, (1*C$4),1))/(2*($A$2/10000)*-PV('Bonds (CP)'!C167/100, C$3, (1*C$4),1))</f>
        <v>2.5476161834409985</v>
      </c>
      <c r="D168" s="55">
        <f>(-PV(('Bonds (CP)'!D167-($A$2/100))/100, D$3, (1*D$4),1)--PV(('Bonds (CP)'!D167+($A$2/100))/100, D$3, (1*D$4),1))/(2*($A$2/10000)*-PV('Bonds (CP)'!D167/100, D$3, (1*D$4),1))</f>
        <v>4.0765857479551064</v>
      </c>
      <c r="E168" s="55">
        <f>(-PV(('Bonds (CP)'!E167-($A$2/100))/100, E$3, (1*E$4),1)--PV(('Bonds (CP)'!E167+($A$2/100))/100, E$3, (1*E$4),1))/(2*($A$2/10000)*-PV('Bonds (CP)'!E167/100, E$3, (1*E$4),1))</f>
        <v>6.7647120895792234</v>
      </c>
      <c r="F168" s="55">
        <f>(-PV(('Bonds (CP)'!F167-($A$2/100))/100, F$3, (1*F$4),1)--PV(('Bonds (CP)'!F167+($A$2/100))/100, F$3, (1*F$4),1))/(2*($A$2/10000)*-PV('Bonds (CP)'!F167/100, F$3, (1*F$4),1))</f>
        <v>7.7029316151702609</v>
      </c>
      <c r="G168" s="17"/>
      <c r="H168" s="24">
        <v>45435</v>
      </c>
      <c r="I168" s="55">
        <f>DURATION($H168,$H168+365,I$4,'Bonds (CP)'!B167/100,1,0)</f>
        <v>1</v>
      </c>
      <c r="J168" s="55">
        <f>DURATION($H168,$H168+(365*J$3),J$4,'Bonds (CP)'!C167/100,1,0)</f>
        <v>2.9290289401094021</v>
      </c>
      <c r="K168" s="55">
        <f>DURATION($H168,$H168+(365*K$3),K$4,'Bonds (CP)'!D167/100,1,0)</f>
        <v>4.6710666402936178</v>
      </c>
      <c r="L168" s="55">
        <f>DURATION($H168,$H168+(365*L$3),L$4,'Bonds (CP)'!E167/100,1,0)</f>
        <v>7.7197900139014317</v>
      </c>
      <c r="M168" s="55">
        <f>DURATION($H168,$H168+(365*M$3),M$4,'Bonds (CP)'!F167/100,1,0)</f>
        <v>8.7318099048013149</v>
      </c>
    </row>
    <row r="169" spans="1:13">
      <c r="A169" s="24">
        <v>45436</v>
      </c>
      <c r="B169" s="55">
        <f>(-PV(('Bonds (CP)'!B168-($A$2/100))/100, B$3, (1*B$4),1)--PV(('Bonds (CP)'!B168+($A$2/100))/100, B$3, (1*B$4),1))/(2*($A$2/10000)*-PV('Bonds (CP)'!B168/100, B$3, (1*B$4),1))</f>
        <v>0.86729270141865167</v>
      </c>
      <c r="C169" s="55">
        <f>(-PV(('Bonds (CP)'!C168-($A$2/100))/100, C$3, (1*C$4),1)--PV(('Bonds (CP)'!C168+($A$2/100))/100, C$3, (1*C$4),1))/(2*($A$2/10000)*-PV('Bonds (CP)'!C168/100, C$3, (1*C$4),1))</f>
        <v>2.5425575767326798</v>
      </c>
      <c r="D169" s="55">
        <f>(-PV(('Bonds (CP)'!D168-($A$2/100))/100, D$3, (1*D$4),1)--PV(('Bonds (CP)'!D168+($A$2/100))/100, D$3, (1*D$4),1))/(2*($A$2/10000)*-PV('Bonds (CP)'!D168/100, D$3, (1*D$4),1))</f>
        <v>4.0693642950331395</v>
      </c>
      <c r="E169" s="55">
        <f>(-PV(('Bonds (CP)'!E168-($A$2/100))/100, E$3, (1*E$4),1)--PV(('Bonds (CP)'!E168+($A$2/100))/100, E$3, (1*E$4),1))/(2*($A$2/10000)*-PV('Bonds (CP)'!E168/100, E$3, (1*E$4),1))</f>
        <v>6.746462073571581</v>
      </c>
      <c r="F169" s="55">
        <f>(-PV(('Bonds (CP)'!F168-($A$2/100))/100, F$3, (1*F$4),1)--PV(('Bonds (CP)'!F168+($A$2/100))/100, F$3, (1*F$4),1))/(2*($A$2/10000)*-PV('Bonds (CP)'!F168/100, F$3, (1*F$4),1))</f>
        <v>7.6747408272176667</v>
      </c>
      <c r="G169" s="17"/>
      <c r="H169" s="24">
        <v>45436</v>
      </c>
      <c r="I169" s="55">
        <f>DURATION($H169,$H169+365,I$4,'Bonds (CP)'!B168/100,1,0)</f>
        <v>1</v>
      </c>
      <c r="J169" s="55">
        <f>DURATION($H169,$H169+(365*J$3),J$4,'Bonds (CP)'!C168/100,1,0)</f>
        <v>2.9288080325074217</v>
      </c>
      <c r="K169" s="55">
        <f>DURATION($H169,$H169+(365*K$3),K$4,'Bonds (CP)'!D168/100,1,0)</f>
        <v>4.6697089342533102</v>
      </c>
      <c r="L169" s="55">
        <f>DURATION($H169,$H169+(365*L$3),L$4,'Bonds (CP)'!E168/100,1,0)</f>
        <v>7.7077395521404668</v>
      </c>
      <c r="M169" s="55">
        <f>DURATION($H169,$H169+(365*M$3),M$4,'Bonds (CP)'!F168/100,1,0)</f>
        <v>8.7038032421864404</v>
      </c>
    </row>
    <row r="170" spans="1:13">
      <c r="A170" s="24">
        <v>45439</v>
      </c>
      <c r="B170" s="55">
        <f>(-PV(('Bonds (CP)'!B169-($A$2/100))/100, B$3, (1*B$4),1)--PV(('Bonds (CP)'!B169+($A$2/100))/100, B$3, (1*B$4),1))/(2*($A$2/10000)*-PV('Bonds (CP)'!B169/100, B$3, (1*B$4),1))</f>
        <v>0.8648173515325952</v>
      </c>
      <c r="C170" s="55">
        <f>(-PV(('Bonds (CP)'!C169-($A$2/100))/100, C$3, (1*C$4),1)--PV(('Bonds (CP)'!C169+($A$2/100))/100, C$3, (1*C$4),1))/(2*($A$2/10000)*-PV('Bonds (CP)'!C169/100, C$3, (1*C$4),1))</f>
        <v>2.5393483861048658</v>
      </c>
      <c r="D170" s="55">
        <f>(-PV(('Bonds (CP)'!D169-($A$2/100))/100, D$3, (1*D$4),1)--PV(('Bonds (CP)'!D169+($A$2/100))/100, D$3, (1*D$4),1))/(2*($A$2/10000)*-PV('Bonds (CP)'!D169/100, D$3, (1*D$4),1))</f>
        <v>4.0651248979245329</v>
      </c>
      <c r="E170" s="55">
        <f>(-PV(('Bonds (CP)'!E169-($A$2/100))/100, E$3, (1*E$4),1)--PV(('Bonds (CP)'!E169+($A$2/100))/100, E$3, (1*E$4),1))/(2*($A$2/10000)*-PV('Bonds (CP)'!E169/100, E$3, (1*E$4),1))</f>
        <v>6.7254231060531575</v>
      </c>
      <c r="F170" s="55">
        <f>(-PV(('Bonds (CP)'!F169-($A$2/100))/100, F$3, (1*F$4),1)--PV(('Bonds (CP)'!F169+($A$2/100))/100, F$3, (1*F$4),1))/(2*($A$2/10000)*-PV('Bonds (CP)'!F169/100, F$3, (1*F$4),1))</f>
        <v>7.6411148732311842</v>
      </c>
      <c r="G170" s="17"/>
      <c r="H170" s="24">
        <v>45439</v>
      </c>
      <c r="I170" s="55">
        <f>DURATION($H170,$H170+365,I$4,'Bonds (CP)'!B169/100,1,0)</f>
        <v>1</v>
      </c>
      <c r="J170" s="55">
        <f>DURATION($H170,$H170+(365*J$3),J$4,'Bonds (CP)'!C169/100,1,0)</f>
        <v>2.9286673044442462</v>
      </c>
      <c r="K170" s="55">
        <f>DURATION($H170,$H170+(365*K$3),K$4,'Bonds (CP)'!D169/100,1,0)</f>
        <v>4.6689085900651621</v>
      </c>
      <c r="L170" s="55">
        <f>DURATION($H170,$H170+(365*L$3),L$4,'Bonds (CP)'!E169/100,1,0)</f>
        <v>7.6937975104503415</v>
      </c>
      <c r="M170" s="55">
        <f>DURATION($H170,$H170+(365*M$3),M$4,'Bonds (CP)'!F169/100,1,0)</f>
        <v>8.6703864434853557</v>
      </c>
    </row>
    <row r="171" spans="1:13">
      <c r="A171" s="24">
        <v>45440</v>
      </c>
      <c r="B171" s="55">
        <f>(-PV(('Bonds (CP)'!B170-($A$2/100))/100, B$3, (1*B$4),1)--PV(('Bonds (CP)'!B170+($A$2/100))/100, B$3, (1*B$4),1))/(2*($A$2/10000)*-PV('Bonds (CP)'!B170/100, B$3, (1*B$4),1))</f>
        <v>0.86541613785117655</v>
      </c>
      <c r="C171" s="55">
        <f>(-PV(('Bonds (CP)'!C170-($A$2/100))/100, C$3, (1*C$4),1)--PV(('Bonds (CP)'!C170+($A$2/100))/100, C$3, (1*C$4),1))/(2*($A$2/10000)*-PV('Bonds (CP)'!C170/100, C$3, (1*C$4),1))</f>
        <v>2.5402645123776972</v>
      </c>
      <c r="D171" s="55">
        <f>(-PV(('Bonds (CP)'!D170-($A$2/100))/100, D$3, (1*D$4),1)--PV(('Bonds (CP)'!D170+($A$2/100))/100, D$3, (1*D$4),1))/(2*($A$2/10000)*-PV('Bonds (CP)'!D170/100, D$3, (1*D$4),1))</f>
        <v>4.0647013043229308</v>
      </c>
      <c r="E171" s="55">
        <f>(-PV(('Bonds (CP)'!E170-($A$2/100))/100, E$3, (1*E$4),1)--PV(('Bonds (CP)'!E170+($A$2/100))/100, E$3, (1*E$4),1))/(2*($A$2/10000)*-PV('Bonds (CP)'!E170/100, E$3, (1*E$4),1))</f>
        <v>6.7338362695666589</v>
      </c>
      <c r="F171" s="55">
        <f>(-PV(('Bonds (CP)'!F170-($A$2/100))/100, F$3, (1*F$4),1)--PV(('Bonds (CP)'!F170+($A$2/100))/100, F$3, (1*F$4),1))/(2*($A$2/10000)*-PV('Bonds (CP)'!F170/100, F$3, (1*F$4),1))</f>
        <v>7.7255954629355008</v>
      </c>
      <c r="G171" s="17"/>
      <c r="H171" s="24">
        <v>45440</v>
      </c>
      <c r="I171" s="55">
        <f>DURATION($H171,$H171+365,I$4,'Bonds (CP)'!B170/100,1,0)</f>
        <v>1</v>
      </c>
      <c r="J171" s="55">
        <f>DURATION($H171,$H171+(365*J$3),J$4,'Bonds (CP)'!C170/100,1,0)</f>
        <v>2.9287075244018377</v>
      </c>
      <c r="K171" s="55">
        <f>DURATION($H171,$H171+(365*K$3),K$4,'Bonds (CP)'!D170/100,1,0)</f>
        <v>4.6688284866402281</v>
      </c>
      <c r="L171" s="55">
        <f>DURATION($H171,$H171+(365*L$3),L$4,'Bonds (CP)'!E170/100,1,0)</f>
        <v>7.6993791485297063</v>
      </c>
      <c r="M171" s="55">
        <f>DURATION($H171,$H171+(365*M$3),M$4,'Bonds (CP)'!F170/100,1,0)</f>
        <v>8.7543199095625646</v>
      </c>
    </row>
    <row r="172" spans="1:13">
      <c r="A172" s="24">
        <v>45441</v>
      </c>
      <c r="B172" s="55">
        <f>(-PV(('Bonds (CP)'!B171-($A$2/100))/100, B$3, (1*B$4),1)--PV(('Bonds (CP)'!B171+($A$2/100))/100, B$3, (1*B$4),1))/(2*($A$2/10000)*-PV('Bonds (CP)'!B171/100, B$3, (1*B$4),1))</f>
        <v>0.86332400490281713</v>
      </c>
      <c r="C172" s="55">
        <f>(-PV(('Bonds (CP)'!C171-($A$2/100))/100, C$3, (1*C$4),1)--PV(('Bonds (CP)'!C171+($A$2/100))/100, C$3, (1*C$4),1))/(2*($A$2/10000)*-PV('Bonds (CP)'!C171/100, C$3, (1*C$4),1))</f>
        <v>2.5352335711807608</v>
      </c>
      <c r="D172" s="55">
        <f>(-PV(('Bonds (CP)'!D171-($A$2/100))/100, D$3, (1*D$4),1)--PV(('Bonds (CP)'!D171+($A$2/100))/100, D$3, (1*D$4),1))/(2*($A$2/10000)*-PV('Bonds (CP)'!D171/100, D$3, (1*D$4),1))</f>
        <v>4.0587775869383282</v>
      </c>
      <c r="E172" s="55">
        <f>(-PV(('Bonds (CP)'!E171-($A$2/100))/100, E$3, (1*E$4),1)--PV(('Bonds (CP)'!E171+($A$2/100))/100, E$3, (1*E$4),1))/(2*($A$2/10000)*-PV('Bonds (CP)'!E171/100, E$3, (1*E$4),1))</f>
        <v>6.7142106109788244</v>
      </c>
      <c r="F172" s="55">
        <f>(-PV(('Bonds (CP)'!F171-($A$2/100))/100, F$3, (1*F$4),1)--PV(('Bonds (CP)'!F171+($A$2/100))/100, F$3, (1*F$4),1))/(2*($A$2/10000)*-PV('Bonds (CP)'!F171/100, F$3, (1*F$4),1))</f>
        <v>7.6243845910084982</v>
      </c>
      <c r="G172" s="17"/>
      <c r="H172" s="24">
        <v>45441</v>
      </c>
      <c r="I172" s="55">
        <f>DURATION($H172,$H172+365,I$4,'Bonds (CP)'!B171/100,1,0)</f>
        <v>1</v>
      </c>
      <c r="J172" s="55">
        <f>DURATION($H172,$H172+(365*J$3),J$4,'Bonds (CP)'!C171/100,1,0)</f>
        <v>2.9284861964808306</v>
      </c>
      <c r="K172" s="55">
        <f>DURATION($H172,$H172+(365*K$3),K$4,'Bonds (CP)'!D171/100,1,0)</f>
        <v>4.6677057211597042</v>
      </c>
      <c r="L172" s="55">
        <f>DURATION($H172,$H172+(365*L$3),L$4,'Bonds (CP)'!E171/100,1,0)</f>
        <v>7.6863453721344515</v>
      </c>
      <c r="M172" s="55">
        <f>DURATION($H172,$H172+(365*M$3),M$4,'Bonds (CP)'!F171/100,1,0)</f>
        <v>8.6537559891806328</v>
      </c>
    </row>
    <row r="173" spans="1:13">
      <c r="A173" s="24">
        <v>45442</v>
      </c>
      <c r="B173" s="55">
        <f>(-PV(('Bonds (CP)'!B172-($A$2/100))/100, B$3, (1*B$4),1)--PV(('Bonds (CP)'!B172+($A$2/100))/100, B$3, (1*B$4),1))/(2*($A$2/10000)*-PV('Bonds (CP)'!B172/100, B$3, (1*B$4),1))</f>
        <v>0.86407003294336526</v>
      </c>
      <c r="C173" s="55">
        <f>(-PV(('Bonds (CP)'!C172-($A$2/100))/100, C$3, (1*C$4),1)--PV(('Bonds (CP)'!C172+($A$2/100))/100, C$3, (1*C$4),1))/(2*($A$2/10000)*-PV('Bonds (CP)'!C172/100, C$3, (1*C$4),1))</f>
        <v>2.5356901473931233</v>
      </c>
      <c r="D173" s="55">
        <f>(-PV(('Bonds (CP)'!D172-($A$2/100))/100, D$3, (1*D$4),1)--PV(('Bonds (CP)'!D172+($A$2/100))/100, D$3, (1*D$4),1))/(2*($A$2/10000)*-PV('Bonds (CP)'!D172/100, D$3, (1*D$4),1))</f>
        <v>4.0604688230160155</v>
      </c>
      <c r="E173" s="55">
        <f>(-PV(('Bonds (CP)'!E172-($A$2/100))/100, E$3, (1*E$4),1)--PV(('Bonds (CP)'!E172+($A$2/100))/100, E$3, (1*E$4),1))/(2*($A$2/10000)*-PV('Bonds (CP)'!E172/100, E$3, (1*E$4),1))</f>
        <v>6.7114083938306068</v>
      </c>
      <c r="F173" s="55">
        <f>(-PV(('Bonds (CP)'!F172-($A$2/100))/100, F$3, (1*F$4),1)--PV(('Bonds (CP)'!F172+($A$2/100))/100, F$3, (1*F$4),1))/(2*($A$2/10000)*-PV('Bonds (CP)'!F172/100, F$3, (1*F$4),1))</f>
        <v>7.5306128455151127</v>
      </c>
      <c r="G173" s="17"/>
      <c r="H173" s="24">
        <v>45442</v>
      </c>
      <c r="I173" s="55">
        <f>DURATION($H173,$H173+365,I$4,'Bonds (CP)'!B172/100,1,0)</f>
        <v>1</v>
      </c>
      <c r="J173" s="55">
        <f>DURATION($H173,$H173+(365*J$3),J$4,'Bonds (CP)'!C172/100,1,0)</f>
        <v>2.92850632913331</v>
      </c>
      <c r="K173" s="55">
        <f>DURATION($H173,$H173+(365*K$3),K$4,'Bonds (CP)'!D172/100,1,0)</f>
        <v>4.6680267622670799</v>
      </c>
      <c r="L173" s="55">
        <f>DURATION($H173,$H173+(365*L$3),L$4,'Bonds (CP)'!E172/100,1,0)</f>
        <v>7.6844805657266297</v>
      </c>
      <c r="M173" s="55">
        <f>DURATION($H173,$H173+(365*M$3),M$4,'Bonds (CP)'!F172/100,1,0)</f>
        <v>8.5604918599307478</v>
      </c>
    </row>
    <row r="174" spans="1:13">
      <c r="A174" s="24">
        <v>45443</v>
      </c>
      <c r="B174" s="55">
        <f>(-PV(('Bonds (CP)'!B173-($A$2/100))/100, B$3, (1*B$4),1)--PV(('Bonds (CP)'!B173+($A$2/100))/100, B$3, (1*B$4),1))/(2*($A$2/10000)*-PV('Bonds (CP)'!B173/100, B$3, (1*B$4),1))</f>
        <v>0.86414470667237864</v>
      </c>
      <c r="C174" s="55">
        <f>(-PV(('Bonds (CP)'!C173-($A$2/100))/100, C$3, (1*C$4),1)--PV(('Bonds (CP)'!C173+($A$2/100))/100, C$3, (1*C$4),1))/(2*($A$2/10000)*-PV('Bonds (CP)'!C173/100, C$3, (1*C$4),1))</f>
        <v>2.5340928133713323</v>
      </c>
      <c r="D174" s="55">
        <f>(-PV(('Bonds (CP)'!D173-($A$2/100))/100, D$3, (1*D$4),1)--PV(('Bonds (CP)'!D173+($A$2/100))/100, D$3, (1*D$4),1))/(2*($A$2/10000)*-PV('Bonds (CP)'!D173/100, D$3, (1*D$4),1))</f>
        <v>4.0545538786148709</v>
      </c>
      <c r="E174" s="55">
        <f>(-PV(('Bonds (CP)'!E173-($A$2/100))/100, E$3, (1*E$4),1)--PV(('Bonds (CP)'!E173+($A$2/100))/100, E$3, (1*E$4),1))/(2*($A$2/10000)*-PV('Bonds (CP)'!E173/100, E$3, (1*E$4),1))</f>
        <v>6.6820071834835595</v>
      </c>
      <c r="F174" s="55">
        <f>(-PV(('Bonds (CP)'!F173-($A$2/100))/100, F$3, (1*F$4),1)--PV(('Bonds (CP)'!F173+($A$2/100))/100, F$3, (1*F$4),1))/(2*($A$2/10000)*-PV('Bonds (CP)'!F173/100, F$3, (1*F$4),1))</f>
        <v>7.4171717617264106</v>
      </c>
      <c r="G174" s="17"/>
      <c r="H174" s="24">
        <v>45443</v>
      </c>
      <c r="I174" s="55">
        <f>DURATION($H174,$H174+365,I$4,'Bonds (CP)'!B173/100,1,0)</f>
        <v>1</v>
      </c>
      <c r="J174" s="55">
        <f>DURATION($H174,$H174+(365*J$3),J$4,'Bonds (CP)'!C173/100,1,0)</f>
        <v>2.9284358544123146</v>
      </c>
      <c r="K174" s="55">
        <f>DURATION($H174,$H174+(365*K$3),K$4,'Bonds (CP)'!D173/100,1,0)</f>
        <v>4.6696800176859092</v>
      </c>
      <c r="L174" s="55">
        <f>DURATION($H174,$H174+(365*L$3),L$4,'Bonds (CP)'!E173/100,1,0)</f>
        <v>7.6648575777471946</v>
      </c>
      <c r="M174" s="55">
        <f>DURATION($H174,$H174+(365*M$3),M$4,'Bonds (CP)'!F173/100,1,0)</f>
        <v>8.4475477798776577</v>
      </c>
    </row>
    <row r="175" spans="1:13">
      <c r="A175" s="24">
        <v>45446</v>
      </c>
      <c r="B175" s="55">
        <f>(-PV(('Bonds (CP)'!B174-($A$2/100))/100, B$3, (1*B$4),1)--PV(('Bonds (CP)'!B174+($A$2/100))/100, B$3, (1*B$4),1))/(2*($A$2/10000)*-PV('Bonds (CP)'!B174/100, B$3, (1*B$4),1))</f>
        <v>0.86369685781354788</v>
      </c>
      <c r="C175" s="55">
        <f>(-PV(('Bonds (CP)'!C174-($A$2/100))/100, C$3, (1*C$4),1)--PV(('Bonds (CP)'!C174+($A$2/100))/100, C$3, (1*C$4),1))/(2*($A$2/10000)*-PV('Bonds (CP)'!C174/100, C$3, (1*C$4),1))</f>
        <v>2.5318142194061033</v>
      </c>
      <c r="D175" s="55">
        <f>(-PV(('Bonds (CP)'!D174-($A$2/100))/100, D$3, (1*D$4),1)--PV(('Bonds (CP)'!D174+($A$2/100))/100, D$3, (1*D$4),1))/(2*($A$2/10000)*-PV('Bonds (CP)'!D174/100, D$3, (1*D$4),1))</f>
        <v>4.0494936727661157</v>
      </c>
      <c r="E175" s="55">
        <f>(-PV(('Bonds (CP)'!E174-($A$2/100))/100, E$3, (1*E$4),1)--PV(('Bonds (CP)'!E174+($A$2/100))/100, E$3, (1*E$4),1))/(2*($A$2/10000)*-PV('Bonds (CP)'!E174/100, E$3, (1*E$4),1))</f>
        <v>6.6820071834835595</v>
      </c>
      <c r="F175" s="55">
        <f>(-PV(('Bonds (CP)'!F174-($A$2/100))/100, F$3, (1*F$4),1)--PV(('Bonds (CP)'!F174+($A$2/100))/100, F$3, (1*F$4),1))/(2*($A$2/10000)*-PV('Bonds (CP)'!F174/100, F$3, (1*F$4),1))</f>
        <v>7.4762659626720041</v>
      </c>
      <c r="G175" s="17"/>
      <c r="H175" s="24">
        <v>45446</v>
      </c>
      <c r="I175" s="55">
        <f>DURATION($H175,$H175+365,I$4,'Bonds (CP)'!B174/100,1,0)</f>
        <v>1</v>
      </c>
      <c r="J175" s="55">
        <f>DURATION($H175,$H175+(365*J$3),J$4,'Bonds (CP)'!C174/100,1,0)</f>
        <v>2.9283351255534309</v>
      </c>
      <c r="K175" s="55">
        <f>DURATION($H175,$H175+(365*K$3),K$4,'Bonds (CP)'!D174/100,1,0)</f>
        <v>4.665936405663337</v>
      </c>
      <c r="L175" s="55">
        <f>DURATION($H175,$H175+(365*L$3),L$4,'Bonds (CP)'!E174/100,1,0)</f>
        <v>7.6648575777471946</v>
      </c>
      <c r="M175" s="55">
        <f>DURATION($H175,$H175+(365*M$3),M$4,'Bonds (CP)'!F174/100,1,0)</f>
        <v>8.5091767922875921</v>
      </c>
    </row>
    <row r="176" spans="1:13">
      <c r="A176" s="24">
        <v>45447</v>
      </c>
      <c r="B176" s="55">
        <f>(-PV(('Bonds (CP)'!B175-($A$2/100))/100, B$3, (1*B$4),1)--PV(('Bonds (CP)'!B175+($A$2/100))/100, B$3, (1*B$4),1))/(2*($A$2/10000)*-PV('Bonds (CP)'!B175/100, B$3, (1*B$4),1))</f>
        <v>0.86384608917579286</v>
      </c>
      <c r="C176" s="55">
        <f>(-PV(('Bonds (CP)'!C175-($A$2/100))/100, C$3, (1*C$4),1)--PV(('Bonds (CP)'!C175+($A$2/100))/100, C$3, (1*C$4),1))/(2*($A$2/10000)*-PV('Bonds (CP)'!C175/100, C$3, (1*C$4),1))</f>
        <v>2.5361468797775943</v>
      </c>
      <c r="D176" s="55">
        <f>(-PV(('Bonds (CP)'!D175-($A$2/100))/100, D$3, (1*D$4),1)--PV(('Bonds (CP)'!D175+($A$2/100))/100, D$3, (1*D$4),1))/(2*($A$2/10000)*-PV('Bonds (CP)'!D175/100, D$3, (1*D$4),1))</f>
        <v>4.0608917887369378</v>
      </c>
      <c r="E176" s="55">
        <f>(-PV(('Bonds (CP)'!E175-($A$2/100))/100, E$3, (1*E$4),1)--PV(('Bonds (CP)'!E175+($A$2/100))/100, E$3, (1*E$4),1))/(2*($A$2/10000)*-PV('Bonds (CP)'!E175/100, E$3, (1*E$4),1))</f>
        <v>6.7226194394279757</v>
      </c>
      <c r="F176" s="55">
        <f>(-PV(('Bonds (CP)'!F175-($A$2/100))/100, F$3, (1*F$4),1)--PV(('Bonds (CP)'!F175+($A$2/100))/100, F$3, (1*F$4),1))/(2*($A$2/10000)*-PV('Bonds (CP)'!F175/100, F$3, (1*F$4),1))</f>
        <v>7.7884338018328254</v>
      </c>
      <c r="G176" s="17"/>
      <c r="H176" s="24">
        <v>45447</v>
      </c>
      <c r="I176" s="55">
        <f>DURATION($H176,$H176+365,I$4,'Bonds (CP)'!B175/100,1,0)</f>
        <v>1</v>
      </c>
      <c r="J176" s="55">
        <f>DURATION($H176,$H176+(365*J$3),J$4,'Bonds (CP)'!C175/100,1,0)</f>
        <v>2.9285264593998486</v>
      </c>
      <c r="K176" s="55">
        <f>DURATION($H176,$H176+(365*K$3),K$4,'Bonds (CP)'!D175/100,1,0)</f>
        <v>4.6681069911714737</v>
      </c>
      <c r="L176" s="55">
        <f>DURATION($H176,$H176+(365*L$3),L$4,'Bonds (CP)'!E175/100,1,0)</f>
        <v>7.6919355406838612</v>
      </c>
      <c r="M176" s="55">
        <f>DURATION($H176,$H176+(365*M$3),M$4,'Bonds (CP)'!F175/100,1,0)</f>
        <v>8.8194822943592524</v>
      </c>
    </row>
    <row r="177" spans="1:13">
      <c r="A177" s="24">
        <v>45448</v>
      </c>
      <c r="B177" s="55">
        <f>(-PV(('Bonds (CP)'!B176-($A$2/100))/100, B$3, (1*B$4),1)--PV(('Bonds (CP)'!B176+($A$2/100))/100, B$3, (1*B$4),1))/(2*($A$2/10000)*-PV('Bonds (CP)'!B176/100, B$3, (1*B$4),1))</f>
        <v>0.86384608917579286</v>
      </c>
      <c r="C177" s="55">
        <f>(-PV(('Bonds (CP)'!C176-($A$2/100))/100, C$3, (1*C$4),1)--PV(('Bonds (CP)'!C176+($A$2/100))/100, C$3, (1*C$4),1))/(2*($A$2/10000)*-PV('Bonds (CP)'!C176/100, C$3, (1*C$4),1))</f>
        <v>2.5382041103125901</v>
      </c>
      <c r="D177" s="55">
        <f>(-PV(('Bonds (CP)'!D176-($A$2/100))/100, D$3, (1*D$4),1)--PV(('Bonds (CP)'!D176+($A$2/100))/100, D$3, (1*D$4),1))/(2*($A$2/10000)*-PV('Bonds (CP)'!D176/100, D$3, (1*D$4),1))</f>
        <v>4.0642777735838829</v>
      </c>
      <c r="E177" s="55">
        <f>(-PV(('Bonds (CP)'!E176-($A$2/100))/100, E$3, (1*E$4),1)--PV(('Bonds (CP)'!E176+($A$2/100))/100, E$3, (1*E$4),1))/(2*($A$2/10000)*-PV('Bonds (CP)'!E176/100, E$3, (1*E$4),1))</f>
        <v>6.7296292826483919</v>
      </c>
      <c r="F177" s="55">
        <f>(-PV(('Bonds (CP)'!F176-($A$2/100))/100, F$3, (1*F$4),1)--PV(('Bonds (CP)'!F176+($A$2/100))/100, F$3, (1*F$4),1))/(2*($A$2/10000)*-PV('Bonds (CP)'!F176/100, F$3, (1*F$4),1))</f>
        <v>7.6411148732311842</v>
      </c>
      <c r="G177" s="17"/>
      <c r="H177" s="24">
        <v>45448</v>
      </c>
      <c r="I177" s="55">
        <f>DURATION($H177,$H177+365,I$4,'Bonds (CP)'!B176/100,1,0)</f>
        <v>1</v>
      </c>
      <c r="J177" s="55">
        <f>DURATION($H177,$H177+(365*J$3),J$4,'Bonds (CP)'!C176/100,1,0)</f>
        <v>2.9286170160684568</v>
      </c>
      <c r="K177" s="55">
        <f>DURATION($H177,$H177+(365*K$3),K$4,'Bonds (CP)'!D176/100,1,0)</f>
        <v>4.6687483706680721</v>
      </c>
      <c r="L177" s="55">
        <f>DURATION($H177,$H177+(365*L$3),L$4,'Bonds (CP)'!E176/100,1,0)</f>
        <v>7.6965891311436891</v>
      </c>
      <c r="M177" s="55">
        <f>DURATION($H177,$H177+(365*M$3),M$4,'Bonds (CP)'!F176/100,1,0)</f>
        <v>8.6731642212631286</v>
      </c>
    </row>
    <row r="178" spans="1:13">
      <c r="A178" s="24">
        <v>45449</v>
      </c>
      <c r="B178" s="55">
        <f>(-PV(('Bonds (CP)'!B177-($A$2/100))/100, B$3, (1*B$4),1)--PV(('Bonds (CP)'!B177+($A$2/100))/100, B$3, (1*B$4),1))/(2*($A$2/10000)*-PV('Bonds (CP)'!B177/100, B$3, (1*B$4),1))</f>
        <v>0.86295147379400916</v>
      </c>
      <c r="C178" s="55">
        <f>(-PV(('Bonds (CP)'!C177-($A$2/100))/100, C$3, (1*C$4),1)--PV(('Bonds (CP)'!C177+($A$2/100))/100, C$3, (1*C$4),1))/(2*($A$2/10000)*-PV('Bonds (CP)'!C177/100, C$3, (1*C$4),1))</f>
        <v>2.5368322713543772</v>
      </c>
      <c r="D178" s="55">
        <f>(-PV(('Bonds (CP)'!D177-($A$2/100))/100, D$3, (1*D$4),1)--PV(('Bonds (CP)'!D177+($A$2/100))/100, D$3, (1*D$4),1))/(2*($A$2/10000)*-PV('Bonds (CP)'!D177/100, D$3, (1*D$4),1))</f>
        <v>4.0634309006273126</v>
      </c>
      <c r="E178" s="55">
        <f>(-PV(('Bonds (CP)'!E177-($A$2/100))/100, E$3, (1*E$4),1)--PV(('Bonds (CP)'!E177+($A$2/100))/100, E$3, (1*E$4),1))/(2*($A$2/10000)*-PV('Bonds (CP)'!E177/100, E$3, (1*E$4),1))</f>
        <v>6.7310315216777168</v>
      </c>
      <c r="F178" s="55">
        <f>(-PV(('Bonds (CP)'!F177-($A$2/100))/100, F$3, (1*F$4),1)--PV(('Bonds (CP)'!F177+($A$2/100))/100, F$3, (1*F$4),1))/(2*($A$2/10000)*-PV('Bonds (CP)'!F177/100, F$3, (1*F$4),1))</f>
        <v>7.6411148732311842</v>
      </c>
      <c r="G178" s="17"/>
      <c r="H178" s="24">
        <v>45449</v>
      </c>
      <c r="I178" s="55">
        <f>DURATION($H178,$H178+365,I$4,'Bonds (CP)'!B177/100,1,0)</f>
        <v>1</v>
      </c>
      <c r="J178" s="55">
        <f>DURATION($H178,$H178+(365*J$3),J$4,'Bonds (CP)'!C177/100,1,0)</f>
        <v>2.9285566503256262</v>
      </c>
      <c r="K178" s="55">
        <f>DURATION($H178,$H178+(365*K$3),K$4,'Bonds (CP)'!D177/100,1,0)</f>
        <v>4.6685881010814452</v>
      </c>
      <c r="L178" s="55">
        <f>DURATION($H178,$H178+(365*L$3),L$4,'Bonds (CP)'!E177/100,1,0)</f>
        <v>7.6975193152263284</v>
      </c>
      <c r="M178" s="55">
        <f>DURATION($H178,$H178+(365*M$3),M$4,'Bonds (CP)'!F177/100,1,0)</f>
        <v>8.6731642212631286</v>
      </c>
    </row>
    <row r="179" spans="1:13">
      <c r="A179" s="24">
        <v>45450</v>
      </c>
      <c r="B179" s="55">
        <f>(-PV(('Bonds (CP)'!B178-($A$2/100))/100, B$3, (1*B$4),1)--PV(('Bonds (CP)'!B178+($A$2/100))/100, B$3, (1*B$4),1))/(2*($A$2/10000)*-PV('Bonds (CP)'!B178/100, B$3, (1*B$4),1))</f>
        <v>0.86399537211982536</v>
      </c>
      <c r="C179" s="55">
        <f>(-PV(('Bonds (CP)'!C178-($A$2/100))/100, C$3, (1*C$4),1)--PV(('Bonds (CP)'!C178+($A$2/100))/100, C$3, (1*C$4),1))/(2*($A$2/10000)*-PV('Bonds (CP)'!C178/100, C$3, (1*C$4),1))</f>
        <v>2.5356901473931233</v>
      </c>
      <c r="D179" s="55">
        <f>(-PV(('Bonds (CP)'!D178-($A$2/100))/100, D$3, (1*D$4),1)--PV(('Bonds (CP)'!D178+($A$2/100))/100, D$3, (1*D$4),1))/(2*($A$2/10000)*-PV('Bonds (CP)'!D178/100, D$3, (1*D$4),1))</f>
        <v>4.0621610622475872</v>
      </c>
      <c r="E179" s="55">
        <f>(-PV(('Bonds (CP)'!E178-($A$2/100))/100, E$3, (1*E$4),1)--PV(('Bonds (CP)'!E178+($A$2/100))/100, E$3, (1*E$4),1))/(2*($A$2/10000)*-PV('Bonds (CP)'!E178/100, E$3, (1*E$4),1))</f>
        <v>6.7366413767676256</v>
      </c>
      <c r="F179" s="55">
        <f>(-PV(('Bonds (CP)'!F178-($A$2/100))/100, F$3, (1*F$4),1)--PV(('Bonds (CP)'!F178+($A$2/100))/100, F$3, (1*F$4),1))/(2*($A$2/10000)*-PV('Bonds (CP)'!F178/100, F$3, (1*F$4),1))</f>
        <v>7.6972811183863623</v>
      </c>
      <c r="G179" s="17"/>
      <c r="H179" s="24">
        <v>45450</v>
      </c>
      <c r="I179" s="55">
        <f>DURATION($H179,$H179+365,I$4,'Bonds (CP)'!B178/100,1,0)</f>
        <v>1</v>
      </c>
      <c r="J179" s="55">
        <f>DURATION($H179,$H179+(365*J$3),J$4,'Bonds (CP)'!C178/100,1,0)</f>
        <v>2.92850632913331</v>
      </c>
      <c r="K179" s="55">
        <f>DURATION($H179,$H179+(365*K$3),K$4,'Bonds (CP)'!D178/100,1,0)</f>
        <v>4.6683476025933039</v>
      </c>
      <c r="L179" s="55">
        <f>DURATION($H179,$H179+(365*L$3),L$4,'Bonds (CP)'!E178/100,1,0)</f>
        <v>7.7012382679747509</v>
      </c>
      <c r="M179" s="55">
        <f>DURATION($H179,$H179+(365*M$3),M$4,'Bonds (CP)'!F178/100,1,0)</f>
        <v>8.7261969559944781</v>
      </c>
    </row>
    <row r="180" spans="1:13">
      <c r="A180" s="24">
        <v>45453</v>
      </c>
      <c r="B180" s="55">
        <f>(-PV(('Bonds (CP)'!B179-($A$2/100))/100, B$3, (1*B$4),1)--PV(('Bonds (CP)'!B179+($A$2/100))/100, B$3, (1*B$4),1))/(2*($A$2/10000)*-PV('Bonds (CP)'!B179/100, B$3, (1*B$4),1))</f>
        <v>0.86369685781354788</v>
      </c>
      <c r="C180" s="55">
        <f>(-PV(('Bonds (CP)'!C179-($A$2/100))/100, C$3, (1*C$4),1)--PV(('Bonds (CP)'!C179+($A$2/100))/100, C$3, (1*C$4),1))/(2*($A$2/10000)*-PV('Bonds (CP)'!C179/100, C$3, (1*C$4),1))</f>
        <v>2.5324973889881508</v>
      </c>
      <c r="D180" s="55">
        <f>(-PV(('Bonds (CP)'!D179-($A$2/100))/100, D$3, (1*D$4),1)--PV(('Bonds (CP)'!D179+($A$2/100))/100, D$3, (1*D$4),1))/(2*($A$2/10000)*-PV('Bonds (CP)'!D179/100, D$3, (1*D$4),1))</f>
        <v>4.0524443679748918</v>
      </c>
      <c r="E180" s="55">
        <f>(-PV(('Bonds (CP)'!E179-($A$2/100))/100, E$3, (1*E$4),1)--PV(('Bonds (CP)'!E179+($A$2/100))/100, E$3, (1*E$4),1))/(2*($A$2/10000)*-PV('Bonds (CP)'!E179/100, E$3, (1*E$4),1))</f>
        <v>6.6918030906409847</v>
      </c>
      <c r="F180" s="55">
        <f>(-PV(('Bonds (CP)'!F179-($A$2/100))/100, F$3, (1*F$4),1)--PV(('Bonds (CP)'!F179+($A$2/100))/100, F$3, (1*F$4),1))/(2*($A$2/10000)*-PV('Bonds (CP)'!F179/100, F$3, (1*F$4),1))</f>
        <v>7.4870875351466148</v>
      </c>
      <c r="G180" s="17"/>
      <c r="H180" s="24">
        <v>45453</v>
      </c>
      <c r="I180" s="55">
        <f>DURATION($H180,$H180+365,I$4,'Bonds (CP)'!B179/100,1,0)</f>
        <v>1</v>
      </c>
      <c r="J180" s="55">
        <f>DURATION($H180,$H180+(365*J$3),J$4,'Bonds (CP)'!C179/100,1,0)</f>
        <v>2.9283653504712155</v>
      </c>
      <c r="K180" s="55">
        <f>DURATION($H180,$H180+(365*K$3),K$4,'Bonds (CP)'!D179/100,1,0)</f>
        <v>4.6665000286299181</v>
      </c>
      <c r="L180" s="55">
        <f>DURATION($H180,$H180+(365*L$3),L$4,'Bonds (CP)'!E179/100,1,0)</f>
        <v>7.6714071728355293</v>
      </c>
      <c r="M180" s="55">
        <f>DURATION($H180,$H180+(365*M$3),M$4,'Bonds (CP)'!F179/100,1,0)</f>
        <v>8.5171723444019189</v>
      </c>
    </row>
    <row r="181" spans="1:13">
      <c r="A181" s="24">
        <v>45454</v>
      </c>
      <c r="B181" s="55">
        <f>(-PV(('Bonds (CP)'!B180-($A$2/100))/100, B$3, (1*B$4),1)--PV(('Bonds (CP)'!B180+($A$2/100))/100, B$3, (1*B$4),1))/(2*($A$2/10000)*-PV('Bonds (CP)'!B180/100, B$3, (1*B$4),1))</f>
        <v>0.86496697041106896</v>
      </c>
      <c r="C181" s="55">
        <f>(-PV(('Bonds (CP)'!C180-($A$2/100))/100, C$3, (1*C$4),1)--PV(('Bonds (CP)'!C180+($A$2/100))/100, C$3, (1*C$4),1))/(2*($A$2/10000)*-PV('Bonds (CP)'!C180/100, C$3, (1*C$4),1))</f>
        <v>2.5318142194061033</v>
      </c>
      <c r="D181" s="55">
        <f>(-PV(('Bonds (CP)'!D180-($A$2/100))/100, D$3, (1*D$4),1)--PV(('Bonds (CP)'!D180+($A$2/100))/100, D$3, (1*D$4),1))/(2*($A$2/10000)*-PV('Bonds (CP)'!D180/100, D$3, (1*D$4),1))</f>
        <v>4.0499150137128153</v>
      </c>
      <c r="E181" s="55">
        <f>(-PV(('Bonds (CP)'!E180-($A$2/100))/100, E$3, (1*E$4),1)--PV(('Bonds (CP)'!E180+($A$2/100))/100, E$3, (1*E$4),1))/(2*($A$2/10000)*-PV('Bonds (CP)'!E180/100, E$3, (1*E$4),1))</f>
        <v>6.6918030906409847</v>
      </c>
      <c r="F181" s="55">
        <f>(-PV(('Bonds (CP)'!F180-($A$2/100))/100, F$3, (1*F$4),1)--PV(('Bonds (CP)'!F180+($A$2/100))/100, F$3, (1*F$4),1))/(2*($A$2/10000)*-PV('Bonds (CP)'!F180/100, F$3, (1*F$4),1))</f>
        <v>7.5196955754544934</v>
      </c>
      <c r="G181" s="17"/>
      <c r="H181" s="24">
        <v>45454</v>
      </c>
      <c r="I181" s="55">
        <f>DURATION($H181,$H181+365,I$4,'Bonds (CP)'!B180/100,1,0)</f>
        <v>1</v>
      </c>
      <c r="J181" s="55">
        <f>DURATION($H181,$H181+(365*J$3),J$4,'Bonds (CP)'!C180/100,1,0)</f>
        <v>2.9283351255534309</v>
      </c>
      <c r="K181" s="55">
        <f>DURATION($H181,$H181+(365*K$3),K$4,'Bonds (CP)'!D180/100,1,0)</f>
        <v>4.6660169608871263</v>
      </c>
      <c r="L181" s="55">
        <f>DURATION($H181,$H181+(365*L$3),L$4,'Bonds (CP)'!E180/100,1,0)</f>
        <v>7.6714071728355293</v>
      </c>
      <c r="M181" s="55">
        <f>DURATION($H181,$H181+(365*M$3),M$4,'Bonds (CP)'!F180/100,1,0)</f>
        <v>8.5496279802269211</v>
      </c>
    </row>
    <row r="182" spans="1:13">
      <c r="A182" s="24">
        <v>45456</v>
      </c>
      <c r="B182" s="55">
        <f>(-PV(('Bonds (CP)'!B181-($A$2/100))/100, B$3, (1*B$4),1)--PV(('Bonds (CP)'!B181+($A$2/100))/100, B$3, (1*B$4),1))/(2*($A$2/10000)*-PV('Bonds (CP)'!B181/100, B$3, (1*B$4),1))</f>
        <v>0.8634731074275368</v>
      </c>
      <c r="C182" s="55">
        <f>(-PV(('Bonds (CP)'!C181-($A$2/100))/100, C$3, (1*C$4),1)--PV(('Bonds (CP)'!C181+($A$2/100))/100, C$3, (1*C$4),1))/(2*($A$2/10000)*-PV('Bonds (CP)'!C181/100, C$3, (1*C$4),1))</f>
        <v>2.5304489294960506</v>
      </c>
      <c r="D182" s="55">
        <f>(-PV(('Bonds (CP)'!D181-($A$2/100))/100, D$3, (1*D$4),1)--PV(('Bonds (CP)'!D181+($A$2/100))/100, D$3, (1*D$4),1))/(2*($A$2/10000)*-PV('Bonds (CP)'!D181/100, D$3, (1*D$4),1))</f>
        <v>4.0482300234792197</v>
      </c>
      <c r="E182" s="55">
        <f>(-PV(('Bonds (CP)'!E181-($A$2/100))/100, E$3, (1*E$4),1)--PV(('Bonds (CP)'!E181+($A$2/100))/100, E$3, (1*E$4),1))/(2*($A$2/10000)*-PV('Bonds (CP)'!E181/100, E$3, (1*E$4),1))</f>
        <v>6.6778103224494458</v>
      </c>
      <c r="F182" s="55">
        <f>(-PV(('Bonds (CP)'!F181-($A$2/100))/100, F$3, (1*F$4),1)--PV(('Bonds (CP)'!F181+($A$2/100))/100, F$3, (1*F$4),1))/(2*($A$2/10000)*-PV('Bonds (CP)'!F181/100, F$3, (1*F$4),1))</f>
        <v>7.4439439414002191</v>
      </c>
      <c r="G182" s="17"/>
      <c r="H182" s="24">
        <v>45456</v>
      </c>
      <c r="I182" s="55">
        <f>DURATION($H182,$H182+365,I$4,'Bonds (CP)'!B181/100,1,0)</f>
        <v>1</v>
      </c>
      <c r="J182" s="55">
        <f>DURATION($H182,$H182+(365*J$3),J$4,'Bonds (CP)'!C181/100,1,0)</f>
        <v>2.9282746596236326</v>
      </c>
      <c r="K182" s="55">
        <f>DURATION($H182,$H182+(365*K$3),K$4,'Bonds (CP)'!D181/100,1,0)</f>
        <v>4.6656946646747706</v>
      </c>
      <c r="L182" s="55">
        <f>DURATION($H182,$H182+(365*L$3),L$4,'Bonds (CP)'!E181/100,1,0)</f>
        <v>7.6620479891013291</v>
      </c>
      <c r="M182" s="55">
        <f>DURATION($H182,$H182+(365*M$3),M$4,'Bonds (CP)'!F181/100,1,0)</f>
        <v>8.474214168870196</v>
      </c>
    </row>
    <row r="183" spans="1:13">
      <c r="A183" s="24">
        <v>45457</v>
      </c>
      <c r="B183" s="55">
        <f>(-PV(('Bonds (CP)'!B182-($A$2/100))/100, B$3, (1*B$4),1)--PV(('Bonds (CP)'!B182+($A$2/100))/100, B$3, (1*B$4),1))/(2*($A$2/10000)*-PV('Bonds (CP)'!B182/100, B$3, (1*B$4),1))</f>
        <v>0.86272810942036016</v>
      </c>
      <c r="C183" s="55">
        <f>(-PV(('Bonds (CP)'!C182-($A$2/100))/100, C$3, (1*C$4),1)--PV(('Bonds (CP)'!C182+($A$2/100))/100, C$3, (1*C$4),1))/(2*($A$2/10000)*-PV('Bonds (CP)'!C182/100, C$3, (1*C$4),1))</f>
        <v>2.5309038707816232</v>
      </c>
      <c r="D183" s="55">
        <f>(-PV(('Bonds (CP)'!D182-($A$2/100))/100, D$3, (1*D$4),1)--PV(('Bonds (CP)'!D182+($A$2/100))/100, D$3, (1*D$4),1))/(2*($A$2/10000)*-PV('Bonds (CP)'!D182/100, D$3, (1*D$4),1))</f>
        <v>4.0499150137128153</v>
      </c>
      <c r="E183" s="55">
        <f>(-PV(('Bonds (CP)'!E182-($A$2/100))/100, E$3, (1*E$4),1)--PV(('Bonds (CP)'!E182+($A$2/100))/100, E$3, (1*E$4),1))/(2*($A$2/10000)*-PV('Bonds (CP)'!E182/100, E$3, (1*E$4),1))</f>
        <v>6.6806081372905366</v>
      </c>
      <c r="F183" s="55">
        <f>(-PV(('Bonds (CP)'!F182-($A$2/100))/100, F$3, (1*F$4),1)--PV(('Bonds (CP)'!F182+($A$2/100))/100, F$3, (1*F$4),1))/(2*($A$2/10000)*-PV('Bonds (CP)'!F182/100, F$3, (1*F$4),1))</f>
        <v>7.4011791962230449</v>
      </c>
      <c r="G183" s="17"/>
      <c r="H183" s="24">
        <v>45457</v>
      </c>
      <c r="I183" s="55">
        <f>DURATION($H183,$H183+365,I$4,'Bonds (CP)'!B182/100,1,0)</f>
        <v>1</v>
      </c>
      <c r="J183" s="55">
        <f>DURATION($H183,$H183+(365*J$3),J$4,'Bonds (CP)'!C182/100,1,0)</f>
        <v>2.9282948173176866</v>
      </c>
      <c r="K183" s="55">
        <f>DURATION($H183,$H183+(365*K$3),K$4,'Bonds (CP)'!D182/100,1,0)</f>
        <v>4.6660169608871263</v>
      </c>
      <c r="L183" s="55">
        <f>DURATION($H183,$H183+(365*L$3),L$4,'Bonds (CP)'!E182/100,1,0)</f>
        <v>7.663921222528808</v>
      </c>
      <c r="M183" s="55">
        <f>DURATION($H183,$H183+(365*M$3),M$4,'Bonds (CP)'!F182/100,1,0)</f>
        <v>8.4316150309783016</v>
      </c>
    </row>
    <row r="184" spans="1:13">
      <c r="A184" s="24">
        <v>45460</v>
      </c>
      <c r="B184" s="55">
        <f>(-PV(('Bonds (CP)'!B183-($A$2/100))/100, B$3, (1*B$4),1)--PV(('Bonds (CP)'!B183+($A$2/100))/100, B$3, (1*B$4),1))/(2*($A$2/10000)*-PV('Bonds (CP)'!B183/100, B$3, (1*B$4),1))</f>
        <v>0.86042676412415953</v>
      </c>
      <c r="C184" s="55">
        <f>(-PV(('Bonds (CP)'!C183-($A$2/100))/100, C$3, (1*C$4),1)--PV(('Bonds (CP)'!C183+($A$2/100))/100, C$3, (1*C$4),1))/(2*($A$2/10000)*-PV('Bonds (CP)'!C183/100, C$3, (1*C$4),1))</f>
        <v>2.5227386145394886</v>
      </c>
      <c r="D184" s="55">
        <f>(-PV(('Bonds (CP)'!D183-($A$2/100))/100, D$3, (1*D$4),1)--PV(('Bonds (CP)'!D183+($A$2/100))/100, D$3, (1*D$4),1))/(2*($A$2/10000)*-PV('Bonds (CP)'!D183/100, D$3, (1*D$4),1))</f>
        <v>4.0373018064331418</v>
      </c>
      <c r="E184" s="55">
        <f>(-PV(('Bonds (CP)'!E183-($A$2/100))/100, E$3, (1*E$4),1)--PV(('Bonds (CP)'!E183+($A$2/100))/100, E$3, (1*E$4),1))/(2*($A$2/10000)*-PV('Bonds (CP)'!E183/100, E$3, (1*E$4),1))</f>
        <v>6.6512496423540313</v>
      </c>
      <c r="F184" s="55">
        <f>(-PV(('Bonds (CP)'!F183-($A$2/100))/100, F$3, (1*F$4),1)--PV(('Bonds (CP)'!F183+($A$2/100))/100, F$3, (1*F$4),1))/(2*($A$2/10000)*-PV('Bonds (CP)'!F183/100, F$3, (1*F$4),1))</f>
        <v>7.3693525271376812</v>
      </c>
      <c r="G184" s="17"/>
      <c r="H184" s="24">
        <v>45460</v>
      </c>
      <c r="I184" s="55">
        <f>DURATION($H184,$H184+365,I$4,'Bonds (CP)'!B183/100,1,0)</f>
        <v>1</v>
      </c>
      <c r="J184" s="55">
        <f>DURATION($H184,$H184+(365*J$3),J$4,'Bonds (CP)'!C183/100,1,0)</f>
        <v>2.9279316142368659</v>
      </c>
      <c r="K184" s="55">
        <f>DURATION($H184,$H184+(365*K$3),K$4,'Bonds (CP)'!D183/100,1,0)</f>
        <v>4.6635948431403751</v>
      </c>
      <c r="L184" s="55">
        <f>DURATION($H184,$H184+(365*L$3),L$4,'Bonds (CP)'!E183/100,1,0)</f>
        <v>7.6442176532850512</v>
      </c>
      <c r="M184" s="55">
        <f>DURATION($H184,$H184+(365*M$3),M$4,'Bonds (CP)'!F183/100,1,0)</f>
        <v>8.3998999007506221</v>
      </c>
    </row>
    <row r="185" spans="1:13">
      <c r="A185" s="24">
        <v>45461</v>
      </c>
      <c r="B185" s="55">
        <f>(-PV(('Bonds (CP)'!B184-($A$2/100))/100, B$3, (1*B$4),1)--PV(('Bonds (CP)'!B184+($A$2/100))/100, B$3, (1*B$4),1))/(2*($A$2/10000)*-PV('Bonds (CP)'!B184/100, B$3, (1*B$4),1))</f>
        <v>0.85902232132830469</v>
      </c>
      <c r="C185" s="55">
        <f>(-PV(('Bonds (CP)'!C184-($A$2/100))/100, C$3, (1*C$4),1)--PV(('Bonds (CP)'!C184+($A$2/100))/100, C$3, (1*C$4),1))/(2*($A$2/10000)*-PV('Bonds (CP)'!C184/100, C$3, (1*C$4),1))</f>
        <v>2.5202536414283125</v>
      </c>
      <c r="D185" s="55">
        <f>(-PV(('Bonds (CP)'!D184-($A$2/100))/100, D$3, (1*D$4),1)--PV(('Bonds (CP)'!D184+($A$2/100))/100, D$3, (1*D$4),1))/(2*($A$2/10000)*-PV('Bonds (CP)'!D184/100, D$3, (1*D$4),1))</f>
        <v>4.0335287097356414</v>
      </c>
      <c r="E185" s="55">
        <f>(-PV(('Bonds (CP)'!E184-($A$2/100))/100, E$3, (1*E$4),1)--PV(('Bonds (CP)'!E184+($A$2/100))/100, E$3, (1*E$4),1))/(2*($A$2/10000)*-PV('Bonds (CP)'!E184/100, E$3, (1*E$4),1))</f>
        <v>6.6372839346024373</v>
      </c>
      <c r="F185" s="55">
        <f>(-PV(('Bonds (CP)'!F184-($A$2/100))/100, F$3, (1*F$4),1)--PV(('Bonds (CP)'!F184+($A$2/100))/100, F$3, (1*F$4),1))/(2*($A$2/10000)*-PV('Bonds (CP)'!F184/100, F$3, (1*F$4),1))</f>
        <v>7.275129265031846</v>
      </c>
      <c r="G185" s="17"/>
      <c r="H185" s="24">
        <v>45461</v>
      </c>
      <c r="I185" s="55">
        <f>DURATION($H185,$H185+365,I$4,'Bonds (CP)'!B184/100,1,0)</f>
        <v>1</v>
      </c>
      <c r="J185" s="55">
        <f>DURATION($H185,$H185+(365*J$3),J$4,'Bonds (CP)'!C184/100,1,0)</f>
        <v>2.9278204816079101</v>
      </c>
      <c r="K185" s="55">
        <f>DURATION($H185,$H185+(365*K$3),K$4,'Bonds (CP)'!D184/100,1,0)</f>
        <v>4.662866004264778</v>
      </c>
      <c r="L185" s="55">
        <f>DURATION($H185,$H185+(365*L$3),L$4,'Bonds (CP)'!E184/100,1,0)</f>
        <v>7.6348082703247302</v>
      </c>
      <c r="M185" s="55">
        <f>DURATION($H185,$H185+(365*M$3),M$4,'Bonds (CP)'!F184/100,1,0)</f>
        <v>8.3059485545611782</v>
      </c>
    </row>
    <row r="186" spans="1:13">
      <c r="A186" s="24">
        <v>45462</v>
      </c>
      <c r="B186" s="55">
        <f>(-PV(('Bonds (CP)'!B185-($A$2/100))/100, B$3, (1*B$4),1)--PV(('Bonds (CP)'!B185+($A$2/100))/100, B$3, (1*B$4),1))/(2*($A$2/10000)*-PV('Bonds (CP)'!B185/100, B$3, (1*B$4),1))</f>
        <v>0.8568140915439213</v>
      </c>
      <c r="C186" s="55">
        <f>(-PV(('Bonds (CP)'!C185-($A$2/100))/100, C$3, (1*C$4),1)--PV(('Bonds (CP)'!C185+($A$2/100))/100, C$3, (1*C$4),1))/(2*($A$2/10000)*-PV('Bonds (CP)'!C185/100, C$3, (1*C$4),1))</f>
        <v>2.5182239348069646</v>
      </c>
      <c r="D186" s="55">
        <f>(-PV(('Bonds (CP)'!D185-($A$2/100))/100, D$3, (1*D$4),1)--PV(('Bonds (CP)'!D185+($A$2/100))/100, D$3, (1*D$4),1))/(2*($A$2/10000)*-PV('Bonds (CP)'!D185/100, D$3, (1*D$4),1))</f>
        <v>4.0314347034979727</v>
      </c>
      <c r="E186" s="55">
        <f>(-PV(('Bonds (CP)'!E185-($A$2/100))/100, E$3, (1*E$4),1)--PV(('Bonds (CP)'!E185+($A$2/100))/100, E$3, (1*E$4),1))/(2*($A$2/10000)*-PV('Bonds (CP)'!E185/100, E$3, (1*E$4),1))</f>
        <v>6.6330960658707738</v>
      </c>
      <c r="F186" s="55">
        <f>(-PV(('Bonds (CP)'!F185-($A$2/100))/100, F$3, (1*F$4),1)--PV(('Bonds (CP)'!F185+($A$2/100))/100, F$3, (1*F$4),1))/(2*($A$2/10000)*-PV('Bonds (CP)'!F185/100, F$3, (1*F$4),1))</f>
        <v>7.2492875504183862</v>
      </c>
      <c r="G186" s="17"/>
      <c r="H186" s="24">
        <v>45462</v>
      </c>
      <c r="I186" s="55">
        <f>DURATION($H186,$H186+365,I$4,'Bonds (CP)'!B185/100,1,0)</f>
        <v>1</v>
      </c>
      <c r="J186" s="55">
        <f>DURATION($H186,$H186+(365*J$3),J$4,'Bonds (CP)'!C185/100,1,0)</f>
        <v>2.9277295013635163</v>
      </c>
      <c r="K186" s="55">
        <f>DURATION($H186,$H186+(365*K$3),K$4,'Bonds (CP)'!D185/100,1,0)</f>
        <v>4.6624606542552183</v>
      </c>
      <c r="L186" s="55">
        <f>DURATION($H186,$H186+(365*L$3),L$4,'Bonds (CP)'!E185/100,1,0)</f>
        <v>7.6319821170537567</v>
      </c>
      <c r="M186" s="55">
        <f>DURATION($H186,$H186+(365*M$3),M$4,'Bonds (CP)'!F185/100,1,0)</f>
        <v>8.2801662570946579</v>
      </c>
    </row>
    <row r="187" spans="1:13">
      <c r="A187" s="24">
        <v>45463</v>
      </c>
      <c r="B187" s="55">
        <f>(-PV(('Bonds (CP)'!B186-($A$2/100))/100, B$3, (1*B$4),1)--PV(('Bonds (CP)'!B186+($A$2/100))/100, B$3, (1*B$4),1))/(2*($A$2/10000)*-PV('Bonds (CP)'!B186/100, B$3, (1*B$4),1))</f>
        <v>0.85696095356916901</v>
      </c>
      <c r="C187" s="55">
        <f>(-PV(('Bonds (CP)'!C186-($A$2/100))/100, C$3, (1*C$4),1)--PV(('Bonds (CP)'!C186+($A$2/100))/100, C$3, (1*C$4),1))/(2*($A$2/10000)*-PV('Bonds (CP)'!C186/100, C$3, (1*C$4),1))</f>
        <v>2.5132754663926851</v>
      </c>
      <c r="D187" s="55">
        <f>(-PV(('Bonds (CP)'!D186-($A$2/100))/100, D$3, (1*D$4),1)--PV(('Bonds (CP)'!D186+($A$2/100))/100, D$3, (1*D$4),1))/(2*($A$2/10000)*-PV('Bonds (CP)'!D186/100, D$3, (1*D$4),1))</f>
        <v>4.0230740514730128</v>
      </c>
      <c r="E187" s="55">
        <f>(-PV(('Bonds (CP)'!E186-($A$2/100))/100, E$3, (1*E$4),1)--PV(('Bonds (CP)'!E186+($A$2/100))/100, E$3, (1*E$4),1))/(2*($A$2/10000)*-PV('Bonds (CP)'!E186/100, E$3, (1*E$4),1))</f>
        <v>6.6135640066394537</v>
      </c>
      <c r="F187" s="55">
        <f>(-PV(('Bonds (CP)'!F186-($A$2/100))/100, F$3, (1*F$4),1)--PV(('Bonds (CP)'!F186+($A$2/100))/100, F$3, (1*F$4),1))/(2*($A$2/10000)*-PV('Bonds (CP)'!F186/100, F$3, (1*F$4),1))</f>
        <v>7.2235886100362707</v>
      </c>
      <c r="G187" s="17"/>
      <c r="H187" s="24">
        <v>45463</v>
      </c>
      <c r="I187" s="55">
        <f>DURATION($H187,$H187+365,I$4,'Bonds (CP)'!B186/100,1,0)</f>
        <v>1</v>
      </c>
      <c r="J187" s="55">
        <f>DURATION($H187,$H187+(365*J$3),J$4,'Bonds (CP)'!C186/100,1,0)</f>
        <v>2.9275069024302782</v>
      </c>
      <c r="K187" s="55">
        <f>DURATION($H187,$H187+(365*K$3),K$4,'Bonds (CP)'!D186/100,1,0)</f>
        <v>4.6608361144096779</v>
      </c>
      <c r="L187" s="55">
        <f>DURATION($H187,$H187+(365*L$3),L$4,'Bonds (CP)'!E186/100,1,0)</f>
        <v>7.6187731490269242</v>
      </c>
      <c r="M187" s="55">
        <f>DURATION($H187,$H187+(365*M$3),M$4,'Bonds (CP)'!F186/100,1,0)</f>
        <v>8.2545199641944897</v>
      </c>
    </row>
    <row r="188" spans="1:13">
      <c r="A188" s="24">
        <v>45464</v>
      </c>
      <c r="B188" s="55">
        <f>(-PV(('Bonds (CP)'!B187-($A$2/100))/100, B$3, (1*B$4),1)--PV(('Bonds (CP)'!B187+($A$2/100))/100, B$3, (1*B$4),1))/(2*($A$2/10000)*-PV('Bonds (CP)'!B187/100, B$3, (1*B$4),1))</f>
        <v>0.85799039922287812</v>
      </c>
      <c r="C188" s="55">
        <f>(-PV(('Bonds (CP)'!C187-($A$2/100))/100, C$3, (1*C$4),1)--PV(('Bonds (CP)'!C187+($A$2/100))/100, C$3, (1*C$4),1))/(2*($A$2/10000)*-PV('Bonds (CP)'!C187/100, C$3, (1*C$4),1))</f>
        <v>2.5121533870885098</v>
      </c>
      <c r="D188" s="55">
        <f>(-PV(('Bonds (CP)'!D187-($A$2/100))/100, D$3, (1*D$4),1)--PV(('Bonds (CP)'!D187+($A$2/100))/100, D$3, (1*D$4),1))/(2*($A$2/10000)*-PV('Bonds (CP)'!D187/100, D$3, (1*D$4),1))</f>
        <v>4.022239335911614</v>
      </c>
      <c r="E188" s="55">
        <f>(-PV(('Bonds (CP)'!E187-($A$2/100))/100, E$3, (1*E$4),1)--PV(('Bonds (CP)'!E187+($A$2/100))/100, E$3, (1*E$4),1))/(2*($A$2/10000)*-PV('Bonds (CP)'!E187/100, E$3, (1*E$4),1))</f>
        <v>6.6358878835504473</v>
      </c>
      <c r="F188" s="55">
        <f>(-PV(('Bonds (CP)'!F187-($A$2/100))/100, F$3, (1*F$4),1)--PV(('Bonds (CP)'!F187+($A$2/100))/100, F$3, (1*F$4),1))/(2*($A$2/10000)*-PV('Bonds (CP)'!F187/100, F$3, (1*F$4),1))</f>
        <v>7.3905468681882525</v>
      </c>
      <c r="G188" s="17"/>
      <c r="H188" s="24">
        <v>45464</v>
      </c>
      <c r="I188" s="55">
        <f>DURATION($H188,$H188+365,I$4,'Bonds (CP)'!B187/100,1,0)</f>
        <v>1</v>
      </c>
      <c r="J188" s="55">
        <f>DURATION($H188,$H188+(365*J$3),J$4,'Bonds (CP)'!C187/100,1,0)</f>
        <v>2.9274562716420141</v>
      </c>
      <c r="K188" s="55">
        <f>DURATION($H188,$H188+(365*K$3),K$4,'Bonds (CP)'!D187/100,1,0)</f>
        <v>4.660673384097997</v>
      </c>
      <c r="L188" s="55">
        <f>DURATION($H188,$H188+(365*L$3),L$4,'Bonds (CP)'!E187/100,1,0)</f>
        <v>7.6338663900240622</v>
      </c>
      <c r="M188" s="55">
        <f>DURATION($H188,$H188+(365*M$3),M$4,'Bonds (CP)'!F187/100,1,0)</f>
        <v>8.4210210745880918</v>
      </c>
    </row>
    <row r="189" spans="1:13">
      <c r="A189" s="24">
        <v>45467</v>
      </c>
      <c r="B189" s="55">
        <f>(-PV(('Bonds (CP)'!B188-($A$2/100))/100, B$3, (1*B$4),1)--PV(('Bonds (CP)'!B188+($A$2/100))/100, B$3, (1*B$4),1))/(2*($A$2/10000)*-PV('Bonds (CP)'!B188/100, B$3, (1*B$4),1))</f>
        <v>0.85799039922287812</v>
      </c>
      <c r="C189" s="55">
        <f>(-PV(('Bonds (CP)'!C188-($A$2/100))/100, C$3, (1*C$4),1)--PV(('Bonds (CP)'!C188+($A$2/100))/100, C$3, (1*C$4),1))/(2*($A$2/10000)*-PV('Bonds (CP)'!C188/100, C$3, (1*C$4),1))</f>
        <v>2.513050974456744</v>
      </c>
      <c r="D189" s="55">
        <f>(-PV(('Bonds (CP)'!D188-($A$2/100))/100, D$3, (1*D$4),1)--PV(('Bonds (CP)'!D188+($A$2/100))/100, D$3, (1*D$4),1))/(2*($A$2/10000)*-PV('Bonds (CP)'!D188/100, D$3, (1*D$4),1))</f>
        <v>4.0251619125535418</v>
      </c>
      <c r="E189" s="55">
        <f>(-PV(('Bonds (CP)'!E188-($A$2/100))/100, E$3, (1*E$4),1)--PV(('Bonds (CP)'!E188+($A$2/100))/100, E$3, (1*E$4),1))/(2*($A$2/10000)*-PV('Bonds (CP)'!E188/100, E$3, (1*E$4),1))</f>
        <v>6.6456622273315684</v>
      </c>
      <c r="F189" s="55">
        <f>(-PV(('Bonds (CP)'!F188-($A$2/100))/100, F$3, (1*F$4),1)--PV(('Bonds (CP)'!F188+($A$2/100))/100, F$3, (1*F$4),1))/(2*($A$2/10000)*-PV('Bonds (CP)'!F188/100, F$3, (1*F$4),1))</f>
        <v>7.4546942106139369</v>
      </c>
      <c r="G189" s="17"/>
      <c r="H189" s="24">
        <v>45467</v>
      </c>
      <c r="I189" s="55">
        <f>DURATION($H189,$H189+365,I$4,'Bonds (CP)'!B188/100,1,0)</f>
        <v>1</v>
      </c>
      <c r="J189" s="55">
        <f>DURATION($H189,$H189+(365*J$3),J$4,'Bonds (CP)'!C188/100,1,0)</f>
        <v>2.9274967774610703</v>
      </c>
      <c r="K189" s="55">
        <f>DURATION($H189,$H189+(365*K$3),K$4,'Bonds (CP)'!D188/100,1,0)</f>
        <v>4.6612427203727718</v>
      </c>
      <c r="L189" s="55">
        <f>DURATION($H189,$H189+(365*L$3),L$4,'Bonds (CP)'!E188/100,1,0)</f>
        <v>7.6404559585057026</v>
      </c>
      <c r="M189" s="55">
        <f>DURATION($H189,$H189+(365*M$3),M$4,'Bonds (CP)'!F188/100,1,0)</f>
        <v>8.4849199627202374</v>
      </c>
    </row>
    <row r="190" spans="1:13">
      <c r="A190" s="24">
        <v>45468</v>
      </c>
      <c r="B190" s="55">
        <f>(-PV(('Bonds (CP)'!B189-($A$2/100))/100, B$3, (1*B$4),1)--PV(('Bonds (CP)'!B189+($A$2/100))/100, B$3, (1*B$4),1))/(2*($A$2/10000)*-PV('Bonds (CP)'!B189/100, B$3, (1*B$4),1))</f>
        <v>0.85806402571173812</v>
      </c>
      <c r="C190" s="55">
        <f>(-PV(('Bonds (CP)'!C189-($A$2/100))/100, C$3, (1*C$4),1)--PV(('Bonds (CP)'!C189+($A$2/100))/100, C$3, (1*C$4),1))/(2*($A$2/10000)*-PV('Bonds (CP)'!C189/100, C$3, (1*C$4),1))</f>
        <v>2.5152976075626103</v>
      </c>
      <c r="D190" s="55">
        <f>(-PV(('Bonds (CP)'!D189-($A$2/100))/100, D$3, (1*D$4),1)--PV(('Bonds (CP)'!D189+($A$2/100))/100, D$3, (1*D$4),1))/(2*($A$2/10000)*-PV('Bonds (CP)'!D189/100, D$3, (1*D$4),1))</f>
        <v>4.0293422365613178</v>
      </c>
      <c r="E190" s="55">
        <f>(-PV(('Bonds (CP)'!E189-($A$2/100))/100, E$3, (1*E$4),1)--PV(('Bonds (CP)'!E189+($A$2/100))/100, E$3, (1*E$4),1))/(2*($A$2/10000)*-PV('Bonds (CP)'!E189/100, E$3, (1*E$4),1))</f>
        <v>6.6582360253900799</v>
      </c>
      <c r="F190" s="55">
        <f>(-PV(('Bonds (CP)'!F189-($A$2/100))/100, F$3, (1*F$4),1)--PV(('Bonds (CP)'!F189+($A$2/100))/100, F$3, (1*F$4),1))/(2*($A$2/10000)*-PV('Bonds (CP)'!F189/100, F$3, (1*F$4),1))</f>
        <v>7.4708641089452561</v>
      </c>
      <c r="G190" s="17"/>
      <c r="H190" s="24">
        <v>45468</v>
      </c>
      <c r="I190" s="55">
        <f>DURATION($H190,$H190+365,I$4,'Bonds (CP)'!B189/100,1,0)</f>
        <v>1</v>
      </c>
      <c r="J190" s="55">
        <f>DURATION($H190,$H190+(365*J$3),J$4,'Bonds (CP)'!C189/100,1,0)</f>
        <v>2.9275980004084348</v>
      </c>
      <c r="K190" s="55">
        <f>DURATION($H190,$H190+(365*K$3),K$4,'Bonds (CP)'!D189/100,1,0)</f>
        <v>4.6620549902803798</v>
      </c>
      <c r="L190" s="55">
        <f>DURATION($H190,$H190+(365*L$3),L$4,'Bonds (CP)'!E189/100,1,0)</f>
        <v>7.6489158997418336</v>
      </c>
      <c r="M190" s="55">
        <f>DURATION($H190,$H190+(365*M$3),M$4,'Bonds (CP)'!F189/100,1,0)</f>
        <v>8.5010208073000761</v>
      </c>
    </row>
    <row r="191" spans="1:13">
      <c r="A191" s="24">
        <v>45469</v>
      </c>
      <c r="B191" s="55">
        <f>(-PV(('Bonds (CP)'!B190-($A$2/100))/100, B$3, (1*B$4),1)--PV(('Bonds (CP)'!B190+($A$2/100))/100, B$3, (1*B$4),1))/(2*($A$2/10000)*-PV('Bonds (CP)'!B190/100, B$3, (1*B$4),1))</f>
        <v>0.86005672883295947</v>
      </c>
      <c r="C191" s="55">
        <f>(-PV(('Bonds (CP)'!C190-($A$2/100))/100, C$3, (1*C$4),1)--PV(('Bonds (CP)'!C190+($A$2/100))/100, C$3, (1*C$4),1))/(2*($A$2/10000)*-PV('Bonds (CP)'!C190/100, C$3, (1*C$4),1))</f>
        <v>2.521834450050271</v>
      </c>
      <c r="D191" s="55">
        <f>(-PV(('Bonds (CP)'!D190-($A$2/100))/100, D$3, (1*D$4),1)--PV(('Bonds (CP)'!D190+($A$2/100))/100, D$3, (1*D$4),1))/(2*($A$2/10000)*-PV('Bonds (CP)'!D190/100, D$3, (1*D$4),1))</f>
        <v>4.0398199844137732</v>
      </c>
      <c r="E191" s="55">
        <f>(-PV(('Bonds (CP)'!E190-($A$2/100))/100, E$3, (1*E$4),1)--PV(('Bonds (CP)'!E190+($A$2/100))/100, E$3, (1*E$4),1))/(2*($A$2/10000)*-PV('Bonds (CP)'!E190/100, E$3, (1*E$4),1))</f>
        <v>6.6778103224494458</v>
      </c>
      <c r="F191" s="55">
        <f>(-PV(('Bonds (CP)'!F190-($A$2/100))/100, F$3, (1*F$4),1)--PV(('Bonds (CP)'!F190+($A$2/100))/100, F$3, (1*F$4),1))/(2*($A$2/10000)*-PV('Bonds (CP)'!F190/100, F$3, (1*F$4),1))</f>
        <v>7.536080491278236</v>
      </c>
      <c r="G191" s="17"/>
      <c r="H191" s="24">
        <v>45469</v>
      </c>
      <c r="I191" s="55">
        <f>DURATION($H191,$H191+365,I$4,'Bonds (CP)'!B190/100,1,0)</f>
        <v>1</v>
      </c>
      <c r="J191" s="55">
        <f>DURATION($H191,$H191+(365*J$3),J$4,'Bonds (CP)'!C190/100,1,0)</f>
        <v>2.9278912107031498</v>
      </c>
      <c r="K191" s="55">
        <f>DURATION($H191,$H191+(365*K$3),K$4,'Bonds (CP)'!D190/100,1,0)</f>
        <v>4.6640801706620909</v>
      </c>
      <c r="L191" s="55">
        <f>DURATION($H191,$H191+(365*L$3),L$4,'Bonds (CP)'!E190/100,1,0)</f>
        <v>7.6620479891013291</v>
      </c>
      <c r="M191" s="55">
        <f>DURATION($H191,$H191+(365*M$3),M$4,'Bonds (CP)'!F190/100,1,0)</f>
        <v>8.5659323200170387</v>
      </c>
    </row>
    <row r="192" spans="1:13">
      <c r="A192" s="24">
        <v>45470</v>
      </c>
      <c r="B192" s="55">
        <f>(-PV(('Bonds (CP)'!B191-($A$2/100))/100, B$3, (1*B$4),1)--PV(('Bonds (CP)'!B191+($A$2/100))/100, B$3, (1*B$4),1))/(2*($A$2/10000)*-PV('Bonds (CP)'!B191/100, B$3, (1*B$4),1))</f>
        <v>0.85821131660729555</v>
      </c>
      <c r="C192" s="55">
        <f>(-PV(('Bonds (CP)'!C191-($A$2/100))/100, C$3, (1*C$4),1)--PV(('Bonds (CP)'!C191+($A$2/100))/100, C$3, (1*C$4),1))/(2*($A$2/10000)*-PV('Bonds (CP)'!C191/100, C$3, (1*C$4),1))</f>
        <v>2.5200279651532957</v>
      </c>
      <c r="D192" s="55">
        <f>(-PV(('Bonds (CP)'!D191-($A$2/100))/100, D$3, (1*D$4),1)--PV(('Bonds (CP)'!D191+($A$2/100))/100, D$3, (1*D$4),1))/(2*($A$2/10000)*-PV('Bonds (CP)'!D191/100, D$3, (1*D$4),1))</f>
        <v>4.038140951728777</v>
      </c>
      <c r="E192" s="55">
        <f>(-PV(('Bonds (CP)'!E191-($A$2/100))/100, E$3, (1*E$4),1)--PV(('Bonds (CP)'!E191+($A$2/100))/100, E$3, (1*E$4),1))/(2*($A$2/10000)*-PV('Bonds (CP)'!E191/100, E$3, (1*E$4),1))</f>
        <v>6.6750128781418301</v>
      </c>
      <c r="F192" s="55">
        <f>(-PV(('Bonds (CP)'!F191-($A$2/100))/100, F$3, (1*F$4),1)--PV(('Bonds (CP)'!F191+($A$2/100))/100, F$3, (1*F$4),1))/(2*($A$2/10000)*-PV('Bonds (CP)'!F191/100, F$3, (1*F$4),1))</f>
        <v>7.5033646403340217</v>
      </c>
      <c r="G192" s="17"/>
      <c r="H192" s="24">
        <v>45470</v>
      </c>
      <c r="I192" s="55">
        <f>DURATION($H192,$H192+365,I$4,'Bonds (CP)'!B191/100,1,0)</f>
        <v>1</v>
      </c>
      <c r="J192" s="55">
        <f>DURATION($H192,$H192+(365*J$3),J$4,'Bonds (CP)'!C191/100,1,0)</f>
        <v>2.9278103750714179</v>
      </c>
      <c r="K192" s="55">
        <f>DURATION($H192,$H192+(365*K$3),K$4,'Bonds (CP)'!D191/100,1,0)</f>
        <v>4.6637566692067418</v>
      </c>
      <c r="L192" s="55">
        <f>DURATION($H192,$H192+(365*L$3),L$4,'Bonds (CP)'!E191/100,1,0)</f>
        <v>7.6601740590826211</v>
      </c>
      <c r="M192" s="55">
        <f>DURATION($H192,$H192+(365*M$3),M$4,'Bonds (CP)'!F191/100,1,0)</f>
        <v>8.5333746951347997</v>
      </c>
    </row>
    <row r="193" spans="1:13">
      <c r="A193" s="24">
        <v>45471</v>
      </c>
      <c r="B193" s="55">
        <f>(-PV(('Bonds (CP)'!B192-($A$2/100))/100, B$3, (1*B$4),1)--PV(('Bonds (CP)'!B192+($A$2/100))/100, B$3, (1*B$4),1))/(2*($A$2/10000)*-PV('Bonds (CP)'!B192/100, B$3, (1*B$4),1))</f>
        <v>0.85652051846399013</v>
      </c>
      <c r="C193" s="55">
        <f>(-PV(('Bonds (CP)'!C192-($A$2/100))/100, C$3, (1*C$4),1)--PV(('Bonds (CP)'!C192+($A$2/100))/100, C$3, (1*C$4),1))/(2*($A$2/10000)*-PV('Bonds (CP)'!C192/100, C$3, (1*C$4),1))</f>
        <v>2.5200279651532957</v>
      </c>
      <c r="D193" s="55">
        <f>(-PV(('Bonds (CP)'!D192-($A$2/100))/100, D$3, (1*D$4),1)--PV(('Bonds (CP)'!D192+($A$2/100))/100, D$3, (1*D$4),1))/(2*($A$2/10000)*-PV('Bonds (CP)'!D192/100, D$3, (1*D$4),1))</f>
        <v>4.0377213481738927</v>
      </c>
      <c r="E193" s="55">
        <f>(-PV(('Bonds (CP)'!E192-($A$2/100))/100, E$3, (1*E$4),1)--PV(('Bonds (CP)'!E192+($A$2/100))/100, E$3, (1*E$4),1))/(2*($A$2/10000)*-PV('Bonds (CP)'!E192/100, E$3, (1*E$4),1))</f>
        <v>6.6610312345314258</v>
      </c>
      <c r="F193" s="55">
        <f>(-PV(('Bonds (CP)'!F192-($A$2/100))/100, F$3, (1*F$4),1)--PV(('Bonds (CP)'!F192+($A$2/100))/100, F$3, (1*F$4),1))/(2*($A$2/10000)*-PV('Bonds (CP)'!F192/100, F$3, (1*F$4),1))</f>
        <v>7.406504169308322</v>
      </c>
      <c r="G193" s="17"/>
      <c r="H193" s="24">
        <v>45471</v>
      </c>
      <c r="I193" s="55">
        <f>DURATION($H193,$H193+365,I$4,'Bonds (CP)'!B192/100,1,0)</f>
        <v>1</v>
      </c>
      <c r="J193" s="55">
        <f>DURATION($H193,$H193+(365*J$3),J$4,'Bonds (CP)'!C192/100,1,0)</f>
        <v>2.9278103750714179</v>
      </c>
      <c r="K193" s="55">
        <f>DURATION($H193,$H193+(365*K$3),K$4,'Bonds (CP)'!D192/100,1,0)</f>
        <v>4.6636757624518932</v>
      </c>
      <c r="L193" s="55">
        <f>DURATION($H193,$H193+(365*L$3),L$4,'Bonds (CP)'!E192/100,1,0)</f>
        <v>7.6507939908516516</v>
      </c>
      <c r="M193" s="55">
        <f>DURATION($H193,$H193+(365*M$3),M$4,'Bonds (CP)'!F192/100,1,0)</f>
        <v>8.4369203674889999</v>
      </c>
    </row>
    <row r="194" spans="1:13">
      <c r="A194" s="24">
        <v>45474</v>
      </c>
      <c r="B194" s="55">
        <f>(-PV(('Bonds (CP)'!B193-($A$2/100))/100, B$3, (1*B$4),1)--PV(('Bonds (CP)'!B193+($A$2/100))/100, B$3, (1*B$4),1))/(2*($A$2/10000)*-PV('Bonds (CP)'!B193/100, B$3, (1*B$4),1))</f>
        <v>0.85710786595244781</v>
      </c>
      <c r="C194" s="55">
        <f>(-PV(('Bonds (CP)'!C193-($A$2/100))/100, C$3, (1*C$4),1)--PV(('Bonds (CP)'!C193+($A$2/100))/100, C$3, (1*C$4),1))/(2*($A$2/10000)*-PV('Bonds (CP)'!C193/100, C$3, (1*C$4),1))</f>
        <v>2.5240960156104602</v>
      </c>
      <c r="D194" s="55">
        <f>(-PV(('Bonds (CP)'!D193-($A$2/100))/100, D$3, (1*D$4),1)--PV(('Bonds (CP)'!D193+($A$2/100))/100, D$3, (1*D$4),1))/(2*($A$2/10000)*-PV('Bonds (CP)'!D193/100, D$3, (1*D$4),1))</f>
        <v>4.0410799087701763</v>
      </c>
      <c r="E194" s="55">
        <f>(-PV(('Bonds (CP)'!E193-($A$2/100))/100, E$3, (1*E$4),1)--PV(('Bonds (CP)'!E193+($A$2/100))/100, E$3, (1*E$4),1))/(2*($A$2/10000)*-PV('Bonds (CP)'!E193/100, E$3, (1*E$4),1))</f>
        <v>6.6568385612317975</v>
      </c>
      <c r="F194" s="55">
        <f>(-PV(('Bonds (CP)'!F193-($A$2/100))/100, F$3, (1*F$4),1)--PV(('Bonds (CP)'!F193+($A$2/100))/100, F$3, (1*F$4),1))/(2*($A$2/10000)*-PV('Bonds (CP)'!F193/100, F$3, (1*F$4),1))</f>
        <v>7.327243843695932</v>
      </c>
      <c r="G194" s="17"/>
      <c r="H194" s="24">
        <v>45474</v>
      </c>
      <c r="I194" s="55">
        <f>DURATION($H194,$H194+365,I$4,'Bonds (CP)'!B193/100,1,0)</f>
        <v>1</v>
      </c>
      <c r="J194" s="55">
        <f>DURATION($H194,$H194+(365*J$3),J$4,'Bonds (CP)'!C193/100,1,0)</f>
        <v>2.9279922016807181</v>
      </c>
      <c r="K194" s="55">
        <f>DURATION($H194,$H194+(365*K$3),K$4,'Bonds (CP)'!D193/100,1,0)</f>
        <v>4.6643226649151259</v>
      </c>
      <c r="L194" s="55">
        <f>DURATION($H194,$H194+(365*L$3),L$4,'Bonds (CP)'!E193/100,1,0)</f>
        <v>7.6479765952213361</v>
      </c>
      <c r="M194" s="55">
        <f>DURATION($H194,$H194+(365*M$3),M$4,'Bonds (CP)'!F193/100,1,0)</f>
        <v>8.3579234848287527</v>
      </c>
    </row>
    <row r="195" spans="1:13">
      <c r="A195" s="24">
        <v>45475</v>
      </c>
      <c r="B195" s="55">
        <f>(-PV(('Bonds (CP)'!B194-($A$2/100))/100, B$3, (1*B$4),1)--PV(('Bonds (CP)'!B194+($A$2/100))/100, B$3, (1*B$4),1))/(2*($A$2/10000)*-PV('Bonds (CP)'!B194/100, B$3, (1*B$4),1))</f>
        <v>0.8568140915439213</v>
      </c>
      <c r="C195" s="55">
        <f>(-PV(('Bonds (CP)'!C194-($A$2/100))/100, C$3, (1*C$4),1)--PV(('Bonds (CP)'!C194+($A$2/100))/100, C$3, (1*C$4),1))/(2*($A$2/10000)*-PV('Bonds (CP)'!C194/100, C$3, (1*C$4),1))</f>
        <v>2.5234171418200342</v>
      </c>
      <c r="D195" s="55">
        <f>(-PV(('Bonds (CP)'!D194-($A$2/100))/100, D$3, (1*D$4),1)--PV(('Bonds (CP)'!D194+($A$2/100))/100, D$3, (1*D$4),1))/(2*($A$2/10000)*-PV('Bonds (CP)'!D194/100, D$3, (1*D$4),1))</f>
        <v>4.0406598720624922</v>
      </c>
      <c r="E195" s="55">
        <f>(-PV(('Bonds (CP)'!E194-($A$2/100))/100, E$3, (1*E$4),1)--PV(('Bonds (CP)'!E194+($A$2/100))/100, E$3, (1*E$4),1))/(2*($A$2/10000)*-PV('Bonds (CP)'!E194/100, E$3, (1*E$4),1))</f>
        <v>6.6568385612317975</v>
      </c>
      <c r="F195" s="55">
        <f>(-PV(('Bonds (CP)'!F194-($A$2/100))/100, F$3, (1*F$4),1)--PV(('Bonds (CP)'!F194+($A$2/100))/100, F$3, (1*F$4),1))/(2*($A$2/10000)*-PV('Bonds (CP)'!F194/100, F$3, (1*F$4),1))</f>
        <v>7.3220063982297567</v>
      </c>
      <c r="G195" s="17"/>
      <c r="H195" s="24">
        <v>45475</v>
      </c>
      <c r="I195" s="55">
        <f>DURATION($H195,$H195+365,I$4,'Bonds (CP)'!B194/100,1,0)</f>
        <v>1</v>
      </c>
      <c r="J195" s="55">
        <f>DURATION($H195,$H195+(365*J$3),J$4,'Bonds (CP)'!C194/100,1,0)</f>
        <v>2.9279619106375354</v>
      </c>
      <c r="K195" s="55">
        <f>DURATION($H195,$H195+(365*K$3),K$4,'Bonds (CP)'!D194/100,1,0)</f>
        <v>4.6642418460532218</v>
      </c>
      <c r="L195" s="55">
        <f>DURATION($H195,$H195+(365*L$3),L$4,'Bonds (CP)'!E194/100,1,0)</f>
        <v>7.6479765952213361</v>
      </c>
      <c r="M195" s="55">
        <f>DURATION($H195,$H195+(365*M$3),M$4,'Bonds (CP)'!F194/100,1,0)</f>
        <v>8.3527012745107765</v>
      </c>
    </row>
    <row r="196" spans="1:13">
      <c r="A196" s="24">
        <v>45476</v>
      </c>
      <c r="B196" s="55">
        <f>(-PV(('Bonds (CP)'!B195-($A$2/100))/100, B$3, (1*B$4),1)--PV(('Bonds (CP)'!B195+($A$2/100))/100, B$3, (1*B$4),1))/(2*($A$2/10000)*-PV('Bonds (CP)'!B195/100, B$3, (1*B$4),1))</f>
        <v>0.85857976518551493</v>
      </c>
      <c r="C196" s="55">
        <f>(-PV(('Bonds (CP)'!C195-($A$2/100))/100, C$3, (1*C$4),1)--PV(('Bonds (CP)'!C195+($A$2/100))/100, C$3, (1*C$4),1))/(2*($A$2/10000)*-PV('Bonds (CP)'!C195/100, C$3, (1*C$4),1))</f>
        <v>2.5229647518151634</v>
      </c>
      <c r="D196" s="55">
        <f>(-PV(('Bonds (CP)'!D195-($A$2/100))/100, D$3, (1*D$4),1)--PV(('Bonds (CP)'!D195+($A$2/100))/100, D$3, (1*D$4),1))/(2*($A$2/10000)*-PV('Bonds (CP)'!D195/100, D$3, (1*D$4),1))</f>
        <v>4.0398199844137732</v>
      </c>
      <c r="E196" s="55">
        <f>(-PV(('Bonds (CP)'!E195-($A$2/100))/100, E$3, (1*E$4),1)--PV(('Bonds (CP)'!E195+($A$2/100))/100, E$3, (1*E$4),1))/(2*($A$2/10000)*-PV('Bonds (CP)'!E195/100, E$3, (1*E$4),1))</f>
        <v>6.6596335831804874</v>
      </c>
      <c r="F196" s="55">
        <f>(-PV(('Bonds (CP)'!F195-($A$2/100))/100, F$3, (1*F$4),1)--PV(('Bonds (CP)'!F195+($A$2/100))/100, F$3, (1*F$4),1))/(2*($A$2/10000)*-PV('Bonds (CP)'!F195/100, F$3, (1*F$4),1))</f>
        <v>7.3746423370932757</v>
      </c>
      <c r="G196" s="17"/>
      <c r="H196" s="24">
        <v>45476</v>
      </c>
      <c r="I196" s="55">
        <f>DURATION($H196,$H196+365,I$4,'Bonds (CP)'!B195/100,1,0)</f>
        <v>1</v>
      </c>
      <c r="J196" s="55">
        <f>DURATION($H196,$H196+(365*J$3),J$4,'Bonds (CP)'!C195/100,1,0)</f>
        <v>2.927941713632328</v>
      </c>
      <c r="K196" s="55">
        <f>DURATION($H196,$H196+(365*K$3),K$4,'Bonds (CP)'!D195/100,1,0)</f>
        <v>4.6640801706620909</v>
      </c>
      <c r="L196" s="55">
        <f>DURATION($H196,$H196+(365*L$3),L$4,'Bonds (CP)'!E195/100,1,0)</f>
        <v>7.6498550316554619</v>
      </c>
      <c r="M196" s="55">
        <f>DURATION($H196,$H196+(365*M$3),M$4,'Bonds (CP)'!F195/100,1,0)</f>
        <v>8.4051718632486025</v>
      </c>
    </row>
    <row r="197" spans="1:13">
      <c r="A197" s="24">
        <v>45477</v>
      </c>
      <c r="B197" s="55">
        <f>(-PV(('Bonds (CP)'!B196-($A$2/100))/100, B$3, (1*B$4),1)--PV(('Bonds (CP)'!B196+($A$2/100))/100, B$3, (1*B$4),1))/(2*($A$2/10000)*-PV('Bonds (CP)'!B196/100, B$3, (1*B$4),1))</f>
        <v>0.85821131660729555</v>
      </c>
      <c r="C197" s="55">
        <f>(-PV(('Bonds (CP)'!C196-($A$2/100))/100, C$3, (1*C$4),1)--PV(('Bonds (CP)'!C196+($A$2/100))/100, C$3, (1*C$4),1))/(2*($A$2/10000)*-PV('Bonds (CP)'!C196/100, C$3, (1*C$4),1))</f>
        <v>2.519802327230602</v>
      </c>
      <c r="D197" s="55">
        <f>(-PV(('Bonds (CP)'!D196-($A$2/100))/100, D$3, (1*D$4),1)--PV(('Bonds (CP)'!D196+($A$2/100))/100, D$3, (1*D$4),1))/(2*($A$2/10000)*-PV('Bonds (CP)'!D196/100, D$3, (1*D$4),1))</f>
        <v>4.0343667436860047</v>
      </c>
      <c r="E197" s="55">
        <f>(-PV(('Bonds (CP)'!E196-($A$2/100))/100, E$3, (1*E$4),1)--PV(('Bonds (CP)'!E196+($A$2/100))/100, E$3, (1*E$4),1))/(2*($A$2/10000)*-PV('Bonds (CP)'!E196/100, E$3, (1*E$4),1))</f>
        <v>6.6456622273315684</v>
      </c>
      <c r="F197" s="55">
        <f>(-PV(('Bonds (CP)'!F196-($A$2/100))/100, F$3, (1*F$4),1)--PV(('Bonds (CP)'!F196+($A$2/100))/100, F$3, (1*F$4),1))/(2*($A$2/10000)*-PV('Bonds (CP)'!F196/100, F$3, (1*F$4),1))</f>
        <v>7.2959059091717195</v>
      </c>
      <c r="G197" s="17"/>
      <c r="H197" s="24">
        <v>45477</v>
      </c>
      <c r="I197" s="55">
        <f>DURATION($H197,$H197+365,I$4,'Bonds (CP)'!B196/100,1,0)</f>
        <v>1</v>
      </c>
      <c r="J197" s="55">
        <f>DURATION($H197,$H197+(365*J$3),J$4,'Bonds (CP)'!C196/100,1,0)</f>
        <v>2.9278002679399848</v>
      </c>
      <c r="K197" s="55">
        <f>DURATION($H197,$H197+(365*K$3),K$4,'Bonds (CP)'!D196/100,1,0)</f>
        <v>4.6630280563618713</v>
      </c>
      <c r="L197" s="55">
        <f>DURATION($H197,$H197+(365*L$3),L$4,'Bonds (CP)'!E196/100,1,0)</f>
        <v>7.6404559585057026</v>
      </c>
      <c r="M197" s="55">
        <f>DURATION($H197,$H197+(365*M$3),M$4,'Bonds (CP)'!F196/100,1,0)</f>
        <v>8.3266727062792594</v>
      </c>
    </row>
    <row r="198" spans="1:13">
      <c r="A198" s="24">
        <v>45478</v>
      </c>
      <c r="B198" s="55">
        <f>(-PV(('Bonds (CP)'!B197-($A$2/100))/100, B$3, (1*B$4),1)--PV(('Bonds (CP)'!B197+($A$2/100))/100, B$3, (1*B$4),1))/(2*($A$2/10000)*-PV('Bonds (CP)'!B197/100, B$3, (1*B$4),1))</f>
        <v>0.85512878937856107</v>
      </c>
      <c r="C198" s="55">
        <f>(-PV(('Bonds (CP)'!C197-($A$2/100))/100, C$3, (1*C$4),1)--PV(('Bonds (CP)'!C197+($A$2/100))/100, C$3, (1*C$4),1))/(2*($A$2/10000)*-PV('Bonds (CP)'!C197/100, C$3, (1*C$4),1))</f>
        <v>2.5177733101509645</v>
      </c>
      <c r="D198" s="55">
        <f>(-PV(('Bonds (CP)'!D197-($A$2/100))/100, D$3, (1*D$4),1)--PV(('Bonds (CP)'!D197+($A$2/100))/100, D$3, (1*D$4),1))/(2*($A$2/10000)*-PV('Bonds (CP)'!D197/100, D$3, (1*D$4),1))</f>
        <v>4.0318533815370232</v>
      </c>
      <c r="E198" s="55">
        <f>(-PV(('Bonds (CP)'!E197-($A$2/100))/100, E$3, (1*E$4),1)--PV(('Bonds (CP)'!E197+($A$2/100))/100, E$3, (1*E$4),1))/(2*($A$2/10000)*-PV('Bonds (CP)'!E197/100, E$3, (1*E$4),1))</f>
        <v>6.6317002993878091</v>
      </c>
      <c r="F198" s="55">
        <f>(-PV(('Bonds (CP)'!F197-($A$2/100))/100, F$3, (1*F$4),1)--PV(('Bonds (CP)'!F197+($A$2/100))/100, F$3, (1*F$4),1))/(2*($A$2/10000)*-PV('Bonds (CP)'!F197/100, F$3, (1*F$4),1))</f>
        <v>7.2389908809561989</v>
      </c>
      <c r="G198" s="17"/>
      <c r="H198" s="24">
        <v>45478</v>
      </c>
      <c r="I198" s="55">
        <f>DURATION($H198,$H198+365,I$4,'Bonds (CP)'!B197/100,1,0)</f>
        <v>1</v>
      </c>
      <c r="J198" s="55">
        <f>DURATION($H198,$H198+(365*J$3),J$4,'Bonds (CP)'!C197/100,1,0)</f>
        <v>2.9277092769884852</v>
      </c>
      <c r="K198" s="55">
        <f>DURATION($H198,$H198+(365*K$3),K$4,'Bonds (CP)'!D197/100,1,0)</f>
        <v>4.6625417493738484</v>
      </c>
      <c r="L198" s="55">
        <f>DURATION($H198,$H198+(365*L$3),L$4,'Bonds (CP)'!E197/100,1,0)</f>
        <v>7.6310397246080095</v>
      </c>
      <c r="M198" s="55">
        <f>DURATION($H198,$H198+(365*M$3),M$4,'Bonds (CP)'!F197/100,1,0)</f>
        <v>8.2698914519871689</v>
      </c>
    </row>
    <row r="199" spans="1:13">
      <c r="A199" s="24">
        <v>45481</v>
      </c>
      <c r="B199" s="55">
        <f>(-PV(('Bonds (CP)'!B198-($A$2/100))/100, B$3, (1*B$4),1)--PV(('Bonds (CP)'!B198+($A$2/100))/100, B$3, (1*B$4),1))/(2*($A$2/10000)*-PV('Bonds (CP)'!B198/100, B$3, (1*B$4),1))</f>
        <v>0.85608053588267208</v>
      </c>
      <c r="C199" s="55">
        <f>(-PV(('Bonds (CP)'!C198-($A$2/100))/100, C$3, (1*C$4),1)--PV(('Bonds (CP)'!C198+($A$2/100))/100, C$3, (1*C$4),1))/(2*($A$2/10000)*-PV('Bonds (CP)'!C198/100, C$3, (1*C$4),1))</f>
        <v>2.5164223539539599</v>
      </c>
      <c r="D199" s="55">
        <f>(-PV(('Bonds (CP)'!D198-($A$2/100))/100, D$3, (1*D$4),1)--PV(('Bonds (CP)'!D198+($A$2/100))/100, D$3, (1*D$4),1))/(2*($A$2/10000)*-PV('Bonds (CP)'!D198/100, D$3, (1*D$4),1))</f>
        <v>4.0293422365613178</v>
      </c>
      <c r="E199" s="55">
        <f>(-PV(('Bonds (CP)'!E198-($A$2/100))/100, E$3, (1*E$4),1)--PV(('Bonds (CP)'!E198+($A$2/100))/100, E$3, (1*E$4),1))/(2*($A$2/10000)*-PV('Bonds (CP)'!E198/100, E$3, (1*E$4),1))</f>
        <v>6.6275135702359282</v>
      </c>
      <c r="F199" s="55">
        <f>(-PV(('Bonds (CP)'!F198-($A$2/100))/100, F$3, (1*F$4),1)--PV(('Bonds (CP)'!F198+($A$2/100))/100, F$3, (1*F$4),1))/(2*($A$2/10000)*-PV('Bonds (CP)'!F198/100, F$3, (1*F$4),1))</f>
        <v>7.2544444487770665</v>
      </c>
      <c r="G199" s="17"/>
      <c r="H199" s="24">
        <v>45481</v>
      </c>
      <c r="I199" s="55">
        <f>DURATION($H199,$H199+365,I$4,'Bonds (CP)'!B198/100,1,0)</f>
        <v>1</v>
      </c>
      <c r="J199" s="55">
        <f>DURATION($H199,$H199+(365*J$3),J$4,'Bonds (CP)'!C198/100,1,0)</f>
        <v>2.9276485895909263</v>
      </c>
      <c r="K199" s="55">
        <f>DURATION($H199,$H199+(365*K$3),K$4,'Bonds (CP)'!D198/100,1,0)</f>
        <v>4.6620549902803798</v>
      </c>
      <c r="L199" s="55">
        <f>DURATION($H199,$H199+(365*L$3),L$4,'Bonds (CP)'!E198/100,1,0)</f>
        <v>7.6282115247733504</v>
      </c>
      <c r="M199" s="55">
        <f>DURATION($H199,$H199+(365*M$3),M$4,'Bonds (CP)'!F198/100,1,0)</f>
        <v>8.2853118176033629</v>
      </c>
    </row>
    <row r="200" spans="1:13">
      <c r="A200" s="24">
        <v>45482</v>
      </c>
      <c r="B200" s="55">
        <f>(-PV(('Bonds (CP)'!B199-($A$2/100))/100, B$3, (1*B$4),1)--PV(('Bonds (CP)'!B199+($A$2/100))/100, B$3, (1*B$4),1))/(2*($A$2/10000)*-PV('Bonds (CP)'!B199/100, B$3, (1*B$4),1))</f>
        <v>0.85578746521962212</v>
      </c>
      <c r="C200" s="55">
        <f>(-PV(('Bonds (CP)'!C199-($A$2/100))/100, C$3, (1*C$4),1)--PV(('Bonds (CP)'!C199+($A$2/100))/100, C$3, (1*C$4),1))/(2*($A$2/10000)*-PV('Bonds (CP)'!C199/100, C$3, (1*C$4),1))</f>
        <v>2.5137245644457629</v>
      </c>
      <c r="D200" s="55">
        <f>(-PV(('Bonds (CP)'!D199-($A$2/100))/100, D$3, (1*D$4),1)--PV(('Bonds (CP)'!D199+($A$2/100))/100, D$3, (1*D$4),1))/(2*($A$2/10000)*-PV('Bonds (CP)'!D199/100, D$3, (1*D$4),1))</f>
        <v>4.0259974861924475</v>
      </c>
      <c r="E200" s="55">
        <f>(-PV(('Bonds (CP)'!E199-($A$2/100))/100, E$3, (1*E$4),1)--PV(('Bonds (CP)'!E199+($A$2/100))/100, E$3, (1*E$4),1))/(2*($A$2/10000)*-PV('Bonds (CP)'!E199/100, E$3, (1*E$4),1))</f>
        <v>6.6233276980527931</v>
      </c>
      <c r="F200" s="55">
        <f>(-PV(('Bonds (CP)'!F199-($A$2/100))/100, F$3, (1*F$4),1)--PV(('Bonds (CP)'!F199+($A$2/100))/100, F$3, (1*F$4),1))/(2*($A$2/10000)*-PV('Bonds (CP)'!F199/100, F$3, (1*F$4),1))</f>
        <v>7.2699494662358353</v>
      </c>
      <c r="G200" s="17"/>
      <c r="H200" s="24">
        <v>45482</v>
      </c>
      <c r="I200" s="55">
        <f>DURATION($H200,$H200+365,I$4,'Bonds (CP)'!B199/100,1,0)</f>
        <v>1</v>
      </c>
      <c r="J200" s="55">
        <f>DURATION($H200,$H200+(365*J$3),J$4,'Bonds (CP)'!C199/100,1,0)</f>
        <v>2.9275271505858709</v>
      </c>
      <c r="K200" s="55">
        <f>DURATION($H200,$H200+(365*K$3),K$4,'Bonds (CP)'!D199/100,1,0)</f>
        <v>4.6614052748340384</v>
      </c>
      <c r="L200" s="55">
        <f>DURATION($H200,$H200+(365*L$3),L$4,'Bonds (CP)'!E199/100,1,0)</f>
        <v>7.6253817935498764</v>
      </c>
      <c r="M200" s="55">
        <f>DURATION($H200,$H200+(365*M$3),M$4,'Bonds (CP)'!F199/100,1,0)</f>
        <v>8.3007811867881607</v>
      </c>
    </row>
    <row r="201" spans="1:13">
      <c r="A201" s="24">
        <v>45483</v>
      </c>
      <c r="B201" s="55">
        <f>(-PV(('Bonds (CP)'!B200-($A$2/100))/100, B$3, (1*B$4),1)--PV(('Bonds (CP)'!B200+($A$2/100))/100, B$3, (1*B$4),1))/(2*($A$2/10000)*-PV('Bonds (CP)'!B200/100, B$3, (1*B$4),1))</f>
        <v>0.8566672798508177</v>
      </c>
      <c r="C201" s="55">
        <f>(-PV(('Bonds (CP)'!C200-($A$2/100))/100, C$3, (1*C$4),1)--PV(('Bonds (CP)'!C200+($A$2/100))/100, C$3, (1*C$4),1))/(2*($A$2/10000)*-PV('Bonds (CP)'!C200/100, C$3, (1*C$4),1))</f>
        <v>2.513050974456744</v>
      </c>
      <c r="D201" s="55">
        <f>(-PV(('Bonds (CP)'!D200-($A$2/100))/100, D$3, (1*D$4),1)--PV(('Bonds (CP)'!D200+($A$2/100))/100, D$3, (1*D$4),1))/(2*($A$2/10000)*-PV('Bonds (CP)'!D200/100, D$3, (1*D$4),1))</f>
        <v>4.0230740514730128</v>
      </c>
      <c r="E201" s="55">
        <f>(-PV(('Bonds (CP)'!E200-($A$2/100))/100, E$3, (1*E$4),1)--PV(('Bonds (CP)'!E200+($A$2/100))/100, E$3, (1*E$4),1))/(2*($A$2/10000)*-PV('Bonds (CP)'!E200/100, E$3, (1*E$4),1))</f>
        <v>6.612169576783586</v>
      </c>
      <c r="F201" s="55">
        <f>(-PV(('Bonds (CP)'!F200-($A$2/100))/100, F$3, (1*F$4),1)--PV(('Bonds (CP)'!F200+($A$2/100))/100, F$3, (1*F$4),1))/(2*($A$2/10000)*-PV('Bonds (CP)'!F200/100, F$3, (1*F$4),1))</f>
        <v>7.2338510985381479</v>
      </c>
      <c r="G201" s="17"/>
      <c r="H201" s="24">
        <v>45483</v>
      </c>
      <c r="I201" s="55">
        <f>DURATION($H201,$H201+365,I$4,'Bonds (CP)'!B200/100,1,0)</f>
        <v>1</v>
      </c>
      <c r="J201" s="55">
        <f>DURATION($H201,$H201+(365*J$3),J$4,'Bonds (CP)'!C200/100,1,0)</f>
        <v>2.9274967774610703</v>
      </c>
      <c r="K201" s="55">
        <f>DURATION($H201,$H201+(365*K$3),K$4,'Bonds (CP)'!D200/100,1,0)</f>
        <v>4.6608361144096779</v>
      </c>
      <c r="L201" s="55">
        <f>DURATION($H201,$H201+(365*L$3),L$4,'Bonds (CP)'!E200/100,1,0)</f>
        <v>7.6178283799396711</v>
      </c>
      <c r="M201" s="55">
        <f>DURATION($H201,$H201+(365*M$3),M$4,'Bonds (CP)'!F200/100,1,0)</f>
        <v>8.2647621980706933</v>
      </c>
    </row>
    <row r="202" spans="1:13">
      <c r="A202" s="24">
        <v>45484</v>
      </c>
      <c r="B202" s="55">
        <f>(-PV(('Bonds (CP)'!B201-($A$2/100))/100, B$3, (1*B$4),1)--PV(('Bonds (CP)'!B201+($A$2/100))/100, B$3, (1*B$4),1))/(2*($A$2/10000)*-PV('Bonds (CP)'!B201/100, B$3, (1*B$4),1))</f>
        <v>0.85461718656632857</v>
      </c>
      <c r="C202" s="55">
        <f>(-PV(('Bonds (CP)'!C201-($A$2/100))/100, C$3, (1*C$4),1)--PV(('Bonds (CP)'!C201+($A$2/100))/100, C$3, (1*C$4),1))/(2*($A$2/10000)*-PV('Bonds (CP)'!C201/100, C$3, (1*C$4),1))</f>
        <v>2.5139491705824577</v>
      </c>
      <c r="D202" s="55">
        <f>(-PV(('Bonds (CP)'!D201-($A$2/100))/100, D$3, (1*D$4),1)--PV(('Bonds (CP)'!D201+($A$2/100))/100, D$3, (1*D$4),1))/(2*($A$2/10000)*-PV('Bonds (CP)'!D201/100, D$3, (1*D$4),1))</f>
        <v>4.0255796686993683</v>
      </c>
      <c r="E202" s="55">
        <f>(-PV(('Bonds (CP)'!E201-($A$2/100))/100, E$3, (1*E$4),1)--PV(('Bonds (CP)'!E201+($A$2/100))/100, E$3, (1*E$4),1))/(2*($A$2/10000)*-PV('Bonds (CP)'!E201/100, E$3, (1*E$4),1))</f>
        <v>6.6149585324420057</v>
      </c>
      <c r="F202" s="55">
        <f>(-PV(('Bonds (CP)'!F201-($A$2/100))/100, F$3, (1*F$4),1)--PV(('Bonds (CP)'!F201+($A$2/100))/100, F$3, (1*F$4),1))/(2*($A$2/10000)*-PV('Bonds (CP)'!F201/100, F$3, (1*F$4),1))</f>
        <v>7.1776880505265819</v>
      </c>
      <c r="G202" s="17"/>
      <c r="H202" s="24">
        <v>45484</v>
      </c>
      <c r="I202" s="55">
        <f>DURATION($H202,$H202+365,I$4,'Bonds (CP)'!B201/100,1,0)</f>
        <v>1</v>
      </c>
      <c r="J202" s="55">
        <f>DURATION($H202,$H202+(365*J$3),J$4,'Bonds (CP)'!C201/100,1,0)</f>
        <v>2.9275372737722103</v>
      </c>
      <c r="K202" s="55">
        <f>DURATION($H202,$H202+(365*K$3),K$4,'Bonds (CP)'!D201/100,1,0)</f>
        <v>4.6613240038835695</v>
      </c>
      <c r="L202" s="55">
        <f>DURATION($H202,$H202+(365*L$3),L$4,'Bonds (CP)'!E201/100,1,0)</f>
        <v>7.6197177490869725</v>
      </c>
      <c r="M202" s="55">
        <f>DURATION($H202,$H202+(365*M$3),M$4,'Bonds (CP)'!F201/100,1,0)</f>
        <v>8.2086975065399574</v>
      </c>
    </row>
    <row r="203" spans="1:13">
      <c r="A203" s="24">
        <v>45485</v>
      </c>
      <c r="B203" s="55">
        <f>(-PV(('Bonds (CP)'!B202-($A$2/100))/100, B$3, (1*B$4),1)--PV(('Bonds (CP)'!B202+($A$2/100))/100, B$3, (1*B$4),1))/(2*($A$2/10000)*-PV('Bonds (CP)'!B202/100, B$3, (1*B$4),1))</f>
        <v>0.85330444329894006</v>
      </c>
      <c r="C203" s="55">
        <f>(-PV(('Bonds (CP)'!C202-($A$2/100))/100, C$3, (1*C$4),1)--PV(('Bonds (CP)'!C202+($A$2/100))/100, C$3, (1*C$4),1))/(2*($A$2/10000)*-PV('Bonds (CP)'!C202/100, C$3, (1*C$4),1))</f>
        <v>2.5110322579900464</v>
      </c>
      <c r="D203" s="55">
        <f>(-PV(('Bonds (CP)'!D202-($A$2/100))/100, D$3, (1*D$4),1)--PV(('Bonds (CP)'!D202+($A$2/100))/100, D$3, (1*D$4),1))/(2*($A$2/10000)*-PV('Bonds (CP)'!D202/100, D$3, (1*D$4),1))</f>
        <v>4.0209877216746213</v>
      </c>
      <c r="E203" s="55">
        <f>(-PV(('Bonds (CP)'!E202-($A$2/100))/100, E$3, (1*E$4),1)--PV(('Bonds (CP)'!E202+($A$2/100))/100, E$3, (1*E$4),1))/(2*($A$2/10000)*-PV('Bonds (CP)'!E202/100, E$3, (1*E$4),1))</f>
        <v>6.603805016619555</v>
      </c>
      <c r="F203" s="55">
        <f>(-PV(('Bonds (CP)'!F202-($A$2/100))/100, F$3, (1*F$4),1)--PV(('Bonds (CP)'!F202+($A$2/100))/100, F$3, (1*F$4),1))/(2*($A$2/10000)*-PV('Bonds (CP)'!F202/100, F$3, (1*F$4),1))</f>
        <v>7.1574344719475205</v>
      </c>
      <c r="G203" s="17"/>
      <c r="H203" s="24">
        <v>45485</v>
      </c>
      <c r="I203" s="55">
        <f>DURATION($H203,$H203+365,I$4,'Bonds (CP)'!B202/100,1,0)</f>
        <v>1</v>
      </c>
      <c r="J203" s="55">
        <f>DURATION($H203,$H203+(365*J$3),J$4,'Bonds (CP)'!C202/100,1,0)</f>
        <v>2.9274056259998749</v>
      </c>
      <c r="K203" s="55">
        <f>DURATION($H203,$H203+(365*K$3),K$4,'Bonds (CP)'!D202/100,1,0)</f>
        <v>4.6604291944206606</v>
      </c>
      <c r="L203" s="55">
        <f>DURATION($H203,$H203+(365*L$3),L$4,'Bonds (CP)'!E202/100,1,0)</f>
        <v>7.612156222185968</v>
      </c>
      <c r="M203" s="55">
        <f>DURATION($H203,$H203+(365*M$3),M$4,'Bonds (CP)'!F202/100,1,0)</f>
        <v>8.1884719154643708</v>
      </c>
    </row>
    <row r="204" spans="1:13">
      <c r="A204" s="24">
        <v>45488</v>
      </c>
      <c r="B204" s="55">
        <f>(-PV(('Bonds (CP)'!B203-($A$2/100))/100, B$3, (1*B$4),1)--PV(('Bonds (CP)'!B203+($A$2/100))/100, B$3, (1*B$4),1))/(2*($A$2/10000)*-PV('Bonds (CP)'!B203/100, B$3, (1*B$4),1))</f>
        <v>0.85483636993147705</v>
      </c>
      <c r="C204" s="55">
        <f>(-PV(('Bonds (CP)'!C203-($A$2/100))/100, C$3, (1*C$4),1)--PV(('Bonds (CP)'!C203+($A$2/100))/100, C$3, (1*C$4),1))/(2*($A$2/10000)*-PV('Bonds (CP)'!C203/100, C$3, (1*C$4),1))</f>
        <v>2.5045483848240693</v>
      </c>
      <c r="D204" s="55">
        <f>(-PV(('Bonds (CP)'!D203-($A$2/100))/100, D$3, (1*D$4),1)--PV(('Bonds (CP)'!D203+($A$2/100))/100, D$3, (1*D$4),1))/(2*($A$2/10000)*-PV('Bonds (CP)'!D203/100, D$3, (1*D$4),1))</f>
        <v>4.0093324796778873</v>
      </c>
      <c r="E204" s="55">
        <f>(-PV(('Bonds (CP)'!E203-($A$2/100))/100, E$3, (1*E$4),1)--PV(('Bonds (CP)'!E203+($A$2/100))/100, E$3, (1*E$4),1))/(2*($A$2/10000)*-PV('Bonds (CP)'!E203/100, E$3, (1*E$4),1))</f>
        <v>6.5759483178446931</v>
      </c>
      <c r="F204" s="55">
        <f>(-PV(('Bonds (CP)'!F203-($A$2/100))/100, F$3, (1*F$4),1)--PV(('Bonds (CP)'!F203+($A$2/100))/100, F$3, (1*F$4),1))/(2*($A$2/10000)*-PV('Bonds (CP)'!F203/100, F$3, (1*F$4),1))</f>
        <v>7.122206440093013</v>
      </c>
      <c r="G204" s="17"/>
      <c r="H204" s="24">
        <v>45488</v>
      </c>
      <c r="I204" s="55">
        <f>DURATION($H204,$H204+365,I$4,'Bonds (CP)'!B203/100,1,0)</f>
        <v>1</v>
      </c>
      <c r="J204" s="55">
        <f>DURATION($H204,$H204+(365*J$3),J$4,'Bonds (CP)'!C203/100,1,0)</f>
        <v>2.9271115885009591</v>
      </c>
      <c r="K204" s="55">
        <f>DURATION($H204,$H204+(365*K$3),K$4,'Bonds (CP)'!D203/100,1,0)</f>
        <v>4.6581446386228578</v>
      </c>
      <c r="L204" s="55">
        <f>DURATION($H204,$H204+(365*L$3),L$4,'Bonds (CP)'!E203/100,1,0)</f>
        <v>7.5932054273254614</v>
      </c>
      <c r="M204" s="55">
        <f>DURATION($H204,$H204+(365*M$3),M$4,'Bonds (CP)'!F203/100,1,0)</f>
        <v>8.1532831516203661</v>
      </c>
    </row>
    <row r="205" spans="1:13">
      <c r="A205" s="24">
        <v>45489</v>
      </c>
      <c r="B205" s="55">
        <f>(-PV(('Bonds (CP)'!B204-($A$2/100))/100, B$3, (1*B$4),1)--PV(('Bonds (CP)'!B204+($A$2/100))/100, B$3, (1*B$4),1))/(2*($A$2/10000)*-PV('Bonds (CP)'!B204/100, B$3, (1*B$4),1))</f>
        <v>0.85549459516224735</v>
      </c>
      <c r="C205" s="55">
        <f>(-PV(('Bonds (CP)'!C204-($A$2/100))/100, C$3, (1*C$4),1)--PV(('Bonds (CP)'!C204+($A$2/100))/100, C$3, (1*C$4),1))/(2*($A$2/10000)*-PV('Bonds (CP)'!C204/100, C$3, (1*C$4),1))</f>
        <v>2.4987622038983019</v>
      </c>
      <c r="D205" s="55">
        <f>(-PV(('Bonds (CP)'!D204-($A$2/100))/100, D$3, (1*D$4),1)--PV(('Bonds (CP)'!D204+($A$2/100))/100, D$3, (1*D$4),1))/(2*($A$2/10000)*-PV('Bonds (CP)'!D204/100, D$3, (1*D$4),1))</f>
        <v>3.9977248481061869</v>
      </c>
      <c r="E205" s="55">
        <f>(-PV(('Bonds (CP)'!E204-($A$2/100))/100, E$3, (1*E$4),1)--PV(('Bonds (CP)'!E204+($A$2/100))/100, E$3, (1*E$4),1))/(2*($A$2/10000)*-PV('Bonds (CP)'!E204/100, E$3, (1*E$4),1))</f>
        <v>6.5592530638549036</v>
      </c>
      <c r="F205" s="55">
        <f>(-PV(('Bonds (CP)'!F204-($A$2/100))/100, F$3, (1*F$4),1)--PV(('Bonds (CP)'!F204+($A$2/100))/100, F$3, (1*F$4),1))/(2*($A$2/10000)*-PV('Bonds (CP)'!F204/100, F$3, (1*F$4),1))</f>
        <v>7.1322436600694115</v>
      </c>
      <c r="G205" s="17"/>
      <c r="H205" s="24">
        <v>45489</v>
      </c>
      <c r="I205" s="55">
        <f>DURATION($H205,$H205+365,I$4,'Bonds (CP)'!B204/100,1,0)</f>
        <v>1</v>
      </c>
      <c r="J205" s="55">
        <f>DURATION($H205,$H205+(365*J$3),J$4,'Bonds (CP)'!C204/100,1,0)</f>
        <v>2.9268475443834872</v>
      </c>
      <c r="K205" s="55">
        <f>DURATION($H205,$H205+(365*K$3),K$4,'Bonds (CP)'!D204/100,1,0)</f>
        <v>4.6558502321756379</v>
      </c>
      <c r="L205" s="55">
        <f>DURATION($H205,$H205+(365*L$3),L$4,'Bonds (CP)'!E204/100,1,0)</f>
        <v>7.5818030302316259</v>
      </c>
      <c r="M205" s="55">
        <f>DURATION($H205,$H205+(365*M$3),M$4,'Bonds (CP)'!F204/100,1,0)</f>
        <v>8.1633103989347244</v>
      </c>
    </row>
    <row r="206" spans="1:13">
      <c r="A206" s="24">
        <v>45490</v>
      </c>
      <c r="B206" s="55">
        <f>(-PV(('Bonds (CP)'!B205-($A$2/100))/100, B$3, (1*B$4),1)--PV(('Bonds (CP)'!B205+($A$2/100))/100, B$3, (1*B$4),1))/(2*($A$2/10000)*-PV('Bonds (CP)'!B205/100, B$3, (1*B$4),1))</f>
        <v>0.85688751626341009</v>
      </c>
      <c r="C206" s="55">
        <f>(-PV(('Bonds (CP)'!C205-($A$2/100))/100, C$3, (1*C$4),1)--PV(('Bonds (CP)'!C205+($A$2/100))/100, C$3, (1*C$4),1))/(2*($A$2/10000)*-PV('Bonds (CP)'!C205/100, C$3, (1*C$4),1))</f>
        <v>2.5018746850910318</v>
      </c>
      <c r="D206" s="55">
        <f>(-PV(('Bonds (CP)'!D205-($A$2/100))/100, D$3, (1*D$4),1)--PV(('Bonds (CP)'!D205+($A$2/100))/100, D$3, (1*D$4),1))/(2*($A$2/10000)*-PV('Bonds (CP)'!D205/100, D$3, (1*D$4),1))</f>
        <v>3.9997941630185303</v>
      </c>
      <c r="E206" s="55">
        <f>(-PV(('Bonds (CP)'!E205-($A$2/100))/100, E$3, (1*E$4),1)--PV(('Bonds (CP)'!E205+($A$2/100))/100, E$3, (1*E$4),1))/(2*($A$2/10000)*-PV('Bonds (CP)'!E205/100, E$3, (1*E$4),1))</f>
        <v>6.5342369058779761</v>
      </c>
      <c r="F206" s="55">
        <f>(-PV(('Bonds (CP)'!F205-($A$2/100))/100, F$3, (1*F$4),1)--PV(('Bonds (CP)'!F205+($A$2/100))/100, F$3, (1*F$4),1))/(2*($A$2/10000)*-PV('Bonds (CP)'!F205/100, F$3, (1*F$4),1))</f>
        <v>6.9597748279002589</v>
      </c>
      <c r="G206" s="17"/>
      <c r="H206" s="24">
        <v>45490</v>
      </c>
      <c r="I206" s="55">
        <f>DURATION($H206,$H206+365,I$4,'Bonds (CP)'!B205/100,1,0)</f>
        <v>1</v>
      </c>
      <c r="J206" s="55">
        <f>DURATION($H206,$H206+(365*J$3),J$4,'Bonds (CP)'!C205/100,1,0)</f>
        <v>2.9269897718061606</v>
      </c>
      <c r="K206" s="55">
        <f>DURATION($H206,$H206+(365*K$3),K$4,'Bonds (CP)'!D205/100,1,0)</f>
        <v>4.6562606701737597</v>
      </c>
      <c r="L206" s="55">
        <f>DURATION($H206,$H206+(365*L$3),L$4,'Bonds (CP)'!E205/100,1,0)</f>
        <v>7.5646550668518433</v>
      </c>
      <c r="M206" s="55">
        <f>DURATION($H206,$H206+(365*M$3),M$4,'Bonds (CP)'!F205/100,1,0)</f>
        <v>7.9908792189970841</v>
      </c>
    </row>
    <row r="207" spans="1:13">
      <c r="A207" s="24">
        <v>45491</v>
      </c>
      <c r="B207" s="55">
        <f>(-PV(('Bonds (CP)'!B206-($A$2/100))/100, B$3, (1*B$4),1)--PV(('Bonds (CP)'!B206+($A$2/100))/100, B$3, (1*B$4),1))/(2*($A$2/10000)*-PV('Bonds (CP)'!B206/100, B$3, (1*B$4),1))</f>
        <v>0.85674067940746657</v>
      </c>
      <c r="C207" s="55">
        <f>(-PV(('Bonds (CP)'!C206-($A$2/100))/100, C$3, (1*C$4),1)--PV(('Bonds (CP)'!C206+($A$2/100))/100, C$3, (1*C$4),1))/(2*($A$2/10000)*-PV('Bonds (CP)'!C206/100, C$3, (1*C$4),1))</f>
        <v>2.5034336848625673</v>
      </c>
      <c r="D207" s="55">
        <f>(-PV(('Bonds (CP)'!D206-($A$2/100))/100, D$3, (1*D$4),1)--PV(('Bonds (CP)'!D206+($A$2/100))/100, D$3, (1*D$4),1))/(2*($A$2/10000)*-PV('Bonds (CP)'!D206/100, D$3, (1*D$4),1))</f>
        <v>4.0072562064686696</v>
      </c>
      <c r="E207" s="55">
        <f>(-PV(('Bonds (CP)'!E206-($A$2/100))/100, E$3, (1*E$4),1)--PV(('Bonds (CP)'!E206+($A$2/100))/100, E$3, (1*E$4),1))/(2*($A$2/10000)*-PV('Bonds (CP)'!E206/100, E$3, (1*E$4),1))</f>
        <v>6.5829088431611931</v>
      </c>
      <c r="F207" s="55">
        <f>(-PV(('Bonds (CP)'!F206-($A$2/100))/100, F$3, (1*F$4),1)--PV(('Bonds (CP)'!F206+($A$2/100))/100, F$3, (1*F$4),1))/(2*($A$2/10000)*-PV('Bonds (CP)'!F206/100, F$3, (1*F$4),1))</f>
        <v>7.1980317366034088</v>
      </c>
      <c r="G207" s="17"/>
      <c r="H207" s="24">
        <v>45491</v>
      </c>
      <c r="I207" s="55">
        <f>DURATION($H207,$H207+365,I$4,'Bonds (CP)'!B206/100,1,0)</f>
        <v>1</v>
      </c>
      <c r="J207" s="55">
        <f>DURATION($H207,$H207+(365*J$3),J$4,'Bonds (CP)'!C206/100,1,0)</f>
        <v>2.9270608419269131</v>
      </c>
      <c r="K207" s="55">
        <f>DURATION($H207,$H207+(365*K$3),K$4,'Bonds (CP)'!D206/100,1,0)</f>
        <v>4.6577356457142782</v>
      </c>
      <c r="L207" s="55">
        <f>DURATION($H207,$H207+(365*L$3),L$4,'Bonds (CP)'!E206/100,1,0)</f>
        <v>7.5979493848671247</v>
      </c>
      <c r="M207" s="55">
        <f>DURATION($H207,$H207+(365*M$3),M$4,'Bonds (CP)'!F206/100,1,0)</f>
        <v>8.2290090929269706</v>
      </c>
    </row>
    <row r="208" spans="1:13">
      <c r="A208" s="24">
        <v>45492</v>
      </c>
      <c r="B208" s="55">
        <f>(-PV(('Bonds (CP)'!B207-($A$2/100))/100, B$3, (1*B$4),1)--PV(('Bonds (CP)'!B207+($A$2/100))/100, B$3, (1*B$4),1))/(2*($A$2/10000)*-PV('Bonds (CP)'!B207/100, B$3, (1*B$4),1))</f>
        <v>0.85990880382470791</v>
      </c>
      <c r="C208" s="55">
        <f>(-PV(('Bonds (CP)'!C207-($A$2/100))/100, C$3, (1*C$4),1)--PV(('Bonds (CP)'!C207+($A$2/100))/100, C$3, (1*C$4),1))/(2*($A$2/10000)*-PV('Bonds (CP)'!C207/100, C$3, (1*C$4),1))</f>
        <v>2.5083454176935911</v>
      </c>
      <c r="D208" s="55">
        <f>(-PV(('Bonds (CP)'!D207-($A$2/100))/100, D$3, (1*D$4),1)--PV(('Bonds (CP)'!D207+($A$2/100))/100, D$3, (1*D$4),1))/(2*($A$2/10000)*-PV('Bonds (CP)'!D207/100, D$3, (1*D$4),1))</f>
        <v>4.008917103644742</v>
      </c>
      <c r="E208" s="55">
        <f>(-PV(('Bonds (CP)'!E207-($A$2/100))/100, E$3, (1*E$4),1)--PV(('Bonds (CP)'!E207+($A$2/100))/100, E$3, (1*E$4),1))/(2*($A$2/10000)*-PV('Bonds (CP)'!E207/100, E$3, (1*E$4),1))</f>
        <v>6.5829088431611931</v>
      </c>
      <c r="F208" s="55">
        <f>(-PV(('Bonds (CP)'!F207-($A$2/100))/100, F$3, (1*F$4),1)--PV(('Bonds (CP)'!F207+($A$2/100))/100, F$3, (1*F$4),1))/(2*($A$2/10000)*-PV('Bonds (CP)'!F207/100, F$3, (1*F$4),1))</f>
        <v>7.213348852250494</v>
      </c>
      <c r="G208" s="17"/>
      <c r="H208" s="24">
        <v>45492</v>
      </c>
      <c r="I208" s="55">
        <f>DURATION($H208,$H208+365,I$4,'Bonds (CP)'!B207/100,1,0)</f>
        <v>1</v>
      </c>
      <c r="J208" s="55">
        <f>DURATION($H208,$H208+(365*J$3),J$4,'Bonds (CP)'!C207/100,1,0)</f>
        <v>2.9272840158717246</v>
      </c>
      <c r="K208" s="55">
        <f>DURATION($H208,$H208+(365*K$3),K$4,'Bonds (CP)'!D207/100,1,0)</f>
        <v>4.6580628651708142</v>
      </c>
      <c r="L208" s="55">
        <f>DURATION($H208,$H208+(365*L$3),L$4,'Bonds (CP)'!E207/100,1,0)</f>
        <v>7.5979493848671247</v>
      </c>
      <c r="M208" s="55">
        <f>DURATION($H208,$H208+(365*M$3),M$4,'Bonds (CP)'!F207/100,1,0)</f>
        <v>8.2442993978008143</v>
      </c>
    </row>
    <row r="209" spans="1:13">
      <c r="A209" s="24">
        <v>45495</v>
      </c>
      <c r="B209" s="55">
        <f>(-PV(('Bonds (CP)'!B208-($A$2/100))/100, B$3, (1*B$4),1)--PV(('Bonds (CP)'!B208+($A$2/100))/100, B$3, (1*B$4),1))/(2*($A$2/10000)*-PV('Bonds (CP)'!B208/100, B$3, (1*B$4),1))</f>
        <v>0.8589485302887494</v>
      </c>
      <c r="C209" s="55">
        <f>(-PV(('Bonds (CP)'!C208-($A$2/100))/100, C$3, (1*C$4),1)--PV(('Bonds (CP)'!C208+($A$2/100))/100, C$3, (1*C$4),1))/(2*($A$2/10000)*-PV('Bonds (CP)'!C208/100, C$3, (1*C$4),1))</f>
        <v>2.5094642712742332</v>
      </c>
      <c r="D209" s="55">
        <f>(-PV(('Bonds (CP)'!D208-($A$2/100))/100, D$3, (1*D$4),1)--PV(('Bonds (CP)'!D208+($A$2/100))/100, D$3, (1*D$4),1))/(2*($A$2/10000)*-PV('Bonds (CP)'!D208/100, D$3, (1*D$4),1))</f>
        <v>4.0151541276891081</v>
      </c>
      <c r="E209" s="55">
        <f>(-PV(('Bonds (CP)'!E208-($A$2/100))/100, E$3, (1*E$4),1)--PV(('Bonds (CP)'!E208+($A$2/100))/100, E$3, (1*E$4),1))/(2*($A$2/10000)*-PV('Bonds (CP)'!E208/100, E$3, (1*E$4),1))</f>
        <v>6.606592818287405</v>
      </c>
      <c r="F209" s="55">
        <f>(-PV(('Bonds (CP)'!F208-($A$2/100))/100, F$3, (1*F$4),1)--PV(('Bonds (CP)'!F208+($A$2/100))/100, F$3, (1*F$4),1))/(2*($A$2/10000)*-PV('Bonds (CP)'!F208/100, F$3, (1*F$4),1))</f>
        <v>7.2647754010307226</v>
      </c>
      <c r="G209" s="17"/>
      <c r="H209" s="24">
        <v>45495</v>
      </c>
      <c r="I209" s="55">
        <f>DURATION($H209,$H209+365,I$4,'Bonds (CP)'!B208/100,1,0)</f>
        <v>1</v>
      </c>
      <c r="J209" s="55">
        <f>DURATION($H209,$H209+(365*J$3),J$4,'Bonds (CP)'!C208/100,1,0)</f>
        <v>2.9273346971517129</v>
      </c>
      <c r="K209" s="55">
        <f>DURATION($H209,$H209+(365*K$3),K$4,'Bonds (CP)'!D208/100,1,0)</f>
        <v>4.6592881477117212</v>
      </c>
      <c r="L209" s="55">
        <f>DURATION($H209,$H209+(365*L$3),L$4,'Bonds (CP)'!E208/100,1,0)</f>
        <v>7.6140476155825363</v>
      </c>
      <c r="M209" s="55">
        <f>DURATION($H209,$H209+(365*M$3),M$4,'Bonds (CP)'!F208/100,1,0)</f>
        <v>8.2956192778009132</v>
      </c>
    </row>
    <row r="210" spans="1:13">
      <c r="A210" s="24">
        <v>45496</v>
      </c>
      <c r="B210" s="55">
        <f>(-PV(('Bonds (CP)'!B209-($A$2/100))/100, B$3, (1*B$4),1)--PV(('Bonds (CP)'!B209+($A$2/100))/100, B$3, (1*B$4),1))/(2*($A$2/10000)*-PV('Bonds (CP)'!B209/100, B$3, (1*B$4),1))</f>
        <v>0.85622714650574083</v>
      </c>
      <c r="C210" s="55">
        <f>(-PV(('Bonds (CP)'!C209-($A$2/100))/100, C$3, (1*C$4),1)--PV(('Bonds (CP)'!C209+($A$2/100))/100, C$3, (1*C$4),1))/(2*($A$2/10000)*-PV('Bonds (CP)'!C209/100, C$3, (1*C$4),1))</f>
        <v>2.5054408229372274</v>
      </c>
      <c r="D210" s="55">
        <f>(-PV(('Bonds (CP)'!D209-($A$2/100))/100, D$3, (1*D$4),1)--PV(('Bonds (CP)'!D209+($A$2/100))/100, D$3, (1*D$4),1))/(2*($A$2/10000)*-PV('Bonds (CP)'!D209/100, D$3, (1*D$4),1))</f>
        <v>4.0093324796778873</v>
      </c>
      <c r="E210" s="55">
        <f>(-PV(('Bonds (CP)'!E209-($A$2/100))/100, E$3, (1*E$4),1)--PV(('Bonds (CP)'!E209+($A$2/100))/100, E$3, (1*E$4),1))/(2*($A$2/10000)*-PV('Bonds (CP)'!E209/100, E$3, (1*E$4),1))</f>
        <v>6.5870863296921192</v>
      </c>
      <c r="F210" s="55">
        <f>(-PV(('Bonds (CP)'!F209-($A$2/100))/100, F$3, (1*F$4),1)--PV(('Bonds (CP)'!F209+($A$2/100))/100, F$3, (1*F$4),1))/(2*($A$2/10000)*-PV('Bonds (CP)'!F209/100, F$3, (1*F$4),1))</f>
        <v>7.1726162224645291</v>
      </c>
      <c r="G210" s="17"/>
      <c r="H210" s="24">
        <v>45496</v>
      </c>
      <c r="I210" s="55">
        <f>DURATION($H210,$H210+365,I$4,'Bonds (CP)'!B209/100,1,0)</f>
        <v>1</v>
      </c>
      <c r="J210" s="55">
        <f>DURATION($H210,$H210+(365*J$3),J$4,'Bonds (CP)'!C209/100,1,0)</f>
        <v>2.9271521750792866</v>
      </c>
      <c r="K210" s="55">
        <f>DURATION($H210,$H210+(365*K$3),K$4,'Bonds (CP)'!D209/100,1,0)</f>
        <v>4.6581446386228578</v>
      </c>
      <c r="L210" s="55">
        <f>DURATION($H210,$H210+(365*L$3),L$4,'Bonds (CP)'!E209/100,1,0)</f>
        <v>7.6007937620648942</v>
      </c>
      <c r="M210" s="55">
        <f>DURATION($H210,$H210+(365*M$3),M$4,'Bonds (CP)'!F209/100,1,0)</f>
        <v>8.2036330584558446</v>
      </c>
    </row>
    <row r="211" spans="1:13">
      <c r="A211" s="24">
        <v>45497</v>
      </c>
      <c r="B211" s="55">
        <f>(-PV(('Bonds (CP)'!B210-($A$2/100))/100, B$3, (1*B$4),1)--PV(('Bonds (CP)'!B210+($A$2/100))/100, B$3, (1*B$4),1))/(2*($A$2/10000)*-PV('Bonds (CP)'!B210/100, B$3, (1*B$4),1))</f>
        <v>0.85505566576142955</v>
      </c>
      <c r="C211" s="55">
        <f>(-PV(('Bonds (CP)'!C210-($A$2/100))/100, C$3, (1*C$4),1)--PV(('Bonds (CP)'!C210+($A$2/100))/100, C$3, (1*C$4),1))/(2*($A$2/10000)*-PV('Bonds (CP)'!C210/100, C$3, (1*C$4),1))</f>
        <v>2.5074510160537224</v>
      </c>
      <c r="D211" s="55">
        <f>(-PV(('Bonds (CP)'!D210-($A$2/100))/100, D$3, (1*D$4),1)--PV(('Bonds (CP)'!D210+($A$2/100))/100, D$3, (1*D$4),1))/(2*($A$2/10000)*-PV('Bonds (CP)'!D210/100, D$3, (1*D$4),1))</f>
        <v>4.0147379000363825</v>
      </c>
      <c r="E211" s="55">
        <f>(-PV(('Bonds (CP)'!E210-($A$2/100))/100, E$3, (1*E$4),1)--PV(('Bonds (CP)'!E210+($A$2/100))/100, E$3, (1*E$4),1))/(2*($A$2/10000)*-PV('Bonds (CP)'!E210/100, E$3, (1*E$4),1))</f>
        <v>6.6024112604369751</v>
      </c>
      <c r="F211" s="55">
        <f>(-PV(('Bonds (CP)'!F210-($A$2/100))/100, F$3, (1*F$4),1)--PV(('Bonds (CP)'!F210+($A$2/100))/100, F$3, (1*F$4),1))/(2*($A$2/10000)*-PV('Bonds (CP)'!F210/100, F$3, (1*F$4),1))</f>
        <v>7.2389908809561989</v>
      </c>
      <c r="G211" s="17"/>
      <c r="H211" s="24">
        <v>45497</v>
      </c>
      <c r="I211" s="55">
        <f>DURATION($H211,$H211+365,I$4,'Bonds (CP)'!B210/100,1,0)</f>
        <v>1</v>
      </c>
      <c r="J211" s="55">
        <f>DURATION($H211,$H211+(365*J$3),J$4,'Bonds (CP)'!C210/100,1,0)</f>
        <v>2.9272434601596791</v>
      </c>
      <c r="K211" s="55">
        <f>DURATION($H211,$H211+(365*K$3),K$4,'Bonds (CP)'!D210/100,1,0)</f>
        <v>4.6592065501551465</v>
      </c>
      <c r="L211" s="55">
        <f>DURATION($H211,$H211+(365*L$3),L$4,'Bonds (CP)'!E210/100,1,0)</f>
        <v>7.6112102730804407</v>
      </c>
      <c r="M211" s="55">
        <f>DURATION($H211,$H211+(365*M$3),M$4,'Bonds (CP)'!F210/100,1,0)</f>
        <v>8.2698914519871689</v>
      </c>
    </row>
    <row r="212" spans="1:13">
      <c r="A212" s="24">
        <v>45498</v>
      </c>
      <c r="B212" s="55">
        <f>(-PV(('Bonds (CP)'!B211-($A$2/100))/100, B$3, (1*B$4),1)--PV(('Bonds (CP)'!B211+($A$2/100))/100, B$3, (1*B$4),1))/(2*($A$2/10000)*-PV('Bonds (CP)'!B211/100, B$3, (1*B$4),1))</f>
        <v>0.85549459516224735</v>
      </c>
      <c r="C212" s="55">
        <f>(-PV(('Bonds (CP)'!C211-($A$2/100))/100, C$3, (1*C$4),1)--PV(('Bonds (CP)'!C211+($A$2/100))/100, C$3, (1*C$4),1))/(2*($A$2/10000)*-PV('Bonds (CP)'!C211/100, C$3, (1*C$4),1))</f>
        <v>2.5110322579900464</v>
      </c>
      <c r="D212" s="55">
        <f>(-PV(('Bonds (CP)'!D211-($A$2/100))/100, D$3, (1*D$4),1)--PV(('Bonds (CP)'!D211+($A$2/100))/100, D$3, (1*D$4),1))/(2*($A$2/10000)*-PV('Bonds (CP)'!D211/100, D$3, (1*D$4),1))</f>
        <v>4.0193197590179901</v>
      </c>
      <c r="E212" s="55">
        <f>(-PV(('Bonds (CP)'!E211-($A$2/100))/100, E$3, (1*E$4),1)--PV(('Bonds (CP)'!E211+($A$2/100))/100, E$3, (1*E$4),1))/(2*($A$2/10000)*-PV('Bonds (CP)'!E211/100, E$3, (1*E$4),1))</f>
        <v>6.606592818287405</v>
      </c>
      <c r="F212" s="55">
        <f>(-PV(('Bonds (CP)'!F211-($A$2/100))/100, F$3, (1*F$4),1)--PV(('Bonds (CP)'!F211+($A$2/100))/100, F$3, (1*F$4),1))/(2*($A$2/10000)*-PV('Bonds (CP)'!F211/100, F$3, (1*F$4),1))</f>
        <v>7.213348852250494</v>
      </c>
      <c r="G212" s="17"/>
      <c r="H212" s="24">
        <v>45498</v>
      </c>
      <c r="I212" s="55">
        <f>DURATION($H212,$H212+365,I$4,'Bonds (CP)'!B211/100,1,0)</f>
        <v>1</v>
      </c>
      <c r="J212" s="55">
        <f>DURATION($H212,$H212+(365*J$3),J$4,'Bonds (CP)'!C211/100,1,0)</f>
        <v>2.9274056259998749</v>
      </c>
      <c r="K212" s="55">
        <f>DURATION($H212,$H212+(365*K$3),K$4,'Bonds (CP)'!D211/100,1,0)</f>
        <v>4.6601034323210691</v>
      </c>
      <c r="L212" s="55">
        <f>DURATION($H212,$H212+(365*L$3),L$4,'Bonds (CP)'!E211/100,1,0)</f>
        <v>7.6140476155825363</v>
      </c>
      <c r="M212" s="55">
        <f>DURATION($H212,$H212+(365*M$3),M$4,'Bonds (CP)'!F211/100,1,0)</f>
        <v>8.2442993978008143</v>
      </c>
    </row>
    <row r="213" spans="1:13">
      <c r="A213" s="24">
        <v>45499</v>
      </c>
      <c r="B213" s="55">
        <f>(-PV(('Bonds (CP)'!B212-($A$2/100))/100, B$3, (1*B$4),1)--PV(('Bonds (CP)'!B212+($A$2/100))/100, B$3, (1*B$4),1))/(2*($A$2/10000)*-PV('Bonds (CP)'!B212/100, B$3, (1*B$4),1))</f>
        <v>0.85330444329894006</v>
      </c>
      <c r="C213" s="55">
        <f>(-PV(('Bonds (CP)'!C212-($A$2/100))/100, C$3, (1*C$4),1)--PV(('Bonds (CP)'!C212+($A$2/100))/100, C$3, (1*C$4),1))/(2*($A$2/10000)*-PV('Bonds (CP)'!C212/100, C$3, (1*C$4),1))</f>
        <v>2.50076224088453</v>
      </c>
      <c r="D213" s="55">
        <f>(-PV(('Bonds (CP)'!D212-($A$2/100))/100, D$3, (1*D$4),1)--PV(('Bonds (CP)'!D212+($A$2/100))/100, D$3, (1*D$4),1))/(2*($A$2/10000)*-PV('Bonds (CP)'!D212/100, D$3, (1*D$4),1))</f>
        <v>3.9985523930991453</v>
      </c>
      <c r="E213" s="55">
        <f>(-PV(('Bonds (CP)'!E212-($A$2/100))/100, E$3, (1*E$4),1)--PV(('Bonds (CP)'!E212+($A$2/100))/100, E$3, (1*E$4),1))/(2*($A$2/10000)*-PV('Bonds (CP)'!E212/100, E$3, (1*E$4),1))</f>
        <v>6.5481307925405634</v>
      </c>
      <c r="F213" s="55">
        <f>(-PV(('Bonds (CP)'!F212-($A$2/100))/100, F$3, (1*F$4),1)--PV(('Bonds (CP)'!F212+($A$2/100))/100, F$3, (1*F$4),1))/(2*($A$2/10000)*-PV('Bonds (CP)'!F212/100, F$3, (1*F$4),1))</f>
        <v>7.0773139808948029</v>
      </c>
      <c r="G213" s="17"/>
      <c r="H213" s="24">
        <v>45499</v>
      </c>
      <c r="I213" s="55">
        <f>DURATION($H213,$H213+365,I$4,'Bonds (CP)'!B212/100,1,0)</f>
        <v>1</v>
      </c>
      <c r="J213" s="55">
        <f>DURATION($H213,$H213+(365*J$3),J$4,'Bonds (CP)'!C212/100,1,0)</f>
        <v>2.9269389896400959</v>
      </c>
      <c r="K213" s="55">
        <f>DURATION($H213,$H213+(365*K$3),K$4,'Bonds (CP)'!D212/100,1,0)</f>
        <v>4.6560144450761278</v>
      </c>
      <c r="L213" s="55">
        <f>DURATION($H213,$H213+(365*L$3),L$4,'Bonds (CP)'!E212/100,1,0)</f>
        <v>7.5741882551580364</v>
      </c>
      <c r="M213" s="55">
        <f>DURATION($H213,$H213+(365*M$3),M$4,'Bonds (CP)'!F212/100,1,0)</f>
        <v>8.1084234746536517</v>
      </c>
    </row>
    <row r="214" spans="1:13">
      <c r="A214" s="24">
        <v>45502</v>
      </c>
      <c r="B214" s="55">
        <f>(-PV(('Bonds (CP)'!B213-($A$2/100))/100, B$3, (1*B$4),1)--PV(('Bonds (CP)'!B213+($A$2/100))/100, B$3, (1*B$4),1))/(2*($A$2/10000)*-PV('Bonds (CP)'!B213/100, B$3, (1*B$4),1))</f>
        <v>0.85534823529632287</v>
      </c>
      <c r="C214" s="55">
        <f>(-PV(('Bonds (CP)'!C213-($A$2/100))/100, C$3, (1*C$4),1)--PV(('Bonds (CP)'!C213+($A$2/100))/100, C$3, (1*C$4),1))/(2*($A$2/10000)*-PV('Bonds (CP)'!C213/100, C$3, (1*C$4),1))</f>
        <v>2.5003175258681813</v>
      </c>
      <c r="D214" s="55">
        <f>(-PV(('Bonds (CP)'!D213-($A$2/100))/100, D$3, (1*D$4),1)--PV(('Bonds (CP)'!D213+($A$2/100))/100, D$3, (1*D$4),1))/(2*($A$2/10000)*-PV('Bonds (CP)'!D213/100, D$3, (1*D$4),1))</f>
        <v>3.9927646379318378</v>
      </c>
      <c r="E214" s="55">
        <f>(-PV(('Bonds (CP)'!E213-($A$2/100))/100, E$3, (1*E$4),1)--PV(('Bonds (CP)'!E213+($A$2/100))/100, E$3, (1*E$4),1))/(2*($A$2/10000)*-PV('Bonds (CP)'!E213/100, E$3, (1*E$4),1))</f>
        <v>6.5217409704928668</v>
      </c>
      <c r="F214" s="55">
        <f>(-PV(('Bonds (CP)'!F213-($A$2/100))/100, F$3, (1*F$4),1)--PV(('Bonds (CP)'!F213+($A$2/100))/100, F$3, (1*F$4),1))/(2*($A$2/10000)*-PV('Bonds (CP)'!F213/100, F$3, (1*F$4),1))</f>
        <v>6.9791472733213578</v>
      </c>
      <c r="G214" s="17"/>
      <c r="H214" s="24">
        <v>45502</v>
      </c>
      <c r="I214" s="55">
        <f>DURATION($H214,$H214+365,I$4,'Bonds (CP)'!B213/100,1,0)</f>
        <v>1</v>
      </c>
      <c r="J214" s="55">
        <f>DURATION($H214,$H214+(365*J$3),J$4,'Bonds (CP)'!C213/100,1,0)</f>
        <v>2.9269186726224481</v>
      </c>
      <c r="K214" s="55">
        <f>DURATION($H214,$H214+(365*K$3),K$4,'Bonds (CP)'!D213/100,1,0)</f>
        <v>4.654863899096223</v>
      </c>
      <c r="L214" s="55">
        <f>DURATION($H214,$H214+(365*L$3),L$4,'Bonds (CP)'!E213/100,1,0)</f>
        <v>7.5560613039349764</v>
      </c>
      <c r="M214" s="55">
        <f>DURATION($H214,$H214+(365*M$3),M$4,'Bonds (CP)'!F213/100,1,0)</f>
        <v>8.0102615129539991</v>
      </c>
    </row>
    <row r="215" spans="1:13">
      <c r="A215" s="24">
        <v>45503</v>
      </c>
      <c r="B215" s="55">
        <f>(-PV(('Bonds (CP)'!B214-($A$2/100))/100, B$3, (1*B$4),1)--PV(('Bonds (CP)'!B214+($A$2/100))/100, B$3, (1*B$4),1))/(2*($A$2/10000)*-PV('Bonds (CP)'!B214/100, B$3, (1*B$4),1))</f>
        <v>0.85615383491722485</v>
      </c>
      <c r="C215" s="55">
        <f>(-PV(('Bonds (CP)'!C214-($A$2/100))/100, C$3, (1*C$4),1)--PV(('Bonds (CP)'!C214+($A$2/100))/100, C$3, (1*C$4),1))/(2*($A$2/10000)*-PV('Bonds (CP)'!C214/100, C$3, (1*C$4),1))</f>
        <v>2.5034336848625673</v>
      </c>
      <c r="D215" s="55">
        <f>(-PV(('Bonds (CP)'!D214-($A$2/100))/100, D$3, (1*D$4),1)--PV(('Bonds (CP)'!D214+($A$2/100))/100, D$3, (1*D$4),1))/(2*($A$2/10000)*-PV('Bonds (CP)'!D214/100, D$3, (1*D$4),1))</f>
        <v>4.0022793331543385</v>
      </c>
      <c r="E215" s="55">
        <f>(-PV(('Bonds (CP)'!E214-($A$2/100))/100, E$3, (1*E$4),1)--PV(('Bonds (CP)'!E214+($A$2/100))/100, E$3, (1*E$4),1))/(2*($A$2/10000)*-PV('Bonds (CP)'!E214/100, E$3, (1*E$4),1))</f>
        <v>6.5564719015885311</v>
      </c>
      <c r="F215" s="55">
        <f>(-PV(('Bonds (CP)'!F214-($A$2/100))/100, F$3, (1*F$4),1)--PV(('Bonds (CP)'!F214+($A$2/100))/100, F$3, (1*F$4),1))/(2*($A$2/10000)*-PV('Bonds (CP)'!F214/100, F$3, (1*F$4),1))</f>
        <v>7.1021987875783905</v>
      </c>
      <c r="G215" s="17"/>
      <c r="H215" s="24">
        <v>45503</v>
      </c>
      <c r="I215" s="55">
        <f>DURATION($H215,$H215+365,I$4,'Bonds (CP)'!B214/100,1,0)</f>
        <v>1</v>
      </c>
      <c r="J215" s="55">
        <f>DURATION($H215,$H215+(365*J$3),J$4,'Bonds (CP)'!C214/100,1,0)</f>
        <v>2.9270608419269131</v>
      </c>
      <c r="K215" s="55">
        <f>DURATION($H215,$H215+(365*K$3),K$4,'Bonds (CP)'!D214/100,1,0)</f>
        <v>4.6567527810667952</v>
      </c>
      <c r="L215" s="55">
        <f>DURATION($H215,$H215+(365*L$3),L$4,'Bonds (CP)'!E214/100,1,0)</f>
        <v>7.57990032149086</v>
      </c>
      <c r="M215" s="55">
        <f>DURATION($H215,$H215+(365*M$3),M$4,'Bonds (CP)'!F214/100,1,0)</f>
        <v>8.1332924936920037</v>
      </c>
    </row>
    <row r="216" spans="1:13">
      <c r="A216" s="24">
        <v>45504</v>
      </c>
      <c r="B216" s="55">
        <f>(-PV(('Bonds (CP)'!B215-($A$2/100))/100, B$3, (1*B$4),1)--PV(('Bonds (CP)'!B215+($A$2/100))/100, B$3, (1*B$4),1))/(2*($A$2/10000)*-PV('Bonds (CP)'!B215/100, B$3, (1*B$4),1))</f>
        <v>0.85308604477050531</v>
      </c>
      <c r="C216" s="55">
        <f>(-PV(('Bonds (CP)'!C215-($A$2/100))/100, C$3, (1*C$4),1)--PV(('Bonds (CP)'!C215+($A$2/100))/100, C$3, (1*C$4),1))/(2*($A$2/10000)*-PV('Bonds (CP)'!C215/100, C$3, (1*C$4),1))</f>
        <v>2.5090166162365048</v>
      </c>
      <c r="D216" s="55">
        <f>(-PV(('Bonds (CP)'!D215-($A$2/100))/100, D$3, (1*D$4),1)--PV(('Bonds (CP)'!D215+($A$2/100))/100, D$3, (1*D$4),1))/(2*($A$2/10000)*-PV('Bonds (CP)'!D215/100, D$3, (1*D$4),1))</f>
        <v>4.0159867658566588</v>
      </c>
      <c r="E216" s="55">
        <f>(-PV(('Bonds (CP)'!E215-($A$2/100))/100, E$3, (1*E$4),1)--PV(('Bonds (CP)'!E215+($A$2/100))/100, E$3, (1*E$4),1))/(2*($A$2/10000)*-PV('Bonds (CP)'!E215/100, E$3, (1*E$4),1))</f>
        <v>6.581516542677285</v>
      </c>
      <c r="F216" s="55">
        <f>(-PV(('Bonds (CP)'!F215-($A$2/100))/100, F$3, (1*F$4),1)--PV(('Bonds (CP)'!F215+($A$2/100))/100, F$3, (1*F$4),1))/(2*($A$2/10000)*-PV('Bonds (CP)'!F215/100, F$3, (1*F$4),1))</f>
        <v>7.087251308705433</v>
      </c>
      <c r="G216" s="17"/>
      <c r="H216" s="24">
        <v>45504</v>
      </c>
      <c r="I216" s="55">
        <f>DURATION($H216,$H216+365,I$4,'Bonds (CP)'!B215/100,1,0)</f>
        <v>1</v>
      </c>
      <c r="J216" s="55">
        <f>DURATION($H216,$H216+(365*J$3),J$4,'Bonds (CP)'!C215/100,1,0)</f>
        <v>2.9273144264212174</v>
      </c>
      <c r="K216" s="55">
        <f>DURATION($H216,$H216+(365*K$3),K$4,'Bonds (CP)'!D215/100,1,0)</f>
        <v>4.6622290829132433</v>
      </c>
      <c r="L216" s="55">
        <f>DURATION($H216,$H216+(365*L$3),L$4,'Bonds (CP)'!E215/100,1,0)</f>
        <v>7.5970009259404545</v>
      </c>
      <c r="M216" s="55">
        <f>DURATION($H216,$H216+(365*M$3),M$4,'Bonds (CP)'!F215/100,1,0)</f>
        <v>8.1183552083178441</v>
      </c>
    </row>
    <row r="217" spans="1:13">
      <c r="A217" s="24">
        <v>45505</v>
      </c>
      <c r="B217" s="55">
        <f>(-PV(('Bonds (CP)'!B216-($A$2/100))/100, B$3, (1*B$4),1)--PV(('Bonds (CP)'!B216+($A$2/100))/100, B$3, (1*B$4),1))/(2*($A$2/10000)*-PV('Bonds (CP)'!B216/100, B$3, (1*B$4),1))</f>
        <v>0.85505566576142955</v>
      </c>
      <c r="C217" s="55">
        <f>(-PV(('Bonds (CP)'!C216-($A$2/100))/100, C$3, (1*C$4),1)--PV(('Bonds (CP)'!C216+($A$2/100))/100, C$3, (1*C$4),1))/(2*($A$2/10000)*-PV('Bonds (CP)'!C216/100, C$3, (1*C$4),1))</f>
        <v>2.5087928455301021</v>
      </c>
      <c r="D217" s="55">
        <f>(-PV(('Bonds (CP)'!D216-($A$2/100))/100, D$3, (1*D$4),1)--PV(('Bonds (CP)'!D216+($A$2/100))/100, D$3, (1*D$4),1))/(2*($A$2/10000)*-PV('Bonds (CP)'!D216/100, D$3, (1*D$4),1))</f>
        <v>4.0180694287122396</v>
      </c>
      <c r="E217" s="55">
        <f>(-PV(('Bonds (CP)'!E216-($A$2/100))/100, E$3, (1*E$4),1)--PV(('Bonds (CP)'!E216+($A$2/100))/100, E$3, (1*E$4),1))/(2*($A$2/10000)*-PV('Bonds (CP)'!E216/100, E$3, (1*E$4),1))</f>
        <v>6.6177478715951521</v>
      </c>
      <c r="F217" s="55">
        <f>(-PV(('Bonds (CP)'!F216-($A$2/100))/100, F$3, (1*F$4),1)--PV(('Bonds (CP)'!F216+($A$2/100))/100, F$3, (1*F$4),1))/(2*($A$2/10000)*-PV('Bonds (CP)'!F216/100, F$3, (1*F$4),1))</f>
        <v>7.3220063982297567</v>
      </c>
      <c r="G217" s="17"/>
      <c r="H217" s="24">
        <v>45505</v>
      </c>
      <c r="I217" s="55">
        <f>DURATION($H217,$H217+365,I$4,'Bonds (CP)'!B216/100,1,0)</f>
        <v>1</v>
      </c>
      <c r="J217" s="55">
        <f>DURATION($H217,$H217+(365*J$3),J$4,'Bonds (CP)'!C216/100,1,0)</f>
        <v>2.9273042901651967</v>
      </c>
      <c r="K217" s="55">
        <f>DURATION($H217,$H217+(365*K$3),K$4,'Bonds (CP)'!D216/100,1,0)</f>
        <v>4.6598589788450502</v>
      </c>
      <c r="L217" s="55">
        <f>DURATION($H217,$H217+(365*L$3),L$4,'Bonds (CP)'!E216/100,1,0)</f>
        <v>7.6243842194510609</v>
      </c>
      <c r="M217" s="55">
        <f>DURATION($H217,$H217+(365*M$3),M$4,'Bonds (CP)'!F216/100,1,0)</f>
        <v>8.3554790522885494</v>
      </c>
    </row>
    <row r="218" spans="1:13">
      <c r="A218" s="24">
        <v>45506</v>
      </c>
      <c r="B218" s="55">
        <f>(-PV(('Bonds (CP)'!B217-($A$2/100))/100, B$3, (1*B$4),1)--PV(('Bonds (CP)'!B217+($A$2/100))/100, B$3, (1*B$4),1))/(2*($A$2/10000)*-PV('Bonds (CP)'!B217/100, B$3, (1*B$4),1))</f>
        <v>0.85527507414279402</v>
      </c>
      <c r="C218" s="55">
        <f>(-PV(('Bonds (CP)'!C217-($A$2/100))/100, C$3, (1*C$4),1)--PV(('Bonds (CP)'!C217+($A$2/100))/100, C$3, (1*C$4),1))/(2*($A$2/10000)*-PV('Bonds (CP)'!C217/100, C$3, (1*C$4),1))</f>
        <v>2.5063338645151734</v>
      </c>
      <c r="D218" s="55">
        <f>(-PV(('Bonds (CP)'!D217-($A$2/100))/100, D$3, (1*D$4),1)--PV(('Bonds (CP)'!D217+($A$2/100))/100, D$3, (1*D$4),1))/(2*($A$2/10000)*-PV('Bonds (CP)'!D217/100, D$3, (1*D$4),1))</f>
        <v>4.013073598595871</v>
      </c>
      <c r="E218" s="55">
        <f>(-PV(('Bonds (CP)'!E217-($A$2/100))/100, E$3, (1*E$4),1)--PV(('Bonds (CP)'!E217+($A$2/100))/100, E$3, (1*E$4),1))/(2*($A$2/10000)*-PV('Bonds (CP)'!E217/100, E$3, (1*E$4),1))</f>
        <v>6.6135640066394537</v>
      </c>
      <c r="F218" s="55">
        <f>(-PV(('Bonds (CP)'!F217-($A$2/100))/100, F$3, (1*F$4),1)--PV(('Bonds (CP)'!F217+($A$2/100))/100, F$3, (1*F$4),1))/(2*($A$2/10000)*-PV('Bonds (CP)'!F217/100, F$3, (1*F$4),1))</f>
        <v>7.3640685580023204</v>
      </c>
      <c r="G218" s="17"/>
      <c r="H218" s="24">
        <v>45506</v>
      </c>
      <c r="I218" s="55">
        <f>DURATION($H218,$H218+365,I$4,'Bonds (CP)'!B217/100,1,0)</f>
        <v>1</v>
      </c>
      <c r="J218" s="55">
        <f>DURATION($H218,$H218+(365*J$3),J$4,'Bonds (CP)'!C217/100,1,0)</f>
        <v>2.9271927521619134</v>
      </c>
      <c r="K218" s="55">
        <f>DURATION($H218,$H218+(365*K$3),K$4,'Bonds (CP)'!D217/100,1,0)</f>
        <v>4.6588800342950005</v>
      </c>
      <c r="L218" s="55">
        <f>DURATION($H218,$H218+(365*L$3),L$4,'Bonds (CP)'!E217/100,1,0)</f>
        <v>7.6187731490269242</v>
      </c>
      <c r="M218" s="55">
        <f>DURATION($H218,$H218+(365*M$3),M$4,'Bonds (CP)'!F217/100,1,0)</f>
        <v>8.3974112623886832</v>
      </c>
    </row>
    <row r="219" spans="1:13">
      <c r="A219" s="24">
        <v>45509</v>
      </c>
      <c r="B219" s="55">
        <f>(-PV(('Bonds (CP)'!B218-($A$2/100))/100, B$3, (1*B$4),1)--PV(('Bonds (CP)'!B218+($A$2/100))/100, B$3, (1*B$4),1))/(2*($A$2/10000)*-PV('Bonds (CP)'!B218/100, B$3, (1*B$4),1))</f>
        <v>0.85454415042184728</v>
      </c>
      <c r="C219" s="55">
        <f>(-PV(('Bonds (CP)'!C218-($A$2/100))/100, C$3, (1*C$4),1)--PV(('Bonds (CP)'!C218+($A$2/100))/100, C$3, (1*C$4),1))/(2*($A$2/10000)*-PV('Bonds (CP)'!C218/100, C$3, (1*C$4),1))</f>
        <v>2.5081217605440469</v>
      </c>
      <c r="D219" s="55">
        <f>(-PV(('Bonds (CP)'!D218-($A$2/100))/100, D$3, (1*D$4),1)--PV(('Bonds (CP)'!D218+($A$2/100))/100, D$3, (1*D$4),1))/(2*($A$2/10000)*-PV('Bonds (CP)'!D218/100, D$3, (1*D$4),1))</f>
        <v>4.0147379000363825</v>
      </c>
      <c r="E219" s="55">
        <f>(-PV(('Bonds (CP)'!E218-($A$2/100))/100, E$3, (1*E$4),1)--PV(('Bonds (CP)'!E218+($A$2/100))/100, E$3, (1*E$4),1))/(2*($A$2/10000)*-PV('Bonds (CP)'!E218/100, E$3, (1*E$4),1))</f>
        <v>6.5996240377409165</v>
      </c>
      <c r="F219" s="55">
        <f>(-PV(('Bonds (CP)'!F218-($A$2/100))/100, F$3, (1*F$4),1)--PV(('Bonds (CP)'!F218+($A$2/100))/100, F$3, (1*F$4),1))/(2*($A$2/10000)*-PV('Bonds (CP)'!F218/100, F$3, (1*F$4),1))</f>
        <v>7.2184658926339083</v>
      </c>
      <c r="G219" s="17"/>
      <c r="H219" s="24">
        <v>45509</v>
      </c>
      <c r="I219" s="55">
        <f>DURATION($H219,$H219+365,I$4,'Bonds (CP)'!B218/100,1,0)</f>
        <v>1</v>
      </c>
      <c r="J219" s="55">
        <f>DURATION($H219,$H219+(365*J$3),J$4,'Bonds (CP)'!C218/100,1,0)</f>
        <v>2.9272738778343168</v>
      </c>
      <c r="K219" s="55">
        <f>DURATION($H219,$H219+(365*K$3),K$4,'Bonds (CP)'!D218/100,1,0)</f>
        <v>4.6592065501551465</v>
      </c>
      <c r="L219" s="55">
        <f>DURATION($H219,$H219+(365*L$3),L$4,'Bonds (CP)'!E218/100,1,0)</f>
        <v>7.6093178706232631</v>
      </c>
      <c r="M219" s="55">
        <f>DURATION($H219,$H219+(365*M$3),M$4,'Bonds (CP)'!F218/100,1,0)</f>
        <v>8.2521847526761292</v>
      </c>
    </row>
    <row r="220" spans="1:13">
      <c r="A220" s="24">
        <v>45510</v>
      </c>
      <c r="B220" s="55">
        <f>(-PV(('Bonds (CP)'!B219-($A$2/100))/100, B$3, (1*B$4),1)--PV(('Bonds (CP)'!B219+($A$2/100))/100, B$3, (1*B$4),1))/(2*($A$2/10000)*-PV('Bonds (CP)'!B219/100, B$3, (1*B$4),1))</f>
        <v>0.85571422890654747</v>
      </c>
      <c r="C220" s="55">
        <f>(-PV(('Bonds (CP)'!C219-($A$2/100))/100, C$3, (1*C$4),1)--PV(('Bonds (CP)'!C219+($A$2/100))/100, C$3, (1*C$4),1))/(2*($A$2/10000)*-PV('Bonds (CP)'!C219/100, C$3, (1*C$4),1))</f>
        <v>2.5063338645151734</v>
      </c>
      <c r="D220" s="55">
        <f>(-PV(('Bonds (CP)'!D219-($A$2/100))/100, D$3, (1*D$4),1)--PV(('Bonds (CP)'!D219+($A$2/100))/100, D$3, (1*D$4),1))/(2*($A$2/10000)*-PV('Bonds (CP)'!D219/100, D$3, (1*D$4),1))</f>
        <v>4.0126576754491161</v>
      </c>
      <c r="E220" s="55">
        <f>(-PV(('Bonds (CP)'!E219-($A$2/100))/100, E$3, (1*E$4),1)--PV(('Bonds (CP)'!E219+($A$2/100))/100, E$3, (1*E$4),1))/(2*($A$2/10000)*-PV('Bonds (CP)'!E219/100, E$3, (1*E$4),1))</f>
        <v>6.6233276980527931</v>
      </c>
      <c r="F220" s="55">
        <f>(-PV(('Bonds (CP)'!F219-($A$2/100))/100, F$3, (1*F$4),1)--PV(('Bonds (CP)'!F219+($A$2/100))/100, F$3, (1*F$4),1))/(2*($A$2/10000)*-PV('Bonds (CP)'!F219/100, F$3, (1*F$4),1))</f>
        <v>7.4493161134435253</v>
      </c>
      <c r="G220" s="17"/>
      <c r="H220" s="24">
        <v>45510</v>
      </c>
      <c r="I220" s="55">
        <f>DURATION($H220,$H220+365,I$4,'Bonds (CP)'!B219/100,1,0)</f>
        <v>1</v>
      </c>
      <c r="J220" s="55">
        <f>DURATION($H220,$H220+(365*J$3),J$4,'Bonds (CP)'!C219/100,1,0)</f>
        <v>2.9271927521619134</v>
      </c>
      <c r="K220" s="55">
        <f>DURATION($H220,$H220+(365*K$3),K$4,'Bonds (CP)'!D219/100,1,0)</f>
        <v>4.6587983739209706</v>
      </c>
      <c r="L220" s="55">
        <f>DURATION($H220,$H220+(365*L$3),L$4,'Bonds (CP)'!E219/100,1,0)</f>
        <v>7.6253817935498764</v>
      </c>
      <c r="M220" s="55">
        <f>DURATION($H220,$H220+(365*M$3),M$4,'Bonds (CP)'!F219/100,1,0)</f>
        <v>8.4823420363234181</v>
      </c>
    </row>
    <row r="221" spans="1:13">
      <c r="A221" s="24">
        <v>45511</v>
      </c>
      <c r="B221" s="55">
        <f>(-PV(('Bonds (CP)'!B220-($A$2/100))/100, B$3, (1*B$4),1)--PV(('Bonds (CP)'!B220+($A$2/100))/100, B$3, (1*B$4),1))/(2*($A$2/10000)*-PV('Bonds (CP)'!B220/100, B$3, (1*B$4),1))</f>
        <v>0.85483636993147705</v>
      </c>
      <c r="C221" s="55">
        <f>(-PV(('Bonds (CP)'!C220-($A$2/100))/100, C$3, (1*C$4),1)--PV(('Bonds (CP)'!C220+($A$2/100))/100, C$3, (1*C$4),1))/(2*($A$2/10000)*-PV('Bonds (CP)'!C220/100, C$3, (1*C$4),1))</f>
        <v>2.5083454176935911</v>
      </c>
      <c r="D221" s="55">
        <f>(-PV(('Bonds (CP)'!D220-($A$2/100))/100, D$3, (1*D$4),1)--PV(('Bonds (CP)'!D220+($A$2/100))/100, D$3, (1*D$4),1))/(2*($A$2/10000)*-PV('Bonds (CP)'!D220/100, D$3, (1*D$4),1))</f>
        <v>4.0197366579807179</v>
      </c>
      <c r="E221" s="55">
        <f>(-PV(('Bonds (CP)'!E220-($A$2/100))/100, E$3, (1*E$4),1)--PV(('Bonds (CP)'!E220+($A$2/100))/100, E$3, (1*E$4),1))/(2*($A$2/10000)*-PV('Bonds (CP)'!E220/100, E$3, (1*E$4),1))</f>
        <v>6.662428979371267</v>
      </c>
      <c r="F221" s="55">
        <f>(-PV(('Bonds (CP)'!F220-($A$2/100))/100, F$3, (1*F$4),1)--PV(('Bonds (CP)'!F220+($A$2/100))/100, F$3, (1*F$4),1))/(2*($A$2/10000)*-PV('Bonds (CP)'!F220/100, F$3, (1*F$4),1))</f>
        <v>7.635531999833904</v>
      </c>
      <c r="G221" s="17"/>
      <c r="H221" s="24">
        <v>45511</v>
      </c>
      <c r="I221" s="55">
        <f>DURATION($H221,$H221+365,I$4,'Bonds (CP)'!B220/100,1,0)</f>
        <v>1</v>
      </c>
      <c r="J221" s="55">
        <f>DURATION($H221,$H221+(365*J$3),J$4,'Bonds (CP)'!C220/100,1,0)</f>
        <v>2.9272840158717246</v>
      </c>
      <c r="K221" s="55">
        <f>DURATION($H221,$H221+(365*K$3),K$4,'Bonds (CP)'!D220/100,1,0)</f>
        <v>4.6601848916887887</v>
      </c>
      <c r="L221" s="55">
        <f>DURATION($H221,$H221+(365*L$3),L$4,'Bonds (CP)'!E220/100,1,0)</f>
        <v>7.651732777219892</v>
      </c>
      <c r="M221" s="55">
        <f>DURATION($H221,$H221+(365*M$3),M$4,'Bonds (CP)'!F220/100,1,0)</f>
        <v>8.6648371951129395</v>
      </c>
    </row>
    <row r="222" spans="1:13">
      <c r="A222" s="24">
        <v>45512</v>
      </c>
      <c r="B222" s="55">
        <f>(-PV(('Bonds (CP)'!B221-($A$2/100))/100, B$3, (1*B$4),1)--PV(('Bonds (CP)'!B221+($A$2/100))/100, B$3, (1*B$4),1))/(2*($A$2/10000)*-PV('Bonds (CP)'!B221/100, B$3, (1*B$4),1))</f>
        <v>0.85615383491722485</v>
      </c>
      <c r="C222" s="55">
        <f>(-PV(('Bonds (CP)'!C221-($A$2/100))/100, C$3, (1*C$4),1)--PV(('Bonds (CP)'!C221+($A$2/100))/100, C$3, (1*C$4),1))/(2*($A$2/10000)*-PV('Bonds (CP)'!C221/100, C$3, (1*C$4),1))</f>
        <v>2.5119290852914502</v>
      </c>
      <c r="D222" s="55">
        <f>(-PV(('Bonds (CP)'!D221-($A$2/100))/100, D$3, (1*D$4),1)--PV(('Bonds (CP)'!D221+($A$2/100))/100, D$3, (1*D$4),1))/(2*($A$2/10000)*-PV('Bonds (CP)'!D221/100, D$3, (1*D$4),1))</f>
        <v>4.0255796686993683</v>
      </c>
      <c r="E222" s="55">
        <f>(-PV(('Bonds (CP)'!E221-($A$2/100))/100, E$3, (1*E$4),1)--PV(('Bonds (CP)'!E221+($A$2/100))/100, E$3, (1*E$4),1))/(2*($A$2/10000)*-PV('Bonds (CP)'!E221/100, E$3, (1*E$4),1))</f>
        <v>6.6918030906409847</v>
      </c>
      <c r="F222" s="55">
        <f>(-PV(('Bonds (CP)'!F221-($A$2/100))/100, F$3, (1*F$4),1)--PV(('Bonds (CP)'!F221+($A$2/100))/100, F$3, (1*F$4),1))/(2*($A$2/10000)*-PV('Bonds (CP)'!F221/100, F$3, (1*F$4),1))</f>
        <v>7.8636747977426866</v>
      </c>
      <c r="G222" s="17"/>
      <c r="H222" s="24">
        <v>45512</v>
      </c>
      <c r="I222" s="55">
        <f>DURATION($H222,$H222+365,I$4,'Bonds (CP)'!B221/100,1,0)</f>
        <v>1</v>
      </c>
      <c r="J222" s="55">
        <f>DURATION($H222,$H222+(365*J$3),J$4,'Bonds (CP)'!C221/100,1,0)</f>
        <v>2.9274461437018067</v>
      </c>
      <c r="K222" s="55">
        <f>DURATION($H222,$H222+(365*K$3),K$4,'Bonds (CP)'!D221/100,1,0)</f>
        <v>4.6613240038835695</v>
      </c>
      <c r="L222" s="55">
        <f>DURATION($H222,$H222+(365*L$3),L$4,'Bonds (CP)'!E221/100,1,0)</f>
        <v>7.6714071728355293</v>
      </c>
      <c r="M222" s="55">
        <f>DURATION($H222,$H222+(365*M$3),M$4,'Bonds (CP)'!F221/100,1,0)</f>
        <v>8.8913494788826508</v>
      </c>
    </row>
    <row r="223" spans="1:13">
      <c r="A223" s="24">
        <v>45513</v>
      </c>
      <c r="B223" s="55">
        <f>(-PV(('Bonds (CP)'!B222-($A$2/100))/100, B$3, (1*B$4),1)--PV(('Bonds (CP)'!B222+($A$2/100))/100, B$3, (1*B$4),1))/(2*($A$2/10000)*-PV('Bonds (CP)'!B222/100, B$3, (1*B$4),1))</f>
        <v>0.85549459516224735</v>
      </c>
      <c r="C223" s="55">
        <f>(-PV(('Bonds (CP)'!C222-($A$2/100))/100, C$3, (1*C$4),1)--PV(('Bonds (CP)'!C222+($A$2/100))/100, C$3, (1*C$4),1))/(2*($A$2/10000)*-PV('Bonds (CP)'!C222/100, C$3, (1*C$4),1))</f>
        <v>2.5126021047170672</v>
      </c>
      <c r="D223" s="55">
        <f>(-PV(('Bonds (CP)'!D222-($A$2/100))/100, D$3, (1*D$4),1)--PV(('Bonds (CP)'!D222+($A$2/100))/100, D$3, (1*D$4),1))/(2*($A$2/10000)*-PV('Bonds (CP)'!D222/100, D$3, (1*D$4),1))</f>
        <v>4.028505680340503</v>
      </c>
      <c r="E223" s="55">
        <f>(-PV(('Bonds (CP)'!E222-($A$2/100))/100, E$3, (1*E$4),1)--PV(('Bonds (CP)'!E222+($A$2/100))/100, E$3, (1*E$4),1))/(2*($A$2/10000)*-PV('Bonds (CP)'!E222/100, E$3, (1*E$4),1))</f>
        <v>6.707205750343733</v>
      </c>
      <c r="F223" s="55">
        <f>(-PV(('Bonds (CP)'!F222-($A$2/100))/100, F$3, (1*F$4),1)--PV(('Bonds (CP)'!F222+($A$2/100))/100, F$3, (1*F$4),1))/(2*($A$2/10000)*-PV('Bonds (CP)'!F222/100, F$3, (1*F$4),1))</f>
        <v>7.9459007777719579</v>
      </c>
      <c r="G223" s="17"/>
      <c r="H223" s="24">
        <v>45513</v>
      </c>
      <c r="I223" s="55">
        <f>DURATION($H223,$H223+365,I$4,'Bonds (CP)'!B222/100,1,0)</f>
        <v>1</v>
      </c>
      <c r="J223" s="55">
        <f>DURATION($H223,$H223+(365*J$3),J$4,'Bonds (CP)'!C222/100,1,0)</f>
        <v>2.9274765257399422</v>
      </c>
      <c r="K223" s="55">
        <f>DURATION($H223,$H223+(365*K$3),K$4,'Bonds (CP)'!D222/100,1,0)</f>
        <v>4.6618926367766633</v>
      </c>
      <c r="L223" s="55">
        <f>DURATION($H223,$H223+(365*L$3),L$4,'Bonds (CP)'!E222/100,1,0)</f>
        <v>7.6816820307344278</v>
      </c>
      <c r="M223" s="55">
        <f>DURATION($H223,$H223+(365*M$3),M$4,'Bonds (CP)'!F222/100,1,0)</f>
        <v>8.9728580532295883</v>
      </c>
    </row>
    <row r="224" spans="1:13">
      <c r="A224" s="24">
        <v>45516</v>
      </c>
      <c r="B224" s="55">
        <f>(-PV(('Bonds (CP)'!B223-($A$2/100))/100, B$3, (1*B$4),1)--PV(('Bonds (CP)'!B223+($A$2/100))/100, B$3, (1*B$4),1))/(2*($A$2/10000)*-PV('Bonds (CP)'!B223/100, B$3, (1*B$4),1))</f>
        <v>0.85571422890654747</v>
      </c>
      <c r="C224" s="55">
        <f>(-PV(('Bonds (CP)'!C223-($A$2/100))/100, C$3, (1*C$4),1)--PV(('Bonds (CP)'!C223+($A$2/100))/100, C$3, (1*C$4),1))/(2*($A$2/10000)*-PV('Bonds (CP)'!C223/100, C$3, (1*C$4),1))</f>
        <v>2.5137245644457629</v>
      </c>
      <c r="D224" s="55">
        <f>(-PV(('Bonds (CP)'!D223-($A$2/100))/100, D$3, (1*D$4),1)--PV(('Bonds (CP)'!D223+($A$2/100))/100, D$3, (1*D$4),1))/(2*($A$2/10000)*-PV('Bonds (CP)'!D223/100, D$3, (1*D$4),1))</f>
        <v>4.0293422365613178</v>
      </c>
      <c r="E224" s="55">
        <f>(-PV(('Bonds (CP)'!E223-($A$2/100))/100, E$3, (1*E$4),1)--PV(('Bonds (CP)'!E223+($A$2/100))/100, E$3, (1*E$4),1))/(2*($A$2/10000)*-PV('Bonds (CP)'!E223/100, E$3, (1*E$4),1))</f>
        <v>6.6946027496444627</v>
      </c>
      <c r="F224" s="55">
        <f>(-PV(('Bonds (CP)'!F223-($A$2/100))/100, F$3, (1*F$4),1)--PV(('Bonds (CP)'!F223+($A$2/100))/100, F$3, (1*F$4),1))/(2*($A$2/10000)*-PV('Bonds (CP)'!F223/100, F$3, (1*F$4),1))</f>
        <v>7.7999401543511819</v>
      </c>
      <c r="G224" s="17"/>
      <c r="H224" s="24">
        <v>45516</v>
      </c>
      <c r="I224" s="55">
        <f>DURATION($H224,$H224+365,I$4,'Bonds (CP)'!B223/100,1,0)</f>
        <v>1</v>
      </c>
      <c r="J224" s="55">
        <f>DURATION($H224,$H224+(365*J$3),J$4,'Bonds (CP)'!C223/100,1,0)</f>
        <v>2.9275271505858709</v>
      </c>
      <c r="K224" s="55">
        <f>DURATION($H224,$H224+(365*K$3),K$4,'Bonds (CP)'!D223/100,1,0)</f>
        <v>4.6620549902803798</v>
      </c>
      <c r="L224" s="55">
        <f>DURATION($H224,$H224+(365*L$3),L$4,'Bonds (CP)'!E223/100,1,0)</f>
        <v>7.6732769101997951</v>
      </c>
      <c r="M224" s="55">
        <f>DURATION($H224,$H224+(365*M$3),M$4,'Bonds (CP)'!F223/100,1,0)</f>
        <v>8.8281234488823443</v>
      </c>
    </row>
    <row r="225" spans="1:13">
      <c r="A225" s="24">
        <v>45517</v>
      </c>
      <c r="B225" s="55">
        <f>(-PV(('Bonds (CP)'!B224-($A$2/100))/100, B$3, (1*B$4),1)--PV(('Bonds (CP)'!B224+($A$2/100))/100, B$3, (1*B$4),1))/(2*($A$2/10000)*-PV('Bonds (CP)'!B224/100, B$3, (1*B$4),1))</f>
        <v>0.85512878937856107</v>
      </c>
      <c r="C225" s="55">
        <f>(-PV(('Bonds (CP)'!C224-($A$2/100))/100, C$3, (1*C$4),1)--PV(('Bonds (CP)'!C224+($A$2/100))/100, C$3, (1*C$4),1))/(2*($A$2/10000)*-PV('Bonds (CP)'!C224/100, C$3, (1*C$4),1))</f>
        <v>2.5134999963857645</v>
      </c>
      <c r="D225" s="55">
        <f>(-PV(('Bonds (CP)'!D224-($A$2/100))/100, D$3, (1*D$4),1)--PV(('Bonds (CP)'!D224+($A$2/100))/100, D$3, (1*D$4),1))/(2*($A$2/10000)*-PV('Bonds (CP)'!D224/100, D$3, (1*D$4),1))</f>
        <v>4.0293422365613178</v>
      </c>
      <c r="E225" s="55">
        <f>(-PV(('Bonds (CP)'!E224-($A$2/100))/100, E$3, (1*E$4),1)--PV(('Bonds (CP)'!E224+($A$2/100))/100, E$3, (1*E$4),1))/(2*($A$2/10000)*-PV('Bonds (CP)'!E224/100, E$3, (1*E$4),1))</f>
        <v>6.6960027168576275</v>
      </c>
      <c r="F225" s="55">
        <f>(-PV(('Bonds (CP)'!F224-($A$2/100))/100, F$3, (1*F$4),1)--PV(('Bonds (CP)'!F224+($A$2/100))/100, F$3, (1*F$4),1))/(2*($A$2/10000)*-PV('Bonds (CP)'!F224/100, F$3, (1*F$4),1))</f>
        <v>7.8346099453475775</v>
      </c>
      <c r="G225" s="17"/>
      <c r="H225" s="24">
        <v>45517</v>
      </c>
      <c r="I225" s="55">
        <f>DURATION($H225,$H225+365,I$4,'Bonds (CP)'!B224/100,1,0)</f>
        <v>1</v>
      </c>
      <c r="J225" s="55">
        <f>DURATION($H225,$H225+(365*J$3),J$4,'Bonds (CP)'!C224/100,1,0)</f>
        <v>2.9275170268052197</v>
      </c>
      <c r="K225" s="55">
        <f>DURATION($H225,$H225+(365*K$3),K$4,'Bonds (CP)'!D224/100,1,0)</f>
        <v>4.6620549902803798</v>
      </c>
      <c r="L225" s="55">
        <f>DURATION($H225,$H225+(365*L$3),L$4,'Bonds (CP)'!E224/100,1,0)</f>
        <v>7.6742115157517645</v>
      </c>
      <c r="M225" s="55">
        <f>DURATION($H225,$H225+(365*M$3),M$4,'Bonds (CP)'!F224/100,1,0)</f>
        <v>8.8625216981004478</v>
      </c>
    </row>
    <row r="226" spans="1:13">
      <c r="A226" s="24">
        <v>45518</v>
      </c>
      <c r="B226" s="55">
        <f>(-PV(('Bonds (CP)'!B225-($A$2/100))/100, B$3, (1*B$4),1)--PV(('Bonds (CP)'!B225+($A$2/100))/100, B$3, (1*B$4),1))/(2*($A$2/10000)*-PV('Bonds (CP)'!B225/100, B$3, (1*B$4),1))</f>
        <v>0.85498255465001249</v>
      </c>
      <c r="C226" s="55">
        <f>(-PV(('Bonds (CP)'!C225-($A$2/100))/100, C$3, (1*C$4),1)--PV(('Bonds (CP)'!C225+($A$2/100))/100, C$3, (1*C$4),1))/(2*($A$2/10000)*-PV('Bonds (CP)'!C225/100, C$3, (1*C$4),1))</f>
        <v>2.5200279651532957</v>
      </c>
      <c r="D226" s="55">
        <f>(-PV(('Bonds (CP)'!D225-($A$2/100))/100, D$3, (1*D$4),1)--PV(('Bonds (CP)'!D225+($A$2/100))/100, D$3, (1*D$4),1))/(2*($A$2/10000)*-PV('Bonds (CP)'!D225/100, D$3, (1*D$4),1))</f>
        <v>4.0415000074216962</v>
      </c>
      <c r="E226" s="55">
        <f>(-PV(('Bonds (CP)'!E225-($A$2/100))/100, E$3, (1*E$4),1)--PV(('Bonds (CP)'!E225+($A$2/100))/100, E$3, (1*E$4),1))/(2*($A$2/10000)*-PV('Bonds (CP)'!E225/100, E$3, (1*E$4),1))</f>
        <v>6.6778103224494458</v>
      </c>
      <c r="F226" s="55">
        <f>(-PV(('Bonds (CP)'!F225-($A$2/100))/100, F$3, (1*F$4),1)--PV(('Bonds (CP)'!F225+($A$2/100))/100, F$3, (1*F$4),1))/(2*($A$2/10000)*-PV('Bonds (CP)'!F225/100, F$3, (1*F$4),1))</f>
        <v>7.5196955754544934</v>
      </c>
      <c r="G226" s="17"/>
      <c r="H226" s="24">
        <v>45518</v>
      </c>
      <c r="I226" s="55">
        <f>DURATION($H226,$H226+365,I$4,'Bonds (CP)'!B225/100,1,0)</f>
        <v>1</v>
      </c>
      <c r="J226" s="55">
        <f>DURATION($H226,$H226+(365*J$3),J$4,'Bonds (CP)'!C225/100,1,0)</f>
        <v>2.9278103750714179</v>
      </c>
      <c r="K226" s="55">
        <f>DURATION($H226,$H226+(365*K$3),K$4,'Bonds (CP)'!D225/100,1,0)</f>
        <v>4.6644034712214362</v>
      </c>
      <c r="L226" s="55">
        <f>DURATION($H226,$H226+(365*L$3),L$4,'Bonds (CP)'!E225/100,1,0)</f>
        <v>7.6620479891013291</v>
      </c>
      <c r="M226" s="55">
        <f>DURATION($H226,$H226+(365*M$3),M$4,'Bonds (CP)'!F225/100,1,0)</f>
        <v>8.5496279802269211</v>
      </c>
    </row>
    <row r="227" spans="1:13">
      <c r="A227" s="24">
        <v>45519</v>
      </c>
      <c r="B227" s="55">
        <f>(-PV(('Bonds (CP)'!B226-($A$2/100))/100, B$3, (1*B$4),1)--PV(('Bonds (CP)'!B226+($A$2/100))/100, B$3, (1*B$4),1))/(2*($A$2/10000)*-PV('Bonds (CP)'!B226/100, B$3, (1*B$4),1))</f>
        <v>0.85250419491872154</v>
      </c>
      <c r="C227" s="55">
        <f>(-PV(('Bonds (CP)'!C226-($A$2/100))/100, C$3, (1*C$4),1)--PV(('Bonds (CP)'!C226+($A$2/100))/100, C$3, (1*C$4),1))/(2*($A$2/10000)*-PV('Bonds (CP)'!C226/100, C$3, (1*C$4),1))</f>
        <v>2.5143984971252049</v>
      </c>
      <c r="D227" s="55">
        <f>(-PV(('Bonds (CP)'!D226-($A$2/100))/100, D$3, (1*D$4),1)--PV(('Bonds (CP)'!D226+($A$2/100))/100, D$3, (1*D$4),1))/(2*($A$2/10000)*-PV('Bonds (CP)'!D226/100, D$3, (1*D$4),1))</f>
        <v>4.0276693699576338</v>
      </c>
      <c r="E227" s="55">
        <f>(-PV(('Bonds (CP)'!E226-($A$2/100))/100, E$3, (1*E$4),1)--PV(('Bonds (CP)'!E226+($A$2/100))/100, E$3, (1*E$4),1))/(2*($A$2/10000)*-PV('Bonds (CP)'!E226/100, E$3, (1*E$4),1))</f>
        <v>6.6247228934407403</v>
      </c>
      <c r="F227" s="55">
        <f>(-PV(('Bonds (CP)'!F226-($A$2/100))/100, F$3, (1*F$4),1)--PV(('Bonds (CP)'!F226+($A$2/100))/100, F$3, (1*F$4),1))/(2*($A$2/10000)*-PV('Bonds (CP)'!F226/100, F$3, (1*F$4),1))</f>
        <v>7.2287170101178271</v>
      </c>
      <c r="G227" s="17"/>
      <c r="H227" s="24">
        <v>45519</v>
      </c>
      <c r="I227" s="55">
        <f>DURATION($H227,$H227+365,I$4,'Bonds (CP)'!B226/100,1,0)</f>
        <v>1</v>
      </c>
      <c r="J227" s="55">
        <f>DURATION($H227,$H227+(365*J$3),J$4,'Bonds (CP)'!C226/100,1,0)</f>
        <v>2.9275575183618625</v>
      </c>
      <c r="K227" s="55">
        <f>DURATION($H227,$H227+(365*K$3),K$4,'Bonds (CP)'!D226/100,1,0)</f>
        <v>4.6617302330350174</v>
      </c>
      <c r="L227" s="55">
        <f>DURATION($H227,$H227+(365*L$3),L$4,'Bonds (CP)'!E226/100,1,0)</f>
        <v>7.6263252072580636</v>
      </c>
      <c r="M227" s="55">
        <f>DURATION($H227,$H227+(365*M$3),M$4,'Bonds (CP)'!F226/100,1,0)</f>
        <v>8.2596383703620262</v>
      </c>
    </row>
    <row r="228" spans="1:13">
      <c r="A228" s="24">
        <v>45520</v>
      </c>
      <c r="B228" s="55">
        <f>(-PV(('Bonds (CP)'!B227-($A$2/100))/100, B$3, (1*B$4),1)--PV(('Bonds (CP)'!B227+($A$2/100))/100, B$3, (1*B$4),1))/(2*($A$2/10000)*-PV('Bonds (CP)'!B227/100, B$3, (1*B$4),1))</f>
        <v>0.85294050785423958</v>
      </c>
      <c r="C228" s="55">
        <f>(-PV(('Bonds (CP)'!C227-($A$2/100))/100, C$3, (1*C$4),1)--PV(('Bonds (CP)'!C227+($A$2/100))/100, C$3, (1*C$4),1))/(2*($A$2/10000)*-PV('Bonds (CP)'!C227/100, C$3, (1*C$4),1))</f>
        <v>2.5067806117969682</v>
      </c>
      <c r="D228" s="55">
        <f>(-PV(('Bonds (CP)'!D227-($A$2/100))/100, D$3, (1*D$4),1)--PV(('Bonds (CP)'!D227+($A$2/100))/100, D$3, (1*D$4),1))/(2*($A$2/10000)*-PV('Bonds (CP)'!D227/100, D$3, (1*D$4),1))</f>
        <v>4.0159867658566588</v>
      </c>
      <c r="E228" s="55">
        <f>(-PV(('Bonds (CP)'!E227-($A$2/100))/100, E$3, (1*E$4),1)--PV(('Bonds (CP)'!E227+($A$2/100))/100, E$3, (1*E$4),1))/(2*($A$2/10000)*-PV('Bonds (CP)'!E227/100, E$3, (1*E$4),1))</f>
        <v>6.6261181841926566</v>
      </c>
      <c r="F228" s="55">
        <f>(-PV(('Bonds (CP)'!F227-($A$2/100))/100, F$3, (1*F$4),1)--PV(('Bonds (CP)'!F227+($A$2/100))/100, F$3, (1*F$4),1))/(2*($A$2/10000)*-PV('Bonds (CP)'!F227/100, F$3, (1*F$4),1))</f>
        <v>7.4278629199379544</v>
      </c>
      <c r="G228" s="17"/>
      <c r="H228" s="24">
        <v>45520</v>
      </c>
      <c r="I228" s="55">
        <f>DURATION($H228,$H228+365,I$4,'Bonds (CP)'!B227/100,1,0)</f>
        <v>1</v>
      </c>
      <c r="J228" s="55">
        <f>DURATION($H228,$H228+(365*J$3),J$4,'Bonds (CP)'!C227/100,1,0)</f>
        <v>2.9272130371418905</v>
      </c>
      <c r="K228" s="55">
        <f>DURATION($H228,$H228+(365*K$3),K$4,'Bonds (CP)'!D227/100,1,0)</f>
        <v>4.6594513051354651</v>
      </c>
      <c r="L228" s="55">
        <f>DURATION($H228,$H228+(365*L$3),L$4,'Bonds (CP)'!E227/100,1,0)</f>
        <v>7.6272684510367021</v>
      </c>
      <c r="M228" s="55">
        <f>DURATION($H228,$H228+(365*M$3),M$4,'Bonds (CP)'!F227/100,1,0)</f>
        <v>8.4581975416885413</v>
      </c>
    </row>
    <row r="229" spans="1:13">
      <c r="A229" s="24">
        <v>45523</v>
      </c>
      <c r="B229" s="55">
        <f>(-PV(('Bonds (CP)'!B228-($A$2/100))/100, B$3, (1*B$4),1)--PV(('Bonds (CP)'!B228+($A$2/100))/100, B$3, (1*B$4),1))/(2*($A$2/10000)*-PV('Bonds (CP)'!B228/100, B$3, (1*B$4),1))</f>
        <v>0.85315883185626673</v>
      </c>
      <c r="C229" s="55">
        <f>(-PV(('Bonds (CP)'!C228-($A$2/100))/100, C$3, (1*C$4),1)--PV(('Bonds (CP)'!C228+($A$2/100))/100, C$3, (1*C$4),1))/(2*($A$2/10000)*-PV('Bonds (CP)'!C228/100, C$3, (1*C$4),1))</f>
        <v>2.5061105475119763</v>
      </c>
      <c r="D229" s="55">
        <f>(-PV(('Bonds (CP)'!D228-($A$2/100))/100, D$3, (1*D$4),1)--PV(('Bonds (CP)'!D228+($A$2/100))/100, D$3, (1*D$4),1))/(2*($A$2/10000)*-PV('Bonds (CP)'!D228/100, D$3, (1*D$4),1))</f>
        <v>4.0139056275137674</v>
      </c>
      <c r="E229" s="55">
        <f>(-PV(('Bonds (CP)'!E228-($A$2/100))/100, E$3, (1*E$4),1)--PV(('Bonds (CP)'!E228+($A$2/100))/100, E$3, (1*E$4),1))/(2*($A$2/10000)*-PV('Bonds (CP)'!E228/100, E$3, (1*E$4),1))</f>
        <v>6.621932598101508</v>
      </c>
      <c r="F229" s="55">
        <f>(-PV(('Bonds (CP)'!F228-($A$2/100))/100, F$3, (1*F$4),1)--PV(('Bonds (CP)'!F228+($A$2/100))/100, F$3, (1*F$4),1))/(2*($A$2/10000)*-PV('Bonds (CP)'!F228/100, F$3, (1*F$4),1))</f>
        <v>7.4118350226025083</v>
      </c>
      <c r="G229" s="17"/>
      <c r="H229" s="24">
        <v>45523</v>
      </c>
      <c r="I229" s="55">
        <f>DURATION($H229,$H229+365,I$4,'Bonds (CP)'!B228/100,1,0)</f>
        <v>1</v>
      </c>
      <c r="J229" s="55">
        <f>DURATION($H229,$H229+(365*J$3),J$4,'Bonds (CP)'!C228/100,1,0)</f>
        <v>2.9271826087815578</v>
      </c>
      <c r="K229" s="55">
        <f>DURATION($H229,$H229+(365*K$3),K$4,'Bonds (CP)'!D228/100,1,0)</f>
        <v>4.6590433173520571</v>
      </c>
      <c r="L229" s="55">
        <f>DURATION($H229,$H229+(365*L$3),L$4,'Bonds (CP)'!E228/100,1,0)</f>
        <v>7.6244382100246666</v>
      </c>
      <c r="M229" s="55">
        <f>DURATION($H229,$H229+(365*M$3),M$4,'Bonds (CP)'!F228/100,1,0)</f>
        <v>8.4422312822744292</v>
      </c>
    </row>
    <row r="230" spans="1:13">
      <c r="A230" s="24">
        <v>45524</v>
      </c>
      <c r="B230" s="55">
        <f>(-PV(('Bonds (CP)'!B229-($A$2/100))/100, B$3, (1*B$4),1)--PV(('Bonds (CP)'!B229+($A$2/100))/100, B$3, (1*B$4),1))/(2*($A$2/10000)*-PV('Bonds (CP)'!B229/100, B$3, (1*B$4),1))</f>
        <v>0.85243151949391549</v>
      </c>
      <c r="C230" s="55">
        <f>(-PV(('Bonds (CP)'!C229-($A$2/100))/100, C$3, (1*C$4),1)--PV(('Bonds (CP)'!C229+($A$2/100))/100, C$3, (1*C$4),1))/(2*($A$2/10000)*-PV('Bonds (CP)'!C229/100, C$3, (1*C$4),1))</f>
        <v>2.5043253695146439</v>
      </c>
      <c r="D230" s="55">
        <f>(-PV(('Bonds (CP)'!D229-($A$2/100))/100, D$3, (1*D$4),1)--PV(('Bonds (CP)'!D229+($A$2/100))/100, D$3, (1*D$4),1))/(2*($A$2/10000)*-PV('Bonds (CP)'!D229/100, D$3, (1*D$4),1))</f>
        <v>4.013073598595871</v>
      </c>
      <c r="E230" s="55">
        <f>(-PV(('Bonds (CP)'!E229-($A$2/100))/100, E$3, (1*E$4),1)--PV(('Bonds (CP)'!E229+($A$2/100))/100, E$3, (1*E$4),1))/(2*($A$2/10000)*-PV('Bonds (CP)'!E229/100, E$3, (1*E$4),1))</f>
        <v>6.6163531541182161</v>
      </c>
      <c r="F230" s="55">
        <f>(-PV(('Bonds (CP)'!F229-($A$2/100))/100, F$3, (1*F$4),1)--PV(('Bonds (CP)'!F229+($A$2/100))/100, F$3, (1*F$4),1))/(2*($A$2/10000)*-PV('Bonds (CP)'!F229/100, F$3, (1*F$4),1))</f>
        <v>7.3482516391825996</v>
      </c>
      <c r="G230" s="17"/>
      <c r="H230" s="24">
        <v>45524</v>
      </c>
      <c r="I230" s="55">
        <f>DURATION($H230,$H230+365,I$4,'Bonds (CP)'!B229/100,1,0)</f>
        <v>1</v>
      </c>
      <c r="J230" s="55">
        <f>DURATION($H230,$H230+(365*J$3),J$4,'Bonds (CP)'!C229/100,1,0)</f>
        <v>2.9271014403728426</v>
      </c>
      <c r="K230" s="55">
        <f>DURATION($H230,$H230+(365*K$3),K$4,'Bonds (CP)'!D229/100,1,0)</f>
        <v>4.6588800342950005</v>
      </c>
      <c r="L230" s="55">
        <f>DURATION($H230,$H230+(365*L$3),L$4,'Bonds (CP)'!E229/100,1,0)</f>
        <v>7.6206621800067529</v>
      </c>
      <c r="M230" s="55">
        <f>DURATION($H230,$H230+(365*M$3),M$4,'Bonds (CP)'!F229/100,1,0)</f>
        <v>8.3788674685661597</v>
      </c>
    </row>
    <row r="231" spans="1:13">
      <c r="A231" s="24">
        <v>45525</v>
      </c>
      <c r="B231" s="55">
        <f>(-PV(('Bonds (CP)'!B230-($A$2/100))/100, B$3, (1*B$4),1)--PV(('Bonds (CP)'!B230+($A$2/100))/100, B$3, (1*B$4),1))/(2*($A$2/10000)*-PV('Bonds (CP)'!B230/100, B$3, (1*B$4),1))</f>
        <v>0.85141536315163291</v>
      </c>
      <c r="C231" s="55">
        <f>(-PV(('Bonds (CP)'!C230-($A$2/100))/100, C$3, (1*C$4),1)--PV(('Bonds (CP)'!C230+($A$2/100))/100, C$3, (1*C$4),1))/(2*($A$2/10000)*-PV('Bonds (CP)'!C230/100, C$3, (1*C$4),1))</f>
        <v>2.5058872682544231</v>
      </c>
      <c r="D231" s="55">
        <f>(-PV(('Bonds (CP)'!D230-($A$2/100))/100, D$3, (1*D$4),1)--PV(('Bonds (CP)'!D230+($A$2/100))/100, D$3, (1*D$4),1))/(2*($A$2/10000)*-PV('Bonds (CP)'!D230/100, D$3, (1*D$4),1))</f>
        <v>4.0155704162905623</v>
      </c>
      <c r="E231" s="55">
        <f>(-PV(('Bonds (CP)'!E230-($A$2/100))/100, E$3, (1*E$4),1)--PV(('Bonds (CP)'!E230+($A$2/100))/100, E$3, (1*E$4),1))/(2*($A$2/10000)*-PV('Bonds (CP)'!E230/100, E$3, (1*E$4),1))</f>
        <v>6.6135640066394537</v>
      </c>
      <c r="F231" s="55">
        <f>(-PV(('Bonds (CP)'!F230-($A$2/100))/100, F$3, (1*F$4),1)--PV(('Bonds (CP)'!F230+($A$2/100))/100, F$3, (1*F$4),1))/(2*($A$2/10000)*-PV('Bonds (CP)'!F230/100, F$3, (1*F$4),1))</f>
        <v>7.3115488718875268</v>
      </c>
      <c r="G231" s="17"/>
      <c r="H231" s="24">
        <v>45525</v>
      </c>
      <c r="I231" s="55">
        <f>DURATION($H231,$H231+365,I$4,'Bonds (CP)'!B230/100,1,0)</f>
        <v>1</v>
      </c>
      <c r="J231" s="55">
        <f>DURATION($H231,$H231+(365*J$3),J$4,'Bonds (CP)'!C230/100,1,0)</f>
        <v>2.927172464807652</v>
      </c>
      <c r="K231" s="55">
        <f>DURATION($H231,$H231+(365*K$3),K$4,'Bonds (CP)'!D230/100,1,0)</f>
        <v>4.659369732705124</v>
      </c>
      <c r="L231" s="55">
        <f>DURATION($H231,$H231+(365*L$3),L$4,'Bonds (CP)'!E230/100,1,0)</f>
        <v>7.6187731490269242</v>
      </c>
      <c r="M231" s="55">
        <f>DURATION($H231,$H231+(365*M$3),M$4,'Bonds (CP)'!F230/100,1,0)</f>
        <v>8.3422733643859956</v>
      </c>
    </row>
    <row r="232" spans="1:13">
      <c r="A232" s="24">
        <v>45526</v>
      </c>
      <c r="B232" s="55">
        <f>(-PV(('Bonds (CP)'!B231-($A$2/100))/100, B$3, (1*B$4),1)--PV(('Bonds (CP)'!B231+($A$2/100))/100, B$3, (1*B$4),1))/(2*($A$2/10000)*-PV('Bonds (CP)'!B231/100, B$3, (1*B$4),1))</f>
        <v>0.85076339821173619</v>
      </c>
      <c r="C232" s="55">
        <f>(-PV(('Bonds (CP)'!C231-($A$2/100))/100, C$3, (1*C$4),1)--PV(('Bonds (CP)'!C231+($A$2/100))/100, C$3, (1*C$4),1))/(2*($A$2/10000)*-PV('Bonds (CP)'!C231/100, C$3, (1*C$4),1))</f>
        <v>2.5023199256417823</v>
      </c>
      <c r="D232" s="55">
        <f>(-PV(('Bonds (CP)'!D231-($A$2/100))/100, D$3, (1*D$4),1)--PV(('Bonds (CP)'!D231+($A$2/100))/100, D$3, (1*D$4),1))/(2*($A$2/10000)*-PV('Bonds (CP)'!D231/100, D$3, (1*D$4),1))</f>
        <v>4.0118260117006761</v>
      </c>
      <c r="E232" s="55">
        <f>(-PV(('Bonds (CP)'!E231-($A$2/100))/100, E$3, (1*E$4),1)--PV(('Bonds (CP)'!E231+($A$2/100))/100, E$3, (1*E$4),1))/(2*($A$2/10000)*-PV('Bonds (CP)'!E231/100, E$3, (1*E$4),1))</f>
        <v>6.6247228934407403</v>
      </c>
      <c r="F232" s="55">
        <f>(-PV(('Bonds (CP)'!F231-($A$2/100))/100, F$3, (1*F$4),1)--PV(('Bonds (CP)'!F231+($A$2/100))/100, F$3, (1*F$4),1))/(2*($A$2/10000)*-PV('Bonds (CP)'!F231/100, F$3, (1*F$4),1))</f>
        <v>7.4332173502587375</v>
      </c>
      <c r="G232" s="17"/>
      <c r="H232" s="24">
        <v>45526</v>
      </c>
      <c r="I232" s="55">
        <f>DURATION($H232,$H232+365,I$4,'Bonds (CP)'!B231/100,1,0)</f>
        <v>1</v>
      </c>
      <c r="J232" s="55">
        <f>DURATION($H232,$H232+(365*J$3),J$4,'Bonds (CP)'!C231/100,1,0)</f>
        <v>2.9270100805208923</v>
      </c>
      <c r="K232" s="55">
        <f>DURATION($H232,$H232+(365*K$3),K$4,'Bonds (CP)'!D231/100,1,0)</f>
        <v>4.6586350154813774</v>
      </c>
      <c r="L232" s="55">
        <f>DURATION($H232,$H232+(365*L$3),L$4,'Bonds (CP)'!E231/100,1,0)</f>
        <v>7.6263252072580636</v>
      </c>
      <c r="M232" s="55">
        <f>DURATION($H232,$H232+(365*M$3),M$4,'Bonds (CP)'!F231/100,1,0)</f>
        <v>8.4635308149610786</v>
      </c>
    </row>
    <row r="233" spans="1:13">
      <c r="A233" s="24">
        <v>45527</v>
      </c>
      <c r="B233" s="55">
        <f>(-PV(('Bonds (CP)'!B232-($A$2/100))/100, B$3, (1*B$4),1)--PV(('Bonds (CP)'!B232+($A$2/100))/100, B$3, (1*B$4),1))/(2*($A$2/10000)*-PV('Bonds (CP)'!B232/100, B$3, (1*B$4),1))</f>
        <v>0.84694421265689512</v>
      </c>
      <c r="C233" s="55">
        <f>(-PV(('Bonds (CP)'!C232-($A$2/100))/100, C$3, (1*C$4),1)--PV(('Bonds (CP)'!C232+($A$2/100))/100, C$3, (1*C$4),1))/(2*($A$2/10000)*-PV('Bonds (CP)'!C232/100, C$3, (1*C$4),1))</f>
        <v>2.5018746850910318</v>
      </c>
      <c r="D233" s="55">
        <f>(-PV(('Bonds (CP)'!D232-($A$2/100))/100, D$3, (1*D$4),1)--PV(('Bonds (CP)'!D232+($A$2/100))/100, D$3, (1*D$4),1))/(2*($A$2/10000)*-PV('Bonds (CP)'!D232/100, D$3, (1*D$4),1))</f>
        <v>4.0101634139415516</v>
      </c>
      <c r="E233" s="55">
        <f>(-PV(('Bonds (CP)'!E232-($A$2/100))/100, E$3, (1*E$4),1)--PV(('Bonds (CP)'!E232+($A$2/100))/100, E$3, (1*E$4),1))/(2*($A$2/10000)*-PV('Bonds (CP)'!E232/100, E$3, (1*E$4),1))</f>
        <v>6.5829088431611931</v>
      </c>
      <c r="F233" s="55">
        <f>(-PV(('Bonds (CP)'!F232-($A$2/100))/100, F$3, (1*F$4),1)--PV(('Bonds (CP)'!F232+($A$2/100))/100, F$3, (1*F$4),1))/(2*($A$2/10000)*-PV('Bonds (CP)'!F232/100, F$3, (1*F$4),1))</f>
        <v>7.1372706383199418</v>
      </c>
      <c r="G233" s="17"/>
      <c r="H233" s="24">
        <v>45527</v>
      </c>
      <c r="I233" s="55">
        <f>DURATION($H233,$H233+365,I$4,'Bonds (CP)'!B232/100,1,0)</f>
        <v>1</v>
      </c>
      <c r="J233" s="55">
        <f>DURATION($H233,$H233+(365*J$3),J$4,'Bonds (CP)'!C232/100,1,0)</f>
        <v>2.9269897718061606</v>
      </c>
      <c r="K233" s="55">
        <f>DURATION($H233,$H233+(365*K$3),K$4,'Bonds (CP)'!D232/100,1,0)</f>
        <v>4.6583081478331465</v>
      </c>
      <c r="L233" s="55">
        <f>DURATION($H233,$H233+(365*L$3),L$4,'Bonds (CP)'!E232/100,1,0)</f>
        <v>7.5979493848671247</v>
      </c>
      <c r="M233" s="55">
        <f>DURATION($H233,$H233+(365*M$3),M$4,'Bonds (CP)'!F232/100,1,0)</f>
        <v>8.1683320187184698</v>
      </c>
    </row>
    <row r="234" spans="1:13">
      <c r="A234" s="24">
        <v>45530</v>
      </c>
      <c r="B234" s="55">
        <f>(-PV(('Bonds (CP)'!B233-($A$2/100))/100, B$3, (1*B$4),1)--PV(('Bonds (CP)'!B233+($A$2/100))/100, B$3, (1*B$4),1))/(2*($A$2/10000)*-PV('Bonds (CP)'!B233/100, B$3, (1*B$4),1))</f>
        <v>0.84415569748199126</v>
      </c>
      <c r="C234" s="55">
        <f>(-PV(('Bonds (CP)'!C233-($A$2/100))/100, C$3, (1*C$4),1)--PV(('Bonds (CP)'!C233+($A$2/100))/100, C$3, (1*C$4),1))/(2*($A$2/10000)*-PV('Bonds (CP)'!C233/100, C$3, (1*C$4),1))</f>
        <v>2.4969869385559549</v>
      </c>
      <c r="D234" s="55">
        <f>(-PV(('Bonds (CP)'!D233-($A$2/100))/100, D$3, (1*D$4),1)--PV(('Bonds (CP)'!D233+($A$2/100))/100, D$3, (1*D$4),1))/(2*($A$2/10000)*-PV('Bonds (CP)'!D233/100, D$3, (1*D$4),1))</f>
        <v>4.0051814494685578</v>
      </c>
      <c r="E234" s="55">
        <f>(-PV(('Bonds (CP)'!E233-($A$2/100))/100, E$3, (1*E$4),1)--PV(('Bonds (CP)'!E233+($A$2/100))/100, E$3, (1*E$4),1))/(2*($A$2/10000)*-PV('Bonds (CP)'!E233/100, E$3, (1*E$4),1))</f>
        <v>6.581516542677285</v>
      </c>
      <c r="F234" s="55">
        <f>(-PV(('Bonds (CP)'!F233-($A$2/100))/100, F$3, (1*F$4),1)--PV(('Bonds (CP)'!F233+($A$2/100))/100, F$3, (1*F$4),1))/(2*($A$2/10000)*-PV('Bonds (CP)'!F233/100, F$3, (1*F$4),1))</f>
        <v>7.1574344719475205</v>
      </c>
      <c r="G234" s="17"/>
      <c r="H234" s="24">
        <v>45530</v>
      </c>
      <c r="I234" s="55">
        <f>DURATION($H234,$H234+365,I$4,'Bonds (CP)'!B233/100,1,0)</f>
        <v>1</v>
      </c>
      <c r="J234" s="55">
        <f>DURATION($H234,$H234+(365*J$3),J$4,'Bonds (CP)'!C233/100,1,0)</f>
        <v>2.9267662193995738</v>
      </c>
      <c r="K234" s="55">
        <f>DURATION($H234,$H234+(365*K$3),K$4,'Bonds (CP)'!D233/100,1,0)</f>
        <v>4.6573263386773469</v>
      </c>
      <c r="L234" s="55">
        <f>DURATION($H234,$H234+(365*L$3),L$4,'Bonds (CP)'!E233/100,1,0)</f>
        <v>7.5970009259404545</v>
      </c>
      <c r="M234" s="55">
        <f>DURATION($H234,$H234+(365*M$3),M$4,'Bonds (CP)'!F233/100,1,0)</f>
        <v>8.1884719154643708</v>
      </c>
    </row>
    <row r="235" spans="1:13">
      <c r="A235" s="24">
        <v>45531</v>
      </c>
      <c r="B235" s="55">
        <f>(-PV(('Bonds (CP)'!B234-($A$2/100))/100, B$3, (1*B$4),1)--PV(('Bonds (CP)'!B234+($A$2/100))/100, B$3, (1*B$4),1))/(2*($A$2/10000)*-PV('Bonds (CP)'!B234/100, B$3, (1*B$4),1))</f>
        <v>0.84601266273621967</v>
      </c>
      <c r="C235" s="55">
        <f>(-PV(('Bonds (CP)'!C234-($A$2/100))/100, C$3, (1*C$4),1)--PV(('Bonds (CP)'!C234+($A$2/100))/100, C$3, (1*C$4),1))/(2*($A$2/10000)*-PV('Bonds (CP)'!C234/100, C$3, (1*C$4),1))</f>
        <v>2.5016521211637999</v>
      </c>
      <c r="D235" s="55">
        <f>(-PV(('Bonds (CP)'!D234-($A$2/100))/100, D$3, (1*D$4),1)--PV(('Bonds (CP)'!D234+($A$2/100))/100, D$3, (1*D$4),1))/(2*($A$2/10000)*-PV('Bonds (CP)'!D234/100, D$3, (1*D$4),1))</f>
        <v>4.0072562064686696</v>
      </c>
      <c r="E235" s="55">
        <f>(-PV(('Bonds (CP)'!E234-($A$2/100))/100, E$3, (1*E$4),1)--PV(('Bonds (CP)'!E234+($A$2/100))/100, E$3, (1*E$4),1))/(2*($A$2/10000)*-PV('Bonds (CP)'!E234/100, E$3, (1*E$4),1))</f>
        <v>6.5717731772512833</v>
      </c>
      <c r="F235" s="55">
        <f>(-PV(('Bonds (CP)'!F234-($A$2/100))/100, F$3, (1*F$4),1)--PV(('Bonds (CP)'!F234+($A$2/100))/100, F$3, (1*F$4),1))/(2*($A$2/10000)*-PV('Bonds (CP)'!F234/100, F$3, (1*F$4),1))</f>
        <v>7.1021987875783905</v>
      </c>
      <c r="G235" s="17"/>
      <c r="H235" s="24">
        <v>45531</v>
      </c>
      <c r="I235" s="55">
        <f>DURATION($H235,$H235+365,I$4,'Bonds (CP)'!B234/100,1,0)</f>
        <v>1</v>
      </c>
      <c r="J235" s="55">
        <f>DURATION($H235,$H235+(365*J$3),J$4,'Bonds (CP)'!C234/100,1,0)</f>
        <v>2.9269796165591009</v>
      </c>
      <c r="K235" s="55">
        <f>DURATION($H235,$H235+(365*K$3),K$4,'Bonds (CP)'!D234/100,1,0)</f>
        <v>4.6577356457142782</v>
      </c>
      <c r="L235" s="55">
        <f>DURATION($H235,$H235+(365*L$3),L$4,'Bonds (CP)'!E234/100,1,0)</f>
        <v>7.5903570605314732</v>
      </c>
      <c r="M235" s="55">
        <f>DURATION($H235,$H235+(365*M$3),M$4,'Bonds (CP)'!F234/100,1,0)</f>
        <v>8.1332924936920037</v>
      </c>
    </row>
    <row r="236" spans="1:13">
      <c r="A236" s="24">
        <v>45532</v>
      </c>
      <c r="B236" s="55">
        <f>(-PV(('Bonds (CP)'!B235-($A$2/100))/100, B$3, (1*B$4),1)--PV(('Bonds (CP)'!B235+($A$2/100))/100, B$3, (1*B$4),1))/(2*($A$2/10000)*-PV('Bonds (CP)'!B235/100, B$3, (1*B$4),1))</f>
        <v>0.84579798063728173</v>
      </c>
      <c r="C236" s="55">
        <f>(-PV(('Bonds (CP)'!C235-($A$2/100))/100, C$3, (1*C$4),1)--PV(('Bonds (CP)'!C235+($A$2/100))/100, C$3, (1*C$4),1))/(2*($A$2/10000)*-PV('Bonds (CP)'!C235/100, C$3, (1*C$4),1))</f>
        <v>2.4985401648335017</v>
      </c>
      <c r="D236" s="55">
        <f>(-PV(('Bonds (CP)'!D235-($A$2/100))/100, D$3, (1*D$4),1)--PV(('Bonds (CP)'!D235+($A$2/100))/100, D$3, (1*D$4),1))/(2*($A$2/10000)*-PV('Bonds (CP)'!D235/100, D$3, (1*D$4),1))</f>
        <v>4.0035227342167987</v>
      </c>
      <c r="E236" s="55">
        <f>(-PV(('Bonds (CP)'!E235-($A$2/100))/100, E$3, (1*E$4),1)--PV(('Bonds (CP)'!E235+($A$2/100))/100, E$3, (1*E$4),1))/(2*($A$2/10000)*-PV('Bonds (CP)'!E235/100, E$3, (1*E$4),1))</f>
        <v>6.5620346214181362</v>
      </c>
      <c r="F236" s="55">
        <f>(-PV(('Bonds (CP)'!F235-($A$2/100))/100, F$3, (1*F$4),1)--PV(('Bonds (CP)'!F235+($A$2/100))/100, F$3, (1*F$4),1))/(2*($A$2/10000)*-PV('Bonds (CP)'!F235/100, F$3, (1*F$4),1))</f>
        <v>7.0575055007446368</v>
      </c>
      <c r="G236" s="17"/>
      <c r="H236" s="24">
        <v>45532</v>
      </c>
      <c r="I236" s="55">
        <f>DURATION($H236,$H236+365,I$4,'Bonds (CP)'!B235/100,1,0)</f>
        <v>1</v>
      </c>
      <c r="J236" s="55">
        <f>DURATION($H236,$H236+(365*J$3),J$4,'Bonds (CP)'!C235/100,1,0)</f>
        <v>2.9268373808350856</v>
      </c>
      <c r="K236" s="55">
        <f>DURATION($H236,$H236+(365*K$3),K$4,'Bonds (CP)'!D235/100,1,0)</f>
        <v>4.6569986668671657</v>
      </c>
      <c r="L236" s="55">
        <f>DURATION($H236,$H236+(365*L$3),L$4,'Bonds (CP)'!E235/100,1,0)</f>
        <v>7.5837050807380626</v>
      </c>
      <c r="M236" s="55">
        <f>DURATION($H236,$H236+(365*M$3),M$4,'Bonds (CP)'!F235/100,1,0)</f>
        <v>8.0886233323030101</v>
      </c>
    </row>
    <row r="237" spans="1:13">
      <c r="A237" s="24">
        <v>45533</v>
      </c>
      <c r="B237" s="55">
        <f>(-PV(('Bonds (CP)'!B236-($A$2/100))/100, B$3, (1*B$4),1)--PV(('Bonds (CP)'!B236+($A$2/100))/100, B$3, (1*B$4),1))/(2*($A$2/10000)*-PV('Bonds (CP)'!B236/100, B$3, (1*B$4),1))</f>
        <v>0.8462274538526755</v>
      </c>
      <c r="C237" s="55">
        <f>(-PV(('Bonds (CP)'!C236-($A$2/100))/100, C$3, (1*C$4),1)--PV(('Bonds (CP)'!C236+($A$2/100))/100, C$3, (1*C$4),1))/(2*($A$2/10000)*-PV('Bonds (CP)'!C236/100, C$3, (1*C$4),1))</f>
        <v>2.4963218306128381</v>
      </c>
      <c r="D237" s="55">
        <f>(-PV(('Bonds (CP)'!D236-($A$2/100))/100, D$3, (1*D$4),1)--PV(('Bonds (CP)'!D236+($A$2/100))/100, D$3, (1*D$4),1))/(2*($A$2/10000)*-PV('Bonds (CP)'!D236/100, D$3, (1*D$4),1))</f>
        <v>4.0018649870738665</v>
      </c>
      <c r="E237" s="55">
        <f>(-PV(('Bonds (CP)'!E236-($A$2/100))/100, E$3, (1*E$4),1)--PV(('Bonds (CP)'!E236+($A$2/100))/100, E$3, (1*E$4),1))/(2*($A$2/10000)*-PV('Bonds (CP)'!E236/100, E$3, (1*E$4),1))</f>
        <v>6.5662076976407269</v>
      </c>
      <c r="F237" s="55">
        <f>(-PV(('Bonds (CP)'!F236-($A$2/100))/100, F$3, (1*F$4),1)--PV(('Bonds (CP)'!F236+($A$2/100))/100, F$3, (1*F$4),1))/(2*($A$2/10000)*-PV('Bonds (CP)'!F236/100, F$3, (1*F$4),1))</f>
        <v>7.122206440093013</v>
      </c>
      <c r="G237" s="17"/>
      <c r="H237" s="24">
        <v>45533</v>
      </c>
      <c r="I237" s="55">
        <f>DURATION($H237,$H237+365,I$4,'Bonds (CP)'!B236/100,1,0)</f>
        <v>1</v>
      </c>
      <c r="J237" s="55">
        <f>DURATION($H237,$H237+(365*J$3),J$4,'Bonds (CP)'!C236/100,1,0)</f>
        <v>2.9267357127516456</v>
      </c>
      <c r="K237" s="55">
        <f>DURATION($H237,$H237+(365*K$3),K$4,'Bonds (CP)'!D236/100,1,0)</f>
        <v>4.6566707940008865</v>
      </c>
      <c r="L237" s="55">
        <f>DURATION($H237,$H237+(365*L$3),L$4,'Bonds (CP)'!E236/100,1,0)</f>
        <v>7.5865569202792003</v>
      </c>
      <c r="M237" s="55">
        <f>DURATION($H237,$H237+(365*M$3),M$4,'Bonds (CP)'!F236/100,1,0)</f>
        <v>8.1532831516203661</v>
      </c>
    </row>
    <row r="238" spans="1:13">
      <c r="A238" s="24">
        <v>45534</v>
      </c>
      <c r="B238" s="55">
        <f>(-PV(('Bonds (CP)'!B237-($A$2/100))/100, B$3, (1*B$4),1)--PV(('Bonds (CP)'!B237+($A$2/100))/100, B$3, (1*B$4),1))/(2*($A$2/10000)*-PV('Bonds (CP)'!B237/100, B$3, (1*B$4),1))</f>
        <v>0.84501174430665849</v>
      </c>
      <c r="C238" s="55">
        <f>(-PV(('Bonds (CP)'!C237-($A$2/100))/100, C$3, (1*C$4),1)--PV(('Bonds (CP)'!C237+($A$2/100))/100, C$3, (1*C$4),1))/(2*($A$2/10000)*-PV('Bonds (CP)'!C237/100, C$3, (1*C$4),1))</f>
        <v>2.4901303201314651</v>
      </c>
      <c r="D238" s="55">
        <f>(-PV(('Bonds (CP)'!D237-($A$2/100))/100, D$3, (1*D$4),1)--PV(('Bonds (CP)'!D237+($A$2/100))/100, D$3, (1*D$4),1))/(2*($A$2/10000)*-PV('Bonds (CP)'!D237/100, D$3, (1*D$4),1))</f>
        <v>3.9940038780678688</v>
      </c>
      <c r="E238" s="55">
        <f>(-PV(('Bonds (CP)'!E237-($A$2/100))/100, E$3, (1*E$4),1)--PV(('Bonds (CP)'!E237+($A$2/100))/100, E$3, (1*E$4),1))/(2*($A$2/10000)*-PV('Bonds (CP)'!E237/100, E$3, (1*E$4),1))</f>
        <v>6.5675989200513003</v>
      </c>
      <c r="F238" s="55">
        <f>(-PV(('Bonds (CP)'!F237-($A$2/100))/100, F$3, (1*F$4),1)--PV(('Bonds (CP)'!F237+($A$2/100))/100, F$3, (1*F$4),1))/(2*($A$2/10000)*-PV('Bonds (CP)'!F237/100, F$3, (1*F$4),1))</f>
        <v>7.1523851141149883</v>
      </c>
      <c r="G238" s="17"/>
      <c r="H238" s="24">
        <v>45534</v>
      </c>
      <c r="I238" s="55">
        <f>DURATION($H238,$H238+365,I$4,'Bonds (CP)'!B237/100,1,0)</f>
        <v>1</v>
      </c>
      <c r="J238" s="55">
        <f>DURATION($H238,$H238+(365*J$3),J$4,'Bonds (CP)'!C237/100,1,0)</f>
        <v>2.9264507269482838</v>
      </c>
      <c r="K238" s="55">
        <f>DURATION($H238,$H238+(365*K$3),K$4,'Bonds (CP)'!D237/100,1,0)</f>
        <v>4.6551106520326249</v>
      </c>
      <c r="L238" s="55">
        <f>DURATION($H238,$H238+(365*L$3),L$4,'Bonds (CP)'!E237/100,1,0)</f>
        <v>7.5875072033380988</v>
      </c>
      <c r="M238" s="55">
        <f>DURATION($H238,$H238+(365*M$3),M$4,'Bonds (CP)'!F237/100,1,0)</f>
        <v>8.18342891920671</v>
      </c>
    </row>
    <row r="239" spans="1:13">
      <c r="A239" s="24">
        <v>45537</v>
      </c>
      <c r="B239" s="55">
        <f>(-PV(('Bonds (CP)'!B238-($A$2/100))/100, B$3, (1*B$4),1)--PV(('Bonds (CP)'!B238+($A$2/100))/100, B$3, (1*B$4),1))/(2*($A$2/10000)*-PV('Bonds (CP)'!B238/100, B$3, (1*B$4),1))</f>
        <v>0.84429825147578452</v>
      </c>
      <c r="C239" s="55">
        <f>(-PV(('Bonds (CP)'!C238-($A$2/100))/100, C$3, (1*C$4),1)--PV(('Bonds (CP)'!C238+($A$2/100))/100, C$3, (1*C$4),1))/(2*($A$2/10000)*-PV('Bonds (CP)'!C238/100, C$3, (1*C$4),1))</f>
        <v>2.4903509440012375</v>
      </c>
      <c r="D239" s="55">
        <f>(-PV(('Bonds (CP)'!D238-($A$2/100))/100, D$3, (1*D$4),1)--PV(('Bonds (CP)'!D238+($A$2/100))/100, D$3, (1*D$4),1))/(2*($A$2/10000)*-PV('Bonds (CP)'!D238/100, D$3, (1*D$4),1))</f>
        <v>3.9935907378961146</v>
      </c>
      <c r="E239" s="55">
        <f>(-PV(('Bonds (CP)'!E238-($A$2/100))/100, E$3, (1*E$4),1)--PV(('Bonds (CP)'!E238+($A$2/100))/100, E$3, (1*E$4),1))/(2*($A$2/10000)*-PV('Bonds (CP)'!E238/100, E$3, (1*E$4),1))</f>
        <v>6.5536911352156864</v>
      </c>
      <c r="F239" s="55">
        <f>(-PV(('Bonds (CP)'!F238-($A$2/100))/100, F$3, (1*F$4),1)--PV(('Bonds (CP)'!F238+($A$2/100))/100, F$3, (1*F$4),1))/(2*($A$2/10000)*-PV('Bonds (CP)'!F238/100, F$3, (1*F$4),1))</f>
        <v>7.0575055007446368</v>
      </c>
      <c r="G239" s="17"/>
      <c r="H239" s="24">
        <v>45537</v>
      </c>
      <c r="I239" s="55">
        <f>DURATION($H239,$H239+365,I$4,'Bonds (CP)'!B238/100,1,0)</f>
        <v>1</v>
      </c>
      <c r="J239" s="55">
        <f>DURATION($H239,$H239+(365*J$3),J$4,'Bonds (CP)'!C238/100,1,0)</f>
        <v>2.9264609130066699</v>
      </c>
      <c r="K239" s="55">
        <f>DURATION($H239,$H239+(365*K$3),K$4,'Bonds (CP)'!D238/100,1,0)</f>
        <v>4.6550284136219986</v>
      </c>
      <c r="L239" s="55">
        <f>DURATION($H239,$H239+(365*L$3),L$4,'Bonds (CP)'!E238/100,1,0)</f>
        <v>7.5779969554447186</v>
      </c>
      <c r="M239" s="55">
        <f>DURATION($H239,$H239+(365*M$3),M$4,'Bonds (CP)'!F238/100,1,0)</f>
        <v>8.0914011100807883</v>
      </c>
    </row>
    <row r="240" spans="1:13">
      <c r="A240" s="24">
        <v>45538</v>
      </c>
      <c r="B240" s="55">
        <f>(-PV(('Bonds (CP)'!B239-($A$2/100))/100, B$3, (1*B$4),1)--PV(('Bonds (CP)'!B239+($A$2/100))/100, B$3, (1*B$4),1))/(2*($A$2/10000)*-PV('Bonds (CP)'!B239/100, B$3, (1*B$4),1))</f>
        <v>0.84358596260149943</v>
      </c>
      <c r="C240" s="55">
        <f>(-PV(('Bonds (CP)'!C239-($A$2/100))/100, C$3, (1*C$4),1)--PV(('Bonds (CP)'!C239+($A$2/100))/100, C$3, (1*C$4),1))/(2*($A$2/10000)*-PV('Bonds (CP)'!C239/100, C$3, (1*C$4),1))</f>
        <v>2.4881463717332801</v>
      </c>
      <c r="D240" s="55">
        <f>(-PV(('Bonds (CP)'!D239-($A$2/100))/100, D$3, (1*D$4),1)--PV(('Bonds (CP)'!D239+($A$2/100))/100, D$3, (1*D$4),1))/(2*($A$2/10000)*-PV('Bonds (CP)'!D239/100, D$3, (1*D$4),1))</f>
        <v>3.991525938700224</v>
      </c>
      <c r="E240" s="55">
        <f>(-PV(('Bonds (CP)'!E239-($A$2/100))/100, E$3, (1*E$4),1)--PV(('Bonds (CP)'!E239+($A$2/100))/100, E$3, (1*E$4),1))/(2*($A$2/10000)*-PV('Bonds (CP)'!E239/100, E$3, (1*E$4),1))</f>
        <v>6.5536911352156864</v>
      </c>
      <c r="F240" s="55">
        <f>(-PV(('Bonds (CP)'!F239-($A$2/100))/100, F$3, (1*F$4),1)--PV(('Bonds (CP)'!F239+($A$2/100))/100, F$3, (1*F$4),1))/(2*($A$2/10000)*-PV('Bonds (CP)'!F239/100, F$3, (1*F$4),1))</f>
        <v>7.087251308705433</v>
      </c>
      <c r="G240" s="17"/>
      <c r="H240" s="24">
        <v>45538</v>
      </c>
      <c r="I240" s="55">
        <f>DURATION($H240,$H240+365,I$4,'Bonds (CP)'!B239/100,1,0)</f>
        <v>1</v>
      </c>
      <c r="J240" s="55">
        <f>DURATION($H240,$H240+(365*J$3),J$4,'Bonds (CP)'!C239/100,1,0)</f>
        <v>2.9263590257887078</v>
      </c>
      <c r="K240" s="55">
        <f>DURATION($H240,$H240+(365*K$3),K$4,'Bonds (CP)'!D239/100,1,0)</f>
        <v>4.6546170330450094</v>
      </c>
      <c r="L240" s="55">
        <f>DURATION($H240,$H240+(365*L$3),L$4,'Bonds (CP)'!E239/100,1,0)</f>
        <v>7.5779969554447186</v>
      </c>
      <c r="M240" s="55">
        <f>DURATION($H240,$H240+(365*M$3),M$4,'Bonds (CP)'!F239/100,1,0)</f>
        <v>8.1211329860956187</v>
      </c>
    </row>
    <row r="241" spans="1:13">
      <c r="A241" s="24">
        <v>45539</v>
      </c>
      <c r="B241" s="55">
        <f>(-PV(('Bonds (CP)'!B240-($A$2/100))/100, B$3, (1*B$4),1)--PV(('Bonds (CP)'!B240+($A$2/100))/100, B$3, (1*B$4),1))/(2*($A$2/10000)*-PV('Bonds (CP)'!B240/100, B$3, (1*B$4),1))</f>
        <v>0.84458350396247583</v>
      </c>
      <c r="C241" s="55">
        <f>(-PV(('Bonds (CP)'!C240-($A$2/100))/100, C$3, (1*C$4),1)--PV(('Bonds (CP)'!C240+($A$2/100))/100, C$3, (1*C$4),1))/(2*($A$2/10000)*-PV('Bonds (CP)'!C240/100, C$3, (1*C$4),1))</f>
        <v>2.4925592229112321</v>
      </c>
      <c r="D241" s="55">
        <f>(-PV(('Bonds (CP)'!D240-($A$2/100))/100, D$3, (1*D$4),1)--PV(('Bonds (CP)'!D240+($A$2/100))/100, D$3, (1*D$4),1))/(2*($A$2/10000)*-PV('Bonds (CP)'!D240/100, D$3, (1*D$4),1))</f>
        <v>4.0002082070355645</v>
      </c>
      <c r="E241" s="55">
        <f>(-PV(('Bonds (CP)'!E240-($A$2/100))/100, E$3, (1*E$4),1)--PV(('Bonds (CP)'!E240+($A$2/100))/100, E$3, (1*E$4),1))/(2*($A$2/10000)*-PV('Bonds (CP)'!E240/100, E$3, (1*E$4),1))</f>
        <v>6.5912646922919187</v>
      </c>
      <c r="F241" s="55">
        <f>(-PV(('Bonds (CP)'!F240-($A$2/100))/100, F$3, (1*F$4),1)--PV(('Bonds (CP)'!F240+($A$2/100))/100, F$3, (1*F$4),1))/(2*($A$2/10000)*-PV('Bonds (CP)'!F240/100, F$3, (1*F$4),1))</f>
        <v>7.3167747428416563</v>
      </c>
      <c r="G241" s="17"/>
      <c r="H241" s="24">
        <v>45539</v>
      </c>
      <c r="I241" s="55">
        <f>DURATION($H241,$H241+365,I$4,'Bonds (CP)'!B240/100,1,0)</f>
        <v>1</v>
      </c>
      <c r="J241" s="55">
        <f>DURATION($H241,$H241+(365*J$3),J$4,'Bonds (CP)'!C240/100,1,0)</f>
        <v>2.9265627410294792</v>
      </c>
      <c r="K241" s="55">
        <f>DURATION($H241,$H241+(365*K$3),K$4,'Bonds (CP)'!D240/100,1,0)</f>
        <v>4.6563427200725016</v>
      </c>
      <c r="L241" s="55">
        <f>DURATION($H241,$H241+(365*L$3),L$4,'Bonds (CP)'!E240/100,1,0)</f>
        <v>7.603636637482265</v>
      </c>
      <c r="M241" s="55">
        <f>DURATION($H241,$H241+(365*M$3),M$4,'Bonds (CP)'!F240/100,1,0)</f>
        <v>8.3502623470108208</v>
      </c>
    </row>
    <row r="242" spans="1:13">
      <c r="A242" s="24">
        <v>45540</v>
      </c>
      <c r="B242" s="55">
        <f>(-PV(('Bonds (CP)'!B241-($A$2/100))/100, B$3, (1*B$4),1)--PV(('Bonds (CP)'!B241+($A$2/100))/100, B$3, (1*B$4),1))/(2*($A$2/10000)*-PV('Bonds (CP)'!B241/100, B$3, (1*B$4),1))</f>
        <v>0.84494034075852509</v>
      </c>
      <c r="C242" s="55">
        <f>(-PV(('Bonds (CP)'!C241-($A$2/100))/100, C$3, (1*C$4),1)--PV(('Bonds (CP)'!C241+($A$2/100))/100, C$3, (1*C$4),1))/(2*($A$2/10000)*-PV('Bonds (CP)'!C241/100, C$3, (1*C$4),1))</f>
        <v>2.4938859733821523</v>
      </c>
      <c r="D242" s="55">
        <f>(-PV(('Bonds (CP)'!D241-($A$2/100))/100, D$3, (1*D$4),1)--PV(('Bonds (CP)'!D241+($A$2/100))/100, D$3, (1*D$4),1))/(2*($A$2/10000)*-PV('Bonds (CP)'!D241/100, D$3, (1*D$4),1))</f>
        <v>4.0064261218337966</v>
      </c>
      <c r="E242" s="55">
        <f>(-PV(('Bonds (CP)'!E241-($A$2/100))/100, E$3, (1*E$4),1)--PV(('Bonds (CP)'!E241+($A$2/100))/100, E$3, (1*E$4),1))/(2*($A$2/10000)*-PV('Bonds (CP)'!E241/100, E$3, (1*E$4),1))</f>
        <v>6.6303046279060416</v>
      </c>
      <c r="F242" s="55">
        <f>(-PV(('Bonds (CP)'!F241-($A$2/100))/100, F$3, (1*F$4),1)--PV(('Bonds (CP)'!F241+($A$2/100))/100, F$3, (1*F$4),1))/(2*($A$2/10000)*-PV('Bonds (CP)'!F241/100, F$3, (1*F$4),1))</f>
        <v>7.5306128455151127</v>
      </c>
      <c r="G242" s="17"/>
      <c r="H242" s="24">
        <v>45540</v>
      </c>
      <c r="I242" s="55">
        <f>DURATION($H242,$H242+365,I$4,'Bonds (CP)'!B241/100,1,0)</f>
        <v>1</v>
      </c>
      <c r="J242" s="55">
        <f>DURATION($H242,$H242+(365*J$3),J$4,'Bonds (CP)'!C241/100,1,0)</f>
        <v>2.9266238094201236</v>
      </c>
      <c r="K242" s="55">
        <f>DURATION($H242,$H242+(365*K$3),K$4,'Bonds (CP)'!D241/100,1,0)</f>
        <v>4.6575719605955985</v>
      </c>
      <c r="L242" s="55">
        <f>DURATION($H242,$H242+(365*L$3),L$4,'Bonds (CP)'!E241/100,1,0)</f>
        <v>7.630097161671257</v>
      </c>
      <c r="M242" s="55">
        <f>DURATION($H242,$H242+(365*M$3),M$4,'Bonds (CP)'!F241/100,1,0)</f>
        <v>8.5632696377085278</v>
      </c>
    </row>
    <row r="243" spans="1:13">
      <c r="A243" s="24">
        <v>45541</v>
      </c>
      <c r="B243" s="55">
        <f>(-PV(('Bonds (CP)'!B242-($A$2/100))/100, B$3, (1*B$4),1)--PV(('Bonds (CP)'!B242+($A$2/100))/100, B$3, (1*B$4),1))/(2*($A$2/10000)*-PV('Bonds (CP)'!B242/100, B$3, (1*B$4),1))</f>
        <v>0.84608424765787993</v>
      </c>
      <c r="C243" s="55">
        <f>(-PV(('Bonds (CP)'!C242-($A$2/100))/100, C$3, (1*C$4),1)--PV(('Bonds (CP)'!C242+($A$2/100))/100, C$3, (1*C$4),1))/(2*($A$2/10000)*-PV('Bonds (CP)'!C242/100, C$3, (1*C$4),1))</f>
        <v>2.4901303201314651</v>
      </c>
      <c r="D243" s="55">
        <f>(-PV(('Bonds (CP)'!D242-($A$2/100))/100, D$3, (1*D$4),1)--PV(('Bonds (CP)'!D242+($A$2/100))/100, D$3, (1*D$4),1))/(2*($A$2/10000)*-PV('Bonds (CP)'!D242/100, D$3, (1*D$4),1))</f>
        <v>4.0043519707662716</v>
      </c>
      <c r="E243" s="55">
        <f>(-PV(('Bonds (CP)'!E242-($A$2/100))/100, E$3, (1*E$4),1)--PV(('Bonds (CP)'!E242+($A$2/100))/100, E$3, (1*E$4),1))/(2*($A$2/10000)*-PV('Bonds (CP)'!E242/100, E$3, (1*E$4),1))</f>
        <v>6.6652247492315855</v>
      </c>
      <c r="F243" s="55">
        <f>(-PV(('Bonds (CP)'!F242-($A$2/100))/100, F$3, (1*F$4),1)--PV(('Bonds (CP)'!F242+($A$2/100))/100, F$3, (1*F$4),1))/(2*($A$2/10000)*-PV('Bonds (CP)'!F242/100, F$3, (1*F$4),1))</f>
        <v>7.8288159138626385</v>
      </c>
      <c r="G243" s="17"/>
      <c r="H243" s="24">
        <v>45541</v>
      </c>
      <c r="I243" s="55">
        <f>DURATION($H243,$H243+365,I$4,'Bonds (CP)'!B242/100,1,0)</f>
        <v>1</v>
      </c>
      <c r="J243" s="55">
        <f>DURATION($H243,$H243+(365*J$3),J$4,'Bonds (CP)'!C242/100,1,0)</f>
        <v>2.9264507269482838</v>
      </c>
      <c r="K243" s="55">
        <f>DURATION($H243,$H243+(365*K$3),K$4,'Bonds (CP)'!D242/100,1,0)</f>
        <v>4.6571625279038891</v>
      </c>
      <c r="L243" s="55">
        <f>DURATION($H243,$H243+(365*L$3),L$4,'Bonds (CP)'!E242/100,1,0)</f>
        <v>7.6536098310309217</v>
      </c>
      <c r="M243" s="55">
        <f>DURATION($H243,$H243+(365*M$3),M$4,'Bonds (CP)'!F242/100,1,0)</f>
        <v>8.8595516755649388</v>
      </c>
    </row>
    <row r="244" spans="1:13">
      <c r="A244" s="24">
        <v>45544</v>
      </c>
      <c r="B244" s="55">
        <f>(-PV(('Bonds (CP)'!B243-($A$2/100))/100, B$3, (1*B$4),1)--PV(('Bonds (CP)'!B243+($A$2/100))/100, B$3, (1*B$4),1))/(2*($A$2/10000)*-PV('Bonds (CP)'!B243/100, B$3, (1*B$4),1))</f>
        <v>0.84773405114712863</v>
      </c>
      <c r="C244" s="55">
        <f>(-PV(('Bonds (CP)'!C243-($A$2/100))/100, C$3, (1*C$4),1)--PV(('Bonds (CP)'!C243+($A$2/100))/100, C$3, (1*C$4),1))/(2*($A$2/10000)*-PV('Bonds (CP)'!C243/100, C$3, (1*C$4),1))</f>
        <v>2.4916754659450651</v>
      </c>
      <c r="D244" s="55">
        <f>(-PV(('Bonds (CP)'!D243-($A$2/100))/100, D$3, (1*D$4),1)--PV(('Bonds (CP)'!D243+($A$2/100))/100, D$3, (1*D$4),1))/(2*($A$2/10000)*-PV('Bonds (CP)'!D243/100, D$3, (1*D$4),1))</f>
        <v>4.0018649870738665</v>
      </c>
      <c r="E244" s="55">
        <f>(-PV(('Bonds (CP)'!E243-($A$2/100))/100, E$3, (1*E$4),1)--PV(('Bonds (CP)'!E243+($A$2/100))/100, E$3, (1*E$4),1))/(2*($A$2/10000)*-PV('Bonds (CP)'!E243/100, E$3, (1*E$4),1))</f>
        <v>6.662428979371267</v>
      </c>
      <c r="F244" s="55">
        <f>(-PV(('Bonds (CP)'!F243-($A$2/100))/100, F$3, (1*F$4),1)--PV(('Bonds (CP)'!F243+($A$2/100))/100, F$3, (1*F$4),1))/(2*($A$2/10000)*-PV('Bonds (CP)'!F243/100, F$3, (1*F$4),1))</f>
        <v>7.8987616600597219</v>
      </c>
      <c r="G244" s="17"/>
      <c r="H244" s="24">
        <v>45544</v>
      </c>
      <c r="I244" s="55">
        <f>DURATION($H244,$H244+365,I$4,'Bonds (CP)'!B243/100,1,0)</f>
        <v>1</v>
      </c>
      <c r="J244" s="55">
        <f>DURATION($H244,$H244+(365*J$3),J$4,'Bonds (CP)'!C243/100,1,0)</f>
        <v>2.9265220169252149</v>
      </c>
      <c r="K244" s="55">
        <f>DURATION($H244,$H244+(365*K$3),K$4,'Bonds (CP)'!D243/100,1,0)</f>
        <v>4.6566707940008865</v>
      </c>
      <c r="L244" s="55">
        <f>DURATION($H244,$H244+(365*L$3),L$4,'Bonds (CP)'!E243/100,1,0)</f>
        <v>7.651732777219892</v>
      </c>
      <c r="M244" s="55">
        <f>DURATION($H244,$H244+(365*M$3),M$4,'Bonds (CP)'!F243/100,1,0)</f>
        <v>8.9261386698251712</v>
      </c>
    </row>
    <row r="245" spans="1:13">
      <c r="A245" s="24">
        <v>45545</v>
      </c>
      <c r="B245" s="55">
        <f>(-PV(('Bonds (CP)'!B244-($A$2/100))/100, B$3, (1*B$4),1)--PV(('Bonds (CP)'!B244+($A$2/100))/100, B$3, (1*B$4),1))/(2*($A$2/10000)*-PV('Bonds (CP)'!B244/100, B$3, (1*B$4),1))</f>
        <v>0.84651401173437368</v>
      </c>
      <c r="C245" s="55">
        <f>(-PV(('Bonds (CP)'!C244-($A$2/100))/100, C$3, (1*C$4),1)--PV(('Bonds (CP)'!C244+($A$2/100))/100, C$3, (1*C$4),1))/(2*($A$2/10000)*-PV('Bonds (CP)'!C244/100, C$3, (1*C$4),1))</f>
        <v>2.4910130380467161</v>
      </c>
      <c r="D245" s="55">
        <f>(-PV(('Bonds (CP)'!D244-($A$2/100))/100, D$3, (1*D$4),1)--PV(('Bonds (CP)'!D244+($A$2/100))/100, D$3, (1*D$4),1))/(2*($A$2/10000)*-PV('Bonds (CP)'!D244/100, D$3, (1*D$4),1))</f>
        <v>3.9997941630185303</v>
      </c>
      <c r="E245" s="55">
        <f>(-PV(('Bonds (CP)'!E244-($A$2/100))/100, E$3, (1*E$4),1)--PV(('Bonds (CP)'!E244+($A$2/100))/100, E$3, (1*E$4),1))/(2*($A$2/10000)*-PV('Bonds (CP)'!E244/100, E$3, (1*E$4),1))</f>
        <v>6.6358878835504473</v>
      </c>
      <c r="F245" s="55">
        <f>(-PV(('Bonds (CP)'!F244-($A$2/100))/100, F$3, (1*F$4),1)--PV(('Bonds (CP)'!F244+($A$2/100))/100, F$3, (1*F$4),1))/(2*($A$2/10000)*-PV('Bonds (CP)'!F244/100, F$3, (1*F$4),1))</f>
        <v>7.6635076222417</v>
      </c>
      <c r="G245" s="17"/>
      <c r="H245" s="24">
        <v>45545</v>
      </c>
      <c r="I245" s="55">
        <f>DURATION($H245,$H245+365,I$4,'Bonds (CP)'!B244/100,1,0)</f>
        <v>1</v>
      </c>
      <c r="J245" s="55">
        <f>DURATION($H245,$H245+(365*J$3),J$4,'Bonds (CP)'!C244/100,1,0)</f>
        <v>2.9264914676300284</v>
      </c>
      <c r="K245" s="55">
        <f>DURATION($H245,$H245+(365*K$3),K$4,'Bonds (CP)'!D244/100,1,0)</f>
        <v>4.6562606701737597</v>
      </c>
      <c r="L245" s="55">
        <f>DURATION($H245,$H245+(365*L$3),L$4,'Bonds (CP)'!E244/100,1,0)</f>
        <v>7.6338663900240622</v>
      </c>
      <c r="M245" s="55">
        <f>DURATION($H245,$H245+(365*M$3),M$4,'Bonds (CP)'!F244/100,1,0)</f>
        <v>8.6926411741133052</v>
      </c>
    </row>
    <row r="246" spans="1:13">
      <c r="A246" s="24">
        <v>45546</v>
      </c>
      <c r="B246" s="55">
        <f>(-PV(('Bonds (CP)'!B245-($A$2/100))/100, B$3, (1*B$4),1)--PV(('Bonds (CP)'!B245+($A$2/100))/100, B$3, (1*B$4),1))/(2*($A$2/10000)*-PV('Bonds (CP)'!B245/100, B$3, (1*B$4),1))</f>
        <v>0.8475184945773151</v>
      </c>
      <c r="C246" s="55">
        <f>(-PV(('Bonds (CP)'!C245-($A$2/100))/100, C$3, (1*C$4),1)--PV(('Bonds (CP)'!C245+($A$2/100))/100, C$3, (1*C$4),1))/(2*($A$2/10000)*-PV('Bonds (CP)'!C245/100, C$3, (1*C$4),1))</f>
        <v>2.4949926221830672</v>
      </c>
      <c r="D246" s="55">
        <f>(-PV(('Bonds (CP)'!D245-($A$2/100))/100, D$3, (1*D$4),1)--PV(('Bonds (CP)'!D245+($A$2/100))/100, D$3, (1*D$4),1))/(2*($A$2/10000)*-PV('Bonds (CP)'!D245/100, D$3, (1*D$4),1))</f>
        <v>4.0055962796663573</v>
      </c>
      <c r="E246" s="55">
        <f>(-PV(('Bonds (CP)'!E245-($A$2/100))/100, E$3, (1*E$4),1)--PV(('Bonds (CP)'!E245+($A$2/100))/100, E$3, (1*E$4),1))/(2*($A$2/10000)*-PV('Bonds (CP)'!E245/100, E$3, (1*E$4),1))</f>
        <v>6.6400763207691194</v>
      </c>
      <c r="F246" s="55">
        <f>(-PV(('Bonds (CP)'!F245-($A$2/100))/100, F$3, (1*F$4),1)--PV(('Bonds (CP)'!F245+($A$2/100))/100, F$3, (1*F$4),1))/(2*($A$2/10000)*-PV('Bonds (CP)'!F245/100, F$3, (1*F$4),1))</f>
        <v>7.5966227823016936</v>
      </c>
      <c r="G246" s="17"/>
      <c r="H246" s="24">
        <v>45546</v>
      </c>
      <c r="I246" s="55">
        <f>DURATION($H246,$H246+365,I$4,'Bonds (CP)'!B245/100,1,0)</f>
        <v>1</v>
      </c>
      <c r="J246" s="55">
        <f>DURATION($H246,$H246+(365*J$3),J$4,'Bonds (CP)'!C245/100,1,0)</f>
        <v>2.9266746834572919</v>
      </c>
      <c r="K246" s="55">
        <f>DURATION($H246,$H246+(365*K$3),K$4,'Bonds (CP)'!D245/100,1,0)</f>
        <v>4.6574082252155931</v>
      </c>
      <c r="L246" s="55">
        <f>DURATION($H246,$H246+(365*L$3),L$4,'Bonds (CP)'!E245/100,1,0)</f>
        <v>7.63669151799796</v>
      </c>
      <c r="M246" s="55">
        <f>DURATION($H246,$H246+(365*M$3),M$4,'Bonds (CP)'!F245/100,1,0)</f>
        <v>8.6261536344367098</v>
      </c>
    </row>
    <row r="247" spans="1:13">
      <c r="A247" s="24">
        <v>45547</v>
      </c>
      <c r="B247" s="55">
        <f>(-PV(('Bonds (CP)'!B246-($A$2/100))/100, B$3, (1*B$4),1)--PV(('Bonds (CP)'!B246+($A$2/100))/100, B$3, (1*B$4),1))/(2*($A$2/10000)*-PV('Bonds (CP)'!B246/100, B$3, (1*B$4),1))</f>
        <v>0.84522602738395658</v>
      </c>
      <c r="C247" s="55">
        <f>(-PV(('Bonds (CP)'!C246-($A$2/100))/100, C$3, (1*C$4),1)--PV(('Bonds (CP)'!C246+($A$2/100))/100, C$3, (1*C$4),1))/(2*($A$2/10000)*-PV('Bonds (CP)'!C246/100, C$3, (1*C$4),1))</f>
        <v>2.4868254036346169</v>
      </c>
      <c r="D247" s="55">
        <f>(-PV(('Bonds (CP)'!D246-($A$2/100))/100, D$3, (1*D$4),1)--PV(('Bonds (CP)'!D246+($A$2/100))/100, D$3, (1*D$4),1))/(2*($A$2/10000)*-PV('Bonds (CP)'!D246/100, D$3, (1*D$4),1))</f>
        <v>3.9927646379318378</v>
      </c>
      <c r="E247" s="55">
        <f>(-PV(('Bonds (CP)'!E246-($A$2/100))/100, E$3, (1*E$4),1)--PV(('Bonds (CP)'!E246+($A$2/100))/100, E$3, (1*E$4),1))/(2*($A$2/10000)*-PV('Bonds (CP)'!E246/100, E$3, (1*E$4),1))</f>
        <v>6.603805016619555</v>
      </c>
      <c r="F247" s="55">
        <f>(-PV(('Bonds (CP)'!F246-($A$2/100))/100, F$3, (1*F$4),1)--PV(('Bonds (CP)'!F246+($A$2/100))/100, F$3, (1*F$4),1))/(2*($A$2/10000)*-PV('Bonds (CP)'!F246/100, F$3, (1*F$4),1))</f>
        <v>7.4654682027609249</v>
      </c>
      <c r="G247" s="17"/>
      <c r="H247" s="24">
        <v>45547</v>
      </c>
      <c r="I247" s="55">
        <f>DURATION($H247,$H247+365,I$4,'Bonds (CP)'!B246/100,1,0)</f>
        <v>1</v>
      </c>
      <c r="J247" s="55">
        <f>DURATION($H247,$H247+(365*J$3),J$4,'Bonds (CP)'!C246/100,1,0)</f>
        <v>2.9262978650536278</v>
      </c>
      <c r="K247" s="55">
        <f>DURATION($H247,$H247+(365*K$3),K$4,'Bonds (CP)'!D246/100,1,0)</f>
        <v>4.654863899096223</v>
      </c>
      <c r="L247" s="55">
        <f>DURATION($H247,$H247+(365*L$3),L$4,'Bonds (CP)'!E246/100,1,0)</f>
        <v>7.612156222185968</v>
      </c>
      <c r="M247" s="55">
        <f>DURATION($H247,$H247+(365*M$3),M$4,'Bonds (CP)'!F246/100,1,0)</f>
        <v>8.4956482325958618</v>
      </c>
    </row>
    <row r="248" spans="1:13">
      <c r="A248" s="24">
        <v>45548</v>
      </c>
      <c r="B248" s="55">
        <f>(-PV(('Bonds (CP)'!B247-($A$2/100))/100, B$3, (1*B$4),1)--PV(('Bonds (CP)'!B247+($A$2/100))/100, B$3, (1*B$4),1))/(2*($A$2/10000)*-PV('Bonds (CP)'!B247/100, B$3, (1*B$4),1))</f>
        <v>0.84280383177572527</v>
      </c>
      <c r="C248" s="55">
        <f>(-PV(('Bonds (CP)'!C247-($A$2/100))/100, C$3, (1*C$4),1)--PV(('Bonds (CP)'!C247+($A$2/100))/100, C$3, (1*C$4),1))/(2*($A$2/10000)*-PV('Bonds (CP)'!C247/100, C$3, (1*C$4),1))</f>
        <v>2.4833093136783795</v>
      </c>
      <c r="D248" s="55">
        <f>(-PV(('Bonds (CP)'!D247-($A$2/100))/100, D$3, (1*D$4),1)--PV(('Bonds (CP)'!D247+($A$2/100))/100, D$3, (1*D$4),1))/(2*($A$2/10000)*-PV('Bonds (CP)'!D247/100, D$3, (1*D$4),1))</f>
        <v>3.9869886624781099</v>
      </c>
      <c r="E248" s="55">
        <f>(-PV(('Bonds (CP)'!E247-($A$2/100))/100, E$3, (1*E$4),1)--PV(('Bonds (CP)'!E247+($A$2/100))/100, E$3, (1*E$4),1))/(2*($A$2/10000)*-PV('Bonds (CP)'!E247/100, E$3, (1*E$4),1))</f>
        <v>6.6093810052038355</v>
      </c>
      <c r="F248" s="55">
        <f>(-PV(('Bonds (CP)'!F247-($A$2/100))/100, F$3, (1*F$4),1)--PV(('Bonds (CP)'!F247+($A$2/100))/100, F$3, (1*F$4),1))/(2*($A$2/10000)*-PV('Bonds (CP)'!F247/100, F$3, (1*F$4),1))</f>
        <v>7.536080491278236</v>
      </c>
      <c r="G248" s="17"/>
      <c r="H248" s="24">
        <v>45548</v>
      </c>
      <c r="I248" s="55">
        <f>DURATION($H248,$H248+365,I$4,'Bonds (CP)'!B247/100,1,0)</f>
        <v>1</v>
      </c>
      <c r="J248" s="55">
        <f>DURATION($H248,$H248+(365*J$3),J$4,'Bonds (CP)'!C247/100,1,0)</f>
        <v>2.926134665653271</v>
      </c>
      <c r="K248" s="55">
        <f>DURATION($H248,$H248+(365*K$3),K$4,'Bonds (CP)'!D247/100,1,0)</f>
        <v>4.653710889728492</v>
      </c>
      <c r="L248" s="55">
        <f>DURATION($H248,$H248+(365*L$3),L$4,'Bonds (CP)'!E247/100,1,0)</f>
        <v>7.6159383351361853</v>
      </c>
      <c r="M248" s="55">
        <f>DURATION($H248,$H248+(365*M$3),M$4,'Bonds (CP)'!F247/100,1,0)</f>
        <v>8.5659323200170387</v>
      </c>
    </row>
    <row r="249" spans="1:13">
      <c r="A249" s="24">
        <v>45551</v>
      </c>
      <c r="B249" s="55">
        <f>(-PV(('Bonds (CP)'!B248-($A$2/100))/100, B$3, (1*B$4),1)--PV(('Bonds (CP)'!B248+($A$2/100))/100, B$3, (1*B$4),1))/(2*($A$2/10000)*-PV('Bonds (CP)'!B248/100, B$3, (1*B$4),1))</f>
        <v>0.8433725102552494</v>
      </c>
      <c r="C249" s="55">
        <f>(-PV(('Bonds (CP)'!C248-($A$2/100))/100, C$3, (1*C$4),1)--PV(('Bonds (CP)'!C248+($A$2/100))/100, C$3, (1*C$4),1))/(2*($A$2/10000)*-PV('Bonds (CP)'!C248/100, C$3, (1*C$4),1))</f>
        <v>2.4824317633120252</v>
      </c>
      <c r="D249" s="55">
        <f>(-PV(('Bonds (CP)'!D248-($A$2/100))/100, D$3, (1*D$4),1)--PV(('Bonds (CP)'!D248+($A$2/100))/100, D$3, (1*D$4),1))/(2*($A$2/10000)*-PV('Bonds (CP)'!D248/100, D$3, (1*D$4),1))</f>
        <v>3.982870154207677</v>
      </c>
      <c r="E249" s="55">
        <f>(-PV(('Bonds (CP)'!E248-($A$2/100))/100, E$3, (1*E$4),1)--PV(('Bonds (CP)'!E248+($A$2/100))/100, E$3, (1*E$4),1))/(2*($A$2/10000)*-PV('Bonds (CP)'!E248/100, E$3, (1*E$4),1))</f>
        <v>6.5996240377409165</v>
      </c>
      <c r="F249" s="55">
        <f>(-PV(('Bonds (CP)'!F248-($A$2/100))/100, F$3, (1*F$4),1)--PV(('Bonds (CP)'!F248+($A$2/100))/100, F$3, (1*F$4),1))/(2*($A$2/10000)*-PV('Bonds (CP)'!F248/100, F$3, (1*F$4),1))</f>
        <v>7.6021629703765479</v>
      </c>
      <c r="G249" s="17"/>
      <c r="H249" s="24">
        <v>45551</v>
      </c>
      <c r="I249" s="55">
        <f>DURATION($H249,$H249+365,I$4,'Bonds (CP)'!B248/100,1,0)</f>
        <v>1</v>
      </c>
      <c r="J249" s="55">
        <f>DURATION($H249,$H249+(365*J$3),J$4,'Bonds (CP)'!C248/100,1,0)</f>
        <v>2.9260938421503564</v>
      </c>
      <c r="K249" s="55">
        <f>DURATION($H249,$H249+(365*K$3),K$4,'Bonds (CP)'!D248/100,1,0)</f>
        <v>4.652885803290749</v>
      </c>
      <c r="L249" s="55">
        <f>DURATION($H249,$H249+(365*L$3),L$4,'Bonds (CP)'!E248/100,1,0)</f>
        <v>7.6093178706232631</v>
      </c>
      <c r="M249" s="55">
        <f>DURATION($H249,$H249+(365*M$3),M$4,'Bonds (CP)'!F248/100,1,0)</f>
        <v>8.6316626188134595</v>
      </c>
    </row>
    <row r="250" spans="1:13">
      <c r="A250" s="24">
        <v>45552</v>
      </c>
      <c r="B250" s="55">
        <f>(-PV(('Bonds (CP)'!B249-($A$2/100))/100, B$3, (1*B$4),1)--PV(('Bonds (CP)'!B249+($A$2/100))/100, B$3, (1*B$4),1))/(2*($A$2/10000)*-PV('Bonds (CP)'!B249/100, B$3, (1*B$4),1))</f>
        <v>0.84181048776823986</v>
      </c>
      <c r="C250" s="55">
        <f>(-PV(('Bonds (CP)'!C249-($A$2/100))/100, C$3, (1*C$4),1)--PV(('Bonds (CP)'!C249+($A$2/100))/100, C$3, (1*C$4),1))/(2*($A$2/10000)*-PV('Bonds (CP)'!C249/100, C$3, (1*C$4),1))</f>
        <v>2.4800215280903859</v>
      </c>
      <c r="D250" s="55">
        <f>(-PV(('Bonds (CP)'!D249-($A$2/100))/100, D$3, (1*D$4),1)--PV(('Bonds (CP)'!D249+($A$2/100))/100, D$3, (1*D$4),1))/(2*($A$2/10000)*-PV('Bonds (CP)'!D249/100, D$3, (1*D$4),1))</f>
        <v>3.979579648813401</v>
      </c>
      <c r="E250" s="55">
        <f>(-PV(('Bonds (CP)'!E249-($A$2/100))/100, E$3, (1*E$4),1)--PV(('Bonds (CP)'!E249+($A$2/100))/100, E$3, (1*E$4),1))/(2*($A$2/10000)*-PV('Bonds (CP)'!E249/100, E$3, (1*E$4),1))</f>
        <v>6.5884790199827998</v>
      </c>
      <c r="F250" s="55">
        <f>(-PV(('Bonds (CP)'!F249-($A$2/100))/100, F$3, (1*F$4),1)--PV(('Bonds (CP)'!F249+($A$2/100))/100, F$3, (1*F$4),1))/(2*($A$2/10000)*-PV('Bonds (CP)'!F249/100, F$3, (1*F$4),1))</f>
        <v>7.5470338321447024</v>
      </c>
      <c r="G250" s="17"/>
      <c r="H250" s="24">
        <v>45552</v>
      </c>
      <c r="I250" s="55">
        <f>DURATION($H250,$H250+365,I$4,'Bonds (CP)'!B249/100,1,0)</f>
        <v>1</v>
      </c>
      <c r="J250" s="55">
        <f>DURATION($H250,$H250+(365*J$3),J$4,'Bonds (CP)'!C249/100,1,0)</f>
        <v>2.9259815287526139</v>
      </c>
      <c r="K250" s="55">
        <f>DURATION($H250,$H250+(365*K$3),K$4,'Bonds (CP)'!D249/100,1,0)</f>
        <v>4.6522248290926376</v>
      </c>
      <c r="L250" s="55">
        <f>DURATION($H250,$H250+(365*L$3),L$4,'Bonds (CP)'!E249/100,1,0)</f>
        <v>7.601741554221209</v>
      </c>
      <c r="M250" s="55">
        <f>DURATION($H250,$H250+(365*M$3),M$4,'Bonds (CP)'!F249/100,1,0)</f>
        <v>8.5768303028447974</v>
      </c>
    </row>
    <row r="251" spans="1:13">
      <c r="A251" s="24">
        <v>45553</v>
      </c>
      <c r="B251" s="55">
        <f>(-PV(('Bonds (CP)'!B250-($A$2/100))/100, B$3, (1*B$4),1)--PV(('Bonds (CP)'!B250+($A$2/100))/100, B$3, (1*B$4),1))/(2*($A$2/10000)*-PV('Bonds (CP)'!B250/100, B$3, (1*B$4),1))</f>
        <v>0.84131469338949261</v>
      </c>
      <c r="C251" s="55">
        <f>(-PV(('Bonds (CP)'!C250-($A$2/100))/100, C$3, (1*C$4),1)--PV(('Bonds (CP)'!C250+($A$2/100))/100, C$3, (1*C$4),1))/(2*($A$2/10000)*-PV('Bonds (CP)'!C250/100, C$3, (1*C$4),1))</f>
        <v>2.4767419833107511</v>
      </c>
      <c r="D251" s="55">
        <f>(-PV(('Bonds (CP)'!D250-($A$2/100))/100, D$3, (1*D$4),1)--PV(('Bonds (CP)'!D250+($A$2/100))/100, D$3, (1*D$4),1))/(2*($A$2/10000)*-PV('Bonds (CP)'!D250/100, D$3, (1*D$4),1))</f>
        <v>3.9730100744749133</v>
      </c>
      <c r="E251" s="55">
        <f>(-PV(('Bonds (CP)'!E250-($A$2/100))/100, E$3, (1*E$4),1)--PV(('Bonds (CP)'!E250+($A$2/100))/100, E$3, (1*E$4),1))/(2*($A$2/10000)*-PV('Bonds (CP)'!E250/100, E$3, (1*E$4),1))</f>
        <v>6.5717731772512833</v>
      </c>
      <c r="F251" s="55">
        <f>(-PV(('Bonds (CP)'!F250-($A$2/100))/100, F$3, (1*F$4),1)--PV(('Bonds (CP)'!F250+($A$2/100))/100, F$3, (1*F$4),1))/(2*($A$2/10000)*-PV('Bonds (CP)'!F250/100, F$3, (1*F$4),1))</f>
        <v>7.5088022968213339</v>
      </c>
      <c r="G251" s="17"/>
      <c r="H251" s="24">
        <v>45553</v>
      </c>
      <c r="I251" s="55">
        <f>DURATION($H251,$H251+365,I$4,'Bonds (CP)'!B250/100,1,0)</f>
        <v>1</v>
      </c>
      <c r="J251" s="55">
        <f>DURATION($H251,$H251+(365*J$3),J$4,'Bonds (CP)'!C250/100,1,0)</f>
        <v>2.9258282589012214</v>
      </c>
      <c r="K251" s="55">
        <f>DURATION($H251,$H251+(365*K$3),K$4,'Bonds (CP)'!D250/100,1,0)</f>
        <v>4.6509004670856191</v>
      </c>
      <c r="L251" s="55">
        <f>DURATION($H251,$H251+(365*L$3),L$4,'Bonds (CP)'!E250/100,1,0)</f>
        <v>7.5903570605314732</v>
      </c>
      <c r="M251" s="55">
        <f>DURATION($H251,$H251+(365*M$3),M$4,'Bonds (CP)'!F250/100,1,0)</f>
        <v>8.5387867915081728</v>
      </c>
    </row>
    <row r="252" spans="1:13">
      <c r="A252" s="24">
        <v>45554</v>
      </c>
      <c r="B252" s="55">
        <f>(-PV(('Bonds (CP)'!B251-($A$2/100))/100, B$3, (1*B$4),1)--PV(('Bonds (CP)'!B251+($A$2/100))/100, B$3, (1*B$4),1))/(2*($A$2/10000)*-PV('Bonds (CP)'!B251/100, B$3, (1*B$4),1))</f>
        <v>0.84244879703584796</v>
      </c>
      <c r="C252" s="55">
        <f>(-PV(('Bonds (CP)'!C251-($A$2/100))/100, C$3, (1*C$4),1)--PV(('Bonds (CP)'!C251+($A$2/100))/100, C$3, (1*C$4),1))/(2*($A$2/10000)*-PV('Bonds (CP)'!C251/100, C$3, (1*C$4),1))</f>
        <v>2.476960363877283</v>
      </c>
      <c r="D252" s="55">
        <f>(-PV(('Bonds (CP)'!D251-($A$2/100))/100, D$3, (1*D$4),1)--PV(('Bonds (CP)'!D251+($A$2/100))/100, D$3, (1*D$4),1))/(2*($A$2/10000)*-PV('Bonds (CP)'!D251/100, D$3, (1*D$4),1))</f>
        <v>3.9697309898384554</v>
      </c>
      <c r="E252" s="55">
        <f>(-PV(('Bonds (CP)'!E251-($A$2/100))/100, E$3, (1*E$4),1)--PV(('Bonds (CP)'!E251+($A$2/100))/100, E$3, (1*E$4),1))/(2*($A$2/10000)*-PV('Bonds (CP)'!E251/100, E$3, (1*E$4),1))</f>
        <v>6.5634255482497723</v>
      </c>
      <c r="F252" s="55">
        <f>(-PV(('Bonds (CP)'!F251-($A$2/100))/100, F$3, (1*F$4),1)--PV(('Bonds (CP)'!F251+($A$2/100))/100, F$3, (1*F$4),1))/(2*($A$2/10000)*-PV('Bonds (CP)'!F251/100, F$3, (1*F$4),1))</f>
        <v>7.5470338321447024</v>
      </c>
      <c r="G252" s="17"/>
      <c r="H252" s="24">
        <v>45554</v>
      </c>
      <c r="I252" s="55">
        <f>DURATION($H252,$H252+365,I$4,'Bonds (CP)'!B251/100,1,0)</f>
        <v>1</v>
      </c>
      <c r="J252" s="55">
        <f>DURATION($H252,$H252+(365*J$3),J$4,'Bonds (CP)'!C251/100,1,0)</f>
        <v>2.9258384810260334</v>
      </c>
      <c r="K252" s="55">
        <f>DURATION($H252,$H252+(365*K$3),K$4,'Bonds (CP)'!D251/100,1,0)</f>
        <v>4.6502370792113199</v>
      </c>
      <c r="L252" s="55">
        <f>DURATION($H252,$H252+(365*L$3),L$4,'Bonds (CP)'!E251/100,1,0)</f>
        <v>7.5846558588634325</v>
      </c>
      <c r="M252" s="55">
        <f>DURATION($H252,$H252+(365*M$3),M$4,'Bonds (CP)'!F251/100,1,0)</f>
        <v>8.5768303028447974</v>
      </c>
    </row>
    <row r="253" spans="1:13">
      <c r="A253" s="24">
        <v>45555</v>
      </c>
      <c r="B253" s="55">
        <f>(-PV(('Bonds (CP)'!B252-($A$2/100))/100, B$3, (1*B$4),1)--PV(('Bonds (CP)'!B252+($A$2/100))/100, B$3, (1*B$4),1))/(2*($A$2/10000)*-PV('Bonds (CP)'!B252/100, B$3, (1*B$4),1))</f>
        <v>0.84308807511264527</v>
      </c>
      <c r="C253" s="55">
        <f>(-PV(('Bonds (CP)'!C252-($A$2/100))/100, C$3, (1*C$4),1)--PV(('Bonds (CP)'!C252+($A$2/100))/100, C$3, (1*C$4),1))/(2*($A$2/10000)*-PV('Bonds (CP)'!C252/100, C$3, (1*C$4),1))</f>
        <v>2.4771787809396852</v>
      </c>
      <c r="D253" s="55">
        <f>(-PV(('Bonds (CP)'!D252-($A$2/100))/100, D$3, (1*D$4),1)--PV(('Bonds (CP)'!D252+($A$2/100))/100, D$3, (1*D$4),1))/(2*($A$2/10000)*-PV('Bonds (CP)'!D252/100, D$3, (1*D$4),1))</f>
        <v>3.9685023109542303</v>
      </c>
      <c r="E253" s="55">
        <f>(-PV(('Bonds (CP)'!E252-($A$2/100))/100, E$3, (1*E$4),1)--PV(('Bonds (CP)'!E252+($A$2/100))/100, E$3, (1*E$4),1))/(2*($A$2/10000)*-PV('Bonds (CP)'!E252/100, E$3, (1*E$4),1))</f>
        <v>6.564816573682049</v>
      </c>
      <c r="F253" s="55">
        <f>(-PV(('Bonds (CP)'!F252-($A$2/100))/100, F$3, (1*F$4),1)--PV(('Bonds (CP)'!F252+($A$2/100))/100, F$3, (1*F$4),1))/(2*($A$2/10000)*-PV('Bonds (CP)'!F252/100, F$3, (1*F$4),1))</f>
        <v>7.6691211509313906</v>
      </c>
      <c r="G253" s="17"/>
      <c r="H253" s="24">
        <v>45555</v>
      </c>
      <c r="I253" s="55">
        <f>DURATION($H253,$H253+365,I$4,'Bonds (CP)'!B252/100,1,0)</f>
        <v>1</v>
      </c>
      <c r="J253" s="55">
        <f>DURATION($H253,$H253+(365*J$3),J$4,'Bonds (CP)'!C252/100,1,0)</f>
        <v>2.9258487025602675</v>
      </c>
      <c r="K253" s="55">
        <f>DURATION($H253,$H253+(365*K$3),K$4,'Bonds (CP)'!D252/100,1,0)</f>
        <v>4.6499881013186695</v>
      </c>
      <c r="L253" s="55">
        <f>DURATION($H253,$H253+(365*L$3),L$4,'Bonds (CP)'!E252/100,1,0)</f>
        <v>7.5856064720824099</v>
      </c>
      <c r="M253" s="55">
        <f>DURATION($H253,$H253+(365*M$3),M$4,'Bonds (CP)'!F252/100,1,0)</f>
        <v>8.6982193126607896</v>
      </c>
    </row>
    <row r="254" spans="1:13">
      <c r="A254" s="24">
        <v>45558</v>
      </c>
      <c r="B254" s="55">
        <f>(-PV(('Bonds (CP)'!B253-($A$2/100))/100, B$3, (1*B$4),1)--PV(('Bonds (CP)'!B253+($A$2/100))/100, B$3, (1*B$4),1))/(2*($A$2/10000)*-PV('Bonds (CP)'!B253/100, B$3, (1*B$4),1))</f>
        <v>0.84266178197377295</v>
      </c>
      <c r="C254" s="55">
        <f>(-PV(('Bonds (CP)'!C253-($A$2/100))/100, C$3, (1*C$4),1)--PV(('Bonds (CP)'!C253+($A$2/100))/100, C$3, (1*C$4),1))/(2*($A$2/10000)*-PV('Bonds (CP)'!C253/100, C$3, (1*C$4),1))</f>
        <v>2.4767419833107511</v>
      </c>
      <c r="D254" s="55">
        <f>(-PV(('Bonds (CP)'!D253-($A$2/100))/100, D$3, (1*D$4),1)--PV(('Bonds (CP)'!D253+($A$2/100))/100, D$3, (1*D$4),1))/(2*($A$2/10000)*-PV('Bonds (CP)'!D253/100, D$3, (1*D$4),1))</f>
        <v>3.9689118113691961</v>
      </c>
      <c r="E254" s="55">
        <f>(-PV(('Bonds (CP)'!E253-($A$2/100))/100, E$3, (1*E$4),1)--PV(('Bonds (CP)'!E253+($A$2/100))/100, E$3, (1*E$4),1))/(2*($A$2/10000)*-PV('Bonds (CP)'!E253/100, E$3, (1*E$4),1))</f>
        <v>6.5675989200513003</v>
      </c>
      <c r="F254" s="55">
        <f>(-PV(('Bonds (CP)'!F253-($A$2/100))/100, F$3, (1*F$4),1)--PV(('Bonds (CP)'!F253+($A$2/100))/100, F$3, (1*F$4),1))/(2*($A$2/10000)*-PV('Bonds (CP)'!F253/100, F$3, (1*F$4),1))</f>
        <v>7.6859986445980253</v>
      </c>
      <c r="G254" s="17"/>
      <c r="H254" s="24">
        <v>45558</v>
      </c>
      <c r="I254" s="55">
        <f>DURATION($H254,$H254+365,I$4,'Bonds (CP)'!B253/100,1,0)</f>
        <v>1</v>
      </c>
      <c r="J254" s="55">
        <f>DURATION($H254,$H254+(365*J$3),J$4,'Bonds (CP)'!C253/100,1,0)</f>
        <v>2.9258282589012214</v>
      </c>
      <c r="K254" s="55">
        <f>DURATION($H254,$H254+(365*K$3),K$4,'Bonds (CP)'!D253/100,1,0)</f>
        <v>4.6500711065218505</v>
      </c>
      <c r="L254" s="55">
        <f>DURATION($H254,$H254+(365*L$3),L$4,'Bonds (CP)'!E253/100,1,0)</f>
        <v>7.5875072033380988</v>
      </c>
      <c r="M254" s="55">
        <f>DURATION($H254,$H254+(365*M$3),M$4,'Bonds (CP)'!F253/100,1,0)</f>
        <v>8.7149884913689402</v>
      </c>
    </row>
    <row r="255" spans="1:13">
      <c r="A255" s="24">
        <v>45559</v>
      </c>
      <c r="B255" s="55">
        <f>(-PV(('Bonds (CP)'!B254-($A$2/100))/100, B$3, (1*B$4),1)--PV(('Bonds (CP)'!B254+($A$2/100))/100, B$3, (1*B$4),1))/(2*($A$2/10000)*-PV('Bonds (CP)'!B254/100, B$3, (1*B$4),1))</f>
        <v>0.84209406131102416</v>
      </c>
      <c r="C255" s="55">
        <f>(-PV(('Bonds (CP)'!C254-($A$2/100))/100, C$3, (1*C$4),1)--PV(('Bonds (CP)'!C254+($A$2/100))/100, C$3, (1*C$4),1))/(2*($A$2/10000)*-PV('Bonds (CP)'!C254/100, C$3, (1*C$4),1))</f>
        <v>2.4767419833107511</v>
      </c>
      <c r="D255" s="55">
        <f>(-PV(('Bonds (CP)'!D254-($A$2/100))/100, D$3, (1*D$4),1)--PV(('Bonds (CP)'!D254+($A$2/100))/100, D$3, (1*D$4),1))/(2*($A$2/10000)*-PV('Bonds (CP)'!D254/100, D$3, (1*D$4),1))</f>
        <v>3.9705504052616787</v>
      </c>
      <c r="E255" s="55">
        <f>(-PV(('Bonds (CP)'!E254-($A$2/100))/100, E$3, (1*E$4),1)--PV(('Bonds (CP)'!E254+($A$2/100))/100, E$3, (1*E$4),1))/(2*($A$2/10000)*-PV('Bonds (CP)'!E254/100, E$3, (1*E$4),1))</f>
        <v>6.581516542677285</v>
      </c>
      <c r="F255" s="55">
        <f>(-PV(('Bonds (CP)'!F254-($A$2/100))/100, F$3, (1*F$4),1)--PV(('Bonds (CP)'!F254+($A$2/100))/100, F$3, (1*F$4),1))/(2*($A$2/10000)*-PV('Bonds (CP)'!F254/100, F$3, (1*F$4),1))</f>
        <v>7.7426584558167066</v>
      </c>
      <c r="G255" s="17"/>
      <c r="H255" s="24">
        <v>45559</v>
      </c>
      <c r="I255" s="55">
        <f>DURATION($H255,$H255+365,I$4,'Bonds (CP)'!B254/100,1,0)</f>
        <v>1</v>
      </c>
      <c r="J255" s="55">
        <f>DURATION($H255,$H255+(365*J$3),J$4,'Bonds (CP)'!C254/100,1,0)</f>
        <v>2.9258282589012214</v>
      </c>
      <c r="K255" s="55">
        <f>DURATION($H255,$H255+(365*K$3),K$4,'Bonds (CP)'!D254/100,1,0)</f>
        <v>4.6504030016119744</v>
      </c>
      <c r="L255" s="55">
        <f>DURATION($H255,$H255+(365*L$3),L$4,'Bonds (CP)'!E254/100,1,0)</f>
        <v>7.5970009259404545</v>
      </c>
      <c r="M255" s="55">
        <f>DURATION($H255,$H255+(365*M$3),M$4,'Bonds (CP)'!F254/100,1,0)</f>
        <v>8.7712636521982059</v>
      </c>
    </row>
    <row r="256" spans="1:13">
      <c r="A256" s="24">
        <v>45560</v>
      </c>
      <c r="B256" s="55">
        <f>(-PV(('Bonds (CP)'!B255-($A$2/100))/100, B$3, (1*B$4),1)--PV(('Bonds (CP)'!B255+($A$2/100))/100, B$3, (1*B$4),1))/(2*($A$2/10000)*-PV('Bonds (CP)'!B255/100, B$3, (1*B$4),1))</f>
        <v>0.84209406131102416</v>
      </c>
      <c r="C256" s="55">
        <f>(-PV(('Bonds (CP)'!C255-($A$2/100))/100, C$3, (1*C$4),1)--PV(('Bonds (CP)'!C255+($A$2/100))/100, C$3, (1*C$4),1))/(2*($A$2/10000)*-PV('Bonds (CP)'!C255/100, C$3, (1*C$4),1))</f>
        <v>2.4773972345071802</v>
      </c>
      <c r="D256" s="55">
        <f>(-PV(('Bonds (CP)'!D255-($A$2/100))/100, D$3, (1*D$4),1)--PV(('Bonds (CP)'!D255+($A$2/100))/100, D$3, (1*D$4),1))/(2*($A$2/10000)*-PV('Bonds (CP)'!D255/100, D$3, (1*D$4),1))</f>
        <v>3.9721899474578284</v>
      </c>
      <c r="E256" s="55">
        <f>(-PV(('Bonds (CP)'!E255-($A$2/100))/100, E$3, (1*E$4),1)--PV(('Bonds (CP)'!E255+($A$2/100))/100, E$3, (1*E$4),1))/(2*($A$2/10000)*-PV('Bonds (CP)'!E255/100, E$3, (1*E$4),1))</f>
        <v>6.581516542677285</v>
      </c>
      <c r="F256" s="55">
        <f>(-PV(('Bonds (CP)'!F255-($A$2/100))/100, F$3, (1*F$4),1)--PV(('Bonds (CP)'!F255+($A$2/100))/100, F$3, (1*F$4),1))/(2*($A$2/10000)*-PV('Bonds (CP)'!F255/100, F$3, (1*F$4),1))</f>
        <v>7.7255954629355008</v>
      </c>
      <c r="G256" s="17"/>
      <c r="H256" s="24">
        <v>45560</v>
      </c>
      <c r="I256" s="55">
        <f>DURATION($H256,$H256+365,I$4,'Bonds (CP)'!B255/100,1,0)</f>
        <v>1</v>
      </c>
      <c r="J256" s="55">
        <f>DURATION($H256,$H256+(365*J$3),J$4,'Bonds (CP)'!C255/100,1,0)</f>
        <v>2.9258589235039043</v>
      </c>
      <c r="K256" s="55">
        <f>DURATION($H256,$H256+(365*K$3),K$4,'Bonds (CP)'!D255/100,1,0)</f>
        <v>4.6507346955486577</v>
      </c>
      <c r="L256" s="55">
        <f>DURATION($H256,$H256+(365*L$3),L$4,'Bonds (CP)'!E255/100,1,0)</f>
        <v>7.5970009259404545</v>
      </c>
      <c r="M256" s="55">
        <f>DURATION($H256,$H256+(365*M$3),M$4,'Bonds (CP)'!F255/100,1,0)</f>
        <v>8.7543199095625646</v>
      </c>
    </row>
    <row r="257" spans="1:13">
      <c r="A257" s="24">
        <v>45561</v>
      </c>
      <c r="B257" s="55">
        <f>(-PV(('Bonds (CP)'!B256-($A$2/100))/100, B$3, (1*B$4),1)--PV(('Bonds (CP)'!B256+($A$2/100))/100, B$3, (1*B$4),1))/(2*($A$2/10000)*-PV('Bonds (CP)'!B256/100, B$3, (1*B$4),1))</f>
        <v>0.84067810101954665</v>
      </c>
      <c r="C257" s="55">
        <f>(-PV(('Bonds (CP)'!C256-($A$2/100))/100, C$3, (1*C$4),1)--PV(('Bonds (CP)'!C256+($A$2/100))/100, C$3, (1*C$4),1))/(2*($A$2/10000)*-PV('Bonds (CP)'!C256/100, C$3, (1*C$4),1))</f>
        <v>2.4756506275921013</v>
      </c>
      <c r="D257" s="55">
        <f>(-PV(('Bonds (CP)'!D256-($A$2/100))/100, D$3, (1*D$4),1)--PV(('Bonds (CP)'!D256+($A$2/100))/100, D$3, (1*D$4),1))/(2*($A$2/10000)*-PV('Bonds (CP)'!D256/100, D$3, (1*D$4),1))</f>
        <v>3.9709602018691399</v>
      </c>
      <c r="E257" s="55">
        <f>(-PV(('Bonds (CP)'!E256-($A$2/100))/100, E$3, (1*E$4),1)--PV(('Bonds (CP)'!E256+($A$2/100))/100, E$3, (1*E$4),1))/(2*($A$2/10000)*-PV('Bonds (CP)'!E256/100, E$3, (1*E$4),1))</f>
        <v>6.5745565062823772</v>
      </c>
      <c r="F257" s="55">
        <f>(-PV(('Bonds (CP)'!F256-($A$2/100))/100, F$3, (1*F$4),1)--PV(('Bonds (CP)'!F256+($A$2/100))/100, F$3, (1*F$4),1))/(2*($A$2/10000)*-PV('Bonds (CP)'!F256/100, F$3, (1*F$4),1))</f>
        <v>7.652298985614844</v>
      </c>
      <c r="G257" s="17"/>
      <c r="H257" s="24">
        <v>45561</v>
      </c>
      <c r="I257" s="55">
        <f>DURATION($H257,$H257+365,I$4,'Bonds (CP)'!B256/100,1,0)</f>
        <v>1</v>
      </c>
      <c r="J257" s="55">
        <f>DURATION($H257,$H257+(365*J$3),J$4,'Bonds (CP)'!C256/100,1,0)</f>
        <v>2.9257771394193104</v>
      </c>
      <c r="K257" s="55">
        <f>DURATION($H257,$H257+(365*K$3),K$4,'Bonds (CP)'!D256/100,1,0)</f>
        <v>4.6504859439541359</v>
      </c>
      <c r="L257" s="55">
        <f>DURATION($H257,$H257+(365*L$3),L$4,'Bonds (CP)'!E256/100,1,0)</f>
        <v>7.5922561375196214</v>
      </c>
      <c r="M257" s="55">
        <f>DURATION($H257,$H257+(365*M$3),M$4,'Bonds (CP)'!F256/100,1,0)</f>
        <v>8.6815022527206018</v>
      </c>
    </row>
    <row r="258" spans="1:13">
      <c r="A258" s="24">
        <v>45562</v>
      </c>
      <c r="B258" s="55">
        <f>(-PV(('Bonds (CP)'!B257-($A$2/100))/100, B$3, (1*B$4),1)--PV(('Bonds (CP)'!B257+($A$2/100))/100, B$3, (1*B$4),1))/(2*($A$2/10000)*-PV('Bonds (CP)'!B257/100, B$3, (1*B$4),1))</f>
        <v>0.83990135084591588</v>
      </c>
      <c r="C258" s="55">
        <f>(-PV(('Bonds (CP)'!C257-($A$2/100))/100, C$3, (1*C$4),1)--PV(('Bonds (CP)'!C257+($A$2/100))/100, C$3, (1*C$4),1))/(2*($A$2/10000)*-PV('Bonds (CP)'!C257/100, C$3, (1*C$4),1))</f>
        <v>2.4728173633690336</v>
      </c>
      <c r="D258" s="55">
        <f>(-PV(('Bonds (CP)'!D257-($A$2/100))/100, D$3, (1*D$4),1)--PV(('Bonds (CP)'!D257+($A$2/100))/100, D$3, (1*D$4),1))/(2*($A$2/10000)*-PV('Bonds (CP)'!D257/100, D$3, (1*D$4),1))</f>
        <v>3.9656374645967278</v>
      </c>
      <c r="E258" s="55">
        <f>(-PV(('Bonds (CP)'!E257-($A$2/100))/100, E$3, (1*E$4),1)--PV(('Bonds (CP)'!E257+($A$2/100))/100, E$3, (1*E$4),1))/(2*($A$2/10000)*-PV('Bonds (CP)'!E257/100, E$3, (1*E$4),1))</f>
        <v>6.5675989200513003</v>
      </c>
      <c r="F258" s="55">
        <f>(-PV(('Bonds (CP)'!F257-($A$2/100))/100, F$3, (1*F$4),1)--PV(('Bonds (CP)'!F257+($A$2/100))/100, F$3, (1*F$4),1))/(2*($A$2/10000)*-PV('Bonds (CP)'!F257/100, F$3, (1*F$4),1))</f>
        <v>7.6803666566058295</v>
      </c>
      <c r="G258" s="17"/>
      <c r="H258" s="24">
        <v>45562</v>
      </c>
      <c r="I258" s="55">
        <f>DURATION($H258,$H258+365,I$4,'Bonds (CP)'!B257/100,1,0)</f>
        <v>1</v>
      </c>
      <c r="J258" s="55">
        <f>DURATION($H258,$H258+(365*J$3),J$4,'Bonds (CP)'!C257/100,1,0)</f>
        <v>2.9256441596918039</v>
      </c>
      <c r="K258" s="55">
        <f>DURATION($H258,$H258+(365*K$3),K$4,'Bonds (CP)'!D257/100,1,0)</f>
        <v>4.6494067128669814</v>
      </c>
      <c r="L258" s="55">
        <f>DURATION($H258,$H258+(365*L$3),L$4,'Bonds (CP)'!E257/100,1,0)</f>
        <v>7.5875072033380988</v>
      </c>
      <c r="M258" s="55">
        <f>DURATION($H258,$H258+(365*M$3),M$4,'Bonds (CP)'!F257/100,1,0)</f>
        <v>8.7093929669909098</v>
      </c>
    </row>
    <row r="259" spans="1:13">
      <c r="A259" s="24">
        <v>45565</v>
      </c>
      <c r="B259" s="55">
        <f>(-PV(('Bonds (CP)'!B258-($A$2/100))/100, B$3, (1*B$4),1)--PV(('Bonds (CP)'!B258+($A$2/100))/100, B$3, (1*B$4),1))/(2*($A$2/10000)*-PV('Bonds (CP)'!B258/100, B$3, (1*B$4),1))</f>
        <v>0.83736926552184598</v>
      </c>
      <c r="C259" s="55">
        <f>(-PV(('Bonds (CP)'!C258-($A$2/100))/100, C$3, (1*C$4),1)--PV(('Bonds (CP)'!C258+($A$2/100))/100, C$3, (1*C$4),1))/(2*($A$2/10000)*-PV('Bonds (CP)'!C258/100, C$3, (1*C$4),1))</f>
        <v>2.4689045113117536</v>
      </c>
      <c r="D259" s="55">
        <f>(-PV(('Bonds (CP)'!D258-($A$2/100))/100, D$3, (1*D$4),1)--PV(('Bonds (CP)'!D258+($A$2/100))/100, D$3, (1*D$4),1))/(2*($A$2/10000)*-PV('Bonds (CP)'!D258/100, D$3, (1*D$4),1))</f>
        <v>3.9615498480026332</v>
      </c>
      <c r="E259" s="55">
        <f>(-PV(('Bonds (CP)'!E258-($A$2/100))/100, E$3, (1*E$4),1)--PV(('Bonds (CP)'!E258+($A$2/100))/100, E$3, (1*E$4),1))/(2*($A$2/10000)*-PV('Bonds (CP)'!E258/100, E$3, (1*E$4),1))</f>
        <v>6.5578624332723408</v>
      </c>
      <c r="F259" s="55">
        <f>(-PV(('Bonds (CP)'!F258-($A$2/100))/100, F$3, (1*F$4),1)--PV(('Bonds (CP)'!F258+($A$2/100))/100, F$3, (1*F$4),1))/(2*($A$2/10000)*-PV('Bonds (CP)'!F258/100, F$3, (1*F$4),1))</f>
        <v>7.6747408272176667</v>
      </c>
      <c r="G259" s="17"/>
      <c r="H259" s="24">
        <v>45565</v>
      </c>
      <c r="I259" s="55">
        <f>DURATION($H259,$H259+365,I$4,'Bonds (CP)'!B258/100,1,0)</f>
        <v>1</v>
      </c>
      <c r="J259" s="55">
        <f>DURATION($H259,$H259+(365*J$3),J$4,'Bonds (CP)'!C258/100,1,0)</f>
        <v>2.9254598692746474</v>
      </c>
      <c r="K259" s="55">
        <f>DURATION($H259,$H259+(365*K$3),K$4,'Bonds (CP)'!D258/100,1,0)</f>
        <v>4.6485750892486299</v>
      </c>
      <c r="L259" s="55">
        <f>DURATION($H259,$H259+(365*L$3),L$4,'Bonds (CP)'!E258/100,1,0)</f>
        <v>7.5808517580825017</v>
      </c>
      <c r="M259" s="55">
        <f>DURATION($H259,$H259+(365*M$3),M$4,'Bonds (CP)'!F258/100,1,0)</f>
        <v>8.7038032421864404</v>
      </c>
    </row>
    <row r="260" spans="1:13">
      <c r="A260" s="24">
        <v>45566</v>
      </c>
      <c r="B260" s="55">
        <f>(-PV(('Bonds (CP)'!B259-($A$2/100))/100, B$3, (1*B$4),1)--PV(('Bonds (CP)'!B259+($A$2/100))/100, B$3, (1*B$4),1))/(2*($A$2/10000)*-PV('Bonds (CP)'!B259/100, B$3, (1*B$4),1))</f>
        <v>0.83631873056579853</v>
      </c>
      <c r="C260" s="55">
        <f>(-PV(('Bonds (CP)'!C259-($A$2/100))/100, C$3, (1*C$4),1)--PV(('Bonds (CP)'!C259+($A$2/100))/100, C$3, (1*C$4),1))/(2*($A$2/10000)*-PV('Bonds (CP)'!C259/100, C$3, (1*C$4),1))</f>
        <v>2.4678196891854012</v>
      </c>
      <c r="D260" s="55">
        <f>(-PV(('Bonds (CP)'!D259-($A$2/100))/100, D$3, (1*D$4),1)--PV(('Bonds (CP)'!D259+($A$2/100))/100, D$3, (1*D$4),1))/(2*($A$2/10000)*-PV('Bonds (CP)'!D259/100, D$3, (1*D$4),1))</f>
        <v>3.9607330323873473</v>
      </c>
      <c r="E260" s="55">
        <f>(-PV(('Bonds (CP)'!E259-($A$2/100))/100, E$3, (1*E$4),1)--PV(('Bonds (CP)'!E259+($A$2/100))/100, E$3, (1*E$4),1))/(2*($A$2/10000)*-PV('Bonds (CP)'!E259/100, E$3, (1*E$4),1))</f>
        <v>6.5550814688780559</v>
      </c>
      <c r="F260" s="55">
        <f>(-PV(('Bonds (CP)'!F259-($A$2/100))/100, F$3, (1*F$4),1)--PV(('Bonds (CP)'!F259+($A$2/100))/100, F$3, (1*F$4),1))/(2*($A$2/10000)*-PV('Bonds (CP)'!F259/100, F$3, (1*F$4),1))</f>
        <v>7.5415541516305957</v>
      </c>
      <c r="G260" s="17"/>
      <c r="H260" s="24">
        <v>45566</v>
      </c>
      <c r="I260" s="55">
        <f>DURATION($H260,$H260+365,I$4,'Bonds (CP)'!B259/100,1,0)</f>
        <v>1</v>
      </c>
      <c r="J260" s="55">
        <f>DURATION($H260,$H260+(365*J$3),J$4,'Bonds (CP)'!C259/100,1,0)</f>
        <v>2.9254086435763824</v>
      </c>
      <c r="K260" s="55">
        <f>DURATION($H260,$H260+(365*K$3),K$4,'Bonds (CP)'!D259/100,1,0)</f>
        <v>4.6484086136476579</v>
      </c>
      <c r="L260" s="55">
        <f>DURATION($H260,$H260+(365*L$3),L$4,'Bonds (CP)'!E259/100,1,0)</f>
        <v>7.5789487205728561</v>
      </c>
      <c r="M260" s="55">
        <f>DURATION($H260,$H260+(365*M$3),M$4,'Bonds (CP)'!F259/100,1,0)</f>
        <v>8.5713784661776309</v>
      </c>
    </row>
    <row r="261" spans="1:13">
      <c r="A261" s="24">
        <v>45567</v>
      </c>
      <c r="B261" s="55">
        <f>(-PV(('Bonds (CP)'!B260-($A$2/100))/100, B$3, (1*B$4),1)--PV(('Bonds (CP)'!B260+($A$2/100))/100, B$3, (1*B$4),1))/(2*($A$2/10000)*-PV('Bonds (CP)'!B260/100, B$3, (1*B$4),1))</f>
        <v>0.83708886487604339</v>
      </c>
      <c r="C261" s="55">
        <f>(-PV(('Bonds (CP)'!C260-($A$2/100))/100, C$3, (1*C$4),1)--PV(('Bonds (CP)'!C260+($A$2/100))/100, C$3, (1*C$4),1))/(2*($A$2/10000)*-PV('Bonds (CP)'!C260/100, C$3, (1*C$4),1))</f>
        <v>2.4667357698049988</v>
      </c>
      <c r="D261" s="55">
        <f>(-PV(('Bonds (CP)'!D260-($A$2/100))/100, D$3, (1*D$4),1)--PV(('Bonds (CP)'!D260+($A$2/100))/100, D$3, (1*D$4),1))/(2*($A$2/10000)*-PV('Bonds (CP)'!D260/100, D$3, (1*D$4),1))</f>
        <v>3.9562447549505357</v>
      </c>
      <c r="E261" s="55">
        <f>(-PV(('Bonds (CP)'!E260-($A$2/100))/100, E$3, (1*E$4),1)--PV(('Bonds (CP)'!E260+($A$2/100))/100, E$3, (1*E$4),1))/(2*($A$2/10000)*-PV('Bonds (CP)'!E260/100, E$3, (1*E$4),1))</f>
        <v>6.5342369058779761</v>
      </c>
      <c r="F261" s="55">
        <f>(-PV(('Bonds (CP)'!F260-($A$2/100))/100, F$3, (1*F$4),1)--PV(('Bonds (CP)'!F260+($A$2/100))/100, F$3, (1*F$4),1))/(2*($A$2/10000)*-PV('Bonds (CP)'!F260/100, F$3, (1*F$4),1))</f>
        <v>7.5196955754544934</v>
      </c>
      <c r="G261" s="17"/>
      <c r="H261" s="24">
        <v>45567</v>
      </c>
      <c r="I261" s="55">
        <f>DURATION($H261,$H261+365,I$4,'Bonds (CP)'!B260/100,1,0)</f>
        <v>1</v>
      </c>
      <c r="J261" s="55">
        <f>DURATION($H261,$H261+(365*J$3),J$4,'Bonds (CP)'!C260/100,1,0)</f>
        <v>2.9253574031374225</v>
      </c>
      <c r="K261" s="55">
        <f>DURATION($H261,$H261+(365*K$3),K$4,'Bonds (CP)'!D260/100,1,0)</f>
        <v>4.6474920988396775</v>
      </c>
      <c r="L261" s="55">
        <f>DURATION($H261,$H261+(365*L$3),L$4,'Bonds (CP)'!E260/100,1,0)</f>
        <v>7.5646550668518433</v>
      </c>
      <c r="M261" s="55">
        <f>DURATION($H261,$H261+(365*M$3),M$4,'Bonds (CP)'!F260/100,1,0)</f>
        <v>8.5496279802269211</v>
      </c>
    </row>
    <row r="262" spans="1:13">
      <c r="A262" s="24">
        <v>45568</v>
      </c>
      <c r="B262" s="55">
        <f>(-PV(('Bonds (CP)'!B261-($A$2/100))/100, B$3, (1*B$4),1)--PV(('Bonds (CP)'!B261+($A$2/100))/100, B$3, (1*B$4),1))/(2*($A$2/10000)*-PV('Bonds (CP)'!B261/100, B$3, (1*B$4),1))</f>
        <v>0.83541039694513541</v>
      </c>
      <c r="C262" s="55">
        <f>(-PV(('Bonds (CP)'!C261-($A$2/100))/100, C$3, (1*C$4),1)--PV(('Bonds (CP)'!C261+($A$2/100))/100, C$3, (1*C$4),1))/(2*($A$2/10000)*-PV('Bonds (CP)'!C261/100, C$3, (1*C$4),1))</f>
        <v>2.4626250891303654</v>
      </c>
      <c r="D262" s="55">
        <f>(-PV(('Bonds (CP)'!D261-($A$2/100))/100, D$3, (1*D$4),1)--PV(('Bonds (CP)'!D261+($A$2/100))/100, D$3, (1*D$4),1))/(2*($A$2/10000)*-PV('Bonds (CP)'!D261/100, D$3, (1*D$4),1))</f>
        <v>3.9489156226540305</v>
      </c>
      <c r="E262" s="55">
        <f>(-PV(('Bonds (CP)'!E261-($A$2/100))/100, E$3, (1*E$4),1)--PV(('Bonds (CP)'!E261+($A$2/100))/100, E$3, (1*E$4),1))/(2*($A$2/10000)*-PV('Bonds (CP)'!E261/100, E$3, (1*E$4),1))</f>
        <v>6.5120275544784594</v>
      </c>
      <c r="F262" s="55">
        <f>(-PV(('Bonds (CP)'!F261-($A$2/100))/100, F$3, (1*F$4),1)--PV(('Bonds (CP)'!F261+($A$2/100))/100, F$3, (1*F$4),1))/(2*($A$2/10000)*-PV('Bonds (CP)'!F261/100, F$3, (1*F$4),1))</f>
        <v>7.4332173502587375</v>
      </c>
      <c r="G262" s="17"/>
      <c r="H262" s="24">
        <v>45568</v>
      </c>
      <c r="I262" s="55">
        <f>DURATION($H262,$H262+365,I$4,'Bonds (CP)'!B261/100,1,0)</f>
        <v>1</v>
      </c>
      <c r="J262" s="55">
        <f>DURATION($H262,$H262+(365*J$3),J$4,'Bonds (CP)'!C261/100,1,0)</f>
        <v>2.9251625550840661</v>
      </c>
      <c r="K262" s="55">
        <f>DURATION($H262,$H262+(365*K$3),K$4,'Bonds (CP)'!D261/100,1,0)</f>
        <v>4.6459890655498404</v>
      </c>
      <c r="L262" s="55">
        <f>DURATION($H262,$H262+(365*L$3),L$4,'Bonds (CP)'!E261/100,1,0)</f>
        <v>7.5493682234107888</v>
      </c>
      <c r="M262" s="55">
        <f>DURATION($H262,$H262+(365*M$3),M$4,'Bonds (CP)'!F261/100,1,0)</f>
        <v>8.4635308149610786</v>
      </c>
    </row>
    <row r="263" spans="1:13">
      <c r="A263" s="24">
        <v>45569</v>
      </c>
      <c r="B263" s="55">
        <f>(-PV(('Bonds (CP)'!B262-($A$2/100))/100, B$3, (1*B$4),1)--PV(('Bonds (CP)'!B262+($A$2/100))/100, B$3, (1*B$4),1))/(2*($A$2/10000)*-PV('Bonds (CP)'!B262/100, B$3, (1*B$4),1))</f>
        <v>0.83464334676963603</v>
      </c>
      <c r="C263" s="55">
        <f>(-PV(('Bonds (CP)'!C262-($A$2/100))/100, C$3, (1*C$4),1)--PV(('Bonds (CP)'!C262+($A$2/100))/100, C$3, (1*C$4),1))/(2*($A$2/10000)*-PV('Bonds (CP)'!C262/100, C$3, (1*C$4),1))</f>
        <v>2.4602511474958426</v>
      </c>
      <c r="D263" s="55">
        <f>(-PV(('Bonds (CP)'!D262-($A$2/100))/100, D$3, (1*D$4),1)--PV(('Bonds (CP)'!D262+($A$2/100))/100, D$3, (1*D$4),1))/(2*($A$2/10000)*-PV('Bonds (CP)'!D262/100, D$3, (1*D$4),1))</f>
        <v>3.9481024455943068</v>
      </c>
      <c r="E263" s="55">
        <f>(-PV(('Bonds (CP)'!E262-($A$2/100))/100, E$3, (1*E$4),1)--PV(('Bonds (CP)'!E262+($A$2/100))/100, E$3, (1*E$4),1))/(2*($A$2/10000)*-PV('Bonds (CP)'!E262/100, E$3, (1*E$4),1))</f>
        <v>6.5189652033854468</v>
      </c>
      <c r="F263" s="55">
        <f>(-PV(('Bonds (CP)'!F262-($A$2/100))/100, F$3, (1*F$4),1)--PV(('Bonds (CP)'!F262+($A$2/100))/100, F$3, (1*F$4),1))/(2*($A$2/10000)*-PV('Bonds (CP)'!F262/100, F$3, (1*F$4),1))</f>
        <v>7.4011791962230449</v>
      </c>
      <c r="G263" s="17"/>
      <c r="H263" s="24">
        <v>45569</v>
      </c>
      <c r="I263" s="55">
        <f>DURATION($H263,$H263+365,I$4,'Bonds (CP)'!B262/100,1,0)</f>
        <v>1</v>
      </c>
      <c r="J263" s="55">
        <f>DURATION($H263,$H263+(365*J$3),J$4,'Bonds (CP)'!C262/100,1,0)</f>
        <v>2.9250496511073334</v>
      </c>
      <c r="K263" s="55">
        <f>DURATION($H263,$H263+(365*K$3),K$4,'Bonds (CP)'!D262/100,1,0)</f>
        <v>4.6458218103653559</v>
      </c>
      <c r="L263" s="55">
        <f>DURATION($H263,$H263+(365*L$3),L$4,'Bonds (CP)'!E262/100,1,0)</f>
        <v>7.5541498004338274</v>
      </c>
      <c r="M263" s="55">
        <f>DURATION($H263,$H263+(365*M$3),M$4,'Bonds (CP)'!F262/100,1,0)</f>
        <v>8.4316150309783016</v>
      </c>
    </row>
    <row r="264" spans="1:13">
      <c r="A264" s="24">
        <v>45572</v>
      </c>
      <c r="B264" s="55">
        <f>(-PV(('Bonds (CP)'!B263-($A$2/100))/100, B$3, (1*B$4),1)--PV(('Bonds (CP)'!B263+($A$2/100))/100, B$3, (1*B$4),1))/(2*($A$2/10000)*-PV('Bonds (CP)'!B263/100, B$3, (1*B$4),1))</f>
        <v>0.83415595693979749</v>
      </c>
      <c r="C264" s="55">
        <f>(-PV(('Bonds (CP)'!C263-($A$2/100))/100, C$3, (1*C$4),1)--PV(('Bonds (CP)'!C263+($A$2/100))/100, C$3, (1*C$4),1))/(2*($A$2/10000)*-PV('Bonds (CP)'!C263/100, C$3, (1*C$4),1))</f>
        <v>2.4557310932446828</v>
      </c>
      <c r="D264" s="55">
        <f>(-PV(('Bonds (CP)'!D263-($A$2/100))/100, D$3, (1*D$4),1)--PV(('Bonds (CP)'!D263+($A$2/100))/100, D$3, (1*D$4),1))/(2*($A$2/10000)*-PV('Bonds (CP)'!D263/100, D$3, (1*D$4),1))</f>
        <v>3.9391728995643609</v>
      </c>
      <c r="E264" s="55">
        <f>(-PV(('Bonds (CP)'!E263-($A$2/100))/100, E$3, (1*E$4),1)--PV(('Bonds (CP)'!E263+($A$2/100))/100, E$3, (1*E$4),1))/(2*($A$2/10000)*-PV('Bonds (CP)'!E263/100, E$3, (1*E$4),1))</f>
        <v>6.4940015525701016</v>
      </c>
      <c r="F264" s="55">
        <f>(-PV(('Bonds (CP)'!F263-($A$2/100))/100, F$3, (1*F$4),1)--PV(('Bonds (CP)'!F263+($A$2/100))/100, F$3, (1*F$4),1))/(2*($A$2/10000)*-PV('Bonds (CP)'!F263/100, F$3, (1*F$4),1))</f>
        <v>7.3693525271376812</v>
      </c>
      <c r="G264" s="17"/>
      <c r="H264" s="24">
        <v>45572</v>
      </c>
      <c r="I264" s="55">
        <f>DURATION($H264,$H264+365,I$4,'Bonds (CP)'!B263/100,1,0)</f>
        <v>1</v>
      </c>
      <c r="J264" s="55">
        <f>DURATION($H264,$H264+(365*J$3),J$4,'Bonds (CP)'!C263/100,1,0)</f>
        <v>2.9248339093281004</v>
      </c>
      <c r="K264" s="55">
        <f>DURATION($H264,$H264+(365*K$3),K$4,'Bonds (CP)'!D263/100,1,0)</f>
        <v>4.6439786836101495</v>
      </c>
      <c r="L264" s="55">
        <f>DURATION($H264,$H264+(365*L$3),L$4,'Bonds (CP)'!E263/100,1,0)</f>
        <v>7.5369173734745862</v>
      </c>
      <c r="M264" s="55">
        <f>DURATION($H264,$H264+(365*M$3),M$4,'Bonds (CP)'!F263/100,1,0)</f>
        <v>8.3998999007506221</v>
      </c>
    </row>
    <row r="265" spans="1:13">
      <c r="A265" s="24">
        <v>45573</v>
      </c>
      <c r="B265" s="55">
        <f>(-PV(('Bonds (CP)'!B264-($A$2/100))/100, B$3, (1*B$4),1)--PV(('Bonds (CP)'!B264+($A$2/100))/100, B$3, (1*B$4),1))/(2*($A$2/10000)*-PV('Bonds (CP)'!B264/100, B$3, (1*B$4),1))</f>
        <v>0.836108939829034</v>
      </c>
      <c r="C265" s="55">
        <f>(-PV(('Bonds (CP)'!C264-($A$2/100))/100, C$3, (1*C$4),1)--PV(('Bonds (CP)'!C264+($A$2/100))/100, C$3, (1*C$4),1))/(2*($A$2/10000)*-PV('Bonds (CP)'!C264/100, C$3, (1*C$4),1))</f>
        <v>2.4570209315216145</v>
      </c>
      <c r="D265" s="55">
        <f>(-PV(('Bonds (CP)'!D264-($A$2/100))/100, D$3, (1*D$4),1)--PV(('Bonds (CP)'!D264+($A$2/100))/100, D$3, (1*D$4),1))/(2*($A$2/10000)*-PV('Bonds (CP)'!D264/100, D$3, (1*D$4),1))</f>
        <v>3.9367424568519489</v>
      </c>
      <c r="E265" s="55">
        <f>(-PV(('Bonds (CP)'!E264-($A$2/100))/100, E$3, (1*E$4),1)--PV(('Bonds (CP)'!E264+($A$2/100))/100, E$3, (1*E$4),1))/(2*($A$2/10000)*-PV('Bonds (CP)'!E264/100, E$3, (1*E$4),1))</f>
        <v>6.4856876843162388</v>
      </c>
      <c r="F265" s="55">
        <f>(-PV(('Bonds (CP)'!F264-($A$2/100))/100, F$3, (1*F$4),1)--PV(('Bonds (CP)'!F264+($A$2/100))/100, F$3, (1*F$4),1))/(2*($A$2/10000)*-PV('Bonds (CP)'!F264/100, F$3, (1*F$4),1))</f>
        <v>7.4278629199379544</v>
      </c>
      <c r="G265" s="17"/>
      <c r="H265" s="24">
        <v>45573</v>
      </c>
      <c r="I265" s="55">
        <f>DURATION($H265,$H265+365,I$4,'Bonds (CP)'!B264/100,1,0)</f>
        <v>1</v>
      </c>
      <c r="J265" s="55">
        <f>DURATION($H265,$H265+(365*J$3),J$4,'Bonds (CP)'!C264/100,1,0)</f>
        <v>2.9248955763218665</v>
      </c>
      <c r="K265" s="55">
        <f>DURATION($H265,$H265+(365*K$3),K$4,'Bonds (CP)'!D264/100,1,0)</f>
        <v>4.6434749563789497</v>
      </c>
      <c r="L265" s="55">
        <f>DURATION($H265,$H265+(365*L$3),L$4,'Bonds (CP)'!E264/100,1,0)</f>
        <v>7.5311617471670074</v>
      </c>
      <c r="M265" s="55">
        <f>DURATION($H265,$H265+(365*M$3),M$4,'Bonds (CP)'!F264/100,1,0)</f>
        <v>8.4581975416885413</v>
      </c>
    </row>
    <row r="266" spans="1:13">
      <c r="A266" s="24">
        <v>45574</v>
      </c>
      <c r="B266" s="55">
        <f>(-PV(('Bonds (CP)'!B265-($A$2/100))/100, B$3, (1*B$4),1)--PV(('Bonds (CP)'!B265+($A$2/100))/100, B$3, (1*B$4),1))/(2*($A$2/10000)*-PV('Bonds (CP)'!B265/100, B$3, (1*B$4),1))</f>
        <v>0.83548019870050383</v>
      </c>
      <c r="C266" s="55">
        <f>(-PV(('Bonds (CP)'!C265-($A$2/100))/100, C$3, (1*C$4),1)--PV(('Bonds (CP)'!C265+($A$2/100))/100, C$3, (1*C$4),1))/(2*($A$2/10000)*-PV('Bonds (CP)'!C265/100, C$3, (1*C$4),1))</f>
        <v>2.4557310932446828</v>
      </c>
      <c r="D266" s="55">
        <f>(-PV(('Bonds (CP)'!D265-($A$2/100))/100, D$3, (1*D$4),1)--PV(('Bonds (CP)'!D265+($A$2/100))/100, D$3, (1*D$4),1))/(2*($A$2/10000)*-PV('Bonds (CP)'!D265/100, D$3, (1*D$4),1))</f>
        <v>3.9351233223620539</v>
      </c>
      <c r="E266" s="55">
        <f>(-PV(('Bonds (CP)'!E265-($A$2/100))/100, E$3, (1*E$4),1)--PV(('Bonds (CP)'!E265+($A$2/100))/100, E$3, (1*E$4),1))/(2*($A$2/10000)*-PV('Bonds (CP)'!E265/100, E$3, (1*E$4),1))</f>
        <v>6.4829172167054043</v>
      </c>
      <c r="F266" s="55">
        <f>(-PV(('Bonds (CP)'!F265-($A$2/100))/100, F$3, (1*F$4),1)--PV(('Bonds (CP)'!F265+($A$2/100))/100, F$3, (1*F$4),1))/(2*($A$2/10000)*-PV('Bonds (CP)'!F265/100, F$3, (1*F$4),1))</f>
        <v>7.4278629199379544</v>
      </c>
      <c r="G266" s="17"/>
      <c r="H266" s="24">
        <v>45574</v>
      </c>
      <c r="I266" s="55">
        <f>DURATION($H266,$H266+365,I$4,'Bonds (CP)'!B265/100,1,0)</f>
        <v>1</v>
      </c>
      <c r="J266" s="55">
        <f>DURATION($H266,$H266+(365*J$3),J$4,'Bonds (CP)'!C265/100,1,0)</f>
        <v>2.9248339093281004</v>
      </c>
      <c r="K266" s="55">
        <f>DURATION($H266,$H266+(365*K$3),K$4,'Bonds (CP)'!D265/100,1,0)</f>
        <v>4.6431388867206884</v>
      </c>
      <c r="L266" s="55">
        <f>DURATION($H266,$H266+(365*L$3),L$4,'Bonds (CP)'!E265/100,1,0)</f>
        <v>7.5292419373441843</v>
      </c>
      <c r="M266" s="55">
        <f>DURATION($H266,$H266+(365*M$3),M$4,'Bonds (CP)'!F265/100,1,0)</f>
        <v>8.4581975416885413</v>
      </c>
    </row>
    <row r="267" spans="1:13">
      <c r="A267" s="24">
        <v>45575</v>
      </c>
      <c r="B267" s="55">
        <f>(-PV(('Bonds (CP)'!B266-($A$2/100))/100, B$3, (1*B$4),1)--PV(('Bonds (CP)'!B266+($A$2/100))/100, B$3, (1*B$4),1))/(2*($A$2/10000)*-PV('Bonds (CP)'!B266/100, B$3, (1*B$4),1))</f>
        <v>0.8364586495589218</v>
      </c>
      <c r="C267" s="55">
        <f>(-PV(('Bonds (CP)'!C266-($A$2/100))/100, C$3, (1*C$4),1)--PV(('Bonds (CP)'!C266+($A$2/100))/100, C$3, (1*C$4),1))/(2*($A$2/10000)*-PV('Bonds (CP)'!C266/100, C$3, (1*C$4),1))</f>
        <v>2.4574511627772235</v>
      </c>
      <c r="D267" s="55">
        <f>(-PV(('Bonds (CP)'!D266-($A$2/100))/100, D$3, (1*D$4),1)--PV(('Bonds (CP)'!D266+($A$2/100))/100, D$3, (1*D$4),1))/(2*($A$2/10000)*-PV('Bonds (CP)'!D266/100, D$3, (1*D$4),1))</f>
        <v>3.9367424568519489</v>
      </c>
      <c r="E267" s="55">
        <f>(-PV(('Bonds (CP)'!E266-($A$2/100))/100, E$3, (1*E$4),1)--PV(('Bonds (CP)'!E266+($A$2/100))/100, E$3, (1*E$4),1))/(2*($A$2/10000)*-PV('Bonds (CP)'!E266/100, E$3, (1*E$4),1))</f>
        <v>6.4953875560174996</v>
      </c>
      <c r="F267" s="55">
        <f>(-PV(('Bonds (CP)'!F266-($A$2/100))/100, F$3, (1*F$4),1)--PV(('Bonds (CP)'!F266+($A$2/100))/100, F$3, (1*F$4),1))/(2*($A$2/10000)*-PV('Bonds (CP)'!F266/100, F$3, (1*F$4),1))</f>
        <v>7.4870875351466148</v>
      </c>
      <c r="G267" s="17"/>
      <c r="H267" s="24">
        <v>45575</v>
      </c>
      <c r="I267" s="55">
        <f>DURATION($H267,$H267+365,I$4,'Bonds (CP)'!B266/100,1,0)</f>
        <v>1</v>
      </c>
      <c r="J267" s="55">
        <f>DURATION($H267,$H267+(365*J$3),J$4,'Bonds (CP)'!C266/100,1,0)</f>
        <v>2.9249161272787214</v>
      </c>
      <c r="K267" s="55">
        <f>DURATION($H267,$H267+(365*K$3),K$4,'Bonds (CP)'!D266/100,1,0)</f>
        <v>4.6434749563789497</v>
      </c>
      <c r="L267" s="55">
        <f>DURATION($H267,$H267+(365*L$3),L$4,'Bonds (CP)'!E266/100,1,0)</f>
        <v>7.537876088641335</v>
      </c>
      <c r="M267" s="55">
        <f>DURATION($H267,$H267+(365*M$3),M$4,'Bonds (CP)'!F266/100,1,0)</f>
        <v>8.5171723444019189</v>
      </c>
    </row>
    <row r="268" spans="1:13">
      <c r="A268" s="24">
        <v>45576</v>
      </c>
      <c r="B268" s="55">
        <f>(-PV(('Bonds (CP)'!B267-($A$2/100))/100, B$3, (1*B$4),1)--PV(('Bonds (CP)'!B267+($A$2/100))/100, B$3, (1*B$4),1))/(2*($A$2/10000)*-PV('Bonds (CP)'!B267/100, B$3, (1*B$4),1))</f>
        <v>0.837299147749482</v>
      </c>
      <c r="C268" s="55">
        <f>(-PV(('Bonds (CP)'!C267-($A$2/100))/100, C$3, (1*C$4),1)--PV(('Bonds (CP)'!C267+($A$2/100))/100, C$3, (1*C$4),1))/(2*($A$2/10000)*-PV('Bonds (CP)'!C267/100, C$3, (1*C$4),1))</f>
        <v>2.459388970393579</v>
      </c>
      <c r="D268" s="55">
        <f>(-PV(('Bonds (CP)'!D267-($A$2/100))/100, D$3, (1*D$4),1)--PV(('Bonds (CP)'!D267+($A$2/100))/100, D$3, (1*D$4),1))/(2*($A$2/10000)*-PV('Bonds (CP)'!D267/100, D$3, (1*D$4),1))</f>
        <v>3.9399835118694519</v>
      </c>
      <c r="E268" s="55">
        <f>(-PV(('Bonds (CP)'!E267-($A$2/100))/100, E$3, (1*E$4),1)--PV(('Bonds (CP)'!E267+($A$2/100))/100, E$3, (1*E$4),1))/(2*($A$2/10000)*-PV('Bonds (CP)'!E267/100, E$3, (1*E$4),1))</f>
        <v>6.5050924400922536</v>
      </c>
      <c r="F268" s="55">
        <f>(-PV(('Bonds (CP)'!F267-($A$2/100))/100, F$3, (1*F$4),1)--PV(('Bonds (CP)'!F267+($A$2/100))/100, F$3, (1*F$4),1))/(2*($A$2/10000)*-PV('Bonds (CP)'!F267/100, F$3, (1*F$4),1))</f>
        <v>7.5525195383907509</v>
      </c>
      <c r="G268" s="17"/>
      <c r="H268" s="24">
        <v>45576</v>
      </c>
      <c r="I268" s="55">
        <f>DURATION($H268,$H268+365,I$4,'Bonds (CP)'!B267/100,1,0)</f>
        <v>1</v>
      </c>
      <c r="J268" s="55">
        <f>DURATION($H268,$H268+(365*J$3),J$4,'Bonds (CP)'!C267/100,1,0)</f>
        <v>2.9250085774491215</v>
      </c>
      <c r="K268" s="55">
        <f>DURATION($H268,$H268+(365*K$3),K$4,'Bonds (CP)'!D267/100,1,0)</f>
        <v>4.6441464920861808</v>
      </c>
      <c r="L268" s="55">
        <f>DURATION($H268,$H268+(365*L$3),L$4,'Bonds (CP)'!E267/100,1,0)</f>
        <v>7.5445826321285585</v>
      </c>
      <c r="M268" s="55">
        <f>DURATION($H268,$H268+(365*M$3),M$4,'Bonds (CP)'!F267/100,1,0)</f>
        <v>8.5822878344457454</v>
      </c>
    </row>
    <row r="269" spans="1:13">
      <c r="A269" s="24">
        <v>45579</v>
      </c>
      <c r="B269" s="55">
        <f>(-PV(('Bonds (CP)'!B268-($A$2/100))/100, B$3, (1*B$4),1)--PV(('Bonds (CP)'!B268+($A$2/100))/100, B$3, (1*B$4),1))/(2*($A$2/10000)*-PV('Bonds (CP)'!B268/100, B$3, (1*B$4),1))</f>
        <v>0.83708886487604339</v>
      </c>
      <c r="C269" s="55">
        <f>(-PV(('Bonds (CP)'!C268-($A$2/100))/100, C$3, (1*C$4),1)--PV(('Bonds (CP)'!C268+($A$2/100))/100, C$3, (1*C$4),1))/(2*($A$2/10000)*-PV('Bonds (CP)'!C268/100, C$3, (1*C$4),1))</f>
        <v>2.4585273653914848</v>
      </c>
      <c r="D269" s="55">
        <f>(-PV(('Bonds (CP)'!D268-($A$2/100))/100, D$3, (1*D$4),1)--PV(('Bonds (CP)'!D268+($A$2/100))/100, D$3, (1*D$4),1))/(2*($A$2/10000)*-PV('Bonds (CP)'!D268/100, D$3, (1*D$4),1))</f>
        <v>3.9395781766536908</v>
      </c>
      <c r="E269" s="55">
        <f>(-PV(('Bonds (CP)'!E268-($A$2/100))/100, E$3, (1*E$4),1)--PV(('Bonds (CP)'!E268+($A$2/100))/100, E$3, (1*E$4),1))/(2*($A$2/10000)*-PV('Bonds (CP)'!E268/100, E$3, (1*E$4),1))</f>
        <v>6.5092532040505953</v>
      </c>
      <c r="F269" s="55">
        <f>(-PV(('Bonds (CP)'!F268-($A$2/100))/100, F$3, (1*F$4),1)--PV(('Bonds (CP)'!F268+($A$2/100))/100, F$3, (1*F$4),1))/(2*($A$2/10000)*-PV('Bonds (CP)'!F268/100, F$3, (1*F$4),1))</f>
        <v>7.629955240935324</v>
      </c>
      <c r="G269" s="17"/>
      <c r="H269" s="24">
        <v>45579</v>
      </c>
      <c r="I269" s="55">
        <f>DURATION($H269,$H269+365,I$4,'Bonds (CP)'!B268/100,1,0)</f>
        <v>1</v>
      </c>
      <c r="J269" s="55">
        <f>DURATION($H269,$H269+(365*J$3),J$4,'Bonds (CP)'!C268/100,1,0)</f>
        <v>2.9249674943709767</v>
      </c>
      <c r="K269" s="55">
        <f>DURATION($H269,$H269+(365*K$3),K$4,'Bonds (CP)'!D268/100,1,0)</f>
        <v>4.6440625941357068</v>
      </c>
      <c r="L269" s="55">
        <f>DURATION($H269,$H269+(365*L$3),L$4,'Bonds (CP)'!E268/100,1,0)</f>
        <v>7.5474544677789881</v>
      </c>
      <c r="M269" s="55">
        <f>DURATION($H269,$H269+(365*M$3),M$4,'Bonds (CP)'!F268/100,1,0)</f>
        <v>8.6592937117917899</v>
      </c>
    </row>
    <row r="270" spans="1:13">
      <c r="A270" s="24">
        <v>45580</v>
      </c>
      <c r="B270" s="55">
        <f>(-PV(('Bonds (CP)'!B269-($A$2/100))/100, B$3, (1*B$4),1)--PV(('Bonds (CP)'!B269+($A$2/100))/100, B$3, (1*B$4),1))/(2*($A$2/10000)*-PV('Bonds (CP)'!B269/100, B$3, (1*B$4),1))</f>
        <v>0.8370187940562771</v>
      </c>
      <c r="C270" s="55">
        <f>(-PV(('Bonds (CP)'!C269-($A$2/100))/100, C$3, (1*C$4),1)--PV(('Bonds (CP)'!C269+($A$2/100))/100, C$3, (1*C$4),1))/(2*($A$2/10000)*-PV('Bonds (CP)'!C269/100, C$3, (1*C$4),1))</f>
        <v>2.4576663319134777</v>
      </c>
      <c r="D270" s="55">
        <f>(-PV(('Bonds (CP)'!D269-($A$2/100))/100, D$3, (1*D$4),1)--PV(('Bonds (CP)'!D269+($A$2/100))/100, D$3, (1*D$4),1))/(2*($A$2/10000)*-PV('Bonds (CP)'!D269/100, D$3, (1*D$4),1))</f>
        <v>3.9379574169062068</v>
      </c>
      <c r="E270" s="55">
        <f>(-PV(('Bonds (CP)'!E269-($A$2/100))/100, E$3, (1*E$4),1)--PV(('Bonds (CP)'!E269+($A$2/100))/100, E$3, (1*E$4),1))/(2*($A$2/10000)*-PV('Bonds (CP)'!E269/100, E$3, (1*E$4),1))</f>
        <v>6.5037057221920902</v>
      </c>
      <c r="F270" s="55">
        <f>(-PV(('Bonds (CP)'!F269-($A$2/100))/100, F$3, (1*F$4),1)--PV(('Bonds (CP)'!F269+($A$2/100))/100, F$3, (1*F$4),1))/(2*($A$2/10000)*-PV('Bonds (CP)'!F269/100, F$3, (1*F$4),1))</f>
        <v>7.5470338321447024</v>
      </c>
      <c r="G270" s="17"/>
      <c r="H270" s="24">
        <v>45580</v>
      </c>
      <c r="I270" s="55">
        <f>DURATION($H270,$H270+365,I$4,'Bonds (CP)'!B269/100,1,0)</f>
        <v>1</v>
      </c>
      <c r="J270" s="55">
        <f>DURATION($H270,$H270+(365*J$3),J$4,'Bonds (CP)'!C269/100,1,0)</f>
        <v>2.9249264018743468</v>
      </c>
      <c r="K270" s="55">
        <f>DURATION($H270,$H270+(365*K$3),K$4,'Bonds (CP)'!D269/100,1,0)</f>
        <v>4.6437268765827815</v>
      </c>
      <c r="L270" s="55">
        <f>DURATION($H270,$H270+(365*L$3),L$4,'Bonds (CP)'!E269/100,1,0)</f>
        <v>7.5436250334661112</v>
      </c>
      <c r="M270" s="55">
        <f>DURATION($H270,$H270+(365*M$3),M$4,'Bonds (CP)'!F269/100,1,0)</f>
        <v>8.5768303028447974</v>
      </c>
    </row>
    <row r="271" spans="1:13">
      <c r="A271" s="24">
        <v>45581</v>
      </c>
      <c r="B271" s="55">
        <f>(-PV(('Bonds (CP)'!B270-($A$2/100))/100, B$3, (1*B$4),1)--PV(('Bonds (CP)'!B270+($A$2/100))/100, B$3, (1*B$4),1))/(2*($A$2/10000)*-PV('Bonds (CP)'!B270/100, B$3, (1*B$4),1))</f>
        <v>0.83786041896839458</v>
      </c>
      <c r="C271" s="55">
        <f>(-PV(('Bonds (CP)'!C270-($A$2/100))/100, C$3, (1*C$4),1)--PV(('Bonds (CP)'!C270+($A$2/100))/100, C$3, (1*C$4),1))/(2*($A$2/10000)*-PV('Bonds (CP)'!C270/100, C$3, (1*C$4),1))</f>
        <v>2.4580967772479405</v>
      </c>
      <c r="D271" s="55">
        <f>(-PV(('Bonds (CP)'!D270-($A$2/100))/100, D$3, (1*D$4),1)--PV(('Bonds (CP)'!D270+($A$2/100))/100, D$3, (1*D$4),1))/(2*($A$2/10000)*-PV('Bonds (CP)'!D270/100, D$3, (1*D$4),1))</f>
        <v>3.9391728995643609</v>
      </c>
      <c r="E271" s="55">
        <f>(-PV(('Bonds (CP)'!E270-($A$2/100))/100, E$3, (1*E$4),1)--PV(('Bonds (CP)'!E270+($A$2/100))/100, E$3, (1*E$4),1))/(2*($A$2/10000)*-PV('Bonds (CP)'!E270/100, E$3, (1*E$4),1))</f>
        <v>6.5037057221920902</v>
      </c>
      <c r="F271" s="55">
        <f>(-PV(('Bonds (CP)'!F270-($A$2/100))/100, F$3, (1*F$4),1)--PV(('Bonds (CP)'!F270+($A$2/100))/100, F$3, (1*F$4),1))/(2*($A$2/10000)*-PV('Bonds (CP)'!F270/100, F$3, (1*F$4),1))</f>
        <v>7.5033646403340217</v>
      </c>
      <c r="G271" s="17"/>
      <c r="H271" s="24">
        <v>45581</v>
      </c>
      <c r="I271" s="55">
        <f>DURATION($H271,$H271+365,I$4,'Bonds (CP)'!B270/100,1,0)</f>
        <v>1</v>
      </c>
      <c r="J271" s="55">
        <f>DURATION($H271,$H271+(365*J$3),J$4,'Bonds (CP)'!C270/100,1,0)</f>
        <v>2.9249469492998816</v>
      </c>
      <c r="K271" s="55">
        <f>DURATION($H271,$H271+(365*K$3),K$4,'Bonds (CP)'!D270/100,1,0)</f>
        <v>4.6439786836101495</v>
      </c>
      <c r="L271" s="55">
        <f>DURATION($H271,$H271+(365*L$3),L$4,'Bonds (CP)'!E270/100,1,0)</f>
        <v>7.5436250334661112</v>
      </c>
      <c r="M271" s="55">
        <f>DURATION($H271,$H271+(365*M$3),M$4,'Bonds (CP)'!F270/100,1,0)</f>
        <v>8.5333746951347997</v>
      </c>
    </row>
    <row r="272" spans="1:13">
      <c r="A272" s="24">
        <v>45582</v>
      </c>
      <c r="B272" s="55">
        <f>(-PV(('Bonds (CP)'!B271-($A$2/100))/100, B$3, (1*B$4),1)--PV(('Bonds (CP)'!B271+($A$2/100))/100, B$3, (1*B$4),1))/(2*($A$2/10000)*-PV('Bonds (CP)'!B271/100, B$3, (1*B$4),1))</f>
        <v>0.83800085437606919</v>
      </c>
      <c r="C272" s="55">
        <f>(-PV(('Bonds (CP)'!C271-($A$2/100))/100, C$3, (1*C$4),1)--PV(('Bonds (CP)'!C271+($A$2/100))/100, C$3, (1*C$4),1))/(2*($A$2/10000)*-PV('Bonds (CP)'!C271/100, C$3, (1*C$4),1))</f>
        <v>2.4576663319134777</v>
      </c>
      <c r="D272" s="55">
        <f>(-PV(('Bonds (CP)'!D271-($A$2/100))/100, D$3, (1*D$4),1)--PV(('Bonds (CP)'!D271+($A$2/100))/100, D$3, (1*D$4),1))/(2*($A$2/10000)*-PV('Bonds (CP)'!D271/100, D$3, (1*D$4),1))</f>
        <v>3.9367424568519489</v>
      </c>
      <c r="E272" s="55">
        <f>(-PV(('Bonds (CP)'!E271-($A$2/100))/100, E$3, (1*E$4),1)--PV(('Bonds (CP)'!E271+($A$2/100))/100, E$3, (1*E$4),1))/(2*($A$2/10000)*-PV('Bonds (CP)'!E271/100, E$3, (1*E$4),1))</f>
        <v>6.4953875560174996</v>
      </c>
      <c r="F272" s="55">
        <f>(-PV(('Bonds (CP)'!F271-($A$2/100))/100, F$3, (1*F$4),1)--PV(('Bonds (CP)'!F271+($A$2/100))/100, F$3, (1*F$4),1))/(2*($A$2/10000)*-PV('Bonds (CP)'!F271/100, F$3, (1*F$4),1))</f>
        <v>7.4546942106139369</v>
      </c>
      <c r="G272" s="17"/>
      <c r="H272" s="24">
        <v>45582</v>
      </c>
      <c r="I272" s="55">
        <f>DURATION($H272,$H272+365,I$4,'Bonds (CP)'!B271/100,1,0)</f>
        <v>1</v>
      </c>
      <c r="J272" s="55">
        <f>DURATION($H272,$H272+(365*J$3),J$4,'Bonds (CP)'!C271/100,1,0)</f>
        <v>2.9249264018743468</v>
      </c>
      <c r="K272" s="55">
        <f>DURATION($H272,$H272+(365*K$3),K$4,'Bonds (CP)'!D271/100,1,0)</f>
        <v>4.6434749563789497</v>
      </c>
      <c r="L272" s="55">
        <f>DURATION($H272,$H272+(365*L$3),L$4,'Bonds (CP)'!E271/100,1,0)</f>
        <v>7.537876088641335</v>
      </c>
      <c r="M272" s="55">
        <f>DURATION($H272,$H272+(365*M$3),M$4,'Bonds (CP)'!F271/100,1,0)</f>
        <v>8.4849199627202374</v>
      </c>
    </row>
    <row r="273" spans="1:13">
      <c r="A273" s="24">
        <v>45583</v>
      </c>
      <c r="B273" s="55">
        <f>(-PV(('Bonds (CP)'!B272-($A$2/100))/100, B$3, (1*B$4),1)--PV(('Bonds (CP)'!B272+($A$2/100))/100, B$3, (1*B$4),1))/(2*($A$2/10000)*-PV('Bonds (CP)'!B272/100, B$3, (1*B$4),1))</f>
        <v>0.8370187940562771</v>
      </c>
      <c r="C273" s="55">
        <f>(-PV(('Bonds (CP)'!C272-($A$2/100))/100, C$3, (1*C$4),1)--PV(('Bonds (CP)'!C272+($A$2/100))/100, C$3, (1*C$4),1))/(2*($A$2/10000)*-PV('Bonds (CP)'!C272/100, C$3, (1*C$4),1))</f>
        <v>2.4565908428955283</v>
      </c>
      <c r="D273" s="55">
        <f>(-PV(('Bonds (CP)'!D272-($A$2/100))/100, D$3, (1*D$4),1)--PV(('Bonds (CP)'!D272+($A$2/100))/100, D$3, (1*D$4),1))/(2*($A$2/10000)*-PV('Bonds (CP)'!D272/100, D$3, (1*D$4),1))</f>
        <v>3.9379574169062068</v>
      </c>
      <c r="E273" s="55">
        <f>(-PV(('Bonds (CP)'!E272-($A$2/100))/100, E$3, (1*E$4),1)--PV(('Bonds (CP)'!E272+($A$2/100))/100, E$3, (1*E$4),1))/(2*($A$2/10000)*-PV('Bonds (CP)'!E272/100, E$3, (1*E$4),1))</f>
        <v>6.5023191061282688</v>
      </c>
      <c r="F273" s="55">
        <f>(-PV(('Bonds (CP)'!F272-($A$2/100))/100, F$3, (1*F$4),1)--PV(('Bonds (CP)'!F272+($A$2/100))/100, F$3, (1*F$4),1))/(2*($A$2/10000)*-PV('Bonds (CP)'!F272/100, F$3, (1*F$4),1))</f>
        <v>7.4439439414002191</v>
      </c>
      <c r="G273" s="17"/>
      <c r="H273" s="24">
        <v>45583</v>
      </c>
      <c r="I273" s="55">
        <f>DURATION($H273,$H273+365,I$4,'Bonds (CP)'!B272/100,1,0)</f>
        <v>1</v>
      </c>
      <c r="J273" s="55">
        <f>DURATION($H273,$H273+(365*J$3),J$4,'Bonds (CP)'!C272/100,1,0)</f>
        <v>2.924875023011023</v>
      </c>
      <c r="K273" s="55">
        <f>DURATION($H273,$H273+(365*K$3),K$4,'Bonds (CP)'!D272/100,1,0)</f>
        <v>4.6437268765827815</v>
      </c>
      <c r="L273" s="55">
        <f>DURATION($H273,$H273+(365*L$3),L$4,'Bonds (CP)'!E272/100,1,0)</f>
        <v>7.5426672749456714</v>
      </c>
      <c r="M273" s="55">
        <f>DURATION($H273,$H273+(365*M$3),M$4,'Bonds (CP)'!F272/100,1,0)</f>
        <v>8.474214168870196</v>
      </c>
    </row>
    <row r="274" spans="1:13">
      <c r="A274" s="24">
        <v>45586</v>
      </c>
      <c r="B274" s="55">
        <f>(-PV(('Bonds (CP)'!B273-($A$2/100))/100, B$3, (1*B$4),1)--PV(('Bonds (CP)'!B273+($A$2/100))/100, B$3, (1*B$4),1))/(2*($A$2/10000)*-PV('Bonds (CP)'!B273/100, B$3, (1*B$4),1))</f>
        <v>0.83568967397551086</v>
      </c>
      <c r="C274" s="55">
        <f>(-PV(('Bonds (CP)'!C273-($A$2/100))/100, C$3, (1*C$4),1)--PV(('Bonds (CP)'!C273+($A$2/100))/100, C$3, (1*C$4),1))/(2*($A$2/10000)*-PV('Bonds (CP)'!C273/100, C$3, (1*C$4),1))</f>
        <v>2.4542279017491229</v>
      </c>
      <c r="D274" s="55">
        <f>(-PV(('Bonds (CP)'!D273-($A$2/100))/100, D$3, (1*D$4),1)--PV(('Bonds (CP)'!D273+($A$2/100))/100, D$3, (1*D$4),1))/(2*($A$2/10000)*-PV('Bonds (CP)'!D273/100, D$3, (1*D$4),1))</f>
        <v>3.9359327736207179</v>
      </c>
      <c r="E274" s="55">
        <f>(-PV(('Bonds (CP)'!E273-($A$2/100))/100, E$3, (1*E$4),1)--PV(('Bonds (CP)'!E273+($A$2/100))/100, E$3, (1*E$4),1))/(2*($A$2/10000)*-PV('Bonds (CP)'!E273/100, E$3, (1*E$4),1))</f>
        <v>6.5092532040505953</v>
      </c>
      <c r="F274" s="55">
        <f>(-PV(('Bonds (CP)'!F273-($A$2/100))/100, F$3, (1*F$4),1)--PV(('Bonds (CP)'!F273+($A$2/100))/100, F$3, (1*F$4),1))/(2*($A$2/10000)*-PV('Bonds (CP)'!F273/100, F$3, (1*F$4),1))</f>
        <v>7.5415541516305957</v>
      </c>
      <c r="G274" s="17"/>
      <c r="H274" s="24">
        <v>45586</v>
      </c>
      <c r="I274" s="55">
        <f>DURATION($H274,$H274+365,I$4,'Bonds (CP)'!B273/100,1,0)</f>
        <v>1</v>
      </c>
      <c r="J274" s="55">
        <f>DURATION($H274,$H274+(365*J$3),J$4,'Bonds (CP)'!C273/100,1,0)</f>
        <v>2.9247619377319594</v>
      </c>
      <c r="K274" s="55">
        <f>DURATION($H274,$H274+(365*K$3),K$4,'Bonds (CP)'!D273/100,1,0)</f>
        <v>4.6433069467003278</v>
      </c>
      <c r="L274" s="55">
        <f>DURATION($H274,$H274+(365*L$3),L$4,'Bonds (CP)'!E273/100,1,0)</f>
        <v>7.5474544677789881</v>
      </c>
      <c r="M274" s="55">
        <f>DURATION($H274,$H274+(365*M$3),M$4,'Bonds (CP)'!F273/100,1,0)</f>
        <v>8.5713784661776309</v>
      </c>
    </row>
    <row r="275" spans="1:13">
      <c r="A275" s="24">
        <v>45587</v>
      </c>
      <c r="B275" s="55">
        <f>(-PV(('Bonds (CP)'!B274-($A$2/100))/100, B$3, (1*B$4),1)--PV(('Bonds (CP)'!B274+($A$2/100))/100, B$3, (1*B$4),1))/(2*($A$2/10000)*-PV('Bonds (CP)'!B274/100, B$3, (1*B$4),1))</f>
        <v>0.83248921920224228</v>
      </c>
      <c r="C275" s="55">
        <f>(-PV(('Bonds (CP)'!C274-($A$2/100))/100, C$3, (1*C$4),1)--PV(('Bonds (CP)'!C274+($A$2/100))/100, C$3, (1*C$4),1))/(2*($A$2/10000)*-PV('Bonds (CP)'!C274/100, C$3, (1*C$4),1))</f>
        <v>2.4488735556880248</v>
      </c>
      <c r="D275" s="55">
        <f>(-PV(('Bonds (CP)'!D274-($A$2/100))/100, D$3, (1*D$4),1)--PV(('Bonds (CP)'!D274+($A$2/100))/100, D$3, (1*D$4),1))/(2*($A$2/10000)*-PV('Bonds (CP)'!D274/100, D$3, (1*D$4),1))</f>
        <v>3.9326963592403659</v>
      </c>
      <c r="E275" s="55">
        <f>(-PV(('Bonds (CP)'!E274-($A$2/100))/100, E$3, (1*E$4),1)--PV(('Bonds (CP)'!E274+($A$2/100))/100, E$3, (1*E$4),1))/(2*($A$2/10000)*-PV('Bonds (CP)'!E274/100, E$3, (1*E$4),1))</f>
        <v>6.5217409704928668</v>
      </c>
      <c r="F275" s="55">
        <f>(-PV(('Bonds (CP)'!F274-($A$2/100))/100, F$3, (1*F$4),1)--PV(('Bonds (CP)'!F274+($A$2/100))/100, F$3, (1*F$4),1))/(2*($A$2/10000)*-PV('Bonds (CP)'!F274/100, F$3, (1*F$4),1))</f>
        <v>7.5525195383907509</v>
      </c>
      <c r="G275" s="17"/>
      <c r="H275" s="24">
        <v>45587</v>
      </c>
      <c r="I275" s="55">
        <f>DURATION($H275,$H275+365,I$4,'Bonds (CP)'!B274/100,1,0)</f>
        <v>1</v>
      </c>
      <c r="J275" s="55">
        <f>DURATION($H275,$H275+(365*J$3),J$4,'Bonds (CP)'!C274/100,1,0)</f>
        <v>2.9245046610905372</v>
      </c>
      <c r="K275" s="55">
        <f>DURATION($H275,$H275+(365*K$3),K$4,'Bonds (CP)'!D274/100,1,0)</f>
        <v>4.6426344049743671</v>
      </c>
      <c r="L275" s="55">
        <f>DURATION($H275,$H275+(365*L$3),L$4,'Bonds (CP)'!E274/100,1,0)</f>
        <v>7.5560613039349764</v>
      </c>
      <c r="M275" s="55">
        <f>DURATION($H275,$H275+(365*M$3),M$4,'Bonds (CP)'!F274/100,1,0)</f>
        <v>8.5822878344457454</v>
      </c>
    </row>
    <row r="276" spans="1:13">
      <c r="A276" s="24">
        <v>45588</v>
      </c>
      <c r="B276" s="55">
        <f>(-PV(('Bonds (CP)'!B275-($A$2/100))/100, B$3, (1*B$4),1)--PV(('Bonds (CP)'!B275+($A$2/100))/100, B$3, (1*B$4),1))/(2*($A$2/10000)*-PV('Bonds (CP)'!B275/100, B$3, (1*B$4),1))</f>
        <v>0.83304405783012303</v>
      </c>
      <c r="C276" s="55">
        <f>(-PV(('Bonds (CP)'!C275-($A$2/100))/100, C$3, (1*C$4),1)--PV(('Bonds (CP)'!C275+($A$2/100))/100, C$3, (1*C$4),1))/(2*($A$2/10000)*-PV('Bonds (CP)'!C275/100, C$3, (1*C$4),1))</f>
        <v>2.4490873047845656</v>
      </c>
      <c r="D276" s="55">
        <f>(-PV(('Bonds (CP)'!D275-($A$2/100))/100, D$3, (1*D$4),1)--PV(('Bonds (CP)'!D275+($A$2/100))/100, D$3, (1*D$4),1))/(2*($A$2/10000)*-PV('Bonds (CP)'!D275/100, D$3, (1*D$4),1))</f>
        <v>3.9339095801642157</v>
      </c>
      <c r="E276" s="55">
        <f>(-PV(('Bonds (CP)'!E275-($A$2/100))/100, E$3, (1*E$4),1)--PV(('Bonds (CP)'!E275+($A$2/100))/100, E$3, (1*E$4),1))/(2*($A$2/10000)*-PV('Bonds (CP)'!E275/100, E$3, (1*E$4),1))</f>
        <v>6.5328480669195326</v>
      </c>
      <c r="F276" s="55">
        <f>(-PV(('Bonds (CP)'!F275-($A$2/100))/100, F$3, (1*F$4),1)--PV(('Bonds (CP)'!F275+($A$2/100))/100, F$3, (1*F$4),1))/(2*($A$2/10000)*-PV('Bonds (CP)'!F275/100, F$3, (1*F$4),1))</f>
        <v>7.6077092397446782</v>
      </c>
      <c r="G276" s="17"/>
      <c r="H276" s="24">
        <v>45588</v>
      </c>
      <c r="I276" s="55">
        <f>DURATION($H276,$H276+365,I$4,'Bonds (CP)'!B275/100,1,0)</f>
        <v>1</v>
      </c>
      <c r="J276" s="55">
        <f>DURATION($H276,$H276+(365*J$3),J$4,'Bonds (CP)'!C275/100,1,0)</f>
        <v>2.9245149592101836</v>
      </c>
      <c r="K276" s="55">
        <f>DURATION($H276,$H276+(365*K$3),K$4,'Bonds (CP)'!D275/100,1,0)</f>
        <v>4.642886702436531</v>
      </c>
      <c r="L276" s="55">
        <f>DURATION($H276,$H276+(365*L$3),L$4,'Bonds (CP)'!E275/100,1,0)</f>
        <v>7.5637008525696192</v>
      </c>
      <c r="M276" s="55">
        <f>DURATION($H276,$H276+(365*M$3),M$4,'Bonds (CP)'!F275/100,1,0)</f>
        <v>8.6371773421098315</v>
      </c>
    </row>
    <row r="277" spans="1:13">
      <c r="A277" s="24">
        <v>45589</v>
      </c>
      <c r="B277" s="55">
        <f>(-PV(('Bonds (CP)'!B276-($A$2/100))/100, B$3, (1*B$4),1)--PV(('Bonds (CP)'!B276+($A$2/100))/100, B$3, (1*B$4),1))/(2*($A$2/10000)*-PV('Bonds (CP)'!B276/100, B$3, (1*B$4),1))</f>
        <v>0.83152002808321301</v>
      </c>
      <c r="C277" s="55">
        <f>(-PV(('Bonds (CP)'!C276-($A$2/100))/100, C$3, (1*C$4),1)--PV(('Bonds (CP)'!C276+($A$2/100))/100, C$3, (1*C$4),1))/(2*($A$2/10000)*-PV('Bonds (CP)'!C276/100, C$3, (1*C$4),1))</f>
        <v>2.444392969624833</v>
      </c>
      <c r="D277" s="55">
        <f>(-PV(('Bonds (CP)'!D276-($A$2/100))/100, D$3, (1*D$4),1)--PV(('Bonds (CP)'!D276+($A$2/100))/100, D$3, (1*D$4),1))/(2*($A$2/10000)*-PV('Bonds (CP)'!D276/100, D$3, (1*D$4),1))</f>
        <v>3.9262346349735204</v>
      </c>
      <c r="E277" s="55">
        <f>(-PV(('Bonds (CP)'!E276-($A$2/100))/100, E$3, (1*E$4),1)--PV(('Bonds (CP)'!E276+($A$2/100))/100, E$3, (1*E$4),1))/(2*($A$2/10000)*-PV('Bonds (CP)'!E276/100, E$3, (1*E$4),1))</f>
        <v>6.5134148818014515</v>
      </c>
      <c r="F277" s="55">
        <f>(-PV(('Bonds (CP)'!F276-($A$2/100))/100, F$3, (1*F$4),1)--PV(('Bonds (CP)'!F276+($A$2/100))/100, F$3, (1*F$4),1))/(2*($A$2/10000)*-PV('Bonds (CP)'!F276/100, F$3, (1*F$4),1))</f>
        <v>7.6021629703765479</v>
      </c>
      <c r="G277" s="17"/>
      <c r="H277" s="24">
        <v>45589</v>
      </c>
      <c r="I277" s="55">
        <f>DURATION($H277,$H277+365,I$4,'Bonds (CP)'!B276/100,1,0)</f>
        <v>1</v>
      </c>
      <c r="J277" s="55">
        <f>DURATION($H277,$H277+(365*J$3),J$4,'Bonds (CP)'!C276/100,1,0)</f>
        <v>2.9242882648689323</v>
      </c>
      <c r="K277" s="55">
        <f>DURATION($H277,$H277+(365*K$3),K$4,'Bonds (CP)'!D276/100,1,0)</f>
        <v>4.6412869070447957</v>
      </c>
      <c r="L277" s="55">
        <f>DURATION($H277,$H277+(365*L$3),L$4,'Bonds (CP)'!E276/100,1,0)</f>
        <v>7.5503248604302104</v>
      </c>
      <c r="M277" s="55">
        <f>DURATION($H277,$H277+(365*M$3),M$4,'Bonds (CP)'!F276/100,1,0)</f>
        <v>8.6316626188134595</v>
      </c>
    </row>
    <row r="278" spans="1:13">
      <c r="A278" s="24">
        <v>45590</v>
      </c>
      <c r="B278" s="55">
        <f>(-PV(('Bonds (CP)'!B277-($A$2/100))/100, B$3, (1*B$4),1)--PV(('Bonds (CP)'!B277+($A$2/100))/100, B$3, (1*B$4),1))/(2*($A$2/10000)*-PV('Bonds (CP)'!B277/100, B$3, (1*B$4),1))</f>
        <v>0.8266393855170916</v>
      </c>
      <c r="C278" s="55">
        <f>(-PV(('Bonds (CP)'!C277-($A$2/100))/100, C$3, (1*C$4),1)--PV(('Bonds (CP)'!C277+($A$2/100))/100, C$3, (1*C$4),1))/(2*($A$2/10000)*-PV('Bonds (CP)'!C277/100, C$3, (1*C$4),1))</f>
        <v>2.4342096801324216</v>
      </c>
      <c r="D278" s="55">
        <f>(-PV(('Bonds (CP)'!D277-($A$2/100))/100, D$3, (1*D$4),1)--PV(('Bonds (CP)'!D277+($A$2/100))/100, D$3, (1*D$4),1))/(2*($A$2/10000)*-PV('Bonds (CP)'!D277/100, D$3, (1*D$4),1))</f>
        <v>3.9113483136098162</v>
      </c>
      <c r="E278" s="55">
        <f>(-PV(('Bonds (CP)'!E277-($A$2/100))/100, E$3, (1*E$4),1)--PV(('Bonds (CP)'!E277+($A$2/100))/100, E$3, (1*E$4),1))/(2*($A$2/10000)*-PV('Bonds (CP)'!E277/100, E$3, (1*E$4),1))</f>
        <v>6.4787622878371849</v>
      </c>
      <c r="F278" s="55">
        <f>(-PV(('Bonds (CP)'!F277-($A$2/100))/100, F$3, (1*F$4),1)--PV(('Bonds (CP)'!F277+($A$2/100))/100, F$3, (1*F$4),1))/(2*($A$2/10000)*-PV('Bonds (CP)'!F277/100, F$3, (1*F$4),1))</f>
        <v>7.5306128455151127</v>
      </c>
      <c r="G278" s="17"/>
      <c r="H278" s="24">
        <v>45590</v>
      </c>
      <c r="I278" s="55">
        <f>DURATION($H278,$H278+365,I$4,'Bonds (CP)'!B277/100,1,0)</f>
        <v>1</v>
      </c>
      <c r="J278" s="55">
        <f>DURATION($H278,$H278+(365*J$3),J$4,'Bonds (CP)'!C277/100,1,0)</f>
        <v>2.9237926729351829</v>
      </c>
      <c r="K278" s="55">
        <f>DURATION($H278,$H278+(365*K$3),K$4,'Bonds (CP)'!D277/100,1,0)</f>
        <v>4.63815848777746</v>
      </c>
      <c r="L278" s="55">
        <f>DURATION($H278,$H278+(365*L$3),L$4,'Bonds (CP)'!E277/100,1,0)</f>
        <v>7.5263610374198775</v>
      </c>
      <c r="M278" s="55">
        <f>DURATION($H278,$H278+(365*M$3),M$4,'Bonds (CP)'!F277/100,1,0)</f>
        <v>8.5604918599307478</v>
      </c>
    </row>
    <row r="279" spans="1:13">
      <c r="A279" s="24">
        <v>45593</v>
      </c>
      <c r="B279" s="55">
        <f>(-PV(('Bonds (CP)'!B278-($A$2/100))/100, B$3, (1*B$4),1)--PV(('Bonds (CP)'!B278+($A$2/100))/100, B$3, (1*B$4),1))/(2*($A$2/10000)*-PV('Bonds (CP)'!B278/100, B$3, (1*B$4),1))</f>
        <v>0.8263661241402146</v>
      </c>
      <c r="C279" s="55">
        <f>(-PV(('Bonds (CP)'!C278-($A$2/100))/100, C$3, (1*C$4),1)--PV(('Bonds (CP)'!C278+($A$2/100))/100, C$3, (1*C$4),1))/(2*($A$2/10000)*-PV('Bonds (CP)'!C278/100, C$3, (1*C$4),1))</f>
        <v>2.4293585906765549</v>
      </c>
      <c r="D279" s="55">
        <f>(-PV(('Bonds (CP)'!D278-($A$2/100))/100, D$3, (1*D$4),1)--PV(('Bonds (CP)'!D278+($A$2/100))/100, D$3, (1*D$4),1))/(2*($A$2/10000)*-PV('Bonds (CP)'!D278/100, D$3, (1*D$4),1))</f>
        <v>3.8981372997139356</v>
      </c>
      <c r="E279" s="55">
        <f>(-PV(('Bonds (CP)'!E278-($A$2/100))/100, E$3, (1*E$4),1)--PV(('Bonds (CP)'!E278+($A$2/100))/100, E$3, (1*E$4),1))/(2*($A$2/10000)*-PV('Bonds (CP)'!E278/100, E$3, (1*E$4),1))</f>
        <v>6.4386461745313808</v>
      </c>
      <c r="F279" s="55">
        <f>(-PV(('Bonds (CP)'!F278-($A$2/100))/100, F$3, (1*F$4),1)--PV(('Bonds (CP)'!F278+($A$2/100))/100, F$3, (1*F$4),1))/(2*($A$2/10000)*-PV('Bonds (CP)'!F278/100, F$3, (1*F$4),1))</f>
        <v>7.4385776888754354</v>
      </c>
      <c r="G279" s="17"/>
      <c r="H279" s="24">
        <v>45593</v>
      </c>
      <c r="I279" s="55">
        <f>DURATION($H279,$H279+365,I$4,'Bonds (CP)'!B278/100,1,0)</f>
        <v>1</v>
      </c>
      <c r="J279" s="55">
        <f>DURATION($H279,$H279+(365*J$3),J$4,'Bonds (CP)'!C278/100,1,0)</f>
        <v>2.9235547231192949</v>
      </c>
      <c r="K279" s="55">
        <f>DURATION($H279,$H279+(365*K$3),K$4,'Bonds (CP)'!D278/100,1,0)</f>
        <v>4.6353537514326844</v>
      </c>
      <c r="L279" s="55">
        <f>DURATION($H279,$H279+(365*L$3),L$4,'Bonds (CP)'!E278/100,1,0)</f>
        <v>7.4984396487079001</v>
      </c>
      <c r="M279" s="55">
        <f>DURATION($H279,$H279+(365*M$3),M$4,'Bonds (CP)'!F278/100,1,0)</f>
        <v>8.4688696891810888</v>
      </c>
    </row>
    <row r="280" spans="1:13">
      <c r="A280" s="24">
        <v>45594</v>
      </c>
      <c r="B280" s="55">
        <f>(-PV(('Bonds (CP)'!B279-($A$2/100))/100, B$3, (1*B$4),1)--PV(('Bonds (CP)'!B279+($A$2/100))/100, B$3, (1*B$4),1))/(2*($A$2/10000)*-PV('Bonds (CP)'!B279/100, B$3, (1*B$4),1))</f>
        <v>0.8266393855170916</v>
      </c>
      <c r="C280" s="55">
        <f>(-PV(('Bonds (CP)'!C279-($A$2/100))/100, C$3, (1*C$4),1)--PV(('Bonds (CP)'!C279+($A$2/100))/100, C$3, (1*C$4),1))/(2*($A$2/10000)*-PV('Bonds (CP)'!C279/100, C$3, (1*C$4),1))</f>
        <v>2.4306223277197225</v>
      </c>
      <c r="D280" s="55">
        <f>(-PV(('Bonds (CP)'!D279-($A$2/100))/100, D$3, (1*D$4),1)--PV(('Bonds (CP)'!D279+($A$2/100))/100, D$3, (1*D$4),1))/(2*($A$2/10000)*-PV('Bonds (CP)'!D279/100, D$3, (1*D$4),1))</f>
        <v>3.8993357449941728</v>
      </c>
      <c r="E280" s="55">
        <f>(-PV(('Bonds (CP)'!E279-($A$2/100))/100, E$3, (1*E$4),1)--PV(('Bonds (CP)'!E279+($A$2/100))/100, E$3, (1*E$4),1))/(2*($A$2/10000)*-PV('Bonds (CP)'!E279/100, E$3, (1*E$4),1))</f>
        <v>6.4303572987960198</v>
      </c>
      <c r="F280" s="55">
        <f>(-PV(('Bonds (CP)'!F279-($A$2/100))/100, F$3, (1*F$4),1)--PV(('Bonds (CP)'!F279+($A$2/100))/100, F$3, (1*F$4),1))/(2*($A$2/10000)*-PV('Bonds (CP)'!F279/100, F$3, (1*F$4),1))</f>
        <v>7.4332173502587375</v>
      </c>
      <c r="G280" s="17"/>
      <c r="H280" s="24">
        <v>45594</v>
      </c>
      <c r="I280" s="55">
        <f>DURATION($H280,$H280+365,I$4,'Bonds (CP)'!B279/100,1,0)</f>
        <v>1</v>
      </c>
      <c r="J280" s="55">
        <f>DURATION($H280,$H280+(365*J$3),J$4,'Bonds (CP)'!C279/100,1,0)</f>
        <v>2.9236168268584488</v>
      </c>
      <c r="K280" s="55">
        <f>DURATION($H280,$H280+(365*K$3),K$4,'Bonds (CP)'!D279/100,1,0)</f>
        <v>4.6356092933411315</v>
      </c>
      <c r="L280" s="55">
        <f>DURATION($H280,$H280+(365*L$3),L$4,'Bonds (CP)'!E279/100,1,0)</f>
        <v>7.4926465219039162</v>
      </c>
      <c r="M280" s="55">
        <f>DURATION($H280,$H280+(365*M$3),M$4,'Bonds (CP)'!F279/100,1,0)</f>
        <v>8.4635308149610786</v>
      </c>
    </row>
    <row r="281" spans="1:13">
      <c r="A281" s="24">
        <v>45595</v>
      </c>
      <c r="B281" s="55">
        <f>(-PV(('Bonds (CP)'!B280-($A$2/100))/100, B$3, (1*B$4),1)--PV(('Bonds (CP)'!B280+($A$2/100))/100, B$3, (1*B$4),1))/(2*($A$2/10000)*-PV('Bonds (CP)'!B280/100, B$3, (1*B$4),1))</f>
        <v>0.82718645083645093</v>
      </c>
      <c r="C281" s="55">
        <f>(-PV(('Bonds (CP)'!C280-($A$2/100))/100, C$3, (1*C$4),1)--PV(('Bonds (CP)'!C280+($A$2/100))/100, C$3, (1*C$4),1))/(2*($A$2/10000)*-PV('Bonds (CP)'!C280/100, C$3, (1*C$4),1))</f>
        <v>2.4331535369561617</v>
      </c>
      <c r="D281" s="55">
        <f>(-PV(('Bonds (CP)'!D280-($A$2/100))/100, D$3, (1*D$4),1)--PV(('Bonds (CP)'!D280+($A$2/100))/100, D$3, (1*D$4),1))/(2*($A$2/10000)*-PV('Bonds (CP)'!D280/100, D$3, (1*D$4),1))</f>
        <v>3.9033342483558733</v>
      </c>
      <c r="E281" s="55">
        <f>(-PV(('Bonds (CP)'!E280-($A$2/100))/100, E$3, (1*E$4),1)--PV(('Bonds (CP)'!E280+($A$2/100))/100, E$3, (1*E$4),1))/(2*($A$2/10000)*-PV('Bonds (CP)'!E280/100, E$3, (1*E$4),1))</f>
        <v>6.4427920370004932</v>
      </c>
      <c r="F281" s="55">
        <f>(-PV(('Bonds (CP)'!F280-($A$2/100))/100, F$3, (1*F$4),1)--PV(('Bonds (CP)'!F280+($A$2/100))/100, F$3, (1*F$4),1))/(2*($A$2/10000)*-PV('Bonds (CP)'!F280/100, F$3, (1*F$4),1))</f>
        <v>7.4816737695401665</v>
      </c>
      <c r="G281" s="17"/>
      <c r="H281" s="24">
        <v>45595</v>
      </c>
      <c r="I281" s="55">
        <f>DURATION($H281,$H281+365,I$4,'Bonds (CP)'!B280/100,1,0)</f>
        <v>1</v>
      </c>
      <c r="J281" s="55">
        <f>DURATION($H281,$H281+(365*J$3),J$4,'Bonds (CP)'!C280/100,1,0)</f>
        <v>2.9237409710779625</v>
      </c>
      <c r="K281" s="55">
        <f>DURATION($H281,$H281+(365*K$3),K$4,'Bonds (CP)'!D280/100,1,0)</f>
        <v>4.6364602823340269</v>
      </c>
      <c r="L281" s="55">
        <f>DURATION($H281,$H281+(365*L$3),L$4,'Bonds (CP)'!E280/100,1,0)</f>
        <v>7.5013341322231577</v>
      </c>
      <c r="M281" s="55">
        <f>DURATION($H281,$H281+(365*M$3),M$4,'Bonds (CP)'!F280/100,1,0)</f>
        <v>8.5117828587152431</v>
      </c>
    </row>
    <row r="282" spans="1:13">
      <c r="A282" s="24">
        <v>45596</v>
      </c>
      <c r="B282" s="55">
        <f>(-PV(('Bonds (CP)'!B281-($A$2/100))/100, B$3, (1*B$4),1)--PV(('Bonds (CP)'!B281+($A$2/100))/100, B$3, (1*B$4),1))/(2*($A$2/10000)*-PV('Bonds (CP)'!B281/100, B$3, (1*B$4),1))</f>
        <v>0.8208711962671198</v>
      </c>
      <c r="C282" s="55">
        <f>(-PV(('Bonds (CP)'!C281-($A$2/100))/100, C$3, (1*C$4),1)--PV(('Bonds (CP)'!C281+($A$2/100))/100, C$3, (1*C$4),1))/(2*($A$2/10000)*-PV('Bonds (CP)'!C281/100, C$3, (1*C$4),1))</f>
        <v>2.4222208305296253</v>
      </c>
      <c r="D282" s="55">
        <f>(-PV(('Bonds (CP)'!D281-($A$2/100))/100, D$3, (1*D$4),1)--PV(('Bonds (CP)'!D281+($A$2/100))/100, D$3, (1*D$4),1))/(2*($A$2/10000)*-PV('Bonds (CP)'!D281/100, D$3, (1*D$4),1))</f>
        <v>3.8893642488165598</v>
      </c>
      <c r="E282" s="55">
        <f>(-PV(('Bonds (CP)'!E281-($A$2/100))/100, E$3, (1*E$4),1)--PV(('Bonds (CP)'!E281+($A$2/100))/100, E$3, (1*E$4),1))/(2*($A$2/10000)*-PV('Bonds (CP)'!E281/100, E$3, (1*E$4),1))</f>
        <v>6.4137910029595879</v>
      </c>
      <c r="F282" s="55">
        <f>(-PV(('Bonds (CP)'!F281-($A$2/100))/100, F$3, (1*F$4),1)--PV(('Bonds (CP)'!F281+($A$2/100))/100, F$3, (1*F$4),1))/(2*($A$2/10000)*-PV('Bonds (CP)'!F281/100, F$3, (1*F$4),1))</f>
        <v>7.4225143922990835</v>
      </c>
      <c r="G282" s="17"/>
      <c r="H282" s="24">
        <v>45596</v>
      </c>
      <c r="I282" s="55">
        <f>DURATION($H282,$H282+365,I$4,'Bonds (CP)'!B281/100,1,0)</f>
        <v>1</v>
      </c>
      <c r="J282" s="55">
        <f>DURATION($H282,$H282+(365*J$3),J$4,'Bonds (CP)'!C281/100,1,0)</f>
        <v>2.9232024039026214</v>
      </c>
      <c r="K282" s="55">
        <f>DURATION($H282,$H282+(365*K$3),K$4,'Bonds (CP)'!D281/100,1,0)</f>
        <v>4.6362540972082993</v>
      </c>
      <c r="L282" s="55">
        <f>DURATION($H282,$H282+(365*L$3),L$4,'Bonds (CP)'!E281/100,1,0)</f>
        <v>7.4810437219164001</v>
      </c>
      <c r="M282" s="55">
        <f>DURATION($H282,$H282+(365*M$3),M$4,'Bonds (CP)'!F281/100,1,0)</f>
        <v>8.4528698648375027</v>
      </c>
    </row>
    <row r="283" spans="1:13">
      <c r="A283" s="24">
        <v>45597</v>
      </c>
      <c r="B283" s="55">
        <f>(-PV(('Bonds (CP)'!B282-($A$2/100))/100, B$3, (1*B$4),1)--PV(('Bonds (CP)'!B282+($A$2/100))/100, B$3, (1*B$4),1))/(2*($A$2/10000)*-PV('Bonds (CP)'!B282/100, B$3, (1*B$4),1))</f>
        <v>0.82147813214955634</v>
      </c>
      <c r="C283" s="55">
        <f>(-PV(('Bonds (CP)'!C282-($A$2/100))/100, C$3, (1*C$4),1)--PV(('Bonds (CP)'!C282+($A$2/100))/100, C$3, (1*C$4),1))/(2*($A$2/10000)*-PV('Bonds (CP)'!C282/100, C$3, (1*C$4),1))</f>
        <v>2.4241063735290926</v>
      </c>
      <c r="D283" s="55">
        <f>(-PV(('Bonds (CP)'!D282-($A$2/100))/100, D$3, (1*D$4),1)--PV(('Bonds (CP)'!D282+($A$2/100))/100, D$3, (1*D$4),1))/(2*($A$2/10000)*-PV('Bonds (CP)'!D282/100, D$3, (1*D$4),1))</f>
        <v>3.8917541895857326</v>
      </c>
      <c r="E283" s="55">
        <f>(-PV(('Bonds (CP)'!E282-($A$2/100))/100, E$3, (1*E$4),1)--PV(('Bonds (CP)'!E282+($A$2/100))/100, E$3, (1*E$4),1))/(2*($A$2/10000)*-PV('Bonds (CP)'!E282/100, E$3, (1*E$4),1))</f>
        <v>6.4206917640776249</v>
      </c>
      <c r="F283" s="55">
        <f>(-PV(('Bonds (CP)'!F282-($A$2/100))/100, F$3, (1*F$4),1)--PV(('Bonds (CP)'!F282+($A$2/100))/100, F$3, (1*F$4),1))/(2*($A$2/10000)*-PV('Bonds (CP)'!F282/100, F$3, (1*F$4),1))</f>
        <v>7.4654682027609249</v>
      </c>
      <c r="G283" s="17"/>
      <c r="H283" s="24">
        <v>45597</v>
      </c>
      <c r="I283" s="55">
        <f>DURATION($H283,$H283+365,I$4,'Bonds (CP)'!B282/100,1,0)</f>
        <v>1</v>
      </c>
      <c r="J283" s="55">
        <f>DURATION($H283,$H283+(365*J$3),J$4,'Bonds (CP)'!C282/100,1,0)</f>
        <v>2.9232957306955454</v>
      </c>
      <c r="K283" s="55">
        <f>DURATION($H283,$H283+(365*K$3),K$4,'Bonds (CP)'!D282/100,1,0)</f>
        <v>4.6339889499099076</v>
      </c>
      <c r="L283" s="55">
        <f>DURATION($H283,$H283+(365*L$3),L$4,'Bonds (CP)'!E282/100,1,0)</f>
        <v>7.4886586714944903</v>
      </c>
      <c r="M283" s="55">
        <f>DURATION($H283,$H283+(365*M$3),M$4,'Bonds (CP)'!F282/100,1,0)</f>
        <v>8.4984260103736382</v>
      </c>
    </row>
    <row r="284" spans="1:13">
      <c r="A284" s="24">
        <v>45598</v>
      </c>
      <c r="B284" s="55">
        <f>(-PV(('Bonds (CP)'!B283-($A$2/100))/100, B$3, (1*B$4),1)--PV(('Bonds (CP)'!B283+($A$2/100))/100, B$3, (1*B$4),1))/(2*($A$2/10000)*-PV('Bonds (CP)'!B283/100, B$3, (1*B$4),1))</f>
        <v>0.82195081429303163</v>
      </c>
      <c r="C284" s="55">
        <f>(-PV(('Bonds (CP)'!C283-($A$2/100))/100, C$3, (1*C$4),1)--PV(('Bonds (CP)'!C283+($A$2/100))/100, C$3, (1*C$4),1))/(2*($A$2/10000)*-PV('Bonds (CP)'!C283/100, C$3, (1*C$4),1))</f>
        <v>2.4247355049915114</v>
      </c>
      <c r="D284" s="55">
        <f>(-PV(('Bonds (CP)'!D283-($A$2/100))/100, D$3, (1*D$4),1)--PV(('Bonds (CP)'!D283+($A$2/100))/100, D$3, (1*D$4),1))/(2*($A$2/10000)*-PV('Bonds (CP)'!D283/100, D$3, (1*D$4),1))</f>
        <v>3.8917541895857326</v>
      </c>
      <c r="E284" s="55">
        <f>(-PV(('Bonds (CP)'!E283-($A$2/100))/100, E$3, (1*E$4),1)--PV(('Bonds (CP)'!E283+($A$2/100))/100, E$3, (1*E$4),1))/(2*($A$2/10000)*-PV('Bonds (CP)'!E283/100, E$3, (1*E$4),1))</f>
        <v>6.423452814293956</v>
      </c>
      <c r="F284" s="55">
        <f>(-PV(('Bonds (CP)'!F283-($A$2/100))/100, F$3, (1*F$4),1)--PV(('Bonds (CP)'!F283+($A$2/100))/100, F$3, (1*F$4),1))/(2*($A$2/10000)*-PV('Bonds (CP)'!F283/100, F$3, (1*F$4),1))</f>
        <v>7.4762659626720041</v>
      </c>
      <c r="G284" s="17"/>
      <c r="H284" s="24">
        <v>45598</v>
      </c>
      <c r="I284" s="55">
        <f>DURATION($H284,$H284+365,I$4,'Bonds (CP)'!B283/100,1,0)</f>
        <v>1</v>
      </c>
      <c r="J284" s="55">
        <f>DURATION($H284,$H284+(365*J$3),J$4,'Bonds (CP)'!C283/100,1,0)</f>
        <v>2.9233268290977139</v>
      </c>
      <c r="K284" s="55">
        <f>DURATION($H284,$H284+(365*K$3),K$4,'Bonds (CP)'!D283/100,1,0)</f>
        <v>4.6339889499099076</v>
      </c>
      <c r="L284" s="55">
        <f>DURATION($H284,$H284+(365*L$3),L$4,'Bonds (CP)'!E283/100,1,0)</f>
        <v>7.4878146951507905</v>
      </c>
      <c r="M284" s="55">
        <f>DURATION($H284,$H284+(365*M$3),M$4,'Bonds (CP)'!F283/100,1,0)</f>
        <v>8.5091767922875921</v>
      </c>
    </row>
    <row r="285" spans="1:13">
      <c r="A285" s="24">
        <v>45601</v>
      </c>
      <c r="B285" s="55">
        <f>(-PV(('Bonds (CP)'!B284-($A$2/100))/100, B$3, (1*B$4),1)--PV(('Bonds (CP)'!B284+($A$2/100))/100, B$3, (1*B$4),1))/(2*($A$2/10000)*-PV('Bonds (CP)'!B284/100, B$3, (1*B$4),1))</f>
        <v>0.82147813214955634</v>
      </c>
      <c r="C285" s="55">
        <f>(-PV(('Bonds (CP)'!C284-($A$2/100))/100, C$3, (1*C$4),1)--PV(('Bonds (CP)'!C284+($A$2/100))/100, C$3, (1*C$4),1))/(2*($A$2/10000)*-PV('Bonds (CP)'!C284/100, C$3, (1*C$4),1))</f>
        <v>2.4251550975900305</v>
      </c>
      <c r="D285" s="55">
        <f>(-PV(('Bonds (CP)'!D284-($A$2/100))/100, D$3, (1*D$4),1)--PV(('Bonds (CP)'!D284+($A$2/100))/100, D$3, (1*D$4),1))/(2*($A$2/10000)*-PV('Bonds (CP)'!D284/100, D$3, (1*D$4),1))</f>
        <v>3.8941461607558185</v>
      </c>
      <c r="E285" s="55">
        <f>(-PV(('Bonds (CP)'!E284-($A$2/100))/100, E$3, (1*E$4),1)--PV(('Bonds (CP)'!E284+($A$2/100))/100, E$3, (1*E$4),1))/(2*($A$2/10000)*-PV('Bonds (CP)'!E284/100, E$3, (1*E$4),1))</f>
        <v>6.4317385137521565</v>
      </c>
      <c r="F285" s="55">
        <f>(-PV(('Bonds (CP)'!F284-($A$2/100))/100, F$3, (1*F$4),1)--PV(('Bonds (CP)'!F284+($A$2/100))/100, F$3, (1*F$4),1))/(2*($A$2/10000)*-PV('Bonds (CP)'!F284/100, F$3, (1*F$4),1))</f>
        <v>7.5800386503812502</v>
      </c>
      <c r="G285" s="17"/>
      <c r="H285" s="24">
        <v>45601</v>
      </c>
      <c r="I285" s="55">
        <f>DURATION($H285,$H285+365,I$4,'Bonds (CP)'!B284/100,1,0)</f>
        <v>1</v>
      </c>
      <c r="J285" s="55">
        <f>DURATION($H285,$H285+(365*J$3),J$4,'Bonds (CP)'!C284/100,1,0)</f>
        <v>2.9233475584406272</v>
      </c>
      <c r="K285" s="55">
        <f>DURATION($H285,$H285+(365*K$3),K$4,'Bonds (CP)'!D284/100,1,0)</f>
        <v>4.634501127716022</v>
      </c>
      <c r="L285" s="55">
        <f>DURATION($H285,$H285+(365*L$3),L$4,'Bonds (CP)'!E284/100,1,0)</f>
        <v>7.4936124273860214</v>
      </c>
      <c r="M285" s="55">
        <f>DURATION($H285,$H285+(365*M$3),M$4,'Bonds (CP)'!F284/100,1,0)</f>
        <v>8.6124388488287789</v>
      </c>
    </row>
    <row r="286" spans="1:13">
      <c r="A286" s="24">
        <v>45602</v>
      </c>
      <c r="B286" s="55">
        <f>(-PV(('Bonds (CP)'!B285-($A$2/100))/100, B$3, (1*B$4),1)--PV(('Bonds (CP)'!B285+($A$2/100))/100, B$3, (1*B$4),1))/(2*($A$2/10000)*-PV('Bonds (CP)'!B285/100, B$3, (1*B$4),1))</f>
        <v>0.82019787413294198</v>
      </c>
      <c r="C286" s="55">
        <f>(-PV(('Bonds (CP)'!C285-($A$2/100))/100, C$3, (1*C$4),1)--PV(('Bonds (CP)'!C285+($A$2/100))/100, C$3, (1*C$4),1))/(2*($A$2/10000)*-PV('Bonds (CP)'!C285/100, C$3, (1*C$4),1))</f>
        <v>2.4272551226267032</v>
      </c>
      <c r="D286" s="55">
        <f>(-PV(('Bonds (CP)'!D285-($A$2/100))/100, D$3, (1*D$4),1)--PV(('Bonds (CP)'!D285+($A$2/100))/100, D$3, (1*D$4),1))/(2*($A$2/10000)*-PV('Bonds (CP)'!D285/100, D$3, (1*D$4),1))</f>
        <v>3.9033342483558733</v>
      </c>
      <c r="E286" s="55">
        <f>(-PV(('Bonds (CP)'!E285-($A$2/100))/100, E$3, (1*E$4),1)--PV(('Bonds (CP)'!E285+($A$2/100))/100, E$3, (1*E$4),1))/(2*($A$2/10000)*-PV('Bonds (CP)'!E285/100, E$3, (1*E$4),1))</f>
        <v>6.4635355116427027</v>
      </c>
      <c r="F286" s="55">
        <f>(-PV(('Bonds (CP)'!F285-($A$2/100))/100, F$3, (1*F$4),1)--PV(('Bonds (CP)'!F285+($A$2/100))/100, F$3, (1*F$4),1))/(2*($A$2/10000)*-PV('Bonds (CP)'!F285/100, F$3, (1*F$4),1))</f>
        <v>7.6691211509313906</v>
      </c>
      <c r="G286" s="17"/>
      <c r="H286" s="24">
        <v>45602</v>
      </c>
      <c r="I286" s="55">
        <f>DURATION($H286,$H286+365,I$4,'Bonds (CP)'!B285/100,1,0)</f>
        <v>1</v>
      </c>
      <c r="J286" s="55">
        <f>DURATION($H286,$H286+(365*J$3),J$4,'Bonds (CP)'!C285/100,1,0)</f>
        <v>2.9234511700459791</v>
      </c>
      <c r="K286" s="55">
        <f>DURATION($H286,$H286+(365*K$3),K$4,'Bonds (CP)'!D285/100,1,0)</f>
        <v>4.6364602823340269</v>
      </c>
      <c r="L286" s="55">
        <f>DURATION($H286,$H286+(365*L$3),L$4,'Bonds (CP)'!E285/100,1,0)</f>
        <v>7.515785619151842</v>
      </c>
      <c r="M286" s="55">
        <f>DURATION($H286,$H286+(365*M$3),M$4,'Bonds (CP)'!F285/100,1,0)</f>
        <v>8.7009970904385714</v>
      </c>
    </row>
    <row r="287" spans="1:13">
      <c r="A287" s="24">
        <v>45603</v>
      </c>
      <c r="B287" s="55">
        <f>(-PV(('Bonds (CP)'!B286-($A$2/100))/100, B$3, (1*B$4),1)--PV(('Bonds (CP)'!B286+($A$2/100))/100, B$3, (1*B$4),1))/(2*($A$2/10000)*-PV('Bonds (CP)'!B286/100, B$3, (1*B$4),1))</f>
        <v>0.82195081429303163</v>
      </c>
      <c r="C287" s="55">
        <f>(-PV(('Bonds (CP)'!C286-($A$2/100))/100, C$3, (1*C$4),1)--PV(('Bonds (CP)'!C286+($A$2/100))/100, C$3, (1*C$4),1))/(2*($A$2/10000)*-PV('Bonds (CP)'!C286/100, C$3, (1*C$4),1))</f>
        <v>2.4359013148058062</v>
      </c>
      <c r="D287" s="55">
        <f>(-PV(('Bonds (CP)'!D286-($A$2/100))/100, D$3, (1*D$4),1)--PV(('Bonds (CP)'!D286+($A$2/100))/100, D$3, (1*D$4),1))/(2*($A$2/10000)*-PV('Bonds (CP)'!D286/100, D$3, (1*D$4),1))</f>
        <v>3.9234122741761803</v>
      </c>
      <c r="E287" s="55">
        <f>(-PV(('Bonds (CP)'!E286-($A$2/100))/100, E$3, (1*E$4),1)--PV(('Bonds (CP)'!E286+($A$2/100))/100, E$3, (1*E$4),1))/(2*($A$2/10000)*-PV('Bonds (CP)'!E286/100, E$3, (1*E$4),1))</f>
        <v>6.537014884236525</v>
      </c>
      <c r="F287" s="55">
        <f>(-PV(('Bonds (CP)'!F286-($A$2/100))/100, F$3, (1*F$4),1)--PV(('Bonds (CP)'!F286+($A$2/100))/100, F$3, (1*F$4),1))/(2*($A$2/10000)*-PV('Bonds (CP)'!F286/100, F$3, (1*F$4),1))</f>
        <v>7.8928979685988399</v>
      </c>
      <c r="G287" s="17"/>
      <c r="H287" s="24">
        <v>45603</v>
      </c>
      <c r="I287" s="55">
        <f>DURATION($H287,$H287+365,I$4,'Bonds (CP)'!B286/100,1,0)</f>
        <v>1</v>
      </c>
      <c r="J287" s="55">
        <f>DURATION($H287,$H287+(365*J$3),J$4,'Bonds (CP)'!C286/100,1,0)</f>
        <v>2.9238753654298915</v>
      </c>
      <c r="K287" s="55">
        <f>DURATION($H287,$H287+(365*K$3),K$4,'Bonds (CP)'!D286/100,1,0)</f>
        <v>4.6406963643725305</v>
      </c>
      <c r="L287" s="55">
        <f>DURATION($H287,$H287+(365*L$3),L$4,'Bonds (CP)'!E286/100,1,0)</f>
        <v>7.5665630079255193</v>
      </c>
      <c r="M287" s="55">
        <f>DURATION($H287,$H287+(365*M$3),M$4,'Bonds (CP)'!F286/100,1,0)</f>
        <v>8.9203256000028297</v>
      </c>
    </row>
    <row r="288" spans="1:13">
      <c r="A288" s="24">
        <v>45604</v>
      </c>
      <c r="B288" s="55">
        <f>(-PV(('Bonds (CP)'!B287-($A$2/100))/100, B$3, (1*B$4),1)--PV(('Bonds (CP)'!B287+($A$2/100))/100, B$3, (1*B$4),1))/(2*($A$2/10000)*-PV('Bonds (CP)'!B287/100, B$3, (1*B$4),1))</f>
        <v>0.82228877759586017</v>
      </c>
      <c r="C288" s="55">
        <f>(-PV(('Bonds (CP)'!C287-($A$2/100))/100, C$3, (1*C$4),1)--PV(('Bonds (CP)'!C287+($A$2/100))/100, C$3, (1*C$4),1))/(2*($A$2/10000)*-PV('Bonds (CP)'!C287/100, C$3, (1*C$4),1))</f>
        <v>2.4371715014792357</v>
      </c>
      <c r="D288" s="55">
        <f>(-PV(('Bonds (CP)'!D287-($A$2/100))/100, D$3, (1*D$4),1)--PV(('Bonds (CP)'!D287+($A$2/100))/100, D$3, (1*D$4),1))/(2*($A$2/10000)*-PV('Bonds (CP)'!D287/100, D$3, (1*D$4),1))</f>
        <v>3.9246215118566496</v>
      </c>
      <c r="E288" s="55">
        <f>(-PV(('Bonds (CP)'!E287-($A$2/100))/100, E$3, (1*E$4),1)--PV(('Bonds (CP)'!E287+($A$2/100))/100, E$3, (1*E$4),1))/(2*($A$2/10000)*-PV('Bonds (CP)'!E287/100, E$3, (1*E$4),1))</f>
        <v>6.5495207292636453</v>
      </c>
      <c r="F288" s="55">
        <f>(-PV(('Bonds (CP)'!F287-($A$2/100))/100, F$3, (1*F$4),1)--PV(('Bonds (CP)'!F287+($A$2/100))/100, F$3, (1*F$4),1))/(2*($A$2/10000)*-PV('Bonds (CP)'!F287/100, F$3, (1*F$4),1))</f>
        <v>7.969623947982682</v>
      </c>
      <c r="G288" s="17"/>
      <c r="H288" s="24">
        <v>45604</v>
      </c>
      <c r="I288" s="55">
        <f>DURATION($H288,$H288+365,I$4,'Bonds (CP)'!B287/100,1,0)</f>
        <v>1</v>
      </c>
      <c r="J288" s="55">
        <f>DURATION($H288,$H288+(365*J$3),J$4,'Bonds (CP)'!C287/100,1,0)</f>
        <v>2.9239373601789707</v>
      </c>
      <c r="K288" s="55">
        <f>DURATION($H288,$H288+(365*K$3),K$4,'Bonds (CP)'!D287/100,1,0)</f>
        <v>4.6409495295424925</v>
      </c>
      <c r="L288" s="55">
        <f>DURATION($H288,$H288+(365*L$3),L$4,'Bonds (CP)'!E287/100,1,0)</f>
        <v>7.5751406759629214</v>
      </c>
      <c r="M288" s="55">
        <f>DURATION($H288,$H288+(365*M$3),M$4,'Bonds (CP)'!F287/100,1,0)</f>
        <v>8.9963613774118976</v>
      </c>
    </row>
    <row r="289" spans="1:13">
      <c r="A289" s="24">
        <v>45607</v>
      </c>
      <c r="B289" s="55">
        <f>(-PV(('Bonds (CP)'!B288-($A$2/100))/100, B$3, (1*B$4),1)--PV(('Bonds (CP)'!B288+($A$2/100))/100, B$3, (1*B$4),1))/(2*($A$2/10000)*-PV('Bonds (CP)'!B288/100, B$3, (1*B$4),1))</f>
        <v>0.82459431972001762</v>
      </c>
      <c r="C289" s="55">
        <f>(-PV(('Bonds (CP)'!C288-($A$2/100))/100, C$3, (1*C$4),1)--PV(('Bonds (CP)'!C288+($A$2/100))/100, C$3, (1*C$4),1))/(2*($A$2/10000)*-PV('Bonds (CP)'!C288/100, C$3, (1*C$4),1))</f>
        <v>2.4392912670559532</v>
      </c>
      <c r="D289" s="55">
        <f>(-PV(('Bonds (CP)'!D288-($A$2/100))/100, D$3, (1*D$4),1)--PV(('Bonds (CP)'!D288+($A$2/100))/100, D$3, (1*D$4),1))/(2*($A$2/10000)*-PV('Bonds (CP)'!D288/100, D$3, (1*D$4),1))</f>
        <v>3.9238152958458494</v>
      </c>
      <c r="E289" s="55">
        <f>(-PV(('Bonds (CP)'!E288-($A$2/100))/100, E$3, (1*E$4),1)--PV(('Bonds (CP)'!E288+($A$2/100))/100, E$3, (1*E$4),1))/(2*($A$2/10000)*-PV('Bonds (CP)'!E288/100, E$3, (1*E$4),1))</f>
        <v>6.5439615792019339</v>
      </c>
      <c r="F289" s="55">
        <f>(-PV(('Bonds (CP)'!F288-($A$2/100))/100, F$3, (1*F$4),1)--PV(('Bonds (CP)'!F288+($A$2/100))/100, F$3, (1*F$4),1))/(2*($A$2/10000)*-PV('Bonds (CP)'!F288/100, F$3, (1*F$4),1))</f>
        <v>7.9934499785316291</v>
      </c>
      <c r="G289" s="17"/>
      <c r="H289" s="24">
        <v>45607</v>
      </c>
      <c r="I289" s="55">
        <f>DURATION($H289,$H289+365,I$4,'Bonds (CP)'!B288/100,1,0)</f>
        <v>1</v>
      </c>
      <c r="J289" s="55">
        <f>DURATION($H289,$H289+(365*J$3),J$4,'Bonds (CP)'!C288/100,1,0)</f>
        <v>2.9240406378472792</v>
      </c>
      <c r="K289" s="55">
        <f>DURATION($H289,$H289+(365*K$3),K$4,'Bonds (CP)'!D288/100,1,0)</f>
        <v>4.6407807653380724</v>
      </c>
      <c r="L289" s="55">
        <f>DURATION($H289,$H289+(365*L$3),L$4,'Bonds (CP)'!E288/100,1,0)</f>
        <v>7.5713300114429236</v>
      </c>
      <c r="M289" s="55">
        <f>DURATION($H289,$H289+(365*M$3),M$4,'Bonds (CP)'!F288/100,1,0)</f>
        <v>9.0199607950266838</v>
      </c>
    </row>
    <row r="290" spans="1:13">
      <c r="A290" s="24">
        <v>45608</v>
      </c>
      <c r="B290" s="55">
        <f>(-PV(('Bonds (CP)'!B289-($A$2/100))/100, B$3, (1*B$4),1)--PV(('Bonds (CP)'!B289+($A$2/100))/100, B$3, (1*B$4),1))/(2*($A$2/10000)*-PV('Bonds (CP)'!B289/100, B$3, (1*B$4),1))</f>
        <v>0.82466232553048691</v>
      </c>
      <c r="C290" s="55">
        <f>(-PV(('Bonds (CP)'!C289-($A$2/100))/100, C$3, (1*C$4),1)--PV(('Bonds (CP)'!C289+($A$2/100))/100, C$3, (1*C$4),1))/(2*($A$2/10000)*-PV('Bonds (CP)'!C289/100, C$3, (1*C$4),1))</f>
        <v>2.4422648078643037</v>
      </c>
      <c r="D290" s="55">
        <f>(-PV(('Bonds (CP)'!D289-($A$2/100))/100, D$3, (1*D$4),1)--PV(('Bonds (CP)'!D289+($A$2/100))/100, D$3, (1*D$4),1))/(2*($A$2/10000)*-PV('Bonds (CP)'!D289/100, D$3, (1*D$4),1))</f>
        <v>3.9322920680356441</v>
      </c>
      <c r="E290" s="55">
        <f>(-PV(('Bonds (CP)'!E289-($A$2/100))/100, E$3, (1*E$4),1)--PV(('Bonds (CP)'!E289+($A$2/100))/100, E$3, (1*E$4),1))/(2*($A$2/10000)*-PV('Bonds (CP)'!E289/100, E$3, (1*E$4),1))</f>
        <v>6.5578624332723408</v>
      </c>
      <c r="F290" s="55">
        <f>(-PV(('Bonds (CP)'!F289-($A$2/100))/100, F$3, (1*F$4),1)--PV(('Bonds (CP)'!F289+($A$2/100))/100, F$3, (1*F$4),1))/(2*($A$2/10000)*-PV('Bonds (CP)'!F289/100, F$3, (1*F$4),1))</f>
        <v>7.8811896590507944</v>
      </c>
      <c r="G290" s="17"/>
      <c r="H290" s="24">
        <v>45608</v>
      </c>
      <c r="I290" s="55">
        <f>DURATION($H290,$H290+365,I$4,'Bonds (CP)'!B289/100,1,0)</f>
        <v>1</v>
      </c>
      <c r="J290" s="55">
        <f>DURATION($H290,$H290+(365*J$3),J$4,'Bonds (CP)'!C289/100,1,0)</f>
        <v>2.9241851280264424</v>
      </c>
      <c r="K290" s="55">
        <f>DURATION($H290,$H290+(365*K$3),K$4,'Bonds (CP)'!D289/100,1,0)</f>
        <v>4.6425502806695773</v>
      </c>
      <c r="L290" s="55">
        <f>DURATION($H290,$H290+(365*L$3),L$4,'Bonds (CP)'!E289/100,1,0)</f>
        <v>7.5808517580825017</v>
      </c>
      <c r="M290" s="55">
        <f>DURATION($H290,$H290+(365*M$3),M$4,'Bonds (CP)'!F289/100,1,0)</f>
        <v>8.9087173181190931</v>
      </c>
    </row>
    <row r="291" spans="1:13">
      <c r="A291" s="24">
        <v>45609</v>
      </c>
      <c r="B291" s="55">
        <f>(-PV(('Bonds (CP)'!B290-($A$2/100))/100, B$3, (1*B$4),1)--PV(('Bonds (CP)'!B290+($A$2/100))/100, B$3, (1*B$4),1))/(2*($A$2/10000)*-PV('Bonds (CP)'!B290/100, B$3, (1*B$4),1))</f>
        <v>0.82466232553048691</v>
      </c>
      <c r="C291" s="55">
        <f>(-PV(('Bonds (CP)'!C290-($A$2/100))/100, C$3, (1*C$4),1)--PV(('Bonds (CP)'!C290+($A$2/100))/100, C$3, (1*C$4),1))/(2*($A$2/10000)*-PV('Bonds (CP)'!C290/100, C$3, (1*C$4),1))</f>
        <v>2.4431156515331978</v>
      </c>
      <c r="D291" s="55">
        <f>(-PV(('Bonds (CP)'!D290-($A$2/100))/100, D$3, (1*D$4),1)--PV(('Bonds (CP)'!D290+($A$2/100))/100, D$3, (1*D$4),1))/(2*($A$2/10000)*-PV('Bonds (CP)'!D290/100, D$3, (1*D$4),1))</f>
        <v>3.9351233223620539</v>
      </c>
      <c r="E291" s="55">
        <f>(-PV(('Bonds (CP)'!E290-($A$2/100))/100, E$3, (1*E$4),1)--PV(('Bonds (CP)'!E290+($A$2/100))/100, E$3, (1*E$4),1))/(2*($A$2/10000)*-PV('Bonds (CP)'!E290/100, E$3, (1*E$4),1))</f>
        <v>6.5773402273393975</v>
      </c>
      <c r="F291" s="55">
        <f>(-PV(('Bonds (CP)'!F290-($A$2/100))/100, F$3, (1*F$4),1)--PV(('Bonds (CP)'!F290+($A$2/100))/100, F$3, (1*F$4),1))/(2*($A$2/10000)*-PV('Bonds (CP)'!F290/100, F$3, (1*F$4),1))</f>
        <v>8.0113872068802952</v>
      </c>
      <c r="G291" s="17"/>
      <c r="H291" s="24">
        <v>45609</v>
      </c>
      <c r="I291" s="55">
        <f>DURATION($H291,$H291+365,I$4,'Bonds (CP)'!B290/100,1,0)</f>
        <v>1</v>
      </c>
      <c r="J291" s="55">
        <f>DURATION($H291,$H291+(365*J$3),J$4,'Bonds (CP)'!C290/100,1,0)</f>
        <v>2.9242263898079059</v>
      </c>
      <c r="K291" s="55">
        <f>DURATION($H291,$H291+(365*K$3),K$4,'Bonds (CP)'!D290/100,1,0)</f>
        <v>4.6431388867206884</v>
      </c>
      <c r="L291" s="55">
        <f>DURATION($H291,$H291+(365*L$3),L$4,'Bonds (CP)'!E290/100,1,0)</f>
        <v>7.5941545511855351</v>
      </c>
      <c r="M291" s="55">
        <f>DURATION($H291,$H291+(365*M$3),M$4,'Bonds (CP)'!F290/100,1,0)</f>
        <v>9.0377235707921475</v>
      </c>
    </row>
    <row r="292" spans="1:13">
      <c r="A292" s="24">
        <v>45610</v>
      </c>
      <c r="B292" s="55">
        <f>(-PV(('Bonds (CP)'!B291-($A$2/100))/100, B$3, (1*B$4),1)--PV(('Bonds (CP)'!B291+($A$2/100))/100, B$3, (1*B$4),1))/(2*($A$2/10000)*-PV('Bonds (CP)'!B291/100, B$3, (1*B$4),1))</f>
        <v>0.82405067678081589</v>
      </c>
      <c r="C292" s="55">
        <f>(-PV(('Bonds (CP)'!C291-($A$2/100))/100, C$3, (1*C$4),1)--PV(('Bonds (CP)'!C291+($A$2/100))/100, C$3, (1*C$4),1))/(2*($A$2/10000)*-PV('Bonds (CP)'!C291/100, C$3, (1*C$4),1))</f>
        <v>2.4426901595730244</v>
      </c>
      <c r="D292" s="55">
        <f>(-PV(('Bonds (CP)'!D291-($A$2/100))/100, D$3, (1*D$4),1)--PV(('Bonds (CP)'!D291+($A$2/100))/100, D$3, (1*D$4),1))/(2*($A$2/10000)*-PV('Bonds (CP)'!D291/100, D$3, (1*D$4),1))</f>
        <v>3.9363375862323857</v>
      </c>
      <c r="E292" s="55">
        <f>(-PV(('Bonds (CP)'!E291-($A$2/100))/100, E$3, (1*E$4),1)--PV(('Bonds (CP)'!E291+($A$2/100))/100, E$3, (1*E$4),1))/(2*($A$2/10000)*-PV('Bonds (CP)'!E291/100, E$3, (1*E$4),1))</f>
        <v>6.5759483178446931</v>
      </c>
      <c r="F292" s="55">
        <f>(-PV(('Bonds (CP)'!F291-($A$2/100))/100, F$3, (1*F$4),1)--PV(('Bonds (CP)'!F291+($A$2/100))/100, F$3, (1*F$4),1))/(2*($A$2/10000)*-PV('Bonds (CP)'!F291/100, F$3, (1*F$4),1))</f>
        <v>7.9934499785316291</v>
      </c>
      <c r="G292" s="17"/>
      <c r="H292" s="24">
        <v>45610</v>
      </c>
      <c r="I292" s="55">
        <f>DURATION($H292,$H292+365,I$4,'Bonds (CP)'!B291/100,1,0)</f>
        <v>1</v>
      </c>
      <c r="J292" s="55">
        <f>DURATION($H292,$H292+(365*J$3),J$4,'Bonds (CP)'!C291/100,1,0)</f>
        <v>2.9242057600911315</v>
      </c>
      <c r="K292" s="55">
        <f>DURATION($H292,$H292+(365*K$3),K$4,'Bonds (CP)'!D291/100,1,0)</f>
        <v>4.6433909578272576</v>
      </c>
      <c r="L292" s="55">
        <f>DURATION($H292,$H292+(365*L$3),L$4,'Bonds (CP)'!E291/100,1,0)</f>
        <v>7.5932054273254614</v>
      </c>
      <c r="M292" s="55">
        <f>DURATION($H292,$H292+(365*M$3),M$4,'Bonds (CP)'!F291/100,1,0)</f>
        <v>9.0199607950266838</v>
      </c>
    </row>
    <row r="293" spans="1:13">
      <c r="A293" s="24">
        <v>45611</v>
      </c>
      <c r="B293" s="55">
        <f>(-PV(('Bonds (CP)'!B292-($A$2/100))/100, B$3, (1*B$4),1)--PV(('Bonds (CP)'!B292+($A$2/100))/100, B$3, (1*B$4),1))/(2*($A$2/10000)*-PV('Bonds (CP)'!B292/100, B$3, (1*B$4),1))</f>
        <v>0.82357557693578354</v>
      </c>
      <c r="C293" s="55">
        <f>(-PV(('Bonds (CP)'!C292-($A$2/100))/100, C$3, (1*C$4),1)--PV(('Bonds (CP)'!C292+($A$2/100))/100, C$3, (1*C$4),1))/(2*($A$2/10000)*-PV('Bonds (CP)'!C292/100, C$3, (1*C$4),1))</f>
        <v>2.4431156515331978</v>
      </c>
      <c r="D293" s="55">
        <f>(-PV(('Bonds (CP)'!D292-($A$2/100))/100, D$3, (1*D$4),1)--PV(('Bonds (CP)'!D292+($A$2/100))/100, D$3, (1*D$4),1))/(2*($A$2/10000)*-PV('Bonds (CP)'!D292/100, D$3, (1*D$4),1))</f>
        <v>3.9363375862323857</v>
      </c>
      <c r="E293" s="55">
        <f>(-PV(('Bonds (CP)'!E292-($A$2/100))/100, E$3, (1*E$4),1)--PV(('Bonds (CP)'!E292+($A$2/100))/100, E$3, (1*E$4),1))/(2*($A$2/10000)*-PV('Bonds (CP)'!E292/100, E$3, (1*E$4),1))</f>
        <v>6.5703816599308329</v>
      </c>
      <c r="F293" s="55">
        <f>(-PV(('Bonds (CP)'!F292-($A$2/100))/100, F$3, (1*F$4),1)--PV(('Bonds (CP)'!F292+($A$2/100))/100, F$3, (1*F$4),1))/(2*($A$2/10000)*-PV('Bonds (CP)'!F292/100, F$3, (1*F$4),1))</f>
        <v>7.9163909454009342</v>
      </c>
      <c r="G293" s="17"/>
      <c r="H293" s="24">
        <v>45611</v>
      </c>
      <c r="I293" s="55">
        <f>DURATION($H293,$H293+365,I$4,'Bonds (CP)'!B292/100,1,0)</f>
        <v>1</v>
      </c>
      <c r="J293" s="55">
        <f>DURATION($H293,$H293+(365*J$3),J$4,'Bonds (CP)'!C292/100,1,0)</f>
        <v>2.9242263898079059</v>
      </c>
      <c r="K293" s="55">
        <f>DURATION($H293,$H293+(365*K$3),K$4,'Bonds (CP)'!D292/100,1,0)</f>
        <v>4.6433909578272576</v>
      </c>
      <c r="L293" s="55">
        <f>DURATION($H293,$H293+(365*L$3),L$4,'Bonds (CP)'!E292/100,1,0)</f>
        <v>7.5894072735797584</v>
      </c>
      <c r="M293" s="55">
        <f>DURATION($H293,$H293+(365*M$3),M$4,'Bonds (CP)'!F292/100,1,0)</f>
        <v>8.9436136432634878</v>
      </c>
    </row>
    <row r="294" spans="1:13">
      <c r="A294" s="24">
        <v>45614</v>
      </c>
      <c r="B294" s="55">
        <f>(-PV(('Bonds (CP)'!B293-($A$2/100))/100, B$3, (1*B$4),1)--PV(('Bonds (CP)'!B293+($A$2/100))/100, B$3, (1*B$4),1))/(2*($A$2/10000)*-PV('Bonds (CP)'!B293/100, B$3, (1*B$4),1))</f>
        <v>0.82547927111849528</v>
      </c>
      <c r="C294" s="55">
        <f>(-PV(('Bonds (CP)'!C293-($A$2/100))/100, C$3, (1*C$4),1)--PV(('Bonds (CP)'!C293+($A$2/100))/100, C$3, (1*C$4),1))/(2*($A$2/10000)*-PV('Bonds (CP)'!C293/100, C$3, (1*C$4),1))</f>
        <v>2.4441799954946255</v>
      </c>
      <c r="D294" s="55">
        <f>(-PV(('Bonds (CP)'!D293-($A$2/100))/100, D$3, (1*D$4),1)--PV(('Bonds (CP)'!D293+($A$2/100))/100, D$3, (1*D$4),1))/(2*($A$2/10000)*-PV('Bonds (CP)'!D293/100, D$3, (1*D$4),1))</f>
        <v>3.9339095801642157</v>
      </c>
      <c r="E294" s="55">
        <f>(-PV(('Bonds (CP)'!E293-($A$2/100))/100, E$3, (1*E$4),1)--PV(('Bonds (CP)'!E293+($A$2/100))/100, E$3, (1*E$4),1))/(2*($A$2/10000)*-PV('Bonds (CP)'!E293/100, E$3, (1*E$4),1))</f>
        <v>6.5467409552393301</v>
      </c>
      <c r="F294" s="55">
        <f>(-PV(('Bonds (CP)'!F293-($A$2/100))/100, F$3, (1*F$4),1)--PV(('Bonds (CP)'!F293+($A$2/100))/100, F$3, (1*F$4),1))/(2*($A$2/10000)*-PV('Bonds (CP)'!F293/100, F$3, (1*F$4),1))</f>
        <v>7.8346099453475775</v>
      </c>
      <c r="G294" s="17"/>
      <c r="H294" s="24">
        <v>45614</v>
      </c>
      <c r="I294" s="55">
        <f>DURATION($H294,$H294+365,I$4,'Bonds (CP)'!B293/100,1,0)</f>
        <v>1</v>
      </c>
      <c r="J294" s="55">
        <f>DURATION($H294,$H294+(365*J$3),J$4,'Bonds (CP)'!C293/100,1,0)</f>
        <v>2.9242779538265293</v>
      </c>
      <c r="K294" s="55">
        <f>DURATION($H294,$H294+(365*K$3),K$4,'Bonds (CP)'!D293/100,1,0)</f>
        <v>4.642886702436531</v>
      </c>
      <c r="L294" s="55">
        <f>DURATION($H294,$H294+(365*L$3),L$4,'Bonds (CP)'!E293/100,1,0)</f>
        <v>7.5732356707252793</v>
      </c>
      <c r="M294" s="55">
        <f>DURATION($H294,$H294+(365*M$3),M$4,'Bonds (CP)'!F293/100,1,0)</f>
        <v>8.8625216981004478</v>
      </c>
    </row>
    <row r="295" spans="1:13">
      <c r="A295" s="24">
        <v>45615</v>
      </c>
      <c r="B295" s="55">
        <f>(-PV(('Bonds (CP)'!B294-($A$2/100))/100, B$3, (1*B$4),1)--PV(('Bonds (CP)'!B294+($A$2/100))/100, B$3, (1*B$4),1))/(2*($A$2/10000)*-PV('Bonds (CP)'!B294/100, B$3, (1*B$4),1))</f>
        <v>0.82330433721022034</v>
      </c>
      <c r="C295" s="55">
        <f>(-PV(('Bonds (CP)'!C294-($A$2/100))/100, C$3, (1*C$4),1)--PV(('Bonds (CP)'!C294+($A$2/100))/100, C$3, (1*C$4),1))/(2*($A$2/10000)*-PV('Bonds (CP)'!C294/100, C$3, (1*C$4),1))</f>
        <v>2.4350552194779214</v>
      </c>
      <c r="D295" s="55">
        <f>(-PV(('Bonds (CP)'!D294-($A$2/100))/100, D$3, (1*D$4),1)--PV(('Bonds (CP)'!D294+($A$2/100))/100, D$3, (1*D$4),1))/(2*($A$2/10000)*-PV('Bonds (CP)'!D294/100, D$3, (1*D$4),1))</f>
        <v>3.9145603286510471</v>
      </c>
      <c r="E295" s="55">
        <f>(-PV(('Bonds (CP)'!E294-($A$2/100))/100, E$3, (1*E$4),1)--PV(('Bonds (CP)'!E294+($A$2/100))/100, E$3, (1*E$4),1))/(2*($A$2/10000)*-PV('Bonds (CP)'!E294/100, E$3, (1*E$4),1))</f>
        <v>6.496773661758108</v>
      </c>
      <c r="F295" s="55">
        <f>(-PV(('Bonds (CP)'!F294-($A$2/100))/100, F$3, (1*F$4),1)--PV(('Bonds (CP)'!F294+($A$2/100))/100, F$3, (1*F$4),1))/(2*($A$2/10000)*-PV('Bonds (CP)'!F294/100, F$3, (1*F$4),1))</f>
        <v>7.8114716002152109</v>
      </c>
      <c r="G295" s="17"/>
      <c r="H295" s="24">
        <v>45615</v>
      </c>
      <c r="I295" s="55">
        <f>DURATION($H295,$H295+365,I$4,'Bonds (CP)'!B294/100,1,0)</f>
        <v>1</v>
      </c>
      <c r="J295" s="55">
        <f>DURATION($H295,$H295+(365*J$3),J$4,'Bonds (CP)'!C294/100,1,0)</f>
        <v>2.923834023871827</v>
      </c>
      <c r="K295" s="55">
        <f>DURATION($H295,$H295+(365*K$3),K$4,'Bonds (CP)'!D294/100,1,0)</f>
        <v>4.6388363615150405</v>
      </c>
      <c r="L295" s="55">
        <f>DURATION($H295,$H295+(365*L$3),L$4,'Bonds (CP)'!E294/100,1,0)</f>
        <v>7.5388346446652044</v>
      </c>
      <c r="M295" s="55">
        <f>DURATION($H295,$H295+(365*M$3),M$4,'Bonds (CP)'!F294/100,1,0)</f>
        <v>8.8395659344516897</v>
      </c>
    </row>
    <row r="296" spans="1:13">
      <c r="A296" s="24">
        <v>45616</v>
      </c>
      <c r="B296" s="55">
        <f>(-PV(('Bonds (CP)'!B295-($A$2/100))/100, B$3, (1*B$4),1)--PV(('Bonds (CP)'!B295+($A$2/100))/100, B$3, (1*B$4),1))/(2*($A$2/10000)*-PV('Bonds (CP)'!B295/100, B$3, (1*B$4),1))</f>
        <v>0.82432240861082939</v>
      </c>
      <c r="C296" s="55">
        <f>(-PV(('Bonds (CP)'!C295-($A$2/100))/100, C$3, (1*C$4),1)--PV(('Bonds (CP)'!C295+($A$2/100))/100, C$3, (1*C$4),1))/(2*($A$2/10000)*-PV('Bonds (CP)'!C295/100, C$3, (1*C$4),1))</f>
        <v>2.4392912670559532</v>
      </c>
      <c r="D296" s="55">
        <f>(-PV(('Bonds (CP)'!D295-($A$2/100))/100, D$3, (1*D$4),1)--PV(('Bonds (CP)'!D295+($A$2/100))/100, D$3, (1*D$4),1))/(2*($A$2/10000)*-PV('Bonds (CP)'!D295/100, D$3, (1*D$4),1))</f>
        <v>3.9238152958458494</v>
      </c>
      <c r="E296" s="55">
        <f>(-PV(('Bonds (CP)'!E295-($A$2/100))/100, E$3, (1*E$4),1)--PV(('Bonds (CP)'!E295+($A$2/100))/100, E$3, (1*E$4),1))/(2*($A$2/10000)*-PV('Bonds (CP)'!E295/100, E$3, (1*E$4),1))</f>
        <v>6.5120275544784594</v>
      </c>
      <c r="F296" s="55">
        <f>(-PV(('Bonds (CP)'!F295-($A$2/100))/100, F$3, (1*F$4),1)--PV(('Bonds (CP)'!F295+($A$2/100))/100, F$3, (1*F$4),1))/(2*($A$2/10000)*-PV('Bonds (CP)'!F295/100, F$3, (1*F$4),1))</f>
        <v>7.6916367966930377</v>
      </c>
      <c r="G296" s="17"/>
      <c r="H296" s="24">
        <v>45616</v>
      </c>
      <c r="I296" s="55">
        <f>DURATION($H296,$H296+365,I$4,'Bonds (CP)'!B295/100,1,0)</f>
        <v>1</v>
      </c>
      <c r="J296" s="55">
        <f>DURATION($H296,$H296+(365*J$3),J$4,'Bonds (CP)'!C295/100,1,0)</f>
        <v>2.9240406378472792</v>
      </c>
      <c r="K296" s="55">
        <f>DURATION($H296,$H296+(365*K$3),K$4,'Bonds (CP)'!D295/100,1,0)</f>
        <v>4.6407807653380724</v>
      </c>
      <c r="L296" s="55">
        <f>DURATION($H296,$H296+(365*L$3),L$4,'Bonds (CP)'!E295/100,1,0)</f>
        <v>7.5493682234107888</v>
      </c>
      <c r="M296" s="55">
        <f>DURATION($H296,$H296+(365*M$3),M$4,'Bonds (CP)'!F295/100,1,0)</f>
        <v>8.7205898196092093</v>
      </c>
    </row>
    <row r="297" spans="1:13">
      <c r="A297" s="24">
        <v>45617</v>
      </c>
      <c r="B297" s="55">
        <f>(-PV(('Bonds (CP)'!B296-($A$2/100))/100, B$3, (1*B$4),1)--PV(('Bonds (CP)'!B296+($A$2/100))/100, B$3, (1*B$4),1))/(2*($A$2/10000)*-PV('Bonds (CP)'!B296/100, B$3, (1*B$4),1))</f>
        <v>0.82222116270184253</v>
      </c>
      <c r="C297" s="55">
        <f>(-PV(('Bonds (CP)'!C296-($A$2/100))/100, C$3, (1*C$4),1)--PV(('Bonds (CP)'!C296+($A$2/100))/100, C$3, (1*C$4),1))/(2*($A$2/10000)*-PV('Bonds (CP)'!C296/100, C$3, (1*C$4),1))</f>
        <v>2.4371715014792357</v>
      </c>
      <c r="D297" s="55">
        <f>(-PV(('Bonds (CP)'!D296-($A$2/100))/100, D$3, (1*D$4),1)--PV(('Bonds (CP)'!D296+($A$2/100))/100, D$3, (1*D$4),1))/(2*($A$2/10000)*-PV('Bonds (CP)'!D296/100, D$3, (1*D$4),1))</f>
        <v>3.9230093100441814</v>
      </c>
      <c r="E297" s="55">
        <f>(-PV(('Bonds (CP)'!E296-($A$2/100))/100, E$3, (1*E$4),1)--PV(('Bonds (CP)'!E296+($A$2/100))/100, E$3, (1*E$4),1))/(2*($A$2/10000)*-PV('Bonds (CP)'!E296/100, E$3, (1*E$4),1))</f>
        <v>6.4953875560174996</v>
      </c>
      <c r="F297" s="55">
        <f>(-PV(('Bonds (CP)'!F296-($A$2/100))/100, F$3, (1*F$4),1)--PV(('Bonds (CP)'!F296+($A$2/100))/100, F$3, (1*F$4),1))/(2*($A$2/10000)*-PV('Bonds (CP)'!F296/100, F$3, (1*F$4),1))</f>
        <v>7.5142459400001291</v>
      </c>
      <c r="G297" s="17"/>
      <c r="H297" s="24">
        <v>45617</v>
      </c>
      <c r="I297" s="55">
        <f>DURATION($H297,$H297+365,I$4,'Bonds (CP)'!B296/100,1,0)</f>
        <v>1</v>
      </c>
      <c r="J297" s="55">
        <f>DURATION($H297,$H297+(365*J$3),J$4,'Bonds (CP)'!C296/100,1,0)</f>
        <v>2.9239373601789707</v>
      </c>
      <c r="K297" s="55">
        <f>DURATION($H297,$H297+(365*K$3),K$4,'Bonds (CP)'!D296/100,1,0)</f>
        <v>4.6406119508314321</v>
      </c>
      <c r="L297" s="55">
        <f>DURATION($H297,$H297+(365*L$3),L$4,'Bonds (CP)'!E296/100,1,0)</f>
        <v>7.537876088641335</v>
      </c>
      <c r="M297" s="55">
        <f>DURATION($H297,$H297+(365*M$3),M$4,'Bonds (CP)'!F296/100,1,0)</f>
        <v>8.5442045517198739</v>
      </c>
    </row>
    <row r="298" spans="1:13">
      <c r="A298" s="24">
        <v>45618</v>
      </c>
      <c r="B298" s="55">
        <f>(-PV(('Bonds (CP)'!B297-($A$2/100))/100, B$3, (1*B$4),1)--PV(('Bonds (CP)'!B297+($A$2/100))/100, B$3, (1*B$4),1))/(2*($A$2/10000)*-PV('Bonds (CP)'!B297/100, B$3, (1*B$4),1))</f>
        <v>0.82228877759586017</v>
      </c>
      <c r="C298" s="55">
        <f>(-PV(('Bonds (CP)'!C297-($A$2/100))/100, C$3, (1*C$4),1)--PV(('Bonds (CP)'!C297+($A$2/100))/100, C$3, (1*C$4),1))/(2*($A$2/10000)*-PV('Bonds (CP)'!C297/100, C$3, (1*C$4),1))</f>
        <v>2.4390791334893231</v>
      </c>
      <c r="D298" s="55">
        <f>(-PV(('Bonds (CP)'!D297-($A$2/100))/100, D$3, (1*D$4),1)--PV(('Bonds (CP)'!D297+($A$2/100))/100, D$3, (1*D$4),1))/(2*($A$2/10000)*-PV('Bonds (CP)'!D297/100, D$3, (1*D$4),1))</f>
        <v>3.9266380598162884</v>
      </c>
      <c r="E298" s="55">
        <f>(-PV(('Bonds (CP)'!E297-($A$2/100))/100, E$3, (1*E$4),1)--PV(('Bonds (CP)'!E297+($A$2/100))/100, E$3, (1*E$4),1))/(2*($A$2/10000)*-PV('Bonds (CP)'!E297/100, E$3, (1*E$4),1))</f>
        <v>6.5050924400922536</v>
      </c>
      <c r="F298" s="55">
        <f>(-PV(('Bonds (CP)'!F297-($A$2/100))/100, F$3, (1*F$4),1)--PV(('Bonds (CP)'!F297+($A$2/100))/100, F$3, (1*F$4),1))/(2*($A$2/10000)*-PV('Bonds (CP)'!F297/100, F$3, (1*F$4),1))</f>
        <v>7.5251512087662906</v>
      </c>
      <c r="G298" s="17"/>
      <c r="H298" s="24">
        <v>45618</v>
      </c>
      <c r="I298" s="55">
        <f>DURATION($H298,$H298+365,I$4,'Bonds (CP)'!B297/100,1,0)</f>
        <v>1</v>
      </c>
      <c r="J298" s="55">
        <f>DURATION($H298,$H298+(365*J$3),J$4,'Bonds (CP)'!C297/100,1,0)</f>
        <v>2.924030312719843</v>
      </c>
      <c r="K298" s="55">
        <f>DURATION($H298,$H298+(365*K$3),K$4,'Bonds (CP)'!D297/100,1,0)</f>
        <v>4.6413712199815356</v>
      </c>
      <c r="L298" s="55">
        <f>DURATION($H298,$H298+(365*L$3),L$4,'Bonds (CP)'!E297/100,1,0)</f>
        <v>7.5445826321285585</v>
      </c>
      <c r="M298" s="55">
        <f>DURATION($H298,$H298+(365*M$3),M$4,'Bonds (CP)'!F297/100,1,0)</f>
        <v>8.5550570814814719</v>
      </c>
    </row>
    <row r="299" spans="1:13">
      <c r="A299" s="24">
        <v>45621</v>
      </c>
      <c r="B299" s="55">
        <f>(-PV(('Bonds (CP)'!B298-($A$2/100))/100, B$3, (1*B$4),1)--PV(('Bonds (CP)'!B298+($A$2/100))/100, B$3, (1*B$4),1))/(2*($A$2/10000)*-PV('Bonds (CP)'!B298/100, B$3, (1*B$4),1))</f>
        <v>0.82100599338418911</v>
      </c>
      <c r="C299" s="55">
        <f>(-PV(('Bonds (CP)'!C298-($A$2/100))/100, C$3, (1*C$4),1)--PV(('Bonds (CP)'!C298+($A$2/100))/100, C$3, (1*C$4),1))/(2*($A$2/10000)*-PV('Bonds (CP)'!C298/100, C$3, (1*C$4),1))</f>
        <v>2.4356897388201344</v>
      </c>
      <c r="D299" s="55">
        <f>(-PV(('Bonds (CP)'!D298-($A$2/100))/100, D$3, (1*D$4),1)--PV(('Bonds (CP)'!D298+($A$2/100))/100, D$3, (1*D$4),1))/(2*($A$2/10000)*-PV('Bonds (CP)'!D298/100, D$3, (1*D$4),1))</f>
        <v>3.9209953519380765</v>
      </c>
      <c r="E299" s="55">
        <f>(-PV(('Bonds (CP)'!E298-($A$2/100))/100, E$3, (1*E$4),1)--PV(('Bonds (CP)'!E298+($A$2/100))/100, E$3, (1*E$4),1))/(2*($A$2/10000)*-PV('Bonds (CP)'!E298/100, E$3, (1*E$4),1))</f>
        <v>6.4995461798139678</v>
      </c>
      <c r="F299" s="55">
        <f>(-PV(('Bonds (CP)'!F298-($A$2/100))/100, F$3, (1*F$4),1)--PV(('Bonds (CP)'!F298+($A$2/100))/100, F$3, (1*F$4),1))/(2*($A$2/10000)*-PV('Bonds (CP)'!F298/100, F$3, (1*F$4),1))</f>
        <v>7.5525195383907509</v>
      </c>
      <c r="G299" s="17"/>
      <c r="H299" s="24">
        <v>45621</v>
      </c>
      <c r="I299" s="55">
        <f>DURATION($H299,$H299+365,I$4,'Bonds (CP)'!B298/100,1,0)</f>
        <v>1</v>
      </c>
      <c r="J299" s="55">
        <f>DURATION($H299,$H299+(365*J$3),J$4,'Bonds (CP)'!C298/100,1,0)</f>
        <v>2.9238650309196972</v>
      </c>
      <c r="K299" s="55">
        <f>DURATION($H299,$H299+(365*K$3),K$4,'Bonds (CP)'!D298/100,1,0)</f>
        <v>4.6401896944925252</v>
      </c>
      <c r="L299" s="55">
        <f>DURATION($H299,$H299+(365*L$3),L$4,'Bonds (CP)'!E298/100,1,0)</f>
        <v>7.5407512788069173</v>
      </c>
      <c r="M299" s="55">
        <f>DURATION($H299,$H299+(365*M$3),M$4,'Bonds (CP)'!F298/100,1,0)</f>
        <v>8.5822878344457454</v>
      </c>
    </row>
    <row r="300" spans="1:13">
      <c r="A300" s="24">
        <v>45622</v>
      </c>
      <c r="B300" s="55">
        <f>(-PV(('Bonds (CP)'!B299-($A$2/100))/100, B$3, (1*B$4),1)--PV(('Bonds (CP)'!B299+($A$2/100))/100, B$3, (1*B$4),1))/(2*($A$2/10000)*-PV('Bonds (CP)'!B299/100, B$3, (1*B$4),1))</f>
        <v>0.820130602671027</v>
      </c>
      <c r="C300" s="55">
        <f>(-PV(('Bonds (CP)'!C299-($A$2/100))/100, C$3, (1*C$4),1)--PV(('Bonds (CP)'!C299+($A$2/100))/100, C$3, (1*C$4),1))/(2*($A$2/10000)*-PV('Bonds (CP)'!C299/100, C$3, (1*C$4),1))</f>
        <v>2.4354781976093856</v>
      </c>
      <c r="D300" s="55">
        <f>(-PV(('Bonds (CP)'!D299-($A$2/100))/100, D$3, (1*D$4),1)--PV(('Bonds (CP)'!D299+($A$2/100))/100, D$3, (1*D$4),1))/(2*($A$2/10000)*-PV('Bonds (CP)'!D299/100, D$3, (1*D$4),1))</f>
        <v>3.9213980286007297</v>
      </c>
      <c r="E300" s="55">
        <f>(-PV(('Bonds (CP)'!E299-($A$2/100))/100, E$3, (1*E$4),1)--PV(('Bonds (CP)'!E299+($A$2/100))/100, E$3, (1*E$4),1))/(2*($A$2/10000)*-PV('Bonds (CP)'!E299/100, E$3, (1*E$4),1))</f>
        <v>6.4870730724016283</v>
      </c>
      <c r="F300" s="55">
        <f>(-PV(('Bonds (CP)'!F299-($A$2/100))/100, F$3, (1*F$4),1)--PV(('Bonds (CP)'!F299+($A$2/100))/100, F$3, (1*F$4),1))/(2*($A$2/10000)*-PV('Bonds (CP)'!F299/100, F$3, (1*F$4),1))</f>
        <v>7.4385776888754354</v>
      </c>
      <c r="G300" s="17"/>
      <c r="H300" s="24">
        <v>45622</v>
      </c>
      <c r="I300" s="55">
        <f>DURATION($H300,$H300+365,I$4,'Bonds (CP)'!B299/100,1,0)</f>
        <v>1</v>
      </c>
      <c r="J300" s="55">
        <f>DURATION($H300,$H300+(365*J$3),J$4,'Bonds (CP)'!C299/100,1,0)</f>
        <v>2.9238546958232732</v>
      </c>
      <c r="K300" s="55">
        <f>DURATION($H300,$H300+(365*K$3),K$4,'Bonds (CP)'!D299/100,1,0)</f>
        <v>4.6402741709114323</v>
      </c>
      <c r="L300" s="55">
        <f>DURATION($H300,$H300+(365*L$3),L$4,'Bonds (CP)'!E299/100,1,0)</f>
        <v>7.5321214146803896</v>
      </c>
      <c r="M300" s="55">
        <f>DURATION($H300,$H300+(365*M$3),M$4,'Bonds (CP)'!F299/100,1,0)</f>
        <v>8.4688696891810888</v>
      </c>
    </row>
    <row r="301" spans="1:13">
      <c r="A301" s="24">
        <v>45623</v>
      </c>
      <c r="B301" s="55">
        <f>(-PV(('Bonds (CP)'!B300-($A$2/100))/100, B$3, (1*B$4),1)--PV(('Bonds (CP)'!B300+($A$2/100))/100, B$3, (1*B$4),1))/(2*($A$2/10000)*-PV('Bonds (CP)'!B300/100, B$3, (1*B$4),1))</f>
        <v>0.81784992098130482</v>
      </c>
      <c r="C301" s="55">
        <f>(-PV(('Bonds (CP)'!C300-($A$2/100))/100, C$3, (1*C$4),1)--PV(('Bonds (CP)'!C300+($A$2/100))/100, C$3, (1*C$4),1))/(2*($A$2/10000)*-PV('Bonds (CP)'!C300/100, C$3, (1*C$4),1))</f>
        <v>2.4352666911648737</v>
      </c>
      <c r="D301" s="55">
        <f>(-PV(('Bonds (CP)'!D300-($A$2/100))/100, D$3, (1*D$4),1)--PV(('Bonds (CP)'!D300+($A$2/100))/100, D$3, (1*D$4),1))/(2*($A$2/10000)*-PV('Bonds (CP)'!D300/100, D$3, (1*D$4),1))</f>
        <v>3.9238152958458494</v>
      </c>
      <c r="E301" s="55">
        <f>(-PV(('Bonds (CP)'!E300-($A$2/100))/100, E$3, (1*E$4),1)--PV(('Bonds (CP)'!E300+($A$2/100))/100, E$3, (1*E$4),1))/(2*($A$2/10000)*-PV('Bonds (CP)'!E300/100, E$3, (1*E$4),1))</f>
        <v>6.4912298528599974</v>
      </c>
      <c r="F301" s="55">
        <f>(-PV(('Bonds (CP)'!F300-($A$2/100))/100, F$3, (1*F$4),1)--PV(('Bonds (CP)'!F300+($A$2/100))/100, F$3, (1*F$4),1))/(2*($A$2/10000)*-PV('Bonds (CP)'!F300/100, F$3, (1*F$4),1))</f>
        <v>7.3746423370932757</v>
      </c>
      <c r="G301" s="17"/>
      <c r="H301" s="24">
        <v>45623</v>
      </c>
      <c r="I301" s="55">
        <f>DURATION($H301,$H301+365,I$4,'Bonds (CP)'!B300/100,1,0)</f>
        <v>1</v>
      </c>
      <c r="J301" s="55">
        <f>DURATION($H301,$H301+(365*J$3),J$4,'Bonds (CP)'!C300/100,1,0)</f>
        <v>2.9238443601406421</v>
      </c>
      <c r="K301" s="55">
        <f>DURATION($H301,$H301+(365*K$3),K$4,'Bonds (CP)'!D300/100,1,0)</f>
        <v>4.6407807653380724</v>
      </c>
      <c r="L301" s="55">
        <f>DURATION($H301,$H301+(365*L$3),L$4,'Bonds (CP)'!E300/100,1,0)</f>
        <v>7.5349994661902624</v>
      </c>
      <c r="M301" s="55">
        <f>DURATION($H301,$H301+(365*M$3),M$4,'Bonds (CP)'!F300/100,1,0)</f>
        <v>8.4051718632486025</v>
      </c>
    </row>
    <row r="302" spans="1:13">
      <c r="A302" s="24">
        <v>45624</v>
      </c>
      <c r="B302" s="55">
        <f>(-PV(('Bonds (CP)'!B301-($A$2/100))/100, B$3, (1*B$4),1)--PV(('Bonds (CP)'!B301+($A$2/100))/100, B$3, (1*B$4),1))/(2*($A$2/10000)*-PV('Bonds (CP)'!B301/100, B$3, (1*B$4),1))</f>
        <v>0.81764929324476299</v>
      </c>
      <c r="C302" s="55">
        <f>(-PV(('Bonds (CP)'!C301-($A$2/100))/100, C$3, (1*C$4),1)--PV(('Bonds (CP)'!C301+($A$2/100))/100, C$3, (1*C$4),1))/(2*($A$2/10000)*-PV('Bonds (CP)'!C301/100, C$3, (1*C$4),1))</f>
        <v>2.4325202671714918</v>
      </c>
      <c r="D302" s="55">
        <f>(-PV(('Bonds (CP)'!D301-($A$2/100))/100, D$3, (1*D$4),1)--PV(('Bonds (CP)'!D301+($A$2/100))/100, D$3, (1*D$4),1))/(2*($A$2/10000)*-PV('Bonds (CP)'!D301/100, D$3, (1*D$4),1))</f>
        <v>3.9197876665923714</v>
      </c>
      <c r="E302" s="55">
        <f>(-PV(('Bonds (CP)'!E301-($A$2/100))/100, E$3, (1*E$4),1)--PV(('Bonds (CP)'!E301+($A$2/100))/100, E$3, (1*E$4),1))/(2*($A$2/10000)*-PV('Bonds (CP)'!E301/100, E$3, (1*E$4),1))</f>
        <v>6.496773661758108</v>
      </c>
      <c r="F302" s="55">
        <f>(-PV(('Bonds (CP)'!F301-($A$2/100))/100, F$3, (1*F$4),1)--PV(('Bonds (CP)'!F301+($A$2/100))/100, F$3, (1*F$4),1))/(2*($A$2/10000)*-PV('Bonds (CP)'!F301/100, F$3, (1*F$4),1))</f>
        <v>7.5196955754544934</v>
      </c>
      <c r="G302" s="17"/>
      <c r="H302" s="24">
        <v>45624</v>
      </c>
      <c r="I302" s="55">
        <f>DURATION($H302,$H302+365,I$4,'Bonds (CP)'!B301/100,1,0)</f>
        <v>1</v>
      </c>
      <c r="J302" s="55">
        <f>DURATION($H302,$H302+(365*J$3),J$4,'Bonds (CP)'!C301/100,1,0)</f>
        <v>2.9237099429319673</v>
      </c>
      <c r="K302" s="55">
        <f>DURATION($H302,$H302+(365*K$3),K$4,'Bonds (CP)'!D301/100,1,0)</f>
        <v>4.6399361897824285</v>
      </c>
      <c r="L302" s="55">
        <f>DURATION($H302,$H302+(365*L$3),L$4,'Bonds (CP)'!E301/100,1,0)</f>
        <v>7.5388346446652044</v>
      </c>
      <c r="M302" s="55">
        <f>DURATION($H302,$H302+(365*M$3),M$4,'Bonds (CP)'!F301/100,1,0)</f>
        <v>8.5496279802269211</v>
      </c>
    </row>
    <row r="303" spans="1:13">
      <c r="A303" s="24">
        <v>45625</v>
      </c>
      <c r="B303" s="55">
        <f>(-PV(('Bonds (CP)'!B302-($A$2/100))/100, B$3, (1*B$4),1)--PV(('Bonds (CP)'!B302+($A$2/100))/100, B$3, (1*B$4),1))/(2*($A$2/10000)*-PV('Bonds (CP)'!B302/100, B$3, (1*B$4),1))</f>
        <v>0.81618102563426864</v>
      </c>
      <c r="C303" s="55">
        <f>(-PV(('Bonds (CP)'!C302-($A$2/100))/100, C$3, (1*C$4),1)--PV(('Bonds (CP)'!C302+($A$2/100))/100, C$3, (1*C$4),1))/(2*($A$2/10000)*-PV('Bonds (CP)'!C302/100, C$3, (1*C$4),1))</f>
        <v>2.4293585906765549</v>
      </c>
      <c r="D303" s="55">
        <f>(-PV(('Bonds (CP)'!D302-($A$2/100))/100, D$3, (1*D$4),1)--PV(('Bonds (CP)'!D302+($A$2/100))/100, D$3, (1*D$4),1))/(2*($A$2/10000)*-PV('Bonds (CP)'!D302/100, D$3, (1*D$4),1))</f>
        <v>3.9153639042971475</v>
      </c>
      <c r="E303" s="55">
        <f>(-PV(('Bonds (CP)'!E302-($A$2/100))/100, E$3, (1*E$4),1)--PV(('Bonds (CP)'!E302+($A$2/100))/100, E$3, (1*E$4),1))/(2*($A$2/10000)*-PV('Bonds (CP)'!E302/100, E$3, (1*E$4),1))</f>
        <v>6.5037057221920902</v>
      </c>
      <c r="F303" s="55">
        <f>(-PV(('Bonds (CP)'!F302-($A$2/100))/100, F$3, (1*F$4),1)--PV(('Bonds (CP)'!F302+($A$2/100))/100, F$3, (1*F$4),1))/(2*($A$2/10000)*-PV('Bonds (CP)'!F302/100, F$3, (1*F$4),1))</f>
        <v>7.6467038666511797</v>
      </c>
      <c r="G303" s="17"/>
      <c r="H303" s="24">
        <v>45625</v>
      </c>
      <c r="I303" s="55">
        <f>DURATION($H303,$H303+365,I$4,'Bonds (CP)'!B302/100,1,0)</f>
        <v>1</v>
      </c>
      <c r="J303" s="55">
        <f>DURATION($H303,$H303+(365*J$3),J$4,'Bonds (CP)'!C302/100,1,0)</f>
        <v>2.9235547231192949</v>
      </c>
      <c r="K303" s="55">
        <f>DURATION($H303,$H303+(365*K$3),K$4,'Bonds (CP)'!D302/100,1,0)</f>
        <v>4.6390057041946688</v>
      </c>
      <c r="L303" s="55">
        <f>DURATION($H303,$H303+(365*L$3),L$4,'Bonds (CP)'!E302/100,1,0)</f>
        <v>7.5436250334661112</v>
      </c>
      <c r="M303" s="55">
        <f>DURATION($H303,$H303+(365*M$3),M$4,'Bonds (CP)'!F302/100,1,0)</f>
        <v>8.6759414612446157</v>
      </c>
    </row>
    <row r="304" spans="1:13">
      <c r="A304" s="24">
        <v>45628</v>
      </c>
      <c r="B304" s="55">
        <f>(-PV(('Bonds (CP)'!B303-($A$2/100))/100, B$3, (1*B$4),1)--PV(('Bonds (CP)'!B303+($A$2/100))/100, B$3, (1*B$4),1))/(2*($A$2/10000)*-PV('Bonds (CP)'!B303/100, B$3, (1*B$4),1))</f>
        <v>0.81518295395298424</v>
      </c>
      <c r="C304" s="55">
        <f>(-PV(('Bonds (CP)'!C303-($A$2/100))/100, C$3, (1*C$4),1)--PV(('Bonds (CP)'!C303+($A$2/100))/100, C$3, (1*C$4),1))/(2*($A$2/10000)*-PV('Bonds (CP)'!C303/100, C$3, (1*C$4),1))</f>
        <v>2.4306223277197225</v>
      </c>
      <c r="D304" s="55">
        <f>(-PV(('Bonds (CP)'!D303-($A$2/100))/100, D$3, (1*D$4),1)--PV(('Bonds (CP)'!D303+($A$2/100))/100, D$3, (1*D$4),1))/(2*($A$2/10000)*-PV('Bonds (CP)'!D303/100, D$3, (1*D$4),1))</f>
        <v>3.9205927327255123</v>
      </c>
      <c r="E304" s="55">
        <f>(-PV(('Bonds (CP)'!E303-($A$2/100))/100, E$3, (1*E$4),1)--PV(('Bonds (CP)'!E303+($A$2/100))/100, E$3, (1*E$4),1))/(2*($A$2/10000)*-PV('Bonds (CP)'!E303/100, E$3, (1*E$4),1))</f>
        <v>6.5134148818014515</v>
      </c>
      <c r="F304" s="55">
        <f>(-PV(('Bonds (CP)'!F303-($A$2/100))/100, F$3, (1*F$4),1)--PV(('Bonds (CP)'!F303+($A$2/100))/100, F$3, (1*F$4),1))/(2*($A$2/10000)*-PV('Bonds (CP)'!F303/100, F$3, (1*F$4),1))</f>
        <v>7.635531999833904</v>
      </c>
      <c r="G304" s="17"/>
      <c r="H304" s="24">
        <v>45628</v>
      </c>
      <c r="I304" s="55">
        <f>DURATION($H304,$H304+365,I$4,'Bonds (CP)'!B303/100,1,0)</f>
        <v>1</v>
      </c>
      <c r="J304" s="55">
        <f>DURATION($H304,$H304+(365*J$3),J$4,'Bonds (CP)'!C303/100,1,0)</f>
        <v>2.9236168268584488</v>
      </c>
      <c r="K304" s="55">
        <f>DURATION($H304,$H304+(365*K$3),K$4,'Bonds (CP)'!D303/100,1,0)</f>
        <v>4.6401052054980543</v>
      </c>
      <c r="L304" s="55">
        <f>DURATION($H304,$H304+(365*L$3),L$4,'Bonds (CP)'!E303/100,1,0)</f>
        <v>7.5503248604302104</v>
      </c>
      <c r="M304" s="55">
        <f>DURATION($H304,$H304+(365*M$3),M$4,'Bonds (CP)'!F303/100,1,0)</f>
        <v>8.6648371951129395</v>
      </c>
    </row>
    <row r="305" spans="1:13">
      <c r="A305" s="24">
        <v>45629</v>
      </c>
      <c r="B305" s="55">
        <f>(-PV(('Bonds (CP)'!B304-($A$2/100))/100, B$3, (1*B$4),1)--PV(('Bonds (CP)'!B304+($A$2/100))/100, B$3, (1*B$4),1))/(2*($A$2/10000)*-PV('Bonds (CP)'!B304/100, B$3, (1*B$4),1))</f>
        <v>0.81578150380772496</v>
      </c>
      <c r="C305" s="55">
        <f>(-PV(('Bonds (CP)'!C304-($A$2/100))/100, C$3, (1*C$4),1)--PV(('Bonds (CP)'!C304+($A$2/100))/100, C$3, (1*C$4),1))/(2*($A$2/10000)*-PV('Bonds (CP)'!C304/100, C$3, (1*C$4),1))</f>
        <v>2.4306223277197225</v>
      </c>
      <c r="D305" s="55">
        <f>(-PV(('Bonds (CP)'!D304-($A$2/100))/100, D$3, (1*D$4),1)--PV(('Bonds (CP)'!D304+($A$2/100))/100, D$3, (1*D$4),1))/(2*($A$2/10000)*-PV('Bonds (CP)'!D304/100, D$3, (1*D$4),1))</f>
        <v>3.9209953519380765</v>
      </c>
      <c r="E305" s="55">
        <f>(-PV(('Bonds (CP)'!E304-($A$2/100))/100, E$3, (1*E$4),1)--PV(('Bonds (CP)'!E304+($A$2/100))/100, E$3, (1*E$4),1))/(2*($A$2/10000)*-PV('Bonds (CP)'!E304/100, E$3, (1*E$4),1))</f>
        <v>6.5300706898205947</v>
      </c>
      <c r="F305" s="55">
        <f>(-PV(('Bonds (CP)'!F304-($A$2/100))/100, F$3, (1*F$4),1)--PV(('Bonds (CP)'!F304+($A$2/100))/100, F$3, (1*F$4),1))/(2*($A$2/10000)*-PV('Bonds (CP)'!F304/100, F$3, (1*F$4),1))</f>
        <v>7.7540648698081123</v>
      </c>
      <c r="G305" s="17"/>
      <c r="H305" s="24">
        <v>45629</v>
      </c>
      <c r="I305" s="55">
        <f>DURATION($H305,$H305+365,I$4,'Bonds (CP)'!B304/100,1,0)</f>
        <v>1</v>
      </c>
      <c r="J305" s="55">
        <f>DURATION($H305,$H305+(365*J$3),J$4,'Bonds (CP)'!C304/100,1,0)</f>
        <v>2.9236168268584488</v>
      </c>
      <c r="K305" s="55">
        <f>DURATION($H305,$H305+(365*K$3),K$4,'Bonds (CP)'!D304/100,1,0)</f>
        <v>4.6401896944925252</v>
      </c>
      <c r="L305" s="55">
        <f>DURATION($H305,$H305+(365*L$3),L$4,'Bonds (CP)'!E304/100,1,0)</f>
        <v>7.5617919371014297</v>
      </c>
      <c r="M305" s="55">
        <f>DURATION($H305,$H305+(365*M$3),M$4,'Bonds (CP)'!F304/100,1,0)</f>
        <v>8.7825887056243275</v>
      </c>
    </row>
    <row r="306" spans="1:13">
      <c r="A306" s="24">
        <v>45630</v>
      </c>
      <c r="B306" s="55">
        <f>(-PV(('Bonds (CP)'!B305-($A$2/100))/100, B$3, (1*B$4),1)--PV(('Bonds (CP)'!B305+($A$2/100))/100, B$3, (1*B$4),1))/(2*($A$2/10000)*-PV('Bonds (CP)'!B305/100, B$3, (1*B$4),1))</f>
        <v>0.81611441148827091</v>
      </c>
      <c r="C306" s="55">
        <f>(-PV(('Bonds (CP)'!C305-($A$2/100))/100, C$3, (1*C$4),1)--PV(('Bonds (CP)'!C305+($A$2/100))/100, C$3, (1*C$4),1))/(2*($A$2/10000)*-PV('Bonds (CP)'!C305/100, C$3, (1*C$4),1))</f>
        <v>2.4297796982024118</v>
      </c>
      <c r="D306" s="55">
        <f>(-PV(('Bonds (CP)'!D305-($A$2/100))/100, D$3, (1*D$4),1)--PV(('Bonds (CP)'!D305+($A$2/100))/100, D$3, (1*D$4),1))/(2*($A$2/10000)*-PV('Bonds (CP)'!D305/100, D$3, (1*D$4),1))</f>
        <v>3.9181782230864317</v>
      </c>
      <c r="E306" s="55">
        <f>(-PV(('Bonds (CP)'!E305-($A$2/100))/100, E$3, (1*E$4),1)--PV(('Bonds (CP)'!E305+($A$2/100))/100, E$3, (1*E$4),1))/(2*($A$2/10000)*-PV('Bonds (CP)'!E305/100, E$3, (1*E$4),1))</f>
        <v>6.5286821518306946</v>
      </c>
      <c r="F306" s="55">
        <f>(-PV(('Bonds (CP)'!F305-($A$2/100))/100, F$3, (1*F$4),1)--PV(('Bonds (CP)'!F305+($A$2/100))/100, F$3, (1*F$4),1))/(2*($A$2/10000)*-PV('Bonds (CP)'!F305/100, F$3, (1*F$4),1))</f>
        <v>7.8288159138626385</v>
      </c>
      <c r="G306" s="17"/>
      <c r="H306" s="24">
        <v>45630</v>
      </c>
      <c r="I306" s="55">
        <f>DURATION($H306,$H306+365,I$4,'Bonds (CP)'!B305/100,1,0)</f>
        <v>1</v>
      </c>
      <c r="J306" s="55">
        <f>DURATION($H306,$H306+(365*J$3),J$4,'Bonds (CP)'!C305/100,1,0)</f>
        <v>2.9235754267081133</v>
      </c>
      <c r="K306" s="55">
        <f>DURATION($H306,$H306+(365*K$3),K$4,'Bonds (CP)'!D305/100,1,0)</f>
        <v>4.63959800744448</v>
      </c>
      <c r="L306" s="55">
        <f>DURATION($H306,$H306+(365*L$3),L$4,'Bonds (CP)'!E305/100,1,0)</f>
        <v>7.5608372361505101</v>
      </c>
      <c r="M306" s="55">
        <f>DURATION($H306,$H306+(365*M$3),M$4,'Bonds (CP)'!F305/100,1,0)</f>
        <v>8.8567738977871642</v>
      </c>
    </row>
    <row r="307" spans="1:13">
      <c r="A307" s="24">
        <v>45631</v>
      </c>
      <c r="B307" s="55">
        <f>(-PV(('Bonds (CP)'!B306-($A$2/100))/100, B$3, (1*B$4),1)--PV(('Bonds (CP)'!B306+($A$2/100))/100, B$3, (1*B$4),1))/(2*($A$2/10000)*-PV('Bonds (CP)'!B306/100, B$3, (1*B$4),1))</f>
        <v>0.81451892792591396</v>
      </c>
      <c r="C307" s="55">
        <f>(-PV(('Bonds (CP)'!C306-($A$2/100))/100, C$3, (1*C$4),1)--PV(('Bonds (CP)'!C306+($A$2/100))/100, C$3, (1*C$4),1))/(2*($A$2/10000)*-PV('Bonds (CP)'!C306/100, C$3, (1*C$4),1))</f>
        <v>2.4287271882354142</v>
      </c>
      <c r="D307" s="55">
        <f>(-PV(('Bonds (CP)'!D306-($A$2/100))/100, D$3, (1*D$4),1)--PV(('Bonds (CP)'!D306+($A$2/100))/100, D$3, (1*D$4),1))/(2*($A$2/10000)*-PV('Bonds (CP)'!D306/100, D$3, (1*D$4),1))</f>
        <v>3.9181782230864317</v>
      </c>
      <c r="E307" s="55">
        <f>(-PV(('Bonds (CP)'!E306-($A$2/100))/100, E$3, (1*E$4),1)--PV(('Bonds (CP)'!E306+($A$2/100))/100, E$3, (1*E$4),1))/(2*($A$2/10000)*-PV('Bonds (CP)'!E306/100, E$3, (1*E$4),1))</f>
        <v>6.5245171410039244</v>
      </c>
      <c r="F307" s="55">
        <f>(-PV(('Bonds (CP)'!F306-($A$2/100))/100, F$3, (1*F$4),1)--PV(('Bonds (CP)'!F306+($A$2/100))/100, F$3, (1*F$4),1))/(2*($A$2/10000)*-PV('Bonds (CP)'!F306/100, F$3, (1*F$4),1))</f>
        <v>7.7769524992373515</v>
      </c>
      <c r="G307" s="17"/>
      <c r="H307" s="24">
        <v>45631</v>
      </c>
      <c r="I307" s="55">
        <f>DURATION($H307,$H307+365,I$4,'Bonds (CP)'!B306/100,1,0)</f>
        <v>1</v>
      </c>
      <c r="J307" s="55">
        <f>DURATION($H307,$H307+(365*J$3),J$4,'Bonds (CP)'!C306/100,1,0)</f>
        <v>2.9235236633445165</v>
      </c>
      <c r="K307" s="55">
        <f>DURATION($H307,$H307+(365*K$3),K$4,'Bonds (CP)'!D306/100,1,0)</f>
        <v>4.63959800744448</v>
      </c>
      <c r="L307" s="55">
        <f>DURATION($H307,$H307+(365*L$3),L$4,'Bonds (CP)'!E306/100,1,0)</f>
        <v>7.5579721618422013</v>
      </c>
      <c r="M307" s="55">
        <f>DURATION($H307,$H307+(365*M$3),M$4,'Bonds (CP)'!F306/100,1,0)</f>
        <v>8.8053091042363043</v>
      </c>
    </row>
    <row r="308" spans="1:13">
      <c r="A308" s="24">
        <v>45632</v>
      </c>
      <c r="B308" s="55">
        <f>(-PV(('Bonds (CP)'!B307-($A$2/100))/100, B$3, (1*B$4),1)--PV(('Bonds (CP)'!B307+($A$2/100))/100, B$3, (1*B$4),1))/(2*($A$2/10000)*-PV('Bonds (CP)'!B307/100, B$3, (1*B$4),1))</f>
        <v>0.81511650263052049</v>
      </c>
      <c r="C308" s="55">
        <f>(-PV(('Bonds (CP)'!C307-($A$2/100))/100, C$3, (1*C$4),1)--PV(('Bonds (CP)'!C307+($A$2/100))/100, C$3, (1*C$4),1))/(2*($A$2/10000)*-PV('Bonds (CP)'!C307/100, C$3, (1*C$4),1))</f>
        <v>2.4329424123684742</v>
      </c>
      <c r="D308" s="55">
        <f>(-PV(('Bonds (CP)'!D307-($A$2/100))/100, D$3, (1*D$4),1)--PV(('Bonds (CP)'!D307+($A$2/100))/100, D$3, (1*D$4),1))/(2*($A$2/10000)*-PV('Bonds (CP)'!D307/100, D$3, (1*D$4),1))</f>
        <v>3.9262346349735204</v>
      </c>
      <c r="E308" s="55">
        <f>(-PV(('Bonds (CP)'!E307-($A$2/100))/100, E$3, (1*E$4),1)--PV(('Bonds (CP)'!E307+($A$2/100))/100, E$3, (1*E$4),1))/(2*($A$2/10000)*-PV('Bonds (CP)'!E307/100, E$3, (1*E$4),1))</f>
        <v>6.5272937143143981</v>
      </c>
      <c r="F308" s="55">
        <f>(-PV(('Bonds (CP)'!F307-($A$2/100))/100, F$3, (1*F$4),1)--PV(('Bonds (CP)'!F307+($A$2/100))/100, F$3, (1*F$4),1))/(2*($A$2/10000)*-PV('Bonds (CP)'!F307/100, F$3, (1*F$4),1))</f>
        <v>7.6132615959474448</v>
      </c>
      <c r="G308" s="17"/>
      <c r="H308" s="24">
        <v>45632</v>
      </c>
      <c r="I308" s="55">
        <f>DURATION($H308,$H308+365,I$4,'Bonds (CP)'!B307/100,1,0)</f>
        <v>1</v>
      </c>
      <c r="J308" s="55">
        <f>DURATION($H308,$H308+(365*J$3),J$4,'Bonds (CP)'!C307/100,1,0)</f>
        <v>2.9237306289485576</v>
      </c>
      <c r="K308" s="55">
        <f>DURATION($H308,$H308+(365*K$3),K$4,'Bonds (CP)'!D307/100,1,0)</f>
        <v>4.6412869070447957</v>
      </c>
      <c r="L308" s="55">
        <f>DURATION($H308,$H308+(365*L$3),L$4,'Bonds (CP)'!E307/100,1,0)</f>
        <v>7.5598823732118507</v>
      </c>
      <c r="M308" s="55">
        <f>DURATION($H308,$H308+(365*M$3),M$4,'Bonds (CP)'!F307/100,1,0)</f>
        <v>8.6426978086949742</v>
      </c>
    </row>
    <row r="309" spans="1:13">
      <c r="A309" s="24">
        <v>45635</v>
      </c>
      <c r="B309" s="55">
        <f>(-PV(('Bonds (CP)'!B308-($A$2/100))/100, B$3, (1*B$4),1)--PV(('Bonds (CP)'!B308+($A$2/100))/100, B$3, (1*B$4),1))/(2*($A$2/10000)*-PV('Bonds (CP)'!B308/100, B$3, (1*B$4),1))</f>
        <v>0.81724833294396315</v>
      </c>
      <c r="C309" s="55">
        <f>(-PV(('Bonds (CP)'!C308-($A$2/100))/100, C$3, (1*C$4),1)--PV(('Bonds (CP)'!C308+($A$2/100))/100, C$3, (1*C$4),1))/(2*($A$2/10000)*-PV('Bonds (CP)'!C308/100, C$3, (1*C$4),1))</f>
        <v>2.4314655103168024</v>
      </c>
      <c r="D309" s="55">
        <f>(-PV(('Bonds (CP)'!D308-($A$2/100))/100, D$3, (1*D$4),1)--PV(('Bonds (CP)'!D308+($A$2/100))/100, D$3, (1*D$4),1))/(2*($A$2/10000)*-PV('Bonds (CP)'!D308/100, D$3, (1*D$4),1))</f>
        <v>3.9181782230864317</v>
      </c>
      <c r="E309" s="55">
        <f>(-PV(('Bonds (CP)'!E308-($A$2/100))/100, E$3, (1*E$4),1)--PV(('Bonds (CP)'!E308+($A$2/100))/100, E$3, (1*E$4),1))/(2*($A$2/10000)*-PV('Bonds (CP)'!E308/100, E$3, (1*E$4),1))</f>
        <v>6.496773661758108</v>
      </c>
      <c r="F309" s="55">
        <f>(-PV(('Bonds (CP)'!F308-($A$2/100))/100, F$3, (1*F$4),1)--PV(('Bonds (CP)'!F308+($A$2/100))/100, F$3, (1*F$4),1))/(2*($A$2/10000)*-PV('Bonds (CP)'!F308/100, F$3, (1*F$4),1))</f>
        <v>7.5142459400001291</v>
      </c>
      <c r="G309" s="17"/>
      <c r="H309" s="24">
        <v>45635</v>
      </c>
      <c r="I309" s="55">
        <f>DURATION($H309,$H309+365,I$4,'Bonds (CP)'!B308/100,1,0)</f>
        <v>1</v>
      </c>
      <c r="J309" s="55">
        <f>DURATION($H309,$H309+(365*J$3),J$4,'Bonds (CP)'!C308/100,1,0)</f>
        <v>2.9236582176378385</v>
      </c>
      <c r="K309" s="55">
        <f>DURATION($H309,$H309+(365*K$3),K$4,'Bonds (CP)'!D308/100,1,0)</f>
        <v>4.63959800744448</v>
      </c>
      <c r="L309" s="55">
        <f>DURATION($H309,$H309+(365*L$3),L$4,'Bonds (CP)'!E308/100,1,0)</f>
        <v>7.5388346446652044</v>
      </c>
      <c r="M309" s="55">
        <f>DURATION($H309,$H309+(365*M$3),M$4,'Bonds (CP)'!F308/100,1,0)</f>
        <v>8.5442045517198739</v>
      </c>
    </row>
    <row r="310" spans="1:13">
      <c r="A310" s="24">
        <v>45636</v>
      </c>
      <c r="B310" s="55">
        <f>(-PV(('Bonds (CP)'!B309-($A$2/100))/100, B$3, (1*B$4),1)--PV(('Bonds (CP)'!B309+($A$2/100))/100, B$3, (1*B$4),1))/(2*($A$2/10000)*-PV('Bonds (CP)'!B309/100, B$3, (1*B$4),1))</f>
        <v>0.81892160068943232</v>
      </c>
      <c r="C310" s="55">
        <f>(-PV(('Bonds (CP)'!C309-($A$2/100))/100, C$3, (1*C$4),1)--PV(('Bonds (CP)'!C309+($A$2/100))/100, C$3, (1*C$4),1))/(2*($A$2/10000)*-PV('Bonds (CP)'!C309/100, C$3, (1*C$4),1))</f>
        <v>2.4329424123684742</v>
      </c>
      <c r="D310" s="55">
        <f>(-PV(('Bonds (CP)'!D309-($A$2/100))/100, D$3, (1*D$4),1)--PV(('Bonds (CP)'!D309+($A$2/100))/100, D$3, (1*D$4),1))/(2*($A$2/10000)*-PV('Bonds (CP)'!D309/100, D$3, (1*D$4),1))</f>
        <v>3.9173738454807996</v>
      </c>
      <c r="E310" s="55">
        <f>(-PV(('Bonds (CP)'!E309-($A$2/100))/100, E$3, (1*E$4),1)--PV(('Bonds (CP)'!E309+($A$2/100))/100, E$3, (1*E$4),1))/(2*($A$2/10000)*-PV('Bonds (CP)'!E309/100, E$3, (1*E$4),1))</f>
        <v>6.4884585632383285</v>
      </c>
      <c r="F310" s="55">
        <f>(-PV(('Bonds (CP)'!F309-($A$2/100))/100, F$3, (1*F$4),1)--PV(('Bonds (CP)'!F309+($A$2/100))/100, F$3, (1*F$4),1))/(2*($A$2/10000)*-PV('Bonds (CP)'!F309/100, F$3, (1*F$4),1))</f>
        <v>7.4546942106139369</v>
      </c>
      <c r="G310" s="17"/>
      <c r="H310" s="24">
        <v>45636</v>
      </c>
      <c r="I310" s="55">
        <f>DURATION($H310,$H310+365,I$4,'Bonds (CP)'!B309/100,1,0)</f>
        <v>1</v>
      </c>
      <c r="J310" s="55">
        <f>DURATION($H310,$H310+(365*J$3),J$4,'Bonds (CP)'!C309/100,1,0)</f>
        <v>2.9237306289485576</v>
      </c>
      <c r="K310" s="55">
        <f>DURATION($H310,$H310+(365*K$3),K$4,'Bonds (CP)'!D309/100,1,0)</f>
        <v>4.6394288408222062</v>
      </c>
      <c r="L310" s="55">
        <f>DURATION($H310,$H310+(365*L$3),L$4,'Bonds (CP)'!E309/100,1,0)</f>
        <v>7.5330809237685745</v>
      </c>
      <c r="M310" s="55">
        <f>DURATION($H310,$H310+(365*M$3),M$4,'Bonds (CP)'!F309/100,1,0)</f>
        <v>8.4849199627202374</v>
      </c>
    </row>
    <row r="311" spans="1:13">
      <c r="A311" s="24">
        <v>45637</v>
      </c>
      <c r="B311" s="55">
        <f>(-PV(('Bonds (CP)'!B310-($A$2/100))/100, B$3, (1*B$4),1)--PV(('Bonds (CP)'!B310+($A$2/100))/100, B$3, (1*B$4),1))/(2*($A$2/10000)*-PV('Bonds (CP)'!B310/100, B$3, (1*B$4),1))</f>
        <v>0.81858639918127951</v>
      </c>
      <c r="C311" s="55">
        <f>(-PV(('Bonds (CP)'!C310-($A$2/100))/100, C$3, (1*C$4),1)--PV(('Bonds (CP)'!C310+($A$2/100))/100, C$3, (1*C$4),1))/(2*($A$2/10000)*-PV('Bonds (CP)'!C310/100, C$3, (1*C$4),1))</f>
        <v>2.4371715014792357</v>
      </c>
      <c r="D311" s="55">
        <f>(-PV(('Bonds (CP)'!D310-($A$2/100))/100, D$3, (1*D$4),1)--PV(('Bonds (CP)'!D310+($A$2/100))/100, D$3, (1*D$4),1))/(2*($A$2/10000)*-PV('Bonds (CP)'!D310/100, D$3, (1*D$4),1))</f>
        <v>3.9294636488687735</v>
      </c>
      <c r="E311" s="55">
        <f>(-PV(('Bonds (CP)'!E310-($A$2/100))/100, E$3, (1*E$4),1)--PV(('Bonds (CP)'!E310+($A$2/100))/100, E$3, (1*E$4),1))/(2*($A$2/10000)*-PV('Bonds (CP)'!E310/100, E$3, (1*E$4),1))</f>
        <v>6.5314593282086664</v>
      </c>
      <c r="F311" s="55">
        <f>(-PV(('Bonds (CP)'!F310-($A$2/100))/100, F$3, (1*F$4),1)--PV(('Bonds (CP)'!F310+($A$2/100))/100, F$3, (1*F$4),1))/(2*($A$2/10000)*-PV('Bonds (CP)'!F310/100, F$3, (1*F$4),1))</f>
        <v>7.6411148732311842</v>
      </c>
      <c r="G311" s="17"/>
      <c r="H311" s="24">
        <v>45637</v>
      </c>
      <c r="I311" s="55">
        <f>DURATION($H311,$H311+365,I$4,'Bonds (CP)'!B310/100,1,0)</f>
        <v>1</v>
      </c>
      <c r="J311" s="55">
        <f>DURATION($H311,$H311+(365*J$3),J$4,'Bonds (CP)'!C310/100,1,0)</f>
        <v>2.9239373601789707</v>
      </c>
      <c r="K311" s="55">
        <f>DURATION($H311,$H311+(365*K$3),K$4,'Bonds (CP)'!D310/100,1,0)</f>
        <v>4.6419610584244717</v>
      </c>
      <c r="L311" s="55">
        <f>DURATION($H311,$H311+(365*L$3),L$4,'Bonds (CP)'!E310/100,1,0)</f>
        <v>7.5627464759469847</v>
      </c>
      <c r="M311" s="55">
        <f>DURATION($H311,$H311+(365*M$3),M$4,'Bonds (CP)'!F310/100,1,0)</f>
        <v>8.6703864434853557</v>
      </c>
    </row>
    <row r="312" spans="1:13">
      <c r="A312" s="24">
        <v>45638</v>
      </c>
      <c r="B312" s="55">
        <f>(-PV(('Bonds (CP)'!B311-($A$2/100))/100, B$3, (1*B$4),1)--PV(('Bonds (CP)'!B311+($A$2/100))/100, B$3, (1*B$4),1))/(2*($A$2/10000)*-PV('Bonds (CP)'!B311/100, B$3, (1*B$4),1))</f>
        <v>0.81658093900325979</v>
      </c>
      <c r="C312" s="55">
        <f>(-PV(('Bonds (CP)'!C311-($A$2/100))/100, C$3, (1*C$4),1)--PV(('Bonds (CP)'!C311+($A$2/100))/100, C$3, (1*C$4),1))/(2*($A$2/10000)*-PV('Bonds (CP)'!C311/100, C$3, (1*C$4),1))</f>
        <v>2.4312546627861642</v>
      </c>
      <c r="D312" s="55">
        <f>(-PV(('Bonds (CP)'!D311-($A$2/100))/100, D$3, (1*D$4),1)--PV(('Bonds (CP)'!D311+($A$2/100))/100, D$3, (1*D$4),1))/(2*($A$2/10000)*-PV('Bonds (CP)'!D311/100, D$3, (1*D$4),1))</f>
        <v>3.916971742663919</v>
      </c>
      <c r="E312" s="55">
        <f>(-PV(('Bonds (CP)'!E311-($A$2/100))/100, E$3, (1*E$4),1)--PV(('Bonds (CP)'!E311+($A$2/100))/100, E$3, (1*E$4),1))/(2*($A$2/10000)*-PV('Bonds (CP)'!E311/100, E$3, (1*E$4),1))</f>
        <v>6.4663030829010406</v>
      </c>
      <c r="F312" s="55">
        <f>(-PV(('Bonds (CP)'!F311-($A$2/100))/100, F$3, (1*F$4),1)--PV(('Bonds (CP)'!F311+($A$2/100))/100, F$3, (1*F$4),1))/(2*($A$2/10000)*-PV('Bonds (CP)'!F311/100, F$3, (1*F$4),1))</f>
        <v>7.2596070637627017</v>
      </c>
      <c r="G312" s="17"/>
      <c r="H312" s="24">
        <v>45638</v>
      </c>
      <c r="I312" s="55">
        <f>DURATION($H312,$H312+365,I$4,'Bonds (CP)'!B311/100,1,0)</f>
        <v>1</v>
      </c>
      <c r="J312" s="55">
        <f>DURATION($H312,$H312+(365*J$3),J$4,'Bonds (CP)'!C311/100,1,0)</f>
        <v>2.9236478708215969</v>
      </c>
      <c r="K312" s="55">
        <f>DURATION($H312,$H312+(365*K$3),K$4,'Bonds (CP)'!D311/100,1,0)</f>
        <v>4.6393442386477561</v>
      </c>
      <c r="L312" s="55">
        <f>DURATION($H312,$H312+(365*L$3),L$4,'Bonds (CP)'!E311/100,1,0)</f>
        <v>7.5177098345867588</v>
      </c>
      <c r="M312" s="55">
        <f>DURATION($H312,$H312+(365*M$3),M$4,'Bonds (CP)'!F311/100,1,0)</f>
        <v>8.2904628229551598</v>
      </c>
    </row>
    <row r="313" spans="1:13">
      <c r="A313" s="24">
        <v>45639</v>
      </c>
      <c r="B313" s="55">
        <f>(-PV(('Bonds (CP)'!B312-($A$2/100))/100, B$3, (1*B$4),1)--PV(('Bonds (CP)'!B312+($A$2/100))/100, B$3, (1*B$4),1))/(2*($A$2/10000)*-PV('Bonds (CP)'!B312/100, B$3, (1*B$4),1))</f>
        <v>0.81831843549835614</v>
      </c>
      <c r="C313" s="55">
        <f>(-PV(('Bonds (CP)'!C312-($A$2/100))/100, C$3, (1*C$4),1)--PV(('Bonds (CP)'!C312+($A$2/100))/100, C$3, (1*C$4),1))/(2*($A$2/10000)*-PV('Bonds (CP)'!C312/100, C$3, (1*C$4),1))</f>
        <v>2.4354781976093856</v>
      </c>
      <c r="D313" s="55">
        <f>(-PV(('Bonds (CP)'!D312-($A$2/100))/100, D$3, (1*D$4),1)--PV(('Bonds (CP)'!D312+($A$2/100))/100, D$3, (1*D$4),1))/(2*($A$2/10000)*-PV('Bonds (CP)'!D312/100, D$3, (1*D$4),1))</f>
        <v>3.9222035543347462</v>
      </c>
      <c r="E313" s="55">
        <f>(-PV(('Bonds (CP)'!E312-($A$2/100))/100, E$3, (1*E$4),1)--PV(('Bonds (CP)'!E312+($A$2/100))/100, E$3, (1*E$4),1))/(2*($A$2/10000)*-PV('Bonds (CP)'!E312/100, E$3, (1*E$4),1))</f>
        <v>6.4801471610180235</v>
      </c>
      <c r="F313" s="55">
        <f>(-PV(('Bonds (CP)'!F312-($A$2/100))/100, F$3, (1*F$4),1)--PV(('Bonds (CP)'!F312+($A$2/100))/100, F$3, (1*F$4),1))/(2*($A$2/10000)*-PV('Bonds (CP)'!F312/100, F$3, (1*F$4),1))</f>
        <v>7.3220063982297567</v>
      </c>
      <c r="G313" s="17"/>
      <c r="H313" s="24">
        <v>45639</v>
      </c>
      <c r="I313" s="55">
        <f>DURATION($H313,$H313+365,I$4,'Bonds (CP)'!B312/100,1,0)</f>
        <v>1</v>
      </c>
      <c r="J313" s="55">
        <f>DURATION($H313,$H313+(365*J$3),J$4,'Bonds (CP)'!C312/100,1,0)</f>
        <v>2.9238546958232732</v>
      </c>
      <c r="K313" s="55">
        <f>DURATION($H313,$H313+(365*K$3),K$4,'Bonds (CP)'!D312/100,1,0)</f>
        <v>4.6404430860225565</v>
      </c>
      <c r="L313" s="55">
        <f>DURATION($H313,$H313+(365*L$3),L$4,'Bonds (CP)'!E312/100,1,0)</f>
        <v>7.5273214952598648</v>
      </c>
      <c r="M313" s="55">
        <f>DURATION($H313,$H313+(365*M$3),M$4,'Bonds (CP)'!F312/100,1,0)</f>
        <v>8.3527012745107765</v>
      </c>
    </row>
    <row r="314" spans="1:13">
      <c r="A314" s="24">
        <v>45642</v>
      </c>
      <c r="B314" s="55">
        <f>(-PV(('Bonds (CP)'!B313-($A$2/100))/100, B$3, (1*B$4),1)--PV(('Bonds (CP)'!B313+($A$2/100))/100, B$3, (1*B$4),1))/(2*($A$2/10000)*-PV('Bonds (CP)'!B313/100, B$3, (1*B$4),1))</f>
        <v>0.81751559609981628</v>
      </c>
      <c r="C314" s="55">
        <f>(-PV(('Bonds (CP)'!C313-($A$2/100))/100, C$3, (1*C$4),1)--PV(('Bonds (CP)'!C313+($A$2/100))/100, C$3, (1*C$4),1))/(2*($A$2/10000)*-PV('Bonds (CP)'!C313/100, C$3, (1*C$4),1))</f>
        <v>2.4297796982024118</v>
      </c>
      <c r="D314" s="55">
        <f>(-PV(('Bonds (CP)'!D313-($A$2/100))/100, D$3, (1*D$4),1)--PV(('Bonds (CP)'!D313+($A$2/100))/100, D$3, (1*D$4),1))/(2*($A$2/10000)*-PV('Bonds (CP)'!D313/100, D$3, (1*D$4),1))</f>
        <v>3.9113483136098162</v>
      </c>
      <c r="E314" s="55">
        <f>(-PV(('Bonds (CP)'!E313-($A$2/100))/100, E$3, (1*E$4),1)--PV(('Bonds (CP)'!E313+($A$2/100))/100, E$3, (1*E$4),1))/(2*($A$2/10000)*-PV('Bonds (CP)'!E313/100, E$3, (1*E$4),1))</f>
        <v>6.4801471610180235</v>
      </c>
      <c r="F314" s="55">
        <f>(-PV(('Bonds (CP)'!F313-($A$2/100))/100, F$3, (1*F$4),1)--PV(('Bonds (CP)'!F313+($A$2/100))/100, F$3, (1*F$4),1))/(2*($A$2/10000)*-PV('Bonds (CP)'!F313/100, F$3, (1*F$4),1))</f>
        <v>7.7142511559613185</v>
      </c>
      <c r="G314" s="17"/>
      <c r="H314" s="24">
        <v>45642</v>
      </c>
      <c r="I314" s="55">
        <f>DURATION($H314,$H314+365,I$4,'Bonds (CP)'!B313/100,1,0)</f>
        <v>1</v>
      </c>
      <c r="J314" s="55">
        <f>DURATION($H314,$H314+(365*J$3),J$4,'Bonds (CP)'!C313/100,1,0)</f>
        <v>2.9235754267081133</v>
      </c>
      <c r="K314" s="55">
        <f>DURATION($H314,$H314+(365*K$3),K$4,'Bonds (CP)'!D313/100,1,0)</f>
        <v>4.63815848777746</v>
      </c>
      <c r="L314" s="55">
        <f>DURATION($H314,$H314+(365*L$3),L$4,'Bonds (CP)'!E313/100,1,0)</f>
        <v>7.5273214952598648</v>
      </c>
      <c r="M314" s="55">
        <f>DURATION($H314,$H314+(365*M$3),M$4,'Bonds (CP)'!F313/100,1,0)</f>
        <v>8.7430532567557009</v>
      </c>
    </row>
    <row r="315" spans="1:13">
      <c r="A315" s="24">
        <v>45643</v>
      </c>
      <c r="B315" s="55">
        <f>(-PV(('Bonds (CP)'!B314-($A$2/100))/100, B$3, (1*B$4),1)--PV(('Bonds (CP)'!B314+($A$2/100))/100, B$3, (1*B$4),1))/(2*($A$2/10000)*-PV('Bonds (CP)'!B314/100, B$3, (1*B$4),1))</f>
        <v>0.81684776572387208</v>
      </c>
      <c r="C315" s="55">
        <f>(-PV(('Bonds (CP)'!C314-($A$2/100))/100, C$3, (1*C$4),1)--PV(('Bonds (CP)'!C314+($A$2/100))/100, C$3, (1*C$4),1))/(2*($A$2/10000)*-PV('Bonds (CP)'!C314/100, C$3, (1*C$4),1))</f>
        <v>2.4259946949908677</v>
      </c>
      <c r="D315" s="55">
        <f>(-PV(('Bonds (CP)'!D314-($A$2/100))/100, D$3, (1*D$4),1)--PV(('Bonds (CP)'!D314+($A$2/100))/100, D$3, (1*D$4),1))/(2*($A$2/10000)*-PV('Bonds (CP)'!D314/100, D$3, (1*D$4),1))</f>
        <v>3.9049352396851442</v>
      </c>
      <c r="E315" s="55">
        <f>(-PV(('Bonds (CP)'!E314-($A$2/100))/100, E$3, (1*E$4),1)--PV(('Bonds (CP)'!E314+($A$2/100))/100, E$3, (1*E$4),1))/(2*($A$2/10000)*-PV('Bonds (CP)'!E314/100, E$3, (1*E$4),1))</f>
        <v>6.4815321373329997</v>
      </c>
      <c r="F315" s="55">
        <f>(-PV(('Bonds (CP)'!F314-($A$2/100))/100, F$3, (1*F$4),1)--PV(('Bonds (CP)'!F314+($A$2/100))/100, F$3, (1*F$4),1))/(2*($A$2/10000)*-PV('Bonds (CP)'!F314/100, F$3, (1*F$4),1))</f>
        <v>7.7826900220111579</v>
      </c>
      <c r="G315" s="17"/>
      <c r="H315" s="24">
        <v>45643</v>
      </c>
      <c r="I315" s="55">
        <f>DURATION($H315,$H315+365,I$4,'Bonds (CP)'!B314/100,1,0)</f>
        <v>1</v>
      </c>
      <c r="J315" s="55">
        <f>DURATION($H315,$H315+(365*J$3),J$4,'Bonds (CP)'!C314/100,1,0)</f>
        <v>2.9233890101051569</v>
      </c>
      <c r="K315" s="55">
        <f>DURATION($H315,$H315+(365*K$3),K$4,'Bonds (CP)'!D314/100,1,0)</f>
        <v>4.6368003258301833</v>
      </c>
      <c r="L315" s="55">
        <f>DURATION($H315,$H315+(365*L$3),L$4,'Bonds (CP)'!E314/100,1,0)</f>
        <v>7.5282817952746841</v>
      </c>
      <c r="M315" s="55">
        <f>DURATION($H315,$H315+(365*M$3),M$4,'Bonds (CP)'!F314/100,1,0)</f>
        <v>8.8110038725007023</v>
      </c>
    </row>
    <row r="316" spans="1:13">
      <c r="A316" s="24">
        <v>45644</v>
      </c>
      <c r="B316" s="55">
        <f>(-PV(('Bonds (CP)'!B315-($A$2/100))/100, B$3, (1*B$4),1)--PV(('Bonds (CP)'!B315+($A$2/100))/100, B$3, (1*B$4),1))/(2*($A$2/10000)*-PV('Bonds (CP)'!B315/100, B$3, (1*B$4),1))</f>
        <v>0.81838540996956666</v>
      </c>
      <c r="C316" s="55">
        <f>(-PV(('Bonds (CP)'!C315-($A$2/100))/100, C$3, (1*C$4),1)--PV(('Bonds (CP)'!C315+($A$2/100))/100, C$3, (1*C$4),1))/(2*($A$2/10000)*-PV('Bonds (CP)'!C315/100, C$3, (1*C$4),1))</f>
        <v>2.4289376212142271</v>
      </c>
      <c r="D316" s="55">
        <f>(-PV(('Bonds (CP)'!D315-($A$2/100))/100, D$3, (1*D$4),1)--PV(('Bonds (CP)'!D315+($A$2/100))/100, D$3, (1*D$4),1))/(2*($A$2/10000)*-PV('Bonds (CP)'!D315/100, D$3, (1*D$4),1))</f>
        <v>3.910947068839481</v>
      </c>
      <c r="E316" s="55">
        <f>(-PV(('Bonds (CP)'!E315-($A$2/100))/100, E$3, (1*E$4),1)--PV(('Bonds (CP)'!E315+($A$2/100))/100, E$3, (1*E$4),1))/(2*($A$2/10000)*-PV('Bonds (CP)'!E315/100, E$3, (1*E$4),1))</f>
        <v>6.5078661810974534</v>
      </c>
      <c r="F316" s="55">
        <f>(-PV(('Bonds (CP)'!F315-($A$2/100))/100, F$3, (1*F$4),1)--PV(('Bonds (CP)'!F315+($A$2/100))/100, F$3, (1*F$4),1))/(2*($A$2/10000)*-PV('Bonds (CP)'!F315/100, F$3, (1*F$4),1))</f>
        <v>7.969623947982682</v>
      </c>
      <c r="G316" s="17"/>
      <c r="H316" s="24">
        <v>45644</v>
      </c>
      <c r="I316" s="55">
        <f>DURATION($H316,$H316+365,I$4,'Bonds (CP)'!B315/100,1,0)</f>
        <v>1</v>
      </c>
      <c r="J316" s="55">
        <f>DURATION($H316,$H316+(365*J$3),J$4,'Bonds (CP)'!C315/100,1,0)</f>
        <v>2.923534017188286</v>
      </c>
      <c r="K316" s="55">
        <f>DURATION($H316,$H316+(365*K$3),K$4,'Bonds (CP)'!D315/100,1,0)</f>
        <v>4.6380736969707792</v>
      </c>
      <c r="L316" s="55">
        <f>DURATION($H316,$H316+(365*L$3),L$4,'Bonds (CP)'!E315/100,1,0)</f>
        <v>7.5464973494038219</v>
      </c>
      <c r="M316" s="55">
        <f>DURATION($H316,$H316+(365*M$3),M$4,'Bonds (CP)'!F315/100,1,0)</f>
        <v>8.9963613774118976</v>
      </c>
    </row>
    <row r="317" spans="1:13">
      <c r="A317" s="24">
        <v>45645</v>
      </c>
      <c r="B317" s="55">
        <f>(-PV(('Bonds (CP)'!B316-($A$2/100))/100, B$3, (1*B$4),1)--PV(('Bonds (CP)'!B316+($A$2/100))/100, B$3, (1*B$4),1))/(2*($A$2/10000)*-PV('Bonds (CP)'!B316/100, B$3, (1*B$4),1))</f>
        <v>0.81905575817663767</v>
      </c>
      <c r="C317" s="55">
        <f>(-PV(('Bonds (CP)'!C316-($A$2/100))/100, C$3, (1*C$4),1)--PV(('Bonds (CP)'!C316+($A$2/100))/100, C$3, (1*C$4),1))/(2*($A$2/10000)*-PV('Bonds (CP)'!C316/100, C$3, (1*C$4),1))</f>
        <v>2.4268348424522577</v>
      </c>
      <c r="D317" s="55">
        <f>(-PV(('Bonds (CP)'!D316-($A$2/100))/100, D$3, (1*D$4),1)--PV(('Bonds (CP)'!D316+($A$2/100))/100, D$3, (1*D$4),1))/(2*($A$2/10000)*-PV('Bonds (CP)'!D316/100, D$3, (1*D$4),1))</f>
        <v>3.9053356296596555</v>
      </c>
      <c r="E317" s="55">
        <f>(-PV(('Bonds (CP)'!E316-($A$2/100))/100, E$3, (1*E$4),1)--PV(('Bonds (CP)'!E316+($A$2/100))/100, E$3, (1*E$4),1))/(2*($A$2/10000)*-PV('Bonds (CP)'!E316/100, E$3, (1*E$4),1))</f>
        <v>6.5050924400922536</v>
      </c>
      <c r="F317" s="55">
        <f>(-PV(('Bonds (CP)'!F316-($A$2/100))/100, F$3, (1*F$4),1)--PV(('Bonds (CP)'!F316+($A$2/100))/100, F$3, (1*F$4),1))/(2*($A$2/10000)*-PV('Bonds (CP)'!F316/100, F$3, (1*F$4),1))</f>
        <v>8.0715990319563886</v>
      </c>
      <c r="G317" s="17"/>
      <c r="H317" s="24">
        <v>45645</v>
      </c>
      <c r="I317" s="55">
        <f>DURATION($H317,$H317+365,I$4,'Bonds (CP)'!B316/100,1,0)</f>
        <v>1</v>
      </c>
      <c r="J317" s="55">
        <f>DURATION($H317,$H317+(365*J$3),J$4,'Bonds (CP)'!C316/100,1,0)</f>
        <v>2.9234304524067434</v>
      </c>
      <c r="K317" s="55">
        <f>DURATION($H317,$H317+(365*K$3),K$4,'Bonds (CP)'!D316/100,1,0)</f>
        <v>4.6368853052663637</v>
      </c>
      <c r="L317" s="55">
        <f>DURATION($H317,$H317+(365*L$3),L$4,'Bonds (CP)'!E316/100,1,0)</f>
        <v>7.5445826321285585</v>
      </c>
      <c r="M317" s="55">
        <f>DURATION($H317,$H317+(365*M$3),M$4,'Bonds (CP)'!F316/100,1,0)</f>
        <v>9.0973255701833082</v>
      </c>
    </row>
    <row r="318" spans="1:13">
      <c r="A318" s="24">
        <v>45646</v>
      </c>
      <c r="B318" s="55">
        <f>(-PV(('Bonds (CP)'!B317-($A$2/100))/100, B$3, (1*B$4),1)--PV(('Bonds (CP)'!B317+($A$2/100))/100, B$3, (1*B$4),1))/(2*($A$2/10000)*-PV('Bonds (CP)'!B317/100, B$3, (1*B$4),1))</f>
        <v>0.83276654609315737</v>
      </c>
      <c r="C318" s="55">
        <f>(-PV(('Bonds (CP)'!C317-($A$2/100))/100, C$3, (1*C$4),1)--PV(('Bonds (CP)'!C317+($A$2/100))/100, C$3, (1*C$4),1))/(2*($A$2/10000)*-PV('Bonds (CP)'!C317/100, C$3, (1*C$4),1))</f>
        <v>2.4634894167517927</v>
      </c>
      <c r="D318" s="55">
        <f>(-PV(('Bonds (CP)'!D317-($A$2/100))/100, D$3, (1*D$4),1)--PV(('Bonds (CP)'!D317+($A$2/100))/100, D$3, (1*D$4),1))/(2*($A$2/10000)*-PV('Bonds (CP)'!D317/100, D$3, (1*D$4),1))</f>
        <v>3.9623668993576913</v>
      </c>
      <c r="E318" s="55">
        <f>(-PV(('Bonds (CP)'!E317-($A$2/100))/100, E$3, (1*E$4),1)--PV(('Bonds (CP)'!E317+($A$2/100))/100, E$3, (1*E$4),1))/(2*($A$2/10000)*-PV('Bonds (CP)'!E317/100, E$3, (1*E$4),1))</f>
        <v>6.6177478715951521</v>
      </c>
      <c r="F318" s="55">
        <f>(-PV(('Bonds (CP)'!F317-($A$2/100))/100, F$3, (1*F$4),1)--PV(('Bonds (CP)'!F317+($A$2/100))/100, F$3, (1*F$4),1))/(2*($A$2/10000)*-PV('Bonds (CP)'!F317/100, F$3, (1*F$4),1))</f>
        <v>8.1878014505937564</v>
      </c>
      <c r="G318" s="17"/>
      <c r="H318" s="24">
        <v>45646</v>
      </c>
      <c r="I318" s="55">
        <f>DURATION($H318,$H318+365,I$4,'Bonds (CP)'!B317/100,1,0)</f>
        <v>1</v>
      </c>
      <c r="J318" s="55">
        <f>DURATION($H318,$H318+(365*J$3),J$4,'Bonds (CP)'!C317/100,1,0)</f>
        <v>2.9252035934046337</v>
      </c>
      <c r="K318" s="55">
        <f>DURATION($H318,$H318+(365*K$3),K$4,'Bonds (CP)'!D317/100,1,0)</f>
        <v>4.6487415145566535</v>
      </c>
      <c r="L318" s="55">
        <f>DURATION($H318,$H318+(365*L$3),L$4,'Bonds (CP)'!E317/100,1,0)</f>
        <v>7.6216064416732827</v>
      </c>
      <c r="M318" s="55">
        <f>DURATION($H318,$H318+(365*M$3),M$4,'Bonds (CP)'!F317/100,1,0)</f>
        <v>9.2122452019793908</v>
      </c>
    </row>
    <row r="319" spans="1:13">
      <c r="A319" s="24">
        <v>45649</v>
      </c>
      <c r="B319" s="55">
        <f>(-PV(('Bonds (CP)'!B318-($A$2/100))/100, B$3, (1*B$4),1)--PV(('Bonds (CP)'!B318+($A$2/100))/100, B$3, (1*B$4),1))/(2*($A$2/10000)*-PV('Bonds (CP)'!B318/100, B$3, (1*B$4),1))</f>
        <v>0.84444085362779997</v>
      </c>
      <c r="C319" s="55">
        <f>(-PV(('Bonds (CP)'!C318-($A$2/100))/100, C$3, (1*C$4),1)--PV(('Bonds (CP)'!C318+($A$2/100))/100, C$3, (1*C$4),1))/(2*($A$2/10000)*-PV('Bonds (CP)'!C318/100, C$3, (1*C$4),1))</f>
        <v>2.493443574454401</v>
      </c>
      <c r="D319" s="55">
        <f>(-PV(('Bonds (CP)'!D318-($A$2/100))/100, D$3, (1*D$4),1)--PV(('Bonds (CP)'!D318+($A$2/100))/100, D$3, (1*D$4),1))/(2*($A$2/10000)*-PV('Bonds (CP)'!D318/100, D$3, (1*D$4),1))</f>
        <v>4.0060111704495247</v>
      </c>
      <c r="E319" s="55">
        <f>(-PV(('Bonds (CP)'!E318-($A$2/100))/100, E$3, (1*E$4),1)--PV(('Bonds (CP)'!E318+($A$2/100))/100, E$3, (1*E$4),1))/(2*($A$2/10000)*-PV('Bonds (CP)'!E318/100, E$3, (1*E$4),1))</f>
        <v>6.7002031684973336</v>
      </c>
      <c r="F319" s="55">
        <f>(-PV(('Bonds (CP)'!F318-($A$2/100))/100, F$3, (1*F$4),1)--PV(('Bonds (CP)'!F318+($A$2/100))/100, F$3, (1*F$4),1))/(2*($A$2/10000)*-PV('Bonds (CP)'!F318/100, F$3, (1*F$4),1))</f>
        <v>8.2749504925539004</v>
      </c>
      <c r="G319" s="17"/>
      <c r="H319" s="24">
        <v>45649</v>
      </c>
      <c r="I319" s="55">
        <f>DURATION($H319,$H319+365,I$4,'Bonds (CP)'!B318/100,1,0)</f>
        <v>1</v>
      </c>
      <c r="J319" s="55">
        <f>DURATION($H319,$H319+(365*J$3),J$4,'Bonds (CP)'!C318/100,1,0)</f>
        <v>2.9266034556589156</v>
      </c>
      <c r="K319" s="55">
        <f>DURATION($H319,$H319+(365*K$3),K$4,'Bonds (CP)'!D318/100,1,0)</f>
        <v>4.6574900991883101</v>
      </c>
      <c r="L319" s="55">
        <f>DURATION($H319,$H319+(365*L$3),L$4,'Bonds (CP)'!E318/100,1,0)</f>
        <v>7.6770142785849922</v>
      </c>
      <c r="M319" s="55">
        <f>DURATION($H319,$H319+(365*M$3),M$4,'Bonds (CP)'!F318/100,1,0)</f>
        <v>9.2983402358013514</v>
      </c>
    </row>
    <row r="320" spans="1:13">
      <c r="A320" s="24">
        <v>45650</v>
      </c>
      <c r="B320" s="55">
        <f>(-PV(('Bonds (CP)'!B319-($A$2/100))/100, B$3, (1*B$4),1)--PV(('Bonds (CP)'!B319+($A$2/100))/100, B$3, (1*B$4),1))/(2*($A$2/10000)*-PV('Bonds (CP)'!B319/100, B$3, (1*B$4),1))</f>
        <v>0.84501174430665849</v>
      </c>
      <c r="C320" s="55">
        <f>(-PV(('Bonds (CP)'!C319-($A$2/100))/100, C$3, (1*C$4),1)--PV(('Bonds (CP)'!C319+($A$2/100))/100, C$3, (1*C$4),1))/(2*($A$2/10000)*-PV('Bonds (CP)'!C319/100, C$3, (1*C$4),1))</f>
        <v>2.4896891835533248</v>
      </c>
      <c r="D320" s="55">
        <f>(-PV(('Bonds (CP)'!D319-($A$2/100))/100, D$3, (1*D$4),1)--PV(('Bonds (CP)'!D319+($A$2/100))/100, D$3, (1*D$4),1))/(2*($A$2/10000)*-PV('Bonds (CP)'!D319/100, D$3, (1*D$4),1))</f>
        <v>3.9985523930991453</v>
      </c>
      <c r="E320" s="55">
        <f>(-PV(('Bonds (CP)'!E319-($A$2/100))/100, E$3, (1*E$4),1)--PV(('Bonds (CP)'!E319+($A$2/100))/100, E$3, (1*E$4),1))/(2*($A$2/10000)*-PV('Bonds (CP)'!E319/100, E$3, (1*E$4),1))</f>
        <v>6.679209183588827</v>
      </c>
      <c r="F320" s="55">
        <f>(-PV(('Bonds (CP)'!F319-($A$2/100))/100, F$3, (1*F$4),1)--PV(('Bonds (CP)'!F319+($A$2/100))/100, F$3, (1*F$4),1))/(2*($A$2/10000)*-PV('Bonds (CP)'!F319/100, F$3, (1*F$4),1))</f>
        <v>8.15084960352028</v>
      </c>
      <c r="G320" s="17"/>
      <c r="H320" s="24">
        <v>45650</v>
      </c>
      <c r="I320" s="55">
        <f>DURATION($H320,$H320+365,I$4,'Bonds (CP)'!B319/100,1,0)</f>
        <v>1</v>
      </c>
      <c r="J320" s="55">
        <f>DURATION($H320,$H320+(365*J$3),J$4,'Bonds (CP)'!C319/100,1,0)</f>
        <v>2.9264303530557476</v>
      </c>
      <c r="K320" s="55">
        <f>DURATION($H320,$H320+(365*K$3),K$4,'Bonds (CP)'!D319/100,1,0)</f>
        <v>4.6560144450761278</v>
      </c>
      <c r="L320" s="55">
        <f>DURATION($H320,$H320+(365*L$3),L$4,'Bonds (CP)'!E319/100,1,0)</f>
        <v>7.66298469294372</v>
      </c>
      <c r="M320" s="55">
        <f>DURATION($H320,$H320+(365*M$3),M$4,'Bonds (CP)'!F319/100,1,0)</f>
        <v>9.1757164382398564</v>
      </c>
    </row>
    <row r="321" spans="1:13">
      <c r="A321" s="24">
        <v>45651</v>
      </c>
      <c r="B321" s="55">
        <f>(-PV(('Bonds (CP)'!B320-($A$2/100))/100, B$3, (1*B$4),1)--PV(('Bonds (CP)'!B320+($A$2/100))/100, B$3, (1*B$4),1))/(2*($A$2/10000)*-PV('Bonds (CP)'!B320/100, B$3, (1*B$4),1))</f>
        <v>0.84579798063728173</v>
      </c>
      <c r="C321" s="55">
        <f>(-PV(('Bonds (CP)'!C320-($A$2/100))/100, C$3, (1*C$4),1)--PV(('Bonds (CP)'!C320+($A$2/100))/100, C$3, (1*C$4),1))/(2*($A$2/10000)*-PV('Bonds (CP)'!C320/100, C$3, (1*C$4),1))</f>
        <v>2.4925592229112321</v>
      </c>
      <c r="D321" s="55">
        <f>(-PV(('Bonds (CP)'!D320-($A$2/100))/100, D$3, (1*D$4),1)--PV(('Bonds (CP)'!D320+($A$2/100))/100, D$3, (1*D$4),1))/(2*($A$2/10000)*-PV('Bonds (CP)'!D320/100, D$3, (1*D$4),1))</f>
        <v>3.9981385904510955</v>
      </c>
      <c r="E321" s="55">
        <f>(-PV(('Bonds (CP)'!E320-($A$2/100))/100, E$3, (1*E$4),1)--PV(('Bonds (CP)'!E320+($A$2/100))/100, E$3, (1*E$4),1))/(2*($A$2/10000)*-PV('Bonds (CP)'!E320/100, E$3, (1*E$4),1))</f>
        <v>6.6470589398491029</v>
      </c>
      <c r="F321" s="55">
        <f>(-PV(('Bonds (CP)'!F320-($A$2/100))/100, F$3, (1*F$4),1)--PV(('Bonds (CP)'!F320+($A$2/100))/100, F$3, (1*F$4),1))/(2*($A$2/10000)*-PV('Bonds (CP)'!F320/100, F$3, (1*F$4),1))</f>
        <v>7.9281756981755569</v>
      </c>
      <c r="G321" s="17"/>
      <c r="H321" s="24">
        <v>45651</v>
      </c>
      <c r="I321" s="55">
        <f>DURATION($H321,$H321+365,I$4,'Bonds (CP)'!B320/100,1,0)</f>
        <v>1</v>
      </c>
      <c r="J321" s="55">
        <f>DURATION($H321,$H321+(365*J$3),J$4,'Bonds (CP)'!C320/100,1,0)</f>
        <v>2.9265627410294792</v>
      </c>
      <c r="K321" s="55">
        <f>DURATION($H321,$H321+(365*K$3),K$4,'Bonds (CP)'!D320/100,1,0)</f>
        <v>4.6559323449094823</v>
      </c>
      <c r="L321" s="55">
        <f>DURATION($H321,$H321+(365*L$3),L$4,'Bonds (CP)'!E320/100,1,0)</f>
        <v>7.6413966398908348</v>
      </c>
      <c r="M321" s="55">
        <f>DURATION($H321,$H321+(365*M$3),M$4,'Bonds (CP)'!F320/100,1,0)</f>
        <v>8.9552934690886747</v>
      </c>
    </row>
    <row r="322" spans="1:13">
      <c r="A322" s="24">
        <v>45652</v>
      </c>
      <c r="B322" s="55">
        <f>(-PV(('Bonds (CP)'!B321-($A$2/100))/100, B$3, (1*B$4),1)--PV(('Bonds (CP)'!B321+($A$2/100))/100, B$3, (1*B$4),1))/(2*($A$2/10000)*-PV('Bonds (CP)'!B321/100, B$3, (1*B$4),1))</f>
        <v>0.84780592770725061</v>
      </c>
      <c r="C322" s="55">
        <f>(-PV(('Bonds (CP)'!C321-($A$2/100))/100, C$3, (1*C$4),1)--PV(('Bonds (CP)'!C321+($A$2/100))/100, C$3, (1*C$4),1))/(2*($A$2/10000)*-PV('Bonds (CP)'!C321/100, C$3, (1*C$4),1))</f>
        <v>2.4949926221830672</v>
      </c>
      <c r="D322" s="55">
        <f>(-PV(('Bonds (CP)'!D321-($A$2/100))/100, D$3, (1*D$4),1)--PV(('Bonds (CP)'!D321+($A$2/100))/100, D$3, (1*D$4),1))/(2*($A$2/10000)*-PV('Bonds (CP)'!D321/100, D$3, (1*D$4),1))</f>
        <v>3.9985523930991453</v>
      </c>
      <c r="E322" s="55">
        <f>(-PV(('Bonds (CP)'!E321-($A$2/100))/100, E$3, (1*E$4),1)--PV(('Bonds (CP)'!E321+($A$2/100))/100, E$3, (1*E$4),1))/(2*($A$2/10000)*-PV('Bonds (CP)'!E321/100, E$3, (1*E$4),1))</f>
        <v>6.6372839346024373</v>
      </c>
      <c r="F322" s="55">
        <f>(-PV(('Bonds (CP)'!F321-($A$2/100))/100, F$3, (1*F$4),1)--PV(('Bonds (CP)'!F321+($A$2/100))/100, F$3, (1*F$4),1))/(2*($A$2/10000)*-PV('Bonds (CP)'!F321/100, F$3, (1*F$4),1))</f>
        <v>7.8462169311340109</v>
      </c>
      <c r="G322" s="17"/>
      <c r="H322" s="24">
        <v>45652</v>
      </c>
      <c r="I322" s="55">
        <f>DURATION($H322,$H322+365,I$4,'Bonds (CP)'!B321/100,1,0)</f>
        <v>1</v>
      </c>
      <c r="J322" s="55">
        <f>DURATION($H322,$H322+(365*J$3),J$4,'Bonds (CP)'!C321/100,1,0)</f>
        <v>2.9266746834572919</v>
      </c>
      <c r="K322" s="55">
        <f>DURATION($H322,$H322+(365*K$3),K$4,'Bonds (CP)'!D321/100,1,0)</f>
        <v>4.6560144450761278</v>
      </c>
      <c r="L322" s="55">
        <f>DURATION($H322,$H322+(365*L$3),L$4,'Bonds (CP)'!E321/100,1,0)</f>
        <v>7.6348082703247302</v>
      </c>
      <c r="M322" s="55">
        <f>DURATION($H322,$H322+(365*M$3),M$4,'Bonds (CP)'!F321/100,1,0)</f>
        <v>8.8740350422550289</v>
      </c>
    </row>
    <row r="323" spans="1:13">
      <c r="A323" s="24">
        <v>45653</v>
      </c>
      <c r="B323" s="55">
        <f>(-PV(('Bonds (CP)'!B322-($A$2/100))/100, B$3, (1*B$4),1)--PV(('Bonds (CP)'!B322+($A$2/100))/100, B$3, (1*B$4),1))/(2*($A$2/10000)*-PV('Bonds (CP)'!B322/100, B$3, (1*B$4),1))</f>
        <v>0.84989566333569599</v>
      </c>
      <c r="C323" s="55">
        <f>(-PV(('Bonds (CP)'!C322-($A$2/100))/100, C$3, (1*C$4),1)--PV(('Bonds (CP)'!C322+($A$2/100))/100, C$3, (1*C$4),1))/(2*($A$2/10000)*-PV('Bonds (CP)'!C322/100, C$3, (1*C$4),1))</f>
        <v>2.4958786119469787</v>
      </c>
      <c r="D323" s="55">
        <f>(-PV(('Bonds (CP)'!D322-($A$2/100))/100, D$3, (1*D$4),1)--PV(('Bonds (CP)'!D322+($A$2/100))/100, D$3, (1*D$4),1))/(2*($A$2/10000)*-PV('Bonds (CP)'!D322/100, D$3, (1*D$4),1))</f>
        <v>3.9952436595284571</v>
      </c>
      <c r="E323" s="55">
        <f>(-PV(('Bonds (CP)'!E322-($A$2/100))/100, E$3, (1*E$4),1)--PV(('Bonds (CP)'!E322+($A$2/100))/100, E$3, (1*E$4),1))/(2*($A$2/10000)*-PV('Bonds (CP)'!E322/100, E$3, (1*E$4),1))</f>
        <v>6.6163531541182161</v>
      </c>
      <c r="F323" s="55">
        <f>(-PV(('Bonds (CP)'!F322-($A$2/100))/100, F$3, (1*F$4),1)--PV(('Bonds (CP)'!F322+($A$2/100))/100, F$3, (1*F$4),1))/(2*($A$2/10000)*-PV('Bonds (CP)'!F322/100, F$3, (1*F$4),1))</f>
        <v>7.8172467467038391</v>
      </c>
      <c r="G323" s="17"/>
      <c r="H323" s="24">
        <v>45653</v>
      </c>
      <c r="I323" s="55">
        <f>DURATION($H323,$H323+365,I$4,'Bonds (CP)'!B322/100,1,0)</f>
        <v>1</v>
      </c>
      <c r="J323" s="55">
        <f>DURATION($H323,$H323+(365*J$3),J$4,'Bonds (CP)'!C322/100,1,0)</f>
        <v>2.9267153720235242</v>
      </c>
      <c r="K323" s="55">
        <f>DURATION($H323,$H323+(365*K$3),K$4,'Bonds (CP)'!D322/100,1,0)</f>
        <v>4.655357291856463</v>
      </c>
      <c r="L323" s="55">
        <f>DURATION($H323,$H323+(365*L$3),L$4,'Bonds (CP)'!E322/100,1,0)</f>
        <v>7.6206621800067529</v>
      </c>
      <c r="M323" s="55">
        <f>DURATION($H323,$H323+(365*M$3),M$4,'Bonds (CP)'!F322/100,1,0)</f>
        <v>8.8452960200925155</v>
      </c>
    </row>
    <row r="324" spans="1:13">
      <c r="A324" s="24">
        <v>45654</v>
      </c>
      <c r="B324" s="55">
        <f>(-PV(('Bonds (CP)'!B323-($A$2/100))/100, B$3, (1*B$4),1)--PV(('Bonds (CP)'!B323+($A$2/100))/100, B$3, (1*B$4),1))/(2*($A$2/10000)*-PV('Bonds (CP)'!B323/100, B$3, (1*B$4),1))</f>
        <v>0.84372832420613053</v>
      </c>
      <c r="C324" s="55">
        <f>(-PV(('Bonds (CP)'!C323-($A$2/100))/100, C$3, (1*C$4),1)--PV(('Bonds (CP)'!C323+($A$2/100))/100, C$3, (1*C$4),1))/(2*($A$2/10000)*-PV('Bonds (CP)'!C323/100, C$3, (1*C$4),1))</f>
        <v>2.4874857214368</v>
      </c>
      <c r="D324" s="55">
        <f>(-PV(('Bonds (CP)'!D323-($A$2/100))/100, D$3, (1*D$4),1)--PV(('Bonds (CP)'!D323+($A$2/100))/100, D$3, (1*D$4),1))/(2*($A$2/10000)*-PV('Bonds (CP)'!D323/100, D$3, (1*D$4),1))</f>
        <v>3.9878130822373081</v>
      </c>
      <c r="E324" s="55">
        <f>(-PV(('Bonds (CP)'!E323-($A$2/100))/100, E$3, (1*E$4),1)--PV(('Bonds (CP)'!E323+($A$2/100))/100, E$3, (1*E$4),1))/(2*($A$2/10000)*-PV('Bonds (CP)'!E323/100, E$3, (1*E$4),1))</f>
        <v>6.5968372017595822</v>
      </c>
      <c r="F324" s="55">
        <f>(-PV(('Bonds (CP)'!F323-($A$2/100))/100, F$3, (1*F$4),1)--PV(('Bonds (CP)'!F323+($A$2/100))/100, F$3, (1*F$4),1))/(2*($A$2/10000)*-PV('Bonds (CP)'!F323/100, F$3, (1*F$4),1))</f>
        <v>7.6972811183863623</v>
      </c>
      <c r="G324" s="17"/>
      <c r="H324" s="24">
        <v>45654</v>
      </c>
      <c r="I324" s="55">
        <f>DURATION($H324,$H324+365,I$4,'Bonds (CP)'!B323/100,1,0)</f>
        <v>1</v>
      </c>
      <c r="J324" s="55">
        <f>DURATION($H324,$H324+(365*J$3),J$4,'Bonds (CP)'!C323/100,1,0)</f>
        <v>2.9263284480836314</v>
      </c>
      <c r="K324" s="55">
        <f>DURATION($H324,$H324+(365*K$3),K$4,'Bonds (CP)'!D323/100,1,0)</f>
        <v>4.6538757561805637</v>
      </c>
      <c r="L324" s="55">
        <f>DURATION($H324,$H324+(365*L$3),L$4,'Bonds (CP)'!E323/100,1,0)</f>
        <v>7.6074247965966277</v>
      </c>
      <c r="M324" s="55">
        <f>DURATION($H324,$H324+(365*M$3),M$4,'Bonds (CP)'!F323/100,1,0)</f>
        <v>8.7261969559944781</v>
      </c>
    </row>
    <row r="325" spans="1:13">
      <c r="A325" s="24">
        <v>45656</v>
      </c>
      <c r="B325" s="55">
        <f>(-PV(('Bonds (CP)'!B324-($A$2/100))/100, B$3, (1*B$4),1)--PV(('Bonds (CP)'!B324+($A$2/100))/100, B$3, (1*B$4),1))/(2*($A$2/10000)*-PV('Bonds (CP)'!B324/100, B$3, (1*B$4),1))</f>
        <v>0.8433725102552494</v>
      </c>
      <c r="C325" s="55">
        <f>(-PV(('Bonds (CP)'!C324-($A$2/100))/100, C$3, (1*C$4),1)--PV(('Bonds (CP)'!C324+($A$2/100))/100, C$3, (1*C$4),1))/(2*($A$2/10000)*-PV('Bonds (CP)'!C324/100, C$3, (1*C$4),1))</f>
        <v>2.4916754659450651</v>
      </c>
      <c r="D325" s="55">
        <f>(-PV(('Bonds (CP)'!D324-($A$2/100))/100, D$3, (1*D$4),1)--PV(('Bonds (CP)'!D324+($A$2/100))/100, D$3, (1*D$4),1))/(2*($A$2/10000)*-PV('Bonds (CP)'!D324/100, D$3, (1*D$4),1))</f>
        <v>4.0002082070355645</v>
      </c>
      <c r="E325" s="55">
        <f>(-PV(('Bonds (CP)'!E324-($A$2/100))/100, E$3, (1*E$4),1)--PV(('Bonds (CP)'!E324+($A$2/100))/100, E$3, (1*E$4),1))/(2*($A$2/10000)*-PV('Bonds (CP)'!E324/100, E$3, (1*E$4),1))</f>
        <v>6.6456622273315684</v>
      </c>
      <c r="F325" s="55">
        <f>(-PV(('Bonds (CP)'!F324-($A$2/100))/100, F$3, (1*F$4),1)--PV(('Bonds (CP)'!F324+($A$2/100))/100, F$3, (1*F$4),1))/(2*($A$2/10000)*-PV('Bonds (CP)'!F324/100, F$3, (1*F$4),1))</f>
        <v>7.8695067449329299</v>
      </c>
      <c r="G325" s="17"/>
      <c r="H325" s="24">
        <v>45656</v>
      </c>
      <c r="I325" s="55">
        <f>DURATION($H325,$H325+365,I$4,'Bonds (CP)'!B324/100,1,0)</f>
        <v>1</v>
      </c>
      <c r="J325" s="55">
        <f>DURATION($H325,$H325+(365*J$3),J$4,'Bonds (CP)'!C324/100,1,0)</f>
        <v>2.9265220169252149</v>
      </c>
      <c r="K325" s="55">
        <f>DURATION($H325,$H325+(365*K$3),K$4,'Bonds (CP)'!D324/100,1,0)</f>
        <v>4.6563427200725016</v>
      </c>
      <c r="L325" s="55">
        <f>DURATION($H325,$H325+(365*L$3),L$4,'Bonds (CP)'!E324/100,1,0)</f>
        <v>7.6404559585057026</v>
      </c>
      <c r="M325" s="55">
        <f>DURATION($H325,$H325+(365*M$3),M$4,'Bonds (CP)'!F324/100,1,0)</f>
        <v>8.8971328195675046</v>
      </c>
    </row>
    <row r="326" spans="1:13">
      <c r="A326" s="24">
        <v>45660</v>
      </c>
      <c r="B326" s="55">
        <f>(-PV(('Bonds (CP)'!B325-($A$2/100))/100, B$3, (1*B$4),1)--PV(('Bonds (CP)'!B325+($A$2/100))/100, B$3, (1*B$4),1))/(2*($A$2/10000)*-PV('Bonds (CP)'!B325/100, B$3, (1*B$4),1))</f>
        <v>0.84458350396247583</v>
      </c>
      <c r="C326" s="55">
        <f>(-PV(('Bonds (CP)'!C325-($A$2/100))/100, C$3, (1*C$4),1)--PV(('Bonds (CP)'!C325+($A$2/100))/100, C$3, (1*C$4),1))/(2*($A$2/10000)*-PV('Bonds (CP)'!C325/100, C$3, (1*C$4),1))</f>
        <v>2.4932224307938253</v>
      </c>
      <c r="D326" s="55">
        <f>(-PV(('Bonds (CP)'!D325-($A$2/100))/100, D$3, (1*D$4),1)--PV(('Bonds (CP)'!D325+($A$2/100))/100, D$3, (1*D$4),1))/(2*($A$2/10000)*-PV('Bonds (CP)'!D325/100, D$3, (1*D$4),1))</f>
        <v>3.9985523930991453</v>
      </c>
      <c r="E326" s="55">
        <f>(-PV(('Bonds (CP)'!E325-($A$2/100))/100, E$3, (1*E$4),1)--PV(('Bonds (CP)'!E325+($A$2/100))/100, E$3, (1*E$4),1))/(2*($A$2/10000)*-PV('Bonds (CP)'!E325/100, E$3, (1*E$4),1))</f>
        <v>6.6233276980527931</v>
      </c>
      <c r="F326" s="55">
        <f>(-PV(('Bonds (CP)'!F325-($A$2/100))/100, F$3, (1*F$4),1)--PV(('Bonds (CP)'!F325+($A$2/100))/100, F$3, (1*F$4),1))/(2*($A$2/10000)*-PV('Bonds (CP)'!F325/100, F$3, (1*F$4),1))</f>
        <v>7.652298985614844</v>
      </c>
      <c r="G326" s="17"/>
      <c r="H326" s="24">
        <v>45660</v>
      </c>
      <c r="I326" s="55">
        <f>DURATION($H326,$H326+365,I$4,'Bonds (CP)'!B325/100,1,0)</f>
        <v>1</v>
      </c>
      <c r="J326" s="55">
        <f>DURATION($H326,$H326+(365*J$3),J$4,'Bonds (CP)'!C325/100,1,0)</f>
        <v>2.9265932778899004</v>
      </c>
      <c r="K326" s="55">
        <f>DURATION($H326,$H326+(365*K$3),K$4,'Bonds (CP)'!D325/100,1,0)</f>
        <v>4.6560144450761278</v>
      </c>
      <c r="L326" s="55">
        <f>DURATION($H326,$H326+(365*L$3),L$4,'Bonds (CP)'!E325/100,1,0)</f>
        <v>7.6253817935498764</v>
      </c>
      <c r="M326" s="55">
        <f>DURATION($H326,$H326+(365*M$3),M$4,'Bonds (CP)'!F325/100,1,0)</f>
        <v>8.6842800304983783</v>
      </c>
    </row>
    <row r="327" spans="1:13">
      <c r="A327" s="24">
        <v>45663</v>
      </c>
      <c r="B327" s="55">
        <f>(-PV(('Bonds (CP)'!B326-($A$2/100))/100, B$3, (1*B$4),1)--PV(('Bonds (CP)'!B326+($A$2/100))/100, B$3, (1*B$4),1))/(2*($A$2/10000)*-PV('Bonds (CP)'!B326/100, B$3, (1*B$4),1))</f>
        <v>0.84280383177572527</v>
      </c>
      <c r="C327" s="55">
        <f>(-PV(('Bonds (CP)'!C326-($A$2/100))/100, C$3, (1*C$4),1)--PV(('Bonds (CP)'!C326+($A$2/100))/100, C$3, (1*C$4),1))/(2*($A$2/10000)*-PV('Bonds (CP)'!C326/100, C$3, (1*C$4),1))</f>
        <v>2.4927802550317315</v>
      </c>
      <c r="D327" s="55">
        <f>(-PV(('Bonds (CP)'!D326-($A$2/100))/100, D$3, (1*D$4),1)--PV(('Bonds (CP)'!D326+($A$2/100))/100, D$3, (1*D$4),1))/(2*($A$2/10000)*-PV('Bonds (CP)'!D326/100, D$3, (1*D$4),1))</f>
        <v>4.0022793331543385</v>
      </c>
      <c r="E327" s="55">
        <f>(-PV(('Bonds (CP)'!E326-($A$2/100))/100, E$3, (1*E$4),1)--PV(('Bonds (CP)'!E326+($A$2/100))/100, E$3, (1*E$4),1))/(2*($A$2/10000)*-PV('Bonds (CP)'!E326/100, E$3, (1*E$4),1))</f>
        <v>6.6512496423540313</v>
      </c>
      <c r="F327" s="55">
        <f>(-PV(('Bonds (CP)'!F326-($A$2/100))/100, F$3, (1*F$4),1)--PV(('Bonds (CP)'!F326+($A$2/100))/100, F$3, (1*F$4),1))/(2*($A$2/10000)*-PV('Bonds (CP)'!F326/100, F$3, (1*F$4),1))</f>
        <v>7.7826900220111579</v>
      </c>
      <c r="G327" s="17"/>
      <c r="H327" s="24">
        <v>45663</v>
      </c>
      <c r="I327" s="55">
        <f>DURATION($H327,$H327+365,I$4,'Bonds (CP)'!B326/100,1,0)</f>
        <v>1</v>
      </c>
      <c r="J327" s="55">
        <f>DURATION($H327,$H327+(365*J$3),J$4,'Bonds (CP)'!C326/100,1,0)</f>
        <v>2.9265729205751589</v>
      </c>
      <c r="K327" s="55">
        <f>DURATION($H327,$H327+(365*K$3),K$4,'Bonds (CP)'!D326/100,1,0)</f>
        <v>4.6567527810667952</v>
      </c>
      <c r="L327" s="55">
        <f>DURATION($H327,$H327+(365*L$3),L$4,'Bonds (CP)'!E326/100,1,0)</f>
        <v>7.6442176532850512</v>
      </c>
      <c r="M327" s="55">
        <f>DURATION($H327,$H327+(365*M$3),M$4,'Bonds (CP)'!F326/100,1,0)</f>
        <v>8.8137816502784805</v>
      </c>
    </row>
    <row r="328" spans="1:13">
      <c r="A328" s="24">
        <v>45665</v>
      </c>
      <c r="B328" s="55">
        <f>(-PV(('Bonds (CP)'!B327-($A$2/100))/100, B$3, (1*B$4),1)--PV(('Bonds (CP)'!B327+($A$2/100))/100, B$3, (1*B$4),1))/(2*($A$2/10000)*-PV('Bonds (CP)'!B327/100, B$3, (1*B$4),1))</f>
        <v>0.84131469338949261</v>
      </c>
      <c r="C328" s="55">
        <f>(-PV(('Bonds (CP)'!C327-($A$2/100))/100, C$3, (1*C$4),1)--PV(('Bonds (CP)'!C327+($A$2/100))/100, C$3, (1*C$4),1))/(2*($A$2/10000)*-PV('Bonds (CP)'!C327/100, C$3, (1*C$4),1))</f>
        <v>2.4930013243227536</v>
      </c>
      <c r="D328" s="55">
        <f>(-PV(('Bonds (CP)'!D327-($A$2/100))/100, D$3, (1*D$4),1)--PV(('Bonds (CP)'!D327+($A$2/100))/100, D$3, (1*D$4),1))/(2*($A$2/10000)*-PV('Bonds (CP)'!D327/100, D$3, (1*D$4),1))</f>
        <v>4.0068411338349366</v>
      </c>
      <c r="E328" s="55">
        <f>(-PV(('Bonds (CP)'!E327-($A$2/100))/100, E$3, (1*E$4),1)--PV(('Bonds (CP)'!E327+($A$2/100))/100, E$3, (1*E$4),1))/(2*($A$2/10000)*-PV('Bonds (CP)'!E327/100, E$3, (1*E$4),1))</f>
        <v>6.6666227741091388</v>
      </c>
      <c r="F328" s="55">
        <f>(-PV(('Bonds (CP)'!F327-($A$2/100))/100, F$3, (1*F$4),1)--PV(('Bonds (CP)'!F327+($A$2/100))/100, F$3, (1*F$4),1))/(2*($A$2/10000)*-PV('Bonds (CP)'!F327/100, F$3, (1*F$4),1))</f>
        <v>7.7540648698081123</v>
      </c>
      <c r="G328" s="17"/>
      <c r="H328" s="24">
        <v>45665</v>
      </c>
      <c r="I328" s="55">
        <f>DURATION($H328,$H328+365,I$4,'Bonds (CP)'!B327/100,1,0)</f>
        <v>1</v>
      </c>
      <c r="J328" s="55">
        <f>DURATION($H328,$H328+(365*J$3),J$4,'Bonds (CP)'!C327/100,1,0)</f>
        <v>2.9265830995286404</v>
      </c>
      <c r="K328" s="55">
        <f>DURATION($H328,$H328+(365*K$3),K$4,'Bonds (CP)'!D327/100,1,0)</f>
        <v>4.657653809437555</v>
      </c>
      <c r="L328" s="55">
        <f>DURATION($H328,$H328+(365*L$3),L$4,'Bonds (CP)'!E327/100,1,0)</f>
        <v>7.6545480982531009</v>
      </c>
      <c r="M328" s="55">
        <f>DURATION($H328,$H328+(365*M$3),M$4,'Bonds (CP)'!F327/100,1,0)</f>
        <v>8.7825887056243275</v>
      </c>
    </row>
    <row r="329" spans="1:13">
      <c r="A329" s="24">
        <v>45666</v>
      </c>
      <c r="B329" s="55">
        <f>(-PV(('Bonds (CP)'!B328-($A$2/100))/100, B$3, (1*B$4),1)--PV(('Bonds (CP)'!B328+($A$2/100))/100, B$3, (1*B$4),1))/(2*($A$2/10000)*-PV('Bonds (CP)'!B328/100, B$3, (1*B$4),1))</f>
        <v>0.84422696846062639</v>
      </c>
      <c r="C329" s="55">
        <f>(-PV(('Bonds (CP)'!C328-($A$2/100))/100, C$3, (1*C$4),1)--PV(('Bonds (CP)'!C328+($A$2/100))/100, C$3, (1*C$4),1))/(2*($A$2/10000)*-PV('Bonds (CP)'!C328/100, C$3, (1*C$4),1))</f>
        <v>2.4916754659450651</v>
      </c>
      <c r="D329" s="55">
        <f>(-PV(('Bonds (CP)'!D328-($A$2/100))/100, D$3, (1*D$4),1)--PV(('Bonds (CP)'!D328+($A$2/100))/100, D$3, (1*D$4),1))/(2*($A$2/10000)*-PV('Bonds (CP)'!D328/100, D$3, (1*D$4),1))</f>
        <v>3.9923516781082111</v>
      </c>
      <c r="E329" s="55">
        <f>(-PV(('Bonds (CP)'!E328-($A$2/100))/100, E$3, (1*E$4),1)--PV(('Bonds (CP)'!E328+($A$2/100))/100, E$3, (1*E$4),1))/(2*($A$2/10000)*-PV('Bonds (CP)'!E328/100, E$3, (1*E$4),1))</f>
        <v>6.5870863296921192</v>
      </c>
      <c r="F329" s="55">
        <f>(-PV(('Bonds (CP)'!F328-($A$2/100))/100, F$3, (1*F$4),1)--PV(('Bonds (CP)'!F328+($A$2/100))/100, F$3, (1*F$4),1))/(2*($A$2/10000)*-PV('Bonds (CP)'!F328/100, F$3, (1*F$4),1))</f>
        <v>7.536080491278236</v>
      </c>
      <c r="G329" s="17"/>
      <c r="H329" s="24">
        <v>45666</v>
      </c>
      <c r="I329" s="55">
        <f>DURATION($H329,$H329+365,I$4,'Bonds (CP)'!B328/100,1,0)</f>
        <v>1</v>
      </c>
      <c r="J329" s="55">
        <f>DURATION($H329,$H329+(365*J$3),J$4,'Bonds (CP)'!C328/100,1,0)</f>
        <v>2.9265220169252149</v>
      </c>
      <c r="K329" s="55">
        <f>DURATION($H329,$H329+(365*K$3),K$4,'Bonds (CP)'!D328/100,1,0)</f>
        <v>4.6547816229809076</v>
      </c>
      <c r="L329" s="55">
        <f>DURATION($H329,$H329+(365*L$3),L$4,'Bonds (CP)'!E328/100,1,0)</f>
        <v>7.6007937620648942</v>
      </c>
      <c r="M329" s="55">
        <f>DURATION($H329,$H329+(365*M$3),M$4,'Bonds (CP)'!F328/100,1,0)</f>
        <v>8.5659323200170387</v>
      </c>
    </row>
    <row r="330" spans="1:13">
      <c r="A330" s="24">
        <v>45667</v>
      </c>
      <c r="B330" s="55">
        <f>(-PV(('Bonds (CP)'!B329-($A$2/100))/100, B$3, (1*B$4),1)--PV(('Bonds (CP)'!B329+($A$2/100))/100, B$3, (1*B$4),1))/(2*($A$2/10000)*-PV('Bonds (CP)'!B329/100, B$3, (1*B$4),1))</f>
        <v>0.8429459294806132</v>
      </c>
      <c r="C330" s="55">
        <f>(-PV(('Bonds (CP)'!C329-($A$2/100))/100, C$3, (1*C$4),1)--PV(('Bonds (CP)'!C329+($A$2/100))/100, C$3, (1*C$4),1))/(2*($A$2/10000)*-PV('Bonds (CP)'!C329/100, C$3, (1*C$4),1))</f>
        <v>2.4907923029494161</v>
      </c>
      <c r="D330" s="55">
        <f>(-PV(('Bonds (CP)'!D329-($A$2/100))/100, D$3, (1*D$4),1)--PV(('Bonds (CP)'!D329+($A$2/100))/100, D$3, (1*D$4),1))/(2*($A$2/10000)*-PV('Bonds (CP)'!D329/100, D$3, (1*D$4),1))</f>
        <v>3.9919387783695379</v>
      </c>
      <c r="E330" s="55">
        <f>(-PV(('Bonds (CP)'!E329-($A$2/100))/100, E$3, (1*E$4),1)--PV(('Bonds (CP)'!E329+($A$2/100))/100, E$3, (1*E$4),1))/(2*($A$2/10000)*-PV('Bonds (CP)'!E329/100, E$3, (1*E$4),1))</f>
        <v>6.5787322346924189</v>
      </c>
      <c r="F330" s="55">
        <f>(-PV(('Bonds (CP)'!F329-($A$2/100))/100, F$3, (1*F$4),1)--PV(('Bonds (CP)'!F329+($A$2/100))/100, F$3, (1*F$4),1))/(2*($A$2/10000)*-PV('Bonds (CP)'!F329/100, F$3, (1*F$4),1))</f>
        <v>7.4385776888754354</v>
      </c>
      <c r="G330" s="17"/>
      <c r="H330" s="24">
        <v>45667</v>
      </c>
      <c r="I330" s="55">
        <f>DURATION($H330,$H330+365,I$4,'Bonds (CP)'!B329/100,1,0)</f>
        <v>1</v>
      </c>
      <c r="J330" s="55">
        <f>DURATION($H330,$H330+(365*J$3),J$4,'Bonds (CP)'!C329/100,1,0)</f>
        <v>2.9264812833475649</v>
      </c>
      <c r="K330" s="55">
        <f>DURATION($H330,$H330+(365*K$3),K$4,'Bonds (CP)'!D329/100,1,0)</f>
        <v>4.654699334297197</v>
      </c>
      <c r="L330" s="55">
        <f>DURATION($H330,$H330+(365*L$3),L$4,'Bonds (CP)'!E329/100,1,0)</f>
        <v>7.5951035089847379</v>
      </c>
      <c r="M330" s="55">
        <f>DURATION($H330,$H330+(365*M$3),M$4,'Bonds (CP)'!F329/100,1,0)</f>
        <v>8.4688696891810888</v>
      </c>
    </row>
    <row r="331" spans="1:13">
      <c r="A331" s="24">
        <v>45670</v>
      </c>
      <c r="B331" s="55">
        <f>(-PV(('Bonds (CP)'!B330-($A$2/100))/100, B$3, (1*B$4),1)--PV(('Bonds (CP)'!B330+($A$2/100))/100, B$3, (1*B$4),1))/(2*($A$2/10000)*-PV('Bonds (CP)'!B330/100, B$3, (1*B$4),1))</f>
        <v>0.84365713739774417</v>
      </c>
      <c r="C331" s="55">
        <f>(-PV(('Bonds (CP)'!C330-($A$2/100))/100, C$3, (1*C$4),1)--PV(('Bonds (CP)'!C330+($A$2/100))/100, C$3, (1*C$4),1))/(2*($A$2/10000)*-PV('Bonds (CP)'!C330/100, C$3, (1*C$4),1))</f>
        <v>2.4932224307938253</v>
      </c>
      <c r="D331" s="55">
        <f>(-PV(('Bonds (CP)'!D330-($A$2/100))/100, D$3, (1*D$4),1)--PV(('Bonds (CP)'!D330+($A$2/100))/100, D$3, (1*D$4),1))/(2*($A$2/10000)*-PV('Bonds (CP)'!D330/100, D$3, (1*D$4),1))</f>
        <v>3.9944170783867987</v>
      </c>
      <c r="E331" s="55">
        <f>(-PV(('Bonds (CP)'!E330-($A$2/100))/100, E$3, (1*E$4),1)--PV(('Bonds (CP)'!E330+($A$2/100))/100, E$3, (1*E$4),1))/(2*($A$2/10000)*-PV('Bonds (CP)'!E330/100, E$3, (1*E$4),1))</f>
        <v>6.5787322346924189</v>
      </c>
      <c r="F331" s="55">
        <f>(-PV(('Bonds (CP)'!F330-($A$2/100))/100, F$3, (1*F$4),1)--PV(('Bonds (CP)'!F330+($A$2/100))/100, F$3, (1*F$4),1))/(2*($A$2/10000)*-PV('Bonds (CP)'!F330/100, F$3, (1*F$4),1))</f>
        <v>7.4225143922990835</v>
      </c>
      <c r="G331" s="17"/>
      <c r="H331" s="24">
        <v>45670</v>
      </c>
      <c r="I331" s="55">
        <f>DURATION($H331,$H331+365,I$4,'Bonds (CP)'!B330/100,1,0)</f>
        <v>1</v>
      </c>
      <c r="J331" s="55">
        <f>DURATION($H331,$H331+(365*J$3),J$4,'Bonds (CP)'!C330/100,1,0)</f>
        <v>2.9265932778899004</v>
      </c>
      <c r="K331" s="55">
        <f>DURATION($H331,$H331+(365*K$3),K$4,'Bonds (CP)'!D330/100,1,0)</f>
        <v>4.6551928778751872</v>
      </c>
      <c r="L331" s="55">
        <f>DURATION($H331,$H331+(365*L$3),L$4,'Bonds (CP)'!E330/100,1,0)</f>
        <v>7.5951035089847379</v>
      </c>
      <c r="M331" s="55">
        <f>DURATION($H331,$H331+(365*M$3),M$4,'Bonds (CP)'!F330/100,1,0)</f>
        <v>8.4528698648375027</v>
      </c>
    </row>
    <row r="332" spans="1:13">
      <c r="A332" s="24">
        <v>45671</v>
      </c>
      <c r="B332" s="55">
        <f>(-PV(('Bonds (CP)'!B331-($A$2/100))/100, B$3, (1*B$4),1)--PV(('Bonds (CP)'!B331+($A$2/100))/100, B$3, (1*B$4),1))/(2*($A$2/10000)*-PV('Bonds (CP)'!B331/100, B$3, (1*B$4),1))</f>
        <v>0.8433725102552494</v>
      </c>
      <c r="C332" s="55">
        <f>(-PV(('Bonds (CP)'!C331-($A$2/100))/100, C$3, (1*C$4),1)--PV(('Bonds (CP)'!C331+($A$2/100))/100, C$3, (1*C$4),1))/(2*($A$2/10000)*-PV('Bonds (CP)'!C331/100, C$3, (1*C$4),1))</f>
        <v>2.4921172701439485</v>
      </c>
      <c r="D332" s="55">
        <f>(-PV(('Bonds (CP)'!D331-($A$2/100))/100, D$3, (1*D$4),1)--PV(('Bonds (CP)'!D331+($A$2/100))/100, D$3, (1*D$4),1))/(2*($A$2/10000)*-PV('Bonds (CP)'!D331/100, D$3, (1*D$4),1))</f>
        <v>3.9927646379318378</v>
      </c>
      <c r="E332" s="55">
        <f>(-PV(('Bonds (CP)'!E331-($A$2/100))/100, E$3, (1*E$4),1)--PV(('Bonds (CP)'!E331+($A$2/100))/100, E$3, (1*E$4),1))/(2*($A$2/10000)*-PV('Bonds (CP)'!E331/100, E$3, (1*E$4),1))</f>
        <v>6.5703816599308329</v>
      </c>
      <c r="F332" s="55">
        <f>(-PV(('Bonds (CP)'!F331-($A$2/100))/100, F$3, (1*F$4),1)--PV(('Bonds (CP)'!F331+($A$2/100))/100, F$3, (1*F$4),1))/(2*($A$2/10000)*-PV('Bonds (CP)'!F331/100, F$3, (1*F$4),1))</f>
        <v>7.385239501989318</v>
      </c>
      <c r="G332" s="17"/>
      <c r="H332" s="24">
        <v>45671</v>
      </c>
      <c r="I332" s="55">
        <f>DURATION($H332,$H332+365,I$4,'Bonds (CP)'!B331/100,1,0)</f>
        <v>1</v>
      </c>
      <c r="J332" s="55">
        <f>DURATION($H332,$H332+(365*J$3),J$4,'Bonds (CP)'!C331/100,1,0)</f>
        <v>2.9265423801616102</v>
      </c>
      <c r="K332" s="55">
        <f>DURATION($H332,$H332+(365*K$3),K$4,'Bonds (CP)'!D331/100,1,0)</f>
        <v>4.654863899096223</v>
      </c>
      <c r="L332" s="55">
        <f>DURATION($H332,$H332+(365*L$3),L$4,'Bonds (CP)'!E331/100,1,0)</f>
        <v>7.5894072735797584</v>
      </c>
      <c r="M332" s="55">
        <f>DURATION($H332,$H332+(365*M$3),M$4,'Bonds (CP)'!F331/100,1,0)</f>
        <v>8.4157324456017104</v>
      </c>
    </row>
    <row r="333" spans="1:13">
      <c r="A333" s="24">
        <v>45672</v>
      </c>
      <c r="B333" s="55">
        <f>(-PV(('Bonds (CP)'!B332-($A$2/100))/100, B$3, (1*B$4),1)--PV(('Bonds (CP)'!B332+($A$2/100))/100, B$3, (1*B$4),1))/(2*($A$2/10000)*-PV('Bonds (CP)'!B332/100, B$3, (1*B$4),1))</f>
        <v>0.84152710516035001</v>
      </c>
      <c r="C333" s="55">
        <f>(-PV(('Bonds (CP)'!C332-($A$2/100))/100, C$3, (1*C$4),1)--PV(('Bonds (CP)'!C332+($A$2/100))/100, C$3, (1*C$4),1))/(2*($A$2/10000)*-PV('Bonds (CP)'!C332/100, C$3, (1*C$4),1))</f>
        <v>2.4861654180728383</v>
      </c>
      <c r="D333" s="55">
        <f>(-PV(('Bonds (CP)'!D332-($A$2/100))/100, D$3, (1*D$4),1)--PV(('Bonds (CP)'!D332+($A$2/100))/100, D$3, (1*D$4),1))/(2*($A$2/10000)*-PV('Bonds (CP)'!D332/100, D$3, (1*D$4),1))</f>
        <v>3.9836933775369929</v>
      </c>
      <c r="E333" s="55">
        <f>(-PV(('Bonds (CP)'!E332-($A$2/100))/100, E$3, (1*E$4),1)--PV(('Bonds (CP)'!E332+($A$2/100))/100, E$3, (1*E$4),1))/(2*($A$2/10000)*-PV('Bonds (CP)'!E332/100, E$3, (1*E$4),1))</f>
        <v>6.5564719015885311</v>
      </c>
      <c r="F333" s="55">
        <f>(-PV(('Bonds (CP)'!F332-($A$2/100))/100, F$3, (1*F$4),1)--PV(('Bonds (CP)'!F332+($A$2/100))/100, F$3, (1*F$4),1))/(2*($A$2/10000)*-PV('Bonds (CP)'!F332/100, F$3, (1*F$4),1))</f>
        <v>7.3535181196596131</v>
      </c>
      <c r="G333" s="17"/>
      <c r="H333" s="24">
        <v>45672</v>
      </c>
      <c r="I333" s="55">
        <f>DURATION($H333,$H333+365,I$4,'Bonds (CP)'!B332/100,1,0)</f>
        <v>1</v>
      </c>
      <c r="J333" s="55">
        <f>DURATION($H333,$H333+(365*J$3),J$4,'Bonds (CP)'!C332/100,1,0)</f>
        <v>2.9262672766993032</v>
      </c>
      <c r="K333" s="55">
        <f>DURATION($H333,$H333+(365*K$3),K$4,'Bonds (CP)'!D332/100,1,0)</f>
        <v>4.653050921137261</v>
      </c>
      <c r="L333" s="55">
        <f>DURATION($H333,$H333+(365*L$3),L$4,'Bonds (CP)'!E332/100,1,0)</f>
        <v>7.57990032149086</v>
      </c>
      <c r="M333" s="55">
        <f>DURATION($H333,$H333+(365*M$3),M$4,'Bonds (CP)'!F332/100,1,0)</f>
        <v>8.3841172731000775</v>
      </c>
    </row>
    <row r="334" spans="1:13">
      <c r="A334" s="24">
        <v>45673</v>
      </c>
      <c r="B334" s="55">
        <f>(-PV(('Bonds (CP)'!B333-($A$2/100))/100, B$3, (1*B$4),1)--PV(('Bonds (CP)'!B333+($A$2/100))/100, B$3, (1*B$4),1))/(2*($A$2/10000)*-PV('Bonds (CP)'!B333/100, B$3, (1*B$4),1))</f>
        <v>0.84117314510903329</v>
      </c>
      <c r="C334" s="55">
        <f>(-PV(('Bonds (CP)'!C333-($A$2/100))/100, C$3, (1*C$4),1)--PV(('Bonds (CP)'!C333+($A$2/100))/100, C$3, (1*C$4),1))/(2*($A$2/10000)*-PV('Bonds (CP)'!C333/100, C$3, (1*C$4),1))</f>
        <v>2.4866053715442917</v>
      </c>
      <c r="D334" s="55">
        <f>(-PV(('Bonds (CP)'!D333-($A$2/100))/100, D$3, (1*D$4),1)--PV(('Bonds (CP)'!D333+($A$2/100))/100, D$3, (1*D$4),1))/(2*($A$2/10000)*-PV('Bonds (CP)'!D333/100, D$3, (1*D$4),1))</f>
        <v>3.9849286607674319</v>
      </c>
      <c r="E334" s="55">
        <f>(-PV(('Bonds (CP)'!E333-($A$2/100))/100, E$3, (1*E$4),1)--PV(('Bonds (CP)'!E333+($A$2/100))/100, E$3, (1*E$4),1))/(2*($A$2/10000)*-PV('Bonds (CP)'!E333/100, E$3, (1*E$4),1))</f>
        <v>6.564816573682049</v>
      </c>
      <c r="F334" s="55">
        <f>(-PV(('Bonds (CP)'!F333-($A$2/100))/100, F$3, (1*F$4),1)--PV(('Bonds (CP)'!F333+($A$2/100))/100, F$3, (1*F$4),1))/(2*($A$2/10000)*-PV('Bonds (CP)'!F333/100, F$3, (1*F$4),1))</f>
        <v>7.4278629199379544</v>
      </c>
      <c r="G334" s="17"/>
      <c r="H334" s="24">
        <v>45673</v>
      </c>
      <c r="I334" s="55">
        <f>DURATION($H334,$H334+365,I$4,'Bonds (CP)'!B333/100,1,0)</f>
        <v>1</v>
      </c>
      <c r="J334" s="55">
        <f>DURATION($H334,$H334+(365*J$3),J$4,'Bonds (CP)'!C333/100,1,0)</f>
        <v>2.9262876695270803</v>
      </c>
      <c r="K334" s="55">
        <f>DURATION($H334,$H334+(365*K$3),K$4,'Bonds (CP)'!D333/100,1,0)</f>
        <v>4.653298503632084</v>
      </c>
      <c r="L334" s="55">
        <f>DURATION($H334,$H334+(365*L$3),L$4,'Bonds (CP)'!E333/100,1,0)</f>
        <v>7.5856064720824099</v>
      </c>
      <c r="M334" s="55">
        <f>DURATION($H334,$H334+(365*M$3),M$4,'Bonds (CP)'!F333/100,1,0)</f>
        <v>8.4581975416885413</v>
      </c>
    </row>
    <row r="335" spans="1:13">
      <c r="A335" s="24">
        <v>45674</v>
      </c>
      <c r="B335" s="55">
        <f>(-PV(('Bonds (CP)'!B334-($A$2/100))/100, B$3, (1*B$4),1)--PV(('Bonds (CP)'!B334+($A$2/100))/100, B$3, (1*B$4),1))/(2*($A$2/10000)*-PV('Bonds (CP)'!B334/100, B$3, (1*B$4),1))</f>
        <v>0.84060742800065213</v>
      </c>
      <c r="C335" s="55">
        <f>(-PV(('Bonds (CP)'!C334-($A$2/100))/100, C$3, (1*C$4),1)--PV(('Bonds (CP)'!C334+($A$2/100))/100, C$3, (1*C$4),1))/(2*($A$2/10000)*-PV('Bonds (CP)'!C334/100, C$3, (1*C$4),1))</f>
        <v>2.4844070789330015</v>
      </c>
      <c r="D335" s="55">
        <f>(-PV(('Bonds (CP)'!D334-($A$2/100))/100, D$3, (1*D$4),1)--PV(('Bonds (CP)'!D334+($A$2/100))/100, D$3, (1*D$4),1))/(2*($A$2/10000)*-PV('Bonds (CP)'!D334/100, D$3, (1*D$4),1))</f>
        <v>3.980813140870191</v>
      </c>
      <c r="E335" s="55">
        <f>(-PV(('Bonds (CP)'!E334-($A$2/100))/100, E$3, (1*E$4),1)--PV(('Bonds (CP)'!E334+($A$2/100))/100, E$3, (1*E$4),1))/(2*($A$2/10000)*-PV('Bonds (CP)'!E334/100, E$3, (1*E$4),1))</f>
        <v>6.5536911352156864</v>
      </c>
      <c r="F335" s="55">
        <f>(-PV(('Bonds (CP)'!F334-($A$2/100))/100, F$3, (1*F$4),1)--PV(('Bonds (CP)'!F334+($A$2/100))/100, F$3, (1*F$4),1))/(2*($A$2/10000)*-PV('Bonds (CP)'!F334/100, F$3, (1*F$4),1))</f>
        <v>7.4011791962230449</v>
      </c>
      <c r="G335" s="17"/>
      <c r="H335" s="24">
        <v>45674</v>
      </c>
      <c r="I335" s="55">
        <f>DURATION($H335,$H335+365,I$4,'Bonds (CP)'!B334/100,1,0)</f>
        <v>1</v>
      </c>
      <c r="J335" s="55">
        <f>DURATION($H335,$H335+(365*J$3),J$4,'Bonds (CP)'!C334/100,1,0)</f>
        <v>2.9261856817290588</v>
      </c>
      <c r="K335" s="55">
        <f>DURATION($H335,$H335+(365*K$3),K$4,'Bonds (CP)'!D334/100,1,0)</f>
        <v>4.652472788695416</v>
      </c>
      <c r="L335" s="55">
        <f>DURATION($H335,$H335+(365*L$3),L$4,'Bonds (CP)'!E334/100,1,0)</f>
        <v>7.5779969554447186</v>
      </c>
      <c r="M335" s="55">
        <f>DURATION($H335,$H335+(365*M$3),M$4,'Bonds (CP)'!F334/100,1,0)</f>
        <v>8.4316150309783016</v>
      </c>
    </row>
    <row r="336" spans="1:13">
      <c r="A336" s="24">
        <v>45677</v>
      </c>
      <c r="B336" s="55">
        <f>(-PV(('Bonds (CP)'!B335-($A$2/100))/100, B$3, (1*B$4),1)--PV(('Bonds (CP)'!B335+($A$2/100))/100, B$3, (1*B$4),1))/(2*($A$2/10000)*-PV('Bonds (CP)'!B335/100, B$3, (1*B$4),1))</f>
        <v>0.84216498455292133</v>
      </c>
      <c r="C336" s="55">
        <f>(-PV(('Bonds (CP)'!C335-($A$2/100))/100, C$3, (1*C$4),1)--PV(('Bonds (CP)'!C335+($A$2/100))/100, C$3, (1*C$4),1))/(2*($A$2/10000)*-PV('Bonds (CP)'!C335/100, C$3, (1*C$4),1))</f>
        <v>2.4890277564479373</v>
      </c>
      <c r="D336" s="55">
        <f>(-PV(('Bonds (CP)'!D335-($A$2/100))/100, D$3, (1*D$4),1)--PV(('Bonds (CP)'!D335+($A$2/100))/100, D$3, (1*D$4),1))/(2*($A$2/10000)*-PV('Bonds (CP)'!D335/100, D$3, (1*D$4),1))</f>
        <v>3.9878130822373081</v>
      </c>
      <c r="E336" s="55">
        <f>(-PV(('Bonds (CP)'!E335-($A$2/100))/100, E$3, (1*E$4),1)--PV(('Bonds (CP)'!E335+($A$2/100))/100, E$3, (1*E$4),1))/(2*($A$2/10000)*-PV('Bonds (CP)'!E335/100, E$3, (1*E$4),1))</f>
        <v>6.5675989200513003</v>
      </c>
      <c r="F336" s="55">
        <f>(-PV(('Bonds (CP)'!F335-($A$2/100))/100, F$3, (1*F$4),1)--PV(('Bonds (CP)'!F335+($A$2/100))/100, F$3, (1*F$4),1))/(2*($A$2/10000)*-PV('Bonds (CP)'!F335/100, F$3, (1*F$4),1))</f>
        <v>7.4385776888754354</v>
      </c>
      <c r="G336" s="17"/>
      <c r="H336" s="24">
        <v>45677</v>
      </c>
      <c r="I336" s="55">
        <f>DURATION($H336,$H336+365,I$4,'Bonds (CP)'!B335/100,1,0)</f>
        <v>1</v>
      </c>
      <c r="J336" s="55">
        <f>DURATION($H336,$H336+(365*J$3),J$4,'Bonds (CP)'!C335/100,1,0)</f>
        <v>2.9263997877778696</v>
      </c>
      <c r="K336" s="55">
        <f>DURATION($H336,$H336+(365*K$3),K$4,'Bonds (CP)'!D335/100,1,0)</f>
        <v>4.6538757561805637</v>
      </c>
      <c r="L336" s="55">
        <f>DURATION($H336,$H336+(365*L$3),L$4,'Bonds (CP)'!E335/100,1,0)</f>
        <v>7.5875072033380988</v>
      </c>
      <c r="M336" s="55">
        <f>DURATION($H336,$H336+(365*M$3),M$4,'Bonds (CP)'!F335/100,1,0)</f>
        <v>8.4688696891810888</v>
      </c>
    </row>
    <row r="337" spans="1:13">
      <c r="A337" s="24">
        <v>45678</v>
      </c>
      <c r="B337" s="55">
        <f>(-PV(('Bonds (CP)'!B336-($A$2/100))/100, B$3, (1*B$4),1)--PV(('Bonds (CP)'!B336+($A$2/100))/100, B$3, (1*B$4),1))/(2*($A$2/10000)*-PV('Bonds (CP)'!B336/100, B$3, (1*B$4),1))</f>
        <v>0.84152710516035001</v>
      </c>
      <c r="C337" s="55">
        <f>(-PV(('Bonds (CP)'!C336-($A$2/100))/100, C$3, (1*C$4),1)--PV(('Bonds (CP)'!C336+($A$2/100))/100, C$3, (1*C$4),1))/(2*($A$2/10000)*-PV('Bonds (CP)'!C336/100, C$3, (1*C$4),1))</f>
        <v>2.4868254036346169</v>
      </c>
      <c r="D337" s="55">
        <f>(-PV(('Bonds (CP)'!D336-($A$2/100))/100, D$3, (1*D$4),1)--PV(('Bonds (CP)'!D336+($A$2/100))/100, D$3, (1*D$4),1))/(2*($A$2/10000)*-PV('Bonds (CP)'!D336/100, D$3, (1*D$4),1))</f>
        <v>3.9832817360001953</v>
      </c>
      <c r="E337" s="55">
        <f>(-PV(('Bonds (CP)'!E336-($A$2/100))/100, E$3, (1*E$4),1)--PV(('Bonds (CP)'!E336+($A$2/100))/100, E$3, (1*E$4),1))/(2*($A$2/10000)*-PV('Bonds (CP)'!E336/100, E$3, (1*E$4),1))</f>
        <v>6.5453512174348205</v>
      </c>
      <c r="F337" s="55">
        <f>(-PV(('Bonds (CP)'!F336-($A$2/100))/100, F$3, (1*F$4),1)--PV(('Bonds (CP)'!F336+($A$2/100))/100, F$3, (1*F$4),1))/(2*($A$2/10000)*-PV('Bonds (CP)'!F336/100, F$3, (1*F$4),1))</f>
        <v>7.3324870848831196</v>
      </c>
      <c r="G337" s="17"/>
      <c r="H337" s="24">
        <v>45678</v>
      </c>
      <c r="I337" s="55">
        <f>DURATION($H337,$H337+365,I$4,'Bonds (CP)'!B336/100,1,0)</f>
        <v>1</v>
      </c>
      <c r="J337" s="55">
        <f>DURATION($H337,$H337+(365*J$3),J$4,'Bonds (CP)'!C336/100,1,0)</f>
        <v>2.9262978650536278</v>
      </c>
      <c r="K337" s="55">
        <f>DURATION($H337,$H337+(365*K$3),K$4,'Bonds (CP)'!D336/100,1,0)</f>
        <v>4.6529683684990495</v>
      </c>
      <c r="L337" s="55">
        <f>DURATION($H337,$H337+(365*L$3),L$4,'Bonds (CP)'!E336/100,1,0)</f>
        <v>7.5722829227813273</v>
      </c>
      <c r="M337" s="55">
        <f>DURATION($H337,$H337+(365*M$3),M$4,'Bonds (CP)'!F336/100,1,0)</f>
        <v>8.3631512047929064</v>
      </c>
    </row>
    <row r="338" spans="1:13">
      <c r="A338" s="24">
        <v>45679</v>
      </c>
      <c r="B338" s="55">
        <f>(-PV(('Bonds (CP)'!B337-($A$2/100))/100, B$3, (1*B$4),1)--PV(('Bonds (CP)'!B337+($A$2/100))/100, B$3, (1*B$4),1))/(2*($A$2/10000)*-PV('Bonds (CP)'!B337/100, B$3, (1*B$4),1))</f>
        <v>0.83863339677292958</v>
      </c>
      <c r="C338" s="55">
        <f>(-PV(('Bonds (CP)'!C337-($A$2/100))/100, C$3, (1*C$4),1)--PV(('Bonds (CP)'!C337+($A$2/100))/100, C$3, (1*C$4),1))/(2*($A$2/10000)*-PV('Bonds (CP)'!C337/100, C$3, (1*C$4),1))</f>
        <v>2.4852859537038388</v>
      </c>
      <c r="D338" s="55">
        <f>(-PV(('Bonds (CP)'!D337-($A$2/100))/100, D$3, (1*D$4),1)--PV(('Bonds (CP)'!D337+($A$2/100))/100, D$3, (1*D$4),1))/(2*($A$2/10000)*-PV('Bonds (CP)'!D337/100, D$3, (1*D$4),1))</f>
        <v>3.9836933775369929</v>
      </c>
      <c r="E338" s="55">
        <f>(-PV(('Bonds (CP)'!E337-($A$2/100))/100, E$3, (1*E$4),1)--PV(('Bonds (CP)'!E337+($A$2/100))/100, E$3, (1*E$4),1))/(2*($A$2/10000)*-PV('Bonds (CP)'!E337/100, E$3, (1*E$4),1))</f>
        <v>6.5523009006759709</v>
      </c>
      <c r="F338" s="55">
        <f>(-PV(('Bonds (CP)'!F337-($A$2/100))/100, F$3, (1*F$4),1)--PV(('Bonds (CP)'!F337+($A$2/100))/100, F$3, (1*F$4),1))/(2*($A$2/10000)*-PV('Bonds (CP)'!F337/100, F$3, (1*F$4),1))</f>
        <v>7.3011144606993543</v>
      </c>
      <c r="G338" s="17"/>
      <c r="H338" s="24">
        <v>45679</v>
      </c>
      <c r="I338" s="55">
        <f>DURATION($H338,$H338+365,I$4,'Bonds (CP)'!B337/100,1,0)</f>
        <v>1</v>
      </c>
      <c r="J338" s="55">
        <f>DURATION($H338,$H338+(365*J$3),J$4,'Bonds (CP)'!C337/100,1,0)</f>
        <v>2.9262264839456478</v>
      </c>
      <c r="K338" s="55">
        <f>DURATION($H338,$H338+(365*K$3),K$4,'Bonds (CP)'!D337/100,1,0)</f>
        <v>4.653050921137261</v>
      </c>
      <c r="L338" s="55">
        <f>DURATION($H338,$H338+(365*L$3),L$4,'Bonds (CP)'!E337/100,1,0)</f>
        <v>7.577045026222752</v>
      </c>
      <c r="M338" s="55">
        <f>DURATION($H338,$H338+(365*M$3),M$4,'Bonds (CP)'!F337/100,1,0)</f>
        <v>8.3318674375276451</v>
      </c>
    </row>
    <row r="339" spans="1:13">
      <c r="A339" s="24">
        <v>45680</v>
      </c>
      <c r="B339" s="55">
        <f>(-PV(('Bonds (CP)'!B338-($A$2/100))/100, B$3, (1*B$4),1)--PV(('Bonds (CP)'!B338+($A$2/100))/100, B$3, (1*B$4),1))/(2*($A$2/10000)*-PV('Bonds (CP)'!B338/100, B$3, (1*B$4),1))</f>
        <v>0.8409609119784095</v>
      </c>
      <c r="C339" s="55">
        <f>(-PV(('Bonds (CP)'!C338-($A$2/100))/100, C$3, (1*C$4),1)--PV(('Bonds (CP)'!C338+($A$2/100))/100, C$3, (1*C$4),1))/(2*($A$2/10000)*-PV('Bonds (CP)'!C338/100, C$3, (1*C$4),1))</f>
        <v>2.48572561215104</v>
      </c>
      <c r="D339" s="55">
        <f>(-PV(('Bonds (CP)'!D338-($A$2/100))/100, D$3, (1*D$4),1)--PV(('Bonds (CP)'!D338+($A$2/100))/100, D$3, (1*D$4),1))/(2*($A$2/10000)*-PV('Bonds (CP)'!D338/100, D$3, (1*D$4),1))</f>
        <v>3.9812244241723782</v>
      </c>
      <c r="E339" s="55">
        <f>(-PV(('Bonds (CP)'!E338-($A$2/100))/100, E$3, (1*E$4),1)--PV(('Bonds (CP)'!E338+($A$2/100))/100, E$3, (1*E$4),1))/(2*($A$2/10000)*-PV('Bonds (CP)'!E338/100, E$3, (1*E$4),1))</f>
        <v>6.5425720406156049</v>
      </c>
      <c r="F339" s="55">
        <f>(-PV(('Bonds (CP)'!F338-($A$2/100))/100, F$3, (1*F$4),1)--PV(('Bonds (CP)'!F338+($A$2/100))/100, F$3, (1*F$4),1))/(2*($A$2/10000)*-PV('Bonds (CP)'!F338/100, F$3, (1*F$4),1))</f>
        <v>7.2959059091717195</v>
      </c>
      <c r="G339" s="17"/>
      <c r="H339" s="24">
        <v>45680</v>
      </c>
      <c r="I339" s="55">
        <f>DURATION($H339,$H339+365,I$4,'Bonds (CP)'!B338/100,1,0)</f>
        <v>1</v>
      </c>
      <c r="J339" s="55">
        <f>DURATION($H339,$H339+(365*J$3),J$4,'Bonds (CP)'!C338/100,1,0)</f>
        <v>2.9262468815054326</v>
      </c>
      <c r="K339" s="55">
        <f>DURATION($H339,$H339+(365*K$3),K$4,'Bonds (CP)'!D338/100,1,0)</f>
        <v>4.6525554167552281</v>
      </c>
      <c r="L339" s="55">
        <f>DURATION($H339,$H339+(365*L$3),L$4,'Bonds (CP)'!E338/100,1,0)</f>
        <v>7.5703769368268956</v>
      </c>
      <c r="M339" s="55">
        <f>DURATION($H339,$H339+(365*M$3),M$4,'Bonds (CP)'!F338/100,1,0)</f>
        <v>8.3266727062792594</v>
      </c>
    </row>
    <row r="340" spans="1:13">
      <c r="A340" s="24">
        <v>45681</v>
      </c>
      <c r="B340" s="55">
        <f>(-PV(('Bonds (CP)'!B339-($A$2/100))/100, B$3, (1*B$4),1)--PV(('Bonds (CP)'!B339+($A$2/100))/100, B$3, (1*B$4),1))/(2*($A$2/10000)*-PV('Bonds (CP)'!B339/100, B$3, (1*B$4),1))</f>
        <v>0.84124391329457615</v>
      </c>
      <c r="C340" s="55">
        <f>(-PV(('Bonds (CP)'!C339-($A$2/100))/100, C$3, (1*C$4),1)--PV(('Bonds (CP)'!C339+($A$2/100))/100, C$3, (1*C$4),1))/(2*($A$2/10000)*-PV('Bonds (CP)'!C339/100, C$3, (1*C$4),1))</f>
        <v>2.4863853763601567</v>
      </c>
      <c r="D340" s="55">
        <f>(-PV(('Bonds (CP)'!D339-($A$2/100))/100, D$3, (1*D$4),1)--PV(('Bonds (CP)'!D339+($A$2/100))/100, D$3, (1*D$4),1))/(2*($A$2/10000)*-PV('Bonds (CP)'!D339/100, D$3, (1*D$4),1))</f>
        <v>3.9812244241723782</v>
      </c>
      <c r="E340" s="55">
        <f>(-PV(('Bonds (CP)'!E339-($A$2/100))/100, E$3, (1*E$4),1)--PV(('Bonds (CP)'!E339+($A$2/100))/100, E$3, (1*E$4),1))/(2*($A$2/10000)*-PV('Bonds (CP)'!E339/100, E$3, (1*E$4),1))</f>
        <v>6.5314593282086664</v>
      </c>
      <c r="F340" s="55">
        <f>(-PV(('Bonds (CP)'!F339-($A$2/100))/100, F$3, (1*F$4),1)--PV(('Bonds (CP)'!F339+($A$2/100))/100, F$3, (1*F$4),1))/(2*($A$2/10000)*-PV('Bonds (CP)'!F339/100, F$3, (1*F$4),1))</f>
        <v>7.2082374832252158</v>
      </c>
      <c r="G340" s="17"/>
      <c r="H340" s="24">
        <v>45681</v>
      </c>
      <c r="I340" s="55">
        <f>DURATION($H340,$H340+365,I$4,'Bonds (CP)'!B339/100,1,0)</f>
        <v>1</v>
      </c>
      <c r="J340" s="55">
        <f>DURATION($H340,$H340+(365*J$3),J$4,'Bonds (CP)'!C339/100,1,0)</f>
        <v>2.9262774734089656</v>
      </c>
      <c r="K340" s="55">
        <f>DURATION($H340,$H340+(365*K$3),K$4,'Bonds (CP)'!D339/100,1,0)</f>
        <v>4.6525554167552281</v>
      </c>
      <c r="L340" s="55">
        <f>DURATION($H340,$H340+(365*L$3),L$4,'Bonds (CP)'!E339/100,1,0)</f>
        <v>7.5627464759469847</v>
      </c>
      <c r="M340" s="55">
        <f>DURATION($H340,$H340+(365*M$3),M$4,'Bonds (CP)'!F339/100,1,0)</f>
        <v>8.2391972282260895</v>
      </c>
    </row>
    <row r="341" spans="1:13">
      <c r="A341" s="24">
        <v>45684</v>
      </c>
      <c r="B341" s="55">
        <f>(-PV(('Bonds (CP)'!B340-($A$2/100))/100, B$3, (1*B$4),1)--PV(('Bonds (CP)'!B340+($A$2/100))/100, B$3, (1*B$4),1))/(2*($A$2/10000)*-PV('Bonds (CP)'!B340/100, B$3, (1*B$4),1))</f>
        <v>0.84081948271631834</v>
      </c>
      <c r="C341" s="55">
        <f>(-PV(('Bonds (CP)'!C340-($A$2/100))/100, C$3, (1*C$4),1)--PV(('Bonds (CP)'!C340+($A$2/100))/100, C$3, (1*C$4),1))/(2*($A$2/10000)*-PV('Bonds (CP)'!C340/100, C$3, (1*C$4),1))</f>
        <v>2.4943285211819268</v>
      </c>
      <c r="D341" s="55">
        <f>(-PV(('Bonds (CP)'!D340-($A$2/100))/100, D$3, (1*D$4),1)--PV(('Bonds (CP)'!D340+($A$2/100))/100, D$3, (1*D$4),1))/(2*($A$2/10000)*-PV('Bonds (CP)'!D340/100, D$3, (1*D$4),1))</f>
        <v>3.9890501612719738</v>
      </c>
      <c r="E341" s="55">
        <f>(-PV(('Bonds (CP)'!E340-($A$2/100))/100, E$3, (1*E$4),1)--PV(('Bonds (CP)'!E340+($A$2/100))/100, E$3, (1*E$4),1))/(2*($A$2/10000)*-PV('Bonds (CP)'!E340/100, E$3, (1*E$4),1))</f>
        <v>6.4843023990586524</v>
      </c>
      <c r="F341" s="55">
        <f>(-PV(('Bonds (CP)'!F340-($A$2/100))/100, F$3, (1*F$4),1)--PV(('Bonds (CP)'!F340+($A$2/100))/100, F$3, (1*F$4),1))/(2*($A$2/10000)*-PV('Bonds (CP)'!F340/100, F$3, (1*F$4),1))</f>
        <v>6.7753514924818266</v>
      </c>
      <c r="G341" s="17"/>
      <c r="H341" s="24">
        <v>45684</v>
      </c>
      <c r="I341" s="55">
        <f>DURATION($H341,$H341+365,I$4,'Bonds (CP)'!B340/100,1,0)</f>
        <v>1</v>
      </c>
      <c r="J341" s="55">
        <f>DURATION($H341,$H341+(365*J$3),J$4,'Bonds (CP)'!C340/100,1,0)</f>
        <v>2.9266441608120832</v>
      </c>
      <c r="K341" s="55">
        <f>DURATION($H341,$H341+(365*K$3),K$4,'Bonds (CP)'!D340/100,1,0)</f>
        <v>4.6541229615893345</v>
      </c>
      <c r="L341" s="55">
        <f>DURATION($H341,$H341+(365*L$3),L$4,'Bonds (CP)'!E340/100,1,0)</f>
        <v>7.5302019213482954</v>
      </c>
      <c r="M341" s="55">
        <f>DURATION($H341,$H341+(365*M$3),M$4,'Bonds (CP)'!F340/100,1,0)</f>
        <v>7.806186345093618</v>
      </c>
    </row>
    <row r="342" spans="1:13">
      <c r="A342" s="24">
        <v>45685</v>
      </c>
      <c r="B342" s="55">
        <f>(-PV(('Bonds (CP)'!B341-($A$2/100))/100, B$3, (1*B$4),1)--PV(('Bonds (CP)'!B341+($A$2/100))/100, B$3, (1*B$4),1))/(2*($A$2/10000)*-PV('Bonds (CP)'!B341/100, B$3, (1*B$4),1))</f>
        <v>0.84124391329457615</v>
      </c>
      <c r="C342" s="55">
        <f>(-PV(('Bonds (CP)'!C341-($A$2/100))/100, C$3, (1*C$4),1)--PV(('Bonds (CP)'!C341+($A$2/100))/100, C$3, (1*C$4),1))/(2*($A$2/10000)*-PV('Bonds (CP)'!C341/100, C$3, (1*C$4),1))</f>
        <v>2.4958786119469787</v>
      </c>
      <c r="D342" s="55">
        <f>(-PV(('Bonds (CP)'!D341-($A$2/100))/100, D$3, (1*D$4),1)--PV(('Bonds (CP)'!D341+($A$2/100))/100, D$3, (1*D$4),1))/(2*($A$2/10000)*-PV('Bonds (CP)'!D341/100, D$3, (1*D$4),1))</f>
        <v>3.9886377416536654</v>
      </c>
      <c r="E342" s="55">
        <f>(-PV(('Bonds (CP)'!E341-($A$2/100))/100, E$3, (1*E$4),1)--PV(('Bonds (CP)'!E341+($A$2/100))/100, E$3, (1*E$4),1))/(2*($A$2/10000)*-PV('Bonds (CP)'!E341/100, E$3, (1*E$4),1))</f>
        <v>6.4746082878656193</v>
      </c>
      <c r="F342" s="55">
        <f>(-PV(('Bonds (CP)'!F341-($A$2/100))/100, F$3, (1*F$4),1)--PV(('Bonds (CP)'!F341+($A$2/100))/100, F$3, (1*F$4),1))/(2*($A$2/10000)*-PV('Bonds (CP)'!F341/100, F$3, (1*F$4),1))</f>
        <v>6.7202011430933819</v>
      </c>
      <c r="G342" s="17"/>
      <c r="H342" s="24">
        <v>45685</v>
      </c>
      <c r="I342" s="55">
        <f>DURATION($H342,$H342+365,I$4,'Bonds (CP)'!B341/100,1,0)</f>
        <v>1</v>
      </c>
      <c r="J342" s="55">
        <f>DURATION($H342,$H342+(365*J$3),J$4,'Bonds (CP)'!C341/100,1,0)</f>
        <v>2.9267153720235242</v>
      </c>
      <c r="K342" s="55">
        <f>DURATION($H342,$H342+(365*K$3),K$4,'Bonds (CP)'!D341/100,1,0)</f>
        <v>4.6540405723555516</v>
      </c>
      <c r="L342" s="55">
        <f>DURATION($H342,$H342+(365*L$3),L$4,'Bonds (CP)'!E341/100,1,0)</f>
        <v>7.5234787181514502</v>
      </c>
      <c r="M342" s="55">
        <f>DURATION($H342,$H342+(365*M$3),M$4,'Bonds (CP)'!F341/100,1,0)</f>
        <v>7.7508943191435566</v>
      </c>
    </row>
    <row r="343" spans="1:13">
      <c r="A343" s="24">
        <v>45686</v>
      </c>
      <c r="B343" s="55">
        <f>(-PV(('Bonds (CP)'!B342-($A$2/100))/100, B$3, (1*B$4),1)--PV(('Bonds (CP)'!B342+($A$2/100))/100, B$3, (1*B$4),1))/(2*($A$2/10000)*-PV('Bonds (CP)'!B342/100, B$3, (1*B$4),1))</f>
        <v>0.84323026869610818</v>
      </c>
      <c r="C343" s="55">
        <f>(-PV(('Bonds (CP)'!C342-($A$2/100))/100, C$3, (1*C$4),1)--PV(('Bonds (CP)'!C342+($A$2/100))/100, C$3, (1*C$4),1))/(2*($A$2/10000)*-PV('Bonds (CP)'!C342/100, C$3, (1*C$4),1))</f>
        <v>2.4921172701439485</v>
      </c>
      <c r="D343" s="55">
        <f>(-PV(('Bonds (CP)'!D342-($A$2/100))/100, D$3, (1*D$4),1)--PV(('Bonds (CP)'!D342+($A$2/100))/100, D$3, (1*D$4),1))/(2*($A$2/10000)*-PV('Bonds (CP)'!D342/100, D$3, (1*D$4),1))</f>
        <v>3.9841050788335011</v>
      </c>
      <c r="E343" s="55">
        <f>(-PV(('Bonds (CP)'!E342-($A$2/100))/100, E$3, (1*E$4),1)--PV(('Bonds (CP)'!E342+($A$2/100))/100, E$3, (1*E$4),1))/(2*($A$2/10000)*-PV('Bonds (CP)'!E342/100, E$3, (1*E$4),1))</f>
        <v>6.4856876843162388</v>
      </c>
      <c r="F343" s="55">
        <f>(-PV(('Bonds (CP)'!F342-($A$2/100))/100, F$3, (1*F$4),1)--PV(('Bonds (CP)'!F342+($A$2/100))/100, F$3, (1*F$4),1))/(2*($A$2/10000)*-PV('Bonds (CP)'!F342/100, F$3, (1*F$4),1))</f>
        <v>6.8547560821795104</v>
      </c>
      <c r="G343" s="17"/>
      <c r="H343" s="24">
        <v>45686</v>
      </c>
      <c r="I343" s="55">
        <f>DURATION($H343,$H343+365,I$4,'Bonds (CP)'!B342/100,1,0)</f>
        <v>1</v>
      </c>
      <c r="J343" s="55">
        <f>DURATION($H343,$H343+(365*J$3),J$4,'Bonds (CP)'!C342/100,1,0)</f>
        <v>2.9265423801616102</v>
      </c>
      <c r="K343" s="55">
        <f>DURATION($H343,$H343+(365*K$3),K$4,'Bonds (CP)'!D342/100,1,0)</f>
        <v>4.6531334612054556</v>
      </c>
      <c r="L343" s="55">
        <f>DURATION($H343,$H343+(365*L$3),L$4,'Bonds (CP)'!E342/100,1,0)</f>
        <v>7.5311617471670074</v>
      </c>
      <c r="M343" s="55">
        <f>DURATION($H343,$H343+(365*M$3),M$4,'Bonds (CP)'!F342/100,1,0)</f>
        <v>7.8857457739788712</v>
      </c>
    </row>
    <row r="344" spans="1:13">
      <c r="A344" s="24">
        <v>45687</v>
      </c>
      <c r="B344" s="55">
        <f>(-PV(('Bonds (CP)'!B343-($A$2/100))/100, B$3, (1*B$4),1)--PV(('Bonds (CP)'!B343+($A$2/100))/100, B$3, (1*B$4),1))/(2*($A$2/10000)*-PV('Bonds (CP)'!B343/100, B$3, (1*B$4),1))</f>
        <v>0.84522602738395658</v>
      </c>
      <c r="C344" s="55">
        <f>(-PV(('Bonds (CP)'!C343-($A$2/100))/100, C$3, (1*C$4),1)--PV(('Bonds (CP)'!C343+($A$2/100))/100, C$3, (1*C$4),1))/(2*($A$2/10000)*-PV('Bonds (CP)'!C343/100, C$3, (1*C$4),1))</f>
        <v>2.4916754659450651</v>
      </c>
      <c r="D344" s="55">
        <f>(-PV(('Bonds (CP)'!D343-($A$2/100))/100, D$3, (1*D$4),1)--PV(('Bonds (CP)'!D343+($A$2/100))/100, D$3, (1*D$4),1))/(2*($A$2/10000)*-PV('Bonds (CP)'!D343/100, D$3, (1*D$4),1))</f>
        <v>3.9804019172199188</v>
      </c>
      <c r="E344" s="55">
        <f>(-PV(('Bonds (CP)'!E343-($A$2/100))/100, E$3, (1*E$4),1)--PV(('Bonds (CP)'!E343+($A$2/100))/100, E$3, (1*E$4),1))/(2*($A$2/10000)*-PV('Bonds (CP)'!E343/100, E$3, (1*E$4),1))</f>
        <v>6.4704552188621776</v>
      </c>
      <c r="F344" s="55">
        <f>(-PV(('Bonds (CP)'!F343-($A$2/100))/100, F$3, (1*F$4),1)--PV(('Bonds (CP)'!F343+($A$2/100))/100, F$3, (1*F$4),1))/(2*($A$2/10000)*-PV('Bonds (CP)'!F343/100, F$3, (1*F$4),1))</f>
        <v>6.8125308142940133</v>
      </c>
      <c r="G344" s="17"/>
      <c r="H344" s="24">
        <v>45687</v>
      </c>
      <c r="I344" s="55">
        <f>DURATION($H344,$H344+365,I$4,'Bonds (CP)'!B343/100,1,0)</f>
        <v>1</v>
      </c>
      <c r="J344" s="55">
        <f>DURATION($H344,$H344+(365*J$3),J$4,'Bonds (CP)'!C343/100,1,0)</f>
        <v>2.9265220169252149</v>
      </c>
      <c r="K344" s="55">
        <f>DURATION($H344,$H344+(365*K$3),K$4,'Bonds (CP)'!D343/100,1,0)</f>
        <v>4.6523901480650931</v>
      </c>
      <c r="L344" s="55">
        <f>DURATION($H344,$H344+(365*L$3),L$4,'Bonds (CP)'!E343/100,1,0)</f>
        <v>7.5205949827886016</v>
      </c>
      <c r="M344" s="55">
        <f>DURATION($H344,$H344+(365*M$3),M$4,'Bonds (CP)'!F343/100,1,0)</f>
        <v>7.8434454199304211</v>
      </c>
    </row>
    <row r="345" spans="1:13">
      <c r="A345" s="24">
        <v>45688</v>
      </c>
      <c r="B345" s="55">
        <f>(-PV(('Bonds (CP)'!B344-($A$2/100))/100, B$3, (1*B$4),1)--PV(('Bonds (CP)'!B344+($A$2/100))/100, B$3, (1*B$4),1))/(2*($A$2/10000)*-PV('Bonds (CP)'!B344/100, B$3, (1*B$4),1))</f>
        <v>0.84544041917492485</v>
      </c>
      <c r="C345" s="55">
        <f>(-PV(('Bonds (CP)'!C344-($A$2/100))/100, C$3, (1*C$4),1)--PV(('Bonds (CP)'!C344+($A$2/100))/100, C$3, (1*C$4),1))/(2*($A$2/10000)*-PV('Bonds (CP)'!C344/100, C$3, (1*C$4),1))</f>
        <v>2.4905716049374007</v>
      </c>
      <c r="D345" s="55">
        <f>(-PV(('Bonds (CP)'!D344-($A$2/100))/100, D$3, (1*D$4),1)--PV(('Bonds (CP)'!D344+($A$2/100))/100, D$3, (1*D$4),1))/(2*($A$2/10000)*-PV('Bonds (CP)'!D344/100, D$3, (1*D$4),1))</f>
        <v>3.9775250206287756</v>
      </c>
      <c r="E345" s="55">
        <f>(-PV(('Bonds (CP)'!E344-($A$2/100))/100, E$3, (1*E$4),1)--PV(('Bonds (CP)'!E344+($A$2/100))/100, E$3, (1*E$4),1))/(2*($A$2/10000)*-PV('Bonds (CP)'!E344/100, E$3, (1*E$4),1))</f>
        <v>6.4635355116427027</v>
      </c>
      <c r="F345" s="55">
        <f>(-PV(('Bonds (CP)'!F344-($A$2/100))/100, F$3, (1*F$4),1)--PV(('Bonds (CP)'!F344+($A$2/100))/100, F$3, (1*F$4),1))/(2*($A$2/10000)*-PV('Bonds (CP)'!F344/100, F$3, (1*F$4),1))</f>
        <v>6.7985496655947468</v>
      </c>
      <c r="G345" s="17"/>
      <c r="H345" s="24">
        <v>45688</v>
      </c>
      <c r="I345" s="55">
        <f>DURATION($H345,$H345+365,I$4,'Bonds (CP)'!B344/100,1,0)</f>
        <v>1</v>
      </c>
      <c r="J345" s="55">
        <f>DURATION($H345,$H345+(365*J$3),J$4,'Bonds (CP)'!C344/100,1,0)</f>
        <v>2.9264710984731037</v>
      </c>
      <c r="K345" s="55">
        <f>DURATION($H345,$H345+(365*K$3),K$4,'Bonds (CP)'!D344/100,1,0)</f>
        <v>4.6545890894505613</v>
      </c>
      <c r="L345" s="55">
        <f>DURATION($H345,$H345+(365*L$3),L$4,'Bonds (CP)'!E344/100,1,0)</f>
        <v>7.515785619151842</v>
      </c>
      <c r="M345" s="55">
        <f>DURATION($H345,$H345+(365*M$3),M$4,'Bonds (CP)'!F344/100,1,0)</f>
        <v>7.8294357749064378</v>
      </c>
    </row>
    <row r="346" spans="1:13">
      <c r="A346" s="24">
        <v>45691</v>
      </c>
      <c r="B346" s="55">
        <f>(-PV(('Bonds (CP)'!B345-($A$2/100))/100, B$3, (1*B$4),1)--PV(('Bonds (CP)'!B345+($A$2/100))/100, B$3, (1*B$4),1))/(2*($A$2/10000)*-PV('Bonds (CP)'!B345/100, B$3, (1*B$4),1))</f>
        <v>0.84323026869610818</v>
      </c>
      <c r="C346" s="55">
        <f>(-PV(('Bonds (CP)'!C345-($A$2/100))/100, C$3, (1*C$4),1)--PV(('Bonds (CP)'!C345+($A$2/100))/100, C$3, (1*C$4),1))/(2*($A$2/10000)*-PV('Bonds (CP)'!C345/100, C$3, (1*C$4),1))</f>
        <v>2.4841874522946927</v>
      </c>
      <c r="D346" s="55">
        <f>(-PV(('Bonds (CP)'!D345-($A$2/100))/100, D$3, (1*D$4),1)--PV(('Bonds (CP)'!D345+($A$2/100))/100, D$3, (1*D$4),1))/(2*($A$2/10000)*-PV('Bonds (CP)'!D345/100, D$3, (1*D$4),1))</f>
        <v>3.9676834876875491</v>
      </c>
      <c r="E346" s="55">
        <f>(-PV(('Bonds (CP)'!E345-($A$2/100))/100, E$3, (1*E$4),1)--PV(('Bonds (CP)'!E345+($A$2/100))/100, E$3, (1*E$4),1))/(2*($A$2/10000)*-PV('Bonds (CP)'!E345/100, E$3, (1*E$4),1))</f>
        <v>6.4538522940550651</v>
      </c>
      <c r="F346" s="55">
        <f>(-PV(('Bonds (CP)'!F345-($A$2/100))/100, F$3, (1*F$4),1)--PV(('Bonds (CP)'!F345+($A$2/100))/100, F$3, (1*F$4),1))/(2*($A$2/10000)*-PV('Bonds (CP)'!F345/100, F$3, (1*F$4),1))</f>
        <v>6.8689256185785847</v>
      </c>
      <c r="G346" s="17"/>
      <c r="H346" s="24">
        <v>45691</v>
      </c>
      <c r="I346" s="55">
        <f>DURATION($H346,$H346+365,I$4,'Bonds (CP)'!B345/100,1,0)</f>
        <v>1</v>
      </c>
      <c r="J346" s="55">
        <f>DURATION($H346,$H346+(365*J$3),J$4,'Bonds (CP)'!C345/100,1,0)</f>
        <v>2.9261754796964974</v>
      </c>
      <c r="K346" s="55">
        <f>DURATION($H346,$H346+(365*K$3),K$4,'Bonds (CP)'!D345/100,1,0)</f>
        <v>4.6498220531951393</v>
      </c>
      <c r="L346" s="55">
        <f>DURATION($H346,$H346+(365*L$3),L$4,'Bonds (CP)'!E345/100,1,0)</f>
        <v>7.5090459455868714</v>
      </c>
      <c r="M346" s="55">
        <f>DURATION($H346,$H346+(365*M$3),M$4,'Bonds (CP)'!F345/100,1,0)</f>
        <v>7.9027145767813769</v>
      </c>
    </row>
    <row r="347" spans="1:13">
      <c r="A347" s="24">
        <v>45692</v>
      </c>
      <c r="B347" s="55">
        <f>(-PV(('Bonds (CP)'!B346-($A$2/100))/100, B$3, (1*B$4),1)--PV(('Bonds (CP)'!B346+($A$2/100))/100, B$3, (1*B$4),1))/(2*($A$2/10000)*-PV('Bonds (CP)'!B346/100, B$3, (1*B$4),1))</f>
        <v>0.84145628931936001</v>
      </c>
      <c r="C347" s="55">
        <f>(-PV(('Bonds (CP)'!C346-($A$2/100))/100, C$3, (1*C$4),1)--PV(('Bonds (CP)'!C346+($A$2/100))/100, C$3, (1*C$4),1))/(2*($A$2/10000)*-PV('Bonds (CP)'!C346/100, C$3, (1*C$4),1))</f>
        <v>2.4802404570683336</v>
      </c>
      <c r="D347" s="55">
        <f>(-PV(('Bonds (CP)'!D346-($A$2/100))/100, D$3, (1*D$4),1)--PV(('Bonds (CP)'!D346+($A$2/100))/100, D$3, (1*D$4),1))/(2*($A$2/10000)*-PV('Bonds (CP)'!D346/100, D$3, (1*D$4),1))</f>
        <v>3.9640017097710532</v>
      </c>
      <c r="E347" s="55">
        <f>(-PV(('Bonds (CP)'!E346-($A$2/100))/100, E$3, (1*E$4),1)--PV(('Bonds (CP)'!E346+($A$2/100))/100, E$3, (1*E$4),1))/(2*($A$2/10000)*-PV('Bonds (CP)'!E346/100, E$3, (1*E$4),1))</f>
        <v>6.4538522940550651</v>
      </c>
      <c r="F347" s="55">
        <f>(-PV(('Bonds (CP)'!F346-($A$2/100))/100, F$3, (1*F$4),1)--PV(('Bonds (CP)'!F346+($A$2/100))/100, F$3, (1*F$4),1))/(2*($A$2/10000)*-PV('Bonds (CP)'!F346/100, F$3, (1*F$4),1))</f>
        <v>6.8926470923409573</v>
      </c>
      <c r="G347" s="17"/>
      <c r="H347" s="24">
        <v>45692</v>
      </c>
      <c r="I347" s="55">
        <f>DURATION($H347,$H347+365,I$4,'Bonds (CP)'!B346/100,1,0)</f>
        <v>1</v>
      </c>
      <c r="J347" s="55">
        <f>DURATION($H347,$H347+(365*J$3),J$4,'Bonds (CP)'!C346/100,1,0)</f>
        <v>2.9259917420164117</v>
      </c>
      <c r="K347" s="55">
        <f>DURATION($H347,$H347+(365*K$3),K$4,'Bonds (CP)'!D346/100,1,0)</f>
        <v>4.6490742142953874</v>
      </c>
      <c r="L347" s="55">
        <f>DURATION($H347,$H347+(365*L$3),L$4,'Bonds (CP)'!E346/100,1,0)</f>
        <v>7.5090459455868714</v>
      </c>
      <c r="M347" s="55">
        <f>DURATION($H347,$H347+(365*M$3),M$4,'Bonds (CP)'!F346/100,1,0)</f>
        <v>7.9264678389663361</v>
      </c>
    </row>
    <row r="348" spans="1:13">
      <c r="A348" s="24">
        <v>45693</v>
      </c>
      <c r="B348" s="55">
        <f>(-PV(('Bonds (CP)'!B347-($A$2/100))/100, B$3, (1*B$4),1)--PV(('Bonds (CP)'!B347+($A$2/100))/100, B$3, (1*B$4),1))/(2*($A$2/10000)*-PV('Bonds (CP)'!B347/100, B$3, (1*B$4),1))</f>
        <v>0.84074878592376689</v>
      </c>
      <c r="C348" s="55">
        <f>(-PV(('Bonds (CP)'!C347-($A$2/100))/100, C$3, (1*C$4),1)--PV(('Bonds (CP)'!C347+($A$2/100))/100, C$3, (1*C$4),1))/(2*($A$2/10000)*-PV('Bonds (CP)'!C347/100, C$3, (1*C$4),1))</f>
        <v>2.4846267423836834</v>
      </c>
      <c r="D348" s="55">
        <f>(-PV(('Bonds (CP)'!D347-($A$2/100))/100, D$3, (1*D$4),1)--PV(('Bonds (CP)'!D347+($A$2/100))/100, D$3, (1*D$4),1))/(2*($A$2/10000)*-PV('Bonds (CP)'!D347/100, D$3, (1*D$4),1))</f>
        <v>3.9697309898384554</v>
      </c>
      <c r="E348" s="55">
        <f>(-PV(('Bonds (CP)'!E347-($A$2/100))/100, E$3, (1*E$4),1)--PV(('Bonds (CP)'!E347+($A$2/100))/100, E$3, (1*E$4),1))/(2*($A$2/10000)*-PV('Bonds (CP)'!E347/100, E$3, (1*E$4),1))</f>
        <v>6.4497039110604755</v>
      </c>
      <c r="F348" s="55">
        <f>(-PV(('Bonds (CP)'!F347-($A$2/100))/100, F$3, (1*F$4),1)--PV(('Bonds (CP)'!F347+($A$2/100))/100, F$3, (1*F$4),1))/(2*($A$2/10000)*-PV('Bonds (CP)'!F347/100, F$3, (1*F$4),1))</f>
        <v>6.8783983429274382</v>
      </c>
      <c r="G348" s="17"/>
      <c r="H348" s="24">
        <v>45693</v>
      </c>
      <c r="I348" s="55">
        <f>DURATION($H348,$H348+365,I$4,'Bonds (CP)'!B347/100,1,0)</f>
        <v>1</v>
      </c>
      <c r="J348" s="55">
        <f>DURATION($H348,$H348+(365*J$3),J$4,'Bonds (CP)'!C347/100,1,0)</f>
        <v>2.9261958831702772</v>
      </c>
      <c r="K348" s="55">
        <f>DURATION($H348,$H348+(365*K$3),K$4,'Bonds (CP)'!D347/100,1,0)</f>
        <v>4.6502370792113199</v>
      </c>
      <c r="L348" s="55">
        <f>DURATION($H348,$H348+(365*L$3),L$4,'Bonds (CP)'!E347/100,1,0)</f>
        <v>7.5061551786970124</v>
      </c>
      <c r="M348" s="55">
        <f>DURATION($H348,$H348+(365*M$3),M$4,'Bonds (CP)'!F347/100,1,0)</f>
        <v>7.9122006245119421</v>
      </c>
    </row>
    <row r="349" spans="1:13">
      <c r="A349" s="24">
        <v>45694</v>
      </c>
      <c r="B349" s="55">
        <f>(-PV(('Bonds (CP)'!B348-($A$2/100))/100, B$3, (1*B$4),1)--PV(('Bonds (CP)'!B348+($A$2/100))/100, B$3, (1*B$4),1))/(2*($A$2/10000)*-PV('Bonds (CP)'!B348/100, B$3, (1*B$4),1))</f>
        <v>0.83983080836804502</v>
      </c>
      <c r="C349" s="55">
        <f>(-PV(('Bonds (CP)'!C348-($A$2/100))/100, C$3, (1*C$4),1)--PV(('Bonds (CP)'!C348+($A$2/100))/100, C$3, (1*C$4),1))/(2*($A$2/10000)*-PV('Bonds (CP)'!C348/100, C$3, (1*C$4),1))</f>
        <v>2.4833093136783795</v>
      </c>
      <c r="D349" s="55">
        <f>(-PV(('Bonds (CP)'!D348-($A$2/100))/100, D$3, (1*D$4),1)--PV(('Bonds (CP)'!D348+($A$2/100))/100, D$3, (1*D$4),1))/(2*($A$2/10000)*-PV('Bonds (CP)'!D348/100, D$3, (1*D$4),1))</f>
        <v>3.9738304389341925</v>
      </c>
      <c r="E349" s="55">
        <f>(-PV(('Bonds (CP)'!E348-($A$2/100))/100, E$3, (1*E$4),1)--PV(('Bonds (CP)'!E348+($A$2/100))/100, E$3, (1*E$4),1))/(2*($A$2/10000)*-PV('Bonds (CP)'!E348/100, E$3, (1*E$4),1))</f>
        <v>6.4870730724016283</v>
      </c>
      <c r="F349" s="55">
        <f>(-PV(('Bonds (CP)'!F348-($A$2/100))/100, F$3, (1*F$4),1)--PV(('Bonds (CP)'!F348+($A$2/100))/100, F$3, (1*F$4),1))/(2*($A$2/10000)*-PV('Bonds (CP)'!F348/100, F$3, (1*F$4),1))</f>
        <v>6.9742960683926016</v>
      </c>
      <c r="G349" s="17"/>
      <c r="H349" s="24">
        <v>45694</v>
      </c>
      <c r="I349" s="55">
        <f>DURATION($H349,$H349+365,I$4,'Bonds (CP)'!B348/100,1,0)</f>
        <v>1</v>
      </c>
      <c r="J349" s="55">
        <f>DURATION($H349,$H349+(365*J$3),J$4,'Bonds (CP)'!C348/100,1,0)</f>
        <v>2.926134665653271</v>
      </c>
      <c r="K349" s="55">
        <f>DURATION($H349,$H349+(365*K$3),K$4,'Bonds (CP)'!D348/100,1,0)</f>
        <v>4.6510661883356264</v>
      </c>
      <c r="L349" s="55">
        <f>DURATION($H349,$H349+(365*L$3),L$4,'Bonds (CP)'!E348/100,1,0)</f>
        <v>7.5321214146803896</v>
      </c>
      <c r="M349" s="55">
        <f>DURATION($H349,$H349+(365*M$3),M$4,'Bonds (CP)'!F348/100,1,0)</f>
        <v>8.0081859518409182</v>
      </c>
    </row>
    <row r="350" spans="1:13">
      <c r="A350" s="24">
        <v>45695</v>
      </c>
      <c r="B350" s="55">
        <f>(-PV(('Bonds (CP)'!B349-($A$2/100))/100, B$3, (1*B$4),1)--PV(('Bonds (CP)'!B349+($A$2/100))/100, B$3, (1*B$4),1))/(2*($A$2/10000)*-PV('Bonds (CP)'!B349/100, B$3, (1*B$4),1))</f>
        <v>0.84004247136190568</v>
      </c>
      <c r="C350" s="55">
        <f>(-PV(('Bonds (CP)'!C349-($A$2/100))/100, C$3, (1*C$4),1)--PV(('Bonds (CP)'!C349+($A$2/100))/100, C$3, (1*C$4),1))/(2*($A$2/10000)*-PV('Bonds (CP)'!C349/100, C$3, (1*C$4),1))</f>
        <v>2.4839678624594694</v>
      </c>
      <c r="D350" s="55">
        <f>(-PV(('Bonds (CP)'!D349-($A$2/100))/100, D$3, (1*D$4),1)--PV(('Bonds (CP)'!D349+($A$2/100))/100, D$3, (1*D$4),1))/(2*($A$2/10000)*-PV('Bonds (CP)'!D349/100, D$3, (1*D$4),1))</f>
        <v>3.9758823896946356</v>
      </c>
      <c r="E350" s="55">
        <f>(-PV(('Bonds (CP)'!E349-($A$2/100))/100, E$3, (1*E$4),1)--PV(('Bonds (CP)'!E349+($A$2/100))/100, E$3, (1*E$4),1))/(2*($A$2/10000)*-PV('Bonds (CP)'!E349/100, E$3, (1*E$4),1))</f>
        <v>6.4995461798139678</v>
      </c>
      <c r="F350" s="55">
        <f>(-PV(('Bonds (CP)'!F349-($A$2/100))/100, F$3, (1*F$4),1)--PV(('Bonds (CP)'!F349+($A$2/100))/100, F$3, (1*F$4),1))/(2*($A$2/10000)*-PV('Bonds (CP)'!F349/100, F$3, (1*F$4),1))</f>
        <v>7.0525671342137493</v>
      </c>
      <c r="G350" s="17"/>
      <c r="H350" s="24">
        <v>45695</v>
      </c>
      <c r="I350" s="55">
        <f>DURATION($H350,$H350+365,I$4,'Bonds (CP)'!B349/100,1,0)</f>
        <v>1</v>
      </c>
      <c r="J350" s="55">
        <f>DURATION($H350,$H350+(365*J$3),J$4,'Bonds (CP)'!C349/100,1,0)</f>
        <v>2.9261652770726156</v>
      </c>
      <c r="K350" s="55">
        <f>DURATION($H350,$H350+(365*K$3),K$4,'Bonds (CP)'!D349/100,1,0)</f>
        <v>4.651480271458424</v>
      </c>
      <c r="L350" s="55">
        <f>DURATION($H350,$H350+(365*L$3),L$4,'Bonds (CP)'!E349/100,1,0)</f>
        <v>7.5407512788069173</v>
      </c>
      <c r="M350" s="55">
        <f>DURATION($H350,$H350+(365*M$3),M$4,'Bonds (CP)'!F349/100,1,0)</f>
        <v>8.0836864617071456</v>
      </c>
    </row>
    <row r="351" spans="1:13">
      <c r="A351" s="24">
        <v>45698</v>
      </c>
      <c r="B351" s="55">
        <f>(-PV(('Bonds (CP)'!B350-($A$2/100))/100, B$3, (1*B$4),1)--PV(('Bonds (CP)'!B350+($A$2/100))/100, B$3, (1*B$4),1))/(2*($A$2/10000)*-PV('Bonds (CP)'!B350/100, B$3, (1*B$4),1))</f>
        <v>0.83983080836804502</v>
      </c>
      <c r="C351" s="55">
        <f>(-PV(('Bonds (CP)'!C350-($A$2/100))/100, C$3, (1*C$4),1)--PV(('Bonds (CP)'!C350+($A$2/100))/100, C$3, (1*C$4),1))/(2*($A$2/10000)*-PV('Bonds (CP)'!C350/100, C$3, (1*C$4),1))</f>
        <v>2.4837483094178956</v>
      </c>
      <c r="D351" s="55">
        <f>(-PV(('Bonds (CP)'!D350-($A$2/100))/100, D$3, (1*D$4),1)--PV(('Bonds (CP)'!D350+($A$2/100))/100, D$3, (1*D$4),1))/(2*($A$2/10000)*-PV('Bonds (CP)'!D350/100, D$3, (1*D$4),1))</f>
        <v>3.9742407102428379</v>
      </c>
      <c r="E351" s="55">
        <f>(-PV(('Bonds (CP)'!E350-($A$2/100))/100, E$3, (1*E$4),1)--PV(('Bonds (CP)'!E350+($A$2/100))/100, E$3, (1*E$4),1))/(2*($A$2/10000)*-PV('Bonds (CP)'!E350/100, E$3, (1*E$4),1))</f>
        <v>6.4981598697156588</v>
      </c>
      <c r="F351" s="55">
        <f>(-PV(('Bonds (CP)'!F350-($A$2/100))/100, F$3, (1*F$4),1)--PV(('Bonds (CP)'!F350+($A$2/100))/100, F$3, (1*F$4),1))/(2*($A$2/10000)*-PV('Bonds (CP)'!F350/100, F$3, (1*F$4),1))</f>
        <v>7.0525671342137493</v>
      </c>
      <c r="G351" s="17"/>
      <c r="H351" s="24">
        <v>45698</v>
      </c>
      <c r="I351" s="55">
        <f>DURATION($H351,$H351+365,I$4,'Bonds (CP)'!B350/100,1,0)</f>
        <v>1</v>
      </c>
      <c r="J351" s="55">
        <f>DURATION($H351,$H351+(365*J$3),J$4,'Bonds (CP)'!C350/100,1,0)</f>
        <v>2.9261550738574349</v>
      </c>
      <c r="K351" s="55">
        <f>DURATION($H351,$H351+(365*K$3),K$4,'Bonds (CP)'!D350/100,1,0)</f>
        <v>4.6511490301031744</v>
      </c>
      <c r="L351" s="55">
        <f>DURATION($H351,$H351+(365*L$3),L$4,'Bonds (CP)'!E350/100,1,0)</f>
        <v>7.5397930414268286</v>
      </c>
      <c r="M351" s="55">
        <f>DURATION($H351,$H351+(365*M$3),M$4,'Bonds (CP)'!F350/100,1,0)</f>
        <v>8.0836864617071456</v>
      </c>
    </row>
    <row r="352" spans="1:13">
      <c r="A352" s="24">
        <v>45699</v>
      </c>
      <c r="B352" s="55">
        <f>(-PV(('Bonds (CP)'!B351-($A$2/100))/100, B$3, (1*B$4),1)--PV(('Bonds (CP)'!B351+($A$2/100))/100, B$3, (1*B$4),1))/(2*($A$2/10000)*-PV('Bonds (CP)'!B351/100, B$3, (1*B$4),1))</f>
        <v>0.8393373426396572</v>
      </c>
      <c r="C352" s="55">
        <f>(-PV(('Bonds (CP)'!C351-($A$2/100))/100, C$3, (1*C$4),1)--PV(('Bonds (CP)'!C351+($A$2/100))/100, C$3, (1*C$4),1))/(2*($A$2/10000)*-PV('Bonds (CP)'!C351/100, C$3, (1*C$4),1))</f>
        <v>2.4806784249386165</v>
      </c>
      <c r="D352" s="55">
        <f>(-PV(('Bonds (CP)'!D351-($A$2/100))/100, D$3, (1*D$4),1)--PV(('Bonds (CP)'!D351+($A$2/100))/100, D$3, (1*D$4),1))/(2*($A$2/10000)*-PV('Bonds (CP)'!D351/100, D$3, (1*D$4),1))</f>
        <v>3.9693213709921835</v>
      </c>
      <c r="E352" s="55">
        <f>(-PV(('Bonds (CP)'!E351-($A$2/100))/100, E$3, (1*E$4),1)--PV(('Bonds (CP)'!E351+($A$2/100))/100, E$3, (1*E$4),1))/(2*($A$2/10000)*-PV('Bonds (CP)'!E351/100, E$3, (1*E$4),1))</f>
        <v>6.4898441567499292</v>
      </c>
      <c r="F352" s="55">
        <f>(-PV(('Bonds (CP)'!F351-($A$2/100))/100, F$3, (1*F$4),1)--PV(('Bonds (CP)'!F351+($A$2/100))/100, F$3, (1*F$4),1))/(2*($A$2/10000)*-PV('Bonds (CP)'!F351/100, F$3, (1*F$4),1))</f>
        <v>7.0575055007446368</v>
      </c>
      <c r="G352" s="17"/>
      <c r="H352" s="24">
        <v>45699</v>
      </c>
      <c r="I352" s="55">
        <f>DURATION($H352,$H352+365,I$4,'Bonds (CP)'!B351/100,1,0)</f>
        <v>1</v>
      </c>
      <c r="J352" s="55">
        <f>DURATION($H352,$H352+(365*J$3),J$4,'Bonds (CP)'!C351/100,1,0)</f>
        <v>2.9260121667712404</v>
      </c>
      <c r="K352" s="55">
        <f>DURATION($H352,$H352+(365*K$3),K$4,'Bonds (CP)'!D351/100,1,0)</f>
        <v>4.6501540991527159</v>
      </c>
      <c r="L352" s="55">
        <f>DURATION($H352,$H352+(365*L$3),L$4,'Bonds (CP)'!E351/100,1,0)</f>
        <v>7.5340402743117725</v>
      </c>
      <c r="M352" s="55">
        <f>DURATION($H352,$H352+(365*M$3),M$4,'Bonds (CP)'!F351/100,1,0)</f>
        <v>8.0886233323030101</v>
      </c>
    </row>
    <row r="353" spans="1:13">
      <c r="A353" s="24">
        <v>45700</v>
      </c>
      <c r="B353" s="55">
        <f>(-PV(('Bonds (CP)'!B352-($A$2/100))/100, B$3, (1*B$4),1)--PV(('Bonds (CP)'!B352+($A$2/100))/100, B$3, (1*B$4),1))/(2*($A$2/10000)*-PV('Bonds (CP)'!B352/100, B$3, (1*B$4),1))</f>
        <v>0.83940780223422629</v>
      </c>
      <c r="C353" s="55">
        <f>(-PV(('Bonds (CP)'!C352-($A$2/100))/100, C$3, (1*C$4),1)--PV(('Bonds (CP)'!C352+($A$2/100))/100, C$3, (1*C$4),1))/(2*($A$2/10000)*-PV('Bonds (CP)'!C352/100, C$3, (1*C$4),1))</f>
        <v>2.4822124675644095</v>
      </c>
      <c r="D353" s="55">
        <f>(-PV(('Bonds (CP)'!D352-($A$2/100))/100, D$3, (1*D$4),1)--PV(('Bonds (CP)'!D352+($A$2/100))/100, D$3, (1*D$4),1))/(2*($A$2/10000)*-PV('Bonds (CP)'!D352/100, D$3, (1*D$4),1))</f>
        <v>3.9725999812937705</v>
      </c>
      <c r="E353" s="55">
        <f>(-PV(('Bonds (CP)'!E352-($A$2/100))/100, E$3, (1*E$4),1)--PV(('Bonds (CP)'!E352+($A$2/100))/100, E$3, (1*E$4),1))/(2*($A$2/10000)*-PV('Bonds (CP)'!E352/100, E$3, (1*E$4),1))</f>
        <v>6.4953875560174996</v>
      </c>
      <c r="F353" s="55">
        <f>(-PV(('Bonds (CP)'!F352-($A$2/100))/100, F$3, (1*F$4),1)--PV(('Bonds (CP)'!F352+($A$2/100))/100, F$3, (1*F$4),1))/(2*($A$2/10000)*-PV('Bonds (CP)'!F352/100, F$3, (1*F$4),1))</f>
        <v>7.0773139808948029</v>
      </c>
      <c r="G353" s="17"/>
      <c r="H353" s="24">
        <v>45700</v>
      </c>
      <c r="I353" s="55">
        <f>DURATION($H353,$H353+365,I$4,'Bonds (CP)'!B352/100,1,0)</f>
        <v>1</v>
      </c>
      <c r="J353" s="55">
        <f>DURATION($H353,$H353+(365*J$3),J$4,'Bonds (CP)'!C352/100,1,0)</f>
        <v>2.9260836347967207</v>
      </c>
      <c r="K353" s="55">
        <f>DURATION($H353,$H353+(365*K$3),K$4,'Bonds (CP)'!D352/100,1,0)</f>
        <v>4.6508175876030373</v>
      </c>
      <c r="L353" s="55">
        <f>DURATION($H353,$H353+(365*L$3),L$4,'Bonds (CP)'!E352/100,1,0)</f>
        <v>7.537876088641335</v>
      </c>
      <c r="M353" s="55">
        <f>DURATION($H353,$H353+(365*M$3),M$4,'Bonds (CP)'!F352/100,1,0)</f>
        <v>8.1084234746536517</v>
      </c>
    </row>
    <row r="354" spans="1:13">
      <c r="A354" s="24">
        <v>45701</v>
      </c>
      <c r="B354" s="55">
        <f>(-PV(('Bonds (CP)'!B353-($A$2/100))/100, B$3, (1*B$4),1)--PV(('Bonds (CP)'!B353+($A$2/100))/100, B$3, (1*B$4),1))/(2*($A$2/10000)*-PV('Bonds (CP)'!B353/100, B$3, (1*B$4),1))</f>
        <v>0.84223591974333578</v>
      </c>
      <c r="C354" s="55">
        <f>(-PV(('Bonds (CP)'!C353-($A$2/100))/100, C$3, (1*C$4),1)--PV(('Bonds (CP)'!C353+($A$2/100))/100, C$3, (1*C$4),1))/(2*($A$2/10000)*-PV('Bonds (CP)'!C353/100, C$3, (1*C$4),1))</f>
        <v>2.5067806117969682</v>
      </c>
      <c r="D354" s="55">
        <f>(-PV(('Bonds (CP)'!D353-($A$2/100))/100, D$3, (1*D$4),1)--PV(('Bonds (CP)'!D353+($A$2/100))/100, D$3, (1*D$4),1))/(2*($A$2/10000)*-PV('Bonds (CP)'!D353/100, D$3, (1*D$4),1))</f>
        <v>4.0193197590179901</v>
      </c>
      <c r="E354" s="55">
        <f>(-PV(('Bonds (CP)'!E353-($A$2/100))/100, E$3, (1*E$4),1)--PV(('Bonds (CP)'!E353+($A$2/100))/100, E$3, (1*E$4),1))/(2*($A$2/10000)*-PV('Bonds (CP)'!E353/100, E$3, (1*E$4),1))</f>
        <v>6.6275135702359282</v>
      </c>
      <c r="F354" s="55">
        <f>(-PV(('Bonds (CP)'!F353-($A$2/100))/100, F$3, (1*F$4),1)--PV(('Bonds (CP)'!F353+($A$2/100))/100, F$3, (1*F$4),1))/(2*($A$2/10000)*-PV('Bonds (CP)'!F353/100, F$3, (1*F$4),1))</f>
        <v>7.4011791962230449</v>
      </c>
      <c r="G354" s="17"/>
      <c r="H354" s="24">
        <v>45701</v>
      </c>
      <c r="I354" s="55">
        <f>DURATION($H354,$H354+365,I$4,'Bonds (CP)'!B353/100,1,0)</f>
        <v>1</v>
      </c>
      <c r="J354" s="55">
        <f>DURATION($H354,$H354+(365*J$3),J$4,'Bonds (CP)'!C353/100,1,0)</f>
        <v>2.9272130371418905</v>
      </c>
      <c r="K354" s="55">
        <f>DURATION($H354,$H354+(365*K$3),K$4,'Bonds (CP)'!D353/100,1,0)</f>
        <v>4.6601034323210691</v>
      </c>
      <c r="L354" s="55">
        <f>DURATION($H354,$H354+(365*L$3),L$4,'Bonds (CP)'!E353/100,1,0)</f>
        <v>7.6282115247733504</v>
      </c>
      <c r="M354" s="55">
        <f>DURATION($H354,$H354+(365*M$3),M$4,'Bonds (CP)'!F353/100,1,0)</f>
        <v>8.4316150309783016</v>
      </c>
    </row>
    <row r="355" spans="1:13">
      <c r="A355" s="24">
        <v>45702</v>
      </c>
      <c r="B355" s="55">
        <f>(-PV(('Bonds (CP)'!B354-($A$2/100))/100, B$3, (1*B$4),1)--PV(('Bonds (CP)'!B354+($A$2/100))/100, B$3, (1*B$4),1))/(2*($A$2/10000)*-PV('Bonds (CP)'!B354/100, B$3, (1*B$4),1))</f>
        <v>0.84103164445394607</v>
      </c>
      <c r="C355" s="55">
        <f>(-PV(('Bonds (CP)'!C354-($A$2/100))/100, C$3, (1*C$4),1)--PV(('Bonds (CP)'!C354+($A$2/100))/100, C$3, (1*C$4),1))/(2*($A$2/10000)*-PV('Bonds (CP)'!C354/100, C$3, (1*C$4),1))</f>
        <v>2.4932224307938253</v>
      </c>
      <c r="D355" s="55">
        <f>(-PV(('Bonds (CP)'!D354-($A$2/100))/100, D$3, (1*D$4),1)--PV(('Bonds (CP)'!D354+($A$2/100))/100, D$3, (1*D$4),1))/(2*($A$2/10000)*-PV('Bonds (CP)'!D354/100, D$3, (1*D$4),1))</f>
        <v>3.9935907378961146</v>
      </c>
      <c r="E355" s="55">
        <f>(-PV(('Bonds (CP)'!E354-($A$2/100))/100, E$3, (1*E$4),1)--PV(('Bonds (CP)'!E354+($A$2/100))/100, E$3, (1*E$4),1))/(2*($A$2/10000)*-PV('Bonds (CP)'!E354/100, E$3, (1*E$4),1))</f>
        <v>6.5467409552393301</v>
      </c>
      <c r="F355" s="55">
        <f>(-PV(('Bonds (CP)'!F354-($A$2/100))/100, F$3, (1*F$4),1)--PV(('Bonds (CP)'!F354+($A$2/100))/100, F$3, (1*F$4),1))/(2*($A$2/10000)*-PV('Bonds (CP)'!F354/100, F$3, (1*F$4),1))</f>
        <v>7.1675500204571767</v>
      </c>
      <c r="G355" s="17"/>
      <c r="H355" s="24">
        <v>45702</v>
      </c>
      <c r="I355" s="55">
        <f>DURATION($H355,$H355+365,I$4,'Bonds (CP)'!B354/100,1,0)</f>
        <v>1</v>
      </c>
      <c r="J355" s="55">
        <f>DURATION($H355,$H355+(365*J$3),J$4,'Bonds (CP)'!C354/100,1,0)</f>
        <v>2.9265932778899004</v>
      </c>
      <c r="K355" s="55">
        <f>DURATION($H355,$H355+(365*K$3),K$4,'Bonds (CP)'!D354/100,1,0)</f>
        <v>4.6550284136219986</v>
      </c>
      <c r="L355" s="55">
        <f>DURATION($H355,$H355+(365*L$3),L$4,'Bonds (CP)'!E354/100,1,0)</f>
        <v>7.5732356707252793</v>
      </c>
      <c r="M355" s="55">
        <f>DURATION($H355,$H355+(365*M$3),M$4,'Bonds (CP)'!F354/100,1,0)</f>
        <v>8.1985739803833493</v>
      </c>
    </row>
    <row r="356" spans="1:13">
      <c r="A356" s="24">
        <v>45705</v>
      </c>
      <c r="B356" s="55">
        <f>(-PV(('Bonds (CP)'!B355-($A$2/100))/100, B$3, (1*B$4),1)--PV(('Bonds (CP)'!B355+($A$2/100))/100, B$3, (1*B$4),1))/(2*($A$2/10000)*-PV('Bonds (CP)'!B355/100, B$3, (1*B$4),1))</f>
        <v>0.84025424108126745</v>
      </c>
      <c r="C356" s="55">
        <f>(-PV(('Bonds (CP)'!C355-($A$2/100))/100, C$3, (1*C$4),1)--PV(('Bonds (CP)'!C355+($A$2/100))/100, C$3, (1*C$4),1))/(2*($A$2/10000)*-PV('Bonds (CP)'!C355/100, C$3, (1*C$4),1))</f>
        <v>2.4932224307938253</v>
      </c>
      <c r="D356" s="55">
        <f>(-PV(('Bonds (CP)'!D355-($A$2/100))/100, D$3, (1*D$4),1)--PV(('Bonds (CP)'!D355+($A$2/100))/100, D$3, (1*D$4),1))/(2*($A$2/10000)*-PV('Bonds (CP)'!D355/100, D$3, (1*D$4),1))</f>
        <v>3.996483982734202</v>
      </c>
      <c r="E356" s="55">
        <f>(-PV(('Bonds (CP)'!E355-($A$2/100))/100, E$3, (1*E$4),1)--PV(('Bonds (CP)'!E355+($A$2/100))/100, E$3, (1*E$4),1))/(2*($A$2/10000)*-PV('Bonds (CP)'!E355/100, E$3, (1*E$4),1))</f>
        <v>6.564816573682049</v>
      </c>
      <c r="F356" s="55">
        <f>(-PV(('Bonds (CP)'!F355-($A$2/100))/100, F$3, (1*F$4),1)--PV(('Bonds (CP)'!F355+($A$2/100))/100, F$3, (1*F$4),1))/(2*($A$2/10000)*-PV('Bonds (CP)'!F355/100, F$3, (1*F$4),1))</f>
        <v>7.2082374832252158</v>
      </c>
      <c r="G356" s="17"/>
      <c r="H356" s="24">
        <v>45705</v>
      </c>
      <c r="I356" s="55">
        <f>DURATION($H356,$H356+365,I$4,'Bonds (CP)'!B355/100,1,0)</f>
        <v>1</v>
      </c>
      <c r="J356" s="55">
        <f>DURATION($H356,$H356+(365*J$3),J$4,'Bonds (CP)'!C355/100,1,0)</f>
        <v>2.9265932778899004</v>
      </c>
      <c r="K356" s="55">
        <f>DURATION($H356,$H356+(365*K$3),K$4,'Bonds (CP)'!D355/100,1,0)</f>
        <v>4.6556038185700244</v>
      </c>
      <c r="L356" s="55">
        <f>DURATION($H356,$H356+(365*L$3),L$4,'Bonds (CP)'!E355/100,1,0)</f>
        <v>7.5856064720824099</v>
      </c>
      <c r="M356" s="55">
        <f>DURATION($H356,$H356+(365*M$3),M$4,'Bonds (CP)'!F355/100,1,0)</f>
        <v>8.2391972282260895</v>
      </c>
    </row>
    <row r="357" spans="1:13">
      <c r="A357" s="24">
        <v>45706</v>
      </c>
      <c r="B357" s="55">
        <f>(-PV(('Bonds (CP)'!B356-($A$2/100))/100, B$3, (1*B$4),1)--PV(('Bonds (CP)'!B356+($A$2/100))/100, B$3, (1*B$4),1))/(2*($A$2/10000)*-PV('Bonds (CP)'!B356/100, B$3, (1*B$4),1))</f>
        <v>0.84166877260948814</v>
      </c>
      <c r="C357" s="55">
        <f>(-PV(('Bonds (CP)'!C356-($A$2/100))/100, C$3, (1*C$4),1)--PV(('Bonds (CP)'!C356+($A$2/100))/100, C$3, (1*C$4),1))/(2*($A$2/10000)*-PV('Bonds (CP)'!C356/100, C$3, (1*C$4),1))</f>
        <v>2.496100202623309</v>
      </c>
      <c r="D357" s="55">
        <f>(-PV(('Bonds (CP)'!D356-($A$2/100))/100, D$3, (1*D$4),1)--PV(('Bonds (CP)'!D356+($A$2/100))/100, D$3, (1*D$4),1))/(2*($A$2/10000)*-PV('Bonds (CP)'!D356/100, D$3, (1*D$4),1))</f>
        <v>4.0002082070355645</v>
      </c>
      <c r="E357" s="55">
        <f>(-PV(('Bonds (CP)'!E356-($A$2/100))/100, E$3, (1*E$4),1)--PV(('Bonds (CP)'!E356+($A$2/100))/100, E$3, (1*E$4),1))/(2*($A$2/10000)*-PV('Bonds (CP)'!E356/100, E$3, (1*E$4),1))</f>
        <v>6.5662076976407269</v>
      </c>
      <c r="F357" s="55">
        <f>(-PV(('Bonds (CP)'!F356-($A$2/100))/100, F$3, (1*F$4),1)--PV(('Bonds (CP)'!F356+($A$2/100))/100, F$3, (1*F$4),1))/(2*($A$2/10000)*-PV('Bonds (CP)'!F356/100, F$3, (1*F$4),1))</f>
        <v>7.1624894388398381</v>
      </c>
      <c r="G357" s="17"/>
      <c r="H357" s="24">
        <v>45706</v>
      </c>
      <c r="I357" s="55">
        <f>DURATION($H357,$H357+365,I$4,'Bonds (CP)'!B356/100,1,0)</f>
        <v>1</v>
      </c>
      <c r="J357" s="55">
        <f>DURATION($H357,$H357+(365*J$3),J$4,'Bonds (CP)'!C356/100,1,0)</f>
        <v>2.9267255426838532</v>
      </c>
      <c r="K357" s="55">
        <f>DURATION($H357,$H357+(365*K$3),K$4,'Bonds (CP)'!D356/100,1,0)</f>
        <v>4.6563427200725016</v>
      </c>
      <c r="L357" s="55">
        <f>DURATION($H357,$H357+(365*L$3),L$4,'Bonds (CP)'!E356/100,1,0)</f>
        <v>7.5865569202792003</v>
      </c>
      <c r="M357" s="55">
        <f>DURATION($H357,$H357+(365*M$3),M$4,'Bonds (CP)'!F356/100,1,0)</f>
        <v>8.1935202676209382</v>
      </c>
    </row>
    <row r="358" spans="1:13">
      <c r="A358" s="24">
        <v>45707</v>
      </c>
      <c r="B358" s="55">
        <f>(-PV(('Bonds (CP)'!B357-($A$2/100))/100, B$3, (1*B$4),1)--PV(('Bonds (CP)'!B357+($A$2/100))/100, B$3, (1*B$4),1))/(2*($A$2/10000)*-PV('Bonds (CP)'!B357/100, B$3, (1*B$4),1))</f>
        <v>0.84138548539674252</v>
      </c>
      <c r="C358" s="55">
        <f>(-PV(('Bonds (CP)'!C357-($A$2/100))/100, C$3, (1*C$4),1)--PV(('Bonds (CP)'!C357+($A$2/100))/100, C$3, (1*C$4),1))/(2*($A$2/10000)*-PV('Bonds (CP)'!C357/100, C$3, (1*C$4),1))</f>
        <v>2.4949926221830672</v>
      </c>
      <c r="D358" s="55">
        <f>(-PV(('Bonds (CP)'!D357-($A$2/100))/100, D$3, (1*D$4),1)--PV(('Bonds (CP)'!D357+($A$2/100))/100, D$3, (1*D$4),1))/(2*($A$2/10000)*-PV('Bonds (CP)'!D357/100, D$3, (1*D$4),1))</f>
        <v>3.9985523930991453</v>
      </c>
      <c r="E358" s="55">
        <f>(-PV(('Bonds (CP)'!E357-($A$2/100))/100, E$3, (1*E$4),1)--PV(('Bonds (CP)'!E357+($A$2/100))/100, E$3, (1*E$4),1))/(2*($A$2/10000)*-PV('Bonds (CP)'!E357/100, E$3, (1*E$4),1))</f>
        <v>6.564816573682049</v>
      </c>
      <c r="F358" s="55">
        <f>(-PV(('Bonds (CP)'!F357-($A$2/100))/100, F$3, (1*F$4),1)--PV(('Bonds (CP)'!F357+($A$2/100))/100, F$3, (1*F$4),1))/(2*($A$2/10000)*-PV('Bonds (CP)'!F357/100, F$3, (1*F$4),1))</f>
        <v>7.1980317366034088</v>
      </c>
      <c r="G358" s="17"/>
      <c r="H358" s="24">
        <v>45707</v>
      </c>
      <c r="I358" s="55">
        <f>DURATION($H358,$H358+365,I$4,'Bonds (CP)'!B357/100,1,0)</f>
        <v>1</v>
      </c>
      <c r="J358" s="55">
        <f>DURATION($H358,$H358+(365*J$3),J$4,'Bonds (CP)'!C357/100,1,0)</f>
        <v>2.9266746834572919</v>
      </c>
      <c r="K358" s="55">
        <f>DURATION($H358,$H358+(365*K$3),K$4,'Bonds (CP)'!D357/100,1,0)</f>
        <v>4.6560144450761278</v>
      </c>
      <c r="L358" s="55">
        <f>DURATION($H358,$H358+(365*L$3),L$4,'Bonds (CP)'!E357/100,1,0)</f>
        <v>7.5856064720824099</v>
      </c>
      <c r="M358" s="55">
        <f>DURATION($H358,$H358+(365*M$3),M$4,'Bonds (CP)'!F357/100,1,0)</f>
        <v>8.2290090929269706</v>
      </c>
    </row>
    <row r="359" spans="1:13">
      <c r="A359" s="24">
        <v>45708</v>
      </c>
      <c r="B359" s="55">
        <f>(-PV(('Bonds (CP)'!B358-($A$2/100))/100, B$3, (1*B$4),1)--PV(('Bonds (CP)'!B358+($A$2/100))/100, B$3, (1*B$4),1))/(2*($A$2/10000)*-PV('Bonds (CP)'!B358/100, B$3, (1*B$4),1))</f>
        <v>0.8420231500146288</v>
      </c>
      <c r="C359" s="55">
        <f>(-PV(('Bonds (CP)'!C358-($A$2/100))/100, C$3, (1*C$4),1)--PV(('Bonds (CP)'!C358+($A$2/100))/100, C$3, (1*C$4),1))/(2*($A$2/10000)*-PV('Bonds (CP)'!C358/100, C$3, (1*C$4),1))</f>
        <v>2.4976523826613288</v>
      </c>
      <c r="D359" s="55">
        <f>(-PV(('Bonds (CP)'!D358-($A$2/100))/100, D$3, (1*D$4),1)--PV(('Bonds (CP)'!D358+($A$2/100))/100, D$3, (1*D$4),1))/(2*($A$2/10000)*-PV('Bonds (CP)'!D358/100, D$3, (1*D$4),1))</f>
        <v>4.0035227342167987</v>
      </c>
      <c r="E359" s="55">
        <f>(-PV(('Bonds (CP)'!E358-($A$2/100))/100, E$3, (1*E$4),1)--PV(('Bonds (CP)'!E358+($A$2/100))/100, E$3, (1*E$4),1))/(2*($A$2/10000)*-PV('Bonds (CP)'!E358/100, E$3, (1*E$4),1))</f>
        <v>6.5801243398296938</v>
      </c>
      <c r="F359" s="55">
        <f>(-PV(('Bonds (CP)'!F358-($A$2/100))/100, F$3, (1*F$4),1)--PV(('Bonds (CP)'!F358+($A$2/100))/100, F$3, (1*F$4),1))/(2*($A$2/10000)*-PV('Bonds (CP)'!F358/100, F$3, (1*F$4),1))</f>
        <v>7.2492875504183862</v>
      </c>
      <c r="G359" s="17"/>
      <c r="H359" s="24">
        <v>45708</v>
      </c>
      <c r="I359" s="55">
        <f>DURATION($H359,$H359+365,I$4,'Bonds (CP)'!B358/100,1,0)</f>
        <v>1</v>
      </c>
      <c r="J359" s="55">
        <f>DURATION($H359,$H359+(365*J$3),J$4,'Bonds (CP)'!C358/100,1,0)</f>
        <v>2.9267967207138614</v>
      </c>
      <c r="K359" s="55">
        <f>DURATION($H359,$H359+(365*K$3),K$4,'Bonds (CP)'!D358/100,1,0)</f>
        <v>4.6569986668671657</v>
      </c>
      <c r="L359" s="55">
        <f>DURATION($H359,$H359+(365*L$3),L$4,'Bonds (CP)'!E358/100,1,0)</f>
        <v>7.5960523006080303</v>
      </c>
      <c r="M359" s="55">
        <f>DURATION($H359,$H359+(365*M$3),M$4,'Bonds (CP)'!F358/100,1,0)</f>
        <v>8.2801662570946579</v>
      </c>
    </row>
    <row r="360" spans="1:13">
      <c r="A360" s="24">
        <v>45709</v>
      </c>
      <c r="B360" s="55">
        <f>(-PV(('Bonds (CP)'!B359-($A$2/100))/100, B$3, (1*B$4),1)--PV(('Bonds (CP)'!B359+($A$2/100))/100, B$3, (1*B$4),1))/(2*($A$2/10000)*-PV('Bonds (CP)'!B359/100, B$3, (1*B$4),1))</f>
        <v>0.84159793292272511</v>
      </c>
      <c r="C360" s="55">
        <f>(-PV(('Bonds (CP)'!C359-($A$2/100))/100, C$3, (1*C$4),1)--PV(('Bonds (CP)'!C359+($A$2/100))/100, C$3, (1*C$4),1))/(2*($A$2/10000)*-PV('Bonds (CP)'!C359/100, C$3, (1*C$4),1))</f>
        <v>2.495657058574333</v>
      </c>
      <c r="D360" s="55">
        <f>(-PV(('Bonds (CP)'!D359-($A$2/100))/100, D$3, (1*D$4),1)--PV(('Bonds (CP)'!D359+($A$2/100))/100, D$3, (1*D$4),1))/(2*($A$2/10000)*-PV('Bonds (CP)'!D359/100, D$3, (1*D$4),1))</f>
        <v>4.0014507014374283</v>
      </c>
      <c r="E360" s="55">
        <f>(-PV(('Bonds (CP)'!E359-($A$2/100))/100, E$3, (1*E$4),1)--PV(('Bonds (CP)'!E359+($A$2/100))/100, E$3, (1*E$4),1))/(2*($A$2/10000)*-PV('Bonds (CP)'!E359/100, E$3, (1*E$4),1))</f>
        <v>6.5829088431611931</v>
      </c>
      <c r="F360" s="55">
        <f>(-PV(('Bonds (CP)'!F359-($A$2/100))/100, F$3, (1*F$4),1)--PV(('Bonds (CP)'!F359+($A$2/100))/100, F$3, (1*F$4),1))/(2*($A$2/10000)*-PV('Bonds (CP)'!F359/100, F$3, (1*F$4),1))</f>
        <v>7.2699494662358353</v>
      </c>
      <c r="G360" s="17"/>
      <c r="H360" s="24">
        <v>45709</v>
      </c>
      <c r="I360" s="55">
        <f>DURATION($H360,$H360+365,I$4,'Bonds (CP)'!B359/100,1,0)</f>
        <v>1</v>
      </c>
      <c r="J360" s="55">
        <f>DURATION($H360,$H360+(365*J$3),J$4,'Bonds (CP)'!C359/100,1,0)</f>
        <v>2.926705200770682</v>
      </c>
      <c r="K360" s="55">
        <f>DURATION($H360,$H360+(365*K$3),K$4,'Bonds (CP)'!D359/100,1,0)</f>
        <v>4.6565887943685942</v>
      </c>
      <c r="L360" s="55">
        <f>DURATION($H360,$H360+(365*L$3),L$4,'Bonds (CP)'!E359/100,1,0)</f>
        <v>7.5979493848671247</v>
      </c>
      <c r="M360" s="55">
        <f>DURATION($H360,$H360+(365*M$3),M$4,'Bonds (CP)'!F359/100,1,0)</f>
        <v>8.3007811867881607</v>
      </c>
    </row>
    <row r="361" spans="1:13">
      <c r="A361" s="24">
        <v>45712</v>
      </c>
      <c r="B361" s="55">
        <f>(-PV(('Bonds (CP)'!B360-($A$2/100))/100, B$3, (1*B$4),1)--PV(('Bonds (CP)'!B360+($A$2/100))/100, B$3, (1*B$4),1))/(2*($A$2/10000)*-PV('Bonds (CP)'!B360/100, B$3, (1*B$4),1))</f>
        <v>0.84124391329457615</v>
      </c>
      <c r="C361" s="55">
        <f>(-PV(('Bonds (CP)'!C360-($A$2/100))/100, C$3, (1*C$4),1)--PV(('Bonds (CP)'!C360+($A$2/100))/100, C$3, (1*C$4),1))/(2*($A$2/10000)*-PV('Bonds (CP)'!C360/100, C$3, (1*C$4),1))</f>
        <v>2.4943285211819268</v>
      </c>
      <c r="D361" s="55">
        <f>(-PV(('Bonds (CP)'!D360-($A$2/100))/100, D$3, (1*D$4),1)--PV(('Bonds (CP)'!D360+($A$2/100))/100, D$3, (1*D$4),1))/(2*($A$2/10000)*-PV('Bonds (CP)'!D360/100, D$3, (1*D$4),1))</f>
        <v>3.9997941630185303</v>
      </c>
      <c r="E361" s="55">
        <f>(-PV(('Bonds (CP)'!E360-($A$2/100))/100, E$3, (1*E$4),1)--PV(('Bonds (CP)'!E360+($A$2/100))/100, E$3, (1*E$4),1))/(2*($A$2/10000)*-PV('Bonds (CP)'!E360/100, E$3, (1*E$4),1))</f>
        <v>6.5884790199827998</v>
      </c>
      <c r="F361" s="55">
        <f>(-PV(('Bonds (CP)'!F360-($A$2/100))/100, F$3, (1*F$4),1)--PV(('Bonds (CP)'!F360+($A$2/100))/100, F$3, (1*F$4),1))/(2*($A$2/10000)*-PV('Bonds (CP)'!F360/100, F$3, (1*F$4),1))</f>
        <v>7.3429909769864912</v>
      </c>
      <c r="G361" s="17"/>
      <c r="H361" s="24">
        <v>45712</v>
      </c>
      <c r="I361" s="55">
        <f>DURATION($H361,$H361+365,I$4,'Bonds (CP)'!B360/100,1,0)</f>
        <v>1</v>
      </c>
      <c r="J361" s="55">
        <f>DURATION($H361,$H361+(365*J$3),J$4,'Bonds (CP)'!C360/100,1,0)</f>
        <v>2.9266441608120832</v>
      </c>
      <c r="K361" s="55">
        <f>DURATION($H361,$H361+(365*K$3),K$4,'Bonds (CP)'!D360/100,1,0)</f>
        <v>4.6562606701737597</v>
      </c>
      <c r="L361" s="55">
        <f>DURATION($H361,$H361+(365*L$3),L$4,'Bonds (CP)'!E360/100,1,0)</f>
        <v>7.601741554221209</v>
      </c>
      <c r="M361" s="55">
        <f>DURATION($H361,$H361+(365*M$3),M$4,'Bonds (CP)'!F360/100,1,0)</f>
        <v>8.3736231920649598</v>
      </c>
    </row>
    <row r="362" spans="1:13">
      <c r="A362" s="24">
        <v>45713</v>
      </c>
      <c r="B362" s="55">
        <f>(-PV(('Bonds (CP)'!B361-($A$2/100))/100, B$3, (1*B$4),1)--PV(('Bonds (CP)'!B361+($A$2/100))/100, B$3, (1*B$4),1))/(2*($A$2/10000)*-PV('Bonds (CP)'!B361/100, B$3, (1*B$4),1))</f>
        <v>0.84131469338949261</v>
      </c>
      <c r="C362" s="55">
        <f>(-PV(('Bonds (CP)'!C361-($A$2/100))/100, C$3, (1*C$4),1)--PV(('Bonds (CP)'!C361+($A$2/100))/100, C$3, (1*C$4),1))/(2*($A$2/10000)*-PV('Bonds (CP)'!C361/100, C$3, (1*C$4),1))</f>
        <v>2.4958786119469787</v>
      </c>
      <c r="D362" s="55">
        <f>(-PV(('Bonds (CP)'!D361-($A$2/100))/100, D$3, (1*D$4),1)--PV(('Bonds (CP)'!D361+($A$2/100))/100, D$3, (1*D$4),1))/(2*($A$2/10000)*-PV('Bonds (CP)'!D361/100, D$3, (1*D$4),1))</f>
        <v>4.0022793331543385</v>
      </c>
      <c r="E362" s="55">
        <f>(-PV(('Bonds (CP)'!E361-($A$2/100))/100, E$3, (1*E$4),1)--PV(('Bonds (CP)'!E361+($A$2/100))/100, E$3, (1*E$4),1))/(2*($A$2/10000)*-PV('Bonds (CP)'!E361/100, E$3, (1*E$4),1))</f>
        <v>6.5884790199827998</v>
      </c>
      <c r="F362" s="55">
        <f>(-PV(('Bonds (CP)'!F361-($A$2/100))/100, F$3, (1*F$4),1)--PV(('Bonds (CP)'!F361+($A$2/100))/100, F$3, (1*F$4),1))/(2*($A$2/10000)*-PV('Bonds (CP)'!F361/100, F$3, (1*F$4),1))</f>
        <v>7.3324870848831196</v>
      </c>
      <c r="G362" s="17"/>
      <c r="H362" s="24">
        <v>45713</v>
      </c>
      <c r="I362" s="55">
        <f>DURATION($H362,$H362+365,I$4,'Bonds (CP)'!B361/100,1,0)</f>
        <v>1</v>
      </c>
      <c r="J362" s="55">
        <f>DURATION($H362,$H362+(365*J$3),J$4,'Bonds (CP)'!C361/100,1,0)</f>
        <v>2.9267153720235242</v>
      </c>
      <c r="K362" s="55">
        <f>DURATION($H362,$H362+(365*K$3),K$4,'Bonds (CP)'!D361/100,1,0)</f>
        <v>4.6567527810667952</v>
      </c>
      <c r="L362" s="55">
        <f>DURATION($H362,$H362+(365*L$3),L$4,'Bonds (CP)'!E361/100,1,0)</f>
        <v>7.601741554221209</v>
      </c>
      <c r="M362" s="55">
        <f>DURATION($H362,$H362+(365*M$3),M$4,'Bonds (CP)'!F361/100,1,0)</f>
        <v>8.3631512047929064</v>
      </c>
    </row>
    <row r="363" spans="1:13">
      <c r="A363" s="24">
        <v>45714</v>
      </c>
      <c r="B363" s="55">
        <f>(-PV(('Bonds (CP)'!B362-($A$2/100))/100, B$3, (1*B$4),1)--PV(('Bonds (CP)'!B362+($A$2/100))/100, B$3, (1*B$4),1))/(2*($A$2/10000)*-PV('Bonds (CP)'!B362/100, B$3, (1*B$4),1))</f>
        <v>0.84166877260948814</v>
      </c>
      <c r="C363" s="55">
        <f>(-PV(('Bonds (CP)'!C362-($A$2/100))/100, C$3, (1*C$4),1)--PV(('Bonds (CP)'!C362+($A$2/100))/100, C$3, (1*C$4),1))/(2*($A$2/10000)*-PV('Bonds (CP)'!C362/100, C$3, (1*C$4),1))</f>
        <v>2.4994285456981333</v>
      </c>
      <c r="D363" s="55">
        <f>(-PV(('Bonds (CP)'!D362-($A$2/100))/100, D$3, (1*D$4),1)--PV(('Bonds (CP)'!D362+($A$2/100))/100, D$3, (1*D$4),1))/(2*($A$2/10000)*-PV('Bonds (CP)'!D362/100, D$3, (1*D$4),1))</f>
        <v>4.008917103644742</v>
      </c>
      <c r="E363" s="55">
        <f>(-PV(('Bonds (CP)'!E362-($A$2/100))/100, E$3, (1*E$4),1)--PV(('Bonds (CP)'!E362+($A$2/100))/100, E$3, (1*E$4),1))/(2*($A$2/10000)*-PV('Bonds (CP)'!E362/100, E$3, (1*E$4),1))</f>
        <v>6.606592818287405</v>
      </c>
      <c r="F363" s="55">
        <f>(-PV(('Bonds (CP)'!F362-($A$2/100))/100, F$3, (1*F$4),1)--PV(('Bonds (CP)'!F362+($A$2/100))/100, F$3, (1*F$4),1))/(2*($A$2/10000)*-PV('Bonds (CP)'!F362/100, F$3, (1*F$4),1))</f>
        <v>7.3587904240543534</v>
      </c>
      <c r="G363" s="17"/>
      <c r="H363" s="24">
        <v>45714</v>
      </c>
      <c r="I363" s="55">
        <f>DURATION($H363,$H363+365,I$4,'Bonds (CP)'!B362/100,1,0)</f>
        <v>1</v>
      </c>
      <c r="J363" s="55">
        <f>DURATION($H363,$H363+(365*J$3),J$4,'Bonds (CP)'!C362/100,1,0)</f>
        <v>2.9268780314717611</v>
      </c>
      <c r="K363" s="55">
        <f>DURATION($H363,$H363+(365*K$3),K$4,'Bonds (CP)'!D362/100,1,0)</f>
        <v>4.6580628651708142</v>
      </c>
      <c r="L363" s="55">
        <f>DURATION($H363,$H363+(365*L$3),L$4,'Bonds (CP)'!E362/100,1,0)</f>
        <v>7.6140476155825363</v>
      </c>
      <c r="M363" s="55">
        <f>DURATION($H363,$H363+(365*M$3),M$4,'Bonds (CP)'!F362/100,1,0)</f>
        <v>8.389372610253865</v>
      </c>
    </row>
    <row r="364" spans="1:13">
      <c r="A364" s="24">
        <v>45715</v>
      </c>
      <c r="B364" s="55">
        <f>(-PV(('Bonds (CP)'!B363-($A$2/100))/100, B$3, (1*B$4),1)--PV(('Bonds (CP)'!B363+($A$2/100))/100, B$3, (1*B$4),1))/(2*($A$2/10000)*-PV('Bonds (CP)'!B363/100, B$3, (1*B$4),1))</f>
        <v>0.8420231500146288</v>
      </c>
      <c r="C364" s="55">
        <f>(-PV(('Bonds (CP)'!C363-($A$2/100))/100, C$3, (1*C$4),1)--PV(('Bonds (CP)'!C363+($A$2/100))/100, C$3, (1*C$4),1))/(2*($A$2/10000)*-PV('Bonds (CP)'!C363/100, C$3, (1*C$4),1))</f>
        <v>2.4994285456981333</v>
      </c>
      <c r="D364" s="55">
        <f>(-PV(('Bonds (CP)'!D363-($A$2/100))/100, D$3, (1*D$4),1)--PV(('Bonds (CP)'!D363+($A$2/100))/100, D$3, (1*D$4),1))/(2*($A$2/10000)*-PV('Bonds (CP)'!D363/100, D$3, (1*D$4),1))</f>
        <v>4.0080865336969511</v>
      </c>
      <c r="E364" s="55">
        <f>(-PV(('Bonds (CP)'!E363-($A$2/100))/100, E$3, (1*E$4),1)--PV(('Bonds (CP)'!E363+($A$2/100))/100, E$3, (1*E$4),1))/(2*($A$2/10000)*-PV('Bonds (CP)'!E363/100, E$3, (1*E$4),1))</f>
        <v>6.603805016619555</v>
      </c>
      <c r="F364" s="55">
        <f>(-PV(('Bonds (CP)'!F363-($A$2/100))/100, F$3, (1*F$4),1)--PV(('Bonds (CP)'!F363+($A$2/100))/100, F$3, (1*F$4),1))/(2*($A$2/10000)*-PV('Bonds (CP)'!F363/100, F$3, (1*F$4),1))</f>
        <v>7.3535181196596131</v>
      </c>
      <c r="G364" s="17"/>
      <c r="H364" s="24">
        <v>45715</v>
      </c>
      <c r="I364" s="55">
        <f>DURATION($H364,$H364+365,I$4,'Bonds (CP)'!B363/100,1,0)</f>
        <v>1</v>
      </c>
      <c r="J364" s="55">
        <f>DURATION($H364,$H364+(365*J$3),J$4,'Bonds (CP)'!C363/100,1,0)</f>
        <v>2.9268780314717611</v>
      </c>
      <c r="K364" s="55">
        <f>DURATION($H364,$H364+(365*K$3),K$4,'Bonds (CP)'!D363/100,1,0)</f>
        <v>4.6578992805724173</v>
      </c>
      <c r="L364" s="55">
        <f>DURATION($H364,$H364+(365*L$3),L$4,'Bonds (CP)'!E363/100,1,0)</f>
        <v>7.612156222185968</v>
      </c>
      <c r="M364" s="55">
        <f>DURATION($H364,$H364+(365*M$3),M$4,'Bonds (CP)'!F363/100,1,0)</f>
        <v>8.3841172731000775</v>
      </c>
    </row>
    <row r="365" spans="1:13">
      <c r="A365" s="24">
        <v>45716</v>
      </c>
      <c r="B365" s="55">
        <f>(-PV(('Bonds (CP)'!B364-($A$2/100))/100, B$3, (1*B$4),1)--PV(('Bonds (CP)'!B364+($A$2/100))/100, B$3, (1*B$4),1))/(2*($A$2/10000)*-PV('Bonds (CP)'!B364/100, B$3, (1*B$4),1))</f>
        <v>0.84089019140020238</v>
      </c>
      <c r="C365" s="55">
        <f>(-PV(('Bonds (CP)'!C364-($A$2/100))/100, C$3, (1*C$4),1)--PV(('Bonds (CP)'!C364+($A$2/100))/100, C$3, (1*C$4),1))/(2*($A$2/10000)*-PV('Bonds (CP)'!C364/100, C$3, (1*C$4),1))</f>
        <v>2.4967651985696033</v>
      </c>
      <c r="D365" s="55">
        <f>(-PV(('Bonds (CP)'!D364-($A$2/100))/100, D$3, (1*D$4),1)--PV(('Bonds (CP)'!D364+($A$2/100))/100, D$3, (1*D$4),1))/(2*($A$2/10000)*-PV('Bonds (CP)'!D364/100, D$3, (1*D$4),1))</f>
        <v>4.0051814494685578</v>
      </c>
      <c r="E365" s="55">
        <f>(-PV(('Bonds (CP)'!E364-($A$2/100))/100, E$3, (1*E$4),1)--PV(('Bonds (CP)'!E364+($A$2/100))/100, E$3, (1*E$4),1))/(2*($A$2/10000)*-PV('Bonds (CP)'!E364/100, E$3, (1*E$4),1))</f>
        <v>6.603805016619555</v>
      </c>
      <c r="F365" s="55">
        <f>(-PV(('Bonds (CP)'!F364-($A$2/100))/100, F$3, (1*F$4),1)--PV(('Bonds (CP)'!F364+($A$2/100))/100, F$3, (1*F$4),1))/(2*($A$2/10000)*-PV('Bonds (CP)'!F364/100, F$3, (1*F$4),1))</f>
        <v>7.3905468681882525</v>
      </c>
      <c r="G365" s="17"/>
      <c r="H365" s="24">
        <v>45716</v>
      </c>
      <c r="I365" s="55">
        <f>DURATION($H365,$H365+365,I$4,'Bonds (CP)'!B364/100,1,0)</f>
        <v>1</v>
      </c>
      <c r="J365" s="55">
        <f>DURATION($H365,$H365+(365*J$3),J$4,'Bonds (CP)'!C364/100,1,0)</f>
        <v>2.9267560511095279</v>
      </c>
      <c r="K365" s="55">
        <f>DURATION($H365,$H365+(365*K$3),K$4,'Bonds (CP)'!D364/100,1,0)</f>
        <v>4.6573263386773469</v>
      </c>
      <c r="L365" s="55">
        <f>DURATION($H365,$H365+(365*L$3),L$4,'Bonds (CP)'!E364/100,1,0)</f>
        <v>7.612156222185968</v>
      </c>
      <c r="M365" s="55">
        <f>DURATION($H365,$H365+(365*M$3),M$4,'Bonds (CP)'!F364/100,1,0)</f>
        <v>8.4210210745880918</v>
      </c>
    </row>
    <row r="366" spans="1:13">
      <c r="A366" s="24">
        <v>45719</v>
      </c>
      <c r="B366" s="55">
        <f>(-PV(('Bonds (CP)'!B365-($A$2/100))/100, B$3, (1*B$4),1)--PV(('Bonds (CP)'!B365+($A$2/100))/100, B$3, (1*B$4),1))/(2*($A$2/10000)*-PV('Bonds (CP)'!B365/100, B$3, (1*B$4),1))</f>
        <v>0.84244879703584796</v>
      </c>
      <c r="C366" s="55">
        <f>(-PV(('Bonds (CP)'!C365-($A$2/100))/100, C$3, (1*C$4),1)--PV(('Bonds (CP)'!C365+($A$2/100))/100, C$3, (1*C$4),1))/(2*($A$2/10000)*-PV('Bonds (CP)'!C365/100, C$3, (1*C$4),1))</f>
        <v>2.5012071059574099</v>
      </c>
      <c r="D366" s="55">
        <f>(-PV(('Bonds (CP)'!D365-($A$2/100))/100, D$3, (1*D$4),1)--PV(('Bonds (CP)'!D365+($A$2/100))/100, D$3, (1*D$4),1))/(2*($A$2/10000)*-PV('Bonds (CP)'!D365/100, D$3, (1*D$4),1))</f>
        <v>4.0093324796778873</v>
      </c>
      <c r="E366" s="55">
        <f>(-PV(('Bonds (CP)'!E365-($A$2/100))/100, E$3, (1*E$4),1)--PV(('Bonds (CP)'!E365+($A$2/100))/100, E$3, (1*E$4),1))/(2*($A$2/10000)*-PV('Bonds (CP)'!E365/100, E$3, (1*E$4),1))</f>
        <v>6.5996240377409165</v>
      </c>
      <c r="F366" s="55">
        <f>(-PV(('Bonds (CP)'!F365-($A$2/100))/100, F$3, (1*F$4),1)--PV(('Bonds (CP)'!F365+($A$2/100))/100, F$3, (1*F$4),1))/(2*($A$2/10000)*-PV('Bonds (CP)'!F365/100, F$3, (1*F$4),1))</f>
        <v>7.327243843695932</v>
      </c>
      <c r="G366" s="17"/>
      <c r="H366" s="24">
        <v>45719</v>
      </c>
      <c r="I366" s="55">
        <f>DURATION($H366,$H366+365,I$4,'Bonds (CP)'!B365/100,1,0)</f>
        <v>1</v>
      </c>
      <c r="J366" s="55">
        <f>DURATION($H366,$H366+(365*J$3),J$4,'Bonds (CP)'!C365/100,1,0)</f>
        <v>2.9241815265079287</v>
      </c>
      <c r="K366" s="55">
        <f>DURATION($H366,$H366+(365*K$3),K$4,'Bonds (CP)'!D365/100,1,0)</f>
        <v>4.6581446386228578</v>
      </c>
      <c r="L366" s="55">
        <f>DURATION($H366,$H366+(365*L$3),L$4,'Bonds (CP)'!E365/100,1,0)</f>
        <v>7.6093178706232631</v>
      </c>
      <c r="M366" s="55">
        <f>DURATION($H366,$H366+(365*M$3),M$4,'Bonds (CP)'!F365/100,1,0)</f>
        <v>8.3523679292731998</v>
      </c>
    </row>
    <row r="367" spans="1:13">
      <c r="A367" s="24">
        <v>45720</v>
      </c>
      <c r="B367" s="55">
        <f>(-PV(('Bonds (CP)'!B366-($A$2/100))/100, B$3, (1*B$4),1)--PV(('Bonds (CP)'!B366+($A$2/100))/100, B$3, (1*B$4),1))/(2*($A$2/10000)*-PV('Bonds (CP)'!B366/100, B$3, (1*B$4),1))</f>
        <v>0.84451217277078972</v>
      </c>
      <c r="C367" s="55">
        <f>(-PV(('Bonds (CP)'!C366-($A$2/100))/100, C$3, (1*C$4),1)--PV(('Bonds (CP)'!C366+($A$2/100))/100, C$3, (1*C$4),1))/(2*($A$2/10000)*-PV('Bonds (CP)'!C366/100, C$3, (1*C$4),1))</f>
        <v>2.5070040420949953</v>
      </c>
      <c r="D367" s="55">
        <f>(-PV(('Bonds (CP)'!D366-($A$2/100))/100, D$3, (1*D$4),1)--PV(('Bonds (CP)'!D366+($A$2/100))/100, D$3, (1*D$4),1))/(2*($A$2/10000)*-PV('Bonds (CP)'!D366/100, D$3, (1*D$4),1))</f>
        <v>4.0180694287122396</v>
      </c>
      <c r="E367" s="55">
        <f>(-PV(('Bonds (CP)'!E366-($A$2/100))/100, E$3, (1*E$4),1)--PV(('Bonds (CP)'!E366+($A$2/100))/100, E$3, (1*E$4),1))/(2*($A$2/10000)*-PV('Bonds (CP)'!E366/100, E$3, (1*E$4),1))</f>
        <v>6.612169576783586</v>
      </c>
      <c r="F367" s="55">
        <f>(-PV(('Bonds (CP)'!F366-($A$2/100))/100, F$3, (1*F$4),1)--PV(('Bonds (CP)'!F366+($A$2/100))/100, F$3, (1*F$4),1))/(2*($A$2/10000)*-PV('Bonds (CP)'!F366/100, F$3, (1*F$4),1))</f>
        <v>7.3115488718875268</v>
      </c>
      <c r="G367" s="17"/>
      <c r="H367" s="24">
        <v>45720</v>
      </c>
      <c r="I367" s="55">
        <f>DURATION($H367,$H367+365,I$4,'Bonds (CP)'!B366/100,1,0)</f>
        <v>1</v>
      </c>
      <c r="J367" s="55">
        <f>DURATION($H367,$H367+(365*J$3),J$4,'Bonds (CP)'!C366/100,1,0)</f>
        <v>2.924445400963688</v>
      </c>
      <c r="K367" s="55">
        <f>DURATION($H367,$H367+(365*K$3),K$4,'Bonds (CP)'!D366/100,1,0)</f>
        <v>4.6598589788450502</v>
      </c>
      <c r="L367" s="55">
        <f>DURATION($H367,$H367+(365*L$3),L$4,'Bonds (CP)'!E366/100,1,0)</f>
        <v>7.6178283799396711</v>
      </c>
      <c r="M367" s="55">
        <f>DURATION($H367,$H367+(365*M$3),M$4,'Bonds (CP)'!F366/100,1,0)</f>
        <v>8.3367178088304374</v>
      </c>
    </row>
    <row r="368" spans="1:13">
      <c r="A368" s="24">
        <v>45721</v>
      </c>
      <c r="B368" s="55">
        <f>(-PV(('Bonds (CP)'!B367-($A$2/100))/100, B$3, (1*B$4),1)--PV(('Bonds (CP)'!B367+($A$2/100))/100, B$3, (1*B$4),1))/(2*($A$2/10000)*-PV('Bonds (CP)'!B367/100, B$3, (1*B$4),1))</f>
        <v>0.84665736347055209</v>
      </c>
      <c r="C368" s="55">
        <f>(-PV(('Bonds (CP)'!C367-($A$2/100))/100, C$3, (1*C$4),1)--PV(('Bonds (CP)'!C367+($A$2/100))/100, C$3, (1*C$4),1))/(2*($A$2/10000)*-PV('Bonds (CP)'!C367/100, C$3, (1*C$4),1))</f>
        <v>2.5234171418200342</v>
      </c>
      <c r="D368" s="55">
        <f>(-PV(('Bonds (CP)'!D367-($A$2/100))/100, D$3, (1*D$4),1)--PV(('Bonds (CP)'!D367+($A$2/100))/100, D$3, (1*D$4),1))/(2*($A$2/10000)*-PV('Bonds (CP)'!D367/100, D$3, (1*D$4),1))</f>
        <v>4.038140951728777</v>
      </c>
      <c r="E368" s="55">
        <f>(-PV(('Bonds (CP)'!E367-($A$2/100))/100, E$3, (1*E$4),1)--PV(('Bonds (CP)'!E367+($A$2/100))/100, E$3, (1*E$4),1))/(2*($A$2/10000)*-PV('Bonds (CP)'!E367/100, E$3, (1*E$4),1))</f>
        <v>6.6358878835504473</v>
      </c>
      <c r="F368" s="55">
        <f>(-PV(('Bonds (CP)'!F367-($A$2/100))/100, F$3, (1*F$4),1)--PV(('Bonds (CP)'!F367+($A$2/100))/100, F$3, (1*F$4),1))/(2*($A$2/10000)*-PV('Bonds (CP)'!F367/100, F$3, (1*F$4),1))</f>
        <v>7.280314803071775</v>
      </c>
      <c r="G368" s="17"/>
      <c r="H368" s="24">
        <v>45721</v>
      </c>
      <c r="I368" s="55">
        <f>DURATION($H368,$H368+365,I$4,'Bonds (CP)'!B367/100,1,0)</f>
        <v>1</v>
      </c>
      <c r="J368" s="55">
        <f>DURATION($H368,$H368+(365*J$3),J$4,'Bonds (CP)'!C367/100,1,0)</f>
        <v>2.9251841328597581</v>
      </c>
      <c r="K368" s="55">
        <f>DURATION($H368,$H368+(365*K$3),K$4,'Bonds (CP)'!D367/100,1,0)</f>
        <v>4.6637566692067418</v>
      </c>
      <c r="L368" s="55">
        <f>DURATION($H368,$H368+(365*L$3),L$4,'Bonds (CP)'!E367/100,1,0)</f>
        <v>7.6338663900240622</v>
      </c>
      <c r="M368" s="55">
        <f>DURATION($H368,$H368+(365*M$3),M$4,'Bonds (CP)'!F367/100,1,0)</f>
        <v>8.305565830205353</v>
      </c>
    </row>
    <row r="369" spans="1:13">
      <c r="A369" s="24">
        <v>45722</v>
      </c>
      <c r="B369" s="55">
        <f>(-PV(('Bonds (CP)'!B368-($A$2/100))/100, B$3, (1*B$4),1)--PV(('Bonds (CP)'!B368+($A$2/100))/100, B$3, (1*B$4),1))/(2*($A$2/10000)*-PV('Bonds (CP)'!B368/100, B$3, (1*B$4),1))</f>
        <v>0.84838137929827329</v>
      </c>
      <c r="C369" s="55">
        <f>(-PV(('Bonds (CP)'!C368-($A$2/100))/100, C$3, (1*C$4),1)--PV(('Bonds (CP)'!C368+($A$2/100))/100, C$3, (1*C$4),1))/(2*($A$2/10000)*-PV('Bonds (CP)'!C368/100, C$3, (1*C$4),1))</f>
        <v>2.5329530298671052</v>
      </c>
      <c r="D369" s="55">
        <f>(-PV(('Bonds (CP)'!D368-($A$2/100))/100, D$3, (1*D$4),1)--PV(('Bonds (CP)'!D368+($A$2/100))/100, D$3, (1*D$4),1))/(2*($A$2/10000)*-PV('Bonds (CP)'!D368/100, D$3, (1*D$4),1))</f>
        <v>4.0516010005246894</v>
      </c>
      <c r="E369" s="55">
        <f>(-PV(('Bonds (CP)'!E368-($A$2/100))/100, E$3, (1*E$4),1)--PV(('Bonds (CP)'!E368+($A$2/100))/100, E$3, (1*E$4),1))/(2*($A$2/10000)*-PV('Bonds (CP)'!E368/100, E$3, (1*E$4),1))</f>
        <v>6.662428979371267</v>
      </c>
      <c r="F369" s="55">
        <f>(-PV(('Bonds (CP)'!F368-($A$2/100))/100, F$3, (1*F$4),1)--PV(('Bonds (CP)'!F368+($A$2/100))/100, F$3, (1*F$4),1))/(2*($A$2/10000)*-PV('Bonds (CP)'!F368/100, F$3, (1*F$4),1))</f>
        <v>7.3167747428416563</v>
      </c>
      <c r="G369" s="17"/>
      <c r="H369" s="24">
        <v>45722</v>
      </c>
      <c r="I369" s="55">
        <f>DURATION($H369,$H369+365,I$4,'Bonds (CP)'!B368/100,1,0)</f>
        <v>1</v>
      </c>
      <c r="J369" s="55">
        <f>DURATION($H369,$H369+(365*J$3),J$4,'Bonds (CP)'!C368/100,1,0)</f>
        <v>2.9256077196578052</v>
      </c>
      <c r="K369" s="55">
        <f>DURATION($H369,$H369+(365*K$3),K$4,'Bonds (CP)'!D368/100,1,0)</f>
        <v>4.6663390562575184</v>
      </c>
      <c r="L369" s="55">
        <f>DURATION($H369,$H369+(365*L$3),L$4,'Bonds (CP)'!E368/100,1,0)</f>
        <v>7.651732777219892</v>
      </c>
      <c r="M369" s="55">
        <f>DURATION($H369,$H369+(365*M$3),M$4,'Bonds (CP)'!F368/100,1,0)</f>
        <v>8.3419290136774844</v>
      </c>
    </row>
    <row r="370" spans="1:13">
      <c r="A370" s="24">
        <v>45723</v>
      </c>
      <c r="B370" s="55">
        <f>(-PV(('Bonds (CP)'!B369-($A$2/100))/100, B$3, (1*B$4),1)--PV(('Bonds (CP)'!B369+($A$2/100))/100, B$3, (1*B$4),1))/(2*($A$2/10000)*-PV('Bonds (CP)'!B369/100, B$3, (1*B$4),1))</f>
        <v>0.84902969687333085</v>
      </c>
      <c r="C370" s="55">
        <f>(-PV(('Bonds (CP)'!C369-($A$2/100))/100, C$3, (1*C$4),1)--PV(('Bonds (CP)'!C369+($A$2/100))/100, C$3, (1*C$4),1))/(2*($A$2/10000)*-PV('Bonds (CP)'!C369/100, C$3, (1*C$4),1))</f>
        <v>2.535005341613815</v>
      </c>
      <c r="D370" s="55">
        <f>(-PV(('Bonds (CP)'!D369-($A$2/100))/100, D$3, (1*D$4),1)--PV(('Bonds (CP)'!D369+($A$2/100))/100, D$3, (1*D$4),1))/(2*($A$2/10000)*-PV('Bonds (CP)'!D369/100, D$3, (1*D$4),1))</f>
        <v>4.0549759680766773</v>
      </c>
      <c r="E370" s="55">
        <f>(-PV(('Bonds (CP)'!E369-($A$2/100))/100, E$3, (1*E$4),1)--PV(('Bonds (CP)'!E369+($A$2/100))/100, E$3, (1*E$4),1))/(2*($A$2/10000)*-PV('Bonds (CP)'!E369/100, E$3, (1*E$4),1))</f>
        <v>6.6708174076745372</v>
      </c>
      <c r="F370" s="55">
        <f>(-PV(('Bonds (CP)'!F369-($A$2/100))/100, F$3, (1*F$4),1)--PV(('Bonds (CP)'!F369+($A$2/100))/100, F$3, (1*F$4),1))/(2*($A$2/10000)*-PV('Bonds (CP)'!F369/100, F$3, (1*F$4),1))</f>
        <v>7.3535181196596131</v>
      </c>
      <c r="G370" s="17"/>
      <c r="H370" s="24">
        <v>45723</v>
      </c>
      <c r="I370" s="55">
        <f>DURATION($H370,$H370+365,I$4,'Bonds (CP)'!B369/100,1,0)</f>
        <v>1</v>
      </c>
      <c r="J370" s="55">
        <f>DURATION($H370,$H370+(365*J$3),J$4,'Bonds (CP)'!C369/100,1,0)</f>
        <v>2.9256983514821417</v>
      </c>
      <c r="K370" s="55">
        <f>DURATION($H370,$H370+(365*K$3),K$4,'Bonds (CP)'!D369/100,1,0)</f>
        <v>4.6669826445102114</v>
      </c>
      <c r="L370" s="55">
        <f>DURATION($H370,$H370+(365*L$3),L$4,'Bonds (CP)'!E369/100,1,0)</f>
        <v>7.6573618598642783</v>
      </c>
      <c r="M370" s="55">
        <f>DURATION($H370,$H370+(365*M$3),M$4,'Bonds (CP)'!F369/100,1,0)</f>
        <v>8.3841172731000775</v>
      </c>
    </row>
    <row r="371" spans="1:13">
      <c r="A371" s="24">
        <v>45726</v>
      </c>
      <c r="B371" s="55">
        <f>(-PV(('Bonds (CP)'!B370-($A$2/100))/100, B$3, (1*B$4),1)--PV(('Bonds (CP)'!B370+($A$2/100))/100, B$3, (1*B$4),1))/(2*($A$2/10000)*-PV('Bonds (CP)'!B370/100, B$3, (1*B$4),1))</f>
        <v>0.84881348093897824</v>
      </c>
      <c r="C371" s="55">
        <f>(-PV(('Bonds (CP)'!C370-($A$2/100))/100, C$3, (1*C$4),1)--PV(('Bonds (CP)'!C370+($A$2/100))/100, C$3, (1*C$4),1))/(2*($A$2/10000)*-PV('Bonds (CP)'!C370/100, C$3, (1*C$4),1))</f>
        <v>2.5414105533378728</v>
      </c>
      <c r="D371" s="55">
        <f>(-PV(('Bonds (CP)'!D370-($A$2/100))/100, D$3, (1*D$4),1)--PV(('Bonds (CP)'!D370+($A$2/100))/100, D$3, (1*D$4),1))/(2*($A$2/10000)*-PV('Bonds (CP)'!D370/100, D$3, (1*D$4),1))</f>
        <v>4.0680918146814475</v>
      </c>
      <c r="E371" s="55">
        <f>(-PV(('Bonds (CP)'!E370-($A$2/100))/100, E$3, (1*E$4),1)--PV(('Bonds (CP)'!E370+($A$2/100))/100, E$3, (1*E$4),1))/(2*($A$2/10000)*-PV('Bonds (CP)'!E370/100, E$3, (1*E$4),1))</f>
        <v>6.6988029263544391</v>
      </c>
      <c r="F371" s="55">
        <f>(-PV(('Bonds (CP)'!F370-($A$2/100))/100, F$3, (1*F$4),1)--PV(('Bonds (CP)'!F370+($A$2/100))/100, F$3, (1*F$4),1))/(2*($A$2/10000)*-PV('Bonds (CP)'!F370/100, F$3, (1*F$4),1))</f>
        <v>7.3640685580023204</v>
      </c>
      <c r="G371" s="17"/>
      <c r="H371" s="24">
        <v>45726</v>
      </c>
      <c r="I371" s="55">
        <f>DURATION($H371,$H371+365,I$4,'Bonds (CP)'!B370/100,1,0)</f>
        <v>1</v>
      </c>
      <c r="J371" s="55">
        <f>DURATION($H371,$H371+(365*J$3),J$4,'Bonds (CP)'!C370/100,1,0)</f>
        <v>2.925980008139903</v>
      </c>
      <c r="K371" s="55">
        <f>DURATION($H371,$H371+(365*K$3),K$4,'Bonds (CP)'!D370/100,1,0)</f>
        <v>4.6694689627312114</v>
      </c>
      <c r="L371" s="55">
        <f>DURATION($H371,$H371+(365*L$3),L$4,'Bonds (CP)'!E370/100,1,0)</f>
        <v>7.6760802000527661</v>
      </c>
      <c r="M371" s="55">
        <f>DURATION($H371,$H371+(365*M$3),M$4,'Bonds (CP)'!F370/100,1,0)</f>
        <v>8.394633484610905</v>
      </c>
    </row>
    <row r="372" spans="1:13">
      <c r="A372" s="24">
        <v>45727</v>
      </c>
      <c r="B372" s="55">
        <f>(-PV(('Bonds (CP)'!B371-($A$2/100))/100, B$3, (1*B$4),1)--PV(('Bonds (CP)'!B371+($A$2/100))/100, B$3, (1*B$4),1))/(2*($A$2/10000)*-PV('Bonds (CP)'!B371/100, B$3, (1*B$4),1))</f>
        <v>0.84773405114712863</v>
      </c>
      <c r="C372" s="55">
        <f>(-PV(('Bonds (CP)'!C371-($A$2/100))/100, C$3, (1*C$4),1)--PV(('Bonds (CP)'!C371+($A$2/100))/100, C$3, (1*C$4),1))/(2*($A$2/10000)*-PV('Bonds (CP)'!C371/100, C$3, (1*C$4),1))</f>
        <v>2.5345489995077286</v>
      </c>
      <c r="D372" s="55">
        <f>(-PV(('Bonds (CP)'!D371-($A$2/100))/100, D$3, (1*D$4),1)--PV(('Bonds (CP)'!D371+($A$2/100))/100, D$3, (1*D$4),1))/(2*($A$2/10000)*-PV('Bonds (CP)'!D371/100, D$3, (1*D$4),1))</f>
        <v>4.0566649509174715</v>
      </c>
      <c r="E372" s="55">
        <f>(-PV(('Bonds (CP)'!E371-($A$2/100))/100, E$3, (1*E$4),1)--PV(('Bonds (CP)'!E371+($A$2/100))/100, E$3, (1*E$4),1))/(2*($A$2/10000)*-PV('Bonds (CP)'!E371/100, E$3, (1*E$4),1))</f>
        <v>6.6806081372905366</v>
      </c>
      <c r="F372" s="55">
        <f>(-PV(('Bonds (CP)'!F371-($A$2/100))/100, F$3, (1*F$4),1)--PV(('Bonds (CP)'!F371+($A$2/100))/100, F$3, (1*F$4),1))/(2*($A$2/10000)*-PV('Bonds (CP)'!F371/100, F$3, (1*F$4),1))</f>
        <v>7.3640685580023204</v>
      </c>
      <c r="G372" s="17"/>
      <c r="H372" s="24">
        <v>45727</v>
      </c>
      <c r="I372" s="55">
        <f>DURATION($H372,$H372+365,I$4,'Bonds (CP)'!B371/100,1,0)</f>
        <v>1</v>
      </c>
      <c r="J372" s="55">
        <f>DURATION($H372,$H372+(365*J$3),J$4,'Bonds (CP)'!C371/100,1,0)</f>
        <v>2.9256782152510863</v>
      </c>
      <c r="K372" s="55">
        <f>DURATION($H372,$H372+(365*K$3),K$4,'Bonds (CP)'!D371/100,1,0)</f>
        <v>4.6673041374117066</v>
      </c>
      <c r="L372" s="55">
        <f>DURATION($H372,$H372+(365*L$3),L$4,'Bonds (CP)'!E371/100,1,0)</f>
        <v>7.663921222528808</v>
      </c>
      <c r="M372" s="55">
        <f>DURATION($H372,$H372+(365*M$3),M$4,'Bonds (CP)'!F371/100,1,0)</f>
        <v>8.394633484610905</v>
      </c>
    </row>
    <row r="373" spans="1:13">
      <c r="A373" s="24">
        <v>45728</v>
      </c>
      <c r="B373" s="55">
        <f>(-PV(('Bonds (CP)'!B372-($A$2/100))/100, B$3, (1*B$4),1)--PV(('Bonds (CP)'!B372+($A$2/100))/100, B$3, (1*B$4),1))/(2*($A$2/10000)*-PV('Bonds (CP)'!B372/100, B$3, (1*B$4),1))</f>
        <v>0.84773405114712863</v>
      </c>
      <c r="C373" s="55">
        <f>(-PV(('Bonds (CP)'!C372-($A$2/100))/100, C$3, (1*C$4),1)--PV(('Bonds (CP)'!C372+($A$2/100))/100, C$3, (1*C$4),1))/(2*($A$2/10000)*-PV('Bonds (CP)'!C372/100, C$3, (1*C$4),1))</f>
        <v>2.535918494058786</v>
      </c>
      <c r="D373" s="55">
        <f>(-PV(('Bonds (CP)'!D372-($A$2/100))/100, D$3, (1*D$4),1)--PV(('Bonds (CP)'!D372+($A$2/100))/100, D$3, (1*D$4),1))/(2*($A$2/10000)*-PV('Bonds (CP)'!D372/100, D$3, (1*D$4),1))</f>
        <v>4.0613148171714766</v>
      </c>
      <c r="E373" s="55">
        <f>(-PV(('Bonds (CP)'!E372-($A$2/100))/100, E$3, (1*E$4),1)--PV(('Bonds (CP)'!E372+($A$2/100))/100, E$3, (1*E$4),1))/(2*($A$2/10000)*-PV('Bonds (CP)'!E372/100, E$3, (1*E$4),1))</f>
        <v>6.7030039272202302</v>
      </c>
      <c r="F373" s="55">
        <f>(-PV(('Bonds (CP)'!F372-($A$2/100))/100, F$3, (1*F$4),1)--PV(('Bonds (CP)'!F372+($A$2/100))/100, F$3, (1*F$4),1))/(2*($A$2/10000)*-PV('Bonds (CP)'!F372/100, F$3, (1*F$4),1))</f>
        <v>7.4762659626720041</v>
      </c>
      <c r="G373" s="17"/>
      <c r="H373" s="24">
        <v>45728</v>
      </c>
      <c r="I373" s="55">
        <f>DURATION($H373,$H373+365,I$4,'Bonds (CP)'!B372/100,1,0)</f>
        <v>1</v>
      </c>
      <c r="J373" s="55">
        <f>DURATION($H373,$H373+(365*J$3),J$4,'Bonds (CP)'!C372/100,1,0)</f>
        <v>2.9257386167870556</v>
      </c>
      <c r="K373" s="55">
        <f>DURATION($H373,$H373+(365*K$3),K$4,'Bonds (CP)'!D372/100,1,0)</f>
        <v>4.6681872075272048</v>
      </c>
      <c r="L373" s="55">
        <f>DURATION($H373,$H373+(365*L$3),L$4,'Bonds (CP)'!E372/100,1,0)</f>
        <v>7.6788819078714727</v>
      </c>
      <c r="M373" s="55">
        <f>DURATION($H373,$H373+(365*M$3),M$4,'Bonds (CP)'!F372/100,1,0)</f>
        <v>8.5063990145098156</v>
      </c>
    </row>
    <row r="374" spans="1:13">
      <c r="A374" s="24">
        <v>45729</v>
      </c>
      <c r="B374" s="55">
        <f>(-PV(('Bonds (CP)'!B373-($A$2/100))/100, B$3, (1*B$4),1)--PV(('Bonds (CP)'!B373+($A$2/100))/100, B$3, (1*B$4),1))/(2*($A$2/10000)*-PV('Bonds (CP)'!B373/100, B$3, (1*B$4),1))</f>
        <v>0.84730304760828778</v>
      </c>
      <c r="C374" s="55">
        <f>(-PV(('Bonds (CP)'!C373-($A$2/100))/100, C$3, (1*C$4),1)--PV(('Bonds (CP)'!C373+($A$2/100))/100, C$3, (1*C$4),1))/(2*($A$2/10000)*-PV('Bonds (CP)'!C373/100, C$3, (1*C$4),1))</f>
        <v>2.5338647787664965</v>
      </c>
      <c r="D374" s="55">
        <f>(-PV(('Bonds (CP)'!D373-($A$2/100))/100, D$3, (1*D$4),1)--PV(('Bonds (CP)'!D373+($A$2/100))/100, D$3, (1*D$4),1))/(2*($A$2/10000)*-PV('Bonds (CP)'!D373/100, D$3, (1*D$4),1))</f>
        <v>4.0566649509174715</v>
      </c>
      <c r="E374" s="55">
        <f>(-PV(('Bonds (CP)'!E373-($A$2/100))/100, E$3, (1*E$4),1)--PV(('Bonds (CP)'!E373+($A$2/100))/100, E$3, (1*E$4),1))/(2*($A$2/10000)*-PV('Bonds (CP)'!E373/100, E$3, (1*E$4),1))</f>
        <v>6.6890037993384315</v>
      </c>
      <c r="F374" s="55">
        <f>(-PV(('Bonds (CP)'!F373-($A$2/100))/100, F$3, (1*F$4),1)--PV(('Bonds (CP)'!F373+($A$2/100))/100, F$3, (1*F$4),1))/(2*($A$2/10000)*-PV('Bonds (CP)'!F373/100, F$3, (1*F$4),1))</f>
        <v>7.4385776888754354</v>
      </c>
      <c r="G374" s="17"/>
      <c r="H374" s="24">
        <v>45729</v>
      </c>
      <c r="I374" s="55">
        <f>DURATION($H374,$H374+365,I$4,'Bonds (CP)'!B373/100,1,0)</f>
        <v>1</v>
      </c>
      <c r="J374" s="55">
        <f>DURATION($H374,$H374+(365*J$3),J$4,'Bonds (CP)'!C373/100,1,0)</f>
        <v>2.9256480064317585</v>
      </c>
      <c r="K374" s="55">
        <f>DURATION($H374,$H374+(365*K$3),K$4,'Bonds (CP)'!D373/100,1,0)</f>
        <v>4.6673041374117066</v>
      </c>
      <c r="L374" s="55">
        <f>DURATION($H374,$H374+(365*L$3),L$4,'Bonds (CP)'!E373/100,1,0)</f>
        <v>7.6695367345152476</v>
      </c>
      <c r="M374" s="55">
        <f>DURATION($H374,$H374+(365*M$3),M$4,'Bonds (CP)'!F373/100,1,0)</f>
        <v>8.4688696891810888</v>
      </c>
    </row>
    <row r="375" spans="1:13">
      <c r="A375" s="24">
        <v>45730</v>
      </c>
      <c r="B375" s="55">
        <f>(-PV(('Bonds (CP)'!B374-($A$2/100))/100, B$3, (1*B$4),1)--PV(('Bonds (CP)'!B374+($A$2/100))/100, B$3, (1*B$4),1))/(2*($A$2/10000)*-PV('Bonds (CP)'!B374/100, B$3, (1*B$4),1))</f>
        <v>0.84917390204002963</v>
      </c>
      <c r="C375" s="55">
        <f>(-PV(('Bonds (CP)'!C374-($A$2/100))/100, C$3, (1*C$4),1)--PV(('Bonds (CP)'!C374+($A$2/100))/100, C$3, (1*C$4),1))/(2*($A$2/10000)*-PV('Bonds (CP)'!C374/100, C$3, (1*C$4),1))</f>
        <v>2.5420986494008417</v>
      </c>
      <c r="D375" s="55">
        <f>(-PV(('Bonds (CP)'!D374-($A$2/100))/100, D$3, (1*D$4),1)--PV(('Bonds (CP)'!D374+($A$2/100))/100, D$3, (1*D$4),1))/(2*($A$2/10000)*-PV('Bonds (CP)'!D374/100, D$3, (1*D$4),1))</f>
        <v>4.0676677805772261</v>
      </c>
      <c r="E375" s="55">
        <f>(-PV(('Bonds (CP)'!E374-($A$2/100))/100, E$3, (1*E$4),1)--PV(('Bonds (CP)'!E374+($A$2/100))/100, E$3, (1*E$4),1))/(2*($A$2/10000)*-PV('Bonds (CP)'!E374/100, E$3, (1*E$4),1))</f>
        <v>6.707205750343733</v>
      </c>
      <c r="F375" s="55">
        <f>(-PV(('Bonds (CP)'!F374-($A$2/100))/100, F$3, (1*F$4),1)--PV(('Bonds (CP)'!F374+($A$2/100))/100, F$3, (1*F$4),1))/(2*($A$2/10000)*-PV('Bonds (CP)'!F374/100, F$3, (1*F$4),1))</f>
        <v>7.4493161134435253</v>
      </c>
      <c r="G375" s="17"/>
      <c r="H375" s="24">
        <v>45730</v>
      </c>
      <c r="I375" s="55">
        <f>DURATION($H375,$H375+365,I$4,'Bonds (CP)'!B374/100,1,0)</f>
        <v>1</v>
      </c>
      <c r="J375" s="55">
        <f>DURATION($H375,$H375+(365*J$3),J$4,'Bonds (CP)'!C374/100,1,0)</f>
        <v>2.9260101578850595</v>
      </c>
      <c r="K375" s="55">
        <f>DURATION($H375,$H375+(365*K$3),K$4,'Bonds (CP)'!D374/100,1,0)</f>
        <v>4.6693889471322496</v>
      </c>
      <c r="L375" s="55">
        <f>DURATION($H375,$H375+(365*L$3),L$4,'Bonds (CP)'!E374/100,1,0)</f>
        <v>7.6816820307344278</v>
      </c>
      <c r="M375" s="55">
        <f>DURATION($H375,$H375+(365*M$3),M$4,'Bonds (CP)'!F374/100,1,0)</f>
        <v>8.4795642585456434</v>
      </c>
    </row>
    <row r="376" spans="1:13">
      <c r="A376" s="24">
        <v>45733</v>
      </c>
      <c r="B376" s="55">
        <f>(-PV(('Bonds (CP)'!B375-($A$2/100))/100, B$3, (1*B$4),1)--PV(('Bonds (CP)'!B375+($A$2/100))/100, B$3, (1*B$4),1))/(2*($A$2/10000)*-PV('Bonds (CP)'!B375/100, B$3, (1*B$4),1))</f>
        <v>0.85054629840775631</v>
      </c>
      <c r="C376" s="55">
        <f>(-PV(('Bonds (CP)'!C375-($A$2/100))/100, C$3, (1*C$4),1)--PV(('Bonds (CP)'!C375+($A$2/100))/100, C$3, (1*C$4),1))/(2*($A$2/10000)*-PV('Bonds (CP)'!C375/100, C$3, (1*C$4),1))</f>
        <v>2.5460045543200192</v>
      </c>
      <c r="D376" s="55">
        <f>(-PV(('Bonds (CP)'!D375-($A$2/100))/100, D$3, (1*D$4),1)--PV(('Bonds (CP)'!D375+($A$2/100))/100, D$3, (1*D$4),1))/(2*($A$2/10000)*-PV('Bonds (CP)'!D375/100, D$3, (1*D$4),1))</f>
        <v>4.0748849390467203</v>
      </c>
      <c r="E376" s="55">
        <f>(-PV(('Bonds (CP)'!E375-($A$2/100))/100, E$3, (1*E$4),1)--PV(('Bonds (CP)'!E375+($A$2/100))/100, E$3, (1*E$4),1))/(2*($A$2/10000)*-PV('Bonds (CP)'!E375/100, E$3, (1*E$4),1))</f>
        <v>6.7310315216777168</v>
      </c>
      <c r="F376" s="55">
        <f>(-PV(('Bonds (CP)'!F375-($A$2/100))/100, F$3, (1*F$4),1)--PV(('Bonds (CP)'!F375+($A$2/100))/100, F$3, (1*F$4),1))/(2*($A$2/10000)*-PV('Bonds (CP)'!F375/100, F$3, (1*F$4),1))</f>
        <v>7.5415541516305957</v>
      </c>
      <c r="G376" s="17"/>
      <c r="H376" s="24">
        <v>45733</v>
      </c>
      <c r="I376" s="55">
        <f>DURATION($H376,$H376+365,I$4,'Bonds (CP)'!B375/100,1,0)</f>
        <v>1</v>
      </c>
      <c r="J376" s="55">
        <f>DURATION($H376,$H376+(365*J$3),J$4,'Bonds (CP)'!C375/100,1,0)</f>
        <v>2.9261809049143208</v>
      </c>
      <c r="K376" s="55">
        <f>DURATION($H376,$H376+(365*K$3),K$4,'Bonds (CP)'!D375/100,1,0)</f>
        <v>4.6707475061852408</v>
      </c>
      <c r="L376" s="55">
        <f>DURATION($H376,$H376+(365*L$3),L$4,'Bonds (CP)'!E375/100,1,0)</f>
        <v>7.6975193152263284</v>
      </c>
      <c r="M376" s="55">
        <f>DURATION($H376,$H376+(365*M$3),M$4,'Bonds (CP)'!F375/100,1,0)</f>
        <v>8.5713784661776309</v>
      </c>
    </row>
    <row r="377" spans="1:13">
      <c r="A377" s="24">
        <v>45734</v>
      </c>
      <c r="B377" s="55">
        <f>(-PV(('Bonds (CP)'!B376-($A$2/100))/100, B$3, (1*B$4),1)--PV(('Bonds (CP)'!B376+($A$2/100))/100, B$3, (1*B$4),1))/(2*($A$2/10000)*-PV('Bonds (CP)'!B376/100, B$3, (1*B$4),1))</f>
        <v>0.85272229557030443</v>
      </c>
      <c r="C377" s="55">
        <f>(-PV(('Bonds (CP)'!C376-($A$2/100))/100, C$3, (1*C$4),1)--PV(('Bonds (CP)'!C376+($A$2/100))/100, C$3, (1*C$4),1))/(2*($A$2/10000)*-PV('Bonds (CP)'!C376/100, C$3, (1*C$4),1))</f>
        <v>2.5522315353000402</v>
      </c>
      <c r="D377" s="55">
        <f>(-PV(('Bonds (CP)'!D376-($A$2/100))/100, D$3, (1*D$4),1)--PV(('Bonds (CP)'!D376+($A$2/100))/100, D$3, (1*D$4),1))/(2*($A$2/10000)*-PV('Bonds (CP)'!D376/100, D$3, (1*D$4),1))</f>
        <v>4.0808422056167615</v>
      </c>
      <c r="E377" s="55">
        <f>(-PV(('Bonds (CP)'!E376-($A$2/100))/100, E$3, (1*E$4),1)--PV(('Bonds (CP)'!E376+($A$2/100))/100, E$3, (1*E$4),1))/(2*($A$2/10000)*-PV('Bonds (CP)'!E376/100, E$3, (1*E$4),1))</f>
        <v>6.7422526668932257</v>
      </c>
      <c r="F377" s="55">
        <f>(-PV(('Bonds (CP)'!F376-($A$2/100))/100, F$3, (1*F$4),1)--PV(('Bonds (CP)'!F376+($A$2/100))/100, F$3, (1*F$4),1))/(2*($A$2/10000)*-PV('Bonds (CP)'!F376/100, F$3, (1*F$4),1))</f>
        <v>7.5470338321447024</v>
      </c>
      <c r="G377" s="17"/>
      <c r="H377" s="24">
        <v>45734</v>
      </c>
      <c r="I377" s="55">
        <f>DURATION($H377,$H377+365,I$4,'Bonds (CP)'!B376/100,1,0)</f>
        <v>1</v>
      </c>
      <c r="J377" s="55">
        <f>DURATION($H377,$H377+(365*J$3),J$4,'Bonds (CP)'!C376/100,1,0)</f>
        <v>2.9264517364187843</v>
      </c>
      <c r="K377" s="55">
        <f>DURATION($H377,$H377+(365*K$3),K$4,'Bonds (CP)'!D376/100,1,0)</f>
        <v>4.6718635976146103</v>
      </c>
      <c r="L377" s="55">
        <f>DURATION($H377,$H377+(365*L$3),L$4,'Bonds (CP)'!E376/100,1,0)</f>
        <v>7.7049543618918479</v>
      </c>
      <c r="M377" s="55">
        <f>DURATION($H377,$H377+(365*M$3),M$4,'Bonds (CP)'!F376/100,1,0)</f>
        <v>8.5768303028447974</v>
      </c>
    </row>
    <row r="378" spans="1:13">
      <c r="A378" s="24">
        <v>45735</v>
      </c>
      <c r="B378" s="55">
        <f>(-PV(('Bonds (CP)'!B377-($A$2/100))/100, B$3, (1*B$4),1)--PV(('Bonds (CP)'!B377+($A$2/100))/100, B$3, (1*B$4),1))/(2*($A$2/10000)*-PV('Bonds (CP)'!B377/100, B$3, (1*B$4),1))</f>
        <v>0.85156037998155321</v>
      </c>
      <c r="C378" s="55">
        <f>(-PV(('Bonds (CP)'!C377-($A$2/100))/100, C$3, (1*C$4),1)--PV(('Bonds (CP)'!C377+($A$2/100))/100, C$3, (1*C$4),1))/(2*($A$2/10000)*-PV('Bonds (CP)'!C377/100, C$3, (1*C$4),1))</f>
        <v>2.5489991231051357</v>
      </c>
      <c r="D378" s="55">
        <f>(-PV(('Bonds (CP)'!D377-($A$2/100))/100, D$3, (1*D$4),1)--PV(('Bonds (CP)'!D377+($A$2/100))/100, D$3, (1*D$4),1))/(2*($A$2/10000)*-PV('Bonds (CP)'!D377/100, D$3, (1*D$4),1))</f>
        <v>4.0778620195342441</v>
      </c>
      <c r="E378" s="55">
        <f>(-PV(('Bonds (CP)'!E377-($A$2/100))/100, E$3, (1*E$4),1)--PV(('Bonds (CP)'!E377+($A$2/100))/100, E$3, (1*E$4),1))/(2*($A$2/10000)*-PV('Bonds (CP)'!E377/100, E$3, (1*E$4),1))</f>
        <v>6.7436557131309884</v>
      </c>
      <c r="F378" s="55">
        <f>(-PV(('Bonds (CP)'!F377-($A$2/100))/100, F$3, (1*F$4),1)--PV(('Bonds (CP)'!F377+($A$2/100))/100, F$3, (1*F$4),1))/(2*($A$2/10000)*-PV('Bonds (CP)'!F377/100, F$3, (1*F$4),1))</f>
        <v>7.5745227320103909</v>
      </c>
      <c r="G378" s="17"/>
      <c r="H378" s="24">
        <v>45735</v>
      </c>
      <c r="I378" s="55">
        <f>DURATION($H378,$H378+365,I$4,'Bonds (CP)'!B377/100,1,0)</f>
        <v>1</v>
      </c>
      <c r="J378" s="55">
        <f>DURATION($H378,$H378+(365*J$3),J$4,'Bonds (CP)'!C377/100,1,0)</f>
        <v>2.9263113596670776</v>
      </c>
      <c r="K378" s="55">
        <f>DURATION($H378,$H378+(365*K$3),K$4,'Bonds (CP)'!D377/100,1,0)</f>
        <v>4.6713058591780898</v>
      </c>
      <c r="L378" s="55">
        <f>DURATION($H378,$H378+(365*L$3),L$4,'Bonds (CP)'!E377/100,1,0)</f>
        <v>7.7058829378833922</v>
      </c>
      <c r="M378" s="55">
        <f>DURATION($H378,$H378+(365*M$3),M$4,'Bonds (CP)'!F377/100,1,0)</f>
        <v>8.604174998552546</v>
      </c>
    </row>
    <row r="379" spans="1:13">
      <c r="A379" s="24">
        <v>45736</v>
      </c>
      <c r="B379" s="55">
        <f>(-PV(('Bonds (CP)'!B378-($A$2/100))/100, B$3, (1*B$4),1)--PV(('Bonds (CP)'!B378+($A$2/100))/100, B$3, (1*B$4),1))/(2*($A$2/10000)*-PV('Bonds (CP)'!B378/100, B$3, (1*B$4),1))</f>
        <v>0.85425213064469396</v>
      </c>
      <c r="C379" s="55">
        <f>(-PV(('Bonds (CP)'!C378-($A$2/100))/100, C$3, (1*C$4),1)--PV(('Bonds (CP)'!C378+($A$2/100))/100, C$3, (1*C$4),1))/(2*($A$2/10000)*-PV('Bonds (CP)'!C378/100, C$3, (1*C$4),1))</f>
        <v>2.5466950152940648</v>
      </c>
      <c r="D379" s="55">
        <f>(-PV(('Bonds (CP)'!D378-($A$2/100))/100, D$3, (1*D$4),1)--PV(('Bonds (CP)'!D378+($A$2/100))/100, D$3, (1*D$4),1))/(2*($A$2/10000)*-PV('Bonds (CP)'!D378/100, D$3, (1*D$4),1))</f>
        <v>4.0740349142328443</v>
      </c>
      <c r="E379" s="55">
        <f>(-PV(('Bonds (CP)'!E378-($A$2/100))/100, E$3, (1*E$4),1)--PV(('Bonds (CP)'!E378+($A$2/100))/100, E$3, (1*E$4),1))/(2*($A$2/10000)*-PV('Bonds (CP)'!E378/100, E$3, (1*E$4),1))</f>
        <v>6.7366413767676256</v>
      </c>
      <c r="F379" s="55">
        <f>(-PV(('Bonds (CP)'!F378-($A$2/100))/100, F$3, (1*F$4),1)--PV(('Bonds (CP)'!F378+($A$2/100))/100, F$3, (1*F$4),1))/(2*($A$2/10000)*-PV('Bonds (CP)'!F378/100, F$3, (1*F$4),1))</f>
        <v>7.5855606278523133</v>
      </c>
      <c r="G379" s="17"/>
      <c r="H379" s="24">
        <v>45736</v>
      </c>
      <c r="I379" s="55">
        <f>DURATION($H379,$H379+365,I$4,'Bonds (CP)'!B378/100,1,0)</f>
        <v>1</v>
      </c>
      <c r="J379" s="55">
        <f>DURATION($H379,$H379+(365*J$3),J$4,'Bonds (CP)'!C378/100,1,0)</f>
        <v>2.9262110188214137</v>
      </c>
      <c r="K379" s="55">
        <f>DURATION($H379,$H379+(365*K$3),K$4,'Bonds (CP)'!D378/100,1,0)</f>
        <v>4.6705878638725924</v>
      </c>
      <c r="L379" s="55">
        <f>DURATION($H379,$H379+(365*L$3),L$4,'Bonds (CP)'!E378/100,1,0)</f>
        <v>7.7012382679747509</v>
      </c>
      <c r="M379" s="55">
        <f>DURATION($H379,$H379+(365*M$3),M$4,'Bonds (CP)'!F378/100,1,0)</f>
        <v>8.6151528649381994</v>
      </c>
    </row>
    <row r="380" spans="1:13">
      <c r="A380" s="24">
        <v>45737</v>
      </c>
      <c r="B380" s="55">
        <f>(-PV(('Bonds (CP)'!B379-($A$2/100))/100, B$3, (1*B$4),1)--PV(('Bonds (CP)'!B379+($A$2/100))/100, B$3, (1*B$4),1))/(2*($A$2/10000)*-PV('Bonds (CP)'!B379/100, B$3, (1*B$4),1))</f>
        <v>0.85185056190210795</v>
      </c>
      <c r="C380" s="55">
        <f>(-PV(('Bonds (CP)'!C379-($A$2/100))/100, C$3, (1*C$4),1)--PV(('Bonds (CP)'!C379+($A$2/100))/100, C$3, (1*C$4),1))/(2*($A$2/10000)*-PV('Bonds (CP)'!C379/100, C$3, (1*C$4),1))</f>
        <v>2.5414105533378728</v>
      </c>
      <c r="D380" s="55">
        <f>(-PV(('Bonds (CP)'!D379-($A$2/100))/100, D$3, (1*D$4),1)--PV(('Bonds (CP)'!D379+($A$2/100))/100, D$3, (1*D$4),1))/(2*($A$2/10000)*-PV('Bonds (CP)'!D379/100, D$3, (1*D$4),1))</f>
        <v>4.0672438094517531</v>
      </c>
      <c r="E380" s="55">
        <f>(-PV(('Bonds (CP)'!E379-($A$2/100))/100, E$3, (1*E$4),1)--PV(('Bonds (CP)'!E379+($A$2/100))/100, E$3, (1*E$4),1))/(2*($A$2/10000)*-PV('Bonds (CP)'!E379/100, E$3, (1*E$4),1))</f>
        <v>6.7254231060531575</v>
      </c>
      <c r="F380" s="55">
        <f>(-PV(('Bonds (CP)'!F379-($A$2/100))/100, F$3, (1*F$4),1)--PV(('Bonds (CP)'!F379+($A$2/100))/100, F$3, (1*F$4),1))/(2*($A$2/10000)*-PV('Bonds (CP)'!F379/100, F$3, (1*F$4),1))</f>
        <v>7.5690128671847603</v>
      </c>
      <c r="G380" s="17"/>
      <c r="H380" s="24">
        <v>45737</v>
      </c>
      <c r="I380" s="55">
        <f>DURATION($H380,$H380+365,I$4,'Bonds (CP)'!B379/100,1,0)</f>
        <v>1</v>
      </c>
      <c r="J380" s="55">
        <f>DURATION($H380,$H380+(365*J$3),J$4,'Bonds (CP)'!C379/100,1,0)</f>
        <v>2.925980008139903</v>
      </c>
      <c r="K380" s="55">
        <f>DURATION($H380,$H380+(365*K$3),K$4,'Bonds (CP)'!D379/100,1,0)</f>
        <v>4.6693089189872152</v>
      </c>
      <c r="L380" s="55">
        <f>DURATION($H380,$H380+(365*L$3),L$4,'Bonds (CP)'!E379/100,1,0)</f>
        <v>7.6937975104503415</v>
      </c>
      <c r="M380" s="55">
        <f>DURATION($H380,$H380+(365*M$3),M$4,'Bonds (CP)'!F379/100,1,0)</f>
        <v>8.5986946430468087</v>
      </c>
    </row>
    <row r="381" spans="1:13">
      <c r="A381" s="24">
        <v>45740</v>
      </c>
      <c r="B381" s="55">
        <f>(-PV(('Bonds (CP)'!B380-($A$2/100))/100, B$3, (1*B$4),1)--PV(('Bonds (CP)'!B380+($A$2/100))/100, B$3, (1*B$4),1))/(2*($A$2/10000)*-PV('Bonds (CP)'!B380/100, B$3, (1*B$4),1))</f>
        <v>0.85018471153660791</v>
      </c>
      <c r="C381" s="55">
        <f>(-PV(('Bonds (CP)'!C380-($A$2/100))/100, C$3, (1*C$4),1)--PV(('Bonds (CP)'!C380+($A$2/100))/100, C$3, (1*C$4),1))/(2*($A$2/10000)*-PV('Bonds (CP)'!C380/100, C$3, (1*C$4),1))</f>
        <v>2.5347771510594912</v>
      </c>
      <c r="D381" s="55">
        <f>(-PV(('Bonds (CP)'!D380-($A$2/100))/100, D$3, (1*D$4),1)--PV(('Bonds (CP)'!D380+($A$2/100))/100, D$3, (1*D$4),1))/(2*($A$2/10000)*-PV('Bonds (CP)'!D380/100, D$3, (1*D$4),1))</f>
        <v>4.0558203344654356</v>
      </c>
      <c r="E381" s="55">
        <f>(-PV(('Bonds (CP)'!E380-($A$2/100))/100, E$3, (1*E$4),1)--PV(('Bonds (CP)'!E380+($A$2/100))/100, E$3, (1*E$4),1))/(2*($A$2/10000)*-PV('Bonds (CP)'!E380/100, E$3, (1*E$4),1))</f>
        <v>6.6960027168576275</v>
      </c>
      <c r="F381" s="55">
        <f>(-PV(('Bonds (CP)'!F380-($A$2/100))/100, F$3, (1*F$4),1)--PV(('Bonds (CP)'!F380+($A$2/100))/100, F$3, (1*F$4),1))/(2*($A$2/10000)*-PV('Bonds (CP)'!F380/100, F$3, (1*F$4),1))</f>
        <v>7.4600782385181077</v>
      </c>
      <c r="G381" s="17"/>
      <c r="H381" s="24">
        <v>45740</v>
      </c>
      <c r="I381" s="55">
        <f>DURATION($H381,$H381+365,I$4,'Bonds (CP)'!B380/100,1,0)</f>
        <v>1</v>
      </c>
      <c r="J381" s="55">
        <f>DURATION($H381,$H381+(365*J$3),J$4,'Bonds (CP)'!C380/100,1,0)</f>
        <v>2.9256882836648122</v>
      </c>
      <c r="K381" s="55">
        <f>DURATION($H381,$H381+(365*K$3),K$4,'Bonds (CP)'!D380/100,1,0)</f>
        <v>4.6671434160620189</v>
      </c>
      <c r="L381" s="55">
        <f>DURATION($H381,$H381+(365*L$3),L$4,'Bonds (CP)'!E380/100,1,0)</f>
        <v>7.6742115157517645</v>
      </c>
      <c r="M381" s="55">
        <f>DURATION($H381,$H381+(365*M$3),M$4,'Bonds (CP)'!F380/100,1,0)</f>
        <v>8.490281285902352</v>
      </c>
    </row>
    <row r="382" spans="1:13">
      <c r="A382" s="24">
        <v>45741</v>
      </c>
      <c r="B382" s="55">
        <f>(-PV(('Bonds (CP)'!B381-($A$2/100))/100, B$3, (1*B$4),1)--PV(('Bonds (CP)'!B381+($A$2/100))/100, B$3, (1*B$4),1))/(2*($A$2/10000)*-PV('Bonds (CP)'!B381/100, B$3, (1*B$4),1))</f>
        <v>0.84874143343258579</v>
      </c>
      <c r="C382" s="55">
        <f>(-PV(('Bonds (CP)'!C381-($A$2/100))/100, C$3, (1*C$4),1)--PV(('Bonds (CP)'!C381+($A$2/100))/100, C$3, (1*C$4),1))/(2*($A$2/10000)*-PV('Bonds (CP)'!C381/100, C$3, (1*C$4),1))</f>
        <v>2.5320419037153683</v>
      </c>
      <c r="D382" s="55">
        <f>(-PV(('Bonds (CP)'!D381-($A$2/100))/100, D$3, (1*D$4),1)--PV(('Bonds (CP)'!D381+($A$2/100))/100, D$3, (1*D$4),1))/(2*($A$2/10000)*-PV('Bonds (CP)'!D381/100, D$3, (1*D$4),1))</f>
        <v>4.0532879849627372</v>
      </c>
      <c r="E382" s="55">
        <f>(-PV(('Bonds (CP)'!E381-($A$2/100))/100, E$3, (1*E$4),1)--PV(('Bonds (CP)'!E381+($A$2/100))/100, E$3, (1*E$4),1))/(2*($A$2/10000)*-PV('Bonds (CP)'!E381/100, E$3, (1*E$4),1))</f>
        <v>6.6946027496444627</v>
      </c>
      <c r="F382" s="55">
        <f>(-PV(('Bonds (CP)'!F381-($A$2/100))/100, F$3, (1*F$4),1)--PV(('Bonds (CP)'!F381+($A$2/100))/100, F$3, (1*F$4),1))/(2*($A$2/10000)*-PV('Bonds (CP)'!F381/100, F$3, (1*F$4),1))</f>
        <v>7.4654682027609249</v>
      </c>
      <c r="G382" s="17"/>
      <c r="H382" s="24">
        <v>45741</v>
      </c>
      <c r="I382" s="55">
        <f>DURATION($H382,$H382+365,I$4,'Bonds (CP)'!B381/100,1,0)</f>
        <v>1</v>
      </c>
      <c r="J382" s="55">
        <f>DURATION($H382,$H382+(365*J$3),J$4,'Bonds (CP)'!C381/100,1,0)</f>
        <v>2.9255674233443822</v>
      </c>
      <c r="K382" s="55">
        <f>DURATION($H382,$H382+(365*K$3),K$4,'Bonds (CP)'!D381/100,1,0)</f>
        <v>4.6666609507953671</v>
      </c>
      <c r="L382" s="55">
        <f>DURATION($H382,$H382+(365*L$3),L$4,'Bonds (CP)'!E381/100,1,0)</f>
        <v>7.6732769101997951</v>
      </c>
      <c r="M382" s="55">
        <f>DURATION($H382,$H382+(365*M$3),M$4,'Bonds (CP)'!F381/100,1,0)</f>
        <v>8.4956482325958618</v>
      </c>
    </row>
    <row r="383" spans="1:13">
      <c r="A383" s="24">
        <v>45742</v>
      </c>
      <c r="B383" s="55">
        <f>(-PV(('Bonds (CP)'!B382-($A$2/100))/100, B$3, (1*B$4),1)--PV(('Bonds (CP)'!B382+($A$2/100))/100, B$3, (1*B$4),1))/(2*($A$2/10000)*-PV('Bonds (CP)'!B382/100, B$3, (1*B$4),1))</f>
        <v>0.84881348093897824</v>
      </c>
      <c r="C383" s="55">
        <f>(-PV(('Bonds (CP)'!C382-($A$2/100))/100, C$3, (1*C$4),1)--PV(('Bonds (CP)'!C382+($A$2/100))/100, C$3, (1*C$4),1))/(2*($A$2/10000)*-PV('Bonds (CP)'!C382/100, C$3, (1*C$4),1))</f>
        <v>2.5288578570145726</v>
      </c>
      <c r="D383" s="55">
        <f>(-PV(('Bonds (CP)'!D382-($A$2/100))/100, D$3, (1*D$4),1)--PV(('Bonds (CP)'!D382+($A$2/100))/100, D$3, (1*D$4),1))/(2*($A$2/10000)*-PV('Bonds (CP)'!D382/100, D$3, (1*D$4),1))</f>
        <v>4.0478089315134911</v>
      </c>
      <c r="E383" s="55">
        <f>(-PV(('Bonds (CP)'!E382-($A$2/100))/100, E$3, (1*E$4),1)--PV(('Bonds (CP)'!E382+($A$2/100))/100, E$3, (1*E$4),1))/(2*($A$2/10000)*-PV('Bonds (CP)'!E382/100, E$3, (1*E$4),1))</f>
        <v>6.6750128781418301</v>
      </c>
      <c r="F383" s="55">
        <f>(-PV(('Bonds (CP)'!F382-($A$2/100))/100, F$3, (1*F$4),1)--PV(('Bonds (CP)'!F382+($A$2/100))/100, F$3, (1*F$4),1))/(2*($A$2/10000)*-PV('Bonds (CP)'!F382/100, F$3, (1*F$4),1))</f>
        <v>7.3746423370932757</v>
      </c>
      <c r="G383" s="17"/>
      <c r="H383" s="24">
        <v>45742</v>
      </c>
      <c r="I383" s="55">
        <f>DURATION($H383,$H383+365,I$4,'Bonds (CP)'!B382/100,1,0)</f>
        <v>1</v>
      </c>
      <c r="J383" s="55">
        <f>DURATION($H383,$H383+(365*J$3),J$4,'Bonds (CP)'!C382/100,1,0)</f>
        <v>2.9254263111447676</v>
      </c>
      <c r="K383" s="55">
        <f>DURATION($H383,$H383+(365*K$3),K$4,'Bonds (CP)'!D382/100,1,0)</f>
        <v>4.6656140592390312</v>
      </c>
      <c r="L383" s="55">
        <f>DURATION($H383,$H383+(365*L$3),L$4,'Bonds (CP)'!E382/100,1,0)</f>
        <v>7.6601740590826211</v>
      </c>
      <c r="M383" s="55">
        <f>DURATION($H383,$H383+(365*M$3),M$4,'Bonds (CP)'!F382/100,1,0)</f>
        <v>8.4051718632486025</v>
      </c>
    </row>
    <row r="384" spans="1:13">
      <c r="A384" s="24">
        <v>45743</v>
      </c>
      <c r="B384" s="55">
        <f>(-PV(('Bonds (CP)'!B383-($A$2/100))/100, B$3, (1*B$4),1)--PV(('Bonds (CP)'!B383+($A$2/100))/100, B$3, (1*B$4),1))/(2*($A$2/10000)*-PV('Bonds (CP)'!B383/100, B$3, (1*B$4),1))</f>
        <v>0.84816549342381797</v>
      </c>
      <c r="C384" s="55">
        <f>(-PV(('Bonds (CP)'!C383-($A$2/100))/100, C$3, (1*C$4),1)--PV(('Bonds (CP)'!C383+($A$2/100))/100, C$3, (1*C$4),1))/(2*($A$2/10000)*-PV('Bonds (CP)'!C383/100, C$3, (1*C$4),1))</f>
        <v>2.5272686828281321</v>
      </c>
      <c r="D384" s="55">
        <f>(-PV(('Bonds (CP)'!D383-($A$2/100))/100, D$3, (1*D$4),1)--PV(('Bonds (CP)'!D383+($A$2/100))/100, D$3, (1*D$4),1))/(2*($A$2/10000)*-PV('Bonds (CP)'!D383/100, D$3, (1*D$4),1))</f>
        <v>4.0427606752018113</v>
      </c>
      <c r="E384" s="55">
        <f>(-PV(('Bonds (CP)'!E383-($A$2/100))/100, E$3, (1*E$4),1)--PV(('Bonds (CP)'!E383+($A$2/100))/100, E$3, (1*E$4),1))/(2*($A$2/10000)*-PV('Bonds (CP)'!E383/100, E$3, (1*E$4),1))</f>
        <v>6.662428979371267</v>
      </c>
      <c r="F384" s="55">
        <f>(-PV(('Bonds (CP)'!F383-($A$2/100))/100, F$3, (1*F$4),1)--PV(('Bonds (CP)'!F383+($A$2/100))/100, F$3, (1*F$4),1))/(2*($A$2/10000)*-PV('Bonds (CP)'!F383/100, F$3, (1*F$4),1))</f>
        <v>7.3640685580023204</v>
      </c>
      <c r="G384" s="17"/>
      <c r="H384" s="24">
        <v>45743</v>
      </c>
      <c r="I384" s="55">
        <f>DURATION($H384,$H384+365,I$4,'Bonds (CP)'!B383/100,1,0)</f>
        <v>1</v>
      </c>
      <c r="J384" s="55">
        <f>DURATION($H384,$H384+(365*J$3),J$4,'Bonds (CP)'!C383/100,1,0)</f>
        <v>2.9253557112487991</v>
      </c>
      <c r="K384" s="55">
        <f>DURATION($H384,$H384+(365*K$3),K$4,'Bonds (CP)'!D383/100,1,0)</f>
        <v>4.6646458148081784</v>
      </c>
      <c r="L384" s="55">
        <f>DURATION($H384,$H384+(365*L$3),L$4,'Bonds (CP)'!E383/100,1,0)</f>
        <v>7.651732777219892</v>
      </c>
      <c r="M384" s="55">
        <f>DURATION($H384,$H384+(365*M$3),M$4,'Bonds (CP)'!F383/100,1,0)</f>
        <v>8.394633484610905</v>
      </c>
    </row>
    <row r="385" spans="1:13">
      <c r="A385" s="24">
        <v>45744</v>
      </c>
      <c r="B385" s="55">
        <f>(-PV(('Bonds (CP)'!B384-($A$2/100))/100, B$3, (1*B$4),1)--PV(('Bonds (CP)'!B384+($A$2/100))/100, B$3, (1*B$4),1))/(2*($A$2/10000)*-PV('Bonds (CP)'!B384/100, B$3, (1*B$4),1))</f>
        <v>0.84701595532858132</v>
      </c>
      <c r="C385" s="55">
        <f>(-PV(('Bonds (CP)'!C384-($A$2/100))/100, C$3, (1*C$4),1)--PV(('Bonds (CP)'!C384+($A$2/100))/100, C$3, (1*C$4),1))/(2*($A$2/10000)*-PV('Bonds (CP)'!C384/100, C$3, (1*C$4),1))</f>
        <v>2.5247752361792695</v>
      </c>
      <c r="D385" s="55">
        <f>(-PV(('Bonds (CP)'!D384-($A$2/100))/100, D$3, (1*D$4),1)--PV(('Bonds (CP)'!D384+($A$2/100))/100, D$3, (1*D$4),1))/(2*($A$2/10000)*-PV('Bonds (CP)'!D384/100, D$3, (1*D$4),1))</f>
        <v>4.0410799087701763</v>
      </c>
      <c r="E385" s="55">
        <f>(-PV(('Bonds (CP)'!E384-($A$2/100))/100, E$3, (1*E$4),1)--PV(('Bonds (CP)'!E384+($A$2/100))/100, E$3, (1*E$4),1))/(2*($A$2/10000)*-PV('Bonds (CP)'!E384/100, E$3, (1*E$4),1))</f>
        <v>6.6484557465733296</v>
      </c>
      <c r="F385" s="55">
        <f>(-PV(('Bonds (CP)'!F384-($A$2/100))/100, F$3, (1*F$4),1)--PV(('Bonds (CP)'!F384+($A$2/100))/100, F$3, (1*F$4),1))/(2*($A$2/10000)*-PV('Bonds (CP)'!F384/100, F$3, (1*F$4),1))</f>
        <v>7.275129265031846</v>
      </c>
      <c r="G385" s="17"/>
      <c r="H385" s="24">
        <v>45744</v>
      </c>
      <c r="I385" s="55">
        <f>DURATION($H385,$H385+365,I$4,'Bonds (CP)'!B384/100,1,0)</f>
        <v>1</v>
      </c>
      <c r="J385" s="55">
        <f>DURATION($H385,$H385+(365*J$3),J$4,'Bonds (CP)'!C384/100,1,0)</f>
        <v>2.9252447095880303</v>
      </c>
      <c r="K385" s="55">
        <f>DURATION($H385,$H385+(365*K$3),K$4,'Bonds (CP)'!D384/100,1,0)</f>
        <v>4.6643226649151259</v>
      </c>
      <c r="L385" s="55">
        <f>DURATION($H385,$H385+(365*L$3),L$4,'Bonds (CP)'!E384/100,1,0)</f>
        <v>7.6423371495565613</v>
      </c>
      <c r="M385" s="55">
        <f>DURATION($H385,$H385+(365*M$3),M$4,'Bonds (CP)'!F384/100,1,0)</f>
        <v>8.3059485545611782</v>
      </c>
    </row>
    <row r="386" spans="1:13">
      <c r="A386" s="24">
        <v>45747</v>
      </c>
      <c r="B386" s="55">
        <f>(-PV(('Bonds (CP)'!B385-($A$2/100))/100, B$3, (1*B$4),1)--PV(('Bonds (CP)'!B385+($A$2/100))/100, B$3, (1*B$4),1))/(2*($A$2/10000)*-PV('Bonds (CP)'!B385/100, B$3, (1*B$4),1))</f>
        <v>0.84608424765787993</v>
      </c>
      <c r="C386" s="55">
        <f>(-PV(('Bonds (CP)'!C385-($A$2/100))/100, C$3, (1*C$4),1)--PV(('Bonds (CP)'!C385+($A$2/100))/100, C$3, (1*C$4),1))/(2*($A$2/10000)*-PV('Bonds (CP)'!C385/100, C$3, (1*C$4),1))</f>
        <v>2.522286455392039</v>
      </c>
      <c r="D386" s="55">
        <f>(-PV(('Bonds (CP)'!D385-($A$2/100))/100, D$3, (1*D$4),1)--PV(('Bonds (CP)'!D385+($A$2/100))/100, D$3, (1*D$4),1))/(2*($A$2/10000)*-PV('Bonds (CP)'!D385/100, D$3, (1*D$4),1))</f>
        <v>4.0339476958764635</v>
      </c>
      <c r="E386" s="55">
        <f>(-PV(('Bonds (CP)'!E385-($A$2/100))/100, E$3, (1*E$4),1)--PV(('Bonds (CP)'!E385+($A$2/100))/100, E$3, (1*E$4),1))/(2*($A$2/10000)*-PV('Bonds (CP)'!E385/100, E$3, (1*E$4),1))</f>
        <v>6.6303046279060416</v>
      </c>
      <c r="F386" s="55">
        <f>(-PV(('Bonds (CP)'!F385-($A$2/100))/100, F$3, (1*F$4),1)--PV(('Bonds (CP)'!F385+($A$2/100))/100, F$3, (1*F$4),1))/(2*($A$2/10000)*-PV('Bonds (CP)'!F385/100, F$3, (1*F$4),1))</f>
        <v>7.2389908809561989</v>
      </c>
      <c r="G386" s="17"/>
      <c r="H386" s="24">
        <v>45747</v>
      </c>
      <c r="I386" s="55">
        <f>DURATION($H386,$H386+365,I$4,'Bonds (CP)'!B385/100,1,0)</f>
        <v>1</v>
      </c>
      <c r="J386" s="55">
        <f>DURATION($H386,$H386+(365*J$3),J$4,'Bonds (CP)'!C385/100,1,0)</f>
        <v>2.9279114136603366</v>
      </c>
      <c r="K386" s="55">
        <f>DURATION($H386,$H386+(365*K$3),K$4,'Bonds (CP)'!D385/100,1,0)</f>
        <v>4.6657248143700265</v>
      </c>
      <c r="L386" s="55">
        <f>DURATION($H386,$H386+(365*L$3),L$4,'Bonds (CP)'!E385/100,1,0)</f>
        <v>7.630097161671257</v>
      </c>
      <c r="M386" s="55">
        <f>DURATION($H386,$H386+(365*M$3),M$4,'Bonds (CP)'!F385/100,1,0)</f>
        <v>8.2698914519871689</v>
      </c>
    </row>
    <row r="387" spans="1:13">
      <c r="A387" s="24">
        <v>45748</v>
      </c>
      <c r="B387" s="55">
        <f>(-PV(('Bonds (CP)'!B386-($A$2/100))/100, B$3, (1*B$4),1)--PV(('Bonds (CP)'!B386+($A$2/100))/100, B$3, (1*B$4),1))/(2*($A$2/10000)*-PV('Bonds (CP)'!B386/100, B$3, (1*B$4),1))</f>
        <v>0.84486894927745282</v>
      </c>
      <c r="C387" s="55">
        <f>(-PV(('Bonds (CP)'!C386-($A$2/100))/100, C$3, (1*C$4),1)--PV(('Bonds (CP)'!C386+($A$2/100))/100, C$3, (1*C$4),1))/(2*($A$2/10000)*-PV('Bonds (CP)'!C386/100, C$3, (1*C$4),1))</f>
        <v>2.5254548037953479</v>
      </c>
      <c r="D387" s="55">
        <f>(-PV(('Bonds (CP)'!D386-($A$2/100))/100, D$3, (1*D$4),1)--PV(('Bonds (CP)'!D386+($A$2/100))/100, D$3, (1*D$4),1))/(2*($A$2/10000)*-PV('Bonds (CP)'!D386/100, D$3, (1*D$4),1))</f>
        <v>4.0415000074216962</v>
      </c>
      <c r="E387" s="55">
        <f>(-PV(('Bonds (CP)'!E386-($A$2/100))/100, E$3, (1*E$4),1)--PV(('Bonds (CP)'!E386+($A$2/100))/100, E$3, (1*E$4),1))/(2*($A$2/10000)*-PV('Bonds (CP)'!E386/100, E$3, (1*E$4),1))</f>
        <v>6.6456622273315684</v>
      </c>
      <c r="F387" s="55">
        <f>(-PV(('Bonds (CP)'!F386-($A$2/100))/100, F$3, (1*F$4),1)--PV(('Bonds (CP)'!F386+($A$2/100))/100, F$3, (1*F$4),1))/(2*($A$2/10000)*-PV('Bonds (CP)'!F386/100, F$3, (1*F$4),1))</f>
        <v>7.2699494662358353</v>
      </c>
      <c r="G387" s="17"/>
      <c r="H387" s="24">
        <v>45748</v>
      </c>
      <c r="I387" s="55">
        <f>DURATION($H387,$H387+365,I$4,'Bonds (CP)'!B386/100,1,0)</f>
        <v>1</v>
      </c>
      <c r="J387" s="55">
        <f>DURATION($H387,$H387+(365*J$3),J$4,'Bonds (CP)'!C386/100,1,0)</f>
        <v>2.9252749899144237</v>
      </c>
      <c r="K387" s="55">
        <f>DURATION($H387,$H387+(365*K$3),K$4,'Bonds (CP)'!D386/100,1,0)</f>
        <v>4.6644034712214362</v>
      </c>
      <c r="L387" s="55">
        <f>DURATION($H387,$H387+(365*L$3),L$4,'Bonds (CP)'!E386/100,1,0)</f>
        <v>7.6432337362834799</v>
      </c>
      <c r="M387" s="55">
        <f>DURATION($H387,$H387+(365*M$3),M$4,'Bonds (CP)'!F386/100,1,0)</f>
        <v>8.3035589645659371</v>
      </c>
    </row>
    <row r="388" spans="1:13">
      <c r="A388" s="24">
        <v>45749</v>
      </c>
      <c r="B388" s="55">
        <f>(-PV(('Bonds (CP)'!B387-($A$2/100))/100, B$3, (1*B$4),1)--PV(('Bonds (CP)'!B387+($A$2/100))/100, B$3, (1*B$4),1))/(2*($A$2/10000)*-PV('Bonds (CP)'!B387/100, B$3, (1*B$4),1))</f>
        <v>0.84529747923089693</v>
      </c>
      <c r="C388" s="55">
        <f>(-PV(('Bonds (CP)'!C387-($A$2/100))/100, C$3, (1*C$4),1)--PV(('Bonds (CP)'!C387+($A$2/100))/100, C$3, (1*C$4),1))/(2*($A$2/10000)*-PV('Bonds (CP)'!C387/100, C$3, (1*C$4),1))</f>
        <v>2.5234171418200342</v>
      </c>
      <c r="D388" s="55">
        <f>(-PV(('Bonds (CP)'!D387-($A$2/100))/100, D$3, (1*D$4),1)--PV(('Bonds (CP)'!D387+($A$2/100))/100, D$3, (1*D$4),1))/(2*($A$2/10000)*-PV('Bonds (CP)'!D387/100, D$3, (1*D$4),1))</f>
        <v>4.0360435519342106</v>
      </c>
      <c r="E388" s="55">
        <f>(-PV(('Bonds (CP)'!E387-($A$2/100))/100, E$3, (1*E$4),1)--PV(('Bonds (CP)'!E387+($A$2/100))/100, E$3, (1*E$4),1))/(2*($A$2/10000)*-PV('Bonds (CP)'!E387/100, E$3, (1*E$4),1))</f>
        <v>6.6317002993878091</v>
      </c>
      <c r="F388" s="55">
        <f>(-PV(('Bonds (CP)'!F387-($A$2/100))/100, F$3, (1*F$4),1)--PV(('Bonds (CP)'!F387+($A$2/100))/100, F$3, (1*F$4),1))/(2*($A$2/10000)*-PV('Bonds (CP)'!F387/100, F$3, (1*F$4),1))</f>
        <v>7.2184658926339083</v>
      </c>
      <c r="G388" s="17"/>
      <c r="H388" s="24">
        <v>45749</v>
      </c>
      <c r="I388" s="55">
        <f>DURATION($H388,$H388+365,I$4,'Bonds (CP)'!B387/100,1,0)</f>
        <v>1</v>
      </c>
      <c r="J388" s="55">
        <f>DURATION($H388,$H388+(365*J$3),J$4,'Bonds (CP)'!C387/100,1,0)</f>
        <v>2.9251841328597581</v>
      </c>
      <c r="K388" s="55">
        <f>DURATION($H388,$H388+(365*K$3),K$4,'Bonds (CP)'!D387/100,1,0)</f>
        <v>4.6633520098644681</v>
      </c>
      <c r="L388" s="55">
        <f>DURATION($H388,$H388+(365*L$3),L$4,'Bonds (CP)'!E387/100,1,0)</f>
        <v>7.6310397246080095</v>
      </c>
      <c r="M388" s="55">
        <f>DURATION($H388,$H388+(365*M$3),M$4,'Bonds (CP)'!F387/100,1,0)</f>
        <v>8.2521847526761292</v>
      </c>
    </row>
    <row r="389" spans="1:13">
      <c r="A389" s="24">
        <v>45750</v>
      </c>
      <c r="B389" s="55">
        <f>(-PV(('Bonds (CP)'!B388-($A$2/100))/100, B$3, (1*B$4),1)--PV(('Bonds (CP)'!B388+($A$2/100))/100, B$3, (1*B$4),1))/(2*($A$2/10000)*-PV('Bonds (CP)'!B388/100, B$3, (1*B$4),1))</f>
        <v>0.84472620250421049</v>
      </c>
      <c r="C389" s="55">
        <f>(-PV(('Bonds (CP)'!C388-($A$2/100))/100, C$3, (1*C$4),1)--PV(('Bonds (CP)'!C388+($A$2/100))/100, C$3, (1*C$4),1))/(2*($A$2/10000)*-PV('Bonds (CP)'!C388/100, C$3, (1*C$4),1))</f>
        <v>2.5166474177764533</v>
      </c>
      <c r="D389" s="55">
        <f>(-PV(('Bonds (CP)'!D388-($A$2/100))/100, D$3, (1*D$4),1)--PV(('Bonds (CP)'!D388+($A$2/100))/100, D$3, (1*D$4),1))/(2*($A$2/10000)*-PV('Bonds (CP)'!D388/100, D$3, (1*D$4),1))</f>
        <v>4.0218220699678922</v>
      </c>
      <c r="E389" s="55">
        <f>(-PV(('Bonds (CP)'!E388-($A$2/100))/100, E$3, (1*E$4),1)--PV(('Bonds (CP)'!E388+($A$2/100))/100, E$3, (1*E$4),1))/(2*($A$2/10000)*-PV('Bonds (CP)'!E388/100, E$3, (1*E$4),1))</f>
        <v>6.5982305713741969</v>
      </c>
      <c r="F389" s="55">
        <f>(-PV(('Bonds (CP)'!F388-($A$2/100))/100, F$3, (1*F$4),1)--PV(('Bonds (CP)'!F388+($A$2/100))/100, F$3, (1*F$4),1))/(2*($A$2/10000)*-PV('Bonds (CP)'!F388/100, F$3, (1*F$4),1))</f>
        <v>7.097210755444622</v>
      </c>
      <c r="G389" s="17"/>
      <c r="H389" s="24">
        <v>45750</v>
      </c>
      <c r="I389" s="55">
        <f>DURATION($H389,$H389+365,I$4,'Bonds (CP)'!B388/100,1,0)</f>
        <v>1</v>
      </c>
      <c r="J389" s="55">
        <f>DURATION($H389,$H389+(365*J$3),J$4,'Bonds (CP)'!C388/100,1,0)</f>
        <v>2.9248809278659929</v>
      </c>
      <c r="K389" s="55">
        <f>DURATION($H389,$H389+(365*K$3),K$4,'Bonds (CP)'!D388/100,1,0)</f>
        <v>4.6605920001003094</v>
      </c>
      <c r="L389" s="55">
        <f>DURATION($H389,$H389+(365*L$3),L$4,'Bonds (CP)'!E388/100,1,0)</f>
        <v>7.6083714174991863</v>
      </c>
      <c r="M389" s="55">
        <f>DURATION($H389,$H389+(365*M$3),M$4,'Bonds (CP)'!F388/100,1,0)</f>
        <v>8.1310858787070135</v>
      </c>
    </row>
    <row r="390" spans="1:13">
      <c r="A390" s="24">
        <v>45751</v>
      </c>
      <c r="B390" s="55">
        <f>(-PV(('Bonds (CP)'!B389-($A$2/100))/100, B$3, (1*B$4),1)--PV(('Bonds (CP)'!B389+($A$2/100))/100, B$3, (1*B$4),1))/(2*($A$2/10000)*-PV('Bonds (CP)'!B389/100, B$3, (1*B$4),1))</f>
        <v>0.84344364903328617</v>
      </c>
      <c r="C390" s="55">
        <f>(-PV(('Bonds (CP)'!C389-($A$2/100))/100, C$3, (1*C$4),1)--PV(('Bonds (CP)'!C389+($A$2/100))/100, C$3, (1*C$4),1))/(2*($A$2/10000)*-PV('Bonds (CP)'!C389/100, C$3, (1*C$4),1))</f>
        <v>2.5126021047170672</v>
      </c>
      <c r="D390" s="55">
        <f>(-PV(('Bonds (CP)'!D389-($A$2/100))/100, D$3, (1*D$4),1)--PV(('Bonds (CP)'!D389+($A$2/100))/100, D$3, (1*D$4),1))/(2*($A$2/10000)*-PV('Bonds (CP)'!D389/100, D$3, (1*D$4),1))</f>
        <v>4.0147379000363825</v>
      </c>
      <c r="E390" s="55">
        <f>(-PV(('Bonds (CP)'!E389-($A$2/100))/100, E$3, (1*E$4),1)--PV(('Bonds (CP)'!E389+($A$2/100))/100, E$3, (1*E$4),1))/(2*($A$2/10000)*-PV('Bonds (CP)'!E389/100, E$3, (1*E$4),1))</f>
        <v>6.5703816599308329</v>
      </c>
      <c r="F390" s="55">
        <f>(-PV(('Bonds (CP)'!F389-($A$2/100))/100, F$3, (1*F$4),1)--PV(('Bonds (CP)'!F389+($A$2/100))/100, F$3, (1*F$4),1))/(2*($A$2/10000)*-PV('Bonds (CP)'!F389/100, F$3, (1*F$4),1))</f>
        <v>6.9986062010655745</v>
      </c>
      <c r="G390" s="17"/>
      <c r="H390" s="24">
        <v>45751</v>
      </c>
      <c r="I390" s="55">
        <f>DURATION($H390,$H390+365,I$4,'Bonds (CP)'!B389/100,1,0)</f>
        <v>1</v>
      </c>
      <c r="J390" s="55">
        <f>DURATION($H390,$H390+(365*J$3),J$4,'Bonds (CP)'!C389/100,1,0)</f>
        <v>2.9246987479621644</v>
      </c>
      <c r="K390" s="55">
        <f>DURATION($H390,$H390+(365*K$3),K$4,'Bonds (CP)'!D389/100,1,0)</f>
        <v>4.6592065501551465</v>
      </c>
      <c r="L390" s="55">
        <f>DURATION($H390,$H390+(365*L$3),L$4,'Bonds (CP)'!E389/100,1,0)</f>
        <v>7.5894072735797584</v>
      </c>
      <c r="M390" s="55">
        <f>DURATION($H390,$H390+(365*M$3),M$4,'Bonds (CP)'!F389/100,1,0)</f>
        <v>8.0325045432472209</v>
      </c>
    </row>
    <row r="391" spans="1:13">
      <c r="A391" s="24">
        <v>45754</v>
      </c>
      <c r="B391" s="55">
        <f>(-PV(('Bonds (CP)'!B390-($A$2/100))/100, B$3, (1*B$4),1)--PV(('Bonds (CP)'!B390+($A$2/100))/100, B$3, (1*B$4),1))/(2*($A$2/10000)*-PV('Bonds (CP)'!B390/100, B$3, (1*B$4),1))</f>
        <v>0.84223591974333578</v>
      </c>
      <c r="C391" s="55">
        <f>(-PV(('Bonds (CP)'!C390-($A$2/100))/100, C$3, (1*C$4),1)--PV(('Bonds (CP)'!C390+($A$2/100))/100, C$3, (1*C$4),1))/(2*($A$2/10000)*-PV('Bonds (CP)'!C390/100, C$3, (1*C$4),1))</f>
        <v>2.5090166162365048</v>
      </c>
      <c r="D391" s="55">
        <f>(-PV(('Bonds (CP)'!D390-($A$2/100))/100, D$3, (1*D$4),1)--PV(('Bonds (CP)'!D390+($A$2/100))/100, D$3, (1*D$4),1))/(2*($A$2/10000)*-PV('Bonds (CP)'!D390/100, D$3, (1*D$4),1))</f>
        <v>4.0072562064686696</v>
      </c>
      <c r="E391" s="55">
        <f>(-PV(('Bonds (CP)'!E390-($A$2/100))/100, E$3, (1*E$4),1)--PV(('Bonds (CP)'!E390+($A$2/100))/100, E$3, (1*E$4),1))/(2*($A$2/10000)*-PV('Bonds (CP)'!E390/100, E$3, (1*E$4),1))</f>
        <v>6.5314593282086664</v>
      </c>
      <c r="F391" s="55">
        <f>(-PV(('Bonds (CP)'!F390-($A$2/100))/100, F$3, (1*F$4),1)--PV(('Bonds (CP)'!F390+($A$2/100))/100, F$3, (1*F$4),1))/(2*($A$2/10000)*-PV('Bonds (CP)'!F390/100, F$3, (1*F$4),1))</f>
        <v>6.8641971720656265</v>
      </c>
      <c r="G391" s="17"/>
      <c r="H391" s="24">
        <v>45754</v>
      </c>
      <c r="I391" s="55">
        <f>DURATION($H391,$H391+365,I$4,'Bonds (CP)'!B390/100,1,0)</f>
        <v>1</v>
      </c>
      <c r="J391" s="55">
        <f>DURATION($H391,$H391+(365*J$3),J$4,'Bonds (CP)'!C390/100,1,0)</f>
        <v>2.9245366486434397</v>
      </c>
      <c r="K391" s="55">
        <f>DURATION($H391,$H391+(365*K$3),K$4,'Bonds (CP)'!D390/100,1,0)</f>
        <v>4.6577356457142782</v>
      </c>
      <c r="L391" s="55">
        <f>DURATION($H391,$H391+(365*L$3),L$4,'Bonds (CP)'!E390/100,1,0)</f>
        <v>7.5627464759469847</v>
      </c>
      <c r="M391" s="55">
        <f>DURATION($H391,$H391+(365*M$3),M$4,'Bonds (CP)'!F390/100,1,0)</f>
        <v>7.8952013892684763</v>
      </c>
    </row>
    <row r="392" spans="1:13">
      <c r="A392" s="24">
        <v>45755</v>
      </c>
      <c r="B392" s="55">
        <f>(-PV(('Bonds (CP)'!B391-($A$2/100))/100, B$3, (1*B$4),1)--PV(('Bonds (CP)'!B391+($A$2/100))/100, B$3, (1*B$4),1))/(2*($A$2/10000)*-PV('Bonds (CP)'!B391/100, B$3, (1*B$4),1))</f>
        <v>0.84536894316019107</v>
      </c>
      <c r="C392" s="55">
        <f>(-PV(('Bonds (CP)'!C391-($A$2/100))/100, C$3, (1*C$4),1)--PV(('Bonds (CP)'!C391+($A$2/100))/100, C$3, (1*C$4),1))/(2*($A$2/10000)*-PV('Bonds (CP)'!C391/100, C$3, (1*C$4),1))</f>
        <v>2.5141738148056896</v>
      </c>
      <c r="D392" s="55">
        <f>(-PV(('Bonds (CP)'!D391-($A$2/100))/100, D$3, (1*D$4),1)--PV(('Bonds (CP)'!D391+($A$2/100))/100, D$3, (1*D$4),1))/(2*($A$2/10000)*-PV('Bonds (CP)'!D391/100, D$3, (1*D$4),1))</f>
        <v>4.0155704162905623</v>
      </c>
      <c r="E392" s="55">
        <f>(-PV(('Bonds (CP)'!E391-($A$2/100))/100, E$3, (1*E$4),1)--PV(('Bonds (CP)'!E391+($A$2/100))/100, E$3, (1*E$4),1))/(2*($A$2/10000)*-PV('Bonds (CP)'!E391/100, E$3, (1*E$4),1))</f>
        <v>6.5662076976407269</v>
      </c>
      <c r="F392" s="55">
        <f>(-PV(('Bonds (CP)'!F391-($A$2/100))/100, F$3, (1*F$4),1)--PV(('Bonds (CP)'!F391+($A$2/100))/100, F$3, (1*F$4),1))/(2*($A$2/10000)*-PV('Bonds (CP)'!F391/100, F$3, (1*F$4),1))</f>
        <v>6.9791472733213578</v>
      </c>
      <c r="G392" s="17"/>
      <c r="H392" s="24">
        <v>45755</v>
      </c>
      <c r="I392" s="55">
        <f>DURATION($H392,$H392+365,I$4,'Bonds (CP)'!B391/100,1,0)</f>
        <v>1</v>
      </c>
      <c r="J392" s="55">
        <f>DURATION($H392,$H392+(365*J$3),J$4,'Bonds (CP)'!C391/100,1,0)</f>
        <v>2.9247696185864371</v>
      </c>
      <c r="K392" s="55">
        <f>DURATION($H392,$H392+(365*K$3),K$4,'Bonds (CP)'!D391/100,1,0)</f>
        <v>4.659369732705124</v>
      </c>
      <c r="L392" s="55">
        <f>DURATION($H392,$H392+(365*L$3),L$4,'Bonds (CP)'!E391/100,1,0)</f>
        <v>7.5865569202792003</v>
      </c>
      <c r="M392" s="55">
        <f>DURATION($H392,$H392+(365*M$3),M$4,'Bonds (CP)'!F391/100,1,0)</f>
        <v>8.0102615129539991</v>
      </c>
    </row>
    <row r="393" spans="1:13">
      <c r="A393" s="24">
        <v>45756</v>
      </c>
      <c r="B393" s="55">
        <f>(-PV(('Bonds (CP)'!B392-($A$2/100))/100, B$3, (1*B$4),1)--PV(('Bonds (CP)'!B392+($A$2/100))/100, B$3, (1*B$4),1))/(2*($A$2/10000)*-PV('Bonds (CP)'!B392/100, B$3, (1*B$4),1))</f>
        <v>0.8427328008884023</v>
      </c>
      <c r="C393" s="55">
        <f>(-PV(('Bonds (CP)'!C392-($A$2/100))/100, C$3, (1*C$4),1)--PV(('Bonds (CP)'!C392+($A$2/100))/100, C$3, (1*C$4),1))/(2*($A$2/10000)*-PV('Bonds (CP)'!C392/100, C$3, (1*C$4),1))</f>
        <v>2.5043253695146439</v>
      </c>
      <c r="D393" s="55">
        <f>(-PV(('Bonds (CP)'!D392-($A$2/100))/100, D$3, (1*D$4),1)--PV(('Bonds (CP)'!D392+($A$2/100))/100, D$3, (1*D$4),1))/(2*($A$2/10000)*-PV('Bonds (CP)'!D392/100, D$3, (1*D$4),1))</f>
        <v>3.9997941630185303</v>
      </c>
      <c r="E393" s="55">
        <f>(-PV(('Bonds (CP)'!E392-($A$2/100))/100, E$3, (1*E$4),1)--PV(('Bonds (CP)'!E392+($A$2/100))/100, E$3, (1*E$4),1))/(2*($A$2/10000)*-PV('Bonds (CP)'!E392/100, E$3, (1*E$4),1))</f>
        <v>6.5189652033854468</v>
      </c>
      <c r="F393" s="55">
        <f>(-PV(('Bonds (CP)'!F392-($A$2/100))/100, F$3, (1*F$4),1)--PV(('Bonds (CP)'!F392+($A$2/100))/100, F$3, (1*F$4),1))/(2*($A$2/10000)*-PV('Bonds (CP)'!F392/100, F$3, (1*F$4),1))</f>
        <v>6.8359369572172088</v>
      </c>
      <c r="G393" s="17"/>
      <c r="H393" s="24">
        <v>45756</v>
      </c>
      <c r="I393" s="55">
        <f>DURATION($H393,$H393+365,I$4,'Bonds (CP)'!B392/100,1,0)</f>
        <v>1</v>
      </c>
      <c r="J393" s="55">
        <f>DURATION($H393,$H393+(365*J$3),J$4,'Bonds (CP)'!C392/100,1,0)</f>
        <v>2.9243236625950648</v>
      </c>
      <c r="K393" s="55">
        <f>DURATION($H393,$H393+(365*K$3),K$4,'Bonds (CP)'!D392/100,1,0)</f>
        <v>4.6562606701737597</v>
      </c>
      <c r="L393" s="55">
        <f>DURATION($H393,$H393+(365*L$3),L$4,'Bonds (CP)'!E392/100,1,0)</f>
        <v>7.5541498004338274</v>
      </c>
      <c r="M393" s="55">
        <f>DURATION($H393,$H393+(365*M$3),M$4,'Bonds (CP)'!F392/100,1,0)</f>
        <v>7.8668952252133746</v>
      </c>
    </row>
    <row r="394" spans="1:13">
      <c r="A394" s="24">
        <v>45757</v>
      </c>
      <c r="B394" s="55">
        <f>(-PV(('Bonds (CP)'!B393-($A$2/100))/100, B$3, (1*B$4),1)--PV(('Bonds (CP)'!B393+($A$2/100))/100, B$3, (1*B$4),1))/(2*($A$2/10000)*-PV('Bonds (CP)'!B393/100, B$3, (1*B$4),1))</f>
        <v>0.8431591659089368</v>
      </c>
      <c r="C394" s="55">
        <f>(-PV(('Bonds (CP)'!C393-($A$2/100))/100, C$3, (1*C$4),1)--PV(('Bonds (CP)'!C393+($A$2/100))/100, C$3, (1*C$4),1))/(2*($A$2/10000)*-PV('Bonds (CP)'!C393/100, C$3, (1*C$4),1))</f>
        <v>2.5085691126857035</v>
      </c>
      <c r="D394" s="55">
        <f>(-PV(('Bonds (CP)'!D393-($A$2/100))/100, D$3, (1*D$4),1)--PV(('Bonds (CP)'!D393+($A$2/100))/100, D$3, (1*D$4),1))/(2*($A$2/10000)*-PV('Bonds (CP)'!D393/100, D$3, (1*D$4),1))</f>
        <v>4.0114102710674473</v>
      </c>
      <c r="E394" s="55">
        <f>(-PV(('Bonds (CP)'!E393-($A$2/100))/100, E$3, (1*E$4),1)--PV(('Bonds (CP)'!E393+($A$2/100))/100, E$3, (1*E$4),1))/(2*($A$2/10000)*-PV('Bonds (CP)'!E393/100, E$3, (1*E$4),1))</f>
        <v>6.5675989200513003</v>
      </c>
      <c r="F394" s="55">
        <f>(-PV(('Bonds (CP)'!F393-($A$2/100))/100, F$3, (1*F$4),1)--PV(('Bonds (CP)'!F393+($A$2/100))/100, F$3, (1*F$4),1))/(2*($A$2/10000)*-PV('Bonds (CP)'!F393/100, F$3, (1*F$4),1))</f>
        <v>7.0132573687684365</v>
      </c>
      <c r="G394" s="17"/>
      <c r="H394" s="24">
        <v>45757</v>
      </c>
      <c r="I394" s="55">
        <f>DURATION($H394,$H394+365,I$4,'Bonds (CP)'!B393/100,1,0)</f>
        <v>1</v>
      </c>
      <c r="J394" s="55">
        <f>DURATION($H394,$H394+(365*J$3),J$4,'Bonds (CP)'!C393/100,1,0)</f>
        <v>2.9245163755375803</v>
      </c>
      <c r="K394" s="55">
        <f>DURATION($H394,$H394+(365*K$3),K$4,'Bonds (CP)'!D393/100,1,0)</f>
        <v>4.6585533174156053</v>
      </c>
      <c r="L394" s="55">
        <f>DURATION($H394,$H394+(365*L$3),L$4,'Bonds (CP)'!E393/100,1,0)</f>
        <v>7.5875072033380988</v>
      </c>
      <c r="M394" s="55">
        <f>DURATION($H394,$H394+(365*M$3),M$4,'Bonds (CP)'!F393/100,1,0)</f>
        <v>8.0443803305158728</v>
      </c>
    </row>
    <row r="395" spans="1:13">
      <c r="A395" s="24">
        <v>45758</v>
      </c>
      <c r="B395" s="55">
        <f>(-PV(('Bonds (CP)'!B394-($A$2/100))/100, B$3, (1*B$4),1)--PV(('Bonds (CP)'!B394+($A$2/100))/100, B$3, (1*B$4),1))/(2*($A$2/10000)*-PV('Bonds (CP)'!B394/100, B$3, (1*B$4),1))</f>
        <v>0.8443695465304899</v>
      </c>
      <c r="C395" s="55">
        <f>(-PV(('Bonds (CP)'!C394-($A$2/100))/100, C$3, (1*C$4),1)--PV(('Bonds (CP)'!C394+($A$2/100))/100, C$3, (1*C$4),1))/(2*($A$2/10000)*-PV('Bonds (CP)'!C394/100, C$3, (1*C$4),1))</f>
        <v>2.5146232175508612</v>
      </c>
      <c r="D395" s="55">
        <f>(-PV(('Bonds (CP)'!D394-($A$2/100))/100, D$3, (1*D$4),1)--PV(('Bonds (CP)'!D394+($A$2/100))/100, D$3, (1*D$4),1))/(2*($A$2/10000)*-PV('Bonds (CP)'!D394/100, D$3, (1*D$4),1))</f>
        <v>4.0239090120394998</v>
      </c>
      <c r="E395" s="55">
        <f>(-PV(('Bonds (CP)'!E394-($A$2/100))/100, E$3, (1*E$4),1)--PV(('Bonds (CP)'!E394+($A$2/100))/100, E$3, (1*E$4),1))/(2*($A$2/10000)*-PV('Bonds (CP)'!E394/100, E$3, (1*E$4),1))</f>
        <v>6.603805016619555</v>
      </c>
      <c r="F395" s="55">
        <f>(-PV(('Bonds (CP)'!F394-($A$2/100))/100, F$3, (1*F$4),1)--PV(('Bonds (CP)'!F394+($A$2/100))/100, F$3, (1*F$4),1))/(2*($A$2/10000)*-PV('Bonds (CP)'!F394/100, F$3, (1*F$4),1))</f>
        <v>7.1574344719475205</v>
      </c>
      <c r="G395" s="17"/>
      <c r="H395" s="24">
        <v>45758</v>
      </c>
      <c r="I395" s="55">
        <f>DURATION($H395,$H395+365,I$4,'Bonds (CP)'!B394/100,1,0)</f>
        <v>1</v>
      </c>
      <c r="J395" s="55">
        <f>DURATION($H395,$H395+(365*J$3),J$4,'Bonds (CP)'!C394/100,1,0)</f>
        <v>2.924789861987354</v>
      </c>
      <c r="K395" s="55">
        <f>DURATION($H395,$H395+(365*K$3),K$4,'Bonds (CP)'!D394/100,1,0)</f>
        <v>4.6609987944772087</v>
      </c>
      <c r="L395" s="55">
        <f>DURATION($H395,$H395+(365*L$3),L$4,'Bonds (CP)'!E394/100,1,0)</f>
        <v>7.612156222185968</v>
      </c>
      <c r="M395" s="55">
        <f>DURATION($H395,$H395+(365*M$3),M$4,'Bonds (CP)'!F394/100,1,0)</f>
        <v>8.1884719154643708</v>
      </c>
    </row>
    <row r="396" spans="1:13">
      <c r="A396" s="24">
        <v>45761</v>
      </c>
      <c r="B396" s="55">
        <f>(-PV(('Bonds (CP)'!B395-($A$2/100))/100, B$3, (1*B$4),1)--PV(('Bonds (CP)'!B395+($A$2/100))/100, B$3, (1*B$4),1))/(2*($A$2/10000)*-PV('Bonds (CP)'!B395/100, B$3, (1*B$4),1))</f>
        <v>0.84387073387152955</v>
      </c>
      <c r="C396" s="55">
        <f>(-PV(('Bonds (CP)'!C395-($A$2/100))/100, C$3, (1*C$4),1)--PV(('Bonds (CP)'!C395+($A$2/100))/100, C$3, (1*C$4),1))/(2*($A$2/10000)*-PV('Bonds (CP)'!C395/100, C$3, (1*C$4),1))</f>
        <v>2.5152976075626103</v>
      </c>
      <c r="D396" s="55">
        <f>(-PV(('Bonds (CP)'!D395-($A$2/100))/100, D$3, (1*D$4),1)--PV(('Bonds (CP)'!D395+($A$2/100))/100, D$3, (1*D$4),1))/(2*($A$2/10000)*-PV('Bonds (CP)'!D395/100, D$3, (1*D$4),1))</f>
        <v>4.0268333052844154</v>
      </c>
      <c r="E396" s="55">
        <f>(-PV(('Bonds (CP)'!E395-($A$2/100))/100, E$3, (1*E$4),1)--PV(('Bonds (CP)'!E395+($A$2/100))/100, E$3, (1*E$4),1))/(2*($A$2/10000)*-PV('Bonds (CP)'!E395/100, E$3, (1*E$4),1))</f>
        <v>6.6135640066394537</v>
      </c>
      <c r="F396" s="55">
        <f>(-PV(('Bonds (CP)'!F395-($A$2/100))/100, F$3, (1*F$4),1)--PV(('Bonds (CP)'!F395+($A$2/100))/100, F$3, (1*F$4),1))/(2*($A$2/10000)*-PV('Bonds (CP)'!F395/100, F$3, (1*F$4),1))</f>
        <v>7.213348852250494</v>
      </c>
      <c r="G396" s="17"/>
      <c r="H396" s="24">
        <v>45761</v>
      </c>
      <c r="I396" s="55">
        <f>DURATION($H396,$H396+365,I$4,'Bonds (CP)'!B395/100,1,0)</f>
        <v>1</v>
      </c>
      <c r="J396" s="55">
        <f>DURATION($H396,$H396+(365*J$3),J$4,'Bonds (CP)'!C395/100,1,0)</f>
        <v>2.9248202226306583</v>
      </c>
      <c r="K396" s="55">
        <f>DURATION($H396,$H396+(365*K$3),K$4,'Bonds (CP)'!D395/100,1,0)</f>
        <v>4.6615677790544661</v>
      </c>
      <c r="L396" s="55">
        <f>DURATION($H396,$H396+(365*L$3),L$4,'Bonds (CP)'!E395/100,1,0)</f>
        <v>7.6187731490269242</v>
      </c>
      <c r="M396" s="55">
        <f>DURATION($H396,$H396+(365*M$3),M$4,'Bonds (CP)'!F395/100,1,0)</f>
        <v>8.2442993978008143</v>
      </c>
    </row>
    <row r="397" spans="1:13">
      <c r="A397" s="24">
        <v>45762</v>
      </c>
      <c r="B397" s="55">
        <f>(-PV(('Bonds (CP)'!B396-($A$2/100))/100, B$3, (1*B$4),1)--PV(('Bonds (CP)'!B396+($A$2/100))/100, B$3, (1*B$4),1))/(2*($A$2/10000)*-PV('Bonds (CP)'!B396/100, B$3, (1*B$4),1))</f>
        <v>0.84465484720593109</v>
      </c>
      <c r="C397" s="55">
        <f>(-PV(('Bonds (CP)'!C396-($A$2/100))/100, C$3, (1*C$4),1)--PV(('Bonds (CP)'!C396+($A$2/100))/100, C$3, (1*C$4),1))/(2*($A$2/10000)*-PV('Bonds (CP)'!C396/100, C$3, (1*C$4),1))</f>
        <v>2.5141738148056896</v>
      </c>
      <c r="D397" s="55">
        <f>(-PV(('Bonds (CP)'!D396-($A$2/100))/100, D$3, (1*D$4),1)--PV(('Bonds (CP)'!D396+($A$2/100))/100, D$3, (1*D$4),1))/(2*($A$2/10000)*-PV('Bonds (CP)'!D396/100, D$3, (1*D$4),1))</f>
        <v>4.0214048652275522</v>
      </c>
      <c r="E397" s="55">
        <f>(-PV(('Bonds (CP)'!E396-($A$2/100))/100, E$3, (1*E$4),1)--PV(('Bonds (CP)'!E396+($A$2/100))/100, E$3, (1*E$4),1))/(2*($A$2/10000)*-PV('Bonds (CP)'!E396/100, E$3, (1*E$4),1))</f>
        <v>6.584301241207565</v>
      </c>
      <c r="F397" s="55">
        <f>(-PV(('Bonds (CP)'!F396-($A$2/100))/100, F$3, (1*F$4),1)--PV(('Bonds (CP)'!F396+($A$2/100))/100, F$3, (1*F$4),1))/(2*($A$2/10000)*-PV('Bonds (CP)'!F396/100, F$3, (1*F$4),1))</f>
        <v>7.0773139808948029</v>
      </c>
      <c r="G397" s="17"/>
      <c r="H397" s="24">
        <v>45762</v>
      </c>
      <c r="I397" s="55">
        <f>DURATION($H397,$H397+365,I$4,'Bonds (CP)'!B396/100,1,0)</f>
        <v>1</v>
      </c>
      <c r="J397" s="55">
        <f>DURATION($H397,$H397+(365*J$3),J$4,'Bonds (CP)'!C396/100,1,0)</f>
        <v>2.9247696185864371</v>
      </c>
      <c r="K397" s="55">
        <f>DURATION($H397,$H397+(365*K$3),K$4,'Bonds (CP)'!D396/100,1,0)</f>
        <v>4.6605106035412351</v>
      </c>
      <c r="L397" s="55">
        <f>DURATION($H397,$H397+(365*L$3),L$4,'Bonds (CP)'!E396/100,1,0)</f>
        <v>7.5988976772732295</v>
      </c>
      <c r="M397" s="55">
        <f>DURATION($H397,$H397+(365*M$3),M$4,'Bonds (CP)'!F396/100,1,0)</f>
        <v>8.1084234746536517</v>
      </c>
    </row>
    <row r="398" spans="1:13">
      <c r="A398" s="24">
        <v>45763</v>
      </c>
      <c r="B398" s="55">
        <f>(-PV(('Bonds (CP)'!B397-($A$2/100))/100, B$3, (1*B$4),1)--PV(('Bonds (CP)'!B397+($A$2/100))/100, B$3, (1*B$4),1))/(2*($A$2/10000)*-PV('Bonds (CP)'!B397/100, B$3, (1*B$4),1))</f>
        <v>0.84558340747290661</v>
      </c>
      <c r="C398" s="55">
        <f>(-PV(('Bonds (CP)'!C397-($A$2/100))/100, C$3, (1*C$4),1)--PV(('Bonds (CP)'!C397+($A$2/100))/100, C$3, (1*C$4),1))/(2*($A$2/10000)*-PV('Bonds (CP)'!C397/100, C$3, (1*C$4),1))</f>
        <v>2.5175480552082981</v>
      </c>
      <c r="D398" s="55">
        <f>(-PV(('Bonds (CP)'!D397-($A$2/100))/100, D$3, (1*D$4),1)--PV(('Bonds (CP)'!D397+($A$2/100))/100, D$3, (1*D$4),1))/(2*($A$2/10000)*-PV('Bonds (CP)'!D397/100, D$3, (1*D$4),1))</f>
        <v>4.0268333052844154</v>
      </c>
      <c r="E398" s="55">
        <f>(-PV(('Bonds (CP)'!E397-($A$2/100))/100, E$3, (1*E$4),1)--PV(('Bonds (CP)'!E397+($A$2/100))/100, E$3, (1*E$4),1))/(2*($A$2/10000)*-PV('Bonds (CP)'!E397/100, E$3, (1*E$4),1))</f>
        <v>6.6024112604369751</v>
      </c>
      <c r="F398" s="55">
        <f>(-PV(('Bonds (CP)'!F397-($A$2/100))/100, F$3, (1*F$4),1)--PV(('Bonds (CP)'!F397+($A$2/100))/100, F$3, (1*F$4),1))/(2*($A$2/10000)*-PV('Bonds (CP)'!F397/100, F$3, (1*F$4),1))</f>
        <v>7.1322436600694115</v>
      </c>
      <c r="G398" s="17"/>
      <c r="H398" s="24">
        <v>45763</v>
      </c>
      <c r="I398" s="55">
        <f>DURATION($H398,$H398+365,I$4,'Bonds (CP)'!B397/100,1,0)</f>
        <v>1</v>
      </c>
      <c r="J398" s="55">
        <f>DURATION($H398,$H398+(365*J$3),J$4,'Bonds (CP)'!C397/100,1,0)</f>
        <v>2.924921386131107</v>
      </c>
      <c r="K398" s="55">
        <f>DURATION($H398,$H398+(365*K$3),K$4,'Bonds (CP)'!D397/100,1,0)</f>
        <v>4.6615677790544661</v>
      </c>
      <c r="L398" s="55">
        <f>DURATION($H398,$H398+(365*L$3),L$4,'Bonds (CP)'!E397/100,1,0)</f>
        <v>7.6112102730804407</v>
      </c>
      <c r="M398" s="55">
        <f>DURATION($H398,$H398+(365*M$3),M$4,'Bonds (CP)'!F397/100,1,0)</f>
        <v>8.1633103989347244</v>
      </c>
    </row>
    <row r="399" spans="1:13">
      <c r="A399" s="24">
        <v>45764</v>
      </c>
      <c r="B399" s="55">
        <f>(-PV(('Bonds (CP)'!B398-($A$2/100))/100, B$3, (1*B$4),1)--PV(('Bonds (CP)'!B398+($A$2/100))/100, B$3, (1*B$4),1))/(2*($A$2/10000)*-PV('Bonds (CP)'!B398/100, B$3, (1*B$4),1))</f>
        <v>0.84766218677416816</v>
      </c>
      <c r="C399" s="55">
        <f>(-PV(('Bonds (CP)'!C398-($A$2/100))/100, C$3, (1*C$4),1)--PV(('Bonds (CP)'!C398+($A$2/100))/100, C$3, (1*C$4),1))/(2*($A$2/10000)*-PV('Bonds (CP)'!C398/100, C$3, (1*C$4),1))</f>
        <v>2.5184493045400207</v>
      </c>
      <c r="D399" s="55">
        <f>(-PV(('Bonds (CP)'!D398-($A$2/100))/100, D$3, (1*D$4),1)--PV(('Bonds (CP)'!D398+($A$2/100))/100, D$3, (1*D$4),1))/(2*($A$2/10000)*-PV('Bonds (CP)'!D398/100, D$3, (1*D$4),1))</f>
        <v>4.0276693699576338</v>
      </c>
      <c r="E399" s="55">
        <f>(-PV(('Bonds (CP)'!E398-($A$2/100))/100, E$3, (1*E$4),1)--PV(('Bonds (CP)'!E398+($A$2/100))/100, E$3, (1*E$4),1))/(2*($A$2/10000)*-PV('Bonds (CP)'!E398/100, E$3, (1*E$4),1))</f>
        <v>6.6010176007862924</v>
      </c>
      <c r="F399" s="55">
        <f>(-PV(('Bonds (CP)'!F398-($A$2/100))/100, F$3, (1*F$4),1)--PV(('Bonds (CP)'!F398+($A$2/100))/100, F$3, (1*F$4),1))/(2*($A$2/10000)*-PV('Bonds (CP)'!F398/100, F$3, (1*F$4),1))</f>
        <v>7.067398726683451</v>
      </c>
      <c r="G399" s="17"/>
      <c r="H399" s="24">
        <v>45764</v>
      </c>
      <c r="I399" s="55">
        <f>DURATION($H399,$H399+365,I$4,'Bonds (CP)'!B398/100,1,0)</f>
        <v>1</v>
      </c>
      <c r="J399" s="55">
        <f>DURATION($H399,$H399+(365*J$3),J$4,'Bonds (CP)'!C398/100,1,0)</f>
        <v>2.9249618348811239</v>
      </c>
      <c r="K399" s="55">
        <f>DURATION($H399,$H399+(365*K$3),K$4,'Bonds (CP)'!D398/100,1,0)</f>
        <v>4.6617302330350174</v>
      </c>
      <c r="L399" s="55">
        <f>DURATION($H399,$H399+(365*L$3),L$4,'Bonds (CP)'!E398/100,1,0)</f>
        <v>7.6102641558549564</v>
      </c>
      <c r="M399" s="55">
        <f>DURATION($H399,$H399+(365*M$3),M$4,'Bonds (CP)'!F398/100,1,0)</f>
        <v>8.0985128619794224</v>
      </c>
    </row>
    <row r="400" spans="1:13">
      <c r="A400" s="24">
        <v>45765</v>
      </c>
      <c r="B400" s="55">
        <f>(-PV(('Bonds (CP)'!B399-($A$2/100))/100, B$3, (1*B$4),1)--PV(('Bonds (CP)'!B399+($A$2/100))/100, B$3, (1*B$4),1))/(2*($A$2/10000)*-PV('Bonds (CP)'!B399/100, B$3, (1*B$4),1))</f>
        <v>0.84458350396247583</v>
      </c>
      <c r="C400" s="55">
        <f>(-PV(('Bonds (CP)'!C399-($A$2/100))/100, C$3, (1*C$4),1)--PV(('Bonds (CP)'!C399+($A$2/100))/100, C$3, (1*C$4),1))/(2*($A$2/10000)*-PV('Bonds (CP)'!C399/100, C$3, (1*C$4),1))</f>
        <v>2.5139491705824577</v>
      </c>
      <c r="D400" s="55">
        <f>(-PV(('Bonds (CP)'!D399-($A$2/100))/100, D$3, (1*D$4),1)--PV(('Bonds (CP)'!D399+($A$2/100))/100, D$3, (1*D$4),1))/(2*($A$2/10000)*-PV('Bonds (CP)'!D399/100, D$3, (1*D$4),1))</f>
        <v>4.022239335911614</v>
      </c>
      <c r="E400" s="55">
        <f>(-PV(('Bonds (CP)'!E399-($A$2/100))/100, E$3, (1*E$4),1)--PV(('Bonds (CP)'!E399+($A$2/100))/100, E$3, (1*E$4),1))/(2*($A$2/10000)*-PV('Bonds (CP)'!E399/100, E$3, (1*E$4),1))</f>
        <v>6.5898718075406348</v>
      </c>
      <c r="F400" s="55">
        <f>(-PV(('Bonds (CP)'!F399-($A$2/100))/100, F$3, (1*F$4),1)--PV(('Bonds (CP)'!F399+($A$2/100))/100, F$3, (1*F$4),1))/(2*($A$2/10000)*-PV('Bonds (CP)'!F399/100, F$3, (1*F$4),1))</f>
        <v>7.097210755444622</v>
      </c>
      <c r="G400" s="17"/>
      <c r="H400" s="24">
        <v>45765</v>
      </c>
      <c r="I400" s="55">
        <f>DURATION($H400,$H400+365,I$4,'Bonds (CP)'!B399/100,1,0)</f>
        <v>1</v>
      </c>
      <c r="J400" s="55">
        <f>DURATION($H400,$H400+(365*J$3),J$4,'Bonds (CP)'!C399/100,1,0)</f>
        <v>2.9247594959944334</v>
      </c>
      <c r="K400" s="55">
        <f>DURATION($H400,$H400+(365*K$3),K$4,'Bonds (CP)'!D399/100,1,0)</f>
        <v>4.660673384097997</v>
      </c>
      <c r="L400" s="55">
        <f>DURATION($H400,$H400+(365*L$3),L$4,'Bonds (CP)'!E399/100,1,0)</f>
        <v>7.6026891793984737</v>
      </c>
      <c r="M400" s="55">
        <f>DURATION($H400,$H400+(365*M$3),M$4,'Bonds (CP)'!F399/100,1,0)</f>
        <v>8.1283081009292388</v>
      </c>
    </row>
    <row r="401" spans="1:13">
      <c r="A401" s="24">
        <v>45768</v>
      </c>
      <c r="B401" s="55">
        <f>(-PV(('Bonds (CP)'!B400-($A$2/100))/100, B$3, (1*B$4),1)--PV(('Bonds (CP)'!B400+($A$2/100))/100, B$3, (1*B$4),1))/(2*($A$2/10000)*-PV('Bonds (CP)'!B400/100, B$3, (1*B$4),1))</f>
        <v>0.84458350396247583</v>
      </c>
      <c r="C401" s="55">
        <f>(-PV(('Bonds (CP)'!C400-($A$2/100))/100, C$3, (1*C$4),1)--PV(('Bonds (CP)'!C400+($A$2/100))/100, C$3, (1*C$4),1))/(2*($A$2/10000)*-PV('Bonds (CP)'!C400/100, C$3, (1*C$4),1))</f>
        <v>2.5152976075626103</v>
      </c>
      <c r="D401" s="55">
        <f>(-PV(('Bonds (CP)'!D400-($A$2/100))/100, D$3, (1*D$4),1)--PV(('Bonds (CP)'!D400+($A$2/100))/100, D$3, (1*D$4),1))/(2*($A$2/10000)*-PV('Bonds (CP)'!D400/100, D$3, (1*D$4),1))</f>
        <v>4.0255796686993683</v>
      </c>
      <c r="E401" s="55">
        <f>(-PV(('Bonds (CP)'!E400-($A$2/100))/100, E$3, (1*E$4),1)--PV(('Bonds (CP)'!E400+($A$2/100))/100, E$3, (1*E$4),1))/(2*($A$2/10000)*-PV('Bonds (CP)'!E400/100, E$3, (1*E$4),1))</f>
        <v>6.606592818287405</v>
      </c>
      <c r="F401" s="55">
        <f>(-PV(('Bonds (CP)'!F400-($A$2/100))/100, F$3, (1*F$4),1)--PV(('Bonds (CP)'!F400+($A$2/100))/100, F$3, (1*F$4),1))/(2*($A$2/10000)*-PV('Bonds (CP)'!F400/100, F$3, (1*F$4),1))</f>
        <v>7.1776880505265819</v>
      </c>
      <c r="G401" s="17"/>
      <c r="H401" s="24">
        <v>45768</v>
      </c>
      <c r="I401" s="55">
        <f>DURATION($H401,$H401+365,I$4,'Bonds (CP)'!B400/100,1,0)</f>
        <v>1</v>
      </c>
      <c r="J401" s="55">
        <f>DURATION($H401,$H401+(365*J$3),J$4,'Bonds (CP)'!C400/100,1,0)</f>
        <v>2.9248202226306583</v>
      </c>
      <c r="K401" s="55">
        <f>DURATION($H401,$H401+(365*K$3),K$4,'Bonds (CP)'!D400/100,1,0)</f>
        <v>4.6613240038835695</v>
      </c>
      <c r="L401" s="55">
        <f>DURATION($H401,$H401+(365*L$3),L$4,'Bonds (CP)'!E400/100,1,0)</f>
        <v>7.6140476155825363</v>
      </c>
      <c r="M401" s="55">
        <f>DURATION($H401,$H401+(365*M$3),M$4,'Bonds (CP)'!F400/100,1,0)</f>
        <v>8.2086975065399574</v>
      </c>
    </row>
    <row r="402" spans="1:13">
      <c r="A402" s="24">
        <v>45769</v>
      </c>
      <c r="B402" s="55">
        <f>(-PV(('Bonds (CP)'!B401-($A$2/100))/100, B$3, (1*B$4),1)--PV(('Bonds (CP)'!B401+($A$2/100))/100, B$3, (1*B$4),1))/(2*($A$2/10000)*-PV('Bonds (CP)'!B401/100, B$3, (1*B$4),1))</f>
        <v>0.84601266273621967</v>
      </c>
      <c r="C402" s="55">
        <f>(-PV(('Bonds (CP)'!C401-($A$2/100))/100, C$3, (1*C$4),1)--PV(('Bonds (CP)'!C401+($A$2/100))/100, C$3, (1*C$4),1))/(2*($A$2/10000)*-PV('Bonds (CP)'!C401/100, C$3, (1*C$4),1))</f>
        <v>2.5179986033472401</v>
      </c>
      <c r="D402" s="55">
        <f>(-PV(('Bonds (CP)'!D401-($A$2/100))/100, D$3, (1*D$4),1)--PV(('Bonds (CP)'!D401+($A$2/100))/100, D$3, (1*D$4),1))/(2*($A$2/10000)*-PV('Bonds (CP)'!D401/100, D$3, (1*D$4),1))</f>
        <v>4.0272513069153693</v>
      </c>
      <c r="E402" s="55">
        <f>(-PV(('Bonds (CP)'!E401-($A$2/100))/100, E$3, (1*E$4),1)--PV(('Bonds (CP)'!E401+($A$2/100))/100, E$3, (1*E$4),1))/(2*($A$2/10000)*-PV('Bonds (CP)'!E401/100, E$3, (1*E$4),1))</f>
        <v>6.6024112604369751</v>
      </c>
      <c r="F402" s="55">
        <f>(-PV(('Bonds (CP)'!F401-($A$2/100))/100, F$3, (1*F$4),1)--PV(('Bonds (CP)'!F401+($A$2/100))/100, F$3, (1*F$4),1))/(2*($A$2/10000)*-PV('Bonds (CP)'!F401/100, F$3, (1*F$4),1))</f>
        <v>7.1322436600694115</v>
      </c>
      <c r="G402" s="17"/>
      <c r="H402" s="24">
        <v>45769</v>
      </c>
      <c r="I402" s="55">
        <f>DURATION($H402,$H402+365,I$4,'Bonds (CP)'!B401/100,1,0)</f>
        <v>1</v>
      </c>
      <c r="J402" s="55">
        <f>DURATION($H402,$H402+(365*J$3),J$4,'Bonds (CP)'!C401/100,1,0)</f>
        <v>2.924941611695592</v>
      </c>
      <c r="K402" s="55">
        <f>DURATION($H402,$H402+(365*K$3),K$4,'Bonds (CP)'!D401/100,1,0)</f>
        <v>4.6616490123246663</v>
      </c>
      <c r="L402" s="55">
        <f>DURATION($H402,$H402+(365*L$3),L$4,'Bonds (CP)'!E401/100,1,0)</f>
        <v>7.6112102730804407</v>
      </c>
      <c r="M402" s="55">
        <f>DURATION($H402,$H402+(365*M$3),M$4,'Bonds (CP)'!F401/100,1,0)</f>
        <v>8.1633103989347244</v>
      </c>
    </row>
    <row r="403" spans="1:13">
      <c r="A403" s="24">
        <v>45770</v>
      </c>
      <c r="B403" s="55">
        <f>(-PV(('Bonds (CP)'!B402-($A$2/100))/100, B$3, (1*B$4),1)--PV(('Bonds (CP)'!B402+($A$2/100))/100, B$3, (1*B$4),1))/(2*($A$2/10000)*-PV('Bonds (CP)'!B402/100, B$3, (1*B$4),1))</f>
        <v>0.84651401173437368</v>
      </c>
      <c r="C403" s="55">
        <f>(-PV(('Bonds (CP)'!C402-($A$2/100))/100, C$3, (1*C$4),1)--PV(('Bonds (CP)'!C402+($A$2/100))/100, C$3, (1*C$4),1))/(2*($A$2/10000)*-PV('Bonds (CP)'!C402/100, C$3, (1*C$4),1))</f>
        <v>2.5168725198032647</v>
      </c>
      <c r="D403" s="55">
        <f>(-PV(('Bonds (CP)'!D402-($A$2/100))/100, D$3, (1*D$4),1)--PV(('Bonds (CP)'!D402+($A$2/100))/100, D$3, (1*D$4),1))/(2*($A$2/10000)*-PV('Bonds (CP)'!D402/100, D$3, (1*D$4),1))</f>
        <v>4.0251619125535418</v>
      </c>
      <c r="E403" s="55">
        <f>(-PV(('Bonds (CP)'!E402-($A$2/100))/100, E$3, (1*E$4),1)--PV(('Bonds (CP)'!E402+($A$2/100))/100, E$3, (1*E$4),1))/(2*($A$2/10000)*-PV('Bonds (CP)'!E402/100, E$3, (1*E$4),1))</f>
        <v>6.5940507530805359</v>
      </c>
      <c r="F403" s="55">
        <f>(-PV(('Bonds (CP)'!F402-($A$2/100))/100, F$3, (1*F$4),1)--PV(('Bonds (CP)'!F402+($A$2/100))/100, F$3, (1*F$4),1))/(2*($A$2/10000)*-PV('Bonds (CP)'!F402/100, F$3, (1*F$4),1))</f>
        <v>7.0525671342137493</v>
      </c>
      <c r="G403" s="17"/>
      <c r="H403" s="24">
        <v>45770</v>
      </c>
      <c r="I403" s="55">
        <f>DURATION($H403,$H403+365,I$4,'Bonds (CP)'!B402/100,1,0)</f>
        <v>1</v>
      </c>
      <c r="J403" s="55">
        <f>DURATION($H403,$H403+(365*J$3),J$4,'Bonds (CP)'!C402/100,1,0)</f>
        <v>2.9248910433242323</v>
      </c>
      <c r="K403" s="55">
        <f>DURATION($H403,$H403+(365*K$3),K$4,'Bonds (CP)'!D402/100,1,0)</f>
        <v>4.6612427203727718</v>
      </c>
      <c r="L403" s="55">
        <f>DURATION($H403,$H403+(365*L$3),L$4,'Bonds (CP)'!E402/100,1,0)</f>
        <v>7.6055310519120507</v>
      </c>
      <c r="M403" s="55">
        <f>DURATION($H403,$H403+(365*M$3),M$4,'Bonds (CP)'!F402/100,1,0)</f>
        <v>8.0836864617071456</v>
      </c>
    </row>
    <row r="404" spans="1:13">
      <c r="A404" s="24">
        <v>45771</v>
      </c>
      <c r="B404" s="55">
        <f>(-PV(('Bonds (CP)'!B403-($A$2/100))/100, B$3, (1*B$4),1)--PV(('Bonds (CP)'!B403+($A$2/100))/100, B$3, (1*B$4),1))/(2*($A$2/10000)*-PV('Bonds (CP)'!B403/100, B$3, (1*B$4),1))</f>
        <v>0.84522602738395658</v>
      </c>
      <c r="C404" s="55">
        <f>(-PV(('Bonds (CP)'!C403-($A$2/100))/100, C$3, (1*C$4),1)--PV(('Bonds (CP)'!C403+($A$2/100))/100, C$3, (1*C$4),1))/(2*($A$2/10000)*-PV('Bonds (CP)'!C403/100, C$3, (1*C$4),1))</f>
        <v>2.5161973283260015</v>
      </c>
      <c r="D404" s="55">
        <f>(-PV(('Bonds (CP)'!D403-($A$2/100))/100, D$3, (1*D$4),1)--PV(('Bonds (CP)'!D403+($A$2/100))/100, D$3, (1*D$4),1))/(2*($A$2/10000)*-PV('Bonds (CP)'!D403/100, D$3, (1*D$4),1))</f>
        <v>4.0280874944273615</v>
      </c>
      <c r="E404" s="55">
        <f>(-PV(('Bonds (CP)'!E403-($A$2/100))/100, E$3, (1*E$4),1)--PV(('Bonds (CP)'!E403+($A$2/100))/100, E$3, (1*E$4),1))/(2*($A$2/10000)*-PV('Bonds (CP)'!E403/100, E$3, (1*E$4),1))</f>
        <v>6.6149585324420057</v>
      </c>
      <c r="F404" s="55">
        <f>(-PV(('Bonds (CP)'!F403-($A$2/100))/100, F$3, (1*F$4),1)--PV(('Bonds (CP)'!F403+($A$2/100))/100, F$3, (1*F$4),1))/(2*($A$2/10000)*-PV('Bonds (CP)'!F403/100, F$3, (1*F$4),1))</f>
        <v>7.1776880505265819</v>
      </c>
      <c r="G404" s="17"/>
      <c r="H404" s="24">
        <v>45771</v>
      </c>
      <c r="I404" s="55">
        <f>DURATION($H404,$H404+365,I$4,'Bonds (CP)'!B403/100,1,0)</f>
        <v>1</v>
      </c>
      <c r="J404" s="55">
        <f>DURATION($H404,$H404+(365*J$3),J$4,'Bonds (CP)'!C403/100,1,0)</f>
        <v>2.9248606951657234</v>
      </c>
      <c r="K404" s="55">
        <f>DURATION($H404,$H404+(365*K$3),K$4,'Bonds (CP)'!D403/100,1,0)</f>
        <v>4.6618114411856428</v>
      </c>
      <c r="L404" s="55">
        <f>DURATION($H404,$H404+(365*L$3),L$4,'Bonds (CP)'!E403/100,1,0)</f>
        <v>7.6197177490869725</v>
      </c>
      <c r="M404" s="55">
        <f>DURATION($H404,$H404+(365*M$3),M$4,'Bonds (CP)'!F403/100,1,0)</f>
        <v>8.2086975065399574</v>
      </c>
    </row>
    <row r="405" spans="1:13">
      <c r="A405" s="24">
        <v>45772</v>
      </c>
      <c r="B405" s="55">
        <f>(-PV(('Bonds (CP)'!B404-($A$2/100))/100, B$3, (1*B$4),1)--PV(('Bonds (CP)'!B404+($A$2/100))/100, B$3, (1*B$4),1))/(2*($A$2/10000)*-PV('Bonds (CP)'!B404/100, B$3, (1*B$4),1))</f>
        <v>0.84579798063728173</v>
      </c>
      <c r="C405" s="55">
        <f>(-PV(('Bonds (CP)'!C404-($A$2/100))/100, C$3, (1*C$4),1)--PV(('Bonds (CP)'!C404+($A$2/100))/100, C$3, (1*C$4),1))/(2*($A$2/10000)*-PV('Bonds (CP)'!C404/100, C$3, (1*C$4),1))</f>
        <v>2.5184493045400207</v>
      </c>
      <c r="D405" s="55">
        <f>(-PV(('Bonds (CP)'!D404-($A$2/100))/100, D$3, (1*D$4),1)--PV(('Bonds (CP)'!D404+($A$2/100))/100, D$3, (1*D$4),1))/(2*($A$2/10000)*-PV('Bonds (CP)'!D404/100, D$3, (1*D$4),1))</f>
        <v>4.0318533815370232</v>
      </c>
      <c r="E405" s="55">
        <f>(-PV(('Bonds (CP)'!E404-($A$2/100))/100, E$3, (1*E$4),1)--PV(('Bonds (CP)'!E404+($A$2/100))/100, E$3, (1*E$4),1))/(2*($A$2/10000)*-PV('Bonds (CP)'!E404/100, E$3, (1*E$4),1))</f>
        <v>6.621932598101508</v>
      </c>
      <c r="F405" s="55">
        <f>(-PV(('Bonds (CP)'!F404-($A$2/100))/100, F$3, (1*F$4),1)--PV(('Bonds (CP)'!F404+($A$2/100))/100, F$3, (1*F$4),1))/(2*($A$2/10000)*-PV('Bonds (CP)'!F404/100, F$3, (1*F$4),1))</f>
        <v>7.1776880505265819</v>
      </c>
      <c r="G405" s="17"/>
      <c r="H405" s="24">
        <v>45772</v>
      </c>
      <c r="I405" s="55">
        <f>DURATION($H405,$H405+365,I$4,'Bonds (CP)'!B404/100,1,0)</f>
        <v>1</v>
      </c>
      <c r="J405" s="55">
        <f>DURATION($H405,$H405+(365*J$3),J$4,'Bonds (CP)'!C404/100,1,0)</f>
        <v>2.9249618348811239</v>
      </c>
      <c r="K405" s="55">
        <f>DURATION($H405,$H405+(365*K$3),K$4,'Bonds (CP)'!D404/100,1,0)</f>
        <v>4.6625417493738484</v>
      </c>
      <c r="L405" s="55">
        <f>DURATION($H405,$H405+(365*L$3),L$4,'Bonds (CP)'!E404/100,1,0)</f>
        <v>7.6244382100246666</v>
      </c>
      <c r="M405" s="55">
        <f>DURATION($H405,$H405+(365*M$3),M$4,'Bonds (CP)'!F404/100,1,0)</f>
        <v>8.2086975065399574</v>
      </c>
    </row>
    <row r="406" spans="1:13">
      <c r="A406" s="24">
        <v>45775</v>
      </c>
      <c r="B406" s="55">
        <f>(-PV(('Bonds (CP)'!B405-($A$2/100))/100, B$3, (1*B$4),1)--PV(('Bonds (CP)'!B405+($A$2/100))/100, B$3, (1*B$4),1))/(2*($A$2/10000)*-PV('Bonds (CP)'!B405/100, B$3, (1*B$4),1))</f>
        <v>0.84787781645763316</v>
      </c>
      <c r="C406" s="55">
        <f>(-PV(('Bonds (CP)'!C405-($A$2/100))/100, C$3, (1*C$4),1)--PV(('Bonds (CP)'!C405+($A$2/100))/100, C$3, (1*C$4),1))/(2*($A$2/10000)*-PV('Bonds (CP)'!C405/100, C$3, (1*C$4),1))</f>
        <v>2.5177733101509645</v>
      </c>
      <c r="D406" s="55">
        <f>(-PV(('Bonds (CP)'!D405-($A$2/100))/100, D$3, (1*D$4),1)--PV(('Bonds (CP)'!D405+($A$2/100))/100, D$3, (1*D$4),1))/(2*($A$2/10000)*-PV('Bonds (CP)'!D405/100, D$3, (1*D$4),1))</f>
        <v>4.0276693699576338</v>
      </c>
      <c r="E406" s="55">
        <f>(-PV(('Bonds (CP)'!E405-($A$2/100))/100, E$3, (1*E$4),1)--PV(('Bonds (CP)'!E405+($A$2/100))/100, E$3, (1*E$4),1))/(2*($A$2/10000)*-PV('Bonds (CP)'!E405/100, E$3, (1*E$4),1))</f>
        <v>6.5996240377409165</v>
      </c>
      <c r="F406" s="55">
        <f>(-PV(('Bonds (CP)'!F405-($A$2/100))/100, F$3, (1*F$4),1)--PV(('Bonds (CP)'!F405+($A$2/100))/100, F$3, (1*F$4),1))/(2*($A$2/10000)*-PV('Bonds (CP)'!F405/100, F$3, (1*F$4),1))</f>
        <v>7.0624493630127461</v>
      </c>
      <c r="G406" s="17"/>
      <c r="H406" s="24">
        <v>45775</v>
      </c>
      <c r="I406" s="55">
        <f>DURATION($H406,$H406+365,I$4,'Bonds (CP)'!B405/100,1,0)</f>
        <v>1</v>
      </c>
      <c r="J406" s="55">
        <f>DURATION($H406,$H406+(365*J$3),J$4,'Bonds (CP)'!C405/100,1,0)</f>
        <v>2.9249314992107074</v>
      </c>
      <c r="K406" s="55">
        <f>DURATION($H406,$H406+(365*K$3),K$4,'Bonds (CP)'!D405/100,1,0)</f>
        <v>4.6617302330350174</v>
      </c>
      <c r="L406" s="55">
        <f>DURATION($H406,$H406+(365*L$3),L$4,'Bonds (CP)'!E405/100,1,0)</f>
        <v>7.6093178706232631</v>
      </c>
      <c r="M406" s="55">
        <f>DURATION($H406,$H406+(365*M$3),M$4,'Bonds (CP)'!F405/100,1,0)</f>
        <v>8.0935654641423422</v>
      </c>
    </row>
    <row r="407" spans="1:13">
      <c r="A407" s="24">
        <v>45776</v>
      </c>
      <c r="B407" s="55">
        <f>(-PV(('Bonds (CP)'!B406-($A$2/100))/100, B$3, (1*B$4),1)--PV(('Bonds (CP)'!B406+($A$2/100))/100, B$3, (1*B$4),1))/(2*($A$2/10000)*-PV('Bonds (CP)'!B406/100, B$3, (1*B$4),1))</f>
        <v>0.84508315992489402</v>
      </c>
      <c r="C407" s="55">
        <f>(-PV(('Bonds (CP)'!C406-($A$2/100))/100, C$3, (1*C$4),1)--PV(('Bonds (CP)'!C406+($A$2/100))/100, C$3, (1*C$4),1))/(2*($A$2/10000)*-PV('Bonds (CP)'!C406/100, C$3, (1*C$4),1))</f>
        <v>2.5119290852914502</v>
      </c>
      <c r="D407" s="55">
        <f>(-PV(('Bonds (CP)'!D406-($A$2/100))/100, D$3, (1*D$4),1)--PV(('Bonds (CP)'!D406+($A$2/100))/100, D$3, (1*D$4),1))/(2*($A$2/10000)*-PV('Bonds (CP)'!D406/100, D$3, (1*D$4),1))</f>
        <v>4.0180694287122396</v>
      </c>
      <c r="E407" s="55">
        <f>(-PV(('Bonds (CP)'!E406-($A$2/100))/100, E$3, (1*E$4),1)--PV(('Bonds (CP)'!E406+($A$2/100))/100, E$3, (1*E$4),1))/(2*($A$2/10000)*-PV('Bonds (CP)'!E406/100, E$3, (1*E$4),1))</f>
        <v>6.5745565062823772</v>
      </c>
      <c r="F407" s="55">
        <f>(-PV(('Bonds (CP)'!F406-($A$2/100))/100, F$3, (1*F$4),1)--PV(('Bonds (CP)'!F406+($A$2/100))/100, F$3, (1*F$4),1))/(2*($A$2/10000)*-PV('Bonds (CP)'!F406/100, F$3, (1*F$4),1))</f>
        <v>6.9937333416074301</v>
      </c>
      <c r="G407" s="17"/>
      <c r="H407" s="24">
        <v>45776</v>
      </c>
      <c r="I407" s="55">
        <f>DURATION($H407,$H407+365,I$4,'Bonds (CP)'!B406/100,1,0)</f>
        <v>1</v>
      </c>
      <c r="J407" s="55">
        <f>DURATION($H407,$H407+(365*J$3),J$4,'Bonds (CP)'!C406/100,1,0)</f>
        <v>2.9246683659240285</v>
      </c>
      <c r="K407" s="55">
        <f>DURATION($H407,$H407+(365*K$3),K$4,'Bonds (CP)'!D406/100,1,0)</f>
        <v>4.6598589788450502</v>
      </c>
      <c r="L407" s="55">
        <f>DURATION($H407,$H407+(365*L$3),L$4,'Bonds (CP)'!E406/100,1,0)</f>
        <v>7.5922561375196214</v>
      </c>
      <c r="M407" s="55">
        <f>DURATION($H407,$H407+(365*M$3),M$4,'Bonds (CP)'!F406/100,1,0)</f>
        <v>8.0248526582329411</v>
      </c>
    </row>
    <row r="408" spans="1:13">
      <c r="A408" s="24">
        <v>45777</v>
      </c>
      <c r="B408" s="55">
        <f>(-PV(('Bonds (CP)'!B407-($A$2/100))/100, B$3, (1*B$4),1)--PV(('Bonds (CP)'!B407+($A$2/100))/100, B$3, (1*B$4),1))/(2*($A$2/10000)*-PV('Bonds (CP)'!B407/100, B$3, (1*B$4),1))</f>
        <v>0.84615584469566796</v>
      </c>
      <c r="C408" s="55">
        <f>(-PV(('Bonds (CP)'!C407-($A$2/100))/100, C$3, (1*C$4),1)--PV(('Bonds (CP)'!C407+($A$2/100))/100, C$3, (1*C$4),1))/(2*($A$2/10000)*-PV('Bonds (CP)'!C407/100, C$3, (1*C$4),1))</f>
        <v>2.5128265205681335</v>
      </c>
      <c r="D408" s="55">
        <f>(-PV(('Bonds (CP)'!D407-($A$2/100))/100, D$3, (1*D$4),1)--PV(('Bonds (CP)'!D407+($A$2/100))/100, D$3, (1*D$4),1))/(2*($A$2/10000)*-PV('Bonds (CP)'!D407/100, D$3, (1*D$4),1))</f>
        <v>4.0205706392931297</v>
      </c>
      <c r="E408" s="55">
        <f>(-PV(('Bonds (CP)'!E407-($A$2/100))/100, E$3, (1*E$4),1)--PV(('Bonds (CP)'!E407+($A$2/100))/100, E$3, (1*E$4),1))/(2*($A$2/10000)*-PV('Bonds (CP)'!E407/100, E$3, (1*E$4),1))</f>
        <v>6.5884790199827998</v>
      </c>
      <c r="F408" s="55">
        <f>(-PV(('Bonds (CP)'!F407-($A$2/100))/100, F$3, (1*F$4),1)--PV(('Bonds (CP)'!F407+($A$2/100))/100, F$3, (1*F$4),1))/(2*($A$2/10000)*-PV('Bonds (CP)'!F407/100, F$3, (1*F$4),1))</f>
        <v>7.0575055007446368</v>
      </c>
      <c r="G408" s="17"/>
      <c r="H408" s="24">
        <v>45777</v>
      </c>
      <c r="I408" s="55">
        <f>DURATION($H408,$H408+365,I$4,'Bonds (CP)'!B407/100,1,0)</f>
        <v>1</v>
      </c>
      <c r="J408" s="55">
        <f>DURATION($H408,$H408+(365*J$3),J$4,'Bonds (CP)'!C407/100,1,0)</f>
        <v>2.9247088741198399</v>
      </c>
      <c r="K408" s="55">
        <f>DURATION($H408,$H408+(365*K$3),K$4,'Bonds (CP)'!D407/100,1,0)</f>
        <v>4.6603477727384703</v>
      </c>
      <c r="L408" s="55">
        <f>DURATION($H408,$H408+(365*L$3),L$4,'Bonds (CP)'!E407/100,1,0)</f>
        <v>7.601741554221209</v>
      </c>
      <c r="M408" s="55">
        <f>DURATION($H408,$H408+(365*M$3),M$4,'Bonds (CP)'!F407/100,1,0)</f>
        <v>8.0886233323030101</v>
      </c>
    </row>
    <row r="409" spans="1:13">
      <c r="A409" s="24">
        <v>45779</v>
      </c>
      <c r="B409" s="55">
        <f>(-PV(('Bonds (CP)'!B408-($A$2/100))/100, B$3, (1*B$4),1)--PV(('Bonds (CP)'!B408+($A$2/100))/100, B$3, (1*B$4),1))/(2*($A$2/10000)*-PV('Bonds (CP)'!B408/100, B$3, (1*B$4),1))</f>
        <v>0.84586952922899983</v>
      </c>
      <c r="C409" s="55">
        <f>(-PV(('Bonds (CP)'!C408-($A$2/100))/100, C$3, (1*C$4),1)--PV(('Bonds (CP)'!C408+($A$2/100))/100, C$3, (1*C$4),1))/(2*($A$2/10000)*-PV('Bonds (CP)'!C408/100, C$3, (1*C$4),1))</f>
        <v>2.5054408229372274</v>
      </c>
      <c r="D409" s="55">
        <f>(-PV(('Bonds (CP)'!D408-($A$2/100))/100, D$3, (1*D$4),1)--PV(('Bonds (CP)'!D408+($A$2/100))/100, D$3, (1*D$4),1))/(2*($A$2/10000)*-PV('Bonds (CP)'!D408/100, D$3, (1*D$4),1))</f>
        <v>4.0076713397507486</v>
      </c>
      <c r="E409" s="55">
        <f>(-PV(('Bonds (CP)'!E408-($A$2/100))/100, E$3, (1*E$4),1)--PV(('Bonds (CP)'!E408+($A$2/100))/100, E$3, (1*E$4),1))/(2*($A$2/10000)*-PV('Bonds (CP)'!E408/100, E$3, (1*E$4),1))</f>
        <v>6.5662076976407269</v>
      </c>
      <c r="F409" s="55">
        <f>(-PV(('Bonds (CP)'!F408-($A$2/100))/100, F$3, (1*F$4),1)--PV(('Bonds (CP)'!F408+($A$2/100))/100, F$3, (1*F$4),1))/(2*($A$2/10000)*-PV('Bonds (CP)'!F408/100, F$3, (1*F$4),1))</f>
        <v>6.9356803353961354</v>
      </c>
      <c r="G409" s="17"/>
      <c r="H409" s="24">
        <v>45779</v>
      </c>
      <c r="I409" s="55">
        <f>DURATION($H409,$H409+365,I$4,'Bonds (CP)'!B408/100,1,0)</f>
        <v>1</v>
      </c>
      <c r="J409" s="55">
        <f>DURATION($H409,$H409+(365*J$3),J$4,'Bonds (CP)'!C408/100,1,0)</f>
        <v>2.9243743973015093</v>
      </c>
      <c r="K409" s="55">
        <f>DURATION($H409,$H409+(365*K$3),K$4,'Bonds (CP)'!D408/100,1,0)</f>
        <v>4.6578174694258658</v>
      </c>
      <c r="L409" s="55">
        <f>DURATION($H409,$H409+(365*L$3),L$4,'Bonds (CP)'!E408/100,1,0)</f>
        <v>7.5865569202792003</v>
      </c>
      <c r="M409" s="55">
        <f>DURATION($H409,$H409+(365*M$3),M$4,'Bonds (CP)'!F408/100,1,0)</f>
        <v>7.9667675451508169</v>
      </c>
    </row>
    <row r="410" spans="1:13">
      <c r="A410" s="24">
        <v>45782</v>
      </c>
      <c r="B410" s="55">
        <f>(-PV(('Bonds (CP)'!B409-($A$2/100))/100, B$3, (1*B$4),1)--PV(('Bonds (CP)'!B409+($A$2/100))/100, B$3, (1*B$4),1))/(2*($A$2/10000)*-PV('Bonds (CP)'!B409/100, B$3, (1*B$4),1))</f>
        <v>0.8429459294806132</v>
      </c>
      <c r="C410" s="55">
        <f>(-PV(('Bonds (CP)'!C409-($A$2/100))/100, C$3, (1*C$4),1)--PV(('Bonds (CP)'!C409+($A$2/100))/100, C$3, (1*C$4),1))/(2*($A$2/10000)*-PV('Bonds (CP)'!C409/100, C$3, (1*C$4),1))</f>
        <v>2.5029880683528334</v>
      </c>
      <c r="D410" s="55">
        <f>(-PV(('Bonds (CP)'!D409-($A$2/100))/100, D$3, (1*D$4),1)--PV(('Bonds (CP)'!D409+($A$2/100))/100, D$3, (1*D$4),1))/(2*($A$2/10000)*-PV('Bonds (CP)'!D409/100, D$3, (1*D$4),1))</f>
        <v>4.0051814494685578</v>
      </c>
      <c r="E410" s="55">
        <f>(-PV(('Bonds (CP)'!E409-($A$2/100))/100, E$3, (1*E$4),1)--PV(('Bonds (CP)'!E409+($A$2/100))/100, E$3, (1*E$4),1))/(2*($A$2/10000)*-PV('Bonds (CP)'!E409/100, E$3, (1*E$4),1))</f>
        <v>6.5523009006759709</v>
      </c>
      <c r="F410" s="55">
        <f>(-PV(('Bonds (CP)'!F409-($A$2/100))/100, F$3, (1*F$4),1)--PV(('Bonds (CP)'!F409+($A$2/100))/100, F$3, (1*F$4),1))/(2*($A$2/10000)*-PV('Bonds (CP)'!F409/100, F$3, (1*F$4),1))</f>
        <v>6.9356803353961354</v>
      </c>
      <c r="G410" s="17"/>
      <c r="H410" s="24">
        <v>45782</v>
      </c>
      <c r="I410" s="55">
        <f>DURATION($H410,$H410+365,I$4,'Bonds (CP)'!B409/100,1,0)</f>
        <v>1</v>
      </c>
      <c r="J410" s="55">
        <f>DURATION($H410,$H410+(365*J$3),J$4,'Bonds (CP)'!C409/100,1,0)</f>
        <v>2.9242627613664069</v>
      </c>
      <c r="K410" s="55">
        <f>DURATION($H410,$H410+(365*K$3),K$4,'Bonds (CP)'!D409/100,1,0)</f>
        <v>4.6573263386773469</v>
      </c>
      <c r="L410" s="55">
        <f>DURATION($H410,$H410+(365*L$3),L$4,'Bonds (CP)'!E409/100,1,0)</f>
        <v>7.577045026222752</v>
      </c>
      <c r="M410" s="55">
        <f>DURATION($H410,$H410+(365*M$3),M$4,'Bonds (CP)'!F409/100,1,0)</f>
        <v>7.9667675451508169</v>
      </c>
    </row>
    <row r="411" spans="1:13">
      <c r="A411" s="24">
        <v>45783</v>
      </c>
      <c r="B411" s="55">
        <f>(-PV(('Bonds (CP)'!B410-($A$2/100))/100, B$3, (1*B$4),1)--PV(('Bonds (CP)'!B410+($A$2/100))/100, B$3, (1*B$4),1))/(2*($A$2/10000)*-PV('Bonds (CP)'!B410/100, B$3, (1*B$4),1))</f>
        <v>0.84508315992489402</v>
      </c>
      <c r="C411" s="55">
        <f>(-PV(('Bonds (CP)'!C410-($A$2/100))/100, C$3, (1*C$4),1)--PV(('Bonds (CP)'!C410+($A$2/100))/100, C$3, (1*C$4),1))/(2*($A$2/10000)*-PV('Bonds (CP)'!C410/100, C$3, (1*C$4),1))</f>
        <v>2.5045483848240693</v>
      </c>
      <c r="D411" s="55">
        <f>(-PV(('Bonds (CP)'!D410-($A$2/100))/100, D$3, (1*D$4),1)--PV(('Bonds (CP)'!D410+($A$2/100))/100, D$3, (1*D$4),1))/(2*($A$2/10000)*-PV('Bonds (CP)'!D410/100, D$3, (1*D$4),1))</f>
        <v>4.0043519707662716</v>
      </c>
      <c r="E411" s="55">
        <f>(-PV(('Bonds (CP)'!E410-($A$2/100))/100, E$3, (1*E$4),1)--PV(('Bonds (CP)'!E410+($A$2/100))/100, E$3, (1*E$4),1))/(2*($A$2/10000)*-PV('Bonds (CP)'!E410/100, E$3, (1*E$4),1))</f>
        <v>6.5425720406156049</v>
      </c>
      <c r="F411" s="55">
        <f>(-PV(('Bonds (CP)'!F410-($A$2/100))/100, F$3, (1*F$4),1)--PV(('Bonds (CP)'!F410+($A$2/100))/100, F$3, (1*F$4),1))/(2*($A$2/10000)*-PV('Bonds (CP)'!F410/100, F$3, (1*F$4),1))</f>
        <v>6.8547560821795104</v>
      </c>
      <c r="G411" s="17"/>
      <c r="H411" s="24">
        <v>45783</v>
      </c>
      <c r="I411" s="55">
        <f>DURATION($H411,$H411+365,I$4,'Bonds (CP)'!B410/100,1,0)</f>
        <v>1</v>
      </c>
      <c r="J411" s="55">
        <f>DURATION($H411,$H411+(365*J$3),J$4,'Bonds (CP)'!C410/100,1,0)</f>
        <v>2.9243338107231813</v>
      </c>
      <c r="K411" s="55">
        <f>DURATION($H411,$H411+(365*K$3),K$4,'Bonds (CP)'!D410/100,1,0)</f>
        <v>4.6571625279038891</v>
      </c>
      <c r="L411" s="55">
        <f>DURATION($H411,$H411+(365*L$3),L$4,'Bonds (CP)'!E410/100,1,0)</f>
        <v>7.5703769368268956</v>
      </c>
      <c r="M411" s="55">
        <f>DURATION($H411,$H411+(365*M$3),M$4,'Bonds (CP)'!F410/100,1,0)</f>
        <v>7.8857457739788712</v>
      </c>
    </row>
    <row r="412" spans="1:13">
      <c r="A412" s="24">
        <v>45784</v>
      </c>
      <c r="B412" s="55">
        <f>(-PV(('Bonds (CP)'!B411-($A$2/100))/100, B$3, (1*B$4),1)--PV(('Bonds (CP)'!B411+($A$2/100))/100, B$3, (1*B$4),1))/(2*($A$2/10000)*-PV('Bonds (CP)'!B411/100, B$3, (1*B$4),1))</f>
        <v>0.84458350396247583</v>
      </c>
      <c r="C412" s="55">
        <f>(-PV(('Bonds (CP)'!C411-($A$2/100))/100, C$3, (1*C$4),1)--PV(('Bonds (CP)'!C411+($A$2/100))/100, C$3, (1*C$4),1))/(2*($A$2/10000)*-PV('Bonds (CP)'!C411/100, C$3, (1*C$4),1))</f>
        <v>2.5108081460875873</v>
      </c>
      <c r="D412" s="55">
        <f>(-PV(('Bonds (CP)'!D411-($A$2/100))/100, D$3, (1*D$4),1)--PV(('Bonds (CP)'!D411+($A$2/100))/100, D$3, (1*D$4),1))/(2*($A$2/10000)*-PV('Bonds (CP)'!D411/100, D$3, (1*D$4),1))</f>
        <v>4.0164031764032435</v>
      </c>
      <c r="E412" s="55">
        <f>(-PV(('Bonds (CP)'!E411-($A$2/100))/100, E$3, (1*E$4),1)--PV(('Bonds (CP)'!E411+($A$2/100))/100, E$3, (1*E$4),1))/(2*($A$2/10000)*-PV('Bonds (CP)'!E411/100, E$3, (1*E$4),1))</f>
        <v>6.5717731772512833</v>
      </c>
      <c r="F412" s="55">
        <f>(-PV(('Bonds (CP)'!F411-($A$2/100))/100, F$3, (1*F$4),1)--PV(('Bonds (CP)'!F411+($A$2/100))/100, F$3, (1*F$4),1))/(2*($A$2/10000)*-PV('Bonds (CP)'!F411/100, F$3, (1*F$4),1))</f>
        <v>7.0181519733158142</v>
      </c>
      <c r="G412" s="17"/>
      <c r="H412" s="24">
        <v>45784</v>
      </c>
      <c r="I412" s="55">
        <f>DURATION($H412,$H412+365,I$4,'Bonds (CP)'!B411/100,1,0)</f>
        <v>1</v>
      </c>
      <c r="J412" s="55">
        <f>DURATION($H412,$H412+(365*J$3),J$4,'Bonds (CP)'!C411/100,1,0)</f>
        <v>2.9246177173114511</v>
      </c>
      <c r="K412" s="55">
        <f>DURATION($H412,$H412+(365*K$3),K$4,'Bonds (CP)'!D411/100,1,0)</f>
        <v>4.6595328650028529</v>
      </c>
      <c r="L412" s="55">
        <f>DURATION($H412,$H412+(365*L$3),L$4,'Bonds (CP)'!E411/100,1,0)</f>
        <v>7.5903570605314732</v>
      </c>
      <c r="M412" s="55">
        <f>DURATION($H412,$H412+(365*M$3),M$4,'Bonds (CP)'!F411/100,1,0)</f>
        <v>8.0492752825620926</v>
      </c>
    </row>
    <row r="413" spans="1:13">
      <c r="A413" s="24">
        <v>45785</v>
      </c>
      <c r="B413" s="55">
        <f>(-PV(('Bonds (CP)'!B412-($A$2/100))/100, B$3, (1*B$4),1)--PV(('Bonds (CP)'!B412+($A$2/100))/100, B$3, (1*B$4),1))/(2*($A$2/10000)*-PV('Bonds (CP)'!B412/100, B$3, (1*B$4),1))</f>
        <v>0.84967900614266756</v>
      </c>
      <c r="C413" s="55">
        <f>(-PV(('Bonds (CP)'!C412-($A$2/100))/100, C$3, (1*C$4),1)--PV(('Bonds (CP)'!C412+($A$2/100))/100, C$3, (1*C$4),1))/(2*($A$2/10000)*-PV('Bonds (CP)'!C412/100, C$3, (1*C$4),1))</f>
        <v>2.5155224805108229</v>
      </c>
      <c r="D413" s="55">
        <f>(-PV(('Bonds (CP)'!D412-($A$2/100))/100, D$3, (1*D$4),1)--PV(('Bonds (CP)'!D412+($A$2/100))/100, D$3, (1*D$4),1))/(2*($A$2/10000)*-PV('Bonds (CP)'!D412/100, D$3, (1*D$4),1))</f>
        <v>4.0214048652275522</v>
      </c>
      <c r="E413" s="55">
        <f>(-PV(('Bonds (CP)'!E412-($A$2/100))/100, E$3, (1*E$4),1)--PV(('Bonds (CP)'!E412+($A$2/100))/100, E$3, (1*E$4),1))/(2*($A$2/10000)*-PV('Bonds (CP)'!E412/100, E$3, (1*E$4),1))</f>
        <v>6.5759483178446931</v>
      </c>
      <c r="F413" s="55">
        <f>(-PV(('Bonds (CP)'!F412-($A$2/100))/100, F$3, (1*F$4),1)--PV(('Bonds (CP)'!F412+($A$2/100))/100, F$3, (1*F$4),1))/(2*($A$2/10000)*-PV('Bonds (CP)'!F412/100, F$3, (1*F$4),1))</f>
        <v>6.9453020300755215</v>
      </c>
      <c r="G413" s="17"/>
      <c r="H413" s="24">
        <v>45785</v>
      </c>
      <c r="I413" s="55">
        <f>DURATION($H413,$H413+365,I$4,'Bonds (CP)'!B412/100,1,0)</f>
        <v>1</v>
      </c>
      <c r="J413" s="55">
        <f>DURATION($H413,$H413+(365*J$3),J$4,'Bonds (CP)'!C412/100,1,0)</f>
        <v>2.9248303416561834</v>
      </c>
      <c r="K413" s="55">
        <f>DURATION($H413,$H413+(365*K$3),K$4,'Bonds (CP)'!D412/100,1,0)</f>
        <v>4.6605106035412351</v>
      </c>
      <c r="L413" s="55">
        <f>DURATION($H413,$H413+(365*L$3),L$4,'Bonds (CP)'!E412/100,1,0)</f>
        <v>7.5932054273254614</v>
      </c>
      <c r="M413" s="55">
        <f>DURATION($H413,$H413+(365*M$3),M$4,'Bonds (CP)'!F412/100,1,0)</f>
        <v>7.9763967557581257</v>
      </c>
    </row>
    <row r="414" spans="1:13">
      <c r="A414" s="24">
        <v>45789</v>
      </c>
      <c r="B414" s="55">
        <f>(-PV(('Bonds (CP)'!B413-($A$2/100))/100, B$3, (1*B$4),1)--PV(('Bonds (CP)'!B413+($A$2/100))/100, B$3, (1*B$4),1))/(2*($A$2/10000)*-PV('Bonds (CP)'!B413/100, B$3, (1*B$4),1))</f>
        <v>0.84708771015646711</v>
      </c>
      <c r="C414" s="55">
        <f>(-PV(('Bonds (CP)'!C413-($A$2/100))/100, C$3, (1*C$4),1)--PV(('Bonds (CP)'!C413+($A$2/100))/100, C$3, (1*C$4),1))/(2*($A$2/10000)*-PV('Bonds (CP)'!C413/100, C$3, (1*C$4),1))</f>
        <v>2.5148479760924189</v>
      </c>
      <c r="D414" s="55">
        <f>(-PV(('Bonds (CP)'!D413-($A$2/100))/100, D$3, (1*D$4),1)--PV(('Bonds (CP)'!D413+($A$2/100))/100, D$3, (1*D$4),1))/(2*($A$2/10000)*-PV('Bonds (CP)'!D413/100, D$3, (1*D$4),1))</f>
        <v>4.0214048652275522</v>
      </c>
      <c r="E414" s="55">
        <f>(-PV(('Bonds (CP)'!E413-($A$2/100))/100, E$3, (1*E$4),1)--PV(('Bonds (CP)'!E413+($A$2/100))/100, E$3, (1*E$4),1))/(2*($A$2/10000)*-PV('Bonds (CP)'!E413/100, E$3, (1*E$4),1))</f>
        <v>6.5773402273393975</v>
      </c>
      <c r="F414" s="55">
        <f>(-PV(('Bonds (CP)'!F413-($A$2/100))/100, F$3, (1*F$4),1)--PV(('Bonds (CP)'!F413+($A$2/100))/100, F$3, (1*F$4),1))/(2*($A$2/10000)*-PV('Bonds (CP)'!F413/100, F$3, (1*F$4),1))</f>
        <v>6.9791472733213578</v>
      </c>
      <c r="G414" s="17"/>
      <c r="H414" s="24">
        <v>45789</v>
      </c>
      <c r="I414" s="55">
        <f>DURATION($H414,$H414+365,I$4,'Bonds (CP)'!B413/100,1,0)</f>
        <v>1</v>
      </c>
      <c r="J414" s="55">
        <f>DURATION($H414,$H414+(365*J$3),J$4,'Bonds (CP)'!C413/100,1,0)</f>
        <v>2.9247999827962201</v>
      </c>
      <c r="K414" s="55">
        <f>DURATION($H414,$H414+(365*K$3),K$4,'Bonds (CP)'!D413/100,1,0)</f>
        <v>4.6605106035412351</v>
      </c>
      <c r="L414" s="55">
        <f>DURATION($H414,$H414+(365*L$3),L$4,'Bonds (CP)'!E413/100,1,0)</f>
        <v>7.5941545511855351</v>
      </c>
      <c r="M414" s="55">
        <f>DURATION($H414,$H414+(365*M$3),M$4,'Bonds (CP)'!F413/100,1,0)</f>
        <v>8.0102615129539991</v>
      </c>
    </row>
    <row r="415" spans="1:13">
      <c r="A415" s="24">
        <v>45790</v>
      </c>
      <c r="B415" s="55">
        <f>(-PV(('Bonds (CP)'!B414-($A$2/100))/100, B$3, (1*B$4),1)--PV(('Bonds (CP)'!B414+($A$2/100))/100, B$3, (1*B$4),1))/(2*($A$2/10000)*-PV('Bonds (CP)'!B414/100, B$3, (1*B$4),1))</f>
        <v>0.84737485109193089</v>
      </c>
      <c r="C415" s="55">
        <f>(-PV(('Bonds (CP)'!C414-($A$2/100))/100, C$3, (1*C$4),1)--PV(('Bonds (CP)'!C414+($A$2/100))/100, C$3, (1*C$4),1))/(2*($A$2/10000)*-PV('Bonds (CP)'!C414/100, C$3, (1*C$4),1))</f>
        <v>2.5114805956828925</v>
      </c>
      <c r="D415" s="55">
        <f>(-PV(('Bonds (CP)'!D414-($A$2/100))/100, D$3, (1*D$4),1)--PV(('Bonds (CP)'!D414+($A$2/100))/100, D$3, (1*D$4),1))/(2*($A$2/10000)*-PV('Bonds (CP)'!D414/100, D$3, (1*D$4),1))</f>
        <v>4.0143217333165566</v>
      </c>
      <c r="E415" s="55">
        <f>(-PV(('Bonds (CP)'!E414-($A$2/100))/100, E$3, (1*E$4),1)--PV(('Bonds (CP)'!E414+($A$2/100))/100, E$3, (1*E$4),1))/(2*($A$2/10000)*-PV('Bonds (CP)'!E414/100, E$3, (1*E$4),1))</f>
        <v>6.5592530638549036</v>
      </c>
      <c r="F415" s="55">
        <f>(-PV(('Bonds (CP)'!F414-($A$2/100))/100, F$3, (1*F$4),1)--PV(('Bonds (CP)'!F414+($A$2/100))/100, F$3, (1*F$4),1))/(2*($A$2/10000)*-PV('Bonds (CP)'!F414/100, F$3, (1*F$4),1))</f>
        <v>6.9069435726147939</v>
      </c>
      <c r="G415" s="17"/>
      <c r="H415" s="24">
        <v>45790</v>
      </c>
      <c r="I415" s="55">
        <f>DURATION($H415,$H415+365,I$4,'Bonds (CP)'!B414/100,1,0)</f>
        <v>1</v>
      </c>
      <c r="J415" s="55">
        <f>DURATION($H415,$H415+(365*J$3),J$4,'Bonds (CP)'!C414/100,1,0)</f>
        <v>2.9246481082612381</v>
      </c>
      <c r="K415" s="55">
        <f>DURATION($H415,$H415+(365*K$3),K$4,'Bonds (CP)'!D414/100,1,0)</f>
        <v>4.6591249400352943</v>
      </c>
      <c r="L415" s="55">
        <f>DURATION($H415,$H415+(365*L$3),L$4,'Bonds (CP)'!E414/100,1,0)</f>
        <v>7.5818030302316259</v>
      </c>
      <c r="M415" s="55">
        <f>DURATION($H415,$H415+(365*M$3),M$4,'Bonds (CP)'!F414/100,1,0)</f>
        <v>7.9380031625459289</v>
      </c>
    </row>
    <row r="416" spans="1:13">
      <c r="A416" s="24">
        <v>45791</v>
      </c>
      <c r="B416" s="55">
        <f>(-PV(('Bonds (CP)'!B415-($A$2/100))/100, B$3, (1*B$4),1)--PV(('Bonds (CP)'!B415+($A$2/100))/100, B$3, (1*B$4),1))/(2*($A$2/10000)*-PV('Bonds (CP)'!B415/100, B$3, (1*B$4),1))</f>
        <v>0.84629907513197</v>
      </c>
      <c r="C416" s="55">
        <f>(-PV(('Bonds (CP)'!C415-($A$2/100))/100, C$3, (1*C$4),1)--PV(('Bonds (CP)'!C415+($A$2/100))/100, C$3, (1*C$4),1))/(2*($A$2/10000)*-PV('Bonds (CP)'!C415/100, C$3, (1*C$4),1))</f>
        <v>2.5152976075626103</v>
      </c>
      <c r="D416" s="55">
        <f>(-PV(('Bonds (CP)'!D415-($A$2/100))/100, D$3, (1*D$4),1)--PV(('Bonds (CP)'!D415+($A$2/100))/100, D$3, (1*D$4),1))/(2*($A$2/10000)*-PV('Bonds (CP)'!D415/100, D$3, (1*D$4),1))</f>
        <v>4.0214048652275522</v>
      </c>
      <c r="E416" s="55">
        <f>(-PV(('Bonds (CP)'!E415-($A$2/100))/100, E$3, (1*E$4),1)--PV(('Bonds (CP)'!E415+($A$2/100))/100, E$3, (1*E$4),1))/(2*($A$2/10000)*-PV('Bonds (CP)'!E415/100, E$3, (1*E$4),1))</f>
        <v>6.5731647927265167</v>
      </c>
      <c r="F416" s="55">
        <f>(-PV(('Bonds (CP)'!F415-($A$2/100))/100, F$3, (1*F$4),1)--PV(('Bonds (CP)'!F415+($A$2/100))/100, F$3, (1*F$4),1))/(2*($A$2/10000)*-PV('Bonds (CP)'!F415/100, F$3, (1*F$4),1))</f>
        <v>7.0083682089852193</v>
      </c>
      <c r="G416" s="17"/>
      <c r="H416" s="24">
        <v>45791</v>
      </c>
      <c r="I416" s="55">
        <f>DURATION($H416,$H416+365,I$4,'Bonds (CP)'!B415/100,1,0)</f>
        <v>1</v>
      </c>
      <c r="J416" s="55">
        <f>DURATION($H416,$H416+(365*J$3),J$4,'Bonds (CP)'!C415/100,1,0)</f>
        <v>2.9248202226306583</v>
      </c>
      <c r="K416" s="55">
        <f>DURATION($H416,$H416+(365*K$3),K$4,'Bonds (CP)'!D415/100,1,0)</f>
        <v>4.6605106035412351</v>
      </c>
      <c r="L416" s="55">
        <f>DURATION($H416,$H416+(365*L$3),L$4,'Bonds (CP)'!E415/100,1,0)</f>
        <v>7.5913066818832071</v>
      </c>
      <c r="M416" s="55">
        <f>DURATION($H416,$H416+(365*M$3),M$4,'Bonds (CP)'!F415/100,1,0)</f>
        <v>8.0394905968344883</v>
      </c>
    </row>
    <row r="417" spans="1:13">
      <c r="A417" s="24">
        <v>45792</v>
      </c>
      <c r="B417" s="55">
        <f>(-PV(('Bonds (CP)'!B416-($A$2/100))/100, B$3, (1*B$4),1)--PV(('Bonds (CP)'!B416+($A$2/100))/100, B$3, (1*B$4),1))/(2*($A$2/10000)*-PV('Bonds (CP)'!B416/100, B$3, (1*B$4),1))</f>
        <v>0.84629907513197</v>
      </c>
      <c r="C417" s="55">
        <f>(-PV(('Bonds (CP)'!C416-($A$2/100))/100, C$3, (1*C$4),1)--PV(('Bonds (CP)'!C416+($A$2/100))/100, C$3, (1*C$4),1))/(2*($A$2/10000)*-PV('Bonds (CP)'!C416/100, C$3, (1*C$4),1))</f>
        <v>2.5126021047170672</v>
      </c>
      <c r="D417" s="55">
        <f>(-PV(('Bonds (CP)'!D416-($A$2/100))/100, D$3, (1*D$4),1)--PV(('Bonds (CP)'!D416+($A$2/100))/100, D$3, (1*D$4),1))/(2*($A$2/10000)*-PV('Bonds (CP)'!D416/100, D$3, (1*D$4),1))</f>
        <v>4.01681964794619</v>
      </c>
      <c r="E417" s="55">
        <f>(-PV(('Bonds (CP)'!E416-($A$2/100))/100, E$3, (1*E$4),1)--PV(('Bonds (CP)'!E416+($A$2/100))/100, E$3, (1*E$4),1))/(2*($A$2/10000)*-PV('Bonds (CP)'!E416/100, E$3, (1*E$4),1))</f>
        <v>6.5606437932617148</v>
      </c>
      <c r="F417" s="55">
        <f>(-PV(('Bonds (CP)'!F416-($A$2/100))/100, F$3, (1*F$4),1)--PV(('Bonds (CP)'!F416+($A$2/100))/100, F$3, (1*F$4),1))/(2*($A$2/10000)*-PV('Bonds (CP)'!F416/100, F$3, (1*F$4),1))</f>
        <v>6.9212879361422814</v>
      </c>
      <c r="G417" s="17"/>
      <c r="H417" s="24">
        <v>45792</v>
      </c>
      <c r="I417" s="55">
        <f>DURATION($H417,$H417+365,I$4,'Bonds (CP)'!B416/100,1,0)</f>
        <v>1</v>
      </c>
      <c r="J417" s="55">
        <f>DURATION($H417,$H417+(365*J$3),J$4,'Bonds (CP)'!C416/100,1,0)</f>
        <v>2.9246987479621644</v>
      </c>
      <c r="K417" s="55">
        <f>DURATION($H417,$H417+(365*K$3),K$4,'Bonds (CP)'!D416/100,1,0)</f>
        <v>4.6596144123073948</v>
      </c>
      <c r="L417" s="55">
        <f>DURATION($H417,$H417+(365*L$3),L$4,'Bonds (CP)'!E416/100,1,0)</f>
        <v>7.5827541378221452</v>
      </c>
      <c r="M417" s="55">
        <f>DURATION($H417,$H417+(365*M$3),M$4,'Bonds (CP)'!F416/100,1,0)</f>
        <v>7.9523622806266072</v>
      </c>
    </row>
    <row r="418" spans="1:13">
      <c r="A418" s="24">
        <v>45793</v>
      </c>
      <c r="B418" s="55">
        <f>(-PV(('Bonds (CP)'!B417-($A$2/100))/100, B$3, (1*B$4),1)--PV(('Bonds (CP)'!B417+($A$2/100))/100, B$3, (1*B$4),1))/(2*($A$2/10000)*-PV('Bonds (CP)'!B417/100, B$3, (1*B$4),1))</f>
        <v>0.84737485109193089</v>
      </c>
      <c r="C418" s="55">
        <f>(-PV(('Bonds (CP)'!C417-($A$2/100))/100, C$3, (1*C$4),1)--PV(('Bonds (CP)'!C417+($A$2/100))/100, C$3, (1*C$4),1))/(2*($A$2/10000)*-PV('Bonds (CP)'!C417/100, C$3, (1*C$4),1))</f>
        <v>2.5141738148056896</v>
      </c>
      <c r="D418" s="55">
        <f>(-PV(('Bonds (CP)'!D417-($A$2/100))/100, D$3, (1*D$4),1)--PV(('Bonds (CP)'!D417+($A$2/100))/100, D$3, (1*D$4),1))/(2*($A$2/10000)*-PV('Bonds (CP)'!D417/100, D$3, (1*D$4),1))</f>
        <v>4.0189029211629217</v>
      </c>
      <c r="E418" s="55">
        <f>(-PV(('Bonds (CP)'!E417-($A$2/100))/100, E$3, (1*E$4),1)--PV(('Bonds (CP)'!E417+($A$2/100))/100, E$3, (1*E$4),1))/(2*($A$2/10000)*-PV('Bonds (CP)'!E417/100, E$3, (1*E$4),1))</f>
        <v>6.5662076976407269</v>
      </c>
      <c r="F418" s="55">
        <f>(-PV(('Bonds (CP)'!F417-($A$2/100))/100, F$3, (1*F$4),1)--PV(('Bonds (CP)'!F417+($A$2/100))/100, F$3, (1*F$4),1))/(2*($A$2/10000)*-PV('Bonds (CP)'!F417/100, F$3, (1*F$4),1))</f>
        <v>6.9404885027840173</v>
      </c>
      <c r="G418" s="17"/>
      <c r="H418" s="24">
        <v>45793</v>
      </c>
      <c r="I418" s="55">
        <f>DURATION($H418,$H418+365,I$4,'Bonds (CP)'!B417/100,1,0)</f>
        <v>1</v>
      </c>
      <c r="J418" s="55">
        <f>DURATION($H418,$H418+(365*J$3),J$4,'Bonds (CP)'!C417/100,1,0)</f>
        <v>2.9247696185864371</v>
      </c>
      <c r="K418" s="55">
        <f>DURATION($H418,$H418+(365*K$3),K$4,'Bonds (CP)'!D417/100,1,0)</f>
        <v>4.6600219603912825</v>
      </c>
      <c r="L418" s="55">
        <f>DURATION($H418,$H418+(365*L$3),L$4,'Bonds (CP)'!E417/100,1,0)</f>
        <v>7.5865569202792003</v>
      </c>
      <c r="M418" s="55">
        <f>DURATION($H418,$H418+(365*M$3),M$4,'Bonds (CP)'!F417/100,1,0)</f>
        <v>7.9715795771630367</v>
      </c>
    </row>
    <row r="419" spans="1:13">
      <c r="A419" s="24">
        <v>45796</v>
      </c>
      <c r="B419" s="55">
        <f>(-PV(('Bonds (CP)'!B418-($A$2/100))/100, B$3, (1*B$4),1)--PV(('Bonds (CP)'!B418+($A$2/100))/100, B$3, (1*B$4),1))/(2*($A$2/10000)*-PV('Bonds (CP)'!B418/100, B$3, (1*B$4),1))</f>
        <v>0.84917390204002963</v>
      </c>
      <c r="C419" s="55">
        <f>(-PV(('Bonds (CP)'!C418-($A$2/100))/100, C$3, (1*C$4),1)--PV(('Bonds (CP)'!C418+($A$2/100))/100, C$3, (1*C$4),1))/(2*($A$2/10000)*-PV('Bonds (CP)'!C418/100, C$3, (1*C$4),1))</f>
        <v>2.5161973283260015</v>
      </c>
      <c r="D419" s="55">
        <f>(-PV(('Bonds (CP)'!D418-($A$2/100))/100, D$3, (1*D$4),1)--PV(('Bonds (CP)'!D418+($A$2/100))/100, D$3, (1*D$4),1))/(2*($A$2/10000)*-PV('Bonds (CP)'!D418/100, D$3, (1*D$4),1))</f>
        <v>4.0230740514730128</v>
      </c>
      <c r="E419" s="55">
        <f>(-PV(('Bonds (CP)'!E418-($A$2/100))/100, E$3, (1*E$4),1)--PV(('Bonds (CP)'!E418+($A$2/100))/100, E$3, (1*E$4),1))/(2*($A$2/10000)*-PV('Bonds (CP)'!E418/100, E$3, (1*E$4),1))</f>
        <v>6.5801243398296938</v>
      </c>
      <c r="F419" s="55">
        <f>(-PV(('Bonds (CP)'!F418-($A$2/100))/100, F$3, (1*F$4),1)--PV(('Bonds (CP)'!F418+($A$2/100))/100, F$3, (1*F$4),1))/(2*($A$2/10000)*-PV('Bonds (CP)'!F418/100, F$3, (1*F$4),1))</f>
        <v>6.9646098513386594</v>
      </c>
      <c r="G419" s="17"/>
      <c r="H419" s="24">
        <v>45796</v>
      </c>
      <c r="I419" s="55">
        <f>DURATION($H419,$H419+365,I$4,'Bonds (CP)'!B418/100,1,0)</f>
        <v>1</v>
      </c>
      <c r="J419" s="55">
        <f>DURATION($H419,$H419+(365*J$3),J$4,'Bonds (CP)'!C418/100,1,0)</f>
        <v>2.9248606951657234</v>
      </c>
      <c r="K419" s="55">
        <f>DURATION($H419,$H419+(365*K$3),K$4,'Bonds (CP)'!D418/100,1,0)</f>
        <v>4.6608361144096779</v>
      </c>
      <c r="L419" s="55">
        <f>DURATION($H419,$H419+(365*L$3),L$4,'Bonds (CP)'!E418/100,1,0)</f>
        <v>7.5960523006080303</v>
      </c>
      <c r="M419" s="55">
        <f>DURATION($H419,$H419+(365*M$3),M$4,'Bonds (CP)'!F418/100,1,0)</f>
        <v>7.9957170318727808</v>
      </c>
    </row>
    <row r="420" spans="1:13">
      <c r="A420" s="24">
        <v>45797</v>
      </c>
      <c r="B420" s="55">
        <f>(-PV(('Bonds (CP)'!B419-($A$2/100))/100, B$3, (1*B$4),1)--PV(('Bonds (CP)'!B419+($A$2/100))/100, B$3, (1*B$4),1))/(2*($A$2/10000)*-PV('Bonds (CP)'!B419/100, B$3, (1*B$4),1))</f>
        <v>0.84701595532858132</v>
      </c>
      <c r="C420" s="55">
        <f>(-PV(('Bonds (CP)'!C419-($A$2/100))/100, C$3, (1*C$4),1)--PV(('Bonds (CP)'!C419+($A$2/100))/100, C$3, (1*C$4),1))/(2*($A$2/10000)*-PV('Bonds (CP)'!C419/100, C$3, (1*C$4),1))</f>
        <v>2.5164223539539599</v>
      </c>
      <c r="D420" s="55">
        <f>(-PV(('Bonds (CP)'!D419-($A$2/100))/100, D$3, (1*D$4),1)--PV(('Bonds (CP)'!D419+($A$2/100))/100, D$3, (1*D$4),1))/(2*($A$2/10000)*-PV('Bonds (CP)'!D419/100, D$3, (1*D$4),1))</f>
        <v>4.0218220699678922</v>
      </c>
      <c r="E420" s="55">
        <f>(-PV(('Bonds (CP)'!E419-($A$2/100))/100, E$3, (1*E$4),1)--PV(('Bonds (CP)'!E419+($A$2/100))/100, E$3, (1*E$4),1))/(2*($A$2/10000)*-PV('Bonds (CP)'!E419/100, E$3, (1*E$4),1))</f>
        <v>6.5689902408394154</v>
      </c>
      <c r="F420" s="55">
        <f>(-PV(('Bonds (CP)'!F419-($A$2/100))/100, F$3, (1*F$4),1)--PV(('Bonds (CP)'!F419+($A$2/100))/100, F$3, (1*F$4),1))/(2*($A$2/10000)*-PV('Bonds (CP)'!F419/100, F$3, (1*F$4),1))</f>
        <v>6.9986062010655745</v>
      </c>
      <c r="G420" s="17"/>
      <c r="H420" s="24">
        <v>45797</v>
      </c>
      <c r="I420" s="55">
        <f>DURATION($H420,$H420+365,I$4,'Bonds (CP)'!B419/100,1,0)</f>
        <v>1</v>
      </c>
      <c r="J420" s="55">
        <f>DURATION($H420,$H420+(365*J$3),J$4,'Bonds (CP)'!C419/100,1,0)</f>
        <v>2.9248708118131486</v>
      </c>
      <c r="K420" s="55">
        <f>DURATION($H420,$H420+(365*K$3),K$4,'Bonds (CP)'!D419/100,1,0)</f>
        <v>4.6605920001003094</v>
      </c>
      <c r="L420" s="55">
        <f>DURATION($H420,$H420+(365*L$3),L$4,'Bonds (CP)'!E419/100,1,0)</f>
        <v>7.5884573211434736</v>
      </c>
      <c r="M420" s="55">
        <f>DURATION($H420,$H420+(365*M$3),M$4,'Bonds (CP)'!F419/100,1,0)</f>
        <v>8.0297267654694462</v>
      </c>
    </row>
    <row r="421" spans="1:13">
      <c r="A421" s="24">
        <v>45798</v>
      </c>
      <c r="B421" s="55">
        <f>(-PV(('Bonds (CP)'!B420-($A$2/100))/100, B$3, (1*B$4),1)--PV(('Bonds (CP)'!B420+($A$2/100))/100, B$3, (1*B$4),1))/(2*($A$2/10000)*-PV('Bonds (CP)'!B420/100, B$3, (1*B$4),1))</f>
        <v>0.84472620250421049</v>
      </c>
      <c r="C421" s="55">
        <f>(-PV(('Bonds (CP)'!C420-($A$2/100))/100, C$3, (1*C$4),1)--PV(('Bonds (CP)'!C420+($A$2/100))/100, C$3, (1*C$4),1))/(2*($A$2/10000)*-PV('Bonds (CP)'!C420/100, C$3, (1*C$4),1))</f>
        <v>2.5152976075626103</v>
      </c>
      <c r="D421" s="55">
        <f>(-PV(('Bonds (CP)'!D420-($A$2/100))/100, D$3, (1*D$4),1)--PV(('Bonds (CP)'!D420+($A$2/100))/100, D$3, (1*D$4),1))/(2*($A$2/10000)*-PV('Bonds (CP)'!D420/100, D$3, (1*D$4),1))</f>
        <v>4.0234915011226331</v>
      </c>
      <c r="E421" s="55">
        <f>(-PV(('Bonds (CP)'!E420-($A$2/100))/100, E$3, (1*E$4),1)--PV(('Bonds (CP)'!E420+($A$2/100))/100, E$3, (1*E$4),1))/(2*($A$2/10000)*-PV('Bonds (CP)'!E420/100, E$3, (1*E$4),1))</f>
        <v>6.5703816599308329</v>
      </c>
      <c r="F421" s="55">
        <f>(-PV(('Bonds (CP)'!F420-($A$2/100))/100, F$3, (1*F$4),1)--PV(('Bonds (CP)'!F420+($A$2/100))/100, F$3, (1*F$4),1))/(2*($A$2/10000)*-PV('Bonds (CP)'!F420/100, F$3, (1*F$4),1))</f>
        <v>7.0181519733158142</v>
      </c>
      <c r="G421" s="17"/>
      <c r="H421" s="24">
        <v>45798</v>
      </c>
      <c r="I421" s="55">
        <f>DURATION($H421,$H421+365,I$4,'Bonds (CP)'!B420/100,1,0)</f>
        <v>1</v>
      </c>
      <c r="J421" s="55">
        <f>DURATION($H421,$H421+(365*J$3),J$4,'Bonds (CP)'!C420/100,1,0)</f>
        <v>2.9248202226306583</v>
      </c>
      <c r="K421" s="55">
        <f>DURATION($H421,$H421+(365*K$3),K$4,'Bonds (CP)'!D420/100,1,0)</f>
        <v>4.660917460723903</v>
      </c>
      <c r="L421" s="55">
        <f>DURATION($H421,$H421+(365*L$3),L$4,'Bonds (CP)'!E420/100,1,0)</f>
        <v>7.5894072735797584</v>
      </c>
      <c r="M421" s="55">
        <f>DURATION($H421,$H421+(365*M$3),M$4,'Bonds (CP)'!F420/100,1,0)</f>
        <v>8.0492752825620926</v>
      </c>
    </row>
    <row r="422" spans="1:13">
      <c r="A422" s="24">
        <v>45799</v>
      </c>
      <c r="B422" s="55">
        <f>(-PV(('Bonds (CP)'!B421-($A$2/100))/100, B$3, (1*B$4),1)--PV(('Bonds (CP)'!B421+($A$2/100))/100, B$3, (1*B$4),1))/(2*($A$2/10000)*-PV('Bonds (CP)'!B421/100, B$3, (1*B$4),1))</f>
        <v>0.84694421265689512</v>
      </c>
      <c r="C422" s="55">
        <f>(-PV(('Bonds (CP)'!C421-($A$2/100))/100, C$3, (1*C$4),1)--PV(('Bonds (CP)'!C421+($A$2/100))/100, C$3, (1*C$4),1))/(2*($A$2/10000)*-PV('Bonds (CP)'!C421/100, C$3, (1*C$4),1))</f>
        <v>2.5202536414283125</v>
      </c>
      <c r="D422" s="55">
        <f>(-PV(('Bonds (CP)'!D421-($A$2/100))/100, D$3, (1*D$4),1)--PV(('Bonds (CP)'!D421+($A$2/100))/100, D$3, (1*D$4),1))/(2*($A$2/10000)*-PV('Bonds (CP)'!D421/100, D$3, (1*D$4),1))</f>
        <v>4.0268333052844154</v>
      </c>
      <c r="E422" s="55">
        <f>(-PV(('Bonds (CP)'!E421-($A$2/100))/100, E$3, (1*E$4),1)--PV(('Bonds (CP)'!E421+($A$2/100))/100, E$3, (1*E$4),1))/(2*($A$2/10000)*-PV('Bonds (CP)'!E421/100, E$3, (1*E$4),1))</f>
        <v>6.564816573682049</v>
      </c>
      <c r="F422" s="55">
        <f>(-PV(('Bonds (CP)'!F421-($A$2/100))/100, F$3, (1*F$4),1)--PV(('Bonds (CP)'!F421+($A$2/100))/100, F$3, (1*F$4),1))/(2*($A$2/10000)*-PV('Bonds (CP)'!F421/100, F$3, (1*F$4),1))</f>
        <v>6.9404885027840173</v>
      </c>
      <c r="G422" s="17"/>
      <c r="H422" s="24">
        <v>45799</v>
      </c>
      <c r="I422" s="55">
        <f>DURATION($H422,$H422+365,I$4,'Bonds (CP)'!B421/100,1,0)</f>
        <v>1</v>
      </c>
      <c r="J422" s="55">
        <f>DURATION($H422,$H422+(365*J$3),J$4,'Bonds (CP)'!C421/100,1,0)</f>
        <v>2.9250427038301323</v>
      </c>
      <c r="K422" s="55">
        <f>DURATION($H422,$H422+(365*K$3),K$4,'Bonds (CP)'!D421/100,1,0)</f>
        <v>4.6615677790544661</v>
      </c>
      <c r="L422" s="55">
        <f>DURATION($H422,$H422+(365*L$3),L$4,'Bonds (CP)'!E421/100,1,0)</f>
        <v>7.5856064720824099</v>
      </c>
      <c r="M422" s="55">
        <f>DURATION($H422,$H422+(365*M$3),M$4,'Bonds (CP)'!F421/100,1,0)</f>
        <v>7.9715795771630367</v>
      </c>
    </row>
    <row r="423" spans="1:13">
      <c r="A423" s="24">
        <v>45800</v>
      </c>
      <c r="B423" s="55">
        <f>(-PV(('Bonds (CP)'!B422-($A$2/100))/100, B$3, (1*B$4),1)--PV(('Bonds (CP)'!B422+($A$2/100))/100, B$3, (1*B$4),1))/(2*($A$2/10000)*-PV('Bonds (CP)'!B422/100, B$3, (1*B$4),1))</f>
        <v>0.84494034075852509</v>
      </c>
      <c r="C423" s="55">
        <f>(-PV(('Bonds (CP)'!C422-($A$2/100))/100, C$3, (1*C$4),1)--PV(('Bonds (CP)'!C422+($A$2/100))/100, C$3, (1*C$4),1))/(2*($A$2/10000)*-PV('Bonds (CP)'!C422/100, C$3, (1*C$4),1))</f>
        <v>2.5207051090749237</v>
      </c>
      <c r="D423" s="55">
        <f>(-PV(('Bonds (CP)'!D422-($A$2/100))/100, D$3, (1*D$4),1)--PV(('Bonds (CP)'!D422+($A$2/100))/100, D$3, (1*D$4),1))/(2*($A$2/10000)*-PV('Bonds (CP)'!D422/100, D$3, (1*D$4),1))</f>
        <v>4.0314347034979727</v>
      </c>
      <c r="E423" s="55">
        <f>(-PV(('Bonds (CP)'!E422-($A$2/100))/100, E$3, (1*E$4),1)--PV(('Bonds (CP)'!E422+($A$2/100))/100, E$3, (1*E$4),1))/(2*($A$2/10000)*-PV('Bonds (CP)'!E422/100, E$3, (1*E$4),1))</f>
        <v>6.5689902408394154</v>
      </c>
      <c r="F423" s="55">
        <f>(-PV(('Bonds (CP)'!F422-($A$2/100))/100, F$3, (1*F$4),1)--PV(('Bonds (CP)'!F422+($A$2/100))/100, F$3, (1*F$4),1))/(2*($A$2/10000)*-PV('Bonds (CP)'!F422/100, F$3, (1*F$4),1))</f>
        <v>6.9021727663559433</v>
      </c>
      <c r="G423" s="17"/>
      <c r="H423" s="24">
        <v>45800</v>
      </c>
      <c r="I423" s="55">
        <f>DURATION($H423,$H423+365,I$4,'Bonds (CP)'!B422/100,1,0)</f>
        <v>1</v>
      </c>
      <c r="J423" s="55">
        <f>DURATION($H423,$H423+(365*J$3),J$4,'Bonds (CP)'!C422/100,1,0)</f>
        <v>2.925062915118207</v>
      </c>
      <c r="K423" s="55">
        <f>DURATION($H423,$H423+(365*K$3),K$4,'Bonds (CP)'!D422/100,1,0)</f>
        <v>4.6624606542552183</v>
      </c>
      <c r="L423" s="55">
        <f>DURATION($H423,$H423+(365*L$3),L$4,'Bonds (CP)'!E422/100,1,0)</f>
        <v>7.5884573211434736</v>
      </c>
      <c r="M423" s="55">
        <f>DURATION($H423,$H423+(365*M$3),M$4,'Bonds (CP)'!F422/100,1,0)</f>
        <v>7.9332270221997643</v>
      </c>
    </row>
    <row r="424" spans="1:13">
      <c r="A424" s="24">
        <v>45803</v>
      </c>
      <c r="B424" s="55">
        <f>(-PV(('Bonds (CP)'!B423-($A$2/100))/100, B$3, (1*B$4),1)--PV(('Bonds (CP)'!B423+($A$2/100))/100, B$3, (1*B$4),1))/(2*($A$2/10000)*-PV('Bonds (CP)'!B423/100, B$3, (1*B$4),1))</f>
        <v>0.84744666674722879</v>
      </c>
      <c r="C424" s="55">
        <f>(-PV(('Bonds (CP)'!C423-($A$2/100))/100, C$3, (1*C$4),1)--PV(('Bonds (CP)'!C423+($A$2/100))/100, C$3, (1*C$4),1))/(2*($A$2/10000)*-PV('Bonds (CP)'!C423/100, C$3, (1*C$4),1))</f>
        <v>2.5168725198032647</v>
      </c>
      <c r="D424" s="55">
        <f>(-PV(('Bonds (CP)'!D423-($A$2/100))/100, D$3, (1*D$4),1)--PV(('Bonds (CP)'!D423+($A$2/100))/100, D$3, (1*D$4),1))/(2*($A$2/10000)*-PV('Bonds (CP)'!D423/100, D$3, (1*D$4),1))</f>
        <v>4.02015361806715</v>
      </c>
      <c r="E424" s="55">
        <f>(-PV(('Bonds (CP)'!E423-($A$2/100))/100, E$3, (1*E$4),1)--PV(('Bonds (CP)'!E423+($A$2/100))/100, E$3, (1*E$4),1))/(2*($A$2/10000)*-PV('Bonds (CP)'!E423/100, E$3, (1*E$4),1))</f>
        <v>6.5481307925405634</v>
      </c>
      <c r="F424" s="55">
        <f>(-PV(('Bonds (CP)'!F423-($A$2/100))/100, F$3, (1*F$4),1)--PV(('Bonds (CP)'!F423+($A$2/100))/100, F$3, (1*F$4),1))/(2*($A$2/10000)*-PV('Bonds (CP)'!F423/100, F$3, (1*F$4),1))</f>
        <v>6.8547560821795104</v>
      </c>
      <c r="G424" s="17"/>
      <c r="H424" s="24">
        <v>45803</v>
      </c>
      <c r="I424" s="55">
        <f>DURATION($H424,$H424+365,I$4,'Bonds (CP)'!B423/100,1,0)</f>
        <v>1</v>
      </c>
      <c r="J424" s="55">
        <f>DURATION($H424,$H424+(365*J$3),J$4,'Bonds (CP)'!C423/100,1,0)</f>
        <v>2.9248910433242323</v>
      </c>
      <c r="K424" s="55">
        <f>DURATION($H424,$H424+(365*K$3),K$4,'Bonds (CP)'!D423/100,1,0)</f>
        <v>4.6602663384945506</v>
      </c>
      <c r="L424" s="55">
        <f>DURATION($H424,$H424+(365*L$3),L$4,'Bonds (CP)'!E423/100,1,0)</f>
        <v>7.5741882551580364</v>
      </c>
      <c r="M424" s="55">
        <f>DURATION($H424,$H424+(365*M$3),M$4,'Bonds (CP)'!F423/100,1,0)</f>
        <v>7.8857457739788712</v>
      </c>
    </row>
    <row r="425" spans="1:13">
      <c r="A425" s="24">
        <v>45804</v>
      </c>
      <c r="B425" s="55">
        <f>(-PV(('Bonds (CP)'!B424-($A$2/100))/100, B$3, (1*B$4),1)--PV(('Bonds (CP)'!B424+($A$2/100))/100, B$3, (1*B$4),1))/(2*($A$2/10000)*-PV('Bonds (CP)'!B424/100, B$3, (1*B$4),1))</f>
        <v>0.84794971740138403</v>
      </c>
      <c r="C425" s="55">
        <f>(-PV(('Bonds (CP)'!C424-($A$2/100))/100, C$3, (1*C$4),1)--PV(('Bonds (CP)'!C424+($A$2/100))/100, C$3, (1*C$4),1))/(2*($A$2/10000)*-PV('Bonds (CP)'!C424/100, C$3, (1*C$4),1))</f>
        <v>2.5166474177764533</v>
      </c>
      <c r="D425" s="55">
        <f>(-PV(('Bonds (CP)'!D424-($A$2/100))/100, D$3, (1*D$4),1)--PV(('Bonds (CP)'!D424+($A$2/100))/100, D$3, (1*D$4),1))/(2*($A$2/10000)*-PV('Bonds (CP)'!D424/100, D$3, (1*D$4),1))</f>
        <v>4.0189029211629217</v>
      </c>
      <c r="E425" s="55">
        <f>(-PV(('Bonds (CP)'!E424-($A$2/100))/100, E$3, (1*E$4),1)--PV(('Bonds (CP)'!E424+($A$2/100))/100, E$3, (1*E$4),1))/(2*($A$2/10000)*-PV('Bonds (CP)'!E424/100, E$3, (1*E$4),1))</f>
        <v>6.5467409552393301</v>
      </c>
      <c r="F425" s="55">
        <f>(-PV(('Bonds (CP)'!F424-($A$2/100))/100, F$3, (1*F$4),1)--PV(('Bonds (CP)'!F424+($A$2/100))/100, F$3, (1*F$4),1))/(2*($A$2/10000)*-PV('Bonds (CP)'!F424/100, F$3, (1*F$4),1))</f>
        <v>6.8831426320399265</v>
      </c>
      <c r="G425" s="17"/>
      <c r="H425" s="24">
        <v>45804</v>
      </c>
      <c r="I425" s="55">
        <f>DURATION($H425,$H425+365,I$4,'Bonds (CP)'!B424/100,1,0)</f>
        <v>1</v>
      </c>
      <c r="J425" s="55">
        <f>DURATION($H425,$H425+(365*J$3),J$4,'Bonds (CP)'!C424/100,1,0)</f>
        <v>2.9248809278659929</v>
      </c>
      <c r="K425" s="55">
        <f>DURATION($H425,$H425+(365*K$3),K$4,'Bonds (CP)'!D424/100,1,0)</f>
        <v>4.6600219603912825</v>
      </c>
      <c r="L425" s="55">
        <f>DURATION($H425,$H425+(365*L$3),L$4,'Bonds (CP)'!E424/100,1,0)</f>
        <v>7.5732356707252793</v>
      </c>
      <c r="M425" s="55">
        <f>DURATION($H425,$H425+(365*M$3),M$4,'Bonds (CP)'!F424/100,1,0)</f>
        <v>7.9141734943583888</v>
      </c>
    </row>
    <row r="426" spans="1:13">
      <c r="A426" s="24">
        <v>45805</v>
      </c>
      <c r="B426" s="55">
        <f>(-PV(('Bonds (CP)'!B425-($A$2/100))/100, B$3, (1*B$4),1)--PV(('Bonds (CP)'!B425+($A$2/100))/100, B$3, (1*B$4),1))/(2*($A$2/10000)*-PV('Bonds (CP)'!B425/100, B$3, (1*B$4),1))</f>
        <v>0.85483636993147705</v>
      </c>
      <c r="C426" s="55">
        <f>(-PV(('Bonds (CP)'!C425-($A$2/100))/100, C$3, (1*C$4),1)--PV(('Bonds (CP)'!C425+($A$2/100))/100, C$3, (1*C$4),1))/(2*($A$2/10000)*-PV('Bonds (CP)'!C425/100, C$3, (1*C$4),1))</f>
        <v>2.5234171418200342</v>
      </c>
      <c r="D426" s="55">
        <f>(-PV(('Bonds (CP)'!D425-($A$2/100))/100, D$3, (1*D$4),1)--PV(('Bonds (CP)'!D425+($A$2/100))/100, D$3, (1*D$4),1))/(2*($A$2/10000)*-PV('Bonds (CP)'!D425/100, D$3, (1*D$4),1))</f>
        <v>4.0255796686993683</v>
      </c>
      <c r="E426" s="55">
        <f>(-PV(('Bonds (CP)'!E425-($A$2/100))/100, E$3, (1*E$4),1)--PV(('Bonds (CP)'!E425+($A$2/100))/100, E$3, (1*E$4),1))/(2*($A$2/10000)*-PV('Bonds (CP)'!E425/100, E$3, (1*E$4),1))</f>
        <v>6.5578624332723408</v>
      </c>
      <c r="F426" s="55">
        <f>(-PV(('Bonds (CP)'!F425-($A$2/100))/100, F$3, (1*F$4),1)--PV(('Bonds (CP)'!F425+($A$2/100))/100, F$3, (1*F$4),1))/(2*($A$2/10000)*-PV('Bonds (CP)'!F425/100, F$3, (1*F$4),1))</f>
        <v>6.8783983429274382</v>
      </c>
      <c r="G426" s="17"/>
      <c r="H426" s="24">
        <v>45805</v>
      </c>
      <c r="I426" s="55">
        <f>DURATION($H426,$H426+365,I$4,'Bonds (CP)'!B425/100,1,0)</f>
        <v>1</v>
      </c>
      <c r="J426" s="55">
        <f>DURATION($H426,$H426+(365*J$3),J$4,'Bonds (CP)'!C425/100,1,0)</f>
        <v>2.9251841328597581</v>
      </c>
      <c r="K426" s="55">
        <f>DURATION($H426,$H426+(365*K$3),K$4,'Bonds (CP)'!D425/100,1,0)</f>
        <v>4.6613240038835695</v>
      </c>
      <c r="L426" s="55">
        <f>DURATION($H426,$H426+(365*L$3),L$4,'Bonds (CP)'!E425/100,1,0)</f>
        <v>7.5808517580825017</v>
      </c>
      <c r="M426" s="55">
        <f>DURATION($H426,$H426+(365*M$3),M$4,'Bonds (CP)'!F425/100,1,0)</f>
        <v>7.9094228467341638</v>
      </c>
    </row>
    <row r="427" spans="1:13">
      <c r="A427" s="24">
        <v>45806</v>
      </c>
      <c r="B427" s="55">
        <f>(-PV(('Bonds (CP)'!B426-($A$2/100))/100, B$3, (1*B$4),1)--PV(('Bonds (CP)'!B426+($A$2/100))/100, B$3, (1*B$4),1))/(2*($A$2/10000)*-PV('Bonds (CP)'!B426/100, B$3, (1*B$4),1))</f>
        <v>0.85004016286234796</v>
      </c>
      <c r="C427" s="55">
        <f>(-PV(('Bonds (CP)'!C426-($A$2/100))/100, C$3, (1*C$4),1)--PV(('Bonds (CP)'!C426+($A$2/100))/100, C$3, (1*C$4),1))/(2*($A$2/10000)*-PV('Bonds (CP)'!C426/100, C$3, (1*C$4),1))</f>
        <v>2.5247752361792695</v>
      </c>
      <c r="D427" s="55">
        <f>(-PV(('Bonds (CP)'!D426-($A$2/100))/100, D$3, (1*D$4),1)--PV(('Bonds (CP)'!D426+($A$2/100))/100, D$3, (1*D$4),1))/(2*($A$2/10000)*-PV('Bonds (CP)'!D426/100, D$3, (1*D$4),1))</f>
        <v>4.0318533815370232</v>
      </c>
      <c r="E427" s="55">
        <f>(-PV(('Bonds (CP)'!E426-($A$2/100))/100, E$3, (1*E$4),1)--PV(('Bonds (CP)'!E426+($A$2/100))/100, E$3, (1*E$4),1))/(2*($A$2/10000)*-PV('Bonds (CP)'!E426/100, E$3, (1*E$4),1))</f>
        <v>6.5773402273393975</v>
      </c>
      <c r="F427" s="55">
        <f>(-PV(('Bonds (CP)'!F426-($A$2/100))/100, F$3, (1*F$4),1)--PV(('Bonds (CP)'!F426+($A$2/100))/100, F$3, (1*F$4),1))/(2*($A$2/10000)*-PV('Bonds (CP)'!F426/100, F$3, (1*F$4),1))</f>
        <v>6.9840038833944567</v>
      </c>
      <c r="G427" s="17"/>
      <c r="H427" s="24">
        <v>45806</v>
      </c>
      <c r="I427" s="55">
        <f>DURATION($H427,$H427+365,I$4,'Bonds (CP)'!B426/100,1,0)</f>
        <v>1</v>
      </c>
      <c r="J427" s="55">
        <f>DURATION($H427,$H427+(365*J$3),J$4,'Bonds (CP)'!C426/100,1,0)</f>
        <v>2.9252447095880303</v>
      </c>
      <c r="K427" s="55">
        <f>DURATION($H427,$H427+(365*K$3),K$4,'Bonds (CP)'!D426/100,1,0)</f>
        <v>4.6625417493738484</v>
      </c>
      <c r="L427" s="55">
        <f>DURATION($H427,$H427+(365*L$3),L$4,'Bonds (CP)'!E426/100,1,0)</f>
        <v>7.5941545511855351</v>
      </c>
      <c r="M427" s="55">
        <f>DURATION($H427,$H427+(365*M$3),M$4,'Bonds (CP)'!F426/100,1,0)</f>
        <v>8.0151200367568105</v>
      </c>
    </row>
    <row r="428" spans="1:13">
      <c r="A428" s="24">
        <v>45807</v>
      </c>
      <c r="B428" s="55">
        <f>(-PV(('Bonds (CP)'!B427-($A$2/100))/100, B$3, (1*B$4),1)--PV(('Bonds (CP)'!B427+($A$2/100))/100, B$3, (1*B$4),1))/(2*($A$2/10000)*-PV('Bonds (CP)'!B427/100, B$3, (1*B$4),1))</f>
        <v>0.85170544622329503</v>
      </c>
      <c r="C428" s="55">
        <f>(-PV(('Bonds (CP)'!C427-($A$2/100))/100, C$3, (1*C$4),1)--PV(('Bonds (CP)'!C427+($A$2/100))/100, C$3, (1*C$4),1))/(2*($A$2/10000)*-PV('Bonds (CP)'!C427/100, C$3, (1*C$4),1))</f>
        <v>2.5281765501194187</v>
      </c>
      <c r="D428" s="55">
        <f>(-PV(('Bonds (CP)'!D427-($A$2/100))/100, D$3, (1*D$4),1)--PV(('Bonds (CP)'!D427+($A$2/100))/100, D$3, (1*D$4),1))/(2*($A$2/10000)*-PV('Bonds (CP)'!D427/100, D$3, (1*D$4),1))</f>
        <v>4.0398199844137732</v>
      </c>
      <c r="E428" s="55">
        <f>(-PV(('Bonds (CP)'!E427-($A$2/100))/100, E$3, (1*E$4),1)--PV(('Bonds (CP)'!E427+($A$2/100))/100, E$3, (1*E$4),1))/(2*($A$2/10000)*-PV('Bonds (CP)'!E427/100, E$3, (1*E$4),1))</f>
        <v>6.6051988692607777</v>
      </c>
      <c r="F428" s="55">
        <f>(-PV(('Bonds (CP)'!F427-($A$2/100))/100, F$3, (1*F$4),1)--PV(('Bonds (CP)'!F427+($A$2/100))/100, F$3, (1*F$4),1))/(2*($A$2/10000)*-PV('Bonds (CP)'!F427/100, F$3, (1*F$4),1))</f>
        <v>7.0773139808948029</v>
      </c>
      <c r="G428" s="17"/>
      <c r="H428" s="24">
        <v>45807</v>
      </c>
      <c r="I428" s="55">
        <f>DURATION($H428,$H428+365,I$4,'Bonds (CP)'!B427/100,1,0)</f>
        <v>1</v>
      </c>
      <c r="J428" s="55">
        <f>DURATION($H428,$H428+(365*J$3),J$4,'Bonds (CP)'!C427/100,1,0)</f>
        <v>2.9253960576209312</v>
      </c>
      <c r="K428" s="55">
        <f>DURATION($H428,$H428+(365*K$3),K$4,'Bonds (CP)'!D427/100,1,0)</f>
        <v>4.6640801706620909</v>
      </c>
      <c r="L428" s="55">
        <f>DURATION($H428,$H428+(365*L$3),L$4,'Bonds (CP)'!E427/100,1,0)</f>
        <v>7.6131020030578656</v>
      </c>
      <c r="M428" s="55">
        <f>DURATION($H428,$H428+(365*M$3),M$4,'Bonds (CP)'!F427/100,1,0)</f>
        <v>8.1084234746536517</v>
      </c>
    </row>
    <row r="429" spans="1:13">
      <c r="A429" s="24">
        <v>45810</v>
      </c>
      <c r="B429" s="55">
        <f>(-PV(('Bonds (CP)'!B428-($A$2/100))/100, B$3, (1*B$4),1)--PV(('Bonds (CP)'!B428+($A$2/100))/100, B$3, (1*B$4),1))/(2*($A$2/10000)*-PV('Bonds (CP)'!B428/100, B$3, (1*B$4),1))</f>
        <v>0.85235885646001752</v>
      </c>
      <c r="C429" s="55">
        <f>(-PV(('Bonds (CP)'!C428-($A$2/100))/100, C$3, (1*C$4),1)--PV(('Bonds (CP)'!C428+($A$2/100))/100, C$3, (1*C$4),1))/(2*($A$2/10000)*-PV('Bonds (CP)'!C428/100, C$3, (1*C$4),1))</f>
        <v>2.5309038707816232</v>
      </c>
      <c r="D429" s="55">
        <f>(-PV(('Bonds (CP)'!D428-($A$2/100))/100, D$3, (1*D$4),1)--PV(('Bonds (CP)'!D428+($A$2/100))/100, D$3, (1*D$4),1))/(2*($A$2/10000)*-PV('Bonds (CP)'!D428/100, D$3, (1*D$4),1))</f>
        <v>4.0427606752018113</v>
      </c>
      <c r="E429" s="55">
        <f>(-PV(('Bonds (CP)'!E428-($A$2/100))/100, E$3, (1*E$4),1)--PV(('Bonds (CP)'!E428+($A$2/100))/100, E$3, (1*E$4),1))/(2*($A$2/10000)*-PV('Bonds (CP)'!E428/100, E$3, (1*E$4),1))</f>
        <v>6.6191426847999084</v>
      </c>
      <c r="F429" s="55">
        <f>(-PV(('Bonds (CP)'!F428-($A$2/100))/100, F$3, (1*F$4),1)--PV(('Bonds (CP)'!F428+($A$2/100))/100, F$3, (1*F$4),1))/(2*($A$2/10000)*-PV('Bonds (CP)'!F428/100, F$3, (1*F$4),1))</f>
        <v>7.1121914977066831</v>
      </c>
      <c r="G429" s="17"/>
      <c r="H429" s="24">
        <v>45810</v>
      </c>
      <c r="I429" s="55">
        <f>DURATION($H429,$H429+365,I$4,'Bonds (CP)'!B428/100,1,0)</f>
        <v>1</v>
      </c>
      <c r="J429" s="55">
        <f>DURATION($H429,$H429+(365*J$3),J$4,'Bonds (CP)'!C428/100,1,0)</f>
        <v>2.9255170395399093</v>
      </c>
      <c r="K429" s="55">
        <f>DURATION($H429,$H429+(365*K$3),K$4,'Bonds (CP)'!D428/100,1,0)</f>
        <v>4.6646458148081784</v>
      </c>
      <c r="L429" s="55">
        <f>DURATION($H429,$H429+(365*L$3),L$4,'Bonds (CP)'!E428/100,1,0)</f>
        <v>7.6225505339736497</v>
      </c>
      <c r="M429" s="55">
        <f>DURATION($H429,$H429+(365*M$3),M$4,'Bonds (CP)'!F428/100,1,0)</f>
        <v>8.1460549735931771</v>
      </c>
    </row>
    <row r="430" spans="1:13">
      <c r="A430" s="24">
        <v>45811</v>
      </c>
      <c r="B430" s="55">
        <f>(-PV(('Bonds (CP)'!B429-($A$2/100))/100, B$3, (1*B$4),1)--PV(('Bonds (CP)'!B429+($A$2/100))/100, B$3, (1*B$4),1))/(2*($A$2/10000)*-PV('Bonds (CP)'!B429/100, B$3, (1*B$4),1))</f>
        <v>0.85469023519729692</v>
      </c>
      <c r="C430" s="55">
        <f>(-PV(('Bonds (CP)'!C429-($A$2/100))/100, C$3, (1*C$4),1)--PV(('Bonds (CP)'!C429+($A$2/100))/100, C$3, (1*C$4),1))/(2*($A$2/10000)*-PV('Bonds (CP)'!C429/100, C$3, (1*C$4),1))</f>
        <v>2.5368322713543772</v>
      </c>
      <c r="D430" s="55">
        <f>(-PV(('Bonds (CP)'!D429-($A$2/100))/100, D$3, (1*D$4),1)--PV(('Bonds (CP)'!D429+($A$2/100))/100, D$3, (1*D$4),1))/(2*($A$2/10000)*-PV('Bonds (CP)'!D429/100, D$3, (1*D$4),1))</f>
        <v>4.0499150137128153</v>
      </c>
      <c r="E430" s="55">
        <f>(-PV(('Bonds (CP)'!E429-($A$2/100))/100, E$3, (1*E$4),1)--PV(('Bonds (CP)'!E429+($A$2/100))/100, E$3, (1*E$4),1))/(2*($A$2/10000)*-PV('Bonds (CP)'!E429/100, E$3, (1*E$4),1))</f>
        <v>6.6344919272824514</v>
      </c>
      <c r="F430" s="55">
        <f>(-PV(('Bonds (CP)'!F429-($A$2/100))/100, F$3, (1*F$4),1)--PV(('Bonds (CP)'!F429+($A$2/100))/100, F$3, (1*F$4),1))/(2*($A$2/10000)*-PV('Bonds (CP)'!F429/100, F$3, (1*F$4),1))</f>
        <v>7.1776880505265819</v>
      </c>
      <c r="G430" s="17"/>
      <c r="H430" s="24">
        <v>45811</v>
      </c>
      <c r="I430" s="55">
        <f>DURATION($H430,$H430+365,I$4,'Bonds (CP)'!B429/100,1,0)</f>
        <v>1</v>
      </c>
      <c r="J430" s="55">
        <f>DURATION($H430,$H430+(365*J$3),J$4,'Bonds (CP)'!C429/100,1,0)</f>
        <v>2.9257788725478493</v>
      </c>
      <c r="K430" s="55">
        <f>DURATION($H430,$H430+(365*K$3),K$4,'Bonds (CP)'!D429/100,1,0)</f>
        <v>4.6660169608871263</v>
      </c>
      <c r="L430" s="55">
        <f>DURATION($H430,$H430+(365*L$3),L$4,'Bonds (CP)'!E429/100,1,0)</f>
        <v>7.6329243388964354</v>
      </c>
      <c r="M430" s="55">
        <f>DURATION($H430,$H430+(365*M$3),M$4,'Bonds (CP)'!F429/100,1,0)</f>
        <v>8.2114752843177374</v>
      </c>
    </row>
    <row r="431" spans="1:13">
      <c r="A431" s="24">
        <v>45812</v>
      </c>
      <c r="B431" s="55">
        <f>(-PV(('Bonds (CP)'!B430-($A$2/100))/100, B$3, (1*B$4),1)--PV(('Bonds (CP)'!B430+($A$2/100))/100, B$3, (1*B$4),1))/(2*($A$2/10000)*-PV('Bonds (CP)'!B430/100, B$3, (1*B$4),1))</f>
        <v>0.85432511687526735</v>
      </c>
      <c r="C431" s="55">
        <f>(-PV(('Bonds (CP)'!C430-($A$2/100))/100, C$3, (1*C$4),1)--PV(('Bonds (CP)'!C430+($A$2/100))/100, C$3, (1*C$4),1))/(2*($A$2/10000)*-PV('Bonds (CP)'!C430/100, C$3, (1*C$4),1))</f>
        <v>2.539119452576025</v>
      </c>
      <c r="D431" s="55">
        <f>(-PV(('Bonds (CP)'!D430-($A$2/100))/100, D$3, (1*D$4),1)--PV(('Bonds (CP)'!D430+($A$2/100))/100, D$3, (1*D$4),1))/(2*($A$2/10000)*-PV('Bonds (CP)'!D430/100, D$3, (1*D$4),1))</f>
        <v>4.0558203344654356</v>
      </c>
      <c r="E431" s="55">
        <f>(-PV(('Bonds (CP)'!E430-($A$2/100))/100, E$3, (1*E$4),1)--PV(('Bonds (CP)'!E430+($A$2/100))/100, E$3, (1*E$4),1))/(2*($A$2/10000)*-PV('Bonds (CP)'!E430/100, E$3, (1*E$4),1))</f>
        <v>6.6554411907773092</v>
      </c>
      <c r="F431" s="55">
        <f>(-PV(('Bonds (CP)'!F430-($A$2/100))/100, F$3, (1*F$4),1)--PV(('Bonds (CP)'!F430+($A$2/100))/100, F$3, (1*F$4),1))/(2*($A$2/10000)*-PV('Bonds (CP)'!F430/100, F$3, (1*F$4),1))</f>
        <v>7.2544444487770665</v>
      </c>
      <c r="G431" s="17"/>
      <c r="H431" s="24">
        <v>45812</v>
      </c>
      <c r="I431" s="55">
        <f>DURATION($H431,$H431+365,I$4,'Bonds (CP)'!B430/100,1,0)</f>
        <v>1</v>
      </c>
      <c r="J431" s="55">
        <f>DURATION($H431,$H431+(365*J$3),J$4,'Bonds (CP)'!C430/100,1,0)</f>
        <v>2.9258794701849067</v>
      </c>
      <c r="K431" s="55">
        <f>DURATION($H431,$H431+(365*K$3),K$4,'Bonds (CP)'!D430/100,1,0)</f>
        <v>4.6671434160620189</v>
      </c>
      <c r="L431" s="55">
        <f>DURATION($H431,$H431+(365*L$3),L$4,'Bonds (CP)'!E430/100,1,0)</f>
        <v>7.6470371182046328</v>
      </c>
      <c r="M431" s="55">
        <f>DURATION($H431,$H431+(365*M$3),M$4,'Bonds (CP)'!F430/100,1,0)</f>
        <v>8.2880895953811375</v>
      </c>
    </row>
    <row r="432" spans="1:13">
      <c r="A432" s="24">
        <v>45813</v>
      </c>
      <c r="B432" s="55">
        <f>(-PV(('Bonds (CP)'!B431-($A$2/100))/100, B$3, (1*B$4),1)--PV(('Bonds (CP)'!B431+($A$2/100))/100, B$3, (1*B$4),1))/(2*($A$2/10000)*-PV('Bonds (CP)'!B431/100, B$3, (1*B$4),1))</f>
        <v>0.85710786595244781</v>
      </c>
      <c r="C432" s="55">
        <f>(-PV(('Bonds (CP)'!C431-($A$2/100))/100, C$3, (1*C$4),1)--PV(('Bonds (CP)'!C431+($A$2/100))/100, C$3, (1*C$4),1))/(2*($A$2/10000)*-PV('Bonds (CP)'!C431/100, C$3, (1*C$4),1))</f>
        <v>2.5386617030942729</v>
      </c>
      <c r="D432" s="55">
        <f>(-PV(('Bonds (CP)'!D431-($A$2/100))/100, D$3, (1*D$4),1)--PV(('Bonds (CP)'!D431+($A$2/100))/100, D$3, (1*D$4),1))/(2*($A$2/10000)*-PV('Bonds (CP)'!D431/100, D$3, (1*D$4),1))</f>
        <v>4.0545538786148709</v>
      </c>
      <c r="E432" s="55">
        <f>(-PV(('Bonds (CP)'!E431-($A$2/100))/100, E$3, (1*E$4),1)--PV(('Bonds (CP)'!E431+($A$2/100))/100, E$3, (1*E$4),1))/(2*($A$2/10000)*-PV('Bonds (CP)'!E431/100, E$3, (1*E$4),1))</f>
        <v>6.6638268176284923</v>
      </c>
      <c r="F432" s="55">
        <f>(-PV(('Bonds (CP)'!F431-($A$2/100))/100, F$3, (1*F$4),1)--PV(('Bonds (CP)'!F431+($A$2/100))/100, F$3, (1*F$4),1))/(2*($A$2/10000)*-PV('Bonds (CP)'!F431/100, F$3, (1*F$4),1))</f>
        <v>7.2959059091717195</v>
      </c>
      <c r="G432" s="17"/>
      <c r="H432" s="24">
        <v>45813</v>
      </c>
      <c r="I432" s="55">
        <f>DURATION($H432,$H432+365,I$4,'Bonds (CP)'!B431/100,1,0)</f>
        <v>1</v>
      </c>
      <c r="J432" s="55">
        <f>DURATION($H432,$H432+(365*J$3),J$4,'Bonds (CP)'!C431/100,1,0)</f>
        <v>2.9258593554313448</v>
      </c>
      <c r="K432" s="55">
        <f>DURATION($H432,$H432+(365*K$3),K$4,'Bonds (CP)'!D431/100,1,0)</f>
        <v>4.666902239908131</v>
      </c>
      <c r="L432" s="55">
        <f>DURATION($H432,$H432+(365*L$3),L$4,'Bonds (CP)'!E431/100,1,0)</f>
        <v>7.6526713906497648</v>
      </c>
      <c r="M432" s="55">
        <f>DURATION($H432,$H432+(365*M$3),M$4,'Bonds (CP)'!F431/100,1,0)</f>
        <v>8.3294504840570394</v>
      </c>
    </row>
    <row r="433" spans="1:13">
      <c r="A433" s="24">
        <v>45814</v>
      </c>
      <c r="B433" s="55">
        <f>(-PV(('Bonds (CP)'!B432-($A$2/100))/100, B$3, (1*B$4),1)--PV(('Bonds (CP)'!B432+($A$2/100))/100, B$3, (1*B$4),1))/(2*($A$2/10000)*-PV('Bonds (CP)'!B432/100, B$3, (1*B$4),1))</f>
        <v>0.85593397546256489</v>
      </c>
      <c r="C433" s="55">
        <f>(-PV(('Bonds (CP)'!C432-($A$2/100))/100, C$3, (1*C$4),1)--PV(('Bonds (CP)'!C432+($A$2/100))/100, C$3, (1*C$4),1))/(2*($A$2/10000)*-PV('Bonds (CP)'!C432/100, C$3, (1*C$4),1))</f>
        <v>2.5327251899718184</v>
      </c>
      <c r="D433" s="55">
        <f>(-PV(('Bonds (CP)'!D432-($A$2/100))/100, D$3, (1*D$4),1)--PV(('Bonds (CP)'!D432+($A$2/100))/100, D$3, (1*D$4),1))/(2*($A$2/10000)*-PV('Bonds (CP)'!D432/100, D$3, (1*D$4),1))</f>
        <v>4.0461251855312845</v>
      </c>
      <c r="E433" s="55">
        <f>(-PV(('Bonds (CP)'!E432-($A$2/100))/100, E$3, (1*E$4),1)--PV(('Bonds (CP)'!E432+($A$2/100))/100, E$3, (1*E$4),1))/(2*($A$2/10000)*-PV('Bonds (CP)'!E432/100, E$3, (1*E$4),1))</f>
        <v>6.6344919272824514</v>
      </c>
      <c r="F433" s="55">
        <f>(-PV(('Bonds (CP)'!F432-($A$2/100))/100, F$3, (1*F$4),1)--PV(('Bonds (CP)'!F432+($A$2/100))/100, F$3, (1*F$4),1))/(2*($A$2/10000)*-PV('Bonds (CP)'!F432/100, F$3, (1*F$4),1))</f>
        <v>7.1726162224645291</v>
      </c>
      <c r="G433" s="17"/>
      <c r="H433" s="24">
        <v>45814</v>
      </c>
      <c r="I433" s="55">
        <f>DURATION($H433,$H433+365,I$4,'Bonds (CP)'!B432/100,1,0)</f>
        <v>1</v>
      </c>
      <c r="J433" s="55">
        <f>DURATION($H433,$H433+(365*J$3),J$4,'Bonds (CP)'!C432/100,1,0)</f>
        <v>2.9255976464737179</v>
      </c>
      <c r="K433" s="55">
        <f>DURATION($H433,$H433+(365*K$3),K$4,'Bonds (CP)'!D432/100,1,0)</f>
        <v>4.6652915119611533</v>
      </c>
      <c r="L433" s="55">
        <f>DURATION($H433,$H433+(365*L$3),L$4,'Bonds (CP)'!E432/100,1,0)</f>
        <v>7.6329243388964354</v>
      </c>
      <c r="M433" s="55">
        <f>DURATION($H433,$H433+(365*M$3),M$4,'Bonds (CP)'!F432/100,1,0)</f>
        <v>8.206410836233621</v>
      </c>
    </row>
    <row r="434" spans="1:13">
      <c r="A434" s="24">
        <v>45817</v>
      </c>
      <c r="B434" s="55">
        <f>(-PV(('Bonds (CP)'!B433-($A$2/100))/100, B$3, (1*B$4),1)--PV(('Bonds (CP)'!B433+($A$2/100))/100, B$3, (1*B$4),1))/(2*($A$2/10000)*-PV('Bonds (CP)'!B433/100, B$3, (1*B$4),1))</f>
        <v>0.85417915688461032</v>
      </c>
      <c r="C434" s="55">
        <f>(-PV(('Bonds (CP)'!C433-($A$2/100))/100, C$3, (1*C$4),1)--PV(('Bonds (CP)'!C433+($A$2/100))/100, C$3, (1*C$4),1))/(2*($A$2/10000)*-PV('Bonds (CP)'!C433/100, C$3, (1*C$4),1))</f>
        <v>2.5329530298671052</v>
      </c>
      <c r="D434" s="55">
        <f>(-PV(('Bonds (CP)'!D433-($A$2/100))/100, D$3, (1*D$4),1)--PV(('Bonds (CP)'!D433+($A$2/100))/100, D$3, (1*D$4),1))/(2*($A$2/10000)*-PV('Bonds (CP)'!D433/100, D$3, (1*D$4),1))</f>
        <v>4.0494936727661157</v>
      </c>
      <c r="E434" s="55">
        <f>(-PV(('Bonds (CP)'!E433-($A$2/100))/100, E$3, (1*E$4),1)--PV(('Bonds (CP)'!E433+($A$2/100))/100, E$3, (1*E$4),1))/(2*($A$2/10000)*-PV('Bonds (CP)'!E433/100, E$3, (1*E$4),1))</f>
        <v>6.6540439140983425</v>
      </c>
      <c r="F434" s="55">
        <f>(-PV(('Bonds (CP)'!F433-($A$2/100))/100, F$3, (1*F$4),1)--PV(('Bonds (CP)'!F433+($A$2/100))/100, F$3, (1*F$4),1))/(2*($A$2/10000)*-PV('Bonds (CP)'!F433/100, F$3, (1*F$4),1))</f>
        <v>7.2699494662358353</v>
      </c>
      <c r="G434" s="17"/>
      <c r="H434" s="24">
        <v>45817</v>
      </c>
      <c r="I434" s="55">
        <f>DURATION($H434,$H434+365,I$4,'Bonds (CP)'!B433/100,1,0)</f>
        <v>1</v>
      </c>
      <c r="J434" s="55">
        <f>DURATION($H434,$H434+(365*J$3),J$4,'Bonds (CP)'!C433/100,1,0)</f>
        <v>2.9256077196578052</v>
      </c>
      <c r="K434" s="55">
        <f>DURATION($H434,$H434+(365*K$3),K$4,'Bonds (CP)'!D433/100,1,0)</f>
        <v>4.665936405663337</v>
      </c>
      <c r="L434" s="55">
        <f>DURATION($H434,$H434+(365*L$3),L$4,'Bonds (CP)'!E433/100,1,0)</f>
        <v>7.6460974688024637</v>
      </c>
      <c r="M434" s="55">
        <f>DURATION($H434,$H434+(365*M$3),M$4,'Bonds (CP)'!F433/100,1,0)</f>
        <v>8.3007811867881607</v>
      </c>
    </row>
    <row r="435" spans="1:13">
      <c r="A435" s="24">
        <v>45818</v>
      </c>
      <c r="B435" s="55">
        <f>(-PV(('Bonds (CP)'!B434-($A$2/100))/100, B$3, (1*B$4),1)--PV(('Bonds (CP)'!B434+($A$2/100))/100, B$3, (1*B$4),1))/(2*($A$2/10000)*-PV('Bonds (CP)'!B434/100, B$3, (1*B$4),1))</f>
        <v>0.85483636993147705</v>
      </c>
      <c r="C435" s="55">
        <f>(-PV(('Bonds (CP)'!C434-($A$2/100))/100, C$3, (1*C$4),1)--PV(('Bonds (CP)'!C434+($A$2/100))/100, C$3, (1*C$4),1))/(2*($A$2/10000)*-PV('Bonds (CP)'!C434/100, C$3, (1*C$4),1))</f>
        <v>2.5400354219655017</v>
      </c>
      <c r="D435" s="55">
        <f>(-PV(('Bonds (CP)'!D434-($A$2/100))/100, D$3, (1*D$4),1)--PV(('Bonds (CP)'!D434+($A$2/100))/100, D$3, (1*D$4),1))/(2*($A$2/10000)*-PV('Bonds (CP)'!D434/100, D$3, (1*D$4),1))</f>
        <v>4.0579323447520732</v>
      </c>
      <c r="E435" s="55">
        <f>(-PV(('Bonds (CP)'!E434-($A$2/100))/100, E$3, (1*E$4),1)--PV(('Bonds (CP)'!E434+($A$2/100))/100, E$3, (1*E$4),1))/(2*($A$2/10000)*-PV('Bonds (CP)'!E434/100, E$3, (1*E$4),1))</f>
        <v>6.662428979371267</v>
      </c>
      <c r="F435" s="55">
        <f>(-PV(('Bonds (CP)'!F434-($A$2/100))/100, F$3, (1*F$4),1)--PV(('Bonds (CP)'!F434+($A$2/100))/100, F$3, (1*F$4),1))/(2*($A$2/10000)*-PV('Bonds (CP)'!F434/100, F$3, (1*F$4),1))</f>
        <v>7.2699494662358353</v>
      </c>
      <c r="G435" s="17"/>
      <c r="H435" s="24">
        <v>45818</v>
      </c>
      <c r="I435" s="55">
        <f>DURATION($H435,$H435+365,I$4,'Bonds (CP)'!B434/100,1,0)</f>
        <v>1</v>
      </c>
      <c r="J435" s="55">
        <f>DURATION($H435,$H435+(365*J$3),J$4,'Bonds (CP)'!C434/100,1,0)</f>
        <v>2.9259196925300044</v>
      </c>
      <c r="K435" s="55">
        <f>DURATION($H435,$H435+(365*K$3),K$4,'Bonds (CP)'!D434/100,1,0)</f>
        <v>4.6675451253099425</v>
      </c>
      <c r="L435" s="55">
        <f>DURATION($H435,$H435+(365*L$3),L$4,'Bonds (CP)'!E434/100,1,0)</f>
        <v>7.651732777219892</v>
      </c>
      <c r="M435" s="55">
        <f>DURATION($H435,$H435+(365*M$3),M$4,'Bonds (CP)'!F434/100,1,0)</f>
        <v>8.3007811867881607</v>
      </c>
    </row>
    <row r="436" spans="1:13">
      <c r="A436" s="24">
        <v>45819</v>
      </c>
      <c r="B436" s="55">
        <f>(-PV(('Bonds (CP)'!B435-($A$2/100))/100, B$3, (1*B$4),1)--PV(('Bonds (CP)'!B435+($A$2/100))/100, B$3, (1*B$4),1))/(2*($A$2/10000)*-PV('Bonds (CP)'!B435/100, B$3, (1*B$4),1))</f>
        <v>0.85410619559180834</v>
      </c>
      <c r="C436" s="55">
        <f>(-PV(('Bonds (CP)'!C435-($A$2/100))/100, C$3, (1*C$4),1)--PV(('Bonds (CP)'!C435+($A$2/100))/100, C$3, (1*C$4),1))/(2*($A$2/10000)*-PV('Bonds (CP)'!C435/100, C$3, (1*C$4),1))</f>
        <v>2.5402645123776972</v>
      </c>
      <c r="D436" s="55">
        <f>(-PV(('Bonds (CP)'!D435-($A$2/100))/100, D$3, (1*D$4),1)--PV(('Bonds (CP)'!D435+($A$2/100))/100, D$3, (1*D$4),1))/(2*($A$2/10000)*-PV('Bonds (CP)'!D435/100, D$3, (1*D$4),1))</f>
        <v>4.0625842789222144</v>
      </c>
      <c r="E436" s="55">
        <f>(-PV(('Bonds (CP)'!E435-($A$2/100))/100, E$3, (1*E$4),1)--PV(('Bonds (CP)'!E435+($A$2/100))/100, E$3, (1*E$4),1))/(2*($A$2/10000)*-PV('Bonds (CP)'!E435/100, E$3, (1*E$4),1))</f>
        <v>6.6708174076745372</v>
      </c>
      <c r="F436" s="55">
        <f>(-PV(('Bonds (CP)'!F435-($A$2/100))/100, F$3, (1*F$4),1)--PV(('Bonds (CP)'!F435+($A$2/100))/100, F$3, (1*F$4),1))/(2*($A$2/10000)*-PV('Bonds (CP)'!F435/100, F$3, (1*F$4),1))</f>
        <v>7.2699494662358353</v>
      </c>
      <c r="G436" s="17"/>
      <c r="H436" s="24">
        <v>45819</v>
      </c>
      <c r="I436" s="55">
        <f>DURATION($H436,$H436+365,I$4,'Bonds (CP)'!B435/100,1,0)</f>
        <v>1</v>
      </c>
      <c r="J436" s="55">
        <f>DURATION($H436,$H436+(365*J$3),J$4,'Bonds (CP)'!C435/100,1,0)</f>
        <v>2.9259297466240599</v>
      </c>
      <c r="K436" s="55">
        <f>DURATION($H436,$H436+(365*K$3),K$4,'Bonds (CP)'!D435/100,1,0)</f>
        <v>4.6684277813039925</v>
      </c>
      <c r="L436" s="55">
        <f>DURATION($H436,$H436+(365*L$3),L$4,'Bonds (CP)'!E435/100,1,0)</f>
        <v>7.6573618598642783</v>
      </c>
      <c r="M436" s="55">
        <f>DURATION($H436,$H436+(365*M$3),M$4,'Bonds (CP)'!F435/100,1,0)</f>
        <v>8.3007811867881607</v>
      </c>
    </row>
    <row r="437" spans="1:13">
      <c r="A437" s="24">
        <v>45821</v>
      </c>
      <c r="B437" s="55">
        <f>(-PV(('Bonds (CP)'!B436-($A$2/100))/100, B$3, (1*B$4),1)--PV(('Bonds (CP)'!B436+($A$2/100))/100, B$3, (1*B$4),1))/(2*($A$2/10000)*-PV('Bonds (CP)'!B436/100, B$3, (1*B$4),1))</f>
        <v>0.85909612504843513</v>
      </c>
      <c r="C437" s="55">
        <f>(-PV(('Bonds (CP)'!C436-($A$2/100))/100, C$3, (1*C$4),1)--PV(('Bonds (CP)'!C436+($A$2/100))/100, C$3, (1*C$4),1))/(2*($A$2/10000)*-PV('Bonds (CP)'!C436/100, C$3, (1*C$4),1))</f>
        <v>2.5423280933976149</v>
      </c>
      <c r="D437" s="55">
        <f>(-PV(('Bonds (CP)'!D436-($A$2/100))/100, D$3, (1*D$4),1)--PV(('Bonds (CP)'!D436+($A$2/100))/100, D$3, (1*D$4),1))/(2*($A$2/10000)*-PV('Bonds (CP)'!D436/100, D$3, (1*D$4),1))</f>
        <v>4.0613148171714766</v>
      </c>
      <c r="E437" s="55">
        <f>(-PV(('Bonds (CP)'!E436-($A$2/100))/100, E$3, (1*E$4),1)--PV(('Bonds (CP)'!E436+($A$2/100))/100, E$3, (1*E$4),1))/(2*($A$2/10000)*-PV('Bonds (CP)'!E436/100, E$3, (1*E$4),1))</f>
        <v>6.679209183588827</v>
      </c>
      <c r="F437" s="55">
        <f>(-PV(('Bonds (CP)'!F436-($A$2/100))/100, F$3, (1*F$4),1)--PV(('Bonds (CP)'!F436+($A$2/100))/100, F$3, (1*F$4),1))/(2*($A$2/10000)*-PV('Bonds (CP)'!F436/100, F$3, (1*F$4),1))</f>
        <v>7.3063287797221879</v>
      </c>
      <c r="G437" s="17"/>
      <c r="H437" s="24">
        <v>45821</v>
      </c>
      <c r="I437" s="55">
        <f>DURATION($H437,$H437+365,I$4,'Bonds (CP)'!B436/100,1,0)</f>
        <v>1</v>
      </c>
      <c r="J437" s="55">
        <f>DURATION($H437,$H437+(365*J$3),J$4,'Bonds (CP)'!C436/100,1,0)</f>
        <v>2.9260202066059189</v>
      </c>
      <c r="K437" s="55">
        <f>DURATION($H437,$H437+(365*K$3),K$4,'Bonds (CP)'!D436/100,1,0)</f>
        <v>4.6681872075272048</v>
      </c>
      <c r="L437" s="55">
        <f>DURATION($H437,$H437+(365*L$3),L$4,'Bonds (CP)'!E436/100,1,0)</f>
        <v>7.66298469294372</v>
      </c>
      <c r="M437" s="55">
        <f>DURATION($H437,$H437+(365*M$3),M$4,'Bonds (CP)'!F436/100,1,0)</f>
        <v>8.3370676553564493</v>
      </c>
    </row>
    <row r="438" spans="1:13">
      <c r="A438" s="24">
        <v>45824</v>
      </c>
      <c r="B438" s="55">
        <f>(-PV(('Bonds (CP)'!B437-($A$2/100))/100, B$3, (1*B$4),1)--PV(('Bonds (CP)'!B437+($A$2/100))/100, B$3, (1*B$4),1))/(2*($A$2/10000)*-PV('Bonds (CP)'!B437/100, B$3, (1*B$4),1))</f>
        <v>0.85512878937856107</v>
      </c>
      <c r="C438" s="55">
        <f>(-PV(('Bonds (CP)'!C437-($A$2/100))/100, C$3, (1*C$4),1)--PV(('Bonds (CP)'!C437+($A$2/100))/100, C$3, (1*C$4),1))/(2*($A$2/10000)*-PV('Bonds (CP)'!C437/100, C$3, (1*C$4),1))</f>
        <v>2.5361468797775943</v>
      </c>
      <c r="D438" s="55">
        <f>(-PV(('Bonds (CP)'!D437-($A$2/100))/100, D$3, (1*D$4),1)--PV(('Bonds (CP)'!D437+($A$2/100))/100, D$3, (1*D$4),1))/(2*($A$2/10000)*-PV('Bonds (CP)'!D437/100, D$3, (1*D$4),1))</f>
        <v>4.0553981200213807</v>
      </c>
      <c r="E438" s="55">
        <f>(-PV(('Bonds (CP)'!E437-($A$2/100))/100, E$3, (1*E$4),1)--PV(('Bonds (CP)'!E437+($A$2/100))/100, E$3, (1*E$4),1))/(2*($A$2/10000)*-PV('Bonds (CP)'!E437/100, E$3, (1*E$4),1))</f>
        <v>6.662428979371267</v>
      </c>
      <c r="F438" s="55">
        <f>(-PV(('Bonds (CP)'!F437-($A$2/100))/100, F$3, (1*F$4),1)--PV(('Bonds (CP)'!F437+($A$2/100))/100, F$3, (1*F$4),1))/(2*($A$2/10000)*-PV('Bonds (CP)'!F437/100, F$3, (1*F$4),1))</f>
        <v>7.2647754010307226</v>
      </c>
      <c r="G438" s="17"/>
      <c r="H438" s="24">
        <v>45824</v>
      </c>
      <c r="I438" s="55">
        <f>DURATION($H438,$H438+365,I$4,'Bonds (CP)'!B437/100,1,0)</f>
        <v>1</v>
      </c>
      <c r="J438" s="55">
        <f>DURATION($H438,$H438+(365*J$3),J$4,'Bonds (CP)'!C437/100,1,0)</f>
        <v>2.9257486816220717</v>
      </c>
      <c r="K438" s="55">
        <f>DURATION($H438,$H438+(365*K$3),K$4,'Bonds (CP)'!D437/100,1,0)</f>
        <v>4.6670630365614558</v>
      </c>
      <c r="L438" s="55">
        <f>DURATION($H438,$H438+(365*L$3),L$4,'Bonds (CP)'!E437/100,1,0)</f>
        <v>7.651732777219892</v>
      </c>
      <c r="M438" s="55">
        <f>DURATION($H438,$H438+(365*M$3),M$4,'Bonds (CP)'!F437/100,1,0)</f>
        <v>8.2956192778009132</v>
      </c>
    </row>
    <row r="439" spans="1:13">
      <c r="A439" s="24">
        <v>45825</v>
      </c>
      <c r="B439" s="55">
        <f>(-PV(('Bonds (CP)'!B438-($A$2/100))/100, B$3, (1*B$4),1)--PV(('Bonds (CP)'!B438+($A$2/100))/100, B$3, (1*B$4),1))/(2*($A$2/10000)*-PV('Bonds (CP)'!B438/100, B$3, (1*B$4),1))</f>
        <v>0.85374157602531775</v>
      </c>
      <c r="C439" s="55">
        <f>(-PV(('Bonds (CP)'!C438-($A$2/100))/100, C$3, (1*C$4),1)--PV(('Bonds (CP)'!C438+($A$2/100))/100, C$3, (1*C$4),1))/(2*($A$2/10000)*-PV('Bonds (CP)'!C438/100, C$3, (1*C$4),1))</f>
        <v>2.5352335711807608</v>
      </c>
      <c r="D439" s="55">
        <f>(-PV(('Bonds (CP)'!D438-($A$2/100))/100, D$3, (1*D$4),1)--PV(('Bonds (CP)'!D438+($A$2/100))/100, D$3, (1*D$4),1))/(2*($A$2/10000)*-PV('Bonds (CP)'!D438/100, D$3, (1*D$4),1))</f>
        <v>4.0532879849627372</v>
      </c>
      <c r="E439" s="55">
        <f>(-PV(('Bonds (CP)'!E438-($A$2/100))/100, E$3, (1*E$4),1)--PV(('Bonds (CP)'!E438+($A$2/100))/100, E$3, (1*E$4),1))/(2*($A$2/10000)*-PV('Bonds (CP)'!E438/100, E$3, (1*E$4),1))</f>
        <v>6.6610312345314258</v>
      </c>
      <c r="F439" s="55">
        <f>(-PV(('Bonds (CP)'!F438-($A$2/100))/100, F$3, (1*F$4),1)--PV(('Bonds (CP)'!F438+($A$2/100))/100, F$3, (1*F$4),1))/(2*($A$2/10000)*-PV('Bonds (CP)'!F438/100, F$3, (1*F$4),1))</f>
        <v>7.2907031194909706</v>
      </c>
      <c r="G439" s="17"/>
      <c r="H439" s="24">
        <v>45825</v>
      </c>
      <c r="I439" s="55">
        <f>DURATION($H439,$H439+365,I$4,'Bonds (CP)'!B438/100,1,0)</f>
        <v>1</v>
      </c>
      <c r="J439" s="55">
        <f>DURATION($H439,$H439+(365*J$3),J$4,'Bonds (CP)'!C438/100,1,0)</f>
        <v>2.9257084187030529</v>
      </c>
      <c r="K439" s="55">
        <f>DURATION($H439,$H439+(365*K$3),K$4,'Bonds (CP)'!D438/100,1,0)</f>
        <v>4.6666609507953671</v>
      </c>
      <c r="L439" s="55">
        <f>DURATION($H439,$H439+(365*L$3),L$4,'Bonds (CP)'!E438/100,1,0)</f>
        <v>7.6507939908516516</v>
      </c>
      <c r="M439" s="55">
        <f>DURATION($H439,$H439+(365*M$3),M$4,'Bonds (CP)'!F438/100,1,0)</f>
        <v>8.3214834569874654</v>
      </c>
    </row>
    <row r="440" spans="1:13">
      <c r="A440" s="24">
        <v>45826</v>
      </c>
      <c r="B440" s="55">
        <f>(-PV(('Bonds (CP)'!B439-($A$2/100))/100, B$3, (1*B$4),1)--PV(('Bonds (CP)'!B439+($A$2/100))/100, B$3, (1*B$4),1))/(2*($A$2/10000)*-PV('Bonds (CP)'!B439/100, B$3, (1*B$4),1))</f>
        <v>0.85556779388107651</v>
      </c>
      <c r="C440" s="55">
        <f>(-PV(('Bonds (CP)'!C439-($A$2/100))/100, C$3, (1*C$4),1)--PV(('Bonds (CP)'!C439+($A$2/100))/100, C$3, (1*C$4),1))/(2*($A$2/10000)*-PV('Bonds (CP)'!C439/100, C$3, (1*C$4),1))</f>
        <v>2.5416398793811554</v>
      </c>
      <c r="D440" s="55">
        <f>(-PV(('Bonds (CP)'!D439-($A$2/100))/100, D$3, (1*D$4),1)--PV(('Bonds (CP)'!D439+($A$2/100))/100, D$3, (1*D$4),1))/(2*($A$2/10000)*-PV('Bonds (CP)'!D439/100, D$3, (1*D$4),1))</f>
        <v>4.0621610622475872</v>
      </c>
      <c r="E440" s="55">
        <f>(-PV(('Bonds (CP)'!E439-($A$2/100))/100, E$3, (1*E$4),1)--PV(('Bonds (CP)'!E439+($A$2/100))/100, E$3, (1*E$4),1))/(2*($A$2/10000)*-PV('Bonds (CP)'!E439/100, E$3, (1*E$4),1))</f>
        <v>6.6596335831804874</v>
      </c>
      <c r="F440" s="55">
        <f>(-PV(('Bonds (CP)'!F439-($A$2/100))/100, F$3, (1*F$4),1)--PV(('Bonds (CP)'!F439+($A$2/100))/100, F$3, (1*F$4),1))/(2*($A$2/10000)*-PV('Bonds (CP)'!F439/100, F$3, (1*F$4),1))</f>
        <v>7.2338510985381479</v>
      </c>
      <c r="G440" s="17"/>
      <c r="H440" s="24">
        <v>45826</v>
      </c>
      <c r="I440" s="55">
        <f>DURATION($H440,$H440+365,I$4,'Bonds (CP)'!B439/100,1,0)</f>
        <v>1</v>
      </c>
      <c r="J440" s="55">
        <f>DURATION($H440,$H440+(365*J$3),J$4,'Bonds (CP)'!C439/100,1,0)</f>
        <v>2.9259900586520291</v>
      </c>
      <c r="K440" s="55">
        <f>DURATION($H440,$H440+(365*K$3),K$4,'Bonds (CP)'!D439/100,1,0)</f>
        <v>4.6683476025933039</v>
      </c>
      <c r="L440" s="55">
        <f>DURATION($H440,$H440+(365*L$3),L$4,'Bonds (CP)'!E439/100,1,0)</f>
        <v>7.6498550316554619</v>
      </c>
      <c r="M440" s="55">
        <f>DURATION($H440,$H440+(365*M$3),M$4,'Bonds (CP)'!F439/100,1,0)</f>
        <v>8.2647621980706933</v>
      </c>
    </row>
    <row r="441" spans="1:13">
      <c r="A441" s="24">
        <v>45827</v>
      </c>
      <c r="B441" s="55">
        <f>(-PV(('Bonds (CP)'!B440-($A$2/100))/100, B$3, (1*B$4),1)--PV(('Bonds (CP)'!B440+($A$2/100))/100, B$3, (1*B$4),1))/(2*($A$2/10000)*-PV('Bonds (CP)'!B440/100, B$3, (1*B$4),1))</f>
        <v>0.85637380735757662</v>
      </c>
      <c r="C441" s="55">
        <f>(-PV(('Bonds (CP)'!C440-($A$2/100))/100, C$3, (1*C$4),1)--PV(('Bonds (CP)'!C440+($A$2/100))/100, C$3, (1*C$4),1))/(2*($A$2/10000)*-PV('Bonds (CP)'!C440/100, C$3, (1*C$4),1))</f>
        <v>2.5439353034202949</v>
      </c>
      <c r="D441" s="55">
        <f>(-PV(('Bonds (CP)'!D440-($A$2/100))/100, D$3, (1*D$4),1)--PV(('Bonds (CP)'!D440+($A$2/100))/100, D$3, (1*D$4),1))/(2*($A$2/10000)*-PV('Bonds (CP)'!D440/100, D$3, (1*D$4),1))</f>
        <v>4.0663960560706371</v>
      </c>
      <c r="E441" s="55">
        <f>(-PV(('Bonds (CP)'!E440-($A$2/100))/100, E$3, (1*E$4),1)--PV(('Bonds (CP)'!E440+($A$2/100))/100, E$3, (1*E$4),1))/(2*($A$2/10000)*-PV('Bonds (CP)'!E440/100, E$3, (1*E$4),1))</f>
        <v>6.6806081372905366</v>
      </c>
      <c r="F441" s="55">
        <f>(-PV(('Bonds (CP)'!F440-($A$2/100))/100, F$3, (1*F$4),1)--PV(('Bonds (CP)'!F440+($A$2/100))/100, F$3, (1*F$4),1))/(2*($A$2/10000)*-PV('Bonds (CP)'!F440/100, F$3, (1*F$4),1))</f>
        <v>7.3063287797221879</v>
      </c>
      <c r="G441" s="17"/>
      <c r="H441" s="24">
        <v>45827</v>
      </c>
      <c r="I441" s="55">
        <f>DURATION($H441,$H441+365,I$4,'Bonds (CP)'!B440/100,1,0)</f>
        <v>1</v>
      </c>
      <c r="J441" s="55">
        <f>DURATION($H441,$H441+(365*J$3),J$4,'Bonds (CP)'!C440/100,1,0)</f>
        <v>2.9260905309309444</v>
      </c>
      <c r="K441" s="55">
        <f>DURATION($H441,$H441+(365*K$3),K$4,'Bonds (CP)'!D440/100,1,0)</f>
        <v>4.6691488250582642</v>
      </c>
      <c r="L441" s="55">
        <f>DURATION($H441,$H441+(365*L$3),L$4,'Bonds (CP)'!E440/100,1,0)</f>
        <v>7.663921222528808</v>
      </c>
      <c r="M441" s="55">
        <f>DURATION($H441,$H441+(365*M$3),M$4,'Bonds (CP)'!F440/100,1,0)</f>
        <v>8.3370676553564493</v>
      </c>
    </row>
    <row r="442" spans="1:13">
      <c r="A442" s="24">
        <v>45828</v>
      </c>
      <c r="B442" s="55">
        <f>(-PV(('Bonds (CP)'!B441-($A$2/100))/100, B$3, (1*B$4),1)--PV(('Bonds (CP)'!B441+($A$2/100))/100, B$3, (1*B$4),1))/(2*($A$2/10000)*-PV('Bonds (CP)'!B441/100, B$3, (1*B$4),1))</f>
        <v>0.85622714650574083</v>
      </c>
      <c r="C442" s="55">
        <f>(-PV(('Bonds (CP)'!C441-($A$2/100))/100, C$3, (1*C$4),1)--PV(('Bonds (CP)'!C441+($A$2/100))/100, C$3, (1*C$4),1))/(2*($A$2/10000)*-PV('Bonds (CP)'!C441/100, C$3, (1*C$4),1))</f>
        <v>2.545544444533447</v>
      </c>
      <c r="D442" s="55">
        <f>(-PV(('Bonds (CP)'!D441-($A$2/100))/100, D$3, (1*D$4),1)--PV(('Bonds (CP)'!D441+($A$2/100))/100, D$3, (1*D$4),1))/(2*($A$2/10000)*-PV('Bonds (CP)'!D441/100, D$3, (1*D$4),1))</f>
        <v>4.0676677805772261</v>
      </c>
      <c r="E442" s="55">
        <f>(-PV(('Bonds (CP)'!E441-($A$2/100))/100, E$3, (1*E$4),1)--PV(('Bonds (CP)'!E441+($A$2/100))/100, E$3, (1*E$4),1))/(2*($A$2/10000)*-PV('Bonds (CP)'!E441/100, E$3, (1*E$4),1))</f>
        <v>6.679209183588827</v>
      </c>
      <c r="F442" s="55">
        <f>(-PV(('Bonds (CP)'!F441-($A$2/100))/100, F$3, (1*F$4),1)--PV(('Bonds (CP)'!F441+($A$2/100))/100, F$3, (1*F$4),1))/(2*($A$2/10000)*-PV('Bonds (CP)'!F441/100, F$3, (1*F$4),1))</f>
        <v>7.2959059091717195</v>
      </c>
      <c r="G442" s="17"/>
      <c r="H442" s="24">
        <v>45828</v>
      </c>
      <c r="I442" s="55">
        <f>DURATION($H442,$H442+365,I$4,'Bonds (CP)'!B441/100,1,0)</f>
        <v>1</v>
      </c>
      <c r="J442" s="55">
        <f>DURATION($H442,$H442+(365*J$3),J$4,'Bonds (CP)'!C441/100,1,0)</f>
        <v>2.9261608259887666</v>
      </c>
      <c r="K442" s="55">
        <f>DURATION($H442,$H442+(365*K$3),K$4,'Bonds (CP)'!D441/100,1,0)</f>
        <v>4.6693889471322496</v>
      </c>
      <c r="L442" s="55">
        <f>DURATION($H442,$H442+(365*L$3),L$4,'Bonds (CP)'!E441/100,1,0)</f>
        <v>7.66298469294372</v>
      </c>
      <c r="M442" s="55">
        <f>DURATION($H442,$H442+(365*M$3),M$4,'Bonds (CP)'!F441/100,1,0)</f>
        <v>8.3266727062792594</v>
      </c>
    </row>
    <row r="443" spans="1:13">
      <c r="A443" s="24">
        <v>45831</v>
      </c>
      <c r="B443" s="55">
        <f>(-PV(('Bonds (CP)'!B442-($A$2/100))/100, B$3, (1*B$4),1)--PV(('Bonds (CP)'!B442+($A$2/100))/100, B$3, (1*B$4),1))/(2*($A$2/10000)*-PV('Bonds (CP)'!B442/100, B$3, (1*B$4),1))</f>
        <v>0.85931761232509862</v>
      </c>
      <c r="C443" s="55">
        <f>(-PV(('Bonds (CP)'!C442-($A$2/100))/100, C$3, (1*C$4),1)--PV(('Bonds (CP)'!C442+($A$2/100))/100, C$3, (1*C$4),1))/(2*($A$2/10000)*-PV('Bonds (CP)'!C442/100, C$3, (1*C$4),1))</f>
        <v>2.5448545759420012</v>
      </c>
      <c r="D443" s="55">
        <f>(-PV(('Bonds (CP)'!D442-($A$2/100))/100, D$3, (1*D$4),1)--PV(('Bonds (CP)'!D442+($A$2/100))/100, D$3, (1*D$4),1))/(2*($A$2/10000)*-PV('Bonds (CP)'!D442/100, D$3, (1*D$4),1))</f>
        <v>4.0651248979245329</v>
      </c>
      <c r="E443" s="55">
        <f>(-PV(('Bonds (CP)'!E442-($A$2/100))/100, E$3, (1*E$4),1)--PV(('Bonds (CP)'!E442+($A$2/100))/100, E$3, (1*E$4),1))/(2*($A$2/10000)*-PV('Bonds (CP)'!E442/100, E$3, (1*E$4),1))</f>
        <v>6.6638268176284923</v>
      </c>
      <c r="F443" s="55">
        <f>(-PV(('Bonds (CP)'!F442-($A$2/100))/100, F$3, (1*F$4),1)--PV(('Bonds (CP)'!F442+($A$2/100))/100, F$3, (1*F$4),1))/(2*($A$2/10000)*-PV('Bonds (CP)'!F442/100, F$3, (1*F$4),1))</f>
        <v>7.192937347682677</v>
      </c>
      <c r="G443" s="17"/>
      <c r="H443" s="24">
        <v>45831</v>
      </c>
      <c r="I443" s="55">
        <f>DURATION($H443,$H443+365,I$4,'Bonds (CP)'!B442/100,1,0)</f>
        <v>1</v>
      </c>
      <c r="J443" s="55">
        <f>DURATION($H443,$H443+(365*J$3),J$4,'Bonds (CP)'!C442/100,1,0)</f>
        <v>2.9261307031196448</v>
      </c>
      <c r="K443" s="55">
        <f>DURATION($H443,$H443+(365*K$3),K$4,'Bonds (CP)'!D442/100,1,0)</f>
        <v>4.6689085900651621</v>
      </c>
      <c r="L443" s="55">
        <f>DURATION($H443,$H443+(365*L$3),L$4,'Bonds (CP)'!E442/100,1,0)</f>
        <v>7.6526713906497648</v>
      </c>
      <c r="M443" s="55">
        <f>DURATION($H443,$H443+(365*M$3),M$4,'Bonds (CP)'!F442/100,1,0)</f>
        <v>8.2239231178361933</v>
      </c>
    </row>
    <row r="444" spans="1:13">
      <c r="A444" s="24">
        <v>45832</v>
      </c>
      <c r="B444" s="55">
        <f>(-PV(('Bonds (CP)'!B443-($A$2/100))/100, B$3, (1*B$4),1)--PV(('Bonds (CP)'!B443+($A$2/100))/100, B$3, (1*B$4),1))/(2*($A$2/10000)*-PV('Bonds (CP)'!B443/100, B$3, (1*B$4),1))</f>
        <v>0.86042676412415953</v>
      </c>
      <c r="C444" s="55">
        <f>(-PV(('Bonds (CP)'!C443-($A$2/100))/100, C$3, (1*C$4),1)--PV(('Bonds (CP)'!C443+($A$2/100))/100, C$3, (1*C$4),1))/(2*($A$2/10000)*-PV('Bonds (CP)'!C443/100, C$3, (1*C$4),1))</f>
        <v>2.5443948608201121</v>
      </c>
      <c r="D444" s="55">
        <f>(-PV(('Bonds (CP)'!D443-($A$2/100))/100, D$3, (1*D$4),1)--PV(('Bonds (CP)'!D443+($A$2/100))/100, D$3, (1*D$4),1))/(2*($A$2/10000)*-PV('Bonds (CP)'!D443/100, D$3, (1*D$4),1))</f>
        <v>4.0638543056909047</v>
      </c>
      <c r="E444" s="55">
        <f>(-PV(('Bonds (CP)'!E443-($A$2/100))/100, E$3, (1*E$4),1)--PV(('Bonds (CP)'!E443+($A$2/100))/100, E$3, (1*E$4),1))/(2*($A$2/10000)*-PV('Bonds (CP)'!E443/100, E$3, (1*E$4),1))</f>
        <v>6.6652247492315855</v>
      </c>
      <c r="F444" s="55">
        <f>(-PV(('Bonds (CP)'!F443-($A$2/100))/100, F$3, (1*F$4),1)--PV(('Bonds (CP)'!F443+($A$2/100))/100, F$3, (1*F$4),1))/(2*($A$2/10000)*-PV('Bonds (CP)'!F443/100, F$3, (1*F$4),1))</f>
        <v>7.2184658926339083</v>
      </c>
      <c r="G444" s="17"/>
      <c r="H444" s="24">
        <v>45832</v>
      </c>
      <c r="I444" s="55">
        <f>DURATION($H444,$H444+365,I$4,'Bonds (CP)'!B443/100,1,0)</f>
        <v>1</v>
      </c>
      <c r="J444" s="55">
        <f>DURATION($H444,$H444+(365*J$3),J$4,'Bonds (CP)'!C443/100,1,0)</f>
        <v>2.9261106182199637</v>
      </c>
      <c r="K444" s="55">
        <f>DURATION($H444,$H444+(365*K$3),K$4,'Bonds (CP)'!D443/100,1,0)</f>
        <v>4.6686682421485308</v>
      </c>
      <c r="L444" s="55">
        <f>DURATION($H444,$H444+(365*L$3),L$4,'Bonds (CP)'!E443/100,1,0)</f>
        <v>7.6536098310309217</v>
      </c>
      <c r="M444" s="55">
        <f>DURATION($H444,$H444+(365*M$3),M$4,'Bonds (CP)'!F443/100,1,0)</f>
        <v>8.2494069748983474</v>
      </c>
    </row>
    <row r="445" spans="1:13">
      <c r="A445" s="24">
        <v>45833</v>
      </c>
      <c r="B445" s="55">
        <f>(-PV(('Bonds (CP)'!B444-($A$2/100))/100, B$3, (1*B$4),1)--PV(('Bonds (CP)'!B444+($A$2/100))/100, B$3, (1*B$4),1))/(2*($A$2/10000)*-PV('Bonds (CP)'!B444/100, B$3, (1*B$4),1))</f>
        <v>0.86161301989246519</v>
      </c>
      <c r="C445" s="55">
        <f>(-PV(('Bonds (CP)'!C444-($A$2/100))/100, C$3, (1*C$4),1)--PV(('Bonds (CP)'!C444+($A$2/100))/100, C$3, (1*C$4),1))/(2*($A$2/10000)*-PV('Bonds (CP)'!C444/100, C$3, (1*C$4),1))</f>
        <v>2.5501526627351843</v>
      </c>
      <c r="D445" s="55">
        <f>(-PV(('Bonds (CP)'!D444-($A$2/100))/100, D$3, (1*D$4),1)--PV(('Bonds (CP)'!D444+($A$2/100))/100, D$3, (1*D$4),1))/(2*($A$2/10000)*-PV('Bonds (CP)'!D444/100, D$3, (1*D$4),1))</f>
        <v>4.0719109584095117</v>
      </c>
      <c r="E445" s="55">
        <f>(-PV(('Bonds (CP)'!E444-($A$2/100))/100, E$3, (1*E$4),1)--PV(('Bonds (CP)'!E444+($A$2/100))/100, E$3, (1*E$4),1))/(2*($A$2/10000)*-PV('Bonds (CP)'!E444/100, E$3, (1*E$4),1))</f>
        <v>6.6806081372905366</v>
      </c>
      <c r="F445" s="55">
        <f>(-PV(('Bonds (CP)'!F444-($A$2/100))/100, F$3, (1*F$4),1)--PV(('Bonds (CP)'!F444+($A$2/100))/100, F$3, (1*F$4),1))/(2*($A$2/10000)*-PV('Bonds (CP)'!F444/100, F$3, (1*F$4),1))</f>
        <v>7.2492875504183862</v>
      </c>
      <c r="G445" s="17"/>
      <c r="H445" s="24">
        <v>45833</v>
      </c>
      <c r="I445" s="55">
        <f>DURATION($H445,$H445+365,I$4,'Bonds (CP)'!B444/100,1,0)</f>
        <v>1</v>
      </c>
      <c r="J445" s="55">
        <f>DURATION($H445,$H445+(365*J$3),J$4,'Bonds (CP)'!C444/100,1,0)</f>
        <v>2.9263615076745135</v>
      </c>
      <c r="K445" s="55">
        <f>DURATION($H445,$H445+(365*K$3),K$4,'Bonds (CP)'!D444/100,1,0)</f>
        <v>4.670188538576042</v>
      </c>
      <c r="L445" s="55">
        <f>DURATION($H445,$H445+(365*L$3),L$4,'Bonds (CP)'!E444/100,1,0)</f>
        <v>7.663921222528808</v>
      </c>
      <c r="M445" s="55">
        <f>DURATION($H445,$H445+(365*M$3),M$4,'Bonds (CP)'!F444/100,1,0)</f>
        <v>8.2801662570946579</v>
      </c>
    </row>
    <row r="446" spans="1:13">
      <c r="A446" s="24">
        <v>45834</v>
      </c>
      <c r="B446" s="55">
        <f>(-PV(('Bonds (CP)'!B445-($A$2/100))/100, B$3, (1*B$4),1)--PV(('Bonds (CP)'!B445+($A$2/100))/100, B$3, (1*B$4),1))/(2*($A$2/10000)*-PV('Bonds (CP)'!B445/100, B$3, (1*B$4),1))</f>
        <v>0.86414470667237864</v>
      </c>
      <c r="C446" s="55">
        <f>(-PV(('Bonds (CP)'!C445-($A$2/100))/100, C$3, (1*C$4),1)--PV(('Bonds (CP)'!C445+($A$2/100))/100, C$3, (1*C$4),1))/(2*($A$2/10000)*-PV('Bonds (CP)'!C445/100, C$3, (1*C$4),1))</f>
        <v>2.5538506635660485</v>
      </c>
      <c r="D446" s="55">
        <f>(-PV(('Bonds (CP)'!D445-($A$2/100))/100, D$3, (1*D$4),1)--PV(('Bonds (CP)'!D445+($A$2/100))/100, D$3, (1*D$4),1))/(2*($A$2/10000)*-PV('Bonds (CP)'!D445/100, D$3, (1*D$4),1))</f>
        <v>4.0736099966774209</v>
      </c>
      <c r="E446" s="55">
        <f>(-PV(('Bonds (CP)'!E445-($A$2/100))/100, E$3, (1*E$4),1)--PV(('Bonds (CP)'!E445+($A$2/100))/100, E$3, (1*E$4),1))/(2*($A$2/10000)*-PV('Bonds (CP)'!E445/100, E$3, (1*E$4),1))</f>
        <v>6.6848055530601078</v>
      </c>
      <c r="F446" s="55">
        <f>(-PV(('Bonds (CP)'!F445-($A$2/100))/100, F$3, (1*F$4),1)--PV(('Bonds (CP)'!F445+($A$2/100))/100, F$3, (1*F$4),1))/(2*($A$2/10000)*-PV('Bonds (CP)'!F445/100, F$3, (1*F$4),1))</f>
        <v>7.2699494662358353</v>
      </c>
      <c r="G446" s="17"/>
      <c r="H446" s="24">
        <v>45834</v>
      </c>
      <c r="I446" s="55">
        <f>DURATION($H446,$H446+365,I$4,'Bonds (CP)'!B445/100,1,0)</f>
        <v>1</v>
      </c>
      <c r="J446" s="55">
        <f>DURATION($H446,$H446+(365*J$3),J$4,'Bonds (CP)'!C445/100,1,0)</f>
        <v>2.9265218808385907</v>
      </c>
      <c r="K446" s="55">
        <f>DURATION($H446,$H446+(365*K$3),K$4,'Bonds (CP)'!D445/100,1,0)</f>
        <v>4.6705080239010464</v>
      </c>
      <c r="L446" s="55">
        <f>DURATION($H446,$H446+(365*L$3),L$4,'Bonds (CP)'!E445/100,1,0)</f>
        <v>7.6667297646466706</v>
      </c>
      <c r="M446" s="55">
        <f>DURATION($H446,$H446+(365*M$3),M$4,'Bonds (CP)'!F445/100,1,0)</f>
        <v>8.3007811867881607</v>
      </c>
    </row>
    <row r="447" spans="1:13">
      <c r="A447" s="24">
        <v>45835</v>
      </c>
      <c r="B447" s="55">
        <f>(-PV(('Bonds (CP)'!B446-($A$2/100))/100, B$3, (1*B$4),1)--PV(('Bonds (CP)'!B446+($A$2/100))/100, B$3, (1*B$4),1))/(2*($A$2/10000)*-PV('Bonds (CP)'!B446/100, B$3, (1*B$4),1))</f>
        <v>0.86526636354345043</v>
      </c>
      <c r="C447" s="55">
        <f>(-PV(('Bonds (CP)'!C446-($A$2/100))/100, C$3, (1*C$4),1)--PV(('Bonds (CP)'!C446+($A$2/100))/100, C$3, (1*C$4),1))/(2*($A$2/10000)*-PV('Bonds (CP)'!C446/100, C$3, (1*C$4),1))</f>
        <v>2.5584875172175736</v>
      </c>
      <c r="D447" s="55">
        <f>(-PV(('Bonds (CP)'!D446-($A$2/100))/100, D$3, (1*D$4),1)--PV(('Bonds (CP)'!D446+($A$2/100))/100, D$3, (1*D$4),1))/(2*($A$2/10000)*-PV('Bonds (CP)'!D446/100, D$3, (1*D$4),1))</f>
        <v>4.0812682003392666</v>
      </c>
      <c r="E447" s="55">
        <f>(-PV(('Bonds (CP)'!E446-($A$2/100))/100, E$3, (1*E$4),1)--PV(('Bonds (CP)'!E446+($A$2/100))/100, E$3, (1*E$4),1))/(2*($A$2/10000)*-PV('Bonds (CP)'!E446/100, E$3, (1*E$4),1))</f>
        <v>6.6974027757844574</v>
      </c>
      <c r="F447" s="55">
        <f>(-PV(('Bonds (CP)'!F446-($A$2/100))/100, F$3, (1*F$4),1)--PV(('Bonds (CP)'!F446+($A$2/100))/100, F$3, (1*F$4),1))/(2*($A$2/10000)*-PV('Bonds (CP)'!F446/100, F$3, (1*F$4),1))</f>
        <v>7.2855060860077545</v>
      </c>
      <c r="G447" s="17"/>
      <c r="H447" s="24">
        <v>45835</v>
      </c>
      <c r="I447" s="55">
        <f>DURATION($H447,$H447+365,I$4,'Bonds (CP)'!B446/100,1,0)</f>
        <v>1</v>
      </c>
      <c r="J447" s="55">
        <f>DURATION($H447,$H447+(365*J$3),J$4,'Bonds (CP)'!C446/100,1,0)</f>
        <v>2.9267221319131154</v>
      </c>
      <c r="K447" s="55">
        <f>DURATION($H447,$H447+(365*K$3),K$4,'Bonds (CP)'!D446/100,1,0)</f>
        <v>4.6719432243698007</v>
      </c>
      <c r="L447" s="55">
        <f>DURATION($H447,$H447+(365*L$3),L$4,'Bonds (CP)'!E446/100,1,0)</f>
        <v>7.6751459457389046</v>
      </c>
      <c r="M447" s="55">
        <f>DURATION($H447,$H447+(365*M$3),M$4,'Bonds (CP)'!F446/100,1,0)</f>
        <v>8.3162996850249424</v>
      </c>
    </row>
    <row r="448" spans="1:13">
      <c r="A448" s="24">
        <v>45838</v>
      </c>
      <c r="B448" s="55">
        <f>(-PV(('Bonds (CP)'!B447-($A$2/100))/100, B$3, (1*B$4),1)--PV(('Bonds (CP)'!B447+($A$2/100))/100, B$3, (1*B$4),1))/(2*($A$2/10000)*-PV('Bonds (CP)'!B447/100, B$3, (1*B$4),1))</f>
        <v>0.86661620166774311</v>
      </c>
      <c r="C448" s="55">
        <f>(-PV(('Bonds (CP)'!C447-($A$2/100))/100, C$3, (1*C$4),1)--PV(('Bonds (CP)'!C447+($A$2/100))/100, C$3, (1*C$4),1))/(2*($A$2/10000)*-PV('Bonds (CP)'!C447/100, C$3, (1*C$4),1))</f>
        <v>2.5601141976982902</v>
      </c>
      <c r="D448" s="55">
        <f>(-PV(('Bonds (CP)'!D447-($A$2/100))/100, D$3, (1*D$4),1)--PV(('Bonds (CP)'!D447+($A$2/100))/100, D$3, (1*D$4),1))/(2*($A$2/10000)*-PV('Bonds (CP)'!D447/100, D$3, (1*D$4),1))</f>
        <v>4.0846784460315781</v>
      </c>
      <c r="E448" s="55">
        <f>(-PV(('Bonds (CP)'!E447-($A$2/100))/100, E$3, (1*E$4),1)--PV(('Bonds (CP)'!E447+($A$2/100))/100, E$3, (1*E$4),1))/(2*($A$2/10000)*-PV('Bonds (CP)'!E447/100, E$3, (1*E$4),1))</f>
        <v>6.7226194394279757</v>
      </c>
      <c r="F448" s="55">
        <f>(-PV(('Bonds (CP)'!F447-($A$2/100))/100, F$3, (1*F$4),1)--PV(('Bonds (CP)'!F447+($A$2/100))/100, F$3, (1*F$4),1))/(2*($A$2/10000)*-PV('Bonds (CP)'!F447/100, F$3, (1*F$4),1))</f>
        <v>7.4118350226025083</v>
      </c>
      <c r="G448" s="17"/>
      <c r="H448" s="24">
        <v>45838</v>
      </c>
      <c r="I448" s="55">
        <f>DURATION($H448,$H448+365,I$4,'Bonds (CP)'!B447/100,1,0)</f>
        <v>1</v>
      </c>
      <c r="J448" s="55">
        <f>DURATION($H448,$H448+(365*J$3),J$4,'Bonds (CP)'!C447/100,1,0)</f>
        <v>2.9267921632215983</v>
      </c>
      <c r="K448" s="55">
        <f>DURATION($H448,$H448+(365*K$3),K$4,'Bonds (CP)'!D447/100,1,0)</f>
        <v>4.6725797869670798</v>
      </c>
      <c r="L448" s="55">
        <f>DURATION($H448,$H448+(365*L$3),L$4,'Bonds (CP)'!E447/100,1,0)</f>
        <v>7.6919355406838612</v>
      </c>
      <c r="M448" s="55">
        <f>DURATION($H448,$H448+(365*M$3),M$4,'Bonds (CP)'!F447/100,1,0)</f>
        <v>8.4422312822744292</v>
      </c>
    </row>
    <row r="449" spans="1:13">
      <c r="A449" s="24">
        <v>45839</v>
      </c>
      <c r="B449" s="55">
        <f>(-PV(('Bonds (CP)'!B448-($A$2/100))/100, B$3, (1*B$4),1)--PV(('Bonds (CP)'!B448+($A$2/100))/100, B$3, (1*B$4),1))/(2*($A$2/10000)*-PV('Bonds (CP)'!B448/100, B$3, (1*B$4),1))</f>
        <v>0.86676644371933387</v>
      </c>
      <c r="C449" s="55">
        <f>(-PV(('Bonds (CP)'!C448-($A$2/100))/100, C$3, (1*C$4),1)--PV(('Bonds (CP)'!C448+($A$2/100))/100, C$3, (1*C$4),1))/(2*($A$2/10000)*-PV('Bonds (CP)'!C448/100, C$3, (1*C$4),1))</f>
        <v>2.5598816944459624</v>
      </c>
      <c r="D449" s="55">
        <f>(-PV(('Bonds (CP)'!D448-($A$2/100))/100, D$3, (1*D$4),1)--PV(('Bonds (CP)'!D448+($A$2/100))/100, D$3, (1*D$4),1))/(2*($A$2/10000)*-PV('Bonds (CP)'!D448/100, D$3, (1*D$4),1))</f>
        <v>4.0842519427269588</v>
      </c>
      <c r="E449" s="55">
        <f>(-PV(('Bonds (CP)'!E448-($A$2/100))/100, E$3, (1*E$4),1)--PV(('Bonds (CP)'!E448+($A$2/100))/100, E$3, (1*E$4),1))/(2*($A$2/10000)*-PV('Bonds (CP)'!E448/100, E$3, (1*E$4),1))</f>
        <v>6.7184146175384267</v>
      </c>
      <c r="F449" s="55">
        <f>(-PV(('Bonds (CP)'!F448-($A$2/100))/100, F$3, (1*F$4),1)--PV(('Bonds (CP)'!F448+($A$2/100))/100, F$3, (1*F$4),1))/(2*($A$2/10000)*-PV('Bonds (CP)'!F448/100, F$3, (1*F$4),1))</f>
        <v>7.4225143922990835</v>
      </c>
      <c r="G449" s="17"/>
      <c r="H449" s="24">
        <v>45839</v>
      </c>
      <c r="I449" s="55">
        <f>DURATION($H449,$H449+365,I$4,'Bonds (CP)'!B448/100,1,0)</f>
        <v>1</v>
      </c>
      <c r="J449" s="55">
        <f>DURATION($H449,$H449+(365*J$3),J$4,'Bonds (CP)'!C448/100,1,0)</f>
        <v>2.9267821605453337</v>
      </c>
      <c r="K449" s="55">
        <f>DURATION($H449,$H449+(365*K$3),K$4,'Bonds (CP)'!D448/100,1,0)</f>
        <v>4.6725002605311339</v>
      </c>
      <c r="L449" s="55">
        <f>DURATION($H449,$H449+(365*L$3),L$4,'Bonds (CP)'!E448/100,1,0)</f>
        <v>7.6891412542152899</v>
      </c>
      <c r="M449" s="55">
        <f>DURATION($H449,$H449+(365*M$3),M$4,'Bonds (CP)'!F448/100,1,0)</f>
        <v>8.4528698648375027</v>
      </c>
    </row>
    <row r="450" spans="1:13">
      <c r="A450" s="24">
        <v>45840</v>
      </c>
      <c r="B450" s="55">
        <f>(-PV(('Bonds (CP)'!B449-($A$2/100))/100, B$3, (1*B$4),1)--PV(('Bonds (CP)'!B449+($A$2/100))/100, B$3, (1*B$4),1))/(2*($A$2/10000)*-PV('Bonds (CP)'!B449/100, B$3, (1*B$4),1))</f>
        <v>0.86766899122059304</v>
      </c>
      <c r="C450" s="55">
        <f>(-PV(('Bonds (CP)'!C449-($A$2/100))/100, C$3, (1*C$4),1)--PV(('Bonds (CP)'!C449+($A$2/100))/100, C$3, (1*C$4),1))/(2*($A$2/10000)*-PV('Bonds (CP)'!C449/100, C$3, (1*C$4),1))</f>
        <v>2.5608119483183915</v>
      </c>
      <c r="D450" s="55">
        <f>(-PV(('Bonds (CP)'!D449-($A$2/100))/100, D$3, (1*D$4),1)--PV(('Bonds (CP)'!D449+($A$2/100))/100, D$3, (1*D$4),1))/(2*($A$2/10000)*-PV('Bonds (CP)'!D449/100, D$3, (1*D$4),1))</f>
        <v>4.0880927652360759</v>
      </c>
      <c r="E450" s="55">
        <f>(-PV(('Bonds (CP)'!E449-($A$2/100))/100, E$3, (1*E$4),1)--PV(('Bonds (CP)'!E449+($A$2/100))/100, E$3, (1*E$4),1))/(2*($A$2/10000)*-PV('Bonds (CP)'!E449/100, E$3, (1*E$4),1))</f>
        <v>6.7282271336548902</v>
      </c>
      <c r="F450" s="55">
        <f>(-PV(('Bonds (CP)'!F449-($A$2/100))/100, F$3, (1*F$4),1)--PV(('Bonds (CP)'!F449+($A$2/100))/100, F$3, (1*F$4),1))/(2*($A$2/10000)*-PV('Bonds (CP)'!F449/100, F$3, (1*F$4),1))</f>
        <v>7.4278629199379544</v>
      </c>
      <c r="G450" s="17"/>
      <c r="H450" s="24">
        <v>45840</v>
      </c>
      <c r="I450" s="55">
        <f>DURATION($H450,$H450+365,I$4,'Bonds (CP)'!B449/100,1,0)</f>
        <v>1</v>
      </c>
      <c r="J450" s="55">
        <f>DURATION($H450,$H450+(365*J$3),J$4,'Bonds (CP)'!C449/100,1,0)</f>
        <v>2.9268221676571917</v>
      </c>
      <c r="K450" s="55">
        <f>DURATION($H450,$H450+(365*K$3),K$4,'Bonds (CP)'!D449/100,1,0)</f>
        <v>4.6732155470631493</v>
      </c>
      <c r="L450" s="55">
        <f>DURATION($H450,$H450+(365*L$3),L$4,'Bonds (CP)'!E449/100,1,0)</f>
        <v>7.6956587689157345</v>
      </c>
      <c r="M450" s="55">
        <f>DURATION($H450,$H450+(365*M$3),M$4,'Bonds (CP)'!F449/100,1,0)</f>
        <v>8.4581975416885413</v>
      </c>
    </row>
    <row r="451" spans="1:13">
      <c r="A451" s="24">
        <v>45841</v>
      </c>
      <c r="B451" s="55">
        <f>(-PV(('Bonds (CP)'!B450-($A$2/100))/100, B$3, (1*B$4),1)--PV(('Bonds (CP)'!B450+($A$2/100))/100, B$3, (1*B$4),1))/(2*($A$2/10000)*-PV('Bonds (CP)'!B450/100, B$3, (1*B$4),1))</f>
        <v>0.86842255130781532</v>
      </c>
      <c r="C451" s="55">
        <f>(-PV(('Bonds (CP)'!C450-($A$2/100))/100, C$3, (1*C$4),1)--PV(('Bonds (CP)'!C450+($A$2/100))/100, C$3, (1*C$4),1))/(2*($A$2/10000)*-PV('Bonds (CP)'!C450/100, C$3, (1*C$4),1))</f>
        <v>2.5610446121812118</v>
      </c>
      <c r="D451" s="55">
        <f>(-PV(('Bonds (CP)'!D450-($A$2/100))/100, D$3, (1*D$4),1)--PV(('Bonds (CP)'!D450+($A$2/100))/100, D$3, (1*D$4),1))/(2*($A$2/10000)*-PV('Bonds (CP)'!D450/100, D$3, (1*D$4),1))</f>
        <v>4.086385095904741</v>
      </c>
      <c r="E451" s="55">
        <f>(-PV(('Bonds (CP)'!E450-($A$2/100))/100, E$3, (1*E$4),1)--PV(('Bonds (CP)'!E450+($A$2/100))/100, E$3, (1*E$4),1))/(2*($A$2/10000)*-PV('Bonds (CP)'!E450/100, E$3, (1*E$4),1))</f>
        <v>6.7240212275837408</v>
      </c>
      <c r="F451" s="55">
        <f>(-PV(('Bonds (CP)'!F450-($A$2/100))/100, F$3, (1*F$4),1)--PV(('Bonds (CP)'!F450+($A$2/100))/100, F$3, (1*F$4),1))/(2*($A$2/10000)*-PV('Bonds (CP)'!F450/100, F$3, (1*F$4),1))</f>
        <v>7.4171717617264106</v>
      </c>
      <c r="G451" s="17"/>
      <c r="H451" s="24">
        <v>45841</v>
      </c>
      <c r="I451" s="55">
        <f>DURATION($H451,$H451+365,I$4,'Bonds (CP)'!B450/100,1,0)</f>
        <v>1</v>
      </c>
      <c r="J451" s="55">
        <f>DURATION($H451,$H451+(365*J$3),J$4,'Bonds (CP)'!C450/100,1,0)</f>
        <v>2.9268321679379157</v>
      </c>
      <c r="K451" s="55">
        <f>DURATION($H451,$H451+(365*K$3),K$4,'Bonds (CP)'!D450/100,1,0)</f>
        <v>4.6728977673218655</v>
      </c>
      <c r="L451" s="55">
        <f>DURATION($H451,$H451+(365*L$3),L$4,'Bonds (CP)'!E450/100,1,0)</f>
        <v>7.6928666144263271</v>
      </c>
      <c r="M451" s="55">
        <f>DURATION($H451,$H451+(365*M$3),M$4,'Bonds (CP)'!F450/100,1,0)</f>
        <v>8.4475477798776577</v>
      </c>
    </row>
    <row r="452" spans="1:13">
      <c r="A452" s="24">
        <v>45842</v>
      </c>
      <c r="B452" s="55">
        <f>(-PV(('Bonds (CP)'!B451-($A$2/100))/100, B$3, (1*B$4),1)--PV(('Bonds (CP)'!B451+($A$2/100))/100, B$3, (1*B$4),1))/(2*($A$2/10000)*-PV('Bonds (CP)'!B451/100, B$3, (1*B$4),1))</f>
        <v>0.86751843612132229</v>
      </c>
      <c r="C452" s="55">
        <f>(-PV(('Bonds (CP)'!C451-($A$2/100))/100, C$3, (1*C$4),1)--PV(('Bonds (CP)'!C451+($A$2/100))/100, C$3, (1*C$4),1))/(2*($A$2/10000)*-PV('Bonds (CP)'!C451/100, C$3, (1*C$4),1))</f>
        <v>2.5598816944459624</v>
      </c>
      <c r="D452" s="55">
        <f>(-PV(('Bonds (CP)'!D451-($A$2/100))/100, D$3, (1*D$4),1)--PV(('Bonds (CP)'!D451+($A$2/100))/100, D$3, (1*D$4),1))/(2*($A$2/10000)*-PV('Bonds (CP)'!D451/100, D$3, (1*D$4),1))</f>
        <v>4.0859583379044651</v>
      </c>
      <c r="E452" s="55">
        <f>(-PV(('Bonds (CP)'!E451-($A$2/100))/100, E$3, (1*E$4),1)--PV(('Bonds (CP)'!E451+($A$2/100))/100, E$3, (1*E$4),1))/(2*($A$2/10000)*-PV('Bonds (CP)'!E451/100, E$3, (1*E$4),1))</f>
        <v>6.7240212275837408</v>
      </c>
      <c r="F452" s="55">
        <f>(-PV(('Bonds (CP)'!F451-($A$2/100))/100, F$3, (1*F$4),1)--PV(('Bonds (CP)'!F451+($A$2/100))/100, F$3, (1*F$4),1))/(2*($A$2/10000)*-PV('Bonds (CP)'!F451/100, F$3, (1*F$4),1))</f>
        <v>7.4385776888754354</v>
      </c>
      <c r="G452" s="17"/>
      <c r="H452" s="24">
        <v>45842</v>
      </c>
      <c r="I452" s="55">
        <f>DURATION($H452,$H452+365,I$4,'Bonds (CP)'!B451/100,1,0)</f>
        <v>1</v>
      </c>
      <c r="J452" s="55">
        <f>DURATION($H452,$H452+(365*J$3),J$4,'Bonds (CP)'!C451/100,1,0)</f>
        <v>2.9267821605453337</v>
      </c>
      <c r="K452" s="55">
        <f>DURATION($H452,$H452+(365*K$3),K$4,'Bonds (CP)'!D451/100,1,0)</f>
        <v>4.672818291041148</v>
      </c>
      <c r="L452" s="55">
        <f>DURATION($H452,$H452+(365*L$3),L$4,'Bonds (CP)'!E451/100,1,0)</f>
        <v>7.6928666144263271</v>
      </c>
      <c r="M452" s="55">
        <f>DURATION($H452,$H452+(365*M$3),M$4,'Bonds (CP)'!F451/100,1,0)</f>
        <v>8.4688696891810888</v>
      </c>
    </row>
    <row r="453" spans="1:13">
      <c r="A453" s="24">
        <v>45845</v>
      </c>
      <c r="B453" s="55">
        <f>(-PV(('Bonds (CP)'!B452-($A$2/100))/100, B$3, (1*B$4),1)--PV(('Bonds (CP)'!B452+($A$2/100))/100, B$3, (1*B$4),1))/(2*($A$2/10000)*-PV('Bonds (CP)'!B452/100, B$3, (1*B$4),1))</f>
        <v>0.86902634252336786</v>
      </c>
      <c r="C453" s="55">
        <f>(-PV(('Bonds (CP)'!C452-($A$2/100))/100, C$3, (1*C$4),1)--PV(('Bonds (CP)'!C452+($A$2/100))/100, C$3, (1*C$4),1))/(2*($A$2/10000)*-PV('Bonds (CP)'!C452/100, C$3, (1*C$4),1))</f>
        <v>2.5596492313199946</v>
      </c>
      <c r="D453" s="55">
        <f>(-PV(('Bonds (CP)'!D452-($A$2/100))/100, D$3, (1*D$4),1)--PV(('Bonds (CP)'!D452+($A$2/100))/100, D$3, (1*D$4),1))/(2*($A$2/10000)*-PV('Bonds (CP)'!D452/100, D$3, (1*D$4),1))</f>
        <v>4.0833991269960928</v>
      </c>
      <c r="E453" s="55">
        <f>(-PV(('Bonds (CP)'!E452-($A$2/100))/100, E$3, (1*E$4),1)--PV(('Bonds (CP)'!E452+($A$2/100))/100, E$3, (1*E$4),1))/(2*($A$2/10000)*-PV('Bonds (CP)'!E452/100, E$3, (1*E$4),1))</f>
        <v>6.7184146175384267</v>
      </c>
      <c r="F453" s="55">
        <f>(-PV(('Bonds (CP)'!F452-($A$2/100))/100, F$3, (1*F$4),1)--PV(('Bonds (CP)'!F452+($A$2/100))/100, F$3, (1*F$4),1))/(2*($A$2/10000)*-PV('Bonds (CP)'!F452/100, F$3, (1*F$4),1))</f>
        <v>7.4118350226025083</v>
      </c>
      <c r="G453" s="17"/>
      <c r="H453" s="24">
        <v>45845</v>
      </c>
      <c r="I453" s="55">
        <f>DURATION($H453,$H453+365,I$4,'Bonds (CP)'!B452/100,1,0)</f>
        <v>1</v>
      </c>
      <c r="J453" s="55">
        <f>DURATION($H453,$H453+(365*J$3),J$4,'Bonds (CP)'!C452/100,1,0)</f>
        <v>2.926772157270241</v>
      </c>
      <c r="K453" s="55">
        <f>DURATION($H453,$H453+(365*K$3),K$4,'Bonds (CP)'!D452/100,1,0)</f>
        <v>4.6723411700412578</v>
      </c>
      <c r="L453" s="55">
        <f>DURATION($H453,$H453+(365*L$3),L$4,'Bonds (CP)'!E452/100,1,0)</f>
        <v>7.6891412542152899</v>
      </c>
      <c r="M453" s="55">
        <f>DURATION($H453,$H453+(365*M$3),M$4,'Bonds (CP)'!F452/100,1,0)</f>
        <v>8.4422312822744292</v>
      </c>
    </row>
    <row r="454" spans="1:13">
      <c r="A454" s="24">
        <v>45846</v>
      </c>
      <c r="B454" s="55">
        <f>(-PV(('Bonds (CP)'!B453-($A$2/100))/100, B$3, (1*B$4),1)--PV(('Bonds (CP)'!B453+($A$2/100))/100, B$3, (1*B$4),1))/(2*($A$2/10000)*-PV('Bonds (CP)'!B453/100, B$3, (1*B$4),1))</f>
        <v>0.86887531601470702</v>
      </c>
      <c r="C454" s="55">
        <f>(-PV(('Bonds (CP)'!C453-($A$2/100))/100, C$3, (1*C$4),1)--PV(('Bonds (CP)'!C453+($A$2/100))/100, C$3, (1*C$4),1))/(2*($A$2/10000)*-PV('Bonds (CP)'!C453/100, C$3, (1*C$4),1))</f>
        <v>2.5596492313199946</v>
      </c>
      <c r="D454" s="55">
        <f>(-PV(('Bonds (CP)'!D453-($A$2/100))/100, D$3, (1*D$4),1)--PV(('Bonds (CP)'!D453+($A$2/100))/100, D$3, (1*D$4),1))/(2*($A$2/10000)*-PV('Bonds (CP)'!D453/100, D$3, (1*D$4),1))</f>
        <v>4.0842519427269588</v>
      </c>
      <c r="E454" s="55">
        <f>(-PV(('Bonds (CP)'!E453-($A$2/100))/100, E$3, (1*E$4),1)--PV(('Bonds (CP)'!E453+($A$2/100))/100, E$3, (1*E$4),1))/(2*($A$2/10000)*-PV('Bonds (CP)'!E453/100, E$3, (1*E$4),1))</f>
        <v>6.7198161343356828</v>
      </c>
      <c r="F454" s="55">
        <f>(-PV(('Bonds (CP)'!F453-($A$2/100))/100, F$3, (1*F$4),1)--PV(('Bonds (CP)'!F453+($A$2/100))/100, F$3, (1*F$4),1))/(2*($A$2/10000)*-PV('Bonds (CP)'!F453/100, F$3, (1*F$4),1))</f>
        <v>7.4118350226025083</v>
      </c>
      <c r="G454" s="17"/>
      <c r="H454" s="24">
        <v>45846</v>
      </c>
      <c r="I454" s="55">
        <f>DURATION($H454,$H454+365,I$4,'Bonds (CP)'!B453/100,1,0)</f>
        <v>1</v>
      </c>
      <c r="J454" s="55">
        <f>DURATION($H454,$H454+(365*J$3),J$4,'Bonds (CP)'!C453/100,1,0)</f>
        <v>2.926772157270241</v>
      </c>
      <c r="K454" s="55">
        <f>DURATION($H454,$H454+(365*K$3),K$4,'Bonds (CP)'!D453/100,1,0)</f>
        <v>4.6725002605311339</v>
      </c>
      <c r="L454" s="55">
        <f>DURATION($H454,$H454+(365*L$3),L$4,'Bonds (CP)'!E453/100,1,0)</f>
        <v>7.6900728604713047</v>
      </c>
      <c r="M454" s="55">
        <f>DURATION($H454,$H454+(365*M$3),M$4,'Bonds (CP)'!F453/100,1,0)</f>
        <v>8.4422312822744292</v>
      </c>
    </row>
    <row r="455" spans="1:13">
      <c r="A455" s="24">
        <v>45847</v>
      </c>
      <c r="B455" s="55">
        <f>(-PV(('Bonds (CP)'!B454-($A$2/100))/100, B$3, (1*B$4),1)--PV(('Bonds (CP)'!B454+($A$2/100))/100, B$3, (1*B$4),1))/(2*($A$2/10000)*-PV('Bonds (CP)'!B454/100, B$3, (1*B$4),1))</f>
        <v>0.86879982244512621</v>
      </c>
      <c r="C455" s="55">
        <f>(-PV(('Bonds (CP)'!C454-($A$2/100))/100, C$3, (1*C$4),1)--PV(('Bonds (CP)'!C454+($A$2/100))/100, C$3, (1*C$4),1))/(2*($A$2/10000)*-PV('Bonds (CP)'!C454/100, C$3, (1*C$4),1))</f>
        <v>2.5543136301754252</v>
      </c>
      <c r="D455" s="55">
        <f>(-PV(('Bonds (CP)'!D454-($A$2/100))/100, D$3, (1*D$4),1)--PV(('Bonds (CP)'!D454+($A$2/100))/100, D$3, (1*D$4),1))/(2*($A$2/10000)*-PV('Bonds (CP)'!D454/100, D$3, (1*D$4),1))</f>
        <v>4.0761604507760909</v>
      </c>
      <c r="E455" s="55">
        <f>(-PV(('Bonds (CP)'!E454-($A$2/100))/100, E$3, (1*E$4),1)--PV(('Bonds (CP)'!E454+($A$2/100))/100, E$3, (1*E$4),1))/(2*($A$2/10000)*-PV('Bonds (CP)'!E454/100, E$3, (1*E$4),1))</f>
        <v>6.707205750343733</v>
      </c>
      <c r="F455" s="55">
        <f>(-PV(('Bonds (CP)'!F454-($A$2/100))/100, F$3, (1*F$4),1)--PV(('Bonds (CP)'!F454+($A$2/100))/100, F$3, (1*F$4),1))/(2*($A$2/10000)*-PV('Bonds (CP)'!F454/100, F$3, (1*F$4),1))</f>
        <v>7.4118350226025083</v>
      </c>
      <c r="G455" s="17"/>
      <c r="H455" s="24">
        <v>45847</v>
      </c>
      <c r="I455" s="55">
        <f>DURATION($H455,$H455+365,I$4,'Bonds (CP)'!B454/100,1,0)</f>
        <v>1</v>
      </c>
      <c r="J455" s="55">
        <f>DURATION($H455,$H455+(365*J$3),J$4,'Bonds (CP)'!C454/100,1,0)</f>
        <v>2.9265419167174804</v>
      </c>
      <c r="K455" s="55">
        <f>DURATION($H455,$H455+(365*K$3),K$4,'Bonds (CP)'!D454/100,1,0)</f>
        <v>4.6709868755807031</v>
      </c>
      <c r="L455" s="55">
        <f>DURATION($H455,$H455+(365*L$3),L$4,'Bonds (CP)'!E454/100,1,0)</f>
        <v>7.6816820307344278</v>
      </c>
      <c r="M455" s="55">
        <f>DURATION($H455,$H455+(365*M$3),M$4,'Bonds (CP)'!F454/100,1,0)</f>
        <v>8.4422312822744292</v>
      </c>
    </row>
    <row r="456" spans="1:13">
      <c r="A456" s="24">
        <v>45848</v>
      </c>
      <c r="B456" s="55">
        <f>(-PV(('Bonds (CP)'!B455-($A$2/100))/100, B$3, (1*B$4),1)--PV(('Bonds (CP)'!B455+($A$2/100))/100, B$3, (1*B$4),1))/(2*($A$2/10000)*-PV('Bonds (CP)'!B455/100, B$3, (1*B$4),1))</f>
        <v>0.87046371744104012</v>
      </c>
      <c r="C456" s="55">
        <f>(-PV(('Bonds (CP)'!C455-($A$2/100))/100, C$3, (1*C$4),1)--PV(('Bonds (CP)'!C455+($A$2/100))/100, C$3, (1*C$4),1))/(2*($A$2/10000)*-PV('Bonds (CP)'!C455/100, C$3, (1*C$4),1))</f>
        <v>2.5573268046993447</v>
      </c>
      <c r="D456" s="55">
        <f>(-PV(('Bonds (CP)'!D455-($A$2/100))/100, D$3, (1*D$4),1)--PV(('Bonds (CP)'!D455+($A$2/100))/100, D$3, (1*D$4),1))/(2*($A$2/10000)*-PV('Bonds (CP)'!D455/100, D$3, (1*D$4),1))</f>
        <v>4.080416274391208</v>
      </c>
      <c r="E456" s="55">
        <f>(-PV(('Bonds (CP)'!E455-($A$2/100))/100, E$3, (1*E$4),1)--PV(('Bonds (CP)'!E455+($A$2/100))/100, E$3, (1*E$4),1))/(2*($A$2/10000)*-PV('Bonds (CP)'!E455/100, E$3, (1*E$4),1))</f>
        <v>6.7198161343356828</v>
      </c>
      <c r="F456" s="55">
        <f>(-PV(('Bonds (CP)'!F455-($A$2/100))/100, F$3, (1*F$4),1)--PV(('Bonds (CP)'!F455+($A$2/100))/100, F$3, (1*F$4),1))/(2*($A$2/10000)*-PV('Bonds (CP)'!F455/100, F$3, (1*F$4),1))</f>
        <v>7.4493161134435253</v>
      </c>
      <c r="G456" s="17"/>
      <c r="H456" s="24">
        <v>45848</v>
      </c>
      <c r="I456" s="55">
        <f>DURATION($H456,$H456+365,I$4,'Bonds (CP)'!B455/100,1,0)</f>
        <v>1</v>
      </c>
      <c r="J456" s="55">
        <f>DURATION($H456,$H456+(365*J$3),J$4,'Bonds (CP)'!C455/100,1,0)</f>
        <v>2.9266720915886015</v>
      </c>
      <c r="K456" s="55">
        <f>DURATION($H456,$H456+(365*K$3),K$4,'Bonds (CP)'!D455/100,1,0)</f>
        <v>4.6717839583187013</v>
      </c>
      <c r="L456" s="55">
        <f>DURATION($H456,$H456+(365*L$3),L$4,'Bonds (CP)'!E455/100,1,0)</f>
        <v>7.6900728604713047</v>
      </c>
      <c r="M456" s="55">
        <f>DURATION($H456,$H456+(365*M$3),M$4,'Bonds (CP)'!F455/100,1,0)</f>
        <v>8.4795642585456434</v>
      </c>
    </row>
    <row r="457" spans="1:13">
      <c r="A457" s="24">
        <v>45849</v>
      </c>
      <c r="B457" s="55">
        <f>(-PV(('Bonds (CP)'!B456-($A$2/100))/100, B$3, (1*B$4),1)--PV(('Bonds (CP)'!B456+($A$2/100))/100, B$3, (1*B$4),1))/(2*($A$2/10000)*-PV('Bonds (CP)'!B456/100, B$3, (1*B$4),1))</f>
        <v>0.86940413861009258</v>
      </c>
      <c r="C457" s="55">
        <f>(-PV(('Bonds (CP)'!C456-($A$2/100))/100, C$3, (1*C$4),1)--PV(('Bonds (CP)'!C456+($A$2/100))/100, C$3, (1*C$4),1))/(2*($A$2/10000)*-PV('Bonds (CP)'!C456/100, C$3, (1*C$4),1))</f>
        <v>2.557094782270545</v>
      </c>
      <c r="D457" s="55">
        <f>(-PV(('Bonds (CP)'!D456-($A$2/100))/100, D$3, (1*D$4),1)--PV(('Bonds (CP)'!D456+($A$2/100))/100, D$3, (1*D$4),1))/(2*($A$2/10000)*-PV('Bonds (CP)'!D456/100, D$3, (1*D$4),1))</f>
        <v>4.0799904066458303</v>
      </c>
      <c r="E457" s="55">
        <f>(-PV(('Bonds (CP)'!E456-($A$2/100))/100, E$3, (1*E$4),1)--PV(('Bonds (CP)'!E456+($A$2/100))/100, E$3, (1*E$4),1))/(2*($A$2/10000)*-PV('Bonds (CP)'!E456/100, E$3, (1*E$4),1))</f>
        <v>6.7170131913333746</v>
      </c>
      <c r="F457" s="55">
        <f>(-PV(('Bonds (CP)'!F456-($A$2/100))/100, F$3, (1*F$4),1)--PV(('Bonds (CP)'!F456+($A$2/100))/100, F$3, (1*F$4),1))/(2*($A$2/10000)*-PV('Bonds (CP)'!F456/100, F$3, (1*F$4),1))</f>
        <v>7.4278629199379544</v>
      </c>
      <c r="G457" s="17"/>
      <c r="H457" s="24">
        <v>45849</v>
      </c>
      <c r="I457" s="55">
        <f>DURATION($H457,$H457+365,I$4,'Bonds (CP)'!B456/100,1,0)</f>
        <v>1</v>
      </c>
      <c r="J457" s="55">
        <f>DURATION($H457,$H457+(365*J$3),J$4,'Bonds (CP)'!C456/100,1,0)</f>
        <v>2.9266620817278577</v>
      </c>
      <c r="K457" s="55">
        <f>DURATION($H457,$H457+(365*K$3),K$4,'Bonds (CP)'!D456/100,1,0)</f>
        <v>4.6717043064818915</v>
      </c>
      <c r="L457" s="55">
        <f>DURATION($H457,$H457+(365*L$3),L$4,'Bonds (CP)'!E456/100,1,0)</f>
        <v>7.688209470668971</v>
      </c>
      <c r="M457" s="55">
        <f>DURATION($H457,$H457+(365*M$3),M$4,'Bonds (CP)'!F456/100,1,0)</f>
        <v>8.4581975416885413</v>
      </c>
    </row>
    <row r="458" spans="1:13">
      <c r="A458" s="24">
        <v>45852</v>
      </c>
      <c r="B458" s="55">
        <f>(-PV(('Bonds (CP)'!B457-($A$2/100))/100, B$3, (1*B$4),1)--PV(('Bonds (CP)'!B457+($A$2/100))/100, B$3, (1*B$4),1))/(2*($A$2/10000)*-PV('Bonds (CP)'!B457/100, B$3, (1*B$4),1))</f>
        <v>0.87076692882551188</v>
      </c>
      <c r="C458" s="55">
        <f>(-PV(('Bonds (CP)'!C457-($A$2/100))/100, C$3, (1*C$4),1)--PV(('Bonds (CP)'!C457+($A$2/100))/100, C$3, (1*C$4),1))/(2*($A$2/10000)*-PV('Bonds (CP)'!C457/100, C$3, (1*C$4),1))</f>
        <v>2.557790969600398</v>
      </c>
      <c r="D458" s="55">
        <f>(-PV(('Bonds (CP)'!D457-($A$2/100))/100, D$3, (1*D$4),1)--PV(('Bonds (CP)'!D457+($A$2/100))/100, D$3, (1*D$4),1))/(2*($A$2/10000)*-PV('Bonds (CP)'!D457/100, D$3, (1*D$4),1))</f>
        <v>4.0821203803427046</v>
      </c>
      <c r="E458" s="55">
        <f>(-PV(('Bonds (CP)'!E457-($A$2/100))/100, E$3, (1*E$4),1)--PV(('Bonds (CP)'!E457+($A$2/100))/100, E$3, (1*E$4),1))/(2*($A$2/10000)*-PV('Bonds (CP)'!E457/100, E$3, (1*E$4),1))</f>
        <v>6.726825074766726</v>
      </c>
      <c r="F458" s="55">
        <f>(-PV(('Bonds (CP)'!F457-($A$2/100))/100, F$3, (1*F$4),1)--PV(('Bonds (CP)'!F457+($A$2/100))/100, F$3, (1*F$4),1))/(2*($A$2/10000)*-PV('Bonds (CP)'!F457/100, F$3, (1*F$4),1))</f>
        <v>7.4870875351466148</v>
      </c>
      <c r="G458" s="17"/>
      <c r="H458" s="24">
        <v>45852</v>
      </c>
      <c r="I458" s="55">
        <f>DURATION($H458,$H458+365,I$4,'Bonds (CP)'!B457/100,1,0)</f>
        <v>1</v>
      </c>
      <c r="J458" s="55">
        <f>DURATION($H458,$H458+(365*J$3),J$4,'Bonds (CP)'!C457/100,1,0)</f>
        <v>2.9266921095143159</v>
      </c>
      <c r="K458" s="55">
        <f>DURATION($H458,$H458+(365*K$3),K$4,'Bonds (CP)'!D457/100,1,0)</f>
        <v>4.6721024402587386</v>
      </c>
      <c r="L458" s="55">
        <f>DURATION($H458,$H458+(365*L$3),L$4,'Bonds (CP)'!E457/100,1,0)</f>
        <v>7.6947282286490584</v>
      </c>
      <c r="M458" s="55">
        <f>DURATION($H458,$H458+(365*M$3),M$4,'Bonds (CP)'!F457/100,1,0)</f>
        <v>8.5171723444019189</v>
      </c>
    </row>
    <row r="459" spans="1:13">
      <c r="A459" s="24">
        <v>45853</v>
      </c>
      <c r="B459" s="55">
        <f>(-PV(('Bonds (CP)'!B458-($A$2/100))/100, B$3, (1*B$4),1)--PV(('Bonds (CP)'!B458+($A$2/100))/100, B$3, (1*B$4),1))/(2*($A$2/10000)*-PV('Bonds (CP)'!B458/100, B$3, (1*B$4),1))</f>
        <v>0.87205793749750726</v>
      </c>
      <c r="C459" s="55">
        <f>(-PV(('Bonds (CP)'!C458-($A$2/100))/100, C$3, (1*C$4),1)--PV(('Bonds (CP)'!C458+($A$2/100))/100, C$3, (1*C$4),1))/(2*($A$2/10000)*-PV('Bonds (CP)'!C458/100, C$3, (1*C$4),1))</f>
        <v>2.5631403962620163</v>
      </c>
      <c r="D459" s="55">
        <f>(-PV(('Bonds (CP)'!D458-($A$2/100))/100, D$3, (1*D$4),1)--PV(('Bonds (CP)'!D458+($A$2/100))/100, D$3, (1*D$4),1))/(2*($A$2/10000)*-PV('Bonds (CP)'!D458/100, D$3, (1*D$4),1))</f>
        <v>4.0923664057999876</v>
      </c>
      <c r="E459" s="55">
        <f>(-PV(('Bonds (CP)'!E458-($A$2/100))/100, E$3, (1*E$4),1)--PV(('Bonds (CP)'!E458+($A$2/100))/100, E$3, (1*E$4),1))/(2*($A$2/10000)*-PV('Bonds (CP)'!E458/100, E$3, (1*E$4),1))</f>
        <v>6.7647120895792234</v>
      </c>
      <c r="F459" s="55">
        <f>(-PV(('Bonds (CP)'!F458-($A$2/100))/100, F$3, (1*F$4),1)--PV(('Bonds (CP)'!F458+($A$2/100))/100, F$3, (1*F$4),1))/(2*($A$2/10000)*-PV('Bonds (CP)'!F458/100, F$3, (1*F$4),1))</f>
        <v>7.6411148732311842</v>
      </c>
      <c r="G459" s="17"/>
      <c r="H459" s="24">
        <v>45853</v>
      </c>
      <c r="I459" s="55">
        <f>DURATION($H459,$H459+365,I$4,'Bonds (CP)'!B458/100,1,0)</f>
        <v>1</v>
      </c>
      <c r="J459" s="55">
        <f>DURATION($H459,$H459+(365*J$3),J$4,'Bonds (CP)'!C458/100,1,0)</f>
        <v>2.9269221435094295</v>
      </c>
      <c r="K459" s="55">
        <f>DURATION($H459,$H459+(365*K$3),K$4,'Bonds (CP)'!D458/100,1,0)</f>
        <v>4.6740091188109565</v>
      </c>
      <c r="L459" s="55">
        <f>DURATION($H459,$H459+(365*L$3),L$4,'Bonds (CP)'!E458/100,1,0)</f>
        <v>7.7197900139014317</v>
      </c>
      <c r="M459" s="55">
        <f>DURATION($H459,$H459+(365*M$3),M$4,'Bonds (CP)'!F458/100,1,0)</f>
        <v>8.6703864434853557</v>
      </c>
    </row>
    <row r="460" spans="1:13">
      <c r="A460" s="24">
        <v>45854</v>
      </c>
      <c r="B460" s="55">
        <f>(-PV(('Bonds (CP)'!B459-($A$2/100))/100, B$3, (1*B$4),1)--PV(('Bonds (CP)'!B459+($A$2/100))/100, B$3, (1*B$4),1))/(2*($A$2/10000)*-PV('Bonds (CP)'!B459/100, B$3, (1*B$4),1))</f>
        <v>0.87618430348751897</v>
      </c>
      <c r="C460" s="55">
        <f>(-PV(('Bonds (CP)'!C459-($A$2/100))/100, C$3, (1*C$4),1)--PV(('Bonds (CP)'!C459+($A$2/100))/100, C$3, (1*C$4),1))/(2*($A$2/10000)*-PV('Bonds (CP)'!C459/100, C$3, (1*C$4),1))</f>
        <v>2.5678093848767816</v>
      </c>
      <c r="D460" s="55">
        <f>(-PV(('Bonds (CP)'!D459-($A$2/100))/100, D$3, (1*D$4),1)--PV(('Bonds (CP)'!D459+($A$2/100))/100, D$3, (1*D$4),1))/(2*($A$2/10000)*-PV('Bonds (CP)'!D459/100, D$3, (1*D$4),1))</f>
        <v>4.0979317021013957</v>
      </c>
      <c r="E460" s="55">
        <f>(-PV(('Bonds (CP)'!E459-($A$2/100))/100, E$3, (1*E$4),1)--PV(('Bonds (CP)'!E459+($A$2/100))/100, E$3, (1*E$4),1))/(2*($A$2/10000)*-PV('Bonds (CP)'!E459/100, E$3, (1*E$4),1))</f>
        <v>6.7745452130250481</v>
      </c>
      <c r="F460" s="55">
        <f>(-PV(('Bonds (CP)'!F459-($A$2/100))/100, F$3, (1*F$4),1)--PV(('Bonds (CP)'!F459+($A$2/100))/100, F$3, (1*F$4),1))/(2*($A$2/10000)*-PV('Bonds (CP)'!F459/100, F$3, (1*F$4),1))</f>
        <v>7.6579002356401009</v>
      </c>
      <c r="G460" s="17"/>
      <c r="H460" s="24">
        <v>45854</v>
      </c>
      <c r="I460" s="55">
        <f>DURATION($H460,$H460+365,I$4,'Bonds (CP)'!B459/100,1,0)</f>
        <v>1</v>
      </c>
      <c r="J460" s="55">
        <f>DURATION($H460,$H460+(365*J$3),J$4,'Bonds (CP)'!C459/100,1,0)</f>
        <v>2.9271219154492973</v>
      </c>
      <c r="K460" s="55">
        <f>DURATION($H460,$H460+(365*K$3),K$4,'Bonds (CP)'!D459/100,1,0)</f>
        <v>4.675038888025516</v>
      </c>
      <c r="L460" s="55">
        <f>DURATION($H460,$H460+(365*L$3),L$4,'Bonds (CP)'!E459/100,1,0)</f>
        <v>7.7262660839161814</v>
      </c>
      <c r="M460" s="55">
        <f>DURATION($H460,$H460+(365*M$3),M$4,'Bonds (CP)'!F459/100,1,0)</f>
        <v>8.6870688222373929</v>
      </c>
    </row>
    <row r="461" spans="1:13">
      <c r="A461" s="24">
        <v>45855</v>
      </c>
      <c r="B461" s="55">
        <f>(-PV(('Bonds (CP)'!B460-($A$2/100))/100, B$3, (1*B$4),1)--PV(('Bonds (CP)'!B460+($A$2/100))/100, B$3, (1*B$4),1))/(2*($A$2/10000)*-PV('Bonds (CP)'!B460/100, B$3, (1*B$4),1))</f>
        <v>0.87733745607279412</v>
      </c>
      <c r="C461" s="55">
        <f>(-PV(('Bonds (CP)'!C460-($A$2/100))/100, C$3, (1*C$4),1)--PV(('Bonds (CP)'!C460+($A$2/100))/100, C$3, (1*C$4),1))/(2*($A$2/10000)*-PV('Bonds (CP)'!C460/100, C$3, (1*C$4),1))</f>
        <v>2.568745123197397</v>
      </c>
      <c r="D461" s="55">
        <f>(-PV(('Bonds (CP)'!D460-($A$2/100))/100, D$3, (1*D$4),1)--PV(('Bonds (CP)'!D460+($A$2/100))/100, D$3, (1*D$4),1))/(2*($A$2/10000)*-PV('Bonds (CP)'!D460/100, D$3, (1*D$4),1))</f>
        <v>4.0992175400756299</v>
      </c>
      <c r="E461" s="55">
        <f>(-PV(('Bonds (CP)'!E460-($A$2/100))/100, E$3, (1*E$4),1)--PV(('Bonds (CP)'!E460+($A$2/100))/100, E$3, (1*E$4),1))/(2*($A$2/10000)*-PV('Bonds (CP)'!E460/100, E$3, (1*E$4),1))</f>
        <v>6.7801660746995571</v>
      </c>
      <c r="F461" s="55">
        <f>(-PV(('Bonds (CP)'!F460-($A$2/100))/100, F$3, (1*F$4),1)--PV(('Bonds (CP)'!F460+($A$2/100))/100, F$3, (1*F$4),1))/(2*($A$2/10000)*-PV('Bonds (CP)'!F460/100, F$3, (1*F$4),1))</f>
        <v>7.6747408272176667</v>
      </c>
      <c r="G461" s="17"/>
      <c r="H461" s="24">
        <v>45855</v>
      </c>
      <c r="I461" s="55">
        <f>DURATION($H461,$H461+365,I$4,'Bonds (CP)'!B460/100,1,0)</f>
        <v>1</v>
      </c>
      <c r="J461" s="55">
        <f>DURATION($H461,$H461+(365*J$3),J$4,'Bonds (CP)'!C460/100,1,0)</f>
        <v>2.9271618410628215</v>
      </c>
      <c r="K461" s="55">
        <f>DURATION($H461,$H461+(365*K$3),K$4,'Bonds (CP)'!D460/100,1,0)</f>
        <v>4.6752762262633851</v>
      </c>
      <c r="L461" s="55">
        <f>DURATION($H461,$H461+(365*L$3),L$4,'Bonds (CP)'!E460/100,1,0)</f>
        <v>7.7299627043544907</v>
      </c>
      <c r="M461" s="55">
        <f>DURATION($H461,$H461+(365*M$3),M$4,'Bonds (CP)'!F460/100,1,0)</f>
        <v>8.7038032421864404</v>
      </c>
    </row>
    <row r="462" spans="1:13">
      <c r="A462" s="24">
        <v>45856</v>
      </c>
      <c r="B462" s="55">
        <f>(-PV(('Bonds (CP)'!B461-($A$2/100))/100, B$3, (1*B$4),1)--PV(('Bonds (CP)'!B461+($A$2/100))/100, B$3, (1*B$4),1))/(2*($A$2/10000)*-PV('Bonds (CP)'!B461/100, B$3, (1*B$4),1))</f>
        <v>0.87864803749614873</v>
      </c>
      <c r="C462" s="55">
        <f>(-PV(('Bonds (CP)'!C461-($A$2/100))/100, C$3, (1*C$4),1)--PV(('Bonds (CP)'!C461+($A$2/100))/100, C$3, (1*C$4),1))/(2*($A$2/10000)*-PV('Bonds (CP)'!C461/100, C$3, (1*C$4),1))</f>
        <v>2.5720253183623241</v>
      </c>
      <c r="D462" s="55">
        <f>(-PV(('Bonds (CP)'!D461-($A$2/100))/100, D$3, (1*D$4),1)--PV(('Bonds (CP)'!D461+($A$2/100))/100, D$3, (1*D$4),1))/(2*($A$2/10000)*-PV('Bonds (CP)'!D461/100, D$3, (1*D$4),1))</f>
        <v>4.1035078439324506</v>
      </c>
      <c r="E462" s="55">
        <f>(-PV(('Bonds (CP)'!E461-($A$2/100))/100, E$3, (1*E$4),1)--PV(('Bonds (CP)'!E461+($A$2/100))/100, E$3, (1*E$4),1))/(2*($A$2/10000)*-PV('Bonds (CP)'!E461/100, E$3, (1*E$4),1))</f>
        <v>6.7871941216073051</v>
      </c>
      <c r="F462" s="55">
        <f>(-PV(('Bonds (CP)'!F461-($A$2/100))/100, F$3, (1*F$4),1)--PV(('Bonds (CP)'!F461+($A$2/100))/100, F$3, (1*F$4),1))/(2*($A$2/10000)*-PV('Bonds (CP)'!F461/100, F$3, (1*F$4),1))</f>
        <v>7.6803666566058295</v>
      </c>
      <c r="G462" s="17"/>
      <c r="H462" s="24">
        <v>45856</v>
      </c>
      <c r="I462" s="55">
        <f>DURATION($H462,$H462+365,I$4,'Bonds (CP)'!B461/100,1,0)</f>
        <v>1</v>
      </c>
      <c r="J462" s="55">
        <f>DURATION($H462,$H462+(365*J$3),J$4,'Bonds (CP)'!C461/100,1,0)</f>
        <v>2.9273015051417084</v>
      </c>
      <c r="K462" s="55">
        <f>DURATION($H462,$H462+(365*K$3),K$4,'Bonds (CP)'!D461/100,1,0)</f>
        <v>4.6760665391364933</v>
      </c>
      <c r="L462" s="55">
        <f>DURATION($H462,$H462+(365*L$3),L$4,'Bonds (CP)'!E461/100,1,0)</f>
        <v>7.7345793857420686</v>
      </c>
      <c r="M462" s="55">
        <f>DURATION($H462,$H462+(365*M$3),M$4,'Bonds (CP)'!F461/100,1,0)</f>
        <v>8.7093929669909098</v>
      </c>
    </row>
    <row r="463" spans="1:13">
      <c r="A463" s="24">
        <v>45859</v>
      </c>
      <c r="B463" s="55">
        <f>(-PV(('Bonds (CP)'!B462-($A$2/100))/100, B$3, (1*B$4),1)--PV(('Bonds (CP)'!B462+($A$2/100))/100, B$3, (1*B$4),1))/(2*($A$2/10000)*-PV('Bonds (CP)'!B462/100, B$3, (1*B$4),1))</f>
        <v>0.87903424817719578</v>
      </c>
      <c r="C463" s="55">
        <f>(-PV(('Bonds (CP)'!C462-($A$2/100))/100, C$3, (1*C$4),1)--PV(('Bonds (CP)'!C462+($A$2/100))/100, C$3, (1*C$4),1))/(2*($A$2/10000)*-PV('Bonds (CP)'!C462/100, C$3, (1*C$4),1))</f>
        <v>2.5722599227526124</v>
      </c>
      <c r="D463" s="55">
        <f>(-PV(('Bonds (CP)'!D462-($A$2/100))/100, D$3, (1*D$4),1)--PV(('Bonds (CP)'!D462+($A$2/100))/100, D$3, (1*D$4),1))/(2*($A$2/10000)*-PV('Bonds (CP)'!D462/100, D$3, (1*D$4),1))</f>
        <v>4.1035078439324506</v>
      </c>
      <c r="E463" s="55">
        <f>(-PV(('Bonds (CP)'!E462-($A$2/100))/100, E$3, (1*E$4),1)--PV(('Bonds (CP)'!E462+($A$2/100))/100, E$3, (1*E$4),1))/(2*($A$2/10000)*-PV('Bonds (CP)'!E462/100, E$3, (1*E$4),1))</f>
        <v>6.7928181297191141</v>
      </c>
      <c r="F463" s="55">
        <f>(-PV(('Bonds (CP)'!F462-($A$2/100))/100, F$3, (1*F$4),1)--PV(('Bonds (CP)'!F462+($A$2/100))/100, F$3, (1*F$4),1))/(2*($A$2/10000)*-PV('Bonds (CP)'!F462/100, F$3, (1*F$4),1))</f>
        <v>7.7312769174351956</v>
      </c>
      <c r="G463" s="17"/>
      <c r="H463" s="24">
        <v>45859</v>
      </c>
      <c r="I463" s="55">
        <f>DURATION($H463,$H463+365,I$4,'Bonds (CP)'!B462/100,1,0)</f>
        <v>1</v>
      </c>
      <c r="J463" s="55">
        <f>DURATION($H463,$H463+(365*J$3),J$4,'Bonds (CP)'!C462/100,1,0)</f>
        <v>2.9273114766481645</v>
      </c>
      <c r="K463" s="55">
        <f>DURATION($H463,$H463+(365*K$3),K$4,'Bonds (CP)'!D462/100,1,0)</f>
        <v>4.6760665391364933</v>
      </c>
      <c r="L463" s="55">
        <f>DURATION($H463,$H463+(365*L$3),L$4,'Bonds (CP)'!E462/100,1,0)</f>
        <v>7.7382694474590625</v>
      </c>
      <c r="M463" s="55">
        <f>DURATION($H463,$H463+(365*M$3),M$4,'Bonds (CP)'!F462/100,1,0)</f>
        <v>8.7599619844116763</v>
      </c>
    </row>
    <row r="464" spans="1:13">
      <c r="A464" s="24">
        <v>45860</v>
      </c>
      <c r="B464" s="55">
        <f>(-PV(('Bonds (CP)'!B463-($A$2/100))/100, B$3, (1*B$4),1)--PV(('Bonds (CP)'!B463+($A$2/100))/100, B$3, (1*B$4),1))/(2*($A$2/10000)*-PV('Bonds (CP)'!B463/100, B$3, (1*B$4),1))</f>
        <v>0.8777995675167175</v>
      </c>
      <c r="C464" s="55">
        <f>(-PV(('Bonds (CP)'!C463-($A$2/100))/100, C$3, (1*C$4),1)--PV(('Bonds (CP)'!C463+($A$2/100))/100, C$3, (1*C$4),1))/(2*($A$2/10000)*-PV('Bonds (CP)'!C463/100, C$3, (1*C$4),1))</f>
        <v>2.5715562316042759</v>
      </c>
      <c r="D464" s="55">
        <f>(-PV(('Bonds (CP)'!D463-($A$2/100))/100, D$3, (1*D$4),1)--PV(('Bonds (CP)'!D463+($A$2/100))/100, D$3, (1*D$4),1))/(2*($A$2/10000)*-PV('Bonds (CP)'!D463/100, D$3, (1*D$4),1))</f>
        <v>4.1022200773858231</v>
      </c>
      <c r="E464" s="55">
        <f>(-PV(('Bonds (CP)'!E463-($A$2/100))/100, E$3, (1*E$4),1)--PV(('Bonds (CP)'!E463+($A$2/100))/100, E$3, (1*E$4),1))/(2*($A$2/10000)*-PV('Bonds (CP)'!E463/100, E$3, (1*E$4),1))</f>
        <v>6.7843826406753251</v>
      </c>
      <c r="F464" s="55">
        <f>(-PV(('Bonds (CP)'!F463-($A$2/100))/100, F$3, (1*F$4),1)--PV(('Bonds (CP)'!F463+($A$2/100))/100, F$3, (1*F$4),1))/(2*($A$2/10000)*-PV('Bonds (CP)'!F463/100, F$3, (1*F$4),1))</f>
        <v>7.6803666566058295</v>
      </c>
      <c r="G464" s="17"/>
      <c r="H464" s="24">
        <v>45860</v>
      </c>
      <c r="I464" s="55">
        <f>DURATION($H464,$H464+365,I$4,'Bonds (CP)'!B463/100,1,0)</f>
        <v>1</v>
      </c>
      <c r="J464" s="55">
        <f>DURATION($H464,$H464+(365*J$3),J$4,'Bonds (CP)'!C463/100,1,0)</f>
        <v>2.9272815603288578</v>
      </c>
      <c r="K464" s="55">
        <f>DURATION($H464,$H464+(365*K$3),K$4,'Bonds (CP)'!D463/100,1,0)</f>
        <v>4.6758295768545679</v>
      </c>
      <c r="L464" s="55">
        <f>DURATION($H464,$H464+(365*L$3),L$4,'Bonds (CP)'!E463/100,1,0)</f>
        <v>7.7327332597997129</v>
      </c>
      <c r="M464" s="55">
        <f>DURATION($H464,$H464+(365*M$3),M$4,'Bonds (CP)'!F463/100,1,0)</f>
        <v>8.7093929669909098</v>
      </c>
    </row>
    <row r="465" spans="1:13">
      <c r="A465" s="24">
        <v>45861</v>
      </c>
      <c r="B465" s="55">
        <f>(-PV(('Bonds (CP)'!B464-($A$2/100))/100, B$3, (1*B$4),1)--PV(('Bonds (CP)'!B464+($A$2/100))/100, B$3, (1*B$4),1))/(2*($A$2/10000)*-PV('Bonds (CP)'!B464/100, B$3, (1*B$4),1))</f>
        <v>0.87787663342695599</v>
      </c>
      <c r="C465" s="55">
        <f>(-PV(('Bonds (CP)'!C464-($A$2/100))/100, C$3, (1*C$4),1)--PV(('Bonds (CP)'!C464+($A$2/100))/100, C$3, (1*C$4),1))/(2*($A$2/10000)*-PV('Bonds (CP)'!C464/100, C$3, (1*C$4),1))</f>
        <v>2.5724945678313276</v>
      </c>
      <c r="D465" s="55">
        <f>(-PV(('Bonds (CP)'!D464-($A$2/100))/100, D$3, (1*D$4),1)--PV(('Bonds (CP)'!D464+($A$2/100))/100, D$3, (1*D$4),1))/(2*($A$2/10000)*-PV('Bonds (CP)'!D464/100, D$3, (1*D$4),1))</f>
        <v>4.1035078439324506</v>
      </c>
      <c r="E465" s="55">
        <f>(-PV(('Bonds (CP)'!E464-($A$2/100))/100, E$3, (1*E$4),1)--PV(('Bonds (CP)'!E464+($A$2/100))/100, E$3, (1*E$4),1))/(2*($A$2/10000)*-PV('Bonds (CP)'!E464/100, E$3, (1*E$4),1))</f>
        <v>6.7928181297191141</v>
      </c>
      <c r="F465" s="55">
        <f>(-PV(('Bonds (CP)'!F464-($A$2/100))/100, F$3, (1*F$4),1)--PV(('Bonds (CP)'!F464+($A$2/100))/100, F$3, (1*F$4),1))/(2*($A$2/10000)*-PV('Bonds (CP)'!F464/100, F$3, (1*F$4),1))</f>
        <v>7.7199202109358565</v>
      </c>
      <c r="G465" s="17"/>
      <c r="H465" s="24">
        <v>45861</v>
      </c>
      <c r="I465" s="55">
        <f>DURATION($H465,$H465+365,I$4,'Bonds (CP)'!B464/100,1,0)</f>
        <v>1</v>
      </c>
      <c r="J465" s="55">
        <f>DURATION($H465,$H465+(365*J$3),J$4,'Bonds (CP)'!C464/100,1,0)</f>
        <v>2.9273214475546112</v>
      </c>
      <c r="K465" s="55">
        <f>DURATION($H465,$H465+(365*K$3),K$4,'Bonds (CP)'!D464/100,1,0)</f>
        <v>4.6760665391364933</v>
      </c>
      <c r="L465" s="55">
        <f>DURATION($H465,$H465+(365*L$3),L$4,'Bonds (CP)'!E464/100,1,0)</f>
        <v>7.7382694474590625</v>
      </c>
      <c r="M465" s="55">
        <f>DURATION($H465,$H465+(365*M$3),M$4,'Bonds (CP)'!F464/100,1,0)</f>
        <v>8.7486836684258087</v>
      </c>
    </row>
    <row r="466" spans="1:13">
      <c r="A466" s="24">
        <v>45862</v>
      </c>
      <c r="B466" s="55">
        <f>(-PV(('Bonds (CP)'!B465-($A$2/100))/100, B$3, (1*B$4),1)--PV(('Bonds (CP)'!B465+($A$2/100))/100, B$3, (1*B$4),1))/(2*($A$2/10000)*-PV('Bonds (CP)'!B465/100, B$3, (1*B$4),1))</f>
        <v>0.8779537128713385</v>
      </c>
      <c r="C466" s="55">
        <f>(-PV(('Bonds (CP)'!C465-($A$2/100))/100, C$3, (1*C$4),1)--PV(('Bonds (CP)'!C465+($A$2/100))/100, C$3, (1*C$4),1))/(2*($A$2/10000)*-PV('Bonds (CP)'!C465/100, C$3, (1*C$4),1))</f>
        <v>2.5739032933605199</v>
      </c>
      <c r="D466" s="55">
        <f>(-PV(('Bonds (CP)'!D465-($A$2/100))/100, D$3, (1*D$4),1)--PV(('Bonds (CP)'!D465+($A$2/100))/100, D$3, (1*D$4),1))/(2*($A$2/10000)*-PV('Bonds (CP)'!D465/100, D$3, (1*D$4),1))</f>
        <v>4.1052257676336357</v>
      </c>
      <c r="E466" s="55">
        <f>(-PV(('Bonds (CP)'!E465-($A$2/100))/100, E$3, (1*E$4),1)--PV(('Bonds (CP)'!E465+($A$2/100))/100, E$3, (1*E$4),1))/(2*($A$2/10000)*-PV('Bonds (CP)'!E465/100, E$3, (1*E$4),1))</f>
        <v>6.7984435292406085</v>
      </c>
      <c r="F466" s="55">
        <f>(-PV(('Bonds (CP)'!F465-($A$2/100))/100, F$3, (1*F$4),1)--PV(('Bonds (CP)'!F465+($A$2/100))/100, F$3, (1*F$4),1))/(2*($A$2/10000)*-PV('Bonds (CP)'!F465/100, F$3, (1*F$4),1))</f>
        <v>7.7597774188064639</v>
      </c>
      <c r="G466" s="17"/>
      <c r="H466" s="24">
        <v>45862</v>
      </c>
      <c r="I466" s="55">
        <f>DURATION($H466,$H466+365,I$4,'Bonds (CP)'!B465/100,1,0)</f>
        <v>1</v>
      </c>
      <c r="J466" s="55">
        <f>DURATION($H466,$H466+(365*J$3),J$4,'Bonds (CP)'!C465/100,1,0)</f>
        <v>2.927381260391857</v>
      </c>
      <c r="K466" s="55">
        <f>DURATION($H466,$H466+(365*K$3),K$4,'Bonds (CP)'!D465/100,1,0)</f>
        <v>4.676382313418971</v>
      </c>
      <c r="L466" s="55">
        <f>DURATION($H466,$H466+(365*L$3),L$4,'Bonds (CP)'!E465/100,1,0)</f>
        <v>7.7419565834601665</v>
      </c>
      <c r="M466" s="55">
        <f>DURATION($H466,$H466+(365*M$3),M$4,'Bonds (CP)'!F465/100,1,0)</f>
        <v>8.7882600124988581</v>
      </c>
    </row>
    <row r="467" spans="1:13">
      <c r="A467" s="24">
        <v>45863</v>
      </c>
      <c r="B467" s="55">
        <f>(-PV(('Bonds (CP)'!B466-($A$2/100))/100, B$3, (1*B$4),1)--PV(('Bonds (CP)'!B466+($A$2/100))/100, B$3, (1*B$4),1))/(2*($A$2/10000)*-PV('Bonds (CP)'!B466/100, B$3, (1*B$4),1))</f>
        <v>0.87718352703655289</v>
      </c>
      <c r="C467" s="55">
        <f>(-PV(('Bonds (CP)'!C466-($A$2/100))/100, C$3, (1*C$4),1)--PV(('Bonds (CP)'!C466+($A$2/100))/100, C$3, (1*C$4),1))/(2*($A$2/10000)*-PV('Bonds (CP)'!C466/100, C$3, (1*C$4),1))</f>
        <v>2.5739032933605199</v>
      </c>
      <c r="D467" s="55">
        <f>(-PV(('Bonds (CP)'!D466-($A$2/100))/100, D$3, (1*D$4),1)--PV(('Bonds (CP)'!D466+($A$2/100))/100, D$3, (1*D$4),1))/(2*($A$2/10000)*-PV('Bonds (CP)'!D466/100, D$3, (1*D$4),1))</f>
        <v>4.1082346167031378</v>
      </c>
      <c r="E467" s="55">
        <f>(-PV(('Bonds (CP)'!E466-($A$2/100))/100, E$3, (1*E$4),1)--PV(('Bonds (CP)'!E466+($A$2/100))/100, E$3, (1*E$4),1))/(2*($A$2/10000)*-PV('Bonds (CP)'!E466/100, E$3, (1*E$4),1))</f>
        <v>6.8139205173693469</v>
      </c>
      <c r="F467" s="55">
        <f>(-PV(('Bonds (CP)'!F466-($A$2/100))/100, F$3, (1*F$4),1)--PV(('Bonds (CP)'!F466+($A$2/100))/100, F$3, (1*F$4),1))/(2*($A$2/10000)*-PV('Bonds (CP)'!F466/100, F$3, (1*F$4),1))</f>
        <v>7.8288159138626385</v>
      </c>
      <c r="G467" s="17"/>
      <c r="H467" s="24">
        <v>45863</v>
      </c>
      <c r="I467" s="55">
        <f>DURATION($H467,$H467+365,I$4,'Bonds (CP)'!B466/100,1,0)</f>
        <v>1</v>
      </c>
      <c r="J467" s="55">
        <f>DURATION($H467,$H467+(365*J$3),J$4,'Bonds (CP)'!C466/100,1,0)</f>
        <v>2.927381260391857</v>
      </c>
      <c r="K467" s="55">
        <f>DURATION($H467,$H467+(365*K$3),K$4,'Bonds (CP)'!D466/100,1,0)</f>
        <v>4.676934436026623</v>
      </c>
      <c r="L467" s="55">
        <f>DURATION($H467,$H467+(365*L$3),L$4,'Bonds (CP)'!E466/100,1,0)</f>
        <v>7.752081068162048</v>
      </c>
      <c r="M467" s="55">
        <f>DURATION($H467,$H467+(365*M$3),M$4,'Bonds (CP)'!F466/100,1,0)</f>
        <v>8.8567738977871642</v>
      </c>
    </row>
    <row r="468" spans="1:13">
      <c r="A468" s="24">
        <v>45866</v>
      </c>
      <c r="B468" s="55">
        <f>(-PV(('Bonds (CP)'!B467-($A$2/100))/100, B$3, (1*B$4),1)--PV(('Bonds (CP)'!B467+($A$2/100))/100, B$3, (1*B$4),1))/(2*($A$2/10000)*-PV('Bonds (CP)'!B467/100, B$3, (1*B$4),1))</f>
        <v>0.87826216606167684</v>
      </c>
      <c r="C468" s="55">
        <f>(-PV(('Bonds (CP)'!C467-($A$2/100))/100, C$3, (1*C$4),1)--PV(('Bonds (CP)'!C467+($A$2/100))/100, C$3, (1*C$4),1))/(2*($A$2/10000)*-PV('Bonds (CP)'!C467/100, C$3, (1*C$4),1))</f>
        <v>2.5746082062870586</v>
      </c>
      <c r="D468" s="55">
        <f>(-PV(('Bonds (CP)'!D467-($A$2/100))/100, D$3, (1*D$4),1)--PV(('Bonds (CP)'!D467+($A$2/100))/100, D$3, (1*D$4),1))/(2*($A$2/10000)*-PV('Bonds (CP)'!D467/100, D$3, (1*D$4),1))</f>
        <v>4.1082346167031378</v>
      </c>
      <c r="E468" s="55">
        <f>(-PV(('Bonds (CP)'!E467-($A$2/100))/100, E$3, (1*E$4),1)--PV(('Bonds (CP)'!E467+($A$2/100))/100, E$3, (1*E$4),1))/(2*($A$2/10000)*-PV('Bonds (CP)'!E467/100, E$3, (1*E$4),1))</f>
        <v>6.8054772287717951</v>
      </c>
      <c r="F468" s="55">
        <f>(-PV(('Bonds (CP)'!F467-($A$2/100))/100, F$3, (1*F$4),1)--PV(('Bonds (CP)'!F467+($A$2/100))/100, F$3, (1*F$4),1))/(2*($A$2/10000)*-PV('Bonds (CP)'!F467/100, F$3, (1*F$4),1))</f>
        <v>7.7654962030785448</v>
      </c>
      <c r="G468" s="17"/>
      <c r="H468" s="24">
        <v>45866</v>
      </c>
      <c r="I468" s="55">
        <f>DURATION($H468,$H468+365,I$4,'Bonds (CP)'!B467/100,1,0)</f>
        <v>1</v>
      </c>
      <c r="J468" s="55">
        <f>DURATION($H468,$H468+(365*J$3),J$4,'Bonds (CP)'!C467/100,1,0)</f>
        <v>2.9274111587085545</v>
      </c>
      <c r="K468" s="55">
        <f>DURATION($H468,$H468+(365*K$3),K$4,'Bonds (CP)'!D467/100,1,0)</f>
        <v>4.676934436026623</v>
      </c>
      <c r="L468" s="55">
        <f>DURATION($H468,$H468+(365*L$3),L$4,'Bonds (CP)'!E467/100,1,0)</f>
        <v>7.7465613791634507</v>
      </c>
      <c r="M468" s="55">
        <f>DURATION($H468,$H468+(365*M$3),M$4,'Bonds (CP)'!F467/100,1,0)</f>
        <v>8.7939371784262761</v>
      </c>
    </row>
    <row r="469" spans="1:13">
      <c r="A469" s="24">
        <v>45867</v>
      </c>
      <c r="B469" s="55">
        <f>(-PV(('Bonds (CP)'!B468-($A$2/100))/100, B$3, (1*B$4),1)--PV(('Bonds (CP)'!B468+($A$2/100))/100, B$3, (1*B$4),1))/(2*($A$2/10000)*-PV('Bonds (CP)'!B468/100, B$3, (1*B$4),1))</f>
        <v>0.88019492017990697</v>
      </c>
      <c r="C469" s="55">
        <f>(-PV(('Bonds (CP)'!C468-($A$2/100))/100, C$3, (1*C$4),1)--PV(('Bonds (CP)'!C468+($A$2/100))/100, C$3, (1*C$4),1))/(2*($A$2/10000)*-PV('Bonds (CP)'!C468/100, C$3, (1*C$4),1))</f>
        <v>2.579788805303421</v>
      </c>
      <c r="D469" s="55">
        <f>(-PV(('Bonds (CP)'!D468-($A$2/100))/100, D$3, (1*D$4),1)--PV(('Bonds (CP)'!D468+($A$2/100))/100, D$3, (1*D$4),1))/(2*($A$2/10000)*-PV('Bonds (CP)'!D468/100, D$3, (1*D$4),1))</f>
        <v>4.1129692044020167</v>
      </c>
      <c r="E469" s="55">
        <f>(-PV(('Bonds (CP)'!E468-($A$2/100))/100, E$3, (1*E$4),1)--PV(('Bonds (CP)'!E468+($A$2/100))/100, E$3, (1*E$4),1))/(2*($A$2/10000)*-PV('Bonds (CP)'!E468/100, E$3, (1*E$4),1))</f>
        <v>6.8040703158777065</v>
      </c>
      <c r="F469" s="55">
        <f>(-PV(('Bonds (CP)'!F468-($A$2/100))/100, F$3, (1*F$4),1)--PV(('Bonds (CP)'!F468+($A$2/100))/100, F$3, (1*F$4),1))/(2*($A$2/10000)*-PV('Bonds (CP)'!F468/100, F$3, (1*F$4),1))</f>
        <v>7.7597774188064639</v>
      </c>
      <c r="G469" s="17"/>
      <c r="H469" s="24">
        <v>45867</v>
      </c>
      <c r="I469" s="55">
        <f>DURATION($H469,$H469+365,I$4,'Bonds (CP)'!B468/100,1,0)</f>
        <v>1</v>
      </c>
      <c r="J469" s="55">
        <f>DURATION($H469,$H469+(365*J$3),J$4,'Bonds (CP)'!C468/100,1,0)</f>
        <v>2.9276302479286369</v>
      </c>
      <c r="K469" s="55">
        <f>DURATION($H469,$H469+(365*K$3),K$4,'Bonds (CP)'!D468/100,1,0)</f>
        <v>4.6778008169954237</v>
      </c>
      <c r="L469" s="55">
        <f>DURATION($H469,$H469+(365*L$3),L$4,'Bonds (CP)'!E468/100,1,0)</f>
        <v>7.745640787173298</v>
      </c>
      <c r="M469" s="55">
        <f>DURATION($H469,$H469+(365*M$3),M$4,'Bonds (CP)'!F468/100,1,0)</f>
        <v>8.7882600124988581</v>
      </c>
    </row>
    <row r="470" spans="1:13">
      <c r="A470" s="24">
        <v>45868</v>
      </c>
      <c r="B470" s="55">
        <f>(-PV(('Bonds (CP)'!B469-($A$2/100))/100, B$3, (1*B$4),1)--PV(('Bonds (CP)'!B469+($A$2/100))/100, B$3, (1*B$4),1))/(2*($A$2/10000)*-PV('Bonds (CP)'!B469/100, B$3, (1*B$4),1))</f>
        <v>0.87949814943024407</v>
      </c>
      <c r="C470" s="55">
        <f>(-PV(('Bonds (CP)'!C469-($A$2/100))/100, C$3, (1*C$4),1)--PV(('Bonds (CP)'!C469+($A$2/100))/100, C$3, (1*C$4),1))/(2*($A$2/10000)*-PV('Bonds (CP)'!C469/100, C$3, (1*C$4),1))</f>
        <v>2.5771960304921757</v>
      </c>
      <c r="D470" s="55">
        <f>(-PV(('Bonds (CP)'!D469-($A$2/100))/100, D$3, (1*D$4),1)--PV(('Bonds (CP)'!D469+($A$2/100))/100, D$3, (1*D$4),1))/(2*($A$2/10000)*-PV('Bonds (CP)'!D469/100, D$3, (1*D$4),1))</f>
        <v>4.1112466304937216</v>
      </c>
      <c r="E470" s="55">
        <f>(-PV(('Bonds (CP)'!E469-($A$2/100))/100, E$3, (1*E$4),1)--PV(('Bonds (CP)'!E469+($A$2/100))/100, E$3, (1*E$4),1))/(2*($A$2/10000)*-PV('Bonds (CP)'!E469/100, E$3, (1*E$4),1))</f>
        <v>6.8167356352974204</v>
      </c>
      <c r="F470" s="55">
        <f>(-PV(('Bonds (CP)'!F469-($A$2/100))/100, F$3, (1*F$4),1)--PV(('Bonds (CP)'!F469+($A$2/100))/100, F$3, (1*F$4),1))/(2*($A$2/10000)*-PV('Bonds (CP)'!F469/100, F$3, (1*F$4),1))</f>
        <v>7.7999401543511819</v>
      </c>
      <c r="G470" s="17"/>
      <c r="H470" s="24">
        <v>45868</v>
      </c>
      <c r="I470" s="55">
        <f>DURATION($H470,$H470+365,I$4,'Bonds (CP)'!B469/100,1,0)</f>
        <v>1</v>
      </c>
      <c r="J470" s="55">
        <f>DURATION($H470,$H470+(365*J$3),J$4,'Bonds (CP)'!C469/100,1,0)</f>
        <v>2.9275207396473926</v>
      </c>
      <c r="K470" s="55">
        <f>DURATION($H470,$H470+(365*K$3),K$4,'Bonds (CP)'!D469/100,1,0)</f>
        <v>4.6774859447486454</v>
      </c>
      <c r="L470" s="55">
        <f>DURATION($H470,$H470+(365*L$3),L$4,'Bonds (CP)'!E469/100,1,0)</f>
        <v>7.7539194904538542</v>
      </c>
      <c r="M470" s="55">
        <f>DURATION($H470,$H470+(365*M$3),M$4,'Bonds (CP)'!F469/100,1,0)</f>
        <v>8.8281234488823443</v>
      </c>
    </row>
    <row r="471" spans="1:13">
      <c r="A471" s="24">
        <v>45869</v>
      </c>
      <c r="B471" s="55">
        <f>(-PV(('Bonds (CP)'!B470-($A$2/100))/100, B$3, (1*B$4),1)--PV(('Bonds (CP)'!B470+($A$2/100))/100, B$3, (1*B$4),1))/(2*($A$2/10000)*-PV('Bonds (CP)'!B470/100, B$3, (1*B$4),1))</f>
        <v>0.87965289201730401</v>
      </c>
      <c r="C471" s="55">
        <f>(-PV(('Bonds (CP)'!C470-($A$2/100))/100, C$3, (1*C$4),1)--PV(('Bonds (CP)'!C470+($A$2/100))/100, C$3, (1*C$4),1))/(2*($A$2/10000)*-PV('Bonds (CP)'!C470/100, C$3, (1*C$4),1))</f>
        <v>2.5774315325070076</v>
      </c>
      <c r="D471" s="55">
        <f>(-PV(('Bonds (CP)'!D470-($A$2/100))/100, D$3, (1*D$4),1)--PV(('Bonds (CP)'!D470+($A$2/100))/100, D$3, (1*D$4),1))/(2*($A$2/10000)*-PV('Bonds (CP)'!D470/100, D$3, (1*D$4),1))</f>
        <v>4.1116771768673646</v>
      </c>
      <c r="E471" s="55">
        <f>(-PV(('Bonds (CP)'!E470-($A$2/100))/100, E$3, (1*E$4),1)--PV(('Bonds (CP)'!E470+($A$2/100))/100, E$3, (1*E$4),1))/(2*($A$2/10000)*-PV('Bonds (CP)'!E470/100, E$3, (1*E$4),1))</f>
        <v>6.809698485349112</v>
      </c>
      <c r="F471" s="55">
        <f>(-PV(('Bonds (CP)'!F470-($A$2/100))/100, F$3, (1*F$4),1)--PV(('Bonds (CP)'!F470+($A$2/100))/100, F$3, (1*F$4),1))/(2*($A$2/10000)*-PV('Bonds (CP)'!F470/100, F$3, (1*F$4),1))</f>
        <v>7.7884338018328254</v>
      </c>
      <c r="G471" s="17"/>
      <c r="H471" s="24">
        <v>45869</v>
      </c>
      <c r="I471" s="55">
        <f>DURATION($H471,$H471+365,I$4,'Bonds (CP)'!B470/100,1,0)</f>
        <v>1</v>
      </c>
      <c r="J471" s="55">
        <f>DURATION($H471,$H471+(365*J$3),J$4,'Bonds (CP)'!C470/100,1,0)</f>
        <v>2.9303084757262896</v>
      </c>
      <c r="K471" s="55">
        <f>DURATION($H471,$H471+(365*K$3),K$4,'Bonds (CP)'!D470/100,1,0)</f>
        <v>4.6803424593777958</v>
      </c>
      <c r="L471" s="55">
        <f>DURATION($H471,$H471+(365*L$3),L$4,'Bonds (CP)'!E470/100,1,0)</f>
        <v>7.7493220520477291</v>
      </c>
      <c r="M471" s="55">
        <f>DURATION($H471,$H471+(365*M$3),M$4,'Bonds (CP)'!F470/100,1,0)</f>
        <v>8.8167045165814759</v>
      </c>
    </row>
    <row r="472" spans="1:13">
      <c r="A472" s="24">
        <v>45870</v>
      </c>
      <c r="B472" s="55">
        <f>(-PV(('Bonds (CP)'!B471-($A$2/100))/100, B$3, (1*B$4),1)--PV(('Bonds (CP)'!B471+($A$2/100))/100, B$3, (1*B$4),1))/(2*($A$2/10000)*-PV('Bonds (CP)'!B471/100, B$3, (1*B$4),1))</f>
        <v>0.87949814943024407</v>
      </c>
      <c r="C472" s="55">
        <f>(-PV(('Bonds (CP)'!C471-($A$2/100))/100, C$3, (1*C$4),1)--PV(('Bonds (CP)'!C471+($A$2/100))/100, C$3, (1*C$4),1))/(2*($A$2/10000)*-PV('Bonds (CP)'!C471/100, C$3, (1*C$4),1))</f>
        <v>2.5764897698889562</v>
      </c>
      <c r="D472" s="55">
        <f>(-PV(('Bonds (CP)'!D471-($A$2/100))/100, D$3, (1*D$4),1)--PV(('Bonds (CP)'!D471+($A$2/100))/100, D$3, (1*D$4),1))/(2*($A$2/10000)*-PV('Bonds (CP)'!D471/100, D$3, (1*D$4),1))</f>
        <v>4.1095250918948558</v>
      </c>
      <c r="E472" s="55">
        <f>(-PV(('Bonds (CP)'!E471-($A$2/100))/100, E$3, (1*E$4),1)--PV(('Bonds (CP)'!E471+($A$2/100))/100, E$3, (1*E$4),1))/(2*($A$2/10000)*-PV('Bonds (CP)'!E471/100, E$3, (1*E$4),1))</f>
        <v>6.8026634894106861</v>
      </c>
      <c r="F472" s="55">
        <f>(-PV(('Bonds (CP)'!F471-($A$2/100))/100, F$3, (1*F$4),1)--PV(('Bonds (CP)'!F471+($A$2/100))/100, F$3, (1*F$4),1))/(2*($A$2/10000)*-PV('Bonds (CP)'!F471/100, F$3, (1*F$4),1))</f>
        <v>7.7426584558167066</v>
      </c>
      <c r="G472" s="17"/>
      <c r="H472" s="24">
        <v>45870</v>
      </c>
      <c r="I472" s="55">
        <f>DURATION($H472,$H472+365,I$4,'Bonds (CP)'!B471/100,1,0)</f>
        <v>1</v>
      </c>
      <c r="J472" s="55">
        <f>DURATION($H472,$H472+(365*J$3),J$4,'Bonds (CP)'!C471/100,1,0)</f>
        <v>2.9274908611412673</v>
      </c>
      <c r="K472" s="55">
        <f>DURATION($H472,$H472+(365*K$3),K$4,'Bonds (CP)'!D471/100,1,0)</f>
        <v>4.6771708720729723</v>
      </c>
      <c r="L472" s="55">
        <f>DURATION($H472,$H472+(365*L$3),L$4,'Bonds (CP)'!E471/100,1,0)</f>
        <v>7.7474977892834005</v>
      </c>
      <c r="M472" s="55">
        <f>DURATION($H472,$H472+(365*M$3),M$4,'Bonds (CP)'!F471/100,1,0)</f>
        <v>8.7740414299759806</v>
      </c>
    </row>
    <row r="473" spans="1:13">
      <c r="A473" s="24">
        <v>45873</v>
      </c>
      <c r="B473" s="55">
        <f>(-PV(('Bonds (CP)'!B472-($A$2/100))/100, B$3, (1*B$4),1)--PV(('Bonds (CP)'!B472+($A$2/100))/100, B$3, (1*B$4),1))/(2*($A$2/10000)*-PV('Bonds (CP)'!B472/100, B$3, (1*B$4),1))</f>
        <v>0.88268129440186538</v>
      </c>
      <c r="C473" s="55">
        <f>(-PV(('Bonds (CP)'!C472-($A$2/100))/100, C$3, (1*C$4),1)--PV(('Bonds (CP)'!C472+($A$2/100))/100, C$3, (1*C$4),1))/(2*($A$2/10000)*-PV('Bonds (CP)'!C472/100, C$3, (1*C$4),1))</f>
        <v>2.5812051378694845</v>
      </c>
      <c r="D473" s="55">
        <f>(-PV(('Bonds (CP)'!D472-($A$2/100))/100, D$3, (1*D$4),1)--PV(('Bonds (CP)'!D472+($A$2/100))/100, D$3, (1*D$4),1))/(2*($A$2/10000)*-PV('Bonds (CP)'!D472/100, D$3, (1*D$4),1))</f>
        <v>4.1108161488269035</v>
      </c>
      <c r="E473" s="55">
        <f>(-PV(('Bonds (CP)'!E472-($A$2/100))/100, E$3, (1*E$4),1)--PV(('Bonds (CP)'!E472+($A$2/100))/100, E$3, (1*E$4),1))/(2*($A$2/10000)*-PV('Bonds (CP)'!E472/100, E$3, (1*E$4),1))</f>
        <v>6.790005951468129</v>
      </c>
      <c r="F473" s="55">
        <f>(-PV(('Bonds (CP)'!F472-($A$2/100))/100, F$3, (1*F$4),1)--PV(('Bonds (CP)'!F472+($A$2/100))/100, F$3, (1*F$4),1))/(2*($A$2/10000)*-PV('Bonds (CP)'!F472/100, F$3, (1*F$4),1))</f>
        <v>7.6916367966930377</v>
      </c>
      <c r="G473" s="17"/>
      <c r="H473" s="24">
        <v>45873</v>
      </c>
      <c r="I473" s="55">
        <f>DURATION($H473,$H473+365,I$4,'Bonds (CP)'!B472/100,1,0)</f>
        <v>1</v>
      </c>
      <c r="J473" s="55">
        <f>DURATION($H473,$H473+(365*J$3),J$4,'Bonds (CP)'!C472/100,1,0)</f>
        <v>2.9276899490835548</v>
      </c>
      <c r="K473" s="55">
        <f>DURATION($H473,$H473+(365*K$3),K$4,'Bonds (CP)'!D472/100,1,0)</f>
        <v>4.6774071953704652</v>
      </c>
      <c r="L473" s="55">
        <f>DURATION($H473,$H473+(365*L$3),L$4,'Bonds (CP)'!E472/100,1,0)</f>
        <v>7.7364247819034659</v>
      </c>
      <c r="M473" s="55">
        <f>DURATION($H473,$H473+(365*M$3),M$4,'Bonds (CP)'!F472/100,1,0)</f>
        <v>8.7233675973869893</v>
      </c>
    </row>
    <row r="474" spans="1:13">
      <c r="A474" s="24">
        <v>45874</v>
      </c>
      <c r="B474" s="55">
        <f>(-PV(('Bonds (CP)'!B473-($A$2/100))/100, B$3, (1*B$4),1)--PV(('Bonds (CP)'!B473+($A$2/100))/100, B$3, (1*B$4),1))/(2*($A$2/10000)*-PV('Bonds (CP)'!B473/100, B$3, (1*B$4),1))</f>
        <v>0.88353923320487959</v>
      </c>
      <c r="C474" s="55">
        <f>(-PV(('Bonds (CP)'!C473-($A$2/100))/100, C$3, (1*C$4),1)--PV(('Bonds (CP)'!C473+($A$2/100))/100, C$3, (1*C$4),1))/(2*($A$2/10000)*-PV('Bonds (CP)'!C473/100, C$3, (1*C$4),1))</f>
        <v>2.5838055919245719</v>
      </c>
      <c r="D474" s="55">
        <f>(-PV(('Bonds (CP)'!D473-($A$2/100))/100, D$3, (1*D$4),1)--PV(('Bonds (CP)'!D473+($A$2/100))/100, D$3, (1*D$4),1))/(2*($A$2/10000)*-PV('Bonds (CP)'!D473/100, D$3, (1*D$4),1))</f>
        <v>4.113400009775753</v>
      </c>
      <c r="E474" s="55">
        <f>(-PV(('Bonds (CP)'!E473-($A$2/100))/100, E$3, (1*E$4),1)--PV(('Bonds (CP)'!E473+($A$2/100))/100, E$3, (1*E$4),1))/(2*($A$2/10000)*-PV('Bonds (CP)'!E473/100, E$3, (1*E$4),1))</f>
        <v>6.7956306558223289</v>
      </c>
      <c r="F474" s="55">
        <f>(-PV(('Bonds (CP)'!F473-($A$2/100))/100, F$3, (1*F$4),1)--PV(('Bonds (CP)'!F473+($A$2/100))/100, F$3, (1*F$4),1))/(2*($A$2/10000)*-PV('Bonds (CP)'!F473/100, F$3, (1*F$4),1))</f>
        <v>7.6747408272176667</v>
      </c>
      <c r="G474" s="17"/>
      <c r="H474" s="24">
        <v>45874</v>
      </c>
      <c r="I474" s="55">
        <f>DURATION($H474,$H474+365,I$4,'Bonds (CP)'!B473/100,1,0)</f>
        <v>1</v>
      </c>
      <c r="J474" s="55">
        <f>DURATION($H474,$H474+(365*J$3),J$4,'Bonds (CP)'!C473/100,1,0)</f>
        <v>2.9277993450176263</v>
      </c>
      <c r="K474" s="55">
        <f>DURATION($H474,$H474+(365*K$3),K$4,'Bonds (CP)'!D473/100,1,0)</f>
        <v>4.6778795037417007</v>
      </c>
      <c r="L474" s="55">
        <f>DURATION($H474,$H474+(365*L$3),L$4,'Bonds (CP)'!E473/100,1,0)</f>
        <v>7.7401133815853553</v>
      </c>
      <c r="M474" s="55">
        <f>DURATION($H474,$H474+(365*M$3),M$4,'Bonds (CP)'!F473/100,1,0)</f>
        <v>8.7065810199642151</v>
      </c>
    </row>
    <row r="475" spans="1:13">
      <c r="A475" s="24">
        <v>45875</v>
      </c>
      <c r="B475" s="55">
        <f>(-PV(('Bonds (CP)'!B474-($A$2/100))/100, B$3, (1*B$4),1)--PV(('Bonds (CP)'!B474+($A$2/100))/100, B$3, (1*B$4),1))/(2*($A$2/10000)*-PV('Bonds (CP)'!B474/100, B$3, (1*B$4),1))</f>
        <v>0.88299307928641324</v>
      </c>
      <c r="C475" s="55">
        <f>(-PV(('Bonds (CP)'!C474-($A$2/100))/100, C$3, (1*C$4),1)--PV(('Bonds (CP)'!C474+($A$2/100))/100, C$3, (1*C$4),1))/(2*($A$2/10000)*-PV('Bonds (CP)'!C474/100, C$3, (1*C$4),1))</f>
        <v>2.5814413370766971</v>
      </c>
      <c r="D475" s="55">
        <f>(-PV(('Bonds (CP)'!D474-($A$2/100))/100, D$3, (1*D$4),1)--PV(('Bonds (CP)'!D474+($A$2/100))/100, D$3, (1*D$4),1))/(2*($A$2/10000)*-PV('Bonds (CP)'!D474/100, D$3, (1*D$4),1))</f>
        <v>4.1108161488269035</v>
      </c>
      <c r="E475" s="55">
        <f>(-PV(('Bonds (CP)'!E474-($A$2/100))/100, E$3, (1*E$4),1)--PV(('Bonds (CP)'!E474+($A$2/100))/100, E$3, (1*E$4),1))/(2*($A$2/10000)*-PV('Bonds (CP)'!E474/100, E$3, (1*E$4),1))</f>
        <v>6.7942243493227767</v>
      </c>
      <c r="F475" s="55">
        <f>(-PV(('Bonds (CP)'!F474-($A$2/100))/100, F$3, (1*F$4),1)--PV(('Bonds (CP)'!F474+($A$2/100))/100, F$3, (1*F$4),1))/(2*($A$2/10000)*-PV('Bonds (CP)'!F474/100, F$3, (1*F$4),1))</f>
        <v>7.6579002356401009</v>
      </c>
      <c r="G475" s="17"/>
      <c r="H475" s="24">
        <v>45875</v>
      </c>
      <c r="I475" s="55">
        <f>DURATION($H475,$H475+365,I$4,'Bonds (CP)'!B474/100,1,0)</f>
        <v>1</v>
      </c>
      <c r="J475" s="55">
        <f>DURATION($H475,$H475+(365*J$3),J$4,'Bonds (CP)'!C474/100,1,0)</f>
        <v>2.9276998971731834</v>
      </c>
      <c r="K475" s="55">
        <f>DURATION($H475,$H475+(365*K$3),K$4,'Bonds (CP)'!D474/100,1,0)</f>
        <v>4.6774071953704652</v>
      </c>
      <c r="L475" s="55">
        <f>DURATION($H475,$H475+(365*L$3),L$4,'Bonds (CP)'!E474/100,1,0)</f>
        <v>7.7391915060022898</v>
      </c>
      <c r="M475" s="55">
        <f>DURATION($H475,$H475+(365*M$3),M$4,'Bonds (CP)'!F474/100,1,0)</f>
        <v>8.6898466000151711</v>
      </c>
    </row>
    <row r="476" spans="1:13">
      <c r="A476" s="24">
        <v>45876</v>
      </c>
      <c r="B476" s="55">
        <f>(-PV(('Bonds (CP)'!B475-($A$2/100))/100, B$3, (1*B$4),1)--PV(('Bonds (CP)'!B475+($A$2/100))/100, B$3, (1*B$4),1))/(2*($A$2/10000)*-PV('Bonds (CP)'!B475/100, B$3, (1*B$4),1))</f>
        <v>0.8850250626566436</v>
      </c>
      <c r="C476" s="55">
        <f>(-PV(('Bonds (CP)'!C475-($A$2/100))/100, C$3, (1*C$4),1)--PV(('Bonds (CP)'!C475+($A$2/100))/100, C$3, (1*C$4),1))/(2*($A$2/10000)*-PV('Bonds (CP)'!C475/100, C$3, (1*C$4),1))</f>
        <v>2.5875969774663656</v>
      </c>
      <c r="D476" s="55">
        <f>(-PV(('Bonds (CP)'!D475-($A$2/100))/100, D$3, (1*D$4),1)--PV(('Bonds (CP)'!D475+($A$2/100))/100, D$3, (1*D$4),1))/(2*($A$2/10000)*-PV('Bonds (CP)'!D475/100, D$3, (1*D$4),1))</f>
        <v>4.1215976423512846</v>
      </c>
      <c r="E476" s="55">
        <f>(-PV(('Bonds (CP)'!E475-($A$2/100))/100, E$3, (1*E$4),1)--PV(('Bonds (CP)'!E475+($A$2/100))/100, E$3, (1*E$4),1))/(2*($A$2/10000)*-PV('Bonds (CP)'!E475/100, E$3, (1*E$4),1))</f>
        <v>6.8195510965373245</v>
      </c>
      <c r="F476" s="55">
        <f>(-PV(('Bonds (CP)'!F475-($A$2/100))/100, F$3, (1*F$4),1)--PV(('Bonds (CP)'!F475+($A$2/100))/100, F$3, (1*F$4),1))/(2*($A$2/10000)*-PV('Bonds (CP)'!F475/100, F$3, (1*F$4),1))</f>
        <v>7.7369645799063518</v>
      </c>
      <c r="G476" s="17"/>
      <c r="H476" s="24">
        <v>45876</v>
      </c>
      <c r="I476" s="55">
        <f>DURATION($H476,$H476+365,I$4,'Bonds (CP)'!B475/100,1,0)</f>
        <v>1</v>
      </c>
      <c r="J476" s="55">
        <f>DURATION($H476,$H476+(365*J$3),J$4,'Bonds (CP)'!C475/100,1,0)</f>
        <v>2.9279583365311339</v>
      </c>
      <c r="K476" s="55">
        <f>DURATION($H476,$H476+(365*K$3),K$4,'Bonds (CP)'!D475/100,1,0)</f>
        <v>4.679372172277148</v>
      </c>
      <c r="L476" s="55">
        <f>DURATION($H476,$H476+(365*L$3),L$4,'Bonds (CP)'!E475/100,1,0)</f>
        <v>7.7557571743704425</v>
      </c>
      <c r="M476" s="55">
        <f>DURATION($H476,$H476+(365*M$3),M$4,'Bonds (CP)'!F475/100,1,0)</f>
        <v>8.7656098972125331</v>
      </c>
    </row>
    <row r="477" spans="1:13">
      <c r="A477" s="24">
        <v>45877</v>
      </c>
      <c r="B477" s="55">
        <f>(-PV(('Bonds (CP)'!B476-($A$2/100))/100, B$3, (1*B$4),1)--PV(('Bonds (CP)'!B476+($A$2/100))/100, B$3, (1*B$4),1))/(2*($A$2/10000)*-PV('Bonds (CP)'!B476/100, B$3, (1*B$4),1))</f>
        <v>0.88549531082642052</v>
      </c>
      <c r="C477" s="55">
        <f>(-PV(('Bonds (CP)'!C476-($A$2/100))/100, C$3, (1*C$4),1)--PV(('Bonds (CP)'!C476+($A$2/100))/100, C$3, (1*C$4),1))/(2*($A$2/10000)*-PV('Bonds (CP)'!C476/100, C$3, (1*C$4),1))</f>
        <v>2.5921130143976963</v>
      </c>
      <c r="D477" s="55">
        <f>(-PV(('Bonds (CP)'!D476-($A$2/100))/100, D$3, (1*D$4),1)--PV(('Bonds (CP)'!D476+($A$2/100))/100, D$3, (1*D$4),1))/(2*($A$2/10000)*-PV('Bonds (CP)'!D476/100, D$3, (1*D$4),1))</f>
        <v>4.1272200872431979</v>
      </c>
      <c r="E477" s="55">
        <f>(-PV(('Bonds (CP)'!E476-($A$2/100))/100, E$3, (1*E$4),1)--PV(('Bonds (CP)'!E476+($A$2/100))/100, E$3, (1*E$4),1))/(2*($A$2/10000)*-PV('Bonds (CP)'!E476/100, E$3, (1*E$4),1))</f>
        <v>6.8265912481479356</v>
      </c>
      <c r="F477" s="55">
        <f>(-PV(('Bonds (CP)'!F476-($A$2/100))/100, F$3, (1*F$4),1)--PV(('Bonds (CP)'!F476+($A$2/100))/100, F$3, (1*F$4),1))/(2*($A$2/10000)*-PV('Bonds (CP)'!F476/100, F$3, (1*F$4),1))</f>
        <v>7.7426584558167066</v>
      </c>
      <c r="G477" s="17"/>
      <c r="H477" s="24">
        <v>45877</v>
      </c>
      <c r="I477" s="55">
        <f>DURATION($H477,$H477+365,I$4,'Bonds (CP)'!B476/100,1,0)</f>
        <v>1</v>
      </c>
      <c r="J477" s="55">
        <f>DURATION($H477,$H477+(365*J$3),J$4,'Bonds (CP)'!C476/100,1,0)</f>
        <v>2.9281469389629184</v>
      </c>
      <c r="K477" s="55">
        <f>DURATION($H477,$H477+(365*K$3),K$4,'Bonds (CP)'!D476/100,1,0)</f>
        <v>4.6803908672211101</v>
      </c>
      <c r="L477" s="55">
        <f>DURATION($H477,$H477+(365*L$3),L$4,'Bonds (CP)'!E476/100,1,0)</f>
        <v>7.7603481484527457</v>
      </c>
      <c r="M477" s="55">
        <f>DURATION($H477,$H477+(365*M$3),M$4,'Bonds (CP)'!F476/100,1,0)</f>
        <v>8.7712636521982059</v>
      </c>
    </row>
    <row r="478" spans="1:13">
      <c r="A478" s="24">
        <v>45880</v>
      </c>
      <c r="B478" s="55">
        <f>(-PV(('Bonds (CP)'!B477-($A$2/100))/100, B$3, (1*B$4),1)--PV(('Bonds (CP)'!B477+($A$2/100))/100, B$3, (1*B$4),1))/(2*($A$2/10000)*-PV('Bonds (CP)'!B477/100, B$3, (1*B$4),1))</f>
        <v>0.88604456572586165</v>
      </c>
      <c r="C478" s="55">
        <f>(-PV(('Bonds (CP)'!C477-($A$2/100))/100, C$3, (1*C$4),1)--PV(('Bonds (CP)'!C477+($A$2/100))/100, C$3, (1*C$4),1))/(2*($A$2/10000)*-PV('Bonds (CP)'!C477/100, C$3, (1*C$4),1))</f>
        <v>2.5918749544943709</v>
      </c>
      <c r="D478" s="55">
        <f>(-PV(('Bonds (CP)'!D477-($A$2/100))/100, D$3, (1*D$4),1)--PV(('Bonds (CP)'!D477+($A$2/100))/100, D$3, (1*D$4),1))/(2*($A$2/10000)*-PV('Bonds (CP)'!D477/100, D$3, (1*D$4),1))</f>
        <v>4.1293855047080799</v>
      </c>
      <c r="E478" s="55">
        <f>(-PV(('Bonds (CP)'!E477-($A$2/100))/100, E$3, (1*E$4),1)--PV(('Bonds (CP)'!E477+($A$2/100))/100, E$3, (1*E$4),1))/(2*($A$2/10000)*-PV('Bonds (CP)'!E477/100, E$3, (1*E$4),1))</f>
        <v>6.8434963035621825</v>
      </c>
      <c r="F478" s="55">
        <f>(-PV(('Bonds (CP)'!F477-($A$2/100))/100, F$3, (1*F$4),1)--PV(('Bonds (CP)'!F477+($A$2/100))/100, F$3, (1*F$4),1))/(2*($A$2/10000)*-PV('Bonds (CP)'!F477/100, F$3, (1*F$4),1))</f>
        <v>7.8578491832997841</v>
      </c>
      <c r="G478" s="17"/>
      <c r="H478" s="24">
        <v>45880</v>
      </c>
      <c r="I478" s="55">
        <f>DURATION($H478,$H478+365,I$4,'Bonds (CP)'!B477/100,1,0)</f>
        <v>1</v>
      </c>
      <c r="J478" s="55">
        <f>DURATION($H478,$H478+(365*J$3),J$4,'Bonds (CP)'!C477/100,1,0)</f>
        <v>2.9281370179346804</v>
      </c>
      <c r="K478" s="55">
        <f>DURATION($H478,$H478+(365*K$3),K$4,'Bonds (CP)'!D477/100,1,0)</f>
        <v>4.6807821096023581</v>
      </c>
      <c r="L478" s="55">
        <f>DURATION($H478,$H478+(365*L$3),L$4,'Bonds (CP)'!E477/100,1,0)</f>
        <v>7.7713475615425152</v>
      </c>
      <c r="M478" s="55">
        <f>DURATION($H478,$H478+(365*M$3),M$4,'Bonds (CP)'!F477/100,1,0)</f>
        <v>8.8855720718258411</v>
      </c>
    </row>
    <row r="479" spans="1:13">
      <c r="A479" s="24">
        <v>45881</v>
      </c>
      <c r="B479" s="55">
        <f>(-PV(('Bonds (CP)'!B478-($A$2/100))/100, B$3, (1*B$4),1)--PV(('Bonds (CP)'!B478+($A$2/100))/100, B$3, (1*B$4),1))/(2*($A$2/10000)*-PV('Bonds (CP)'!B478/100, B$3, (1*B$4),1))</f>
        <v>0.88580908734987818</v>
      </c>
      <c r="C479" s="55">
        <f>(-PV(('Bonds (CP)'!C478-($A$2/100))/100, C$3, (1*C$4),1)--PV(('Bonds (CP)'!C478+($A$2/100))/100, C$3, (1*C$4),1))/(2*($A$2/10000)*-PV('Bonds (CP)'!C478/100, C$3, (1*C$4),1))</f>
        <v>2.5925892590185287</v>
      </c>
      <c r="D479" s="55">
        <f>(-PV(('Bonds (CP)'!D478-($A$2/100))/100, D$3, (1*D$4),1)--PV(('Bonds (CP)'!D478+($A$2/100))/100, D$3, (1*D$4),1))/(2*($A$2/10000)*-PV('Bonds (CP)'!D478/100, D$3, (1*D$4),1))</f>
        <v>4.131119016455556</v>
      </c>
      <c r="E479" s="55">
        <f>(-PV(('Bonds (CP)'!E478-($A$2/100))/100, E$3, (1*E$4),1)--PV(('Bonds (CP)'!E478+($A$2/100))/100, E$3, (1*E$4),1))/(2*($A$2/10000)*-PV('Bonds (CP)'!E478/100, E$3, (1*E$4),1))</f>
        <v>6.8477244748129351</v>
      </c>
      <c r="F479" s="55">
        <f>(-PV(('Bonds (CP)'!F478-($A$2/100))/100, F$3, (1*F$4),1)--PV(('Bonds (CP)'!F478+($A$2/100))/100, F$3, (1*F$4),1))/(2*($A$2/10000)*-PV('Bonds (CP)'!F478/100, F$3, (1*F$4),1))</f>
        <v>7.8987616600597219</v>
      </c>
      <c r="G479" s="17"/>
      <c r="H479" s="24">
        <v>45881</v>
      </c>
      <c r="I479" s="55">
        <f>DURATION($H479,$H479+365,I$4,'Bonds (CP)'!B478/100,1,0)</f>
        <v>1</v>
      </c>
      <c r="J479" s="55">
        <f>DURATION($H479,$H479+(365*J$3),J$4,'Bonds (CP)'!C478/100,1,0)</f>
        <v>2.9281667792137505</v>
      </c>
      <c r="K479" s="55">
        <f>DURATION($H479,$H479+(365*K$3),K$4,'Bonds (CP)'!D478/100,1,0)</f>
        <v>4.6810948781910069</v>
      </c>
      <c r="L479" s="55">
        <f>DURATION($H479,$H479+(365*L$3),L$4,'Bonds (CP)'!E478/100,1,0)</f>
        <v>7.774093225189997</v>
      </c>
      <c r="M479" s="55">
        <f>DURATION($H479,$H479+(365*M$3),M$4,'Bonds (CP)'!F478/100,1,0)</f>
        <v>8.9261386698251712</v>
      </c>
    </row>
    <row r="480" spans="1:13">
      <c r="A480" s="24">
        <v>45882</v>
      </c>
      <c r="B480" s="55">
        <f>(-PV(('Bonds (CP)'!B479-($A$2/100))/100, B$3, (1*B$4),1)--PV(('Bonds (CP)'!B479+($A$2/100))/100, B$3, (1*B$4),1))/(2*($A$2/10000)*-PV('Bonds (CP)'!B479/100, B$3, (1*B$4),1))</f>
        <v>0.88400790320100131</v>
      </c>
      <c r="C480" s="55">
        <f>(-PV(('Bonds (CP)'!C479-($A$2/100))/100, C$3, (1*C$4),1)--PV(('Bonds (CP)'!C479+($A$2/100))/100, C$3, (1*C$4),1))/(2*($A$2/10000)*-PV('Bonds (CP)'!C479/100, C$3, (1*C$4),1))</f>
        <v>2.5885464777922849</v>
      </c>
      <c r="D480" s="55">
        <f>(-PV(('Bonds (CP)'!D479-($A$2/100))/100, D$3, (1*D$4),1)--PV(('Bonds (CP)'!D479+($A$2/100))/100, D$3, (1*D$4),1))/(2*($A$2/10000)*-PV('Bonds (CP)'!D479/100, D$3, (1*D$4),1))</f>
        <v>4.1272200872431979</v>
      </c>
      <c r="E480" s="55">
        <f>(-PV(('Bonds (CP)'!E479-($A$2/100))/100, E$3, (1*E$4),1)--PV(('Bonds (CP)'!E479+($A$2/100))/100, E$3, (1*E$4),1))/(2*($A$2/10000)*-PV('Bonds (CP)'!E479/100, E$3, (1*E$4),1))</f>
        <v>6.8491340340782854</v>
      </c>
      <c r="F480" s="55">
        <f>(-PV(('Bonds (CP)'!F479-($A$2/100))/100, F$3, (1*F$4),1)--PV(('Bonds (CP)'!F479+($A$2/100))/100, F$3, (1*F$4),1))/(2*($A$2/10000)*-PV('Bonds (CP)'!F479/100, F$3, (1*F$4),1))</f>
        <v>7.9163909454009342</v>
      </c>
      <c r="G480" s="17"/>
      <c r="H480" s="24">
        <v>45882</v>
      </c>
      <c r="I480" s="55">
        <f>DURATION($H480,$H480+365,I$4,'Bonds (CP)'!B479/100,1,0)</f>
        <v>1</v>
      </c>
      <c r="J480" s="55">
        <f>DURATION($H480,$H480+(365*J$3),J$4,'Bonds (CP)'!C479/100,1,0)</f>
        <v>2.9279980603549398</v>
      </c>
      <c r="K480" s="55">
        <f>DURATION($H480,$H480+(365*K$3),K$4,'Bonds (CP)'!D479/100,1,0)</f>
        <v>4.6803908672211101</v>
      </c>
      <c r="L480" s="55">
        <f>DURATION($H480,$H480+(365*L$3),L$4,'Bonds (CP)'!E479/100,1,0)</f>
        <v>7.7750080729287268</v>
      </c>
      <c r="M480" s="55">
        <f>DURATION($H480,$H480+(365*M$3),M$4,'Bonds (CP)'!F479/100,1,0)</f>
        <v>8.9436136432634878</v>
      </c>
    </row>
    <row r="481" spans="1:13">
      <c r="A481" s="24">
        <v>45883</v>
      </c>
      <c r="B481" s="55">
        <f>(-PV(('Bonds (CP)'!B480-($A$2/100))/100, B$3, (1*B$4),1)--PV(('Bonds (CP)'!B480+($A$2/100))/100, B$3, (1*B$4),1))/(2*($A$2/10000)*-PV('Bonds (CP)'!B480/100, B$3, (1*B$4),1))</f>
        <v>0.88260338258389004</v>
      </c>
      <c r="C481" s="55">
        <f>(-PV(('Bonds (CP)'!C480-($A$2/100))/100, C$3, (1*C$4),1)--PV(('Bonds (CP)'!C480+($A$2/100))/100, C$3, (1*C$4),1))/(2*($A$2/10000)*-PV('Bonds (CP)'!C480/100, C$3, (1*C$4),1))</f>
        <v>2.5873597058929159</v>
      </c>
      <c r="D481" s="55">
        <f>(-PV(('Bonds (CP)'!D480-($A$2/100))/100, D$3, (1*D$4),1)--PV(('Bonds (CP)'!D480+($A$2/100))/100, D$3, (1*D$4),1))/(2*($A$2/10000)*-PV('Bonds (CP)'!D480/100, D$3, (1*D$4),1))</f>
        <v>4.1280860580559686</v>
      </c>
      <c r="E481" s="55">
        <f>(-PV(('Bonds (CP)'!E480-($A$2/100))/100, E$3, (1*E$4),1)--PV(('Bonds (CP)'!E480+($A$2/100))/100, E$3, (1*E$4),1))/(2*($A$2/10000)*-PV('Bonds (CP)'!E480/100, E$3, (1*E$4),1))</f>
        <v>6.859003306125758</v>
      </c>
      <c r="F481" s="55">
        <f>(-PV(('Bonds (CP)'!F480-($A$2/100))/100, F$3, (1*F$4),1)--PV(('Bonds (CP)'!F480+($A$2/100))/100, F$3, (1*F$4),1))/(2*($A$2/10000)*-PV('Bonds (CP)'!F480/100, F$3, (1*F$4),1))</f>
        <v>7.9755707992397111</v>
      </c>
      <c r="G481" s="17"/>
      <c r="H481" s="24">
        <v>45883</v>
      </c>
      <c r="I481" s="55">
        <f>DURATION($H481,$H481+365,I$4,'Bonds (CP)'!B480/100,1,0)</f>
        <v>1</v>
      </c>
      <c r="J481" s="55">
        <f>DURATION($H481,$H481+(365*J$3),J$4,'Bonds (CP)'!C480/100,1,0)</f>
        <v>2.9279484040714943</v>
      </c>
      <c r="K481" s="55">
        <f>DURATION($H481,$H481+(365*K$3),K$4,'Bonds (CP)'!D480/100,1,0)</f>
        <v>4.6805474017279494</v>
      </c>
      <c r="L481" s="55">
        <f>DURATION($H481,$H481+(365*L$3),L$4,'Bonds (CP)'!E480/100,1,0)</f>
        <v>7.7814067682105046</v>
      </c>
      <c r="M481" s="55">
        <f>DURATION($H481,$H481+(365*M$3),M$4,'Bonds (CP)'!F480/100,1,0)</f>
        <v>9.0022522132052583</v>
      </c>
    </row>
    <row r="482" spans="1:13">
      <c r="A482" s="24">
        <v>45884</v>
      </c>
      <c r="B482" s="55">
        <f>(-PV(('Bonds (CP)'!B481-($A$2/100))/100, B$3, (1*B$4),1)--PV(('Bonds (CP)'!B481+($A$2/100))/100, B$3, (1*B$4),1))/(2*($A$2/10000)*-PV('Bonds (CP)'!B481/100, B$3, (1*B$4),1))</f>
        <v>0.88494673651947786</v>
      </c>
      <c r="C482" s="55">
        <f>(-PV(('Bonds (CP)'!C481-($A$2/100))/100, C$3, (1*C$4),1)--PV(('Bonds (CP)'!C481+($A$2/100))/100, C$3, (1*C$4),1))/(2*($A$2/10000)*-PV('Bonds (CP)'!C481/100, C$3, (1*C$4),1))</f>
        <v>2.5935422478259955</v>
      </c>
      <c r="D482" s="55">
        <f>(-PV(('Bonds (CP)'!D481-($A$2/100))/100, D$3, (1*D$4),1)--PV(('Bonds (CP)'!D481+($A$2/100))/100, D$3, (1*D$4),1))/(2*($A$2/10000)*-PV('Bonds (CP)'!D481/100, D$3, (1*D$4),1))</f>
        <v>4.1367601741041966</v>
      </c>
      <c r="E482" s="55">
        <f>(-PV(('Bonds (CP)'!E481-($A$2/100))/100, E$3, (1*E$4),1)--PV(('Bonds (CP)'!E481+($A$2/100))/100, E$3, (1*E$4),1))/(2*($A$2/10000)*-PV('Bonds (CP)'!E481/100, E$3, (1*E$4),1))</f>
        <v>6.8829886019363533</v>
      </c>
      <c r="F482" s="55">
        <f>(-PV(('Bonds (CP)'!F481-($A$2/100))/100, F$3, (1*F$4),1)--PV(('Bonds (CP)'!F481+($A$2/100))/100, F$3, (1*F$4),1))/(2*($A$2/10000)*-PV('Bonds (CP)'!F481/100, F$3, (1*F$4),1))</f>
        <v>8.1019490411179742</v>
      </c>
      <c r="G482" s="17"/>
      <c r="H482" s="24">
        <v>45884</v>
      </c>
      <c r="I482" s="55">
        <f>DURATION($H482,$H482+365,I$4,'Bonds (CP)'!B481/100,1,0)</f>
        <v>1</v>
      </c>
      <c r="J482" s="55">
        <f>DURATION($H482,$H482+(365*J$3),J$4,'Bonds (CP)'!C481/100,1,0)</f>
        <v>2.9282064524922107</v>
      </c>
      <c r="K482" s="55">
        <f>DURATION($H482,$H482+(365*K$3),K$4,'Bonds (CP)'!D481/100,1,0)</f>
        <v>4.6821099931007968</v>
      </c>
      <c r="L482" s="55">
        <f>DURATION($H482,$H482+(365*L$3),L$4,'Bonds (CP)'!E481/100,1,0)</f>
        <v>7.7969081196530636</v>
      </c>
      <c r="M482" s="55">
        <f>DURATION($H482,$H482+(365*M$3),M$4,'Bonds (CP)'!F481/100,1,0)</f>
        <v>9.127354018301455</v>
      </c>
    </row>
    <row r="483" spans="1:13">
      <c r="A483" s="24">
        <v>45887</v>
      </c>
      <c r="B483" s="55">
        <f>(-PV(('Bonds (CP)'!B482-($A$2/100))/100, B$3, (1*B$4),1)--PV(('Bonds (CP)'!B482+($A$2/100))/100, B$3, (1*B$4),1))/(2*($A$2/10000)*-PV('Bonds (CP)'!B482/100, B$3, (1*B$4),1))</f>
        <v>0.88252548451988322</v>
      </c>
      <c r="C483" s="55">
        <f>(-PV(('Bonds (CP)'!C482-($A$2/100))/100, C$3, (1*C$4),1)--PV(('Bonds (CP)'!C482+($A$2/100))/100, C$3, (1*C$4),1))/(2*($A$2/10000)*-PV('Bonds (CP)'!C482/100, C$3, (1*C$4),1))</f>
        <v>2.5897342855943322</v>
      </c>
      <c r="D483" s="55">
        <f>(-PV(('Bonds (CP)'!D482-($A$2/100))/100, D$3, (1*D$4),1)--PV(('Bonds (CP)'!D482+($A$2/100))/100, D$3, (1*D$4),1))/(2*($A$2/10000)*-PV('Bonds (CP)'!D482/100, D$3, (1*D$4),1))</f>
        <v>4.1337212496694828</v>
      </c>
      <c r="E483" s="55">
        <f>(-PV(('Bonds (CP)'!E482-($A$2/100))/100, E$3, (1*E$4),1)--PV(('Bonds (CP)'!E482+($A$2/100))/100, E$3, (1*E$4),1))/(2*($A$2/10000)*-PV('Bonds (CP)'!E482/100, E$3, (1*E$4),1))</f>
        <v>6.891459727588181</v>
      </c>
      <c r="F483" s="55">
        <f>(-PV(('Bonds (CP)'!F482-($A$2/100))/100, F$3, (1*F$4),1)--PV(('Bonds (CP)'!F482+($A$2/100))/100, F$3, (1*F$4),1))/(2*($A$2/10000)*-PV('Bonds (CP)'!F482/100, F$3, (1*F$4),1))</f>
        <v>8.1385850555739552</v>
      </c>
      <c r="G483" s="17"/>
      <c r="H483" s="24">
        <v>45887</v>
      </c>
      <c r="I483" s="55">
        <f>DURATION($H483,$H483+365,I$4,'Bonds (CP)'!B482/100,1,0)</f>
        <v>1</v>
      </c>
      <c r="J483" s="55">
        <f>DURATION($H483,$H483+(365*J$3),J$4,'Bonds (CP)'!C482/100,1,0)</f>
        <v>2.9280477015998407</v>
      </c>
      <c r="K483" s="55">
        <f>DURATION($H483,$H483+(365*K$3),K$4,'Bonds (CP)'!D482/100,1,0)</f>
        <v>4.6815636555815452</v>
      </c>
      <c r="L483" s="55">
        <f>DURATION($H483,$H483+(365*L$3),L$4,'Bonds (CP)'!E482/100,1,0)</f>
        <v>7.8023661501576171</v>
      </c>
      <c r="M483" s="55">
        <f>DURATION($H483,$H483+(365*M$3),M$4,'Bonds (CP)'!F482/100,1,0)</f>
        <v>9.1635891853535973</v>
      </c>
    </row>
    <row r="484" spans="1:13">
      <c r="A484" s="24">
        <v>45888</v>
      </c>
      <c r="B484" s="55">
        <f>(-PV(('Bonds (CP)'!B483-($A$2/100))/100, B$3, (1*B$4),1)--PV(('Bonds (CP)'!B483+($A$2/100))/100, B$3, (1*B$4),1))/(2*($A$2/10000)*-PV('Bonds (CP)'!B483/100, B$3, (1*B$4),1))</f>
        <v>0.88112566715187146</v>
      </c>
      <c r="C484" s="55">
        <f>(-PV(('Bonds (CP)'!C483-($A$2/100))/100, C$3, (1*C$4),1)--PV(('Bonds (CP)'!C483+($A$2/100))/100, C$3, (1*C$4),1))/(2*($A$2/10000)*-PV('Bonds (CP)'!C483/100, C$3, (1*C$4),1))</f>
        <v>2.5902096990751606</v>
      </c>
      <c r="D484" s="55">
        <f>(-PV(('Bonds (CP)'!D483-($A$2/100))/100, D$3, (1*D$4),1)--PV(('Bonds (CP)'!D483+($A$2/100))/100, D$3, (1*D$4),1))/(2*($A$2/10000)*-PV('Bonds (CP)'!D483/100, D$3, (1*D$4),1))</f>
        <v>4.1376290295965834</v>
      </c>
      <c r="E484" s="55">
        <f>(-PV(('Bonds (CP)'!E483-($A$2/100))/100, E$3, (1*E$4),1)--PV(('Bonds (CP)'!E483+($A$2/100))/100, E$3, (1*E$4),1))/(2*($A$2/10000)*-PV('Bonds (CP)'!E483/100, E$3, (1*E$4),1))</f>
        <v>6.9154773109824861</v>
      </c>
      <c r="F484" s="55">
        <f>(-PV(('Bonds (CP)'!F483-($A$2/100))/100, F$3, (1*F$4),1)--PV(('Bonds (CP)'!F483+($A$2/100))/100, F$3, (1*F$4),1))/(2*($A$2/10000)*-PV('Bonds (CP)'!F483/100, F$3, (1*F$4),1))</f>
        <v>8.2937953121425778</v>
      </c>
      <c r="G484" s="17"/>
      <c r="H484" s="24">
        <v>45888</v>
      </c>
      <c r="I484" s="55">
        <f>DURATION($H484,$H484+365,I$4,'Bonds (CP)'!B483/100,1,0)</f>
        <v>1</v>
      </c>
      <c r="J484" s="55">
        <f>DURATION($H484,$H484+(365*J$3),J$4,'Bonds (CP)'!C483/100,1,0)</f>
        <v>2.9280675538863883</v>
      </c>
      <c r="K484" s="55">
        <f>DURATION($H484,$H484+(365*K$3),K$4,'Bonds (CP)'!D483/100,1,0)</f>
        <v>4.682265976909755</v>
      </c>
      <c r="L484" s="55">
        <f>DURATION($H484,$H484+(365*L$3),L$4,'Bonds (CP)'!E483/100,1,0)</f>
        <v>7.8177933849248982</v>
      </c>
      <c r="M484" s="55">
        <f>DURATION($H484,$H484+(365*M$3),M$4,'Bonds (CP)'!F483/100,1,0)</f>
        <v>9.3169467393382543</v>
      </c>
    </row>
    <row r="485" spans="1:13">
      <c r="A485" s="24">
        <v>45889</v>
      </c>
      <c r="B485" s="55">
        <f>(-PV(('Bonds (CP)'!B484-($A$2/100))/100, B$3, (1*B$4),1)--PV(('Bonds (CP)'!B484+($A$2/100))/100, B$3, (1*B$4),1))/(2*($A$2/10000)*-PV('Bonds (CP)'!B484/100, B$3, (1*B$4),1))</f>
        <v>0.88229187281531507</v>
      </c>
      <c r="C485" s="55">
        <f>(-PV(('Bonds (CP)'!C484-($A$2/100))/100, C$3, (1*C$4),1)--PV(('Bonds (CP)'!C484+($A$2/100))/100, C$3, (1*C$4),1))/(2*($A$2/10000)*-PV('Bonds (CP)'!C484/100, C$3, (1*C$4),1))</f>
        <v>2.5875969774663656</v>
      </c>
      <c r="D485" s="55">
        <f>(-PV(('Bonds (CP)'!D484-($A$2/100))/100, D$3, (1*D$4),1)--PV(('Bonds (CP)'!D484+($A$2/100))/100, D$3, (1*D$4),1))/(2*($A$2/10000)*-PV('Bonds (CP)'!D484/100, D$3, (1*D$4),1))</f>
        <v>4.128952290409635</v>
      </c>
      <c r="E485" s="55">
        <f>(-PV(('Bonds (CP)'!E484-($A$2/100))/100, E$3, (1*E$4),1)--PV(('Bonds (CP)'!E484+($A$2/100))/100, E$3, (1*E$4),1))/(2*($A$2/10000)*-PV('Bonds (CP)'!E484/100, E$3, (1*E$4),1))</f>
        <v>6.8745204558873985</v>
      </c>
      <c r="F485" s="55">
        <f>(-PV(('Bonds (CP)'!F484-($A$2/100))/100, F$3, (1*F$4),1)--PV(('Bonds (CP)'!F484+($A$2/100))/100, F$3, (1*F$4),1))/(2*($A$2/10000)*-PV('Bonds (CP)'!F484/100, F$3, (1*F$4),1))</f>
        <v>8.1202375313947801</v>
      </c>
      <c r="G485" s="17"/>
      <c r="H485" s="24">
        <v>45889</v>
      </c>
      <c r="I485" s="55">
        <f>DURATION($H485,$H485+365,I$4,'Bonds (CP)'!B484/100,1,0)</f>
        <v>1</v>
      </c>
      <c r="J485" s="55">
        <f>DURATION($H485,$H485+(365*J$3),J$4,'Bonds (CP)'!C484/100,1,0)</f>
        <v>2.9279583365311339</v>
      </c>
      <c r="K485" s="55">
        <f>DURATION($H485,$H485+(365*K$3),K$4,'Bonds (CP)'!D484/100,1,0)</f>
        <v>4.6807038861620285</v>
      </c>
      <c r="L485" s="55">
        <f>DURATION($H485,$H485+(365*L$3),L$4,'Bonds (CP)'!E484/100,1,0)</f>
        <v>7.7914432755199101</v>
      </c>
      <c r="M485" s="55">
        <f>DURATION($H485,$H485+(365*M$3),M$4,'Bonds (CP)'!F484/100,1,0)</f>
        <v>9.1454441437799474</v>
      </c>
    </row>
    <row r="486" spans="1:13">
      <c r="A486" s="24">
        <v>45890</v>
      </c>
      <c r="B486" s="55">
        <f>(-PV(('Bonds (CP)'!B485-($A$2/100))/100, B$3, (1*B$4),1)--PV(('Bonds (CP)'!B485+($A$2/100))/100, B$3, (1*B$4),1))/(2*($A$2/10000)*-PV('Bonds (CP)'!B485/100, B$3, (1*B$4),1))</f>
        <v>0.88081519950968956</v>
      </c>
      <c r="C486" s="55">
        <f>(-PV(('Bonds (CP)'!C485-($A$2/100))/100, C$3, (1*C$4),1)--PV(('Bonds (CP)'!C485+($A$2/100))/100, C$3, (1*C$4),1))/(2*($A$2/10000)*-PV('Bonds (CP)'!C485/100, C$3, (1*C$4),1))</f>
        <v>2.5830958831814463</v>
      </c>
      <c r="D486" s="55">
        <f>(-PV(('Bonds (CP)'!D485-($A$2/100))/100, D$3, (1*D$4),1)--PV(('Bonds (CP)'!D485+($A$2/100))/100, D$3, (1*D$4),1))/(2*($A$2/10000)*-PV('Bonds (CP)'!D485/100, D$3, (1*D$4),1))</f>
        <v>4.122029746885004</v>
      </c>
      <c r="E486" s="55">
        <f>(-PV(('Bonds (CP)'!E485-($A$2/100))/100, E$3, (1*E$4),1)--PV(('Bonds (CP)'!E485+($A$2/100))/100, E$3, (1*E$4),1))/(2*($A$2/10000)*-PV('Bonds (CP)'!E485/100, E$3, (1*E$4),1))</f>
        <v>6.856183093835658</v>
      </c>
      <c r="F486" s="55">
        <f>(-PV(('Bonds (CP)'!F485-($A$2/100))/100, F$3, (1*F$4),1)--PV(('Bonds (CP)'!F485+($A$2/100))/100, F$3, (1*F$4),1))/(2*($A$2/10000)*-PV('Bonds (CP)'!F485/100, F$3, (1*F$4),1))</f>
        <v>8.0173792073540096</v>
      </c>
      <c r="G486" s="17"/>
      <c r="H486" s="24">
        <v>45890</v>
      </c>
      <c r="I486" s="55">
        <f>DURATION($H486,$H486+365,I$4,'Bonds (CP)'!B485/100,1,0)</f>
        <v>1</v>
      </c>
      <c r="J486" s="55">
        <f>DURATION($H486,$H486+(365*J$3),J$4,'Bonds (CP)'!C485/100,1,0)</f>
        <v>2.9277695169748115</v>
      </c>
      <c r="K486" s="55">
        <f>DURATION($H486,$H486+(365*K$3),K$4,'Bonds (CP)'!D485/100,1,0)</f>
        <v>4.6794506085499128</v>
      </c>
      <c r="L486" s="55">
        <f>DURATION($H486,$H486+(365*L$3),L$4,'Bonds (CP)'!E485/100,1,0)</f>
        <v>7.7795795060670887</v>
      </c>
      <c r="M486" s="55">
        <f>DURATION($H486,$H486+(365*M$3),M$4,'Bonds (CP)'!F485/100,1,0)</f>
        <v>9.0436565573544723</v>
      </c>
    </row>
    <row r="487" spans="1:13">
      <c r="A487" s="24">
        <v>45891</v>
      </c>
      <c r="B487" s="55">
        <f>(-PV(('Bonds (CP)'!B486-($A$2/100))/100, B$3, (1*B$4),1)--PV(('Bonds (CP)'!B486+($A$2/100))/100, B$3, (1*B$4),1))/(2*($A$2/10000)*-PV('Bonds (CP)'!B486/100, B$3, (1*B$4),1))</f>
        <v>0.88275921997746931</v>
      </c>
      <c r="C487" s="55">
        <f>(-PV(('Bonds (CP)'!C486-($A$2/100))/100, C$3, (1*C$4),1)--PV(('Bonds (CP)'!C486+($A$2/100))/100, C$3, (1*C$4),1))/(2*($A$2/10000)*-PV('Bonds (CP)'!C486/100, C$3, (1*C$4),1))</f>
        <v>2.5861739685263445</v>
      </c>
      <c r="D487" s="55">
        <f>(-PV(('Bonds (CP)'!D486-($A$2/100))/100, D$3, (1*D$4),1)--PV(('Bonds (CP)'!D486+($A$2/100))/100, D$3, (1*D$4),1))/(2*($A$2/10000)*-PV('Bonds (CP)'!D486/100, D$3, (1*D$4),1))</f>
        <v>4.12462374264926</v>
      </c>
      <c r="E487" s="55">
        <f>(-PV(('Bonds (CP)'!E486-($A$2/100))/100, E$3, (1*E$4),1)--PV(('Bonds (CP)'!E486+($A$2/100))/100, E$3, (1*E$4),1))/(2*($A$2/10000)*-PV('Bonds (CP)'!E486/100, E$3, (1*E$4),1))</f>
        <v>6.8519534054903692</v>
      </c>
      <c r="F487" s="55">
        <f>(-PV(('Bonds (CP)'!F486-($A$2/100))/100, F$3, (1*F$4),1)--PV(('Bonds (CP)'!F486+($A$2/100))/100, F$3, (1*F$4),1))/(2*($A$2/10000)*-PV('Bonds (CP)'!F486/100, F$3, (1*F$4),1))</f>
        <v>7.9874838092338871</v>
      </c>
      <c r="G487" s="17"/>
      <c r="H487" s="24">
        <v>45891</v>
      </c>
      <c r="I487" s="55">
        <f>DURATION($H487,$H487+365,I$4,'Bonds (CP)'!B486/100,1,0)</f>
        <v>1</v>
      </c>
      <c r="J487" s="55">
        <f>DURATION($H487,$H487+(365*J$3),J$4,'Bonds (CP)'!C486/100,1,0)</f>
        <v>2.927898732752277</v>
      </c>
      <c r="K487" s="55">
        <f>DURATION($H487,$H487+(365*K$3),K$4,'Bonds (CP)'!D486/100,1,0)</f>
        <v>4.6799209632457313</v>
      </c>
      <c r="L487" s="55">
        <f>DURATION($H487,$H487+(365*L$3),L$4,'Bonds (CP)'!E486/100,1,0)</f>
        <v>7.7768372075932213</v>
      </c>
      <c r="M487" s="55">
        <f>DURATION($H487,$H487+(365*M$3),M$4,'Bonds (CP)'!F486/100,1,0)</f>
        <v>9.0140519180863201</v>
      </c>
    </row>
    <row r="488" spans="1:13">
      <c r="A488" s="24">
        <v>45894</v>
      </c>
      <c r="B488" s="55">
        <f>(-PV(('Bonds (CP)'!B487-($A$2/100))/100, B$3, (1*B$4),1)--PV(('Bonds (CP)'!B487+($A$2/100))/100, B$3, (1*B$4),1))/(2*($A$2/10000)*-PV('Bonds (CP)'!B487/100, B$3, (1*B$4),1))</f>
        <v>0.88268129440186538</v>
      </c>
      <c r="C488" s="55">
        <f>(-PV(('Bonds (CP)'!C487-($A$2/100))/100, C$3, (1*C$4),1)--PV(('Bonds (CP)'!C487+($A$2/100))/100, C$3, (1*C$4),1))/(2*($A$2/10000)*-PV('Bonds (CP)'!C487/100, C$3, (1*C$4),1))</f>
        <v>2.5842789371560118</v>
      </c>
      <c r="D488" s="55">
        <f>(-PV(('Bonds (CP)'!D487-($A$2/100))/100, D$3, (1*D$4),1)--PV(('Bonds (CP)'!D487+($A$2/100))/100, D$3, (1*D$4),1))/(2*($A$2/10000)*-PV('Bonds (CP)'!D487/100, D$3, (1*D$4),1))</f>
        <v>4.1215976423512846</v>
      </c>
      <c r="E488" s="55">
        <f>(-PV(('Bonds (CP)'!E487-($A$2/100))/100, E$3, (1*E$4),1)--PV(('Bonds (CP)'!E487+($A$2/100))/100, E$3, (1*E$4),1))/(2*($A$2/10000)*-PV('Bonds (CP)'!E487/100, E$3, (1*E$4),1))</f>
        <v>6.8434963035621825</v>
      </c>
      <c r="F488" s="55">
        <f>(-PV(('Bonds (CP)'!F487-($A$2/100))/100, F$3, (1*F$4),1)--PV(('Bonds (CP)'!F487+($A$2/100))/100, F$3, (1*F$4),1))/(2*($A$2/10000)*-PV('Bonds (CP)'!F487/100, F$3, (1*F$4),1))</f>
        <v>7.9163909454009342</v>
      </c>
      <c r="G488" s="17"/>
      <c r="H488" s="24">
        <v>45894</v>
      </c>
      <c r="I488" s="55">
        <f>DURATION($H488,$H488+365,I$4,'Bonds (CP)'!B487/100,1,0)</f>
        <v>1</v>
      </c>
      <c r="J488" s="55">
        <f>DURATION($H488,$H488+(365*J$3),J$4,'Bonds (CP)'!C487/100,1,0)</f>
        <v>2.9278192273740502</v>
      </c>
      <c r="K488" s="55">
        <f>DURATION($H488,$H488+(365*K$3),K$4,'Bonds (CP)'!D487/100,1,0)</f>
        <v>4.679372172277148</v>
      </c>
      <c r="L488" s="55">
        <f>DURATION($H488,$H488+(365*L$3),L$4,'Bonds (CP)'!E487/100,1,0)</f>
        <v>7.7713475615425152</v>
      </c>
      <c r="M488" s="55">
        <f>DURATION($H488,$H488+(365*M$3),M$4,'Bonds (CP)'!F487/100,1,0)</f>
        <v>8.9436136432634878</v>
      </c>
    </row>
    <row r="489" spans="1:13">
      <c r="A489" s="24">
        <v>45895</v>
      </c>
      <c r="B489" s="55">
        <f>(-PV(('Bonds (CP)'!B488-($A$2/100))/100, B$3, (1*B$4),1)--PV(('Bonds (CP)'!B488+($A$2/100))/100, B$3, (1*B$4),1))/(2*($A$2/10000)*-PV('Bonds (CP)'!B488/100, B$3, (1*B$4),1))</f>
        <v>0.88120331826586584</v>
      </c>
      <c r="C489" s="55">
        <f>(-PV(('Bonds (CP)'!C488-($A$2/100))/100, C$3, (1*C$4),1)--PV(('Bonds (CP)'!C488+($A$2/100))/100, C$3, (1*C$4),1))/(2*($A$2/10000)*-PV('Bonds (CP)'!C488/100, C$3, (1*C$4),1))</f>
        <v>2.5814413370766971</v>
      </c>
      <c r="D489" s="55">
        <f>(-PV(('Bonds (CP)'!D488-($A$2/100))/100, D$3, (1*D$4),1)--PV(('Bonds (CP)'!D488+($A$2/100))/100, D$3, (1*D$4),1))/(2*($A$2/10000)*-PV('Bonds (CP)'!D488/100, D$3, (1*D$4),1))</f>
        <v>4.1164174625723797</v>
      </c>
      <c r="E489" s="55">
        <f>(-PV(('Bonds (CP)'!E488-($A$2/100))/100, E$3, (1*E$4),1)--PV(('Bonds (CP)'!E488+($A$2/100))/100, E$3, (1*E$4),1))/(2*($A$2/10000)*-PV('Bonds (CP)'!E488/100, E$3, (1*E$4),1))</f>
        <v>6.8322249063998566</v>
      </c>
      <c r="F489" s="55">
        <f>(-PV(('Bonds (CP)'!F488-($A$2/100))/100, F$3, (1*F$4),1)--PV(('Bonds (CP)'!F488+($A$2/100))/100, F$3, (1*F$4),1))/(2*($A$2/10000)*-PV('Bonds (CP)'!F488/100, F$3, (1*F$4),1))</f>
        <v>7.887040636714798</v>
      </c>
      <c r="G489" s="17"/>
      <c r="H489" s="24">
        <v>45895</v>
      </c>
      <c r="I489" s="55">
        <f>DURATION($H489,$H489+365,I$4,'Bonds (CP)'!B488/100,1,0)</f>
        <v>1</v>
      </c>
      <c r="J489" s="55">
        <f>DURATION($H489,$H489+(365*J$3),J$4,'Bonds (CP)'!C488/100,1,0)</f>
        <v>2.9276998971731834</v>
      </c>
      <c r="K489" s="55">
        <f>DURATION($H489,$H489+(365*K$3),K$4,'Bonds (CP)'!D488/100,1,0)</f>
        <v>4.6784299602569552</v>
      </c>
      <c r="L489" s="55">
        <f>DURATION($H489,$H489+(365*L$3),L$4,'Bonds (CP)'!E488/100,1,0)</f>
        <v>7.7640175928936994</v>
      </c>
      <c r="M489" s="55">
        <f>DURATION($H489,$H489+(365*M$3),M$4,'Bonds (CP)'!F488/100,1,0)</f>
        <v>8.9145184841164085</v>
      </c>
    </row>
    <row r="490" spans="1:13">
      <c r="A490" s="24">
        <v>45896</v>
      </c>
      <c r="B490" s="55">
        <f>(-PV(('Bonds (CP)'!B489-($A$2/100))/100, B$3, (1*B$4),1)--PV(('Bonds (CP)'!B489+($A$2/100))/100, B$3, (1*B$4),1))/(2*($A$2/10000)*-PV('Bonds (CP)'!B489/100, B$3, (1*B$4),1))</f>
        <v>0.88066004772625495</v>
      </c>
      <c r="C490" s="55">
        <f>(-PV(('Bonds (CP)'!C489-($A$2/100))/100, C$3, (1*C$4),1)--PV(('Bonds (CP)'!C489+($A$2/100))/100, C$3, (1*C$4),1))/(2*($A$2/10000)*-PV('Bonds (CP)'!C489/100, C$3, (1*C$4),1))</f>
        <v>2.5814413370766971</v>
      </c>
      <c r="D490" s="55">
        <f>(-PV(('Bonds (CP)'!D489-($A$2/100))/100, D$3, (1*D$4),1)--PV(('Bonds (CP)'!D489+($A$2/100))/100, D$3, (1*D$4),1))/(2*($A$2/10000)*-PV('Bonds (CP)'!D489/100, D$3, (1*D$4),1))</f>
        <v>4.1181431490513001</v>
      </c>
      <c r="E490" s="55">
        <f>(-PV(('Bonds (CP)'!E489-($A$2/100))/100, E$3, (1*E$4),1)--PV(('Bonds (CP)'!E489+($A$2/100))/100, E$3, (1*E$4),1))/(2*($A$2/10000)*-PV('Bonds (CP)'!E489/100, E$3, (1*E$4),1))</f>
        <v>6.8392688935010106</v>
      </c>
      <c r="F490" s="55">
        <f>(-PV(('Bonds (CP)'!F489-($A$2/100))/100, F$3, (1*F$4),1)--PV(('Bonds (CP)'!F489+($A$2/100))/100, F$3, (1*F$4),1))/(2*($A$2/10000)*-PV('Bonds (CP)'!F489/100, F$3, (1*F$4),1))</f>
        <v>7.9105081431157105</v>
      </c>
      <c r="G490" s="17"/>
      <c r="H490" s="24">
        <v>45896</v>
      </c>
      <c r="I490" s="55">
        <f>DURATION($H490,$H490+365,I$4,'Bonds (CP)'!B489/100,1,0)</f>
        <v>1</v>
      </c>
      <c r="J490" s="55">
        <f>DURATION($H490,$H490+(365*J$3),J$4,'Bonds (CP)'!C489/100,1,0)</f>
        <v>2.9276998971731834</v>
      </c>
      <c r="K490" s="55">
        <f>DURATION($H490,$H490+(365*K$3),K$4,'Bonds (CP)'!D489/100,1,0)</f>
        <v>4.6787442312993193</v>
      </c>
      <c r="L490" s="55">
        <f>DURATION($H490,$H490+(365*L$3),L$4,'Bonds (CP)'!E489/100,1,0)</f>
        <v>7.7686002193427699</v>
      </c>
      <c r="M490" s="55">
        <f>DURATION($H490,$H490+(365*M$3),M$4,'Bonds (CP)'!F489/100,1,0)</f>
        <v>8.9377826874274469</v>
      </c>
    </row>
    <row r="491" spans="1:13">
      <c r="A491" s="24">
        <v>45897</v>
      </c>
      <c r="B491" s="55">
        <f>(-PV(('Bonds (CP)'!B490-($A$2/100))/100, B$3, (1*B$4),1)--PV(('Bonds (CP)'!B490+($A$2/100))/100, B$3, (1*B$4),1))/(2*($A$2/10000)*-PV('Bonds (CP)'!B490/100, B$3, (1*B$4),1))</f>
        <v>0.8804274225168931</v>
      </c>
      <c r="C491" s="55">
        <f>(-PV(('Bonds (CP)'!C490-($A$2/100))/100, C$3, (1*C$4),1)--PV(('Bonds (CP)'!C490+($A$2/100))/100, C$3, (1*C$4),1))/(2*($A$2/10000)*-PV('Bonds (CP)'!C490/100, C$3, (1*C$4),1))</f>
        <v>2.5802607519115544</v>
      </c>
      <c r="D491" s="55">
        <f>(-PV(('Bonds (CP)'!D490-($A$2/100))/100, D$3, (1*D$4),1)--PV(('Bonds (CP)'!D490+($A$2/100))/100, D$3, (1*D$4),1))/(2*($A$2/10000)*-PV('Bonds (CP)'!D490/100, D$3, (1*D$4),1))</f>
        <v>4.1159862032822971</v>
      </c>
      <c r="E491" s="55">
        <f>(-PV(('Bonds (CP)'!E490-($A$2/100))/100, E$3, (1*E$4),1)--PV(('Bonds (CP)'!E490+($A$2/100))/100, E$3, (1*E$4),1))/(2*($A$2/10000)*-PV('Bonds (CP)'!E490/100, E$3, (1*E$4),1))</f>
        <v>6.83081636402044</v>
      </c>
      <c r="F491" s="55">
        <f>(-PV(('Bonds (CP)'!F490-($A$2/100))/100, F$3, (1*F$4),1)--PV(('Bonds (CP)'!F490+($A$2/100))/100, F$3, (1*F$4),1))/(2*($A$2/10000)*-PV('Bonds (CP)'!F490/100, F$3, (1*F$4),1))</f>
        <v>7.8695067449329299</v>
      </c>
      <c r="G491" s="17"/>
      <c r="H491" s="24">
        <v>45897</v>
      </c>
      <c r="I491" s="55">
        <f>DURATION($H491,$H491+365,I$4,'Bonds (CP)'!B490/100,1,0)</f>
        <v>1</v>
      </c>
      <c r="J491" s="55">
        <f>DURATION($H491,$H491+(365*J$3),J$4,'Bonds (CP)'!C490/100,1,0)</f>
        <v>2.9276501507167287</v>
      </c>
      <c r="K491" s="55">
        <f>DURATION($H491,$H491+(365*K$3),K$4,'Bonds (CP)'!D490/100,1,0)</f>
        <v>4.678351361186337</v>
      </c>
      <c r="L491" s="55">
        <f>DURATION($H491,$H491+(365*L$3),L$4,'Bonds (CP)'!E490/100,1,0)</f>
        <v>7.763100510088746</v>
      </c>
      <c r="M491" s="55">
        <f>DURATION($H491,$H491+(365*M$3),M$4,'Bonds (CP)'!F490/100,1,0)</f>
        <v>8.8971328195675046</v>
      </c>
    </row>
    <row r="492" spans="1:13">
      <c r="A492" s="24">
        <v>45898</v>
      </c>
      <c r="B492" s="55">
        <f>(-PV(('Bonds (CP)'!B491-($A$2/100))/100, B$3, (1*B$4),1)--PV(('Bonds (CP)'!B491+($A$2/100))/100, B$3, (1*B$4),1))/(2*($A$2/10000)*-PV('Bonds (CP)'!B491/100, B$3, (1*B$4),1))</f>
        <v>0.87679894067067743</v>
      </c>
      <c r="C492" s="55">
        <f>(-PV(('Bonds (CP)'!C491-($A$2/100))/100, C$3, (1*C$4),1)--PV(('Bonds (CP)'!C491+($A$2/100))/100, C$3, (1*C$4),1))/(2*($A$2/10000)*-PV('Bonds (CP)'!C491/100, C$3, (1*C$4),1))</f>
        <v>2.5755486613786296</v>
      </c>
      <c r="D492" s="55">
        <f>(-PV(('Bonds (CP)'!D491-($A$2/100))/100, D$3, (1*D$4),1)--PV(('Bonds (CP)'!D491+($A$2/100))/100, D$3, (1*D$4),1))/(2*($A$2/10000)*-PV('Bonds (CP)'!D491/100, D$3, (1*D$4),1))</f>
        <v>4.1121077879651162</v>
      </c>
      <c r="E492" s="55">
        <f>(-PV(('Bonds (CP)'!E491-($A$2/100))/100, E$3, (1*E$4),1)--PV(('Bonds (CP)'!E491+($A$2/100))/100, E$3, (1*E$4),1))/(2*($A$2/10000)*-PV('Bonds (CP)'!E491/100, E$3, (1*E$4),1))</f>
        <v>6.83081636402044</v>
      </c>
      <c r="F492" s="55">
        <f>(-PV(('Bonds (CP)'!F491-($A$2/100))/100, F$3, (1*F$4),1)--PV(('Bonds (CP)'!F491+($A$2/100))/100, F$3, (1*F$4),1))/(2*($A$2/10000)*-PV('Bonds (CP)'!F491/100, F$3, (1*F$4),1))</f>
        <v>7.8928979685988399</v>
      </c>
      <c r="G492" s="17"/>
      <c r="H492" s="24">
        <v>45898</v>
      </c>
      <c r="I492" s="55">
        <f>DURATION($H492,$H492+365,I$4,'Bonds (CP)'!B491/100,1,0)</f>
        <v>1</v>
      </c>
      <c r="J492" s="55">
        <f>DURATION($H492,$H492+(365*J$3),J$4,'Bonds (CP)'!C491/100,1,0)</f>
        <v>2.9274510147274739</v>
      </c>
      <c r="K492" s="55">
        <f>DURATION($H492,$H492+(365*K$3),K$4,'Bonds (CP)'!D491/100,1,0)</f>
        <v>4.6776434059247967</v>
      </c>
      <c r="L492" s="55">
        <f>DURATION($H492,$H492+(365*L$3),L$4,'Bonds (CP)'!E491/100,1,0)</f>
        <v>7.763100510088746</v>
      </c>
      <c r="M492" s="55">
        <f>DURATION($H492,$H492+(365*M$3),M$4,'Bonds (CP)'!F491/100,1,0)</f>
        <v>8.9203256000028297</v>
      </c>
    </row>
    <row r="493" spans="1:13">
      <c r="A493" s="24">
        <v>45901</v>
      </c>
      <c r="B493" s="55">
        <f>(-PV(('Bonds (CP)'!B492-($A$2/100))/100, B$3, (1*B$4),1)--PV(('Bonds (CP)'!B492+($A$2/100))/100, B$3, (1*B$4),1))/(2*($A$2/10000)*-PV('Bonds (CP)'!B492/100, B$3, (1*B$4),1))</f>
        <v>0.87664520053966155</v>
      </c>
      <c r="C493" s="55">
        <f>(-PV(('Bonds (CP)'!C492-($A$2/100))/100, C$3, (1*C$4),1)--PV(('Bonds (CP)'!C492+($A$2/100))/100, C$3, (1*C$4),1))/(2*($A$2/10000)*-PV('Bonds (CP)'!C492/100, C$3, (1*C$4),1))</f>
        <v>2.5757838772213071</v>
      </c>
      <c r="D493" s="55">
        <f>(-PV(('Bonds (CP)'!D492-($A$2/100))/100, D$3, (1*D$4),1)--PV(('Bonds (CP)'!D492+($A$2/100))/100, D$3, (1*D$4),1))/(2*($A$2/10000)*-PV('Bonds (CP)'!D492/100, D$3, (1*D$4),1))</f>
        <v>4.1138308799427712</v>
      </c>
      <c r="E493" s="55">
        <f>(-PV(('Bonds (CP)'!E492-($A$2/100))/100, E$3, (1*E$4),1)--PV(('Bonds (CP)'!E492+($A$2/100))/100, E$3, (1*E$4),1))/(2*($A$2/10000)*-PV('Bonds (CP)'!E492/100, E$3, (1*E$4),1))</f>
        <v>6.8378599262724968</v>
      </c>
      <c r="F493" s="55">
        <f>(-PV(('Bonds (CP)'!F492-($A$2/100))/100, F$3, (1*F$4),1)--PV(('Bonds (CP)'!F492+($A$2/100))/100, F$3, (1*F$4),1))/(2*($A$2/10000)*-PV('Bonds (CP)'!F492/100, F$3, (1*F$4),1))</f>
        <v>7.9281756981755569</v>
      </c>
      <c r="G493" s="17"/>
      <c r="H493" s="24">
        <v>45901</v>
      </c>
      <c r="I493" s="55">
        <f>DURATION($H493,$H493+365,I$4,'Bonds (CP)'!B492/100,1,0)</f>
        <v>1</v>
      </c>
      <c r="J493" s="55">
        <f>DURATION($H493,$H493+(365*J$3),J$4,'Bonds (CP)'!C492/100,1,0)</f>
        <v>2.9274609772314588</v>
      </c>
      <c r="K493" s="55">
        <f>DURATION($H493,$H493+(365*K$3),K$4,'Bonds (CP)'!D492/100,1,0)</f>
        <v>4.6779581779622346</v>
      </c>
      <c r="L493" s="55">
        <f>DURATION($H493,$H493+(365*L$3),L$4,'Bonds (CP)'!E492/100,1,0)</f>
        <v>7.7704618438419564</v>
      </c>
      <c r="M493" s="55">
        <f>DURATION($H493,$H493+(365*M$3),M$4,'Bonds (CP)'!F492/100,1,0)</f>
        <v>8.9580712468664547</v>
      </c>
    </row>
    <row r="494" spans="1:13">
      <c r="A494" s="24">
        <v>45902</v>
      </c>
      <c r="B494" s="55">
        <f>(-PV(('Bonds (CP)'!B493-($A$2/100))/100, B$3, (1*B$4),1)--PV(('Bonds (CP)'!B493+($A$2/100))/100, B$3, (1*B$4),1))/(2*($A$2/10000)*-PV('Bonds (CP)'!B493/100, B$3, (1*B$4),1))</f>
        <v>0.87672206386476492</v>
      </c>
      <c r="C494" s="55">
        <f>(-PV(('Bonds (CP)'!C493-($A$2/100))/100, C$3, (1*C$4),1)--PV(('Bonds (CP)'!C493+($A$2/100))/100, C$3, (1*C$4),1))/(2*($A$2/10000)*-PV('Bonds (CP)'!C493/100, C$3, (1*C$4),1))</f>
        <v>2.574843258839552</v>
      </c>
      <c r="D494" s="55">
        <f>(-PV(('Bonds (CP)'!D493-($A$2/100))/100, D$3, (1*D$4),1)--PV(('Bonds (CP)'!D493+($A$2/100))/100, D$3, (1*D$4),1))/(2*($A$2/10000)*-PV('Bonds (CP)'!D493/100, D$3, (1*D$4),1))</f>
        <v>4.1116771768673646</v>
      </c>
      <c r="E494" s="55">
        <f>(-PV(('Bonds (CP)'!E493-($A$2/100))/100, E$3, (1*E$4),1)--PV(('Bonds (CP)'!E493+($A$2/100))/100, E$3, (1*E$4),1))/(2*($A$2/10000)*-PV('Bonds (CP)'!E493/100, E$3, (1*E$4),1))</f>
        <v>6.829407906808056</v>
      </c>
      <c r="F494" s="55">
        <f>(-PV(('Bonds (CP)'!F493-($A$2/100))/100, F$3, (1*F$4),1)--PV(('Bonds (CP)'!F493+($A$2/100))/100, F$3, (1*F$4),1))/(2*($A$2/10000)*-PV('Bonds (CP)'!F493/100, F$3, (1*F$4),1))</f>
        <v>7.9046317164495621</v>
      </c>
      <c r="G494" s="17"/>
      <c r="H494" s="24">
        <v>45902</v>
      </c>
      <c r="I494" s="55">
        <f>DURATION($H494,$H494+365,I$4,'Bonds (CP)'!B493/100,1,0)</f>
        <v>1</v>
      </c>
      <c r="J494" s="55">
        <f>DURATION($H494,$H494+(365*J$3),J$4,'Bonds (CP)'!C493/100,1,0)</f>
        <v>2.9274211236136871</v>
      </c>
      <c r="K494" s="55">
        <f>DURATION($H494,$H494+(365*K$3),K$4,'Bonds (CP)'!D493/100,1,0)</f>
        <v>4.6775646816000176</v>
      </c>
      <c r="L494" s="55">
        <f>DURATION($H494,$H494+(365*L$3),L$4,'Bonds (CP)'!E493/100,1,0)</f>
        <v>7.7621832416798338</v>
      </c>
      <c r="M494" s="55">
        <f>DURATION($H494,$H494+(365*M$3),M$4,'Bonds (CP)'!F493/100,1,0)</f>
        <v>8.9347354754005508</v>
      </c>
    </row>
    <row r="495" spans="1:13">
      <c r="A495" s="24">
        <v>45903</v>
      </c>
      <c r="B495" s="55">
        <f>(-PV(('Bonds (CP)'!B494-($A$2/100))/100, B$3, (1*B$4),1)--PV(('Bonds (CP)'!B494+($A$2/100))/100, B$3, (1*B$4),1))/(2*($A$2/10000)*-PV('Bonds (CP)'!B494/100, B$3, (1*B$4),1))</f>
        <v>0.87934346128034857</v>
      </c>
      <c r="C495" s="55">
        <f>(-PV(('Bonds (CP)'!C494-($A$2/100))/100, C$3, (1*C$4),1)--PV(('Bonds (CP)'!C494+($A$2/100))/100, C$3, (1*C$4),1))/(2*($A$2/10000)*-PV('Bonds (CP)'!C494/100, C$3, (1*C$4),1))</f>
        <v>2.5802607519115544</v>
      </c>
      <c r="D495" s="55">
        <f>(-PV(('Bonds (CP)'!D494-($A$2/100))/100, D$3, (1*D$4),1)--PV(('Bonds (CP)'!D494+($A$2/100))/100, D$3, (1*D$4),1))/(2*($A$2/10000)*-PV('Bonds (CP)'!D494/100, D$3, (1*D$4),1))</f>
        <v>4.1190063821249581</v>
      </c>
      <c r="E495" s="55">
        <f>(-PV(('Bonds (CP)'!E494-($A$2/100))/100, E$3, (1*E$4),1)--PV(('Bonds (CP)'!E494+($A$2/100))/100, E$3, (1*E$4),1))/(2*($A$2/10000)*-PV('Bonds (CP)'!E494/100, E$3, (1*E$4),1))</f>
        <v>6.8434963035621825</v>
      </c>
      <c r="F495" s="55">
        <f>(-PV(('Bonds (CP)'!F494-($A$2/100))/100, F$3, (1*F$4),1)--PV(('Bonds (CP)'!F494+($A$2/100))/100, F$3, (1*F$4),1))/(2*($A$2/10000)*-PV('Bonds (CP)'!F494/100, F$3, (1*F$4),1))</f>
        <v>7.9577495265080715</v>
      </c>
      <c r="G495" s="17"/>
      <c r="H495" s="24">
        <v>45903</v>
      </c>
      <c r="I495" s="55">
        <f>DURATION($H495,$H495+365,I$4,'Bonds (CP)'!B494/100,1,0)</f>
        <v>1</v>
      </c>
      <c r="J495" s="55">
        <f>DURATION($H495,$H495+(365*J$3),J$4,'Bonds (CP)'!C494/100,1,0)</f>
        <v>2.9276501507167287</v>
      </c>
      <c r="K495" s="55">
        <f>DURATION($H495,$H495+(365*K$3),K$4,'Bonds (CP)'!D494/100,1,0)</f>
        <v>4.6789012916794972</v>
      </c>
      <c r="L495" s="55">
        <f>DURATION($H495,$H495+(365*L$3),L$4,'Bonds (CP)'!E494/100,1,0)</f>
        <v>7.7713475615425152</v>
      </c>
      <c r="M495" s="55">
        <f>DURATION($H495,$H495+(365*M$3),M$4,'Bonds (CP)'!F494/100,1,0)</f>
        <v>8.9873754972051501</v>
      </c>
    </row>
    <row r="496" spans="1:13">
      <c r="A496" s="24">
        <v>45904</v>
      </c>
      <c r="B496" s="55">
        <f>(-PV(('Bonds (CP)'!B495-($A$2/100))/100, B$3, (1*B$4),1)--PV(('Bonds (CP)'!B495+($A$2/100))/100, B$3, (1*B$4),1))/(2*($A$2/10000)*-PV('Bonds (CP)'!B495/100, B$3, (1*B$4),1))</f>
        <v>0.87957551391732891</v>
      </c>
      <c r="C496" s="55">
        <f>(-PV(('Bonds (CP)'!C495-($A$2/100))/100, C$3, (1*C$4),1)--PV(('Bonds (CP)'!C495+($A$2/100))/100, C$3, (1*C$4),1))/(2*($A$2/10000)*-PV('Bonds (CP)'!C495/100, C$3, (1*C$4),1))</f>
        <v>2.5830958831814463</v>
      </c>
      <c r="D496" s="55">
        <f>(-PV(('Bonds (CP)'!D495-($A$2/100))/100, D$3, (1*D$4),1)--PV(('Bonds (CP)'!D495+($A$2/100))/100, D$3, (1*D$4),1))/(2*($A$2/10000)*-PV('Bonds (CP)'!D495/100, D$3, (1*D$4),1))</f>
        <v>4.1254889296798218</v>
      </c>
      <c r="E496" s="55">
        <f>(-PV(('Bonds (CP)'!E495-($A$2/100))/100, E$3, (1*E$4),1)--PV(('Bonds (CP)'!E495+($A$2/100))/100, E$3, (1*E$4),1))/(2*($A$2/10000)*-PV('Bonds (CP)'!E495/100, E$3, (1*E$4),1))</f>
        <v>6.8618238538584162</v>
      </c>
      <c r="F496" s="55">
        <f>(-PV(('Bonds (CP)'!F495-($A$2/100))/100, F$3, (1*F$4),1)--PV(('Bonds (CP)'!F495+($A$2/100))/100, F$3, (1*F$4),1))/(2*($A$2/10000)*-PV('Bonds (CP)'!F495/100, F$3, (1*F$4),1))</f>
        <v>8.0173792073540096</v>
      </c>
      <c r="G496" s="17"/>
      <c r="H496" s="24">
        <v>45904</v>
      </c>
      <c r="I496" s="55">
        <f>DURATION($H496,$H496+365,I$4,'Bonds (CP)'!B495/100,1,0)</f>
        <v>1</v>
      </c>
      <c r="J496" s="55">
        <f>DURATION($H496,$H496+(365*J$3),J$4,'Bonds (CP)'!C495/100,1,0)</f>
        <v>2.9277695169748115</v>
      </c>
      <c r="K496" s="55">
        <f>DURATION($H496,$H496+(365*K$3),K$4,'Bonds (CP)'!D495/100,1,0)</f>
        <v>4.6800776479818254</v>
      </c>
      <c r="L496" s="55">
        <f>DURATION($H496,$H496+(365*L$3),L$4,'Bonds (CP)'!E495/100,1,0)</f>
        <v>7.7832332799585746</v>
      </c>
      <c r="M496" s="55">
        <f>DURATION($H496,$H496+(365*M$3),M$4,'Bonds (CP)'!F495/100,1,0)</f>
        <v>9.0464343351322487</v>
      </c>
    </row>
    <row r="497" spans="1:13">
      <c r="A497" s="24">
        <v>45905</v>
      </c>
      <c r="B497" s="55">
        <f>(-PV(('Bonds (CP)'!B496-($A$2/100))/100, B$3, (1*B$4),1)--PV(('Bonds (CP)'!B496+($A$2/100))/100, B$3, (1*B$4),1))/(2*($A$2/10000)*-PV('Bonds (CP)'!B496/100, B$3, (1*B$4),1))</f>
        <v>0.8800399868362655</v>
      </c>
      <c r="C497" s="55">
        <f>(-PV(('Bonds (CP)'!C496-($A$2/100))/100, C$3, (1*C$4),1)--PV(('Bonds (CP)'!C496+($A$2/100))/100, C$3, (1*C$4),1))/(2*($A$2/10000)*-PV('Bonds (CP)'!C496/100, C$3, (1*C$4),1))</f>
        <v>2.5830958831814463</v>
      </c>
      <c r="D497" s="55">
        <f>(-PV(('Bonds (CP)'!D496-($A$2/100))/100, D$3, (1*D$4),1)--PV(('Bonds (CP)'!D496+($A$2/100))/100, D$3, (1*D$4),1))/(2*($A$2/10000)*-PV('Bonds (CP)'!D496/100, D$3, (1*D$4),1))</f>
        <v>4.12505630353321</v>
      </c>
      <c r="E497" s="55">
        <f>(-PV(('Bonds (CP)'!E496-($A$2/100))/100, E$3, (1*E$4),1)--PV(('Bonds (CP)'!E496+($A$2/100))/100, E$3, (1*E$4),1))/(2*($A$2/10000)*-PV('Bonds (CP)'!E496/100, E$3, (1*E$4),1))</f>
        <v>6.8632342533537702</v>
      </c>
      <c r="F497" s="55">
        <f>(-PV(('Bonds (CP)'!F496-($A$2/100))/100, F$3, (1*F$4),1)--PV(('Bonds (CP)'!F496+($A$2/100))/100, F$3, (1*F$4),1))/(2*($A$2/10000)*-PV('Bonds (CP)'!F496/100, F$3, (1*F$4),1))</f>
        <v>8.0233776787624596</v>
      </c>
      <c r="G497" s="17"/>
      <c r="H497" s="24">
        <v>45905</v>
      </c>
      <c r="I497" s="55">
        <f>DURATION($H497,$H497+365,I$4,'Bonds (CP)'!B496/100,1,0)</f>
        <v>1</v>
      </c>
      <c r="J497" s="55">
        <f>DURATION($H497,$H497+(365*J$3),J$4,'Bonds (CP)'!C496/100,1,0)</f>
        <v>2.9277695169748115</v>
      </c>
      <c r="K497" s="55">
        <f>DURATION($H497,$H497+(365*K$3),K$4,'Bonds (CP)'!D496/100,1,0)</f>
        <v>4.6799993118736705</v>
      </c>
      <c r="L497" s="55">
        <f>DURATION($H497,$H497+(365*L$3),L$4,'Bonds (CP)'!E496/100,1,0)</f>
        <v>7.7841462541872763</v>
      </c>
      <c r="M497" s="55">
        <f>DURATION($H497,$H497+(365*M$3),M$4,'Bonds (CP)'!F496/100,1,0)</f>
        <v>9.052373358823651</v>
      </c>
    </row>
    <row r="498" spans="1:13">
      <c r="A498" s="24">
        <v>45908</v>
      </c>
      <c r="B498" s="55">
        <f>(-PV(('Bonds (CP)'!B497-($A$2/100))/100, B$3, (1*B$4),1)--PV(('Bonds (CP)'!B497+($A$2/100))/100, B$3, (1*B$4),1))/(2*($A$2/10000)*-PV('Bonds (CP)'!B497/100, B$3, (1*B$4),1))</f>
        <v>0.881048029722868</v>
      </c>
      <c r="C498" s="55">
        <f>(-PV(('Bonds (CP)'!C497-($A$2/100))/100, C$3, (1*C$4),1)--PV(('Bonds (CP)'!C497+($A$2/100))/100, C$3, (1*C$4),1))/(2*($A$2/10000)*-PV('Bonds (CP)'!C497/100, C$3, (1*C$4),1))</f>
        <v>2.5856999629425474</v>
      </c>
      <c r="D498" s="55">
        <f>(-PV(('Bonds (CP)'!D497-($A$2/100))/100, D$3, (1*D$4),1)--PV(('Bonds (CP)'!D497+($A$2/100))/100, D$3, (1*D$4),1))/(2*($A$2/10000)*-PV('Bonds (CP)'!D497/100, D$3, (1*D$4),1))</f>
        <v>4.128952290409635</v>
      </c>
      <c r="E498" s="55">
        <f>(-PV(('Bonds (CP)'!E497-($A$2/100))/100, E$3, (1*E$4),1)--PV(('Bonds (CP)'!E497+($A$2/100))/100, E$3, (1*E$4),1))/(2*($A$2/10000)*-PV('Bonds (CP)'!E497/100, E$3, (1*E$4),1))</f>
        <v>6.8702875045357361</v>
      </c>
      <c r="F498" s="55">
        <f>(-PV(('Bonds (CP)'!F497-($A$2/100))/100, F$3, (1*F$4),1)--PV(('Bonds (CP)'!F497+($A$2/100))/100, F$3, (1*F$4),1))/(2*($A$2/10000)*-PV('Bonds (CP)'!F497/100, F$3, (1*F$4),1))</f>
        <v>8.047436378568305</v>
      </c>
      <c r="G498" s="17"/>
      <c r="H498" s="24">
        <v>45908</v>
      </c>
      <c r="I498" s="55">
        <f>DURATION($H498,$H498+365,I$4,'Bonds (CP)'!B497/100,1,0)</f>
        <v>1</v>
      </c>
      <c r="J498" s="55">
        <f>DURATION($H498,$H498+(365*J$3),J$4,'Bonds (CP)'!C497/100,1,0)</f>
        <v>2.9278788600151961</v>
      </c>
      <c r="K498" s="55">
        <f>DURATION($H498,$H498+(365*K$3),K$4,'Bonds (CP)'!D497/100,1,0)</f>
        <v>4.6807038861620285</v>
      </c>
      <c r="L498" s="55">
        <f>DURATION($H498,$H498+(365*L$3),L$4,'Bonds (CP)'!E497/100,1,0)</f>
        <v>7.7887083049327792</v>
      </c>
      <c r="M498" s="55">
        <f>DURATION($H498,$H498+(365*M$3),M$4,'Bonds (CP)'!F497/100,1,0)</f>
        <v>9.0734121244317159</v>
      </c>
    </row>
    <row r="499" spans="1:13">
      <c r="A499" s="24">
        <v>45909</v>
      </c>
      <c r="B499" s="55">
        <f>(-PV(('Bonds (CP)'!B498-($A$2/100))/100, B$3, (1*B$4),1)--PV(('Bonds (CP)'!B498+($A$2/100))/100, B$3, (1*B$4),1))/(2*($A$2/10000)*-PV('Bonds (CP)'!B498/100, B$3, (1*B$4),1))</f>
        <v>0.87903424817719578</v>
      </c>
      <c r="C499" s="55">
        <f>(-PV(('Bonds (CP)'!C498-($A$2/100))/100, C$3, (1*C$4),1)--PV(('Bonds (CP)'!C498+($A$2/100))/100, C$3, (1*C$4),1))/(2*($A$2/10000)*-PV('Bonds (CP)'!C498/100, C$3, (1*C$4),1))</f>
        <v>2.5814413370766971</v>
      </c>
      <c r="D499" s="55">
        <f>(-PV(('Bonds (CP)'!D498-($A$2/100))/100, D$3, (1*D$4),1)--PV(('Bonds (CP)'!D498+($A$2/100))/100, D$3, (1*D$4),1))/(2*($A$2/10000)*-PV('Bonds (CP)'!D498/100, D$3, (1*D$4),1))</f>
        <v>4.1233264513992394</v>
      </c>
      <c r="E499" s="55">
        <f>(-PV(('Bonds (CP)'!E498-($A$2/100))/100, E$3, (1*E$4),1)--PV(('Bonds (CP)'!E498+($A$2/100))/100, E$3, (1*E$4),1))/(2*($A$2/10000)*-PV('Bonds (CP)'!E498/100, E$3, (1*E$4),1))</f>
        <v>6.8575931580179859</v>
      </c>
      <c r="F499" s="55">
        <f>(-PV(('Bonds (CP)'!F498-($A$2/100))/100, F$3, (1*F$4),1)--PV(('Bonds (CP)'!F498+($A$2/100))/100, F$3, (1*F$4),1))/(2*($A$2/10000)*-PV('Bonds (CP)'!F498/100, F$3, (1*F$4),1))</f>
        <v>8.0173792073540096</v>
      </c>
      <c r="G499" s="17"/>
      <c r="H499" s="24">
        <v>45909</v>
      </c>
      <c r="I499" s="55">
        <f>DURATION($H499,$H499+365,I$4,'Bonds (CP)'!B498/100,1,0)</f>
        <v>1</v>
      </c>
      <c r="J499" s="55">
        <f>DURATION($H499,$H499+(365*J$3),J$4,'Bonds (CP)'!C498/100,1,0)</f>
        <v>2.9276998971731834</v>
      </c>
      <c r="K499" s="55">
        <f>DURATION($H499,$H499+(365*K$3),K$4,'Bonds (CP)'!D498/100,1,0)</f>
        <v>4.6796858422409242</v>
      </c>
      <c r="L499" s="55">
        <f>DURATION($H499,$H499+(365*L$3),L$4,'Bonds (CP)'!E498/100,1,0)</f>
        <v>7.7804932308887569</v>
      </c>
      <c r="M499" s="55">
        <f>DURATION($H499,$H499+(365*M$3),M$4,'Bonds (CP)'!F498/100,1,0)</f>
        <v>9.0436565573544723</v>
      </c>
    </row>
    <row r="500" spans="1:13">
      <c r="A500" s="24">
        <v>45910</v>
      </c>
      <c r="B500" s="55">
        <f>(-PV(('Bonds (CP)'!B499-($A$2/100))/100, B$3, (1*B$4),1)--PV(('Bonds (CP)'!B499+($A$2/100))/100, B$3, (1*B$4),1))/(2*($A$2/10000)*-PV('Bonds (CP)'!B499/100, B$3, (1*B$4),1))</f>
        <v>0.88097040597525478</v>
      </c>
      <c r="C500" s="55">
        <f>(-PV(('Bonds (CP)'!C499-($A$2/100))/100, C$3, (1*C$4),1)--PV(('Bonds (CP)'!C499+($A$2/100))/100, C$3, (1*C$4),1))/(2*($A$2/10000)*-PV('Bonds (CP)'!C499/100, C$3, (1*C$4),1))</f>
        <v>2.5828593959846384</v>
      </c>
      <c r="D500" s="55">
        <f>(-PV(('Bonds (CP)'!D499-($A$2/100))/100, D$3, (1*D$4),1)--PV(('Bonds (CP)'!D499+($A$2/100))/100, D$3, (1*D$4),1))/(2*($A$2/10000)*-PV('Bonds (CP)'!D499/100, D$3, (1*D$4),1))</f>
        <v>4.122029746885004</v>
      </c>
      <c r="E500" s="55">
        <f>(-PV(('Bonds (CP)'!E499-($A$2/100))/100, E$3, (1*E$4),1)--PV(('Bonds (CP)'!E499+($A$2/100))/100, E$3, (1*E$4),1))/(2*($A$2/10000)*-PV('Bonds (CP)'!E499/100, E$3, (1*E$4),1))</f>
        <v>6.8533632175068799</v>
      </c>
      <c r="F500" s="55">
        <f>(-PV(('Bonds (CP)'!F499-($A$2/100))/100, F$3, (1*F$4),1)--PV(('Bonds (CP)'!F499+($A$2/100))/100, F$3, (1*F$4),1))/(2*($A$2/10000)*-PV('Bonds (CP)'!F499/100, F$3, (1*F$4),1))</f>
        <v>7.9874838092338871</v>
      </c>
      <c r="G500" s="17"/>
      <c r="H500" s="24">
        <v>45910</v>
      </c>
      <c r="I500" s="55">
        <f>DURATION($H500,$H500+365,I$4,'Bonds (CP)'!B499/100,1,0)</f>
        <v>1</v>
      </c>
      <c r="J500" s="55">
        <f>DURATION($H500,$H500+(365*J$3),J$4,'Bonds (CP)'!C499/100,1,0)</f>
        <v>2.9277595730917807</v>
      </c>
      <c r="K500" s="55">
        <f>DURATION($H500,$H500+(365*K$3),K$4,'Bonds (CP)'!D499/100,1,0)</f>
        <v>4.6794506085499128</v>
      </c>
      <c r="L500" s="55">
        <f>DURATION($H500,$H500+(365*L$3),L$4,'Bonds (CP)'!E499/100,1,0)</f>
        <v>7.7777514943201709</v>
      </c>
      <c r="M500" s="55">
        <f>DURATION($H500,$H500+(365*M$3),M$4,'Bonds (CP)'!F499/100,1,0)</f>
        <v>9.0140519180863201</v>
      </c>
    </row>
    <row r="501" spans="1:13">
      <c r="A501" s="24">
        <v>45911</v>
      </c>
      <c r="B501" s="55">
        <f>(-PV(('Bonds (CP)'!B500-($A$2/100))/100, B$3, (1*B$4),1)--PV(('Bonds (CP)'!B500+($A$2/100))/100, B$3, (1*B$4),1))/(2*($A$2/10000)*-PV('Bonds (CP)'!B500/100, B$3, (1*B$4),1))</f>
        <v>0.87926613761036188</v>
      </c>
      <c r="C501" s="55">
        <f>(-PV(('Bonds (CP)'!C500-($A$2/100))/100, C$3, (1*C$4),1)--PV(('Bonds (CP)'!C500+($A$2/100))/100, C$3, (1*C$4),1))/(2*($A$2/10000)*-PV('Bonds (CP)'!C500/100, C$3, (1*C$4),1))</f>
        <v>2.5802607519115544</v>
      </c>
      <c r="D501" s="55">
        <f>(-PV(('Bonds (CP)'!D500-($A$2/100))/100, D$3, (1*D$4),1)--PV(('Bonds (CP)'!D500+($A$2/100))/100, D$3, (1*D$4),1))/(2*($A$2/10000)*-PV('Bonds (CP)'!D500/100, D$3, (1*D$4),1))</f>
        <v>4.1185747330874563</v>
      </c>
      <c r="E501" s="55">
        <f>(-PV(('Bonds (CP)'!E500-($A$2/100))/100, E$3, (1*E$4),1)--PV(('Bonds (CP)'!E500+($A$2/100))/100, E$3, (1*E$4),1))/(2*($A$2/10000)*-PV('Bonds (CP)'!E500/100, E$3, (1*E$4),1))</f>
        <v>6.8434963035621825</v>
      </c>
      <c r="F501" s="55">
        <f>(-PV(('Bonds (CP)'!F500-($A$2/100))/100, F$3, (1*F$4),1)--PV(('Bonds (CP)'!F500+($A$2/100))/100, F$3, (1*F$4),1))/(2*($A$2/10000)*-PV('Bonds (CP)'!F500/100, F$3, (1*F$4),1))</f>
        <v>7.9815240845624702</v>
      </c>
      <c r="G501" s="17"/>
      <c r="H501" s="24">
        <v>45911</v>
      </c>
      <c r="I501" s="55">
        <f>DURATION($H501,$H501+365,I$4,'Bonds (CP)'!B500/100,1,0)</f>
        <v>1</v>
      </c>
      <c r="J501" s="55">
        <f>DURATION($H501,$H501+(365*J$3),J$4,'Bonds (CP)'!C500/100,1,0)</f>
        <v>2.9276501507167287</v>
      </c>
      <c r="K501" s="55">
        <f>DURATION($H501,$H501+(365*K$3),K$4,'Bonds (CP)'!D500/100,1,0)</f>
        <v>4.6788227677509759</v>
      </c>
      <c r="L501" s="55">
        <f>DURATION($H501,$H501+(365*L$3),L$4,'Bonds (CP)'!E500/100,1,0)</f>
        <v>7.7713475615425152</v>
      </c>
      <c r="M501" s="55">
        <f>DURATION($H501,$H501+(365*M$3),M$4,'Bonds (CP)'!F500/100,1,0)</f>
        <v>9.0081490587866053</v>
      </c>
    </row>
    <row r="502" spans="1:13">
      <c r="A502" s="24">
        <v>45912</v>
      </c>
      <c r="B502" s="55">
        <f>(-PV(('Bonds (CP)'!B501-($A$2/100))/100, B$3, (1*B$4),1)--PV(('Bonds (CP)'!B501+($A$2/100))/100, B$3, (1*B$4),1))/(2*($A$2/10000)*-PV('Bonds (CP)'!B501/100, B$3, (1*B$4),1))</f>
        <v>0.87679894067067743</v>
      </c>
      <c r="C502" s="55">
        <f>(-PV(('Bonds (CP)'!C501-($A$2/100))/100, C$3, (1*C$4),1)--PV(('Bonds (CP)'!C501+($A$2/100))/100, C$3, (1*C$4),1))/(2*($A$2/10000)*-PV('Bonds (CP)'!C501/100, C$3, (1*C$4),1))</f>
        <v>2.5746082062870586</v>
      </c>
      <c r="D502" s="55">
        <f>(-PV(('Bonds (CP)'!D501-($A$2/100))/100, D$3, (1*D$4),1)--PV(('Bonds (CP)'!D501+($A$2/100))/100, D$3, (1*D$4),1))/(2*($A$2/10000)*-PV('Bonds (CP)'!D501/100, D$3, (1*D$4),1))</f>
        <v>4.1095250918948558</v>
      </c>
      <c r="E502" s="55">
        <f>(-PV(('Bonds (CP)'!E501-($A$2/100))/100, E$3, (1*E$4),1)--PV(('Bonds (CP)'!E501+($A$2/100))/100, E$3, (1*E$4),1))/(2*($A$2/10000)*-PV('Bonds (CP)'!E501/100, E$3, (1*E$4),1))</f>
        <v>6.8209589557334311</v>
      </c>
      <c r="F502" s="55">
        <f>(-PV(('Bonds (CP)'!F501-($A$2/100))/100, F$3, (1*F$4),1)--PV(('Bonds (CP)'!F501+($A$2/100))/100, F$3, (1*F$4),1))/(2*($A$2/10000)*-PV('Bonds (CP)'!F501/100, F$3, (1*F$4),1))</f>
        <v>7.8636747977426866</v>
      </c>
      <c r="G502" s="17"/>
      <c r="H502" s="24">
        <v>45912</v>
      </c>
      <c r="I502" s="55">
        <f>DURATION($H502,$H502+365,I$4,'Bonds (CP)'!B501/100,1,0)</f>
        <v>1</v>
      </c>
      <c r="J502" s="55">
        <f>DURATION($H502,$H502+(365*J$3),J$4,'Bonds (CP)'!C501/100,1,0)</f>
        <v>2.9274111587085545</v>
      </c>
      <c r="K502" s="55">
        <f>DURATION($H502,$H502+(365*K$3),K$4,'Bonds (CP)'!D501/100,1,0)</f>
        <v>4.6771708720729723</v>
      </c>
      <c r="L502" s="55">
        <f>DURATION($H502,$H502+(365*L$3),L$4,'Bonds (CP)'!E501/100,1,0)</f>
        <v>7.7566757391845993</v>
      </c>
      <c r="M502" s="55">
        <f>DURATION($H502,$H502+(365*M$3),M$4,'Bonds (CP)'!F501/100,1,0)</f>
        <v>8.8913494788826508</v>
      </c>
    </row>
    <row r="503" spans="1:13">
      <c r="A503" s="24">
        <v>45915</v>
      </c>
      <c r="B503" s="55">
        <f>(-PV(('Bonds (CP)'!B502-($A$2/100))/100, B$3, (1*B$4),1)--PV(('Bonds (CP)'!B502+($A$2/100))/100, B$3, (1*B$4),1))/(2*($A$2/10000)*-PV('Bonds (CP)'!B502/100, B$3, (1*B$4),1))</f>
        <v>0.87887972316655605</v>
      </c>
      <c r="C503" s="55">
        <f>(-PV(('Bonds (CP)'!C502-($A$2/100))/100, C$3, (1*C$4),1)--PV(('Bonds (CP)'!C502+($A$2/100))/100, C$3, (1*C$4),1))/(2*($A$2/10000)*-PV('Bonds (CP)'!C502/100, C$3, (1*C$4),1))</f>
        <v>2.574843258839552</v>
      </c>
      <c r="D503" s="55">
        <f>(-PV(('Bonds (CP)'!D502-($A$2/100))/100, D$3, (1*D$4),1)--PV(('Bonds (CP)'!D502+($A$2/100))/100, D$3, (1*D$4),1))/(2*($A$2/10000)*-PV('Bonds (CP)'!D502/100, D$3, (1*D$4),1))</f>
        <v>4.106944722786567</v>
      </c>
      <c r="E503" s="55">
        <f>(-PV(('Bonds (CP)'!E502-($A$2/100))/100, E$3, (1*E$4),1)--PV(('Bonds (CP)'!E502+($A$2/100))/100, E$3, (1*E$4),1))/(2*($A$2/10000)*-PV('Bonds (CP)'!E502/100, E$3, (1*E$4),1))</f>
        <v>6.8040703158777065</v>
      </c>
      <c r="F503" s="55">
        <f>(-PV(('Bonds (CP)'!F502-($A$2/100))/100, F$3, (1*F$4),1)--PV(('Bonds (CP)'!F502+($A$2/100))/100, F$3, (1*F$4),1))/(2*($A$2/10000)*-PV('Bonds (CP)'!F502/100, F$3, (1*F$4),1))</f>
        <v>7.7654962030785448</v>
      </c>
      <c r="G503" s="17"/>
      <c r="H503" s="24">
        <v>45915</v>
      </c>
      <c r="I503" s="55">
        <f>DURATION($H503,$H503+365,I$4,'Bonds (CP)'!B502/100,1,0)</f>
        <v>1</v>
      </c>
      <c r="J503" s="55">
        <f>DURATION($H503,$H503+(365*J$3),J$4,'Bonds (CP)'!C502/100,1,0)</f>
        <v>2.9274211236136871</v>
      </c>
      <c r="K503" s="55">
        <f>DURATION($H503,$H503+(365*K$3),K$4,'Bonds (CP)'!D502/100,1,0)</f>
        <v>4.6766978872257559</v>
      </c>
      <c r="L503" s="55">
        <f>DURATION($H503,$H503+(365*L$3),L$4,'Bonds (CP)'!E502/100,1,0)</f>
        <v>7.745640787173298</v>
      </c>
      <c r="M503" s="55">
        <f>DURATION($H503,$H503+(365*M$3),M$4,'Bonds (CP)'!F502/100,1,0)</f>
        <v>8.7939371784262761</v>
      </c>
    </row>
    <row r="504" spans="1:13">
      <c r="A504" s="24">
        <v>45916</v>
      </c>
      <c r="B504" s="55">
        <f>(-PV(('Bonds (CP)'!B503-($A$2/100))/100, B$3, (1*B$4),1)--PV(('Bonds (CP)'!B503+($A$2/100))/100, B$3, (1*B$4),1))/(2*($A$2/10000)*-PV('Bonds (CP)'!B503/100, B$3, (1*B$4),1))</f>
        <v>0.87672206386476492</v>
      </c>
      <c r="C504" s="55">
        <f>(-PV(('Bonds (CP)'!C503-($A$2/100))/100, C$3, (1*C$4),1)--PV(('Bonds (CP)'!C503+($A$2/100))/100, C$3, (1*C$4),1))/(2*($A$2/10000)*-PV('Bonds (CP)'!C503/100, C$3, (1*C$4),1))</f>
        <v>2.5720253183623241</v>
      </c>
      <c r="D504" s="55">
        <f>(-PV(('Bonds (CP)'!D503-($A$2/100))/100, D$3, (1*D$4),1)--PV(('Bonds (CP)'!D503+($A$2/100))/100, D$3, (1*D$4),1))/(2*($A$2/10000)*-PV('Bonds (CP)'!D503/100, D$3, (1*D$4),1))</f>
        <v>4.1039372282192526</v>
      </c>
      <c r="E504" s="55">
        <f>(-PV(('Bonds (CP)'!E503-($A$2/100))/100, E$3, (1*E$4),1)--PV(('Bonds (CP)'!E503+($A$2/100))/100, E$3, (1*E$4),1))/(2*($A$2/10000)*-PV('Bonds (CP)'!E503/100, E$3, (1*E$4),1))</f>
        <v>6.7970370491506023</v>
      </c>
      <c r="F504" s="55">
        <f>(-PV(('Bonds (CP)'!F503-($A$2/100))/100, F$3, (1*F$4),1)--PV(('Bonds (CP)'!F503+($A$2/100))/100, F$3, (1*F$4),1))/(2*($A$2/10000)*-PV('Bonds (CP)'!F503/100, F$3, (1*F$4),1))</f>
        <v>7.7712212280736823</v>
      </c>
      <c r="G504" s="17"/>
      <c r="H504" s="24">
        <v>45916</v>
      </c>
      <c r="I504" s="55">
        <f>DURATION($H504,$H504+365,I$4,'Bonds (CP)'!B503/100,1,0)</f>
        <v>1</v>
      </c>
      <c r="J504" s="55">
        <f>DURATION($H504,$H504+(365*J$3),J$4,'Bonds (CP)'!C503/100,1,0)</f>
        <v>2.9273015051417084</v>
      </c>
      <c r="K504" s="55">
        <f>DURATION($H504,$H504+(365*K$3),K$4,'Bonds (CP)'!D503/100,1,0)</f>
        <v>4.6761455015024271</v>
      </c>
      <c r="L504" s="55">
        <f>DURATION($H504,$H504+(365*L$3),L$4,'Bonds (CP)'!E503/100,1,0)</f>
        <v>7.7410350741055298</v>
      </c>
      <c r="M504" s="55">
        <f>DURATION($H504,$H504+(365*M$3),M$4,'Bonds (CP)'!F503/100,1,0)</f>
        <v>8.7996202076073597</v>
      </c>
    </row>
    <row r="505" spans="1:13">
      <c r="A505" s="24">
        <v>45917</v>
      </c>
      <c r="B505" s="55">
        <f>(-PV(('Bonds (CP)'!B504-($A$2/100))/100, B$3, (1*B$4),1)--PV(('Bonds (CP)'!B504+($A$2/100))/100, B$3, (1*B$4),1))/(2*($A$2/10000)*-PV('Bonds (CP)'!B504/100, B$3, (1*B$4),1))</f>
        <v>0.87787663342695599</v>
      </c>
      <c r="C505" s="55">
        <f>(-PV(('Bonds (CP)'!C504-($A$2/100))/100, C$3, (1*C$4),1)--PV(('Bonds (CP)'!C504+($A$2/100))/100, C$3, (1*C$4),1))/(2*($A$2/10000)*-PV('Bonds (CP)'!C504/100, C$3, (1*C$4),1))</f>
        <v>2.5731987473051365</v>
      </c>
      <c r="D505" s="55">
        <f>(-PV(('Bonds (CP)'!D504-($A$2/100))/100, D$3, (1*D$4),1)--PV(('Bonds (CP)'!D504+($A$2/100))/100, D$3, (1*D$4),1))/(2*($A$2/10000)*-PV('Bonds (CP)'!D504/100, D$3, (1*D$4),1))</f>
        <v>4.1065148872396104</v>
      </c>
      <c r="E505" s="55">
        <f>(-PV(('Bonds (CP)'!E504-($A$2/100))/100, E$3, (1*E$4),1)--PV(('Bonds (CP)'!E504+($A$2/100))/100, E$3, (1*E$4),1))/(2*($A$2/10000)*-PV('Bonds (CP)'!E504/100, E$3, (1*E$4),1))</f>
        <v>6.8054772287717951</v>
      </c>
      <c r="F505" s="55">
        <f>(-PV(('Bonds (CP)'!F504-($A$2/100))/100, F$3, (1*F$4),1)--PV(('Bonds (CP)'!F504+($A$2/100))/100, F$3, (1*F$4),1))/(2*($A$2/10000)*-PV('Bonds (CP)'!F504/100, F$3, (1*F$4),1))</f>
        <v>7.7826900220111579</v>
      </c>
      <c r="G505" s="17"/>
      <c r="H505" s="24">
        <v>45917</v>
      </c>
      <c r="I505" s="55">
        <f>DURATION($H505,$H505+365,I$4,'Bonds (CP)'!B504/100,1,0)</f>
        <v>1</v>
      </c>
      <c r="J505" s="55">
        <f>DURATION($H505,$H505+(365*J$3),J$4,'Bonds (CP)'!C504/100,1,0)</f>
        <v>2.9273513566736753</v>
      </c>
      <c r="K505" s="55">
        <f>DURATION($H505,$H505+(365*K$3),K$4,'Bonds (CP)'!D504/100,1,0)</f>
        <v>4.6766190125679357</v>
      </c>
      <c r="L505" s="55">
        <f>DURATION($H505,$H505+(365*L$3),L$4,'Bonds (CP)'!E504/100,1,0)</f>
        <v>7.7465613791634507</v>
      </c>
      <c r="M505" s="55">
        <f>DURATION($H505,$H505+(365*M$3),M$4,'Bonds (CP)'!F504/100,1,0)</f>
        <v>8.8110038725007023</v>
      </c>
    </row>
    <row r="506" spans="1:13">
      <c r="A506" s="24">
        <v>45918</v>
      </c>
      <c r="B506" s="55">
        <f>(-PV(('Bonds (CP)'!B505-($A$2/100))/100, B$3, (1*B$4),1)--PV(('Bonds (CP)'!B505+($A$2/100))/100, B$3, (1*B$4),1))/(2*($A$2/10000)*-PV('Bonds (CP)'!B505/100, B$3, (1*B$4),1))</f>
        <v>0.87718352703655289</v>
      </c>
      <c r="C506" s="55">
        <f>(-PV(('Bonds (CP)'!C505-($A$2/100))/100, C$3, (1*C$4),1)--PV(('Bonds (CP)'!C505+($A$2/100))/100, C$3, (1*C$4),1))/(2*($A$2/10000)*-PV('Bonds (CP)'!C505/100, C$3, (1*C$4),1))</f>
        <v>2.5708529063630028</v>
      </c>
      <c r="D506" s="55">
        <f>(-PV(('Bonds (CP)'!D505-($A$2/100))/100, D$3, (1*D$4),1)--PV(('Bonds (CP)'!D505+($A$2/100))/100, D$3, (1*D$4),1))/(2*($A$2/10000)*-PV('Bonds (CP)'!D505/100, D$3, (1*D$4),1))</f>
        <v>4.1022200773858231</v>
      </c>
      <c r="E506" s="55">
        <f>(-PV(('Bonds (CP)'!E505-($A$2/100))/100, E$3, (1*E$4),1)--PV(('Bonds (CP)'!E505+($A$2/100))/100, E$3, (1*E$4),1))/(2*($A$2/10000)*-PV('Bonds (CP)'!E505/100, E$3, (1*E$4),1))</f>
        <v>6.7843826406753251</v>
      </c>
      <c r="F506" s="55">
        <f>(-PV(('Bonds (CP)'!F505-($A$2/100))/100, F$3, (1*F$4),1)--PV(('Bonds (CP)'!F505+($A$2/100))/100, F$3, (1*F$4),1))/(2*($A$2/10000)*-PV('Bonds (CP)'!F505/100, F$3, (1*F$4),1))</f>
        <v>7.7085882925334372</v>
      </c>
      <c r="G506" s="17"/>
      <c r="H506" s="24">
        <v>45918</v>
      </c>
      <c r="I506" s="55">
        <f>DURATION($H506,$H506+365,I$4,'Bonds (CP)'!B505/100,1,0)</f>
        <v>1</v>
      </c>
      <c r="J506" s="55">
        <f>DURATION($H506,$H506+(365*J$3),J$4,'Bonds (CP)'!C505/100,1,0)</f>
        <v>2.9272516386100693</v>
      </c>
      <c r="K506" s="55">
        <f>DURATION($H506,$H506+(365*K$3),K$4,'Bonds (CP)'!D505/100,1,0)</f>
        <v>4.6758295768545679</v>
      </c>
      <c r="L506" s="55">
        <f>DURATION($H506,$H506+(365*L$3),L$4,'Bonds (CP)'!E505/100,1,0)</f>
        <v>7.7327332597997129</v>
      </c>
      <c r="M506" s="55">
        <f>DURATION($H506,$H506+(365*M$3),M$4,'Bonds (CP)'!F505/100,1,0)</f>
        <v>8.7374286703002646</v>
      </c>
    </row>
    <row r="507" spans="1:13">
      <c r="A507" s="24">
        <v>45919</v>
      </c>
      <c r="B507" s="55">
        <f>(-PV(('Bonds (CP)'!B506-($A$2/100))/100, B$3, (1*B$4),1)--PV(('Bonds (CP)'!B506+($A$2/100))/100, B$3, (1*B$4),1))/(2*($A$2/10000)*-PV('Bonds (CP)'!B506/100, B$3, (1*B$4),1))</f>
        <v>0.87649151431768968</v>
      </c>
      <c r="C507" s="55">
        <f>(-PV(('Bonds (CP)'!C506-($A$2/100))/100, C$3, (1*C$4),1)--PV(('Bonds (CP)'!C506+($A$2/100))/100, C$3, (1*C$4),1))/(2*($A$2/10000)*-PV('Bonds (CP)'!C506/100, C$3, (1*C$4),1))</f>
        <v>2.5675755515375207</v>
      </c>
      <c r="D507" s="55">
        <f>(-PV(('Bonds (CP)'!D506-($A$2/100))/100, D$3, (1*D$4),1)--PV(('Bonds (CP)'!D506+($A$2/100))/100, D$3, (1*D$4),1))/(2*($A$2/10000)*-PV('Bonds (CP)'!D506/100, D$3, (1*D$4),1))</f>
        <v>4.0927941213195167</v>
      </c>
      <c r="E507" s="55">
        <f>(-PV(('Bonds (CP)'!E506-($A$2/100))/100, E$3, (1*E$4),1)--PV(('Bonds (CP)'!E506+($A$2/100))/100, E$3, (1*E$4),1))/(2*($A$2/10000)*-PV('Bonds (CP)'!E506/100, E$3, (1*E$4),1))</f>
        <v>6.7534795345925618</v>
      </c>
      <c r="F507" s="55">
        <f>(-PV(('Bonds (CP)'!F506-($A$2/100))/100, F$3, (1*F$4),1)--PV(('Bonds (CP)'!F506+($A$2/100))/100, F$3, (1*F$4),1))/(2*($A$2/10000)*-PV('Bonds (CP)'!F506/100, F$3, (1*F$4),1))</f>
        <v>7.5800386503812502</v>
      </c>
      <c r="G507" s="17"/>
      <c r="H507" s="24">
        <v>45919</v>
      </c>
      <c r="I507" s="55">
        <f>DURATION($H507,$H507+365,I$4,'Bonds (CP)'!B506/100,1,0)</f>
        <v>1</v>
      </c>
      <c r="J507" s="55">
        <f>DURATION($H507,$H507+(365*J$3),J$4,'Bonds (CP)'!C506/100,1,0)</f>
        <v>2.9271119325468948</v>
      </c>
      <c r="K507" s="55">
        <f>DURATION($H507,$H507+(365*K$3),K$4,'Bonds (CP)'!D506/100,1,0)</f>
        <v>4.6740884070362396</v>
      </c>
      <c r="L507" s="55">
        <f>DURATION($H507,$H507+(365*L$3),L$4,'Bonds (CP)'!E506/100,1,0)</f>
        <v>7.7123779461211681</v>
      </c>
      <c r="M507" s="55">
        <f>DURATION($H507,$H507+(365*M$3),M$4,'Bonds (CP)'!F506/100,1,0)</f>
        <v>8.6096610710509989</v>
      </c>
    </row>
    <row r="508" spans="1:13">
      <c r="A508" s="24">
        <v>45922</v>
      </c>
      <c r="B508" s="55">
        <f>(-PV(('Bonds (CP)'!B507-($A$2/100))/100, B$3, (1*B$4),1)--PV(('Bonds (CP)'!B507+($A$2/100))/100, B$3, (1*B$4),1))/(2*($A$2/10000)*-PV('Bonds (CP)'!B507/100, B$3, (1*B$4),1))</f>
        <v>0.87664520053966155</v>
      </c>
      <c r="C508" s="55">
        <f>(-PV(('Bonds (CP)'!C507-($A$2/100))/100, C$3, (1*C$4),1)--PV(('Bonds (CP)'!C507+($A$2/100))/100, C$3, (1*C$4),1))/(2*($A$2/10000)*-PV('Bonds (CP)'!C507/100, C$3, (1*C$4),1))</f>
        <v>2.5671080062736751</v>
      </c>
      <c r="D508" s="55">
        <f>(-PV(('Bonds (CP)'!D507-($A$2/100))/100, D$3, (1*D$4),1)--PV(('Bonds (CP)'!D507+($A$2/100))/100, D$3, (1*D$4),1))/(2*($A$2/10000)*-PV('Bonds (CP)'!D507/100, D$3, (1*D$4),1))</f>
        <v>4.0932219008093478</v>
      </c>
      <c r="E508" s="55">
        <f>(-PV(('Bonds (CP)'!E507-($A$2/100))/100, E$3, (1*E$4),1)--PV(('Bonds (CP)'!E507+($A$2/100))/100, E$3, (1*E$4),1))/(2*($A$2/10000)*-PV('Bonds (CP)'!E507/100, E$3, (1*E$4),1))</f>
        <v>6.7576910781177979</v>
      </c>
      <c r="F508" s="55">
        <f>(-PV(('Bonds (CP)'!F507-($A$2/100))/100, F$3, (1*F$4),1)--PV(('Bonds (CP)'!F507+($A$2/100))/100, F$3, (1*F$4),1))/(2*($A$2/10000)*-PV('Bonds (CP)'!F507/100, F$3, (1*F$4),1))</f>
        <v>7.6132615959474448</v>
      </c>
      <c r="G508" s="17"/>
      <c r="H508" s="24">
        <v>45922</v>
      </c>
      <c r="I508" s="55">
        <f>DURATION($H508,$H508+365,I$4,'Bonds (CP)'!B507/100,1,0)</f>
        <v>1</v>
      </c>
      <c r="J508" s="55">
        <f>DURATION($H508,$H508+(365*J$3),J$4,'Bonds (CP)'!C507/100,1,0)</f>
        <v>2.9270919649434188</v>
      </c>
      <c r="K508" s="55">
        <f>DURATION($H508,$H508+(365*K$3),K$4,'Bonds (CP)'!D507/100,1,0)</f>
        <v>4.6741676827260141</v>
      </c>
      <c r="L508" s="55">
        <f>DURATION($H508,$H508+(365*L$3),L$4,'Bonds (CP)'!E507/100,1,0)</f>
        <v>7.7151588240130389</v>
      </c>
      <c r="M508" s="55">
        <f>DURATION($H508,$H508+(365*M$3),M$4,'Bonds (CP)'!F507/100,1,0)</f>
        <v>8.6426978086949742</v>
      </c>
    </row>
    <row r="509" spans="1:13">
      <c r="A509" s="24">
        <v>45923</v>
      </c>
      <c r="B509" s="55">
        <f>(-PV(('Bonds (CP)'!B508-($A$2/100))/100, B$3, (1*B$4),1)--PV(('Bonds (CP)'!B508+($A$2/100))/100, B$3, (1*B$4),1))/(2*($A$2/10000)*-PV('Bonds (CP)'!B508/100, B$3, (1*B$4),1))</f>
        <v>0.87849364823781373</v>
      </c>
      <c r="C509" s="55">
        <f>(-PV(('Bonds (CP)'!C508-($A$2/100))/100, C$3, (1*C$4),1)--PV(('Bonds (CP)'!C508+($A$2/100))/100, C$3, (1*C$4),1))/(2*($A$2/10000)*-PV('Bonds (CP)'!C508/100, C$3, (1*C$4),1))</f>
        <v>2.5678093848767816</v>
      </c>
      <c r="D509" s="55">
        <f>(-PV(('Bonds (CP)'!D508-($A$2/100))/100, D$3, (1*D$4),1)--PV(('Bonds (CP)'!D508+($A$2/100))/100, D$3, (1*D$4),1))/(2*($A$2/10000)*-PV('Bonds (CP)'!D508/100, D$3, (1*D$4),1))</f>
        <v>4.0923664057999876</v>
      </c>
      <c r="E509" s="55">
        <f>(-PV(('Bonds (CP)'!E508-($A$2/100))/100, E$3, (1*E$4),1)--PV(('Bonds (CP)'!E508+($A$2/100))/100, E$3, (1*E$4),1))/(2*($A$2/10000)*-PV('Bonds (CP)'!E508/100, E$3, (1*E$4),1))</f>
        <v>6.749268790840131</v>
      </c>
      <c r="F509" s="55">
        <f>(-PV(('Bonds (CP)'!F508-($A$2/100))/100, F$3, (1*F$4),1)--PV(('Bonds (CP)'!F508+($A$2/100))/100, F$3, (1*F$4),1))/(2*($A$2/10000)*-PV('Bonds (CP)'!F508/100, F$3, (1*F$4),1))</f>
        <v>7.5525195383907509</v>
      </c>
      <c r="G509" s="17"/>
      <c r="H509" s="24">
        <v>45923</v>
      </c>
      <c r="I509" s="55">
        <f>DURATION($H509,$H509+365,I$4,'Bonds (CP)'!B508/100,1,0)</f>
        <v>1</v>
      </c>
      <c r="J509" s="55">
        <f>DURATION($H509,$H509+(365*J$3),J$4,'Bonds (CP)'!C508/100,1,0)</f>
        <v>2.9271219154492973</v>
      </c>
      <c r="K509" s="55">
        <f>DURATION($H509,$H509+(365*K$3),K$4,'Bonds (CP)'!D508/100,1,0)</f>
        <v>4.6740091188109565</v>
      </c>
      <c r="L509" s="55">
        <f>DURATION($H509,$H509+(365*L$3),L$4,'Bonds (CP)'!E508/100,1,0)</f>
        <v>7.7095954487252678</v>
      </c>
      <c r="M509" s="55">
        <f>DURATION($H509,$H509+(365*M$3),M$4,'Bonds (CP)'!F508/100,1,0)</f>
        <v>8.5822878344457454</v>
      </c>
    </row>
    <row r="510" spans="1:13">
      <c r="A510" s="24">
        <v>45924</v>
      </c>
      <c r="B510" s="55">
        <f>(-PV(('Bonds (CP)'!B509-($A$2/100))/100, B$3, (1*B$4),1)--PV(('Bonds (CP)'!B509+($A$2/100))/100, B$3, (1*B$4),1))/(2*($A$2/10000)*-PV('Bonds (CP)'!B509/100, B$3, (1*B$4),1))</f>
        <v>0.87864803749614873</v>
      </c>
      <c r="C510" s="55">
        <f>(-PV(('Bonds (CP)'!C509-($A$2/100))/100, C$3, (1*C$4),1)--PV(('Bonds (CP)'!C509+($A$2/100))/100, C$3, (1*C$4),1))/(2*($A$2/10000)*-PV('Bonds (CP)'!C509/100, C$3, (1*C$4),1))</f>
        <v>2.5652394425228309</v>
      </c>
      <c r="D510" s="55">
        <f>(-PV(('Bonds (CP)'!D509-($A$2/100))/100, D$3, (1*D$4),1)--PV(('Bonds (CP)'!D509+($A$2/100))/100, D$3, (1*D$4),1))/(2*($A$2/10000)*-PV('Bonds (CP)'!D509/100, D$3, (1*D$4),1))</f>
        <v>4.086385095904741</v>
      </c>
      <c r="E510" s="55">
        <f>(-PV(('Bonds (CP)'!E509-($A$2/100))/100, E$3, (1*E$4),1)--PV(('Bonds (CP)'!E509+($A$2/100))/100, E$3, (1*E$4),1))/(2*($A$2/10000)*-PV('Bonds (CP)'!E509/100, E$3, (1*E$4),1))</f>
        <v>6.7310315216777168</v>
      </c>
      <c r="F510" s="55">
        <f>(-PV(('Bonds (CP)'!F509-($A$2/100))/100, F$3, (1*F$4),1)--PV(('Bonds (CP)'!F509+($A$2/100))/100, F$3, (1*F$4),1))/(2*($A$2/10000)*-PV('Bonds (CP)'!F509/100, F$3, (1*F$4),1))</f>
        <v>7.4816737695401665</v>
      </c>
      <c r="G510" s="17"/>
      <c r="H510" s="24">
        <v>45924</v>
      </c>
      <c r="I510" s="55">
        <f>DURATION($H510,$H510+365,I$4,'Bonds (CP)'!B509/100,1,0)</f>
        <v>1</v>
      </c>
      <c r="J510" s="55">
        <f>DURATION($H510,$H510+(365*J$3),J$4,'Bonds (CP)'!C509/100,1,0)</f>
        <v>2.9270120705505112</v>
      </c>
      <c r="K510" s="55">
        <f>DURATION($H510,$H510+(365*K$3),K$4,'Bonds (CP)'!D509/100,1,0)</f>
        <v>4.6728977673218655</v>
      </c>
      <c r="L510" s="55">
        <f>DURATION($H510,$H510+(365*L$3),L$4,'Bonds (CP)'!E509/100,1,0)</f>
        <v>7.6975193152263284</v>
      </c>
      <c r="M510" s="55">
        <f>DURATION($H510,$H510+(365*M$3),M$4,'Bonds (CP)'!F509/100,1,0)</f>
        <v>8.5117828587152431</v>
      </c>
    </row>
    <row r="511" spans="1:13">
      <c r="A511" s="24">
        <v>45925</v>
      </c>
      <c r="B511" s="55">
        <f>(-PV(('Bonds (CP)'!B510-($A$2/100))/100, B$3, (1*B$4),1)--PV(('Bonds (CP)'!B510+($A$2/100))/100, B$3, (1*B$4),1))/(2*($A$2/10000)*-PV('Bonds (CP)'!B510/100, B$3, (1*B$4),1))</f>
        <v>0.87718352703655289</v>
      </c>
      <c r="C511" s="55">
        <f>(-PV(('Bonds (CP)'!C510-($A$2/100))/100, C$3, (1*C$4),1)--PV(('Bonds (CP)'!C510+($A$2/100))/100, C$3, (1*C$4),1))/(2*($A$2/10000)*-PV('Bonds (CP)'!C510/100, C$3, (1*C$4),1))</f>
        <v>2.5624414394839747</v>
      </c>
      <c r="D511" s="55">
        <f>(-PV(('Bonds (CP)'!D510-($A$2/100))/100, D$3, (1*D$4),1)--PV(('Bonds (CP)'!D510+($A$2/100))/100, D$3, (1*D$4),1))/(2*($A$2/10000)*-PV('Bonds (CP)'!D510/100, D$3, (1*D$4),1))</f>
        <v>4.0829728145360882</v>
      </c>
      <c r="E511" s="55">
        <f>(-PV(('Bonds (CP)'!E510-($A$2/100))/100, E$3, (1*E$4),1)--PV(('Bonds (CP)'!E510+($A$2/100))/100, E$3, (1*E$4),1))/(2*($A$2/10000)*-PV('Bonds (CP)'!E510/100, E$3, (1*E$4),1))</f>
        <v>6.7100074216336187</v>
      </c>
      <c r="F511" s="55">
        <f>(-PV(('Bonds (CP)'!F510-($A$2/100))/100, F$3, (1*F$4),1)--PV(('Bonds (CP)'!F510+($A$2/100))/100, F$3, (1*F$4),1))/(2*($A$2/10000)*-PV('Bonds (CP)'!F510/100, F$3, (1*F$4),1))</f>
        <v>7.3905468681882525</v>
      </c>
      <c r="G511" s="17"/>
      <c r="H511" s="24">
        <v>45925</v>
      </c>
      <c r="I511" s="55">
        <f>DURATION($H511,$H511+365,I$4,'Bonds (CP)'!B510/100,1,0)</f>
        <v>1</v>
      </c>
      <c r="J511" s="55">
        <f>DURATION($H511,$H511+(365*J$3),J$4,'Bonds (CP)'!C510/100,1,0)</f>
        <v>2.926892157043727</v>
      </c>
      <c r="K511" s="55">
        <f>DURATION($H511,$H511+(365*K$3),K$4,'Bonds (CP)'!D510/100,1,0)</f>
        <v>4.6722616059869608</v>
      </c>
      <c r="L511" s="55">
        <f>DURATION($H511,$H511+(365*L$3),L$4,'Bonds (CP)'!E510/100,1,0)</f>
        <v>7.6835478973389817</v>
      </c>
      <c r="M511" s="55">
        <f>DURATION($H511,$H511+(365*M$3),M$4,'Bonds (CP)'!F510/100,1,0)</f>
        <v>8.4210210745880918</v>
      </c>
    </row>
    <row r="512" spans="1:13">
      <c r="A512" s="24">
        <v>45926</v>
      </c>
      <c r="B512" s="55">
        <f>(-PV(('Bonds (CP)'!B511-($A$2/100))/100, B$3, (1*B$4),1)--PV(('Bonds (CP)'!B511+($A$2/100))/100, B$3, (1*B$4),1))/(2*($A$2/10000)*-PV('Bonds (CP)'!B511/100, B$3, (1*B$4),1))</f>
        <v>0.87864803749614873</v>
      </c>
      <c r="C512" s="55">
        <f>(-PV(('Bonds (CP)'!C511-($A$2/100))/100, C$3, (1*C$4),1)--PV(('Bonds (CP)'!C511+($A$2/100))/100, C$3, (1*C$4),1))/(2*($A$2/10000)*-PV('Bonds (CP)'!C511/100, C$3, (1*C$4),1))</f>
        <v>2.5638397155042765</v>
      </c>
      <c r="D512" s="55">
        <f>(-PV(('Bonds (CP)'!D511-($A$2/100))/100, D$3, (1*D$4),1)--PV(('Bonds (CP)'!D511+($A$2/100))/100, D$3, (1*D$4),1))/(2*($A$2/10000)*-PV('Bonds (CP)'!D511/100, D$3, (1*D$4),1))</f>
        <v>4.0821203803427046</v>
      </c>
      <c r="E512" s="55">
        <f>(-PV(('Bonds (CP)'!E511-($A$2/100))/100, E$3, (1*E$4),1)--PV(('Bonds (CP)'!E511+($A$2/100))/100, E$3, (1*E$4),1))/(2*($A$2/10000)*-PV('Bonds (CP)'!E511/100, E$3, (1*E$4),1))</f>
        <v>6.7044044436597279</v>
      </c>
      <c r="F512" s="55">
        <f>(-PV(('Bonds (CP)'!F511-($A$2/100))/100, F$3, (1*F$4),1)--PV(('Bonds (CP)'!F511+($A$2/100))/100, F$3, (1*F$4),1))/(2*($A$2/10000)*-PV('Bonds (CP)'!F511/100, F$3, (1*F$4),1))</f>
        <v>7.3482516391825996</v>
      </c>
      <c r="G512" s="17"/>
      <c r="H512" s="24">
        <v>45926</v>
      </c>
      <c r="I512" s="55">
        <f>DURATION($H512,$H512+365,I$4,'Bonds (CP)'!B511/100,1,0)</f>
        <v>1</v>
      </c>
      <c r="J512" s="55">
        <f>DURATION($H512,$H512+(365*J$3),J$4,'Bonds (CP)'!C511/100,1,0)</f>
        <v>2.9269521245828618</v>
      </c>
      <c r="K512" s="55">
        <f>DURATION($H512,$H512+(365*K$3),K$4,'Bonds (CP)'!D511/100,1,0)</f>
        <v>4.6721024402587386</v>
      </c>
      <c r="L512" s="55">
        <f>DURATION($H512,$H512+(365*L$3),L$4,'Bonds (CP)'!E511/100,1,0)</f>
        <v>7.6798154584093998</v>
      </c>
      <c r="M512" s="55">
        <f>DURATION($H512,$H512+(365*M$3),M$4,'Bonds (CP)'!F511/100,1,0)</f>
        <v>8.3788674685661597</v>
      </c>
    </row>
    <row r="513" spans="1:13">
      <c r="A513" s="24">
        <v>45929</v>
      </c>
      <c r="B513" s="55">
        <f>(-PV(('Bonds (CP)'!B512-($A$2/100))/100, B$3, (1*B$4),1)--PV(('Bonds (CP)'!B512+($A$2/100))/100, B$3, (1*B$4),1))/(2*($A$2/10000)*-PV('Bonds (CP)'!B512/100, B$3, (1*B$4),1))</f>
        <v>0.87702965200873839</v>
      </c>
      <c r="C513" s="55">
        <f>(-PV(('Bonds (CP)'!C512-($A$2/100))/100, C$3, (1*C$4),1)--PV(('Bonds (CP)'!C512+($A$2/100))/100, C$3, (1*C$4),1))/(2*($A$2/10000)*-PV('Bonds (CP)'!C512/100, C$3, (1*C$4),1))</f>
        <v>2.5591844254050162</v>
      </c>
      <c r="D513" s="55">
        <f>(-PV(('Bonds (CP)'!D512-($A$2/100))/100, D$3, (1*D$4),1)--PV(('Bonds (CP)'!D512+($A$2/100))/100, D$3, (1*D$4),1))/(2*($A$2/10000)*-PV('Bonds (CP)'!D512/100, D$3, (1*D$4),1))</f>
        <v>4.0744598950170481</v>
      </c>
      <c r="E513" s="55">
        <f>(-PV(('Bonds (CP)'!E512-($A$2/100))/100, E$3, (1*E$4),1)--PV(('Bonds (CP)'!E512+($A$2/100))/100, E$3, (1*E$4),1))/(2*($A$2/10000)*-PV('Bonds (CP)'!E512/100, E$3, (1*E$4),1))</f>
        <v>6.6862048763018764</v>
      </c>
      <c r="F513" s="55">
        <f>(-PV(('Bonds (CP)'!F512-($A$2/100))/100, F$3, (1*F$4),1)--PV(('Bonds (CP)'!F512+($A$2/100))/100, F$3, (1*F$4),1))/(2*($A$2/10000)*-PV('Bonds (CP)'!F512/100, F$3, (1*F$4),1))</f>
        <v>7.2855060860077545</v>
      </c>
      <c r="G513" s="17"/>
      <c r="H513" s="24">
        <v>45929</v>
      </c>
      <c r="I513" s="55">
        <f>DURATION($H513,$H513+365,I$4,'Bonds (CP)'!B512/100,1,0)</f>
        <v>1</v>
      </c>
      <c r="J513" s="55">
        <f>DURATION($H513,$H513+(365*J$3),J$4,'Bonds (CP)'!C512/100,1,0)</f>
        <v>2.9267521489236556</v>
      </c>
      <c r="K513" s="55">
        <f>DURATION($H513,$H513+(365*K$3),K$4,'Bonds (CP)'!D512/100,1,0)</f>
        <v>4.6706676913005989</v>
      </c>
      <c r="L513" s="55">
        <f>DURATION($H513,$H513+(365*L$3),L$4,'Bonds (CP)'!E512/100,1,0)</f>
        <v>7.6676655961093605</v>
      </c>
      <c r="M513" s="55">
        <f>DURATION($H513,$H513+(365*M$3),M$4,'Bonds (CP)'!F512/100,1,0)</f>
        <v>8.3162996850249424</v>
      </c>
    </row>
    <row r="514" spans="1:13">
      <c r="A514" s="24">
        <v>45930</v>
      </c>
      <c r="B514" s="55">
        <f>(-PV(('Bonds (CP)'!B513-($A$2/100))/100, B$3, (1*B$4),1)--PV(('Bonds (CP)'!B513+($A$2/100))/100, B$3, (1*B$4),1))/(2*($A$2/10000)*-PV('Bonds (CP)'!B513/100, B$3, (1*B$4),1))</f>
        <v>0.87534058314538565</v>
      </c>
      <c r="C514" s="55">
        <f>(-PV(('Bonds (CP)'!C513-($A$2/100))/100, C$3, (1*C$4),1)--PV(('Bonds (CP)'!C513+($A$2/100))/100, C$3, (1*C$4),1))/(2*($A$2/10000)*-PV('Bonds (CP)'!C513/100, C$3, (1*C$4),1))</f>
        <v>2.557094782270545</v>
      </c>
      <c r="D514" s="55">
        <f>(-PV(('Bonds (CP)'!D513-($A$2/100))/100, D$3, (1*D$4),1)--PV(('Bonds (CP)'!D513+($A$2/100))/100, D$3, (1*D$4),1))/(2*($A$2/10000)*-PV('Bonds (CP)'!D513/100, D$3, (1*D$4),1))</f>
        <v>4.0727603511861181</v>
      </c>
      <c r="E514" s="55">
        <f>(-PV(('Bonds (CP)'!E513-($A$2/100))/100, E$3, (1*E$4),1)--PV(('Bonds (CP)'!E513+($A$2/100))/100, E$3, (1*E$4),1))/(2*($A$2/10000)*-PV('Bonds (CP)'!E513/100, E$3, (1*E$4),1))</f>
        <v>6.6862048763018764</v>
      </c>
      <c r="F514" s="55">
        <f>(-PV(('Bonds (CP)'!F513-($A$2/100))/100, F$3, (1*F$4),1)--PV(('Bonds (CP)'!F513+($A$2/100))/100, F$3, (1*F$4),1))/(2*($A$2/10000)*-PV('Bonds (CP)'!F513/100, F$3, (1*F$4),1))</f>
        <v>7.3063287797221879</v>
      </c>
      <c r="G514" s="17"/>
      <c r="H514" s="24">
        <v>45930</v>
      </c>
      <c r="I514" s="55">
        <f>DURATION($H514,$H514+365,I$4,'Bonds (CP)'!B513/100,1,0)</f>
        <v>1</v>
      </c>
      <c r="J514" s="55">
        <f>DURATION($H514,$H514+(365*J$3),J$4,'Bonds (CP)'!C513/100,1,0)</f>
        <v>2.9266620817278577</v>
      </c>
      <c r="K514" s="55">
        <f>DURATION($H514,$H514+(365*K$3),K$4,'Bonds (CP)'!D513/100,1,0)</f>
        <v>4.6703483063266518</v>
      </c>
      <c r="L514" s="55">
        <f>DURATION($H514,$H514+(365*L$3),L$4,'Bonds (CP)'!E513/100,1,0)</f>
        <v>7.6676655961093605</v>
      </c>
      <c r="M514" s="55">
        <f>DURATION($H514,$H514+(365*M$3),M$4,'Bonds (CP)'!F513/100,1,0)</f>
        <v>8.3370676553564493</v>
      </c>
    </row>
    <row r="516" spans="1:13">
      <c r="A516" s="39" t="s">
        <v>52</v>
      </c>
      <c r="B516" s="46">
        <f>AVERAGE(B5:B514)</f>
        <v>0.86102201409399615</v>
      </c>
      <c r="C516" s="46">
        <f>AVERAGE(C5:C514)</f>
        <v>2.5403164225671686</v>
      </c>
      <c r="D516" s="46">
        <f>AVERAGE(D5:D514)</f>
        <v>4.0698272294743871</v>
      </c>
      <c r="E516" s="46">
        <f>AVERAGE(E5:E514)</f>
        <v>6.7591645130826654</v>
      </c>
      <c r="F516" s="46">
        <f>AVERAGE(F5:F514)</f>
        <v>7.7343042734166527</v>
      </c>
      <c r="H516" s="39" t="s">
        <v>52</v>
      </c>
      <c r="I516" s="46">
        <f>AVERAGE(I5:I514)</f>
        <v>0.99943899782135048</v>
      </c>
      <c r="J516" s="46">
        <f>AVERAGE(J5:J514)</f>
        <v>2.9234900259149268</v>
      </c>
      <c r="K516" s="46">
        <f>AVERAGE(K5:K514)</f>
        <v>4.6687218591464212</v>
      </c>
      <c r="L516" s="46">
        <f>AVERAGE(L5:L514)</f>
        <v>7.7127651016873866</v>
      </c>
      <c r="M516" s="46">
        <f>AVERAGE(M5:M514)</f>
        <v>8.7604989019229205</v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D9EEB"/>
  </sheetPr>
  <dimension ref="A1:Q20"/>
  <sheetViews>
    <sheetView workbookViewId="0">
      <selection activeCell="C11" sqref="C11"/>
    </sheetView>
  </sheetViews>
  <sheetFormatPr defaultColWidth="11.19921875" defaultRowHeight="15" customHeight="1"/>
  <cols>
    <col min="1" max="1" width="8.59765625" customWidth="1"/>
    <col min="2" max="2" width="6.796875" customWidth="1"/>
    <col min="3" max="3" width="12.09765625" customWidth="1"/>
    <col min="4" max="4" width="8.59765625" customWidth="1"/>
    <col min="5" max="5" width="12.59765625" customWidth="1"/>
    <col min="6" max="6" width="8.8984375" customWidth="1"/>
    <col min="7" max="10" width="8.59765625" customWidth="1"/>
    <col min="11" max="11" width="11.296875" customWidth="1"/>
    <col min="12" max="12" width="8" customWidth="1"/>
    <col min="13" max="13" width="7.3984375" customWidth="1"/>
    <col min="14" max="14" width="8.59765625" customWidth="1"/>
    <col min="15" max="15" width="12.19921875" customWidth="1"/>
    <col min="16" max="17" width="8.8984375" customWidth="1"/>
    <col min="18" max="22" width="8.59765625" customWidth="1"/>
    <col min="23" max="23" width="12.19921875" customWidth="1"/>
    <col min="24" max="26" width="8.59765625" customWidth="1"/>
  </cols>
  <sheetData>
    <row r="1" spans="1:17">
      <c r="C1" s="2" t="s">
        <v>42</v>
      </c>
    </row>
    <row r="2" spans="1:17">
      <c r="A2" s="56"/>
      <c r="B2" s="57" t="s">
        <v>68</v>
      </c>
      <c r="C2" s="35" t="s">
        <v>61</v>
      </c>
      <c r="D2" s="58" t="s">
        <v>69</v>
      </c>
      <c r="E2" s="59"/>
      <c r="F2" s="60" t="s">
        <v>70</v>
      </c>
      <c r="G2" s="61" t="s">
        <v>70</v>
      </c>
      <c r="H2" s="61" t="s">
        <v>70</v>
      </c>
      <c r="L2" s="62" t="s">
        <v>71</v>
      </c>
    </row>
    <row r="3" spans="1:17">
      <c r="A3" s="5" t="s">
        <v>47</v>
      </c>
      <c r="B3" s="30">
        <f>'Bonds (CP)'!O515</f>
        <v>-2.6454034777597226E-5</v>
      </c>
      <c r="C3" s="30">
        <f>'Bonds (CP)'!O516</f>
        <v>2.0658367470892253E-3</v>
      </c>
      <c r="D3" s="63">
        <f>+(B3-C$11)/C3</f>
        <v>-0.1702140179364747</v>
      </c>
      <c r="F3" s="64">
        <v>0.2</v>
      </c>
      <c r="G3" s="65">
        <v>0.98619999999999997</v>
      </c>
      <c r="H3" s="65">
        <v>2.6800000000000001E-2</v>
      </c>
      <c r="J3" s="66"/>
      <c r="K3" s="35" t="s">
        <v>68</v>
      </c>
      <c r="L3" s="35" t="s">
        <v>61</v>
      </c>
      <c r="M3" s="35" t="s">
        <v>69</v>
      </c>
      <c r="N3" s="67"/>
      <c r="O3" s="68" t="s">
        <v>70</v>
      </c>
      <c r="P3" s="69" t="s">
        <v>70</v>
      </c>
      <c r="Q3" s="70" t="s">
        <v>70</v>
      </c>
    </row>
    <row r="4" spans="1:17">
      <c r="A4" s="5" t="s">
        <v>48</v>
      </c>
      <c r="B4" s="30">
        <f>'Bonds (CP)'!P515</f>
        <v>-9.9966130867073578E-5</v>
      </c>
      <c r="C4" s="30">
        <f>'Bonds (CP)'!P516</f>
        <v>4.6313123842689589E-3</v>
      </c>
      <c r="D4" s="63">
        <f>+(B4-C$11)/C4</f>
        <v>-9.1798270973133367E-2</v>
      </c>
      <c r="F4" s="64">
        <v>0.2</v>
      </c>
      <c r="G4" s="65">
        <v>2.2000000000000001E-3</v>
      </c>
      <c r="H4" s="65">
        <v>0.216</v>
      </c>
      <c r="J4" s="71" t="s">
        <v>47</v>
      </c>
      <c r="K4" s="48">
        <f>'Bonds (CP)'!AT515</f>
        <v>-6.0921690307066934E-4</v>
      </c>
      <c r="L4" s="48">
        <f>'Bonds (CP)'!AT516</f>
        <v>1.3616060381752395E-2</v>
      </c>
      <c r="M4" s="63">
        <f>+(K4-L$12)/L4</f>
        <v>-6.8624639963273185E-2</v>
      </c>
      <c r="O4" s="72">
        <v>0.2</v>
      </c>
      <c r="P4" s="65">
        <v>1</v>
      </c>
      <c r="Q4" s="65">
        <v>0.01</v>
      </c>
    </row>
    <row r="5" spans="1:17">
      <c r="A5" s="5" t="s">
        <v>49</v>
      </c>
      <c r="B5" s="30">
        <f>'Bonds (CP)'!Q515</f>
        <v>-1.8921625262515121E-4</v>
      </c>
      <c r="C5" s="30">
        <f>'Bonds (CP)'!Q516</f>
        <v>6.604023273259871E-3</v>
      </c>
      <c r="D5" s="63">
        <f>+(B5-C$11)/C5</f>
        <v>-7.7891395848535841E-2</v>
      </c>
      <c r="F5" s="64">
        <v>0.2</v>
      </c>
      <c r="G5" s="65">
        <v>0</v>
      </c>
      <c r="H5" s="65">
        <v>0.23019999999999999</v>
      </c>
      <c r="J5" s="73" t="s">
        <v>48</v>
      </c>
      <c r="K5" s="48">
        <f>'Bonds (CP)'!AU515</f>
        <v>-1.8400955292506493E-3</v>
      </c>
      <c r="L5" s="48">
        <f>'Bonds (CP)'!AU516</f>
        <v>3.3063362989808498E-2</v>
      </c>
      <c r="M5" s="63">
        <f>+(K5-L$12)/L5</f>
        <v>-6.5488676038893981E-2</v>
      </c>
      <c r="O5" s="72">
        <v>0.2</v>
      </c>
      <c r="P5" s="65">
        <v>0</v>
      </c>
      <c r="Q5" s="65">
        <v>0.24</v>
      </c>
    </row>
    <row r="6" spans="1:17">
      <c r="A6" s="5" t="s">
        <v>50</v>
      </c>
      <c r="B6" s="30">
        <f>'Bonds (CP)'!R515</f>
        <v>-3.5502283925513184E-4</v>
      </c>
      <c r="C6" s="30">
        <f>'Bonds (CP)'!R516</f>
        <v>9.5488611297490922E-3</v>
      </c>
      <c r="D6" s="63">
        <f>+(B6-C$11)/C6</f>
        <v>-7.1233958516923337E-2</v>
      </c>
      <c r="F6" s="64">
        <v>0.2</v>
      </c>
      <c r="G6" s="65">
        <v>0</v>
      </c>
      <c r="H6" s="65">
        <v>0.255</v>
      </c>
      <c r="J6" s="73" t="s">
        <v>49</v>
      </c>
      <c r="K6" s="48">
        <f>'Bonds (CP)'!AV515</f>
        <v>-3.5935093044779736E-3</v>
      </c>
      <c r="L6" s="48">
        <f>'Bonds (CP)'!AV516</f>
        <v>4.2957024697022263E-2</v>
      </c>
      <c r="M6" s="63">
        <f>+(K6-L$12)/L6</f>
        <v>-9.1223488369176792E-2</v>
      </c>
      <c r="O6" s="72">
        <v>0.2</v>
      </c>
      <c r="P6" s="65">
        <v>0</v>
      </c>
      <c r="Q6" s="65">
        <v>0.33</v>
      </c>
    </row>
    <row r="7" spans="1:17">
      <c r="A7" s="56" t="s">
        <v>51</v>
      </c>
      <c r="B7" s="74">
        <f>'Bonds (CP)'!S515</f>
        <v>-3.9370902756143925E-4</v>
      </c>
      <c r="C7" s="74">
        <f>'Bonds (CP)'!S516</f>
        <v>1.4291799932294352E-2</v>
      </c>
      <c r="D7" s="75">
        <f>+(B7-C$11)/C7</f>
        <v>-5.0300827699265742E-2</v>
      </c>
      <c r="F7" s="64">
        <v>0.2</v>
      </c>
      <c r="G7" s="65">
        <v>1.1599999999999999E-2</v>
      </c>
      <c r="H7" s="65">
        <v>0.27210000000000001</v>
      </c>
      <c r="J7" s="73" t="s">
        <v>50</v>
      </c>
      <c r="K7" s="48">
        <f>'Bonds (CP)'!AW515</f>
        <v>-7.0387574293355841E-3</v>
      </c>
      <c r="L7" s="48">
        <f>'Bonds (CP)'!AW516</f>
        <v>5.1817340732667326E-2</v>
      </c>
      <c r="M7" s="63">
        <f>+(K7-L$12)/L7</f>
        <v>-0.14211338643703103</v>
      </c>
      <c r="O7" s="72">
        <v>0.2</v>
      </c>
      <c r="P7" s="65">
        <v>0</v>
      </c>
      <c r="Q7" s="65">
        <v>0.33</v>
      </c>
    </row>
    <row r="8" spans="1:17">
      <c r="E8" s="76" t="s">
        <v>72</v>
      </c>
      <c r="F8" s="64">
        <f>SUM(F3:F7)</f>
        <v>1</v>
      </c>
      <c r="G8" s="65">
        <v>1</v>
      </c>
      <c r="H8" s="65">
        <v>1</v>
      </c>
      <c r="J8" s="77" t="s">
        <v>51</v>
      </c>
      <c r="K8" s="78">
        <f>'Bonds (CP)'!AX515</f>
        <v>-8.139780614957846E-3</v>
      </c>
      <c r="L8" s="78">
        <f>'Bonds (CP)'!AX516</f>
        <v>6.1322618832949337E-2</v>
      </c>
      <c r="M8" s="75">
        <f>+(K8-L$12)/L8</f>
        <v>-0.1380397822924484</v>
      </c>
      <c r="O8" s="72">
        <v>0.2</v>
      </c>
      <c r="P8" s="65">
        <v>0</v>
      </c>
      <c r="Q8" s="65">
        <v>0.09</v>
      </c>
    </row>
    <row r="9" spans="1:17">
      <c r="B9" s="79" t="s">
        <v>73</v>
      </c>
      <c r="C9" s="80">
        <f>MIN(C3:C7)</f>
        <v>2.0658367470892253E-3</v>
      </c>
      <c r="E9" s="81" t="s">
        <v>74</v>
      </c>
      <c r="F9" s="72">
        <f t="array" ref="F9">MMULT(TRANSPOSE(F3:F7),$B3:$B7)</f>
        <v>-2.1287365701727862E-4</v>
      </c>
      <c r="G9" s="65">
        <v>0</v>
      </c>
      <c r="H9" s="65">
        <v>-2.9999999999999997E-4</v>
      </c>
      <c r="N9" s="81" t="s">
        <v>72</v>
      </c>
      <c r="O9" s="72">
        <f>SUM(O4:O8)</f>
        <v>1</v>
      </c>
      <c r="P9" s="65">
        <v>1</v>
      </c>
      <c r="Q9" s="65">
        <v>1</v>
      </c>
    </row>
    <row r="10" spans="1:17">
      <c r="B10" s="79" t="s">
        <v>75</v>
      </c>
      <c r="C10" s="80">
        <f>AVERAGE(C3:C7)</f>
        <v>7.4283666933323E-3</v>
      </c>
      <c r="E10" s="82" t="s">
        <v>76</v>
      </c>
      <c r="F10" s="64">
        <f t="array" ref="F10">SQRT(MMULT(MMULT(TRANSPOSE(F3:F7),'Bonds (CP)'!$AC4:$AG8),F3:F7))</f>
        <v>6.0114400621316564E-3</v>
      </c>
      <c r="G10" s="65">
        <v>2.0999999999999999E-3</v>
      </c>
      <c r="H10" s="65">
        <v>7.4000000000000003E-3</v>
      </c>
      <c r="K10" s="83" t="s">
        <v>73</v>
      </c>
      <c r="L10" s="84">
        <f>MIN(L4:L8)</f>
        <v>1.3616060381752395E-2</v>
      </c>
      <c r="N10" s="81" t="s">
        <v>74</v>
      </c>
      <c r="O10" s="72">
        <f t="array" ref="O10">MMULT(TRANSPOSE(O4:O8),$K4:$K8)</f>
        <v>-4.2442719562185444E-3</v>
      </c>
      <c r="P10" s="65">
        <v>0</v>
      </c>
      <c r="Q10" s="65">
        <v>0</v>
      </c>
    </row>
    <row r="11" spans="1:17">
      <c r="B11" s="83" t="s">
        <v>77</v>
      </c>
      <c r="C11" s="85">
        <f>+(1+(B16/100))^(1/365)-1</f>
        <v>3.2518033834527671E-4</v>
      </c>
      <c r="E11" s="39" t="s">
        <v>78</v>
      </c>
      <c r="F11" s="86">
        <f>(F9-$C11)/F10</f>
        <v>-8.9505008750226378E-2</v>
      </c>
      <c r="G11" s="87">
        <v>-0.17199999999999999</v>
      </c>
      <c r="H11" s="88">
        <v>-7.9200000000000007E-2</v>
      </c>
      <c r="K11" s="83" t="s">
        <v>75</v>
      </c>
      <c r="L11" s="84">
        <f>AVERAGE(L4:L8)</f>
        <v>4.0555281526839966E-2</v>
      </c>
      <c r="N11" s="81" t="s">
        <v>76</v>
      </c>
      <c r="O11" s="72">
        <f t="array" ref="O11">SQRT(MMULT(MMULT(TRANSPOSE(O4:O8),'Bonds (CP)'!$BJ$4:$BN$8),O4:O8))</f>
        <v>3.3593809540637488E-2</v>
      </c>
      <c r="P11" s="65">
        <v>0.01</v>
      </c>
      <c r="Q11" s="65">
        <v>0.04</v>
      </c>
    </row>
    <row r="12" spans="1:17">
      <c r="E12" s="81"/>
      <c r="G12" s="89" t="s">
        <v>73</v>
      </c>
      <c r="H12" s="89" t="s">
        <v>75</v>
      </c>
      <c r="K12" s="83" t="s">
        <v>77</v>
      </c>
      <c r="L12" s="85">
        <v>3.2518033834527671E-4</v>
      </c>
      <c r="N12" s="5" t="s">
        <v>78</v>
      </c>
      <c r="O12" s="90">
        <f>(O10-L12)/O11</f>
        <v>-0.13602066443331717</v>
      </c>
      <c r="P12" s="91">
        <v>-7.0000000000000007E-2</v>
      </c>
      <c r="Q12" s="92">
        <v>-0.12</v>
      </c>
    </row>
    <row r="13" spans="1:17">
      <c r="M13" s="4"/>
      <c r="P13" s="83" t="s">
        <v>73</v>
      </c>
      <c r="Q13" s="83" t="s">
        <v>75</v>
      </c>
    </row>
    <row r="14" spans="1:17">
      <c r="A14" s="15"/>
      <c r="M14" s="4"/>
    </row>
    <row r="15" spans="1:17">
      <c r="A15" s="93" t="s">
        <v>0</v>
      </c>
      <c r="B15" s="94" t="s">
        <v>47</v>
      </c>
      <c r="C15" s="94" t="s">
        <v>48</v>
      </c>
      <c r="D15" s="94" t="s">
        <v>49</v>
      </c>
      <c r="E15" s="94" t="s">
        <v>50</v>
      </c>
      <c r="F15" s="95" t="s">
        <v>51</v>
      </c>
      <c r="M15" s="4"/>
    </row>
    <row r="16" spans="1:17">
      <c r="A16" s="96">
        <v>45201</v>
      </c>
      <c r="B16" s="97">
        <v>12.6</v>
      </c>
      <c r="C16" s="97">
        <v>12.41</v>
      </c>
      <c r="D16" s="97">
        <v>12.2</v>
      </c>
      <c r="E16" s="97">
        <v>11.97</v>
      </c>
      <c r="F16" s="98">
        <v>11.83</v>
      </c>
      <c r="M16" s="4"/>
    </row>
    <row r="17" spans="1:13">
      <c r="A17" s="99">
        <v>45383</v>
      </c>
      <c r="B17" s="100">
        <v>14.41</v>
      </c>
      <c r="C17" s="100">
        <v>13.21</v>
      </c>
      <c r="D17" s="100">
        <v>12.96</v>
      </c>
      <c r="E17" s="100">
        <v>13.36</v>
      </c>
      <c r="F17" s="101">
        <v>14.51</v>
      </c>
      <c r="M17" s="4"/>
    </row>
    <row r="18" spans="1:13">
      <c r="A18" s="102">
        <v>45565</v>
      </c>
      <c r="B18" s="97">
        <v>19.43</v>
      </c>
      <c r="C18" s="97">
        <v>18.52</v>
      </c>
      <c r="D18" s="97">
        <v>17.47</v>
      </c>
      <c r="E18" s="97">
        <v>15.85</v>
      </c>
      <c r="F18" s="98">
        <v>14.24</v>
      </c>
      <c r="M18" s="4"/>
    </row>
    <row r="19" spans="1:13">
      <c r="A19" s="99">
        <v>45747</v>
      </c>
      <c r="B19" s="100">
        <v>18.2</v>
      </c>
      <c r="C19" s="100">
        <v>16.11</v>
      </c>
      <c r="D19" s="100">
        <v>15.72</v>
      </c>
      <c r="E19" s="100">
        <v>15.33</v>
      </c>
      <c r="F19" s="101">
        <v>15.05</v>
      </c>
      <c r="M19" s="4"/>
    </row>
    <row r="20" spans="1:13">
      <c r="A20" s="103">
        <v>45930</v>
      </c>
      <c r="B20" s="104">
        <v>14.25</v>
      </c>
      <c r="C20" s="104">
        <v>14.59</v>
      </c>
      <c r="D20" s="104">
        <v>14.8</v>
      </c>
      <c r="E20" s="104">
        <v>14.93</v>
      </c>
      <c r="F20" s="105">
        <v>14.92</v>
      </c>
      <c r="M20" s="4"/>
    </row>
  </sheetData>
  <dataValidations count="1">
    <dataValidation type="custom" allowBlank="1" showDropDown="1" sqref="A16:A20" xr:uid="{00000000-0002-0000-0600-000000000000}">
      <formula1>OR(NOT(ISERROR(DATEVALUE(A16))), AND(ISNUMBER(A16), LEFT(CELL("format", A16))="D"))</formula1>
    </dataValidation>
  </dataValidations>
  <pageMargins left="0.7" right="0.7" top="0.75" bottom="0.75" header="0" footer="0"/>
  <pageSetup orientation="landscape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D9EEB"/>
    <outlinePr summaryBelow="0" summaryRight="0"/>
  </sheetPr>
  <dimension ref="A1:S1001"/>
  <sheetViews>
    <sheetView zoomScale="49" workbookViewId="0">
      <selection activeCell="G17" sqref="G17"/>
    </sheetView>
  </sheetViews>
  <sheetFormatPr defaultColWidth="11.19921875" defaultRowHeight="15" customHeight="1"/>
  <cols>
    <col min="8" max="8" width="10.8984375" customWidth="1"/>
    <col min="9" max="9" width="10" customWidth="1"/>
    <col min="11" max="11" width="13.296875" customWidth="1"/>
    <col min="12" max="12" width="14.09765625" customWidth="1"/>
  </cols>
  <sheetData>
    <row r="1" spans="1:19" ht="25.5" customHeight="1">
      <c r="A1" s="106"/>
      <c r="B1" s="107"/>
      <c r="D1" s="108" t="s">
        <v>42</v>
      </c>
      <c r="E1" s="39"/>
      <c r="F1" s="39"/>
      <c r="K1" s="106"/>
      <c r="L1" s="107"/>
      <c r="N1" s="108" t="s">
        <v>71</v>
      </c>
      <c r="O1" s="39"/>
      <c r="P1" s="39"/>
    </row>
    <row r="2" spans="1:19" ht="46.8">
      <c r="A2" s="427" t="s">
        <v>0</v>
      </c>
      <c r="B2" s="107" t="s">
        <v>47</v>
      </c>
      <c r="C2" s="39" t="s">
        <v>48</v>
      </c>
      <c r="D2" s="39" t="s">
        <v>49</v>
      </c>
      <c r="E2" s="39" t="s">
        <v>50</v>
      </c>
      <c r="F2" s="39" t="s">
        <v>79</v>
      </c>
      <c r="G2" s="39" t="s">
        <v>80</v>
      </c>
      <c r="H2" s="109" t="s">
        <v>81</v>
      </c>
      <c r="I2" s="109" t="s">
        <v>82</v>
      </c>
      <c r="K2" s="427" t="s">
        <v>0</v>
      </c>
      <c r="L2" s="107" t="s">
        <v>47</v>
      </c>
      <c r="M2" s="39" t="s">
        <v>48</v>
      </c>
      <c r="N2" s="39" t="s">
        <v>49</v>
      </c>
      <c r="O2" s="39" t="s">
        <v>50</v>
      </c>
      <c r="P2" s="39" t="s">
        <v>79</v>
      </c>
      <c r="Q2" s="39" t="s">
        <v>80</v>
      </c>
      <c r="R2" s="109" t="s">
        <v>81</v>
      </c>
      <c r="S2" s="109" t="s">
        <v>82</v>
      </c>
    </row>
    <row r="3" spans="1:19" ht="15.6">
      <c r="A3" s="428"/>
      <c r="B3" s="110"/>
      <c r="K3" s="428"/>
      <c r="L3" s="110"/>
    </row>
    <row r="4" spans="1:19" ht="15.6">
      <c r="A4" s="24">
        <v>45201</v>
      </c>
      <c r="B4" s="111"/>
      <c r="C4" s="112"/>
      <c r="D4" s="112"/>
      <c r="E4" s="112"/>
      <c r="F4" s="112"/>
      <c r="G4" s="112"/>
      <c r="H4" s="112"/>
      <c r="I4" s="112"/>
      <c r="K4" s="24">
        <v>45201</v>
      </c>
      <c r="L4" s="38"/>
      <c r="M4" s="38"/>
      <c r="N4" s="38"/>
      <c r="O4" s="38"/>
      <c r="P4" s="38"/>
      <c r="Q4" s="38"/>
      <c r="R4" s="38"/>
      <c r="S4" s="38"/>
    </row>
    <row r="5" spans="1:19" ht="15.6">
      <c r="A5" s="24">
        <v>45202</v>
      </c>
      <c r="B5" s="113">
        <f>('Bonds (CP)'!H5/'Bonds (CP)'!H4-1)*'Bonds Portfolio'!$F$3</f>
        <v>7.1073205401583914E-5</v>
      </c>
      <c r="C5" s="113">
        <f>('Bonds (CP)'!I5/'Bonds (CP)'!I4-1)*'Bonds Portfolio'!$F$4</f>
        <v>-2.0848953524383874E-4</v>
      </c>
      <c r="D5" s="113">
        <f>('Bonds (CP)'!J5/'Bonds (CP)'!J4-1)*'Bonds Portfolio'!$F$5</f>
        <v>-4.1776558639936571E-4</v>
      </c>
      <c r="E5" s="113">
        <f>('Bonds (CP)'!K5/'Bonds (CP)'!K4-1)*'Bonds Portfolio'!$F$6</f>
        <v>0</v>
      </c>
      <c r="F5" s="113">
        <f>('Bonds (CP)'!L5/'Bonds (CP)'!L4-1)*'Bonds Portfolio'!$F$7</f>
        <v>1.1051731503978425E-3</v>
      </c>
      <c r="G5" s="113">
        <f t="shared" ref="G5:G68" si="0">SUM(B5:F5)</f>
        <v>5.4999123415622197E-4</v>
      </c>
      <c r="H5" s="113">
        <f t="shared" ref="H5:H68" si="1">$G5-$G$522</f>
        <v>7.0851907059782393E-3</v>
      </c>
      <c r="I5" s="113">
        <f t="shared" ref="I5:I68" si="2">$G5-$G$526</f>
        <v>9.9461070147968348E-3</v>
      </c>
      <c r="K5" s="24">
        <v>45202</v>
      </c>
      <c r="L5" s="38"/>
      <c r="M5" s="38"/>
      <c r="N5" s="38"/>
      <c r="O5" s="38"/>
      <c r="P5" s="38"/>
      <c r="Q5" s="38"/>
      <c r="R5" s="38"/>
      <c r="S5" s="38"/>
    </row>
    <row r="6" spans="1:19" ht="15.6">
      <c r="A6" s="24">
        <v>45203</v>
      </c>
      <c r="B6" s="113">
        <f>('Bonds (CP)'!H6/'Bonds (CP)'!H5-1)*'Bonds Portfolio'!$F$3</f>
        <v>-1.5978695073237681E-4</v>
      </c>
      <c r="C6" s="113">
        <f>('Bonds (CP)'!I6/'Bonds (CP)'!I5-1)*'Bonds Portfolio'!$F$4</f>
        <v>-4.6851505947951292E-4</v>
      </c>
      <c r="D6" s="113">
        <f>('Bonds (CP)'!J6/'Bonds (CP)'!J5-1)*'Bonds Portfolio'!$F$5</f>
        <v>-1.1663807227132229E-3</v>
      </c>
      <c r="E6" s="113">
        <f>('Bonds (CP)'!K6/'Bonds (CP)'!K5-1)*'Bonds Portfolio'!$F$6</f>
        <v>-1.1307727308988546E-3</v>
      </c>
      <c r="F6" s="113">
        <f>('Bonds (CP)'!L6/'Bonds (CP)'!L5-1)*'Bonds Portfolio'!$F$7</f>
        <v>1.6698596885013741E-3</v>
      </c>
      <c r="G6" s="113">
        <f t="shared" si="0"/>
        <v>-1.2555957753225934E-3</v>
      </c>
      <c r="H6" s="113">
        <f t="shared" si="1"/>
        <v>5.279603696499424E-3</v>
      </c>
      <c r="I6" s="113">
        <f t="shared" si="2"/>
        <v>8.1405200053180186E-3</v>
      </c>
      <c r="K6" s="24">
        <v>45203</v>
      </c>
      <c r="L6" s="38"/>
      <c r="M6" s="38"/>
      <c r="N6" s="38"/>
      <c r="O6" s="38"/>
      <c r="P6" s="38"/>
      <c r="Q6" s="38"/>
      <c r="R6" s="38"/>
      <c r="S6" s="38"/>
    </row>
    <row r="7" spans="1:19" ht="15.6">
      <c r="A7" s="24">
        <v>45204</v>
      </c>
      <c r="B7" s="113">
        <f>('Bonds (CP)'!H7/'Bonds (CP)'!H6-1)*'Bonds Portfolio'!$F$3</f>
        <v>-1.7752529735481916E-5</v>
      </c>
      <c r="C7" s="113">
        <f>('Bonds (CP)'!I7/'Bonds (CP)'!I6-1)*'Bonds Portfolio'!$F$4</f>
        <v>-3.1224952848429854E-4</v>
      </c>
      <c r="D7" s="113">
        <f>('Bonds (CP)'!J7/'Bonds (CP)'!J6-1)*'Bonds Portfolio'!$F$5</f>
        <v>4.1802210057944049E-4</v>
      </c>
      <c r="E7" s="113">
        <f>('Bonds (CP)'!K7/'Bonds (CP)'!K6-1)*'Bonds Portfolio'!$F$6</f>
        <v>5.6756753708180345E-4</v>
      </c>
      <c r="F7" s="113">
        <f>('Bonds (CP)'!L7/'Bonds (CP)'!L6-1)*'Bonds Portfolio'!$F$7</f>
        <v>-1.6560329749627735E-3</v>
      </c>
      <c r="G7" s="113">
        <f t="shared" si="0"/>
        <v>-1.0004453955213101E-3</v>
      </c>
      <c r="H7" s="113">
        <f t="shared" si="1"/>
        <v>5.5347540763007073E-3</v>
      </c>
      <c r="I7" s="113">
        <f t="shared" si="2"/>
        <v>8.3956703851193019E-3</v>
      </c>
      <c r="K7" s="24">
        <v>45204</v>
      </c>
      <c r="L7" s="38"/>
      <c r="M7" s="38"/>
      <c r="N7" s="38"/>
      <c r="O7" s="38"/>
      <c r="P7" s="38"/>
      <c r="Q7" s="38"/>
      <c r="R7" s="38"/>
      <c r="S7" s="38"/>
    </row>
    <row r="8" spans="1:19" ht="15.6">
      <c r="A8" s="24">
        <v>45205</v>
      </c>
      <c r="B8" s="113">
        <f>('Bonds (CP)'!H8/'Bonds (CP)'!H7-1)*'Bonds Portfolio'!$F$3</f>
        <v>-3.5498757543495074E-5</v>
      </c>
      <c r="C8" s="113">
        <f>('Bonds (CP)'!I8/'Bonds (CP)'!I7-1)*'Bonds Portfolio'!$F$4</f>
        <v>1.0417242268889737E-4</v>
      </c>
      <c r="D8" s="113">
        <f>('Bonds (CP)'!J8/'Bonds (CP)'!J7-1)*'Bonds Portfolio'!$F$5</f>
        <v>-8.3517329160653914E-5</v>
      </c>
      <c r="E8" s="113">
        <f>('Bonds (CP)'!K8/'Bonds (CP)'!K7-1)*'Bonds Portfolio'!$F$6</f>
        <v>-5.6596143040612559E-4</v>
      </c>
      <c r="F8" s="113">
        <f>('Bonds (CP)'!L8/'Bonds (CP)'!L7-1)*'Bonds Portfolio'!$F$7</f>
        <v>-5.5095130099596106E-4</v>
      </c>
      <c r="G8" s="113">
        <f t="shared" si="0"/>
        <v>-1.1317563954173382E-3</v>
      </c>
      <c r="H8" s="113">
        <f t="shared" si="1"/>
        <v>5.4034430764046794E-3</v>
      </c>
      <c r="I8" s="113">
        <f t="shared" si="2"/>
        <v>8.2643593852232741E-3</v>
      </c>
      <c r="K8" s="24">
        <v>45205</v>
      </c>
      <c r="L8" s="38"/>
      <c r="M8" s="38"/>
      <c r="N8" s="38"/>
      <c r="O8" s="38"/>
      <c r="P8" s="38"/>
      <c r="Q8" s="38"/>
      <c r="R8" s="38"/>
      <c r="S8" s="38"/>
    </row>
    <row r="9" spans="1:19" ht="15.6">
      <c r="A9" s="24">
        <v>45208</v>
      </c>
      <c r="B9" s="113">
        <f>('Bonds (CP)'!H9/'Bonds (CP)'!H8-1)*'Bonds Portfolio'!$F$3</f>
        <v>-5.3233963268550791E-5</v>
      </c>
      <c r="C9" s="113">
        <f>('Bonds (CP)'!I9/'Bonds (CP)'!I8-1)*'Bonds Portfolio'!$F$4</f>
        <v>-1.0411819146762814E-4</v>
      </c>
      <c r="D9" s="113">
        <f>('Bonds (CP)'!J9/'Bonds (CP)'!J8-1)*'Bonds Portfolio'!$F$5</f>
        <v>8.3552219451732423E-5</v>
      </c>
      <c r="E9" s="113">
        <f>('Bonds (CP)'!K9/'Bonds (CP)'!K8-1)*'Bonds Portfolio'!$F$6</f>
        <v>-5.6550880858330377E-4</v>
      </c>
      <c r="F9" s="113">
        <f>('Bonds (CP)'!L9/'Bonds (CP)'!L8-1)*'Bonds Portfolio'!$F$7</f>
        <v>-2.8995070476223184E-3</v>
      </c>
      <c r="G9" s="113">
        <f t="shared" si="0"/>
        <v>-3.5388157914900686E-3</v>
      </c>
      <c r="H9" s="113">
        <f t="shared" si="1"/>
        <v>2.9963836803319488E-3</v>
      </c>
      <c r="I9" s="113">
        <f t="shared" si="2"/>
        <v>5.8572999891505443E-3</v>
      </c>
      <c r="K9" s="24">
        <v>45208</v>
      </c>
      <c r="L9" s="38"/>
      <c r="M9" s="38"/>
      <c r="N9" s="38"/>
      <c r="O9" s="38"/>
      <c r="P9" s="38"/>
      <c r="Q9" s="38"/>
      <c r="R9" s="38"/>
      <c r="S9" s="38"/>
    </row>
    <row r="10" spans="1:19" ht="15.6">
      <c r="A10" s="24">
        <v>45209</v>
      </c>
      <c r="B10" s="113">
        <f>('Bonds (CP)'!H10/'Bonds (CP)'!H9-1)*'Bonds Portfolio'!$F$3</f>
        <v>1.5982951518380697E-4</v>
      </c>
      <c r="C10" s="113">
        <f>('Bonds (CP)'!I10/'Bonds (CP)'!I9-1)*'Bonds Portfolio'!$F$4</f>
        <v>0</v>
      </c>
      <c r="D10" s="113">
        <f>('Bonds (CP)'!J10/'Bonds (CP)'!J9-1)*'Bonds Portfolio'!$F$5</f>
        <v>-5.8370516653230011E-4</v>
      </c>
      <c r="E10" s="113">
        <f>('Bonds (CP)'!K10/'Bonds (CP)'!K9-1)*'Bonds Portfolio'!$F$6</f>
        <v>-8.468160384402124E-4</v>
      </c>
      <c r="F10" s="113">
        <f>('Bonds (CP)'!L10/'Bonds (CP)'!L9-1)*'Bonds Portfolio'!$F$7</f>
        <v>5.4560671619250376E-4</v>
      </c>
      <c r="G10" s="113">
        <f t="shared" si="0"/>
        <v>-7.2508497359620179E-4</v>
      </c>
      <c r="H10" s="113">
        <f t="shared" si="1"/>
        <v>5.8101144982258155E-3</v>
      </c>
      <c r="I10" s="113">
        <f t="shared" si="2"/>
        <v>8.6710308070444119E-3</v>
      </c>
      <c r="K10" s="24">
        <v>45209</v>
      </c>
      <c r="L10" s="38"/>
      <c r="M10" s="38"/>
      <c r="N10" s="38"/>
      <c r="O10" s="38"/>
      <c r="P10" s="38"/>
      <c r="Q10" s="38"/>
      <c r="R10" s="38"/>
      <c r="S10" s="38"/>
    </row>
    <row r="11" spans="1:19" ht="15.6">
      <c r="A11" s="24">
        <v>45210</v>
      </c>
      <c r="B11" s="113">
        <f>('Bonds (CP)'!H11/'Bonds (CP)'!H10-1)*'Bonds Portfolio'!$F$3</f>
        <v>5.3290700772690161E-5</v>
      </c>
      <c r="C11" s="113">
        <f>('Bonds (CP)'!I11/'Bonds (CP)'!I10-1)*'Bonds Portfolio'!$F$4</f>
        <v>9.9261157091121719E-4</v>
      </c>
      <c r="D11" s="113">
        <f>('Bonds (CP)'!J11/'Bonds (CP)'!J10-1)*'Bonds Portfolio'!$F$5</f>
        <v>1.2570880165249767E-3</v>
      </c>
      <c r="E11" s="113">
        <f>('Bonds (CP)'!K11/'Bonds (CP)'!K10-1)*'Bonds Portfolio'!$F$6</f>
        <v>4.2462945228796125E-4</v>
      </c>
      <c r="F11" s="113">
        <f>('Bonds (CP)'!L11/'Bonds (CP)'!L10-1)*'Bonds Portfolio'!$F$7</f>
        <v>-3.0473535583118495E-3</v>
      </c>
      <c r="G11" s="113">
        <f t="shared" si="0"/>
        <v>-3.1973381781500408E-4</v>
      </c>
      <c r="H11" s="113">
        <f t="shared" si="1"/>
        <v>6.2154656540070134E-3</v>
      </c>
      <c r="I11" s="113">
        <f t="shared" si="2"/>
        <v>9.0763819628256089E-3</v>
      </c>
      <c r="K11" s="24">
        <v>45210</v>
      </c>
      <c r="L11" s="38"/>
      <c r="M11" s="38"/>
      <c r="N11" s="38"/>
      <c r="O11" s="38"/>
      <c r="P11" s="38"/>
      <c r="Q11" s="38"/>
      <c r="R11" s="38"/>
      <c r="S11" s="38"/>
    </row>
    <row r="12" spans="1:19" ht="15.6">
      <c r="A12" s="24">
        <v>45211</v>
      </c>
      <c r="B12" s="113">
        <f>('Bonds (CP)'!H12/'Bonds (CP)'!H11-1)*'Bonds Portfolio'!$F$3</f>
        <v>3.553344585593976E-5</v>
      </c>
      <c r="C12" s="113">
        <f>('Bonds (CP)'!I12/'Bonds (CP)'!I11-1)*'Bonds Portfolio'!$F$4</f>
        <v>4.7017974913972084E-4</v>
      </c>
      <c r="D12" s="113">
        <f>('Bonds (CP)'!J12/'Bonds (CP)'!J11-1)*'Bonds Portfolio'!$F$5</f>
        <v>6.7028000376549994E-4</v>
      </c>
      <c r="E12" s="113">
        <f>('Bonds (CP)'!K12/'Bonds (CP)'!K11-1)*'Bonds Portfolio'!$F$6</f>
        <v>1.2781362461819158E-3</v>
      </c>
      <c r="F12" s="113">
        <f>('Bonds (CP)'!L12/'Bonds (CP)'!L11-1)*'Bonds Portfolio'!$F$7</f>
        <v>9.0099131906318242E-4</v>
      </c>
      <c r="G12" s="113">
        <f t="shared" si="0"/>
        <v>3.3551207640062589E-3</v>
      </c>
      <c r="H12" s="113">
        <f t="shared" si="1"/>
        <v>9.8903202358282764E-3</v>
      </c>
      <c r="I12" s="113">
        <f t="shared" si="2"/>
        <v>1.2751236544646872E-2</v>
      </c>
      <c r="K12" s="24">
        <v>45211</v>
      </c>
      <c r="L12" s="38"/>
      <c r="M12" s="38"/>
      <c r="N12" s="38"/>
      <c r="O12" s="38"/>
      <c r="P12" s="38"/>
      <c r="Q12" s="38"/>
      <c r="R12" s="38"/>
      <c r="S12" s="38"/>
    </row>
    <row r="13" spans="1:19" ht="15.6">
      <c r="A13" s="24">
        <v>45212</v>
      </c>
      <c r="B13" s="113">
        <f>('Bonds (CP)'!H13/'Bonds (CP)'!H12-1)*'Bonds Portfolio'!$F$3</f>
        <v>1.0665718602789199E-4</v>
      </c>
      <c r="C13" s="113">
        <f>('Bonds (CP)'!I13/'Bonds (CP)'!I12-1)*'Bonds Portfolio'!$F$4</f>
        <v>2.6124366627362506E-4</v>
      </c>
      <c r="D13" s="113">
        <f>('Bonds (CP)'!J13/'Bonds (CP)'!J12-1)*'Bonds Portfolio'!$F$5</f>
        <v>2.5123798884525429E-4</v>
      </c>
      <c r="E13" s="113">
        <f>('Bonds (CP)'!K13/'Bonds (CP)'!K12-1)*'Bonds Portfolio'!$F$6</f>
        <v>-1.416265756691626E-4</v>
      </c>
      <c r="F13" s="113">
        <f>('Bonds (CP)'!L13/'Bonds (CP)'!L12-1)*'Bonds Portfolio'!$F$7</f>
        <v>1.8029433578292675E-4</v>
      </c>
      <c r="G13" s="113">
        <f t="shared" si="0"/>
        <v>6.5780660126053554E-4</v>
      </c>
      <c r="H13" s="113">
        <f t="shared" si="1"/>
        <v>7.1930060730825531E-3</v>
      </c>
      <c r="I13" s="113">
        <f t="shared" si="2"/>
        <v>1.0053922381901148E-2</v>
      </c>
      <c r="K13" s="24">
        <v>45212</v>
      </c>
      <c r="L13" s="38"/>
      <c r="M13" s="38"/>
      <c r="N13" s="38"/>
      <c r="O13" s="38"/>
      <c r="P13" s="38"/>
      <c r="Q13" s="38"/>
      <c r="R13" s="38"/>
      <c r="S13" s="38"/>
    </row>
    <row r="14" spans="1:19" ht="15.6">
      <c r="A14" s="24">
        <v>45215</v>
      </c>
      <c r="B14" s="113">
        <f>('Bonds (CP)'!H14/'Bonds (CP)'!H13-1)*'Bonds Portfolio'!$F$3</f>
        <v>3.3831908831909456E-4</v>
      </c>
      <c r="C14" s="113">
        <f>('Bonds (CP)'!I14/'Bonds (CP)'!I13-1)*'Bonds Portfolio'!$F$4</f>
        <v>-5.2217473016513699E-5</v>
      </c>
      <c r="D14" s="113">
        <f>('Bonds (CP)'!J14/'Bonds (CP)'!J13-1)*'Bonds Portfolio'!$F$5</f>
        <v>-2.5092278216951594E-4</v>
      </c>
      <c r="E14" s="113">
        <f>('Bonds (CP)'!K14/'Bonds (CP)'!K13-1)*'Bonds Portfolio'!$F$6</f>
        <v>-5.6562195548683916E-4</v>
      </c>
      <c r="F14" s="113">
        <f>('Bonds (CP)'!L14/'Bonds (CP)'!L13-1)*'Bonds Portfolio'!$F$7</f>
        <v>1.8043463641075343E-4</v>
      </c>
      <c r="G14" s="113">
        <f t="shared" si="0"/>
        <v>-3.5000848594302081E-4</v>
      </c>
      <c r="H14" s="113">
        <f t="shared" si="1"/>
        <v>6.1851909858789966E-3</v>
      </c>
      <c r="I14" s="113">
        <f t="shared" si="2"/>
        <v>9.0461072946975921E-3</v>
      </c>
      <c r="K14" s="24">
        <v>45215</v>
      </c>
      <c r="L14" s="38"/>
      <c r="M14" s="38"/>
      <c r="N14" s="38"/>
      <c r="O14" s="38"/>
      <c r="P14" s="38"/>
      <c r="Q14" s="38"/>
      <c r="R14" s="38"/>
      <c r="S14" s="38"/>
    </row>
    <row r="15" spans="1:19" ht="15.6">
      <c r="A15" s="24">
        <v>45216</v>
      </c>
      <c r="B15" s="113">
        <f>('Bonds (CP)'!H15/'Bonds (CP)'!H14-1)*'Bonds Portfolio'!$F$3</f>
        <v>2.853067047075886E-4</v>
      </c>
      <c r="C15" s="113">
        <f>('Bonds (CP)'!I15/'Bonds (CP)'!I14-1)*'Bonds Portfolio'!$F$4</f>
        <v>-2.6087877575169393E-4</v>
      </c>
      <c r="D15" s="113">
        <f>('Bonds (CP)'!J15/'Bonds (CP)'!J14-1)*'Bonds Portfolio'!$F$5</f>
        <v>-1.1672391454776055E-3</v>
      </c>
      <c r="E15" s="113">
        <f>('Bonds (CP)'!K15/'Bonds (CP)'!K14-1)*'Bonds Portfolio'!$F$6</f>
        <v>-1.9691501704499847E-3</v>
      </c>
      <c r="F15" s="113">
        <f>('Bonds (CP)'!L15/'Bonds (CP)'!L14-1)*'Bonds Portfolio'!$F$7</f>
        <v>-1.2555765890681194E-3</v>
      </c>
      <c r="G15" s="113">
        <f t="shared" si="0"/>
        <v>-4.3675379760398144E-3</v>
      </c>
      <c r="H15" s="113">
        <f t="shared" si="1"/>
        <v>2.167661495782203E-3</v>
      </c>
      <c r="I15" s="113">
        <f t="shared" si="2"/>
        <v>5.0285778046007985E-3</v>
      </c>
      <c r="K15" s="24">
        <v>45216</v>
      </c>
      <c r="L15" s="38"/>
      <c r="M15" s="38"/>
      <c r="N15" s="38"/>
      <c r="O15" s="38"/>
      <c r="P15" s="38"/>
      <c r="Q15" s="38"/>
      <c r="R15" s="38"/>
      <c r="S15" s="38"/>
    </row>
    <row r="16" spans="1:19" ht="15.6">
      <c r="A16" s="24">
        <v>45217</v>
      </c>
      <c r="B16" s="113">
        <f>('Bonds (CP)'!H16/'Bonds (CP)'!H15-1)*'Bonds Portfolio'!$F$3</f>
        <v>1.7833259028110505E-5</v>
      </c>
      <c r="C16" s="113">
        <f>('Bonds (CP)'!I16/'Bonds (CP)'!I15-1)*'Bonds Portfolio'!$F$4</f>
        <v>-6.7701512750304458E-4</v>
      </c>
      <c r="D16" s="113">
        <f>('Bonds (CP)'!J16/'Bonds (CP)'!J15-1)*'Bonds Portfolio'!$F$5</f>
        <v>-6.6705768788650761E-4</v>
      </c>
      <c r="E16" s="113">
        <f>('Bonds (CP)'!K16/'Bonds (CP)'!K15-1)*'Bonds Portfolio'!$F$6</f>
        <v>-1.2652025458639972E-3</v>
      </c>
      <c r="F16" s="113">
        <f>('Bonds (CP)'!L16/'Bonds (CP)'!L15-1)*'Bonds Portfolio'!$F$7</f>
        <v>-2.3076429197269599E-3</v>
      </c>
      <c r="G16" s="113">
        <f t="shared" si="0"/>
        <v>-4.8990850219523992E-3</v>
      </c>
      <c r="H16" s="113">
        <f t="shared" si="1"/>
        <v>1.6361144498696183E-3</v>
      </c>
      <c r="I16" s="113">
        <f t="shared" si="2"/>
        <v>4.4970307586882138E-3</v>
      </c>
      <c r="K16" s="24">
        <v>45217</v>
      </c>
      <c r="L16" s="38"/>
      <c r="M16" s="38"/>
      <c r="N16" s="38"/>
      <c r="O16" s="38"/>
      <c r="P16" s="38"/>
      <c r="Q16" s="38"/>
      <c r="R16" s="38"/>
      <c r="S16" s="38"/>
    </row>
    <row r="17" spans="1:19" ht="15.6">
      <c r="A17" s="24">
        <v>45218</v>
      </c>
      <c r="B17" s="113">
        <f>('Bonds (CP)'!H17/'Bonds (CP)'!H16-1)*'Bonds Portfolio'!$F$3</f>
        <v>-1.2475494564252455E-4</v>
      </c>
      <c r="C17" s="113">
        <f>('Bonds (CP)'!I17/'Bonds (CP)'!I16-1)*'Bonds Portfolio'!$F$4</f>
        <v>1.0430707661464035E-4</v>
      </c>
      <c r="D17" s="113">
        <f>('Bonds (CP)'!J17/'Bonds (CP)'!J16-1)*'Bonds Portfolio'!$F$5</f>
        <v>-2.5026284874003492E-4</v>
      </c>
      <c r="E17" s="113">
        <f>('Bonds (CP)'!K17/'Bonds (CP)'!K16-1)*'Bonds Portfolio'!$F$6</f>
        <v>0</v>
      </c>
      <c r="F17" s="113">
        <f>('Bonds (CP)'!L17/'Bonds (CP)'!L16-1)*'Bonds Portfolio'!$F$7</f>
        <v>5.3426766862245683E-4</v>
      </c>
      <c r="G17" s="113">
        <f t="shared" si="0"/>
        <v>2.6355695085453771E-4</v>
      </c>
      <c r="H17" s="113">
        <f t="shared" si="1"/>
        <v>6.7987564226765548E-3</v>
      </c>
      <c r="I17" s="113">
        <f t="shared" si="2"/>
        <v>9.6596727314951503E-3</v>
      </c>
      <c r="K17" s="24">
        <v>45218</v>
      </c>
      <c r="L17" s="38"/>
      <c r="M17" s="38"/>
      <c r="N17" s="38"/>
      <c r="O17" s="38"/>
      <c r="P17" s="38"/>
      <c r="Q17" s="38"/>
      <c r="R17" s="38"/>
      <c r="S17" s="38"/>
    </row>
    <row r="18" spans="1:19" ht="15.6">
      <c r="A18" s="24">
        <v>45219</v>
      </c>
      <c r="B18" s="113">
        <f>('Bonds (CP)'!H18/'Bonds (CP)'!H17-1)*'Bonds Portfolio'!$F$3</f>
        <v>1.7823723375798296E-5</v>
      </c>
      <c r="C18" s="113">
        <f>('Bonds (CP)'!I18/'Bonds (CP)'!I17-1)*'Bonds Portfolio'!$F$4</f>
        <v>-2.0843184069596621E-4</v>
      </c>
      <c r="D18" s="113">
        <f>('Bonds (CP)'!J18/'Bonds (CP)'!J17-1)*'Bonds Portfolio'!$F$5</f>
        <v>-2.5018382582646658E-4</v>
      </c>
      <c r="E18" s="113">
        <f>('Bonds (CP)'!K18/'Bonds (CP)'!K17-1)*'Bonds Portfolio'!$F$6</f>
        <v>-1.4083331037684221E-4</v>
      </c>
      <c r="F18" s="113">
        <f>('Bonds (CP)'!L18/'Bonds (CP)'!L17-1)*'Bonds Portfolio'!$F$7</f>
        <v>3.5671065370030953E-4</v>
      </c>
      <c r="G18" s="113">
        <f t="shared" si="0"/>
        <v>-2.249145998231672E-4</v>
      </c>
      <c r="H18" s="113">
        <f t="shared" si="1"/>
        <v>6.3102848719988501E-3</v>
      </c>
      <c r="I18" s="113">
        <f t="shared" si="2"/>
        <v>9.1712011808174464E-3</v>
      </c>
      <c r="K18" s="24">
        <v>45219</v>
      </c>
      <c r="L18" s="38"/>
      <c r="M18" s="38"/>
      <c r="N18" s="38"/>
      <c r="O18" s="38"/>
      <c r="P18" s="38"/>
      <c r="Q18" s="38"/>
      <c r="R18" s="38"/>
      <c r="S18" s="38"/>
    </row>
    <row r="19" spans="1:19" ht="15.6">
      <c r="A19" s="24">
        <v>45222</v>
      </c>
      <c r="B19" s="113">
        <f>('Bonds (CP)'!H19/'Bonds (CP)'!H18-1)*'Bonds Portfolio'!$F$3</f>
        <v>-2.8477351606299718E-4</v>
      </c>
      <c r="C19" s="113">
        <f>('Bonds (CP)'!I19/'Bonds (CP)'!I18-1)*'Bonds Portfolio'!$F$4</f>
        <v>3.6532971575597983E-4</v>
      </c>
      <c r="D19" s="113">
        <f>('Bonds (CP)'!J19/'Bonds (CP)'!J18-1)*'Bonds Portfolio'!$F$5</f>
        <v>1.0883306572517348E-3</v>
      </c>
      <c r="E19" s="113">
        <f>('Bonds (CP)'!K19/'Bonds (CP)'!K18-1)*'Bonds Portfolio'!$F$6</f>
        <v>1.6996465435535236E-3</v>
      </c>
      <c r="F19" s="113">
        <f>('Bonds (CP)'!L19/'Bonds (CP)'!L18-1)*'Bonds Portfolio'!$F$7</f>
        <v>2.5261120863731448E-3</v>
      </c>
      <c r="G19" s="113">
        <f t="shared" si="0"/>
        <v>5.3946454868713852E-3</v>
      </c>
      <c r="H19" s="113">
        <f t="shared" si="1"/>
        <v>1.1929844958693403E-2</v>
      </c>
      <c r="I19" s="113">
        <f t="shared" si="2"/>
        <v>1.4790761267511998E-2</v>
      </c>
      <c r="K19" s="24">
        <v>45222</v>
      </c>
      <c r="L19" s="38"/>
      <c r="M19" s="38"/>
      <c r="N19" s="38"/>
      <c r="O19" s="38"/>
      <c r="P19" s="38"/>
      <c r="Q19" s="38"/>
      <c r="R19" s="38"/>
      <c r="S19" s="38"/>
    </row>
    <row r="20" spans="1:19" ht="15.6">
      <c r="A20" s="24">
        <v>45223</v>
      </c>
      <c r="B20" s="113">
        <f>('Bonds (CP)'!H20/'Bonds (CP)'!H19-1)*'Bonds Portfolio'!$F$3</f>
        <v>-8.8952143746667833E-5</v>
      </c>
      <c r="C20" s="113">
        <f>('Bonds (CP)'!I20/'Bonds (CP)'!I19-1)*'Bonds Portfolio'!$F$4</f>
        <v>-1.5639475103610412E-4</v>
      </c>
      <c r="D20" s="113">
        <f>('Bonds (CP)'!J20/'Bonds (CP)'!J19-1)*'Bonds Portfolio'!$F$5</f>
        <v>-3.3384254849821993E-4</v>
      </c>
      <c r="E20" s="113">
        <f>('Bonds (CP)'!K20/'Bonds (CP)'!K19-1)*'Bonds Portfolio'!$F$6</f>
        <v>-9.8533208497000326E-4</v>
      </c>
      <c r="F20" s="113">
        <f>('Bonds (CP)'!L20/'Bonds (CP)'!L19-1)*'Bonds Portfolio'!$F$7</f>
        <v>-1.6103705092406885E-3</v>
      </c>
      <c r="G20" s="113">
        <f t="shared" si="0"/>
        <v>-3.1748920374916837E-3</v>
      </c>
      <c r="H20" s="113">
        <f t="shared" si="1"/>
        <v>3.3603074343303337E-3</v>
      </c>
      <c r="I20" s="113">
        <f t="shared" si="2"/>
        <v>6.2212237431489292E-3</v>
      </c>
      <c r="K20" s="24">
        <v>45223</v>
      </c>
      <c r="L20" s="38"/>
      <c r="M20" s="38"/>
      <c r="N20" s="38"/>
      <c r="O20" s="38"/>
      <c r="P20" s="38"/>
      <c r="Q20" s="38"/>
      <c r="R20" s="38"/>
      <c r="S20" s="38"/>
    </row>
    <row r="21" spans="1:19" ht="15.6">
      <c r="A21" s="24">
        <v>45224</v>
      </c>
      <c r="B21" s="113">
        <f>('Bonds (CP)'!H21/'Bonds (CP)'!H20-1)*'Bonds Portfolio'!$F$3</f>
        <v>-3.5574528637516427E-5</v>
      </c>
      <c r="C21" s="113">
        <f>('Bonds (CP)'!I21/'Bonds (CP)'!I20-1)*'Bonds Portfolio'!$F$4</f>
        <v>2.6095405785695472E-4</v>
      </c>
      <c r="D21" s="113">
        <f>('Bonds (CP)'!J21/'Bonds (CP)'!J20-1)*'Bonds Portfolio'!$F$5</f>
        <v>8.3534609308033583E-5</v>
      </c>
      <c r="E21" s="113">
        <f>('Bonds (CP)'!K21/'Bonds (CP)'!K20-1)*'Bonds Portfolio'!$F$6</f>
        <v>0</v>
      </c>
      <c r="F21" s="113">
        <f>('Bonds (CP)'!L21/'Bonds (CP)'!L20-1)*'Bonds Portfolio'!$F$7</f>
        <v>-5.3573874196943816E-4</v>
      </c>
      <c r="G21" s="113">
        <f t="shared" si="0"/>
        <v>-2.268246034419663E-4</v>
      </c>
      <c r="H21" s="113">
        <f t="shared" si="1"/>
        <v>6.3083748683800513E-3</v>
      </c>
      <c r="I21" s="113">
        <f t="shared" si="2"/>
        <v>9.1692911771986459E-3</v>
      </c>
      <c r="K21" s="24">
        <v>45224</v>
      </c>
      <c r="L21" s="38"/>
      <c r="M21" s="38"/>
      <c r="N21" s="38"/>
      <c r="O21" s="38"/>
      <c r="P21" s="38"/>
      <c r="Q21" s="38"/>
      <c r="R21" s="38"/>
      <c r="S21" s="38"/>
    </row>
    <row r="22" spans="1:19" ht="15.6">
      <c r="A22" s="24">
        <v>45225</v>
      </c>
      <c r="B22" s="113">
        <f>('Bonds (CP)'!H22/'Bonds (CP)'!H21-1)*'Bonds Portfolio'!$F$3</f>
        <v>1.7788846393296253E-5</v>
      </c>
      <c r="C22" s="113">
        <f>('Bonds (CP)'!I22/'Bonds (CP)'!I21-1)*'Bonds Portfolio'!$F$4</f>
        <v>-2.0852801516049182E-4</v>
      </c>
      <c r="D22" s="113">
        <f>('Bonds (CP)'!J22/'Bonds (CP)'!J21-1)*'Bonds Portfolio'!$F$5</f>
        <v>-1.6695581437877751E-4</v>
      </c>
      <c r="E22" s="113">
        <f>('Bonds (CP)'!K22/'Bonds (CP)'!K21-1)*'Bonds Portfolio'!$F$6</f>
        <v>-8.4376762756714911E-4</v>
      </c>
      <c r="F22" s="113">
        <f>('Bonds (CP)'!L22/'Bonds (CP)'!L21-1)*'Bonds Portfolio'!$F$7</f>
        <v>-2.6460091024904432E-3</v>
      </c>
      <c r="G22" s="113">
        <f t="shared" si="0"/>
        <v>-3.8474717132035655E-3</v>
      </c>
      <c r="H22" s="113">
        <f t="shared" si="1"/>
        <v>2.6877277586184519E-3</v>
      </c>
      <c r="I22" s="113">
        <f t="shared" si="2"/>
        <v>5.5486440674370474E-3</v>
      </c>
      <c r="K22" s="24">
        <v>45225</v>
      </c>
      <c r="L22" s="38"/>
      <c r="M22" s="38"/>
      <c r="N22" s="38"/>
      <c r="O22" s="38"/>
      <c r="P22" s="38"/>
      <c r="Q22" s="38"/>
      <c r="R22" s="38"/>
      <c r="S22" s="38"/>
    </row>
    <row r="23" spans="1:19" ht="15.6">
      <c r="A23" s="24">
        <v>45226</v>
      </c>
      <c r="B23" s="113">
        <f>('Bonds (CP)'!H23/'Bonds (CP)'!H22-1)*'Bonds Portfolio'!$F$3</f>
        <v>-1.5357458075904607E-3</v>
      </c>
      <c r="C23" s="113">
        <f>('Bonds (CP)'!I23/'Bonds (CP)'!I22-1)*'Bonds Portfolio'!$F$4</f>
        <v>-1.6594036156489134E-3</v>
      </c>
      <c r="D23" s="113">
        <f>('Bonds (CP)'!J23/'Bonds (CP)'!J22-1)*'Bonds Portfolio'!$F$5</f>
        <v>-4.1697463016274753E-4</v>
      </c>
      <c r="E23" s="113">
        <f>('Bonds (CP)'!K23/'Bonds (CP)'!K22-1)*'Bonds Portfolio'!$F$6</f>
        <v>1.9843219873500128E-3</v>
      </c>
      <c r="F23" s="113">
        <f>('Bonds (CP)'!L23/'Bonds (CP)'!L22-1)*'Bonds Portfolio'!$F$7</f>
        <v>5.9891663777025261E-3</v>
      </c>
      <c r="G23" s="113">
        <f t="shared" si="0"/>
        <v>4.3613643116504168E-3</v>
      </c>
      <c r="H23" s="113">
        <f t="shared" si="1"/>
        <v>1.0896563783472434E-2</v>
      </c>
      <c r="I23" s="113">
        <f t="shared" si="2"/>
        <v>1.375748009229103E-2</v>
      </c>
      <c r="K23" s="24">
        <v>45226</v>
      </c>
      <c r="L23" s="38"/>
      <c r="M23" s="38"/>
      <c r="N23" s="38"/>
      <c r="O23" s="38"/>
      <c r="P23" s="38"/>
      <c r="Q23" s="38"/>
      <c r="R23" s="38"/>
      <c r="S23" s="38"/>
    </row>
    <row r="24" spans="1:19" ht="15.6">
      <c r="A24" s="24">
        <v>45229</v>
      </c>
      <c r="B24" s="113">
        <f>('Bonds (CP)'!H24/'Bonds (CP)'!H23-1)*'Bonds Portfolio'!$F$3</f>
        <v>1.7653808809248162E-5</v>
      </c>
      <c r="C24" s="113">
        <f>('Bonds (CP)'!I24/'Bonds (CP)'!I23-1)*'Bonds Portfolio'!$F$4</f>
        <v>0</v>
      </c>
      <c r="D24" s="113">
        <f>('Bonds (CP)'!J24/'Bonds (CP)'!J23-1)*'Bonds Portfolio'!$F$5</f>
        <v>-4.1675530518237025E-4</v>
      </c>
      <c r="E24" s="113">
        <f>('Bonds (CP)'!K24/'Bonds (CP)'!K23-1)*'Bonds Portfolio'!$F$6</f>
        <v>-3.4912426636186881E-3</v>
      </c>
      <c r="F24" s="113">
        <f>('Bonds (CP)'!L24/'Bonds (CP)'!L23-1)*'Bonds Portfolio'!$F$7</f>
        <v>-7.851777510067005E-3</v>
      </c>
      <c r="G24" s="113">
        <f t="shared" si="0"/>
        <v>-1.1742121670058815E-2</v>
      </c>
      <c r="H24" s="113">
        <f t="shared" si="1"/>
        <v>-5.2069221982367977E-3</v>
      </c>
      <c r="I24" s="113">
        <f t="shared" si="2"/>
        <v>-2.3460058894182022E-3</v>
      </c>
      <c r="K24" s="24">
        <v>45229</v>
      </c>
      <c r="L24" s="38"/>
      <c r="M24" s="38"/>
      <c r="N24" s="38"/>
      <c r="O24" s="38"/>
      <c r="P24" s="38"/>
      <c r="Q24" s="38"/>
      <c r="R24" s="38"/>
      <c r="S24" s="38"/>
    </row>
    <row r="25" spans="1:19" ht="15.6">
      <c r="A25" s="24">
        <v>45230</v>
      </c>
      <c r="B25" s="113">
        <f>('Bonds (CP)'!H25/'Bonds (CP)'!H24-1)*'Bonds Portfolio'!$F$3</f>
        <v>6.0203629924746602E-4</v>
      </c>
      <c r="C25" s="113">
        <f>('Bonds (CP)'!I25/'Bonds (CP)'!I24-1)*'Bonds Portfolio'!$F$4</f>
        <v>7.2974087921178214E-4</v>
      </c>
      <c r="D25" s="113">
        <f>('Bonds (CP)'!J25/'Bonds (CP)'!J24-1)*'Bonds Portfolio'!$F$5</f>
        <v>0</v>
      </c>
      <c r="E25" s="113">
        <f>('Bonds (CP)'!K25/'Bonds (CP)'!K24-1)*'Bonds Portfolio'!$F$6</f>
        <v>-8.4089114848375781E-4</v>
      </c>
      <c r="F25" s="113">
        <f>('Bonds (CP)'!L25/'Bonds (CP)'!L24-1)*'Bonds Portfolio'!$F$7</f>
        <v>-3.9483860322310658E-3</v>
      </c>
      <c r="G25" s="113">
        <f t="shared" si="0"/>
        <v>-3.4575000022555756E-3</v>
      </c>
      <c r="H25" s="113">
        <f t="shared" si="1"/>
        <v>3.0776994695664419E-3</v>
      </c>
      <c r="I25" s="113">
        <f t="shared" si="2"/>
        <v>5.9386157783850374E-3</v>
      </c>
      <c r="K25" s="24">
        <v>45230</v>
      </c>
      <c r="L25" s="38"/>
      <c r="M25" s="38"/>
      <c r="N25" s="38"/>
      <c r="O25" s="38"/>
      <c r="P25" s="38"/>
      <c r="Q25" s="38"/>
      <c r="R25" s="38"/>
      <c r="S25" s="38"/>
    </row>
    <row r="26" spans="1:19" ht="15.6">
      <c r="A26" s="24">
        <v>45231</v>
      </c>
      <c r="B26" s="113">
        <f>('Bonds (CP)'!H26/'Bonds (CP)'!H25-1)*'Bonds Portfolio'!$F$3</f>
        <v>7.0852891683603764E-5</v>
      </c>
      <c r="C26" s="113">
        <f>('Bonds (CP)'!I26/'Bonds (CP)'!I25-1)*'Bonds Portfolio'!$F$4</f>
        <v>7.8301492200272271E-4</v>
      </c>
      <c r="D26" s="113">
        <f>('Bonds (CP)'!J26/'Bonds (CP)'!J25-1)*'Bonds Portfolio'!$F$5</f>
        <v>2.1836251049561551E-3</v>
      </c>
      <c r="E26" s="113">
        <f>('Bonds (CP)'!K26/'Bonds (CP)'!K25-1)*'Bonds Portfolio'!$F$6</f>
        <v>3.8363459388970791E-3</v>
      </c>
      <c r="F26" s="113">
        <f>('Bonds (CP)'!L26/'Bonds (CP)'!L25-1)*'Bonds Portfolio'!$F$7</f>
        <v>2.7859365580380937E-3</v>
      </c>
      <c r="G26" s="113">
        <f t="shared" si="0"/>
        <v>9.6597754155776545E-3</v>
      </c>
      <c r="H26" s="113">
        <f t="shared" si="1"/>
        <v>1.6194974887399672E-2</v>
      </c>
      <c r="I26" s="113">
        <f t="shared" si="2"/>
        <v>1.9055891196218269E-2</v>
      </c>
      <c r="K26" s="24">
        <v>45231</v>
      </c>
      <c r="L26" s="38"/>
      <c r="M26" s="38"/>
      <c r="N26" s="38"/>
      <c r="O26" s="38"/>
      <c r="P26" s="38"/>
      <c r="Q26" s="38"/>
      <c r="R26" s="38"/>
      <c r="S26" s="38"/>
    </row>
    <row r="27" spans="1:19" ht="15.6">
      <c r="A27" s="24">
        <v>45232</v>
      </c>
      <c r="B27" s="113">
        <f>('Bonds (CP)'!H27/'Bonds (CP)'!H26-1)*'Bonds Portfolio'!$F$3</f>
        <v>2.8381374722838973E-4</v>
      </c>
      <c r="C27" s="113">
        <f>('Bonds (CP)'!I27/'Bonds (CP)'!I26-1)*'Bonds Portfolio'!$F$4</f>
        <v>1.0989080022086207E-3</v>
      </c>
      <c r="D27" s="113">
        <f>('Bonds (CP)'!J27/'Bonds (CP)'!J26-1)*'Bonds Portfolio'!$F$5</f>
        <v>1.0069004799024394E-3</v>
      </c>
      <c r="E27" s="113">
        <f>('Bonds (CP)'!K27/'Bonds (CP)'!K26-1)*'Bonds Portfolio'!$F$6</f>
        <v>1.9883298166898378E-3</v>
      </c>
      <c r="F27" s="113">
        <f>('Bonds (CP)'!L27/'Bonds (CP)'!L26-1)*'Bonds Portfolio'!$F$7</f>
        <v>2.9994298360077835E-3</v>
      </c>
      <c r="G27" s="113">
        <f t="shared" si="0"/>
        <v>7.3773818820370707E-3</v>
      </c>
      <c r="H27" s="113">
        <f t="shared" si="1"/>
        <v>1.3912581353859088E-2</v>
      </c>
      <c r="I27" s="113">
        <f t="shared" si="2"/>
        <v>1.6773497662677682E-2</v>
      </c>
      <c r="K27" s="24">
        <v>45232</v>
      </c>
      <c r="L27" s="38"/>
      <c r="M27" s="38"/>
      <c r="N27" s="38"/>
      <c r="O27" s="38"/>
      <c r="P27" s="38"/>
      <c r="Q27" s="38"/>
      <c r="R27" s="38"/>
      <c r="S27" s="38"/>
    </row>
    <row r="28" spans="1:19" ht="15.6">
      <c r="A28" s="24">
        <v>45233</v>
      </c>
      <c r="B28" s="113">
        <f>('Bonds (CP)'!H28/'Bonds (CP)'!H27-1)*'Bonds Portfolio'!$F$3</f>
        <v>4.6226331229441979E-4</v>
      </c>
      <c r="C28" s="113">
        <f>('Bonds (CP)'!I28/'Bonds (CP)'!I27-1)*'Bonds Portfolio'!$F$4</f>
        <v>1.6282441713595386E-3</v>
      </c>
      <c r="D28" s="113">
        <f>('Bonds (CP)'!J28/'Bonds (CP)'!J27-1)*'Bonds Portfolio'!$F$5</f>
        <v>1.6838345471924311E-3</v>
      </c>
      <c r="E28" s="113">
        <f>('Bonds (CP)'!K28/'Bonds (CP)'!K27-1)*'Bonds Portfolio'!$F$6</f>
        <v>8.5144219508199732E-4</v>
      </c>
      <c r="F28" s="113">
        <f>('Bonds (CP)'!L28/'Bonds (CP)'!L27-1)*'Bonds Portfolio'!$F$7</f>
        <v>1.4196000748234018E-3</v>
      </c>
      <c r="G28" s="113">
        <f t="shared" si="0"/>
        <v>6.0453843007517881E-3</v>
      </c>
      <c r="H28" s="113">
        <f t="shared" si="1"/>
        <v>1.2580583772573806E-2</v>
      </c>
      <c r="I28" s="113">
        <f t="shared" si="2"/>
        <v>1.54415000813924E-2</v>
      </c>
      <c r="K28" s="24">
        <v>45233</v>
      </c>
      <c r="L28" s="38"/>
      <c r="M28" s="38"/>
      <c r="N28" s="38"/>
      <c r="O28" s="38"/>
      <c r="P28" s="38"/>
      <c r="Q28" s="38"/>
      <c r="R28" s="38"/>
      <c r="S28" s="38"/>
    </row>
    <row r="29" spans="1:19" ht="15.6">
      <c r="A29" s="24">
        <v>45236</v>
      </c>
      <c r="B29" s="113">
        <f>('Bonds (CP)'!H29/'Bonds (CP)'!H28-1)*'Bonds Portfolio'!$F$3</f>
        <v>6.2421972534330026E-4</v>
      </c>
      <c r="C29" s="113">
        <f>('Bonds (CP)'!I29/'Bonds (CP)'!I28-1)*'Bonds Portfolio'!$F$4</f>
        <v>4.1968705485047054E-4</v>
      </c>
      <c r="D29" s="113">
        <f>('Bonds (CP)'!J29/'Bonds (CP)'!J28-1)*'Bonds Portfolio'!$F$5</f>
        <v>-1.6776753289329263E-4</v>
      </c>
      <c r="E29" s="113">
        <f>('Bonds (CP)'!K29/'Bonds (CP)'!K28-1)*'Bonds Portfolio'!$F$6</f>
        <v>4.2565278056914128E-4</v>
      </c>
      <c r="F29" s="113">
        <f>('Bonds (CP)'!L29/'Bonds (CP)'!L28-1)*'Bonds Portfolio'!$F$7</f>
        <v>2.8760727947324317E-3</v>
      </c>
      <c r="G29" s="113">
        <f t="shared" si="0"/>
        <v>4.1778648226020506E-3</v>
      </c>
      <c r="H29" s="113">
        <f t="shared" si="1"/>
        <v>1.0713064294424068E-2</v>
      </c>
      <c r="I29" s="113">
        <f t="shared" si="2"/>
        <v>1.3573980603242664E-2</v>
      </c>
      <c r="K29" s="24">
        <v>45236</v>
      </c>
      <c r="L29" s="38"/>
      <c r="M29" s="38"/>
      <c r="N29" s="38"/>
      <c r="O29" s="38"/>
      <c r="P29" s="38"/>
      <c r="Q29" s="38"/>
      <c r="R29" s="38"/>
      <c r="S29" s="38"/>
    </row>
    <row r="30" spans="1:19" ht="15.6">
      <c r="A30" s="24">
        <v>45237</v>
      </c>
      <c r="B30" s="113">
        <f>('Bonds (CP)'!H30/'Bonds (CP)'!H29-1)*'Bonds Portfolio'!$F$3</f>
        <v>-6.5771931383877828E-4</v>
      </c>
      <c r="C30" s="113">
        <f>('Bonds (CP)'!I30/'Bonds (CP)'!I29-1)*'Bonds Portfolio'!$F$4</f>
        <v>-7.8429197263307771E-4</v>
      </c>
      <c r="D30" s="113">
        <f>('Bonds (CP)'!J30/'Bonds (CP)'!J29-1)*'Bonds Portfolio'!$F$5</f>
        <v>1.6790838076725657E-4</v>
      </c>
      <c r="E30" s="113">
        <f>('Bonds (CP)'!K30/'Bonds (CP)'!K29-1)*'Bonds Portfolio'!$F$6</f>
        <v>5.6813666044357451E-4</v>
      </c>
      <c r="F30" s="113">
        <f>('Bonds (CP)'!L30/'Bonds (CP)'!L29-1)*'Bonds Portfolio'!$F$7</f>
        <v>1.8109877527044739E-3</v>
      </c>
      <c r="G30" s="113">
        <f t="shared" si="0"/>
        <v>1.1050215074434489E-3</v>
      </c>
      <c r="H30" s="113">
        <f t="shared" si="1"/>
        <v>7.6402209792654661E-3</v>
      </c>
      <c r="I30" s="113">
        <f t="shared" si="2"/>
        <v>1.0501137288084062E-2</v>
      </c>
      <c r="K30" s="24">
        <v>45237</v>
      </c>
      <c r="L30" s="38"/>
      <c r="M30" s="38"/>
      <c r="N30" s="38"/>
      <c r="O30" s="38"/>
      <c r="P30" s="38"/>
      <c r="Q30" s="38"/>
      <c r="R30" s="38"/>
      <c r="S30" s="38"/>
    </row>
    <row r="31" spans="1:19" ht="15.6">
      <c r="A31" s="24">
        <v>45238</v>
      </c>
      <c r="B31" s="113">
        <f>('Bonds (CP)'!H31/'Bonds (CP)'!H30-1)*'Bonds Portfolio'!$F$3</f>
        <v>3.7399821905608204E-4</v>
      </c>
      <c r="C31" s="113">
        <f>('Bonds (CP)'!I31/'Bonds (CP)'!I30-1)*'Bonds Portfolio'!$F$4</f>
        <v>7.347572370413058E-4</v>
      </c>
      <c r="D31" s="113">
        <f>('Bonds (CP)'!J31/'Bonds (CP)'!J30-1)*'Bonds Portfolio'!$F$5</f>
        <v>0</v>
      </c>
      <c r="E31" s="113">
        <f>('Bonds (CP)'!K31/'Bonds (CP)'!K30-1)*'Bonds Portfolio'!$F$6</f>
        <v>-1.4182506916424754E-4</v>
      </c>
      <c r="F31" s="113">
        <f>('Bonds (CP)'!L31/'Bonds (CP)'!L30-1)*'Bonds Portfolio'!$F$7</f>
        <v>1.8113826632690789E-4</v>
      </c>
      <c r="G31" s="113">
        <f t="shared" si="0"/>
        <v>1.1480686532600482E-3</v>
      </c>
      <c r="H31" s="113">
        <f t="shared" si="1"/>
        <v>7.6832681250820654E-3</v>
      </c>
      <c r="I31" s="113">
        <f t="shared" si="2"/>
        <v>1.0544184433900662E-2</v>
      </c>
      <c r="K31" s="24">
        <v>45238</v>
      </c>
      <c r="L31" s="38"/>
      <c r="M31" s="38"/>
      <c r="N31" s="38"/>
      <c r="O31" s="38"/>
      <c r="P31" s="38"/>
      <c r="Q31" s="38"/>
      <c r="R31" s="38"/>
      <c r="S31" s="38"/>
    </row>
    <row r="32" spans="1:19" ht="15.6">
      <c r="A32" s="24">
        <v>45239</v>
      </c>
      <c r="B32" s="113">
        <f>('Bonds (CP)'!H32/'Bonds (CP)'!H31-1)*'Bonds Portfolio'!$F$3</f>
        <v>2.6749888542134672E-4</v>
      </c>
      <c r="C32" s="113">
        <f>('Bonds (CP)'!I32/'Bonds (CP)'!I31-1)*'Bonds Portfolio'!$F$4</f>
        <v>1.5280500585974632E-3</v>
      </c>
      <c r="D32" s="113">
        <f>('Bonds (CP)'!J32/'Bonds (CP)'!J31-1)*'Bonds Portfolio'!$F$5</f>
        <v>2.7084106785065123E-3</v>
      </c>
      <c r="E32" s="113">
        <f>('Bonds (CP)'!K32/'Bonds (CP)'!K31-1)*'Bonds Portfolio'!$F$6</f>
        <v>2.8632031041357477E-3</v>
      </c>
      <c r="F32" s="113">
        <f>('Bonds (CP)'!L32/'Bonds (CP)'!L31-1)*'Bonds Portfolio'!$F$7</f>
        <v>9.0946119242487635E-4</v>
      </c>
      <c r="G32" s="113">
        <f t="shared" si="0"/>
        <v>8.2766239190859466E-3</v>
      </c>
      <c r="H32" s="113">
        <f t="shared" si="1"/>
        <v>1.4811823390907964E-2</v>
      </c>
      <c r="I32" s="113">
        <f t="shared" si="2"/>
        <v>1.7672739699726561E-2</v>
      </c>
      <c r="K32" s="24">
        <v>45239</v>
      </c>
      <c r="L32" s="38"/>
      <c r="M32" s="38"/>
      <c r="N32" s="38"/>
      <c r="O32" s="38"/>
      <c r="P32" s="38"/>
      <c r="Q32" s="38"/>
      <c r="R32" s="38"/>
      <c r="S32" s="38"/>
    </row>
    <row r="33" spans="1:19" ht="15.6">
      <c r="A33" s="24">
        <v>45240</v>
      </c>
      <c r="B33" s="113">
        <f>('Bonds (CP)'!H33/'Bonds (CP)'!H32-1)*'Bonds Portfolio'!$F$3</f>
        <v>2.8573979819626063E-4</v>
      </c>
      <c r="C33" s="113">
        <f>('Bonds (CP)'!I33/'Bonds (CP)'!I32-1)*'Bonds Portfolio'!$F$4</f>
        <v>3.1570802138856105E-4</v>
      </c>
      <c r="D33" s="113">
        <f>('Bonds (CP)'!J33/'Bonds (CP)'!J32-1)*'Bonds Portfolio'!$F$5</f>
        <v>0</v>
      </c>
      <c r="E33" s="113">
        <f>('Bonds (CP)'!K33/'Bonds (CP)'!K32-1)*'Bonds Portfolio'!$F$6</f>
        <v>-7.1052523674213224E-4</v>
      </c>
      <c r="F33" s="113">
        <f>('Bonds (CP)'!L33/'Bonds (CP)'!L32-1)*'Bonds Portfolio'!$F$7</f>
        <v>-1.9817433593273038E-3</v>
      </c>
      <c r="G33" s="113">
        <f t="shared" si="0"/>
        <v>-2.0908207764846146E-3</v>
      </c>
      <c r="H33" s="113">
        <f t="shared" si="1"/>
        <v>4.4443786953374028E-3</v>
      </c>
      <c r="I33" s="113">
        <f t="shared" si="2"/>
        <v>7.3052950041559983E-3</v>
      </c>
      <c r="K33" s="24">
        <v>45240</v>
      </c>
      <c r="L33" s="38"/>
      <c r="M33" s="38"/>
      <c r="N33" s="38"/>
      <c r="O33" s="38"/>
      <c r="P33" s="38"/>
      <c r="Q33" s="38"/>
      <c r="R33" s="38"/>
      <c r="S33" s="38"/>
    </row>
    <row r="34" spans="1:19" ht="15.6">
      <c r="A34" s="24">
        <v>45243</v>
      </c>
      <c r="B34" s="113">
        <f>('Bonds (CP)'!H34/'Bonds (CP)'!H33-1)*'Bonds Portfolio'!$F$3</f>
        <v>1.0720986330743366E-4</v>
      </c>
      <c r="C34" s="113">
        <f>('Bonds (CP)'!I34/'Bonds (CP)'!I33-1)*'Bonds Portfolio'!$F$4</f>
        <v>-7.3444577438794853E-4</v>
      </c>
      <c r="D34" s="113">
        <f>('Bonds (CP)'!J34/'Bonds (CP)'!J33-1)*'Bonds Portfolio'!$F$5</f>
        <v>-1.4252181783197316E-3</v>
      </c>
      <c r="E34" s="113">
        <f>('Bonds (CP)'!K34/'Bonds (CP)'!K33-1)*'Bonds Portfolio'!$F$6</f>
        <v>-1.8388269271866209E-3</v>
      </c>
      <c r="F34" s="113">
        <f>('Bonds (CP)'!L34/'Bonds (CP)'!L33-1)*'Bonds Portfolio'!$F$7</f>
        <v>-3.5996188551539192E-4</v>
      </c>
      <c r="G34" s="113">
        <f t="shared" si="0"/>
        <v>-4.2512429021022589E-3</v>
      </c>
      <c r="H34" s="113">
        <f t="shared" si="1"/>
        <v>2.2839565697197585E-3</v>
      </c>
      <c r="I34" s="113">
        <f t="shared" si="2"/>
        <v>5.144872878538354E-3</v>
      </c>
      <c r="K34" s="24">
        <v>45243</v>
      </c>
      <c r="L34" s="113">
        <f>('Bonds (CP)'!AL34/'Bonds (CP)'!AL4-1)*'Bonds Portfolio'!$O$4</f>
        <v>1.1971768069328538E-3</v>
      </c>
      <c r="M34" s="113">
        <f>('Bonds (CP)'!AM34/'Bonds (CP)'!AM4-1)*'Bonds Portfolio'!$O$5</f>
        <v>3.9643223912009693E-3</v>
      </c>
      <c r="N34" s="113">
        <f>('Bonds (CP)'!AN34/'Bonds (CP)'!AN4-1)*'Bonds Portfolio'!$O$6</f>
        <v>3.8095963161750125E-3</v>
      </c>
      <c r="O34" s="113">
        <f>('Bonds (CP)'!AO34/'Bonds (CP)'!AO4-1)*'Bonds Portfolio'!$O$7</f>
        <v>2.8398056147840303E-4</v>
      </c>
      <c r="P34" s="113">
        <f>('Bonds (CP)'!AP34/'Bonds (CP)'!AP4-1)*'Bonds Portfolio'!$O$8</f>
        <v>-4.1340366380065554E-3</v>
      </c>
      <c r="Q34" s="113">
        <f t="shared" ref="Q34:Q97" si="3">SUM(L34:P34)</f>
        <v>5.1210394377806849E-3</v>
      </c>
      <c r="R34" s="113">
        <f t="shared" ref="R34:R97" si="4">$Q34-$Q$522</f>
        <v>5.0420386585024263E-2</v>
      </c>
      <c r="S34" s="113">
        <f t="shared" ref="S34:S97" si="5">$Q34-$Q$526</f>
        <v>5.6062734607589176E-2</v>
      </c>
    </row>
    <row r="35" spans="1:19" ht="15.6">
      <c r="A35" s="24">
        <v>45244</v>
      </c>
      <c r="B35" s="113">
        <f>('Bonds (CP)'!H35/'Bonds (CP)'!H34-1)*'Bonds Portfolio'!$F$3</f>
        <v>-3.3892258294683232E-4</v>
      </c>
      <c r="C35" s="113">
        <f>('Bonds (CP)'!I35/'Bonds (CP)'!I34-1)*'Bonds Portfolio'!$F$4</f>
        <v>-7.3349281305463705E-4</v>
      </c>
      <c r="D35" s="113">
        <f>('Bonds (CP)'!J35/'Bonds (CP)'!J34-1)*'Bonds Portfolio'!$F$5</f>
        <v>-7.5476098752702558E-4</v>
      </c>
      <c r="E35" s="113">
        <f>('Bonds (CP)'!K35/'Bonds (CP)'!K34-1)*'Bonds Portfolio'!$F$6</f>
        <v>-4.2517356498972259E-4</v>
      </c>
      <c r="F35" s="113">
        <f>('Bonds (CP)'!L35/'Bonds (CP)'!L34-1)*'Bonds Portfolio'!$F$7</f>
        <v>5.4137088635122235E-4</v>
      </c>
      <c r="G35" s="113">
        <f t="shared" si="0"/>
        <v>-1.7109790621669956E-3</v>
      </c>
      <c r="H35" s="113">
        <f t="shared" si="1"/>
        <v>4.8242204096550223E-3</v>
      </c>
      <c r="I35" s="113">
        <f t="shared" si="2"/>
        <v>7.6851367184736178E-3</v>
      </c>
      <c r="K35" s="24">
        <v>45244</v>
      </c>
      <c r="L35" s="113">
        <f>('Bonds (CP)'!AL35/'Bonds (CP)'!AL5-1)*'Bonds Portfolio'!$O$4</f>
        <v>7.8487334998218479E-4</v>
      </c>
      <c r="M35" s="113">
        <f>('Bonds (CP)'!AM35/'Bonds (CP)'!AM5-1)*'Bonds Portfolio'!$O$5</f>
        <v>3.4283539831202695E-3</v>
      </c>
      <c r="N35" s="113">
        <f>('Bonds (CP)'!AN35/'Bonds (CP)'!AN5-1)*'Bonds Portfolio'!$O$6</f>
        <v>3.4654629975654941E-3</v>
      </c>
      <c r="O35" s="113">
        <f>('Bonds (CP)'!AO35/'Bonds (CP)'!AO5-1)*'Bonds Portfolio'!$O$7</f>
        <v>-1.4179670864982176E-4</v>
      </c>
      <c r="P35" s="113">
        <f>('Bonds (CP)'!AP35/'Bonds (CP)'!AP5-1)*'Bonds Portfolio'!$O$8</f>
        <v>-4.6831506755184993E-3</v>
      </c>
      <c r="Q35" s="113">
        <f t="shared" si="3"/>
        <v>2.8537429464996272E-3</v>
      </c>
      <c r="R35" s="113">
        <f t="shared" si="4"/>
        <v>4.8153090093743203E-2</v>
      </c>
      <c r="S35" s="113">
        <f t="shared" si="5"/>
        <v>5.3795438116308117E-2</v>
      </c>
    </row>
    <row r="36" spans="1:19" ht="15.6">
      <c r="A36" s="24">
        <v>45245</v>
      </c>
      <c r="B36" s="113">
        <f>('Bonds (CP)'!H36/'Bonds (CP)'!H35-1)*'Bonds Portfolio'!$F$3</f>
        <v>1.6067124877263696E-4</v>
      </c>
      <c r="C36" s="113">
        <f>('Bonds (CP)'!I36/'Bonds (CP)'!I35-1)*'Bonds Portfolio'!$F$4</f>
        <v>2.6250573663273437E-4</v>
      </c>
      <c r="D36" s="113">
        <f>('Bonds (CP)'!J36/'Bonds (CP)'!J35-1)*'Bonds Portfolio'!$F$5</f>
        <v>2.521418298152778E-4</v>
      </c>
      <c r="E36" s="113">
        <f>('Bonds (CP)'!K36/'Bonds (CP)'!K35-1)*'Bonds Portfolio'!$F$6</f>
        <v>5.68364350631656E-4</v>
      </c>
      <c r="F36" s="113">
        <f>('Bonds (CP)'!L36/'Bonds (CP)'!L35-1)*'Bonds Portfolio'!$F$7</f>
        <v>-5.3990943011754671E-4</v>
      </c>
      <c r="G36" s="113">
        <f t="shared" si="0"/>
        <v>7.0377373573475848E-4</v>
      </c>
      <c r="H36" s="113">
        <f t="shared" si="1"/>
        <v>7.2389732075567757E-3</v>
      </c>
      <c r="I36" s="113">
        <f t="shared" si="2"/>
        <v>1.0099889516375372E-2</v>
      </c>
      <c r="K36" s="24">
        <v>45245</v>
      </c>
      <c r="L36" s="113">
        <f>('Bonds (CP)'!AL36/'Bonds (CP)'!AL6-1)*'Bonds Portfolio'!$O$4</f>
        <v>1.1068463804337902E-3</v>
      </c>
      <c r="M36" s="113">
        <f>('Bonds (CP)'!AM36/'Bonds (CP)'!AM6-1)*'Bonds Portfolio'!$O$5</f>
        <v>4.1736516855098047E-3</v>
      </c>
      <c r="N36" s="113">
        <f>('Bonds (CP)'!AN36/'Bonds (CP)'!AN6-1)*'Bonds Portfolio'!$O$6</f>
        <v>4.9170301368237634E-3</v>
      </c>
      <c r="O36" s="113">
        <f>('Bonds (CP)'!AO36/'Bonds (CP)'!AO6-1)*'Bonds Portfolio'!$O$7</f>
        <v>1.5657901760764315E-3</v>
      </c>
      <c r="P36" s="113">
        <f>('Bonds (CP)'!AP36/'Bonds (CP)'!AP6-1)*'Bonds Portfolio'!$O$8</f>
        <v>-6.8233075767523358E-3</v>
      </c>
      <c r="Q36" s="113">
        <f t="shared" si="3"/>
        <v>4.9400108020914556E-3</v>
      </c>
      <c r="R36" s="113">
        <f t="shared" si="4"/>
        <v>5.0239357949335033E-2</v>
      </c>
      <c r="S36" s="113">
        <f t="shared" si="5"/>
        <v>5.5881705971899946E-2</v>
      </c>
    </row>
    <row r="37" spans="1:19" ht="15.6">
      <c r="A37" s="24">
        <v>45246</v>
      </c>
      <c r="B37" s="113">
        <f>('Bonds (CP)'!H37/'Bonds (CP)'!H36-1)*'Bonds Portfolio'!$F$3</f>
        <v>-3.5698348951362925E-5</v>
      </c>
      <c r="C37" s="113">
        <f>('Bonds (CP)'!I37/'Bonds (CP)'!I36-1)*'Bonds Portfolio'!$F$4</f>
        <v>-1.0492052576078771E-4</v>
      </c>
      <c r="D37" s="113">
        <f>('Bonds (CP)'!J37/'Bonds (CP)'!J36-1)*'Bonds Portfolio'!$F$5</f>
        <v>4.205908525541702E-4</v>
      </c>
      <c r="E37" s="113">
        <f>('Bonds (CP)'!K37/'Bonds (CP)'!K36-1)*'Bonds Portfolio'!$F$6</f>
        <v>7.1134857513537324E-4</v>
      </c>
      <c r="F37" s="113">
        <f>('Bonds (CP)'!L37/'Bonds (CP)'!L36-1)*'Bonds Portfolio'!$F$7</f>
        <v>7.2243475553093186E-4</v>
      </c>
      <c r="G37" s="113">
        <f t="shared" si="0"/>
        <v>1.7137553085083248E-3</v>
      </c>
      <c r="H37" s="113">
        <f t="shared" si="1"/>
        <v>8.2489547803303413E-3</v>
      </c>
      <c r="I37" s="113">
        <f t="shared" si="2"/>
        <v>1.1109871089148939E-2</v>
      </c>
      <c r="K37" s="24">
        <v>45246</v>
      </c>
      <c r="L37" s="113">
        <f>('Bonds (CP)'!AL37/'Bonds (CP)'!AL7-1)*'Bonds Portfolio'!$O$4</f>
        <v>1.088799643016536E-3</v>
      </c>
      <c r="M37" s="113">
        <f>('Bonds (CP)'!AM37/'Bonds (CP)'!AM7-1)*'Bonds Portfolio'!$O$5</f>
        <v>4.3856382469609212E-3</v>
      </c>
      <c r="N37" s="113">
        <f>('Bonds (CP)'!AN37/'Bonds (CP)'!AN7-1)*'Bonds Portfolio'!$O$6</f>
        <v>4.9196565524539885E-3</v>
      </c>
      <c r="O37" s="113">
        <f>('Bonds (CP)'!AO37/'Bonds (CP)'!AO7-1)*'Bonds Portfolio'!$O$7</f>
        <v>1.7102868108190617E-3</v>
      </c>
      <c r="P37" s="113">
        <f>('Bonds (CP)'!AP37/'Bonds (CP)'!AP7-1)*'Bonds Portfolio'!$O$8</f>
        <v>-4.5068038983005375E-3</v>
      </c>
      <c r="Q37" s="113">
        <f t="shared" si="3"/>
        <v>7.597577354949969E-3</v>
      </c>
      <c r="R37" s="113">
        <f t="shared" si="4"/>
        <v>5.2896924502193542E-2</v>
      </c>
      <c r="S37" s="113">
        <f t="shared" si="5"/>
        <v>5.8539272524758455E-2</v>
      </c>
    </row>
    <row r="38" spans="1:19" ht="15.6">
      <c r="A38" s="24">
        <v>45247</v>
      </c>
      <c r="B38" s="113">
        <f>('Bonds (CP)'!H38/'Bonds (CP)'!H37-1)*'Bonds Portfolio'!$F$3</f>
        <v>2.6809651474533073E-4</v>
      </c>
      <c r="C38" s="113">
        <f>('Bonds (CP)'!I38/'Bonds (CP)'!I37-1)*'Bonds Portfolio'!$F$4</f>
        <v>5.2478476196826662E-5</v>
      </c>
      <c r="D38" s="113">
        <f>('Bonds (CP)'!J38/'Bonds (CP)'!J37-1)*'Bonds Portfolio'!$F$5</f>
        <v>8.4074152838065075E-5</v>
      </c>
      <c r="E38" s="113">
        <f>('Bonds (CP)'!K38/'Bonds (CP)'!K37-1)*'Bonds Portfolio'!$F$6</f>
        <v>1.2840489622173658E-3</v>
      </c>
      <c r="F38" s="113">
        <f>('Bonds (CP)'!L38/'Bonds (CP)'!L37-1)*'Bonds Portfolio'!$F$7</f>
        <v>4.799226300477466E-3</v>
      </c>
      <c r="G38" s="113">
        <f t="shared" si="0"/>
        <v>6.4879244064750541E-3</v>
      </c>
      <c r="H38" s="113">
        <f t="shared" si="1"/>
        <v>1.3023123878297072E-2</v>
      </c>
      <c r="I38" s="113">
        <f t="shared" si="2"/>
        <v>1.5884040187115665E-2</v>
      </c>
      <c r="K38" s="24">
        <v>45247</v>
      </c>
      <c r="L38" s="113">
        <f>('Bonds (CP)'!AL38/'Bonds (CP)'!AL8-1)*'Bonds Portfolio'!$O$4</f>
        <v>1.3941018766755687E-3</v>
      </c>
      <c r="M38" s="113">
        <f>('Bonds (CP)'!AM38/'Bonds (CP)'!AM8-1)*'Bonds Portfolio'!$O$5</f>
        <v>4.3328382472439756E-3</v>
      </c>
      <c r="N38" s="113">
        <f>('Bonds (CP)'!AN38/'Bonds (CP)'!AN8-1)*'Bonds Portfolio'!$O$6</f>
        <v>5.0914422325214481E-3</v>
      </c>
      <c r="O38" s="113">
        <f>('Bonds (CP)'!AO38/'Bonds (CP)'!AO8-1)*'Bonds Portfolio'!$O$7</f>
        <v>3.5814123698035606E-3</v>
      </c>
      <c r="P38" s="113">
        <f>('Bonds (CP)'!AP38/'Bonds (CP)'!AP8-1)*'Bonds Portfolio'!$O$8</f>
        <v>7.3725881268384976E-4</v>
      </c>
      <c r="Q38" s="113">
        <f t="shared" si="3"/>
        <v>1.5137053538928403E-2</v>
      </c>
      <c r="R38" s="113">
        <f t="shared" si="4"/>
        <v>6.0436400686171982E-2</v>
      </c>
      <c r="S38" s="113">
        <f t="shared" si="5"/>
        <v>6.6078748708736895E-2</v>
      </c>
    </row>
    <row r="39" spans="1:19" ht="15.6">
      <c r="A39" s="24">
        <v>45250</v>
      </c>
      <c r="B39" s="113">
        <f>('Bonds (CP)'!H39/'Bonds (CP)'!H38-1)*'Bonds Portfolio'!$F$3</f>
        <v>0</v>
      </c>
      <c r="C39" s="113">
        <f>('Bonds (CP)'!I39/'Bonds (CP)'!I38-1)*'Bonds Portfolio'!$F$4</f>
        <v>5.2483348806831033E-5</v>
      </c>
      <c r="D39" s="113">
        <f>('Bonds (CP)'!J39/'Bonds (CP)'!J38-1)*'Bonds Portfolio'!$F$5</f>
        <v>5.8951132379525539E-4</v>
      </c>
      <c r="E39" s="113">
        <f>('Bonds (CP)'!K39/'Bonds (CP)'!K38-1)*'Bonds Portfolio'!$F$6</f>
        <v>2.8494733803499097E-4</v>
      </c>
      <c r="F39" s="113">
        <f>('Bonds (CP)'!L39/'Bonds (CP)'!L38-1)*'Bonds Portfolio'!$F$7</f>
        <v>-1.8410691025281257E-4</v>
      </c>
      <c r="G39" s="113">
        <f t="shared" si="0"/>
        <v>7.4283510038426488E-4</v>
      </c>
      <c r="H39" s="113">
        <f t="shared" si="1"/>
        <v>7.2780345722062824E-3</v>
      </c>
      <c r="I39" s="113">
        <f t="shared" si="2"/>
        <v>1.0138950881024877E-2</v>
      </c>
      <c r="K39" s="24">
        <v>45250</v>
      </c>
      <c r="L39" s="113">
        <f>('Bonds (CP)'!AL39/'Bonds (CP)'!AL9-1)*'Bonds Portfolio'!$O$4</f>
        <v>1.4477211796246614E-3</v>
      </c>
      <c r="M39" s="113">
        <f>('Bonds (CP)'!AM39/'Bonds (CP)'!AM9-1)*'Bonds Portfolio'!$O$5</f>
        <v>4.492915768144679E-3</v>
      </c>
      <c r="N39" s="113">
        <f>('Bonds (CP)'!AN39/'Bonds (CP)'!AN9-1)*'Bonds Portfolio'!$O$6</f>
        <v>5.6100649842139921E-3</v>
      </c>
      <c r="O39" s="113">
        <f>('Bonds (CP)'!AO39/'Bonds (CP)'!AO9-1)*'Bonds Portfolio'!$O$7</f>
        <v>4.449552391385803E-3</v>
      </c>
      <c r="P39" s="113">
        <f>('Bonds (CP)'!AP39/'Bonds (CP)'!AP9-1)*'Bonds Portfolio'!$O$8</f>
        <v>3.5027616888579694E-3</v>
      </c>
      <c r="Q39" s="113">
        <f t="shared" si="3"/>
        <v>1.9503016012227106E-2</v>
      </c>
      <c r="R39" s="113">
        <f t="shared" si="4"/>
        <v>6.4802363159470688E-2</v>
      </c>
      <c r="S39" s="113">
        <f t="shared" si="5"/>
        <v>7.0444711182035602E-2</v>
      </c>
    </row>
    <row r="40" spans="1:19" ht="15.6">
      <c r="A40" s="24">
        <v>45251</v>
      </c>
      <c r="B40" s="113">
        <f>('Bonds (CP)'!H40/'Bonds (CP)'!H39-1)*'Bonds Portfolio'!$F$3</f>
        <v>2.5053686471010472E-4</v>
      </c>
      <c r="C40" s="113">
        <f>('Bonds (CP)'!I40/'Bonds (CP)'!I39-1)*'Bonds Portfolio'!$F$4</f>
        <v>6.3109144400277375E-4</v>
      </c>
      <c r="D40" s="113">
        <f>('Bonds (CP)'!J40/'Bonds (CP)'!J39-1)*'Bonds Portfolio'!$F$5</f>
        <v>8.4145288258330456E-5</v>
      </c>
      <c r="E40" s="113">
        <f>('Bonds (CP)'!K40/'Bonds (CP)'!K39-1)*'Bonds Portfolio'!$F$6</f>
        <v>-5.6856576425945438E-4</v>
      </c>
      <c r="F40" s="113">
        <f>('Bonds (CP)'!L40/'Bonds (CP)'!L39-1)*'Bonds Portfolio'!$F$7</f>
        <v>-5.5095130099596106E-4</v>
      </c>
      <c r="G40" s="113">
        <f t="shared" si="0"/>
        <v>-1.5374346828420646E-4</v>
      </c>
      <c r="H40" s="113">
        <f t="shared" si="1"/>
        <v>6.3814560035378113E-3</v>
      </c>
      <c r="I40" s="113">
        <f t="shared" si="2"/>
        <v>9.2423723123564068E-3</v>
      </c>
      <c r="K40" s="24">
        <v>45251</v>
      </c>
      <c r="L40" s="113">
        <f>('Bonds (CP)'!AL40/'Bonds (CP)'!AL10-1)*'Bonds Portfolio'!$O$4</f>
        <v>1.539012168933418E-3</v>
      </c>
      <c r="M40" s="113">
        <f>('Bonds (CP)'!AM40/'Bonds (CP)'!AM10-1)*'Bonds Portfolio'!$O$5</f>
        <v>5.1381844156469297E-3</v>
      </c>
      <c r="N40" s="113">
        <f>('Bonds (CP)'!AN40/'Bonds (CP)'!AN10-1)*'Bonds Portfolio'!$O$6</f>
        <v>6.2986585393390642E-3</v>
      </c>
      <c r="O40" s="113">
        <f>('Bonds (CP)'!AO40/'Bonds (CP)'!AO10-1)*'Bonds Portfolio'!$O$7</f>
        <v>4.7352025772246622E-3</v>
      </c>
      <c r="P40" s="113">
        <f>('Bonds (CP)'!AP40/'Bonds (CP)'!AP10-1)*'Bonds Portfolio'!$O$8</f>
        <v>2.3900343222310384E-3</v>
      </c>
      <c r="Q40" s="113">
        <f t="shared" si="3"/>
        <v>2.0101092023375112E-2</v>
      </c>
      <c r="R40" s="113">
        <f t="shared" si="4"/>
        <v>6.540043917061869E-2</v>
      </c>
      <c r="S40" s="113">
        <f t="shared" si="5"/>
        <v>7.1042787193183604E-2</v>
      </c>
    </row>
    <row r="41" spans="1:19" ht="15.6">
      <c r="A41" s="24">
        <v>45252</v>
      </c>
      <c r="B41" s="113">
        <f>('Bonds (CP)'!H41/'Bonds (CP)'!H40-1)*'Bonds Portfolio'!$F$3</f>
        <v>2.1497671085630722E-4</v>
      </c>
      <c r="C41" s="113">
        <f>('Bonds (CP)'!I41/'Bonds (CP)'!I40-1)*'Bonds Portfolio'!$F$4</f>
        <v>5.2630984479047356E-4</v>
      </c>
      <c r="D41" s="113">
        <f>('Bonds (CP)'!J41/'Bonds (CP)'!J40-1)*'Bonds Portfolio'!$F$5</f>
        <v>8.4353924681161989E-4</v>
      </c>
      <c r="E41" s="113">
        <f>('Bonds (CP)'!K41/'Bonds (CP)'!K40-1)*'Bonds Portfolio'!$F$6</f>
        <v>1.4293744988833181E-3</v>
      </c>
      <c r="F41" s="113">
        <f>('Bonds (CP)'!L41/'Bonds (CP)'!L40-1)*'Bonds Portfolio'!$F$7</f>
        <v>1.6659270532623617E-3</v>
      </c>
      <c r="G41" s="113">
        <f t="shared" si="0"/>
        <v>4.6801273546040805E-3</v>
      </c>
      <c r="H41" s="113">
        <f t="shared" si="1"/>
        <v>1.1215326826426099E-2</v>
      </c>
      <c r="I41" s="113">
        <f t="shared" si="2"/>
        <v>1.4076243135244693E-2</v>
      </c>
      <c r="K41" s="24">
        <v>45252</v>
      </c>
      <c r="L41" s="113">
        <f>('Bonds (CP)'!AL41/'Bonds (CP)'!AL11-1)*'Bonds Portfolio'!$O$4</f>
        <v>1.7018989609459024E-3</v>
      </c>
      <c r="M41" s="113">
        <f>('Bonds (CP)'!AM41/'Bonds (CP)'!AM11-1)*'Bonds Portfolio'!$O$5</f>
        <v>4.6622649838894414E-3</v>
      </c>
      <c r="N41" s="113">
        <f>('Bonds (CP)'!AN41/'Bonds (CP)'!AN11-1)*'Bonds Portfolio'!$O$6</f>
        <v>5.8747502075964242E-3</v>
      </c>
      <c r="O41" s="113">
        <f>('Bonds (CP)'!AO41/'Bonds (CP)'!AO11-1)*'Bonds Portfolio'!$O$7</f>
        <v>5.7615568791650421E-3</v>
      </c>
      <c r="P41" s="113">
        <f>('Bonds (CP)'!AP41/'Bonds (CP)'!AP11-1)*'Bonds Portfolio'!$O$8</f>
        <v>7.2334372517227855E-3</v>
      </c>
      <c r="Q41" s="113">
        <f t="shared" si="3"/>
        <v>2.5233908283319596E-2</v>
      </c>
      <c r="R41" s="113">
        <f t="shared" si="4"/>
        <v>7.0533255430563171E-2</v>
      </c>
      <c r="S41" s="113">
        <f t="shared" si="5"/>
        <v>7.6175603453128085E-2</v>
      </c>
    </row>
    <row r="42" spans="1:19" ht="15.6">
      <c r="A42" s="24">
        <v>45253</v>
      </c>
      <c r="B42" s="113">
        <f>('Bonds (CP)'!H42/'Bonds (CP)'!H41-1)*'Bonds Portfolio'!$F$3</f>
        <v>2.3316294502735425E-4</v>
      </c>
      <c r="C42" s="113">
        <f>('Bonds (CP)'!I42/'Bonds (CP)'!I41-1)*'Bonds Portfolio'!$F$4</f>
        <v>5.2595657047538326E-5</v>
      </c>
      <c r="D42" s="113">
        <f>('Bonds (CP)'!J42/'Bonds (CP)'!J41-1)*'Bonds Portfolio'!$F$5</f>
        <v>-3.3652950634732726E-4</v>
      </c>
      <c r="E42" s="113">
        <f>('Bonds (CP)'!K42/'Bonds (CP)'!K41-1)*'Bonds Portfolio'!$F$6</f>
        <v>0</v>
      </c>
      <c r="F42" s="113">
        <f>('Bonds (CP)'!L42/'Bonds (CP)'!L41-1)*'Bonds Portfolio'!$F$7</f>
        <v>-5.5354033135139873E-4</v>
      </c>
      <c r="G42" s="113">
        <f t="shared" si="0"/>
        <v>-6.0431123562383333E-4</v>
      </c>
      <c r="H42" s="113">
        <f t="shared" si="1"/>
        <v>5.9308882361981839E-3</v>
      </c>
      <c r="I42" s="113">
        <f t="shared" si="2"/>
        <v>8.7918045450167803E-3</v>
      </c>
      <c r="K42" s="24">
        <v>45253</v>
      </c>
      <c r="L42" s="113">
        <f>('Bonds (CP)'!AL42/'Bonds (CP)'!AL12-1)*'Bonds Portfolio'!$O$4</f>
        <v>1.9011747825306903E-3</v>
      </c>
      <c r="M42" s="113">
        <f>('Bonds (CP)'!AM42/'Bonds (CP)'!AM12-1)*'Bonds Portfolio'!$O$5</f>
        <v>4.2359486798098089E-3</v>
      </c>
      <c r="N42" s="113">
        <f>('Bonds (CP)'!AN42/'Bonds (CP)'!AN12-1)*'Bonds Portfolio'!$O$6</f>
        <v>4.8418286588887138E-3</v>
      </c>
      <c r="O42" s="113">
        <f>('Bonds (CP)'!AO42/'Bonds (CP)'!AO12-1)*'Bonds Portfolio'!$O$7</f>
        <v>4.4549504646639983E-3</v>
      </c>
      <c r="P42" s="113">
        <f>('Bonds (CP)'!AP42/'Bonds (CP)'!AP12-1)*'Bonds Portfolio'!$O$8</f>
        <v>5.7330584256764629E-3</v>
      </c>
      <c r="Q42" s="113">
        <f t="shared" si="3"/>
        <v>2.1166961011569674E-2</v>
      </c>
      <c r="R42" s="113">
        <f t="shared" si="4"/>
        <v>6.6466308158813242E-2</v>
      </c>
      <c r="S42" s="113">
        <f t="shared" si="5"/>
        <v>7.2108656181378156E-2</v>
      </c>
    </row>
    <row r="43" spans="1:19" ht="15.6">
      <c r="A43" s="24">
        <v>45254</v>
      </c>
      <c r="B43" s="113">
        <f>('Bonds (CP)'!H43/'Bonds (CP)'!H42-1)*'Bonds Portfolio'!$F$3</f>
        <v>-5.379236148466138E-5</v>
      </c>
      <c r="C43" s="113">
        <f>('Bonds (CP)'!I43/'Bonds (CP)'!I42-1)*'Bonds Portfolio'!$F$4</f>
        <v>-2.627221007077463E-4</v>
      </c>
      <c r="D43" s="113">
        <f>('Bonds (CP)'!J43/'Bonds (CP)'!J42-1)*'Bonds Portfolio'!$F$5</f>
        <v>-2.5235689009404097E-4</v>
      </c>
      <c r="E43" s="113">
        <f>('Bonds (CP)'!K43/'Bonds (CP)'!K42-1)*'Bonds Portfolio'!$F$6</f>
        <v>0</v>
      </c>
      <c r="F43" s="113">
        <f>('Bonds (CP)'!L43/'Bonds (CP)'!L42-1)*'Bonds Portfolio'!$F$7</f>
        <v>0</v>
      </c>
      <c r="G43" s="113">
        <f t="shared" si="0"/>
        <v>-5.6887135228644858E-4</v>
      </c>
      <c r="H43" s="113">
        <f t="shared" si="1"/>
        <v>5.9663281195355689E-3</v>
      </c>
      <c r="I43" s="113">
        <f t="shared" si="2"/>
        <v>8.8272444283541644E-3</v>
      </c>
      <c r="K43" s="24">
        <v>45254</v>
      </c>
      <c r="L43" s="113">
        <f>('Bonds (CP)'!AL43/'Bonds (CP)'!AL13-1)*'Bonds Portfolio'!$O$4</f>
        <v>1.7392863546709771E-3</v>
      </c>
      <c r="M43" s="113">
        <f>('Bonds (CP)'!AM43/'Bonds (CP)'!AM13-1)*'Bonds Portfolio'!$O$5</f>
        <v>3.7015834499927627E-3</v>
      </c>
      <c r="N43" s="113">
        <f>('Bonds (CP)'!AN43/'Bonds (CP)'!AN13-1)*'Bonds Portfolio'!$O$6</f>
        <v>4.3266892922550152E-3</v>
      </c>
      <c r="O43" s="113">
        <f>('Bonds (CP)'!AO43/'Bonds (CP)'!AO13-1)*'Bonds Portfolio'!$O$7</f>
        <v>4.5998343342601887E-3</v>
      </c>
      <c r="P43" s="113">
        <f>('Bonds (CP)'!AP43/'Bonds (CP)'!AP13-1)*'Bonds Portfolio'!$O$8</f>
        <v>5.5477629387229227E-3</v>
      </c>
      <c r="Q43" s="113">
        <f t="shared" si="3"/>
        <v>1.9915156369901866E-2</v>
      </c>
      <c r="R43" s="113">
        <f t="shared" si="4"/>
        <v>6.5214503517145445E-2</v>
      </c>
      <c r="S43" s="113">
        <f t="shared" si="5"/>
        <v>7.0856851539710358E-2</v>
      </c>
    </row>
    <row r="44" spans="1:19" ht="15.6">
      <c r="A44" s="24">
        <v>45257</v>
      </c>
      <c r="B44" s="113">
        <f>('Bonds (CP)'!H44/'Bonds (CP)'!H43-1)*'Bonds Portfolio'!$F$3</f>
        <v>-1.7929179740017175E-5</v>
      </c>
      <c r="C44" s="113">
        <f>('Bonds (CP)'!I44/'Bonds (CP)'!I43-1)*'Bonds Portfolio'!$F$4</f>
        <v>1.5778442251246361E-4</v>
      </c>
      <c r="D44" s="113">
        <f>('Bonds (CP)'!J44/'Bonds (CP)'!J43-1)*'Bonds Portfolio'!$F$5</f>
        <v>2.5267571237894696E-4</v>
      </c>
      <c r="E44" s="113">
        <f>('Bonds (CP)'!K44/'Bonds (CP)'!K43-1)*'Bonds Portfolio'!$F$6</f>
        <v>-2.848823820178481E-4</v>
      </c>
      <c r="F44" s="113">
        <f>('Bonds (CP)'!L44/'Bonds (CP)'!L43-1)*'Bonds Portfolio'!$F$7</f>
        <v>-5.5224389017192175E-4</v>
      </c>
      <c r="G44" s="113">
        <f t="shared" si="0"/>
        <v>-4.4459531703837645E-4</v>
      </c>
      <c r="H44" s="113">
        <f t="shared" si="1"/>
        <v>6.0906041547836411E-3</v>
      </c>
      <c r="I44" s="113">
        <f t="shared" si="2"/>
        <v>8.9515204636022357E-3</v>
      </c>
      <c r="K44" s="24">
        <v>45257</v>
      </c>
      <c r="L44" s="113">
        <f>('Bonds (CP)'!AL44/'Bonds (CP)'!AL14-1)*'Bonds Portfolio'!$O$4</f>
        <v>1.3805468399820777E-3</v>
      </c>
      <c r="M44" s="113">
        <f>('Bonds (CP)'!AM44/'Bonds (CP)'!AM14-1)*'Bonds Portfolio'!$O$5</f>
        <v>3.9155279014195356E-3</v>
      </c>
      <c r="N44" s="113">
        <f>('Bonds (CP)'!AN44/'Bonds (CP)'!AN14-1)*'Bonds Portfolio'!$O$6</f>
        <v>4.8418286588887138E-3</v>
      </c>
      <c r="O44" s="113">
        <f>('Bonds (CP)'!AO44/'Bonds (CP)'!AO14-1)*'Bonds Portfolio'!$O$7</f>
        <v>4.8878452117529399E-3</v>
      </c>
      <c r="P44" s="113">
        <f>('Bonds (CP)'!AP44/'Bonds (CP)'!AP14-1)*'Bonds Portfolio'!$O$8</f>
        <v>4.7954395042880908E-3</v>
      </c>
      <c r="Q44" s="113">
        <f t="shared" si="3"/>
        <v>1.9821188116331358E-2</v>
      </c>
      <c r="R44" s="113">
        <f t="shared" si="4"/>
        <v>6.5120535263574933E-2</v>
      </c>
      <c r="S44" s="113">
        <f t="shared" si="5"/>
        <v>7.0762883286139847E-2</v>
      </c>
    </row>
    <row r="45" spans="1:19" ht="15.6">
      <c r="A45" s="24">
        <v>45258</v>
      </c>
      <c r="B45" s="113">
        <f>('Bonds (CP)'!H45/'Bonds (CP)'!H44-1)*'Bonds Portfolio'!$F$3</f>
        <v>-8.960573476706202E-5</v>
      </c>
      <c r="C45" s="113">
        <f>('Bonds (CP)'!I45/'Bonds (CP)'!I44-1)*'Bonds Portfolio'!$F$4</f>
        <v>0</v>
      </c>
      <c r="D45" s="113">
        <f>('Bonds (CP)'!J45/'Bonds (CP)'!J44-1)*'Bonds Portfolio'!$F$5</f>
        <v>3.370967213133902E-4</v>
      </c>
      <c r="E45" s="113">
        <f>('Bonds (CP)'!K45/'Bonds (CP)'!K44-1)*'Bonds Portfolio'!$F$6</f>
        <v>1.4257932553523036E-4</v>
      </c>
      <c r="F45" s="113">
        <f>('Bonds (CP)'!L45/'Bonds (CP)'!L44-1)*'Bonds Portfolio'!$F$7</f>
        <v>0</v>
      </c>
      <c r="G45" s="113">
        <f t="shared" si="0"/>
        <v>3.9007031208155858E-4</v>
      </c>
      <c r="H45" s="113">
        <f t="shared" si="1"/>
        <v>6.9252697839035761E-3</v>
      </c>
      <c r="I45" s="113">
        <f t="shared" si="2"/>
        <v>9.7861860927221708E-3</v>
      </c>
      <c r="K45" s="24">
        <v>45258</v>
      </c>
      <c r="L45" s="113">
        <f>('Bonds (CP)'!AL45/'Bonds (CP)'!AL15-1)*'Bonds Portfolio'!$O$4</f>
        <v>1.0035842293906418E-3</v>
      </c>
      <c r="M45" s="113">
        <f>('Bonds (CP)'!AM45/'Bonds (CP)'!AM15-1)*'Bonds Portfolio'!$O$5</f>
        <v>4.1818614716767847E-3</v>
      </c>
      <c r="N45" s="113">
        <f>('Bonds (CP)'!AN45/'Bonds (CP)'!AN15-1)*'Bonds Portfolio'!$O$6</f>
        <v>6.3916281413596739E-3</v>
      </c>
      <c r="O45" s="113">
        <f>('Bonds (CP)'!AO45/'Bonds (CP)'!AO15-1)*'Bonds Portfolio'!$O$7</f>
        <v>7.072695231206661E-3</v>
      </c>
      <c r="P45" s="113">
        <f>('Bonds (CP)'!AP45/'Bonds (CP)'!AP15-1)*'Bonds Portfolio'!$O$8</f>
        <v>6.0892436522306699E-3</v>
      </c>
      <c r="Q45" s="113">
        <f t="shared" si="3"/>
        <v>2.4739012725864432E-2</v>
      </c>
      <c r="R45" s="113">
        <f t="shared" si="4"/>
        <v>7.0038359873108011E-2</v>
      </c>
      <c r="S45" s="113">
        <f t="shared" si="5"/>
        <v>7.5680707895672925E-2</v>
      </c>
    </row>
    <row r="46" spans="1:19" ht="15.6">
      <c r="A46" s="24">
        <v>45259</v>
      </c>
      <c r="B46" s="113">
        <f>('Bonds (CP)'!H46/'Bonds (CP)'!H45-1)*'Bonds Portfolio'!$F$3</f>
        <v>3.0512429327829161E-4</v>
      </c>
      <c r="C46" s="113">
        <f>('Bonds (CP)'!I46/'Bonds (CP)'!I45-1)*'Bonds Portfolio'!$F$4</f>
        <v>5.2590764567117533E-5</v>
      </c>
      <c r="D46" s="113">
        <f>('Bonds (CP)'!J46/'Bonds (CP)'!J45-1)*'Bonds Portfolio'!$F$5</f>
        <v>-1.6835339099907642E-4</v>
      </c>
      <c r="E46" s="113">
        <f>('Bonds (CP)'!K46/'Bonds (CP)'!K45-1)*'Bonds Portfolio'!$F$6</f>
        <v>2.8534566277840236E-4</v>
      </c>
      <c r="F46" s="113">
        <f>('Bonds (CP)'!L46/'Bonds (CP)'!L45-1)*'Bonds Portfolio'!$F$7</f>
        <v>3.6886730289427129E-4</v>
      </c>
      <c r="G46" s="113">
        <f t="shared" si="0"/>
        <v>8.4357463251900639E-4</v>
      </c>
      <c r="H46" s="113">
        <f t="shared" si="1"/>
        <v>7.3787741043410239E-3</v>
      </c>
      <c r="I46" s="113">
        <f t="shared" si="2"/>
        <v>1.0239690413159619E-2</v>
      </c>
      <c r="K46" s="24">
        <v>45259</v>
      </c>
      <c r="L46" s="113">
        <f>('Bonds (CP)'!AL46/'Bonds (CP)'!AL16-1)*'Bonds Portfolio'!$O$4</f>
        <v>1.2922911244727332E-3</v>
      </c>
      <c r="M46" s="113">
        <f>('Bonds (CP)'!AM46/'Bonds (CP)'!AM16-1)*'Bonds Portfolio'!$O$5</f>
        <v>4.929252894090342E-3</v>
      </c>
      <c r="N46" s="113">
        <f>('Bonds (CP)'!AN46/'Bonds (CP)'!AN16-1)*'Bonds Portfolio'!$O$6</f>
        <v>6.9079923238264847E-3</v>
      </c>
      <c r="O46" s="113">
        <f>('Bonds (CP)'!AO46/'Bonds (CP)'!AO16-1)*'Bonds Portfolio'!$O$7</f>
        <v>8.6882965288283664E-3</v>
      </c>
      <c r="P46" s="113">
        <f>('Bonds (CP)'!AP46/'Bonds (CP)'!AP16-1)*'Bonds Portfolio'!$O$8</f>
        <v>8.8794373428420226E-3</v>
      </c>
      <c r="Q46" s="113">
        <f t="shared" si="3"/>
        <v>3.0697270214059949E-2</v>
      </c>
      <c r="R46" s="113">
        <f t="shared" si="4"/>
        <v>7.5996617361303531E-2</v>
      </c>
      <c r="S46" s="113">
        <f t="shared" si="5"/>
        <v>8.1638965383868445E-2</v>
      </c>
    </row>
    <row r="47" spans="1:19" ht="15.6">
      <c r="A47" s="24">
        <v>45260</v>
      </c>
      <c r="B47" s="113">
        <f>('Bonds (CP)'!H47/'Bonds (CP)'!H46-1)*'Bonds Portfolio'!$F$3</f>
        <v>-1.2556053811656477E-4</v>
      </c>
      <c r="C47" s="113">
        <f>('Bonds (CP)'!I47/'Bonds (CP)'!I46-1)*'Bonds Portfolio'!$F$4</f>
        <v>-3.676459689920808E-4</v>
      </c>
      <c r="D47" s="113">
        <f>('Bonds (CP)'!J47/'Bonds (CP)'!J46-1)*'Bonds Portfolio'!$F$5</f>
        <v>-4.2046230902161865E-4</v>
      </c>
      <c r="E47" s="113">
        <f>('Bonds (CP)'!K47/'Bonds (CP)'!K46-1)*'Bonds Portfolio'!$F$6</f>
        <v>-4.2721389823887625E-4</v>
      </c>
      <c r="F47" s="113">
        <f>('Bonds (CP)'!L47/'Bonds (CP)'!L46-1)*'Bonds Portfolio'!$F$7</f>
        <v>-5.5181259936591958E-4</v>
      </c>
      <c r="G47" s="113">
        <f t="shared" si="0"/>
        <v>-1.8926953137350601E-3</v>
      </c>
      <c r="H47" s="113">
        <f t="shared" si="1"/>
        <v>4.6425041580869571E-3</v>
      </c>
      <c r="I47" s="113">
        <f t="shared" si="2"/>
        <v>7.5034204669055526E-3</v>
      </c>
      <c r="K47" s="24">
        <v>45260</v>
      </c>
      <c r="L47" s="113">
        <f>('Bonds (CP)'!AL47/'Bonds (CP)'!AL17-1)*'Bonds Portfolio'!$O$4</f>
        <v>1.2914798206278277E-3</v>
      </c>
      <c r="M47" s="113">
        <f>('Bonds (CP)'!AM47/'Bonds (CP)'!AM17-1)*'Bonds Portfolio'!$O$5</f>
        <v>4.445920044087082E-3</v>
      </c>
      <c r="N47" s="113">
        <f>('Bonds (CP)'!AN47/'Bonds (CP)'!AN17-1)*'Bonds Portfolio'!$O$6</f>
        <v>6.731693575584341E-3</v>
      </c>
      <c r="O47" s="113">
        <f>('Bonds (CP)'!AO47/'Bonds (CP)'!AO17-1)*'Bonds Portfolio'!$O$7</f>
        <v>8.2425238254437705E-3</v>
      </c>
      <c r="P47" s="113">
        <f>('Bonds (CP)'!AP47/'Bonds (CP)'!AP17-1)*'Bonds Portfolio'!$O$8</f>
        <v>7.7481601904429986E-3</v>
      </c>
      <c r="Q47" s="113">
        <f t="shared" si="3"/>
        <v>2.8459777456186018E-2</v>
      </c>
      <c r="R47" s="113">
        <f t="shared" si="4"/>
        <v>7.3759124603429593E-2</v>
      </c>
      <c r="S47" s="113">
        <f t="shared" si="5"/>
        <v>7.9401472625994507E-2</v>
      </c>
    </row>
    <row r="48" spans="1:19" ht="15.6">
      <c r="A48" s="24">
        <v>45261</v>
      </c>
      <c r="B48" s="113">
        <f>('Bonds (CP)'!H48/'Bonds (CP)'!H47-1)*'Bonds Portfolio'!$F$3</f>
        <v>-1.6367194449386391E-3</v>
      </c>
      <c r="C48" s="113">
        <f>('Bonds (CP)'!I48/'Bonds (CP)'!I47-1)*'Bonds Portfolio'!$F$4</f>
        <v>-1.3079818521991805E-3</v>
      </c>
      <c r="D48" s="113">
        <f>('Bonds (CP)'!J48/'Bonds (CP)'!J47-1)*'Bonds Portfolio'!$F$5</f>
        <v>-5.0415574447308935E-4</v>
      </c>
      <c r="E48" s="113">
        <f>('Bonds (CP)'!K48/'Bonds (CP)'!K47-1)*'Bonds Portfolio'!$F$6</f>
        <v>-1.9825251876988137E-3</v>
      </c>
      <c r="F48" s="113">
        <f>('Bonds (CP)'!L48/'Bonds (CP)'!L47-1)*'Bonds Portfolio'!$F$7</f>
        <v>-2.1853636192050497E-3</v>
      </c>
      <c r="G48" s="113">
        <f t="shared" si="0"/>
        <v>-7.6167458485147718E-3</v>
      </c>
      <c r="H48" s="113">
        <f t="shared" si="1"/>
        <v>-1.0815463766927543E-3</v>
      </c>
      <c r="I48" s="113">
        <f t="shared" si="2"/>
        <v>1.7793699321258412E-3</v>
      </c>
      <c r="K48" s="24">
        <v>45261</v>
      </c>
      <c r="L48" s="113">
        <f>('Bonds (CP)'!AL48/'Bonds (CP)'!AL18-1)*'Bonds Portfolio'!$O$4</f>
        <v>-3.7359900373596934E-4</v>
      </c>
      <c r="M48" s="113">
        <f>('Bonds (CP)'!AM48/'Bonds (CP)'!AM18-1)*'Bonds Portfolio'!$O$5</f>
        <v>3.3207548741684967E-3</v>
      </c>
      <c r="N48" s="113">
        <f>('Bonds (CP)'!AN48/'Bonds (CP)'!AN18-1)*'Bonds Portfolio'!$O$6</f>
        <v>6.4688445483958475E-3</v>
      </c>
      <c r="O48" s="113">
        <f>('Bonds (CP)'!AO48/'Bonds (CP)'!AO18-1)*'Bonds Portfolio'!$O$7</f>
        <v>6.3235797459963551E-3</v>
      </c>
      <c r="P48" s="113">
        <f>('Bonds (CP)'!AP48/'Bonds (CP)'!AP18-1)*'Bonds Portfolio'!$O$8</f>
        <v>5.1123051120656633E-3</v>
      </c>
      <c r="Q48" s="113">
        <f t="shared" si="3"/>
        <v>2.0851885276890393E-2</v>
      </c>
      <c r="R48" s="113">
        <f t="shared" si="4"/>
        <v>6.6151232424133968E-2</v>
      </c>
      <c r="S48" s="113">
        <f t="shared" si="5"/>
        <v>7.1793580446698882E-2</v>
      </c>
    </row>
    <row r="49" spans="1:19" ht="15.6">
      <c r="A49" s="24">
        <v>45264</v>
      </c>
      <c r="B49" s="113">
        <f>('Bonds (CP)'!H49/'Bonds (CP)'!H48-1)*'Bonds Portfolio'!$F$3</f>
        <v>-1.9550342130985056E-4</v>
      </c>
      <c r="C49" s="113">
        <f>('Bonds (CP)'!I49/'Bonds (CP)'!I48-1)*'Bonds Portfolio'!$F$4</f>
        <v>-6.800235038830094E-4</v>
      </c>
      <c r="D49" s="113">
        <f>('Bonds (CP)'!J49/'Bonds (CP)'!J48-1)*'Bonds Portfolio'!$F$5</f>
        <v>-1.4234181763258524E-3</v>
      </c>
      <c r="E49" s="113">
        <f>('Bonds (CP)'!K49/'Bonds (CP)'!K48-1)*'Bonds Portfolio'!$F$6</f>
        <v>-2.8397476374188992E-4</v>
      </c>
      <c r="F49" s="113">
        <f>('Bonds (CP)'!L49/'Bonds (CP)'!L48-1)*'Bonds Portfolio'!$F$7</f>
        <v>9.1516500683237474E-4</v>
      </c>
      <c r="G49" s="113">
        <f t="shared" si="0"/>
        <v>-1.6677548584282274E-3</v>
      </c>
      <c r="H49" s="113">
        <f t="shared" si="1"/>
        <v>4.86744461339379E-3</v>
      </c>
      <c r="I49" s="113">
        <f t="shared" si="2"/>
        <v>7.7283609222123855E-3</v>
      </c>
      <c r="K49" s="24">
        <v>45264</v>
      </c>
      <c r="L49" s="113">
        <f>('Bonds (CP)'!AL49/'Bonds (CP)'!AL19-1)*'Bonds Portfolio'!$O$4</f>
        <v>-2.8436861281435635E-4</v>
      </c>
      <c r="M49" s="113">
        <f>('Bonds (CP)'!AM49/'Bonds (CP)'!AM19-1)*'Bonds Portfolio'!$O$5</f>
        <v>2.2599825038753796E-3</v>
      </c>
      <c r="N49" s="113">
        <f>('Bonds (CP)'!AN49/'Bonds (CP)'!AN19-1)*'Bonds Portfolio'!$O$6</f>
        <v>3.8898889333707667E-3</v>
      </c>
      <c r="O49" s="113">
        <f>('Bonds (CP)'!AO49/'Bonds (CP)'!AO19-1)*'Bonds Portfolio'!$O$7</f>
        <v>4.294484227015216E-3</v>
      </c>
      <c r="P49" s="113">
        <f>('Bonds (CP)'!AP49/'Bonds (CP)'!AP19-1)*'Bonds Portfolio'!$O$8</f>
        <v>3.4807867587323127E-3</v>
      </c>
      <c r="Q49" s="113">
        <f t="shared" si="3"/>
        <v>1.3640773810179318E-2</v>
      </c>
      <c r="R49" s="113">
        <f t="shared" si="4"/>
        <v>5.894012095742289E-2</v>
      </c>
      <c r="S49" s="113">
        <f t="shared" si="5"/>
        <v>6.4582468979987803E-2</v>
      </c>
    </row>
    <row r="50" spans="1:19" ht="15.6">
      <c r="A50" s="24">
        <v>45265</v>
      </c>
      <c r="B50" s="113">
        <f>('Bonds (CP)'!H50/'Bonds (CP)'!H49-1)*'Bonds Portfolio'!$F$3</f>
        <v>1.2448870709582671E-4</v>
      </c>
      <c r="C50" s="113">
        <f>('Bonds (CP)'!I50/'Bonds (CP)'!I49-1)*'Bonds Portfolio'!$F$4</f>
        <v>-4.1834318872362446E-4</v>
      </c>
      <c r="D50" s="113">
        <f>('Bonds (CP)'!J50/'Bonds (CP)'!J49-1)*'Bonds Portfolio'!$F$5</f>
        <v>-6.7022625244266281E-4</v>
      </c>
      <c r="E50" s="113">
        <f>('Bonds (CP)'!K50/'Bonds (CP)'!K49-1)*'Bonds Portfolio'!$F$6</f>
        <v>-1.4141562957620702E-3</v>
      </c>
      <c r="F50" s="113">
        <f>('Bonds (CP)'!L50/'Bonds (CP)'!L49-1)*'Bonds Portfolio'!$F$7</f>
        <v>-2.5315150298241607E-3</v>
      </c>
      <c r="G50" s="113">
        <f t="shared" si="0"/>
        <v>-4.9097520596566909E-3</v>
      </c>
      <c r="H50" s="113">
        <f t="shared" si="1"/>
        <v>1.6254474121653265E-3</v>
      </c>
      <c r="I50" s="113">
        <f t="shared" si="2"/>
        <v>4.486363720983922E-3</v>
      </c>
      <c r="K50" s="24">
        <v>45265</v>
      </c>
      <c r="L50" s="113">
        <f>('Bonds (CP)'!AL50/'Bonds (CP)'!AL20-1)*'Bonds Portfolio'!$O$4</f>
        <v>-7.1136404054783506E-5</v>
      </c>
      <c r="M50" s="113">
        <f>('Bonds (CP)'!AM50/'Bonds (CP)'!AM20-1)*'Bonds Portfolio'!$O$5</f>
        <v>1.9948667582021964E-3</v>
      </c>
      <c r="N50" s="113">
        <f>('Bonds (CP)'!AN50/'Bonds (CP)'!AN20-1)*'Bonds Portfolio'!$O$6</f>
        <v>3.5463893793569847E-3</v>
      </c>
      <c r="O50" s="113">
        <f>('Bonds (CP)'!AO50/'Bonds (CP)'!AO20-1)*'Bonds Portfolio'!$O$7</f>
        <v>3.8542834021933372E-3</v>
      </c>
      <c r="P50" s="113">
        <f>('Bonds (CP)'!AP50/'Bonds (CP)'!AP20-1)*'Bonds Portfolio'!$O$8</f>
        <v>2.5360034439596115E-3</v>
      </c>
      <c r="Q50" s="113">
        <f t="shared" si="3"/>
        <v>1.1860406579657347E-2</v>
      </c>
      <c r="R50" s="113">
        <f t="shared" si="4"/>
        <v>5.7159753726900922E-2</v>
      </c>
      <c r="S50" s="113">
        <f t="shared" si="5"/>
        <v>6.2802101749465836E-2</v>
      </c>
    </row>
    <row r="51" spans="1:19" ht="15.6">
      <c r="A51" s="24">
        <v>45266</v>
      </c>
      <c r="B51" s="113">
        <f>('Bonds (CP)'!H51/'Bonds (CP)'!H50-1)*'Bonds Portfolio'!$F$3</f>
        <v>2.4928774928776324E-4</v>
      </c>
      <c r="C51" s="113">
        <f>('Bonds (CP)'!I51/'Bonds (CP)'!I50-1)*'Bonds Portfolio'!$F$4</f>
        <v>0</v>
      </c>
      <c r="D51" s="113">
        <f>('Bonds (CP)'!J51/'Bonds (CP)'!J50-1)*'Bonds Portfolio'!$F$5</f>
        <v>-3.3518211506249345E-4</v>
      </c>
      <c r="E51" s="113">
        <f>('Bonds (CP)'!K51/'Bonds (CP)'!K50-1)*'Bonds Portfolio'!$F$6</f>
        <v>-9.8928243456861695E-4</v>
      </c>
      <c r="F51" s="113">
        <f>('Bonds (CP)'!L51/'Bonds (CP)'!L50-1)*'Bonds Portfolio'!$F$7</f>
        <v>-1.4381945093649541E-3</v>
      </c>
      <c r="G51" s="113">
        <f t="shared" si="0"/>
        <v>-2.513371309708301E-3</v>
      </c>
      <c r="H51" s="113">
        <f t="shared" si="1"/>
        <v>4.0218281621137164E-3</v>
      </c>
      <c r="I51" s="113">
        <f t="shared" si="2"/>
        <v>6.8827444709323119E-3</v>
      </c>
      <c r="K51" s="24">
        <v>45266</v>
      </c>
      <c r="L51" s="113">
        <f>('Bonds (CP)'!AL51/'Bonds (CP)'!AL21-1)*'Bonds Portfolio'!$O$4</f>
        <v>2.1367521367521292E-4</v>
      </c>
      <c r="M51" s="113">
        <f>('Bonds (CP)'!AM51/'Bonds (CP)'!AM21-1)*'Bonds Portfolio'!$O$5</f>
        <v>1.7316532905803151E-3</v>
      </c>
      <c r="N51" s="113">
        <f>('Bonds (CP)'!AN51/'Bonds (CP)'!AN21-1)*'Bonds Portfolio'!$O$6</f>
        <v>3.1204259057268317E-3</v>
      </c>
      <c r="O51" s="113">
        <f>('Bonds (CP)'!AO51/'Bonds (CP)'!AO21-1)*'Bonds Portfolio'!$O$7</f>
        <v>2.8459360932865611E-3</v>
      </c>
      <c r="P51" s="113">
        <f>('Bonds (CP)'!AP51/'Bonds (CP)'!AP21-1)*'Bonds Portfolio'!$O$8</f>
        <v>1.6196498913961578E-3</v>
      </c>
      <c r="Q51" s="113">
        <f t="shared" si="3"/>
        <v>9.5313403946650777E-3</v>
      </c>
      <c r="R51" s="113">
        <f t="shared" si="4"/>
        <v>5.4830687541908653E-2</v>
      </c>
      <c r="S51" s="113">
        <f t="shared" si="5"/>
        <v>6.0473035564473566E-2</v>
      </c>
    </row>
    <row r="52" spans="1:19" ht="15.6">
      <c r="A52" s="24">
        <v>45267</v>
      </c>
      <c r="B52" s="113">
        <f>('Bonds (CP)'!H52/'Bonds (CP)'!H51-1)*'Bonds Portfolio'!$F$3</f>
        <v>-7.1199715201109023E-5</v>
      </c>
      <c r="C52" s="113">
        <f>('Bonds (CP)'!I52/'Bonds (CP)'!I51-1)*'Bonds Portfolio'!$F$4</f>
        <v>-3.6584423842811464E-4</v>
      </c>
      <c r="D52" s="113">
        <f>('Bonds (CP)'!J52/'Bonds (CP)'!J51-1)*'Bonds Portfolio'!$F$5</f>
        <v>-5.8586030930487534E-4</v>
      </c>
      <c r="E52" s="113">
        <f>('Bonds (CP)'!K52/'Bonds (CP)'!K51-1)*'Bonds Portfolio'!$F$6</f>
        <v>-1.1285161363209228E-3</v>
      </c>
      <c r="F52" s="113">
        <f>('Bonds (CP)'!L52/'Bonds (CP)'!L51-1)*'Bonds Portfolio'!$F$7</f>
        <v>-2.8396687372876264E-3</v>
      </c>
      <c r="G52" s="113">
        <f t="shared" si="0"/>
        <v>-4.9910891365426476E-3</v>
      </c>
      <c r="H52" s="113">
        <f t="shared" si="1"/>
        <v>1.5441103352793698E-3</v>
      </c>
      <c r="I52" s="113">
        <f t="shared" si="2"/>
        <v>4.4050266440979653E-3</v>
      </c>
      <c r="K52" s="24">
        <v>45267</v>
      </c>
      <c r="L52" s="113">
        <f>('Bonds (CP)'!AL52/'Bonds (CP)'!AL22-1)*'Bonds Portfolio'!$O$4</f>
        <v>1.245995016020185E-4</v>
      </c>
      <c r="M52" s="113">
        <f>('Bonds (CP)'!AM52/'Bonds (CP)'!AM22-1)*'Bonds Portfolio'!$O$5</f>
        <v>1.5728093644912012E-3</v>
      </c>
      <c r="N52" s="113">
        <f>('Bonds (CP)'!AN52/'Bonds (CP)'!AN22-1)*'Bonds Portfolio'!$O$6</f>
        <v>2.6946301632361004E-3</v>
      </c>
      <c r="O52" s="113">
        <f>('Bonds (CP)'!AO52/'Bonds (CP)'!AO22-1)*'Bonds Portfolio'!$O$7</f>
        <v>2.5559121401255158E-3</v>
      </c>
      <c r="P52" s="113">
        <f>('Bonds (CP)'!AP52/'Bonds (CP)'!AP22-1)*'Bonds Portfolio'!$O$8</f>
        <v>1.4218044483507164E-3</v>
      </c>
      <c r="Q52" s="113">
        <f t="shared" si="3"/>
        <v>8.3697556178055528E-3</v>
      </c>
      <c r="R52" s="113">
        <f t="shared" si="4"/>
        <v>5.3669102765049131E-2</v>
      </c>
      <c r="S52" s="113">
        <f t="shared" si="5"/>
        <v>5.9311450787614045E-2</v>
      </c>
    </row>
    <row r="53" spans="1:19" ht="15.6">
      <c r="A53" s="24">
        <v>45268</v>
      </c>
      <c r="B53" s="113">
        <f>('Bonds (CP)'!H53/'Bonds (CP)'!H52-1)*'Bonds Portfolio'!$F$3</f>
        <v>5.3414047894584376E-5</v>
      </c>
      <c r="C53" s="113">
        <f>('Bonds (CP)'!I53/'Bonds (CP)'!I52-1)*'Bonds Portfolio'!$F$4</f>
        <v>-4.1776328871596659E-4</v>
      </c>
      <c r="D53" s="113">
        <f>('Bonds (CP)'!J53/'Bonds (CP)'!J52-1)*'Bonds Portfolio'!$F$5</f>
        <v>-7.5229942834018635E-4</v>
      </c>
      <c r="E53" s="113">
        <f>('Bonds (CP)'!K53/'Bonds (CP)'!K52-1)*'Bonds Portfolio'!$F$6</f>
        <v>-8.4579959219712733E-4</v>
      </c>
      <c r="F53" s="113">
        <f>('Bonds (CP)'!L53/'Bonds (CP)'!L52-1)*'Bonds Portfolio'!$F$7</f>
        <v>-8.8454888908378053E-4</v>
      </c>
      <c r="G53" s="113">
        <f t="shared" si="0"/>
        <v>-2.8469971504424766E-3</v>
      </c>
      <c r="H53" s="113">
        <f t="shared" si="1"/>
        <v>3.6882023213795408E-3</v>
      </c>
      <c r="I53" s="113">
        <f t="shared" si="2"/>
        <v>6.5491186301981363E-3</v>
      </c>
      <c r="K53" s="24">
        <v>45268</v>
      </c>
      <c r="L53" s="113">
        <f>('Bonds (CP)'!AL53/'Bonds (CP)'!AL23-1)*'Bonds Portfolio'!$O$4</f>
        <v>1.7270542152586278E-3</v>
      </c>
      <c r="M53" s="113">
        <f>('Bonds (CP)'!AM53/'Bonds (CP)'!AM23-1)*'Bonds Portfolio'!$O$5</f>
        <v>2.8346838041299451E-3</v>
      </c>
      <c r="N53" s="113">
        <f>('Bonds (CP)'!AN53/'Bonds (CP)'!AN23-1)*'Bonds Portfolio'!$O$6</f>
        <v>2.35407747432288E-3</v>
      </c>
      <c r="O53" s="113">
        <f>('Bonds (CP)'!AO53/'Bonds (CP)'!AO23-1)*'Bonds Portfolio'!$O$7</f>
        <v>-2.8221832649815147E-4</v>
      </c>
      <c r="P53" s="113">
        <f>('Bonds (CP)'!AP53/'Bonds (CP)'!AP23-1)*'Bonds Portfolio'!$O$8</f>
        <v>-5.2995011263396565E-3</v>
      </c>
      <c r="Q53" s="113">
        <f t="shared" si="3"/>
        <v>1.3340960408736455E-3</v>
      </c>
      <c r="R53" s="113">
        <f t="shared" si="4"/>
        <v>4.663344318811722E-2</v>
      </c>
      <c r="S53" s="113">
        <f t="shared" si="5"/>
        <v>5.2275791210682133E-2</v>
      </c>
    </row>
    <row r="54" spans="1:19" ht="15.6">
      <c r="A54" s="24">
        <v>45271</v>
      </c>
      <c r="B54" s="113">
        <f>('Bonds (CP)'!H54/'Bonds (CP)'!H53-1)*'Bonds Portfolio'!$F$3</f>
        <v>1.068851874943988E-4</v>
      </c>
      <c r="C54" s="113">
        <f>('Bonds (CP)'!I54/'Bonds (CP)'!I53-1)*'Bonds Portfolio'!$F$4</f>
        <v>1.5685028306764437E-4</v>
      </c>
      <c r="D54" s="113">
        <f>('Bonds (CP)'!J54/'Bonds (CP)'!J53-1)*'Bonds Portfolio'!$F$5</f>
        <v>-2.5092278216951594E-4</v>
      </c>
      <c r="E54" s="113">
        <f>('Bonds (CP)'!K54/'Bonds (CP)'!K53-1)*'Bonds Portfolio'!$F$6</f>
        <v>-8.4478345474829912E-4</v>
      </c>
      <c r="F54" s="113">
        <f>('Bonds (CP)'!L54/'Bonds (CP)'!L53-1)*'Bonds Portfolio'!$F$7</f>
        <v>-1.0564996307159014E-3</v>
      </c>
      <c r="G54" s="113">
        <f t="shared" si="0"/>
        <v>-1.8884703970716732E-3</v>
      </c>
      <c r="H54" s="113">
        <f t="shared" si="1"/>
        <v>4.6467290747503444E-3</v>
      </c>
      <c r="I54" s="113">
        <f t="shared" si="2"/>
        <v>7.5076453835689399E-3</v>
      </c>
      <c r="K54" s="24">
        <v>45271</v>
      </c>
      <c r="L54" s="113">
        <f>('Bonds (CP)'!AL54/'Bonds (CP)'!AL24-1)*'Bonds Portfolio'!$O$4</f>
        <v>1.8170481874053568E-3</v>
      </c>
      <c r="M54" s="113">
        <f>('Bonds (CP)'!AM54/'Bonds (CP)'!AM24-1)*'Bonds Portfolio'!$O$5</f>
        <v>2.9937571919830489E-3</v>
      </c>
      <c r="N54" s="113">
        <f>('Bonds (CP)'!AN54/'Bonds (CP)'!AN24-1)*'Bonds Portfolio'!$O$6</f>
        <v>2.5222122657018176E-3</v>
      </c>
      <c r="O54" s="113">
        <f>('Bonds (CP)'!AO54/'Bonds (CP)'!AO24-1)*'Bonds Portfolio'!$O$7</f>
        <v>2.40745805052085E-3</v>
      </c>
      <c r="P54" s="113">
        <f>('Bonds (CP)'!AP54/'Bonds (CP)'!AP24-1)*'Bonds Portfolio'!$O$8</f>
        <v>1.5860374227568475E-3</v>
      </c>
      <c r="Q54" s="113">
        <f t="shared" si="3"/>
        <v>1.1326513118367921E-2</v>
      </c>
      <c r="R54" s="113">
        <f t="shared" si="4"/>
        <v>5.6625860265611498E-2</v>
      </c>
      <c r="S54" s="113">
        <f t="shared" si="5"/>
        <v>6.2268208288176412E-2</v>
      </c>
    </row>
    <row r="55" spans="1:19" ht="15.6">
      <c r="A55" s="24">
        <v>45272</v>
      </c>
      <c r="B55" s="113">
        <f>('Bonds (CP)'!H55/'Bonds (CP)'!H54-1)*'Bonds Portfolio'!$F$3</f>
        <v>-4.9755664149264689E-4</v>
      </c>
      <c r="C55" s="113">
        <f>('Bonds (CP)'!I55/'Bonds (CP)'!I54-1)*'Bonds Portfolio'!$F$4</f>
        <v>-8.3396109232494189E-4</v>
      </c>
      <c r="D55" s="113">
        <f>('Bonds (CP)'!J55/'Bonds (CP)'!J54-1)*'Bonds Portfolio'!$F$5</f>
        <v>-1.0010139321392497E-3</v>
      </c>
      <c r="E55" s="113">
        <f>('Bonds (CP)'!K55/'Bonds (CP)'!K54-1)*'Bonds Portfolio'!$F$6</f>
        <v>-8.4376762756714911E-4</v>
      </c>
      <c r="F55" s="113">
        <f>('Bonds (CP)'!L55/'Bonds (CP)'!L54-1)*'Bonds Portfolio'!$F$7</f>
        <v>-7.0224306700792391E-4</v>
      </c>
      <c r="G55" s="113">
        <f t="shared" si="0"/>
        <v>-3.8785423605319116E-3</v>
      </c>
      <c r="H55" s="113">
        <f t="shared" si="1"/>
        <v>2.6566571112901058E-3</v>
      </c>
      <c r="I55" s="113">
        <f t="shared" si="2"/>
        <v>5.5175734201087009E-3</v>
      </c>
      <c r="K55" s="24">
        <v>45272</v>
      </c>
      <c r="L55" s="113">
        <f>('Bonds (CP)'!AL55/'Bonds (CP)'!AL25-1)*'Bonds Portfolio'!$O$4</f>
        <v>7.1079520213239715E-4</v>
      </c>
      <c r="M55" s="113">
        <f>('Bonds (CP)'!AM55/'Bonds (CP)'!AM25-1)*'Bonds Portfolio'!$O$5</f>
        <v>1.412418338356103E-3</v>
      </c>
      <c r="N55" s="113">
        <f>('Bonds (CP)'!AN55/'Bonds (CP)'!AN25-1)*'Bonds Portfolio'!$O$6</f>
        <v>1.5085744854736129E-3</v>
      </c>
      <c r="O55" s="113">
        <f>('Bonds (CP)'!AO55/'Bonds (CP)'!AO25-1)*'Bonds Portfolio'!$O$7</f>
        <v>2.4045346551372138E-3</v>
      </c>
      <c r="P55" s="113">
        <f>('Bonds (CP)'!AP55/'Bonds (CP)'!AP25-1)*'Bonds Portfolio'!$O$8</f>
        <v>4.9238171228243926E-3</v>
      </c>
      <c r="Q55" s="113">
        <f t="shared" si="3"/>
        <v>1.096013980392372E-2</v>
      </c>
      <c r="R55" s="113">
        <f t="shared" si="4"/>
        <v>5.6259486951167295E-2</v>
      </c>
      <c r="S55" s="113">
        <f t="shared" si="5"/>
        <v>6.1901834973732209E-2</v>
      </c>
    </row>
    <row r="56" spans="1:19" ht="15.6">
      <c r="A56" s="24">
        <v>45273</v>
      </c>
      <c r="B56" s="113">
        <f>('Bonds (CP)'!H56/'Bonds (CP)'!H55-1)*'Bonds Portfolio'!$F$3</f>
        <v>-3.5533445855917555E-5</v>
      </c>
      <c r="C56" s="113">
        <f>('Bonds (CP)'!I56/'Bonds (CP)'!I55-1)*'Bonds Portfolio'!$F$4</f>
        <v>-4.6899046129593729E-4</v>
      </c>
      <c r="D56" s="113">
        <f>('Bonds (CP)'!J56/'Bonds (CP)'!J55-1)*'Bonds Portfolio'!$F$5</f>
        <v>-9.1667855174732977E-4</v>
      </c>
      <c r="E56" s="113">
        <f>('Bonds (CP)'!K56/'Bonds (CP)'!K55-1)*'Bonds Portfolio'!$F$6</f>
        <v>-1.6809421442872674E-3</v>
      </c>
      <c r="F56" s="113">
        <f>('Bonds (CP)'!L56/'Bonds (CP)'!L55-1)*'Bonds Portfolio'!$F$7</f>
        <v>-1.914202883203009E-3</v>
      </c>
      <c r="G56" s="113">
        <f t="shared" si="0"/>
        <v>-5.0163474863894608E-3</v>
      </c>
      <c r="H56" s="113">
        <f t="shared" si="1"/>
        <v>1.5188519854325566E-3</v>
      </c>
      <c r="I56" s="113">
        <f t="shared" si="2"/>
        <v>4.3797682942511521E-3</v>
      </c>
      <c r="K56" s="24">
        <v>45273</v>
      </c>
      <c r="L56" s="113">
        <f>('Bonds (CP)'!AL56/'Bonds (CP)'!AL26-1)*'Bonds Portfolio'!$O$4</f>
        <v>6.0406857955048749E-4</v>
      </c>
      <c r="M56" s="113">
        <f>('Bonds (CP)'!AM56/'Bonds (CP)'!AM26-1)*'Bonds Portfolio'!$O$5</f>
        <v>1.5648823828873226E-4</v>
      </c>
      <c r="N56" s="113">
        <f>('Bonds (CP)'!AN56/'Bonds (CP)'!AN26-1)*'Bonds Portfolio'!$O$6</f>
        <v>-1.5813778784238286E-3</v>
      </c>
      <c r="O56" s="113">
        <f>('Bonds (CP)'!AO56/'Bonds (CP)'!AO26-1)*'Bonds Portfolio'!$O$7</f>
        <v>-3.0739982428672485E-3</v>
      </c>
      <c r="P56" s="113">
        <f>('Bonds (CP)'!AP56/'Bonds (CP)'!AP26-1)*'Bonds Portfolio'!$O$8</f>
        <v>1.7412623371781955E-4</v>
      </c>
      <c r="Q56" s="113">
        <f t="shared" si="3"/>
        <v>-3.7206930697340377E-3</v>
      </c>
      <c r="R56" s="113">
        <f t="shared" si="4"/>
        <v>4.157865407750954E-2</v>
      </c>
      <c r="S56" s="113">
        <f t="shared" si="5"/>
        <v>4.7221002100074454E-2</v>
      </c>
    </row>
    <row r="57" spans="1:19" ht="15.6">
      <c r="A57" s="24">
        <v>45274</v>
      </c>
      <c r="B57" s="113">
        <f>('Bonds (CP)'!H57/'Bonds (CP)'!H56-1)*'Bonds Portfolio'!$F$3</f>
        <v>-1.5977276761940386E-4</v>
      </c>
      <c r="C57" s="113">
        <f>('Bonds (CP)'!I57/'Bonds (CP)'!I56-1)*'Bonds Portfolio'!$F$4</f>
        <v>-3.1256629392268921E-4</v>
      </c>
      <c r="D57" s="113">
        <f>('Bonds (CP)'!J57/'Bonds (CP)'!J56-1)*'Bonds Portfolio'!$F$5</f>
        <v>-5.8327551728918345E-4</v>
      </c>
      <c r="E57" s="113">
        <f>('Bonds (CP)'!K57/'Bonds (CP)'!K56-1)*'Bonds Portfolio'!$F$6</f>
        <v>-9.8039978959185703E-4</v>
      </c>
      <c r="F57" s="113">
        <f>('Bonds (CP)'!L57/'Bonds (CP)'!L56-1)*'Bonds Portfolio'!$F$7</f>
        <v>-1.3838567118932277E-3</v>
      </c>
      <c r="G57" s="113">
        <f t="shared" si="0"/>
        <v>-3.4198710803163613E-3</v>
      </c>
      <c r="H57" s="113">
        <f t="shared" si="1"/>
        <v>3.1153283915056561E-3</v>
      </c>
      <c r="I57" s="113">
        <f t="shared" si="2"/>
        <v>5.9762447003242521E-3</v>
      </c>
      <c r="K57" s="24">
        <v>45274</v>
      </c>
      <c r="L57" s="113">
        <f>('Bonds (CP)'!AL57/'Bonds (CP)'!AL27-1)*'Bonds Portfolio'!$O$4</f>
        <v>1.5977276761933724E-4</v>
      </c>
      <c r="M57" s="113">
        <f>('Bonds (CP)'!AM57/'Bonds (CP)'!AM27-1)*'Bonds Portfolio'!$O$5</f>
        <v>-1.2483713960020238E-3</v>
      </c>
      <c r="N57" s="113">
        <f>('Bonds (CP)'!AN57/'Bonds (CP)'!AN27-1)*'Bonds Portfolio'!$O$6</f>
        <v>-3.1510778715099219E-3</v>
      </c>
      <c r="O57" s="113">
        <f>('Bonds (CP)'!AO57/'Bonds (CP)'!AO27-1)*'Bonds Portfolio'!$O$7</f>
        <v>-5.9683241288906348E-3</v>
      </c>
      <c r="P57" s="113">
        <f>('Bonds (CP)'!AP57/'Bonds (CP)'!AP27-1)*'Bonds Portfolio'!$O$8</f>
        <v>-4.1481546488784547E-3</v>
      </c>
      <c r="Q57" s="113">
        <f t="shared" si="3"/>
        <v>-1.4356155277661698E-2</v>
      </c>
      <c r="R57" s="113">
        <f t="shared" si="4"/>
        <v>3.0943191869581877E-2</v>
      </c>
      <c r="S57" s="113">
        <f t="shared" si="5"/>
        <v>3.6585539892146787E-2</v>
      </c>
    </row>
    <row r="58" spans="1:19" ht="15.6">
      <c r="A58" s="24">
        <v>45275</v>
      </c>
      <c r="B58" s="113">
        <f>('Bonds (CP)'!H58/'Bonds (CP)'!H57-1)*'Bonds Portfolio'!$F$3</f>
        <v>2.3104949791168396E-4</v>
      </c>
      <c r="C58" s="113">
        <f>('Bonds (CP)'!I58/'Bonds (CP)'!I57-1)*'Bonds Portfolio'!$F$4</f>
        <v>7.3149593782937403E-4</v>
      </c>
      <c r="D58" s="113">
        <f>('Bonds (CP)'!J58/'Bonds (CP)'!J57-1)*'Bonds Portfolio'!$F$5</f>
        <v>1.0041378921519239E-3</v>
      </c>
      <c r="E58" s="113">
        <f>('Bonds (CP)'!K58/'Bonds (CP)'!K57-1)*'Bonds Portfolio'!$F$6</f>
        <v>1.9767130657108111E-3</v>
      </c>
      <c r="F58" s="113">
        <f>('Bonds (CP)'!L58/'Bonds (CP)'!L57-1)*'Bonds Portfolio'!$F$7</f>
        <v>2.9831921410934828E-3</v>
      </c>
      <c r="G58" s="113">
        <f t="shared" si="0"/>
        <v>6.9265885346972769E-3</v>
      </c>
      <c r="H58" s="113">
        <f t="shared" si="1"/>
        <v>1.3461788006519294E-2</v>
      </c>
      <c r="I58" s="113">
        <f t="shared" si="2"/>
        <v>1.6322704315337888E-2</v>
      </c>
      <c r="K58" s="24">
        <v>45275</v>
      </c>
      <c r="L58" s="113">
        <f>('Bonds (CP)'!AL58/'Bonds (CP)'!AL28-1)*'Bonds Portfolio'!$O$4</f>
        <v>-7.1092153203577987E-5</v>
      </c>
      <c r="M58" s="113">
        <f>('Bonds (CP)'!AM58/'Bonds (CP)'!AM28-1)*'Bonds Portfolio'!$O$5</f>
        <v>-2.1323257873838266E-3</v>
      </c>
      <c r="N58" s="113">
        <f>('Bonds (CP)'!AN58/'Bonds (CP)'!AN28-1)*'Bonds Portfolio'!$O$6</f>
        <v>-3.8144803411201524E-3</v>
      </c>
      <c r="O58" s="113">
        <f>('Bonds (CP)'!AO58/'Bonds (CP)'!AO28-1)*'Bonds Portfolio'!$O$7</f>
        <v>-4.8812610216963483E-3</v>
      </c>
      <c r="P58" s="113">
        <f>('Bonds (CP)'!AP58/'Bonds (CP)'!AP28-1)*'Bonds Portfolio'!$O$8</f>
        <v>-2.6277842805447985E-3</v>
      </c>
      <c r="Q58" s="113">
        <f t="shared" si="3"/>
        <v>-1.3526943583948703E-2</v>
      </c>
      <c r="R58" s="113">
        <f t="shared" si="4"/>
        <v>3.1772403563294874E-2</v>
      </c>
      <c r="S58" s="113">
        <f t="shared" si="5"/>
        <v>3.7414751585859787E-2</v>
      </c>
    </row>
    <row r="59" spans="1:19" ht="15.6">
      <c r="A59" s="24">
        <v>45278</v>
      </c>
      <c r="B59" s="113">
        <f>('Bonds (CP)'!H59/'Bonds (CP)'!H58-1)*'Bonds Portfolio'!$F$3</f>
        <v>3.5552395342630663E-5</v>
      </c>
      <c r="C59" s="113">
        <f>('Bonds (CP)'!I59/'Bonds (CP)'!I58-1)*'Bonds Portfolio'!$F$4</f>
        <v>1.8907842592193358E-3</v>
      </c>
      <c r="D59" s="113">
        <f>('Bonds (CP)'!J59/'Bonds (CP)'!J58-1)*'Bonds Portfolio'!$F$5</f>
        <v>3.2056045836285742E-3</v>
      </c>
      <c r="E59" s="113">
        <f>('Bonds (CP)'!K59/'Bonds (CP)'!K58-1)*'Bonds Portfolio'!$F$6</f>
        <v>5.8771689378460668E-3</v>
      </c>
      <c r="F59" s="113">
        <f>('Bonds (CP)'!L59/'Bonds (CP)'!L58-1)*'Bonds Portfolio'!$F$7</f>
        <v>9.905906135791254E-3</v>
      </c>
      <c r="G59" s="113">
        <f t="shared" si="0"/>
        <v>2.0915016311827864E-2</v>
      </c>
      <c r="H59" s="113">
        <f t="shared" si="1"/>
        <v>2.7450215783649881E-2</v>
      </c>
      <c r="I59" s="113">
        <f t="shared" si="2"/>
        <v>3.0311132092468475E-2</v>
      </c>
      <c r="K59" s="24">
        <v>45278</v>
      </c>
      <c r="L59" s="113">
        <f>('Bonds (CP)'!AL59/'Bonds (CP)'!AL29-1)*'Bonds Portfolio'!$O$4</f>
        <v>-6.5771931383877828E-4</v>
      </c>
      <c r="M59" s="113">
        <f>('Bonds (CP)'!AM59/'Bonds (CP)'!AM29-1)*'Bonds Portfolio'!$O$5</f>
        <v>-6.7996056994146237E-4</v>
      </c>
      <c r="N59" s="113">
        <f>('Bonds (CP)'!AN59/'Bonds (CP)'!AN29-1)*'Bonds Portfolio'!$O$6</f>
        <v>-5.026684601636245E-4</v>
      </c>
      <c r="O59" s="113">
        <f>('Bonds (CP)'!AO59/'Bonds (CP)'!AO29-1)*'Bonds Portfolio'!$O$7</f>
        <v>4.2590871117353934E-4</v>
      </c>
      <c r="P59" s="113">
        <f>('Bonds (CP)'!AP59/'Bonds (CP)'!AP29-1)*'Bonds Portfolio'!$O$8</f>
        <v>4.2113355996351576E-3</v>
      </c>
      <c r="Q59" s="113">
        <f t="shared" si="3"/>
        <v>2.7968959668648319E-3</v>
      </c>
      <c r="R59" s="113">
        <f t="shared" si="4"/>
        <v>4.8096243114108407E-2</v>
      </c>
      <c r="S59" s="113">
        <f t="shared" si="5"/>
        <v>5.3738591136673321E-2</v>
      </c>
    </row>
    <row r="60" spans="1:19" ht="15.6">
      <c r="A60" s="24">
        <v>45279</v>
      </c>
      <c r="B60" s="113">
        <f>('Bonds (CP)'!H60/'Bonds (CP)'!H59-1)*'Bonds Portfolio'!$F$3</f>
        <v>-6.3790201116327167E-4</v>
      </c>
      <c r="C60" s="113">
        <f>('Bonds (CP)'!I60/'Bonds (CP)'!I59-1)*'Bonds Portfolio'!$F$4</f>
        <v>-5.2269548977268432E-4</v>
      </c>
      <c r="D60" s="113">
        <f>('Bonds (CP)'!J60/'Bonds (CP)'!J59-1)*'Bonds Portfolio'!$F$5</f>
        <v>7.5649853646950769E-4</v>
      </c>
      <c r="E60" s="113">
        <f>('Bonds (CP)'!K60/'Bonds (CP)'!K59-1)*'Bonds Portfolio'!$F$6</f>
        <v>9.9619653638578494E-4</v>
      </c>
      <c r="F60" s="113">
        <f>('Bonds (CP)'!L60/'Bonds (CP)'!L59-1)*'Bonds Portfolio'!$F$7</f>
        <v>-5.4709659359446499E-4</v>
      </c>
      <c r="G60" s="113">
        <f t="shared" si="0"/>
        <v>4.5000978324871536E-5</v>
      </c>
      <c r="H60" s="113">
        <f t="shared" si="1"/>
        <v>6.580200450146889E-3</v>
      </c>
      <c r="I60" s="113">
        <f t="shared" si="2"/>
        <v>9.4411167589654836E-3</v>
      </c>
      <c r="K60" s="24">
        <v>45279</v>
      </c>
      <c r="L60" s="113">
        <f>('Bonds (CP)'!AL60/'Bonds (CP)'!AL30-1)*'Bonds Portfolio'!$O$4</f>
        <v>-6.3790201116331602E-4</v>
      </c>
      <c r="M60" s="113">
        <f>('Bonds (CP)'!AM60/'Bonds (CP)'!AM30-1)*'Bonds Portfolio'!$O$5</f>
        <v>-4.1822708619756457E-4</v>
      </c>
      <c r="N60" s="113">
        <f>('Bonds (CP)'!AN60/'Bonds (CP)'!AN30-1)*'Bonds Portfolio'!$O$6</f>
        <v>8.3949876327293898E-5</v>
      </c>
      <c r="O60" s="113">
        <f>('Bonds (CP)'!AO60/'Bonds (CP)'!AO30-1)*'Bonds Portfolio'!$O$7</f>
        <v>8.5366503900821125E-4</v>
      </c>
      <c r="P60" s="113">
        <f>('Bonds (CP)'!AP60/'Bonds (CP)'!AP30-1)*'Bonds Portfolio'!$O$8</f>
        <v>1.8252041051281421E-3</v>
      </c>
      <c r="Q60" s="113">
        <f t="shared" si="3"/>
        <v>1.7066899231027667E-3</v>
      </c>
      <c r="R60" s="113">
        <f t="shared" si="4"/>
        <v>4.700603707034634E-2</v>
      </c>
      <c r="S60" s="113">
        <f t="shared" si="5"/>
        <v>5.2648385092911254E-2</v>
      </c>
    </row>
    <row r="61" spans="1:19" ht="15.6">
      <c r="A61" s="24">
        <v>45280</v>
      </c>
      <c r="B61" s="113">
        <f>('Bonds (CP)'!H61/'Bonds (CP)'!H60-1)*'Bonds Portfolio'!$F$3</f>
        <v>9.7934472934473331E-4</v>
      </c>
      <c r="C61" s="113">
        <f>('Bonds (CP)'!I61/'Bonds (CP)'!I60-1)*'Bonds Portfolio'!$F$4</f>
        <v>1.5777864468589531E-3</v>
      </c>
      <c r="D61" s="113">
        <f>('Bonds (CP)'!J61/'Bonds (CP)'!J60-1)*'Bonds Portfolio'!$F$5</f>
        <v>6.7290680403875314E-4</v>
      </c>
      <c r="E61" s="113">
        <f>('Bonds (CP)'!K61/'Bonds (CP)'!K60-1)*'Bonds Portfolio'!$F$6</f>
        <v>7.1191842309534801E-4</v>
      </c>
      <c r="F61" s="113">
        <f>('Bonds (CP)'!L61/'Bonds (CP)'!L60-1)*'Bonds Portfolio'!$F$7</f>
        <v>3.6542171715803207E-4</v>
      </c>
      <c r="G61" s="113">
        <f t="shared" si="0"/>
        <v>4.3073781204958196E-3</v>
      </c>
      <c r="H61" s="113">
        <f t="shared" si="1"/>
        <v>1.0842577592317836E-2</v>
      </c>
      <c r="I61" s="113">
        <f t="shared" si="2"/>
        <v>1.3703493901136433E-2</v>
      </c>
      <c r="K61" s="24">
        <v>45280</v>
      </c>
      <c r="L61" s="113">
        <f>('Bonds (CP)'!AL61/'Bonds (CP)'!AL31-1)*'Bonds Portfolio'!$O$4</f>
        <v>-3.5612535612550288E-5</v>
      </c>
      <c r="M61" s="113">
        <f>('Bonds (CP)'!AM61/'Bonds (CP)'!AM31-1)*'Bonds Portfolio'!$O$5</f>
        <v>4.1995991554246717E-4</v>
      </c>
      <c r="N61" s="113">
        <f>('Bonds (CP)'!AN61/'Bonds (CP)'!AN31-1)*'Bonds Portfolio'!$O$6</f>
        <v>7.5713913258095293E-4</v>
      </c>
      <c r="O61" s="113">
        <f>('Bonds (CP)'!AO61/'Bonds (CP)'!AO31-1)*'Bonds Portfolio'!$O$7</f>
        <v>1.7116610128175226E-3</v>
      </c>
      <c r="P61" s="113">
        <f>('Bonds (CP)'!AP61/'Bonds (CP)'!AP31-1)*'Bonds Portfolio'!$O$8</f>
        <v>2.0110010558263892E-3</v>
      </c>
      <c r="Q61" s="113">
        <f t="shared" si="3"/>
        <v>4.864148581154781E-3</v>
      </c>
      <c r="R61" s="113">
        <f t="shared" si="4"/>
        <v>5.0163495728398358E-2</v>
      </c>
      <c r="S61" s="113">
        <f t="shared" si="5"/>
        <v>5.5805843750963272E-2</v>
      </c>
    </row>
    <row r="62" spans="1:19" ht="15.6">
      <c r="A62" s="24">
        <v>45281</v>
      </c>
      <c r="B62" s="113">
        <f>('Bonds (CP)'!H62/'Bonds (CP)'!H61-1)*'Bonds Portfolio'!$F$3</f>
        <v>1.6038492381715842E-4</v>
      </c>
      <c r="C62" s="113">
        <f>('Bonds (CP)'!I62/'Bonds (CP)'!I61-1)*'Bonds Portfolio'!$F$4</f>
        <v>8.9450876286552023E-4</v>
      </c>
      <c r="D62" s="113">
        <f>('Bonds (CP)'!J62/'Bonds (CP)'!J61-1)*'Bonds Portfolio'!$F$5</f>
        <v>3.3638419435044753E-4</v>
      </c>
      <c r="E62" s="113">
        <f>('Bonds (CP)'!K62/'Bonds (CP)'!K61-1)*'Bonds Portfolio'!$F$6</f>
        <v>-1.1334821225676972E-3</v>
      </c>
      <c r="F62" s="113">
        <f>('Bonds (CP)'!L62/'Bonds (CP)'!L61-1)*'Bonds Portfolio'!$F$7</f>
        <v>-3.592743488218786E-3</v>
      </c>
      <c r="G62" s="113">
        <f t="shared" si="0"/>
        <v>-3.3349477297533571E-3</v>
      </c>
      <c r="H62" s="113">
        <f t="shared" si="1"/>
        <v>3.2002517420686603E-3</v>
      </c>
      <c r="I62" s="113">
        <f t="shared" si="2"/>
        <v>6.0611680508872558E-3</v>
      </c>
      <c r="K62" s="24">
        <v>45281</v>
      </c>
      <c r="L62" s="113">
        <f>('Bonds (CP)'!AL62/'Bonds (CP)'!AL32-1)*'Bonds Portfolio'!$O$4</f>
        <v>-1.4256437672639511E-4</v>
      </c>
      <c r="M62" s="113">
        <f>('Bonds (CP)'!AM62/'Bonds (CP)'!AM32-1)*'Bonds Portfolio'!$O$5</f>
        <v>-2.1009789059673879E-4</v>
      </c>
      <c r="N62" s="113">
        <f>('Bonds (CP)'!AN62/'Bonds (CP)'!AN32-1)*'Bonds Portfolio'!$O$6</f>
        <v>-1.5920542201365295E-3</v>
      </c>
      <c r="O62" s="113">
        <f>('Bonds (CP)'!AO62/'Bonds (CP)'!AO32-1)*'Bonds Portfolio'!$O$7</f>
        <v>-2.2623372445693016E-3</v>
      </c>
      <c r="P62" s="113">
        <f>('Bonds (CP)'!AP62/'Bonds (CP)'!AP32-1)*'Bonds Portfolio'!$O$8</f>
        <v>-2.515888166299263E-3</v>
      </c>
      <c r="Q62" s="113">
        <f t="shared" si="3"/>
        <v>-6.7229418983282274E-3</v>
      </c>
      <c r="R62" s="113">
        <f t="shared" si="4"/>
        <v>3.8576405248915348E-2</v>
      </c>
      <c r="S62" s="113">
        <f t="shared" si="5"/>
        <v>4.4218753271480261E-2</v>
      </c>
    </row>
    <row r="63" spans="1:19" ht="15.6">
      <c r="A63" s="24">
        <v>45282</v>
      </c>
      <c r="B63" s="113">
        <f>('Bonds (CP)'!H63/'Bonds (CP)'!H62-1)*'Bonds Portfolio'!$F$3</f>
        <v>1.4266607222475082E-4</v>
      </c>
      <c r="C63" s="113">
        <f>('Bonds (CP)'!I63/'Bonds (CP)'!I62-1)*'Bonds Portfolio'!$F$4</f>
        <v>-1.5159029545380954E-3</v>
      </c>
      <c r="D63" s="113">
        <f>('Bonds (CP)'!J63/'Bonds (CP)'!J62-1)*'Bonds Portfolio'!$F$5</f>
        <v>-9.2180695638890422E-4</v>
      </c>
      <c r="E63" s="113">
        <f>('Bonds (CP)'!K63/'Bonds (CP)'!K62-1)*'Bonds Portfolio'!$F$6</f>
        <v>4.2650603500078433E-4</v>
      </c>
      <c r="F63" s="113">
        <f>('Bonds (CP)'!L63/'Bonds (CP)'!L62-1)*'Bonds Portfolio'!$F$7</f>
        <v>2.5479398245645602E-3</v>
      </c>
      <c r="G63" s="113">
        <f t="shared" si="0"/>
        <v>6.7940202086309571E-4</v>
      </c>
      <c r="H63" s="113">
        <f t="shared" si="1"/>
        <v>7.2146014926851134E-3</v>
      </c>
      <c r="I63" s="113">
        <f t="shared" si="2"/>
        <v>1.0075517801503708E-2</v>
      </c>
      <c r="K63" s="24">
        <v>45282</v>
      </c>
      <c r="L63" s="113">
        <f>('Bonds (CP)'!AL63/'Bonds (CP)'!AL33-1)*'Bonds Portfolio'!$O$4</f>
        <v>-2.8533214444939061E-4</v>
      </c>
      <c r="M63" s="113">
        <f>('Bonds (CP)'!AM63/'Bonds (CP)'!AM33-1)*'Bonds Portfolio'!$O$5</f>
        <v>-2.0369010963834366E-3</v>
      </c>
      <c r="N63" s="113">
        <f>('Bonds (CP)'!AN63/'Bonds (CP)'!AN33-1)*'Bonds Portfolio'!$O$6</f>
        <v>-2.5065233432500556E-3</v>
      </c>
      <c r="O63" s="113">
        <f>('Bonds (CP)'!AO63/'Bonds (CP)'!AO33-1)*'Bonds Portfolio'!$O$7</f>
        <v>-1.1341597207870314E-3</v>
      </c>
      <c r="P63" s="113">
        <f>('Bonds (CP)'!AP63/'Bonds (CP)'!AP33-1)*'Bonds Portfolio'!$O$8</f>
        <v>2.0015764131521064E-3</v>
      </c>
      <c r="Q63" s="113">
        <f t="shared" si="3"/>
        <v>-3.9613398917178085E-3</v>
      </c>
      <c r="R63" s="113">
        <f t="shared" si="4"/>
        <v>4.1338007255525763E-2</v>
      </c>
      <c r="S63" s="113">
        <f t="shared" si="5"/>
        <v>4.6980355278090677E-2</v>
      </c>
    </row>
    <row r="64" spans="1:19" ht="15.6">
      <c r="A64" s="24">
        <v>45285</v>
      </c>
      <c r="B64" s="113">
        <f>('Bonds (CP)'!H64/'Bonds (CP)'!H63-1)*'Bonds Portfolio'!$F$3</f>
        <v>-1.7817371937640659E-4</v>
      </c>
      <c r="C64" s="113">
        <f>('Bonds (CP)'!I64/'Bonds (CP)'!I63-1)*'Bonds Portfolio'!$F$4</f>
        <v>2.6223779341267851E-4</v>
      </c>
      <c r="D64" s="113">
        <f>('Bonds (CP)'!J64/'Bonds (CP)'!J63-1)*'Bonds Portfolio'!$F$5</f>
        <v>1.6797935476495774E-4</v>
      </c>
      <c r="E64" s="113">
        <f>('Bonds (CP)'!K64/'Bonds (CP)'!K63-1)*'Bonds Portfolio'!$F$6</f>
        <v>4.2676209603280672E-4</v>
      </c>
      <c r="F64" s="113">
        <f>('Bonds (CP)'!L64/'Bonds (CP)'!L63-1)*'Bonds Portfolio'!$F$7</f>
        <v>5.4688580857722437E-4</v>
      </c>
      <c r="G64" s="113">
        <f t="shared" si="0"/>
        <v>1.2256913334112607E-3</v>
      </c>
      <c r="H64" s="113">
        <f t="shared" si="1"/>
        <v>7.7608908052332779E-3</v>
      </c>
      <c r="I64" s="113">
        <f t="shared" si="2"/>
        <v>1.0621807114051874E-2</v>
      </c>
      <c r="K64" s="24">
        <v>45285</v>
      </c>
      <c r="L64" s="113">
        <f>('Bonds (CP)'!AL64/'Bonds (CP)'!AL34-1)*'Bonds Portfolio'!$O$4</f>
        <v>-5.7015590200448774E-4</v>
      </c>
      <c r="M64" s="113">
        <f>('Bonds (CP)'!AM64/'Bonds (CP)'!AM34-1)*'Bonds Portfolio'!$O$5</f>
        <v>-1.0467321307792155E-3</v>
      </c>
      <c r="N64" s="113">
        <f>('Bonds (CP)'!AN64/'Bonds (CP)'!AN34-1)*'Bonds Portfolio'!$O$6</f>
        <v>-9.2200129607298295E-4</v>
      </c>
      <c r="O64" s="113">
        <f>('Bonds (CP)'!AO64/'Bonds (CP)'!AO34-1)*'Bonds Portfolio'!$O$7</f>
        <v>1.1394858064543544E-3</v>
      </c>
      <c r="P64" s="113">
        <f>('Bonds (CP)'!AP64/'Bonds (CP)'!AP34-1)*'Bonds Portfolio'!$O$8</f>
        <v>2.9191511917558092E-3</v>
      </c>
      <c r="Q64" s="113">
        <f t="shared" si="3"/>
        <v>1.5197476693534775E-3</v>
      </c>
      <c r="R64" s="113">
        <f t="shared" si="4"/>
        <v>4.6819094816597052E-2</v>
      </c>
      <c r="S64" s="113">
        <f t="shared" si="5"/>
        <v>5.2461442839161966E-2</v>
      </c>
    </row>
    <row r="65" spans="1:19" ht="15.6">
      <c r="A65" s="24">
        <v>45286</v>
      </c>
      <c r="B65" s="113">
        <f>('Bonds (CP)'!H65/'Bonds (CP)'!H64-1)*'Bonds Portfolio'!$F$3</f>
        <v>0</v>
      </c>
      <c r="C65" s="113">
        <f>('Bonds (CP)'!I65/'Bonds (CP)'!I64-1)*'Bonds Portfolio'!$F$4</f>
        <v>-8.8854945111629393E-4</v>
      </c>
      <c r="D65" s="113">
        <f>('Bonds (CP)'!J65/'Bonds (CP)'!J64-1)*'Bonds Portfolio'!$F$5</f>
        <v>-1.0043909089045399E-3</v>
      </c>
      <c r="E65" s="113">
        <f>('Bonds (CP)'!K65/'Bonds (CP)'!K64-1)*'Bonds Portfolio'!$F$6</f>
        <v>-1.5557953379174761E-3</v>
      </c>
      <c r="F65" s="113">
        <f>('Bonds (CP)'!L65/'Bonds (CP)'!L64-1)*'Bonds Portfolio'!$F$7</f>
        <v>-1.8072954717627044E-3</v>
      </c>
      <c r="G65" s="113">
        <f t="shared" si="0"/>
        <v>-5.2560311697010149E-3</v>
      </c>
      <c r="H65" s="113">
        <f t="shared" si="1"/>
        <v>1.2791683021210025E-3</v>
      </c>
      <c r="I65" s="113">
        <f t="shared" si="2"/>
        <v>4.140084610939598E-3</v>
      </c>
      <c r="K65" s="24">
        <v>45286</v>
      </c>
      <c r="L65" s="113">
        <f>('Bonds (CP)'!AL65/'Bonds (CP)'!AL35-1)*'Bonds Portfolio'!$O$4</f>
        <v>-2.316258351893419E-4</v>
      </c>
      <c r="M65" s="113">
        <f>('Bonds (CP)'!AM65/'Bonds (CP)'!AM35-1)*'Bonds Portfolio'!$O$5</f>
        <v>-1.2015450257442995E-3</v>
      </c>
      <c r="N65" s="113">
        <f>('Bonds (CP)'!AN65/'Bonds (CP)'!AN35-1)*'Bonds Portfolio'!$O$6</f>
        <v>-1.1714216857934502E-3</v>
      </c>
      <c r="O65" s="113">
        <f>('Bonds (CP)'!AO65/'Bonds (CP)'!AO35-1)*'Bonds Portfolio'!$O$7</f>
        <v>0</v>
      </c>
      <c r="P65" s="113">
        <f>('Bonds (CP)'!AP65/'Bonds (CP)'!AP35-1)*'Bonds Portfolio'!$O$8</f>
        <v>5.4263715021565242E-4</v>
      </c>
      <c r="Q65" s="113">
        <f t="shared" si="3"/>
        <v>-2.0619553965114394E-3</v>
      </c>
      <c r="R65" s="113">
        <f t="shared" si="4"/>
        <v>4.3237391750732136E-2</v>
      </c>
      <c r="S65" s="113">
        <f t="shared" si="5"/>
        <v>4.887973977329705E-2</v>
      </c>
    </row>
    <row r="66" spans="1:19" ht="15.6">
      <c r="A66" s="24">
        <v>45287</v>
      </c>
      <c r="B66" s="113">
        <f>('Bonds (CP)'!H66/'Bonds (CP)'!H65-1)*'Bonds Portfolio'!$F$3</f>
        <v>2.1403727815929587E-4</v>
      </c>
      <c r="C66" s="113">
        <f>('Bonds (CP)'!I66/'Bonds (CP)'!I65-1)*'Bonds Portfolio'!$F$4</f>
        <v>0</v>
      </c>
      <c r="D66" s="113">
        <f>('Bonds (CP)'!J66/'Bonds (CP)'!J65-1)*'Bonds Portfolio'!$F$5</f>
        <v>-2.5137298008830465E-4</v>
      </c>
      <c r="E66" s="113">
        <f>('Bonds (CP)'!K66/'Bonds (CP)'!K65-1)*'Bonds Portfolio'!$F$6</f>
        <v>-7.0755478751676208E-4</v>
      </c>
      <c r="F66" s="113">
        <f>('Bonds (CP)'!L66/'Bonds (CP)'!L65-1)*'Bonds Portfolio'!$F$7</f>
        <v>-9.0043568897539843E-4</v>
      </c>
      <c r="G66" s="113">
        <f t="shared" si="0"/>
        <v>-1.6453261784211692E-3</v>
      </c>
      <c r="H66" s="113">
        <f t="shared" si="1"/>
        <v>4.8898732934008482E-3</v>
      </c>
      <c r="I66" s="113">
        <f t="shared" si="2"/>
        <v>7.7507896022194437E-3</v>
      </c>
      <c r="K66" s="24">
        <v>45287</v>
      </c>
      <c r="L66" s="113">
        <f>('Bonds (CP)'!AL66/'Bonds (CP)'!AL36-1)*'Bonds Portfolio'!$O$4</f>
        <v>-1.7836439846605768E-4</v>
      </c>
      <c r="M66" s="113">
        <f>('Bonds (CP)'!AM66/'Bonds (CP)'!AM36-1)*'Bonds Portfolio'!$O$5</f>
        <v>-1.4621316726181723E-3</v>
      </c>
      <c r="N66" s="113">
        <f>('Bonds (CP)'!AN66/'Bonds (CP)'!AN36-1)*'Bonds Portfolio'!$O$6</f>
        <v>-1.6713570817321834E-3</v>
      </c>
      <c r="O66" s="113">
        <f>('Bonds (CP)'!AO66/'Bonds (CP)'!AO36-1)*'Bonds Portfolio'!$O$7</f>
        <v>-1.2723034784467126E-3</v>
      </c>
      <c r="P66" s="113">
        <f>('Bonds (CP)'!AP66/'Bonds (CP)'!AP36-1)*'Bonds Portfolio'!$O$8</f>
        <v>1.8015417677137436E-4</v>
      </c>
      <c r="Q66" s="113">
        <f t="shared" si="3"/>
        <v>-4.4040024544917513E-3</v>
      </c>
      <c r="R66" s="113">
        <f t="shared" si="4"/>
        <v>4.0895344692751821E-2</v>
      </c>
      <c r="S66" s="113">
        <f t="shared" si="5"/>
        <v>4.6537692715316735E-2</v>
      </c>
    </row>
    <row r="67" spans="1:19" ht="15.6">
      <c r="A67" s="24">
        <v>45288</v>
      </c>
      <c r="B67" s="113">
        <f>('Bonds (CP)'!H67/'Bonds (CP)'!H66-1)*'Bonds Portfolio'!$F$3</f>
        <v>-8.1712407851499693E-4</v>
      </c>
      <c r="C67" s="113">
        <f>('Bonds (CP)'!I67/'Bonds (CP)'!I66-1)*'Bonds Portfolio'!$F$4</f>
        <v>-6.2678076609052897E-4</v>
      </c>
      <c r="D67" s="113">
        <f>('Bonds (CP)'!J67/'Bonds (CP)'!J66-1)*'Bonds Portfolio'!$F$5</f>
        <v>9.2480180772458453E-4</v>
      </c>
      <c r="E67" s="113">
        <f>('Bonds (CP)'!K67/'Bonds (CP)'!K66-1)*'Bonds Portfolio'!$F$6</f>
        <v>3.2932179108139171E-3</v>
      </c>
      <c r="F67" s="113">
        <f>('Bonds (CP)'!L67/'Bonds (CP)'!L66-1)*'Bonds Portfolio'!$F$7</f>
        <v>8.0346902573876118E-3</v>
      </c>
      <c r="G67" s="113">
        <f t="shared" si="0"/>
        <v>1.0808805131320588E-2</v>
      </c>
      <c r="H67" s="113">
        <f t="shared" si="1"/>
        <v>1.7344004603142605E-2</v>
      </c>
      <c r="I67" s="113">
        <f t="shared" si="2"/>
        <v>2.0204920911961202E-2</v>
      </c>
      <c r="K67" s="24">
        <v>45288</v>
      </c>
      <c r="L67" s="113">
        <f>('Bonds (CP)'!AL67/'Bonds (CP)'!AL37-1)*'Bonds Portfolio'!$O$4</f>
        <v>-9.5923261390888919E-4</v>
      </c>
      <c r="M67" s="113">
        <f>('Bonds (CP)'!AM67/'Bonds (CP)'!AM37-1)*'Bonds Portfolio'!$O$5</f>
        <v>-1.9804486814829938E-3</v>
      </c>
      <c r="N67" s="113">
        <f>('Bonds (CP)'!AN67/'Bonds (CP)'!AN37-1)*'Bonds Portfolio'!$O$6</f>
        <v>-1.1724089743641475E-3</v>
      </c>
      <c r="O67" s="113">
        <f>('Bonds (CP)'!AO67/'Bonds (CP)'!AO37-1)*'Bonds Portfolio'!$O$7</f>
        <v>1.2840489622174545E-3</v>
      </c>
      <c r="P67" s="113">
        <f>('Bonds (CP)'!AP67/'Bonds (CP)'!AP37-1)*'Bonds Portfolio'!$O$8</f>
        <v>7.4726545667970438E-3</v>
      </c>
      <c r="Q67" s="113">
        <f t="shared" si="3"/>
        <v>4.6446132592584677E-3</v>
      </c>
      <c r="R67" s="113">
        <f t="shared" si="4"/>
        <v>4.9943960406502043E-2</v>
      </c>
      <c r="S67" s="113">
        <f t="shared" si="5"/>
        <v>5.5586308429066957E-2</v>
      </c>
    </row>
    <row r="68" spans="1:19" ht="15.6">
      <c r="A68" s="24">
        <v>45289</v>
      </c>
      <c r="B68" s="113">
        <f>('Bonds (CP)'!H68/'Bonds (CP)'!H67-1)*'Bonds Portfolio'!$F$3</f>
        <v>-3.3693917361230511E-4</v>
      </c>
      <c r="C68" s="113">
        <f>('Bonds (CP)'!I68/'Bonds (CP)'!I67-1)*'Bonds Portfolio'!$F$4</f>
        <v>5.2377367538469777E-4</v>
      </c>
      <c r="D68" s="113">
        <f>('Bonds (CP)'!J68/'Bonds (CP)'!J67-1)*'Bonds Portfolio'!$F$5</f>
        <v>1.263892119520005E-3</v>
      </c>
      <c r="E68" s="113">
        <f>('Bonds (CP)'!K68/'Bonds (CP)'!K67-1)*'Bonds Portfolio'!$F$6</f>
        <v>-8.5173316839581847E-4</v>
      </c>
      <c r="F68" s="113">
        <f>('Bonds (CP)'!L68/'Bonds (CP)'!L67-1)*'Bonds Portfolio'!$F$7</f>
        <v>-3.71953729547303E-4</v>
      </c>
      <c r="G68" s="113">
        <f t="shared" si="0"/>
        <v>2.270397233492761E-4</v>
      </c>
      <c r="H68" s="113">
        <f t="shared" si="1"/>
        <v>6.7622391951712938E-3</v>
      </c>
      <c r="I68" s="113">
        <f t="shared" si="2"/>
        <v>9.6231555039898893E-3</v>
      </c>
      <c r="K68" s="24">
        <v>45289</v>
      </c>
      <c r="L68" s="113">
        <f>('Bonds (CP)'!AL68/'Bonds (CP)'!AL38-1)*'Bonds Portfolio'!$O$4</f>
        <v>-1.5605603830466386E-3</v>
      </c>
      <c r="M68" s="113">
        <f>('Bonds (CP)'!AM68/'Bonds (CP)'!AM38-1)*'Bonds Portfolio'!$O$5</f>
        <v>-1.5139427696711173E-3</v>
      </c>
      <c r="N68" s="113">
        <f>('Bonds (CP)'!AN68/'Bonds (CP)'!AN38-1)*'Bonds Portfolio'!$O$6</f>
        <v>0</v>
      </c>
      <c r="O68" s="113">
        <f>('Bonds (CP)'!AO68/'Bonds (CP)'!AO38-1)*'Bonds Portfolio'!$O$7</f>
        <v>-8.5173316839588515E-4</v>
      </c>
      <c r="P68" s="113">
        <f>('Bonds (CP)'!AP68/'Bonds (CP)'!AP38-1)*'Bonds Portfolio'!$O$8</f>
        <v>2.233970478713898E-3</v>
      </c>
      <c r="Q68" s="113">
        <f t="shared" si="3"/>
        <v>-1.6922658423997434E-3</v>
      </c>
      <c r="R68" s="113">
        <f t="shared" si="4"/>
        <v>4.360708130484383E-2</v>
      </c>
      <c r="S68" s="113">
        <f t="shared" si="5"/>
        <v>4.9249429327408743E-2</v>
      </c>
    </row>
    <row r="69" spans="1:19" ht="15.6">
      <c r="A69" s="24">
        <v>45294</v>
      </c>
      <c r="B69" s="113">
        <f>('Bonds (CP)'!H69/'Bonds (CP)'!H68-1)*'Bonds Portfolio'!$F$3</f>
        <v>-2.1257750221437277E-4</v>
      </c>
      <c r="C69" s="113">
        <f>('Bonds (CP)'!I69/'Bonds (CP)'!I68-1)*'Bonds Portfolio'!$F$4</f>
        <v>-5.7454446570279758E-4</v>
      </c>
      <c r="D69" s="113">
        <f>('Bonds (CP)'!J69/'Bonds (CP)'!J68-1)*'Bonds Portfolio'!$F$5</f>
        <v>-5.8734480443674026E-4</v>
      </c>
      <c r="E69" s="113">
        <f>('Bonds (CP)'!K69/'Bonds (CP)'!K68-1)*'Bonds Portfolio'!$F$6</f>
        <v>1.7154415414943449E-3</v>
      </c>
      <c r="F69" s="113">
        <f>('Bonds (CP)'!L69/'Bonds (CP)'!L68-1)*'Bonds Portfolio'!$F$7</f>
        <v>1.498297300926188E-3</v>
      </c>
      <c r="G69" s="113">
        <f t="shared" ref="G69:G132" si="6">SUM(B69:F69)</f>
        <v>1.8392720700666223E-3</v>
      </c>
      <c r="H69" s="113">
        <f t="shared" ref="H69:H132" si="7">$G69-$G$522</f>
        <v>8.3744715418886395E-3</v>
      </c>
      <c r="I69" s="113">
        <f t="shared" ref="I69:I132" si="8">$G69-$G$526</f>
        <v>1.1235387850707235E-2</v>
      </c>
      <c r="K69" s="24">
        <v>45294</v>
      </c>
      <c r="L69" s="113">
        <f>('Bonds (CP)'!AL69/'Bonds (CP)'!AL39-1)*'Bonds Portfolio'!$O$4</f>
        <v>-1.7714791851195734E-3</v>
      </c>
      <c r="M69" s="113">
        <f>('Bonds (CP)'!AM69/'Bonds (CP)'!AM39-1)*'Bonds Portfolio'!$O$5</f>
        <v>-2.136060908833537E-3</v>
      </c>
      <c r="N69" s="113">
        <f>('Bonds (CP)'!AN69/'Bonds (CP)'!AN39-1)*'Bonds Portfolio'!$O$6</f>
        <v>-1.1733974727444309E-3</v>
      </c>
      <c r="O69" s="113">
        <f>('Bonds (CP)'!AO69/'Bonds (CP)'!AO39-1)*'Bonds Portfolio'!$O$7</f>
        <v>5.706425274210503E-4</v>
      </c>
      <c r="P69" s="113">
        <f>('Bonds (CP)'!AP69/'Bonds (CP)'!AP39-1)*'Bonds Portfolio'!$O$8</f>
        <v>3.9367343495738897E-3</v>
      </c>
      <c r="Q69" s="113">
        <f t="shared" si="3"/>
        <v>-5.7356068970260132E-4</v>
      </c>
      <c r="R69" s="113">
        <f t="shared" si="4"/>
        <v>4.4725786457540974E-2</v>
      </c>
      <c r="S69" s="113">
        <f t="shared" si="5"/>
        <v>5.0368134480105888E-2</v>
      </c>
    </row>
    <row r="70" spans="1:19" ht="15.6">
      <c r="A70" s="24">
        <v>45295</v>
      </c>
      <c r="B70" s="113">
        <f>('Bonds (CP)'!H70/'Bonds (CP)'!H69-1)*'Bonds Portfolio'!$F$3</f>
        <v>3.5435861091448473E-5</v>
      </c>
      <c r="C70" s="113">
        <f>('Bonds (CP)'!I70/'Bonds (CP)'!I69-1)*'Bonds Portfolio'!$F$4</f>
        <v>6.2869291778944181E-4</v>
      </c>
      <c r="D70" s="113">
        <f>('Bonds (CP)'!J70/'Bonds (CP)'!J69-1)*'Bonds Portfolio'!$F$5</f>
        <v>5.8907475441891686E-4</v>
      </c>
      <c r="E70" s="113">
        <f>('Bonds (CP)'!K70/'Bonds (CP)'!K69-1)*'Bonds Portfolio'!$F$6</f>
        <v>-1.4244936048393164E-4</v>
      </c>
      <c r="F70" s="113">
        <f>('Bonds (CP)'!L70/'Bonds (CP)'!L69-1)*'Bonds Portfolio'!$F$7</f>
        <v>-9.3186599509851318E-4</v>
      </c>
      <c r="G70" s="113">
        <f t="shared" si="6"/>
        <v>1.788881777173624E-4</v>
      </c>
      <c r="H70" s="113">
        <f t="shared" si="7"/>
        <v>6.7140876495393794E-3</v>
      </c>
      <c r="I70" s="113">
        <f t="shared" si="8"/>
        <v>9.5750039583579749E-3</v>
      </c>
      <c r="K70" s="24">
        <v>45295</v>
      </c>
      <c r="L70" s="113">
        <f>('Bonds (CP)'!AL70/'Bonds (CP)'!AL40-1)*'Bonds Portfolio'!$O$4</f>
        <v>-1.9844082211198043E-3</v>
      </c>
      <c r="M70" s="113">
        <f>('Bonds (CP)'!AM70/'Bonds (CP)'!AM40-1)*'Bonds Portfolio'!$O$5</f>
        <v>-2.138426353995393E-3</v>
      </c>
      <c r="N70" s="113">
        <f>('Bonds (CP)'!AN70/'Bonds (CP)'!AN40-1)*'Bonds Portfolio'!$O$6</f>
        <v>-6.7164152337639837E-4</v>
      </c>
      <c r="O70" s="113">
        <f>('Bonds (CP)'!AO70/'Bonds (CP)'!AO40-1)*'Bonds Portfolio'!$O$7</f>
        <v>9.9919302761812827E-4</v>
      </c>
      <c r="P70" s="113">
        <f>('Bonds (CP)'!AP70/'Bonds (CP)'!AP40-1)*'Bonds Portfolio'!$O$8</f>
        <v>3.5472489181428203E-3</v>
      </c>
      <c r="Q70" s="113">
        <f t="shared" si="3"/>
        <v>-2.4803415273064741E-4</v>
      </c>
      <c r="R70" s="113">
        <f t="shared" si="4"/>
        <v>4.5051312994512926E-2</v>
      </c>
      <c r="S70" s="113">
        <f t="shared" si="5"/>
        <v>5.069366101707784E-2</v>
      </c>
    </row>
    <row r="71" spans="1:19" ht="15.6">
      <c r="A71" s="24">
        <v>45296</v>
      </c>
      <c r="B71" s="113">
        <f>('Bonds (CP)'!H71/'Bonds (CP)'!H70-1)*'Bonds Portfolio'!$F$3</f>
        <v>1.7719500310064974E-5</v>
      </c>
      <c r="C71" s="113">
        <f>('Bonds (CP)'!I71/'Bonds (CP)'!I70-1)*'Bonds Portfolio'!$F$4</f>
        <v>-1.5693049264648985E-4</v>
      </c>
      <c r="D71" s="113">
        <f>('Bonds (CP)'!J71/'Bonds (CP)'!J70-1)*'Bonds Portfolio'!$F$5</f>
        <v>-1.6803346355089845E-4</v>
      </c>
      <c r="E71" s="113">
        <f>('Bonds (CP)'!K71/'Bonds (CP)'!K70-1)*'Bonds Portfolio'!$F$6</f>
        <v>5.7098445260890258E-4</v>
      </c>
      <c r="F71" s="113">
        <f>('Bonds (CP)'!L71/'Bonds (CP)'!L70-1)*'Bonds Portfolio'!$F$7</f>
        <v>1.1244421090332857E-3</v>
      </c>
      <c r="G71" s="113">
        <f t="shared" si="6"/>
        <v>1.3881821057548649E-3</v>
      </c>
      <c r="H71" s="113">
        <f t="shared" si="7"/>
        <v>7.9233815775768823E-3</v>
      </c>
      <c r="I71" s="113">
        <f t="shared" si="8"/>
        <v>1.0784297886395478E-2</v>
      </c>
      <c r="K71" s="24">
        <v>45296</v>
      </c>
      <c r="L71" s="113">
        <f>('Bonds (CP)'!AL71/'Bonds (CP)'!AL41-1)*'Bonds Portfolio'!$O$4</f>
        <v>-2.1794985381412557E-3</v>
      </c>
      <c r="M71" s="113">
        <f>('Bonds (CP)'!AM71/'Bonds (CP)'!AM41-1)*'Bonds Portfolio'!$O$5</f>
        <v>-2.812587307978598E-3</v>
      </c>
      <c r="N71" s="113">
        <f>('Bonds (CP)'!AN71/'Bonds (CP)'!AN41-1)*'Bonds Portfolio'!$O$6</f>
        <v>-1.6755828430348397E-3</v>
      </c>
      <c r="O71" s="113">
        <f>('Bonds (CP)'!AO71/'Bonds (CP)'!AO41-1)*'Bonds Portfolio'!$O$7</f>
        <v>1.4263619704988351E-4</v>
      </c>
      <c r="P71" s="113">
        <f>('Bonds (CP)'!AP71/'Bonds (CP)'!AP41-1)*'Bonds Portfolio'!$O$8</f>
        <v>3.0007125134118963E-3</v>
      </c>
      <c r="Q71" s="113">
        <f t="shared" si="3"/>
        <v>-3.5243199786929138E-3</v>
      </c>
      <c r="R71" s="113">
        <f t="shared" si="4"/>
        <v>4.1775027168550659E-2</v>
      </c>
      <c r="S71" s="113">
        <f t="shared" si="5"/>
        <v>4.7417375191115572E-2</v>
      </c>
    </row>
    <row r="72" spans="1:19" ht="15.6">
      <c r="A72" s="24">
        <v>45299</v>
      </c>
      <c r="B72" s="113">
        <f>('Bonds (CP)'!H72/'Bonds (CP)'!H71-1)*'Bonds Portfolio'!$F$3</f>
        <v>-3.0077848549185941E-4</v>
      </c>
      <c r="C72" s="113">
        <f>('Bonds (CP)'!I72/'Bonds (CP)'!I71-1)*'Bonds Portfolio'!$F$4</f>
        <v>-2.6138564922992827E-4</v>
      </c>
      <c r="D72" s="113">
        <f>('Bonds (CP)'!J72/'Bonds (CP)'!J71-1)*'Bonds Portfolio'!$F$5</f>
        <v>-1.679979707110091E-4</v>
      </c>
      <c r="E72" s="113">
        <f>('Bonds (CP)'!K72/'Bonds (CP)'!K71-1)*'Bonds Portfolio'!$F$6</f>
        <v>-1.2781437490967163E-3</v>
      </c>
      <c r="F72" s="113">
        <f>('Bonds (CP)'!L72/'Bonds (CP)'!L71-1)*'Bonds Portfolio'!$F$7</f>
        <v>-1.3033965385818025E-3</v>
      </c>
      <c r="G72" s="113">
        <f t="shared" si="6"/>
        <v>-3.3117023931113158E-3</v>
      </c>
      <c r="H72" s="113">
        <f t="shared" si="7"/>
        <v>3.2234970787107017E-3</v>
      </c>
      <c r="I72" s="113">
        <f t="shared" si="8"/>
        <v>6.0844133875292972E-3</v>
      </c>
      <c r="K72" s="24">
        <v>45299</v>
      </c>
      <c r="L72" s="113">
        <f>('Bonds (CP)'!AL72/'Bonds (CP)'!AL42-1)*'Bonds Portfolio'!$O$4</f>
        <v>-2.7070063694267566E-3</v>
      </c>
      <c r="M72" s="113">
        <f>('Bonds (CP)'!AM72/'Bonds (CP)'!AM42-1)*'Bonds Portfolio'!$O$5</f>
        <v>-3.1220717273893195E-3</v>
      </c>
      <c r="N72" s="113">
        <f>('Bonds (CP)'!AN72/'Bonds (CP)'!AN42-1)*'Bonds Portfolio'!$O$6</f>
        <v>-1.508181572812517E-3</v>
      </c>
      <c r="O72" s="113">
        <f>('Bonds (CP)'!AO72/'Bonds (CP)'!AO42-1)*'Bonds Portfolio'!$O$7</f>
        <v>-1.1364190998650603E-3</v>
      </c>
      <c r="P72" s="113">
        <f>('Bonds (CP)'!AP72/'Bonds (CP)'!AP42-1)*'Bonds Portfolio'!$O$8</f>
        <v>2.2374934289354441E-3</v>
      </c>
      <c r="Q72" s="113">
        <f t="shared" si="3"/>
        <v>-6.2361853405582084E-3</v>
      </c>
      <c r="R72" s="113">
        <f t="shared" si="4"/>
        <v>3.906316180668537E-2</v>
      </c>
      <c r="S72" s="113">
        <f t="shared" si="5"/>
        <v>4.4705509829250284E-2</v>
      </c>
    </row>
    <row r="73" spans="1:19" ht="15.6">
      <c r="A73" s="24">
        <v>45300</v>
      </c>
      <c r="B73" s="113">
        <f>('Bonds (CP)'!H73/'Bonds (CP)'!H72-1)*'Bonds Portfolio'!$F$3</f>
        <v>4.0776526903645309E-4</v>
      </c>
      <c r="C73" s="113">
        <f>('Bonds (CP)'!I73/'Bonds (CP)'!I72-1)*'Bonds Portfolio'!$F$4</f>
        <v>-2.0904881986478775E-4</v>
      </c>
      <c r="D73" s="113">
        <f>('Bonds (CP)'!J73/'Bonds (CP)'!J72-1)*'Bonds Portfolio'!$F$5</f>
        <v>-1.6717086368218228E-3</v>
      </c>
      <c r="E73" s="113">
        <f>('Bonds (CP)'!K73/'Bonds (CP)'!K72-1)*'Bonds Portfolio'!$F$6</f>
        <v>-2.5413057000825082E-3</v>
      </c>
      <c r="F73" s="113">
        <f>('Bonds (CP)'!L73/'Bonds (CP)'!L72-1)*'Bonds Portfolio'!$F$7</f>
        <v>-5.6250379557023725E-3</v>
      </c>
      <c r="G73" s="113">
        <f t="shared" si="6"/>
        <v>-9.6393358434350377E-3</v>
      </c>
      <c r="H73" s="113">
        <f t="shared" si="7"/>
        <v>-3.1041363716130203E-3</v>
      </c>
      <c r="I73" s="113">
        <f t="shared" si="8"/>
        <v>-2.4322006279442476E-4</v>
      </c>
      <c r="K73" s="24">
        <v>45300</v>
      </c>
      <c r="L73" s="113">
        <f>('Bonds (CP)'!AL73/'Bonds (CP)'!AL43-1)*'Bonds Portfolio'!$O$4</f>
        <v>-2.2515734420707422E-3</v>
      </c>
      <c r="M73" s="113">
        <f>('Bonds (CP)'!AM73/'Bonds (CP)'!AM43-1)*'Bonds Portfolio'!$O$5</f>
        <v>-3.0691668092533543E-3</v>
      </c>
      <c r="N73" s="113">
        <f>('Bonds (CP)'!AN73/'Bonds (CP)'!AN43-1)*'Bonds Portfolio'!$O$6</f>
        <v>-2.9186097751657592E-3</v>
      </c>
      <c r="O73" s="113">
        <f>('Bonds (CP)'!AO73/'Bonds (CP)'!AO43-1)*'Bonds Portfolio'!$O$7</f>
        <v>-3.6632848582667469E-3</v>
      </c>
      <c r="P73" s="113">
        <f>('Bonds (CP)'!AP73/'Bonds (CP)'!AP43-1)*'Bonds Portfolio'!$O$8</f>
        <v>-3.4504744540839296E-3</v>
      </c>
      <c r="Q73" s="113">
        <f t="shared" si="3"/>
        <v>-1.5353109338840532E-2</v>
      </c>
      <c r="R73" s="113">
        <f t="shared" si="4"/>
        <v>2.9946237808403043E-2</v>
      </c>
      <c r="S73" s="113">
        <f t="shared" si="5"/>
        <v>3.5588585830967953E-2</v>
      </c>
    </row>
    <row r="74" spans="1:19" ht="15.6">
      <c r="A74" s="24">
        <v>45301</v>
      </c>
      <c r="B74" s="113">
        <f>('Bonds (CP)'!H74/'Bonds (CP)'!H73-1)*'Bonds Portfolio'!$F$3</f>
        <v>-9.0010589481117622E-4</v>
      </c>
      <c r="C74" s="113">
        <f>('Bonds (CP)'!I74/'Bonds (CP)'!I73-1)*'Bonds Portfolio'!$F$4</f>
        <v>-2.6116818843566761E-4</v>
      </c>
      <c r="D74" s="113">
        <f>('Bonds (CP)'!J74/'Bonds (CP)'!J73-1)*'Bonds Portfolio'!$F$5</f>
        <v>1.6010880803384977E-3</v>
      </c>
      <c r="E74" s="113">
        <f>('Bonds (CP)'!K74/'Bonds (CP)'!K73-1)*'Bonds Portfolio'!$F$6</f>
        <v>2.8626270908332255E-3</v>
      </c>
      <c r="F74" s="113">
        <f>('Bonds (CP)'!L74/'Bonds (CP)'!L73-1)*'Bonds Portfolio'!$F$7</f>
        <v>2.2043088552089253E-3</v>
      </c>
      <c r="G74" s="113">
        <f t="shared" si="6"/>
        <v>5.5067499431338046E-3</v>
      </c>
      <c r="H74" s="113">
        <f t="shared" si="7"/>
        <v>1.2041949414955823E-2</v>
      </c>
      <c r="I74" s="113">
        <f t="shared" si="8"/>
        <v>1.4902865723774417E-2</v>
      </c>
      <c r="K74" s="24">
        <v>45301</v>
      </c>
      <c r="L74" s="113">
        <f>('Bonds (CP)'!AL74/'Bonds (CP)'!AL44-1)*'Bonds Portfolio'!$O$4</f>
        <v>-3.1238969290505072E-3</v>
      </c>
      <c r="M74" s="113">
        <f>('Bonds (CP)'!AM74/'Bonds (CP)'!AM44-1)*'Bonds Portfolio'!$O$5</f>
        <v>-3.4813650506532404E-3</v>
      </c>
      <c r="N74" s="113">
        <f>('Bonds (CP)'!AN74/'Bonds (CP)'!AN44-1)*'Bonds Portfolio'!$O$6</f>
        <v>-1.5915514318579627E-3</v>
      </c>
      <c r="O74" s="113">
        <f>('Bonds (CP)'!AO74/'Bonds (CP)'!AO44-1)*'Bonds Portfolio'!$O$7</f>
        <v>-5.6901899523309485E-4</v>
      </c>
      <c r="P74" s="113">
        <f>('Bonds (CP)'!AP74/'Bonds (CP)'!AP44-1)*'Bonds Portfolio'!$O$8</f>
        <v>-7.3397793983609461E-4</v>
      </c>
      <c r="Q74" s="113">
        <f t="shared" si="3"/>
        <v>-9.4998103466309002E-3</v>
      </c>
      <c r="R74" s="113">
        <f t="shared" si="4"/>
        <v>3.5799536800612673E-2</v>
      </c>
      <c r="S74" s="113">
        <f t="shared" si="5"/>
        <v>4.1441884823177587E-2</v>
      </c>
    </row>
    <row r="75" spans="1:19" ht="15.6">
      <c r="A75" s="24">
        <v>45302</v>
      </c>
      <c r="B75" s="113">
        <f>('Bonds (CP)'!H75/'Bonds (CP)'!H74-1)*'Bonds Portfolio'!$F$3</f>
        <v>1.5896847125320692E-4</v>
      </c>
      <c r="C75" s="113">
        <f>('Bonds (CP)'!I75/'Bonds (CP)'!I74-1)*'Bonds Portfolio'!$F$4</f>
        <v>-4.6955348448571857E-4</v>
      </c>
      <c r="D75" s="113">
        <f>('Bonds (CP)'!J75/'Bonds (CP)'!J74-1)*'Bonds Portfolio'!$F$5</f>
        <v>-6.7072110355352881E-4</v>
      </c>
      <c r="E75" s="113">
        <f>('Bonds (CP)'!K75/'Bonds (CP)'!K74-1)*'Bonds Portfolio'!$F$6</f>
        <v>-1.5585844094422097E-3</v>
      </c>
      <c r="F75" s="113">
        <f>('Bonds (CP)'!L75/'Bonds (CP)'!L74-1)*'Bonds Portfolio'!$F$7</f>
        <v>-8.4632357076361853E-3</v>
      </c>
      <c r="G75" s="113">
        <f t="shared" si="6"/>
        <v>-1.1003126233864435E-2</v>
      </c>
      <c r="H75" s="113">
        <f t="shared" si="7"/>
        <v>-4.4679267620424176E-3</v>
      </c>
      <c r="I75" s="113">
        <f t="shared" si="8"/>
        <v>-1.607010453223822E-3</v>
      </c>
      <c r="K75" s="24">
        <v>45302</v>
      </c>
      <c r="L75" s="113">
        <f>('Bonds (CP)'!AL75/'Bonds (CP)'!AL45-1)*'Bonds Portfolio'!$O$4</f>
        <v>-2.8790956460302167E-3</v>
      </c>
      <c r="M75" s="113">
        <f>('Bonds (CP)'!AM75/'Bonds (CP)'!AM45-1)*'Bonds Portfolio'!$O$5</f>
        <v>-3.9427450996874841E-3</v>
      </c>
      <c r="N75" s="113">
        <f>('Bonds (CP)'!AN75/'Bonds (CP)'!AN45-1)*'Bonds Portfolio'!$O$6</f>
        <v>-2.589666979820127E-3</v>
      </c>
      <c r="O75" s="113">
        <f>('Bonds (CP)'!AO75/'Bonds (CP)'!AO45-1)*'Bonds Portfolio'!$O$7</f>
        <v>-2.2641343158190663E-3</v>
      </c>
      <c r="P75" s="113">
        <f>('Bonds (CP)'!AP75/'Bonds (CP)'!AP45-1)*'Bonds Portfolio'!$O$8</f>
        <v>-9.1661545059270599E-3</v>
      </c>
      <c r="Q75" s="113">
        <f t="shared" si="3"/>
        <v>-2.0841796547283954E-2</v>
      </c>
      <c r="R75" s="113">
        <f t="shared" si="4"/>
        <v>2.4457550599959622E-2</v>
      </c>
      <c r="S75" s="113">
        <f t="shared" si="5"/>
        <v>3.0099898622524535E-2</v>
      </c>
    </row>
    <row r="76" spans="1:19" ht="15.6">
      <c r="A76" s="24">
        <v>45303</v>
      </c>
      <c r="B76" s="113">
        <f>('Bonds (CP)'!H76/'Bonds (CP)'!H75-1)*'Bonds Portfolio'!$F$3</f>
        <v>1.9448373408770259E-4</v>
      </c>
      <c r="C76" s="113">
        <f>('Bonds (CP)'!I76/'Bonds (CP)'!I75-1)*'Bonds Portfolio'!$F$4</f>
        <v>3.6593821113841687E-4</v>
      </c>
      <c r="D76" s="113">
        <f>('Bonds (CP)'!J76/'Bonds (CP)'!J75-1)*'Bonds Portfolio'!$F$5</f>
        <v>-1.0875758023152216E-3</v>
      </c>
      <c r="E76" s="113">
        <f>('Bonds (CP)'!K76/'Bonds (CP)'!K75-1)*'Bonds Portfolio'!$F$6</f>
        <v>-3.6509678366792421E-3</v>
      </c>
      <c r="F76" s="113">
        <f>('Bonds (CP)'!L76/'Bonds (CP)'!L75-1)*'Bonds Portfolio'!$F$7</f>
        <v>1.6033499448700362E-3</v>
      </c>
      <c r="G76" s="113">
        <f t="shared" si="6"/>
        <v>-2.574771748898308E-3</v>
      </c>
      <c r="H76" s="113">
        <f t="shared" si="7"/>
        <v>3.9604277229237095E-3</v>
      </c>
      <c r="I76" s="113">
        <f t="shared" si="8"/>
        <v>6.821344031742305E-3</v>
      </c>
      <c r="K76" s="24">
        <v>45303</v>
      </c>
      <c r="L76" s="113">
        <f>('Bonds (CP)'!AL76/'Bonds (CP)'!AL46-1)*'Bonds Portfolio'!$O$4</f>
        <v>-2.9879773691654956E-3</v>
      </c>
      <c r="M76" s="113">
        <f>('Bonds (CP)'!AM76/'Bonds (CP)'!AM46-1)*'Bonds Portfolio'!$O$5</f>
        <v>-3.6356556490084293E-3</v>
      </c>
      <c r="N76" s="113">
        <f>('Bonds (CP)'!AN76/'Bonds (CP)'!AN46-1)*'Bonds Portfolio'!$O$6</f>
        <v>-3.497751386954118E-3</v>
      </c>
      <c r="O76" s="113">
        <f>('Bonds (CP)'!AO76/'Bonds (CP)'!AO46-1)*'Bonds Portfolio'!$O$7</f>
        <v>-6.1503415410349982E-3</v>
      </c>
      <c r="P76" s="113">
        <f>('Bonds (CP)'!AP76/'Bonds (CP)'!AP46-1)*'Bonds Portfolio'!$O$8</f>
        <v>-7.9904176115931369E-3</v>
      </c>
      <c r="Q76" s="113">
        <f t="shared" si="3"/>
        <v>-2.4262143557756178E-2</v>
      </c>
      <c r="R76" s="113">
        <f t="shared" si="4"/>
        <v>2.1037203589487397E-2</v>
      </c>
      <c r="S76" s="113">
        <f t="shared" si="5"/>
        <v>2.6679551612052311E-2</v>
      </c>
    </row>
    <row r="77" spans="1:19" ht="15.6">
      <c r="A77" s="24">
        <v>45306</v>
      </c>
      <c r="B77" s="113">
        <f>('Bonds (CP)'!H77/'Bonds (CP)'!H76-1)*'Bonds Portfolio'!$F$3</f>
        <v>-4.0582267313631353E-4</v>
      </c>
      <c r="C77" s="113">
        <f>('Bonds (CP)'!I77/'Bonds (CP)'!I76-1)*'Bonds Portfolio'!$F$4</f>
        <v>-7.2963707880890905E-4</v>
      </c>
      <c r="D77" s="113">
        <f>('Bonds (CP)'!J77/'Bonds (CP)'!J76-1)*'Bonds Portfolio'!$F$5</f>
        <v>9.2480180772458453E-4</v>
      </c>
      <c r="E77" s="113">
        <f>('Bonds (CP)'!K77/'Bonds (CP)'!K76-1)*'Bonds Portfolio'!$F$6</f>
        <v>4.1536393127255882E-3</v>
      </c>
      <c r="F77" s="113">
        <f>('Bonds (CP)'!L77/'Bonds (CP)'!L76-1)*'Bonds Portfolio'!$F$7</f>
        <v>-3.6748510405722359E-3</v>
      </c>
      <c r="G77" s="113">
        <f t="shared" si="6"/>
        <v>2.6813032793271451E-4</v>
      </c>
      <c r="H77" s="113">
        <f t="shared" si="7"/>
        <v>6.8033297997547315E-3</v>
      </c>
      <c r="I77" s="113">
        <f t="shared" si="8"/>
        <v>9.664246108573327E-3</v>
      </c>
      <c r="K77" s="24">
        <v>45306</v>
      </c>
      <c r="L77" s="113">
        <f>('Bonds (CP)'!AL77/'Bonds (CP)'!AL47-1)*'Bonds Portfolio'!$O$4</f>
        <v>-3.2642258491398348E-3</v>
      </c>
      <c r="M77" s="113">
        <f>('Bonds (CP)'!AM77/'Bonds (CP)'!AM47-1)*'Bonds Portfolio'!$O$5</f>
        <v>-3.9917209135047265E-3</v>
      </c>
      <c r="N77" s="113">
        <f>('Bonds (CP)'!AN77/'Bonds (CP)'!AN47-1)*'Bonds Portfolio'!$O$6</f>
        <v>-2.1732297101458189E-3</v>
      </c>
      <c r="O77" s="113">
        <f>('Bonds (CP)'!AO77/'Bonds (CP)'!AO47-1)*'Bonds Portfolio'!$O$7</f>
        <v>-1.7008529722713163E-3</v>
      </c>
      <c r="P77" s="113">
        <f>('Bonds (CP)'!AP77/'Bonds (CP)'!AP47-1)*'Bonds Portfolio'!$O$8</f>
        <v>-1.0996979439474974E-2</v>
      </c>
      <c r="Q77" s="113">
        <f t="shared" si="3"/>
        <v>-2.212700888453667E-2</v>
      </c>
      <c r="R77" s="113">
        <f t="shared" si="4"/>
        <v>2.3172338262706905E-2</v>
      </c>
      <c r="S77" s="113">
        <f t="shared" si="5"/>
        <v>2.8814686285271819E-2</v>
      </c>
    </row>
    <row r="78" spans="1:19" ht="15.6">
      <c r="A78" s="24">
        <v>45307</v>
      </c>
      <c r="B78" s="113">
        <f>('Bonds (CP)'!H78/'Bonds (CP)'!H77-1)*'Bonds Portfolio'!$F$3</f>
        <v>5.2947405577130629E-5</v>
      </c>
      <c r="C78" s="113">
        <f>('Bonds (CP)'!I78/'Bonds (CP)'!I77-1)*'Bonds Portfolio'!$F$4</f>
        <v>4.7035372623875919E-4</v>
      </c>
      <c r="D78" s="113">
        <f>('Bonds (CP)'!J78/'Bonds (CP)'!J77-1)*'Bonds Portfolio'!$F$5</f>
        <v>7.5713913258099739E-4</v>
      </c>
      <c r="E78" s="113">
        <f>('Bonds (CP)'!K78/'Bonds (CP)'!K77-1)*'Bonds Portfolio'!$F$6</f>
        <v>-5.6765957090250125E-4</v>
      </c>
      <c r="F78" s="113">
        <f>('Bonds (CP)'!L78/'Bonds (CP)'!L77-1)*'Bonds Portfolio'!$F$7</f>
        <v>-5.2954345251299498E-3</v>
      </c>
      <c r="G78" s="113">
        <f t="shared" si="6"/>
        <v>-4.5826538316355641E-3</v>
      </c>
      <c r="H78" s="113">
        <f t="shared" si="7"/>
        <v>1.9525456401864533E-3</v>
      </c>
      <c r="I78" s="113">
        <f t="shared" si="8"/>
        <v>4.8134619490050488E-3</v>
      </c>
      <c r="K78" s="24">
        <v>45307</v>
      </c>
      <c r="L78" s="113">
        <f>('Bonds (CP)'!AL78/'Bonds (CP)'!AL48-1)*'Bonds Portfolio'!$O$4</f>
        <v>-1.5884221673138077E-3</v>
      </c>
      <c r="M78" s="113">
        <f>('Bonds (CP)'!AM78/'Bonds (CP)'!AM48-1)*'Bonds Portfolio'!$O$5</f>
        <v>-2.23740536717707E-3</v>
      </c>
      <c r="N78" s="113">
        <f>('Bonds (CP)'!AN78/'Bonds (CP)'!AN48-1)*'Bonds Portfolio'!$O$6</f>
        <v>-9.2248740600466841E-4</v>
      </c>
      <c r="O78" s="113">
        <f>('Bonds (CP)'!AO78/'Bonds (CP)'!AO48-1)*'Bonds Portfolio'!$O$7</f>
        <v>-2.8397476374188992E-4</v>
      </c>
      <c r="P78" s="113">
        <f>('Bonds (CP)'!AP78/'Bonds (CP)'!AP48-1)*'Bonds Portfolio'!$O$8</f>
        <v>-1.3968512821088198E-2</v>
      </c>
      <c r="Q78" s="113">
        <f t="shared" si="3"/>
        <v>-1.9000802525325634E-2</v>
      </c>
      <c r="R78" s="113">
        <f t="shared" si="4"/>
        <v>2.6298544621917941E-2</v>
      </c>
      <c r="S78" s="113">
        <f t="shared" si="5"/>
        <v>3.1940892644482854E-2</v>
      </c>
    </row>
    <row r="79" spans="1:19" ht="15.6">
      <c r="A79" s="24">
        <v>45308</v>
      </c>
      <c r="B79" s="113">
        <f>('Bonds (CP)'!H79/'Bonds (CP)'!H78-1)*'Bonds Portfolio'!$F$3</f>
        <v>-3.5292041644585662E-5</v>
      </c>
      <c r="C79" s="113">
        <f>('Bonds (CP)'!I79/'Bonds (CP)'!I78-1)*'Bonds Portfolio'!$F$4</f>
        <v>2.6134033837830198E-4</v>
      </c>
      <c r="D79" s="113">
        <f>('Bonds (CP)'!J79/'Bonds (CP)'!J78-1)*'Bonds Portfolio'!$F$5</f>
        <v>8.4228917439697079E-4</v>
      </c>
      <c r="E79" s="113">
        <f>('Bonds (CP)'!K79/'Bonds (CP)'!K78-1)*'Bonds Portfolio'!$F$6</f>
        <v>1.4212455799120783E-4</v>
      </c>
      <c r="F79" s="113">
        <f>('Bonds (CP)'!L79/'Bonds (CP)'!L78-1)*'Bonds Portfolio'!$F$7</f>
        <v>-8.8491908575728754E-3</v>
      </c>
      <c r="G79" s="113">
        <f t="shared" si="6"/>
        <v>-7.6387288284509806E-3</v>
      </c>
      <c r="H79" s="113">
        <f t="shared" si="7"/>
        <v>-1.1035293566289631E-3</v>
      </c>
      <c r="I79" s="113">
        <f t="shared" si="8"/>
        <v>1.7573869521896324E-3</v>
      </c>
      <c r="K79" s="24">
        <v>45308</v>
      </c>
      <c r="L79" s="113">
        <f>('Bonds (CP)'!AL79/'Bonds (CP)'!AL49-1)*'Bonds Portfolio'!$O$4</f>
        <v>-1.429327686606663E-3</v>
      </c>
      <c r="M79" s="113">
        <f>('Bonds (CP)'!AM79/'Bonds (CP)'!AM49-1)*'Bonds Portfolio'!$O$5</f>
        <v>-1.3033968487546677E-3</v>
      </c>
      <c r="N79" s="113">
        <f>('Bonds (CP)'!AN79/'Bonds (CP)'!AN49-1)*'Bonds Portfolio'!$O$6</f>
        <v>1.3489354350246785E-3</v>
      </c>
      <c r="O79" s="113">
        <f>('Bonds (CP)'!AO79/'Bonds (CP)'!AO49-1)*'Bonds Portfolio'!$O$7</f>
        <v>1.4212455799116343E-4</v>
      </c>
      <c r="P79" s="113">
        <f>('Bonds (CP)'!AP79/'Bonds (CP)'!AP49-1)*'Bonds Portfolio'!$O$8</f>
        <v>-2.3009530918142552E-2</v>
      </c>
      <c r="Q79" s="113">
        <f t="shared" si="3"/>
        <v>-2.425119546048804E-2</v>
      </c>
      <c r="R79" s="113">
        <f t="shared" si="4"/>
        <v>2.1048151686755535E-2</v>
      </c>
      <c r="S79" s="113">
        <f t="shared" si="5"/>
        <v>2.6690499709320449E-2</v>
      </c>
    </row>
    <row r="80" spans="1:19" ht="15.6">
      <c r="A80" s="24">
        <v>45309</v>
      </c>
      <c r="B80" s="113">
        <f>('Bonds (CP)'!H80/'Bonds (CP)'!H79-1)*'Bonds Portfolio'!$F$3</f>
        <v>9.0401488965698997E-4</v>
      </c>
      <c r="C80" s="113">
        <f>('Bonds (CP)'!I80/'Bonds (CP)'!I79-1)*'Bonds Portfolio'!$F$4</f>
        <v>4.1856021818138523E-4</v>
      </c>
      <c r="D80" s="113">
        <f>('Bonds (CP)'!J80/'Bonds (CP)'!J79-1)*'Bonds Portfolio'!$F$5</f>
        <v>-1.0059795636684133E-3</v>
      </c>
      <c r="E80" s="113">
        <f>('Bonds (CP)'!K80/'Bonds (CP)'!K79-1)*'Bonds Portfolio'!$F$6</f>
        <v>-2.8391806160144029E-4</v>
      </c>
      <c r="F80" s="113">
        <f>('Bonds (CP)'!L80/'Bonds (CP)'!L79-1)*'Bonds Portfolio'!$F$7</f>
        <v>-1.9520792494469809E-3</v>
      </c>
      <c r="G80" s="113">
        <f t="shared" si="6"/>
        <v>-1.9194017668784592E-3</v>
      </c>
      <c r="H80" s="113">
        <f t="shared" si="7"/>
        <v>4.615797704943558E-3</v>
      </c>
      <c r="I80" s="113">
        <f t="shared" si="8"/>
        <v>7.4767140137621535E-3</v>
      </c>
      <c r="K80" s="24">
        <v>45309</v>
      </c>
      <c r="L80" s="113">
        <f>('Bonds (CP)'!AL80/'Bonds (CP)'!AL50-1)*'Bonds Portfolio'!$O$4</f>
        <v>-6.5585393955511781E-4</v>
      </c>
      <c r="M80" s="113">
        <f>('Bonds (CP)'!AM80/'Bonds (CP)'!AM50-1)*'Bonds Portfolio'!$O$5</f>
        <v>-4.7020472692074213E-4</v>
      </c>
      <c r="N80" s="113">
        <f>('Bonds (CP)'!AN80/'Bonds (CP)'!AN50-1)*'Bonds Portfolio'!$O$6</f>
        <v>1.0097810251586737E-3</v>
      </c>
      <c r="O80" s="113">
        <f>('Bonds (CP)'!AO80/'Bonds (CP)'!AO50-1)*'Bonds Portfolio'!$O$7</f>
        <v>1.2812202620056557E-3</v>
      </c>
      <c r="P80" s="113">
        <f>('Bonds (CP)'!AP80/'Bonds (CP)'!AP50-1)*'Bonds Portfolio'!$O$8</f>
        <v>-2.2490184195108467E-2</v>
      </c>
      <c r="Q80" s="113">
        <f t="shared" si="3"/>
        <v>-2.1325241574419999E-2</v>
      </c>
      <c r="R80" s="113">
        <f t="shared" si="4"/>
        <v>2.3974105572823576E-2</v>
      </c>
      <c r="S80" s="113">
        <f t="shared" si="5"/>
        <v>2.9616453595388489E-2</v>
      </c>
    </row>
    <row r="81" spans="1:19" ht="15.6">
      <c r="A81" s="24">
        <v>45310</v>
      </c>
      <c r="B81" s="113">
        <f>('Bonds (CP)'!H81/'Bonds (CP)'!H80-1)*'Bonds Portfolio'!$F$3</f>
        <v>-4.2451578668081249E-4</v>
      </c>
      <c r="C81" s="113">
        <f>('Bonds (CP)'!I81/'Bonds (CP)'!I80-1)*'Bonds Portfolio'!$F$4</f>
        <v>-4.6981377536050586E-4</v>
      </c>
      <c r="D81" s="113">
        <f>('Bonds (CP)'!J81/'Bonds (CP)'!J80-1)*'Bonds Portfolio'!$F$5</f>
        <v>8.4211081302782993E-4</v>
      </c>
      <c r="E81" s="113">
        <f>('Bonds (CP)'!K81/'Bonds (CP)'!K80-1)*'Bonds Portfolio'!$F$6</f>
        <v>4.4657519115524737E-3</v>
      </c>
      <c r="F81" s="113">
        <f>('Bonds (CP)'!L81/'Bonds (CP)'!L80-1)*'Bonds Portfolio'!$F$7</f>
        <v>7.7639924011644991E-3</v>
      </c>
      <c r="G81" s="113">
        <f t="shared" si="6"/>
        <v>1.2177525563703485E-2</v>
      </c>
      <c r="H81" s="113">
        <f t="shared" si="7"/>
        <v>1.8712725035525502E-2</v>
      </c>
      <c r="I81" s="113">
        <f t="shared" si="8"/>
        <v>2.1573641344344099E-2</v>
      </c>
      <c r="K81" s="24">
        <v>45310</v>
      </c>
      <c r="L81" s="113">
        <f>('Bonds (CP)'!AL81/'Bonds (CP)'!AL51-1)*'Bonds Portfolio'!$O$4</f>
        <v>-1.3266118333775667E-3</v>
      </c>
      <c r="M81" s="113">
        <f>('Bonds (CP)'!AM81/'Bonds (CP)'!AM51-1)*'Bonds Portfolio'!$O$5</f>
        <v>-9.38913958991483E-4</v>
      </c>
      <c r="N81" s="113">
        <f>('Bonds (CP)'!AN81/'Bonds (CP)'!AN51-1)*'Bonds Portfolio'!$O$6</f>
        <v>2.1950043218051719E-3</v>
      </c>
      <c r="O81" s="113">
        <f>('Bonds (CP)'!AO81/'Bonds (CP)'!AO51-1)*'Bonds Portfolio'!$O$7</f>
        <v>6.7984908049723465E-3</v>
      </c>
      <c r="P81" s="113">
        <f>('Bonds (CP)'!AP81/'Bonds (CP)'!AP51-1)*'Bonds Portfolio'!$O$8</f>
        <v>-1.4263634786706204E-2</v>
      </c>
      <c r="Q81" s="113">
        <f t="shared" si="3"/>
        <v>-7.5356654522977361E-3</v>
      </c>
      <c r="R81" s="113">
        <f t="shared" si="4"/>
        <v>3.7763681694945837E-2</v>
      </c>
      <c r="S81" s="113">
        <f t="shared" si="5"/>
        <v>4.3406029717510751E-2</v>
      </c>
    </row>
    <row r="82" spans="1:19" ht="15.6">
      <c r="A82" s="24">
        <v>45313</v>
      </c>
      <c r="B82" s="113">
        <f>('Bonds (CP)'!H82/'Bonds (CP)'!H81-1)*'Bonds Portfolio'!$F$3</f>
        <v>-3.5370059244832498E-5</v>
      </c>
      <c r="C82" s="113">
        <f>('Bonds (CP)'!I82/'Bonds (CP)'!I81-1)*'Bonds Portfolio'!$F$4</f>
        <v>-2.088170458580896E-4</v>
      </c>
      <c r="D82" s="113">
        <f>('Bonds (CP)'!J82/'Bonds (CP)'!J81-1)*'Bonds Portfolio'!$F$5</f>
        <v>-2.5203717108579493E-4</v>
      </c>
      <c r="E82" s="113">
        <f>('Bonds (CP)'!K82/'Bonds (CP)'!K81-1)*'Bonds Portfolio'!$F$6</f>
        <v>-4.2814985894450435E-4</v>
      </c>
      <c r="F82" s="113">
        <f>('Bonds (CP)'!L82/'Bonds (CP)'!L81-1)*'Bonds Portfolio'!$F$7</f>
        <v>0</v>
      </c>
      <c r="G82" s="113">
        <f t="shared" si="6"/>
        <v>-9.243741351332214E-4</v>
      </c>
      <c r="H82" s="113">
        <f t="shared" si="7"/>
        <v>5.6108253366887965E-3</v>
      </c>
      <c r="I82" s="113">
        <f t="shared" si="8"/>
        <v>8.471741645507392E-3</v>
      </c>
      <c r="K82" s="24">
        <v>45313</v>
      </c>
      <c r="L82" s="113">
        <f>('Bonds (CP)'!AL82/'Bonds (CP)'!AL52-1)*'Bonds Portfolio'!$O$4</f>
        <v>-1.2910071624369968E-3</v>
      </c>
      <c r="M82" s="113">
        <f>('Bonds (CP)'!AM82/'Bonds (CP)'!AM52-1)*'Bonds Portfolio'!$O$5</f>
        <v>-7.8233752861207601E-4</v>
      </c>
      <c r="N82" s="113">
        <f>('Bonds (CP)'!AN82/'Bonds (CP)'!AN52-1)*'Bonds Portfolio'!$O$6</f>
        <v>2.5334826813619318E-3</v>
      </c>
      <c r="O82" s="113">
        <f>('Bonds (CP)'!AO82/'Bonds (CP)'!AO52-1)*'Bonds Portfolio'!$O$7</f>
        <v>7.5267736455197024E-3</v>
      </c>
      <c r="P82" s="113">
        <f>('Bonds (CP)'!AP82/'Bonds (CP)'!AP52-1)*'Bonds Portfolio'!$O$8</f>
        <v>-1.1588503606434243E-2</v>
      </c>
      <c r="Q82" s="113">
        <f t="shared" si="3"/>
        <v>-3.6015919706016818E-3</v>
      </c>
      <c r="R82" s="113">
        <f t="shared" si="4"/>
        <v>4.1697755176641892E-2</v>
      </c>
      <c r="S82" s="113">
        <f t="shared" si="5"/>
        <v>4.7340103199206805E-2</v>
      </c>
    </row>
    <row r="83" spans="1:19" ht="15.6">
      <c r="A83" s="24">
        <v>45314</v>
      </c>
      <c r="B83" s="113">
        <f>('Bonds (CP)'!H83/'Bonds (CP)'!H82-1)*'Bonds Portfolio'!$F$3</f>
        <v>-5.3041018387545158E-5</v>
      </c>
      <c r="C83" s="113">
        <f>('Bonds (CP)'!I83/'Bonds (CP)'!I82-1)*'Bonds Portfolio'!$F$4</f>
        <v>0</v>
      </c>
      <c r="D83" s="113">
        <f>('Bonds (CP)'!J83/'Bonds (CP)'!J82-1)*'Bonds Portfolio'!$F$5</f>
        <v>8.4074152838065075E-5</v>
      </c>
      <c r="E83" s="113">
        <f>('Bonds (CP)'!K83/'Bonds (CP)'!K82-1)*'Bonds Portfolio'!$F$6</f>
        <v>1.4289218870602304E-4</v>
      </c>
      <c r="F83" s="113">
        <f>('Bonds (CP)'!L83/'Bonds (CP)'!L82-1)*'Bonds Portfolio'!$F$7</f>
        <v>-1.6835175408653759E-4</v>
      </c>
      <c r="G83" s="113">
        <f t="shared" si="6"/>
        <v>5.5735690700053746E-6</v>
      </c>
      <c r="H83" s="113">
        <f t="shared" si="7"/>
        <v>6.540773040892023E-3</v>
      </c>
      <c r="I83" s="113">
        <f t="shared" si="8"/>
        <v>9.4016893497106176E-3</v>
      </c>
      <c r="K83" s="24">
        <v>45314</v>
      </c>
      <c r="L83" s="113">
        <f>('Bonds (CP)'!AL83/'Bonds (CP)'!AL53-1)*'Bonds Portfolio'!$O$4</f>
        <v>-1.3967468175389186E-3</v>
      </c>
      <c r="M83" s="113">
        <f>('Bonds (CP)'!AM83/'Bonds (CP)'!AM53-1)*'Bonds Portfolio'!$O$5</f>
        <v>-3.6533736258648197E-4</v>
      </c>
      <c r="N83" s="113">
        <f>('Bonds (CP)'!AN83/'Bonds (CP)'!AN53-1)*'Bonds Portfolio'!$O$6</f>
        <v>3.3836488500690546E-3</v>
      </c>
      <c r="O83" s="113">
        <f>('Bonds (CP)'!AO83/'Bonds (CP)'!AO53-1)*'Bonds Portfolio'!$O$7</f>
        <v>8.5570306775108133E-3</v>
      </c>
      <c r="P83" s="113">
        <f>('Bonds (CP)'!AP83/'Bonds (CP)'!AP53-1)*'Bonds Portfolio'!$O$8</f>
        <v>-1.0910807459978789E-2</v>
      </c>
      <c r="Q83" s="113">
        <f t="shared" si="3"/>
        <v>-7.3221211252432264E-4</v>
      </c>
      <c r="R83" s="113">
        <f t="shared" si="4"/>
        <v>4.4567135034719249E-2</v>
      </c>
      <c r="S83" s="113">
        <f t="shared" si="5"/>
        <v>5.0209483057284163E-2</v>
      </c>
    </row>
    <row r="84" spans="1:19" ht="15.6">
      <c r="A84" s="24">
        <v>45315</v>
      </c>
      <c r="B84" s="113">
        <f>('Bonds (CP)'!H84/'Bonds (CP)'!H83-1)*'Bonds Portfolio'!$F$3</f>
        <v>-1.0602579961123127E-4</v>
      </c>
      <c r="C84" s="113">
        <f>('Bonds (CP)'!I84/'Bonds (CP)'!I83-1)*'Bonds Portfolio'!$F$4</f>
        <v>4.1836651782456435E-4</v>
      </c>
      <c r="D84" s="113">
        <f>('Bonds (CP)'!J84/'Bonds (CP)'!J83-1)*'Bonds Portfolio'!$F$5</f>
        <v>6.7390463505492273E-4</v>
      </c>
      <c r="E84" s="113">
        <f>('Bonds (CP)'!K84/'Bonds (CP)'!K83-1)*'Bonds Portfolio'!$F$6</f>
        <v>-9.9679891166741812E-4</v>
      </c>
      <c r="F84" s="113">
        <f>('Bonds (CP)'!L84/'Bonds (CP)'!L83-1)*'Bonds Portfolio'!$F$7</f>
        <v>-6.5246459134228555E-3</v>
      </c>
      <c r="G84" s="113">
        <f t="shared" si="6"/>
        <v>-6.5351994718220174E-3</v>
      </c>
      <c r="H84" s="113">
        <f t="shared" si="7"/>
        <v>0</v>
      </c>
      <c r="I84" s="113">
        <f t="shared" si="8"/>
        <v>2.8609163088185955E-3</v>
      </c>
      <c r="K84" s="24">
        <v>45315</v>
      </c>
      <c r="L84" s="113">
        <f>('Bonds (CP)'!AL84/'Bonds (CP)'!AL54-1)*'Bonds Portfolio'!$O$4</f>
        <v>-1.6080579607704371E-3</v>
      </c>
      <c r="M84" s="113">
        <f>('Bonds (CP)'!AM84/'Bonds (CP)'!AM54-1)*'Bonds Portfolio'!$O$5</f>
        <v>-1.0450339549490374E-4</v>
      </c>
      <c r="N84" s="113">
        <f>('Bonds (CP)'!AN84/'Bonds (CP)'!AN54-1)*'Bonds Portfolio'!$O$6</f>
        <v>4.3253041372500077E-3</v>
      </c>
      <c r="O84" s="113">
        <f>('Bonds (CP)'!AO84/'Bonds (CP)'!AO54-1)*'Bonds Portfolio'!$O$7</f>
        <v>8.3978388026399575E-3</v>
      </c>
      <c r="P84" s="113">
        <f>('Bonds (CP)'!AP84/'Bonds (CP)'!AP54-1)*'Bonds Portfolio'!$O$8</f>
        <v>-1.6108098969218877E-2</v>
      </c>
      <c r="Q84" s="113">
        <f t="shared" si="3"/>
        <v>-5.097517385594252E-3</v>
      </c>
      <c r="R84" s="113">
        <f t="shared" si="4"/>
        <v>4.0201829761649321E-2</v>
      </c>
      <c r="S84" s="113">
        <f t="shared" si="5"/>
        <v>4.5844177784214235E-2</v>
      </c>
    </row>
    <row r="85" spans="1:19" ht="15.6">
      <c r="A85" s="24">
        <v>45316</v>
      </c>
      <c r="B85" s="113">
        <f>('Bonds (CP)'!H85/'Bonds (CP)'!H84-1)*'Bonds Portfolio'!$F$3</f>
        <v>3.5348179568739369E-5</v>
      </c>
      <c r="C85" s="113">
        <f>('Bonds (CP)'!I85/'Bonds (CP)'!I84-1)*'Bonds Portfolio'!$F$4</f>
        <v>-5.2251276090342637E-5</v>
      </c>
      <c r="D85" s="113">
        <f>('Bonds (CP)'!J85/'Bonds (CP)'!J84-1)*'Bonds Portfolio'!$F$5</f>
        <v>1.6835268553951901E-4</v>
      </c>
      <c r="E85" s="113">
        <f>('Bonds (CP)'!K85/'Bonds (CP)'!K84-1)*'Bonds Portfolio'!$F$6</f>
        <v>1.0017918367302592E-3</v>
      </c>
      <c r="F85" s="113">
        <f>('Bonds (CP)'!L85/'Bonds (CP)'!L84-1)*'Bonds Portfolio'!$F$7</f>
        <v>1.8124480062034821E-3</v>
      </c>
      <c r="G85" s="113">
        <f t="shared" si="6"/>
        <v>2.9656894319516573E-3</v>
      </c>
      <c r="H85" s="113">
        <f t="shared" si="7"/>
        <v>9.5008889037736747E-3</v>
      </c>
      <c r="I85" s="113">
        <f t="shared" si="8"/>
        <v>1.236180521259227E-2</v>
      </c>
      <c r="K85" s="24">
        <v>45316</v>
      </c>
      <c r="L85" s="113">
        <f>('Bonds (CP)'!AL85/'Bonds (CP)'!AL55-1)*'Bonds Portfolio'!$O$4</f>
        <v>-1.0781194768469504E-3</v>
      </c>
      <c r="M85" s="113">
        <f>('Bonds (CP)'!AM85/'Bonds (CP)'!AM55-1)*'Bonds Portfolio'!$O$5</f>
        <v>6.8006948035201917E-4</v>
      </c>
      <c r="N85" s="113">
        <f>('Bonds (CP)'!AN85/'Bonds (CP)'!AN55-1)*'Bonds Portfolio'!$O$6</f>
        <v>5.5259695000558391E-3</v>
      </c>
      <c r="O85" s="113">
        <f>('Bonds (CP)'!AO85/'Bonds (CP)'!AO55-1)*'Bonds Portfolio'!$O$7</f>
        <v>1.0329039243418015E-2</v>
      </c>
      <c r="P85" s="113">
        <f>('Bonds (CP)'!AP85/'Bonds (CP)'!AP55-1)*'Bonds Portfolio'!$O$8</f>
        <v>-1.378779527351064E-2</v>
      </c>
      <c r="Q85" s="113">
        <f t="shared" si="3"/>
        <v>1.6691634734682832E-3</v>
      </c>
      <c r="R85" s="113">
        <f t="shared" si="4"/>
        <v>4.6968510620711862E-2</v>
      </c>
      <c r="S85" s="113">
        <f t="shared" si="5"/>
        <v>5.2610858643276776E-2</v>
      </c>
    </row>
    <row r="86" spans="1:19" ht="15.6">
      <c r="A86" s="24">
        <v>45317</v>
      </c>
      <c r="B86" s="113">
        <f>('Bonds (CP)'!H86/'Bonds (CP)'!H85-1)*'Bonds Portfolio'!$F$3</f>
        <v>3.5354428142131415E-5</v>
      </c>
      <c r="C86" s="113">
        <f>('Bonds (CP)'!I86/'Bonds (CP)'!I85-1)*'Bonds Portfolio'!$F$4</f>
        <v>-2.0887494349910443E-4</v>
      </c>
      <c r="D86" s="113">
        <f>('Bonds (CP)'!J86/'Bonds (CP)'!J85-1)*'Bonds Portfolio'!$F$5</f>
        <v>-2.5225025150215074E-4</v>
      </c>
      <c r="E86" s="113">
        <f>('Bonds (CP)'!K86/'Bonds (CP)'!K85-1)*'Bonds Portfolio'!$F$6</f>
        <v>5.7246672190363061E-4</v>
      </c>
      <c r="F86" s="113">
        <f>('Bonds (CP)'!L86/'Bonds (CP)'!L85-1)*'Bonds Portfolio'!$F$7</f>
        <v>6.6090557286919711E-4</v>
      </c>
      <c r="G86" s="113">
        <f t="shared" si="6"/>
        <v>8.0760152791370398E-4</v>
      </c>
      <c r="H86" s="113">
        <f t="shared" si="7"/>
        <v>7.3428009997357213E-3</v>
      </c>
      <c r="I86" s="113">
        <f t="shared" si="8"/>
        <v>1.0203717308554317E-2</v>
      </c>
      <c r="K86" s="24">
        <v>45317</v>
      </c>
      <c r="L86" s="113">
        <f>('Bonds (CP)'!AL86/'Bonds (CP)'!AL56-1)*'Bonds Portfolio'!$O$4</f>
        <v>-1.0076012020505676E-3</v>
      </c>
      <c r="M86" s="113">
        <f>('Bonds (CP)'!AM86/'Bonds (CP)'!AM56-1)*'Bonds Portfolio'!$O$5</f>
        <v>9.4168295238863389E-4</v>
      </c>
      <c r="N86" s="113">
        <f>('Bonds (CP)'!AN86/'Bonds (CP)'!AN56-1)*'Bonds Portfolio'!$O$6</f>
        <v>6.2118997406091399E-3</v>
      </c>
      <c r="O86" s="113">
        <f>('Bonds (CP)'!AO86/'Bonds (CP)'!AO56-1)*'Bonds Portfolio'!$O$7</f>
        <v>1.2718912042195375E-2</v>
      </c>
      <c r="P86" s="113">
        <f>('Bonds (CP)'!AP86/'Bonds (CP)'!AP56-1)*'Bonds Portfolio'!$O$8</f>
        <v>-1.1367043104528586E-2</v>
      </c>
      <c r="Q86" s="113">
        <f t="shared" si="3"/>
        <v>7.4978504286139936E-3</v>
      </c>
      <c r="R86" s="113">
        <f t="shared" si="4"/>
        <v>5.2797197575857567E-2</v>
      </c>
      <c r="S86" s="113">
        <f t="shared" si="5"/>
        <v>5.8439545598422481E-2</v>
      </c>
    </row>
    <row r="87" spans="1:19" ht="15.6">
      <c r="A87" s="24">
        <v>45320</v>
      </c>
      <c r="B87" s="113">
        <f>('Bonds (CP)'!H87/'Bonds (CP)'!H86-1)*'Bonds Portfolio'!$F$3</f>
        <v>-1.5896847125320692E-4</v>
      </c>
      <c r="C87" s="113">
        <f>('Bonds (CP)'!I87/'Bonds (CP)'!I86-1)*'Bonds Portfolio'!$F$4</f>
        <v>-7.8147185908379331E-4</v>
      </c>
      <c r="D87" s="113">
        <f>('Bonds (CP)'!J87/'Bonds (CP)'!J86-1)*'Bonds Portfolio'!$F$5</f>
        <v>-1.3403216374083815E-3</v>
      </c>
      <c r="E87" s="113">
        <f>('Bonds (CP)'!K87/'Bonds (CP)'!K86-1)*'Bonds Portfolio'!$F$6</f>
        <v>-1.2814476594342318E-3</v>
      </c>
      <c r="F87" s="113">
        <f>('Bonds (CP)'!L87/'Bonds (CP)'!L86-1)*'Bonds Portfolio'!$F$7</f>
        <v>-2.2875082818410108E-3</v>
      </c>
      <c r="G87" s="113">
        <f t="shared" si="6"/>
        <v>-5.8497179090206243E-3</v>
      </c>
      <c r="H87" s="113">
        <f t="shared" si="7"/>
        <v>6.854815628013931E-4</v>
      </c>
      <c r="I87" s="113">
        <f t="shared" si="8"/>
        <v>3.5463978716199886E-3</v>
      </c>
      <c r="K87" s="24">
        <v>45320</v>
      </c>
      <c r="L87" s="113">
        <f>('Bonds (CP)'!AL87/'Bonds (CP)'!AL57-1)*'Bonds Portfolio'!$O$4</f>
        <v>-1.0068003179369623E-3</v>
      </c>
      <c r="M87" s="113">
        <f>('Bonds (CP)'!AM87/'Bonds (CP)'!AM57-1)*'Bonds Portfolio'!$O$5</f>
        <v>4.6983216207849846E-4</v>
      </c>
      <c r="N87" s="113">
        <f>('Bonds (CP)'!AN87/'Bonds (CP)'!AN57-1)*'Bonds Portfolio'!$O$6</f>
        <v>5.4290570827228105E-3</v>
      </c>
      <c r="O87" s="113">
        <f>('Bonds (CP)'!AO87/'Bonds (CP)'!AO57-1)*'Bonds Portfolio'!$O$7</f>
        <v>1.2397141848316064E-2</v>
      </c>
      <c r="P87" s="113">
        <f>('Bonds (CP)'!AP87/'Bonds (CP)'!AP57-1)*'Bonds Portfolio'!$O$8</f>
        <v>-1.2225273784172819E-2</v>
      </c>
      <c r="Q87" s="113">
        <f t="shared" si="3"/>
        <v>5.0639569910075899E-3</v>
      </c>
      <c r="R87" s="113">
        <f t="shared" si="4"/>
        <v>5.0363304138251165E-2</v>
      </c>
      <c r="S87" s="113">
        <f t="shared" si="5"/>
        <v>5.6005652160816079E-2</v>
      </c>
    </row>
    <row r="88" spans="1:19" ht="15.6">
      <c r="A88" s="24">
        <v>45321</v>
      </c>
      <c r="B88" s="113">
        <f>('Bonds (CP)'!H88/'Bonds (CP)'!H87-1)*'Bonds Portfolio'!$F$3</f>
        <v>-1.5884221673136969E-4</v>
      </c>
      <c r="C88" s="113">
        <f>('Bonds (CP)'!I88/'Bonds (CP)'!I87-1)*'Bonds Portfolio'!$F$4</f>
        <v>-5.215480616655999E-5</v>
      </c>
      <c r="D88" s="113">
        <f>('Bonds (CP)'!J88/'Bonds (CP)'!J87-1)*'Bonds Portfolio'!$F$5</f>
        <v>2.521418298152778E-4</v>
      </c>
      <c r="E88" s="113">
        <f>('Bonds (CP)'!K88/'Bonds (CP)'!K87-1)*'Bonds Portfolio'!$F$6</f>
        <v>1.4277840055250125E-4</v>
      </c>
      <c r="F88" s="113">
        <f>('Bonds (CP)'!L88/'Bonds (CP)'!L87-1)*'Bonds Portfolio'!$F$7</f>
        <v>-1.1380509831682151E-3</v>
      </c>
      <c r="G88" s="113">
        <f t="shared" si="6"/>
        <v>-9.5412777569836571E-4</v>
      </c>
      <c r="H88" s="113">
        <f t="shared" si="7"/>
        <v>5.5810716961236517E-3</v>
      </c>
      <c r="I88" s="113">
        <f t="shared" si="8"/>
        <v>8.4419880049422472E-3</v>
      </c>
      <c r="K88" s="24">
        <v>45321</v>
      </c>
      <c r="L88" s="113">
        <f>('Bonds (CP)'!AL88/'Bonds (CP)'!AL58-1)*'Bonds Portfolio'!$O$4</f>
        <v>-1.3942816801976845E-3</v>
      </c>
      <c r="M88" s="113">
        <f>('Bonds (CP)'!AM88/'Bonds (CP)'!AM58-1)*'Bonds Portfolio'!$O$5</f>
        <v>-3.1279705307574179E-4</v>
      </c>
      <c r="N88" s="113">
        <f>('Bonds (CP)'!AN88/'Bonds (CP)'!AN58-1)*'Bonds Portfolio'!$O$6</f>
        <v>4.6605065263226834E-3</v>
      </c>
      <c r="O88" s="113">
        <f>('Bonds (CP)'!AO88/'Bonds (CP)'!AO58-1)*'Bonds Portfolio'!$O$7</f>
        <v>1.0468590406400847E-2</v>
      </c>
      <c r="P88" s="113">
        <f>('Bonds (CP)'!AP88/'Bonds (CP)'!AP58-1)*'Bonds Portfolio'!$O$8</f>
        <v>-1.6037733777358797E-2</v>
      </c>
      <c r="Q88" s="113">
        <f t="shared" si="3"/>
        <v>-2.6157155779086942E-3</v>
      </c>
      <c r="R88" s="113">
        <f t="shared" si="4"/>
        <v>4.2683631569334884E-2</v>
      </c>
      <c r="S88" s="113">
        <f t="shared" si="5"/>
        <v>4.8325979591899798E-2</v>
      </c>
    </row>
    <row r="89" spans="1:19" ht="15.6">
      <c r="A89" s="24">
        <v>45322</v>
      </c>
      <c r="B89" s="113">
        <f>('Bonds (CP)'!H89/'Bonds (CP)'!H88-1)*'Bonds Portfolio'!$F$3</f>
        <v>1.0595090941198926E-4</v>
      </c>
      <c r="C89" s="113">
        <f>('Bonds (CP)'!I89/'Bonds (CP)'!I88-1)*'Bonds Portfolio'!$F$4</f>
        <v>3.655661238938901E-4</v>
      </c>
      <c r="D89" s="113">
        <f>('Bonds (CP)'!J89/'Bonds (CP)'!J88-1)*'Bonds Portfolio'!$F$5</f>
        <v>3.3638419435044753E-4</v>
      </c>
      <c r="E89" s="113">
        <f>('Bonds (CP)'!K89/'Bonds (CP)'!K88-1)*'Bonds Portfolio'!$F$6</f>
        <v>2.8574412658612938E-4</v>
      </c>
      <c r="F89" s="113">
        <f>('Bonds (CP)'!L89/'Bonds (CP)'!L88-1)*'Bonds Portfolio'!$F$7</f>
        <v>-1.9332476641201746E-3</v>
      </c>
      <c r="G89" s="113">
        <f t="shared" si="6"/>
        <v>-8.3960230987771816E-4</v>
      </c>
      <c r="H89" s="113">
        <f t="shared" si="7"/>
        <v>5.6955971619442993E-3</v>
      </c>
      <c r="I89" s="113">
        <f t="shared" si="8"/>
        <v>8.5565134707628956E-3</v>
      </c>
      <c r="K89" s="24">
        <v>45322</v>
      </c>
      <c r="L89" s="113">
        <f>('Bonds (CP)'!AL89/'Bonds (CP)'!AL59-1)*'Bonds Portfolio'!$O$4</f>
        <v>-1.324386367649666E-3</v>
      </c>
      <c r="M89" s="113">
        <f>('Bonds (CP)'!AM89/'Bonds (CP)'!AM59-1)*'Bonds Portfolio'!$O$5</f>
        <v>-1.8213678600324413E-3</v>
      </c>
      <c r="N89" s="113">
        <f>('Bonds (CP)'!AN89/'Bonds (CP)'!AN59-1)*'Bonds Portfolio'!$O$6</f>
        <v>1.7707432276749203E-3</v>
      </c>
      <c r="O89" s="113">
        <f>('Bonds (CP)'!AO89/'Bonds (CP)'!AO59-1)*'Bonds Portfolio'!$O$7</f>
        <v>4.7524670282688593E-3</v>
      </c>
      <c r="P89" s="113">
        <f>('Bonds (CP)'!AP89/'Bonds (CP)'!AP59-1)*'Bonds Portfolio'!$O$8</f>
        <v>-2.6413609346010739E-2</v>
      </c>
      <c r="Q89" s="113">
        <f t="shared" si="3"/>
        <v>-2.3036153317749067E-2</v>
      </c>
      <c r="R89" s="113">
        <f t="shared" si="4"/>
        <v>2.2263193829494508E-2</v>
      </c>
      <c r="S89" s="113">
        <f t="shared" si="5"/>
        <v>2.7905541852059422E-2</v>
      </c>
    </row>
    <row r="90" spans="1:19" ht="15.6">
      <c r="A90" s="24">
        <v>45323</v>
      </c>
      <c r="B90" s="113">
        <f>('Bonds (CP)'!H90/'Bonds (CP)'!H89-1)*'Bonds Portfolio'!$F$3</f>
        <v>5.2989490417720834E-5</v>
      </c>
      <c r="C90" s="113">
        <f>('Bonds (CP)'!I90/'Bonds (CP)'!I89-1)*'Bonds Portfolio'!$F$4</f>
        <v>-6.769527223174477E-4</v>
      </c>
      <c r="D90" s="113">
        <f>('Bonds (CP)'!J90/'Bonds (CP)'!J89-1)*'Bonds Portfolio'!$F$5</f>
        <v>-1.5056435982061746E-3</v>
      </c>
      <c r="E90" s="113">
        <f>('Bonds (CP)'!K90/'Bonds (CP)'!K89-1)*'Bonds Portfolio'!$F$6</f>
        <v>-9.964029595428193E-4</v>
      </c>
      <c r="F90" s="113">
        <f>('Bonds (CP)'!L90/'Bonds (CP)'!L89-1)*'Bonds Portfolio'!$F$7</f>
        <v>3.273994813117609E-3</v>
      </c>
      <c r="G90" s="113">
        <f t="shared" si="6"/>
        <v>1.4798502346888807E-4</v>
      </c>
      <c r="H90" s="113">
        <f t="shared" si="7"/>
        <v>6.6831844952909055E-3</v>
      </c>
      <c r="I90" s="113">
        <f t="shared" si="8"/>
        <v>9.544100804109501E-3</v>
      </c>
      <c r="K90" s="24">
        <v>45323</v>
      </c>
      <c r="L90" s="113">
        <f>('Bonds (CP)'!AL90/'Bonds (CP)'!AL60-1)*'Bonds Portfolio'!$O$4</f>
        <v>-6.3587388501280546E-4</v>
      </c>
      <c r="M90" s="113">
        <f>('Bonds (CP)'!AM90/'Bonds (CP)'!AM60-1)*'Bonds Portfolio'!$O$5</f>
        <v>-1.9746208199041605E-3</v>
      </c>
      <c r="N90" s="113">
        <f>('Bonds (CP)'!AN90/'Bonds (CP)'!AN60-1)*'Bonds Portfolio'!$O$6</f>
        <v>-5.0282750666039708E-4</v>
      </c>
      <c r="O90" s="113">
        <f>('Bonds (CP)'!AO90/'Bonds (CP)'!AO60-1)*'Bonds Portfolio'!$O$7</f>
        <v>2.7226293018777882E-3</v>
      </c>
      <c r="P90" s="113">
        <f>('Bonds (CP)'!AP90/'Bonds (CP)'!AP60-1)*'Bonds Portfolio'!$O$8</f>
        <v>-2.3088065047973651E-2</v>
      </c>
      <c r="Q90" s="113">
        <f t="shared" si="3"/>
        <v>-2.3478757957673225E-2</v>
      </c>
      <c r="R90" s="113">
        <f t="shared" si="4"/>
        <v>2.182058918957035E-2</v>
      </c>
      <c r="S90" s="113">
        <f t="shared" si="5"/>
        <v>2.7462937212135264E-2</v>
      </c>
    </row>
    <row r="91" spans="1:19" ht="15.6">
      <c r="A91" s="24">
        <v>45324</v>
      </c>
      <c r="B91" s="113">
        <f>('Bonds (CP)'!H91/'Bonds (CP)'!H90-1)*'Bonds Portfolio'!$F$3</f>
        <v>-1.2356575463372545E-4</v>
      </c>
      <c r="C91" s="113">
        <f>('Bonds (CP)'!I91/'Bonds (CP)'!I90-1)*'Bonds Portfolio'!$F$4</f>
        <v>-1.0422385295425496E-4</v>
      </c>
      <c r="D91" s="113">
        <f>('Bonds (CP)'!J91/'Bonds (CP)'!J90-1)*'Bonds Portfolio'!$F$5</f>
        <v>8.3905556619301436E-5</v>
      </c>
      <c r="E91" s="113">
        <f>('Bonds (CP)'!K91/'Bonds (CP)'!K90-1)*'Bonds Portfolio'!$F$6</f>
        <v>-4.2721389823887625E-4</v>
      </c>
      <c r="F91" s="113">
        <f>('Bonds (CP)'!L91/'Bonds (CP)'!L90-1)*'Bonds Portfolio'!$F$7</f>
        <v>-2.7444515711044339E-3</v>
      </c>
      <c r="G91" s="113">
        <f t="shared" si="6"/>
        <v>-3.3155495203119889E-3</v>
      </c>
      <c r="H91" s="113">
        <f t="shared" si="7"/>
        <v>3.2196499515100285E-3</v>
      </c>
      <c r="I91" s="113">
        <f t="shared" si="8"/>
        <v>6.080566260328624E-3</v>
      </c>
      <c r="K91" s="24">
        <v>45324</v>
      </c>
      <c r="L91" s="113">
        <f>('Bonds (CP)'!AL91/'Bonds (CP)'!AL61-1)*'Bonds Portfolio'!$O$4</f>
        <v>-1.7299205648720229E-3</v>
      </c>
      <c r="M91" s="113">
        <f>('Bonds (CP)'!AM91/'Bonds (CP)'!AM61-1)*'Bonds Portfolio'!$O$5</f>
        <v>-3.6269890360476121E-3</v>
      </c>
      <c r="N91" s="113">
        <f>('Bonds (CP)'!AN91/'Bonds (CP)'!AN61-1)*'Bonds Portfolio'!$O$6</f>
        <v>-1.0883778199868299E-3</v>
      </c>
      <c r="O91" s="113">
        <f>('Bonds (CP)'!AO91/'Bonds (CP)'!AO61-1)*'Bonds Portfolio'!$O$7</f>
        <v>1.5720852728140057E-3</v>
      </c>
      <c r="P91" s="113">
        <f>('Bonds (CP)'!AP91/'Bonds (CP)'!AP61-1)*'Bonds Portfolio'!$O$8</f>
        <v>-2.5833916583468522E-2</v>
      </c>
      <c r="Q91" s="113">
        <f t="shared" si="3"/>
        <v>-3.070711873156098E-2</v>
      </c>
      <c r="R91" s="113">
        <f t="shared" si="4"/>
        <v>1.4592228415682595E-2</v>
      </c>
      <c r="S91" s="113">
        <f t="shared" si="5"/>
        <v>2.0234576438247508E-2</v>
      </c>
    </row>
    <row r="92" spans="1:19" ht="15.6">
      <c r="A92" s="24">
        <v>45327</v>
      </c>
      <c r="B92" s="113">
        <f>('Bonds (CP)'!H92/'Bonds (CP)'!H91-1)*'Bonds Portfolio'!$F$3</f>
        <v>-7.0584083289193522E-5</v>
      </c>
      <c r="C92" s="113">
        <f>('Bonds (CP)'!I92/'Bonds (CP)'!I91-1)*'Bonds Portfolio'!$F$4</f>
        <v>-5.2111505196017482E-5</v>
      </c>
      <c r="D92" s="113">
        <f>('Bonds (CP)'!J92/'Bonds (CP)'!J91-1)*'Bonds Portfolio'!$F$5</f>
        <v>0</v>
      </c>
      <c r="E92" s="113">
        <f>('Bonds (CP)'!K92/'Bonds (CP)'!K91-1)*'Bonds Portfolio'!$F$6</f>
        <v>-1.4244936048393164E-4</v>
      </c>
      <c r="F92" s="113">
        <f>('Bonds (CP)'!L92/'Bonds (CP)'!L91-1)*'Bonds Portfolio'!$F$7</f>
        <v>-1.6027741654189411E-3</v>
      </c>
      <c r="G92" s="113">
        <f t="shared" si="6"/>
        <v>-1.8679191143880836E-3</v>
      </c>
      <c r="H92" s="113">
        <f t="shared" si="7"/>
        <v>4.6672803574339342E-3</v>
      </c>
      <c r="I92" s="113">
        <f t="shared" si="8"/>
        <v>7.5281966662525297E-3</v>
      </c>
      <c r="K92" s="24">
        <v>45327</v>
      </c>
      <c r="L92" s="113">
        <f>('Bonds (CP)'!AL92/'Bonds (CP)'!AL62-1)*'Bonds Portfolio'!$O$4</f>
        <v>-1.9587083112757807E-3</v>
      </c>
      <c r="M92" s="113">
        <f>('Bonds (CP)'!AM92/'Bonds (CP)'!AM62-1)*'Bonds Portfolio'!$O$5</f>
        <v>-4.552303886231868E-3</v>
      </c>
      <c r="N92" s="113">
        <f>('Bonds (CP)'!AN92/'Bonds (CP)'!AN62-1)*'Bonds Portfolio'!$O$6</f>
        <v>-1.4223697009077441E-3</v>
      </c>
      <c r="O92" s="113">
        <f>('Bonds (CP)'!AO92/'Bonds (CP)'!AO62-1)*'Bonds Portfolio'!$O$7</f>
        <v>2.5766009779164545E-3</v>
      </c>
      <c r="P92" s="113">
        <f>('Bonds (CP)'!AP92/'Bonds (CP)'!AP62-1)*'Bonds Portfolio'!$O$8</f>
        <v>-2.4069291542487339E-2</v>
      </c>
      <c r="Q92" s="113">
        <f t="shared" si="3"/>
        <v>-2.9426072462986279E-2</v>
      </c>
      <c r="R92" s="113">
        <f t="shared" si="4"/>
        <v>1.5873274684257296E-2</v>
      </c>
      <c r="S92" s="113">
        <f t="shared" si="5"/>
        <v>2.151562270682221E-2</v>
      </c>
    </row>
    <row r="93" spans="1:19" ht="15.6">
      <c r="A93" s="24">
        <v>45328</v>
      </c>
      <c r="B93" s="113">
        <f>('Bonds (CP)'!H93/'Bonds (CP)'!H92-1)*'Bonds Portfolio'!$F$3</f>
        <v>-8.8191198518416952E-5</v>
      </c>
      <c r="C93" s="113">
        <f>('Bonds (CP)'!I93/'Bonds (CP)'!I92-1)*'Bonds Portfolio'!$F$4</f>
        <v>1.0426857028345005E-4</v>
      </c>
      <c r="D93" s="113">
        <f>('Bonds (CP)'!J93/'Bonds (CP)'!J92-1)*'Bonds Portfolio'!$F$5</f>
        <v>3.3592222723335399E-4</v>
      </c>
      <c r="E93" s="113">
        <f>('Bonds (CP)'!K93/'Bonds (CP)'!K92-1)*'Bonds Portfolio'!$F$6</f>
        <v>-4.2687367415865656E-4</v>
      </c>
      <c r="F93" s="113">
        <f>('Bonds (CP)'!L93/'Bonds (CP)'!L92-1)*'Bonds Portfolio'!$F$7</f>
        <v>-3.3129304919484073E-3</v>
      </c>
      <c r="G93" s="113">
        <f t="shared" si="6"/>
        <v>-3.3878045671086768E-3</v>
      </c>
      <c r="H93" s="113">
        <f t="shared" si="7"/>
        <v>3.1473949047133407E-3</v>
      </c>
      <c r="I93" s="113">
        <f t="shared" si="8"/>
        <v>6.0083112135319357E-3</v>
      </c>
      <c r="K93" s="24">
        <v>45328</v>
      </c>
      <c r="L93" s="113">
        <f>('Bonds (CP)'!AL93/'Bonds (CP)'!AL63-1)*'Bonds Portfolio'!$O$4</f>
        <v>-2.1871417232560476E-3</v>
      </c>
      <c r="M93" s="113">
        <f>('Bonds (CP)'!AM93/'Bonds (CP)'!AM63-1)*'Bonds Portfolio'!$O$5</f>
        <v>-2.9569176736881533E-3</v>
      </c>
      <c r="N93" s="113">
        <f>('Bonds (CP)'!AN93/'Bonds (CP)'!AN63-1)*'Bonds Portfolio'!$O$6</f>
        <v>-1.6780295493068476E-4</v>
      </c>
      <c r="O93" s="113">
        <f>('Bonds (CP)'!AO93/'Bonds (CP)'!AO63-1)*'Bonds Portfolio'!$O$7</f>
        <v>1.7140665544761902E-3</v>
      </c>
      <c r="P93" s="113">
        <f>('Bonds (CP)'!AP93/'Bonds (CP)'!AP63-1)*'Bonds Portfolio'!$O$8</f>
        <v>-2.9159973125597129E-2</v>
      </c>
      <c r="Q93" s="113">
        <f t="shared" si="3"/>
        <v>-3.2757768922995825E-2</v>
      </c>
      <c r="R93" s="113">
        <f t="shared" si="4"/>
        <v>1.254157822424775E-2</v>
      </c>
      <c r="S93" s="113">
        <f t="shared" si="5"/>
        <v>1.8183926246812664E-2</v>
      </c>
    </row>
    <row r="94" spans="1:19" ht="15.6">
      <c r="A94" s="24">
        <v>45329</v>
      </c>
      <c r="B94" s="113">
        <f>('Bonds (CP)'!H94/'Bonds (CP)'!H93-1)*'Bonds Portfolio'!$F$3</f>
        <v>-5.2900722976523265E-5</v>
      </c>
      <c r="C94" s="113">
        <f>('Bonds (CP)'!I94/'Bonds (CP)'!I93-1)*'Bonds Portfolio'!$F$4</f>
        <v>1.5645934339891809E-4</v>
      </c>
      <c r="D94" s="113">
        <f>('Bonds (CP)'!J94/'Bonds (CP)'!J93-1)*'Bonds Portfolio'!$F$5</f>
        <v>1.6794386231251402E-4</v>
      </c>
      <c r="E94" s="113">
        <f>('Bonds (CP)'!K94/'Bonds (CP)'!K93-1)*'Bonds Portfolio'!$F$6</f>
        <v>-5.6856576425945438E-4</v>
      </c>
      <c r="F94" s="113">
        <f>('Bonds (CP)'!L94/'Bonds (CP)'!L93-1)*'Bonds Portfolio'!$F$7</f>
        <v>-3.8720000312485016E-3</v>
      </c>
      <c r="G94" s="113">
        <f t="shared" si="6"/>
        <v>-4.1690633127730468E-3</v>
      </c>
      <c r="H94" s="113">
        <f t="shared" si="7"/>
        <v>2.3661361590489706E-3</v>
      </c>
      <c r="I94" s="113">
        <f t="shared" si="8"/>
        <v>5.2270524678675661E-3</v>
      </c>
      <c r="K94" s="24">
        <v>45329</v>
      </c>
      <c r="L94" s="113">
        <f>('Bonds (CP)'!AL94/'Bonds (CP)'!AL64-1)*'Bonds Portfolio'!$O$4</f>
        <v>-2.0631281960852956E-3</v>
      </c>
      <c r="M94" s="113">
        <f>('Bonds (CP)'!AM94/'Bonds (CP)'!AM64-1)*'Bonds Portfolio'!$O$5</f>
        <v>-3.060995766812802E-3</v>
      </c>
      <c r="N94" s="113">
        <f>('Bonds (CP)'!AN94/'Bonds (CP)'!AN64-1)*'Bonds Portfolio'!$O$6</f>
        <v>-1.678383878444656E-4</v>
      </c>
      <c r="O94" s="113">
        <f>('Bonds (CP)'!AO94/'Bonds (CP)'!AO64-1)*'Bonds Portfolio'!$O$7</f>
        <v>7.1234588526571942E-4</v>
      </c>
      <c r="P94" s="113">
        <f>('Bonds (CP)'!AP94/'Bonds (CP)'!AP64-1)*'Bonds Portfolio'!$O$8</f>
        <v>-3.292429273887354E-2</v>
      </c>
      <c r="Q94" s="113">
        <f t="shared" si="3"/>
        <v>-3.7503909204350386E-2</v>
      </c>
      <c r="R94" s="113">
        <f t="shared" si="4"/>
        <v>7.7954379428931894E-3</v>
      </c>
      <c r="S94" s="113">
        <f t="shared" si="5"/>
        <v>1.3437785965458103E-2</v>
      </c>
    </row>
    <row r="95" spans="1:19" ht="15.6">
      <c r="A95" s="24">
        <v>45330</v>
      </c>
      <c r="B95" s="113">
        <f>('Bonds (CP)'!H95/'Bonds (CP)'!H94-1)*'Bonds Portfolio'!$F$3</f>
        <v>-1.2335888624552817E-4</v>
      </c>
      <c r="C95" s="113">
        <f>('Bonds (CP)'!I95/'Bonds (CP)'!I94-1)*'Bonds Portfolio'!$F$4</f>
        <v>-2.0841261593023132E-4</v>
      </c>
      <c r="D95" s="113">
        <f>('Bonds (CP)'!J95/'Bonds (CP)'!J94-1)*'Bonds Portfolio'!$F$5</f>
        <v>-5.0288053841158759E-4</v>
      </c>
      <c r="E95" s="113">
        <f>('Bonds (CP)'!K95/'Bonds (CP)'!K94-1)*'Bonds Portfolio'!$F$6</f>
        <v>-1.1341597207870314E-3</v>
      </c>
      <c r="F95" s="113">
        <f>('Bonds (CP)'!L95/'Bonds (CP)'!L94-1)*'Bonds Portfolio'!$F$7</f>
        <v>-2.7519882717768288E-3</v>
      </c>
      <c r="G95" s="113">
        <f t="shared" si="6"/>
        <v>-4.7208000331512073E-3</v>
      </c>
      <c r="H95" s="113">
        <f t="shared" si="7"/>
        <v>1.8143994386708101E-3</v>
      </c>
      <c r="I95" s="113">
        <f t="shared" si="8"/>
        <v>4.6753157474894056E-3</v>
      </c>
      <c r="K95" s="24">
        <v>45330</v>
      </c>
      <c r="L95" s="113">
        <f>('Bonds (CP)'!AL95/'Bonds (CP)'!AL65-1)*'Bonds Portfolio'!$O$4</f>
        <v>-2.1852145563485692E-3</v>
      </c>
      <c r="M95" s="113">
        <f>('Bonds (CP)'!AM95/'Bonds (CP)'!AM65-1)*'Bonds Portfolio'!$O$5</f>
        <v>-2.3882797040519323E-3</v>
      </c>
      <c r="N95" s="113">
        <f>('Bonds (CP)'!AN95/'Bonds (CP)'!AN65-1)*'Bonds Portfolio'!$O$6</f>
        <v>3.357802691914991E-4</v>
      </c>
      <c r="O95" s="113">
        <f>('Bonds (CP)'!AO95/'Bonds (CP)'!AO65-1)*'Bonds Portfolio'!$O$7</f>
        <v>1.1388006359456249E-3</v>
      </c>
      <c r="P95" s="113">
        <f>('Bonds (CP)'!AP95/'Bonds (CP)'!AP65-1)*'Bonds Portfolio'!$O$8</f>
        <v>-3.3720665229387527E-2</v>
      </c>
      <c r="Q95" s="113">
        <f t="shared" si="3"/>
        <v>-3.6819578584650903E-2</v>
      </c>
      <c r="R95" s="113">
        <f t="shared" si="4"/>
        <v>8.4797685625926725E-3</v>
      </c>
      <c r="S95" s="113">
        <f t="shared" si="5"/>
        <v>1.4122116585157586E-2</v>
      </c>
    </row>
    <row r="96" spans="1:19" ht="15.6">
      <c r="A96" s="24">
        <v>45331</v>
      </c>
      <c r="B96" s="113">
        <f>('Bonds (CP)'!H96/'Bonds (CP)'!H95-1)*'Bonds Portfolio'!$F$3</f>
        <v>-1.4088227524871046E-4</v>
      </c>
      <c r="C96" s="113">
        <f>('Bonds (CP)'!I96/'Bonds (CP)'!I95-1)*'Bonds Portfolio'!$F$4</f>
        <v>-1.0420462660303276E-4</v>
      </c>
      <c r="D96" s="113">
        <f>('Bonds (CP)'!J96/'Bonds (CP)'!J95-1)*'Bonds Portfolio'!$F$5</f>
        <v>1.6787291012350104E-4</v>
      </c>
      <c r="E96" s="113">
        <f>('Bonds (CP)'!K96/'Bonds (CP)'!K95-1)*'Bonds Portfolio'!$F$6</f>
        <v>0</v>
      </c>
      <c r="F96" s="113">
        <f>('Bonds (CP)'!L96/'Bonds (CP)'!L95-1)*'Bonds Portfolio'!$F$7</f>
        <v>-1.6686318660595002E-3</v>
      </c>
      <c r="G96" s="113">
        <f t="shared" si="6"/>
        <v>-1.7458458577877425E-3</v>
      </c>
      <c r="H96" s="113">
        <f t="shared" si="7"/>
        <v>4.7893536140342745E-3</v>
      </c>
      <c r="I96" s="113">
        <f t="shared" si="8"/>
        <v>7.65026992285287E-3</v>
      </c>
      <c r="K96" s="24">
        <v>45331</v>
      </c>
      <c r="L96" s="113">
        <f>('Bonds (CP)'!AL96/'Bonds (CP)'!AL66-1)*'Bonds Portfolio'!$O$4</f>
        <v>-2.5358809544774098E-3</v>
      </c>
      <c r="M96" s="113">
        <f>('Bonds (CP)'!AM96/'Bonds (CP)'!AM66-1)*'Bonds Portfolio'!$O$5</f>
        <v>-2.4912399816809927E-3</v>
      </c>
      <c r="N96" s="113">
        <f>('Bonds (CP)'!AN96/'Bonds (CP)'!AN66-1)*'Bonds Portfolio'!$O$6</f>
        <v>7.5625851624274711E-4</v>
      </c>
      <c r="O96" s="113">
        <f>('Bonds (CP)'!AO96/'Bonds (CP)'!AO66-1)*'Bonds Portfolio'!$O$7</f>
        <v>1.8529106022998399E-3</v>
      </c>
      <c r="P96" s="113">
        <f>('Bonds (CP)'!AP96/'Bonds (CP)'!AP66-1)*'Bonds Portfolio'!$O$8</f>
        <v>-3.4362229412317258E-2</v>
      </c>
      <c r="Q96" s="113">
        <f t="shared" si="3"/>
        <v>-3.6780181229933075E-2</v>
      </c>
      <c r="R96" s="113">
        <f t="shared" si="4"/>
        <v>8.5191659173105005E-3</v>
      </c>
      <c r="S96" s="113">
        <f t="shared" si="5"/>
        <v>1.4161513939875414E-2</v>
      </c>
    </row>
    <row r="97" spans="1:19" ht="15.6">
      <c r="A97" s="24">
        <v>45334</v>
      </c>
      <c r="B97" s="113">
        <f>('Bonds (CP)'!H97/'Bonds (CP)'!H96-1)*'Bonds Portfolio'!$F$3</f>
        <v>-1.0560591393122821E-4</v>
      </c>
      <c r="C97" s="113">
        <f>('Bonds (CP)'!I97/'Bonds (CP)'!I96-1)*'Bonds Portfolio'!$F$4</f>
        <v>1.0425894792671643E-4</v>
      </c>
      <c r="D97" s="113">
        <f>('Bonds (CP)'!J97/'Bonds (CP)'!J96-1)*'Bonds Portfolio'!$F$5</f>
        <v>2.5192873653359096E-4</v>
      </c>
      <c r="E97" s="113">
        <f>('Bonds (CP)'!K97/'Bonds (CP)'!K96-1)*'Bonds Portfolio'!$F$6</f>
        <v>-5.6720660907831903E-4</v>
      </c>
      <c r="F97" s="113">
        <f>('Bonds (CP)'!L97/'Bonds (CP)'!L96-1)*'Bonds Portfolio'!$F$7</f>
        <v>-2.9900092914569632E-3</v>
      </c>
      <c r="G97" s="113">
        <f t="shared" si="6"/>
        <v>-3.306634130006203E-3</v>
      </c>
      <c r="H97" s="113">
        <f t="shared" si="7"/>
        <v>3.2285653418158144E-3</v>
      </c>
      <c r="I97" s="113">
        <f t="shared" si="8"/>
        <v>6.08948165063441E-3</v>
      </c>
      <c r="K97" s="24">
        <v>45334</v>
      </c>
      <c r="L97" s="113">
        <f>('Bonds (CP)'!AL97/'Bonds (CP)'!AL67-1)*'Bonds Portfolio'!$O$4</f>
        <v>-1.8305025081404526E-3</v>
      </c>
      <c r="M97" s="113">
        <f>('Bonds (CP)'!AM97/'Bonds (CP)'!AM67-1)*'Bonds Portfolio'!$O$5</f>
        <v>-1.7670366609215948E-3</v>
      </c>
      <c r="N97" s="113">
        <f>('Bonds (CP)'!AN97/'Bonds (CP)'!AN67-1)*'Bonds Portfolio'!$O$6</f>
        <v>8.3949876327293898E-5</v>
      </c>
      <c r="O97" s="113">
        <f>('Bonds (CP)'!AO97/'Bonds (CP)'!AO67-1)*'Bonds Portfolio'!$O$7</f>
        <v>-1.9801632872708196E-3</v>
      </c>
      <c r="P97" s="113">
        <f>('Bonds (CP)'!AP97/'Bonds (CP)'!AP67-1)*'Bonds Portfolio'!$O$8</f>
        <v>-4.3140124350946676E-2</v>
      </c>
      <c r="Q97" s="113">
        <f t="shared" si="3"/>
        <v>-4.8633876930952252E-2</v>
      </c>
      <c r="R97" s="113">
        <f t="shared" si="4"/>
        <v>-3.3345297837086771E-3</v>
      </c>
      <c r="S97" s="113">
        <f t="shared" si="5"/>
        <v>2.3078182388562365E-3</v>
      </c>
    </row>
    <row r="98" spans="1:19" ht="15.6">
      <c r="A98" s="24">
        <v>45335</v>
      </c>
      <c r="B98" s="113">
        <f>('Bonds (CP)'!H98/'Bonds (CP)'!H97-1)*'Bonds Portfolio'!$F$3</f>
        <v>7.0428734923888575E-5</v>
      </c>
      <c r="C98" s="113">
        <f>('Bonds (CP)'!I98/'Bonds (CP)'!I97-1)*'Bonds Portfolio'!$F$4</f>
        <v>-2.0833575059477918E-4</v>
      </c>
      <c r="D98" s="113">
        <f>('Bonds (CP)'!J98/'Bonds (CP)'!J97-1)*'Bonds Portfolio'!$F$5</f>
        <v>-2.5161179532513512E-4</v>
      </c>
      <c r="E98" s="113">
        <f>('Bonds (CP)'!K98/'Bonds (CP)'!K97-1)*'Bonds Portfolio'!$F$6</f>
        <v>4.2642068999105832E-4</v>
      </c>
      <c r="F98" s="113">
        <f>('Bonds (CP)'!L98/'Bonds (CP)'!L97-1)*'Bonds Portfolio'!$F$7</f>
        <v>1.0522134284391526E-3</v>
      </c>
      <c r="G98" s="113">
        <f t="shared" si="6"/>
        <v>1.0891153074341852E-3</v>
      </c>
      <c r="H98" s="113">
        <f t="shared" si="7"/>
        <v>7.6243147792562031E-3</v>
      </c>
      <c r="I98" s="113">
        <f t="shared" si="8"/>
        <v>1.0485231088074799E-2</v>
      </c>
      <c r="K98" s="24">
        <v>45335</v>
      </c>
      <c r="L98" s="113">
        <f>('Bonds (CP)'!AL98/'Bonds (CP)'!AL68-1)*'Bonds Portfolio'!$O$4</f>
        <v>-1.426181882207911E-3</v>
      </c>
      <c r="M98" s="113">
        <f>('Bonds (CP)'!AM98/'Bonds (CP)'!AM68-1)*'Bonds Portfolio'!$O$5</f>
        <v>-2.4907823711700417E-3</v>
      </c>
      <c r="N98" s="113">
        <f>('Bonds (CP)'!AN98/'Bonds (CP)'!AN68-1)*'Bonds Portfolio'!$O$6</f>
        <v>-1.4226691507716938E-3</v>
      </c>
      <c r="O98" s="113">
        <f>('Bonds (CP)'!AO98/'Bonds (CP)'!AO68-1)*'Bonds Portfolio'!$O$7</f>
        <v>-7.0925180830958565E-4</v>
      </c>
      <c r="P98" s="113">
        <f>('Bonds (CP)'!AP98/'Bonds (CP)'!AP68-1)*'Bonds Portfolio'!$O$8</f>
        <v>-4.2021069751761876E-2</v>
      </c>
      <c r="Q98" s="113">
        <f t="shared" ref="Q98:Q161" si="9">SUM(L98:P98)</f>
        <v>-4.8069954964221104E-2</v>
      </c>
      <c r="R98" s="113">
        <f t="shared" ref="R98:R161" si="10">$Q98-$Q$522</f>
        <v>-2.7706078169775286E-3</v>
      </c>
      <c r="S98" s="113">
        <f t="shared" ref="S98:S161" si="11">$Q98-$Q$526</f>
        <v>2.871740205587385E-3</v>
      </c>
    </row>
    <row r="99" spans="1:19" ht="15.6">
      <c r="A99" s="24">
        <v>45336</v>
      </c>
      <c r="B99" s="113">
        <f>('Bonds (CP)'!H99/'Bonds (CP)'!H98-1)*'Bonds Portfolio'!$F$3</f>
        <v>-1.9349164467898918E-4</v>
      </c>
      <c r="C99" s="113">
        <f>('Bonds (CP)'!I99/'Bonds (CP)'!I98-1)*'Bonds Portfolio'!$F$4</f>
        <v>4.1740056947250361E-4</v>
      </c>
      <c r="D99" s="113">
        <f>('Bonds (CP)'!J99/'Bonds (CP)'!J98-1)*'Bonds Portfolio'!$F$5</f>
        <v>0</v>
      </c>
      <c r="E99" s="113">
        <f>('Bonds (CP)'!K99/'Bonds (CP)'!K98-1)*'Bonds Portfolio'!$F$6</f>
        <v>-1.1321272260156113E-3</v>
      </c>
      <c r="F99" s="113">
        <f>('Bonds (CP)'!L99/'Bonds (CP)'!L98-1)*'Bonds Portfolio'!$F$7</f>
        <v>-5.9943723487352338E-4</v>
      </c>
      <c r="G99" s="113">
        <f t="shared" si="6"/>
        <v>-1.5076555360956203E-3</v>
      </c>
      <c r="H99" s="113">
        <f t="shared" si="7"/>
        <v>5.0275439357263972E-3</v>
      </c>
      <c r="I99" s="113">
        <f t="shared" si="8"/>
        <v>7.8884602445449918E-3</v>
      </c>
      <c r="K99" s="24">
        <v>45336</v>
      </c>
      <c r="L99" s="113">
        <f>('Bonds (CP)'!AL99/'Bonds (CP)'!AL69-1)*'Bonds Portfolio'!$O$4</f>
        <v>-1.4072119613016687E-3</v>
      </c>
      <c r="M99" s="113">
        <f>('Bonds (CP)'!AM99/'Bonds (CP)'!AM69-1)*'Bonds Portfolio'!$O$5</f>
        <v>-1.5083687304270343E-3</v>
      </c>
      <c r="N99" s="113">
        <f>('Bonds (CP)'!AN99/'Bonds (CP)'!AN69-1)*'Bonds Portfolio'!$O$6</f>
        <v>-8.3778468875581611E-4</v>
      </c>
      <c r="O99" s="113">
        <f>('Bonds (CP)'!AO99/'Bonds (CP)'!AO69-1)*'Bonds Portfolio'!$O$7</f>
        <v>-3.5225917582291546E-3</v>
      </c>
      <c r="P99" s="113">
        <f>('Bonds (CP)'!AP99/'Bonds (CP)'!AP69-1)*'Bonds Portfolio'!$O$8</f>
        <v>-4.3665738031094817E-2</v>
      </c>
      <c r="Q99" s="113">
        <f t="shared" si="9"/>
        <v>-5.0941695169808489E-2</v>
      </c>
      <c r="R99" s="113">
        <f t="shared" si="10"/>
        <v>-5.6423480225649136E-3</v>
      </c>
      <c r="S99" s="113">
        <f t="shared" si="11"/>
        <v>0</v>
      </c>
    </row>
    <row r="100" spans="1:19" ht="15.6">
      <c r="A100" s="24">
        <v>45337</v>
      </c>
      <c r="B100" s="113">
        <f>('Bonds (CP)'!H100/'Bonds (CP)'!H99-1)*'Bonds Portfolio'!$F$3</f>
        <v>-1.9330463052458224E-4</v>
      </c>
      <c r="C100" s="113">
        <f>('Bonds (CP)'!I100/'Bonds (CP)'!I99-1)*'Bonds Portfolio'!$F$4</f>
        <v>-5.2048051928537124E-4</v>
      </c>
      <c r="D100" s="113">
        <f>('Bonds (CP)'!J100/'Bonds (CP)'!J99-1)*'Bonds Portfolio'!$F$5</f>
        <v>-8.3690237566431686E-4</v>
      </c>
      <c r="E100" s="113">
        <f>('Bonds (CP)'!K100/'Bonds (CP)'!K99-1)*'Bonds Portfolio'!$F$6</f>
        <v>-1.4116204046840108E-3</v>
      </c>
      <c r="F100" s="113">
        <f>('Bonds (CP)'!L100/'Bonds (CP)'!L99-1)*'Bonds Portfolio'!$F$7</f>
        <v>1.0544998302197683E-3</v>
      </c>
      <c r="G100" s="113">
        <f t="shared" si="6"/>
        <v>-1.9078080999385127E-3</v>
      </c>
      <c r="H100" s="113">
        <f t="shared" si="7"/>
        <v>4.6273913718835047E-3</v>
      </c>
      <c r="I100" s="113">
        <f t="shared" si="8"/>
        <v>7.4883076807021002E-3</v>
      </c>
      <c r="K100" s="24">
        <v>45337</v>
      </c>
      <c r="L100" s="113">
        <f>('Bonds (CP)'!AL100/'Bonds (CP)'!AL70-1)*'Bonds Portfolio'!$O$4</f>
        <v>-1.6343027853439997E-3</v>
      </c>
      <c r="M100" s="113">
        <f>('Bonds (CP)'!AM100/'Bonds (CP)'!AM70-1)*'Bonds Portfolio'!$O$5</f>
        <v>-2.6453013736063903E-3</v>
      </c>
      <c r="N100" s="113">
        <f>('Bonds (CP)'!AN100/'Bonds (CP)'!AN70-1)*'Bonds Portfolio'!$O$6</f>
        <v>-2.253618350475617E-3</v>
      </c>
      <c r="O100" s="113">
        <f>('Bonds (CP)'!AO100/'Bonds (CP)'!AO70-1)*'Bonds Portfolio'!$O$7</f>
        <v>-4.7702976196390525E-3</v>
      </c>
      <c r="P100" s="113">
        <f>('Bonds (CP)'!AP100/'Bonds (CP)'!AP70-1)*'Bonds Portfolio'!$O$8</f>
        <v>-4.2105784516416493E-2</v>
      </c>
      <c r="Q100" s="113">
        <f t="shared" si="9"/>
        <v>-5.3409304645481555E-2</v>
      </c>
      <c r="R100" s="113">
        <f t="shared" si="10"/>
        <v>-8.1099574982379796E-3</v>
      </c>
      <c r="S100" s="113">
        <f t="shared" si="11"/>
        <v>-2.467609475673066E-3</v>
      </c>
    </row>
    <row r="101" spans="1:19" ht="15.6">
      <c r="A101" s="24">
        <v>45338</v>
      </c>
      <c r="B101" s="113">
        <f>('Bonds (CP)'!H101/'Bonds (CP)'!H100-1)*'Bonds Portfolio'!$F$3</f>
        <v>2.1110036062981232E-4</v>
      </c>
      <c r="C101" s="113">
        <f>('Bonds (CP)'!I101/'Bonds (CP)'!I100-1)*'Bonds Portfolio'!$F$4</f>
        <v>-5.7190076933850704E-4</v>
      </c>
      <c r="D101" s="113">
        <f>('Bonds (CP)'!J101/'Bonds (CP)'!J100-1)*'Bonds Portfolio'!$F$5</f>
        <v>-1.0027003576496441E-3</v>
      </c>
      <c r="E101" s="113">
        <f>('Bonds (CP)'!K101/'Bonds (CP)'!K100-1)*'Bonds Portfolio'!$F$6</f>
        <v>-1.1280649526411723E-3</v>
      </c>
      <c r="F101" s="113">
        <f>('Bonds (CP)'!L101/'Bonds (CP)'!L100-1)*'Bonds Portfolio'!$F$7</f>
        <v>-1.7916473956099523E-3</v>
      </c>
      <c r="G101" s="113">
        <f t="shared" si="6"/>
        <v>-4.2832131146094635E-3</v>
      </c>
      <c r="H101" s="113">
        <f t="shared" si="7"/>
        <v>2.2519863572125539E-3</v>
      </c>
      <c r="I101" s="113">
        <f t="shared" si="8"/>
        <v>5.1129026660311494E-3</v>
      </c>
      <c r="K101" s="24">
        <v>45338</v>
      </c>
      <c r="L101" s="113">
        <f>('Bonds (CP)'!AL101/'Bonds (CP)'!AL71-1)*'Bonds Portfolio'!$O$4</f>
        <v>-1.4425191309701546E-3</v>
      </c>
      <c r="M101" s="113">
        <f>('Bonds (CP)'!AM101/'Bonds (CP)'!AM71-1)*'Bonds Portfolio'!$O$5</f>
        <v>-3.0551045961917825E-3</v>
      </c>
      <c r="N101" s="113">
        <f>('Bonds (CP)'!AN101/'Bonds (CP)'!AN71-1)*'Bonds Portfolio'!$O$6</f>
        <v>-3.079574082440817E-3</v>
      </c>
      <c r="O101" s="113">
        <f>('Bonds (CP)'!AO101/'Bonds (CP)'!AO71-1)*'Bonds Portfolio'!$O$7</f>
        <v>-6.4241006890200627E-3</v>
      </c>
      <c r="P101" s="113">
        <f>('Bonds (CP)'!AP101/'Bonds (CP)'!AP71-1)*'Bonds Portfolio'!$O$8</f>
        <v>-4.4395081927448989E-2</v>
      </c>
      <c r="Q101" s="113">
        <f t="shared" si="9"/>
        <v>-5.8396380426071808E-2</v>
      </c>
      <c r="R101" s="113">
        <f t="shared" si="10"/>
        <v>-1.3097033278828232E-2</v>
      </c>
      <c r="S101" s="113">
        <f t="shared" si="11"/>
        <v>-7.4546852562633187E-3</v>
      </c>
    </row>
    <row r="102" spans="1:19" ht="15.6">
      <c r="A102" s="24">
        <v>45341</v>
      </c>
      <c r="B102" s="113">
        <f>('Bonds (CP)'!H102/'Bonds (CP)'!H101-1)*'Bonds Portfolio'!$F$3</f>
        <v>-2.6352775825722041E-4</v>
      </c>
      <c r="C102" s="113">
        <f>('Bonds (CP)'!I102/'Bonds (CP)'!I101-1)*'Bonds Portfolio'!$F$4</f>
        <v>-4.6761001565371886E-4</v>
      </c>
      <c r="D102" s="113">
        <f>('Bonds (CP)'!J102/'Bonds (CP)'!J101-1)*'Bonds Portfolio'!$F$5</f>
        <v>-3.3451135872930582E-4</v>
      </c>
      <c r="E102" s="113">
        <f>('Bonds (CP)'!K102/'Bonds (CP)'!K101-1)*'Bonds Portfolio'!$F$6</f>
        <v>-2.8233156153456562E-4</v>
      </c>
      <c r="F102" s="113">
        <f>('Bonds (CP)'!L102/'Bonds (CP)'!L101-1)*'Bonds Portfolio'!$F$7</f>
        <v>7.4939148077133319E-4</v>
      </c>
      <c r="G102" s="113">
        <f t="shared" si="6"/>
        <v>-5.9858921340347746E-4</v>
      </c>
      <c r="H102" s="113">
        <f t="shared" si="7"/>
        <v>5.9366102584185402E-3</v>
      </c>
      <c r="I102" s="113">
        <f t="shared" si="8"/>
        <v>8.7975265672371357E-3</v>
      </c>
      <c r="K102" s="24">
        <v>45341</v>
      </c>
      <c r="L102" s="113">
        <f>('Bonds (CP)'!AL102/'Bonds (CP)'!AL72-1)*'Bonds Portfolio'!$O$4</f>
        <v>-1.4054813773717756E-3</v>
      </c>
      <c r="M102" s="113">
        <f>('Bonds (CP)'!AM102/'Bonds (CP)'!AM72-1)*'Bonds Portfolio'!$O$5</f>
        <v>-3.2584445282678011E-3</v>
      </c>
      <c r="N102" s="113">
        <f>('Bonds (CP)'!AN102/'Bonds (CP)'!AN72-1)*'Bonds Portfolio'!$O$6</f>
        <v>-3.243661350528804E-3</v>
      </c>
      <c r="O102" s="113">
        <f>('Bonds (CP)'!AO102/'Bonds (CP)'!AO72-1)*'Bonds Portfolio'!$O$7</f>
        <v>-5.4540753310202035E-3</v>
      </c>
      <c r="P102" s="113">
        <f>('Bonds (CP)'!AP102/'Bonds (CP)'!AP72-1)*'Bonds Portfolio'!$O$8</f>
        <v>-4.2787485692751481E-2</v>
      </c>
      <c r="Q102" s="113">
        <f t="shared" si="9"/>
        <v>-5.6149148279940067E-2</v>
      </c>
      <c r="R102" s="113">
        <f t="shared" si="10"/>
        <v>-1.0849801132696492E-2</v>
      </c>
      <c r="S102" s="113">
        <f t="shared" si="11"/>
        <v>-5.2074531101315782E-3</v>
      </c>
    </row>
    <row r="103" spans="1:19" ht="15.6">
      <c r="A103" s="24">
        <v>45342</v>
      </c>
      <c r="B103" s="113">
        <f>('Bonds (CP)'!H103/'Bonds (CP)'!H102-1)*'Bonds Portfolio'!$F$3</f>
        <v>-8.780402142416488E-5</v>
      </c>
      <c r="C103" s="113">
        <f>('Bonds (CP)'!I103/'Bonds (CP)'!I102-1)*'Bonds Portfolio'!$F$4</f>
        <v>5.2087608595643433E-4</v>
      </c>
      <c r="D103" s="113">
        <f>('Bonds (CP)'!J103/'Bonds (CP)'!J102-1)*'Bonds Portfolio'!$F$5</f>
        <v>3.3507178532019569E-4</v>
      </c>
      <c r="E103" s="113">
        <f>('Bonds (CP)'!K103/'Bonds (CP)'!K102-1)*'Bonds Portfolio'!$F$6</f>
        <v>-1.4117314154167283E-4</v>
      </c>
      <c r="F103" s="113">
        <f>('Bonds (CP)'!L103/'Bonds (CP)'!L102-1)*'Bonds Portfolio'!$F$7</f>
        <v>6.0123926087367612E-4</v>
      </c>
      <c r="G103" s="113">
        <f t="shared" si="6"/>
        <v>1.2282099691844684E-3</v>
      </c>
      <c r="H103" s="113">
        <f t="shared" si="7"/>
        <v>7.7634094410064854E-3</v>
      </c>
      <c r="I103" s="113">
        <f t="shared" si="8"/>
        <v>1.0624325749825081E-2</v>
      </c>
      <c r="K103" s="24">
        <v>45342</v>
      </c>
      <c r="L103" s="113">
        <f>('Bonds (CP)'!AL103/'Bonds (CP)'!AL73-1)*'Bonds Portfolio'!$O$4</f>
        <v>-1.8965668627623389E-3</v>
      </c>
      <c r="M103" s="113">
        <f>('Bonds (CP)'!AM103/'Bonds (CP)'!AM73-1)*'Bonds Portfolio'!$O$5</f>
        <v>-2.5396604166723737E-3</v>
      </c>
      <c r="N103" s="113">
        <f>('Bonds (CP)'!AN103/'Bonds (CP)'!AN73-1)*'Bonds Portfolio'!$O$6</f>
        <v>-1.2527866970933887E-3</v>
      </c>
      <c r="O103" s="113">
        <f>('Bonds (CP)'!AO103/'Bonds (CP)'!AO73-1)*'Bonds Portfolio'!$O$7</f>
        <v>-3.0893478137794085E-3</v>
      </c>
      <c r="P103" s="113">
        <f>('Bonds (CP)'!AP103/'Bonds (CP)'!AP73-1)*'Bonds Portfolio'!$O$8</f>
        <v>-3.7751607173743512E-2</v>
      </c>
      <c r="Q103" s="113">
        <f t="shared" si="9"/>
        <v>-4.6529968964051024E-2</v>
      </c>
      <c r="R103" s="113">
        <f t="shared" si="10"/>
        <v>-1.2306218168074493E-3</v>
      </c>
      <c r="S103" s="113">
        <f t="shared" si="11"/>
        <v>4.4117262057574644E-3</v>
      </c>
    </row>
    <row r="104" spans="1:19" ht="15.6">
      <c r="A104" s="24">
        <v>45343</v>
      </c>
      <c r="B104" s="113">
        <f>('Bonds (CP)'!H104/'Bonds (CP)'!H103-1)*'Bonds Portfolio'!$F$3</f>
        <v>3.512777728991168E-5</v>
      </c>
      <c r="C104" s="113">
        <f>('Bonds (CP)'!I104/'Bonds (CP)'!I103-1)*'Bonds Portfolio'!$F$4</f>
        <v>-2.0802882788704125E-4</v>
      </c>
      <c r="D104" s="113">
        <f>('Bonds (CP)'!J104/'Bonds (CP)'!J103-1)*'Bonds Portfolio'!$F$5</f>
        <v>-2.5094923198372144E-4</v>
      </c>
      <c r="E104" s="113">
        <f>('Bonds (CP)'!K104/'Bonds (CP)'!K103-1)*'Bonds Portfolio'!$F$6</f>
        <v>-7.0444623572925031E-4</v>
      </c>
      <c r="F104" s="113">
        <f>('Bonds (CP)'!L104/'Bonds (CP)'!L103-1)*'Bonds Portfolio'!$F$7</f>
        <v>1.2095350983113652E-3</v>
      </c>
      <c r="G104" s="113">
        <f t="shared" si="6"/>
        <v>8.1238580001263784E-5</v>
      </c>
      <c r="H104" s="113">
        <f t="shared" si="7"/>
        <v>6.6164380518232814E-3</v>
      </c>
      <c r="I104" s="113">
        <f t="shared" si="8"/>
        <v>9.4773543606418761E-3</v>
      </c>
      <c r="K104" s="24">
        <v>45343</v>
      </c>
      <c r="L104" s="113">
        <f>('Bonds (CP)'!AL104/'Bonds (CP)'!AL74-1)*'Bonds Portfolio'!$O$4</f>
        <v>-9.66013875472016E-4</v>
      </c>
      <c r="M104" s="113">
        <f>('Bonds (CP)'!AM104/'Bonds (CP)'!AM74-1)*'Bonds Portfolio'!$O$5</f>
        <v>-2.4871272357980035E-3</v>
      </c>
      <c r="N104" s="113">
        <f>('Bonds (CP)'!AN104/'Bonds (CP)'!AN74-1)*'Bonds Portfolio'!$O$6</f>
        <v>-3.0786064794269263E-3</v>
      </c>
      <c r="O104" s="113">
        <f>('Bonds (CP)'!AO104/'Bonds (CP)'!AO74-1)*'Bonds Portfolio'!$O$7</f>
        <v>-6.5517634652092266E-3</v>
      </c>
      <c r="P104" s="113">
        <f>('Bonds (CP)'!AP104/'Bonds (CP)'!AP74-1)*'Bonds Portfolio'!$O$8</f>
        <v>-3.8549811940971915E-2</v>
      </c>
      <c r="Q104" s="113">
        <f t="shared" si="9"/>
        <v>-5.1633322996878089E-2</v>
      </c>
      <c r="R104" s="113">
        <f t="shared" si="10"/>
        <v>-6.3339758496345142E-3</v>
      </c>
      <c r="S104" s="113">
        <f t="shared" si="11"/>
        <v>-6.9162782706960052E-4</v>
      </c>
    </row>
    <row r="105" spans="1:19" ht="15.6">
      <c r="A105" s="24">
        <v>45344</v>
      </c>
      <c r="B105" s="113">
        <f>('Bonds (CP)'!H105/'Bonds (CP)'!H104-1)*'Bonds Portfolio'!$F$3</f>
        <v>-1.9301631865238368E-4</v>
      </c>
      <c r="C105" s="113">
        <f>('Bonds (CP)'!I105/'Bonds (CP)'!I104-1)*'Bonds Portfolio'!$F$4</f>
        <v>-7.2655344925087739E-4</v>
      </c>
      <c r="D105" s="113">
        <f>('Bonds (CP)'!J105/'Bonds (CP)'!J104-1)*'Bonds Portfolio'!$F$5</f>
        <v>-4.1789762389390364E-4</v>
      </c>
      <c r="E105" s="113">
        <f>('Bonds (CP)'!K105/'Bonds (CP)'!K104-1)*'Bonds Portfolio'!$F$6</f>
        <v>7.0693622855477756E-4</v>
      </c>
      <c r="F105" s="113">
        <f>('Bonds (CP)'!L105/'Bonds (CP)'!L104-1)*'Bonds Portfolio'!$F$7</f>
        <v>-3.0189957937534209E-4</v>
      </c>
      <c r="G105" s="113">
        <f t="shared" si="6"/>
        <v>-9.3243074261772929E-4</v>
      </c>
      <c r="H105" s="113">
        <f t="shared" si="7"/>
        <v>5.6027687292042883E-3</v>
      </c>
      <c r="I105" s="113">
        <f t="shared" si="8"/>
        <v>8.4636850380228838E-3</v>
      </c>
      <c r="K105" s="24">
        <v>45344</v>
      </c>
      <c r="L105" s="113">
        <f>('Bonds (CP)'!AL105/'Bonds (CP)'!AL75-1)*'Bonds Portfolio'!$O$4</f>
        <v>-1.3160203544480887E-3</v>
      </c>
      <c r="M105" s="113">
        <f>('Bonds (CP)'!AM105/'Bonds (CP)'!AM75-1)*'Bonds Portfolio'!$O$5</f>
        <v>-2.7415285175448113E-3</v>
      </c>
      <c r="N105" s="113">
        <f>('Bonds (CP)'!AN105/'Bonds (CP)'!AN75-1)*'Bonds Portfolio'!$O$6</f>
        <v>-2.8288370917838538E-3</v>
      </c>
      <c r="O105" s="113">
        <f>('Bonds (CP)'!AO105/'Bonds (CP)'!AO75-1)*'Bonds Portfolio'!$O$7</f>
        <v>-4.3432478136280041E-3</v>
      </c>
      <c r="P105" s="113">
        <f>('Bonds (CP)'!AP105/'Bonds (CP)'!AP75-1)*'Bonds Portfolio'!$O$8</f>
        <v>-3.1670457694862986E-2</v>
      </c>
      <c r="Q105" s="113">
        <f t="shared" si="9"/>
        <v>-4.290009147226774E-2</v>
      </c>
      <c r="R105" s="113">
        <f t="shared" si="10"/>
        <v>2.3992556749758351E-3</v>
      </c>
      <c r="S105" s="113">
        <f t="shared" si="11"/>
        <v>8.0416036975407487E-3</v>
      </c>
    </row>
    <row r="106" spans="1:19" ht="15.6">
      <c r="A106" s="24">
        <v>45348</v>
      </c>
      <c r="B106" s="113">
        <f>('Bonds (CP)'!H106/'Bonds (CP)'!H105-1)*'Bonds Portfolio'!$F$3</f>
        <v>1.4047410008775075E-4</v>
      </c>
      <c r="C106" s="113">
        <f>('Bonds (CP)'!I106/'Bonds (CP)'!I105-1)*'Bonds Portfolio'!$F$4</f>
        <v>-2.0768456651756308E-4</v>
      </c>
      <c r="D106" s="113">
        <f>('Bonds (CP)'!J106/'Bonds (CP)'!J105-1)*'Bonds Portfolio'!$F$5</f>
        <v>-5.844427755422821E-4</v>
      </c>
      <c r="E106" s="113">
        <f>('Bonds (CP)'!K106/'Bonds (CP)'!K105-1)*'Bonds Portfolio'!$F$6</f>
        <v>0</v>
      </c>
      <c r="F106" s="113">
        <f>('Bonds (CP)'!L106/'Bonds (CP)'!L105-1)*'Bonds Portfolio'!$F$7</f>
        <v>1.6741036662964782E-3</v>
      </c>
      <c r="G106" s="113">
        <f t="shared" si="6"/>
        <v>1.0224504243243836E-3</v>
      </c>
      <c r="H106" s="113">
        <f t="shared" si="7"/>
        <v>7.5576498961464015E-3</v>
      </c>
      <c r="I106" s="113">
        <f t="shared" si="8"/>
        <v>1.0418566204964997E-2</v>
      </c>
      <c r="K106" s="24">
        <v>45348</v>
      </c>
      <c r="L106" s="113">
        <f>('Bonds (CP)'!AL106/'Bonds (CP)'!AL76-1)*'Bonds Portfolio'!$O$4</f>
        <v>-1.3696224758559918E-3</v>
      </c>
      <c r="M106" s="113">
        <f>('Bonds (CP)'!AM106/'Bonds (CP)'!AM76-1)*'Bonds Portfolio'!$O$5</f>
        <v>-3.3062550041830898E-3</v>
      </c>
      <c r="N106" s="113">
        <f>('Bonds (CP)'!AN106/'Bonds (CP)'!AN76-1)*'Bonds Portfolio'!$O$6</f>
        <v>-2.3301084458157151E-3</v>
      </c>
      <c r="O106" s="113">
        <f>('Bonds (CP)'!AO106/'Bonds (CP)'!AO76-1)*'Bonds Portfolio'!$O$7</f>
        <v>-7.0515242099389308E-4</v>
      </c>
      <c r="P106" s="113">
        <f>('Bonds (CP)'!AP106/'Bonds (CP)'!AP76-1)*'Bonds Portfolio'!$O$8</f>
        <v>-3.1611381585525726E-2</v>
      </c>
      <c r="Q106" s="113">
        <f t="shared" si="9"/>
        <v>-3.9322519932374414E-2</v>
      </c>
      <c r="R106" s="113">
        <f t="shared" si="10"/>
        <v>5.9768272148691612E-3</v>
      </c>
      <c r="S106" s="113">
        <f t="shared" si="11"/>
        <v>1.1619175237434075E-2</v>
      </c>
    </row>
    <row r="107" spans="1:19" ht="15.6">
      <c r="A107" s="24">
        <v>45349</v>
      </c>
      <c r="B107" s="113">
        <f>('Bonds (CP)'!H107/'Bonds (CP)'!H106-1)*'Bonds Portfolio'!$F$3</f>
        <v>-1.2283934368693128E-4</v>
      </c>
      <c r="C107" s="113">
        <f>('Bonds (CP)'!I107/'Bonds (CP)'!I106-1)*'Bonds Portfolio'!$F$4</f>
        <v>1.5589791522767628E-4</v>
      </c>
      <c r="D107" s="113">
        <f>('Bonds (CP)'!J107/'Bonds (CP)'!J106-1)*'Bonds Portfolio'!$F$5</f>
        <v>0</v>
      </c>
      <c r="E107" s="113">
        <f>('Bonds (CP)'!K107/'Bonds (CP)'!K106-1)*'Bonds Portfolio'!$F$6</f>
        <v>-7.0444623572925031E-4</v>
      </c>
      <c r="F107" s="113">
        <f>('Bonds (CP)'!L107/'Bonds (CP)'!L106-1)*'Bonds Portfolio'!$F$7</f>
        <v>-1.6602068742217703E-3</v>
      </c>
      <c r="G107" s="113">
        <f t="shared" si="6"/>
        <v>-2.3315945384102758E-3</v>
      </c>
      <c r="H107" s="113">
        <f t="shared" si="7"/>
        <v>4.2036049334117417E-3</v>
      </c>
      <c r="I107" s="113">
        <f t="shared" si="8"/>
        <v>7.0645212422303372E-3</v>
      </c>
      <c r="K107" s="24">
        <v>45349</v>
      </c>
      <c r="L107" s="113">
        <f>('Bonds (CP)'!AL107/'Bonds (CP)'!AL77-1)*'Bonds Portfolio'!$O$4</f>
        <v>-1.0880056155128548E-3</v>
      </c>
      <c r="M107" s="113">
        <f>('Bonds (CP)'!AM107/'Bonds (CP)'!AM77-1)*'Bonds Portfolio'!$O$5</f>
        <v>-2.4321702092917397E-3</v>
      </c>
      <c r="N107" s="113">
        <f>('Bonds (CP)'!AN107/'Bonds (CP)'!AN77-1)*'Bonds Portfolio'!$O$6</f>
        <v>-3.2399287935146238E-3</v>
      </c>
      <c r="O107" s="113">
        <f>('Bonds (CP)'!AO107/'Bonds (CP)'!AO77-1)*'Bonds Portfolio'!$O$7</f>
        <v>-5.4476170773400502E-3</v>
      </c>
      <c r="P107" s="113">
        <f>('Bonds (CP)'!AP107/'Bonds (CP)'!AP77-1)*'Bonds Portfolio'!$O$8</f>
        <v>-2.9883415761653365E-2</v>
      </c>
      <c r="Q107" s="113">
        <f t="shared" si="9"/>
        <v>-4.2091137457312633E-2</v>
      </c>
      <c r="R107" s="113">
        <f t="shared" si="10"/>
        <v>3.2082096899309423E-3</v>
      </c>
      <c r="S107" s="113">
        <f t="shared" si="11"/>
        <v>8.8505577124958559E-3</v>
      </c>
    </row>
    <row r="108" spans="1:19" ht="15.6">
      <c r="A108" s="24">
        <v>45350</v>
      </c>
      <c r="B108" s="113">
        <f>('Bonds (CP)'!H108/'Bonds (CP)'!H107-1)*'Bonds Portfolio'!$F$3</f>
        <v>8.7780898876399505E-5</v>
      </c>
      <c r="C108" s="113">
        <f>('Bonds (CP)'!I108/'Bonds (CP)'!I107-1)*'Bonds Portfolio'!$F$4</f>
        <v>1.0394235527515505E-4</v>
      </c>
      <c r="D108" s="113">
        <f>('Bonds (CP)'!J108/'Bonds (CP)'!J107-1)*'Bonds Portfolio'!$F$5</f>
        <v>0</v>
      </c>
      <c r="E108" s="113">
        <f>('Bonds (CP)'!K108/'Bonds (CP)'!K107-1)*'Bonds Portfolio'!$F$6</f>
        <v>-4.2262660599763359E-4</v>
      </c>
      <c r="F108" s="113">
        <f>('Bonds (CP)'!L108/'Bonds (CP)'!L107-1)*'Bonds Portfolio'!$F$7</f>
        <v>4.5386989976901052E-4</v>
      </c>
      <c r="G108" s="113">
        <f t="shared" si="6"/>
        <v>2.2296654792293148E-4</v>
      </c>
      <c r="H108" s="113">
        <f t="shared" si="7"/>
        <v>6.7581660197449491E-3</v>
      </c>
      <c r="I108" s="113">
        <f t="shared" si="8"/>
        <v>9.6190823285635437E-3</v>
      </c>
      <c r="K108" s="24">
        <v>45350</v>
      </c>
      <c r="L108" s="113">
        <f>('Bonds (CP)'!AL108/'Bonds (CP)'!AL78-1)*'Bonds Portfolio'!$O$4</f>
        <v>-1.0533707865168385E-3</v>
      </c>
      <c r="M108" s="113">
        <f>('Bonds (CP)'!AM108/'Bonds (CP)'!AM78-1)*'Bonds Portfolio'!$O$5</f>
        <v>-2.793276467780026E-3</v>
      </c>
      <c r="N108" s="113">
        <f>('Bonds (CP)'!AN108/'Bonds (CP)'!AN78-1)*'Bonds Portfolio'!$O$6</f>
        <v>-3.9819933112873246E-3</v>
      </c>
      <c r="O108" s="113">
        <f>('Bonds (CP)'!AO108/'Bonds (CP)'!AO78-1)*'Bonds Portfolio'!$O$7</f>
        <v>-5.3061329586467035E-3</v>
      </c>
      <c r="P108" s="113">
        <f>('Bonds (CP)'!AP108/'Bonds (CP)'!AP78-1)*'Bonds Portfolio'!$O$8</f>
        <v>-2.4860153835951596E-2</v>
      </c>
      <c r="Q108" s="113">
        <f t="shared" si="9"/>
        <v>-3.7994927360182486E-2</v>
      </c>
      <c r="R108" s="113">
        <f t="shared" si="10"/>
        <v>7.3044197870610894E-3</v>
      </c>
      <c r="S108" s="113">
        <f t="shared" si="11"/>
        <v>1.2946767809626003E-2</v>
      </c>
    </row>
    <row r="109" spans="1:19" ht="15.6">
      <c r="A109" s="24">
        <v>45351</v>
      </c>
      <c r="B109" s="113">
        <f>('Bonds (CP)'!H109/'Bonds (CP)'!H108-1)*'Bonds Portfolio'!$F$3</f>
        <v>5.9869695368903748E-4</v>
      </c>
      <c r="C109" s="113">
        <f>('Bonds (CP)'!I109/'Bonds (CP)'!I108-1)*'Bonds Portfolio'!$F$4</f>
        <v>0</v>
      </c>
      <c r="D109" s="113">
        <f>('Bonds (CP)'!J109/'Bonds (CP)'!J108-1)*'Bonds Portfolio'!$F$5</f>
        <v>-7.5048063267935117E-4</v>
      </c>
      <c r="E109" s="113">
        <f>('Bonds (CP)'!K109/'Bonds (CP)'!K108-1)*'Bonds Portfolio'!$F$6</f>
        <v>-4.2237212455178421E-4</v>
      </c>
      <c r="F109" s="113">
        <f>('Bonds (CP)'!L109/'Bonds (CP)'!L108-1)*'Bonds Portfolio'!$F$7</f>
        <v>8.3443161687882569E-3</v>
      </c>
      <c r="G109" s="113">
        <f t="shared" si="6"/>
        <v>7.7701603652461588E-3</v>
      </c>
      <c r="H109" s="113">
        <f t="shared" si="7"/>
        <v>1.4305359837068175E-2</v>
      </c>
      <c r="I109" s="113">
        <f t="shared" si="8"/>
        <v>1.7166276145886773E-2</v>
      </c>
      <c r="K109" s="24">
        <v>45351</v>
      </c>
      <c r="L109" s="113">
        <f>('Bonds (CP)'!AL109/'Bonds (CP)'!AL79-1)*'Bonds Portfolio'!$O$4</f>
        <v>-4.226096143687075E-4</v>
      </c>
      <c r="M109" s="113">
        <f>('Bonds (CP)'!AM109/'Bonds (CP)'!AM79-1)*'Bonds Portfolio'!$O$5</f>
        <v>-3.0506305420676897E-3</v>
      </c>
      <c r="N109" s="113">
        <f>('Bonds (CP)'!AN109/'Bonds (CP)'!AN79-1)*'Bonds Portfolio'!$O$6</f>
        <v>-5.5365043855261755E-3</v>
      </c>
      <c r="O109" s="113">
        <f>('Bonds (CP)'!AO109/'Bonds (CP)'!AO79-1)*'Bonds Portfolio'!$O$7</f>
        <v>-5.8552629446454677E-3</v>
      </c>
      <c r="P109" s="113">
        <f>('Bonds (CP)'!AP109/'Bonds (CP)'!AP79-1)*'Bonds Portfolio'!$O$8</f>
        <v>-9.1067903575178244E-3</v>
      </c>
      <c r="Q109" s="113">
        <f t="shared" si="9"/>
        <v>-2.3971797844125863E-2</v>
      </c>
      <c r="R109" s="113">
        <f t="shared" si="10"/>
        <v>2.1327549303117713E-2</v>
      </c>
      <c r="S109" s="113">
        <f t="shared" si="11"/>
        <v>2.6969897325682626E-2</v>
      </c>
    </row>
    <row r="110" spans="1:19" ht="15.6">
      <c r="A110" s="24">
        <v>45352</v>
      </c>
      <c r="B110" s="113">
        <f>('Bonds (CP)'!H110/'Bonds (CP)'!H109-1)*'Bonds Portfolio'!$F$3</f>
        <v>-3.6910097548112922E-4</v>
      </c>
      <c r="C110" s="113">
        <f>('Bonds (CP)'!I110/'Bonds (CP)'!I109-1)*'Bonds Portfolio'!$F$4</f>
        <v>5.726948833817858E-4</v>
      </c>
      <c r="D110" s="113">
        <f>('Bonds (CP)'!J110/'Bonds (CP)'!J109-1)*'Bonds Portfolio'!$F$5</f>
        <v>1.2574867824706626E-3</v>
      </c>
      <c r="E110" s="113">
        <f>('Bonds (CP)'!K110/'Bonds (CP)'!K109-1)*'Bonds Portfolio'!$F$6</f>
        <v>1.4096090148800757E-4</v>
      </c>
      <c r="F110" s="113">
        <f>('Bonds (CP)'!L110/'Bonds (CP)'!L109-1)*'Bonds Portfolio'!$F$7</f>
        <v>-8.4448268836999404E-3</v>
      </c>
      <c r="G110" s="113">
        <f t="shared" si="6"/>
        <v>-6.8427852918406138E-3</v>
      </c>
      <c r="H110" s="113">
        <f t="shared" si="7"/>
        <v>-3.0758582001859641E-4</v>
      </c>
      <c r="I110" s="113">
        <f t="shared" si="8"/>
        <v>2.5533304887999991E-3</v>
      </c>
      <c r="K110" s="24">
        <v>45352</v>
      </c>
      <c r="L110" s="113">
        <f>('Bonds (CP)'!AL110/'Bonds (CP)'!AL80-1)*'Bonds Portfolio'!$O$4</f>
        <v>-1.687318745056632E-3</v>
      </c>
      <c r="M110" s="113">
        <f>('Bonds (CP)'!AM110/'Bonds (CP)'!AM80-1)*'Bonds Portfolio'!$O$5</f>
        <v>-2.8991639059947174E-3</v>
      </c>
      <c r="N110" s="113">
        <f>('Bonds (CP)'!AN110/'Bonds (CP)'!AN80-1)*'Bonds Portfolio'!$O$6</f>
        <v>-3.3245706957057532E-3</v>
      </c>
      <c r="O110" s="113">
        <f>('Bonds (CP)'!AO110/'Bonds (CP)'!AO80-1)*'Bonds Portfolio'!$O$7</f>
        <v>-5.4422365435227828E-3</v>
      </c>
      <c r="P110" s="113">
        <f>('Bonds (CP)'!AP110/'Bonds (CP)'!AP80-1)*'Bonds Portfolio'!$O$8</f>
        <v>-1.5364979944179869E-2</v>
      </c>
      <c r="Q110" s="113">
        <f t="shared" si="9"/>
        <v>-2.8718269834459756E-2</v>
      </c>
      <c r="R110" s="113">
        <f t="shared" si="10"/>
        <v>1.6581077312783819E-2</v>
      </c>
      <c r="S110" s="113">
        <f t="shared" si="11"/>
        <v>2.2223425335348733E-2</v>
      </c>
    </row>
    <row r="111" spans="1:19" ht="15.6">
      <c r="A111" s="24">
        <v>45355</v>
      </c>
      <c r="B111" s="113">
        <f>('Bonds (CP)'!H111/'Bonds (CP)'!H110-1)*'Bonds Portfolio'!$F$3</f>
        <v>-1.931518876207461E-4</v>
      </c>
      <c r="C111" s="113">
        <f>('Bonds (CP)'!I111/'Bonds (CP)'!I110-1)*'Bonds Portfolio'!$F$4</f>
        <v>-8.8161636328032422E-4</v>
      </c>
      <c r="D111" s="113">
        <f>('Bonds (CP)'!J111/'Bonds (CP)'!J110-1)*'Bonds Portfolio'!$F$5</f>
        <v>-2.2423001434373146E-3</v>
      </c>
      <c r="E111" s="113">
        <f>('Bonds (CP)'!K111/'Bonds (CP)'!K110-1)*'Bonds Portfolio'!$F$6</f>
        <v>-2.3773962011951477E-3</v>
      </c>
      <c r="F111" s="113">
        <f>('Bonds (CP)'!L111/'Bonds (CP)'!L110-1)*'Bonds Portfolio'!$F$7</f>
        <v>1.8276550971757734E-3</v>
      </c>
      <c r="G111" s="113">
        <f t="shared" si="6"/>
        <v>-3.8668094983577593E-3</v>
      </c>
      <c r="H111" s="113">
        <f t="shared" si="7"/>
        <v>2.6683899734642582E-3</v>
      </c>
      <c r="I111" s="113">
        <f t="shared" si="8"/>
        <v>5.5293062822828537E-3</v>
      </c>
      <c r="K111" s="24">
        <v>45355</v>
      </c>
      <c r="L111" s="113">
        <f>('Bonds (CP)'!AL111/'Bonds (CP)'!AL81-1)*'Bonds Portfolio'!$O$4</f>
        <v>-1.4574187884108802E-3</v>
      </c>
      <c r="M111" s="113">
        <f>('Bonds (CP)'!AM111/'Bonds (CP)'!AM81-1)*'Bonds Portfolio'!$O$5</f>
        <v>-3.3059526527024377E-3</v>
      </c>
      <c r="N111" s="113">
        <f>('Bonds (CP)'!AN111/'Bonds (CP)'!AN81-1)*'Bonds Portfolio'!$O$6</f>
        <v>-6.3449922923419335E-3</v>
      </c>
      <c r="O111" s="113">
        <f>('Bonds (CP)'!AO111/'Bonds (CP)'!AO81-1)*'Bonds Portfolio'!$O$7</f>
        <v>-1.1953779818474432E-2</v>
      </c>
      <c r="P111" s="113">
        <f>('Bonds (CP)'!AP111/'Bonds (CP)'!AP81-1)*'Bonds Portfolio'!$O$8</f>
        <v>-2.0640464615574408E-2</v>
      </c>
      <c r="Q111" s="113">
        <f t="shared" si="9"/>
        <v>-4.3702608167504091E-2</v>
      </c>
      <c r="R111" s="113">
        <f t="shared" si="10"/>
        <v>1.5967389797394843E-3</v>
      </c>
      <c r="S111" s="113">
        <f t="shared" si="11"/>
        <v>7.2390870023043979E-3</v>
      </c>
    </row>
    <row r="112" spans="1:19" ht="15.6">
      <c r="A112" s="24">
        <v>45356</v>
      </c>
      <c r="B112" s="113">
        <f>('Bonds (CP)'!H112/'Bonds (CP)'!H111-1)*'Bonds Portfolio'!$F$3</f>
        <v>-1.2283934368693128E-4</v>
      </c>
      <c r="C112" s="113">
        <f>('Bonds (CP)'!I112/'Bonds (CP)'!I111-1)*'Bonds Portfolio'!$F$4</f>
        <v>-1.0383105694746765E-4</v>
      </c>
      <c r="D112" s="113">
        <f>('Bonds (CP)'!J112/'Bonds (CP)'!J111-1)*'Bonds Portfolio'!$F$5</f>
        <v>-2.4999957949902731E-4</v>
      </c>
      <c r="E112" s="113">
        <f>('Bonds (CP)'!K112/'Bonds (CP)'!K111-1)*'Bonds Portfolio'!$F$6</f>
        <v>-1.8150936605414892E-3</v>
      </c>
      <c r="F112" s="113">
        <f>('Bonds (CP)'!L112/'Bonds (CP)'!L111-1)*'Bonds Portfolio'!$F$7</f>
        <v>2.6217911362408143E-3</v>
      </c>
      <c r="G112" s="113">
        <f t="shared" si="6"/>
        <v>3.3002749556589875E-4</v>
      </c>
      <c r="H112" s="113">
        <f t="shared" si="7"/>
        <v>6.8652269673879166E-3</v>
      </c>
      <c r="I112" s="113">
        <f t="shared" si="8"/>
        <v>9.7261432762065121E-3</v>
      </c>
      <c r="K112" s="24">
        <v>45356</v>
      </c>
      <c r="L112" s="113">
        <f>('Bonds (CP)'!AL112/'Bonds (CP)'!AL82-1)*'Bonds Portfolio'!$O$4</f>
        <v>-1.5442660349214599E-3</v>
      </c>
      <c r="M112" s="113">
        <f>('Bonds (CP)'!AM112/'Bonds (CP)'!AM82-1)*'Bonds Portfolio'!$O$5</f>
        <v>-3.2025941422404226E-3</v>
      </c>
      <c r="N112" s="113">
        <f>('Bonds (CP)'!AN112/'Bonds (CP)'!AN82-1)*'Bonds Portfolio'!$O$6</f>
        <v>-6.3430168538500592E-3</v>
      </c>
      <c r="O112" s="113">
        <f>('Bonds (CP)'!AO112/'Bonds (CP)'!AO82-1)*'Bonds Portfolio'!$O$7</f>
        <v>-1.326062514415618E-2</v>
      </c>
      <c r="P112" s="113">
        <f>('Bonds (CP)'!AP112/'Bonds (CP)'!AP82-1)*'Bonds Portfolio'!$O$8</f>
        <v>-1.8289248415218572E-2</v>
      </c>
      <c r="Q112" s="113">
        <f t="shared" si="9"/>
        <v>-4.2639750590386688E-2</v>
      </c>
      <c r="R112" s="113">
        <f t="shared" si="10"/>
        <v>2.6595965568568872E-3</v>
      </c>
      <c r="S112" s="113">
        <f t="shared" si="11"/>
        <v>8.3019445794218008E-3</v>
      </c>
    </row>
    <row r="113" spans="1:19" ht="15.6">
      <c r="A113" s="24">
        <v>45357</v>
      </c>
      <c r="B113" s="113">
        <f>('Bonds (CP)'!H113/'Bonds (CP)'!H112-1)*'Bonds Portfolio'!$F$3</f>
        <v>1.7550017550016507E-5</v>
      </c>
      <c r="C113" s="113">
        <f>('Bonds (CP)'!I113/'Bonds (CP)'!I112-1)*'Bonds Portfolio'!$F$4</f>
        <v>-4.6657974415029727E-4</v>
      </c>
      <c r="D113" s="113">
        <f>('Bonds (CP)'!J113/'Bonds (CP)'!J112-1)*'Bonds Portfolio'!$F$5</f>
        <v>-8.3154934302565042E-4</v>
      </c>
      <c r="E113" s="113">
        <f>('Bonds (CP)'!K113/'Bonds (CP)'!K112-1)*'Bonds Portfolio'!$F$6</f>
        <v>-8.3818619080306973E-4</v>
      </c>
      <c r="F113" s="113">
        <f>('Bonds (CP)'!L113/'Bonds (CP)'!L112-1)*'Bonds Portfolio'!$F$7</f>
        <v>3.9279685648226708E-3</v>
      </c>
      <c r="G113" s="113">
        <f t="shared" si="6"/>
        <v>1.8092033043936701E-3</v>
      </c>
      <c r="H113" s="113">
        <f t="shared" si="7"/>
        <v>8.344402776215688E-3</v>
      </c>
      <c r="I113" s="113">
        <f t="shared" si="8"/>
        <v>1.1205319085034283E-2</v>
      </c>
      <c r="K113" s="24">
        <v>45357</v>
      </c>
      <c r="L113" s="113">
        <f>('Bonds (CP)'!AL113/'Bonds (CP)'!AL83-1)*'Bonds Portfolio'!$O$4</f>
        <v>-1.474201474201431E-3</v>
      </c>
      <c r="M113" s="113">
        <f>('Bonds (CP)'!AM113/'Bonds (CP)'!AM83-1)*'Bonds Portfolio'!$O$5</f>
        <v>-3.6617025586132002E-3</v>
      </c>
      <c r="N113" s="113">
        <f>('Bonds (CP)'!AN113/'Bonds (CP)'!AN83-1)*'Bonds Portfolio'!$O$6</f>
        <v>-7.2292287358175283E-3</v>
      </c>
      <c r="O113" s="113">
        <f>('Bonds (CP)'!AO113/'Bonds (CP)'!AO83-1)*'Bonds Portfolio'!$O$7</f>
        <v>-1.4176000960257574E-2</v>
      </c>
      <c r="P113" s="113">
        <f>('Bonds (CP)'!AP113/'Bonds (CP)'!AP83-1)*'Bonds Portfolio'!$O$8</f>
        <v>-1.4564385760004895E-2</v>
      </c>
      <c r="Q113" s="113">
        <f t="shared" si="9"/>
        <v>-4.1105519488894626E-2</v>
      </c>
      <c r="R113" s="113">
        <f t="shared" si="10"/>
        <v>4.1938276583489489E-3</v>
      </c>
      <c r="S113" s="113">
        <f t="shared" si="11"/>
        <v>9.8361756809138626E-3</v>
      </c>
    </row>
    <row r="114" spans="1:19" ht="15.6">
      <c r="A114" s="24">
        <v>45358</v>
      </c>
      <c r="B114" s="113">
        <f>('Bonds (CP)'!H114/'Bonds (CP)'!H113-1)*'Bonds Portfolio'!$F$3</f>
        <v>-1.2277470841004501E-4</v>
      </c>
      <c r="C114" s="113">
        <f>('Bonds (CP)'!I114/'Bonds (CP)'!I113-1)*'Bonds Portfolio'!$F$4</f>
        <v>1.0379905339399365E-4</v>
      </c>
      <c r="D114" s="113">
        <f>('Bonds (CP)'!J114/'Bonds (CP)'!J113-1)*'Bonds Portfolio'!$F$5</f>
        <v>2.5004894299271999E-4</v>
      </c>
      <c r="E114" s="113">
        <f>('Bonds (CP)'!K114/'Bonds (CP)'!K113-1)*'Bonds Portfolio'!$F$6</f>
        <v>-9.7626159161814388E-4</v>
      </c>
      <c r="F114" s="113">
        <f>('Bonds (CP)'!L114/'Bonds (CP)'!L113-1)*'Bonds Portfolio'!$F$7</f>
        <v>4.3286515409699522E-3</v>
      </c>
      <c r="G114" s="113">
        <f t="shared" si="6"/>
        <v>3.583463237328477E-3</v>
      </c>
      <c r="H114" s="113">
        <f t="shared" si="7"/>
        <v>1.0118662709150494E-2</v>
      </c>
      <c r="I114" s="113">
        <f t="shared" si="8"/>
        <v>1.297957901796909E-2</v>
      </c>
      <c r="K114" s="24">
        <v>45358</v>
      </c>
      <c r="L114" s="113">
        <f>('Bonds (CP)'!AL114/'Bonds (CP)'!AL84-1)*'Bonds Portfolio'!$O$4</f>
        <v>-1.4908357449793686E-3</v>
      </c>
      <c r="M114" s="113">
        <f>('Bonds (CP)'!AM114/'Bonds (CP)'!AM84-1)*'Bonds Portfolio'!$O$5</f>
        <v>-3.9698661339871771E-3</v>
      </c>
      <c r="N114" s="113">
        <f>('Bonds (CP)'!AN114/'Bonds (CP)'!AN84-1)*'Bonds Portfolio'!$O$6</f>
        <v>-7.6363917339768109E-3</v>
      </c>
      <c r="O114" s="113">
        <f>('Bonds (CP)'!AO114/'Bonds (CP)'!AO84-1)*'Bonds Portfolio'!$O$7</f>
        <v>-1.4156823746422598E-2</v>
      </c>
      <c r="P114" s="113">
        <f>('Bonds (CP)'!AP114/'Bonds (CP)'!AP84-1)*'Bonds Portfolio'!$O$8</f>
        <v>-4.1620898733457871E-3</v>
      </c>
      <c r="Q114" s="113">
        <f t="shared" si="9"/>
        <v>-3.1416007232711742E-2</v>
      </c>
      <c r="R114" s="113">
        <f t="shared" si="10"/>
        <v>1.3883339914531834E-2</v>
      </c>
      <c r="S114" s="113">
        <f t="shared" si="11"/>
        <v>1.9525687937096747E-2</v>
      </c>
    </row>
    <row r="115" spans="1:19" ht="15.6">
      <c r="A115" s="24">
        <v>45362</v>
      </c>
      <c r="B115" s="113">
        <f>('Bonds (CP)'!H115/'Bonds (CP)'!H114-1)*'Bonds Portfolio'!$F$3</f>
        <v>1.7540782318858916E-5</v>
      </c>
      <c r="C115" s="113">
        <f>('Bonds (CP)'!I115/'Bonds (CP)'!I114-1)*'Bonds Portfolio'!$F$4</f>
        <v>5.1899949217926183E-5</v>
      </c>
      <c r="D115" s="113">
        <f>('Bonds (CP)'!J115/'Bonds (CP)'!J114-1)*'Bonds Portfolio'!$F$5</f>
        <v>-8.3289006646647406E-5</v>
      </c>
      <c r="E115" s="113">
        <f>('Bonds (CP)'!K115/'Bonds (CP)'!K114-1)*'Bonds Portfolio'!$F$6</f>
        <v>1.3977144216887895E-4</v>
      </c>
      <c r="F115" s="113">
        <f>('Bonds (CP)'!L115/'Bonds (CP)'!L114-1)*'Bonds Portfolio'!$F$7</f>
        <v>6.4280501657538742E-4</v>
      </c>
      <c r="G115" s="113">
        <f t="shared" si="6"/>
        <v>7.6872818363440411E-4</v>
      </c>
      <c r="H115" s="113">
        <f t="shared" si="7"/>
        <v>7.3039276554564218E-3</v>
      </c>
      <c r="I115" s="113">
        <f t="shared" si="8"/>
        <v>1.0164843964275017E-2</v>
      </c>
      <c r="K115" s="24">
        <v>45362</v>
      </c>
      <c r="L115" s="113">
        <f>('Bonds (CP)'!AL115/'Bonds (CP)'!AL85-1)*'Bonds Portfolio'!$O$4</f>
        <v>-1.5085072794247091E-3</v>
      </c>
      <c r="M115" s="113">
        <f>('Bonds (CP)'!AM115/'Bonds (CP)'!AM85-1)*'Bonds Portfolio'!$O$5</f>
        <v>-3.8677555637517402E-3</v>
      </c>
      <c r="N115" s="113">
        <f>('Bonds (CP)'!AN115/'Bonds (CP)'!AN85-1)*'Bonds Portfolio'!$O$6</f>
        <v>-7.8782216898597001E-3</v>
      </c>
      <c r="O115" s="113">
        <f>('Bonds (CP)'!AO115/'Bonds (CP)'!AO85-1)*'Bonds Portfolio'!$O$7</f>
        <v>-1.4953834592230299E-2</v>
      </c>
      <c r="P115" s="113">
        <f>('Bonds (CP)'!AP115/'Bonds (CP)'!AP85-1)*'Bonds Portfolio'!$O$8</f>
        <v>-5.2971062756839828E-3</v>
      </c>
      <c r="Q115" s="113">
        <f t="shared" si="9"/>
        <v>-3.3505425400950431E-2</v>
      </c>
      <c r="R115" s="113">
        <f t="shared" si="10"/>
        <v>1.1793921746293144E-2</v>
      </c>
      <c r="S115" s="113">
        <f t="shared" si="11"/>
        <v>1.7436269768858058E-2</v>
      </c>
    </row>
    <row r="116" spans="1:19" ht="15.6">
      <c r="A116" s="24">
        <v>45363</v>
      </c>
      <c r="B116" s="113">
        <f>('Bonds (CP)'!H116/'Bonds (CP)'!H115-1)*'Bonds Portfolio'!$F$3</f>
        <v>1.754232084909546E-5</v>
      </c>
      <c r="C116" s="113">
        <f>('Bonds (CP)'!I116/'Bonds (CP)'!I115-1)*'Bonds Portfolio'!$F$4</f>
        <v>-4.6632285060925764E-4</v>
      </c>
      <c r="D116" s="113">
        <f>('Bonds (CP)'!J116/'Bonds (CP)'!J115-1)*'Bonds Portfolio'!$F$5</f>
        <v>-4.9903044350032568E-4</v>
      </c>
      <c r="E116" s="113">
        <f>('Bonds (CP)'!K116/'Bonds (CP)'!K115-1)*'Bonds Portfolio'!$F$6</f>
        <v>-2.7922188759024193E-4</v>
      </c>
      <c r="F116" s="113">
        <f>('Bonds (CP)'!L116/'Bonds (CP)'!L115-1)*'Bonds Portfolio'!$F$7</f>
        <v>-1.1187117256479251E-3</v>
      </c>
      <c r="G116" s="113">
        <f t="shared" si="6"/>
        <v>-2.3457445864986551E-3</v>
      </c>
      <c r="H116" s="113">
        <f t="shared" si="7"/>
        <v>4.1894548853233619E-3</v>
      </c>
      <c r="I116" s="113">
        <f t="shared" si="8"/>
        <v>7.0503711941419574E-3</v>
      </c>
      <c r="K116" s="24">
        <v>45363</v>
      </c>
      <c r="L116" s="113">
        <f>('Bonds (CP)'!AL116/'Bonds (CP)'!AL86-1)*'Bonds Portfolio'!$O$4</f>
        <v>-1.5261819138671752E-3</v>
      </c>
      <c r="M116" s="113">
        <f>('Bonds (CP)'!AM116/'Bonds (CP)'!AM86-1)*'Bonds Portfolio'!$O$5</f>
        <v>-4.1204886910748643E-3</v>
      </c>
      <c r="N116" s="113">
        <f>('Bonds (CP)'!AN116/'Bonds (CP)'!AN86-1)*'Bonds Portfolio'!$O$6</f>
        <v>-8.1155803054039806E-3</v>
      </c>
      <c r="O116" s="113">
        <f>('Bonds (CP)'!AO116/'Bonds (CP)'!AO86-1)*'Bonds Portfolio'!$O$7</f>
        <v>-1.5739594043086624E-2</v>
      </c>
      <c r="P116" s="113">
        <f>('Bonds (CP)'!AP116/'Bonds (CP)'!AP86-1)*'Bonds Portfolio'!$O$8</f>
        <v>-7.0238832816678313E-3</v>
      </c>
      <c r="Q116" s="113">
        <f t="shared" si="9"/>
        <v>-3.6525728235100474E-2</v>
      </c>
      <c r="R116" s="113">
        <f t="shared" si="10"/>
        <v>8.773618912143101E-3</v>
      </c>
      <c r="S116" s="113">
        <f t="shared" si="11"/>
        <v>1.4415966934708015E-2</v>
      </c>
    </row>
    <row r="117" spans="1:19" ht="15.6">
      <c r="A117" s="24">
        <v>45364</v>
      </c>
      <c r="B117" s="113">
        <f>('Bonds (CP)'!H117/'Bonds (CP)'!H116-1)*'Bonds Portfolio'!$F$3</f>
        <v>-2.1028651537720046E-4</v>
      </c>
      <c r="C117" s="113">
        <f>('Bonds (CP)'!I117/'Bonds (CP)'!I116-1)*'Bonds Portfolio'!$F$4</f>
        <v>-5.1761812991781844E-4</v>
      </c>
      <c r="D117" s="113">
        <f>('Bonds (CP)'!J117/'Bonds (CP)'!J116-1)*'Bonds Portfolio'!$F$5</f>
        <v>-7.4748958940999981E-4</v>
      </c>
      <c r="E117" s="113">
        <f>('Bonds (CP)'!K117/'Bonds (CP)'!K116-1)*'Bonds Portfolio'!$F$6</f>
        <v>-2.7910897873435482E-4</v>
      </c>
      <c r="F117" s="113">
        <f>('Bonds (CP)'!L117/'Bonds (CP)'!L116-1)*'Bonds Portfolio'!$F$7</f>
        <v>-2.9931666725727668E-3</v>
      </c>
      <c r="G117" s="113">
        <f t="shared" si="6"/>
        <v>-4.7476698860121399E-3</v>
      </c>
      <c r="H117" s="113">
        <f t="shared" si="7"/>
        <v>1.7875295858098775E-3</v>
      </c>
      <c r="I117" s="113">
        <f t="shared" si="8"/>
        <v>4.648445894628473E-3</v>
      </c>
      <c r="K117" s="24">
        <v>45364</v>
      </c>
      <c r="L117" s="113">
        <f>('Bonds (CP)'!AL117/'Bonds (CP)'!AL87-1)*'Bonds Portfolio'!$O$4</f>
        <v>-1.5771488653290033E-3</v>
      </c>
      <c r="M117" s="113">
        <f>('Bonds (CP)'!AM117/'Bonds (CP)'!AM87-1)*'Bonds Portfolio'!$O$5</f>
        <v>-3.8610573017940908E-3</v>
      </c>
      <c r="N117" s="113">
        <f>('Bonds (CP)'!AN117/'Bonds (CP)'!AN87-1)*'Bonds Portfolio'!$O$6</f>
        <v>-7.5429667058849242E-3</v>
      </c>
      <c r="O117" s="113">
        <f>('Bonds (CP)'!AO117/'Bonds (CP)'!AO87-1)*'Bonds Portfolio'!$O$7</f>
        <v>-1.4810182420282758E-2</v>
      </c>
      <c r="P117" s="113">
        <f>('Bonds (CP)'!AP117/'Bonds (CP)'!AP87-1)*'Bonds Portfolio'!$O$8</f>
        <v>-7.7126370108315358E-3</v>
      </c>
      <c r="Q117" s="113">
        <f t="shared" si="9"/>
        <v>-3.5503992304122316E-2</v>
      </c>
      <c r="R117" s="113">
        <f t="shared" si="10"/>
        <v>9.7953548431212595E-3</v>
      </c>
      <c r="S117" s="113">
        <f t="shared" si="11"/>
        <v>1.5437702865686173E-2</v>
      </c>
    </row>
    <row r="118" spans="1:19" ht="15.6">
      <c r="A118" s="24">
        <v>45365</v>
      </c>
      <c r="B118" s="113">
        <f>('Bonds (CP)'!H118/'Bonds (CP)'!H117-1)*'Bonds Portfolio'!$F$3</f>
        <v>-2.6251312565630516E-4</v>
      </c>
      <c r="C118" s="113">
        <f>('Bonds (CP)'!I118/'Bonds (CP)'!I117-1)*'Bonds Portfolio'!$F$4</f>
        <v>-2.0707521480993753E-4</v>
      </c>
      <c r="D118" s="113">
        <f>('Bonds (CP)'!J118/'Bonds (CP)'!J117-1)*'Bonds Portfolio'!$F$5</f>
        <v>-3.3233605907661006E-4</v>
      </c>
      <c r="E118" s="113">
        <f>('Bonds (CP)'!K118/'Bonds (CP)'!K117-1)*'Bonds Portfolio'!$F$6</f>
        <v>-1.3899714535678066E-3</v>
      </c>
      <c r="F118" s="113">
        <f>('Bonds (CP)'!L118/'Bonds (CP)'!L117-1)*'Bonds Portfolio'!$F$7</f>
        <v>-1.8741541676824403E-3</v>
      </c>
      <c r="G118" s="113">
        <f t="shared" si="6"/>
        <v>-4.0660500207930998E-3</v>
      </c>
      <c r="H118" s="113">
        <f t="shared" si="7"/>
        <v>2.4691494510289177E-3</v>
      </c>
      <c r="I118" s="113">
        <f t="shared" si="8"/>
        <v>5.3300657598475132E-3</v>
      </c>
      <c r="K118" s="24">
        <v>45365</v>
      </c>
      <c r="L118" s="113">
        <f>('Bonds (CP)'!AL118/'Bonds (CP)'!AL88-1)*'Bonds Portfolio'!$O$4</f>
        <v>-1.6800840042002108E-3</v>
      </c>
      <c r="M118" s="113">
        <f>('Bonds (CP)'!AM118/'Bonds (CP)'!AM88-1)*'Bonds Portfolio'!$O$5</f>
        <v>-4.0130265571977301E-3</v>
      </c>
      <c r="N118" s="113">
        <f>('Bonds (CP)'!AN118/'Bonds (CP)'!AN88-1)*'Bonds Portfolio'!$O$6</f>
        <v>-8.1046929350991458E-3</v>
      </c>
      <c r="O118" s="113">
        <f>('Bonds (CP)'!AO118/'Bonds (CP)'!AO88-1)*'Bonds Portfolio'!$O$7</f>
        <v>-1.6228418282442102E-2</v>
      </c>
      <c r="P118" s="113">
        <f>('Bonds (CP)'!AP118/'Bonds (CP)'!AP88-1)*'Bonds Portfolio'!$O$8</f>
        <v>-8.4244038467595102E-3</v>
      </c>
      <c r="Q118" s="113">
        <f t="shared" si="9"/>
        <v>-3.8450625625698703E-2</v>
      </c>
      <c r="R118" s="113">
        <f t="shared" si="10"/>
        <v>6.8487215215448718E-3</v>
      </c>
      <c r="S118" s="113">
        <f t="shared" si="11"/>
        <v>1.2491069544109785E-2</v>
      </c>
    </row>
    <row r="119" spans="1:19" ht="15.6">
      <c r="A119" s="24">
        <v>45366</v>
      </c>
      <c r="B119" s="113">
        <f>('Bonds (CP)'!H119/'Bonds (CP)'!H118-1)*'Bonds Portfolio'!$F$3</f>
        <v>-3.6684426587474395E-4</v>
      </c>
      <c r="C119" s="113">
        <f>('Bonds (CP)'!I119/'Bonds (CP)'!I118-1)*'Bonds Portfolio'!$F$4</f>
        <v>-5.6855042654635479E-4</v>
      </c>
      <c r="D119" s="113">
        <f>('Bonds (CP)'!J119/'Bonds (CP)'!J118-1)*'Bonds Portfolio'!$F$5</f>
        <v>-5.8089011266904134E-4</v>
      </c>
      <c r="E119" s="113">
        <f>('Bonds (CP)'!K119/'Bonds (CP)'!K118-1)*'Bonds Portfolio'!$F$6</f>
        <v>-1.2490099515107822E-3</v>
      </c>
      <c r="F119" s="113">
        <f>('Bonds (CP)'!L119/'Bonds (CP)'!L118-1)*'Bonds Portfolio'!$F$7</f>
        <v>-3.9831013224634892E-3</v>
      </c>
      <c r="G119" s="113">
        <f t="shared" si="6"/>
        <v>-6.7483960790644115E-3</v>
      </c>
      <c r="H119" s="113">
        <f t="shared" si="7"/>
        <v>-2.1319660724239409E-4</v>
      </c>
      <c r="I119" s="113">
        <f t="shared" si="8"/>
        <v>2.6477197015762014E-3</v>
      </c>
      <c r="K119" s="24">
        <v>45366</v>
      </c>
      <c r="L119" s="113">
        <f>('Bonds (CP)'!AL119/'Bonds (CP)'!AL89-1)*'Bonds Portfolio'!$O$4</f>
        <v>-2.1486592715521005E-3</v>
      </c>
      <c r="M119" s="113">
        <f>('Bonds (CP)'!AM119/'Bonds (CP)'!AM89-1)*'Bonds Portfolio'!$O$5</f>
        <v>-4.9267298401781236E-3</v>
      </c>
      <c r="N119" s="113">
        <f>('Bonds (CP)'!AN119/'Bonds (CP)'!AN89-1)*'Bonds Portfolio'!$O$6</f>
        <v>-8.9833183306612611E-3</v>
      </c>
      <c r="O119" s="113">
        <f>('Bonds (CP)'!AO119/'Bonds (CP)'!AO89-1)*'Bonds Portfolio'!$O$7</f>
        <v>-1.7636627267606241E-2</v>
      </c>
      <c r="P119" s="113">
        <f>('Bonds (CP)'!AP119/'Bonds (CP)'!AP89-1)*'Bonds Portfolio'!$O$8</f>
        <v>-1.0407078535937387E-2</v>
      </c>
      <c r="Q119" s="113">
        <f t="shared" si="9"/>
        <v>-4.4102413245935106E-2</v>
      </c>
      <c r="R119" s="113">
        <f t="shared" si="10"/>
        <v>1.1969339013084695E-3</v>
      </c>
      <c r="S119" s="113">
        <f t="shared" si="11"/>
        <v>6.8392819238733832E-3</v>
      </c>
    </row>
    <row r="120" spans="1:19" ht="15.6">
      <c r="A120" s="24">
        <v>45369</v>
      </c>
      <c r="B120" s="113">
        <f>('Bonds (CP)'!H120/'Bonds (CP)'!H119-1)*'Bonds Portfolio'!$F$3</f>
        <v>-1.5709547914120048E-4</v>
      </c>
      <c r="C120" s="113">
        <f>('Bonds (CP)'!I120/'Bonds (CP)'!I119-1)*'Bonds Portfolio'!$F$4</f>
        <v>-1.5512021997907688E-4</v>
      </c>
      <c r="D120" s="113">
        <f>('Bonds (CP)'!J120/'Bonds (CP)'!J119-1)*'Bonds Portfolio'!$F$5</f>
        <v>-8.3052857185728082E-5</v>
      </c>
      <c r="E120" s="113">
        <f>('Bonds (CP)'!K120/'Bonds (CP)'!K119-1)*'Bonds Portfolio'!$F$6</f>
        <v>-4.1669913621131819E-4</v>
      </c>
      <c r="F120" s="113">
        <f>('Bonds (CP)'!L120/'Bonds (CP)'!L119-1)*'Bonds Portfolio'!$F$7</f>
        <v>-4.9360104187855976E-3</v>
      </c>
      <c r="G120" s="113">
        <f t="shared" si="6"/>
        <v>-5.7479781113029208E-3</v>
      </c>
      <c r="H120" s="113">
        <f t="shared" si="7"/>
        <v>7.8722136051909662E-4</v>
      </c>
      <c r="I120" s="113">
        <f t="shared" si="8"/>
        <v>3.6481376693376921E-3</v>
      </c>
      <c r="K120" s="24">
        <v>45369</v>
      </c>
      <c r="L120" s="113">
        <f>('Bonds (CP)'!AL120/'Bonds (CP)'!AL90-1)*'Bonds Portfolio'!$O$4</f>
        <v>-2.3564321871181407E-3</v>
      </c>
      <c r="M120" s="113">
        <f>('Bonds (CP)'!AM120/'Bonds (CP)'!AM90-1)*'Bonds Portfolio'!$O$5</f>
        <v>-4.4160233559198845E-3</v>
      </c>
      <c r="N120" s="113">
        <f>('Bonds (CP)'!AN120/'Bonds (CP)'!AN90-1)*'Bonds Portfolio'!$O$6</f>
        <v>-7.6143193946250692E-3</v>
      </c>
      <c r="O120" s="113">
        <f>('Bonds (CP)'!AO120/'Bonds (CP)'!AO90-1)*'Bonds Portfolio'!$O$7</f>
        <v>-1.7105396948251285E-2</v>
      </c>
      <c r="P120" s="113">
        <f>('Bonds (CP)'!AP120/'Bonds (CP)'!AP90-1)*'Bonds Portfolio'!$O$8</f>
        <v>-1.8064520790578943E-2</v>
      </c>
      <c r="Q120" s="113">
        <f t="shared" si="9"/>
        <v>-4.9556692676493326E-2</v>
      </c>
      <c r="R120" s="113">
        <f t="shared" si="10"/>
        <v>-4.2573455292497508E-3</v>
      </c>
      <c r="S120" s="113">
        <f t="shared" si="11"/>
        <v>1.3850024933151628E-3</v>
      </c>
    </row>
    <row r="121" spans="1:19" ht="15.6">
      <c r="A121" s="24">
        <v>45370</v>
      </c>
      <c r="B121" s="113">
        <f>('Bonds (CP)'!H121/'Bonds (CP)'!H120-1)*'Bonds Portfolio'!$F$3</f>
        <v>-1.7453529976418915E-5</v>
      </c>
      <c r="C121" s="113">
        <f>('Bonds (CP)'!I121/'Bonds (CP)'!I120-1)*'Bonds Portfolio'!$F$4</f>
        <v>2.0702376406203096E-4</v>
      </c>
      <c r="D121" s="113">
        <f>('Bonds (CP)'!J121/'Bonds (CP)'!J120-1)*'Bonds Portfolio'!$F$5</f>
        <v>1.6621797824090123E-4</v>
      </c>
      <c r="E121" s="113">
        <f>('Bonds (CP)'!K121/'Bonds (CP)'!K120-1)*'Bonds Portfolio'!$F$6</f>
        <v>-1.6590754659534747E-3</v>
      </c>
      <c r="F121" s="113">
        <f>('Bonds (CP)'!L121/'Bonds (CP)'!L120-1)*'Bonds Portfolio'!$F$7</f>
        <v>-3.5293496997134133E-3</v>
      </c>
      <c r="G121" s="113">
        <f t="shared" si="6"/>
        <v>-4.8326369533403749E-3</v>
      </c>
      <c r="H121" s="113">
        <f t="shared" si="7"/>
        <v>1.7025625184816425E-3</v>
      </c>
      <c r="I121" s="113">
        <f t="shared" si="8"/>
        <v>4.563478827300238E-3</v>
      </c>
      <c r="K121" s="24">
        <v>45370</v>
      </c>
      <c r="L121" s="113">
        <f>('Bonds (CP)'!AL121/'Bonds (CP)'!AL91-1)*'Bonds Portfolio'!$O$4</f>
        <v>-2.2515053669604382E-3</v>
      </c>
      <c r="M121" s="113">
        <f>('Bonds (CP)'!AM121/'Bonds (CP)'!AM91-1)*'Bonds Portfolio'!$O$5</f>
        <v>-4.1114894241359723E-3</v>
      </c>
      <c r="N121" s="113">
        <f>('Bonds (CP)'!AN121/'Bonds (CP)'!AN91-1)*'Bonds Portfolio'!$O$6</f>
        <v>-7.5351739420615573E-3</v>
      </c>
      <c r="O121" s="113">
        <f>('Bonds (CP)'!AO121/'Bonds (CP)'!AO91-1)*'Bonds Portfolio'!$O$7</f>
        <v>-1.8234312552641276E-2</v>
      </c>
      <c r="P121" s="113">
        <f>('Bonds (CP)'!AP121/'Bonds (CP)'!AP91-1)*'Bonds Portfolio'!$O$8</f>
        <v>-1.878845894236443E-2</v>
      </c>
      <c r="Q121" s="113">
        <f t="shared" si="9"/>
        <v>-5.0920940228163673E-2</v>
      </c>
      <c r="R121" s="113">
        <f t="shared" si="10"/>
        <v>-5.6215930809200981E-3</v>
      </c>
      <c r="S121" s="113">
        <f t="shared" si="11"/>
        <v>2.0754941644815506E-5</v>
      </c>
    </row>
    <row r="122" spans="1:19" ht="15.6">
      <c r="A122" s="24">
        <v>45371</v>
      </c>
      <c r="B122" s="113">
        <f>('Bonds (CP)'!H122/'Bonds (CP)'!H121-1)*'Bonds Portfolio'!$F$3</f>
        <v>-1.7438311971402777E-4</v>
      </c>
      <c r="C122" s="113">
        <f>('Bonds (CP)'!I122/'Bonds (CP)'!I121-1)*'Bonds Portfolio'!$F$4</f>
        <v>-1.034410672794861E-4</v>
      </c>
      <c r="D122" s="113">
        <f>('Bonds (CP)'!J122/'Bonds (CP)'!J121-1)*'Bonds Portfolio'!$F$5</f>
        <v>-3.3198712172193283E-4</v>
      </c>
      <c r="E122" s="113">
        <f>('Bonds (CP)'!K122/'Bonds (CP)'!K121-1)*'Bonds Portfolio'!$F$6</f>
        <v>-9.6760603445464896E-4</v>
      </c>
      <c r="F122" s="113">
        <f>('Bonds (CP)'!L122/'Bonds (CP)'!L121-1)*'Bonds Portfolio'!$F$7</f>
        <v>-1.0244841494930323E-3</v>
      </c>
      <c r="G122" s="113">
        <f t="shared" si="6"/>
        <v>-2.601901492663128E-3</v>
      </c>
      <c r="H122" s="113">
        <f t="shared" si="7"/>
        <v>3.9332979791588899E-3</v>
      </c>
      <c r="I122" s="113">
        <f t="shared" si="8"/>
        <v>6.7942142879774854E-3</v>
      </c>
      <c r="K122" s="24">
        <v>45371</v>
      </c>
      <c r="L122" s="113">
        <f>('Bonds (CP)'!AL122/'Bonds (CP)'!AL92-1)*'Bonds Portfolio'!$O$4</f>
        <v>-2.354172116139175E-3</v>
      </c>
      <c r="M122" s="113">
        <f>('Bonds (CP)'!AM122/'Bonds (CP)'!AM92-1)*'Bonds Portfolio'!$O$5</f>
        <v>-4.1617768842373785E-3</v>
      </c>
      <c r="N122" s="113">
        <f>('Bonds (CP)'!AN122/'Bonds (CP)'!AN92-1)*'Bonds Portfolio'!$O$6</f>
        <v>-7.8546531602400101E-3</v>
      </c>
      <c r="O122" s="113">
        <f>('Bonds (CP)'!AO122/'Bonds (CP)'!AO92-1)*'Bonds Portfolio'!$O$7</f>
        <v>-1.8984772916115913E-2</v>
      </c>
      <c r="P122" s="113">
        <f>('Bonds (CP)'!AP122/'Bonds (CP)'!AP92-1)*'Bonds Portfolio'!$O$8</f>
        <v>-1.8260261914793352E-2</v>
      </c>
      <c r="Q122" s="113">
        <f t="shared" si="9"/>
        <v>-5.1615636991525826E-2</v>
      </c>
      <c r="R122" s="113">
        <f t="shared" si="10"/>
        <v>-6.316289844282251E-3</v>
      </c>
      <c r="S122" s="113">
        <f t="shared" si="11"/>
        <v>-6.7394182171733735E-4</v>
      </c>
    </row>
    <row r="123" spans="1:19" ht="15.6">
      <c r="A123" s="24">
        <v>45372</v>
      </c>
      <c r="B123" s="113">
        <f>('Bonds (CP)'!H123/'Bonds (CP)'!H122-1)*'Bonds Portfolio'!$F$3</f>
        <v>-1.0457516339867912E-4</v>
      </c>
      <c r="C123" s="113">
        <f>('Bonds (CP)'!I123/'Bonds (CP)'!I122-1)*'Bonds Portfolio'!$F$4</f>
        <v>-4.6482965016503286E-4</v>
      </c>
      <c r="D123" s="113">
        <f>('Bonds (CP)'!J123/'Bonds (CP)'!J122-1)*'Bonds Portfolio'!$F$5</f>
        <v>-2.4895049906632495E-4</v>
      </c>
      <c r="E123" s="113">
        <f>('Bonds (CP)'!K123/'Bonds (CP)'!K122-1)*'Bonds Portfolio'!$F$6</f>
        <v>1.5306620529425886E-3</v>
      </c>
      <c r="F123" s="113">
        <f>('Bonds (CP)'!L123/'Bonds (CP)'!L122-1)*'Bonds Portfolio'!$F$7</f>
        <v>2.0700199661078055E-3</v>
      </c>
      <c r="G123" s="113">
        <f t="shared" si="6"/>
        <v>2.782326706420357E-3</v>
      </c>
      <c r="H123" s="113">
        <f t="shared" si="7"/>
        <v>9.3175261782423753E-3</v>
      </c>
      <c r="I123" s="113">
        <f t="shared" si="8"/>
        <v>1.2178442487060969E-2</v>
      </c>
      <c r="K123" s="24">
        <v>45372</v>
      </c>
      <c r="L123" s="113">
        <f>('Bonds (CP)'!AL123/'Bonds (CP)'!AL93-1)*'Bonds Portfolio'!$O$4</f>
        <v>-2.370370370370356E-3</v>
      </c>
      <c r="M123" s="113">
        <f>('Bonds (CP)'!AM123/'Bonds (CP)'!AM93-1)*'Bonds Portfolio'!$O$5</f>
        <v>-4.718742435583634E-3</v>
      </c>
      <c r="N123" s="113">
        <f>('Bonds (CP)'!AN123/'Bonds (CP)'!AN93-1)*'Bonds Portfolio'!$O$6</f>
        <v>-8.4156138287141413E-3</v>
      </c>
      <c r="O123" s="113">
        <f>('Bonds (CP)'!AO123/'Bonds (CP)'!AO93-1)*'Bonds Portfolio'!$O$7</f>
        <v>-1.7209264456186646E-2</v>
      </c>
      <c r="P123" s="113">
        <f>('Bonds (CP)'!AP123/'Bonds (CP)'!AP93-1)*'Bonds Portfolio'!$O$8</f>
        <v>-1.3286391447254943E-2</v>
      </c>
      <c r="Q123" s="113">
        <f t="shared" si="9"/>
        <v>-4.6000382538109723E-2</v>
      </c>
      <c r="R123" s="113">
        <f t="shared" si="10"/>
        <v>-7.0103539086614763E-4</v>
      </c>
      <c r="S123" s="113">
        <f t="shared" si="11"/>
        <v>4.941312631698766E-3</v>
      </c>
    </row>
    <row r="124" spans="1:19" ht="15.6">
      <c r="A124" s="24">
        <v>45373</v>
      </c>
      <c r="B124" s="113">
        <f>('Bonds (CP)'!H124/'Bonds (CP)'!H123-1)*'Bonds Portfolio'!$F$3</f>
        <v>1.2207882804324833E-4</v>
      </c>
      <c r="C124" s="113">
        <f>('Bonds (CP)'!I124/'Bonds (CP)'!I123-1)*'Bonds Portfolio'!$F$4</f>
        <v>8.8129180532989801E-4</v>
      </c>
      <c r="D124" s="113">
        <f>('Bonds (CP)'!J124/'Bonds (CP)'!J123-1)*'Bonds Portfolio'!$F$5</f>
        <v>8.3238483063245998E-4</v>
      </c>
      <c r="E124" s="113">
        <f>('Bonds (CP)'!K124/'Bonds (CP)'!K123-1)*'Bonds Portfolio'!$F$6</f>
        <v>-1.5190363960998488E-3</v>
      </c>
      <c r="F124" s="113">
        <f>('Bonds (CP)'!L124/'Bonds (CP)'!L123-1)*'Bonds Portfolio'!$F$7</f>
        <v>-2.6266090936615028E-3</v>
      </c>
      <c r="G124" s="113">
        <f t="shared" si="6"/>
        <v>-2.309890025755745E-3</v>
      </c>
      <c r="H124" s="113">
        <f t="shared" si="7"/>
        <v>4.2253094460662725E-3</v>
      </c>
      <c r="I124" s="113">
        <f t="shared" si="8"/>
        <v>7.086225754884868E-3</v>
      </c>
      <c r="K124" s="24">
        <v>45373</v>
      </c>
      <c r="L124" s="113">
        <f>('Bonds (CP)'!AL124/'Bonds (CP)'!AL94-1)*'Bonds Portfolio'!$O$4</f>
        <v>-2.1974189047785364E-3</v>
      </c>
      <c r="M124" s="113">
        <f>('Bonds (CP)'!AM124/'Bonds (CP)'!AM94-1)*'Bonds Portfolio'!$O$5</f>
        <v>-4.0115646849693048E-3</v>
      </c>
      <c r="N124" s="113">
        <f>('Bonds (CP)'!AN124/'Bonds (CP)'!AN94-1)*'Bonds Portfolio'!$O$6</f>
        <v>-7.7796652716853876E-3</v>
      </c>
      <c r="O124" s="113">
        <f>('Bonds (CP)'!AO124/'Bonds (CP)'!AO94-1)*'Bonds Portfolio'!$O$7</f>
        <v>-1.8080427152141264E-2</v>
      </c>
      <c r="P124" s="113">
        <f>('Bonds (CP)'!AP124/'Bonds (CP)'!AP94-1)*'Bonds Portfolio'!$O$8</f>
        <v>-1.2100780845745729E-2</v>
      </c>
      <c r="Q124" s="113">
        <f t="shared" si="9"/>
        <v>-4.416985685932022E-2</v>
      </c>
      <c r="R124" s="113">
        <f t="shared" si="10"/>
        <v>1.1294902879233557E-3</v>
      </c>
      <c r="S124" s="113">
        <f t="shared" si="11"/>
        <v>6.7718383104882693E-3</v>
      </c>
    </row>
    <row r="125" spans="1:19" ht="15.6">
      <c r="A125" s="24">
        <v>45376</v>
      </c>
      <c r="B125" s="113">
        <f>('Bonds (CP)'!H125/'Bonds (CP)'!H124-1)*'Bonds Portfolio'!$F$3</f>
        <v>1.7455053237913631E-4</v>
      </c>
      <c r="C125" s="113">
        <f>('Bonds (CP)'!I125/'Bonds (CP)'!I124-1)*'Bonds Portfolio'!$F$4</f>
        <v>-3.1027639286671519E-4</v>
      </c>
      <c r="D125" s="113">
        <f>('Bonds (CP)'!J125/'Bonds (CP)'!J124-1)*'Bonds Portfolio'!$F$5</f>
        <v>-5.8070720426506295E-4</v>
      </c>
      <c r="E125" s="113">
        <f>('Bonds (CP)'!K125/'Bonds (CP)'!K124-1)*'Bonds Portfolio'!$F$6</f>
        <v>-1.3840417114709957E-4</v>
      </c>
      <c r="F125" s="113">
        <f>('Bonds (CP)'!L125/'Bonds (CP)'!L124-1)*'Bonds Portfolio'!$F$7</f>
        <v>1.3221108146844074E-3</v>
      </c>
      <c r="G125" s="113">
        <f t="shared" si="6"/>
        <v>4.6727357878466596E-4</v>
      </c>
      <c r="H125" s="113">
        <f t="shared" si="7"/>
        <v>7.0024730506066833E-3</v>
      </c>
      <c r="I125" s="113">
        <f t="shared" si="8"/>
        <v>9.8633893594252797E-3</v>
      </c>
      <c r="K125" s="24">
        <v>45376</v>
      </c>
      <c r="L125" s="113">
        <f>('Bonds (CP)'!AL125/'Bonds (CP)'!AL95-1)*'Bonds Portfolio'!$O$4</f>
        <v>-1.9026008029324306E-3</v>
      </c>
      <c r="M125" s="113">
        <f>('Bonds (CP)'!AM125/'Bonds (CP)'!AM95-1)*'Bonds Portfolio'!$O$5</f>
        <v>-4.1114894241359723E-3</v>
      </c>
      <c r="N125" s="113">
        <f>('Bonds (CP)'!AN125/'Bonds (CP)'!AN95-1)*'Bonds Portfolio'!$O$6</f>
        <v>-7.8546531602400101E-3</v>
      </c>
      <c r="O125" s="113">
        <f>('Bonds (CP)'!AO125/'Bonds (CP)'!AO95-1)*'Bonds Portfolio'!$O$7</f>
        <v>-1.7169524485312948E-2</v>
      </c>
      <c r="P125" s="113">
        <f>('Bonds (CP)'!AP125/'Bonds (CP)'!AP95-1)*'Bonds Portfolio'!$O$8</f>
        <v>-8.219778292686275E-3</v>
      </c>
      <c r="Q125" s="113">
        <f t="shared" si="9"/>
        <v>-3.9258046165307633E-2</v>
      </c>
      <c r="R125" s="113">
        <f t="shared" si="10"/>
        <v>6.0413009819359417E-3</v>
      </c>
      <c r="S125" s="113">
        <f t="shared" si="11"/>
        <v>1.1683649004500855E-2</v>
      </c>
    </row>
    <row r="126" spans="1:19" ht="15.6">
      <c r="A126" s="24">
        <v>45377</v>
      </c>
      <c r="B126" s="113">
        <f>('Bonds (CP)'!H126/'Bonds (CP)'!H125-1)*'Bonds Portfolio'!$F$3</f>
        <v>2.7967138612128295E-4</v>
      </c>
      <c r="C126" s="113">
        <f>('Bonds (CP)'!I126/'Bonds (CP)'!I125-1)*'Bonds Portfolio'!$F$4</f>
        <v>-1.034410672794861E-4</v>
      </c>
      <c r="D126" s="113">
        <f>('Bonds (CP)'!J126/'Bonds (CP)'!J125-1)*'Bonds Portfolio'!$F$5</f>
        <v>-1.3232591813087337E-3</v>
      </c>
      <c r="E126" s="113">
        <f>('Bonds (CP)'!K126/'Bonds (CP)'!K125-1)*'Bonds Portfolio'!$F$6</f>
        <v>-2.7441225863206187E-3</v>
      </c>
      <c r="F126" s="113">
        <f>('Bonds (CP)'!L126/'Bonds (CP)'!L125-1)*'Bonds Portfolio'!$F$7</f>
        <v>4.9657035230918911E-3</v>
      </c>
      <c r="G126" s="113">
        <f t="shared" si="6"/>
        <v>1.0745520743043356E-3</v>
      </c>
      <c r="H126" s="113">
        <f t="shared" si="7"/>
        <v>7.609751546126353E-3</v>
      </c>
      <c r="I126" s="113">
        <f t="shared" si="8"/>
        <v>1.0470667854944948E-2</v>
      </c>
      <c r="K126" s="24">
        <v>45377</v>
      </c>
      <c r="L126" s="113">
        <f>('Bonds (CP)'!AL126/'Bonds (CP)'!AL96-1)*'Bonds Portfolio'!$O$4</f>
        <v>-1.4857542387694878E-3</v>
      </c>
      <c r="M126" s="113">
        <f>('Bonds (CP)'!AM126/'Bonds (CP)'!AM96-1)*'Bonds Portfolio'!$O$5</f>
        <v>-4.1107411717861142E-3</v>
      </c>
      <c r="N126" s="113">
        <f>('Bonds (CP)'!AN126/'Bonds (CP)'!AN96-1)*'Bonds Portfolio'!$O$6</f>
        <v>-9.2860221842830278E-3</v>
      </c>
      <c r="O126" s="113">
        <f>('Bonds (CP)'!AO126/'Bonds (CP)'!AO96-1)*'Bonds Portfolio'!$O$7</f>
        <v>-1.967807067195089E-2</v>
      </c>
      <c r="P126" s="113">
        <f>('Bonds (CP)'!AP126/'Bonds (CP)'!AP96-1)*'Bonds Portfolio'!$O$8</f>
        <v>-1.804583743365762E-3</v>
      </c>
      <c r="Q126" s="113">
        <f t="shared" si="9"/>
        <v>-3.6365172010155281E-2</v>
      </c>
      <c r="R126" s="113">
        <f t="shared" si="10"/>
        <v>8.9341751370882946E-3</v>
      </c>
      <c r="S126" s="113">
        <f t="shared" si="11"/>
        <v>1.4576523159653208E-2</v>
      </c>
    </row>
    <row r="127" spans="1:19" ht="15.6">
      <c r="A127" s="24">
        <v>45378</v>
      </c>
      <c r="B127" s="113">
        <f>('Bonds (CP)'!H127/'Bonds (CP)'!H126-1)*'Bonds Portfolio'!$F$3</f>
        <v>8.7435516306744177E-5</v>
      </c>
      <c r="C127" s="113">
        <f>('Bonds (CP)'!I127/'Bonds (CP)'!I126-1)*'Bonds Portfolio'!$F$4</f>
        <v>8.2999158224712495E-4</v>
      </c>
      <c r="D127" s="113">
        <f>('Bonds (CP)'!J127/'Bonds (CP)'!J126-1)*'Bonds Portfolio'!$F$5</f>
        <v>1.5830726815227348E-3</v>
      </c>
      <c r="E127" s="113">
        <f>('Bonds (CP)'!K127/'Bonds (CP)'!K126-1)*'Bonds Portfolio'!$F$6</f>
        <v>2.6419964040736766E-3</v>
      </c>
      <c r="F127" s="113">
        <f>('Bonds (CP)'!L127/'Bonds (CP)'!L126-1)*'Bonds Portfolio'!$F$7</f>
        <v>4.4569953446813582E-3</v>
      </c>
      <c r="G127" s="113">
        <f t="shared" si="6"/>
        <v>9.5994915288316381E-3</v>
      </c>
      <c r="H127" s="113">
        <f t="shared" si="7"/>
        <v>1.6134691000653657E-2</v>
      </c>
      <c r="I127" s="113">
        <f t="shared" si="8"/>
        <v>1.8995607309472251E-2</v>
      </c>
      <c r="K127" s="24">
        <v>45378</v>
      </c>
      <c r="L127" s="113">
        <f>('Bonds (CP)'!AL127/'Bonds (CP)'!AL97-1)*'Bonds Portfolio'!$O$4</f>
        <v>-1.2940456413394808E-3</v>
      </c>
      <c r="M127" s="113">
        <f>('Bonds (CP)'!AM127/'Bonds (CP)'!AM97-1)*'Bonds Portfolio'!$O$5</f>
        <v>-3.400295384215624E-3</v>
      </c>
      <c r="N127" s="113">
        <f>('Bonds (CP)'!AN127/'Bonds (CP)'!AN97-1)*'Bonds Portfolio'!$O$6</f>
        <v>-8.0182803033636892E-3</v>
      </c>
      <c r="O127" s="113">
        <f>('Bonds (CP)'!AO127/'Bonds (CP)'!AO97-1)*'Bonds Portfolio'!$O$7</f>
        <v>-1.6776393023568259E-2</v>
      </c>
      <c r="P127" s="113">
        <f>('Bonds (CP)'!AP127/'Bonds (CP)'!AP97-1)*'Bonds Portfolio'!$O$8</f>
        <v>5.6872301408755991E-3</v>
      </c>
      <c r="Q127" s="113">
        <f t="shared" si="9"/>
        <v>-2.3801784211611457E-2</v>
      </c>
      <c r="R127" s="113">
        <f t="shared" si="10"/>
        <v>2.1497562935632118E-2</v>
      </c>
      <c r="S127" s="113">
        <f t="shared" si="11"/>
        <v>2.7139910958197032E-2</v>
      </c>
    </row>
    <row r="128" spans="1:19" ht="15.6">
      <c r="A128" s="24">
        <v>45379</v>
      </c>
      <c r="B128" s="113">
        <f>('Bonds (CP)'!H128/'Bonds (CP)'!H127-1)*'Bonds Portfolio'!$F$3</f>
        <v>0</v>
      </c>
      <c r="C128" s="113">
        <f>('Bonds (CP)'!I128/'Bonds (CP)'!I127-1)*'Bonds Portfolio'!$F$4</f>
        <v>-1.5533364219624259E-4</v>
      </c>
      <c r="D128" s="113">
        <f>('Bonds (CP)'!J128/'Bonds (CP)'!J127-1)*'Bonds Portfolio'!$F$5</f>
        <v>-8.3052857185728082E-5</v>
      </c>
      <c r="E128" s="113">
        <f>('Bonds (CP)'!K128/'Bonds (CP)'!K127-1)*'Bonds Portfolio'!$F$6</f>
        <v>4.1578784995714995E-4</v>
      </c>
      <c r="F128" s="113">
        <f>('Bonds (CP)'!L128/'Bonds (CP)'!L127-1)*'Bonds Portfolio'!$F$7</f>
        <v>-1.5349622794564867E-4</v>
      </c>
      <c r="G128" s="113">
        <f t="shared" si="6"/>
        <v>2.3905122629530617E-5</v>
      </c>
      <c r="H128" s="113">
        <f t="shared" si="7"/>
        <v>6.5591045944515484E-3</v>
      </c>
      <c r="I128" s="113">
        <f t="shared" si="8"/>
        <v>9.4200209032701439E-3</v>
      </c>
      <c r="K128" s="24">
        <v>45379</v>
      </c>
      <c r="L128" s="113">
        <f>('Bonds (CP)'!AL128/'Bonds (CP)'!AL98-1)*'Bonds Portfolio'!$O$4</f>
        <v>-1.3639940543848984E-3</v>
      </c>
      <c r="M128" s="113">
        <f>('Bonds (CP)'!AM128/'Bonds (CP)'!AM98-1)*'Bonds Portfolio'!$O$5</f>
        <v>-3.3481400608476042E-3</v>
      </c>
      <c r="N128" s="113">
        <f>('Bonds (CP)'!AN128/'Bonds (CP)'!AN98-1)*'Bonds Portfolio'!$O$6</f>
        <v>-7.8562753174657111E-3</v>
      </c>
      <c r="O128" s="113">
        <f>('Bonds (CP)'!AO128/'Bonds (CP)'!AO98-1)*'Bonds Portfolio'!$O$7</f>
        <v>-1.6786113235587697E-2</v>
      </c>
      <c r="P128" s="113">
        <f>('Bonds (CP)'!AP128/'Bonds (CP)'!AP98-1)*'Bonds Portfolio'!$O$8</f>
        <v>4.4537243000449594E-3</v>
      </c>
      <c r="Q128" s="113">
        <f t="shared" si="9"/>
        <v>-2.490079836824095E-2</v>
      </c>
      <c r="R128" s="113">
        <f t="shared" si="10"/>
        <v>2.0398548779002625E-2</v>
      </c>
      <c r="S128" s="113">
        <f t="shared" si="11"/>
        <v>2.6040896801567539E-2</v>
      </c>
    </row>
    <row r="129" spans="1:19" ht="15.6">
      <c r="A129" s="24">
        <v>45380</v>
      </c>
      <c r="B129" s="113">
        <f>('Bonds (CP)'!H129/'Bonds (CP)'!H128-1)*'Bonds Portfolio'!$F$3</f>
        <v>-5.244755244757649E-5</v>
      </c>
      <c r="C129" s="113">
        <f>('Bonds (CP)'!I129/'Bonds (CP)'!I128-1)*'Bonds Portfolio'!$F$4</f>
        <v>-5.1781789883809108E-5</v>
      </c>
      <c r="D129" s="113">
        <f>('Bonds (CP)'!J129/'Bonds (CP)'!J128-1)*'Bonds Portfolio'!$F$5</f>
        <v>-2.4900280187372114E-4</v>
      </c>
      <c r="E129" s="113">
        <f>('Bonds (CP)'!K129/'Bonds (CP)'!K128-1)*'Bonds Portfolio'!$F$6</f>
        <v>-1.3787596159874572E-3</v>
      </c>
      <c r="F129" s="113">
        <f>('Bonds (CP)'!L129/'Bonds (CP)'!L128-1)*'Bonds Portfolio'!$F$7</f>
        <v>-1.825575753098674E-3</v>
      </c>
      <c r="G129" s="113">
        <f t="shared" si="6"/>
        <v>-3.5575675132912378E-3</v>
      </c>
      <c r="H129" s="113">
        <f t="shared" si="7"/>
        <v>2.9776319585307796E-3</v>
      </c>
      <c r="I129" s="113">
        <f t="shared" si="8"/>
        <v>5.8385482673493751E-3</v>
      </c>
      <c r="K129" s="24">
        <v>45380</v>
      </c>
      <c r="L129" s="113">
        <f>('Bonds (CP)'!AL129/'Bonds (CP)'!AL99-1)*'Bonds Portfolio'!$O$4</f>
        <v>-1.2237762237762295E-3</v>
      </c>
      <c r="M129" s="113">
        <f>('Bonds (CP)'!AM129/'Bonds (CP)'!AM99-1)*'Bonds Portfolio'!$O$5</f>
        <v>-3.8085071914254922E-3</v>
      </c>
      <c r="N129" s="113">
        <f>('Bonds (CP)'!AN129/'Bonds (CP)'!AN99-1)*'Bonds Portfolio'!$O$6</f>
        <v>-8.0954969465077079E-3</v>
      </c>
      <c r="O129" s="113">
        <f>('Bonds (CP)'!AO129/'Bonds (CP)'!AO99-1)*'Bonds Portfolio'!$O$7</f>
        <v>-1.7013331831223312E-2</v>
      </c>
      <c r="P129" s="113">
        <f>('Bonds (CP)'!AP129/'Bonds (CP)'!AP99-1)*'Bonds Portfolio'!$O$8</f>
        <v>3.1965132717383772E-3</v>
      </c>
      <c r="Q129" s="113">
        <f t="shared" si="9"/>
        <v>-2.6944598921194367E-2</v>
      </c>
      <c r="R129" s="113">
        <f t="shared" si="10"/>
        <v>1.8354748226049208E-2</v>
      </c>
      <c r="S129" s="113">
        <f t="shared" si="11"/>
        <v>2.3997096248614121E-2</v>
      </c>
    </row>
    <row r="130" spans="1:19" ht="15.6">
      <c r="A130" s="24">
        <v>45383</v>
      </c>
      <c r="B130" s="113">
        <f>('Bonds (CP)'!H130/'Bonds (CP)'!H129-1)*'Bonds Portfolio'!$F$3</f>
        <v>-1.7480989423979134E-5</v>
      </c>
      <c r="C130" s="113">
        <f>('Bonds (CP)'!I130/'Bonds (CP)'!I129-1)*'Bonds Portfolio'!$F$4</f>
        <v>-1.0353592958902703E-4</v>
      </c>
      <c r="D130" s="113">
        <f>('Bonds (CP)'!J130/'Bonds (CP)'!J129-1)*'Bonds Portfolio'!$F$5</f>
        <v>-4.1465824990249978E-4</v>
      </c>
      <c r="E130" s="113">
        <f>('Bonds (CP)'!K130/'Bonds (CP)'!K129-1)*'Bonds Portfolio'!$F$6</f>
        <v>-1.3759604566981221E-3</v>
      </c>
      <c r="F130" s="113">
        <f>('Bonds (CP)'!L130/'Bonds (CP)'!L129-1)*'Bonds Portfolio'!$F$7</f>
        <v>-3.2936303773519085E-3</v>
      </c>
      <c r="G130" s="113">
        <f t="shared" si="6"/>
        <v>-5.2052660029655367E-3</v>
      </c>
      <c r="H130" s="113">
        <f t="shared" si="7"/>
        <v>1.3299334688564807E-3</v>
      </c>
      <c r="I130" s="113">
        <f t="shared" si="8"/>
        <v>4.1908497776750762E-3</v>
      </c>
      <c r="K130" s="24">
        <v>45383</v>
      </c>
      <c r="L130" s="113">
        <f>('Bonds (CP)'!AL130/'Bonds (CP)'!AL100-1)*'Bonds Portfolio'!$O$4</f>
        <v>-1.0488593654400357E-3</v>
      </c>
      <c r="M130" s="113">
        <f>('Bonds (CP)'!AM130/'Bonds (CP)'!AM100-1)*'Bonds Portfolio'!$O$5</f>
        <v>-3.3984351114249023E-3</v>
      </c>
      <c r="N130" s="113">
        <f>('Bonds (CP)'!AN130/'Bonds (CP)'!AN100-1)*'Bonds Portfolio'!$O$6</f>
        <v>-7.6886417103313454E-3</v>
      </c>
      <c r="O130" s="113">
        <f>('Bonds (CP)'!AO130/'Bonds (CP)'!AO100-1)*'Bonds Portfolio'!$O$7</f>
        <v>-1.6980473437986431E-2</v>
      </c>
      <c r="P130" s="113">
        <f>('Bonds (CP)'!AP130/'Bonds (CP)'!AP100-1)*'Bonds Portfolio'!$O$8</f>
        <v>-1.197941456587426E-3</v>
      </c>
      <c r="Q130" s="113">
        <f t="shared" si="9"/>
        <v>-3.0314351081770139E-2</v>
      </c>
      <c r="R130" s="113">
        <f t="shared" si="10"/>
        <v>1.4984996065473436E-2</v>
      </c>
      <c r="S130" s="113">
        <f t="shared" si="11"/>
        <v>2.062734408803835E-2</v>
      </c>
    </row>
    <row r="131" spans="1:19" ht="15.6">
      <c r="A131" s="24">
        <v>45384</v>
      </c>
      <c r="B131" s="113">
        <f>('Bonds (CP)'!H131/'Bonds (CP)'!H130-1)*'Bonds Portfolio'!$F$3</f>
        <v>-6.989951944083029E-5</v>
      </c>
      <c r="C131" s="113">
        <f>('Bonds (CP)'!I131/'Bonds (CP)'!I130-1)*'Bonds Portfolio'!$F$4</f>
        <v>-5.6844632981820629E-4</v>
      </c>
      <c r="D131" s="113">
        <f>('Bonds (CP)'!J131/'Bonds (CP)'!J130-1)*'Bonds Portfolio'!$F$5</f>
        <v>-4.1444068378426735E-4</v>
      </c>
      <c r="E131" s="113">
        <f>('Bonds (CP)'!K131/'Bonds (CP)'!K130-1)*'Bonds Portfolio'!$F$6</f>
        <v>1.38549237027088E-3</v>
      </c>
      <c r="F131" s="113">
        <f>('Bonds (CP)'!L131/'Bonds (CP)'!L130-1)*'Bonds Portfolio'!$F$7</f>
        <v>1.6607733712574735E-3</v>
      </c>
      <c r="G131" s="113">
        <f t="shared" si="6"/>
        <v>1.9934792084850498E-3</v>
      </c>
      <c r="H131" s="113">
        <f t="shared" si="7"/>
        <v>8.5286786803070672E-3</v>
      </c>
      <c r="I131" s="113">
        <f t="shared" si="8"/>
        <v>1.1389594989125663E-2</v>
      </c>
      <c r="K131" s="24">
        <v>45384</v>
      </c>
      <c r="L131" s="113">
        <f>('Bonds (CP)'!AL131/'Bonds (CP)'!AL101-1)*'Bonds Portfolio'!$O$4</f>
        <v>-1.3280908693752869E-3</v>
      </c>
      <c r="M131" s="113">
        <f>('Bonds (CP)'!AM131/'Bonds (CP)'!AM101-1)*'Bonds Portfolio'!$O$5</f>
        <v>-3.3950296323669083E-3</v>
      </c>
      <c r="N131" s="113">
        <f>('Bonds (CP)'!AN131/'Bonds (CP)'!AN101-1)*'Bonds Portfolio'!$O$6</f>
        <v>-7.1201464739064635E-3</v>
      </c>
      <c r="O131" s="113">
        <f>('Bonds (CP)'!AO131/'Bonds (CP)'!AO101-1)*'Bonds Portfolio'!$O$7</f>
        <v>-1.4667275896481714E-2</v>
      </c>
      <c r="P131" s="113">
        <f>('Bonds (CP)'!AP131/'Bonds (CP)'!AP101-1)*'Bonds Portfolio'!$O$8</f>
        <v>2.2648205632411766E-3</v>
      </c>
      <c r="Q131" s="113">
        <f t="shared" si="9"/>
        <v>-2.4245722308889196E-2</v>
      </c>
      <c r="R131" s="113">
        <f t="shared" si="10"/>
        <v>2.1053624838354379E-2</v>
      </c>
      <c r="S131" s="113">
        <f t="shared" si="11"/>
        <v>2.6695972860919293E-2</v>
      </c>
    </row>
    <row r="132" spans="1:19" ht="15.6">
      <c r="A132" s="24">
        <v>45385</v>
      </c>
      <c r="B132" s="113">
        <f>('Bonds (CP)'!H132/'Bonds (CP)'!H131-1)*'Bonds Portfolio'!$F$3</f>
        <v>1.747640685074714E-5</v>
      </c>
      <c r="C132" s="113">
        <f>('Bonds (CP)'!I132/'Bonds (CP)'!I131-1)*'Bonds Portfolio'!$F$4</f>
        <v>-1.5509180580919324E-4</v>
      </c>
      <c r="D132" s="113">
        <f>('Bonds (CP)'!J132/'Bonds (CP)'!J131-1)*'Bonds Portfolio'!$F$5</f>
        <v>-2.486631168475917E-4</v>
      </c>
      <c r="E132" s="113">
        <f>('Bonds (CP)'!K132/'Bonds (CP)'!K131-1)*'Bonds Portfolio'!$F$6</f>
        <v>-5.5186153643662641E-4</v>
      </c>
      <c r="F132" s="113">
        <f>('Bonds (CP)'!L132/'Bonds (CP)'!L131-1)*'Bonds Portfolio'!$F$7</f>
        <v>-1.7955135670635336E-3</v>
      </c>
      <c r="G132" s="113">
        <f t="shared" si="6"/>
        <v>-2.7336536193061979E-3</v>
      </c>
      <c r="H132" s="113">
        <f t="shared" si="7"/>
        <v>3.8015458525158196E-3</v>
      </c>
      <c r="I132" s="113">
        <f t="shared" si="8"/>
        <v>6.6624621613344155E-3</v>
      </c>
      <c r="K132" s="24">
        <v>45385</v>
      </c>
      <c r="L132" s="113">
        <f>('Bonds (CP)'!AL132/'Bonds (CP)'!AL102-1)*'Bonds Portfolio'!$O$4</f>
        <v>-1.0485844110450727E-3</v>
      </c>
      <c r="M132" s="113">
        <f>('Bonds (CP)'!AM132/'Bonds (CP)'!AM102-1)*'Bonds Portfolio'!$O$5</f>
        <v>-3.0870965023590104E-3</v>
      </c>
      <c r="N132" s="113">
        <f>('Bonds (CP)'!AN132/'Bonds (CP)'!AN102-1)*'Bonds Portfolio'!$O$6</f>
        <v>-7.0372157860229658E-3</v>
      </c>
      <c r="O132" s="113">
        <f>('Bonds (CP)'!AO132/'Bonds (CP)'!AO102-1)*'Bonds Portfolio'!$O$7</f>
        <v>-1.4917392598057112E-2</v>
      </c>
      <c r="P132" s="113">
        <f>('Bonds (CP)'!AP132/'Bonds (CP)'!AP102-1)*'Bonds Portfolio'!$O$8</f>
        <v>-2.9929561690729135E-4</v>
      </c>
      <c r="Q132" s="113">
        <f t="shared" si="9"/>
        <v>-2.6389584914391452E-2</v>
      </c>
      <c r="R132" s="113">
        <f t="shared" si="10"/>
        <v>1.8909762232852123E-2</v>
      </c>
      <c r="S132" s="113">
        <f t="shared" si="11"/>
        <v>2.4552110255417037E-2</v>
      </c>
    </row>
    <row r="133" spans="1:19" ht="15.6">
      <c r="A133" s="24">
        <v>45386</v>
      </c>
      <c r="B133" s="113">
        <f>('Bonds (CP)'!H133/'Bonds (CP)'!H132-1)*'Bonds Portfolio'!$F$3</f>
        <v>1.5741145605598918E-4</v>
      </c>
      <c r="C133" s="113">
        <f>('Bonds (CP)'!I133/'Bonds (CP)'!I132-1)*'Bonds Portfolio'!$F$4</f>
        <v>-5.1701164136908063E-5</v>
      </c>
      <c r="D133" s="113">
        <f>('Bonds (CP)'!J133/'Bonds (CP)'!J132-1)*'Bonds Portfolio'!$F$5</f>
        <v>-1.6576626523789884E-4</v>
      </c>
      <c r="E133" s="113">
        <f>('Bonds (CP)'!K133/'Bonds (CP)'!K132-1)*'Bonds Portfolio'!$F$6</f>
        <v>-6.88956987416689E-4</v>
      </c>
      <c r="F133" s="113">
        <f>('Bonds (CP)'!L133/'Bonds (CP)'!L132-1)*'Bonds Portfolio'!$F$7</f>
        <v>-2.3665958604294659E-3</v>
      </c>
      <c r="G133" s="113">
        <f t="shared" ref="G133:G196" si="12">SUM(B133:F133)</f>
        <v>-3.1156088211649726E-3</v>
      </c>
      <c r="H133" s="113">
        <f t="shared" ref="H133:H196" si="13">$G133-$G$522</f>
        <v>3.4195906506570449E-3</v>
      </c>
      <c r="I133" s="113">
        <f t="shared" ref="I133:I196" si="14">$G133-$G$526</f>
        <v>6.2805069594756404E-3</v>
      </c>
      <c r="K133" s="24">
        <v>45386</v>
      </c>
      <c r="L133" s="113">
        <f>('Bonds (CP)'!AL133/'Bonds (CP)'!AL103-1)*'Bonds Portfolio'!$O$4</f>
        <v>-8.0454744206384101E-4</v>
      </c>
      <c r="M133" s="113">
        <f>('Bonds (CP)'!AM133/'Bonds (CP)'!AM103-1)*'Bonds Portfolio'!$O$5</f>
        <v>-3.6493713686639676E-3</v>
      </c>
      <c r="N133" s="113">
        <f>('Bonds (CP)'!AN133/'Bonds (CP)'!AN103-1)*'Bonds Portfolio'!$O$6</f>
        <v>-7.5196231039964759E-3</v>
      </c>
      <c r="O133" s="113">
        <f>('Bonds (CP)'!AO133/'Bonds (CP)'!AO103-1)*'Bonds Portfolio'!$O$7</f>
        <v>-1.5424676985146069E-2</v>
      </c>
      <c r="P133" s="113">
        <f>('Bonds (CP)'!AP133/'Bonds (CP)'!AP103-1)*'Bonds Portfolio'!$O$8</f>
        <v>-3.2538075950032E-3</v>
      </c>
      <c r="Q133" s="113">
        <f t="shared" si="9"/>
        <v>-3.0652026494873554E-2</v>
      </c>
      <c r="R133" s="113">
        <f t="shared" si="10"/>
        <v>1.4647320652370021E-2</v>
      </c>
      <c r="S133" s="113">
        <f t="shared" si="11"/>
        <v>2.0289668674934935E-2</v>
      </c>
    </row>
    <row r="134" spans="1:19" ht="15.6">
      <c r="A134" s="24">
        <v>45387</v>
      </c>
      <c r="B134" s="113">
        <f>('Bonds (CP)'!H134/'Bonds (CP)'!H133-1)*'Bonds Portfolio'!$F$3</f>
        <v>-3.4974206522675468E-5</v>
      </c>
      <c r="C134" s="113">
        <f>('Bonds (CP)'!I134/'Bonds (CP)'!I133-1)*'Bonds Portfolio'!$F$4</f>
        <v>-2.5830126573449518E-4</v>
      </c>
      <c r="D134" s="113">
        <f>('Bonds (CP)'!J134/'Bonds (CP)'!J133-1)*'Bonds Portfolio'!$F$5</f>
        <v>-8.2693846194097369E-4</v>
      </c>
      <c r="E134" s="113">
        <f>('Bonds (CP)'!K134/'Bonds (CP)'!K133-1)*'Bonds Portfolio'!$F$6</f>
        <v>-1.7830889475152435E-3</v>
      </c>
      <c r="F134" s="113">
        <f>('Bonds (CP)'!L134/'Bonds (CP)'!L133-1)*'Bonds Portfolio'!$F$7</f>
        <v>-1.176677439065732E-3</v>
      </c>
      <c r="G134" s="113">
        <f t="shared" si="12"/>
        <v>-4.0799803207791198E-3</v>
      </c>
      <c r="H134" s="113">
        <f t="shared" si="13"/>
        <v>2.4552191510428976E-3</v>
      </c>
      <c r="I134" s="113">
        <f t="shared" si="14"/>
        <v>5.3161354598614931E-3</v>
      </c>
      <c r="K134" s="24">
        <v>45387</v>
      </c>
      <c r="L134" s="113">
        <f>('Bonds (CP)'!AL134/'Bonds (CP)'!AL104-1)*'Bonds Portfolio'!$O$4</f>
        <v>-8.7435516306724195E-4</v>
      </c>
      <c r="M134" s="113">
        <f>('Bonds (CP)'!AM134/'Bonds (CP)'!AM104-1)*'Bonds Portfolio'!$O$5</f>
        <v>-3.6987778824306263E-3</v>
      </c>
      <c r="N134" s="113">
        <f>('Bonds (CP)'!AN134/'Bonds (CP)'!AN104-1)*'Bonds Portfolio'!$O$6</f>
        <v>-8.0746526455333541E-3</v>
      </c>
      <c r="O134" s="113">
        <f>('Bonds (CP)'!AO134/'Bonds (CP)'!AO104-1)*'Bonds Portfolio'!$O$7</f>
        <v>-1.6423649732832279E-2</v>
      </c>
      <c r="P134" s="113">
        <f>('Bonds (CP)'!AP134/'Bonds (CP)'!AP104-1)*'Bonds Portfolio'!$O$8</f>
        <v>-5.5870878283113441E-3</v>
      </c>
      <c r="Q134" s="113">
        <f t="shared" si="9"/>
        <v>-3.4658523252174847E-2</v>
      </c>
      <c r="R134" s="113">
        <f t="shared" si="10"/>
        <v>1.0640823895068728E-2</v>
      </c>
      <c r="S134" s="113">
        <f t="shared" si="11"/>
        <v>1.6283171917633642E-2</v>
      </c>
    </row>
    <row r="135" spans="1:19" ht="15.6">
      <c r="A135" s="24">
        <v>45390</v>
      </c>
      <c r="B135" s="113">
        <f>('Bonds (CP)'!H135/'Bonds (CP)'!H134-1)*'Bonds Portfolio'!$F$3</f>
        <v>-5.244755244757649E-5</v>
      </c>
      <c r="C135" s="113">
        <f>('Bonds (CP)'!I135/'Bonds (CP)'!I134-1)*'Bonds Portfolio'!$F$4</f>
        <v>-2.581831095123999E-4</v>
      </c>
      <c r="D135" s="113">
        <f>('Bonds (CP)'!J135/'Bonds (CP)'!J134-1)*'Bonds Portfolio'!$F$5</f>
        <v>-2.4827200249266657E-4</v>
      </c>
      <c r="E135" s="113">
        <f>('Bonds (CP)'!K135/'Bonds (CP)'!K134-1)*'Bonds Portfolio'!$F$6</f>
        <v>4.1333144723458841E-4</v>
      </c>
      <c r="F135" s="113">
        <f>('Bonds (CP)'!L135/'Bonds (CP)'!L134-1)*'Bonds Portfolio'!$F$7</f>
        <v>-8.7876342756472165E-4</v>
      </c>
      <c r="G135" s="113">
        <f t="shared" si="12"/>
        <v>-1.0243346447827762E-3</v>
      </c>
      <c r="H135" s="113">
        <f t="shared" si="13"/>
        <v>5.5108648270392416E-3</v>
      </c>
      <c r="I135" s="113">
        <f t="shared" si="14"/>
        <v>8.3717811358578371E-3</v>
      </c>
      <c r="K135" s="24">
        <v>45390</v>
      </c>
      <c r="L135" s="113">
        <f>('Bonds (CP)'!AL135/'Bonds (CP)'!AL105-1)*'Bonds Portfolio'!$O$4</f>
        <v>-7.3426573426578219E-4</v>
      </c>
      <c r="M135" s="113">
        <f>('Bonds (CP)'!AM135/'Bonds (CP)'!AM105-1)*'Bonds Portfolio'!$O$5</f>
        <v>-3.2373934296311413E-3</v>
      </c>
      <c r="N135" s="113">
        <f>('Bonds (CP)'!AN135/'Bonds (CP)'!AN105-1)*'Bonds Portfolio'!$O$6</f>
        <v>-7.9115345306320917E-3</v>
      </c>
      <c r="O135" s="113">
        <f>('Bonds (CP)'!AO135/'Bonds (CP)'!AO105-1)*'Bonds Portfolio'!$O$7</f>
        <v>-1.6692194981883124E-2</v>
      </c>
      <c r="P135" s="113">
        <f>('Bonds (CP)'!AP135/'Bonds (CP)'!AP105-1)*'Bonds Portfolio'!$O$8</f>
        <v>-6.1486844605119113E-3</v>
      </c>
      <c r="Q135" s="113">
        <f t="shared" si="9"/>
        <v>-3.472407313692405E-2</v>
      </c>
      <c r="R135" s="113">
        <f t="shared" si="10"/>
        <v>1.0575274010319526E-2</v>
      </c>
      <c r="S135" s="113">
        <f t="shared" si="11"/>
        <v>1.6217622032884439E-2</v>
      </c>
    </row>
    <row r="136" spans="1:19" ht="15.6">
      <c r="A136" s="24">
        <v>45391</v>
      </c>
      <c r="B136" s="113">
        <f>('Bonds (CP)'!H136/'Bonds (CP)'!H135-1)*'Bonds Portfolio'!$F$3</f>
        <v>-8.7374399300998998E-5</v>
      </c>
      <c r="C136" s="113">
        <f>('Bonds (CP)'!I136/'Bonds (CP)'!I135-1)*'Bonds Portfolio'!$F$4</f>
        <v>-1.032801801170269E-4</v>
      </c>
      <c r="D136" s="113">
        <f>('Bonds (CP)'!J136/'Bonds (CP)'!J135-1)*'Bonds Portfolio'!$F$5</f>
        <v>-8.2774226337467571E-5</v>
      </c>
      <c r="E136" s="113">
        <f>('Bonds (CP)'!K136/'Bonds (CP)'!K135-1)*'Bonds Portfolio'!$F$6</f>
        <v>-2.7510871860252361E-4</v>
      </c>
      <c r="F136" s="113">
        <f>('Bonds (CP)'!L136/'Bonds (CP)'!L135-1)*'Bonds Portfolio'!$F$7</f>
        <v>-5.8418981438397306E-4</v>
      </c>
      <c r="G136" s="113">
        <f t="shared" si="12"/>
        <v>-1.1327273387419902E-3</v>
      </c>
      <c r="H136" s="113">
        <f t="shared" si="13"/>
        <v>5.4024721330800272E-3</v>
      </c>
      <c r="I136" s="113">
        <f t="shared" si="14"/>
        <v>8.2633884418986218E-3</v>
      </c>
      <c r="K136" s="24">
        <v>45391</v>
      </c>
      <c r="L136" s="113">
        <f>('Bonds (CP)'!AL136/'Bonds (CP)'!AL106-1)*'Bonds Portfolio'!$O$4</f>
        <v>-9.6111839231105556E-4</v>
      </c>
      <c r="M136" s="113">
        <f>('Bonds (CP)'!AM136/'Bonds (CP)'!AM106-1)*'Bonds Portfolio'!$O$5</f>
        <v>-3.1345722617550421E-3</v>
      </c>
      <c r="N136" s="113">
        <f>('Bonds (CP)'!AN136/'Bonds (CP)'!AN106-1)*'Bonds Portfolio'!$O$6</f>
        <v>-7.4282987032360474E-3</v>
      </c>
      <c r="O136" s="113">
        <f>('Bonds (CP)'!AO136/'Bonds (CP)'!AO106-1)*'Bonds Portfolio'!$O$7</f>
        <v>-1.6944342858624985E-2</v>
      </c>
      <c r="P136" s="113">
        <f>('Bonds (CP)'!AP136/'Bonds (CP)'!AP106-1)*'Bonds Portfolio'!$O$8</f>
        <v>-8.3193804207058585E-3</v>
      </c>
      <c r="Q136" s="113">
        <f t="shared" si="9"/>
        <v>-3.678771263663299E-2</v>
      </c>
      <c r="R136" s="113">
        <f t="shared" si="10"/>
        <v>8.5116345106105856E-3</v>
      </c>
      <c r="S136" s="113">
        <f t="shared" si="11"/>
        <v>1.4153982533175499E-2</v>
      </c>
    </row>
    <row r="137" spans="1:19" ht="15.6">
      <c r="A137" s="24">
        <v>45392</v>
      </c>
      <c r="B137" s="113">
        <f>('Bonds (CP)'!H137/'Bonds (CP)'!H136-1)*'Bonds Portfolio'!$F$3</f>
        <v>1.3989682609079069E-4</v>
      </c>
      <c r="C137" s="113">
        <f>('Bonds (CP)'!I137/'Bonds (CP)'!I136-1)*'Bonds Portfolio'!$F$4</f>
        <v>-5.1639670052483494E-5</v>
      </c>
      <c r="D137" s="113">
        <f>('Bonds (CP)'!J137/'Bonds (CP)'!J136-1)*'Bonds Portfolio'!$F$5</f>
        <v>-3.3080468094637272E-4</v>
      </c>
      <c r="E137" s="113">
        <f>('Bonds (CP)'!K137/'Bonds (CP)'!K136-1)*'Bonds Portfolio'!$F$6</f>
        <v>-4.1231043529494916E-4</v>
      </c>
      <c r="F137" s="113">
        <f>('Bonds (CP)'!L137/'Bonds (CP)'!L136-1)*'Bonds Portfolio'!$F$7</f>
        <v>1.4615843118104266E-4</v>
      </c>
      <c r="G137" s="113">
        <f t="shared" si="12"/>
        <v>-5.08699529021972E-4</v>
      </c>
      <c r="H137" s="113">
        <f t="shared" si="13"/>
        <v>6.0264999428000458E-3</v>
      </c>
      <c r="I137" s="113">
        <f t="shared" si="14"/>
        <v>8.8874162516186413E-3</v>
      </c>
      <c r="K137" s="24">
        <v>45392</v>
      </c>
      <c r="L137" s="113">
        <f>('Bonds (CP)'!AL137/'Bonds (CP)'!AL107-1)*'Bonds Portfolio'!$O$4</f>
        <v>-6.9948413045379805E-4</v>
      </c>
      <c r="M137" s="113">
        <f>('Bonds (CP)'!AM137/'Bonds (CP)'!AM107-1)*'Bonds Portfolio'!$O$5</f>
        <v>-3.3386980253397036E-3</v>
      </c>
      <c r="N137" s="113">
        <f>('Bonds (CP)'!AN137/'Bonds (CP)'!AN107-1)*'Bonds Portfolio'!$O$6</f>
        <v>-7.7468168042699181E-3</v>
      </c>
      <c r="O137" s="113">
        <f>('Bonds (CP)'!AO137/'Bonds (CP)'!AO107-1)*'Bonds Portfolio'!$O$7</f>
        <v>-1.6676012181332234E-2</v>
      </c>
      <c r="P137" s="113">
        <f>('Bonds (CP)'!AP137/'Bonds (CP)'!AP107-1)*'Bonds Portfolio'!$O$8</f>
        <v>-6.5736630562303507E-3</v>
      </c>
      <c r="Q137" s="113">
        <f t="shared" si="9"/>
        <v>-3.5034674197626001E-2</v>
      </c>
      <c r="R137" s="113">
        <f t="shared" si="10"/>
        <v>1.0264672949617575E-2</v>
      </c>
      <c r="S137" s="113">
        <f t="shared" si="11"/>
        <v>1.5907020972182488E-2</v>
      </c>
    </row>
    <row r="138" spans="1:19" ht="15.6">
      <c r="A138" s="24">
        <v>45393</v>
      </c>
      <c r="B138" s="113">
        <f>('Bonds (CP)'!H138/'Bonds (CP)'!H137-1)*'Bonds Portfolio'!$F$3</f>
        <v>-2.4452012924636168E-4</v>
      </c>
      <c r="C138" s="113">
        <f>('Bonds (CP)'!I138/'Bonds (CP)'!I137-1)*'Bonds Portfolio'!$F$4</f>
        <v>-3.0953903107235894E-4</v>
      </c>
      <c r="D138" s="113">
        <f>('Bonds (CP)'!J138/'Bonds (CP)'!J137-1)*'Bonds Portfolio'!$F$5</f>
        <v>-5.7821575918219907E-4</v>
      </c>
      <c r="E138" s="113">
        <f>('Bonds (CP)'!K138/'Bonds (CP)'!K137-1)*'Bonds Portfolio'!$F$6</f>
        <v>-1.2328726599165176E-3</v>
      </c>
      <c r="F138" s="113">
        <f>('Bonds (CP)'!L138/'Bonds (CP)'!L137-1)*'Bonds Portfolio'!$F$7</f>
        <v>-1.7388262069046425E-3</v>
      </c>
      <c r="G138" s="113">
        <f t="shared" si="12"/>
        <v>-4.1039737863220798E-3</v>
      </c>
      <c r="H138" s="113">
        <f t="shared" si="13"/>
        <v>2.4312256854999376E-3</v>
      </c>
      <c r="I138" s="113">
        <f t="shared" si="14"/>
        <v>5.2921419943185331E-3</v>
      </c>
      <c r="K138" s="24">
        <v>45393</v>
      </c>
      <c r="L138" s="113">
        <f>('Bonds (CP)'!AL138/'Bonds (CP)'!AL108-1)*'Bonds Portfolio'!$O$4</f>
        <v>-1.0304776875382116E-3</v>
      </c>
      <c r="M138" s="113">
        <f>('Bonds (CP)'!AM138/'Bonds (CP)'!AM108-1)*'Bonds Portfolio'!$O$5</f>
        <v>-3.7450657701441738E-3</v>
      </c>
      <c r="N138" s="113">
        <f>('Bonds (CP)'!AN138/'Bonds (CP)'!AN108-1)*'Bonds Portfolio'!$O$6</f>
        <v>-8.3026359056534767E-3</v>
      </c>
      <c r="O138" s="113">
        <f>('Bonds (CP)'!AO138/'Bonds (CP)'!AO108-1)*'Bonds Portfolio'!$O$7</f>
        <v>-1.7420272591180907E-2</v>
      </c>
      <c r="P138" s="113">
        <f>('Bonds (CP)'!AP138/'Bonds (CP)'!AP108-1)*'Bonds Portfolio'!$O$8</f>
        <v>-8.6894873910601245E-3</v>
      </c>
      <c r="Q138" s="113">
        <f t="shared" si="9"/>
        <v>-3.9187939345576892E-2</v>
      </c>
      <c r="R138" s="113">
        <f t="shared" si="10"/>
        <v>6.1114078016666837E-3</v>
      </c>
      <c r="S138" s="113">
        <f t="shared" si="11"/>
        <v>1.1753755824231597E-2</v>
      </c>
    </row>
    <row r="139" spans="1:19" ht="15.6">
      <c r="A139" s="24">
        <v>45394</v>
      </c>
      <c r="B139" s="113">
        <f>('Bonds (CP)'!H139/'Bonds (CP)'!H138-1)*'Bonds Portfolio'!$F$3</f>
        <v>6.9887306717886241E-5</v>
      </c>
      <c r="C139" s="113">
        <f>('Bonds (CP)'!I139/'Bonds (CP)'!I138-1)*'Bonds Portfolio'!$F$4</f>
        <v>-4.1234841945447798E-4</v>
      </c>
      <c r="D139" s="113">
        <f>('Bonds (CP)'!J139/'Bonds (CP)'!J138-1)*'Bonds Portfolio'!$F$5</f>
        <v>-3.3042342590392518E-4</v>
      </c>
      <c r="E139" s="113">
        <f>('Bonds (CP)'!K139/'Bonds (CP)'!K138-1)*'Bonds Portfolio'!$F$6</f>
        <v>4.1240077927655609E-4</v>
      </c>
      <c r="F139" s="113">
        <f>('Bonds (CP)'!L139/'Bonds (CP)'!L138-1)*'Bonds Portfolio'!$F$7</f>
        <v>-7.2199907430787753E-4</v>
      </c>
      <c r="G139" s="113">
        <f t="shared" si="12"/>
        <v>-9.8248283367183839E-4</v>
      </c>
      <c r="H139" s="113">
        <f t="shared" si="13"/>
        <v>5.5527166381501795E-3</v>
      </c>
      <c r="I139" s="113">
        <f t="shared" si="14"/>
        <v>8.413632946968775E-3</v>
      </c>
      <c r="K139" s="24">
        <v>45394</v>
      </c>
      <c r="L139" s="113">
        <f>('Bonds (CP)'!AL139/'Bonds (CP)'!AL109-1)*'Bonds Portfolio'!$O$4</f>
        <v>-1.5549925744737126E-3</v>
      </c>
      <c r="M139" s="113">
        <f>('Bonds (CP)'!AM139/'Bonds (CP)'!AM109-1)*'Bonds Portfolio'!$O$5</f>
        <v>-4.1496928298432765E-3</v>
      </c>
      <c r="N139" s="113">
        <f>('Bonds (CP)'!AN139/'Bonds (CP)'!AN109-1)*'Bonds Portfolio'!$O$6</f>
        <v>-7.8985001287473107E-3</v>
      </c>
      <c r="O139" s="113">
        <f>('Bonds (CP)'!AO139/'Bonds (CP)'!AO109-1)*'Bonds Portfolio'!$O$7</f>
        <v>-1.6656596768135492E-2</v>
      </c>
      <c r="P139" s="113">
        <f>('Bonds (CP)'!AP139/'Bonds (CP)'!AP109-1)*'Bonds Portfolio'!$O$8</f>
        <v>-1.7014559312992495E-2</v>
      </c>
      <c r="Q139" s="113">
        <f t="shared" si="9"/>
        <v>-4.7274341614192292E-2</v>
      </c>
      <c r="R139" s="113">
        <f t="shared" si="10"/>
        <v>-1.9749944669487166E-3</v>
      </c>
      <c r="S139" s="113">
        <f t="shared" si="11"/>
        <v>3.6673535556161971E-3</v>
      </c>
    </row>
    <row r="140" spans="1:19" ht="15.6">
      <c r="A140" s="24">
        <v>45397</v>
      </c>
      <c r="B140" s="113">
        <f>('Bonds (CP)'!H140/'Bonds (CP)'!H139-1)*'Bonds Portfolio'!$F$3</f>
        <v>0</v>
      </c>
      <c r="C140" s="113">
        <f>('Bonds (CP)'!I140/'Bonds (CP)'!I139-1)*'Bonds Portfolio'!$F$4</f>
        <v>5.1668104642401682E-4</v>
      </c>
      <c r="D140" s="113">
        <f>('Bonds (CP)'!J140/'Bonds (CP)'!J139-1)*'Bonds Portfolio'!$F$5</f>
        <v>5.7964862405728295E-4</v>
      </c>
      <c r="E140" s="113">
        <f>('Bonds (CP)'!K140/'Bonds (CP)'!K139-1)*'Bonds Portfolio'!$F$6</f>
        <v>-4.1155215712498363E-4</v>
      </c>
      <c r="F140" s="113">
        <f>('Bonds (CP)'!L140/'Bonds (CP)'!L139-1)*'Bonds Portfolio'!$F$7</f>
        <v>1.4544397972207968E-3</v>
      </c>
      <c r="G140" s="113">
        <f t="shared" si="12"/>
        <v>2.1392173105771132E-3</v>
      </c>
      <c r="H140" s="113">
        <f t="shared" si="13"/>
        <v>8.6744167823991306E-3</v>
      </c>
      <c r="I140" s="113">
        <f t="shared" si="14"/>
        <v>1.1535333091217726E-2</v>
      </c>
      <c r="K140" s="24">
        <v>45397</v>
      </c>
      <c r="L140" s="113">
        <f>('Bonds (CP)'!AL140/'Bonds (CP)'!AL110-1)*'Bonds Portfolio'!$O$4</f>
        <v>-1.1880842142046211E-3</v>
      </c>
      <c r="M140" s="113">
        <f>('Bonds (CP)'!AM140/'Bonds (CP)'!AM110-1)*'Bonds Portfolio'!$O$5</f>
        <v>-4.2043878479280485E-3</v>
      </c>
      <c r="N140" s="113">
        <f>('Bonds (CP)'!AN140/'Bonds (CP)'!AN110-1)*'Bonds Portfolio'!$O$6</f>
        <v>-8.5455007893584078E-3</v>
      </c>
      <c r="O140" s="113">
        <f>('Bonds (CP)'!AO140/'Bonds (CP)'!AO110-1)*'Bonds Portfolio'!$O$7</f>
        <v>-1.7162738159881875E-2</v>
      </c>
      <c r="P140" s="113">
        <f>('Bonds (CP)'!AP140/'Bonds (CP)'!AP110-1)*'Bonds Portfolio'!$O$8</f>
        <v>-7.5581627739821806E-3</v>
      </c>
      <c r="Q140" s="113">
        <f t="shared" si="9"/>
        <v>-3.8658873785355138E-2</v>
      </c>
      <c r="R140" s="113">
        <f t="shared" si="10"/>
        <v>6.6404733618884368E-3</v>
      </c>
      <c r="S140" s="113">
        <f t="shared" si="11"/>
        <v>1.228282138445335E-2</v>
      </c>
    </row>
    <row r="141" spans="1:19" ht="15.6">
      <c r="A141" s="24">
        <v>45398</v>
      </c>
      <c r="B141" s="113">
        <f>('Bonds (CP)'!H141/'Bonds (CP)'!H140-1)*'Bonds Portfolio'!$F$3</f>
        <v>2.624212736179299E-4</v>
      </c>
      <c r="C141" s="113">
        <f>('Bonds (CP)'!I141/'Bonds (CP)'!I140-1)*'Bonds Portfolio'!$F$4</f>
        <v>-8.7502483072399162E-4</v>
      </c>
      <c r="D141" s="113">
        <f>('Bonds (CP)'!J141/'Bonds (CP)'!J140-1)*'Bonds Portfolio'!$F$5</f>
        <v>-9.8953002678652262E-4</v>
      </c>
      <c r="E141" s="113">
        <f>('Bonds (CP)'!K141/'Bonds (CP)'!K140-1)*'Bonds Portfolio'!$F$6</f>
        <v>-1.3722202869415057E-4</v>
      </c>
      <c r="F141" s="113">
        <f>('Bonds (CP)'!L141/'Bonds (CP)'!L140-1)*'Bonds Portfolio'!$F$7</f>
        <v>-1.300473825299875E-3</v>
      </c>
      <c r="G141" s="113">
        <f t="shared" si="12"/>
        <v>-3.0398294378866098E-3</v>
      </c>
      <c r="H141" s="113">
        <f t="shared" si="13"/>
        <v>3.4953700339354077E-3</v>
      </c>
      <c r="I141" s="113">
        <f t="shared" si="14"/>
        <v>6.3562863427540032E-3</v>
      </c>
      <c r="K141" s="24">
        <v>45398</v>
      </c>
      <c r="L141" s="113">
        <f>('Bonds (CP)'!AL141/'Bonds (CP)'!AL111-1)*'Bonds Portfolio'!$O$4</f>
        <v>-7.3477956613015043E-4</v>
      </c>
      <c r="M141" s="113">
        <f>('Bonds (CP)'!AM141/'Bonds (CP)'!AM111-1)*'Bonds Portfolio'!$O$5</f>
        <v>-4.197906311023636E-3</v>
      </c>
      <c r="N141" s="113">
        <f>('Bonds (CP)'!AN141/'Bonds (CP)'!AN111-1)*'Bonds Portfolio'!$O$6</f>
        <v>-7.3326606547724493E-3</v>
      </c>
      <c r="O141" s="113">
        <f>('Bonds (CP)'!AO141/'Bonds (CP)'!AO111-1)*'Bonds Portfolio'!$O$7</f>
        <v>-1.5090164962931052E-2</v>
      </c>
      <c r="P141" s="113">
        <f>('Bonds (CP)'!AP141/'Bonds (CP)'!AP111-1)*'Bonds Portfolio'!$O$8</f>
        <v>-1.0540820807794282E-2</v>
      </c>
      <c r="Q141" s="113">
        <f t="shared" si="9"/>
        <v>-3.7896332302651568E-2</v>
      </c>
      <c r="R141" s="113">
        <f t="shared" si="10"/>
        <v>7.4030148445920069E-3</v>
      </c>
      <c r="S141" s="113">
        <f t="shared" si="11"/>
        <v>1.3045362867156921E-2</v>
      </c>
    </row>
    <row r="142" spans="1:19" ht="15.6">
      <c r="A142" s="24">
        <v>45399</v>
      </c>
      <c r="B142" s="113">
        <f>('Bonds (CP)'!H142/'Bonds (CP)'!H141-1)*'Bonds Portfolio'!$F$3</f>
        <v>0</v>
      </c>
      <c r="C142" s="113">
        <f>('Bonds (CP)'!I142/'Bonds (CP)'!I141-1)*'Bonds Portfolio'!$F$4</f>
        <v>1.0312582544713678E-4</v>
      </c>
      <c r="D142" s="113">
        <f>('Bonds (CP)'!J142/'Bonds (CP)'!J141-1)*'Bonds Portfolio'!$F$5</f>
        <v>1.6531260253169756E-4</v>
      </c>
      <c r="E142" s="113">
        <f>('Bonds (CP)'!K142/'Bonds (CP)'!K141-1)*'Bonds Portfolio'!$F$6</f>
        <v>1.240264851388373E-3</v>
      </c>
      <c r="F142" s="113">
        <f>('Bonds (CP)'!L142/'Bonds (CP)'!L141-1)*'Bonds Portfolio'!$F$7</f>
        <v>6.5642887639923327E-3</v>
      </c>
      <c r="G142" s="113">
        <f t="shared" si="12"/>
        <v>8.0729920433595392E-3</v>
      </c>
      <c r="H142" s="113">
        <f t="shared" si="13"/>
        <v>1.4608191515181557E-2</v>
      </c>
      <c r="I142" s="113">
        <f t="shared" si="14"/>
        <v>1.746910782400015E-2</v>
      </c>
      <c r="K142" s="24">
        <v>45399</v>
      </c>
      <c r="L142" s="113">
        <f>('Bonds (CP)'!AL142/'Bonds (CP)'!AL112-1)*'Bonds Portfolio'!$O$4</f>
        <v>-6.1231630510847354E-4</v>
      </c>
      <c r="M142" s="113">
        <f>('Bonds (CP)'!AM142/'Bonds (CP)'!AM112-1)*'Bonds Portfolio'!$O$5</f>
        <v>-3.9951881144195461E-3</v>
      </c>
      <c r="N142" s="113">
        <f>('Bonds (CP)'!AN142/'Bonds (CP)'!AN112-1)*'Bonds Portfolio'!$O$6</f>
        <v>-6.9320744573202475E-3</v>
      </c>
      <c r="O142" s="113">
        <f>('Bonds (CP)'!AO142/'Bonds (CP)'!AO112-1)*'Bonds Portfolio'!$O$7</f>
        <v>-1.2239464327574036E-2</v>
      </c>
      <c r="P142" s="113">
        <f>('Bonds (CP)'!AP142/'Bonds (CP)'!AP112-1)*'Bonds Portfolio'!$O$8</f>
        <v>-6.8544336707919706E-3</v>
      </c>
      <c r="Q142" s="113">
        <f t="shared" si="9"/>
        <v>-3.0633476875214276E-2</v>
      </c>
      <c r="R142" s="113">
        <f t="shared" si="10"/>
        <v>1.4665870272029299E-2</v>
      </c>
      <c r="S142" s="113">
        <f t="shared" si="11"/>
        <v>2.0308218294594213E-2</v>
      </c>
    </row>
    <row r="143" spans="1:19" ht="15.6">
      <c r="A143" s="24">
        <v>45400</v>
      </c>
      <c r="B143" s="113">
        <f>('Bonds (CP)'!H143/'Bonds (CP)'!H142-1)*'Bonds Portfolio'!$F$3</f>
        <v>-5.247048535199639E-5</v>
      </c>
      <c r="C143" s="113">
        <f>('Bonds (CP)'!I143/'Bonds (CP)'!I142-1)*'Bonds Portfolio'!$F$4</f>
        <v>9.3090159125104328E-4</v>
      </c>
      <c r="D143" s="113">
        <f>('Bonds (CP)'!J143/'Bonds (CP)'!J142-1)*'Bonds Portfolio'!$F$5</f>
        <v>5.7946598379521319E-4</v>
      </c>
      <c r="E143" s="113">
        <f>('Bonds (CP)'!K143/'Bonds (CP)'!K142-1)*'Bonds Portfolio'!$F$6</f>
        <v>-1.9131495988080173E-3</v>
      </c>
      <c r="F143" s="113">
        <f>('Bonds (CP)'!L143/'Bonds (CP)'!L142-1)*'Bonds Portfolio'!$F$7</f>
        <v>1.0491765713580125E-3</v>
      </c>
      <c r="G143" s="113">
        <f t="shared" si="12"/>
        <v>5.9392406224425512E-4</v>
      </c>
      <c r="H143" s="113">
        <f t="shared" si="13"/>
        <v>7.1291235340662723E-3</v>
      </c>
      <c r="I143" s="113">
        <f t="shared" si="14"/>
        <v>9.9900398428848687E-3</v>
      </c>
      <c r="K143" s="24">
        <v>45400</v>
      </c>
      <c r="L143" s="113">
        <f>('Bonds (CP)'!AL143/'Bonds (CP)'!AL113-1)*'Bonds Portfolio'!$O$4</f>
        <v>-6.8211630957588649E-4</v>
      </c>
      <c r="M143" s="113">
        <f>('Bonds (CP)'!AM143/'Bonds (CP)'!AM113-1)*'Bonds Portfolio'!$O$5</f>
        <v>-2.622420254741087E-3</v>
      </c>
      <c r="N143" s="113">
        <f>('Bonds (CP)'!AN143/'Bonds (CP)'!AN113-1)*'Bonds Portfolio'!$O$6</f>
        <v>-5.5642784978717774E-3</v>
      </c>
      <c r="O143" s="113">
        <f>('Bonds (CP)'!AO143/'Bonds (CP)'!AO113-1)*'Bonds Portfolio'!$O$7</f>
        <v>-1.325289005138588E-2</v>
      </c>
      <c r="P143" s="113">
        <f>('Bonds (CP)'!AP143/'Bonds (CP)'!AP113-1)*'Bonds Portfolio'!$O$8</f>
        <v>-9.5810136187747929E-3</v>
      </c>
      <c r="Q143" s="113">
        <f t="shared" si="9"/>
        <v>-3.1702718732349422E-2</v>
      </c>
      <c r="R143" s="113">
        <f t="shared" si="10"/>
        <v>1.3596628414894153E-2</v>
      </c>
      <c r="S143" s="113">
        <f t="shared" si="11"/>
        <v>1.9238976437459067E-2</v>
      </c>
    </row>
    <row r="144" spans="1:19" ht="15.6">
      <c r="A144" s="24">
        <v>45401</v>
      </c>
      <c r="B144" s="113">
        <f>('Bonds (CP)'!H144/'Bonds (CP)'!H143-1)*'Bonds Portfolio'!$F$3</f>
        <v>-6.9936183232788279E-5</v>
      </c>
      <c r="C144" s="113">
        <f>('Bonds (CP)'!I144/'Bonds (CP)'!I143-1)*'Bonds Portfolio'!$F$4</f>
        <v>1.5499904508557984E-4</v>
      </c>
      <c r="D144" s="113">
        <f>('Bonds (CP)'!J144/'Bonds (CP)'!J143-1)*'Bonds Portfolio'!$F$5</f>
        <v>7.4596281738514847E-4</v>
      </c>
      <c r="E144" s="113">
        <f>('Bonds (CP)'!K144/'Bonds (CP)'!K143-1)*'Bonds Portfolio'!$F$6</f>
        <v>3.3262055303565855E-3</v>
      </c>
      <c r="F144" s="113">
        <f>('Bonds (CP)'!L144/'Bonds (CP)'!L143-1)*'Bonds Portfolio'!$F$7</f>
        <v>8.7516239714628078E-3</v>
      </c>
      <c r="G144" s="113">
        <f t="shared" si="12"/>
        <v>1.2908855181057333E-2</v>
      </c>
      <c r="H144" s="113">
        <f t="shared" si="13"/>
        <v>1.944405465287935E-2</v>
      </c>
      <c r="I144" s="113">
        <f t="shared" si="14"/>
        <v>2.2304970961697944E-2</v>
      </c>
      <c r="K144" s="24">
        <v>45401</v>
      </c>
      <c r="L144" s="113">
        <f>('Bonds (CP)'!AL144/'Bonds (CP)'!AL114-1)*'Bonds Portfolio'!$O$4</f>
        <v>-6.2942564909522773E-4</v>
      </c>
      <c r="M144" s="113">
        <f>('Bonds (CP)'!AM144/'Bonds (CP)'!AM114-1)*'Bonds Portfolio'!$O$5</f>
        <v>-2.5719178130539258E-3</v>
      </c>
      <c r="N144" s="113">
        <f>('Bonds (CP)'!AN144/'Bonds (CP)'!AN114-1)*'Bonds Portfolio'!$O$6</f>
        <v>-5.0827636494142243E-3</v>
      </c>
      <c r="O144" s="113">
        <f>('Bonds (CP)'!AO144/'Bonds (CP)'!AO114-1)*'Bonds Portfolio'!$O$7</f>
        <v>-9.215817352906842E-3</v>
      </c>
      <c r="P144" s="113">
        <f>('Bonds (CP)'!AP144/'Bonds (CP)'!AP114-1)*'Bonds Portfolio'!$O$8</f>
        <v>-5.4591348677779823E-3</v>
      </c>
      <c r="Q144" s="113">
        <f t="shared" si="9"/>
        <v>-2.2959059332248202E-2</v>
      </c>
      <c r="R144" s="113">
        <f t="shared" si="10"/>
        <v>2.2340287814995374E-2</v>
      </c>
      <c r="S144" s="113">
        <f t="shared" si="11"/>
        <v>2.7982635837560287E-2</v>
      </c>
    </row>
    <row r="145" spans="1:19" ht="15.6">
      <c r="A145" s="24">
        <v>45404</v>
      </c>
      <c r="B145" s="113">
        <f>('Bonds (CP)'!H145/'Bonds (CP)'!H144-1)*'Bonds Portfolio'!$F$3</f>
        <v>-3.8391065352068044E-4</v>
      </c>
      <c r="C145" s="113">
        <f>('Bonds (CP)'!I145/'Bonds (CP)'!I144-1)*'Bonds Portfolio'!$F$4</f>
        <v>-5.1563221003620991E-4</v>
      </c>
      <c r="D145" s="113">
        <f>('Bonds (CP)'!J145/'Bonds (CP)'!J144-1)*'Bonds Portfolio'!$F$5</f>
        <v>-3.3073531475147355E-4</v>
      </c>
      <c r="E145" s="113">
        <f>('Bonds (CP)'!K145/'Bonds (CP)'!K144-1)*'Bonds Portfolio'!$F$6</f>
        <v>4.1392399894433222E-4</v>
      </c>
      <c r="F145" s="113">
        <f>('Bonds (CP)'!L145/'Bonds (CP)'!L144-1)*'Bonds Portfolio'!$F$7</f>
        <v>1.5622654995559593E-4</v>
      </c>
      <c r="G145" s="113">
        <f t="shared" si="12"/>
        <v>-6.6012762940843579E-4</v>
      </c>
      <c r="H145" s="113">
        <f t="shared" si="13"/>
        <v>5.8750718424135815E-3</v>
      </c>
      <c r="I145" s="113">
        <f t="shared" si="14"/>
        <v>8.7359881512321779E-3</v>
      </c>
      <c r="K145" s="24">
        <v>45404</v>
      </c>
      <c r="L145" s="113">
        <f>('Bonds (CP)'!AL145/'Bonds (CP)'!AL115-1)*'Bonds Portfolio'!$O$4</f>
        <v>-1.0295785708053452E-3</v>
      </c>
      <c r="M145" s="113">
        <f>('Bonds (CP)'!AM145/'Bonds (CP)'!AM115-1)*'Bonds Portfolio'!$O$5</f>
        <v>-3.1320063991128189E-3</v>
      </c>
      <c r="N145" s="113">
        <f>('Bonds (CP)'!AN145/'Bonds (CP)'!AN115-1)*'Bonds Portfolio'!$O$6</f>
        <v>-5.3240218728077826E-3</v>
      </c>
      <c r="O145" s="113">
        <f>('Bonds (CP)'!AO145/'Bonds (CP)'!AO115-1)*'Bonds Portfolio'!$O$7</f>
        <v>-8.9544801329823464E-3</v>
      </c>
      <c r="P145" s="113">
        <f>('Bonds (CP)'!AP145/'Bonds (CP)'!AP115-1)*'Bonds Portfolio'!$O$8</f>
        <v>-5.9309155321436886E-3</v>
      </c>
      <c r="Q145" s="113">
        <f t="shared" si="9"/>
        <v>-2.4371002507851982E-2</v>
      </c>
      <c r="R145" s="113">
        <f t="shared" si="10"/>
        <v>2.0928344639391593E-2</v>
      </c>
      <c r="S145" s="113">
        <f t="shared" si="11"/>
        <v>2.6570692661956507E-2</v>
      </c>
    </row>
    <row r="146" spans="1:19" ht="15.6">
      <c r="A146" s="24">
        <v>45405</v>
      </c>
      <c r="B146" s="113">
        <f>('Bonds (CP)'!H146/'Bonds (CP)'!H145-1)*'Bonds Portfolio'!$F$3</f>
        <v>1.5717778553967499E-4</v>
      </c>
      <c r="C146" s="113">
        <f>('Bonds (CP)'!I146/'Bonds (CP)'!I145-1)*'Bonds Portfolio'!$F$4</f>
        <v>-2.5780569923934405E-4</v>
      </c>
      <c r="D146" s="113">
        <f>('Bonds (CP)'!J146/'Bonds (CP)'!J145-1)*'Bonds Portfolio'!$F$5</f>
        <v>-6.605084628631408E-4</v>
      </c>
      <c r="E146" s="113">
        <f>('Bonds (CP)'!K146/'Bonds (CP)'!K145-1)*'Bonds Portfolio'!$F$6</f>
        <v>-6.8783410757451431E-4</v>
      </c>
      <c r="F146" s="113">
        <f>('Bonds (CP)'!L146/'Bonds (CP)'!L145-1)*'Bonds Portfolio'!$F$7</f>
        <v>-4.6760477287970397E-4</v>
      </c>
      <c r="G146" s="113">
        <f t="shared" si="12"/>
        <v>-1.9165752570170281E-3</v>
      </c>
      <c r="H146" s="113">
        <f t="shared" si="13"/>
        <v>4.6186242148049898E-3</v>
      </c>
      <c r="I146" s="113">
        <f t="shared" si="14"/>
        <v>7.4795405236235853E-3</v>
      </c>
      <c r="K146" s="24">
        <v>45405</v>
      </c>
      <c r="L146" s="113">
        <f>('Bonds (CP)'!AL146/'Bonds (CP)'!AL116-1)*'Bonds Portfolio'!$O$4</f>
        <v>-8.9067411805801024E-4</v>
      </c>
      <c r="M146" s="113">
        <f>('Bonds (CP)'!AM146/'Bonds (CP)'!AM116-1)*'Bonds Portfolio'!$O$5</f>
        <v>-2.9262749466180795E-3</v>
      </c>
      <c r="N146" s="113">
        <f>('Bonds (CP)'!AN146/'Bonds (CP)'!AN116-1)*'Bonds Portfolio'!$O$6</f>
        <v>-5.4815944973188209E-3</v>
      </c>
      <c r="O146" s="113">
        <f>('Bonds (CP)'!AO146/'Bonds (CP)'!AO116-1)*'Bonds Portfolio'!$O$7</f>
        <v>-9.3453434909599679E-3</v>
      </c>
      <c r="P146" s="113">
        <f>('Bonds (CP)'!AP146/'Bonds (CP)'!AP116-1)*'Bonds Portfolio'!$O$8</f>
        <v>-5.2955629994304813E-3</v>
      </c>
      <c r="Q146" s="113">
        <f t="shared" si="9"/>
        <v>-2.3939450052385361E-2</v>
      </c>
      <c r="R146" s="113">
        <f t="shared" si="10"/>
        <v>2.1359897094858214E-2</v>
      </c>
      <c r="S146" s="113">
        <f t="shared" si="11"/>
        <v>2.7002245117423128E-2</v>
      </c>
    </row>
    <row r="147" spans="1:19" ht="15.6">
      <c r="A147" s="24">
        <v>45406</v>
      </c>
      <c r="B147" s="113">
        <f>('Bonds (CP)'!H147/'Bonds (CP)'!H146-1)*'Bonds Portfolio'!$F$3</f>
        <v>6.9881201956656372E-5</v>
      </c>
      <c r="C147" s="113">
        <f>('Bonds (CP)'!I147/'Bonds (CP)'!I146-1)*'Bonds Portfolio'!$F$4</f>
        <v>-2.0618636935092473E-4</v>
      </c>
      <c r="D147" s="113">
        <f>('Bonds (CP)'!J147/'Bonds (CP)'!J146-1)*'Bonds Portfolio'!$F$5</f>
        <v>-2.4780383417140063E-4</v>
      </c>
      <c r="E147" s="113">
        <f>('Bonds (CP)'!K147/'Bonds (CP)'!K146-1)*'Bonds Portfolio'!$F$6</f>
        <v>1.3779504660127451E-4</v>
      </c>
      <c r="F147" s="113">
        <f>('Bonds (CP)'!L147/'Bonds (CP)'!L146-1)*'Bonds Portfolio'!$F$7</f>
        <v>-6.2163106376598174E-4</v>
      </c>
      <c r="G147" s="113">
        <f t="shared" si="12"/>
        <v>-8.6794501873037615E-4</v>
      </c>
      <c r="H147" s="113">
        <f t="shared" si="13"/>
        <v>5.6672544530916415E-3</v>
      </c>
      <c r="I147" s="113">
        <f t="shared" si="14"/>
        <v>8.5281707619102361E-3</v>
      </c>
      <c r="K147" s="24">
        <v>45406</v>
      </c>
      <c r="L147" s="113">
        <f>('Bonds (CP)'!AL147/'Bonds (CP)'!AL117-1)*'Bonds Portfolio'!$O$4</f>
        <v>-6.1146051712088765E-4</v>
      </c>
      <c r="M147" s="113">
        <f>('Bonds (CP)'!AM147/'Bonds (CP)'!AM117-1)*'Bonds Portfolio'!$O$5</f>
        <v>-2.61860357945527E-3</v>
      </c>
      <c r="N147" s="113">
        <f>('Bonds (CP)'!AN147/'Bonds (CP)'!AN117-1)*'Bonds Portfolio'!$O$6</f>
        <v>-4.9937809377247795E-3</v>
      </c>
      <c r="O147" s="113">
        <f>('Bonds (CP)'!AO147/'Bonds (CP)'!AO117-1)*'Bonds Portfolio'!$O$7</f>
        <v>-8.9473646248475324E-3</v>
      </c>
      <c r="P147" s="113">
        <f>('Bonds (CP)'!AP147/'Bonds (CP)'!AP117-1)*'Bonds Portfolio'!$O$8</f>
        <v>-2.9517432560203006E-3</v>
      </c>
      <c r="Q147" s="113">
        <f t="shared" si="9"/>
        <v>-2.0122952915168774E-2</v>
      </c>
      <c r="R147" s="113">
        <f t="shared" si="10"/>
        <v>2.5176394232074802E-2</v>
      </c>
      <c r="S147" s="113">
        <f t="shared" si="11"/>
        <v>3.0818742254639715E-2</v>
      </c>
    </row>
    <row r="148" spans="1:19" ht="15.6">
      <c r="A148" s="24">
        <v>45407</v>
      </c>
      <c r="B148" s="113">
        <f>('Bonds (CP)'!H148/'Bonds (CP)'!H147-1)*'Bonds Portfolio'!$F$3</f>
        <v>-1.7455053237909192E-4</v>
      </c>
      <c r="C148" s="113">
        <f>('Bonds (CP)'!I148/'Bonds (CP)'!I147-1)*'Bonds Portfolio'!$F$4</f>
        <v>5.1572759567619644E-5</v>
      </c>
      <c r="D148" s="113">
        <f>('Bonds (CP)'!J148/'Bonds (CP)'!J147-1)*'Bonds Portfolio'!$F$5</f>
        <v>-8.2618088253449972E-5</v>
      </c>
      <c r="E148" s="113">
        <f>('Bonds (CP)'!K148/'Bonds (CP)'!K147-1)*'Bonds Portfolio'!$F$6</f>
        <v>-2.7527742273587564E-4</v>
      </c>
      <c r="F148" s="113">
        <f>('Bonds (CP)'!L148/'Bonds (CP)'!L147-1)*'Bonds Portfolio'!$F$7</f>
        <v>2.5171386537498732E-3</v>
      </c>
      <c r="G148" s="113">
        <f t="shared" si="12"/>
        <v>2.0362653699490755E-3</v>
      </c>
      <c r="H148" s="113">
        <f t="shared" si="13"/>
        <v>8.5714648417710929E-3</v>
      </c>
      <c r="I148" s="113">
        <f t="shared" si="14"/>
        <v>1.1432381150589688E-2</v>
      </c>
      <c r="K148" s="24">
        <v>45407</v>
      </c>
      <c r="L148" s="113">
        <f>('Bonds (CP)'!AL148/'Bonds (CP)'!AL118-1)*'Bonds Portfolio'!$O$4</f>
        <v>-5.236515971373646E-4</v>
      </c>
      <c r="M148" s="113">
        <f>('Bonds (CP)'!AM148/'Bonds (CP)'!AM118-1)*'Bonds Portfolio'!$O$5</f>
        <v>-2.3630775220693234E-3</v>
      </c>
      <c r="N148" s="113">
        <f>('Bonds (CP)'!AN148/'Bonds (CP)'!AN118-1)*'Bonds Portfolio'!$O$6</f>
        <v>-4.7498928871461572E-3</v>
      </c>
      <c r="O148" s="113">
        <f>('Bonds (CP)'!AO148/'Bonds (CP)'!AO118-1)*'Bonds Portfolio'!$O$7</f>
        <v>-7.8750862822783985E-3</v>
      </c>
      <c r="P148" s="113">
        <f>('Bonds (CP)'!AP148/'Bonds (CP)'!AP118-1)*'Bonds Portfolio'!$O$8</f>
        <v>1.4156657091276782E-3</v>
      </c>
      <c r="Q148" s="113">
        <f t="shared" si="9"/>
        <v>-1.4096042579503565E-2</v>
      </c>
      <c r="R148" s="113">
        <f t="shared" si="10"/>
        <v>3.1203304567740009E-2</v>
      </c>
      <c r="S148" s="113">
        <f t="shared" si="11"/>
        <v>3.6845652590304923E-2</v>
      </c>
    </row>
    <row r="149" spans="1:19" ht="15.6">
      <c r="A149" s="24">
        <v>45408</v>
      </c>
      <c r="B149" s="113">
        <f>('Bonds (CP)'!H149/'Bonds (CP)'!H148-1)*'Bonds Portfolio'!$F$3</f>
        <v>-8.7237197941236744E-5</v>
      </c>
      <c r="C149" s="113">
        <f>('Bonds (CP)'!I149/'Bonds (CP)'!I148-1)*'Bonds Portfolio'!$F$4</f>
        <v>-7.2019724849492484E-4</v>
      </c>
      <c r="D149" s="113">
        <f>('Bonds (CP)'!J149/'Bonds (CP)'!J148-1)*'Bonds Portfolio'!$F$5</f>
        <v>-1.0705932702639533E-3</v>
      </c>
      <c r="E149" s="113">
        <f>('Bonds (CP)'!K149/'Bonds (CP)'!K148-1)*'Bonds Portfolio'!$F$6</f>
        <v>-2.3233238032586592E-3</v>
      </c>
      <c r="F149" s="113">
        <f>('Bonds (CP)'!L149/'Bonds (CP)'!L148-1)*'Bonds Portfolio'!$F$7</f>
        <v>-4.3111607644402252E-3</v>
      </c>
      <c r="G149" s="113">
        <f t="shared" si="12"/>
        <v>-8.512512284398999E-3</v>
      </c>
      <c r="H149" s="113">
        <f t="shared" si="13"/>
        <v>-1.9773128125769816E-3</v>
      </c>
      <c r="I149" s="113">
        <f t="shared" si="14"/>
        <v>8.8360349624161394E-4</v>
      </c>
      <c r="K149" s="24">
        <v>45408</v>
      </c>
      <c r="L149" s="113">
        <f>('Bonds (CP)'!AL149/'Bonds (CP)'!AL119-1)*'Bonds Portfolio'!$O$4</f>
        <v>-2.442641542353741E-4</v>
      </c>
      <c r="M149" s="113">
        <f>('Bonds (CP)'!AM149/'Bonds (CP)'!AM119-1)*'Bonds Portfolio'!$O$5</f>
        <v>-2.5133597932836429E-3</v>
      </c>
      <c r="N149" s="113">
        <f>('Bonds (CP)'!AN149/'Bonds (CP)'!AN119-1)*'Bonds Portfolio'!$O$6</f>
        <v>-5.2293584410137983E-3</v>
      </c>
      <c r="O149" s="113">
        <f>('Bonds (CP)'!AO149/'Bonds (CP)'!AO119-1)*'Bonds Portfolio'!$O$7</f>
        <v>-8.9135840327673639E-3</v>
      </c>
      <c r="P149" s="113">
        <f>('Bonds (CP)'!AP149/'Bonds (CP)'!AP119-1)*'Bonds Portfolio'!$O$8</f>
        <v>1.0785707375017496E-3</v>
      </c>
      <c r="Q149" s="113">
        <f t="shared" si="9"/>
        <v>-1.5821995683798433E-2</v>
      </c>
      <c r="R149" s="113">
        <f t="shared" si="10"/>
        <v>2.9477351463445142E-2</v>
      </c>
      <c r="S149" s="113">
        <f t="shared" si="11"/>
        <v>3.5119699486010056E-2</v>
      </c>
    </row>
    <row r="150" spans="1:19" ht="15.6">
      <c r="A150" s="24">
        <v>45409</v>
      </c>
      <c r="B150" s="113">
        <f>('Bonds (CP)'!H150/'Bonds (CP)'!H149-1)*'Bonds Portfolio'!$F$3</f>
        <v>1.7448961786836747E-5</v>
      </c>
      <c r="C150" s="113">
        <f>('Bonds (CP)'!I150/'Bonds (CP)'!I149-1)*'Bonds Portfolio'!$F$4</f>
        <v>-2.0586665604660492E-4</v>
      </c>
      <c r="D150" s="113">
        <f>('Bonds (CP)'!J150/'Bonds (CP)'!J149-1)*'Bonds Portfolio'!$F$5</f>
        <v>-1.6495121201949293E-4</v>
      </c>
      <c r="E150" s="113">
        <f>('Bonds (CP)'!K150/'Bonds (CP)'!K149-1)*'Bonds Portfolio'!$F$6</f>
        <v>0</v>
      </c>
      <c r="F150" s="113">
        <f>('Bonds (CP)'!L150/'Bonds (CP)'!L149-1)*'Bonds Portfolio'!$F$7</f>
        <v>-1.2251245923941669E-3</v>
      </c>
      <c r="G150" s="113">
        <f t="shared" si="12"/>
        <v>-1.5784934986734279E-3</v>
      </c>
      <c r="H150" s="113">
        <f t="shared" si="13"/>
        <v>4.95670597314859E-3</v>
      </c>
      <c r="I150" s="113">
        <f t="shared" si="14"/>
        <v>7.8176222819671855E-3</v>
      </c>
      <c r="K150" s="24">
        <v>45409</v>
      </c>
      <c r="L150" s="113">
        <f>('Bonds (CP)'!AL150/'Bonds (CP)'!AL120-1)*'Bonds Portfolio'!$O$4</f>
        <v>-6.9795847147080545E-5</v>
      </c>
      <c r="M150" s="113">
        <f>('Bonds (CP)'!AM150/'Bonds (CP)'!AM120-1)*'Bonds Portfolio'!$O$5</f>
        <v>-2.5635074036325814E-3</v>
      </c>
      <c r="N150" s="113">
        <f>('Bonds (CP)'!AN150/'Bonds (CP)'!AN120-1)*'Bonds Portfolio'!$O$6</f>
        <v>-5.3091485505646135E-3</v>
      </c>
      <c r="O150" s="113">
        <f>('Bonds (CP)'!AO150/'Bonds (CP)'!AO120-1)*'Bonds Portfolio'!$O$7</f>
        <v>-8.5146250811383838E-3</v>
      </c>
      <c r="P150" s="113">
        <f>('Bonds (CP)'!AP150/'Bonds (CP)'!AP120-1)*'Bonds Portfolio'!$O$8</f>
        <v>4.903877600869056E-3</v>
      </c>
      <c r="Q150" s="113">
        <f t="shared" si="9"/>
        <v>-1.1553199281613601E-2</v>
      </c>
      <c r="R150" s="113">
        <f t="shared" si="10"/>
        <v>3.3746147865629975E-2</v>
      </c>
      <c r="S150" s="113">
        <f t="shared" si="11"/>
        <v>3.9388495888194888E-2</v>
      </c>
    </row>
    <row r="151" spans="1:19" ht="15.6">
      <c r="A151" s="24">
        <v>45411</v>
      </c>
      <c r="B151" s="113">
        <f>('Bonds (CP)'!H151/'Bonds (CP)'!H150-1)*'Bonds Portfolio'!$F$3</f>
        <v>3.6710077790402806E-4</v>
      </c>
      <c r="C151" s="113">
        <f>('Bonds (CP)'!I151/'Bonds (CP)'!I150-1)*'Bonds Portfolio'!$F$4</f>
        <v>-2.5719463963693736E-4</v>
      </c>
      <c r="D151" s="113">
        <f>('Bonds (CP)'!J151/'Bonds (CP)'!J150-1)*'Bonds Portfolio'!$F$5</f>
        <v>-6.5864443660086376E-4</v>
      </c>
      <c r="E151" s="113">
        <f>('Bonds (CP)'!K151/'Bonds (CP)'!K150-1)*'Bonds Portfolio'!$F$6</f>
        <v>9.6359160795329586E-4</v>
      </c>
      <c r="F151" s="113">
        <f>('Bonds (CP)'!L151/'Bonds (CP)'!L150-1)*'Bonds Portfolio'!$F$7</f>
        <v>2.6372523373694892E-3</v>
      </c>
      <c r="G151" s="113">
        <f t="shared" si="12"/>
        <v>3.0521056469890121E-3</v>
      </c>
      <c r="H151" s="113">
        <f t="shared" si="13"/>
        <v>9.5873051188110296E-3</v>
      </c>
      <c r="I151" s="113">
        <f t="shared" si="14"/>
        <v>1.2448221427629625E-2</v>
      </c>
      <c r="K151" s="24">
        <v>45411</v>
      </c>
      <c r="L151" s="113">
        <f>('Bonds (CP)'!AL151/'Bonds (CP)'!AL121-1)*'Bonds Portfolio'!$O$4</f>
        <v>3.1465780963202405E-4</v>
      </c>
      <c r="M151" s="113">
        <f>('Bonds (CP)'!AM151/'Bonds (CP)'!AM121-1)*'Bonds Portfolio'!$O$5</f>
        <v>-3.0213017991630232E-3</v>
      </c>
      <c r="N151" s="113">
        <f>('Bonds (CP)'!AN151/'Bonds (CP)'!AN121-1)*'Bonds Portfolio'!$O$6</f>
        <v>-6.1114475973081507E-3</v>
      </c>
      <c r="O151" s="113">
        <f>('Bonds (CP)'!AO151/'Bonds (CP)'!AO121-1)*'Bonds Portfolio'!$O$7</f>
        <v>-5.9826091136106823E-3</v>
      </c>
      <c r="P151" s="113">
        <f>('Bonds (CP)'!AP151/'Bonds (CP)'!AP121-1)*'Bonds Portfolio'!$O$8</f>
        <v>1.1335172387588965E-2</v>
      </c>
      <c r="Q151" s="113">
        <f t="shared" si="9"/>
        <v>-3.4655283128608681E-3</v>
      </c>
      <c r="R151" s="113">
        <f t="shared" si="10"/>
        <v>4.1833818834382711E-2</v>
      </c>
      <c r="S151" s="113">
        <f t="shared" si="11"/>
        <v>4.7476166856947624E-2</v>
      </c>
    </row>
    <row r="152" spans="1:19" ht="15.6">
      <c r="A152" s="24">
        <v>45412</v>
      </c>
      <c r="B152" s="113">
        <f>('Bonds (CP)'!H152/'Bonds (CP)'!H151-1)*'Bonds Portfolio'!$F$3</f>
        <v>-1.74657235175979E-4</v>
      </c>
      <c r="C152" s="113">
        <f>('Bonds (CP)'!I152/'Bonds (CP)'!I151-1)*'Bonds Portfolio'!$F$4</f>
        <v>-5.145132674631015E-5</v>
      </c>
      <c r="D152" s="113">
        <f>('Bonds (CP)'!J152/'Bonds (CP)'!J151-1)*'Bonds Portfolio'!$F$5</f>
        <v>0</v>
      </c>
      <c r="E152" s="113">
        <f>('Bonds (CP)'!K152/'Bonds (CP)'!K151-1)*'Bonds Portfolio'!$F$6</f>
        <v>-6.8558987004117009E-4</v>
      </c>
      <c r="F152" s="113">
        <f>('Bonds (CP)'!L152/'Bonds (CP)'!L151-1)*'Bonds Portfolio'!$F$7</f>
        <v>-1.3862967676874006E-3</v>
      </c>
      <c r="G152" s="113">
        <f t="shared" si="12"/>
        <v>-2.2979951996508598E-3</v>
      </c>
      <c r="H152" s="113">
        <f t="shared" si="13"/>
        <v>4.2372042721711576E-3</v>
      </c>
      <c r="I152" s="113">
        <f t="shared" si="14"/>
        <v>7.0981205809897531E-3</v>
      </c>
      <c r="K152" s="24">
        <v>45412</v>
      </c>
      <c r="L152" s="113">
        <f>('Bonds (CP)'!AL152/'Bonds (CP)'!AL122-1)*'Bonds Portfolio'!$O$4</f>
        <v>3.143830233167222E-4</v>
      </c>
      <c r="M152" s="113">
        <f>('Bonds (CP)'!AM152/'Bonds (CP)'!AM122-1)*'Bonds Portfolio'!$O$5</f>
        <v>-2.9700709452418653E-3</v>
      </c>
      <c r="N152" s="113">
        <f>('Bonds (CP)'!AN152/'Bonds (CP)'!AN122-1)*'Bonds Portfolio'!$O$6</f>
        <v>-5.7890699589517869E-3</v>
      </c>
      <c r="O152" s="113">
        <f>('Bonds (CP)'!AO152/'Bonds (CP)'!AO122-1)*'Bonds Portfolio'!$O$7</f>
        <v>-5.7076988876062279E-3</v>
      </c>
      <c r="P152" s="113">
        <f>('Bonds (CP)'!AP152/'Bonds (CP)'!AP122-1)*'Bonds Portfolio'!$O$8</f>
        <v>1.0950885246976362E-2</v>
      </c>
      <c r="Q152" s="113">
        <f t="shared" si="9"/>
        <v>-3.2015715215067946E-3</v>
      </c>
      <c r="R152" s="113">
        <f t="shared" si="10"/>
        <v>4.2097775625736779E-2</v>
      </c>
      <c r="S152" s="113">
        <f t="shared" si="11"/>
        <v>4.7740123648301692E-2</v>
      </c>
    </row>
    <row r="153" spans="1:19" ht="15.6">
      <c r="A153" s="24">
        <v>45414</v>
      </c>
      <c r="B153" s="113">
        <f>('Bonds (CP)'!H153/'Bonds (CP)'!H152-1)*'Bonds Portfolio'!$F$3</f>
        <v>-6.0943757617970551E-4</v>
      </c>
      <c r="C153" s="113">
        <f>('Bonds (CP)'!I153/'Bonds (CP)'!I152-1)*'Bonds Portfolio'!$F$4</f>
        <v>-6.6741044992488794E-4</v>
      </c>
      <c r="D153" s="113">
        <f>('Bonds (CP)'!J153/'Bonds (CP)'!J152-1)*'Bonds Portfolio'!$F$5</f>
        <v>-4.9382512534186247E-4</v>
      </c>
      <c r="E153" s="113">
        <f>('Bonds (CP)'!K153/'Bonds (CP)'!K152-1)*'Bonds Portfolio'!$F$6</f>
        <v>-2.7432181559960966E-4</v>
      </c>
      <c r="F153" s="113">
        <f>('Bonds (CP)'!L153/'Bonds (CP)'!L152-1)*'Bonds Portfolio'!$F$7</f>
        <v>-1.0727853630009276E-3</v>
      </c>
      <c r="G153" s="113">
        <f t="shared" si="12"/>
        <v>-3.1177803300469933E-3</v>
      </c>
      <c r="H153" s="113">
        <f t="shared" si="13"/>
        <v>3.4174191417750241E-3</v>
      </c>
      <c r="I153" s="113">
        <f t="shared" si="14"/>
        <v>6.2783354505936192E-3</v>
      </c>
      <c r="K153" s="24">
        <v>45414</v>
      </c>
      <c r="L153" s="113">
        <f>('Bonds (CP)'!AL153/'Bonds (CP)'!AL123-1)*'Bonds Portfolio'!$O$4</f>
        <v>-1.9153752394220904E-4</v>
      </c>
      <c r="M153" s="113">
        <f>('Bonds (CP)'!AM153/'Bonds (CP)'!AM123-1)*'Bonds Portfolio'!$O$5</f>
        <v>-3.1701082646505398E-3</v>
      </c>
      <c r="N153" s="113">
        <f>('Bonds (CP)'!AN153/'Bonds (CP)'!AN123-1)*'Bonds Portfolio'!$O$6</f>
        <v>-6.0271529579209119E-3</v>
      </c>
      <c r="O153" s="113">
        <f>('Bonds (CP)'!AO153/'Bonds (CP)'!AO123-1)*'Bonds Portfolio'!$O$7</f>
        <v>-7.447853292486273E-3</v>
      </c>
      <c r="P153" s="113">
        <f>('Bonds (CP)'!AP153/'Bonds (CP)'!AP123-1)*'Bonds Portfolio'!$O$8</f>
        <v>7.6699553670980698E-3</v>
      </c>
      <c r="Q153" s="113">
        <f t="shared" si="9"/>
        <v>-9.1666966719018625E-3</v>
      </c>
      <c r="R153" s="113">
        <f t="shared" si="10"/>
        <v>3.6132650475341713E-2</v>
      </c>
      <c r="S153" s="113">
        <f t="shared" si="11"/>
        <v>4.1774998497906626E-2</v>
      </c>
    </row>
    <row r="154" spans="1:19" ht="15.6">
      <c r="A154" s="24">
        <v>45415</v>
      </c>
      <c r="B154" s="113">
        <f>('Bonds (CP)'!H154/'Bonds (CP)'!H153-1)*'Bonds Portfolio'!$F$3</f>
        <v>-6.9625761531755256E-5</v>
      </c>
      <c r="C154" s="113">
        <f>('Bonds (CP)'!I154/'Bonds (CP)'!I153-1)*'Bonds Portfolio'!$F$4</f>
        <v>-2.5674983441066336E-4</v>
      </c>
      <c r="D154" s="113">
        <f>('Bonds (CP)'!J154/'Bonds (CP)'!J153-1)*'Bonds Portfolio'!$F$5</f>
        <v>-1.6467506224027151E-4</v>
      </c>
      <c r="E154" s="113">
        <f>('Bonds (CP)'!K154/'Bonds (CP)'!K153-1)*'Bonds Portfolio'!$F$6</f>
        <v>0</v>
      </c>
      <c r="F154" s="113">
        <f>('Bonds (CP)'!L154/'Bonds (CP)'!L153-1)*'Bonds Portfolio'!$F$7</f>
        <v>-1.3702498888831238E-3</v>
      </c>
      <c r="G154" s="113">
        <f t="shared" si="12"/>
        <v>-1.8613005470658139E-3</v>
      </c>
      <c r="H154" s="113">
        <f t="shared" si="13"/>
        <v>4.6738989247562032E-3</v>
      </c>
      <c r="I154" s="113">
        <f t="shared" si="14"/>
        <v>7.5348152335747987E-3</v>
      </c>
      <c r="K154" s="24">
        <v>45415</v>
      </c>
      <c r="L154" s="113">
        <f>('Bonds (CP)'!AL154/'Bonds (CP)'!AL124-1)*'Bonds Portfolio'!$O$4</f>
        <v>-3.8294168842472058E-4</v>
      </c>
      <c r="M154" s="113">
        <f>('Bonds (CP)'!AM154/'Bonds (CP)'!AM124-1)*'Bonds Portfolio'!$O$5</f>
        <v>-4.285197732302559E-3</v>
      </c>
      <c r="N154" s="113">
        <f>('Bonds (CP)'!AN154/'Bonds (CP)'!AN124-1)*'Bonds Portfolio'!$O$6</f>
        <v>-6.9901577355374611E-3</v>
      </c>
      <c r="O154" s="113">
        <f>('Bonds (CP)'!AO154/'Bonds (CP)'!AO124-1)*'Bonds Portfolio'!$O$7</f>
        <v>-5.9741919715971207E-3</v>
      </c>
      <c r="P154" s="113">
        <f>('Bonds (CP)'!AP154/'Bonds (CP)'!AP124-1)*'Bonds Portfolio'!$O$8</f>
        <v>8.9918562514233798E-3</v>
      </c>
      <c r="Q154" s="113">
        <f t="shared" si="9"/>
        <v>-8.6406328764384813E-3</v>
      </c>
      <c r="R154" s="113">
        <f t="shared" si="10"/>
        <v>3.6658714270805096E-2</v>
      </c>
      <c r="S154" s="113">
        <f t="shared" si="11"/>
        <v>4.2301062293370009E-2</v>
      </c>
    </row>
    <row r="155" spans="1:19" ht="15.6">
      <c r="A155" s="24">
        <v>45418</v>
      </c>
      <c r="B155" s="113">
        <f>('Bonds (CP)'!H155/'Bonds (CP)'!H154-1)*'Bonds Portfolio'!$F$3</f>
        <v>-1.7391304347824654E-4</v>
      </c>
      <c r="C155" s="113">
        <f>('Bonds (CP)'!I155/'Bonds (CP)'!I154-1)*'Bonds Portfolio'!$F$4</f>
        <v>2.5707986046867858E-4</v>
      </c>
      <c r="D155" s="113">
        <f>('Bonds (CP)'!J155/'Bonds (CP)'!J154-1)*'Bonds Portfolio'!$F$5</f>
        <v>2.4728002479368349E-4</v>
      </c>
      <c r="E155" s="113">
        <f>('Bonds (CP)'!K155/'Bonds (CP)'!K154-1)*'Bonds Portfolio'!$F$6</f>
        <v>-8.2116489755093005E-4</v>
      </c>
      <c r="F155" s="113">
        <f>('Bonds (CP)'!L155/'Bonds (CP)'!L154-1)*'Bonds Portfolio'!$F$7</f>
        <v>-2.2588740478622473E-3</v>
      </c>
      <c r="G155" s="113">
        <f t="shared" si="12"/>
        <v>-2.7495921036290619E-3</v>
      </c>
      <c r="H155" s="113">
        <f t="shared" si="13"/>
        <v>3.7856073681929556E-3</v>
      </c>
      <c r="I155" s="113">
        <f t="shared" si="14"/>
        <v>6.6465236770115507E-3</v>
      </c>
      <c r="K155" s="24">
        <v>45418</v>
      </c>
      <c r="L155" s="113">
        <f>('Bonds (CP)'!AL155/'Bonds (CP)'!AL125-1)*'Bonds Portfolio'!$O$4</f>
        <v>-7.3043478260870209E-4</v>
      </c>
      <c r="M155" s="113">
        <f>('Bonds (CP)'!AM155/'Bonds (CP)'!AM125-1)*'Bonds Portfolio'!$O$5</f>
        <v>-3.7291349818961541E-3</v>
      </c>
      <c r="N155" s="113">
        <f>('Bonds (CP)'!AN155/'Bonds (CP)'!AN125-1)*'Bonds Portfolio'!$O$6</f>
        <v>-6.1887824912609801E-3</v>
      </c>
      <c r="O155" s="113">
        <f>('Bonds (CP)'!AO155/'Bonds (CP)'!AO125-1)*'Bonds Portfolio'!$O$7</f>
        <v>-6.637016668263729E-3</v>
      </c>
      <c r="P155" s="113">
        <f>('Bonds (CP)'!AP155/'Bonds (CP)'!AP125-1)*'Bonds Portfolio'!$O$8</f>
        <v>5.2744470180145168E-3</v>
      </c>
      <c r="Q155" s="113">
        <f t="shared" si="9"/>
        <v>-1.2010921906015047E-2</v>
      </c>
      <c r="R155" s="113">
        <f t="shared" si="10"/>
        <v>3.3288425241228527E-2</v>
      </c>
      <c r="S155" s="113">
        <f t="shared" si="11"/>
        <v>3.893077326379344E-2</v>
      </c>
    </row>
    <row r="156" spans="1:19" ht="15.6">
      <c r="A156" s="24">
        <v>45419</v>
      </c>
      <c r="B156" s="113">
        <f>('Bonds (CP)'!H156/'Bonds (CP)'!H155-1)*'Bonds Portfolio'!$F$3</f>
        <v>1.9148750979196551E-4</v>
      </c>
      <c r="C156" s="113">
        <f>('Bonds (CP)'!I156/'Bonds (CP)'!I155-1)*'Bonds Portfolio'!$F$4</f>
        <v>-5.1385714753071633E-5</v>
      </c>
      <c r="D156" s="113">
        <f>('Bonds (CP)'!J156/'Bonds (CP)'!J155-1)*'Bonds Portfolio'!$F$5</f>
        <v>-3.2921453769052533E-4</v>
      </c>
      <c r="E156" s="113">
        <f>('Bonds (CP)'!K156/'Bonds (CP)'!K155-1)*'Bonds Portfolio'!$F$6</f>
        <v>-2.7387244182233152E-4</v>
      </c>
      <c r="F156" s="113">
        <f>('Bonds (CP)'!L156/'Bonds (CP)'!L155-1)*'Bonds Portfolio'!$F$7</f>
        <v>-7.5036642138801577E-4</v>
      </c>
      <c r="G156" s="113">
        <f t="shared" si="12"/>
        <v>-1.2133516058619787E-3</v>
      </c>
      <c r="H156" s="113">
        <f t="shared" si="13"/>
        <v>5.3218478659600391E-3</v>
      </c>
      <c r="I156" s="113">
        <f t="shared" si="14"/>
        <v>8.1827641747786346E-3</v>
      </c>
      <c r="K156" s="24">
        <v>45419</v>
      </c>
      <c r="L156" s="113">
        <f>('Bonds (CP)'!AL156/'Bonds (CP)'!AL126-1)*'Bonds Portfolio'!$O$4</f>
        <v>-8.1817390547478386E-4</v>
      </c>
      <c r="M156" s="113">
        <f>('Bonds (CP)'!AM156/'Bonds (CP)'!AM126-1)*'Bonds Portfolio'!$O$5</f>
        <v>-3.678023801575048E-3</v>
      </c>
      <c r="N156" s="113">
        <f>('Bonds (CP)'!AN156/'Bonds (CP)'!AN126-1)*'Bonds Portfolio'!$O$6</f>
        <v>-5.2190816503683742E-3</v>
      </c>
      <c r="O156" s="113">
        <f>('Bonds (CP)'!AO156/'Bonds (CP)'!AO126-1)*'Bonds Portfolio'!$O$7</f>
        <v>-4.2155175282705187E-3</v>
      </c>
      <c r="P156" s="113">
        <f>('Bonds (CP)'!AP156/'Bonds (CP)'!AP126-1)*'Bonds Portfolio'!$O$8</f>
        <v>-4.5023314457288689E-4</v>
      </c>
      <c r="Q156" s="113">
        <f t="shared" si="9"/>
        <v>-1.4381030030261612E-2</v>
      </c>
      <c r="R156" s="113">
        <f t="shared" si="10"/>
        <v>3.0918317116981963E-2</v>
      </c>
      <c r="S156" s="113">
        <f t="shared" si="11"/>
        <v>3.656066513954688E-2</v>
      </c>
    </row>
    <row r="157" spans="1:19" ht="15.6">
      <c r="A157" s="24">
        <v>45420</v>
      </c>
      <c r="B157" s="113">
        <f>('Bonds (CP)'!H157/'Bonds (CP)'!H156-1)*'Bonds Portfolio'!$F$3</f>
        <v>5.2237506529673187E-5</v>
      </c>
      <c r="C157" s="113">
        <f>('Bonds (CP)'!I157/'Bonds (CP)'!I156-1)*'Bonds Portfolio'!$F$4</f>
        <v>1.5425045208772303E-4</v>
      </c>
      <c r="D157" s="113">
        <f>('Bonds (CP)'!J157/'Bonds (CP)'!J156-1)*'Bonds Portfolio'!$F$5</f>
        <v>-1.646233580886225E-4</v>
      </c>
      <c r="E157" s="113">
        <f>('Bonds (CP)'!K157/'Bonds (CP)'!K156-1)*'Bonds Portfolio'!$F$6</f>
        <v>-5.4703339487014444E-4</v>
      </c>
      <c r="F157" s="113">
        <f>('Bonds (CP)'!L157/'Bonds (CP)'!L156-1)*'Bonds Portfolio'!$F$7</f>
        <v>6.0210926287687096E-4</v>
      </c>
      <c r="G157" s="113">
        <f t="shared" si="12"/>
        <v>9.6940468535500223E-5</v>
      </c>
      <c r="H157" s="113">
        <f t="shared" si="13"/>
        <v>6.632139940357518E-3</v>
      </c>
      <c r="I157" s="113">
        <f t="shared" si="14"/>
        <v>9.4930562491761135E-3</v>
      </c>
      <c r="K157" s="24">
        <v>45420</v>
      </c>
      <c r="L157" s="113">
        <f>('Bonds (CP)'!AL157/'Bonds (CP)'!AL127-1)*'Bonds Portfolio'!$O$4</f>
        <v>-8.532126066515878E-4</v>
      </c>
      <c r="M157" s="113">
        <f>('Bonds (CP)'!AM157/'Bonds (CP)'!AM127-1)*'Bonds Portfolio'!$O$5</f>
        <v>-4.3385966225279573E-3</v>
      </c>
      <c r="N157" s="113">
        <f>('Bonds (CP)'!AN157/'Bonds (CP)'!AN127-1)*'Bonds Portfolio'!$O$6</f>
        <v>-6.9078039972557239E-3</v>
      </c>
      <c r="O157" s="113">
        <f>('Bonds (CP)'!AO157/'Bonds (CP)'!AO127-1)*'Bonds Portfolio'!$O$7</f>
        <v>-7.29662884701281E-3</v>
      </c>
      <c r="P157" s="113">
        <f>('Bonds (CP)'!AP157/'Bonds (CP)'!AP127-1)*'Bonds Portfolio'!$O$8</f>
        <v>-4.2125970469744315E-3</v>
      </c>
      <c r="Q157" s="113">
        <f t="shared" si="9"/>
        <v>-2.3608839120422512E-2</v>
      </c>
      <c r="R157" s="113">
        <f t="shared" si="10"/>
        <v>2.1690508026821063E-2</v>
      </c>
      <c r="S157" s="113">
        <f t="shared" si="11"/>
        <v>2.7332856049385977E-2</v>
      </c>
    </row>
    <row r="158" spans="1:19" ht="15.6">
      <c r="A158" s="24">
        <v>45422</v>
      </c>
      <c r="B158" s="113">
        <f>('Bonds (CP)'!H158/'Bonds (CP)'!H157-1)*'Bonds Portfolio'!$F$3</f>
        <v>-1.7397355601946887E-4</v>
      </c>
      <c r="C158" s="113">
        <f>('Bonds (CP)'!I158/'Bonds (CP)'!I157-1)*'Bonds Portfolio'!$F$4</f>
        <v>-1.0277226813915075E-4</v>
      </c>
      <c r="D158" s="113">
        <f>('Bonds (CP)'!J158/'Bonds (CP)'!J157-1)*'Bonds Portfolio'!$F$5</f>
        <v>2.4720230286714442E-4</v>
      </c>
      <c r="E158" s="113">
        <f>('Bonds (CP)'!K158/'Bonds (CP)'!K157-1)*'Bonds Portfolio'!$F$6</f>
        <v>5.4853372620238265E-4</v>
      </c>
      <c r="F158" s="113">
        <f>('Bonds (CP)'!L158/'Bonds (CP)'!L157-1)*'Bonds Portfolio'!$F$7</f>
        <v>-4.5055803883895521E-4</v>
      </c>
      <c r="G158" s="113">
        <f t="shared" si="12"/>
        <v>6.8432166071952249E-5</v>
      </c>
      <c r="H158" s="113">
        <f t="shared" si="13"/>
        <v>6.6036316378939698E-3</v>
      </c>
      <c r="I158" s="113">
        <f t="shared" si="14"/>
        <v>9.4645479467125645E-3</v>
      </c>
      <c r="K158" s="24">
        <v>45422</v>
      </c>
      <c r="L158" s="113">
        <f>('Bonds (CP)'!AL158/'Bonds (CP)'!AL128-1)*'Bonds Portfolio'!$O$4</f>
        <v>-1.0264439805149684E-3</v>
      </c>
      <c r="M158" s="113">
        <f>('Bonds (CP)'!AM158/'Bonds (CP)'!AM128-1)*'Bonds Portfolio'!$O$5</f>
        <v>-4.2871354932474846E-3</v>
      </c>
      <c r="N158" s="113">
        <f>('Bonds (CP)'!AN158/'Bonds (CP)'!AN128-1)*'Bonds Portfolio'!$O$6</f>
        <v>-6.5888230653876395E-3</v>
      </c>
      <c r="O158" s="113">
        <f>('Bonds (CP)'!AO158/'Bonds (CP)'!AO128-1)*'Bonds Portfolio'!$O$7</f>
        <v>-7.1689913084060919E-3</v>
      </c>
      <c r="P158" s="113">
        <f>('Bonds (CP)'!AP158/'Bonds (CP)'!AP128-1)*'Bonds Portfolio'!$O$8</f>
        <v>-4.5036252079557531E-3</v>
      </c>
      <c r="Q158" s="113">
        <f t="shared" si="9"/>
        <v>-2.3575019055511938E-2</v>
      </c>
      <c r="R158" s="113">
        <f t="shared" si="10"/>
        <v>2.1724328091731637E-2</v>
      </c>
      <c r="S158" s="113">
        <f t="shared" si="11"/>
        <v>2.7366676114296551E-2</v>
      </c>
    </row>
    <row r="159" spans="1:19" ht="15.6">
      <c r="A159" s="24">
        <v>45425</v>
      </c>
      <c r="B159" s="113">
        <f>('Bonds (CP)'!H159/'Bonds (CP)'!H158-1)*'Bonds Portfolio'!$F$3</f>
        <v>-1.3908205841446365E-4</v>
      </c>
      <c r="C159" s="113">
        <f>('Bonds (CP)'!I159/'Bonds (CP)'!I158-1)*'Bonds Portfolio'!$F$4</f>
        <v>-9.2221331816411123E-4</v>
      </c>
      <c r="D159" s="113">
        <f>('Bonds (CP)'!J159/'Bonds (CP)'!J158-1)*'Bonds Portfolio'!$F$5</f>
        <v>-1.3123772440514438E-3</v>
      </c>
      <c r="E159" s="113">
        <f>('Bonds (CP)'!K159/'Bonds (CP)'!K158-1)*'Bonds Portfolio'!$F$6</f>
        <v>-1.4996699610247079E-3</v>
      </c>
      <c r="F159" s="113">
        <f>('Bonds (CP)'!L159/'Bonds (CP)'!L158-1)*'Bonds Portfolio'!$F$7</f>
        <v>-1.7865120617937215E-3</v>
      </c>
      <c r="G159" s="113">
        <f t="shared" si="12"/>
        <v>-5.6598546434484479E-3</v>
      </c>
      <c r="H159" s="113">
        <f t="shared" si="13"/>
        <v>8.7534482837356951E-4</v>
      </c>
      <c r="I159" s="113">
        <f t="shared" si="14"/>
        <v>3.736261137192165E-3</v>
      </c>
      <c r="K159" s="24">
        <v>45425</v>
      </c>
      <c r="L159" s="113">
        <f>('Bonds (CP)'!AL159/'Bonds (CP)'!AL129-1)*'Bonds Portfolio'!$O$4</f>
        <v>-1.1126564673156869E-3</v>
      </c>
      <c r="M159" s="113">
        <f>('Bonds (CP)'!AM159/'Bonds (CP)'!AM129-1)*'Bonds Portfolio'!$O$5</f>
        <v>-5.1391293208579384E-3</v>
      </c>
      <c r="N159" s="113">
        <f>('Bonds (CP)'!AN159/'Bonds (CP)'!AN129-1)*'Bonds Portfolio'!$O$6</f>
        <v>-7.6184474741197942E-3</v>
      </c>
      <c r="O159" s="113">
        <f>('Bonds (CP)'!AO159/'Bonds (CP)'!AO129-1)*'Bonds Portfolio'!$O$7</f>
        <v>-7.2863768596677985E-3</v>
      </c>
      <c r="P159" s="113">
        <f>('Bonds (CP)'!AP159/'Bonds (CP)'!AP129-1)*'Bonds Portfolio'!$O$8</f>
        <v>-4.4650894076619487E-3</v>
      </c>
      <c r="Q159" s="113">
        <f t="shared" si="9"/>
        <v>-2.5621699529623166E-2</v>
      </c>
      <c r="R159" s="113">
        <f t="shared" si="10"/>
        <v>1.9677647617620409E-2</v>
      </c>
      <c r="S159" s="113">
        <f t="shared" si="11"/>
        <v>2.5319995640185323E-2</v>
      </c>
    </row>
    <row r="160" spans="1:19" ht="15.6">
      <c r="A160" s="24">
        <v>45426</v>
      </c>
      <c r="B160" s="113">
        <f>('Bonds (CP)'!H160/'Bonds (CP)'!H159-1)*'Bonds Portfolio'!$F$3</f>
        <v>1.3917884481560173E-4</v>
      </c>
      <c r="C160" s="113">
        <f>('Bonds (CP)'!I160/'Bonds (CP)'!I159-1)*'Bonds Portfolio'!$F$4</f>
        <v>-6.1444440080427043E-4</v>
      </c>
      <c r="D160" s="113">
        <f>('Bonds (CP)'!J160/'Bonds (CP)'!J159-1)*'Bonds Portfolio'!$F$5</f>
        <v>-1.8800095543464179E-3</v>
      </c>
      <c r="E160" s="113">
        <f>('Bonds (CP)'!K160/'Bonds (CP)'!K159-1)*'Bonds Portfolio'!$F$6</f>
        <v>-2.8439413354176546E-3</v>
      </c>
      <c r="F160" s="113">
        <f>('Bonds (CP)'!L160/'Bonds (CP)'!L159-1)*'Bonds Portfolio'!$F$7</f>
        <v>-1.9174500781187209E-3</v>
      </c>
      <c r="G160" s="113">
        <f t="shared" si="12"/>
        <v>-7.1166665238714625E-3</v>
      </c>
      <c r="H160" s="113">
        <f t="shared" si="13"/>
        <v>-5.8146705204944506E-4</v>
      </c>
      <c r="I160" s="113">
        <f t="shared" si="14"/>
        <v>2.2794492567691504E-3</v>
      </c>
      <c r="K160" s="24">
        <v>45426</v>
      </c>
      <c r="L160" s="113">
        <f>('Bonds (CP)'!AL160/'Bonds (CP)'!AL130-1)*'Bonds Portfolio'!$O$4</f>
        <v>-9.5685455810716751E-4</v>
      </c>
      <c r="M160" s="113">
        <f>('Bonds (CP)'!AM160/'Bonds (CP)'!AM130-1)*'Bonds Portfolio'!$O$5</f>
        <v>-5.6371674927751863E-3</v>
      </c>
      <c r="N160" s="113">
        <f>('Bonds (CP)'!AN160/'Bonds (CP)'!AN130-1)*'Bonds Portfolio'!$O$6</f>
        <v>-9.0309087123691123E-3</v>
      </c>
      <c r="O160" s="113">
        <f>('Bonds (CP)'!AO160/'Bonds (CP)'!AO130-1)*'Bonds Portfolio'!$O$7</f>
        <v>-8.7106753206660729E-3</v>
      </c>
      <c r="P160" s="113">
        <f>('Bonds (CP)'!AP160/'Bonds (CP)'!AP130-1)*'Bonds Portfolio'!$O$8</f>
        <v>-3.0971047700231406E-3</v>
      </c>
      <c r="Q160" s="113">
        <f t="shared" si="9"/>
        <v>-2.7432710853940681E-2</v>
      </c>
      <c r="R160" s="113">
        <f t="shared" si="10"/>
        <v>1.7866636293302894E-2</v>
      </c>
      <c r="S160" s="113">
        <f t="shared" si="11"/>
        <v>2.3508984315867808E-2</v>
      </c>
    </row>
    <row r="161" spans="1:19" ht="15.6">
      <c r="A161" s="24">
        <v>45427</v>
      </c>
      <c r="B161" s="113">
        <f>('Bonds (CP)'!H161/'Bonds (CP)'!H160-1)*'Bonds Portfolio'!$F$3</f>
        <v>6.9613644274246772E-5</v>
      </c>
      <c r="C161" s="113">
        <f>('Bonds (CP)'!I161/'Bonds (CP)'!I160-1)*'Bonds Portfolio'!$F$4</f>
        <v>-2.5605047952115267E-4</v>
      </c>
      <c r="D161" s="113">
        <f>('Bonds (CP)'!J161/'Bonds (CP)'!J160-1)*'Bonds Portfolio'!$F$5</f>
        <v>-3.2777223464246501E-4</v>
      </c>
      <c r="E161" s="113">
        <f>('Bonds (CP)'!K161/'Bonds (CP)'!K160-1)*'Bonds Portfolio'!$F$6</f>
        <v>9.5568526747862319E-4</v>
      </c>
      <c r="F161" s="113">
        <f>('Bonds (CP)'!L161/'Bonds (CP)'!L160-1)*'Bonds Portfolio'!$F$7</f>
        <v>4.8327152688369514E-3</v>
      </c>
      <c r="G161" s="113">
        <f t="shared" si="12"/>
        <v>5.2741914664262033E-3</v>
      </c>
      <c r="H161" s="113">
        <f t="shared" si="13"/>
        <v>1.1809390938248222E-2</v>
      </c>
      <c r="I161" s="113">
        <f t="shared" si="14"/>
        <v>1.4670307247066815E-2</v>
      </c>
      <c r="K161" s="24">
        <v>45427</v>
      </c>
      <c r="L161" s="113">
        <f>('Bonds (CP)'!AL161/'Bonds (CP)'!AL131-1)*'Bonds Portfolio'!$O$4</f>
        <v>-8.179603202227659E-4</v>
      </c>
      <c r="M161" s="113">
        <f>('Bonds (CP)'!AM161/'Bonds (CP)'!AM131-1)*'Bonds Portfolio'!$O$5</f>
        <v>-5.332711446528627E-3</v>
      </c>
      <c r="N161" s="113">
        <f>('Bonds (CP)'!AN161/'Bonds (CP)'!AN131-1)*'Bonds Portfolio'!$O$6</f>
        <v>-8.9479818962575394E-3</v>
      </c>
      <c r="O161" s="113">
        <f>('Bonds (CP)'!AO161/'Bonds (CP)'!AO131-1)*'Bonds Portfolio'!$O$7</f>
        <v>-9.1189346717634578E-3</v>
      </c>
      <c r="P161" s="113">
        <f>('Bonds (CP)'!AP161/'Bonds (CP)'!AP131-1)*'Bonds Portfolio'!$O$8</f>
        <v>0</v>
      </c>
      <c r="Q161" s="113">
        <f t="shared" si="9"/>
        <v>-2.4217588334772389E-2</v>
      </c>
      <c r="R161" s="113">
        <f t="shared" si="10"/>
        <v>2.1081758812471187E-2</v>
      </c>
      <c r="S161" s="113">
        <f t="shared" si="11"/>
        <v>2.67241068350361E-2</v>
      </c>
    </row>
    <row r="162" spans="1:19" ht="15.6">
      <c r="A162" s="24">
        <v>45428</v>
      </c>
      <c r="B162" s="113">
        <f>('Bonds (CP)'!H162/'Bonds (CP)'!H161-1)*'Bonds Portfolio'!$F$3</f>
        <v>2.265005662514419E-4</v>
      </c>
      <c r="C162" s="113">
        <f>('Bonds (CP)'!I162/'Bonds (CP)'!I161-1)*'Bonds Portfolio'!$F$4</f>
        <v>-5.624701027932222E-4</v>
      </c>
      <c r="D162" s="113">
        <f>('Bonds (CP)'!J162/'Bonds (CP)'!J161-1)*'Bonds Portfolio'!$F$5</f>
        <v>-1.1437815505148663E-3</v>
      </c>
      <c r="E162" s="113">
        <f>('Bonds (CP)'!K162/'Bonds (CP)'!K161-1)*'Bonds Portfolio'!$F$6</f>
        <v>-1.086536090955459E-3</v>
      </c>
      <c r="F162" s="113">
        <f>('Bonds (CP)'!L162/'Bonds (CP)'!L161-1)*'Bonds Portfolio'!$F$7</f>
        <v>2.2896834694373868E-3</v>
      </c>
      <c r="G162" s="113">
        <f t="shared" si="12"/>
        <v>-2.766037085747187E-4</v>
      </c>
      <c r="H162" s="113">
        <f t="shared" si="13"/>
        <v>6.2585957632472992E-3</v>
      </c>
      <c r="I162" s="113">
        <f t="shared" si="14"/>
        <v>9.1195120720658947E-3</v>
      </c>
      <c r="K162" s="24">
        <v>45428</v>
      </c>
      <c r="L162" s="113">
        <f>('Bonds (CP)'!AL162/'Bonds (CP)'!AL132-1)*'Bonds Portfolio'!$O$4</f>
        <v>-6.0980921683071463E-4</v>
      </c>
      <c r="M162" s="113">
        <f>('Bonds (CP)'!AM162/'Bonds (CP)'!AM132-1)*'Bonds Portfolio'!$O$5</f>
        <v>-5.7295353096233018E-3</v>
      </c>
      <c r="N162" s="113">
        <f>('Bonds (CP)'!AN162/'Bonds (CP)'!AN132-1)*'Bonds Portfolio'!$O$6</f>
        <v>-9.8041172586658572E-3</v>
      </c>
      <c r="O162" s="113">
        <f>('Bonds (CP)'!AO162/'Bonds (CP)'!AO132-1)*'Bonds Portfolio'!$O$7</f>
        <v>-9.6306428749918689E-3</v>
      </c>
      <c r="P162" s="113">
        <f>('Bonds (CP)'!AP162/'Bonds (CP)'!AP132-1)*'Bonds Portfolio'!$O$8</f>
        <v>4.1222044061885125E-3</v>
      </c>
      <c r="Q162" s="113">
        <f t="shared" ref="Q162:Q225" si="15">SUM(L162:P162)</f>
        <v>-2.1651900253923231E-2</v>
      </c>
      <c r="R162" s="113">
        <f t="shared" ref="R162:R225" si="16">$Q162-$Q$522</f>
        <v>2.3647446893320344E-2</v>
      </c>
      <c r="S162" s="113">
        <f t="shared" ref="S162:S225" si="17">$Q162-$Q$526</f>
        <v>2.9289794915885257E-2</v>
      </c>
    </row>
    <row r="163" spans="1:19" ht="15.6">
      <c r="A163" s="24">
        <v>45429</v>
      </c>
      <c r="B163" s="113">
        <f>('Bonds (CP)'!H163/'Bonds (CP)'!H162-1)*'Bonds Portfolio'!$F$3</f>
        <v>3.4852313322275566E-5</v>
      </c>
      <c r="C163" s="113">
        <f>('Bonds (CP)'!I163/'Bonds (CP)'!I162-1)*'Bonds Portfolio'!$F$4</f>
        <v>-5.1171247725756434E-5</v>
      </c>
      <c r="D163" s="113">
        <f>('Bonds (CP)'!J163/'Bonds (CP)'!J162-1)*'Bonds Portfolio'!$F$5</f>
        <v>-8.1852256683045968E-5</v>
      </c>
      <c r="E163" s="113">
        <f>('Bonds (CP)'!K163/'Bonds (CP)'!K162-1)*'Bonds Portfolio'!$F$6</f>
        <v>1.3613535729648519E-4</v>
      </c>
      <c r="F163" s="113">
        <f>('Bonds (CP)'!L163/'Bonds (CP)'!L162-1)*'Bonds Portfolio'!$F$7</f>
        <v>1.8477962388870229E-3</v>
      </c>
      <c r="G163" s="113">
        <f t="shared" si="12"/>
        <v>1.8857604050969811E-3</v>
      </c>
      <c r="H163" s="113">
        <f t="shared" si="13"/>
        <v>8.4209598769189979E-3</v>
      </c>
      <c r="I163" s="113">
        <f t="shared" si="14"/>
        <v>1.1281876185737593E-2</v>
      </c>
      <c r="K163" s="24">
        <v>45429</v>
      </c>
      <c r="L163" s="113">
        <f>('Bonds (CP)'!AL163/'Bonds (CP)'!AL133-1)*'Bonds Portfolio'!$O$4</f>
        <v>-7.3189857976823096E-4</v>
      </c>
      <c r="M163" s="113">
        <f>('Bonds (CP)'!AM163/'Bonds (CP)'!AM133-1)*'Bonds Portfolio'!$O$5</f>
        <v>-5.7290204409894407E-3</v>
      </c>
      <c r="N163" s="113">
        <f>('Bonds (CP)'!AN163/'Bonds (CP)'!AN133-1)*'Bonds Portfolio'!$O$6</f>
        <v>-9.724250567993465E-3</v>
      </c>
      <c r="O163" s="113">
        <f>('Bonds (CP)'!AO163/'Bonds (CP)'!AO133-1)*'Bonds Portfolio'!$O$7</f>
        <v>-8.8425666256397809E-3</v>
      </c>
      <c r="P163" s="113">
        <f>('Bonds (CP)'!AP163/'Bonds (CP)'!AP133-1)*'Bonds Portfolio'!$O$8</f>
        <v>8.4749655666297215E-3</v>
      </c>
      <c r="Q163" s="113">
        <f t="shared" si="15"/>
        <v>-1.6552770647761193E-2</v>
      </c>
      <c r="R163" s="113">
        <f t="shared" si="16"/>
        <v>2.8746576499482382E-2</v>
      </c>
      <c r="S163" s="113">
        <f t="shared" si="17"/>
        <v>3.4388924522047296E-2</v>
      </c>
    </row>
    <row r="164" spans="1:19" ht="15.6">
      <c r="A164" s="24">
        <v>45432</v>
      </c>
      <c r="B164" s="113">
        <f>('Bonds (CP)'!H164/'Bonds (CP)'!H163-1)*'Bonds Portfolio'!$F$3</f>
        <v>-1.3931214627778133E-4</v>
      </c>
      <c r="C164" s="113">
        <f>('Bonds (CP)'!I164/'Bonds (CP)'!I163-1)*'Bonds Portfolio'!$F$4</f>
        <v>-4.5986174982393102E-4</v>
      </c>
      <c r="D164" s="113">
        <f>('Bonds (CP)'!J164/'Bonds (CP)'!J163-1)*'Bonds Portfolio'!$F$5</f>
        <v>-6.5357414647411189E-4</v>
      </c>
      <c r="E164" s="113">
        <f>('Bonds (CP)'!K164/'Bonds (CP)'!K163-1)*'Bonds Portfolio'!$F$6</f>
        <v>-9.4977176569552854E-4</v>
      </c>
      <c r="F164" s="113">
        <f>('Bonds (CP)'!L164/'Bonds (CP)'!L163-1)*'Bonds Portfolio'!$F$7</f>
        <v>-7.6686318422347632E-4</v>
      </c>
      <c r="G164" s="113">
        <f t="shared" si="12"/>
        <v>-2.969382992494829E-3</v>
      </c>
      <c r="H164" s="113">
        <f t="shared" si="13"/>
        <v>3.5658164793271885E-3</v>
      </c>
      <c r="I164" s="113">
        <f t="shared" si="14"/>
        <v>6.426732788145784E-3</v>
      </c>
      <c r="K164" s="24">
        <v>45432</v>
      </c>
      <c r="L164" s="113">
        <f>('Bonds (CP)'!AL164/'Bonds (CP)'!AL134-1)*'Bonds Portfolio'!$O$4</f>
        <v>-8.3587287766655476E-4</v>
      </c>
      <c r="M164" s="113">
        <f>('Bonds (CP)'!AM164/'Bonds (CP)'!AM134-1)*'Bonds Portfolio'!$O$5</f>
        <v>-5.9250603912481608E-3</v>
      </c>
      <c r="N164" s="113">
        <f>('Bonds (CP)'!AN164/'Bonds (CP)'!AN134-1)*'Bonds Portfolio'!$O$6</f>
        <v>-9.5586306553632656E-3</v>
      </c>
      <c r="O164" s="113">
        <f>('Bonds (CP)'!AO164/'Bonds (CP)'!AO134-1)*'Bonds Portfolio'!$O$7</f>
        <v>-8.0389279612210988E-3</v>
      </c>
      <c r="P164" s="113">
        <f>('Bonds (CP)'!AP164/'Bonds (CP)'!AP134-1)*'Bonds Portfolio'!$O$8</f>
        <v>8.9046737697041408E-3</v>
      </c>
      <c r="Q164" s="113">
        <f t="shared" si="15"/>
        <v>-1.5453818115794939E-2</v>
      </c>
      <c r="R164" s="113">
        <f t="shared" si="16"/>
        <v>2.9845529031448638E-2</v>
      </c>
      <c r="S164" s="113">
        <f t="shared" si="17"/>
        <v>3.5487877054013552E-2</v>
      </c>
    </row>
    <row r="165" spans="1:19" ht="15.6">
      <c r="A165" s="24">
        <v>45433</v>
      </c>
      <c r="B165" s="113">
        <f>('Bonds (CP)'!H165/'Bonds (CP)'!H164-1)*'Bonds Portfolio'!$F$3</f>
        <v>-2.0875010872400956E-4</v>
      </c>
      <c r="C165" s="113">
        <f>('Bonds (CP)'!I165/'Bonds (CP)'!I164-1)*'Bonds Portfolio'!$F$4</f>
        <v>-7.650174191775605E-4</v>
      </c>
      <c r="D165" s="113">
        <f>('Bonds (CP)'!J165/'Bonds (CP)'!J164-1)*'Bonds Portfolio'!$F$5</f>
        <v>-9.7854024865566829E-4</v>
      </c>
      <c r="E165" s="113">
        <f>('Bonds (CP)'!K165/'Bonds (CP)'!K164-1)*'Bonds Portfolio'!$F$6</f>
        <v>-1.0834108491764916E-3</v>
      </c>
      <c r="F165" s="113">
        <f>('Bonds (CP)'!L165/'Bonds (CP)'!L164-1)*'Bonds Portfolio'!$F$7</f>
        <v>-9.1620804637175817E-4</v>
      </c>
      <c r="G165" s="113">
        <f t="shared" si="12"/>
        <v>-3.9519266721054882E-3</v>
      </c>
      <c r="H165" s="113">
        <f t="shared" si="13"/>
        <v>2.5832727997165293E-3</v>
      </c>
      <c r="I165" s="113">
        <f t="shared" si="14"/>
        <v>5.4441891085351248E-3</v>
      </c>
      <c r="K165" s="24">
        <v>45433</v>
      </c>
      <c r="L165" s="113">
        <f>('Bonds (CP)'!AL165/'Bonds (CP)'!AL135-1)*'Bonds Portfolio'!$O$4</f>
        <v>-9.9156301643903437E-4</v>
      </c>
      <c r="M165" s="113">
        <f>('Bonds (CP)'!AM165/'Bonds (CP)'!AM135-1)*'Bonds Portfolio'!$O$5</f>
        <v>-6.4175152991448048E-3</v>
      </c>
      <c r="N165" s="113">
        <f>('Bonds (CP)'!AN165/'Bonds (CP)'!AN135-1)*'Bonds Portfolio'!$O$6</f>
        <v>-1.0254861352250755E-2</v>
      </c>
      <c r="O165" s="113">
        <f>('Bonds (CP)'!AO165/'Bonds (CP)'!AO135-1)*'Bonds Portfolio'!$O$7</f>
        <v>-9.4725464421378195E-3</v>
      </c>
      <c r="P165" s="113">
        <f>('Bonds (CP)'!AP165/'Bonds (CP)'!AP135-1)*'Bonds Portfolio'!$O$8</f>
        <v>8.8653893819063082E-3</v>
      </c>
      <c r="Q165" s="113">
        <f t="shared" si="15"/>
        <v>-1.8271096728066108E-2</v>
      </c>
      <c r="R165" s="113">
        <f t="shared" si="16"/>
        <v>2.7028250419177467E-2</v>
      </c>
      <c r="S165" s="113">
        <f t="shared" si="17"/>
        <v>3.2670598441742381E-2</v>
      </c>
    </row>
    <row r="166" spans="1:19" ht="15.6">
      <c r="A166" s="24">
        <v>45434</v>
      </c>
      <c r="B166" s="113">
        <f>('Bonds (CP)'!H166/'Bonds (CP)'!H165-1)*'Bonds Portfolio'!$F$3</f>
        <v>-1.7380724776225876E-4</v>
      </c>
      <c r="C166" s="113">
        <f>('Bonds (CP)'!I166/'Bonds (CP)'!I165-1)*'Bonds Portfolio'!$F$4</f>
        <v>-3.570173112754871E-4</v>
      </c>
      <c r="D166" s="113">
        <f>('Bonds (CP)'!J166/'Bonds (CP)'!J165-1)*'Bonds Portfolio'!$F$5</f>
        <v>-4.8941069694350412E-4</v>
      </c>
      <c r="E166" s="113">
        <f>('Bonds (CP)'!K166/'Bonds (CP)'!K165-1)*'Bonds Portfolio'!$F$6</f>
        <v>-5.4176990059986443E-4</v>
      </c>
      <c r="F166" s="113">
        <f>('Bonds (CP)'!L166/'Bonds (CP)'!L165-1)*'Bonds Portfolio'!$F$7</f>
        <v>3.2580305259378053E-3</v>
      </c>
      <c r="G166" s="113">
        <f t="shared" si="12"/>
        <v>1.6960253693566909E-3</v>
      </c>
      <c r="H166" s="113">
        <f t="shared" si="13"/>
        <v>8.2312248411787088E-3</v>
      </c>
      <c r="I166" s="113">
        <f t="shared" si="14"/>
        <v>1.1092141149997304E-2</v>
      </c>
      <c r="K166" s="24">
        <v>45434</v>
      </c>
      <c r="L166" s="113">
        <f>('Bonds (CP)'!AL166/'Bonds (CP)'!AL136-1)*'Bonds Portfolio'!$O$4</f>
        <v>-1.0776049361258088E-3</v>
      </c>
      <c r="M166" s="113">
        <f>('Bonds (CP)'!AM166/'Bonds (CP)'!AM136-1)*'Bonds Portfolio'!$O$5</f>
        <v>-6.6632375118693028E-3</v>
      </c>
      <c r="N166" s="113">
        <f>('Bonds (CP)'!AN166/'Bonds (CP)'!AN136-1)*'Bonds Portfolio'!$O$6</f>
        <v>-1.0640807551713018E-2</v>
      </c>
      <c r="O166" s="113">
        <f>('Bonds (CP)'!AO166/'Bonds (CP)'!AO136-1)*'Bonds Portfolio'!$O$7</f>
        <v>-9.7269277345382044E-3</v>
      </c>
      <c r="P166" s="113">
        <f>('Bonds (CP)'!AP166/'Bonds (CP)'!AP136-1)*'Bonds Portfolio'!$O$8</f>
        <v>1.288967836243109E-2</v>
      </c>
      <c r="Q166" s="113">
        <f t="shared" si="15"/>
        <v>-1.5218899371815243E-2</v>
      </c>
      <c r="R166" s="113">
        <f t="shared" si="16"/>
        <v>3.0080447775428332E-2</v>
      </c>
      <c r="S166" s="113">
        <f t="shared" si="17"/>
        <v>3.5722795797993243E-2</v>
      </c>
    </row>
    <row r="167" spans="1:19" ht="15.6">
      <c r="A167" s="24">
        <v>45435</v>
      </c>
      <c r="B167" s="113">
        <f>('Bonds (CP)'!H167/'Bonds (CP)'!H166-1)*'Bonds Portfolio'!$F$3</f>
        <v>-2.7770545864787001E-4</v>
      </c>
      <c r="C167" s="113">
        <f>('Bonds (CP)'!I167/'Bonds (CP)'!I166-1)*'Bonds Portfolio'!$F$4</f>
        <v>-1.0171194078641755E-3</v>
      </c>
      <c r="D167" s="113">
        <f>('Bonds (CP)'!J167/'Bonds (CP)'!J166-1)*'Bonds Portfolio'!$F$5</f>
        <v>-1.4628169787525903E-3</v>
      </c>
      <c r="E167" s="113">
        <f>('Bonds (CP)'!K167/'Bonds (CP)'!K166-1)*'Bonds Portfolio'!$F$6</f>
        <v>-2.2874623589891341E-3</v>
      </c>
      <c r="F167" s="113">
        <f>('Bonds (CP)'!L167/'Bonds (CP)'!L166-1)*'Bonds Portfolio'!$F$7</f>
        <v>-2.4516461362825929E-3</v>
      </c>
      <c r="G167" s="113">
        <f t="shared" si="12"/>
        <v>-7.4967503405363629E-3</v>
      </c>
      <c r="H167" s="113">
        <f t="shared" si="13"/>
        <v>-9.615508687143455E-4</v>
      </c>
      <c r="I167" s="113">
        <f t="shared" si="14"/>
        <v>1.89936544010425E-3</v>
      </c>
      <c r="K167" s="24">
        <v>45435</v>
      </c>
      <c r="L167" s="113">
        <f>('Bonds (CP)'!AL167/'Bonds (CP)'!AL137-1)*'Bonds Portfolio'!$O$4</f>
        <v>-1.4926668402325705E-3</v>
      </c>
      <c r="M167" s="113">
        <f>('Bonds (CP)'!AM167/'Bonds (CP)'!AM137-1)*'Bonds Portfolio'!$O$5</f>
        <v>-7.5967921879285917E-3</v>
      </c>
      <c r="N167" s="113">
        <f>('Bonds (CP)'!AN167/'Bonds (CP)'!AN137-1)*'Bonds Portfolio'!$O$6</f>
        <v>-1.1714367918456571E-2</v>
      </c>
      <c r="O167" s="113">
        <f>('Bonds (CP)'!AO167/'Bonds (CP)'!AO137-1)*'Bonds Portfolio'!$O$7</f>
        <v>-1.1514567634894468E-2</v>
      </c>
      <c r="P167" s="113">
        <f>('Bonds (CP)'!AP167/'Bonds (CP)'!AP137-1)*'Bonds Portfolio'!$O$8</f>
        <v>1.0126468800225297E-2</v>
      </c>
      <c r="Q167" s="113">
        <f t="shared" si="15"/>
        <v>-2.2191925781286904E-2</v>
      </c>
      <c r="R167" s="113">
        <f t="shared" si="16"/>
        <v>2.3107421365956671E-2</v>
      </c>
      <c r="S167" s="113">
        <f t="shared" si="17"/>
        <v>2.8749769388521584E-2</v>
      </c>
    </row>
    <row r="168" spans="1:19" ht="15.6">
      <c r="A168" s="24">
        <v>45436</v>
      </c>
      <c r="B168" s="113">
        <f>('Bonds (CP)'!H168/'Bonds (CP)'!H167-1)*'Bonds Portfolio'!$F$3</f>
        <v>-1.3875639580265275E-4</v>
      </c>
      <c r="C168" s="113">
        <f>('Bonds (CP)'!I168/'Bonds (CP)'!I167-1)*'Bonds Portfolio'!$F$4</f>
        <v>-1.1164314698217659E-3</v>
      </c>
      <c r="D168" s="113">
        <f>('Bonds (CP)'!J168/'Bonds (CP)'!J167-1)*'Bonds Portfolio'!$F$5</f>
        <v>-1.3793209592901645E-3</v>
      </c>
      <c r="E168" s="113">
        <f>('Bonds (CP)'!K168/'Bonds (CP)'!K167-1)*'Bonds Portfolio'!$F$6</f>
        <v>-1.7461878360949701E-3</v>
      </c>
      <c r="F168" s="113">
        <f>('Bonds (CP)'!L168/'Bonds (CP)'!L167-1)*'Bonds Portfolio'!$F$7</f>
        <v>-7.6352071025775903E-4</v>
      </c>
      <c r="G168" s="113">
        <f t="shared" si="12"/>
        <v>-5.1442173712673124E-3</v>
      </c>
      <c r="H168" s="113">
        <f t="shared" si="13"/>
        <v>1.390982100554705E-3</v>
      </c>
      <c r="I168" s="113">
        <f t="shared" si="14"/>
        <v>4.2518984093733005E-3</v>
      </c>
      <c r="K168" s="24">
        <v>45436</v>
      </c>
      <c r="L168" s="113">
        <f>('Bonds (CP)'!AL168/'Bonds (CP)'!AL138-1)*'Bonds Portfolio'!$O$4</f>
        <v>-1.3875639580261945E-3</v>
      </c>
      <c r="M168" s="113">
        <f>('Bonds (CP)'!AM168/'Bonds (CP)'!AM138-1)*'Bonds Portfolio'!$O$5</f>
        <v>-8.3742389063216956E-3</v>
      </c>
      <c r="N168" s="113">
        <f>('Bonds (CP)'!AN168/'Bonds (CP)'!AN138-1)*'Bonds Portfolio'!$O$6</f>
        <v>-1.2470737637744578E-2</v>
      </c>
      <c r="O168" s="113">
        <f>('Bonds (CP)'!AO168/'Bonds (CP)'!AO138-1)*'Bonds Portfolio'!$O$7</f>
        <v>-1.2001330381915622E-2</v>
      </c>
      <c r="P168" s="113">
        <f>('Bonds (CP)'!AP168/'Bonds (CP)'!AP138-1)*'Bonds Portfolio'!$O$8</f>
        <v>1.1160143200971674E-2</v>
      </c>
      <c r="Q168" s="113">
        <f t="shared" si="15"/>
        <v>-2.3073727683036414E-2</v>
      </c>
      <c r="R168" s="113">
        <f t="shared" si="16"/>
        <v>2.2225619464207161E-2</v>
      </c>
      <c r="S168" s="113">
        <f t="shared" si="17"/>
        <v>2.7867967486772074E-2</v>
      </c>
    </row>
    <row r="169" spans="1:19" ht="15.6">
      <c r="A169" s="24">
        <v>45439</v>
      </c>
      <c r="B169" s="113">
        <f>('Bonds (CP)'!H169/'Bonds (CP)'!H168-1)*'Bonds Portfolio'!$F$3</f>
        <v>-5.707367692840082E-4</v>
      </c>
      <c r="C169" s="113">
        <f>('Bonds (CP)'!I169/'Bonds (CP)'!I168-1)*'Bonds Portfolio'!$F$4</f>
        <v>-7.1002702197302541E-4</v>
      </c>
      <c r="D169" s="113">
        <f>('Bonds (CP)'!J169/'Bonds (CP)'!J168-1)*'Bonds Portfolio'!$F$5</f>
        <v>-8.1138144340986429E-4</v>
      </c>
      <c r="E169" s="113">
        <f>('Bonds (CP)'!K169/'Bonds (CP)'!K168-1)*'Bonds Portfolio'!$F$6</f>
        <v>-2.0076593857320858E-3</v>
      </c>
      <c r="F169" s="113">
        <f>('Bonds (CP)'!L169/'Bonds (CP)'!L168-1)*'Bonds Portfolio'!$F$7</f>
        <v>-9.1222396693007028E-4</v>
      </c>
      <c r="G169" s="113">
        <f t="shared" si="12"/>
        <v>-5.0120285873290543E-3</v>
      </c>
      <c r="H169" s="113">
        <f t="shared" si="13"/>
        <v>1.5231708844929632E-3</v>
      </c>
      <c r="I169" s="113">
        <f t="shared" si="14"/>
        <v>4.3840871933115587E-3</v>
      </c>
      <c r="K169" s="24">
        <v>45439</v>
      </c>
      <c r="L169" s="113">
        <f>('Bonds (CP)'!AL169/'Bonds (CP)'!AL139-1)*'Bonds Portfolio'!$O$4</f>
        <v>-2.0235212729159181E-3</v>
      </c>
      <c r="M169" s="113">
        <f>('Bonds (CP)'!AM169/'Bonds (CP)'!AM139-1)*'Bonds Portfolio'!$O$5</f>
        <v>-8.6600426036806954E-3</v>
      </c>
      <c r="N169" s="113">
        <f>('Bonds (CP)'!AN169/'Bonds (CP)'!AN139-1)*'Bonds Portfolio'!$O$6</f>
        <v>-1.2922452434748922E-2</v>
      </c>
      <c r="O169" s="113">
        <f>('Bonds (CP)'!AO169/'Bonds (CP)'!AO139-1)*'Bonds Portfolio'!$O$7</f>
        <v>-1.4271489761516177E-2</v>
      </c>
      <c r="P169" s="113">
        <f>('Bonds (CP)'!AP169/'Bonds (CP)'!AP139-1)*'Bonds Portfolio'!$O$8</f>
        <v>1.0958575966355211E-2</v>
      </c>
      <c r="Q169" s="113">
        <f t="shared" si="15"/>
        <v>-2.6918930106506499E-2</v>
      </c>
      <c r="R169" s="113">
        <f t="shared" si="16"/>
        <v>1.8380417040737076E-2</v>
      </c>
      <c r="S169" s="113">
        <f t="shared" si="17"/>
        <v>2.402276506330199E-2</v>
      </c>
    </row>
    <row r="170" spans="1:19" ht="15.6">
      <c r="A170" s="24">
        <v>45440</v>
      </c>
      <c r="B170" s="113">
        <f>('Bonds (CP)'!H170/'Bonds (CP)'!H169-1)*'Bonds Portfolio'!$F$3</f>
        <v>1.3845621322259306E-4</v>
      </c>
      <c r="C170" s="113">
        <f>('Bonds (CP)'!I170/'Bonds (CP)'!I169-1)*'Bonds Portfolio'!$F$4</f>
        <v>2.0323740183161301E-4</v>
      </c>
      <c r="D170" s="113">
        <f>('Bonds (CP)'!J170/'Bonds (CP)'!J169-1)*'Bonds Portfolio'!$F$5</f>
        <v>-8.1240117297354258E-5</v>
      </c>
      <c r="E170" s="113">
        <f>('Bonds (CP)'!K170/'Bonds (CP)'!K169-1)*'Bonds Portfolio'!$F$6</f>
        <v>8.0799434036835658E-4</v>
      </c>
      <c r="F170" s="113">
        <f>('Bonds (CP)'!L170/'Bonds (CP)'!L169-1)*'Bonds Portfolio'!$F$7</f>
        <v>2.3064877089039371E-3</v>
      </c>
      <c r="G170" s="113">
        <f t="shared" si="12"/>
        <v>3.3749355470291454E-3</v>
      </c>
      <c r="H170" s="113">
        <f t="shared" si="13"/>
        <v>9.9101350188511624E-3</v>
      </c>
      <c r="I170" s="113">
        <f t="shared" si="14"/>
        <v>1.2771051327669758E-2</v>
      </c>
      <c r="K170" s="24">
        <v>45440</v>
      </c>
      <c r="L170" s="113">
        <f>('Bonds (CP)'!AL170/'Bonds (CP)'!AL140-1)*'Bonds Portfolio'!$O$4</f>
        <v>-1.8864659051574641E-3</v>
      </c>
      <c r="M170" s="113">
        <f>('Bonds (CP)'!AM170/'Bonds (CP)'!AM140-1)*'Bonds Portfolio'!$O$5</f>
        <v>-8.9591413783535415E-3</v>
      </c>
      <c r="N170" s="113">
        <f>('Bonds (CP)'!AN170/'Bonds (CP)'!AN140-1)*'Bonds Portfolio'!$O$6</f>
        <v>-1.353885318025938E-2</v>
      </c>
      <c r="O170" s="113">
        <f>('Bonds (CP)'!AO170/'Bonds (CP)'!AO140-1)*'Bonds Portfolio'!$O$7</f>
        <v>-1.3136631724420256E-2</v>
      </c>
      <c r="P170" s="113">
        <f>('Bonds (CP)'!AP170/'Bonds (CP)'!AP140-1)*'Bonds Portfolio'!$O$8</f>
        <v>1.1850821450171313E-2</v>
      </c>
      <c r="Q170" s="113">
        <f t="shared" si="15"/>
        <v>-2.5670270738019328E-2</v>
      </c>
      <c r="R170" s="113">
        <f t="shared" si="16"/>
        <v>1.9629076409224247E-2</v>
      </c>
      <c r="S170" s="113">
        <f t="shared" si="17"/>
        <v>2.5271424431789161E-2</v>
      </c>
    </row>
    <row r="171" spans="1:19" ht="15.6">
      <c r="A171" s="24">
        <v>45441</v>
      </c>
      <c r="B171" s="113">
        <f>('Bonds (CP)'!H171/'Bonds (CP)'!H170-1)*'Bonds Portfolio'!$F$3</f>
        <v>-4.8342541436463549E-4</v>
      </c>
      <c r="C171" s="113">
        <f>('Bonds (CP)'!I171/'Bonds (CP)'!I170-1)*'Bonds Portfolio'!$F$4</f>
        <v>-1.1132231632611678E-3</v>
      </c>
      <c r="D171" s="113">
        <f>('Bonds (CP)'!J171/'Bonds (CP)'!J170-1)*'Bonds Portfolio'!$F$5</f>
        <v>-1.1334809038510806E-3</v>
      </c>
      <c r="E171" s="113">
        <f>('Bonds (CP)'!K171/'Bonds (CP)'!K170-1)*'Bonds Portfolio'!$F$6</f>
        <v>-1.8711488024404589E-3</v>
      </c>
      <c r="F171" s="113">
        <f>('Bonds (CP)'!L171/'Bonds (CP)'!L170-1)*'Bonds Portfolio'!$F$7</f>
        <v>-2.7301463898479206E-3</v>
      </c>
      <c r="G171" s="113">
        <f t="shared" si="12"/>
        <v>-7.3314246737652636E-3</v>
      </c>
      <c r="H171" s="113">
        <f t="shared" si="13"/>
        <v>-7.9622520194324621E-4</v>
      </c>
      <c r="I171" s="113">
        <f t="shared" si="14"/>
        <v>2.0646911068753493E-3</v>
      </c>
      <c r="K171" s="24">
        <v>45441</v>
      </c>
      <c r="L171" s="113">
        <f>('Bonds (CP)'!AL171/'Bonds (CP)'!AL141-1)*'Bonds Portfolio'!$O$4</f>
        <v>-2.6243093922651895E-3</v>
      </c>
      <c r="M171" s="113">
        <f>('Bonds (CP)'!AM171/'Bonds (CP)'!AM141-1)*'Bonds Portfolio'!$O$5</f>
        <v>-9.1876692861734954E-3</v>
      </c>
      <c r="N171" s="113">
        <f>('Bonds (CP)'!AN171/'Bonds (CP)'!AN141-1)*'Bonds Portfolio'!$O$6</f>
        <v>-1.3673726715439606E-2</v>
      </c>
      <c r="O171" s="113">
        <f>('Bonds (CP)'!AO171/'Bonds (CP)'!AO141-1)*'Bonds Portfolio'!$O$7</f>
        <v>-1.4757780997808024E-2</v>
      </c>
      <c r="P171" s="113">
        <f>('Bonds (CP)'!AP171/'Bonds (CP)'!AP141-1)*'Bonds Portfolio'!$O$8</f>
        <v>1.0326523365343565E-2</v>
      </c>
      <c r="Q171" s="113">
        <f t="shared" si="15"/>
        <v>-2.9916963026342745E-2</v>
      </c>
      <c r="R171" s="113">
        <f t="shared" si="16"/>
        <v>1.538238412090083E-2</v>
      </c>
      <c r="S171" s="113">
        <f t="shared" si="17"/>
        <v>2.1024732143465744E-2</v>
      </c>
    </row>
    <row r="172" spans="1:19" ht="15.6">
      <c r="A172" s="24">
        <v>45442</v>
      </c>
      <c r="B172" s="113">
        <f>('Bonds (CP)'!H172/'Bonds (CP)'!H171-1)*'Bonds Portfolio'!$F$3</f>
        <v>1.7280110592707843E-4</v>
      </c>
      <c r="C172" s="113">
        <f>('Bonds (CP)'!I172/'Bonds (CP)'!I171-1)*'Bonds Portfolio'!$F$4</f>
        <v>1.0141915422519078E-4</v>
      </c>
      <c r="D172" s="113">
        <f>('Bonds (CP)'!J172/'Bonds (CP)'!J171-1)*'Bonds Portfolio'!$F$5</f>
        <v>3.2486744275295187E-4</v>
      </c>
      <c r="E172" s="113">
        <f>('Bonds (CP)'!K172/'Bonds (CP)'!K171-1)*'Bonds Portfolio'!$F$6</f>
        <v>-2.6793849442363626E-4</v>
      </c>
      <c r="F172" s="113">
        <f>('Bonds (CP)'!L172/'Bonds (CP)'!L171-1)*'Bonds Portfolio'!$F$7</f>
        <v>-2.547108654904462E-3</v>
      </c>
      <c r="G172" s="113">
        <f t="shared" si="12"/>
        <v>-2.2159594464228769E-3</v>
      </c>
      <c r="H172" s="113">
        <f t="shared" si="13"/>
        <v>4.3192400253991405E-3</v>
      </c>
      <c r="I172" s="113">
        <f t="shared" si="14"/>
        <v>7.180156334217736E-3</v>
      </c>
      <c r="K172" s="24">
        <v>45442</v>
      </c>
      <c r="L172" s="113">
        <f>('Bonds (CP)'!AL172/'Bonds (CP)'!AL142-1)*'Bonds Portfolio'!$O$4</f>
        <v>-2.4537757041645184E-3</v>
      </c>
      <c r="M172" s="113">
        <f>('Bonds (CP)'!AM172/'Bonds (CP)'!AM142-1)*'Bonds Portfolio'!$O$5</f>
        <v>-9.1892967165911003E-3</v>
      </c>
      <c r="N172" s="113">
        <f>('Bonds (CP)'!AN172/'Bonds (CP)'!AN142-1)*'Bonds Portfolio'!$O$6</f>
        <v>-1.3525203185681201E-2</v>
      </c>
      <c r="O172" s="113">
        <f>('Bonds (CP)'!AO172/'Bonds (CP)'!AO142-1)*'Bonds Portfolio'!$O$7</f>
        <v>-1.6146086338645626E-2</v>
      </c>
      <c r="P172" s="113">
        <f>('Bonds (CP)'!AP172/'Bonds (CP)'!AP142-1)*'Bonds Portfolio'!$O$8</f>
        <v>1.0491765713579683E-3</v>
      </c>
      <c r="Q172" s="113">
        <f t="shared" si="15"/>
        <v>-4.0265185373724484E-2</v>
      </c>
      <c r="R172" s="113">
        <f t="shared" si="16"/>
        <v>5.0341617735190913E-3</v>
      </c>
      <c r="S172" s="113">
        <f t="shared" si="17"/>
        <v>1.0676509796084005E-2</v>
      </c>
    </row>
    <row r="173" spans="1:19" ht="15.6">
      <c r="A173" s="24">
        <v>45443</v>
      </c>
      <c r="B173" s="113">
        <f>('Bonds (CP)'!H173/'Bonds (CP)'!H172-1)*'Bonds Portfolio'!$F$3</f>
        <v>1.7281603732799413E-5</v>
      </c>
      <c r="C173" s="113">
        <f>('Bonds (CP)'!I173/'Bonds (CP)'!I172-1)*'Bonds Portfolio'!$F$4</f>
        <v>-3.5448273673297507E-4</v>
      </c>
      <c r="D173" s="113">
        <f>('Bonds (CP)'!J173/'Bonds (CP)'!J172-1)*'Bonds Portfolio'!$F$5</f>
        <v>-1.132305389516275E-3</v>
      </c>
      <c r="E173" s="113">
        <f>('Bonds (CP)'!K173/'Bonds (CP)'!K172-1)*'Bonds Portfolio'!$F$6</f>
        <v>-2.7888698223840439E-3</v>
      </c>
      <c r="F173" s="113">
        <f>('Bonds (CP)'!L173/'Bonds (CP)'!L172-1)*'Bonds Portfolio'!$F$7</f>
        <v>-3.0993123802300904E-3</v>
      </c>
      <c r="G173" s="113">
        <f t="shared" si="12"/>
        <v>-7.3576887251305852E-3</v>
      </c>
      <c r="H173" s="113">
        <f t="shared" si="13"/>
        <v>-8.2248925330856773E-4</v>
      </c>
      <c r="I173" s="113">
        <f t="shared" si="14"/>
        <v>2.0384270555100278E-3</v>
      </c>
      <c r="K173" s="24">
        <v>45443</v>
      </c>
      <c r="L173" s="113">
        <f>('Bonds (CP)'!AL173/'Bonds (CP)'!AL143-1)*'Bonds Portfolio'!$O$4</f>
        <v>-2.3848613151300269E-3</v>
      </c>
      <c r="M173" s="113">
        <f>('Bonds (CP)'!AM173/'Bonds (CP)'!AM143-1)*'Bonds Portfolio'!$O$5</f>
        <v>-1.0409940657715833E-2</v>
      </c>
      <c r="N173" s="113">
        <f>('Bonds (CP)'!AN173/'Bonds (CP)'!AN143-1)*'Bonds Portfolio'!$O$6</f>
        <v>-1.5116603469180846E-2</v>
      </c>
      <c r="O173" s="113">
        <f>('Bonds (CP)'!AO173/'Bonds (CP)'!AO143-1)*'Bonds Portfolio'!$O$7</f>
        <v>-1.6958884311104483E-2</v>
      </c>
      <c r="P173" s="113">
        <f>('Bonds (CP)'!AP173/'Bonds (CP)'!AP143-1)*'Bonds Portfolio'!$O$8</f>
        <v>-3.099312380230024E-3</v>
      </c>
      <c r="Q173" s="113">
        <f t="shared" si="15"/>
        <v>-4.7969602133361211E-2</v>
      </c>
      <c r="R173" s="113">
        <f t="shared" si="16"/>
        <v>-2.6702549861176358E-3</v>
      </c>
      <c r="S173" s="113">
        <f t="shared" si="17"/>
        <v>2.9720930364472778E-3</v>
      </c>
    </row>
    <row r="174" spans="1:19" ht="15.6">
      <c r="A174" s="24">
        <v>45446</v>
      </c>
      <c r="B174" s="113">
        <f>('Bonds (CP)'!H174/'Bonds (CP)'!H173-1)*'Bonds Portfolio'!$F$3</f>
        <v>-1.0363589256410233E-4</v>
      </c>
      <c r="C174" s="113">
        <f>('Bonds (CP)'!I174/'Bonds (CP)'!I173-1)*'Bonds Portfolio'!$F$4</f>
        <v>-5.0582514596726475E-4</v>
      </c>
      <c r="D174" s="113">
        <f>('Bonds (CP)'!J174/'Bonds (CP)'!J173-1)*'Bonds Portfolio'!$F$5</f>
        <v>-9.696320746992005E-4</v>
      </c>
      <c r="E174" s="113">
        <f>('Bonds (CP)'!K174/'Bonds (CP)'!K173-1)*'Bonds Portfolio'!$F$6</f>
        <v>0</v>
      </c>
      <c r="F174" s="113">
        <f>('Bonds (CP)'!L174/'Bonds (CP)'!L173-1)*'Bonds Portfolio'!$F$7</f>
        <v>1.6369453664936808E-3</v>
      </c>
      <c r="G174" s="113">
        <f t="shared" si="12"/>
        <v>5.7852253263113336E-5</v>
      </c>
      <c r="H174" s="113">
        <f t="shared" si="13"/>
        <v>6.5930517250851308E-3</v>
      </c>
      <c r="I174" s="113">
        <f t="shared" si="14"/>
        <v>9.4539680339037271E-3</v>
      </c>
      <c r="K174" s="24">
        <v>45446</v>
      </c>
      <c r="L174" s="113">
        <f>('Bonds (CP)'!AL174/'Bonds (CP)'!AL144-1)*'Bonds Portfolio'!$O$4</f>
        <v>-2.4181708264962689E-3</v>
      </c>
      <c r="M174" s="113">
        <f>('Bonds (CP)'!AM174/'Bonds (CP)'!AM144-1)*'Bonds Portfolio'!$O$5</f>
        <v>-1.1035884042563927E-2</v>
      </c>
      <c r="N174" s="113">
        <f>('Bonds (CP)'!AN174/'Bonds (CP)'!AN144-1)*'Bonds Portfolio'!$O$6</f>
        <v>-1.6696635297806007E-2</v>
      </c>
      <c r="O174" s="113">
        <f>('Bonds (CP)'!AO174/'Bonds (CP)'!AO144-1)*'Bonds Portfolio'!$O$7</f>
        <v>-1.9953246841497286E-2</v>
      </c>
      <c r="P174" s="113">
        <f>('Bonds (CP)'!AP174/'Bonds (CP)'!AP144-1)*'Bonds Portfolio'!$O$8</f>
        <v>-9.8100870456458329E-3</v>
      </c>
      <c r="Q174" s="113">
        <f t="shared" si="15"/>
        <v>-5.9914024054009321E-2</v>
      </c>
      <c r="R174" s="113">
        <f t="shared" si="16"/>
        <v>-1.4614676906765746E-2</v>
      </c>
      <c r="S174" s="113">
        <f t="shared" si="17"/>
        <v>-8.9723288842008322E-3</v>
      </c>
    </row>
    <row r="175" spans="1:19" ht="15.6">
      <c r="A175" s="24">
        <v>45447</v>
      </c>
      <c r="B175" s="113">
        <f>('Bonds (CP)'!H175/'Bonds (CP)'!H174-1)*'Bonds Portfolio'!$F$3</f>
        <v>3.4551265440052603E-5</v>
      </c>
      <c r="C175" s="113">
        <f>('Bonds (CP)'!I175/'Bonds (CP)'!I174-1)*'Bonds Portfolio'!$F$4</f>
        <v>9.6499540772891916E-4</v>
      </c>
      <c r="D175" s="113">
        <f>('Bonds (CP)'!J175/'Bonds (CP)'!J174-1)*'Bonds Portfolio'!$F$5</f>
        <v>2.2007047386273905E-3</v>
      </c>
      <c r="E175" s="113">
        <f>('Bonds (CP)'!K175/'Bonds (CP)'!K174-1)*'Bonds Portfolio'!$F$6</f>
        <v>3.9195527794367189E-3</v>
      </c>
      <c r="F175" s="113">
        <f>('Bonds (CP)'!L175/'Bonds (CP)'!L174-1)*'Bonds Portfolio'!$F$7</f>
        <v>8.6868540154981574E-3</v>
      </c>
      <c r="G175" s="113">
        <f t="shared" si="12"/>
        <v>1.5806658206731238E-2</v>
      </c>
      <c r="H175" s="113">
        <f t="shared" si="13"/>
        <v>2.2341857678553255E-2</v>
      </c>
      <c r="I175" s="113">
        <f t="shared" si="14"/>
        <v>2.5202773987371849E-2</v>
      </c>
      <c r="K175" s="24">
        <v>45447</v>
      </c>
      <c r="L175" s="113">
        <f>('Bonds (CP)'!AL175/'Bonds (CP)'!AL145-1)*'Bonds Portfolio'!$O$4</f>
        <v>-2.0039733955255824E-3</v>
      </c>
      <c r="M175" s="113">
        <f>('Bonds (CP)'!AM175/'Bonds (CP)'!AM145-1)*'Bonds Portfolio'!$O$5</f>
        <v>-9.6333406154632383E-3</v>
      </c>
      <c r="N175" s="113">
        <f>('Bonds (CP)'!AN175/'Bonds (CP)'!AN145-1)*'Bonds Portfolio'!$O$6</f>
        <v>-1.4372684838742034E-2</v>
      </c>
      <c r="O175" s="113">
        <f>('Bonds (CP)'!AO175/'Bonds (CP)'!AO145-1)*'Bonds Portfolio'!$O$7</f>
        <v>-1.6803879436715574E-2</v>
      </c>
      <c r="P175" s="113">
        <f>('Bonds (CP)'!AP175/'Bonds (CP)'!AP145-1)*'Bonds Portfolio'!$O$8</f>
        <v>-1.7042223264553957E-3</v>
      </c>
      <c r="Q175" s="113">
        <f t="shared" si="15"/>
        <v>-4.4518100612901824E-2</v>
      </c>
      <c r="R175" s="113">
        <f t="shared" si="16"/>
        <v>7.8124653434175073E-4</v>
      </c>
      <c r="S175" s="113">
        <f t="shared" si="17"/>
        <v>6.4235945569066644E-3</v>
      </c>
    </row>
    <row r="176" spans="1:19" ht="15.6">
      <c r="A176" s="24">
        <v>45448</v>
      </c>
      <c r="B176" s="113">
        <f>('Bonds (CP)'!H176/'Bonds (CP)'!H175-1)*'Bonds Portfolio'!$F$3</f>
        <v>0</v>
      </c>
      <c r="C176" s="113">
        <f>('Bonds (CP)'!I176/'Bonds (CP)'!I175-1)*'Bonds Portfolio'!$F$4</f>
        <v>4.5710025984857516E-4</v>
      </c>
      <c r="D176" s="113">
        <f>('Bonds (CP)'!J176/'Bonds (CP)'!J175-1)*'Bonds Portfolio'!$F$5</f>
        <v>6.5073726786244466E-4</v>
      </c>
      <c r="E176" s="113">
        <f>('Bonds (CP)'!K176/'Bonds (CP)'!K175-1)*'Bonds Portfolio'!$F$6</f>
        <v>6.7275166554150447E-4</v>
      </c>
      <c r="F176" s="113">
        <f>('Bonds (CP)'!L176/'Bonds (CP)'!L175-1)*'Bonds Portfolio'!$F$7</f>
        <v>-3.9515084601862592E-3</v>
      </c>
      <c r="G176" s="113">
        <f t="shared" si="12"/>
        <v>-2.170919266933735E-3</v>
      </c>
      <c r="H176" s="113">
        <f t="shared" si="13"/>
        <v>4.3642802048882825E-3</v>
      </c>
      <c r="I176" s="113">
        <f t="shared" si="14"/>
        <v>7.225196513706878E-3</v>
      </c>
      <c r="K176" s="24">
        <v>45448</v>
      </c>
      <c r="L176" s="113">
        <f>('Bonds (CP)'!AL176/'Bonds (CP)'!AL146-1)*'Bonds Portfolio'!$O$4</f>
        <v>-2.1594540900060411E-3</v>
      </c>
      <c r="M176" s="113">
        <f>('Bonds (CP)'!AM176/'Bonds (CP)'!AM146-1)*'Bonds Portfolio'!$O$5</f>
        <v>-8.951991040416751E-3</v>
      </c>
      <c r="N176" s="113">
        <f>('Bonds (CP)'!AN176/'Bonds (CP)'!AN146-1)*'Bonds Portfolio'!$O$6</f>
        <v>-1.3151637154540863E-2</v>
      </c>
      <c r="O176" s="113">
        <f>('Bonds (CP)'!AO176/'Bonds (CP)'!AO146-1)*'Bonds Portfolio'!$O$7</f>
        <v>-1.5553308332777127E-2</v>
      </c>
      <c r="P176" s="113">
        <f>('Bonds (CP)'!AP176/'Bonds (CP)'!AP146-1)*'Bonds Portfolio'!$O$8</f>
        <v>-5.1665342494282562E-3</v>
      </c>
      <c r="Q176" s="113">
        <f t="shared" si="15"/>
        <v>-4.4982924867169038E-2</v>
      </c>
      <c r="R176" s="113">
        <f t="shared" si="16"/>
        <v>3.1642228007453671E-4</v>
      </c>
      <c r="S176" s="113">
        <f t="shared" si="17"/>
        <v>5.9587703026394503E-3</v>
      </c>
    </row>
    <row r="177" spans="1:19" ht="15.6">
      <c r="A177" s="24">
        <v>45449</v>
      </c>
      <c r="B177" s="113">
        <f>('Bonds (CP)'!H177/'Bonds (CP)'!H176-1)*'Bonds Portfolio'!$F$3</f>
        <v>-2.070929329536897E-4</v>
      </c>
      <c r="C177" s="113">
        <f>('Bonds (CP)'!I177/'Bonds (CP)'!I176-1)*'Bonds Portfolio'!$F$4</f>
        <v>-3.041953411946352E-4</v>
      </c>
      <c r="D177" s="113">
        <f>('Bonds (CP)'!J177/'Bonds (CP)'!J176-1)*'Bonds Portfolio'!$F$5</f>
        <v>-1.6240497730348748E-4</v>
      </c>
      <c r="E177" s="113">
        <f>('Bonds (CP)'!K177/'Bonds (CP)'!K176-1)*'Bonds Portfolio'!$F$6</f>
        <v>1.3445358153680865E-4</v>
      </c>
      <c r="F177" s="113">
        <f>('Bonds (CP)'!L177/'Bonds (CP)'!L176-1)*'Bonds Portfolio'!$F$7</f>
        <v>0</v>
      </c>
      <c r="G177" s="113">
        <f t="shared" si="12"/>
        <v>-5.3923966991500363E-4</v>
      </c>
      <c r="H177" s="113">
        <f t="shared" si="13"/>
        <v>5.9959598019070134E-3</v>
      </c>
      <c r="I177" s="113">
        <f t="shared" si="14"/>
        <v>8.8568761107256089E-3</v>
      </c>
      <c r="K177" s="24">
        <v>45449</v>
      </c>
      <c r="L177" s="113">
        <f>('Bonds (CP)'!AL177/'Bonds (CP)'!AL147-1)*'Bonds Portfolio'!$O$4</f>
        <v>-2.4333419622055486E-3</v>
      </c>
      <c r="M177" s="113">
        <f>('Bonds (CP)'!AM177/'Bonds (CP)'!AM147-1)*'Bonds Portfolio'!$O$5</f>
        <v>-9.0457097526764896E-3</v>
      </c>
      <c r="N177" s="113">
        <f>('Bonds (CP)'!AN177/'Bonds (CP)'!AN147-1)*'Bonds Portfolio'!$O$6</f>
        <v>-1.3071754996041874E-2</v>
      </c>
      <c r="O177" s="113">
        <f>('Bonds (CP)'!AO177/'Bonds (CP)'!AO147-1)*'Bonds Portfolio'!$O$7</f>
        <v>-1.5556387821967756E-2</v>
      </c>
      <c r="P177" s="113">
        <f>('Bonds (CP)'!AP177/'Bonds (CP)'!AP147-1)*'Bonds Portfolio'!$O$8</f>
        <v>-4.5590734941922673E-3</v>
      </c>
      <c r="Q177" s="113">
        <f t="shared" si="15"/>
        <v>-4.4666268027083934E-2</v>
      </c>
      <c r="R177" s="113">
        <f t="shared" si="16"/>
        <v>6.3307912015964085E-4</v>
      </c>
      <c r="S177" s="113">
        <f t="shared" si="17"/>
        <v>6.2754271427245545E-3</v>
      </c>
    </row>
    <row r="178" spans="1:19" ht="15.6">
      <c r="A178" s="24">
        <v>45450</v>
      </c>
      <c r="B178" s="113">
        <f>('Bonds (CP)'!H178/'Bonds (CP)'!H177-1)*'Bonds Portfolio'!$F$3</f>
        <v>2.4190064794820111E-4</v>
      </c>
      <c r="C178" s="113">
        <f>('Bonds (CP)'!I178/'Bonds (CP)'!I177-1)*'Bonds Portfolio'!$F$4</f>
        <v>-2.5340282272925398E-4</v>
      </c>
      <c r="D178" s="113">
        <f>('Bonds (CP)'!J178/'Bonds (CP)'!J177-1)*'Bonds Portfolio'!$F$5</f>
        <v>-2.4349466865787318E-4</v>
      </c>
      <c r="E178" s="113">
        <f>('Bonds (CP)'!K178/'Bonds (CP)'!K177-1)*'Bonds Portfolio'!$F$6</f>
        <v>5.3863726559941758E-4</v>
      </c>
      <c r="F178" s="113">
        <f>('Bonds (CP)'!L178/'Bonds (CP)'!L177-1)*'Bonds Portfolio'!$F$7</f>
        <v>1.5319101722913065E-3</v>
      </c>
      <c r="G178" s="113">
        <f t="shared" si="12"/>
        <v>1.8155505944517981E-3</v>
      </c>
      <c r="H178" s="113">
        <f t="shared" si="13"/>
        <v>8.3507500662738151E-3</v>
      </c>
      <c r="I178" s="113">
        <f t="shared" si="14"/>
        <v>1.1211666375092411E-2</v>
      </c>
      <c r="K178" s="24">
        <v>45450</v>
      </c>
      <c r="L178" s="113">
        <f>('Bonds (CP)'!AL178/'Bonds (CP)'!AL148-1)*'Bonds Portfolio'!$O$4</f>
        <v>-2.0215982721382363E-3</v>
      </c>
      <c r="M178" s="113">
        <f>('Bonds (CP)'!AM178/'Bonds (CP)'!AM148-1)*'Bonds Portfolio'!$O$5</f>
        <v>-9.3368166660435133E-3</v>
      </c>
      <c r="N178" s="113">
        <f>('Bonds (CP)'!AN178/'Bonds (CP)'!AN148-1)*'Bonds Portfolio'!$O$6</f>
        <v>-1.3222179018954129E-2</v>
      </c>
      <c r="O178" s="113">
        <f>('Bonds (CP)'!AO178/'Bonds (CP)'!AO148-1)*'Bonds Portfolio'!$O$7</f>
        <v>-1.4804746446858252E-2</v>
      </c>
      <c r="P178" s="113">
        <f>('Bonds (CP)'!AP178/'Bonds (CP)'!AP148-1)*'Bonds Portfolio'!$O$8</f>
        <v>-5.5098768114629553E-3</v>
      </c>
      <c r="Q178" s="113">
        <f t="shared" si="15"/>
        <v>-4.4895217215457091E-2</v>
      </c>
      <c r="R178" s="113">
        <f t="shared" si="16"/>
        <v>4.0412993178648438E-4</v>
      </c>
      <c r="S178" s="113">
        <f t="shared" si="17"/>
        <v>6.046477954351398E-3</v>
      </c>
    </row>
    <row r="179" spans="1:19" ht="15.6">
      <c r="A179" s="24">
        <v>45453</v>
      </c>
      <c r="B179" s="113">
        <f>('Bonds (CP)'!H179/'Bonds (CP)'!H178-1)*'Bonds Portfolio'!$F$3</f>
        <v>-6.9090595042742284E-5</v>
      </c>
      <c r="C179" s="113">
        <f>('Bonds (CP)'!I179/'Bonds (CP)'!I178-1)*'Bonds Portfolio'!$F$4</f>
        <v>-7.0811464314419765E-4</v>
      </c>
      <c r="D179" s="113">
        <f>('Bonds (CP)'!J179/'Bonds (CP)'!J178-1)*'Bonds Portfolio'!$F$5</f>
        <v>-1.8567327941180212E-3</v>
      </c>
      <c r="E179" s="113">
        <f>('Bonds (CP)'!K179/'Bonds (CP)'!K178-1)*'Bonds Portfolio'!$F$6</f>
        <v>-4.245086807520804E-3</v>
      </c>
      <c r="F179" s="113">
        <f>('Bonds (CP)'!L179/'Bonds (CP)'!L178-1)*'Bonds Portfolio'!$F$7</f>
        <v>-5.6590913374226174E-3</v>
      </c>
      <c r="G179" s="113">
        <f t="shared" si="12"/>
        <v>-1.2538116177248383E-2</v>
      </c>
      <c r="H179" s="113">
        <f t="shared" si="13"/>
        <v>-6.0029167054263654E-3</v>
      </c>
      <c r="I179" s="113">
        <f t="shared" si="14"/>
        <v>-3.1420003966077699E-3</v>
      </c>
      <c r="K179" s="24">
        <v>45453</v>
      </c>
      <c r="L179" s="113">
        <f>('Bonds (CP)'!AL179/'Bonds (CP)'!AL149-1)*'Bonds Portfolio'!$O$4</f>
        <v>-2.0036272562397261E-3</v>
      </c>
      <c r="M179" s="113">
        <f>('Bonds (CP)'!AM179/'Bonds (CP)'!AM149-1)*'Bonds Portfolio'!$O$5</f>
        <v>-9.3252564980419016E-3</v>
      </c>
      <c r="N179" s="113">
        <f>('Bonds (CP)'!AN179/'Bonds (CP)'!AN149-1)*'Bonds Portfolio'!$O$6</f>
        <v>-1.3960297277417634E-2</v>
      </c>
      <c r="O179" s="113">
        <f>('Bonds (CP)'!AO179/'Bonds (CP)'!AO149-1)*'Bonds Portfolio'!$O$7</f>
        <v>-1.6605168194587152E-2</v>
      </c>
      <c r="P179" s="113">
        <f>('Bonds (CP)'!AP179/'Bonds (CP)'!AP149-1)*'Bonds Portfolio'!$O$8</f>
        <v>-6.8495504699764183E-3</v>
      </c>
      <c r="Q179" s="113">
        <f t="shared" si="15"/>
        <v>-4.8743899696262832E-2</v>
      </c>
      <c r="R179" s="113">
        <f t="shared" si="16"/>
        <v>-3.4445525490192572E-3</v>
      </c>
      <c r="S179" s="113">
        <f t="shared" si="17"/>
        <v>2.1977954735456565E-3</v>
      </c>
    </row>
    <row r="180" spans="1:19" ht="15.6">
      <c r="A180" s="24">
        <v>45454</v>
      </c>
      <c r="B180" s="113">
        <f>('Bonds (CP)'!H180/'Bonds (CP)'!H179-1)*'Bonds Portfolio'!$F$3</f>
        <v>2.9406677045491493E-4</v>
      </c>
      <c r="C180" s="113">
        <f>('Bonds (CP)'!I180/'Bonds (CP)'!I179-1)*'Bonds Portfolio'!$F$4</f>
        <v>-1.5183428856107019E-4</v>
      </c>
      <c r="D180" s="113">
        <f>('Bonds (CP)'!J180/'Bonds (CP)'!J179-1)*'Bonds Portfolio'!$F$5</f>
        <v>-4.8530424609187777E-4</v>
      </c>
      <c r="E180" s="113">
        <f>('Bonds (CP)'!K180/'Bonds (CP)'!K179-1)*'Bonds Portfolio'!$F$6</f>
        <v>0</v>
      </c>
      <c r="F180" s="113">
        <f>('Bonds (CP)'!L180/'Bonds (CP)'!L179-1)*'Bonds Portfolio'!$F$7</f>
        <v>8.9798505666900403E-4</v>
      </c>
      <c r="G180" s="113">
        <f t="shared" si="12"/>
        <v>5.5491329247097103E-4</v>
      </c>
      <c r="H180" s="113">
        <f t="shared" si="13"/>
        <v>7.0901127642929882E-3</v>
      </c>
      <c r="I180" s="113">
        <f t="shared" si="14"/>
        <v>9.9510290731115846E-3</v>
      </c>
      <c r="K180" s="24">
        <v>45454</v>
      </c>
      <c r="L180" s="113">
        <f>('Bonds (CP)'!AL180/'Bonds (CP)'!AL150-1)*'Bonds Portfolio'!$O$4</f>
        <v>-1.7298045320879086E-3</v>
      </c>
      <c r="M180" s="113">
        <f>('Bonds (CP)'!AM180/'Bonds (CP)'!AM150-1)*'Bonds Portfolio'!$O$5</f>
        <v>-9.2736903802652423E-3</v>
      </c>
      <c r="N180" s="113">
        <f>('Bonds (CP)'!AN180/'Bonds (CP)'!AN150-1)*'Bonds Portfolio'!$O$6</f>
        <v>-1.4258535167050002E-2</v>
      </c>
      <c r="O180" s="113">
        <f>('Bonds (CP)'!AO180/'Bonds (CP)'!AO150-1)*'Bonds Portfolio'!$O$7</f>
        <v>-1.6605168194587152E-2</v>
      </c>
      <c r="P180" s="113">
        <f>('Bonds (CP)'!AP180/'Bonds (CP)'!AP150-1)*'Bonds Portfolio'!$O$8</f>
        <v>-4.7865151780302597E-3</v>
      </c>
      <c r="Q180" s="113">
        <f t="shared" si="15"/>
        <v>-4.6653713452020566E-2</v>
      </c>
      <c r="R180" s="113">
        <f t="shared" si="16"/>
        <v>-1.354366304776991E-3</v>
      </c>
      <c r="S180" s="113">
        <f t="shared" si="17"/>
        <v>4.2879817177879226E-3</v>
      </c>
    </row>
    <row r="181" spans="1:19" ht="15.6">
      <c r="A181" s="24">
        <v>45456</v>
      </c>
      <c r="B181" s="113">
        <f>('Bonds (CP)'!H181/'Bonds (CP)'!H180-1)*'Bonds Portfolio'!$F$3</f>
        <v>-3.4536349507854338E-4</v>
      </c>
      <c r="C181" s="113">
        <f>('Bonds (CP)'!I181/'Bonds (CP)'!I180-1)*'Bonds Portfolio'!$F$4</f>
        <v>-3.0343066609044293E-4</v>
      </c>
      <c r="D181" s="113">
        <f>('Bonds (CP)'!J181/'Bonds (CP)'!J180-1)*'Bonds Portfolio'!$F$5</f>
        <v>-3.2349909138791323E-4</v>
      </c>
      <c r="E181" s="113">
        <f>('Bonds (CP)'!K181/'Bonds (CP)'!K180-1)*'Bonds Portfolio'!$F$6</f>
        <v>-1.3305613789208915E-3</v>
      </c>
      <c r="F181" s="113">
        <f>('Bonds (CP)'!L181/'Bonds (CP)'!L180-1)*'Bonds Portfolio'!$F$7</f>
        <v>-2.073787443991382E-3</v>
      </c>
      <c r="G181" s="113">
        <f t="shared" si="12"/>
        <v>-4.3766420754691726E-3</v>
      </c>
      <c r="H181" s="113">
        <f t="shared" si="13"/>
        <v>2.1585573963528448E-3</v>
      </c>
      <c r="I181" s="113">
        <f t="shared" si="14"/>
        <v>5.0194737051714403E-3</v>
      </c>
      <c r="K181" s="24">
        <v>45456</v>
      </c>
      <c r="L181" s="113">
        <f>('Bonds (CP)'!AL181/'Bonds (CP)'!AL151-1)*'Bonds Portfolio'!$O$4</f>
        <v>-2.4348126403039186E-3</v>
      </c>
      <c r="M181" s="113">
        <f>('Bonds (CP)'!AM181/'Bonds (CP)'!AM151-1)*'Bonds Portfolio'!$O$5</f>
        <v>-9.3178392880621363E-3</v>
      </c>
      <c r="N181" s="113">
        <f>('Bonds (CP)'!AN181/'Bonds (CP)'!AN151-1)*'Bonds Portfolio'!$O$6</f>
        <v>-1.3946254821730508E-2</v>
      </c>
      <c r="O181" s="113">
        <f>('Bonds (CP)'!AO181/'Bonds (CP)'!AO151-1)*'Bonds Portfolio'!$O$7</f>
        <v>-1.8698760361194555E-2</v>
      </c>
      <c r="P181" s="113">
        <f>('Bonds (CP)'!AP181/'Bonds (CP)'!AP151-1)*'Bonds Portfolio'!$O$8</f>
        <v>-9.3249624884154999E-3</v>
      </c>
      <c r="Q181" s="113">
        <f t="shared" si="15"/>
        <v>-5.3722629599706619E-2</v>
      </c>
      <c r="R181" s="113">
        <f t="shared" si="16"/>
        <v>-8.4232824524630434E-3</v>
      </c>
      <c r="S181" s="113">
        <f t="shared" si="17"/>
        <v>-2.7809344298981298E-3</v>
      </c>
    </row>
    <row r="182" spans="1:19" ht="15.6">
      <c r="A182" s="24">
        <v>45457</v>
      </c>
      <c r="B182" s="113">
        <f>('Bonds (CP)'!H182/'Bonds (CP)'!H181-1)*'Bonds Portfolio'!$F$3</f>
        <v>-1.7253278122844053E-4</v>
      </c>
      <c r="C182" s="113">
        <f>('Bonds (CP)'!I182/'Bonds (CP)'!I181-1)*'Bonds Portfolio'!$F$4</f>
        <v>1.0122777754069113E-4</v>
      </c>
      <c r="D182" s="113">
        <f>('Bonds (CP)'!J182/'Bonds (CP)'!J181-1)*'Bonds Portfolio'!$F$5</f>
        <v>3.2402319743769504E-4</v>
      </c>
      <c r="E182" s="113">
        <f>('Bonds (CP)'!K182/'Bonds (CP)'!K181-1)*'Bonds Portfolio'!$F$6</f>
        <v>2.669562372513923E-4</v>
      </c>
      <c r="F182" s="113">
        <f>('Bonds (CP)'!L182/'Bonds (CP)'!L181-1)*'Bonds Portfolio'!$F$7</f>
        <v>-1.1783572971290068E-3</v>
      </c>
      <c r="G182" s="113">
        <f t="shared" si="12"/>
        <v>-6.5868286612766889E-4</v>
      </c>
      <c r="H182" s="113">
        <f t="shared" si="13"/>
        <v>5.8765166056943489E-3</v>
      </c>
      <c r="I182" s="113">
        <f t="shared" si="14"/>
        <v>8.7374329145129444E-3</v>
      </c>
      <c r="K182" s="24">
        <v>45457</v>
      </c>
      <c r="L182" s="113">
        <f>('Bonds (CP)'!AL182/'Bonds (CP)'!AL152-1)*'Bonds Portfolio'!$O$4</f>
        <v>-2.4327122153209092E-3</v>
      </c>
      <c r="M182" s="113">
        <f>('Bonds (CP)'!AM182/'Bonds (CP)'!AM152-1)*'Bonds Portfolio'!$O$5</f>
        <v>-9.1722359231255716E-3</v>
      </c>
      <c r="N182" s="113">
        <f>('Bonds (CP)'!AN182/'Bonds (CP)'!AN152-1)*'Bonds Portfolio'!$O$6</f>
        <v>-1.3644826174690851E-2</v>
      </c>
      <c r="O182" s="113">
        <f>('Bonds (CP)'!AO182/'Bonds (CP)'!AO152-1)*'Bonds Portfolio'!$O$7</f>
        <v>-1.7832301232862235E-2</v>
      </c>
      <c r="P182" s="113">
        <f>('Bonds (CP)'!AP182/'Bonds (CP)'!AP152-1)*'Bonds Portfolio'!$O$8</f>
        <v>-9.1253344380665125E-3</v>
      </c>
      <c r="Q182" s="113">
        <f t="shared" si="15"/>
        <v>-5.2207409984066075E-2</v>
      </c>
      <c r="R182" s="113">
        <f t="shared" si="16"/>
        <v>-6.9080628368224997E-3</v>
      </c>
      <c r="S182" s="113">
        <f t="shared" si="17"/>
        <v>-1.2657148142575861E-3</v>
      </c>
    </row>
    <row r="183" spans="1:19" ht="15.6">
      <c r="A183" s="24">
        <v>45460</v>
      </c>
      <c r="B183" s="113">
        <f>('Bonds (CP)'!H183/'Bonds (CP)'!H182-1)*'Bonds Portfolio'!$F$3</f>
        <v>-5.3342510539451389E-4</v>
      </c>
      <c r="C183" s="113">
        <f>('Bonds (CP)'!I183/'Bonds (CP)'!I182-1)*'Bonds Portfolio'!$F$4</f>
        <v>-1.8106166923917311E-3</v>
      </c>
      <c r="D183" s="113">
        <f>('Bonds (CP)'!J183/'Bonds (CP)'!J182-1)*'Bonds Portfolio'!$F$5</f>
        <v>-2.4102893801351446E-3</v>
      </c>
      <c r="E183" s="113">
        <f>('Bonds (CP)'!K183/'Bonds (CP)'!K182-1)*'Bonds Portfolio'!$F$6</f>
        <v>-2.7761613729604621E-3</v>
      </c>
      <c r="F183" s="113">
        <f>('Bonds (CP)'!L183/'Bonds (CP)'!L182-1)*'Bonds Portfolio'!$F$7</f>
        <v>-8.8001555378842695E-4</v>
      </c>
      <c r="G183" s="113">
        <f t="shared" si="12"/>
        <v>-8.4105081046702782E-3</v>
      </c>
      <c r="H183" s="113">
        <f t="shared" si="13"/>
        <v>-1.8753086328482608E-3</v>
      </c>
      <c r="I183" s="113">
        <f t="shared" si="14"/>
        <v>9.8560767597033472E-4</v>
      </c>
      <c r="K183" s="24">
        <v>45460</v>
      </c>
      <c r="L183" s="113">
        <f>('Bonds (CP)'!AL183/'Bonds (CP)'!AL153-1)*'Bonds Portfolio'!$O$4</f>
        <v>-2.3573948206143227E-3</v>
      </c>
      <c r="M183" s="113">
        <f>('Bonds (CP)'!AM183/'Bonds (CP)'!AM153-1)*'Bonds Portfolio'!$O$5</f>
        <v>-1.02666655476094E-2</v>
      </c>
      <c r="N183" s="113">
        <f>('Bonds (CP)'!AN183/'Bonds (CP)'!AN153-1)*'Bonds Portfolio'!$O$6</f>
        <v>-1.543496139008651E-2</v>
      </c>
      <c r="O183" s="113">
        <f>('Bonds (CP)'!AO183/'Bonds (CP)'!AO153-1)*'Bonds Portfolio'!$O$7</f>
        <v>-2.0114202884127286E-2</v>
      </c>
      <c r="P183" s="113">
        <f>('Bonds (CP)'!AP183/'Bonds (CP)'!AP153-1)*'Bonds Portfolio'!$O$8</f>
        <v>-8.9403679269180365E-3</v>
      </c>
      <c r="Q183" s="113">
        <f t="shared" si="15"/>
        <v>-5.7113592569355554E-2</v>
      </c>
      <c r="R183" s="113">
        <f t="shared" si="16"/>
        <v>-1.1814245422111978E-2</v>
      </c>
      <c r="S183" s="113">
        <f t="shared" si="17"/>
        <v>-6.1718973995470647E-3</v>
      </c>
    </row>
    <row r="184" spans="1:19" ht="15.6">
      <c r="A184" s="24">
        <v>45461</v>
      </c>
      <c r="B184" s="113">
        <f>('Bonds (CP)'!H184/'Bonds (CP)'!H183-1)*'Bonds Portfolio'!$F$3</f>
        <v>-3.2640439786977285E-4</v>
      </c>
      <c r="C184" s="113">
        <f>('Bonds (CP)'!I184/'Bonds (CP)'!I183-1)*'Bonds Portfolio'!$F$4</f>
        <v>-5.5382541392565707E-4</v>
      </c>
      <c r="D184" s="113">
        <f>('Bonds (CP)'!J184/'Bonds (CP)'!J183-1)*'Bonds Portfolio'!$F$5</f>
        <v>-7.2469117425564286E-4</v>
      </c>
      <c r="E184" s="113">
        <f>('Bonds (CP)'!K184/'Bonds (CP)'!K183-1)*'Bonds Portfolio'!$F$6</f>
        <v>-1.3225316384775756E-3</v>
      </c>
      <c r="F184" s="113">
        <f>('Bonds (CP)'!L184/'Bonds (CP)'!L183-1)*'Bonds Portfolio'!$F$7</f>
        <v>-2.6062522200576369E-3</v>
      </c>
      <c r="G184" s="113">
        <f t="shared" si="12"/>
        <v>-5.533704844586285E-3</v>
      </c>
      <c r="H184" s="113">
        <f t="shared" si="13"/>
        <v>1.0014946272357324E-3</v>
      </c>
      <c r="I184" s="113">
        <f t="shared" si="14"/>
        <v>3.8624109360543279E-3</v>
      </c>
      <c r="K184" s="24">
        <v>45461</v>
      </c>
      <c r="L184" s="113">
        <f>('Bonds (CP)'!AL184/'Bonds (CP)'!AL154-1)*'Bonds Portfolio'!$O$4</f>
        <v>-2.6112351829582492E-3</v>
      </c>
      <c r="M184" s="113">
        <f>('Bonds (CP)'!AM184/'Bonds (CP)'!AM154-1)*'Bonds Portfolio'!$O$5</f>
        <v>-1.0548853507598177E-2</v>
      </c>
      <c r="N184" s="113">
        <f>('Bonds (CP)'!AN184/'Bonds (CP)'!AN154-1)*'Bonds Portfolio'!$O$6</f>
        <v>-1.5952184235289057E-2</v>
      </c>
      <c r="O184" s="113">
        <f>('Bonds (CP)'!AO184/'Bonds (CP)'!AO154-1)*'Bonds Portfolio'!$O$7</f>
        <v>-2.1303726174119776E-2</v>
      </c>
      <c r="P184" s="113">
        <f>('Bonds (CP)'!AP184/'Bonds (CP)'!AP154-1)*'Bonds Portfolio'!$O$8</f>
        <v>-1.0129264104371672E-2</v>
      </c>
      <c r="Q184" s="113">
        <f t="shared" si="15"/>
        <v>-6.0545263204336931E-2</v>
      </c>
      <c r="R184" s="113">
        <f t="shared" si="16"/>
        <v>-1.5245916057093356E-2</v>
      </c>
      <c r="S184" s="113">
        <f t="shared" si="17"/>
        <v>-9.6035680345284424E-3</v>
      </c>
    </row>
    <row r="185" spans="1:19" ht="15.6">
      <c r="A185" s="24">
        <v>45462</v>
      </c>
      <c r="B185" s="113">
        <f>('Bonds (CP)'!H185/'Bonds (CP)'!H184-1)*'Bonds Portfolio'!$F$3</f>
        <v>-5.1405071967098876E-4</v>
      </c>
      <c r="C185" s="113">
        <f>('Bonds (CP)'!I185/'Bonds (CP)'!I184-1)*'Bonds Portfolio'!$F$4</f>
        <v>-4.5283899207562153E-4</v>
      </c>
      <c r="D185" s="113">
        <f>('Bonds (CP)'!J185/'Bonds (CP)'!J184-1)*'Bonds Portfolio'!$F$5</f>
        <v>-4.026386269183391E-4</v>
      </c>
      <c r="E185" s="113">
        <f>('Bonds (CP)'!K185/'Bonds (CP)'!K184-1)*'Bonds Portfolio'!$F$6</f>
        <v>-3.97139380642364E-4</v>
      </c>
      <c r="F185" s="113">
        <f>('Bonds (CP)'!L185/'Bonds (CP)'!L184-1)*'Bonds Portfolio'!$F$7</f>
        <v>-7.214894212929535E-4</v>
      </c>
      <c r="G185" s="113">
        <f t="shared" si="12"/>
        <v>-2.4881571406002671E-3</v>
      </c>
      <c r="H185" s="113">
        <f t="shared" si="13"/>
        <v>4.0470423312217504E-3</v>
      </c>
      <c r="I185" s="113">
        <f t="shared" si="14"/>
        <v>6.9079586400403459E-3</v>
      </c>
      <c r="K185" s="24">
        <v>45462</v>
      </c>
      <c r="L185" s="113">
        <f>('Bonds (CP)'!AL185/'Bonds (CP)'!AL155-1)*'Bonds Portfolio'!$O$4</f>
        <v>-2.94722412611379E-3</v>
      </c>
      <c r="M185" s="113">
        <f>('Bonds (CP)'!AM185/'Bonds (CP)'!AM155-1)*'Bonds Portfolio'!$O$5</f>
        <v>-1.1220464921410822E-2</v>
      </c>
      <c r="N185" s="113">
        <f>('Bonds (CP)'!AN185/'Bonds (CP)'!AN155-1)*'Bonds Portfolio'!$O$6</f>
        <v>-1.6549526222943145E-2</v>
      </c>
      <c r="O185" s="113">
        <f>('Bonds (CP)'!AO185/'Bonds (CP)'!AO155-1)*'Bonds Portfolio'!$O$7</f>
        <v>-2.0923305333523559E-2</v>
      </c>
      <c r="P185" s="113">
        <f>('Bonds (CP)'!AP185/'Bonds (CP)'!AP155-1)*'Bonds Portfolio'!$O$8</f>
        <v>-8.6530696658309262E-3</v>
      </c>
      <c r="Q185" s="113">
        <f t="shared" si="15"/>
        <v>-6.0293590269822242E-2</v>
      </c>
      <c r="R185" s="113">
        <f t="shared" si="16"/>
        <v>-1.4994243122578667E-2</v>
      </c>
      <c r="S185" s="113">
        <f t="shared" si="17"/>
        <v>-9.3518951000137532E-3</v>
      </c>
    </row>
    <row r="186" spans="1:19" ht="15.6">
      <c r="A186" s="24">
        <v>45463</v>
      </c>
      <c r="B186" s="113">
        <f>('Bonds (CP)'!H186/'Bonds (CP)'!H185-1)*'Bonds Portfolio'!$F$3</f>
        <v>3.4275921165383141E-5</v>
      </c>
      <c r="C186" s="113">
        <f>('Bonds (CP)'!I186/'Bonds (CP)'!I185-1)*'Bonds Portfolio'!$F$4</f>
        <v>-1.103604050798035E-3</v>
      </c>
      <c r="D186" s="113">
        <f>('Bonds (CP)'!J186/'Bonds (CP)'!J185-1)*'Bonds Portfolio'!$F$5</f>
        <v>-1.6036254378358984E-3</v>
      </c>
      <c r="E186" s="113">
        <f>('Bonds (CP)'!K186/'Bonds (CP)'!K185-1)*'Bonds Portfolio'!$F$6</f>
        <v>-1.8433014621296096E-3</v>
      </c>
      <c r="F186" s="113">
        <f>('Bonds (CP)'!L186/'Bonds (CP)'!L185-1)*'Bonds Portfolio'!$F$7</f>
        <v>-7.1894953963753678E-4</v>
      </c>
      <c r="G186" s="113">
        <f t="shared" si="12"/>
        <v>-5.2352045692356962E-3</v>
      </c>
      <c r="H186" s="113">
        <f t="shared" si="13"/>
        <v>1.2999949025863213E-3</v>
      </c>
      <c r="I186" s="113">
        <f t="shared" si="14"/>
        <v>4.1609112114049168E-3</v>
      </c>
      <c r="K186" s="24">
        <v>45463</v>
      </c>
      <c r="L186" s="113">
        <f>('Bonds (CP)'!AL186/'Bonds (CP)'!AL156-1)*'Bonds Portfolio'!$O$4</f>
        <v>-3.1019708654670187E-3</v>
      </c>
      <c r="M186" s="113">
        <f>('Bonds (CP)'!AM186/'Bonds (CP)'!AM156-1)*'Bonds Portfolio'!$O$5</f>
        <v>-1.2213906606364745E-2</v>
      </c>
      <c r="N186" s="113">
        <f>('Bonds (CP)'!AN186/'Bonds (CP)'!AN156-1)*'Bonds Portfolio'!$O$6</f>
        <v>-1.7720409999841258E-2</v>
      </c>
      <c r="O186" s="113">
        <f>('Bonds (CP)'!AO186/'Bonds (CP)'!AO156-1)*'Bonds Portfolio'!$O$7</f>
        <v>-2.2330473063185786E-2</v>
      </c>
      <c r="P186" s="113">
        <f>('Bonds (CP)'!AP186/'Bonds (CP)'!AP156-1)*'Bonds Portfolio'!$O$8</f>
        <v>-8.6228988505794527E-3</v>
      </c>
      <c r="Q186" s="113">
        <f t="shared" si="15"/>
        <v>-6.3989659385438255E-2</v>
      </c>
      <c r="R186" s="113">
        <f t="shared" si="16"/>
        <v>-1.869031223819468E-2</v>
      </c>
      <c r="S186" s="113">
        <f t="shared" si="17"/>
        <v>-1.3047964215629766E-2</v>
      </c>
    </row>
    <row r="187" spans="1:19" ht="15.6">
      <c r="A187" s="24">
        <v>45464</v>
      </c>
      <c r="B187" s="113">
        <f>('Bonds (CP)'!H187/'Bonds (CP)'!H186-1)*'Bonds Portfolio'!$F$3</f>
        <v>2.4021962937545994E-4</v>
      </c>
      <c r="C187" s="113">
        <f>('Bonds (CP)'!I187/'Bonds (CP)'!I186-1)*'Bonds Portfolio'!$F$4</f>
        <v>-2.5105280552268906E-4</v>
      </c>
      <c r="D187" s="113">
        <f>('Bonds (CP)'!J187/'Bonds (CP)'!J186-1)*'Bonds Portfolio'!$F$5</f>
        <v>-1.6076068668617884E-4</v>
      </c>
      <c r="E187" s="113">
        <f>('Bonds (CP)'!K187/'Bonds (CP)'!K186-1)*'Bonds Portfolio'!$F$6</f>
        <v>2.1280855784179932E-3</v>
      </c>
      <c r="F187" s="113">
        <f>('Bonds (CP)'!L187/'Bonds (CP)'!L186-1)*'Bonds Portfolio'!$F$7</f>
        <v>4.7085442161522552E-3</v>
      </c>
      <c r="G187" s="113">
        <f t="shared" si="12"/>
        <v>6.6650359317368402E-3</v>
      </c>
      <c r="H187" s="113">
        <f t="shared" si="13"/>
        <v>1.3200235403558858E-2</v>
      </c>
      <c r="I187" s="113">
        <f t="shared" si="14"/>
        <v>1.6061151712377451E-2</v>
      </c>
      <c r="K187" s="24">
        <v>45464</v>
      </c>
      <c r="L187" s="113">
        <f>('Bonds (CP)'!AL187/'Bonds (CP)'!AL157-1)*'Bonds Portfolio'!$O$4</f>
        <v>-2.9169526424159156E-3</v>
      </c>
      <c r="M187" s="113">
        <f>('Bonds (CP)'!AM187/'Bonds (CP)'!AM157-1)*'Bonds Portfolio'!$O$5</f>
        <v>-1.2594164908221761E-2</v>
      </c>
      <c r="N187" s="113">
        <f>('Bonds (CP)'!AN187/'Bonds (CP)'!AN157-1)*'Bonds Portfolio'!$O$6</f>
        <v>-1.77168866689307E-2</v>
      </c>
      <c r="O187" s="113">
        <f>('Bonds (CP)'!AO187/'Bonds (CP)'!AO157-1)*'Bonds Portfolio'!$O$7</f>
        <v>-1.9947519675359016E-2</v>
      </c>
      <c r="P187" s="113">
        <f>('Bonds (CP)'!AP187/'Bonds (CP)'!AP157-1)*'Bonds Portfolio'!$O$8</f>
        <v>-4.7053048616416022E-3</v>
      </c>
      <c r="Q187" s="113">
        <f t="shared" si="15"/>
        <v>-5.7880828756568997E-2</v>
      </c>
      <c r="R187" s="113">
        <f t="shared" si="16"/>
        <v>-1.2581481609325422E-2</v>
      </c>
      <c r="S187" s="113">
        <f t="shared" si="17"/>
        <v>-6.9391335867605083E-3</v>
      </c>
    </row>
    <row r="188" spans="1:19" ht="15.6">
      <c r="A188" s="24">
        <v>45467</v>
      </c>
      <c r="B188" s="113">
        <f>('Bonds (CP)'!H188/'Bonds (CP)'!H187-1)*'Bonds Portfolio'!$F$3</f>
        <v>0</v>
      </c>
      <c r="C188" s="113">
        <f>('Bonds (CP)'!I188/'Bonds (CP)'!I187-1)*'Bonds Portfolio'!$F$4</f>
        <v>2.0106042958984994E-4</v>
      </c>
      <c r="D188" s="113">
        <f>('Bonds (CP)'!J188/'Bonds (CP)'!J187-1)*'Bonds Portfolio'!$F$5</f>
        <v>5.6382784105379891E-4</v>
      </c>
      <c r="E188" s="113">
        <f>('Bonds (CP)'!K188/'Bonds (CP)'!K187-1)*'Bonds Portfolio'!$F$6</f>
        <v>9.3051727246895588E-4</v>
      </c>
      <c r="F188" s="113">
        <f>('Bonds (CP)'!L188/'Bonds (CP)'!L187-1)*'Bonds Portfolio'!$F$7</f>
        <v>1.7806481306191558E-3</v>
      </c>
      <c r="G188" s="113">
        <f t="shared" si="12"/>
        <v>3.4760536737317603E-3</v>
      </c>
      <c r="H188" s="113">
        <f t="shared" si="13"/>
        <v>1.0011253145553779E-2</v>
      </c>
      <c r="I188" s="113">
        <f t="shared" si="14"/>
        <v>1.2872169454372372E-2</v>
      </c>
      <c r="K188" s="24">
        <v>45467</v>
      </c>
      <c r="L188" s="113">
        <f>('Bonds (CP)'!AL188/'Bonds (CP)'!AL158-1)*'Bonds Portfolio'!$O$4</f>
        <v>-2.7453671928620474E-3</v>
      </c>
      <c r="M188" s="113">
        <f>('Bonds (CP)'!AM188/'Bonds (CP)'!AM158-1)*'Bonds Portfolio'!$O$5</f>
        <v>-1.2309318434400352E-2</v>
      </c>
      <c r="N188" s="113">
        <f>('Bonds (CP)'!AN188/'Bonds (CP)'!AN158-1)*'Bonds Portfolio'!$O$6</f>
        <v>-1.742866546934807E-2</v>
      </c>
      <c r="O188" s="113">
        <f>('Bonds (CP)'!AO188/'Bonds (CP)'!AO158-1)*'Bonds Portfolio'!$O$7</f>
        <v>-1.9604574834673261E-2</v>
      </c>
      <c r="P188" s="113">
        <f>('Bonds (CP)'!AP188/'Bonds (CP)'!AP158-1)*'Bonds Portfolio'!$O$8</f>
        <v>-2.5216719515582797E-3</v>
      </c>
      <c r="Q188" s="113">
        <f t="shared" si="15"/>
        <v>-5.4609597882842011E-2</v>
      </c>
      <c r="R188" s="113">
        <f t="shared" si="16"/>
        <v>-9.3102507355984354E-3</v>
      </c>
      <c r="S188" s="113">
        <f t="shared" si="17"/>
        <v>-3.6679027130335218E-3</v>
      </c>
    </row>
    <row r="189" spans="1:19" ht="15.6">
      <c r="A189" s="24">
        <v>45468</v>
      </c>
      <c r="B189" s="113">
        <f>('Bonds (CP)'!H189/'Bonds (CP)'!H188-1)*'Bonds Portfolio'!$F$3</f>
        <v>1.7160017160033904E-5</v>
      </c>
      <c r="C189" s="113">
        <f>('Bonds (CP)'!I189/'Bonds (CP)'!I188-1)*'Bonds Portfolio'!$F$4</f>
        <v>5.0334505953615334E-4</v>
      </c>
      <c r="D189" s="113">
        <f>('Bonds (CP)'!J189/'Bonds (CP)'!J188-1)*'Bonds Portfolio'!$F$5</f>
        <v>8.0666678824412594E-4</v>
      </c>
      <c r="E189" s="113">
        <f>('Bonds (CP)'!K189/'Bonds (CP)'!K188-1)*'Bonds Portfolio'!$F$6</f>
        <v>1.1991908646359574E-3</v>
      </c>
      <c r="F189" s="113">
        <f>('Bonds (CP)'!L189/'Bonds (CP)'!L188-1)*'Bonds Portfolio'!$F$7</f>
        <v>4.4607548596053981E-4</v>
      </c>
      <c r="G189" s="113">
        <f t="shared" si="12"/>
        <v>2.9724382155368106E-3</v>
      </c>
      <c r="H189" s="113">
        <f t="shared" si="13"/>
        <v>9.5076376873588289E-3</v>
      </c>
      <c r="I189" s="113">
        <f t="shared" si="14"/>
        <v>1.2368553996177423E-2</v>
      </c>
      <c r="K189" s="24">
        <v>45468</v>
      </c>
      <c r="L189" s="113">
        <f>('Bonds (CP)'!AL189/'Bonds (CP)'!AL159-1)*'Bonds Portfolio'!$O$4</f>
        <v>-2.5911625911625882E-3</v>
      </c>
      <c r="M189" s="113">
        <f>('Bonds (CP)'!AM189/'Bonds (CP)'!AM159-1)*'Bonds Portfolio'!$O$5</f>
        <v>-1.0965300962728741E-2</v>
      </c>
      <c r="N189" s="113">
        <f>('Bonds (CP)'!AN189/'Bonds (CP)'!AN159-1)*'Bonds Portfolio'!$O$6</f>
        <v>-1.5481504938968117E-2</v>
      </c>
      <c r="O189" s="113">
        <f>('Bonds (CP)'!AO189/'Bonds (CP)'!AO159-1)*'Bonds Portfolio'!$O$7</f>
        <v>-1.7151872886966093E-2</v>
      </c>
      <c r="P189" s="113">
        <f>('Bonds (CP)'!AP189/'Bonds (CP)'!AP159-1)*'Bonds Portfolio'!$O$8</f>
        <v>-2.9736491403866696E-4</v>
      </c>
      <c r="Q189" s="113">
        <f t="shared" si="15"/>
        <v>-4.6487206293864207E-2</v>
      </c>
      <c r="R189" s="113">
        <f t="shared" si="16"/>
        <v>-1.1878591466206317E-3</v>
      </c>
      <c r="S189" s="113">
        <f t="shared" si="17"/>
        <v>4.4544888759442819E-3</v>
      </c>
    </row>
    <row r="190" spans="1:19" ht="15.6">
      <c r="A190" s="24">
        <v>45469</v>
      </c>
      <c r="B190" s="113">
        <f>('Bonds (CP)'!H190/'Bonds (CP)'!H189-1)*'Bonds Portfolio'!$F$3</f>
        <v>4.6439628482972676E-4</v>
      </c>
      <c r="C190" s="113">
        <f>('Bonds (CP)'!I190/'Bonds (CP)'!I189-1)*'Bonds Portfolio'!$F$4</f>
        <v>1.4657559339714687E-3</v>
      </c>
      <c r="D190" s="113">
        <f>('Bonds (CP)'!J190/'Bonds (CP)'!J189-1)*'Bonds Portfolio'!$F$5</f>
        <v>2.0264666346913262E-3</v>
      </c>
      <c r="E190" s="113">
        <f>('Bonds (CP)'!K190/'Bonds (CP)'!K189-1)*'Bonds Portfolio'!$F$6</f>
        <v>1.8730409679594386E-3</v>
      </c>
      <c r="F190" s="113">
        <f>('Bonds (CP)'!L190/'Bonds (CP)'!L189-1)*'Bonds Portfolio'!$F$7</f>
        <v>1.8000084053984011E-3</v>
      </c>
      <c r="G190" s="113">
        <f t="shared" si="12"/>
        <v>7.6296682268503615E-3</v>
      </c>
      <c r="H190" s="113">
        <f t="shared" si="13"/>
        <v>1.4164867698672378E-2</v>
      </c>
      <c r="I190" s="113">
        <f t="shared" si="14"/>
        <v>1.7025784007490975E-2</v>
      </c>
      <c r="K190" s="24">
        <v>45469</v>
      </c>
      <c r="L190" s="113">
        <f>('Bonds (CP)'!AL190/'Bonds (CP)'!AL160-1)*'Bonds Portfolio'!$O$4</f>
        <v>-2.2703818369453456E-3</v>
      </c>
      <c r="M190" s="113">
        <f>('Bonds (CP)'!AM190/'Bonds (CP)'!AM160-1)*'Bonds Portfolio'!$O$5</f>
        <v>-8.9930916768562914E-3</v>
      </c>
      <c r="N190" s="113">
        <f>('Bonds (CP)'!AN190/'Bonds (CP)'!AN160-1)*'Bonds Portfolio'!$O$6</f>
        <v>-1.1843219343599377E-2</v>
      </c>
      <c r="O190" s="113">
        <f>('Bonds (CP)'!AO190/'Bonds (CP)'!AO160-1)*'Bonds Portfolio'!$O$7</f>
        <v>-1.2777209558637148E-2</v>
      </c>
      <c r="P190" s="113">
        <f>('Bonds (CP)'!AP190/'Bonds (CP)'!AP160-1)*'Bonds Portfolio'!$O$8</f>
        <v>3.4504980616440585E-3</v>
      </c>
      <c r="Q190" s="113">
        <f t="shared" si="15"/>
        <v>-3.2433404354394096E-2</v>
      </c>
      <c r="R190" s="113">
        <f t="shared" si="16"/>
        <v>1.2865942792849479E-2</v>
      </c>
      <c r="S190" s="113">
        <f t="shared" si="17"/>
        <v>1.8508290815414392E-2</v>
      </c>
    </row>
    <row r="191" spans="1:19" ht="15.6">
      <c r="A191" s="24">
        <v>45470</v>
      </c>
      <c r="B191" s="113">
        <f>('Bonds (CP)'!H191/'Bonds (CP)'!H190-1)*'Bonds Portfolio'!$F$3</f>
        <v>-4.2907405818244372E-4</v>
      </c>
      <c r="C191" s="113">
        <f>('Bonds (CP)'!I191/'Bonds (CP)'!I190-1)*'Bonds Portfolio'!$F$4</f>
        <v>-4.028442806974564E-4</v>
      </c>
      <c r="D191" s="113">
        <f>('Bonds (CP)'!J191/'Bonds (CP)'!J190-1)*'Bonds Portfolio'!$F$5</f>
        <v>-3.2269415004608786E-4</v>
      </c>
      <c r="E191" s="113">
        <f>('Bonds (CP)'!K191/'Bonds (CP)'!K190-1)*'Bonds Portfolio'!$F$6</f>
        <v>-2.6648896848213699E-4</v>
      </c>
      <c r="F191" s="113">
        <f>('Bonds (CP)'!L191/'Bonds (CP)'!L190-1)*'Bonds Portfolio'!$F$7</f>
        <v>-8.9590034023216973E-4</v>
      </c>
      <c r="G191" s="113">
        <f t="shared" si="12"/>
        <v>-2.3170017976402949E-3</v>
      </c>
      <c r="H191" s="113">
        <f t="shared" si="13"/>
        <v>4.2181976741817225E-3</v>
      </c>
      <c r="I191" s="113">
        <f t="shared" si="14"/>
        <v>7.079113983000318E-3</v>
      </c>
      <c r="K191" s="24">
        <v>45470</v>
      </c>
      <c r="L191" s="113">
        <f>('Bonds (CP)'!AL191/'Bonds (CP)'!AL161-1)*'Bonds Portfolio'!$O$4</f>
        <v>-2.7632369346949348E-3</v>
      </c>
      <c r="M191" s="113">
        <f>('Bonds (CP)'!AM191/'Bonds (CP)'!AM161-1)*'Bonds Portfolio'!$O$5</f>
        <v>-9.1334645401695228E-3</v>
      </c>
      <c r="N191" s="113">
        <f>('Bonds (CP)'!AN191/'Bonds (CP)'!AN161-1)*'Bonds Portfolio'!$O$6</f>
        <v>-1.1838434121036245E-2</v>
      </c>
      <c r="O191" s="113">
        <f>('Bonds (CP)'!AO191/'Bonds (CP)'!AO161-1)*'Bonds Portfolio'!$O$7</f>
        <v>-1.3915862941633207E-2</v>
      </c>
      <c r="P191" s="113">
        <f>('Bonds (CP)'!AP191/'Bonds (CP)'!AP161-1)*'Bonds Portfolio'!$O$8</f>
        <v>-2.2394606802452091E-3</v>
      </c>
      <c r="Q191" s="113">
        <f t="shared" si="15"/>
        <v>-3.9890459217779117E-2</v>
      </c>
      <c r="R191" s="113">
        <f t="shared" si="16"/>
        <v>5.4088879294644579E-3</v>
      </c>
      <c r="S191" s="113">
        <f t="shared" si="17"/>
        <v>1.1051235952029372E-2</v>
      </c>
    </row>
    <row r="192" spans="1:19" ht="15.6">
      <c r="A192" s="24">
        <v>45471</v>
      </c>
      <c r="B192" s="113">
        <f>('Bonds (CP)'!H192/'Bonds (CP)'!H191-1)*'Bonds Portfolio'!$F$3</f>
        <v>-3.9397053785543705E-4</v>
      </c>
      <c r="C192" s="113">
        <f>('Bonds (CP)'!I192/'Bonds (CP)'!I191-1)*'Bonds Portfolio'!$F$4</f>
        <v>0</v>
      </c>
      <c r="D192" s="113">
        <f>('Bonds (CP)'!J192/'Bonds (CP)'!J191-1)*'Bonds Portfolio'!$F$5</f>
        <v>-8.0701447831432743E-5</v>
      </c>
      <c r="E192" s="113">
        <f>('Bonds (CP)'!K192/'Bonds (CP)'!K191-1)*'Bonds Portfolio'!$F$6</f>
        <v>-1.3272369082293124E-3</v>
      </c>
      <c r="F192" s="113">
        <f>('Bonds (CP)'!L192/'Bonds (CP)'!L191-1)*'Bonds Portfolio'!$F$7</f>
        <v>-2.652872788964178E-3</v>
      </c>
      <c r="G192" s="113">
        <f t="shared" si="12"/>
        <v>-4.4547816828803596E-3</v>
      </c>
      <c r="H192" s="113">
        <f t="shared" si="13"/>
        <v>2.0804177889416579E-3</v>
      </c>
      <c r="I192" s="113">
        <f t="shared" si="14"/>
        <v>4.9413340977602534E-3</v>
      </c>
      <c r="K192" s="24">
        <v>45471</v>
      </c>
      <c r="L192" s="113">
        <f>('Bonds (CP)'!AL192/'Bonds (CP)'!AL162-1)*'Bonds Portfolio'!$O$4</f>
        <v>-3.3744433025008737E-3</v>
      </c>
      <c r="M192" s="113">
        <f>('Bonds (CP)'!AM192/'Bonds (CP)'!AM162-1)*'Bonds Portfolio'!$O$5</f>
        <v>-8.595167059874731E-3</v>
      </c>
      <c r="N192" s="113">
        <f>('Bonds (CP)'!AN192/'Bonds (CP)'!AN162-1)*'Bonds Portfolio'!$O$6</f>
        <v>-1.0832527349121502E-2</v>
      </c>
      <c r="O192" s="113">
        <f>('Bonds (CP)'!AO192/'Bonds (CP)'!AO162-1)*'Bonds Portfolio'!$O$7</f>
        <v>-1.4141039272040513E-2</v>
      </c>
      <c r="P192" s="113">
        <f>('Bonds (CP)'!AP192/'Bonds (CP)'!AP162-1)*'Bonds Portfolio'!$O$8</f>
        <v>-7.071356081512126E-3</v>
      </c>
      <c r="Q192" s="113">
        <f t="shared" si="15"/>
        <v>-4.4014533065049745E-2</v>
      </c>
      <c r="R192" s="113">
        <f t="shared" si="16"/>
        <v>1.2848140821938303E-3</v>
      </c>
      <c r="S192" s="113">
        <f t="shared" si="17"/>
        <v>6.9271621047587439E-3</v>
      </c>
    </row>
    <row r="193" spans="1:19" ht="15.6">
      <c r="A193" s="24">
        <v>45474</v>
      </c>
      <c r="B193" s="113">
        <f>('Bonds (CP)'!H193/'Bonds (CP)'!H192-1)*'Bonds Portfolio'!$F$3</f>
        <v>1.3712718546452508E-4</v>
      </c>
      <c r="C193" s="113">
        <f>('Bonds (CP)'!I193/'Bonds (CP)'!I192-1)*'Bonds Portfolio'!$F$4</f>
        <v>9.0978320362049563E-4</v>
      </c>
      <c r="D193" s="113">
        <f>('Bonds (CP)'!J193/'Bonds (CP)'!J192-1)*'Bonds Portfolio'!$F$5</f>
        <v>6.4702094992252768E-4</v>
      </c>
      <c r="E193" s="113">
        <f>('Bonds (CP)'!K193/'Bonds (CP)'!K192-1)*'Bonds Portfolio'!$F$6</f>
        <v>-3.9855693665762364E-4</v>
      </c>
      <c r="F193" s="113">
        <f>('Bonds (CP)'!L193/'Bonds (CP)'!L192-1)*'Bonds Portfolio'!$F$7</f>
        <v>-2.1873598498796999E-3</v>
      </c>
      <c r="G193" s="113">
        <f t="shared" si="12"/>
        <v>-8.9198544752977504E-4</v>
      </c>
      <c r="H193" s="113">
        <f t="shared" si="13"/>
        <v>5.6432140242922424E-3</v>
      </c>
      <c r="I193" s="113">
        <f t="shared" si="14"/>
        <v>8.5041303331108379E-3</v>
      </c>
      <c r="K193" s="24">
        <v>45474</v>
      </c>
      <c r="L193" s="113">
        <f>('Bonds (CP)'!AL193/'Bonds (CP)'!AL163-1)*'Bonds Portfolio'!$O$4</f>
        <v>-3.2739115529653918E-3</v>
      </c>
      <c r="M193" s="113">
        <f>('Bonds (CP)'!AM193/'Bonds (CP)'!AM163-1)*'Bonds Portfolio'!$O$5</f>
        <v>-7.675275068654952E-3</v>
      </c>
      <c r="N193" s="113">
        <f>('Bonds (CP)'!AN193/'Bonds (CP)'!AN163-1)*'Bonds Portfolio'!$O$6</f>
        <v>-1.0142849578829428E-2</v>
      </c>
      <c r="O193" s="113">
        <f>('Bonds (CP)'!AO193/'Bonds (CP)'!AO163-1)*'Bonds Portfolio'!$O$7</f>
        <v>-1.4637588053129714E-2</v>
      </c>
      <c r="P193" s="113">
        <f>('Bonds (CP)'!AP193/'Bonds (CP)'!AP163-1)*'Bonds Portfolio'!$O$8</f>
        <v>-1.0928208654149741E-2</v>
      </c>
      <c r="Q193" s="113">
        <f t="shared" si="15"/>
        <v>-4.6657832907729228E-2</v>
      </c>
      <c r="R193" s="113">
        <f t="shared" si="16"/>
        <v>-1.3584857604856532E-3</v>
      </c>
      <c r="S193" s="113">
        <f t="shared" si="17"/>
        <v>4.2838622620792605E-3</v>
      </c>
    </row>
    <row r="194" spans="1:19" ht="15.6">
      <c r="A194" s="24">
        <v>45475</v>
      </c>
      <c r="B194" s="113">
        <f>('Bonds (CP)'!H194/'Bonds (CP)'!H193-1)*'Bonds Portfolio'!$F$3</f>
        <v>-6.8540095956137748E-5</v>
      </c>
      <c r="C194" s="113">
        <f>('Bonds (CP)'!I194/'Bonds (CP)'!I193-1)*'Bonds Portfolio'!$F$4</f>
        <v>-1.5133108013196673E-4</v>
      </c>
      <c r="D194" s="113">
        <f>('Bonds (CP)'!J194/'Bonds (CP)'!J193-1)*'Bonds Portfolio'!$F$5</f>
        <v>-8.0760117581757393E-5</v>
      </c>
      <c r="E194" s="113">
        <f>('Bonds (CP)'!K194/'Bonds (CP)'!K193-1)*'Bonds Portfolio'!$F$6</f>
        <v>0</v>
      </c>
      <c r="F194" s="113">
        <f>('Bonds (CP)'!L194/'Bonds (CP)'!L193-1)*'Bonds Portfolio'!$F$7</f>
        <v>-1.4574060464731531E-4</v>
      </c>
      <c r="G194" s="113">
        <f t="shared" si="12"/>
        <v>-4.4637189831717714E-4</v>
      </c>
      <c r="H194" s="113">
        <f t="shared" si="13"/>
        <v>6.0888275735048406E-3</v>
      </c>
      <c r="I194" s="113">
        <f t="shared" si="14"/>
        <v>8.9497438823234361E-3</v>
      </c>
      <c r="K194" s="24">
        <v>45475</v>
      </c>
      <c r="L194" s="113">
        <f>('Bonds (CP)'!AL194/'Bonds (CP)'!AL164-1)*'Bonds Portfolio'!$O$4</f>
        <v>-3.2042494859492623E-3</v>
      </c>
      <c r="M194" s="113">
        <f>('Bonds (CP)'!AM194/'Bonds (CP)'!AM164-1)*'Bonds Portfolio'!$O$5</f>
        <v>-7.3779009327956009E-3</v>
      </c>
      <c r="N194" s="113">
        <f>('Bonds (CP)'!AN194/'Bonds (CP)'!AN164-1)*'Bonds Portfolio'!$O$6</f>
        <v>-9.5973026056087162E-3</v>
      </c>
      <c r="O194" s="113">
        <f>('Bonds (CP)'!AO194/'Bonds (CP)'!AO164-1)*'Bonds Portfolio'!$O$7</f>
        <v>-1.3753127950521216E-2</v>
      </c>
      <c r="P194" s="113">
        <f>('Bonds (CP)'!AP194/'Bonds (CP)'!AP164-1)*'Bonds Portfolio'!$O$8</f>
        <v>-1.0338764746159669E-2</v>
      </c>
      <c r="Q194" s="113">
        <f t="shared" si="15"/>
        <v>-4.4271345721034465E-2</v>
      </c>
      <c r="R194" s="113">
        <f t="shared" si="16"/>
        <v>1.0280014262091103E-3</v>
      </c>
      <c r="S194" s="113">
        <f t="shared" si="17"/>
        <v>6.6703494487740239E-3</v>
      </c>
    </row>
    <row r="195" spans="1:19" ht="15.6">
      <c r="A195" s="24">
        <v>45476</v>
      </c>
      <c r="B195" s="113">
        <f>('Bonds (CP)'!H195/'Bonds (CP)'!H194-1)*'Bonds Portfolio'!$F$3</f>
        <v>4.1208791208791062E-4</v>
      </c>
      <c r="C195" s="113">
        <f>('Bonds (CP)'!I195/'Bonds (CP)'!I194-1)*'Bonds Portfolio'!$F$4</f>
        <v>-1.0087751689509262E-4</v>
      </c>
      <c r="D195" s="113">
        <f>('Bonds (CP)'!J195/'Bonds (CP)'!J194-1)*'Bonds Portfolio'!$F$5</f>
        <v>-1.6146248029538237E-4</v>
      </c>
      <c r="E195" s="113">
        <f>('Bonds (CP)'!K195/'Bonds (CP)'!K194-1)*'Bonds Portfolio'!$F$6</f>
        <v>2.6611874716500063E-4</v>
      </c>
      <c r="F195" s="113">
        <f>('Bonds (CP)'!L195/'Bonds (CP)'!L194-1)*'Bonds Portfolio'!$F$7</f>
        <v>1.4679768612779753E-3</v>
      </c>
      <c r="G195" s="113">
        <f t="shared" si="12"/>
        <v>1.8838435233404117E-3</v>
      </c>
      <c r="H195" s="113">
        <f t="shared" si="13"/>
        <v>8.4190429951624297E-3</v>
      </c>
      <c r="I195" s="113">
        <f t="shared" si="14"/>
        <v>1.1279959303981025E-2</v>
      </c>
      <c r="K195" s="24">
        <v>45476</v>
      </c>
      <c r="L195" s="113">
        <f>('Bonds (CP)'!AL195/'Bonds (CP)'!AL165-1)*'Bonds Portfolio'!$O$4</f>
        <v>-2.5927197802198213E-3</v>
      </c>
      <c r="M195" s="113">
        <f>('Bonds (CP)'!AM195/'Bonds (CP)'!AM165-1)*'Bonds Portfolio'!$O$5</f>
        <v>-6.7358047487079192E-3</v>
      </c>
      <c r="N195" s="113">
        <f>('Bonds (CP)'!AN195/'Bonds (CP)'!AN165-1)*'Bonds Portfolio'!$O$6</f>
        <v>-8.8156089567370307E-3</v>
      </c>
      <c r="O195" s="113">
        <f>('Bonds (CP)'!AO195/'Bonds (CP)'!AO165-1)*'Bonds Portfolio'!$O$7</f>
        <v>-1.2489554775806155E-2</v>
      </c>
      <c r="P195" s="113">
        <f>('Bonds (CP)'!AP195/'Bonds (CP)'!AP165-1)*'Bonds Portfolio'!$O$8</f>
        <v>-8.0674223620255999E-3</v>
      </c>
      <c r="Q195" s="113">
        <f t="shared" si="15"/>
        <v>-3.8701110623496529E-2</v>
      </c>
      <c r="R195" s="113">
        <f t="shared" si="16"/>
        <v>6.5982365237470461E-3</v>
      </c>
      <c r="S195" s="113">
        <f t="shared" si="17"/>
        <v>1.224058454631196E-2</v>
      </c>
    </row>
    <row r="196" spans="1:19" ht="15.6">
      <c r="A196" s="24">
        <v>45477</v>
      </c>
      <c r="B196" s="113">
        <f>('Bonds (CP)'!H196/'Bonds (CP)'!H195-1)*'Bonds Portfolio'!$F$3</f>
        <v>-8.5814811636475424E-5</v>
      </c>
      <c r="C196" s="113">
        <f>('Bonds (CP)'!I196/'Bonds (CP)'!I195-1)*'Bonds Portfolio'!$F$4</f>
        <v>-7.0457090739304293E-4</v>
      </c>
      <c r="D196" s="113">
        <f>('Bonds (CP)'!J196/'Bonds (CP)'!J195-1)*'Bonds Portfolio'!$F$5</f>
        <v>-1.0463660051951429E-3</v>
      </c>
      <c r="E196" s="113">
        <f>('Bonds (CP)'!K196/'Bonds (CP)'!K195-1)*'Bonds Portfolio'!$F$6</f>
        <v>-1.324191729630453E-3</v>
      </c>
      <c r="F196" s="113">
        <f>('Bonds (CP)'!L196/'Bonds (CP)'!L195-1)*'Bonds Portfolio'!$F$7</f>
        <v>-2.17808646870441E-3</v>
      </c>
      <c r="G196" s="113">
        <f t="shared" si="12"/>
        <v>-5.3390299225595239E-3</v>
      </c>
      <c r="H196" s="113">
        <f t="shared" si="13"/>
        <v>1.1961695492624935E-3</v>
      </c>
      <c r="I196" s="113">
        <f t="shared" si="14"/>
        <v>4.057085858081089E-3</v>
      </c>
      <c r="K196" s="24">
        <v>45477</v>
      </c>
      <c r="L196" s="113">
        <f>('Bonds (CP)'!AL196/'Bonds (CP)'!AL166-1)*'Bonds Portfolio'!$O$4</f>
        <v>-2.5057924997854645E-3</v>
      </c>
      <c r="M196" s="113">
        <f>('Bonds (CP)'!AM196/'Bonds (CP)'!AM166-1)*'Bonds Portfolio'!$O$5</f>
        <v>-7.0722536694549868E-3</v>
      </c>
      <c r="N196" s="113">
        <f>('Bonds (CP)'!AN196/'Bonds (CP)'!AN166-1)*'Bonds Portfolio'!$O$6</f>
        <v>-9.3493207853591054E-3</v>
      </c>
      <c r="O196" s="113">
        <f>('Bonds (CP)'!AO196/'Bonds (CP)'!AO166-1)*'Bonds Portfolio'!$O$7</f>
        <v>-1.3225108608012272E-2</v>
      </c>
      <c r="P196" s="113">
        <f>('Bonds (CP)'!AP196/'Bonds (CP)'!AP166-1)*'Bonds Portfolio'!$O$8</f>
        <v>-1.3200641179621787E-2</v>
      </c>
      <c r="Q196" s="113">
        <f t="shared" si="15"/>
        <v>-4.5353116742233621E-2</v>
      </c>
      <c r="R196" s="113">
        <f t="shared" si="16"/>
        <v>-5.3769594990045466E-5</v>
      </c>
      <c r="S196" s="113">
        <f t="shared" si="17"/>
        <v>5.5885784275748682E-3</v>
      </c>
    </row>
    <row r="197" spans="1:19" ht="15.6">
      <c r="A197" s="24">
        <v>45478</v>
      </c>
      <c r="B197" s="113">
        <f>('Bonds (CP)'!H197/'Bonds (CP)'!H196-1)*'Bonds Portfolio'!$F$3</f>
        <v>-7.1825566481402707E-4</v>
      </c>
      <c r="C197" s="113">
        <f>('Bonds (CP)'!I197/'Bonds (CP)'!I196-1)*'Bonds Portfolio'!$F$4</f>
        <v>-4.5275805937758932E-4</v>
      </c>
      <c r="D197" s="113">
        <f>('Bonds (CP)'!J197/'Bonds (CP)'!J196-1)*'Bonds Portfolio'!$F$5</f>
        <v>-4.831441393263969E-4</v>
      </c>
      <c r="E197" s="113">
        <f>('Bonds (CP)'!K197/'Bonds (CP)'!K196-1)*'Bonds Portfolio'!$F$6</f>
        <v>-1.3214252720269437E-3</v>
      </c>
      <c r="F197" s="113">
        <f>('Bonds (CP)'!L197/'Bonds (CP)'!L196-1)*'Bonds Portfolio'!$F$7</f>
        <v>-1.5849632460460451E-3</v>
      </c>
      <c r="G197" s="113">
        <f t="shared" ref="G197:G260" si="18">SUM(B197:F197)</f>
        <v>-4.5605463815910022E-3</v>
      </c>
      <c r="H197" s="113">
        <f t="shared" ref="H197:H260" si="19">$G197-$G$522</f>
        <v>1.9746530902310152E-3</v>
      </c>
      <c r="I197" s="113">
        <f t="shared" ref="I197:I260" si="20">$G197-$G$526</f>
        <v>4.8355693990496107E-3</v>
      </c>
      <c r="K197" s="24">
        <v>45478</v>
      </c>
      <c r="L197" s="113">
        <f>('Bonds (CP)'!AL197/'Bonds (CP)'!AL167-1)*'Bonds Portfolio'!$O$4</f>
        <v>-2.9414279606669869E-3</v>
      </c>
      <c r="M197" s="113">
        <f>('Bonds (CP)'!AM197/'Bonds (CP)'!AM167-1)*'Bonds Portfolio'!$O$5</f>
        <v>-6.525066078464415E-3</v>
      </c>
      <c r="N197" s="113">
        <f>('Bonds (CP)'!AN197/'Bonds (CP)'!AN167-1)*'Bonds Portfolio'!$O$6</f>
        <v>-8.4085635458210021E-3</v>
      </c>
      <c r="O197" s="113">
        <f>('Bonds (CP)'!AO197/'Bonds (CP)'!AO167-1)*'Bonds Portfolio'!$O$7</f>
        <v>-1.2312513614539356E-2</v>
      </c>
      <c r="P197" s="113">
        <f>('Bonds (CP)'!AP197/'Bonds (CP)'!AP167-1)*'Bonds Portfolio'!$O$8</f>
        <v>-1.2381116212542077E-2</v>
      </c>
      <c r="Q197" s="113">
        <f t="shared" si="15"/>
        <v>-4.2568687412033838E-2</v>
      </c>
      <c r="R197" s="113">
        <f t="shared" si="16"/>
        <v>2.7306597352097367E-3</v>
      </c>
      <c r="S197" s="113">
        <f t="shared" si="17"/>
        <v>8.3730077577746503E-3</v>
      </c>
    </row>
    <row r="198" spans="1:19" ht="15.6">
      <c r="A198" s="24">
        <v>45481</v>
      </c>
      <c r="B198" s="113">
        <f>('Bonds (CP)'!H198/'Bonds (CP)'!H197-1)*'Bonds Portfolio'!$F$3</f>
        <v>2.2256462934429068E-4</v>
      </c>
      <c r="C198" s="113">
        <f>('Bonds (CP)'!I198/'Bonds (CP)'!I197-1)*'Bonds Portfolio'!$F$4</f>
        <v>-3.0175037402830897E-4</v>
      </c>
      <c r="D198" s="113">
        <f>('Bonds (CP)'!J198/'Bonds (CP)'!J197-1)*'Bonds Portfolio'!$F$5</f>
        <v>-4.8284381181431526E-4</v>
      </c>
      <c r="E198" s="113">
        <f>('Bonds (CP)'!K198/'Bonds (CP)'!K197-1)*'Bonds Portfolio'!$F$6</f>
        <v>-3.9680607046115317E-4</v>
      </c>
      <c r="F198" s="113">
        <f>('Bonds (CP)'!L198/'Bonds (CP)'!L197-1)*'Bonds Portfolio'!$F$7</f>
        <v>4.3322599443840204E-4</v>
      </c>
      <c r="G198" s="113">
        <f t="shared" si="18"/>
        <v>-5.2560963252108468E-4</v>
      </c>
      <c r="H198" s="113">
        <f t="shared" si="19"/>
        <v>6.0095898393009326E-3</v>
      </c>
      <c r="I198" s="113">
        <f t="shared" si="20"/>
        <v>8.870506148119529E-3</v>
      </c>
      <c r="K198" s="24">
        <v>45481</v>
      </c>
      <c r="L198" s="113">
        <f>('Bonds (CP)'!AL198/'Bonds (CP)'!AL168-1)*'Bonds Portfolio'!$O$4</f>
        <v>-2.5851737716144686E-3</v>
      </c>
      <c r="M198" s="113">
        <f>('Bonds (CP)'!AM198/'Bonds (CP)'!AM168-1)*'Bonds Portfolio'!$O$5</f>
        <v>-5.7325402185321788E-3</v>
      </c>
      <c r="N198" s="113">
        <f>('Bonds (CP)'!AN198/'Bonds (CP)'!AN168-1)*'Bonds Portfolio'!$O$6</f>
        <v>-7.5438129807601012E-3</v>
      </c>
      <c r="O198" s="113">
        <f>('Bonds (CP)'!AO198/'Bonds (CP)'!AO168-1)*'Bonds Portfolio'!$O$7</f>
        <v>-1.1035049796810626E-2</v>
      </c>
      <c r="P198" s="113">
        <f>('Bonds (CP)'!AP198/'Bonds (CP)'!AP168-1)*'Bonds Portfolio'!$O$8</f>
        <v>-1.1254152507342054E-2</v>
      </c>
      <c r="Q198" s="113">
        <f t="shared" si="15"/>
        <v>-3.8150729275059428E-2</v>
      </c>
      <c r="R198" s="113">
        <f t="shared" si="16"/>
        <v>7.1486178721841473E-3</v>
      </c>
      <c r="S198" s="113">
        <f t="shared" si="17"/>
        <v>1.2790965894749061E-2</v>
      </c>
    </row>
    <row r="199" spans="1:19" ht="15.6">
      <c r="A199" s="24">
        <v>45482</v>
      </c>
      <c r="B199" s="113">
        <f>('Bonds (CP)'!H199/'Bonds (CP)'!H198-1)*'Bonds Portfolio'!$F$3</f>
        <v>-6.8457983912373341E-5</v>
      </c>
      <c r="C199" s="113">
        <f>('Bonds (CP)'!I199/'Bonds (CP)'!I198-1)*'Bonds Portfolio'!$F$4</f>
        <v>-6.0256136052487812E-4</v>
      </c>
      <c r="D199" s="113">
        <f>('Bonds (CP)'!J199/'Bonds (CP)'!J198-1)*'Bonds Portfolio'!$F$5</f>
        <v>-6.4306622328220715E-4</v>
      </c>
      <c r="E199" s="113">
        <f>('Bonds (CP)'!K199/'Bonds (CP)'!K198-1)*'Bonds Portfolio'!$F$6</f>
        <v>-3.9655614629436898E-4</v>
      </c>
      <c r="F199" s="113">
        <f>('Bonds (CP)'!L199/'Bonds (CP)'!L198-1)*'Bonds Portfolio'!$F$7</f>
        <v>4.3414665851218006E-4</v>
      </c>
      <c r="G199" s="113">
        <f t="shared" si="18"/>
        <v>-1.2764950555016474E-3</v>
      </c>
      <c r="H199" s="113">
        <f t="shared" si="19"/>
        <v>5.25870441632037E-3</v>
      </c>
      <c r="I199" s="113">
        <f t="shared" si="20"/>
        <v>8.1196207251389655E-3</v>
      </c>
      <c r="K199" s="24">
        <v>45482</v>
      </c>
      <c r="L199" s="113">
        <f>('Bonds (CP)'!AL199/'Bonds (CP)'!AL169-1)*'Bonds Portfolio'!$O$4</f>
        <v>-2.0879685093273983E-3</v>
      </c>
      <c r="M199" s="113">
        <f>('Bonds (CP)'!AM199/'Bonds (CP)'!AM169-1)*'Bonds Portfolio'!$O$5</f>
        <v>-5.627782910619006E-3</v>
      </c>
      <c r="N199" s="113">
        <f>('Bonds (CP)'!AN199/'Bonds (CP)'!AN169-1)*'Bonds Portfolio'!$O$6</f>
        <v>-7.3811866935865611E-3</v>
      </c>
      <c r="O199" s="113">
        <f>('Bonds (CP)'!AO199/'Bonds (CP)'!AO169-1)*'Bonds Portfolio'!$O$7</f>
        <v>-9.4974042370479465E-3</v>
      </c>
      <c r="P199" s="113">
        <f>('Bonds (CP)'!AP199/'Bonds (CP)'!AP169-1)*'Bonds Portfolio'!$O$8</f>
        <v>-9.97772122762286E-3</v>
      </c>
      <c r="Q199" s="113">
        <f t="shared" si="15"/>
        <v>-3.457206357820377E-2</v>
      </c>
      <c r="R199" s="113">
        <f t="shared" si="16"/>
        <v>1.0727283569039806E-2</v>
      </c>
      <c r="S199" s="113">
        <f t="shared" si="17"/>
        <v>1.6369631591604719E-2</v>
      </c>
    </row>
    <row r="200" spans="1:19" ht="15.6">
      <c r="A200" s="24">
        <v>45483</v>
      </c>
      <c r="B200" s="113">
        <f>('Bonds (CP)'!H200/'Bonds (CP)'!H199-1)*'Bonds Portfolio'!$F$3</f>
        <v>2.0558506081891359E-4</v>
      </c>
      <c r="C200" s="113">
        <f>('Bonds (CP)'!I200/'Bonds (CP)'!I199-1)*'Bonds Portfolio'!$F$4</f>
        <v>-1.507098663765527E-4</v>
      </c>
      <c r="D200" s="113">
        <f>('Bonds (CP)'!J200/'Bonds (CP)'!J199-1)*'Bonds Portfolio'!$F$5</f>
        <v>-5.6235923160907753E-4</v>
      </c>
      <c r="E200" s="113">
        <f>('Bonds (CP)'!K200/'Bonds (CP)'!K199-1)*'Bonds Portfolio'!$F$6</f>
        <v>-1.0545190920256743E-3</v>
      </c>
      <c r="F200" s="113">
        <f>('Bonds (CP)'!L200/'Bonds (CP)'!L199-1)*'Bonds Portfolio'!$F$7</f>
        <v>-1.0079340578639906E-3</v>
      </c>
      <c r="G200" s="113">
        <f t="shared" si="18"/>
        <v>-2.5699371870563812E-3</v>
      </c>
      <c r="H200" s="113">
        <f t="shared" si="19"/>
        <v>3.9652622847656362E-3</v>
      </c>
      <c r="I200" s="113">
        <f t="shared" si="20"/>
        <v>6.8261785935842317E-3</v>
      </c>
      <c r="K200" s="24">
        <v>45483</v>
      </c>
      <c r="L200" s="113">
        <f>('Bonds (CP)'!AL200/'Bonds (CP)'!AL170-1)*'Bonds Portfolio'!$O$4</f>
        <v>-2.0215864313859913E-3</v>
      </c>
      <c r="M200" s="113">
        <f>('Bonds (CP)'!AM200/'Bonds (CP)'!AM170-1)*'Bonds Portfolio'!$O$5</f>
        <v>-5.9714212860378039E-3</v>
      </c>
      <c r="N200" s="113">
        <f>('Bonds (CP)'!AN200/'Bonds (CP)'!AN170-1)*'Bonds Portfolio'!$O$6</f>
        <v>-7.8447379526687348E-3</v>
      </c>
      <c r="O200" s="113">
        <f>('Bonds (CP)'!AO200/'Bonds (CP)'!AO170-1)*'Bonds Portfolio'!$O$7</f>
        <v>-1.1264334107942498E-2</v>
      </c>
      <c r="P200" s="113">
        <f>('Bonds (CP)'!AP200/'Bonds (CP)'!AP170-1)*'Bonds Portfolio'!$O$8</f>
        <v>-1.3090888699741976E-2</v>
      </c>
      <c r="Q200" s="113">
        <f t="shared" si="15"/>
        <v>-4.0192968477777001E-2</v>
      </c>
      <c r="R200" s="113">
        <f t="shared" si="16"/>
        <v>5.1063786694665741E-3</v>
      </c>
      <c r="S200" s="113">
        <f t="shared" si="17"/>
        <v>1.0748726692031488E-2</v>
      </c>
    </row>
    <row r="201" spans="1:19" ht="15.6">
      <c r="A201" s="24">
        <v>45484</v>
      </c>
      <c r="B201" s="113">
        <f>('Bonds (CP)'!H201/'Bonds (CP)'!H200-1)*'Bonds Portfolio'!$F$3</f>
        <v>-4.7855067509825492E-4</v>
      </c>
      <c r="C201" s="113">
        <f>('Bonds (CP)'!I201/'Bonds (CP)'!I200-1)*'Bonds Portfolio'!$F$4</f>
        <v>2.0113228190119515E-4</v>
      </c>
      <c r="D201" s="113">
        <f>('Bonds (CP)'!J201/'Bonds (CP)'!J200-1)*'Bonds Portfolio'!$F$5</f>
        <v>4.8325902840997694E-4</v>
      </c>
      <c r="E201" s="113">
        <f>('Bonds (CP)'!K201/'Bonds (CP)'!K200-1)*'Bonds Portfolio'!$F$6</f>
        <v>2.6433490009725169E-4</v>
      </c>
      <c r="F201" s="113">
        <f>('Bonds (CP)'!L201/'Bonds (CP)'!L200-1)*'Bonds Portfolio'!$F$7</f>
        <v>-1.5716470129996996E-3</v>
      </c>
      <c r="G201" s="113">
        <f t="shared" si="18"/>
        <v>-1.1014714776895309E-3</v>
      </c>
      <c r="H201" s="113">
        <f t="shared" si="19"/>
        <v>5.4337279941324866E-3</v>
      </c>
      <c r="I201" s="113">
        <f t="shared" si="20"/>
        <v>8.2946443029510812E-3</v>
      </c>
      <c r="K201" s="24">
        <v>45484</v>
      </c>
      <c r="L201" s="113">
        <f>('Bonds (CP)'!AL201/'Bonds (CP)'!AL171-1)*'Bonds Portfolio'!$O$4</f>
        <v>-2.0167492736284489E-3</v>
      </c>
      <c r="M201" s="113">
        <f>('Bonds (CP)'!AM201/'Bonds (CP)'!AM171-1)*'Bonds Portfolio'!$O$5</f>
        <v>-4.6891715407008545E-3</v>
      </c>
      <c r="N201" s="113">
        <f>('Bonds (CP)'!AN201/'Bonds (CP)'!AN171-1)*'Bonds Portfolio'!$O$6</f>
        <v>-6.2825590260299439E-3</v>
      </c>
      <c r="O201" s="113">
        <f>('Bonds (CP)'!AO201/'Bonds (CP)'!AO171-1)*'Bonds Portfolio'!$O$7</f>
        <v>-9.2300925718715732E-3</v>
      </c>
      <c r="P201" s="113">
        <f>('Bonds (CP)'!AP201/'Bonds (CP)'!AP171-1)*'Bonds Portfolio'!$O$8</f>
        <v>-1.1993234471252869E-2</v>
      </c>
      <c r="Q201" s="113">
        <f t="shared" si="15"/>
        <v>-3.4211806883483686E-2</v>
      </c>
      <c r="R201" s="113">
        <f t="shared" si="16"/>
        <v>1.1087540263759889E-2</v>
      </c>
      <c r="S201" s="113">
        <f t="shared" si="17"/>
        <v>1.6729888286324802E-2</v>
      </c>
    </row>
    <row r="202" spans="1:19" ht="15.6">
      <c r="A202" s="24">
        <v>45485</v>
      </c>
      <c r="B202" s="113">
        <f>('Bonds (CP)'!H202/'Bonds (CP)'!H201-1)*'Bonds Portfolio'!$F$3</f>
        <v>-3.0716723549488738E-4</v>
      </c>
      <c r="C202" s="113">
        <f>('Bonds (CP)'!I202/'Bonds (CP)'!I201-1)*'Bonds Portfolio'!$F$4</f>
        <v>-6.5202392032988061E-4</v>
      </c>
      <c r="D202" s="113">
        <f>('Bonds (CP)'!J202/'Bonds (CP)'!J201-1)*'Bonds Portfolio'!$F$5</f>
        <v>-8.8272319037612239E-4</v>
      </c>
      <c r="E202" s="113">
        <f>('Bonds (CP)'!K202/'Bonds (CP)'!K201-1)*'Bonds Portfolio'!$F$6</f>
        <v>-1.0531914502517337E-3</v>
      </c>
      <c r="F202" s="113">
        <f>('Bonds (CP)'!L202/'Bonds (CP)'!L201-1)*'Bonds Portfolio'!$F$7</f>
        <v>-5.6993196047918639E-4</v>
      </c>
      <c r="G202" s="113">
        <f t="shared" si="18"/>
        <v>-3.4650377569318104E-3</v>
      </c>
      <c r="H202" s="113">
        <f t="shared" si="19"/>
        <v>3.070161714890207E-3</v>
      </c>
      <c r="I202" s="113">
        <f t="shared" si="20"/>
        <v>5.9310780237088025E-3</v>
      </c>
      <c r="K202" s="24">
        <v>45485</v>
      </c>
      <c r="L202" s="113">
        <f>('Bonds (CP)'!AL202/'Bonds (CP)'!AL172-1)*'Bonds Portfolio'!$O$4</f>
        <v>-2.4914675767917951E-3</v>
      </c>
      <c r="M202" s="113">
        <f>('Bonds (CP)'!AM202/'Bonds (CP)'!AM172-1)*'Bonds Portfolio'!$O$5</f>
        <v>-5.4245765753590195E-3</v>
      </c>
      <c r="N202" s="113">
        <f>('Bonds (CP)'!AN202/'Bonds (CP)'!AN172-1)*'Bonds Portfolio'!$O$6</f>
        <v>-7.4503190259747054E-3</v>
      </c>
      <c r="O202" s="113">
        <f>('Bonds (CP)'!AO202/'Bonds (CP)'!AO172-1)*'Bonds Portfolio'!$O$7</f>
        <v>-9.9801105337439921E-3</v>
      </c>
      <c r="P202" s="113">
        <f>('Bonds (CP)'!AP202/'Bonds (CP)'!AP172-1)*'Bonds Portfolio'!$O$8</f>
        <v>-1.0110645704557953E-2</v>
      </c>
      <c r="Q202" s="113">
        <f t="shared" si="15"/>
        <v>-3.5457119416427464E-2</v>
      </c>
      <c r="R202" s="113">
        <f t="shared" si="16"/>
        <v>9.842227730816111E-3</v>
      </c>
      <c r="S202" s="113">
        <f t="shared" si="17"/>
        <v>1.5484575753381025E-2</v>
      </c>
    </row>
    <row r="203" spans="1:19" ht="15.6">
      <c r="A203" s="24">
        <v>45488</v>
      </c>
      <c r="B203" s="113">
        <f>('Bonds (CP)'!H203/'Bonds (CP)'!H202-1)*'Bonds Portfolio'!$F$3</f>
        <v>3.5900504316606076E-4</v>
      </c>
      <c r="C203" s="113">
        <f>('Bonds (CP)'!I203/'Bonds (CP)'!I202-1)*'Bonds Portfolio'!$F$4</f>
        <v>-1.4488917916257505E-3</v>
      </c>
      <c r="D203" s="113">
        <f>('Bonds (CP)'!J203/'Bonds (CP)'!J202-1)*'Bonds Portfolio'!$F$5</f>
        <v>-2.2347806769232649E-3</v>
      </c>
      <c r="E203" s="113">
        <f>('Bonds (CP)'!K203/'Bonds (CP)'!K202-1)*'Bonds Portfolio'!$F$6</f>
        <v>-2.6149110061332694E-3</v>
      </c>
      <c r="F203" s="113">
        <f>('Bonds (CP)'!L203/'Bonds (CP)'!L202-1)*'Bonds Portfolio'!$F$7</f>
        <v>-9.9248980279127426E-4</v>
      </c>
      <c r="G203" s="113">
        <f t="shared" si="18"/>
        <v>-6.9320682343074983E-3</v>
      </c>
      <c r="H203" s="113">
        <f t="shared" si="19"/>
        <v>-3.9686876248548088E-4</v>
      </c>
      <c r="I203" s="113">
        <f t="shared" si="20"/>
        <v>2.4640475463331146E-3</v>
      </c>
      <c r="K203" s="24">
        <v>45488</v>
      </c>
      <c r="L203" s="113">
        <f>('Bonds (CP)'!AL203/'Bonds (CP)'!AL173-1)*'Bonds Portfolio'!$O$4</f>
        <v>-2.1540302589964978E-3</v>
      </c>
      <c r="M203" s="113">
        <f>('Bonds (CP)'!AM203/'Bonds (CP)'!AM173-1)*'Bonds Portfolio'!$O$5</f>
        <v>-6.4911925864499015E-3</v>
      </c>
      <c r="N203" s="113">
        <f>('Bonds (CP)'!AN203/'Bonds (CP)'!AN173-1)*'Bonds Portfolio'!$O$6</f>
        <v>-8.5177687456878589E-3</v>
      </c>
      <c r="O203" s="113">
        <f>('Bonds (CP)'!AO203/'Bonds (CP)'!AO173-1)*'Bonds Portfolio'!$O$7</f>
        <v>-9.8124950700230421E-3</v>
      </c>
      <c r="P203" s="113">
        <f>('Bonds (CP)'!AP203/'Bonds (CP)'!AP173-1)*'Bonds Portfolio'!$O$8</f>
        <v>-8.0788438673928386E-3</v>
      </c>
      <c r="Q203" s="113">
        <f t="shared" si="15"/>
        <v>-3.5054330528550143E-2</v>
      </c>
      <c r="R203" s="113">
        <f t="shared" si="16"/>
        <v>1.0245016618693432E-2</v>
      </c>
      <c r="S203" s="113">
        <f t="shared" si="17"/>
        <v>1.5887364641258346E-2</v>
      </c>
    </row>
    <row r="204" spans="1:19" ht="15.6">
      <c r="A204" s="24">
        <v>45489</v>
      </c>
      <c r="B204" s="113">
        <f>('Bonds (CP)'!H204/'Bonds (CP)'!H203-1)*'Bonds Portfolio'!$F$3</f>
        <v>1.5397775876815347E-4</v>
      </c>
      <c r="C204" s="113">
        <f>('Bonds (CP)'!I204/'Bonds (CP)'!I203-1)*'Bonds Portfolio'!$F$4</f>
        <v>-1.296327500596406E-3</v>
      </c>
      <c r="D204" s="113">
        <f>('Bonds (CP)'!J204/'Bonds (CP)'!J203-1)*'Bonds Portfolio'!$F$5</f>
        <v>-2.2283485546972237E-3</v>
      </c>
      <c r="E204" s="113">
        <f>('Bonds (CP)'!K204/'Bonds (CP)'!K203-1)*'Bonds Portfolio'!$F$6</f>
        <v>-1.567786555143691E-3</v>
      </c>
      <c r="F204" s="113">
        <f>('Bonds (CP)'!L204/'Bonds (CP)'!L203-1)*'Bonds Portfolio'!$F$7</f>
        <v>2.839782766515864E-4</v>
      </c>
      <c r="G204" s="113">
        <f t="shared" si="18"/>
        <v>-4.6545065750175814E-3</v>
      </c>
      <c r="H204" s="113">
        <f t="shared" si="19"/>
        <v>1.880692896804436E-3</v>
      </c>
      <c r="I204" s="113">
        <f t="shared" si="20"/>
        <v>4.7416092056230316E-3</v>
      </c>
      <c r="K204" s="24">
        <v>45489</v>
      </c>
      <c r="L204" s="113">
        <f>('Bonds (CP)'!AL204/'Bonds (CP)'!AL174-1)*'Bonds Portfolio'!$O$4</f>
        <v>-1.8990590248075369E-3</v>
      </c>
      <c r="M204" s="113">
        <f>('Bonds (CP)'!AM204/'Bonds (CP)'!AM174-1)*'Bonds Portfolio'!$O$5</f>
        <v>-7.2579777219748511E-3</v>
      </c>
      <c r="N204" s="113">
        <f>('Bonds (CP)'!AN204/'Bonds (CP)'!AN174-1)*'Bonds Portfolio'!$O$6</f>
        <v>-9.7287489725699453E-3</v>
      </c>
      <c r="O204" s="113">
        <f>('Bonds (CP)'!AO204/'Bonds (CP)'!AO174-1)*'Bonds Portfolio'!$O$7</f>
        <v>-1.1303362135950734E-2</v>
      </c>
      <c r="P204" s="113">
        <f>('Bonds (CP)'!AP204/'Bonds (CP)'!AP174-1)*'Bonds Portfolio'!$O$8</f>
        <v>-9.3666188216299691E-3</v>
      </c>
      <c r="Q204" s="113">
        <f t="shared" si="15"/>
        <v>-3.9555766676933037E-2</v>
      </c>
      <c r="R204" s="113">
        <f t="shared" si="16"/>
        <v>5.7435804703105386E-3</v>
      </c>
      <c r="S204" s="113">
        <f t="shared" si="17"/>
        <v>1.1385928492875452E-2</v>
      </c>
    </row>
    <row r="205" spans="1:19" ht="15.6">
      <c r="A205" s="24">
        <v>45490</v>
      </c>
      <c r="B205" s="113">
        <f>('Bonds (CP)'!H205/'Bonds (CP)'!H204-1)*'Bonds Portfolio'!$F$3</f>
        <v>3.2559335104105359E-4</v>
      </c>
      <c r="C205" s="113">
        <f>('Bonds (CP)'!I205/'Bonds (CP)'!I204-1)*'Bonds Portfolio'!$F$4</f>
        <v>7.0114700747949679E-4</v>
      </c>
      <c r="D205" s="113">
        <f>('Bonds (CP)'!J205/'Bonds (CP)'!J204-1)*'Bonds Portfolio'!$F$5</f>
        <v>4.0007648208173485E-4</v>
      </c>
      <c r="E205" s="113">
        <f>('Bonds (CP)'!K205/'Bonds (CP)'!K204-1)*'Bonds Portfolio'!$F$6</f>
        <v>-2.3396665507012804E-3</v>
      </c>
      <c r="F205" s="113">
        <f>('Bonds (CP)'!L205/'Bonds (CP)'!L204-1)*'Bonds Portfolio'!$F$7</f>
        <v>-4.8496947851009338E-3</v>
      </c>
      <c r="G205" s="113">
        <f t="shared" si="18"/>
        <v>-5.7625444951999293E-3</v>
      </c>
      <c r="H205" s="113">
        <f t="shared" si="19"/>
        <v>7.7265497662208811E-4</v>
      </c>
      <c r="I205" s="113">
        <f t="shared" si="20"/>
        <v>3.6335712854406836E-3</v>
      </c>
      <c r="K205" s="24">
        <v>45490</v>
      </c>
      <c r="L205" s="113">
        <f>('Bonds (CP)'!AL205/'Bonds (CP)'!AL175-1)*'Bonds Portfolio'!$O$4</f>
        <v>-1.61083026304516E-3</v>
      </c>
      <c r="M205" s="113">
        <f>('Bonds (CP)'!AM205/'Bonds (CP)'!AM175-1)*'Bonds Portfolio'!$O$5</f>
        <v>-7.5110301211537729E-3</v>
      </c>
      <c r="N205" s="113">
        <f>('Bonds (CP)'!AN205/'Bonds (CP)'!AN175-1)*'Bonds Portfolio'!$O$6</f>
        <v>-1.1423143616006805E-2</v>
      </c>
      <c r="O205" s="113">
        <f>('Bonds (CP)'!AO205/'Bonds (CP)'!AO175-1)*'Bonds Portfolio'!$O$7</f>
        <v>-1.7095320911616585E-2</v>
      </c>
      <c r="P205" s="113">
        <f>('Bonds (CP)'!AP205/'Bonds (CP)'!AP175-1)*'Bonds Portfolio'!$O$8</f>
        <v>-2.1732122530611034E-2</v>
      </c>
      <c r="Q205" s="113">
        <f t="shared" si="15"/>
        <v>-5.9372447442433356E-2</v>
      </c>
      <c r="R205" s="113">
        <f t="shared" si="16"/>
        <v>-1.407310029518978E-2</v>
      </c>
      <c r="S205" s="113">
        <f t="shared" si="17"/>
        <v>-8.4307522726248668E-3</v>
      </c>
    </row>
    <row r="206" spans="1:19" ht="15.6">
      <c r="A206" s="24">
        <v>45491</v>
      </c>
      <c r="B206" s="113">
        <f>('Bonds (CP)'!H206/'Bonds (CP)'!H205-1)*'Bonds Portfolio'!$F$3</f>
        <v>-3.4267112139119153E-5</v>
      </c>
      <c r="C206" s="113">
        <f>('Bonds (CP)'!I206/'Bonds (CP)'!I205-1)*'Bonds Portfolio'!$F$4</f>
        <v>3.5059419628216129E-4</v>
      </c>
      <c r="D206" s="113">
        <f>('Bonds (CP)'!J206/'Bonds (CP)'!J205-1)*'Bonds Portfolio'!$F$5</f>
        <v>1.4457499083516457E-3</v>
      </c>
      <c r="E206" s="113">
        <f>('Bonds (CP)'!K206/'Bonds (CP)'!K205-1)*'Bonds Portfolio'!$F$6</f>
        <v>4.6373667093452479E-3</v>
      </c>
      <c r="F206" s="113">
        <f>('Bonds (CP)'!L206/'Bonds (CP)'!L205-1)*'Bonds Portfolio'!$F$7</f>
        <v>6.8794138462289663E-3</v>
      </c>
      <c r="G206" s="113">
        <f t="shared" si="18"/>
        <v>1.3278857548068901E-2</v>
      </c>
      <c r="H206" s="113">
        <f t="shared" si="19"/>
        <v>1.9814057019890918E-2</v>
      </c>
      <c r="I206" s="113">
        <f t="shared" si="20"/>
        <v>2.2674973328709512E-2</v>
      </c>
      <c r="K206" s="24">
        <v>45491</v>
      </c>
      <c r="L206" s="113">
        <f>('Bonds (CP)'!AL206/'Bonds (CP)'!AL176-1)*'Bonds Portfolio'!$O$4</f>
        <v>-1.6448213826779857E-3</v>
      </c>
      <c r="M206" s="113">
        <f>('Bonds (CP)'!AM206/'Bonds (CP)'!AM176-1)*'Bonds Portfolio'!$O$5</f>
        <v>-7.6133025896030215E-3</v>
      </c>
      <c r="N206" s="113">
        <f>('Bonds (CP)'!AN206/'Bonds (CP)'!AN176-1)*'Bonds Portfolio'!$O$6</f>
        <v>-1.0675969762721338E-2</v>
      </c>
      <c r="O206" s="113">
        <f>('Bonds (CP)'!AO206/'Bonds (CP)'!AO176-1)*'Bonds Portfolio'!$O$7</f>
        <v>-1.3481742903255524E-2</v>
      </c>
      <c r="P206" s="113">
        <f>('Bonds (CP)'!AP206/'Bonds (CP)'!AP176-1)*'Bonds Portfolio'!$O$8</f>
        <v>-1.1883510508985708E-2</v>
      </c>
      <c r="Q206" s="113">
        <f t="shared" si="15"/>
        <v>-4.5299347147243575E-2</v>
      </c>
      <c r="R206" s="113">
        <f t="shared" si="16"/>
        <v>0</v>
      </c>
      <c r="S206" s="113">
        <f t="shared" si="17"/>
        <v>5.6423480225649136E-3</v>
      </c>
    </row>
    <row r="207" spans="1:19" ht="15.6">
      <c r="A207" s="24">
        <v>45492</v>
      </c>
      <c r="B207" s="113">
        <f>('Bonds (CP)'!H207/'Bonds (CP)'!H206-1)*'Bonds Portfolio'!$F$3</f>
        <v>7.3946689595874029E-4</v>
      </c>
      <c r="C207" s="113">
        <f>('Bonds (CP)'!I207/'Bonds (CP)'!I206-1)*'Bonds Portfolio'!$F$4</f>
        <v>1.1053681704884077E-3</v>
      </c>
      <c r="D207" s="113">
        <f>('Bonds (CP)'!J207/'Bonds (CP)'!J206-1)*'Bonds Portfolio'!$F$5</f>
        <v>3.2074356628144509E-4</v>
      </c>
      <c r="E207" s="113">
        <f>('Bonds (CP)'!K207/'Bonds (CP)'!K206-1)*'Bonds Portfolio'!$F$6</f>
        <v>0</v>
      </c>
      <c r="F207" s="113">
        <f>('Bonds (CP)'!L207/'Bonds (CP)'!L206-1)*'Bonds Portfolio'!$F$7</f>
        <v>4.3078573685346734E-4</v>
      </c>
      <c r="G207" s="113">
        <f t="shared" si="18"/>
        <v>2.5963643695820606E-3</v>
      </c>
      <c r="H207" s="113">
        <f t="shared" si="19"/>
        <v>9.1315638414040771E-3</v>
      </c>
      <c r="I207" s="113">
        <f t="shared" si="20"/>
        <v>1.1992480150222674E-2</v>
      </c>
      <c r="K207" s="24">
        <v>45492</v>
      </c>
      <c r="L207" s="113">
        <f>('Bonds (CP)'!AL207/'Bonds (CP)'!AL177-1)*'Bonds Portfolio'!$O$4</f>
        <v>-7.0507308684435448E-4</v>
      </c>
      <c r="M207" s="113">
        <f>('Bonds (CP)'!AM207/'Bonds (CP)'!AM177-1)*'Bonds Portfolio'!$O$5</f>
        <v>-6.2553308021323639E-3</v>
      </c>
      <c r="N207" s="113">
        <f>('Bonds (CP)'!AN207/'Bonds (CP)'!AN177-1)*'Bonds Portfolio'!$O$6</f>
        <v>-1.021823992732991E-2</v>
      </c>
      <c r="O207" s="113">
        <f>('Bonds (CP)'!AO207/'Bonds (CP)'!AO177-1)*'Bonds Portfolio'!$O$7</f>
        <v>-1.3607048902496865E-2</v>
      </c>
      <c r="P207" s="113">
        <f>('Bonds (CP)'!AP207/'Bonds (CP)'!AP177-1)*'Bonds Portfolio'!$O$8</f>
        <v>-1.1478321006287363E-2</v>
      </c>
      <c r="Q207" s="113">
        <f t="shared" si="15"/>
        <v>-4.2264013725090852E-2</v>
      </c>
      <c r="R207" s="113">
        <f t="shared" si="16"/>
        <v>3.0353334221527237E-3</v>
      </c>
      <c r="S207" s="113">
        <f t="shared" si="17"/>
        <v>8.6776814447176373E-3</v>
      </c>
    </row>
    <row r="208" spans="1:19" ht="15.6">
      <c r="A208" s="24">
        <v>45495</v>
      </c>
      <c r="B208" s="113">
        <f>('Bonds (CP)'!H208/'Bonds (CP)'!H207-1)*'Bonds Portfolio'!$F$3</f>
        <v>-2.2331014343379696E-4</v>
      </c>
      <c r="C208" s="113">
        <f>('Bonds (CP)'!I208/'Bonds (CP)'!I207-1)*'Bonds Portfolio'!$F$4</f>
        <v>2.5098717391589534E-4</v>
      </c>
      <c r="D208" s="113">
        <f>('Bonds (CP)'!J208/'Bonds (CP)'!J207-1)*'Bonds Portfolio'!$F$5</f>
        <v>1.2066330241820911E-3</v>
      </c>
      <c r="E208" s="113">
        <f>('Bonds (CP)'!K208/'Bonds (CP)'!K207-1)*'Bonds Portfolio'!$F$6</f>
        <v>2.2515645991723066E-3</v>
      </c>
      <c r="F208" s="113">
        <f>('Bonds (CP)'!L208/'Bonds (CP)'!L207-1)*'Bonds Portfolio'!$F$7</f>
        <v>1.4462054897208089E-3</v>
      </c>
      <c r="G208" s="113">
        <f t="shared" si="18"/>
        <v>4.9320801435573051E-3</v>
      </c>
      <c r="H208" s="113">
        <f t="shared" si="19"/>
        <v>1.1467279615379323E-2</v>
      </c>
      <c r="I208" s="113">
        <f t="shared" si="20"/>
        <v>1.4328195924197918E-2</v>
      </c>
      <c r="K208" s="24">
        <v>45495</v>
      </c>
      <c r="L208" s="113">
        <f>('Bonds (CP)'!AL208/'Bonds (CP)'!AL178-1)*'Bonds Portfolio'!$O$4</f>
        <v>-1.1680838271922679E-3</v>
      </c>
      <c r="M208" s="113">
        <f>('Bonds (CP)'!AM208/'Bonds (CP)'!AM178-1)*'Bonds Portfolio'!$O$5</f>
        <v>-5.7660965702220242E-3</v>
      </c>
      <c r="N208" s="113">
        <f>('Bonds (CP)'!AN208/'Bonds (CP)'!AN178-1)*'Bonds Portfolio'!$O$6</f>
        <v>-8.8405236651195821E-3</v>
      </c>
      <c r="O208" s="113">
        <f>('Bonds (CP)'!AO208/'Bonds (CP)'!AO178-1)*'Bonds Portfolio'!$O$7</f>
        <v>-1.2014948821067862E-2</v>
      </c>
      <c r="P208" s="113">
        <f>('Bonds (CP)'!AP208/'Bonds (CP)'!AP178-1)*'Bonds Portfolio'!$O$8</f>
        <v>-1.155849287902957E-2</v>
      </c>
      <c r="Q208" s="113">
        <f t="shared" si="15"/>
        <v>-3.9348145762631306E-2</v>
      </c>
      <c r="R208" s="113">
        <f t="shared" si="16"/>
        <v>5.9512013846122688E-3</v>
      </c>
      <c r="S208" s="113">
        <f t="shared" si="17"/>
        <v>1.1593549407177182E-2</v>
      </c>
    </row>
    <row r="209" spans="1:19" ht="15.6">
      <c r="A209" s="24">
        <v>45496</v>
      </c>
      <c r="B209" s="113">
        <f>('Bonds (CP)'!H209/'Bonds (CP)'!H208-1)*'Bonds Portfolio'!$F$3</f>
        <v>-6.3356164383563405E-4</v>
      </c>
      <c r="C209" s="113">
        <f>('Bonds (CP)'!I209/'Bonds (CP)'!I208-1)*'Bonds Portfolio'!$F$4</f>
        <v>-9.0043150754433039E-4</v>
      </c>
      <c r="D209" s="113">
        <f>('Bonds (CP)'!J209/'Bonds (CP)'!J208-1)*'Bonds Portfolio'!$F$5</f>
        <v>-1.1197191163225151E-3</v>
      </c>
      <c r="E209" s="113">
        <f>('Bonds (CP)'!K209/'Bonds (CP)'!K208-1)*'Bonds Portfolio'!$F$6</f>
        <v>-1.8359744265526114E-3</v>
      </c>
      <c r="F209" s="113">
        <f>('Bonds (CP)'!L209/'Bonds (CP)'!L208-1)*'Bonds Portfolio'!$F$7</f>
        <v>-2.5698596792082199E-3</v>
      </c>
      <c r="G209" s="113">
        <f t="shared" si="18"/>
        <v>-7.0595463734633114E-3</v>
      </c>
      <c r="H209" s="113">
        <f t="shared" si="19"/>
        <v>-5.2434690164129393E-4</v>
      </c>
      <c r="I209" s="113">
        <f t="shared" si="20"/>
        <v>2.3365694071773016E-3</v>
      </c>
      <c r="K209" s="24">
        <v>45496</v>
      </c>
      <c r="L209" s="113">
        <f>('Bonds (CP)'!AL209/'Bonds (CP)'!AL179-1)*'Bonds Portfolio'!$O$4</f>
        <v>-1.7294520547945114E-3</v>
      </c>
      <c r="M209" s="113">
        <f>('Bonds (CP)'!AM209/'Bonds (CP)'!AM179-1)*'Bonds Portfolio'!$O$5</f>
        <v>-5.9535324771126776E-3</v>
      </c>
      <c r="N209" s="113">
        <f>('Bonds (CP)'!AN209/'Bonds (CP)'!AN179-1)*'Bonds Portfolio'!$O$6</f>
        <v>-8.1294868951815591E-3</v>
      </c>
      <c r="O209" s="113">
        <f>('Bonds (CP)'!AO209/'Bonds (CP)'!AO179-1)*'Bonds Portfolio'!$O$7</f>
        <v>-9.7014584118294122E-3</v>
      </c>
      <c r="P209" s="113">
        <f>('Bonds (CP)'!AP209/'Bonds (CP)'!AP179-1)*'Bonds Portfolio'!$O$8</f>
        <v>-8.5630377608769456E-3</v>
      </c>
      <c r="Q209" s="113">
        <f t="shared" si="15"/>
        <v>-3.4076967599795109E-2</v>
      </c>
      <c r="R209" s="113">
        <f t="shared" si="16"/>
        <v>1.1222379547448466E-2</v>
      </c>
      <c r="S209" s="113">
        <f t="shared" si="17"/>
        <v>1.686472757001338E-2</v>
      </c>
    </row>
    <row r="210" spans="1:19" ht="15.6">
      <c r="A210" s="24">
        <v>45497</v>
      </c>
      <c r="B210" s="113">
        <f>('Bonds (CP)'!H210/'Bonds (CP)'!H209-1)*'Bonds Portfolio'!$F$3</f>
        <v>-2.735978112175186E-4</v>
      </c>
      <c r="C210" s="113">
        <f>('Bonds (CP)'!I210/'Bonds (CP)'!I209-1)*'Bonds Portfolio'!$F$4</f>
        <v>4.5156035130786701E-4</v>
      </c>
      <c r="D210" s="113">
        <f>('Bonds (CP)'!J210/'Bonds (CP)'!J209-1)*'Bonds Portfolio'!$F$5</f>
        <v>1.0453289279576782E-3</v>
      </c>
      <c r="E210" s="113">
        <f>('Bonds (CP)'!K210/'Bonds (CP)'!K209-1)*'Bonds Portfolio'!$F$6</f>
        <v>1.4540148150877564E-3</v>
      </c>
      <c r="F210" s="113">
        <f>('Bonds (CP)'!L210/'Bonds (CP)'!L209-1)*'Bonds Portfolio'!$F$7</f>
        <v>1.8734605391270698E-3</v>
      </c>
      <c r="G210" s="113">
        <f t="shared" si="18"/>
        <v>4.5507668222628528E-3</v>
      </c>
      <c r="H210" s="113">
        <f t="shared" si="19"/>
        <v>1.108596629408487E-2</v>
      </c>
      <c r="I210" s="113">
        <f t="shared" si="20"/>
        <v>1.3946882602903466E-2</v>
      </c>
      <c r="K210" s="24">
        <v>45497</v>
      </c>
      <c r="L210" s="113">
        <f>('Bonds (CP)'!AL210/'Bonds (CP)'!AL180-1)*'Bonds Portfolio'!$O$4</f>
        <v>-2.2913816689466462E-3</v>
      </c>
      <c r="M210" s="113">
        <f>('Bonds (CP)'!AM210/'Bonds (CP)'!AM180-1)*'Bonds Portfolio'!$O$5</f>
        <v>-5.3676547034938737E-3</v>
      </c>
      <c r="N210" s="113">
        <f>('Bonds (CP)'!AN210/'Bonds (CP)'!AN180-1)*'Bonds Portfolio'!$O$6</f>
        <v>-6.6574982210119375E-3</v>
      </c>
      <c r="O210" s="113">
        <f>('Bonds (CP)'!AO210/'Bonds (CP)'!AO180-1)*'Bonds Portfolio'!$O$7</f>
        <v>-8.3179739180354369E-3</v>
      </c>
      <c r="P210" s="113">
        <f>('Bonds (CP)'!AP210/'Bonds (CP)'!AP180-1)*'Bonds Portfolio'!$O$8</f>
        <v>-7.6335009959968003E-3</v>
      </c>
      <c r="Q210" s="113">
        <f t="shared" si="15"/>
        <v>-3.0268009507484695E-2</v>
      </c>
      <c r="R210" s="113">
        <f t="shared" si="16"/>
        <v>1.503133763975888E-2</v>
      </c>
      <c r="S210" s="113">
        <f t="shared" si="17"/>
        <v>2.0673685662323794E-2</v>
      </c>
    </row>
    <row r="211" spans="1:19" ht="15.6">
      <c r="A211" s="24">
        <v>45498</v>
      </c>
      <c r="B211" s="113">
        <f>('Bonds (CP)'!H211/'Bonds (CP)'!H210-1)*'Bonds Portfolio'!$F$3</f>
        <v>1.0265183917876897E-4</v>
      </c>
      <c r="C211" s="113">
        <f>('Bonds (CP)'!I211/'Bonds (CP)'!I210-1)*'Bonds Portfolio'!$F$4</f>
        <v>8.0437611332220273E-4</v>
      </c>
      <c r="D211" s="113">
        <f>('Bonds (CP)'!J211/'Bonds (CP)'!J210-1)*'Bonds Portfolio'!$F$5</f>
        <v>8.8525619351913503E-4</v>
      </c>
      <c r="E211" s="113">
        <f>('Bonds (CP)'!K211/'Bonds (CP)'!K210-1)*'Bonds Portfolio'!$F$6</f>
        <v>3.9609016818467071E-4</v>
      </c>
      <c r="F211" s="113">
        <f>('Bonds (CP)'!L211/'Bonds (CP)'!L210-1)*'Bonds Portfolio'!$F$7</f>
        <v>-7.1793748906510144E-4</v>
      </c>
      <c r="G211" s="113">
        <f t="shared" si="18"/>
        <v>1.4704368251396761E-3</v>
      </c>
      <c r="H211" s="113">
        <f t="shared" si="19"/>
        <v>8.0056362969616931E-3</v>
      </c>
      <c r="I211" s="113">
        <f t="shared" si="20"/>
        <v>1.0866552605780289E-2</v>
      </c>
      <c r="K211" s="24">
        <v>45498</v>
      </c>
      <c r="L211" s="113">
        <f>('Bonds (CP)'!AL211/'Bonds (CP)'!AL181-1)*'Bonds Portfolio'!$O$4</f>
        <v>-1.8477331052181524E-3</v>
      </c>
      <c r="M211" s="113">
        <f>('Bonds (CP)'!AM211/'Bonds (CP)'!AM181-1)*'Bonds Portfolio'!$O$5</f>
        <v>-4.2879414548805837E-3</v>
      </c>
      <c r="N211" s="113">
        <f>('Bonds (CP)'!AN211/'Bonds (CP)'!AN181-1)*'Bonds Portfolio'!$O$6</f>
        <v>-5.4870862308224804E-3</v>
      </c>
      <c r="O211" s="113">
        <f>('Bonds (CP)'!AO211/'Bonds (CP)'!AO181-1)*'Bonds Portfolio'!$O$7</f>
        <v>-6.6520505169128004E-3</v>
      </c>
      <c r="P211" s="113">
        <f>('Bonds (CP)'!AP211/'Bonds (CP)'!AP181-1)*'Bonds Portfolio'!$O$8</f>
        <v>-6.3157366350479194E-3</v>
      </c>
      <c r="Q211" s="113">
        <f t="shared" si="15"/>
        <v>-2.4590547942881937E-2</v>
      </c>
      <c r="R211" s="113">
        <f t="shared" si="16"/>
        <v>2.0708799204361639E-2</v>
      </c>
      <c r="S211" s="113">
        <f t="shared" si="17"/>
        <v>2.6351147226926552E-2</v>
      </c>
    </row>
    <row r="212" spans="1:19" ht="15.6">
      <c r="A212" s="24">
        <v>45499</v>
      </c>
      <c r="B212" s="113">
        <f>('Bonds (CP)'!H212/'Bonds (CP)'!H211-1)*'Bonds Portfolio'!$F$3</f>
        <v>-5.1194539249144189E-4</v>
      </c>
      <c r="C212" s="113">
        <f>('Bonds (CP)'!I212/'Bonds (CP)'!I211-1)*'Bonds Portfolio'!$F$4</f>
        <v>-2.2916331497506272E-3</v>
      </c>
      <c r="D212" s="113">
        <f>('Bonds (CP)'!J212/'Bonds (CP)'!J211-1)*'Bonds Portfolio'!$F$5</f>
        <v>-3.9670470428581515E-3</v>
      </c>
      <c r="E212" s="113">
        <f>('Bonds (CP)'!K212/'Bonds (CP)'!K211-1)*'Bonds Portfolio'!$F$6</f>
        <v>-5.4416375325161866E-3</v>
      </c>
      <c r="F212" s="113">
        <f>('Bonds (CP)'!L212/'Bonds (CP)'!L211-1)*'Bonds Portfolio'!$F$7</f>
        <v>-3.8038408947915995E-3</v>
      </c>
      <c r="G212" s="113">
        <f t="shared" si="18"/>
        <v>-1.6016104012408008E-2</v>
      </c>
      <c r="H212" s="113">
        <f t="shared" si="19"/>
        <v>-9.480904540585991E-3</v>
      </c>
      <c r="I212" s="113">
        <f t="shared" si="20"/>
        <v>-6.6199882317673955E-3</v>
      </c>
      <c r="K212" s="24">
        <v>45499</v>
      </c>
      <c r="L212" s="113">
        <f>('Bonds (CP)'!AL212/'Bonds (CP)'!AL182-1)*'Bonds Portfolio'!$O$4</f>
        <v>-2.1843003412969297E-3</v>
      </c>
      <c r="M212" s="113">
        <f>('Bonds (CP)'!AM212/'Bonds (CP)'!AM182-1)*'Bonds Portfolio'!$O$5</f>
        <v>-6.628315589980849E-3</v>
      </c>
      <c r="N212" s="113">
        <f>('Bonds (CP)'!AN212/'Bonds (CP)'!AN182-1)*'Bonds Portfolio'!$O$6</f>
        <v>-9.6536787458176409E-3</v>
      </c>
      <c r="O212" s="113">
        <f>('Bonds (CP)'!AO212/'Bonds (CP)'!AO182-1)*'Bonds Portfolio'!$O$7</f>
        <v>-1.2163418545639938E-2</v>
      </c>
      <c r="P212" s="113">
        <f>('Bonds (CP)'!AP212/'Bonds (CP)'!AP182-1)*'Bonds Portfolio'!$O$8</f>
        <v>-8.8733800066500782E-3</v>
      </c>
      <c r="Q212" s="113">
        <f t="shared" si="15"/>
        <v>-3.9503093229385437E-2</v>
      </c>
      <c r="R212" s="113">
        <f t="shared" si="16"/>
        <v>5.7962539178581379E-3</v>
      </c>
      <c r="S212" s="113">
        <f t="shared" si="17"/>
        <v>1.1438601940423052E-2</v>
      </c>
    </row>
    <row r="213" spans="1:19" ht="15.6">
      <c r="A213" s="24">
        <v>45502</v>
      </c>
      <c r="B213" s="113">
        <f>('Bonds (CP)'!H213/'Bonds (CP)'!H212-1)*'Bonds Portfolio'!$F$3</f>
        <v>4.7895997263083248E-4</v>
      </c>
      <c r="C213" s="113">
        <f>('Bonds (CP)'!I213/'Bonds (CP)'!I212-1)*'Bonds Portfolio'!$F$4</f>
        <v>-9.9972574179996176E-5</v>
      </c>
      <c r="D213" s="113">
        <f>('Bonds (CP)'!J213/'Bonds (CP)'!J212-1)*'Bonds Portfolio'!$F$5</f>
        <v>-1.1151076080564649E-3</v>
      </c>
      <c r="E213" s="113">
        <f>('Bonds (CP)'!K213/'Bonds (CP)'!K212-1)*'Bonds Portfolio'!$F$6</f>
        <v>-2.4644234164840962E-3</v>
      </c>
      <c r="F213" s="113">
        <f>('Bonds (CP)'!L213/'Bonds (CP)'!L212-1)*'Bonds Portfolio'!$F$7</f>
        <v>-2.7790320915154656E-3</v>
      </c>
      <c r="G213" s="113">
        <f t="shared" si="18"/>
        <v>-5.9795757176051905E-3</v>
      </c>
      <c r="H213" s="113">
        <f t="shared" si="19"/>
        <v>5.5562375421682689E-4</v>
      </c>
      <c r="I213" s="113">
        <f t="shared" si="20"/>
        <v>3.4165400630354224E-3</v>
      </c>
      <c r="K213" s="24">
        <v>45502</v>
      </c>
      <c r="L213" s="113">
        <f>('Bonds (CP)'!AL213/'Bonds (CP)'!AL183-1)*'Bonds Portfolio'!$O$4</f>
        <v>-1.1802942182688625E-3</v>
      </c>
      <c r="M213" s="113">
        <f>('Bonds (CP)'!AM213/'Bonds (CP)'!AM183-1)*'Bonds Portfolio'!$O$5</f>
        <v>-4.9592547702533192E-3</v>
      </c>
      <c r="N213" s="113">
        <f>('Bonds (CP)'!AN213/'Bonds (CP)'!AN183-1)*'Bonds Portfolio'!$O$6</f>
        <v>-8.4059767025420184E-3</v>
      </c>
      <c r="O213" s="113">
        <f>('Bonds (CP)'!AO213/'Bonds (CP)'!AO183-1)*'Bonds Portfolio'!$O$7</f>
        <v>-1.1866518371392654E-2</v>
      </c>
      <c r="P213" s="113">
        <f>('Bonds (CP)'!AP213/'Bonds (CP)'!AP183-1)*'Bonds Portfolio'!$O$8</f>
        <v>-1.0696163456421149E-2</v>
      </c>
      <c r="Q213" s="113">
        <f t="shared" si="15"/>
        <v>-3.7108207518878E-2</v>
      </c>
      <c r="R213" s="113">
        <f t="shared" si="16"/>
        <v>8.1911396283655749E-3</v>
      </c>
      <c r="S213" s="113">
        <f t="shared" si="17"/>
        <v>1.3833487650930489E-2</v>
      </c>
    </row>
    <row r="214" spans="1:19" ht="15.6">
      <c r="A214" s="24">
        <v>45503</v>
      </c>
      <c r="B214" s="113">
        <f>('Bonds (CP)'!H214/'Bonds (CP)'!H213-1)*'Bonds Portfolio'!$F$3</f>
        <v>1.8834003938019708E-4</v>
      </c>
      <c r="C214" s="113">
        <f>('Bonds (CP)'!I214/'Bonds (CP)'!I213-1)*'Bonds Portfolio'!$F$4</f>
        <v>7.0158423227373312E-4</v>
      </c>
      <c r="D214" s="113">
        <f>('Bonds (CP)'!J214/'Bonds (CP)'!J213-1)*'Bonds Portfolio'!$F$5</f>
        <v>1.8464149377056317E-3</v>
      </c>
      <c r="E214" s="113">
        <f>('Bonds (CP)'!K214/'Bonds (CP)'!K213-1)*'Bonds Portfolio'!$F$6</f>
        <v>3.2916785555484386E-3</v>
      </c>
      <c r="F214" s="113">
        <f>('Bonds (CP)'!L214/'Bonds (CP)'!L213-1)*'Bonds Portfolio'!$F$7</f>
        <v>3.5351342803977559E-3</v>
      </c>
      <c r="G214" s="113">
        <f t="shared" si="18"/>
        <v>9.5631520453057558E-3</v>
      </c>
      <c r="H214" s="113">
        <f t="shared" si="19"/>
        <v>1.6098351517127775E-2</v>
      </c>
      <c r="I214" s="113">
        <f t="shared" si="20"/>
        <v>1.8959267825946369E-2</v>
      </c>
      <c r="K214" s="24">
        <v>45503</v>
      </c>
      <c r="L214" s="113">
        <f>('Bonds (CP)'!AL214/'Bonds (CP)'!AL184-1)*'Bonds Portfolio'!$O$4</f>
        <v>-6.6775104871157347E-4</v>
      </c>
      <c r="M214" s="113">
        <f>('Bonds (CP)'!AM214/'Bonds (CP)'!AM184-1)*'Bonds Portfolio'!$O$5</f>
        <v>-3.7315750041635011E-3</v>
      </c>
      <c r="N214" s="113">
        <f>('Bonds (CP)'!AN214/'Bonds (CP)'!AN184-1)*'Bonds Portfolio'!$O$6</f>
        <v>-5.9339766980351268E-3</v>
      </c>
      <c r="O214" s="113">
        <f>('Bonds (CP)'!AO214/'Bonds (CP)'!AO184-1)*'Bonds Portfolio'!$O$7</f>
        <v>-7.497188341533856E-3</v>
      </c>
      <c r="P214" s="113">
        <f>('Bonds (CP)'!AP214/'Bonds (CP)'!AP184-1)*'Bonds Portfolio'!$O$8</f>
        <v>-4.8064732341694507E-3</v>
      </c>
      <c r="Q214" s="113">
        <f t="shared" si="15"/>
        <v>-2.2636964326613506E-2</v>
      </c>
      <c r="R214" s="113">
        <f t="shared" si="16"/>
        <v>2.2662382820630069E-2</v>
      </c>
      <c r="S214" s="113">
        <f t="shared" si="17"/>
        <v>2.8304730843194983E-2</v>
      </c>
    </row>
    <row r="215" spans="1:19" ht="15.6">
      <c r="A215" s="24">
        <v>45504</v>
      </c>
      <c r="B215" s="113">
        <f>('Bonds (CP)'!H215/'Bonds (CP)'!H214-1)*'Bonds Portfolio'!$F$3</f>
        <v>-7.1654013477777671E-4</v>
      </c>
      <c r="C215" s="113">
        <f>('Bonds (CP)'!I215/'Bonds (CP)'!I214-1)*'Bonds Portfolio'!$F$4</f>
        <v>1.2567412897531939E-3</v>
      </c>
      <c r="D215" s="113">
        <f>('Bonds (CP)'!J215/'Bonds (CP)'!J214-1)*'Bonds Portfolio'!$F$5</f>
        <v>2.6622643968536863E-3</v>
      </c>
      <c r="E215" s="113">
        <f>('Bonds (CP)'!K215/'Bonds (CP)'!K214-1)*'Bonds Portfolio'!$F$6</f>
        <v>2.3754413524960773E-3</v>
      </c>
      <c r="F215" s="113">
        <f>('Bonds (CP)'!L215/'Bonds (CP)'!L214-1)*'Bonds Portfolio'!$F$7</f>
        <v>-4.232874068899717E-4</v>
      </c>
      <c r="G215" s="113">
        <f t="shared" si="18"/>
        <v>5.1546194974352094E-3</v>
      </c>
      <c r="H215" s="113">
        <f t="shared" si="19"/>
        <v>1.1689818969257228E-2</v>
      </c>
      <c r="I215" s="113">
        <f t="shared" si="20"/>
        <v>1.4550735278075821E-2</v>
      </c>
      <c r="K215" s="24">
        <v>45504</v>
      </c>
      <c r="L215" s="113">
        <f>('Bonds (CP)'!AL215/'Bonds (CP)'!AL185-1)*'Bonds Portfolio'!$O$4</f>
        <v>-8.7008444937299869E-4</v>
      </c>
      <c r="M215" s="113">
        <f>('Bonds (CP)'!AM215/'Bonds (CP)'!AM185-1)*'Bonds Portfolio'!$O$5</f>
        <v>-2.0500846355525626E-3</v>
      </c>
      <c r="N215" s="113">
        <f>('Bonds (CP)'!AN215/'Bonds (CP)'!AN185-1)*'Bonds Portfolio'!$O$6</f>
        <v>-2.9540097408675471E-3</v>
      </c>
      <c r="O215" s="113">
        <f>('Bonds (CP)'!AO215/'Bonds (CP)'!AO185-1)*'Bonds Portfolio'!$O$7</f>
        <v>-4.8232307388065727E-3</v>
      </c>
      <c r="P215" s="113">
        <f>('Bonds (CP)'!AP215/'Bonds (CP)'!AP185-1)*'Bonds Portfolio'!$O$8</f>
        <v>-4.5143840233912826E-3</v>
      </c>
      <c r="Q215" s="113">
        <f t="shared" si="15"/>
        <v>-1.5211793587990963E-2</v>
      </c>
      <c r="R215" s="113">
        <f t="shared" si="16"/>
        <v>3.0087553559252612E-2</v>
      </c>
      <c r="S215" s="113">
        <f t="shared" si="17"/>
        <v>3.5729901581817526E-2</v>
      </c>
    </row>
    <row r="216" spans="1:19" ht="15.6">
      <c r="A216" s="24">
        <v>45505</v>
      </c>
      <c r="B216" s="113">
        <f>('Bonds (CP)'!H216/'Bonds (CP)'!H215-1)*'Bonds Portfolio'!$F$3</f>
        <v>4.6169630642953766E-4</v>
      </c>
      <c r="C216" s="113">
        <f>('Bonds (CP)'!I216/'Bonds (CP)'!I215-1)*'Bonds Portfolio'!$F$4</f>
        <v>-5.0159672039140624E-5</v>
      </c>
      <c r="D216" s="113">
        <f>('Bonds (CP)'!J216/'Bonds (CP)'!J215-1)*'Bonds Portfolio'!$F$5</f>
        <v>4.019045078430317E-4</v>
      </c>
      <c r="E216" s="113">
        <f>('Bonds (CP)'!K216/'Bonds (CP)'!K215-1)*'Bonds Portfolio'!$F$6</f>
        <v>3.4563859976054715E-3</v>
      </c>
      <c r="F216" s="113">
        <f>('Bonds (CP)'!L216/'Bonds (CP)'!L215-1)*'Bonds Portfolio'!$F$7</f>
        <v>6.7063919330750737E-3</v>
      </c>
      <c r="G216" s="113">
        <f t="shared" si="18"/>
        <v>1.0976219072913974E-2</v>
      </c>
      <c r="H216" s="113">
        <f t="shared" si="19"/>
        <v>1.7511418544735993E-2</v>
      </c>
      <c r="I216" s="113">
        <f t="shared" si="20"/>
        <v>2.0372334853554587E-2</v>
      </c>
      <c r="K216" s="24">
        <v>45505</v>
      </c>
      <c r="L216" s="113">
        <f>('Bonds (CP)'!AL216/'Bonds (CP)'!AL186-1)*'Bonds Portfolio'!$O$4</f>
        <v>-4.4459644322845108E-4</v>
      </c>
      <c r="M216" s="113">
        <f>('Bonds (CP)'!AM216/'Bonds (CP)'!AM186-1)*'Bonds Portfolio'!$O$5</f>
        <v>-1.0016532418045899E-3</v>
      </c>
      <c r="N216" s="113">
        <f>('Bonds (CP)'!AN216/'Bonds (CP)'!AN186-1)*'Bonds Portfolio'!$O$6</f>
        <v>-9.6213042849215837E-4</v>
      </c>
      <c r="O216" s="113">
        <f>('Bonds (CP)'!AO216/'Bonds (CP)'!AO186-1)*'Bonds Portfolio'!$O$7</f>
        <v>3.9675871457784951E-4</v>
      </c>
      <c r="P216" s="113">
        <f>('Bonds (CP)'!AP216/'Bonds (CP)'!AP186-1)*'Bonds Portfolio'!$O$8</f>
        <v>2.7695370934266439E-3</v>
      </c>
      <c r="Q216" s="113">
        <f t="shared" si="15"/>
        <v>7.5791569447929402E-4</v>
      </c>
      <c r="R216" s="113">
        <f t="shared" si="16"/>
        <v>4.6057262841722867E-2</v>
      </c>
      <c r="S216" s="113">
        <f t="shared" si="17"/>
        <v>5.169961086428778E-2</v>
      </c>
    </row>
    <row r="217" spans="1:19" ht="15.6">
      <c r="A217" s="24">
        <v>45506</v>
      </c>
      <c r="B217" s="113">
        <f>('Bonds (CP)'!H217/'Bonds (CP)'!H216-1)*'Bonds Portfolio'!$F$3</f>
        <v>5.1312751218679513E-5</v>
      </c>
      <c r="C217" s="113">
        <f>('Bonds (CP)'!I217/'Bonds (CP)'!I216-1)*'Bonds Portfolio'!$F$4</f>
        <v>-5.5077085099912719E-4</v>
      </c>
      <c r="D217" s="113">
        <f>('Bonds (CP)'!J217/'Bonds (CP)'!J216-1)*'Bonds Portfolio'!$F$5</f>
        <v>-9.6093778065051714E-4</v>
      </c>
      <c r="E217" s="113">
        <f>('Bonds (CP)'!K217/'Bonds (CP)'!K216-1)*'Bonds Portfolio'!$F$6</f>
        <v>-3.9597318551736209E-4</v>
      </c>
      <c r="F217" s="113">
        <f>('Bonds (CP)'!L217/'Bonds (CP)'!L216-1)*'Bonds Portfolio'!$F$7</f>
        <v>1.1726832898683261E-3</v>
      </c>
      <c r="G217" s="113">
        <f t="shared" si="18"/>
        <v>-6.8368577608000089E-4</v>
      </c>
      <c r="H217" s="113">
        <f t="shared" si="19"/>
        <v>5.851513695742017E-3</v>
      </c>
      <c r="I217" s="113">
        <f t="shared" si="20"/>
        <v>8.7124300045606125E-3</v>
      </c>
      <c r="K217" s="24">
        <v>45506</v>
      </c>
      <c r="L217" s="113">
        <f>('Bonds (CP)'!AL217/'Bonds (CP)'!AL187-1)*'Bonds Portfolio'!$O$4</f>
        <v>-6.3285726503037321E-4</v>
      </c>
      <c r="M217" s="113">
        <f>('Bonds (CP)'!AM217/'Bonds (CP)'!AM187-1)*'Bonds Portfolio'!$O$5</f>
        <v>-1.3002450310535707E-3</v>
      </c>
      <c r="N217" s="113">
        <f>('Bonds (CP)'!AN217/'Bonds (CP)'!AN187-1)*'Bonds Portfolio'!$O$6</f>
        <v>-1.7590987546821204E-3</v>
      </c>
      <c r="O217" s="113">
        <f>('Bonds (CP)'!AO217/'Bonds (CP)'!AO187-1)*'Bonds Portfolio'!$O$7</f>
        <v>-2.1056802396640429E-3</v>
      </c>
      <c r="P217" s="113">
        <f>('Bonds (CP)'!AP217/'Bonds (CP)'!AP187-1)*'Bonds Portfolio'!$O$8</f>
        <v>-7.3283202357656842E-4</v>
      </c>
      <c r="Q217" s="113">
        <f t="shared" si="15"/>
        <v>-6.5307133140066753E-3</v>
      </c>
      <c r="R217" s="113">
        <f t="shared" si="16"/>
        <v>3.87686338332369E-2</v>
      </c>
      <c r="S217" s="113">
        <f t="shared" si="17"/>
        <v>4.4410981855801814E-2</v>
      </c>
    </row>
    <row r="218" spans="1:19" ht="15.6">
      <c r="A218" s="24">
        <v>45509</v>
      </c>
      <c r="B218" s="113">
        <f>('Bonds (CP)'!H218/'Bonds (CP)'!H217-1)*'Bonds Portfolio'!$F$3</f>
        <v>-1.708963513629147E-4</v>
      </c>
      <c r="C218" s="113">
        <f>('Bonds (CP)'!I218/'Bonds (CP)'!I217-1)*'Bonds Portfolio'!$F$4</f>
        <v>4.0146194724548505E-4</v>
      </c>
      <c r="D218" s="113">
        <f>('Bonds (CP)'!J218/'Bonds (CP)'!J217-1)*'Bonds Portfolio'!$F$5</f>
        <v>3.2120920416893743E-4</v>
      </c>
      <c r="E218" s="113">
        <f>('Bonds (CP)'!K218/'Bonds (CP)'!K217-1)*'Bonds Portfolio'!$F$6</f>
        <v>-1.3150693188688667E-3</v>
      </c>
      <c r="F218" s="113">
        <f>('Bonds (CP)'!L218/'Bonds (CP)'!L217-1)*'Bonds Portfolio'!$F$7</f>
        <v>-4.0225367674091798E-3</v>
      </c>
      <c r="G218" s="113">
        <f t="shared" si="18"/>
        <v>-4.7858312862265389E-3</v>
      </c>
      <c r="H218" s="113">
        <f t="shared" si="19"/>
        <v>1.7493681855954785E-3</v>
      </c>
      <c r="I218" s="113">
        <f t="shared" si="20"/>
        <v>4.610284494414074E-3</v>
      </c>
      <c r="K218" s="24">
        <v>45509</v>
      </c>
      <c r="L218" s="113">
        <f>('Bonds (CP)'!AL218/'Bonds (CP)'!AL188-1)*'Bonds Portfolio'!$O$4</f>
        <v>-8.0321285140565473E-4</v>
      </c>
      <c r="M218" s="113">
        <f>('Bonds (CP)'!AM218/'Bonds (CP)'!AM188-1)*'Bonds Portfolio'!$O$5</f>
        <v>-1.1013463220850507E-3</v>
      </c>
      <c r="N218" s="113">
        <f>('Bonds (CP)'!AN218/'Bonds (CP)'!AN188-1)*'Bonds Portfolio'!$O$6</f>
        <v>-1.9989073869399522E-3</v>
      </c>
      <c r="O218" s="113">
        <f>('Bonds (CP)'!AO218/'Bonds (CP)'!AO188-1)*'Bonds Portfolio'!$O$7</f>
        <v>-4.3173344820762521E-3</v>
      </c>
      <c r="P218" s="113">
        <f>('Bonds (CP)'!AP218/'Bonds (CP)'!AP188-1)*'Bonds Portfolio'!$O$8</f>
        <v>-6.4637295629931483E-3</v>
      </c>
      <c r="Q218" s="113">
        <f t="shared" si="15"/>
        <v>-1.4684530605500058E-2</v>
      </c>
      <c r="R218" s="113">
        <f t="shared" si="16"/>
        <v>3.0614816541743518E-2</v>
      </c>
      <c r="S218" s="113">
        <f t="shared" si="17"/>
        <v>3.6257164564308428E-2</v>
      </c>
    </row>
    <row r="219" spans="1:19" ht="15.6">
      <c r="A219" s="24">
        <v>45510</v>
      </c>
      <c r="B219" s="113">
        <f>('Bonds (CP)'!H219/'Bonds (CP)'!H218-1)*'Bonds Portfolio'!$F$3</f>
        <v>2.73808505176687E-4</v>
      </c>
      <c r="C219" s="113">
        <f>('Bonds (CP)'!I219/'Bonds (CP)'!I218-1)*'Bonds Portfolio'!$F$4</f>
        <v>-4.0065770313706399E-4</v>
      </c>
      <c r="D219" s="113">
        <f>('Bonds (CP)'!J219/'Bonds (CP)'!J218-1)*'Bonds Portfolio'!$F$5</f>
        <v>-4.0076658290431059E-4</v>
      </c>
      <c r="E219" s="113">
        <f>('Bonds (CP)'!K219/'Bonds (CP)'!K218-1)*'Bonds Portfolio'!$F$6</f>
        <v>2.2572979706130258E-3</v>
      </c>
      <c r="F219" s="113">
        <f>('Bonds (CP)'!L219/'Bonds (CP)'!L218-1)*'Bonds Portfolio'!$F$7</f>
        <v>6.5263955739809365E-3</v>
      </c>
      <c r="G219" s="113">
        <f t="shared" si="18"/>
        <v>8.2560777637292748E-3</v>
      </c>
      <c r="H219" s="113">
        <f t="shared" si="19"/>
        <v>1.4791277235551292E-2</v>
      </c>
      <c r="I219" s="113">
        <f t="shared" si="20"/>
        <v>1.7652193544369886E-2</v>
      </c>
      <c r="K219" s="24">
        <v>45510</v>
      </c>
      <c r="L219" s="113">
        <f>('Bonds (CP)'!AL219/'Bonds (CP)'!AL189-1)*'Bonds Portfolio'!$O$4</f>
        <v>-5.4761701035341834E-4</v>
      </c>
      <c r="M219" s="113">
        <f>('Bonds (CP)'!AM219/'Bonds (CP)'!AM189-1)*'Bonds Portfolio'!$O$5</f>
        <v>-1.9981140661016195E-3</v>
      </c>
      <c r="N219" s="113">
        <f>('Bonds (CP)'!AN219/'Bonds (CP)'!AN189-1)*'Bonds Portfolio'!$O$6</f>
        <v>-3.189471079712969E-3</v>
      </c>
      <c r="O219" s="113">
        <f>('Bonds (CP)'!AO219/'Bonds (CP)'!AO189-1)*'Bonds Portfolio'!$O$7</f>
        <v>-3.2882387982852146E-3</v>
      </c>
      <c r="P219" s="113">
        <f>('Bonds (CP)'!AP219/'Bonds (CP)'!AP189-1)*'Bonds Portfolio'!$O$8</f>
        <v>-5.9301111641965056E-4</v>
      </c>
      <c r="Q219" s="113">
        <f t="shared" si="15"/>
        <v>-9.6164520708728728E-3</v>
      </c>
      <c r="R219" s="113">
        <f t="shared" si="16"/>
        <v>3.5682895076370701E-2</v>
      </c>
      <c r="S219" s="113">
        <f t="shared" si="17"/>
        <v>4.1325243098935614E-2</v>
      </c>
    </row>
    <row r="220" spans="1:19" ht="15.6">
      <c r="A220" s="24">
        <v>45511</v>
      </c>
      <c r="B220" s="113">
        <f>('Bonds (CP)'!H220/'Bonds (CP)'!H219-1)*'Bonds Portfolio'!$F$3</f>
        <v>-2.0514573895202837E-4</v>
      </c>
      <c r="C220" s="113">
        <f>('Bonds (CP)'!I220/'Bonds (CP)'!I219-1)*'Bonds Portfolio'!$F$4</f>
        <v>4.5172147006269372E-4</v>
      </c>
      <c r="D220" s="113">
        <f>('Bonds (CP)'!J220/'Bonds (CP)'!J219-1)*'Bonds Portfolio'!$F$5</f>
        <v>1.3694890522640613E-3</v>
      </c>
      <c r="E220" s="113">
        <f>('Bonds (CP)'!K220/'Bonds (CP)'!K219-1)*'Bonds Portfolio'!$F$6</f>
        <v>3.7493186022141689E-3</v>
      </c>
      <c r="F220" s="113">
        <f>('Bonds (CP)'!L220/'Bonds (CP)'!L219-1)*'Bonds Portfolio'!$F$7</f>
        <v>5.168718829916763E-3</v>
      </c>
      <c r="G220" s="113">
        <f t="shared" si="18"/>
        <v>1.0534102215505659E-2</v>
      </c>
      <c r="H220" s="113">
        <f t="shared" si="19"/>
        <v>1.7069301687327676E-2</v>
      </c>
      <c r="I220" s="113">
        <f t="shared" si="20"/>
        <v>1.993021799614627E-2</v>
      </c>
      <c r="K220" s="24">
        <v>45511</v>
      </c>
      <c r="L220" s="113">
        <f>('Bonds (CP)'!AL220/'Bonds (CP)'!AL190-1)*'Bonds Portfolio'!$O$4</f>
        <v>-1.2137789554662382E-3</v>
      </c>
      <c r="M220" s="113">
        <f>('Bonds (CP)'!AM220/'Bonds (CP)'!AM190-1)*'Bonds Portfolio'!$O$5</f>
        <v>-2.9947138868757109E-3</v>
      </c>
      <c r="N220" s="113">
        <f>('Bonds (CP)'!AN220/'Bonds (CP)'!AN190-1)*'Bonds Portfolio'!$O$6</f>
        <v>-3.8294867550852543E-3</v>
      </c>
      <c r="O220" s="113">
        <f>('Bonds (CP)'!AO220/'Bonds (CP)'!AO190-1)*'Bonds Portfolio'!$O$7</f>
        <v>-1.4599318774208836E-3</v>
      </c>
      <c r="P220" s="113">
        <f>('Bonds (CP)'!AP220/'Bonds (CP)'!AP190-1)*'Bonds Portfolio'!$O$8</f>
        <v>2.7357518875166689E-3</v>
      </c>
      <c r="Q220" s="113">
        <f t="shared" si="15"/>
        <v>-6.7621595873314181E-3</v>
      </c>
      <c r="R220" s="113">
        <f t="shared" si="16"/>
        <v>3.8537187559912159E-2</v>
      </c>
      <c r="S220" s="113">
        <f t="shared" si="17"/>
        <v>4.4179535582477072E-2</v>
      </c>
    </row>
    <row r="221" spans="1:19" ht="15.6">
      <c r="A221" s="24">
        <v>45512</v>
      </c>
      <c r="B221" s="113">
        <f>('Bonds (CP)'!H221/'Bonds (CP)'!H220-1)*'Bonds Portfolio'!$F$3</f>
        <v>3.0819279171305784E-4</v>
      </c>
      <c r="C221" s="113">
        <f>('Bonds (CP)'!I221/'Bonds (CP)'!I220-1)*'Bonds Portfolio'!$F$4</f>
        <v>8.0466365799614081E-4</v>
      </c>
      <c r="D221" s="113">
        <f>('Bonds (CP)'!J221/'Bonds (CP)'!J220-1)*'Bonds Portfolio'!$F$5</f>
        <v>1.1289518465011916E-3</v>
      </c>
      <c r="E221" s="113">
        <f>('Bonds (CP)'!K221/'Bonds (CP)'!K220-1)*'Bonds Portfolio'!$F$6</f>
        <v>2.8199894717197528E-3</v>
      </c>
      <c r="F221" s="113">
        <f>('Bonds (CP)'!L221/'Bonds (CP)'!L220-1)*'Bonds Portfolio'!$F$7</f>
        <v>6.2633380735133137E-3</v>
      </c>
      <c r="G221" s="113">
        <f t="shared" si="18"/>
        <v>1.1325135841443457E-2</v>
      </c>
      <c r="H221" s="113">
        <f t="shared" si="19"/>
        <v>1.7860335313265474E-2</v>
      </c>
      <c r="I221" s="113">
        <f t="shared" si="20"/>
        <v>2.0721251622084068E-2</v>
      </c>
      <c r="K221" s="24">
        <v>45512</v>
      </c>
      <c r="L221" s="113">
        <f>('Bonds (CP)'!AL221/'Bonds (CP)'!AL191-1)*'Bonds Portfolio'!$O$4</f>
        <v>-4.7941100933137639E-4</v>
      </c>
      <c r="M221" s="113">
        <f>('Bonds (CP)'!AM221/'Bonds (CP)'!AM191-1)*'Bonds Portfolio'!$O$5</f>
        <v>-1.8028860470003629E-3</v>
      </c>
      <c r="N221" s="113">
        <f>('Bonds (CP)'!AN221/'Bonds (CP)'!AN191-1)*'Bonds Portfolio'!$O$6</f>
        <v>-2.4033349999800003E-3</v>
      </c>
      <c r="O221" s="113">
        <f>('Bonds (CP)'!AO221/'Bonds (CP)'!AO191-1)*'Bonds Portfolio'!$O$7</f>
        <v>1.6081043104567705E-3</v>
      </c>
      <c r="P221" s="113">
        <f>('Bonds (CP)'!AP221/'Bonds (CP)'!AP191-1)*'Bonds Portfolio'!$O$8</f>
        <v>1.0025574574407205E-2</v>
      </c>
      <c r="Q221" s="113">
        <f t="shared" si="15"/>
        <v>6.9480468285522358E-3</v>
      </c>
      <c r="R221" s="113">
        <f t="shared" si="16"/>
        <v>5.2247393975795808E-2</v>
      </c>
      <c r="S221" s="113">
        <f t="shared" si="17"/>
        <v>5.7889741998360722E-2</v>
      </c>
    </row>
    <row r="222" spans="1:19" ht="15.6">
      <c r="A222" s="24">
        <v>45513</v>
      </c>
      <c r="B222" s="113">
        <f>('Bonds (CP)'!H222/'Bonds (CP)'!H221-1)*'Bonds Portfolio'!$F$3</f>
        <v>-1.5397775876819787E-4</v>
      </c>
      <c r="C222" s="113">
        <f>('Bonds (CP)'!I222/'Bonds (CP)'!I221-1)*'Bonds Portfolio'!$F$4</f>
        <v>1.5075618612798715E-4</v>
      </c>
      <c r="D222" s="113">
        <f>('Bonds (CP)'!J222/'Bonds (CP)'!J221-1)*'Bonds Portfolio'!$F$5</f>
        <v>5.6429640240542869E-4</v>
      </c>
      <c r="E222" s="113">
        <f>('Bonds (CP)'!K222/'Bonds (CP)'!K221-1)*'Bonds Portfolio'!$F$6</f>
        <v>1.477159673560058E-3</v>
      </c>
      <c r="F222" s="113">
        <f>('Bonds (CP)'!L222/'Bonds (CP)'!L221-1)*'Bonds Portfolio'!$F$7</f>
        <v>2.213857622120763E-3</v>
      </c>
      <c r="G222" s="113">
        <f t="shared" si="18"/>
        <v>4.2520921254460388E-3</v>
      </c>
      <c r="H222" s="113">
        <f t="shared" si="19"/>
        <v>1.0787291597268055E-2</v>
      </c>
      <c r="I222" s="113">
        <f t="shared" si="20"/>
        <v>1.3648207906086653E-2</v>
      </c>
      <c r="K222" s="24">
        <v>45513</v>
      </c>
      <c r="L222" s="113">
        <f>('Bonds (CP)'!AL222/'Bonds (CP)'!AL192-1)*'Bonds Portfolio'!$O$4</f>
        <v>-2.3952095808383868E-4</v>
      </c>
      <c r="M222" s="113">
        <f>('Bonds (CP)'!AM222/'Bonds (CP)'!AM192-1)*'Bonds Portfolio'!$O$5</f>
        <v>-1.6534888419947214E-3</v>
      </c>
      <c r="N222" s="113">
        <f>('Bonds (CP)'!AN222/'Bonds (CP)'!AN192-1)*'Bonds Portfolio'!$O$6</f>
        <v>-1.7658306416614923E-3</v>
      </c>
      <c r="O222" s="113">
        <f>('Bonds (CP)'!AO222/'Bonds (CP)'!AO192-1)*'Bonds Portfolio'!$O$7</f>
        <v>4.4539351621074811E-3</v>
      </c>
      <c r="P222" s="113">
        <f>('Bonds (CP)'!AP222/'Bonds (CP)'!AP192-1)*'Bonds Portfolio'!$O$8</f>
        <v>1.5204965150454487E-2</v>
      </c>
      <c r="Q222" s="113">
        <f t="shared" si="15"/>
        <v>1.6000059870821915E-2</v>
      </c>
      <c r="R222" s="113">
        <f t="shared" si="16"/>
        <v>6.1299407018065494E-2</v>
      </c>
      <c r="S222" s="113">
        <f t="shared" si="17"/>
        <v>6.6941755040630407E-2</v>
      </c>
    </row>
    <row r="223" spans="1:19" ht="15.6">
      <c r="A223" s="24">
        <v>45516</v>
      </c>
      <c r="B223" s="113">
        <f>('Bonds (CP)'!H223/'Bonds (CP)'!H222-1)*'Bonds Portfolio'!$F$3</f>
        <v>5.1339094720637141E-5</v>
      </c>
      <c r="C223" s="113">
        <f>('Bonds (CP)'!I223/'Bonds (CP)'!I222-1)*'Bonds Portfolio'!$F$4</f>
        <v>2.5141325432884723E-4</v>
      </c>
      <c r="D223" s="113">
        <f>('Bonds (CP)'!J223/'Bonds (CP)'!J222-1)*'Bonds Portfolio'!$F$5</f>
        <v>1.6114055797187277E-4</v>
      </c>
      <c r="E223" s="113">
        <f>('Bonds (CP)'!K223/'Bonds (CP)'!K222-1)*'Bonds Portfolio'!$F$6</f>
        <v>-1.2007759621164517E-3</v>
      </c>
      <c r="F223" s="113">
        <f>('Bonds (CP)'!L223/'Bonds (CP)'!L222-1)*'Bonds Portfolio'!$F$7</f>
        <v>-3.8776528463526417E-3</v>
      </c>
      <c r="G223" s="113">
        <f t="shared" si="18"/>
        <v>-4.6145359014477362E-3</v>
      </c>
      <c r="H223" s="113">
        <f t="shared" si="19"/>
        <v>1.9206635703742812E-3</v>
      </c>
      <c r="I223" s="113">
        <f t="shared" si="20"/>
        <v>4.7815798791928767E-3</v>
      </c>
      <c r="K223" s="24">
        <v>45516</v>
      </c>
      <c r="L223" s="113">
        <f>('Bonds (CP)'!AL223/'Bonds (CP)'!AL193-1)*'Bonds Portfolio'!$O$4</f>
        <v>-3.2514759989732411E-4</v>
      </c>
      <c r="M223" s="113">
        <f>('Bonds (CP)'!AM223/'Bonds (CP)'!AM193-1)*'Bonds Portfolio'!$O$5</f>
        <v>-2.3034590943687761E-3</v>
      </c>
      <c r="N223" s="113">
        <f>('Bonds (CP)'!AN223/'Bonds (CP)'!AN193-1)*'Bonds Portfolio'!$O$6</f>
        <v>-2.2458681495690193E-3</v>
      </c>
      <c r="O223" s="113">
        <f>('Bonds (CP)'!AO223/'Bonds (CP)'!AO193-1)*'Bonds Portfolio'!$O$7</f>
        <v>3.6322134646100679E-3</v>
      </c>
      <c r="P223" s="113">
        <f>('Bonds (CP)'!AP223/'Bonds (CP)'!AP193-1)*'Bonds Portfolio'!$O$8</f>
        <v>1.3366056144821892E-2</v>
      </c>
      <c r="Q223" s="113">
        <f t="shared" si="15"/>
        <v>1.212379476559684E-2</v>
      </c>
      <c r="R223" s="113">
        <f t="shared" si="16"/>
        <v>5.7423141912840411E-2</v>
      </c>
      <c r="S223" s="113">
        <f t="shared" si="17"/>
        <v>6.3065489935405325E-2</v>
      </c>
    </row>
    <row r="224" spans="1:19" ht="15.6">
      <c r="A224" s="24">
        <v>45517</v>
      </c>
      <c r="B224" s="113">
        <f>('Bonds (CP)'!H224/'Bonds (CP)'!H223-1)*'Bonds Portfolio'!$F$3</f>
        <v>-1.3681060282169088E-4</v>
      </c>
      <c r="C224" s="113">
        <f>('Bonds (CP)'!I224/'Bonds (CP)'!I223-1)*'Bonds Portfolio'!$F$4</f>
        <v>-5.0253732399352383E-5</v>
      </c>
      <c r="D224" s="113">
        <f>('Bonds (CP)'!J224/'Bonds (CP)'!J223-1)*'Bonds Portfolio'!$F$5</f>
        <v>0</v>
      </c>
      <c r="E224" s="113">
        <f>('Bonds (CP)'!K224/'Bonds (CP)'!K223-1)*'Bonds Portfolio'!$F$6</f>
        <v>1.3375470970182769E-4</v>
      </c>
      <c r="F224" s="113">
        <f>('Bonds (CP)'!L224/'Bonds (CP)'!L223-1)*'Bonds Portfolio'!$F$7</f>
        <v>9.3539415723871151E-4</v>
      </c>
      <c r="G224" s="113">
        <f t="shared" si="18"/>
        <v>8.820845317194959E-4</v>
      </c>
      <c r="H224" s="113">
        <f t="shared" si="19"/>
        <v>7.4172840035415131E-3</v>
      </c>
      <c r="I224" s="113">
        <f t="shared" si="20"/>
        <v>1.0278200312360109E-2</v>
      </c>
      <c r="K224" s="24">
        <v>45517</v>
      </c>
      <c r="L224" s="113">
        <f>('Bonds (CP)'!AL224/'Bonds (CP)'!AL194-1)*'Bonds Portfolio'!$O$4</f>
        <v>-3.9333048311243071E-4</v>
      </c>
      <c r="M224" s="113">
        <f>('Bonds (CP)'!AM224/'Bonds (CP)'!AM194-1)*'Bonds Portfolio'!$O$5</f>
        <v>-2.2034702271992003E-3</v>
      </c>
      <c r="N224" s="113">
        <f>('Bonds (CP)'!AN224/'Bonds (CP)'!AN194-1)*'Bonds Portfolio'!$O$6</f>
        <v>-2.1659826570575194E-3</v>
      </c>
      <c r="O224" s="113">
        <f>('Bonds (CP)'!AO224/'Bonds (CP)'!AO194-1)*'Bonds Portfolio'!$O$7</f>
        <v>3.7683973025996135E-3</v>
      </c>
      <c r="P224" s="113">
        <f>('Bonds (CP)'!AP224/'Bonds (CP)'!AP194-1)*'Bonds Portfolio'!$O$8</f>
        <v>1.4520284536063599E-2</v>
      </c>
      <c r="Q224" s="113">
        <f t="shared" si="15"/>
        <v>1.3525898471294063E-2</v>
      </c>
      <c r="R224" s="113">
        <f t="shared" si="16"/>
        <v>5.8825245618537636E-2</v>
      </c>
      <c r="S224" s="113">
        <f t="shared" si="17"/>
        <v>6.446759364110255E-2</v>
      </c>
    </row>
    <row r="225" spans="1:19" ht="15.6">
      <c r="A225" s="24">
        <v>45518</v>
      </c>
      <c r="B225" s="113">
        <f>('Bonds (CP)'!H225/'Bonds (CP)'!H224-1)*'Bonds Portfolio'!$F$3</f>
        <v>-3.4196802598951413E-5</v>
      </c>
      <c r="C225" s="113">
        <f>('Bonds (CP)'!I225/'Bonds (CP)'!I224-1)*'Bonds Portfolio'!$F$4</f>
        <v>1.4647038452684669E-3</v>
      </c>
      <c r="D225" s="113">
        <f>('Bonds (CP)'!J225/'Bonds (CP)'!J224-1)*'Bonds Portfolio'!$F$5</f>
        <v>2.3530929671496284E-3</v>
      </c>
      <c r="E225" s="113">
        <f>('Bonds (CP)'!K225/'Bonds (CP)'!K224-1)*'Bonds Portfolio'!$F$6</f>
        <v>-1.7285404169070874E-3</v>
      </c>
      <c r="F225" s="113">
        <f>('Bonds (CP)'!L225/'Bonds (CP)'!L224-1)*'Bonds Portfolio'!$F$7</f>
        <v>-8.3727795787019287E-3</v>
      </c>
      <c r="G225" s="113">
        <f t="shared" si="18"/>
        <v>-6.3177199857898728E-3</v>
      </c>
      <c r="H225" s="113">
        <f t="shared" si="19"/>
        <v>2.1747948603214468E-4</v>
      </c>
      <c r="I225" s="113">
        <f t="shared" si="20"/>
        <v>3.0783957948507402E-3</v>
      </c>
      <c r="K225" s="24">
        <v>45518</v>
      </c>
      <c r="L225" s="113">
        <f>('Bonds (CP)'!AL225/'Bonds (CP)'!AL195-1)*'Bonds Portfolio'!$O$4</f>
        <v>-8.3782166367440958E-4</v>
      </c>
      <c r="M225" s="113">
        <f>('Bonds (CP)'!AM225/'Bonds (CP)'!AM195-1)*'Bonds Portfolio'!$O$5</f>
        <v>-6.5435607068697887E-4</v>
      </c>
      <c r="N225" s="113">
        <f>('Bonds (CP)'!AN225/'Bonds (CP)'!AN195-1)*'Bonds Portfolio'!$O$6</f>
        <v>3.2335004210009015E-4</v>
      </c>
      <c r="O225" s="113">
        <f>('Bonds (CP)'!AO225/'Bonds (CP)'!AO195-1)*'Bonds Portfolio'!$O$7</f>
        <v>1.7388552933440327E-3</v>
      </c>
      <c r="P225" s="113">
        <f>('Bonds (CP)'!AP225/'Bonds (CP)'!AP195-1)*'Bonds Portfolio'!$O$8</f>
        <v>4.0419846869111714E-3</v>
      </c>
      <c r="Q225" s="113">
        <f t="shared" si="15"/>
        <v>4.612012287993906E-3</v>
      </c>
      <c r="R225" s="113">
        <f t="shared" si="16"/>
        <v>4.991135943523748E-2</v>
      </c>
      <c r="S225" s="113">
        <f t="shared" si="17"/>
        <v>5.5553707457802394E-2</v>
      </c>
    </row>
    <row r="226" spans="1:19" ht="15.6">
      <c r="A226" s="24">
        <v>45519</v>
      </c>
      <c r="B226" s="113">
        <f>('Bonds (CP)'!H226/'Bonds (CP)'!H225-1)*'Bonds Portfolio'!$F$3</f>
        <v>-5.7966072798567583E-4</v>
      </c>
      <c r="C226" s="113">
        <f>('Bonds (CP)'!I226/'Bonds (CP)'!I225-1)*'Bonds Portfolio'!$F$4</f>
        <v>-1.2543493672336758E-3</v>
      </c>
      <c r="D226" s="113">
        <f>('Bonds (CP)'!J226/'Bonds (CP)'!J225-1)*'Bonds Portfolio'!$F$5</f>
        <v>-2.6438455772486383E-3</v>
      </c>
      <c r="E226" s="113">
        <f>('Bonds (CP)'!K226/'Bonds (CP)'!K225-1)*'Bonds Portfolio'!$F$6</f>
        <v>-4.9844426033121897E-3</v>
      </c>
      <c r="F226" s="113">
        <f>('Bonds (CP)'!L226/'Bonds (CP)'!L225-1)*'Bonds Portfolio'!$F$7</f>
        <v>-7.9103056555798416E-3</v>
      </c>
      <c r="G226" s="113">
        <f t="shared" si="18"/>
        <v>-1.7372603931360024E-2</v>
      </c>
      <c r="H226" s="113">
        <f t="shared" si="19"/>
        <v>-1.0837404459538007E-2</v>
      </c>
      <c r="I226" s="113">
        <f t="shared" si="20"/>
        <v>-7.9764881507194112E-3</v>
      </c>
      <c r="K226" s="24">
        <v>45519</v>
      </c>
      <c r="L226" s="113">
        <f>('Bonds (CP)'!AL226/'Bonds (CP)'!AL196-1)*'Bonds Portfolio'!$O$4</f>
        <v>-1.3298099053788981E-3</v>
      </c>
      <c r="M226" s="113">
        <f>('Bonds (CP)'!AM226/'Bonds (CP)'!AM196-1)*'Bonds Portfolio'!$O$5</f>
        <v>-1.2042730537025871E-3</v>
      </c>
      <c r="N226" s="113">
        <f>('Bonds (CP)'!AN226/'Bonds (CP)'!AN196-1)*'Bonds Portfolio'!$O$6</f>
        <v>-1.2851275366805748E-3</v>
      </c>
      <c r="O226" s="113">
        <f>('Bonds (CP)'!AO226/'Bonds (CP)'!AO196-1)*'Bonds Portfolio'!$O$7</f>
        <v>-1.9778268118980868E-3</v>
      </c>
      <c r="P226" s="113">
        <f>('Bonds (CP)'!AP226/'Bonds (CP)'!AP196-1)*'Bonds Portfolio'!$O$8</f>
        <v>-1.8704714139920809E-3</v>
      </c>
      <c r="Q226" s="113">
        <f t="shared" ref="Q226:Q289" si="21">SUM(L226:P226)</f>
        <v>-7.6675087216522275E-3</v>
      </c>
      <c r="R226" s="113">
        <f t="shared" ref="R226:R289" si="22">$Q226-$Q$522</f>
        <v>3.7631838425591348E-2</v>
      </c>
      <c r="S226" s="113">
        <f t="shared" ref="S226:S289" si="23">$Q226-$Q$526</f>
        <v>4.3274186448156261E-2</v>
      </c>
    </row>
    <row r="227" spans="1:19" ht="15.6">
      <c r="A227" s="24">
        <v>45520</v>
      </c>
      <c r="B227" s="113">
        <f>('Bonds (CP)'!H227/'Bonds (CP)'!H226-1)*'Bonds Portfolio'!$F$3</f>
        <v>1.0234541577824885E-4</v>
      </c>
      <c r="C227" s="113">
        <f>('Bonds (CP)'!I227/'Bonds (CP)'!I226-1)*'Bonds Portfolio'!$F$4</f>
        <v>-1.6995230118324045E-3</v>
      </c>
      <c r="D227" s="113">
        <f>('Bonds (CP)'!J227/'Bonds (CP)'!J226-1)*'Bonds Portfolio'!$F$5</f>
        <v>-2.2384679104273443E-3</v>
      </c>
      <c r="E227" s="113">
        <f>('Bonds (CP)'!K227/'Bonds (CP)'!K226-1)*'Bonds Portfolio'!$F$6</f>
        <v>1.3236038113233485E-4</v>
      </c>
      <c r="F227" s="113">
        <f>('Bonds (CP)'!L227/'Bonds (CP)'!L226-1)*'Bonds Portfolio'!$F$7</f>
        <v>5.6199007319050589E-3</v>
      </c>
      <c r="G227" s="113">
        <f t="shared" si="18"/>
        <v>1.9166156065558936E-3</v>
      </c>
      <c r="H227" s="113">
        <f t="shared" si="19"/>
        <v>8.4518150783779115E-3</v>
      </c>
      <c r="I227" s="113">
        <f t="shared" si="20"/>
        <v>1.1312731387196507E-2</v>
      </c>
      <c r="K227" s="24">
        <v>45520</v>
      </c>
      <c r="L227" s="113">
        <f>('Bonds (CP)'!AL227/'Bonds (CP)'!AL197-1)*'Bonds Portfolio'!$O$4</f>
        <v>-5.1172707889124425E-4</v>
      </c>
      <c r="M227" s="113">
        <f>('Bonds (CP)'!AM227/'Bonds (CP)'!AM197-1)*'Bonds Portfolio'!$O$5</f>
        <v>-2.4463425638797665E-3</v>
      </c>
      <c r="N227" s="113">
        <f>('Bonds (CP)'!AN227/'Bonds (CP)'!AN197-1)*'Bonds Portfolio'!$O$6</f>
        <v>-3.0333955604596287E-3</v>
      </c>
      <c r="O227" s="113">
        <f>('Bonds (CP)'!AO227/'Bonds (CP)'!AO197-1)*'Bonds Portfolio'!$O$7</f>
        <v>-5.2884422893739735E-4</v>
      </c>
      <c r="P227" s="113">
        <f>('Bonds (CP)'!AP227/'Bonds (CP)'!AP197-1)*'Bonds Portfolio'!$O$8</f>
        <v>5.3240251666673462E-3</v>
      </c>
      <c r="Q227" s="113">
        <f t="shared" si="21"/>
        <v>-1.1962842655006906E-3</v>
      </c>
      <c r="R227" s="113">
        <f t="shared" si="22"/>
        <v>4.4103062881742885E-2</v>
      </c>
      <c r="S227" s="113">
        <f t="shared" si="23"/>
        <v>4.9745410904307799E-2</v>
      </c>
    </row>
    <row r="228" spans="1:19" ht="15.6">
      <c r="A228" s="24">
        <v>45523</v>
      </c>
      <c r="B228" s="113">
        <f>('Bonds (CP)'!H228/'Bonds (CP)'!H227-1)*'Bonds Portfolio'!$F$3</f>
        <v>5.1185804470232914E-5</v>
      </c>
      <c r="C228" s="113">
        <f>('Bonds (CP)'!I228/'Bonds (CP)'!I227-1)*'Bonds Portfolio'!$F$4</f>
        <v>-1.502939443771556E-4</v>
      </c>
      <c r="D228" s="113">
        <f>('Bonds (CP)'!J228/'Bonds (CP)'!J227-1)*'Bonds Portfolio'!$F$5</f>
        <v>-4.0089100317484142E-4</v>
      </c>
      <c r="E228" s="113">
        <f>('Bonds (CP)'!K228/'Bonds (CP)'!K227-1)*'Bonds Portfolio'!$F$6</f>
        <v>-3.9647284939898776E-4</v>
      </c>
      <c r="F228" s="113">
        <f>('Bonds (CP)'!L228/'Bonds (CP)'!L227-1)*'Bonds Portfolio'!$F$7</f>
        <v>-4.4254118859334837E-4</v>
      </c>
      <c r="G228" s="113">
        <f t="shared" si="18"/>
        <v>-1.3390131810741002E-3</v>
      </c>
      <c r="H228" s="113">
        <f t="shared" si="19"/>
        <v>5.1961862907479173E-3</v>
      </c>
      <c r="I228" s="113">
        <f t="shared" si="20"/>
        <v>8.0571025995665128E-3</v>
      </c>
      <c r="K228" s="24">
        <v>45523</v>
      </c>
      <c r="L228" s="113">
        <f>('Bonds (CP)'!AL228/'Bonds (CP)'!AL198-1)*'Bonds Portfolio'!$O$4</f>
        <v>-6.8247739293634266E-4</v>
      </c>
      <c r="M228" s="113">
        <f>('Bonds (CP)'!AM228/'Bonds (CP)'!AM198-1)*'Bonds Portfolio'!$O$5</f>
        <v>-2.2965126496174992E-3</v>
      </c>
      <c r="N228" s="113">
        <f>('Bonds (CP)'!AN228/'Bonds (CP)'!AN198-1)*'Bonds Portfolio'!$O$6</f>
        <v>-2.9524904054825554E-3</v>
      </c>
      <c r="O228" s="113">
        <f>('Bonds (CP)'!AO228/'Bonds (CP)'!AO198-1)*'Bonds Portfolio'!$O$7</f>
        <v>-5.285112283020865E-4</v>
      </c>
      <c r="P228" s="113">
        <f>('Bonds (CP)'!AP228/'Bonds (CP)'!AP198-1)*'Bonds Portfolio'!$O$8</f>
        <v>4.4268882661521406E-3</v>
      </c>
      <c r="Q228" s="113">
        <f t="shared" si="21"/>
        <v>-2.0331034101863429E-3</v>
      </c>
      <c r="R228" s="113">
        <f t="shared" si="22"/>
        <v>4.3266243737057231E-2</v>
      </c>
      <c r="S228" s="113">
        <f t="shared" si="23"/>
        <v>4.8908591759622144E-2</v>
      </c>
    </row>
    <row r="229" spans="1:19" ht="15.6">
      <c r="A229" s="24">
        <v>45524</v>
      </c>
      <c r="B229" s="113">
        <f>('Bonds (CP)'!H229/'Bonds (CP)'!H228-1)*'Bonds Portfolio'!$F$3</f>
        <v>-1.7047391749063225E-4</v>
      </c>
      <c r="C229" s="113">
        <f>('Bonds (CP)'!I229/'Bonds (CP)'!I228-1)*'Bonds Portfolio'!$F$4</f>
        <v>-4.003369980432714E-4</v>
      </c>
      <c r="D229" s="113">
        <f>('Bonds (CP)'!J229/'Bonds (CP)'!J228-1)*'Bonds Portfolio'!$F$5</f>
        <v>-1.6039479992286944E-4</v>
      </c>
      <c r="E229" s="113">
        <f>('Bonds (CP)'!K229/'Bonds (CP)'!K228-1)*'Bonds Portfolio'!$F$6</f>
        <v>-5.2806733145549511E-4</v>
      </c>
      <c r="F229" s="113">
        <f>('Bonds (CP)'!L229/'Bonds (CP)'!L228-1)*'Bonds Portfolio'!$F$7</f>
        <v>-1.7549178285535929E-3</v>
      </c>
      <c r="G229" s="113">
        <f t="shared" si="18"/>
        <v>-3.0141908754658612E-3</v>
      </c>
      <c r="H229" s="113">
        <f t="shared" si="19"/>
        <v>3.5210085963561562E-3</v>
      </c>
      <c r="I229" s="113">
        <f t="shared" si="20"/>
        <v>6.3819249051747517E-3</v>
      </c>
      <c r="K229" s="24">
        <v>45524</v>
      </c>
      <c r="L229" s="113">
        <f>('Bonds (CP)'!AL229/'Bonds (CP)'!AL199-1)*'Bonds Portfolio'!$O$4</f>
        <v>-7.8418002045690385E-4</v>
      </c>
      <c r="M229" s="113">
        <f>('Bonds (CP)'!AM229/'Bonds (CP)'!AM199-1)*'Bonds Portfolio'!$O$5</f>
        <v>-2.0960062541361293E-3</v>
      </c>
      <c r="N229" s="113">
        <f>('Bonds (CP)'!AN229/'Bonds (CP)'!AN199-1)*'Bonds Portfolio'!$O$6</f>
        <v>-2.4754104257516786E-3</v>
      </c>
      <c r="O229" s="113">
        <f>('Bonds (CP)'!AO229/'Bonds (CP)'!AO199-1)*'Bonds Portfolio'!$O$7</f>
        <v>-6.5993547323373036E-4</v>
      </c>
      <c r="P229" s="113">
        <f>('Bonds (CP)'!AP229/'Bonds (CP)'!AP199-1)*'Bonds Portfolio'!$O$8</f>
        <v>2.1942165943574124E-3</v>
      </c>
      <c r="Q229" s="113">
        <f t="shared" si="21"/>
        <v>-3.8213155792210297E-3</v>
      </c>
      <c r="R229" s="113">
        <f t="shared" si="22"/>
        <v>4.1478031568022544E-2</v>
      </c>
      <c r="S229" s="113">
        <f t="shared" si="23"/>
        <v>4.7120379590587458E-2</v>
      </c>
    </row>
    <row r="230" spans="1:19" ht="15.6">
      <c r="A230" s="24">
        <v>45525</v>
      </c>
      <c r="B230" s="113">
        <f>('Bonds (CP)'!H230/'Bonds (CP)'!H229-1)*'Bonds Portfolio'!$F$3</f>
        <v>-2.3837902264602919E-4</v>
      </c>
      <c r="C230" s="113">
        <f>('Bonds (CP)'!I230/'Bonds (CP)'!I229-1)*'Bonds Portfolio'!$F$4</f>
        <v>3.5093785370046151E-4</v>
      </c>
      <c r="D230" s="113">
        <f>('Bonds (CP)'!J230/'Bonds (CP)'!J229-1)*'Bonds Portfolio'!$F$5</f>
        <v>4.8205719896317057E-4</v>
      </c>
      <c r="E230" s="113">
        <f>('Bonds (CP)'!K230/'Bonds (CP)'!K229-1)*'Bonds Portfolio'!$F$6</f>
        <v>-2.6404153646286677E-4</v>
      </c>
      <c r="F230" s="113">
        <f>('Bonds (CP)'!L230/'Bonds (CP)'!L229-1)*'Bonds Portfolio'!$F$7</f>
        <v>-1.0186802142157613E-3</v>
      </c>
      <c r="G230" s="113">
        <f t="shared" si="18"/>
        <v>-6.8810572066102527E-4</v>
      </c>
      <c r="H230" s="113">
        <f t="shared" si="19"/>
        <v>5.8470937511609922E-3</v>
      </c>
      <c r="I230" s="113">
        <f t="shared" si="20"/>
        <v>8.7080100599795877E-3</v>
      </c>
      <c r="K230" s="24">
        <v>45525</v>
      </c>
      <c r="L230" s="113">
        <f>('Bonds (CP)'!AL230/'Bonds (CP)'!AL200-1)*'Bonds Portfolio'!$O$4</f>
        <v>-1.2259492593223566E-3</v>
      </c>
      <c r="M230" s="113">
        <f>('Bonds (CP)'!AM230/'Bonds (CP)'!AM200-1)*'Bonds Portfolio'!$O$5</f>
        <v>-1.5992414810895418E-3</v>
      </c>
      <c r="N230" s="113">
        <f>('Bonds (CP)'!AN230/'Bonds (CP)'!AN200-1)*'Bonds Portfolio'!$O$6</f>
        <v>-1.4410122750387001E-3</v>
      </c>
      <c r="O230" s="113">
        <f>('Bonds (CP)'!AO230/'Bonds (CP)'!AO200-1)*'Bonds Portfolio'!$O$7</f>
        <v>1.3210989624994342E-4</v>
      </c>
      <c r="P230" s="113">
        <f>('Bonds (CP)'!AP230/'Bonds (CP)'!AP200-1)*'Bonds Portfolio'!$O$8</f>
        <v>2.183297512460092E-3</v>
      </c>
      <c r="Q230" s="113">
        <f t="shared" si="21"/>
        <v>-1.9507956067405636E-3</v>
      </c>
      <c r="R230" s="113">
        <f t="shared" si="22"/>
        <v>4.3348551540503009E-2</v>
      </c>
      <c r="S230" s="113">
        <f t="shared" si="23"/>
        <v>4.8990899563067923E-2</v>
      </c>
    </row>
    <row r="231" spans="1:19" ht="15.6">
      <c r="A231" s="24">
        <v>45526</v>
      </c>
      <c r="B231" s="113">
        <f>('Bonds (CP)'!H231/'Bonds (CP)'!H230-1)*'Bonds Portfolio'!$F$3</f>
        <v>-1.5312632922159786E-4</v>
      </c>
      <c r="C231" s="113">
        <f>('Bonds (CP)'!I231/'Bonds (CP)'!I230-1)*'Bonds Portfolio'!$F$4</f>
        <v>-7.9951753725546757E-4</v>
      </c>
      <c r="D231" s="113">
        <f>('Bonds (CP)'!J231/'Bonds (CP)'!J230-1)*'Bonds Portfolio'!$F$5</f>
        <v>-7.2080158746490319E-4</v>
      </c>
      <c r="E231" s="113">
        <f>('Bonds (CP)'!K231/'Bonds (CP)'!K230-1)*'Bonds Portfolio'!$F$6</f>
        <v>1.0603322939773286E-3</v>
      </c>
      <c r="F231" s="113">
        <f>('Bonds (CP)'!L231/'Bonds (CP)'!L230-1)*'Bonds Portfolio'!$F$7</f>
        <v>3.4035012061586658E-3</v>
      </c>
      <c r="G231" s="113">
        <f t="shared" si="18"/>
        <v>2.7903880461940256E-3</v>
      </c>
      <c r="H231" s="113">
        <f t="shared" si="19"/>
        <v>9.325587518016043E-3</v>
      </c>
      <c r="I231" s="113">
        <f t="shared" si="20"/>
        <v>1.2186503826834639E-2</v>
      </c>
      <c r="K231" s="24">
        <v>45526</v>
      </c>
      <c r="L231" s="113">
        <f>('Bonds (CP)'!AL231/'Bonds (CP)'!AL201-1)*'Bonds Portfolio'!$O$4</f>
        <v>-9.0174393874946639E-4</v>
      </c>
      <c r="M231" s="113">
        <f>('Bonds (CP)'!AM231/'Bonds (CP)'!AM201-1)*'Bonds Portfolio'!$O$5</f>
        <v>-2.5908926314584194E-3</v>
      </c>
      <c r="N231" s="113">
        <f>('Bonds (CP)'!AN231/'Bonds (CP)'!AN201-1)*'Bonds Portfolio'!$O$6</f>
        <v>-2.6335161190316871E-3</v>
      </c>
      <c r="O231" s="113">
        <f>('Bonds (CP)'!AO231/'Bonds (CP)'!AO201-1)*'Bonds Portfolio'!$O$7</f>
        <v>9.2758173095575103E-4</v>
      </c>
      <c r="P231" s="113">
        <f>('Bonds (CP)'!AP231/'Bonds (CP)'!AP201-1)*'Bonds Portfolio'!$O$8</f>
        <v>7.2525925875876586E-3</v>
      </c>
      <c r="Q231" s="113">
        <f t="shared" si="21"/>
        <v>2.054021629303837E-3</v>
      </c>
      <c r="R231" s="113">
        <f t="shared" si="22"/>
        <v>4.735336877654741E-2</v>
      </c>
      <c r="S231" s="113">
        <f t="shared" si="23"/>
        <v>5.2995716799112323E-2</v>
      </c>
    </row>
    <row r="232" spans="1:19" ht="15.6">
      <c r="A232" s="24">
        <v>45527</v>
      </c>
      <c r="B232" s="113">
        <f>('Bonds (CP)'!H232/'Bonds (CP)'!H231-1)*'Bonds Portfolio'!$F$3</f>
        <v>-8.9769647696478225E-4</v>
      </c>
      <c r="C232" s="113">
        <f>('Bonds (CP)'!I232/'Bonds (CP)'!I231-1)*'Bonds Portfolio'!$F$4</f>
        <v>-1.0003479593665432E-4</v>
      </c>
      <c r="D232" s="113">
        <f>('Bonds (CP)'!J232/'Bonds (CP)'!J231-1)*'Bonds Portfolio'!$F$5</f>
        <v>-3.2046196271469097E-4</v>
      </c>
      <c r="E232" s="113">
        <f>('Bonds (CP)'!K232/'Bonds (CP)'!K231-1)*'Bonds Portfolio'!$F$6</f>
        <v>-3.9176905781602711E-3</v>
      </c>
      <c r="F232" s="113">
        <f>('Bonds (CP)'!L232/'Bonds (CP)'!L231-1)*'Bonds Portfolio'!$F$7</f>
        <v>-8.0956692029240836E-3</v>
      </c>
      <c r="G232" s="113">
        <f t="shared" si="18"/>
        <v>-1.3331553016700482E-2</v>
      </c>
      <c r="H232" s="113">
        <f t="shared" si="19"/>
        <v>-6.796353544878465E-3</v>
      </c>
      <c r="I232" s="113">
        <f t="shared" si="20"/>
        <v>-3.9354372360598695E-3</v>
      </c>
      <c r="K232" s="24">
        <v>45527</v>
      </c>
      <c r="L232" s="113">
        <f>('Bonds (CP)'!AL232/'Bonds (CP)'!AL202-1)*'Bonds Portfolio'!$O$4</f>
        <v>-1.4905149051490652E-3</v>
      </c>
      <c r="M232" s="113">
        <f>('Bonds (CP)'!AM232/'Bonds (CP)'!AM202-1)*'Bonds Portfolio'!$O$5</f>
        <v>-2.0442721817977906E-3</v>
      </c>
      <c r="N232" s="113">
        <f>('Bonds (CP)'!AN232/'Bonds (CP)'!AN202-1)*'Bonds Portfolio'!$O$6</f>
        <v>-2.0761987264669378E-3</v>
      </c>
      <c r="O232" s="113">
        <f>('Bonds (CP)'!AO232/'Bonds (CP)'!AO202-1)*'Bonds Portfolio'!$O$7</f>
        <v>-1.9654371962473773E-3</v>
      </c>
      <c r="P232" s="113">
        <f>('Bonds (CP)'!AP232/'Bonds (CP)'!AP202-1)*'Bonds Portfolio'!$O$8</f>
        <v>-5.6833717472157816E-4</v>
      </c>
      <c r="Q232" s="113">
        <f t="shared" si="21"/>
        <v>-8.1447601843827495E-3</v>
      </c>
      <c r="R232" s="113">
        <f t="shared" si="22"/>
        <v>3.7154586962860822E-2</v>
      </c>
      <c r="S232" s="113">
        <f t="shared" si="23"/>
        <v>4.2796934985425736E-2</v>
      </c>
    </row>
    <row r="233" spans="1:19" ht="15.6">
      <c r="A233" s="24">
        <v>45530</v>
      </c>
      <c r="B233" s="113">
        <f>('Bonds (CP)'!H233/'Bonds (CP)'!H232-1)*'Bonds Portfolio'!$F$3</f>
        <v>-6.5839453026077526E-4</v>
      </c>
      <c r="C233" s="113">
        <f>('Bonds (CP)'!I233/'Bonds (CP)'!I232-1)*'Bonds Portfolio'!$F$4</f>
        <v>-1.0964683131093667E-3</v>
      </c>
      <c r="D233" s="113">
        <f>('Bonds (CP)'!J233/'Bonds (CP)'!J232-1)*'Bonds Portfolio'!$F$5</f>
        <v>-9.590536787803084E-4</v>
      </c>
      <c r="E233" s="113">
        <f>('Bonds (CP)'!K233/'Bonds (CP)'!K232-1)*'Bonds Portfolio'!$F$6</f>
        <v>-1.3141184598246537E-4</v>
      </c>
      <c r="F233" s="113">
        <f>('Bonds (CP)'!L233/'Bonds (CP)'!L232-1)*'Bonds Portfolio'!$F$7</f>
        <v>5.6995681294558231E-4</v>
      </c>
      <c r="G233" s="113">
        <f t="shared" si="18"/>
        <v>-2.2753715551873332E-3</v>
      </c>
      <c r="H233" s="113">
        <f t="shared" si="19"/>
        <v>4.2598279166346838E-3</v>
      </c>
      <c r="I233" s="113">
        <f t="shared" si="20"/>
        <v>7.1207442254532793E-3</v>
      </c>
      <c r="K233" s="24">
        <v>45530</v>
      </c>
      <c r="L233" s="113">
        <f>('Bonds (CP)'!AL233/'Bonds (CP)'!AL203-1)*'Bonds Portfolio'!$O$4</f>
        <v>-2.4985228327846446E-3</v>
      </c>
      <c r="M233" s="113">
        <f>('Bonds (CP)'!AM233/'Bonds (CP)'!AM203-1)*'Bonds Portfolio'!$O$5</f>
        <v>-1.6929054892647734E-3</v>
      </c>
      <c r="N233" s="113">
        <f>('Bonds (CP)'!AN233/'Bonds (CP)'!AN203-1)*'Bonds Portfolio'!$O$6</f>
        <v>-7.9944876141240244E-4</v>
      </c>
      <c r="O233" s="113">
        <f>('Bonds (CP)'!AO233/'Bonds (CP)'!AO203-1)*'Bonds Portfolio'!$O$7</f>
        <v>5.2623364328208133E-4</v>
      </c>
      <c r="P233" s="113">
        <f>('Bonds (CP)'!AP233/'Bonds (CP)'!AP203-1)*'Bonds Portfolio'!$O$8</f>
        <v>9.9743954568110027E-4</v>
      </c>
      <c r="Q233" s="113">
        <f t="shared" si="21"/>
        <v>-3.4672038944986387E-3</v>
      </c>
      <c r="R233" s="113">
        <f t="shared" si="22"/>
        <v>4.1832143252744938E-2</v>
      </c>
      <c r="S233" s="113">
        <f t="shared" si="23"/>
        <v>4.7474491275309852E-2</v>
      </c>
    </row>
    <row r="234" spans="1:19" ht="15.6">
      <c r="A234" s="24">
        <v>45531</v>
      </c>
      <c r="B234" s="113">
        <f>('Bonds (CP)'!H234/'Bonds (CP)'!H233-1)*'Bonds Portfolio'!$F$3</f>
        <v>4.3989510193722661E-4</v>
      </c>
      <c r="C234" s="113">
        <f>('Bonds (CP)'!I234/'Bonds (CP)'!I233-1)*'Bonds Portfolio'!$F$4</f>
        <v>1.0522199599180659E-3</v>
      </c>
      <c r="D234" s="113">
        <f>('Bonds (CP)'!J234/'Bonds (CP)'!J233-1)*'Bonds Portfolio'!$F$5</f>
        <v>4.0082289130127791E-4</v>
      </c>
      <c r="E234" s="113">
        <f>('Bonds (CP)'!K234/'Bonds (CP)'!K233-1)*'Bonds Portfolio'!$F$6</f>
        <v>-9.1729799461159889E-4</v>
      </c>
      <c r="F234" s="113">
        <f>('Bonds (CP)'!L234/'Bonds (CP)'!L233-1)*'Bonds Portfolio'!$F$7</f>
        <v>-1.5552463850740939E-3</v>
      </c>
      <c r="G234" s="113">
        <f t="shared" si="18"/>
        <v>-5.7960642652912222E-4</v>
      </c>
      <c r="H234" s="113">
        <f t="shared" si="19"/>
        <v>5.9555930452928948E-3</v>
      </c>
      <c r="I234" s="113">
        <f t="shared" si="20"/>
        <v>8.8165093541114903E-3</v>
      </c>
      <c r="K234" s="24">
        <v>45531</v>
      </c>
      <c r="L234" s="113">
        <f>('Bonds (CP)'!AL234/'Bonds (CP)'!AL204-1)*'Bonds Portfolio'!$O$4</f>
        <v>-2.2163945520683238E-3</v>
      </c>
      <c r="M234" s="113">
        <f>('Bonds (CP)'!AM234/'Bonds (CP)'!AM204-1)*'Bonds Portfolio'!$O$5</f>
        <v>6.5095467877811512E-4</v>
      </c>
      <c r="N234" s="113">
        <f>('Bonds (CP)'!AN234/'Bonds (CP)'!AN204-1)*'Bonds Portfolio'!$O$6</f>
        <v>1.8487184431199124E-3</v>
      </c>
      <c r="O234" s="113">
        <f>('Bonds (CP)'!AO234/'Bonds (CP)'!AO204-1)*'Bonds Portfolio'!$O$7</f>
        <v>1.183586695022232E-3</v>
      </c>
      <c r="P234" s="113">
        <f>('Bonds (CP)'!AP234/'Bonds (CP)'!AP204-1)*'Bonds Portfolio'!$O$8</f>
        <v>-8.483368910415346E-4</v>
      </c>
      <c r="Q234" s="113">
        <f t="shared" si="21"/>
        <v>6.1852837381040106E-4</v>
      </c>
      <c r="R234" s="113">
        <f t="shared" si="22"/>
        <v>4.5917875521053975E-2</v>
      </c>
      <c r="S234" s="113">
        <f t="shared" si="23"/>
        <v>5.1560223543618888E-2</v>
      </c>
    </row>
    <row r="235" spans="1:19" ht="15.6">
      <c r="A235" s="24">
        <v>45532</v>
      </c>
      <c r="B235" s="113">
        <f>('Bonds (CP)'!H235/'Bonds (CP)'!H234-1)*'Bonds Portfolio'!$F$3</f>
        <v>-5.074424898510177E-5</v>
      </c>
      <c r="C235" s="113">
        <f>('Bonds (CP)'!I235/'Bonds (CP)'!I234-1)*'Bonds Portfolio'!$F$4</f>
        <v>-6.9863557579719071E-4</v>
      </c>
      <c r="D235" s="113">
        <f>('Bonds (CP)'!J235/'Bonds (CP)'!J234-1)*'Bonds Portfolio'!$F$5</f>
        <v>-7.1931343206794735E-4</v>
      </c>
      <c r="E235" s="113">
        <f>('Bonds (CP)'!K235/'Bonds (CP)'!K234-1)*'Bonds Portfolio'!$F$6</f>
        <v>-9.1594455493617668E-4</v>
      </c>
      <c r="F235" s="113">
        <f>('Bonds (CP)'!L235/'Bonds (CP)'!L234-1)*'Bonds Portfolio'!$F$7</f>
        <v>-1.2645387997408221E-3</v>
      </c>
      <c r="G235" s="113">
        <f t="shared" si="18"/>
        <v>-3.6491766115272386E-3</v>
      </c>
      <c r="H235" s="113">
        <f t="shared" si="19"/>
        <v>2.8860228602947788E-3</v>
      </c>
      <c r="I235" s="113">
        <f t="shared" si="20"/>
        <v>5.7469391691133739E-3</v>
      </c>
      <c r="K235" s="24">
        <v>45532</v>
      </c>
      <c r="L235" s="113">
        <f>('Bonds (CP)'!AL235/'Bonds (CP)'!AL205-1)*'Bonds Portfolio'!$O$4</f>
        <v>-2.5879566982408343E-3</v>
      </c>
      <c r="M235" s="113">
        <f>('Bonds (CP)'!AM235/'Bonds (CP)'!AM205-1)*'Bonds Portfolio'!$O$5</f>
        <v>-7.4847783999427715E-4</v>
      </c>
      <c r="N235" s="113">
        <f>('Bonds (CP)'!AN235/'Bonds (CP)'!AN205-1)*'Bonds Portfolio'!$O$6</f>
        <v>7.2123673964132886E-4</v>
      </c>
      <c r="O235" s="113">
        <f>('Bonds (CP)'!AO235/'Bonds (CP)'!AO205-1)*'Bonds Portfolio'!$O$7</f>
        <v>2.6326862314149935E-3</v>
      </c>
      <c r="P235" s="113">
        <f>('Bonds (CP)'!AP235/'Bonds (CP)'!AP205-1)*'Bonds Portfolio'!$O$8</f>
        <v>2.8103290598174625E-3</v>
      </c>
      <c r="Q235" s="113">
        <f t="shared" si="21"/>
        <v>2.8278174926386732E-3</v>
      </c>
      <c r="R235" s="113">
        <f t="shared" si="22"/>
        <v>4.8127164639882251E-2</v>
      </c>
      <c r="S235" s="113">
        <f t="shared" si="23"/>
        <v>5.3769512662447165E-2</v>
      </c>
    </row>
    <row r="236" spans="1:19" ht="15.6">
      <c r="A236" s="24">
        <v>45533</v>
      </c>
      <c r="B236" s="113">
        <f>('Bonds (CP)'!H236/'Bonds (CP)'!H235-1)*'Bonds Portfolio'!$F$3</f>
        <v>1.0154002369264781E-4</v>
      </c>
      <c r="C236" s="113">
        <f>('Bonds (CP)'!I236/'Bonds (CP)'!I235-1)*'Bonds Portfolio'!$F$4</f>
        <v>-4.9874354681092028E-4</v>
      </c>
      <c r="D236" s="113">
        <f>('Bonds (CP)'!J236/'Bonds (CP)'!J235-1)*'Bonds Portfolio'!$F$5</f>
        <v>-3.1979986110826087E-4</v>
      </c>
      <c r="E236" s="113">
        <f>('Bonds (CP)'!K236/'Bonds (CP)'!K235-1)*'Bonds Portfolio'!$F$6</f>
        <v>3.9366978431889523E-4</v>
      </c>
      <c r="F236" s="113">
        <f>('Bonds (CP)'!L236/'Bonds (CP)'!L235-1)*'Bonds Portfolio'!$F$7</f>
        <v>1.84336081052483E-3</v>
      </c>
      <c r="G236" s="113">
        <f t="shared" si="18"/>
        <v>1.5200272106171918E-3</v>
      </c>
      <c r="H236" s="113">
        <f t="shared" si="19"/>
        <v>8.0552266824392097E-3</v>
      </c>
      <c r="I236" s="113">
        <f t="shared" si="20"/>
        <v>1.0916142991257805E-2</v>
      </c>
      <c r="K236" s="24">
        <v>45533</v>
      </c>
      <c r="L236" s="113">
        <f>('Bonds (CP)'!AL236/'Bonds (CP)'!AL206-1)*'Bonds Portfolio'!$O$4</f>
        <v>-2.4538839059062402E-3</v>
      </c>
      <c r="M236" s="113">
        <f>('Bonds (CP)'!AM236/'Bonds (CP)'!AM206-1)*'Bonds Portfolio'!$O$5</f>
        <v>-1.5931563338021926E-3</v>
      </c>
      <c r="N236" s="113">
        <f>('Bonds (CP)'!AN236/'Bonds (CP)'!AN206-1)*'Bonds Portfolio'!$O$6</f>
        <v>-1.0379631114978195E-3</v>
      </c>
      <c r="O236" s="113">
        <f>('Bonds (CP)'!AO236/'Bonds (CP)'!AO206-1)*'Bonds Portfolio'!$O$7</f>
        <v>-1.5694383428884963E-3</v>
      </c>
      <c r="P236" s="113">
        <f>('Bonds (CP)'!AP236/'Bonds (CP)'!AP206-1)*'Bonds Portfolio'!$O$8</f>
        <v>-2.126670491491245E-3</v>
      </c>
      <c r="Q236" s="113">
        <f t="shared" si="21"/>
        <v>-8.7811121855859951E-3</v>
      </c>
      <c r="R236" s="113">
        <f t="shared" si="22"/>
        <v>3.6518234961657584E-2</v>
      </c>
      <c r="S236" s="113">
        <f t="shared" si="23"/>
        <v>4.2160582984222497E-2</v>
      </c>
    </row>
    <row r="237" spans="1:19" ht="15.6">
      <c r="A237" s="24">
        <v>45534</v>
      </c>
      <c r="B237" s="113">
        <f>('Bonds (CP)'!H237/'Bonds (CP)'!H236-1)*'Bonds Portfolio'!$F$3</f>
        <v>-2.8728348119981816E-4</v>
      </c>
      <c r="C237" s="113">
        <f>('Bonds (CP)'!I237/'Bonds (CP)'!I236-1)*'Bonds Portfolio'!$F$4</f>
        <v>-1.3910119276688616E-3</v>
      </c>
      <c r="D237" s="113">
        <f>('Bonds (CP)'!J237/'Bonds (CP)'!J236-1)*'Bonds Portfolio'!$F$5</f>
        <v>-1.5127086030909177E-3</v>
      </c>
      <c r="E237" s="113">
        <f>('Bonds (CP)'!K237/'Bonds (CP)'!K236-1)*'Bonds Portfolio'!$F$6</f>
        <v>1.3119277284783239E-4</v>
      </c>
      <c r="F237" s="113">
        <f>('Bonds (CP)'!L237/'Bonds (CP)'!L236-1)*'Bonds Portfolio'!$F$7</f>
        <v>8.543439306390344E-4</v>
      </c>
      <c r="G237" s="113">
        <f t="shared" si="18"/>
        <v>-2.2054673084727309E-3</v>
      </c>
      <c r="H237" s="113">
        <f t="shared" si="19"/>
        <v>4.3297321633492866E-3</v>
      </c>
      <c r="I237" s="113">
        <f t="shared" si="20"/>
        <v>7.1906484721678821E-3</v>
      </c>
      <c r="K237" s="24">
        <v>45534</v>
      </c>
      <c r="L237" s="113">
        <f>('Bonds (CP)'!AL237/'Bonds (CP)'!AL207-1)*'Bonds Portfolio'!$O$4</f>
        <v>-3.464300802703857E-3</v>
      </c>
      <c r="M237" s="113">
        <f>('Bonds (CP)'!AM237/'Bonds (CP)'!AM207-1)*'Bonds Portfolio'!$O$5</f>
        <v>-4.0560388534105927E-3</v>
      </c>
      <c r="N237" s="113">
        <f>('Bonds (CP)'!AN237/'Bonds (CP)'!AN207-1)*'Bonds Portfolio'!$O$6</f>
        <v>-2.8589796056546881E-3</v>
      </c>
      <c r="O237" s="113">
        <f>('Bonds (CP)'!AO237/'Bonds (CP)'!AO207-1)*'Bonds Portfolio'!$O$7</f>
        <v>-1.4392750648807295E-3</v>
      </c>
      <c r="P237" s="113">
        <f>('Bonds (CP)'!AP237/'Bonds (CP)'!AP207-1)*'Bonds Portfolio'!$O$8</f>
        <v>-1.7085168144658214E-3</v>
      </c>
      <c r="Q237" s="113">
        <f t="shared" si="21"/>
        <v>-1.352711114111569E-2</v>
      </c>
      <c r="R237" s="113">
        <f t="shared" si="22"/>
        <v>3.1772236006127885E-2</v>
      </c>
      <c r="S237" s="113">
        <f t="shared" si="23"/>
        <v>3.7414584028692799E-2</v>
      </c>
    </row>
    <row r="238" spans="1:19" ht="15.6">
      <c r="A238" s="24">
        <v>45537</v>
      </c>
      <c r="B238" s="113">
        <f>('Bonds (CP)'!H238/'Bonds (CP)'!H237-1)*'Bonds Portfolio'!$F$3</f>
        <v>-1.6884761502742319E-4</v>
      </c>
      <c r="C238" s="113">
        <f>('Bonds (CP)'!I238/'Bonds (CP)'!I237-1)*'Bonds Portfolio'!$F$4</f>
        <v>4.9799143208639766E-5</v>
      </c>
      <c r="D238" s="113">
        <f>('Bonds (CP)'!J238/'Bonds (CP)'!J237-1)*'Bonds Portfolio'!$F$5</f>
        <v>-7.982033296385361E-5</v>
      </c>
      <c r="E238" s="113">
        <f>('Bonds (CP)'!K238/'Bonds (CP)'!K237-1)*'Bonds Portfolio'!$F$6</f>
        <v>-1.3059670041693173E-3</v>
      </c>
      <c r="F238" s="113">
        <f>('Bonds (CP)'!L238/'Bonds (CP)'!L237-1)*'Bonds Portfolio'!$F$7</f>
        <v>-2.6694667944405118E-3</v>
      </c>
      <c r="G238" s="113">
        <f t="shared" si="18"/>
        <v>-4.1743026033924657E-3</v>
      </c>
      <c r="H238" s="113">
        <f t="shared" si="19"/>
        <v>2.3608968684295517E-3</v>
      </c>
      <c r="I238" s="113">
        <f t="shared" si="20"/>
        <v>5.2218131772481472E-3</v>
      </c>
      <c r="K238" s="24">
        <v>45537</v>
      </c>
      <c r="L238" s="113">
        <f>('Bonds (CP)'!AL238/'Bonds (CP)'!AL208-1)*'Bonds Portfolio'!$O$4</f>
        <v>-3.4107218235542415E-3</v>
      </c>
      <c r="M238" s="113">
        <f>('Bonds (CP)'!AM238/'Bonds (CP)'!AM208-1)*'Bonds Portfolio'!$O$5</f>
        <v>-4.2528997040282013E-3</v>
      </c>
      <c r="N238" s="113">
        <f>('Bonds (CP)'!AN238/'Bonds (CP)'!AN208-1)*'Bonds Portfolio'!$O$6</f>
        <v>-4.1194386854853217E-3</v>
      </c>
      <c r="O238" s="113">
        <f>('Bonds (CP)'!AO238/'Bonds (CP)'!AO208-1)*'Bonds Portfolio'!$O$7</f>
        <v>-4.9318861383180982E-3</v>
      </c>
      <c r="P238" s="113">
        <f>('Bonds (CP)'!AP238/'Bonds (CP)'!AP208-1)*'Bonds Portfolio'!$O$8</f>
        <v>-5.7597361439537089E-3</v>
      </c>
      <c r="Q238" s="113">
        <f t="shared" si="21"/>
        <v>-2.2474682495339571E-2</v>
      </c>
      <c r="R238" s="113">
        <f t="shared" si="22"/>
        <v>2.2824664651904004E-2</v>
      </c>
      <c r="S238" s="113">
        <f t="shared" si="23"/>
        <v>2.8467012674468918E-2</v>
      </c>
    </row>
    <row r="239" spans="1:19" ht="15.6">
      <c r="A239" s="24">
        <v>45538</v>
      </c>
      <c r="B239" s="113">
        <f>('Bonds (CP)'!H239/'Bonds (CP)'!H238-1)*'Bonds Portfolio'!$F$3</f>
        <v>-1.6870518768454803E-4</v>
      </c>
      <c r="C239" s="113">
        <f>('Bonds (CP)'!I239/'Bonds (CP)'!I238-1)*'Bonds Portfolio'!$F$4</f>
        <v>-4.971122992122101E-4</v>
      </c>
      <c r="D239" s="113">
        <f>('Bonds (CP)'!J239/'Bonds (CP)'!J238-1)*'Bonds Portfolio'!$F$5</f>
        <v>-3.9865973310901918E-4</v>
      </c>
      <c r="E239" s="113">
        <f>('Bonds (CP)'!K239/'Bonds (CP)'!K238-1)*'Bonds Portfolio'!$F$6</f>
        <v>0</v>
      </c>
      <c r="F239" s="113">
        <f>('Bonds (CP)'!L239/'Bonds (CP)'!L238-1)*'Bonds Portfolio'!$F$7</f>
        <v>8.4660421222273465E-4</v>
      </c>
      <c r="G239" s="113">
        <f t="shared" si="18"/>
        <v>-2.178730077830427E-4</v>
      </c>
      <c r="H239" s="113">
        <f t="shared" si="19"/>
        <v>6.3173264640389746E-3</v>
      </c>
      <c r="I239" s="113">
        <f t="shared" si="20"/>
        <v>9.178242772857571E-3</v>
      </c>
      <c r="K239" s="24">
        <v>45538</v>
      </c>
      <c r="L239" s="113">
        <f>('Bonds (CP)'!AL239/'Bonds (CP)'!AL209-1)*'Bonds Portfolio'!$O$4</f>
        <v>-2.9523407844791461E-3</v>
      </c>
      <c r="M239" s="113">
        <f>('Bonds (CP)'!AM239/'Bonds (CP)'!AM209-1)*'Bonds Portfolio'!$O$5</f>
        <v>-3.8563716446131436E-3</v>
      </c>
      <c r="N239" s="113">
        <f>('Bonds (CP)'!AN239/'Bonds (CP)'!AN209-1)*'Bonds Portfolio'!$O$6</f>
        <v>-3.4092550710144612E-3</v>
      </c>
      <c r="O239" s="113">
        <f>('Bonds (CP)'!AO239/'Bonds (CP)'!AO209-1)*'Bonds Portfolio'!$O$7</f>
        <v>-3.1245950952061511E-3</v>
      </c>
      <c r="P239" s="113">
        <f>('Bonds (CP)'!AP239/'Bonds (CP)'!AP209-1)*'Bonds Portfolio'!$O$8</f>
        <v>-2.398472019601017E-3</v>
      </c>
      <c r="Q239" s="113">
        <f t="shared" si="21"/>
        <v>-1.5741034614913919E-2</v>
      </c>
      <c r="R239" s="113">
        <f t="shared" si="22"/>
        <v>2.9558312532329656E-2</v>
      </c>
      <c r="S239" s="113">
        <f t="shared" si="23"/>
        <v>3.5200660554894569E-2</v>
      </c>
    </row>
    <row r="240" spans="1:19" ht="15.6">
      <c r="A240" s="24">
        <v>45539</v>
      </c>
      <c r="B240" s="113">
        <f>('Bonds (CP)'!H240/'Bonds (CP)'!H239-1)*'Bonds Portfolio'!$F$3</f>
        <v>2.3646651465250026E-4</v>
      </c>
      <c r="C240" s="113">
        <f>('Bonds (CP)'!I240/'Bonds (CP)'!I239-1)*'Bonds Portfolio'!$F$4</f>
        <v>9.9838690779114887E-4</v>
      </c>
      <c r="D240" s="113">
        <f>('Bonds (CP)'!J240/'Bonds (CP)'!J239-1)*'Bonds Portfolio'!$F$5</f>
        <v>1.684482895895867E-3</v>
      </c>
      <c r="E240" s="113">
        <f>('Bonds (CP)'!K240/'Bonds (CP)'!K239-1)*'Bonds Portfolio'!$F$6</f>
        <v>3.5756285699750203E-3</v>
      </c>
      <c r="F240" s="113">
        <f>('Bonds (CP)'!L240/'Bonds (CP)'!L239-1)*'Bonds Portfolio'!$F$7</f>
        <v>6.5558712999064465E-3</v>
      </c>
      <c r="G240" s="113">
        <f t="shared" si="18"/>
        <v>1.3050836188220984E-2</v>
      </c>
      <c r="H240" s="113">
        <f t="shared" si="19"/>
        <v>1.9586035660043001E-2</v>
      </c>
      <c r="I240" s="113">
        <f t="shared" si="20"/>
        <v>2.2446951968861595E-2</v>
      </c>
      <c r="K240" s="24">
        <v>45539</v>
      </c>
      <c r="L240" s="113">
        <f>('Bonds (CP)'!AL240/'Bonds (CP)'!AL210-1)*'Bonds Portfolio'!$O$4</f>
        <v>-2.4491174731863909E-3</v>
      </c>
      <c r="M240" s="113">
        <f>('Bonds (CP)'!AM240/'Bonds (CP)'!AM210-1)*'Bonds Portfolio'!$O$5</f>
        <v>-3.3212970127083799E-3</v>
      </c>
      <c r="N240" s="113">
        <f>('Bonds (CP)'!AN240/'Bonds (CP)'!AN210-1)*'Bonds Portfolio'!$O$6</f>
        <v>-2.7842629095387486E-3</v>
      </c>
      <c r="O240" s="113">
        <f>('Bonds (CP)'!AO240/'Bonds (CP)'!AO210-1)*'Bonds Portfolio'!$O$7</f>
        <v>-1.0512009887228668E-3</v>
      </c>
      <c r="P240" s="113">
        <f>('Bonds (CP)'!AP240/'Bonds (CP)'!AP210-1)*'Bonds Portfolio'!$O$8</f>
        <v>2.1848521998920844E-3</v>
      </c>
      <c r="Q240" s="113">
        <f t="shared" si="21"/>
        <v>-7.4210261842643007E-3</v>
      </c>
      <c r="R240" s="113">
        <f t="shared" si="22"/>
        <v>3.7878320962979273E-2</v>
      </c>
      <c r="S240" s="113">
        <f t="shared" si="23"/>
        <v>4.3520668985544186E-2</v>
      </c>
    </row>
    <row r="241" spans="1:19" ht="15.6">
      <c r="A241" s="24">
        <v>45540</v>
      </c>
      <c r="B241" s="113">
        <f>('Bonds (CP)'!H241/'Bonds (CP)'!H240-1)*'Bonds Portfolio'!$F$3</f>
        <v>8.4488002703597689E-5</v>
      </c>
      <c r="C241" s="113">
        <f>('Bonds (CP)'!I241/'Bonds (CP)'!I240-1)*'Bonds Portfolio'!$F$4</f>
        <v>2.9933902458445516E-4</v>
      </c>
      <c r="D241" s="113">
        <f>('Bonds (CP)'!J241/'Bonds (CP)'!J240-1)*'Bonds Portfolio'!$F$5</f>
        <v>1.2040053154683151E-3</v>
      </c>
      <c r="E241" s="113">
        <f>('Bonds (CP)'!K241/'Bonds (CP)'!K240-1)*'Bonds Portfolio'!$F$6</f>
        <v>3.7310651629992812E-3</v>
      </c>
      <c r="F241" s="113">
        <f>('Bonds (CP)'!L241/'Bonds (CP)'!L240-1)*'Bonds Portfolio'!$F$7</f>
        <v>5.9976803432648662E-3</v>
      </c>
      <c r="G241" s="113">
        <f t="shared" si="18"/>
        <v>1.1316577849020515E-2</v>
      </c>
      <c r="H241" s="113">
        <f t="shared" si="19"/>
        <v>1.7851777320842532E-2</v>
      </c>
      <c r="I241" s="113">
        <f t="shared" si="20"/>
        <v>2.0712693629661126E-2</v>
      </c>
      <c r="K241" s="24">
        <v>45540</v>
      </c>
      <c r="L241" s="113">
        <f>('Bonds (CP)'!AL241/'Bonds (CP)'!AL211-1)*'Bonds Portfolio'!$O$4</f>
        <v>-2.4670496789455766E-3</v>
      </c>
      <c r="M241" s="113">
        <f>('Bonds (CP)'!AM241/'Bonds (CP)'!AM211-1)*'Bonds Portfolio'!$O$5</f>
        <v>-3.8159577441924555E-3</v>
      </c>
      <c r="N241" s="113">
        <f>('Bonds (CP)'!AN241/'Bonds (CP)'!AN211-1)*'Bonds Portfolio'!$O$6</f>
        <v>-2.4713362954940756E-3</v>
      </c>
      <c r="O241" s="113">
        <f>('Bonds (CP)'!AO241/'Bonds (CP)'!AO211-1)*'Bonds Portfolio'!$O$7</f>
        <v>2.2596883075412413E-3</v>
      </c>
      <c r="P241" s="113">
        <f>('Bonds (CP)'!AP241/'Bonds (CP)'!AP211-1)*'Bonds Portfolio'!$O$8</f>
        <v>8.9982913110318481E-3</v>
      </c>
      <c r="Q241" s="113">
        <f t="shared" si="21"/>
        <v>2.5036358999409834E-3</v>
      </c>
      <c r="R241" s="113">
        <f t="shared" si="22"/>
        <v>4.7802983047184555E-2</v>
      </c>
      <c r="S241" s="113">
        <f t="shared" si="23"/>
        <v>5.3445331069749469E-2</v>
      </c>
    </row>
    <row r="242" spans="1:19" ht="15.6">
      <c r="A242" s="24">
        <v>45541</v>
      </c>
      <c r="B242" s="113">
        <f>('Bonds (CP)'!H242/'Bonds (CP)'!H241-1)*'Bonds Portfolio'!$F$3</f>
        <v>2.7072758037225423E-4</v>
      </c>
      <c r="C242" s="113">
        <f>('Bonds (CP)'!I242/'Bonds (CP)'!I241-1)*'Bonds Portfolio'!$F$4</f>
        <v>-8.4528895239583963E-4</v>
      </c>
      <c r="D242" s="113">
        <f>('Bonds (CP)'!J242/'Bonds (CP)'!J241-1)*'Bonds Portfolio'!$F$5</f>
        <v>-3.9993850361861319E-4</v>
      </c>
      <c r="E242" s="113">
        <f>('Bonds (CP)'!K242/'Bonds (CP)'!K241-1)*'Bonds Portfolio'!$F$6</f>
        <v>3.3467441592667235E-3</v>
      </c>
      <c r="F242" s="113">
        <f>('Bonds (CP)'!L242/'Bonds (CP)'!L241-1)*'Bonds Portfolio'!$F$7</f>
        <v>8.2639160988129852E-3</v>
      </c>
      <c r="G242" s="113">
        <f t="shared" si="18"/>
        <v>1.0636160382437511E-2</v>
      </c>
      <c r="H242" s="113">
        <f t="shared" si="19"/>
        <v>1.7171359854259528E-2</v>
      </c>
      <c r="I242" s="113">
        <f t="shared" si="20"/>
        <v>2.0032276163078122E-2</v>
      </c>
      <c r="K242" s="24">
        <v>45541</v>
      </c>
      <c r="L242" s="113">
        <f>('Bonds (CP)'!AL242/'Bonds (CP)'!AL212-1)*'Bonds Portfolio'!$O$4</f>
        <v>-1.6920473773265777E-3</v>
      </c>
      <c r="M242" s="113">
        <f>('Bonds (CP)'!AM242/'Bonds (CP)'!AM212-1)*'Bonds Portfolio'!$O$5</f>
        <v>-2.3807648100198087E-3</v>
      </c>
      <c r="N242" s="113">
        <f>('Bonds (CP)'!AN242/'Bonds (CP)'!AN212-1)*'Bonds Portfolio'!$O$6</f>
        <v>1.1229889055294872E-3</v>
      </c>
      <c r="O242" s="113">
        <f>('Bonds (CP)'!AO242/'Bonds (CP)'!AO212-1)*'Bonds Portfolio'!$O$7</f>
        <v>1.1395946030746585E-2</v>
      </c>
      <c r="P242" s="113">
        <f>('Bonds (CP)'!AP242/'Bonds (CP)'!AP212-1)*'Bonds Portfolio'!$O$8</f>
        <v>2.1853489920030358E-2</v>
      </c>
      <c r="Q242" s="113">
        <f t="shared" si="21"/>
        <v>3.0299612668960044E-2</v>
      </c>
      <c r="R242" s="113">
        <f t="shared" si="22"/>
        <v>7.5598959816203626E-2</v>
      </c>
      <c r="S242" s="113">
        <f t="shared" si="23"/>
        <v>8.1241307838768539E-2</v>
      </c>
    </row>
    <row r="243" spans="1:19" ht="15.6">
      <c r="A243" s="24">
        <v>45544</v>
      </c>
      <c r="B243" s="113">
        <f>('Bonds (CP)'!H243/'Bonds (CP)'!H242-1)*'Bonds Portfolio'!$F$3</f>
        <v>3.8992964312960514E-4</v>
      </c>
      <c r="C243" s="113">
        <f>('Bonds (CP)'!I243/'Bonds (CP)'!I242-1)*'Bonds Portfolio'!$F$4</f>
        <v>3.4894729823244932E-4</v>
      </c>
      <c r="D243" s="113">
        <f>('Bonds (CP)'!J243/'Bonds (CP)'!J242-1)*'Bonds Portfolio'!$F$5</f>
        <v>-4.7955753593462717E-4</v>
      </c>
      <c r="E243" s="113">
        <f>('Bonds (CP)'!K243/'Bonds (CP)'!K242-1)*'Bonds Portfolio'!$F$6</f>
        <v>-2.6598777816821961E-4</v>
      </c>
      <c r="F243" s="113">
        <f>('Bonds (CP)'!L243/'Bonds (CP)'!L242-1)*'Bonds Portfolio'!$F$7</f>
        <v>1.8862874252141282E-3</v>
      </c>
      <c r="G243" s="113">
        <f t="shared" si="18"/>
        <v>1.8796190524733359E-3</v>
      </c>
      <c r="H243" s="113">
        <f t="shared" si="19"/>
        <v>8.4148185242953529E-3</v>
      </c>
      <c r="I243" s="113">
        <f t="shared" si="20"/>
        <v>1.1275734833113948E-2</v>
      </c>
      <c r="K243" s="24">
        <v>45544</v>
      </c>
      <c r="L243" s="113">
        <f>('Bonds (CP)'!AL243/'Bonds (CP)'!AL213-1)*'Bonds Portfolio'!$O$4</f>
        <v>-1.7801135882004049E-3</v>
      </c>
      <c r="M243" s="113">
        <f>('Bonds (CP)'!AM243/'Bonds (CP)'!AM213-1)*'Bonds Portfolio'!$O$5</f>
        <v>-1.9369669627150587E-3</v>
      </c>
      <c r="N243" s="113">
        <f>('Bonds (CP)'!AN243/'Bonds (CP)'!AN213-1)*'Bonds Portfolio'!$O$6</f>
        <v>1.7656909658367416E-3</v>
      </c>
      <c r="O243" s="113">
        <f>('Bonds (CP)'!AO243/'Bonds (CP)'!AO213-1)*'Bonds Portfolio'!$O$7</f>
        <v>1.3748638085450883E-2</v>
      </c>
      <c r="P243" s="113">
        <f>('Bonds (CP)'!AP243/'Bonds (CP)'!AP213-1)*'Bonds Portfolio'!$O$8</f>
        <v>2.7101498929187784E-2</v>
      </c>
      <c r="Q243" s="113">
        <f t="shared" si="21"/>
        <v>3.8898747429559941E-2</v>
      </c>
      <c r="R243" s="113">
        <f t="shared" si="22"/>
        <v>8.4198094576803523E-2</v>
      </c>
      <c r="S243" s="113">
        <f t="shared" si="23"/>
        <v>8.9840442599368436E-2</v>
      </c>
    </row>
    <row r="244" spans="1:19" ht="15.6">
      <c r="A244" s="24">
        <v>45545</v>
      </c>
      <c r="B244" s="113">
        <f>('Bonds (CP)'!H244/'Bonds (CP)'!H243-1)*'Bonds Portfolio'!$F$3</f>
        <v>-2.8779414254276325E-4</v>
      </c>
      <c r="C244" s="113">
        <f>('Bonds (CP)'!I244/'Bonds (CP)'!I243-1)*'Bonds Portfolio'!$F$4</f>
        <v>-1.4938918177092033E-4</v>
      </c>
      <c r="D244" s="113">
        <f>('Bonds (CP)'!J244/'Bonds (CP)'!J243-1)*'Bonds Portfolio'!$F$5</f>
        <v>-3.9948408680223757E-4</v>
      </c>
      <c r="E244" s="113">
        <f>('Bonds (CP)'!K244/'Bonds (CP)'!K243-1)*'Bonds Portfolio'!$F$6</f>
        <v>-2.5071603079571459E-3</v>
      </c>
      <c r="F244" s="113">
        <f>('Bonds (CP)'!L244/'Bonds (CP)'!L243-1)*'Bonds Portfolio'!$F$7</f>
        <v>-6.247315193128245E-3</v>
      </c>
      <c r="G244" s="113">
        <f t="shared" si="18"/>
        <v>-9.5911429122013114E-3</v>
      </c>
      <c r="H244" s="113">
        <f t="shared" si="19"/>
        <v>-3.055943440379294E-3</v>
      </c>
      <c r="I244" s="113">
        <f t="shared" si="20"/>
        <v>-1.9502713156069849E-4</v>
      </c>
      <c r="K244" s="24">
        <v>45545</v>
      </c>
      <c r="L244" s="113">
        <f>('Bonds (CP)'!AL244/'Bonds (CP)'!AL214-1)*'Bonds Portfolio'!$O$4</f>
        <v>-2.2515659387167819E-3</v>
      </c>
      <c r="M244" s="113">
        <f>('Bonds (CP)'!AM244/'Bonds (CP)'!AM214-1)*'Bonds Portfolio'!$O$5</f>
        <v>-2.7767529368243784E-3</v>
      </c>
      <c r="N244" s="113">
        <f>('Bonds (CP)'!AN244/'Bonds (CP)'!AN214-1)*'Bonds Portfolio'!$O$6</f>
        <v>-4.793098614466862E-4</v>
      </c>
      <c r="O244" s="113">
        <f>('Bonds (CP)'!AO244/'Bonds (CP)'!AO214-1)*'Bonds Portfolio'!$O$7</f>
        <v>7.6515173456434661E-3</v>
      </c>
      <c r="P244" s="113">
        <f>('Bonds (CP)'!AP244/'Bonds (CP)'!AP214-1)*'Bonds Portfolio'!$O$8</f>
        <v>1.6186386182234537E-2</v>
      </c>
      <c r="Q244" s="113">
        <f t="shared" si="21"/>
        <v>1.8330274790890156E-2</v>
      </c>
      <c r="R244" s="113">
        <f t="shared" si="22"/>
        <v>6.3629621938133735E-2</v>
      </c>
      <c r="S244" s="113">
        <f t="shared" si="23"/>
        <v>6.9271969960698648E-2</v>
      </c>
    </row>
    <row r="245" spans="1:19" ht="15.6">
      <c r="A245" s="24">
        <v>45546</v>
      </c>
      <c r="B245" s="113">
        <f>('Bonds (CP)'!H245/'Bonds (CP)'!H244-1)*'Bonds Portfolio'!$F$3</f>
        <v>2.3728813559324992E-4</v>
      </c>
      <c r="C245" s="113">
        <f>('Bonds (CP)'!I245/'Bonds (CP)'!I244-1)*'Bonds Portfolio'!$F$4</f>
        <v>8.9928206302922762E-4</v>
      </c>
      <c r="D245" s="113">
        <f>('Bonds (CP)'!J245/'Bonds (CP)'!J244-1)*'Bonds Portfolio'!$F$5</f>
        <v>1.1233384350252341E-3</v>
      </c>
      <c r="E245" s="113">
        <f>('Bonds (CP)'!K245/'Bonds (CP)'!K244-1)*'Bonds Portfolio'!$F$6</f>
        <v>3.980969006386559E-4</v>
      </c>
      <c r="F245" s="113">
        <f>('Bonds (CP)'!L245/'Bonds (CP)'!L244-1)*'Bonds Portfolio'!$F$7</f>
        <v>-1.8137230221553224E-3</v>
      </c>
      <c r="G245" s="113">
        <f t="shared" si="18"/>
        <v>8.4428251213104506E-4</v>
      </c>
      <c r="H245" s="113">
        <f t="shared" si="19"/>
        <v>7.3794819839530625E-3</v>
      </c>
      <c r="I245" s="113">
        <f t="shared" si="20"/>
        <v>1.0240398292771659E-2</v>
      </c>
      <c r="K245" s="24">
        <v>45546</v>
      </c>
      <c r="L245" s="113">
        <f>('Bonds (CP)'!AL245/'Bonds (CP)'!AL215-1)*'Bonds Portfolio'!$O$4</f>
        <v>-1.3050847457627191E-3</v>
      </c>
      <c r="M245" s="113">
        <f>('Bonds (CP)'!AM245/'Bonds (CP)'!AM215-1)*'Bonds Portfolio'!$O$5</f>
        <v>-3.1270481315860636E-3</v>
      </c>
      <c r="N245" s="113">
        <f>('Bonds (CP)'!AN245/'Bonds (CP)'!AN215-1)*'Bonds Portfolio'!$O$6</f>
        <v>-1.9943801232439108E-3</v>
      </c>
      <c r="O245" s="113">
        <f>('Bonds (CP)'!AO245/'Bonds (CP)'!AO215-1)*'Bonds Portfolio'!$O$7</f>
        <v>5.6226220755497998E-3</v>
      </c>
      <c r="P245" s="113">
        <f>('Bonds (CP)'!AP245/'Bonds (CP)'!AP215-1)*'Bonds Portfolio'!$O$8</f>
        <v>1.4680232247851956E-2</v>
      </c>
      <c r="Q245" s="113">
        <f t="shared" si="21"/>
        <v>1.3876341322809063E-2</v>
      </c>
      <c r="R245" s="113">
        <f t="shared" si="22"/>
        <v>5.917568847005264E-2</v>
      </c>
      <c r="S245" s="113">
        <f t="shared" si="23"/>
        <v>6.4818036492617553E-2</v>
      </c>
    </row>
    <row r="246" spans="1:19" ht="15.6">
      <c r="A246" s="24">
        <v>45547</v>
      </c>
      <c r="B246" s="113">
        <f>('Bonds (CP)'!H246/'Bonds (CP)'!H245-1)*'Bonds Portfolio'!$F$3</f>
        <v>-5.4090601757947885E-4</v>
      </c>
      <c r="C246" s="113">
        <f>('Bonds (CP)'!I246/'Bonds (CP)'!I245-1)*'Bonds Portfolio'!$F$4</f>
        <v>-1.8343660282013731E-3</v>
      </c>
      <c r="D246" s="113">
        <f>('Bonds (CP)'!J246/'Bonds (CP)'!J245-1)*'Bonds Portfolio'!$F$5</f>
        <v>-2.4629631273197731E-3</v>
      </c>
      <c r="E246" s="113">
        <f>('Bonds (CP)'!K246/'Bonds (CP)'!K245-1)*'Bonds Portfolio'!$F$6</f>
        <v>-3.4090365182481543E-3</v>
      </c>
      <c r="F246" s="113">
        <f>('Bonds (CP)'!L246/'Bonds (CP)'!L245-1)*'Bonds Portfolio'!$F$7</f>
        <v>-3.5647460845234184E-3</v>
      </c>
      <c r="G246" s="113">
        <f t="shared" si="18"/>
        <v>-1.1812017775872199E-2</v>
      </c>
      <c r="H246" s="113">
        <f t="shared" si="19"/>
        <v>-5.2768183040501817E-3</v>
      </c>
      <c r="I246" s="113">
        <f t="shared" si="20"/>
        <v>-2.4159019952315862E-3</v>
      </c>
      <c r="K246" s="24">
        <v>45547</v>
      </c>
      <c r="L246" s="113">
        <f>('Bonds (CP)'!AL246/'Bonds (CP)'!AL216-1)*'Bonds Portfolio'!$O$4</f>
        <v>-2.2988505747126632E-3</v>
      </c>
      <c r="M246" s="113">
        <f>('Bonds (CP)'!AM246/'Bonds (CP)'!AM216-1)*'Bonds Portfolio'!$O$5</f>
        <v>-4.8837985821185374E-3</v>
      </c>
      <c r="N246" s="113">
        <f>('Bonds (CP)'!AN246/'Bonds (CP)'!AN216-1)*'Bonds Portfolio'!$O$6</f>
        <v>-4.8249914058980494E-3</v>
      </c>
      <c r="O246" s="113">
        <f>('Bonds (CP)'!AO246/'Bonds (CP)'!AO216-1)*'Bonds Portfolio'!$O$7</f>
        <v>-1.3158978064604643E-3</v>
      </c>
      <c r="P246" s="113">
        <f>('Bonds (CP)'!AP246/'Bonds (CP)'!AP216-1)*'Bonds Portfolio'!$O$8</f>
        <v>4.0128780627829656E-3</v>
      </c>
      <c r="Q246" s="113">
        <f t="shared" si="21"/>
        <v>-9.3106603064067473E-3</v>
      </c>
      <c r="R246" s="113">
        <f t="shared" si="22"/>
        <v>3.598868684083683E-2</v>
      </c>
      <c r="S246" s="113">
        <f t="shared" si="23"/>
        <v>4.1631034863401743E-2</v>
      </c>
    </row>
    <row r="247" spans="1:19" ht="15.6">
      <c r="A247" s="24">
        <v>45548</v>
      </c>
      <c r="B247" s="113">
        <f>('Bonds (CP)'!H247/'Bonds (CP)'!H246-1)*'Bonds Portfolio'!$F$3</f>
        <v>-5.7306590257875099E-4</v>
      </c>
      <c r="C247" s="113">
        <f>('Bonds (CP)'!I247/'Bonds (CP)'!I246-1)*'Bonds Portfolio'!$F$4</f>
        <v>-7.9345446803325004E-4</v>
      </c>
      <c r="D247" s="113">
        <f>('Bonds (CP)'!J247/'Bonds (CP)'!J246-1)*'Bonds Portfolio'!$F$5</f>
        <v>-1.1134998858201462E-3</v>
      </c>
      <c r="E247" s="113">
        <f>('Bonds (CP)'!K247/'Bonds (CP)'!K246-1)*'Bonds Portfolio'!$F$6</f>
        <v>5.2846167879363473E-4</v>
      </c>
      <c r="F247" s="113">
        <f>('Bonds (CP)'!L247/'Bonds (CP)'!L246-1)*'Bonds Portfolio'!$F$7</f>
        <v>1.9500347237020321E-3</v>
      </c>
      <c r="G247" s="113">
        <f t="shared" si="18"/>
        <v>-1.5238539364807908E-6</v>
      </c>
      <c r="H247" s="113">
        <f t="shared" si="19"/>
        <v>6.5336756178855371E-3</v>
      </c>
      <c r="I247" s="113">
        <f t="shared" si="20"/>
        <v>9.3945919267041326E-3</v>
      </c>
      <c r="K247" s="24">
        <v>45548</v>
      </c>
      <c r="L247" s="113">
        <f>('Bonds (CP)'!AL247/'Bonds (CP)'!AL217-1)*'Bonds Portfolio'!$O$4</f>
        <v>-2.9158941513568238E-3</v>
      </c>
      <c r="M247" s="113">
        <f>('Bonds (CP)'!AM247/'Bonds (CP)'!AM217-1)*'Bonds Portfolio'!$O$5</f>
        <v>-5.1212099058127519E-3</v>
      </c>
      <c r="N247" s="113">
        <f>('Bonds (CP)'!AN247/'Bonds (CP)'!AN217-1)*'Bonds Portfolio'!$O$6</f>
        <v>-4.9745917399007357E-3</v>
      </c>
      <c r="O247" s="113">
        <f>('Bonds (CP)'!AO247/'Bonds (CP)'!AO217-1)*'Bonds Portfolio'!$O$7</f>
        <v>-3.9572342930349613E-4</v>
      </c>
      <c r="P247" s="113">
        <f>('Bonds (CP)'!AP247/'Bonds (CP)'!AP217-1)*'Bonds Portfolio'!$O$8</f>
        <v>4.8012042942034323E-3</v>
      </c>
      <c r="Q247" s="113">
        <f t="shared" si="21"/>
        <v>-8.6062149321703765E-3</v>
      </c>
      <c r="R247" s="113">
        <f t="shared" si="22"/>
        <v>3.6693132215073199E-2</v>
      </c>
      <c r="S247" s="113">
        <f t="shared" si="23"/>
        <v>4.2335480237638112E-2</v>
      </c>
    </row>
    <row r="248" spans="1:19" ht="15.6">
      <c r="A248" s="24">
        <v>45551</v>
      </c>
      <c r="B248" s="113">
        <f>('Bonds (CP)'!H248/'Bonds (CP)'!H247-1)*'Bonds Portfolio'!$F$3</f>
        <v>1.349300050598412E-4</v>
      </c>
      <c r="C248" s="113">
        <f>('Bonds (CP)'!I248/'Bonds (CP)'!I247-1)*'Bonds Portfolio'!$F$4</f>
        <v>-1.9848402282365287E-4</v>
      </c>
      <c r="D248" s="113">
        <f>('Bonds (CP)'!J248/'Bonds (CP)'!J247-1)*'Bonds Portfolio'!$F$5</f>
        <v>-7.9500708196598166E-4</v>
      </c>
      <c r="E248" s="113">
        <f>('Bonds (CP)'!K248/'Bonds (CP)'!K247-1)*'Bonds Portfolio'!$F$6</f>
        <v>-9.2116852941255274E-4</v>
      </c>
      <c r="F248" s="113">
        <f>('Bonds (CP)'!L248/'Bonds (CP)'!L247-1)*'Bonds Portfolio'!$F$7</f>
        <v>1.8157283904762789E-3</v>
      </c>
      <c r="G248" s="113">
        <f t="shared" si="18"/>
        <v>3.5998761333932722E-5</v>
      </c>
      <c r="H248" s="113">
        <f t="shared" si="19"/>
        <v>6.5711982331559497E-3</v>
      </c>
      <c r="I248" s="113">
        <f t="shared" si="20"/>
        <v>9.4321145419745452E-3</v>
      </c>
      <c r="K248" s="24">
        <v>45551</v>
      </c>
      <c r="L248" s="113">
        <f>('Bonds (CP)'!AL248/'Bonds (CP)'!AL218-1)*'Bonds Portfolio'!$O$4</f>
        <v>-2.6142688480350618E-3</v>
      </c>
      <c r="M248" s="113">
        <f>('Bonds (CP)'!AM248/'Bonds (CP)'!AM218-1)*'Bonds Portfolio'!$O$5</f>
        <v>-5.7046225397970884E-3</v>
      </c>
      <c r="N248" s="113">
        <f>('Bonds (CP)'!AN248/'Bonds (CP)'!AN218-1)*'Bonds Portfolio'!$O$6</f>
        <v>-6.0612991223834463E-3</v>
      </c>
      <c r="O248" s="113">
        <f>('Bonds (CP)'!AO248/'Bonds (CP)'!AO218-1)*'Bonds Portfolio'!$O$7</f>
        <v>0</v>
      </c>
      <c r="P248" s="113">
        <f>('Bonds (CP)'!AP248/'Bonds (CP)'!AP218-1)*'Bonds Portfolio'!$O$8</f>
        <v>1.0902333044424894E-2</v>
      </c>
      <c r="Q248" s="113">
        <f t="shared" si="21"/>
        <v>-3.477857465790702E-3</v>
      </c>
      <c r="R248" s="113">
        <f t="shared" si="22"/>
        <v>4.182148968145287E-2</v>
      </c>
      <c r="S248" s="113">
        <f t="shared" si="23"/>
        <v>4.7463837704017783E-2</v>
      </c>
    </row>
    <row r="249" spans="1:19" ht="15.6">
      <c r="A249" s="24">
        <v>45552</v>
      </c>
      <c r="B249" s="113">
        <f>('Bonds (CP)'!H249/'Bonds (CP)'!H248-1)*'Bonds Portfolio'!$F$3</f>
        <v>-3.7037037037035425E-4</v>
      </c>
      <c r="C249" s="113">
        <f>('Bonds (CP)'!I249/'Bonds (CP)'!I248-1)*'Bonds Portfolio'!$F$4</f>
        <v>-5.4499670826755329E-4</v>
      </c>
      <c r="D249" s="113">
        <f>('Bonds (CP)'!J249/'Bonds (CP)'!J248-1)*'Bonds Portfolio'!$F$5</f>
        <v>-6.3566887133466039E-4</v>
      </c>
      <c r="E249" s="113">
        <f>('Bonds (CP)'!K249/'Bonds (CP)'!K248-1)*'Bonds Portfolio'!$F$6</f>
        <v>-1.0507588278203528E-3</v>
      </c>
      <c r="F249" s="113">
        <f>('Bonds (CP)'!L249/'Bonds (CP)'!L248-1)*'Bonds Portfolio'!$F$7</f>
        <v>-1.5017010637228935E-3</v>
      </c>
      <c r="G249" s="113">
        <f t="shared" si="18"/>
        <v>-4.103495841515814E-3</v>
      </c>
      <c r="H249" s="113">
        <f t="shared" si="19"/>
        <v>2.4317036303062034E-3</v>
      </c>
      <c r="I249" s="113">
        <f t="shared" si="20"/>
        <v>5.2926199391247989E-3</v>
      </c>
      <c r="K249" s="24">
        <v>45552</v>
      </c>
      <c r="L249" s="113">
        <f>('Bonds (CP)'!AL249/'Bonds (CP)'!AL219-1)*'Bonds Portfolio'!$O$4</f>
        <v>-3.249158249158213E-3</v>
      </c>
      <c r="M249" s="113">
        <f>('Bonds (CP)'!AM249/'Bonds (CP)'!AM219-1)*'Bonds Portfolio'!$O$5</f>
        <v>-5.8451260162180945E-3</v>
      </c>
      <c r="N249" s="113">
        <f>('Bonds (CP)'!AN249/'Bonds (CP)'!AN219-1)*'Bonds Portfolio'!$O$6</f>
        <v>-6.2895397016253353E-3</v>
      </c>
      <c r="O249" s="113">
        <f>('Bonds (CP)'!AO249/'Bonds (CP)'!AO219-1)*'Bonds Portfolio'!$O$7</f>
        <v>-3.2711371422691651E-3</v>
      </c>
      <c r="P249" s="113">
        <f>('Bonds (CP)'!AP249/'Bonds (CP)'!AP219-1)*'Bonds Portfolio'!$O$8</f>
        <v>2.7041349105144889E-3</v>
      </c>
      <c r="Q249" s="113">
        <f t="shared" si="21"/>
        <v>-1.5950826198756318E-2</v>
      </c>
      <c r="R249" s="113">
        <f t="shared" si="22"/>
        <v>2.9348520948487257E-2</v>
      </c>
      <c r="S249" s="113">
        <f t="shared" si="23"/>
        <v>3.4990868971052171E-2</v>
      </c>
    </row>
    <row r="250" spans="1:19" ht="15.6">
      <c r="A250" s="24">
        <v>45553</v>
      </c>
      <c r="B250" s="113">
        <f>('Bonds (CP)'!H250/'Bonds (CP)'!H249-1)*'Bonds Portfolio'!$F$3</f>
        <v>-1.1777572137632309E-4</v>
      </c>
      <c r="C250" s="113">
        <f>('Bonds (CP)'!I250/'Bonds (CP)'!I249-1)*'Bonds Portfolio'!$F$4</f>
        <v>-7.4195910507675051E-4</v>
      </c>
      <c r="D250" s="113">
        <f>('Bonds (CP)'!J250/'Bonds (CP)'!J249-1)*'Bonds Portfolio'!$F$5</f>
        <v>-1.2677515670273865E-3</v>
      </c>
      <c r="E250" s="113">
        <f>('Bonds (CP)'!K250/'Bonds (CP)'!K249-1)*'Bonds Portfolio'!$F$6</f>
        <v>-1.570760176944952E-3</v>
      </c>
      <c r="F250" s="113">
        <f>('Bonds (CP)'!L250/'Bonds (CP)'!L249-1)*'Bonds Portfolio'!$F$7</f>
        <v>-1.0459541067025847E-3</v>
      </c>
      <c r="G250" s="113">
        <f t="shared" si="18"/>
        <v>-4.7442006771279965E-3</v>
      </c>
      <c r="H250" s="113">
        <f t="shared" si="19"/>
        <v>1.7909987946940209E-3</v>
      </c>
      <c r="I250" s="113">
        <f t="shared" si="20"/>
        <v>4.6519151035126164E-3</v>
      </c>
      <c r="K250" s="24">
        <v>45553</v>
      </c>
      <c r="L250" s="113">
        <f>('Bonds (CP)'!AL250/'Bonds (CP)'!AL220-1)*'Bonds Portfolio'!$O$4</f>
        <v>-3.1631193741061825E-3</v>
      </c>
      <c r="M250" s="113">
        <f>('Bonds (CP)'!AM250/'Bonds (CP)'!AM220-1)*'Bonds Portfolio'!$O$5</f>
        <v>-7.00130916068511E-3</v>
      </c>
      <c r="N250" s="113">
        <f>('Bonds (CP)'!AN250/'Bonds (CP)'!AN220-1)*'Bonds Portfolio'!$O$6</f>
        <v>-8.8264736566395115E-3</v>
      </c>
      <c r="O250" s="113">
        <f>('Bonds (CP)'!AO250/'Bonds (CP)'!AO220-1)*'Bonds Portfolio'!$O$7</f>
        <v>-8.4079054795457072E-3</v>
      </c>
      <c r="P250" s="113">
        <f>('Bonds (CP)'!AP250/'Bonds (CP)'!AP220-1)*'Bonds Portfolio'!$O$8</f>
        <v>-3.4358844284643423E-3</v>
      </c>
      <c r="Q250" s="113">
        <f t="shared" si="21"/>
        <v>-3.0834692099440855E-2</v>
      </c>
      <c r="R250" s="113">
        <f t="shared" si="22"/>
        <v>1.446465504780272E-2</v>
      </c>
      <c r="S250" s="113">
        <f t="shared" si="23"/>
        <v>2.0107003070367634E-2</v>
      </c>
    </row>
    <row r="251" spans="1:19" ht="15.6">
      <c r="A251" s="24">
        <v>45554</v>
      </c>
      <c r="B251" s="113">
        <f>('Bonds (CP)'!H251/'Bonds (CP)'!H250-1)*'Bonds Portfolio'!$F$3</f>
        <v>2.6956448487909236E-4</v>
      </c>
      <c r="C251" s="113">
        <f>('Bonds (CP)'!I251/'Bonds (CP)'!I250-1)*'Bonds Portfolio'!$F$4</f>
        <v>4.9531474063302384E-5</v>
      </c>
      <c r="D251" s="113">
        <f>('Bonds (CP)'!J251/'Bonds (CP)'!J250-1)*'Bonds Portfolio'!$F$5</f>
        <v>-6.3409928821427379E-4</v>
      </c>
      <c r="E251" s="113">
        <f>('Bonds (CP)'!K251/'Bonds (CP)'!K250-1)*'Bonds Portfolio'!$F$6</f>
        <v>-7.854354979683454E-4</v>
      </c>
      <c r="F251" s="113">
        <f>('Bonds (CP)'!L251/'Bonds (CP)'!L250-1)*'Bonds Portfolio'!$F$7</f>
        <v>1.0514529644333416E-3</v>
      </c>
      <c r="G251" s="113">
        <f t="shared" si="18"/>
        <v>-4.8985862806882885E-5</v>
      </c>
      <c r="H251" s="113">
        <f t="shared" si="19"/>
        <v>6.4862136090151346E-3</v>
      </c>
      <c r="I251" s="113">
        <f t="shared" si="20"/>
        <v>9.3471299178337301E-3</v>
      </c>
      <c r="K251" s="24">
        <v>45554</v>
      </c>
      <c r="L251" s="113">
        <f>('Bonds (CP)'!AL251/'Bonds (CP)'!AL221-1)*'Bonds Portfolio'!$O$4</f>
        <v>-3.2010782579395382E-3</v>
      </c>
      <c r="M251" s="113">
        <f>('Bonds (CP)'!AM251/'Bonds (CP)'!AM221-1)*'Bonds Portfolio'!$O$5</f>
        <v>-7.7270867410199617E-3</v>
      </c>
      <c r="N251" s="113">
        <f>('Bonds (CP)'!AN251/'Bonds (CP)'!AN221-1)*'Bonds Portfolio'!$O$6</f>
        <v>-1.0502257771521296E-2</v>
      </c>
      <c r="O251" s="113">
        <f>('Bonds (CP)'!AO251/'Bonds (CP)'!AO221-1)*'Bonds Portfolio'!$O$7</f>
        <v>-1.1813738027797595E-2</v>
      </c>
      <c r="P251" s="113">
        <f>('Bonds (CP)'!AP251/'Bonds (CP)'!AP221-1)*'Bonds Portfolio'!$O$8</f>
        <v>-8.4026884979381267E-3</v>
      </c>
      <c r="Q251" s="113">
        <f t="shared" si="21"/>
        <v>-4.1646849296216516E-2</v>
      </c>
      <c r="R251" s="113">
        <f t="shared" si="22"/>
        <v>3.6524978510270589E-3</v>
      </c>
      <c r="S251" s="113">
        <f t="shared" si="23"/>
        <v>9.2948458735919726E-3</v>
      </c>
    </row>
    <row r="252" spans="1:19" ht="15.6">
      <c r="A252" s="24">
        <v>45555</v>
      </c>
      <c r="B252" s="113">
        <f>('Bonds (CP)'!H252/'Bonds (CP)'!H251-1)*'Bonds Portfolio'!$F$3</f>
        <v>1.5174506828530276E-4</v>
      </c>
      <c r="C252" s="113">
        <f>('Bonds (CP)'!I252/'Bonds (CP)'!I251-1)*'Bonds Portfolio'!$F$4</f>
        <v>4.953584009497192E-5</v>
      </c>
      <c r="D252" s="113">
        <f>('Bonds (CP)'!J252/'Bonds (CP)'!J251-1)*'Bonds Portfolio'!$F$5</f>
        <v>-2.37888358516547E-4</v>
      </c>
      <c r="E252" s="113">
        <f>('Bonds (CP)'!K252/'Bonds (CP)'!K251-1)*'Bonds Portfolio'!$F$6</f>
        <v>1.311372570973468E-4</v>
      </c>
      <c r="F252" s="113">
        <f>('Bonds (CP)'!L252/'Bonds (CP)'!L251-1)*'Bonds Portfolio'!$F$7</f>
        <v>3.3585758483434258E-3</v>
      </c>
      <c r="G252" s="113">
        <f t="shared" si="18"/>
        <v>3.4531056553045005E-3</v>
      </c>
      <c r="H252" s="113">
        <f t="shared" si="19"/>
        <v>9.9883051271265171E-3</v>
      </c>
      <c r="I252" s="113">
        <f t="shared" si="20"/>
        <v>1.2849221435945114E-2</v>
      </c>
      <c r="K252" s="24">
        <v>45555</v>
      </c>
      <c r="L252" s="113">
        <f>('Bonds (CP)'!AL252/'Bonds (CP)'!AL222-1)*'Bonds Portfolio'!$O$4</f>
        <v>-2.9000168605631373E-3</v>
      </c>
      <c r="M252" s="113">
        <f>('Bonds (CP)'!AM252/'Bonds (CP)'!AM222-1)*'Bonds Portfolio'!$O$5</f>
        <v>-7.8243231001710496E-3</v>
      </c>
      <c r="N252" s="113">
        <f>('Bonds (CP)'!AN252/'Bonds (CP)'!AN222-1)*'Bonds Portfolio'!$O$6</f>
        <v>-1.1260180311931101E-2</v>
      </c>
      <c r="O252" s="113">
        <f>('Bonds (CP)'!AO252/'Bonds (CP)'!AO222-1)*'Bonds Portfolio'!$O$7</f>
        <v>-1.3070967023358727E-2</v>
      </c>
      <c r="P252" s="113">
        <f>('Bonds (CP)'!AP252/'Bonds (CP)'!AP222-1)*'Bonds Portfolio'!$O$8</f>
        <v>-7.3180697821350728E-3</v>
      </c>
      <c r="Q252" s="113">
        <f t="shared" si="21"/>
        <v>-4.237355707815909E-2</v>
      </c>
      <c r="R252" s="113">
        <f t="shared" si="22"/>
        <v>2.9257900690844857E-3</v>
      </c>
      <c r="S252" s="113">
        <f t="shared" si="23"/>
        <v>8.5681380916493993E-3</v>
      </c>
    </row>
    <row r="253" spans="1:19" ht="15.6">
      <c r="A253" s="24">
        <v>45558</v>
      </c>
      <c r="B253" s="113">
        <f>('Bonds (CP)'!H253/'Bonds (CP)'!H252-1)*'Bonds Portfolio'!$F$3</f>
        <v>-1.0111223458040275E-4</v>
      </c>
      <c r="C253" s="113">
        <f>('Bonds (CP)'!I253/'Bonds (CP)'!I252-1)*'Bonds Portfolio'!$F$4</f>
        <v>-9.9030522560261683E-5</v>
      </c>
      <c r="D253" s="113">
        <f>('Bonds (CP)'!J253/'Bonds (CP)'!J252-1)*'Bonds Portfolio'!$F$5</f>
        <v>7.9350873199279814E-5</v>
      </c>
      <c r="E253" s="113">
        <f>('Bonds (CP)'!K253/'Bonds (CP)'!K252-1)*'Bonds Portfolio'!$F$6</f>
        <v>2.6244382635720598E-4</v>
      </c>
      <c r="F253" s="113">
        <f>('Bonds (CP)'!L253/'Bonds (CP)'!L252-1)*'Bonds Portfolio'!$F$7</f>
        <v>4.5884625768897184E-4</v>
      </c>
      <c r="G253" s="113">
        <f t="shared" si="18"/>
        <v>6.0049820010479318E-4</v>
      </c>
      <c r="H253" s="113">
        <f t="shared" si="19"/>
        <v>7.1356976719268109E-3</v>
      </c>
      <c r="I253" s="113">
        <f t="shared" si="20"/>
        <v>9.9966139807454064E-3</v>
      </c>
      <c r="K253" s="24">
        <v>45558</v>
      </c>
      <c r="L253" s="113">
        <f>('Bonds (CP)'!AL253/'Bonds (CP)'!AL223-1)*'Bonds Portfolio'!$O$4</f>
        <v>-3.0502190765082427E-3</v>
      </c>
      <c r="M253" s="113">
        <f>('Bonds (CP)'!AM253/'Bonds (CP)'!AM223-1)*'Bonds Portfolio'!$O$5</f>
        <v>-8.1606341850443808E-3</v>
      </c>
      <c r="N253" s="113">
        <f>('Bonds (CP)'!AN253/'Bonds (CP)'!AN223-1)*'Bonds Portfolio'!$O$6</f>
        <v>-1.1337303025726976E-2</v>
      </c>
      <c r="O253" s="113">
        <f>('Bonds (CP)'!AO253/'Bonds (CP)'!AO223-1)*'Bonds Portfolio'!$O$7</f>
        <v>-1.1695115274362223E-2</v>
      </c>
      <c r="P253" s="113">
        <f>('Bonds (CP)'!AP253/'Bonds (CP)'!AP223-1)*'Bonds Portfolio'!$O$8</f>
        <v>-3.0576424015664964E-3</v>
      </c>
      <c r="Q253" s="113">
        <f t="shared" si="21"/>
        <v>-3.7300913963208317E-2</v>
      </c>
      <c r="R253" s="113">
        <f t="shared" si="22"/>
        <v>7.9984331840352585E-3</v>
      </c>
      <c r="S253" s="113">
        <f t="shared" si="23"/>
        <v>1.3640781206600172E-2</v>
      </c>
    </row>
    <row r="254" spans="1:19" ht="15.6">
      <c r="A254" s="24">
        <v>45559</v>
      </c>
      <c r="B254" s="113">
        <f>('Bonds (CP)'!H254/'Bonds (CP)'!H253-1)*'Bonds Portfolio'!$F$3</f>
        <v>-1.347254968002476E-4</v>
      </c>
      <c r="C254" s="113">
        <f>('Bonds (CP)'!I254/'Bonds (CP)'!I253-1)*'Bonds Portfolio'!$F$4</f>
        <v>0</v>
      </c>
      <c r="D254" s="113">
        <f>('Bonds (CP)'!J254/'Bonds (CP)'!J253-1)*'Bonds Portfolio'!$F$5</f>
        <v>3.1767437774021801E-4</v>
      </c>
      <c r="E254" s="113">
        <f>('Bonds (CP)'!K254/'Bonds (CP)'!K253-1)*'Bonds Portfolio'!$F$6</f>
        <v>1.3173433158300441E-3</v>
      </c>
      <c r="F254" s="113">
        <f>('Bonds (CP)'!L254/'Bonds (CP)'!L253-1)*'Bonds Portfolio'!$F$7</f>
        <v>1.5409019792436585E-3</v>
      </c>
      <c r="G254" s="113">
        <f t="shared" si="18"/>
        <v>3.0411941760136729E-3</v>
      </c>
      <c r="H254" s="113">
        <f t="shared" si="19"/>
        <v>9.5763936478356904E-3</v>
      </c>
      <c r="I254" s="113">
        <f t="shared" si="20"/>
        <v>1.2437309956654286E-2</v>
      </c>
      <c r="K254" s="24">
        <v>45559</v>
      </c>
      <c r="L254" s="113">
        <f>('Bonds (CP)'!AL254/'Bonds (CP)'!AL224-1)*'Bonds Portfolio'!$O$4</f>
        <v>-3.0481643651060876E-3</v>
      </c>
      <c r="M254" s="113">
        <f>('Bonds (CP)'!AM254/'Bonds (CP)'!AM224-1)*'Bonds Portfolio'!$O$5</f>
        <v>-8.1124188492748273E-3</v>
      </c>
      <c r="N254" s="113">
        <f>('Bonds (CP)'!AN254/'Bonds (CP)'!AN224-1)*'Bonds Portfolio'!$O$6</f>
        <v>-1.1037636501406524E-2</v>
      </c>
      <c r="O254" s="113">
        <f>('Bonds (CP)'!AO254/'Bonds (CP)'!AO224-1)*'Bonds Portfolio'!$O$7</f>
        <v>-1.0581482462331948E-2</v>
      </c>
      <c r="P254" s="113">
        <f>('Bonds (CP)'!AP254/'Bonds (CP)'!AP224-1)*'Bonds Portfolio'!$O$8</f>
        <v>-2.4641673768695639E-3</v>
      </c>
      <c r="Q254" s="113">
        <f t="shared" si="21"/>
        <v>-3.5243869554988955E-2</v>
      </c>
      <c r="R254" s="113">
        <f t="shared" si="22"/>
        <v>1.0055477592254621E-2</v>
      </c>
      <c r="S254" s="113">
        <f t="shared" si="23"/>
        <v>1.5697825614819534E-2</v>
      </c>
    </row>
    <row r="255" spans="1:19" ht="15.6">
      <c r="A255" s="24">
        <v>45560</v>
      </c>
      <c r="B255" s="113">
        <f>('Bonds (CP)'!H255/'Bonds (CP)'!H254-1)*'Bonds Portfolio'!$F$3</f>
        <v>0</v>
      </c>
      <c r="C255" s="113">
        <f>('Bonds (CP)'!I255/'Bonds (CP)'!I254-1)*'Bonds Portfolio'!$F$4</f>
        <v>1.4864433104482268E-4</v>
      </c>
      <c r="D255" s="113">
        <f>('Bonds (CP)'!J255/'Bonds (CP)'!J254-1)*'Bonds Portfolio'!$F$5</f>
        <v>3.1780553562605897E-4</v>
      </c>
      <c r="E255" s="113">
        <f>('Bonds (CP)'!K255/'Bonds (CP)'!K254-1)*'Bonds Portfolio'!$F$6</f>
        <v>0</v>
      </c>
      <c r="F255" s="113">
        <f>('Bonds (CP)'!L255/'Bonds (CP)'!L254-1)*'Bonds Portfolio'!$F$7</f>
        <v>-4.611435771689543E-4</v>
      </c>
      <c r="G255" s="113">
        <f t="shared" si="18"/>
        <v>5.3062895019273201E-6</v>
      </c>
      <c r="H255" s="113">
        <f t="shared" si="19"/>
        <v>6.5405057613239451E-3</v>
      </c>
      <c r="I255" s="113">
        <f t="shared" si="20"/>
        <v>9.4014220701425406E-3</v>
      </c>
      <c r="K255" s="24">
        <v>45560</v>
      </c>
      <c r="L255" s="113">
        <f>('Bonds (CP)'!AL255/'Bonds (CP)'!AL225-1)*'Bonds Portfolio'!$O$4</f>
        <v>-3.0144829909060315E-3</v>
      </c>
      <c r="M255" s="113">
        <f>('Bonds (CP)'!AM255/'Bonds (CP)'!AM225-1)*'Bonds Portfolio'!$O$5</f>
        <v>-9.3659162213441949E-3</v>
      </c>
      <c r="N255" s="113">
        <f>('Bonds (CP)'!AN255/'Bonds (CP)'!AN225-1)*'Bonds Portfolio'!$O$6</f>
        <v>-1.2938238650947809E-2</v>
      </c>
      <c r="O255" s="113">
        <f>('Bonds (CP)'!AO255/'Bonds (CP)'!AO225-1)*'Bonds Portfolio'!$O$7</f>
        <v>-8.9301224331933323E-3</v>
      </c>
      <c r="P255" s="113">
        <f>('Bonds (CP)'!AP255/'Bonds (CP)'!AP225-1)*'Bonds Portfolio'!$O$8</f>
        <v>5.6914151209509272E-3</v>
      </c>
      <c r="Q255" s="113">
        <f t="shared" si="21"/>
        <v>-2.8557345175440438E-2</v>
      </c>
      <c r="R255" s="113">
        <f t="shared" si="22"/>
        <v>1.6742001971803137E-2</v>
      </c>
      <c r="S255" s="113">
        <f t="shared" si="23"/>
        <v>2.2384349994368051E-2</v>
      </c>
    </row>
    <row r="256" spans="1:19" ht="15.6">
      <c r="A256" s="24">
        <v>45561</v>
      </c>
      <c r="B256" s="113">
        <f>('Bonds (CP)'!H256/'Bonds (CP)'!H255-1)*'Bonds Portfolio'!$F$3</f>
        <v>-3.3624747814391402E-4</v>
      </c>
      <c r="C256" s="113">
        <f>('Bonds (CP)'!I256/'Bonds (CP)'!I255-1)*'Bonds Portfolio'!$F$4</f>
        <v>-3.9575830119642497E-4</v>
      </c>
      <c r="D256" s="113">
        <f>('Bonds (CP)'!J256/'Bonds (CP)'!J255-1)*'Bonds Portfolio'!$F$5</f>
        <v>-2.3803549119418845E-4</v>
      </c>
      <c r="E256" s="113">
        <f>('Bonds (CP)'!K256/'Bonds (CP)'!K255-1)*'Bonds Portfolio'!$F$6</f>
        <v>-6.5578131922805483E-4</v>
      </c>
      <c r="F256" s="113">
        <f>('Bonds (CP)'!L256/'Bonds (CP)'!L255-1)*'Bonds Portfolio'!$F$7</f>
        <v>-1.9791050124179587E-3</v>
      </c>
      <c r="G256" s="113">
        <f t="shared" si="18"/>
        <v>-3.6049276021805411E-3</v>
      </c>
      <c r="H256" s="113">
        <f t="shared" si="19"/>
        <v>2.9302718696414764E-3</v>
      </c>
      <c r="I256" s="113">
        <f t="shared" si="20"/>
        <v>5.7911881784600723E-3</v>
      </c>
      <c r="K256" s="24">
        <v>45561</v>
      </c>
      <c r="L256" s="113">
        <f>('Bonds (CP)'!AL256/'Bonds (CP)'!AL226-1)*'Bonds Portfolio'!$O$4</f>
        <v>-2.7740416946872904E-3</v>
      </c>
      <c r="M256" s="113">
        <f>('Bonds (CP)'!AM256/'Bonds (CP)'!AM226-1)*'Bonds Portfolio'!$O$5</f>
        <v>-8.5423675263491816E-3</v>
      </c>
      <c r="N256" s="113">
        <f>('Bonds (CP)'!AN256/'Bonds (CP)'!AN226-1)*'Bonds Portfolio'!$O$6</f>
        <v>-1.065791922799908E-2</v>
      </c>
      <c r="O256" s="113">
        <f>('Bonds (CP)'!AO256/'Bonds (CP)'!AO226-1)*'Bonds Portfolio'!$O$7</f>
        <v>-4.6890414003824881E-3</v>
      </c>
      <c r="P256" s="113">
        <f>('Bonds (CP)'!AP256/'Bonds (CP)'!AP226-1)*'Bonds Portfolio'!$O$8</f>
        <v>1.204259943524737E-2</v>
      </c>
      <c r="Q256" s="113">
        <f t="shared" si="21"/>
        <v>-1.4620770414170672E-2</v>
      </c>
      <c r="R256" s="113">
        <f t="shared" si="22"/>
        <v>3.0678576733072904E-2</v>
      </c>
      <c r="S256" s="113">
        <f t="shared" si="23"/>
        <v>3.6320924755637821E-2</v>
      </c>
    </row>
    <row r="257" spans="1:19" ht="15.6">
      <c r="A257" s="24">
        <v>45562</v>
      </c>
      <c r="B257" s="113">
        <f>('Bonds (CP)'!H257/'Bonds (CP)'!H256-1)*'Bonds Portfolio'!$F$3</f>
        <v>-1.847652641303821E-4</v>
      </c>
      <c r="C257" s="113">
        <f>('Bonds (CP)'!I257/'Bonds (CP)'!I256-1)*'Bonds Portfolio'!$F$4</f>
        <v>-6.4211631869401939E-4</v>
      </c>
      <c r="D257" s="113">
        <f>('Bonds (CP)'!J257/'Bonds (CP)'!J256-1)*'Bonds Portfolio'!$F$5</f>
        <v>-1.0285964243325729E-3</v>
      </c>
      <c r="E257" s="113">
        <f>('Bonds (CP)'!K257/'Bonds (CP)'!K256-1)*'Bonds Portfolio'!$F$6</f>
        <v>-6.5508978650254959E-4</v>
      </c>
      <c r="F257" s="113">
        <f>('Bonds (CP)'!L257/'Bonds (CP)'!L256-1)*'Bonds Portfolio'!$F$7</f>
        <v>7.642134383949007E-4</v>
      </c>
      <c r="G257" s="113">
        <f t="shared" si="18"/>
        <v>-1.7463543552646232E-3</v>
      </c>
      <c r="H257" s="113">
        <f t="shared" si="19"/>
        <v>4.7888451165573939E-3</v>
      </c>
      <c r="I257" s="113">
        <f t="shared" si="20"/>
        <v>7.6497614253759894E-3</v>
      </c>
      <c r="K257" s="24">
        <v>45562</v>
      </c>
      <c r="L257" s="113">
        <f>('Bonds (CP)'!AL257/'Bonds (CP)'!AL227-1)*'Bonds Portfolio'!$O$4</f>
        <v>-3.0570252792475384E-3</v>
      </c>
      <c r="M257" s="113">
        <f>('Bonds (CP)'!AM257/'Bonds (CP)'!AM227-1)*'Bonds Portfolio'!$O$5</f>
        <v>-7.521449245642642E-3</v>
      </c>
      <c r="N257" s="113">
        <f>('Bonds (CP)'!AN257/'Bonds (CP)'!AN227-1)*'Bonds Portfolio'!$O$6</f>
        <v>-9.4995565159822007E-3</v>
      </c>
      <c r="O257" s="113">
        <f>('Bonds (CP)'!AO257/'Bonds (CP)'!AO227-1)*'Bonds Portfolio'!$O$7</f>
        <v>-5.4575210545339649E-3</v>
      </c>
      <c r="P257" s="113">
        <f>('Bonds (CP)'!AP257/'Bonds (CP)'!AP227-1)*'Bonds Portfolio'!$O$8</f>
        <v>7.035240944674781E-3</v>
      </c>
      <c r="Q257" s="113">
        <f t="shared" si="21"/>
        <v>-1.8500311150731565E-2</v>
      </c>
      <c r="R257" s="113">
        <f t="shared" si="22"/>
        <v>2.6799035996512011E-2</v>
      </c>
      <c r="S257" s="113">
        <f t="shared" si="23"/>
        <v>3.2441384019076924E-2</v>
      </c>
    </row>
    <row r="258" spans="1:19" ht="15.6">
      <c r="A258" s="24">
        <v>45565</v>
      </c>
      <c r="B258" s="113">
        <f>('Bonds (CP)'!H258/'Bonds (CP)'!H257-1)*'Bonds Portfolio'!$F$3</f>
        <v>-6.0286360210997096E-4</v>
      </c>
      <c r="C258" s="113">
        <f>('Bonds (CP)'!I258/'Bonds (CP)'!I257-1)*'Bonds Portfolio'!$F$4</f>
        <v>-8.8732659133090592E-4</v>
      </c>
      <c r="D258" s="113">
        <f>('Bonds (CP)'!J258/'Bonds (CP)'!J257-1)*'Bonds Portfolio'!$F$5</f>
        <v>-7.9076255148646801E-4</v>
      </c>
      <c r="E258" s="113">
        <f>('Bonds (CP)'!K258/'Bonds (CP)'!K257-1)*'Bonds Portfolio'!$F$6</f>
        <v>-9.1536470893998083E-4</v>
      </c>
      <c r="F258" s="113">
        <f>('Bonds (CP)'!L258/'Bonds (CP)'!L257-1)*'Bonds Portfolio'!$F$7</f>
        <v>-1.5271519569399762E-4</v>
      </c>
      <c r="G258" s="113">
        <f t="shared" si="18"/>
        <v>-3.3490326495613232E-3</v>
      </c>
      <c r="H258" s="113">
        <f t="shared" si="19"/>
        <v>3.1861668222606943E-3</v>
      </c>
      <c r="I258" s="113">
        <f t="shared" si="20"/>
        <v>6.0470831310792898E-3</v>
      </c>
      <c r="K258" s="24">
        <v>45565</v>
      </c>
      <c r="L258" s="113">
        <f>('Bonds (CP)'!AL258/'Bonds (CP)'!AL228-1)*'Bonds Portfolio'!$O$4</f>
        <v>-3.7009126685087603E-3</v>
      </c>
      <c r="M258" s="113">
        <f>('Bonds (CP)'!AM258/'Bonds (CP)'!AM228-1)*'Bonds Portfolio'!$O$5</f>
        <v>-8.2312975538748386E-3</v>
      </c>
      <c r="N258" s="113">
        <f>('Bonds (CP)'!AN258/'Bonds (CP)'!AN228-1)*'Bonds Portfolio'!$O$6</f>
        <v>-9.8716558867079987E-3</v>
      </c>
      <c r="O258" s="113">
        <f>('Bonds (CP)'!AO258/'Bonds (CP)'!AO228-1)*'Bonds Portfolio'!$O$7</f>
        <v>-5.9632561490022828E-3</v>
      </c>
      <c r="P258" s="113">
        <f>('Bonds (CP)'!AP258/'Bonds (CP)'!AP228-1)*'Bonds Portfolio'!$O$8</f>
        <v>7.3359272464013081E-3</v>
      </c>
      <c r="Q258" s="113">
        <f t="shared" si="21"/>
        <v>-2.0431195011692573E-2</v>
      </c>
      <c r="R258" s="113">
        <f t="shared" si="22"/>
        <v>2.4868152135551002E-2</v>
      </c>
      <c r="S258" s="113">
        <f t="shared" si="23"/>
        <v>3.0510500158115916E-2</v>
      </c>
    </row>
    <row r="259" spans="1:19" ht="15.6">
      <c r="A259" s="24">
        <v>45566</v>
      </c>
      <c r="B259" s="113">
        <f>('Bonds (CP)'!H259/'Bonds (CP)'!H258-1)*'Bonds Portfolio'!$F$3</f>
        <v>-2.508780732564331E-4</v>
      </c>
      <c r="C259" s="113">
        <f>('Bonds (CP)'!I259/'Bonds (CP)'!I258-1)*'Bonds Portfolio'!$F$4</f>
        <v>-2.4662619343498451E-4</v>
      </c>
      <c r="D259" s="113">
        <f>('Bonds (CP)'!J259/'Bonds (CP)'!J258-1)*'Bonds Portfolio'!$F$5</f>
        <v>-1.5830536607814861E-4</v>
      </c>
      <c r="E259" s="113">
        <f>('Bonds (CP)'!K259/'Bonds (CP)'!K258-1)*'Bonds Portfolio'!$F$6</f>
        <v>-2.617121283701396E-4</v>
      </c>
      <c r="F259" s="113">
        <f>('Bonds (CP)'!L259/'Bonds (CP)'!L258-1)*'Bonds Portfolio'!$F$7</f>
        <v>-3.6006817136661432E-3</v>
      </c>
      <c r="G259" s="113">
        <f t="shared" si="18"/>
        <v>-4.5182034748058493E-3</v>
      </c>
      <c r="H259" s="113">
        <f t="shared" si="19"/>
        <v>2.0169959970161681E-3</v>
      </c>
      <c r="I259" s="113">
        <f t="shared" si="20"/>
        <v>4.8779123058347636E-3</v>
      </c>
      <c r="K259" s="24">
        <v>45566</v>
      </c>
      <c r="L259" s="113">
        <f>('Bonds (CP)'!AL259/'Bonds (CP)'!AL229-1)*'Bonds Portfolio'!$O$4</f>
        <v>-3.779896303729702E-3</v>
      </c>
      <c r="M259" s="113">
        <f>('Bonds (CP)'!AM259/'Bonds (CP)'!AM229-1)*'Bonds Portfolio'!$O$5</f>
        <v>-8.0836173368426419E-3</v>
      </c>
      <c r="N259" s="113">
        <f>('Bonds (CP)'!AN259/'Bonds (CP)'!AN229-1)*'Bonds Portfolio'!$O$6</f>
        <v>-9.8696679894809906E-3</v>
      </c>
      <c r="O259" s="113">
        <f>('Bonds (CP)'!AO259/'Bonds (CP)'!AO229-1)*'Bonds Portfolio'!$O$7</f>
        <v>-5.7041585625747793E-3</v>
      </c>
      <c r="P259" s="113">
        <f>('Bonds (CP)'!AP259/'Bonds (CP)'!AP229-1)*'Bonds Portfolio'!$O$8</f>
        <v>5.4055229084678308E-3</v>
      </c>
      <c r="Q259" s="113">
        <f t="shared" si="21"/>
        <v>-2.2031817284160281E-2</v>
      </c>
      <c r="R259" s="113">
        <f t="shared" si="22"/>
        <v>2.3267529863083294E-2</v>
      </c>
      <c r="S259" s="113">
        <f t="shared" si="23"/>
        <v>2.8909877885648208E-2</v>
      </c>
    </row>
    <row r="260" spans="1:19" ht="15.6">
      <c r="A260" s="24">
        <v>45567</v>
      </c>
      <c r="B260" s="113">
        <f>('Bonds (CP)'!H260/'Bonds (CP)'!H259-1)*'Bonds Portfolio'!$F$3</f>
        <v>1.841466476939946E-4</v>
      </c>
      <c r="C260" s="113">
        <f>('Bonds (CP)'!I260/'Bonds (CP)'!I259-1)*'Bonds Portfolio'!$F$4</f>
        <v>-2.4651796453616369E-4</v>
      </c>
      <c r="D260" s="113">
        <f>('Bonds (CP)'!J260/'Bonds (CP)'!J259-1)*'Bonds Portfolio'!$F$5</f>
        <v>-8.685499440014955E-4</v>
      </c>
      <c r="E260" s="113">
        <f>('Bonds (CP)'!K260/'Bonds (CP)'!K259-1)*'Bonds Portfolio'!$F$6</f>
        <v>-1.9510139821331764E-3</v>
      </c>
      <c r="F260" s="113">
        <f>('Bonds (CP)'!L260/'Bonds (CP)'!L259-1)*'Bonds Portfolio'!$F$7</f>
        <v>-5.9857432788243967E-4</v>
      </c>
      <c r="G260" s="113">
        <f t="shared" si="18"/>
        <v>-3.4805095708592805E-3</v>
      </c>
      <c r="H260" s="113">
        <f t="shared" si="19"/>
        <v>3.0546899009627369E-3</v>
      </c>
      <c r="I260" s="113">
        <f t="shared" si="20"/>
        <v>5.9156062097813324E-3</v>
      </c>
      <c r="K260" s="24">
        <v>45567</v>
      </c>
      <c r="L260" s="113">
        <f>('Bonds (CP)'!AL260/'Bonds (CP)'!AL230-1)*'Bonds Portfolio'!$O$4</f>
        <v>-3.3648614714991256E-3</v>
      </c>
      <c r="M260" s="113">
        <f>('Bonds (CP)'!AM260/'Bonds (CP)'!AM230-1)*'Bonds Portfolio'!$O$5</f>
        <v>-8.6559209190737018E-3</v>
      </c>
      <c r="N260" s="113">
        <f>('Bonds (CP)'!AN260/'Bonds (CP)'!AN230-1)*'Bonds Portfolio'!$O$6</f>
        <v>-1.1150537649815773E-2</v>
      </c>
      <c r="O260" s="113">
        <f>('Bonds (CP)'!AO260/'Bonds (CP)'!AO230-1)*'Bonds Portfolio'!$O$7</f>
        <v>-7.3451837106484289E-3</v>
      </c>
      <c r="P260" s="113">
        <f>('Bonds (CP)'!AP260/'Bonds (CP)'!AP230-1)*'Bonds Portfolio'!$O$8</f>
        <v>5.8391921059187894E-3</v>
      </c>
      <c r="Q260" s="113">
        <f t="shared" si="21"/>
        <v>-2.4677311645118244E-2</v>
      </c>
      <c r="R260" s="113">
        <f t="shared" si="22"/>
        <v>2.0622035502125331E-2</v>
      </c>
      <c r="S260" s="113">
        <f t="shared" si="23"/>
        <v>2.6264383524690245E-2</v>
      </c>
    </row>
    <row r="261" spans="1:19" ht="15.6">
      <c r="A261" s="24">
        <v>45568</v>
      </c>
      <c r="B261" s="113">
        <f>('Bonds (CP)'!H261/'Bonds (CP)'!H260-1)*'Bonds Portfolio'!$F$3</f>
        <v>-4.0096900843706874E-4</v>
      </c>
      <c r="C261" s="113">
        <f>('Bonds (CP)'!I261/'Bonds (CP)'!I260-1)*'Bonds Portfolio'!$F$4</f>
        <v>-9.3417088118754601E-4</v>
      </c>
      <c r="D261" s="113">
        <f>('Bonds (CP)'!J261/'Bonds (CP)'!J260-1)*'Bonds Portfolio'!$F$5</f>
        <v>-1.4171890346241112E-3</v>
      </c>
      <c r="E261" s="113">
        <f>('Bonds (CP)'!K261/'Bonds (CP)'!K260-1)*'Bonds Portfolio'!$F$6</f>
        <v>-2.0736057905371696E-3</v>
      </c>
      <c r="F261" s="113">
        <f>('Bonds (CP)'!L261/'Bonds (CP)'!L260-1)*'Bonds Portfolio'!$F$7</f>
        <v>-2.3665958604294659E-3</v>
      </c>
      <c r="G261" s="113">
        <f t="shared" ref="G261:G324" si="24">SUM(B261:F261)</f>
        <v>-7.1925305752153623E-3</v>
      </c>
      <c r="H261" s="113">
        <f t="shared" ref="H261:H324" si="25">$G261-$G$522</f>
        <v>-6.5733110339334481E-4</v>
      </c>
      <c r="I261" s="113">
        <f t="shared" ref="I261:I324" si="26">$G261-$G$526</f>
        <v>2.2035852054252507E-3</v>
      </c>
      <c r="K261" s="24">
        <v>45568</v>
      </c>
      <c r="L261" s="113">
        <f>('Bonds (CP)'!AL261/'Bonds (CP)'!AL231-1)*'Bonds Portfolio'!$O$4</f>
        <v>-3.6087210759335299E-3</v>
      </c>
      <c r="M261" s="113">
        <f>('Bonds (CP)'!AM261/'Bonds (CP)'!AM231-1)*'Bonds Portfolio'!$O$5</f>
        <v>-8.7852635781441538E-3</v>
      </c>
      <c r="N261" s="113">
        <f>('Bonds (CP)'!AN261/'Bonds (CP)'!AN231-1)*'Bonds Portfolio'!$O$6</f>
        <v>-1.1810478055192043E-2</v>
      </c>
      <c r="O261" s="113">
        <f>('Bonds (CP)'!AO261/'Bonds (CP)'!AO231-1)*'Bonds Portfolio'!$O$7</f>
        <v>-1.0348104570500305E-2</v>
      </c>
      <c r="P261" s="113">
        <f>('Bonds (CP)'!AP261/'Bonds (CP)'!AP231-1)*'Bonds Portfolio'!$O$8</f>
        <v>0</v>
      </c>
      <c r="Q261" s="113">
        <f t="shared" si="21"/>
        <v>-3.4552567279770033E-2</v>
      </c>
      <c r="R261" s="113">
        <f t="shared" si="22"/>
        <v>1.0746779867473542E-2</v>
      </c>
      <c r="S261" s="113">
        <f t="shared" si="23"/>
        <v>1.6389127890038456E-2</v>
      </c>
    </row>
    <row r="262" spans="1:19" ht="15.6">
      <c r="A262" s="24">
        <v>45569</v>
      </c>
      <c r="B262" s="113">
        <f>('Bonds (CP)'!H262/'Bonds (CP)'!H261-1)*'Bonds Portfolio'!$F$3</f>
        <v>-1.83608746452979E-4</v>
      </c>
      <c r="C262" s="113">
        <f>('Bonds (CP)'!I262/'Bonds (CP)'!I261-1)*'Bonds Portfolio'!$F$4</f>
        <v>-5.4065804413321321E-4</v>
      </c>
      <c r="D262" s="113">
        <f>('Bonds (CP)'!J262/'Bonds (CP)'!J261-1)*'Bonds Portfolio'!$F$5</f>
        <v>-1.5780114011103576E-4</v>
      </c>
      <c r="E262" s="113">
        <f>('Bonds (CP)'!K262/'Bonds (CP)'!K261-1)*'Bonds Portfolio'!$F$6</f>
        <v>6.5168274676179476E-4</v>
      </c>
      <c r="F262" s="113">
        <f>('Bonds (CP)'!L262/'Bonds (CP)'!L261-1)*'Bonds Portfolio'!$F$7</f>
        <v>-8.8378841791094678E-4</v>
      </c>
      <c r="G262" s="113">
        <f t="shared" si="24"/>
        <v>-1.11417360184638E-3</v>
      </c>
      <c r="H262" s="113">
        <f t="shared" si="25"/>
        <v>5.4210258699756379E-3</v>
      </c>
      <c r="I262" s="113">
        <f t="shared" si="26"/>
        <v>8.2819421787942334E-3</v>
      </c>
      <c r="K262" s="24">
        <v>45569</v>
      </c>
      <c r="L262" s="113">
        <f>('Bonds (CP)'!AL262/'Bonds (CP)'!AL232-1)*'Bonds Portfolio'!$O$4</f>
        <v>-2.9043565348021885E-3</v>
      </c>
      <c r="M262" s="113">
        <f>('Bonds (CP)'!AM262/'Bonds (CP)'!AM232-1)*'Bonds Portfolio'!$O$5</f>
        <v>-9.2067426823512436E-3</v>
      </c>
      <c r="N262" s="113">
        <f>('Bonds (CP)'!AN262/'Bonds (CP)'!AN232-1)*'Bonds Portfolio'!$O$6</f>
        <v>-1.1657177107354212E-2</v>
      </c>
      <c r="O262" s="113">
        <f>('Bonds (CP)'!AO262/'Bonds (CP)'!AO232-1)*'Bonds Portfolio'!$O$7</f>
        <v>-5.9285813888750212E-3</v>
      </c>
      <c r="P262" s="113">
        <f>('Bonds (CP)'!AP262/'Bonds (CP)'!AP232-1)*'Bonds Portfolio'!$O$8</f>
        <v>7.516120928650772E-3</v>
      </c>
      <c r="Q262" s="113">
        <f t="shared" si="21"/>
        <v>-2.2180736784731894E-2</v>
      </c>
      <c r="R262" s="113">
        <f t="shared" si="22"/>
        <v>2.3118610362511682E-2</v>
      </c>
      <c r="S262" s="113">
        <f t="shared" si="23"/>
        <v>2.8760958385076595E-2</v>
      </c>
    </row>
    <row r="263" spans="1:19" ht="15.6">
      <c r="A263" s="24">
        <v>45572</v>
      </c>
      <c r="B263" s="113">
        <f>('Bonds (CP)'!H263/'Bonds (CP)'!H262-1)*'Bonds Portfolio'!$F$3</f>
        <v>-1.1677370923350861E-4</v>
      </c>
      <c r="C263" s="113">
        <f>('Bonds (CP)'!I263/'Bonds (CP)'!I262-1)*'Bonds Portfolio'!$F$4</f>
        <v>-1.0294572660102476E-3</v>
      </c>
      <c r="D263" s="113">
        <f>('Bonds (CP)'!J263/'Bonds (CP)'!J262-1)*'Bonds Portfolio'!$F$5</f>
        <v>-1.7268578090147591E-3</v>
      </c>
      <c r="E263" s="113">
        <f>('Bonds (CP)'!K263/'Bonds (CP)'!K262-1)*'Bonds Portfolio'!$F$6</f>
        <v>-2.3253836774149053E-3</v>
      </c>
      <c r="F263" s="113">
        <f>('Bonds (CP)'!L263/'Bonds (CP)'!L262-1)*'Bonds Portfolio'!$F$7</f>
        <v>-8.8001555378842695E-4</v>
      </c>
      <c r="G263" s="113">
        <f t="shared" si="24"/>
        <v>-6.0784880154618479E-3</v>
      </c>
      <c r="H263" s="113">
        <f t="shared" si="25"/>
        <v>4.5671145636016954E-4</v>
      </c>
      <c r="I263" s="113">
        <f t="shared" si="26"/>
        <v>3.317627765178765E-3</v>
      </c>
      <c r="K263" s="24">
        <v>45572</v>
      </c>
      <c r="L263" s="113">
        <f>('Bonds (CP)'!AL263/'Bonds (CP)'!AL233-1)*'Bonds Portfolio'!$O$4</f>
        <v>-2.3688381015931625E-3</v>
      </c>
      <c r="M263" s="113">
        <f>('Bonds (CP)'!AM263/'Bonds (CP)'!AM233-1)*'Bonds Portfolio'!$O$5</f>
        <v>-9.1424640049247771E-3</v>
      </c>
      <c r="N263" s="113">
        <f>('Bonds (CP)'!AN263/'Bonds (CP)'!AN233-1)*'Bonds Portfolio'!$O$6</f>
        <v>-1.2383713028679756E-2</v>
      </c>
      <c r="O263" s="113">
        <f>('Bonds (CP)'!AO263/'Bonds (CP)'!AO233-1)*'Bonds Portfolio'!$O$7</f>
        <v>-8.0589172743260173E-3</v>
      </c>
      <c r="P263" s="113">
        <f>('Bonds (CP)'!AP263/'Bonds (CP)'!AP233-1)*'Bonds Portfolio'!$O$8</f>
        <v>6.0159329354959826E-3</v>
      </c>
      <c r="Q263" s="113">
        <f t="shared" si="21"/>
        <v>-2.593799947402773E-2</v>
      </c>
      <c r="R263" s="113">
        <f t="shared" si="22"/>
        <v>1.9361347673215845E-2</v>
      </c>
      <c r="S263" s="113">
        <f t="shared" si="23"/>
        <v>2.5003695695780759E-2</v>
      </c>
    </row>
    <row r="264" spans="1:19" ht="15.6">
      <c r="A264" s="24">
        <v>45573</v>
      </c>
      <c r="B264" s="113">
        <f>('Bonds (CP)'!H264/'Bonds (CP)'!H263-1)*'Bonds Portfolio'!$F$3</f>
        <v>4.6818827857206816E-4</v>
      </c>
      <c r="C264" s="113">
        <f>('Bonds (CP)'!I264/'Bonds (CP)'!I263-1)*'Bonds Portfolio'!$F$4</f>
        <v>2.9491392824985144E-4</v>
      </c>
      <c r="D264" s="113">
        <f>('Bonds (CP)'!J264/'Bonds (CP)'!J263-1)*'Bonds Portfolio'!$F$5</f>
        <v>-4.7176847914878197E-4</v>
      </c>
      <c r="E264" s="113">
        <f>('Bonds (CP)'!K264/'Bonds (CP)'!K263-1)*'Bonds Portfolio'!$F$6</f>
        <v>-7.7616880115163325E-4</v>
      </c>
      <c r="F264" s="113">
        <f>('Bonds (CP)'!L264/'Bonds (CP)'!L263-1)*'Bonds Portfolio'!$F$7</f>
        <v>1.6263927577480075E-3</v>
      </c>
      <c r="G264" s="113">
        <f t="shared" si="24"/>
        <v>1.1415576842695118E-3</v>
      </c>
      <c r="H264" s="113">
        <f t="shared" si="25"/>
        <v>7.6767571560915297E-3</v>
      </c>
      <c r="I264" s="113">
        <f t="shared" si="26"/>
        <v>1.0537673464910125E-2</v>
      </c>
      <c r="K264" s="24">
        <v>45573</v>
      </c>
      <c r="L264" s="113">
        <f>('Bonds (CP)'!AL264/'Bonds (CP)'!AL234-1)*'Bonds Portfolio'!$O$4</f>
        <v>-2.3409413928601407E-3</v>
      </c>
      <c r="M264" s="113">
        <f>('Bonds (CP)'!AM264/'Bonds (CP)'!AM234-1)*'Bonds Portfolio'!$O$5</f>
        <v>-9.8613695869035137E-3</v>
      </c>
      <c r="N264" s="113">
        <f>('Bonds (CP)'!AN264/'Bonds (CP)'!AN234-1)*'Bonds Portfolio'!$O$6</f>
        <v>-1.3200637583205511E-2</v>
      </c>
      <c r="O264" s="113">
        <f>('Bonds (CP)'!AO264/'Bonds (CP)'!AO234-1)*'Bonds Portfolio'!$O$7</f>
        <v>-7.9228507556177163E-3</v>
      </c>
      <c r="P264" s="113">
        <f>('Bonds (CP)'!AP264/'Bonds (CP)'!AP234-1)*'Bonds Portfolio'!$O$8</f>
        <v>9.3189598199681541E-3</v>
      </c>
      <c r="Q264" s="113">
        <f t="shared" si="21"/>
        <v>-2.4006839498618728E-2</v>
      </c>
      <c r="R264" s="113">
        <f t="shared" si="22"/>
        <v>2.1292507648624847E-2</v>
      </c>
      <c r="S264" s="113">
        <f t="shared" si="23"/>
        <v>2.6934855671189761E-2</v>
      </c>
    </row>
    <row r="265" spans="1:19" ht="15.6">
      <c r="A265" s="24">
        <v>45574</v>
      </c>
      <c r="B265" s="113">
        <f>('Bonds (CP)'!H265/'Bonds (CP)'!H264-1)*'Bonds Portfolio'!$F$3</f>
        <v>-1.5037593984963405E-4</v>
      </c>
      <c r="C265" s="113">
        <f>('Bonds (CP)'!I265/'Bonds (CP)'!I264-1)*'Bonds Portfolio'!$F$4</f>
        <v>-2.9447969742806284E-4</v>
      </c>
      <c r="D265" s="113">
        <f>('Bonds (CP)'!J265/'Bonds (CP)'!J264-1)*'Bonds Portfolio'!$F$5</f>
        <v>-3.144745891964229E-4</v>
      </c>
      <c r="E265" s="113">
        <f>('Bonds (CP)'!K265/'Bonds (CP)'!K264-1)*'Bonds Portfolio'!$F$6</f>
        <v>-2.5883760441776095E-4</v>
      </c>
      <c r="F265" s="113">
        <f>('Bonds (CP)'!L265/'Bonds (CP)'!L264-1)*'Bonds Portfolio'!$F$7</f>
        <v>0</v>
      </c>
      <c r="G265" s="113">
        <f t="shared" si="24"/>
        <v>-1.0181678308918806E-3</v>
      </c>
      <c r="H265" s="113">
        <f t="shared" si="25"/>
        <v>5.5170316409301366E-3</v>
      </c>
      <c r="I265" s="113">
        <f t="shared" si="26"/>
        <v>8.377947949748733E-3</v>
      </c>
      <c r="K265" s="24">
        <v>45574</v>
      </c>
      <c r="L265" s="113">
        <f>('Bonds (CP)'!AL265/'Bonds (CP)'!AL235-1)*'Bonds Portfolio'!$O$4</f>
        <v>-2.4394319131161527E-3</v>
      </c>
      <c r="M265" s="113">
        <f>('Bonds (CP)'!AM265/'Bonds (CP)'!AM235-1)*'Bonds Portfolio'!$O$5</f>
        <v>-9.4757944785316857E-3</v>
      </c>
      <c r="N265" s="113">
        <f>('Bonds (CP)'!AN265/'Bonds (CP)'!AN235-1)*'Bonds Portfolio'!$O$6</f>
        <v>-1.2821154558370629E-2</v>
      </c>
      <c r="O265" s="113">
        <f>('Bonds (CP)'!AO265/'Bonds (CP)'!AO235-1)*'Bonds Portfolio'!$O$7</f>
        <v>-7.2888711557844935E-3</v>
      </c>
      <c r="P265" s="113">
        <f>('Bonds (CP)'!AP265/'Bonds (CP)'!AP235-1)*'Bonds Portfolio'!$O$8</f>
        <v>1.0650840625815051E-2</v>
      </c>
      <c r="Q265" s="113">
        <f t="shared" si="21"/>
        <v>-2.137441147998791E-2</v>
      </c>
      <c r="R265" s="113">
        <f t="shared" si="22"/>
        <v>2.3924935667255665E-2</v>
      </c>
      <c r="S265" s="113">
        <f t="shared" si="23"/>
        <v>2.9567283689820579E-2</v>
      </c>
    </row>
    <row r="266" spans="1:19" ht="15.6">
      <c r="A266" s="24">
        <v>45575</v>
      </c>
      <c r="B266" s="113">
        <f>('Bonds (CP)'!H266/'Bonds (CP)'!H265-1)*'Bonds Portfolio'!$F$3</f>
        <v>2.3419203747074847E-4</v>
      </c>
      <c r="C266" s="113">
        <f>('Bonds (CP)'!I266/'Bonds (CP)'!I265-1)*'Bonds Portfolio'!$F$4</f>
        <v>3.9334962673733822E-4</v>
      </c>
      <c r="D266" s="113">
        <f>('Bonds (CP)'!J266/'Bonds (CP)'!J265-1)*'Bonds Portfolio'!$F$5</f>
        <v>3.1496983925043413E-4</v>
      </c>
      <c r="E266" s="113">
        <f>('Bonds (CP)'!K266/'Bonds (CP)'!K265-1)*'Bonds Portfolio'!$F$6</f>
        <v>1.1698017083010992E-3</v>
      </c>
      <c r="F266" s="113">
        <f>('Bonds (CP)'!L266/'Bonds (CP)'!L265-1)*'Bonds Portfolio'!$F$7</f>
        <v>1.639304638282857E-3</v>
      </c>
      <c r="G266" s="113">
        <f t="shared" si="24"/>
        <v>3.751617850042477E-3</v>
      </c>
      <c r="H266" s="113">
        <f t="shared" si="25"/>
        <v>1.0286817321864494E-2</v>
      </c>
      <c r="I266" s="113">
        <f t="shared" si="26"/>
        <v>1.3147733630683091E-2</v>
      </c>
      <c r="K266" s="24">
        <v>45575</v>
      </c>
      <c r="L266" s="113">
        <f>('Bonds (CP)'!AL266/'Bonds (CP)'!AL236-1)*'Bonds Portfolio'!$O$4</f>
        <v>-2.3084643693542795E-3</v>
      </c>
      <c r="M266" s="113">
        <f>('Bonds (CP)'!AM266/'Bonds (CP)'!AM236-1)*'Bonds Portfolio'!$O$5</f>
        <v>-8.623843236904882E-3</v>
      </c>
      <c r="N266" s="113">
        <f>('Bonds (CP)'!AN266/'Bonds (CP)'!AN236-1)*'Bonds Portfolio'!$O$6</f>
        <v>-1.2226125809642397E-2</v>
      </c>
      <c r="O266" s="113">
        <f>('Bonds (CP)'!AO266/'Bonds (CP)'!AO236-1)*'Bonds Portfolio'!$O$7</f>
        <v>-6.5424939904596526E-3</v>
      </c>
      <c r="P266" s="113">
        <f>('Bonds (CP)'!AP266/'Bonds (CP)'!AP236-1)*'Bonds Portfolio'!$O$8</f>
        <v>1.0437880417240164E-2</v>
      </c>
      <c r="Q266" s="113">
        <f t="shared" si="21"/>
        <v>-1.9263046989121048E-2</v>
      </c>
      <c r="R266" s="113">
        <f t="shared" si="22"/>
        <v>2.6036300158122527E-2</v>
      </c>
      <c r="S266" s="113">
        <f t="shared" si="23"/>
        <v>3.1678648180687441E-2</v>
      </c>
    </row>
    <row r="267" spans="1:19" ht="15.6">
      <c r="A267" s="24">
        <v>45576</v>
      </c>
      <c r="B267" s="113">
        <f>('Bonds (CP)'!H267/'Bonds (CP)'!H266-1)*'Bonds Portfolio'!$F$3</f>
        <v>2.0093770931013389E-4</v>
      </c>
      <c r="C267" s="113">
        <f>('Bonds (CP)'!I267/'Bonds (CP)'!I266-1)*'Bonds Portfolio'!$F$4</f>
        <v>4.4290239751716421E-4</v>
      </c>
      <c r="D267" s="113">
        <f>('Bonds (CP)'!J267/'Bonds (CP)'!J266-1)*'Bonds Portfolio'!$F$5</f>
        <v>6.3082519850063976E-4</v>
      </c>
      <c r="E267" s="113">
        <f>('Bonds (CP)'!K267/'Bonds (CP)'!K266-1)*'Bonds Portfolio'!$F$6</f>
        <v>9.1081067326705958E-4</v>
      </c>
      <c r="F267" s="113">
        <f>('Bonds (CP)'!L267/'Bonds (CP)'!L266-1)*'Bonds Portfolio'!$F$7</f>
        <v>1.803918979027186E-3</v>
      </c>
      <c r="G267" s="113">
        <f t="shared" si="24"/>
        <v>3.9893949576221832E-3</v>
      </c>
      <c r="H267" s="113">
        <f t="shared" si="25"/>
        <v>1.0524594429444201E-2</v>
      </c>
      <c r="I267" s="113">
        <f t="shared" si="26"/>
        <v>1.3385510738262796E-2</v>
      </c>
      <c r="K267" s="24">
        <v>45576</v>
      </c>
      <c r="L267" s="113">
        <f>('Bonds (CP)'!AL267/'Bonds (CP)'!AL237-1)*'Bonds Portfolio'!$O$4</f>
        <v>-1.8251841929001645E-3</v>
      </c>
      <c r="M267" s="113">
        <f>('Bonds (CP)'!AM267/'Bonds (CP)'!AM237-1)*'Bonds Portfolio'!$O$5</f>
        <v>-6.8567153803394737E-3</v>
      </c>
      <c r="N267" s="113">
        <f>('Bonds (CP)'!AN267/'Bonds (CP)'!AN237-1)*'Bonds Portfolio'!$O$6</f>
        <v>-1.0198289954005802E-2</v>
      </c>
      <c r="O267" s="113">
        <f>('Bonds (CP)'!AO267/'Bonds (CP)'!AO237-1)*'Bonds Portfolio'!$O$7</f>
        <v>-5.7888736648831207E-3</v>
      </c>
      <c r="P267" s="113">
        <f>('Bonds (CP)'!AP267/'Bonds (CP)'!AP237-1)*'Bonds Portfolio'!$O$8</f>
        <v>1.143276335862633E-2</v>
      </c>
      <c r="Q267" s="113">
        <f t="shared" si="21"/>
        <v>-1.3236299833502231E-2</v>
      </c>
      <c r="R267" s="113">
        <f t="shared" si="22"/>
        <v>3.2063047313741343E-2</v>
      </c>
      <c r="S267" s="113">
        <f t="shared" si="23"/>
        <v>3.7705395336306256E-2</v>
      </c>
    </row>
    <row r="268" spans="1:19" ht="15.6">
      <c r="A268" s="24">
        <v>45579</v>
      </c>
      <c r="B268" s="113">
        <f>('Bonds (CP)'!H268/'Bonds (CP)'!H267-1)*'Bonds Portfolio'!$F$3</f>
        <v>-5.0221813007489407E-5</v>
      </c>
      <c r="C268" s="113">
        <f>('Bonds (CP)'!I268/'Bonds (CP)'!I267-1)*'Bonds Portfolio'!$F$4</f>
        <v>-1.9657424014416503E-4</v>
      </c>
      <c r="D268" s="113">
        <f>('Bonds (CP)'!J268/'Bonds (CP)'!J267-1)*'Bonds Portfolio'!$F$5</f>
        <v>-7.8741875423982149E-5</v>
      </c>
      <c r="E268" s="113">
        <f>('Bonds (CP)'!K268/'Bonds (CP)'!K267-1)*'Bonds Portfolio'!$F$6</f>
        <v>3.9025631249853813E-4</v>
      </c>
      <c r="F268" s="113">
        <f>('Bonds (CP)'!L268/'Bonds (CP)'!L267-1)*'Bonds Portfolio'!$F$7</f>
        <v>2.1261286328730033E-3</v>
      </c>
      <c r="G268" s="113">
        <f t="shared" si="24"/>
        <v>2.1908470167959046E-3</v>
      </c>
      <c r="H268" s="113">
        <f t="shared" si="25"/>
        <v>8.7260464886179216E-3</v>
      </c>
      <c r="I268" s="113">
        <f t="shared" si="26"/>
        <v>1.1586962797436517E-2</v>
      </c>
      <c r="K268" s="24">
        <v>45579</v>
      </c>
      <c r="L268" s="113">
        <f>('Bonds (CP)'!AL268/'Bonds (CP)'!AL238-1)*'Bonds Portfolio'!$O$4</f>
        <v>-1.7075416422533296E-3</v>
      </c>
      <c r="M268" s="113">
        <f>('Bonds (CP)'!AM268/'Bonds (CP)'!AM238-1)*'Bonds Portfolio'!$O$5</f>
        <v>-7.0945829748454425E-3</v>
      </c>
      <c r="N268" s="113">
        <f>('Bonds (CP)'!AN268/'Bonds (CP)'!AN238-1)*'Bonds Portfolio'!$O$6</f>
        <v>-1.0197266079949464E-2</v>
      </c>
      <c r="O268" s="113">
        <f>('Bonds (CP)'!AO268/'Bonds (CP)'!AO238-1)*'Bonds Portfolio'!$O$7</f>
        <v>-4.1309202986999473E-3</v>
      </c>
      <c r="P268" s="113">
        <f>('Bonds (CP)'!AP268/'Bonds (CP)'!AP238-1)*'Bonds Portfolio'!$O$8</f>
        <v>1.6571076100581329E-2</v>
      </c>
      <c r="Q268" s="113">
        <f t="shared" si="21"/>
        <v>-6.5592348951668544E-3</v>
      </c>
      <c r="R268" s="113">
        <f t="shared" si="22"/>
        <v>3.8740112252076721E-2</v>
      </c>
      <c r="S268" s="113">
        <f t="shared" si="23"/>
        <v>4.4382460274641634E-2</v>
      </c>
    </row>
    <row r="269" spans="1:19" ht="15.6">
      <c r="A269" s="24">
        <v>45580</v>
      </c>
      <c r="B269" s="113">
        <f>('Bonds (CP)'!H269/'Bonds (CP)'!H268-1)*'Bonds Portfolio'!$F$3</f>
        <v>-1.6739203213922415E-5</v>
      </c>
      <c r="C269" s="113">
        <f>('Bonds (CP)'!I269/'Bonds (CP)'!I268-1)*'Bonds Portfolio'!$F$4</f>
        <v>-1.9650544931069103E-4</v>
      </c>
      <c r="D269" s="113">
        <f>('Bonds (CP)'!J269/'Bonds (CP)'!J268-1)*'Bonds Portfolio'!$F$5</f>
        <v>-3.1470072668133843E-4</v>
      </c>
      <c r="E269" s="113">
        <f>('Bonds (CP)'!K269/'Bonds (CP)'!K268-1)*'Bonds Portfolio'!$F$6</f>
        <v>-5.1910459048329913E-4</v>
      </c>
      <c r="F269" s="113">
        <f>('Bonds (CP)'!L269/'Bonds (CP)'!L268-1)*'Bonds Portfolio'!$F$7</f>
        <v>-2.2523748723779712E-3</v>
      </c>
      <c r="G269" s="113">
        <f t="shared" si="24"/>
        <v>-3.299424842067222E-3</v>
      </c>
      <c r="H269" s="113">
        <f t="shared" si="25"/>
        <v>3.2357746297547955E-3</v>
      </c>
      <c r="I269" s="113">
        <f t="shared" si="26"/>
        <v>6.096690938573391E-3</v>
      </c>
      <c r="K269" s="24">
        <v>45580</v>
      </c>
      <c r="L269" s="113">
        <f>('Bonds (CP)'!AL269/'Bonds (CP)'!AL239-1)*'Bonds Portfolio'!$O$4</f>
        <v>-1.5567458988952065E-3</v>
      </c>
      <c r="M269" s="113">
        <f>('Bonds (CP)'!AM269/'Bonds (CP)'!AM239-1)*'Bonds Portfolio'!$O$5</f>
        <v>-6.8039170581303716E-3</v>
      </c>
      <c r="N269" s="113">
        <f>('Bonds (CP)'!AN269/'Bonds (CP)'!AN239-1)*'Bonds Portfolio'!$O$6</f>
        <v>-1.0117428695411568E-2</v>
      </c>
      <c r="O269" s="113">
        <f>('Bonds (CP)'!AO269/'Bonds (CP)'!AO239-1)*'Bonds Portfolio'!$O$7</f>
        <v>-4.6393029907333405E-3</v>
      </c>
      <c r="P269" s="113">
        <f>('Bonds (CP)'!AP269/'Bonds (CP)'!AP239-1)*'Bonds Portfolio'!$O$8</f>
        <v>1.3229474992623259E-2</v>
      </c>
      <c r="Q269" s="113">
        <f t="shared" si="21"/>
        <v>-9.8879196505472292E-3</v>
      </c>
      <c r="R269" s="113">
        <f t="shared" si="22"/>
        <v>3.5411427496696346E-2</v>
      </c>
      <c r="S269" s="113">
        <f t="shared" si="23"/>
        <v>4.105377551926126E-2</v>
      </c>
    </row>
    <row r="270" spans="1:19" ht="15.6">
      <c r="A270" s="24">
        <v>45581</v>
      </c>
      <c r="B270" s="113">
        <f>('Bonds (CP)'!H270/'Bonds (CP)'!H269-1)*'Bonds Portfolio'!$F$3</f>
        <v>2.0107238605899803E-4</v>
      </c>
      <c r="C270" s="113">
        <f>('Bonds (CP)'!I270/'Bonds (CP)'!I269-1)*'Bonds Portfolio'!$F$4</f>
        <v>9.8316577282053796E-5</v>
      </c>
      <c r="D270" s="113">
        <f>('Bonds (CP)'!J270/'Bonds (CP)'!J269-1)*'Bonds Portfolio'!$F$5</f>
        <v>2.3633882349871627E-4</v>
      </c>
      <c r="E270" s="113">
        <f>('Bonds (CP)'!K270/'Bonds (CP)'!K269-1)*'Bonds Portfolio'!$F$6</f>
        <v>0</v>
      </c>
      <c r="F270" s="113">
        <f>('Bonds (CP)'!L270/'Bonds (CP)'!L269-1)*'Bonds Portfolio'!$F$7</f>
        <v>-1.1945001577814863E-3</v>
      </c>
      <c r="G270" s="113">
        <f t="shared" si="24"/>
        <v>-6.5877237094171817E-4</v>
      </c>
      <c r="H270" s="113">
        <f t="shared" si="25"/>
        <v>5.8764271008802989E-3</v>
      </c>
      <c r="I270" s="113">
        <f t="shared" si="26"/>
        <v>8.7373434096988944E-3</v>
      </c>
      <c r="K270" s="24">
        <v>45581</v>
      </c>
      <c r="L270" s="113">
        <f>('Bonds (CP)'!AL270/'Bonds (CP)'!AL240-1)*'Bonds Portfolio'!$O$4</f>
        <v>-1.5918230563002568E-3</v>
      </c>
      <c r="M270" s="113">
        <f>('Bonds (CP)'!AM270/'Bonds (CP)'!AM240-1)*'Bonds Portfolio'!$O$5</f>
        <v>-7.6690486887951662E-3</v>
      </c>
      <c r="N270" s="113">
        <f>('Bonds (CP)'!AN270/'Bonds (CP)'!AN240-1)*'Bonds Portfolio'!$O$6</f>
        <v>-1.1480832146871879E-2</v>
      </c>
      <c r="O270" s="113">
        <f>('Bonds (CP)'!AO270/'Bonds (CP)'!AO240-1)*'Bonds Portfolio'!$O$7</f>
        <v>-8.0706434443203363E-3</v>
      </c>
      <c r="P270" s="113">
        <f>('Bonds (CP)'!AP270/'Bonds (CP)'!AP240-1)*'Bonds Portfolio'!$O$8</f>
        <v>5.2286971569686543E-3</v>
      </c>
      <c r="Q270" s="113">
        <f t="shared" si="21"/>
        <v>-2.3583650179318984E-2</v>
      </c>
      <c r="R270" s="113">
        <f t="shared" si="22"/>
        <v>2.1715696967924591E-2</v>
      </c>
      <c r="S270" s="113">
        <f t="shared" si="23"/>
        <v>2.7358044990489504E-2</v>
      </c>
    </row>
    <row r="271" spans="1:19" ht="15.6">
      <c r="A271" s="24">
        <v>45582</v>
      </c>
      <c r="B271" s="113">
        <f>('Bonds (CP)'!H271/'Bonds (CP)'!H270-1)*'Bonds Portfolio'!$F$3</f>
        <v>3.3517680576489185E-5</v>
      </c>
      <c r="C271" s="113">
        <f>('Bonds (CP)'!I271/'Bonds (CP)'!I270-1)*'Bonds Portfolio'!$F$4</f>
        <v>-9.8268270282120268E-5</v>
      </c>
      <c r="D271" s="113">
        <f>('Bonds (CP)'!J271/'Bonds (CP)'!J270-1)*'Bonds Portfolio'!$F$5</f>
        <v>-4.7176847914878197E-4</v>
      </c>
      <c r="E271" s="113">
        <f>('Bonds (CP)'!K271/'Bonds (CP)'!K270-1)*'Bonds Portfolio'!$F$6</f>
        <v>-7.7732512154184976E-4</v>
      </c>
      <c r="F271" s="113">
        <f>('Bonds (CP)'!L271/'Bonds (CP)'!L270-1)*'Bonds Portfolio'!$F$7</f>
        <v>-1.3351459540406508E-3</v>
      </c>
      <c r="G271" s="113">
        <f t="shared" si="24"/>
        <v>-2.6489901444369133E-3</v>
      </c>
      <c r="H271" s="113">
        <f t="shared" si="25"/>
        <v>3.8862093273851041E-3</v>
      </c>
      <c r="I271" s="113">
        <f t="shared" si="26"/>
        <v>6.7471256362036996E-3</v>
      </c>
      <c r="K271" s="24">
        <v>45582</v>
      </c>
      <c r="L271" s="113">
        <f>('Bonds (CP)'!AL271/'Bonds (CP)'!AL241-1)*'Bonds Portfolio'!$O$4</f>
        <v>-1.6423663482487028E-3</v>
      </c>
      <c r="M271" s="113">
        <f>('Bonds (CP)'!AM271/'Bonds (CP)'!AM241-1)*'Bonds Portfolio'!$O$5</f>
        <v>-8.0508382126267541E-3</v>
      </c>
      <c r="N271" s="113">
        <f>('Bonds (CP)'!AN271/'Bonds (CP)'!AN241-1)*'Bonds Portfolio'!$O$6</f>
        <v>-1.3050957357729277E-2</v>
      </c>
      <c r="O271" s="113">
        <f>('Bonds (CP)'!AO271/'Bonds (CP)'!AO241-1)*'Bonds Portfolio'!$O$7</f>
        <v>-1.2317872239406525E-2</v>
      </c>
      <c r="P271" s="113">
        <f>('Bonds (CP)'!AP271/'Bonds (CP)'!AP241-1)*'Bonds Portfolio'!$O$8</f>
        <v>-2.0767559188458406E-3</v>
      </c>
      <c r="Q271" s="113">
        <f t="shared" si="21"/>
        <v>-3.7138790076857095E-2</v>
      </c>
      <c r="R271" s="113">
        <f t="shared" si="22"/>
        <v>8.1605570703864802E-3</v>
      </c>
      <c r="S271" s="113">
        <f t="shared" si="23"/>
        <v>1.3802905092951394E-2</v>
      </c>
    </row>
    <row r="272" spans="1:19" ht="15.6">
      <c r="A272" s="24">
        <v>45583</v>
      </c>
      <c r="B272" s="113">
        <f>('Bonds (CP)'!H272/'Bonds (CP)'!H271-1)*'Bonds Portfolio'!$F$3</f>
        <v>-2.3434884499498045E-4</v>
      </c>
      <c r="C272" s="113">
        <f>('Bonds (CP)'!I272/'Bonds (CP)'!I271-1)*'Bonds Portfolio'!$F$4</f>
        <v>-2.455049927857056E-4</v>
      </c>
      <c r="D272" s="113">
        <f>('Bonds (CP)'!J272/'Bonds (CP)'!J271-1)*'Bonds Portfolio'!$F$5</f>
        <v>2.3626592028276329E-4</v>
      </c>
      <c r="E272" s="113">
        <f>('Bonds (CP)'!K272/'Bonds (CP)'!K271-1)*'Bonds Portfolio'!$F$6</f>
        <v>6.5001793460215404E-4</v>
      </c>
      <c r="F272" s="113">
        <f>('Bonds (CP)'!L272/'Bonds (CP)'!L271-1)*'Bonds Portfolio'!$F$7</f>
        <v>-2.9630048350532957E-4</v>
      </c>
      <c r="G272" s="113">
        <f t="shared" si="24"/>
        <v>1.1012953359890171E-4</v>
      </c>
      <c r="H272" s="113">
        <f t="shared" si="25"/>
        <v>6.6453290054209191E-3</v>
      </c>
      <c r="I272" s="113">
        <f t="shared" si="26"/>
        <v>9.5062453142395146E-3</v>
      </c>
      <c r="K272" s="24">
        <v>45583</v>
      </c>
      <c r="L272" s="113">
        <f>('Bonds (CP)'!AL272/'Bonds (CP)'!AL242-1)*'Bonds Portfolio'!$O$4</f>
        <v>-2.1426180113826468E-3</v>
      </c>
      <c r="M272" s="113">
        <f>('Bonds (CP)'!AM272/'Bonds (CP)'!AM242-1)*'Bonds Portfolio'!$O$5</f>
        <v>-7.4727548336542609E-3</v>
      </c>
      <c r="N272" s="113">
        <f>('Bonds (CP)'!AN272/'Bonds (CP)'!AN242-1)*'Bonds Portfolio'!$O$6</f>
        <v>-1.2455076739850357E-2</v>
      </c>
      <c r="O272" s="113">
        <f>('Bonds (CP)'!AO272/'Bonds (CP)'!AO242-1)*'Bonds Portfolio'!$O$7</f>
        <v>-1.4806858812195968E-2</v>
      </c>
      <c r="P272" s="113">
        <f>('Bonds (CP)'!AP272/'Bonds (CP)'!AP242-1)*'Bonds Portfolio'!$O$8</f>
        <v>-1.0211942598068147E-2</v>
      </c>
      <c r="Q272" s="113">
        <f t="shared" si="21"/>
        <v>-4.7089250995151377E-2</v>
      </c>
      <c r="R272" s="113">
        <f t="shared" si="22"/>
        <v>-1.7899038479078019E-3</v>
      </c>
      <c r="S272" s="113">
        <f t="shared" si="23"/>
        <v>3.8524441746571117E-3</v>
      </c>
    </row>
    <row r="273" spans="1:19" ht="15.6">
      <c r="A273" s="24">
        <v>45586</v>
      </c>
      <c r="B273" s="113">
        <f>('Bonds (CP)'!H273/'Bonds (CP)'!H272-1)*'Bonds Portfolio'!$F$3</f>
        <v>-3.1753990139551382E-4</v>
      </c>
      <c r="C273" s="113">
        <f>('Bonds (CP)'!I273/'Bonds (CP)'!I272-1)*'Bonds Portfolio'!$F$4</f>
        <v>-5.3933620445580923E-4</v>
      </c>
      <c r="D273" s="113">
        <f>('Bonds (CP)'!J273/'Bonds (CP)'!J272-1)*'Bonds Portfolio'!$F$5</f>
        <v>-3.9311682919982441E-4</v>
      </c>
      <c r="E273" s="113">
        <f>('Bonds (CP)'!K273/'Bonds (CP)'!K272-1)*'Bonds Portfolio'!$F$6</f>
        <v>6.5071142874244541E-4</v>
      </c>
      <c r="F273" s="113">
        <f>('Bonds (CP)'!L273/'Bonds (CP)'!L272-1)*'Bonds Portfolio'!$F$7</f>
        <v>2.7021773126084448E-3</v>
      </c>
      <c r="G273" s="113">
        <f t="shared" si="24"/>
        <v>2.1028958062997427E-3</v>
      </c>
      <c r="H273" s="113">
        <f t="shared" si="25"/>
        <v>8.6380952781217601E-3</v>
      </c>
      <c r="I273" s="113">
        <f t="shared" si="26"/>
        <v>1.1499011586940356E-2</v>
      </c>
      <c r="K273" s="24">
        <v>45586</v>
      </c>
      <c r="L273" s="113">
        <f>('Bonds (CP)'!AL273/'Bonds (CP)'!AL243-1)*'Bonds Portfolio'!$O$4</f>
        <v>-2.8411464861703541E-3</v>
      </c>
      <c r="M273" s="113">
        <f>('Bonds (CP)'!AM273/'Bonds (CP)'!AM243-1)*'Bonds Portfolio'!$O$5</f>
        <v>-8.3263593971197869E-3</v>
      </c>
      <c r="N273" s="113">
        <f>('Bonds (CP)'!AN273/'Bonds (CP)'!AN243-1)*'Bonds Portfolio'!$O$6</f>
        <v>-1.2373824335280115E-2</v>
      </c>
      <c r="O273" s="113">
        <f>('Bonds (CP)'!AO273/'Bonds (CP)'!AO243-1)*'Bonds Portfolio'!$O$7</f>
        <v>-1.3956896385848516E-2</v>
      </c>
      <c r="P273" s="113">
        <f>('Bonds (CP)'!AP273/'Bonds (CP)'!AP243-1)*'Bonds Portfolio'!$O$8</f>
        <v>-9.444945697202313E-3</v>
      </c>
      <c r="Q273" s="113">
        <f t="shared" si="21"/>
        <v>-4.6943172301621088E-2</v>
      </c>
      <c r="R273" s="113">
        <f t="shared" si="22"/>
        <v>-1.6438251543775123E-3</v>
      </c>
      <c r="S273" s="113">
        <f t="shared" si="23"/>
        <v>3.9985228681874013E-3</v>
      </c>
    </row>
    <row r="274" spans="1:19" ht="15.6">
      <c r="A274" s="24">
        <v>45587</v>
      </c>
      <c r="B274" s="113">
        <f>('Bonds (CP)'!H274/'Bonds (CP)'!H273-1)*'Bonds Portfolio'!$F$3</f>
        <v>-7.6583700990593426E-4</v>
      </c>
      <c r="C274" s="113">
        <f>('Bonds (CP)'!I274/'Bonds (CP)'!I273-1)*'Bonds Portfolio'!$F$4</f>
        <v>-1.2217441586011902E-3</v>
      </c>
      <c r="D274" s="113">
        <f>('Bonds (CP)'!J274/'Bonds (CP)'!J273-1)*'Bonds Portfolio'!$F$5</f>
        <v>-6.2819689160191765E-4</v>
      </c>
      <c r="E274" s="113">
        <f>('Bonds (CP)'!K274/'Bonds (CP)'!K273-1)*'Bonds Portfolio'!$F$6</f>
        <v>1.1745575399535026E-3</v>
      </c>
      <c r="F274" s="113">
        <f>('Bonds (CP)'!L274/'Bonds (CP)'!L273-1)*'Bonds Portfolio'!$F$7</f>
        <v>3.006109757033304E-4</v>
      </c>
      <c r="G274" s="113">
        <f t="shared" si="24"/>
        <v>-1.1406095444522089E-3</v>
      </c>
      <c r="H274" s="113">
        <f t="shared" si="25"/>
        <v>5.3945899273698085E-3</v>
      </c>
      <c r="I274" s="113">
        <f t="shared" si="26"/>
        <v>8.2555062361884049E-3</v>
      </c>
      <c r="K274" s="24">
        <v>45587</v>
      </c>
      <c r="L274" s="113">
        <f>('Bonds (CP)'!AL274/'Bonds (CP)'!AL244-1)*'Bonds Portfolio'!$O$4</f>
        <v>-3.3130774993756829E-3</v>
      </c>
      <c r="M274" s="113">
        <f>('Bonds (CP)'!AM274/'Bonds (CP)'!AM244-1)*'Bonds Portfolio'!$O$5</f>
        <v>-9.3548385275368916E-3</v>
      </c>
      <c r="N274" s="113">
        <f>('Bonds (CP)'!AN274/'Bonds (CP)'!AN244-1)*'Bonds Portfolio'!$O$6</f>
        <v>-1.2588816309092254E-2</v>
      </c>
      <c r="O274" s="113">
        <f>('Bonds (CP)'!AO274/'Bonds (CP)'!AO244-1)*'Bonds Portfolio'!$O$7</f>
        <v>-1.0488627783680537E-2</v>
      </c>
      <c r="P274" s="113">
        <f>('Bonds (CP)'!AP274/'Bonds (CP)'!AP244-1)*'Bonds Portfolio'!$O$8</f>
        <v>-3.0050843455202039E-3</v>
      </c>
      <c r="Q274" s="113">
        <f t="shared" si="21"/>
        <v>-3.8750444465205564E-2</v>
      </c>
      <c r="R274" s="113">
        <f t="shared" si="22"/>
        <v>6.5489026820380117E-3</v>
      </c>
      <c r="S274" s="113">
        <f t="shared" si="23"/>
        <v>1.2191250704602925E-2</v>
      </c>
    </row>
    <row r="275" spans="1:19" ht="15.6">
      <c r="A275" s="24">
        <v>45588</v>
      </c>
      <c r="B275" s="113">
        <f>('Bonds (CP)'!H275/'Bonds (CP)'!H274-1)*'Bonds Portfolio'!$F$3</f>
        <v>1.3327780091629827E-4</v>
      </c>
      <c r="C275" s="113">
        <f>('Bonds (CP)'!I275/'Bonds (CP)'!I274-1)*'Bonds Portfolio'!$F$4</f>
        <v>4.8974303854620876E-5</v>
      </c>
      <c r="D275" s="113">
        <f>('Bonds (CP)'!J275/'Bonds (CP)'!J274-1)*'Bonds Portfolio'!$F$5</f>
        <v>2.3602313555000088E-4</v>
      </c>
      <c r="E275" s="113">
        <f>('Bonds (CP)'!K275/'Bonds (CP)'!K274-1)*'Bonds Portfolio'!$F$6</f>
        <v>1.0456031240861474E-3</v>
      </c>
      <c r="F275" s="113">
        <f>('Bonds (CP)'!L275/'Bonds (CP)'!L274-1)*'Bonds Portfolio'!$F$7</f>
        <v>1.5141609272463442E-3</v>
      </c>
      <c r="G275" s="113">
        <f t="shared" si="24"/>
        <v>2.9780392916534115E-3</v>
      </c>
      <c r="H275" s="113">
        <f t="shared" si="25"/>
        <v>9.513238763475429E-3</v>
      </c>
      <c r="I275" s="113">
        <f t="shared" si="26"/>
        <v>1.2374155072294024E-2</v>
      </c>
      <c r="K275" s="24">
        <v>45588</v>
      </c>
      <c r="L275" s="113">
        <f>('Bonds (CP)'!AL275/'Bonds (CP)'!AL245-1)*'Bonds Portfolio'!$O$4</f>
        <v>-3.4152436484798268E-3</v>
      </c>
      <c r="M275" s="113">
        <f>('Bonds (CP)'!AM275/'Bonds (CP)'!AM245-1)*'Bonds Portfolio'!$O$5</f>
        <v>-1.0161745642308451E-2</v>
      </c>
      <c r="N275" s="113">
        <f>('Bonds (CP)'!AN275/'Bonds (CP)'!AN245-1)*'Bonds Portfolio'!$O$6</f>
        <v>-1.3415636368244277E-2</v>
      </c>
      <c r="O275" s="113">
        <f>('Bonds (CP)'!AO275/'Bonds (CP)'!AO245-1)*'Bonds Portfolio'!$O$7</f>
        <v>-9.8762976526963545E-3</v>
      </c>
      <c r="P275" s="113">
        <f>('Bonds (CP)'!AP275/'Bonds (CP)'!AP245-1)*'Bonds Portfolio'!$O$8</f>
        <v>3.0279462530051764E-4</v>
      </c>
      <c r="Q275" s="113">
        <f t="shared" si="21"/>
        <v>-3.6566128686428397E-2</v>
      </c>
      <c r="R275" s="113">
        <f t="shared" si="22"/>
        <v>8.7332184608151786E-3</v>
      </c>
      <c r="S275" s="113">
        <f t="shared" si="23"/>
        <v>1.4375566483380092E-2</v>
      </c>
    </row>
    <row r="276" spans="1:19" ht="15.6">
      <c r="A276" s="24">
        <v>45589</v>
      </c>
      <c r="B276" s="113">
        <f>('Bonds (CP)'!H276/'Bonds (CP)'!H275-1)*'Bonds Portfolio'!$F$3</f>
        <v>-3.6584351874950909E-4</v>
      </c>
      <c r="C276" s="113">
        <f>('Bonds (CP)'!I276/'Bonds (CP)'!I275-1)*'Bonds Portfolio'!$F$4</f>
        <v>-1.0734261462913342E-3</v>
      </c>
      <c r="D276" s="113">
        <f>('Bonds (CP)'!J276/'Bonds (CP)'!J275-1)*'Bonds Portfolio'!$F$5</f>
        <v>-1.4871485118817418E-3</v>
      </c>
      <c r="E276" s="113">
        <f>('Bonds (CP)'!K276/'Bonds (CP)'!K275-1)*'Bonds Portfolio'!$F$6</f>
        <v>-1.8155853322351146E-3</v>
      </c>
      <c r="F276" s="113">
        <f>('Bonds (CP)'!L276/'Bonds (CP)'!L275-1)*'Bonds Portfolio'!$F$7</f>
        <v>-1.512803861268841E-4</v>
      </c>
      <c r="G276" s="113">
        <f t="shared" si="24"/>
        <v>-4.8932838952845843E-3</v>
      </c>
      <c r="H276" s="113">
        <f t="shared" si="25"/>
        <v>1.6419155765374331E-3</v>
      </c>
      <c r="I276" s="113">
        <f t="shared" si="26"/>
        <v>4.5028318853560286E-3</v>
      </c>
      <c r="K276" s="24">
        <v>45589</v>
      </c>
      <c r="L276" s="113">
        <f>('Bonds (CP)'!AL276/'Bonds (CP)'!AL246-1)*'Bonds Portfolio'!$O$4</f>
        <v>-3.242703916188572E-3</v>
      </c>
      <c r="M276" s="113">
        <f>('Bonds (CP)'!AM276/'Bonds (CP)'!AM246-1)*'Bonds Portfolio'!$O$5</f>
        <v>-9.4327822193492686E-3</v>
      </c>
      <c r="N276" s="113">
        <f>('Bonds (CP)'!AN276/'Bonds (CP)'!AN246-1)*'Bonds Portfolio'!$O$6</f>
        <v>-1.2493926941361401E-2</v>
      </c>
      <c r="O276" s="113">
        <f>('Bonds (CP)'!AO276/'Bonds (CP)'!AO246-1)*'Bonds Portfolio'!$O$7</f>
        <v>-8.3352662968852135E-3</v>
      </c>
      <c r="P276" s="113">
        <f>('Bonds (CP)'!AP276/'Bonds (CP)'!AP246-1)*'Bonds Portfolio'!$O$8</f>
        <v>3.7834667812294944E-3</v>
      </c>
      <c r="Q276" s="113">
        <f t="shared" si="21"/>
        <v>-2.9721212592554964E-2</v>
      </c>
      <c r="R276" s="113">
        <f t="shared" si="22"/>
        <v>1.5578134554688611E-2</v>
      </c>
      <c r="S276" s="113">
        <f t="shared" si="23"/>
        <v>2.1220482577253525E-2</v>
      </c>
    </row>
    <row r="277" spans="1:19" ht="15.6">
      <c r="A277" s="24">
        <v>45590</v>
      </c>
      <c r="B277" s="113">
        <f>('Bonds (CP)'!H277/'Bonds (CP)'!H276-1)*'Bonds Portfolio'!$F$3</f>
        <v>-1.1737477268970011E-3</v>
      </c>
      <c r="C277" s="113">
        <f>('Bonds (CP)'!I277/'Bonds (CP)'!I276-1)*'Bonds Portfolio'!$F$4</f>
        <v>-2.3275371348306264E-3</v>
      </c>
      <c r="D277" s="113">
        <f>('Bonds (CP)'!J277/'Bonds (CP)'!J276-1)*'Bonds Portfolio'!$F$5</f>
        <v>-2.8776042278109148E-3</v>
      </c>
      <c r="E277" s="113">
        <f>('Bonds (CP)'!K277/'Bonds (CP)'!K276-1)*'Bonds Portfolio'!$F$6</f>
        <v>-3.2172805252807858E-3</v>
      </c>
      <c r="F277" s="113">
        <f>('Bonds (CP)'!L277/'Bonds (CP)'!L276-1)*'Bonds Portfolio'!$F$7</f>
        <v>-1.9479097749477649E-3</v>
      </c>
      <c r="G277" s="113">
        <f t="shared" si="24"/>
        <v>-1.1544079389767092E-2</v>
      </c>
      <c r="H277" s="113">
        <f t="shared" si="25"/>
        <v>-5.0088799179450749E-3</v>
      </c>
      <c r="I277" s="113">
        <f t="shared" si="26"/>
        <v>-2.1479636091264794E-3</v>
      </c>
      <c r="K277" s="24">
        <v>45590</v>
      </c>
      <c r="L277" s="113">
        <f>('Bonds (CP)'!AL277/'Bonds (CP)'!AL247-1)*'Bonds Portfolio'!$O$4</f>
        <v>-3.8353446850719177E-3</v>
      </c>
      <c r="M277" s="113">
        <f>('Bonds (CP)'!AM277/'Bonds (CP)'!AM247-1)*'Bonds Portfolio'!$O$5</f>
        <v>-1.0900333724127464E-2</v>
      </c>
      <c r="N277" s="113">
        <f>('Bonds (CP)'!AN277/'Bonds (CP)'!AN247-1)*'Bonds Portfolio'!$O$6</f>
        <v>-1.4157087977643302E-2</v>
      </c>
      <c r="O277" s="113">
        <f>('Bonds (CP)'!AO277/'Bonds (CP)'!AO247-1)*'Bonds Portfolio'!$O$7</f>
        <v>-1.1915439784748561E-2</v>
      </c>
      <c r="P277" s="113">
        <f>('Bonds (CP)'!AP277/'Bonds (CP)'!AP247-1)*'Bonds Portfolio'!$O$8</f>
        <v>-1.4986575987381291E-4</v>
      </c>
      <c r="Q277" s="113">
        <f t="shared" si="21"/>
        <v>-4.0958071931465057E-2</v>
      </c>
      <c r="R277" s="113">
        <f t="shared" si="22"/>
        <v>4.3412752157785187E-3</v>
      </c>
      <c r="S277" s="113">
        <f t="shared" si="23"/>
        <v>9.9836232383434323E-3</v>
      </c>
    </row>
    <row r="278" spans="1:19" ht="15.6">
      <c r="A278" s="24">
        <v>45593</v>
      </c>
      <c r="B278" s="113">
        <f>('Bonds (CP)'!H278/'Bonds (CP)'!H277-1)*'Bonds Portfolio'!$F$3</f>
        <v>-6.6104776070052829E-5</v>
      </c>
      <c r="C278" s="113">
        <f>('Bonds (CP)'!I278/'Bonds (CP)'!I277-1)*'Bonds Portfolio'!$F$4</f>
        <v>-1.1152443908821307E-3</v>
      </c>
      <c r="D278" s="113">
        <f>('Bonds (CP)'!J278/'Bonds (CP)'!J277-1)*'Bonds Portfolio'!$F$5</f>
        <v>-2.5593781803848747E-3</v>
      </c>
      <c r="E278" s="113">
        <f>('Bonds (CP)'!K278/'Bonds (CP)'!K277-1)*'Bonds Portfolio'!$F$6</f>
        <v>-3.7060018530418628E-3</v>
      </c>
      <c r="F278" s="113">
        <f>('Bonds (CP)'!L278/'Bonds (CP)'!L277-1)*'Bonds Portfolio'!$F$7</f>
        <v>-2.516271278020388E-3</v>
      </c>
      <c r="G278" s="113">
        <f t="shared" si="24"/>
        <v>-9.9630004783993094E-3</v>
      </c>
      <c r="H278" s="113">
        <f t="shared" si="25"/>
        <v>-3.4278010065772919E-3</v>
      </c>
      <c r="I278" s="113">
        <f t="shared" si="26"/>
        <v>-5.6688469775869645E-4</v>
      </c>
      <c r="K278" s="24">
        <v>45593</v>
      </c>
      <c r="L278" s="113">
        <f>('Bonds (CP)'!AL278/'Bonds (CP)'!AL248-1)*'Bonds Portfolio'!$O$4</f>
        <v>-4.0323913402743111E-3</v>
      </c>
      <c r="M278" s="113">
        <f>('Bonds (CP)'!AM278/'Bonds (CP)'!AM248-1)*'Bonds Portfolio'!$O$5</f>
        <v>-1.1767990202142321E-2</v>
      </c>
      <c r="N278" s="113">
        <f>('Bonds (CP)'!AN278/'Bonds (CP)'!AN248-1)*'Bonds Portfolio'!$O$6</f>
        <v>-1.5803110288706446E-2</v>
      </c>
      <c r="O278" s="113">
        <f>('Bonds (CP)'!AO278/'Bonds (CP)'!AO248-1)*'Bonds Portfolio'!$O$7</f>
        <v>-1.4546478690685661E-2</v>
      </c>
      <c r="P278" s="113">
        <f>('Bonds (CP)'!AP278/'Bonds (CP)'!AP248-1)*'Bonds Portfolio'!$O$8</f>
        <v>-4.439673705873815E-3</v>
      </c>
      <c r="Q278" s="113">
        <f t="shared" si="21"/>
        <v>-5.0589644227682556E-2</v>
      </c>
      <c r="R278" s="113">
        <f t="shared" si="22"/>
        <v>-5.2902970804389812E-3</v>
      </c>
      <c r="S278" s="113">
        <f t="shared" si="23"/>
        <v>3.5205094212593241E-4</v>
      </c>
    </row>
    <row r="279" spans="1:19" ht="15.6">
      <c r="A279" s="24">
        <v>45594</v>
      </c>
      <c r="B279" s="113">
        <f>('Bonds (CP)'!H279/'Bonds (CP)'!H278-1)*'Bonds Portfolio'!$F$3</f>
        <v>6.6126632501228852E-5</v>
      </c>
      <c r="C279" s="113">
        <f>('Bonds (CP)'!I279/'Bonds (CP)'!I278-1)*'Bonds Portfolio'!$F$4</f>
        <v>2.9174515641035016E-4</v>
      </c>
      <c r="D279" s="113">
        <f>('Bonds (CP)'!J279/'Bonds (CP)'!J278-1)*'Bonds Portfolio'!$F$5</f>
        <v>2.3394941933934101E-4</v>
      </c>
      <c r="E279" s="113">
        <f>('Bonds (CP)'!K279/'Bonds (CP)'!K278-1)*'Bonds Portfolio'!$F$6</f>
        <v>-7.695725860407121E-4</v>
      </c>
      <c r="F279" s="113">
        <f>('Bonds (CP)'!L279/'Bonds (CP)'!L278-1)*'Bonds Portfolio'!$F$7</f>
        <v>-1.4793992540214075E-4</v>
      </c>
      <c r="G279" s="113">
        <f t="shared" si="24"/>
        <v>-3.2569130319193279E-4</v>
      </c>
      <c r="H279" s="113">
        <f t="shared" si="25"/>
        <v>6.2095081686300846E-3</v>
      </c>
      <c r="I279" s="113">
        <f t="shared" si="26"/>
        <v>9.0704244774486801E-3</v>
      </c>
      <c r="K279" s="24">
        <v>45594</v>
      </c>
      <c r="L279" s="113">
        <f>('Bonds (CP)'!AL279/'Bonds (CP)'!AL249-1)*'Bonds Portfolio'!$O$4</f>
        <v>-3.6039014713175944E-3</v>
      </c>
      <c r="M279" s="113">
        <f>('Bonds (CP)'!AM279/'Bonds (CP)'!AM249-1)*'Bonds Portfolio'!$O$5</f>
        <v>-1.0978330377766099E-2</v>
      </c>
      <c r="N279" s="113">
        <f>('Bonds (CP)'!AN279/'Bonds (CP)'!AN249-1)*'Bonds Portfolio'!$O$6</f>
        <v>-1.4999651698740225E-2</v>
      </c>
      <c r="O279" s="113">
        <f>('Bonds (CP)'!AO279/'Bonds (CP)'!AO249-1)*'Bonds Portfolio'!$O$7</f>
        <v>-1.4284366714914754E-2</v>
      </c>
      <c r="P279" s="113">
        <f>('Bonds (CP)'!AP279/'Bonds (CP)'!AP249-1)*'Bonds Portfolio'!$O$8</f>
        <v>-3.1059495815209063E-3</v>
      </c>
      <c r="Q279" s="113">
        <f t="shared" si="21"/>
        <v>-4.6972199844259578E-2</v>
      </c>
      <c r="R279" s="113">
        <f t="shared" si="22"/>
        <v>-1.6728526970160029E-3</v>
      </c>
      <c r="S279" s="113">
        <f t="shared" si="23"/>
        <v>3.9694953255489107E-3</v>
      </c>
    </row>
    <row r="280" spans="1:19" ht="15.6">
      <c r="A280" s="24">
        <v>45595</v>
      </c>
      <c r="B280" s="113">
        <f>('Bonds (CP)'!H280/'Bonds (CP)'!H279-1)*'Bonds Portfolio'!$F$3</f>
        <v>1.3234077750206021E-4</v>
      </c>
      <c r="C280" s="113">
        <f>('Bonds (CP)'!I280/'Bonds (CP)'!I279-1)*'Bonds Portfolio'!$F$4</f>
        <v>5.8437223269995901E-4</v>
      </c>
      <c r="D280" s="113">
        <f>('Bonds (CP)'!J280/'Bonds (CP)'!J279-1)*'Bonds Portfolio'!$F$5</f>
        <v>7.8141715429453924E-4</v>
      </c>
      <c r="E280" s="113">
        <f>('Bonds (CP)'!K280/'Bonds (CP)'!K279-1)*'Bonds Portfolio'!$F$6</f>
        <v>1.1603103141144099E-3</v>
      </c>
      <c r="F280" s="113">
        <f>('Bonds (CP)'!L280/'Bonds (CP)'!L279-1)*'Bonds Portfolio'!$F$7</f>
        <v>1.340251284305305E-3</v>
      </c>
      <c r="G280" s="113">
        <f t="shared" si="24"/>
        <v>3.9986917629162731E-3</v>
      </c>
      <c r="H280" s="113">
        <f t="shared" si="25"/>
        <v>1.0533891234738291E-2</v>
      </c>
      <c r="I280" s="113">
        <f t="shared" si="26"/>
        <v>1.3394807543556885E-2</v>
      </c>
      <c r="K280" s="24">
        <v>45595</v>
      </c>
      <c r="L280" s="113">
        <f>('Bonds (CP)'!AL280/'Bonds (CP)'!AL250-1)*'Bonds Portfolio'!$O$4</f>
        <v>-3.3581472291149828E-3</v>
      </c>
      <c r="M280" s="113">
        <f>('Bonds (CP)'!AM280/'Bonds (CP)'!AM250-1)*'Bonds Portfolio'!$O$5</f>
        <v>-9.7201359138796573E-3</v>
      </c>
      <c r="N280" s="113">
        <f>('Bonds (CP)'!AN280/'Bonds (CP)'!AN250-1)*'Bonds Portfolio'!$O$6</f>
        <v>-1.309207539865891E-2</v>
      </c>
      <c r="O280" s="113">
        <f>('Bonds (CP)'!AO280/'Bonds (CP)'!AO250-1)*'Bonds Portfolio'!$O$7</f>
        <v>-1.1728279284223597E-2</v>
      </c>
      <c r="P280" s="113">
        <f>('Bonds (CP)'!AP280/'Bonds (CP)'!AP250-1)*'Bonds Portfolio'!$O$8</f>
        <v>-7.4445126437721059E-4</v>
      </c>
      <c r="Q280" s="113">
        <f t="shared" si="21"/>
        <v>-3.8643089090254351E-2</v>
      </c>
      <c r="R280" s="113">
        <f t="shared" si="22"/>
        <v>6.6562580569892241E-3</v>
      </c>
      <c r="S280" s="113">
        <f t="shared" si="23"/>
        <v>1.2298606079554138E-2</v>
      </c>
    </row>
    <row r="281" spans="1:19" ht="15.6">
      <c r="A281" s="24">
        <v>45596</v>
      </c>
      <c r="B281" s="113">
        <f>('Bonds (CP)'!H281/'Bonds (CP)'!H280-1)*'Bonds Portfolio'!$F$3</f>
        <v>-1.526717557251911E-3</v>
      </c>
      <c r="C281" s="113">
        <f>('Bonds (CP)'!I281/'Bonds (CP)'!I280-1)*'Bonds Portfolio'!$F$4</f>
        <v>-2.5083515419513924E-3</v>
      </c>
      <c r="D281" s="113">
        <f>('Bonds (CP)'!J281/'Bonds (CP)'!J280-1)*'Bonds Portfolio'!$F$5</f>
        <v>-2.7076463409571486E-3</v>
      </c>
      <c r="E281" s="113">
        <f>('Bonds (CP)'!K281/'Bonds (CP)'!K280-1)*'Bonds Portfolio'!$F$6</f>
        <v>-2.6780062823042795E-3</v>
      </c>
      <c r="F281" s="113">
        <f>('Bonds (CP)'!L281/'Bonds (CP)'!L280-1)*'Bonds Portfolio'!$F$7</f>
        <v>-1.6248160986131579E-3</v>
      </c>
      <c r="G281" s="113">
        <f t="shared" si="24"/>
        <v>-1.1045537821077887E-2</v>
      </c>
      <c r="H281" s="113">
        <f t="shared" si="25"/>
        <v>-4.5103383492558699E-3</v>
      </c>
      <c r="I281" s="113">
        <f t="shared" si="26"/>
        <v>-1.6494220404372744E-3</v>
      </c>
      <c r="K281" s="24">
        <v>45596</v>
      </c>
      <c r="L281" s="113">
        <f>('Bonds (CP)'!AL281/'Bonds (CP)'!AL251-1)*'Bonds Portfolio'!$O$4</f>
        <v>-5.121891159812853E-3</v>
      </c>
      <c r="M281" s="113">
        <f>('Bonds (CP)'!AM281/'Bonds (CP)'!AM251-1)*'Bonds Portfolio'!$O$5</f>
        <v>-1.2153101535189205E-2</v>
      </c>
      <c r="N281" s="113">
        <f>('Bonds (CP)'!AN281/'Bonds (CP)'!AN251-1)*'Bonds Portfolio'!$O$6</f>
        <v>-1.5036050646219868E-2</v>
      </c>
      <c r="O281" s="113">
        <f>('Bonds (CP)'!AO281/'Bonds (CP)'!AO251-1)*'Bonds Portfolio'!$O$7</f>
        <v>-1.3516891271675458E-2</v>
      </c>
      <c r="P281" s="113">
        <f>('Bonds (CP)'!AP281/'Bonds (CP)'!AP251-1)*'Bonds Portfolio'!$O$8</f>
        <v>-3.396814392615011E-3</v>
      </c>
      <c r="Q281" s="113">
        <f t="shared" si="21"/>
        <v>-4.9224749005512387E-2</v>
      </c>
      <c r="R281" s="113">
        <f t="shared" si="22"/>
        <v>-3.9254018582688122E-3</v>
      </c>
      <c r="S281" s="113">
        <f t="shared" si="23"/>
        <v>1.7169461642961015E-3</v>
      </c>
    </row>
    <row r="282" spans="1:19" ht="15.6">
      <c r="A282" s="24">
        <v>45597</v>
      </c>
      <c r="B282" s="113">
        <f>('Bonds (CP)'!H282/'Bonds (CP)'!H281-1)*'Bonds Portfolio'!$F$3</f>
        <v>1.4785608674223739E-4</v>
      </c>
      <c r="C282" s="113">
        <f>('Bonds (CP)'!I282/'Bonds (CP)'!I281-1)*'Bonds Portfolio'!$F$4</f>
        <v>4.3654656284659589E-4</v>
      </c>
      <c r="D282" s="113">
        <f>('Bonds (CP)'!J282/'Bonds (CP)'!J281-1)*'Bonds Portfolio'!$F$5</f>
        <v>4.6719018309522299E-4</v>
      </c>
      <c r="E282" s="113">
        <f>('Bonds (CP)'!K282/'Bonds (CP)'!K281-1)*'Bonds Portfolio'!$F$6</f>
        <v>6.418542074141609E-4</v>
      </c>
      <c r="F282" s="113">
        <f>('Bonds (CP)'!L282/'Bonds (CP)'!L281-1)*'Bonds Portfolio'!$F$7</f>
        <v>1.1887519496964318E-3</v>
      </c>
      <c r="G282" s="113">
        <f t="shared" si="24"/>
        <v>2.8821989897946489E-3</v>
      </c>
      <c r="H282" s="113">
        <f t="shared" si="25"/>
        <v>9.4173984616166655E-3</v>
      </c>
      <c r="I282" s="113">
        <f t="shared" si="26"/>
        <v>1.2278314770435263E-2</v>
      </c>
      <c r="K282" s="24">
        <v>45597</v>
      </c>
      <c r="L282" s="113">
        <f>('Bonds (CP)'!AL282/'Bonds (CP)'!AL252-1)*'Bonds Portfolio'!$O$4</f>
        <v>-5.1256776737309334E-3</v>
      </c>
      <c r="M282" s="113">
        <f>('Bonds (CP)'!AM282/'Bonds (CP)'!AM252-1)*'Bonds Portfolio'!$O$5</f>
        <v>-1.1789697723047145E-2</v>
      </c>
      <c r="N282" s="113">
        <f>('Bonds (CP)'!AN282/'Bonds (CP)'!AN252-1)*'Bonds Portfolio'!$O$6</f>
        <v>-1.4383203564310887E-2</v>
      </c>
      <c r="O282" s="113">
        <f>('Bonds (CP)'!AO282/'Bonds (CP)'!AO252-1)*'Bonds Portfolio'!$O$7</f>
        <v>-1.3041002882289177E-2</v>
      </c>
      <c r="P282" s="113">
        <f>('Bonds (CP)'!AP282/'Bonds (CP)'!AP252-1)*'Bonds Portfolio'!$O$8</f>
        <v>-5.4945586795300816E-3</v>
      </c>
      <c r="Q282" s="113">
        <f t="shared" si="21"/>
        <v>-4.9834140522908223E-2</v>
      </c>
      <c r="R282" s="113">
        <f t="shared" si="22"/>
        <v>-4.5347933756646475E-3</v>
      </c>
      <c r="S282" s="113">
        <f t="shared" si="23"/>
        <v>1.1075546469002662E-3</v>
      </c>
    </row>
    <row r="283" spans="1:19" ht="15.6">
      <c r="A283" s="24">
        <v>45598</v>
      </c>
      <c r="B283" s="113">
        <f>('Bonds (CP)'!H283/'Bonds (CP)'!H282-1)*'Bonds Portfolio'!$F$3</f>
        <v>1.1506534067562413E-4</v>
      </c>
      <c r="C283" s="113">
        <f>('Bonds (CP)'!I283/'Bonds (CP)'!I282-1)*'Bonds Portfolio'!$F$4</f>
        <v>1.4548523263986369E-4</v>
      </c>
      <c r="D283" s="113">
        <f>('Bonds (CP)'!J283/'Bonds (CP)'!J282-1)*'Bonds Portfolio'!$F$5</f>
        <v>0</v>
      </c>
      <c r="E283" s="113">
        <f>('Bonds (CP)'!K283/'Bonds (CP)'!K282-1)*'Bonds Portfolio'!$F$6</f>
        <v>2.5668785213870396E-4</v>
      </c>
      <c r="F283" s="113">
        <f>('Bonds (CP)'!L283/'Bonds (CP)'!L282-1)*'Bonds Portfolio'!$F$7</f>
        <v>2.9759371400897019E-4</v>
      </c>
      <c r="G283" s="113">
        <f t="shared" si="24"/>
        <v>8.1483213946316197E-4</v>
      </c>
      <c r="H283" s="113">
        <f t="shared" si="25"/>
        <v>7.3500316112851795E-3</v>
      </c>
      <c r="I283" s="113">
        <f t="shared" si="26"/>
        <v>1.0210947920103774E-2</v>
      </c>
      <c r="K283" s="24">
        <v>45598</v>
      </c>
      <c r="L283" s="113">
        <f>('Bonds (CP)'!AL283/'Bonds (CP)'!AL253-1)*'Bonds Portfolio'!$O$4</f>
        <v>-4.914933837429092E-3</v>
      </c>
      <c r="M283" s="113">
        <f>('Bonds (CP)'!AM283/'Bonds (CP)'!AM253-1)*'Bonds Portfolio'!$O$5</f>
        <v>-1.1559481810047956E-2</v>
      </c>
      <c r="N283" s="113">
        <f>('Bonds (CP)'!AN283/'Bonds (CP)'!AN253-1)*'Bonds Portfolio'!$O$6</f>
        <v>-1.4456818631599644E-2</v>
      </c>
      <c r="O283" s="113">
        <f>('Bonds (CP)'!AO283/'Bonds (CP)'!AO253-1)*'Bonds Portfolio'!$O$7</f>
        <v>-1.3046376486779266E-2</v>
      </c>
      <c r="P283" s="113">
        <f>('Bonds (CP)'!AP283/'Bonds (CP)'!AP253-1)*'Bonds Portfolio'!$O$8</f>
        <v>-5.6510222018842267E-3</v>
      </c>
      <c r="Q283" s="113">
        <f t="shared" si="21"/>
        <v>-4.9628632967740186E-2</v>
      </c>
      <c r="R283" s="113">
        <f t="shared" si="22"/>
        <v>-4.3292858204966103E-3</v>
      </c>
      <c r="S283" s="113">
        <f t="shared" si="23"/>
        <v>1.3130622020683033E-3</v>
      </c>
    </row>
    <row r="284" spans="1:19" ht="15.6">
      <c r="A284" s="24">
        <v>45601</v>
      </c>
      <c r="B284" s="113">
        <f>('Bonds (CP)'!H284/'Bonds (CP)'!H283-1)*'Bonds Portfolio'!$F$3</f>
        <v>-1.1499917857731301E-4</v>
      </c>
      <c r="C284" s="113">
        <f>('Bonds (CP)'!I284/'Bonds (CP)'!I283-1)*'Bonds Portfolio'!$F$4</f>
        <v>9.6999371316597313E-5</v>
      </c>
      <c r="D284" s="113">
        <f>('Bonds (CP)'!J284/'Bonds (CP)'!J283-1)*'Bonds Portfolio'!$F$5</f>
        <v>4.6747739769932296E-4</v>
      </c>
      <c r="E284" s="113">
        <f>('Bonds (CP)'!K284/'Bonds (CP)'!K283-1)*'Bonds Portfolio'!$F$6</f>
        <v>7.7171571333423117E-4</v>
      </c>
      <c r="F284" s="113">
        <f>('Bonds (CP)'!L284/'Bonds (CP)'!L283-1)*'Bonds Portfolio'!$F$7</f>
        <v>2.8668499508764269E-3</v>
      </c>
      <c r="G284" s="113">
        <f t="shared" si="24"/>
        <v>4.0880432546492656E-3</v>
      </c>
      <c r="H284" s="113">
        <f t="shared" si="25"/>
        <v>1.0623242726471284E-2</v>
      </c>
      <c r="I284" s="113">
        <f t="shared" si="26"/>
        <v>1.3484159035289878E-2</v>
      </c>
      <c r="K284" s="24">
        <v>45601</v>
      </c>
      <c r="L284" s="113">
        <f>('Bonds (CP)'!AL284/'Bonds (CP)'!AL254-1)*'Bonds Portfolio'!$O$4</f>
        <v>-4.8956793165763519E-3</v>
      </c>
      <c r="M284" s="113">
        <f>('Bonds (CP)'!AM284/'Bonds (CP)'!AM254-1)*'Bonds Portfolio'!$O$5</f>
        <v>-1.1468088751072926E-2</v>
      </c>
      <c r="N284" s="113">
        <f>('Bonds (CP)'!AN284/'Bonds (CP)'!AN254-1)*'Bonds Portfolio'!$O$6</f>
        <v>-1.4318064380442542E-2</v>
      </c>
      <c r="O284" s="113">
        <f>('Bonds (CP)'!AO284/'Bonds (CP)'!AO254-1)*'Bonds Portfolio'!$O$7</f>
        <v>-1.3553074298777413E-2</v>
      </c>
      <c r="P284" s="113">
        <f>('Bonds (CP)'!AP284/'Bonds (CP)'!AP254-1)*'Bonds Portfolio'!$O$8</f>
        <v>-4.3723902697573756E-3</v>
      </c>
      <c r="Q284" s="113">
        <f t="shared" si="21"/>
        <v>-4.8607297016626604E-2</v>
      </c>
      <c r="R284" s="113">
        <f t="shared" si="22"/>
        <v>-3.3079498693830284E-3</v>
      </c>
      <c r="S284" s="113">
        <f t="shared" si="23"/>
        <v>2.3343981531818853E-3</v>
      </c>
    </row>
    <row r="285" spans="1:19" ht="15.6">
      <c r="A285" s="24">
        <v>45602</v>
      </c>
      <c r="B285" s="113">
        <f>('Bonds (CP)'!H285/'Bonds (CP)'!H284-1)*'Bonds Portfolio'!$F$3</f>
        <v>-3.1165422783561162E-4</v>
      </c>
      <c r="C285" s="113">
        <f>('Bonds (CP)'!I285/'Bonds (CP)'!I284-1)*'Bonds Portfolio'!$F$4</f>
        <v>4.8571987919969755E-4</v>
      </c>
      <c r="D285" s="113">
        <f>('Bonds (CP)'!J285/'Bonds (CP)'!J284-1)*'Bonds Portfolio'!$F$5</f>
        <v>1.800621832031979E-3</v>
      </c>
      <c r="E285" s="113">
        <f>('Bonds (CP)'!K285/'Bonds (CP)'!K284-1)*'Bonds Portfolio'!$F$6</f>
        <v>2.9837796485951973E-3</v>
      </c>
      <c r="F285" s="113">
        <f>('Bonds (CP)'!L285/'Bonds (CP)'!L284-1)*'Bonds Portfolio'!$F$7</f>
        <v>2.4423685179161938E-3</v>
      </c>
      <c r="G285" s="113">
        <f t="shared" si="24"/>
        <v>7.4008356499074565E-3</v>
      </c>
      <c r="H285" s="113">
        <f t="shared" si="25"/>
        <v>1.3936035121729473E-2</v>
      </c>
      <c r="I285" s="113">
        <f t="shared" si="26"/>
        <v>1.679695143054807E-2</v>
      </c>
      <c r="K285" s="24">
        <v>45602</v>
      </c>
      <c r="L285" s="113">
        <f>('Bonds (CP)'!AL285/'Bonds (CP)'!AL255-1)*'Bonds Portfolio'!$O$4</f>
        <v>-5.1997047486262993E-3</v>
      </c>
      <c r="M285" s="113">
        <f>('Bonds (CP)'!AM285/'Bonds (CP)'!AM255-1)*'Bonds Portfolio'!$O$5</f>
        <v>-1.1150577245854755E-2</v>
      </c>
      <c r="N285" s="113">
        <f>('Bonds (CP)'!AN285/'Bonds (CP)'!AN255-1)*'Bonds Portfolio'!$O$6</f>
        <v>-1.2943587461884754E-2</v>
      </c>
      <c r="O285" s="113">
        <f>('Bonds (CP)'!AO285/'Bonds (CP)'!AO255-1)*'Bonds Portfolio'!$O$7</f>
        <v>-1.0771491586525196E-2</v>
      </c>
      <c r="P285" s="113">
        <f>('Bonds (CP)'!AP285/'Bonds (CP)'!AP255-1)*'Bonds Portfolio'!$O$8</f>
        <v>-1.525791160355139E-3</v>
      </c>
      <c r="Q285" s="113">
        <f t="shared" si="21"/>
        <v>-4.1591152203246141E-2</v>
      </c>
      <c r="R285" s="113">
        <f t="shared" si="22"/>
        <v>3.7081949439974338E-3</v>
      </c>
      <c r="S285" s="113">
        <f t="shared" si="23"/>
        <v>9.3505429665623474E-3</v>
      </c>
    </row>
    <row r="286" spans="1:19" ht="15.6">
      <c r="A286" s="24">
        <v>45603</v>
      </c>
      <c r="B286" s="113">
        <f>('Bonds (CP)'!H286/'Bonds (CP)'!H285-1)*'Bonds Portfolio'!$F$3</f>
        <v>4.2738555108079446E-4</v>
      </c>
      <c r="C286" s="113">
        <f>('Bonds (CP)'!I286/'Bonds (CP)'!I285-1)*'Bonds Portfolio'!$F$4</f>
        <v>2.0034040284731881E-3</v>
      </c>
      <c r="D286" s="113">
        <f>('Bonds (CP)'!J286/'Bonds (CP)'!J285-1)*'Bonds Portfolio'!$F$5</f>
        <v>3.9499839828290645E-3</v>
      </c>
      <c r="E286" s="113">
        <f>('Bonds (CP)'!K286/'Bonds (CP)'!K285-1)*'Bonds Portfolio'!$F$6</f>
        <v>7.0002170296762593E-3</v>
      </c>
      <c r="F286" s="113">
        <f>('Bonds (CP)'!L286/'Bonds (CP)'!L285-1)*'Bonds Portfolio'!$F$7</f>
        <v>6.1293753007432899E-3</v>
      </c>
      <c r="G286" s="113">
        <f t="shared" si="24"/>
        <v>1.9510365892802597E-2</v>
      </c>
      <c r="H286" s="113">
        <f t="shared" si="25"/>
        <v>2.6045565364624615E-2</v>
      </c>
      <c r="I286" s="113">
        <f t="shared" si="26"/>
        <v>2.8906481673443209E-2</v>
      </c>
      <c r="K286" s="24">
        <v>45603</v>
      </c>
      <c r="L286" s="113">
        <f>('Bonds (CP)'!AL286/'Bonds (CP)'!AL256-1)*'Bonds Portfolio'!$O$4</f>
        <v>-4.4546724747267291E-3</v>
      </c>
      <c r="M286" s="113">
        <f>('Bonds (CP)'!AM286/'Bonds (CP)'!AM256-1)*'Bonds Portfolio'!$O$5</f>
        <v>-8.8806834941213674E-3</v>
      </c>
      <c r="N286" s="113">
        <f>('Bonds (CP)'!AN286/'Bonds (CP)'!AN256-1)*'Bonds Portfolio'!$O$6</f>
        <v>-9.0219405138441296E-3</v>
      </c>
      <c r="O286" s="113">
        <f>('Bonds (CP)'!AO286/'Bonds (CP)'!AO256-1)*'Bonds Portfolio'!$O$7</f>
        <v>-3.5039964087533629E-3</v>
      </c>
      <c r="P286" s="113">
        <f>('Bonds (CP)'!AP286/'Bonds (CP)'!AP256-1)*'Bonds Portfolio'!$O$8</f>
        <v>6.6012512668968794E-3</v>
      </c>
      <c r="Q286" s="113">
        <f t="shared" si="21"/>
        <v>-1.926004162454871E-2</v>
      </c>
      <c r="R286" s="113">
        <f t="shared" si="22"/>
        <v>2.6039305522694865E-2</v>
      </c>
      <c r="S286" s="113">
        <f t="shared" si="23"/>
        <v>3.1681653545259779E-2</v>
      </c>
    </row>
    <row r="287" spans="1:19" ht="15.6">
      <c r="A287" s="24">
        <v>45604</v>
      </c>
      <c r="B287" s="113">
        <f>('Bonds (CP)'!H287/'Bonds (CP)'!H286-1)*'Bonds Portfolio'!$F$3</f>
        <v>8.2223318533136691E-5</v>
      </c>
      <c r="C287" s="113">
        <f>('Bonds (CP)'!I287/'Bonds (CP)'!I286-1)*'Bonds Portfolio'!$F$4</f>
        <v>2.9253129142166047E-4</v>
      </c>
      <c r="D287" s="113">
        <f>('Bonds (CP)'!J287/'Bonds (CP)'!J286-1)*'Bonds Portfolio'!$F$5</f>
        <v>2.3546604606994315E-4</v>
      </c>
      <c r="E287" s="113">
        <f>('Bonds (CP)'!K287/'Bonds (CP)'!K286-1)*'Bonds Portfolio'!$F$6</f>
        <v>1.1795708394596539E-3</v>
      </c>
      <c r="F287" s="113">
        <f>('Bonds (CP)'!L287/'Bonds (CP)'!L286-1)*'Bonds Portfolio'!$F$7</f>
        <v>2.0617919491311199E-3</v>
      </c>
      <c r="G287" s="113">
        <f t="shared" si="24"/>
        <v>3.8515834446155141E-3</v>
      </c>
      <c r="H287" s="113">
        <f t="shared" si="25"/>
        <v>1.0386782916437531E-2</v>
      </c>
      <c r="I287" s="113">
        <f t="shared" si="26"/>
        <v>1.3247699225256128E-2</v>
      </c>
      <c r="K287" s="24">
        <v>45604</v>
      </c>
      <c r="L287" s="113">
        <f>('Bonds (CP)'!AL287/'Bonds (CP)'!AL257-1)*'Bonds Portfolio'!$O$4</f>
        <v>-4.1933892451899045E-3</v>
      </c>
      <c r="M287" s="113">
        <f>('Bonds (CP)'!AM287/'Bonds (CP)'!AM257-1)*'Bonds Portfolio'!$O$5</f>
        <v>-7.9846606776637023E-3</v>
      </c>
      <c r="N287" s="113">
        <f>('Bonds (CP)'!AN287/'Bonds (CP)'!AN257-1)*'Bonds Portfolio'!$O$6</f>
        <v>-7.8086596436865996E-3</v>
      </c>
      <c r="O287" s="113">
        <f>('Bonds (CP)'!AO287/'Bonds (CP)'!AO257-1)*'Bonds Portfolio'!$O$7</f>
        <v>-1.6955555483287423E-3</v>
      </c>
      <c r="P287" s="113">
        <f>('Bonds (CP)'!AP287/'Bonds (CP)'!AP257-1)*'Bonds Portfolio'!$O$8</f>
        <v>7.9365556986172436E-3</v>
      </c>
      <c r="Q287" s="113">
        <f t="shared" si="21"/>
        <v>-1.3745709416251703E-2</v>
      </c>
      <c r="R287" s="113">
        <f t="shared" si="22"/>
        <v>3.1553637730991874E-2</v>
      </c>
      <c r="S287" s="113">
        <f t="shared" si="23"/>
        <v>3.7195985753556787E-2</v>
      </c>
    </row>
    <row r="288" spans="1:19" ht="15.6">
      <c r="A288" s="24">
        <v>45607</v>
      </c>
      <c r="B288" s="113">
        <f>('Bonds (CP)'!H288/'Bonds (CP)'!H287-1)*'Bonds Portfolio'!$F$3</f>
        <v>5.6068601583110229E-4</v>
      </c>
      <c r="C288" s="113">
        <f>('Bonds (CP)'!I288/'Bonds (CP)'!I287-1)*'Bonds Portfolio'!$F$4</f>
        <v>4.8812937778874854E-4</v>
      </c>
      <c r="D288" s="113">
        <f>('Bonds (CP)'!J288/'Bonds (CP)'!J287-1)*'Bonds Portfolio'!$F$5</f>
        <v>-1.5683155774628423E-4</v>
      </c>
      <c r="E288" s="113">
        <f>('Bonds (CP)'!K288/'Bonds (CP)'!K287-1)*'Bonds Portfolio'!$F$6</f>
        <v>-5.2230765718681578E-4</v>
      </c>
      <c r="F288" s="113">
        <f>('Bonds (CP)'!L288/'Bonds (CP)'!L287-1)*'Bonds Portfolio'!$F$7</f>
        <v>6.3614090298140806E-4</v>
      </c>
      <c r="G288" s="113">
        <f t="shared" si="24"/>
        <v>1.005817081668159E-3</v>
      </c>
      <c r="H288" s="113">
        <f t="shared" si="25"/>
        <v>7.5410165534901766E-3</v>
      </c>
      <c r="I288" s="113">
        <f t="shared" si="26"/>
        <v>1.0401932862308772E-2</v>
      </c>
      <c r="K288" s="24">
        <v>45607</v>
      </c>
      <c r="L288" s="113">
        <f>('Bonds (CP)'!AL288/'Bonds (CP)'!AL258-1)*'Bonds Portfolio'!$O$4</f>
        <v>-3.0507915567282496E-3</v>
      </c>
      <c r="M288" s="113">
        <f>('Bonds (CP)'!AM288/'Bonds (CP)'!AM258-1)*'Bonds Portfolio'!$O$5</f>
        <v>-6.6582325798833168E-3</v>
      </c>
      <c r="N288" s="113">
        <f>('Bonds (CP)'!AN288/'Bonds (CP)'!AN258-1)*'Bonds Portfolio'!$O$6</f>
        <v>-7.1970612612981995E-3</v>
      </c>
      <c r="O288" s="113">
        <f>('Bonds (CP)'!AO288/'Bonds (CP)'!AO258-1)*'Bonds Portfolio'!$O$7</f>
        <v>-1.3040388440296981E-3</v>
      </c>
      <c r="P288" s="113">
        <f>('Bonds (CP)'!AP288/'Bonds (CP)'!AP258-1)*'Bonds Portfolio'!$O$8</f>
        <v>8.7573425322288855E-3</v>
      </c>
      <c r="Q288" s="113">
        <f t="shared" si="21"/>
        <v>-9.4527817097105771E-3</v>
      </c>
      <c r="R288" s="113">
        <f t="shared" si="22"/>
        <v>3.5846565437533E-2</v>
      </c>
      <c r="S288" s="113">
        <f t="shared" si="23"/>
        <v>4.1488913460097913E-2</v>
      </c>
    </row>
    <row r="289" spans="1:19" ht="15.6">
      <c r="A289" s="24">
        <v>45608</v>
      </c>
      <c r="B289" s="113">
        <f>('Bonds (CP)'!H289/'Bonds (CP)'!H288-1)*'Bonds Portfolio'!$F$3</f>
        <v>1.6492125010314496E-5</v>
      </c>
      <c r="C289" s="113">
        <f>('Bonds (CP)'!I289/'Bonds (CP)'!I288-1)*'Bonds Portfolio'!$F$4</f>
        <v>6.8442948662839065E-4</v>
      </c>
      <c r="D289" s="113">
        <f>('Bonds (CP)'!J289/'Bonds (CP)'!J288-1)*'Bonds Portfolio'!$F$5</f>
        <v>1.655801767897236E-3</v>
      </c>
      <c r="E289" s="113">
        <f>('Bonds (CP)'!K289/'Bonds (CP)'!K288-1)*'Bonds Portfolio'!$F$6</f>
        <v>1.3125972329211867E-3</v>
      </c>
      <c r="F289" s="113">
        <f>('Bonds (CP)'!L289/'Bonds (CP)'!L288-1)*'Bonds Portfolio'!$F$7</f>
        <v>-2.9778077415931305E-3</v>
      </c>
      <c r="G289" s="113">
        <f t="shared" si="24"/>
        <v>6.9151287086399726E-4</v>
      </c>
      <c r="H289" s="113">
        <f t="shared" si="25"/>
        <v>7.2267123426860147E-3</v>
      </c>
      <c r="I289" s="113">
        <f t="shared" si="26"/>
        <v>1.008762865150461E-2</v>
      </c>
      <c r="K289" s="24">
        <v>45608</v>
      </c>
      <c r="L289" s="113">
        <f>('Bonds (CP)'!AL289/'Bonds (CP)'!AL259-1)*'Bonds Portfolio'!$O$4</f>
        <v>-2.7871691267419732E-3</v>
      </c>
      <c r="M289" s="113">
        <f>('Bonds (CP)'!AM289/'Bonds (CP)'!AM259-1)*'Bonds Portfolio'!$O$5</f>
        <v>-5.7570615642472678E-3</v>
      </c>
      <c r="N289" s="113">
        <f>('Bonds (CP)'!AN289/'Bonds (CP)'!AN259-1)*'Bonds Portfolio'!$O$6</f>
        <v>-5.4468499890308669E-3</v>
      </c>
      <c r="O289" s="113">
        <f>('Bonds (CP)'!AO289/'Bonds (CP)'!AO259-1)*'Bonds Portfolio'!$O$7</f>
        <v>2.6205504328582487E-4</v>
      </c>
      <c r="P289" s="113">
        <f>('Bonds (CP)'!AP289/'Bonds (CP)'!AP259-1)*'Bonds Portfolio'!$O$8</f>
        <v>9.4194095713460609E-3</v>
      </c>
      <c r="Q289" s="113">
        <f t="shared" si="21"/>
        <v>-4.3096160653882231E-3</v>
      </c>
      <c r="R289" s="113">
        <f t="shared" si="22"/>
        <v>4.098973108185535E-2</v>
      </c>
      <c r="S289" s="113">
        <f t="shared" si="23"/>
        <v>4.6632079104420264E-2</v>
      </c>
    </row>
    <row r="290" spans="1:19" ht="15.6">
      <c r="A290" s="24">
        <v>45609</v>
      </c>
      <c r="B290" s="113">
        <f>('Bonds (CP)'!H290/'Bonds (CP)'!H289-1)*'Bonds Portfolio'!$F$3</f>
        <v>0</v>
      </c>
      <c r="C290" s="113">
        <f>('Bonds (CP)'!I290/'Bonds (CP)'!I289-1)*'Bonds Portfolio'!$F$4</f>
        <v>1.9546580999016961E-4</v>
      </c>
      <c r="D290" s="113">
        <f>('Bonds (CP)'!J290/'Bonds (CP)'!J289-1)*'Bonds Portfolio'!$F$5</f>
        <v>5.5121069837911214E-4</v>
      </c>
      <c r="E290" s="113">
        <f>('Bonds (CP)'!K290/'Bonds (CP)'!K289-1)*'Bonds Portfolio'!$F$6</f>
        <v>1.8447468657173617E-3</v>
      </c>
      <c r="F290" s="113">
        <f>('Bonds (CP)'!L290/'Bonds (CP)'!L289-1)*'Bonds Portfolio'!$F$7</f>
        <v>3.508199069784368E-3</v>
      </c>
      <c r="G290" s="113">
        <f t="shared" si="24"/>
        <v>6.0996224438710119E-3</v>
      </c>
      <c r="H290" s="113">
        <f t="shared" si="25"/>
        <v>1.2634821915693029E-2</v>
      </c>
      <c r="I290" s="113">
        <f t="shared" si="26"/>
        <v>1.5495738224511625E-2</v>
      </c>
      <c r="K290" s="24">
        <v>45609</v>
      </c>
      <c r="L290" s="113">
        <f>('Bonds (CP)'!AL290/'Bonds (CP)'!AL260-1)*'Bonds Portfolio'!$O$4</f>
        <v>-2.9685825018553437E-3</v>
      </c>
      <c r="M290" s="113">
        <f>('Bonds (CP)'!AM290/'Bonds (CP)'!AM260-1)*'Bonds Portfolio'!$O$5</f>
        <v>-5.3272706728440429E-3</v>
      </c>
      <c r="N290" s="113">
        <f>('Bonds (CP)'!AN290/'Bonds (CP)'!AN260-1)*'Bonds Portfolio'!$O$6</f>
        <v>-4.0597315546545554E-3</v>
      </c>
      <c r="O290" s="113">
        <f>('Bonds (CP)'!AO290/'Bonds (CP)'!AO260-1)*'Bonds Portfolio'!$O$7</f>
        <v>4.1002310578542199E-3</v>
      </c>
      <c r="P290" s="113">
        <f>('Bonds (CP)'!AP290/'Bonds (CP)'!AP260-1)*'Bonds Portfolio'!$O$8</f>
        <v>1.3732508423492051E-2</v>
      </c>
      <c r="Q290" s="113">
        <f t="shared" ref="Q290:Q353" si="27">SUM(L290:P290)</f>
        <v>5.477154751992331E-3</v>
      </c>
      <c r="R290" s="113">
        <f t="shared" ref="R290:R353" si="28">$Q290-$Q$522</f>
        <v>5.077650189923591E-2</v>
      </c>
      <c r="S290" s="113">
        <f t="shared" ref="S290:S353" si="29">$Q290-$Q$526</f>
        <v>5.6418849921800823E-2</v>
      </c>
    </row>
    <row r="291" spans="1:19" ht="15.6">
      <c r="A291" s="24">
        <v>45610</v>
      </c>
      <c r="B291" s="113">
        <f>('Bonds (CP)'!H291/'Bonds (CP)'!H290-1)*'Bonds Portfolio'!$F$3</f>
        <v>-1.4831905075809451E-4</v>
      </c>
      <c r="C291" s="113">
        <f>('Bonds (CP)'!I291/'Bonds (CP)'!I290-1)*'Bonds Portfolio'!$F$4</f>
        <v>-9.7669823934731792E-5</v>
      </c>
      <c r="D291" s="113">
        <f>('Bonds (CP)'!J291/'Bonds (CP)'!J290-1)*'Bonds Portfolio'!$F$5</f>
        <v>2.3616876469354509E-4</v>
      </c>
      <c r="E291" s="113">
        <f>('Bonds (CP)'!K291/'Bonds (CP)'!K290-1)*'Bonds Portfolio'!$F$6</f>
        <v>-1.3130088288173524E-4</v>
      </c>
      <c r="F291" s="113">
        <f>('Bonds (CP)'!L291/'Bonds (CP)'!L290-1)*'Bonds Portfolio'!$F$7</f>
        <v>-4.7701716948214126E-4</v>
      </c>
      <c r="G291" s="113">
        <f t="shared" si="24"/>
        <v>-6.181381623631577E-4</v>
      </c>
      <c r="H291" s="113">
        <f t="shared" si="25"/>
        <v>5.9170613094588599E-3</v>
      </c>
      <c r="I291" s="113">
        <f t="shared" si="26"/>
        <v>8.7779776182774546E-3</v>
      </c>
      <c r="K291" s="24">
        <v>45610</v>
      </c>
      <c r="L291" s="113">
        <f>('Bonds (CP)'!AL291/'Bonds (CP)'!AL261-1)*'Bonds Portfolio'!$O$4</f>
        <v>-2.7191825972313847E-3</v>
      </c>
      <c r="M291" s="113">
        <f>('Bonds (CP)'!AM291/'Bonds (CP)'!AM261-1)*'Bonds Portfolio'!$O$5</f>
        <v>-4.5092300044817122E-3</v>
      </c>
      <c r="N291" s="113">
        <f>('Bonds (CP)'!AN291/'Bonds (CP)'!AN261-1)*'Bonds Portfolio'!$O$6</f>
        <v>-2.4283749963521562E-3</v>
      </c>
      <c r="O291" s="113">
        <f>('Bonds (CP)'!AO291/'Bonds (CP)'!AO261-1)*'Bonds Portfolio'!$O$7</f>
        <v>6.103121485988617E-3</v>
      </c>
      <c r="P291" s="113">
        <f>('Bonds (CP)'!AP291/'Bonds (CP)'!AP261-1)*'Bonds Portfolio'!$O$8</f>
        <v>1.5776011115954613E-2</v>
      </c>
      <c r="Q291" s="113">
        <f t="shared" si="27"/>
        <v>1.2222345003877977E-2</v>
      </c>
      <c r="R291" s="113">
        <f t="shared" si="28"/>
        <v>5.7521692151121552E-2</v>
      </c>
      <c r="S291" s="113">
        <f t="shared" si="29"/>
        <v>6.3164040173686459E-2</v>
      </c>
    </row>
    <row r="292" spans="1:19" ht="15.6">
      <c r="A292" s="24">
        <v>45611</v>
      </c>
      <c r="B292" s="113">
        <f>('Bonds (CP)'!H292/'Bonds (CP)'!H291-1)*'Bonds Portfolio'!$F$3</f>
        <v>-1.1529276126163169E-4</v>
      </c>
      <c r="C292" s="113">
        <f>('Bonds (CP)'!I292/'Bonds (CP)'!I291-1)*'Bonds Portfolio'!$F$4</f>
        <v>9.7717544211439747E-5</v>
      </c>
      <c r="D292" s="113">
        <f>('Bonds (CP)'!J292/'Bonds (CP)'!J291-1)*'Bonds Portfolio'!$F$5</f>
        <v>0</v>
      </c>
      <c r="E292" s="113">
        <f>('Bonds (CP)'!K292/'Bonds (CP)'!K291-1)*'Bonds Portfolio'!$F$6</f>
        <v>-5.244097654627522E-4</v>
      </c>
      <c r="F292" s="113">
        <f>('Bonds (CP)'!L292/'Bonds (CP)'!L291-1)*'Bonds Portfolio'!$F$7</f>
        <v>-2.0467713440347926E-3</v>
      </c>
      <c r="G292" s="113">
        <f t="shared" si="24"/>
        <v>-2.588756326547737E-3</v>
      </c>
      <c r="H292" s="113">
        <f t="shared" si="25"/>
        <v>3.9464431452742805E-3</v>
      </c>
      <c r="I292" s="113">
        <f t="shared" si="26"/>
        <v>6.807359454092876E-3</v>
      </c>
      <c r="K292" s="24">
        <v>45611</v>
      </c>
      <c r="L292" s="113">
        <f>('Bonds (CP)'!AL292/'Bonds (CP)'!AL262-1)*'Bonds Portfolio'!$O$4</f>
        <v>-2.6517335090175511E-3</v>
      </c>
      <c r="M292" s="113">
        <f>('Bonds (CP)'!AM292/'Bonds (CP)'!AM262-1)*'Bonds Portfolio'!$O$5</f>
        <v>-3.8835559493680229E-3</v>
      </c>
      <c r="N292" s="113">
        <f>('Bonds (CP)'!AN292/'Bonds (CP)'!AN262-1)*'Bonds Portfolio'!$O$6</f>
        <v>-2.2723667665737412E-3</v>
      </c>
      <c r="O292" s="113">
        <f>('Bonds (CP)'!AO292/'Bonds (CP)'!AO262-1)*'Bonds Portfolio'!$O$7</f>
        <v>4.8950761080104772E-3</v>
      </c>
      <c r="P292" s="113">
        <f>('Bonds (CP)'!AP292/'Bonds (CP)'!AP262-1)*'Bonds Portfolio'!$O$8</f>
        <v>1.4515722891298922E-2</v>
      </c>
      <c r="Q292" s="113">
        <f t="shared" si="27"/>
        <v>1.0603142774350083E-2</v>
      </c>
      <c r="R292" s="113">
        <f t="shared" si="28"/>
        <v>5.5902489921593662E-2</v>
      </c>
      <c r="S292" s="113">
        <f t="shared" si="29"/>
        <v>6.1544837944158576E-2</v>
      </c>
    </row>
    <row r="293" spans="1:19" ht="15.6">
      <c r="A293" s="24">
        <v>45614</v>
      </c>
      <c r="B293" s="113">
        <f>('Bonds (CP)'!H293/'Bonds (CP)'!H292-1)*'Bonds Portfolio'!$F$3</f>
        <v>4.6223689640942925E-4</v>
      </c>
      <c r="C293" s="113">
        <f>('Bonds (CP)'!I293/'Bonds (CP)'!I292-1)*'Bonds Portfolio'!$F$4</f>
        <v>2.4445791344680502E-4</v>
      </c>
      <c r="D293" s="113">
        <f>('Bonds (CP)'!J293/'Bonds (CP)'!J292-1)*'Bonds Portfolio'!$F$5</f>
        <v>-4.7142963658188821E-4</v>
      </c>
      <c r="E293" s="113">
        <f>('Bonds (CP)'!K293/'Bonds (CP)'!K292-1)*'Bonds Portfolio'!$F$6</f>
        <v>-2.2143675134332465E-3</v>
      </c>
      <c r="F293" s="113">
        <f>('Bonds (CP)'!L293/'Bonds (CP)'!L292-1)*'Bonds Portfolio'!$F$7</f>
        <v>-2.1816035792975087E-3</v>
      </c>
      <c r="G293" s="113">
        <f t="shared" si="24"/>
        <v>-4.1607059194564092E-3</v>
      </c>
      <c r="H293" s="113">
        <f t="shared" si="25"/>
        <v>2.3744935523656082E-3</v>
      </c>
      <c r="I293" s="113">
        <f t="shared" si="26"/>
        <v>5.2354098611842037E-3</v>
      </c>
      <c r="K293" s="24">
        <v>45614</v>
      </c>
      <c r="L293" s="113">
        <f>('Bonds (CP)'!AL293/'Bonds (CP)'!AL263-1)*'Bonds Portfolio'!$O$4</f>
        <v>-2.0800660338423206E-3</v>
      </c>
      <c r="M293" s="113">
        <f>('Bonds (CP)'!AM293/'Bonds (CP)'!AM263-1)*'Bonds Portfolio'!$O$5</f>
        <v>-2.6279142268078371E-3</v>
      </c>
      <c r="N293" s="113">
        <f>('Bonds (CP)'!AN293/'Bonds (CP)'!AN263-1)*'Bonds Portfolio'!$O$6</f>
        <v>-1.0203926540607311E-3</v>
      </c>
      <c r="O293" s="113">
        <f>('Bonds (CP)'!AO293/'Bonds (CP)'!AO263-1)*'Bonds Portfolio'!$O$7</f>
        <v>5.010147358894379E-3</v>
      </c>
      <c r="P293" s="113">
        <f>('Bonds (CP)'!AP293/'Bonds (CP)'!AP263-1)*'Bonds Portfolio'!$O$8</f>
        <v>1.3113497509576001E-2</v>
      </c>
      <c r="Q293" s="113">
        <f t="shared" si="27"/>
        <v>1.2395271953759491E-2</v>
      </c>
      <c r="R293" s="113">
        <f t="shared" si="28"/>
        <v>5.769461910100307E-2</v>
      </c>
      <c r="S293" s="113">
        <f t="shared" si="29"/>
        <v>6.3336967123567983E-2</v>
      </c>
    </row>
    <row r="294" spans="1:19" ht="15.6">
      <c r="A294" s="24">
        <v>45615</v>
      </c>
      <c r="B294" s="113">
        <f>('Bonds (CP)'!H294/'Bonds (CP)'!H293-1)*'Bonds Portfolio'!$F$3</f>
        <v>-5.2687906478969819E-4</v>
      </c>
      <c r="C294" s="113">
        <f>('Bonds (CP)'!I294/'Bonds (CP)'!I293-1)*'Bonds Portfolio'!$F$4</f>
        <v>-2.086624737660703E-3</v>
      </c>
      <c r="D294" s="113">
        <f>('Bonds (CP)'!J294/'Bonds (CP)'!J293-1)*'Bonds Portfolio'!$F$5</f>
        <v>-3.7302142832653208E-3</v>
      </c>
      <c r="E294" s="113">
        <f>('Bonds (CP)'!K294/'Bonds (CP)'!K293-1)*'Bonds Portfolio'!$F$6</f>
        <v>-4.6344356279695246E-3</v>
      </c>
      <c r="F294" s="113">
        <f>('Bonds (CP)'!L294/'Bonds (CP)'!L293-1)*'Bonds Portfolio'!$F$7</f>
        <v>-6.2163106376598174E-4</v>
      </c>
      <c r="G294" s="113">
        <f t="shared" si="24"/>
        <v>-1.1599784777451229E-2</v>
      </c>
      <c r="H294" s="113">
        <f t="shared" si="25"/>
        <v>-5.0645853056292111E-3</v>
      </c>
      <c r="I294" s="113">
        <f t="shared" si="26"/>
        <v>-2.2036689968106156E-3</v>
      </c>
      <c r="K294" s="24">
        <v>45615</v>
      </c>
      <c r="L294" s="113">
        <f>('Bonds (CP)'!AL294/'Bonds (CP)'!AL264-1)*'Bonds Portfolio'!$O$4</f>
        <v>-3.0624845640899291E-3</v>
      </c>
      <c r="M294" s="113">
        <f>('Bonds (CP)'!AM294/'Bonds (CP)'!AM264-1)*'Bonds Portfolio'!$O$5</f>
        <v>-4.9746999969579432E-3</v>
      </c>
      <c r="N294" s="113">
        <f>('Bonds (CP)'!AN294/'Bonds (CP)'!AN264-1)*'Bonds Portfolio'!$O$6</f>
        <v>-4.2698790135554665E-3</v>
      </c>
      <c r="O294" s="113">
        <f>('Bonds (CP)'!AO294/'Bonds (CP)'!AO264-1)*'Bonds Portfolio'!$O$7</f>
        <v>1.0398198837321183E-3</v>
      </c>
      <c r="P294" s="113">
        <f>('Bonds (CP)'!AP294/'Bonds (CP)'!AP264-1)*'Bonds Portfolio'!$O$8</f>
        <v>1.0737398763102446E-2</v>
      </c>
      <c r="Q294" s="113">
        <f t="shared" si="27"/>
        <v>-5.298449277687748E-4</v>
      </c>
      <c r="R294" s="113">
        <f t="shared" si="28"/>
        <v>4.4769502219474802E-2</v>
      </c>
      <c r="S294" s="113">
        <f t="shared" si="29"/>
        <v>5.0411850242039716E-2</v>
      </c>
    </row>
    <row r="295" spans="1:19" ht="15.6">
      <c r="A295" s="24">
        <v>45616</v>
      </c>
      <c r="B295" s="113">
        <f>('Bonds (CP)'!H295/'Bonds (CP)'!H294-1)*'Bonds Portfolio'!$F$3</f>
        <v>2.4727992087045795E-4</v>
      </c>
      <c r="C295" s="113">
        <f>('Bonds (CP)'!I295/'Bonds (CP)'!I294-1)*'Bonds Portfolio'!$F$4</f>
        <v>9.7702471821459191E-4</v>
      </c>
      <c r="D295" s="113">
        <f>('Bonds (CP)'!J295/'Bonds (CP)'!J294-1)*'Bonds Portfolio'!$F$5</f>
        <v>1.8101002900557273E-3</v>
      </c>
      <c r="E295" s="113">
        <f>('Bonds (CP)'!K295/'Bonds (CP)'!K294-1)*'Bonds Portfolio'!$F$6</f>
        <v>1.4340540713805084E-3</v>
      </c>
      <c r="F295" s="113">
        <f>('Bonds (CP)'!L295/'Bonds (CP)'!L294-1)*'Bonds Portfolio'!$F$7</f>
        <v>-3.2127897266436504E-3</v>
      </c>
      <c r="G295" s="113">
        <f t="shared" si="24"/>
        <v>1.255669273877635E-3</v>
      </c>
      <c r="H295" s="113">
        <f t="shared" si="25"/>
        <v>7.7908687456996525E-3</v>
      </c>
      <c r="I295" s="113">
        <f t="shared" si="26"/>
        <v>1.0651785054518248E-2</v>
      </c>
      <c r="K295" s="24">
        <v>45616</v>
      </c>
      <c r="L295" s="113">
        <f>('Bonds (CP)'!AL295/'Bonds (CP)'!AL265-1)*'Bonds Portfolio'!$O$4</f>
        <v>-2.6706231454005861E-3</v>
      </c>
      <c r="M295" s="113">
        <f>('Bonds (CP)'!AM295/'Bonds (CP)'!AM265-1)*'Bonds Portfolio'!$O$5</f>
        <v>-3.7329940604361234E-3</v>
      </c>
      <c r="N295" s="113">
        <f>('Bonds (CP)'!AN295/'Bonds (CP)'!AN265-1)*'Bonds Portfolio'!$O$6</f>
        <v>-2.1873880703323191E-3</v>
      </c>
      <c r="O295" s="113">
        <f>('Bonds (CP)'!AO295/'Bonds (CP)'!AO265-1)*'Bonds Portfolio'!$O$7</f>
        <v>2.7437182364969284E-3</v>
      </c>
      <c r="P295" s="113">
        <f>('Bonds (CP)'!AP295/'Bonds (CP)'!AP265-1)*'Bonds Portfolio'!$O$8</f>
        <v>7.3521240142739421E-3</v>
      </c>
      <c r="Q295" s="113">
        <f t="shared" si="27"/>
        <v>1.5048369746018435E-3</v>
      </c>
      <c r="R295" s="113">
        <f t="shared" si="28"/>
        <v>4.6804184121845421E-2</v>
      </c>
      <c r="S295" s="113">
        <f t="shared" si="29"/>
        <v>5.2446532144410335E-2</v>
      </c>
    </row>
    <row r="296" spans="1:19" ht="15.6">
      <c r="A296" s="24">
        <v>45617</v>
      </c>
      <c r="B296" s="113">
        <f>('Bonds (CP)'!H296/'Bonds (CP)'!H295-1)*'Bonds Portfolio'!$F$3</f>
        <v>-5.0974266217214132E-4</v>
      </c>
      <c r="C296" s="113">
        <f>('Bonds (CP)'!I296/'Bonds (CP)'!I295-1)*'Bonds Portfolio'!$F$4</f>
        <v>-4.8694092693033489E-4</v>
      </c>
      <c r="D296" s="113">
        <f>('Bonds (CP)'!J296/'Bonds (CP)'!J295-1)*'Bonds Portfolio'!$F$5</f>
        <v>-1.5679938116215376E-4</v>
      </c>
      <c r="E296" s="113">
        <f>('Bonds (CP)'!K296/'Bonds (CP)'!K295-1)*'Bonds Portfolio'!$F$6</f>
        <v>-1.5526168128768615E-3</v>
      </c>
      <c r="F296" s="113">
        <f>('Bonds (CP)'!L296/'Bonds (CP)'!L295-1)*'Bonds Portfolio'!$F$7</f>
        <v>-4.783089441382238E-3</v>
      </c>
      <c r="G296" s="113">
        <f t="shared" si="24"/>
        <v>-7.4891892245237297E-3</v>
      </c>
      <c r="H296" s="113">
        <f t="shared" si="25"/>
        <v>-9.539897527017123E-4</v>
      </c>
      <c r="I296" s="113">
        <f t="shared" si="26"/>
        <v>1.9069265561168832E-3</v>
      </c>
      <c r="K296" s="24">
        <v>45617</v>
      </c>
      <c r="L296" s="113">
        <f>('Bonds (CP)'!AL296/'Bonds (CP)'!AL266-1)*'Bonds Portfolio'!$O$4</f>
        <v>-3.4037655183754012E-3</v>
      </c>
      <c r="M296" s="113">
        <f>('Bonds (CP)'!AM296/'Bonds (CP)'!AM266-1)*'Bonds Portfolio'!$O$5</f>
        <v>-4.595158357040963E-3</v>
      </c>
      <c r="N296" s="113">
        <f>('Bonds (CP)'!AN296/'Bonds (CP)'!AN266-1)*'Bonds Portfolio'!$O$6</f>
        <v>-2.6532638947537992E-3</v>
      </c>
      <c r="O296" s="113">
        <f>('Bonds (CP)'!AO296/'Bonds (CP)'!AO266-1)*'Bonds Portfolio'!$O$7</f>
        <v>0</v>
      </c>
      <c r="P296" s="113">
        <f>('Bonds (CP)'!AP296/'Bonds (CP)'!AP266-1)*'Bonds Portfolio'!$O$8</f>
        <v>7.4777147465288074E-4</v>
      </c>
      <c r="Q296" s="113">
        <f t="shared" si="27"/>
        <v>-9.9044162955172835E-3</v>
      </c>
      <c r="R296" s="113">
        <f t="shared" si="28"/>
        <v>3.5394930851726292E-2</v>
      </c>
      <c r="S296" s="113">
        <f t="shared" si="29"/>
        <v>4.1037278874291205E-2</v>
      </c>
    </row>
    <row r="297" spans="1:19" ht="15.6">
      <c r="A297" s="24">
        <v>45618</v>
      </c>
      <c r="B297" s="113">
        <f>('Bonds (CP)'!H297/'Bonds (CP)'!H296-1)*'Bonds Portfolio'!$F$3</f>
        <v>1.644466370662734E-5</v>
      </c>
      <c r="C297" s="113">
        <f>('Bonds (CP)'!I297/'Bonds (CP)'!I296-1)*'Bonds Portfolio'!$F$4</f>
        <v>4.3924376597090923E-4</v>
      </c>
      <c r="D297" s="113">
        <f>('Bonds (CP)'!J297/'Bonds (CP)'!J296-1)*'Bonds Portfolio'!$F$5</f>
        <v>7.0737561140035157E-4</v>
      </c>
      <c r="E297" s="113">
        <f>('Bonds (CP)'!K297/'Bonds (CP)'!K296-1)*'Bonds Portfolio'!$F$6</f>
        <v>9.1081067326705958E-4</v>
      </c>
      <c r="F297" s="113">
        <f>('Bonds (CP)'!L297/'Bonds (CP)'!L296-1)*'Bonds Portfolio'!$F$7</f>
        <v>2.9952807001585316E-4</v>
      </c>
      <c r="G297" s="113">
        <f t="shared" si="24"/>
        <v>2.3734027843608009E-3</v>
      </c>
      <c r="H297" s="113">
        <f t="shared" si="25"/>
        <v>8.9086022561828179E-3</v>
      </c>
      <c r="I297" s="113">
        <f t="shared" si="26"/>
        <v>1.1769518565001413E-2</v>
      </c>
      <c r="K297" s="24">
        <v>45618</v>
      </c>
      <c r="L297" s="113">
        <f>('Bonds (CP)'!AL297/'Bonds (CP)'!AL267-1)*'Bonds Portfolio'!$O$4</f>
        <v>-3.58493668804476E-3</v>
      </c>
      <c r="M297" s="113">
        <f>('Bonds (CP)'!AM297/'Bonds (CP)'!AM267-1)*'Bonds Portfolio'!$O$5</f>
        <v>-4.5987250301901426E-3</v>
      </c>
      <c r="N297" s="113">
        <f>('Bonds (CP)'!AN297/'Bonds (CP)'!AN267-1)*'Bonds Portfolio'!$O$6</f>
        <v>-2.5779665214896276E-3</v>
      </c>
      <c r="O297" s="113">
        <f>('Bonds (CP)'!AO297/'Bonds (CP)'!AO267-1)*'Bonds Portfolio'!$O$7</f>
        <v>0</v>
      </c>
      <c r="P297" s="113">
        <f>('Bonds (CP)'!AP297/'Bonds (CP)'!AP267-1)*'Bonds Portfolio'!$O$8</f>
        <v>-7.4874615463129681E-4</v>
      </c>
      <c r="Q297" s="113">
        <f t="shared" si="27"/>
        <v>-1.1510374394355828E-2</v>
      </c>
      <c r="R297" s="113">
        <f t="shared" si="28"/>
        <v>3.3788972752887746E-2</v>
      </c>
      <c r="S297" s="113">
        <f t="shared" si="29"/>
        <v>3.9431320775452659E-2</v>
      </c>
    </row>
    <row r="298" spans="1:19" ht="15.6">
      <c r="A298" s="24">
        <v>45621</v>
      </c>
      <c r="B298" s="113">
        <f>('Bonds (CP)'!H298/'Bonds (CP)'!H297-1)*'Bonds Portfolio'!$F$3</f>
        <v>-3.1196125112880062E-4</v>
      </c>
      <c r="C298" s="113">
        <f>('Bonds (CP)'!I298/'Bonds (CP)'!I297-1)*'Bonds Portfolio'!$F$4</f>
        <v>-7.7826629908901441E-4</v>
      </c>
      <c r="D298" s="113">
        <f>('Bonds (CP)'!J298/'Bonds (CP)'!J297-1)*'Bonds Portfolio'!$F$5</f>
        <v>-1.0951297129890181E-3</v>
      </c>
      <c r="E298" s="113">
        <f>('Bonds (CP)'!K298/'Bonds (CP)'!K297-1)*'Bonds Portfolio'!$F$6</f>
        <v>-5.1877361709817826E-4</v>
      </c>
      <c r="F298" s="113">
        <f>('Bonds (CP)'!L298/'Bonds (CP)'!L297-1)*'Bonds Portfolio'!$F$7</f>
        <v>7.5155979215306705E-4</v>
      </c>
      <c r="G298" s="113">
        <f t="shared" si="24"/>
        <v>-1.952571088151944E-3</v>
      </c>
      <c r="H298" s="113">
        <f t="shared" si="25"/>
        <v>4.5826283836700732E-3</v>
      </c>
      <c r="I298" s="113">
        <f t="shared" si="26"/>
        <v>7.4435446924886687E-3</v>
      </c>
      <c r="K298" s="24">
        <v>45621</v>
      </c>
      <c r="L298" s="113">
        <f>('Bonds (CP)'!AL298/'Bonds (CP)'!AL268-1)*'Bonds Portfolio'!$O$4</f>
        <v>-3.8420490928495091E-3</v>
      </c>
      <c r="M298" s="113">
        <f>('Bonds (CP)'!AM298/'Bonds (CP)'!AM268-1)*'Bonds Portfolio'!$O$5</f>
        <v>-5.1676010117974293E-3</v>
      </c>
      <c r="N298" s="113">
        <f>('Bonds (CP)'!AN298/'Bonds (CP)'!AN268-1)*'Bonds Portfolio'!$O$6</f>
        <v>-3.5816484489507253E-3</v>
      </c>
      <c r="O298" s="113">
        <f>('Bonds (CP)'!AO298/'Bonds (CP)'!AO268-1)*'Bonds Portfolio'!$O$7</f>
        <v>-9.0725961064614953E-4</v>
      </c>
      <c r="P298" s="113">
        <f>('Bonds (CP)'!AP298/'Bonds (CP)'!AP268-1)*'Bonds Portfolio'!$O$8</f>
        <v>-2.1037642656628109E-3</v>
      </c>
      <c r="Q298" s="113">
        <f t="shared" si="27"/>
        <v>-1.5602322429906623E-2</v>
      </c>
      <c r="R298" s="113">
        <f t="shared" si="28"/>
        <v>2.9697024717336953E-2</v>
      </c>
      <c r="S298" s="113">
        <f t="shared" si="29"/>
        <v>3.533937273990187E-2</v>
      </c>
    </row>
    <row r="299" spans="1:19" ht="15.6">
      <c r="A299" s="24">
        <v>45622</v>
      </c>
      <c r="B299" s="113">
        <f>('Bonds (CP)'!H299/'Bonds (CP)'!H298-1)*'Bonds Portfolio'!$F$3</f>
        <v>-2.1321961620470733E-4</v>
      </c>
      <c r="C299" s="113">
        <f>('Bonds (CP)'!I299/'Bonds (CP)'!I298-1)*'Bonds Portfolio'!$F$4</f>
        <v>-4.8694631023105119E-5</v>
      </c>
      <c r="D299" s="113">
        <f>('Bonds (CP)'!J299/'Bonds (CP)'!J298-1)*'Bonds Portfolio'!$F$5</f>
        <v>7.8401548192275072E-5</v>
      </c>
      <c r="E299" s="113">
        <f>('Bonds (CP)'!K299/'Bonds (CP)'!K298-1)*'Bonds Portfolio'!$F$6</f>
        <v>-1.163741086105974E-3</v>
      </c>
      <c r="F299" s="113">
        <f>('Bonds (CP)'!L299/'Bonds (CP)'!L298-1)*'Bonds Portfolio'!$F$7</f>
        <v>-3.1081667794084613E-3</v>
      </c>
      <c r="G299" s="113">
        <f t="shared" si="24"/>
        <v>-4.4554205645499726E-3</v>
      </c>
      <c r="H299" s="113">
        <f t="shared" si="25"/>
        <v>2.0797789072720448E-3</v>
      </c>
      <c r="I299" s="113">
        <f t="shared" si="26"/>
        <v>4.9406952160906403E-3</v>
      </c>
      <c r="K299" s="24">
        <v>45622</v>
      </c>
      <c r="L299" s="113">
        <f>('Bonds (CP)'!AL299/'Bonds (CP)'!AL269-1)*'Bonds Portfolio'!$O$4</f>
        <v>-4.0347711989503271E-3</v>
      </c>
      <c r="M299" s="113">
        <f>('Bonds (CP)'!AM299/'Bonds (CP)'!AM269-1)*'Bonds Portfolio'!$O$5</f>
        <v>-5.0234677152895431E-3</v>
      </c>
      <c r="N299" s="113">
        <f>('Bonds (CP)'!AN299/'Bonds (CP)'!AN269-1)*'Bonds Portfolio'!$O$6</f>
        <v>-3.1949775167256834E-3</v>
      </c>
      <c r="O299" s="113">
        <f>('Bonds (CP)'!AO299/'Bonds (CP)'!AO269-1)*'Bonds Portfolio'!$O$7</f>
        <v>-1.5506417561144126E-3</v>
      </c>
      <c r="P299" s="113">
        <f>('Bonds (CP)'!AP299/'Bonds (CP)'!AP269-1)*'Bonds Portfolio'!$O$8</f>
        <v>-2.9601993144475758E-3</v>
      </c>
      <c r="Q299" s="113">
        <f t="shared" si="27"/>
        <v>-1.6764057501527541E-2</v>
      </c>
      <c r="R299" s="113">
        <f t="shared" si="28"/>
        <v>2.8535289645716035E-2</v>
      </c>
      <c r="S299" s="113">
        <f t="shared" si="29"/>
        <v>3.4177637668280948E-2</v>
      </c>
    </row>
    <row r="300" spans="1:19" ht="15.6">
      <c r="A300" s="24">
        <v>45623</v>
      </c>
      <c r="B300" s="113">
        <f>('Bonds (CP)'!H300/'Bonds (CP)'!H299-1)*'Bonds Portfolio'!$F$3</f>
        <v>-5.5610075237157999E-4</v>
      </c>
      <c r="C300" s="113">
        <f>('Bonds (CP)'!I300/'Bonds (CP)'!I299-1)*'Bonds Portfolio'!$F$4</f>
        <v>-4.8690404410356436E-5</v>
      </c>
      <c r="D300" s="113">
        <f>('Bonds (CP)'!J300/'Bonds (CP)'!J299-1)*'Bonds Portfolio'!$F$5</f>
        <v>4.7103989351140465E-4</v>
      </c>
      <c r="E300" s="113">
        <f>('Bonds (CP)'!K300/'Bonds (CP)'!K299-1)*'Bonds Portfolio'!$F$6</f>
        <v>3.8917610305588823E-4</v>
      </c>
      <c r="F300" s="113">
        <f>('Bonds (CP)'!L300/'Bonds (CP)'!L299-1)*'Bonds Portfolio'!$F$7</f>
        <v>-1.7611679968912554E-3</v>
      </c>
      <c r="G300" s="113">
        <f t="shared" si="24"/>
        <v>-1.505743157105899E-3</v>
      </c>
      <c r="H300" s="113">
        <f t="shared" si="25"/>
        <v>5.0294563147161185E-3</v>
      </c>
      <c r="I300" s="113">
        <f t="shared" si="26"/>
        <v>7.8903726235347131E-3</v>
      </c>
      <c r="K300" s="24">
        <v>45623</v>
      </c>
      <c r="L300" s="113">
        <f>('Bonds (CP)'!AL300/'Bonds (CP)'!AL270-1)*'Bonds Portfolio'!$O$4</f>
        <v>-4.7759241086032141E-3</v>
      </c>
      <c r="M300" s="113">
        <f>('Bonds (CP)'!AM300/'Bonds (CP)'!AM270-1)*'Bonds Portfolio'!$O$5</f>
        <v>-5.1667118564813876E-3</v>
      </c>
      <c r="N300" s="113">
        <f>('Bonds (CP)'!AN300/'Bonds (CP)'!AN270-1)*'Bonds Portfolio'!$O$6</f>
        <v>-2.9642983621222863E-3</v>
      </c>
      <c r="O300" s="113">
        <f>('Bonds (CP)'!AO300/'Bonds (CP)'!AO270-1)*'Bonds Portfolio'!$O$7</f>
        <v>-1.1644830166379183E-3</v>
      </c>
      <c r="P300" s="113">
        <f>('Bonds (CP)'!AP300/'Bonds (CP)'!AP270-1)*'Bonds Portfolio'!$O$8</f>
        <v>-3.5218342700283679E-3</v>
      </c>
      <c r="Q300" s="113">
        <f t="shared" si="27"/>
        <v>-1.7593251613873172E-2</v>
      </c>
      <c r="R300" s="113">
        <f t="shared" si="28"/>
        <v>2.7706095533370403E-2</v>
      </c>
      <c r="S300" s="113">
        <f t="shared" si="29"/>
        <v>3.3348443555935317E-2</v>
      </c>
    </row>
    <row r="301" spans="1:19" ht="15.6">
      <c r="A301" s="24">
        <v>45624</v>
      </c>
      <c r="B301" s="113">
        <f>('Bonds (CP)'!H301/'Bonds (CP)'!H300-1)*'Bonds Portfolio'!$F$3</f>
        <v>-4.905567819477597E-5</v>
      </c>
      <c r="C301" s="113">
        <f>('Bonds (CP)'!I301/'Bonds (CP)'!I300-1)*'Bonds Portfolio'!$F$4</f>
        <v>-6.3166830222589627E-4</v>
      </c>
      <c r="D301" s="113">
        <f>('Bonds (CP)'!J301/'Bonds (CP)'!J300-1)*'Bonds Portfolio'!$F$5</f>
        <v>-7.8244799140416712E-4</v>
      </c>
      <c r="E301" s="113">
        <f>('Bonds (CP)'!K301/'Bonds (CP)'!K300-1)*'Bonds Portfolio'!$F$6</f>
        <v>5.1945757093725404E-4</v>
      </c>
      <c r="F301" s="113">
        <f>('Bonds (CP)'!L301/'Bonds (CP)'!L300-1)*'Bonds Portfolio'!$F$7</f>
        <v>4.0419846869111263E-3</v>
      </c>
      <c r="G301" s="113">
        <f t="shared" si="24"/>
        <v>3.098270286023541E-3</v>
      </c>
      <c r="H301" s="113">
        <f t="shared" si="25"/>
        <v>9.6334697578455593E-3</v>
      </c>
      <c r="I301" s="113">
        <f t="shared" si="26"/>
        <v>1.2494386066664153E-2</v>
      </c>
      <c r="K301" s="24">
        <v>45624</v>
      </c>
      <c r="L301" s="113">
        <f>('Bonds (CP)'!AL301/'Bonds (CP)'!AL271-1)*'Bonds Portfolio'!$O$4</f>
        <v>-4.8565121412803558E-3</v>
      </c>
      <c r="M301" s="113">
        <f>('Bonds (CP)'!AM301/'Bonds (CP)'!AM271-1)*'Bonds Portfolio'!$O$5</f>
        <v>-5.6865877035799043E-3</v>
      </c>
      <c r="N301" s="113">
        <f>('Bonds (CP)'!AN301/'Bonds (CP)'!AN271-1)*'Bonds Portfolio'!$O$6</f>
        <v>-3.2710968297634093E-3</v>
      </c>
      <c r="O301" s="113">
        <f>('Bonds (CP)'!AO301/'Bonds (CP)'!AO271-1)*'Bonds Portfolio'!$O$7</f>
        <v>1.2977958289535075E-4</v>
      </c>
      <c r="P301" s="113">
        <f>('Bonds (CP)'!AP301/'Bonds (CP)'!AP271-1)*'Bonds Portfolio'!$O$8</f>
        <v>1.7961107197795646E-3</v>
      </c>
      <c r="Q301" s="113">
        <f t="shared" si="27"/>
        <v>-1.1888306371948756E-2</v>
      </c>
      <c r="R301" s="113">
        <f t="shared" si="28"/>
        <v>3.3411040775294817E-2</v>
      </c>
      <c r="S301" s="113">
        <f t="shared" si="29"/>
        <v>3.9053388797859731E-2</v>
      </c>
    </row>
    <row r="302" spans="1:19" ht="15.6">
      <c r="A302" s="24">
        <v>45625</v>
      </c>
      <c r="B302" s="113">
        <f>('Bonds (CP)'!H302/'Bonds (CP)'!H301-1)*'Bonds Portfolio'!$F$3</f>
        <v>-3.5909573165755494E-4</v>
      </c>
      <c r="C302" s="113">
        <f>('Bonds (CP)'!I302/'Bonds (CP)'!I301-1)*'Bonds Portfolio'!$F$4</f>
        <v>-7.2778836414111314E-4</v>
      </c>
      <c r="D302" s="113">
        <f>('Bonds (CP)'!J302/'Bonds (CP)'!J301-1)*'Bonds Portfolio'!$F$5</f>
        <v>-8.5959976287353079E-4</v>
      </c>
      <c r="E302" s="113">
        <f>('Bonds (CP)'!K302/'Bonds (CP)'!K301-1)*'Bonds Portfolio'!$F$6</f>
        <v>6.5015661307787909E-4</v>
      </c>
      <c r="F302" s="113">
        <f>('Bonds (CP)'!L302/'Bonds (CP)'!L301-1)*'Bonds Portfolio'!$F$7</f>
        <v>3.5010481304458274E-3</v>
      </c>
      <c r="G302" s="113">
        <f t="shared" si="24"/>
        <v>2.2047208848515075E-3</v>
      </c>
      <c r="H302" s="113">
        <f t="shared" si="25"/>
        <v>8.7399203566735258E-3</v>
      </c>
      <c r="I302" s="113">
        <f t="shared" si="26"/>
        <v>1.160083666549212E-2</v>
      </c>
      <c r="K302" s="24">
        <v>45625</v>
      </c>
      <c r="L302" s="113">
        <f>('Bonds (CP)'!AL302/'Bonds (CP)'!AL272-1)*'Bonds Portfolio'!$O$4</f>
        <v>-4.978372643434259E-3</v>
      </c>
      <c r="M302" s="113">
        <f>('Bonds (CP)'!AM302/'Bonds (CP)'!AM272-1)*'Bonds Portfolio'!$O$5</f>
        <v>-6.1557342305630595E-3</v>
      </c>
      <c r="N302" s="113">
        <f>('Bonds (CP)'!AN302/'Bonds (CP)'!AN272-1)*'Bonds Portfolio'!$O$6</f>
        <v>-4.3477671965343355E-3</v>
      </c>
      <c r="O302" s="113">
        <f>('Bonds (CP)'!AO302/'Bonds (CP)'!AO272-1)*'Bonds Portfolio'!$O$7</f>
        <v>1.2991790181047236E-4</v>
      </c>
      <c r="P302" s="113">
        <f>('Bonds (CP)'!AP302/'Bonds (CP)'!AP272-1)*'Bonds Portfolio'!$O$8</f>
        <v>5.6332463522077887E-3</v>
      </c>
      <c r="Q302" s="113">
        <f t="shared" si="27"/>
        <v>-9.7187098165133923E-3</v>
      </c>
      <c r="R302" s="113">
        <f t="shared" si="28"/>
        <v>3.5580637330730185E-2</v>
      </c>
      <c r="S302" s="113">
        <f t="shared" si="29"/>
        <v>4.1222985353295098E-2</v>
      </c>
    </row>
    <row r="303" spans="1:19" ht="15.6">
      <c r="A303" s="24">
        <v>45628</v>
      </c>
      <c r="B303" s="113">
        <f>('Bonds (CP)'!H303/'Bonds (CP)'!H302-1)*'Bonds Portfolio'!$F$3</f>
        <v>-2.4453863710465206E-4</v>
      </c>
      <c r="C303" s="113">
        <f>('Bonds (CP)'!I303/'Bonds (CP)'!I302-1)*'Bonds Portfolio'!$F$4</f>
        <v>2.9174515641035016E-4</v>
      </c>
      <c r="D303" s="113">
        <f>('Bonds (CP)'!J303/'Bonds (CP)'!J302-1)*'Bonds Portfolio'!$F$5</f>
        <v>1.0207806682636545E-3</v>
      </c>
      <c r="E303" s="113">
        <f>('Bonds (CP)'!K303/'Bonds (CP)'!K302-1)*'Bonds Portfolio'!$F$6</f>
        <v>9.1197738604384968E-4</v>
      </c>
      <c r="F303" s="113">
        <f>('Bonds (CP)'!L303/'Bonds (CP)'!L302-1)*'Bonds Portfolio'!$F$7</f>
        <v>-3.0387502373809829E-4</v>
      </c>
      <c r="G303" s="113">
        <f t="shared" si="24"/>
        <v>1.6760895498751042E-3</v>
      </c>
      <c r="H303" s="113">
        <f t="shared" si="25"/>
        <v>8.2112890216971216E-3</v>
      </c>
      <c r="I303" s="113">
        <f t="shared" si="26"/>
        <v>1.1072205330515717E-2</v>
      </c>
      <c r="K303" s="24">
        <v>45628</v>
      </c>
      <c r="L303" s="113">
        <f>('Bonds (CP)'!AL303/'Bonds (CP)'!AL273-1)*'Bonds Portfolio'!$O$4</f>
        <v>-4.9070753179001787E-3</v>
      </c>
      <c r="M303" s="113">
        <f>('Bonds (CP)'!AM303/'Bonds (CP)'!AM273-1)*'Bonds Portfolio'!$O$5</f>
        <v>-5.3480543947188597E-3</v>
      </c>
      <c r="N303" s="113">
        <f>('Bonds (CP)'!AN303/'Bonds (CP)'!AN273-1)*'Bonds Portfolio'!$O$6</f>
        <v>-2.9618821111124793E-3</v>
      </c>
      <c r="O303" s="113">
        <f>('Bonds (CP)'!AO303/'Bonds (CP)'!AO273-1)*'Bonds Portfolio'!$O$7</f>
        <v>3.9050573732297701E-4</v>
      </c>
      <c r="P303" s="113">
        <f>('Bonds (CP)'!AP303/'Bonds (CP)'!AP273-1)*'Bonds Portfolio'!$O$8</f>
        <v>2.5837265649867993E-3</v>
      </c>
      <c r="Q303" s="113">
        <f t="shared" si="27"/>
        <v>-1.0242779521421743E-2</v>
      </c>
      <c r="R303" s="113">
        <f t="shared" si="28"/>
        <v>3.5056567625821836E-2</v>
      </c>
      <c r="S303" s="113">
        <f t="shared" si="29"/>
        <v>4.0698915648386749E-2</v>
      </c>
    </row>
    <row r="304" spans="1:19" ht="15.6">
      <c r="A304" s="24">
        <v>45629</v>
      </c>
      <c r="B304" s="113">
        <f>('Bonds (CP)'!H304/'Bonds (CP)'!H303-1)*'Bonds Portfolio'!$F$3</f>
        <v>1.4683089974711907E-4</v>
      </c>
      <c r="C304" s="113">
        <f>('Bonds (CP)'!I304/'Bonds (CP)'!I303-1)*'Bonds Portfolio'!$F$4</f>
        <v>0</v>
      </c>
      <c r="D304" s="113">
        <f>('Bonds (CP)'!J304/'Bonds (CP)'!J303-1)*'Bonds Portfolio'!$F$5</f>
        <v>7.839350260683276E-5</v>
      </c>
      <c r="E304" s="113">
        <f>('Bonds (CP)'!K304/'Bonds (CP)'!K303-1)*'Bonds Portfolio'!$F$6</f>
        <v>1.5691137393496037E-3</v>
      </c>
      <c r="F304" s="113">
        <f>('Bonds (CP)'!L304/'Bonds (CP)'!L303-1)*'Bonds Portfolio'!$F$7</f>
        <v>3.2412948315128087E-3</v>
      </c>
      <c r="G304" s="113">
        <f t="shared" si="24"/>
        <v>5.0356329732163642E-3</v>
      </c>
      <c r="H304" s="113">
        <f t="shared" si="25"/>
        <v>1.1570832445038381E-2</v>
      </c>
      <c r="I304" s="113">
        <f t="shared" si="26"/>
        <v>1.4431748753856978E-2</v>
      </c>
      <c r="K304" s="24">
        <v>45629</v>
      </c>
      <c r="L304" s="113">
        <f>('Bonds (CP)'!AL304/'Bonds (CP)'!AL274-1)*'Bonds Portfolio'!$O$4</f>
        <v>-4.01337792642138E-3</v>
      </c>
      <c r="M304" s="113">
        <f>('Bonds (CP)'!AM304/'Bonds (CP)'!AM274-1)*'Bonds Portfolio'!$O$5</f>
        <v>-4.1516716389845111E-3</v>
      </c>
      <c r="N304" s="113">
        <f>('Bonds (CP)'!AN304/'Bonds (CP)'!AN274-1)*'Bonds Portfolio'!$O$6</f>
        <v>-2.2635624930791519E-3</v>
      </c>
      <c r="O304" s="113">
        <f>('Bonds (CP)'!AO304/'Bonds (CP)'!AO274-1)*'Bonds Portfolio'!$O$7</f>
        <v>7.8352420499419042E-4</v>
      </c>
      <c r="P304" s="113">
        <f>('Bonds (CP)'!AP304/'Bonds (CP)'!AP274-1)*'Bonds Portfolio'!$O$8</f>
        <v>5.557929645334081E-3</v>
      </c>
      <c r="Q304" s="113">
        <f t="shared" si="27"/>
        <v>-4.0871582081567718E-3</v>
      </c>
      <c r="R304" s="113">
        <f t="shared" si="28"/>
        <v>4.1212188939086805E-2</v>
      </c>
      <c r="S304" s="113">
        <f t="shared" si="29"/>
        <v>4.6854536961651719E-2</v>
      </c>
    </row>
    <row r="305" spans="1:19" ht="15.6">
      <c r="A305" s="24">
        <v>45630</v>
      </c>
      <c r="B305" s="113">
        <f>('Bonds (CP)'!H305/'Bonds (CP)'!H304-1)*'Bonds Portfolio'!$F$3</f>
        <v>8.1606006202061831E-5</v>
      </c>
      <c r="C305" s="113">
        <f>('Bonds (CP)'!I305/'Bonds (CP)'!I304-1)*'Bonds Portfolio'!$F$4</f>
        <v>-1.9427746719791195E-4</v>
      </c>
      <c r="D305" s="113">
        <f>('Bonds (CP)'!J305/'Bonds (CP)'!J304-1)*'Bonds Portfolio'!$F$5</f>
        <v>-5.4772678864503101E-4</v>
      </c>
      <c r="E305" s="113">
        <f>('Bonds (CP)'!K305/'Bonds (CP)'!K304-1)*'Bonds Portfolio'!$F$6</f>
        <v>-1.303589483633072E-4</v>
      </c>
      <c r="F305" s="113">
        <f>('Bonds (CP)'!L305/'Bonds (CP)'!L304-1)*'Bonds Portfolio'!$F$7</f>
        <v>2.0254929859624404E-3</v>
      </c>
      <c r="G305" s="113">
        <f t="shared" si="24"/>
        <v>1.2347357879582523E-3</v>
      </c>
      <c r="H305" s="113">
        <f t="shared" si="25"/>
        <v>7.7699352597802697E-3</v>
      </c>
      <c r="I305" s="113">
        <f t="shared" si="26"/>
        <v>1.0630851568598866E-2</v>
      </c>
      <c r="K305" s="24">
        <v>45630</v>
      </c>
      <c r="L305" s="113">
        <f>('Bonds (CP)'!AL305/'Bonds (CP)'!AL275-1)*'Bonds Portfolio'!$O$4</f>
        <v>-4.0639791088624257E-3</v>
      </c>
      <c r="M305" s="113">
        <f>('Bonds (CP)'!AM305/'Bonds (CP)'!AM275-1)*'Bonds Portfolio'!$O$5</f>
        <v>-4.3898155879712247E-3</v>
      </c>
      <c r="N305" s="113">
        <f>('Bonds (CP)'!AN305/'Bonds (CP)'!AN275-1)*'Bonds Portfolio'!$O$6</f>
        <v>-3.0375287129423612E-3</v>
      </c>
      <c r="O305" s="113">
        <f>('Bonds (CP)'!AO305/'Bonds (CP)'!AO275-1)*'Bonds Portfolio'!$O$7</f>
        <v>-3.9090490744990718E-4</v>
      </c>
      <c r="P305" s="113">
        <f>('Bonds (CP)'!AP305/'Bonds (CP)'!AP275-1)*'Bonds Portfolio'!$O$8</f>
        <v>6.0795225640019714E-3</v>
      </c>
      <c r="Q305" s="113">
        <f t="shared" si="27"/>
        <v>-5.8027057532239476E-3</v>
      </c>
      <c r="R305" s="113">
        <f t="shared" si="28"/>
        <v>3.9496641394019628E-2</v>
      </c>
      <c r="S305" s="113">
        <f t="shared" si="29"/>
        <v>4.5138989416584542E-2</v>
      </c>
    </row>
    <row r="306" spans="1:19" ht="15.6">
      <c r="A306" s="24">
        <v>45631</v>
      </c>
      <c r="B306" s="113">
        <f>('Bonds (CP)'!H306/'Bonds (CP)'!H305-1)*'Bonds Portfolio'!$F$3</f>
        <v>-3.9094315035022033E-4</v>
      </c>
      <c r="C306" s="113">
        <f>('Bonds (CP)'!I306/'Bonds (CP)'!I305-1)*'Bonds Portfolio'!$F$4</f>
        <v>-2.4272275812851075E-4</v>
      </c>
      <c r="D306" s="113">
        <f>('Bonds (CP)'!J306/'Bonds (CP)'!J305-1)*'Bonds Portfolio'!$F$5</f>
        <v>0</v>
      </c>
      <c r="E306" s="113">
        <f>('Bonds (CP)'!K306/'Bonds (CP)'!K305-1)*'Bonds Portfolio'!$F$6</f>
        <v>-3.9065620462368504E-4</v>
      </c>
      <c r="F306" s="113">
        <f>('Bonds (CP)'!L306/'Bonds (CP)'!L305-1)*'Bonds Portfolio'!$F$7</f>
        <v>-1.392386167219062E-3</v>
      </c>
      <c r="G306" s="113">
        <f t="shared" si="24"/>
        <v>-2.4167082803214779E-3</v>
      </c>
      <c r="H306" s="113">
        <f t="shared" si="25"/>
        <v>4.1184911915005395E-3</v>
      </c>
      <c r="I306" s="113">
        <f t="shared" si="26"/>
        <v>6.9794075003191351E-3</v>
      </c>
      <c r="K306" s="24">
        <v>45631</v>
      </c>
      <c r="L306" s="113">
        <f>('Bonds (CP)'!AL306/'Bonds (CP)'!AL276-1)*'Bonds Portfolio'!$O$4</f>
        <v>-4.0886137807460308E-3</v>
      </c>
      <c r="M306" s="113">
        <f>('Bonds (CP)'!AM306/'Bonds (CP)'!AM276-1)*'Bonds Portfolio'!$O$5</f>
        <v>-3.5729612089795415E-3</v>
      </c>
      <c r="N306" s="113">
        <f>('Bonds (CP)'!AN306/'Bonds (CP)'!AN276-1)*'Bonds Portfolio'!$O$6</f>
        <v>-1.5619947922145716E-3</v>
      </c>
      <c r="O306" s="113">
        <f>('Bonds (CP)'!AO306/'Bonds (CP)'!AO276-1)*'Bonds Portfolio'!$O$7</f>
        <v>1.0442675515466516E-3</v>
      </c>
      <c r="P306" s="113">
        <f>('Bonds (CP)'!AP306/'Bonds (CP)'!AP276-1)*'Bonds Portfolio'!$O$8</f>
        <v>4.7997220863553736E-3</v>
      </c>
      <c r="Q306" s="113">
        <f t="shared" si="27"/>
        <v>-3.3795801440381183E-3</v>
      </c>
      <c r="R306" s="113">
        <f t="shared" si="28"/>
        <v>4.191976700320546E-2</v>
      </c>
      <c r="S306" s="113">
        <f t="shared" si="29"/>
        <v>4.7562115025770374E-2</v>
      </c>
    </row>
    <row r="307" spans="1:19" ht="15.6">
      <c r="A307" s="24">
        <v>45632</v>
      </c>
      <c r="B307" s="113">
        <f>('Bonds (CP)'!H307/'Bonds (CP)'!H306-1)*'Bonds Portfolio'!$F$3</f>
        <v>1.46711223408591E-4</v>
      </c>
      <c r="C307" s="113">
        <f>('Bonds (CP)'!I307/'Bonds (CP)'!I306-1)*'Bonds Portfolio'!$F$4</f>
        <v>9.7447868009528096E-4</v>
      </c>
      <c r="D307" s="113">
        <f>('Bonds (CP)'!J307/'Bonds (CP)'!J306-1)*'Bonds Portfolio'!$F$5</f>
        <v>1.5742899557764202E-3</v>
      </c>
      <c r="E307" s="113">
        <f>('Bonds (CP)'!K307/'Bonds (CP)'!K306-1)*'Bonds Portfolio'!$F$6</f>
        <v>2.6083440886415232E-4</v>
      </c>
      <c r="F307" s="113">
        <f>('Bonds (CP)'!L307/'Bonds (CP)'!L306-1)*'Bonds Portfolio'!$F$7</f>
        <v>-4.3913221519767285E-3</v>
      </c>
      <c r="G307" s="113">
        <f t="shared" si="24"/>
        <v>-1.4350078838322841E-3</v>
      </c>
      <c r="H307" s="113">
        <f t="shared" si="25"/>
        <v>5.1001915879897337E-3</v>
      </c>
      <c r="I307" s="113">
        <f t="shared" si="26"/>
        <v>7.9611078968083292E-3</v>
      </c>
      <c r="K307" s="24">
        <v>45632</v>
      </c>
      <c r="L307" s="113">
        <f>('Bonds (CP)'!AL307/'Bonds (CP)'!AL277-1)*'Bonds Portfolio'!$O$4</f>
        <v>-2.7875132447632289E-3</v>
      </c>
      <c r="M307" s="113">
        <f>('Bonds (CP)'!AM307/'Bonds (CP)'!AM277-1)*'Bonds Portfolio'!$O$5</f>
        <v>-2.9174955630024703E-4</v>
      </c>
      <c r="N307" s="113">
        <f>('Bonds (CP)'!AN307/'Bonds (CP)'!AN277-1)*'Bonds Portfolio'!$O$6</f>
        <v>2.9196116621233339E-3</v>
      </c>
      <c r="O307" s="113">
        <f>('Bonds (CP)'!AO307/'Bonds (CP)'!AO277-1)*'Bonds Portfolio'!$O$7</f>
        <v>4.5977049227843292E-3</v>
      </c>
      <c r="P307" s="113">
        <f>('Bonds (CP)'!AP307/'Bonds (CP)'!AP277-1)*'Bonds Portfolio'!$O$8</f>
        <v>2.2730626848350257E-3</v>
      </c>
      <c r="Q307" s="113">
        <f t="shared" si="27"/>
        <v>6.7111164686792122E-3</v>
      </c>
      <c r="R307" s="113">
        <f t="shared" si="28"/>
        <v>5.2010463615922785E-2</v>
      </c>
      <c r="S307" s="113">
        <f t="shared" si="29"/>
        <v>5.7652811638487698E-2</v>
      </c>
    </row>
    <row r="308" spans="1:19" ht="15.6">
      <c r="A308" s="24">
        <v>45635</v>
      </c>
      <c r="B308" s="113">
        <f>('Bonds (CP)'!H308/'Bonds (CP)'!H307-1)*'Bonds Portfolio'!$F$3</f>
        <v>5.2300400424942772E-4</v>
      </c>
      <c r="C308" s="113">
        <f>('Bonds (CP)'!I308/'Bonds (CP)'!I307-1)*'Bonds Portfolio'!$F$4</f>
        <v>-3.4014144676486335E-4</v>
      </c>
      <c r="D308" s="113">
        <f>('Bonds (CP)'!J308/'Bonds (CP)'!J307-1)*'Bonds Portfolio'!$F$5</f>
        <v>-1.5619947922146161E-3</v>
      </c>
      <c r="E308" s="113">
        <f>('Bonds (CP)'!K308/'Bonds (CP)'!K307-1)*'Bonds Portfolio'!$F$6</f>
        <v>-2.840852579602449E-3</v>
      </c>
      <c r="F308" s="113">
        <f>('Bonds (CP)'!L308/'Bonds (CP)'!L307-1)*'Bonds Portfolio'!$F$7</f>
        <v>-2.6910915650445455E-3</v>
      </c>
      <c r="G308" s="113">
        <f t="shared" si="24"/>
        <v>-6.9110763793770458E-3</v>
      </c>
      <c r="H308" s="113">
        <f t="shared" si="25"/>
        <v>-3.7587690755502834E-4</v>
      </c>
      <c r="I308" s="113">
        <f t="shared" si="26"/>
        <v>2.4850394012635672E-3</v>
      </c>
      <c r="K308" s="24">
        <v>45635</v>
      </c>
      <c r="L308" s="113">
        <f>('Bonds (CP)'!AL308/'Bonds (CP)'!AL278-1)*'Bonds Portfolio'!$O$4</f>
        <v>-2.2064231429272051E-3</v>
      </c>
      <c r="M308" s="113">
        <f>('Bonds (CP)'!AM308/'Bonds (CP)'!AM278-1)*'Bonds Portfolio'!$O$5</f>
        <v>4.8656275028826637E-4</v>
      </c>
      <c r="N308" s="113">
        <f>('Bonds (CP)'!AN308/'Bonds (CP)'!AN278-1)*'Bonds Portfolio'!$O$6</f>
        <v>3.9446725028994493E-3</v>
      </c>
      <c r="O308" s="113">
        <f>('Bonds (CP)'!AO308/'Bonds (CP)'!AO278-1)*'Bonds Portfolio'!$O$7</f>
        <v>5.4994520848592023E-3</v>
      </c>
      <c r="P308" s="113">
        <f>('Bonds (CP)'!AP308/'Bonds (CP)'!AP278-1)*'Bonds Portfolio'!$O$8</f>
        <v>2.0940026928819577E-3</v>
      </c>
      <c r="Q308" s="113">
        <f t="shared" si="27"/>
        <v>9.8182668880016713E-3</v>
      </c>
      <c r="R308" s="113">
        <f t="shared" si="28"/>
        <v>5.5117614035245246E-2</v>
      </c>
      <c r="S308" s="113">
        <f t="shared" si="29"/>
        <v>6.075996205781016E-2</v>
      </c>
    </row>
    <row r="309" spans="1:19" ht="15.6">
      <c r="A309" s="24">
        <v>45636</v>
      </c>
      <c r="B309" s="113">
        <f>('Bonds (CP)'!H309/'Bonds (CP)'!H308-1)*'Bonds Portfolio'!$F$3</f>
        <v>4.0943334425156411E-4</v>
      </c>
      <c r="C309" s="113">
        <f>('Bonds (CP)'!I309/'Bonds (CP)'!I308-1)*'Bonds Portfolio'!$F$4</f>
        <v>3.4072091328680721E-4</v>
      </c>
      <c r="D309" s="113">
        <f>('Bonds (CP)'!J309/'Bonds (CP)'!J308-1)*'Bonds Portfolio'!$F$5</f>
        <v>-1.5657440142975433E-4</v>
      </c>
      <c r="E309" s="113">
        <f>('Bonds (CP)'!K309/'Bonds (CP)'!K308-1)*'Bonds Portfolio'!$F$6</f>
        <v>-7.7649911878707734E-4</v>
      </c>
      <c r="F309" s="113">
        <f>('Bonds (CP)'!L309/'Bonds (CP)'!L308-1)*'Bonds Portfolio'!$F$7</f>
        <v>-1.6318021859066834E-3</v>
      </c>
      <c r="G309" s="113">
        <f t="shared" si="24"/>
        <v>-1.8147214485851437E-3</v>
      </c>
      <c r="H309" s="113">
        <f t="shared" si="25"/>
        <v>4.7204780232368735E-3</v>
      </c>
      <c r="I309" s="113">
        <f t="shared" si="26"/>
        <v>7.581394332055469E-3</v>
      </c>
      <c r="K309" s="24">
        <v>45636</v>
      </c>
      <c r="L309" s="113">
        <f>('Bonds (CP)'!AL309/'Bonds (CP)'!AL279-1)*'Bonds Portfolio'!$O$4</f>
        <v>-1.8670160497870959E-3</v>
      </c>
      <c r="M309" s="113">
        <f>('Bonds (CP)'!AM309/'Bonds (CP)'!AM279-1)*'Bonds Portfolio'!$O$5</f>
        <v>5.355861443706811E-4</v>
      </c>
      <c r="N309" s="113">
        <f>('Bonds (CP)'!AN309/'Bonds (CP)'!AN279-1)*'Bonds Portfolio'!$O$6</f>
        <v>3.546911518998819E-3</v>
      </c>
      <c r="O309" s="113">
        <f>('Bonds (CP)'!AO309/'Bonds (CP)'!AO279-1)*'Bonds Portfolio'!$O$7</f>
        <v>5.4923076004413044E-3</v>
      </c>
      <c r="P309" s="113">
        <f>('Bonds (CP)'!AP309/'Bonds (CP)'!AP279-1)*'Bonds Portfolio'!$O$8</f>
        <v>5.9349444914236216E-4</v>
      </c>
      <c r="Q309" s="113">
        <f t="shared" si="27"/>
        <v>8.3012836631660702E-3</v>
      </c>
      <c r="R309" s="113">
        <f t="shared" si="28"/>
        <v>5.3600630810409645E-2</v>
      </c>
      <c r="S309" s="113">
        <f t="shared" si="29"/>
        <v>5.9242978832974559E-2</v>
      </c>
    </row>
    <row r="310" spans="1:19" ht="15.6">
      <c r="A310" s="24">
        <v>45637</v>
      </c>
      <c r="B310" s="113">
        <f>('Bonds (CP)'!H310/'Bonds (CP)'!H309-1)*'Bonds Portfolio'!$F$3</f>
        <v>-8.1853155439137748E-5</v>
      </c>
      <c r="C310" s="113">
        <f>('Bonds (CP)'!I310/'Bonds (CP)'!I309-1)*'Bonds Portfolio'!$F$4</f>
        <v>9.7617464158097358E-4</v>
      </c>
      <c r="D310" s="113">
        <f>('Bonds (CP)'!J310/'Bonds (CP)'!J309-1)*'Bonds Portfolio'!$F$5</f>
        <v>2.3668094132214268E-3</v>
      </c>
      <c r="E310" s="113">
        <f>('Bonds (CP)'!K310/'Bonds (CP)'!K309-1)*'Bonds Portfolio'!$F$6</f>
        <v>4.0713217946934058E-3</v>
      </c>
      <c r="F310" s="113">
        <f>('Bonds (CP)'!L310/'Bonds (CP)'!L309-1)*'Bonds Portfolio'!$F$7</f>
        <v>5.1724986673708177E-3</v>
      </c>
      <c r="G310" s="113">
        <f t="shared" si="24"/>
        <v>1.2504951361427485E-2</v>
      </c>
      <c r="H310" s="113">
        <f t="shared" si="25"/>
        <v>1.9040150833249503E-2</v>
      </c>
      <c r="I310" s="113">
        <f t="shared" si="26"/>
        <v>2.1901067142068097E-2</v>
      </c>
      <c r="K310" s="24">
        <v>45637</v>
      </c>
      <c r="L310" s="113">
        <f>('Bonds (CP)'!AL310/'Bonds (CP)'!AL280-1)*'Bonds Portfolio'!$O$4</f>
        <v>-2.0790701481541831E-3</v>
      </c>
      <c r="M310" s="113">
        <f>('Bonds (CP)'!AM310/'Bonds (CP)'!AM280-1)*'Bonds Portfolio'!$O$5</f>
        <v>9.2729325915321683E-4</v>
      </c>
      <c r="N310" s="113">
        <f>('Bonds (CP)'!AN310/'Bonds (CP)'!AN280-1)*'Bonds Portfolio'!$O$6</f>
        <v>5.1541404270542216E-3</v>
      </c>
      <c r="O310" s="113">
        <f>('Bonds (CP)'!AO310/'Bonds (CP)'!AO280-1)*'Bonds Portfolio'!$O$7</f>
        <v>8.466007858019254E-3</v>
      </c>
      <c r="P310" s="113">
        <f>('Bonds (CP)'!AP310/'Bonds (CP)'!AP280-1)*'Bonds Portfolio'!$O$8</f>
        <v>4.4115282961210587E-3</v>
      </c>
      <c r="Q310" s="113">
        <f t="shared" si="27"/>
        <v>1.6879899692193567E-2</v>
      </c>
      <c r="R310" s="113">
        <f t="shared" si="28"/>
        <v>6.2179246839437138E-2</v>
      </c>
      <c r="S310" s="113">
        <f t="shared" si="29"/>
        <v>6.7821594862002052E-2</v>
      </c>
    </row>
    <row r="311" spans="1:19" ht="15.6">
      <c r="A311" s="24">
        <v>45638</v>
      </c>
      <c r="B311" s="113">
        <f>('Bonds (CP)'!H311/'Bonds (CP)'!H310-1)*'Bonds Portfolio'!$F$3</f>
        <v>-4.8991589777087625E-4</v>
      </c>
      <c r="C311" s="113">
        <f>('Bonds (CP)'!I311/'Bonds (CP)'!I310-1)*'Bonds Portfolio'!$F$4</f>
        <v>-1.3582143748613442E-3</v>
      </c>
      <c r="D311" s="113">
        <f>('Bonds (CP)'!J311/'Bonds (CP)'!J310-1)*'Bonds Portfolio'!$F$5</f>
        <v>-2.4165028891669272E-3</v>
      </c>
      <c r="E311" s="113">
        <f>('Bonds (CP)'!K311/'Bonds (CP)'!K310-1)*'Bonds Portfolio'!$F$6</f>
        <v>-6.0081748520744334E-3</v>
      </c>
      <c r="F311" s="113">
        <f>('Bonds (CP)'!L311/'Bonds (CP)'!L310-1)*'Bonds Portfolio'!$F$7</f>
        <v>-1.0252313516367996E-2</v>
      </c>
      <c r="G311" s="113">
        <f t="shared" si="24"/>
        <v>-2.0525121530241577E-2</v>
      </c>
      <c r="H311" s="113">
        <f t="shared" si="25"/>
        <v>-1.3989922058419559E-2</v>
      </c>
      <c r="I311" s="113">
        <f t="shared" si="26"/>
        <v>-1.1129005749600964E-2</v>
      </c>
      <c r="K311" s="24">
        <v>45638</v>
      </c>
      <c r="L311" s="113">
        <f>('Bonds (CP)'!AL311/'Bonds (CP)'!AL281-1)*'Bonds Portfolio'!$O$4</f>
        <v>-1.0451539152445122E-3</v>
      </c>
      <c r="M311" s="113">
        <f>('Bonds (CP)'!AM311/'Bonds (CP)'!AM281-1)*'Bonds Portfolio'!$O$5</f>
        <v>2.0974386787921961E-3</v>
      </c>
      <c r="N311" s="113">
        <f>('Bonds (CP)'!AN311/'Bonds (CP)'!AN281-1)*'Bonds Portfolio'!$O$6</f>
        <v>5.4568854827303781E-3</v>
      </c>
      <c r="O311" s="113">
        <f>('Bonds (CP)'!AO311/'Bonds (CP)'!AO281-1)*'Bonds Portfolio'!$O$7</f>
        <v>4.9477637223581455E-3</v>
      </c>
      <c r="P311" s="113">
        <f>('Bonds (CP)'!AP311/'Bonds (CP)'!AP281-1)*'Bonds Portfolio'!$O$8</f>
        <v>-4.4784946283731534E-3</v>
      </c>
      <c r="Q311" s="113">
        <f t="shared" si="27"/>
        <v>6.9784393402630551E-3</v>
      </c>
      <c r="R311" s="113">
        <f t="shared" si="28"/>
        <v>5.2277786487506632E-2</v>
      </c>
      <c r="S311" s="113">
        <f t="shared" si="29"/>
        <v>5.7920134510071546E-2</v>
      </c>
    </row>
    <row r="312" spans="1:19" ht="15.6">
      <c r="A312" s="24">
        <v>45639</v>
      </c>
      <c r="B312" s="113">
        <f>('Bonds (CP)'!H312/'Bonds (CP)'!H311-1)*'Bonds Portfolio'!$F$3</f>
        <v>4.2549709516404022E-4</v>
      </c>
      <c r="C312" s="113">
        <f>('Bonds (CP)'!I312/'Bonds (CP)'!I311-1)*'Bonds Portfolio'!$F$4</f>
        <v>9.7549558730656303E-4</v>
      </c>
      <c r="D312" s="113">
        <f>('Bonds (CP)'!J312/'Bonds (CP)'!J311-1)*'Bonds Portfolio'!$F$5</f>
        <v>1.0212006807947648E-3</v>
      </c>
      <c r="E312" s="113">
        <f>('Bonds (CP)'!K312/'Bonds (CP)'!K311-1)*'Bonds Portfolio'!$F$6</f>
        <v>1.297004507441324E-3</v>
      </c>
      <c r="F312" s="113">
        <f>('Bonds (CP)'!L312/'Bonds (CP)'!L311-1)*'Bonds Portfolio'!$F$7</f>
        <v>1.7490846419985218E-3</v>
      </c>
      <c r="G312" s="113">
        <f t="shared" si="24"/>
        <v>5.4682825127052139E-3</v>
      </c>
      <c r="H312" s="113">
        <f t="shared" si="25"/>
        <v>1.200348198452723E-2</v>
      </c>
      <c r="I312" s="113">
        <f t="shared" si="26"/>
        <v>1.4864398293345828E-2</v>
      </c>
      <c r="K312" s="24">
        <v>45639</v>
      </c>
      <c r="L312" s="113">
        <f>('Bonds (CP)'!AL312/'Bonds (CP)'!AL282-1)*'Bonds Portfolio'!$O$4</f>
        <v>-7.6916782587348469E-4</v>
      </c>
      <c r="M312" s="113">
        <f>('Bonds (CP)'!AM312/'Bonds (CP)'!AM282-1)*'Bonds Portfolio'!$O$5</f>
        <v>2.6408536362418026E-3</v>
      </c>
      <c r="N312" s="113">
        <f>('Bonds (CP)'!AN312/'Bonds (CP)'!AN282-1)*'Bonds Portfolio'!$O$6</f>
        <v>6.0246854867016982E-3</v>
      </c>
      <c r="O312" s="113">
        <f>('Bonds (CP)'!AO312/'Bonds (CP)'!AO282-1)*'Bonds Portfolio'!$O$7</f>
        <v>5.616973989692609E-3</v>
      </c>
      <c r="P312" s="113">
        <f>('Bonds (CP)'!AP312/'Bonds (CP)'!AP282-1)*'Bonds Portfolio'!$O$8</f>
        <v>-3.933945838015207E-3</v>
      </c>
      <c r="Q312" s="113">
        <f t="shared" si="27"/>
        <v>9.5793994487474166E-3</v>
      </c>
      <c r="R312" s="113">
        <f t="shared" si="28"/>
        <v>5.4878746595990992E-2</v>
      </c>
      <c r="S312" s="113">
        <f t="shared" si="29"/>
        <v>6.0521094618555905E-2</v>
      </c>
    </row>
    <row r="313" spans="1:19" ht="15.6">
      <c r="A313" s="24">
        <v>45642</v>
      </c>
      <c r="B313" s="113">
        <f>('Bonds (CP)'!H313/'Bonds (CP)'!H312-1)*'Bonds Portfolio'!$F$3</f>
        <v>-1.9619063189733055E-4</v>
      </c>
      <c r="C313" s="113">
        <f>('Bonds (CP)'!I313/'Bonds (CP)'!I312-1)*'Bonds Portfolio'!$F$4</f>
        <v>-1.309016743426117E-3</v>
      </c>
      <c r="D313" s="113">
        <f>('Bonds (CP)'!J313/'Bonds (CP)'!J312-1)*'Bonds Portfolio'!$F$5</f>
        <v>-2.1029073719806891E-3</v>
      </c>
      <c r="E313" s="113">
        <f>('Bonds (CP)'!K313/'Bonds (CP)'!K312-1)*'Bonds Portfolio'!$F$6</f>
        <v>0</v>
      </c>
      <c r="F313" s="113">
        <f>('Bonds (CP)'!L313/'Bonds (CP)'!L312-1)*'Bonds Portfolio'!$F$7</f>
        <v>1.1064218520103308E-2</v>
      </c>
      <c r="G313" s="113">
        <f t="shared" si="24"/>
        <v>7.4561037727991714E-3</v>
      </c>
      <c r="H313" s="113">
        <f t="shared" si="25"/>
        <v>1.3991303244621188E-2</v>
      </c>
      <c r="I313" s="113">
        <f t="shared" si="26"/>
        <v>1.6852219553439785E-2</v>
      </c>
      <c r="K313" s="24">
        <v>45642</v>
      </c>
      <c r="L313" s="113">
        <f>('Bonds (CP)'!AL313/'Bonds (CP)'!AL283-1)*'Bonds Portfolio'!$O$4</f>
        <v>-1.0790484754353181E-3</v>
      </c>
      <c r="M313" s="113">
        <f>('Bonds (CP)'!AM313/'Bonds (CP)'!AM283-1)*'Bonds Portfolio'!$O$5</f>
        <v>1.1682172602425656E-3</v>
      </c>
      <c r="N313" s="113">
        <f>('Bonds (CP)'!AN313/'Bonds (CP)'!AN283-1)*'Bonds Portfolio'!$O$6</f>
        <v>3.8584313371017309E-3</v>
      </c>
      <c r="O313" s="113">
        <f>('Bonds (CP)'!AO313/'Bonds (CP)'!AO283-1)*'Bonds Portfolio'!$O$7</f>
        <v>5.3534153541096698E-3</v>
      </c>
      <c r="P313" s="113">
        <f>('Bonds (CP)'!AP313/'Bonds (CP)'!AP283-1)*'Bonds Portfolio'!$O$8</f>
        <v>6.6052204256971782E-3</v>
      </c>
      <c r="Q313" s="113">
        <f t="shared" si="27"/>
        <v>1.5906235901715825E-2</v>
      </c>
      <c r="R313" s="113">
        <f t="shared" si="28"/>
        <v>6.12055830489594E-2</v>
      </c>
      <c r="S313" s="113">
        <f t="shared" si="29"/>
        <v>6.6847931071524314E-2</v>
      </c>
    </row>
    <row r="314" spans="1:19" ht="15.6">
      <c r="A314" s="24">
        <v>45643</v>
      </c>
      <c r="B314" s="113">
        <f>('Bonds (CP)'!H314/'Bonds (CP)'!H313-1)*'Bonds Portfolio'!$F$3</f>
        <v>-1.6335865392467231E-4</v>
      </c>
      <c r="C314" s="113">
        <f>('Bonds (CP)'!I314/'Bonds (CP)'!I313-1)*'Bonds Portfolio'!$F$4</f>
        <v>-8.7193454074987466E-4</v>
      </c>
      <c r="D314" s="113">
        <f>('Bonds (CP)'!J314/'Bonds (CP)'!J313-1)*'Bonds Portfolio'!$F$5</f>
        <v>-1.2461082819782421E-3</v>
      </c>
      <c r="E314" s="113">
        <f>('Bonds (CP)'!K314/'Bonds (CP)'!K313-1)*'Bonds Portfolio'!$F$6</f>
        <v>1.2947545938213345E-4</v>
      </c>
      <c r="F314" s="113">
        <f>('Bonds (CP)'!L314/'Bonds (CP)'!L313-1)*'Bonds Portfolio'!$F$7</f>
        <v>1.8586740574399576E-3</v>
      </c>
      <c r="G314" s="113">
        <f t="shared" si="24"/>
        <v>-2.9325195983069801E-4</v>
      </c>
      <c r="H314" s="113">
        <f t="shared" si="25"/>
        <v>6.2419475119913194E-3</v>
      </c>
      <c r="I314" s="113">
        <f t="shared" si="26"/>
        <v>9.1028638208099158E-3</v>
      </c>
      <c r="K314" s="24">
        <v>45643</v>
      </c>
      <c r="L314" s="113">
        <f>('Bonds (CP)'!AL314/'Bonds (CP)'!AL284-1)*'Bonds Portfolio'!$O$4</f>
        <v>-1.1271747120803477E-3</v>
      </c>
      <c r="M314" s="113">
        <f>('Bonds (CP)'!AM314/'Bonds (CP)'!AM284-1)*'Bonds Portfolio'!$O$5</f>
        <v>1.9409616724352929E-4</v>
      </c>
      <c r="N314" s="113">
        <f>('Bonds (CP)'!AN314/'Bonds (CP)'!AN284-1)*'Bonds Portfolio'!$O$6</f>
        <v>2.115859957666544E-3</v>
      </c>
      <c r="O314" s="113">
        <f>('Bonds (CP)'!AO314/'Bonds (CP)'!AO284-1)*'Bonds Portfolio'!$O$7</f>
        <v>4.6965188925817804E-3</v>
      </c>
      <c r="P314" s="113">
        <f>('Bonds (CP)'!AP314/'Bonds (CP)'!AP284-1)*'Bonds Portfolio'!$O$8</f>
        <v>5.5784661642604323E-3</v>
      </c>
      <c r="Q314" s="113">
        <f t="shared" si="27"/>
        <v>1.1457766469671938E-2</v>
      </c>
      <c r="R314" s="113">
        <f t="shared" si="28"/>
        <v>5.6757113616915517E-2</v>
      </c>
      <c r="S314" s="113">
        <f t="shared" si="29"/>
        <v>6.239946163948043E-2</v>
      </c>
    </row>
    <row r="315" spans="1:19" ht="15.6">
      <c r="A315" s="24">
        <v>45644</v>
      </c>
      <c r="B315" s="113">
        <f>('Bonds (CP)'!H315/'Bonds (CP)'!H314-1)*'Bonds Portfolio'!$F$3</f>
        <v>3.7643207855975191E-4</v>
      </c>
      <c r="C315" s="113">
        <f>('Bonds (CP)'!I315/'Bonds (CP)'!I314-1)*'Bonds Portfolio'!$F$4</f>
        <v>6.8069194555246963E-4</v>
      </c>
      <c r="D315" s="113">
        <f>('Bonds (CP)'!J315/'Bonds (CP)'!J314-1)*'Bonds Portfolio'!$F$5</f>
        <v>1.1752606049841409E-3</v>
      </c>
      <c r="E315" s="113">
        <f>('Bonds (CP)'!K315/'Bonds (CP)'!K314-1)*'Bonds Portfolio'!$F$6</f>
        <v>2.4797346216262287E-3</v>
      </c>
      <c r="F315" s="113">
        <f>('Bonds (CP)'!L315/'Bonds (CP)'!L314-1)*'Bonds Portfolio'!$F$7</f>
        <v>5.0774364307989211E-3</v>
      </c>
      <c r="G315" s="113">
        <f t="shared" si="24"/>
        <v>9.7895556815215112E-3</v>
      </c>
      <c r="H315" s="113">
        <f t="shared" si="25"/>
        <v>1.6324755153343529E-2</v>
      </c>
      <c r="I315" s="113">
        <f t="shared" si="26"/>
        <v>1.9185671462162122E-2</v>
      </c>
      <c r="K315" s="24">
        <v>45644</v>
      </c>
      <c r="L315" s="113">
        <f>('Bonds (CP)'!AL315/'Bonds (CP)'!AL285-1)*'Bonds Portfolio'!$O$4</f>
        <v>-4.4189852700491364E-4</v>
      </c>
      <c r="M315" s="113">
        <f>('Bonds (CP)'!AM315/'Bonds (CP)'!AM285-1)*'Bonds Portfolio'!$O$5</f>
        <v>3.8878462996727592E-4</v>
      </c>
      <c r="N315" s="113">
        <f>('Bonds (CP)'!AN315/'Bonds (CP)'!AN285-1)*'Bonds Portfolio'!$O$6</f>
        <v>1.489521837191754E-3</v>
      </c>
      <c r="O315" s="113">
        <f>('Bonds (CP)'!AO315/'Bonds (CP)'!AO285-1)*'Bonds Portfolio'!$O$7</f>
        <v>4.1882208277596259E-3</v>
      </c>
      <c r="P315" s="113">
        <f>('Bonds (CP)'!AP315/'Bonds (CP)'!AP285-1)*'Bonds Portfolio'!$O$8</f>
        <v>8.2543547331157107E-3</v>
      </c>
      <c r="Q315" s="113">
        <f t="shared" si="27"/>
        <v>1.3878983501029453E-2</v>
      </c>
      <c r="R315" s="113">
        <f t="shared" si="28"/>
        <v>5.9178330648273027E-2</v>
      </c>
      <c r="S315" s="113">
        <f t="shared" si="29"/>
        <v>6.4820678670837947E-2</v>
      </c>
    </row>
    <row r="316" spans="1:19" ht="15.6">
      <c r="A316" s="24">
        <v>45645</v>
      </c>
      <c r="B316" s="113">
        <f>('Bonds (CP)'!H316/'Bonds (CP)'!H315-1)*'Bonds Portfolio'!$F$3</f>
        <v>1.6380016380015407E-4</v>
      </c>
      <c r="C316" s="113">
        <f>('Bonds (CP)'!I316/'Bonds (CP)'!I315-1)*'Bonds Portfolio'!$F$4</f>
        <v>-4.8487830423822321E-4</v>
      </c>
      <c r="D316" s="113">
        <f>('Bonds (CP)'!J316/'Bonds (CP)'!J315-1)*'Bonds Portfolio'!$F$5</f>
        <v>-1.0907702923929953E-3</v>
      </c>
      <c r="E316" s="113">
        <f>('Bonds (CP)'!K316/'Bonds (CP)'!K315-1)*'Bonds Portfolio'!$F$6</f>
        <v>-2.5972093064714487E-4</v>
      </c>
      <c r="F316" s="113">
        <f>('Bonds (CP)'!L316/'Bonds (CP)'!L315-1)*'Bonds Portfolio'!$F$7</f>
        <v>2.7308640100274229E-3</v>
      </c>
      <c r="G316" s="113">
        <f t="shared" si="24"/>
        <v>1.0592946465492136E-3</v>
      </c>
      <c r="H316" s="113">
        <f t="shared" si="25"/>
        <v>7.5944941183712315E-3</v>
      </c>
      <c r="I316" s="113">
        <f t="shared" si="26"/>
        <v>1.0455410427189827E-2</v>
      </c>
      <c r="K316" s="24">
        <v>45645</v>
      </c>
      <c r="L316" s="113">
        <f>('Bonds (CP)'!AL316/'Bonds (CP)'!AL286-1)*'Bonds Portfolio'!$O$4</f>
        <v>-7.0434070434075577E-4</v>
      </c>
      <c r="M316" s="113">
        <f>('Bonds (CP)'!AM316/'Bonds (CP)'!AM286-1)*'Bonds Portfolio'!$O$5</f>
        <v>-2.0796087858089285E-3</v>
      </c>
      <c r="N316" s="113">
        <f>('Bonds (CP)'!AN316/'Bonds (CP)'!AN286-1)*'Bonds Portfolio'!$O$6</f>
        <v>-3.4904205426948389E-3</v>
      </c>
      <c r="O316" s="113">
        <f>('Bonds (CP)'!AO316/'Bonds (CP)'!AO286-1)*'Bonds Portfolio'!$O$7</f>
        <v>-2.9730944438366661E-3</v>
      </c>
      <c r="P316" s="113">
        <f>('Bonds (CP)'!AP316/'Bonds (CP)'!AP286-1)*'Bonds Portfolio'!$O$8</f>
        <v>4.8208083263087788E-3</v>
      </c>
      <c r="Q316" s="113">
        <f t="shared" si="27"/>
        <v>-4.4266561503724109E-3</v>
      </c>
      <c r="R316" s="113">
        <f t="shared" si="28"/>
        <v>4.0872690996871165E-2</v>
      </c>
      <c r="S316" s="113">
        <f t="shared" si="29"/>
        <v>4.6515039019436079E-2</v>
      </c>
    </row>
    <row r="317" spans="1:19" ht="15.6">
      <c r="A317" s="24">
        <v>45646</v>
      </c>
      <c r="B317" s="113">
        <f>('Bonds (CP)'!H317/'Bonds (CP)'!H316-1)*'Bonds Portfolio'!$F$3</f>
        <v>3.3474893829627652E-3</v>
      </c>
      <c r="C317" s="113">
        <f>('Bonds (CP)'!I317/'Bonds (CP)'!I316-1)*'Bonds Portfolio'!$F$4</f>
        <v>8.5884122984505769E-3</v>
      </c>
      <c r="D317" s="113">
        <f>('Bonds (CP)'!J317/'Bonds (CP)'!J316-1)*'Bonds Portfolio'!$F$5</f>
        <v>1.1400929512722646E-2</v>
      </c>
      <c r="E317" s="113">
        <f>('Bonds (CP)'!K317/'Bonds (CP)'!K316-1)*'Bonds Portfolio'!$F$6</f>
        <v>1.0900888546424126E-2</v>
      </c>
      <c r="F317" s="113">
        <f>('Bonds (CP)'!L317/'Bonds (CP)'!L316-1)*'Bonds Portfolio'!$F$7</f>
        <v>3.0961613736727681E-3</v>
      </c>
      <c r="G317" s="113">
        <f t="shared" si="24"/>
        <v>3.7333881114232879E-2</v>
      </c>
      <c r="H317" s="113">
        <f t="shared" si="25"/>
        <v>4.3869080586054897E-2</v>
      </c>
      <c r="I317" s="113">
        <f t="shared" si="26"/>
        <v>4.6729996894873491E-2</v>
      </c>
      <c r="K317" s="24">
        <v>45646</v>
      </c>
      <c r="L317" s="113">
        <f>('Bonds (CP)'!AL317/'Bonds (CP)'!AL287-1)*'Bonds Portfolio'!$O$4</f>
        <v>2.548088933300008E-3</v>
      </c>
      <c r="M317" s="113">
        <f>('Bonds (CP)'!AM317/'Bonds (CP)'!AM287-1)*'Bonds Portfolio'!$O$5</f>
        <v>6.118020969983551E-3</v>
      </c>
      <c r="N317" s="113">
        <f>('Bonds (CP)'!AN317/'Bonds (CP)'!AN287-1)*'Bonds Portfolio'!$O$6</f>
        <v>7.4672812750890662E-3</v>
      </c>
      <c r="O317" s="113">
        <f>('Bonds (CP)'!AO317/'Bonds (CP)'!AO287-1)*'Bonds Portfolio'!$O$7</f>
        <v>6.5475598539102009E-3</v>
      </c>
      <c r="P317" s="113">
        <f>('Bonds (CP)'!AP317/'Bonds (CP)'!AP287-1)*'Bonds Portfolio'!$O$8</f>
        <v>5.8693013620231939E-3</v>
      </c>
      <c r="Q317" s="113">
        <f t="shared" si="27"/>
        <v>2.855025239430602E-2</v>
      </c>
      <c r="R317" s="113">
        <f t="shared" si="28"/>
        <v>7.3849599541549599E-2</v>
      </c>
      <c r="S317" s="113">
        <f t="shared" si="29"/>
        <v>7.9491947564114512E-2</v>
      </c>
    </row>
    <row r="318" spans="1:19" ht="15.6">
      <c r="A318" s="24">
        <v>45649</v>
      </c>
      <c r="B318" s="113">
        <f>('Bonds (CP)'!H318/'Bonds (CP)'!H317-1)*'Bonds Portfolio'!$F$3</f>
        <v>2.8033437473613532E-3</v>
      </c>
      <c r="C318" s="113">
        <f>('Bonds (CP)'!I318/'Bonds (CP)'!I317-1)*'Bonds Portfolio'!$F$4</f>
        <v>6.9057875611851843E-3</v>
      </c>
      <c r="D318" s="113">
        <f>('Bonds (CP)'!J318/'Bonds (CP)'!J317-1)*'Bonds Portfolio'!$F$5</f>
        <v>8.6228933497705992E-3</v>
      </c>
      <c r="E318" s="113">
        <f>('Bonds (CP)'!K318/'Bonds (CP)'!K317-1)*'Bonds Portfolio'!$F$6</f>
        <v>8.0020591147938799E-3</v>
      </c>
      <c r="F318" s="113">
        <f>('Bonds (CP)'!L318/'Bonds (CP)'!L317-1)*'Bonds Portfolio'!$F$7</f>
        <v>2.3052415155185636E-3</v>
      </c>
      <c r="G318" s="113">
        <f t="shared" si="24"/>
        <v>2.8639325288629586E-2</v>
      </c>
      <c r="H318" s="113">
        <f t="shared" si="25"/>
        <v>3.5174524760451603E-2</v>
      </c>
      <c r="I318" s="113">
        <f t="shared" si="26"/>
        <v>3.8035441069270197E-2</v>
      </c>
      <c r="K318" s="24">
        <v>45649</v>
      </c>
      <c r="L318" s="113">
        <f>('Bonds (CP)'!AL318/'Bonds (CP)'!AL288-1)*'Bonds Portfolio'!$O$4</f>
        <v>4.8129696867348143E-3</v>
      </c>
      <c r="M318" s="113">
        <f>('Bonds (CP)'!AM318/'Bonds (CP)'!AM288-1)*'Bonds Portfolio'!$O$5</f>
        <v>1.2715892914466087E-2</v>
      </c>
      <c r="N318" s="113">
        <f>('Bonds (CP)'!AN318/'Bonds (CP)'!AN288-1)*'Bonds Portfolio'!$O$6</f>
        <v>1.6581956903503326E-2</v>
      </c>
      <c r="O318" s="113">
        <f>('Bonds (CP)'!AO318/'Bonds (CP)'!AO288-1)*'Bonds Portfolio'!$O$7</f>
        <v>1.5374046341564763E-2</v>
      </c>
      <c r="P318" s="113">
        <f>('Bonds (CP)'!AP318/'Bonds (CP)'!AP288-1)*'Bonds Portfolio'!$O$8</f>
        <v>7.5819368595934746E-3</v>
      </c>
      <c r="Q318" s="113">
        <f t="shared" si="27"/>
        <v>5.7066802705862466E-2</v>
      </c>
      <c r="R318" s="113">
        <f t="shared" si="28"/>
        <v>0.10236614985310605</v>
      </c>
      <c r="S318" s="113">
        <f t="shared" si="29"/>
        <v>0.10800849787567096</v>
      </c>
    </row>
    <row r="319" spans="1:19" ht="15.6">
      <c r="A319" s="24">
        <v>45650</v>
      </c>
      <c r="B319" s="113">
        <f>('Bonds (CP)'!H319/'Bonds (CP)'!H318-1)*'Bonds Portfolio'!$F$3</f>
        <v>1.3519222644697848E-4</v>
      </c>
      <c r="C319" s="113">
        <f>('Bonds (CP)'!I319/'Bonds (CP)'!I318-1)*'Bonds Portfolio'!$F$4</f>
        <v>-8.4513949110751616E-4</v>
      </c>
      <c r="D319" s="113">
        <f>('Bonds (CP)'!J319/'Bonds (CP)'!J318-1)*'Bonds Portfolio'!$F$5</f>
        <v>-1.4349301415319982E-3</v>
      </c>
      <c r="E319" s="113">
        <f>('Bonds (CP)'!K319/'Bonds (CP)'!K318-1)*'Bonds Portfolio'!$F$6</f>
        <v>-1.9939693555980132E-3</v>
      </c>
      <c r="F319" s="113">
        <f>('Bonds (CP)'!L319/'Bonds (CP)'!L318-1)*'Bonds Portfolio'!$F$7</f>
        <v>-3.2404823963070985E-3</v>
      </c>
      <c r="G319" s="113">
        <f t="shared" si="24"/>
        <v>-7.3793291580976474E-3</v>
      </c>
      <c r="H319" s="113">
        <f t="shared" si="25"/>
        <v>-8.4412968627562996E-4</v>
      </c>
      <c r="I319" s="113">
        <f t="shared" si="26"/>
        <v>2.0167866225429655E-3</v>
      </c>
      <c r="K319" s="24">
        <v>45650</v>
      </c>
      <c r="L319" s="113">
        <f>('Bonds (CP)'!AL319/'Bonds (CP)'!AL289-1)*'Bonds Portfolio'!$O$4</f>
        <v>4.9345162653147145E-3</v>
      </c>
      <c r="M319" s="113">
        <f>('Bonds (CP)'!AM319/'Bonds (CP)'!AM289-1)*'Bonds Portfolio'!$O$5</f>
        <v>1.109462298482744E-2</v>
      </c>
      <c r="N319" s="113">
        <f>('Bonds (CP)'!AN319/'Bonds (CP)'!AN289-1)*'Bonds Portfolio'!$O$6</f>
        <v>1.3262455260903661E-2</v>
      </c>
      <c r="O319" s="113">
        <f>('Bonds (CP)'!AO319/'Bonds (CP)'!AO289-1)*'Bonds Portfolio'!$O$7</f>
        <v>1.1836519949993596E-2</v>
      </c>
      <c r="P319" s="113">
        <f>('Bonds (CP)'!AP319/'Bonds (CP)'!AP289-1)*'Bonds Portfolio'!$O$8</f>
        <v>7.3051837031878897E-3</v>
      </c>
      <c r="Q319" s="113">
        <f t="shared" si="27"/>
        <v>4.8433298164227298E-2</v>
      </c>
      <c r="R319" s="113">
        <f t="shared" si="28"/>
        <v>9.373264531147088E-2</v>
      </c>
      <c r="S319" s="113">
        <f t="shared" si="29"/>
        <v>9.9374993334035794E-2</v>
      </c>
    </row>
    <row r="320" spans="1:19" ht="15.6">
      <c r="A320" s="24">
        <v>45651</v>
      </c>
      <c r="B320" s="113">
        <f>('Bonds (CP)'!H320/'Bonds (CP)'!H319-1)*'Bonds Portfolio'!$F$3</f>
        <v>1.8606224627877311E-4</v>
      </c>
      <c r="C320" s="113">
        <f>('Bonds (CP)'!I320/'Bonds (CP)'!I319-1)*'Bonds Portfolio'!$F$4</f>
        <v>6.4858710413275846E-4</v>
      </c>
      <c r="D320" s="113">
        <f>('Bonds (CP)'!J320/'Bonds (CP)'!J319-1)*'Bonds Portfolio'!$F$5</f>
        <v>-7.9911137036403629E-5</v>
      </c>
      <c r="E320" s="113">
        <f>('Bonds (CP)'!K320/'Bonds (CP)'!K319-1)*'Bonds Portfolio'!$F$6</f>
        <v>-3.0372768836641529E-3</v>
      </c>
      <c r="F320" s="113">
        <f>('Bonds (CP)'!L320/'Bonds (CP)'!L319-1)*'Bonds Portfolio'!$F$7</f>
        <v>-5.8301607705867793E-3</v>
      </c>
      <c r="G320" s="113">
        <f t="shared" si="24"/>
        <v>-8.1126994408758039E-3</v>
      </c>
      <c r="H320" s="113">
        <f t="shared" si="25"/>
        <v>-1.5774999690537864E-3</v>
      </c>
      <c r="I320" s="113">
        <f t="shared" si="26"/>
        <v>1.2834163397648091E-3</v>
      </c>
      <c r="K320" s="24">
        <v>45651</v>
      </c>
      <c r="L320" s="113">
        <f>('Bonds (CP)'!AL320/'Bonds (CP)'!AL290-1)*'Bonds Portfolio'!$O$4</f>
        <v>5.1251691474966336E-3</v>
      </c>
      <c r="M320" s="113">
        <f>('Bonds (CP)'!AM320/'Bonds (CP)'!AM290-1)*'Bonds Portfolio'!$O$5</f>
        <v>1.1572413370171165E-2</v>
      </c>
      <c r="N320" s="113">
        <f>('Bonds (CP)'!AN320/'Bonds (CP)'!AN290-1)*'Bonds Portfolio'!$O$6</f>
        <v>1.2591331951695973E-2</v>
      </c>
      <c r="O320" s="113">
        <f>('Bonds (CP)'!AO320/'Bonds (CP)'!AO290-1)*'Bonds Portfolio'!$O$7</f>
        <v>6.7128249445930878E-3</v>
      </c>
      <c r="P320" s="113">
        <f>('Bonds (CP)'!AP320/'Bonds (CP)'!AP290-1)*'Bonds Portfolio'!$O$8</f>
        <v>-2.2074079812915317E-3</v>
      </c>
      <c r="Q320" s="113">
        <f t="shared" si="27"/>
        <v>3.3794331432665331E-2</v>
      </c>
      <c r="R320" s="113">
        <f t="shared" si="28"/>
        <v>7.9093678579908899E-2</v>
      </c>
      <c r="S320" s="113">
        <f t="shared" si="29"/>
        <v>8.4736026602473813E-2</v>
      </c>
    </row>
    <row r="321" spans="1:19" ht="15.6">
      <c r="A321" s="24">
        <v>45652</v>
      </c>
      <c r="B321" s="113">
        <f>('Bonds (CP)'!H321/'Bonds (CP)'!H320-1)*'Bonds Portfolio'!$F$3</f>
        <v>4.7473719905051227E-4</v>
      </c>
      <c r="C321" s="113">
        <f>('Bonds (CP)'!I321/'Bonds (CP)'!I320-1)*'Bonds Portfolio'!$F$4</f>
        <v>5.4925234204481475E-4</v>
      </c>
      <c r="D321" s="113">
        <f>('Bonds (CP)'!J321/'Bonds (CP)'!J320-1)*'Bonds Portfolio'!$F$5</f>
        <v>7.9943078748012658E-5</v>
      </c>
      <c r="E321" s="113">
        <f>('Bonds (CP)'!K321/'Bonds (CP)'!K320-1)*'Bonds Portfolio'!$F$6</f>
        <v>-9.2640200945968152E-4</v>
      </c>
      <c r="F321" s="113">
        <f>('Bonds (CP)'!L321/'Bonds (CP)'!L320-1)*'Bonds Portfolio'!$F$7</f>
        <v>-2.1848050342344605E-3</v>
      </c>
      <c r="G321" s="113">
        <f t="shared" si="24"/>
        <v>-2.0072744238508024E-3</v>
      </c>
      <c r="H321" s="113">
        <f t="shared" si="25"/>
        <v>4.527925047971215E-3</v>
      </c>
      <c r="I321" s="113">
        <f t="shared" si="26"/>
        <v>7.3888413567898105E-3</v>
      </c>
      <c r="K321" s="24">
        <v>45652</v>
      </c>
      <c r="L321" s="113">
        <f>('Bonds (CP)'!AL321/'Bonds (CP)'!AL291-1)*'Bonds Portfolio'!$O$4</f>
        <v>5.7646659884706521E-3</v>
      </c>
      <c r="M321" s="113">
        <f>('Bonds (CP)'!AM321/'Bonds (CP)'!AM291-1)*'Bonds Portfolio'!$O$5</f>
        <v>1.2257102156932209E-2</v>
      </c>
      <c r="N321" s="113">
        <f>('Bonds (CP)'!AN321/'Bonds (CP)'!AN291-1)*'Bonds Portfolio'!$O$6</f>
        <v>1.2425466679377273E-2</v>
      </c>
      <c r="O321" s="113">
        <f>('Bonds (CP)'!AO321/'Bonds (CP)'!AO291-1)*'Bonds Portfolio'!$O$7</f>
        <v>5.8904970827639682E-3</v>
      </c>
      <c r="P321" s="113">
        <f>('Bonds (CP)'!AP321/'Bonds (CP)'!AP291-1)*'Bonds Portfolio'!$O$8</f>
        <v>-3.9003848183227774E-3</v>
      </c>
      <c r="Q321" s="113">
        <f t="shared" si="27"/>
        <v>3.2437347089221323E-2</v>
      </c>
      <c r="R321" s="113">
        <f t="shared" si="28"/>
        <v>7.7736694236464898E-2</v>
      </c>
      <c r="S321" s="113">
        <f t="shared" si="29"/>
        <v>8.3379042259029812E-2</v>
      </c>
    </row>
    <row r="322" spans="1:19" ht="15.6">
      <c r="A322" s="24">
        <v>45653</v>
      </c>
      <c r="B322" s="113">
        <f>('Bonds (CP)'!H322/'Bonds (CP)'!H321-1)*'Bonds Portfolio'!$F$3</f>
        <v>4.9290388374267913E-4</v>
      </c>
      <c r="C322" s="113">
        <f>('Bonds (CP)'!I322/'Bonds (CP)'!I321-1)*'Bonds Portfolio'!$F$4</f>
        <v>1.9968670157655133E-4</v>
      </c>
      <c r="D322" s="113">
        <f>('Bonds (CP)'!J322/'Bonds (CP)'!J321-1)*'Bonds Portfolio'!$F$5</f>
        <v>-6.3816520720616499E-4</v>
      </c>
      <c r="E322" s="113">
        <f>('Bonds (CP)'!K322/'Bonds (CP)'!K321-1)*'Bonds Portfolio'!$F$6</f>
        <v>-1.9753469365048739E-3</v>
      </c>
      <c r="F322" s="113">
        <f>('Bonds (CP)'!L322/'Bonds (CP)'!L321-1)*'Bonds Portfolio'!$F$7</f>
        <v>-7.7759196748867782E-4</v>
      </c>
      <c r="G322" s="113">
        <f t="shared" si="24"/>
        <v>-2.6985135258804863E-3</v>
      </c>
      <c r="H322" s="113">
        <f t="shared" si="25"/>
        <v>3.8366859459415311E-3</v>
      </c>
      <c r="I322" s="113">
        <f t="shared" si="26"/>
        <v>6.6976022547601266E-3</v>
      </c>
      <c r="K322" s="24">
        <v>45653</v>
      </c>
      <c r="L322" s="113">
        <f>('Bonds (CP)'!AL322/'Bonds (CP)'!AL292-1)*'Bonds Portfolio'!$O$4</f>
        <v>6.3907538030083984E-3</v>
      </c>
      <c r="M322" s="113">
        <f>('Bonds (CP)'!AM322/'Bonds (CP)'!AM292-1)*'Bonds Portfolio'!$O$5</f>
        <v>1.2365267697835547E-2</v>
      </c>
      <c r="N322" s="113">
        <f>('Bonds (CP)'!AN322/'Bonds (CP)'!AN292-1)*'Bonds Portfolio'!$O$6</f>
        <v>1.1747653969580708E-2</v>
      </c>
      <c r="O322" s="113">
        <f>('Bonds (CP)'!AO322/'Bonds (CP)'!AO292-1)*'Bonds Portfolio'!$O$7</f>
        <v>4.3928994316905006E-3</v>
      </c>
      <c r="P322" s="113">
        <f>('Bonds (CP)'!AP322/'Bonds (CP)'!AP292-1)*'Bonds Portfolio'!$O$8</f>
        <v>-2.6430899056453685E-3</v>
      </c>
      <c r="Q322" s="113">
        <f t="shared" si="27"/>
        <v>3.2253484996469788E-2</v>
      </c>
      <c r="R322" s="113">
        <f t="shared" si="28"/>
        <v>7.7552832143713363E-2</v>
      </c>
      <c r="S322" s="113">
        <f t="shared" si="29"/>
        <v>8.3195180166278276E-2</v>
      </c>
    </row>
    <row r="323" spans="1:19" ht="15.6">
      <c r="A323" s="24">
        <v>45654</v>
      </c>
      <c r="B323" s="113">
        <f>('Bonds (CP)'!H323/'Bonds (CP)'!H322-1)*'Bonds Portfolio'!$F$3</f>
        <v>-1.451109423774577E-3</v>
      </c>
      <c r="C323" s="113">
        <f>('Bonds (CP)'!I323/'Bonds (CP)'!I322-1)*'Bonds Portfolio'!$F$4</f>
        <v>-1.884290764278207E-3</v>
      </c>
      <c r="D323" s="113">
        <f>('Bonds (CP)'!J323/'Bonds (CP)'!J322-1)*'Bonds Portfolio'!$F$5</f>
        <v>-1.4310918681642582E-3</v>
      </c>
      <c r="E323" s="113">
        <f>('Bonds (CP)'!K323/'Bonds (CP)'!K322-1)*'Bonds Portfolio'!$F$6</f>
        <v>-1.838672788975493E-3</v>
      </c>
      <c r="F323" s="113">
        <f>('Bonds (CP)'!L323/'Bonds (CP)'!L322-1)*'Bonds Portfolio'!$F$7</f>
        <v>-3.2151221561390166E-3</v>
      </c>
      <c r="G323" s="113">
        <f t="shared" si="24"/>
        <v>-9.8202870013315516E-3</v>
      </c>
      <c r="H323" s="113">
        <f t="shared" si="25"/>
        <v>-3.2850875295095342E-3</v>
      </c>
      <c r="I323" s="113">
        <f t="shared" si="26"/>
        <v>-4.2417122069093871E-4</v>
      </c>
      <c r="K323" s="24">
        <v>45654</v>
      </c>
      <c r="L323" s="113">
        <f>('Bonds (CP)'!AL323/'Bonds (CP)'!AL293-1)*'Bonds Portfolio'!$O$4</f>
        <v>4.4208217328946201E-3</v>
      </c>
      <c r="M323" s="113">
        <f>('Bonds (CP)'!AM323/'Bonds (CP)'!AM293-1)*'Bonds Portfolio'!$O$5</f>
        <v>1.0107665727138971E-2</v>
      </c>
      <c r="N323" s="113">
        <f>('Bonds (CP)'!AN323/'Bonds (CP)'!AN293-1)*'Bonds Portfolio'!$O$6</f>
        <v>1.0729222244386306E-2</v>
      </c>
      <c r="O323" s="113">
        <f>('Bonds (CP)'!AO323/'Bonds (CP)'!AO293-1)*'Bonds Portfolio'!$O$7</f>
        <v>4.7811446902955362E-3</v>
      </c>
      <c r="P323" s="113">
        <f>('Bonds (CP)'!AP323/'Bonds (CP)'!AP293-1)*'Bonds Portfolio'!$O$8</f>
        <v>-3.6741974089978592E-3</v>
      </c>
      <c r="Q323" s="113">
        <f t="shared" si="27"/>
        <v>2.6364656985717574E-2</v>
      </c>
      <c r="R323" s="113">
        <f t="shared" si="28"/>
        <v>7.1664004132961145E-2</v>
      </c>
      <c r="S323" s="113">
        <f t="shared" si="29"/>
        <v>7.7306352155526059E-2</v>
      </c>
    </row>
    <row r="324" spans="1:19" ht="15.6">
      <c r="A324" s="24">
        <v>45656</v>
      </c>
      <c r="B324" s="113">
        <f>('Bonds (CP)'!H324/'Bonds (CP)'!H323-1)*'Bonds Portfolio'!$F$3</f>
        <v>-8.433125316242851E-5</v>
      </c>
      <c r="C324" s="113">
        <f>('Bonds (CP)'!I324/'Bonds (CP)'!I323-1)*'Bonds Portfolio'!$F$4</f>
        <v>9.4805482562332344E-4</v>
      </c>
      <c r="D324" s="113">
        <f>('Bonds (CP)'!J324/'Bonds (CP)'!J323-1)*'Bonds Portfolio'!$F$5</f>
        <v>2.409613130881505E-3</v>
      </c>
      <c r="E324" s="113">
        <f>('Bonds (CP)'!K324/'Bonds (CP)'!K323-1)*'Bonds Portfolio'!$F$6</f>
        <v>4.682128655615703E-3</v>
      </c>
      <c r="F324" s="113">
        <f>('Bonds (CP)'!L324/'Bonds (CP)'!L323-1)*'Bonds Portfolio'!$F$7</f>
        <v>4.700081811034984E-3</v>
      </c>
      <c r="G324" s="113">
        <f t="shared" si="24"/>
        <v>1.2655547169993087E-2</v>
      </c>
      <c r="H324" s="113">
        <f t="shared" si="25"/>
        <v>1.9190746641815103E-2</v>
      </c>
      <c r="I324" s="113">
        <f t="shared" si="26"/>
        <v>2.20516629506337E-2</v>
      </c>
      <c r="K324" s="24">
        <v>45656</v>
      </c>
      <c r="L324" s="113">
        <f>('Bonds (CP)'!AL324/'Bonds (CP)'!AL294-1)*'Bonds Portfolio'!$O$4</f>
        <v>4.8743464327880128E-3</v>
      </c>
      <c r="M324" s="113">
        <f>('Bonds (CP)'!AM324/'Bonds (CP)'!AM294-1)*'Bonds Portfolio'!$O$5</f>
        <v>1.3329324892045191E-2</v>
      </c>
      <c r="N324" s="113">
        <f>('Bonds (CP)'!AN324/'Bonds (CP)'!AN294-1)*'Bonds Portfolio'!$O$6</f>
        <v>1.732137829618563E-2</v>
      </c>
      <c r="O324" s="113">
        <f>('Bonds (CP)'!AO324/'Bonds (CP)'!AO294-1)*'Bonds Portfolio'!$O$7</f>
        <v>1.4546717782492148E-2</v>
      </c>
      <c r="P324" s="113">
        <f>('Bonds (CP)'!AP324/'Bonds (CP)'!AP294-1)*'Bonds Portfolio'!$O$8</f>
        <v>1.5660378124985109E-3</v>
      </c>
      <c r="Q324" s="113">
        <f t="shared" si="27"/>
        <v>5.1637805216009497E-2</v>
      </c>
      <c r="R324" s="113">
        <f t="shared" si="28"/>
        <v>9.6937152363253065E-2</v>
      </c>
      <c r="S324" s="113">
        <f t="shared" si="29"/>
        <v>0.10257950038581798</v>
      </c>
    </row>
    <row r="325" spans="1:19" ht="15.6">
      <c r="A325" s="24">
        <v>45660</v>
      </c>
      <c r="B325" s="113">
        <f>('Bonds (CP)'!H325/'Bonds (CP)'!H324-1)*'Bonds Portfolio'!$F$3</f>
        <v>2.8713791064944872E-4</v>
      </c>
      <c r="C325" s="113">
        <f>('Bonds (CP)'!I325/'Bonds (CP)'!I324-1)*'Bonds Portfolio'!$F$4</f>
        <v>3.4916397173989644E-4</v>
      </c>
      <c r="D325" s="113">
        <f>('Bonds (CP)'!J325/'Bonds (CP)'!J324-1)*'Bonds Portfolio'!$F$5</f>
        <v>-3.195355596588012E-4</v>
      </c>
      <c r="E325" s="113">
        <f>('Bonds (CP)'!K325/'Bonds (CP)'!K324-1)*'Bonds Portfolio'!$F$6</f>
        <v>-2.1087640632874828E-3</v>
      </c>
      <c r="F325" s="113">
        <f>('Bonds (CP)'!L325/'Bonds (CP)'!L324-1)*'Bonds Portfolio'!$F$7</f>
        <v>-5.7822191772990642E-3</v>
      </c>
      <c r="G325" s="113">
        <f t="shared" ref="G325:G388" si="30">SUM(B325:F325)</f>
        <v>-7.5742169178560029E-3</v>
      </c>
      <c r="H325" s="113">
        <f t="shared" ref="H325:H388" si="31">$G325-$G$522</f>
        <v>-1.0390174460339855E-3</v>
      </c>
      <c r="I325" s="113">
        <f t="shared" ref="I325:I388" si="32">$G325-$G$526</f>
        <v>1.82189886278461E-3</v>
      </c>
      <c r="K325" s="24">
        <v>45660</v>
      </c>
      <c r="L325" s="113">
        <f>('Bonds (CP)'!AL325/'Bonds (CP)'!AL295-1)*'Bonds Portfolio'!$O$4</f>
        <v>4.9151254117051129E-3</v>
      </c>
      <c r="M325" s="113">
        <f>('Bonds (CP)'!AM325/'Bonds (CP)'!AM295-1)*'Bonds Portfolio'!$O$5</f>
        <v>1.2662875036100463E-2</v>
      </c>
      <c r="N325" s="113">
        <f>('Bonds (CP)'!AN325/'Bonds (CP)'!AN295-1)*'Bonds Portfolio'!$O$6</f>
        <v>1.5028057013139185E-2</v>
      </c>
      <c r="O325" s="113">
        <f>('Bonds (CP)'!AO325/'Bonds (CP)'!AO295-1)*'Bonds Portfolio'!$O$7</f>
        <v>1.0773274379402276E-2</v>
      </c>
      <c r="P325" s="113">
        <f>('Bonds (CP)'!AP325/'Bonds (CP)'!AP295-1)*'Bonds Portfolio'!$O$8</f>
        <v>-1.065788275629509E-3</v>
      </c>
      <c r="Q325" s="113">
        <f t="shared" si="27"/>
        <v>4.2313543564717525E-2</v>
      </c>
      <c r="R325" s="113">
        <f t="shared" si="28"/>
        <v>8.76128907119611E-2</v>
      </c>
      <c r="S325" s="113">
        <f t="shared" si="29"/>
        <v>9.3255238734526014E-2</v>
      </c>
    </row>
    <row r="326" spans="1:19" ht="15.6">
      <c r="A326" s="24">
        <v>45663</v>
      </c>
      <c r="B326" s="113">
        <f>('Bonds (CP)'!H326/'Bonds (CP)'!H325-1)*'Bonds Portfolio'!$F$3</f>
        <v>-4.2137198719027769E-4</v>
      </c>
      <c r="C326" s="113">
        <f>('Bonds (CP)'!I326/'Bonds (CP)'!I325-1)*'Bonds Portfolio'!$F$4</f>
        <v>-9.9671395150968683E-5</v>
      </c>
      <c r="D326" s="113">
        <f>('Bonds (CP)'!J326/'Bonds (CP)'!J325-1)*'Bonds Portfolio'!$F$5</f>
        <v>7.210125729258277E-4</v>
      </c>
      <c r="E326" s="113">
        <f>('Bonds (CP)'!K326/'Bonds (CP)'!K325-1)*'Bonds Portfolio'!$F$6</f>
        <v>2.6687119499572811E-3</v>
      </c>
      <c r="F326" s="113">
        <f>('Bonds (CP)'!L326/'Bonds (CP)'!L325-1)*'Bonds Portfolio'!$F$7</f>
        <v>3.5631992308850615E-3</v>
      </c>
      <c r="G326" s="113">
        <f t="shared" si="30"/>
        <v>6.431880371426924E-3</v>
      </c>
      <c r="H326" s="113">
        <f t="shared" si="31"/>
        <v>1.2967079843248942E-2</v>
      </c>
      <c r="I326" s="113">
        <f t="shared" si="32"/>
        <v>1.5827996152067536E-2</v>
      </c>
      <c r="K326" s="24">
        <v>45663</v>
      </c>
      <c r="L326" s="113">
        <f>('Bonds (CP)'!AL326/'Bonds (CP)'!AL296-1)*'Bonds Portfolio'!$O$4</f>
        <v>5.0058992078206637E-3</v>
      </c>
      <c r="M326" s="113">
        <f>('Bonds (CP)'!AM326/'Bonds (CP)'!AM296-1)*'Bonds Portfolio'!$O$5</f>
        <v>1.307566932848765E-2</v>
      </c>
      <c r="N326" s="113">
        <f>('Bonds (CP)'!AN326/'Bonds (CP)'!AN296-1)*'Bonds Portfolio'!$O$6</f>
        <v>1.5972568501775974E-2</v>
      </c>
      <c r="O326" s="113">
        <f>('Bonds (CP)'!AO326/'Bonds (CP)'!AO296-1)*'Bonds Portfolio'!$O$7</f>
        <v>1.5256796768485837E-2</v>
      </c>
      <c r="P326" s="113">
        <f>('Bonds (CP)'!AP326/'Bonds (CP)'!AP296-1)*'Bonds Portfolio'!$O$8</f>
        <v>7.4394296027314073E-3</v>
      </c>
      <c r="Q326" s="113">
        <f t="shared" si="27"/>
        <v>5.6750363409301521E-2</v>
      </c>
      <c r="R326" s="113">
        <f t="shared" si="28"/>
        <v>0.1020497105565451</v>
      </c>
      <c r="S326" s="113">
        <f t="shared" si="29"/>
        <v>0.10769205857911002</v>
      </c>
    </row>
    <row r="327" spans="1:19" ht="15.6">
      <c r="A327" s="24">
        <v>45665</v>
      </c>
      <c r="B327" s="113">
        <f>('Bonds (CP)'!H327/'Bonds (CP)'!H326-1)*'Bonds Portfolio'!$F$3</f>
        <v>-3.5332716412890265E-4</v>
      </c>
      <c r="C327" s="113">
        <f>('Bonds (CP)'!I327/'Bonds (CP)'!I326-1)*'Bonds Portfolio'!$F$4</f>
        <v>4.9852122411886417E-5</v>
      </c>
      <c r="D327" s="113">
        <f>('Bonds (CP)'!J327/'Bonds (CP)'!J326-1)*'Bonds Portfolio'!$F$5</f>
        <v>8.825047427906352E-4</v>
      </c>
      <c r="E327" s="113">
        <f>('Bonds (CP)'!K327/'Bonds (CP)'!K326-1)*'Bonds Portfolio'!$F$6</f>
        <v>1.4681963414914902E-3</v>
      </c>
      <c r="F327" s="113">
        <f>('Bonds (CP)'!L327/'Bonds (CP)'!L326-1)*'Bonds Portfolio'!$F$7</f>
        <v>-7.7135372909065136E-4</v>
      </c>
      <c r="G327" s="113">
        <f t="shared" si="30"/>
        <v>1.2758723134744577E-3</v>
      </c>
      <c r="H327" s="113">
        <f t="shared" si="31"/>
        <v>7.8110717852964747E-3</v>
      </c>
      <c r="I327" s="113">
        <f t="shared" si="32"/>
        <v>1.067198809411507E-2</v>
      </c>
      <c r="K327" s="24">
        <v>45665</v>
      </c>
      <c r="L327" s="113">
        <f>('Bonds (CP)'!AL327/'Bonds (CP)'!AL297-1)*'Bonds Portfolio'!$O$4</f>
        <v>4.6269033397829508E-3</v>
      </c>
      <c r="M327" s="113">
        <f>('Bonds (CP)'!AM327/'Bonds (CP)'!AM297-1)*'Bonds Portfolio'!$O$5</f>
        <v>1.2661729006605739E-2</v>
      </c>
      <c r="N327" s="113">
        <f>('Bonds (CP)'!AN327/'Bonds (CP)'!AN297-1)*'Bonds Portfolio'!$O$6</f>
        <v>1.6161017422552472E-2</v>
      </c>
      <c r="O327" s="113">
        <f>('Bonds (CP)'!AO327/'Bonds (CP)'!AO297-1)*'Bonds Portfolio'!$O$7</f>
        <v>1.5853982420689316E-2</v>
      </c>
      <c r="P327" s="113">
        <f>('Bonds (CP)'!AP327/'Bonds (CP)'!AP297-1)*'Bonds Portfolio'!$O$8</f>
        <v>6.3303750197323712E-3</v>
      </c>
      <c r="Q327" s="113">
        <f t="shared" si="27"/>
        <v>5.5634007209362846E-2</v>
      </c>
      <c r="R327" s="113">
        <f t="shared" si="28"/>
        <v>0.10093335435660641</v>
      </c>
      <c r="S327" s="113">
        <f t="shared" si="29"/>
        <v>0.10657570237917133</v>
      </c>
    </row>
    <row r="328" spans="1:19" ht="15.6">
      <c r="A328" s="24">
        <v>45666</v>
      </c>
      <c r="B328" s="113">
        <f>('Bonds (CP)'!H328/'Bonds (CP)'!H327-1)*'Bonds Portfolio'!$F$3</f>
        <v>6.9221678203610368E-4</v>
      </c>
      <c r="C328" s="113">
        <f>('Bonds (CP)'!I328/'Bonds (CP)'!I327-1)*'Bonds Portfolio'!$F$4</f>
        <v>-2.9878580338220666E-4</v>
      </c>
      <c r="D328" s="113">
        <f>('Bonds (CP)'!J328/'Bonds (CP)'!J327-1)*'Bonds Portfolio'!$F$5</f>
        <v>-2.7788333577593253E-3</v>
      </c>
      <c r="E328" s="113">
        <f>('Bonds (CP)'!K328/'Bonds (CP)'!K327-1)*'Bonds Portfolio'!$F$6</f>
        <v>-7.403152111589751E-3</v>
      </c>
      <c r="F328" s="113">
        <f>('Bonds (CP)'!L328/'Bonds (CP)'!L327-1)*'Bonds Portfolio'!$F$7</f>
        <v>-5.8453967309108684E-3</v>
      </c>
      <c r="G328" s="113">
        <f t="shared" si="30"/>
        <v>-1.563395122160605E-2</v>
      </c>
      <c r="H328" s="113">
        <f t="shared" si="31"/>
        <v>-9.0987517497840321E-3</v>
      </c>
      <c r="I328" s="113">
        <f t="shared" si="32"/>
        <v>-6.2378354409654366E-3</v>
      </c>
      <c r="K328" s="24">
        <v>45666</v>
      </c>
      <c r="L328" s="113">
        <f>('Bonds (CP)'!AL328/'Bonds (CP)'!AL298-1)*'Bonds Portfolio'!$O$4</f>
        <v>5.6559176093195608E-3</v>
      </c>
      <c r="M328" s="113">
        <f>('Bonds (CP)'!AM328/'Bonds (CP)'!AM298-1)*'Bonds Portfolio'!$O$5</f>
        <v>1.3173556453078161E-2</v>
      </c>
      <c r="N328" s="113">
        <f>('Bonds (CP)'!AN328/'Bonds (CP)'!AN298-1)*'Bonds Portfolio'!$O$6</f>
        <v>1.4331242755062191E-2</v>
      </c>
      <c r="O328" s="113">
        <f>('Bonds (CP)'!AO328/'Bonds (CP)'!AO298-1)*'Bonds Portfolio'!$O$7</f>
        <v>8.4045570212538234E-3</v>
      </c>
      <c r="P328" s="113">
        <f>('Bonds (CP)'!AP328/'Bonds (CP)'!AP298-1)*'Bonds Portfolio'!$O$8</f>
        <v>-4.499086044741585E-4</v>
      </c>
      <c r="Q328" s="113">
        <f t="shared" si="27"/>
        <v>4.111536523423958E-2</v>
      </c>
      <c r="R328" s="113">
        <f t="shared" si="28"/>
        <v>8.6414712381483155E-2</v>
      </c>
      <c r="S328" s="113">
        <f t="shared" si="29"/>
        <v>9.2057060404048069E-2</v>
      </c>
    </row>
    <row r="329" spans="1:19" ht="15.6">
      <c r="A329" s="24">
        <v>45667</v>
      </c>
      <c r="B329" s="113">
        <f>('Bonds (CP)'!H329/'Bonds (CP)'!H328-1)*'Bonds Portfolio'!$F$3</f>
        <v>-3.0343897505054064E-4</v>
      </c>
      <c r="C329" s="113">
        <f>('Bonds (CP)'!I329/'Bonds (CP)'!I328-1)*'Bonds Portfolio'!$F$4</f>
        <v>-1.9915195860824577E-4</v>
      </c>
      <c r="D329" s="113">
        <f>('Bonds (CP)'!J329/'Bonds (CP)'!J328-1)*'Bonds Portfolio'!$F$5</f>
        <v>-7.9787349265814106E-5</v>
      </c>
      <c r="E329" s="113">
        <f>('Bonds (CP)'!K329/'Bonds (CP)'!K328-1)*'Bonds Portfolio'!$F$6</f>
        <v>-7.8726000843512003E-4</v>
      </c>
      <c r="F329" s="113">
        <f>('Bonds (CP)'!L329/'Bonds (CP)'!L328-1)*'Bonds Portfolio'!$F$7</f>
        <v>-2.6642515233585408E-3</v>
      </c>
      <c r="G329" s="113">
        <f t="shared" si="30"/>
        <v>-4.0338898147182613E-3</v>
      </c>
      <c r="H329" s="113">
        <f t="shared" si="31"/>
        <v>2.5013096571037561E-3</v>
      </c>
      <c r="I329" s="113">
        <f t="shared" si="32"/>
        <v>5.3622259659223516E-3</v>
      </c>
      <c r="K329" s="24">
        <v>45667</v>
      </c>
      <c r="L329" s="113">
        <f>('Bonds (CP)'!AL329/'Bonds (CP)'!AL299-1)*'Bonds Portfolio'!$O$4</f>
        <v>5.5630478759272073E-3</v>
      </c>
      <c r="M329" s="113">
        <f>('Bonds (CP)'!AM329/'Bonds (CP)'!AM299-1)*'Bonds Portfolio'!$O$5</f>
        <v>1.3013149780280654E-2</v>
      </c>
      <c r="N329" s="113">
        <f>('Bonds (CP)'!AN329/'Bonds (CP)'!AN299-1)*'Bonds Portfolio'!$O$6</f>
        <v>1.4161785068875688E-2</v>
      </c>
      <c r="O329" s="113">
        <f>('Bonds (CP)'!AO329/'Bonds (CP)'!AO299-1)*'Bonds Portfolio'!$O$7</f>
        <v>8.799154931350462E-3</v>
      </c>
      <c r="P329" s="113">
        <f>('Bonds (CP)'!AP329/'Bonds (CP)'!AP299-1)*'Bonds Portfolio'!$O$8</f>
        <v>0</v>
      </c>
      <c r="Q329" s="113">
        <f t="shared" si="27"/>
        <v>4.1537137656434006E-2</v>
      </c>
      <c r="R329" s="113">
        <f t="shared" si="28"/>
        <v>8.6836484803677588E-2</v>
      </c>
      <c r="S329" s="113">
        <f t="shared" si="29"/>
        <v>9.2478832826242502E-2</v>
      </c>
    </row>
    <row r="330" spans="1:19" ht="15.6">
      <c r="A330" s="24">
        <v>45670</v>
      </c>
      <c r="B330" s="113">
        <f>('Bonds (CP)'!H330/'Bonds (CP)'!H329-1)*'Bonds Portfolio'!$F$3</f>
        <v>1.6871941960516779E-4</v>
      </c>
      <c r="C330" s="113">
        <f>('Bonds (CP)'!I330/'Bonds (CP)'!I329-1)*'Bonds Portfolio'!$F$4</f>
        <v>5.4886246552321438E-4</v>
      </c>
      <c r="D330" s="113">
        <f>('Bonds (CP)'!J330/'Bonds (CP)'!J329-1)*'Bonds Portfolio'!$F$5</f>
        <v>4.7951727142274696E-4</v>
      </c>
      <c r="E330" s="113">
        <f>('Bonds (CP)'!K330/'Bonds (CP)'!K329-1)*'Bonds Portfolio'!$F$6</f>
        <v>0</v>
      </c>
      <c r="F330" s="113">
        <f>('Bonds (CP)'!L330/'Bonds (CP)'!L329-1)*'Bonds Portfolio'!$F$7</f>
        <v>-4.4317450245927596E-4</v>
      </c>
      <c r="G330" s="113">
        <f t="shared" si="30"/>
        <v>7.5392465409185316E-4</v>
      </c>
      <c r="H330" s="113">
        <f t="shared" si="31"/>
        <v>7.2891241259138706E-3</v>
      </c>
      <c r="I330" s="113">
        <f t="shared" si="32"/>
        <v>1.0150040434732466E-2</v>
      </c>
      <c r="K330" s="24">
        <v>45670</v>
      </c>
      <c r="L330" s="113">
        <f>('Bonds (CP)'!AL330/'Bonds (CP)'!AL300-1)*'Bonds Portfolio'!$O$4</f>
        <v>6.3101062932343415E-3</v>
      </c>
      <c r="M330" s="113">
        <f>('Bonds (CP)'!AM330/'Bonds (CP)'!AM300-1)*'Bonds Portfolio'!$O$5</f>
        <v>1.3649737853858391E-2</v>
      </c>
      <c r="N330" s="113">
        <f>('Bonds (CP)'!AN330/'Bonds (CP)'!AN300-1)*'Bonds Portfolio'!$O$6</f>
        <v>1.4170841391360734E-2</v>
      </c>
      <c r="O330" s="113">
        <f>('Bonds (CP)'!AO330/'Bonds (CP)'!AO300-1)*'Bonds Portfolio'!$O$7</f>
        <v>8.3936457964870047E-3</v>
      </c>
      <c r="P330" s="113">
        <f>('Bonds (CP)'!AP330/'Bonds (CP)'!AP300-1)*'Bonds Portfolio'!$O$8</f>
        <v>1.3297026431343896E-3</v>
      </c>
      <c r="Q330" s="113">
        <f t="shared" si="27"/>
        <v>4.3854033978074858E-2</v>
      </c>
      <c r="R330" s="113">
        <f t="shared" si="28"/>
        <v>8.9153381125318426E-2</v>
      </c>
      <c r="S330" s="113">
        <f t="shared" si="29"/>
        <v>9.479572914788334E-2</v>
      </c>
    </row>
    <row r="331" spans="1:19" ht="15.6">
      <c r="A331" s="24">
        <v>45671</v>
      </c>
      <c r="B331" s="113">
        <f>('Bonds (CP)'!H331/'Bonds (CP)'!H330-1)*'Bonds Portfolio'!$F$3</f>
        <v>-6.7465002529942813E-5</v>
      </c>
      <c r="C331" s="113">
        <f>('Bonds (CP)'!I331/'Bonds (CP)'!I330-1)*'Bonds Portfolio'!$F$4</f>
        <v>-2.4905226950500126E-4</v>
      </c>
      <c r="D331" s="113">
        <f>('Bonds (CP)'!J331/'Bonds (CP)'!J330-1)*'Bonds Portfolio'!$F$5</f>
        <v>-3.1907377083320034E-4</v>
      </c>
      <c r="E331" s="113">
        <f>('Bonds (CP)'!K331/'Bonds (CP)'!K330-1)*'Bonds Portfolio'!$F$6</f>
        <v>-7.8626464998687862E-4</v>
      </c>
      <c r="F331" s="113">
        <f>('Bonds (CP)'!L331/'Bonds (CP)'!L330-1)*'Bonds Portfolio'!$F$7</f>
        <v>-1.0288705751954287E-3</v>
      </c>
      <c r="G331" s="113">
        <f t="shared" si="30"/>
        <v>-2.4507262680504519E-3</v>
      </c>
      <c r="H331" s="113">
        <f t="shared" si="31"/>
        <v>4.0844732037715655E-3</v>
      </c>
      <c r="I331" s="113">
        <f t="shared" si="32"/>
        <v>6.945389512590161E-3</v>
      </c>
      <c r="K331" s="24">
        <v>45671</v>
      </c>
      <c r="L331" s="113">
        <f>('Bonds (CP)'!AL331/'Bonds (CP)'!AL301-1)*'Bonds Portfolio'!$O$4</f>
        <v>6.2911114859166787E-3</v>
      </c>
      <c r="M331" s="113">
        <f>('Bonds (CP)'!AM331/'Bonds (CP)'!AM301-1)*'Bonds Portfolio'!$O$5</f>
        <v>1.4059761925351478E-2</v>
      </c>
      <c r="N331" s="113">
        <f>('Bonds (CP)'!AN331/'Bonds (CP)'!AN301-1)*'Bonds Portfolio'!$O$6</f>
        <v>1.4668996527282064E-2</v>
      </c>
      <c r="O331" s="113">
        <f>('Bonds (CP)'!AO331/'Bonds (CP)'!AO301-1)*'Bonds Portfolio'!$O$7</f>
        <v>7.036649237090309E-3</v>
      </c>
      <c r="P331" s="113">
        <f>('Bonds (CP)'!AP331/'Bonds (CP)'!AP301-1)*'Bonds Portfolio'!$O$8</f>
        <v>-3.6737469343279595E-3</v>
      </c>
      <c r="Q331" s="113">
        <f t="shared" si="27"/>
        <v>3.838277224131257E-2</v>
      </c>
      <c r="R331" s="113">
        <f t="shared" si="28"/>
        <v>8.3682119388556145E-2</v>
      </c>
      <c r="S331" s="113">
        <f t="shared" si="29"/>
        <v>8.9324467411121058E-2</v>
      </c>
    </row>
    <row r="332" spans="1:19" ht="15.6">
      <c r="A332" s="24">
        <v>45672</v>
      </c>
      <c r="B332" s="113">
        <f>('Bonds (CP)'!H332/'Bonds (CP)'!H331-1)*'Bonds Portfolio'!$F$3</f>
        <v>-4.3756311006395434E-4</v>
      </c>
      <c r="C332" s="113">
        <f>('Bonds (CP)'!I332/'Bonds (CP)'!I331-1)*'Bonds Portfolio'!$F$4</f>
        <v>-1.3393105820619145E-3</v>
      </c>
      <c r="D332" s="113">
        <f>('Bonds (CP)'!J332/'Bonds (CP)'!J331-1)*'Bonds Portfolio'!$F$5</f>
        <v>-1.7462816210234379E-3</v>
      </c>
      <c r="E332" s="113">
        <f>('Bonds (CP)'!K332/'Bonds (CP)'!K331-1)*'Bonds Portfolio'!$F$6</f>
        <v>-1.3065180777745323E-3</v>
      </c>
      <c r="F332" s="113">
        <f>('Bonds (CP)'!L332/'Bonds (CP)'!L331-1)*'Bonds Portfolio'!$F$7</f>
        <v>-8.7813839187702583E-4</v>
      </c>
      <c r="G332" s="113">
        <f t="shared" si="30"/>
        <v>-5.7078117828008651E-3</v>
      </c>
      <c r="H332" s="113">
        <f t="shared" si="31"/>
        <v>8.2738768902115237E-4</v>
      </c>
      <c r="I332" s="113">
        <f t="shared" si="32"/>
        <v>3.6883039978397479E-3</v>
      </c>
      <c r="K332" s="24">
        <v>45672</v>
      </c>
      <c r="L332" s="113">
        <f>('Bonds (CP)'!AL332/'Bonds (CP)'!AL302-1)*'Bonds Portfolio'!$O$4</f>
        <v>6.2100302928306929E-3</v>
      </c>
      <c r="M332" s="113">
        <f>('Bonds (CP)'!AM332/'Bonds (CP)'!AM302-1)*'Bonds Portfolio'!$O$5</f>
        <v>1.3402859995546024E-2</v>
      </c>
      <c r="N332" s="113">
        <f>('Bonds (CP)'!AN332/'Bonds (CP)'!AN302-1)*'Bonds Portfolio'!$O$6</f>
        <v>1.3713172874716673E-2</v>
      </c>
      <c r="O332" s="113">
        <f>('Bonds (CP)'!AO332/'Bonds (CP)'!AO302-1)*'Bonds Portfolio'!$O$7</f>
        <v>5.0176955593102431E-3</v>
      </c>
      <c r="P332" s="113">
        <f>('Bonds (CP)'!AP332/'Bonds (CP)'!AP302-1)*'Bonds Portfolio'!$O$8</f>
        <v>-7.8985373680962034E-3</v>
      </c>
      <c r="Q332" s="113">
        <f t="shared" si="27"/>
        <v>3.0445221354307425E-2</v>
      </c>
      <c r="R332" s="113">
        <f t="shared" si="28"/>
        <v>7.5744568501551007E-2</v>
      </c>
      <c r="S332" s="113">
        <f t="shared" si="29"/>
        <v>8.1386916524115921E-2</v>
      </c>
    </row>
    <row r="333" spans="1:19" ht="15.6">
      <c r="A333" s="24">
        <v>45673</v>
      </c>
      <c r="B333" s="113">
        <f>('Bonds (CP)'!H333/'Bonds (CP)'!H332-1)*'Bonds Portfolio'!$F$3</f>
        <v>-8.4111363445193993E-5</v>
      </c>
      <c r="C333" s="113">
        <f>('Bonds (CP)'!I333/'Bonds (CP)'!I332-1)*'Bonds Portfolio'!$F$4</f>
        <v>9.9456507430995E-5</v>
      </c>
      <c r="D333" s="113">
        <f>('Bonds (CP)'!J333/'Bonds (CP)'!J332-1)*'Bonds Portfolio'!$F$5</f>
        <v>2.3908317372844934E-4</v>
      </c>
      <c r="E333" s="113">
        <f>('Bonds (CP)'!K333/'Bonds (CP)'!K332-1)*'Bonds Portfolio'!$F$6</f>
        <v>7.876967926486512E-4</v>
      </c>
      <c r="F333" s="113">
        <f>('Bonds (CP)'!L333/'Bonds (CP)'!L332-1)*'Bonds Portfolio'!$F$7</f>
        <v>2.0700199661078055E-3</v>
      </c>
      <c r="G333" s="113">
        <f t="shared" si="30"/>
        <v>3.1121450764707071E-3</v>
      </c>
      <c r="H333" s="113">
        <f t="shared" si="31"/>
        <v>9.6473445482927241E-3</v>
      </c>
      <c r="I333" s="113">
        <f t="shared" si="32"/>
        <v>1.250826085711132E-2</v>
      </c>
      <c r="K333" s="24">
        <v>45673</v>
      </c>
      <c r="L333" s="113">
        <f>('Bonds (CP)'!AL333/'Bonds (CP)'!AL303-1)*'Bonds Portfolio'!$O$4</f>
        <v>6.3756413491462549E-3</v>
      </c>
      <c r="M333" s="113">
        <f>('Bonds (CP)'!AM333/'Bonds (CP)'!AM303-1)*'Bonds Portfolio'!$O$5</f>
        <v>1.31979841150907E-2</v>
      </c>
      <c r="N333" s="113">
        <f>('Bonds (CP)'!AN333/'Bonds (CP)'!AN303-1)*'Bonds Portfolio'!$O$6</f>
        <v>1.2882119233247469E-2</v>
      </c>
      <c r="O333" s="113">
        <f>('Bonds (CP)'!AO333/'Bonds (CP)'!AO303-1)*'Bonds Portfolio'!$O$7</f>
        <v>4.8908752413176163E-3</v>
      </c>
      <c r="P333" s="113">
        <f>('Bonds (CP)'!AP333/'Bonds (CP)'!AP303-1)*'Bonds Portfolio'!$O$8</f>
        <v>-5.6149242046553034E-3</v>
      </c>
      <c r="Q333" s="113">
        <f t="shared" si="27"/>
        <v>3.1731695734146734E-2</v>
      </c>
      <c r="R333" s="113">
        <f t="shared" si="28"/>
        <v>7.7031042881390316E-2</v>
      </c>
      <c r="S333" s="113">
        <f t="shared" si="29"/>
        <v>8.2673390903955229E-2</v>
      </c>
    </row>
    <row r="334" spans="1:19" ht="15.6">
      <c r="A334" s="24">
        <v>45674</v>
      </c>
      <c r="B334" s="113">
        <f>('Bonds (CP)'!H334/'Bonds (CP)'!H333-1)*'Bonds Portfolio'!$F$3</f>
        <v>-1.3448768597124072E-4</v>
      </c>
      <c r="C334" s="113">
        <f>('Bonds (CP)'!I334/'Bonds (CP)'!I333-1)*'Bonds Portfolio'!$F$4</f>
        <v>-4.963661934631159E-4</v>
      </c>
      <c r="D334" s="113">
        <f>('Bonds (CP)'!J334/'Bonds (CP)'!J333-1)*'Bonds Portfolio'!$F$5</f>
        <v>-7.9459756939022081E-4</v>
      </c>
      <c r="E334" s="113">
        <f>('Bonds (CP)'!K334/'Bonds (CP)'!K333-1)*'Bonds Portfolio'!$F$6</f>
        <v>-1.0452368927004409E-3</v>
      </c>
      <c r="F334" s="113">
        <f>('Bonds (CP)'!L334/'Bonds (CP)'!L333-1)*'Bonds Portfolio'!$F$7</f>
        <v>-7.3649877273280768E-4</v>
      </c>
      <c r="G334" s="113">
        <f t="shared" si="30"/>
        <v>-3.2071871142578261E-3</v>
      </c>
      <c r="H334" s="113">
        <f t="shared" si="31"/>
        <v>3.3280123575641913E-3</v>
      </c>
      <c r="I334" s="113">
        <f t="shared" si="32"/>
        <v>6.1889286663827873E-3</v>
      </c>
      <c r="K334" s="24">
        <v>45674</v>
      </c>
      <c r="L334" s="113">
        <f>('Bonds (CP)'!AL334/'Bonds (CP)'!AL304-1)*'Bonds Portfolio'!$O$4</f>
        <v>6.0855677901991978E-3</v>
      </c>
      <c r="M334" s="113">
        <f>('Bonds (CP)'!AM334/'Bonds (CP)'!AM304-1)*'Bonds Portfolio'!$O$5</f>
        <v>1.2668862755944588E-2</v>
      </c>
      <c r="N334" s="113">
        <f>('Bonds (CP)'!AN334/'Bonds (CP)'!AN304-1)*'Bonds Portfolio'!$O$6</f>
        <v>1.1953262367570839E-2</v>
      </c>
      <c r="O334" s="113">
        <f>('Bonds (CP)'!AO334/'Bonds (CP)'!AO304-1)*'Bonds Portfolio'!$O$7</f>
        <v>2.2334413753282156E-3</v>
      </c>
      <c r="P334" s="113">
        <f>('Bonds (CP)'!AP334/'Bonds (CP)'!AP304-1)*'Bonds Portfolio'!$O$8</f>
        <v>-9.4193858515884358E-3</v>
      </c>
      <c r="Q334" s="113">
        <f t="shared" si="27"/>
        <v>2.3521748437454408E-2</v>
      </c>
      <c r="R334" s="113">
        <f t="shared" si="28"/>
        <v>6.8821095584697983E-2</v>
      </c>
      <c r="S334" s="113">
        <f t="shared" si="29"/>
        <v>7.4463443607262897E-2</v>
      </c>
    </row>
    <row r="335" spans="1:19" ht="15.6">
      <c r="A335" s="24">
        <v>45677</v>
      </c>
      <c r="B335" s="113">
        <f>('Bonds (CP)'!H335/'Bonds (CP)'!H334-1)*'Bonds Portfolio'!$F$3</f>
        <v>3.7052631578946563E-4</v>
      </c>
      <c r="C335" s="113">
        <f>('Bonds (CP)'!I335/'Bonds (CP)'!I334-1)*'Bonds Portfolio'!$F$4</f>
        <v>1.0469030381072386E-3</v>
      </c>
      <c r="D335" s="113">
        <f>('Bonds (CP)'!J335/'Bonds (CP)'!J334-1)*'Bonds Portfolio'!$F$5</f>
        <v>1.3585893764363811E-3</v>
      </c>
      <c r="E335" s="113">
        <f>('Bonds (CP)'!K335/'Bonds (CP)'!K334-1)*'Bonds Portfolio'!$F$6</f>
        <v>1.3145508040462773E-3</v>
      </c>
      <c r="F335" s="113">
        <f>('Bonds (CP)'!L335/'Bonds (CP)'!L334-1)*'Bonds Portfolio'!$F$7</f>
        <v>1.0364177253356476E-3</v>
      </c>
      <c r="G335" s="113">
        <f t="shared" si="30"/>
        <v>5.1269872597150103E-3</v>
      </c>
      <c r="H335" s="113">
        <f t="shared" si="31"/>
        <v>1.1662186731537027E-2</v>
      </c>
      <c r="I335" s="113">
        <f t="shared" si="32"/>
        <v>1.4523103040355624E-2</v>
      </c>
      <c r="K335" s="24">
        <v>45677</v>
      </c>
      <c r="L335" s="113">
        <f>('Bonds (CP)'!AL335/'Bonds (CP)'!AL305-1)*'Bonds Portfolio'!$O$4</f>
        <v>6.3831578947368683E-3</v>
      </c>
      <c r="M335" s="113">
        <f>('Bonds (CP)'!AM335/'Bonds (CP)'!AM305-1)*'Bonds Portfolio'!$O$5</f>
        <v>1.3989948274377363E-2</v>
      </c>
      <c r="N335" s="113">
        <f>('Bonds (CP)'!AN335/'Bonds (CP)'!AN305-1)*'Bonds Portfolio'!$O$6</f>
        <v>1.3979059937021887E-2</v>
      </c>
      <c r="O335" s="113">
        <f>('Bonds (CP)'!AO335/'Bonds (CP)'!AO305-1)*'Bonds Portfolio'!$O$7</f>
        <v>3.6954396566533099E-3</v>
      </c>
      <c r="P335" s="113">
        <f>('Bonds (CP)'!AP335/'Bonds (CP)'!AP305-1)*'Bonds Portfolio'!$O$8</f>
        <v>-1.0352429339433568E-2</v>
      </c>
      <c r="Q335" s="113">
        <f t="shared" si="27"/>
        <v>2.7695176423355859E-2</v>
      </c>
      <c r="R335" s="113">
        <f t="shared" si="28"/>
        <v>7.2994523570599434E-2</v>
      </c>
      <c r="S335" s="113">
        <f t="shared" si="29"/>
        <v>7.8636871593164348E-2</v>
      </c>
    </row>
    <row r="336" spans="1:19" ht="15.6">
      <c r="A336" s="24">
        <v>45678</v>
      </c>
      <c r="B336" s="113">
        <f>('Bonds (CP)'!H336/'Bonds (CP)'!H335-1)*'Bonds Portfolio'!$F$3</f>
        <v>-1.5146415348368249E-4</v>
      </c>
      <c r="C336" s="113">
        <f>('Bonds (CP)'!I336/'Bonds (CP)'!I335-1)*'Bonds Portfolio'!$F$4</f>
        <v>-4.9684872519220049E-4</v>
      </c>
      <c r="D336" s="113">
        <f>('Bonds (CP)'!J336/'Bonds (CP)'!J335-1)*'Bonds Portfolio'!$F$5</f>
        <v>-8.744689327472078E-4</v>
      </c>
      <c r="E336" s="113">
        <f>('Bonds (CP)'!K336/'Bonds (CP)'!K335-1)*'Bonds Portfolio'!$F$6</f>
        <v>-2.0841333524628026E-3</v>
      </c>
      <c r="F336" s="113">
        <f>('Bonds (CP)'!L336/'Bonds (CP)'!L335-1)*'Bonds Portfolio'!$F$7</f>
        <v>-2.9183907325698757E-3</v>
      </c>
      <c r="G336" s="113">
        <f t="shared" si="30"/>
        <v>-6.5253058964557693E-3</v>
      </c>
      <c r="H336" s="113">
        <f t="shared" si="31"/>
        <v>9.893575366248103E-6</v>
      </c>
      <c r="I336" s="113">
        <f t="shared" si="32"/>
        <v>2.8708098841848436E-3</v>
      </c>
      <c r="K336" s="24">
        <v>45678</v>
      </c>
      <c r="L336" s="113">
        <f>('Bonds (CP)'!AL336/'Bonds (CP)'!AL306-1)*'Bonds Portfolio'!$O$4</f>
        <v>6.6307640525075321E-3</v>
      </c>
      <c r="M336" s="113">
        <f>('Bonds (CP)'!AM336/'Bonds (CP)'!AM306-1)*'Bonds Portfolio'!$O$5</f>
        <v>1.371771587664954E-2</v>
      </c>
      <c r="N336" s="113">
        <f>('Bonds (CP)'!AN336/'Bonds (CP)'!AN306-1)*'Bonds Portfolio'!$O$6</f>
        <v>1.3043469736155E-2</v>
      </c>
      <c r="O336" s="113">
        <f>('Bonds (CP)'!AO336/'Bonds (CP)'!AO306-1)*'Bonds Portfolio'!$O$7</f>
        <v>1.9672962460361987E-3</v>
      </c>
      <c r="P336" s="113">
        <f>('Bonds (CP)'!AP336/'Bonds (CP)'!AP306-1)*'Bonds Portfolio'!$O$8</f>
        <v>-1.1809589279330825E-2</v>
      </c>
      <c r="Q336" s="113">
        <f t="shared" si="27"/>
        <v>2.3549656632017447E-2</v>
      </c>
      <c r="R336" s="113">
        <f t="shared" si="28"/>
        <v>6.8849003779261023E-2</v>
      </c>
      <c r="S336" s="113">
        <f t="shared" si="29"/>
        <v>7.4491351801825936E-2</v>
      </c>
    </row>
    <row r="337" spans="1:19" ht="15.6">
      <c r="A337" s="24">
        <v>45679</v>
      </c>
      <c r="B337" s="113">
        <f>('Bonds (CP)'!H337/'Bonds (CP)'!H336-1)*'Bonds Portfolio'!$F$3</f>
        <v>-6.8763102725362131E-4</v>
      </c>
      <c r="C337" s="113">
        <f>('Bonds (CP)'!I337/'Bonds (CP)'!I336-1)*'Bonds Portfolio'!$F$4</f>
        <v>-3.4766258199967485E-4</v>
      </c>
      <c r="D337" s="113">
        <f>('Bonds (CP)'!J337/'Bonds (CP)'!J336-1)*'Bonds Portfolio'!$F$5</f>
        <v>7.964620353249075E-5</v>
      </c>
      <c r="E337" s="113">
        <f>('Bonds (CP)'!K337/'Bonds (CP)'!K336-1)*'Bonds Portfolio'!$F$6</f>
        <v>6.5501672110399598E-4</v>
      </c>
      <c r="F337" s="113">
        <f>('Bonds (CP)'!L337/'Bonds (CP)'!L336-1)*'Bonds Portfolio'!$F$7</f>
        <v>-8.7192555251924819E-4</v>
      </c>
      <c r="G337" s="113">
        <f t="shared" si="30"/>
        <v>-1.1725562371360577E-3</v>
      </c>
      <c r="H337" s="113">
        <f t="shared" si="31"/>
        <v>5.3626432346859602E-3</v>
      </c>
      <c r="I337" s="113">
        <f t="shared" si="32"/>
        <v>8.2235595435045557E-3</v>
      </c>
      <c r="K337" s="24">
        <v>45679</v>
      </c>
      <c r="L337" s="113">
        <f>('Bonds (CP)'!AL337/'Bonds (CP)'!AL307-1)*'Bonds Portfolio'!$O$4</f>
        <v>5.7693920335430086E-3</v>
      </c>
      <c r="M337" s="113">
        <f>('Bonds (CP)'!AM337/'Bonds (CP)'!AM307-1)*'Bonds Portfolio'!$O$5</f>
        <v>1.2311741284965372E-2</v>
      </c>
      <c r="N337" s="113">
        <f>('Bonds (CP)'!AN337/'Bonds (CP)'!AN307-1)*'Bonds Portfolio'!$O$6</f>
        <v>1.1463783700463815E-2</v>
      </c>
      <c r="O337" s="113">
        <f>('Bonds (CP)'!AO337/'Bonds (CP)'!AO307-1)*'Bonds Portfolio'!$O$7</f>
        <v>2.364837463050007E-3</v>
      </c>
      <c r="P337" s="113">
        <f>('Bonds (CP)'!AP337/'Bonds (CP)'!AP307-1)*'Bonds Portfolio'!$O$8</f>
        <v>-8.4236623417978333E-3</v>
      </c>
      <c r="Q337" s="113">
        <f t="shared" si="27"/>
        <v>2.3486092140224374E-2</v>
      </c>
      <c r="R337" s="113">
        <f t="shared" si="28"/>
        <v>6.8785439287467942E-2</v>
      </c>
      <c r="S337" s="113">
        <f t="shared" si="29"/>
        <v>7.4427787310032856E-2</v>
      </c>
    </row>
    <row r="338" spans="1:19" ht="15.6">
      <c r="A338" s="24">
        <v>45680</v>
      </c>
      <c r="B338" s="113">
        <f>('Bonds (CP)'!H338/'Bonds (CP)'!H337-1)*'Bonds Portfolio'!$F$3</f>
        <v>5.5499495459128141E-4</v>
      </c>
      <c r="C338" s="113">
        <f>('Bonds (CP)'!I338/'Bonds (CP)'!I337-1)*'Bonds Portfolio'!$F$4</f>
        <v>9.9421330022408946E-5</v>
      </c>
      <c r="D338" s="113">
        <f>('Bonds (CP)'!J338/'Bonds (CP)'!J337-1)*'Bonds Portfolio'!$F$5</f>
        <v>-4.7708885937647327E-4</v>
      </c>
      <c r="E338" s="113">
        <f>('Bonds (CP)'!K338/'Bonds (CP)'!K337-1)*'Bonds Portfolio'!$F$6</f>
        <v>-9.1323963710177036E-4</v>
      </c>
      <c r="F338" s="113">
        <f>('Bonds (CP)'!L338/'Bonds (CP)'!L337-1)*'Bonds Portfolio'!$F$7</f>
        <v>-1.4522439018598289E-4</v>
      </c>
      <c r="G338" s="113">
        <f t="shared" si="30"/>
        <v>-8.8113660205053619E-4</v>
      </c>
      <c r="H338" s="113">
        <f t="shared" si="31"/>
        <v>5.654062869771481E-3</v>
      </c>
      <c r="I338" s="113">
        <f t="shared" si="32"/>
        <v>8.5149791785900774E-3</v>
      </c>
      <c r="K338" s="24">
        <v>45680</v>
      </c>
      <c r="L338" s="113">
        <f>('Bonds (CP)'!AL338/'Bonds (CP)'!AL308-1)*'Bonds Portfolio'!$O$4</f>
        <v>5.8022199798183575E-3</v>
      </c>
      <c r="M338" s="113">
        <f>('Bonds (CP)'!AM338/'Bonds (CP)'!AM308-1)*'Bonds Portfolio'!$O$5</f>
        <v>1.2779157916530615E-2</v>
      </c>
      <c r="N338" s="113">
        <f>('Bonds (CP)'!AN338/'Bonds (CP)'!AN308-1)*'Bonds Portfolio'!$O$6</f>
        <v>1.2619904541715021E-2</v>
      </c>
      <c r="O338" s="113">
        <f>('Bonds (CP)'!AO338/'Bonds (CP)'!AO308-1)*'Bonds Portfolio'!$O$7</f>
        <v>4.3433461191513256E-3</v>
      </c>
      <c r="P338" s="113">
        <f>('Bonds (CP)'!AP338/'Bonds (CP)'!AP308-1)*'Bonds Portfolio'!$O$8</f>
        <v>-5.951762246701975E-3</v>
      </c>
      <c r="Q338" s="113">
        <f t="shared" si="27"/>
        <v>2.9592866310513343E-2</v>
      </c>
      <c r="R338" s="113">
        <f t="shared" si="28"/>
        <v>7.4892213457756915E-2</v>
      </c>
      <c r="S338" s="113">
        <f t="shared" si="29"/>
        <v>8.0534561480321828E-2</v>
      </c>
    </row>
    <row r="339" spans="1:19" ht="15.6">
      <c r="A339" s="24">
        <v>45681</v>
      </c>
      <c r="B339" s="113">
        <f>('Bonds (CP)'!H339/'Bonds (CP)'!H338-1)*'Bonds Portfolio'!$F$3</f>
        <v>6.7294751009416842E-5</v>
      </c>
      <c r="C339" s="113">
        <f>('Bonds (CP)'!I339/'Bonds (CP)'!I338-1)*'Bonds Portfolio'!$F$4</f>
        <v>1.4918351045594138E-4</v>
      </c>
      <c r="D339" s="113">
        <f>('Bonds (CP)'!J339/'Bonds (CP)'!J338-1)*'Bonds Portfolio'!$F$5</f>
        <v>0</v>
      </c>
      <c r="E339" s="113">
        <f>('Bonds (CP)'!K339/'Bonds (CP)'!K338-1)*'Bonds Portfolio'!$F$6</f>
        <v>-1.0417078435760007E-3</v>
      </c>
      <c r="F339" s="113">
        <f>('Bonds (CP)'!L339/'Bonds (CP)'!L338-1)*'Bonds Portfolio'!$F$7</f>
        <v>-2.4390534263501354E-3</v>
      </c>
      <c r="G339" s="113">
        <f t="shared" si="30"/>
        <v>-3.2642830084607779E-3</v>
      </c>
      <c r="H339" s="113">
        <f t="shared" si="31"/>
        <v>3.2709164633612396E-3</v>
      </c>
      <c r="I339" s="113">
        <f t="shared" si="32"/>
        <v>6.1318327721798351E-3</v>
      </c>
      <c r="K339" s="24">
        <v>45681</v>
      </c>
      <c r="L339" s="113">
        <f>('Bonds (CP)'!AL339/'Bonds (CP)'!AL309-1)*'Bonds Portfolio'!$O$4</f>
        <v>5.4508748317631198E-3</v>
      </c>
      <c r="M339" s="113">
        <f>('Bonds (CP)'!AM339/'Bonds (CP)'!AM309-1)*'Bonds Portfolio'!$O$5</f>
        <v>1.2575728643150397E-2</v>
      </c>
      <c r="N339" s="113">
        <f>('Bonds (CP)'!AN339/'Bonds (CP)'!AN309-1)*'Bonds Portfolio'!$O$6</f>
        <v>1.2786489127552515E-2</v>
      </c>
      <c r="O339" s="113">
        <f>('Bonds (CP)'!AO339/'Bonds (CP)'!AO309-1)*'Bonds Portfolio'!$O$7</f>
        <v>4.0713217946934058E-3</v>
      </c>
      <c r="P339" s="113">
        <f>('Bonds (CP)'!AP339/'Bonds (CP)'!AP309-1)*'Bonds Portfolio'!$O$8</f>
        <v>-6.7414335869589118E-3</v>
      </c>
      <c r="Q339" s="113">
        <f t="shared" si="27"/>
        <v>2.814298081020053E-2</v>
      </c>
      <c r="R339" s="113">
        <f t="shared" si="28"/>
        <v>7.3442327957444098E-2</v>
      </c>
      <c r="S339" s="113">
        <f t="shared" si="29"/>
        <v>7.9084675980009012E-2</v>
      </c>
    </row>
    <row r="340" spans="1:19" ht="15.6">
      <c r="A340" s="24">
        <v>45684</v>
      </c>
      <c r="B340" s="113">
        <f>('Bonds (CP)'!H340/'Bonds (CP)'!H339-1)*'Bonds Portfolio'!$F$3</f>
        <v>-1.0089120564991117E-4</v>
      </c>
      <c r="C340" s="113">
        <f>('Bonds (CP)'!I340/'Bonds (CP)'!I339-1)*'Bonds Portfolio'!$F$4</f>
        <v>1.8006846405913103E-3</v>
      </c>
      <c r="D340" s="113">
        <f>('Bonds (CP)'!J340/'Bonds (CP)'!J339-1)*'Bonds Portfolio'!$F$5</f>
        <v>1.5193439564217038E-3</v>
      </c>
      <c r="E340" s="113">
        <f>('Bonds (CP)'!K340/'Bonds (CP)'!K339-1)*'Bonds Portfolio'!$F$6</f>
        <v>-4.3706059125522062E-3</v>
      </c>
      <c r="F340" s="113">
        <f>('Bonds (CP)'!L340/'Bonds (CP)'!L339-1)*'Bonds Portfolio'!$F$7</f>
        <v>-1.2007681622144318E-2</v>
      </c>
      <c r="G340" s="113">
        <f t="shared" si="30"/>
        <v>-1.3159150143333421E-2</v>
      </c>
      <c r="H340" s="113">
        <f t="shared" si="31"/>
        <v>-6.6239506715114038E-3</v>
      </c>
      <c r="I340" s="113">
        <f t="shared" si="32"/>
        <v>-3.7630343626928082E-3</v>
      </c>
      <c r="K340" s="24">
        <v>45684</v>
      </c>
      <c r="L340" s="113">
        <f>('Bonds (CP)'!AL340/'Bonds (CP)'!AL310-1)*'Bonds Portfolio'!$O$4</f>
        <v>5.4313099041533698E-3</v>
      </c>
      <c r="M340" s="113">
        <f>('Bonds (CP)'!AM340/'Bonds (CP)'!AM310-1)*'Bonds Portfolio'!$O$5</f>
        <v>1.3447826115031081E-2</v>
      </c>
      <c r="N340" s="113">
        <f>('Bonds (CP)'!AN340/'Bonds (CP)'!AN310-1)*'Bonds Portfolio'!$O$6</f>
        <v>1.1895388458761104E-2</v>
      </c>
      <c r="O340" s="113">
        <f>('Bonds (CP)'!AO340/'Bonds (CP)'!AO310-1)*'Bonds Portfolio'!$O$7</f>
        <v>-4.3706059125522504E-3</v>
      </c>
      <c r="P340" s="113">
        <f>('Bonds (CP)'!AP340/'Bonds (CP)'!AP310-1)*'Bonds Portfolio'!$O$8</f>
        <v>-2.2923997210420266E-2</v>
      </c>
      <c r="Q340" s="113">
        <f t="shared" si="27"/>
        <v>3.4799213549730409E-3</v>
      </c>
      <c r="R340" s="113">
        <f t="shared" si="28"/>
        <v>4.8779268502216616E-2</v>
      </c>
      <c r="S340" s="113">
        <f t="shared" si="29"/>
        <v>5.442161652478153E-2</v>
      </c>
    </row>
    <row r="341" spans="1:19" ht="15.6">
      <c r="A341" s="24">
        <v>45685</v>
      </c>
      <c r="B341" s="113">
        <f>('Bonds (CP)'!H341/'Bonds (CP)'!H340-1)*'Bonds Portfolio'!$F$3</f>
        <v>1.0094212651412526E-4</v>
      </c>
      <c r="C341" s="113">
        <f>('Bonds (CP)'!I341/'Bonds (CP)'!I340-1)*'Bonds Portfolio'!$F$4</f>
        <v>3.4953600603770951E-4</v>
      </c>
      <c r="D341" s="113">
        <f>('Bonds (CP)'!J341/'Bonds (CP)'!J340-1)*'Bonds Portfolio'!$F$5</f>
        <v>-7.972143929957376E-5</v>
      </c>
      <c r="E341" s="113">
        <f>('Bonds (CP)'!K341/'Bonds (CP)'!K340-1)*'Bonds Portfolio'!$F$6</f>
        <v>-9.0379340056689905E-4</v>
      </c>
      <c r="F341" s="113">
        <f>('Bonds (CP)'!L341/'Bonds (CP)'!L340-1)*'Bonds Portfolio'!$F$7</f>
        <v>-1.6060477307749733E-3</v>
      </c>
      <c r="G341" s="113">
        <f t="shared" si="30"/>
        <v>-2.1390844380896113E-3</v>
      </c>
      <c r="H341" s="113">
        <f t="shared" si="31"/>
        <v>4.3961150337324065E-3</v>
      </c>
      <c r="I341" s="113">
        <f t="shared" si="32"/>
        <v>7.257031342551002E-3</v>
      </c>
      <c r="K341" s="24">
        <v>45685</v>
      </c>
      <c r="L341" s="113">
        <f>('Bonds (CP)'!AL341/'Bonds (CP)'!AL311-1)*'Bonds Portfolio'!$O$4</f>
        <v>6.0397039030954947E-3</v>
      </c>
      <c r="M341" s="113">
        <f>('Bonds (CP)'!AM341/'Bonds (CP)'!AM311-1)*'Bonds Portfolio'!$O$5</f>
        <v>1.5282866034768272E-2</v>
      </c>
      <c r="N341" s="113">
        <f>('Bonds (CP)'!AN341/'Bonds (CP)'!AN311-1)*'Bonds Portfolio'!$O$6</f>
        <v>1.4401433853762491E-2</v>
      </c>
      <c r="O341" s="113">
        <f>('Bonds (CP)'!AO341/'Bonds (CP)'!AO311-1)*'Bonds Portfolio'!$O$7</f>
        <v>7.7686383153721119E-4</v>
      </c>
      <c r="P341" s="113">
        <f>('Bonds (CP)'!AP341/'Bonds (CP)'!AP311-1)*'Bonds Portfolio'!$O$8</f>
        <v>-1.4855144236546592E-2</v>
      </c>
      <c r="Q341" s="113">
        <f t="shared" si="27"/>
        <v>2.1645723386616873E-2</v>
      </c>
      <c r="R341" s="113">
        <f t="shared" si="28"/>
        <v>6.6945070533860451E-2</v>
      </c>
      <c r="S341" s="113">
        <f t="shared" si="29"/>
        <v>7.2587418556425365E-2</v>
      </c>
    </row>
    <row r="342" spans="1:19" ht="15.6">
      <c r="A342" s="24">
        <v>45686</v>
      </c>
      <c r="B342" s="113">
        <f>('Bonds (CP)'!H342/'Bonds (CP)'!H341-1)*'Bonds Portfolio'!$F$3</f>
        <v>4.721753794266537E-4</v>
      </c>
      <c r="C342" s="113">
        <f>('Bonds (CP)'!I342/'Bonds (CP)'!I341-1)*'Bonds Portfolio'!$F$4</f>
        <v>-8.4596214866421442E-4</v>
      </c>
      <c r="D342" s="113">
        <f>('Bonds (CP)'!J342/'Bonds (CP)'!J341-1)*'Bonds Portfolio'!$F$5</f>
        <v>-8.746491767171572E-4</v>
      </c>
      <c r="E342" s="113">
        <f>('Bonds (CP)'!K342/'Bonds (CP)'!K341-1)*'Bonds Portfolio'!$F$6</f>
        <v>1.0380426588822102E-3</v>
      </c>
      <c r="F342" s="113">
        <f>('Bonds (CP)'!L342/'Bonds (CP)'!L341-1)*'Bonds Portfolio'!$F$7</f>
        <v>3.9582278848358859E-3</v>
      </c>
      <c r="G342" s="113">
        <f t="shared" si="30"/>
        <v>3.7478345977633781E-3</v>
      </c>
      <c r="H342" s="113">
        <f t="shared" si="31"/>
        <v>1.0283034069585396E-2</v>
      </c>
      <c r="I342" s="113">
        <f t="shared" si="32"/>
        <v>1.314395037840399E-2</v>
      </c>
      <c r="K342" s="24">
        <v>45686</v>
      </c>
      <c r="L342" s="113">
        <f>('Bonds (CP)'!AL342/'Bonds (CP)'!AL312-1)*'Bonds Portfolio'!$O$4</f>
        <v>6.0876897133220979E-3</v>
      </c>
      <c r="M342" s="113">
        <f>('Bonds (CP)'!AM342/'Bonds (CP)'!AM312-1)*'Bonds Portfolio'!$O$5</f>
        <v>1.3331739403060939E-2</v>
      </c>
      <c r="N342" s="113">
        <f>('Bonds (CP)'!AN342/'Bonds (CP)'!AN312-1)*'Bonds Portfolio'!$O$6</f>
        <v>1.2379393758263114E-2</v>
      </c>
      <c r="O342" s="113">
        <f>('Bonds (CP)'!AO342/'Bonds (CP)'!AO312-1)*'Bonds Portfolio'!$O$7</f>
        <v>5.1857112652178297E-4</v>
      </c>
      <c r="P342" s="113">
        <f>('Bonds (CP)'!AP342/'Bonds (CP)'!AP312-1)*'Bonds Portfolio'!$O$8</f>
        <v>-1.2827816539958948E-2</v>
      </c>
      <c r="Q342" s="113">
        <f t="shared" si="27"/>
        <v>1.9489577461208985E-2</v>
      </c>
      <c r="R342" s="113">
        <f t="shared" si="28"/>
        <v>6.4788924608452564E-2</v>
      </c>
      <c r="S342" s="113">
        <f t="shared" si="29"/>
        <v>7.0431272631017477E-2</v>
      </c>
    </row>
    <row r="343" spans="1:19" ht="15.6">
      <c r="A343" s="24">
        <v>45687</v>
      </c>
      <c r="B343" s="113">
        <f>('Bonds (CP)'!H343/'Bonds (CP)'!H342-1)*'Bonds Portfolio'!$F$3</f>
        <v>4.7329276538197188E-4</v>
      </c>
      <c r="C343" s="113">
        <f>('Bonds (CP)'!I343/'Bonds (CP)'!I342-1)*'Bonds Portfolio'!$F$4</f>
        <v>-9.9627249159262029E-5</v>
      </c>
      <c r="D343" s="113">
        <f>('Bonds (CP)'!J343/'Bonds (CP)'!J342-1)*'Bonds Portfolio'!$F$5</f>
        <v>-7.1516951258385761E-4</v>
      </c>
      <c r="E343" s="113">
        <f>('Bonds (CP)'!K343/'Bonds (CP)'!K342-1)*'Bonds Portfolio'!$F$6</f>
        <v>-1.4181103090456838E-3</v>
      </c>
      <c r="F343" s="113">
        <f>('Bonds (CP)'!L343/'Bonds (CP)'!L342-1)*'Bonds Portfolio'!$F$7</f>
        <v>-1.2209583672234681E-3</v>
      </c>
      <c r="G343" s="113">
        <f t="shared" si="30"/>
        <v>-2.9805726726302995E-3</v>
      </c>
      <c r="H343" s="113">
        <f t="shared" si="31"/>
        <v>3.554626799191718E-3</v>
      </c>
      <c r="I343" s="113">
        <f t="shared" si="32"/>
        <v>6.4155431080103135E-3</v>
      </c>
      <c r="K343" s="24">
        <v>45687</v>
      </c>
      <c r="L343" s="113">
        <f>('Bonds (CP)'!AL343/'Bonds (CP)'!AL313-1)*'Bonds Portfolio'!$O$4</f>
        <v>6.7782285327924185E-3</v>
      </c>
      <c r="M343" s="113">
        <f>('Bonds (CP)'!AM343/'Bonds (CP)'!AM313-1)*'Bonds Portfolio'!$O$5</f>
        <v>1.4630244046799979E-2</v>
      </c>
      <c r="N343" s="113">
        <f>('Bonds (CP)'!AN343/'Bonds (CP)'!AN313-1)*'Bonds Portfolio'!$O$6</f>
        <v>1.3868687619836173E-2</v>
      </c>
      <c r="O343" s="113">
        <f>('Bonds (CP)'!AO343/'Bonds (CP)'!AO313-1)*'Bonds Portfolio'!$O$7</f>
        <v>-9.0321613782640142E-4</v>
      </c>
      <c r="P343" s="113">
        <f>('Bonds (CP)'!AP343/'Bonds (CP)'!AP313-1)*'Bonds Portfolio'!$O$8</f>
        <v>-2.3722336692718771E-2</v>
      </c>
      <c r="Q343" s="113">
        <f t="shared" si="27"/>
        <v>1.06516073688834E-2</v>
      </c>
      <c r="R343" s="113">
        <f t="shared" si="28"/>
        <v>5.5950954516126972E-2</v>
      </c>
      <c r="S343" s="113">
        <f t="shared" si="29"/>
        <v>6.1593302538691885E-2</v>
      </c>
    </row>
    <row r="344" spans="1:19" ht="15.6">
      <c r="A344" s="24">
        <v>45688</v>
      </c>
      <c r="B344" s="113">
        <f>('Bonds (CP)'!H344/'Bonds (CP)'!H343-1)*'Bonds Portfolio'!$F$3</f>
        <v>5.0722799898572651E-5</v>
      </c>
      <c r="C344" s="113">
        <f>('Bonds (CP)'!I344/'Bonds (CP)'!I343-1)*'Bonds Portfolio'!$F$4</f>
        <v>-2.4889793877069799E-4</v>
      </c>
      <c r="D344" s="113">
        <f>('Bonds (CP)'!J344/'Bonds (CP)'!J343-1)*'Bonds Portfolio'!$F$5</f>
        <v>-5.5600559861586081E-4</v>
      </c>
      <c r="E344" s="113">
        <f>('Bonds (CP)'!K344/'Bonds (CP)'!K343-1)*'Bonds Portfolio'!$F$6</f>
        <v>-6.4474594922221413E-4</v>
      </c>
      <c r="F344" s="113">
        <f>('Bonds (CP)'!L344/'Bonds (CP)'!L343-1)*'Bonds Portfolio'!$F$7</f>
        <v>-4.0615356151831874E-4</v>
      </c>
      <c r="G344" s="113">
        <f t="shared" si="30"/>
        <v>-1.805080248228519E-3</v>
      </c>
      <c r="H344" s="113">
        <f t="shared" si="31"/>
        <v>4.7301192235934984E-3</v>
      </c>
      <c r="I344" s="113">
        <f t="shared" si="32"/>
        <v>7.5910355324120939E-3</v>
      </c>
      <c r="K344" s="24">
        <v>45688</v>
      </c>
      <c r="L344" s="113">
        <f>('Bonds (CP)'!AL344/'Bonds (CP)'!AL314-1)*'Bonds Portfolio'!$O$4</f>
        <v>6.9997463860004498E-3</v>
      </c>
      <c r="M344" s="113">
        <f>('Bonds (CP)'!AM344/'Bonds (CP)'!AM314-1)*'Bonds Portfolio'!$O$5</f>
        <v>1.5301784231878736E-2</v>
      </c>
      <c r="N344" s="113">
        <f>('Bonds (CP)'!AN344/'Bonds (CP)'!AN314-1)*'Bonds Portfolio'!$O$6</f>
        <v>1.4611271092984213E-2</v>
      </c>
      <c r="O344" s="113">
        <f>('Bonds (CP)'!AO344/'Bonds (CP)'!AO314-1)*'Bonds Portfolio'!$O$7</f>
        <v>-1.673442473035336E-3</v>
      </c>
      <c r="P344" s="113">
        <f>('Bonds (CP)'!AP344/'Bonds (CP)'!AP314-1)*'Bonds Portfolio'!$O$8</f>
        <v>-2.5700148755182652E-2</v>
      </c>
      <c r="Q344" s="113">
        <f t="shared" si="27"/>
        <v>9.5392104826454091E-3</v>
      </c>
      <c r="R344" s="113">
        <f t="shared" si="28"/>
        <v>5.4838557629888984E-2</v>
      </c>
      <c r="S344" s="113">
        <f t="shared" si="29"/>
        <v>6.0480905652453898E-2</v>
      </c>
    </row>
    <row r="345" spans="1:19" ht="15.6">
      <c r="A345" s="24">
        <v>45691</v>
      </c>
      <c r="B345" s="113">
        <f>('Bonds (CP)'!H345/'Bonds (CP)'!H344-1)*'Bonds Portfolio'!$F$3</f>
        <v>-5.2276559865092052E-4</v>
      </c>
      <c r="C345" s="113">
        <f>('Bonds (CP)'!I345/'Bonds (CP)'!I344-1)*'Bonds Portfolio'!$F$4</f>
        <v>-1.4371472570595901E-3</v>
      </c>
      <c r="D345" s="113">
        <f>('Bonds (CP)'!J345/'Bonds (CP)'!J344-1)*'Bonds Portfolio'!$F$5</f>
        <v>-1.8968575914747321E-3</v>
      </c>
      <c r="E345" s="113">
        <f>('Bonds (CP)'!K345/'Bonds (CP)'!K344-1)*'Bonds Portfolio'!$F$6</f>
        <v>-9.0090835164768901E-4</v>
      </c>
      <c r="F345" s="113">
        <f>('Bonds (CP)'!L345/'Bonds (CP)'!L344-1)*'Bonds Portfolio'!$F$7</f>
        <v>2.0516282221191952E-3</v>
      </c>
      <c r="G345" s="113">
        <f t="shared" si="30"/>
        <v>-2.7060505767137364E-3</v>
      </c>
      <c r="H345" s="113">
        <f t="shared" si="31"/>
        <v>3.829148895108281E-3</v>
      </c>
      <c r="I345" s="113">
        <f t="shared" si="32"/>
        <v>6.6900652039268765E-3</v>
      </c>
      <c r="K345" s="24">
        <v>45691</v>
      </c>
      <c r="L345" s="113">
        <f>('Bonds (CP)'!AL345/'Bonds (CP)'!AL315-1)*'Bonds Portfolio'!$O$4</f>
        <v>6.0708263069140234E-3</v>
      </c>
      <c r="M345" s="113">
        <f>('Bonds (CP)'!AM345/'Bonds (CP)'!AM315-1)*'Bonds Portfolio'!$O$5</f>
        <v>1.3029644572512211E-2</v>
      </c>
      <c r="N345" s="113">
        <f>('Bonds (CP)'!AN345/'Bonds (CP)'!AN315-1)*'Bonds Portfolio'!$O$6</f>
        <v>1.1333973531110875E-2</v>
      </c>
      <c r="O345" s="113">
        <f>('Bonds (CP)'!AO345/'Bonds (CP)'!AO315-1)*'Bonds Portfolio'!$O$7</f>
        <v>-4.9847431539160386E-3</v>
      </c>
      <c r="P345" s="113">
        <f>('Bonds (CP)'!AP345/'Bonds (CP)'!AP315-1)*'Bonds Portfolio'!$O$8</f>
        <v>-2.8271850107838194E-2</v>
      </c>
      <c r="Q345" s="113">
        <f t="shared" si="27"/>
        <v>-2.8221488512171246E-3</v>
      </c>
      <c r="R345" s="113">
        <f t="shared" si="28"/>
        <v>4.2477198296026447E-2</v>
      </c>
      <c r="S345" s="113">
        <f t="shared" si="29"/>
        <v>4.8119546318591361E-2</v>
      </c>
    </row>
    <row r="346" spans="1:19" ht="15.6">
      <c r="A346" s="24">
        <v>45692</v>
      </c>
      <c r="B346" s="113">
        <f>('Bonds (CP)'!H346/'Bonds (CP)'!H345-1)*'Bonds Portfolio'!$F$3</f>
        <v>-4.2069835927638355E-4</v>
      </c>
      <c r="C346" s="113">
        <f>('Bonds (CP)'!I346/'Bonds (CP)'!I345-1)*'Bonds Portfolio'!$F$4</f>
        <v>-8.913926808059359E-4</v>
      </c>
      <c r="D346" s="113">
        <f>('Bonds (CP)'!J346/'Bonds (CP)'!J345-1)*'Bonds Portfolio'!$F$5</f>
        <v>-7.1223004093305957E-4</v>
      </c>
      <c r="E346" s="113">
        <f>('Bonds (CP)'!K346/'Bonds (CP)'!K345-1)*'Bonds Portfolio'!$F$6</f>
        <v>0</v>
      </c>
      <c r="F346" s="113">
        <f>('Bonds (CP)'!L346/'Bonds (CP)'!L345-1)*'Bonds Portfolio'!$F$7</f>
        <v>6.8623167111514505E-4</v>
      </c>
      <c r="G346" s="113">
        <f t="shared" si="30"/>
        <v>-1.3380894099002342E-3</v>
      </c>
      <c r="H346" s="113">
        <f t="shared" si="31"/>
        <v>5.1971100619217833E-3</v>
      </c>
      <c r="I346" s="113">
        <f t="shared" si="32"/>
        <v>8.0580263707403788E-3</v>
      </c>
      <c r="K346" s="24">
        <v>45692</v>
      </c>
      <c r="L346" s="113">
        <f>('Bonds (CP)'!AL346/'Bonds (CP)'!AL316-1)*'Bonds Portfolio'!$O$4</f>
        <v>5.4690786705932307E-3</v>
      </c>
      <c r="M346" s="113">
        <f>('Bonds (CP)'!AM346/'Bonds (CP)'!AM316-1)*'Bonds Portfolio'!$O$5</f>
        <v>1.2595594198697003E-2</v>
      </c>
      <c r="N346" s="113">
        <f>('Bonds (CP)'!AN346/'Bonds (CP)'!AN316-1)*'Bonds Portfolio'!$O$6</f>
        <v>1.1736159068705555E-2</v>
      </c>
      <c r="O346" s="113">
        <f>('Bonds (CP)'!AO346/'Bonds (CP)'!AO316-1)*'Bonds Portfolio'!$O$7</f>
        <v>-4.7311661376304272E-3</v>
      </c>
      <c r="P346" s="113">
        <f>('Bonds (CP)'!AP346/'Bonds (CP)'!AP316-1)*'Bonds Portfolio'!$O$8</f>
        <v>-3.000380607066444E-2</v>
      </c>
      <c r="Q346" s="113">
        <f t="shared" si="27"/>
        <v>-4.9341402702990783E-3</v>
      </c>
      <c r="R346" s="113">
        <f t="shared" si="28"/>
        <v>4.0365206876944497E-2</v>
      </c>
      <c r="S346" s="113">
        <f t="shared" si="29"/>
        <v>4.6007554899509411E-2</v>
      </c>
    </row>
    <row r="347" spans="1:19" ht="15.6">
      <c r="A347" s="24">
        <v>45693</v>
      </c>
      <c r="B347" s="113">
        <f>('Bonds (CP)'!H347/'Bonds (CP)'!H346-1)*'Bonds Portfolio'!$F$3</f>
        <v>-1.6813787305591799E-4</v>
      </c>
      <c r="C347" s="113">
        <f>('Bonds (CP)'!I347/'Bonds (CP)'!I346-1)*'Bonds Portfolio'!$F$4</f>
        <v>9.9520566745545666E-4</v>
      </c>
      <c r="D347" s="113">
        <f>('Bonds (CP)'!J347/'Bonds (CP)'!J346-1)*'Bonds Portfolio'!$F$5</f>
        <v>1.1132638656733197E-3</v>
      </c>
      <c r="E347" s="113">
        <f>('Bonds (CP)'!K347/'Bonds (CP)'!K346-1)*'Bonds Portfolio'!$F$6</f>
        <v>-3.8618875409102138E-4</v>
      </c>
      <c r="F347" s="113">
        <f>('Bonds (CP)'!L347/'Bonds (CP)'!L346-1)*'Bonds Portfolio'!$F$7</f>
        <v>-4.1089323296734649E-4</v>
      </c>
      <c r="G347" s="113">
        <f t="shared" si="30"/>
        <v>1.1432496730144905E-3</v>
      </c>
      <c r="H347" s="113">
        <f t="shared" si="31"/>
        <v>7.6784491448365078E-3</v>
      </c>
      <c r="I347" s="113">
        <f t="shared" si="32"/>
        <v>1.0539365453655103E-2</v>
      </c>
      <c r="K347" s="24">
        <v>45693</v>
      </c>
      <c r="L347" s="113">
        <f>('Bonds (CP)'!AL347/'Bonds (CP)'!AL317-1)*'Bonds Portfolio'!$O$4</f>
        <v>1.9167717528373541E-3</v>
      </c>
      <c r="M347" s="113">
        <f>('Bonds (CP)'!AM347/'Bonds (CP)'!AM317-1)*'Bonds Portfolio'!$O$5</f>
        <v>4.8565148423607152E-3</v>
      </c>
      <c r="N347" s="113">
        <f>('Bonds (CP)'!AN347/'Bonds (CP)'!AN317-1)*'Bonds Portfolio'!$O$6</f>
        <v>1.4321797299666984E-3</v>
      </c>
      <c r="O347" s="113">
        <f>('Bonds (CP)'!AO347/'Bonds (CP)'!AO317-1)*'Bonds Portfolio'!$O$7</f>
        <v>-1.5181640943007358E-2</v>
      </c>
      <c r="P347" s="113">
        <f>('Bonds (CP)'!AP347/'Bonds (CP)'!AP317-1)*'Bonds Portfolio'!$O$8</f>
        <v>-3.2939292054243667E-2</v>
      </c>
      <c r="Q347" s="113">
        <f t="shared" si="27"/>
        <v>-3.9915466672086258E-2</v>
      </c>
      <c r="R347" s="113">
        <f t="shared" si="28"/>
        <v>5.3838804751573169E-3</v>
      </c>
      <c r="S347" s="113">
        <f t="shared" si="29"/>
        <v>1.1026228497722231E-2</v>
      </c>
    </row>
    <row r="348" spans="1:19" ht="15.6">
      <c r="A348" s="24">
        <v>45694</v>
      </c>
      <c r="B348" s="113">
        <f>('Bonds (CP)'!H348/'Bonds (CP)'!H347-1)*'Bonds Portfolio'!$F$3</f>
        <v>-2.1834061135370675E-4</v>
      </c>
      <c r="C348" s="113">
        <f>('Bonds (CP)'!I348/'Bonds (CP)'!I347-1)*'Bonds Portfolio'!$F$4</f>
        <v>-2.9778355846989959E-4</v>
      </c>
      <c r="D348" s="113">
        <f>('Bonds (CP)'!J348/'Bonds (CP)'!J347-1)*'Bonds Portfolio'!$F$5</f>
        <v>7.9554320855099734E-4</v>
      </c>
      <c r="E348" s="113">
        <f>('Bonds (CP)'!K348/'Bonds (CP)'!K347-1)*'Bonds Portfolio'!$F$6</f>
        <v>3.5185918573492625E-3</v>
      </c>
      <c r="F348" s="113">
        <f>('Bonds (CP)'!L348/'Bonds (CP)'!L347-1)*'Bonds Portfolio'!$F$7</f>
        <v>2.7773035002920388E-3</v>
      </c>
      <c r="G348" s="113">
        <f t="shared" si="30"/>
        <v>6.5753143963686918E-3</v>
      </c>
      <c r="H348" s="113">
        <f t="shared" si="31"/>
        <v>1.3110513868190709E-2</v>
      </c>
      <c r="I348" s="113">
        <f t="shared" si="32"/>
        <v>1.5971430177009305E-2</v>
      </c>
      <c r="K348" s="24">
        <v>45694</v>
      </c>
      <c r="L348" s="113">
        <f>('Bonds (CP)'!AL348/'Bonds (CP)'!AL318-1)*'Bonds Portfolio'!$O$4</f>
        <v>-1.0917030567685561E-3</v>
      </c>
      <c r="M348" s="113">
        <f>('Bonds (CP)'!AM348/'Bonds (CP)'!AM318-1)*'Bonds Portfolio'!$O$5</f>
        <v>-2.27570940030446E-3</v>
      </c>
      <c r="N348" s="113">
        <f>('Bonds (CP)'!AN348/'Bonds (CP)'!AN318-1)*'Bonds Portfolio'!$O$6</f>
        <v>-6.1253810685603987E-3</v>
      </c>
      <c r="O348" s="113">
        <f>('Bonds (CP)'!AO348/'Bonds (CP)'!AO318-1)*'Bonds Portfolio'!$O$7</f>
        <v>-1.9165385454639128E-2</v>
      </c>
      <c r="P348" s="113">
        <f>('Bonds (CP)'!AP348/'Bonds (CP)'!AP318-1)*'Bonds Portfolio'!$O$8</f>
        <v>-3.254947017528622E-2</v>
      </c>
      <c r="Q348" s="113">
        <f t="shared" si="27"/>
        <v>-6.1207649155558763E-2</v>
      </c>
      <c r="R348" s="113">
        <f t="shared" si="28"/>
        <v>-1.5908302008315188E-2</v>
      </c>
      <c r="S348" s="113">
        <f t="shared" si="29"/>
        <v>-1.0265953985750274E-2</v>
      </c>
    </row>
    <row r="349" spans="1:19" ht="15.6">
      <c r="A349" s="24">
        <v>45695</v>
      </c>
      <c r="B349" s="113">
        <f>('Bonds (CP)'!H349/'Bonds (CP)'!H348-1)*'Bonds Portfolio'!$F$3</f>
        <v>5.0398992020150861E-5</v>
      </c>
      <c r="C349" s="113">
        <f>('Bonds (CP)'!I349/'Bonds (CP)'!I348-1)*'Bonds Portfolio'!$F$4</f>
        <v>1.4903848913401242E-4</v>
      </c>
      <c r="D349" s="113">
        <f>('Bonds (CP)'!J349/'Bonds (CP)'!J348-1)*'Bonds Portfolio'!$F$5</f>
        <v>3.9768463860356817E-4</v>
      </c>
      <c r="E349" s="113">
        <f>('Bonds (CP)'!K349/'Bonds (CP)'!K348-1)*'Bonds Portfolio'!$F$6</f>
        <v>1.1705521844584067E-3</v>
      </c>
      <c r="F349" s="113">
        <f>('Bonds (CP)'!L349/'Bonds (CP)'!L348-1)*'Bonds Portfolio'!$F$7</f>
        <v>2.2466767315450832E-3</v>
      </c>
      <c r="G349" s="113">
        <f t="shared" si="30"/>
        <v>4.0143510357612214E-3</v>
      </c>
      <c r="H349" s="113">
        <f t="shared" si="31"/>
        <v>1.0549550507583239E-2</v>
      </c>
      <c r="I349" s="113">
        <f t="shared" si="32"/>
        <v>1.3410466816401834E-2</v>
      </c>
      <c r="K349" s="24">
        <v>45695</v>
      </c>
      <c r="L349" s="113">
        <f>('Bonds (CP)'!AL349/'Bonds (CP)'!AL319-1)*'Bonds Portfolio'!$O$4</f>
        <v>-1.1759764804704087E-3</v>
      </c>
      <c r="M349" s="113">
        <f>('Bonds (CP)'!AM349/'Bonds (CP)'!AM319-1)*'Bonds Portfolio'!$O$5</f>
        <v>-1.288672802900881E-3</v>
      </c>
      <c r="N349" s="113">
        <f>('Bonds (CP)'!AN349/'Bonds (CP)'!AN319-1)*'Bonds Portfolio'!$O$6</f>
        <v>-4.3360558241950951E-3</v>
      </c>
      <c r="O349" s="113">
        <f>('Bonds (CP)'!AO349/'Bonds (CP)'!AO319-1)*'Bonds Portfolio'!$O$7</f>
        <v>-1.6275296546466977E-2</v>
      </c>
      <c r="P349" s="113">
        <f>('Bonds (CP)'!AP349/'Bonds (CP)'!AP319-1)*'Bonds Portfolio'!$O$8</f>
        <v>-2.7879669626973993E-2</v>
      </c>
      <c r="Q349" s="113">
        <f t="shared" si="27"/>
        <v>-5.095567128100735E-2</v>
      </c>
      <c r="R349" s="113">
        <f t="shared" si="28"/>
        <v>-5.6563241337637751E-3</v>
      </c>
      <c r="S349" s="113">
        <f t="shared" si="29"/>
        <v>-1.3976111198861496E-5</v>
      </c>
    </row>
    <row r="350" spans="1:19" ht="15.6">
      <c r="A350" s="24">
        <v>45698</v>
      </c>
      <c r="B350" s="113">
        <f>('Bonds (CP)'!H350/'Bonds (CP)'!H349-1)*'Bonds Portfolio'!$F$3</f>
        <v>-5.0386294927751155E-5</v>
      </c>
      <c r="C350" s="113">
        <f>('Bonds (CP)'!I350/'Bonds (CP)'!I349-1)*'Bonds Portfolio'!$F$4</f>
        <v>-4.965921645108118E-5</v>
      </c>
      <c r="D350" s="113">
        <f>('Bonds (CP)'!J350/'Bonds (CP)'!J349-1)*'Bonds Portfolio'!$F$5</f>
        <v>-3.1759578083165877E-4</v>
      </c>
      <c r="E350" s="113">
        <f>('Bonds (CP)'!K350/'Bonds (CP)'!K349-1)*'Bonds Portfolio'!$F$6</f>
        <v>-1.2975067357823278E-4</v>
      </c>
      <c r="F350" s="113">
        <f>('Bonds (CP)'!L350/'Bonds (CP)'!L349-1)*'Bonds Portfolio'!$F$7</f>
        <v>0</v>
      </c>
      <c r="G350" s="113">
        <f t="shared" si="30"/>
        <v>-5.4739196578872389E-4</v>
      </c>
      <c r="H350" s="113">
        <f t="shared" si="31"/>
        <v>5.9878075060332938E-3</v>
      </c>
      <c r="I350" s="113">
        <f t="shared" si="32"/>
        <v>8.8487238148518884E-3</v>
      </c>
      <c r="K350" s="24">
        <v>45698</v>
      </c>
      <c r="L350" s="113">
        <f>('Bonds (CP)'!AL350/'Bonds (CP)'!AL320-1)*'Bonds Portfolio'!$O$4</f>
        <v>-1.4108162579778317E-3</v>
      </c>
      <c r="M350" s="113">
        <f>('Bonds (CP)'!AM350/'Bonds (CP)'!AM320-1)*'Bonds Portfolio'!$O$5</f>
        <v>-1.9801775629203935E-3</v>
      </c>
      <c r="N350" s="113">
        <f>('Bonds (CP)'!AN350/'Bonds (CP)'!AN320-1)*'Bonds Portfolio'!$O$6</f>
        <v>-4.5686803450199157E-3</v>
      </c>
      <c r="O350" s="113">
        <f>('Bonds (CP)'!AO350/'Bonds (CP)'!AO320-1)*'Bonds Portfolio'!$O$7</f>
        <v>-1.3563187461663585E-2</v>
      </c>
      <c r="P350" s="113">
        <f>('Bonds (CP)'!AP350/'Bonds (CP)'!AP320-1)*'Bonds Portfolio'!$O$8</f>
        <v>-2.2711569359992658E-2</v>
      </c>
      <c r="Q350" s="113">
        <f t="shared" si="27"/>
        <v>-4.4234430987574389E-2</v>
      </c>
      <c r="R350" s="113">
        <f t="shared" si="28"/>
        <v>1.0649161596691867E-3</v>
      </c>
      <c r="S350" s="113">
        <f t="shared" si="29"/>
        <v>6.7072641822341003E-3</v>
      </c>
    </row>
    <row r="351" spans="1:19" ht="15.6">
      <c r="A351" s="24">
        <v>45699</v>
      </c>
      <c r="B351" s="113">
        <f>('Bonds (CP)'!H351/'Bonds (CP)'!H350-1)*'Bonds Portfolio'!$F$3</f>
        <v>-1.1749895090225061E-4</v>
      </c>
      <c r="C351" s="113">
        <f>('Bonds (CP)'!I351/'Bonds (CP)'!I350-1)*'Bonds Portfolio'!$F$4</f>
        <v>-6.9364932624975677E-4</v>
      </c>
      <c r="D351" s="113">
        <f>('Bonds (CP)'!J351/'Bonds (CP)'!J350-1)*'Bonds Portfolio'!$F$5</f>
        <v>-9.5049245792553369E-4</v>
      </c>
      <c r="E351" s="113">
        <f>('Bonds (CP)'!K351/'Bonds (CP)'!K350-1)*'Bonds Portfolio'!$F$6</f>
        <v>-7.7666429550879998E-4</v>
      </c>
      <c r="F351" s="113">
        <f>('Bonds (CP)'!L351/'Bonds (CP)'!L350-1)*'Bonds Portfolio'!$F$7</f>
        <v>1.4050939466541125E-4</v>
      </c>
      <c r="G351" s="113">
        <f t="shared" si="30"/>
        <v>-2.3977956359209299E-3</v>
      </c>
      <c r="H351" s="113">
        <f t="shared" si="31"/>
        <v>4.1374038359010875E-3</v>
      </c>
      <c r="I351" s="113">
        <f t="shared" si="32"/>
        <v>6.998320144719683E-3</v>
      </c>
      <c r="K351" s="24">
        <v>45699</v>
      </c>
      <c r="L351" s="113">
        <f>('Bonds (CP)'!AL351/'Bonds (CP)'!AL321-1)*'Bonds Portfolio'!$O$4</f>
        <v>-1.997482165337816E-3</v>
      </c>
      <c r="M351" s="113">
        <f>('Bonds (CP)'!AM351/'Bonds (CP)'!AM321-1)*'Bonds Portfolio'!$O$5</f>
        <v>-3.207403118679042E-3</v>
      </c>
      <c r="N351" s="113">
        <f>('Bonds (CP)'!AN351/'Bonds (CP)'!AN321-1)*'Bonds Portfolio'!$O$6</f>
        <v>-5.5751749174031591E-3</v>
      </c>
      <c r="O351" s="113">
        <f>('Bonds (CP)'!AO351/'Bonds (CP)'!AO321-1)*'Bonds Portfolio'!$O$7</f>
        <v>-1.3422954791999909E-2</v>
      </c>
      <c r="P351" s="113">
        <f>('Bonds (CP)'!AP351/'Bonds (CP)'!AP321-1)*'Bonds Portfolio'!$O$8</f>
        <v>-2.0627546714939739E-2</v>
      </c>
      <c r="Q351" s="113">
        <f t="shared" si="27"/>
        <v>-4.4830561708359667E-2</v>
      </c>
      <c r="R351" s="113">
        <f t="shared" si="28"/>
        <v>4.6878543888390772E-4</v>
      </c>
      <c r="S351" s="113">
        <f t="shared" si="29"/>
        <v>6.1111334614488214E-3</v>
      </c>
    </row>
    <row r="352" spans="1:19" ht="15.6">
      <c r="A352" s="24">
        <v>45700</v>
      </c>
      <c r="B352" s="113">
        <f>('Bonds (CP)'!H352/'Bonds (CP)'!H351-1)*'Bonds Portfolio'!$F$3</f>
        <v>1.6786973308713372E-5</v>
      </c>
      <c r="C352" s="113">
        <f>('Bonds (CP)'!I352/'Bonds (CP)'!I351-1)*'Bonds Portfolio'!$F$4</f>
        <v>3.4762187572945358E-4</v>
      </c>
      <c r="D352" s="113">
        <f>('Bonds (CP)'!J352/'Bonds (CP)'!J351-1)*'Bonds Portfolio'!$F$5</f>
        <v>6.3605039462921731E-4</v>
      </c>
      <c r="E352" s="113">
        <f>('Bonds (CP)'!K352/'Bonds (CP)'!K351-1)*'Bonds Portfolio'!$F$6</f>
        <v>5.1934673678157852E-4</v>
      </c>
      <c r="F352" s="113">
        <f>('Bonds (CP)'!L352/'Bonds (CP)'!L351-1)*'Bonds Portfolio'!$F$7</f>
        <v>5.6361172055110489E-4</v>
      </c>
      <c r="G352" s="113">
        <f t="shared" si="30"/>
        <v>2.0834177010000676E-3</v>
      </c>
      <c r="H352" s="113">
        <f t="shared" si="31"/>
        <v>8.6186171728220851E-3</v>
      </c>
      <c r="I352" s="113">
        <f t="shared" si="32"/>
        <v>1.1479533481640681E-2</v>
      </c>
      <c r="K352" s="24">
        <v>45700</v>
      </c>
      <c r="L352" s="113">
        <f>('Bonds (CP)'!AL352/'Bonds (CP)'!AL322-1)*'Bonds Portfolio'!$O$4</f>
        <v>-2.4676850763807323E-3</v>
      </c>
      <c r="M352" s="113">
        <f>('Bonds (CP)'!AM352/'Bonds (CP)'!AM322-1)*'Bonds Portfolio'!$O$5</f>
        <v>-3.0619855729710379E-3</v>
      </c>
      <c r="N352" s="113">
        <f>('Bonds (CP)'!AN352/'Bonds (CP)'!AN322-1)*'Bonds Portfolio'!$O$6</f>
        <v>-4.332514075312455E-3</v>
      </c>
      <c r="O352" s="113">
        <f>('Bonds (CP)'!AO352/'Bonds (CP)'!AO322-1)*'Bonds Portfolio'!$O$7</f>
        <v>-1.1072476873921433E-2</v>
      </c>
      <c r="P352" s="113">
        <f>('Bonds (CP)'!AP352/'Bonds (CP)'!AP322-1)*'Bonds Portfolio'!$O$8</f>
        <v>-1.9419976752029756E-2</v>
      </c>
      <c r="Q352" s="113">
        <f t="shared" si="27"/>
        <v>-4.0354638350615417E-2</v>
      </c>
      <c r="R352" s="113">
        <f t="shared" si="28"/>
        <v>4.9447087966281583E-3</v>
      </c>
      <c r="S352" s="113">
        <f t="shared" si="29"/>
        <v>1.0587056819193072E-2</v>
      </c>
    </row>
    <row r="353" spans="1:19" ht="15.6">
      <c r="A353" s="24">
        <v>45701</v>
      </c>
      <c r="B353" s="113">
        <f>('Bonds (CP)'!H353/'Bonds (CP)'!H352-1)*'Bonds Portfolio'!$F$3</f>
        <v>6.7374094660603849E-4</v>
      </c>
      <c r="C353" s="113">
        <f>('Bonds (CP)'!I353/'Bonds (CP)'!I352-1)*'Bonds Portfolio'!$F$4</f>
        <v>5.613714029549622E-3</v>
      </c>
      <c r="D353" s="113">
        <f>('Bonds (CP)'!J353/'Bonds (CP)'!J352-1)*'Bonds Portfolio'!$F$5</f>
        <v>9.2330152935170776E-3</v>
      </c>
      <c r="E353" s="113">
        <f>('Bonds (CP)'!K353/'Bonds (CP)'!K352-1)*'Bonds Portfolio'!$F$6</f>
        <v>1.2844350436033158E-2</v>
      </c>
      <c r="F353" s="113">
        <f>('Bonds (CP)'!L353/'Bonds (CP)'!L352-1)*'Bonds Portfolio'!$F$7</f>
        <v>9.2853418398324283E-3</v>
      </c>
      <c r="G353" s="113">
        <f t="shared" si="30"/>
        <v>3.7650162545538324E-2</v>
      </c>
      <c r="H353" s="113">
        <f t="shared" si="31"/>
        <v>4.4185362017360341E-2</v>
      </c>
      <c r="I353" s="113">
        <f t="shared" si="32"/>
        <v>4.7046278326178935E-2</v>
      </c>
      <c r="K353" s="24">
        <v>45701</v>
      </c>
      <c r="L353" s="113">
        <f>('Bonds (CP)'!AL353/'Bonds (CP)'!AL323-1)*'Bonds Portfolio'!$O$4</f>
        <v>-3.5371399696815242E-4</v>
      </c>
      <c r="M353" s="113">
        <f>('Bonds (CP)'!AM353/'Bonds (CP)'!AM323-1)*'Bonds Portfolio'!$O$5</f>
        <v>4.3914474836870719E-3</v>
      </c>
      <c r="N353" s="113">
        <f>('Bonds (CP)'!AN353/'Bonds (CP)'!AN323-1)*'Bonds Portfolio'!$O$6</f>
        <v>6.1757727334777364E-3</v>
      </c>
      <c r="O353" s="113">
        <f>('Bonds (CP)'!AO353/'Bonds (CP)'!AO323-1)*'Bonds Portfolio'!$O$7</f>
        <v>2.9263555367510909E-3</v>
      </c>
      <c r="P353" s="113">
        <f>('Bonds (CP)'!AP353/'Bonds (CP)'!AP323-1)*'Bonds Portfolio'!$O$8</f>
        <v>-7.9489018211906792E-3</v>
      </c>
      <c r="Q353" s="113">
        <f t="shared" si="27"/>
        <v>5.1909599357570675E-3</v>
      </c>
      <c r="R353" s="113">
        <f t="shared" si="28"/>
        <v>5.0490307083000646E-2</v>
      </c>
      <c r="S353" s="113">
        <f t="shared" si="29"/>
        <v>5.613265510556556E-2</v>
      </c>
    </row>
    <row r="354" spans="1:19" ht="15.6">
      <c r="A354" s="24">
        <v>45702</v>
      </c>
      <c r="B354" s="113">
        <f>('Bonds (CP)'!H354/'Bonds (CP)'!H353-1)*'Bonds Portfolio'!$F$3</f>
        <v>-2.8593053569927476E-4</v>
      </c>
      <c r="C354" s="113">
        <f>('Bonds (CP)'!I354/'Bonds (CP)'!I353-1)*'Bonds Portfolio'!$F$4</f>
        <v>-3.0261281393674233E-3</v>
      </c>
      <c r="D354" s="113">
        <f>('Bonds (CP)'!J354/'Bonds (CP)'!J353-1)*'Bonds Portfolio'!$F$5</f>
        <v>-4.9043654449847599E-3</v>
      </c>
      <c r="E354" s="113">
        <f>('Bonds (CP)'!K354/'Bonds (CP)'!K353-1)*'Bonds Portfolio'!$F$6</f>
        <v>-7.4863336863095105E-3</v>
      </c>
      <c r="F354" s="113">
        <f>('Bonds (CP)'!L354/'Bonds (CP)'!L353-1)*'Bonds Portfolio'!$F$7</f>
        <v>-6.4187543587706404E-3</v>
      </c>
      <c r="G354" s="113">
        <f t="shared" si="30"/>
        <v>-2.2121512165131609E-2</v>
      </c>
      <c r="H354" s="113">
        <f t="shared" si="31"/>
        <v>-1.5586312693309592E-2</v>
      </c>
      <c r="I354" s="113">
        <f t="shared" si="32"/>
        <v>-1.2725396384490996E-2</v>
      </c>
      <c r="K354" s="24">
        <v>45702</v>
      </c>
      <c r="L354" s="113">
        <f>('Bonds (CP)'!AL354/'Bonds (CP)'!AL324-1)*'Bonds Portfolio'!$O$4</f>
        <v>-5.5504162812212152E-4</v>
      </c>
      <c r="M354" s="113">
        <f>('Bonds (CP)'!AM354/'Bonds (CP)'!AM324-1)*'Bonds Portfolio'!$O$5</f>
        <v>3.4916397173989644E-4</v>
      </c>
      <c r="N354" s="113">
        <f>('Bonds (CP)'!AN354/'Bonds (CP)'!AN324-1)*'Bonds Portfolio'!$O$6</f>
        <v>-1.2742942930338065E-3</v>
      </c>
      <c r="O354" s="113">
        <f>('Bonds (CP)'!AO354/'Bonds (CP)'!AO324-1)*'Bonds Portfolio'!$O$7</f>
        <v>-9.1377251514450208E-3</v>
      </c>
      <c r="P354" s="113">
        <f>('Bonds (CP)'!AP354/'Bonds (CP)'!AP324-1)*'Bonds Portfolio'!$O$8</f>
        <v>-1.8380674383219553E-2</v>
      </c>
      <c r="Q354" s="113">
        <f t="shared" ref="Q354:Q417" si="33">SUM(L354:P354)</f>
        <v>-2.8998571484080606E-2</v>
      </c>
      <c r="R354" s="113">
        <f t="shared" ref="R354:R417" si="34">$Q354-$Q$522</f>
        <v>1.6300775663162969E-2</v>
      </c>
      <c r="S354" s="113">
        <f t="shared" ref="S354:S417" si="35">$Q354-$Q$526</f>
        <v>2.1943123685727883E-2</v>
      </c>
    </row>
    <row r="355" spans="1:19" ht="15.6">
      <c r="A355" s="24">
        <v>45705</v>
      </c>
      <c r="B355" s="113">
        <f>('Bonds (CP)'!H355/'Bonds (CP)'!H354-1)*'Bonds Portfolio'!$F$3</f>
        <v>-1.8484288354896352E-4</v>
      </c>
      <c r="C355" s="113">
        <f>('Bonds (CP)'!I355/'Bonds (CP)'!I354-1)*'Bonds Portfolio'!$F$4</f>
        <v>0</v>
      </c>
      <c r="D355" s="113">
        <f>('Bonds (CP)'!J355/'Bonds (CP)'!J354-1)*'Bonds Portfolio'!$F$5</f>
        <v>5.5980920331930582E-4</v>
      </c>
      <c r="E355" s="113">
        <f>('Bonds (CP)'!K355/'Bonds (CP)'!K354-1)*'Bonds Portfolio'!$F$6</f>
        <v>1.7093259065975809E-3</v>
      </c>
      <c r="F355" s="113">
        <f>('Bonds (CP)'!L355/'Bonds (CP)'!L354-1)*'Bonds Portfolio'!$F$7</f>
        <v>1.147987862117672E-3</v>
      </c>
      <c r="G355" s="113">
        <f t="shared" si="30"/>
        <v>3.2322800884855953E-3</v>
      </c>
      <c r="H355" s="113">
        <f t="shared" si="31"/>
        <v>9.7674795603076119E-3</v>
      </c>
      <c r="I355" s="113">
        <f t="shared" si="32"/>
        <v>1.2628395869126209E-2</v>
      </c>
      <c r="K355" s="24">
        <v>45705</v>
      </c>
      <c r="L355" s="113">
        <f>('Bonds (CP)'!AL355/'Bonds (CP)'!AL325-1)*'Bonds Portfolio'!$O$4</f>
        <v>-1.025037808771634E-3</v>
      </c>
      <c r="M355" s="113">
        <f>('Bonds (CP)'!AM355/'Bonds (CP)'!AM325-1)*'Bonds Portfolio'!$O$5</f>
        <v>0</v>
      </c>
      <c r="N355" s="113">
        <f>('Bonds (CP)'!AN355/'Bonds (CP)'!AN325-1)*'Bonds Portfolio'!$O$6</f>
        <v>-3.991540579970865E-4</v>
      </c>
      <c r="O355" s="113">
        <f>('Bonds (CP)'!AO355/'Bonds (CP)'!AO325-1)*'Bonds Portfolio'!$O$7</f>
        <v>-5.4552511208025185E-3</v>
      </c>
      <c r="P355" s="113">
        <f>('Bonds (CP)'!AP355/'Bonds (CP)'!AP325-1)*'Bonds Portfolio'!$O$8</f>
        <v>-1.1900013737464677E-2</v>
      </c>
      <c r="Q355" s="113">
        <f t="shared" si="33"/>
        <v>-1.8779456725035917E-2</v>
      </c>
      <c r="R355" s="113">
        <f t="shared" si="34"/>
        <v>2.6519890422207659E-2</v>
      </c>
      <c r="S355" s="113">
        <f t="shared" si="35"/>
        <v>3.2162238444772576E-2</v>
      </c>
    </row>
    <row r="356" spans="1:19" ht="15.6">
      <c r="A356" s="24">
        <v>45706</v>
      </c>
      <c r="B356" s="113">
        <f>('Bonds (CP)'!H356/'Bonds (CP)'!H355-1)*'Bonds Portfolio'!$F$3</f>
        <v>3.3664366268304491E-4</v>
      </c>
      <c r="C356" s="113">
        <f>('Bonds (CP)'!I356/'Bonds (CP)'!I355-1)*'Bonds Portfolio'!$F$4</f>
        <v>6.4950909031065158E-4</v>
      </c>
      <c r="D356" s="113">
        <f>('Bonds (CP)'!J356/'Bonds (CP)'!J355-1)*'Bonds Portfolio'!$F$5</f>
        <v>7.2063917973355098E-4</v>
      </c>
      <c r="E356" s="113">
        <f>('Bonds (CP)'!K356/'Bonds (CP)'!K355-1)*'Bonds Portfolio'!$F$6</f>
        <v>1.3116501399998982E-4</v>
      </c>
      <c r="F356" s="113">
        <f>('Bonds (CP)'!L356/'Bonds (CP)'!L355-1)*'Bonds Portfolio'!$F$7</f>
        <v>-1.283207722735913E-3</v>
      </c>
      <c r="G356" s="113">
        <f t="shared" si="30"/>
        <v>5.547492239913244E-4</v>
      </c>
      <c r="H356" s="113">
        <f t="shared" si="31"/>
        <v>7.0899486958133414E-3</v>
      </c>
      <c r="I356" s="113">
        <f t="shared" si="32"/>
        <v>9.9508650046319369E-3</v>
      </c>
      <c r="K356" s="24">
        <v>45706</v>
      </c>
      <c r="L356" s="113">
        <f>('Bonds (CP)'!AL356/'Bonds (CP)'!AL326-1)*'Bonds Portfolio'!$O$4</f>
        <v>-2.6931493014643594E-4</v>
      </c>
      <c r="M356" s="113">
        <f>('Bonds (CP)'!AM356/'Bonds (CP)'!AM326-1)*'Bonds Portfolio'!$O$5</f>
        <v>7.4955403094167927E-4</v>
      </c>
      <c r="N356" s="113">
        <f>('Bonds (CP)'!AN356/'Bonds (CP)'!AN326-1)*'Bonds Portfolio'!$O$6</f>
        <v>-3.995253673886312E-4</v>
      </c>
      <c r="O356" s="113">
        <f>('Bonds (CP)'!AO356/'Bonds (CP)'!AO326-1)*'Bonds Portfolio'!$O$7</f>
        <v>-7.8910806411820033E-3</v>
      </c>
      <c r="P356" s="113">
        <f>('Bonds (CP)'!AP356/'Bonds (CP)'!AP326-1)*'Bonds Portfolio'!$O$8</f>
        <v>-1.6378274468495914E-2</v>
      </c>
      <c r="Q356" s="113">
        <f t="shared" si="33"/>
        <v>-2.4188641376271306E-2</v>
      </c>
      <c r="R356" s="113">
        <f t="shared" si="34"/>
        <v>2.1110705770972269E-2</v>
      </c>
      <c r="S356" s="113">
        <f t="shared" si="35"/>
        <v>2.6753053793537183E-2</v>
      </c>
    </row>
    <row r="357" spans="1:19" ht="15.6">
      <c r="A357" s="24">
        <v>45707</v>
      </c>
      <c r="B357" s="113">
        <f>('Bonds (CP)'!H357/'Bonds (CP)'!H356-1)*'Bonds Portfolio'!$F$3</f>
        <v>-6.7306074373219005E-5</v>
      </c>
      <c r="C357" s="113">
        <f>('Bonds (CP)'!I357/'Bonds (CP)'!I356-1)*'Bonds Portfolio'!$F$4</f>
        <v>-2.4933936551834178E-4</v>
      </c>
      <c r="D357" s="113">
        <f>('Bonds (CP)'!J357/'Bonds (CP)'!J356-1)*'Bonds Portfolio'!$F$5</f>
        <v>-3.195355596588012E-4</v>
      </c>
      <c r="E357" s="113">
        <f>('Bonds (CP)'!K357/'Bonds (CP)'!K356-1)*'Bonds Portfolio'!$F$6</f>
        <v>-1.3107904907343483E-4</v>
      </c>
      <c r="F357" s="113">
        <f>('Bonds (CP)'!L357/'Bonds (CP)'!L356-1)*'Bonds Portfolio'!$F$7</f>
        <v>1.0030683469110181E-3</v>
      </c>
      <c r="G357" s="113">
        <f t="shared" si="30"/>
        <v>2.3580829828722121E-4</v>
      </c>
      <c r="H357" s="113">
        <f t="shared" si="31"/>
        <v>6.7710077701092384E-3</v>
      </c>
      <c r="I357" s="113">
        <f t="shared" si="32"/>
        <v>9.6319240789278348E-3</v>
      </c>
      <c r="K357" s="24">
        <v>45707</v>
      </c>
      <c r="L357" s="113">
        <f>('Bonds (CP)'!AL357/'Bonds (CP)'!AL327-1)*'Bonds Portfolio'!$O$4</f>
        <v>1.6826518593271446E-5</v>
      </c>
      <c r="M357" s="113">
        <f>('Bonds (CP)'!AM357/'Bonds (CP)'!AM327-1)*'Bonds Portfolio'!$O$5</f>
        <v>4.4931607957794385E-4</v>
      </c>
      <c r="N357" s="113">
        <f>('Bonds (CP)'!AN357/'Bonds (CP)'!AN327-1)*'Bonds Portfolio'!$O$6</f>
        <v>-1.5938942608054287E-3</v>
      </c>
      <c r="O357" s="113">
        <f>('Bonds (CP)'!AO357/'Bonds (CP)'!AO327-1)*'Bonds Portfolio'!$O$7</f>
        <v>-9.4160611225568413E-3</v>
      </c>
      <c r="P357" s="113">
        <f>('Bonds (CP)'!AP357/'Bonds (CP)'!AP327-1)*'Bonds Portfolio'!$O$8</f>
        <v>-1.4742854816175611E-2</v>
      </c>
      <c r="Q357" s="113">
        <f t="shared" si="33"/>
        <v>-2.5286667601366664E-2</v>
      </c>
      <c r="R357" s="113">
        <f t="shared" si="34"/>
        <v>2.0012679545876912E-2</v>
      </c>
      <c r="S357" s="113">
        <f t="shared" si="35"/>
        <v>2.5655027568441825E-2</v>
      </c>
    </row>
    <row r="358" spans="1:19" ht="15.6">
      <c r="A358" s="24">
        <v>45708</v>
      </c>
      <c r="B358" s="113">
        <f>('Bonds (CP)'!H358/'Bonds (CP)'!H357-1)*'Bonds Portfolio'!$F$3</f>
        <v>1.51553422581463E-4</v>
      </c>
      <c r="C358" s="113">
        <f>('Bonds (CP)'!I358/'Bonds (CP)'!I357-1)*'Bonds Portfolio'!$F$4</f>
        <v>5.9987167033028756E-4</v>
      </c>
      <c r="D358" s="113">
        <f>('Bonds (CP)'!J358/'Bonds (CP)'!J357-1)*'Bonds Portfolio'!$F$5</f>
        <v>9.6207690203931051E-4</v>
      </c>
      <c r="E358" s="113">
        <f>('Bonds (CP)'!K358/'Bonds (CP)'!K357-1)*'Bonds Portfolio'!$F$6</f>
        <v>1.4490927528024501E-3</v>
      </c>
      <c r="F358" s="113">
        <f>('Bonds (CP)'!L358/'Bonds (CP)'!L357-1)*'Bonds Portfolio'!$F$7</f>
        <v>1.4431363707907874E-3</v>
      </c>
      <c r="G358" s="113">
        <f t="shared" si="30"/>
        <v>4.6057311185442986E-3</v>
      </c>
      <c r="H358" s="113">
        <f t="shared" si="31"/>
        <v>1.1140930590366315E-2</v>
      </c>
      <c r="I358" s="113">
        <f t="shared" si="32"/>
        <v>1.4001846899184912E-2</v>
      </c>
      <c r="K358" s="24">
        <v>45708</v>
      </c>
      <c r="L358" s="113">
        <f>('Bonds (CP)'!AL358/'Bonds (CP)'!AL328-1)*'Bonds Portfolio'!$O$4</f>
        <v>-5.2201734444721202E-4</v>
      </c>
      <c r="M358" s="113">
        <f>('Bonds (CP)'!AM358/'Bonds (CP)'!AM328-1)*'Bonds Portfolio'!$O$5</f>
        <v>1.3513400192927795E-3</v>
      </c>
      <c r="N358" s="113">
        <f>('Bonds (CP)'!AN358/'Bonds (CP)'!AN328-1)*'Bonds Portfolio'!$O$6</f>
        <v>2.1694920389664584E-3</v>
      </c>
      <c r="O358" s="113">
        <f>('Bonds (CP)'!AO358/'Bonds (CP)'!AO328-1)*'Bonds Portfolio'!$O$7</f>
        <v>-6.5633471654129587E-4</v>
      </c>
      <c r="P358" s="113">
        <f>('Bonds (CP)'!AP358/'Bonds (CP)'!AP328-1)*'Bonds Portfolio'!$O$8</f>
        <v>-7.788330883886108E-3</v>
      </c>
      <c r="Q358" s="113">
        <f t="shared" si="33"/>
        <v>-5.4458508866153778E-3</v>
      </c>
      <c r="R358" s="113">
        <f t="shared" si="34"/>
        <v>3.9853496260628195E-2</v>
      </c>
      <c r="S358" s="113">
        <f t="shared" si="35"/>
        <v>4.5495844283193108E-2</v>
      </c>
    </row>
    <row r="359" spans="1:19" ht="15.6">
      <c r="A359" s="24">
        <v>45709</v>
      </c>
      <c r="B359" s="113">
        <f>('Bonds (CP)'!H359/'Bonds (CP)'!H358-1)*'Bonds Portfolio'!$F$3</f>
        <v>-1.0098459984853037E-4</v>
      </c>
      <c r="C359" s="113">
        <f>('Bonds (CP)'!I359/'Bonds (CP)'!I358-1)*'Bonds Portfolio'!$F$4</f>
        <v>-4.4878590352757101E-4</v>
      </c>
      <c r="D359" s="113">
        <f>('Bonds (CP)'!J359/'Bonds (CP)'!J358-1)*'Bonds Portfolio'!$F$5</f>
        <v>-3.9964924516615601E-4</v>
      </c>
      <c r="E359" s="113">
        <f>('Bonds (CP)'!K359/'Bonds (CP)'!K358-1)*'Bonds Portfolio'!$F$6</f>
        <v>2.6305515677647054E-4</v>
      </c>
      <c r="F359" s="113">
        <f>('Bonds (CP)'!L359/'Bonds (CP)'!L358-1)*'Bonds Portfolio'!$F$7</f>
        <v>5.788666457182235E-4</v>
      </c>
      <c r="G359" s="113">
        <f t="shared" si="30"/>
        <v>-1.0749794604756333E-4</v>
      </c>
      <c r="H359" s="113">
        <f t="shared" si="31"/>
        <v>6.4277015257744544E-3</v>
      </c>
      <c r="I359" s="113">
        <f t="shared" si="32"/>
        <v>9.2886178345930499E-3</v>
      </c>
      <c r="K359" s="24">
        <v>45709</v>
      </c>
      <c r="L359" s="113">
        <f>('Bonds (CP)'!AL359/'Bonds (CP)'!AL329-1)*'Bonds Portfolio'!$O$4</f>
        <v>-3.1978456618699804E-4</v>
      </c>
      <c r="M359" s="113">
        <f>('Bonds (CP)'!AM359/'Bonds (CP)'!AM329-1)*'Bonds Portfolio'!$O$5</f>
        <v>1.0997688682364616E-3</v>
      </c>
      <c r="N359" s="113">
        <f>('Bonds (CP)'!AN359/'Bonds (CP)'!AN329-1)*'Bonds Portfolio'!$O$6</f>
        <v>1.8460314135531064E-3</v>
      </c>
      <c r="O359" s="113">
        <f>('Bonds (CP)'!AO359/'Bonds (CP)'!AO329-1)*'Bonds Portfolio'!$O$7</f>
        <v>3.9467072992245279E-4</v>
      </c>
      <c r="P359" s="113">
        <f>('Bonds (CP)'!AP359/'Bonds (CP)'!AP329-1)*'Bonds Portfolio'!$O$8</f>
        <v>-4.6294244960106701E-3</v>
      </c>
      <c r="Q359" s="113">
        <f t="shared" si="33"/>
        <v>-1.6087380504856471E-3</v>
      </c>
      <c r="R359" s="113">
        <f t="shared" si="34"/>
        <v>4.3690609096757926E-2</v>
      </c>
      <c r="S359" s="113">
        <f t="shared" si="35"/>
        <v>4.933295711932284E-2</v>
      </c>
    </row>
    <row r="360" spans="1:19" ht="15.6">
      <c r="A360" s="24">
        <v>45712</v>
      </c>
      <c r="B360" s="113">
        <f>('Bonds (CP)'!H360/'Bonds (CP)'!H359-1)*'Bonds Portfolio'!$F$3</f>
        <v>-8.4118438761793265E-5</v>
      </c>
      <c r="C360" s="113">
        <f>('Bonds (CP)'!I360/'Bonds (CP)'!I359-1)*'Bonds Portfolio'!$F$4</f>
        <v>-2.9910363134240115E-4</v>
      </c>
      <c r="D360" s="113">
        <f>('Bonds (CP)'!J360/'Bonds (CP)'!J359-1)*'Bonds Portfolio'!$F$5</f>
        <v>-3.1963463667334936E-4</v>
      </c>
      <c r="E360" s="113">
        <f>('Bonds (CP)'!K360/'Bonds (CP)'!K359-1)*'Bonds Portfolio'!$F$6</f>
        <v>5.2679036207656791E-4</v>
      </c>
      <c r="F360" s="113">
        <f>('Bonds (CP)'!L360/'Bonds (CP)'!L359-1)*'Bonds Portfolio'!$F$7</f>
        <v>2.0464574853780618E-3</v>
      </c>
      <c r="G360" s="113">
        <f t="shared" si="30"/>
        <v>1.8703911406770858E-3</v>
      </c>
      <c r="H360" s="113">
        <f t="shared" si="31"/>
        <v>8.4055906124991028E-3</v>
      </c>
      <c r="I360" s="113">
        <f t="shared" si="32"/>
        <v>1.1266506921317698E-2</v>
      </c>
      <c r="K360" s="24">
        <v>45712</v>
      </c>
      <c r="L360" s="113">
        <f>('Bonds (CP)'!AL360/'Bonds (CP)'!AL330-1)*'Bonds Portfolio'!$O$4</f>
        <v>-5.7200538358010984E-4</v>
      </c>
      <c r="M360" s="113">
        <f>('Bonds (CP)'!AM360/'Bonds (CP)'!AM330-1)*'Bonds Portfolio'!$O$5</f>
        <v>2.4947341409453649E-4</v>
      </c>
      <c r="N360" s="113">
        <f>('Bonds (CP)'!AN360/'Bonds (CP)'!AN330-1)*'Bonds Portfolio'!$O$6</f>
        <v>1.0414323036730178E-3</v>
      </c>
      <c r="O360" s="113">
        <f>('Bonds (CP)'!AO360/'Bonds (CP)'!AO330-1)*'Bonds Portfolio'!$O$7</f>
        <v>9.2250063568264382E-4</v>
      </c>
      <c r="P360" s="113">
        <f>('Bonds (CP)'!AP360/'Bonds (CP)'!AP330-1)*'Bonds Portfolio'!$O$8</f>
        <v>-2.1920193456521631E-3</v>
      </c>
      <c r="Q360" s="113">
        <f t="shared" si="33"/>
        <v>-5.5061837578207484E-4</v>
      </c>
      <c r="R360" s="113">
        <f t="shared" si="34"/>
        <v>4.47487287714615E-2</v>
      </c>
      <c r="S360" s="113">
        <f t="shared" si="35"/>
        <v>5.0391076794026414E-2</v>
      </c>
    </row>
    <row r="361" spans="1:19" ht="15.6">
      <c r="A361" s="24">
        <v>45713</v>
      </c>
      <c r="B361" s="113">
        <f>('Bonds (CP)'!H361/'Bonds (CP)'!H360-1)*'Bonds Portfolio'!$F$3</f>
        <v>1.6825103053763615E-5</v>
      </c>
      <c r="C361" s="113">
        <f>('Bonds (CP)'!I361/'Bonds (CP)'!I360-1)*'Bonds Portfolio'!$F$4</f>
        <v>3.4953600603770951E-4</v>
      </c>
      <c r="D361" s="113">
        <f>('Bonds (CP)'!J361/'Bonds (CP)'!J360-1)*'Bonds Portfolio'!$F$5</f>
        <v>4.8046131066792341E-4</v>
      </c>
      <c r="E361" s="113">
        <f>('Bonds (CP)'!K361/'Bonds (CP)'!K360-1)*'Bonds Portfolio'!$F$6</f>
        <v>0</v>
      </c>
      <c r="F361" s="113">
        <f>('Bonds (CP)'!L361/'Bonds (CP)'!L360-1)*'Bonds Portfolio'!$F$7</f>
        <v>-2.9189300415202182E-4</v>
      </c>
      <c r="G361" s="113">
        <f t="shared" si="30"/>
        <v>5.549294156073747E-4</v>
      </c>
      <c r="H361" s="113">
        <f t="shared" si="31"/>
        <v>7.0901288874293924E-3</v>
      </c>
      <c r="I361" s="113">
        <f t="shared" si="32"/>
        <v>9.951045196247987E-3</v>
      </c>
      <c r="K361" s="24">
        <v>45713</v>
      </c>
      <c r="L361" s="113">
        <f>('Bonds (CP)'!AL361/'Bonds (CP)'!AL331-1)*'Bonds Portfolio'!$O$4</f>
        <v>-4.8792798855892274E-4</v>
      </c>
      <c r="M361" s="113">
        <f>('Bonds (CP)'!AM361/'Bonds (CP)'!AM331-1)*'Bonds Portfolio'!$O$5</f>
        <v>8.4955560810238149E-4</v>
      </c>
      <c r="N361" s="113">
        <f>('Bonds (CP)'!AN361/'Bonds (CP)'!AN331-1)*'Bonds Portfolio'!$O$6</f>
        <v>1.8464149377056317E-3</v>
      </c>
      <c r="O361" s="113">
        <f>('Bonds (CP)'!AO361/'Bonds (CP)'!AO331-1)*'Bonds Portfolio'!$O$7</f>
        <v>1.7155095080840345E-3</v>
      </c>
      <c r="P361" s="113">
        <f>('Bonds (CP)'!AP361/'Bonds (CP)'!AP331-1)*'Bonds Portfolio'!$O$8</f>
        <v>-1.4593500104723045E-3</v>
      </c>
      <c r="Q361" s="113">
        <f t="shared" si="33"/>
        <v>2.4642020548608203E-3</v>
      </c>
      <c r="R361" s="113">
        <f t="shared" si="34"/>
        <v>4.7763549202104398E-2</v>
      </c>
      <c r="S361" s="113">
        <f t="shared" si="35"/>
        <v>5.3405897224669312E-2</v>
      </c>
    </row>
    <row r="362" spans="1:19" ht="15.6">
      <c r="A362" s="24">
        <v>45714</v>
      </c>
      <c r="B362" s="113">
        <f>('Bonds (CP)'!H362/'Bonds (CP)'!H361-1)*'Bonds Portfolio'!$F$3</f>
        <v>8.4160915670761227E-5</v>
      </c>
      <c r="C362" s="113">
        <f>('Bonds (CP)'!I362/'Bonds (CP)'!I361-1)*'Bonds Portfolio'!$F$4</f>
        <v>8.0065569243936707E-4</v>
      </c>
      <c r="D362" s="113">
        <f>('Bonds (CP)'!J362/'Bonds (CP)'!J361-1)*'Bonds Portfolio'!$F$5</f>
        <v>1.2852631428022399E-3</v>
      </c>
      <c r="E362" s="113">
        <f>('Bonds (CP)'!K362/'Bonds (CP)'!K361-1)*'Bonds Portfolio'!$F$6</f>
        <v>1.7202431994063794E-3</v>
      </c>
      <c r="F362" s="113">
        <f>('Bonds (CP)'!L362/'Bonds (CP)'!L361-1)*'Bonds Portfolio'!$F$7</f>
        <v>7.3238353719014E-4</v>
      </c>
      <c r="G362" s="113">
        <f t="shared" si="30"/>
        <v>4.6227064875088873E-3</v>
      </c>
      <c r="H362" s="113">
        <f t="shared" si="31"/>
        <v>1.1157905959330906E-2</v>
      </c>
      <c r="I362" s="113">
        <f t="shared" si="32"/>
        <v>1.4018822268149499E-2</v>
      </c>
      <c r="K362" s="24">
        <v>45714</v>
      </c>
      <c r="L362" s="113">
        <f>('Bonds (CP)'!AL362/'Bonds (CP)'!AL332-1)*'Bonds Portfolio'!$O$4</f>
        <v>3.3664366268348904E-5</v>
      </c>
      <c r="M362" s="113">
        <f>('Bonds (CP)'!AM362/'Bonds (CP)'!AM332-1)*'Bonds Portfolio'!$O$5</f>
        <v>3.0131002756923486E-3</v>
      </c>
      <c r="N362" s="113">
        <f>('Bonds (CP)'!AN362/'Bonds (CP)'!AN332-1)*'Bonds Portfolio'!$O$6</f>
        <v>4.9328964791598654E-3</v>
      </c>
      <c r="O362" s="113">
        <f>('Bonds (CP)'!AO362/'Bonds (CP)'!AO332-1)*'Bonds Portfolio'!$O$7</f>
        <v>4.7883062967822637E-3</v>
      </c>
      <c r="P362" s="113">
        <f>('Bonds (CP)'!AP362/'Bonds (CP)'!AP332-1)*'Bonds Portfolio'!$O$8</f>
        <v>1.4647100805880166E-4</v>
      </c>
      <c r="Q362" s="113">
        <f t="shared" si="33"/>
        <v>1.2914438425961631E-2</v>
      </c>
      <c r="R362" s="113">
        <f t="shared" si="34"/>
        <v>5.821378557320521E-2</v>
      </c>
      <c r="S362" s="113">
        <f t="shared" si="35"/>
        <v>6.3856133595770123E-2</v>
      </c>
    </row>
    <row r="363" spans="1:19" ht="15.6">
      <c r="A363" s="24">
        <v>45715</v>
      </c>
      <c r="B363" s="113">
        <f>('Bonds (CP)'!H363/'Bonds (CP)'!H362-1)*'Bonds Portfolio'!$F$3</f>
        <v>8.4196345878595491E-5</v>
      </c>
      <c r="C363" s="113">
        <f>('Bonds (CP)'!I363/'Bonds (CP)'!I362-1)*'Bonds Portfolio'!$F$4</f>
        <v>0</v>
      </c>
      <c r="D363" s="113">
        <f>('Bonds (CP)'!J363/'Bonds (CP)'!J362-1)*'Bonds Portfolio'!$F$5</f>
        <v>-1.6019572028946882E-4</v>
      </c>
      <c r="E363" s="113">
        <f>('Bonds (CP)'!K363/'Bonds (CP)'!K362-1)*'Bonds Portfolio'!$F$6</f>
        <v>-2.636528359843293E-4</v>
      </c>
      <c r="F363" s="113">
        <f>('Bonds (CP)'!L363/'Bonds (CP)'!L362-1)*'Bonds Portfolio'!$F$7</f>
        <v>-1.4636381777921592E-4</v>
      </c>
      <c r="G363" s="113">
        <f t="shared" si="30"/>
        <v>-4.8601602817441856E-4</v>
      </c>
      <c r="H363" s="113">
        <f t="shared" si="31"/>
        <v>6.0491834436475992E-3</v>
      </c>
      <c r="I363" s="113">
        <f t="shared" si="32"/>
        <v>8.9100997524661947E-3</v>
      </c>
      <c r="K363" s="24">
        <v>45715</v>
      </c>
      <c r="L363" s="113">
        <f>('Bonds (CP)'!AL363/'Bonds (CP)'!AL333-1)*'Bonds Portfolio'!$O$4</f>
        <v>2.0207123010864694E-4</v>
      </c>
      <c r="M363" s="113">
        <f>('Bonds (CP)'!AM363/'Bonds (CP)'!AM333-1)*'Bonds Portfolio'!$O$5</f>
        <v>2.9121955842524639E-3</v>
      </c>
      <c r="N363" s="113">
        <f>('Bonds (CP)'!AN363/'Bonds (CP)'!AN333-1)*'Bonds Portfolio'!$O$6</f>
        <v>4.5242580707274271E-3</v>
      </c>
      <c r="O363" s="113">
        <f>('Bonds (CP)'!AO363/'Bonds (CP)'!AO333-1)*'Bonds Portfolio'!$O$7</f>
        <v>3.7160089737254156E-3</v>
      </c>
      <c r="P363" s="113">
        <f>('Bonds (CP)'!AP363/'Bonds (CP)'!AP333-1)*'Bonds Portfolio'!$O$8</f>
        <v>-2.0488145311758021E-3</v>
      </c>
      <c r="Q363" s="113">
        <f t="shared" si="33"/>
        <v>9.3057193276381515E-3</v>
      </c>
      <c r="R363" s="113">
        <f t="shared" si="34"/>
        <v>5.4605066474881725E-2</v>
      </c>
      <c r="S363" s="113">
        <f t="shared" si="35"/>
        <v>6.0247414497446639E-2</v>
      </c>
    </row>
    <row r="364" spans="1:19" ht="15.6">
      <c r="A364" s="24">
        <v>45716</v>
      </c>
      <c r="B364" s="113">
        <f>('Bonds (CP)'!H364/'Bonds (CP)'!H363-1)*'Bonds Portfolio'!$F$3</f>
        <v>-2.6906583704702227E-4</v>
      </c>
      <c r="C364" s="113">
        <f>('Bonds (CP)'!I364/'Bonds (CP)'!I363-1)*'Bonds Portfolio'!$F$4</f>
        <v>-5.9850209636249654E-4</v>
      </c>
      <c r="D364" s="113">
        <f>('Bonds (CP)'!J364/'Bonds (CP)'!J363-1)*'Bonds Portfolio'!$F$5</f>
        <v>-5.5986343511045262E-4</v>
      </c>
      <c r="E364" s="113">
        <f>('Bonds (CP)'!K364/'Bonds (CP)'!K363-1)*'Bonds Portfolio'!$F$6</f>
        <v>0</v>
      </c>
      <c r="F364" s="113">
        <f>('Bonds (CP)'!L364/'Bonds (CP)'!L363-1)*'Bonds Portfolio'!$F$7</f>
        <v>1.0297590084025643E-3</v>
      </c>
      <c r="G364" s="113">
        <f t="shared" si="30"/>
        <v>-3.9767236011740699E-4</v>
      </c>
      <c r="H364" s="113">
        <f t="shared" si="31"/>
        <v>6.1375271117046102E-3</v>
      </c>
      <c r="I364" s="113">
        <f t="shared" si="32"/>
        <v>8.9984434205232066E-3</v>
      </c>
      <c r="K364" s="24">
        <v>45716</v>
      </c>
      <c r="L364" s="113">
        <f>('Bonds (CP)'!AL364/'Bonds (CP)'!AL334-1)*'Bonds Portfolio'!$O$4</f>
        <v>6.7266459261716713E-5</v>
      </c>
      <c r="M364" s="113">
        <f>('Bonds (CP)'!AM364/'Bonds (CP)'!AM334-1)*'Bonds Portfolio'!$O$5</f>
        <v>2.8083146678507202E-3</v>
      </c>
      <c r="N364" s="113">
        <f>('Bonds (CP)'!AN364/'Bonds (CP)'!AN334-1)*'Bonds Portfolio'!$O$6</f>
        <v>4.7652596905212175E-3</v>
      </c>
      <c r="O364" s="113">
        <f>('Bonds (CP)'!AO364/'Bonds (CP)'!AO334-1)*'Bonds Portfolio'!$O$7</f>
        <v>4.7862597427315474E-3</v>
      </c>
      <c r="P364" s="113">
        <f>('Bonds (CP)'!AP364/'Bonds (CP)'!AP334-1)*'Bonds Portfolio'!$O$8</f>
        <v>-2.9418902542146521E-4</v>
      </c>
      <c r="Q364" s="113">
        <f t="shared" si="33"/>
        <v>1.2132911534943737E-2</v>
      </c>
      <c r="R364" s="113">
        <f t="shared" si="34"/>
        <v>5.7432258682187314E-2</v>
      </c>
      <c r="S364" s="113">
        <f t="shared" si="35"/>
        <v>6.307460670475222E-2</v>
      </c>
    </row>
    <row r="365" spans="1:19" ht="15.6">
      <c r="A365" s="24">
        <v>45719</v>
      </c>
      <c r="B365" s="113">
        <f>('Bonds (CP)'!H365/'Bonds (CP)'!H364-1)*'Bonds Portfolio'!$F$3</f>
        <v>3.7065116670880198E-4</v>
      </c>
      <c r="C365" s="113">
        <f>('Bonds (CP)'!I365/'Bonds (CP)'!I364-1)*'Bonds Portfolio'!$F$4</f>
        <v>1.0018550754485656E-3</v>
      </c>
      <c r="D365" s="113">
        <f>('Bonds (CP)'!J365/'Bonds (CP)'!J364-1)*'Bonds Portfolio'!$F$5</f>
        <v>8.0265717784580028E-4</v>
      </c>
      <c r="E365" s="113">
        <f>('Bonds (CP)'!K365/'Bonds (CP)'!K364-1)*'Bonds Portfolio'!$F$6</f>
        <v>-3.9514086195644452E-4</v>
      </c>
      <c r="F365" s="113">
        <f>('Bonds (CP)'!L365/'Bonds (CP)'!L364-1)*'Bonds Portfolio'!$F$7</f>
        <v>-1.7499421962083872E-3</v>
      </c>
      <c r="G365" s="113">
        <f t="shared" si="30"/>
        <v>3.0080361838336241E-5</v>
      </c>
      <c r="H365" s="113">
        <f t="shared" si="31"/>
        <v>6.5652798336603537E-3</v>
      </c>
      <c r="I365" s="113">
        <f t="shared" si="32"/>
        <v>9.42619614247895E-3</v>
      </c>
      <c r="K365" s="24">
        <v>45719</v>
      </c>
      <c r="L365" s="113">
        <f>('Bonds (CP)'!AL365/'Bonds (CP)'!AL335-1)*'Bonds Portfolio'!$O$4</f>
        <v>6.739112121976199E-5</v>
      </c>
      <c r="M365" s="113">
        <f>('Bonds (CP)'!AM365/'Bonds (CP)'!AM335-1)*'Bonds Portfolio'!$O$5</f>
        <v>2.7628720310930001E-3</v>
      </c>
      <c r="N365" s="113">
        <f>('Bonds (CP)'!AN365/'Bonds (CP)'!AN335-1)*'Bonds Portfolio'!$O$6</f>
        <v>4.199921994387879E-3</v>
      </c>
      <c r="O365" s="113">
        <f>('Bonds (CP)'!AO365/'Bonds (CP)'!AO335-1)*'Bonds Portfolio'!$O$7</f>
        <v>3.0470841084039081E-3</v>
      </c>
      <c r="P365" s="113">
        <f>('Bonds (CP)'!AP365/'Bonds (CP)'!AP335-1)*'Bonds Portfolio'!$O$8</f>
        <v>-3.0621067693560769E-3</v>
      </c>
      <c r="Q365" s="113">
        <f t="shared" si="33"/>
        <v>7.0151624857484711E-3</v>
      </c>
      <c r="R365" s="113">
        <f t="shared" si="34"/>
        <v>5.2314509632992043E-2</v>
      </c>
      <c r="S365" s="113">
        <f t="shared" si="35"/>
        <v>5.7956857655556956E-2</v>
      </c>
    </row>
    <row r="366" spans="1:19" ht="15.6">
      <c r="A366" s="24">
        <v>45720</v>
      </c>
      <c r="B366" s="113">
        <f>('Bonds (CP)'!H366/'Bonds (CP)'!H365-1)*'Bonds Portfolio'!$F$3</f>
        <v>4.89782131396721E-4</v>
      </c>
      <c r="C366" s="113">
        <f>('Bonds (CP)'!I366/'Bonds (CP)'!I365-1)*'Bonds Portfolio'!$F$4</f>
        <v>1.3060661936763474E-3</v>
      </c>
      <c r="D366" s="113">
        <f>('Bonds (CP)'!J366/'Bonds (CP)'!J365-1)*'Bonds Portfolio'!$F$5</f>
        <v>1.6920260584530667E-3</v>
      </c>
      <c r="E366" s="113">
        <f>('Bonds (CP)'!K366/'Bonds (CP)'!K365-1)*'Bonds Portfolio'!$F$6</f>
        <v>1.1908770595553176E-3</v>
      </c>
      <c r="F366" s="113">
        <f>('Bonds (CP)'!L366/'Bonds (CP)'!L365-1)*'Bonds Portfolio'!$F$7</f>
        <v>-4.3659344208497598E-4</v>
      </c>
      <c r="G366" s="113">
        <f t="shared" si="30"/>
        <v>4.2421580009964766E-3</v>
      </c>
      <c r="H366" s="113">
        <f t="shared" si="31"/>
        <v>1.0777357472818494E-2</v>
      </c>
      <c r="I366" s="113">
        <f t="shared" si="32"/>
        <v>1.3638273781637089E-2</v>
      </c>
      <c r="K366" s="24">
        <v>45720</v>
      </c>
      <c r="L366" s="113">
        <f>('Bonds (CP)'!AL366/'Bonds (CP)'!AL336-1)*'Bonds Portfolio'!$O$4</f>
        <v>7.0933963857457984E-4</v>
      </c>
      <c r="M366" s="113">
        <f>('Bonds (CP)'!AM366/'Bonds (CP)'!AM336-1)*'Bonds Portfolio'!$O$5</f>
        <v>4.5952451271647826E-3</v>
      </c>
      <c r="N366" s="113">
        <f>('Bonds (CP)'!AN366/'Bonds (CP)'!AN336-1)*'Bonds Portfolio'!$O$6</f>
        <v>6.831819944355378E-3</v>
      </c>
      <c r="O366" s="113">
        <f>('Bonds (CP)'!AO366/'Bonds (CP)'!AO336-1)*'Bonds Portfolio'!$O$7</f>
        <v>6.4070032793575489E-3</v>
      </c>
      <c r="P366" s="113">
        <f>('Bonds (CP)'!AP366/'Bonds (CP)'!AP336-1)*'Bonds Portfolio'!$O$8</f>
        <v>-5.8211925742959194E-4</v>
      </c>
      <c r="Q366" s="113">
        <f t="shared" si="33"/>
        <v>1.7961288732022698E-2</v>
      </c>
      <c r="R366" s="113">
        <f t="shared" si="34"/>
        <v>6.326063587926628E-2</v>
      </c>
      <c r="S366" s="113">
        <f t="shared" si="35"/>
        <v>6.8902983901831194E-2</v>
      </c>
    </row>
    <row r="367" spans="1:19" ht="15.6">
      <c r="A367" s="24">
        <v>45721</v>
      </c>
      <c r="B367" s="113">
        <f>('Bonds (CP)'!H367/'Bonds (CP)'!H366-1)*'Bonds Portfolio'!$F$3</f>
        <v>5.0795800880463202E-4</v>
      </c>
      <c r="C367" s="113">
        <f>('Bonds (CP)'!I367/'Bonds (CP)'!I366-1)*'Bonds Portfolio'!$F$4</f>
        <v>3.7051936540170253E-3</v>
      </c>
      <c r="D367" s="113">
        <f>('Bonds (CP)'!J367/'Bonds (CP)'!J366-1)*'Bonds Portfolio'!$F$5</f>
        <v>3.9026077026206975E-3</v>
      </c>
      <c r="E367" s="113">
        <f>('Bonds (CP)'!K367/'Bonds (CP)'!K366-1)*'Bonds Portfolio'!$F$6</f>
        <v>2.2616011804927894E-3</v>
      </c>
      <c r="F367" s="113">
        <f>('Bonds (CP)'!L367/'Bonds (CP)'!L366-1)*'Bonds Portfolio'!$F$7</f>
        <v>-8.6945942562346448E-4</v>
      </c>
      <c r="G367" s="113">
        <f t="shared" si="30"/>
        <v>9.5079011203116782E-3</v>
      </c>
      <c r="H367" s="113">
        <f t="shared" si="31"/>
        <v>1.6043100592133694E-2</v>
      </c>
      <c r="I367" s="113">
        <f t="shared" si="32"/>
        <v>1.8904016900952291E-2</v>
      </c>
      <c r="K367" s="24">
        <v>45721</v>
      </c>
      <c r="L367" s="113">
        <f>('Bonds (CP)'!AL367/'Bonds (CP)'!AL337-1)*'Bonds Portfolio'!$O$4</f>
        <v>1.9133084998306238E-3</v>
      </c>
      <c r="M367" s="113">
        <f>('Bonds (CP)'!AM367/'Bonds (CP)'!AM337-1)*'Bonds Portfolio'!$O$5</f>
        <v>8.7484402552386441E-3</v>
      </c>
      <c r="N367" s="113">
        <f>('Bonds (CP)'!AN367/'Bonds (CP)'!AN337-1)*'Bonds Portfolio'!$O$6</f>
        <v>1.0783796566851224E-2</v>
      </c>
      <c r="O367" s="113">
        <f>('Bonds (CP)'!AO367/'Bonds (CP)'!AO337-1)*'Bonds Portfolio'!$O$7</f>
        <v>8.0596421677165964E-3</v>
      </c>
      <c r="P367" s="113">
        <f>('Bonds (CP)'!AP367/'Bonds (CP)'!AP337-1)*'Bonds Portfolio'!$O$8</f>
        <v>-5.79649541391003E-4</v>
      </c>
      <c r="Q367" s="113">
        <f t="shared" si="33"/>
        <v>2.8925537948246087E-2</v>
      </c>
      <c r="R367" s="113">
        <f t="shared" si="34"/>
        <v>7.4224885095489662E-2</v>
      </c>
      <c r="S367" s="113">
        <f t="shared" si="35"/>
        <v>7.9867233118054576E-2</v>
      </c>
    </row>
    <row r="368" spans="1:19" ht="15.6">
      <c r="A368" s="24">
        <v>45722</v>
      </c>
      <c r="B368" s="113">
        <f>('Bonds (CP)'!H368/'Bonds (CP)'!H367-1)*'Bonds Portfolio'!$F$3</f>
        <v>4.0719375636237847E-4</v>
      </c>
      <c r="C368" s="113">
        <f>('Bonds (CP)'!I368/'Bonds (CP)'!I367-1)*'Bonds Portfolio'!$F$4</f>
        <v>2.1344589724434206E-3</v>
      </c>
      <c r="D368" s="113">
        <f>('Bonds (CP)'!J368/'Bonds (CP)'!J367-1)*'Bonds Portfolio'!$F$5</f>
        <v>2.6042084340290208E-3</v>
      </c>
      <c r="E368" s="113">
        <f>('Bonds (CP)'!K368/'Bonds (CP)'!K367-1)*'Bonds Portfolio'!$F$6</f>
        <v>2.5389885647161938E-3</v>
      </c>
      <c r="F368" s="113">
        <f>('Bonds (CP)'!L368/'Bonds (CP)'!L367-1)*'Bonds Portfolio'!$F$7</f>
        <v>1.0195313873210931E-3</v>
      </c>
      <c r="G368" s="113">
        <f t="shared" si="30"/>
        <v>8.7043811148721072E-3</v>
      </c>
      <c r="H368" s="113">
        <f t="shared" si="31"/>
        <v>1.5239580586694125E-2</v>
      </c>
      <c r="I368" s="113">
        <f t="shared" si="32"/>
        <v>1.810049689551272E-2</v>
      </c>
      <c r="K368" s="24">
        <v>45722</v>
      </c>
      <c r="L368" s="113">
        <f>('Bonds (CP)'!AL368/'Bonds (CP)'!AL338-1)*'Bonds Portfolio'!$O$4</f>
        <v>1.7645062775704101E-3</v>
      </c>
      <c r="M368" s="113">
        <f>('Bonds (CP)'!AM368/'Bonds (CP)'!AM338-1)*'Bonds Portfolio'!$O$5</f>
        <v>1.087143956674308E-2</v>
      </c>
      <c r="N368" s="113">
        <f>('Bonds (CP)'!AN368/'Bonds (CP)'!AN338-1)*'Bonds Portfolio'!$O$6</f>
        <v>1.4038999381115592E-2</v>
      </c>
      <c r="O368" s="113">
        <f>('Bonds (CP)'!AO368/'Bonds (CP)'!AO338-1)*'Bonds Portfolio'!$O$7</f>
        <v>1.1667463014478453E-2</v>
      </c>
      <c r="P368" s="113">
        <f>('Bonds (CP)'!AP368/'Bonds (CP)'!AP338-1)*'Bonds Portfolio'!$O$8</f>
        <v>5.8257440167177601E-4</v>
      </c>
      <c r="Q368" s="113">
        <f t="shared" si="33"/>
        <v>3.8924982641579307E-2</v>
      </c>
      <c r="R368" s="113">
        <f t="shared" si="34"/>
        <v>8.4224329788822883E-2</v>
      </c>
      <c r="S368" s="113">
        <f t="shared" si="35"/>
        <v>8.9866677811387796E-2</v>
      </c>
    </row>
    <row r="369" spans="1:19" ht="15.6">
      <c r="A369" s="24">
        <v>45723</v>
      </c>
      <c r="B369" s="113">
        <f>('Bonds (CP)'!H369/'Bonds (CP)'!H368-1)*'Bonds Portfolio'!$F$3</f>
        <v>1.5281433058835783E-4</v>
      </c>
      <c r="C369" s="113">
        <f>('Bonds (CP)'!I369/'Bonds (CP)'!I368-1)*'Bonds Portfolio'!$F$4</f>
        <v>4.5652402854678975E-4</v>
      </c>
      <c r="D369" s="113">
        <f>('Bonds (CP)'!J369/'Bonds (CP)'!J368-1)*'Bonds Portfolio'!$F$5</f>
        <v>6.4924711090563747E-4</v>
      </c>
      <c r="E369" s="113">
        <f>('Bonds (CP)'!K369/'Bonds (CP)'!K368-1)*'Bonds Portfolio'!$F$6</f>
        <v>8.0042638196382583E-4</v>
      </c>
      <c r="F369" s="113">
        <f>('Bonds (CP)'!L369/'Bonds (CP)'!L368-1)*'Bonds Portfolio'!$F$7</f>
        <v>1.0246254590292382E-3</v>
      </c>
      <c r="G369" s="113">
        <f t="shared" si="30"/>
        <v>3.083637311033849E-3</v>
      </c>
      <c r="H369" s="113">
        <f t="shared" si="31"/>
        <v>9.6188367828558656E-3</v>
      </c>
      <c r="I369" s="113">
        <f t="shared" si="32"/>
        <v>1.2479753091674463E-2</v>
      </c>
      <c r="K369" s="24">
        <v>45723</v>
      </c>
      <c r="L369" s="113">
        <f>('Bonds (CP)'!AL369/'Bonds (CP)'!AL339-1)*'Bonds Portfolio'!$O$4</f>
        <v>1.8507513371254448E-3</v>
      </c>
      <c r="M369" s="113">
        <f>('Bonds (CP)'!AM369/'Bonds (CP)'!AM339-1)*'Bonds Portfolio'!$O$5</f>
        <v>1.1195244722229082E-2</v>
      </c>
      <c r="N369" s="113">
        <f>('Bonds (CP)'!AN369/'Bonds (CP)'!AN339-1)*'Bonds Portfolio'!$O$6</f>
        <v>1.4733820390962117E-2</v>
      </c>
      <c r="O369" s="113">
        <f>('Bonds (CP)'!AO369/'Bonds (CP)'!AO339-1)*'Bonds Portfolio'!$O$7</f>
        <v>1.362727013699634E-2</v>
      </c>
      <c r="P369" s="113">
        <f>('Bonds (CP)'!AP369/'Bonds (CP)'!AP339-1)*'Bonds Portfolio'!$O$8</f>
        <v>4.0992290835782713E-3</v>
      </c>
      <c r="Q369" s="113">
        <f t="shared" si="33"/>
        <v>4.5506315670891258E-2</v>
      </c>
      <c r="R369" s="113">
        <f t="shared" si="34"/>
        <v>9.0805662818134833E-2</v>
      </c>
      <c r="S369" s="113">
        <f t="shared" si="35"/>
        <v>9.6448010840699747E-2</v>
      </c>
    </row>
    <row r="370" spans="1:19" ht="15.6">
      <c r="A370" s="24">
        <v>45726</v>
      </c>
      <c r="B370" s="113">
        <f>('Bonds (CP)'!H370/'Bonds (CP)'!H369-1)*'Bonds Portfolio'!$F$3</f>
        <v>-5.0925140044144614E-5</v>
      </c>
      <c r="C370" s="113">
        <f>('Bonds (CP)'!I370/'Bonds (CP)'!I369-1)*'Bonds Portfolio'!$F$4</f>
        <v>1.4261039340957905E-3</v>
      </c>
      <c r="D370" s="113">
        <f>('Bonds (CP)'!J370/'Bonds (CP)'!J369-1)*'Bonds Portfolio'!$F$5</f>
        <v>2.5327630848486216E-3</v>
      </c>
      <c r="E370" s="113">
        <f>('Bonds (CP)'!K370/'Bonds (CP)'!K369-1)*'Bonds Portfolio'!$F$6</f>
        <v>2.6879166578611447E-3</v>
      </c>
      <c r="F370" s="113">
        <f>('Bonds (CP)'!L370/'Bonds (CP)'!L369-1)*'Bonds Portfolio'!$F$7</f>
        <v>2.9315378293643947E-4</v>
      </c>
      <c r="G370" s="113">
        <f t="shared" si="30"/>
        <v>6.8890123196978523E-3</v>
      </c>
      <c r="H370" s="113">
        <f t="shared" si="31"/>
        <v>1.3424211791519869E-2</v>
      </c>
      <c r="I370" s="113">
        <f t="shared" si="32"/>
        <v>1.6285128100338466E-2</v>
      </c>
      <c r="K370" s="24">
        <v>45726</v>
      </c>
      <c r="L370" s="113">
        <f>('Bonds (CP)'!AL370/'Bonds (CP)'!AL340-1)*'Bonds Portfolio'!$O$4</f>
        <v>1.9012052283143622E-3</v>
      </c>
      <c r="M370" s="113">
        <f>('Bonds (CP)'!AM370/'Bonds (CP)'!AM340-1)*'Bonds Portfolio'!$O$5</f>
        <v>1.0803225913584137E-2</v>
      </c>
      <c r="N370" s="113">
        <f>('Bonds (CP)'!AN370/'Bonds (CP)'!AN340-1)*'Bonds Portfolio'!$O$6</f>
        <v>1.5813693701543442E-2</v>
      </c>
      <c r="O370" s="113">
        <f>('Bonds (CP)'!AO370/'Bonds (CP)'!AO340-1)*'Bonds Portfolio'!$O$7</f>
        <v>2.1335175766166527E-2</v>
      </c>
      <c r="P370" s="113">
        <f>('Bonds (CP)'!AP370/'Bonds (CP)'!AP340-1)*'Bonds Portfolio'!$O$8</f>
        <v>1.7453982325222838E-2</v>
      </c>
      <c r="Q370" s="113">
        <f t="shared" si="33"/>
        <v>6.7307282934831306E-2</v>
      </c>
      <c r="R370" s="113">
        <f t="shared" si="34"/>
        <v>0.11260663008207489</v>
      </c>
      <c r="S370" s="113">
        <f t="shared" si="35"/>
        <v>0.1182489781046398</v>
      </c>
    </row>
    <row r="371" spans="1:19" ht="15.6">
      <c r="A371" s="24">
        <v>45727</v>
      </c>
      <c r="B371" s="113">
        <f>('Bonds (CP)'!H371/'Bonds (CP)'!H370-1)*'Bonds Portfolio'!$F$3</f>
        <v>-2.5430194117148641E-4</v>
      </c>
      <c r="C371" s="113">
        <f>('Bonds (CP)'!I371/'Bonds (CP)'!I370-1)*'Bonds Portfolio'!$F$4</f>
        <v>-1.5166299714988397E-3</v>
      </c>
      <c r="D371" s="113">
        <f>('Bonds (CP)'!J371/'Bonds (CP)'!J370-1)*'Bonds Portfolio'!$F$5</f>
        <v>-2.1805853990749971E-3</v>
      </c>
      <c r="E371" s="113">
        <f>('Bonds (CP)'!K371/'Bonds (CP)'!K370-1)*'Bonds Portfolio'!$F$6</f>
        <v>-1.7292596669489459E-3</v>
      </c>
      <c r="F371" s="113">
        <f>('Bonds (CP)'!L371/'Bonds (CP)'!L370-1)*'Bonds Portfolio'!$F$7</f>
        <v>0</v>
      </c>
      <c r="G371" s="113">
        <f t="shared" si="30"/>
        <v>-5.6807769786942691E-3</v>
      </c>
      <c r="H371" s="113">
        <f t="shared" si="31"/>
        <v>8.5442249312774835E-4</v>
      </c>
      <c r="I371" s="113">
        <f t="shared" si="32"/>
        <v>3.7153388019463439E-3</v>
      </c>
      <c r="K371" s="24">
        <v>45727</v>
      </c>
      <c r="L371" s="113">
        <f>('Bonds (CP)'!AL371/'Bonds (CP)'!AL341-1)*'Bonds Portfolio'!$O$4</f>
        <v>1.5427651097736916E-3</v>
      </c>
      <c r="M371" s="113">
        <f>('Bonds (CP)'!AM371/'Bonds (CP)'!AM341-1)*'Bonds Portfolio'!$O$5</f>
        <v>8.8396885079221384E-3</v>
      </c>
      <c r="N371" s="113">
        <f>('Bonds (CP)'!AN371/'Bonds (CP)'!AN341-1)*'Bonds Portfolio'!$O$6</f>
        <v>1.354581365261729E-2</v>
      </c>
      <c r="O371" s="113">
        <f>('Bonds (CP)'!AO371/'Bonds (CP)'!AO341-1)*'Bonds Portfolio'!$O$7</f>
        <v>2.0417505237534519E-2</v>
      </c>
      <c r="P371" s="113">
        <f>('Bonds (CP)'!AP371/'Bonds (CP)'!AP341-1)*'Bonds Portfolio'!$O$8</f>
        <v>1.9214325676755496E-2</v>
      </c>
      <c r="Q371" s="113">
        <f t="shared" si="33"/>
        <v>6.3560098184603148E-2</v>
      </c>
      <c r="R371" s="113">
        <f t="shared" si="34"/>
        <v>0.10885944533184672</v>
      </c>
      <c r="S371" s="113">
        <f t="shared" si="35"/>
        <v>0.11450179335441163</v>
      </c>
    </row>
    <row r="372" spans="1:19" ht="15.6">
      <c r="A372" s="24">
        <v>45728</v>
      </c>
      <c r="B372" s="113">
        <f>('Bonds (CP)'!H372/'Bonds (CP)'!H371-1)*'Bonds Portfolio'!$F$3</f>
        <v>0</v>
      </c>
      <c r="C372" s="113">
        <f>('Bonds (CP)'!I372/'Bonds (CP)'!I371-1)*'Bonds Portfolio'!$F$4</f>
        <v>3.043843686469483E-4</v>
      </c>
      <c r="D372" s="113">
        <f>('Bonds (CP)'!J372/'Bonds (CP)'!J371-1)*'Bonds Portfolio'!$F$5</f>
        <v>8.9451586822768552E-4</v>
      </c>
      <c r="E372" s="113">
        <f>('Bonds (CP)'!K372/'Bonds (CP)'!K371-1)*'Bonds Portfolio'!$F$6</f>
        <v>2.1497149704241547E-3</v>
      </c>
      <c r="F372" s="113">
        <f>('Bonds (CP)'!L372/'Bonds (CP)'!L371-1)*'Bonds Portfolio'!$F$7</f>
        <v>3.1254338033823714E-3</v>
      </c>
      <c r="G372" s="113">
        <f t="shared" si="30"/>
        <v>6.4740490106811599E-3</v>
      </c>
      <c r="H372" s="113">
        <f t="shared" si="31"/>
        <v>1.3009248482503177E-2</v>
      </c>
      <c r="I372" s="113">
        <f t="shared" si="32"/>
        <v>1.5870164791321771E-2</v>
      </c>
      <c r="K372" s="24">
        <v>45728</v>
      </c>
      <c r="L372" s="113">
        <f>('Bonds (CP)'!AL372/'Bonds (CP)'!AL342-1)*'Bonds Portfolio'!$O$4</f>
        <v>1.0680681529202207E-3</v>
      </c>
      <c r="M372" s="113">
        <f>('Bonds (CP)'!AM372/'Bonds (CP)'!AM342-1)*'Bonds Portfolio'!$O$5</f>
        <v>1.0045980938361156E-2</v>
      </c>
      <c r="N372" s="113">
        <f>('Bonds (CP)'!AN372/'Bonds (CP)'!AN342-1)*'Bonds Portfolio'!$O$6</f>
        <v>1.5443099896917634E-2</v>
      </c>
      <c r="O372" s="113">
        <f>('Bonds (CP)'!AO372/'Bonds (CP)'!AO342-1)*'Bonds Portfolio'!$O$7</f>
        <v>2.1636339415936724E-2</v>
      </c>
      <c r="P372" s="113">
        <f>('Bonds (CP)'!AP372/'Bonds (CP)'!AP342-1)*'Bonds Portfolio'!$O$8</f>
        <v>1.8319238506766488E-2</v>
      </c>
      <c r="Q372" s="113">
        <f t="shared" si="33"/>
        <v>6.6512726910902223E-2</v>
      </c>
      <c r="R372" s="113">
        <f t="shared" si="34"/>
        <v>0.11181207405814581</v>
      </c>
      <c r="S372" s="113">
        <f t="shared" si="35"/>
        <v>0.11745442208071072</v>
      </c>
    </row>
    <row r="373" spans="1:19" ht="15.6">
      <c r="A373" s="24">
        <v>45729</v>
      </c>
      <c r="B373" s="113">
        <f>('Bonds (CP)'!H373/'Bonds (CP)'!H372-1)*'Bonds Portfolio'!$F$3</f>
        <v>-1.016690671862941E-4</v>
      </c>
      <c r="C373" s="113">
        <f>('Bonds (CP)'!I373/'Bonds (CP)'!I372-1)*'Bonds Portfolio'!$F$4</f>
        <v>-4.5564807903322182E-4</v>
      </c>
      <c r="D373" s="113">
        <f>('Bonds (CP)'!J373/'Bonds (CP)'!J372-1)*'Bonds Portfolio'!$F$5</f>
        <v>-8.9053288922471554E-4</v>
      </c>
      <c r="E373" s="113">
        <f>('Bonds (CP)'!K373/'Bonds (CP)'!K372-1)*'Bonds Portfolio'!$F$6</f>
        <v>-1.3327791056416461E-3</v>
      </c>
      <c r="F373" s="113">
        <f>('Bonds (CP)'!L373/'Bonds (CP)'!L372-1)*'Bonds Portfolio'!$F$7</f>
        <v>-1.0362455278053685E-3</v>
      </c>
      <c r="G373" s="113">
        <f t="shared" si="30"/>
        <v>-3.8168746688912458E-3</v>
      </c>
      <c r="H373" s="113">
        <f t="shared" si="31"/>
        <v>2.7183248029307716E-3</v>
      </c>
      <c r="I373" s="113">
        <f t="shared" si="32"/>
        <v>5.5792411117493671E-3</v>
      </c>
      <c r="K373" s="24">
        <v>45729</v>
      </c>
      <c r="L373" s="113">
        <f>('Bonds (CP)'!AL373/'Bonds (CP)'!AL343-1)*'Bonds Portfolio'!$O$4</f>
        <v>4.9140049140050657E-4</v>
      </c>
      <c r="M373" s="113">
        <f>('Bonds (CP)'!AM373/'Bonds (CP)'!AM343-1)*'Bonds Portfolio'!$O$5</f>
        <v>9.6718908683112847E-3</v>
      </c>
      <c r="N373" s="113">
        <f>('Bonds (CP)'!AN373/'Bonds (CP)'!AN343-1)*'Bonds Portfolio'!$O$6</f>
        <v>1.5253517832997021E-2</v>
      </c>
      <c r="O373" s="113">
        <f>('Bonds (CP)'!AO373/'Bonds (CP)'!AO343-1)*'Bonds Portfolio'!$O$7</f>
        <v>2.1731577182028297E-2</v>
      </c>
      <c r="P373" s="113">
        <f>('Bonds (CP)'!AP373/'Bonds (CP)'!AP343-1)*'Bonds Portfolio'!$O$8</f>
        <v>1.8522108820019458E-2</v>
      </c>
      <c r="Q373" s="113">
        <f t="shared" si="33"/>
        <v>6.5670495194756567E-2</v>
      </c>
      <c r="R373" s="113">
        <f t="shared" si="34"/>
        <v>0.11096984234200014</v>
      </c>
      <c r="S373" s="113">
        <f t="shared" si="35"/>
        <v>0.11661219036456505</v>
      </c>
    </row>
    <row r="374" spans="1:19" ht="15.6">
      <c r="A374" s="24">
        <v>45730</v>
      </c>
      <c r="B374" s="113">
        <f>('Bonds (CP)'!H374/'Bonds (CP)'!H373-1)*'Bonds Portfolio'!$F$3</f>
        <v>4.4153859217113125E-4</v>
      </c>
      <c r="C374" s="113">
        <f>('Bonds (CP)'!I374/'Bonds (CP)'!I373-1)*'Bonds Portfolio'!$F$4</f>
        <v>1.835261313868486E-3</v>
      </c>
      <c r="D374" s="113">
        <f>('Bonds (CP)'!J374/'Bonds (CP)'!J373-1)*'Bonds Portfolio'!$F$5</f>
        <v>2.1224267186994439E-3</v>
      </c>
      <c r="E374" s="113">
        <f>('Bonds (CP)'!K374/'Bonds (CP)'!K373-1)*'Bonds Portfolio'!$F$6</f>
        <v>1.7465378960795697E-3</v>
      </c>
      <c r="F374" s="113">
        <f>('Bonds (CP)'!L374/'Bonds (CP)'!L373-1)*'Bonds Portfolio'!$F$7</f>
        <v>2.9652728676894392E-4</v>
      </c>
      <c r="G374" s="113">
        <f t="shared" si="30"/>
        <v>6.4422918075875751E-3</v>
      </c>
      <c r="H374" s="113">
        <f t="shared" si="31"/>
        <v>1.2977491279409593E-2</v>
      </c>
      <c r="I374" s="113">
        <f t="shared" si="32"/>
        <v>1.5838407588228187E-2</v>
      </c>
      <c r="K374" s="24">
        <v>45730</v>
      </c>
      <c r="L374" s="113">
        <f>('Bonds (CP)'!AL374/'Bonds (CP)'!AL344-1)*'Bonds Portfolio'!$O$4</f>
        <v>8.8307718434239575E-4</v>
      </c>
      <c r="M374" s="113">
        <f>('Bonds (CP)'!AM374/'Bonds (CP)'!AM344-1)*'Bonds Portfolio'!$O$5</f>
        <v>1.1859561458672197E-2</v>
      </c>
      <c r="N374" s="113">
        <f>('Bonds (CP)'!AN374/'Bonds (CP)'!AN344-1)*'Bonds Portfolio'!$O$6</f>
        <v>1.8144264081386873E-2</v>
      </c>
      <c r="O374" s="113">
        <f>('Bonds (CP)'!AO374/'Bonds (CP)'!AO344-1)*'Bonds Portfolio'!$O$7</f>
        <v>2.4391266995739527E-2</v>
      </c>
      <c r="P374" s="113">
        <f>('Bonds (CP)'!AP374/'Bonds (CP)'!AP344-1)*'Bonds Portfolio'!$O$8</f>
        <v>1.9291427631872263E-2</v>
      </c>
      <c r="Q374" s="113">
        <f t="shared" si="33"/>
        <v>7.4569597352013253E-2</v>
      </c>
      <c r="R374" s="113">
        <f t="shared" si="34"/>
        <v>0.11986894449925684</v>
      </c>
      <c r="S374" s="113">
        <f t="shared" si="35"/>
        <v>0.12551129252182175</v>
      </c>
    </row>
    <row r="375" spans="1:19" ht="15.6">
      <c r="A375" s="24">
        <v>45733</v>
      </c>
      <c r="B375" s="113">
        <f>('Bonds (CP)'!H375/'Bonds (CP)'!H374-1)*'Bonds Portfolio'!$F$3</f>
        <v>3.2318421500256991E-4</v>
      </c>
      <c r="C375" s="113">
        <f>('Bonds (CP)'!I375/'Bonds (CP)'!I374-1)*'Bonds Portfolio'!$F$4</f>
        <v>8.6663461176192955E-4</v>
      </c>
      <c r="D375" s="113">
        <f>('Bonds (CP)'!J375/'Bonds (CP)'!J374-1)*'Bonds Portfolio'!$F$5</f>
        <v>1.3883189147292807E-3</v>
      </c>
      <c r="E375" s="113">
        <f>('Bonds (CP)'!K375/'Bonds (CP)'!K374-1)*'Bonds Portfolio'!$F$6</f>
        <v>2.294200531648949E-3</v>
      </c>
      <c r="F375" s="113">
        <f>('Bonds (CP)'!L375/'Bonds (CP)'!L374-1)*'Bonds Portfolio'!$F$7</f>
        <v>2.5520236089651596E-3</v>
      </c>
      <c r="G375" s="113">
        <f t="shared" si="30"/>
        <v>7.4243618821078893E-3</v>
      </c>
      <c r="H375" s="113">
        <f t="shared" si="31"/>
        <v>1.3959561353929907E-2</v>
      </c>
      <c r="I375" s="113">
        <f t="shared" si="32"/>
        <v>1.6820477662748502E-2</v>
      </c>
      <c r="K375" s="24">
        <v>45733</v>
      </c>
      <c r="L375" s="113">
        <f>('Bonds (CP)'!AL375/'Bonds (CP)'!AL345-1)*'Bonds Portfolio'!$O$4</f>
        <v>1.7349889436979017E-3</v>
      </c>
      <c r="M375" s="113">
        <f>('Bonds (CP)'!AM375/'Bonds (CP)'!AM345-1)*'Bonds Portfolio'!$O$5</f>
        <v>1.4317615468688018E-2</v>
      </c>
      <c r="N375" s="113">
        <f>('Bonds (CP)'!AN375/'Bonds (CP)'!AN345-1)*'Bonds Portfolio'!$O$6</f>
        <v>2.176178575525043E-2</v>
      </c>
      <c r="O375" s="113">
        <f>('Bonds (CP)'!AO375/'Bonds (CP)'!AO345-1)*'Bonds Portfolio'!$O$7</f>
        <v>2.7992260473794064E-2</v>
      </c>
      <c r="P375" s="113">
        <f>('Bonds (CP)'!AP375/'Bonds (CP)'!AP345-1)*'Bonds Portfolio'!$O$8</f>
        <v>1.9834518621672272E-2</v>
      </c>
      <c r="Q375" s="113">
        <f t="shared" si="33"/>
        <v>8.5641169263102696E-2</v>
      </c>
      <c r="R375" s="113">
        <f t="shared" si="34"/>
        <v>0.13094051641034626</v>
      </c>
      <c r="S375" s="113">
        <f t="shared" si="35"/>
        <v>0.13658286443291118</v>
      </c>
    </row>
    <row r="376" spans="1:19" ht="15.6">
      <c r="A376" s="24">
        <v>45734</v>
      </c>
      <c r="B376" s="113">
        <f>('Bonds (CP)'!H376/'Bonds (CP)'!H375-1)*'Bonds Portfolio'!$F$3</f>
        <v>5.1159618008185255E-4</v>
      </c>
      <c r="C376" s="113">
        <f>('Bonds (CP)'!I376/'Bonds (CP)'!I375-1)*'Bonds Portfolio'!$F$4</f>
        <v>1.3809247734217324E-3</v>
      </c>
      <c r="D376" s="113">
        <f>('Bonds (CP)'!J376/'Bonds (CP)'!J375-1)*'Bonds Portfolio'!$F$5</f>
        <v>1.1444755716185195E-3</v>
      </c>
      <c r="E376" s="113">
        <f>('Bonds (CP)'!K376/'Bonds (CP)'!K375-1)*'Bonds Portfolio'!$F$6</f>
        <v>1.0791750572169967E-3</v>
      </c>
      <c r="F376" s="113">
        <f>('Bonds (CP)'!L376/'Bonds (CP)'!L375-1)*'Bonds Portfolio'!$F$7</f>
        <v>1.5019479819464721E-4</v>
      </c>
      <c r="G376" s="113">
        <f t="shared" si="30"/>
        <v>4.2663663805337483E-3</v>
      </c>
      <c r="H376" s="113">
        <f t="shared" si="31"/>
        <v>1.0801565852355765E-2</v>
      </c>
      <c r="I376" s="113">
        <f t="shared" si="32"/>
        <v>1.3662482161174362E-2</v>
      </c>
      <c r="K376" s="24">
        <v>45734</v>
      </c>
      <c r="L376" s="113">
        <f>('Bonds (CP)'!AL376/'Bonds (CP)'!AL346-1)*'Bonds Portfolio'!$O$4</f>
        <v>2.6773533424283348E-3</v>
      </c>
      <c r="M376" s="113">
        <f>('Bonds (CP)'!AM376/'Bonds (CP)'!AM346-1)*'Bonds Portfolio'!$O$5</f>
        <v>1.6763505000712397E-2</v>
      </c>
      <c r="N376" s="113">
        <f>('Bonds (CP)'!AN376/'Bonds (CP)'!AN346-1)*'Bonds Portfolio'!$O$6</f>
        <v>2.382787517130356E-2</v>
      </c>
      <c r="O376" s="113">
        <f>('Bonds (CP)'!AO376/'Bonds (CP)'!AO346-1)*'Bonds Portfolio'!$O$7</f>
        <v>2.9222478277503239E-2</v>
      </c>
      <c r="P376" s="113">
        <f>('Bonds (CP)'!AP376/'Bonds (CP)'!AP346-1)*'Bonds Portfolio'!$O$8</f>
        <v>1.9247336297599962E-2</v>
      </c>
      <c r="Q376" s="113">
        <f t="shared" si="33"/>
        <v>9.1738548089547498E-2</v>
      </c>
      <c r="R376" s="113">
        <f t="shared" si="34"/>
        <v>0.13703789523679108</v>
      </c>
      <c r="S376" s="113">
        <f t="shared" si="35"/>
        <v>0.14268024325935599</v>
      </c>
    </row>
    <row r="377" spans="1:19" ht="15.6">
      <c r="A377" s="24">
        <v>45735</v>
      </c>
      <c r="B377" s="113">
        <f>('Bonds (CP)'!H377/'Bonds (CP)'!H376-1)*'Bonds Portfolio'!$F$3</f>
        <v>-2.7247956403269046E-4</v>
      </c>
      <c r="C377" s="113">
        <f>('Bonds (CP)'!I377/'Bonds (CP)'!I376-1)*'Bonds Portfolio'!$F$4</f>
        <v>-7.1272088331362235E-4</v>
      </c>
      <c r="D377" s="113">
        <f>('Bonds (CP)'!J377/'Bonds (CP)'!J376-1)*'Bonds Portfolio'!$F$5</f>
        <v>-5.70001135267173E-4</v>
      </c>
      <c r="E377" s="113">
        <f>('Bonds (CP)'!K377/'Bonds (CP)'!K376-1)*'Bonds Portfolio'!$F$6</f>
        <v>1.3470544800209261E-4</v>
      </c>
      <c r="F377" s="113">
        <f>('Bonds (CP)'!L377/'Bonds (CP)'!L376-1)*'Bonds Portfolio'!$F$7</f>
        <v>7.5373762516441902E-4</v>
      </c>
      <c r="G377" s="113">
        <f t="shared" si="30"/>
        <v>-6.6675850944697423E-4</v>
      </c>
      <c r="H377" s="113">
        <f t="shared" si="31"/>
        <v>5.8684409623750433E-3</v>
      </c>
      <c r="I377" s="113">
        <f t="shared" si="32"/>
        <v>8.7293572711936388E-3</v>
      </c>
      <c r="K377" s="24">
        <v>45735</v>
      </c>
      <c r="L377" s="113">
        <f>('Bonds (CP)'!AL377/'Bonds (CP)'!AL347-1)*'Bonds Portfolio'!$O$4</f>
        <v>2.571525885558579E-3</v>
      </c>
      <c r="M377" s="113">
        <f>('Bonds (CP)'!AM377/'Bonds (CP)'!AM347-1)*'Bonds Portfolio'!$O$5</f>
        <v>1.4921589696319472E-2</v>
      </c>
      <c r="N377" s="113">
        <f>('Bonds (CP)'!AN377/'Bonds (CP)'!AN347-1)*'Bonds Portfolio'!$O$6</f>
        <v>2.1954494861776166E-2</v>
      </c>
      <c r="O377" s="113">
        <f>('Bonds (CP)'!AO377/'Bonds (CP)'!AO347-1)*'Bonds Portfolio'!$O$7</f>
        <v>2.9820636587185902E-2</v>
      </c>
      <c r="P377" s="113">
        <f>('Bonds (CP)'!AP377/'Bonds (CP)'!AP347-1)*'Bonds Portfolio'!$O$8</f>
        <v>2.0526675724242296E-2</v>
      </c>
      <c r="Q377" s="113">
        <f t="shared" si="33"/>
        <v>8.9794922755082413E-2</v>
      </c>
      <c r="R377" s="113">
        <f t="shared" si="34"/>
        <v>0.13509426990232598</v>
      </c>
      <c r="S377" s="113">
        <f t="shared" si="35"/>
        <v>0.14073661792489089</v>
      </c>
    </row>
    <row r="378" spans="1:19" ht="15.6">
      <c r="A378" s="24">
        <v>45736</v>
      </c>
      <c r="B378" s="113">
        <f>('Bonds (CP)'!H378/'Bonds (CP)'!H377-1)*'Bonds Portfolio'!$F$3</f>
        <v>6.3210045272055204E-4</v>
      </c>
      <c r="C378" s="113">
        <f>('Bonds (CP)'!I378/'Bonds (CP)'!I377-1)*'Bonds Portfolio'!$F$4</f>
        <v>-5.0879413641220512E-4</v>
      </c>
      <c r="D378" s="113">
        <f>('Bonds (CP)'!J378/'Bonds (CP)'!J377-1)*'Bonds Portfolio'!$F$5</f>
        <v>-7.3195043837011038E-4</v>
      </c>
      <c r="E378" s="113">
        <f>('Bonds (CP)'!K378/'Bonds (CP)'!K377-1)*'Bonds Portfolio'!$F$6</f>
        <v>-6.7188968265248234E-4</v>
      </c>
      <c r="F378" s="113">
        <f>('Bonds (CP)'!L378/'Bonds (CP)'!L377-1)*'Bonds Portfolio'!$F$7</f>
        <v>3.0191830177566108E-4</v>
      </c>
      <c r="G378" s="113">
        <f t="shared" si="30"/>
        <v>-9.7861550293858461E-4</v>
      </c>
      <c r="H378" s="113">
        <f t="shared" si="31"/>
        <v>5.556583968883433E-3</v>
      </c>
      <c r="I378" s="113">
        <f t="shared" si="32"/>
        <v>8.4175002777020277E-3</v>
      </c>
      <c r="K378" s="24">
        <v>45736</v>
      </c>
      <c r="L378" s="113">
        <f>('Bonds (CP)'!AL378/'Bonds (CP)'!AL348-1)*'Bonds Portfolio'!$O$4</f>
        <v>3.4338429999145603E-3</v>
      </c>
      <c r="M378" s="113">
        <f>('Bonds (CP)'!AM378/'Bonds (CP)'!AM348-1)*'Bonds Portfolio'!$O$5</f>
        <v>1.4694497931079199E-2</v>
      </c>
      <c r="N378" s="113">
        <f>('Bonds (CP)'!AN378/'Bonds (CP)'!AN348-1)*'Bonds Portfolio'!$O$6</f>
        <v>2.026604064915043E-2</v>
      </c>
      <c r="O378" s="113">
        <f>('Bonds (CP)'!AO378/'Bonds (CP)'!AO348-1)*'Bonds Portfolio'!$O$7</f>
        <v>2.5088591586574484E-2</v>
      </c>
      <c r="P378" s="113">
        <f>('Bonds (CP)'!AP378/'Bonds (CP)'!AP348-1)*'Bonds Portfolio'!$O$8</f>
        <v>1.7834616704111284E-2</v>
      </c>
      <c r="Q378" s="113">
        <f t="shared" si="33"/>
        <v>8.1317589870829945E-2</v>
      </c>
      <c r="R378" s="113">
        <f t="shared" si="34"/>
        <v>0.12661693701807353</v>
      </c>
      <c r="S378" s="113">
        <f t="shared" si="35"/>
        <v>0.13225928504063844</v>
      </c>
    </row>
    <row r="379" spans="1:19" ht="15.6">
      <c r="A379" s="24">
        <v>45737</v>
      </c>
      <c r="B379" s="113">
        <f>('Bonds (CP)'!H379/'Bonds (CP)'!H378-1)*'Bonds Portfolio'!$F$3</f>
        <v>-5.6218057921635371E-4</v>
      </c>
      <c r="C379" s="113">
        <f>('Bonds (CP)'!I379/'Bonds (CP)'!I378-1)*'Bonds Portfolio'!$F$4</f>
        <v>-1.1665573842276177E-3</v>
      </c>
      <c r="D379" s="113">
        <f>('Bonds (CP)'!J379/'Bonds (CP)'!J378-1)*'Bonds Portfolio'!$F$5</f>
        <v>-1.2977069407321242E-3</v>
      </c>
      <c r="E379" s="113">
        <f>('Bonds (CP)'!K379/'Bonds (CP)'!K378-1)*'Bonds Portfolio'!$F$6</f>
        <v>-1.0724932055248271E-3</v>
      </c>
      <c r="F379" s="113">
        <f>('Bonds (CP)'!L379/'Bonds (CP)'!L378-1)*'Bonds Portfolio'!$F$7</f>
        <v>-4.5186116402371471E-4</v>
      </c>
      <c r="G379" s="113">
        <f t="shared" si="30"/>
        <v>-4.550799273724637E-3</v>
      </c>
      <c r="H379" s="113">
        <f t="shared" si="31"/>
        <v>1.9844001980973804E-3</v>
      </c>
      <c r="I379" s="113">
        <f t="shared" si="32"/>
        <v>4.8453165069159759E-3</v>
      </c>
      <c r="K379" s="24">
        <v>45737</v>
      </c>
      <c r="L379" s="113">
        <f>('Bonds (CP)'!AL379/'Bonds (CP)'!AL349-1)*'Bonds Portfolio'!$O$4</f>
        <v>2.8109028960817909E-3</v>
      </c>
      <c r="M379" s="113">
        <f>('Bonds (CP)'!AM379/'Bonds (CP)'!AM349-1)*'Bonds Portfolio'!$O$5</f>
        <v>1.3283293572348809E-2</v>
      </c>
      <c r="N379" s="113">
        <f>('Bonds (CP)'!AN379/'Bonds (CP)'!AN349-1)*'Bonds Portfolio'!$O$6</f>
        <v>1.840256008447403E-2</v>
      </c>
      <c r="O379" s="113">
        <f>('Bonds (CP)'!AO379/'Bonds (CP)'!AO349-1)*'Bonds Portfolio'!$O$7</f>
        <v>2.257886080235352E-2</v>
      </c>
      <c r="P379" s="113">
        <f>('Bonds (CP)'!AP379/'Bonds (CP)'!AP349-1)*'Bonds Portfolio'!$O$8</f>
        <v>1.4928091970837044E-2</v>
      </c>
      <c r="Q379" s="113">
        <f t="shared" si="33"/>
        <v>7.2003709326095192E-2</v>
      </c>
      <c r="R379" s="113">
        <f t="shared" si="34"/>
        <v>0.11730305647333877</v>
      </c>
      <c r="S379" s="113">
        <f t="shared" si="35"/>
        <v>0.12294540449590369</v>
      </c>
    </row>
    <row r="380" spans="1:19" ht="15.6">
      <c r="A380" s="24">
        <v>45740</v>
      </c>
      <c r="B380" s="113">
        <f>('Bonds (CP)'!H380/'Bonds (CP)'!H379-1)*'Bonds Portfolio'!$F$3</f>
        <v>-3.910567032219481E-4</v>
      </c>
      <c r="C380" s="113">
        <f>('Bonds (CP)'!I380/'Bonds (CP)'!I379-1)*'Bonds Portfolio'!$F$4</f>
        <v>-1.4663271578551074E-3</v>
      </c>
      <c r="D380" s="113">
        <f>('Bonds (CP)'!J380/'Bonds (CP)'!J379-1)*'Bonds Portfolio'!$F$5</f>
        <v>-2.1801340070670694E-3</v>
      </c>
      <c r="E380" s="113">
        <f>('Bonds (CP)'!K380/'Bonds (CP)'!K379-1)*'Bonds Portfolio'!$F$6</f>
        <v>-2.7946521116346103E-3</v>
      </c>
      <c r="F380" s="113">
        <f>('Bonds (CP)'!L380/'Bonds (CP)'!L379-1)*'Bonds Portfolio'!$F$7</f>
        <v>-2.9686704077477536E-3</v>
      </c>
      <c r="G380" s="113">
        <f t="shared" si="30"/>
        <v>-9.8008403875264882E-3</v>
      </c>
      <c r="H380" s="113">
        <f t="shared" si="31"/>
        <v>-3.2656409157044708E-3</v>
      </c>
      <c r="I380" s="113">
        <f t="shared" si="32"/>
        <v>-4.0472460688587529E-4</v>
      </c>
      <c r="K380" s="24">
        <v>45740</v>
      </c>
      <c r="L380" s="113">
        <f>('Bonds (CP)'!AL380/'Bonds (CP)'!AL350-1)*'Bonds Portfolio'!$O$4</f>
        <v>2.4653574768341182E-3</v>
      </c>
      <c r="M380" s="113">
        <f>('Bonds (CP)'!AM380/'Bonds (CP)'!AM350-1)*'Bonds Portfolio'!$O$5</f>
        <v>1.1772160341682759E-2</v>
      </c>
      <c r="N380" s="113">
        <f>('Bonds (CP)'!AN380/'Bonds (CP)'!AN350-1)*'Bonds Portfolio'!$O$6</f>
        <v>1.6365409548072665E-2</v>
      </c>
      <c r="O380" s="113">
        <f>('Bonds (CP)'!AO380/'Bonds (CP)'!AO350-1)*'Bonds Portfolio'!$O$7</f>
        <v>1.9611181879491735E-2</v>
      </c>
      <c r="P380" s="113">
        <f>('Bonds (CP)'!AP380/'Bonds (CP)'!AP350-1)*'Bonds Portfolio'!$O$8</f>
        <v>1.1737838638699483E-2</v>
      </c>
      <c r="Q380" s="113">
        <f t="shared" si="33"/>
        <v>6.1951947884780756E-2</v>
      </c>
      <c r="R380" s="113">
        <f t="shared" si="34"/>
        <v>0.10725129503202432</v>
      </c>
      <c r="S380" s="113">
        <f t="shared" si="35"/>
        <v>0.11289364305458924</v>
      </c>
    </row>
    <row r="381" spans="1:19" ht="15.6">
      <c r="A381" s="24">
        <v>45741</v>
      </c>
      <c r="B381" s="113">
        <f>('Bonds (CP)'!H381/'Bonds (CP)'!H380-1)*'Bonds Portfolio'!$F$3</f>
        <v>-3.3947212085208014E-4</v>
      </c>
      <c r="C381" s="113">
        <f>('Bonds (CP)'!I381/'Bonds (CP)'!I380-1)*'Bonds Portfolio'!$F$4</f>
        <v>-6.0694555340603531E-4</v>
      </c>
      <c r="D381" s="113">
        <f>('Bonds (CP)'!J381/'Bonds (CP)'!J380-1)*'Bonds Portfolio'!$F$5</f>
        <v>-4.8570763646957896E-4</v>
      </c>
      <c r="E381" s="113">
        <f>('Bonds (CP)'!K381/'Bonds (CP)'!K380-1)*'Bonds Portfolio'!$F$6</f>
        <v>-1.3366531787288862E-4</v>
      </c>
      <c r="F381" s="113">
        <f>('Bonds (CP)'!L381/'Bonds (CP)'!L380-1)*'Bonds Portfolio'!$F$7</f>
        <v>1.4858138017972424E-4</v>
      </c>
      <c r="G381" s="113">
        <f t="shared" si="30"/>
        <v>-1.417209248420859E-3</v>
      </c>
      <c r="H381" s="113">
        <f t="shared" si="31"/>
        <v>5.117990223401158E-3</v>
      </c>
      <c r="I381" s="113">
        <f t="shared" si="32"/>
        <v>7.9789065322197535E-3</v>
      </c>
      <c r="K381" s="24">
        <v>45741</v>
      </c>
      <c r="L381" s="113">
        <f>('Bonds (CP)'!AL381/'Bonds (CP)'!AL351-1)*'Bonds Portfolio'!$O$4</f>
        <v>2.2405159976237156E-3</v>
      </c>
      <c r="M381" s="113">
        <f>('Bonds (CP)'!AM381/'Bonds (CP)'!AM351-1)*'Bonds Portfolio'!$O$5</f>
        <v>1.1864287086379167E-2</v>
      </c>
      <c r="N381" s="113">
        <f>('Bonds (CP)'!AN381/'Bonds (CP)'!AN351-1)*'Bonds Portfolio'!$O$6</f>
        <v>1.6870627367939851E-2</v>
      </c>
      <c r="O381" s="113">
        <f>('Bonds (CP)'!AO381/'Bonds (CP)'!AO351-1)*'Bonds Portfolio'!$O$7</f>
        <v>2.0319983210051573E-2</v>
      </c>
      <c r="P381" s="113">
        <f>('Bonds (CP)'!AP381/'Bonds (CP)'!AP351-1)*'Bonds Portfolio'!$O$8</f>
        <v>1.1746378362973743E-2</v>
      </c>
      <c r="Q381" s="113">
        <f t="shared" si="33"/>
        <v>6.3041792024968041E-2</v>
      </c>
      <c r="R381" s="113">
        <f t="shared" si="34"/>
        <v>0.10834113917221161</v>
      </c>
      <c r="S381" s="113">
        <f t="shared" si="35"/>
        <v>0.11398348719477652</v>
      </c>
    </row>
    <row r="382" spans="1:19" ht="15.6">
      <c r="A382" s="24">
        <v>45742</v>
      </c>
      <c r="B382" s="113">
        <f>('Bonds (CP)'!H382/'Bonds (CP)'!H381-1)*'Bonds Portfolio'!$F$3</f>
        <v>1.6975046681366735E-5</v>
      </c>
      <c r="C382" s="113">
        <f>('Bonds (CP)'!I382/'Bonds (CP)'!I381-1)*'Bonds Portfolio'!$F$4</f>
        <v>-7.0709870070726497E-4</v>
      </c>
      <c r="D382" s="113">
        <f>('Bonds (CP)'!J382/'Bonds (CP)'!J381-1)*'Bonds Portfolio'!$F$5</f>
        <v>-1.049841166881893E-3</v>
      </c>
      <c r="E382" s="113">
        <f>('Bonds (CP)'!K382/'Bonds (CP)'!K381-1)*'Bonds Portfolio'!$F$6</f>
        <v>-1.8603041734963856E-3</v>
      </c>
      <c r="F382" s="113">
        <f>('Bonds (CP)'!L382/'Bonds (CP)'!L381-1)*'Bonds Portfolio'!$F$7</f>
        <v>-2.4948436840558589E-3</v>
      </c>
      <c r="G382" s="113">
        <f t="shared" si="30"/>
        <v>-6.0951126784600362E-3</v>
      </c>
      <c r="H382" s="113">
        <f t="shared" si="31"/>
        <v>4.4008679336198127E-4</v>
      </c>
      <c r="I382" s="113">
        <f t="shared" si="32"/>
        <v>3.3010031021805768E-3</v>
      </c>
      <c r="K382" s="24">
        <v>45742</v>
      </c>
      <c r="L382" s="113">
        <f>('Bonds (CP)'!AL382/'Bonds (CP)'!AL352-1)*'Bonds Portfolio'!$O$4</f>
        <v>2.2407061619419189E-3</v>
      </c>
      <c r="M382" s="113">
        <f>('Bonds (CP)'!AM382/'Bonds (CP)'!AM352-1)*'Bonds Portfolio'!$O$5</f>
        <v>1.074893757082216E-2</v>
      </c>
      <c r="N382" s="113">
        <f>('Bonds (CP)'!AN382/'Bonds (CP)'!AN352-1)*'Bonds Portfolio'!$O$6</f>
        <v>1.5048320958398387E-2</v>
      </c>
      <c r="O382" s="113">
        <f>('Bonds (CP)'!AO382/'Bonds (CP)'!AO352-1)*'Bonds Portfolio'!$O$7</f>
        <v>1.7705349474552445E-2</v>
      </c>
      <c r="P382" s="113">
        <f>('Bonds (CP)'!AP382/'Bonds (CP)'!AP352-1)*'Bonds Portfolio'!$O$8</f>
        <v>8.5173935548394485E-3</v>
      </c>
      <c r="Q382" s="113">
        <f t="shared" si="33"/>
        <v>5.4260707720554358E-2</v>
      </c>
      <c r="R382" s="113">
        <f t="shared" si="34"/>
        <v>9.9560054867797926E-2</v>
      </c>
      <c r="S382" s="113">
        <f t="shared" si="35"/>
        <v>0.10520240289036284</v>
      </c>
    </row>
    <row r="383" spans="1:19" ht="15.6">
      <c r="A383" s="24">
        <v>45743</v>
      </c>
      <c r="B383" s="113">
        <f>('Bonds (CP)'!H383/'Bonds (CP)'!H382-1)*'Bonds Portfolio'!$F$3</f>
        <v>-1.5265880756512031E-4</v>
      </c>
      <c r="C383" s="113">
        <f>('Bonds (CP)'!I383/'Bonds (CP)'!I382-1)*'Bonds Portfolio'!$F$4</f>
        <v>-3.5352916951369995E-4</v>
      </c>
      <c r="D383" s="113">
        <f>('Bonds (CP)'!J383/'Bonds (CP)'!J382-1)*'Bonds Portfolio'!$F$5</f>
        <v>-9.6802479487305697E-4</v>
      </c>
      <c r="E383" s="113">
        <f>('Bonds (CP)'!K383/'Bonds (CP)'!K382-1)*'Bonds Portfolio'!$F$6</f>
        <v>-1.1950352274641141E-3</v>
      </c>
      <c r="F383" s="113">
        <f>('Bonds (CP)'!L383/'Bonds (CP)'!L382-1)*'Bonds Portfolio'!$F$7</f>
        <v>-2.9314194345932967E-4</v>
      </c>
      <c r="G383" s="113">
        <f t="shared" si="30"/>
        <v>-2.962389942875321E-3</v>
      </c>
      <c r="H383" s="113">
        <f t="shared" si="31"/>
        <v>3.5728095289466965E-3</v>
      </c>
      <c r="I383" s="113">
        <f t="shared" si="32"/>
        <v>6.4337258377652924E-3</v>
      </c>
      <c r="K383" s="24">
        <v>45743</v>
      </c>
      <c r="L383" s="113">
        <f>('Bonds (CP)'!AL383/'Bonds (CP)'!AL353-1)*'Bonds Portfolio'!$O$4</f>
        <v>1.4078534475447048E-3</v>
      </c>
      <c r="M383" s="113">
        <f>('Bonds (CP)'!AM383/'Bonds (CP)'!AM353-1)*'Bonds Portfolio'!$O$5</f>
        <v>4.6326618624392248E-3</v>
      </c>
      <c r="N383" s="113">
        <f>('Bonds (CP)'!AN383/'Bonds (CP)'!AN353-1)*'Bonds Portfolio'!$O$6</f>
        <v>4.5637588544674484E-3</v>
      </c>
      <c r="O383" s="113">
        <f>('Bonds (CP)'!AO383/'Bonds (CP)'!AO353-1)*'Bonds Portfolio'!$O$7</f>
        <v>3.3453283792391989E-3</v>
      </c>
      <c r="P383" s="113">
        <f>('Bonds (CP)'!AP383/'Bonds (CP)'!AP353-1)*'Bonds Portfolio'!$O$8</f>
        <v>-1.0259430933039716E-3</v>
      </c>
      <c r="Q383" s="113">
        <f t="shared" si="33"/>
        <v>1.2923659450386605E-2</v>
      </c>
      <c r="R383" s="113">
        <f t="shared" si="34"/>
        <v>5.8223006597630182E-2</v>
      </c>
      <c r="S383" s="113">
        <f t="shared" si="35"/>
        <v>6.3865354620195089E-2</v>
      </c>
    </row>
    <row r="384" spans="1:19" ht="15.6">
      <c r="A384" s="24">
        <v>45744</v>
      </c>
      <c r="B384" s="113">
        <f>('Bonds (CP)'!H384/'Bonds (CP)'!H383-1)*'Bonds Portfolio'!$F$3</f>
        <v>-2.7102566274244121E-4</v>
      </c>
      <c r="C384" s="113">
        <f>('Bonds (CP)'!I384/'Bonds (CP)'!I383-1)*'Bonds Portfolio'!$F$4</f>
        <v>-5.5481762311415661E-4</v>
      </c>
      <c r="D384" s="113">
        <f>('Bonds (CP)'!J384/'Bonds (CP)'!J383-1)*'Bonds Portfolio'!$F$5</f>
        <v>-3.2292863111731411E-4</v>
      </c>
      <c r="E384" s="113">
        <f>('Bonds (CP)'!K384/'Bonds (CP)'!K383-1)*'Bonds Portfolio'!$F$6</f>
        <v>-1.3247452372791458E-3</v>
      </c>
      <c r="F384" s="113">
        <f>('Bonds (CP)'!L384/'Bonds (CP)'!L383-1)*'Bonds Portfolio'!$F$7</f>
        <v>-2.4614836789870645E-3</v>
      </c>
      <c r="G384" s="113">
        <f t="shared" si="30"/>
        <v>-4.9350008332401229E-3</v>
      </c>
      <c r="H384" s="113">
        <f t="shared" si="31"/>
        <v>1.6001986385818946E-3</v>
      </c>
      <c r="I384" s="113">
        <f t="shared" si="32"/>
        <v>4.4611149474004901E-3</v>
      </c>
      <c r="K384" s="24">
        <v>45744</v>
      </c>
      <c r="L384" s="113">
        <f>('Bonds (CP)'!AL384/'Bonds (CP)'!AL354-1)*'Bonds Portfolio'!$O$4</f>
        <v>1.422884729397822E-3</v>
      </c>
      <c r="M384" s="113">
        <f>('Bonds (CP)'!AM384/'Bonds (CP)'!AM354-1)*'Bonds Portfolio'!$O$5</f>
        <v>7.2000625255453261E-3</v>
      </c>
      <c r="N384" s="113">
        <f>('Bonds (CP)'!AN384/'Bonds (CP)'!AN354-1)*'Bonds Portfolio'!$O$6</f>
        <v>9.3675359237830776E-3</v>
      </c>
      <c r="O384" s="113">
        <f>('Bonds (CP)'!AO384/'Bonds (CP)'!AO354-1)*'Bonds Portfolio'!$O$7</f>
        <v>9.8535947818136019E-3</v>
      </c>
      <c r="P384" s="113">
        <f>('Bonds (CP)'!AP384/'Bonds (CP)'!AP354-1)*'Bonds Portfolio'!$O$8</f>
        <v>3.041569742592154E-3</v>
      </c>
      <c r="Q384" s="113">
        <f t="shared" si="33"/>
        <v>3.0885647703131985E-2</v>
      </c>
      <c r="R384" s="113">
        <f t="shared" si="34"/>
        <v>7.6184994850375554E-2</v>
      </c>
      <c r="S384" s="113">
        <f t="shared" si="35"/>
        <v>8.1827342872940467E-2</v>
      </c>
    </row>
    <row r="385" spans="1:19" ht="15.6">
      <c r="A385" s="24">
        <v>45747</v>
      </c>
      <c r="B385" s="113">
        <f>('Bonds (CP)'!H385/'Bonds (CP)'!H384-1)*'Bonds Portfolio'!$F$3</f>
        <v>-2.1996615905242047E-4</v>
      </c>
      <c r="C385" s="113">
        <f>('Bonds (CP)'!I385/'Bonds (CP)'!I384-1)*'Bonds Portfolio'!$F$4</f>
        <v>-5.5427149104274602E-4</v>
      </c>
      <c r="D385" s="113">
        <f>('Bonds (CP)'!J385/'Bonds (CP)'!J384-1)*'Bonds Portfolio'!$F$5</f>
        <v>-1.3673636496541299E-3</v>
      </c>
      <c r="E385" s="113">
        <f>('Bonds (CP)'!K385/'Bonds (CP)'!K384-1)*'Bonds Portfolio'!$F$6</f>
        <v>-1.716327186698785E-3</v>
      </c>
      <c r="F385" s="113">
        <f>('Bonds (CP)'!L385/'Bonds (CP)'!L384-1)*'Bonds Portfolio'!$F$7</f>
        <v>-1.008644979322848E-3</v>
      </c>
      <c r="G385" s="113">
        <f t="shared" si="30"/>
        <v>-4.8665734657709295E-3</v>
      </c>
      <c r="H385" s="113">
        <f t="shared" si="31"/>
        <v>1.6686260060510879E-3</v>
      </c>
      <c r="I385" s="113">
        <f t="shared" si="32"/>
        <v>4.5295423148696834E-3</v>
      </c>
      <c r="K385" s="24">
        <v>45747</v>
      </c>
      <c r="L385" s="113">
        <f>('Bonds (CP)'!AL385/'Bonds (CP)'!AL355-1)*'Bonds Portfolio'!$O$4</f>
        <v>1.3874788494077528E-3</v>
      </c>
      <c r="M385" s="113">
        <f>('Bonds (CP)'!AM385/'Bonds (CP)'!AM355-1)*'Bonds Portfolio'!$O$5</f>
        <v>6.6258370875443623E-3</v>
      </c>
      <c r="N385" s="113">
        <f>('Bonds (CP)'!AN385/'Bonds (CP)'!AN355-1)*'Bonds Portfolio'!$O$6</f>
        <v>7.3557299037781748E-3</v>
      </c>
      <c r="O385" s="113">
        <f>('Bonds (CP)'!AO385/'Bonds (CP)'!AO355-1)*'Bonds Portfolio'!$O$7</f>
        <v>6.2896266168683823E-3</v>
      </c>
      <c r="P385" s="113">
        <f>('Bonds (CP)'!AP385/'Bonds (CP)'!AP355-1)*'Bonds Portfolio'!$O$8</f>
        <v>8.6463463059565098E-4</v>
      </c>
      <c r="Q385" s="113">
        <f t="shared" si="33"/>
        <v>2.2523307088194323E-2</v>
      </c>
      <c r="R385" s="113">
        <f t="shared" si="34"/>
        <v>6.7822654235437901E-2</v>
      </c>
      <c r="S385" s="113">
        <f t="shared" si="35"/>
        <v>7.3465002258002815E-2</v>
      </c>
    </row>
    <row r="386" spans="1:19" ht="15.6">
      <c r="A386" s="24">
        <v>45748</v>
      </c>
      <c r="B386" s="113">
        <f>('Bonds (CP)'!H386/'Bonds (CP)'!H385-1)*'Bonds Portfolio'!$F$3</f>
        <v>-2.8723494128581886E-4</v>
      </c>
      <c r="C386" s="113">
        <f>('Bonds (CP)'!I386/'Bonds (CP)'!I385-1)*'Bonds Portfolio'!$F$4</f>
        <v>7.0776012922220139E-4</v>
      </c>
      <c r="D386" s="113">
        <f>('Bonds (CP)'!J386/'Bonds (CP)'!J385-1)*'Bonds Portfolio'!$F$5</f>
        <v>1.4581337801317764E-3</v>
      </c>
      <c r="E386" s="113">
        <f>('Bonds (CP)'!K386/'Bonds (CP)'!K385-1)*'Bonds Portfolio'!$F$6</f>
        <v>1.4635670008660284E-3</v>
      </c>
      <c r="F386" s="113">
        <f>('Bonds (CP)'!L386/'Bonds (CP)'!L385-1)*'Bonds Portfolio'!$F$7</f>
        <v>8.6831307103989457E-4</v>
      </c>
      <c r="G386" s="113">
        <f t="shared" si="30"/>
        <v>4.2105390399740815E-3</v>
      </c>
      <c r="H386" s="113">
        <f t="shared" si="31"/>
        <v>1.07457385117961E-2</v>
      </c>
      <c r="I386" s="113">
        <f t="shared" si="32"/>
        <v>1.3606654820614694E-2</v>
      </c>
      <c r="K386" s="24">
        <v>45748</v>
      </c>
      <c r="L386" s="113">
        <f>('Bonds (CP)'!AL386/'Bonds (CP)'!AL356-1)*'Bonds Portfolio'!$O$4</f>
        <v>7.6032778575654272E-4</v>
      </c>
      <c r="M386" s="113">
        <f>('Bonds (CP)'!AM386/'Bonds (CP)'!AM356-1)*'Bonds Portfolio'!$O$5</f>
        <v>6.6858231285314767E-3</v>
      </c>
      <c r="N386" s="113">
        <f>('Bonds (CP)'!AN386/'Bonds (CP)'!AN356-1)*'Bonds Portfolio'!$O$6</f>
        <v>8.1176033802209616E-3</v>
      </c>
      <c r="O386" s="113">
        <f>('Bonds (CP)'!AO386/'Bonds (CP)'!AO356-1)*'Bonds Portfolio'!$O$7</f>
        <v>7.6630294467321391E-3</v>
      </c>
      <c r="P386" s="113">
        <f>('Bonds (CP)'!AP386/'Bonds (CP)'!AP356-1)*'Bonds Portfolio'!$O$8</f>
        <v>3.0394102657564041E-3</v>
      </c>
      <c r="Q386" s="113">
        <f t="shared" si="33"/>
        <v>2.6266194006997527E-2</v>
      </c>
      <c r="R386" s="113">
        <f t="shared" si="34"/>
        <v>7.1565541154241102E-2</v>
      </c>
      <c r="S386" s="113">
        <f t="shared" si="35"/>
        <v>7.7207889176806016E-2</v>
      </c>
    </row>
    <row r="387" spans="1:19" ht="15.6">
      <c r="A387" s="24">
        <v>45749</v>
      </c>
      <c r="B387" s="113">
        <f>('Bonds (CP)'!H387/'Bonds (CP)'!H386-1)*'Bonds Portfolio'!$F$3</f>
        <v>1.0142845068039641E-4</v>
      </c>
      <c r="C387" s="113">
        <f>('Bonds (CP)'!I387/'Bonds (CP)'!I386-1)*'Bonds Portfolio'!$F$4</f>
        <v>-4.5377169486766623E-4</v>
      </c>
      <c r="D387" s="113">
        <f>('Bonds (CP)'!J387/'Bonds (CP)'!J386-1)*'Bonds Portfolio'!$F$5</f>
        <v>-1.0467995088963011E-3</v>
      </c>
      <c r="E387" s="113">
        <f>('Bonds (CP)'!K387/'Bonds (CP)'!K386-1)*'Bonds Portfolio'!$F$6</f>
        <v>-1.3214252720269437E-3</v>
      </c>
      <c r="F387" s="113">
        <f>('Bonds (CP)'!L387/'Bonds (CP)'!L386-1)*'Bonds Portfolio'!$F$7</f>
        <v>-1.4368336468749466E-3</v>
      </c>
      <c r="G387" s="113">
        <f t="shared" si="30"/>
        <v>-4.1574016719854619E-3</v>
      </c>
      <c r="H387" s="113">
        <f t="shared" si="31"/>
        <v>2.3777977998365556E-3</v>
      </c>
      <c r="I387" s="113">
        <f t="shared" si="32"/>
        <v>5.2387141086551511E-3</v>
      </c>
      <c r="K387" s="24">
        <v>45749</v>
      </c>
      <c r="L387" s="113">
        <f>('Bonds (CP)'!AL387/'Bonds (CP)'!AL357-1)*'Bonds Portfolio'!$O$4</f>
        <v>9.2976079790383368E-4</v>
      </c>
      <c r="M387" s="113">
        <f>('Bonds (CP)'!AM387/'Bonds (CP)'!AM357-1)*'Bonds Portfolio'!$O$5</f>
        <v>6.4742930933794803E-3</v>
      </c>
      <c r="N387" s="113">
        <f>('Bonds (CP)'!AN387/'Bonds (CP)'!AN357-1)*'Bonds Portfolio'!$O$6</f>
        <v>7.3596102006459945E-3</v>
      </c>
      <c r="O387" s="113">
        <f>('Bonds (CP)'!AO387/'Bonds (CP)'!AO357-1)*'Bonds Portfolio'!$O$7</f>
        <v>6.4262643630316864E-3</v>
      </c>
      <c r="P387" s="113">
        <f>('Bonds (CP)'!AP387/'Bonds (CP)'!AP357-1)*'Bonds Portfolio'!$O$8</f>
        <v>5.747898696660148E-4</v>
      </c>
      <c r="Q387" s="113">
        <f t="shared" si="33"/>
        <v>2.1764718324627008E-2</v>
      </c>
      <c r="R387" s="113">
        <f t="shared" si="34"/>
        <v>6.7064065471870576E-2</v>
      </c>
      <c r="S387" s="113">
        <f t="shared" si="35"/>
        <v>7.270641349443549E-2</v>
      </c>
    </row>
    <row r="388" spans="1:19" ht="15.6">
      <c r="A388" s="24">
        <v>45750</v>
      </c>
      <c r="B388" s="113">
        <f>('Bonds (CP)'!H388/'Bonds (CP)'!H387-1)*'Bonds Portfolio'!$F$3</f>
        <v>-1.3514654953965534E-4</v>
      </c>
      <c r="C388" s="113">
        <f>('Bonds (CP)'!I388/'Bonds (CP)'!I387-1)*'Bonds Portfolio'!$F$4</f>
        <v>-1.5059505934315932E-3</v>
      </c>
      <c r="D388" s="113">
        <f>('Bonds (CP)'!J388/'Bonds (CP)'!J387-1)*'Bonds Portfolio'!$F$5</f>
        <v>-2.7196282103705951E-3</v>
      </c>
      <c r="E388" s="113">
        <f>('Bonds (CP)'!K388/'Bonds (CP)'!K387-1)*'Bonds Portfolio'!$F$6</f>
        <v>-3.1455935284917524E-3</v>
      </c>
      <c r="F388" s="113">
        <f>('Bonds (CP)'!L388/'Bonds (CP)'!L387-1)*'Bonds Portfolio'!$F$7</f>
        <v>-3.3906613627938012E-3</v>
      </c>
      <c r="G388" s="113">
        <f t="shared" si="30"/>
        <v>-1.0896980244627397E-2</v>
      </c>
      <c r="H388" s="113">
        <f t="shared" si="31"/>
        <v>-4.3617807728053796E-3</v>
      </c>
      <c r="I388" s="113">
        <f t="shared" si="32"/>
        <v>-1.5008644639867841E-3</v>
      </c>
      <c r="K388" s="24">
        <v>45750</v>
      </c>
      <c r="L388" s="113">
        <f>('Bonds (CP)'!AL388/'Bonds (CP)'!AL358-1)*'Bonds Portfolio'!$O$4</f>
        <v>6.4194611031336284E-4</v>
      </c>
      <c r="M388" s="113">
        <f>('Bonds (CP)'!AM388/'Bonds (CP)'!AM358-1)*'Bonds Portfolio'!$O$5</f>
        <v>4.3068033553745446E-3</v>
      </c>
      <c r="N388" s="113">
        <f>('Bonds (CP)'!AN388/'Bonds (CP)'!AN358-1)*'Bonds Portfolio'!$O$6</f>
        <v>3.5606997357865212E-3</v>
      </c>
      <c r="O388" s="113">
        <f>('Bonds (CP)'!AO388/'Bonds (CP)'!AO358-1)*'Bonds Portfolio'!$O$7</f>
        <v>1.718057877676671E-3</v>
      </c>
      <c r="P388" s="113">
        <f>('Bonds (CP)'!AP388/'Bonds (CP)'!AP358-1)*'Bonds Portfolio'!$O$8</f>
        <v>-4.2381711582123449E-3</v>
      </c>
      <c r="Q388" s="113">
        <f t="shared" si="33"/>
        <v>5.9893359209387542E-3</v>
      </c>
      <c r="R388" s="113">
        <f t="shared" si="34"/>
        <v>5.1288683068182329E-2</v>
      </c>
      <c r="S388" s="113">
        <f t="shared" si="35"/>
        <v>5.6931031090747243E-2</v>
      </c>
    </row>
    <row r="389" spans="1:19" ht="15.6">
      <c r="A389" s="24">
        <v>45751</v>
      </c>
      <c r="B389" s="113">
        <f>('Bonds (CP)'!H389/'Bonds (CP)'!H388-1)*'Bonds Portfolio'!$F$3</f>
        <v>-3.0361811588091041E-4</v>
      </c>
      <c r="C389" s="113">
        <f>('Bonds (CP)'!I389/'Bonds (CP)'!I388-1)*'Bonds Portfolio'!$F$4</f>
        <v>-9.0300003134420332E-4</v>
      </c>
      <c r="D389" s="113">
        <f>('Bonds (CP)'!J389/'Bonds (CP)'!J388-1)*'Bonds Portfolio'!$F$5</f>
        <v>-1.3608777030248876E-3</v>
      </c>
      <c r="E389" s="113">
        <f>('Bonds (CP)'!K389/'Bonds (CP)'!K388-1)*'Bonds Portfolio'!$F$6</f>
        <v>-2.6127184761410406E-3</v>
      </c>
      <c r="F389" s="113">
        <f>('Bonds (CP)'!L389/'Bonds (CP)'!L388-1)*'Bonds Portfolio'!$F$7</f>
        <v>-2.7867112738902524E-3</v>
      </c>
      <c r="G389" s="113">
        <f t="shared" ref="G389:G452" si="36">SUM(B389:F389)</f>
        <v>-7.9669256002812931E-3</v>
      </c>
      <c r="H389" s="113">
        <f t="shared" ref="H389:H452" si="37">$G389-$G$522</f>
        <v>-1.4317261284592757E-3</v>
      </c>
      <c r="I389" s="113">
        <f t="shared" ref="I389:I452" si="38">$G389-$G$526</f>
        <v>1.4291901803593198E-3</v>
      </c>
      <c r="K389" s="24">
        <v>45751</v>
      </c>
      <c r="L389" s="113">
        <f>('Bonds (CP)'!AL389/'Bonds (CP)'!AL359-1)*'Bonds Portfolio'!$O$4</f>
        <v>4.3855950071685084E-4</v>
      </c>
      <c r="M389" s="113">
        <f>('Bonds (CP)'!AM389/'Bonds (CP)'!AM359-1)*'Bonds Portfolio'!$O$5</f>
        <v>3.8417646588512436E-3</v>
      </c>
      <c r="N389" s="113">
        <f>('Bonds (CP)'!AN389/'Bonds (CP)'!AN359-1)*'Bonds Portfolio'!$O$6</f>
        <v>2.5803991664352212E-3</v>
      </c>
      <c r="O389" s="113">
        <f>('Bonds (CP)'!AO389/'Bonds (CP)'!AO359-1)*'Bonds Portfolio'!$O$7</f>
        <v>-1.1786095664199304E-3</v>
      </c>
      <c r="P389" s="113">
        <f>('Bonds (CP)'!AP389/'Bonds (CP)'!AP359-1)*'Bonds Portfolio'!$O$8</f>
        <v>-7.5229224366998304E-3</v>
      </c>
      <c r="Q389" s="113">
        <f t="shared" si="33"/>
        <v>-1.8408086771164456E-3</v>
      </c>
      <c r="R389" s="113">
        <f t="shared" si="34"/>
        <v>4.345853847012713E-2</v>
      </c>
      <c r="S389" s="113">
        <f t="shared" si="35"/>
        <v>4.9100886492692043E-2</v>
      </c>
    </row>
    <row r="390" spans="1:19" ht="15.6">
      <c r="A390" s="24">
        <v>45754</v>
      </c>
      <c r="B390" s="113">
        <f>('Bonds (CP)'!H390/'Bonds (CP)'!H389-1)*'Bonds Portfolio'!$F$3</f>
        <v>-2.8633990230755304E-4</v>
      </c>
      <c r="C390" s="113">
        <f>('Bonds (CP)'!I390/'Bonds (CP)'!I389-1)*'Bonds Portfolio'!$F$4</f>
        <v>-8.0165327329442262E-4</v>
      </c>
      <c r="D390" s="113">
        <f>('Bonds (CP)'!J390/'Bonds (CP)'!J389-1)*'Bonds Portfolio'!$F$5</f>
        <v>-1.4380408563551496E-3</v>
      </c>
      <c r="E390" s="113">
        <f>('Bonds (CP)'!K390/'Bonds (CP)'!K389-1)*'Bonds Portfolio'!$F$6</f>
        <v>-3.6299210443753618E-3</v>
      </c>
      <c r="F390" s="113">
        <f>('Bonds (CP)'!L390/'Bonds (CP)'!L389-1)*'Bonds Portfolio'!$F$7</f>
        <v>-3.8270905586281325E-3</v>
      </c>
      <c r="G390" s="113">
        <f t="shared" si="36"/>
        <v>-9.9830456349606182E-3</v>
      </c>
      <c r="H390" s="113">
        <f t="shared" si="37"/>
        <v>-3.4478461631386008E-3</v>
      </c>
      <c r="I390" s="113">
        <f t="shared" si="38"/>
        <v>-5.8692985432000529E-4</v>
      </c>
      <c r="K390" s="24">
        <v>45754</v>
      </c>
      <c r="L390" s="113">
        <f>('Bonds (CP)'!AL390/'Bonds (CP)'!AL360-1)*'Bonds Portfolio'!$O$4</f>
        <v>2.3580933131213123E-4</v>
      </c>
      <c r="M390" s="113">
        <f>('Bonds (CP)'!AM390/'Bonds (CP)'!AM360-1)*'Bonds Portfolio'!$O$5</f>
        <v>3.328794473404173E-3</v>
      </c>
      <c r="N390" s="113">
        <f>('Bonds (CP)'!AN390/'Bonds (CP)'!AN360-1)*'Bonds Portfolio'!$O$6</f>
        <v>1.4457499083516902E-3</v>
      </c>
      <c r="O390" s="113">
        <f>('Bonds (CP)'!AO390/'Bonds (CP)'!AO360-1)*'Bonds Portfolio'!$O$7</f>
        <v>-5.2999698094559735E-3</v>
      </c>
      <c r="P390" s="113">
        <f>('Bonds (CP)'!AP390/'Bonds (CP)'!AP360-1)*'Bonds Portfolio'!$O$8</f>
        <v>-1.3118285881860682E-2</v>
      </c>
      <c r="Q390" s="113">
        <f t="shared" si="33"/>
        <v>-1.3407901978248661E-2</v>
      </c>
      <c r="R390" s="113">
        <f t="shared" si="34"/>
        <v>3.1891445168994913E-2</v>
      </c>
      <c r="S390" s="113">
        <f t="shared" si="35"/>
        <v>3.7533793191559826E-2</v>
      </c>
    </row>
    <row r="391" spans="1:19" ht="15.6">
      <c r="A391" s="24">
        <v>45755</v>
      </c>
      <c r="B391" s="113">
        <f>('Bonds (CP)'!H391/'Bonds (CP)'!H390-1)*'Bonds Portfolio'!$F$3</f>
        <v>7.4387151310228994E-4</v>
      </c>
      <c r="C391" s="113">
        <f>('Bonds (CP)'!I391/'Bonds (CP)'!I390-1)*'Bonds Portfolio'!$F$4</f>
        <v>1.1583949243593849E-3</v>
      </c>
      <c r="D391" s="113">
        <f>('Bonds (CP)'!J391/'Bonds (CP)'!J390-1)*'Bonds Portfolio'!$F$5</f>
        <v>1.6102086653308147E-3</v>
      </c>
      <c r="E391" s="113">
        <f>('Bonds (CP)'!K391/'Bonds (CP)'!K390-1)*'Bonds Portfolio'!$F$6</f>
        <v>3.2966075679980557E-3</v>
      </c>
      <c r="F391" s="113">
        <f>('Bonds (CP)'!L391/'Bonds (CP)'!L390-1)*'Bonds Portfolio'!$F$7</f>
        <v>3.335079777050476E-3</v>
      </c>
      <c r="G391" s="113">
        <f t="shared" si="36"/>
        <v>1.0144162447841021E-2</v>
      </c>
      <c r="H391" s="113">
        <f t="shared" si="37"/>
        <v>1.6679361919663037E-2</v>
      </c>
      <c r="I391" s="113">
        <f t="shared" si="38"/>
        <v>1.9540278228481634E-2</v>
      </c>
      <c r="K391" s="24">
        <v>45755</v>
      </c>
      <c r="L391" s="113">
        <f>('Bonds (CP)'!AL391/'Bonds (CP)'!AL361-1)*'Bonds Portfolio'!$O$4</f>
        <v>9.6365173288250896E-4</v>
      </c>
      <c r="M391" s="113">
        <f>('Bonds (CP)'!AM391/'Bonds (CP)'!AM361-1)*'Bonds Portfolio'!$O$5</f>
        <v>4.1496813695756979E-3</v>
      </c>
      <c r="N391" s="113">
        <f>('Bonds (CP)'!AN391/'Bonds (CP)'!AN361-1)*'Bonds Portfolio'!$O$6</f>
        <v>2.5809368566418025E-3</v>
      </c>
      <c r="O391" s="113">
        <f>('Bonds (CP)'!AO391/'Bonds (CP)'!AO361-1)*'Bonds Portfolio'!$O$7</f>
        <v>-2.0907218443780408E-3</v>
      </c>
      <c r="P391" s="113">
        <f>('Bonds (CP)'!AP391/'Bonds (CP)'!AP361-1)*'Bonds Portfolio'!$O$8</f>
        <v>-9.7242579647814475E-3</v>
      </c>
      <c r="Q391" s="113">
        <f t="shared" si="33"/>
        <v>-4.1207098500594787E-3</v>
      </c>
      <c r="R391" s="113">
        <f t="shared" si="34"/>
        <v>4.1178637297184094E-2</v>
      </c>
      <c r="S391" s="113">
        <f t="shared" si="35"/>
        <v>4.6820985319749008E-2</v>
      </c>
    </row>
    <row r="392" spans="1:19" ht="15.6">
      <c r="A392" s="24">
        <v>45756</v>
      </c>
      <c r="B392" s="113">
        <f>('Bonds (CP)'!H392/'Bonds (CP)'!H391-1)*'Bonds Portfolio'!$F$3</f>
        <v>-6.2357798938232904E-4</v>
      </c>
      <c r="C392" s="113">
        <f>('Bonds (CP)'!I392/'Bonds (CP)'!I391-1)*'Bonds Portfolio'!$F$4</f>
        <v>-2.1954612212587545E-3</v>
      </c>
      <c r="D392" s="113">
        <f>('Bonds (CP)'!J392/'Bonds (CP)'!J391-1)*'Bonds Portfolio'!$F$5</f>
        <v>-3.0212583331609812E-3</v>
      </c>
      <c r="E392" s="113">
        <f>('Bonds (CP)'!K392/'Bonds (CP)'!K391-1)*'Bonds Portfolio'!$F$6</f>
        <v>-4.393620629385842E-3</v>
      </c>
      <c r="F392" s="113">
        <f>('Bonds (CP)'!L392/'Bonds (CP)'!L391-1)*'Bonds Portfolio'!$F$7</f>
        <v>-4.083729497459632E-3</v>
      </c>
      <c r="G392" s="113">
        <f t="shared" si="36"/>
        <v>-1.4317647670647539E-2</v>
      </c>
      <c r="H392" s="113">
        <f t="shared" si="37"/>
        <v>-7.7824481988255211E-3</v>
      </c>
      <c r="I392" s="113">
        <f t="shared" si="38"/>
        <v>-4.9215318900069256E-3</v>
      </c>
      <c r="K392" s="24">
        <v>45756</v>
      </c>
      <c r="L392" s="113">
        <f>('Bonds (CP)'!AL392/'Bonds (CP)'!AL362-1)*'Bonds Portfolio'!$O$4</f>
        <v>2.5280188758740606E-4</v>
      </c>
      <c r="M392" s="113">
        <f>('Bonds (CP)'!AM392/'Bonds (CP)'!AM362-1)*'Bonds Portfolio'!$O$5</f>
        <v>1.1035941385940885E-3</v>
      </c>
      <c r="N392" s="113">
        <f>('Bonds (CP)'!AN392/'Bonds (CP)'!AN362-1)*'Bonds Portfolio'!$O$6</f>
        <v>-1.7533057082246952E-3</v>
      </c>
      <c r="O392" s="113">
        <f>('Bonds (CP)'!AO392/'Bonds (CP)'!AO362-1)*'Bonds Portfolio'!$O$7</f>
        <v>-8.0890805510048357E-3</v>
      </c>
      <c r="P392" s="113">
        <f>('Bonds (CP)'!AP392/'Bonds (CP)'!AP362-1)*'Bonds Portfolio'!$O$8</f>
        <v>-1.4289487875597962E-2</v>
      </c>
      <c r="Q392" s="113">
        <f t="shared" si="33"/>
        <v>-2.2775478108645997E-2</v>
      </c>
      <c r="R392" s="113">
        <f t="shared" si="34"/>
        <v>2.2523869038597578E-2</v>
      </c>
      <c r="S392" s="113">
        <f t="shared" si="35"/>
        <v>2.8166217061162492E-2</v>
      </c>
    </row>
    <row r="393" spans="1:19" ht="15.6">
      <c r="A393" s="24">
        <v>45757</v>
      </c>
      <c r="B393" s="113">
        <f>('Bonds (CP)'!H393/'Bonds (CP)'!H392-1)*'Bonds Portfolio'!$F$3</f>
        <v>1.0117190793357267E-4</v>
      </c>
      <c r="C393" s="113">
        <f>('Bonds (CP)'!I393/'Bonds (CP)'!I392-1)*'Bonds Portfolio'!$F$4</f>
        <v>9.5449009234829243E-4</v>
      </c>
      <c r="D393" s="113">
        <f>('Bonds (CP)'!J393/'Bonds (CP)'!J392-1)*'Bonds Portfolio'!$F$5</f>
        <v>2.2546286566834882E-3</v>
      </c>
      <c r="E393" s="113">
        <f>('Bonds (CP)'!K393/'Bonds (CP)'!K392-1)*'Bonds Portfolio'!$F$6</f>
        <v>4.6264476821182843E-3</v>
      </c>
      <c r="F393" s="113">
        <f>('Bonds (CP)'!L393/'Bonds (CP)'!L392-1)*'Bonds Portfolio'!$F$7</f>
        <v>5.1666744496134953E-3</v>
      </c>
      <c r="G393" s="113">
        <f t="shared" si="36"/>
        <v>1.3103412788697134E-2</v>
      </c>
      <c r="H393" s="113">
        <f t="shared" si="37"/>
        <v>1.9638612260519151E-2</v>
      </c>
      <c r="I393" s="113">
        <f t="shared" si="38"/>
        <v>2.2499528569337748E-2</v>
      </c>
      <c r="K393" s="24">
        <v>45757</v>
      </c>
      <c r="L393" s="113">
        <f>('Bonds (CP)'!AL393/'Bonds (CP)'!AL363-1)*'Bonds Portfolio'!$O$4</f>
        <v>2.6979175448951234E-4</v>
      </c>
      <c r="M393" s="113">
        <f>('Bonds (CP)'!AM393/'Bonds (CP)'!AM363-1)*'Bonds Portfolio'!$O$5</f>
        <v>2.0633510792986698E-3</v>
      </c>
      <c r="N393" s="113">
        <f>('Bonds (CP)'!AN393/'Bonds (CP)'!AN363-1)*'Bonds Portfolio'!$O$6</f>
        <v>6.4226784508014667E-4</v>
      </c>
      <c r="O393" s="113">
        <f>('Bonds (CP)'!AO393/'Bonds (CP)'!AO363-1)*'Bonds Portfolio'!$O$7</f>
        <v>-3.3905682373873702E-3</v>
      </c>
      <c r="P393" s="113">
        <f>('Bonds (CP)'!AP393/'Bonds (CP)'!AP363-1)*'Bonds Portfolio'!$O$8</f>
        <v>-9.3524395615287356E-3</v>
      </c>
      <c r="Q393" s="113">
        <f t="shared" si="33"/>
        <v>-9.7675971200477767E-3</v>
      </c>
      <c r="R393" s="113">
        <f t="shared" si="34"/>
        <v>3.5531750027195802E-2</v>
      </c>
      <c r="S393" s="113">
        <f t="shared" si="35"/>
        <v>4.1174098049760716E-2</v>
      </c>
    </row>
    <row r="394" spans="1:19" ht="15.6">
      <c r="A394" s="24">
        <v>45758</v>
      </c>
      <c r="B394" s="113">
        <f>('Bonds (CP)'!H394/'Bonds (CP)'!H393-1)*'Bonds Portfolio'!$F$3</f>
        <v>2.8706518068215557E-4</v>
      </c>
      <c r="C394" s="113">
        <f>('Bonds (CP)'!I394/'Bonds (CP)'!I393-1)*'Bonds Portfolio'!$F$4</f>
        <v>1.360538884478313E-3</v>
      </c>
      <c r="D394" s="113">
        <f>('Bonds (CP)'!J394/'Bonds (CP)'!J393-1)*'Bonds Portfolio'!$F$5</f>
        <v>2.4239543892403681E-3</v>
      </c>
      <c r="E394" s="113">
        <f>('Bonds (CP)'!K394/'Bonds (CP)'!K393-1)*'Bonds Portfolio'!$F$6</f>
        <v>3.4490392520753589E-3</v>
      </c>
      <c r="F394" s="113">
        <f>('Bonds (CP)'!L394/'Bonds (CP)'!L393-1)*'Bonds Portfolio'!$F$7</f>
        <v>4.1326292645359258E-3</v>
      </c>
      <c r="G394" s="113">
        <f t="shared" si="36"/>
        <v>1.1653226971012121E-2</v>
      </c>
      <c r="H394" s="113">
        <f t="shared" si="37"/>
        <v>1.8188426442834138E-2</v>
      </c>
      <c r="I394" s="113">
        <f t="shared" si="38"/>
        <v>2.1049342751652732E-2</v>
      </c>
      <c r="K394" s="24">
        <v>45758</v>
      </c>
      <c r="L394" s="113">
        <f>('Bonds (CP)'!AL394/'Bonds (CP)'!AL364-1)*'Bonds Portfolio'!$O$4</f>
        <v>8.2742316784871765E-4</v>
      </c>
      <c r="M394" s="113">
        <f>('Bonds (CP)'!AM394/'Bonds (CP)'!AM364-1)*'Bonds Portfolio'!$O$5</f>
        <v>4.0485437165259878E-3</v>
      </c>
      <c r="N394" s="113">
        <f>('Bonds (CP)'!AN394/'Bonds (CP)'!AN364-1)*'Bonds Portfolio'!$O$6</f>
        <v>3.6440707189943303E-3</v>
      </c>
      <c r="O394" s="113">
        <f>('Bonds (CP)'!AO394/'Bonds (CP)'!AO364-1)*'Bonds Portfolio'!$O$7</f>
        <v>0</v>
      </c>
      <c r="P394" s="113">
        <f>('Bonds (CP)'!AP394/'Bonds (CP)'!AP364-1)*'Bonds Portfolio'!$O$8</f>
        <v>-6.4098172970102896E-3</v>
      </c>
      <c r="Q394" s="113">
        <f t="shared" si="33"/>
        <v>2.1102203063587469E-3</v>
      </c>
      <c r="R394" s="113">
        <f t="shared" si="34"/>
        <v>4.7409567453602322E-2</v>
      </c>
      <c r="S394" s="113">
        <f t="shared" si="35"/>
        <v>5.3051915476167236E-2</v>
      </c>
    </row>
    <row r="395" spans="1:19" ht="15.6">
      <c r="A395" s="24">
        <v>45761</v>
      </c>
      <c r="B395" s="113">
        <f>('Bonds (CP)'!H395/'Bonds (CP)'!H394-1)*'Bonds Portfolio'!$F$3</f>
        <v>-1.1813349084464076E-4</v>
      </c>
      <c r="C395" s="113">
        <f>('Bonds (CP)'!I395/'Bonds (CP)'!I394-1)*'Bonds Portfolio'!$F$4</f>
        <v>1.5091788173742239E-4</v>
      </c>
      <c r="D395" s="113">
        <f>('Bonds (CP)'!J395/'Bonds (CP)'!J394-1)*'Bonds Portfolio'!$F$5</f>
        <v>5.6406205292343088E-4</v>
      </c>
      <c r="E395" s="113">
        <f>('Bonds (CP)'!K395/'Bonds (CP)'!K394-1)*'Bonds Portfolio'!$F$6</f>
        <v>9.2601734188773048E-4</v>
      </c>
      <c r="F395" s="113">
        <f>('Bonds (CP)'!L395/'Bonds (CP)'!L394-1)*'Bonds Portfolio'!$F$7</f>
        <v>1.5796253867868427E-3</v>
      </c>
      <c r="G395" s="113">
        <f t="shared" si="36"/>
        <v>3.1024891724907855E-3</v>
      </c>
      <c r="H395" s="113">
        <f t="shared" si="37"/>
        <v>9.6376886443128029E-3</v>
      </c>
      <c r="I395" s="113">
        <f t="shared" si="38"/>
        <v>1.2498604953131398E-2</v>
      </c>
      <c r="K395" s="24">
        <v>45761</v>
      </c>
      <c r="L395" s="113">
        <f>('Bonds (CP)'!AL395/'Bonds (CP)'!AL365-1)*'Bonds Portfolio'!$O$4</f>
        <v>3.3752425955615453E-4</v>
      </c>
      <c r="M395" s="113">
        <f>('Bonds (CP)'!AM395/'Bonds (CP)'!AM365-1)*'Bonds Portfolio'!$O$5</f>
        <v>3.1847084295042907E-3</v>
      </c>
      <c r="N395" s="113">
        <f>('Bonds (CP)'!AN395/'Bonds (CP)'!AN365-1)*'Bonds Portfolio'!$O$6</f>
        <v>3.4020994065835364E-3</v>
      </c>
      <c r="O395" s="113">
        <f>('Bonds (CP)'!AO395/'Bonds (CP)'!AO365-1)*'Bonds Portfolio'!$O$7</f>
        <v>1.3237735890292424E-3</v>
      </c>
      <c r="P395" s="113">
        <f>('Bonds (CP)'!AP395/'Bonds (CP)'!AP365-1)*'Bonds Portfolio'!$O$8</f>
        <v>-3.1585113258819409E-3</v>
      </c>
      <c r="Q395" s="113">
        <f t="shared" si="33"/>
        <v>5.0895943587912825E-3</v>
      </c>
      <c r="R395" s="113">
        <f t="shared" si="34"/>
        <v>5.0388941506034859E-2</v>
      </c>
      <c r="S395" s="113">
        <f t="shared" si="35"/>
        <v>5.6031289528599773E-2</v>
      </c>
    </row>
    <row r="396" spans="1:19" ht="15.6">
      <c r="A396" s="24">
        <v>45762</v>
      </c>
      <c r="B396" s="113">
        <f>('Bonds (CP)'!H396/'Bonds (CP)'!H395-1)*'Bonds Portfolio'!$F$3</f>
        <v>1.8581081081081585E-4</v>
      </c>
      <c r="C396" s="113">
        <f>('Bonds (CP)'!I396/'Bonds (CP)'!I395-1)*'Bonds Portfolio'!$F$4</f>
        <v>-2.512545361597729E-4</v>
      </c>
      <c r="D396" s="113">
        <f>('Bonds (CP)'!J396/'Bonds (CP)'!J395-1)*'Bonds Portfolio'!$F$5</f>
        <v>-1.0430149408721112E-3</v>
      </c>
      <c r="E396" s="113">
        <f>('Bonds (CP)'!K396/'Bonds (CP)'!K395-1)*'Bonds Portfolio'!$F$6</f>
        <v>-2.7484952672949706E-3</v>
      </c>
      <c r="F396" s="113">
        <f>('Bonds (CP)'!L396/'Bonds (CP)'!L395-1)*'Bonds Portfolio'!$F$7</f>
        <v>-3.8038408947915995E-3</v>
      </c>
      <c r="G396" s="113">
        <f t="shared" si="36"/>
        <v>-7.660794828307638E-3</v>
      </c>
      <c r="H396" s="113">
        <f t="shared" si="37"/>
        <v>-1.1255953564856206E-3</v>
      </c>
      <c r="I396" s="113">
        <f t="shared" si="38"/>
        <v>1.7353209523329749E-3</v>
      </c>
      <c r="K396" s="24">
        <v>45762</v>
      </c>
      <c r="L396" s="113">
        <f>('Bonds (CP)'!AL396/'Bonds (CP)'!AL366-1)*'Bonds Portfolio'!$O$4</f>
        <v>3.3783783783780667E-5</v>
      </c>
      <c r="M396" s="113">
        <f>('Bonds (CP)'!AM396/'Bonds (CP)'!AM366-1)*'Bonds Portfolio'!$O$5</f>
        <v>1.6128543646667826E-3</v>
      </c>
      <c r="N396" s="113">
        <f>('Bonds (CP)'!AN396/'Bonds (CP)'!AN366-1)*'Bonds Portfolio'!$O$6</f>
        <v>6.4386898916186659E-4</v>
      </c>
      <c r="O396" s="113">
        <f>('Bonds (CP)'!AO396/'Bonds (CP)'!AO366-1)*'Bonds Portfolio'!$O$7</f>
        <v>-2.6182008881681321E-3</v>
      </c>
      <c r="P396" s="113">
        <f>('Bonds (CP)'!AP396/'Bonds (CP)'!AP366-1)*'Bonds Portfolio'!$O$8</f>
        <v>-6.4798316659040239E-3</v>
      </c>
      <c r="Q396" s="113">
        <f t="shared" si="33"/>
        <v>-6.8075254164597261E-3</v>
      </c>
      <c r="R396" s="113">
        <f t="shared" si="34"/>
        <v>3.8491821730783846E-2</v>
      </c>
      <c r="S396" s="113">
        <f t="shared" si="35"/>
        <v>4.4134169753348759E-2</v>
      </c>
    </row>
    <row r="397" spans="1:19" ht="15.6">
      <c r="A397" s="24">
        <v>45763</v>
      </c>
      <c r="B397" s="113">
        <f>('Bonds (CP)'!H397/'Bonds (CP)'!H396-1)*'Bonds Portfolio'!$F$3</f>
        <v>2.1983596854653343E-4</v>
      </c>
      <c r="C397" s="113">
        <f>('Bonds (CP)'!I397/'Bonds (CP)'!I396-1)*'Bonds Portfolio'!$F$4</f>
        <v>7.5599985596754851E-4</v>
      </c>
      <c r="D397" s="113">
        <f>('Bonds (CP)'!J397/'Bonds (CP)'!J396-1)*'Bonds Portfolio'!$F$5</f>
        <v>1.0484828572991933E-3</v>
      </c>
      <c r="E397" s="113">
        <f>('Bonds (CP)'!K397/'Bonds (CP)'!K396-1)*'Bonds Portfolio'!$F$6</f>
        <v>1.7191504228768473E-3</v>
      </c>
      <c r="F397" s="113">
        <f>('Bonds (CP)'!L397/'Bonds (CP)'!L396-1)*'Bonds Portfolio'!$F$7</f>
        <v>1.5619430915901234E-3</v>
      </c>
      <c r="G397" s="113">
        <f t="shared" si="36"/>
        <v>5.3054121962802462E-3</v>
      </c>
      <c r="H397" s="113">
        <f t="shared" si="37"/>
        <v>1.1840611668102264E-2</v>
      </c>
      <c r="I397" s="113">
        <f t="shared" si="38"/>
        <v>1.4701527976920859E-2</v>
      </c>
      <c r="K397" s="24">
        <v>45763</v>
      </c>
      <c r="L397" s="113">
        <f>('Bonds (CP)'!AL397/'Bonds (CP)'!AL367-1)*'Bonds Portfolio'!$O$4</f>
        <v>-2.5365688678447018E-4</v>
      </c>
      <c r="M397" s="113">
        <f>('Bonds (CP)'!AM397/'Bonds (CP)'!AM367-1)*'Bonds Portfolio'!$O$5</f>
        <v>-1.3060470586775397E-3</v>
      </c>
      <c r="N397" s="113">
        <f>('Bonds (CP)'!AN397/'Bonds (CP)'!AN367-1)*'Bonds Portfolio'!$O$6</f>
        <v>-2.164641691479252E-3</v>
      </c>
      <c r="O397" s="113">
        <f>('Bonds (CP)'!AO397/'Bonds (CP)'!AO367-1)*'Bonds Portfolio'!$O$7</f>
        <v>-3.1475643750726646E-3</v>
      </c>
      <c r="P397" s="113">
        <f>('Bonds (CP)'!AP397/'Bonds (CP)'!AP367-1)*'Bonds Portfolio'!$O$8</f>
        <v>-4.1169323182603133E-3</v>
      </c>
      <c r="Q397" s="113">
        <f t="shared" si="33"/>
        <v>-1.0988842330274241E-2</v>
      </c>
      <c r="R397" s="113">
        <f t="shared" si="34"/>
        <v>3.4310504816969331E-2</v>
      </c>
      <c r="S397" s="113">
        <f t="shared" si="35"/>
        <v>3.9952852839534245E-2</v>
      </c>
    </row>
    <row r="398" spans="1:19" ht="15.6">
      <c r="A398" s="24">
        <v>45764</v>
      </c>
      <c r="B398" s="113">
        <f>('Bonds (CP)'!H398/'Bonds (CP)'!H397-1)*'Bonds Portfolio'!$F$3</f>
        <v>4.9160874724529791E-4</v>
      </c>
      <c r="C398" s="113">
        <f>('Bonds (CP)'!I398/'Bonds (CP)'!I397-1)*'Bonds Portfolio'!$F$4</f>
        <v>2.0149227540557926E-4</v>
      </c>
      <c r="D398" s="113">
        <f>('Bonds (CP)'!J398/'Bonds (CP)'!J397-1)*'Bonds Portfolio'!$F$5</f>
        <v>1.610736914399169E-4</v>
      </c>
      <c r="E398" s="113">
        <f>('Bonds (CP)'!K398/'Bonds (CP)'!K397-1)*'Bonds Portfolio'!$F$6</f>
        <v>-1.3180045774330296E-4</v>
      </c>
      <c r="F398" s="113">
        <f>('Bonds (CP)'!L398/'Bonds (CP)'!L397-1)*'Bonds Portfolio'!$F$7</f>
        <v>-1.8290659585901592E-3</v>
      </c>
      <c r="G398" s="113">
        <f t="shared" si="36"/>
        <v>-1.106691702242668E-3</v>
      </c>
      <c r="H398" s="113">
        <f t="shared" si="37"/>
        <v>5.428507769579349E-3</v>
      </c>
      <c r="I398" s="113">
        <f t="shared" si="38"/>
        <v>8.2894240783979445E-3</v>
      </c>
      <c r="K398" s="24">
        <v>45764</v>
      </c>
      <c r="L398" s="113">
        <f>('Bonds (CP)'!AL398/'Bonds (CP)'!AL368-1)*'Bonds Portfolio'!$O$4</f>
        <v>-1.695202576707633E-4</v>
      </c>
      <c r="M398" s="113">
        <f>('Bonds (CP)'!AM398/'Bonds (CP)'!AM368-1)*'Bonds Portfolio'!$O$5</f>
        <v>-3.2061129647619202E-3</v>
      </c>
      <c r="N398" s="113">
        <f>('Bonds (CP)'!AN398/'Bonds (CP)'!AN368-1)*'Bonds Portfolio'!$O$6</f>
        <v>-4.5502705040885603E-3</v>
      </c>
      <c r="O398" s="113">
        <f>('Bonds (CP)'!AO398/'Bonds (CP)'!AO368-1)*'Bonds Portfolio'!$O$7</f>
        <v>-5.7433674243383866E-3</v>
      </c>
      <c r="P398" s="113">
        <f>('Bonds (CP)'!AP398/'Bonds (CP)'!AP368-1)*'Bonds Portfolio'!$O$8</f>
        <v>-6.8927421256766101E-3</v>
      </c>
      <c r="Q398" s="113">
        <f t="shared" si="33"/>
        <v>-2.0562013276536242E-2</v>
      </c>
      <c r="R398" s="113">
        <f t="shared" si="34"/>
        <v>2.4737333870707333E-2</v>
      </c>
      <c r="S398" s="113">
        <f t="shared" si="35"/>
        <v>3.0379681893272246E-2</v>
      </c>
    </row>
    <row r="399" spans="1:19" ht="15.6">
      <c r="A399" s="24">
        <v>45765</v>
      </c>
      <c r="B399" s="113">
        <f>('Bonds (CP)'!H399/'Bonds (CP)'!H398-1)*'Bonds Portfolio'!$F$3</f>
        <v>-7.2629000928976512E-4</v>
      </c>
      <c r="C399" s="113">
        <f>('Bonds (CP)'!I399/'Bonds (CP)'!I398-1)*'Bonds Portfolio'!$F$4</f>
        <v>-1.0037074477712072E-3</v>
      </c>
      <c r="D399" s="113">
        <f>('Bonds (CP)'!J399/'Bonds (CP)'!J398-1)*'Bonds Portfolio'!$F$5</f>
        <v>-1.0432306807280024E-3</v>
      </c>
      <c r="E399" s="113">
        <f>('Bonds (CP)'!K399/'Bonds (CP)'!K398-1)*'Bonds Portfolio'!$F$6</f>
        <v>-1.050979900802962E-3</v>
      </c>
      <c r="F399" s="113">
        <f>('Bonds (CP)'!L399/'Bonds (CP)'!L398-1)*'Bonds Portfolio'!$F$7</f>
        <v>8.4778769404540992E-4</v>
      </c>
      <c r="G399" s="113">
        <f t="shared" si="36"/>
        <v>-2.9764203445465272E-3</v>
      </c>
      <c r="H399" s="113">
        <f t="shared" si="37"/>
        <v>3.5587791272754903E-3</v>
      </c>
      <c r="I399" s="113">
        <f t="shared" si="38"/>
        <v>6.4196954360940858E-3</v>
      </c>
      <c r="K399" s="24">
        <v>45765</v>
      </c>
      <c r="L399" s="113">
        <f>('Bonds (CP)'!AL399/'Bonds (CP)'!AL369-1)*'Bonds Portfolio'!$O$4</f>
        <v>-1.0472088506038536E-3</v>
      </c>
      <c r="M399" s="113">
        <f>('Bonds (CP)'!AM399/'Bonds (CP)'!AM369-1)*'Bonds Portfolio'!$O$5</f>
        <v>-4.6396638536065462E-3</v>
      </c>
      <c r="N399" s="113">
        <f>('Bonds (CP)'!AN399/'Bonds (CP)'!AN369-1)*'Bonds Portfolio'!$O$6</f>
        <v>-6.1988903285614908E-3</v>
      </c>
      <c r="O399" s="113">
        <f>('Bonds (CP)'!AO399/'Bonds (CP)'!AO369-1)*'Bonds Portfolio'!$O$7</f>
        <v>-7.5344390694531693E-3</v>
      </c>
      <c r="P399" s="113">
        <f>('Bonds (CP)'!AP399/'Bonds (CP)'!AP369-1)*'Bonds Portfolio'!$O$8</f>
        <v>-7.0626151241050435E-3</v>
      </c>
      <c r="Q399" s="113">
        <f t="shared" si="33"/>
        <v>-2.6482817226330103E-2</v>
      </c>
      <c r="R399" s="113">
        <f t="shared" si="34"/>
        <v>1.8816529920913472E-2</v>
      </c>
      <c r="S399" s="113">
        <f t="shared" si="35"/>
        <v>2.4458877943478386E-2</v>
      </c>
    </row>
    <row r="400" spans="1:19" ht="15.6">
      <c r="A400" s="24">
        <v>45768</v>
      </c>
      <c r="B400" s="113">
        <f>('Bonds (CP)'!H400/'Bonds (CP)'!H399-1)*'Bonds Portfolio'!$F$3</f>
        <v>0</v>
      </c>
      <c r="C400" s="113">
        <f>('Bonds (CP)'!I400/'Bonds (CP)'!I399-1)*'Bonds Portfolio'!$F$4</f>
        <v>3.0190915924430687E-4</v>
      </c>
      <c r="D400" s="113">
        <f>('Bonds (CP)'!J400/'Bonds (CP)'!J399-1)*'Bonds Portfolio'!$F$5</f>
        <v>6.4453779679021219E-4</v>
      </c>
      <c r="E400" s="113">
        <f>('Bonds (CP)'!K400/'Bonds (CP)'!K399-1)*'Bonds Portfolio'!$F$6</f>
        <v>1.5875611113639555E-3</v>
      </c>
      <c r="F400" s="113">
        <f>('Bonds (CP)'!L400/'Bonds (CP)'!L399-1)*'Bonds Portfolio'!$F$7</f>
        <v>2.2863845180245423E-3</v>
      </c>
      <c r="G400" s="113">
        <f t="shared" si="36"/>
        <v>4.8203925854230171E-3</v>
      </c>
      <c r="H400" s="113">
        <f t="shared" si="37"/>
        <v>1.1355592057245035E-2</v>
      </c>
      <c r="I400" s="113">
        <f t="shared" si="38"/>
        <v>1.421650836606363E-2</v>
      </c>
      <c r="K400" s="24">
        <v>45768</v>
      </c>
      <c r="L400" s="113">
        <f>('Bonds (CP)'!AL400/'Bonds (CP)'!AL370-1)*'Bonds Portfolio'!$O$4</f>
        <v>-9.9653745460686065E-4</v>
      </c>
      <c r="M400" s="113">
        <f>('Bonds (CP)'!AM400/'Bonds (CP)'!AM370-1)*'Bonds Portfolio'!$O$5</f>
        <v>-5.7300045036985606E-3</v>
      </c>
      <c r="N400" s="113">
        <f>('Bonds (CP)'!AN400/'Bonds (CP)'!AN370-1)*'Bonds Portfolio'!$O$6</f>
        <v>-8.0057098799349857E-3</v>
      </c>
      <c r="O400" s="113">
        <f>('Bonds (CP)'!AO400/'Bonds (CP)'!AO370-1)*'Bonds Portfolio'!$O$7</f>
        <v>-8.5792993204819156E-3</v>
      </c>
      <c r="P400" s="113">
        <f>('Bonds (CP)'!AP400/'Bonds (CP)'!AP370-1)*'Bonds Portfolio'!$O$8</f>
        <v>-5.142585815969292E-3</v>
      </c>
      <c r="Q400" s="113">
        <f t="shared" si="33"/>
        <v>-2.845413697469161E-2</v>
      </c>
      <c r="R400" s="113">
        <f t="shared" si="34"/>
        <v>1.6845210172551965E-2</v>
      </c>
      <c r="S400" s="113">
        <f t="shared" si="35"/>
        <v>2.2487558195116879E-2</v>
      </c>
    </row>
    <row r="401" spans="1:19" ht="15.6">
      <c r="A401" s="24">
        <v>45769</v>
      </c>
      <c r="B401" s="113">
        <f>('Bonds (CP)'!H401/'Bonds (CP)'!H400-1)*'Bonds Portfolio'!$F$3</f>
        <v>3.3838084764403753E-4</v>
      </c>
      <c r="C401" s="113">
        <f>('Bonds (CP)'!I401/'Bonds (CP)'!I400-1)*'Bonds Portfolio'!$F$4</f>
        <v>6.0476103398849907E-4</v>
      </c>
      <c r="D401" s="113">
        <f>('Bonds (CP)'!J401/'Bonds (CP)'!J400-1)*'Bonds Portfolio'!$F$5</f>
        <v>3.2221021807341547E-4</v>
      </c>
      <c r="E401" s="113">
        <f>('Bonds (CP)'!K401/'Bonds (CP)'!K400-1)*'Bonds Portfolio'!$F$6</f>
        <v>-3.9530728154650867E-4</v>
      </c>
      <c r="F401" s="113">
        <f>('Bonds (CP)'!L401/'Bonds (CP)'!L400-1)*'Bonds Portfolio'!$F$7</f>
        <v>-1.2778296817026469E-3</v>
      </c>
      <c r="G401" s="113">
        <f t="shared" si="36"/>
        <v>-4.0778486354320354E-4</v>
      </c>
      <c r="H401" s="113">
        <f t="shared" si="37"/>
        <v>6.1274146082788139E-3</v>
      </c>
      <c r="I401" s="113">
        <f t="shared" si="38"/>
        <v>8.9883309170974094E-3</v>
      </c>
      <c r="K401" s="24">
        <v>45769</v>
      </c>
      <c r="L401" s="113">
        <f>('Bonds (CP)'!AL401/'Bonds (CP)'!AL371-1)*'Bonds Portfolio'!$O$4</f>
        <v>-4.0605701717282288E-4</v>
      </c>
      <c r="M401" s="113">
        <f>('Bonds (CP)'!AM401/'Bonds (CP)'!AM371-1)*'Bonds Portfolio'!$O$5</f>
        <v>-3.6536460610605338E-3</v>
      </c>
      <c r="N401" s="113">
        <f>('Bonds (CP)'!AN401/'Bonds (CP)'!AN371-1)*'Bonds Portfolio'!$O$6</f>
        <v>-5.576613277867893E-3</v>
      </c>
      <c r="O401" s="113">
        <f>('Bonds (CP)'!AO401/'Bonds (CP)'!AO371-1)*'Bonds Portfolio'!$O$7</f>
        <v>-7.2914335473580399E-3</v>
      </c>
      <c r="P401" s="113">
        <f>('Bonds (CP)'!AP401/'Bonds (CP)'!AP371-1)*'Bonds Portfolio'!$O$8</f>
        <v>-6.3875587536901925E-3</v>
      </c>
      <c r="Q401" s="113">
        <f t="shared" si="33"/>
        <v>-2.3315308657149481E-2</v>
      </c>
      <c r="R401" s="113">
        <f t="shared" si="34"/>
        <v>2.1984038490094095E-2</v>
      </c>
      <c r="S401" s="113">
        <f t="shared" si="35"/>
        <v>2.7626386512659008E-2</v>
      </c>
    </row>
    <row r="402" spans="1:19" ht="15.6">
      <c r="A402" s="24">
        <v>45770</v>
      </c>
      <c r="B402" s="113">
        <f>('Bonds (CP)'!H402/'Bonds (CP)'!H401-1)*'Bonds Portfolio'!$F$3</f>
        <v>1.1850347045876397E-4</v>
      </c>
      <c r="C402" s="113">
        <f>('Bonds (CP)'!I402/'Bonds (CP)'!I401-1)*'Bonds Portfolio'!$F$4</f>
        <v>-2.5152398916972185E-4</v>
      </c>
      <c r="D402" s="113">
        <f>('Bonds (CP)'!J402/'Bonds (CP)'!J401-1)*'Bonds Portfolio'!$F$5</f>
        <v>-4.020132423907752E-4</v>
      </c>
      <c r="E402" s="113">
        <f>('Bonds (CP)'!K402/'Bonds (CP)'!K401-1)*'Bonds Portfolio'!$F$6</f>
        <v>-7.8908589154955697E-4</v>
      </c>
      <c r="F402" s="113">
        <f>('Bonds (CP)'!L402/'Bonds (CP)'!L401-1)*'Bonds Portfolio'!$F$7</f>
        <v>-2.24644307909192E-3</v>
      </c>
      <c r="G402" s="113">
        <f t="shared" si="36"/>
        <v>-3.5705627317432101E-3</v>
      </c>
      <c r="H402" s="113">
        <f t="shared" si="37"/>
        <v>2.9646367400788074E-3</v>
      </c>
      <c r="I402" s="113">
        <f t="shared" si="38"/>
        <v>5.8255530488974024E-3</v>
      </c>
      <c r="K402" s="24">
        <v>45770</v>
      </c>
      <c r="L402" s="113">
        <f>('Bonds (CP)'!AL402/'Bonds (CP)'!AL372-1)*'Bonds Portfolio'!$O$4</f>
        <v>-2.8779414254276325E-4</v>
      </c>
      <c r="M402" s="113">
        <f>('Bonds (CP)'!AM402/'Bonds (CP)'!AM372-1)*'Bonds Portfolio'!$O$5</f>
        <v>-4.1985696258917569E-3</v>
      </c>
      <c r="N402" s="113">
        <f>('Bonds (CP)'!AN402/'Bonds (CP)'!AN372-1)*'Bonds Portfolio'!$O$6</f>
        <v>-6.8313791413402662E-3</v>
      </c>
      <c r="O402" s="113">
        <f>('Bonds (CP)'!AO402/'Bonds (CP)'!AO372-1)*'Bonds Portfolio'!$O$7</f>
        <v>-1.009298140649606E-2</v>
      </c>
      <c r="P402" s="113">
        <f>('Bonds (CP)'!AP402/'Bonds (CP)'!AP372-1)*'Bonds Portfolio'!$O$8</f>
        <v>-1.1507854020590225E-2</v>
      </c>
      <c r="Q402" s="113">
        <f t="shared" si="33"/>
        <v>-3.2918578336861071E-2</v>
      </c>
      <c r="R402" s="113">
        <f t="shared" si="34"/>
        <v>1.2380768810382504E-2</v>
      </c>
      <c r="S402" s="113">
        <f t="shared" si="35"/>
        <v>1.8023116832947418E-2</v>
      </c>
    </row>
    <row r="403" spans="1:19" ht="15.6">
      <c r="A403" s="24">
        <v>45771</v>
      </c>
      <c r="B403" s="113">
        <f>('Bonds (CP)'!H403/'Bonds (CP)'!H402-1)*'Bonds Portfolio'!$F$3</f>
        <v>-3.0425963488844854E-4</v>
      </c>
      <c r="C403" s="113">
        <f>('Bonds (CP)'!I403/'Bonds (CP)'!I402-1)*'Bonds Portfolio'!$F$4</f>
        <v>-1.5089841857756083E-4</v>
      </c>
      <c r="D403" s="113">
        <f>('Bonds (CP)'!J403/'Bonds (CP)'!J402-1)*'Bonds Portfolio'!$F$5</f>
        <v>5.6423780212591093E-4</v>
      </c>
      <c r="E403" s="113">
        <f>('Bonds (CP)'!K403/'Bonds (CP)'!K402-1)*'Bonds Portfolio'!$F$6</f>
        <v>1.988311021596001E-3</v>
      </c>
      <c r="F403" s="113">
        <f>('Bonds (CP)'!L403/'Bonds (CP)'!L402-1)*'Bonds Portfolio'!$F$7</f>
        <v>3.5726179162129503E-3</v>
      </c>
      <c r="G403" s="113">
        <f t="shared" si="36"/>
        <v>5.6700086864688529E-3</v>
      </c>
      <c r="H403" s="113">
        <f t="shared" si="37"/>
        <v>1.220520815829087E-2</v>
      </c>
      <c r="I403" s="113">
        <f t="shared" si="38"/>
        <v>1.5066124467109466E-2</v>
      </c>
      <c r="K403" s="24">
        <v>45771</v>
      </c>
      <c r="L403" s="113">
        <f>('Bonds (CP)'!AL403/'Bonds (CP)'!AL373-1)*'Bonds Portfolio'!$O$4</f>
        <v>-4.9019607843139303E-4</v>
      </c>
      <c r="M403" s="113">
        <f>('Bonds (CP)'!AM403/'Bonds (CP)'!AM373-1)*'Bonds Portfolio'!$O$5</f>
        <v>-3.8995362588793991E-3</v>
      </c>
      <c r="N403" s="113">
        <f>('Bonds (CP)'!AN403/'Bonds (CP)'!AN373-1)*'Bonds Portfolio'!$O$6</f>
        <v>-5.4200145679146779E-3</v>
      </c>
      <c r="O403" s="113">
        <f>('Bonds (CP)'!AO403/'Bonds (CP)'!AO373-1)*'Bonds Portfolio'!$O$7</f>
        <v>-6.9183342668986741E-3</v>
      </c>
      <c r="P403" s="113">
        <f>('Bonds (CP)'!AP403/'Bonds (CP)'!AP373-1)*'Bonds Portfolio'!$O$8</f>
        <v>-7.1415584438222941E-3</v>
      </c>
      <c r="Q403" s="113">
        <f t="shared" si="33"/>
        <v>-2.3869639615946438E-2</v>
      </c>
      <c r="R403" s="113">
        <f t="shared" si="34"/>
        <v>2.1429707531297137E-2</v>
      </c>
      <c r="S403" s="113">
        <f t="shared" si="35"/>
        <v>2.7072055553862051E-2</v>
      </c>
    </row>
    <row r="404" spans="1:19" ht="15.6">
      <c r="A404" s="24">
        <v>45772</v>
      </c>
      <c r="B404" s="113">
        <f>('Bonds (CP)'!H404/'Bonds (CP)'!H403-1)*'Bonds Portfolio'!$F$3</f>
        <v>1.3531799729369354E-4</v>
      </c>
      <c r="C404" s="113">
        <f>('Bonds (CP)'!I404/'Bonds (CP)'!I403-1)*'Bonds Portfolio'!$F$4</f>
        <v>5.0397599945348757E-4</v>
      </c>
      <c r="D404" s="113">
        <f>('Bonds (CP)'!J404/'Bonds (CP)'!J403-1)*'Bonds Portfolio'!$F$5</f>
        <v>7.2634433837630579E-4</v>
      </c>
      <c r="E404" s="113">
        <f>('Bonds (CP)'!K404/'Bonds (CP)'!K403-1)*'Bonds Portfolio'!$F$6</f>
        <v>6.6198072977488034E-4</v>
      </c>
      <c r="F404" s="113">
        <f>('Bonds (CP)'!L404/'Bonds (CP)'!L403-1)*'Bonds Portfolio'!$F$7</f>
        <v>0</v>
      </c>
      <c r="G404" s="113">
        <f t="shared" si="36"/>
        <v>2.0276190648983671E-3</v>
      </c>
      <c r="H404" s="113">
        <f t="shared" si="37"/>
        <v>8.562818536720385E-3</v>
      </c>
      <c r="I404" s="113">
        <f t="shared" si="38"/>
        <v>1.142373484553898E-2</v>
      </c>
      <c r="K404" s="24">
        <v>45772</v>
      </c>
      <c r="L404" s="113">
        <f>('Bonds (CP)'!AL404/'Bonds (CP)'!AL374-1)*'Bonds Portfolio'!$O$4</f>
        <v>-7.9499323410010543E-4</v>
      </c>
      <c r="M404" s="113">
        <f>('Bonds (CP)'!AM404/'Bonds (CP)'!AM374-1)*'Bonds Portfolio'!$O$5</f>
        <v>-5.192995418736213E-3</v>
      </c>
      <c r="N404" s="113">
        <f>('Bonds (CP)'!AN404/'Bonds (CP)'!AN374-1)*'Bonds Portfolio'!$O$6</f>
        <v>-6.7640004562462335E-3</v>
      </c>
      <c r="O404" s="113">
        <f>('Bonds (CP)'!AO404/'Bonds (CP)'!AO374-1)*'Bonds Portfolio'!$O$7</f>
        <v>-7.9563104643427755E-3</v>
      </c>
      <c r="P404" s="113">
        <f>('Bonds (CP)'!AP404/'Bonds (CP)'!AP374-1)*'Bonds Portfolio'!$O$8</f>
        <v>-7.4270740799634583E-3</v>
      </c>
      <c r="Q404" s="113">
        <f t="shared" si="33"/>
        <v>-2.8135373653388786E-2</v>
      </c>
      <c r="R404" s="113">
        <f t="shared" si="34"/>
        <v>1.7163973493854789E-2</v>
      </c>
      <c r="S404" s="113">
        <f t="shared" si="35"/>
        <v>2.2806321516419703E-2</v>
      </c>
    </row>
    <row r="405" spans="1:19" ht="15.6">
      <c r="A405" s="24">
        <v>45775</v>
      </c>
      <c r="B405" s="113">
        <f>('Bonds (CP)'!H405/'Bonds (CP)'!H404-1)*'Bonds Portfolio'!$F$3</f>
        <v>4.9173378550233522E-4</v>
      </c>
      <c r="C405" s="113">
        <f>('Bonds (CP)'!I405/'Bonds (CP)'!I404-1)*'Bonds Portfolio'!$F$4</f>
        <v>-1.5099286259774304E-4</v>
      </c>
      <c r="D405" s="113">
        <f>('Bonds (CP)'!J405/'Bonds (CP)'!J404-1)*'Bonds Portfolio'!$F$5</f>
        <v>-8.0392545671852393E-4</v>
      </c>
      <c r="E405" s="113">
        <f>('Bonds (CP)'!K405/'Bonds (CP)'!K404-1)*'Bonds Portfolio'!$F$6</f>
        <v>-2.1012772219515473E-3</v>
      </c>
      <c r="F405" s="113">
        <f>('Bonds (CP)'!L405/'Bonds (CP)'!L404-1)*'Bonds Portfolio'!$F$7</f>
        <v>-3.2336397053027936E-3</v>
      </c>
      <c r="G405" s="113">
        <f t="shared" si="36"/>
        <v>-5.7981014610682721E-3</v>
      </c>
      <c r="H405" s="113">
        <f t="shared" si="37"/>
        <v>7.3709801075374538E-4</v>
      </c>
      <c r="I405" s="113">
        <f t="shared" si="38"/>
        <v>3.5980143195723409E-3</v>
      </c>
      <c r="K405" s="24">
        <v>45775</v>
      </c>
      <c r="L405" s="113">
        <f>('Bonds (CP)'!AL405/'Bonds (CP)'!AL375-1)*'Bonds Portfolio'!$O$4</f>
        <v>-6.2738448495127665E-4</v>
      </c>
      <c r="M405" s="113">
        <f>('Bonds (CP)'!AM405/'Bonds (CP)'!AM375-1)*'Bonds Portfolio'!$O$5</f>
        <v>-6.1799236880466738E-3</v>
      </c>
      <c r="N405" s="113">
        <f>('Bonds (CP)'!AN405/'Bonds (CP)'!AN375-1)*'Bonds Portfolio'!$O$6</f>
        <v>-8.867501466849715E-3</v>
      </c>
      <c r="O405" s="113">
        <f>('Bonds (CP)'!AO405/'Bonds (CP)'!AO375-1)*'Bonds Portfolio'!$O$7</f>
        <v>-1.2129063627087501E-2</v>
      </c>
      <c r="P405" s="113">
        <f>('Bonds (CP)'!AP405/'Bonds (CP)'!AP375-1)*'Bonds Portfolio'!$O$8</f>
        <v>-1.2927696058284189E-2</v>
      </c>
      <c r="Q405" s="113">
        <f t="shared" si="33"/>
        <v>-4.0731569325219361E-2</v>
      </c>
      <c r="R405" s="113">
        <f t="shared" si="34"/>
        <v>4.5677778220242146E-3</v>
      </c>
      <c r="S405" s="113">
        <f t="shared" si="35"/>
        <v>1.0210125844589128E-2</v>
      </c>
    </row>
    <row r="406" spans="1:19" ht="15.6">
      <c r="A406" s="24">
        <v>45776</v>
      </c>
      <c r="B406" s="113">
        <f>('Bonds (CP)'!H406/'Bonds (CP)'!H405-1)*'Bonds Portfolio'!$F$3</f>
        <v>-6.5911779618050843E-4</v>
      </c>
      <c r="C406" s="113">
        <f>('Bonds (CP)'!I406/'Bonds (CP)'!I405-1)*'Bonds Portfolio'!$F$4</f>
        <v>-1.3031399198915718E-3</v>
      </c>
      <c r="D406" s="113">
        <f>('Bonds (CP)'!J406/'Bonds (CP)'!J405-1)*'Bonds Portfolio'!$F$5</f>
        <v>-1.8410616543036219E-3</v>
      </c>
      <c r="E406" s="113">
        <f>('Bonds (CP)'!K406/'Bonds (CP)'!K405-1)*'Bonds Portfolio'!$F$6</f>
        <v>-2.353977717024214E-3</v>
      </c>
      <c r="F406" s="113">
        <f>('Bonds (CP)'!L406/'Bonds (CP)'!L405-1)*'Bonds Portfolio'!$F$7</f>
        <v>-1.9493889971265333E-3</v>
      </c>
      <c r="G406" s="113">
        <f t="shared" si="36"/>
        <v>-8.1066860845264502E-3</v>
      </c>
      <c r="H406" s="113">
        <f t="shared" si="37"/>
        <v>-1.5714866127044327E-3</v>
      </c>
      <c r="I406" s="113">
        <f t="shared" si="38"/>
        <v>1.2894296961141628E-3</v>
      </c>
      <c r="K406" s="24">
        <v>45776</v>
      </c>
      <c r="L406" s="113">
        <f>('Bonds (CP)'!AL406/'Bonds (CP)'!AL376-1)*'Bonds Portfolio'!$O$4</f>
        <v>-1.7914483691059192E-3</v>
      </c>
      <c r="M406" s="113">
        <f>('Bonds (CP)'!AM406/'Bonds (CP)'!AM376-1)*'Bonds Portfolio'!$O$5</f>
        <v>-8.7632151505798069E-3</v>
      </c>
      <c r="N406" s="113">
        <f>('Bonds (CP)'!AN406/'Bonds (CP)'!AN376-1)*'Bonds Portfolio'!$O$6</f>
        <v>-1.1704433417541371E-2</v>
      </c>
      <c r="O406" s="113">
        <f>('Bonds (CP)'!AO406/'Bonds (CP)'!AO376-1)*'Bonds Portfolio'!$O$7</f>
        <v>-1.5336703733152303E-2</v>
      </c>
      <c r="P406" s="113">
        <f>('Bonds (CP)'!AP406/'Bonds (CP)'!AP376-1)*'Bonds Portfolio'!$O$8</f>
        <v>-1.4890092239339327E-2</v>
      </c>
      <c r="Q406" s="113">
        <f t="shared" si="33"/>
        <v>-5.248589290971873E-2</v>
      </c>
      <c r="R406" s="113">
        <f t="shared" si="34"/>
        <v>-7.186545762475155E-3</v>
      </c>
      <c r="S406" s="113">
        <f t="shared" si="35"/>
        <v>-1.5441977399102413E-3</v>
      </c>
    </row>
    <row r="407" spans="1:19" ht="15.6">
      <c r="A407" s="24">
        <v>45777</v>
      </c>
      <c r="B407" s="113">
        <f>('Bonds (CP)'!H407/'Bonds (CP)'!H406-1)*'Bonds Portfolio'!$F$3</f>
        <v>2.5382858109823658E-4</v>
      </c>
      <c r="C407" s="113">
        <f>('Bonds (CP)'!I407/'Bonds (CP)'!I406-1)*'Bonds Portfolio'!$F$4</f>
        <v>2.0104247412011667E-4</v>
      </c>
      <c r="D407" s="113">
        <f>('Bonds (CP)'!J407/'Bonds (CP)'!J406-1)*'Bonds Portfolio'!$F$5</f>
        <v>4.8265758525989355E-4</v>
      </c>
      <c r="E407" s="113">
        <f>('Bonds (CP)'!K407/'Bonds (CP)'!K406-1)*'Bonds Portfolio'!$F$6</f>
        <v>1.3187403157934431E-3</v>
      </c>
      <c r="F407" s="113">
        <f>('Bonds (CP)'!L407/'Bonds (CP)'!L406-1)*'Bonds Portfolio'!$F$7</f>
        <v>1.8266851419120212E-3</v>
      </c>
      <c r="G407" s="113">
        <f t="shared" si="36"/>
        <v>4.0829540981837109E-3</v>
      </c>
      <c r="H407" s="113">
        <f t="shared" si="37"/>
        <v>1.0618153570005728E-2</v>
      </c>
      <c r="I407" s="113">
        <f t="shared" si="38"/>
        <v>1.3479069878824324E-2</v>
      </c>
      <c r="K407" s="24">
        <v>45777</v>
      </c>
      <c r="L407" s="113">
        <f>('Bonds (CP)'!AL407/'Bonds (CP)'!AL377-1)*'Bonds Portfolio'!$O$4</f>
        <v>-1.2691429054911608E-3</v>
      </c>
      <c r="M407" s="113">
        <f>('Bonds (CP)'!AM407/'Bonds (CP)'!AM377-1)*'Bonds Portfolio'!$O$5</f>
        <v>-7.8863645690305136E-3</v>
      </c>
      <c r="N407" s="113">
        <f>('Bonds (CP)'!AN407/'Bonds (CP)'!AN377-1)*'Bonds Portfolio'!$O$6</f>
        <v>-1.0710545981709597E-2</v>
      </c>
      <c r="O407" s="113">
        <f>('Bonds (CP)'!AO407/'Bonds (CP)'!AO377-1)*'Bonds Portfolio'!$O$7</f>
        <v>-1.4244200655828477E-2</v>
      </c>
      <c r="P407" s="113">
        <f>('Bonds (CP)'!AP407/'Bonds (CP)'!AP377-1)*'Bonds Portfolio'!$O$8</f>
        <v>-1.3900754664823012E-2</v>
      </c>
      <c r="Q407" s="113">
        <f t="shared" si="33"/>
        <v>-4.8011008776882753E-2</v>
      </c>
      <c r="R407" s="113">
        <f t="shared" si="34"/>
        <v>-2.7116616296391782E-3</v>
      </c>
      <c r="S407" s="113">
        <f t="shared" si="35"/>
        <v>2.9306863929257354E-3</v>
      </c>
    </row>
    <row r="408" spans="1:19" ht="15.6">
      <c r="A408" s="24">
        <v>45779</v>
      </c>
      <c r="B408" s="113">
        <f>('Bonds (CP)'!H408/'Bonds (CP)'!H407-1)*'Bonds Portfolio'!$F$3</f>
        <v>-6.7664721305971123E-5</v>
      </c>
      <c r="C408" s="113">
        <f>('Bonds (CP)'!I408/'Bonds (CP)'!I407-1)*'Bonds Portfolio'!$F$4</f>
        <v>-1.648791639900238E-3</v>
      </c>
      <c r="D408" s="113">
        <f>('Bonds (CP)'!J408/'Bonds (CP)'!J407-1)*'Bonds Portfolio'!$F$5</f>
        <v>-2.4720994757558845E-3</v>
      </c>
      <c r="E408" s="113">
        <f>('Bonds (CP)'!K408/'Bonds (CP)'!K407-1)*'Bonds Portfolio'!$F$6</f>
        <v>-2.0907218443779962E-3</v>
      </c>
      <c r="F408" s="113">
        <f>('Bonds (CP)'!L408/'Bonds (CP)'!L407-1)*'Bonds Portfolio'!$F$7</f>
        <v>-3.4523052294423763E-3</v>
      </c>
      <c r="G408" s="113">
        <f t="shared" si="36"/>
        <v>-9.7315829107824658E-3</v>
      </c>
      <c r="H408" s="113">
        <f t="shared" si="37"/>
        <v>-3.1963834389604484E-3</v>
      </c>
      <c r="I408" s="113">
        <f t="shared" si="38"/>
        <v>-3.3546713014185291E-4</v>
      </c>
      <c r="K408" s="24">
        <v>45779</v>
      </c>
      <c r="L408" s="113">
        <f>('Bonds (CP)'!AL408/'Bonds (CP)'!AL378-1)*'Bonds Portfolio'!$O$4</f>
        <v>-1.9622769178719635E-3</v>
      </c>
      <c r="M408" s="113">
        <f>('Bonds (CP)'!AM408/'Bonds (CP)'!AM378-1)*'Bonds Portfolio'!$O$5</f>
        <v>-8.9842027610913533E-3</v>
      </c>
      <c r="N408" s="113">
        <f>('Bonds (CP)'!AN408/'Bonds (CP)'!AN378-1)*'Bonds Portfolio'!$O$6</f>
        <v>-1.2363554890673312E-2</v>
      </c>
      <c r="O408" s="113">
        <f>('Bonds (CP)'!AO408/'Bonds (CP)'!AO378-1)*'Bonds Portfolio'!$O$7</f>
        <v>-1.5566424108992961E-2</v>
      </c>
      <c r="P408" s="113">
        <f>('Bonds (CP)'!AP408/'Bonds (CP)'!AP378-1)*'Bonds Portfolio'!$O$8</f>
        <v>-1.7388780001288517E-2</v>
      </c>
      <c r="Q408" s="113">
        <f t="shared" si="33"/>
        <v>-5.626523867991811E-2</v>
      </c>
      <c r="R408" s="113">
        <f t="shared" si="34"/>
        <v>-1.0965891532674535E-2</v>
      </c>
      <c r="S408" s="113">
        <f t="shared" si="35"/>
        <v>-5.3235435101096212E-3</v>
      </c>
    </row>
    <row r="409" spans="1:19" ht="15.6">
      <c r="A409" s="24">
        <v>45782</v>
      </c>
      <c r="B409" s="113">
        <f>('Bonds (CP)'!H409/'Bonds (CP)'!H408-1)*'Bonds Portfolio'!$F$3</f>
        <v>-6.9116655428183018E-4</v>
      </c>
      <c r="C409" s="113">
        <f>('Bonds (CP)'!I409/'Bonds (CP)'!I408-1)*'Bonds Portfolio'!$F$4</f>
        <v>-5.5003663957811091E-4</v>
      </c>
      <c r="D409" s="113">
        <f>('Bonds (CP)'!J409/'Bonds (CP)'!J408-1)*'Bonds Portfolio'!$F$5</f>
        <v>-4.7995418991610974E-4</v>
      </c>
      <c r="E409" s="113">
        <f>('Bonds (CP)'!K409/'Bonds (CP)'!K408-1)*'Bonds Portfolio'!$F$6</f>
        <v>-1.3056914957730648E-3</v>
      </c>
      <c r="F409" s="113">
        <f>('Bonds (CP)'!L409/'Bonds (CP)'!L408-1)*'Bonds Portfolio'!$F$7</f>
        <v>0</v>
      </c>
      <c r="G409" s="113">
        <f t="shared" si="36"/>
        <v>-3.0268488795491158E-3</v>
      </c>
      <c r="H409" s="113">
        <f t="shared" si="37"/>
        <v>3.5083505922729017E-3</v>
      </c>
      <c r="I409" s="113">
        <f t="shared" si="38"/>
        <v>6.3692669010914967E-3</v>
      </c>
      <c r="K409" s="24">
        <v>45782</v>
      </c>
      <c r="L409" s="113">
        <f>('Bonds (CP)'!AL409/'Bonds (CP)'!AL379-1)*'Bonds Portfolio'!$O$4</f>
        <v>-2.0903573836817068E-3</v>
      </c>
      <c r="M409" s="113">
        <f>('Bonds (CP)'!AM409/'Bonds (CP)'!AM379-1)*'Bonds Portfolio'!$O$5</f>
        <v>-8.3919221064677318E-3</v>
      </c>
      <c r="N409" s="113">
        <f>('Bonds (CP)'!AN409/'Bonds (CP)'!AN379-1)*'Bonds Portfolio'!$O$6</f>
        <v>-1.1591343273086575E-2</v>
      </c>
      <c r="O409" s="113">
        <f>('Bonds (CP)'!AO409/'Bonds (CP)'!AO379-1)*'Bonds Portfolio'!$O$7</f>
        <v>-1.5782631486520659E-2</v>
      </c>
      <c r="P409" s="113">
        <f>('Bonds (CP)'!AP409/'Bonds (CP)'!AP379-1)*'Bonds Portfolio'!$O$8</f>
        <v>-1.6975271166208696E-2</v>
      </c>
      <c r="Q409" s="113">
        <f t="shared" si="33"/>
        <v>-5.4831525415965365E-2</v>
      </c>
      <c r="R409" s="113">
        <f t="shared" si="34"/>
        <v>-9.5321782687217901E-3</v>
      </c>
      <c r="S409" s="113">
        <f t="shared" si="35"/>
        <v>-3.8898302461568765E-3</v>
      </c>
    </row>
    <row r="410" spans="1:19" ht="15.6">
      <c r="A410" s="24">
        <v>45783</v>
      </c>
      <c r="B410" s="113">
        <f>('Bonds (CP)'!H410/'Bonds (CP)'!H409-1)*'Bonds Portfolio'!$F$3</f>
        <v>5.0701368936958426E-4</v>
      </c>
      <c r="C410" s="113">
        <f>('Bonds (CP)'!I410/'Bonds (CP)'!I409-1)*'Bonds Portfolio'!$F$4</f>
        <v>3.5075032504270357E-4</v>
      </c>
      <c r="D410" s="113">
        <f>('Bonds (CP)'!J410/'Bonds (CP)'!J409-1)*'Bonds Portfolio'!$F$5</f>
        <v>-1.6004663899817919E-4</v>
      </c>
      <c r="E410" s="113">
        <f>('Bonds (CP)'!K410/'Bonds (CP)'!K409-1)*'Bonds Portfolio'!$F$6</f>
        <v>-9.1323963710177036E-4</v>
      </c>
      <c r="F410" s="113">
        <f>('Bonds (CP)'!L410/'Bonds (CP)'!L409-1)*'Bonds Portfolio'!$F$7</f>
        <v>-2.3204443210495195E-3</v>
      </c>
      <c r="G410" s="113">
        <f t="shared" si="36"/>
        <v>-2.5359665827371812E-3</v>
      </c>
      <c r="H410" s="113">
        <f t="shared" si="37"/>
        <v>3.9992328890848363E-3</v>
      </c>
      <c r="I410" s="113">
        <f t="shared" si="38"/>
        <v>6.8601491979034318E-3</v>
      </c>
      <c r="K410" s="24">
        <v>45783</v>
      </c>
      <c r="L410" s="113">
        <f>('Bonds (CP)'!AL410/'Bonds (CP)'!AL380-1)*'Bonds Portfolio'!$O$4</f>
        <v>-1.1999323981747301E-3</v>
      </c>
      <c r="M410" s="113">
        <f>('Bonds (CP)'!AM410/'Bonds (CP)'!AM380-1)*'Bonds Portfolio'!$O$5</f>
        <v>-6.6382310630419775E-3</v>
      </c>
      <c r="N410" s="113">
        <f>('Bonds (CP)'!AN410/'Bonds (CP)'!AN380-1)*'Bonds Portfolio'!$O$6</f>
        <v>-9.6673608379632681E-3</v>
      </c>
      <c r="O410" s="113">
        <f>('Bonds (CP)'!AO410/'Bonds (CP)'!AO380-1)*'Bonds Portfolio'!$O$7</f>
        <v>-1.4025129173028273E-2</v>
      </c>
      <c r="P410" s="113">
        <f>('Bonds (CP)'!AP410/'Bonds (CP)'!AP380-1)*'Bonds Portfolio'!$O$8</f>
        <v>-1.6373126299265663E-2</v>
      </c>
      <c r="Q410" s="113">
        <f t="shared" si="33"/>
        <v>-4.7903779771473913E-2</v>
      </c>
      <c r="R410" s="113">
        <f t="shared" si="34"/>
        <v>-2.6044326242303378E-3</v>
      </c>
      <c r="S410" s="113">
        <f t="shared" si="35"/>
        <v>3.0379153983345758E-3</v>
      </c>
    </row>
    <row r="411" spans="1:19" ht="15.6">
      <c r="A411" s="24">
        <v>45784</v>
      </c>
      <c r="B411" s="113">
        <f>('Bonds (CP)'!H411/'Bonds (CP)'!H410-1)*'Bonds Portfolio'!$F$3</f>
        <v>-1.1823325732622792E-4</v>
      </c>
      <c r="C411" s="113">
        <f>('Bonds (CP)'!I411/'Bonds (CP)'!I410-1)*'Bonds Portfolio'!$F$4</f>
        <v>1.4088985567001001E-3</v>
      </c>
      <c r="D411" s="113">
        <f>('Bonds (CP)'!J411/'Bonds (CP)'!J410-1)*'Bonds Portfolio'!$F$5</f>
        <v>2.338417568830531E-3</v>
      </c>
      <c r="E411" s="113">
        <f>('Bonds (CP)'!K411/'Bonds (CP)'!K410-1)*'Bonds Portfolio'!$F$6</f>
        <v>2.7690629038735984E-3</v>
      </c>
      <c r="F411" s="113">
        <f>('Bonds (CP)'!L411/'Bonds (CP)'!L410-1)*'Bonds Portfolio'!$F$7</f>
        <v>4.7510606465051008E-3</v>
      </c>
      <c r="G411" s="113">
        <f t="shared" si="36"/>
        <v>1.1149206418583102E-2</v>
      </c>
      <c r="H411" s="113">
        <f t="shared" si="37"/>
        <v>1.7684405890405118E-2</v>
      </c>
      <c r="I411" s="113">
        <f t="shared" si="38"/>
        <v>2.0545322199223715E-2</v>
      </c>
      <c r="K411" s="24">
        <v>45784</v>
      </c>
      <c r="L411" s="113">
        <f>('Bonds (CP)'!AL411/'Bonds (CP)'!AL381-1)*'Bonds Portfolio'!$O$4</f>
        <v>-9.7964698927457418E-4</v>
      </c>
      <c r="M411" s="113">
        <f>('Bonds (CP)'!AM411/'Bonds (CP)'!AM381-1)*'Bonds Portfolio'!$O$5</f>
        <v>-4.6833626544452228E-3</v>
      </c>
      <c r="N411" s="113">
        <f>('Bonds (CP)'!AN411/'Bonds (CP)'!AN381-1)*'Bonds Portfolio'!$O$6</f>
        <v>-6.9732019519953784E-3</v>
      </c>
      <c r="O411" s="113">
        <f>('Bonds (CP)'!AO411/'Bonds (CP)'!AO381-1)*'Bonds Portfolio'!$O$7</f>
        <v>-1.1324151507411463E-2</v>
      </c>
      <c r="P411" s="113">
        <f>('Bonds (CP)'!AP411/'Bonds (CP)'!AP381-1)*'Bonds Portfolio'!$O$8</f>
        <v>-1.2150568871579261E-2</v>
      </c>
      <c r="Q411" s="113">
        <f t="shared" si="33"/>
        <v>-3.6110931974705898E-2</v>
      </c>
      <c r="R411" s="113">
        <f t="shared" si="34"/>
        <v>9.188415172537677E-3</v>
      </c>
      <c r="S411" s="113">
        <f t="shared" si="35"/>
        <v>1.4830763195102591E-2</v>
      </c>
    </row>
    <row r="412" spans="1:19" ht="15.6">
      <c r="A412" s="24">
        <v>45785</v>
      </c>
      <c r="B412" s="113">
        <f>('Bonds (CP)'!H412/'Bonds (CP)'!H411-1)*'Bonds Portfolio'!$F$3</f>
        <v>1.2064570943075559E-3</v>
      </c>
      <c r="C412" s="113">
        <f>('Bonds (CP)'!I412/'Bonds (CP)'!I411-1)*'Bonds Portfolio'!$F$4</f>
        <v>1.0580617146133343E-3</v>
      </c>
      <c r="D412" s="113">
        <f>('Bonds (CP)'!J412/'Bonds (CP)'!J411-1)*'Bonds Portfolio'!$F$5</f>
        <v>9.6637964163557308E-4</v>
      </c>
      <c r="E412" s="113">
        <f>('Bonds (CP)'!K412/'Bonds (CP)'!K411-1)*'Bonds Portfolio'!$F$6</f>
        <v>3.9425356701885408E-4</v>
      </c>
      <c r="F412" s="113">
        <f>('Bonds (CP)'!L412/'Bonds (CP)'!L411-1)*'Bonds Portfolio'!$F$7</f>
        <v>-2.0742787151891043E-3</v>
      </c>
      <c r="G412" s="113">
        <f t="shared" si="36"/>
        <v>1.5508733023862132E-3</v>
      </c>
      <c r="H412" s="113">
        <f t="shared" si="37"/>
        <v>8.0860727742082302E-3</v>
      </c>
      <c r="I412" s="113">
        <f t="shared" si="38"/>
        <v>1.0946989083026826E-2</v>
      </c>
      <c r="K412" s="24">
        <v>45785</v>
      </c>
      <c r="L412" s="113">
        <f>('Bonds (CP)'!AL412/'Bonds (CP)'!AL382-1)*'Bonds Portfolio'!$O$4</f>
        <v>2.0390824129141728E-4</v>
      </c>
      <c r="M412" s="113">
        <f>('Bonds (CP)'!AM412/'Bonds (CP)'!AM382-1)*'Bonds Portfolio'!$O$5</f>
        <v>-2.953420471616819E-3</v>
      </c>
      <c r="N412" s="113">
        <f>('Bonds (CP)'!AN412/'Bonds (CP)'!AN382-1)*'Bonds Portfolio'!$O$6</f>
        <v>-5.0170102650496156E-3</v>
      </c>
      <c r="O412" s="113">
        <f>('Bonds (CP)'!AO412/'Bonds (CP)'!AO382-1)*'Bonds Portfolio'!$O$7</f>
        <v>-9.1772793579774307E-3</v>
      </c>
      <c r="P412" s="113">
        <f>('Bonds (CP)'!AP412/'Bonds (CP)'!AP382-1)*'Bonds Portfolio'!$O$8</f>
        <v>-1.1750564681168108E-2</v>
      </c>
      <c r="Q412" s="113">
        <f t="shared" si="33"/>
        <v>-2.8694366534520552E-2</v>
      </c>
      <c r="R412" s="113">
        <f t="shared" si="34"/>
        <v>1.6604980612723023E-2</v>
      </c>
      <c r="S412" s="113">
        <f t="shared" si="35"/>
        <v>2.2247328635287937E-2</v>
      </c>
    </row>
    <row r="413" spans="1:19" ht="15.6">
      <c r="A413" s="24">
        <v>45789</v>
      </c>
      <c r="B413" s="113">
        <f>('Bonds (CP)'!H413/'Bonds (CP)'!H412-1)*'Bonds Portfolio'!$F$3</f>
        <v>-6.0985939352871117E-4</v>
      </c>
      <c r="C413" s="113">
        <f>('Bonds (CP)'!I413/'Bonds (CP)'!I412-1)*'Bonds Portfolio'!$F$4</f>
        <v>-1.5081755572168289E-4</v>
      </c>
      <c r="D413" s="113">
        <f>('Bonds (CP)'!J413/'Bonds (CP)'!J412-1)*'Bonds Portfolio'!$F$5</f>
        <v>0</v>
      </c>
      <c r="E413" s="113">
        <f>('Bonds (CP)'!K413/'Bonds (CP)'!K412-1)*'Bonds Portfolio'!$F$6</f>
        <v>1.3138713911855504E-4</v>
      </c>
      <c r="F413" s="113">
        <f>('Bonds (CP)'!L413/'Bonds (CP)'!L412-1)*'Bonds Portfolio'!$F$7</f>
        <v>9.7271862685865962E-4</v>
      </c>
      <c r="G413" s="113">
        <f t="shared" si="36"/>
        <v>3.4342881672682062E-4</v>
      </c>
      <c r="H413" s="113">
        <f t="shared" si="37"/>
        <v>6.8786282885488379E-3</v>
      </c>
      <c r="I413" s="113">
        <f t="shared" si="38"/>
        <v>9.7395445973674343E-3</v>
      </c>
      <c r="K413" s="24">
        <v>45789</v>
      </c>
      <c r="L413" s="113">
        <f>('Bonds (CP)'!AL413/'Bonds (CP)'!AL383-1)*'Bonds Portfolio'!$O$4</f>
        <v>-2.5410808063695004E-4</v>
      </c>
      <c r="M413" s="113">
        <f>('Bonds (CP)'!AM413/'Bonds (CP)'!AM383-1)*'Bonds Portfolio'!$O$5</f>
        <v>-2.753348664876443E-3</v>
      </c>
      <c r="N413" s="113">
        <f>('Bonds (CP)'!AN413/'Bonds (CP)'!AN383-1)*'Bonds Portfolio'!$O$6</f>
        <v>-4.0686783779375624E-3</v>
      </c>
      <c r="O413" s="113">
        <f>('Bonds (CP)'!AO413/'Bonds (CP)'!AO383-1)*'Bonds Portfolio'!$O$7</f>
        <v>-7.9041143492396999E-3</v>
      </c>
      <c r="P413" s="113">
        <f>('Bonds (CP)'!AP413/'Bonds (CP)'!AP383-1)*'Bonds Portfolio'!$O$8</f>
        <v>-1.0557328054876259E-2</v>
      </c>
      <c r="Q413" s="113">
        <f t="shared" si="33"/>
        <v>-2.5537577527566913E-2</v>
      </c>
      <c r="R413" s="113">
        <f t="shared" si="34"/>
        <v>1.9761769619676663E-2</v>
      </c>
      <c r="S413" s="113">
        <f t="shared" si="35"/>
        <v>2.5404117642241576E-2</v>
      </c>
    </row>
    <row r="414" spans="1:19" ht="15.6">
      <c r="A414" s="24">
        <v>45790</v>
      </c>
      <c r="B414" s="113">
        <f>('Bonds (CP)'!H414/'Bonds (CP)'!H413-1)*'Bonds Portfolio'!$F$3</f>
        <v>6.7785121165941933E-5</v>
      </c>
      <c r="C414" s="113">
        <f>('Bonds (CP)'!I414/'Bonds (CP)'!I413-1)*'Bonds Portfolio'!$F$4</f>
        <v>-7.5234756428135265E-4</v>
      </c>
      <c r="D414" s="113">
        <f>('Bonds (CP)'!J414/'Bonds (CP)'!J413-1)*'Bonds Portfolio'!$F$5</f>
        <v>-1.360737186764549E-3</v>
      </c>
      <c r="E414" s="113">
        <f>('Bonds (CP)'!K414/'Bonds (CP)'!K413-1)*'Bonds Portfolio'!$F$6</f>
        <v>-1.6980581792311212E-3</v>
      </c>
      <c r="F414" s="113">
        <f>('Bonds (CP)'!L414/'Bonds (CP)'!L413-1)*'Bonds Portfolio'!$F$7</f>
        <v>-2.062914923923942E-3</v>
      </c>
      <c r="G414" s="113">
        <f t="shared" si="36"/>
        <v>-5.8062727330350228E-3</v>
      </c>
      <c r="H414" s="113">
        <f t="shared" si="37"/>
        <v>7.2892673878699465E-4</v>
      </c>
      <c r="I414" s="113">
        <f t="shared" si="38"/>
        <v>3.5898430476055902E-3</v>
      </c>
      <c r="K414" s="24">
        <v>45790</v>
      </c>
      <c r="L414" s="113">
        <f>('Bonds (CP)'!AL414/'Bonds (CP)'!AL384-1)*'Bonds Portfolio'!$O$4</f>
        <v>8.4731401457371902E-5</v>
      </c>
      <c r="M414" s="113">
        <f>('Bonds (CP)'!AM414/'Bonds (CP)'!AM384-1)*'Bonds Portfolio'!$O$5</f>
        <v>-2.948701187155134E-3</v>
      </c>
      <c r="N414" s="113">
        <f>('Bonds (CP)'!AN414/'Bonds (CP)'!AN384-1)*'Bonds Portfolio'!$O$6</f>
        <v>-5.0870186435707735E-3</v>
      </c>
      <c r="O414" s="113">
        <f>('Bonds (CP)'!AO414/'Bonds (CP)'!AO384-1)*'Bonds Portfolio'!$O$7</f>
        <v>-8.2650645858195048E-3</v>
      </c>
      <c r="P414" s="113">
        <f>('Bonds (CP)'!AP414/'Bonds (CP)'!AP384-1)*'Bonds Portfolio'!$O$8</f>
        <v>-1.0175094092005545E-2</v>
      </c>
      <c r="Q414" s="113">
        <f t="shared" si="33"/>
        <v>-2.6391147107093588E-2</v>
      </c>
      <c r="R414" s="113">
        <f t="shared" si="34"/>
        <v>1.8908200040149988E-2</v>
      </c>
      <c r="S414" s="113">
        <f t="shared" si="35"/>
        <v>2.4550548062714901E-2</v>
      </c>
    </row>
    <row r="415" spans="1:19" ht="15.6">
      <c r="A415" s="24">
        <v>45791</v>
      </c>
      <c r="B415" s="113">
        <f>('Bonds (CP)'!H415/'Bonds (CP)'!H414-1)*'Bonds Portfolio'!$F$3</f>
        <v>-2.538715410002501E-4</v>
      </c>
      <c r="C415" s="113">
        <f>('Bonds (CP)'!I415/'Bonds (CP)'!I414-1)*'Bonds Portfolio'!$F$4</f>
        <v>8.5617202578109903E-4</v>
      </c>
      <c r="D415" s="113">
        <f>('Bonds (CP)'!J415/'Bonds (CP)'!J414-1)*'Bonds Portfolio'!$F$5</f>
        <v>1.3700586354309598E-3</v>
      </c>
      <c r="E415" s="113">
        <f>('Bonds (CP)'!K415/'Bonds (CP)'!K414-1)*'Bonds Portfolio'!$F$6</f>
        <v>1.3156675699992348E-3</v>
      </c>
      <c r="F415" s="113">
        <f>('Bonds (CP)'!L415/'Bonds (CP)'!L414-1)*'Bonds Portfolio'!$F$7</f>
        <v>2.9303707056290932E-3</v>
      </c>
      <c r="G415" s="113">
        <f t="shared" si="36"/>
        <v>6.2183973958401372E-3</v>
      </c>
      <c r="H415" s="113">
        <f t="shared" si="37"/>
        <v>1.2753596867662155E-2</v>
      </c>
      <c r="I415" s="113">
        <f t="shared" si="38"/>
        <v>1.561451317648075E-2</v>
      </c>
      <c r="K415" s="24">
        <v>45791</v>
      </c>
      <c r="L415" s="113">
        <f>('Bonds (CP)'!AL415/'Bonds (CP)'!AL385-1)*'Bonds Portfolio'!$O$4</f>
        <v>5.0774308200063349E-5</v>
      </c>
      <c r="M415" s="113">
        <f>('Bonds (CP)'!AM415/'Bonds (CP)'!AM385-1)*'Bonds Portfolio'!$O$5</f>
        <v>-1.5551906368411084E-3</v>
      </c>
      <c r="N415" s="113">
        <f>('Bonds (CP)'!AN415/'Bonds (CP)'!AN385-1)*'Bonds Portfolio'!$O$6</f>
        <v>-2.4008581584610725E-3</v>
      </c>
      <c r="O415" s="113">
        <f>('Bonds (CP)'!AO415/'Bonds (CP)'!AO385-1)*'Bonds Portfolio'!$O$7</f>
        <v>-5.3332078645704772E-3</v>
      </c>
      <c r="P415" s="113">
        <f>('Bonds (CP)'!AP415/'Bonds (CP)'!AP385-1)*'Bonds Portfolio'!$O$8</f>
        <v>-6.4175274294316024E-3</v>
      </c>
      <c r="Q415" s="113">
        <f t="shared" si="33"/>
        <v>-1.5656009781104197E-2</v>
      </c>
      <c r="R415" s="113">
        <f t="shared" si="34"/>
        <v>2.9643337366139378E-2</v>
      </c>
      <c r="S415" s="113">
        <f t="shared" si="35"/>
        <v>3.5285685388704288E-2</v>
      </c>
    </row>
    <row r="416" spans="1:19" ht="15.6">
      <c r="A416" s="24">
        <v>45792</v>
      </c>
      <c r="B416" s="113">
        <f>('Bonds (CP)'!H416/'Bonds (CP)'!H415-1)*'Bonds Portfolio'!$F$3</f>
        <v>0</v>
      </c>
      <c r="C416" s="113">
        <f>('Bonds (CP)'!I416/'Bonds (CP)'!I415-1)*'Bonds Portfolio'!$F$4</f>
        <v>-6.0229270004217303E-4</v>
      </c>
      <c r="D416" s="113">
        <f>('Bonds (CP)'!J416/'Bonds (CP)'!J415-1)*'Bonds Portfolio'!$F$5</f>
        <v>-8.8181077644768904E-4</v>
      </c>
      <c r="E416" s="113">
        <f>('Bonds (CP)'!K416/'Bonds (CP)'!K415-1)*'Bonds Portfolio'!$F$6</f>
        <v>-1.1768717121964922E-3</v>
      </c>
      <c r="F416" s="113">
        <f>('Bonds (CP)'!L416/'Bonds (CP)'!L415-1)*'Bonds Portfolio'!$F$7</f>
        <v>-2.4805851606230613E-3</v>
      </c>
      <c r="G416" s="113">
        <f t="shared" si="36"/>
        <v>-5.1415603493094155E-3</v>
      </c>
      <c r="H416" s="113">
        <f t="shared" si="37"/>
        <v>1.393639122512602E-3</v>
      </c>
      <c r="I416" s="113">
        <f t="shared" si="38"/>
        <v>4.2545554313311975E-3</v>
      </c>
      <c r="K416" s="24">
        <v>45792</v>
      </c>
      <c r="L416" s="113">
        <f>('Bonds (CP)'!AL416/'Bonds (CP)'!AL386-1)*'Bonds Portfolio'!$O$4</f>
        <v>3.3849538800034829E-4</v>
      </c>
      <c r="M416" s="113">
        <f>('Bonds (CP)'!AM416/'Bonds (CP)'!AM386-1)*'Bonds Portfolio'!$O$5</f>
        <v>-2.8504728112407119E-3</v>
      </c>
      <c r="N416" s="113">
        <f>('Bonds (CP)'!AN416/'Bonds (CP)'!AN386-1)*'Bonds Portfolio'!$O$6</f>
        <v>-4.6959803640579389E-3</v>
      </c>
      <c r="O416" s="113">
        <f>('Bonds (CP)'!AO416/'Bonds (CP)'!AO386-1)*'Bonds Portfolio'!$O$7</f>
        <v>-7.884566116357284E-3</v>
      </c>
      <c r="P416" s="113">
        <f>('Bonds (CP)'!AP416/'Bonds (CP)'!AP386-1)*'Bonds Portfolio'!$O$8</f>
        <v>-9.6449553405887137E-3</v>
      </c>
      <c r="Q416" s="113">
        <f t="shared" si="33"/>
        <v>-2.4737479244244298E-2</v>
      </c>
      <c r="R416" s="113">
        <f t="shared" si="34"/>
        <v>2.0561867902999277E-2</v>
      </c>
      <c r="S416" s="113">
        <f t="shared" si="35"/>
        <v>2.6204215925564191E-2</v>
      </c>
    </row>
    <row r="417" spans="1:19" ht="15.6">
      <c r="A417" s="24">
        <v>45793</v>
      </c>
      <c r="B417" s="113">
        <f>('Bonds (CP)'!H417/'Bonds (CP)'!H416-1)*'Bonds Portfolio'!$F$3</f>
        <v>2.541942043721601E-4</v>
      </c>
      <c r="C417" s="113">
        <f>('Bonds (CP)'!I417/'Bonds (CP)'!I416-1)*'Bonds Portfolio'!$F$4</f>
        <v>3.5209849565056575E-4</v>
      </c>
      <c r="D417" s="113">
        <f>('Bonds (CP)'!J417/'Bonds (CP)'!J416-1)*'Bonds Portfolio'!$F$5</f>
        <v>4.0198787964769168E-4</v>
      </c>
      <c r="E417" s="113">
        <f>('Bonds (CP)'!K417/'Bonds (CP)'!K416-1)*'Bonds Portfolio'!$F$6</f>
        <v>5.2500954807124247E-4</v>
      </c>
      <c r="F417" s="113">
        <f>('Bonds (CP)'!L417/'Bonds (CP)'!L416-1)*'Bonds Portfolio'!$F$7</f>
        <v>5.5277488647966779E-4</v>
      </c>
      <c r="G417" s="113">
        <f t="shared" si="36"/>
        <v>2.0860650142213275E-3</v>
      </c>
      <c r="H417" s="113">
        <f t="shared" si="37"/>
        <v>8.6212644860433445E-3</v>
      </c>
      <c r="I417" s="113">
        <f t="shared" si="38"/>
        <v>1.148218079486194E-2</v>
      </c>
      <c r="K417" s="24">
        <v>45793</v>
      </c>
      <c r="L417" s="113">
        <f>('Bonds (CP)'!AL417/'Bonds (CP)'!AL387-1)*'Bonds Portfolio'!$O$4</f>
        <v>4.9144212845280148E-4</v>
      </c>
      <c r="M417" s="113">
        <f>('Bonds (CP)'!AM417/'Bonds (CP)'!AM387-1)*'Bonds Portfolio'!$O$5</f>
        <v>-2.0542817311806519E-3</v>
      </c>
      <c r="N417" s="113">
        <f>('Bonds (CP)'!AN417/'Bonds (CP)'!AN387-1)*'Bonds Portfolio'!$O$6</f>
        <v>-3.2737664972689595E-3</v>
      </c>
      <c r="O417" s="113">
        <f>('Bonds (CP)'!AO417/'Bonds (CP)'!AO387-1)*'Bonds Portfolio'!$O$7</f>
        <v>-6.0991263572554473E-3</v>
      </c>
      <c r="P417" s="113">
        <f>('Bonds (CP)'!AP417/'Bonds (CP)'!AP387-1)*'Bonds Portfolio'!$O$8</f>
        <v>-7.7375924183641148E-3</v>
      </c>
      <c r="Q417" s="113">
        <f t="shared" si="33"/>
        <v>-1.8673324875616373E-2</v>
      </c>
      <c r="R417" s="113">
        <f t="shared" si="34"/>
        <v>2.6626022271627203E-2</v>
      </c>
      <c r="S417" s="113">
        <f t="shared" si="35"/>
        <v>3.226837029419212E-2</v>
      </c>
    </row>
    <row r="418" spans="1:19" ht="15.6">
      <c r="A418" s="24">
        <v>45796</v>
      </c>
      <c r="B418" s="113">
        <f>('Bonds (CP)'!H418/'Bonds (CP)'!H417-1)*'Bonds Portfolio'!$F$3</f>
        <v>4.2455633862612533E-4</v>
      </c>
      <c r="C418" s="113">
        <f>('Bonds (CP)'!I418/'Bonds (CP)'!I417-1)*'Bonds Portfolio'!$F$4</f>
        <v>4.5313592442361997E-4</v>
      </c>
      <c r="D418" s="113">
        <f>('Bonds (CP)'!J418/'Bonds (CP)'!J417-1)*'Bonds Portfolio'!$F$5</f>
        <v>8.0541075080566851E-4</v>
      </c>
      <c r="E418" s="113">
        <f>('Bonds (CP)'!K418/'Bonds (CP)'!K417-1)*'Bonds Portfolio'!$F$6</f>
        <v>1.3170639752287272E-3</v>
      </c>
      <c r="F418" s="113">
        <f>('Bonds (CP)'!L418/'Bonds (CP)'!L417-1)*'Bonds Portfolio'!$F$7</f>
        <v>6.9335762086919495E-4</v>
      </c>
      <c r="G418" s="113">
        <f t="shared" si="36"/>
        <v>3.6935246099533362E-3</v>
      </c>
      <c r="H418" s="113">
        <f t="shared" si="37"/>
        <v>1.0228724081775354E-2</v>
      </c>
      <c r="I418" s="113">
        <f t="shared" si="38"/>
        <v>1.3089640390593949E-2</v>
      </c>
      <c r="K418" s="24">
        <v>45796</v>
      </c>
      <c r="L418" s="113">
        <f>('Bonds (CP)'!AL418/'Bonds (CP)'!AL388-1)*'Bonds Portfolio'!$O$4</f>
        <v>1.0528997197928104E-3</v>
      </c>
      <c r="M418" s="113">
        <f>('Bonds (CP)'!AM418/'Bonds (CP)'!AM388-1)*'Bonds Portfolio'!$O$5</f>
        <v>-1.0060710422332697E-4</v>
      </c>
      <c r="N418" s="113">
        <f>('Bonds (CP)'!AN418/'Bonds (CP)'!AN388-1)*'Bonds Portfolio'!$O$6</f>
        <v>2.4137102752277431E-4</v>
      </c>
      <c r="O418" s="113">
        <f>('Bonds (CP)'!AO418/'Bonds (CP)'!AO388-1)*'Bonds Portfolio'!$O$7</f>
        <v>-1.7034249642820854E-3</v>
      </c>
      <c r="P418" s="113">
        <f>('Bonds (CP)'!AP418/'Bonds (CP)'!AP388-1)*'Bonds Portfolio'!$O$8</f>
        <v>-3.7438689876726273E-3</v>
      </c>
      <c r="Q418" s="113">
        <f t="shared" ref="Q418:Q481" si="39">SUM(L418:P418)</f>
        <v>-4.2536303088624551E-3</v>
      </c>
      <c r="R418" s="113">
        <f t="shared" ref="R418:R481" si="40">$Q418-$Q$522</f>
        <v>4.1045716838381117E-2</v>
      </c>
      <c r="S418" s="113">
        <f t="shared" ref="S418:S481" si="41">$Q418-$Q$526</f>
        <v>4.6688064860946031E-2</v>
      </c>
    </row>
    <row r="419" spans="1:19" ht="15.6">
      <c r="A419" s="24">
        <v>45797</v>
      </c>
      <c r="B419" s="113">
        <f>('Bonds (CP)'!H419/'Bonds (CP)'!H418-1)*'Bonds Portfolio'!$F$3</f>
        <v>-5.0817311764208564E-4</v>
      </c>
      <c r="C419" s="113">
        <f>('Bonds (CP)'!I419/'Bonds (CP)'!I418-1)*'Bonds Portfolio'!$F$4</f>
        <v>5.0320289021144053E-5</v>
      </c>
      <c r="D419" s="113">
        <f>('Bonds (CP)'!J419/'Bonds (CP)'!J418-1)*'Bonds Portfolio'!$F$5</f>
        <v>-2.4108007879113382E-4</v>
      </c>
      <c r="E419" s="113">
        <f>('Bonds (CP)'!K419/'Bonds (CP)'!K418-1)*'Bonds Portfolio'!$F$6</f>
        <v>-1.0476653811553049E-3</v>
      </c>
      <c r="F419" s="113">
        <f>('Bonds (CP)'!L419/'Bonds (CP)'!L418-1)*'Bonds Portfolio'!$F$7</f>
        <v>9.754168787952989E-4</v>
      </c>
      <c r="G419" s="113">
        <f t="shared" si="36"/>
        <v>-7.7118140977208141E-4</v>
      </c>
      <c r="H419" s="113">
        <f t="shared" si="37"/>
        <v>5.7640180620499356E-3</v>
      </c>
      <c r="I419" s="113">
        <f t="shared" si="38"/>
        <v>8.6249343708685311E-3</v>
      </c>
      <c r="K419" s="24">
        <v>45797</v>
      </c>
      <c r="L419" s="113">
        <f>('Bonds (CP)'!AL419/'Bonds (CP)'!AL389-1)*'Bonds Portfolio'!$O$4</f>
        <v>8.4695519607009835E-4</v>
      </c>
      <c r="M419" s="113">
        <f>('Bonds (CP)'!AM419/'Bonds (CP)'!AM389-1)*'Bonds Portfolio'!$O$5</f>
        <v>8.5655525033874198E-4</v>
      </c>
      <c r="N419" s="113">
        <f>('Bonds (CP)'!AN419/'Bonds (CP)'!AN389-1)*'Bonds Portfolio'!$O$6</f>
        <v>1.3702010835411561E-3</v>
      </c>
      <c r="O419" s="113">
        <f>('Bonds (CP)'!AO419/'Bonds (CP)'!AO389-1)*'Bonds Portfolio'!$O$7</f>
        <v>-1.3116222228160002E-4</v>
      </c>
      <c r="P419" s="113">
        <f>('Bonds (CP)'!AP419/'Bonds (CP)'!AP389-1)*'Bonds Portfolio'!$O$8</f>
        <v>0</v>
      </c>
      <c r="Q419" s="113">
        <f t="shared" si="39"/>
        <v>2.9425493076683964E-3</v>
      </c>
      <c r="R419" s="113">
        <f t="shared" si="40"/>
        <v>4.8241896454911969E-2</v>
      </c>
      <c r="S419" s="113">
        <f t="shared" si="41"/>
        <v>5.3884244477476882E-2</v>
      </c>
    </row>
    <row r="420" spans="1:19" ht="15.6">
      <c r="A420" s="24">
        <v>45798</v>
      </c>
      <c r="B420" s="113">
        <f>('Bonds (CP)'!H420/'Bonds (CP)'!H419-1)*'Bonds Portfolio'!$F$3</f>
        <v>-5.4058619815862137E-4</v>
      </c>
      <c r="C420" s="113">
        <f>('Bonds (CP)'!I420/'Bonds (CP)'!I419-1)*'Bonds Portfolio'!$F$4</f>
        <v>-2.5136674166381656E-4</v>
      </c>
      <c r="D420" s="113">
        <f>('Bonds (CP)'!J420/'Bonds (CP)'!J419-1)*'Bonds Portfolio'!$F$5</f>
        <v>3.2190945168113498E-4</v>
      </c>
      <c r="E420" s="113">
        <f>('Bonds (CP)'!K420/'Bonds (CP)'!K419-1)*'Bonds Portfolio'!$F$6</f>
        <v>1.312482963727213E-4</v>
      </c>
      <c r="F420" s="113">
        <f>('Bonds (CP)'!L420/'Bonds (CP)'!L419-1)*'Bonds Portfolio'!$F$7</f>
        <v>5.5892613996171296E-4</v>
      </c>
      <c r="G420" s="113">
        <f t="shared" si="36"/>
        <v>2.2013094819313135E-4</v>
      </c>
      <c r="H420" s="113">
        <f t="shared" si="37"/>
        <v>6.7553304200151489E-3</v>
      </c>
      <c r="I420" s="113">
        <f t="shared" si="38"/>
        <v>9.6162467288337435E-3</v>
      </c>
      <c r="K420" s="24">
        <v>45798</v>
      </c>
      <c r="L420" s="113">
        <f>('Bonds (CP)'!AL420/'Bonds (CP)'!AL390-1)*'Bonds Portfolio'!$O$4</f>
        <v>5.9126615423599205E-4</v>
      </c>
      <c r="M420" s="113">
        <f>('Bonds (CP)'!AM420/'Bonds (CP)'!AM390-1)*'Bonds Portfolio'!$O$5</f>
        <v>1.4114225921626922E-3</v>
      </c>
      <c r="N420" s="113">
        <f>('Bonds (CP)'!AN420/'Bonds (CP)'!AN390-1)*'Bonds Portfolio'!$O$6</f>
        <v>3.1550421928592254E-3</v>
      </c>
      <c r="O420" s="113">
        <f>('Bonds (CP)'!AO420/'Bonds (CP)'!AO390-1)*'Bonds Portfolio'!$O$7</f>
        <v>3.6970205070759655E-3</v>
      </c>
      <c r="P420" s="113">
        <f>('Bonds (CP)'!AP420/'Bonds (CP)'!AP390-1)*'Bonds Portfolio'!$O$8</f>
        <v>4.4715824535401351E-3</v>
      </c>
      <c r="Q420" s="113">
        <f t="shared" si="39"/>
        <v>1.3326333899874011E-2</v>
      </c>
      <c r="R420" s="113">
        <f t="shared" si="40"/>
        <v>5.8625681047117587E-2</v>
      </c>
      <c r="S420" s="113">
        <f t="shared" si="41"/>
        <v>6.42680290696825E-2</v>
      </c>
    </row>
    <row r="421" spans="1:19" ht="15.6">
      <c r="A421" s="24">
        <v>45799</v>
      </c>
      <c r="B421" s="113">
        <f>('Bonds (CP)'!H421/'Bonds (CP)'!H420-1)*'Bonds Portfolio'!$F$3</f>
        <v>5.250677506774881E-4</v>
      </c>
      <c r="C421" s="113">
        <f>('Bonds (CP)'!I421/'Bonds (CP)'!I420-1)*'Bonds Portfolio'!$F$4</f>
        <v>1.1106232621783008E-3</v>
      </c>
      <c r="D421" s="113">
        <f>('Bonds (CP)'!J421/'Bonds (CP)'!J420-1)*'Bonds Portfolio'!$F$5</f>
        <v>6.4473863059326679E-4</v>
      </c>
      <c r="E421" s="113">
        <f>('Bonds (CP)'!K421/'Bonds (CP)'!K420-1)*'Bonds Portfolio'!$F$6</f>
        <v>-5.2396698562287016E-4</v>
      </c>
      <c r="F421" s="113">
        <f>('Bonds (CP)'!L421/'Bonds (CP)'!L420-1)*'Bonds Portfolio'!$F$7</f>
        <v>-2.2110385564927172E-3</v>
      </c>
      <c r="G421" s="113">
        <f t="shared" si="36"/>
        <v>-4.5457589866653141E-4</v>
      </c>
      <c r="H421" s="113">
        <f t="shared" si="37"/>
        <v>6.080623573155486E-3</v>
      </c>
      <c r="I421" s="113">
        <f t="shared" si="38"/>
        <v>8.9415398819740824E-3</v>
      </c>
      <c r="K421" s="24">
        <v>45799</v>
      </c>
      <c r="L421" s="113">
        <f>('Bonds (CP)'!AL421/'Bonds (CP)'!AL391-1)*'Bonds Portfolio'!$O$4</f>
        <v>3.7262872628724965E-4</v>
      </c>
      <c r="M421" s="113">
        <f>('Bonds (CP)'!AM421/'Bonds (CP)'!AM391-1)*'Bonds Portfolio'!$O$5</f>
        <v>1.3635908402584553E-3</v>
      </c>
      <c r="N421" s="113">
        <f>('Bonds (CP)'!AN421/'Bonds (CP)'!AN391-1)*'Bonds Portfolio'!$O$6</f>
        <v>2.1821742664704046E-3</v>
      </c>
      <c r="O421" s="113">
        <f>('Bonds (CP)'!AO421/'Bonds (CP)'!AO391-1)*'Bonds Portfolio'!$O$7</f>
        <v>-1.3107904907343483E-4</v>
      </c>
      <c r="P421" s="113">
        <f>('Bonds (CP)'!AP421/'Bonds (CP)'!AP391-1)*'Bonds Portfolio'!$O$8</f>
        <v>-1.1055348514402931E-3</v>
      </c>
      <c r="Q421" s="113">
        <f t="shared" si="39"/>
        <v>2.6817799325023813E-3</v>
      </c>
      <c r="R421" s="113">
        <f t="shared" si="40"/>
        <v>4.7981127079745958E-2</v>
      </c>
      <c r="S421" s="113">
        <f t="shared" si="41"/>
        <v>5.3623475102310872E-2</v>
      </c>
    </row>
    <row r="422" spans="1:19" ht="15.6">
      <c r="A422" s="24">
        <v>45800</v>
      </c>
      <c r="B422" s="113">
        <f>('Bonds (CP)'!H422/'Bonds (CP)'!H421-1)*'Bonds Portfolio'!$F$3</f>
        <v>-4.7313281514023143E-4</v>
      </c>
      <c r="C422" s="113">
        <f>('Bonds (CP)'!I422/'Bonds (CP)'!I421-1)*'Bonds Portfolio'!$F$4</f>
        <v>1.0081998425230943E-4</v>
      </c>
      <c r="D422" s="113">
        <f>('Bonds (CP)'!J422/'Bonds (CP)'!J421-1)*'Bonds Portfolio'!$F$5</f>
        <v>8.8792746229673372E-4</v>
      </c>
      <c r="E422" s="113">
        <f>('Bonds (CP)'!K422/'Bonds (CP)'!K421-1)*'Bonds Portfolio'!$F$6</f>
        <v>3.938365500911534E-4</v>
      </c>
      <c r="F422" s="113">
        <f>('Bonds (CP)'!L422/'Bonds (CP)'!L421-1)*'Bonds Portfolio'!$F$7</f>
        <v>-1.0994749065024402E-3</v>
      </c>
      <c r="G422" s="113">
        <f t="shared" si="36"/>
        <v>-1.9002372500247504E-4</v>
      </c>
      <c r="H422" s="113">
        <f t="shared" si="37"/>
        <v>6.3451757468195426E-3</v>
      </c>
      <c r="I422" s="113">
        <f t="shared" si="38"/>
        <v>9.2060920556381372E-3</v>
      </c>
      <c r="K422" s="24">
        <v>45800</v>
      </c>
      <c r="L422" s="113">
        <f>('Bonds (CP)'!AL422/'Bonds (CP)'!AL392-1)*'Bonds Portfolio'!$O$4</f>
        <v>5.2382561676242998E-4</v>
      </c>
      <c r="M422" s="113">
        <f>('Bonds (CP)'!AM422/'Bonds (CP)'!AM392-1)*'Bonds Portfolio'!$O$5</f>
        <v>3.701188511047615E-3</v>
      </c>
      <c r="N422" s="113">
        <f>('Bonds (CP)'!AN422/'Bonds (CP)'!AN392-1)*'Bonds Portfolio'!$O$6</f>
        <v>6.194625950591926E-3</v>
      </c>
      <c r="O422" s="113">
        <f>('Bonds (CP)'!AO422/'Bonds (CP)'!AO392-1)*'Bonds Portfolio'!$O$7</f>
        <v>4.7607036404260679E-3</v>
      </c>
      <c r="P422" s="113">
        <f>('Bonds (CP)'!AP422/'Bonds (CP)'!AP392-1)*'Bonds Portfolio'!$O$8</f>
        <v>1.9240844814158997E-3</v>
      </c>
      <c r="Q422" s="113">
        <f t="shared" si="39"/>
        <v>1.7104428200243937E-2</v>
      </c>
      <c r="R422" s="113">
        <f t="shared" si="40"/>
        <v>6.2403775347487513E-2</v>
      </c>
      <c r="S422" s="113">
        <f t="shared" si="41"/>
        <v>6.8046123370052419E-2</v>
      </c>
    </row>
    <row r="423" spans="1:19" ht="15.6">
      <c r="A423" s="24">
        <v>45803</v>
      </c>
      <c r="B423" s="113">
        <f>('Bonds (CP)'!H423/'Bonds (CP)'!H422-1)*'Bonds Portfolio'!$F$3</f>
        <v>5.9317007033303786E-4</v>
      </c>
      <c r="C423" s="113">
        <f>('Bonds (CP)'!I423/'Bonds (CP)'!I422-1)*'Bonds Portfolio'!$F$4</f>
        <v>-8.5434925646383781E-4</v>
      </c>
      <c r="D423" s="113">
        <f>('Bonds (CP)'!J423/'Bonds (CP)'!J422-1)*'Bonds Portfolio'!$F$5</f>
        <v>-2.1610715072801546E-3</v>
      </c>
      <c r="E423" s="113">
        <f>('Bonds (CP)'!K423/'Bonds (CP)'!K422-1)*'Bonds Portfolio'!$F$6</f>
        <v>-1.9551314057855819E-3</v>
      </c>
      <c r="F423" s="113">
        <f>('Bonds (CP)'!L423/'Bonds (CP)'!L422-1)*'Bonds Portfolio'!$F$7</f>
        <v>-1.3649688677493277E-3</v>
      </c>
      <c r="G423" s="113">
        <f t="shared" si="36"/>
        <v>-5.7423509669458639E-3</v>
      </c>
      <c r="H423" s="113">
        <f t="shared" si="37"/>
        <v>7.9284850487615355E-4</v>
      </c>
      <c r="I423" s="113">
        <f t="shared" si="38"/>
        <v>3.6537648136947491E-3</v>
      </c>
      <c r="K423" s="24">
        <v>45803</v>
      </c>
      <c r="L423" s="113">
        <f>('Bonds (CP)'!AL423/'Bonds (CP)'!AL393-1)*'Bonds Portfolio'!$O$4</f>
        <v>1.0168629777137284E-3</v>
      </c>
      <c r="M423" s="113">
        <f>('Bonds (CP)'!AM423/'Bonds (CP)'!AM393-1)*'Bonds Portfolio'!$O$5</f>
        <v>1.8676254739179222E-3</v>
      </c>
      <c r="N423" s="113">
        <f>('Bonds (CP)'!AN423/'Bonds (CP)'!AN393-1)*'Bonds Portfolio'!$O$6</f>
        <v>1.6929062635533843E-3</v>
      </c>
      <c r="O423" s="113">
        <f>('Bonds (CP)'!AO423/'Bonds (CP)'!AO393-1)*'Bonds Portfolio'!$O$7</f>
        <v>-1.8251936390783819E-3</v>
      </c>
      <c r="P423" s="113">
        <f>('Bonds (CP)'!AP423/'Bonds (CP)'!AP393-1)*'Bonds Portfolio'!$O$8</f>
        <v>-4.5043284202201939E-3</v>
      </c>
      <c r="Q423" s="113">
        <f t="shared" si="39"/>
        <v>-1.7521273441135411E-3</v>
      </c>
      <c r="R423" s="113">
        <f t="shared" si="40"/>
        <v>4.3547219803130033E-2</v>
      </c>
      <c r="S423" s="113">
        <f t="shared" si="41"/>
        <v>4.9189567825694946E-2</v>
      </c>
    </row>
    <row r="424" spans="1:19" ht="15.6">
      <c r="A424" s="24">
        <v>45804</v>
      </c>
      <c r="B424" s="113">
        <f>('Bonds (CP)'!H424/'Bonds (CP)'!H423-1)*'Bonds Portfolio'!$F$3</f>
        <v>1.187044259792991E-4</v>
      </c>
      <c r="C424" s="113">
        <f>('Bonds (CP)'!I424/'Bonds (CP)'!I423-1)*'Bonds Portfolio'!$F$4</f>
        <v>-5.0316625404134287E-5</v>
      </c>
      <c r="D424" s="113">
        <f>('Bonds (CP)'!J424/'Bonds (CP)'!J423-1)*'Bonds Portfolio'!$F$5</f>
        <v>-2.4090534252594332E-4</v>
      </c>
      <c r="E424" s="113">
        <f>('Bonds (CP)'!K424/'Bonds (CP)'!K423-1)*'Bonds Portfolio'!$F$6</f>
        <v>-1.3071883357762548E-4</v>
      </c>
      <c r="F424" s="113">
        <f>('Bonds (CP)'!L424/'Bonds (CP)'!L423-1)*'Bonds Portfolio'!$F$7</f>
        <v>8.2234822451741083E-4</v>
      </c>
      <c r="G424" s="113">
        <f t="shared" si="36"/>
        <v>5.1911184898900686E-4</v>
      </c>
      <c r="H424" s="113">
        <f t="shared" si="37"/>
        <v>7.0543113208110242E-3</v>
      </c>
      <c r="I424" s="113">
        <f t="shared" si="38"/>
        <v>9.9152276296296197E-3</v>
      </c>
      <c r="K424" s="24">
        <v>45804</v>
      </c>
      <c r="L424" s="113">
        <f>('Bonds (CP)'!AL424/'Bonds (CP)'!AL394-1)*'Bonds Portfolio'!$O$4</f>
        <v>8.4788875699510775E-4</v>
      </c>
      <c r="M424" s="113">
        <f>('Bonds (CP)'!AM424/'Bonds (CP)'!AM394-1)*'Bonds Portfolio'!$O$5</f>
        <v>4.532170041920303E-4</v>
      </c>
      <c r="N424" s="113">
        <f>('Bonds (CP)'!AN424/'Bonds (CP)'!AN394-1)*'Bonds Portfolio'!$O$6</f>
        <v>-9.6232940609042306E-4</v>
      </c>
      <c r="O424" s="113">
        <f>('Bonds (CP)'!AO424/'Bonds (CP)'!AO394-1)*'Bonds Portfolio'!$O$7</f>
        <v>-5.3121497242542897E-3</v>
      </c>
      <c r="P424" s="113">
        <f>('Bonds (CP)'!AP424/'Bonds (CP)'!AP394-1)*'Bonds Portfolio'!$O$8</f>
        <v>-7.6745497482253906E-3</v>
      </c>
      <c r="Q424" s="113">
        <f t="shared" si="39"/>
        <v>-1.2647923117382966E-2</v>
      </c>
      <c r="R424" s="113">
        <f t="shared" si="40"/>
        <v>3.2651424029860612E-2</v>
      </c>
      <c r="S424" s="113">
        <f t="shared" si="41"/>
        <v>3.8293772052425526E-2</v>
      </c>
    </row>
    <row r="425" spans="1:19" ht="15.6">
      <c r="A425" s="24">
        <v>45805</v>
      </c>
      <c r="B425" s="113">
        <f>('Bonds (CP)'!H425/'Bonds (CP)'!H424-1)*'Bonds Portfolio'!$F$3</f>
        <v>1.6240704333703615E-3</v>
      </c>
      <c r="C425" s="113">
        <f>('Bonds (CP)'!I425/'Bonds (CP)'!I424-1)*'Bonds Portfolio'!$F$4</f>
        <v>1.5173760603241161E-3</v>
      </c>
      <c r="D425" s="113">
        <f>('Bonds (CP)'!J425/'Bonds (CP)'!J424-1)*'Bonds Portfolio'!$F$5</f>
        <v>1.2906158893001953E-3</v>
      </c>
      <c r="E425" s="113">
        <f>('Bonds (CP)'!K425/'Bonds (CP)'!K424-1)*'Bonds Portfolio'!$F$6</f>
        <v>1.0496133261717056E-3</v>
      </c>
      <c r="F425" s="113">
        <f>('Bonds (CP)'!L425/'Bonds (CP)'!L424-1)*'Bonds Portfolio'!$F$7</f>
        <v>-1.3696439085750801E-4</v>
      </c>
      <c r="G425" s="113">
        <f t="shared" si="36"/>
        <v>5.3447113183088708E-3</v>
      </c>
      <c r="H425" s="113">
        <f t="shared" si="37"/>
        <v>1.1879910790130888E-2</v>
      </c>
      <c r="I425" s="113">
        <f t="shared" si="38"/>
        <v>1.4740827098949484E-2</v>
      </c>
      <c r="K425" s="24">
        <v>45805</v>
      </c>
      <c r="L425" s="113">
        <f>('Bonds (CP)'!AL425/'Bonds (CP)'!AL395-1)*'Bonds Portfolio'!$O$4</f>
        <v>2.5985126933926409E-3</v>
      </c>
      <c r="M425" s="113">
        <f>('Bonds (CP)'!AM425/'Bonds (CP)'!AM395-1)*'Bonds Portfolio'!$O$5</f>
        <v>1.8217390209696483E-3</v>
      </c>
      <c r="N425" s="113">
        <f>('Bonds (CP)'!AN425/'Bonds (CP)'!AN395-1)*'Bonds Portfolio'!$O$6</f>
        <v>-2.4130500284840208E-4</v>
      </c>
      <c r="O425" s="113">
        <f>('Bonds (CP)'!AO425/'Bonds (CP)'!AO395-1)*'Bonds Portfolio'!$O$7</f>
        <v>-5.1923910349551908E-3</v>
      </c>
      <c r="P425" s="113">
        <f>('Bonds (CP)'!AP425/'Bonds (CP)'!AP395-1)*'Bonds Portfolio'!$O$8</f>
        <v>-9.3123338310639788E-3</v>
      </c>
      <c r="Q425" s="113">
        <f t="shared" si="39"/>
        <v>-1.0325778154505283E-2</v>
      </c>
      <c r="R425" s="113">
        <f t="shared" si="40"/>
        <v>3.4973568992738291E-2</v>
      </c>
      <c r="S425" s="113">
        <f t="shared" si="41"/>
        <v>4.0615917015303205E-2</v>
      </c>
    </row>
    <row r="426" spans="1:19" ht="15.6">
      <c r="A426" s="24">
        <v>45806</v>
      </c>
      <c r="B426" s="113">
        <f>('Bonds (CP)'!H426/'Bonds (CP)'!H425-1)*'Bonds Portfolio'!$F$3</f>
        <v>-1.1219719507012283E-3</v>
      </c>
      <c r="C426" s="113">
        <f>('Bonds (CP)'!I426/'Bonds (CP)'!I425-1)*'Bonds Portfolio'!$F$4</f>
        <v>3.0304679881805187E-4</v>
      </c>
      <c r="D426" s="113">
        <f>('Bonds (CP)'!J426/'Bonds (CP)'!J425-1)*'Bonds Portfolio'!$F$5</f>
        <v>1.2116606415913723E-3</v>
      </c>
      <c r="E426" s="113">
        <f>('Bonds (CP)'!K426/'Bonds (CP)'!K425-1)*'Bonds Portfolio'!$F$6</f>
        <v>1.8447468657173617E-3</v>
      </c>
      <c r="F426" s="113">
        <f>('Bonds (CP)'!L426/'Bonds (CP)'!L425-1)*'Bonds Portfolio'!$F$7</f>
        <v>3.0592753170235465E-3</v>
      </c>
      <c r="G426" s="113">
        <f t="shared" si="36"/>
        <v>5.2967576724491042E-3</v>
      </c>
      <c r="H426" s="113">
        <f t="shared" si="37"/>
        <v>1.1831957144271122E-2</v>
      </c>
      <c r="I426" s="113">
        <f t="shared" si="38"/>
        <v>1.4692873453089717E-2</v>
      </c>
      <c r="K426" s="24">
        <v>45806</v>
      </c>
      <c r="L426" s="113">
        <f>('Bonds (CP)'!AL426/'Bonds (CP)'!AL396-1)*'Bonds Portfolio'!$O$4</f>
        <v>1.2749681257968604E-3</v>
      </c>
      <c r="M426" s="113">
        <f>('Bonds (CP)'!AM426/'Bonds (CP)'!AM396-1)*'Bonds Portfolio'!$O$5</f>
        <v>2.3817928981896943E-3</v>
      </c>
      <c r="N426" s="113">
        <f>('Bonds (CP)'!AN426/'Bonds (CP)'!AN396-1)*'Bonds Portfolio'!$O$6</f>
        <v>2.0224559395532805E-3</v>
      </c>
      <c r="O426" s="113">
        <f>('Bonds (CP)'!AO426/'Bonds (CP)'!AO396-1)*'Bonds Portfolio'!$O$7</f>
        <v>-6.5605799890466887E-4</v>
      </c>
      <c r="P426" s="113">
        <f>('Bonds (CP)'!AP426/'Bonds (CP)'!AP396-1)*'Bonds Portfolio'!$O$8</f>
        <v>-2.6419096033631906E-3</v>
      </c>
      <c r="Q426" s="113">
        <f t="shared" si="39"/>
        <v>2.3812493612719761E-3</v>
      </c>
      <c r="R426" s="113">
        <f t="shared" si="40"/>
        <v>4.7680596508515555E-2</v>
      </c>
      <c r="S426" s="113">
        <f t="shared" si="41"/>
        <v>5.3322944531080468E-2</v>
      </c>
    </row>
    <row r="427" spans="1:19" ht="15.6">
      <c r="A427" s="24">
        <v>45807</v>
      </c>
      <c r="B427" s="113">
        <f>('Bonds (CP)'!H427/'Bonds (CP)'!H426-1)*'Bonds Portfolio'!$F$3</f>
        <v>3.9175608925225982E-4</v>
      </c>
      <c r="C427" s="113">
        <f>('Bonds (CP)'!I427/'Bonds (CP)'!I426-1)*'Bonds Portfolio'!$F$4</f>
        <v>7.5919411069595992E-4</v>
      </c>
      <c r="D427" s="113">
        <f>('Bonds (CP)'!J427/'Bonds (CP)'!J426-1)*'Bonds Portfolio'!$F$5</f>
        <v>1.5387304885049692E-3</v>
      </c>
      <c r="E427" s="113">
        <f>('Bonds (CP)'!K427/'Bonds (CP)'!K426-1)*'Bonds Portfolio'!$F$6</f>
        <v>2.6501155755461084E-3</v>
      </c>
      <c r="F427" s="113">
        <f>('Bonds (CP)'!L427/'Bonds (CP)'!L426-1)*'Bonds Portfolio'!$F$7</f>
        <v>2.6772751986540834E-3</v>
      </c>
      <c r="G427" s="113">
        <f t="shared" si="36"/>
        <v>8.0170714626533815E-3</v>
      </c>
      <c r="H427" s="113">
        <f t="shared" si="37"/>
        <v>1.4552270934475399E-2</v>
      </c>
      <c r="I427" s="113">
        <f t="shared" si="38"/>
        <v>1.7413187243293993E-2</v>
      </c>
      <c r="K427" s="24">
        <v>45807</v>
      </c>
      <c r="L427" s="113">
        <f>('Bonds (CP)'!AL427/'Bonds (CP)'!AL397-1)*'Bonds Portfolio'!$O$4</f>
        <v>1.4477942428888114E-3</v>
      </c>
      <c r="M427" s="113">
        <f>('Bonds (CP)'!AM427/'Bonds (CP)'!AM397-1)*'Bonds Portfolio'!$O$5</f>
        <v>2.3850130211218626E-3</v>
      </c>
      <c r="N427" s="113">
        <f>('Bonds (CP)'!AN427/'Bonds (CP)'!AN397-1)*'Bonds Portfolio'!$O$6</f>
        <v>2.5150785600634331E-3</v>
      </c>
      <c r="O427" s="113">
        <f>('Bonds (CP)'!AO427/'Bonds (CP)'!AO397-1)*'Bonds Portfolio'!$O$7</f>
        <v>2.639451986583108E-4</v>
      </c>
      <c r="P427" s="113">
        <f>('Bonds (CP)'!AP427/'Bonds (CP)'!AP397-1)*'Bonds Portfolio'!$O$8</f>
        <v>-1.5498392877473677E-3</v>
      </c>
      <c r="Q427" s="113">
        <f t="shared" si="39"/>
        <v>5.0619917349850503E-3</v>
      </c>
      <c r="R427" s="113">
        <f t="shared" si="40"/>
        <v>5.0361338882228629E-2</v>
      </c>
      <c r="S427" s="113">
        <f t="shared" si="41"/>
        <v>5.6003686904793543E-2</v>
      </c>
    </row>
    <row r="428" spans="1:19" ht="15.6">
      <c r="A428" s="24">
        <v>45810</v>
      </c>
      <c r="B428" s="113">
        <f>('Bonds (CP)'!H428/'Bonds (CP)'!H427-1)*'Bonds Portfolio'!$F$3</f>
        <v>1.5341344924570957E-4</v>
      </c>
      <c r="C428" s="113">
        <f>('Bonds (CP)'!I428/'Bonds (CP)'!I427-1)*'Bonds Portfolio'!$F$4</f>
        <v>6.0786228803637603E-4</v>
      </c>
      <c r="D428" s="113">
        <f>('Bonds (CP)'!J428/'Bonds (CP)'!J427-1)*'Bonds Portfolio'!$F$5</f>
        <v>5.6629394946390306E-4</v>
      </c>
      <c r="E428" s="113">
        <f>('Bonds (CP)'!K428/'Bonds (CP)'!K427-1)*'Bonds Portfolio'!$F$6</f>
        <v>1.3248929541619604E-3</v>
      </c>
      <c r="F428" s="113">
        <f>('Bonds (CP)'!L428/'Bonds (CP)'!L427-1)*'Bonds Portfolio'!$F$7</f>
        <v>9.9116647857453452E-4</v>
      </c>
      <c r="G428" s="113">
        <f t="shared" si="36"/>
        <v>3.6436291194824836E-3</v>
      </c>
      <c r="H428" s="113">
        <f t="shared" si="37"/>
        <v>1.0178828591304501E-2</v>
      </c>
      <c r="I428" s="113">
        <f t="shared" si="38"/>
        <v>1.3039744900123097E-2</v>
      </c>
      <c r="K428" s="24">
        <v>45810</v>
      </c>
      <c r="L428" s="113">
        <f>('Bonds (CP)'!AL428/'Bonds (CP)'!AL398-1)*'Bonds Portfolio'!$O$4</f>
        <v>1.107986022330154E-3</v>
      </c>
      <c r="M428" s="113">
        <f>('Bonds (CP)'!AM428/'Bonds (CP)'!AM398-1)*'Bonds Portfolio'!$O$5</f>
        <v>2.795815155326409E-3</v>
      </c>
      <c r="N428" s="113">
        <f>('Bonds (CP)'!AN428/'Bonds (CP)'!AN398-1)*'Bonds Portfolio'!$O$6</f>
        <v>2.9250644323132848E-3</v>
      </c>
      <c r="O428" s="113">
        <f>('Bonds (CP)'!AO428/'Bonds (CP)'!AO398-1)*'Bonds Portfolio'!$O$7</f>
        <v>1.7235229117770424E-3</v>
      </c>
      <c r="P428" s="113">
        <f>('Bonds (CP)'!AP428/'Bonds (CP)'!AP398-1)*'Bonds Portfolio'!$O$8</f>
        <v>1.2743669113528977E-3</v>
      </c>
      <c r="Q428" s="113">
        <f t="shared" si="39"/>
        <v>9.8267554330997882E-3</v>
      </c>
      <c r="R428" s="113">
        <f t="shared" si="40"/>
        <v>5.5126102580343367E-2</v>
      </c>
      <c r="S428" s="113">
        <f t="shared" si="41"/>
        <v>6.076845060290828E-2</v>
      </c>
    </row>
    <row r="429" spans="1:19" ht="15.6">
      <c r="A429" s="24">
        <v>45811</v>
      </c>
      <c r="B429" s="113">
        <f>('Bonds (CP)'!H429/'Bonds (CP)'!H428-1)*'Bonds Portfolio'!$F$3</f>
        <v>5.4696179813689132E-4</v>
      </c>
      <c r="C429" s="113">
        <f>('Bonds (CP)'!I429/'Bonds (CP)'!I428-1)*'Bonds Portfolio'!$F$4</f>
        <v>1.3216331674446025E-3</v>
      </c>
      <c r="D429" s="113">
        <f>('Bonds (CP)'!J429/'Bonds (CP)'!J428-1)*'Bonds Portfolio'!$F$5</f>
        <v>1.3797930797021963E-3</v>
      </c>
      <c r="E429" s="113">
        <f>('Bonds (CP)'!K429/'Bonds (CP)'!K428-1)*'Bonds Portfolio'!$F$6</f>
        <v>1.461099958597778E-3</v>
      </c>
      <c r="F429" s="113">
        <f>('Bonds (CP)'!L429/'Bonds (CP)'!L428-1)*'Bonds Portfolio'!$F$7</f>
        <v>1.8576604390279528E-3</v>
      </c>
      <c r="G429" s="113">
        <f t="shared" si="36"/>
        <v>6.5671484429094202E-3</v>
      </c>
      <c r="H429" s="113">
        <f t="shared" si="37"/>
        <v>1.3102347914731437E-2</v>
      </c>
      <c r="I429" s="113">
        <f t="shared" si="38"/>
        <v>1.5963264223550034E-2</v>
      </c>
      <c r="K429" s="24">
        <v>45811</v>
      </c>
      <c r="L429" s="113">
        <f>('Bonds (CP)'!AL429/'Bonds (CP)'!AL399-1)*'Bonds Portfolio'!$O$4</f>
        <v>2.3929578668489882E-3</v>
      </c>
      <c r="M429" s="113">
        <f>('Bonds (CP)'!AM429/'Bonds (CP)'!AM399-1)*'Bonds Portfolio'!$O$5</f>
        <v>5.1655545083986176E-3</v>
      </c>
      <c r="N429" s="113">
        <f>('Bonds (CP)'!AN429/'Bonds (CP)'!AN399-1)*'Bonds Portfolio'!$O$6</f>
        <v>5.3964166481168981E-3</v>
      </c>
      <c r="O429" s="113">
        <f>('Bonds (CP)'!AO429/'Bonds (CP)'!AO399-1)*'Bonds Portfolio'!$O$7</f>
        <v>4.2706357290272839E-3</v>
      </c>
      <c r="P429" s="113">
        <f>('Bonds (CP)'!AP429/'Bonds (CP)'!AP399-1)*'Bonds Portfolio'!$O$8</f>
        <v>2.286384518024587E-3</v>
      </c>
      <c r="Q429" s="113">
        <f t="shared" si="39"/>
        <v>1.9511949270416374E-2</v>
      </c>
      <c r="R429" s="113">
        <f t="shared" si="40"/>
        <v>6.4811296417659953E-2</v>
      </c>
      <c r="S429" s="113">
        <f t="shared" si="41"/>
        <v>7.0453644440224866E-2</v>
      </c>
    </row>
    <row r="430" spans="1:19" ht="15.6">
      <c r="A430" s="24">
        <v>45812</v>
      </c>
      <c r="B430" s="113">
        <f>('Bonds (CP)'!H430/'Bonds (CP)'!H429-1)*'Bonds Portfolio'!$F$3</f>
        <v>-8.5426277122802047E-5</v>
      </c>
      <c r="C430" s="113">
        <f>('Bonds (CP)'!I430/'Bonds (CP)'!I429-1)*'Bonds Portfolio'!$F$4</f>
        <v>5.0811397277397143E-4</v>
      </c>
      <c r="D430" s="113">
        <f>('Bonds (CP)'!J430/'Bonds (CP)'!J429-1)*'Bonds Portfolio'!$F$5</f>
        <v>1.1374466636886905E-3</v>
      </c>
      <c r="E430" s="113">
        <f>('Bonds (CP)'!K430/'Bonds (CP)'!K429-1)*'Bonds Portfolio'!$F$6</f>
        <v>2.0005337192586571E-3</v>
      </c>
      <c r="F430" s="113">
        <f>('Bonds (CP)'!L430/'Bonds (CP)'!L429-1)*'Bonds Portfolio'!$F$7</f>
        <v>2.1663092646002635E-3</v>
      </c>
      <c r="G430" s="113">
        <f t="shared" si="36"/>
        <v>5.7269773431987804E-3</v>
      </c>
      <c r="H430" s="113">
        <f t="shared" si="37"/>
        <v>1.2262176815020797E-2</v>
      </c>
      <c r="I430" s="113">
        <f t="shared" si="38"/>
        <v>1.5123093123839394E-2</v>
      </c>
      <c r="K430" s="24">
        <v>45812</v>
      </c>
      <c r="L430" s="113">
        <f>('Bonds (CP)'!AL430/'Bonds (CP)'!AL400-1)*'Bonds Portfolio'!$O$4</f>
        <v>2.3065094823167876E-3</v>
      </c>
      <c r="M430" s="113">
        <f>('Bonds (CP)'!AM430/'Bonds (CP)'!AM400-1)*'Bonds Portfolio'!$O$5</f>
        <v>5.376766299078373E-3</v>
      </c>
      <c r="N430" s="113">
        <f>('Bonds (CP)'!AN430/'Bonds (CP)'!AN400-1)*'Bonds Portfolio'!$O$6</f>
        <v>5.9009991107482843E-3</v>
      </c>
      <c r="O430" s="113">
        <f>('Bonds (CP)'!AO430/'Bonds (CP)'!AO400-1)*'Bonds Portfolio'!$O$7</f>
        <v>4.6891048879785574E-3</v>
      </c>
      <c r="P430" s="113">
        <f>('Bonds (CP)'!AP430/'Bonds (CP)'!AP400-1)*'Bonds Portfolio'!$O$8</f>
        <v>2.1663092646001746E-3</v>
      </c>
      <c r="Q430" s="113">
        <f t="shared" si="39"/>
        <v>2.0439689044722174E-2</v>
      </c>
      <c r="R430" s="113">
        <f t="shared" si="40"/>
        <v>6.573903619196575E-2</v>
      </c>
      <c r="S430" s="113">
        <f t="shared" si="41"/>
        <v>7.1381384214530663E-2</v>
      </c>
    </row>
    <row r="431" spans="1:19" ht="15.6">
      <c r="A431" s="24">
        <v>45813</v>
      </c>
      <c r="B431" s="113">
        <f>('Bonds (CP)'!H431/'Bonds (CP)'!H430-1)*'Bonds Portfolio'!$F$3</f>
        <v>6.5135413095642749E-4</v>
      </c>
      <c r="C431" s="113">
        <f>('Bonds (CP)'!I431/'Bonds (CP)'!I430-1)*'Bonds Portfolio'!$F$4</f>
        <v>-1.015047306869521E-4</v>
      </c>
      <c r="D431" s="113">
        <f>('Bonds (CP)'!J431/'Bonds (CP)'!J430-1)*'Bonds Portfolio'!$F$5</f>
        <v>-2.4303932866804879E-4</v>
      </c>
      <c r="E431" s="113">
        <f>('Bonds (CP)'!K431/'Bonds (CP)'!K430-1)*'Bonds Portfolio'!$F$6</f>
        <v>7.995868816694341E-4</v>
      </c>
      <c r="F431" s="113">
        <f>('Bonds (CP)'!L431/'Bonds (CP)'!L430-1)*'Bonds Portfolio'!$F$7</f>
        <v>1.1618813431907959E-3</v>
      </c>
      <c r="G431" s="113">
        <f t="shared" si="36"/>
        <v>2.2682782964616567E-3</v>
      </c>
      <c r="H431" s="113">
        <f t="shared" si="37"/>
        <v>8.8034777682836733E-3</v>
      </c>
      <c r="I431" s="113">
        <f t="shared" si="38"/>
        <v>1.1664394077102271E-2</v>
      </c>
      <c r="K431" s="24">
        <v>45813</v>
      </c>
      <c r="L431" s="113">
        <f>('Bonds (CP)'!AL431/'Bonds (CP)'!AL401-1)*'Bonds Portfolio'!$O$4</f>
        <v>2.6225574220088976E-3</v>
      </c>
      <c r="M431" s="113">
        <f>('Bonds (CP)'!AM431/'Bonds (CP)'!AM401-1)*'Bonds Portfolio'!$O$5</f>
        <v>4.653699816761803E-3</v>
      </c>
      <c r="N431" s="113">
        <f>('Bonds (CP)'!AN431/'Bonds (CP)'!AN401-1)*'Bonds Portfolio'!$O$6</f>
        <v>5.3200078851908033E-3</v>
      </c>
      <c r="O431" s="113">
        <f>('Bonds (CP)'!AO431/'Bonds (CP)'!AO401-1)*'Bonds Portfolio'!$O$7</f>
        <v>5.9144358828240769E-3</v>
      </c>
      <c r="P431" s="113">
        <f>('Bonds (CP)'!AP431/'Bonds (CP)'!AP401-1)*'Bonds Portfolio'!$O$8</f>
        <v>4.6483039649642954E-3</v>
      </c>
      <c r="Q431" s="113">
        <f t="shared" si="39"/>
        <v>2.3159004971749875E-2</v>
      </c>
      <c r="R431" s="113">
        <f t="shared" si="40"/>
        <v>6.8458352118993454E-2</v>
      </c>
      <c r="S431" s="113">
        <f t="shared" si="41"/>
        <v>7.4100700141558368E-2</v>
      </c>
    </row>
    <row r="432" spans="1:19" ht="15.6">
      <c r="A432" s="24">
        <v>45814</v>
      </c>
      <c r="B432" s="113">
        <f>('Bonds (CP)'!H432/'Bonds (CP)'!H431-1)*'Bonds Portfolio'!$F$3</f>
        <v>-2.738788086271704E-4</v>
      </c>
      <c r="C432" s="113">
        <f>('Bonds (CP)'!I432/'Bonds (CP)'!I431-1)*'Bonds Portfolio'!$F$4</f>
        <v>-1.3138992061007882E-3</v>
      </c>
      <c r="D432" s="113">
        <f>('Bonds (CP)'!J432/'Bonds (CP)'!J431-1)*'Bonds Portfolio'!$F$5</f>
        <v>-1.612772559766551E-3</v>
      </c>
      <c r="E432" s="113">
        <f>('Bonds (CP)'!K432/'Bonds (CP)'!K431-1)*'Bonds Portfolio'!$F$6</f>
        <v>-2.7692368755800169E-3</v>
      </c>
      <c r="F432" s="113">
        <f>('Bonds (CP)'!L432/'Bonds (CP)'!L431-1)*'Bonds Portfolio'!$F$7</f>
        <v>-3.4263283305660864E-3</v>
      </c>
      <c r="G432" s="113">
        <f t="shared" si="36"/>
        <v>-9.3961157806406129E-3</v>
      </c>
      <c r="H432" s="113">
        <f t="shared" si="37"/>
        <v>-2.8609163088185955E-3</v>
      </c>
      <c r="I432" s="113">
        <f t="shared" si="38"/>
        <v>0</v>
      </c>
      <c r="K432" s="24">
        <v>45814</v>
      </c>
      <c r="L432" s="113">
        <f>('Bonds (CP)'!AL432/'Bonds (CP)'!AL402-1)*'Bonds Portfolio'!$O$4</f>
        <v>2.225265320095815E-3</v>
      </c>
      <c r="M432" s="113">
        <f>('Bonds (CP)'!AM432/'Bonds (CP)'!AM402-1)*'Bonds Portfolio'!$O$5</f>
        <v>3.5652358490728901E-3</v>
      </c>
      <c r="N432" s="113">
        <f>('Bonds (CP)'!AN432/'Bonds (CP)'!AN402-1)*'Bonds Portfolio'!$O$6</f>
        <v>4.0745388470058153E-3</v>
      </c>
      <c r="O432" s="113">
        <f>('Bonds (CP)'!AO432/'Bonds (CP)'!AO402-1)*'Bonds Portfolio'!$O$7</f>
        <v>3.8676520775077442E-3</v>
      </c>
      <c r="P432" s="113">
        <f>('Bonds (CP)'!AP432/'Bonds (CP)'!AP402-1)*'Bonds Portfolio'!$O$8</f>
        <v>3.4272816008304565E-3</v>
      </c>
      <c r="Q432" s="113">
        <f t="shared" si="39"/>
        <v>1.715997369451272E-2</v>
      </c>
      <c r="R432" s="113">
        <f t="shared" si="40"/>
        <v>6.2459320841756295E-2</v>
      </c>
      <c r="S432" s="113">
        <f t="shared" si="41"/>
        <v>6.8101668864321202E-2</v>
      </c>
    </row>
    <row r="433" spans="1:19" ht="15.6">
      <c r="A433" s="24">
        <v>45817</v>
      </c>
      <c r="B433" s="113">
        <f>('Bonds (CP)'!H433/'Bonds (CP)'!H432-1)*'Bonds Portfolio'!$F$3</f>
        <v>-4.09976084728414E-4</v>
      </c>
      <c r="C433" s="113">
        <f>('Bonds (CP)'!I433/'Bonds (CP)'!I432-1)*'Bonds Portfolio'!$F$4</f>
        <v>5.065072002401472E-5</v>
      </c>
      <c r="D433" s="113">
        <f>('Bonds (CP)'!J433/'Bonds (CP)'!J432-1)*'Bonds Portfolio'!$F$5</f>
        <v>6.4836884245598201E-4</v>
      </c>
      <c r="E433" s="113">
        <f>('Bonds (CP)'!K433/'Bonds (CP)'!K432-1)*'Bonds Portfolio'!$F$6</f>
        <v>1.8663476705490735E-3</v>
      </c>
      <c r="F433" s="113">
        <f>('Bonds (CP)'!L433/'Bonds (CP)'!L432-1)*'Bonds Portfolio'!$F$7</f>
        <v>2.7499073615380176E-3</v>
      </c>
      <c r="G433" s="113">
        <f t="shared" si="36"/>
        <v>4.9052985098386737E-3</v>
      </c>
      <c r="H433" s="113">
        <f t="shared" si="37"/>
        <v>1.1440497981660691E-2</v>
      </c>
      <c r="I433" s="113">
        <f t="shared" si="38"/>
        <v>1.4301414290479287E-2</v>
      </c>
      <c r="K433" s="24">
        <v>45817</v>
      </c>
      <c r="L433" s="113">
        <f>('Bonds (CP)'!AL433/'Bonds (CP)'!AL403-1)*'Bonds Portfolio'!$O$4</f>
        <v>2.1182097710966906E-3</v>
      </c>
      <c r="M433" s="113">
        <f>('Bonds (CP)'!AM433/'Bonds (CP)'!AM403-1)*'Bonds Portfolio'!$O$5</f>
        <v>3.7705327336220677E-3</v>
      </c>
      <c r="N433" s="113">
        <f>('Bonds (CP)'!AN433/'Bonds (CP)'!AN403-1)*'Bonds Portfolio'!$O$6</f>
        <v>4.1601423596071994E-3</v>
      </c>
      <c r="O433" s="113">
        <f>('Bonds (CP)'!AO433/'Bonds (CP)'!AO403-1)*'Bonds Portfolio'!$O$7</f>
        <v>3.7445539541971053E-3</v>
      </c>
      <c r="P433" s="113">
        <f>('Bonds (CP)'!AP433/'Bonds (CP)'!AP403-1)*'Bonds Portfolio'!$O$8</f>
        <v>2.6051584027550591E-3</v>
      </c>
      <c r="Q433" s="113">
        <f t="shared" si="39"/>
        <v>1.6398597221278122E-2</v>
      </c>
      <c r="R433" s="113">
        <f t="shared" si="40"/>
        <v>6.1697944368521697E-2</v>
      </c>
      <c r="S433" s="113">
        <f t="shared" si="41"/>
        <v>6.7340292391086604E-2</v>
      </c>
    </row>
    <row r="434" spans="1:19" ht="15.6">
      <c r="A434" s="24">
        <v>45818</v>
      </c>
      <c r="B434" s="113">
        <f>('Bonds (CP)'!H434/'Bonds (CP)'!H433-1)*'Bonds Portfolio'!$F$3</f>
        <v>1.5385930421407679E-4</v>
      </c>
      <c r="C434" s="113">
        <f>('Bonds (CP)'!I434/'Bonds (CP)'!I433-1)*'Bonds Portfolio'!$F$4</f>
        <v>1.5784321614483511E-3</v>
      </c>
      <c r="D434" s="113">
        <f>('Bonds (CP)'!J434/'Bonds (CP)'!J433-1)*'Bonds Portfolio'!$F$5</f>
        <v>1.6272419294864893E-3</v>
      </c>
      <c r="E434" s="113">
        <f>('Bonds (CP)'!K434/'Bonds (CP)'!K433-1)*'Bonds Portfolio'!$F$6</f>
        <v>7.9941901526354726E-4</v>
      </c>
      <c r="F434" s="113">
        <f>('Bonds (CP)'!L434/'Bonds (CP)'!L433-1)*'Bonds Portfolio'!$F$7</f>
        <v>0</v>
      </c>
      <c r="G434" s="113">
        <f t="shared" si="36"/>
        <v>4.158952410412464E-3</v>
      </c>
      <c r="H434" s="113">
        <f t="shared" si="37"/>
        <v>1.0694151882234482E-2</v>
      </c>
      <c r="I434" s="113">
        <f t="shared" si="38"/>
        <v>1.3555068191053076E-2</v>
      </c>
      <c r="K434" s="24">
        <v>45818</v>
      </c>
      <c r="L434" s="113">
        <f>('Bonds (CP)'!AL434/'Bonds (CP)'!AL404-1)*'Bonds Portfolio'!$O$4</f>
        <v>2.136934780750499E-3</v>
      </c>
      <c r="M434" s="113">
        <f>('Bonds (CP)'!AM434/'Bonds (CP)'!AM404-1)*'Bonds Portfolio'!$O$5</f>
        <v>4.8624936458046891E-3</v>
      </c>
      <c r="N434" s="113">
        <f>('Bonds (CP)'!AN434/'Bonds (CP)'!AN404-1)*'Bonds Portfolio'!$O$6</f>
        <v>5.0764514821527666E-3</v>
      </c>
      <c r="O434" s="113">
        <f>('Bonds (CP)'!AO434/'Bonds (CP)'!AO404-1)*'Bonds Portfolio'!$O$7</f>
        <v>3.884103569282571E-3</v>
      </c>
      <c r="P434" s="113">
        <f>('Bonds (CP)'!AP434/'Bonds (CP)'!AP404-1)*'Bonds Portfolio'!$O$8</f>
        <v>2.6051584027550591E-3</v>
      </c>
      <c r="Q434" s="113">
        <f t="shared" si="39"/>
        <v>1.8565141880745584E-2</v>
      </c>
      <c r="R434" s="113">
        <f t="shared" si="40"/>
        <v>6.3864489027989163E-2</v>
      </c>
      <c r="S434" s="113">
        <f t="shared" si="41"/>
        <v>6.9506837050554077E-2</v>
      </c>
    </row>
    <row r="435" spans="1:19" ht="15.6">
      <c r="A435" s="24">
        <v>45819</v>
      </c>
      <c r="B435" s="113">
        <f>('Bonds (CP)'!H435/'Bonds (CP)'!H434-1)*'Bonds Portfolio'!$F$3</f>
        <v>-1.7080877957127428E-4</v>
      </c>
      <c r="C435" s="113">
        <f>('Bonds (CP)'!I435/'Bonds (CP)'!I434-1)*'Bonds Portfolio'!$F$4</f>
        <v>5.0796868083358153E-5</v>
      </c>
      <c r="D435" s="113">
        <f>('Bonds (CP)'!J435/'Bonds (CP)'!J434-1)*'Bonds Portfolio'!$F$5</f>
        <v>8.9479577869875379E-4</v>
      </c>
      <c r="E435" s="113">
        <f>('Bonds (CP)'!K435/'Bonds (CP)'!K434-1)*'Bonds Portfolio'!$F$6</f>
        <v>8.0042638196382583E-4</v>
      </c>
      <c r="F435" s="113">
        <f>('Bonds (CP)'!L435/'Bonds (CP)'!L434-1)*'Bonds Portfolio'!$F$7</f>
        <v>0</v>
      </c>
      <c r="G435" s="113">
        <f t="shared" si="36"/>
        <v>1.5752102491746636E-3</v>
      </c>
      <c r="H435" s="113">
        <f t="shared" si="37"/>
        <v>8.1104097209966815E-3</v>
      </c>
      <c r="I435" s="113">
        <f t="shared" si="38"/>
        <v>1.0971326029815277E-2</v>
      </c>
      <c r="K435" s="24">
        <v>45819</v>
      </c>
      <c r="L435" s="113">
        <f>('Bonds (CP)'!AL435/'Bonds (CP)'!AL405-1)*'Bonds Portfolio'!$O$4</f>
        <v>1.4689555043129411E-3</v>
      </c>
      <c r="M435" s="113">
        <f>('Bonds (CP)'!AM435/'Bonds (CP)'!AM405-1)*'Bonds Portfolio'!$O$5</f>
        <v>5.0693455487067496E-3</v>
      </c>
      <c r="N435" s="113">
        <f>('Bonds (CP)'!AN435/'Bonds (CP)'!AN405-1)*'Bonds Portfolio'!$O$6</f>
        <v>6.8253198964300047E-3</v>
      </c>
      <c r="O435" s="113">
        <f>('Bonds (CP)'!AO435/'Bonds (CP)'!AO405-1)*'Bonds Portfolio'!$O$7</f>
        <v>6.8735682298077805E-3</v>
      </c>
      <c r="P435" s="113">
        <f>('Bonds (CP)'!AP435/'Bonds (CP)'!AP405-1)*'Bonds Portfolio'!$O$8</f>
        <v>5.9347523624599056E-3</v>
      </c>
      <c r="Q435" s="113">
        <f t="shared" si="39"/>
        <v>2.6171941541717383E-2</v>
      </c>
      <c r="R435" s="113">
        <f t="shared" si="40"/>
        <v>7.1471288688960966E-2</v>
      </c>
      <c r="S435" s="113">
        <f t="shared" si="41"/>
        <v>7.7113636711525879E-2</v>
      </c>
    </row>
    <row r="436" spans="1:19" ht="15.6">
      <c r="A436" s="24">
        <v>45821</v>
      </c>
      <c r="B436" s="113">
        <f>('Bonds (CP)'!H436/'Bonds (CP)'!H435-1)*'Bonds Portfolio'!$F$3</f>
        <v>1.1682845116399055E-3</v>
      </c>
      <c r="C436" s="113">
        <f>('Bonds (CP)'!I436/'Bonds (CP)'!I435-1)*'Bonds Portfolio'!$F$4</f>
        <v>4.5784316084662713E-4</v>
      </c>
      <c r="D436" s="113">
        <f>('Bonds (CP)'!J436/'Bonds (CP)'!J435-1)*'Bonds Portfolio'!$F$5</f>
        <v>-2.4344401547786722E-4</v>
      </c>
      <c r="E436" s="113">
        <f>('Bonds (CP)'!K436/'Bonds (CP)'!K435-1)*'Bonds Portfolio'!$F$6</f>
        <v>8.0143415135971454E-4</v>
      </c>
      <c r="F436" s="113">
        <f>('Bonds (CP)'!L436/'Bonds (CP)'!L435-1)*'Bonds Portfolio'!$F$7</f>
        <v>1.0180831517165867E-3</v>
      </c>
      <c r="G436" s="113">
        <f t="shared" si="36"/>
        <v>3.2022009600849665E-3</v>
      </c>
      <c r="H436" s="113">
        <f t="shared" si="37"/>
        <v>9.7374004319069844E-3</v>
      </c>
      <c r="I436" s="113">
        <f t="shared" si="38"/>
        <v>1.259831674072558E-2</v>
      </c>
      <c r="K436" s="24">
        <v>45821</v>
      </c>
      <c r="L436" s="113">
        <f>('Bonds (CP)'!AL436/'Bonds (CP)'!AL406-1)*'Bonds Portfolio'!$O$4</f>
        <v>3.3158663345073339E-3</v>
      </c>
      <c r="M436" s="113">
        <f>('Bonds (CP)'!AM436/'Bonds (CP)'!AM406-1)*'Bonds Portfolio'!$O$5</f>
        <v>6.8868058132712578E-3</v>
      </c>
      <c r="N436" s="113">
        <f>('Bonds (CP)'!AN436/'Bonds (CP)'!AN406-1)*'Bonds Portfolio'!$O$6</f>
        <v>8.4928085395406423E-3</v>
      </c>
      <c r="O436" s="113">
        <f>('Bonds (CP)'!AO436/'Bonds (CP)'!AO406-1)*'Bonds Portfolio'!$O$7</f>
        <v>1.0176297548147773E-2</v>
      </c>
      <c r="P436" s="113">
        <f>('Bonds (CP)'!AP436/'Bonds (CP)'!AP406-1)*'Bonds Portfolio'!$O$8</f>
        <v>9.0203557797885921E-3</v>
      </c>
      <c r="Q436" s="113">
        <f t="shared" si="39"/>
        <v>3.7892134015255596E-2</v>
      </c>
      <c r="R436" s="113">
        <f t="shared" si="40"/>
        <v>8.3191481162499165E-2</v>
      </c>
      <c r="S436" s="113">
        <f t="shared" si="41"/>
        <v>8.8833829185064078E-2</v>
      </c>
    </row>
    <row r="437" spans="1:19" ht="15.6">
      <c r="A437" s="24">
        <v>45824</v>
      </c>
      <c r="B437" s="113">
        <f>('Bonds (CP)'!H437/'Bonds (CP)'!H436-1)*'Bonds Portfolio'!$F$3</f>
        <v>-9.2347156904661889E-4</v>
      </c>
      <c r="C437" s="113">
        <f>('Bonds (CP)'!I437/'Bonds (CP)'!I436-1)*'Bonds Portfolio'!$F$4</f>
        <v>-1.3661602887501624E-3</v>
      </c>
      <c r="D437" s="113">
        <f>('Bonds (CP)'!J437/'Bonds (CP)'!J436-1)*'Bonds Portfolio'!$F$5</f>
        <v>-1.1325403538636313E-3</v>
      </c>
      <c r="E437" s="113">
        <f>('Bonds (CP)'!K437/'Bonds (CP)'!K436-1)*'Bonds Portfolio'!$F$6</f>
        <v>-1.5922893155497332E-3</v>
      </c>
      <c r="F437" s="113">
        <f>('Bonds (CP)'!L437/'Bonds (CP)'!L436-1)*'Bonds Portfolio'!$F$7</f>
        <v>-1.1568032105147897E-3</v>
      </c>
      <c r="G437" s="113">
        <f t="shared" si="36"/>
        <v>-6.1712647377249359E-3</v>
      </c>
      <c r="H437" s="113">
        <f t="shared" si="37"/>
        <v>3.6393473409708152E-4</v>
      </c>
      <c r="I437" s="113">
        <f t="shared" si="38"/>
        <v>3.224851042915677E-3</v>
      </c>
      <c r="K437" s="24">
        <v>45824</v>
      </c>
      <c r="L437" s="113">
        <f>('Bonds (CP)'!AL437/'Bonds (CP)'!AL407-1)*'Bonds Portfolio'!$O$4</f>
        <v>2.1205643437366196E-3</v>
      </c>
      <c r="M437" s="113">
        <f>('Bonds (CP)'!AM437/'Bonds (CP)'!AM407-1)*'Bonds Portfolio'!$O$5</f>
        <v>5.2672659264402901E-3</v>
      </c>
      <c r="N437" s="113">
        <f>('Bonds (CP)'!AN437/'Bonds (CP)'!AN407-1)*'Bonds Portfolio'!$O$6</f>
        <v>6.8130764433520508E-3</v>
      </c>
      <c r="O437" s="113">
        <f>('Bonds (CP)'!AO437/'Bonds (CP)'!AO407-1)*'Bonds Portfolio'!$O$7</f>
        <v>7.1371893706927208E-3</v>
      </c>
      <c r="P437" s="113">
        <f>('Bonds (CP)'!AP437/'Bonds (CP)'!AP407-1)*'Bonds Portfolio'!$O$8</f>
        <v>5.9305275122796715E-3</v>
      </c>
      <c r="Q437" s="113">
        <f t="shared" si="39"/>
        <v>2.7268623596501354E-2</v>
      </c>
      <c r="R437" s="113">
        <f t="shared" si="40"/>
        <v>7.2567970743744936E-2</v>
      </c>
      <c r="S437" s="113">
        <f t="shared" si="41"/>
        <v>7.821031876630985E-2</v>
      </c>
    </row>
    <row r="438" spans="1:19" ht="15.6">
      <c r="A438" s="24">
        <v>45825</v>
      </c>
      <c r="B438" s="113">
        <f>('Bonds (CP)'!H438/'Bonds (CP)'!H437-1)*'Bonds Portfolio'!$F$3</f>
        <v>-3.2439815605258551E-4</v>
      </c>
      <c r="C438" s="113">
        <f>('Bonds (CP)'!I438/'Bonds (CP)'!I437-1)*'Bonds Portfolio'!$F$4</f>
        <v>-2.0270235945130111E-4</v>
      </c>
      <c r="D438" s="113">
        <f>('Bonds (CP)'!J438/'Bonds (CP)'!J437-1)*'Bonds Portfolio'!$F$5</f>
        <v>-4.048173221452789E-4</v>
      </c>
      <c r="E438" s="113">
        <f>('Bonds (CP)'!K438/'Bonds (CP)'!K437-1)*'Bonds Portfolio'!$F$6</f>
        <v>-1.3299635742645144E-4</v>
      </c>
      <c r="F438" s="113">
        <f>('Bonds (CP)'!L438/'Bonds (CP)'!L437-1)*'Bonds Portfolio'!$F$7</f>
        <v>7.2564333482154635E-4</v>
      </c>
      <c r="G438" s="113">
        <f t="shared" si="36"/>
        <v>-3.3927086025407069E-4</v>
      </c>
      <c r="H438" s="113">
        <f t="shared" si="37"/>
        <v>6.1959286115679472E-3</v>
      </c>
      <c r="I438" s="113">
        <f t="shared" si="38"/>
        <v>9.0568449203865427E-3</v>
      </c>
      <c r="K438" s="24">
        <v>45825</v>
      </c>
      <c r="L438" s="113">
        <f>('Bonds (CP)'!AL438/'Bonds (CP)'!AL408-1)*'Bonds Portfolio'!$O$4</f>
        <v>1.861021000512242E-3</v>
      </c>
      <c r="M438" s="113">
        <f>('Bonds (CP)'!AM438/'Bonds (CP)'!AM408-1)*'Bonds Portfolio'!$O$5</f>
        <v>6.7637770661375558E-3</v>
      </c>
      <c r="N438" s="113">
        <f>('Bonds (CP)'!AN438/'Bonds (CP)'!AN408-1)*'Bonds Portfolio'!$O$6</f>
        <v>8.9775351397181954E-3</v>
      </c>
      <c r="O438" s="113">
        <f>('Bonds (CP)'!AO438/'Bonds (CP)'!AO408-1)*'Bonds Portfolio'!$O$7</f>
        <v>9.186197677456721E-3</v>
      </c>
      <c r="P438" s="113">
        <f>('Bonds (CP)'!AP438/'Bonds (CP)'!AP408-1)*'Bonds Portfolio'!$O$8</f>
        <v>1.0307923811749921E-2</v>
      </c>
      <c r="Q438" s="113">
        <f t="shared" si="39"/>
        <v>3.7096454695574634E-2</v>
      </c>
      <c r="R438" s="113">
        <f t="shared" si="40"/>
        <v>8.2395801842818209E-2</v>
      </c>
      <c r="S438" s="113">
        <f t="shared" si="41"/>
        <v>8.8038149865383122E-2</v>
      </c>
    </row>
    <row r="439" spans="1:19" ht="15.6">
      <c r="A439" s="24">
        <v>45826</v>
      </c>
      <c r="B439" s="113">
        <f>('Bonds (CP)'!H439/'Bonds (CP)'!H438-1)*'Bonds Portfolio'!$F$3</f>
        <v>4.2775258790315188E-4</v>
      </c>
      <c r="C439" s="113">
        <f>('Bonds (CP)'!I439/'Bonds (CP)'!I438-1)*'Bonds Portfolio'!$F$4</f>
        <v>1.4262328690664461E-3</v>
      </c>
      <c r="D439" s="113">
        <f>('Bonds (CP)'!J439/'Bonds (CP)'!J438-1)*'Bonds Portfolio'!$F$5</f>
        <v>1.710647449379188E-3</v>
      </c>
      <c r="E439" s="113">
        <f>('Bonds (CP)'!K439/'Bonds (CP)'!K438-1)*'Bonds Portfolio'!$F$6</f>
        <v>-1.3296850685591278E-4</v>
      </c>
      <c r="F439" s="113">
        <f>('Bonds (CP)'!L439/'Bonds (CP)'!L438-1)*'Bonds Portfolio'!$F$7</f>
        <v>-1.5838468583538436E-3</v>
      </c>
      <c r="G439" s="113">
        <f t="shared" si="36"/>
        <v>1.8478175411390293E-3</v>
      </c>
      <c r="H439" s="113">
        <f t="shared" si="37"/>
        <v>8.3830170129610467E-3</v>
      </c>
      <c r="I439" s="113">
        <f t="shared" si="38"/>
        <v>1.1243933321779642E-2</v>
      </c>
      <c r="K439" s="24">
        <v>45826</v>
      </c>
      <c r="L439" s="113">
        <f>('Bonds (CP)'!AL439/'Bonds (CP)'!AL409-1)*'Bonds Portfolio'!$O$4</f>
        <v>2.9942681153220631E-3</v>
      </c>
      <c r="M439" s="113">
        <f>('Bonds (CP)'!AM439/'Bonds (CP)'!AM409-1)*'Bonds Portfolio'!$O$5</f>
        <v>8.8125162146606602E-3</v>
      </c>
      <c r="N439" s="113">
        <f>('Bonds (CP)'!AN439/'Bonds (CP)'!AN409-1)*'Bonds Portfolio'!$O$6</f>
        <v>1.1271973922519551E-2</v>
      </c>
      <c r="O439" s="113">
        <f>('Bonds (CP)'!AO439/'Bonds (CP)'!AO409-1)*'Bonds Portfolio'!$O$7</f>
        <v>1.0420845337106677E-2</v>
      </c>
      <c r="P439" s="113">
        <f>('Bonds (CP)'!AP439/'Bonds (CP)'!AP409-1)*'Bonds Portfolio'!$O$8</f>
        <v>8.6424460896690203E-3</v>
      </c>
      <c r="Q439" s="113">
        <f t="shared" si="39"/>
        <v>4.2142049679277968E-2</v>
      </c>
      <c r="R439" s="113">
        <f t="shared" si="40"/>
        <v>8.744139682652155E-2</v>
      </c>
      <c r="S439" s="113">
        <f t="shared" si="41"/>
        <v>9.3083744849086464E-2</v>
      </c>
    </row>
    <row r="440" spans="1:19" ht="15.6">
      <c r="A440" s="24">
        <v>45827</v>
      </c>
      <c r="B440" s="113">
        <f>('Bonds (CP)'!H440/'Bonds (CP)'!H439-1)*'Bonds Portfolio'!$F$3</f>
        <v>1.8838842267516754E-4</v>
      </c>
      <c r="C440" s="113">
        <f>('Bonds (CP)'!I440/'Bonds (CP)'!I439-1)*'Bonds Portfolio'!$F$4</f>
        <v>5.0907806305158234E-4</v>
      </c>
      <c r="D440" s="113">
        <f>('Bonds (CP)'!J440/'Bonds (CP)'!J439-1)*'Bonds Portfolio'!$F$5</f>
        <v>8.140917634128276E-4</v>
      </c>
      <c r="E440" s="113">
        <f>('Bonds (CP)'!K440/'Bonds (CP)'!K439-1)*'Bonds Portfolio'!$F$6</f>
        <v>2.0081325219266422E-3</v>
      </c>
      <c r="F440" s="113">
        <f>('Bonds (CP)'!L440/'Bonds (CP)'!L439-1)*'Bonds Portfolio'!$F$7</f>
        <v>2.0362793863045073E-3</v>
      </c>
      <c r="G440" s="113">
        <f t="shared" si="36"/>
        <v>5.555970157370727E-3</v>
      </c>
      <c r="H440" s="113">
        <f t="shared" si="37"/>
        <v>1.2091169629192745E-2</v>
      </c>
      <c r="I440" s="113">
        <f t="shared" si="38"/>
        <v>1.4952085938011339E-2</v>
      </c>
      <c r="K440" s="24">
        <v>45827</v>
      </c>
      <c r="L440" s="113">
        <f>('Bonds (CP)'!AL440/'Bonds (CP)'!AL410-1)*'Bonds Portfolio'!$O$4</f>
        <v>2.6716903579379727E-3</v>
      </c>
      <c r="M440" s="113">
        <f>('Bonds (CP)'!AM440/'Bonds (CP)'!AM410-1)*'Bonds Portfolio'!$O$5</f>
        <v>8.9775308867123382E-3</v>
      </c>
      <c r="N440" s="113">
        <f>('Bonds (CP)'!AN440/'Bonds (CP)'!AN410-1)*'Bonds Portfolio'!$O$6</f>
        <v>1.2301838770312701E-2</v>
      </c>
      <c r="O440" s="113">
        <f>('Bonds (CP)'!AO440/'Bonds (CP)'!AO410-1)*'Bonds Portfolio'!$O$7</f>
        <v>1.350853232405913E-2</v>
      </c>
      <c r="P440" s="113">
        <f>('Bonds (CP)'!AP440/'Bonds (CP)'!AP410-1)*'Bonds Portfolio'!$O$8</f>
        <v>1.3240784486966417E-2</v>
      </c>
      <c r="Q440" s="113">
        <f t="shared" si="39"/>
        <v>5.0700376825988561E-2</v>
      </c>
      <c r="R440" s="113">
        <f t="shared" si="40"/>
        <v>9.5999723973232143E-2</v>
      </c>
      <c r="S440" s="113">
        <f t="shared" si="41"/>
        <v>0.10164207199579706</v>
      </c>
    </row>
    <row r="441" spans="1:19" ht="15.6">
      <c r="A441" s="24">
        <v>45828</v>
      </c>
      <c r="B441" s="113">
        <f>('Bonds (CP)'!H441/'Bonds (CP)'!H440-1)*'Bonds Portfolio'!$F$3</f>
        <v>-3.4246575342478104E-5</v>
      </c>
      <c r="C441" s="113">
        <f>('Bonds (CP)'!I441/'Bonds (CP)'!I440-1)*'Bonds Portfolio'!$F$4</f>
        <v>3.5649236481329896E-4</v>
      </c>
      <c r="D441" s="113">
        <f>('Bonds (CP)'!J441/'Bonds (CP)'!J440-1)*'Bonds Portfolio'!$F$5</f>
        <v>2.4404558785260378E-4</v>
      </c>
      <c r="E441" s="113">
        <f>('Bonds (CP)'!K441/'Bonds (CP)'!K440-1)*'Bonds Portfolio'!$F$6</f>
        <v>-1.3335858116907408E-4</v>
      </c>
      <c r="F441" s="113">
        <f>('Bonds (CP)'!L441/'Bonds (CP)'!L440-1)*'Bonds Portfolio'!$F$7</f>
        <v>-2.9044627095289324E-4</v>
      </c>
      <c r="G441" s="113">
        <f t="shared" si="36"/>
        <v>1.4248652520145724E-4</v>
      </c>
      <c r="H441" s="113">
        <f t="shared" si="37"/>
        <v>6.6776859970234751E-3</v>
      </c>
      <c r="I441" s="113">
        <f t="shared" si="38"/>
        <v>9.5386023058420706E-3</v>
      </c>
      <c r="K441" s="24">
        <v>45828</v>
      </c>
      <c r="L441" s="113">
        <f>('Bonds (CP)'!AL441/'Bonds (CP)'!AL411-1)*'Bonds Portfolio'!$O$4</f>
        <v>2.7568493150685216E-3</v>
      </c>
      <c r="M441" s="113">
        <f>('Bonds (CP)'!AM441/'Bonds (CP)'!AM411-1)*'Bonds Portfolio'!$O$5</f>
        <v>7.8855769112603728E-3</v>
      </c>
      <c r="N441" s="113">
        <f>('Bonds (CP)'!AN441/'Bonds (CP)'!AN411-1)*'Bonds Portfolio'!$O$6</f>
        <v>1.0104337040423017E-2</v>
      </c>
      <c r="O441" s="113">
        <f>('Bonds (CP)'!AO441/'Bonds (CP)'!AO411-1)*'Bonds Portfolio'!$O$7</f>
        <v>1.0452386861913122E-2</v>
      </c>
      <c r="P441" s="113">
        <f>('Bonds (CP)'!AP441/'Bonds (CP)'!AP411-1)*'Bonds Portfolio'!$O$8</f>
        <v>7.9902383521590625E-3</v>
      </c>
      <c r="Q441" s="113">
        <f t="shared" si="39"/>
        <v>3.9189388480824094E-2</v>
      </c>
      <c r="R441" s="113">
        <f t="shared" si="40"/>
        <v>8.4488735628067663E-2</v>
      </c>
      <c r="S441" s="113">
        <f t="shared" si="41"/>
        <v>9.0131083650632576E-2</v>
      </c>
    </row>
    <row r="442" spans="1:19" ht="15.6">
      <c r="A442" s="24">
        <v>45831</v>
      </c>
      <c r="B442" s="113">
        <f>('Bonds (CP)'!H442/'Bonds (CP)'!H441-1)*'Bonds Portfolio'!$F$3</f>
        <v>7.2177350060145253E-4</v>
      </c>
      <c r="C442" s="113">
        <f>('Bonds (CP)'!I442/'Bonds (CP)'!I441-1)*'Bonds Portfolio'!$F$4</f>
        <v>-1.5261574657214895E-4</v>
      </c>
      <c r="D442" s="113">
        <f>('Bonds (CP)'!J442/'Bonds (CP)'!J441-1)*'Bonds Portfolio'!$F$5</f>
        <v>-4.8712325931312697E-4</v>
      </c>
      <c r="E442" s="113">
        <f>('Bonds (CP)'!K442/'Bonds (CP)'!K441-1)*'Bonds Portfolio'!$F$6</f>
        <v>-1.4602363396456265E-3</v>
      </c>
      <c r="F442" s="113">
        <f>('Bonds (CP)'!L442/'Bonds (CP)'!L441-1)*'Bonds Portfolio'!$F$7</f>
        <v>-2.8633724887260127E-3</v>
      </c>
      <c r="G442" s="113">
        <f t="shared" si="36"/>
        <v>-4.2415743336554623E-3</v>
      </c>
      <c r="H442" s="113">
        <f t="shared" si="37"/>
        <v>2.2936251381665551E-3</v>
      </c>
      <c r="I442" s="113">
        <f t="shared" si="38"/>
        <v>5.1545414469851506E-3</v>
      </c>
      <c r="K442" s="24">
        <v>45831</v>
      </c>
      <c r="L442" s="113">
        <f>('Bonds (CP)'!AL442/'Bonds (CP)'!AL412-1)*'Bonds Portfolio'!$O$4</f>
        <v>2.2684310018904253E-3</v>
      </c>
      <c r="M442" s="113">
        <f>('Bonds (CP)'!AM442/'Bonds (CP)'!AM412-1)*'Bonds Portfolio'!$O$5</f>
        <v>6.6337873519376703E-3</v>
      </c>
      <c r="N442" s="113">
        <f>('Bonds (CP)'!AN442/'Bonds (CP)'!AN412-1)*'Bonds Portfolio'!$O$6</f>
        <v>8.5847432460045784E-3</v>
      </c>
      <c r="O442" s="113">
        <f>('Bonds (CP)'!AO442/'Bonds (CP)'!AO412-1)*'Bonds Portfolio'!$O$7</f>
        <v>8.504816907576318E-3</v>
      </c>
      <c r="P442" s="113">
        <f>('Bonds (CP)'!AP442/'Bonds (CP)'!AP412-1)*'Bonds Portfolio'!$O$8</f>
        <v>7.1610191836003704E-3</v>
      </c>
      <c r="Q442" s="113">
        <f t="shared" si="39"/>
        <v>3.3152797691009359E-2</v>
      </c>
      <c r="R442" s="113">
        <f t="shared" si="40"/>
        <v>7.8452144838252941E-2</v>
      </c>
      <c r="S442" s="113">
        <f t="shared" si="41"/>
        <v>8.4094492860817854E-2</v>
      </c>
    </row>
    <row r="443" spans="1:19" ht="15.6">
      <c r="A443" s="24">
        <v>45832</v>
      </c>
      <c r="B443" s="113">
        <f>('Bonds (CP)'!H443/'Bonds (CP)'!H442-1)*'Bonds Portfolio'!$F$3</f>
        <v>2.581089219650501E-4</v>
      </c>
      <c r="C443" s="113">
        <f>('Bonds (CP)'!I443/'Bonds (CP)'!I442-1)*'Bonds Portfolio'!$F$4</f>
        <v>-1.0173381266807003E-4</v>
      </c>
      <c r="D443" s="113">
        <f>('Bonds (CP)'!J443/'Bonds (CP)'!J442-1)*'Bonds Portfolio'!$F$5</f>
        <v>-2.4359601999035529E-4</v>
      </c>
      <c r="E443" s="113">
        <f>('Bonds (CP)'!K443/'Bonds (CP)'!K442-1)*'Bonds Portfolio'!$F$6</f>
        <v>1.3314063724929605E-4</v>
      </c>
      <c r="F443" s="113">
        <f>('Bonds (CP)'!L443/'Bonds (CP)'!L442-1)*'Bonds Portfolio'!$F$7</f>
        <v>7.1849196726430091E-4</v>
      </c>
      <c r="G443" s="113">
        <f t="shared" si="36"/>
        <v>7.6441169382022176E-4</v>
      </c>
      <c r="H443" s="113">
        <f t="shared" si="37"/>
        <v>7.2996111656422388E-3</v>
      </c>
      <c r="I443" s="113">
        <f t="shared" si="38"/>
        <v>1.0160527474460834E-2</v>
      </c>
      <c r="K443" s="24">
        <v>45832</v>
      </c>
      <c r="L443" s="113">
        <f>('Bonds (CP)'!AL443/'Bonds (CP)'!AL413-1)*'Bonds Portfolio'!$O$4</f>
        <v>3.1489288479737976E-3</v>
      </c>
      <c r="M443" s="113">
        <f>('Bonds (CP)'!AM443/'Bonds (CP)'!AM413-1)*'Bonds Portfolio'!$O$5</f>
        <v>6.6845374205671167E-3</v>
      </c>
      <c r="N443" s="113">
        <f>('Bonds (CP)'!AN443/'Bonds (CP)'!AN413-1)*'Bonds Portfolio'!$O$6</f>
        <v>8.3306911795774773E-3</v>
      </c>
      <c r="O443" s="113">
        <f>('Bonds (CP)'!AO443/'Bonds (CP)'!AO413-1)*'Bonds Portfolio'!$O$7</f>
        <v>8.5066437714778065E-3</v>
      </c>
      <c r="P443" s="113">
        <f>('Bonds (CP)'!AP443/'Bonds (CP)'!AP413-1)*'Bonds Portfolio'!$O$8</f>
        <v>6.8989644417178034E-3</v>
      </c>
      <c r="Q443" s="113">
        <f t="shared" si="39"/>
        <v>3.3569765661313998E-2</v>
      </c>
      <c r="R443" s="113">
        <f t="shared" si="40"/>
        <v>7.8869112808557573E-2</v>
      </c>
      <c r="S443" s="113">
        <f t="shared" si="41"/>
        <v>8.4511460831122487E-2</v>
      </c>
    </row>
    <row r="444" spans="1:19" ht="15.6">
      <c r="A444" s="24">
        <v>45833</v>
      </c>
      <c r="B444" s="113">
        <f>('Bonds (CP)'!H444/'Bonds (CP)'!H443-1)*'Bonds Portfolio'!$F$3</f>
        <v>2.7569570087018216E-4</v>
      </c>
      <c r="C444" s="113">
        <f>('Bonds (CP)'!I444/'Bonds (CP)'!I443-1)*'Bonds Portfolio'!$F$4</f>
        <v>1.2773806953972678E-3</v>
      </c>
      <c r="D444" s="113">
        <f>('Bonds (CP)'!J444/'Bonds (CP)'!J443-1)*'Bonds Portfolio'!$F$5</f>
        <v>1.5509849067469883E-3</v>
      </c>
      <c r="E444" s="113">
        <f>('Bonds (CP)'!K444/'Bonds (CP)'!K443-1)*'Bonds Portfolio'!$F$6</f>
        <v>1.4712851817097585E-3</v>
      </c>
      <c r="F444" s="113">
        <f>('Bonds (CP)'!L444/'Bonds (CP)'!L443-1)*'Bonds Portfolio'!$F$7</f>
        <v>8.6585806889192271E-4</v>
      </c>
      <c r="G444" s="113">
        <f t="shared" si="36"/>
        <v>5.4412045536161198E-3</v>
      </c>
      <c r="H444" s="113">
        <f t="shared" si="37"/>
        <v>1.1976404025438137E-2</v>
      </c>
      <c r="I444" s="113">
        <f t="shared" si="38"/>
        <v>1.4837320334256733E-2</v>
      </c>
      <c r="K444" s="24">
        <v>45833</v>
      </c>
      <c r="L444" s="113">
        <f>('Bonds (CP)'!AL444/'Bonds (CP)'!AL414-1)*'Bonds Portfolio'!$O$4</f>
        <v>3.3600413543551258E-3</v>
      </c>
      <c r="M444" s="113">
        <f>('Bonds (CP)'!AM444/'Bonds (CP)'!AM414-1)*'Bonds Portfolio'!$O$5</f>
        <v>8.7900249448253035E-3</v>
      </c>
      <c r="N444" s="113">
        <f>('Bonds (CP)'!AN444/'Bonds (CP)'!AN414-1)*'Bonds Portfolio'!$O$6</f>
        <v>1.1384473536967832E-2</v>
      </c>
      <c r="O444" s="113">
        <f>('Bonds (CP)'!AO444/'Bonds (CP)'!AO414-1)*'Bonds Portfolio'!$O$7</f>
        <v>1.1839082884688558E-2</v>
      </c>
      <c r="P444" s="113">
        <f>('Bonds (CP)'!AP444/'Bonds (CP)'!AP414-1)*'Bonds Portfolio'!$O$8</f>
        <v>9.9603417428212118E-3</v>
      </c>
      <c r="Q444" s="113">
        <f t="shared" si="39"/>
        <v>4.5333964463658033E-2</v>
      </c>
      <c r="R444" s="113">
        <f t="shared" si="40"/>
        <v>9.0633311610901601E-2</v>
      </c>
      <c r="S444" s="113">
        <f t="shared" si="41"/>
        <v>9.6275659633466515E-2</v>
      </c>
    </row>
    <row r="445" spans="1:19" ht="15.6">
      <c r="A445" s="24">
        <v>45834</v>
      </c>
      <c r="B445" s="113">
        <f>('Bonds (CP)'!H445/'Bonds (CP)'!H444-1)*'Bonds Portfolio'!$F$3</f>
        <v>5.8757452691611263E-4</v>
      </c>
      <c r="C445" s="113">
        <f>('Bonds (CP)'!I445/'Bonds (CP)'!I444-1)*'Bonds Portfolio'!$F$4</f>
        <v>8.1810488266609305E-4</v>
      </c>
      <c r="D445" s="113">
        <f>('Bonds (CP)'!J445/'Bonds (CP)'!J444-1)*'Bonds Portfolio'!$F$5</f>
        <v>3.2591865829161297E-4</v>
      </c>
      <c r="E445" s="113">
        <f>('Bonds (CP)'!K445/'Bonds (CP)'!K444-1)*'Bonds Portfolio'!$F$6</f>
        <v>4.0077758323535666E-4</v>
      </c>
      <c r="F445" s="113">
        <f>('Bonds (CP)'!L445/'Bonds (CP)'!L444-1)*'Bonds Portfolio'!$F$7</f>
        <v>5.788666457182235E-4</v>
      </c>
      <c r="G445" s="113">
        <f t="shared" si="36"/>
        <v>2.711242296827399E-3</v>
      </c>
      <c r="H445" s="113">
        <f t="shared" si="37"/>
        <v>9.246441768649416E-3</v>
      </c>
      <c r="I445" s="113">
        <f t="shared" si="38"/>
        <v>1.2107358077468012E-2</v>
      </c>
      <c r="K445" s="24">
        <v>45834</v>
      </c>
      <c r="L445" s="113">
        <f>('Bonds (CP)'!AL445/'Bonds (CP)'!AL415-1)*'Bonds Portfolio'!$O$4</f>
        <v>4.2167113108096286E-3</v>
      </c>
      <c r="M445" s="113">
        <f>('Bonds (CP)'!AM445/'Bonds (CP)'!AM415-1)*'Bonds Portfolio'!$O$5</f>
        <v>8.7504541430899248E-3</v>
      </c>
      <c r="N445" s="113">
        <f>('Bonds (CP)'!AN445/'Bonds (CP)'!AN415-1)*'Bonds Portfolio'!$O$6</f>
        <v>1.0288407017137891E-2</v>
      </c>
      <c r="O445" s="113">
        <f>('Bonds (CP)'!AO445/'Bonds (CP)'!AO415-1)*'Bonds Portfolio'!$O$7</f>
        <v>1.0876368665393876E-2</v>
      </c>
      <c r="P445" s="113">
        <f>('Bonds (CP)'!AP445/'Bonds (CP)'!AP415-1)*'Bonds Portfolio'!$O$8</f>
        <v>7.5273762171990562E-3</v>
      </c>
      <c r="Q445" s="113">
        <f t="shared" si="39"/>
        <v>4.1659317353630376E-2</v>
      </c>
      <c r="R445" s="113">
        <f t="shared" si="40"/>
        <v>8.6958664500873945E-2</v>
      </c>
      <c r="S445" s="113">
        <f t="shared" si="41"/>
        <v>9.2601012523438858E-2</v>
      </c>
    </row>
    <row r="446" spans="1:19" ht="15.6">
      <c r="A446" s="24">
        <v>45835</v>
      </c>
      <c r="B446" s="113">
        <f>('Bonds (CP)'!H446/'Bonds (CP)'!H445-1)*'Bonds Portfolio'!$F$3</f>
        <v>2.5956047759128075E-4</v>
      </c>
      <c r="C446" s="113">
        <f>('Bonds (CP)'!I446/'Bonds (CP)'!I445-1)*'Bonds Portfolio'!$F$4</f>
        <v>1.0248275351725678E-3</v>
      </c>
      <c r="D446" s="113">
        <f>('Bonds (CP)'!J446/'Bonds (CP)'!J445-1)*'Bonds Portfolio'!$F$5</f>
        <v>1.4725158934961069E-3</v>
      </c>
      <c r="E446" s="113">
        <f>('Bonds (CP)'!K446/'Bonds (CP)'!K445-1)*'Bonds Portfolio'!$F$6</f>
        <v>1.2062595857865066E-3</v>
      </c>
      <c r="F446" s="113">
        <f>('Bonds (CP)'!L446/'Bonds (CP)'!L445-1)*'Bonds Portfolio'!$F$7</f>
        <v>4.3507037337868763E-4</v>
      </c>
      <c r="G446" s="113">
        <f t="shared" si="36"/>
        <v>4.3982338654251496E-3</v>
      </c>
      <c r="H446" s="113">
        <f t="shared" si="37"/>
        <v>1.0933433337247167E-2</v>
      </c>
      <c r="I446" s="113">
        <f t="shared" si="38"/>
        <v>1.3794349646065763E-2</v>
      </c>
      <c r="K446" s="24">
        <v>45835</v>
      </c>
      <c r="L446" s="113">
        <f>('Bonds (CP)'!AL446/'Bonds (CP)'!AL416-1)*'Bonds Portfolio'!$O$4</f>
        <v>4.4817442464094364E-3</v>
      </c>
      <c r="M446" s="113">
        <f>('Bonds (CP)'!AM446/'Bonds (CP)'!AM416-1)*'Bonds Portfolio'!$O$5</f>
        <v>1.0453894431575917E-2</v>
      </c>
      <c r="N446" s="113">
        <f>('Bonds (CP)'!AN446/'Bonds (CP)'!AN416-1)*'Bonds Portfolio'!$O$6</f>
        <v>1.2774807716898141E-2</v>
      </c>
      <c r="O446" s="113">
        <f>('Bonds (CP)'!AO446/'Bonds (CP)'!AO416-1)*'Bonds Portfolio'!$O$7</f>
        <v>1.3403972362706407E-2</v>
      </c>
      <c r="P446" s="113">
        <f>('Bonds (CP)'!AP446/'Bonds (CP)'!AP416-1)*'Bonds Portfolio'!$O$8</f>
        <v>1.0590762889423644E-2</v>
      </c>
      <c r="Q446" s="113">
        <f t="shared" si="39"/>
        <v>5.1705181647013543E-2</v>
      </c>
      <c r="R446" s="113">
        <f t="shared" si="40"/>
        <v>9.7004528794257111E-2</v>
      </c>
      <c r="S446" s="113">
        <f t="shared" si="41"/>
        <v>0.10264687681682202</v>
      </c>
    </row>
    <row r="447" spans="1:19" ht="15.6">
      <c r="A447" s="24">
        <v>45838</v>
      </c>
      <c r="B447" s="113">
        <f>('Bonds (CP)'!H447/'Bonds (CP)'!H446-1)*'Bonds Portfolio'!$F$3</f>
        <v>3.1195840554594235E-4</v>
      </c>
      <c r="C447" s="113">
        <f>('Bonds (CP)'!I447/'Bonds (CP)'!I446-1)*'Bonds Portfolio'!$F$4</f>
        <v>3.5853304573811866E-4</v>
      </c>
      <c r="D447" s="113">
        <f>('Bonds (CP)'!J447/'Bonds (CP)'!J446-1)*'Bonds Portfolio'!$F$5</f>
        <v>6.5400547093865671E-4</v>
      </c>
      <c r="E447" s="113">
        <f>('Bonds (CP)'!K447/'Bonds (CP)'!K446-1)*'Bonds Portfolio'!$F$6</f>
        <v>2.4266616922392183E-3</v>
      </c>
      <c r="F447" s="113">
        <f>('Bonds (CP)'!L447/'Bonds (CP)'!L446-1)*'Bonds Portfolio'!$F$7</f>
        <v>3.5413192151369623E-3</v>
      </c>
      <c r="G447" s="113">
        <f t="shared" si="36"/>
        <v>7.2924778295988986E-3</v>
      </c>
      <c r="H447" s="113">
        <f t="shared" si="37"/>
        <v>1.3827677301420916E-2</v>
      </c>
      <c r="I447" s="113">
        <f t="shared" si="38"/>
        <v>1.6688593610239513E-2</v>
      </c>
      <c r="K447" s="24">
        <v>45838</v>
      </c>
      <c r="L447" s="113">
        <f>('Bonds (CP)'!AL447/'Bonds (CP)'!AL417-1)*'Bonds Portfolio'!$O$4</f>
        <v>4.5407279029463067E-3</v>
      </c>
      <c r="M447" s="113">
        <f>('Bonds (CP)'!AM447/'Bonds (CP)'!AM417-1)*'Bonds Portfolio'!$O$5</f>
        <v>1.0460653413064104E-2</v>
      </c>
      <c r="N447" s="113">
        <f>('Bonds (CP)'!AN447/'Bonds (CP)'!AN417-1)*'Bonds Portfolio'!$O$6</f>
        <v>1.304238487566578E-2</v>
      </c>
      <c r="O447" s="113">
        <f>('Bonds (CP)'!AO447/'Bonds (CP)'!AO417-1)*'Bonds Portfolio'!$O$7</f>
        <v>1.5427760430499716E-2</v>
      </c>
      <c r="P447" s="113">
        <f>('Bonds (CP)'!AP447/'Bonds (CP)'!AP417-1)*'Bonds Portfolio'!$O$8</f>
        <v>1.3728888654360283E-2</v>
      </c>
      <c r="Q447" s="113">
        <f t="shared" si="39"/>
        <v>5.7200415276536187E-2</v>
      </c>
      <c r="R447" s="113">
        <f t="shared" si="40"/>
        <v>0.10249976242377976</v>
      </c>
      <c r="S447" s="113">
        <f t="shared" si="41"/>
        <v>0.10814211044634467</v>
      </c>
    </row>
    <row r="448" spans="1:19" ht="15.6">
      <c r="A448" s="24">
        <v>45839</v>
      </c>
      <c r="B448" s="113">
        <f>('Bonds (CP)'!H448/'Bonds (CP)'!H447-1)*'Bonds Portfolio'!$F$3</f>
        <v>3.4668053388786645E-5</v>
      </c>
      <c r="C448" s="113">
        <f>('Bonds (CP)'!I448/'Bonds (CP)'!I447-1)*'Bonds Portfolio'!$F$4</f>
        <v>-5.1180537000661279E-5</v>
      </c>
      <c r="D448" s="113">
        <f>('Bonds (CP)'!J448/'Bonds (CP)'!J447-1)*'Bonds Portfolio'!$F$5</f>
        <v>-8.1630449604319652E-5</v>
      </c>
      <c r="E448" s="113">
        <f>('Bonds (CP)'!K448/'Bonds (CP)'!K447-1)*'Bonds Portfolio'!$F$6</f>
        <v>-4.0223320569876542E-4</v>
      </c>
      <c r="F448" s="113">
        <f>('Bonds (CP)'!L448/'Bonds (CP)'!L447-1)*'Bonds Portfolio'!$F$7</f>
        <v>2.9546669267026542E-4</v>
      </c>
      <c r="G448" s="113">
        <f t="shared" si="36"/>
        <v>-2.0490944624469427E-4</v>
      </c>
      <c r="H448" s="113">
        <f t="shared" si="37"/>
        <v>6.3302900255773229E-3</v>
      </c>
      <c r="I448" s="113">
        <f t="shared" si="38"/>
        <v>9.1912063343959193E-3</v>
      </c>
      <c r="K448" s="24">
        <v>45839</v>
      </c>
      <c r="L448" s="113">
        <f>('Bonds (CP)'!AL448/'Bonds (CP)'!AL418-1)*'Bonds Portfolio'!$O$4</f>
        <v>4.1428323799618917E-3</v>
      </c>
      <c r="M448" s="113">
        <f>('Bonds (CP)'!AM448/'Bonds (CP)'!AM418-1)*'Bonds Portfolio'!$O$5</f>
        <v>9.931159217281894E-3</v>
      </c>
      <c r="N448" s="113">
        <f>('Bonds (CP)'!AN448/'Bonds (CP)'!AN418-1)*'Bonds Portfolio'!$O$6</f>
        <v>1.2101287859844679E-2</v>
      </c>
      <c r="O448" s="113">
        <f>('Bonds (CP)'!AO448/'Bonds (CP)'!AO418-1)*'Bonds Portfolio'!$O$7</f>
        <v>1.3587954435478534E-2</v>
      </c>
      <c r="P448" s="113">
        <f>('Bonds (CP)'!AP448/'Bonds (CP)'!AP418-1)*'Bonds Portfolio'!$O$8</f>
        <v>1.3305153724127728E-2</v>
      </c>
      <c r="Q448" s="113">
        <f t="shared" si="39"/>
        <v>5.3068387616694732E-2</v>
      </c>
      <c r="R448" s="113">
        <f t="shared" si="40"/>
        <v>9.8367734763938314E-2</v>
      </c>
      <c r="S448" s="113">
        <f t="shared" si="41"/>
        <v>0.10401008278650323</v>
      </c>
    </row>
    <row r="449" spans="1:19" ht="15.6">
      <c r="A449" s="24">
        <v>45840</v>
      </c>
      <c r="B449" s="113">
        <f>('Bonds (CP)'!H449/'Bonds (CP)'!H448-1)*'Bonds Portfolio'!$F$3</f>
        <v>2.0822488287350894E-4</v>
      </c>
      <c r="C449" s="113">
        <f>('Bonds (CP)'!I449/'Bonds (CP)'!I448-1)*'Bonds Portfolio'!$F$4</f>
        <v>2.0488110137395488E-4</v>
      </c>
      <c r="D449" s="113">
        <f>('Bonds (CP)'!J449/'Bonds (CP)'!J448-1)*'Bonds Portfolio'!$F$5</f>
        <v>7.3648349421708839E-4</v>
      </c>
      <c r="E449" s="113">
        <f>('Bonds (CP)'!K449/'Bonds (CP)'!K448-1)*'Bonds Portfolio'!$F$6</f>
        <v>9.4209238921858516E-4</v>
      </c>
      <c r="F449" s="113">
        <f>('Bonds (CP)'!L449/'Bonds (CP)'!L448-1)*'Bonds Portfolio'!$F$7</f>
        <v>1.4783747570756844E-4</v>
      </c>
      <c r="G449" s="113">
        <f t="shared" si="36"/>
        <v>2.2395193433907058E-3</v>
      </c>
      <c r="H449" s="113">
        <f t="shared" si="37"/>
        <v>8.7747188152127228E-3</v>
      </c>
      <c r="I449" s="113">
        <f t="shared" si="38"/>
        <v>1.1635635124031318E-2</v>
      </c>
      <c r="K449" s="24">
        <v>45840</v>
      </c>
      <c r="L449" s="113">
        <f>('Bonds (CP)'!AL449/'Bonds (CP)'!AL419-1)*'Bonds Portfolio'!$O$4</f>
        <v>4.8759326739545202E-3</v>
      </c>
      <c r="M449" s="113">
        <f>('Bonds (CP)'!AM449/'Bonds (CP)'!AM419-1)*'Bonds Portfolio'!$O$5</f>
        <v>1.0093354061358674E-2</v>
      </c>
      <c r="N449" s="113">
        <f>('Bonds (CP)'!AN449/'Bonds (CP)'!AN419-1)*'Bonds Portfolio'!$O$6</f>
        <v>1.3139251485607595E-2</v>
      </c>
      <c r="O449" s="113">
        <f>('Bonds (CP)'!AO449/'Bonds (CP)'!AO419-1)*'Bonds Portfolio'!$O$7</f>
        <v>1.5724085649070175E-2</v>
      </c>
      <c r="P449" s="113">
        <f>('Bonds (CP)'!AP449/'Bonds (CP)'!AP419-1)*'Bonds Portfolio'!$O$8</f>
        <v>1.2426802756949497E-2</v>
      </c>
      <c r="Q449" s="113">
        <f t="shared" si="39"/>
        <v>5.6259426626940466E-2</v>
      </c>
      <c r="R449" s="113">
        <f t="shared" si="40"/>
        <v>0.10155877377418404</v>
      </c>
      <c r="S449" s="113">
        <f t="shared" si="41"/>
        <v>0.10720112179674895</v>
      </c>
    </row>
    <row r="450" spans="1:19" ht="15.6">
      <c r="A450" s="24">
        <v>45841</v>
      </c>
      <c r="B450" s="113">
        <f>('Bonds (CP)'!H450/'Bonds (CP)'!H449-1)*'Bonds Portfolio'!$F$3</f>
        <v>1.7367141368533902E-4</v>
      </c>
      <c r="C450" s="113">
        <f>('Bonds (CP)'!I450/'Bonds (CP)'!I449-1)*'Bonds Portfolio'!$F$4</f>
        <v>5.1212235273689904E-5</v>
      </c>
      <c r="D450" s="113">
        <f>('Bonds (CP)'!J450/'Bonds (CP)'!J449-1)*'Bonds Portfolio'!$F$5</f>
        <v>-3.2654316368863068E-4</v>
      </c>
      <c r="E450" s="113">
        <f>('Bonds (CP)'!K450/'Bonds (CP)'!K449-1)*'Bonds Portfolio'!$F$6</f>
        <v>-4.0256792533253097E-4</v>
      </c>
      <c r="F450" s="113">
        <f>('Bonds (CP)'!L450/'Bonds (CP)'!L449-1)*'Bonds Portfolio'!$F$7</f>
        <v>-2.952418630271625E-4</v>
      </c>
      <c r="G450" s="113">
        <f t="shared" si="36"/>
        <v>-7.9946930308929512E-4</v>
      </c>
      <c r="H450" s="113">
        <f t="shared" si="37"/>
        <v>5.7357301687327219E-3</v>
      </c>
      <c r="I450" s="113">
        <f t="shared" si="38"/>
        <v>8.5966464775513174E-3</v>
      </c>
      <c r="K450" s="24">
        <v>45841</v>
      </c>
      <c r="L450" s="113">
        <f>('Bonds (CP)'!AL450/'Bonds (CP)'!AL420-1)*'Bonds Portfolio'!$O$4</f>
        <v>5.60958666203546E-3</v>
      </c>
      <c r="M450" s="113">
        <f>('Bonds (CP)'!AM450/'Bonds (CP)'!AM420-1)*'Bonds Portfolio'!$O$5</f>
        <v>1.041160320828043E-2</v>
      </c>
      <c r="N450" s="113">
        <f>('Bonds (CP)'!AN450/'Bonds (CP)'!AN420-1)*'Bonds Portfolio'!$O$6</f>
        <v>1.2449308456200027E-2</v>
      </c>
      <c r="O450" s="113">
        <f>('Bonds (CP)'!AO450/'Bonds (CP)'!AO420-1)*'Bonds Portfolio'!$O$7</f>
        <v>1.5148678173664498E-2</v>
      </c>
      <c r="P450" s="113">
        <f>('Bonds (CP)'!AP450/'Bonds (CP)'!AP420-1)*'Bonds Portfolio'!$O$8</f>
        <v>1.1522090204960778E-2</v>
      </c>
      <c r="Q450" s="113">
        <f t="shared" si="39"/>
        <v>5.514126670514119E-2</v>
      </c>
      <c r="R450" s="113">
        <f t="shared" si="40"/>
        <v>0.10044061385238476</v>
      </c>
      <c r="S450" s="113">
        <f t="shared" si="41"/>
        <v>0.10608296187494967</v>
      </c>
    </row>
    <row r="451" spans="1:19" ht="15.6">
      <c r="A451" s="24">
        <v>45842</v>
      </c>
      <c r="B451" s="113">
        <f>('Bonds (CP)'!H451/'Bonds (CP)'!H450-1)*'Bonds Portfolio'!$F$3</f>
        <v>-2.0818875780710401E-4</v>
      </c>
      <c r="C451" s="113">
        <f>('Bonds (CP)'!I451/'Bonds (CP)'!I450-1)*'Bonds Portfolio'!$F$4</f>
        <v>-2.5581816500244161E-4</v>
      </c>
      <c r="D451" s="113">
        <f>('Bonds (CP)'!J451/'Bonds (CP)'!J450-1)*'Bonds Portfolio'!$F$5</f>
        <v>-8.1664517844615153E-5</v>
      </c>
      <c r="E451" s="113">
        <f>('Bonds (CP)'!K451/'Bonds (CP)'!K450-1)*'Bonds Portfolio'!$F$6</f>
        <v>0</v>
      </c>
      <c r="F451" s="113">
        <f>('Bonds (CP)'!L451/'Bonds (CP)'!L450-1)*'Bonds Portfolio'!$F$7</f>
        <v>5.9221845211183683E-4</v>
      </c>
      <c r="G451" s="113">
        <f t="shared" si="36"/>
        <v>4.6547011457676035E-5</v>
      </c>
      <c r="H451" s="113">
        <f t="shared" si="37"/>
        <v>6.5817464832796935E-3</v>
      </c>
      <c r="I451" s="113">
        <f t="shared" si="38"/>
        <v>9.442662792098289E-3</v>
      </c>
      <c r="K451" s="24">
        <v>45842</v>
      </c>
      <c r="L451" s="113">
        <f>('Bonds (CP)'!AL451/'Bonds (CP)'!AL421-1)*'Bonds Portfolio'!$O$4</f>
        <v>4.8577376821651534E-3</v>
      </c>
      <c r="M451" s="113">
        <f>('Bonds (CP)'!AM451/'Bonds (CP)'!AM421-1)*'Bonds Portfolio'!$O$5</f>
        <v>8.9819664903409979E-3</v>
      </c>
      <c r="N451" s="113">
        <f>('Bonds (CP)'!AN451/'Bonds (CP)'!AN421-1)*'Bonds Portfolio'!$O$6</f>
        <v>1.1680168694054771E-2</v>
      </c>
      <c r="O451" s="113">
        <f>('Bonds (CP)'!AO451/'Bonds (CP)'!AO421-1)*'Bonds Portfolio'!$O$7</f>
        <v>1.5713812754796309E-2</v>
      </c>
      <c r="P451" s="113">
        <f>('Bonds (CP)'!AP451/'Bonds (CP)'!AP421-1)*'Bonds Portfolio'!$O$8</f>
        <v>1.4519986434933553E-2</v>
      </c>
      <c r="Q451" s="113">
        <f t="shared" si="39"/>
        <v>5.5753672056290789E-2</v>
      </c>
      <c r="R451" s="113">
        <f t="shared" si="40"/>
        <v>0.10105301920353436</v>
      </c>
      <c r="S451" s="113">
        <f t="shared" si="41"/>
        <v>0.10669536722609928</v>
      </c>
    </row>
    <row r="452" spans="1:19" ht="15.6">
      <c r="A452" s="24">
        <v>45845</v>
      </c>
      <c r="B452" s="113">
        <f>('Bonds (CP)'!H452/'Bonds (CP)'!H451-1)*'Bonds Portfolio'!$F$3</f>
        <v>3.4758428919010601E-4</v>
      </c>
      <c r="C452" s="113">
        <f>('Bonds (CP)'!I452/'Bonds (CP)'!I451-1)*'Bonds Portfolio'!$F$4</f>
        <v>-5.1175891962707E-5</v>
      </c>
      <c r="D452" s="113">
        <f>('Bonds (CP)'!J452/'Bonds (CP)'!J451-1)*'Bonds Portfolio'!$F$5</f>
        <v>-4.8930870825072417E-4</v>
      </c>
      <c r="E452" s="113">
        <f>('Bonds (CP)'!K452/'Bonds (CP)'!K451-1)*'Bonds Portfolio'!$F$6</f>
        <v>-5.3618683721785583E-4</v>
      </c>
      <c r="F452" s="113">
        <f>('Bonds (CP)'!L452/'Bonds (CP)'!L451-1)*'Bonds Portfolio'!$F$7</f>
        <v>-7.3755158549133621E-4</v>
      </c>
      <c r="G452" s="113">
        <f t="shared" si="36"/>
        <v>-1.4666387337325172E-3</v>
      </c>
      <c r="H452" s="113">
        <f t="shared" si="37"/>
        <v>5.0685607380895007E-3</v>
      </c>
      <c r="I452" s="113">
        <f t="shared" si="38"/>
        <v>7.9294770469080962E-3</v>
      </c>
      <c r="K452" s="24">
        <v>45845</v>
      </c>
      <c r="L452" s="113">
        <f>('Bonds (CP)'!AL452/'Bonds (CP)'!AL422-1)*'Bonds Portfolio'!$O$4</f>
        <v>5.7003823427181025E-3</v>
      </c>
      <c r="M452" s="113">
        <f>('Bonds (CP)'!AM452/'Bonds (CP)'!AM422-1)*'Bonds Portfolio'!$O$5</f>
        <v>8.8232245266032013E-3</v>
      </c>
      <c r="N452" s="113">
        <f>('Bonds (CP)'!AN452/'Bonds (CP)'!AN422-1)*'Bonds Portfolio'!$O$6</f>
        <v>1.0228943682199577E-2</v>
      </c>
      <c r="O452" s="113">
        <f>('Bonds (CP)'!AO452/'Bonds (CP)'!AO422-1)*'Bonds Portfolio'!$O$7</f>
        <v>1.4712689694919057E-2</v>
      </c>
      <c r="P452" s="113">
        <f>('Bonds (CP)'!AP452/'Bonds (CP)'!AP422-1)*'Bonds Portfolio'!$O$8</f>
        <v>1.4910331236071174E-2</v>
      </c>
      <c r="Q452" s="113">
        <f t="shared" si="39"/>
        <v>5.4375571482511112E-2</v>
      </c>
      <c r="R452" s="113">
        <f t="shared" si="40"/>
        <v>9.9674918629754694E-2</v>
      </c>
      <c r="S452" s="113">
        <f t="shared" si="41"/>
        <v>0.10531726665231961</v>
      </c>
    </row>
    <row r="453" spans="1:19" ht="15.6">
      <c r="A453" s="24">
        <v>45846</v>
      </c>
      <c r="B453" s="113">
        <f>('Bonds (CP)'!H453/'Bonds (CP)'!H452-1)*'Bonds Portfolio'!$F$3</f>
        <v>-3.4752389226744289E-5</v>
      </c>
      <c r="C453" s="113">
        <f>('Bonds (CP)'!I453/'Bonds (CP)'!I452-1)*'Bonds Portfolio'!$F$4</f>
        <v>0</v>
      </c>
      <c r="D453" s="113">
        <f>('Bonds (CP)'!J453/'Bonds (CP)'!J452-1)*'Bonds Portfolio'!$F$5</f>
        <v>1.6333533488670506E-4</v>
      </c>
      <c r="E453" s="113">
        <f>('Bonds (CP)'!K453/'Bonds (CP)'!K452-1)*'Bonds Portfolio'!$F$6</f>
        <v>1.3422982085220525E-4</v>
      </c>
      <c r="F453" s="113">
        <f>('Bonds (CP)'!L453/'Bonds (CP)'!L452-1)*'Bonds Portfolio'!$F$7</f>
        <v>0</v>
      </c>
      <c r="G453" s="113">
        <f t="shared" ref="G453:G513" si="42">SUM(B453:F453)</f>
        <v>2.6281276651216599E-4</v>
      </c>
      <c r="H453" s="113">
        <f t="shared" ref="H453:H513" si="43">$G453-$G$522</f>
        <v>6.7980122383341831E-3</v>
      </c>
      <c r="I453" s="113">
        <f t="shared" ref="I453:I513" si="44">$G453-$G$526</f>
        <v>9.6589285471527786E-3</v>
      </c>
      <c r="K453" s="24">
        <v>45846</v>
      </c>
      <c r="L453" s="113">
        <f>('Bonds (CP)'!AL453/'Bonds (CP)'!AL423-1)*'Bonds Portfolio'!$O$4</f>
        <v>5.0564726324934918E-3</v>
      </c>
      <c r="M453" s="113">
        <f>('Bonds (CP)'!AM453/'Bonds (CP)'!AM423-1)*'Bonds Portfolio'!$O$5</f>
        <v>9.7190912750888987E-3</v>
      </c>
      <c r="N453" s="113">
        <f>('Bonds (CP)'!AN453/'Bonds (CP)'!AN423-1)*'Bonds Portfolio'!$O$6</f>
        <v>1.2698920641938338E-2</v>
      </c>
      <c r="O453" s="113">
        <f>('Bonds (CP)'!AO453/'Bonds (CP)'!AO423-1)*'Bonds Portfolio'!$O$7</f>
        <v>1.6977895412694368E-2</v>
      </c>
      <c r="P453" s="113">
        <f>('Bonds (CP)'!AP453/'Bonds (CP)'!AP423-1)*'Bonds Portfolio'!$O$8</f>
        <v>1.6387139781989957E-2</v>
      </c>
      <c r="Q453" s="113">
        <f t="shared" si="39"/>
        <v>6.0839519744205053E-2</v>
      </c>
      <c r="R453" s="113">
        <f t="shared" si="40"/>
        <v>0.10613886689144864</v>
      </c>
      <c r="S453" s="113">
        <f t="shared" si="41"/>
        <v>0.11178121491401355</v>
      </c>
    </row>
    <row r="454" spans="1:19" ht="15.6">
      <c r="A454" s="24">
        <v>45847</v>
      </c>
      <c r="B454" s="113">
        <f>('Bonds (CP)'!H454/'Bonds (CP)'!H453-1)*'Bonds Portfolio'!$F$3</f>
        <v>-1.7374685083826335E-5</v>
      </c>
      <c r="C454" s="113">
        <f>('Bonds (CP)'!I454/'Bonds (CP)'!I453-1)*'Bonds Portfolio'!$F$4</f>
        <v>-1.1724654346062292E-3</v>
      </c>
      <c r="D454" s="113">
        <f>('Bonds (CP)'!J454/'Bonds (CP)'!J453-1)*'Bonds Portfolio'!$F$5</f>
        <v>-1.54369001037169E-3</v>
      </c>
      <c r="E454" s="113">
        <f>('Bonds (CP)'!K454/'Bonds (CP)'!K453-1)*'Bonds Portfolio'!$F$6</f>
        <v>-1.2030246170050775E-3</v>
      </c>
      <c r="F454" s="113">
        <f>('Bonds (CP)'!L454/'Bonds (CP)'!L453-1)*'Bonds Portfolio'!$F$7</f>
        <v>0</v>
      </c>
      <c r="G454" s="113">
        <f t="shared" si="42"/>
        <v>-3.9365547470668234E-3</v>
      </c>
      <c r="H454" s="113">
        <f t="shared" si="43"/>
        <v>2.598644724755194E-3</v>
      </c>
      <c r="I454" s="113">
        <f t="shared" si="44"/>
        <v>5.4595610335737895E-3</v>
      </c>
      <c r="K454" s="24">
        <v>45847</v>
      </c>
      <c r="L454" s="113">
        <f>('Bonds (CP)'!AL454/'Bonds (CP)'!AL424-1)*'Bonds Portfolio'!$O$4</f>
        <v>4.9170358787246739E-3</v>
      </c>
      <c r="M454" s="113">
        <f>('Bonds (CP)'!AM454/'Bonds (CP)'!AM424-1)*'Bonds Portfolio'!$O$5</f>
        <v>8.5421150250170729E-3</v>
      </c>
      <c r="N454" s="113">
        <f>('Bonds (CP)'!AN454/'Bonds (CP)'!AN424-1)*'Bonds Portfolio'!$O$6</f>
        <v>1.1311745288772102E-2</v>
      </c>
      <c r="O454" s="113">
        <f>('Bonds (CP)'!AO454/'Bonds (CP)'!AO424-1)*'Bonds Portfolio'!$O$7</f>
        <v>1.5813801306941145E-2</v>
      </c>
      <c r="P454" s="113">
        <f>('Bonds (CP)'!AP454/'Bonds (CP)'!AP424-1)*'Bonds Portfolio'!$O$8</f>
        <v>1.5501055231234729E-2</v>
      </c>
      <c r="Q454" s="113">
        <f t="shared" si="39"/>
        <v>5.608575273068972E-2</v>
      </c>
      <c r="R454" s="113">
        <f t="shared" si="40"/>
        <v>0.10138509987793329</v>
      </c>
      <c r="S454" s="113">
        <f t="shared" si="41"/>
        <v>0.1070274479004982</v>
      </c>
    </row>
    <row r="455" spans="1:19" ht="15.6">
      <c r="A455" s="24">
        <v>45848</v>
      </c>
      <c r="B455" s="113">
        <f>('Bonds (CP)'!H455/'Bonds (CP)'!H454-1)*'Bonds Portfolio'!$F$3</f>
        <v>3.8297501958393102E-4</v>
      </c>
      <c r="C455" s="113">
        <f>('Bonds (CP)'!I455/'Bonds (CP)'!I454-1)*'Bonds Portfolio'!$F$4</f>
        <v>6.6545118813667872E-4</v>
      </c>
      <c r="D455" s="113">
        <f>('Bonds (CP)'!J455/'Bonds (CP)'!J454-1)*'Bonds Portfolio'!$F$5</f>
        <v>8.1690119350654735E-4</v>
      </c>
      <c r="E455" s="113">
        <f>('Bonds (CP)'!K455/'Bonds (CP)'!K454-1)*'Bonds Portfolio'!$F$6</f>
        <v>1.2103047490409581E-3</v>
      </c>
      <c r="F455" s="113">
        <f>('Bonds (CP)'!L455/'Bonds (CP)'!L454-1)*'Bonds Portfolio'!$F$7</f>
        <v>1.0379064198882126E-3</v>
      </c>
      <c r="G455" s="113">
        <f t="shared" si="42"/>
        <v>4.1135385701563274E-3</v>
      </c>
      <c r="H455" s="113">
        <f t="shared" si="43"/>
        <v>1.0648738041978346E-2</v>
      </c>
      <c r="I455" s="113">
        <f t="shared" si="44"/>
        <v>1.350965435079694E-2</v>
      </c>
      <c r="K455" s="24">
        <v>45848</v>
      </c>
      <c r="L455" s="113">
        <f>('Bonds (CP)'!AL455/'Bonds (CP)'!AL425-1)*'Bonds Portfolio'!$O$4</f>
        <v>3.6556706414831554E-3</v>
      </c>
      <c r="M455" s="113">
        <f>('Bonds (CP)'!AM455/'Bonds (CP)'!AM425-1)*'Bonds Portfolio'!$O$5</f>
        <v>7.6604927145161213E-3</v>
      </c>
      <c r="N455" s="113">
        <f>('Bonds (CP)'!AN455/'Bonds (CP)'!AN425-1)*'Bonds Portfolio'!$O$6</f>
        <v>1.0814446998462568E-2</v>
      </c>
      <c r="O455" s="113">
        <f>('Bonds (CP)'!AO455/'Bonds (CP)'!AO425-1)*'Bonds Portfolio'!$O$7</f>
        <v>1.5986293192068946E-2</v>
      </c>
      <c r="P455" s="113">
        <f>('Bonds (CP)'!AP455/'Bonds (CP)'!AP425-1)*'Bonds Portfolio'!$O$8</f>
        <v>1.6767852259031324E-2</v>
      </c>
      <c r="Q455" s="113">
        <f t="shared" si="39"/>
        <v>5.488475580556211E-2</v>
      </c>
      <c r="R455" s="113">
        <f t="shared" si="40"/>
        <v>0.10018410295280569</v>
      </c>
      <c r="S455" s="113">
        <f t="shared" si="41"/>
        <v>0.10582645097537061</v>
      </c>
    </row>
    <row r="456" spans="1:19" ht="15.6">
      <c r="A456" s="24">
        <v>45849</v>
      </c>
      <c r="B456" s="113">
        <f>('Bonds (CP)'!H456/'Bonds (CP)'!H455-1)*'Bonds Portfolio'!$F$3</f>
        <v>-2.4341476136660047E-4</v>
      </c>
      <c r="C456" s="113">
        <f>('Bonds (CP)'!I456/'Bonds (CP)'!I455-1)*'Bonds Portfolio'!$F$4</f>
        <v>-5.1124849358896719E-5</v>
      </c>
      <c r="D456" s="113">
        <f>('Bonds (CP)'!J456/'Bonds (CP)'!J455-1)*'Bonds Portfolio'!$F$5</f>
        <v>-8.1545367694380036E-5</v>
      </c>
      <c r="E456" s="113">
        <f>('Bonds (CP)'!K456/'Bonds (CP)'!K455-1)*'Bonds Portfolio'!$F$6</f>
        <v>-2.6816171283505774E-4</v>
      </c>
      <c r="F456" s="113">
        <f>('Bonds (CP)'!L456/'Bonds (CP)'!L455-1)*'Bonds Portfolio'!$F$7</f>
        <v>-5.9131519706430164E-4</v>
      </c>
      <c r="G456" s="113">
        <f t="shared" si="42"/>
        <v>-1.2355618883192368E-3</v>
      </c>
      <c r="H456" s="113">
        <f t="shared" si="43"/>
        <v>5.2996375835027802E-3</v>
      </c>
      <c r="I456" s="113">
        <f t="shared" si="44"/>
        <v>8.1605538923213757E-3</v>
      </c>
      <c r="K456" s="24">
        <v>45849</v>
      </c>
      <c r="L456" s="113">
        <f>('Bonds (CP)'!AL456/'Bonds (CP)'!AL426-1)*'Bonds Portfolio'!$O$4</f>
        <v>4.5553333912891512E-3</v>
      </c>
      <c r="M456" s="113">
        <f>('Bonds (CP)'!AM456/'Bonds (CP)'!AM426-1)*'Bonds Portfolio'!$O$5</f>
        <v>7.2933117847132859E-3</v>
      </c>
      <c r="N456" s="113">
        <f>('Bonds (CP)'!AN456/'Bonds (CP)'!AN426-1)*'Bonds Portfolio'!$O$6</f>
        <v>9.459522990413749E-3</v>
      </c>
      <c r="O456" s="113">
        <f>('Bonds (CP)'!AO456/'Bonds (CP)'!AO426-1)*'Bonds Portfolio'!$O$7</f>
        <v>1.3725351062924185E-2</v>
      </c>
      <c r="P456" s="113">
        <f>('Bonds (CP)'!AP456/'Bonds (CP)'!AP426-1)*'Bonds Portfolio'!$O$8</f>
        <v>1.2870809565558883E-2</v>
      </c>
      <c r="Q456" s="113">
        <f t="shared" si="39"/>
        <v>4.7904328794899254E-2</v>
      </c>
      <c r="R456" s="113">
        <f t="shared" si="40"/>
        <v>9.3203675942142822E-2</v>
      </c>
      <c r="S456" s="113">
        <f t="shared" si="41"/>
        <v>9.8846023964707735E-2</v>
      </c>
    </row>
    <row r="457" spans="1:19" ht="15.6">
      <c r="A457" s="24">
        <v>45852</v>
      </c>
      <c r="B457" s="113">
        <f>('Bonds (CP)'!H457/'Bonds (CP)'!H456-1)*'Bonds Portfolio'!$F$3</f>
        <v>3.1345232912496359E-4</v>
      </c>
      <c r="C457" s="113">
        <f>('Bonds (CP)'!I457/'Bonds (CP)'!I456-1)*'Bonds Portfolio'!$F$4</f>
        <v>1.5346691775275367E-4</v>
      </c>
      <c r="D457" s="113">
        <f>('Bonds (CP)'!J457/'Bonds (CP)'!J456-1)*'Bonds Portfolio'!$F$5</f>
        <v>4.0831128281149098E-4</v>
      </c>
      <c r="E457" s="113">
        <f>('Bonds (CP)'!K457/'Bonds (CP)'!K456-1)*'Bonds Portfolio'!$F$6</f>
        <v>9.4189582722385983E-4</v>
      </c>
      <c r="F457" s="113">
        <f>('Bonds (CP)'!L457/'Bonds (CP)'!L456-1)*'Bonds Portfolio'!$F$7</f>
        <v>1.639304638282857E-3</v>
      </c>
      <c r="G457" s="113">
        <f t="shared" si="42"/>
        <v>3.4564309951959252E-3</v>
      </c>
      <c r="H457" s="113">
        <f t="shared" si="43"/>
        <v>9.991630467017943E-3</v>
      </c>
      <c r="I457" s="113">
        <f t="shared" si="44"/>
        <v>1.2852546775836539E-2</v>
      </c>
      <c r="K457" s="24">
        <v>45852</v>
      </c>
      <c r="L457" s="113">
        <f>('Bonds (CP)'!AL457/'Bonds (CP)'!AL427-1)*'Bonds Portfolio'!$O$4</f>
        <v>4.475402699172815E-3</v>
      </c>
      <c r="M457" s="113">
        <f>('Bonds (CP)'!AM457/'Bonds (CP)'!AM427-1)*'Bonds Portfolio'!$O$5</f>
        <v>6.6678699641308905E-3</v>
      </c>
      <c r="N457" s="113">
        <f>('Bonds (CP)'!AN457/'Bonds (CP)'!AN427-1)*'Bonds Portfolio'!$O$6</f>
        <v>8.28467651286653E-3</v>
      </c>
      <c r="O457" s="113">
        <f>('Bonds (CP)'!AO457/'Bonds (CP)'!AO427-1)*'Bonds Portfolio'!$O$7</f>
        <v>1.1923773677360305E-2</v>
      </c>
      <c r="P457" s="113">
        <f>('Bonds (CP)'!AP457/'Bonds (CP)'!AP427-1)*'Bonds Portfolio'!$O$8</f>
        <v>1.1780634886257246E-2</v>
      </c>
      <c r="Q457" s="113">
        <f t="shared" si="39"/>
        <v>4.313235773978779E-2</v>
      </c>
      <c r="R457" s="113">
        <f t="shared" si="40"/>
        <v>8.8431704887031365E-2</v>
      </c>
      <c r="S457" s="113">
        <f t="shared" si="41"/>
        <v>9.4074052909596279E-2</v>
      </c>
    </row>
    <row r="458" spans="1:19" ht="15.6">
      <c r="A458" s="24">
        <v>45853</v>
      </c>
      <c r="B458" s="113">
        <f>('Bonds (CP)'!H458/'Bonds (CP)'!H457-1)*'Bonds Portfolio'!$F$3</f>
        <v>2.9647715381933006E-4</v>
      </c>
      <c r="C458" s="113">
        <f>('Bonds (CP)'!I458/'Bonds (CP)'!I457-1)*'Bonds Portfolio'!$F$4</f>
        <v>1.1809903620667141E-3</v>
      </c>
      <c r="D458" s="113">
        <f>('Bonds (CP)'!J458/'Bonds (CP)'!J457-1)*'Bonds Portfolio'!$F$5</f>
        <v>1.9705048236046798E-3</v>
      </c>
      <c r="E458" s="113">
        <f>('Bonds (CP)'!K458/'Bonds (CP)'!K457-1)*'Bonds Portfolio'!$F$6</f>
        <v>3.6706119025494924E-3</v>
      </c>
      <c r="F458" s="113">
        <f>('Bonds (CP)'!L458/'Bonds (CP)'!L457-1)*'Bonds Portfolio'!$F$7</f>
        <v>4.2593458530751699E-3</v>
      </c>
      <c r="G458" s="113">
        <f t="shared" si="42"/>
        <v>1.1377930095115386E-2</v>
      </c>
      <c r="H458" s="113">
        <f t="shared" si="43"/>
        <v>1.7913129566937403E-2</v>
      </c>
      <c r="I458" s="113">
        <f t="shared" si="44"/>
        <v>2.0774045875756E-2</v>
      </c>
      <c r="K458" s="24">
        <v>45853</v>
      </c>
      <c r="L458" s="113">
        <f>('Bonds (CP)'!AL458/'Bonds (CP)'!AL428-1)*'Bonds Portfolio'!$O$4</f>
        <v>4.6215556330659437E-3</v>
      </c>
      <c r="M458" s="113">
        <f>('Bonds (CP)'!AM458/'Bonds (CP)'!AM428-1)*'Bonds Portfolio'!$O$5</f>
        <v>7.2583112206476841E-3</v>
      </c>
      <c r="N458" s="113">
        <f>('Bonds (CP)'!AN458/'Bonds (CP)'!AN428-1)*'Bonds Portfolio'!$O$6</f>
        <v>9.7429255631778407E-3</v>
      </c>
      <c r="O458" s="113">
        <f>('Bonds (CP)'!AO458/'Bonds (CP)'!AO428-1)*'Bonds Portfolio'!$O$7</f>
        <v>1.4392984534668286E-2</v>
      </c>
      <c r="P458" s="113">
        <f>('Bonds (CP)'!AP458/'Bonds (CP)'!AP428-1)*'Bonds Portfolio'!$O$8</f>
        <v>1.5224254399394833E-2</v>
      </c>
      <c r="Q458" s="113">
        <f t="shared" si="39"/>
        <v>5.124003135095459E-2</v>
      </c>
      <c r="R458" s="113">
        <f t="shared" si="40"/>
        <v>9.6539378498198158E-2</v>
      </c>
      <c r="S458" s="113">
        <f t="shared" si="41"/>
        <v>0.10218172652076307</v>
      </c>
    </row>
    <row r="459" spans="1:19" ht="15.6">
      <c r="A459" s="24">
        <v>45854</v>
      </c>
      <c r="B459" s="113">
        <f>('Bonds (CP)'!H459/'Bonds (CP)'!H458-1)*'Bonds Portfolio'!$F$3</f>
        <v>9.4620641317679779E-4</v>
      </c>
      <c r="C459" s="113">
        <f>('Bonds (CP)'!I459/'Bonds (CP)'!I458-1)*'Bonds Portfolio'!$F$4</f>
        <v>1.0285661905059752E-3</v>
      </c>
      <c r="D459" s="113">
        <f>('Bonds (CP)'!J459/'Bonds (CP)'!J458-1)*'Bonds Portfolio'!$F$5</f>
        <v>1.0670223582124993E-3</v>
      </c>
      <c r="E459" s="113">
        <f>('Bonds (CP)'!K459/'Bonds (CP)'!K458-1)*'Bonds Portfolio'!$F$6</f>
        <v>9.4858599228717652E-4</v>
      </c>
      <c r="F459" s="113">
        <f>('Bonds (CP)'!L459/'Bonds (CP)'!L458-1)*'Bonds Portfolio'!$F$7</f>
        <v>4.5717841784713724E-4</v>
      </c>
      <c r="G459" s="113">
        <f t="shared" si="42"/>
        <v>4.4475593720295853E-3</v>
      </c>
      <c r="H459" s="113">
        <f t="shared" si="43"/>
        <v>1.0982758843851602E-2</v>
      </c>
      <c r="I459" s="113">
        <f t="shared" si="44"/>
        <v>1.3843675152670199E-2</v>
      </c>
      <c r="K459" s="24">
        <v>45854</v>
      </c>
      <c r="L459" s="113">
        <f>('Bonds (CP)'!AL459/'Bonds (CP)'!AL429-1)*'Bonds Portfolio'!$O$4</f>
        <v>5.0289118626248635E-3</v>
      </c>
      <c r="M459" s="113">
        <f>('Bonds (CP)'!AM459/'Bonds (CP)'!AM429-1)*'Bonds Portfolio'!$O$5</f>
        <v>6.9566021307738701E-3</v>
      </c>
      <c r="N459" s="113">
        <f>('Bonds (CP)'!AN459/'Bonds (CP)'!AN429-1)*'Bonds Portfolio'!$O$6</f>
        <v>9.4171657381600504E-3</v>
      </c>
      <c r="O459" s="113">
        <f>('Bonds (CP)'!AO459/'Bonds (CP)'!AO429-1)*'Bonds Portfolio'!$O$7</f>
        <v>1.384757205118823E-2</v>
      </c>
      <c r="P459" s="113">
        <f>('Bonds (CP)'!AP459/'Bonds (CP)'!AP429-1)*'Bonds Portfolio'!$O$8</f>
        <v>1.3731035374895884E-2</v>
      </c>
      <c r="Q459" s="113">
        <f t="shared" si="39"/>
        <v>4.8981287157642897E-2</v>
      </c>
      <c r="R459" s="113">
        <f t="shared" si="40"/>
        <v>9.4280634304886479E-2</v>
      </c>
      <c r="S459" s="113">
        <f t="shared" si="41"/>
        <v>9.9922982327451393E-2</v>
      </c>
    </row>
    <row r="460" spans="1:19" ht="15.6">
      <c r="A460" s="24">
        <v>45855</v>
      </c>
      <c r="B460" s="113">
        <f>('Bonds (CP)'!H460/'Bonds (CP)'!H459-1)*'Bonds Portfolio'!$F$3</f>
        <v>2.6318098078781382E-4</v>
      </c>
      <c r="C460" s="113">
        <f>('Bonds (CP)'!I460/'Bonds (CP)'!I459-1)*'Bonds Portfolio'!$F$4</f>
        <v>2.0551571583036222E-4</v>
      </c>
      <c r="D460" s="113">
        <f>('Bonds (CP)'!J460/'Bonds (CP)'!J459-1)*'Bonds Portfolio'!$F$5</f>
        <v>2.4593779009771669E-4</v>
      </c>
      <c r="E460" s="113">
        <f>('Bonds (CP)'!K460/'Bonds (CP)'!K459-1)*'Bonds Portfolio'!$F$6</f>
        <v>5.4211739889553634E-4</v>
      </c>
      <c r="F460" s="113">
        <f>('Bonds (CP)'!L460/'Bonds (CP)'!L459-1)*'Bonds Portfolio'!$F$7</f>
        <v>4.5817803106964485E-4</v>
      </c>
      <c r="G460" s="113">
        <f t="shared" si="42"/>
        <v>1.7149299166810739E-3</v>
      </c>
      <c r="H460" s="113">
        <f t="shared" si="43"/>
        <v>8.250129388503091E-3</v>
      </c>
      <c r="I460" s="113">
        <f t="shared" si="44"/>
        <v>1.1111045697321686E-2</v>
      </c>
      <c r="K460" s="24">
        <v>45855</v>
      </c>
      <c r="L460" s="113">
        <f>('Bonds (CP)'!AL460/'Bonds (CP)'!AL430-1)*'Bonds Portfolio'!$O$4</f>
        <v>5.3864374067900574E-3</v>
      </c>
      <c r="M460" s="113">
        <f>('Bonds (CP)'!AM460/'Bonds (CP)'!AM430-1)*'Bonds Portfolio'!$O$5</f>
        <v>6.6442720917200496E-3</v>
      </c>
      <c r="N460" s="113">
        <f>('Bonds (CP)'!AN460/'Bonds (CP)'!AN430-1)*'Bonds Portfolio'!$O$6</f>
        <v>8.4889583623848353E-3</v>
      </c>
      <c r="O460" s="113">
        <f>('Bonds (CP)'!AO460/'Bonds (CP)'!AO430-1)*'Bonds Portfolio'!$O$7</f>
        <v>1.2303621728844494E-2</v>
      </c>
      <c r="P460" s="113">
        <f>('Bonds (CP)'!AP460/'Bonds (CP)'!AP430-1)*'Bonds Portfolio'!$O$8</f>
        <v>1.192519216379564E-2</v>
      </c>
      <c r="Q460" s="113">
        <f t="shared" si="39"/>
        <v>4.4748481753535074E-2</v>
      </c>
      <c r="R460" s="113">
        <f t="shared" si="40"/>
        <v>9.0047828900778643E-2</v>
      </c>
      <c r="S460" s="113">
        <f t="shared" si="41"/>
        <v>9.5690176923343556E-2</v>
      </c>
    </row>
    <row r="461" spans="1:19" ht="15.6">
      <c r="A461" s="24">
        <v>45856</v>
      </c>
      <c r="B461" s="113">
        <f>('Bonds (CP)'!H461/'Bonds (CP)'!H460-1)*'Bonds Portfolio'!$F$3</f>
        <v>2.9871727288703913E-4</v>
      </c>
      <c r="C461" s="113">
        <f>('Bonds (CP)'!I461/'Bonds (CP)'!I460-1)*'Bonds Portfolio'!$F$4</f>
        <v>7.2082115309064505E-4</v>
      </c>
      <c r="D461" s="113">
        <f>('Bonds (CP)'!J461/'Bonds (CP)'!J460-1)*'Bonds Portfolio'!$F$5</f>
        <v>8.2152838958653445E-4</v>
      </c>
      <c r="E461" s="113">
        <f>('Bonds (CP)'!K461/'Bonds (CP)'!K460-1)*'Bonds Portfolio'!$F$6</f>
        <v>6.7850880404565219E-4</v>
      </c>
      <c r="F461" s="113">
        <f>('Bonds (CP)'!L461/'Bonds (CP)'!L460-1)*'Bonds Portfolio'!$F$7</f>
        <v>1.5283189445733925E-4</v>
      </c>
      <c r="G461" s="113">
        <f t="shared" si="42"/>
        <v>2.6724075140672101E-3</v>
      </c>
      <c r="H461" s="113">
        <f t="shared" si="43"/>
        <v>9.207606985889228E-3</v>
      </c>
      <c r="I461" s="113">
        <f t="shared" si="44"/>
        <v>1.2068523294707824E-2</v>
      </c>
      <c r="K461" s="24">
        <v>45856</v>
      </c>
      <c r="L461" s="113">
        <f>('Bonds (CP)'!AL461/'Bonds (CP)'!AL431-1)*'Bonds Portfolio'!$O$4</f>
        <v>5.0254788262168674E-3</v>
      </c>
      <c r="M461" s="113">
        <f>('Bonds (CP)'!AM461/'Bonds (CP)'!AM431-1)*'Bonds Portfolio'!$O$5</f>
        <v>7.4943481938261058E-3</v>
      </c>
      <c r="N461" s="113">
        <f>('Bonds (CP)'!AN461/'Bonds (CP)'!AN431-1)*'Bonds Portfolio'!$O$6</f>
        <v>9.6000616447895933E-3</v>
      </c>
      <c r="O461" s="113">
        <f>('Bonds (CP)'!AO461/'Bonds (CP)'!AO431-1)*'Bonds Portfolio'!$O$7</f>
        <v>1.2175606951569851E-2</v>
      </c>
      <c r="P461" s="113">
        <f>('Bonds (CP)'!AP461/'Bonds (CP)'!AP431-1)*'Bonds Portfolio'!$O$8</f>
        <v>1.086215280018581E-2</v>
      </c>
      <c r="Q461" s="113">
        <f t="shared" si="39"/>
        <v>4.5157648416588231E-2</v>
      </c>
      <c r="R461" s="113">
        <f t="shared" si="40"/>
        <v>9.0456995563831799E-2</v>
      </c>
      <c r="S461" s="113">
        <f t="shared" si="41"/>
        <v>9.6099343586396713E-2</v>
      </c>
    </row>
    <row r="462" spans="1:19" ht="15.6">
      <c r="A462" s="24">
        <v>45859</v>
      </c>
      <c r="B462" s="113">
        <f>('Bonds (CP)'!H462/'Bonds (CP)'!H461-1)*'Bonds Portfolio'!$F$3</f>
        <v>8.7896633558903758E-5</v>
      </c>
      <c r="C462" s="113">
        <f>('Bonds (CP)'!I462/'Bonds (CP)'!I461-1)*'Bonds Portfolio'!$F$4</f>
        <v>5.1436412955130351E-5</v>
      </c>
      <c r="D462" s="113">
        <f>('Bonds (CP)'!J462/'Bonds (CP)'!J461-1)*'Bonds Portfolio'!$F$5</f>
        <v>0</v>
      </c>
      <c r="E462" s="113">
        <f>('Bonds (CP)'!K462/'Bonds (CP)'!K461-1)*'Bonds Portfolio'!$F$6</f>
        <v>5.4312902262765306E-4</v>
      </c>
      <c r="F462" s="113">
        <f>('Bonds (CP)'!L462/'Bonds (CP)'!L461-1)*'Bonds Portfolio'!$F$7</f>
        <v>1.3847565857884716E-3</v>
      </c>
      <c r="G462" s="113">
        <f t="shared" si="42"/>
        <v>2.0672186549301587E-3</v>
      </c>
      <c r="H462" s="113">
        <f t="shared" si="43"/>
        <v>8.6024181267521753E-3</v>
      </c>
      <c r="I462" s="113">
        <f t="shared" si="44"/>
        <v>1.1463334435570773E-2</v>
      </c>
      <c r="K462" s="24">
        <v>45859</v>
      </c>
      <c r="L462" s="113">
        <f>('Bonds (CP)'!AL462/'Bonds (CP)'!AL432-1)*'Bonds Portfolio'!$O$4</f>
        <v>5.3968533005186448E-3</v>
      </c>
      <c r="M462" s="113">
        <f>('Bonds (CP)'!AM462/'Bonds (CP)'!AM432-1)*'Bonds Portfolio'!$O$5</f>
        <v>8.9202125256028445E-3</v>
      </c>
      <c r="N462" s="113">
        <f>('Bonds (CP)'!AN462/'Bonds (CP)'!AN432-1)*'Bonds Portfolio'!$O$6</f>
        <v>1.1303988012972388E-2</v>
      </c>
      <c r="O462" s="113">
        <f>('Bonds (CP)'!AO462/'Bonds (CP)'!AO432-1)*'Bonds Portfolio'!$O$7</f>
        <v>1.5738962047724538E-2</v>
      </c>
      <c r="P462" s="113">
        <f>('Bonds (CP)'!AP462/'Bonds (CP)'!AP432-1)*'Bonds Portfolio'!$O$8</f>
        <v>1.6022944243675764E-2</v>
      </c>
      <c r="Q462" s="113">
        <f t="shared" si="39"/>
        <v>5.7382960130494175E-2</v>
      </c>
      <c r="R462" s="113">
        <f t="shared" si="40"/>
        <v>0.10268230727773775</v>
      </c>
      <c r="S462" s="113">
        <f t="shared" si="41"/>
        <v>0.10832465530030266</v>
      </c>
    </row>
    <row r="463" spans="1:19" ht="15.6">
      <c r="A463" s="24">
        <v>45860</v>
      </c>
      <c r="B463" s="113">
        <f>('Bonds (CP)'!H463/'Bonds (CP)'!H462-1)*'Bonds Portfolio'!$F$3</f>
        <v>-2.8087422101290559E-4</v>
      </c>
      <c r="C463" s="113">
        <f>('Bonds (CP)'!I463/'Bonds (CP)'!I462-1)*'Bonds Portfolio'!$F$4</f>
        <v>-1.5421584885182417E-4</v>
      </c>
      <c r="D463" s="113">
        <f>('Bonds (CP)'!J463/'Bonds (CP)'!J462-1)*'Bonds Portfolio'!$F$5</f>
        <v>-2.4589241226811168E-4</v>
      </c>
      <c r="E463" s="113">
        <f>('Bonds (CP)'!K463/'Bonds (CP)'!K462-1)*'Bonds Portfolio'!$F$6</f>
        <v>-8.1176924831871666E-4</v>
      </c>
      <c r="F463" s="113">
        <f>('Bonds (CP)'!L463/'Bonds (CP)'!L462-1)*'Bonds Portfolio'!$F$7</f>
        <v>-1.3752347588419367E-3</v>
      </c>
      <c r="G463" s="113">
        <f t="shared" si="42"/>
        <v>-2.8679864892934949E-3</v>
      </c>
      <c r="H463" s="113">
        <f t="shared" si="43"/>
        <v>3.6672129825285225E-3</v>
      </c>
      <c r="I463" s="113">
        <f t="shared" si="44"/>
        <v>6.528129291347118E-3</v>
      </c>
      <c r="K463" s="24">
        <v>45860</v>
      </c>
      <c r="L463" s="113">
        <f>('Bonds (CP)'!AL463/'Bonds (CP)'!AL433-1)*'Bonds Portfolio'!$O$4</f>
        <v>5.529711226191481E-3</v>
      </c>
      <c r="M463" s="113">
        <f>('Bonds (CP)'!AM463/'Bonds (CP)'!AM433-1)*'Bonds Portfolio'!$O$5</f>
        <v>8.7062628735777633E-3</v>
      </c>
      <c r="N463" s="113">
        <f>('Bonds (CP)'!AN463/'Bonds (CP)'!AN433-1)*'Bonds Portfolio'!$O$6</f>
        <v>1.0362236178463081E-2</v>
      </c>
      <c r="O463" s="113">
        <f>('Bonds (CP)'!AO463/'Bonds (CP)'!AO433-1)*'Bonds Portfolio'!$O$7</f>
        <v>1.2876800171878245E-2</v>
      </c>
      <c r="P463" s="113">
        <f>('Bonds (CP)'!AP463/'Bonds (CP)'!AP433-1)*'Bonds Portfolio'!$O$8</f>
        <v>1.1627749405539367E-2</v>
      </c>
      <c r="Q463" s="113">
        <f t="shared" si="39"/>
        <v>4.9102759855649936E-2</v>
      </c>
      <c r="R463" s="113">
        <f t="shared" si="40"/>
        <v>9.4402107002893504E-2</v>
      </c>
      <c r="S463" s="113">
        <f t="shared" si="41"/>
        <v>0.10004445502545842</v>
      </c>
    </row>
    <row r="464" spans="1:19" ht="15.6">
      <c r="A464" s="24">
        <v>45861</v>
      </c>
      <c r="B464" s="113">
        <f>('Bonds (CP)'!H464/'Bonds (CP)'!H463-1)*'Bonds Portfolio'!$F$3</f>
        <v>1.7556179775279901E-5</v>
      </c>
      <c r="C464" s="113">
        <f>('Bonds (CP)'!I464/'Bonds (CP)'!I463-1)*'Bonds Portfolio'!$F$4</f>
        <v>2.058156521834942E-4</v>
      </c>
      <c r="D464" s="113">
        <f>('Bonds (CP)'!J464/'Bonds (CP)'!J463-1)*'Bonds Portfolio'!$F$5</f>
        <v>2.4619509980299269E-4</v>
      </c>
      <c r="E464" s="113">
        <f>('Bonds (CP)'!K464/'Bonds (CP)'!K463-1)*'Bonds Portfolio'!$F$6</f>
        <v>8.1507752265816977E-4</v>
      </c>
      <c r="F464" s="113">
        <f>('Bonds (CP)'!L464/'Bonds (CP)'!L463-1)*'Bonds Portfolio'!$F$7</f>
        <v>1.0754188273825794E-3</v>
      </c>
      <c r="G464" s="113">
        <f t="shared" si="42"/>
        <v>2.3600632818025161E-3</v>
      </c>
      <c r="H464" s="113">
        <f t="shared" si="43"/>
        <v>8.8952627536245336E-3</v>
      </c>
      <c r="I464" s="113">
        <f t="shared" si="44"/>
        <v>1.1756179062443129E-2</v>
      </c>
      <c r="K464" s="24">
        <v>45861</v>
      </c>
      <c r="L464" s="113">
        <f>('Bonds (CP)'!AL464/'Bonds (CP)'!AL434-1)*'Bonds Portfolio'!$O$4</f>
        <v>5.389747191011241E-3</v>
      </c>
      <c r="M464" s="113">
        <f>('Bonds (CP)'!AM464/'Bonds (CP)'!AM434-1)*'Bonds Portfolio'!$O$5</f>
        <v>7.2851105263971316E-3</v>
      </c>
      <c r="N464" s="113">
        <f>('Bonds (CP)'!AN464/'Bonds (CP)'!AN434-1)*'Bonds Portfolio'!$O$6</f>
        <v>8.9213589607853635E-3</v>
      </c>
      <c r="O464" s="113">
        <f>('Bonds (CP)'!AO464/'Bonds (CP)'!AO434-1)*'Bonds Portfolio'!$O$7</f>
        <v>1.2893400483602147E-2</v>
      </c>
      <c r="P464" s="113">
        <f>('Bonds (CP)'!AP464/'Bonds (CP)'!AP434-1)*'Bonds Portfolio'!$O$8</f>
        <v>1.2765691736075935E-2</v>
      </c>
      <c r="Q464" s="113">
        <f t="shared" si="39"/>
        <v>4.7255308897871814E-2</v>
      </c>
      <c r="R464" s="113">
        <f t="shared" si="40"/>
        <v>9.2554656045115397E-2</v>
      </c>
      <c r="S464" s="113">
        <f t="shared" si="41"/>
        <v>9.819700406768031E-2</v>
      </c>
    </row>
    <row r="465" spans="1:19" ht="15.6">
      <c r="A465" s="24">
        <v>45862</v>
      </c>
      <c r="B465" s="113">
        <f>('Bonds (CP)'!H465/'Bonds (CP)'!H464-1)*'Bonds Portfolio'!$F$3</f>
        <v>1.7557721007799287E-5</v>
      </c>
      <c r="C465" s="113">
        <f>('Bonds (CP)'!I465/'Bonds (CP)'!I464-1)*'Bonds Portfolio'!$F$4</f>
        <v>3.089438175586157E-4</v>
      </c>
      <c r="D465" s="113">
        <f>('Bonds (CP)'!J465/'Bonds (CP)'!J464-1)*'Bonds Portfolio'!$F$5</f>
        <v>3.2844771146387511E-4</v>
      </c>
      <c r="E465" s="113">
        <f>('Bonds (CP)'!K465/'Bonds (CP)'!K464-1)*'Bonds Portfolio'!$F$6</f>
        <v>5.4357881344451191E-4</v>
      </c>
      <c r="F465" s="113">
        <f>('Bonds (CP)'!L465/'Bonds (CP)'!L464-1)*'Bonds Portfolio'!$F$7</f>
        <v>1.0809437026789938E-3</v>
      </c>
      <c r="G465" s="113">
        <f t="shared" si="42"/>
        <v>2.2794717661537957E-3</v>
      </c>
      <c r="H465" s="113">
        <f t="shared" si="43"/>
        <v>8.8146712379758123E-3</v>
      </c>
      <c r="I465" s="113">
        <f t="shared" si="44"/>
        <v>1.167558754679441E-2</v>
      </c>
      <c r="K465" s="24">
        <v>45862</v>
      </c>
      <c r="L465" s="113">
        <f>('Bonds (CP)'!AL465/'Bonds (CP)'!AL435-1)*'Bonds Portfolio'!$O$4</f>
        <v>5.5833552804846146E-3</v>
      </c>
      <c r="M465" s="113">
        <f>('Bonds (CP)'!AM465/'Bonds (CP)'!AM435-1)*'Bonds Portfolio'!$O$5</f>
        <v>7.552592684887705E-3</v>
      </c>
      <c r="N465" s="113">
        <f>('Bonds (CP)'!AN465/'Bonds (CP)'!AN435-1)*'Bonds Portfolio'!$O$6</f>
        <v>8.3323829876005284E-3</v>
      </c>
      <c r="O465" s="113">
        <f>('Bonds (CP)'!AO465/'Bonds (CP)'!AO435-1)*'Bonds Portfolio'!$O$7</f>
        <v>1.2621084566483498E-2</v>
      </c>
      <c r="P465" s="113">
        <f>('Bonds (CP)'!AP465/'Bonds (CP)'!AP435-1)*'Bonds Portfolio'!$O$8</f>
        <v>1.3915630409217129E-2</v>
      </c>
      <c r="Q465" s="113">
        <f t="shared" si="39"/>
        <v>4.8005045928673475E-2</v>
      </c>
      <c r="R465" s="113">
        <f t="shared" si="40"/>
        <v>9.330439307591705E-2</v>
      </c>
      <c r="S465" s="113">
        <f t="shared" si="41"/>
        <v>9.8946741098481963E-2</v>
      </c>
    </row>
    <row r="466" spans="1:19" ht="15.6">
      <c r="A466" s="24">
        <v>45863</v>
      </c>
      <c r="B466" s="113">
        <f>('Bonds (CP)'!H466/'Bonds (CP)'!H465-1)*'Bonds Portfolio'!$F$3</f>
        <v>-1.7542320849046612E-4</v>
      </c>
      <c r="C466" s="113">
        <f>('Bonds (CP)'!I466/'Bonds (CP)'!I465-1)*'Bonds Portfolio'!$F$4</f>
        <v>0</v>
      </c>
      <c r="D466" s="113">
        <f>('Bonds (CP)'!J466/'Bonds (CP)'!J465-1)*'Bonds Portfolio'!$F$5</f>
        <v>5.7546874786353899E-4</v>
      </c>
      <c r="E466" s="113">
        <f>('Bonds (CP)'!K466/'Bonds (CP)'!K465-1)*'Bonds Portfolio'!$F$6</f>
        <v>1.5007303095603054E-3</v>
      </c>
      <c r="F466" s="113">
        <f>('Bonds (CP)'!L466/'Bonds (CP)'!L465-1)*'Bonds Portfolio'!$F$7</f>
        <v>1.8696472711755786E-3</v>
      </c>
      <c r="G466" s="113">
        <f t="shared" si="42"/>
        <v>3.7704231201089568E-3</v>
      </c>
      <c r="H466" s="113">
        <f t="shared" si="43"/>
        <v>1.0305622591930973E-2</v>
      </c>
      <c r="I466" s="113">
        <f t="shared" si="44"/>
        <v>1.3166538900749571E-2</v>
      </c>
      <c r="K466" s="24">
        <v>45863</v>
      </c>
      <c r="L466" s="113">
        <f>('Bonds (CP)'!AL466/'Bonds (CP)'!AL436-1)*'Bonds Portfolio'!$O$4</f>
        <v>4.2101570037716305E-3</v>
      </c>
      <c r="M466" s="113">
        <f>('Bonds (CP)'!AM466/'Bonds (CP)'!AM436-1)*'Bonds Portfolio'!$O$5</f>
        <v>7.0785452064834331E-3</v>
      </c>
      <c r="N466" s="113">
        <f>('Bonds (CP)'!AN466/'Bonds (CP)'!AN436-1)*'Bonds Portfolio'!$O$6</f>
        <v>9.1864528157722617E-3</v>
      </c>
      <c r="O466" s="113">
        <f>('Bonds (CP)'!AO466/'Bonds (CP)'!AO436-1)*'Bonds Portfolio'!$O$7</f>
        <v>1.3361542961206441E-2</v>
      </c>
      <c r="P466" s="113">
        <f>('Bonds (CP)'!AP466/'Bonds (CP)'!AP436-1)*'Bonds Portfolio'!$O$8</f>
        <v>1.4821831844390855E-2</v>
      </c>
      <c r="Q466" s="113">
        <f t="shared" si="39"/>
        <v>4.8658529831624622E-2</v>
      </c>
      <c r="R466" s="113">
        <f t="shared" si="40"/>
        <v>9.3957876978868204E-2</v>
      </c>
      <c r="S466" s="113">
        <f t="shared" si="41"/>
        <v>9.9600225001433118E-2</v>
      </c>
    </row>
    <row r="467" spans="1:19" ht="15.6">
      <c r="A467" s="24">
        <v>45866</v>
      </c>
      <c r="B467" s="113">
        <f>('Bonds (CP)'!H467/'Bonds (CP)'!H466-1)*'Bonds Portfolio'!$F$3</f>
        <v>2.4589444102924852E-4</v>
      </c>
      <c r="C467" s="113">
        <f>('Bonds (CP)'!I467/'Bonds (CP)'!I466-1)*'Bonds Portfolio'!$F$4</f>
        <v>1.5447571709281682E-4</v>
      </c>
      <c r="D467" s="113">
        <f>('Bonds (CP)'!J467/'Bonds (CP)'!J466-1)*'Bonds Portfolio'!$F$5</f>
        <v>0</v>
      </c>
      <c r="E467" s="113">
        <f>('Bonds (CP)'!K467/'Bonds (CP)'!K466-1)*'Bonds Portfolio'!$F$6</f>
        <v>-8.142828959923909E-4</v>
      </c>
      <c r="F467" s="113">
        <f>('Bonds (CP)'!L467/'Bonds (CP)'!L466-1)*'Bonds Portfolio'!$F$7</f>
        <v>-1.6992468943695994E-3</v>
      </c>
      <c r="G467" s="113">
        <f t="shared" si="42"/>
        <v>-2.1131596322399248E-3</v>
      </c>
      <c r="H467" s="113">
        <f t="shared" si="43"/>
        <v>4.4220398395820922E-3</v>
      </c>
      <c r="I467" s="113">
        <f t="shared" si="44"/>
        <v>7.2829561484006877E-3</v>
      </c>
      <c r="K467" s="24">
        <v>45866</v>
      </c>
      <c r="L467" s="113">
        <f>('Bonds (CP)'!AL467/'Bonds (CP)'!AL437-1)*'Bonds Portfolio'!$O$4</f>
        <v>5.4096777026433791E-3</v>
      </c>
      <c r="M467" s="113">
        <f>('Bonds (CP)'!AM467/'Bonds (CP)'!AM437-1)*'Bonds Portfolio'!$O$5</f>
        <v>8.6638294276226713E-3</v>
      </c>
      <c r="N467" s="113">
        <f>('Bonds (CP)'!AN467/'Bonds (CP)'!AN437-1)*'Bonds Portfolio'!$O$6</f>
        <v>1.0377759325731307E-2</v>
      </c>
      <c r="O467" s="113">
        <f>('Bonds (CP)'!AO467/'Bonds (CP)'!AO437-1)*'Bonds Portfolio'!$O$7</f>
        <v>1.4198187109449645E-2</v>
      </c>
      <c r="P467" s="113">
        <f>('Bonds (CP)'!AP467/'Bonds (CP)'!AP437-1)*'Bonds Portfolio'!$O$8</f>
        <v>1.4235798488864582E-2</v>
      </c>
      <c r="Q467" s="113">
        <f t="shared" si="39"/>
        <v>5.2885252054311584E-2</v>
      </c>
      <c r="R467" s="113">
        <f t="shared" si="40"/>
        <v>9.8184599201555159E-2</v>
      </c>
      <c r="S467" s="113">
        <f t="shared" si="41"/>
        <v>0.10382694722412007</v>
      </c>
    </row>
    <row r="468" spans="1:19" ht="15.6">
      <c r="A468" s="24">
        <v>45867</v>
      </c>
      <c r="B468" s="113">
        <f>('Bonds (CP)'!H468/'Bonds (CP)'!H467-1)*'Bonds Portfolio'!$F$3</f>
        <v>4.4006336912514324E-4</v>
      </c>
      <c r="C468" s="113">
        <f>('Bonds (CP)'!I468/'Bonds (CP)'!I467-1)*'Bonds Portfolio'!$F$4</f>
        <v>1.1368969411830411E-3</v>
      </c>
      <c r="D468" s="113">
        <f>('Bonds (CP)'!J468/'Bonds (CP)'!J467-1)*'Bonds Portfolio'!$F$5</f>
        <v>9.0590548137376998E-4</v>
      </c>
      <c r="E468" s="113">
        <f>('Bonds (CP)'!K468/'Bonds (CP)'!K467-1)*'Bonds Portfolio'!$F$6</f>
        <v>-1.3584649654372339E-4</v>
      </c>
      <c r="F468" s="113">
        <f>('Bonds (CP)'!L468/'Bonds (CP)'!L467-1)*'Bonds Portfolio'!$F$7</f>
        <v>-1.5439613229799589E-4</v>
      </c>
      <c r="G468" s="113">
        <f t="shared" si="42"/>
        <v>2.1926231628402351E-3</v>
      </c>
      <c r="H468" s="113">
        <f t="shared" si="43"/>
        <v>8.727822634662253E-3</v>
      </c>
      <c r="I468" s="113">
        <f t="shared" si="44"/>
        <v>1.1588738943480848E-2</v>
      </c>
      <c r="K468" s="24">
        <v>45867</v>
      </c>
      <c r="L468" s="113">
        <f>('Bonds (CP)'!AL468/'Bonds (CP)'!AL438-1)*'Bonds Portfolio'!$O$4</f>
        <v>6.1960922372821699E-3</v>
      </c>
      <c r="M468" s="113">
        <f>('Bonds (CP)'!AM468/'Bonds (CP)'!AM438-1)*'Bonds Portfolio'!$O$5</f>
        <v>1.006287697866517E-2</v>
      </c>
      <c r="N468" s="113">
        <f>('Bonds (CP)'!AN468/'Bonds (CP)'!AN438-1)*'Bonds Portfolio'!$O$6</f>
        <v>1.1759290296579029E-2</v>
      </c>
      <c r="O468" s="113">
        <f>('Bonds (CP)'!AO468/'Bonds (CP)'!AO438-1)*'Bonds Portfolio'!$O$7</f>
        <v>1.4195132605100191E-2</v>
      </c>
      <c r="P468" s="113">
        <f>('Bonds (CP)'!AP468/'Bonds (CP)'!AP438-1)*'Bonds Portfolio'!$O$8</f>
        <v>1.3296526581161185E-2</v>
      </c>
      <c r="Q468" s="113">
        <f t="shared" si="39"/>
        <v>5.5509918698787748E-2</v>
      </c>
      <c r="R468" s="113">
        <f t="shared" si="40"/>
        <v>0.10080926584603132</v>
      </c>
      <c r="S468" s="113">
        <f t="shared" si="41"/>
        <v>0.10645161386859624</v>
      </c>
    </row>
    <row r="469" spans="1:19" ht="15.6">
      <c r="A469" s="24">
        <v>45868</v>
      </c>
      <c r="B469" s="113">
        <f>('Bonds (CP)'!H469/'Bonds (CP)'!H468-1)*'Bonds Portfolio'!$F$3</f>
        <v>-1.5829742326971543E-4</v>
      </c>
      <c r="C469" s="113">
        <f>('Bonds (CP)'!I469/'Bonds (CP)'!I468-1)*'Bonds Portfolio'!$F$4</f>
        <v>-5.663203049753651E-4</v>
      </c>
      <c r="D469" s="113">
        <f>('Bonds (CP)'!J469/'Bonds (CP)'!J468-1)*'Bonds Portfolio'!$F$5</f>
        <v>-3.2852659447089042E-4</v>
      </c>
      <c r="E469" s="113">
        <f>('Bonds (CP)'!K469/'Bonds (CP)'!K468-1)*'Bonds Portfolio'!$F$6</f>
        <v>1.2277972207898281E-3</v>
      </c>
      <c r="F469" s="113">
        <f>('Bonds (CP)'!L469/'Bonds (CP)'!L468-1)*'Bonds Portfolio'!$F$7</f>
        <v>1.0865108538269386E-3</v>
      </c>
      <c r="G469" s="113">
        <f t="shared" si="42"/>
        <v>1.2611637519007958E-3</v>
      </c>
      <c r="H469" s="113">
        <f t="shared" si="43"/>
        <v>7.7963632237228134E-3</v>
      </c>
      <c r="I469" s="113">
        <f t="shared" si="44"/>
        <v>1.0657279532541409E-2</v>
      </c>
      <c r="K469" s="24">
        <v>45868</v>
      </c>
      <c r="L469" s="113">
        <f>('Bonds (CP)'!AL469/'Bonds (CP)'!AL439-1)*'Bonds Portfolio'!$O$4</f>
        <v>5.5931756221968337E-3</v>
      </c>
      <c r="M469" s="113">
        <f>('Bonds (CP)'!AM469/'Bonds (CP)'!AM439-1)*'Bonds Portfolio'!$O$5</f>
        <v>7.9848881968153772E-3</v>
      </c>
      <c r="N469" s="113">
        <f>('Bonds (CP)'!AN469/'Bonds (CP)'!AN439-1)*'Bonds Portfolio'!$O$6</f>
        <v>9.6185304815808795E-3</v>
      </c>
      <c r="O469" s="113">
        <f>('Bonds (CP)'!AO469/'Bonds (CP)'!AO439-1)*'Bonds Portfolio'!$O$7</f>
        <v>1.5653449133344433E-2</v>
      </c>
      <c r="P469" s="113">
        <f>('Bonds (CP)'!AP469/'Bonds (CP)'!AP439-1)*'Bonds Portfolio'!$O$8</f>
        <v>1.61671498430223E-2</v>
      </c>
      <c r="Q469" s="113">
        <f t="shared" si="39"/>
        <v>5.5017193276959822E-2</v>
      </c>
      <c r="R469" s="113">
        <f t="shared" si="40"/>
        <v>0.1003165404242034</v>
      </c>
      <c r="S469" s="113">
        <f t="shared" si="41"/>
        <v>0.10595888844676832</v>
      </c>
    </row>
    <row r="470" spans="1:19" ht="15.6">
      <c r="A470" s="24">
        <v>45869</v>
      </c>
      <c r="B470" s="113">
        <f>('Bonds (CP)'!H470/'Bonds (CP)'!H469-1)*'Bonds Portfolio'!$F$3</f>
        <v>3.518339343830945E-5</v>
      </c>
      <c r="C470" s="113">
        <f>('Bonds (CP)'!I470/'Bonds (CP)'!I469-1)*'Bonds Portfolio'!$F$4</f>
        <v>5.1539785454446379E-5</v>
      </c>
      <c r="D470" s="113">
        <f>('Bonds (CP)'!J470/'Bonds (CP)'!J469-1)*'Bonds Portfolio'!$F$5</f>
        <v>8.2203167286465373E-5</v>
      </c>
      <c r="E470" s="113">
        <f>('Bonds (CP)'!K470/'Bonds (CP)'!K469-1)*'Bonds Portfolio'!$F$6</f>
        <v>-6.7914920718015193E-4</v>
      </c>
      <c r="F470" s="113">
        <f>('Bonds (CP)'!L470/'Bonds (CP)'!L469-1)*'Bonds Portfolio'!$F$7</f>
        <v>-3.0991859143381095E-4</v>
      </c>
      <c r="G470" s="113">
        <f t="shared" si="42"/>
        <v>-8.2014145243474172E-4</v>
      </c>
      <c r="H470" s="113">
        <f t="shared" si="43"/>
        <v>5.7150580193872759E-3</v>
      </c>
      <c r="I470" s="113">
        <f t="shared" si="44"/>
        <v>8.5759743282058706E-3</v>
      </c>
      <c r="K470" s="24">
        <v>45869</v>
      </c>
      <c r="L470" s="113">
        <f>('Bonds (CP)'!AL470/'Bonds (CP)'!AL440-1)*'Bonds Portfolio'!$O$4</f>
        <v>5.4358342862169014E-3</v>
      </c>
      <c r="M470" s="113">
        <f>('Bonds (CP)'!AM470/'Bonds (CP)'!AM440-1)*'Bonds Portfolio'!$O$5</f>
        <v>7.5102909943791209E-3</v>
      </c>
      <c r="N470" s="113">
        <f>('Bonds (CP)'!AN470/'Bonds (CP)'!AN440-1)*'Bonds Portfolio'!$O$6</f>
        <v>8.8545531598251074E-3</v>
      </c>
      <c r="O470" s="113">
        <f>('Bonds (CP)'!AO470/'Bonds (CP)'!AO440-1)*'Bonds Portfolio'!$O$7</f>
        <v>1.2784645949829178E-2</v>
      </c>
      <c r="P470" s="113">
        <f>('Bonds (CP)'!AP470/'Bonds (CP)'!AP440-1)*'Bonds Portfolio'!$O$8</f>
        <v>1.3656853517254897E-2</v>
      </c>
      <c r="Q470" s="113">
        <f t="shared" si="39"/>
        <v>4.82421779075052E-2</v>
      </c>
      <c r="R470" s="113">
        <f t="shared" si="40"/>
        <v>9.3541525054748775E-2</v>
      </c>
      <c r="S470" s="113">
        <f t="shared" si="41"/>
        <v>9.9183873077313689E-2</v>
      </c>
    </row>
    <row r="471" spans="1:19" ht="15.6">
      <c r="A471" s="24">
        <v>45870</v>
      </c>
      <c r="B471" s="113">
        <f>('Bonds (CP)'!H471/'Bonds (CP)'!H470-1)*'Bonds Portfolio'!$F$3</f>
        <v>-3.5177205171055274E-5</v>
      </c>
      <c r="C471" s="113">
        <f>('Bonds (CP)'!I471/'Bonds (CP)'!I470-1)*'Bonds Portfolio'!$F$4</f>
        <v>-2.0599818849635911E-4</v>
      </c>
      <c r="D471" s="113">
        <f>('Bonds (CP)'!J471/'Bonds (CP)'!J470-1)*'Bonds Portfolio'!$F$5</f>
        <v>-4.1042372989021916E-4</v>
      </c>
      <c r="E471" s="113">
        <f>('Bonds (CP)'!K471/'Bonds (CP)'!K470-1)*'Bonds Portfolio'!$F$6</f>
        <v>-6.7845018381751387E-4</v>
      </c>
      <c r="F471" s="113">
        <f>('Bonds (CP)'!L471/'Bonds (CP)'!L470-1)*'Bonds Portfolio'!$F$7</f>
        <v>-1.2322890134073728E-3</v>
      </c>
      <c r="G471" s="113">
        <f t="shared" si="42"/>
        <v>-2.5623383207825203E-3</v>
      </c>
      <c r="H471" s="113">
        <f t="shared" si="43"/>
        <v>3.9728611510394972E-3</v>
      </c>
      <c r="I471" s="113">
        <f t="shared" si="44"/>
        <v>6.8337774598580927E-3</v>
      </c>
      <c r="K471" s="24">
        <v>45870</v>
      </c>
      <c r="L471" s="113">
        <f>('Bonds (CP)'!AL471/'Bonds (CP)'!AL441-1)*'Bonds Portfolio'!$O$4</f>
        <v>5.4348781989270734E-3</v>
      </c>
      <c r="M471" s="113">
        <f>('Bonds (CP)'!AM471/'Bonds (CP)'!AM441-1)*'Bonds Portfolio'!$O$5</f>
        <v>6.927716519146543E-3</v>
      </c>
      <c r="N471" s="113">
        <f>('Bonds (CP)'!AN471/'Bonds (CP)'!AN441-1)*'Bonds Portfolio'!$O$6</f>
        <v>8.1719416169314663E-3</v>
      </c>
      <c r="O471" s="113">
        <f>('Bonds (CP)'!AO471/'Bonds (CP)'!AO441-1)*'Bonds Portfolio'!$O$7</f>
        <v>1.2204323376455184E-2</v>
      </c>
      <c r="P471" s="113">
        <f>('Bonds (CP)'!AP471/'Bonds (CP)'!AP441-1)*'Bonds Portfolio'!$O$8</f>
        <v>1.2649234436928404E-2</v>
      </c>
      <c r="Q471" s="113">
        <f t="shared" si="39"/>
        <v>4.5388094148388673E-2</v>
      </c>
      <c r="R471" s="113">
        <f t="shared" si="40"/>
        <v>9.0687441295632248E-2</v>
      </c>
      <c r="S471" s="113">
        <f t="shared" si="41"/>
        <v>9.6329789318197162E-2</v>
      </c>
    </row>
    <row r="472" spans="1:19" ht="15.6">
      <c r="A472" s="24">
        <v>45873</v>
      </c>
      <c r="B472" s="113">
        <f>('Bonds (CP)'!H472/'Bonds (CP)'!H471-1)*'Bonds Portfolio'!$F$3</f>
        <v>7.2374227714031578E-4</v>
      </c>
      <c r="C472" s="113">
        <f>('Bonds (CP)'!I472/'Bonds (CP)'!I471-1)*'Bonds Portfolio'!$F$4</f>
        <v>1.033938776699861E-3</v>
      </c>
      <c r="D472" s="113">
        <f>('Bonds (CP)'!J472/'Bonds (CP)'!J471-1)*'Bonds Portfolio'!$F$5</f>
        <v>2.4663341211583756E-4</v>
      </c>
      <c r="E472" s="113">
        <f>('Bonds (CP)'!K472/'Bonds (CP)'!K471-1)*'Bonds Portfolio'!$F$6</f>
        <v>-1.2177968001621632E-3</v>
      </c>
      <c r="F472" s="113">
        <f>('Bonds (CP)'!L472/'Bonds (CP)'!L471-1)*'Bonds Portfolio'!$F$7</f>
        <v>-1.3772362674655094E-3</v>
      </c>
      <c r="G472" s="113">
        <f t="shared" si="42"/>
        <v>-5.907186016716583E-4</v>
      </c>
      <c r="H472" s="113">
        <f t="shared" si="43"/>
        <v>5.9444808701503591E-3</v>
      </c>
      <c r="I472" s="113">
        <f t="shared" si="44"/>
        <v>8.8053971789689538E-3</v>
      </c>
      <c r="K472" s="24">
        <v>45873</v>
      </c>
      <c r="L472" s="113">
        <f>('Bonds (CP)'!AL472/'Bonds (CP)'!AL442-1)*'Bonds Portfolio'!$O$4</f>
        <v>5.4368932038834751E-3</v>
      </c>
      <c r="M472" s="113">
        <f>('Bonds (CP)'!AM472/'Bonds (CP)'!AM442-1)*'Bonds Portfolio'!$O$5</f>
        <v>8.1563091221639634E-3</v>
      </c>
      <c r="N472" s="113">
        <f>('Bonds (CP)'!AN472/'Bonds (CP)'!AN442-1)*'Bonds Portfolio'!$O$6</f>
        <v>8.93754408560965E-3</v>
      </c>
      <c r="O472" s="113">
        <f>('Bonds (CP)'!AO472/'Bonds (CP)'!AO442-1)*'Bonds Portfolio'!$O$7</f>
        <v>1.246344889109925E-2</v>
      </c>
      <c r="P472" s="113">
        <f>('Bonds (CP)'!AP472/'Bonds (CP)'!AP442-1)*'Bonds Portfolio'!$O$8</f>
        <v>1.425231415737236E-2</v>
      </c>
      <c r="Q472" s="113">
        <f t="shared" si="39"/>
        <v>4.92465094601287E-2</v>
      </c>
      <c r="R472" s="113">
        <f t="shared" si="40"/>
        <v>9.4545856607372275E-2</v>
      </c>
      <c r="S472" s="113">
        <f t="shared" si="41"/>
        <v>0.10018820462993719</v>
      </c>
    </row>
    <row r="473" spans="1:19" ht="15.6">
      <c r="A473" s="24">
        <v>45874</v>
      </c>
      <c r="B473" s="113">
        <f>('Bonds (CP)'!H473/'Bonds (CP)'!H472-1)*'Bonds Portfolio'!$F$3</f>
        <v>1.9436345966963311E-4</v>
      </c>
      <c r="C473" s="113">
        <f>('Bonds (CP)'!I473/'Bonds (CP)'!I472-1)*'Bonds Portfolio'!$F$4</f>
        <v>5.6881314403458563E-4</v>
      </c>
      <c r="D473" s="113">
        <f>('Bonds (CP)'!J473/'Bonds (CP)'!J472-1)*'Bonds Portfolio'!$F$5</f>
        <v>4.9380368201772389E-4</v>
      </c>
      <c r="E473" s="113">
        <f>('Bonds (CP)'!K473/'Bonds (CP)'!K472-1)*'Bonds Portfolio'!$F$6</f>
        <v>5.4335390420892085E-4</v>
      </c>
      <c r="F473" s="113">
        <f>('Bonds (CP)'!L473/'Bonds (CP)'!L472-1)*'Bonds Portfolio'!$F$7</f>
        <v>-4.5812909661682168E-4</v>
      </c>
      <c r="G473" s="113">
        <f t="shared" si="42"/>
        <v>1.3422050933140418E-3</v>
      </c>
      <c r="H473" s="113">
        <f t="shared" si="43"/>
        <v>7.8774045651360588E-3</v>
      </c>
      <c r="I473" s="113">
        <f t="shared" si="44"/>
        <v>1.0738320873954654E-2</v>
      </c>
      <c r="K473" s="24">
        <v>45874</v>
      </c>
      <c r="L473" s="113">
        <f>('Bonds (CP)'!AL473/'Bonds (CP)'!AL443-1)*'Bonds Portfolio'!$O$4</f>
        <v>5.3714992490503377E-3</v>
      </c>
      <c r="M473" s="113">
        <f>('Bonds (CP)'!AM473/'Bonds (CP)'!AM443-1)*'Bonds Portfolio'!$O$5</f>
        <v>8.8545571973599468E-3</v>
      </c>
      <c r="N473" s="113">
        <f>('Bonds (CP)'!AN473/'Bonds (CP)'!AN443-1)*'Bonds Portfolio'!$O$6</f>
        <v>9.7088359174471346E-3</v>
      </c>
      <c r="O473" s="113">
        <f>('Bonds (CP)'!AO473/'Bonds (CP)'!AO443-1)*'Bonds Portfolio'!$O$7</f>
        <v>1.2898935613596008E-2</v>
      </c>
      <c r="P473" s="113">
        <f>('Bonds (CP)'!AP473/'Bonds (CP)'!AP443-1)*'Bonds Portfolio'!$O$8</f>
        <v>1.299635720317216E-2</v>
      </c>
      <c r="Q473" s="113">
        <f t="shared" si="39"/>
        <v>4.9830185180625583E-2</v>
      </c>
      <c r="R473" s="113">
        <f t="shared" si="40"/>
        <v>9.5129532327869165E-2</v>
      </c>
      <c r="S473" s="113">
        <f t="shared" si="41"/>
        <v>0.10077188035043408</v>
      </c>
    </row>
    <row r="474" spans="1:19" ht="15.6">
      <c r="A474" s="24">
        <v>45875</v>
      </c>
      <c r="B474" s="113">
        <f>('Bonds (CP)'!H474/'Bonds (CP)'!H473-1)*'Bonds Portfolio'!$F$3</f>
        <v>-1.2360939431399487E-4</v>
      </c>
      <c r="C474" s="113">
        <f>('Bonds (CP)'!I474/'Bonds (CP)'!I473-1)*'Bonds Portfolio'!$F$4</f>
        <v>-5.1572644904551712E-4</v>
      </c>
      <c r="D474" s="113">
        <f>('Bonds (CP)'!J474/'Bonds (CP)'!J473-1)*'Bonds Portfolio'!$F$5</f>
        <v>-4.9258747447467055E-4</v>
      </c>
      <c r="E474" s="113">
        <f>('Bonds (CP)'!K474/'Bonds (CP)'!K473-1)*'Bonds Portfolio'!$F$6</f>
        <v>-1.3565031981781496E-4</v>
      </c>
      <c r="F474" s="113">
        <f>('Bonds (CP)'!L474/'Bonds (CP)'!L473-1)*'Bonds Portfolio'!$F$7</f>
        <v>-4.5713079463252095E-4</v>
      </c>
      <c r="G474" s="113">
        <f t="shared" si="42"/>
        <v>-1.7247044322845186E-3</v>
      </c>
      <c r="H474" s="113">
        <f t="shared" si="43"/>
        <v>4.8104950395374988E-3</v>
      </c>
      <c r="I474" s="113">
        <f t="shared" si="44"/>
        <v>7.6714113483560943E-3</v>
      </c>
      <c r="K474" s="24">
        <v>45875</v>
      </c>
      <c r="L474" s="113">
        <f>('Bonds (CP)'!AL474/'Bonds (CP)'!AL444-1)*'Bonds Portfolio'!$O$4</f>
        <v>4.9620342574606905E-3</v>
      </c>
      <c r="M474" s="113">
        <f>('Bonds (CP)'!AM474/'Bonds (CP)'!AM444-1)*'Bonds Portfolio'!$O$5</f>
        <v>6.9939477370909667E-3</v>
      </c>
      <c r="N474" s="113">
        <f>('Bonds (CP)'!AN474/'Bonds (CP)'!AN444-1)*'Bonds Portfolio'!$O$6</f>
        <v>7.5825491847015154E-3</v>
      </c>
      <c r="O474" s="113">
        <f>('Bonds (CP)'!AO474/'Bonds (CP)'!AO444-1)*'Bonds Portfolio'!$O$7</f>
        <v>1.1200853142109635E-2</v>
      </c>
      <c r="P474" s="113">
        <f>('Bonds (CP)'!AP474/'Bonds (CP)'!AP444-1)*'Bonds Portfolio'!$O$8</f>
        <v>1.1593471659256505E-2</v>
      </c>
      <c r="Q474" s="113">
        <f t="shared" si="39"/>
        <v>4.2332855980619311E-2</v>
      </c>
      <c r="R474" s="113">
        <f t="shared" si="40"/>
        <v>8.7632203127862879E-2</v>
      </c>
      <c r="S474" s="113">
        <f t="shared" si="41"/>
        <v>9.3274551150427792E-2</v>
      </c>
    </row>
    <row r="475" spans="1:19" ht="15.6">
      <c r="A475" s="24">
        <v>45876</v>
      </c>
      <c r="B475" s="113">
        <f>('Bonds (CP)'!H475/'Bonds (CP)'!H474-1)*'Bonds Portfolio'!$F$3</f>
        <v>4.6017699115048495E-4</v>
      </c>
      <c r="C475" s="113">
        <f>('Bonds (CP)'!I475/'Bonds (CP)'!I474-1)*'Bonds Portfolio'!$F$4</f>
        <v>1.3481278700290034E-3</v>
      </c>
      <c r="D475" s="113">
        <f>('Bonds (CP)'!J475/'Bonds (CP)'!J474-1)*'Bonds Portfolio'!$F$5</f>
        <v>2.0676391023305651E-3</v>
      </c>
      <c r="E475" s="113">
        <f>('Bonds (CP)'!K475/'Bonds (CP)'!K474-1)*'Bonds Portfolio'!$F$6</f>
        <v>2.4618541703094634E-3</v>
      </c>
      <c r="F475" s="113">
        <f>('Bonds (CP)'!L475/'Bonds (CP)'!L474-1)*'Bonds Portfolio'!$F$7</f>
        <v>2.1558405287499748E-3</v>
      </c>
      <c r="G475" s="113">
        <f t="shared" si="42"/>
        <v>8.4936386625694919E-3</v>
      </c>
      <c r="H475" s="113">
        <f t="shared" si="43"/>
        <v>1.5028838134391509E-2</v>
      </c>
      <c r="I475" s="113">
        <f t="shared" si="44"/>
        <v>1.7889754443210105E-2</v>
      </c>
      <c r="K475" s="24">
        <v>45876</v>
      </c>
      <c r="L475" s="113">
        <f>('Bonds (CP)'!AL475/'Bonds (CP)'!AL445-1)*'Bonds Portfolio'!$O$4</f>
        <v>4.8318584070796257E-3</v>
      </c>
      <c r="M475" s="113">
        <f>('Bonds (CP)'!AM475/'Bonds (CP)'!AM445-1)*'Bonds Portfolio'!$O$5</f>
        <v>7.5402707422291826E-3</v>
      </c>
      <c r="N475" s="113">
        <f>('Bonds (CP)'!AN475/'Bonds (CP)'!AN445-1)*'Bonds Portfolio'!$O$6</f>
        <v>9.3873619226748865E-3</v>
      </c>
      <c r="O475" s="113">
        <f>('Bonds (CP)'!AO475/'Bonds (CP)'!AO445-1)*'Bonds Portfolio'!$O$7</f>
        <v>1.337300605903371E-2</v>
      </c>
      <c r="P475" s="113">
        <f>('Bonds (CP)'!AP475/'Bonds (CP)'!AP445-1)*'Bonds Portfolio'!$O$8</f>
        <v>1.3257043620783416E-2</v>
      </c>
      <c r="Q475" s="113">
        <f t="shared" si="39"/>
        <v>4.8389540751800818E-2</v>
      </c>
      <c r="R475" s="113">
        <f t="shared" si="40"/>
        <v>9.3688887899044393E-2</v>
      </c>
      <c r="S475" s="113">
        <f t="shared" si="41"/>
        <v>9.9331235921609307E-2</v>
      </c>
    </row>
    <row r="476" spans="1:19" ht="15.6">
      <c r="A476" s="24">
        <v>45877</v>
      </c>
      <c r="B476" s="113">
        <f>('Bonds (CP)'!H476/'Bonds (CP)'!H475-1)*'Bonds Portfolio'!$F$3</f>
        <v>1.0625110678232908E-4</v>
      </c>
      <c r="C476" s="113">
        <f>('Bonds (CP)'!I476/'Bonds (CP)'!I475-1)*'Bonds Portfolio'!$F$4</f>
        <v>9.8631544900400496E-4</v>
      </c>
      <c r="D476" s="113">
        <f>('Bonds (CP)'!J476/'Bonds (CP)'!J475-1)*'Bonds Portfolio'!$F$5</f>
        <v>1.0746596881716197E-3</v>
      </c>
      <c r="E476" s="113">
        <f>('Bonds (CP)'!K476/'Bonds (CP)'!K475-1)*'Bonds Portfolio'!$F$6</f>
        <v>6.8244895280771272E-4</v>
      </c>
      <c r="F476" s="113">
        <f>('Bonds (CP)'!L476/'Bonds (CP)'!L475-1)*'Bonds Portfolio'!$F$7</f>
        <v>1.5406379111002622E-4</v>
      </c>
      <c r="G476" s="113">
        <f t="shared" si="42"/>
        <v>3.0037389878756929E-3</v>
      </c>
      <c r="H476" s="113">
        <f t="shared" si="43"/>
        <v>9.5389384596977107E-3</v>
      </c>
      <c r="I476" s="113">
        <f t="shared" si="44"/>
        <v>1.2399854768516306E-2</v>
      </c>
      <c r="K476" s="24">
        <v>45877</v>
      </c>
      <c r="L476" s="113">
        <f>('Bonds (CP)'!AL476/'Bonds (CP)'!AL446-1)*'Bonds Portfolio'!$O$4</f>
        <v>4.6750486984239005E-3</v>
      </c>
      <c r="M476" s="113">
        <f>('Bonds (CP)'!AM476/'Bonds (CP)'!AM446-1)*'Bonds Portfolio'!$O$5</f>
        <v>7.5005104355631682E-3</v>
      </c>
      <c r="N476" s="113">
        <f>('Bonds (CP)'!AN476/'Bonds (CP)'!AN446-1)*'Bonds Portfolio'!$O$6</f>
        <v>8.9738759397953068E-3</v>
      </c>
      <c r="O476" s="113">
        <f>('Bonds (CP)'!AO476/'Bonds (CP)'!AO446-1)*'Bonds Portfolio'!$O$7</f>
        <v>1.2817521107449848E-2</v>
      </c>
      <c r="P476" s="113">
        <f>('Bonds (CP)'!AP476/'Bonds (CP)'!AP446-1)*'Bonds Portfolio'!$O$8</f>
        <v>1.2958060848651965E-2</v>
      </c>
      <c r="Q476" s="113">
        <f t="shared" si="39"/>
        <v>4.6925017029884192E-2</v>
      </c>
      <c r="R476" s="113">
        <f t="shared" si="40"/>
        <v>9.222436417712776E-2</v>
      </c>
      <c r="S476" s="113">
        <f t="shared" si="41"/>
        <v>9.7866712199692674E-2</v>
      </c>
    </row>
    <row r="477" spans="1:19" ht="15.6">
      <c r="A477" s="24">
        <v>45880</v>
      </c>
      <c r="B477" s="113">
        <f>('Bonds (CP)'!H477/'Bonds (CP)'!H476-1)*'Bonds Portfolio'!$F$3</f>
        <v>1.2403650217063245E-4</v>
      </c>
      <c r="C477" s="113">
        <f>('Bonds (CP)'!I477/'Bonds (CP)'!I476-1)*'Bonds Portfolio'!$F$4</f>
        <v>-5.1819814200371186E-5</v>
      </c>
      <c r="D477" s="113">
        <f>('Bonds (CP)'!J477/'Bonds (CP)'!J476-1)*'Bonds Portfolio'!$F$5</f>
        <v>4.1303896299220715E-4</v>
      </c>
      <c r="E477" s="113">
        <f>('Bonds (CP)'!K477/'Bonds (CP)'!K476-1)*'Bonds Portfolio'!$F$6</f>
        <v>1.6446791725026168E-3</v>
      </c>
      <c r="F477" s="113">
        <f>('Bonds (CP)'!L477/'Bonds (CP)'!L476-1)*'Bonds Portfolio'!$F$7</f>
        <v>3.1281170055690311E-3</v>
      </c>
      <c r="G477" s="113">
        <f t="shared" si="42"/>
        <v>5.2580518290341162E-3</v>
      </c>
      <c r="H477" s="113">
        <f t="shared" si="43"/>
        <v>1.1793251300856133E-2</v>
      </c>
      <c r="I477" s="113">
        <f t="shared" si="44"/>
        <v>1.465416760967473E-2</v>
      </c>
      <c r="K477" s="24">
        <v>45880</v>
      </c>
      <c r="L477" s="113">
        <f>('Bonds (CP)'!AL477/'Bonds (CP)'!AL447-1)*'Bonds Portfolio'!$O$4</f>
        <v>4.4830335784530554E-3</v>
      </c>
      <c r="M477" s="113">
        <f>('Bonds (CP)'!AM477/'Bonds (CP)'!AM447-1)*'Bonds Portfolio'!$O$5</f>
        <v>7.0755301434760392E-3</v>
      </c>
      <c r="N477" s="113">
        <f>('Bonds (CP)'!AN477/'Bonds (CP)'!AN447-1)*'Bonds Portfolio'!$O$6</f>
        <v>8.7229180532628191E-3</v>
      </c>
      <c r="O477" s="113">
        <f>('Bonds (CP)'!AO477/'Bonds (CP)'!AO447-1)*'Bonds Portfolio'!$O$7</f>
        <v>1.1995398270425995E-2</v>
      </c>
      <c r="P477" s="113">
        <f>('Bonds (CP)'!AP477/'Bonds (CP)'!AP447-1)*'Bonds Portfolio'!$O$8</f>
        <v>1.2525742036789734E-2</v>
      </c>
      <c r="Q477" s="113">
        <f t="shared" si="39"/>
        <v>4.4802622082407637E-2</v>
      </c>
      <c r="R477" s="113">
        <f t="shared" si="40"/>
        <v>9.0101969229651219E-2</v>
      </c>
      <c r="S477" s="113">
        <f t="shared" si="41"/>
        <v>9.5744317252216132E-2</v>
      </c>
    </row>
    <row r="478" spans="1:19" ht="15.6">
      <c r="A478" s="24">
        <v>45881</v>
      </c>
      <c r="B478" s="113">
        <f>('Bonds (CP)'!H478/'Bonds (CP)'!H477-1)*'Bonds Portfolio'!$F$3</f>
        <v>-5.3144375553593193E-5</v>
      </c>
      <c r="C478" s="113">
        <f>('Bonds (CP)'!I478/'Bonds (CP)'!I477-1)*'Bonds Portfolio'!$F$4</f>
        <v>1.555543221491096E-4</v>
      </c>
      <c r="D478" s="113">
        <f>('Bonds (CP)'!J478/'Bonds (CP)'!J477-1)*'Bonds Portfolio'!$F$5</f>
        <v>3.3051897929454733E-4</v>
      </c>
      <c r="E478" s="113">
        <f>('Bonds (CP)'!K478/'Bonds (CP)'!K477-1)*'Bonds Portfolio'!$F$6</f>
        <v>4.1054123944359592E-4</v>
      </c>
      <c r="F478" s="113">
        <f>('Bonds (CP)'!L478/'Bonds (CP)'!L477-1)*'Bonds Portfolio'!$F$7</f>
        <v>1.1002086735997008E-3</v>
      </c>
      <c r="G478" s="113">
        <f t="shared" si="42"/>
        <v>1.9436788389333606E-3</v>
      </c>
      <c r="H478" s="113">
        <f t="shared" si="43"/>
        <v>8.4788783107553785E-3</v>
      </c>
      <c r="I478" s="113">
        <f t="shared" si="44"/>
        <v>1.1339794619573974E-2</v>
      </c>
      <c r="K478" s="24">
        <v>45881</v>
      </c>
      <c r="L478" s="113">
        <f>('Bonds (CP)'!AL478/'Bonds (CP)'!AL448-1)*'Bonds Portfolio'!$O$4</f>
        <v>4.3932683790965489E-3</v>
      </c>
      <c r="M478" s="113">
        <f>('Bonds (CP)'!AM478/'Bonds (CP)'!AM448-1)*'Bonds Portfolio'!$O$5</f>
        <v>7.2896335859097055E-3</v>
      </c>
      <c r="N478" s="113">
        <f>('Bonds (CP)'!AN478/'Bonds (CP)'!AN448-1)*'Bonds Portfolio'!$O$6</f>
        <v>9.1532188388646404E-3</v>
      </c>
      <c r="O478" s="113">
        <f>('Bonds (CP)'!AO478/'Bonds (CP)'!AO448-1)*'Bonds Portfolio'!$O$7</f>
        <v>1.2858656637337252E-2</v>
      </c>
      <c r="P478" s="113">
        <f>('Bonds (CP)'!AP478/'Bonds (CP)'!AP448-1)*'Bonds Portfolio'!$O$8</f>
        <v>1.3379622503827938E-2</v>
      </c>
      <c r="Q478" s="113">
        <f t="shared" si="39"/>
        <v>4.7074399945036087E-2</v>
      </c>
      <c r="R478" s="113">
        <f t="shared" si="40"/>
        <v>9.2373747092279662E-2</v>
      </c>
      <c r="S478" s="113">
        <f t="shared" si="41"/>
        <v>9.8016095114844576E-2</v>
      </c>
    </row>
    <row r="479" spans="1:19" ht="15.6">
      <c r="A479" s="24">
        <v>45882</v>
      </c>
      <c r="B479" s="113">
        <f>('Bonds (CP)'!H479/'Bonds (CP)'!H478-1)*'Bonds Portfolio'!$F$3</f>
        <v>-4.0661186245911641E-4</v>
      </c>
      <c r="C479" s="113">
        <f>('Bonds (CP)'!I479/'Bonds (CP)'!I478-1)*'Bonds Portfolio'!$F$4</f>
        <v>-8.7863048503122876E-4</v>
      </c>
      <c r="D479" s="113">
        <f>('Bonds (CP)'!J479/'Bonds (CP)'!J478-1)*'Bonds Portfolio'!$F$5</f>
        <v>-7.4148132609948021E-4</v>
      </c>
      <c r="E479" s="113">
        <f>('Bonds (CP)'!K479/'Bonds (CP)'!K478-1)*'Bonds Portfolio'!$F$6</f>
        <v>1.3680978976693403E-4</v>
      </c>
      <c r="F479" s="113">
        <f>('Bonds (CP)'!L479/'Bonds (CP)'!L478-1)*'Bonds Portfolio'!$F$7</f>
        <v>4.7252023416666233E-4</v>
      </c>
      <c r="G479" s="113">
        <f t="shared" si="42"/>
        <v>-1.4173936496562289E-3</v>
      </c>
      <c r="H479" s="113">
        <f t="shared" si="43"/>
        <v>5.1178058221657882E-3</v>
      </c>
      <c r="I479" s="113">
        <f t="shared" si="44"/>
        <v>7.9787221309843837E-3</v>
      </c>
      <c r="K479" s="24">
        <v>45882</v>
      </c>
      <c r="L479" s="113">
        <f>('Bonds (CP)'!AL479/'Bonds (CP)'!AL449-1)*'Bonds Portfolio'!$O$4</f>
        <v>3.7655794219040306E-3</v>
      </c>
      <c r="M479" s="113">
        <f>('Bonds (CP)'!AM479/'Bonds (CP)'!AM449-1)*'Bonds Portfolio'!$O$5</f>
        <v>6.1677792210389718E-3</v>
      </c>
      <c r="N479" s="113">
        <f>('Bonds (CP)'!AN479/'Bonds (CP)'!AN449-1)*'Bonds Portfolio'!$O$6</f>
        <v>7.6132840242312486E-3</v>
      </c>
      <c r="O479" s="113">
        <f>('Bonds (CP)'!AO479/'Bonds (CP)'!AO449-1)*'Bonds Portfolio'!$O$7</f>
        <v>1.2005617981799244E-2</v>
      </c>
      <c r="P479" s="113">
        <f>('Bonds (CP)'!AP479/'Bonds (CP)'!AP449-1)*'Bonds Portfolio'!$O$8</f>
        <v>1.3725770058092302E-2</v>
      </c>
      <c r="Q479" s="113">
        <f t="shared" si="39"/>
        <v>4.3278030707065797E-2</v>
      </c>
      <c r="R479" s="113">
        <f t="shared" si="40"/>
        <v>8.8577377854309372E-2</v>
      </c>
      <c r="S479" s="113">
        <f t="shared" si="41"/>
        <v>9.4219725876874286E-2</v>
      </c>
    </row>
    <row r="480" spans="1:19" ht="15.6">
      <c r="A480" s="24">
        <v>45883</v>
      </c>
      <c r="B480" s="113">
        <f>('Bonds (CP)'!H480/'Bonds (CP)'!H479-1)*'Bonds Portfolio'!$F$3</f>
        <v>-3.177124702144596E-4</v>
      </c>
      <c r="C480" s="113">
        <f>('Bonds (CP)'!I480/'Bonds (CP)'!I479-1)*'Bonds Portfolio'!$F$4</f>
        <v>-2.5856157167927221E-4</v>
      </c>
      <c r="D480" s="113">
        <f>('Bonds (CP)'!J480/'Bonds (CP)'!J479-1)*'Bonds Portfolio'!$F$5</f>
        <v>1.6508736882738797E-4</v>
      </c>
      <c r="E480" s="113">
        <f>('Bonds (CP)'!K480/'Bonds (CP)'!K479-1)*'Bonds Portfolio'!$F$6</f>
        <v>9.6042680131520626E-4</v>
      </c>
      <c r="F480" s="113">
        <f>('Bonds (CP)'!L480/'Bonds (CP)'!L479-1)*'Bonds Portfolio'!$F$7</f>
        <v>1.5870552254869442E-3</v>
      </c>
      <c r="G480" s="113">
        <f t="shared" si="42"/>
        <v>2.1362953537358066E-3</v>
      </c>
      <c r="H480" s="113">
        <f t="shared" si="43"/>
        <v>8.6714948255578236E-3</v>
      </c>
      <c r="I480" s="113">
        <f t="shared" si="44"/>
        <v>1.1532411134376419E-2</v>
      </c>
      <c r="K480" s="24">
        <v>45883</v>
      </c>
      <c r="L480" s="113">
        <f>('Bonds (CP)'!AL480/'Bonds (CP)'!AL450-1)*'Bonds Portfolio'!$O$4</f>
        <v>3.2653781660930028E-3</v>
      </c>
      <c r="M480" s="113">
        <f>('Bonds (CP)'!AM480/'Bonds (CP)'!AM450-1)*'Bonds Portfolio'!$O$5</f>
        <v>5.8485340781240687E-3</v>
      </c>
      <c r="N480" s="113">
        <f>('Bonds (CP)'!AN480/'Bonds (CP)'!AN450-1)*'Bonds Portfolio'!$O$6</f>
        <v>8.1244637824196882E-3</v>
      </c>
      <c r="O480" s="113">
        <f>('Bonds (CP)'!AO480/'Bonds (CP)'!AO450-1)*'Bonds Portfolio'!$O$7</f>
        <v>1.3453344720191263E-2</v>
      </c>
      <c r="P480" s="113">
        <f>('Bonds (CP)'!AP480/'Bonds (CP)'!AP450-1)*'Bonds Portfolio'!$O$8</f>
        <v>1.5740220782620495E-2</v>
      </c>
      <c r="Q480" s="113">
        <f t="shared" si="39"/>
        <v>4.6431941529448517E-2</v>
      </c>
      <c r="R480" s="113">
        <f t="shared" si="40"/>
        <v>9.1731288676692085E-2</v>
      </c>
      <c r="S480" s="113">
        <f t="shared" si="41"/>
        <v>9.7373636699256999E-2</v>
      </c>
    </row>
    <row r="481" spans="1:19" ht="15.6">
      <c r="A481" s="24">
        <v>45884</v>
      </c>
      <c r="B481" s="113">
        <f>('Bonds (CP)'!H481/'Bonds (CP)'!H480-1)*'Bonds Portfolio'!$F$3</f>
        <v>5.3092646668435612E-4</v>
      </c>
      <c r="C481" s="113">
        <f>('Bonds (CP)'!I481/'Bonds (CP)'!I480-1)*'Bonds Portfolio'!$F$4</f>
        <v>1.35123087941591E-3</v>
      </c>
      <c r="D481" s="113">
        <f>('Bonds (CP)'!J481/'Bonds (CP)'!J480-1)*'Bonds Portfolio'!$F$5</f>
        <v>1.6589395013889342E-3</v>
      </c>
      <c r="E481" s="113">
        <f>('Bonds (CP)'!K481/'Bonds (CP)'!K480-1)*'Bonds Portfolio'!$F$6</f>
        <v>2.3462748500166167E-3</v>
      </c>
      <c r="F481" s="113">
        <f>('Bonds (CP)'!L481/'Bonds (CP)'!L480-1)*'Bonds Portfolio'!$F$7</f>
        <v>3.3864455717288245E-3</v>
      </c>
      <c r="G481" s="113">
        <f t="shared" si="42"/>
        <v>9.2738172692346417E-3</v>
      </c>
      <c r="H481" s="113">
        <f t="shared" si="43"/>
        <v>1.5809016741056659E-2</v>
      </c>
      <c r="I481" s="113">
        <f t="shared" si="44"/>
        <v>1.8669933049875256E-2</v>
      </c>
      <c r="K481" s="24">
        <v>45884</v>
      </c>
      <c r="L481" s="113">
        <f>('Bonds (CP)'!AL481/'Bonds (CP)'!AL451-1)*'Bonds Portfolio'!$O$4</f>
        <v>4.0173435979116599E-3</v>
      </c>
      <c r="M481" s="113">
        <f>('Bonds (CP)'!AM481/'Bonds (CP)'!AM451-1)*'Bonds Portfolio'!$O$5</f>
        <v>7.5046959094531296E-3</v>
      </c>
      <c r="N481" s="113">
        <f>('Bonds (CP)'!AN481/'Bonds (CP)'!AN451-1)*'Bonds Portfolio'!$O$6</f>
        <v>9.9365150746977271E-3</v>
      </c>
      <c r="O481" s="113">
        <f>('Bonds (CP)'!AO481/'Bonds (CP)'!AO451-1)*'Bonds Portfolio'!$O$7</f>
        <v>1.595744579203582E-2</v>
      </c>
      <c r="P481" s="113">
        <f>('Bonds (CP)'!AP481/'Bonds (CP)'!AP451-1)*'Bonds Portfolio'!$O$8</f>
        <v>1.8745457876834504E-2</v>
      </c>
      <c r="Q481" s="113">
        <f t="shared" si="39"/>
        <v>5.6161458250932841E-2</v>
      </c>
      <c r="R481" s="113">
        <f t="shared" si="40"/>
        <v>0.10146080539817642</v>
      </c>
      <c r="S481" s="113">
        <f t="shared" si="41"/>
        <v>0.10710315342074134</v>
      </c>
    </row>
    <row r="482" spans="1:19" ht="15.6">
      <c r="A482" s="24">
        <v>45887</v>
      </c>
      <c r="B482" s="113">
        <f>('Bonds (CP)'!H482/'Bonds (CP)'!H481-1)*'Bonds Portfolio'!$F$3</f>
        <v>-5.471231909636165E-4</v>
      </c>
      <c r="C482" s="113">
        <f>('Bonds (CP)'!I482/'Bonds (CP)'!I481-1)*'Bonds Portfolio'!$F$4</f>
        <v>-8.2739424346809374E-4</v>
      </c>
      <c r="D482" s="113">
        <f>('Bonds (CP)'!J482/'Bonds (CP)'!J481-1)*'Bonds Portfolio'!$F$5</f>
        <v>-5.7779192994960042E-4</v>
      </c>
      <c r="E482" s="113">
        <f>('Bonds (CP)'!K482/'Bonds (CP)'!K481-1)*'Bonds Portfolio'!$F$6</f>
        <v>8.2692352395534745E-4</v>
      </c>
      <c r="F482" s="113">
        <f>('Bonds (CP)'!L482/'Bonds (CP)'!L481-1)*'Bonds Portfolio'!$F$7</f>
        <v>9.7149885062064456E-4</v>
      </c>
      <c r="G482" s="113">
        <f t="shared" si="42"/>
        <v>-1.5388698980531865E-4</v>
      </c>
      <c r="H482" s="113">
        <f t="shared" si="43"/>
        <v>6.3813124820166992E-3</v>
      </c>
      <c r="I482" s="113">
        <f t="shared" si="44"/>
        <v>9.2422287908352947E-3</v>
      </c>
      <c r="K482" s="24">
        <v>45887</v>
      </c>
      <c r="L482" s="113">
        <f>('Bonds (CP)'!AL482/'Bonds (CP)'!AL452-1)*'Bonds Portfolio'!$O$4</f>
        <v>3.1062477938581081E-3</v>
      </c>
      <c r="M482" s="113">
        <f>('Bonds (CP)'!AM482/'Bonds (CP)'!AM452-1)*'Bonds Portfolio'!$O$5</f>
        <v>6.6991450205845298E-3</v>
      </c>
      <c r="N482" s="113">
        <f>('Bonds (CP)'!AN482/'Bonds (CP)'!AN452-1)*'Bonds Portfolio'!$O$6</f>
        <v>9.8434079881262633E-3</v>
      </c>
      <c r="O482" s="113">
        <f>('Bonds (CP)'!AO482/'Bonds (CP)'!AO452-1)*'Bonds Portfolio'!$O$7</f>
        <v>1.7433271543403527E-2</v>
      </c>
      <c r="P482" s="113">
        <f>('Bonds (CP)'!AP482/'Bonds (CP)'!AP452-1)*'Bonds Portfolio'!$O$8</f>
        <v>2.0621611779170525E-2</v>
      </c>
      <c r="Q482" s="113">
        <f t="shared" ref="Q482:Q513" si="45">SUM(L482:P482)</f>
        <v>5.770368412514295E-2</v>
      </c>
      <c r="R482" s="113">
        <f t="shared" ref="R482:R513" si="46">$Q482-$Q$522</f>
        <v>0.10300303127238652</v>
      </c>
      <c r="S482" s="113">
        <f t="shared" ref="S482:S513" si="47">$Q482-$Q$526</f>
        <v>0.10864537929495144</v>
      </c>
    </row>
    <row r="483" spans="1:19" ht="15.6">
      <c r="A483" s="24">
        <v>45888</v>
      </c>
      <c r="B483" s="113">
        <f>('Bonds (CP)'!H483/'Bonds (CP)'!H482-1)*'Bonds Portfolio'!$F$3</f>
        <v>-3.1718061674008703E-4</v>
      </c>
      <c r="C483" s="113">
        <f>('Bonds (CP)'!I483/'Bonds (CP)'!I482-1)*'Bonds Portfolio'!$F$4</f>
        <v>1.0359906096359951E-4</v>
      </c>
      <c r="D483" s="113">
        <f>('Bonds (CP)'!J483/'Bonds (CP)'!J482-1)*'Bonds Portfolio'!$F$5</f>
        <v>7.4541419418383548E-4</v>
      </c>
      <c r="E483" s="113">
        <f>('Bonds (CP)'!K483/'Bonds (CP)'!K482-1)*'Bonds Portfolio'!$F$6</f>
        <v>2.3574098083630982E-3</v>
      </c>
      <c r="F483" s="113">
        <f>('Bonds (CP)'!L483/'Bonds (CP)'!L482-1)*'Bonds Portfolio'!$F$7</f>
        <v>4.1273507902154895E-3</v>
      </c>
      <c r="G483" s="113">
        <f t="shared" si="42"/>
        <v>7.0165932369859359E-3</v>
      </c>
      <c r="H483" s="113">
        <f t="shared" si="43"/>
        <v>1.3551792708807953E-2</v>
      </c>
      <c r="I483" s="113">
        <f t="shared" si="44"/>
        <v>1.6412709017626551E-2</v>
      </c>
      <c r="K483" s="24">
        <v>45888</v>
      </c>
      <c r="L483" s="113">
        <f>('Bonds (CP)'!AL483/'Bonds (CP)'!AL453-1)*'Bonds Portfolio'!$O$4</f>
        <v>2.8193832599118897E-3</v>
      </c>
      <c r="M483" s="113">
        <f>('Bonds (CP)'!AM483/'Bonds (CP)'!AM453-1)*'Bonds Portfolio'!$O$5</f>
        <v>6.8062142072150339E-3</v>
      </c>
      <c r="N483" s="113">
        <f>('Bonds (CP)'!AN483/'Bonds (CP)'!AN453-1)*'Bonds Portfolio'!$O$6</f>
        <v>1.0453636686346046E-2</v>
      </c>
      <c r="O483" s="113">
        <f>('Bonds (CP)'!AO483/'Bonds (CP)'!AO453-1)*'Bonds Portfolio'!$O$7</f>
        <v>1.9848616976051538E-2</v>
      </c>
      <c r="P483" s="113">
        <f>('Bonds (CP)'!AP483/'Bonds (CP)'!AP453-1)*'Bonds Portfolio'!$O$8</f>
        <v>2.5174525697747453E-2</v>
      </c>
      <c r="Q483" s="113">
        <f t="shared" si="45"/>
        <v>6.5102376827271963E-2</v>
      </c>
      <c r="R483" s="113">
        <f t="shared" si="46"/>
        <v>0.11040172397451553</v>
      </c>
      <c r="S483" s="113">
        <f t="shared" si="47"/>
        <v>0.11604407199708044</v>
      </c>
    </row>
    <row r="484" spans="1:19" ht="15.6">
      <c r="A484" s="24">
        <v>45889</v>
      </c>
      <c r="B484" s="113">
        <f>('Bonds (CP)'!H484/'Bonds (CP)'!H483-1)*'Bonds Portfolio'!$F$3</f>
        <v>2.6466696074107788E-4</v>
      </c>
      <c r="C484" s="113">
        <f>('Bonds (CP)'!I484/'Bonds (CP)'!I483-1)*'Bonds Portfolio'!$F$4</f>
        <v>-5.686024885047658E-4</v>
      </c>
      <c r="D484" s="113">
        <f>('Bonds (CP)'!J484/'Bonds (CP)'!J483-1)*'Bonds Portfolio'!$F$5</f>
        <v>-1.645635963459946E-3</v>
      </c>
      <c r="E484" s="113">
        <f>('Bonds (CP)'!K484/'Bonds (CP)'!K483-1)*'Bonds Portfolio'!$F$6</f>
        <v>-3.9534517426837333E-3</v>
      </c>
      <c r="F484" s="113">
        <f>('Bonds (CP)'!L484/'Bonds (CP)'!L483-1)*'Bonds Portfolio'!$F$7</f>
        <v>-4.5186295585098344E-3</v>
      </c>
      <c r="G484" s="113">
        <f t="shared" si="42"/>
        <v>-1.0421652792417201E-2</v>
      </c>
      <c r="H484" s="113">
        <f t="shared" si="43"/>
        <v>-3.8864533205951839E-3</v>
      </c>
      <c r="I484" s="113">
        <f t="shared" si="44"/>
        <v>-1.0255370117765884E-3</v>
      </c>
      <c r="K484" s="24">
        <v>45889</v>
      </c>
      <c r="L484" s="113">
        <f>('Bonds (CP)'!AL484/'Bonds (CP)'!AL454-1)*'Bonds Portfolio'!$O$4</f>
        <v>3.1054256726952278E-3</v>
      </c>
      <c r="M484" s="113">
        <f>('Bonds (CP)'!AM484/'Bonds (CP)'!AM454-1)*'Bonds Portfolio'!$O$5</f>
        <v>7.4343093553857383E-3</v>
      </c>
      <c r="N484" s="113">
        <f>('Bonds (CP)'!AN484/'Bonds (CP)'!AN454-1)*'Bonds Portfolio'!$O$6</f>
        <v>1.0345527770212293E-2</v>
      </c>
      <c r="O484" s="113">
        <f>('Bonds (CP)'!AO484/'Bonds (CP)'!AO454-1)*'Bonds Portfolio'!$O$7</f>
        <v>1.6806932873419101E-2</v>
      </c>
      <c r="P484" s="113">
        <f>('Bonds (CP)'!AP484/'Bonds (CP)'!AP454-1)*'Bonds Portfolio'!$O$8</f>
        <v>2.0087124359540989E-2</v>
      </c>
      <c r="Q484" s="113">
        <f t="shared" si="45"/>
        <v>5.7779320031253356E-2</v>
      </c>
      <c r="R484" s="113">
        <f t="shared" si="46"/>
        <v>0.10307866717849692</v>
      </c>
      <c r="S484" s="113">
        <f t="shared" si="47"/>
        <v>0.10872101520106184</v>
      </c>
    </row>
    <row r="485" spans="1:19" ht="15.6">
      <c r="A485" s="24">
        <v>45890</v>
      </c>
      <c r="B485" s="113">
        <f>('Bonds (CP)'!H485/'Bonds (CP)'!H484-1)*'Bonds Portfolio'!$F$3</f>
        <v>-3.3468381187247155E-4</v>
      </c>
      <c r="C485" s="113">
        <f>('Bonds (CP)'!I485/'Bonds (CP)'!I484-1)*'Bonds Portfolio'!$F$4</f>
        <v>-9.7977166306353349E-4</v>
      </c>
      <c r="D485" s="113">
        <f>('Bonds (CP)'!J485/'Bonds (CP)'!J484-1)*'Bonds Portfolio'!$F$5</f>
        <v>-1.3151199761882726E-3</v>
      </c>
      <c r="E485" s="113">
        <f>('Bonds (CP)'!K485/'Bonds (CP)'!K484-1)*'Bonds Portfolio'!$F$6</f>
        <v>-1.7743868895386816E-3</v>
      </c>
      <c r="F485" s="113">
        <f>('Bonds (CP)'!L485/'Bonds (CP)'!L484-1)*'Bonds Portfolio'!$F$7</f>
        <v>-2.7100528293942938E-3</v>
      </c>
      <c r="G485" s="113">
        <f t="shared" si="42"/>
        <v>-7.1140151700572526E-3</v>
      </c>
      <c r="H485" s="113">
        <f t="shared" si="43"/>
        <v>-5.7881569823523514E-4</v>
      </c>
      <c r="I485" s="113">
        <f t="shared" si="44"/>
        <v>2.2821006105833604E-3</v>
      </c>
      <c r="K485" s="24">
        <v>45890</v>
      </c>
      <c r="L485" s="113">
        <f>('Bonds (CP)'!AL485/'Bonds (CP)'!AL455-1)*'Bonds Portfolio'!$O$4</f>
        <v>2.3780165580412405E-3</v>
      </c>
      <c r="M485" s="113">
        <f>('Bonds (CP)'!AM485/'Bonds (CP)'!AM455-1)*'Bonds Portfolio'!$O$5</f>
        <v>5.7335897554060544E-3</v>
      </c>
      <c r="N485" s="113">
        <f>('Bonds (CP)'!AN485/'Bonds (CP)'!AN455-1)*'Bonds Portfolio'!$O$6</f>
        <v>8.1123436333622404E-3</v>
      </c>
      <c r="O485" s="113">
        <f>('Bonds (CP)'!AO485/'Bonds (CP)'!AO455-1)*'Bonds Portfolio'!$O$7</f>
        <v>1.3590885660824892E-2</v>
      </c>
      <c r="P485" s="113">
        <f>('Bonds (CP)'!AP485/'Bonds (CP)'!AP455-1)*'Bonds Portfolio'!$O$8</f>
        <v>1.598402963436776E-2</v>
      </c>
      <c r="Q485" s="113">
        <f t="shared" si="45"/>
        <v>4.579886524200219E-2</v>
      </c>
      <c r="R485" s="113">
        <f t="shared" si="46"/>
        <v>9.1098212389245758E-2</v>
      </c>
      <c r="S485" s="113">
        <f t="shared" si="47"/>
        <v>9.6740560411810672E-2</v>
      </c>
    </row>
    <row r="486" spans="1:19" ht="15.6">
      <c r="A486" s="24">
        <v>45891</v>
      </c>
      <c r="B486" s="113">
        <f>('Bonds (CP)'!H486/'Bonds (CP)'!H485-1)*'Bonds Portfolio'!$F$3</f>
        <v>4.4134522023124849E-4</v>
      </c>
      <c r="C486" s="113">
        <f>('Bonds (CP)'!I486/'Bonds (CP)'!I485-1)*'Bonds Portfolio'!$F$4</f>
        <v>6.7296247468795478E-4</v>
      </c>
      <c r="D486" s="113">
        <f>('Bonds (CP)'!J486/'Bonds (CP)'!J485-1)*'Bonds Portfolio'!$F$5</f>
        <v>4.9515131090984712E-4</v>
      </c>
      <c r="E486" s="113">
        <f>('Bonds (CP)'!K486/'Bonds (CP)'!K485-1)*'Bonds Portfolio'!$F$6</f>
        <v>-4.10205077301673E-4</v>
      </c>
      <c r="F486" s="113">
        <f>('Bonds (CP)'!L486/'Bonds (CP)'!L485-1)*'Bonds Portfolio'!$F$7</f>
        <v>-7.943967987811718E-4</v>
      </c>
      <c r="G486" s="113">
        <f t="shared" si="42"/>
        <v>4.0485712974620575E-4</v>
      </c>
      <c r="H486" s="113">
        <f t="shared" si="43"/>
        <v>6.9400566015682232E-3</v>
      </c>
      <c r="I486" s="113">
        <f t="shared" si="44"/>
        <v>9.8009729103868196E-3</v>
      </c>
      <c r="K486" s="24">
        <v>45891</v>
      </c>
      <c r="L486" s="113">
        <f>('Bonds (CP)'!AL486/'Bonds (CP)'!AL456-1)*'Bonds Portfolio'!$O$4</f>
        <v>3.0717627328096242E-3</v>
      </c>
      <c r="M486" s="113">
        <f>('Bonds (CP)'!AM486/'Bonds (CP)'!AM456-1)*'Bonds Portfolio'!$O$5</f>
        <v>6.4786256270023216E-3</v>
      </c>
      <c r="N486" s="113">
        <f>('Bonds (CP)'!AN486/'Bonds (CP)'!AN456-1)*'Bonds Portfolio'!$O$6</f>
        <v>8.712676892093275E-3</v>
      </c>
      <c r="O486" s="113">
        <f>('Bonds (CP)'!AO486/'Bonds (CP)'!AO456-1)*'Bonds Portfolio'!$O$7</f>
        <v>1.3438986152569977E-2</v>
      </c>
      <c r="P486" s="113">
        <f>('Bonds (CP)'!AP486/'Bonds (CP)'!AP456-1)*'Bonds Portfolio'!$O$8</f>
        <v>1.5764067385849057E-2</v>
      </c>
      <c r="Q486" s="113">
        <f t="shared" si="45"/>
        <v>4.7466118790324252E-2</v>
      </c>
      <c r="R486" s="113">
        <f t="shared" si="46"/>
        <v>9.276546593756782E-2</v>
      </c>
      <c r="S486" s="113">
        <f t="shared" si="47"/>
        <v>9.8407813960132734E-2</v>
      </c>
    </row>
    <row r="487" spans="1:19" ht="15.6">
      <c r="A487" s="24">
        <v>45894</v>
      </c>
      <c r="B487" s="113">
        <f>('Bonds (CP)'!H487/'Bonds (CP)'!H486-1)*'Bonds Portfolio'!$F$3</f>
        <v>-1.7652250661970292E-5</v>
      </c>
      <c r="C487" s="113">
        <f>('Bonds (CP)'!I487/'Bonds (CP)'!I486-1)*'Bonds Portfolio'!$F$4</f>
        <v>-4.1310298363919087E-4</v>
      </c>
      <c r="D487" s="113">
        <f>('Bonds (CP)'!J487/'Bonds (CP)'!J486-1)*'Bonds Portfolio'!$F$5</f>
        <v>-5.7610107269721043E-4</v>
      </c>
      <c r="E487" s="113">
        <f>('Bonds (CP)'!K487/'Bonds (CP)'!K486-1)*'Bonds Portfolio'!$F$6</f>
        <v>-8.1881309586000488E-4</v>
      </c>
      <c r="F487" s="113">
        <f>('Bonds (CP)'!L487/'Bonds (CP)'!L486-1)*'Bonds Portfolio'!$F$7</f>
        <v>-1.8893760693820206E-3</v>
      </c>
      <c r="G487" s="113">
        <f t="shared" si="42"/>
        <v>-3.7150454722403971E-3</v>
      </c>
      <c r="H487" s="113">
        <f t="shared" si="43"/>
        <v>2.8201539995816203E-3</v>
      </c>
      <c r="I487" s="113">
        <f t="shared" si="44"/>
        <v>5.6810703084002158E-3</v>
      </c>
      <c r="K487" s="24">
        <v>45894</v>
      </c>
      <c r="L487" s="113">
        <f>('Bonds (CP)'!AL487/'Bonds (CP)'!AL457-1)*'Bonds Portfolio'!$O$4</f>
        <v>2.73609885260373E-3</v>
      </c>
      <c r="M487" s="113">
        <f>('Bonds (CP)'!AM487/'Bonds (CP)'!AM457-1)*'Bonds Portfolio'!$O$5</f>
        <v>5.894151241609258E-3</v>
      </c>
      <c r="N487" s="113">
        <f>('Bonds (CP)'!AN487/'Bonds (CP)'!AN457-1)*'Bonds Portfolio'!$O$6</f>
        <v>7.687473213818974E-3</v>
      </c>
      <c r="O487" s="113">
        <f>('Bonds (CP)'!AO487/'Bonds (CP)'!AO457-1)*'Bonds Portfolio'!$O$7</f>
        <v>1.1568774239291724E-2</v>
      </c>
      <c r="P487" s="113">
        <f>('Bonds (CP)'!AP487/'Bonds (CP)'!AP457-1)*'Bonds Portfolio'!$O$8</f>
        <v>1.1988203829100775E-2</v>
      </c>
      <c r="Q487" s="113">
        <f t="shared" si="45"/>
        <v>3.987470137642446E-2</v>
      </c>
      <c r="R487" s="113">
        <f t="shared" si="46"/>
        <v>8.5174048523668028E-2</v>
      </c>
      <c r="S487" s="113">
        <f t="shared" si="47"/>
        <v>9.0816396546232941E-2</v>
      </c>
    </row>
    <row r="488" spans="1:19" ht="15.6">
      <c r="A488" s="24">
        <v>45895</v>
      </c>
      <c r="B488" s="113">
        <f>('Bonds (CP)'!H488/'Bonds (CP)'!H487-1)*'Bonds Portfolio'!$F$3</f>
        <v>-3.3483126266631302E-4</v>
      </c>
      <c r="C488" s="113">
        <f>('Bonds (CP)'!I488/'Bonds (CP)'!I487-1)*'Bonds Portfolio'!$F$4</f>
        <v>-6.1876859170408862E-4</v>
      </c>
      <c r="D488" s="113">
        <f>('Bonds (CP)'!J488/'Bonds (CP)'!J487-1)*'Bonds Portfolio'!$F$5</f>
        <v>-9.8560695189651168E-4</v>
      </c>
      <c r="E488" s="113">
        <f>('Bonds (CP)'!K488/'Bonds (CP)'!K487-1)*'Bonds Portfolio'!$F$6</f>
        <v>-1.0894404071594367E-3</v>
      </c>
      <c r="F488" s="113">
        <f>('Bonds (CP)'!L488/'Bonds (CP)'!L487-1)*'Bonds Portfolio'!$F$7</f>
        <v>-7.844822309240663E-4</v>
      </c>
      <c r="G488" s="113">
        <f t="shared" si="42"/>
        <v>-3.8131294443504164E-3</v>
      </c>
      <c r="H488" s="113">
        <f t="shared" si="43"/>
        <v>2.722070027471601E-3</v>
      </c>
      <c r="I488" s="113">
        <f t="shared" si="44"/>
        <v>5.5829863362901969E-3</v>
      </c>
      <c r="K488" s="24">
        <v>45895</v>
      </c>
      <c r="L488" s="113">
        <f>('Bonds (CP)'!AL488/'Bonds (CP)'!AL458-1)*'Bonds Portfolio'!$O$4</f>
        <v>2.0971010661732237E-3</v>
      </c>
      <c r="M488" s="113">
        <f>('Bonds (CP)'!AM488/'Bonds (CP)'!AM458-1)*'Bonds Portfolio'!$O$5</f>
        <v>4.052228495532573E-3</v>
      </c>
      <c r="N488" s="113">
        <f>('Bonds (CP)'!AN488/'Bonds (CP)'!AN458-1)*'Bonds Portfolio'!$O$6</f>
        <v>4.6476858660195576E-3</v>
      </c>
      <c r="O488" s="113">
        <f>('Bonds (CP)'!AO488/'Bonds (CP)'!AO458-1)*'Bonds Portfolio'!$O$7</f>
        <v>6.6241314011689315E-3</v>
      </c>
      <c r="P488" s="113">
        <f>('Bonds (CP)'!AP488/'Bonds (CP)'!AP458-1)*'Bonds Portfolio'!$O$8</f>
        <v>6.7535250853488112E-3</v>
      </c>
      <c r="Q488" s="113">
        <f t="shared" si="45"/>
        <v>2.4174671914243096E-2</v>
      </c>
      <c r="R488" s="113">
        <f t="shared" si="46"/>
        <v>6.9474019061486675E-2</v>
      </c>
      <c r="S488" s="113">
        <f t="shared" si="47"/>
        <v>7.5116367084051588E-2</v>
      </c>
    </row>
    <row r="489" spans="1:19" ht="15.6">
      <c r="A489" s="24">
        <v>45896</v>
      </c>
      <c r="B489" s="113">
        <f>('Bonds (CP)'!H489/'Bonds (CP)'!H488-1)*'Bonds Portfolio'!$F$3</f>
        <v>-1.2328284607254769E-4</v>
      </c>
      <c r="C489" s="113">
        <f>('Bonds (CP)'!I489/'Bonds (CP)'!I488-1)*'Bonds Portfolio'!$F$4</f>
        <v>0</v>
      </c>
      <c r="D489" s="113">
        <f>('Bonds (CP)'!J489/'Bonds (CP)'!J488-1)*'Bonds Portfolio'!$F$5</f>
        <v>3.2948100857455032E-4</v>
      </c>
      <c r="E489" s="113">
        <f>('Bonds (CP)'!K489/'Bonds (CP)'!K488-1)*'Bonds Portfolio'!$F$6</f>
        <v>6.8371685536261495E-4</v>
      </c>
      <c r="F489" s="113">
        <f>('Bonds (CP)'!L489/'Bonds (CP)'!L488-1)*'Bonds Portfolio'!$F$7</f>
        <v>6.2957648227746077E-4</v>
      </c>
      <c r="G489" s="113">
        <f t="shared" si="42"/>
        <v>1.5194915001420783E-3</v>
      </c>
      <c r="H489" s="113">
        <f t="shared" si="43"/>
        <v>8.0546909719640958E-3</v>
      </c>
      <c r="I489" s="113">
        <f t="shared" si="44"/>
        <v>1.0915607280782691E-2</v>
      </c>
      <c r="K489" s="24">
        <v>45896</v>
      </c>
      <c r="L489" s="113">
        <f>('Bonds (CP)'!AL489/'Bonds (CP)'!AL459-1)*'Bonds Portfolio'!$O$4</f>
        <v>1.0214864388869316E-3</v>
      </c>
      <c r="M489" s="113">
        <f>('Bonds (CP)'!AM489/'Bonds (CP)'!AM459-1)*'Bonds Portfolio'!$O$5</f>
        <v>3.0081916837244819E-3</v>
      </c>
      <c r="N489" s="113">
        <f>('Bonds (CP)'!AN489/'Bonds (CP)'!AN459-1)*'Bonds Portfolio'!$O$6</f>
        <v>3.8970101526994761E-3</v>
      </c>
      <c r="O489" s="113">
        <f>('Bonds (CP)'!AO489/'Bonds (CP)'!AO459-1)*'Bonds Portfolio'!$O$7</f>
        <v>6.3517813615716623E-3</v>
      </c>
      <c r="P489" s="113">
        <f>('Bonds (CP)'!AP489/'Bonds (CP)'!AP459-1)*'Bonds Portfolio'!$O$8</f>
        <v>6.9313381615388366E-3</v>
      </c>
      <c r="Q489" s="113">
        <f t="shared" si="45"/>
        <v>2.1209807798421389E-2</v>
      </c>
      <c r="R489" s="113">
        <f t="shared" si="46"/>
        <v>6.6509154945664964E-2</v>
      </c>
      <c r="S489" s="113">
        <f t="shared" si="47"/>
        <v>7.2151502968229878E-2</v>
      </c>
    </row>
    <row r="490" spans="1:19" ht="15.6">
      <c r="A490" s="24">
        <v>45897</v>
      </c>
      <c r="B490" s="113">
        <f>('Bonds (CP)'!H490/'Bonds (CP)'!H489-1)*'Bonds Portfolio'!$F$3</f>
        <v>-5.2821551192883126E-5</v>
      </c>
      <c r="C490" s="113">
        <f>('Bonds (CP)'!I490/'Bonds (CP)'!I489-1)*'Bonds Portfolio'!$F$4</f>
        <v>-2.578528181496287E-4</v>
      </c>
      <c r="D490" s="113">
        <f>('Bonds (CP)'!J490/'Bonds (CP)'!J489-1)*'Bonds Portfolio'!$F$5</f>
        <v>-4.1106783142184081E-4</v>
      </c>
      <c r="E490" s="113">
        <f>('Bonds (CP)'!K490/'Bonds (CP)'!K489-1)*'Bonds Portfolio'!$F$6</f>
        <v>-8.1730223149489856E-4</v>
      </c>
      <c r="F490" s="113">
        <f>('Bonds (CP)'!L490/'Bonds (CP)'!L489-1)*'Bonds Portfolio'!$F$7</f>
        <v>-1.0957998825840587E-3</v>
      </c>
      <c r="G490" s="113">
        <f t="shared" si="42"/>
        <v>-2.6348443148433102E-3</v>
      </c>
      <c r="H490" s="113">
        <f t="shared" si="43"/>
        <v>3.9003551569787073E-3</v>
      </c>
      <c r="I490" s="113">
        <f t="shared" si="44"/>
        <v>6.7612714657973028E-3</v>
      </c>
      <c r="K490" s="24">
        <v>45897</v>
      </c>
      <c r="L490" s="113">
        <f>('Bonds (CP)'!AL490/'Bonds (CP)'!AL460-1)*'Bonds Portfolio'!$O$4</f>
        <v>7.0428734923848606E-4</v>
      </c>
      <c r="M490" s="113">
        <f>('Bonds (CP)'!AM490/'Bonds (CP)'!AM460-1)*'Bonds Portfolio'!$O$5</f>
        <v>2.5383364560595647E-3</v>
      </c>
      <c r="N490" s="113">
        <f>('Bonds (CP)'!AN490/'Bonds (CP)'!AN460-1)*'Bonds Portfolio'!$O$6</f>
        <v>3.2280253864676923E-3</v>
      </c>
      <c r="O490" s="113">
        <f>('Bonds (CP)'!AO490/'Bonds (CP)'!AO460-1)*'Bonds Portfolio'!$O$7</f>
        <v>4.9529796236255311E-3</v>
      </c>
      <c r="P490" s="113">
        <f>('Bonds (CP)'!AP490/'Bonds (CP)'!AP460-1)*'Bonds Portfolio'!$O$8</f>
        <v>5.3271794671701849E-3</v>
      </c>
      <c r="Q490" s="113">
        <f t="shared" si="45"/>
        <v>1.6750808282561459E-2</v>
      </c>
      <c r="R490" s="113">
        <f t="shared" si="46"/>
        <v>6.2050155429805035E-2</v>
      </c>
      <c r="S490" s="113">
        <f t="shared" si="47"/>
        <v>6.7692503452369948E-2</v>
      </c>
    </row>
    <row r="491" spans="1:19" ht="15.6">
      <c r="A491" s="24">
        <v>45898</v>
      </c>
      <c r="B491" s="113">
        <f>('Bonds (CP)'!H491/'Bonds (CP)'!H490-1)*'Bonds Portfolio'!$F$3</f>
        <v>-8.2412765211294927E-4</v>
      </c>
      <c r="C491" s="113">
        <f>('Bonds (CP)'!I491/'Bonds (CP)'!I490-1)*'Bonds Portfolio'!$F$4</f>
        <v>-1.0282462424436422E-3</v>
      </c>
      <c r="D491" s="113">
        <f>('Bonds (CP)'!J491/'Bonds (CP)'!J490-1)*'Bonds Portfolio'!$F$5</f>
        <v>-7.3877324414965977E-4</v>
      </c>
      <c r="E491" s="113">
        <f>('Bonds (CP)'!K491/'Bonds (CP)'!K490-1)*'Bonds Portfolio'!$F$6</f>
        <v>0</v>
      </c>
      <c r="F491" s="113">
        <f>('Bonds (CP)'!L491/'Bonds (CP)'!L490-1)*'Bonds Portfolio'!$F$7</f>
        <v>6.2818268124975596E-4</v>
      </c>
      <c r="G491" s="113">
        <f t="shared" si="42"/>
        <v>-1.9629644574564956E-3</v>
      </c>
      <c r="H491" s="113">
        <f t="shared" si="43"/>
        <v>4.5722350143655218E-3</v>
      </c>
      <c r="I491" s="113">
        <f t="shared" si="44"/>
        <v>7.4331513231841173E-3</v>
      </c>
      <c r="K491" s="24">
        <v>45898</v>
      </c>
      <c r="L491" s="113">
        <f>('Bonds (CP)'!AL491/'Bonds (CP)'!AL461-1)*'Bonds Portfolio'!$O$4</f>
        <v>-4.208311415044852E-4</v>
      </c>
      <c r="M491" s="113">
        <f>('Bonds (CP)'!AM491/'Bonds (CP)'!AM461-1)*'Bonds Portfolio'!$O$5</f>
        <v>7.7343135749559095E-4</v>
      </c>
      <c r="N491" s="113">
        <f>('Bonds (CP)'!AN491/'Bonds (CP)'!AN461-1)*'Bonds Portfolio'!$O$6</f>
        <v>1.6490262494015086E-3</v>
      </c>
      <c r="O491" s="113">
        <f>('Bonds (CP)'!AO491/'Bonds (CP)'!AO461-1)*'Bonds Portfolio'!$O$7</f>
        <v>4.2600185192263945E-3</v>
      </c>
      <c r="P491" s="113">
        <f>('Bonds (CP)'!AP491/'Bonds (CP)'!AP461-1)*'Bonds Portfolio'!$O$8</f>
        <v>5.8148190143390462E-3</v>
      </c>
      <c r="Q491" s="113">
        <f t="shared" si="45"/>
        <v>1.2076463998958054E-2</v>
      </c>
      <c r="R491" s="113">
        <f t="shared" si="46"/>
        <v>5.7375811146201633E-2</v>
      </c>
      <c r="S491" s="113">
        <f t="shared" si="47"/>
        <v>6.3018159168766547E-2</v>
      </c>
    </row>
    <row r="492" spans="1:19" ht="15.6">
      <c r="A492" s="24">
        <v>45901</v>
      </c>
      <c r="B492" s="113">
        <f>('Bonds (CP)'!H492/'Bonds (CP)'!H491-1)*'Bonds Portfolio'!$F$3</f>
        <v>-3.5063113604483222E-5</v>
      </c>
      <c r="C492" s="113">
        <f>('Bonds (CP)'!I492/'Bonds (CP)'!I491-1)*'Bonds Portfolio'!$F$4</f>
        <v>5.1506851397054025E-5</v>
      </c>
      <c r="D492" s="113">
        <f>('Bonds (CP)'!J492/'Bonds (CP)'!J491-1)*'Bonds Portfolio'!$F$5</f>
        <v>3.2913605876054857E-4</v>
      </c>
      <c r="E492" s="113">
        <f>('Bonds (CP)'!K492/'Bonds (CP)'!K491-1)*'Bonds Portfolio'!$F$6</f>
        <v>6.8357594335908276E-4</v>
      </c>
      <c r="F492" s="113">
        <f>('Bonds (CP)'!L492/'Bonds (CP)'!L491-1)*'Bonds Portfolio'!$F$7</f>
        <v>9.46507920991202E-4</v>
      </c>
      <c r="G492" s="113">
        <f t="shared" si="42"/>
        <v>1.975663660903404E-3</v>
      </c>
      <c r="H492" s="113">
        <f t="shared" si="43"/>
        <v>8.5108631327254214E-3</v>
      </c>
      <c r="I492" s="113">
        <f t="shared" si="44"/>
        <v>1.1371779441544017E-2</v>
      </c>
      <c r="K492" s="24">
        <v>45901</v>
      </c>
      <c r="L492" s="113">
        <f>('Bonds (CP)'!AL492/'Bonds (CP)'!AL462-1)*'Bonds Portfolio'!$O$4</f>
        <v>-5.4347826086957878E-4</v>
      </c>
      <c r="M492" s="113">
        <f>('Bonds (CP)'!AM492/'Bonds (CP)'!AM462-1)*'Bonds Portfolio'!$O$5</f>
        <v>7.7350205015305209E-4</v>
      </c>
      <c r="N492" s="113">
        <f>('Bonds (CP)'!AN492/'Bonds (CP)'!AN462-1)*'Bonds Portfolio'!$O$6</f>
        <v>1.9808760781646838E-3</v>
      </c>
      <c r="O492" s="113">
        <f>('Bonds (CP)'!AO492/'Bonds (CP)'!AO462-1)*'Bonds Portfolio'!$O$7</f>
        <v>4.4030684993947578E-3</v>
      </c>
      <c r="P492" s="113">
        <f>('Bonds (CP)'!AP492/'Bonds (CP)'!AP462-1)*'Bonds Portfolio'!$O$8</f>
        <v>5.3669297542097375E-3</v>
      </c>
      <c r="Q492" s="113">
        <f t="shared" si="45"/>
        <v>1.1980898121052653E-2</v>
      </c>
      <c r="R492" s="113">
        <f t="shared" si="46"/>
        <v>5.7280245268296226E-2</v>
      </c>
      <c r="S492" s="113">
        <f t="shared" si="47"/>
        <v>6.292259329086114E-2</v>
      </c>
    </row>
    <row r="493" spans="1:19" ht="15.6">
      <c r="A493" s="24">
        <v>45902</v>
      </c>
      <c r="B493" s="113">
        <f>('Bonds (CP)'!H493/'Bonds (CP)'!H492-1)*'Bonds Portfolio'!$F$3</f>
        <v>1.753309371439471E-5</v>
      </c>
      <c r="C493" s="113">
        <f>('Bonds (CP)'!I493/'Bonds (CP)'!I492-1)*'Bonds Portfolio'!$F$4</f>
        <v>-2.0586665604660492E-4</v>
      </c>
      <c r="D493" s="113">
        <f>('Bonds (CP)'!J493/'Bonds (CP)'!J492-1)*'Bonds Portfolio'!$F$5</f>
        <v>-4.1063826951932559E-4</v>
      </c>
      <c r="E493" s="113">
        <f>('Bonds (CP)'!K493/'Bonds (CP)'!K492-1)*'Bonds Portfolio'!$F$6</f>
        <v>-8.1713440669493051E-4</v>
      </c>
      <c r="F493" s="113">
        <f>('Bonds (CP)'!L493/'Bonds (CP)'!L492-1)*'Bonds Portfolio'!$F$7</f>
        <v>-6.2899042294428664E-4</v>
      </c>
      <c r="G493" s="113">
        <f t="shared" si="42"/>
        <v>-2.045096661490753E-3</v>
      </c>
      <c r="H493" s="113">
        <f t="shared" si="43"/>
        <v>4.4901028103312649E-3</v>
      </c>
      <c r="I493" s="113">
        <f t="shared" si="44"/>
        <v>7.3510191191498604E-3</v>
      </c>
      <c r="K493" s="24">
        <v>45902</v>
      </c>
      <c r="L493" s="113">
        <f>('Bonds (CP)'!AL493/'Bonds (CP)'!AL463-1)*'Bonds Portfolio'!$O$4</f>
        <v>-2.4546331200139273E-4</v>
      </c>
      <c r="M493" s="113">
        <f>('Bonds (CP)'!AM493/'Bonds (CP)'!AM463-1)*'Bonds Portfolio'!$O$5</f>
        <v>7.2161147118361419E-4</v>
      </c>
      <c r="N493" s="113">
        <f>('Bonds (CP)'!AN493/'Bonds (CP)'!AN463-1)*'Bonds Portfolio'!$O$6</f>
        <v>1.8142937085718902E-3</v>
      </c>
      <c r="O493" s="113">
        <f>('Bonds (CP)'!AO493/'Bonds (CP)'!AO463-1)*'Bonds Portfolio'!$O$7</f>
        <v>4.3975628787516824E-3</v>
      </c>
      <c r="P493" s="113">
        <f>('Bonds (CP)'!AP493/'Bonds (CP)'!AP463-1)*'Bonds Portfolio'!$O$8</f>
        <v>6.1385047787223986E-3</v>
      </c>
      <c r="Q493" s="113">
        <f t="shared" si="45"/>
        <v>1.2826509525228192E-2</v>
      </c>
      <c r="R493" s="113">
        <f t="shared" si="46"/>
        <v>5.8125856672471769E-2</v>
      </c>
      <c r="S493" s="113">
        <f t="shared" si="47"/>
        <v>6.3768204695036676E-2</v>
      </c>
    </row>
    <row r="494" spans="1:19" ht="15.6">
      <c r="A494" s="24">
        <v>45903</v>
      </c>
      <c r="B494" s="113">
        <f>('Bonds (CP)'!H494/'Bonds (CP)'!H493-1)*'Bonds Portfolio'!$F$3</f>
        <v>5.9790732436475484E-4</v>
      </c>
      <c r="C494" s="113">
        <f>('Bonds (CP)'!I494/'Bonds (CP)'!I493-1)*'Bonds Portfolio'!$F$4</f>
        <v>1.1888907356802038E-3</v>
      </c>
      <c r="D494" s="113">
        <f>('Bonds (CP)'!J494/'Bonds (CP)'!J493-1)*'Bonds Portfolio'!$F$5</f>
        <v>1.4033842779263674E-3</v>
      </c>
      <c r="E494" s="113">
        <f>('Bonds (CP)'!K494/'Bonds (CP)'!K493-1)*'Bonds Portfolio'!$F$6</f>
        <v>1.369912506970117E-3</v>
      </c>
      <c r="F494" s="113">
        <f>('Bonds (CP)'!L494/'Bonds (CP)'!L493-1)*'Bonds Portfolio'!$F$7</f>
        <v>1.4251365258719064E-3</v>
      </c>
      <c r="G494" s="113">
        <f t="shared" si="42"/>
        <v>5.9852313708133494E-3</v>
      </c>
      <c r="H494" s="113">
        <f t="shared" si="43"/>
        <v>1.2520430842635367E-2</v>
      </c>
      <c r="I494" s="113">
        <f t="shared" si="44"/>
        <v>1.5381347151453962E-2</v>
      </c>
      <c r="K494" s="24">
        <v>45903</v>
      </c>
      <c r="L494" s="113">
        <f>('Bonds (CP)'!AL494/'Bonds (CP)'!AL464-1)*'Bonds Portfolio'!$O$4</f>
        <v>3.3412468126265972E-4</v>
      </c>
      <c r="M494" s="113">
        <f>('Bonds (CP)'!AM494/'Bonds (CP)'!AM464-1)*'Bonds Portfolio'!$O$5</f>
        <v>1.7072192783985864E-3</v>
      </c>
      <c r="N494" s="113">
        <f>('Bonds (CP)'!AN494/'Bonds (CP)'!AN464-1)*'Bonds Portfolio'!$O$6</f>
        <v>2.9805446655690737E-3</v>
      </c>
      <c r="O494" s="113">
        <f>('Bonds (CP)'!AO494/'Bonds (CP)'!AO464-1)*'Bonds Portfolio'!$O$7</f>
        <v>4.962295965491359E-3</v>
      </c>
      <c r="P494" s="113">
        <f>('Bonds (CP)'!AP494/'Bonds (CP)'!AP464-1)*'Bonds Portfolio'!$O$8</f>
        <v>6.4970283808695409E-3</v>
      </c>
      <c r="Q494" s="113">
        <f t="shared" si="45"/>
        <v>1.6481212971591219E-2</v>
      </c>
      <c r="R494" s="113">
        <f t="shared" si="46"/>
        <v>6.1780560118834794E-2</v>
      </c>
      <c r="S494" s="113">
        <f t="shared" si="47"/>
        <v>6.7422908141399701E-2</v>
      </c>
    </row>
    <row r="495" spans="1:19" ht="15.6">
      <c r="A495" s="24">
        <v>45904</v>
      </c>
      <c r="B495" s="113">
        <f>('Bonds (CP)'!H495/'Bonds (CP)'!H494-1)*'Bonds Portfolio'!$F$3</f>
        <v>5.277044854881119E-5</v>
      </c>
      <c r="C495" s="113">
        <f>('Bonds (CP)'!I495/'Bonds (CP)'!I494-1)*'Bonds Portfolio'!$F$4</f>
        <v>6.2040460306538319E-4</v>
      </c>
      <c r="D495" s="113">
        <f>('Bonds (CP)'!J495/'Bonds (CP)'!J494-1)*'Bonds Portfolio'!$F$5</f>
        <v>1.2398521651827644E-3</v>
      </c>
      <c r="E495" s="113">
        <f>('Bonds (CP)'!K495/'Bonds (CP)'!K494-1)*'Bonds Portfolio'!$F$6</f>
        <v>1.7869512289051316E-3</v>
      </c>
      <c r="F495" s="113">
        <f>('Bonds (CP)'!L495/'Bonds (CP)'!L494-1)*'Bonds Portfolio'!$F$7</f>
        <v>1.5953399299187599E-3</v>
      </c>
      <c r="G495" s="113">
        <f t="shared" si="42"/>
        <v>5.2953183756208506E-3</v>
      </c>
      <c r="H495" s="113">
        <f t="shared" si="43"/>
        <v>1.1830517847442868E-2</v>
      </c>
      <c r="I495" s="113">
        <f t="shared" si="44"/>
        <v>1.4691434156261464E-2</v>
      </c>
      <c r="K495" s="24">
        <v>45904</v>
      </c>
      <c r="L495" s="113">
        <f>('Bonds (CP)'!AL495/'Bonds (CP)'!AL465-1)*'Bonds Portfolio'!$O$4</f>
        <v>3.6939313984167836E-4</v>
      </c>
      <c r="M495" s="113">
        <f>('Bonds (CP)'!AM495/'Bonds (CP)'!AM465-1)*'Bonds Portfolio'!$O$5</f>
        <v>2.0208542452727408E-3</v>
      </c>
      <c r="N495" s="113">
        <f>('Bonds (CP)'!AN495/'Bonds (CP)'!AN465-1)*'Bonds Portfolio'!$O$6</f>
        <v>3.9040149691623063E-3</v>
      </c>
      <c r="O495" s="113">
        <f>('Bonds (CP)'!AO495/'Bonds (CP)'!AO465-1)*'Bonds Portfolio'!$O$7</f>
        <v>6.2330644763596071E-3</v>
      </c>
      <c r="P495" s="113">
        <f>('Bonds (CP)'!AP495/'Bonds (CP)'!AP465-1)*'Bonds Portfolio'!$O$8</f>
        <v>7.0252797923630265E-3</v>
      </c>
      <c r="Q495" s="113">
        <f t="shared" si="45"/>
        <v>1.9552606622999361E-2</v>
      </c>
      <c r="R495" s="113">
        <f t="shared" si="46"/>
        <v>6.4851953770242943E-2</v>
      </c>
      <c r="S495" s="113">
        <f t="shared" si="47"/>
        <v>7.0494301792807856E-2</v>
      </c>
    </row>
    <row r="496" spans="1:19" ht="15.6">
      <c r="A496" s="24">
        <v>45905</v>
      </c>
      <c r="B496" s="113">
        <f>('Bonds (CP)'!H496/'Bonds (CP)'!H495-1)*'Bonds Portfolio'!$F$3</f>
        <v>1.0559662090812161E-4</v>
      </c>
      <c r="C496" s="113">
        <f>('Bonds (CP)'!I496/'Bonds (CP)'!I495-1)*'Bonds Portfolio'!$F$4</f>
        <v>0</v>
      </c>
      <c r="D496" s="113">
        <f>('Bonds (CP)'!J496/'Bonds (CP)'!J495-1)*'Bonds Portfolio'!$F$5</f>
        <v>-8.2445098092143187E-5</v>
      </c>
      <c r="E496" s="113">
        <f>('Bonds (CP)'!K496/'Bonds (CP)'!K495-1)*'Bonds Portfolio'!$F$6</f>
        <v>1.3709108661346116E-4</v>
      </c>
      <c r="F496" s="113">
        <f>('Bonds (CP)'!L496/'Bonds (CP)'!L495-1)*'Bonds Portfolio'!$F$7</f>
        <v>1.5961436519567053E-4</v>
      </c>
      <c r="G496" s="113">
        <f t="shared" si="42"/>
        <v>3.1985697462511009E-4</v>
      </c>
      <c r="H496" s="113">
        <f t="shared" si="43"/>
        <v>6.8550564464471275E-3</v>
      </c>
      <c r="I496" s="113">
        <f t="shared" si="44"/>
        <v>9.715972755265723E-3</v>
      </c>
      <c r="K496" s="24">
        <v>45905</v>
      </c>
      <c r="L496" s="113">
        <f>('Bonds (CP)'!AL496/'Bonds (CP)'!AL466-1)*'Bonds Portfolio'!$O$4</f>
        <v>6.5117916226675732E-4</v>
      </c>
      <c r="M496" s="113">
        <f>('Bonds (CP)'!AM496/'Bonds (CP)'!AM466-1)*'Bonds Portfolio'!$O$5</f>
        <v>2.0208542452727408E-3</v>
      </c>
      <c r="N496" s="113">
        <f>('Bonds (CP)'!AN496/'Bonds (CP)'!AN466-1)*'Bonds Portfolio'!$O$6</f>
        <v>3.2351830550123141E-3</v>
      </c>
      <c r="O496" s="113">
        <f>('Bonds (CP)'!AO496/'Bonds (CP)'!AO466-1)*'Bonds Portfolio'!$O$7</f>
        <v>4.8373995804734012E-3</v>
      </c>
      <c r="P496" s="113">
        <f>('Bonds (CP)'!AP496/'Bonds (CP)'!AP466-1)*'Bonds Portfolio'!$O$8</f>
        <v>5.2715736478275771E-3</v>
      </c>
      <c r="Q496" s="113">
        <f t="shared" si="45"/>
        <v>1.6016189690852792E-2</v>
      </c>
      <c r="R496" s="113">
        <f t="shared" si="46"/>
        <v>6.1315536838096367E-2</v>
      </c>
      <c r="S496" s="113">
        <f t="shared" si="47"/>
        <v>6.6957884860661288E-2</v>
      </c>
    </row>
    <row r="497" spans="1:19" ht="15.6">
      <c r="A497" s="24">
        <v>45908</v>
      </c>
      <c r="B497" s="113">
        <f>('Bonds (CP)'!H497/'Bonds (CP)'!H496-1)*'Bonds Portfolio'!$F$3</f>
        <v>2.2905470883625157E-4</v>
      </c>
      <c r="C497" s="113">
        <f>('Bonds (CP)'!I497/'Bonds (CP)'!I496-1)*'Bonds Portfolio'!$F$4</f>
        <v>5.6923037696536842E-4</v>
      </c>
      <c r="D497" s="113">
        <f>('Bonds (CP)'!J497/'Bonds (CP)'!J496-1)*'Bonds Portfolio'!$F$5</f>
        <v>7.4384989752682715E-4</v>
      </c>
      <c r="E497" s="113">
        <f>('Bonds (CP)'!K497/'Bonds (CP)'!K496-1)*'Bonds Portfolio'!$F$6</f>
        <v>6.8681904899903223E-4</v>
      </c>
      <c r="F497" s="113">
        <f>('Bonds (CP)'!L497/'Bonds (CP)'!L496-1)*'Bonds Portfolio'!$F$7</f>
        <v>6.4041346032088779E-4</v>
      </c>
      <c r="G497" s="113">
        <f t="shared" si="42"/>
        <v>2.8693674926483668E-3</v>
      </c>
      <c r="H497" s="113">
        <f t="shared" si="43"/>
        <v>9.4045669644703851E-3</v>
      </c>
      <c r="I497" s="113">
        <f t="shared" si="44"/>
        <v>1.2265483273288979E-2</v>
      </c>
      <c r="K497" s="24">
        <v>45908</v>
      </c>
      <c r="L497" s="113">
        <f>('Bonds (CP)'!AL497/'Bonds (CP)'!AL467-1)*'Bonds Portfolio'!$O$4</f>
        <v>6.3430534754647114E-4</v>
      </c>
      <c r="M497" s="113">
        <f>('Bonds (CP)'!AM497/'Bonds (CP)'!AM467-1)*'Bonds Portfolio'!$O$5</f>
        <v>2.4394763639612018E-3</v>
      </c>
      <c r="N497" s="113">
        <f>('Bonds (CP)'!AN497/'Bonds (CP)'!AN467-1)*'Bonds Portfolio'!$O$6</f>
        <v>3.9910654054589045E-3</v>
      </c>
      <c r="O497" s="113">
        <f>('Bonds (CP)'!AO497/'Bonds (CP)'!AO467-1)*'Bonds Portfolio'!$O$7</f>
        <v>6.3810936936246065E-3</v>
      </c>
      <c r="P497" s="113">
        <f>('Bonds (CP)'!AP497/'Bonds (CP)'!AP467-1)*'Bonds Portfolio'!$O$8</f>
        <v>7.6934795422188181E-3</v>
      </c>
      <c r="Q497" s="113">
        <f t="shared" si="45"/>
        <v>2.1139420352810002E-2</v>
      </c>
      <c r="R497" s="113">
        <f t="shared" si="46"/>
        <v>6.6438767500053578E-2</v>
      </c>
      <c r="S497" s="113">
        <f t="shared" si="47"/>
        <v>7.2081115522618491E-2</v>
      </c>
    </row>
    <row r="498" spans="1:19" ht="15.6">
      <c r="A498" s="24">
        <v>45909</v>
      </c>
      <c r="B498" s="113">
        <f>('Bonds (CP)'!H498/'Bonds (CP)'!H497-1)*'Bonds Portfolio'!$F$3</f>
        <v>-4.5706249450645499E-4</v>
      </c>
      <c r="C498" s="113">
        <f>('Bonds (CP)'!I498/'Bonds (CP)'!I497-1)*'Bonds Portfolio'!$F$4</f>
        <v>-9.2768881236118263E-4</v>
      </c>
      <c r="D498" s="113">
        <f>('Bonds (CP)'!J498/'Bonds (CP)'!J497-1)*'Bonds Portfolio'!$F$5</f>
        <v>-1.0693629638286017E-3</v>
      </c>
      <c r="E498" s="113">
        <f>('Bonds (CP)'!K498/'Bonds (CP)'!K497-1)*'Bonds Portfolio'!$F$6</f>
        <v>-1.2298533116151811E-3</v>
      </c>
      <c r="F498" s="113">
        <f>('Bonds (CP)'!L498/'Bonds (CP)'!L497-1)*'Bonds Portfolio'!$F$7</f>
        <v>-7.9734738338459459E-4</v>
      </c>
      <c r="G498" s="113">
        <f t="shared" si="42"/>
        <v>-4.4813149656960146E-3</v>
      </c>
      <c r="H498" s="113">
        <f t="shared" si="43"/>
        <v>2.0538845061260028E-3</v>
      </c>
      <c r="I498" s="113">
        <f t="shared" si="44"/>
        <v>4.9148008149445983E-3</v>
      </c>
      <c r="K498" s="24">
        <v>45909</v>
      </c>
      <c r="L498" s="113">
        <f>('Bonds (CP)'!AL498/'Bonds (CP)'!AL468-1)*'Bonds Portfolio'!$O$4</f>
        <v>-2.6368990067675567E-4</v>
      </c>
      <c r="M498" s="113">
        <f>('Bonds (CP)'!AM498/'Bonds (CP)'!AM468-1)*'Bonds Portfolio'!$O$5</f>
        <v>3.6152017982957755E-4</v>
      </c>
      <c r="N498" s="113">
        <f>('Bonds (CP)'!AN498/'Bonds (CP)'!AN468-1)*'Bonds Portfolio'!$O$6</f>
        <v>1.9854642578312378E-3</v>
      </c>
      <c r="O498" s="113">
        <f>('Bonds (CP)'!AO498/'Bonds (CP)'!AO468-1)*'Bonds Portfolio'!$O$7</f>
        <v>5.251414763986828E-3</v>
      </c>
      <c r="P498" s="113">
        <f>('Bonds (CP)'!AP498/'Bonds (CP)'!AP468-1)*'Bonds Portfolio'!$O$8</f>
        <v>7.0252797923630265E-3</v>
      </c>
      <c r="Q498" s="113">
        <f t="shared" si="45"/>
        <v>1.4359989093333914E-2</v>
      </c>
      <c r="R498" s="113">
        <f t="shared" si="46"/>
        <v>5.9659336240577489E-2</v>
      </c>
      <c r="S498" s="113">
        <f t="shared" si="47"/>
        <v>6.5301684263142395E-2</v>
      </c>
    </row>
    <row r="499" spans="1:19" ht="15.6">
      <c r="A499" s="24">
        <v>45910</v>
      </c>
      <c r="B499" s="113">
        <f>('Bonds (CP)'!H499/'Bonds (CP)'!H498-1)*'Bonds Portfolio'!$F$3</f>
        <v>4.4045102184635536E-4</v>
      </c>
      <c r="C499" s="113">
        <f>('Bonds (CP)'!I499/'Bonds (CP)'!I498-1)*'Bonds Portfolio'!$F$4</f>
        <v>3.1001884573798047E-4</v>
      </c>
      <c r="D499" s="113">
        <f>('Bonds (CP)'!J499/'Bonds (CP)'!J498-1)*'Bonds Portfolio'!$F$5</f>
        <v>-2.4707809316972809E-4</v>
      </c>
      <c r="E499" s="113">
        <f>('Bonds (CP)'!K499/'Bonds (CP)'!K498-1)*'Bonds Portfolio'!$F$6</f>
        <v>-4.1028923317252278E-4</v>
      </c>
      <c r="F499" s="113">
        <f>('Bonds (CP)'!L499/'Bonds (CP)'!L498-1)*'Bonds Portfolio'!$F$7</f>
        <v>-7.943967987811718E-4</v>
      </c>
      <c r="G499" s="113">
        <f t="shared" si="42"/>
        <v>-7.0129425753908672E-4</v>
      </c>
      <c r="H499" s="113">
        <f t="shared" si="43"/>
        <v>5.8339052142829303E-3</v>
      </c>
      <c r="I499" s="113">
        <f t="shared" si="44"/>
        <v>8.6948215231015258E-3</v>
      </c>
      <c r="K499" s="24">
        <v>45910</v>
      </c>
      <c r="L499" s="113">
        <f>('Bonds (CP)'!AL499/'Bonds (CP)'!AL469-1)*'Bonds Portfolio'!$O$4</f>
        <v>3.347427766032585E-4</v>
      </c>
      <c r="M499" s="113">
        <f>('Bonds (CP)'!AM499/'Bonds (CP)'!AM469-1)*'Bonds Portfolio'!$O$5</f>
        <v>1.241936389862497E-3</v>
      </c>
      <c r="N499" s="113">
        <f>('Bonds (CP)'!AN499/'Bonds (CP)'!AN469-1)*'Bonds Portfolio'!$O$6</f>
        <v>2.0678566650581764E-3</v>
      </c>
      <c r="O499" s="113">
        <f>('Bonds (CP)'!AO499/'Bonds (CP)'!AO469-1)*'Bonds Portfolio'!$O$7</f>
        <v>3.5805742199610971E-3</v>
      </c>
      <c r="P499" s="113">
        <f>('Bonds (CP)'!AP499/'Bonds (CP)'!AP469-1)*'Bonds Portfolio'!$O$8</f>
        <v>5.0888225362725418E-3</v>
      </c>
      <c r="Q499" s="113">
        <f t="shared" si="45"/>
        <v>1.2313932587757571E-2</v>
      </c>
      <c r="R499" s="113">
        <f t="shared" si="46"/>
        <v>5.7613279735001147E-2</v>
      </c>
      <c r="S499" s="113">
        <f t="shared" si="47"/>
        <v>6.325562775756606E-2</v>
      </c>
    </row>
    <row r="500" spans="1:19" ht="15.6">
      <c r="A500" s="24">
        <v>45911</v>
      </c>
      <c r="B500" s="113">
        <f>('Bonds (CP)'!H500/'Bonds (CP)'!H499-1)*'Bonds Portfolio'!$F$3</f>
        <v>-3.8684719535784232E-4</v>
      </c>
      <c r="C500" s="113">
        <f>('Bonds (CP)'!I500/'Bonds (CP)'!I499-1)*'Bonds Portfolio'!$F$4</f>
        <v>-5.6699277166454292E-4</v>
      </c>
      <c r="D500" s="113">
        <f>('Bonds (CP)'!J500/'Bonds (CP)'!J499-1)*'Bonds Portfolio'!$F$5</f>
        <v>-6.5781840593892582E-4</v>
      </c>
      <c r="E500" s="113">
        <f>('Bonds (CP)'!K500/'Bonds (CP)'!K499-1)*'Bonds Portfolio'!$F$6</f>
        <v>-9.5505355103129306E-4</v>
      </c>
      <c r="F500" s="113">
        <f>('Bonds (CP)'!L500/'Bonds (CP)'!L499-1)*'Bonds Portfolio'!$F$7</f>
        <v>-1.5877858253439127E-4</v>
      </c>
      <c r="G500" s="113">
        <f t="shared" si="42"/>
        <v>-2.7254905065269954E-3</v>
      </c>
      <c r="H500" s="113">
        <f t="shared" si="43"/>
        <v>3.8097089652950221E-3</v>
      </c>
      <c r="I500" s="113">
        <f t="shared" si="44"/>
        <v>6.6706252741136176E-3</v>
      </c>
      <c r="K500" s="24">
        <v>45911</v>
      </c>
      <c r="L500" s="113">
        <f>('Bonds (CP)'!AL500/'Bonds (CP)'!AL470-1)*'Bonds Portfolio'!$O$4</f>
        <v>-8.7919817126769226E-5</v>
      </c>
      <c r="M500" s="113">
        <f>('Bonds (CP)'!AM500/'Bonds (CP)'!AM470-1)*'Bonds Portfolio'!$O$5</f>
        <v>6.1972328593795645E-4</v>
      </c>
      <c r="N500" s="113">
        <f>('Bonds (CP)'!AN500/'Bonds (CP)'!AN470-1)*'Bonds Portfolio'!$O$6</f>
        <v>1.3204909782531526E-3</v>
      </c>
      <c r="O500" s="113">
        <f>('Bonds (CP)'!AO500/'Bonds (CP)'!AO470-1)*'Bonds Portfolio'!$O$7</f>
        <v>3.2987734724347463E-3</v>
      </c>
      <c r="P500" s="113">
        <f>('Bonds (CP)'!AP500/'Bonds (CP)'!AP470-1)*'Bonds Portfolio'!$O$8</f>
        <v>5.244048705968396E-3</v>
      </c>
      <c r="Q500" s="113">
        <f t="shared" si="45"/>
        <v>1.0395116625467483E-2</v>
      </c>
      <c r="R500" s="113">
        <f t="shared" si="46"/>
        <v>5.5694463772711061E-2</v>
      </c>
      <c r="S500" s="113">
        <f t="shared" si="47"/>
        <v>6.1336811795275975E-2</v>
      </c>
    </row>
    <row r="501" spans="1:19" ht="15.6">
      <c r="A501" s="24">
        <v>45912</v>
      </c>
      <c r="B501" s="113">
        <f>('Bonds (CP)'!H501/'Bonds (CP)'!H500-1)*'Bonds Portfolio'!$F$3</f>
        <v>-5.6110818867263215E-4</v>
      </c>
      <c r="C501" s="113">
        <f>('Bonds (CP)'!I501/'Bonds (CP)'!I500-1)*'Bonds Portfolio'!$F$4</f>
        <v>-1.2330358096325211E-3</v>
      </c>
      <c r="D501" s="113">
        <f>('Bonds (CP)'!J501/'Bonds (CP)'!J500-1)*'Bonds Portfolio'!$F$5</f>
        <v>-1.7195613816880285E-3</v>
      </c>
      <c r="E501" s="113">
        <f>('Bonds (CP)'!K501/'Bonds (CP)'!K500-1)*'Bonds Portfolio'!$F$6</f>
        <v>-2.1711686164172408E-3</v>
      </c>
      <c r="F501" s="113">
        <f>('Bonds (CP)'!L501/'Bonds (CP)'!L500-1)*'Bonds Portfolio'!$F$7</f>
        <v>-3.1275641363114337E-3</v>
      </c>
      <c r="G501" s="113">
        <f t="shared" si="42"/>
        <v>-8.8124381327218566E-3</v>
      </c>
      <c r="H501" s="113">
        <f t="shared" si="43"/>
        <v>-2.2772386608998392E-3</v>
      </c>
      <c r="I501" s="113">
        <f t="shared" si="44"/>
        <v>5.836776479187563E-4</v>
      </c>
      <c r="K501" s="24">
        <v>45912</v>
      </c>
      <c r="L501" s="113">
        <f>('Bonds (CP)'!AL501/'Bonds (CP)'!AL471-1)*'Bonds Portfolio'!$O$4</f>
        <v>-6.1371208136069561E-4</v>
      </c>
      <c r="M501" s="113">
        <f>('Bonds (CP)'!AM501/'Bonds (CP)'!AM471-1)*'Bonds Portfolio'!$O$5</f>
        <v>-4.1155894219913058E-4</v>
      </c>
      <c r="N501" s="113">
        <f>('Bonds (CP)'!AN501/'Bonds (CP)'!AN471-1)*'Bonds Portfolio'!$O$6</f>
        <v>0</v>
      </c>
      <c r="O501" s="113">
        <f>('Bonds (CP)'!AO501/'Bonds (CP)'!AO471-1)*'Bonds Portfolio'!$O$7</f>
        <v>1.7762696249226106E-3</v>
      </c>
      <c r="P501" s="113">
        <f>('Bonds (CP)'!AP501/'Bonds (CP)'!AP471-1)*'Bonds Portfolio'!$O$8</f>
        <v>3.2870208883930552E-3</v>
      </c>
      <c r="Q501" s="113">
        <f t="shared" si="45"/>
        <v>4.0380194897558395E-3</v>
      </c>
      <c r="R501" s="113">
        <f t="shared" si="46"/>
        <v>4.9337366636999412E-2</v>
      </c>
      <c r="S501" s="113">
        <f t="shared" si="47"/>
        <v>5.4979714659564326E-2</v>
      </c>
    </row>
    <row r="502" spans="1:19" ht="15.6">
      <c r="A502" s="24">
        <v>45915</v>
      </c>
      <c r="B502" s="113">
        <f>('Bonds (CP)'!H502/'Bonds (CP)'!H501-1)*'Bonds Portfolio'!$F$3</f>
        <v>4.7455839704722006E-4</v>
      </c>
      <c r="C502" s="113">
        <f>('Bonds (CP)'!I502/'Bonds (CP)'!I501-1)*'Bonds Portfolio'!$F$4</f>
        <v>5.1488049891368352E-5</v>
      </c>
      <c r="D502" s="113">
        <f>('Bonds (CP)'!J502/'Bonds (CP)'!J501-1)*'Bonds Portfolio'!$F$5</f>
        <v>-4.9212450192392954E-4</v>
      </c>
      <c r="E502" s="113">
        <f>('Bonds (CP)'!K502/'Bonds (CP)'!K501-1)*'Bonds Portfolio'!$F$6</f>
        <v>-1.6259185144055222E-3</v>
      </c>
      <c r="F502" s="113">
        <f>('Bonds (CP)'!L502/'Bonds (CP)'!L501-1)*'Bonds Portfolio'!$F$7</f>
        <v>-2.6257674664026845E-3</v>
      </c>
      <c r="G502" s="113">
        <f t="shared" si="42"/>
        <v>-4.2177640357935475E-3</v>
      </c>
      <c r="H502" s="113">
        <f t="shared" si="43"/>
        <v>2.3174354360284699E-3</v>
      </c>
      <c r="I502" s="113">
        <f t="shared" si="44"/>
        <v>5.1783517448470654E-3</v>
      </c>
      <c r="K502" s="24">
        <v>45915</v>
      </c>
      <c r="L502" s="113">
        <f>('Bonds (CP)'!AL502/'Bonds (CP)'!AL472-1)*'Bonds Portfolio'!$O$4</f>
        <v>-8.6123560945599036E-4</v>
      </c>
      <c r="M502" s="113">
        <f>('Bonds (CP)'!AM502/'Bonds (CP)'!AM472-1)*'Bonds Portfolio'!$O$5</f>
        <v>-1.3869455369851071E-3</v>
      </c>
      <c r="N502" s="113">
        <f>('Bonds (CP)'!AN502/'Bonds (CP)'!AN472-1)*'Bonds Portfolio'!$O$6</f>
        <v>-7.3784802416070332E-4</v>
      </c>
      <c r="O502" s="113">
        <f>('Bonds (CP)'!AO502/'Bonds (CP)'!AO472-1)*'Bonds Portfolio'!$O$7</f>
        <v>1.3620007631867104E-3</v>
      </c>
      <c r="P502" s="113">
        <f>('Bonds (CP)'!AP502/'Bonds (CP)'!AP472-1)*'Bonds Portfolio'!$O$8</f>
        <v>2.0091704388850219E-3</v>
      </c>
      <c r="Q502" s="113">
        <f t="shared" si="45"/>
        <v>3.8514203146993191E-4</v>
      </c>
      <c r="R502" s="113">
        <f t="shared" si="46"/>
        <v>4.5684489178713504E-2</v>
      </c>
      <c r="S502" s="113">
        <f t="shared" si="47"/>
        <v>5.1326837201278418E-2</v>
      </c>
    </row>
    <row r="503" spans="1:19" ht="15.6">
      <c r="A503" s="24">
        <v>45916</v>
      </c>
      <c r="B503" s="113">
        <f>('Bonds (CP)'!H503/'Bonds (CP)'!H502-1)*'Bonds Portfolio'!$F$3</f>
        <v>-4.909266240028298E-4</v>
      </c>
      <c r="C503" s="113">
        <f>('Bonds (CP)'!I503/'Bonds (CP)'!I502-1)*'Bonds Portfolio'!$F$4</f>
        <v>-6.165150659950936E-4</v>
      </c>
      <c r="D503" s="113">
        <f>('Bonds (CP)'!J503/'Bonds (CP)'!J502-1)*'Bonds Portfolio'!$F$5</f>
        <v>-5.7363796181035824E-4</v>
      </c>
      <c r="E503" s="113">
        <f>('Bonds (CP)'!K503/'Bonds (CP)'!K502-1)*'Bonds Portfolio'!$F$6</f>
        <v>-6.7789111537122084E-4</v>
      </c>
      <c r="F503" s="113">
        <f>('Bonds (CP)'!L503/'Bonds (CP)'!L502-1)*'Bonds Portfolio'!$F$7</f>
        <v>1.5462862779576093E-4</v>
      </c>
      <c r="G503" s="113">
        <f t="shared" si="42"/>
        <v>-2.2043421393837413E-3</v>
      </c>
      <c r="H503" s="113">
        <f t="shared" si="43"/>
        <v>4.3308573324382761E-3</v>
      </c>
      <c r="I503" s="113">
        <f t="shared" si="44"/>
        <v>7.1917736412568717E-3</v>
      </c>
      <c r="K503" s="24">
        <v>45916</v>
      </c>
      <c r="L503" s="113">
        <f>('Bonds (CP)'!AL503/'Bonds (CP)'!AL473-1)*'Bonds Portfolio'!$O$4</f>
        <v>-1.5429122468659795E-3</v>
      </c>
      <c r="M503" s="113">
        <f>('Bonds (CP)'!AM503/'Bonds (CP)'!AM473-1)*'Bonds Portfolio'!$O$5</f>
        <v>-2.5607155396330629E-3</v>
      </c>
      <c r="N503" s="113">
        <f>('Bonds (CP)'!AN503/'Bonds (CP)'!AN473-1)*'Bonds Portfolio'!$O$6</f>
        <v>-1.7987322766992221E-3</v>
      </c>
      <c r="O503" s="113">
        <f>('Bonds (CP)'!AO503/'Bonds (CP)'!AO473-1)*'Bonds Portfolio'!$O$7</f>
        <v>1.3577044551587038E-4</v>
      </c>
      <c r="P503" s="113">
        <f>('Bonds (CP)'!AP503/'Bonds (CP)'!AP473-1)*'Bonds Portfolio'!$O$8</f>
        <v>2.6295048029370883E-3</v>
      </c>
      <c r="Q503" s="113">
        <f t="shared" si="45"/>
        <v>-3.1370848147453064E-3</v>
      </c>
      <c r="R503" s="113">
        <f t="shared" si="46"/>
        <v>4.2162262332498271E-2</v>
      </c>
      <c r="S503" s="113">
        <f t="shared" si="47"/>
        <v>4.7804610355063185E-2</v>
      </c>
    </row>
    <row r="504" spans="1:19" ht="15.6">
      <c r="A504" s="24">
        <v>45917</v>
      </c>
      <c r="B504" s="113">
        <f>('Bonds (CP)'!H504/'Bonds (CP)'!H503-1)*'Bonds Portfolio'!$F$3</f>
        <v>2.6334269662924291E-4</v>
      </c>
      <c r="C504" s="113">
        <f>('Bonds (CP)'!I504/'Bonds (CP)'!I503-1)*'Bonds Portfolio'!$F$4</f>
        <v>2.5736134243072863E-4</v>
      </c>
      <c r="D504" s="113">
        <f>('Bonds (CP)'!J504/'Bonds (CP)'!J503-1)*'Bonds Portfolio'!$F$5</f>
        <v>4.9297698674264365E-4</v>
      </c>
      <c r="E504" s="113">
        <f>('Bonds (CP)'!K504/'Bonds (CP)'!K503-1)*'Bonds Portfolio'!$F$6</f>
        <v>8.1659776784261953E-4</v>
      </c>
      <c r="F504" s="113">
        <f>('Bonds (CP)'!L504/'Bonds (CP)'!L503-1)*'Bonds Portfolio'!$F$7</f>
        <v>3.0971719795864773E-4</v>
      </c>
      <c r="G504" s="113">
        <f t="shared" si="42"/>
        <v>2.1399959916038823E-3</v>
      </c>
      <c r="H504" s="113">
        <f t="shared" si="43"/>
        <v>8.6751954634259002E-3</v>
      </c>
      <c r="I504" s="113">
        <f t="shared" si="44"/>
        <v>1.1536111772244496E-2</v>
      </c>
      <c r="K504" s="24">
        <v>45917</v>
      </c>
      <c r="L504" s="113">
        <f>('Bonds (CP)'!AL504/'Bonds (CP)'!AL474-1)*'Bonds Portfolio'!$O$4</f>
        <v>-1.15870786516854E-3</v>
      </c>
      <c r="M504" s="113">
        <f>('Bonds (CP)'!AM504/'Bonds (CP)'!AM474-1)*'Bonds Portfolio'!$O$5</f>
        <v>-1.795552964874414E-3</v>
      </c>
      <c r="N504" s="113">
        <f>('Bonds (CP)'!AN504/'Bonds (CP)'!AN474-1)*'Bonds Portfolio'!$O$6</f>
        <v>-8.1962015668566321E-4</v>
      </c>
      <c r="O504" s="113">
        <f>('Bonds (CP)'!AO504/'Bonds (CP)'!AO474-1)*'Bonds Portfolio'!$O$7</f>
        <v>1.0893117097991124E-3</v>
      </c>
      <c r="P504" s="113">
        <f>('Bonds (CP)'!AP504/'Bonds (CP)'!AP474-1)*'Bonds Portfolio'!$O$8</f>
        <v>3.4082148095469834E-3</v>
      </c>
      <c r="Q504" s="113">
        <f t="shared" si="45"/>
        <v>7.2364553261747852E-4</v>
      </c>
      <c r="R504" s="113">
        <f t="shared" si="46"/>
        <v>4.6022992679861055E-2</v>
      </c>
      <c r="S504" s="113">
        <f t="shared" si="47"/>
        <v>5.1665340702425969E-2</v>
      </c>
    </row>
    <row r="505" spans="1:19" ht="15.6">
      <c r="A505" s="24">
        <v>45918</v>
      </c>
      <c r="B505" s="113">
        <f>('Bonds (CP)'!H505/'Bonds (CP)'!H504-1)*'Bonds Portfolio'!$F$3</f>
        <v>-1.5788088764141507E-4</v>
      </c>
      <c r="C505" s="113">
        <f>('Bonds (CP)'!I505/'Bonds (CP)'!I504-1)*'Bonds Portfolio'!$F$4</f>
        <v>-5.1361396034435016E-4</v>
      </c>
      <c r="D505" s="113">
        <f>('Bonds (CP)'!J505/'Bonds (CP)'!J504-1)*'Bonds Portfolio'!$F$5</f>
        <v>-8.1876529438698056E-4</v>
      </c>
      <c r="E505" s="113">
        <f>('Bonds (CP)'!K505/'Bonds (CP)'!K504-1)*'Bonds Portfolio'!$F$6</f>
        <v>-2.0251228393004307E-3</v>
      </c>
      <c r="F505" s="113">
        <f>('Bonds (CP)'!L505/'Bonds (CP)'!L504-1)*'Bonds Portfolio'!$F$7</f>
        <v>-1.9935317170760801E-3</v>
      </c>
      <c r="G505" s="113">
        <f t="shared" si="42"/>
        <v>-5.5089146987492565E-3</v>
      </c>
      <c r="H505" s="113">
        <f t="shared" si="43"/>
        <v>1.0262847730727609E-3</v>
      </c>
      <c r="I505" s="113">
        <f t="shared" si="44"/>
        <v>3.8872010818913564E-3</v>
      </c>
      <c r="K505" s="24">
        <v>45918</v>
      </c>
      <c r="L505" s="113">
        <f>('Bonds (CP)'!AL505/'Bonds (CP)'!AL475-1)*'Bonds Portfolio'!$O$4</f>
        <v>-1.7717744057538676E-3</v>
      </c>
      <c r="M505" s="113">
        <f>('Bonds (CP)'!AM505/'Bonds (CP)'!AM475-1)*'Bonds Portfolio'!$O$5</f>
        <v>-3.628227119408889E-3</v>
      </c>
      <c r="N505" s="113">
        <f>('Bonds (CP)'!AN505/'Bonds (CP)'!AN475-1)*'Bonds Portfolio'!$O$6</f>
        <v>-3.6647819385207114E-3</v>
      </c>
      <c r="O505" s="113">
        <f>('Bonds (CP)'!AO505/'Bonds (CP)'!AO475-1)*'Bonds Portfolio'!$O$7</f>
        <v>-3.3672468958587665E-3</v>
      </c>
      <c r="P505" s="113">
        <f>('Bonds (CP)'!AP505/'Bonds (CP)'!AP475-1)*'Bonds Portfolio'!$O$8</f>
        <v>-7.6686318422347632E-4</v>
      </c>
      <c r="Q505" s="113">
        <f t="shared" si="45"/>
        <v>-1.3198893543765711E-2</v>
      </c>
      <c r="R505" s="113">
        <f t="shared" si="46"/>
        <v>3.2100453603477866E-2</v>
      </c>
      <c r="S505" s="113">
        <f t="shared" si="47"/>
        <v>3.774280162604278E-2</v>
      </c>
    </row>
    <row r="506" spans="1:19" ht="15.6">
      <c r="A506" s="24">
        <v>45919</v>
      </c>
      <c r="B506" s="113">
        <f>('Bonds (CP)'!H506/'Bonds (CP)'!H505-1)*'Bonds Portfolio'!$F$3</f>
        <v>-1.5775635407537793E-4</v>
      </c>
      <c r="C506" s="113">
        <f>('Bonds (CP)'!I506/'Bonds (CP)'!I505-1)*'Bonds Portfolio'!$F$4</f>
        <v>-7.1790611001720794E-4</v>
      </c>
      <c r="D506" s="113">
        <f>('Bonds (CP)'!J506/'Bonds (CP)'!J505-1)*'Bonds Portfolio'!$F$5</f>
        <v>-1.7938722699905709E-3</v>
      </c>
      <c r="E506" s="113">
        <f>('Bonds (CP)'!K506/'Bonds (CP)'!K505-1)*'Bonds Portfolio'!$F$6</f>
        <v>-2.9519139289857057E-3</v>
      </c>
      <c r="F506" s="113">
        <f>('Bonds (CP)'!L506/'Bonds (CP)'!L505-1)*'Bonds Portfolio'!$F$7</f>
        <v>-3.4681293330478982E-3</v>
      </c>
      <c r="G506" s="113">
        <f t="shared" si="42"/>
        <v>-9.08957799611676E-3</v>
      </c>
      <c r="H506" s="113">
        <f t="shared" si="43"/>
        <v>-2.5543785242947425E-3</v>
      </c>
      <c r="I506" s="113">
        <f t="shared" si="44"/>
        <v>3.0653778452385295E-4</v>
      </c>
      <c r="K506" s="24">
        <v>45919</v>
      </c>
      <c r="L506" s="113">
        <f>('Bonds (CP)'!AL506/'Bonds (CP)'!AL476-1)*'Bonds Portfolio'!$O$4</f>
        <v>-2.0333041191936906E-3</v>
      </c>
      <c r="M506" s="113">
        <f>('Bonds (CP)'!AM506/'Bonds (CP)'!AM476-1)*'Bonds Portfolio'!$O$5</f>
        <v>-5.2933206267886451E-3</v>
      </c>
      <c r="N506" s="113">
        <f>('Bonds (CP)'!AN506/'Bonds (CP)'!AN476-1)*'Bonds Portfolio'!$O$6</f>
        <v>-6.465701002093982E-3</v>
      </c>
      <c r="O506" s="113">
        <f>('Bonds (CP)'!AO506/'Bonds (CP)'!AO476-1)*'Bonds Portfolio'!$O$7</f>
        <v>-6.9282697105374604E-3</v>
      </c>
      <c r="P506" s="113">
        <f>('Bonds (CP)'!AP506/'Bonds (CP)'!AP476-1)*'Bonds Portfolio'!$O$8</f>
        <v>-4.3723902697573756E-3</v>
      </c>
      <c r="Q506" s="113">
        <f t="shared" si="45"/>
        <v>-2.5092985728371153E-2</v>
      </c>
      <c r="R506" s="113">
        <f t="shared" si="46"/>
        <v>2.0206361418872422E-2</v>
      </c>
      <c r="S506" s="113">
        <f t="shared" si="47"/>
        <v>2.5848709441437336E-2</v>
      </c>
    </row>
    <row r="507" spans="1:19" ht="15.6">
      <c r="A507" s="24">
        <v>45922</v>
      </c>
      <c r="B507" s="113">
        <f>('Bonds (CP)'!H507/'Bonds (CP)'!H506-1)*'Bonds Portfolio'!$F$3</f>
        <v>3.5063113604483222E-5</v>
      </c>
      <c r="C507" s="113">
        <f>('Bonds (CP)'!I507/'Bonds (CP)'!I506-1)*'Bonds Portfolio'!$F$4</f>
        <v>-1.0264136147435377E-4</v>
      </c>
      <c r="D507" s="113">
        <f>('Bonds (CP)'!J507/'Bonds (CP)'!J506-1)*'Bonds Portfolio'!$F$5</f>
        <v>8.1834464766883388E-5</v>
      </c>
      <c r="E507" s="113">
        <f>('Bonds (CP)'!K507/'Bonds (CP)'!K506-1)*'Bonds Portfolio'!$F$6</f>
        <v>4.0514563743010434E-4</v>
      </c>
      <c r="F507" s="113">
        <f>('Bonds (CP)'!L507/'Bonds (CP)'!L506-1)*'Bonds Portfolio'!$F$7</f>
        <v>9.0910048480221663E-4</v>
      </c>
      <c r="G507" s="113">
        <f t="shared" si="42"/>
        <v>1.3285023391293338E-3</v>
      </c>
      <c r="H507" s="113">
        <f t="shared" si="43"/>
        <v>7.8637018109513519E-3</v>
      </c>
      <c r="I507" s="113">
        <f t="shared" si="44"/>
        <v>1.0724618119769947E-2</v>
      </c>
      <c r="K507" s="24">
        <v>45922</v>
      </c>
      <c r="L507" s="113">
        <f>('Bonds (CP)'!AL507/'Bonds (CP)'!AL477-1)*'Bonds Portfolio'!$O$4</f>
        <v>-2.1213183730715013E-3</v>
      </c>
      <c r="M507" s="113">
        <f>('Bonds (CP)'!AM507/'Bonds (CP)'!AM477-1)*'Bonds Portfolio'!$O$5</f>
        <v>-5.3428099229709371E-3</v>
      </c>
      <c r="N507" s="113">
        <f>('Bonds (CP)'!AN507/'Bonds (CP)'!AN477-1)*'Bonds Portfolio'!$O$6</f>
        <v>-6.7855376290952181E-3</v>
      </c>
      <c r="O507" s="113">
        <f>('Bonds (CP)'!AO507/'Bonds (CP)'!AO477-1)*'Bonds Portfolio'!$O$7</f>
        <v>-8.1151043215491377E-3</v>
      </c>
      <c r="P507" s="113">
        <f>('Bonds (CP)'!AP507/'Bonds (CP)'!AP477-1)*'Bonds Portfolio'!$O$8</f>
        <v>-6.5094695885088427E-3</v>
      </c>
      <c r="Q507" s="113">
        <f t="shared" si="45"/>
        <v>-2.8874239835195638E-2</v>
      </c>
      <c r="R507" s="113">
        <f t="shared" si="46"/>
        <v>1.6425107312047937E-2</v>
      </c>
      <c r="S507" s="113">
        <f t="shared" si="47"/>
        <v>2.2067455334612851E-2</v>
      </c>
    </row>
    <row r="508" spans="1:19" ht="15.6">
      <c r="A508" s="24">
        <v>45923</v>
      </c>
      <c r="B508" s="113">
        <f>('Bonds (CP)'!H508/'Bonds (CP)'!H507-1)*'Bonds Portfolio'!$F$3</f>
        <v>4.2164441321150829E-4</v>
      </c>
      <c r="C508" s="113">
        <f>('Bonds (CP)'!I508/'Bonds (CP)'!I507-1)*'Bonds Portfolio'!$F$4</f>
        <v>1.5406788351466361E-4</v>
      </c>
      <c r="D508" s="113">
        <f>('Bonds (CP)'!J508/'Bonds (CP)'!J507-1)*'Bonds Portfolio'!$F$5</f>
        <v>-1.6355999530015541E-4</v>
      </c>
      <c r="E508" s="113">
        <f>('Bonds (CP)'!K508/'Bonds (CP)'!K507-1)*'Bonds Portfolio'!$F$6</f>
        <v>-8.0758489406362877E-4</v>
      </c>
      <c r="F508" s="113">
        <f>('Bonds (CP)'!L508/'Bonds (CP)'!L507-1)*'Bonds Portfolio'!$F$7</f>
        <v>-1.653036150014886E-3</v>
      </c>
      <c r="G508" s="113">
        <f t="shared" si="42"/>
        <v>-2.0484687426524984E-3</v>
      </c>
      <c r="H508" s="113">
        <f t="shared" si="43"/>
        <v>4.4867307291695194E-3</v>
      </c>
      <c r="I508" s="113">
        <f t="shared" si="44"/>
        <v>7.3476470379881149E-3</v>
      </c>
      <c r="K508" s="24">
        <v>45923</v>
      </c>
      <c r="L508" s="113">
        <f>('Bonds (CP)'!AL508/'Bonds (CP)'!AL478-1)*'Bonds Portfolio'!$O$4</f>
        <v>-1.6514406184118258E-3</v>
      </c>
      <c r="M508" s="113">
        <f>('Bonds (CP)'!AM508/'Bonds (CP)'!AM478-1)*'Bonds Portfolio'!$O$5</f>
        <v>-5.3442555284590743E-3</v>
      </c>
      <c r="N508" s="113">
        <f>('Bonds (CP)'!AN508/'Bonds (CP)'!AN478-1)*'Bonds Portfolio'!$O$6</f>
        <v>-7.2620661377392317E-3</v>
      </c>
      <c r="O508" s="113">
        <f>('Bonds (CP)'!AO508/'Bonds (CP)'!AO478-1)*'Bonds Portfolio'!$O$7</f>
        <v>-9.281410268360402E-3</v>
      </c>
      <c r="P508" s="113">
        <f>('Bonds (CP)'!AP508/'Bonds (CP)'!AP478-1)*'Bonds Portfolio'!$O$8</f>
        <v>-9.1585309932064717E-3</v>
      </c>
      <c r="Q508" s="113">
        <f t="shared" si="45"/>
        <v>-3.2697703546177008E-2</v>
      </c>
      <c r="R508" s="113">
        <f t="shared" si="46"/>
        <v>1.2601643601066567E-2</v>
      </c>
      <c r="S508" s="113">
        <f t="shared" si="47"/>
        <v>1.8243991623631481E-2</v>
      </c>
    </row>
    <row r="509" spans="1:19" ht="15.6">
      <c r="A509" s="24">
        <v>45924</v>
      </c>
      <c r="B509" s="113">
        <f>('Bonds (CP)'!H509/'Bonds (CP)'!H508-1)*'Bonds Portfolio'!$F$3</f>
        <v>3.5143208575005858E-5</v>
      </c>
      <c r="C509" s="113">
        <f>('Bonds (CP)'!I509/'Bonds (CP)'!I508-1)*'Bonds Portfolio'!$F$4</f>
        <v>-5.636967431295048E-4</v>
      </c>
      <c r="D509" s="113">
        <f>('Bonds (CP)'!J509/'Bonds (CP)'!J508-1)*'Bonds Portfolio'!$F$5</f>
        <v>-1.1411642231095697E-3</v>
      </c>
      <c r="E509" s="113">
        <f>('Bonds (CP)'!K509/'Bonds (CP)'!K508-1)*'Bonds Portfolio'!$F$6</f>
        <v>-1.742221534716837E-3</v>
      </c>
      <c r="F509" s="113">
        <f>('Bonds (CP)'!L509/'Bonds (CP)'!L508-1)*'Bonds Portfolio'!$F$7</f>
        <v>-1.9353609097383152E-3</v>
      </c>
      <c r="G509" s="113">
        <f t="shared" si="42"/>
        <v>-5.3473002021192208E-3</v>
      </c>
      <c r="H509" s="113">
        <f t="shared" si="43"/>
        <v>1.1878992697027966E-3</v>
      </c>
      <c r="I509" s="113">
        <f t="shared" si="44"/>
        <v>4.0488155785213921E-3</v>
      </c>
      <c r="K509" s="24">
        <v>45924</v>
      </c>
      <c r="L509" s="113">
        <f>('Bonds (CP)'!AL509/'Bonds (CP)'!AL479-1)*'Bonds Portfolio'!$O$4</f>
        <v>-1.2124406958355261E-3</v>
      </c>
      <c r="M509" s="113">
        <f>('Bonds (CP)'!AM509/'Bonds (CP)'!AM479-1)*'Bonds Portfolio'!$O$5</f>
        <v>-5.0363846950150842E-3</v>
      </c>
      <c r="N509" s="113">
        <f>('Bonds (CP)'!AN509/'Bonds (CP)'!AN479-1)*'Bonds Portfolio'!$O$6</f>
        <v>-7.6486697132474692E-3</v>
      </c>
      <c r="O509" s="113">
        <f>('Bonds (CP)'!AO509/'Bonds (CP)'!AO479-1)*'Bonds Portfolio'!$O$7</f>
        <v>-1.107201642743514E-2</v>
      </c>
      <c r="P509" s="113">
        <f>('Bonds (CP)'!AP509/'Bonds (CP)'!AP479-1)*'Bonds Portfolio'!$O$8</f>
        <v>-1.1450733306819472E-2</v>
      </c>
      <c r="Q509" s="113">
        <f t="shared" si="45"/>
        <v>-3.642024483835269E-2</v>
      </c>
      <c r="R509" s="113">
        <f t="shared" si="46"/>
        <v>8.8791023088908849E-3</v>
      </c>
      <c r="S509" s="113">
        <f t="shared" si="47"/>
        <v>1.4521450331455799E-2</v>
      </c>
    </row>
    <row r="510" spans="1:19" ht="15.6">
      <c r="A510" s="24">
        <v>45925</v>
      </c>
      <c r="B510" s="113">
        <f>('Bonds (CP)'!H510/'Bonds (CP)'!H509-1)*'Bonds Portfolio'!$F$3</f>
        <v>-3.3330409613194781E-4</v>
      </c>
      <c r="C510" s="113">
        <f>('Bonds (CP)'!I510/'Bonds (CP)'!I509-1)*'Bonds Portfolio'!$F$4</f>
        <v>-6.1422133651591884E-4</v>
      </c>
      <c r="D510" s="113">
        <f>('Bonds (CP)'!J510/'Bonds (CP)'!J509-1)*'Bonds Portfolio'!$F$5</f>
        <v>-6.5214545245557704E-4</v>
      </c>
      <c r="E510" s="113">
        <f>('Bonds (CP)'!K510/'Bonds (CP)'!K509-1)*'Bonds Portfolio'!$F$6</f>
        <v>-2.0030929417874212E-3</v>
      </c>
      <c r="F510" s="113">
        <f>('Bonds (CP)'!L510/'Bonds (CP)'!L509-1)*'Bonds Portfolio'!$F$7</f>
        <v>-2.5001744135274562E-3</v>
      </c>
      <c r="G510" s="113">
        <f t="shared" si="42"/>
        <v>-6.1029382404183211E-3</v>
      </c>
      <c r="H510" s="113">
        <f t="shared" si="43"/>
        <v>4.3226123140369631E-4</v>
      </c>
      <c r="I510" s="113">
        <f t="shared" si="44"/>
        <v>3.2931775402222918E-3</v>
      </c>
      <c r="K510" s="24">
        <v>45925</v>
      </c>
      <c r="L510" s="113">
        <f>('Bonds (CP)'!AL510/'Bonds (CP)'!AL480-1)*'Bonds Portfolio'!$O$4</f>
        <v>-1.2279624594333516E-3</v>
      </c>
      <c r="M510" s="113">
        <f>('Bonds (CP)'!AM510/'Bonds (CP)'!AM480-1)*'Bonds Portfolio'!$O$5</f>
        <v>-5.383537064181332E-3</v>
      </c>
      <c r="N510" s="113">
        <f>('Bonds (CP)'!AN510/'Bonds (CP)'!AN480-1)*'Bonds Portfolio'!$O$6</f>
        <v>-8.4340005738591239E-3</v>
      </c>
      <c r="O510" s="113">
        <f>('Bonds (CP)'!AO510/'Bonds (CP)'!AO480-1)*'Bonds Portfolio'!$O$7</f>
        <v>-1.3858096345027127E-2</v>
      </c>
      <c r="P510" s="113">
        <f>('Bonds (CP)'!AP510/'Bonds (CP)'!AP480-1)*'Bonds Portfolio'!$O$8</f>
        <v>-1.5273618414103664E-2</v>
      </c>
      <c r="Q510" s="113">
        <f t="shared" si="45"/>
        <v>-4.4177214856604599E-2</v>
      </c>
      <c r="R510" s="113">
        <f t="shared" si="46"/>
        <v>1.1221322906389761E-3</v>
      </c>
      <c r="S510" s="113">
        <f t="shared" si="47"/>
        <v>6.7644803132038897E-3</v>
      </c>
    </row>
    <row r="511" spans="1:19" ht="15.6">
      <c r="A511" s="24">
        <v>45926</v>
      </c>
      <c r="B511" s="113">
        <f>('Bonds (CP)'!H511/'Bonds (CP)'!H510-1)*'Bonds Portfolio'!$F$3</f>
        <v>3.3386048146200054E-4</v>
      </c>
      <c r="C511" s="113">
        <f>('Bonds (CP)'!I511/'Bonds (CP)'!I510-1)*'Bonds Portfolio'!$F$4</f>
        <v>3.0773585379173518E-4</v>
      </c>
      <c r="D511" s="113">
        <f>('Bonds (CP)'!J511/'Bonds (CP)'!J510-1)*'Bonds Portfolio'!$F$5</f>
        <v>-1.631510080787324E-4</v>
      </c>
      <c r="E511" s="113">
        <f>('Bonds (CP)'!K511/'Bonds (CP)'!K510-1)*'Bonds Portfolio'!$F$6</f>
        <v>-5.3507231179703572E-4</v>
      </c>
      <c r="F511" s="113">
        <f>('Bonds (CP)'!L511/'Bonds (CP)'!L510-1)*'Bonds Portfolio'!$F$7</f>
        <v>-1.1699946094400283E-3</v>
      </c>
      <c r="G511" s="113">
        <f t="shared" si="42"/>
        <v>-1.2266215940620606E-3</v>
      </c>
      <c r="H511" s="113">
        <f t="shared" si="43"/>
        <v>5.3085778777599568E-3</v>
      </c>
      <c r="I511" s="113">
        <f t="shared" si="44"/>
        <v>8.1694941865785523E-3</v>
      </c>
      <c r="K511" s="24">
        <v>45926</v>
      </c>
      <c r="L511" s="113">
        <f>('Bonds (CP)'!AL511/'Bonds (CP)'!AL481-1)*'Bonds Portfolio'!$O$4</f>
        <v>-1.4232999472851616E-3</v>
      </c>
      <c r="M511" s="113">
        <f>('Bonds (CP)'!AM511/'Bonds (CP)'!AM481-1)*'Bonds Portfolio'!$O$5</f>
        <v>-6.3921294134365869E-3</v>
      </c>
      <c r="N511" s="113">
        <f>('Bonds (CP)'!AN511/'Bonds (CP)'!AN481-1)*'Bonds Portfolio'!$O$6</f>
        <v>-1.016489626513919E-2</v>
      </c>
      <c r="O511" s="113">
        <f>('Bonds (CP)'!AO511/'Bonds (CP)'!AO481-1)*'Bonds Portfolio'!$O$7</f>
        <v>-1.6508698369642572E-2</v>
      </c>
      <c r="P511" s="113">
        <f>('Bonds (CP)'!AP511/'Bonds (CP)'!AP481-1)*'Bonds Portfolio'!$O$8</f>
        <v>-1.9412019600150557E-2</v>
      </c>
      <c r="Q511" s="113">
        <f t="shared" si="45"/>
        <v>-5.3901043595654063E-2</v>
      </c>
      <c r="R511" s="113">
        <f t="shared" si="46"/>
        <v>-8.6016964484104882E-3</v>
      </c>
      <c r="S511" s="113">
        <f t="shared" si="47"/>
        <v>-2.9593484258455746E-3</v>
      </c>
    </row>
    <row r="512" spans="1:19" ht="15.6">
      <c r="A512" s="24">
        <v>45929</v>
      </c>
      <c r="B512" s="113">
        <f>('Bonds (CP)'!H512/'Bonds (CP)'!H511-1)*'Bonds Portfolio'!$F$3</f>
        <v>-3.6832412523022387E-4</v>
      </c>
      <c r="C512" s="113">
        <f>('Bonds (CP)'!I512/'Bonds (CP)'!I511-1)*'Bonds Portfolio'!$F$4</f>
        <v>-1.0217276608888604E-3</v>
      </c>
      <c r="D512" s="113">
        <f>('Bonds (CP)'!J512/'Bonds (CP)'!J511-1)*'Bonds Portfolio'!$F$5</f>
        <v>-1.462057321816812E-3</v>
      </c>
      <c r="E512" s="113">
        <f>('Bonds (CP)'!K512/'Bonds (CP)'!K511-1)*'Bonds Portfolio'!$F$6</f>
        <v>-1.7306984389769077E-3</v>
      </c>
      <c r="F512" s="113">
        <f>('Bonds (CP)'!L512/'Bonds (CP)'!L511-1)*'Bonds Portfolio'!$F$7</f>
        <v>-1.7400559230711377E-3</v>
      </c>
      <c r="G512" s="113">
        <f t="shared" si="42"/>
        <v>-6.3228634699839421E-3</v>
      </c>
      <c r="H512" s="113">
        <f t="shared" si="43"/>
        <v>2.123360018380753E-4</v>
      </c>
      <c r="I512" s="113">
        <f t="shared" si="44"/>
        <v>3.0732523106566708E-3</v>
      </c>
      <c r="K512" s="24">
        <v>45929</v>
      </c>
      <c r="L512" s="113">
        <f>('Bonds (CP)'!AL512/'Bonds (CP)'!AL482-1)*'Bonds Portfolio'!$O$4</f>
        <v>-1.245286328159212E-3</v>
      </c>
      <c r="M512" s="113">
        <f>('Bonds (CP)'!AM512/'Bonds (CP)'!AM482-1)*'Bonds Portfolio'!$O$5</f>
        <v>-6.5810332990273064E-3</v>
      </c>
      <c r="N512" s="113">
        <f>('Bonds (CP)'!AN512/'Bonds (CP)'!AN482-1)*'Bonds Portfolio'!$O$6</f>
        <v>-1.100665112292969E-2</v>
      </c>
      <c r="O512" s="113">
        <f>('Bonds (CP)'!AO512/'Bonds (CP)'!AO482-1)*'Bonds Portfolio'!$O$7</f>
        <v>-1.8845543324601245E-2</v>
      </c>
      <c r="P512" s="113">
        <f>('Bonds (CP)'!AP512/'Bonds (CP)'!AP482-1)*'Bonds Portfolio'!$O$8</f>
        <v>-2.1848555144369897E-2</v>
      </c>
      <c r="Q512" s="113">
        <f t="shared" si="45"/>
        <v>-5.9527069219087347E-2</v>
      </c>
      <c r="R512" s="113">
        <f t="shared" si="46"/>
        <v>-1.4227722071843772E-2</v>
      </c>
      <c r="S512" s="113">
        <f t="shared" si="47"/>
        <v>-8.5853740492788586E-3</v>
      </c>
    </row>
    <row r="513" spans="1:19" ht="15.6">
      <c r="A513" s="24">
        <v>45930</v>
      </c>
      <c r="B513" s="113">
        <f>('Bonds (CP)'!H513/'Bonds (CP)'!H512-1)*'Bonds Portfolio'!$F$3</f>
        <v>-3.8512035010942471E-4</v>
      </c>
      <c r="C513" s="113">
        <f>('Bonds (CP)'!I513/'Bonds (CP)'!I512-1)*'Bonds Portfolio'!$F$4</f>
        <v>-4.5982008024045843E-4</v>
      </c>
      <c r="D513" s="113">
        <f>('Bonds (CP)'!J513/'Bonds (CP)'!J512-1)*'Bonds Portfolio'!$F$5</f>
        <v>-3.2545617309454045E-4</v>
      </c>
      <c r="E513" s="113">
        <f>('Bonds (CP)'!K513/'Bonds (CP)'!K512-1)*'Bonds Portfolio'!$F$6</f>
        <v>0</v>
      </c>
      <c r="F513" s="113">
        <f>('Bonds (CP)'!L513/'Bonds (CP)'!L512-1)*'Bonds Portfolio'!$F$7</f>
        <v>5.8174727332085399E-4</v>
      </c>
      <c r="G513" s="113">
        <f t="shared" si="42"/>
        <v>-5.8864933012356955E-4</v>
      </c>
      <c r="H513" s="113">
        <f t="shared" si="43"/>
        <v>5.9465501416984482E-3</v>
      </c>
      <c r="I513" s="113">
        <f t="shared" si="44"/>
        <v>8.8074664505170437E-3</v>
      </c>
      <c r="K513" s="24">
        <v>45930</v>
      </c>
      <c r="L513" s="113">
        <f>('Bonds (CP)'!AL513/'Bonds (CP)'!AL483-1)*'Bonds Portfolio'!$O$4</f>
        <v>-1.3129102844638752E-3</v>
      </c>
      <c r="M513" s="113">
        <f>('Bonds (CP)'!AM513/'Bonds (CP)'!AM483-1)*'Bonds Portfolio'!$O$5</f>
        <v>-7.1256309405621334E-3</v>
      </c>
      <c r="N513" s="113">
        <f>('Bonds (CP)'!AN513/'Bonds (CP)'!AN483-1)*'Bonds Portfolio'!$O$6</f>
        <v>-1.2014830451645886E-2</v>
      </c>
      <c r="O513" s="113">
        <f>('Bonds (CP)'!AO513/'Bonds (CP)'!AO483-1)*'Bonds Portfolio'!$O$7</f>
        <v>-2.0955944388736759E-2</v>
      </c>
      <c r="P513" s="113">
        <f>('Bonds (CP)'!AP513/'Bonds (CP)'!AP483-1)*'Bonds Portfolio'!$O$8</f>
        <v>-2.4942968445550464E-2</v>
      </c>
      <c r="Q513" s="113">
        <f t="shared" si="45"/>
        <v>-6.635228451095912E-2</v>
      </c>
      <c r="R513" s="113">
        <f t="shared" si="46"/>
        <v>-2.1052937363715545E-2</v>
      </c>
      <c r="S513" s="113">
        <f t="shared" si="47"/>
        <v>-1.5410589341150631E-2</v>
      </c>
    </row>
    <row r="514" spans="1:19" ht="15.6">
      <c r="B514" s="110"/>
    </row>
    <row r="515" spans="1:19" ht="15.6">
      <c r="A515" s="114" t="s">
        <v>52</v>
      </c>
      <c r="B515" s="115">
        <f t="shared" ref="B515:G515" si="48">AVERAGE(B4:B513)</f>
        <v>-5.2908069555194889E-6</v>
      </c>
      <c r="C515" s="115">
        <f t="shared" si="48"/>
        <v>-1.9993226173414724E-5</v>
      </c>
      <c r="D515" s="115">
        <f t="shared" si="48"/>
        <v>-3.7843250525030229E-5</v>
      </c>
      <c r="E515" s="115">
        <f t="shared" si="48"/>
        <v>-7.1004567851026332E-5</v>
      </c>
      <c r="F515" s="115">
        <f t="shared" si="48"/>
        <v>-7.8741805512287877E-5</v>
      </c>
      <c r="G515" s="115">
        <f t="shared" si="48"/>
        <v>-2.1287365701727883E-4</v>
      </c>
      <c r="J515" s="116"/>
      <c r="K515" s="117" t="s">
        <v>52</v>
      </c>
      <c r="L515" s="118">
        <f t="shared" ref="L515:Q515" si="49">AVERAGE(L4:L513)</f>
        <v>-1.2184338061413453E-4</v>
      </c>
      <c r="M515" s="118">
        <f t="shared" si="49"/>
        <v>-3.6801910585012497E-4</v>
      </c>
      <c r="N515" s="118">
        <f t="shared" si="49"/>
        <v>-7.1870186089559556E-4</v>
      </c>
      <c r="O515" s="118">
        <f t="shared" si="49"/>
        <v>-1.4077514858671166E-3</v>
      </c>
      <c r="P515" s="118">
        <f t="shared" si="49"/>
        <v>-1.6279561229915695E-3</v>
      </c>
      <c r="Q515" s="118">
        <f t="shared" si="49"/>
        <v>-4.2442719562185297E-3</v>
      </c>
    </row>
    <row r="516" spans="1:19" ht="15.6">
      <c r="A516" s="44" t="s">
        <v>83</v>
      </c>
      <c r="B516" s="119">
        <f t="shared" ref="B516:G516" si="50">STDEV(B4:B513)</f>
        <v>4.1316734941784485E-4</v>
      </c>
      <c r="C516" s="119">
        <f t="shared" si="50"/>
        <v>9.2626247685379177E-4</v>
      </c>
      <c r="D516" s="119">
        <f t="shared" si="50"/>
        <v>1.3208046546519735E-3</v>
      </c>
      <c r="E516" s="119">
        <f t="shared" si="50"/>
        <v>1.9097722259498178E-3</v>
      </c>
      <c r="F516" s="119">
        <f t="shared" si="50"/>
        <v>2.8583599864588699E-3</v>
      </c>
      <c r="G516" s="119">
        <f t="shared" si="50"/>
        <v>6.0173539249116738E-3</v>
      </c>
      <c r="J516" s="116"/>
      <c r="K516" s="114" t="s">
        <v>83</v>
      </c>
      <c r="L516" s="115">
        <f t="shared" ref="L516:Q516" si="51">STDEV(L4:L513)</f>
        <v>2.7232120763504785E-3</v>
      </c>
      <c r="M516" s="115">
        <f t="shared" si="51"/>
        <v>6.6126725979616984E-3</v>
      </c>
      <c r="N516" s="115">
        <f t="shared" si="51"/>
        <v>8.5914049394044557E-3</v>
      </c>
      <c r="O516" s="115">
        <f t="shared" si="51"/>
        <v>1.0363468146533467E-2</v>
      </c>
      <c r="P516" s="115">
        <f t="shared" si="51"/>
        <v>1.2264523766589871E-2</v>
      </c>
      <c r="Q516" s="115">
        <f t="shared" si="51"/>
        <v>3.3628857864766167E-2</v>
      </c>
    </row>
    <row r="517" spans="1:19" ht="15.6">
      <c r="A517" s="44" t="s">
        <v>54</v>
      </c>
      <c r="B517" s="119">
        <f t="shared" ref="B517:G517" si="52">VAR(B4:B513)</f>
        <v>1.7070725862496751E-7</v>
      </c>
      <c r="C517" s="119">
        <f t="shared" si="52"/>
        <v>8.5796217602732115E-7</v>
      </c>
      <c r="D517" s="119">
        <f t="shared" si="52"/>
        <v>1.7445249357503193E-6</v>
      </c>
      <c r="E517" s="119">
        <f t="shared" si="52"/>
        <v>3.6472299550093219E-6</v>
      </c>
      <c r="F517" s="119">
        <f t="shared" si="52"/>
        <v>8.1702218121891518E-6</v>
      </c>
      <c r="G517" s="119">
        <f t="shared" si="52"/>
        <v>3.6208548257649921E-5</v>
      </c>
      <c r="J517" s="116"/>
      <c r="K517" s="114" t="s">
        <v>54</v>
      </c>
      <c r="L517" s="115">
        <f t="shared" ref="L517:Q517" si="53">VAR(L4:L513)</f>
        <v>7.4158840127810834E-6</v>
      </c>
      <c r="M517" s="115">
        <f t="shared" si="53"/>
        <v>4.3727438887833516E-5</v>
      </c>
      <c r="N517" s="115">
        <f t="shared" si="53"/>
        <v>7.3812238832823287E-5</v>
      </c>
      <c r="O517" s="115">
        <f t="shared" si="53"/>
        <v>1.0740147202421379E-4</v>
      </c>
      <c r="P517" s="115">
        <f t="shared" si="53"/>
        <v>1.5041854322124781E-4</v>
      </c>
      <c r="Q517" s="115">
        <f t="shared" si="53"/>
        <v>1.1309000812886453E-3</v>
      </c>
    </row>
    <row r="518" spans="1:19" ht="15.6">
      <c r="B518" s="110"/>
      <c r="J518" s="116"/>
      <c r="K518" s="116"/>
      <c r="L518" s="110"/>
    </row>
    <row r="519" spans="1:19" ht="15.6">
      <c r="A519" s="120" t="s">
        <v>84</v>
      </c>
      <c r="B519" s="119"/>
      <c r="C519" s="56"/>
      <c r="D519" s="56"/>
      <c r="E519" s="56"/>
      <c r="F519" s="56"/>
      <c r="G519" s="56"/>
      <c r="J519" s="116"/>
      <c r="K519" s="62" t="s">
        <v>84</v>
      </c>
    </row>
    <row r="520" spans="1:19" ht="15.6">
      <c r="A520" s="39" t="s">
        <v>85</v>
      </c>
      <c r="B520" s="121">
        <f t="shared" ref="B520:G520" si="54">COUNT(B4:B513)</f>
        <v>509</v>
      </c>
      <c r="C520" s="121">
        <f t="shared" si="54"/>
        <v>509</v>
      </c>
      <c r="D520" s="121">
        <f t="shared" si="54"/>
        <v>509</v>
      </c>
      <c r="E520" s="121">
        <f t="shared" si="54"/>
        <v>509</v>
      </c>
      <c r="F520" s="121">
        <f t="shared" si="54"/>
        <v>509</v>
      </c>
      <c r="G520" s="121">
        <f t="shared" si="54"/>
        <v>509</v>
      </c>
      <c r="J520" s="116"/>
      <c r="K520" s="117" t="s">
        <v>85</v>
      </c>
      <c r="L520" s="122">
        <f t="shared" ref="L520:Q520" si="55">COUNT(L4:L513)</f>
        <v>480</v>
      </c>
      <c r="M520" s="122">
        <f t="shared" si="55"/>
        <v>480</v>
      </c>
      <c r="N520" s="122">
        <f t="shared" si="55"/>
        <v>480</v>
      </c>
      <c r="O520" s="122">
        <f t="shared" si="55"/>
        <v>480</v>
      </c>
      <c r="P520" s="122">
        <f t="shared" si="55"/>
        <v>480</v>
      </c>
      <c r="Q520" s="122">
        <f t="shared" si="55"/>
        <v>480</v>
      </c>
    </row>
    <row r="521" spans="1:19" ht="15.6">
      <c r="A521" s="39" t="s">
        <v>56</v>
      </c>
      <c r="B521" s="121">
        <f t="shared" ref="B521:G521" si="56">ROUNDDOWN((B520*0.1),0)</f>
        <v>50</v>
      </c>
      <c r="C521" s="121">
        <f t="shared" si="56"/>
        <v>50</v>
      </c>
      <c r="D521" s="121">
        <f t="shared" si="56"/>
        <v>50</v>
      </c>
      <c r="E521" s="121">
        <f t="shared" si="56"/>
        <v>50</v>
      </c>
      <c r="F521" s="121">
        <f t="shared" si="56"/>
        <v>50</v>
      </c>
      <c r="G521" s="121">
        <f t="shared" si="56"/>
        <v>50</v>
      </c>
      <c r="J521" s="116"/>
      <c r="K521" s="39" t="s">
        <v>56</v>
      </c>
      <c r="L521" s="121">
        <f t="shared" ref="L521:Q521" si="57">ROUNDDOWN((L520*0.1),0)</f>
        <v>48</v>
      </c>
      <c r="M521" s="121">
        <f t="shared" si="57"/>
        <v>48</v>
      </c>
      <c r="N521" s="121">
        <f t="shared" si="57"/>
        <v>48</v>
      </c>
      <c r="O521" s="121">
        <f t="shared" si="57"/>
        <v>48</v>
      </c>
      <c r="P521" s="121">
        <f t="shared" si="57"/>
        <v>48</v>
      </c>
      <c r="Q521" s="121">
        <f t="shared" si="57"/>
        <v>48</v>
      </c>
    </row>
    <row r="522" spans="1:19" ht="15.6">
      <c r="A522" s="39" t="s">
        <v>86</v>
      </c>
      <c r="B522" s="110">
        <f t="shared" ref="B522:G522" si="58">SMALL(B4:B513,B521)</f>
        <v>-4.3756311006395434E-4</v>
      </c>
      <c r="C522" s="110">
        <f t="shared" si="58"/>
        <v>-8.913926808059359E-4</v>
      </c>
      <c r="D522" s="110">
        <f t="shared" si="58"/>
        <v>-1.3608777030248876E-3</v>
      </c>
      <c r="E522" s="110">
        <f t="shared" si="58"/>
        <v>-2.0030929417874212E-3</v>
      </c>
      <c r="F522" s="110">
        <f t="shared" si="58"/>
        <v>-3.1275641363114337E-3</v>
      </c>
      <c r="G522" s="110">
        <f t="shared" si="58"/>
        <v>-6.5351994718220174E-3</v>
      </c>
      <c r="J522" s="116"/>
      <c r="K522" s="39" t="s">
        <v>86</v>
      </c>
      <c r="L522" s="110">
        <f t="shared" ref="L522:Q522" si="59">SMALL(L4:L515,L521)</f>
        <v>-2.9685825018553437E-3</v>
      </c>
      <c r="M522" s="110">
        <f t="shared" si="59"/>
        <v>-8.5423675263491816E-3</v>
      </c>
      <c r="N522" s="110">
        <f t="shared" si="59"/>
        <v>-1.1714367918456571E-2</v>
      </c>
      <c r="O522" s="110">
        <f t="shared" si="59"/>
        <v>-1.5336703733152303E-2</v>
      </c>
      <c r="P522" s="110">
        <f t="shared" si="59"/>
        <v>-1.6373126299265663E-2</v>
      </c>
      <c r="Q522" s="110">
        <f t="shared" si="59"/>
        <v>-4.5299347147243575E-2</v>
      </c>
    </row>
    <row r="523" spans="1:19" ht="15.6">
      <c r="B523" s="110"/>
      <c r="J523" s="116"/>
      <c r="K523" s="116"/>
      <c r="L523" s="110"/>
    </row>
    <row r="524" spans="1:19" ht="15.6">
      <c r="A524" s="39" t="s">
        <v>85</v>
      </c>
      <c r="B524" s="121">
        <f t="shared" ref="B524:G524" si="60">COUNT(B4:B513)</f>
        <v>509</v>
      </c>
      <c r="C524" s="121">
        <f t="shared" si="60"/>
        <v>509</v>
      </c>
      <c r="D524" s="121">
        <f t="shared" si="60"/>
        <v>509</v>
      </c>
      <c r="E524" s="121">
        <f t="shared" si="60"/>
        <v>509</v>
      </c>
      <c r="F524" s="121">
        <f t="shared" si="60"/>
        <v>509</v>
      </c>
      <c r="G524" s="121">
        <f t="shared" si="60"/>
        <v>509</v>
      </c>
      <c r="J524" s="116"/>
      <c r="K524" s="39" t="s">
        <v>85</v>
      </c>
      <c r="L524" s="121">
        <f t="shared" ref="L524:Q524" si="61">COUNT(L4:L513)</f>
        <v>480</v>
      </c>
      <c r="M524" s="121">
        <f t="shared" si="61"/>
        <v>480</v>
      </c>
      <c r="N524" s="121">
        <f t="shared" si="61"/>
        <v>480</v>
      </c>
      <c r="O524" s="121">
        <f t="shared" si="61"/>
        <v>480</v>
      </c>
      <c r="P524" s="121">
        <f t="shared" si="61"/>
        <v>480</v>
      </c>
      <c r="Q524" s="121">
        <f t="shared" si="61"/>
        <v>480</v>
      </c>
    </row>
    <row r="525" spans="1:19" ht="15.6">
      <c r="A525" s="39" t="s">
        <v>57</v>
      </c>
      <c r="B525" s="121">
        <f t="shared" ref="B525:G525" si="62">ROUNDDOWN((B524*0.05),0)</f>
        <v>25</v>
      </c>
      <c r="C525" s="121">
        <f t="shared" si="62"/>
        <v>25</v>
      </c>
      <c r="D525" s="121">
        <f t="shared" si="62"/>
        <v>25</v>
      </c>
      <c r="E525" s="121">
        <f t="shared" si="62"/>
        <v>25</v>
      </c>
      <c r="F525" s="121">
        <f t="shared" si="62"/>
        <v>25</v>
      </c>
      <c r="G525" s="121">
        <f t="shared" si="62"/>
        <v>25</v>
      </c>
      <c r="J525" s="116"/>
      <c r="K525" s="39" t="s">
        <v>57</v>
      </c>
      <c r="L525" s="121">
        <f t="shared" ref="L525:Q525" si="63">ROUNDDOWN((L520*0.05),0)</f>
        <v>24</v>
      </c>
      <c r="M525" s="121">
        <f t="shared" si="63"/>
        <v>24</v>
      </c>
      <c r="N525" s="121">
        <f t="shared" si="63"/>
        <v>24</v>
      </c>
      <c r="O525" s="121">
        <f t="shared" si="63"/>
        <v>24</v>
      </c>
      <c r="P525" s="121">
        <f t="shared" si="63"/>
        <v>24</v>
      </c>
      <c r="Q525" s="121">
        <f t="shared" si="63"/>
        <v>24</v>
      </c>
    </row>
    <row r="526" spans="1:19" ht="15.6">
      <c r="A526" s="44" t="s">
        <v>87</v>
      </c>
      <c r="B526" s="119">
        <f t="shared" ref="B526:G526" si="64">SMALL(B4:B513,B525)</f>
        <v>-6.0943757617970551E-4</v>
      </c>
      <c r="C526" s="119">
        <f t="shared" si="64"/>
        <v>-1.3079818521991805E-3</v>
      </c>
      <c r="D526" s="119">
        <f t="shared" si="64"/>
        <v>-1.8567327941180212E-3</v>
      </c>
      <c r="E526" s="119">
        <f t="shared" si="64"/>
        <v>-2.7761613729604621E-3</v>
      </c>
      <c r="F526" s="119">
        <f t="shared" si="64"/>
        <v>-4.083729497459632E-3</v>
      </c>
      <c r="G526" s="119">
        <f t="shared" si="64"/>
        <v>-9.3961157806406129E-3</v>
      </c>
      <c r="J526" s="116"/>
      <c r="K526" s="44" t="s">
        <v>87</v>
      </c>
      <c r="L526" s="119">
        <f t="shared" ref="L526:Q526" si="65">SMALL(L4:L513,L525)</f>
        <v>-3.464300802703857E-3</v>
      </c>
      <c r="M526" s="119">
        <f t="shared" si="65"/>
        <v>-9.3659162213441949E-3</v>
      </c>
      <c r="N526" s="119">
        <f t="shared" si="65"/>
        <v>-1.3525203185681201E-2</v>
      </c>
      <c r="O526" s="119">
        <f t="shared" si="65"/>
        <v>-1.7095320911616585E-2</v>
      </c>
      <c r="P526" s="119">
        <f t="shared" si="65"/>
        <v>-2.4942968445550464E-2</v>
      </c>
      <c r="Q526" s="119">
        <f t="shared" si="65"/>
        <v>-5.0941695169808489E-2</v>
      </c>
    </row>
    <row r="527" spans="1:19" ht="15.6">
      <c r="B527" s="110"/>
    </row>
    <row r="528" spans="1:19" ht="15.6">
      <c r="B528" s="110"/>
    </row>
    <row r="529" spans="2:2" ht="15.6">
      <c r="B529" s="110"/>
    </row>
    <row r="530" spans="2:2" ht="15.6">
      <c r="B530" s="110"/>
    </row>
    <row r="531" spans="2:2" ht="15.6">
      <c r="B531" s="110"/>
    </row>
    <row r="532" spans="2:2" ht="15.6">
      <c r="B532" s="110"/>
    </row>
    <row r="533" spans="2:2" ht="15.6">
      <c r="B533" s="110"/>
    </row>
    <row r="534" spans="2:2" ht="15.6">
      <c r="B534" s="110"/>
    </row>
    <row r="535" spans="2:2" ht="15.6">
      <c r="B535" s="110"/>
    </row>
    <row r="536" spans="2:2" ht="15.6">
      <c r="B536" s="110"/>
    </row>
    <row r="537" spans="2:2" ht="15.6">
      <c r="B537" s="110"/>
    </row>
    <row r="538" spans="2:2" ht="15.6">
      <c r="B538" s="110"/>
    </row>
    <row r="539" spans="2:2" ht="15.6">
      <c r="B539" s="110"/>
    </row>
    <row r="540" spans="2:2" ht="15.6">
      <c r="B540" s="110"/>
    </row>
    <row r="541" spans="2:2" ht="15.6">
      <c r="B541" s="110"/>
    </row>
    <row r="542" spans="2:2" ht="15.6">
      <c r="B542" s="110"/>
    </row>
    <row r="543" spans="2:2" ht="15.6">
      <c r="B543" s="110"/>
    </row>
    <row r="544" spans="2:2" ht="15.6">
      <c r="B544" s="110"/>
    </row>
    <row r="545" spans="2:2" ht="15.6">
      <c r="B545" s="110"/>
    </row>
    <row r="546" spans="2:2" ht="15.6">
      <c r="B546" s="110"/>
    </row>
    <row r="547" spans="2:2" ht="15.6">
      <c r="B547" s="110"/>
    </row>
    <row r="548" spans="2:2" ht="15.6">
      <c r="B548" s="110"/>
    </row>
    <row r="549" spans="2:2" ht="15.6">
      <c r="B549" s="110"/>
    </row>
    <row r="550" spans="2:2" ht="15.6">
      <c r="B550" s="110"/>
    </row>
    <row r="551" spans="2:2" ht="15.6">
      <c r="B551" s="110"/>
    </row>
    <row r="552" spans="2:2" ht="15.6">
      <c r="B552" s="110"/>
    </row>
    <row r="553" spans="2:2" ht="15.6">
      <c r="B553" s="110"/>
    </row>
    <row r="554" spans="2:2" ht="15.6">
      <c r="B554" s="110"/>
    </row>
    <row r="555" spans="2:2" ht="15.6">
      <c r="B555" s="110"/>
    </row>
    <row r="556" spans="2:2" ht="15.6">
      <c r="B556" s="110"/>
    </row>
    <row r="557" spans="2:2" ht="15.6">
      <c r="B557" s="110"/>
    </row>
    <row r="558" spans="2:2" ht="15.6">
      <c r="B558" s="110"/>
    </row>
    <row r="559" spans="2:2" ht="15.6">
      <c r="B559" s="110"/>
    </row>
    <row r="560" spans="2:2" ht="15.6">
      <c r="B560" s="110"/>
    </row>
    <row r="561" spans="2:2" ht="15.6">
      <c r="B561" s="110"/>
    </row>
    <row r="562" spans="2:2" ht="15.6">
      <c r="B562" s="110"/>
    </row>
    <row r="563" spans="2:2" ht="15.6">
      <c r="B563" s="110"/>
    </row>
    <row r="564" spans="2:2" ht="15.6">
      <c r="B564" s="110"/>
    </row>
    <row r="565" spans="2:2" ht="15.6">
      <c r="B565" s="110"/>
    </row>
    <row r="566" spans="2:2" ht="15.6">
      <c r="B566" s="110"/>
    </row>
    <row r="567" spans="2:2" ht="15.6">
      <c r="B567" s="110"/>
    </row>
    <row r="568" spans="2:2" ht="15.6">
      <c r="B568" s="110"/>
    </row>
    <row r="569" spans="2:2" ht="15.6">
      <c r="B569" s="110"/>
    </row>
    <row r="570" spans="2:2" ht="15.6">
      <c r="B570" s="110"/>
    </row>
    <row r="571" spans="2:2" ht="15.6">
      <c r="B571" s="110"/>
    </row>
    <row r="572" spans="2:2" ht="15.6">
      <c r="B572" s="110"/>
    </row>
    <row r="573" spans="2:2" ht="15.6">
      <c r="B573" s="110"/>
    </row>
    <row r="574" spans="2:2" ht="15.6">
      <c r="B574" s="110"/>
    </row>
    <row r="575" spans="2:2" ht="15.6">
      <c r="B575" s="110"/>
    </row>
    <row r="576" spans="2:2" ht="15.6">
      <c r="B576" s="110"/>
    </row>
    <row r="577" spans="2:2" ht="15.6">
      <c r="B577" s="110"/>
    </row>
    <row r="578" spans="2:2" ht="15.6">
      <c r="B578" s="110"/>
    </row>
    <row r="579" spans="2:2" ht="15.6">
      <c r="B579" s="110"/>
    </row>
    <row r="580" spans="2:2" ht="15.6">
      <c r="B580" s="110"/>
    </row>
    <row r="581" spans="2:2" ht="15.6">
      <c r="B581" s="110"/>
    </row>
    <row r="582" spans="2:2" ht="15.6">
      <c r="B582" s="110"/>
    </row>
    <row r="583" spans="2:2" ht="15.6">
      <c r="B583" s="110"/>
    </row>
    <row r="584" spans="2:2" ht="15.6">
      <c r="B584" s="110"/>
    </row>
    <row r="585" spans="2:2" ht="15.6">
      <c r="B585" s="110"/>
    </row>
    <row r="586" spans="2:2" ht="15.6">
      <c r="B586" s="110"/>
    </row>
    <row r="587" spans="2:2" ht="15.6">
      <c r="B587" s="110"/>
    </row>
    <row r="588" spans="2:2" ht="15.6">
      <c r="B588" s="110"/>
    </row>
    <row r="589" spans="2:2" ht="15.6">
      <c r="B589" s="110"/>
    </row>
    <row r="590" spans="2:2" ht="15.6">
      <c r="B590" s="110"/>
    </row>
    <row r="591" spans="2:2" ht="15.6">
      <c r="B591" s="110"/>
    </row>
    <row r="592" spans="2:2" ht="15.6">
      <c r="B592" s="110"/>
    </row>
    <row r="593" spans="2:2" ht="15.6">
      <c r="B593" s="110"/>
    </row>
    <row r="594" spans="2:2" ht="15.6">
      <c r="B594" s="110"/>
    </row>
    <row r="595" spans="2:2" ht="15.6">
      <c r="B595" s="110"/>
    </row>
    <row r="596" spans="2:2" ht="15.6">
      <c r="B596" s="110"/>
    </row>
    <row r="597" spans="2:2" ht="15.6">
      <c r="B597" s="110"/>
    </row>
    <row r="598" spans="2:2" ht="15.6">
      <c r="B598" s="110"/>
    </row>
    <row r="599" spans="2:2" ht="15.6">
      <c r="B599" s="110"/>
    </row>
    <row r="600" spans="2:2" ht="15.6">
      <c r="B600" s="110"/>
    </row>
    <row r="601" spans="2:2" ht="15.6">
      <c r="B601" s="110"/>
    </row>
    <row r="602" spans="2:2" ht="15.6">
      <c r="B602" s="110"/>
    </row>
    <row r="603" spans="2:2" ht="15.6">
      <c r="B603" s="110"/>
    </row>
    <row r="604" spans="2:2" ht="15.6">
      <c r="B604" s="110"/>
    </row>
    <row r="605" spans="2:2" ht="15.6">
      <c r="B605" s="110"/>
    </row>
    <row r="606" spans="2:2" ht="15.6">
      <c r="B606" s="110"/>
    </row>
    <row r="607" spans="2:2" ht="15.6">
      <c r="B607" s="110"/>
    </row>
    <row r="608" spans="2:2" ht="15.6">
      <c r="B608" s="110"/>
    </row>
    <row r="609" spans="2:2" ht="15.6">
      <c r="B609" s="110"/>
    </row>
    <row r="610" spans="2:2" ht="15.6">
      <c r="B610" s="110"/>
    </row>
    <row r="611" spans="2:2" ht="15.6">
      <c r="B611" s="110"/>
    </row>
    <row r="612" spans="2:2" ht="15.6">
      <c r="B612" s="110"/>
    </row>
    <row r="613" spans="2:2" ht="15.6">
      <c r="B613" s="110"/>
    </row>
    <row r="614" spans="2:2" ht="15.6">
      <c r="B614" s="110"/>
    </row>
    <row r="615" spans="2:2" ht="15.6">
      <c r="B615" s="110"/>
    </row>
    <row r="616" spans="2:2" ht="15.6">
      <c r="B616" s="110"/>
    </row>
    <row r="617" spans="2:2" ht="15.6">
      <c r="B617" s="110"/>
    </row>
    <row r="618" spans="2:2" ht="15.6">
      <c r="B618" s="110"/>
    </row>
    <row r="619" spans="2:2" ht="15.6">
      <c r="B619" s="110"/>
    </row>
    <row r="620" spans="2:2" ht="15.6">
      <c r="B620" s="110"/>
    </row>
    <row r="621" spans="2:2" ht="15.6">
      <c r="B621" s="110"/>
    </row>
    <row r="622" spans="2:2" ht="15.6">
      <c r="B622" s="110"/>
    </row>
    <row r="623" spans="2:2" ht="15.6">
      <c r="B623" s="110"/>
    </row>
    <row r="624" spans="2:2" ht="15.6">
      <c r="B624" s="110"/>
    </row>
    <row r="625" spans="2:2" ht="15.6">
      <c r="B625" s="110"/>
    </row>
    <row r="626" spans="2:2" ht="15.6">
      <c r="B626" s="110"/>
    </row>
    <row r="627" spans="2:2" ht="15.6">
      <c r="B627" s="110"/>
    </row>
    <row r="628" spans="2:2" ht="15.6">
      <c r="B628" s="110"/>
    </row>
    <row r="629" spans="2:2" ht="15.6">
      <c r="B629" s="110"/>
    </row>
    <row r="630" spans="2:2" ht="15.6">
      <c r="B630" s="110"/>
    </row>
    <row r="631" spans="2:2" ht="15.6">
      <c r="B631" s="110"/>
    </row>
    <row r="632" spans="2:2" ht="15.6">
      <c r="B632" s="110"/>
    </row>
    <row r="633" spans="2:2" ht="15.6">
      <c r="B633" s="110"/>
    </row>
    <row r="634" spans="2:2" ht="15.6">
      <c r="B634" s="110"/>
    </row>
    <row r="635" spans="2:2" ht="15.6">
      <c r="B635" s="110"/>
    </row>
    <row r="636" spans="2:2" ht="15.6">
      <c r="B636" s="110"/>
    </row>
    <row r="637" spans="2:2" ht="15.6">
      <c r="B637" s="110"/>
    </row>
    <row r="638" spans="2:2" ht="15.6">
      <c r="B638" s="110"/>
    </row>
    <row r="639" spans="2:2" ht="15.6">
      <c r="B639" s="110"/>
    </row>
    <row r="640" spans="2:2" ht="15.6">
      <c r="B640" s="110"/>
    </row>
    <row r="641" spans="2:2" ht="15.6">
      <c r="B641" s="110"/>
    </row>
    <row r="642" spans="2:2" ht="15.6">
      <c r="B642" s="110"/>
    </row>
    <row r="643" spans="2:2" ht="15.6">
      <c r="B643" s="110"/>
    </row>
    <row r="644" spans="2:2" ht="15.6">
      <c r="B644" s="110"/>
    </row>
    <row r="645" spans="2:2" ht="15.6">
      <c r="B645" s="110"/>
    </row>
    <row r="646" spans="2:2" ht="15.6">
      <c r="B646" s="110"/>
    </row>
    <row r="647" spans="2:2" ht="15.6">
      <c r="B647" s="110"/>
    </row>
    <row r="648" spans="2:2" ht="15.6">
      <c r="B648" s="110"/>
    </row>
    <row r="649" spans="2:2" ht="15.6">
      <c r="B649" s="110"/>
    </row>
    <row r="650" spans="2:2" ht="15.6">
      <c r="B650" s="110"/>
    </row>
    <row r="651" spans="2:2" ht="15.6">
      <c r="B651" s="110"/>
    </row>
    <row r="652" spans="2:2" ht="15.6">
      <c r="B652" s="110"/>
    </row>
    <row r="653" spans="2:2" ht="15.6">
      <c r="B653" s="110"/>
    </row>
    <row r="654" spans="2:2" ht="15.6">
      <c r="B654" s="110"/>
    </row>
    <row r="655" spans="2:2" ht="15.6">
      <c r="B655" s="110"/>
    </row>
    <row r="656" spans="2:2" ht="15.6">
      <c r="B656" s="110"/>
    </row>
    <row r="657" spans="2:2" ht="15.6">
      <c r="B657" s="110"/>
    </row>
    <row r="658" spans="2:2" ht="15.6">
      <c r="B658" s="110"/>
    </row>
    <row r="659" spans="2:2" ht="15.6">
      <c r="B659" s="110"/>
    </row>
    <row r="660" spans="2:2" ht="15.6">
      <c r="B660" s="110"/>
    </row>
    <row r="661" spans="2:2" ht="15.6">
      <c r="B661" s="110"/>
    </row>
    <row r="662" spans="2:2" ht="15.6">
      <c r="B662" s="110"/>
    </row>
    <row r="663" spans="2:2" ht="15.6">
      <c r="B663" s="110"/>
    </row>
    <row r="664" spans="2:2" ht="15.6">
      <c r="B664" s="110"/>
    </row>
    <row r="665" spans="2:2" ht="15.6">
      <c r="B665" s="110"/>
    </row>
    <row r="666" spans="2:2" ht="15.6">
      <c r="B666" s="110"/>
    </row>
    <row r="667" spans="2:2" ht="15.6">
      <c r="B667" s="110"/>
    </row>
    <row r="668" spans="2:2" ht="15.6">
      <c r="B668" s="110"/>
    </row>
    <row r="669" spans="2:2" ht="15.6">
      <c r="B669" s="110"/>
    </row>
    <row r="670" spans="2:2" ht="15.6">
      <c r="B670" s="110"/>
    </row>
    <row r="671" spans="2:2" ht="15.6">
      <c r="B671" s="110"/>
    </row>
    <row r="672" spans="2:2" ht="15.6">
      <c r="B672" s="110"/>
    </row>
    <row r="673" spans="2:2" ht="15.6">
      <c r="B673" s="110"/>
    </row>
    <row r="674" spans="2:2" ht="15.6">
      <c r="B674" s="110"/>
    </row>
    <row r="675" spans="2:2" ht="15.6">
      <c r="B675" s="110"/>
    </row>
    <row r="676" spans="2:2" ht="15.6">
      <c r="B676" s="110"/>
    </row>
    <row r="677" spans="2:2" ht="15.6">
      <c r="B677" s="110"/>
    </row>
    <row r="678" spans="2:2" ht="15.6">
      <c r="B678" s="110"/>
    </row>
    <row r="679" spans="2:2" ht="15.6">
      <c r="B679" s="110"/>
    </row>
    <row r="680" spans="2:2" ht="15.6">
      <c r="B680" s="110"/>
    </row>
    <row r="681" spans="2:2" ht="15.6">
      <c r="B681" s="110"/>
    </row>
    <row r="682" spans="2:2" ht="15.6">
      <c r="B682" s="110"/>
    </row>
    <row r="683" spans="2:2" ht="15.6">
      <c r="B683" s="110"/>
    </row>
    <row r="684" spans="2:2" ht="15.6">
      <c r="B684" s="110"/>
    </row>
    <row r="685" spans="2:2" ht="15.6">
      <c r="B685" s="110"/>
    </row>
    <row r="686" spans="2:2" ht="15.6">
      <c r="B686" s="110"/>
    </row>
    <row r="687" spans="2:2" ht="15.6">
      <c r="B687" s="110"/>
    </row>
    <row r="688" spans="2:2" ht="15.6">
      <c r="B688" s="110"/>
    </row>
    <row r="689" spans="2:2" ht="15.6">
      <c r="B689" s="110"/>
    </row>
    <row r="690" spans="2:2" ht="15.6">
      <c r="B690" s="110"/>
    </row>
    <row r="691" spans="2:2" ht="15.6">
      <c r="B691" s="110"/>
    </row>
    <row r="692" spans="2:2" ht="15.6">
      <c r="B692" s="110"/>
    </row>
    <row r="693" spans="2:2" ht="15.6">
      <c r="B693" s="110"/>
    </row>
    <row r="694" spans="2:2" ht="15.6">
      <c r="B694" s="110"/>
    </row>
    <row r="695" spans="2:2" ht="15.6">
      <c r="B695" s="110"/>
    </row>
    <row r="696" spans="2:2" ht="15.6">
      <c r="B696" s="110"/>
    </row>
    <row r="697" spans="2:2" ht="15.6">
      <c r="B697" s="110"/>
    </row>
    <row r="698" spans="2:2" ht="15.6">
      <c r="B698" s="110"/>
    </row>
    <row r="699" spans="2:2" ht="15.6">
      <c r="B699" s="110"/>
    </row>
    <row r="700" spans="2:2" ht="15.6">
      <c r="B700" s="110"/>
    </row>
    <row r="701" spans="2:2" ht="15.6">
      <c r="B701" s="110"/>
    </row>
    <row r="702" spans="2:2" ht="15.6">
      <c r="B702" s="110"/>
    </row>
    <row r="703" spans="2:2" ht="15.6">
      <c r="B703" s="110"/>
    </row>
    <row r="704" spans="2:2" ht="15.6">
      <c r="B704" s="110"/>
    </row>
    <row r="705" spans="2:2" ht="15.6">
      <c r="B705" s="110"/>
    </row>
    <row r="706" spans="2:2" ht="15.6">
      <c r="B706" s="110"/>
    </row>
    <row r="707" spans="2:2" ht="15.6">
      <c r="B707" s="110"/>
    </row>
    <row r="708" spans="2:2" ht="15.6">
      <c r="B708" s="110"/>
    </row>
    <row r="709" spans="2:2" ht="15.6">
      <c r="B709" s="110"/>
    </row>
    <row r="710" spans="2:2" ht="15.6">
      <c r="B710" s="110"/>
    </row>
    <row r="711" spans="2:2" ht="15.6">
      <c r="B711" s="110"/>
    </row>
    <row r="712" spans="2:2" ht="15.6">
      <c r="B712" s="110"/>
    </row>
    <row r="713" spans="2:2" ht="15.6">
      <c r="B713" s="110"/>
    </row>
    <row r="714" spans="2:2" ht="15.6">
      <c r="B714" s="110"/>
    </row>
    <row r="715" spans="2:2" ht="15.6">
      <c r="B715" s="110"/>
    </row>
    <row r="716" spans="2:2" ht="15.6">
      <c r="B716" s="110"/>
    </row>
    <row r="717" spans="2:2" ht="15.6">
      <c r="B717" s="110"/>
    </row>
    <row r="718" spans="2:2" ht="15.6">
      <c r="B718" s="110"/>
    </row>
    <row r="719" spans="2:2" ht="15.6">
      <c r="B719" s="110"/>
    </row>
    <row r="720" spans="2:2" ht="15.6">
      <c r="B720" s="110"/>
    </row>
    <row r="721" spans="2:2" ht="15.6">
      <c r="B721" s="110"/>
    </row>
    <row r="722" spans="2:2" ht="15.6">
      <c r="B722" s="110"/>
    </row>
    <row r="723" spans="2:2" ht="15.6">
      <c r="B723" s="110"/>
    </row>
    <row r="724" spans="2:2" ht="15.6">
      <c r="B724" s="110"/>
    </row>
    <row r="725" spans="2:2" ht="15.6">
      <c r="B725" s="110"/>
    </row>
    <row r="726" spans="2:2" ht="15.6">
      <c r="B726" s="110"/>
    </row>
    <row r="727" spans="2:2" ht="15.6">
      <c r="B727" s="110"/>
    </row>
    <row r="728" spans="2:2" ht="15.6">
      <c r="B728" s="110"/>
    </row>
    <row r="729" spans="2:2" ht="15.6">
      <c r="B729" s="110"/>
    </row>
    <row r="730" spans="2:2" ht="15.6">
      <c r="B730" s="110"/>
    </row>
    <row r="731" spans="2:2" ht="15.6">
      <c r="B731" s="110"/>
    </row>
    <row r="732" spans="2:2" ht="15.6">
      <c r="B732" s="110"/>
    </row>
    <row r="733" spans="2:2" ht="15.6">
      <c r="B733" s="110"/>
    </row>
    <row r="734" spans="2:2" ht="15.6">
      <c r="B734" s="110"/>
    </row>
    <row r="735" spans="2:2" ht="15.6">
      <c r="B735" s="110"/>
    </row>
    <row r="736" spans="2:2" ht="15.6">
      <c r="B736" s="110"/>
    </row>
    <row r="737" spans="2:2" ht="15.6">
      <c r="B737" s="110"/>
    </row>
    <row r="738" spans="2:2" ht="15.6">
      <c r="B738" s="110"/>
    </row>
    <row r="739" spans="2:2" ht="15.6">
      <c r="B739" s="110"/>
    </row>
    <row r="740" spans="2:2" ht="15.6">
      <c r="B740" s="110"/>
    </row>
    <row r="741" spans="2:2" ht="15.6">
      <c r="B741" s="110"/>
    </row>
    <row r="742" spans="2:2" ht="15.6">
      <c r="B742" s="110"/>
    </row>
    <row r="743" spans="2:2" ht="15.6">
      <c r="B743" s="110"/>
    </row>
    <row r="744" spans="2:2" ht="15.6">
      <c r="B744" s="110"/>
    </row>
    <row r="745" spans="2:2" ht="15.6">
      <c r="B745" s="110"/>
    </row>
    <row r="746" spans="2:2" ht="15.6">
      <c r="B746" s="110"/>
    </row>
    <row r="747" spans="2:2" ht="15.6">
      <c r="B747" s="110"/>
    </row>
    <row r="748" spans="2:2" ht="15.6">
      <c r="B748" s="110"/>
    </row>
    <row r="749" spans="2:2" ht="15.6">
      <c r="B749" s="110"/>
    </row>
    <row r="750" spans="2:2" ht="15.6">
      <c r="B750" s="110"/>
    </row>
    <row r="751" spans="2:2" ht="15.6">
      <c r="B751" s="110"/>
    </row>
    <row r="752" spans="2:2" ht="15.6">
      <c r="B752" s="110"/>
    </row>
    <row r="753" spans="2:2" ht="15.6">
      <c r="B753" s="110"/>
    </row>
    <row r="754" spans="2:2" ht="15.6">
      <c r="B754" s="110"/>
    </row>
    <row r="755" spans="2:2" ht="15.6">
      <c r="B755" s="110"/>
    </row>
    <row r="756" spans="2:2" ht="15.6">
      <c r="B756" s="110"/>
    </row>
    <row r="757" spans="2:2" ht="15.6">
      <c r="B757" s="110"/>
    </row>
    <row r="758" spans="2:2" ht="15.6">
      <c r="B758" s="110"/>
    </row>
    <row r="759" spans="2:2" ht="15.6">
      <c r="B759" s="110"/>
    </row>
    <row r="760" spans="2:2" ht="15.6">
      <c r="B760" s="110"/>
    </row>
    <row r="761" spans="2:2" ht="15.6">
      <c r="B761" s="110"/>
    </row>
    <row r="762" spans="2:2" ht="15.6">
      <c r="B762" s="110"/>
    </row>
    <row r="763" spans="2:2" ht="15.6">
      <c r="B763" s="110"/>
    </row>
    <row r="764" spans="2:2" ht="15.6">
      <c r="B764" s="110"/>
    </row>
    <row r="765" spans="2:2" ht="15.6">
      <c r="B765" s="110"/>
    </row>
    <row r="766" spans="2:2" ht="15.6">
      <c r="B766" s="110"/>
    </row>
    <row r="767" spans="2:2" ht="15.6">
      <c r="B767" s="110"/>
    </row>
    <row r="768" spans="2:2" ht="15.6">
      <c r="B768" s="110"/>
    </row>
    <row r="769" spans="2:2" ht="15.6">
      <c r="B769" s="110"/>
    </row>
    <row r="770" spans="2:2" ht="15.6">
      <c r="B770" s="110"/>
    </row>
    <row r="771" spans="2:2" ht="15.6">
      <c r="B771" s="110"/>
    </row>
    <row r="772" spans="2:2" ht="15.6">
      <c r="B772" s="110"/>
    </row>
    <row r="773" spans="2:2" ht="15.6">
      <c r="B773" s="110"/>
    </row>
    <row r="774" spans="2:2" ht="15.6">
      <c r="B774" s="110"/>
    </row>
    <row r="775" spans="2:2" ht="15.6">
      <c r="B775" s="110"/>
    </row>
    <row r="776" spans="2:2" ht="15.6">
      <c r="B776" s="110"/>
    </row>
    <row r="777" spans="2:2" ht="15.6">
      <c r="B777" s="110"/>
    </row>
    <row r="778" spans="2:2" ht="15.6">
      <c r="B778" s="110"/>
    </row>
    <row r="779" spans="2:2" ht="15.6">
      <c r="B779" s="110"/>
    </row>
    <row r="780" spans="2:2" ht="15.6">
      <c r="B780" s="110"/>
    </row>
    <row r="781" spans="2:2" ht="15.6">
      <c r="B781" s="110"/>
    </row>
    <row r="782" spans="2:2" ht="15.6">
      <c r="B782" s="110"/>
    </row>
    <row r="783" spans="2:2" ht="15.6">
      <c r="B783" s="110"/>
    </row>
    <row r="784" spans="2:2" ht="15.6">
      <c r="B784" s="110"/>
    </row>
    <row r="785" spans="2:2" ht="15.6">
      <c r="B785" s="110"/>
    </row>
    <row r="786" spans="2:2" ht="15.6">
      <c r="B786" s="110"/>
    </row>
    <row r="787" spans="2:2" ht="15.6">
      <c r="B787" s="110"/>
    </row>
    <row r="788" spans="2:2" ht="15.6">
      <c r="B788" s="110"/>
    </row>
    <row r="789" spans="2:2" ht="15.6">
      <c r="B789" s="110"/>
    </row>
    <row r="790" spans="2:2" ht="15.6">
      <c r="B790" s="110"/>
    </row>
    <row r="791" spans="2:2" ht="15.6">
      <c r="B791" s="110"/>
    </row>
    <row r="792" spans="2:2" ht="15.6">
      <c r="B792" s="110"/>
    </row>
    <row r="793" spans="2:2" ht="15.6">
      <c r="B793" s="110"/>
    </row>
    <row r="794" spans="2:2" ht="15.6">
      <c r="B794" s="110"/>
    </row>
    <row r="795" spans="2:2" ht="15.6">
      <c r="B795" s="110"/>
    </row>
    <row r="796" spans="2:2" ht="15.6">
      <c r="B796" s="110"/>
    </row>
    <row r="797" spans="2:2" ht="15.6">
      <c r="B797" s="110"/>
    </row>
    <row r="798" spans="2:2" ht="15.6">
      <c r="B798" s="110"/>
    </row>
    <row r="799" spans="2:2" ht="15.6">
      <c r="B799" s="110"/>
    </row>
    <row r="800" spans="2:2" ht="15.6">
      <c r="B800" s="110"/>
    </row>
    <row r="801" spans="2:2" ht="15.6">
      <c r="B801" s="110"/>
    </row>
    <row r="802" spans="2:2" ht="15.6">
      <c r="B802" s="110"/>
    </row>
    <row r="803" spans="2:2" ht="15.6">
      <c r="B803" s="110"/>
    </row>
    <row r="804" spans="2:2" ht="15.6">
      <c r="B804" s="110"/>
    </row>
    <row r="805" spans="2:2" ht="15.6">
      <c r="B805" s="110"/>
    </row>
    <row r="806" spans="2:2" ht="15.6">
      <c r="B806" s="110"/>
    </row>
    <row r="807" spans="2:2" ht="15.6">
      <c r="B807" s="110"/>
    </row>
    <row r="808" spans="2:2" ht="15.6">
      <c r="B808" s="110"/>
    </row>
    <row r="809" spans="2:2" ht="15.6">
      <c r="B809" s="110"/>
    </row>
    <row r="810" spans="2:2" ht="15.6">
      <c r="B810" s="110"/>
    </row>
    <row r="811" spans="2:2" ht="15.6">
      <c r="B811" s="110"/>
    </row>
    <row r="812" spans="2:2" ht="15.6">
      <c r="B812" s="110"/>
    </row>
    <row r="813" spans="2:2" ht="15.6">
      <c r="B813" s="110"/>
    </row>
    <row r="814" spans="2:2" ht="15.6">
      <c r="B814" s="110"/>
    </row>
    <row r="815" spans="2:2" ht="15.6">
      <c r="B815" s="110"/>
    </row>
    <row r="816" spans="2:2" ht="15.6">
      <c r="B816" s="110"/>
    </row>
    <row r="817" spans="2:2" ht="15.6">
      <c r="B817" s="110"/>
    </row>
    <row r="818" spans="2:2" ht="15.6">
      <c r="B818" s="110"/>
    </row>
    <row r="819" spans="2:2" ht="15.6">
      <c r="B819" s="110"/>
    </row>
    <row r="820" spans="2:2" ht="15.6">
      <c r="B820" s="110"/>
    </row>
    <row r="821" spans="2:2" ht="15.6">
      <c r="B821" s="110"/>
    </row>
    <row r="822" spans="2:2" ht="15.6">
      <c r="B822" s="110"/>
    </row>
    <row r="823" spans="2:2" ht="15.6">
      <c r="B823" s="110"/>
    </row>
    <row r="824" spans="2:2" ht="15.6">
      <c r="B824" s="110"/>
    </row>
    <row r="825" spans="2:2" ht="15.6">
      <c r="B825" s="110"/>
    </row>
    <row r="826" spans="2:2" ht="15.6">
      <c r="B826" s="110"/>
    </row>
    <row r="827" spans="2:2" ht="15.6">
      <c r="B827" s="110"/>
    </row>
    <row r="828" spans="2:2" ht="15.6">
      <c r="B828" s="110"/>
    </row>
    <row r="829" spans="2:2" ht="15.6">
      <c r="B829" s="110"/>
    </row>
    <row r="830" spans="2:2" ht="15.6">
      <c r="B830" s="110"/>
    </row>
    <row r="831" spans="2:2" ht="15.6">
      <c r="B831" s="110"/>
    </row>
    <row r="832" spans="2:2" ht="15.6">
      <c r="B832" s="110"/>
    </row>
    <row r="833" spans="2:2" ht="15.6">
      <c r="B833" s="110"/>
    </row>
    <row r="834" spans="2:2" ht="15.6">
      <c r="B834" s="110"/>
    </row>
    <row r="835" spans="2:2" ht="15.6">
      <c r="B835" s="110"/>
    </row>
    <row r="836" spans="2:2" ht="15.6">
      <c r="B836" s="110"/>
    </row>
    <row r="837" spans="2:2" ht="15.6">
      <c r="B837" s="110"/>
    </row>
    <row r="838" spans="2:2" ht="15.6">
      <c r="B838" s="110"/>
    </row>
    <row r="839" spans="2:2" ht="15.6">
      <c r="B839" s="110"/>
    </row>
    <row r="840" spans="2:2" ht="15.6">
      <c r="B840" s="110"/>
    </row>
    <row r="841" spans="2:2" ht="15.6">
      <c r="B841" s="110"/>
    </row>
    <row r="842" spans="2:2" ht="15.6">
      <c r="B842" s="110"/>
    </row>
    <row r="843" spans="2:2" ht="15.6">
      <c r="B843" s="110"/>
    </row>
    <row r="844" spans="2:2" ht="15.6">
      <c r="B844" s="110"/>
    </row>
    <row r="845" spans="2:2" ht="15.6">
      <c r="B845" s="110"/>
    </row>
    <row r="846" spans="2:2" ht="15.6">
      <c r="B846" s="110"/>
    </row>
    <row r="847" spans="2:2" ht="15.6">
      <c r="B847" s="110"/>
    </row>
    <row r="848" spans="2:2" ht="15.6">
      <c r="B848" s="110"/>
    </row>
    <row r="849" spans="2:2" ht="15.6">
      <c r="B849" s="110"/>
    </row>
    <row r="850" spans="2:2" ht="15.6">
      <c r="B850" s="110"/>
    </row>
    <row r="851" spans="2:2" ht="15.6">
      <c r="B851" s="110"/>
    </row>
    <row r="852" spans="2:2" ht="15.6">
      <c r="B852" s="110"/>
    </row>
    <row r="853" spans="2:2" ht="15.6">
      <c r="B853" s="110"/>
    </row>
    <row r="854" spans="2:2" ht="15.6">
      <c r="B854" s="110"/>
    </row>
    <row r="855" spans="2:2" ht="15.6">
      <c r="B855" s="110"/>
    </row>
    <row r="856" spans="2:2" ht="15.6">
      <c r="B856" s="110"/>
    </row>
    <row r="857" spans="2:2" ht="15.6">
      <c r="B857" s="110"/>
    </row>
    <row r="858" spans="2:2" ht="15.6">
      <c r="B858" s="110"/>
    </row>
    <row r="859" spans="2:2" ht="15.6">
      <c r="B859" s="110"/>
    </row>
    <row r="860" spans="2:2" ht="15.6">
      <c r="B860" s="110"/>
    </row>
    <row r="861" spans="2:2" ht="15.6">
      <c r="B861" s="110"/>
    </row>
    <row r="862" spans="2:2" ht="15.6">
      <c r="B862" s="110"/>
    </row>
    <row r="863" spans="2:2" ht="15.6">
      <c r="B863" s="110"/>
    </row>
    <row r="864" spans="2:2" ht="15.6">
      <c r="B864" s="110"/>
    </row>
    <row r="865" spans="2:2" ht="15.6">
      <c r="B865" s="110"/>
    </row>
    <row r="866" spans="2:2" ht="15.6">
      <c r="B866" s="110"/>
    </row>
    <row r="867" spans="2:2" ht="15.6">
      <c r="B867" s="110"/>
    </row>
    <row r="868" spans="2:2" ht="15.6">
      <c r="B868" s="110"/>
    </row>
    <row r="869" spans="2:2" ht="15.6">
      <c r="B869" s="110"/>
    </row>
    <row r="870" spans="2:2" ht="15.6">
      <c r="B870" s="110"/>
    </row>
    <row r="871" spans="2:2" ht="15.6">
      <c r="B871" s="110"/>
    </row>
    <row r="872" spans="2:2" ht="15.6">
      <c r="B872" s="110"/>
    </row>
    <row r="873" spans="2:2" ht="15.6">
      <c r="B873" s="110"/>
    </row>
    <row r="874" spans="2:2" ht="15.6">
      <c r="B874" s="110"/>
    </row>
    <row r="875" spans="2:2" ht="15.6">
      <c r="B875" s="110"/>
    </row>
    <row r="876" spans="2:2" ht="15.6">
      <c r="B876" s="110"/>
    </row>
    <row r="877" spans="2:2" ht="15.6">
      <c r="B877" s="110"/>
    </row>
    <row r="878" spans="2:2" ht="15.6">
      <c r="B878" s="110"/>
    </row>
    <row r="879" spans="2:2" ht="15.6">
      <c r="B879" s="110"/>
    </row>
    <row r="880" spans="2:2" ht="15.6">
      <c r="B880" s="110"/>
    </row>
    <row r="881" spans="2:2" ht="15.6">
      <c r="B881" s="110"/>
    </row>
    <row r="882" spans="2:2" ht="15.6">
      <c r="B882" s="110"/>
    </row>
    <row r="883" spans="2:2" ht="15.6">
      <c r="B883" s="110"/>
    </row>
    <row r="884" spans="2:2" ht="15.6">
      <c r="B884" s="110"/>
    </row>
    <row r="885" spans="2:2" ht="15.6">
      <c r="B885" s="110"/>
    </row>
    <row r="886" spans="2:2" ht="15.6">
      <c r="B886" s="110"/>
    </row>
    <row r="887" spans="2:2" ht="15.6">
      <c r="B887" s="110"/>
    </row>
    <row r="888" spans="2:2" ht="15.6">
      <c r="B888" s="110"/>
    </row>
    <row r="889" spans="2:2" ht="15.6">
      <c r="B889" s="110"/>
    </row>
    <row r="890" spans="2:2" ht="15.6">
      <c r="B890" s="110"/>
    </row>
    <row r="891" spans="2:2" ht="15.6">
      <c r="B891" s="110"/>
    </row>
    <row r="892" spans="2:2" ht="15.6">
      <c r="B892" s="110"/>
    </row>
    <row r="893" spans="2:2" ht="15.6">
      <c r="B893" s="110"/>
    </row>
    <row r="894" spans="2:2" ht="15.6">
      <c r="B894" s="110"/>
    </row>
    <row r="895" spans="2:2" ht="15.6">
      <c r="B895" s="110"/>
    </row>
    <row r="896" spans="2:2" ht="15.6">
      <c r="B896" s="110"/>
    </row>
    <row r="897" spans="2:2" ht="15.6">
      <c r="B897" s="110"/>
    </row>
    <row r="898" spans="2:2" ht="15.6">
      <c r="B898" s="110"/>
    </row>
    <row r="899" spans="2:2" ht="15.6">
      <c r="B899" s="110"/>
    </row>
    <row r="900" spans="2:2" ht="15.6">
      <c r="B900" s="110"/>
    </row>
    <row r="901" spans="2:2" ht="15.6">
      <c r="B901" s="110"/>
    </row>
    <row r="902" spans="2:2" ht="15.6">
      <c r="B902" s="110"/>
    </row>
    <row r="903" spans="2:2" ht="15.6">
      <c r="B903" s="110"/>
    </row>
    <row r="904" spans="2:2" ht="15.6">
      <c r="B904" s="110"/>
    </row>
    <row r="905" spans="2:2" ht="15.6">
      <c r="B905" s="110"/>
    </row>
    <row r="906" spans="2:2" ht="15.6">
      <c r="B906" s="110"/>
    </row>
    <row r="907" spans="2:2" ht="15.6">
      <c r="B907" s="110"/>
    </row>
    <row r="908" spans="2:2" ht="15.6">
      <c r="B908" s="110"/>
    </row>
    <row r="909" spans="2:2" ht="15.6">
      <c r="B909" s="110"/>
    </row>
    <row r="910" spans="2:2" ht="15.6">
      <c r="B910" s="110"/>
    </row>
    <row r="911" spans="2:2" ht="15.6">
      <c r="B911" s="110"/>
    </row>
    <row r="912" spans="2:2" ht="15.6">
      <c r="B912" s="110"/>
    </row>
    <row r="913" spans="2:2" ht="15.6">
      <c r="B913" s="110"/>
    </row>
    <row r="914" spans="2:2" ht="15.6">
      <c r="B914" s="110"/>
    </row>
    <row r="915" spans="2:2" ht="15.6">
      <c r="B915" s="110"/>
    </row>
    <row r="916" spans="2:2" ht="15.6">
      <c r="B916" s="110"/>
    </row>
    <row r="917" spans="2:2" ht="15.6">
      <c r="B917" s="110"/>
    </row>
    <row r="918" spans="2:2" ht="15.6">
      <c r="B918" s="110"/>
    </row>
    <row r="919" spans="2:2" ht="15.6">
      <c r="B919" s="110"/>
    </row>
    <row r="920" spans="2:2" ht="15.6">
      <c r="B920" s="110"/>
    </row>
    <row r="921" spans="2:2" ht="15.6">
      <c r="B921" s="110"/>
    </row>
    <row r="922" spans="2:2" ht="15.6">
      <c r="B922" s="110"/>
    </row>
    <row r="923" spans="2:2" ht="15.6">
      <c r="B923" s="110"/>
    </row>
    <row r="924" spans="2:2" ht="15.6">
      <c r="B924" s="110"/>
    </row>
    <row r="925" spans="2:2" ht="15.6">
      <c r="B925" s="110"/>
    </row>
    <row r="926" spans="2:2" ht="15.6">
      <c r="B926" s="110"/>
    </row>
    <row r="927" spans="2:2" ht="15.6">
      <c r="B927" s="110"/>
    </row>
    <row r="928" spans="2:2" ht="15.6">
      <c r="B928" s="110"/>
    </row>
    <row r="929" spans="2:2" ht="15.6">
      <c r="B929" s="110"/>
    </row>
    <row r="930" spans="2:2" ht="15.6">
      <c r="B930" s="110"/>
    </row>
    <row r="931" spans="2:2" ht="15.6">
      <c r="B931" s="110"/>
    </row>
    <row r="932" spans="2:2" ht="15.6">
      <c r="B932" s="110"/>
    </row>
    <row r="933" spans="2:2" ht="15.6">
      <c r="B933" s="110"/>
    </row>
    <row r="934" spans="2:2" ht="15.6">
      <c r="B934" s="110"/>
    </row>
    <row r="935" spans="2:2" ht="15.6">
      <c r="B935" s="110"/>
    </row>
    <row r="936" spans="2:2" ht="15.6">
      <c r="B936" s="110"/>
    </row>
    <row r="937" spans="2:2" ht="15.6">
      <c r="B937" s="110"/>
    </row>
    <row r="938" spans="2:2" ht="15.6">
      <c r="B938" s="110"/>
    </row>
    <row r="939" spans="2:2" ht="15.6">
      <c r="B939" s="110"/>
    </row>
    <row r="940" spans="2:2" ht="15.6">
      <c r="B940" s="110"/>
    </row>
    <row r="941" spans="2:2" ht="15.6">
      <c r="B941" s="110"/>
    </row>
    <row r="942" spans="2:2" ht="15.6">
      <c r="B942" s="110"/>
    </row>
    <row r="943" spans="2:2" ht="15.6">
      <c r="B943" s="110"/>
    </row>
    <row r="944" spans="2:2" ht="15.6">
      <c r="B944" s="110"/>
    </row>
    <row r="945" spans="2:2" ht="15.6">
      <c r="B945" s="110"/>
    </row>
    <row r="946" spans="2:2" ht="15.6">
      <c r="B946" s="110"/>
    </row>
    <row r="947" spans="2:2" ht="15.6">
      <c r="B947" s="110"/>
    </row>
    <row r="948" spans="2:2" ht="15.6">
      <c r="B948" s="110"/>
    </row>
    <row r="949" spans="2:2" ht="15.6">
      <c r="B949" s="110"/>
    </row>
    <row r="950" spans="2:2" ht="15.6">
      <c r="B950" s="110"/>
    </row>
    <row r="951" spans="2:2" ht="15.6">
      <c r="B951" s="110"/>
    </row>
    <row r="952" spans="2:2" ht="15.6">
      <c r="B952" s="110"/>
    </row>
    <row r="953" spans="2:2" ht="15.6">
      <c r="B953" s="110"/>
    </row>
    <row r="954" spans="2:2" ht="15.6">
      <c r="B954" s="110"/>
    </row>
    <row r="955" spans="2:2" ht="15.6">
      <c r="B955" s="110"/>
    </row>
    <row r="956" spans="2:2" ht="15.6">
      <c r="B956" s="110"/>
    </row>
    <row r="957" spans="2:2" ht="15.6">
      <c r="B957" s="110"/>
    </row>
    <row r="958" spans="2:2" ht="15.6">
      <c r="B958" s="110"/>
    </row>
    <row r="959" spans="2:2" ht="15.6">
      <c r="B959" s="110"/>
    </row>
    <row r="960" spans="2:2" ht="15.6">
      <c r="B960" s="110"/>
    </row>
    <row r="961" spans="2:2" ht="15.6">
      <c r="B961" s="110"/>
    </row>
    <row r="962" spans="2:2" ht="15.6">
      <c r="B962" s="110"/>
    </row>
    <row r="963" spans="2:2" ht="15.6">
      <c r="B963" s="110"/>
    </row>
    <row r="964" spans="2:2" ht="15.6">
      <c r="B964" s="110"/>
    </row>
    <row r="965" spans="2:2" ht="15.6">
      <c r="B965" s="110"/>
    </row>
    <row r="966" spans="2:2" ht="15.6">
      <c r="B966" s="110"/>
    </row>
    <row r="967" spans="2:2" ht="15.6">
      <c r="B967" s="110"/>
    </row>
    <row r="968" spans="2:2" ht="15.6">
      <c r="B968" s="110"/>
    </row>
    <row r="969" spans="2:2" ht="15.6">
      <c r="B969" s="110"/>
    </row>
    <row r="970" spans="2:2" ht="15.6">
      <c r="B970" s="110"/>
    </row>
    <row r="971" spans="2:2" ht="15.6">
      <c r="B971" s="110"/>
    </row>
    <row r="972" spans="2:2" ht="15.6">
      <c r="B972" s="110"/>
    </row>
    <row r="973" spans="2:2" ht="15.6">
      <c r="B973" s="110"/>
    </row>
    <row r="974" spans="2:2" ht="15.6">
      <c r="B974" s="110"/>
    </row>
    <row r="975" spans="2:2" ht="15.6">
      <c r="B975" s="110"/>
    </row>
    <row r="976" spans="2:2" ht="15.6">
      <c r="B976" s="110"/>
    </row>
    <row r="977" spans="2:2" ht="15.6">
      <c r="B977" s="110"/>
    </row>
    <row r="978" spans="2:2" ht="15.6">
      <c r="B978" s="110"/>
    </row>
    <row r="979" spans="2:2" ht="15.6">
      <c r="B979" s="110"/>
    </row>
    <row r="980" spans="2:2" ht="15.6">
      <c r="B980" s="110"/>
    </row>
    <row r="981" spans="2:2" ht="15.6">
      <c r="B981" s="110"/>
    </row>
    <row r="982" spans="2:2" ht="15.6">
      <c r="B982" s="110"/>
    </row>
    <row r="983" spans="2:2" ht="15.6">
      <c r="B983" s="110"/>
    </row>
    <row r="984" spans="2:2" ht="15.6">
      <c r="B984" s="110"/>
    </row>
    <row r="985" spans="2:2" ht="15.6">
      <c r="B985" s="110"/>
    </row>
    <row r="986" spans="2:2" ht="15.6">
      <c r="B986" s="110"/>
    </row>
    <row r="987" spans="2:2" ht="15.6">
      <c r="B987" s="110"/>
    </row>
    <row r="988" spans="2:2" ht="15.6">
      <c r="B988" s="110"/>
    </row>
    <row r="989" spans="2:2" ht="15.6">
      <c r="B989" s="110"/>
    </row>
    <row r="990" spans="2:2" ht="15.6">
      <c r="B990" s="110"/>
    </row>
    <row r="991" spans="2:2" ht="15.6">
      <c r="B991" s="110"/>
    </row>
    <row r="992" spans="2:2" ht="15.6">
      <c r="B992" s="110"/>
    </row>
    <row r="993" spans="2:2" ht="15.6">
      <c r="B993" s="110"/>
    </row>
    <row r="994" spans="2:2" ht="15.6">
      <c r="B994" s="110"/>
    </row>
    <row r="995" spans="2:2" ht="15.6">
      <c r="B995" s="110"/>
    </row>
    <row r="996" spans="2:2" ht="15.6">
      <c r="B996" s="110"/>
    </row>
    <row r="997" spans="2:2" ht="15.6">
      <c r="B997" s="110"/>
    </row>
    <row r="998" spans="2:2" ht="15.6">
      <c r="B998" s="110"/>
    </row>
    <row r="999" spans="2:2" ht="15.6">
      <c r="B999" s="110"/>
    </row>
    <row r="1000" spans="2:2" ht="15.6">
      <c r="B1000" s="110"/>
    </row>
    <row r="1001" spans="2:2" ht="15.6">
      <c r="B1001" s="110"/>
    </row>
  </sheetData>
  <mergeCells count="2">
    <mergeCell ref="A2:A3"/>
    <mergeCell ref="K2:K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6D9EEB"/>
    <outlinePr summaryBelow="0" summaryRight="0"/>
  </sheetPr>
  <dimension ref="A1:K513"/>
  <sheetViews>
    <sheetView topLeftCell="A196" workbookViewId="0">
      <selection sqref="A1:A2"/>
    </sheetView>
  </sheetViews>
  <sheetFormatPr defaultColWidth="11.19921875" defaultRowHeight="15" customHeight="1"/>
  <sheetData>
    <row r="1" spans="1:11">
      <c r="A1" s="429" t="s">
        <v>88</v>
      </c>
      <c r="B1" s="432" t="s">
        <v>89</v>
      </c>
      <c r="C1" s="432" t="s">
        <v>90</v>
      </c>
      <c r="D1" s="429" t="s">
        <v>91</v>
      </c>
      <c r="E1" s="428"/>
      <c r="G1" s="429" t="s">
        <v>88</v>
      </c>
      <c r="H1" s="432" t="s">
        <v>89</v>
      </c>
      <c r="I1" s="432" t="s">
        <v>90</v>
      </c>
      <c r="J1" s="429" t="s">
        <v>91</v>
      </c>
      <c r="K1" s="428"/>
    </row>
    <row r="2" spans="1:11">
      <c r="A2" s="431"/>
      <c r="B2" s="431"/>
      <c r="C2" s="431"/>
      <c r="D2" s="123" t="s">
        <v>92</v>
      </c>
      <c r="E2" s="123" t="s">
        <v>93</v>
      </c>
      <c r="G2" s="431"/>
      <c r="H2" s="431"/>
      <c r="I2" s="431"/>
      <c r="J2" s="123" t="s">
        <v>92</v>
      </c>
      <c r="K2" s="123" t="s">
        <v>93</v>
      </c>
    </row>
    <row r="3" spans="1:11">
      <c r="A3" s="39">
        <v>0</v>
      </c>
      <c r="B3" s="38"/>
      <c r="C3" s="38"/>
      <c r="D3" s="5">
        <f>ROUNDUP($A512*0.1,0)</f>
        <v>51</v>
      </c>
      <c r="E3" s="5">
        <f>ROUNDUP($A512*0.05,0)</f>
        <v>26</v>
      </c>
      <c r="G3" s="112"/>
      <c r="H3" s="112"/>
      <c r="I3" s="112"/>
      <c r="J3" s="5">
        <f>ROUNDUP($G512*0.1,0)</f>
        <v>48</v>
      </c>
      <c r="K3" s="5">
        <f>ROUNDUP($G512*0.05,0)</f>
        <v>24</v>
      </c>
    </row>
    <row r="4" spans="1:11">
      <c r="A4" s="39">
        <v>1</v>
      </c>
      <c r="B4" s="5">
        <f>IF('Port Bond Returns'!H5&gt;=0,0,1)</f>
        <v>0</v>
      </c>
      <c r="C4" s="5">
        <f>IF('Port Bond Returns'!I5&gt;=0,0,1)</f>
        <v>0</v>
      </c>
      <c r="D4" s="430" t="s">
        <v>94</v>
      </c>
      <c r="E4" s="428"/>
      <c r="G4" s="112"/>
      <c r="H4" s="112"/>
      <c r="I4" s="112"/>
      <c r="J4" s="433" t="s">
        <v>94</v>
      </c>
      <c r="K4" s="431"/>
    </row>
    <row r="5" spans="1:11">
      <c r="A5" s="39">
        <v>2</v>
      </c>
      <c r="B5" s="5">
        <f>IF('Port Bond Returns'!H6&gt;=0,0,1)</f>
        <v>0</v>
      </c>
      <c r="C5" s="5">
        <f>IF('Port Bond Returns'!I6&gt;=0,0,1)</f>
        <v>0</v>
      </c>
      <c r="D5" s="59">
        <f>B513</f>
        <v>49</v>
      </c>
      <c r="E5" s="59">
        <f>C513</f>
        <v>24</v>
      </c>
      <c r="G5" s="112"/>
      <c r="H5" s="112"/>
      <c r="I5" s="112"/>
      <c r="J5" s="5">
        <f>H513</f>
        <v>47</v>
      </c>
      <c r="K5" s="5">
        <f>I513</f>
        <v>23</v>
      </c>
    </row>
    <row r="6" spans="1:11">
      <c r="A6" s="39">
        <v>3</v>
      </c>
      <c r="B6" s="5">
        <f>IF('Port Bond Returns'!H7&gt;=0,0,1)</f>
        <v>0</v>
      </c>
      <c r="C6" s="5">
        <f>IF('Port Bond Returns'!I7&gt;=0,0,1)</f>
        <v>0</v>
      </c>
      <c r="D6" s="113">
        <f>D5/A512</f>
        <v>9.6267190569744601E-2</v>
      </c>
      <c r="E6" s="113">
        <f>E5/A512</f>
        <v>4.7151277013752456E-2</v>
      </c>
      <c r="G6" s="112"/>
      <c r="H6" s="112"/>
      <c r="I6" s="112"/>
      <c r="J6" s="113">
        <f>J5/G512</f>
        <v>9.7916666666666666E-2</v>
      </c>
      <c r="K6" s="113">
        <f>K5/G512</f>
        <v>4.791666666666667E-2</v>
      </c>
    </row>
    <row r="7" spans="1:11">
      <c r="A7" s="39">
        <v>4</v>
      </c>
      <c r="B7" s="5">
        <f>IF('Port Bond Returns'!H8&gt;=0,0,1)</f>
        <v>0</v>
      </c>
      <c r="C7" s="5">
        <f>IF('Port Bond Returns'!I8&gt;=0,0,1)</f>
        <v>0</v>
      </c>
      <c r="G7" s="112"/>
      <c r="H7" s="112"/>
      <c r="I7" s="112"/>
    </row>
    <row r="8" spans="1:11">
      <c r="A8" s="39">
        <v>5</v>
      </c>
      <c r="B8" s="5">
        <f>IF('Port Bond Returns'!H9&gt;=0,0,1)</f>
        <v>0</v>
      </c>
      <c r="C8" s="5">
        <f>IF('Port Bond Returns'!I9&gt;=0,0,1)</f>
        <v>0</v>
      </c>
      <c r="G8" s="112"/>
      <c r="H8" s="112"/>
      <c r="I8" s="112"/>
    </row>
    <row r="9" spans="1:11">
      <c r="A9" s="39">
        <v>6</v>
      </c>
      <c r="B9" s="5">
        <f>IF('Port Bond Returns'!H10&gt;=0,0,1)</f>
        <v>0</v>
      </c>
      <c r="C9" s="5">
        <f>IF('Port Bond Returns'!I10&gt;=0,0,1)</f>
        <v>0</v>
      </c>
      <c r="G9" s="112"/>
      <c r="H9" s="112"/>
      <c r="I9" s="112"/>
    </row>
    <row r="10" spans="1:11">
      <c r="A10" s="39">
        <v>7</v>
      </c>
      <c r="B10" s="5">
        <f>IF('Port Bond Returns'!H11&gt;=0,0,1)</f>
        <v>0</v>
      </c>
      <c r="C10" s="5">
        <f>IF('Port Bond Returns'!I11&gt;=0,0,1)</f>
        <v>0</v>
      </c>
      <c r="G10" s="112"/>
      <c r="H10" s="112"/>
      <c r="I10" s="112"/>
    </row>
    <row r="11" spans="1:11">
      <c r="A11" s="39">
        <v>8</v>
      </c>
      <c r="B11" s="5">
        <f>IF('Port Bond Returns'!H12&gt;=0,0,1)</f>
        <v>0</v>
      </c>
      <c r="C11" s="5">
        <f>IF('Port Bond Returns'!I12&gt;=0,0,1)</f>
        <v>0</v>
      </c>
      <c r="G11" s="112"/>
      <c r="H11" s="112"/>
      <c r="I11" s="112"/>
    </row>
    <row r="12" spans="1:11">
      <c r="A12" s="39">
        <v>9</v>
      </c>
      <c r="B12" s="5">
        <f>IF('Port Bond Returns'!H13&gt;=0,0,1)</f>
        <v>0</v>
      </c>
      <c r="C12" s="5">
        <f>IF('Port Bond Returns'!I13&gt;=0,0,1)</f>
        <v>0</v>
      </c>
      <c r="G12" s="112"/>
      <c r="H12" s="112"/>
      <c r="I12" s="112"/>
    </row>
    <row r="13" spans="1:11">
      <c r="A13" s="39">
        <v>10</v>
      </c>
      <c r="B13" s="5">
        <f>IF('Port Bond Returns'!H14&gt;=0,0,1)</f>
        <v>0</v>
      </c>
      <c r="C13" s="5">
        <f>IF('Port Bond Returns'!I14&gt;=0,0,1)</f>
        <v>0</v>
      </c>
      <c r="G13" s="112"/>
      <c r="H13" s="112"/>
      <c r="I13" s="112"/>
    </row>
    <row r="14" spans="1:11">
      <c r="A14" s="39">
        <v>11</v>
      </c>
      <c r="B14" s="5">
        <f>IF('Port Bond Returns'!H15&gt;=0,0,1)</f>
        <v>0</v>
      </c>
      <c r="C14" s="5">
        <f>IF('Port Bond Returns'!I15&gt;=0,0,1)</f>
        <v>0</v>
      </c>
      <c r="G14" s="112"/>
      <c r="H14" s="112"/>
      <c r="I14" s="112"/>
    </row>
    <row r="15" spans="1:11">
      <c r="A15" s="39">
        <v>12</v>
      </c>
      <c r="B15" s="5">
        <f>IF('Port Bond Returns'!H16&gt;=0,0,1)</f>
        <v>0</v>
      </c>
      <c r="C15" s="5">
        <f>IF('Port Bond Returns'!I16&gt;=0,0,1)</f>
        <v>0</v>
      </c>
      <c r="G15" s="112"/>
      <c r="H15" s="112"/>
      <c r="I15" s="112"/>
    </row>
    <row r="16" spans="1:11">
      <c r="A16" s="39">
        <v>13</v>
      </c>
      <c r="B16" s="5">
        <f>IF('Port Bond Returns'!H17&gt;=0,0,1)</f>
        <v>0</v>
      </c>
      <c r="C16" s="5">
        <f>IF('Port Bond Returns'!I17&gt;=0,0,1)</f>
        <v>0</v>
      </c>
      <c r="G16" s="112"/>
      <c r="H16" s="112"/>
      <c r="I16" s="112"/>
    </row>
    <row r="17" spans="1:9">
      <c r="A17" s="39">
        <v>14</v>
      </c>
      <c r="B17" s="5">
        <f>IF('Port Bond Returns'!H18&gt;=0,0,1)</f>
        <v>0</v>
      </c>
      <c r="C17" s="5">
        <f>IF('Port Bond Returns'!I18&gt;=0,0,1)</f>
        <v>0</v>
      </c>
      <c r="G17" s="112"/>
      <c r="H17" s="112"/>
      <c r="I17" s="112"/>
    </row>
    <row r="18" spans="1:9">
      <c r="A18" s="39">
        <v>15</v>
      </c>
      <c r="B18" s="5">
        <f>IF('Port Bond Returns'!H19&gt;=0,0,1)</f>
        <v>0</v>
      </c>
      <c r="C18" s="5">
        <f>IF('Port Bond Returns'!I19&gt;=0,0,1)</f>
        <v>0</v>
      </c>
      <c r="G18" s="112"/>
      <c r="H18" s="112"/>
      <c r="I18" s="112"/>
    </row>
    <row r="19" spans="1:9">
      <c r="A19" s="39">
        <v>16</v>
      </c>
      <c r="B19" s="5">
        <f>IF('Port Bond Returns'!H20&gt;=0,0,1)</f>
        <v>0</v>
      </c>
      <c r="C19" s="5">
        <f>IF('Port Bond Returns'!I20&gt;=0,0,1)</f>
        <v>0</v>
      </c>
      <c r="G19" s="112"/>
      <c r="H19" s="112"/>
      <c r="I19" s="112"/>
    </row>
    <row r="20" spans="1:9">
      <c r="A20" s="39">
        <v>17</v>
      </c>
      <c r="B20" s="5">
        <f>IF('Port Bond Returns'!H21&gt;=0,0,1)</f>
        <v>0</v>
      </c>
      <c r="C20" s="5">
        <f>IF('Port Bond Returns'!I21&gt;=0,0,1)</f>
        <v>0</v>
      </c>
      <c r="G20" s="112"/>
      <c r="H20" s="112"/>
      <c r="I20" s="112"/>
    </row>
    <row r="21" spans="1:9">
      <c r="A21" s="39">
        <v>18</v>
      </c>
      <c r="B21" s="5">
        <f>IF('Port Bond Returns'!H22&gt;=0,0,1)</f>
        <v>0</v>
      </c>
      <c r="C21" s="5">
        <f>IF('Port Bond Returns'!I22&gt;=0,0,1)</f>
        <v>0</v>
      </c>
      <c r="G21" s="112"/>
      <c r="H21" s="112"/>
      <c r="I21" s="112"/>
    </row>
    <row r="22" spans="1:9">
      <c r="A22" s="39">
        <v>19</v>
      </c>
      <c r="B22" s="5">
        <f>IF('Port Bond Returns'!H23&gt;=0,0,1)</f>
        <v>0</v>
      </c>
      <c r="C22" s="5">
        <f>IF('Port Bond Returns'!I23&gt;=0,0,1)</f>
        <v>0</v>
      </c>
      <c r="G22" s="112"/>
      <c r="H22" s="112"/>
      <c r="I22" s="112"/>
    </row>
    <row r="23" spans="1:9">
      <c r="A23" s="39">
        <v>20</v>
      </c>
      <c r="B23" s="5">
        <f>IF('Port Bond Returns'!H24&gt;=0,0,1)</f>
        <v>1</v>
      </c>
      <c r="C23" s="5">
        <f>IF('Port Bond Returns'!I24&gt;=0,0,1)</f>
        <v>1</v>
      </c>
      <c r="G23" s="112"/>
      <c r="H23" s="112"/>
      <c r="I23" s="112"/>
    </row>
    <row r="24" spans="1:9">
      <c r="A24" s="39">
        <v>21</v>
      </c>
      <c r="B24" s="5">
        <f>IF('Port Bond Returns'!H25&gt;=0,0,1)</f>
        <v>0</v>
      </c>
      <c r="C24" s="5">
        <f>IF('Port Bond Returns'!I25&gt;=0,0,1)</f>
        <v>0</v>
      </c>
      <c r="G24" s="112"/>
      <c r="H24" s="112"/>
      <c r="I24" s="112"/>
    </row>
    <row r="25" spans="1:9">
      <c r="A25" s="39">
        <v>22</v>
      </c>
      <c r="B25" s="5">
        <f>IF('Port Bond Returns'!H26&gt;=0,0,1)</f>
        <v>0</v>
      </c>
      <c r="C25" s="5">
        <f>IF('Port Bond Returns'!I26&gt;=0,0,1)</f>
        <v>0</v>
      </c>
      <c r="G25" s="112"/>
      <c r="H25" s="112"/>
      <c r="I25" s="112"/>
    </row>
    <row r="26" spans="1:9">
      <c r="A26" s="39">
        <v>23</v>
      </c>
      <c r="B26" s="5">
        <f>IF('Port Bond Returns'!H27&gt;=0,0,1)</f>
        <v>0</v>
      </c>
      <c r="C26" s="5">
        <f>IF('Port Bond Returns'!I27&gt;=0,0,1)</f>
        <v>0</v>
      </c>
      <c r="G26" s="112"/>
      <c r="H26" s="112"/>
      <c r="I26" s="112"/>
    </row>
    <row r="27" spans="1:9">
      <c r="A27" s="39">
        <v>24</v>
      </c>
      <c r="B27" s="5">
        <f>IF('Port Bond Returns'!H28&gt;=0,0,1)</f>
        <v>0</v>
      </c>
      <c r="C27" s="5">
        <f>IF('Port Bond Returns'!I28&gt;=0,0,1)</f>
        <v>0</v>
      </c>
      <c r="G27" s="112"/>
      <c r="H27" s="112"/>
      <c r="I27" s="112"/>
    </row>
    <row r="28" spans="1:9">
      <c r="A28" s="39">
        <v>25</v>
      </c>
      <c r="B28" s="5">
        <f>IF('Port Bond Returns'!H29&gt;=0,0,1)</f>
        <v>0</v>
      </c>
      <c r="C28" s="5">
        <f>IF('Port Bond Returns'!I29&gt;=0,0,1)</f>
        <v>0</v>
      </c>
      <c r="G28" s="112"/>
      <c r="H28" s="112"/>
      <c r="I28" s="112"/>
    </row>
    <row r="29" spans="1:9">
      <c r="A29" s="39">
        <v>26</v>
      </c>
      <c r="B29" s="5">
        <f>IF('Port Bond Returns'!H30&gt;=0,0,1)</f>
        <v>0</v>
      </c>
      <c r="C29" s="5">
        <f>IF('Port Bond Returns'!I30&gt;=0,0,1)</f>
        <v>0</v>
      </c>
      <c r="G29" s="112"/>
      <c r="H29" s="112"/>
      <c r="I29" s="112"/>
    </row>
    <row r="30" spans="1:9">
      <c r="A30" s="39">
        <v>27</v>
      </c>
      <c r="B30" s="5">
        <f>IF('Port Bond Returns'!H31&gt;=0,0,1)</f>
        <v>0</v>
      </c>
      <c r="C30" s="5">
        <f>IF('Port Bond Returns'!I31&gt;=0,0,1)</f>
        <v>0</v>
      </c>
      <c r="G30" s="112"/>
      <c r="H30" s="112"/>
      <c r="I30" s="112"/>
    </row>
    <row r="31" spans="1:9">
      <c r="A31" s="39">
        <v>28</v>
      </c>
      <c r="B31" s="5">
        <f>IF('Port Bond Returns'!H32&gt;=0,0,1)</f>
        <v>0</v>
      </c>
      <c r="C31" s="5">
        <f>IF('Port Bond Returns'!I32&gt;=0,0,1)</f>
        <v>0</v>
      </c>
      <c r="G31" s="112"/>
      <c r="H31" s="112"/>
      <c r="I31" s="112"/>
    </row>
    <row r="32" spans="1:9">
      <c r="A32" s="39">
        <v>29</v>
      </c>
      <c r="B32" s="5">
        <f>IF('Port Bond Returns'!H33&gt;=0,0,1)</f>
        <v>0</v>
      </c>
      <c r="C32" s="5">
        <f>IF('Port Bond Returns'!I33&gt;=0,0,1)</f>
        <v>0</v>
      </c>
      <c r="G32" s="39">
        <v>0</v>
      </c>
      <c r="H32" s="5">
        <f>IF('Port Bond Returns'!R34&gt;=0,0,1)</f>
        <v>0</v>
      </c>
      <c r="I32" s="5">
        <f>IF('Port Bond Returns'!S34&gt;=0,0,1)</f>
        <v>0</v>
      </c>
    </row>
    <row r="33" spans="1:9">
      <c r="A33" s="39">
        <v>30</v>
      </c>
      <c r="B33" s="5">
        <f>IF('Port Bond Returns'!H34&gt;=0,0,1)</f>
        <v>0</v>
      </c>
      <c r="C33" s="5">
        <f>IF('Port Bond Returns'!I34&gt;=0,0,1)</f>
        <v>0</v>
      </c>
      <c r="G33" s="39">
        <v>1</v>
      </c>
      <c r="H33" s="5">
        <f>IF('Port Bond Returns'!R35&gt;=0,0,1)</f>
        <v>0</v>
      </c>
      <c r="I33" s="5">
        <f>IF('Port Bond Returns'!S35&gt;=0,0,1)</f>
        <v>0</v>
      </c>
    </row>
    <row r="34" spans="1:9">
      <c r="A34" s="39">
        <v>31</v>
      </c>
      <c r="B34" s="5">
        <f>IF('Port Bond Returns'!H35&gt;=0,0,1)</f>
        <v>0</v>
      </c>
      <c r="C34" s="5">
        <f>IF('Port Bond Returns'!I35&gt;=0,0,1)</f>
        <v>0</v>
      </c>
      <c r="G34" s="39">
        <v>2</v>
      </c>
      <c r="H34" s="5">
        <f>IF('Port Bond Returns'!R36&gt;=0,0,1)</f>
        <v>0</v>
      </c>
      <c r="I34" s="5">
        <f>IF('Port Bond Returns'!S36&gt;=0,0,1)</f>
        <v>0</v>
      </c>
    </row>
    <row r="35" spans="1:9">
      <c r="A35" s="39">
        <v>32</v>
      </c>
      <c r="B35" s="5">
        <f>IF('Port Bond Returns'!H36&gt;=0,0,1)</f>
        <v>0</v>
      </c>
      <c r="C35" s="5">
        <f>IF('Port Bond Returns'!I36&gt;=0,0,1)</f>
        <v>0</v>
      </c>
      <c r="G35" s="39">
        <v>3</v>
      </c>
      <c r="H35" s="5">
        <f>IF('Port Bond Returns'!R37&gt;=0,0,1)</f>
        <v>0</v>
      </c>
      <c r="I35" s="5">
        <f>IF('Port Bond Returns'!S37&gt;=0,0,1)</f>
        <v>0</v>
      </c>
    </row>
    <row r="36" spans="1:9">
      <c r="A36" s="39">
        <v>33</v>
      </c>
      <c r="B36" s="5">
        <f>IF('Port Bond Returns'!H37&gt;=0,0,1)</f>
        <v>0</v>
      </c>
      <c r="C36" s="5">
        <f>IF('Port Bond Returns'!I37&gt;=0,0,1)</f>
        <v>0</v>
      </c>
      <c r="G36" s="39">
        <v>4</v>
      </c>
      <c r="H36" s="5">
        <f>IF('Port Bond Returns'!R38&gt;=0,0,1)</f>
        <v>0</v>
      </c>
      <c r="I36" s="5">
        <f>IF('Port Bond Returns'!S38&gt;=0,0,1)</f>
        <v>0</v>
      </c>
    </row>
    <row r="37" spans="1:9">
      <c r="A37" s="39">
        <v>34</v>
      </c>
      <c r="B37" s="5">
        <f>IF('Port Bond Returns'!H38&gt;=0,0,1)</f>
        <v>0</v>
      </c>
      <c r="C37" s="5">
        <f>IF('Port Bond Returns'!I38&gt;=0,0,1)</f>
        <v>0</v>
      </c>
      <c r="G37" s="39">
        <v>5</v>
      </c>
      <c r="H37" s="5">
        <f>IF('Port Bond Returns'!R39&gt;=0,0,1)</f>
        <v>0</v>
      </c>
      <c r="I37" s="5">
        <f>IF('Port Bond Returns'!S39&gt;=0,0,1)</f>
        <v>0</v>
      </c>
    </row>
    <row r="38" spans="1:9">
      <c r="A38" s="39">
        <v>35</v>
      </c>
      <c r="B38" s="5">
        <f>IF('Port Bond Returns'!H39&gt;=0,0,1)</f>
        <v>0</v>
      </c>
      <c r="C38" s="5">
        <f>IF('Port Bond Returns'!I39&gt;=0,0,1)</f>
        <v>0</v>
      </c>
      <c r="G38" s="39">
        <v>6</v>
      </c>
      <c r="H38" s="5">
        <f>IF('Port Bond Returns'!R40&gt;=0,0,1)</f>
        <v>0</v>
      </c>
      <c r="I38" s="5">
        <f>IF('Port Bond Returns'!S40&gt;=0,0,1)</f>
        <v>0</v>
      </c>
    </row>
    <row r="39" spans="1:9">
      <c r="A39" s="39">
        <v>36</v>
      </c>
      <c r="B39" s="5">
        <f>IF('Port Bond Returns'!H40&gt;=0,0,1)</f>
        <v>0</v>
      </c>
      <c r="C39" s="5">
        <f>IF('Port Bond Returns'!I40&gt;=0,0,1)</f>
        <v>0</v>
      </c>
      <c r="G39" s="39">
        <v>7</v>
      </c>
      <c r="H39" s="5">
        <f>IF('Port Bond Returns'!R41&gt;=0,0,1)</f>
        <v>0</v>
      </c>
      <c r="I39" s="5">
        <f>IF('Port Bond Returns'!S41&gt;=0,0,1)</f>
        <v>0</v>
      </c>
    </row>
    <row r="40" spans="1:9">
      <c r="A40" s="39">
        <v>37</v>
      </c>
      <c r="B40" s="5">
        <f>IF('Port Bond Returns'!H41&gt;=0,0,1)</f>
        <v>0</v>
      </c>
      <c r="C40" s="5">
        <f>IF('Port Bond Returns'!I41&gt;=0,0,1)</f>
        <v>0</v>
      </c>
      <c r="G40" s="39">
        <v>8</v>
      </c>
      <c r="H40" s="5">
        <f>IF('Port Bond Returns'!R42&gt;=0,0,1)</f>
        <v>0</v>
      </c>
      <c r="I40" s="5">
        <f>IF('Port Bond Returns'!S42&gt;=0,0,1)</f>
        <v>0</v>
      </c>
    </row>
    <row r="41" spans="1:9">
      <c r="A41" s="39">
        <v>38</v>
      </c>
      <c r="B41" s="5">
        <f>IF('Port Bond Returns'!H42&gt;=0,0,1)</f>
        <v>0</v>
      </c>
      <c r="C41" s="5">
        <f>IF('Port Bond Returns'!I42&gt;=0,0,1)</f>
        <v>0</v>
      </c>
      <c r="G41" s="39">
        <v>9</v>
      </c>
      <c r="H41" s="5">
        <f>IF('Port Bond Returns'!R43&gt;=0,0,1)</f>
        <v>0</v>
      </c>
      <c r="I41" s="5">
        <f>IF('Port Bond Returns'!S43&gt;=0,0,1)</f>
        <v>0</v>
      </c>
    </row>
    <row r="42" spans="1:9">
      <c r="A42" s="39">
        <v>39</v>
      </c>
      <c r="B42" s="5">
        <f>IF('Port Bond Returns'!H43&gt;=0,0,1)</f>
        <v>0</v>
      </c>
      <c r="C42" s="5">
        <f>IF('Port Bond Returns'!I43&gt;=0,0,1)</f>
        <v>0</v>
      </c>
      <c r="G42" s="39">
        <v>10</v>
      </c>
      <c r="H42" s="5">
        <f>IF('Port Bond Returns'!R44&gt;=0,0,1)</f>
        <v>0</v>
      </c>
      <c r="I42" s="5">
        <f>IF('Port Bond Returns'!S44&gt;=0,0,1)</f>
        <v>0</v>
      </c>
    </row>
    <row r="43" spans="1:9">
      <c r="A43" s="39">
        <v>40</v>
      </c>
      <c r="B43" s="5">
        <f>IF('Port Bond Returns'!H44&gt;=0,0,1)</f>
        <v>0</v>
      </c>
      <c r="C43" s="5">
        <f>IF('Port Bond Returns'!I44&gt;=0,0,1)</f>
        <v>0</v>
      </c>
      <c r="G43" s="39">
        <v>11</v>
      </c>
      <c r="H43" s="5">
        <f>IF('Port Bond Returns'!R45&gt;=0,0,1)</f>
        <v>0</v>
      </c>
      <c r="I43" s="5">
        <f>IF('Port Bond Returns'!S45&gt;=0,0,1)</f>
        <v>0</v>
      </c>
    </row>
    <row r="44" spans="1:9">
      <c r="A44" s="39">
        <v>41</v>
      </c>
      <c r="B44" s="5">
        <f>IF('Port Bond Returns'!H45&gt;=0,0,1)</f>
        <v>0</v>
      </c>
      <c r="C44" s="5">
        <f>IF('Port Bond Returns'!I45&gt;=0,0,1)</f>
        <v>0</v>
      </c>
      <c r="G44" s="39">
        <v>12</v>
      </c>
      <c r="H44" s="5">
        <f>IF('Port Bond Returns'!R46&gt;=0,0,1)</f>
        <v>0</v>
      </c>
      <c r="I44" s="5">
        <f>IF('Port Bond Returns'!S46&gt;=0,0,1)</f>
        <v>0</v>
      </c>
    </row>
    <row r="45" spans="1:9">
      <c r="A45" s="39">
        <v>42</v>
      </c>
      <c r="B45" s="5">
        <f>IF('Port Bond Returns'!H46&gt;=0,0,1)</f>
        <v>0</v>
      </c>
      <c r="C45" s="5">
        <f>IF('Port Bond Returns'!I46&gt;=0,0,1)</f>
        <v>0</v>
      </c>
      <c r="G45" s="39">
        <v>13</v>
      </c>
      <c r="H45" s="5">
        <f>IF('Port Bond Returns'!R47&gt;=0,0,1)</f>
        <v>0</v>
      </c>
      <c r="I45" s="5">
        <f>IF('Port Bond Returns'!S47&gt;=0,0,1)</f>
        <v>0</v>
      </c>
    </row>
    <row r="46" spans="1:9">
      <c r="A46" s="39">
        <v>43</v>
      </c>
      <c r="B46" s="5">
        <f>IF('Port Bond Returns'!H47&gt;=0,0,1)</f>
        <v>0</v>
      </c>
      <c r="C46" s="5">
        <f>IF('Port Bond Returns'!I47&gt;=0,0,1)</f>
        <v>0</v>
      </c>
      <c r="G46" s="39">
        <v>14</v>
      </c>
      <c r="H46" s="5">
        <f>IF('Port Bond Returns'!R48&gt;=0,0,1)</f>
        <v>0</v>
      </c>
      <c r="I46" s="5">
        <f>IF('Port Bond Returns'!S48&gt;=0,0,1)</f>
        <v>0</v>
      </c>
    </row>
    <row r="47" spans="1:9">
      <c r="A47" s="39">
        <v>44</v>
      </c>
      <c r="B47" s="5">
        <f>IF('Port Bond Returns'!H48&gt;=0,0,1)</f>
        <v>1</v>
      </c>
      <c r="C47" s="5">
        <f>IF('Port Bond Returns'!I48&gt;=0,0,1)</f>
        <v>0</v>
      </c>
      <c r="G47" s="39">
        <v>15</v>
      </c>
      <c r="H47" s="5">
        <f>IF('Port Bond Returns'!R49&gt;=0,0,1)</f>
        <v>0</v>
      </c>
      <c r="I47" s="5">
        <f>IF('Port Bond Returns'!S49&gt;=0,0,1)</f>
        <v>0</v>
      </c>
    </row>
    <row r="48" spans="1:9">
      <c r="A48" s="39">
        <v>45</v>
      </c>
      <c r="B48" s="5">
        <f>IF('Port Bond Returns'!H49&gt;=0,0,1)</f>
        <v>0</v>
      </c>
      <c r="C48" s="5">
        <f>IF('Port Bond Returns'!I49&gt;=0,0,1)</f>
        <v>0</v>
      </c>
      <c r="G48" s="39">
        <v>16</v>
      </c>
      <c r="H48" s="5">
        <f>IF('Port Bond Returns'!R50&gt;=0,0,1)</f>
        <v>0</v>
      </c>
      <c r="I48" s="5">
        <f>IF('Port Bond Returns'!S50&gt;=0,0,1)</f>
        <v>0</v>
      </c>
    </row>
    <row r="49" spans="1:9">
      <c r="A49" s="39">
        <v>46</v>
      </c>
      <c r="B49" s="5">
        <f>IF('Port Bond Returns'!H50&gt;=0,0,1)</f>
        <v>0</v>
      </c>
      <c r="C49" s="5">
        <f>IF('Port Bond Returns'!I50&gt;=0,0,1)</f>
        <v>0</v>
      </c>
      <c r="G49" s="39">
        <v>17</v>
      </c>
      <c r="H49" s="5">
        <f>IF('Port Bond Returns'!R51&gt;=0,0,1)</f>
        <v>0</v>
      </c>
      <c r="I49" s="5">
        <f>IF('Port Bond Returns'!S51&gt;=0,0,1)</f>
        <v>0</v>
      </c>
    </row>
    <row r="50" spans="1:9">
      <c r="A50" s="39">
        <v>47</v>
      </c>
      <c r="B50" s="5">
        <f>IF('Port Bond Returns'!H51&gt;=0,0,1)</f>
        <v>0</v>
      </c>
      <c r="C50" s="5">
        <f>IF('Port Bond Returns'!I51&gt;=0,0,1)</f>
        <v>0</v>
      </c>
      <c r="G50" s="39">
        <v>18</v>
      </c>
      <c r="H50" s="5">
        <f>IF('Port Bond Returns'!R52&gt;=0,0,1)</f>
        <v>0</v>
      </c>
      <c r="I50" s="5">
        <f>IF('Port Bond Returns'!S52&gt;=0,0,1)</f>
        <v>0</v>
      </c>
    </row>
    <row r="51" spans="1:9">
      <c r="A51" s="39">
        <v>48</v>
      </c>
      <c r="B51" s="5">
        <f>IF('Port Bond Returns'!H52&gt;=0,0,1)</f>
        <v>0</v>
      </c>
      <c r="C51" s="5">
        <f>IF('Port Bond Returns'!I52&gt;=0,0,1)</f>
        <v>0</v>
      </c>
      <c r="G51" s="39">
        <v>19</v>
      </c>
      <c r="H51" s="5">
        <f>IF('Port Bond Returns'!R53&gt;=0,0,1)</f>
        <v>0</v>
      </c>
      <c r="I51" s="5">
        <f>IF('Port Bond Returns'!S53&gt;=0,0,1)</f>
        <v>0</v>
      </c>
    </row>
    <row r="52" spans="1:9">
      <c r="A52" s="39">
        <v>49</v>
      </c>
      <c r="B52" s="5">
        <f>IF('Port Bond Returns'!H53&gt;=0,0,1)</f>
        <v>0</v>
      </c>
      <c r="C52" s="5">
        <f>IF('Port Bond Returns'!I53&gt;=0,0,1)</f>
        <v>0</v>
      </c>
      <c r="G52" s="39">
        <v>20</v>
      </c>
      <c r="H52" s="5">
        <f>IF('Port Bond Returns'!R54&gt;=0,0,1)</f>
        <v>0</v>
      </c>
      <c r="I52" s="5">
        <f>IF('Port Bond Returns'!S54&gt;=0,0,1)</f>
        <v>0</v>
      </c>
    </row>
    <row r="53" spans="1:9">
      <c r="A53" s="39">
        <v>50</v>
      </c>
      <c r="B53" s="5">
        <f>IF('Port Bond Returns'!H54&gt;=0,0,1)</f>
        <v>0</v>
      </c>
      <c r="C53" s="5">
        <f>IF('Port Bond Returns'!I54&gt;=0,0,1)</f>
        <v>0</v>
      </c>
      <c r="G53" s="39">
        <v>21</v>
      </c>
      <c r="H53" s="5">
        <f>IF('Port Bond Returns'!R55&gt;=0,0,1)</f>
        <v>0</v>
      </c>
      <c r="I53" s="5">
        <f>IF('Port Bond Returns'!S55&gt;=0,0,1)</f>
        <v>0</v>
      </c>
    </row>
    <row r="54" spans="1:9">
      <c r="A54" s="39">
        <v>51</v>
      </c>
      <c r="B54" s="5">
        <f>IF('Port Bond Returns'!H55&gt;=0,0,1)</f>
        <v>0</v>
      </c>
      <c r="C54" s="5">
        <f>IF('Port Bond Returns'!I55&gt;=0,0,1)</f>
        <v>0</v>
      </c>
      <c r="G54" s="39">
        <v>22</v>
      </c>
      <c r="H54" s="5">
        <f>IF('Port Bond Returns'!R56&gt;=0,0,1)</f>
        <v>0</v>
      </c>
      <c r="I54" s="5">
        <f>IF('Port Bond Returns'!S56&gt;=0,0,1)</f>
        <v>0</v>
      </c>
    </row>
    <row r="55" spans="1:9">
      <c r="A55" s="39">
        <v>52</v>
      </c>
      <c r="B55" s="5">
        <f>IF('Port Bond Returns'!H56&gt;=0,0,1)</f>
        <v>0</v>
      </c>
      <c r="C55" s="5">
        <f>IF('Port Bond Returns'!I56&gt;=0,0,1)</f>
        <v>0</v>
      </c>
      <c r="G55" s="39">
        <v>23</v>
      </c>
      <c r="H55" s="5">
        <f>IF('Port Bond Returns'!R57&gt;=0,0,1)</f>
        <v>0</v>
      </c>
      <c r="I55" s="5">
        <f>IF('Port Bond Returns'!S57&gt;=0,0,1)</f>
        <v>0</v>
      </c>
    </row>
    <row r="56" spans="1:9">
      <c r="A56" s="39">
        <v>53</v>
      </c>
      <c r="B56" s="5">
        <f>IF('Port Bond Returns'!H57&gt;=0,0,1)</f>
        <v>0</v>
      </c>
      <c r="C56" s="5">
        <f>IF('Port Bond Returns'!I57&gt;=0,0,1)</f>
        <v>0</v>
      </c>
      <c r="G56" s="39">
        <v>24</v>
      </c>
      <c r="H56" s="5">
        <f>IF('Port Bond Returns'!R58&gt;=0,0,1)</f>
        <v>0</v>
      </c>
      <c r="I56" s="5">
        <f>IF('Port Bond Returns'!S58&gt;=0,0,1)</f>
        <v>0</v>
      </c>
    </row>
    <row r="57" spans="1:9">
      <c r="A57" s="39">
        <v>54</v>
      </c>
      <c r="B57" s="5">
        <f>IF('Port Bond Returns'!H58&gt;=0,0,1)</f>
        <v>0</v>
      </c>
      <c r="C57" s="5">
        <f>IF('Port Bond Returns'!I58&gt;=0,0,1)</f>
        <v>0</v>
      </c>
      <c r="G57" s="39">
        <v>25</v>
      </c>
      <c r="H57" s="5">
        <f>IF('Port Bond Returns'!R59&gt;=0,0,1)</f>
        <v>0</v>
      </c>
      <c r="I57" s="5">
        <f>IF('Port Bond Returns'!S59&gt;=0,0,1)</f>
        <v>0</v>
      </c>
    </row>
    <row r="58" spans="1:9">
      <c r="A58" s="39">
        <v>55</v>
      </c>
      <c r="B58" s="5">
        <f>IF('Port Bond Returns'!H59&gt;=0,0,1)</f>
        <v>0</v>
      </c>
      <c r="C58" s="5">
        <f>IF('Port Bond Returns'!I59&gt;=0,0,1)</f>
        <v>0</v>
      </c>
      <c r="G58" s="39">
        <v>26</v>
      </c>
      <c r="H58" s="5">
        <f>IF('Port Bond Returns'!R60&gt;=0,0,1)</f>
        <v>0</v>
      </c>
      <c r="I58" s="5">
        <f>IF('Port Bond Returns'!S60&gt;=0,0,1)</f>
        <v>0</v>
      </c>
    </row>
    <row r="59" spans="1:9">
      <c r="A59" s="39">
        <v>56</v>
      </c>
      <c r="B59" s="5">
        <f>IF('Port Bond Returns'!H60&gt;=0,0,1)</f>
        <v>0</v>
      </c>
      <c r="C59" s="5">
        <f>IF('Port Bond Returns'!I60&gt;=0,0,1)</f>
        <v>0</v>
      </c>
      <c r="G59" s="39">
        <v>27</v>
      </c>
      <c r="H59" s="5">
        <f>IF('Port Bond Returns'!R61&gt;=0,0,1)</f>
        <v>0</v>
      </c>
      <c r="I59" s="5">
        <f>IF('Port Bond Returns'!S61&gt;=0,0,1)</f>
        <v>0</v>
      </c>
    </row>
    <row r="60" spans="1:9">
      <c r="A60" s="39">
        <v>57</v>
      </c>
      <c r="B60" s="5">
        <f>IF('Port Bond Returns'!H61&gt;=0,0,1)</f>
        <v>0</v>
      </c>
      <c r="C60" s="5">
        <f>IF('Port Bond Returns'!I61&gt;=0,0,1)</f>
        <v>0</v>
      </c>
      <c r="G60" s="39">
        <v>28</v>
      </c>
      <c r="H60" s="5">
        <f>IF('Port Bond Returns'!R62&gt;=0,0,1)</f>
        <v>0</v>
      </c>
      <c r="I60" s="5">
        <f>IF('Port Bond Returns'!S62&gt;=0,0,1)</f>
        <v>0</v>
      </c>
    </row>
    <row r="61" spans="1:9">
      <c r="A61" s="39">
        <v>58</v>
      </c>
      <c r="B61" s="5">
        <f>IF('Port Bond Returns'!H62&gt;=0,0,1)</f>
        <v>0</v>
      </c>
      <c r="C61" s="5">
        <f>IF('Port Bond Returns'!I62&gt;=0,0,1)</f>
        <v>0</v>
      </c>
      <c r="G61" s="39">
        <v>29</v>
      </c>
      <c r="H61" s="5">
        <f>IF('Port Bond Returns'!R63&gt;=0,0,1)</f>
        <v>0</v>
      </c>
      <c r="I61" s="5">
        <f>IF('Port Bond Returns'!S63&gt;=0,0,1)</f>
        <v>0</v>
      </c>
    </row>
    <row r="62" spans="1:9">
      <c r="A62" s="39">
        <v>59</v>
      </c>
      <c r="B62" s="5">
        <f>IF('Port Bond Returns'!H63&gt;=0,0,1)</f>
        <v>0</v>
      </c>
      <c r="C62" s="5">
        <f>IF('Port Bond Returns'!I63&gt;=0,0,1)</f>
        <v>0</v>
      </c>
      <c r="G62" s="39">
        <v>30</v>
      </c>
      <c r="H62" s="5">
        <f>IF('Port Bond Returns'!R64&gt;=0,0,1)</f>
        <v>0</v>
      </c>
      <c r="I62" s="5">
        <f>IF('Port Bond Returns'!S64&gt;=0,0,1)</f>
        <v>0</v>
      </c>
    </row>
    <row r="63" spans="1:9">
      <c r="A63" s="39">
        <v>60</v>
      </c>
      <c r="B63" s="5">
        <f>IF('Port Bond Returns'!H64&gt;=0,0,1)</f>
        <v>0</v>
      </c>
      <c r="C63" s="5">
        <f>IF('Port Bond Returns'!I64&gt;=0,0,1)</f>
        <v>0</v>
      </c>
      <c r="G63" s="39">
        <v>31</v>
      </c>
      <c r="H63" s="5">
        <f>IF('Port Bond Returns'!R65&gt;=0,0,1)</f>
        <v>0</v>
      </c>
      <c r="I63" s="5">
        <f>IF('Port Bond Returns'!S65&gt;=0,0,1)</f>
        <v>0</v>
      </c>
    </row>
    <row r="64" spans="1:9">
      <c r="A64" s="39">
        <v>61</v>
      </c>
      <c r="B64" s="5">
        <f>IF('Port Bond Returns'!H65&gt;=0,0,1)</f>
        <v>0</v>
      </c>
      <c r="C64" s="5">
        <f>IF('Port Bond Returns'!I65&gt;=0,0,1)</f>
        <v>0</v>
      </c>
      <c r="G64" s="39">
        <v>32</v>
      </c>
      <c r="H64" s="5">
        <f>IF('Port Bond Returns'!R66&gt;=0,0,1)</f>
        <v>0</v>
      </c>
      <c r="I64" s="5">
        <f>IF('Port Bond Returns'!S66&gt;=0,0,1)</f>
        <v>0</v>
      </c>
    </row>
    <row r="65" spans="1:9">
      <c r="A65" s="39">
        <v>62</v>
      </c>
      <c r="B65" s="5">
        <f>IF('Port Bond Returns'!H66&gt;=0,0,1)</f>
        <v>0</v>
      </c>
      <c r="C65" s="5">
        <f>IF('Port Bond Returns'!I66&gt;=0,0,1)</f>
        <v>0</v>
      </c>
      <c r="G65" s="39">
        <v>33</v>
      </c>
      <c r="H65" s="5">
        <f>IF('Port Bond Returns'!R67&gt;=0,0,1)</f>
        <v>0</v>
      </c>
      <c r="I65" s="5">
        <f>IF('Port Bond Returns'!S67&gt;=0,0,1)</f>
        <v>0</v>
      </c>
    </row>
    <row r="66" spans="1:9">
      <c r="A66" s="39">
        <v>63</v>
      </c>
      <c r="B66" s="5">
        <f>IF('Port Bond Returns'!H67&gt;=0,0,1)</f>
        <v>0</v>
      </c>
      <c r="C66" s="5">
        <f>IF('Port Bond Returns'!I67&gt;=0,0,1)</f>
        <v>0</v>
      </c>
      <c r="G66" s="39">
        <v>34</v>
      </c>
      <c r="H66" s="5">
        <f>IF('Port Bond Returns'!R68&gt;=0,0,1)</f>
        <v>0</v>
      </c>
      <c r="I66" s="5">
        <f>IF('Port Bond Returns'!S68&gt;=0,0,1)</f>
        <v>0</v>
      </c>
    </row>
    <row r="67" spans="1:9">
      <c r="A67" s="39">
        <v>64</v>
      </c>
      <c r="B67" s="5">
        <f>IF('Port Bond Returns'!H68&gt;=0,0,1)</f>
        <v>0</v>
      </c>
      <c r="C67" s="5">
        <f>IF('Port Bond Returns'!I68&gt;=0,0,1)</f>
        <v>0</v>
      </c>
      <c r="G67" s="39">
        <v>35</v>
      </c>
      <c r="H67" s="5">
        <f>IF('Port Bond Returns'!R69&gt;=0,0,1)</f>
        <v>0</v>
      </c>
      <c r="I67" s="5">
        <f>IF('Port Bond Returns'!S69&gt;=0,0,1)</f>
        <v>0</v>
      </c>
    </row>
    <row r="68" spans="1:9">
      <c r="A68" s="39">
        <v>65</v>
      </c>
      <c r="B68" s="5">
        <f>IF('Port Bond Returns'!H69&gt;=0,0,1)</f>
        <v>0</v>
      </c>
      <c r="C68" s="5">
        <f>IF('Port Bond Returns'!I69&gt;=0,0,1)</f>
        <v>0</v>
      </c>
      <c r="G68" s="39">
        <v>36</v>
      </c>
      <c r="H68" s="5">
        <f>IF('Port Bond Returns'!R70&gt;=0,0,1)</f>
        <v>0</v>
      </c>
      <c r="I68" s="5">
        <f>IF('Port Bond Returns'!S70&gt;=0,0,1)</f>
        <v>0</v>
      </c>
    </row>
    <row r="69" spans="1:9">
      <c r="A69" s="39">
        <v>66</v>
      </c>
      <c r="B69" s="5">
        <f>IF('Port Bond Returns'!H70&gt;=0,0,1)</f>
        <v>0</v>
      </c>
      <c r="C69" s="5">
        <f>IF('Port Bond Returns'!I70&gt;=0,0,1)</f>
        <v>0</v>
      </c>
      <c r="G69" s="39">
        <v>37</v>
      </c>
      <c r="H69" s="5">
        <f>IF('Port Bond Returns'!R71&gt;=0,0,1)</f>
        <v>0</v>
      </c>
      <c r="I69" s="5">
        <f>IF('Port Bond Returns'!S71&gt;=0,0,1)</f>
        <v>0</v>
      </c>
    </row>
    <row r="70" spans="1:9">
      <c r="A70" s="39">
        <v>67</v>
      </c>
      <c r="B70" s="5">
        <f>IF('Port Bond Returns'!H71&gt;=0,0,1)</f>
        <v>0</v>
      </c>
      <c r="C70" s="5">
        <f>IF('Port Bond Returns'!I71&gt;=0,0,1)</f>
        <v>0</v>
      </c>
      <c r="G70" s="39">
        <v>38</v>
      </c>
      <c r="H70" s="5">
        <f>IF('Port Bond Returns'!R72&gt;=0,0,1)</f>
        <v>0</v>
      </c>
      <c r="I70" s="5">
        <f>IF('Port Bond Returns'!S72&gt;=0,0,1)</f>
        <v>0</v>
      </c>
    </row>
    <row r="71" spans="1:9">
      <c r="A71" s="39">
        <v>68</v>
      </c>
      <c r="B71" s="5">
        <f>IF('Port Bond Returns'!H72&gt;=0,0,1)</f>
        <v>0</v>
      </c>
      <c r="C71" s="5">
        <f>IF('Port Bond Returns'!I72&gt;=0,0,1)</f>
        <v>0</v>
      </c>
      <c r="G71" s="39">
        <v>39</v>
      </c>
      <c r="H71" s="5">
        <f>IF('Port Bond Returns'!R73&gt;=0,0,1)</f>
        <v>0</v>
      </c>
      <c r="I71" s="5">
        <f>IF('Port Bond Returns'!S73&gt;=0,0,1)</f>
        <v>0</v>
      </c>
    </row>
    <row r="72" spans="1:9">
      <c r="A72" s="39">
        <v>69</v>
      </c>
      <c r="B72" s="5">
        <f>IF('Port Bond Returns'!H73&gt;=0,0,1)</f>
        <v>1</v>
      </c>
      <c r="C72" s="5">
        <f>IF('Port Bond Returns'!I73&gt;=0,0,1)</f>
        <v>1</v>
      </c>
      <c r="G72" s="39">
        <v>40</v>
      </c>
      <c r="H72" s="5">
        <f>IF('Port Bond Returns'!R74&gt;=0,0,1)</f>
        <v>0</v>
      </c>
      <c r="I72" s="5">
        <f>IF('Port Bond Returns'!S74&gt;=0,0,1)</f>
        <v>0</v>
      </c>
    </row>
    <row r="73" spans="1:9">
      <c r="A73" s="39">
        <v>70</v>
      </c>
      <c r="B73" s="5">
        <f>IF('Port Bond Returns'!H74&gt;=0,0,1)</f>
        <v>0</v>
      </c>
      <c r="C73" s="5">
        <f>IF('Port Bond Returns'!I74&gt;=0,0,1)</f>
        <v>0</v>
      </c>
      <c r="G73" s="39">
        <v>41</v>
      </c>
      <c r="H73" s="5">
        <f>IF('Port Bond Returns'!R75&gt;=0,0,1)</f>
        <v>0</v>
      </c>
      <c r="I73" s="5">
        <f>IF('Port Bond Returns'!S75&gt;=0,0,1)</f>
        <v>0</v>
      </c>
    </row>
    <row r="74" spans="1:9">
      <c r="A74" s="39">
        <v>71</v>
      </c>
      <c r="B74" s="5">
        <f>IF('Port Bond Returns'!H75&gt;=0,0,1)</f>
        <v>1</v>
      </c>
      <c r="C74" s="5">
        <f>IF('Port Bond Returns'!I75&gt;=0,0,1)</f>
        <v>1</v>
      </c>
      <c r="G74" s="39">
        <v>42</v>
      </c>
      <c r="H74" s="5">
        <f>IF('Port Bond Returns'!R76&gt;=0,0,1)</f>
        <v>0</v>
      </c>
      <c r="I74" s="5">
        <f>IF('Port Bond Returns'!S76&gt;=0,0,1)</f>
        <v>0</v>
      </c>
    </row>
    <row r="75" spans="1:9">
      <c r="A75" s="39">
        <v>72</v>
      </c>
      <c r="B75" s="5">
        <f>IF('Port Bond Returns'!H76&gt;=0,0,1)</f>
        <v>0</v>
      </c>
      <c r="C75" s="5">
        <f>IF('Port Bond Returns'!I76&gt;=0,0,1)</f>
        <v>0</v>
      </c>
      <c r="G75" s="39">
        <v>43</v>
      </c>
      <c r="H75" s="5">
        <f>IF('Port Bond Returns'!R77&gt;=0,0,1)</f>
        <v>0</v>
      </c>
      <c r="I75" s="5">
        <f>IF('Port Bond Returns'!S77&gt;=0,0,1)</f>
        <v>0</v>
      </c>
    </row>
    <row r="76" spans="1:9">
      <c r="A76" s="39">
        <v>73</v>
      </c>
      <c r="B76" s="5">
        <f>IF('Port Bond Returns'!H77&gt;=0,0,1)</f>
        <v>0</v>
      </c>
      <c r="C76" s="5">
        <f>IF('Port Bond Returns'!I77&gt;=0,0,1)</f>
        <v>0</v>
      </c>
      <c r="G76" s="39">
        <v>44</v>
      </c>
      <c r="H76" s="5">
        <f>IF('Port Bond Returns'!R78&gt;=0,0,1)</f>
        <v>0</v>
      </c>
      <c r="I76" s="5">
        <f>IF('Port Bond Returns'!S78&gt;=0,0,1)</f>
        <v>0</v>
      </c>
    </row>
    <row r="77" spans="1:9">
      <c r="A77" s="39">
        <v>74</v>
      </c>
      <c r="B77" s="5">
        <f>IF('Port Bond Returns'!H78&gt;=0,0,1)</f>
        <v>0</v>
      </c>
      <c r="C77" s="5">
        <f>IF('Port Bond Returns'!I78&gt;=0,0,1)</f>
        <v>0</v>
      </c>
      <c r="G77" s="39">
        <v>45</v>
      </c>
      <c r="H77" s="5">
        <f>IF('Port Bond Returns'!R79&gt;=0,0,1)</f>
        <v>0</v>
      </c>
      <c r="I77" s="5">
        <f>IF('Port Bond Returns'!S79&gt;=0,0,1)</f>
        <v>0</v>
      </c>
    </row>
    <row r="78" spans="1:9">
      <c r="A78" s="39">
        <v>75</v>
      </c>
      <c r="B78" s="5">
        <f>IF('Port Bond Returns'!H79&gt;=0,0,1)</f>
        <v>1</v>
      </c>
      <c r="C78" s="5">
        <f>IF('Port Bond Returns'!I79&gt;=0,0,1)</f>
        <v>0</v>
      </c>
      <c r="G78" s="39">
        <v>46</v>
      </c>
      <c r="H78" s="5">
        <f>IF('Port Bond Returns'!R80&gt;=0,0,1)</f>
        <v>0</v>
      </c>
      <c r="I78" s="5">
        <f>IF('Port Bond Returns'!S80&gt;=0,0,1)</f>
        <v>0</v>
      </c>
    </row>
    <row r="79" spans="1:9">
      <c r="A79" s="39">
        <v>76</v>
      </c>
      <c r="B79" s="5">
        <f>IF('Port Bond Returns'!H80&gt;=0,0,1)</f>
        <v>0</v>
      </c>
      <c r="C79" s="5">
        <f>IF('Port Bond Returns'!I80&gt;=0,0,1)</f>
        <v>0</v>
      </c>
      <c r="G79" s="39">
        <v>47</v>
      </c>
      <c r="H79" s="5">
        <f>IF('Port Bond Returns'!R81&gt;=0,0,1)</f>
        <v>0</v>
      </c>
      <c r="I79" s="5">
        <f>IF('Port Bond Returns'!S81&gt;=0,0,1)</f>
        <v>0</v>
      </c>
    </row>
    <row r="80" spans="1:9">
      <c r="A80" s="39">
        <v>77</v>
      </c>
      <c r="B80" s="5">
        <f>IF('Port Bond Returns'!H81&gt;=0,0,1)</f>
        <v>0</v>
      </c>
      <c r="C80" s="5">
        <f>IF('Port Bond Returns'!I81&gt;=0,0,1)</f>
        <v>0</v>
      </c>
      <c r="G80" s="39">
        <v>48</v>
      </c>
      <c r="H80" s="5">
        <f>IF('Port Bond Returns'!R82&gt;=0,0,1)</f>
        <v>0</v>
      </c>
      <c r="I80" s="5">
        <f>IF('Port Bond Returns'!S82&gt;=0,0,1)</f>
        <v>0</v>
      </c>
    </row>
    <row r="81" spans="1:9">
      <c r="A81" s="39">
        <v>78</v>
      </c>
      <c r="B81" s="5">
        <f>IF('Port Bond Returns'!H82&gt;=0,0,1)</f>
        <v>0</v>
      </c>
      <c r="C81" s="5">
        <f>IF('Port Bond Returns'!I82&gt;=0,0,1)</f>
        <v>0</v>
      </c>
      <c r="G81" s="39">
        <v>49</v>
      </c>
      <c r="H81" s="5">
        <f>IF('Port Bond Returns'!R83&gt;=0,0,1)</f>
        <v>0</v>
      </c>
      <c r="I81" s="5">
        <f>IF('Port Bond Returns'!S83&gt;=0,0,1)</f>
        <v>0</v>
      </c>
    </row>
    <row r="82" spans="1:9">
      <c r="A82" s="39">
        <v>79</v>
      </c>
      <c r="B82" s="5">
        <f>IF('Port Bond Returns'!H83&gt;=0,0,1)</f>
        <v>0</v>
      </c>
      <c r="C82" s="5">
        <f>IF('Port Bond Returns'!I83&gt;=0,0,1)</f>
        <v>0</v>
      </c>
      <c r="G82" s="39">
        <v>50</v>
      </c>
      <c r="H82" s="5">
        <f>IF('Port Bond Returns'!R84&gt;=0,0,1)</f>
        <v>0</v>
      </c>
      <c r="I82" s="5">
        <f>IF('Port Bond Returns'!S84&gt;=0,0,1)</f>
        <v>0</v>
      </c>
    </row>
    <row r="83" spans="1:9">
      <c r="A83" s="39">
        <v>80</v>
      </c>
      <c r="B83" s="5">
        <f>IF('Port Bond Returns'!H84&gt;=0,0,1)</f>
        <v>0</v>
      </c>
      <c r="C83" s="5">
        <f>IF('Port Bond Returns'!I84&gt;=0,0,1)</f>
        <v>0</v>
      </c>
      <c r="G83" s="39">
        <v>51</v>
      </c>
      <c r="H83" s="5">
        <f>IF('Port Bond Returns'!R85&gt;=0,0,1)</f>
        <v>0</v>
      </c>
      <c r="I83" s="5">
        <f>IF('Port Bond Returns'!S85&gt;=0,0,1)</f>
        <v>0</v>
      </c>
    </row>
    <row r="84" spans="1:9">
      <c r="A84" s="39">
        <v>81</v>
      </c>
      <c r="B84" s="5">
        <f>IF('Port Bond Returns'!H85&gt;=0,0,1)</f>
        <v>0</v>
      </c>
      <c r="C84" s="5">
        <f>IF('Port Bond Returns'!I85&gt;=0,0,1)</f>
        <v>0</v>
      </c>
      <c r="G84" s="39">
        <v>52</v>
      </c>
      <c r="H84" s="5">
        <f>IF('Port Bond Returns'!R86&gt;=0,0,1)</f>
        <v>0</v>
      </c>
      <c r="I84" s="5">
        <f>IF('Port Bond Returns'!S86&gt;=0,0,1)</f>
        <v>0</v>
      </c>
    </row>
    <row r="85" spans="1:9">
      <c r="A85" s="39">
        <v>82</v>
      </c>
      <c r="B85" s="5">
        <f>IF('Port Bond Returns'!H86&gt;=0,0,1)</f>
        <v>0</v>
      </c>
      <c r="C85" s="5">
        <f>IF('Port Bond Returns'!I86&gt;=0,0,1)</f>
        <v>0</v>
      </c>
      <c r="G85" s="39">
        <v>53</v>
      </c>
      <c r="H85" s="5">
        <f>IF('Port Bond Returns'!R87&gt;=0,0,1)</f>
        <v>0</v>
      </c>
      <c r="I85" s="5">
        <f>IF('Port Bond Returns'!S87&gt;=0,0,1)</f>
        <v>0</v>
      </c>
    </row>
    <row r="86" spans="1:9">
      <c r="A86" s="39">
        <v>83</v>
      </c>
      <c r="B86" s="5">
        <f>IF('Port Bond Returns'!H87&gt;=0,0,1)</f>
        <v>0</v>
      </c>
      <c r="C86" s="5">
        <f>IF('Port Bond Returns'!I87&gt;=0,0,1)</f>
        <v>0</v>
      </c>
      <c r="G86" s="39">
        <v>54</v>
      </c>
      <c r="H86" s="5">
        <f>IF('Port Bond Returns'!R88&gt;=0,0,1)</f>
        <v>0</v>
      </c>
      <c r="I86" s="5">
        <f>IF('Port Bond Returns'!S88&gt;=0,0,1)</f>
        <v>0</v>
      </c>
    </row>
    <row r="87" spans="1:9">
      <c r="A87" s="39">
        <v>84</v>
      </c>
      <c r="B87" s="5">
        <f>IF('Port Bond Returns'!H88&gt;=0,0,1)</f>
        <v>0</v>
      </c>
      <c r="C87" s="5">
        <f>IF('Port Bond Returns'!I88&gt;=0,0,1)</f>
        <v>0</v>
      </c>
      <c r="G87" s="39">
        <v>55</v>
      </c>
      <c r="H87" s="5">
        <f>IF('Port Bond Returns'!R89&gt;=0,0,1)</f>
        <v>0</v>
      </c>
      <c r="I87" s="5">
        <f>IF('Port Bond Returns'!S89&gt;=0,0,1)</f>
        <v>0</v>
      </c>
    </row>
    <row r="88" spans="1:9">
      <c r="A88" s="39">
        <v>85</v>
      </c>
      <c r="B88" s="5">
        <f>IF('Port Bond Returns'!H89&gt;=0,0,1)</f>
        <v>0</v>
      </c>
      <c r="C88" s="5">
        <f>IF('Port Bond Returns'!I89&gt;=0,0,1)</f>
        <v>0</v>
      </c>
      <c r="G88" s="39">
        <v>56</v>
      </c>
      <c r="H88" s="5">
        <f>IF('Port Bond Returns'!R90&gt;=0,0,1)</f>
        <v>0</v>
      </c>
      <c r="I88" s="5">
        <f>IF('Port Bond Returns'!S90&gt;=0,0,1)</f>
        <v>0</v>
      </c>
    </row>
    <row r="89" spans="1:9">
      <c r="A89" s="39">
        <v>86</v>
      </c>
      <c r="B89" s="5">
        <f>IF('Port Bond Returns'!H90&gt;=0,0,1)</f>
        <v>0</v>
      </c>
      <c r="C89" s="5">
        <f>IF('Port Bond Returns'!I90&gt;=0,0,1)</f>
        <v>0</v>
      </c>
      <c r="G89" s="39">
        <v>57</v>
      </c>
      <c r="H89" s="5">
        <f>IF('Port Bond Returns'!R91&gt;=0,0,1)</f>
        <v>0</v>
      </c>
      <c r="I89" s="5">
        <f>IF('Port Bond Returns'!S91&gt;=0,0,1)</f>
        <v>0</v>
      </c>
    </row>
    <row r="90" spans="1:9">
      <c r="A90" s="39">
        <v>87</v>
      </c>
      <c r="B90" s="5">
        <f>IF('Port Bond Returns'!H91&gt;=0,0,1)</f>
        <v>0</v>
      </c>
      <c r="C90" s="5">
        <f>IF('Port Bond Returns'!I91&gt;=0,0,1)</f>
        <v>0</v>
      </c>
      <c r="G90" s="39">
        <v>58</v>
      </c>
      <c r="H90" s="5">
        <f>IF('Port Bond Returns'!R92&gt;=0,0,1)</f>
        <v>0</v>
      </c>
      <c r="I90" s="5">
        <f>IF('Port Bond Returns'!S92&gt;=0,0,1)</f>
        <v>0</v>
      </c>
    </row>
    <row r="91" spans="1:9">
      <c r="A91" s="39">
        <v>88</v>
      </c>
      <c r="B91" s="5">
        <f>IF('Port Bond Returns'!H92&gt;=0,0,1)</f>
        <v>0</v>
      </c>
      <c r="C91" s="5">
        <f>IF('Port Bond Returns'!I92&gt;=0,0,1)</f>
        <v>0</v>
      </c>
      <c r="G91" s="39">
        <v>59</v>
      </c>
      <c r="H91" s="5">
        <f>IF('Port Bond Returns'!R93&gt;=0,0,1)</f>
        <v>0</v>
      </c>
      <c r="I91" s="5">
        <f>IF('Port Bond Returns'!S93&gt;=0,0,1)</f>
        <v>0</v>
      </c>
    </row>
    <row r="92" spans="1:9">
      <c r="A92" s="39">
        <v>89</v>
      </c>
      <c r="B92" s="5">
        <f>IF('Port Bond Returns'!H93&gt;=0,0,1)</f>
        <v>0</v>
      </c>
      <c r="C92" s="5">
        <f>IF('Port Bond Returns'!I93&gt;=0,0,1)</f>
        <v>0</v>
      </c>
      <c r="G92" s="39">
        <v>60</v>
      </c>
      <c r="H92" s="5">
        <f>IF('Port Bond Returns'!R94&gt;=0,0,1)</f>
        <v>0</v>
      </c>
      <c r="I92" s="5">
        <f>IF('Port Bond Returns'!S94&gt;=0,0,1)</f>
        <v>0</v>
      </c>
    </row>
    <row r="93" spans="1:9">
      <c r="A93" s="39">
        <v>90</v>
      </c>
      <c r="B93" s="5">
        <f>IF('Port Bond Returns'!H94&gt;=0,0,1)</f>
        <v>0</v>
      </c>
      <c r="C93" s="5">
        <f>IF('Port Bond Returns'!I94&gt;=0,0,1)</f>
        <v>0</v>
      </c>
      <c r="G93" s="39">
        <v>61</v>
      </c>
      <c r="H93" s="5">
        <f>IF('Port Bond Returns'!R95&gt;=0,0,1)</f>
        <v>0</v>
      </c>
      <c r="I93" s="5">
        <f>IF('Port Bond Returns'!S95&gt;=0,0,1)</f>
        <v>0</v>
      </c>
    </row>
    <row r="94" spans="1:9">
      <c r="A94" s="39">
        <v>91</v>
      </c>
      <c r="B94" s="5">
        <f>IF('Port Bond Returns'!H95&gt;=0,0,1)</f>
        <v>0</v>
      </c>
      <c r="C94" s="5">
        <f>IF('Port Bond Returns'!I95&gt;=0,0,1)</f>
        <v>0</v>
      </c>
      <c r="G94" s="39">
        <v>62</v>
      </c>
      <c r="H94" s="5">
        <f>IF('Port Bond Returns'!R96&gt;=0,0,1)</f>
        <v>0</v>
      </c>
      <c r="I94" s="5">
        <f>IF('Port Bond Returns'!S96&gt;=0,0,1)</f>
        <v>0</v>
      </c>
    </row>
    <row r="95" spans="1:9">
      <c r="A95" s="39">
        <v>92</v>
      </c>
      <c r="B95" s="5">
        <f>IF('Port Bond Returns'!H96&gt;=0,0,1)</f>
        <v>0</v>
      </c>
      <c r="C95" s="5">
        <f>IF('Port Bond Returns'!I96&gt;=0,0,1)</f>
        <v>0</v>
      </c>
      <c r="G95" s="39">
        <v>63</v>
      </c>
      <c r="H95" s="5">
        <f>IF('Port Bond Returns'!R97&gt;=0,0,1)</f>
        <v>1</v>
      </c>
      <c r="I95" s="5">
        <f>IF('Port Bond Returns'!S97&gt;=0,0,1)</f>
        <v>0</v>
      </c>
    </row>
    <row r="96" spans="1:9">
      <c r="A96" s="39">
        <v>93</v>
      </c>
      <c r="B96" s="5">
        <f>IF('Port Bond Returns'!H97&gt;=0,0,1)</f>
        <v>0</v>
      </c>
      <c r="C96" s="5">
        <f>IF('Port Bond Returns'!I97&gt;=0,0,1)</f>
        <v>0</v>
      </c>
      <c r="G96" s="39">
        <v>64</v>
      </c>
      <c r="H96" s="5">
        <f>IF('Port Bond Returns'!R98&gt;=0,0,1)</f>
        <v>1</v>
      </c>
      <c r="I96" s="5">
        <f>IF('Port Bond Returns'!S98&gt;=0,0,1)</f>
        <v>0</v>
      </c>
    </row>
    <row r="97" spans="1:9">
      <c r="A97" s="39">
        <v>94</v>
      </c>
      <c r="B97" s="5">
        <f>IF('Port Bond Returns'!H98&gt;=0,0,1)</f>
        <v>0</v>
      </c>
      <c r="C97" s="5">
        <f>IF('Port Bond Returns'!I98&gt;=0,0,1)</f>
        <v>0</v>
      </c>
      <c r="G97" s="39">
        <v>65</v>
      </c>
      <c r="H97" s="5">
        <f>IF('Port Bond Returns'!R99&gt;=0,0,1)</f>
        <v>1</v>
      </c>
      <c r="I97" s="5">
        <f>IF('Port Bond Returns'!S99&gt;=0,0,1)</f>
        <v>0</v>
      </c>
    </row>
    <row r="98" spans="1:9">
      <c r="A98" s="39">
        <v>95</v>
      </c>
      <c r="B98" s="5">
        <f>IF('Port Bond Returns'!H99&gt;=0,0,1)</f>
        <v>0</v>
      </c>
      <c r="C98" s="5">
        <f>IF('Port Bond Returns'!I99&gt;=0,0,1)</f>
        <v>0</v>
      </c>
      <c r="G98" s="39">
        <v>66</v>
      </c>
      <c r="H98" s="5">
        <f>IF('Port Bond Returns'!R100&gt;=0,0,1)</f>
        <v>1</v>
      </c>
      <c r="I98" s="5">
        <f>IF('Port Bond Returns'!S100&gt;=0,0,1)</f>
        <v>1</v>
      </c>
    </row>
    <row r="99" spans="1:9">
      <c r="A99" s="39">
        <v>96</v>
      </c>
      <c r="B99" s="5">
        <f>IF('Port Bond Returns'!H100&gt;=0,0,1)</f>
        <v>0</v>
      </c>
      <c r="C99" s="5">
        <f>IF('Port Bond Returns'!I100&gt;=0,0,1)</f>
        <v>0</v>
      </c>
      <c r="G99" s="39">
        <v>67</v>
      </c>
      <c r="H99" s="5">
        <f>IF('Port Bond Returns'!R101&gt;=0,0,1)</f>
        <v>1</v>
      </c>
      <c r="I99" s="5">
        <f>IF('Port Bond Returns'!S101&gt;=0,0,1)</f>
        <v>1</v>
      </c>
    </row>
    <row r="100" spans="1:9">
      <c r="A100" s="39">
        <v>97</v>
      </c>
      <c r="B100" s="5">
        <f>IF('Port Bond Returns'!H101&gt;=0,0,1)</f>
        <v>0</v>
      </c>
      <c r="C100" s="5">
        <f>IF('Port Bond Returns'!I101&gt;=0,0,1)</f>
        <v>0</v>
      </c>
      <c r="G100" s="39">
        <v>68</v>
      </c>
      <c r="H100" s="5">
        <f>IF('Port Bond Returns'!R102&gt;=0,0,1)</f>
        <v>1</v>
      </c>
      <c r="I100" s="5">
        <f>IF('Port Bond Returns'!S102&gt;=0,0,1)</f>
        <v>1</v>
      </c>
    </row>
    <row r="101" spans="1:9">
      <c r="A101" s="39">
        <v>98</v>
      </c>
      <c r="B101" s="5">
        <f>IF('Port Bond Returns'!H102&gt;=0,0,1)</f>
        <v>0</v>
      </c>
      <c r="C101" s="5">
        <f>IF('Port Bond Returns'!I102&gt;=0,0,1)</f>
        <v>0</v>
      </c>
      <c r="G101" s="39">
        <v>69</v>
      </c>
      <c r="H101" s="5">
        <f>IF('Port Bond Returns'!R103&gt;=0,0,1)</f>
        <v>1</v>
      </c>
      <c r="I101" s="5">
        <f>IF('Port Bond Returns'!S103&gt;=0,0,1)</f>
        <v>0</v>
      </c>
    </row>
    <row r="102" spans="1:9">
      <c r="A102" s="39">
        <v>99</v>
      </c>
      <c r="B102" s="5">
        <f>IF('Port Bond Returns'!H103&gt;=0,0,1)</f>
        <v>0</v>
      </c>
      <c r="C102" s="5">
        <f>IF('Port Bond Returns'!I103&gt;=0,0,1)</f>
        <v>0</v>
      </c>
      <c r="G102" s="39">
        <v>70</v>
      </c>
      <c r="H102" s="5">
        <f>IF('Port Bond Returns'!R104&gt;=0,0,1)</f>
        <v>1</v>
      </c>
      <c r="I102" s="5">
        <f>IF('Port Bond Returns'!S104&gt;=0,0,1)</f>
        <v>1</v>
      </c>
    </row>
    <row r="103" spans="1:9">
      <c r="A103" s="39">
        <v>100</v>
      </c>
      <c r="B103" s="5">
        <f>IF('Port Bond Returns'!H104&gt;=0,0,1)</f>
        <v>0</v>
      </c>
      <c r="C103" s="5">
        <f>IF('Port Bond Returns'!I104&gt;=0,0,1)</f>
        <v>0</v>
      </c>
      <c r="G103" s="39">
        <v>71</v>
      </c>
      <c r="H103" s="5">
        <f>IF('Port Bond Returns'!R105&gt;=0,0,1)</f>
        <v>0</v>
      </c>
      <c r="I103" s="5">
        <f>IF('Port Bond Returns'!S105&gt;=0,0,1)</f>
        <v>0</v>
      </c>
    </row>
    <row r="104" spans="1:9">
      <c r="A104" s="39">
        <v>101</v>
      </c>
      <c r="B104" s="5">
        <f>IF('Port Bond Returns'!H105&gt;=0,0,1)</f>
        <v>0</v>
      </c>
      <c r="C104" s="5">
        <f>IF('Port Bond Returns'!I105&gt;=0,0,1)</f>
        <v>0</v>
      </c>
      <c r="G104" s="39">
        <v>72</v>
      </c>
      <c r="H104" s="5">
        <f>IF('Port Bond Returns'!R106&gt;=0,0,1)</f>
        <v>0</v>
      </c>
      <c r="I104" s="5">
        <f>IF('Port Bond Returns'!S106&gt;=0,0,1)</f>
        <v>0</v>
      </c>
    </row>
    <row r="105" spans="1:9">
      <c r="A105" s="39">
        <v>102</v>
      </c>
      <c r="B105" s="5">
        <f>IF('Port Bond Returns'!H106&gt;=0,0,1)</f>
        <v>0</v>
      </c>
      <c r="C105" s="5">
        <f>IF('Port Bond Returns'!I106&gt;=0,0,1)</f>
        <v>0</v>
      </c>
      <c r="G105" s="39">
        <v>73</v>
      </c>
      <c r="H105" s="5">
        <f>IF('Port Bond Returns'!R107&gt;=0,0,1)</f>
        <v>0</v>
      </c>
      <c r="I105" s="5">
        <f>IF('Port Bond Returns'!S107&gt;=0,0,1)</f>
        <v>0</v>
      </c>
    </row>
    <row r="106" spans="1:9">
      <c r="A106" s="39">
        <v>103</v>
      </c>
      <c r="B106" s="5">
        <f>IF('Port Bond Returns'!H107&gt;=0,0,1)</f>
        <v>0</v>
      </c>
      <c r="C106" s="5">
        <f>IF('Port Bond Returns'!I107&gt;=0,0,1)</f>
        <v>0</v>
      </c>
      <c r="G106" s="39">
        <v>74</v>
      </c>
      <c r="H106" s="5">
        <f>IF('Port Bond Returns'!R108&gt;=0,0,1)</f>
        <v>0</v>
      </c>
      <c r="I106" s="5">
        <f>IF('Port Bond Returns'!S108&gt;=0,0,1)</f>
        <v>0</v>
      </c>
    </row>
    <row r="107" spans="1:9">
      <c r="A107" s="39">
        <v>104</v>
      </c>
      <c r="B107" s="5">
        <f>IF('Port Bond Returns'!H108&gt;=0,0,1)</f>
        <v>0</v>
      </c>
      <c r="C107" s="5">
        <f>IF('Port Bond Returns'!I108&gt;=0,0,1)</f>
        <v>0</v>
      </c>
      <c r="G107" s="39">
        <v>75</v>
      </c>
      <c r="H107" s="5">
        <f>IF('Port Bond Returns'!R109&gt;=0,0,1)</f>
        <v>0</v>
      </c>
      <c r="I107" s="5">
        <f>IF('Port Bond Returns'!S109&gt;=0,0,1)</f>
        <v>0</v>
      </c>
    </row>
    <row r="108" spans="1:9">
      <c r="A108" s="39">
        <v>105</v>
      </c>
      <c r="B108" s="5">
        <f>IF('Port Bond Returns'!H109&gt;=0,0,1)</f>
        <v>0</v>
      </c>
      <c r="C108" s="5">
        <f>IF('Port Bond Returns'!I109&gt;=0,0,1)</f>
        <v>0</v>
      </c>
      <c r="G108" s="39">
        <v>76</v>
      </c>
      <c r="H108" s="5">
        <f>IF('Port Bond Returns'!R110&gt;=0,0,1)</f>
        <v>0</v>
      </c>
      <c r="I108" s="5">
        <f>IF('Port Bond Returns'!S110&gt;=0,0,1)</f>
        <v>0</v>
      </c>
    </row>
    <row r="109" spans="1:9">
      <c r="A109" s="39">
        <v>106</v>
      </c>
      <c r="B109" s="5">
        <f>IF('Port Bond Returns'!H110&gt;=0,0,1)</f>
        <v>1</v>
      </c>
      <c r="C109" s="5">
        <f>IF('Port Bond Returns'!I110&gt;=0,0,1)</f>
        <v>0</v>
      </c>
      <c r="G109" s="39">
        <v>77</v>
      </c>
      <c r="H109" s="5">
        <f>IF('Port Bond Returns'!R111&gt;=0,0,1)</f>
        <v>0</v>
      </c>
      <c r="I109" s="5">
        <f>IF('Port Bond Returns'!S111&gt;=0,0,1)</f>
        <v>0</v>
      </c>
    </row>
    <row r="110" spans="1:9">
      <c r="A110" s="39">
        <v>107</v>
      </c>
      <c r="B110" s="5">
        <f>IF('Port Bond Returns'!H111&gt;=0,0,1)</f>
        <v>0</v>
      </c>
      <c r="C110" s="5">
        <f>IF('Port Bond Returns'!I111&gt;=0,0,1)</f>
        <v>0</v>
      </c>
      <c r="G110" s="39">
        <v>78</v>
      </c>
      <c r="H110" s="5">
        <f>IF('Port Bond Returns'!R112&gt;=0,0,1)</f>
        <v>0</v>
      </c>
      <c r="I110" s="5">
        <f>IF('Port Bond Returns'!S112&gt;=0,0,1)</f>
        <v>0</v>
      </c>
    </row>
    <row r="111" spans="1:9">
      <c r="A111" s="39">
        <v>108</v>
      </c>
      <c r="B111" s="5">
        <f>IF('Port Bond Returns'!H112&gt;=0,0,1)</f>
        <v>0</v>
      </c>
      <c r="C111" s="5">
        <f>IF('Port Bond Returns'!I112&gt;=0,0,1)</f>
        <v>0</v>
      </c>
      <c r="G111" s="39">
        <v>79</v>
      </c>
      <c r="H111" s="5">
        <f>IF('Port Bond Returns'!R113&gt;=0,0,1)</f>
        <v>0</v>
      </c>
      <c r="I111" s="5">
        <f>IF('Port Bond Returns'!S113&gt;=0,0,1)</f>
        <v>0</v>
      </c>
    </row>
    <row r="112" spans="1:9">
      <c r="A112" s="39">
        <v>109</v>
      </c>
      <c r="B112" s="5">
        <f>IF('Port Bond Returns'!H113&gt;=0,0,1)</f>
        <v>0</v>
      </c>
      <c r="C112" s="5">
        <f>IF('Port Bond Returns'!I113&gt;=0,0,1)</f>
        <v>0</v>
      </c>
      <c r="G112" s="39">
        <v>80</v>
      </c>
      <c r="H112" s="5">
        <f>IF('Port Bond Returns'!R114&gt;=0,0,1)</f>
        <v>0</v>
      </c>
      <c r="I112" s="5">
        <f>IF('Port Bond Returns'!S114&gt;=0,0,1)</f>
        <v>0</v>
      </c>
    </row>
    <row r="113" spans="1:9">
      <c r="A113" s="39">
        <v>110</v>
      </c>
      <c r="B113" s="5">
        <f>IF('Port Bond Returns'!H114&gt;=0,0,1)</f>
        <v>0</v>
      </c>
      <c r="C113" s="5">
        <f>IF('Port Bond Returns'!I114&gt;=0,0,1)</f>
        <v>0</v>
      </c>
      <c r="G113" s="39">
        <v>81</v>
      </c>
      <c r="H113" s="5">
        <f>IF('Port Bond Returns'!R115&gt;=0,0,1)</f>
        <v>0</v>
      </c>
      <c r="I113" s="5">
        <f>IF('Port Bond Returns'!S115&gt;=0,0,1)</f>
        <v>0</v>
      </c>
    </row>
    <row r="114" spans="1:9">
      <c r="A114" s="39">
        <v>111</v>
      </c>
      <c r="B114" s="5">
        <f>IF('Port Bond Returns'!H115&gt;=0,0,1)</f>
        <v>0</v>
      </c>
      <c r="C114" s="5">
        <f>IF('Port Bond Returns'!I115&gt;=0,0,1)</f>
        <v>0</v>
      </c>
      <c r="G114" s="39">
        <v>82</v>
      </c>
      <c r="H114" s="5">
        <f>IF('Port Bond Returns'!R116&gt;=0,0,1)</f>
        <v>0</v>
      </c>
      <c r="I114" s="5">
        <f>IF('Port Bond Returns'!S116&gt;=0,0,1)</f>
        <v>0</v>
      </c>
    </row>
    <row r="115" spans="1:9">
      <c r="A115" s="39">
        <v>112</v>
      </c>
      <c r="B115" s="5">
        <f>IF('Port Bond Returns'!H116&gt;=0,0,1)</f>
        <v>0</v>
      </c>
      <c r="C115" s="5">
        <f>IF('Port Bond Returns'!I116&gt;=0,0,1)</f>
        <v>0</v>
      </c>
      <c r="G115" s="39">
        <v>83</v>
      </c>
      <c r="H115" s="5">
        <f>IF('Port Bond Returns'!R117&gt;=0,0,1)</f>
        <v>0</v>
      </c>
      <c r="I115" s="5">
        <f>IF('Port Bond Returns'!S117&gt;=0,0,1)</f>
        <v>0</v>
      </c>
    </row>
    <row r="116" spans="1:9">
      <c r="A116" s="39">
        <v>113</v>
      </c>
      <c r="B116" s="5">
        <f>IF('Port Bond Returns'!H117&gt;=0,0,1)</f>
        <v>0</v>
      </c>
      <c r="C116" s="5">
        <f>IF('Port Bond Returns'!I117&gt;=0,0,1)</f>
        <v>0</v>
      </c>
      <c r="G116" s="39">
        <v>84</v>
      </c>
      <c r="H116" s="5">
        <f>IF('Port Bond Returns'!R118&gt;=0,0,1)</f>
        <v>0</v>
      </c>
      <c r="I116" s="5">
        <f>IF('Port Bond Returns'!S118&gt;=0,0,1)</f>
        <v>0</v>
      </c>
    </row>
    <row r="117" spans="1:9">
      <c r="A117" s="39">
        <v>114</v>
      </c>
      <c r="B117" s="5">
        <f>IF('Port Bond Returns'!H118&gt;=0,0,1)</f>
        <v>0</v>
      </c>
      <c r="C117" s="5">
        <f>IF('Port Bond Returns'!I118&gt;=0,0,1)</f>
        <v>0</v>
      </c>
      <c r="G117" s="39">
        <v>85</v>
      </c>
      <c r="H117" s="5">
        <f>IF('Port Bond Returns'!R119&gt;=0,0,1)</f>
        <v>0</v>
      </c>
      <c r="I117" s="5">
        <f>IF('Port Bond Returns'!S119&gt;=0,0,1)</f>
        <v>0</v>
      </c>
    </row>
    <row r="118" spans="1:9">
      <c r="A118" s="39">
        <v>115</v>
      </c>
      <c r="B118" s="5">
        <f>IF('Port Bond Returns'!H119&gt;=0,0,1)</f>
        <v>1</v>
      </c>
      <c r="C118" s="5">
        <f>IF('Port Bond Returns'!I119&gt;=0,0,1)</f>
        <v>0</v>
      </c>
      <c r="G118" s="39">
        <v>86</v>
      </c>
      <c r="H118" s="5">
        <f>IF('Port Bond Returns'!R120&gt;=0,0,1)</f>
        <v>1</v>
      </c>
      <c r="I118" s="5">
        <f>IF('Port Bond Returns'!S120&gt;=0,0,1)</f>
        <v>0</v>
      </c>
    </row>
    <row r="119" spans="1:9">
      <c r="A119" s="39">
        <v>116</v>
      </c>
      <c r="B119" s="5">
        <f>IF('Port Bond Returns'!H120&gt;=0,0,1)</f>
        <v>0</v>
      </c>
      <c r="C119" s="5">
        <f>IF('Port Bond Returns'!I120&gt;=0,0,1)</f>
        <v>0</v>
      </c>
      <c r="G119" s="39">
        <v>87</v>
      </c>
      <c r="H119" s="5">
        <f>IF('Port Bond Returns'!R121&gt;=0,0,1)</f>
        <v>1</v>
      </c>
      <c r="I119" s="5">
        <f>IF('Port Bond Returns'!S121&gt;=0,0,1)</f>
        <v>0</v>
      </c>
    </row>
    <row r="120" spans="1:9">
      <c r="A120" s="39">
        <v>117</v>
      </c>
      <c r="B120" s="5">
        <f>IF('Port Bond Returns'!H121&gt;=0,0,1)</f>
        <v>0</v>
      </c>
      <c r="C120" s="5">
        <f>IF('Port Bond Returns'!I121&gt;=0,0,1)</f>
        <v>0</v>
      </c>
      <c r="G120" s="39">
        <v>88</v>
      </c>
      <c r="H120" s="5">
        <f>IF('Port Bond Returns'!R122&gt;=0,0,1)</f>
        <v>1</v>
      </c>
      <c r="I120" s="5">
        <f>IF('Port Bond Returns'!S122&gt;=0,0,1)</f>
        <v>1</v>
      </c>
    </row>
    <row r="121" spans="1:9">
      <c r="A121" s="39">
        <v>118</v>
      </c>
      <c r="B121" s="5">
        <f>IF('Port Bond Returns'!H122&gt;=0,0,1)</f>
        <v>0</v>
      </c>
      <c r="C121" s="5">
        <f>IF('Port Bond Returns'!I122&gt;=0,0,1)</f>
        <v>0</v>
      </c>
      <c r="G121" s="39">
        <v>89</v>
      </c>
      <c r="H121" s="5">
        <f>IF('Port Bond Returns'!R123&gt;=0,0,1)</f>
        <v>1</v>
      </c>
      <c r="I121" s="5">
        <f>IF('Port Bond Returns'!S123&gt;=0,0,1)</f>
        <v>0</v>
      </c>
    </row>
    <row r="122" spans="1:9">
      <c r="A122" s="39">
        <v>119</v>
      </c>
      <c r="B122" s="5">
        <f>IF('Port Bond Returns'!H123&gt;=0,0,1)</f>
        <v>0</v>
      </c>
      <c r="C122" s="5">
        <f>IF('Port Bond Returns'!I123&gt;=0,0,1)</f>
        <v>0</v>
      </c>
      <c r="G122" s="39">
        <v>90</v>
      </c>
      <c r="H122" s="5">
        <f>IF('Port Bond Returns'!R124&gt;=0,0,1)</f>
        <v>0</v>
      </c>
      <c r="I122" s="5">
        <f>IF('Port Bond Returns'!S124&gt;=0,0,1)</f>
        <v>0</v>
      </c>
    </row>
    <row r="123" spans="1:9">
      <c r="A123" s="39">
        <v>120</v>
      </c>
      <c r="B123" s="5">
        <f>IF('Port Bond Returns'!H124&gt;=0,0,1)</f>
        <v>0</v>
      </c>
      <c r="C123" s="5">
        <f>IF('Port Bond Returns'!I124&gt;=0,0,1)</f>
        <v>0</v>
      </c>
      <c r="G123" s="39">
        <v>91</v>
      </c>
      <c r="H123" s="5">
        <f>IF('Port Bond Returns'!R125&gt;=0,0,1)</f>
        <v>0</v>
      </c>
      <c r="I123" s="5">
        <f>IF('Port Bond Returns'!S125&gt;=0,0,1)</f>
        <v>0</v>
      </c>
    </row>
    <row r="124" spans="1:9">
      <c r="A124" s="39">
        <v>121</v>
      </c>
      <c r="B124" s="5">
        <f>IF('Port Bond Returns'!H125&gt;=0,0,1)</f>
        <v>0</v>
      </c>
      <c r="C124" s="5">
        <f>IF('Port Bond Returns'!I125&gt;=0,0,1)</f>
        <v>0</v>
      </c>
      <c r="G124" s="39">
        <v>92</v>
      </c>
      <c r="H124" s="5">
        <f>IF('Port Bond Returns'!R126&gt;=0,0,1)</f>
        <v>0</v>
      </c>
      <c r="I124" s="5">
        <f>IF('Port Bond Returns'!S126&gt;=0,0,1)</f>
        <v>0</v>
      </c>
    </row>
    <row r="125" spans="1:9">
      <c r="A125" s="39">
        <v>122</v>
      </c>
      <c r="B125" s="5">
        <f>IF('Port Bond Returns'!H126&gt;=0,0,1)</f>
        <v>0</v>
      </c>
      <c r="C125" s="5">
        <f>IF('Port Bond Returns'!I126&gt;=0,0,1)</f>
        <v>0</v>
      </c>
      <c r="G125" s="39">
        <v>93</v>
      </c>
      <c r="H125" s="5">
        <f>IF('Port Bond Returns'!R127&gt;=0,0,1)</f>
        <v>0</v>
      </c>
      <c r="I125" s="5">
        <f>IF('Port Bond Returns'!S127&gt;=0,0,1)</f>
        <v>0</v>
      </c>
    </row>
    <row r="126" spans="1:9">
      <c r="A126" s="39">
        <v>123</v>
      </c>
      <c r="B126" s="5">
        <f>IF('Port Bond Returns'!H127&gt;=0,0,1)</f>
        <v>0</v>
      </c>
      <c r="C126" s="5">
        <f>IF('Port Bond Returns'!I127&gt;=0,0,1)</f>
        <v>0</v>
      </c>
      <c r="G126" s="39">
        <v>94</v>
      </c>
      <c r="H126" s="5">
        <f>IF('Port Bond Returns'!R128&gt;=0,0,1)</f>
        <v>0</v>
      </c>
      <c r="I126" s="5">
        <f>IF('Port Bond Returns'!S128&gt;=0,0,1)</f>
        <v>0</v>
      </c>
    </row>
    <row r="127" spans="1:9">
      <c r="A127" s="39">
        <v>124</v>
      </c>
      <c r="B127" s="5">
        <f>IF('Port Bond Returns'!H128&gt;=0,0,1)</f>
        <v>0</v>
      </c>
      <c r="C127" s="5">
        <f>IF('Port Bond Returns'!I128&gt;=0,0,1)</f>
        <v>0</v>
      </c>
      <c r="G127" s="39">
        <v>95</v>
      </c>
      <c r="H127" s="5">
        <f>IF('Port Bond Returns'!R129&gt;=0,0,1)</f>
        <v>0</v>
      </c>
      <c r="I127" s="5">
        <f>IF('Port Bond Returns'!S129&gt;=0,0,1)</f>
        <v>0</v>
      </c>
    </row>
    <row r="128" spans="1:9">
      <c r="A128" s="39">
        <v>125</v>
      </c>
      <c r="B128" s="5">
        <f>IF('Port Bond Returns'!H129&gt;=0,0,1)</f>
        <v>0</v>
      </c>
      <c r="C128" s="5">
        <f>IF('Port Bond Returns'!I129&gt;=0,0,1)</f>
        <v>0</v>
      </c>
      <c r="G128" s="39">
        <v>96</v>
      </c>
      <c r="H128" s="5">
        <f>IF('Port Bond Returns'!R130&gt;=0,0,1)</f>
        <v>0</v>
      </c>
      <c r="I128" s="5">
        <f>IF('Port Bond Returns'!S130&gt;=0,0,1)</f>
        <v>0</v>
      </c>
    </row>
    <row r="129" spans="1:9">
      <c r="A129" s="39">
        <v>126</v>
      </c>
      <c r="B129" s="5">
        <f>IF('Port Bond Returns'!H130&gt;=0,0,1)</f>
        <v>0</v>
      </c>
      <c r="C129" s="5">
        <f>IF('Port Bond Returns'!I130&gt;=0,0,1)</f>
        <v>0</v>
      </c>
      <c r="G129" s="39">
        <v>97</v>
      </c>
      <c r="H129" s="5">
        <f>IF('Port Bond Returns'!R131&gt;=0,0,1)</f>
        <v>0</v>
      </c>
      <c r="I129" s="5">
        <f>IF('Port Bond Returns'!S131&gt;=0,0,1)</f>
        <v>0</v>
      </c>
    </row>
    <row r="130" spans="1:9">
      <c r="A130" s="39">
        <v>127</v>
      </c>
      <c r="B130" s="5">
        <f>IF('Port Bond Returns'!H131&gt;=0,0,1)</f>
        <v>0</v>
      </c>
      <c r="C130" s="5">
        <f>IF('Port Bond Returns'!I131&gt;=0,0,1)</f>
        <v>0</v>
      </c>
      <c r="G130" s="39">
        <v>98</v>
      </c>
      <c r="H130" s="5">
        <f>IF('Port Bond Returns'!R132&gt;=0,0,1)</f>
        <v>0</v>
      </c>
      <c r="I130" s="5">
        <f>IF('Port Bond Returns'!S132&gt;=0,0,1)</f>
        <v>0</v>
      </c>
    </row>
    <row r="131" spans="1:9">
      <c r="A131" s="39">
        <v>128</v>
      </c>
      <c r="B131" s="5">
        <f>IF('Port Bond Returns'!H132&gt;=0,0,1)</f>
        <v>0</v>
      </c>
      <c r="C131" s="5">
        <f>IF('Port Bond Returns'!I132&gt;=0,0,1)</f>
        <v>0</v>
      </c>
      <c r="G131" s="39">
        <v>99</v>
      </c>
      <c r="H131" s="5">
        <f>IF('Port Bond Returns'!R133&gt;=0,0,1)</f>
        <v>0</v>
      </c>
      <c r="I131" s="5">
        <f>IF('Port Bond Returns'!S133&gt;=0,0,1)</f>
        <v>0</v>
      </c>
    </row>
    <row r="132" spans="1:9">
      <c r="A132" s="39">
        <v>129</v>
      </c>
      <c r="B132" s="5">
        <f>IF('Port Bond Returns'!H133&gt;=0,0,1)</f>
        <v>0</v>
      </c>
      <c r="C132" s="5">
        <f>IF('Port Bond Returns'!I133&gt;=0,0,1)</f>
        <v>0</v>
      </c>
      <c r="G132" s="39">
        <v>100</v>
      </c>
      <c r="H132" s="5">
        <f>IF('Port Bond Returns'!R134&gt;=0,0,1)</f>
        <v>0</v>
      </c>
      <c r="I132" s="5">
        <f>IF('Port Bond Returns'!S134&gt;=0,0,1)</f>
        <v>0</v>
      </c>
    </row>
    <row r="133" spans="1:9">
      <c r="A133" s="39">
        <v>130</v>
      </c>
      <c r="B133" s="5">
        <f>IF('Port Bond Returns'!H134&gt;=0,0,1)</f>
        <v>0</v>
      </c>
      <c r="C133" s="5">
        <f>IF('Port Bond Returns'!I134&gt;=0,0,1)</f>
        <v>0</v>
      </c>
      <c r="G133" s="39">
        <v>101</v>
      </c>
      <c r="H133" s="5">
        <f>IF('Port Bond Returns'!R135&gt;=0,0,1)</f>
        <v>0</v>
      </c>
      <c r="I133" s="5">
        <f>IF('Port Bond Returns'!S135&gt;=0,0,1)</f>
        <v>0</v>
      </c>
    </row>
    <row r="134" spans="1:9">
      <c r="A134" s="39">
        <v>131</v>
      </c>
      <c r="B134" s="5">
        <f>IF('Port Bond Returns'!H135&gt;=0,0,1)</f>
        <v>0</v>
      </c>
      <c r="C134" s="5">
        <f>IF('Port Bond Returns'!I135&gt;=0,0,1)</f>
        <v>0</v>
      </c>
      <c r="G134" s="39">
        <v>102</v>
      </c>
      <c r="H134" s="5">
        <f>IF('Port Bond Returns'!R136&gt;=0,0,1)</f>
        <v>0</v>
      </c>
      <c r="I134" s="5">
        <f>IF('Port Bond Returns'!S136&gt;=0,0,1)</f>
        <v>0</v>
      </c>
    </row>
    <row r="135" spans="1:9">
      <c r="A135" s="39">
        <v>132</v>
      </c>
      <c r="B135" s="5">
        <f>IF('Port Bond Returns'!H136&gt;=0,0,1)</f>
        <v>0</v>
      </c>
      <c r="C135" s="5">
        <f>IF('Port Bond Returns'!I136&gt;=0,0,1)</f>
        <v>0</v>
      </c>
      <c r="G135" s="39">
        <v>103</v>
      </c>
      <c r="H135" s="5">
        <f>IF('Port Bond Returns'!R137&gt;=0,0,1)</f>
        <v>0</v>
      </c>
      <c r="I135" s="5">
        <f>IF('Port Bond Returns'!S137&gt;=0,0,1)</f>
        <v>0</v>
      </c>
    </row>
    <row r="136" spans="1:9">
      <c r="A136" s="39">
        <v>133</v>
      </c>
      <c r="B136" s="5">
        <f>IF('Port Bond Returns'!H137&gt;=0,0,1)</f>
        <v>0</v>
      </c>
      <c r="C136" s="5">
        <f>IF('Port Bond Returns'!I137&gt;=0,0,1)</f>
        <v>0</v>
      </c>
      <c r="G136" s="39">
        <v>104</v>
      </c>
      <c r="H136" s="5">
        <f>IF('Port Bond Returns'!R138&gt;=0,0,1)</f>
        <v>0</v>
      </c>
      <c r="I136" s="5">
        <f>IF('Port Bond Returns'!S138&gt;=0,0,1)</f>
        <v>0</v>
      </c>
    </row>
    <row r="137" spans="1:9">
      <c r="A137" s="39">
        <v>134</v>
      </c>
      <c r="B137" s="5">
        <f>IF('Port Bond Returns'!H138&gt;=0,0,1)</f>
        <v>0</v>
      </c>
      <c r="C137" s="5">
        <f>IF('Port Bond Returns'!I138&gt;=0,0,1)</f>
        <v>0</v>
      </c>
      <c r="G137" s="39">
        <v>105</v>
      </c>
      <c r="H137" s="5">
        <f>IF('Port Bond Returns'!R139&gt;=0,0,1)</f>
        <v>1</v>
      </c>
      <c r="I137" s="5">
        <f>IF('Port Bond Returns'!S139&gt;=0,0,1)</f>
        <v>0</v>
      </c>
    </row>
    <row r="138" spans="1:9">
      <c r="A138" s="39">
        <v>135</v>
      </c>
      <c r="B138" s="5">
        <f>IF('Port Bond Returns'!H139&gt;=0,0,1)</f>
        <v>0</v>
      </c>
      <c r="C138" s="5">
        <f>IF('Port Bond Returns'!I139&gt;=0,0,1)</f>
        <v>0</v>
      </c>
      <c r="G138" s="39">
        <v>106</v>
      </c>
      <c r="H138" s="5">
        <f>IF('Port Bond Returns'!R140&gt;=0,0,1)</f>
        <v>0</v>
      </c>
      <c r="I138" s="5">
        <f>IF('Port Bond Returns'!S140&gt;=0,0,1)</f>
        <v>0</v>
      </c>
    </row>
    <row r="139" spans="1:9">
      <c r="A139" s="39">
        <v>136</v>
      </c>
      <c r="B139" s="5">
        <f>IF('Port Bond Returns'!H140&gt;=0,0,1)</f>
        <v>0</v>
      </c>
      <c r="C139" s="5">
        <f>IF('Port Bond Returns'!I140&gt;=0,0,1)</f>
        <v>0</v>
      </c>
      <c r="G139" s="39">
        <v>107</v>
      </c>
      <c r="H139" s="5">
        <f>IF('Port Bond Returns'!R141&gt;=0,0,1)</f>
        <v>0</v>
      </c>
      <c r="I139" s="5">
        <f>IF('Port Bond Returns'!S141&gt;=0,0,1)</f>
        <v>0</v>
      </c>
    </row>
    <row r="140" spans="1:9">
      <c r="A140" s="39">
        <v>137</v>
      </c>
      <c r="B140" s="5">
        <f>IF('Port Bond Returns'!H141&gt;=0,0,1)</f>
        <v>0</v>
      </c>
      <c r="C140" s="5">
        <f>IF('Port Bond Returns'!I141&gt;=0,0,1)</f>
        <v>0</v>
      </c>
      <c r="G140" s="39">
        <v>108</v>
      </c>
      <c r="H140" s="5">
        <f>IF('Port Bond Returns'!R142&gt;=0,0,1)</f>
        <v>0</v>
      </c>
      <c r="I140" s="5">
        <f>IF('Port Bond Returns'!S142&gt;=0,0,1)</f>
        <v>0</v>
      </c>
    </row>
    <row r="141" spans="1:9">
      <c r="A141" s="39">
        <v>138</v>
      </c>
      <c r="B141" s="5">
        <f>IF('Port Bond Returns'!H142&gt;=0,0,1)</f>
        <v>0</v>
      </c>
      <c r="C141" s="5">
        <f>IF('Port Bond Returns'!I142&gt;=0,0,1)</f>
        <v>0</v>
      </c>
      <c r="G141" s="39">
        <v>109</v>
      </c>
      <c r="H141" s="5">
        <f>IF('Port Bond Returns'!R143&gt;=0,0,1)</f>
        <v>0</v>
      </c>
      <c r="I141" s="5">
        <f>IF('Port Bond Returns'!S143&gt;=0,0,1)</f>
        <v>0</v>
      </c>
    </row>
    <row r="142" spans="1:9">
      <c r="A142" s="39">
        <v>139</v>
      </c>
      <c r="B142" s="5">
        <f>IF('Port Bond Returns'!H143&gt;=0,0,1)</f>
        <v>0</v>
      </c>
      <c r="C142" s="5">
        <f>IF('Port Bond Returns'!I143&gt;=0,0,1)</f>
        <v>0</v>
      </c>
      <c r="G142" s="39">
        <v>110</v>
      </c>
      <c r="H142" s="5">
        <f>IF('Port Bond Returns'!R144&gt;=0,0,1)</f>
        <v>0</v>
      </c>
      <c r="I142" s="5">
        <f>IF('Port Bond Returns'!S144&gt;=0,0,1)</f>
        <v>0</v>
      </c>
    </row>
    <row r="143" spans="1:9">
      <c r="A143" s="39">
        <v>140</v>
      </c>
      <c r="B143" s="5">
        <f>IF('Port Bond Returns'!H144&gt;=0,0,1)</f>
        <v>0</v>
      </c>
      <c r="C143" s="5">
        <f>IF('Port Bond Returns'!I144&gt;=0,0,1)</f>
        <v>0</v>
      </c>
      <c r="G143" s="39">
        <v>111</v>
      </c>
      <c r="H143" s="5">
        <f>IF('Port Bond Returns'!R145&gt;=0,0,1)</f>
        <v>0</v>
      </c>
      <c r="I143" s="5">
        <f>IF('Port Bond Returns'!S145&gt;=0,0,1)</f>
        <v>0</v>
      </c>
    </row>
    <row r="144" spans="1:9">
      <c r="A144" s="39">
        <v>141</v>
      </c>
      <c r="B144" s="5">
        <f>IF('Port Bond Returns'!H145&gt;=0,0,1)</f>
        <v>0</v>
      </c>
      <c r="C144" s="5">
        <f>IF('Port Bond Returns'!I145&gt;=0,0,1)</f>
        <v>0</v>
      </c>
      <c r="G144" s="39">
        <v>112</v>
      </c>
      <c r="H144" s="5">
        <f>IF('Port Bond Returns'!R146&gt;=0,0,1)</f>
        <v>0</v>
      </c>
      <c r="I144" s="5">
        <f>IF('Port Bond Returns'!S146&gt;=0,0,1)</f>
        <v>0</v>
      </c>
    </row>
    <row r="145" spans="1:9">
      <c r="A145" s="39">
        <v>142</v>
      </c>
      <c r="B145" s="5">
        <f>IF('Port Bond Returns'!H146&gt;=0,0,1)</f>
        <v>0</v>
      </c>
      <c r="C145" s="5">
        <f>IF('Port Bond Returns'!I146&gt;=0,0,1)</f>
        <v>0</v>
      </c>
      <c r="G145" s="39">
        <v>113</v>
      </c>
      <c r="H145" s="5">
        <f>IF('Port Bond Returns'!R147&gt;=0,0,1)</f>
        <v>0</v>
      </c>
      <c r="I145" s="5">
        <f>IF('Port Bond Returns'!S147&gt;=0,0,1)</f>
        <v>0</v>
      </c>
    </row>
    <row r="146" spans="1:9">
      <c r="A146" s="39">
        <v>143</v>
      </c>
      <c r="B146" s="5">
        <f>IF('Port Bond Returns'!H147&gt;=0,0,1)</f>
        <v>0</v>
      </c>
      <c r="C146" s="5">
        <f>IF('Port Bond Returns'!I147&gt;=0,0,1)</f>
        <v>0</v>
      </c>
      <c r="G146" s="39">
        <v>114</v>
      </c>
      <c r="H146" s="5">
        <f>IF('Port Bond Returns'!R148&gt;=0,0,1)</f>
        <v>0</v>
      </c>
      <c r="I146" s="5">
        <f>IF('Port Bond Returns'!S148&gt;=0,0,1)</f>
        <v>0</v>
      </c>
    </row>
    <row r="147" spans="1:9">
      <c r="A147" s="39">
        <v>144</v>
      </c>
      <c r="B147" s="5">
        <f>IF('Port Bond Returns'!H148&gt;=0,0,1)</f>
        <v>0</v>
      </c>
      <c r="C147" s="5">
        <f>IF('Port Bond Returns'!I148&gt;=0,0,1)</f>
        <v>0</v>
      </c>
      <c r="G147" s="39">
        <v>115</v>
      </c>
      <c r="H147" s="5">
        <f>IF('Port Bond Returns'!R149&gt;=0,0,1)</f>
        <v>0</v>
      </c>
      <c r="I147" s="5">
        <f>IF('Port Bond Returns'!S149&gt;=0,0,1)</f>
        <v>0</v>
      </c>
    </row>
    <row r="148" spans="1:9">
      <c r="A148" s="39">
        <v>145</v>
      </c>
      <c r="B148" s="5">
        <f>IF('Port Bond Returns'!H149&gt;=0,0,1)</f>
        <v>1</v>
      </c>
      <c r="C148" s="5">
        <f>IF('Port Bond Returns'!I149&gt;=0,0,1)</f>
        <v>0</v>
      </c>
      <c r="G148" s="39">
        <v>116</v>
      </c>
      <c r="H148" s="5">
        <f>IF('Port Bond Returns'!R150&gt;=0,0,1)</f>
        <v>0</v>
      </c>
      <c r="I148" s="5">
        <f>IF('Port Bond Returns'!S150&gt;=0,0,1)</f>
        <v>0</v>
      </c>
    </row>
    <row r="149" spans="1:9">
      <c r="A149" s="39">
        <v>146</v>
      </c>
      <c r="B149" s="5">
        <f>IF('Port Bond Returns'!H150&gt;=0,0,1)</f>
        <v>0</v>
      </c>
      <c r="C149" s="5">
        <f>IF('Port Bond Returns'!I150&gt;=0,0,1)</f>
        <v>0</v>
      </c>
      <c r="G149" s="39">
        <v>117</v>
      </c>
      <c r="H149" s="5">
        <f>IF('Port Bond Returns'!R151&gt;=0,0,1)</f>
        <v>0</v>
      </c>
      <c r="I149" s="5">
        <f>IF('Port Bond Returns'!S151&gt;=0,0,1)</f>
        <v>0</v>
      </c>
    </row>
    <row r="150" spans="1:9">
      <c r="A150" s="39">
        <v>147</v>
      </c>
      <c r="B150" s="5">
        <f>IF('Port Bond Returns'!H151&gt;=0,0,1)</f>
        <v>0</v>
      </c>
      <c r="C150" s="5">
        <f>IF('Port Bond Returns'!I151&gt;=0,0,1)</f>
        <v>0</v>
      </c>
      <c r="G150" s="39">
        <v>118</v>
      </c>
      <c r="H150" s="5">
        <f>IF('Port Bond Returns'!R152&gt;=0,0,1)</f>
        <v>0</v>
      </c>
      <c r="I150" s="5">
        <f>IF('Port Bond Returns'!S152&gt;=0,0,1)</f>
        <v>0</v>
      </c>
    </row>
    <row r="151" spans="1:9">
      <c r="A151" s="39">
        <v>148</v>
      </c>
      <c r="B151" s="5">
        <f>IF('Port Bond Returns'!H152&gt;=0,0,1)</f>
        <v>0</v>
      </c>
      <c r="C151" s="5">
        <f>IF('Port Bond Returns'!I152&gt;=0,0,1)</f>
        <v>0</v>
      </c>
      <c r="G151" s="39">
        <v>119</v>
      </c>
      <c r="H151" s="5">
        <f>IF('Port Bond Returns'!R153&gt;=0,0,1)</f>
        <v>0</v>
      </c>
      <c r="I151" s="5">
        <f>IF('Port Bond Returns'!S153&gt;=0,0,1)</f>
        <v>0</v>
      </c>
    </row>
    <row r="152" spans="1:9">
      <c r="A152" s="39">
        <v>149</v>
      </c>
      <c r="B152" s="5">
        <f>IF('Port Bond Returns'!H153&gt;=0,0,1)</f>
        <v>0</v>
      </c>
      <c r="C152" s="5">
        <f>IF('Port Bond Returns'!I153&gt;=0,0,1)</f>
        <v>0</v>
      </c>
      <c r="G152" s="39">
        <v>120</v>
      </c>
      <c r="H152" s="5">
        <f>IF('Port Bond Returns'!R154&gt;=0,0,1)</f>
        <v>0</v>
      </c>
      <c r="I152" s="5">
        <f>IF('Port Bond Returns'!S154&gt;=0,0,1)</f>
        <v>0</v>
      </c>
    </row>
    <row r="153" spans="1:9">
      <c r="A153" s="39">
        <v>150</v>
      </c>
      <c r="B153" s="5">
        <f>IF('Port Bond Returns'!H154&gt;=0,0,1)</f>
        <v>0</v>
      </c>
      <c r="C153" s="5">
        <f>IF('Port Bond Returns'!I154&gt;=0,0,1)</f>
        <v>0</v>
      </c>
      <c r="G153" s="39">
        <v>121</v>
      </c>
      <c r="H153" s="5">
        <f>IF('Port Bond Returns'!R155&gt;=0,0,1)</f>
        <v>0</v>
      </c>
      <c r="I153" s="5">
        <f>IF('Port Bond Returns'!S155&gt;=0,0,1)</f>
        <v>0</v>
      </c>
    </row>
    <row r="154" spans="1:9">
      <c r="A154" s="39">
        <v>151</v>
      </c>
      <c r="B154" s="5">
        <f>IF('Port Bond Returns'!H155&gt;=0,0,1)</f>
        <v>0</v>
      </c>
      <c r="C154" s="5">
        <f>IF('Port Bond Returns'!I155&gt;=0,0,1)</f>
        <v>0</v>
      </c>
      <c r="G154" s="39">
        <v>122</v>
      </c>
      <c r="H154" s="5">
        <f>IF('Port Bond Returns'!R156&gt;=0,0,1)</f>
        <v>0</v>
      </c>
      <c r="I154" s="5">
        <f>IF('Port Bond Returns'!S156&gt;=0,0,1)</f>
        <v>0</v>
      </c>
    </row>
    <row r="155" spans="1:9">
      <c r="A155" s="39">
        <v>152</v>
      </c>
      <c r="B155" s="5">
        <f>IF('Port Bond Returns'!H156&gt;=0,0,1)</f>
        <v>0</v>
      </c>
      <c r="C155" s="5">
        <f>IF('Port Bond Returns'!I156&gt;=0,0,1)</f>
        <v>0</v>
      </c>
      <c r="G155" s="39">
        <v>123</v>
      </c>
      <c r="H155" s="5">
        <f>IF('Port Bond Returns'!R157&gt;=0,0,1)</f>
        <v>0</v>
      </c>
      <c r="I155" s="5">
        <f>IF('Port Bond Returns'!S157&gt;=0,0,1)</f>
        <v>0</v>
      </c>
    </row>
    <row r="156" spans="1:9">
      <c r="A156" s="39">
        <v>153</v>
      </c>
      <c r="B156" s="5">
        <f>IF('Port Bond Returns'!H157&gt;=0,0,1)</f>
        <v>0</v>
      </c>
      <c r="C156" s="5">
        <f>IF('Port Bond Returns'!I157&gt;=0,0,1)</f>
        <v>0</v>
      </c>
      <c r="G156" s="39">
        <v>124</v>
      </c>
      <c r="H156" s="5">
        <f>IF('Port Bond Returns'!R158&gt;=0,0,1)</f>
        <v>0</v>
      </c>
      <c r="I156" s="5">
        <f>IF('Port Bond Returns'!S158&gt;=0,0,1)</f>
        <v>0</v>
      </c>
    </row>
    <row r="157" spans="1:9">
      <c r="A157" s="39">
        <v>154</v>
      </c>
      <c r="B157" s="5">
        <f>IF('Port Bond Returns'!H158&gt;=0,0,1)</f>
        <v>0</v>
      </c>
      <c r="C157" s="5">
        <f>IF('Port Bond Returns'!I158&gt;=0,0,1)</f>
        <v>0</v>
      </c>
      <c r="G157" s="39">
        <v>125</v>
      </c>
      <c r="H157" s="5">
        <f>IF('Port Bond Returns'!R159&gt;=0,0,1)</f>
        <v>0</v>
      </c>
      <c r="I157" s="5">
        <f>IF('Port Bond Returns'!S159&gt;=0,0,1)</f>
        <v>0</v>
      </c>
    </row>
    <row r="158" spans="1:9">
      <c r="A158" s="39">
        <v>155</v>
      </c>
      <c r="B158" s="5">
        <f>IF('Port Bond Returns'!H159&gt;=0,0,1)</f>
        <v>0</v>
      </c>
      <c r="C158" s="5">
        <f>IF('Port Bond Returns'!I159&gt;=0,0,1)</f>
        <v>0</v>
      </c>
      <c r="G158" s="39">
        <v>126</v>
      </c>
      <c r="H158" s="5">
        <f>IF('Port Bond Returns'!R160&gt;=0,0,1)</f>
        <v>0</v>
      </c>
      <c r="I158" s="5">
        <f>IF('Port Bond Returns'!S160&gt;=0,0,1)</f>
        <v>0</v>
      </c>
    </row>
    <row r="159" spans="1:9">
      <c r="A159" s="39">
        <v>156</v>
      </c>
      <c r="B159" s="5">
        <f>IF('Port Bond Returns'!H160&gt;=0,0,1)</f>
        <v>1</v>
      </c>
      <c r="C159" s="5">
        <f>IF('Port Bond Returns'!I160&gt;=0,0,1)</f>
        <v>0</v>
      </c>
      <c r="G159" s="39">
        <v>127</v>
      </c>
      <c r="H159" s="5">
        <f>IF('Port Bond Returns'!R161&gt;=0,0,1)</f>
        <v>0</v>
      </c>
      <c r="I159" s="5">
        <f>IF('Port Bond Returns'!S161&gt;=0,0,1)</f>
        <v>0</v>
      </c>
    </row>
    <row r="160" spans="1:9">
      <c r="A160" s="39">
        <v>157</v>
      </c>
      <c r="B160" s="5">
        <f>IF('Port Bond Returns'!H161&gt;=0,0,1)</f>
        <v>0</v>
      </c>
      <c r="C160" s="5">
        <f>IF('Port Bond Returns'!I161&gt;=0,0,1)</f>
        <v>0</v>
      </c>
      <c r="G160" s="39">
        <v>128</v>
      </c>
      <c r="H160" s="5">
        <f>IF('Port Bond Returns'!R162&gt;=0,0,1)</f>
        <v>0</v>
      </c>
      <c r="I160" s="5">
        <f>IF('Port Bond Returns'!S162&gt;=0,0,1)</f>
        <v>0</v>
      </c>
    </row>
    <row r="161" spans="1:9">
      <c r="A161" s="39">
        <v>158</v>
      </c>
      <c r="B161" s="5">
        <f>IF('Port Bond Returns'!H162&gt;=0,0,1)</f>
        <v>0</v>
      </c>
      <c r="C161" s="5">
        <f>IF('Port Bond Returns'!I162&gt;=0,0,1)</f>
        <v>0</v>
      </c>
      <c r="G161" s="39">
        <v>129</v>
      </c>
      <c r="H161" s="5">
        <f>IF('Port Bond Returns'!R163&gt;=0,0,1)</f>
        <v>0</v>
      </c>
      <c r="I161" s="5">
        <f>IF('Port Bond Returns'!S163&gt;=0,0,1)</f>
        <v>0</v>
      </c>
    </row>
    <row r="162" spans="1:9">
      <c r="A162" s="39">
        <v>159</v>
      </c>
      <c r="B162" s="5">
        <f>IF('Port Bond Returns'!H163&gt;=0,0,1)</f>
        <v>0</v>
      </c>
      <c r="C162" s="5">
        <f>IF('Port Bond Returns'!I163&gt;=0,0,1)</f>
        <v>0</v>
      </c>
      <c r="G162" s="39">
        <v>130</v>
      </c>
      <c r="H162" s="5">
        <f>IF('Port Bond Returns'!R164&gt;=0,0,1)</f>
        <v>0</v>
      </c>
      <c r="I162" s="5">
        <f>IF('Port Bond Returns'!S164&gt;=0,0,1)</f>
        <v>0</v>
      </c>
    </row>
    <row r="163" spans="1:9">
      <c r="A163" s="39">
        <v>160</v>
      </c>
      <c r="B163" s="5">
        <f>IF('Port Bond Returns'!H164&gt;=0,0,1)</f>
        <v>0</v>
      </c>
      <c r="C163" s="5">
        <f>IF('Port Bond Returns'!I164&gt;=0,0,1)</f>
        <v>0</v>
      </c>
      <c r="G163" s="39">
        <v>131</v>
      </c>
      <c r="H163" s="5">
        <f>IF('Port Bond Returns'!R165&gt;=0,0,1)</f>
        <v>0</v>
      </c>
      <c r="I163" s="5">
        <f>IF('Port Bond Returns'!S165&gt;=0,0,1)</f>
        <v>0</v>
      </c>
    </row>
    <row r="164" spans="1:9">
      <c r="A164" s="39">
        <v>161</v>
      </c>
      <c r="B164" s="5">
        <f>IF('Port Bond Returns'!H165&gt;=0,0,1)</f>
        <v>0</v>
      </c>
      <c r="C164" s="5">
        <f>IF('Port Bond Returns'!I165&gt;=0,0,1)</f>
        <v>0</v>
      </c>
      <c r="G164" s="39">
        <v>132</v>
      </c>
      <c r="H164" s="5">
        <f>IF('Port Bond Returns'!R166&gt;=0,0,1)</f>
        <v>0</v>
      </c>
      <c r="I164" s="5">
        <f>IF('Port Bond Returns'!S166&gt;=0,0,1)</f>
        <v>0</v>
      </c>
    </row>
    <row r="165" spans="1:9">
      <c r="A165" s="39">
        <v>162</v>
      </c>
      <c r="B165" s="5">
        <f>IF('Port Bond Returns'!H166&gt;=0,0,1)</f>
        <v>0</v>
      </c>
      <c r="C165" s="5">
        <f>IF('Port Bond Returns'!I166&gt;=0,0,1)</f>
        <v>0</v>
      </c>
      <c r="G165" s="39">
        <v>133</v>
      </c>
      <c r="H165" s="5">
        <f>IF('Port Bond Returns'!R167&gt;=0,0,1)</f>
        <v>0</v>
      </c>
      <c r="I165" s="5">
        <f>IF('Port Bond Returns'!S167&gt;=0,0,1)</f>
        <v>0</v>
      </c>
    </row>
    <row r="166" spans="1:9">
      <c r="A166" s="39">
        <v>163</v>
      </c>
      <c r="B166" s="5">
        <f>IF('Port Bond Returns'!H167&gt;=0,0,1)</f>
        <v>1</v>
      </c>
      <c r="C166" s="5">
        <f>IF('Port Bond Returns'!I167&gt;=0,0,1)</f>
        <v>0</v>
      </c>
      <c r="G166" s="39">
        <v>134</v>
      </c>
      <c r="H166" s="5">
        <f>IF('Port Bond Returns'!R168&gt;=0,0,1)</f>
        <v>0</v>
      </c>
      <c r="I166" s="5">
        <f>IF('Port Bond Returns'!S168&gt;=0,0,1)</f>
        <v>0</v>
      </c>
    </row>
    <row r="167" spans="1:9">
      <c r="A167" s="39">
        <v>164</v>
      </c>
      <c r="B167" s="5">
        <f>IF('Port Bond Returns'!H168&gt;=0,0,1)</f>
        <v>0</v>
      </c>
      <c r="C167" s="5">
        <f>IF('Port Bond Returns'!I168&gt;=0,0,1)</f>
        <v>0</v>
      </c>
      <c r="G167" s="39">
        <v>135</v>
      </c>
      <c r="H167" s="5">
        <f>IF('Port Bond Returns'!R169&gt;=0,0,1)</f>
        <v>0</v>
      </c>
      <c r="I167" s="5">
        <f>IF('Port Bond Returns'!S169&gt;=0,0,1)</f>
        <v>0</v>
      </c>
    </row>
    <row r="168" spans="1:9">
      <c r="A168" s="39">
        <v>165</v>
      </c>
      <c r="B168" s="5">
        <f>IF('Port Bond Returns'!H169&gt;=0,0,1)</f>
        <v>0</v>
      </c>
      <c r="C168" s="5">
        <f>IF('Port Bond Returns'!I169&gt;=0,0,1)</f>
        <v>0</v>
      </c>
      <c r="G168" s="39">
        <v>136</v>
      </c>
      <c r="H168" s="5">
        <f>IF('Port Bond Returns'!R170&gt;=0,0,1)</f>
        <v>0</v>
      </c>
      <c r="I168" s="5">
        <f>IF('Port Bond Returns'!S170&gt;=0,0,1)</f>
        <v>0</v>
      </c>
    </row>
    <row r="169" spans="1:9">
      <c r="A169" s="39">
        <v>166</v>
      </c>
      <c r="B169" s="5">
        <f>IF('Port Bond Returns'!H170&gt;=0,0,1)</f>
        <v>0</v>
      </c>
      <c r="C169" s="5">
        <f>IF('Port Bond Returns'!I170&gt;=0,0,1)</f>
        <v>0</v>
      </c>
      <c r="G169" s="39">
        <v>137</v>
      </c>
      <c r="H169" s="5">
        <f>IF('Port Bond Returns'!R171&gt;=0,0,1)</f>
        <v>0</v>
      </c>
      <c r="I169" s="5">
        <f>IF('Port Bond Returns'!S171&gt;=0,0,1)</f>
        <v>0</v>
      </c>
    </row>
    <row r="170" spans="1:9">
      <c r="A170" s="39">
        <v>167</v>
      </c>
      <c r="B170" s="5">
        <f>IF('Port Bond Returns'!H171&gt;=0,0,1)</f>
        <v>1</v>
      </c>
      <c r="C170" s="5">
        <f>IF('Port Bond Returns'!I171&gt;=0,0,1)</f>
        <v>0</v>
      </c>
      <c r="G170" s="39">
        <v>138</v>
      </c>
      <c r="H170" s="5">
        <f>IF('Port Bond Returns'!R172&gt;=0,0,1)</f>
        <v>0</v>
      </c>
      <c r="I170" s="5">
        <f>IF('Port Bond Returns'!S172&gt;=0,0,1)</f>
        <v>0</v>
      </c>
    </row>
    <row r="171" spans="1:9">
      <c r="A171" s="39">
        <v>168</v>
      </c>
      <c r="B171" s="5">
        <f>IF('Port Bond Returns'!H172&gt;=0,0,1)</f>
        <v>0</v>
      </c>
      <c r="C171" s="5">
        <f>IF('Port Bond Returns'!I172&gt;=0,0,1)</f>
        <v>0</v>
      </c>
      <c r="G171" s="39">
        <v>139</v>
      </c>
      <c r="H171" s="5">
        <f>IF('Port Bond Returns'!R173&gt;=0,0,1)</f>
        <v>1</v>
      </c>
      <c r="I171" s="5">
        <f>IF('Port Bond Returns'!S173&gt;=0,0,1)</f>
        <v>0</v>
      </c>
    </row>
    <row r="172" spans="1:9">
      <c r="A172" s="39">
        <v>169</v>
      </c>
      <c r="B172" s="5">
        <f>IF('Port Bond Returns'!H173&gt;=0,0,1)</f>
        <v>1</v>
      </c>
      <c r="C172" s="5">
        <f>IF('Port Bond Returns'!I173&gt;=0,0,1)</f>
        <v>0</v>
      </c>
      <c r="G172" s="39">
        <v>140</v>
      </c>
      <c r="H172" s="5">
        <f>IF('Port Bond Returns'!R174&gt;=0,0,1)</f>
        <v>1</v>
      </c>
      <c r="I172" s="5">
        <f>IF('Port Bond Returns'!S174&gt;=0,0,1)</f>
        <v>1</v>
      </c>
    </row>
    <row r="173" spans="1:9">
      <c r="A173" s="39">
        <v>170</v>
      </c>
      <c r="B173" s="5">
        <f>IF('Port Bond Returns'!H174&gt;=0,0,1)</f>
        <v>0</v>
      </c>
      <c r="C173" s="5">
        <f>IF('Port Bond Returns'!I174&gt;=0,0,1)</f>
        <v>0</v>
      </c>
      <c r="G173" s="39">
        <v>141</v>
      </c>
      <c r="H173" s="5">
        <f>IF('Port Bond Returns'!R175&gt;=0,0,1)</f>
        <v>0</v>
      </c>
      <c r="I173" s="5">
        <f>IF('Port Bond Returns'!S175&gt;=0,0,1)</f>
        <v>0</v>
      </c>
    </row>
    <row r="174" spans="1:9">
      <c r="A174" s="39">
        <v>171</v>
      </c>
      <c r="B174" s="5">
        <f>IF('Port Bond Returns'!H175&gt;=0,0,1)</f>
        <v>0</v>
      </c>
      <c r="C174" s="5">
        <f>IF('Port Bond Returns'!I175&gt;=0,0,1)</f>
        <v>0</v>
      </c>
      <c r="G174" s="39">
        <v>142</v>
      </c>
      <c r="H174" s="5">
        <f>IF('Port Bond Returns'!R176&gt;=0,0,1)</f>
        <v>0</v>
      </c>
      <c r="I174" s="5">
        <f>IF('Port Bond Returns'!S176&gt;=0,0,1)</f>
        <v>0</v>
      </c>
    </row>
    <row r="175" spans="1:9">
      <c r="A175" s="39">
        <v>172</v>
      </c>
      <c r="B175" s="5">
        <f>IF('Port Bond Returns'!H176&gt;=0,0,1)</f>
        <v>0</v>
      </c>
      <c r="C175" s="5">
        <f>IF('Port Bond Returns'!I176&gt;=0,0,1)</f>
        <v>0</v>
      </c>
      <c r="G175" s="39">
        <v>143</v>
      </c>
      <c r="H175" s="5">
        <f>IF('Port Bond Returns'!R177&gt;=0,0,1)</f>
        <v>0</v>
      </c>
      <c r="I175" s="5">
        <f>IF('Port Bond Returns'!S177&gt;=0,0,1)</f>
        <v>0</v>
      </c>
    </row>
    <row r="176" spans="1:9">
      <c r="A176" s="39">
        <v>173</v>
      </c>
      <c r="B176" s="5">
        <f>IF('Port Bond Returns'!H177&gt;=0,0,1)</f>
        <v>0</v>
      </c>
      <c r="C176" s="5">
        <f>IF('Port Bond Returns'!I177&gt;=0,0,1)</f>
        <v>0</v>
      </c>
      <c r="G176" s="39">
        <v>144</v>
      </c>
      <c r="H176" s="5">
        <f>IF('Port Bond Returns'!R178&gt;=0,0,1)</f>
        <v>0</v>
      </c>
      <c r="I176" s="5">
        <f>IF('Port Bond Returns'!S178&gt;=0,0,1)</f>
        <v>0</v>
      </c>
    </row>
    <row r="177" spans="1:9">
      <c r="A177" s="39">
        <v>174</v>
      </c>
      <c r="B177" s="5">
        <f>IF('Port Bond Returns'!H178&gt;=0,0,1)</f>
        <v>0</v>
      </c>
      <c r="C177" s="5">
        <f>IF('Port Bond Returns'!I178&gt;=0,0,1)</f>
        <v>0</v>
      </c>
      <c r="G177" s="39">
        <v>145</v>
      </c>
      <c r="H177" s="5">
        <f>IF('Port Bond Returns'!R179&gt;=0,0,1)</f>
        <v>1</v>
      </c>
      <c r="I177" s="5">
        <f>IF('Port Bond Returns'!S179&gt;=0,0,1)</f>
        <v>0</v>
      </c>
    </row>
    <row r="178" spans="1:9">
      <c r="A178" s="39">
        <v>175</v>
      </c>
      <c r="B178" s="5">
        <f>IF('Port Bond Returns'!H179&gt;=0,0,1)</f>
        <v>1</v>
      </c>
      <c r="C178" s="5">
        <f>IF('Port Bond Returns'!I179&gt;=0,0,1)</f>
        <v>1</v>
      </c>
      <c r="G178" s="39">
        <v>146</v>
      </c>
      <c r="H178" s="5">
        <f>IF('Port Bond Returns'!R180&gt;=0,0,1)</f>
        <v>1</v>
      </c>
      <c r="I178" s="5">
        <f>IF('Port Bond Returns'!S180&gt;=0,0,1)</f>
        <v>0</v>
      </c>
    </row>
    <row r="179" spans="1:9">
      <c r="A179" s="39">
        <v>176</v>
      </c>
      <c r="B179" s="5">
        <f>IF('Port Bond Returns'!H180&gt;=0,0,1)</f>
        <v>0</v>
      </c>
      <c r="C179" s="5">
        <f>IF('Port Bond Returns'!I180&gt;=0,0,1)</f>
        <v>0</v>
      </c>
      <c r="G179" s="39">
        <v>147</v>
      </c>
      <c r="H179" s="5">
        <f>IF('Port Bond Returns'!R181&gt;=0,0,1)</f>
        <v>1</v>
      </c>
      <c r="I179" s="5">
        <f>IF('Port Bond Returns'!S181&gt;=0,0,1)</f>
        <v>1</v>
      </c>
    </row>
    <row r="180" spans="1:9">
      <c r="A180" s="39">
        <v>177</v>
      </c>
      <c r="B180" s="5">
        <f>IF('Port Bond Returns'!H181&gt;=0,0,1)</f>
        <v>0</v>
      </c>
      <c r="C180" s="5">
        <f>IF('Port Bond Returns'!I181&gt;=0,0,1)</f>
        <v>0</v>
      </c>
      <c r="G180" s="39">
        <v>148</v>
      </c>
      <c r="H180" s="5">
        <f>IF('Port Bond Returns'!R182&gt;=0,0,1)</f>
        <v>1</v>
      </c>
      <c r="I180" s="5">
        <f>IF('Port Bond Returns'!S182&gt;=0,0,1)</f>
        <v>1</v>
      </c>
    </row>
    <row r="181" spans="1:9">
      <c r="A181" s="39">
        <v>178</v>
      </c>
      <c r="B181" s="5">
        <f>IF('Port Bond Returns'!H182&gt;=0,0,1)</f>
        <v>0</v>
      </c>
      <c r="C181" s="5">
        <f>IF('Port Bond Returns'!I182&gt;=0,0,1)</f>
        <v>0</v>
      </c>
      <c r="G181" s="39">
        <v>149</v>
      </c>
      <c r="H181" s="5">
        <f>IF('Port Bond Returns'!R183&gt;=0,0,1)</f>
        <v>1</v>
      </c>
      <c r="I181" s="5">
        <f>IF('Port Bond Returns'!S183&gt;=0,0,1)</f>
        <v>1</v>
      </c>
    </row>
    <row r="182" spans="1:9">
      <c r="A182" s="39">
        <v>179</v>
      </c>
      <c r="B182" s="5">
        <f>IF('Port Bond Returns'!H183&gt;=0,0,1)</f>
        <v>1</v>
      </c>
      <c r="C182" s="5">
        <f>IF('Port Bond Returns'!I183&gt;=0,0,1)</f>
        <v>0</v>
      </c>
      <c r="G182" s="39">
        <v>150</v>
      </c>
      <c r="H182" s="5">
        <f>IF('Port Bond Returns'!R184&gt;=0,0,1)</f>
        <v>1</v>
      </c>
      <c r="I182" s="5">
        <f>IF('Port Bond Returns'!S184&gt;=0,0,1)</f>
        <v>1</v>
      </c>
    </row>
    <row r="183" spans="1:9">
      <c r="A183" s="39">
        <v>180</v>
      </c>
      <c r="B183" s="5">
        <f>IF('Port Bond Returns'!H184&gt;=0,0,1)</f>
        <v>0</v>
      </c>
      <c r="C183" s="5">
        <f>IF('Port Bond Returns'!I184&gt;=0,0,1)</f>
        <v>0</v>
      </c>
      <c r="G183" s="39">
        <v>151</v>
      </c>
      <c r="H183" s="5">
        <f>IF('Port Bond Returns'!R185&gt;=0,0,1)</f>
        <v>1</v>
      </c>
      <c r="I183" s="5">
        <f>IF('Port Bond Returns'!S185&gt;=0,0,1)</f>
        <v>1</v>
      </c>
    </row>
    <row r="184" spans="1:9">
      <c r="A184" s="39">
        <v>181</v>
      </c>
      <c r="B184" s="5">
        <f>IF('Port Bond Returns'!H185&gt;=0,0,1)</f>
        <v>0</v>
      </c>
      <c r="C184" s="5">
        <f>IF('Port Bond Returns'!I185&gt;=0,0,1)</f>
        <v>0</v>
      </c>
      <c r="G184" s="39">
        <v>152</v>
      </c>
      <c r="H184" s="5">
        <f>IF('Port Bond Returns'!R186&gt;=0,0,1)</f>
        <v>1</v>
      </c>
      <c r="I184" s="5">
        <f>IF('Port Bond Returns'!S186&gt;=0,0,1)</f>
        <v>1</v>
      </c>
    </row>
    <row r="185" spans="1:9">
      <c r="A185" s="39">
        <v>182</v>
      </c>
      <c r="B185" s="5">
        <f>IF('Port Bond Returns'!H186&gt;=0,0,1)</f>
        <v>0</v>
      </c>
      <c r="C185" s="5">
        <f>IF('Port Bond Returns'!I186&gt;=0,0,1)</f>
        <v>0</v>
      </c>
      <c r="G185" s="39">
        <v>153</v>
      </c>
      <c r="H185" s="5">
        <f>IF('Port Bond Returns'!R187&gt;=0,0,1)</f>
        <v>1</v>
      </c>
      <c r="I185" s="5">
        <f>IF('Port Bond Returns'!S187&gt;=0,0,1)</f>
        <v>1</v>
      </c>
    </row>
    <row r="186" spans="1:9">
      <c r="A186" s="39">
        <v>183</v>
      </c>
      <c r="B186" s="5">
        <f>IF('Port Bond Returns'!H187&gt;=0,0,1)</f>
        <v>0</v>
      </c>
      <c r="C186" s="5">
        <f>IF('Port Bond Returns'!I187&gt;=0,0,1)</f>
        <v>0</v>
      </c>
      <c r="G186" s="39">
        <v>154</v>
      </c>
      <c r="H186" s="5">
        <f>IF('Port Bond Returns'!R188&gt;=0,0,1)</f>
        <v>1</v>
      </c>
      <c r="I186" s="5">
        <f>IF('Port Bond Returns'!S188&gt;=0,0,1)</f>
        <v>1</v>
      </c>
    </row>
    <row r="187" spans="1:9">
      <c r="A187" s="39">
        <v>184</v>
      </c>
      <c r="B187" s="5">
        <f>IF('Port Bond Returns'!H188&gt;=0,0,1)</f>
        <v>0</v>
      </c>
      <c r="C187" s="5">
        <f>IF('Port Bond Returns'!I188&gt;=0,0,1)</f>
        <v>0</v>
      </c>
      <c r="G187" s="39">
        <v>155</v>
      </c>
      <c r="H187" s="5">
        <f>IF('Port Bond Returns'!R189&gt;=0,0,1)</f>
        <v>1</v>
      </c>
      <c r="I187" s="5">
        <f>IF('Port Bond Returns'!S189&gt;=0,0,1)</f>
        <v>0</v>
      </c>
    </row>
    <row r="188" spans="1:9">
      <c r="A188" s="39">
        <v>185</v>
      </c>
      <c r="B188" s="5">
        <f>IF('Port Bond Returns'!H189&gt;=0,0,1)</f>
        <v>0</v>
      </c>
      <c r="C188" s="5">
        <f>IF('Port Bond Returns'!I189&gt;=0,0,1)</f>
        <v>0</v>
      </c>
      <c r="G188" s="39">
        <v>156</v>
      </c>
      <c r="H188" s="5">
        <f>IF('Port Bond Returns'!R190&gt;=0,0,1)</f>
        <v>0</v>
      </c>
      <c r="I188" s="5">
        <f>IF('Port Bond Returns'!S190&gt;=0,0,1)</f>
        <v>0</v>
      </c>
    </row>
    <row r="189" spans="1:9">
      <c r="A189" s="39">
        <v>186</v>
      </c>
      <c r="B189" s="5">
        <f>IF('Port Bond Returns'!H190&gt;=0,0,1)</f>
        <v>0</v>
      </c>
      <c r="C189" s="5">
        <f>IF('Port Bond Returns'!I190&gt;=0,0,1)</f>
        <v>0</v>
      </c>
      <c r="G189" s="39">
        <v>157</v>
      </c>
      <c r="H189" s="5">
        <f>IF('Port Bond Returns'!R191&gt;=0,0,1)</f>
        <v>0</v>
      </c>
      <c r="I189" s="5">
        <f>IF('Port Bond Returns'!S191&gt;=0,0,1)</f>
        <v>0</v>
      </c>
    </row>
    <row r="190" spans="1:9">
      <c r="A190" s="39">
        <v>187</v>
      </c>
      <c r="B190" s="5">
        <f>IF('Port Bond Returns'!H191&gt;=0,0,1)</f>
        <v>0</v>
      </c>
      <c r="C190" s="5">
        <f>IF('Port Bond Returns'!I191&gt;=0,0,1)</f>
        <v>0</v>
      </c>
      <c r="G190" s="39">
        <v>158</v>
      </c>
      <c r="H190" s="5">
        <f>IF('Port Bond Returns'!R192&gt;=0,0,1)</f>
        <v>0</v>
      </c>
      <c r="I190" s="5">
        <f>IF('Port Bond Returns'!S192&gt;=0,0,1)</f>
        <v>0</v>
      </c>
    </row>
    <row r="191" spans="1:9">
      <c r="A191" s="39">
        <v>188</v>
      </c>
      <c r="B191" s="5">
        <f>IF('Port Bond Returns'!H192&gt;=0,0,1)</f>
        <v>0</v>
      </c>
      <c r="C191" s="5">
        <f>IF('Port Bond Returns'!I192&gt;=0,0,1)</f>
        <v>0</v>
      </c>
      <c r="G191" s="39">
        <v>159</v>
      </c>
      <c r="H191" s="5">
        <f>IF('Port Bond Returns'!R193&gt;=0,0,1)</f>
        <v>1</v>
      </c>
      <c r="I191" s="5">
        <f>IF('Port Bond Returns'!S193&gt;=0,0,1)</f>
        <v>0</v>
      </c>
    </row>
    <row r="192" spans="1:9">
      <c r="A192" s="39">
        <v>189</v>
      </c>
      <c r="B192" s="5">
        <f>IF('Port Bond Returns'!H193&gt;=0,0,1)</f>
        <v>0</v>
      </c>
      <c r="C192" s="5">
        <f>IF('Port Bond Returns'!I193&gt;=0,0,1)</f>
        <v>0</v>
      </c>
      <c r="G192" s="39">
        <v>160</v>
      </c>
      <c r="H192" s="5">
        <f>IF('Port Bond Returns'!R194&gt;=0,0,1)</f>
        <v>0</v>
      </c>
      <c r="I192" s="5">
        <f>IF('Port Bond Returns'!S194&gt;=0,0,1)</f>
        <v>0</v>
      </c>
    </row>
    <row r="193" spans="1:9">
      <c r="A193" s="39">
        <v>190</v>
      </c>
      <c r="B193" s="5">
        <f>IF('Port Bond Returns'!H194&gt;=0,0,1)</f>
        <v>0</v>
      </c>
      <c r="C193" s="5">
        <f>IF('Port Bond Returns'!I194&gt;=0,0,1)</f>
        <v>0</v>
      </c>
      <c r="G193" s="39">
        <v>161</v>
      </c>
      <c r="H193" s="5">
        <f>IF('Port Bond Returns'!R195&gt;=0,0,1)</f>
        <v>0</v>
      </c>
      <c r="I193" s="5">
        <f>IF('Port Bond Returns'!S195&gt;=0,0,1)</f>
        <v>0</v>
      </c>
    </row>
    <row r="194" spans="1:9">
      <c r="A194" s="39">
        <v>191</v>
      </c>
      <c r="B194" s="5">
        <f>IF('Port Bond Returns'!H195&gt;=0,0,1)</f>
        <v>0</v>
      </c>
      <c r="C194" s="5">
        <f>IF('Port Bond Returns'!I195&gt;=0,0,1)</f>
        <v>0</v>
      </c>
      <c r="G194" s="39">
        <v>162</v>
      </c>
      <c r="H194" s="5">
        <f>IF('Port Bond Returns'!R196&gt;=0,0,1)</f>
        <v>1</v>
      </c>
      <c r="I194" s="5">
        <f>IF('Port Bond Returns'!S196&gt;=0,0,1)</f>
        <v>0</v>
      </c>
    </row>
    <row r="195" spans="1:9">
      <c r="A195" s="39">
        <v>192</v>
      </c>
      <c r="B195" s="5">
        <f>IF('Port Bond Returns'!H196&gt;=0,0,1)</f>
        <v>0</v>
      </c>
      <c r="C195" s="5">
        <f>IF('Port Bond Returns'!I196&gt;=0,0,1)</f>
        <v>0</v>
      </c>
      <c r="G195" s="39">
        <v>163</v>
      </c>
      <c r="H195" s="5">
        <f>IF('Port Bond Returns'!R197&gt;=0,0,1)</f>
        <v>0</v>
      </c>
      <c r="I195" s="5">
        <f>IF('Port Bond Returns'!S197&gt;=0,0,1)</f>
        <v>0</v>
      </c>
    </row>
    <row r="196" spans="1:9">
      <c r="A196" s="39">
        <v>193</v>
      </c>
      <c r="B196" s="5">
        <f>IF('Port Bond Returns'!H197&gt;=0,0,1)</f>
        <v>0</v>
      </c>
      <c r="C196" s="5">
        <f>IF('Port Bond Returns'!I197&gt;=0,0,1)</f>
        <v>0</v>
      </c>
      <c r="G196" s="39">
        <v>164</v>
      </c>
      <c r="H196" s="5">
        <f>IF('Port Bond Returns'!R198&gt;=0,0,1)</f>
        <v>0</v>
      </c>
      <c r="I196" s="5">
        <f>IF('Port Bond Returns'!S198&gt;=0,0,1)</f>
        <v>0</v>
      </c>
    </row>
    <row r="197" spans="1:9">
      <c r="A197" s="39">
        <v>194</v>
      </c>
      <c r="B197" s="5">
        <f>IF('Port Bond Returns'!H198&gt;=0,0,1)</f>
        <v>0</v>
      </c>
      <c r="C197" s="5">
        <f>IF('Port Bond Returns'!I198&gt;=0,0,1)</f>
        <v>0</v>
      </c>
      <c r="G197" s="39">
        <v>165</v>
      </c>
      <c r="H197" s="5">
        <f>IF('Port Bond Returns'!R199&gt;=0,0,1)</f>
        <v>0</v>
      </c>
      <c r="I197" s="5">
        <f>IF('Port Bond Returns'!S199&gt;=0,0,1)</f>
        <v>0</v>
      </c>
    </row>
    <row r="198" spans="1:9">
      <c r="A198" s="39">
        <v>195</v>
      </c>
      <c r="B198" s="5">
        <f>IF('Port Bond Returns'!H199&gt;=0,0,1)</f>
        <v>0</v>
      </c>
      <c r="C198" s="5">
        <f>IF('Port Bond Returns'!I199&gt;=0,0,1)</f>
        <v>0</v>
      </c>
      <c r="G198" s="39">
        <v>166</v>
      </c>
      <c r="H198" s="5">
        <f>IF('Port Bond Returns'!R200&gt;=0,0,1)</f>
        <v>0</v>
      </c>
      <c r="I198" s="5">
        <f>IF('Port Bond Returns'!S200&gt;=0,0,1)</f>
        <v>0</v>
      </c>
    </row>
    <row r="199" spans="1:9">
      <c r="A199" s="39">
        <v>196</v>
      </c>
      <c r="B199" s="5">
        <f>IF('Port Bond Returns'!H200&gt;=0,0,1)</f>
        <v>0</v>
      </c>
      <c r="C199" s="5">
        <f>IF('Port Bond Returns'!I200&gt;=0,0,1)</f>
        <v>0</v>
      </c>
      <c r="G199" s="39">
        <v>167</v>
      </c>
      <c r="H199" s="5">
        <f>IF('Port Bond Returns'!R201&gt;=0,0,1)</f>
        <v>0</v>
      </c>
      <c r="I199" s="5">
        <f>IF('Port Bond Returns'!S201&gt;=0,0,1)</f>
        <v>0</v>
      </c>
    </row>
    <row r="200" spans="1:9">
      <c r="A200" s="39">
        <v>197</v>
      </c>
      <c r="B200" s="5">
        <f>IF('Port Bond Returns'!H201&gt;=0,0,1)</f>
        <v>0</v>
      </c>
      <c r="C200" s="5">
        <f>IF('Port Bond Returns'!I201&gt;=0,0,1)</f>
        <v>0</v>
      </c>
      <c r="G200" s="39">
        <v>168</v>
      </c>
      <c r="H200" s="5">
        <f>IF('Port Bond Returns'!R202&gt;=0,0,1)</f>
        <v>0</v>
      </c>
      <c r="I200" s="5">
        <f>IF('Port Bond Returns'!S202&gt;=0,0,1)</f>
        <v>0</v>
      </c>
    </row>
    <row r="201" spans="1:9">
      <c r="A201" s="39">
        <v>198</v>
      </c>
      <c r="B201" s="5">
        <f>IF('Port Bond Returns'!H202&gt;=0,0,1)</f>
        <v>0</v>
      </c>
      <c r="C201" s="5">
        <f>IF('Port Bond Returns'!I202&gt;=0,0,1)</f>
        <v>0</v>
      </c>
      <c r="G201" s="39">
        <v>169</v>
      </c>
      <c r="H201" s="5">
        <f>IF('Port Bond Returns'!R203&gt;=0,0,1)</f>
        <v>0</v>
      </c>
      <c r="I201" s="5">
        <f>IF('Port Bond Returns'!S203&gt;=0,0,1)</f>
        <v>0</v>
      </c>
    </row>
    <row r="202" spans="1:9">
      <c r="A202" s="39">
        <v>199</v>
      </c>
      <c r="B202" s="5">
        <f>IF('Port Bond Returns'!H203&gt;=0,0,1)</f>
        <v>1</v>
      </c>
      <c r="C202" s="5">
        <f>IF('Port Bond Returns'!I203&gt;=0,0,1)</f>
        <v>0</v>
      </c>
      <c r="G202" s="39">
        <v>170</v>
      </c>
      <c r="H202" s="5">
        <f>IF('Port Bond Returns'!R204&gt;=0,0,1)</f>
        <v>0</v>
      </c>
      <c r="I202" s="5">
        <f>IF('Port Bond Returns'!S204&gt;=0,0,1)</f>
        <v>0</v>
      </c>
    </row>
    <row r="203" spans="1:9">
      <c r="A203" s="39">
        <v>200</v>
      </c>
      <c r="B203" s="5">
        <f>IF('Port Bond Returns'!H204&gt;=0,0,1)</f>
        <v>0</v>
      </c>
      <c r="C203" s="5">
        <f>IF('Port Bond Returns'!I204&gt;=0,0,1)</f>
        <v>0</v>
      </c>
      <c r="G203" s="39">
        <v>171</v>
      </c>
      <c r="H203" s="5">
        <f>IF('Port Bond Returns'!R205&gt;=0,0,1)</f>
        <v>1</v>
      </c>
      <c r="I203" s="5">
        <f>IF('Port Bond Returns'!S205&gt;=0,0,1)</f>
        <v>1</v>
      </c>
    </row>
    <row r="204" spans="1:9">
      <c r="A204" s="39">
        <v>201</v>
      </c>
      <c r="B204" s="5">
        <f>IF('Port Bond Returns'!H205&gt;=0,0,1)</f>
        <v>0</v>
      </c>
      <c r="C204" s="5">
        <f>IF('Port Bond Returns'!I205&gt;=0,0,1)</f>
        <v>0</v>
      </c>
      <c r="G204" s="39">
        <v>172</v>
      </c>
      <c r="H204" s="5">
        <f>IF('Port Bond Returns'!R206&gt;=0,0,1)</f>
        <v>0</v>
      </c>
      <c r="I204" s="5">
        <f>IF('Port Bond Returns'!S206&gt;=0,0,1)</f>
        <v>0</v>
      </c>
    </row>
    <row r="205" spans="1:9">
      <c r="A205" s="39">
        <v>202</v>
      </c>
      <c r="B205" s="5">
        <f>IF('Port Bond Returns'!H206&gt;=0,0,1)</f>
        <v>0</v>
      </c>
      <c r="C205" s="5">
        <f>IF('Port Bond Returns'!I206&gt;=0,0,1)</f>
        <v>0</v>
      </c>
      <c r="G205" s="39">
        <v>173</v>
      </c>
      <c r="H205" s="5">
        <f>IF('Port Bond Returns'!R207&gt;=0,0,1)</f>
        <v>0</v>
      </c>
      <c r="I205" s="5">
        <f>IF('Port Bond Returns'!S207&gt;=0,0,1)</f>
        <v>0</v>
      </c>
    </row>
    <row r="206" spans="1:9">
      <c r="A206" s="39">
        <v>203</v>
      </c>
      <c r="B206" s="5">
        <f>IF('Port Bond Returns'!H207&gt;=0,0,1)</f>
        <v>0</v>
      </c>
      <c r="C206" s="5">
        <f>IF('Port Bond Returns'!I207&gt;=0,0,1)</f>
        <v>0</v>
      </c>
      <c r="G206" s="39">
        <v>174</v>
      </c>
      <c r="H206" s="5">
        <f>IF('Port Bond Returns'!R208&gt;=0,0,1)</f>
        <v>0</v>
      </c>
      <c r="I206" s="5">
        <f>IF('Port Bond Returns'!S208&gt;=0,0,1)</f>
        <v>0</v>
      </c>
    </row>
    <row r="207" spans="1:9">
      <c r="A207" s="39">
        <v>204</v>
      </c>
      <c r="B207" s="5">
        <f>IF('Port Bond Returns'!H208&gt;=0,0,1)</f>
        <v>0</v>
      </c>
      <c r="C207" s="5">
        <f>IF('Port Bond Returns'!I208&gt;=0,0,1)</f>
        <v>0</v>
      </c>
      <c r="G207" s="39">
        <v>175</v>
      </c>
      <c r="H207" s="5">
        <f>IF('Port Bond Returns'!R209&gt;=0,0,1)</f>
        <v>0</v>
      </c>
      <c r="I207" s="5">
        <f>IF('Port Bond Returns'!S209&gt;=0,0,1)</f>
        <v>0</v>
      </c>
    </row>
    <row r="208" spans="1:9">
      <c r="A208" s="39">
        <v>205</v>
      </c>
      <c r="B208" s="5">
        <f>IF('Port Bond Returns'!H209&gt;=0,0,1)</f>
        <v>1</v>
      </c>
      <c r="C208" s="5">
        <f>IF('Port Bond Returns'!I209&gt;=0,0,1)</f>
        <v>0</v>
      </c>
      <c r="G208" s="39">
        <v>176</v>
      </c>
      <c r="H208" s="5">
        <f>IF('Port Bond Returns'!R210&gt;=0,0,1)</f>
        <v>0</v>
      </c>
      <c r="I208" s="5">
        <f>IF('Port Bond Returns'!S210&gt;=0,0,1)</f>
        <v>0</v>
      </c>
    </row>
    <row r="209" spans="1:9">
      <c r="A209" s="39">
        <v>206</v>
      </c>
      <c r="B209" s="5">
        <f>IF('Port Bond Returns'!H210&gt;=0,0,1)</f>
        <v>0</v>
      </c>
      <c r="C209" s="5">
        <f>IF('Port Bond Returns'!I210&gt;=0,0,1)</f>
        <v>0</v>
      </c>
      <c r="G209" s="39">
        <v>177</v>
      </c>
      <c r="H209" s="5">
        <f>IF('Port Bond Returns'!R211&gt;=0,0,1)</f>
        <v>0</v>
      </c>
      <c r="I209" s="5">
        <f>IF('Port Bond Returns'!S211&gt;=0,0,1)</f>
        <v>0</v>
      </c>
    </row>
    <row r="210" spans="1:9">
      <c r="A210" s="39">
        <v>207</v>
      </c>
      <c r="B210" s="5">
        <f>IF('Port Bond Returns'!H211&gt;=0,0,1)</f>
        <v>0</v>
      </c>
      <c r="C210" s="5">
        <f>IF('Port Bond Returns'!I211&gt;=0,0,1)</f>
        <v>0</v>
      </c>
      <c r="G210" s="39">
        <v>178</v>
      </c>
      <c r="H210" s="5">
        <f>IF('Port Bond Returns'!R212&gt;=0,0,1)</f>
        <v>0</v>
      </c>
      <c r="I210" s="5">
        <f>IF('Port Bond Returns'!S212&gt;=0,0,1)</f>
        <v>0</v>
      </c>
    </row>
    <row r="211" spans="1:9">
      <c r="A211" s="39">
        <v>208</v>
      </c>
      <c r="B211" s="5">
        <f>IF('Port Bond Returns'!H212&gt;=0,0,1)</f>
        <v>1</v>
      </c>
      <c r="C211" s="5">
        <f>IF('Port Bond Returns'!I212&gt;=0,0,1)</f>
        <v>1</v>
      </c>
      <c r="G211" s="39">
        <v>179</v>
      </c>
      <c r="H211" s="5">
        <f>IF('Port Bond Returns'!R213&gt;=0,0,1)</f>
        <v>0</v>
      </c>
      <c r="I211" s="5">
        <f>IF('Port Bond Returns'!S213&gt;=0,0,1)</f>
        <v>0</v>
      </c>
    </row>
    <row r="212" spans="1:9">
      <c r="A212" s="39">
        <v>209</v>
      </c>
      <c r="B212" s="5">
        <f>IF('Port Bond Returns'!H213&gt;=0,0,1)</f>
        <v>0</v>
      </c>
      <c r="C212" s="5">
        <f>IF('Port Bond Returns'!I213&gt;=0,0,1)</f>
        <v>0</v>
      </c>
      <c r="G212" s="39">
        <v>180</v>
      </c>
      <c r="H212" s="5">
        <f>IF('Port Bond Returns'!R214&gt;=0,0,1)</f>
        <v>0</v>
      </c>
      <c r="I212" s="5">
        <f>IF('Port Bond Returns'!S214&gt;=0,0,1)</f>
        <v>0</v>
      </c>
    </row>
    <row r="213" spans="1:9">
      <c r="A213" s="39">
        <v>210</v>
      </c>
      <c r="B213" s="5">
        <f>IF('Port Bond Returns'!H214&gt;=0,0,1)</f>
        <v>0</v>
      </c>
      <c r="C213" s="5">
        <f>IF('Port Bond Returns'!I214&gt;=0,0,1)</f>
        <v>0</v>
      </c>
      <c r="G213" s="39">
        <v>181</v>
      </c>
      <c r="H213" s="5">
        <f>IF('Port Bond Returns'!R215&gt;=0,0,1)</f>
        <v>0</v>
      </c>
      <c r="I213" s="5">
        <f>IF('Port Bond Returns'!S215&gt;=0,0,1)</f>
        <v>0</v>
      </c>
    </row>
    <row r="214" spans="1:9">
      <c r="A214" s="39">
        <v>211</v>
      </c>
      <c r="B214" s="5">
        <f>IF('Port Bond Returns'!H215&gt;=0,0,1)</f>
        <v>0</v>
      </c>
      <c r="C214" s="5">
        <f>IF('Port Bond Returns'!I215&gt;=0,0,1)</f>
        <v>0</v>
      </c>
      <c r="G214" s="39">
        <v>182</v>
      </c>
      <c r="H214" s="5">
        <f>IF('Port Bond Returns'!R216&gt;=0,0,1)</f>
        <v>0</v>
      </c>
      <c r="I214" s="5">
        <f>IF('Port Bond Returns'!S216&gt;=0,0,1)</f>
        <v>0</v>
      </c>
    </row>
    <row r="215" spans="1:9">
      <c r="A215" s="39">
        <v>212</v>
      </c>
      <c r="B215" s="5">
        <f>IF('Port Bond Returns'!H216&gt;=0,0,1)</f>
        <v>0</v>
      </c>
      <c r="C215" s="5">
        <f>IF('Port Bond Returns'!I216&gt;=0,0,1)</f>
        <v>0</v>
      </c>
      <c r="G215" s="39">
        <v>183</v>
      </c>
      <c r="H215" s="5">
        <f>IF('Port Bond Returns'!R217&gt;=0,0,1)</f>
        <v>0</v>
      </c>
      <c r="I215" s="5">
        <f>IF('Port Bond Returns'!S217&gt;=0,0,1)</f>
        <v>0</v>
      </c>
    </row>
    <row r="216" spans="1:9">
      <c r="A216" s="39">
        <v>213</v>
      </c>
      <c r="B216" s="5">
        <f>IF('Port Bond Returns'!H217&gt;=0,0,1)</f>
        <v>0</v>
      </c>
      <c r="C216" s="5">
        <f>IF('Port Bond Returns'!I217&gt;=0,0,1)</f>
        <v>0</v>
      </c>
      <c r="G216" s="39">
        <v>184</v>
      </c>
      <c r="H216" s="5">
        <f>IF('Port Bond Returns'!R218&gt;=0,0,1)</f>
        <v>0</v>
      </c>
      <c r="I216" s="5">
        <f>IF('Port Bond Returns'!S218&gt;=0,0,1)</f>
        <v>0</v>
      </c>
    </row>
    <row r="217" spans="1:9">
      <c r="A217" s="39">
        <v>214</v>
      </c>
      <c r="B217" s="5">
        <f>IF('Port Bond Returns'!H218&gt;=0,0,1)</f>
        <v>0</v>
      </c>
      <c r="C217" s="5">
        <f>IF('Port Bond Returns'!I218&gt;=0,0,1)</f>
        <v>0</v>
      </c>
      <c r="G217" s="39">
        <v>185</v>
      </c>
      <c r="H217" s="5">
        <f>IF('Port Bond Returns'!R219&gt;=0,0,1)</f>
        <v>0</v>
      </c>
      <c r="I217" s="5">
        <f>IF('Port Bond Returns'!S219&gt;=0,0,1)</f>
        <v>0</v>
      </c>
    </row>
    <row r="218" spans="1:9">
      <c r="A218" s="39">
        <v>215</v>
      </c>
      <c r="B218" s="5">
        <f>IF('Port Bond Returns'!H219&gt;=0,0,1)</f>
        <v>0</v>
      </c>
      <c r="C218" s="5">
        <f>IF('Port Bond Returns'!I219&gt;=0,0,1)</f>
        <v>0</v>
      </c>
      <c r="G218" s="39">
        <v>186</v>
      </c>
      <c r="H218" s="5">
        <f>IF('Port Bond Returns'!R220&gt;=0,0,1)</f>
        <v>0</v>
      </c>
      <c r="I218" s="5">
        <f>IF('Port Bond Returns'!S220&gt;=0,0,1)</f>
        <v>0</v>
      </c>
    </row>
    <row r="219" spans="1:9">
      <c r="A219" s="39">
        <v>216</v>
      </c>
      <c r="B219" s="5">
        <f>IF('Port Bond Returns'!H220&gt;=0,0,1)</f>
        <v>0</v>
      </c>
      <c r="C219" s="5">
        <f>IF('Port Bond Returns'!I220&gt;=0,0,1)</f>
        <v>0</v>
      </c>
      <c r="G219" s="39">
        <v>187</v>
      </c>
      <c r="H219" s="5">
        <f>IF('Port Bond Returns'!R221&gt;=0,0,1)</f>
        <v>0</v>
      </c>
      <c r="I219" s="5">
        <f>IF('Port Bond Returns'!S221&gt;=0,0,1)</f>
        <v>0</v>
      </c>
    </row>
    <row r="220" spans="1:9">
      <c r="A220" s="39">
        <v>217</v>
      </c>
      <c r="B220" s="5">
        <f>IF('Port Bond Returns'!H221&gt;=0,0,1)</f>
        <v>0</v>
      </c>
      <c r="C220" s="5">
        <f>IF('Port Bond Returns'!I221&gt;=0,0,1)</f>
        <v>0</v>
      </c>
      <c r="G220" s="39">
        <v>188</v>
      </c>
      <c r="H220" s="5">
        <f>IF('Port Bond Returns'!R222&gt;=0,0,1)</f>
        <v>0</v>
      </c>
      <c r="I220" s="5">
        <f>IF('Port Bond Returns'!S222&gt;=0,0,1)</f>
        <v>0</v>
      </c>
    </row>
    <row r="221" spans="1:9">
      <c r="A221" s="39">
        <v>218</v>
      </c>
      <c r="B221" s="5">
        <f>IF('Port Bond Returns'!H222&gt;=0,0,1)</f>
        <v>0</v>
      </c>
      <c r="C221" s="5">
        <f>IF('Port Bond Returns'!I222&gt;=0,0,1)</f>
        <v>0</v>
      </c>
      <c r="G221" s="39">
        <v>189</v>
      </c>
      <c r="H221" s="5">
        <f>IF('Port Bond Returns'!R223&gt;=0,0,1)</f>
        <v>0</v>
      </c>
      <c r="I221" s="5">
        <f>IF('Port Bond Returns'!S223&gt;=0,0,1)</f>
        <v>0</v>
      </c>
    </row>
    <row r="222" spans="1:9">
      <c r="A222" s="39">
        <v>219</v>
      </c>
      <c r="B222" s="5">
        <f>IF('Port Bond Returns'!H223&gt;=0,0,1)</f>
        <v>0</v>
      </c>
      <c r="C222" s="5">
        <f>IF('Port Bond Returns'!I223&gt;=0,0,1)</f>
        <v>0</v>
      </c>
      <c r="G222" s="39">
        <v>190</v>
      </c>
      <c r="H222" s="5">
        <f>IF('Port Bond Returns'!R224&gt;=0,0,1)</f>
        <v>0</v>
      </c>
      <c r="I222" s="5">
        <f>IF('Port Bond Returns'!S224&gt;=0,0,1)</f>
        <v>0</v>
      </c>
    </row>
    <row r="223" spans="1:9">
      <c r="A223" s="39">
        <v>220</v>
      </c>
      <c r="B223" s="5">
        <f>IF('Port Bond Returns'!H224&gt;=0,0,1)</f>
        <v>0</v>
      </c>
      <c r="C223" s="5">
        <f>IF('Port Bond Returns'!I224&gt;=0,0,1)</f>
        <v>0</v>
      </c>
      <c r="G223" s="39">
        <v>191</v>
      </c>
      <c r="H223" s="5">
        <f>IF('Port Bond Returns'!R225&gt;=0,0,1)</f>
        <v>0</v>
      </c>
      <c r="I223" s="5">
        <f>IF('Port Bond Returns'!S225&gt;=0,0,1)</f>
        <v>0</v>
      </c>
    </row>
    <row r="224" spans="1:9">
      <c r="A224" s="39">
        <v>221</v>
      </c>
      <c r="B224" s="5">
        <f>IF('Port Bond Returns'!H225&gt;=0,0,1)</f>
        <v>0</v>
      </c>
      <c r="C224" s="5">
        <f>IF('Port Bond Returns'!I225&gt;=0,0,1)</f>
        <v>0</v>
      </c>
      <c r="G224" s="39">
        <v>192</v>
      </c>
      <c r="H224" s="5">
        <f>IF('Port Bond Returns'!R226&gt;=0,0,1)</f>
        <v>0</v>
      </c>
      <c r="I224" s="5">
        <f>IF('Port Bond Returns'!S226&gt;=0,0,1)</f>
        <v>0</v>
      </c>
    </row>
    <row r="225" spans="1:9">
      <c r="A225" s="39">
        <v>222</v>
      </c>
      <c r="B225" s="5">
        <f>IF('Port Bond Returns'!H226&gt;=0,0,1)</f>
        <v>1</v>
      </c>
      <c r="C225" s="5">
        <f>IF('Port Bond Returns'!I226&gt;=0,0,1)</f>
        <v>1</v>
      </c>
      <c r="G225" s="39">
        <v>193</v>
      </c>
      <c r="H225" s="5">
        <f>IF('Port Bond Returns'!R227&gt;=0,0,1)</f>
        <v>0</v>
      </c>
      <c r="I225" s="5">
        <f>IF('Port Bond Returns'!S227&gt;=0,0,1)</f>
        <v>0</v>
      </c>
    </row>
    <row r="226" spans="1:9">
      <c r="A226" s="39">
        <v>223</v>
      </c>
      <c r="B226" s="5">
        <f>IF('Port Bond Returns'!H227&gt;=0,0,1)</f>
        <v>0</v>
      </c>
      <c r="C226" s="5">
        <f>IF('Port Bond Returns'!I227&gt;=0,0,1)</f>
        <v>0</v>
      </c>
      <c r="G226" s="39">
        <v>194</v>
      </c>
      <c r="H226" s="5">
        <f>IF('Port Bond Returns'!R228&gt;=0,0,1)</f>
        <v>0</v>
      </c>
      <c r="I226" s="5">
        <f>IF('Port Bond Returns'!S228&gt;=0,0,1)</f>
        <v>0</v>
      </c>
    </row>
    <row r="227" spans="1:9">
      <c r="A227" s="39">
        <v>224</v>
      </c>
      <c r="B227" s="5">
        <f>IF('Port Bond Returns'!H228&gt;=0,0,1)</f>
        <v>0</v>
      </c>
      <c r="C227" s="5">
        <f>IF('Port Bond Returns'!I228&gt;=0,0,1)</f>
        <v>0</v>
      </c>
      <c r="G227" s="39">
        <v>195</v>
      </c>
      <c r="H227" s="5">
        <f>IF('Port Bond Returns'!R229&gt;=0,0,1)</f>
        <v>0</v>
      </c>
      <c r="I227" s="5">
        <f>IF('Port Bond Returns'!S229&gt;=0,0,1)</f>
        <v>0</v>
      </c>
    </row>
    <row r="228" spans="1:9">
      <c r="A228" s="39">
        <v>225</v>
      </c>
      <c r="B228" s="5">
        <f>IF('Port Bond Returns'!H229&gt;=0,0,1)</f>
        <v>0</v>
      </c>
      <c r="C228" s="5">
        <f>IF('Port Bond Returns'!I229&gt;=0,0,1)</f>
        <v>0</v>
      </c>
      <c r="G228" s="39">
        <v>196</v>
      </c>
      <c r="H228" s="5">
        <f>IF('Port Bond Returns'!R230&gt;=0,0,1)</f>
        <v>0</v>
      </c>
      <c r="I228" s="5">
        <f>IF('Port Bond Returns'!S230&gt;=0,0,1)</f>
        <v>0</v>
      </c>
    </row>
    <row r="229" spans="1:9">
      <c r="A229" s="39">
        <v>226</v>
      </c>
      <c r="B229" s="5">
        <f>IF('Port Bond Returns'!H230&gt;=0,0,1)</f>
        <v>0</v>
      </c>
      <c r="C229" s="5">
        <f>IF('Port Bond Returns'!I230&gt;=0,0,1)</f>
        <v>0</v>
      </c>
      <c r="G229" s="39">
        <v>197</v>
      </c>
      <c r="H229" s="5">
        <f>IF('Port Bond Returns'!R231&gt;=0,0,1)</f>
        <v>0</v>
      </c>
      <c r="I229" s="5">
        <f>IF('Port Bond Returns'!S231&gt;=0,0,1)</f>
        <v>0</v>
      </c>
    </row>
    <row r="230" spans="1:9">
      <c r="A230" s="39">
        <v>227</v>
      </c>
      <c r="B230" s="5">
        <f>IF('Port Bond Returns'!H231&gt;=0,0,1)</f>
        <v>0</v>
      </c>
      <c r="C230" s="5">
        <f>IF('Port Bond Returns'!I231&gt;=0,0,1)</f>
        <v>0</v>
      </c>
      <c r="G230" s="39">
        <v>198</v>
      </c>
      <c r="H230" s="5">
        <f>IF('Port Bond Returns'!R232&gt;=0,0,1)</f>
        <v>0</v>
      </c>
      <c r="I230" s="5">
        <f>IF('Port Bond Returns'!S232&gt;=0,0,1)</f>
        <v>0</v>
      </c>
    </row>
    <row r="231" spans="1:9">
      <c r="A231" s="39">
        <v>228</v>
      </c>
      <c r="B231" s="5">
        <f>IF('Port Bond Returns'!H232&gt;=0,0,1)</f>
        <v>1</v>
      </c>
      <c r="C231" s="5">
        <f>IF('Port Bond Returns'!I232&gt;=0,0,1)</f>
        <v>1</v>
      </c>
      <c r="G231" s="39">
        <v>199</v>
      </c>
      <c r="H231" s="5">
        <f>IF('Port Bond Returns'!R233&gt;=0,0,1)</f>
        <v>0</v>
      </c>
      <c r="I231" s="5">
        <f>IF('Port Bond Returns'!S233&gt;=0,0,1)</f>
        <v>0</v>
      </c>
    </row>
    <row r="232" spans="1:9">
      <c r="A232" s="39">
        <v>229</v>
      </c>
      <c r="B232" s="5">
        <f>IF('Port Bond Returns'!H233&gt;=0,0,1)</f>
        <v>0</v>
      </c>
      <c r="C232" s="5">
        <f>IF('Port Bond Returns'!I233&gt;=0,0,1)</f>
        <v>0</v>
      </c>
      <c r="G232" s="39">
        <v>200</v>
      </c>
      <c r="H232" s="5">
        <f>IF('Port Bond Returns'!R234&gt;=0,0,1)</f>
        <v>0</v>
      </c>
      <c r="I232" s="5">
        <f>IF('Port Bond Returns'!S234&gt;=0,0,1)</f>
        <v>0</v>
      </c>
    </row>
    <row r="233" spans="1:9">
      <c r="A233" s="39">
        <v>230</v>
      </c>
      <c r="B233" s="5">
        <f>IF('Port Bond Returns'!H234&gt;=0,0,1)</f>
        <v>0</v>
      </c>
      <c r="C233" s="5">
        <f>IF('Port Bond Returns'!I234&gt;=0,0,1)</f>
        <v>0</v>
      </c>
      <c r="G233" s="39">
        <v>201</v>
      </c>
      <c r="H233" s="5">
        <f>IF('Port Bond Returns'!R235&gt;=0,0,1)</f>
        <v>0</v>
      </c>
      <c r="I233" s="5">
        <f>IF('Port Bond Returns'!S235&gt;=0,0,1)</f>
        <v>0</v>
      </c>
    </row>
    <row r="234" spans="1:9">
      <c r="A234" s="39">
        <v>231</v>
      </c>
      <c r="B234" s="5">
        <f>IF('Port Bond Returns'!H235&gt;=0,0,1)</f>
        <v>0</v>
      </c>
      <c r="C234" s="5">
        <f>IF('Port Bond Returns'!I235&gt;=0,0,1)</f>
        <v>0</v>
      </c>
      <c r="G234" s="39">
        <v>202</v>
      </c>
      <c r="H234" s="5">
        <f>IF('Port Bond Returns'!R236&gt;=0,0,1)</f>
        <v>0</v>
      </c>
      <c r="I234" s="5">
        <f>IF('Port Bond Returns'!S236&gt;=0,0,1)</f>
        <v>0</v>
      </c>
    </row>
    <row r="235" spans="1:9">
      <c r="A235" s="39">
        <v>232</v>
      </c>
      <c r="B235" s="5">
        <f>IF('Port Bond Returns'!H236&gt;=0,0,1)</f>
        <v>0</v>
      </c>
      <c r="C235" s="5">
        <f>IF('Port Bond Returns'!I236&gt;=0,0,1)</f>
        <v>0</v>
      </c>
      <c r="G235" s="39">
        <v>203</v>
      </c>
      <c r="H235" s="5">
        <f>IF('Port Bond Returns'!R237&gt;=0,0,1)</f>
        <v>0</v>
      </c>
      <c r="I235" s="5">
        <f>IF('Port Bond Returns'!S237&gt;=0,0,1)</f>
        <v>0</v>
      </c>
    </row>
    <row r="236" spans="1:9">
      <c r="A236" s="39">
        <v>233</v>
      </c>
      <c r="B236" s="5">
        <f>IF('Port Bond Returns'!H237&gt;=0,0,1)</f>
        <v>0</v>
      </c>
      <c r="C236" s="5">
        <f>IF('Port Bond Returns'!I237&gt;=0,0,1)</f>
        <v>0</v>
      </c>
      <c r="G236" s="39">
        <v>204</v>
      </c>
      <c r="H236" s="5">
        <f>IF('Port Bond Returns'!R238&gt;=0,0,1)</f>
        <v>0</v>
      </c>
      <c r="I236" s="5">
        <f>IF('Port Bond Returns'!S238&gt;=0,0,1)</f>
        <v>0</v>
      </c>
    </row>
    <row r="237" spans="1:9">
      <c r="A237" s="39">
        <v>234</v>
      </c>
      <c r="B237" s="5">
        <f>IF('Port Bond Returns'!H238&gt;=0,0,1)</f>
        <v>0</v>
      </c>
      <c r="C237" s="5">
        <f>IF('Port Bond Returns'!I238&gt;=0,0,1)</f>
        <v>0</v>
      </c>
      <c r="G237" s="39">
        <v>205</v>
      </c>
      <c r="H237" s="5">
        <f>IF('Port Bond Returns'!R239&gt;=0,0,1)</f>
        <v>0</v>
      </c>
      <c r="I237" s="5">
        <f>IF('Port Bond Returns'!S239&gt;=0,0,1)</f>
        <v>0</v>
      </c>
    </row>
    <row r="238" spans="1:9">
      <c r="A238" s="39">
        <v>235</v>
      </c>
      <c r="B238" s="5">
        <f>IF('Port Bond Returns'!H239&gt;=0,0,1)</f>
        <v>0</v>
      </c>
      <c r="C238" s="5">
        <f>IF('Port Bond Returns'!I239&gt;=0,0,1)</f>
        <v>0</v>
      </c>
      <c r="G238" s="39">
        <v>206</v>
      </c>
      <c r="H238" s="5">
        <f>IF('Port Bond Returns'!R240&gt;=0,0,1)</f>
        <v>0</v>
      </c>
      <c r="I238" s="5">
        <f>IF('Port Bond Returns'!S240&gt;=0,0,1)</f>
        <v>0</v>
      </c>
    </row>
    <row r="239" spans="1:9">
      <c r="A239" s="39">
        <v>236</v>
      </c>
      <c r="B239" s="5">
        <f>IF('Port Bond Returns'!H240&gt;=0,0,1)</f>
        <v>0</v>
      </c>
      <c r="C239" s="5">
        <f>IF('Port Bond Returns'!I240&gt;=0,0,1)</f>
        <v>0</v>
      </c>
      <c r="G239" s="39">
        <v>207</v>
      </c>
      <c r="H239" s="5">
        <f>IF('Port Bond Returns'!R241&gt;=0,0,1)</f>
        <v>0</v>
      </c>
      <c r="I239" s="5">
        <f>IF('Port Bond Returns'!S241&gt;=0,0,1)</f>
        <v>0</v>
      </c>
    </row>
    <row r="240" spans="1:9">
      <c r="A240" s="39">
        <v>237</v>
      </c>
      <c r="B240" s="5">
        <f>IF('Port Bond Returns'!H241&gt;=0,0,1)</f>
        <v>0</v>
      </c>
      <c r="C240" s="5">
        <f>IF('Port Bond Returns'!I241&gt;=0,0,1)</f>
        <v>0</v>
      </c>
      <c r="G240" s="39">
        <v>208</v>
      </c>
      <c r="H240" s="5">
        <f>IF('Port Bond Returns'!R242&gt;=0,0,1)</f>
        <v>0</v>
      </c>
      <c r="I240" s="5">
        <f>IF('Port Bond Returns'!S242&gt;=0,0,1)</f>
        <v>0</v>
      </c>
    </row>
    <row r="241" spans="1:9">
      <c r="A241" s="39">
        <v>238</v>
      </c>
      <c r="B241" s="5">
        <f>IF('Port Bond Returns'!H242&gt;=0,0,1)</f>
        <v>0</v>
      </c>
      <c r="C241" s="5">
        <f>IF('Port Bond Returns'!I242&gt;=0,0,1)</f>
        <v>0</v>
      </c>
      <c r="G241" s="39">
        <v>209</v>
      </c>
      <c r="H241" s="5">
        <f>IF('Port Bond Returns'!R243&gt;=0,0,1)</f>
        <v>0</v>
      </c>
      <c r="I241" s="5">
        <f>IF('Port Bond Returns'!S243&gt;=0,0,1)</f>
        <v>0</v>
      </c>
    </row>
    <row r="242" spans="1:9">
      <c r="A242" s="39">
        <v>239</v>
      </c>
      <c r="B242" s="5">
        <f>IF('Port Bond Returns'!H243&gt;=0,0,1)</f>
        <v>0</v>
      </c>
      <c r="C242" s="5">
        <f>IF('Port Bond Returns'!I243&gt;=0,0,1)</f>
        <v>0</v>
      </c>
      <c r="G242" s="39">
        <v>210</v>
      </c>
      <c r="H242" s="5">
        <f>IF('Port Bond Returns'!R244&gt;=0,0,1)</f>
        <v>0</v>
      </c>
      <c r="I242" s="5">
        <f>IF('Port Bond Returns'!S244&gt;=0,0,1)</f>
        <v>0</v>
      </c>
    </row>
    <row r="243" spans="1:9">
      <c r="A243" s="39">
        <v>240</v>
      </c>
      <c r="B243" s="5">
        <f>IF('Port Bond Returns'!H244&gt;=0,0,1)</f>
        <v>1</v>
      </c>
      <c r="C243" s="5">
        <f>IF('Port Bond Returns'!I244&gt;=0,0,1)</f>
        <v>1</v>
      </c>
      <c r="G243" s="39">
        <v>211</v>
      </c>
      <c r="H243" s="5">
        <f>IF('Port Bond Returns'!R245&gt;=0,0,1)</f>
        <v>0</v>
      </c>
      <c r="I243" s="5">
        <f>IF('Port Bond Returns'!S245&gt;=0,0,1)</f>
        <v>0</v>
      </c>
    </row>
    <row r="244" spans="1:9">
      <c r="A244" s="39">
        <v>241</v>
      </c>
      <c r="B244" s="5">
        <f>IF('Port Bond Returns'!H245&gt;=0,0,1)</f>
        <v>0</v>
      </c>
      <c r="C244" s="5">
        <f>IF('Port Bond Returns'!I245&gt;=0,0,1)</f>
        <v>0</v>
      </c>
      <c r="G244" s="39">
        <v>212</v>
      </c>
      <c r="H244" s="5">
        <f>IF('Port Bond Returns'!R246&gt;=0,0,1)</f>
        <v>0</v>
      </c>
      <c r="I244" s="5">
        <f>IF('Port Bond Returns'!S246&gt;=0,0,1)</f>
        <v>0</v>
      </c>
    </row>
    <row r="245" spans="1:9">
      <c r="A245" s="39">
        <v>242</v>
      </c>
      <c r="B245" s="5">
        <f>IF('Port Bond Returns'!H246&gt;=0,0,1)</f>
        <v>1</v>
      </c>
      <c r="C245" s="5">
        <f>IF('Port Bond Returns'!I246&gt;=0,0,1)</f>
        <v>1</v>
      </c>
      <c r="G245" s="39">
        <v>213</v>
      </c>
      <c r="H245" s="5">
        <f>IF('Port Bond Returns'!R247&gt;=0,0,1)</f>
        <v>0</v>
      </c>
      <c r="I245" s="5">
        <f>IF('Port Bond Returns'!S247&gt;=0,0,1)</f>
        <v>0</v>
      </c>
    </row>
    <row r="246" spans="1:9">
      <c r="A246" s="39">
        <v>243</v>
      </c>
      <c r="B246" s="5">
        <f>IF('Port Bond Returns'!H247&gt;=0,0,1)</f>
        <v>0</v>
      </c>
      <c r="C246" s="5">
        <f>IF('Port Bond Returns'!I247&gt;=0,0,1)</f>
        <v>0</v>
      </c>
      <c r="G246" s="39">
        <v>214</v>
      </c>
      <c r="H246" s="5">
        <f>IF('Port Bond Returns'!R248&gt;=0,0,1)</f>
        <v>0</v>
      </c>
      <c r="I246" s="5">
        <f>IF('Port Bond Returns'!S248&gt;=0,0,1)</f>
        <v>0</v>
      </c>
    </row>
    <row r="247" spans="1:9">
      <c r="A247" s="39">
        <v>244</v>
      </c>
      <c r="B247" s="5">
        <f>IF('Port Bond Returns'!H248&gt;=0,0,1)</f>
        <v>0</v>
      </c>
      <c r="C247" s="5">
        <f>IF('Port Bond Returns'!I248&gt;=0,0,1)</f>
        <v>0</v>
      </c>
      <c r="G247" s="39">
        <v>215</v>
      </c>
      <c r="H247" s="5">
        <f>IF('Port Bond Returns'!R249&gt;=0,0,1)</f>
        <v>0</v>
      </c>
      <c r="I247" s="5">
        <f>IF('Port Bond Returns'!S249&gt;=0,0,1)</f>
        <v>0</v>
      </c>
    </row>
    <row r="248" spans="1:9">
      <c r="A248" s="39">
        <v>245</v>
      </c>
      <c r="B248" s="5">
        <f>IF('Port Bond Returns'!H249&gt;=0,0,1)</f>
        <v>0</v>
      </c>
      <c r="C248" s="5">
        <f>IF('Port Bond Returns'!I249&gt;=0,0,1)</f>
        <v>0</v>
      </c>
      <c r="G248" s="39">
        <v>216</v>
      </c>
      <c r="H248" s="5">
        <f>IF('Port Bond Returns'!R250&gt;=0,0,1)</f>
        <v>0</v>
      </c>
      <c r="I248" s="5">
        <f>IF('Port Bond Returns'!S250&gt;=0,0,1)</f>
        <v>0</v>
      </c>
    </row>
    <row r="249" spans="1:9">
      <c r="A249" s="39">
        <v>246</v>
      </c>
      <c r="B249" s="5">
        <f>IF('Port Bond Returns'!H250&gt;=0,0,1)</f>
        <v>0</v>
      </c>
      <c r="C249" s="5">
        <f>IF('Port Bond Returns'!I250&gt;=0,0,1)</f>
        <v>0</v>
      </c>
      <c r="G249" s="39">
        <v>217</v>
      </c>
      <c r="H249" s="5">
        <f>IF('Port Bond Returns'!R251&gt;=0,0,1)</f>
        <v>0</v>
      </c>
      <c r="I249" s="5">
        <f>IF('Port Bond Returns'!S251&gt;=0,0,1)</f>
        <v>0</v>
      </c>
    </row>
    <row r="250" spans="1:9">
      <c r="A250" s="39">
        <v>247</v>
      </c>
      <c r="B250" s="5">
        <f>IF('Port Bond Returns'!H251&gt;=0,0,1)</f>
        <v>0</v>
      </c>
      <c r="C250" s="5">
        <f>IF('Port Bond Returns'!I251&gt;=0,0,1)</f>
        <v>0</v>
      </c>
      <c r="G250" s="39">
        <v>218</v>
      </c>
      <c r="H250" s="5">
        <f>IF('Port Bond Returns'!R252&gt;=0,0,1)</f>
        <v>0</v>
      </c>
      <c r="I250" s="5">
        <f>IF('Port Bond Returns'!S252&gt;=0,0,1)</f>
        <v>0</v>
      </c>
    </row>
    <row r="251" spans="1:9">
      <c r="A251" s="39">
        <v>248</v>
      </c>
      <c r="B251" s="5">
        <f>IF('Port Bond Returns'!H252&gt;=0,0,1)</f>
        <v>0</v>
      </c>
      <c r="C251" s="5">
        <f>IF('Port Bond Returns'!I252&gt;=0,0,1)</f>
        <v>0</v>
      </c>
      <c r="G251" s="39">
        <v>219</v>
      </c>
      <c r="H251" s="5">
        <f>IF('Port Bond Returns'!R253&gt;=0,0,1)</f>
        <v>0</v>
      </c>
      <c r="I251" s="5">
        <f>IF('Port Bond Returns'!S253&gt;=0,0,1)</f>
        <v>0</v>
      </c>
    </row>
    <row r="252" spans="1:9">
      <c r="A252" s="39">
        <v>249</v>
      </c>
      <c r="B252" s="5">
        <f>IF('Port Bond Returns'!H253&gt;=0,0,1)</f>
        <v>0</v>
      </c>
      <c r="C252" s="5">
        <f>IF('Port Bond Returns'!I253&gt;=0,0,1)</f>
        <v>0</v>
      </c>
      <c r="G252" s="39">
        <v>220</v>
      </c>
      <c r="H252" s="5">
        <f>IF('Port Bond Returns'!R254&gt;=0,0,1)</f>
        <v>0</v>
      </c>
      <c r="I252" s="5">
        <f>IF('Port Bond Returns'!S254&gt;=0,0,1)</f>
        <v>0</v>
      </c>
    </row>
    <row r="253" spans="1:9">
      <c r="A253" s="39">
        <v>250</v>
      </c>
      <c r="B253" s="5">
        <f>IF('Port Bond Returns'!H254&gt;=0,0,1)</f>
        <v>0</v>
      </c>
      <c r="C253" s="5">
        <f>IF('Port Bond Returns'!I254&gt;=0,0,1)</f>
        <v>0</v>
      </c>
      <c r="G253" s="39">
        <v>221</v>
      </c>
      <c r="H253" s="5">
        <f>IF('Port Bond Returns'!R255&gt;=0,0,1)</f>
        <v>0</v>
      </c>
      <c r="I253" s="5">
        <f>IF('Port Bond Returns'!S255&gt;=0,0,1)</f>
        <v>0</v>
      </c>
    </row>
    <row r="254" spans="1:9">
      <c r="A254" s="39">
        <v>251</v>
      </c>
      <c r="B254" s="5">
        <f>IF('Port Bond Returns'!H255&gt;=0,0,1)</f>
        <v>0</v>
      </c>
      <c r="C254" s="5">
        <f>IF('Port Bond Returns'!I255&gt;=0,0,1)</f>
        <v>0</v>
      </c>
      <c r="G254" s="39">
        <v>222</v>
      </c>
      <c r="H254" s="5">
        <f>IF('Port Bond Returns'!R256&gt;=0,0,1)</f>
        <v>0</v>
      </c>
      <c r="I254" s="5">
        <f>IF('Port Bond Returns'!S256&gt;=0,0,1)</f>
        <v>0</v>
      </c>
    </row>
    <row r="255" spans="1:9">
      <c r="A255" s="39">
        <v>252</v>
      </c>
      <c r="B255" s="5">
        <f>IF('Port Bond Returns'!H256&gt;=0,0,1)</f>
        <v>0</v>
      </c>
      <c r="C255" s="5">
        <f>IF('Port Bond Returns'!I256&gt;=0,0,1)</f>
        <v>0</v>
      </c>
      <c r="G255" s="39">
        <v>223</v>
      </c>
      <c r="H255" s="5">
        <f>IF('Port Bond Returns'!R257&gt;=0,0,1)</f>
        <v>0</v>
      </c>
      <c r="I255" s="5">
        <f>IF('Port Bond Returns'!S257&gt;=0,0,1)</f>
        <v>0</v>
      </c>
    </row>
    <row r="256" spans="1:9">
      <c r="A256" s="39">
        <v>253</v>
      </c>
      <c r="B256" s="5">
        <f>IF('Port Bond Returns'!H257&gt;=0,0,1)</f>
        <v>0</v>
      </c>
      <c r="C256" s="5">
        <f>IF('Port Bond Returns'!I257&gt;=0,0,1)</f>
        <v>0</v>
      </c>
      <c r="G256" s="39">
        <v>224</v>
      </c>
      <c r="H256" s="5">
        <f>IF('Port Bond Returns'!R258&gt;=0,0,1)</f>
        <v>0</v>
      </c>
      <c r="I256" s="5">
        <f>IF('Port Bond Returns'!S258&gt;=0,0,1)</f>
        <v>0</v>
      </c>
    </row>
    <row r="257" spans="1:9">
      <c r="A257" s="39">
        <v>254</v>
      </c>
      <c r="B257" s="5">
        <f>IF('Port Bond Returns'!H258&gt;=0,0,1)</f>
        <v>0</v>
      </c>
      <c r="C257" s="5">
        <f>IF('Port Bond Returns'!I258&gt;=0,0,1)</f>
        <v>0</v>
      </c>
      <c r="G257" s="39">
        <v>225</v>
      </c>
      <c r="H257" s="5">
        <f>IF('Port Bond Returns'!R259&gt;=0,0,1)</f>
        <v>0</v>
      </c>
      <c r="I257" s="5">
        <f>IF('Port Bond Returns'!S259&gt;=0,0,1)</f>
        <v>0</v>
      </c>
    </row>
    <row r="258" spans="1:9">
      <c r="A258" s="39">
        <v>255</v>
      </c>
      <c r="B258" s="5">
        <f>IF('Port Bond Returns'!H259&gt;=0,0,1)</f>
        <v>0</v>
      </c>
      <c r="C258" s="5">
        <f>IF('Port Bond Returns'!I259&gt;=0,0,1)</f>
        <v>0</v>
      </c>
      <c r="G258" s="39">
        <v>226</v>
      </c>
      <c r="H258" s="5">
        <f>IF('Port Bond Returns'!R260&gt;=0,0,1)</f>
        <v>0</v>
      </c>
      <c r="I258" s="5">
        <f>IF('Port Bond Returns'!S260&gt;=0,0,1)</f>
        <v>0</v>
      </c>
    </row>
    <row r="259" spans="1:9">
      <c r="A259" s="39">
        <v>256</v>
      </c>
      <c r="B259" s="5">
        <f>IF('Port Bond Returns'!H260&gt;=0,0,1)</f>
        <v>0</v>
      </c>
      <c r="C259" s="5">
        <f>IF('Port Bond Returns'!I260&gt;=0,0,1)</f>
        <v>0</v>
      </c>
      <c r="G259" s="39">
        <v>227</v>
      </c>
      <c r="H259" s="5">
        <f>IF('Port Bond Returns'!R261&gt;=0,0,1)</f>
        <v>0</v>
      </c>
      <c r="I259" s="5">
        <f>IF('Port Bond Returns'!S261&gt;=0,0,1)</f>
        <v>0</v>
      </c>
    </row>
    <row r="260" spans="1:9">
      <c r="A260" s="39">
        <v>257</v>
      </c>
      <c r="B260" s="5">
        <f>IF('Port Bond Returns'!H261&gt;=0,0,1)</f>
        <v>1</v>
      </c>
      <c r="C260" s="5">
        <f>IF('Port Bond Returns'!I261&gt;=0,0,1)</f>
        <v>0</v>
      </c>
      <c r="G260" s="39">
        <v>228</v>
      </c>
      <c r="H260" s="5">
        <f>IF('Port Bond Returns'!R262&gt;=0,0,1)</f>
        <v>0</v>
      </c>
      <c r="I260" s="5">
        <f>IF('Port Bond Returns'!S262&gt;=0,0,1)</f>
        <v>0</v>
      </c>
    </row>
    <row r="261" spans="1:9">
      <c r="A261" s="39">
        <v>258</v>
      </c>
      <c r="B261" s="5">
        <f>IF('Port Bond Returns'!H262&gt;=0,0,1)</f>
        <v>0</v>
      </c>
      <c r="C261" s="5">
        <f>IF('Port Bond Returns'!I262&gt;=0,0,1)</f>
        <v>0</v>
      </c>
      <c r="G261" s="39">
        <v>229</v>
      </c>
      <c r="H261" s="5">
        <f>IF('Port Bond Returns'!R263&gt;=0,0,1)</f>
        <v>0</v>
      </c>
      <c r="I261" s="5">
        <f>IF('Port Bond Returns'!S263&gt;=0,0,1)</f>
        <v>0</v>
      </c>
    </row>
    <row r="262" spans="1:9">
      <c r="A262" s="39">
        <v>259</v>
      </c>
      <c r="B262" s="5">
        <f>IF('Port Bond Returns'!H263&gt;=0,0,1)</f>
        <v>0</v>
      </c>
      <c r="C262" s="5">
        <f>IF('Port Bond Returns'!I263&gt;=0,0,1)</f>
        <v>0</v>
      </c>
      <c r="G262" s="39">
        <v>230</v>
      </c>
      <c r="H262" s="5">
        <f>IF('Port Bond Returns'!R264&gt;=0,0,1)</f>
        <v>0</v>
      </c>
      <c r="I262" s="5">
        <f>IF('Port Bond Returns'!S264&gt;=0,0,1)</f>
        <v>0</v>
      </c>
    </row>
    <row r="263" spans="1:9">
      <c r="A263" s="39">
        <v>260</v>
      </c>
      <c r="B263" s="5">
        <f>IF('Port Bond Returns'!H264&gt;=0,0,1)</f>
        <v>0</v>
      </c>
      <c r="C263" s="5">
        <f>IF('Port Bond Returns'!I264&gt;=0,0,1)</f>
        <v>0</v>
      </c>
      <c r="G263" s="39">
        <v>231</v>
      </c>
      <c r="H263" s="5">
        <f>IF('Port Bond Returns'!R265&gt;=0,0,1)</f>
        <v>0</v>
      </c>
      <c r="I263" s="5">
        <f>IF('Port Bond Returns'!S265&gt;=0,0,1)</f>
        <v>0</v>
      </c>
    </row>
    <row r="264" spans="1:9">
      <c r="A264" s="39">
        <v>261</v>
      </c>
      <c r="B264" s="5">
        <f>IF('Port Bond Returns'!H265&gt;=0,0,1)</f>
        <v>0</v>
      </c>
      <c r="C264" s="5">
        <f>IF('Port Bond Returns'!I265&gt;=0,0,1)</f>
        <v>0</v>
      </c>
      <c r="G264" s="39">
        <v>232</v>
      </c>
      <c r="H264" s="5">
        <f>IF('Port Bond Returns'!R266&gt;=0,0,1)</f>
        <v>0</v>
      </c>
      <c r="I264" s="5">
        <f>IF('Port Bond Returns'!S266&gt;=0,0,1)</f>
        <v>0</v>
      </c>
    </row>
    <row r="265" spans="1:9">
      <c r="A265" s="39">
        <v>262</v>
      </c>
      <c r="B265" s="5">
        <f>IF('Port Bond Returns'!H266&gt;=0,0,1)</f>
        <v>0</v>
      </c>
      <c r="C265" s="5">
        <f>IF('Port Bond Returns'!I266&gt;=0,0,1)</f>
        <v>0</v>
      </c>
      <c r="G265" s="39">
        <v>233</v>
      </c>
      <c r="H265" s="5">
        <f>IF('Port Bond Returns'!R267&gt;=0,0,1)</f>
        <v>0</v>
      </c>
      <c r="I265" s="5">
        <f>IF('Port Bond Returns'!S267&gt;=0,0,1)</f>
        <v>0</v>
      </c>
    </row>
    <row r="266" spans="1:9">
      <c r="A266" s="39">
        <v>263</v>
      </c>
      <c r="B266" s="5">
        <f>IF('Port Bond Returns'!H267&gt;=0,0,1)</f>
        <v>0</v>
      </c>
      <c r="C266" s="5">
        <f>IF('Port Bond Returns'!I267&gt;=0,0,1)</f>
        <v>0</v>
      </c>
      <c r="G266" s="39">
        <v>234</v>
      </c>
      <c r="H266" s="5">
        <f>IF('Port Bond Returns'!R268&gt;=0,0,1)</f>
        <v>0</v>
      </c>
      <c r="I266" s="5">
        <f>IF('Port Bond Returns'!S268&gt;=0,0,1)</f>
        <v>0</v>
      </c>
    </row>
    <row r="267" spans="1:9">
      <c r="A267" s="39">
        <v>264</v>
      </c>
      <c r="B267" s="5">
        <f>IF('Port Bond Returns'!H268&gt;=0,0,1)</f>
        <v>0</v>
      </c>
      <c r="C267" s="5">
        <f>IF('Port Bond Returns'!I268&gt;=0,0,1)</f>
        <v>0</v>
      </c>
      <c r="G267" s="39">
        <v>235</v>
      </c>
      <c r="H267" s="5">
        <f>IF('Port Bond Returns'!R269&gt;=0,0,1)</f>
        <v>0</v>
      </c>
      <c r="I267" s="5">
        <f>IF('Port Bond Returns'!S269&gt;=0,0,1)</f>
        <v>0</v>
      </c>
    </row>
    <row r="268" spans="1:9">
      <c r="A268" s="39">
        <v>265</v>
      </c>
      <c r="B268" s="5">
        <f>IF('Port Bond Returns'!H269&gt;=0,0,1)</f>
        <v>0</v>
      </c>
      <c r="C268" s="5">
        <f>IF('Port Bond Returns'!I269&gt;=0,0,1)</f>
        <v>0</v>
      </c>
      <c r="G268" s="39">
        <v>236</v>
      </c>
      <c r="H268" s="5">
        <f>IF('Port Bond Returns'!R270&gt;=0,0,1)</f>
        <v>0</v>
      </c>
      <c r="I268" s="5">
        <f>IF('Port Bond Returns'!S270&gt;=0,0,1)</f>
        <v>0</v>
      </c>
    </row>
    <row r="269" spans="1:9">
      <c r="A269" s="39">
        <v>266</v>
      </c>
      <c r="B269" s="5">
        <f>IF('Port Bond Returns'!H270&gt;=0,0,1)</f>
        <v>0</v>
      </c>
      <c r="C269" s="5">
        <f>IF('Port Bond Returns'!I270&gt;=0,0,1)</f>
        <v>0</v>
      </c>
      <c r="G269" s="39">
        <v>237</v>
      </c>
      <c r="H269" s="5">
        <f>IF('Port Bond Returns'!R271&gt;=0,0,1)</f>
        <v>0</v>
      </c>
      <c r="I269" s="5">
        <f>IF('Port Bond Returns'!S271&gt;=0,0,1)</f>
        <v>0</v>
      </c>
    </row>
    <row r="270" spans="1:9">
      <c r="A270" s="39">
        <v>267</v>
      </c>
      <c r="B270" s="5">
        <f>IF('Port Bond Returns'!H271&gt;=0,0,1)</f>
        <v>0</v>
      </c>
      <c r="C270" s="5">
        <f>IF('Port Bond Returns'!I271&gt;=0,0,1)</f>
        <v>0</v>
      </c>
      <c r="G270" s="39">
        <v>238</v>
      </c>
      <c r="H270" s="5">
        <f>IF('Port Bond Returns'!R272&gt;=0,0,1)</f>
        <v>1</v>
      </c>
      <c r="I270" s="5">
        <f>IF('Port Bond Returns'!S272&gt;=0,0,1)</f>
        <v>0</v>
      </c>
    </row>
    <row r="271" spans="1:9">
      <c r="A271" s="39">
        <v>268</v>
      </c>
      <c r="B271" s="5">
        <f>IF('Port Bond Returns'!H272&gt;=0,0,1)</f>
        <v>0</v>
      </c>
      <c r="C271" s="5">
        <f>IF('Port Bond Returns'!I272&gt;=0,0,1)</f>
        <v>0</v>
      </c>
      <c r="G271" s="39">
        <v>239</v>
      </c>
      <c r="H271" s="5">
        <f>IF('Port Bond Returns'!R273&gt;=0,0,1)</f>
        <v>1</v>
      </c>
      <c r="I271" s="5">
        <f>IF('Port Bond Returns'!S273&gt;=0,0,1)</f>
        <v>0</v>
      </c>
    </row>
    <row r="272" spans="1:9">
      <c r="A272" s="39">
        <v>269</v>
      </c>
      <c r="B272" s="5">
        <f>IF('Port Bond Returns'!H273&gt;=0,0,1)</f>
        <v>0</v>
      </c>
      <c r="C272" s="5">
        <f>IF('Port Bond Returns'!I273&gt;=0,0,1)</f>
        <v>0</v>
      </c>
      <c r="G272" s="39">
        <v>240</v>
      </c>
      <c r="H272" s="5">
        <f>IF('Port Bond Returns'!R274&gt;=0,0,1)</f>
        <v>0</v>
      </c>
      <c r="I272" s="5">
        <f>IF('Port Bond Returns'!S274&gt;=0,0,1)</f>
        <v>0</v>
      </c>
    </row>
    <row r="273" spans="1:9">
      <c r="A273" s="39">
        <v>270</v>
      </c>
      <c r="B273" s="5">
        <f>IF('Port Bond Returns'!H274&gt;=0,0,1)</f>
        <v>0</v>
      </c>
      <c r="C273" s="5">
        <f>IF('Port Bond Returns'!I274&gt;=0,0,1)</f>
        <v>0</v>
      </c>
      <c r="G273" s="39">
        <v>241</v>
      </c>
      <c r="H273" s="5">
        <f>IF('Port Bond Returns'!R275&gt;=0,0,1)</f>
        <v>0</v>
      </c>
      <c r="I273" s="5">
        <f>IF('Port Bond Returns'!S275&gt;=0,0,1)</f>
        <v>0</v>
      </c>
    </row>
    <row r="274" spans="1:9">
      <c r="A274" s="39">
        <v>271</v>
      </c>
      <c r="B274" s="5">
        <f>IF('Port Bond Returns'!H275&gt;=0,0,1)</f>
        <v>0</v>
      </c>
      <c r="C274" s="5">
        <f>IF('Port Bond Returns'!I275&gt;=0,0,1)</f>
        <v>0</v>
      </c>
      <c r="G274" s="39">
        <v>242</v>
      </c>
      <c r="H274" s="5">
        <f>IF('Port Bond Returns'!R276&gt;=0,0,1)</f>
        <v>0</v>
      </c>
      <c r="I274" s="5">
        <f>IF('Port Bond Returns'!S276&gt;=0,0,1)</f>
        <v>0</v>
      </c>
    </row>
    <row r="275" spans="1:9">
      <c r="A275" s="39">
        <v>272</v>
      </c>
      <c r="B275" s="5">
        <f>IF('Port Bond Returns'!H276&gt;=0,0,1)</f>
        <v>0</v>
      </c>
      <c r="C275" s="5">
        <f>IF('Port Bond Returns'!I276&gt;=0,0,1)</f>
        <v>0</v>
      </c>
      <c r="G275" s="39">
        <v>243</v>
      </c>
      <c r="H275" s="5">
        <f>IF('Port Bond Returns'!R277&gt;=0,0,1)</f>
        <v>0</v>
      </c>
      <c r="I275" s="5">
        <f>IF('Port Bond Returns'!S277&gt;=0,0,1)</f>
        <v>0</v>
      </c>
    </row>
    <row r="276" spans="1:9">
      <c r="A276" s="39">
        <v>273</v>
      </c>
      <c r="B276" s="5">
        <f>IF('Port Bond Returns'!H277&gt;=0,0,1)</f>
        <v>1</v>
      </c>
      <c r="C276" s="5">
        <f>IF('Port Bond Returns'!I277&gt;=0,0,1)</f>
        <v>1</v>
      </c>
      <c r="G276" s="39">
        <v>244</v>
      </c>
      <c r="H276" s="5">
        <f>IF('Port Bond Returns'!R278&gt;=0,0,1)</f>
        <v>1</v>
      </c>
      <c r="I276" s="5">
        <f>IF('Port Bond Returns'!S278&gt;=0,0,1)</f>
        <v>0</v>
      </c>
    </row>
    <row r="277" spans="1:9">
      <c r="A277" s="39">
        <v>274</v>
      </c>
      <c r="B277" s="5">
        <f>IF('Port Bond Returns'!H278&gt;=0,0,1)</f>
        <v>1</v>
      </c>
      <c r="C277" s="5">
        <f>IF('Port Bond Returns'!I278&gt;=0,0,1)</f>
        <v>1</v>
      </c>
      <c r="G277" s="39">
        <v>245</v>
      </c>
      <c r="H277" s="5">
        <f>IF('Port Bond Returns'!R279&gt;=0,0,1)</f>
        <v>1</v>
      </c>
      <c r="I277" s="5">
        <f>IF('Port Bond Returns'!S279&gt;=0,0,1)</f>
        <v>0</v>
      </c>
    </row>
    <row r="278" spans="1:9">
      <c r="A278" s="39">
        <v>275</v>
      </c>
      <c r="B278" s="5">
        <f>IF('Port Bond Returns'!H279&gt;=0,0,1)</f>
        <v>0</v>
      </c>
      <c r="C278" s="5">
        <f>IF('Port Bond Returns'!I279&gt;=0,0,1)</f>
        <v>0</v>
      </c>
      <c r="G278" s="39">
        <v>246</v>
      </c>
      <c r="H278" s="5">
        <f>IF('Port Bond Returns'!R280&gt;=0,0,1)</f>
        <v>0</v>
      </c>
      <c r="I278" s="5">
        <f>IF('Port Bond Returns'!S280&gt;=0,0,1)</f>
        <v>0</v>
      </c>
    </row>
    <row r="279" spans="1:9">
      <c r="A279" s="39">
        <v>276</v>
      </c>
      <c r="B279" s="5">
        <f>IF('Port Bond Returns'!H280&gt;=0,0,1)</f>
        <v>0</v>
      </c>
      <c r="C279" s="5">
        <f>IF('Port Bond Returns'!I280&gt;=0,0,1)</f>
        <v>0</v>
      </c>
      <c r="G279" s="39">
        <v>247</v>
      </c>
      <c r="H279" s="5">
        <f>IF('Port Bond Returns'!R281&gt;=0,0,1)</f>
        <v>1</v>
      </c>
      <c r="I279" s="5">
        <f>IF('Port Bond Returns'!S281&gt;=0,0,1)</f>
        <v>0</v>
      </c>
    </row>
    <row r="280" spans="1:9">
      <c r="A280" s="39">
        <v>277</v>
      </c>
      <c r="B280" s="5">
        <f>IF('Port Bond Returns'!H281&gt;=0,0,1)</f>
        <v>1</v>
      </c>
      <c r="C280" s="5">
        <f>IF('Port Bond Returns'!I281&gt;=0,0,1)</f>
        <v>1</v>
      </c>
      <c r="G280" s="39">
        <v>248</v>
      </c>
      <c r="H280" s="5">
        <f>IF('Port Bond Returns'!R282&gt;=0,0,1)</f>
        <v>1</v>
      </c>
      <c r="I280" s="5">
        <f>IF('Port Bond Returns'!S282&gt;=0,0,1)</f>
        <v>0</v>
      </c>
    </row>
    <row r="281" spans="1:9">
      <c r="A281" s="39">
        <v>278</v>
      </c>
      <c r="B281" s="5">
        <f>IF('Port Bond Returns'!H282&gt;=0,0,1)</f>
        <v>0</v>
      </c>
      <c r="C281" s="5">
        <f>IF('Port Bond Returns'!I282&gt;=0,0,1)</f>
        <v>0</v>
      </c>
      <c r="G281" s="39">
        <v>249</v>
      </c>
      <c r="H281" s="5">
        <f>IF('Port Bond Returns'!R283&gt;=0,0,1)</f>
        <v>1</v>
      </c>
      <c r="I281" s="5">
        <f>IF('Port Bond Returns'!S283&gt;=0,0,1)</f>
        <v>0</v>
      </c>
    </row>
    <row r="282" spans="1:9">
      <c r="A282" s="39">
        <v>279</v>
      </c>
      <c r="B282" s="5">
        <f>IF('Port Bond Returns'!H283&gt;=0,0,1)</f>
        <v>0</v>
      </c>
      <c r="C282" s="5">
        <f>IF('Port Bond Returns'!I283&gt;=0,0,1)</f>
        <v>0</v>
      </c>
      <c r="G282" s="39">
        <v>250</v>
      </c>
      <c r="H282" s="5">
        <f>IF('Port Bond Returns'!R284&gt;=0,0,1)</f>
        <v>1</v>
      </c>
      <c r="I282" s="5">
        <f>IF('Port Bond Returns'!S284&gt;=0,0,1)</f>
        <v>0</v>
      </c>
    </row>
    <row r="283" spans="1:9">
      <c r="A283" s="39">
        <v>280</v>
      </c>
      <c r="B283" s="5">
        <f>IF('Port Bond Returns'!H284&gt;=0,0,1)</f>
        <v>0</v>
      </c>
      <c r="C283" s="5">
        <f>IF('Port Bond Returns'!I284&gt;=0,0,1)</f>
        <v>0</v>
      </c>
      <c r="G283" s="39">
        <v>251</v>
      </c>
      <c r="H283" s="5">
        <f>IF('Port Bond Returns'!R285&gt;=0,0,1)</f>
        <v>0</v>
      </c>
      <c r="I283" s="5">
        <f>IF('Port Bond Returns'!S285&gt;=0,0,1)</f>
        <v>0</v>
      </c>
    </row>
    <row r="284" spans="1:9">
      <c r="A284" s="39">
        <v>281</v>
      </c>
      <c r="B284" s="5">
        <f>IF('Port Bond Returns'!H285&gt;=0,0,1)</f>
        <v>0</v>
      </c>
      <c r="C284" s="5">
        <f>IF('Port Bond Returns'!I285&gt;=0,0,1)</f>
        <v>0</v>
      </c>
      <c r="G284" s="39">
        <v>252</v>
      </c>
      <c r="H284" s="5">
        <f>IF('Port Bond Returns'!R286&gt;=0,0,1)</f>
        <v>0</v>
      </c>
      <c r="I284" s="5">
        <f>IF('Port Bond Returns'!S286&gt;=0,0,1)</f>
        <v>0</v>
      </c>
    </row>
    <row r="285" spans="1:9">
      <c r="A285" s="39">
        <v>282</v>
      </c>
      <c r="B285" s="5">
        <f>IF('Port Bond Returns'!H286&gt;=0,0,1)</f>
        <v>0</v>
      </c>
      <c r="C285" s="5">
        <f>IF('Port Bond Returns'!I286&gt;=0,0,1)</f>
        <v>0</v>
      </c>
      <c r="G285" s="39">
        <v>253</v>
      </c>
      <c r="H285" s="5">
        <f>IF('Port Bond Returns'!R287&gt;=0,0,1)</f>
        <v>0</v>
      </c>
      <c r="I285" s="5">
        <f>IF('Port Bond Returns'!S287&gt;=0,0,1)</f>
        <v>0</v>
      </c>
    </row>
    <row r="286" spans="1:9">
      <c r="A286" s="39">
        <v>283</v>
      </c>
      <c r="B286" s="5">
        <f>IF('Port Bond Returns'!H287&gt;=0,0,1)</f>
        <v>0</v>
      </c>
      <c r="C286" s="5">
        <f>IF('Port Bond Returns'!I287&gt;=0,0,1)</f>
        <v>0</v>
      </c>
      <c r="G286" s="39">
        <v>254</v>
      </c>
      <c r="H286" s="5">
        <f>IF('Port Bond Returns'!R288&gt;=0,0,1)</f>
        <v>0</v>
      </c>
      <c r="I286" s="5">
        <f>IF('Port Bond Returns'!S288&gt;=0,0,1)</f>
        <v>0</v>
      </c>
    </row>
    <row r="287" spans="1:9">
      <c r="A287" s="39">
        <v>284</v>
      </c>
      <c r="B287" s="5">
        <f>IF('Port Bond Returns'!H288&gt;=0,0,1)</f>
        <v>0</v>
      </c>
      <c r="C287" s="5">
        <f>IF('Port Bond Returns'!I288&gt;=0,0,1)</f>
        <v>0</v>
      </c>
      <c r="G287" s="39">
        <v>255</v>
      </c>
      <c r="H287" s="5">
        <f>IF('Port Bond Returns'!R289&gt;=0,0,1)</f>
        <v>0</v>
      </c>
      <c r="I287" s="5">
        <f>IF('Port Bond Returns'!S289&gt;=0,0,1)</f>
        <v>0</v>
      </c>
    </row>
    <row r="288" spans="1:9">
      <c r="A288" s="39">
        <v>285</v>
      </c>
      <c r="B288" s="5">
        <f>IF('Port Bond Returns'!H289&gt;=0,0,1)</f>
        <v>0</v>
      </c>
      <c r="C288" s="5">
        <f>IF('Port Bond Returns'!I289&gt;=0,0,1)</f>
        <v>0</v>
      </c>
      <c r="G288" s="39">
        <v>256</v>
      </c>
      <c r="H288" s="5">
        <f>IF('Port Bond Returns'!R290&gt;=0,0,1)</f>
        <v>0</v>
      </c>
      <c r="I288" s="5">
        <f>IF('Port Bond Returns'!S290&gt;=0,0,1)</f>
        <v>0</v>
      </c>
    </row>
    <row r="289" spans="1:9">
      <c r="A289" s="39">
        <v>286</v>
      </c>
      <c r="B289" s="5">
        <f>IF('Port Bond Returns'!H290&gt;=0,0,1)</f>
        <v>0</v>
      </c>
      <c r="C289" s="5">
        <f>IF('Port Bond Returns'!I290&gt;=0,0,1)</f>
        <v>0</v>
      </c>
      <c r="G289" s="39">
        <v>257</v>
      </c>
      <c r="H289" s="5">
        <f>IF('Port Bond Returns'!R291&gt;=0,0,1)</f>
        <v>0</v>
      </c>
      <c r="I289" s="5">
        <f>IF('Port Bond Returns'!S291&gt;=0,0,1)</f>
        <v>0</v>
      </c>
    </row>
    <row r="290" spans="1:9">
      <c r="A290" s="39">
        <v>287</v>
      </c>
      <c r="B290" s="5">
        <f>IF('Port Bond Returns'!H291&gt;=0,0,1)</f>
        <v>0</v>
      </c>
      <c r="C290" s="5">
        <f>IF('Port Bond Returns'!I291&gt;=0,0,1)</f>
        <v>0</v>
      </c>
      <c r="G290" s="39">
        <v>258</v>
      </c>
      <c r="H290" s="5">
        <f>IF('Port Bond Returns'!R292&gt;=0,0,1)</f>
        <v>0</v>
      </c>
      <c r="I290" s="5">
        <f>IF('Port Bond Returns'!S292&gt;=0,0,1)</f>
        <v>0</v>
      </c>
    </row>
    <row r="291" spans="1:9">
      <c r="A291" s="39">
        <v>288</v>
      </c>
      <c r="B291" s="5">
        <f>IF('Port Bond Returns'!H292&gt;=0,0,1)</f>
        <v>0</v>
      </c>
      <c r="C291" s="5">
        <f>IF('Port Bond Returns'!I292&gt;=0,0,1)</f>
        <v>0</v>
      </c>
      <c r="G291" s="39">
        <v>259</v>
      </c>
      <c r="H291" s="5">
        <f>IF('Port Bond Returns'!R293&gt;=0,0,1)</f>
        <v>0</v>
      </c>
      <c r="I291" s="5">
        <f>IF('Port Bond Returns'!S293&gt;=0,0,1)</f>
        <v>0</v>
      </c>
    </row>
    <row r="292" spans="1:9">
      <c r="A292" s="39">
        <v>289</v>
      </c>
      <c r="B292" s="5">
        <f>IF('Port Bond Returns'!H293&gt;=0,0,1)</f>
        <v>0</v>
      </c>
      <c r="C292" s="5">
        <f>IF('Port Bond Returns'!I293&gt;=0,0,1)</f>
        <v>0</v>
      </c>
      <c r="G292" s="39">
        <v>260</v>
      </c>
      <c r="H292" s="5">
        <f>IF('Port Bond Returns'!R294&gt;=0,0,1)</f>
        <v>0</v>
      </c>
      <c r="I292" s="5">
        <f>IF('Port Bond Returns'!S294&gt;=0,0,1)</f>
        <v>0</v>
      </c>
    </row>
    <row r="293" spans="1:9">
      <c r="A293" s="39">
        <v>290</v>
      </c>
      <c r="B293" s="5">
        <f>IF('Port Bond Returns'!H294&gt;=0,0,1)</f>
        <v>1</v>
      </c>
      <c r="C293" s="5">
        <f>IF('Port Bond Returns'!I294&gt;=0,0,1)</f>
        <v>1</v>
      </c>
      <c r="G293" s="39">
        <v>261</v>
      </c>
      <c r="H293" s="5">
        <f>IF('Port Bond Returns'!R295&gt;=0,0,1)</f>
        <v>0</v>
      </c>
      <c r="I293" s="5">
        <f>IF('Port Bond Returns'!S295&gt;=0,0,1)</f>
        <v>0</v>
      </c>
    </row>
    <row r="294" spans="1:9">
      <c r="A294" s="39">
        <v>291</v>
      </c>
      <c r="B294" s="5">
        <f>IF('Port Bond Returns'!H295&gt;=0,0,1)</f>
        <v>0</v>
      </c>
      <c r="C294" s="5">
        <f>IF('Port Bond Returns'!I295&gt;=0,0,1)</f>
        <v>0</v>
      </c>
      <c r="G294" s="39">
        <v>262</v>
      </c>
      <c r="H294" s="5">
        <f>IF('Port Bond Returns'!R296&gt;=0,0,1)</f>
        <v>0</v>
      </c>
      <c r="I294" s="5">
        <f>IF('Port Bond Returns'!S296&gt;=0,0,1)</f>
        <v>0</v>
      </c>
    </row>
    <row r="295" spans="1:9">
      <c r="A295" s="39">
        <v>292</v>
      </c>
      <c r="B295" s="5">
        <f>IF('Port Bond Returns'!H296&gt;=0,0,1)</f>
        <v>1</v>
      </c>
      <c r="C295" s="5">
        <f>IF('Port Bond Returns'!I296&gt;=0,0,1)</f>
        <v>0</v>
      </c>
      <c r="G295" s="39">
        <v>263</v>
      </c>
      <c r="H295" s="5">
        <f>IF('Port Bond Returns'!R297&gt;=0,0,1)</f>
        <v>0</v>
      </c>
      <c r="I295" s="5">
        <f>IF('Port Bond Returns'!S297&gt;=0,0,1)</f>
        <v>0</v>
      </c>
    </row>
    <row r="296" spans="1:9">
      <c r="A296" s="39">
        <v>293</v>
      </c>
      <c r="B296" s="5">
        <f>IF('Port Bond Returns'!H297&gt;=0,0,1)</f>
        <v>0</v>
      </c>
      <c r="C296" s="5">
        <f>IF('Port Bond Returns'!I297&gt;=0,0,1)</f>
        <v>0</v>
      </c>
      <c r="G296" s="39">
        <v>264</v>
      </c>
      <c r="H296" s="5">
        <f>IF('Port Bond Returns'!R298&gt;=0,0,1)</f>
        <v>0</v>
      </c>
      <c r="I296" s="5">
        <f>IF('Port Bond Returns'!S298&gt;=0,0,1)</f>
        <v>0</v>
      </c>
    </row>
    <row r="297" spans="1:9">
      <c r="A297" s="39">
        <v>294</v>
      </c>
      <c r="B297" s="5">
        <f>IF('Port Bond Returns'!H298&gt;=0,0,1)</f>
        <v>0</v>
      </c>
      <c r="C297" s="5">
        <f>IF('Port Bond Returns'!I298&gt;=0,0,1)</f>
        <v>0</v>
      </c>
      <c r="G297" s="39">
        <v>265</v>
      </c>
      <c r="H297" s="5">
        <f>IF('Port Bond Returns'!R299&gt;=0,0,1)</f>
        <v>0</v>
      </c>
      <c r="I297" s="5">
        <f>IF('Port Bond Returns'!S299&gt;=0,0,1)</f>
        <v>0</v>
      </c>
    </row>
    <row r="298" spans="1:9">
      <c r="A298" s="39">
        <v>295</v>
      </c>
      <c r="B298" s="5">
        <f>IF('Port Bond Returns'!H299&gt;=0,0,1)</f>
        <v>0</v>
      </c>
      <c r="C298" s="5">
        <f>IF('Port Bond Returns'!I299&gt;=0,0,1)</f>
        <v>0</v>
      </c>
      <c r="G298" s="39">
        <v>266</v>
      </c>
      <c r="H298" s="5">
        <f>IF('Port Bond Returns'!R300&gt;=0,0,1)</f>
        <v>0</v>
      </c>
      <c r="I298" s="5">
        <f>IF('Port Bond Returns'!S300&gt;=0,0,1)</f>
        <v>0</v>
      </c>
    </row>
    <row r="299" spans="1:9">
      <c r="A299" s="39">
        <v>296</v>
      </c>
      <c r="B299" s="5">
        <f>IF('Port Bond Returns'!H300&gt;=0,0,1)</f>
        <v>0</v>
      </c>
      <c r="C299" s="5">
        <f>IF('Port Bond Returns'!I300&gt;=0,0,1)</f>
        <v>0</v>
      </c>
      <c r="G299" s="39">
        <v>267</v>
      </c>
      <c r="H299" s="5">
        <f>IF('Port Bond Returns'!R301&gt;=0,0,1)</f>
        <v>0</v>
      </c>
      <c r="I299" s="5">
        <f>IF('Port Bond Returns'!S301&gt;=0,0,1)</f>
        <v>0</v>
      </c>
    </row>
    <row r="300" spans="1:9">
      <c r="A300" s="39">
        <v>297</v>
      </c>
      <c r="B300" s="5">
        <f>IF('Port Bond Returns'!H301&gt;=0,0,1)</f>
        <v>0</v>
      </c>
      <c r="C300" s="5">
        <f>IF('Port Bond Returns'!I301&gt;=0,0,1)</f>
        <v>0</v>
      </c>
      <c r="G300" s="39">
        <v>268</v>
      </c>
      <c r="H300" s="5">
        <f>IF('Port Bond Returns'!R302&gt;=0,0,1)</f>
        <v>0</v>
      </c>
      <c r="I300" s="5">
        <f>IF('Port Bond Returns'!S302&gt;=0,0,1)</f>
        <v>0</v>
      </c>
    </row>
    <row r="301" spans="1:9">
      <c r="A301" s="39">
        <v>298</v>
      </c>
      <c r="B301" s="5">
        <f>IF('Port Bond Returns'!H302&gt;=0,0,1)</f>
        <v>0</v>
      </c>
      <c r="C301" s="5">
        <f>IF('Port Bond Returns'!I302&gt;=0,0,1)</f>
        <v>0</v>
      </c>
      <c r="G301" s="39">
        <v>269</v>
      </c>
      <c r="H301" s="5">
        <f>IF('Port Bond Returns'!R303&gt;=0,0,1)</f>
        <v>0</v>
      </c>
      <c r="I301" s="5">
        <f>IF('Port Bond Returns'!S303&gt;=0,0,1)</f>
        <v>0</v>
      </c>
    </row>
    <row r="302" spans="1:9">
      <c r="A302" s="39">
        <v>299</v>
      </c>
      <c r="B302" s="5">
        <f>IF('Port Bond Returns'!H303&gt;=0,0,1)</f>
        <v>0</v>
      </c>
      <c r="C302" s="5">
        <f>IF('Port Bond Returns'!I303&gt;=0,0,1)</f>
        <v>0</v>
      </c>
      <c r="G302" s="39">
        <v>270</v>
      </c>
      <c r="H302" s="5">
        <f>IF('Port Bond Returns'!R304&gt;=0,0,1)</f>
        <v>0</v>
      </c>
      <c r="I302" s="5">
        <f>IF('Port Bond Returns'!S304&gt;=0,0,1)</f>
        <v>0</v>
      </c>
    </row>
    <row r="303" spans="1:9">
      <c r="A303" s="39">
        <v>300</v>
      </c>
      <c r="B303" s="5">
        <f>IF('Port Bond Returns'!H304&gt;=0,0,1)</f>
        <v>0</v>
      </c>
      <c r="C303" s="5">
        <f>IF('Port Bond Returns'!I304&gt;=0,0,1)</f>
        <v>0</v>
      </c>
      <c r="G303" s="39">
        <v>271</v>
      </c>
      <c r="H303" s="5">
        <f>IF('Port Bond Returns'!R305&gt;=0,0,1)</f>
        <v>0</v>
      </c>
      <c r="I303" s="5">
        <f>IF('Port Bond Returns'!S305&gt;=0,0,1)</f>
        <v>0</v>
      </c>
    </row>
    <row r="304" spans="1:9">
      <c r="A304" s="39">
        <v>301</v>
      </c>
      <c r="B304" s="5">
        <f>IF('Port Bond Returns'!H305&gt;=0,0,1)</f>
        <v>0</v>
      </c>
      <c r="C304" s="5">
        <f>IF('Port Bond Returns'!I305&gt;=0,0,1)</f>
        <v>0</v>
      </c>
      <c r="G304" s="39">
        <v>272</v>
      </c>
      <c r="H304" s="5">
        <f>IF('Port Bond Returns'!R306&gt;=0,0,1)</f>
        <v>0</v>
      </c>
      <c r="I304" s="5">
        <f>IF('Port Bond Returns'!S306&gt;=0,0,1)</f>
        <v>0</v>
      </c>
    </row>
    <row r="305" spans="1:9">
      <c r="A305" s="39">
        <v>302</v>
      </c>
      <c r="B305" s="5">
        <f>IF('Port Bond Returns'!H306&gt;=0,0,1)</f>
        <v>0</v>
      </c>
      <c r="C305" s="5">
        <f>IF('Port Bond Returns'!I306&gt;=0,0,1)</f>
        <v>0</v>
      </c>
      <c r="G305" s="39">
        <v>273</v>
      </c>
      <c r="H305" s="5">
        <f>IF('Port Bond Returns'!R307&gt;=0,0,1)</f>
        <v>0</v>
      </c>
      <c r="I305" s="5">
        <f>IF('Port Bond Returns'!S307&gt;=0,0,1)</f>
        <v>0</v>
      </c>
    </row>
    <row r="306" spans="1:9">
      <c r="A306" s="39">
        <v>303</v>
      </c>
      <c r="B306" s="5">
        <f>IF('Port Bond Returns'!H307&gt;=0,0,1)</f>
        <v>0</v>
      </c>
      <c r="C306" s="5">
        <f>IF('Port Bond Returns'!I307&gt;=0,0,1)</f>
        <v>0</v>
      </c>
      <c r="G306" s="39">
        <v>274</v>
      </c>
      <c r="H306" s="5">
        <f>IF('Port Bond Returns'!R308&gt;=0,0,1)</f>
        <v>0</v>
      </c>
      <c r="I306" s="5">
        <f>IF('Port Bond Returns'!S308&gt;=0,0,1)</f>
        <v>0</v>
      </c>
    </row>
    <row r="307" spans="1:9">
      <c r="A307" s="39">
        <v>304</v>
      </c>
      <c r="B307" s="5">
        <f>IF('Port Bond Returns'!H308&gt;=0,0,1)</f>
        <v>1</v>
      </c>
      <c r="C307" s="5">
        <f>IF('Port Bond Returns'!I308&gt;=0,0,1)</f>
        <v>0</v>
      </c>
      <c r="G307" s="39">
        <v>275</v>
      </c>
      <c r="H307" s="5">
        <f>IF('Port Bond Returns'!R309&gt;=0,0,1)</f>
        <v>0</v>
      </c>
      <c r="I307" s="5">
        <f>IF('Port Bond Returns'!S309&gt;=0,0,1)</f>
        <v>0</v>
      </c>
    </row>
    <row r="308" spans="1:9">
      <c r="A308" s="39">
        <v>305</v>
      </c>
      <c r="B308" s="5">
        <f>IF('Port Bond Returns'!H309&gt;=0,0,1)</f>
        <v>0</v>
      </c>
      <c r="C308" s="5">
        <f>IF('Port Bond Returns'!I309&gt;=0,0,1)</f>
        <v>0</v>
      </c>
      <c r="G308" s="39">
        <v>276</v>
      </c>
      <c r="H308" s="5">
        <f>IF('Port Bond Returns'!R310&gt;=0,0,1)</f>
        <v>0</v>
      </c>
      <c r="I308" s="5">
        <f>IF('Port Bond Returns'!S310&gt;=0,0,1)</f>
        <v>0</v>
      </c>
    </row>
    <row r="309" spans="1:9">
      <c r="A309" s="39">
        <v>306</v>
      </c>
      <c r="B309" s="5">
        <f>IF('Port Bond Returns'!H310&gt;=0,0,1)</f>
        <v>0</v>
      </c>
      <c r="C309" s="5">
        <f>IF('Port Bond Returns'!I310&gt;=0,0,1)</f>
        <v>0</v>
      </c>
      <c r="G309" s="39">
        <v>277</v>
      </c>
      <c r="H309" s="5">
        <f>IF('Port Bond Returns'!R311&gt;=0,0,1)</f>
        <v>0</v>
      </c>
      <c r="I309" s="5">
        <f>IF('Port Bond Returns'!S311&gt;=0,0,1)</f>
        <v>0</v>
      </c>
    </row>
    <row r="310" spans="1:9">
      <c r="A310" s="39">
        <v>307</v>
      </c>
      <c r="B310" s="5">
        <f>IF('Port Bond Returns'!H311&gt;=0,0,1)</f>
        <v>1</v>
      </c>
      <c r="C310" s="5">
        <f>IF('Port Bond Returns'!I311&gt;=0,0,1)</f>
        <v>1</v>
      </c>
      <c r="G310" s="39">
        <v>278</v>
      </c>
      <c r="H310" s="5">
        <f>IF('Port Bond Returns'!R312&gt;=0,0,1)</f>
        <v>0</v>
      </c>
      <c r="I310" s="5">
        <f>IF('Port Bond Returns'!S312&gt;=0,0,1)</f>
        <v>0</v>
      </c>
    </row>
    <row r="311" spans="1:9">
      <c r="A311" s="39">
        <v>308</v>
      </c>
      <c r="B311" s="5">
        <f>IF('Port Bond Returns'!H312&gt;=0,0,1)</f>
        <v>0</v>
      </c>
      <c r="C311" s="5">
        <f>IF('Port Bond Returns'!I312&gt;=0,0,1)</f>
        <v>0</v>
      </c>
      <c r="G311" s="39">
        <v>279</v>
      </c>
      <c r="H311" s="5">
        <f>IF('Port Bond Returns'!R313&gt;=0,0,1)</f>
        <v>0</v>
      </c>
      <c r="I311" s="5">
        <f>IF('Port Bond Returns'!S313&gt;=0,0,1)</f>
        <v>0</v>
      </c>
    </row>
    <row r="312" spans="1:9">
      <c r="A312" s="39">
        <v>309</v>
      </c>
      <c r="B312" s="5">
        <f>IF('Port Bond Returns'!H313&gt;=0,0,1)</f>
        <v>0</v>
      </c>
      <c r="C312" s="5">
        <f>IF('Port Bond Returns'!I313&gt;=0,0,1)</f>
        <v>0</v>
      </c>
      <c r="G312" s="39">
        <v>280</v>
      </c>
      <c r="H312" s="5">
        <f>IF('Port Bond Returns'!R314&gt;=0,0,1)</f>
        <v>0</v>
      </c>
      <c r="I312" s="5">
        <f>IF('Port Bond Returns'!S314&gt;=0,0,1)</f>
        <v>0</v>
      </c>
    </row>
    <row r="313" spans="1:9">
      <c r="A313" s="39">
        <v>310</v>
      </c>
      <c r="B313" s="5">
        <f>IF('Port Bond Returns'!H314&gt;=0,0,1)</f>
        <v>0</v>
      </c>
      <c r="C313" s="5">
        <f>IF('Port Bond Returns'!I314&gt;=0,0,1)</f>
        <v>0</v>
      </c>
      <c r="G313" s="39">
        <v>281</v>
      </c>
      <c r="H313" s="5">
        <f>IF('Port Bond Returns'!R315&gt;=0,0,1)</f>
        <v>0</v>
      </c>
      <c r="I313" s="5">
        <f>IF('Port Bond Returns'!S315&gt;=0,0,1)</f>
        <v>0</v>
      </c>
    </row>
    <row r="314" spans="1:9">
      <c r="A314" s="39">
        <v>311</v>
      </c>
      <c r="B314" s="5">
        <f>IF('Port Bond Returns'!H315&gt;=0,0,1)</f>
        <v>0</v>
      </c>
      <c r="C314" s="5">
        <f>IF('Port Bond Returns'!I315&gt;=0,0,1)</f>
        <v>0</v>
      </c>
      <c r="G314" s="39">
        <v>282</v>
      </c>
      <c r="H314" s="5">
        <f>IF('Port Bond Returns'!R316&gt;=0,0,1)</f>
        <v>0</v>
      </c>
      <c r="I314" s="5">
        <f>IF('Port Bond Returns'!S316&gt;=0,0,1)</f>
        <v>0</v>
      </c>
    </row>
    <row r="315" spans="1:9">
      <c r="A315" s="39">
        <v>312</v>
      </c>
      <c r="B315" s="5">
        <f>IF('Port Bond Returns'!H316&gt;=0,0,1)</f>
        <v>0</v>
      </c>
      <c r="C315" s="5">
        <f>IF('Port Bond Returns'!I316&gt;=0,0,1)</f>
        <v>0</v>
      </c>
      <c r="G315" s="39">
        <v>283</v>
      </c>
      <c r="H315" s="5">
        <f>IF('Port Bond Returns'!R317&gt;=0,0,1)</f>
        <v>0</v>
      </c>
      <c r="I315" s="5">
        <f>IF('Port Bond Returns'!S317&gt;=0,0,1)</f>
        <v>0</v>
      </c>
    </row>
    <row r="316" spans="1:9">
      <c r="A316" s="39">
        <v>313</v>
      </c>
      <c r="B316" s="5">
        <f>IF('Port Bond Returns'!H317&gt;=0,0,1)</f>
        <v>0</v>
      </c>
      <c r="C316" s="5">
        <f>IF('Port Bond Returns'!I317&gt;=0,0,1)</f>
        <v>0</v>
      </c>
      <c r="G316" s="39">
        <v>284</v>
      </c>
      <c r="H316" s="5">
        <f>IF('Port Bond Returns'!R318&gt;=0,0,1)</f>
        <v>0</v>
      </c>
      <c r="I316" s="5">
        <f>IF('Port Bond Returns'!S318&gt;=0,0,1)</f>
        <v>0</v>
      </c>
    </row>
    <row r="317" spans="1:9">
      <c r="A317" s="39">
        <v>314</v>
      </c>
      <c r="B317" s="5">
        <f>IF('Port Bond Returns'!H318&gt;=0,0,1)</f>
        <v>0</v>
      </c>
      <c r="C317" s="5">
        <f>IF('Port Bond Returns'!I318&gt;=0,0,1)</f>
        <v>0</v>
      </c>
      <c r="G317" s="39">
        <v>285</v>
      </c>
      <c r="H317" s="5">
        <f>IF('Port Bond Returns'!R319&gt;=0,0,1)</f>
        <v>0</v>
      </c>
      <c r="I317" s="5">
        <f>IF('Port Bond Returns'!S319&gt;=0,0,1)</f>
        <v>0</v>
      </c>
    </row>
    <row r="318" spans="1:9">
      <c r="A318" s="39">
        <v>315</v>
      </c>
      <c r="B318" s="5">
        <f>IF('Port Bond Returns'!H319&gt;=0,0,1)</f>
        <v>1</v>
      </c>
      <c r="C318" s="5">
        <f>IF('Port Bond Returns'!I319&gt;=0,0,1)</f>
        <v>0</v>
      </c>
      <c r="G318" s="39">
        <v>286</v>
      </c>
      <c r="H318" s="5">
        <f>IF('Port Bond Returns'!R320&gt;=0,0,1)</f>
        <v>0</v>
      </c>
      <c r="I318" s="5">
        <f>IF('Port Bond Returns'!S320&gt;=0,0,1)</f>
        <v>0</v>
      </c>
    </row>
    <row r="319" spans="1:9">
      <c r="A319" s="39">
        <v>316</v>
      </c>
      <c r="B319" s="5">
        <f>IF('Port Bond Returns'!H320&gt;=0,0,1)</f>
        <v>1</v>
      </c>
      <c r="C319" s="5">
        <f>IF('Port Bond Returns'!I320&gt;=0,0,1)</f>
        <v>0</v>
      </c>
      <c r="G319" s="39">
        <v>287</v>
      </c>
      <c r="H319" s="5">
        <f>IF('Port Bond Returns'!R321&gt;=0,0,1)</f>
        <v>0</v>
      </c>
      <c r="I319" s="5">
        <f>IF('Port Bond Returns'!S321&gt;=0,0,1)</f>
        <v>0</v>
      </c>
    </row>
    <row r="320" spans="1:9">
      <c r="A320" s="39">
        <v>317</v>
      </c>
      <c r="B320" s="5">
        <f>IF('Port Bond Returns'!H321&gt;=0,0,1)</f>
        <v>0</v>
      </c>
      <c r="C320" s="5">
        <f>IF('Port Bond Returns'!I321&gt;=0,0,1)</f>
        <v>0</v>
      </c>
      <c r="G320" s="39">
        <v>288</v>
      </c>
      <c r="H320" s="5">
        <f>IF('Port Bond Returns'!R322&gt;=0,0,1)</f>
        <v>0</v>
      </c>
      <c r="I320" s="5">
        <f>IF('Port Bond Returns'!S322&gt;=0,0,1)</f>
        <v>0</v>
      </c>
    </row>
    <row r="321" spans="1:9">
      <c r="A321" s="39">
        <v>318</v>
      </c>
      <c r="B321" s="5">
        <f>IF('Port Bond Returns'!H322&gt;=0,0,1)</f>
        <v>0</v>
      </c>
      <c r="C321" s="5">
        <f>IF('Port Bond Returns'!I322&gt;=0,0,1)</f>
        <v>0</v>
      </c>
      <c r="G321" s="39">
        <v>289</v>
      </c>
      <c r="H321" s="5">
        <f>IF('Port Bond Returns'!R323&gt;=0,0,1)</f>
        <v>0</v>
      </c>
      <c r="I321" s="5">
        <f>IF('Port Bond Returns'!S323&gt;=0,0,1)</f>
        <v>0</v>
      </c>
    </row>
    <row r="322" spans="1:9">
      <c r="A322" s="39">
        <v>319</v>
      </c>
      <c r="B322" s="5">
        <f>IF('Port Bond Returns'!H323&gt;=0,0,1)</f>
        <v>1</v>
      </c>
      <c r="C322" s="5">
        <f>IF('Port Bond Returns'!I323&gt;=0,0,1)</f>
        <v>1</v>
      </c>
      <c r="G322" s="39">
        <v>290</v>
      </c>
      <c r="H322" s="5">
        <f>IF('Port Bond Returns'!R324&gt;=0,0,1)</f>
        <v>0</v>
      </c>
      <c r="I322" s="5">
        <f>IF('Port Bond Returns'!S324&gt;=0,0,1)</f>
        <v>0</v>
      </c>
    </row>
    <row r="323" spans="1:9">
      <c r="A323" s="39">
        <v>320</v>
      </c>
      <c r="B323" s="5">
        <f>IF('Port Bond Returns'!H324&gt;=0,0,1)</f>
        <v>0</v>
      </c>
      <c r="C323" s="5">
        <f>IF('Port Bond Returns'!I324&gt;=0,0,1)</f>
        <v>0</v>
      </c>
      <c r="G323" s="39">
        <v>291</v>
      </c>
      <c r="H323" s="5">
        <f>IF('Port Bond Returns'!R325&gt;=0,0,1)</f>
        <v>0</v>
      </c>
      <c r="I323" s="5">
        <f>IF('Port Bond Returns'!S325&gt;=0,0,1)</f>
        <v>0</v>
      </c>
    </row>
    <row r="324" spans="1:9">
      <c r="A324" s="39">
        <v>321</v>
      </c>
      <c r="B324" s="5">
        <f>IF('Port Bond Returns'!H325&gt;=0,0,1)</f>
        <v>1</v>
      </c>
      <c r="C324" s="5">
        <f>IF('Port Bond Returns'!I325&gt;=0,0,1)</f>
        <v>0</v>
      </c>
      <c r="G324" s="39">
        <v>292</v>
      </c>
      <c r="H324" s="5">
        <f>IF('Port Bond Returns'!R326&gt;=0,0,1)</f>
        <v>0</v>
      </c>
      <c r="I324" s="5">
        <f>IF('Port Bond Returns'!S326&gt;=0,0,1)</f>
        <v>0</v>
      </c>
    </row>
    <row r="325" spans="1:9">
      <c r="A325" s="39">
        <v>322</v>
      </c>
      <c r="B325" s="5">
        <f>IF('Port Bond Returns'!H326&gt;=0,0,1)</f>
        <v>0</v>
      </c>
      <c r="C325" s="5">
        <f>IF('Port Bond Returns'!I326&gt;=0,0,1)</f>
        <v>0</v>
      </c>
      <c r="G325" s="39">
        <v>293</v>
      </c>
      <c r="H325" s="5">
        <f>IF('Port Bond Returns'!R327&gt;=0,0,1)</f>
        <v>0</v>
      </c>
      <c r="I325" s="5">
        <f>IF('Port Bond Returns'!S327&gt;=0,0,1)</f>
        <v>0</v>
      </c>
    </row>
    <row r="326" spans="1:9">
      <c r="A326" s="39">
        <v>323</v>
      </c>
      <c r="B326" s="5">
        <f>IF('Port Bond Returns'!H327&gt;=0,0,1)</f>
        <v>0</v>
      </c>
      <c r="C326" s="5">
        <f>IF('Port Bond Returns'!I327&gt;=0,0,1)</f>
        <v>0</v>
      </c>
      <c r="G326" s="39">
        <v>294</v>
      </c>
      <c r="H326" s="5">
        <f>IF('Port Bond Returns'!R328&gt;=0,0,1)</f>
        <v>0</v>
      </c>
      <c r="I326" s="5">
        <f>IF('Port Bond Returns'!S328&gt;=0,0,1)</f>
        <v>0</v>
      </c>
    </row>
    <row r="327" spans="1:9">
      <c r="A327" s="39">
        <v>324</v>
      </c>
      <c r="B327" s="5">
        <f>IF('Port Bond Returns'!H328&gt;=0,0,1)</f>
        <v>1</v>
      </c>
      <c r="C327" s="5">
        <f>IF('Port Bond Returns'!I328&gt;=0,0,1)</f>
        <v>1</v>
      </c>
      <c r="G327" s="39">
        <v>295</v>
      </c>
      <c r="H327" s="5">
        <f>IF('Port Bond Returns'!R329&gt;=0,0,1)</f>
        <v>0</v>
      </c>
      <c r="I327" s="5">
        <f>IF('Port Bond Returns'!S329&gt;=0,0,1)</f>
        <v>0</v>
      </c>
    </row>
    <row r="328" spans="1:9">
      <c r="A328" s="39">
        <v>325</v>
      </c>
      <c r="B328" s="5">
        <f>IF('Port Bond Returns'!H329&gt;=0,0,1)</f>
        <v>0</v>
      </c>
      <c r="C328" s="5">
        <f>IF('Port Bond Returns'!I329&gt;=0,0,1)</f>
        <v>0</v>
      </c>
      <c r="G328" s="39">
        <v>296</v>
      </c>
      <c r="H328" s="5">
        <f>IF('Port Bond Returns'!R330&gt;=0,0,1)</f>
        <v>0</v>
      </c>
      <c r="I328" s="5">
        <f>IF('Port Bond Returns'!S330&gt;=0,0,1)</f>
        <v>0</v>
      </c>
    </row>
    <row r="329" spans="1:9">
      <c r="A329" s="39">
        <v>326</v>
      </c>
      <c r="B329" s="5">
        <f>IF('Port Bond Returns'!H330&gt;=0,0,1)</f>
        <v>0</v>
      </c>
      <c r="C329" s="5">
        <f>IF('Port Bond Returns'!I330&gt;=0,0,1)</f>
        <v>0</v>
      </c>
      <c r="G329" s="39">
        <v>297</v>
      </c>
      <c r="H329" s="5">
        <f>IF('Port Bond Returns'!R331&gt;=0,0,1)</f>
        <v>0</v>
      </c>
      <c r="I329" s="5">
        <f>IF('Port Bond Returns'!S331&gt;=0,0,1)</f>
        <v>0</v>
      </c>
    </row>
    <row r="330" spans="1:9">
      <c r="A330" s="39">
        <v>327</v>
      </c>
      <c r="B330" s="5">
        <f>IF('Port Bond Returns'!H331&gt;=0,0,1)</f>
        <v>0</v>
      </c>
      <c r="C330" s="5">
        <f>IF('Port Bond Returns'!I331&gt;=0,0,1)</f>
        <v>0</v>
      </c>
      <c r="G330" s="39">
        <v>298</v>
      </c>
      <c r="H330" s="5">
        <f>IF('Port Bond Returns'!R332&gt;=0,0,1)</f>
        <v>0</v>
      </c>
      <c r="I330" s="5">
        <f>IF('Port Bond Returns'!S332&gt;=0,0,1)</f>
        <v>0</v>
      </c>
    </row>
    <row r="331" spans="1:9">
      <c r="A331" s="39">
        <v>328</v>
      </c>
      <c r="B331" s="5">
        <f>IF('Port Bond Returns'!H332&gt;=0,0,1)</f>
        <v>0</v>
      </c>
      <c r="C331" s="5">
        <f>IF('Port Bond Returns'!I332&gt;=0,0,1)</f>
        <v>0</v>
      </c>
      <c r="G331" s="39">
        <v>299</v>
      </c>
      <c r="H331" s="5">
        <f>IF('Port Bond Returns'!R333&gt;=0,0,1)</f>
        <v>0</v>
      </c>
      <c r="I331" s="5">
        <f>IF('Port Bond Returns'!S333&gt;=0,0,1)</f>
        <v>0</v>
      </c>
    </row>
    <row r="332" spans="1:9">
      <c r="A332" s="39">
        <v>329</v>
      </c>
      <c r="B332" s="5">
        <f>IF('Port Bond Returns'!H333&gt;=0,0,1)</f>
        <v>0</v>
      </c>
      <c r="C332" s="5">
        <f>IF('Port Bond Returns'!I333&gt;=0,0,1)</f>
        <v>0</v>
      </c>
      <c r="G332" s="39">
        <v>300</v>
      </c>
      <c r="H332" s="5">
        <f>IF('Port Bond Returns'!R334&gt;=0,0,1)</f>
        <v>0</v>
      </c>
      <c r="I332" s="5">
        <f>IF('Port Bond Returns'!S334&gt;=0,0,1)</f>
        <v>0</v>
      </c>
    </row>
    <row r="333" spans="1:9">
      <c r="A333" s="39">
        <v>330</v>
      </c>
      <c r="B333" s="5">
        <f>IF('Port Bond Returns'!H334&gt;=0,0,1)</f>
        <v>0</v>
      </c>
      <c r="C333" s="5">
        <f>IF('Port Bond Returns'!I334&gt;=0,0,1)</f>
        <v>0</v>
      </c>
      <c r="G333" s="39">
        <v>301</v>
      </c>
      <c r="H333" s="5">
        <f>IF('Port Bond Returns'!R335&gt;=0,0,1)</f>
        <v>0</v>
      </c>
      <c r="I333" s="5">
        <f>IF('Port Bond Returns'!S335&gt;=0,0,1)</f>
        <v>0</v>
      </c>
    </row>
    <row r="334" spans="1:9">
      <c r="A334" s="39">
        <v>331</v>
      </c>
      <c r="B334" s="5">
        <f>IF('Port Bond Returns'!H335&gt;=0,0,1)</f>
        <v>0</v>
      </c>
      <c r="C334" s="5">
        <f>IF('Port Bond Returns'!I335&gt;=0,0,1)</f>
        <v>0</v>
      </c>
      <c r="G334" s="39">
        <v>302</v>
      </c>
      <c r="H334" s="5">
        <f>IF('Port Bond Returns'!R336&gt;=0,0,1)</f>
        <v>0</v>
      </c>
      <c r="I334" s="5">
        <f>IF('Port Bond Returns'!S336&gt;=0,0,1)</f>
        <v>0</v>
      </c>
    </row>
    <row r="335" spans="1:9">
      <c r="A335" s="39">
        <v>332</v>
      </c>
      <c r="B335" s="5">
        <f>IF('Port Bond Returns'!H336&gt;=0,0,1)</f>
        <v>0</v>
      </c>
      <c r="C335" s="5">
        <f>IF('Port Bond Returns'!I336&gt;=0,0,1)</f>
        <v>0</v>
      </c>
      <c r="G335" s="39">
        <v>303</v>
      </c>
      <c r="H335" s="5">
        <f>IF('Port Bond Returns'!R337&gt;=0,0,1)</f>
        <v>0</v>
      </c>
      <c r="I335" s="5">
        <f>IF('Port Bond Returns'!S337&gt;=0,0,1)</f>
        <v>0</v>
      </c>
    </row>
    <row r="336" spans="1:9">
      <c r="A336" s="39">
        <v>333</v>
      </c>
      <c r="B336" s="5">
        <f>IF('Port Bond Returns'!H337&gt;=0,0,1)</f>
        <v>0</v>
      </c>
      <c r="C336" s="5">
        <f>IF('Port Bond Returns'!I337&gt;=0,0,1)</f>
        <v>0</v>
      </c>
      <c r="G336" s="39">
        <v>304</v>
      </c>
      <c r="H336" s="5">
        <f>IF('Port Bond Returns'!R338&gt;=0,0,1)</f>
        <v>0</v>
      </c>
      <c r="I336" s="5">
        <f>IF('Port Bond Returns'!S338&gt;=0,0,1)</f>
        <v>0</v>
      </c>
    </row>
    <row r="337" spans="1:9">
      <c r="A337" s="39">
        <v>334</v>
      </c>
      <c r="B337" s="5">
        <f>IF('Port Bond Returns'!H338&gt;=0,0,1)</f>
        <v>0</v>
      </c>
      <c r="C337" s="5">
        <f>IF('Port Bond Returns'!I338&gt;=0,0,1)</f>
        <v>0</v>
      </c>
      <c r="G337" s="39">
        <v>305</v>
      </c>
      <c r="H337" s="5">
        <f>IF('Port Bond Returns'!R339&gt;=0,0,1)</f>
        <v>0</v>
      </c>
      <c r="I337" s="5">
        <f>IF('Port Bond Returns'!S339&gt;=0,0,1)</f>
        <v>0</v>
      </c>
    </row>
    <row r="338" spans="1:9">
      <c r="A338" s="39">
        <v>335</v>
      </c>
      <c r="B338" s="5">
        <f>IF('Port Bond Returns'!H339&gt;=0,0,1)</f>
        <v>0</v>
      </c>
      <c r="C338" s="5">
        <f>IF('Port Bond Returns'!I339&gt;=0,0,1)</f>
        <v>0</v>
      </c>
      <c r="G338" s="39">
        <v>306</v>
      </c>
      <c r="H338" s="5">
        <f>IF('Port Bond Returns'!R340&gt;=0,0,1)</f>
        <v>0</v>
      </c>
      <c r="I338" s="5">
        <f>IF('Port Bond Returns'!S340&gt;=0,0,1)</f>
        <v>0</v>
      </c>
    </row>
    <row r="339" spans="1:9">
      <c r="A339" s="39">
        <v>336</v>
      </c>
      <c r="B339" s="5">
        <f>IF('Port Bond Returns'!H340&gt;=0,0,1)</f>
        <v>1</v>
      </c>
      <c r="C339" s="5">
        <f>IF('Port Bond Returns'!I340&gt;=0,0,1)</f>
        <v>1</v>
      </c>
      <c r="G339" s="39">
        <v>307</v>
      </c>
      <c r="H339" s="5">
        <f>IF('Port Bond Returns'!R341&gt;=0,0,1)</f>
        <v>0</v>
      </c>
      <c r="I339" s="5">
        <f>IF('Port Bond Returns'!S341&gt;=0,0,1)</f>
        <v>0</v>
      </c>
    </row>
    <row r="340" spans="1:9">
      <c r="A340" s="39">
        <v>337</v>
      </c>
      <c r="B340" s="5">
        <f>IF('Port Bond Returns'!H341&gt;=0,0,1)</f>
        <v>0</v>
      </c>
      <c r="C340" s="5">
        <f>IF('Port Bond Returns'!I341&gt;=0,0,1)</f>
        <v>0</v>
      </c>
      <c r="G340" s="39">
        <v>308</v>
      </c>
      <c r="H340" s="5">
        <f>IF('Port Bond Returns'!R342&gt;=0,0,1)</f>
        <v>0</v>
      </c>
      <c r="I340" s="5">
        <f>IF('Port Bond Returns'!S342&gt;=0,0,1)</f>
        <v>0</v>
      </c>
    </row>
    <row r="341" spans="1:9">
      <c r="A341" s="39">
        <v>338</v>
      </c>
      <c r="B341" s="5">
        <f>IF('Port Bond Returns'!H342&gt;=0,0,1)</f>
        <v>0</v>
      </c>
      <c r="C341" s="5">
        <f>IF('Port Bond Returns'!I342&gt;=0,0,1)</f>
        <v>0</v>
      </c>
      <c r="G341" s="39">
        <v>309</v>
      </c>
      <c r="H341" s="5">
        <f>IF('Port Bond Returns'!R343&gt;=0,0,1)</f>
        <v>0</v>
      </c>
      <c r="I341" s="5">
        <f>IF('Port Bond Returns'!S343&gt;=0,0,1)</f>
        <v>0</v>
      </c>
    </row>
    <row r="342" spans="1:9">
      <c r="A342" s="39">
        <v>339</v>
      </c>
      <c r="B342" s="5">
        <f>IF('Port Bond Returns'!H343&gt;=0,0,1)</f>
        <v>0</v>
      </c>
      <c r="C342" s="5">
        <f>IF('Port Bond Returns'!I343&gt;=0,0,1)</f>
        <v>0</v>
      </c>
      <c r="G342" s="39">
        <v>310</v>
      </c>
      <c r="H342" s="5">
        <f>IF('Port Bond Returns'!R344&gt;=0,0,1)</f>
        <v>0</v>
      </c>
      <c r="I342" s="5">
        <f>IF('Port Bond Returns'!S344&gt;=0,0,1)</f>
        <v>0</v>
      </c>
    </row>
    <row r="343" spans="1:9">
      <c r="A343" s="39">
        <v>340</v>
      </c>
      <c r="B343" s="5">
        <f>IF('Port Bond Returns'!H344&gt;=0,0,1)</f>
        <v>0</v>
      </c>
      <c r="C343" s="5">
        <f>IF('Port Bond Returns'!I344&gt;=0,0,1)</f>
        <v>0</v>
      </c>
      <c r="G343" s="39">
        <v>311</v>
      </c>
      <c r="H343" s="5">
        <f>IF('Port Bond Returns'!R345&gt;=0,0,1)</f>
        <v>0</v>
      </c>
      <c r="I343" s="5">
        <f>IF('Port Bond Returns'!S345&gt;=0,0,1)</f>
        <v>0</v>
      </c>
    </row>
    <row r="344" spans="1:9">
      <c r="A344" s="39">
        <v>341</v>
      </c>
      <c r="B344" s="5">
        <f>IF('Port Bond Returns'!H345&gt;=0,0,1)</f>
        <v>0</v>
      </c>
      <c r="C344" s="5">
        <f>IF('Port Bond Returns'!I345&gt;=0,0,1)</f>
        <v>0</v>
      </c>
      <c r="G344" s="39">
        <v>312</v>
      </c>
      <c r="H344" s="5">
        <f>IF('Port Bond Returns'!R346&gt;=0,0,1)</f>
        <v>0</v>
      </c>
      <c r="I344" s="5">
        <f>IF('Port Bond Returns'!S346&gt;=0,0,1)</f>
        <v>0</v>
      </c>
    </row>
    <row r="345" spans="1:9">
      <c r="A345" s="39">
        <v>342</v>
      </c>
      <c r="B345" s="5">
        <f>IF('Port Bond Returns'!H346&gt;=0,0,1)</f>
        <v>0</v>
      </c>
      <c r="C345" s="5">
        <f>IF('Port Bond Returns'!I346&gt;=0,0,1)</f>
        <v>0</v>
      </c>
      <c r="G345" s="39">
        <v>313</v>
      </c>
      <c r="H345" s="5">
        <f>IF('Port Bond Returns'!R347&gt;=0,0,1)</f>
        <v>0</v>
      </c>
      <c r="I345" s="5">
        <f>IF('Port Bond Returns'!S347&gt;=0,0,1)</f>
        <v>0</v>
      </c>
    </row>
    <row r="346" spans="1:9">
      <c r="A346" s="39">
        <v>343</v>
      </c>
      <c r="B346" s="5">
        <f>IF('Port Bond Returns'!H347&gt;=0,0,1)</f>
        <v>0</v>
      </c>
      <c r="C346" s="5">
        <f>IF('Port Bond Returns'!I347&gt;=0,0,1)</f>
        <v>0</v>
      </c>
      <c r="G346" s="39">
        <v>314</v>
      </c>
      <c r="H346" s="5">
        <f>IF('Port Bond Returns'!R348&gt;=0,0,1)</f>
        <v>1</v>
      </c>
      <c r="I346" s="5">
        <f>IF('Port Bond Returns'!S348&gt;=0,0,1)</f>
        <v>1</v>
      </c>
    </row>
    <row r="347" spans="1:9">
      <c r="A347" s="39">
        <v>344</v>
      </c>
      <c r="B347" s="5">
        <f>IF('Port Bond Returns'!H348&gt;=0,0,1)</f>
        <v>0</v>
      </c>
      <c r="C347" s="5">
        <f>IF('Port Bond Returns'!I348&gt;=0,0,1)</f>
        <v>0</v>
      </c>
      <c r="G347" s="39">
        <v>315</v>
      </c>
      <c r="H347" s="5">
        <f>IF('Port Bond Returns'!R349&gt;=0,0,1)</f>
        <v>1</v>
      </c>
      <c r="I347" s="5">
        <f>IF('Port Bond Returns'!S349&gt;=0,0,1)</f>
        <v>1</v>
      </c>
    </row>
    <row r="348" spans="1:9">
      <c r="A348" s="39">
        <v>345</v>
      </c>
      <c r="B348" s="5">
        <f>IF('Port Bond Returns'!H349&gt;=0,0,1)</f>
        <v>0</v>
      </c>
      <c r="C348" s="5">
        <f>IF('Port Bond Returns'!I349&gt;=0,0,1)</f>
        <v>0</v>
      </c>
      <c r="G348" s="39">
        <v>316</v>
      </c>
      <c r="H348" s="5">
        <f>IF('Port Bond Returns'!R350&gt;=0,0,1)</f>
        <v>0</v>
      </c>
      <c r="I348" s="5">
        <f>IF('Port Bond Returns'!S350&gt;=0,0,1)</f>
        <v>0</v>
      </c>
    </row>
    <row r="349" spans="1:9">
      <c r="A349" s="39">
        <v>346</v>
      </c>
      <c r="B349" s="5">
        <f>IF('Port Bond Returns'!H350&gt;=0,0,1)</f>
        <v>0</v>
      </c>
      <c r="C349" s="5">
        <f>IF('Port Bond Returns'!I350&gt;=0,0,1)</f>
        <v>0</v>
      </c>
      <c r="G349" s="39">
        <v>317</v>
      </c>
      <c r="H349" s="5">
        <f>IF('Port Bond Returns'!R351&gt;=0,0,1)</f>
        <v>0</v>
      </c>
      <c r="I349" s="5">
        <f>IF('Port Bond Returns'!S351&gt;=0,0,1)</f>
        <v>0</v>
      </c>
    </row>
    <row r="350" spans="1:9">
      <c r="A350" s="39">
        <v>347</v>
      </c>
      <c r="B350" s="5">
        <f>IF('Port Bond Returns'!H351&gt;=0,0,1)</f>
        <v>0</v>
      </c>
      <c r="C350" s="5">
        <f>IF('Port Bond Returns'!I351&gt;=0,0,1)</f>
        <v>0</v>
      </c>
      <c r="G350" s="39">
        <v>318</v>
      </c>
      <c r="H350" s="5">
        <f>IF('Port Bond Returns'!R352&gt;=0,0,1)</f>
        <v>0</v>
      </c>
      <c r="I350" s="5">
        <f>IF('Port Bond Returns'!S352&gt;=0,0,1)</f>
        <v>0</v>
      </c>
    </row>
    <row r="351" spans="1:9">
      <c r="A351" s="39">
        <v>348</v>
      </c>
      <c r="B351" s="5">
        <f>IF('Port Bond Returns'!H352&gt;=0,0,1)</f>
        <v>0</v>
      </c>
      <c r="C351" s="5">
        <f>IF('Port Bond Returns'!I352&gt;=0,0,1)</f>
        <v>0</v>
      </c>
      <c r="G351" s="39">
        <v>319</v>
      </c>
      <c r="H351" s="5">
        <f>IF('Port Bond Returns'!R353&gt;=0,0,1)</f>
        <v>0</v>
      </c>
      <c r="I351" s="5">
        <f>IF('Port Bond Returns'!S353&gt;=0,0,1)</f>
        <v>0</v>
      </c>
    </row>
    <row r="352" spans="1:9">
      <c r="A352" s="39">
        <v>349</v>
      </c>
      <c r="B352" s="5">
        <f>IF('Port Bond Returns'!H353&gt;=0,0,1)</f>
        <v>0</v>
      </c>
      <c r="C352" s="5">
        <f>IF('Port Bond Returns'!I353&gt;=0,0,1)</f>
        <v>0</v>
      </c>
      <c r="G352" s="39">
        <v>320</v>
      </c>
      <c r="H352" s="5">
        <f>IF('Port Bond Returns'!R354&gt;=0,0,1)</f>
        <v>0</v>
      </c>
      <c r="I352" s="5">
        <f>IF('Port Bond Returns'!S354&gt;=0,0,1)</f>
        <v>0</v>
      </c>
    </row>
    <row r="353" spans="1:9">
      <c r="A353" s="39">
        <v>350</v>
      </c>
      <c r="B353" s="5">
        <f>IF('Port Bond Returns'!H354&gt;=0,0,1)</f>
        <v>1</v>
      </c>
      <c r="C353" s="5">
        <f>IF('Port Bond Returns'!I354&gt;=0,0,1)</f>
        <v>1</v>
      </c>
      <c r="G353" s="39">
        <v>321</v>
      </c>
      <c r="H353" s="5">
        <f>IF('Port Bond Returns'!R355&gt;=0,0,1)</f>
        <v>0</v>
      </c>
      <c r="I353" s="5">
        <f>IF('Port Bond Returns'!S355&gt;=0,0,1)</f>
        <v>0</v>
      </c>
    </row>
    <row r="354" spans="1:9">
      <c r="A354" s="39">
        <v>351</v>
      </c>
      <c r="B354" s="5">
        <f>IF('Port Bond Returns'!H355&gt;=0,0,1)</f>
        <v>0</v>
      </c>
      <c r="C354" s="5">
        <f>IF('Port Bond Returns'!I355&gt;=0,0,1)</f>
        <v>0</v>
      </c>
      <c r="G354" s="39">
        <v>322</v>
      </c>
      <c r="H354" s="5">
        <f>IF('Port Bond Returns'!R356&gt;=0,0,1)</f>
        <v>0</v>
      </c>
      <c r="I354" s="5">
        <f>IF('Port Bond Returns'!S356&gt;=0,0,1)</f>
        <v>0</v>
      </c>
    </row>
    <row r="355" spans="1:9">
      <c r="A355" s="39">
        <v>352</v>
      </c>
      <c r="B355" s="5">
        <f>IF('Port Bond Returns'!H356&gt;=0,0,1)</f>
        <v>0</v>
      </c>
      <c r="C355" s="5">
        <f>IF('Port Bond Returns'!I356&gt;=0,0,1)</f>
        <v>0</v>
      </c>
      <c r="G355" s="39">
        <v>323</v>
      </c>
      <c r="H355" s="5">
        <f>IF('Port Bond Returns'!R357&gt;=0,0,1)</f>
        <v>0</v>
      </c>
      <c r="I355" s="5">
        <f>IF('Port Bond Returns'!S357&gt;=0,0,1)</f>
        <v>0</v>
      </c>
    </row>
    <row r="356" spans="1:9">
      <c r="A356" s="39">
        <v>353</v>
      </c>
      <c r="B356" s="5">
        <f>IF('Port Bond Returns'!H357&gt;=0,0,1)</f>
        <v>0</v>
      </c>
      <c r="C356" s="5">
        <f>IF('Port Bond Returns'!I357&gt;=0,0,1)</f>
        <v>0</v>
      </c>
      <c r="G356" s="39">
        <v>324</v>
      </c>
      <c r="H356" s="5">
        <f>IF('Port Bond Returns'!R358&gt;=0,0,1)</f>
        <v>0</v>
      </c>
      <c r="I356" s="5">
        <f>IF('Port Bond Returns'!S358&gt;=0,0,1)</f>
        <v>0</v>
      </c>
    </row>
    <row r="357" spans="1:9">
      <c r="A357" s="39">
        <v>354</v>
      </c>
      <c r="B357" s="5">
        <f>IF('Port Bond Returns'!H358&gt;=0,0,1)</f>
        <v>0</v>
      </c>
      <c r="C357" s="5">
        <f>IF('Port Bond Returns'!I358&gt;=0,0,1)</f>
        <v>0</v>
      </c>
      <c r="G357" s="39">
        <v>325</v>
      </c>
      <c r="H357" s="5">
        <f>IF('Port Bond Returns'!R359&gt;=0,0,1)</f>
        <v>0</v>
      </c>
      <c r="I357" s="5">
        <f>IF('Port Bond Returns'!S359&gt;=0,0,1)</f>
        <v>0</v>
      </c>
    </row>
    <row r="358" spans="1:9">
      <c r="A358" s="39">
        <v>355</v>
      </c>
      <c r="B358" s="5">
        <f>IF('Port Bond Returns'!H359&gt;=0,0,1)</f>
        <v>0</v>
      </c>
      <c r="C358" s="5">
        <f>IF('Port Bond Returns'!I359&gt;=0,0,1)</f>
        <v>0</v>
      </c>
      <c r="G358" s="39">
        <v>326</v>
      </c>
      <c r="H358" s="5">
        <f>IF('Port Bond Returns'!R360&gt;=0,0,1)</f>
        <v>0</v>
      </c>
      <c r="I358" s="5">
        <f>IF('Port Bond Returns'!S360&gt;=0,0,1)</f>
        <v>0</v>
      </c>
    </row>
    <row r="359" spans="1:9">
      <c r="A359" s="39">
        <v>356</v>
      </c>
      <c r="B359" s="5">
        <f>IF('Port Bond Returns'!H360&gt;=0,0,1)</f>
        <v>0</v>
      </c>
      <c r="C359" s="5">
        <f>IF('Port Bond Returns'!I360&gt;=0,0,1)</f>
        <v>0</v>
      </c>
      <c r="G359" s="39">
        <v>327</v>
      </c>
      <c r="H359" s="5">
        <f>IF('Port Bond Returns'!R361&gt;=0,0,1)</f>
        <v>0</v>
      </c>
      <c r="I359" s="5">
        <f>IF('Port Bond Returns'!S361&gt;=0,0,1)</f>
        <v>0</v>
      </c>
    </row>
    <row r="360" spans="1:9">
      <c r="A360" s="39">
        <v>357</v>
      </c>
      <c r="B360" s="5">
        <f>IF('Port Bond Returns'!H361&gt;=0,0,1)</f>
        <v>0</v>
      </c>
      <c r="C360" s="5">
        <f>IF('Port Bond Returns'!I361&gt;=0,0,1)</f>
        <v>0</v>
      </c>
      <c r="G360" s="39">
        <v>328</v>
      </c>
      <c r="H360" s="5">
        <f>IF('Port Bond Returns'!R362&gt;=0,0,1)</f>
        <v>0</v>
      </c>
      <c r="I360" s="5">
        <f>IF('Port Bond Returns'!S362&gt;=0,0,1)</f>
        <v>0</v>
      </c>
    </row>
    <row r="361" spans="1:9">
      <c r="A361" s="39">
        <v>358</v>
      </c>
      <c r="B361" s="5">
        <f>IF('Port Bond Returns'!H362&gt;=0,0,1)</f>
        <v>0</v>
      </c>
      <c r="C361" s="5">
        <f>IF('Port Bond Returns'!I362&gt;=0,0,1)</f>
        <v>0</v>
      </c>
      <c r="G361" s="39">
        <v>329</v>
      </c>
      <c r="H361" s="5">
        <f>IF('Port Bond Returns'!R363&gt;=0,0,1)</f>
        <v>0</v>
      </c>
      <c r="I361" s="5">
        <f>IF('Port Bond Returns'!S363&gt;=0,0,1)</f>
        <v>0</v>
      </c>
    </row>
    <row r="362" spans="1:9">
      <c r="A362" s="39">
        <v>359</v>
      </c>
      <c r="B362" s="5">
        <f>IF('Port Bond Returns'!H363&gt;=0,0,1)</f>
        <v>0</v>
      </c>
      <c r="C362" s="5">
        <f>IF('Port Bond Returns'!I363&gt;=0,0,1)</f>
        <v>0</v>
      </c>
      <c r="G362" s="39">
        <v>330</v>
      </c>
      <c r="H362" s="5">
        <f>IF('Port Bond Returns'!R364&gt;=0,0,1)</f>
        <v>0</v>
      </c>
      <c r="I362" s="5">
        <f>IF('Port Bond Returns'!S364&gt;=0,0,1)</f>
        <v>0</v>
      </c>
    </row>
    <row r="363" spans="1:9">
      <c r="A363" s="39">
        <v>360</v>
      </c>
      <c r="B363" s="5">
        <f>IF('Port Bond Returns'!H364&gt;=0,0,1)</f>
        <v>0</v>
      </c>
      <c r="C363" s="5">
        <f>IF('Port Bond Returns'!I364&gt;=0,0,1)</f>
        <v>0</v>
      </c>
      <c r="G363" s="39">
        <v>331</v>
      </c>
      <c r="H363" s="5">
        <f>IF('Port Bond Returns'!R365&gt;=0,0,1)</f>
        <v>0</v>
      </c>
      <c r="I363" s="5">
        <f>IF('Port Bond Returns'!S365&gt;=0,0,1)</f>
        <v>0</v>
      </c>
    </row>
    <row r="364" spans="1:9">
      <c r="A364" s="39">
        <v>361</v>
      </c>
      <c r="B364" s="5">
        <f>IF('Port Bond Returns'!H365&gt;=0,0,1)</f>
        <v>0</v>
      </c>
      <c r="C364" s="5">
        <f>IF('Port Bond Returns'!I365&gt;=0,0,1)</f>
        <v>0</v>
      </c>
      <c r="G364" s="39">
        <v>332</v>
      </c>
      <c r="H364" s="5">
        <f>IF('Port Bond Returns'!R366&gt;=0,0,1)</f>
        <v>0</v>
      </c>
      <c r="I364" s="5">
        <f>IF('Port Bond Returns'!S366&gt;=0,0,1)</f>
        <v>0</v>
      </c>
    </row>
    <row r="365" spans="1:9">
      <c r="A365" s="39">
        <v>362</v>
      </c>
      <c r="B365" s="5">
        <f>IF('Port Bond Returns'!H366&gt;=0,0,1)</f>
        <v>0</v>
      </c>
      <c r="C365" s="5">
        <f>IF('Port Bond Returns'!I366&gt;=0,0,1)</f>
        <v>0</v>
      </c>
      <c r="G365" s="39">
        <v>333</v>
      </c>
      <c r="H365" s="5">
        <f>IF('Port Bond Returns'!R367&gt;=0,0,1)</f>
        <v>0</v>
      </c>
      <c r="I365" s="5">
        <f>IF('Port Bond Returns'!S367&gt;=0,0,1)</f>
        <v>0</v>
      </c>
    </row>
    <row r="366" spans="1:9">
      <c r="A366" s="39">
        <v>363</v>
      </c>
      <c r="B366" s="5">
        <f>IF('Port Bond Returns'!H367&gt;=0,0,1)</f>
        <v>0</v>
      </c>
      <c r="C366" s="5">
        <f>IF('Port Bond Returns'!I367&gt;=0,0,1)</f>
        <v>0</v>
      </c>
      <c r="G366" s="39">
        <v>334</v>
      </c>
      <c r="H366" s="5">
        <f>IF('Port Bond Returns'!R368&gt;=0,0,1)</f>
        <v>0</v>
      </c>
      <c r="I366" s="5">
        <f>IF('Port Bond Returns'!S368&gt;=0,0,1)</f>
        <v>0</v>
      </c>
    </row>
    <row r="367" spans="1:9">
      <c r="A367" s="39">
        <v>364</v>
      </c>
      <c r="B367" s="5">
        <f>IF('Port Bond Returns'!H368&gt;=0,0,1)</f>
        <v>0</v>
      </c>
      <c r="C367" s="5">
        <f>IF('Port Bond Returns'!I368&gt;=0,0,1)</f>
        <v>0</v>
      </c>
      <c r="G367" s="39">
        <v>335</v>
      </c>
      <c r="H367" s="5">
        <f>IF('Port Bond Returns'!R369&gt;=0,0,1)</f>
        <v>0</v>
      </c>
      <c r="I367" s="5">
        <f>IF('Port Bond Returns'!S369&gt;=0,0,1)</f>
        <v>0</v>
      </c>
    </row>
    <row r="368" spans="1:9">
      <c r="A368" s="39">
        <v>365</v>
      </c>
      <c r="B368" s="5">
        <f>IF('Port Bond Returns'!H369&gt;=0,0,1)</f>
        <v>0</v>
      </c>
      <c r="C368" s="5">
        <f>IF('Port Bond Returns'!I369&gt;=0,0,1)</f>
        <v>0</v>
      </c>
      <c r="G368" s="39">
        <v>336</v>
      </c>
      <c r="H368" s="5">
        <f>IF('Port Bond Returns'!R370&gt;=0,0,1)</f>
        <v>0</v>
      </c>
      <c r="I368" s="5">
        <f>IF('Port Bond Returns'!S370&gt;=0,0,1)</f>
        <v>0</v>
      </c>
    </row>
    <row r="369" spans="1:9">
      <c r="A369" s="39">
        <v>366</v>
      </c>
      <c r="B369" s="5">
        <f>IF('Port Bond Returns'!H370&gt;=0,0,1)</f>
        <v>0</v>
      </c>
      <c r="C369" s="5">
        <f>IF('Port Bond Returns'!I370&gt;=0,0,1)</f>
        <v>0</v>
      </c>
      <c r="G369" s="39">
        <v>337</v>
      </c>
      <c r="H369" s="5">
        <f>IF('Port Bond Returns'!R371&gt;=0,0,1)</f>
        <v>0</v>
      </c>
      <c r="I369" s="5">
        <f>IF('Port Bond Returns'!S371&gt;=0,0,1)</f>
        <v>0</v>
      </c>
    </row>
    <row r="370" spans="1:9">
      <c r="A370" s="39">
        <v>367</v>
      </c>
      <c r="B370" s="5">
        <f>IF('Port Bond Returns'!H371&gt;=0,0,1)</f>
        <v>0</v>
      </c>
      <c r="C370" s="5">
        <f>IF('Port Bond Returns'!I371&gt;=0,0,1)</f>
        <v>0</v>
      </c>
      <c r="G370" s="39">
        <v>338</v>
      </c>
      <c r="H370" s="5">
        <f>IF('Port Bond Returns'!R372&gt;=0,0,1)</f>
        <v>0</v>
      </c>
      <c r="I370" s="5">
        <f>IF('Port Bond Returns'!S372&gt;=0,0,1)</f>
        <v>0</v>
      </c>
    </row>
    <row r="371" spans="1:9">
      <c r="A371" s="39">
        <v>368</v>
      </c>
      <c r="B371" s="5">
        <f>IF('Port Bond Returns'!H372&gt;=0,0,1)</f>
        <v>0</v>
      </c>
      <c r="C371" s="5">
        <f>IF('Port Bond Returns'!I372&gt;=0,0,1)</f>
        <v>0</v>
      </c>
      <c r="G371" s="39">
        <v>339</v>
      </c>
      <c r="H371" s="5">
        <f>IF('Port Bond Returns'!R373&gt;=0,0,1)</f>
        <v>0</v>
      </c>
      <c r="I371" s="5">
        <f>IF('Port Bond Returns'!S373&gt;=0,0,1)</f>
        <v>0</v>
      </c>
    </row>
    <row r="372" spans="1:9">
      <c r="A372" s="39">
        <v>369</v>
      </c>
      <c r="B372" s="5">
        <f>IF('Port Bond Returns'!H373&gt;=0,0,1)</f>
        <v>0</v>
      </c>
      <c r="C372" s="5">
        <f>IF('Port Bond Returns'!I373&gt;=0,0,1)</f>
        <v>0</v>
      </c>
      <c r="G372" s="39">
        <v>340</v>
      </c>
      <c r="H372" s="5">
        <f>IF('Port Bond Returns'!R374&gt;=0,0,1)</f>
        <v>0</v>
      </c>
      <c r="I372" s="5">
        <f>IF('Port Bond Returns'!S374&gt;=0,0,1)</f>
        <v>0</v>
      </c>
    </row>
    <row r="373" spans="1:9">
      <c r="A373" s="39">
        <v>370</v>
      </c>
      <c r="B373" s="5">
        <f>IF('Port Bond Returns'!H374&gt;=0,0,1)</f>
        <v>0</v>
      </c>
      <c r="C373" s="5">
        <f>IF('Port Bond Returns'!I374&gt;=0,0,1)</f>
        <v>0</v>
      </c>
      <c r="G373" s="39">
        <v>341</v>
      </c>
      <c r="H373" s="5">
        <f>IF('Port Bond Returns'!R375&gt;=0,0,1)</f>
        <v>0</v>
      </c>
      <c r="I373" s="5">
        <f>IF('Port Bond Returns'!S375&gt;=0,0,1)</f>
        <v>0</v>
      </c>
    </row>
    <row r="374" spans="1:9">
      <c r="A374" s="39">
        <v>371</v>
      </c>
      <c r="B374" s="5">
        <f>IF('Port Bond Returns'!H375&gt;=0,0,1)</f>
        <v>0</v>
      </c>
      <c r="C374" s="5">
        <f>IF('Port Bond Returns'!I375&gt;=0,0,1)</f>
        <v>0</v>
      </c>
      <c r="G374" s="39">
        <v>342</v>
      </c>
      <c r="H374" s="5">
        <f>IF('Port Bond Returns'!R376&gt;=0,0,1)</f>
        <v>0</v>
      </c>
      <c r="I374" s="5">
        <f>IF('Port Bond Returns'!S376&gt;=0,0,1)</f>
        <v>0</v>
      </c>
    </row>
    <row r="375" spans="1:9">
      <c r="A375" s="39">
        <v>372</v>
      </c>
      <c r="B375" s="5">
        <f>IF('Port Bond Returns'!H376&gt;=0,0,1)</f>
        <v>0</v>
      </c>
      <c r="C375" s="5">
        <f>IF('Port Bond Returns'!I376&gt;=0,0,1)</f>
        <v>0</v>
      </c>
      <c r="G375" s="39">
        <v>343</v>
      </c>
      <c r="H375" s="5">
        <f>IF('Port Bond Returns'!R377&gt;=0,0,1)</f>
        <v>0</v>
      </c>
      <c r="I375" s="5">
        <f>IF('Port Bond Returns'!S377&gt;=0,0,1)</f>
        <v>0</v>
      </c>
    </row>
    <row r="376" spans="1:9">
      <c r="A376" s="39">
        <v>373</v>
      </c>
      <c r="B376" s="5">
        <f>IF('Port Bond Returns'!H377&gt;=0,0,1)</f>
        <v>0</v>
      </c>
      <c r="C376" s="5">
        <f>IF('Port Bond Returns'!I377&gt;=0,0,1)</f>
        <v>0</v>
      </c>
      <c r="G376" s="39">
        <v>344</v>
      </c>
      <c r="H376" s="5">
        <f>IF('Port Bond Returns'!R378&gt;=0,0,1)</f>
        <v>0</v>
      </c>
      <c r="I376" s="5">
        <f>IF('Port Bond Returns'!S378&gt;=0,0,1)</f>
        <v>0</v>
      </c>
    </row>
    <row r="377" spans="1:9">
      <c r="A377" s="39">
        <v>374</v>
      </c>
      <c r="B377" s="5">
        <f>IF('Port Bond Returns'!H378&gt;=0,0,1)</f>
        <v>0</v>
      </c>
      <c r="C377" s="5">
        <f>IF('Port Bond Returns'!I378&gt;=0,0,1)</f>
        <v>0</v>
      </c>
      <c r="G377" s="39">
        <v>345</v>
      </c>
      <c r="H377" s="5">
        <f>IF('Port Bond Returns'!R379&gt;=0,0,1)</f>
        <v>0</v>
      </c>
      <c r="I377" s="5">
        <f>IF('Port Bond Returns'!S379&gt;=0,0,1)</f>
        <v>0</v>
      </c>
    </row>
    <row r="378" spans="1:9">
      <c r="A378" s="39">
        <v>375</v>
      </c>
      <c r="B378" s="5">
        <f>IF('Port Bond Returns'!H379&gt;=0,0,1)</f>
        <v>0</v>
      </c>
      <c r="C378" s="5">
        <f>IF('Port Bond Returns'!I379&gt;=0,0,1)</f>
        <v>0</v>
      </c>
      <c r="G378" s="39">
        <v>346</v>
      </c>
      <c r="H378" s="5">
        <f>IF('Port Bond Returns'!R380&gt;=0,0,1)</f>
        <v>0</v>
      </c>
      <c r="I378" s="5">
        <f>IF('Port Bond Returns'!S380&gt;=0,0,1)</f>
        <v>0</v>
      </c>
    </row>
    <row r="379" spans="1:9">
      <c r="A379" s="39">
        <v>376</v>
      </c>
      <c r="B379" s="5">
        <f>IF('Port Bond Returns'!H380&gt;=0,0,1)</f>
        <v>1</v>
      </c>
      <c r="C379" s="5">
        <f>IF('Port Bond Returns'!I380&gt;=0,0,1)</f>
        <v>1</v>
      </c>
      <c r="G379" s="39">
        <v>347</v>
      </c>
      <c r="H379" s="5">
        <f>IF('Port Bond Returns'!R381&gt;=0,0,1)</f>
        <v>0</v>
      </c>
      <c r="I379" s="5">
        <f>IF('Port Bond Returns'!S381&gt;=0,0,1)</f>
        <v>0</v>
      </c>
    </row>
    <row r="380" spans="1:9">
      <c r="A380" s="39">
        <v>377</v>
      </c>
      <c r="B380" s="5">
        <f>IF('Port Bond Returns'!H381&gt;=0,0,1)</f>
        <v>0</v>
      </c>
      <c r="C380" s="5">
        <f>IF('Port Bond Returns'!I381&gt;=0,0,1)</f>
        <v>0</v>
      </c>
      <c r="G380" s="39">
        <v>348</v>
      </c>
      <c r="H380" s="5">
        <f>IF('Port Bond Returns'!R382&gt;=0,0,1)</f>
        <v>0</v>
      </c>
      <c r="I380" s="5">
        <f>IF('Port Bond Returns'!S382&gt;=0,0,1)</f>
        <v>0</v>
      </c>
    </row>
    <row r="381" spans="1:9">
      <c r="A381" s="39">
        <v>378</v>
      </c>
      <c r="B381" s="5">
        <f>IF('Port Bond Returns'!H382&gt;=0,0,1)</f>
        <v>0</v>
      </c>
      <c r="C381" s="5">
        <f>IF('Port Bond Returns'!I382&gt;=0,0,1)</f>
        <v>0</v>
      </c>
      <c r="G381" s="39">
        <v>349</v>
      </c>
      <c r="H381" s="5">
        <f>IF('Port Bond Returns'!R383&gt;=0,0,1)</f>
        <v>0</v>
      </c>
      <c r="I381" s="5">
        <f>IF('Port Bond Returns'!S383&gt;=0,0,1)</f>
        <v>0</v>
      </c>
    </row>
    <row r="382" spans="1:9">
      <c r="A382" s="39">
        <v>379</v>
      </c>
      <c r="B382" s="5">
        <f>IF('Port Bond Returns'!H383&gt;=0,0,1)</f>
        <v>0</v>
      </c>
      <c r="C382" s="5">
        <f>IF('Port Bond Returns'!I383&gt;=0,0,1)</f>
        <v>0</v>
      </c>
      <c r="G382" s="39">
        <v>350</v>
      </c>
      <c r="H382" s="5">
        <f>IF('Port Bond Returns'!R384&gt;=0,0,1)</f>
        <v>0</v>
      </c>
      <c r="I382" s="5">
        <f>IF('Port Bond Returns'!S384&gt;=0,0,1)</f>
        <v>0</v>
      </c>
    </row>
    <row r="383" spans="1:9">
      <c r="A383" s="39">
        <v>380</v>
      </c>
      <c r="B383" s="5">
        <f>IF('Port Bond Returns'!H384&gt;=0,0,1)</f>
        <v>0</v>
      </c>
      <c r="C383" s="5">
        <f>IF('Port Bond Returns'!I384&gt;=0,0,1)</f>
        <v>0</v>
      </c>
      <c r="G383" s="39">
        <v>351</v>
      </c>
      <c r="H383" s="5">
        <f>IF('Port Bond Returns'!R385&gt;=0,0,1)</f>
        <v>0</v>
      </c>
      <c r="I383" s="5">
        <f>IF('Port Bond Returns'!S385&gt;=0,0,1)</f>
        <v>0</v>
      </c>
    </row>
    <row r="384" spans="1:9">
      <c r="A384" s="39">
        <v>381</v>
      </c>
      <c r="B384" s="5">
        <f>IF('Port Bond Returns'!H385&gt;=0,0,1)</f>
        <v>0</v>
      </c>
      <c r="C384" s="5">
        <f>IF('Port Bond Returns'!I385&gt;=0,0,1)</f>
        <v>0</v>
      </c>
      <c r="G384" s="39">
        <v>352</v>
      </c>
      <c r="H384" s="5">
        <f>IF('Port Bond Returns'!R386&gt;=0,0,1)</f>
        <v>0</v>
      </c>
      <c r="I384" s="5">
        <f>IF('Port Bond Returns'!S386&gt;=0,0,1)</f>
        <v>0</v>
      </c>
    </row>
    <row r="385" spans="1:9">
      <c r="A385" s="39">
        <v>382</v>
      </c>
      <c r="B385" s="5">
        <f>IF('Port Bond Returns'!H386&gt;=0,0,1)</f>
        <v>0</v>
      </c>
      <c r="C385" s="5">
        <f>IF('Port Bond Returns'!I386&gt;=0,0,1)</f>
        <v>0</v>
      </c>
      <c r="G385" s="39">
        <v>353</v>
      </c>
      <c r="H385" s="5">
        <f>IF('Port Bond Returns'!R387&gt;=0,0,1)</f>
        <v>0</v>
      </c>
      <c r="I385" s="5">
        <f>IF('Port Bond Returns'!S387&gt;=0,0,1)</f>
        <v>0</v>
      </c>
    </row>
    <row r="386" spans="1:9">
      <c r="A386" s="39">
        <v>383</v>
      </c>
      <c r="B386" s="5">
        <f>IF('Port Bond Returns'!H387&gt;=0,0,1)</f>
        <v>0</v>
      </c>
      <c r="C386" s="5">
        <f>IF('Port Bond Returns'!I387&gt;=0,0,1)</f>
        <v>0</v>
      </c>
      <c r="G386" s="39">
        <v>354</v>
      </c>
      <c r="H386" s="5">
        <f>IF('Port Bond Returns'!R388&gt;=0,0,1)</f>
        <v>0</v>
      </c>
      <c r="I386" s="5">
        <f>IF('Port Bond Returns'!S388&gt;=0,0,1)</f>
        <v>0</v>
      </c>
    </row>
    <row r="387" spans="1:9">
      <c r="A387" s="39">
        <v>384</v>
      </c>
      <c r="B387" s="5">
        <f>IF('Port Bond Returns'!H388&gt;=0,0,1)</f>
        <v>1</v>
      </c>
      <c r="C387" s="5">
        <f>IF('Port Bond Returns'!I388&gt;=0,0,1)</f>
        <v>1</v>
      </c>
      <c r="G387" s="39">
        <v>355</v>
      </c>
      <c r="H387" s="5">
        <f>IF('Port Bond Returns'!R389&gt;=0,0,1)</f>
        <v>0</v>
      </c>
      <c r="I387" s="5">
        <f>IF('Port Bond Returns'!S389&gt;=0,0,1)</f>
        <v>0</v>
      </c>
    </row>
    <row r="388" spans="1:9">
      <c r="A388" s="39">
        <v>385</v>
      </c>
      <c r="B388" s="5">
        <f>IF('Port Bond Returns'!H389&gt;=0,0,1)</f>
        <v>1</v>
      </c>
      <c r="C388" s="5">
        <f>IF('Port Bond Returns'!I389&gt;=0,0,1)</f>
        <v>0</v>
      </c>
      <c r="G388" s="39">
        <v>356</v>
      </c>
      <c r="H388" s="5">
        <f>IF('Port Bond Returns'!R390&gt;=0,0,1)</f>
        <v>0</v>
      </c>
      <c r="I388" s="5">
        <f>IF('Port Bond Returns'!S390&gt;=0,0,1)</f>
        <v>0</v>
      </c>
    </row>
    <row r="389" spans="1:9">
      <c r="A389" s="39">
        <v>386</v>
      </c>
      <c r="B389" s="5">
        <f>IF('Port Bond Returns'!H390&gt;=0,0,1)</f>
        <v>1</v>
      </c>
      <c r="C389" s="5">
        <f>IF('Port Bond Returns'!I390&gt;=0,0,1)</f>
        <v>1</v>
      </c>
      <c r="G389" s="39">
        <v>357</v>
      </c>
      <c r="H389" s="5">
        <f>IF('Port Bond Returns'!R391&gt;=0,0,1)</f>
        <v>0</v>
      </c>
      <c r="I389" s="5">
        <f>IF('Port Bond Returns'!S391&gt;=0,0,1)</f>
        <v>0</v>
      </c>
    </row>
    <row r="390" spans="1:9">
      <c r="A390" s="39">
        <v>387</v>
      </c>
      <c r="B390" s="5">
        <f>IF('Port Bond Returns'!H391&gt;=0,0,1)</f>
        <v>0</v>
      </c>
      <c r="C390" s="5">
        <f>IF('Port Bond Returns'!I391&gt;=0,0,1)</f>
        <v>0</v>
      </c>
      <c r="G390" s="39">
        <v>358</v>
      </c>
      <c r="H390" s="5">
        <f>IF('Port Bond Returns'!R392&gt;=0,0,1)</f>
        <v>0</v>
      </c>
      <c r="I390" s="5">
        <f>IF('Port Bond Returns'!S392&gt;=0,0,1)</f>
        <v>0</v>
      </c>
    </row>
    <row r="391" spans="1:9">
      <c r="A391" s="39">
        <v>388</v>
      </c>
      <c r="B391" s="5">
        <f>IF('Port Bond Returns'!H392&gt;=0,0,1)</f>
        <v>1</v>
      </c>
      <c r="C391" s="5">
        <f>IF('Port Bond Returns'!I392&gt;=0,0,1)</f>
        <v>1</v>
      </c>
      <c r="G391" s="39">
        <v>359</v>
      </c>
      <c r="H391" s="5">
        <f>IF('Port Bond Returns'!R393&gt;=0,0,1)</f>
        <v>0</v>
      </c>
      <c r="I391" s="5">
        <f>IF('Port Bond Returns'!S393&gt;=0,0,1)</f>
        <v>0</v>
      </c>
    </row>
    <row r="392" spans="1:9">
      <c r="A392" s="39">
        <v>389</v>
      </c>
      <c r="B392" s="5">
        <f>IF('Port Bond Returns'!H393&gt;=0,0,1)</f>
        <v>0</v>
      </c>
      <c r="C392" s="5">
        <f>IF('Port Bond Returns'!I393&gt;=0,0,1)</f>
        <v>0</v>
      </c>
      <c r="G392" s="39">
        <v>360</v>
      </c>
      <c r="H392" s="5">
        <f>IF('Port Bond Returns'!R394&gt;=0,0,1)</f>
        <v>0</v>
      </c>
      <c r="I392" s="5">
        <f>IF('Port Bond Returns'!S394&gt;=0,0,1)</f>
        <v>0</v>
      </c>
    </row>
    <row r="393" spans="1:9">
      <c r="A393" s="39">
        <v>390</v>
      </c>
      <c r="B393" s="5">
        <f>IF('Port Bond Returns'!H394&gt;=0,0,1)</f>
        <v>0</v>
      </c>
      <c r="C393" s="5">
        <f>IF('Port Bond Returns'!I394&gt;=0,0,1)</f>
        <v>0</v>
      </c>
      <c r="G393" s="39">
        <v>361</v>
      </c>
      <c r="H393" s="5">
        <f>IF('Port Bond Returns'!R395&gt;=0,0,1)</f>
        <v>0</v>
      </c>
      <c r="I393" s="5">
        <f>IF('Port Bond Returns'!S395&gt;=0,0,1)</f>
        <v>0</v>
      </c>
    </row>
    <row r="394" spans="1:9">
      <c r="A394" s="39">
        <v>391</v>
      </c>
      <c r="B394" s="5">
        <f>IF('Port Bond Returns'!H395&gt;=0,0,1)</f>
        <v>0</v>
      </c>
      <c r="C394" s="5">
        <f>IF('Port Bond Returns'!I395&gt;=0,0,1)</f>
        <v>0</v>
      </c>
      <c r="G394" s="39">
        <v>362</v>
      </c>
      <c r="H394" s="5">
        <f>IF('Port Bond Returns'!R396&gt;=0,0,1)</f>
        <v>0</v>
      </c>
      <c r="I394" s="5">
        <f>IF('Port Bond Returns'!S396&gt;=0,0,1)</f>
        <v>0</v>
      </c>
    </row>
    <row r="395" spans="1:9">
      <c r="A395" s="39">
        <v>392</v>
      </c>
      <c r="B395" s="5">
        <f>IF('Port Bond Returns'!H396&gt;=0,0,1)</f>
        <v>1</v>
      </c>
      <c r="C395" s="5">
        <f>IF('Port Bond Returns'!I396&gt;=0,0,1)</f>
        <v>0</v>
      </c>
      <c r="G395" s="39">
        <v>363</v>
      </c>
      <c r="H395" s="5">
        <f>IF('Port Bond Returns'!R397&gt;=0,0,1)</f>
        <v>0</v>
      </c>
      <c r="I395" s="5">
        <f>IF('Port Bond Returns'!S397&gt;=0,0,1)</f>
        <v>0</v>
      </c>
    </row>
    <row r="396" spans="1:9">
      <c r="A396" s="39">
        <v>393</v>
      </c>
      <c r="B396" s="5">
        <f>IF('Port Bond Returns'!H397&gt;=0,0,1)</f>
        <v>0</v>
      </c>
      <c r="C396" s="5">
        <f>IF('Port Bond Returns'!I397&gt;=0,0,1)</f>
        <v>0</v>
      </c>
      <c r="G396" s="39">
        <v>364</v>
      </c>
      <c r="H396" s="5">
        <f>IF('Port Bond Returns'!R398&gt;=0,0,1)</f>
        <v>0</v>
      </c>
      <c r="I396" s="5">
        <f>IF('Port Bond Returns'!S398&gt;=0,0,1)</f>
        <v>0</v>
      </c>
    </row>
    <row r="397" spans="1:9">
      <c r="A397" s="39">
        <v>394</v>
      </c>
      <c r="B397" s="5">
        <f>IF('Port Bond Returns'!H398&gt;=0,0,1)</f>
        <v>0</v>
      </c>
      <c r="C397" s="5">
        <f>IF('Port Bond Returns'!I398&gt;=0,0,1)</f>
        <v>0</v>
      </c>
      <c r="G397" s="39">
        <v>365</v>
      </c>
      <c r="H397" s="5">
        <f>IF('Port Bond Returns'!R399&gt;=0,0,1)</f>
        <v>0</v>
      </c>
      <c r="I397" s="5">
        <f>IF('Port Bond Returns'!S399&gt;=0,0,1)</f>
        <v>0</v>
      </c>
    </row>
    <row r="398" spans="1:9">
      <c r="A398" s="39">
        <v>395</v>
      </c>
      <c r="B398" s="5">
        <f>IF('Port Bond Returns'!H399&gt;=0,0,1)</f>
        <v>0</v>
      </c>
      <c r="C398" s="5">
        <f>IF('Port Bond Returns'!I399&gt;=0,0,1)</f>
        <v>0</v>
      </c>
      <c r="G398" s="39">
        <v>366</v>
      </c>
      <c r="H398" s="5">
        <f>IF('Port Bond Returns'!R400&gt;=0,0,1)</f>
        <v>0</v>
      </c>
      <c r="I398" s="5">
        <f>IF('Port Bond Returns'!S400&gt;=0,0,1)</f>
        <v>0</v>
      </c>
    </row>
    <row r="399" spans="1:9">
      <c r="A399" s="39">
        <v>396</v>
      </c>
      <c r="B399" s="5">
        <f>IF('Port Bond Returns'!H400&gt;=0,0,1)</f>
        <v>0</v>
      </c>
      <c r="C399" s="5">
        <f>IF('Port Bond Returns'!I400&gt;=0,0,1)</f>
        <v>0</v>
      </c>
      <c r="G399" s="39">
        <v>367</v>
      </c>
      <c r="H399" s="5">
        <f>IF('Port Bond Returns'!R401&gt;=0,0,1)</f>
        <v>0</v>
      </c>
      <c r="I399" s="5">
        <f>IF('Port Bond Returns'!S401&gt;=0,0,1)</f>
        <v>0</v>
      </c>
    </row>
    <row r="400" spans="1:9">
      <c r="A400" s="39">
        <v>397</v>
      </c>
      <c r="B400" s="5">
        <f>IF('Port Bond Returns'!H401&gt;=0,0,1)</f>
        <v>0</v>
      </c>
      <c r="C400" s="5">
        <f>IF('Port Bond Returns'!I401&gt;=0,0,1)</f>
        <v>0</v>
      </c>
      <c r="G400" s="39">
        <v>368</v>
      </c>
      <c r="H400" s="5">
        <f>IF('Port Bond Returns'!R402&gt;=0,0,1)</f>
        <v>0</v>
      </c>
      <c r="I400" s="5">
        <f>IF('Port Bond Returns'!S402&gt;=0,0,1)</f>
        <v>0</v>
      </c>
    </row>
    <row r="401" spans="1:9">
      <c r="A401" s="39">
        <v>398</v>
      </c>
      <c r="B401" s="5">
        <f>IF('Port Bond Returns'!H402&gt;=0,0,1)</f>
        <v>0</v>
      </c>
      <c r="C401" s="5">
        <f>IF('Port Bond Returns'!I402&gt;=0,0,1)</f>
        <v>0</v>
      </c>
      <c r="G401" s="39">
        <v>369</v>
      </c>
      <c r="H401" s="5">
        <f>IF('Port Bond Returns'!R403&gt;=0,0,1)</f>
        <v>0</v>
      </c>
      <c r="I401" s="5">
        <f>IF('Port Bond Returns'!S403&gt;=0,0,1)</f>
        <v>0</v>
      </c>
    </row>
    <row r="402" spans="1:9">
      <c r="A402" s="39">
        <v>399</v>
      </c>
      <c r="B402" s="5">
        <f>IF('Port Bond Returns'!H403&gt;=0,0,1)</f>
        <v>0</v>
      </c>
      <c r="C402" s="5">
        <f>IF('Port Bond Returns'!I403&gt;=0,0,1)</f>
        <v>0</v>
      </c>
      <c r="G402" s="39">
        <v>370</v>
      </c>
      <c r="H402" s="5">
        <f>IF('Port Bond Returns'!R404&gt;=0,0,1)</f>
        <v>0</v>
      </c>
      <c r="I402" s="5">
        <f>IF('Port Bond Returns'!S404&gt;=0,0,1)</f>
        <v>0</v>
      </c>
    </row>
    <row r="403" spans="1:9">
      <c r="A403" s="39">
        <v>400</v>
      </c>
      <c r="B403" s="5">
        <f>IF('Port Bond Returns'!H404&gt;=0,0,1)</f>
        <v>0</v>
      </c>
      <c r="C403" s="5">
        <f>IF('Port Bond Returns'!I404&gt;=0,0,1)</f>
        <v>0</v>
      </c>
      <c r="G403" s="39">
        <v>371</v>
      </c>
      <c r="H403" s="5">
        <f>IF('Port Bond Returns'!R405&gt;=0,0,1)</f>
        <v>0</v>
      </c>
      <c r="I403" s="5">
        <f>IF('Port Bond Returns'!S405&gt;=0,0,1)</f>
        <v>0</v>
      </c>
    </row>
    <row r="404" spans="1:9">
      <c r="A404" s="39">
        <v>401</v>
      </c>
      <c r="B404" s="5">
        <f>IF('Port Bond Returns'!H405&gt;=0,0,1)</f>
        <v>0</v>
      </c>
      <c r="C404" s="5">
        <f>IF('Port Bond Returns'!I405&gt;=0,0,1)</f>
        <v>0</v>
      </c>
      <c r="G404" s="39">
        <v>372</v>
      </c>
      <c r="H404" s="5">
        <f>IF('Port Bond Returns'!R406&gt;=0,0,1)</f>
        <v>1</v>
      </c>
      <c r="I404" s="5">
        <f>IF('Port Bond Returns'!S406&gt;=0,0,1)</f>
        <v>1</v>
      </c>
    </row>
    <row r="405" spans="1:9">
      <c r="A405" s="39">
        <v>402</v>
      </c>
      <c r="B405" s="5">
        <f>IF('Port Bond Returns'!H406&gt;=0,0,1)</f>
        <v>1</v>
      </c>
      <c r="C405" s="5">
        <f>IF('Port Bond Returns'!I406&gt;=0,0,1)</f>
        <v>0</v>
      </c>
      <c r="G405" s="39">
        <v>373</v>
      </c>
      <c r="H405" s="5">
        <f>IF('Port Bond Returns'!R407&gt;=0,0,1)</f>
        <v>1</v>
      </c>
      <c r="I405" s="5">
        <f>IF('Port Bond Returns'!S407&gt;=0,0,1)</f>
        <v>0</v>
      </c>
    </row>
    <row r="406" spans="1:9">
      <c r="A406" s="39">
        <v>403</v>
      </c>
      <c r="B406" s="5">
        <f>IF('Port Bond Returns'!H407&gt;=0,0,1)</f>
        <v>0</v>
      </c>
      <c r="C406" s="5">
        <f>IF('Port Bond Returns'!I407&gt;=0,0,1)</f>
        <v>0</v>
      </c>
      <c r="G406" s="39">
        <v>374</v>
      </c>
      <c r="H406" s="5">
        <f>IF('Port Bond Returns'!R408&gt;=0,0,1)</f>
        <v>1</v>
      </c>
      <c r="I406" s="5">
        <f>IF('Port Bond Returns'!S408&gt;=0,0,1)</f>
        <v>1</v>
      </c>
    </row>
    <row r="407" spans="1:9">
      <c r="A407" s="39">
        <v>404</v>
      </c>
      <c r="B407" s="5">
        <f>IF('Port Bond Returns'!H408&gt;=0,0,1)</f>
        <v>1</v>
      </c>
      <c r="C407" s="5">
        <f>IF('Port Bond Returns'!I408&gt;=0,0,1)</f>
        <v>1</v>
      </c>
      <c r="G407" s="39">
        <v>375</v>
      </c>
      <c r="H407" s="5">
        <f>IF('Port Bond Returns'!R409&gt;=0,0,1)</f>
        <v>1</v>
      </c>
      <c r="I407" s="5">
        <f>IF('Port Bond Returns'!S409&gt;=0,0,1)</f>
        <v>1</v>
      </c>
    </row>
    <row r="408" spans="1:9">
      <c r="A408" s="39">
        <v>405</v>
      </c>
      <c r="B408" s="5">
        <f>IF('Port Bond Returns'!H409&gt;=0,0,1)</f>
        <v>0</v>
      </c>
      <c r="C408" s="5">
        <f>IF('Port Bond Returns'!I409&gt;=0,0,1)</f>
        <v>0</v>
      </c>
      <c r="G408" s="39">
        <v>376</v>
      </c>
      <c r="H408" s="5">
        <f>IF('Port Bond Returns'!R410&gt;=0,0,1)</f>
        <v>1</v>
      </c>
      <c r="I408" s="5">
        <f>IF('Port Bond Returns'!S410&gt;=0,0,1)</f>
        <v>0</v>
      </c>
    </row>
    <row r="409" spans="1:9">
      <c r="A409" s="39">
        <v>406</v>
      </c>
      <c r="B409" s="5">
        <f>IF('Port Bond Returns'!H410&gt;=0,0,1)</f>
        <v>0</v>
      </c>
      <c r="C409" s="5">
        <f>IF('Port Bond Returns'!I410&gt;=0,0,1)</f>
        <v>0</v>
      </c>
      <c r="G409" s="39">
        <v>377</v>
      </c>
      <c r="H409" s="5">
        <f>IF('Port Bond Returns'!R411&gt;=0,0,1)</f>
        <v>0</v>
      </c>
      <c r="I409" s="5">
        <f>IF('Port Bond Returns'!S411&gt;=0,0,1)</f>
        <v>0</v>
      </c>
    </row>
    <row r="410" spans="1:9">
      <c r="A410" s="39">
        <v>407</v>
      </c>
      <c r="B410" s="5">
        <f>IF('Port Bond Returns'!H411&gt;=0,0,1)</f>
        <v>0</v>
      </c>
      <c r="C410" s="5">
        <f>IF('Port Bond Returns'!I411&gt;=0,0,1)</f>
        <v>0</v>
      </c>
      <c r="G410" s="39">
        <v>378</v>
      </c>
      <c r="H410" s="5">
        <f>IF('Port Bond Returns'!R412&gt;=0,0,1)</f>
        <v>0</v>
      </c>
      <c r="I410" s="5">
        <f>IF('Port Bond Returns'!S412&gt;=0,0,1)</f>
        <v>0</v>
      </c>
    </row>
    <row r="411" spans="1:9">
      <c r="A411" s="39">
        <v>408</v>
      </c>
      <c r="B411" s="5">
        <f>IF('Port Bond Returns'!H412&gt;=0,0,1)</f>
        <v>0</v>
      </c>
      <c r="C411" s="5">
        <f>IF('Port Bond Returns'!I412&gt;=0,0,1)</f>
        <v>0</v>
      </c>
      <c r="G411" s="39">
        <v>379</v>
      </c>
      <c r="H411" s="5">
        <f>IF('Port Bond Returns'!R413&gt;=0,0,1)</f>
        <v>0</v>
      </c>
      <c r="I411" s="5">
        <f>IF('Port Bond Returns'!S413&gt;=0,0,1)</f>
        <v>0</v>
      </c>
    </row>
    <row r="412" spans="1:9">
      <c r="A412" s="39">
        <v>409</v>
      </c>
      <c r="B412" s="5">
        <f>IF('Port Bond Returns'!H413&gt;=0,0,1)</f>
        <v>0</v>
      </c>
      <c r="C412" s="5">
        <f>IF('Port Bond Returns'!I413&gt;=0,0,1)</f>
        <v>0</v>
      </c>
      <c r="G412" s="39">
        <v>380</v>
      </c>
      <c r="H412" s="5">
        <f>IF('Port Bond Returns'!R414&gt;=0,0,1)</f>
        <v>0</v>
      </c>
      <c r="I412" s="5">
        <f>IF('Port Bond Returns'!S414&gt;=0,0,1)</f>
        <v>0</v>
      </c>
    </row>
    <row r="413" spans="1:9">
      <c r="A413" s="39">
        <v>410</v>
      </c>
      <c r="B413" s="5">
        <f>IF('Port Bond Returns'!H414&gt;=0,0,1)</f>
        <v>0</v>
      </c>
      <c r="C413" s="5">
        <f>IF('Port Bond Returns'!I414&gt;=0,0,1)</f>
        <v>0</v>
      </c>
      <c r="G413" s="39">
        <v>381</v>
      </c>
      <c r="H413" s="5">
        <f>IF('Port Bond Returns'!R415&gt;=0,0,1)</f>
        <v>0</v>
      </c>
      <c r="I413" s="5">
        <f>IF('Port Bond Returns'!S415&gt;=0,0,1)</f>
        <v>0</v>
      </c>
    </row>
    <row r="414" spans="1:9">
      <c r="A414" s="39">
        <v>411</v>
      </c>
      <c r="B414" s="5">
        <f>IF('Port Bond Returns'!H415&gt;=0,0,1)</f>
        <v>0</v>
      </c>
      <c r="C414" s="5">
        <f>IF('Port Bond Returns'!I415&gt;=0,0,1)</f>
        <v>0</v>
      </c>
      <c r="G414" s="39">
        <v>382</v>
      </c>
      <c r="H414" s="5">
        <f>IF('Port Bond Returns'!R416&gt;=0,0,1)</f>
        <v>0</v>
      </c>
      <c r="I414" s="5">
        <f>IF('Port Bond Returns'!S416&gt;=0,0,1)</f>
        <v>0</v>
      </c>
    </row>
    <row r="415" spans="1:9">
      <c r="A415" s="39">
        <v>412</v>
      </c>
      <c r="B415" s="5">
        <f>IF('Port Bond Returns'!H416&gt;=0,0,1)</f>
        <v>0</v>
      </c>
      <c r="C415" s="5">
        <f>IF('Port Bond Returns'!I416&gt;=0,0,1)</f>
        <v>0</v>
      </c>
      <c r="G415" s="39">
        <v>383</v>
      </c>
      <c r="H415" s="5">
        <f>IF('Port Bond Returns'!R417&gt;=0,0,1)</f>
        <v>0</v>
      </c>
      <c r="I415" s="5">
        <f>IF('Port Bond Returns'!S417&gt;=0,0,1)</f>
        <v>0</v>
      </c>
    </row>
    <row r="416" spans="1:9">
      <c r="A416" s="39">
        <v>413</v>
      </c>
      <c r="B416" s="5">
        <f>IF('Port Bond Returns'!H417&gt;=0,0,1)</f>
        <v>0</v>
      </c>
      <c r="C416" s="5">
        <f>IF('Port Bond Returns'!I417&gt;=0,0,1)</f>
        <v>0</v>
      </c>
      <c r="G416" s="39">
        <v>384</v>
      </c>
      <c r="H416" s="5">
        <f>IF('Port Bond Returns'!R418&gt;=0,0,1)</f>
        <v>0</v>
      </c>
      <c r="I416" s="5">
        <f>IF('Port Bond Returns'!S418&gt;=0,0,1)</f>
        <v>0</v>
      </c>
    </row>
    <row r="417" spans="1:9">
      <c r="A417" s="39">
        <v>414</v>
      </c>
      <c r="B417" s="5">
        <f>IF('Port Bond Returns'!H418&gt;=0,0,1)</f>
        <v>0</v>
      </c>
      <c r="C417" s="5">
        <f>IF('Port Bond Returns'!I418&gt;=0,0,1)</f>
        <v>0</v>
      </c>
      <c r="G417" s="39">
        <v>385</v>
      </c>
      <c r="H417" s="5">
        <f>IF('Port Bond Returns'!R419&gt;=0,0,1)</f>
        <v>0</v>
      </c>
      <c r="I417" s="5">
        <f>IF('Port Bond Returns'!S419&gt;=0,0,1)</f>
        <v>0</v>
      </c>
    </row>
    <row r="418" spans="1:9">
      <c r="A418" s="39">
        <v>415</v>
      </c>
      <c r="B418" s="5">
        <f>IF('Port Bond Returns'!H419&gt;=0,0,1)</f>
        <v>0</v>
      </c>
      <c r="C418" s="5">
        <f>IF('Port Bond Returns'!I419&gt;=0,0,1)</f>
        <v>0</v>
      </c>
      <c r="G418" s="39">
        <v>386</v>
      </c>
      <c r="H418" s="5">
        <f>IF('Port Bond Returns'!R420&gt;=0,0,1)</f>
        <v>0</v>
      </c>
      <c r="I418" s="5">
        <f>IF('Port Bond Returns'!S420&gt;=0,0,1)</f>
        <v>0</v>
      </c>
    </row>
    <row r="419" spans="1:9">
      <c r="A419" s="39">
        <v>416</v>
      </c>
      <c r="B419" s="5">
        <f>IF('Port Bond Returns'!H420&gt;=0,0,1)</f>
        <v>0</v>
      </c>
      <c r="C419" s="5">
        <f>IF('Port Bond Returns'!I420&gt;=0,0,1)</f>
        <v>0</v>
      </c>
      <c r="G419" s="39">
        <v>387</v>
      </c>
      <c r="H419" s="5">
        <f>IF('Port Bond Returns'!R421&gt;=0,0,1)</f>
        <v>0</v>
      </c>
      <c r="I419" s="5">
        <f>IF('Port Bond Returns'!S421&gt;=0,0,1)</f>
        <v>0</v>
      </c>
    </row>
    <row r="420" spans="1:9">
      <c r="A420" s="39">
        <v>417</v>
      </c>
      <c r="B420" s="5">
        <f>IF('Port Bond Returns'!H421&gt;=0,0,1)</f>
        <v>0</v>
      </c>
      <c r="C420" s="5">
        <f>IF('Port Bond Returns'!I421&gt;=0,0,1)</f>
        <v>0</v>
      </c>
      <c r="G420" s="39">
        <v>388</v>
      </c>
      <c r="H420" s="5">
        <f>IF('Port Bond Returns'!R422&gt;=0,0,1)</f>
        <v>0</v>
      </c>
      <c r="I420" s="5">
        <f>IF('Port Bond Returns'!S422&gt;=0,0,1)</f>
        <v>0</v>
      </c>
    </row>
    <row r="421" spans="1:9">
      <c r="A421" s="39">
        <v>418</v>
      </c>
      <c r="B421" s="5">
        <f>IF('Port Bond Returns'!H422&gt;=0,0,1)</f>
        <v>0</v>
      </c>
      <c r="C421" s="5">
        <f>IF('Port Bond Returns'!I422&gt;=0,0,1)</f>
        <v>0</v>
      </c>
      <c r="G421" s="39">
        <v>389</v>
      </c>
      <c r="H421" s="5">
        <f>IF('Port Bond Returns'!R423&gt;=0,0,1)</f>
        <v>0</v>
      </c>
      <c r="I421" s="5">
        <f>IF('Port Bond Returns'!S423&gt;=0,0,1)</f>
        <v>0</v>
      </c>
    </row>
    <row r="422" spans="1:9">
      <c r="A422" s="39">
        <v>419</v>
      </c>
      <c r="B422" s="5">
        <f>IF('Port Bond Returns'!H423&gt;=0,0,1)</f>
        <v>0</v>
      </c>
      <c r="C422" s="5">
        <f>IF('Port Bond Returns'!I423&gt;=0,0,1)</f>
        <v>0</v>
      </c>
      <c r="G422" s="39">
        <v>390</v>
      </c>
      <c r="H422" s="5">
        <f>IF('Port Bond Returns'!R424&gt;=0,0,1)</f>
        <v>0</v>
      </c>
      <c r="I422" s="5">
        <f>IF('Port Bond Returns'!S424&gt;=0,0,1)</f>
        <v>0</v>
      </c>
    </row>
    <row r="423" spans="1:9">
      <c r="A423" s="39">
        <v>420</v>
      </c>
      <c r="B423" s="5">
        <f>IF('Port Bond Returns'!H424&gt;=0,0,1)</f>
        <v>0</v>
      </c>
      <c r="C423" s="5">
        <f>IF('Port Bond Returns'!I424&gt;=0,0,1)</f>
        <v>0</v>
      </c>
      <c r="G423" s="39">
        <v>391</v>
      </c>
      <c r="H423" s="5">
        <f>IF('Port Bond Returns'!R425&gt;=0,0,1)</f>
        <v>0</v>
      </c>
      <c r="I423" s="5">
        <f>IF('Port Bond Returns'!S425&gt;=0,0,1)</f>
        <v>0</v>
      </c>
    </row>
    <row r="424" spans="1:9">
      <c r="A424" s="39">
        <v>421</v>
      </c>
      <c r="B424" s="5">
        <f>IF('Port Bond Returns'!H425&gt;=0,0,1)</f>
        <v>0</v>
      </c>
      <c r="C424" s="5">
        <f>IF('Port Bond Returns'!I425&gt;=0,0,1)</f>
        <v>0</v>
      </c>
      <c r="G424" s="39">
        <v>392</v>
      </c>
      <c r="H424" s="5">
        <f>IF('Port Bond Returns'!R426&gt;=0,0,1)</f>
        <v>0</v>
      </c>
      <c r="I424" s="5">
        <f>IF('Port Bond Returns'!S426&gt;=0,0,1)</f>
        <v>0</v>
      </c>
    </row>
    <row r="425" spans="1:9">
      <c r="A425" s="39">
        <v>422</v>
      </c>
      <c r="B425" s="5">
        <f>IF('Port Bond Returns'!H426&gt;=0,0,1)</f>
        <v>0</v>
      </c>
      <c r="C425" s="5">
        <f>IF('Port Bond Returns'!I426&gt;=0,0,1)</f>
        <v>0</v>
      </c>
      <c r="G425" s="39">
        <v>393</v>
      </c>
      <c r="H425" s="5">
        <f>IF('Port Bond Returns'!R427&gt;=0,0,1)</f>
        <v>0</v>
      </c>
      <c r="I425" s="5">
        <f>IF('Port Bond Returns'!S427&gt;=0,0,1)</f>
        <v>0</v>
      </c>
    </row>
    <row r="426" spans="1:9">
      <c r="A426" s="39">
        <v>423</v>
      </c>
      <c r="B426" s="5">
        <f>IF('Port Bond Returns'!H427&gt;=0,0,1)</f>
        <v>0</v>
      </c>
      <c r="C426" s="5">
        <f>IF('Port Bond Returns'!I427&gt;=0,0,1)</f>
        <v>0</v>
      </c>
      <c r="G426" s="39">
        <v>394</v>
      </c>
      <c r="H426" s="5">
        <f>IF('Port Bond Returns'!R428&gt;=0,0,1)</f>
        <v>0</v>
      </c>
      <c r="I426" s="5">
        <f>IF('Port Bond Returns'!S428&gt;=0,0,1)</f>
        <v>0</v>
      </c>
    </row>
    <row r="427" spans="1:9">
      <c r="A427" s="39">
        <v>424</v>
      </c>
      <c r="B427" s="5">
        <f>IF('Port Bond Returns'!H428&gt;=0,0,1)</f>
        <v>0</v>
      </c>
      <c r="C427" s="5">
        <f>IF('Port Bond Returns'!I428&gt;=0,0,1)</f>
        <v>0</v>
      </c>
      <c r="G427" s="39">
        <v>395</v>
      </c>
      <c r="H427" s="5">
        <f>IF('Port Bond Returns'!R429&gt;=0,0,1)</f>
        <v>0</v>
      </c>
      <c r="I427" s="5">
        <f>IF('Port Bond Returns'!S429&gt;=0,0,1)</f>
        <v>0</v>
      </c>
    </row>
    <row r="428" spans="1:9">
      <c r="A428" s="39">
        <v>425</v>
      </c>
      <c r="B428" s="5">
        <f>IF('Port Bond Returns'!H429&gt;=0,0,1)</f>
        <v>0</v>
      </c>
      <c r="C428" s="5">
        <f>IF('Port Bond Returns'!I429&gt;=0,0,1)</f>
        <v>0</v>
      </c>
      <c r="G428" s="39">
        <v>396</v>
      </c>
      <c r="H428" s="5">
        <f>IF('Port Bond Returns'!R430&gt;=0,0,1)</f>
        <v>0</v>
      </c>
      <c r="I428" s="5">
        <f>IF('Port Bond Returns'!S430&gt;=0,0,1)</f>
        <v>0</v>
      </c>
    </row>
    <row r="429" spans="1:9">
      <c r="A429" s="39">
        <v>426</v>
      </c>
      <c r="B429" s="5">
        <f>IF('Port Bond Returns'!H430&gt;=0,0,1)</f>
        <v>0</v>
      </c>
      <c r="C429" s="5">
        <f>IF('Port Bond Returns'!I430&gt;=0,0,1)</f>
        <v>0</v>
      </c>
      <c r="G429" s="39">
        <v>397</v>
      </c>
      <c r="H429" s="5">
        <f>IF('Port Bond Returns'!R431&gt;=0,0,1)</f>
        <v>0</v>
      </c>
      <c r="I429" s="5">
        <f>IF('Port Bond Returns'!S431&gt;=0,0,1)</f>
        <v>0</v>
      </c>
    </row>
    <row r="430" spans="1:9">
      <c r="A430" s="39">
        <v>427</v>
      </c>
      <c r="B430" s="5">
        <f>IF('Port Bond Returns'!H431&gt;=0,0,1)</f>
        <v>0</v>
      </c>
      <c r="C430" s="5">
        <f>IF('Port Bond Returns'!I431&gt;=0,0,1)</f>
        <v>0</v>
      </c>
      <c r="G430" s="39">
        <v>398</v>
      </c>
      <c r="H430" s="5">
        <f>IF('Port Bond Returns'!R432&gt;=0,0,1)</f>
        <v>0</v>
      </c>
      <c r="I430" s="5">
        <f>IF('Port Bond Returns'!S432&gt;=0,0,1)</f>
        <v>0</v>
      </c>
    </row>
    <row r="431" spans="1:9">
      <c r="A431" s="39">
        <v>428</v>
      </c>
      <c r="B431" s="5">
        <f>IF('Port Bond Returns'!H432&gt;=0,0,1)</f>
        <v>1</v>
      </c>
      <c r="C431" s="5">
        <f>IF('Port Bond Returns'!I432&gt;=0,0,1)</f>
        <v>0</v>
      </c>
      <c r="G431" s="39">
        <v>399</v>
      </c>
      <c r="H431" s="5">
        <f>IF('Port Bond Returns'!R433&gt;=0,0,1)</f>
        <v>0</v>
      </c>
      <c r="I431" s="5">
        <f>IF('Port Bond Returns'!S433&gt;=0,0,1)</f>
        <v>0</v>
      </c>
    </row>
    <row r="432" spans="1:9">
      <c r="A432" s="39">
        <v>429</v>
      </c>
      <c r="B432" s="5">
        <f>IF('Port Bond Returns'!H433&gt;=0,0,1)</f>
        <v>0</v>
      </c>
      <c r="C432" s="5">
        <f>IF('Port Bond Returns'!I433&gt;=0,0,1)</f>
        <v>0</v>
      </c>
      <c r="G432" s="39">
        <v>400</v>
      </c>
      <c r="H432" s="5">
        <f>IF('Port Bond Returns'!R434&gt;=0,0,1)</f>
        <v>0</v>
      </c>
      <c r="I432" s="5">
        <f>IF('Port Bond Returns'!S434&gt;=0,0,1)</f>
        <v>0</v>
      </c>
    </row>
    <row r="433" spans="1:9">
      <c r="A433" s="39">
        <v>430</v>
      </c>
      <c r="B433" s="5">
        <f>IF('Port Bond Returns'!H434&gt;=0,0,1)</f>
        <v>0</v>
      </c>
      <c r="C433" s="5">
        <f>IF('Port Bond Returns'!I434&gt;=0,0,1)</f>
        <v>0</v>
      </c>
      <c r="G433" s="39">
        <v>401</v>
      </c>
      <c r="H433" s="5">
        <f>IF('Port Bond Returns'!R435&gt;=0,0,1)</f>
        <v>0</v>
      </c>
      <c r="I433" s="5">
        <f>IF('Port Bond Returns'!S435&gt;=0,0,1)</f>
        <v>0</v>
      </c>
    </row>
    <row r="434" spans="1:9">
      <c r="A434" s="39">
        <v>431</v>
      </c>
      <c r="B434" s="5">
        <f>IF('Port Bond Returns'!H435&gt;=0,0,1)</f>
        <v>0</v>
      </c>
      <c r="C434" s="5">
        <f>IF('Port Bond Returns'!I435&gt;=0,0,1)</f>
        <v>0</v>
      </c>
      <c r="G434" s="39">
        <v>402</v>
      </c>
      <c r="H434" s="5">
        <f>IF('Port Bond Returns'!R436&gt;=0,0,1)</f>
        <v>0</v>
      </c>
      <c r="I434" s="5">
        <f>IF('Port Bond Returns'!S436&gt;=0,0,1)</f>
        <v>0</v>
      </c>
    </row>
    <row r="435" spans="1:9">
      <c r="A435" s="39">
        <v>432</v>
      </c>
      <c r="B435" s="5">
        <f>IF('Port Bond Returns'!H436&gt;=0,0,1)</f>
        <v>0</v>
      </c>
      <c r="C435" s="5">
        <f>IF('Port Bond Returns'!I436&gt;=0,0,1)</f>
        <v>0</v>
      </c>
      <c r="G435" s="39">
        <v>403</v>
      </c>
      <c r="H435" s="5">
        <f>IF('Port Bond Returns'!R437&gt;=0,0,1)</f>
        <v>0</v>
      </c>
      <c r="I435" s="5">
        <f>IF('Port Bond Returns'!S437&gt;=0,0,1)</f>
        <v>0</v>
      </c>
    </row>
    <row r="436" spans="1:9">
      <c r="A436" s="39">
        <v>433</v>
      </c>
      <c r="B436" s="5">
        <f>IF('Port Bond Returns'!H437&gt;=0,0,1)</f>
        <v>0</v>
      </c>
      <c r="C436" s="5">
        <f>IF('Port Bond Returns'!I437&gt;=0,0,1)</f>
        <v>0</v>
      </c>
      <c r="G436" s="39">
        <v>404</v>
      </c>
      <c r="H436" s="5">
        <f>IF('Port Bond Returns'!R438&gt;=0,0,1)</f>
        <v>0</v>
      </c>
      <c r="I436" s="5">
        <f>IF('Port Bond Returns'!S438&gt;=0,0,1)</f>
        <v>0</v>
      </c>
    </row>
    <row r="437" spans="1:9">
      <c r="A437" s="39">
        <v>434</v>
      </c>
      <c r="B437" s="5">
        <f>IF('Port Bond Returns'!H438&gt;=0,0,1)</f>
        <v>0</v>
      </c>
      <c r="C437" s="5">
        <f>IF('Port Bond Returns'!I438&gt;=0,0,1)</f>
        <v>0</v>
      </c>
      <c r="G437" s="39">
        <v>405</v>
      </c>
      <c r="H437" s="5">
        <f>IF('Port Bond Returns'!R439&gt;=0,0,1)</f>
        <v>0</v>
      </c>
      <c r="I437" s="5">
        <f>IF('Port Bond Returns'!S439&gt;=0,0,1)</f>
        <v>0</v>
      </c>
    </row>
    <row r="438" spans="1:9">
      <c r="A438" s="39">
        <v>435</v>
      </c>
      <c r="B438" s="5">
        <f>IF('Port Bond Returns'!H439&gt;=0,0,1)</f>
        <v>0</v>
      </c>
      <c r="C438" s="5">
        <f>IF('Port Bond Returns'!I439&gt;=0,0,1)</f>
        <v>0</v>
      </c>
      <c r="G438" s="39">
        <v>406</v>
      </c>
      <c r="H438" s="5">
        <f>IF('Port Bond Returns'!R440&gt;=0,0,1)</f>
        <v>0</v>
      </c>
      <c r="I438" s="5">
        <f>IF('Port Bond Returns'!S440&gt;=0,0,1)</f>
        <v>0</v>
      </c>
    </row>
    <row r="439" spans="1:9">
      <c r="A439" s="39">
        <v>436</v>
      </c>
      <c r="B439" s="5">
        <f>IF('Port Bond Returns'!H440&gt;=0,0,1)</f>
        <v>0</v>
      </c>
      <c r="C439" s="5">
        <f>IF('Port Bond Returns'!I440&gt;=0,0,1)</f>
        <v>0</v>
      </c>
      <c r="G439" s="39">
        <v>407</v>
      </c>
      <c r="H439" s="5">
        <f>IF('Port Bond Returns'!R441&gt;=0,0,1)</f>
        <v>0</v>
      </c>
      <c r="I439" s="5">
        <f>IF('Port Bond Returns'!S441&gt;=0,0,1)</f>
        <v>0</v>
      </c>
    </row>
    <row r="440" spans="1:9">
      <c r="A440" s="39">
        <v>437</v>
      </c>
      <c r="B440" s="5">
        <f>IF('Port Bond Returns'!H441&gt;=0,0,1)</f>
        <v>0</v>
      </c>
      <c r="C440" s="5">
        <f>IF('Port Bond Returns'!I441&gt;=0,0,1)</f>
        <v>0</v>
      </c>
      <c r="G440" s="39">
        <v>408</v>
      </c>
      <c r="H440" s="5">
        <f>IF('Port Bond Returns'!R442&gt;=0,0,1)</f>
        <v>0</v>
      </c>
      <c r="I440" s="5">
        <f>IF('Port Bond Returns'!S442&gt;=0,0,1)</f>
        <v>0</v>
      </c>
    </row>
    <row r="441" spans="1:9">
      <c r="A441" s="39">
        <v>438</v>
      </c>
      <c r="B441" s="5">
        <f>IF('Port Bond Returns'!H442&gt;=0,0,1)</f>
        <v>0</v>
      </c>
      <c r="C441" s="5">
        <f>IF('Port Bond Returns'!I442&gt;=0,0,1)</f>
        <v>0</v>
      </c>
      <c r="G441" s="39">
        <v>409</v>
      </c>
      <c r="H441" s="5">
        <f>IF('Port Bond Returns'!R443&gt;=0,0,1)</f>
        <v>0</v>
      </c>
      <c r="I441" s="5">
        <f>IF('Port Bond Returns'!S443&gt;=0,0,1)</f>
        <v>0</v>
      </c>
    </row>
    <row r="442" spans="1:9">
      <c r="A442" s="39">
        <v>439</v>
      </c>
      <c r="B442" s="5">
        <f>IF('Port Bond Returns'!H443&gt;=0,0,1)</f>
        <v>0</v>
      </c>
      <c r="C442" s="5">
        <f>IF('Port Bond Returns'!I443&gt;=0,0,1)</f>
        <v>0</v>
      </c>
      <c r="G442" s="39">
        <v>410</v>
      </c>
      <c r="H442" s="5">
        <f>IF('Port Bond Returns'!R444&gt;=0,0,1)</f>
        <v>0</v>
      </c>
      <c r="I442" s="5">
        <f>IF('Port Bond Returns'!S444&gt;=0,0,1)</f>
        <v>0</v>
      </c>
    </row>
    <row r="443" spans="1:9">
      <c r="A443" s="39">
        <v>440</v>
      </c>
      <c r="B443" s="5">
        <f>IF('Port Bond Returns'!H444&gt;=0,0,1)</f>
        <v>0</v>
      </c>
      <c r="C443" s="5">
        <f>IF('Port Bond Returns'!I444&gt;=0,0,1)</f>
        <v>0</v>
      </c>
      <c r="G443" s="39">
        <v>411</v>
      </c>
      <c r="H443" s="5">
        <f>IF('Port Bond Returns'!R445&gt;=0,0,1)</f>
        <v>0</v>
      </c>
      <c r="I443" s="5">
        <f>IF('Port Bond Returns'!S445&gt;=0,0,1)</f>
        <v>0</v>
      </c>
    </row>
    <row r="444" spans="1:9">
      <c r="A444" s="39">
        <v>441</v>
      </c>
      <c r="B444" s="5">
        <f>IF('Port Bond Returns'!H445&gt;=0,0,1)</f>
        <v>0</v>
      </c>
      <c r="C444" s="5">
        <f>IF('Port Bond Returns'!I445&gt;=0,0,1)</f>
        <v>0</v>
      </c>
      <c r="G444" s="39">
        <v>412</v>
      </c>
      <c r="H444" s="5">
        <f>IF('Port Bond Returns'!R446&gt;=0,0,1)</f>
        <v>0</v>
      </c>
      <c r="I444" s="5">
        <f>IF('Port Bond Returns'!S446&gt;=0,0,1)</f>
        <v>0</v>
      </c>
    </row>
    <row r="445" spans="1:9">
      <c r="A445" s="39">
        <v>442</v>
      </c>
      <c r="B445" s="5">
        <f>IF('Port Bond Returns'!H446&gt;=0,0,1)</f>
        <v>0</v>
      </c>
      <c r="C445" s="5">
        <f>IF('Port Bond Returns'!I446&gt;=0,0,1)</f>
        <v>0</v>
      </c>
      <c r="G445" s="39">
        <v>413</v>
      </c>
      <c r="H445" s="5">
        <f>IF('Port Bond Returns'!R447&gt;=0,0,1)</f>
        <v>0</v>
      </c>
      <c r="I445" s="5">
        <f>IF('Port Bond Returns'!S447&gt;=0,0,1)</f>
        <v>0</v>
      </c>
    </row>
    <row r="446" spans="1:9">
      <c r="A446" s="39">
        <v>443</v>
      </c>
      <c r="B446" s="5">
        <f>IF('Port Bond Returns'!H447&gt;=0,0,1)</f>
        <v>0</v>
      </c>
      <c r="C446" s="5">
        <f>IF('Port Bond Returns'!I447&gt;=0,0,1)</f>
        <v>0</v>
      </c>
      <c r="G446" s="39">
        <v>414</v>
      </c>
      <c r="H446" s="5">
        <f>IF('Port Bond Returns'!R448&gt;=0,0,1)</f>
        <v>0</v>
      </c>
      <c r="I446" s="5">
        <f>IF('Port Bond Returns'!S448&gt;=0,0,1)</f>
        <v>0</v>
      </c>
    </row>
    <row r="447" spans="1:9">
      <c r="A447" s="39">
        <v>444</v>
      </c>
      <c r="B447" s="5">
        <f>IF('Port Bond Returns'!H448&gt;=0,0,1)</f>
        <v>0</v>
      </c>
      <c r="C447" s="5">
        <f>IF('Port Bond Returns'!I448&gt;=0,0,1)</f>
        <v>0</v>
      </c>
      <c r="G447" s="39">
        <v>415</v>
      </c>
      <c r="H447" s="5">
        <f>IF('Port Bond Returns'!R449&gt;=0,0,1)</f>
        <v>0</v>
      </c>
      <c r="I447" s="5">
        <f>IF('Port Bond Returns'!S449&gt;=0,0,1)</f>
        <v>0</v>
      </c>
    </row>
    <row r="448" spans="1:9">
      <c r="A448" s="39">
        <v>445</v>
      </c>
      <c r="B448" s="5">
        <f>IF('Port Bond Returns'!H449&gt;=0,0,1)</f>
        <v>0</v>
      </c>
      <c r="C448" s="5">
        <f>IF('Port Bond Returns'!I449&gt;=0,0,1)</f>
        <v>0</v>
      </c>
      <c r="G448" s="39">
        <v>416</v>
      </c>
      <c r="H448" s="5">
        <f>IF('Port Bond Returns'!R450&gt;=0,0,1)</f>
        <v>0</v>
      </c>
      <c r="I448" s="5">
        <f>IF('Port Bond Returns'!S450&gt;=0,0,1)</f>
        <v>0</v>
      </c>
    </row>
    <row r="449" spans="1:9">
      <c r="A449" s="39">
        <v>446</v>
      </c>
      <c r="B449" s="5">
        <f>IF('Port Bond Returns'!H450&gt;=0,0,1)</f>
        <v>0</v>
      </c>
      <c r="C449" s="5">
        <f>IF('Port Bond Returns'!I450&gt;=0,0,1)</f>
        <v>0</v>
      </c>
      <c r="G449" s="39">
        <v>417</v>
      </c>
      <c r="H449" s="5">
        <f>IF('Port Bond Returns'!R451&gt;=0,0,1)</f>
        <v>0</v>
      </c>
      <c r="I449" s="5">
        <f>IF('Port Bond Returns'!S451&gt;=0,0,1)</f>
        <v>0</v>
      </c>
    </row>
    <row r="450" spans="1:9">
      <c r="A450" s="39">
        <v>447</v>
      </c>
      <c r="B450" s="5">
        <f>IF('Port Bond Returns'!H451&gt;=0,0,1)</f>
        <v>0</v>
      </c>
      <c r="C450" s="5">
        <f>IF('Port Bond Returns'!I451&gt;=0,0,1)</f>
        <v>0</v>
      </c>
      <c r="G450" s="39">
        <v>418</v>
      </c>
      <c r="H450" s="5">
        <f>IF('Port Bond Returns'!R452&gt;=0,0,1)</f>
        <v>0</v>
      </c>
      <c r="I450" s="5">
        <f>IF('Port Bond Returns'!S452&gt;=0,0,1)</f>
        <v>0</v>
      </c>
    </row>
    <row r="451" spans="1:9">
      <c r="A451" s="39">
        <v>448</v>
      </c>
      <c r="B451" s="5">
        <f>IF('Port Bond Returns'!H452&gt;=0,0,1)</f>
        <v>0</v>
      </c>
      <c r="C451" s="5">
        <f>IF('Port Bond Returns'!I452&gt;=0,0,1)</f>
        <v>0</v>
      </c>
      <c r="G451" s="39">
        <v>419</v>
      </c>
      <c r="H451" s="5">
        <f>IF('Port Bond Returns'!R453&gt;=0,0,1)</f>
        <v>0</v>
      </c>
      <c r="I451" s="5">
        <f>IF('Port Bond Returns'!S453&gt;=0,0,1)</f>
        <v>0</v>
      </c>
    </row>
    <row r="452" spans="1:9">
      <c r="A452" s="39">
        <v>449</v>
      </c>
      <c r="B452" s="5">
        <f>IF('Port Bond Returns'!H453&gt;=0,0,1)</f>
        <v>0</v>
      </c>
      <c r="C452" s="5">
        <f>IF('Port Bond Returns'!I453&gt;=0,0,1)</f>
        <v>0</v>
      </c>
      <c r="G452" s="39">
        <v>420</v>
      </c>
      <c r="H452" s="5">
        <f>IF('Port Bond Returns'!R454&gt;=0,0,1)</f>
        <v>0</v>
      </c>
      <c r="I452" s="5">
        <f>IF('Port Bond Returns'!S454&gt;=0,0,1)</f>
        <v>0</v>
      </c>
    </row>
    <row r="453" spans="1:9">
      <c r="A453" s="39">
        <v>450</v>
      </c>
      <c r="B453" s="5">
        <f>IF('Port Bond Returns'!H454&gt;=0,0,1)</f>
        <v>0</v>
      </c>
      <c r="C453" s="5">
        <f>IF('Port Bond Returns'!I454&gt;=0,0,1)</f>
        <v>0</v>
      </c>
      <c r="G453" s="39">
        <v>421</v>
      </c>
      <c r="H453" s="5">
        <f>IF('Port Bond Returns'!R455&gt;=0,0,1)</f>
        <v>0</v>
      </c>
      <c r="I453" s="5">
        <f>IF('Port Bond Returns'!S455&gt;=0,0,1)</f>
        <v>0</v>
      </c>
    </row>
    <row r="454" spans="1:9">
      <c r="A454" s="39">
        <v>451</v>
      </c>
      <c r="B454" s="5">
        <f>IF('Port Bond Returns'!H455&gt;=0,0,1)</f>
        <v>0</v>
      </c>
      <c r="C454" s="5">
        <f>IF('Port Bond Returns'!I455&gt;=0,0,1)</f>
        <v>0</v>
      </c>
      <c r="G454" s="39">
        <v>422</v>
      </c>
      <c r="H454" s="5">
        <f>IF('Port Bond Returns'!R456&gt;=0,0,1)</f>
        <v>0</v>
      </c>
      <c r="I454" s="5">
        <f>IF('Port Bond Returns'!S456&gt;=0,0,1)</f>
        <v>0</v>
      </c>
    </row>
    <row r="455" spans="1:9">
      <c r="A455" s="39">
        <v>452</v>
      </c>
      <c r="B455" s="5">
        <f>IF('Port Bond Returns'!H456&gt;=0,0,1)</f>
        <v>0</v>
      </c>
      <c r="C455" s="5">
        <f>IF('Port Bond Returns'!I456&gt;=0,0,1)</f>
        <v>0</v>
      </c>
      <c r="G455" s="39">
        <v>423</v>
      </c>
      <c r="H455" s="5">
        <f>IF('Port Bond Returns'!R457&gt;=0,0,1)</f>
        <v>0</v>
      </c>
      <c r="I455" s="5">
        <f>IF('Port Bond Returns'!S457&gt;=0,0,1)</f>
        <v>0</v>
      </c>
    </row>
    <row r="456" spans="1:9">
      <c r="A456" s="39">
        <v>453</v>
      </c>
      <c r="B456" s="5">
        <f>IF('Port Bond Returns'!H457&gt;=0,0,1)</f>
        <v>0</v>
      </c>
      <c r="C456" s="5">
        <f>IF('Port Bond Returns'!I457&gt;=0,0,1)</f>
        <v>0</v>
      </c>
      <c r="G456" s="39">
        <v>424</v>
      </c>
      <c r="H456" s="5">
        <f>IF('Port Bond Returns'!R458&gt;=0,0,1)</f>
        <v>0</v>
      </c>
      <c r="I456" s="5">
        <f>IF('Port Bond Returns'!S458&gt;=0,0,1)</f>
        <v>0</v>
      </c>
    </row>
    <row r="457" spans="1:9">
      <c r="A457" s="39">
        <v>454</v>
      </c>
      <c r="B457" s="5">
        <f>IF('Port Bond Returns'!H458&gt;=0,0,1)</f>
        <v>0</v>
      </c>
      <c r="C457" s="5">
        <f>IF('Port Bond Returns'!I458&gt;=0,0,1)</f>
        <v>0</v>
      </c>
      <c r="G457" s="39">
        <v>425</v>
      </c>
      <c r="H457" s="5">
        <f>IF('Port Bond Returns'!R459&gt;=0,0,1)</f>
        <v>0</v>
      </c>
      <c r="I457" s="5">
        <f>IF('Port Bond Returns'!S459&gt;=0,0,1)</f>
        <v>0</v>
      </c>
    </row>
    <row r="458" spans="1:9">
      <c r="A458" s="39">
        <v>455</v>
      </c>
      <c r="B458" s="5">
        <f>IF('Port Bond Returns'!H459&gt;=0,0,1)</f>
        <v>0</v>
      </c>
      <c r="C458" s="5">
        <f>IF('Port Bond Returns'!I459&gt;=0,0,1)</f>
        <v>0</v>
      </c>
      <c r="G458" s="39">
        <v>426</v>
      </c>
      <c r="H458" s="5">
        <f>IF('Port Bond Returns'!R460&gt;=0,0,1)</f>
        <v>0</v>
      </c>
      <c r="I458" s="5">
        <f>IF('Port Bond Returns'!S460&gt;=0,0,1)</f>
        <v>0</v>
      </c>
    </row>
    <row r="459" spans="1:9">
      <c r="A459" s="39">
        <v>456</v>
      </c>
      <c r="B459" s="5">
        <f>IF('Port Bond Returns'!H460&gt;=0,0,1)</f>
        <v>0</v>
      </c>
      <c r="C459" s="5">
        <f>IF('Port Bond Returns'!I460&gt;=0,0,1)</f>
        <v>0</v>
      </c>
      <c r="G459" s="39">
        <v>427</v>
      </c>
      <c r="H459" s="5">
        <f>IF('Port Bond Returns'!R461&gt;=0,0,1)</f>
        <v>0</v>
      </c>
      <c r="I459" s="5">
        <f>IF('Port Bond Returns'!S461&gt;=0,0,1)</f>
        <v>0</v>
      </c>
    </row>
    <row r="460" spans="1:9">
      <c r="A460" s="39">
        <v>457</v>
      </c>
      <c r="B460" s="5">
        <f>IF('Port Bond Returns'!H461&gt;=0,0,1)</f>
        <v>0</v>
      </c>
      <c r="C460" s="5">
        <f>IF('Port Bond Returns'!I461&gt;=0,0,1)</f>
        <v>0</v>
      </c>
      <c r="G460" s="39">
        <v>428</v>
      </c>
      <c r="H460" s="5">
        <f>IF('Port Bond Returns'!R462&gt;=0,0,1)</f>
        <v>0</v>
      </c>
      <c r="I460" s="5">
        <f>IF('Port Bond Returns'!S462&gt;=0,0,1)</f>
        <v>0</v>
      </c>
    </row>
    <row r="461" spans="1:9">
      <c r="A461" s="39">
        <v>458</v>
      </c>
      <c r="B461" s="5">
        <f>IF('Port Bond Returns'!H462&gt;=0,0,1)</f>
        <v>0</v>
      </c>
      <c r="C461" s="5">
        <f>IF('Port Bond Returns'!I462&gt;=0,0,1)</f>
        <v>0</v>
      </c>
      <c r="G461" s="39">
        <v>429</v>
      </c>
      <c r="H461" s="5">
        <f>IF('Port Bond Returns'!R463&gt;=0,0,1)</f>
        <v>0</v>
      </c>
      <c r="I461" s="5">
        <f>IF('Port Bond Returns'!S463&gt;=0,0,1)</f>
        <v>0</v>
      </c>
    </row>
    <row r="462" spans="1:9">
      <c r="A462" s="39">
        <v>459</v>
      </c>
      <c r="B462" s="5">
        <f>IF('Port Bond Returns'!H463&gt;=0,0,1)</f>
        <v>0</v>
      </c>
      <c r="C462" s="5">
        <f>IF('Port Bond Returns'!I463&gt;=0,0,1)</f>
        <v>0</v>
      </c>
      <c r="G462" s="39">
        <v>430</v>
      </c>
      <c r="H462" s="5">
        <f>IF('Port Bond Returns'!R464&gt;=0,0,1)</f>
        <v>0</v>
      </c>
      <c r="I462" s="5">
        <f>IF('Port Bond Returns'!S464&gt;=0,0,1)</f>
        <v>0</v>
      </c>
    </row>
    <row r="463" spans="1:9">
      <c r="A463" s="39">
        <v>460</v>
      </c>
      <c r="B463" s="5">
        <f>IF('Port Bond Returns'!H464&gt;=0,0,1)</f>
        <v>0</v>
      </c>
      <c r="C463" s="5">
        <f>IF('Port Bond Returns'!I464&gt;=0,0,1)</f>
        <v>0</v>
      </c>
      <c r="G463" s="39">
        <v>431</v>
      </c>
      <c r="H463" s="5">
        <f>IF('Port Bond Returns'!R465&gt;=0,0,1)</f>
        <v>0</v>
      </c>
      <c r="I463" s="5">
        <f>IF('Port Bond Returns'!S465&gt;=0,0,1)</f>
        <v>0</v>
      </c>
    </row>
    <row r="464" spans="1:9">
      <c r="A464" s="39">
        <v>461</v>
      </c>
      <c r="B464" s="5">
        <f>IF('Port Bond Returns'!H465&gt;=0,0,1)</f>
        <v>0</v>
      </c>
      <c r="C464" s="5">
        <f>IF('Port Bond Returns'!I465&gt;=0,0,1)</f>
        <v>0</v>
      </c>
      <c r="G464" s="39">
        <v>432</v>
      </c>
      <c r="H464" s="5">
        <f>IF('Port Bond Returns'!R466&gt;=0,0,1)</f>
        <v>0</v>
      </c>
      <c r="I464" s="5">
        <f>IF('Port Bond Returns'!S466&gt;=0,0,1)</f>
        <v>0</v>
      </c>
    </row>
    <row r="465" spans="1:9">
      <c r="A465" s="39">
        <v>462</v>
      </c>
      <c r="B465" s="5">
        <f>IF('Port Bond Returns'!H466&gt;=0,0,1)</f>
        <v>0</v>
      </c>
      <c r="C465" s="5">
        <f>IF('Port Bond Returns'!I466&gt;=0,0,1)</f>
        <v>0</v>
      </c>
      <c r="G465" s="39">
        <v>433</v>
      </c>
      <c r="H465" s="5">
        <f>IF('Port Bond Returns'!R467&gt;=0,0,1)</f>
        <v>0</v>
      </c>
      <c r="I465" s="5">
        <f>IF('Port Bond Returns'!S467&gt;=0,0,1)</f>
        <v>0</v>
      </c>
    </row>
    <row r="466" spans="1:9">
      <c r="A466" s="39">
        <v>463</v>
      </c>
      <c r="B466" s="5">
        <f>IF('Port Bond Returns'!H467&gt;=0,0,1)</f>
        <v>0</v>
      </c>
      <c r="C466" s="5">
        <f>IF('Port Bond Returns'!I467&gt;=0,0,1)</f>
        <v>0</v>
      </c>
      <c r="G466" s="39">
        <v>434</v>
      </c>
      <c r="H466" s="5">
        <f>IF('Port Bond Returns'!R468&gt;=0,0,1)</f>
        <v>0</v>
      </c>
      <c r="I466" s="5">
        <f>IF('Port Bond Returns'!S468&gt;=0,0,1)</f>
        <v>0</v>
      </c>
    </row>
    <row r="467" spans="1:9">
      <c r="A467" s="39">
        <v>464</v>
      </c>
      <c r="B467" s="5">
        <f>IF('Port Bond Returns'!H468&gt;=0,0,1)</f>
        <v>0</v>
      </c>
      <c r="C467" s="5">
        <f>IF('Port Bond Returns'!I468&gt;=0,0,1)</f>
        <v>0</v>
      </c>
      <c r="G467" s="39">
        <v>435</v>
      </c>
      <c r="H467" s="5">
        <f>IF('Port Bond Returns'!R469&gt;=0,0,1)</f>
        <v>0</v>
      </c>
      <c r="I467" s="5">
        <f>IF('Port Bond Returns'!S469&gt;=0,0,1)</f>
        <v>0</v>
      </c>
    </row>
    <row r="468" spans="1:9">
      <c r="A468" s="39">
        <v>465</v>
      </c>
      <c r="B468" s="5">
        <f>IF('Port Bond Returns'!H469&gt;=0,0,1)</f>
        <v>0</v>
      </c>
      <c r="C468" s="5">
        <f>IF('Port Bond Returns'!I469&gt;=0,0,1)</f>
        <v>0</v>
      </c>
      <c r="G468" s="39">
        <v>436</v>
      </c>
      <c r="H468" s="5">
        <f>IF('Port Bond Returns'!R470&gt;=0,0,1)</f>
        <v>0</v>
      </c>
      <c r="I468" s="5">
        <f>IF('Port Bond Returns'!S470&gt;=0,0,1)</f>
        <v>0</v>
      </c>
    </row>
    <row r="469" spans="1:9">
      <c r="A469" s="39">
        <v>466</v>
      </c>
      <c r="B469" s="5">
        <f>IF('Port Bond Returns'!H470&gt;=0,0,1)</f>
        <v>0</v>
      </c>
      <c r="C469" s="5">
        <f>IF('Port Bond Returns'!I470&gt;=0,0,1)</f>
        <v>0</v>
      </c>
      <c r="G469" s="39">
        <v>437</v>
      </c>
      <c r="H469" s="5">
        <f>IF('Port Bond Returns'!R471&gt;=0,0,1)</f>
        <v>0</v>
      </c>
      <c r="I469" s="5">
        <f>IF('Port Bond Returns'!S471&gt;=0,0,1)</f>
        <v>0</v>
      </c>
    </row>
    <row r="470" spans="1:9">
      <c r="A470" s="39">
        <v>467</v>
      </c>
      <c r="B470" s="5">
        <f>IF('Port Bond Returns'!H471&gt;=0,0,1)</f>
        <v>0</v>
      </c>
      <c r="C470" s="5">
        <f>IF('Port Bond Returns'!I471&gt;=0,0,1)</f>
        <v>0</v>
      </c>
      <c r="G470" s="39">
        <v>438</v>
      </c>
      <c r="H470" s="5">
        <f>IF('Port Bond Returns'!R472&gt;=0,0,1)</f>
        <v>0</v>
      </c>
      <c r="I470" s="5">
        <f>IF('Port Bond Returns'!S472&gt;=0,0,1)</f>
        <v>0</v>
      </c>
    </row>
    <row r="471" spans="1:9">
      <c r="A471" s="39">
        <v>468</v>
      </c>
      <c r="B471" s="5">
        <f>IF('Port Bond Returns'!H472&gt;=0,0,1)</f>
        <v>0</v>
      </c>
      <c r="C471" s="5">
        <f>IF('Port Bond Returns'!I472&gt;=0,0,1)</f>
        <v>0</v>
      </c>
      <c r="G471" s="39">
        <v>439</v>
      </c>
      <c r="H471" s="5">
        <f>IF('Port Bond Returns'!R473&gt;=0,0,1)</f>
        <v>0</v>
      </c>
      <c r="I471" s="5">
        <f>IF('Port Bond Returns'!S473&gt;=0,0,1)</f>
        <v>0</v>
      </c>
    </row>
    <row r="472" spans="1:9">
      <c r="A472" s="39">
        <v>469</v>
      </c>
      <c r="B472" s="5">
        <f>IF('Port Bond Returns'!H473&gt;=0,0,1)</f>
        <v>0</v>
      </c>
      <c r="C472" s="5">
        <f>IF('Port Bond Returns'!I473&gt;=0,0,1)</f>
        <v>0</v>
      </c>
      <c r="G472" s="39">
        <v>440</v>
      </c>
      <c r="H472" s="5">
        <f>IF('Port Bond Returns'!R474&gt;=0,0,1)</f>
        <v>0</v>
      </c>
      <c r="I472" s="5">
        <f>IF('Port Bond Returns'!S474&gt;=0,0,1)</f>
        <v>0</v>
      </c>
    </row>
    <row r="473" spans="1:9">
      <c r="A473" s="39">
        <v>470</v>
      </c>
      <c r="B473" s="5">
        <f>IF('Port Bond Returns'!H474&gt;=0,0,1)</f>
        <v>0</v>
      </c>
      <c r="C473" s="5">
        <f>IF('Port Bond Returns'!I474&gt;=0,0,1)</f>
        <v>0</v>
      </c>
      <c r="G473" s="39">
        <v>441</v>
      </c>
      <c r="H473" s="5">
        <f>IF('Port Bond Returns'!R475&gt;=0,0,1)</f>
        <v>0</v>
      </c>
      <c r="I473" s="5">
        <f>IF('Port Bond Returns'!S475&gt;=0,0,1)</f>
        <v>0</v>
      </c>
    </row>
    <row r="474" spans="1:9">
      <c r="A474" s="39">
        <v>471</v>
      </c>
      <c r="B474" s="5">
        <f>IF('Port Bond Returns'!H475&gt;=0,0,1)</f>
        <v>0</v>
      </c>
      <c r="C474" s="5">
        <f>IF('Port Bond Returns'!I475&gt;=0,0,1)</f>
        <v>0</v>
      </c>
      <c r="G474" s="39">
        <v>442</v>
      </c>
      <c r="H474" s="5">
        <f>IF('Port Bond Returns'!R476&gt;=0,0,1)</f>
        <v>0</v>
      </c>
      <c r="I474" s="5">
        <f>IF('Port Bond Returns'!S476&gt;=0,0,1)</f>
        <v>0</v>
      </c>
    </row>
    <row r="475" spans="1:9">
      <c r="A475" s="39">
        <v>472</v>
      </c>
      <c r="B475" s="5">
        <f>IF('Port Bond Returns'!H476&gt;=0,0,1)</f>
        <v>0</v>
      </c>
      <c r="C475" s="5">
        <f>IF('Port Bond Returns'!I476&gt;=0,0,1)</f>
        <v>0</v>
      </c>
      <c r="G475" s="39">
        <v>443</v>
      </c>
      <c r="H475" s="5">
        <f>IF('Port Bond Returns'!R477&gt;=0,0,1)</f>
        <v>0</v>
      </c>
      <c r="I475" s="5">
        <f>IF('Port Bond Returns'!S477&gt;=0,0,1)</f>
        <v>0</v>
      </c>
    </row>
    <row r="476" spans="1:9">
      <c r="A476" s="39">
        <v>473</v>
      </c>
      <c r="B476" s="5">
        <f>IF('Port Bond Returns'!H477&gt;=0,0,1)</f>
        <v>0</v>
      </c>
      <c r="C476" s="5">
        <f>IF('Port Bond Returns'!I477&gt;=0,0,1)</f>
        <v>0</v>
      </c>
      <c r="G476" s="39">
        <v>444</v>
      </c>
      <c r="H476" s="5">
        <f>IF('Port Bond Returns'!R478&gt;=0,0,1)</f>
        <v>0</v>
      </c>
      <c r="I476" s="5">
        <f>IF('Port Bond Returns'!S478&gt;=0,0,1)</f>
        <v>0</v>
      </c>
    </row>
    <row r="477" spans="1:9">
      <c r="A477" s="39">
        <v>474</v>
      </c>
      <c r="B477" s="5">
        <f>IF('Port Bond Returns'!H478&gt;=0,0,1)</f>
        <v>0</v>
      </c>
      <c r="C477" s="5">
        <f>IF('Port Bond Returns'!I478&gt;=0,0,1)</f>
        <v>0</v>
      </c>
      <c r="G477" s="39">
        <v>445</v>
      </c>
      <c r="H477" s="5">
        <f>IF('Port Bond Returns'!R479&gt;=0,0,1)</f>
        <v>0</v>
      </c>
      <c r="I477" s="5">
        <f>IF('Port Bond Returns'!S479&gt;=0,0,1)</f>
        <v>0</v>
      </c>
    </row>
    <row r="478" spans="1:9">
      <c r="A478" s="39">
        <v>475</v>
      </c>
      <c r="B478" s="5">
        <f>IF('Port Bond Returns'!H479&gt;=0,0,1)</f>
        <v>0</v>
      </c>
      <c r="C478" s="5">
        <f>IF('Port Bond Returns'!I479&gt;=0,0,1)</f>
        <v>0</v>
      </c>
      <c r="G478" s="39">
        <v>446</v>
      </c>
      <c r="H478" s="5">
        <f>IF('Port Bond Returns'!R480&gt;=0,0,1)</f>
        <v>0</v>
      </c>
      <c r="I478" s="5">
        <f>IF('Port Bond Returns'!S480&gt;=0,0,1)</f>
        <v>0</v>
      </c>
    </row>
    <row r="479" spans="1:9">
      <c r="A479" s="39">
        <v>476</v>
      </c>
      <c r="B479" s="5">
        <f>IF('Port Bond Returns'!H480&gt;=0,0,1)</f>
        <v>0</v>
      </c>
      <c r="C479" s="5">
        <f>IF('Port Bond Returns'!I480&gt;=0,0,1)</f>
        <v>0</v>
      </c>
      <c r="G479" s="39">
        <v>447</v>
      </c>
      <c r="H479" s="5">
        <f>IF('Port Bond Returns'!R481&gt;=0,0,1)</f>
        <v>0</v>
      </c>
      <c r="I479" s="5">
        <f>IF('Port Bond Returns'!S481&gt;=0,0,1)</f>
        <v>0</v>
      </c>
    </row>
    <row r="480" spans="1:9">
      <c r="A480" s="39">
        <v>477</v>
      </c>
      <c r="B480" s="5">
        <f>IF('Port Bond Returns'!H481&gt;=0,0,1)</f>
        <v>0</v>
      </c>
      <c r="C480" s="5">
        <f>IF('Port Bond Returns'!I481&gt;=0,0,1)</f>
        <v>0</v>
      </c>
      <c r="G480" s="39">
        <v>448</v>
      </c>
      <c r="H480" s="5">
        <f>IF('Port Bond Returns'!R482&gt;=0,0,1)</f>
        <v>0</v>
      </c>
      <c r="I480" s="5">
        <f>IF('Port Bond Returns'!S482&gt;=0,0,1)</f>
        <v>0</v>
      </c>
    </row>
    <row r="481" spans="1:9">
      <c r="A481" s="39">
        <v>478</v>
      </c>
      <c r="B481" s="5">
        <f>IF('Port Bond Returns'!H482&gt;=0,0,1)</f>
        <v>0</v>
      </c>
      <c r="C481" s="5">
        <f>IF('Port Bond Returns'!I482&gt;=0,0,1)</f>
        <v>0</v>
      </c>
      <c r="G481" s="39">
        <v>449</v>
      </c>
      <c r="H481" s="5">
        <f>IF('Port Bond Returns'!R483&gt;=0,0,1)</f>
        <v>0</v>
      </c>
      <c r="I481" s="5">
        <f>IF('Port Bond Returns'!S483&gt;=0,0,1)</f>
        <v>0</v>
      </c>
    </row>
    <row r="482" spans="1:9">
      <c r="A482" s="39">
        <v>479</v>
      </c>
      <c r="B482" s="5">
        <f>IF('Port Bond Returns'!H483&gt;=0,0,1)</f>
        <v>0</v>
      </c>
      <c r="C482" s="5">
        <f>IF('Port Bond Returns'!I483&gt;=0,0,1)</f>
        <v>0</v>
      </c>
      <c r="G482" s="39">
        <v>450</v>
      </c>
      <c r="H482" s="5">
        <f>IF('Port Bond Returns'!R484&gt;=0,0,1)</f>
        <v>0</v>
      </c>
      <c r="I482" s="5">
        <f>IF('Port Bond Returns'!S484&gt;=0,0,1)</f>
        <v>0</v>
      </c>
    </row>
    <row r="483" spans="1:9">
      <c r="A483" s="39">
        <v>480</v>
      </c>
      <c r="B483" s="5">
        <f>IF('Port Bond Returns'!H484&gt;=0,0,1)</f>
        <v>1</v>
      </c>
      <c r="C483" s="5">
        <f>IF('Port Bond Returns'!I484&gt;=0,0,1)</f>
        <v>1</v>
      </c>
      <c r="G483" s="39">
        <v>451</v>
      </c>
      <c r="H483" s="5">
        <f>IF('Port Bond Returns'!R485&gt;=0,0,1)</f>
        <v>0</v>
      </c>
      <c r="I483" s="5">
        <f>IF('Port Bond Returns'!S485&gt;=0,0,1)</f>
        <v>0</v>
      </c>
    </row>
    <row r="484" spans="1:9">
      <c r="A484" s="39">
        <v>481</v>
      </c>
      <c r="B484" s="5">
        <f>IF('Port Bond Returns'!H485&gt;=0,0,1)</f>
        <v>1</v>
      </c>
      <c r="C484" s="5">
        <f>IF('Port Bond Returns'!I485&gt;=0,0,1)</f>
        <v>0</v>
      </c>
      <c r="G484" s="39">
        <v>452</v>
      </c>
      <c r="H484" s="5">
        <f>IF('Port Bond Returns'!R486&gt;=0,0,1)</f>
        <v>0</v>
      </c>
      <c r="I484" s="5">
        <f>IF('Port Bond Returns'!S486&gt;=0,0,1)</f>
        <v>0</v>
      </c>
    </row>
    <row r="485" spans="1:9">
      <c r="A485" s="39">
        <v>482</v>
      </c>
      <c r="B485" s="5">
        <f>IF('Port Bond Returns'!H486&gt;=0,0,1)</f>
        <v>0</v>
      </c>
      <c r="C485" s="5">
        <f>IF('Port Bond Returns'!I486&gt;=0,0,1)</f>
        <v>0</v>
      </c>
      <c r="G485" s="39">
        <v>453</v>
      </c>
      <c r="H485" s="5">
        <f>IF('Port Bond Returns'!R487&gt;=0,0,1)</f>
        <v>0</v>
      </c>
      <c r="I485" s="5">
        <f>IF('Port Bond Returns'!S487&gt;=0,0,1)</f>
        <v>0</v>
      </c>
    </row>
    <row r="486" spans="1:9">
      <c r="A486" s="39">
        <v>483</v>
      </c>
      <c r="B486" s="5">
        <f>IF('Port Bond Returns'!H487&gt;=0,0,1)</f>
        <v>0</v>
      </c>
      <c r="C486" s="5">
        <f>IF('Port Bond Returns'!I487&gt;=0,0,1)</f>
        <v>0</v>
      </c>
      <c r="G486" s="39">
        <v>454</v>
      </c>
      <c r="H486" s="5">
        <f>IF('Port Bond Returns'!R488&gt;=0,0,1)</f>
        <v>0</v>
      </c>
      <c r="I486" s="5">
        <f>IF('Port Bond Returns'!S488&gt;=0,0,1)</f>
        <v>0</v>
      </c>
    </row>
    <row r="487" spans="1:9">
      <c r="A487" s="39">
        <v>484</v>
      </c>
      <c r="B487" s="5">
        <f>IF('Port Bond Returns'!H488&gt;=0,0,1)</f>
        <v>0</v>
      </c>
      <c r="C487" s="5">
        <f>IF('Port Bond Returns'!I488&gt;=0,0,1)</f>
        <v>0</v>
      </c>
      <c r="G487" s="39">
        <v>455</v>
      </c>
      <c r="H487" s="5">
        <f>IF('Port Bond Returns'!R489&gt;=0,0,1)</f>
        <v>0</v>
      </c>
      <c r="I487" s="5">
        <f>IF('Port Bond Returns'!S489&gt;=0,0,1)</f>
        <v>0</v>
      </c>
    </row>
    <row r="488" spans="1:9">
      <c r="A488" s="39">
        <v>485</v>
      </c>
      <c r="B488" s="5">
        <f>IF('Port Bond Returns'!H489&gt;=0,0,1)</f>
        <v>0</v>
      </c>
      <c r="C488" s="5">
        <f>IF('Port Bond Returns'!I489&gt;=0,0,1)</f>
        <v>0</v>
      </c>
      <c r="G488" s="39">
        <v>456</v>
      </c>
      <c r="H488" s="5">
        <f>IF('Port Bond Returns'!R490&gt;=0,0,1)</f>
        <v>0</v>
      </c>
      <c r="I488" s="5">
        <f>IF('Port Bond Returns'!S490&gt;=0,0,1)</f>
        <v>0</v>
      </c>
    </row>
    <row r="489" spans="1:9">
      <c r="A489" s="39">
        <v>486</v>
      </c>
      <c r="B489" s="5">
        <f>IF('Port Bond Returns'!H490&gt;=0,0,1)</f>
        <v>0</v>
      </c>
      <c r="C489" s="5">
        <f>IF('Port Bond Returns'!I490&gt;=0,0,1)</f>
        <v>0</v>
      </c>
      <c r="G489" s="39">
        <v>457</v>
      </c>
      <c r="H489" s="5">
        <f>IF('Port Bond Returns'!R491&gt;=0,0,1)</f>
        <v>0</v>
      </c>
      <c r="I489" s="5">
        <f>IF('Port Bond Returns'!S491&gt;=0,0,1)</f>
        <v>0</v>
      </c>
    </row>
    <row r="490" spans="1:9">
      <c r="A490" s="39">
        <v>487</v>
      </c>
      <c r="B490" s="5">
        <f>IF('Port Bond Returns'!H491&gt;=0,0,1)</f>
        <v>0</v>
      </c>
      <c r="C490" s="5">
        <f>IF('Port Bond Returns'!I491&gt;=0,0,1)</f>
        <v>0</v>
      </c>
      <c r="G490" s="39">
        <v>458</v>
      </c>
      <c r="H490" s="5">
        <f>IF('Port Bond Returns'!R492&gt;=0,0,1)</f>
        <v>0</v>
      </c>
      <c r="I490" s="5">
        <f>IF('Port Bond Returns'!S492&gt;=0,0,1)</f>
        <v>0</v>
      </c>
    </row>
    <row r="491" spans="1:9">
      <c r="A491" s="39">
        <v>488</v>
      </c>
      <c r="B491" s="5">
        <f>IF('Port Bond Returns'!H492&gt;=0,0,1)</f>
        <v>0</v>
      </c>
      <c r="C491" s="5">
        <f>IF('Port Bond Returns'!I492&gt;=0,0,1)</f>
        <v>0</v>
      </c>
      <c r="G491" s="39">
        <v>459</v>
      </c>
      <c r="H491" s="5">
        <f>IF('Port Bond Returns'!R493&gt;=0,0,1)</f>
        <v>0</v>
      </c>
      <c r="I491" s="5">
        <f>IF('Port Bond Returns'!S493&gt;=0,0,1)</f>
        <v>0</v>
      </c>
    </row>
    <row r="492" spans="1:9">
      <c r="A492" s="39">
        <v>489</v>
      </c>
      <c r="B492" s="5">
        <f>IF('Port Bond Returns'!H493&gt;=0,0,1)</f>
        <v>0</v>
      </c>
      <c r="C492" s="5">
        <f>IF('Port Bond Returns'!I493&gt;=0,0,1)</f>
        <v>0</v>
      </c>
      <c r="G492" s="39">
        <v>460</v>
      </c>
      <c r="H492" s="5">
        <f>IF('Port Bond Returns'!R494&gt;=0,0,1)</f>
        <v>0</v>
      </c>
      <c r="I492" s="5">
        <f>IF('Port Bond Returns'!S494&gt;=0,0,1)</f>
        <v>0</v>
      </c>
    </row>
    <row r="493" spans="1:9">
      <c r="A493" s="39">
        <v>490</v>
      </c>
      <c r="B493" s="5">
        <f>IF('Port Bond Returns'!H494&gt;=0,0,1)</f>
        <v>0</v>
      </c>
      <c r="C493" s="5">
        <f>IF('Port Bond Returns'!I494&gt;=0,0,1)</f>
        <v>0</v>
      </c>
      <c r="G493" s="39">
        <v>461</v>
      </c>
      <c r="H493" s="5">
        <f>IF('Port Bond Returns'!R495&gt;=0,0,1)</f>
        <v>0</v>
      </c>
      <c r="I493" s="5">
        <f>IF('Port Bond Returns'!S495&gt;=0,0,1)</f>
        <v>0</v>
      </c>
    </row>
    <row r="494" spans="1:9">
      <c r="A494" s="39">
        <v>491</v>
      </c>
      <c r="B494" s="5">
        <f>IF('Port Bond Returns'!H495&gt;=0,0,1)</f>
        <v>0</v>
      </c>
      <c r="C494" s="5">
        <f>IF('Port Bond Returns'!I495&gt;=0,0,1)</f>
        <v>0</v>
      </c>
      <c r="G494" s="39">
        <v>462</v>
      </c>
      <c r="H494" s="5">
        <f>IF('Port Bond Returns'!R496&gt;=0,0,1)</f>
        <v>0</v>
      </c>
      <c r="I494" s="5">
        <f>IF('Port Bond Returns'!S496&gt;=0,0,1)</f>
        <v>0</v>
      </c>
    </row>
    <row r="495" spans="1:9">
      <c r="A495" s="39">
        <v>492</v>
      </c>
      <c r="B495" s="5">
        <f>IF('Port Bond Returns'!H496&gt;=0,0,1)</f>
        <v>0</v>
      </c>
      <c r="C495" s="5">
        <f>IF('Port Bond Returns'!I496&gt;=0,0,1)</f>
        <v>0</v>
      </c>
      <c r="G495" s="39">
        <v>463</v>
      </c>
      <c r="H495" s="5">
        <f>IF('Port Bond Returns'!R497&gt;=0,0,1)</f>
        <v>0</v>
      </c>
      <c r="I495" s="5">
        <f>IF('Port Bond Returns'!S497&gt;=0,0,1)</f>
        <v>0</v>
      </c>
    </row>
    <row r="496" spans="1:9">
      <c r="A496" s="39">
        <v>493</v>
      </c>
      <c r="B496" s="5">
        <f>IF('Port Bond Returns'!H497&gt;=0,0,1)</f>
        <v>0</v>
      </c>
      <c r="C496" s="5">
        <f>IF('Port Bond Returns'!I497&gt;=0,0,1)</f>
        <v>0</v>
      </c>
      <c r="G496" s="39">
        <v>464</v>
      </c>
      <c r="H496" s="5">
        <f>IF('Port Bond Returns'!R498&gt;=0,0,1)</f>
        <v>0</v>
      </c>
      <c r="I496" s="5">
        <f>IF('Port Bond Returns'!S498&gt;=0,0,1)</f>
        <v>0</v>
      </c>
    </row>
    <row r="497" spans="1:9">
      <c r="A497" s="39">
        <v>494</v>
      </c>
      <c r="B497" s="5">
        <f>IF('Port Bond Returns'!H498&gt;=0,0,1)</f>
        <v>0</v>
      </c>
      <c r="C497" s="5">
        <f>IF('Port Bond Returns'!I498&gt;=0,0,1)</f>
        <v>0</v>
      </c>
      <c r="G497" s="39">
        <v>465</v>
      </c>
      <c r="H497" s="5">
        <f>IF('Port Bond Returns'!R499&gt;=0,0,1)</f>
        <v>0</v>
      </c>
      <c r="I497" s="5">
        <f>IF('Port Bond Returns'!S499&gt;=0,0,1)</f>
        <v>0</v>
      </c>
    </row>
    <row r="498" spans="1:9">
      <c r="A498" s="39">
        <v>495</v>
      </c>
      <c r="B498" s="5">
        <f>IF('Port Bond Returns'!H499&gt;=0,0,1)</f>
        <v>0</v>
      </c>
      <c r="C498" s="5">
        <f>IF('Port Bond Returns'!I499&gt;=0,0,1)</f>
        <v>0</v>
      </c>
      <c r="G498" s="39">
        <v>466</v>
      </c>
      <c r="H498" s="5">
        <f>IF('Port Bond Returns'!R500&gt;=0,0,1)</f>
        <v>0</v>
      </c>
      <c r="I498" s="5">
        <f>IF('Port Bond Returns'!S500&gt;=0,0,1)</f>
        <v>0</v>
      </c>
    </row>
    <row r="499" spans="1:9">
      <c r="A499" s="39">
        <v>496</v>
      </c>
      <c r="B499" s="5">
        <f>IF('Port Bond Returns'!H500&gt;=0,0,1)</f>
        <v>0</v>
      </c>
      <c r="C499" s="5">
        <f>IF('Port Bond Returns'!I500&gt;=0,0,1)</f>
        <v>0</v>
      </c>
      <c r="G499" s="39">
        <v>467</v>
      </c>
      <c r="H499" s="5">
        <f>IF('Port Bond Returns'!R501&gt;=0,0,1)</f>
        <v>0</v>
      </c>
      <c r="I499" s="5">
        <f>IF('Port Bond Returns'!S501&gt;=0,0,1)</f>
        <v>0</v>
      </c>
    </row>
    <row r="500" spans="1:9">
      <c r="A500" s="39">
        <v>497</v>
      </c>
      <c r="B500" s="5">
        <f>IF('Port Bond Returns'!H501&gt;=0,0,1)</f>
        <v>1</v>
      </c>
      <c r="C500" s="5">
        <f>IF('Port Bond Returns'!I501&gt;=0,0,1)</f>
        <v>0</v>
      </c>
      <c r="G500" s="39">
        <v>468</v>
      </c>
      <c r="H500" s="5">
        <f>IF('Port Bond Returns'!R502&gt;=0,0,1)</f>
        <v>0</v>
      </c>
      <c r="I500" s="5">
        <f>IF('Port Bond Returns'!S502&gt;=0,0,1)</f>
        <v>0</v>
      </c>
    </row>
    <row r="501" spans="1:9">
      <c r="A501" s="39">
        <v>498</v>
      </c>
      <c r="B501" s="5">
        <f>IF('Port Bond Returns'!H502&gt;=0,0,1)</f>
        <v>0</v>
      </c>
      <c r="C501" s="5">
        <f>IF('Port Bond Returns'!I502&gt;=0,0,1)</f>
        <v>0</v>
      </c>
      <c r="G501" s="39">
        <v>469</v>
      </c>
      <c r="H501" s="5">
        <f>IF('Port Bond Returns'!R503&gt;=0,0,1)</f>
        <v>0</v>
      </c>
      <c r="I501" s="5">
        <f>IF('Port Bond Returns'!S503&gt;=0,0,1)</f>
        <v>0</v>
      </c>
    </row>
    <row r="502" spans="1:9">
      <c r="A502" s="39">
        <v>499</v>
      </c>
      <c r="B502" s="5">
        <f>IF('Port Bond Returns'!H503&gt;=0,0,1)</f>
        <v>0</v>
      </c>
      <c r="C502" s="5">
        <f>IF('Port Bond Returns'!I503&gt;=0,0,1)</f>
        <v>0</v>
      </c>
      <c r="G502" s="39">
        <v>470</v>
      </c>
      <c r="H502" s="5">
        <f>IF('Port Bond Returns'!R504&gt;=0,0,1)</f>
        <v>0</v>
      </c>
      <c r="I502" s="5">
        <f>IF('Port Bond Returns'!S504&gt;=0,0,1)</f>
        <v>0</v>
      </c>
    </row>
    <row r="503" spans="1:9">
      <c r="A503" s="39">
        <v>500</v>
      </c>
      <c r="B503" s="5">
        <f>IF('Port Bond Returns'!H504&gt;=0,0,1)</f>
        <v>0</v>
      </c>
      <c r="C503" s="5">
        <f>IF('Port Bond Returns'!I504&gt;=0,0,1)</f>
        <v>0</v>
      </c>
      <c r="G503" s="39">
        <v>471</v>
      </c>
      <c r="H503" s="5">
        <f>IF('Port Bond Returns'!R505&gt;=0,0,1)</f>
        <v>0</v>
      </c>
      <c r="I503" s="5">
        <f>IF('Port Bond Returns'!S505&gt;=0,0,1)</f>
        <v>0</v>
      </c>
    </row>
    <row r="504" spans="1:9">
      <c r="A504" s="39">
        <v>501</v>
      </c>
      <c r="B504" s="5">
        <f>IF('Port Bond Returns'!H505&gt;=0,0,1)</f>
        <v>0</v>
      </c>
      <c r="C504" s="5">
        <f>IF('Port Bond Returns'!I505&gt;=0,0,1)</f>
        <v>0</v>
      </c>
      <c r="G504" s="39">
        <v>472</v>
      </c>
      <c r="H504" s="5">
        <f>IF('Port Bond Returns'!R506&gt;=0,0,1)</f>
        <v>0</v>
      </c>
      <c r="I504" s="5">
        <f>IF('Port Bond Returns'!S506&gt;=0,0,1)</f>
        <v>0</v>
      </c>
    </row>
    <row r="505" spans="1:9">
      <c r="A505" s="39">
        <v>502</v>
      </c>
      <c r="B505" s="5">
        <f>IF('Port Bond Returns'!H506&gt;=0,0,1)</f>
        <v>1</v>
      </c>
      <c r="C505" s="5">
        <f>IF('Port Bond Returns'!I506&gt;=0,0,1)</f>
        <v>0</v>
      </c>
      <c r="G505" s="39">
        <v>473</v>
      </c>
      <c r="H505" s="5">
        <f>IF('Port Bond Returns'!R507&gt;=0,0,1)</f>
        <v>0</v>
      </c>
      <c r="I505" s="5">
        <f>IF('Port Bond Returns'!S507&gt;=0,0,1)</f>
        <v>0</v>
      </c>
    </row>
    <row r="506" spans="1:9">
      <c r="A506" s="39">
        <v>503</v>
      </c>
      <c r="B506" s="5">
        <f>IF('Port Bond Returns'!H507&gt;=0,0,1)</f>
        <v>0</v>
      </c>
      <c r="C506" s="5">
        <f>IF('Port Bond Returns'!I507&gt;=0,0,1)</f>
        <v>0</v>
      </c>
      <c r="G506" s="39">
        <v>474</v>
      </c>
      <c r="H506" s="5">
        <f>IF('Port Bond Returns'!R508&gt;=0,0,1)</f>
        <v>0</v>
      </c>
      <c r="I506" s="5">
        <f>IF('Port Bond Returns'!S508&gt;=0,0,1)</f>
        <v>0</v>
      </c>
    </row>
    <row r="507" spans="1:9">
      <c r="A507" s="39">
        <v>504</v>
      </c>
      <c r="B507" s="5">
        <f>IF('Port Bond Returns'!H508&gt;=0,0,1)</f>
        <v>0</v>
      </c>
      <c r="C507" s="5">
        <f>IF('Port Bond Returns'!I508&gt;=0,0,1)</f>
        <v>0</v>
      </c>
      <c r="G507" s="39">
        <v>475</v>
      </c>
      <c r="H507" s="5">
        <f>IF('Port Bond Returns'!R509&gt;=0,0,1)</f>
        <v>0</v>
      </c>
      <c r="I507" s="5">
        <f>IF('Port Bond Returns'!S509&gt;=0,0,1)</f>
        <v>0</v>
      </c>
    </row>
    <row r="508" spans="1:9">
      <c r="A508" s="39">
        <v>505</v>
      </c>
      <c r="B508" s="5">
        <f>IF('Port Bond Returns'!H509&gt;=0,0,1)</f>
        <v>0</v>
      </c>
      <c r="C508" s="5">
        <f>IF('Port Bond Returns'!I509&gt;=0,0,1)</f>
        <v>0</v>
      </c>
      <c r="G508" s="39">
        <v>476</v>
      </c>
      <c r="H508" s="5">
        <f>IF('Port Bond Returns'!R510&gt;=0,0,1)</f>
        <v>0</v>
      </c>
      <c r="I508" s="5">
        <f>IF('Port Bond Returns'!S510&gt;=0,0,1)</f>
        <v>0</v>
      </c>
    </row>
    <row r="509" spans="1:9">
      <c r="A509" s="39">
        <v>506</v>
      </c>
      <c r="B509" s="5">
        <f>IF('Port Bond Returns'!H510&gt;=0,0,1)</f>
        <v>0</v>
      </c>
      <c r="C509" s="5">
        <f>IF('Port Bond Returns'!I510&gt;=0,0,1)</f>
        <v>0</v>
      </c>
      <c r="G509" s="39">
        <v>477</v>
      </c>
      <c r="H509" s="5">
        <f>IF('Port Bond Returns'!R511&gt;=0,0,1)</f>
        <v>1</v>
      </c>
      <c r="I509" s="5">
        <f>IF('Port Bond Returns'!S511&gt;=0,0,1)</f>
        <v>1</v>
      </c>
    </row>
    <row r="510" spans="1:9">
      <c r="A510" s="39">
        <v>507</v>
      </c>
      <c r="B510" s="5">
        <f>IF('Port Bond Returns'!H511&gt;=0,0,1)</f>
        <v>0</v>
      </c>
      <c r="C510" s="5">
        <f>IF('Port Bond Returns'!I511&gt;=0,0,1)</f>
        <v>0</v>
      </c>
      <c r="G510" s="39">
        <v>478</v>
      </c>
      <c r="H510" s="5">
        <f>IF('Port Bond Returns'!R512&gt;=0,0,1)</f>
        <v>1</v>
      </c>
      <c r="I510" s="5">
        <f>IF('Port Bond Returns'!S512&gt;=0,0,1)</f>
        <v>1</v>
      </c>
    </row>
    <row r="511" spans="1:9">
      <c r="A511" s="39">
        <v>508</v>
      </c>
      <c r="B511" s="5">
        <f>IF('Port Bond Returns'!H512&gt;=0,0,1)</f>
        <v>0</v>
      </c>
      <c r="C511" s="5">
        <f>IF('Port Bond Returns'!I512&gt;=0,0,1)</f>
        <v>0</v>
      </c>
      <c r="G511" s="39">
        <v>479</v>
      </c>
      <c r="H511" s="5">
        <f>IF('Port Bond Returns'!R513&gt;=0,0,1)</f>
        <v>1</v>
      </c>
      <c r="I511" s="5">
        <f>IF('Port Bond Returns'!S513&gt;=0,0,1)</f>
        <v>1</v>
      </c>
    </row>
    <row r="512" spans="1:9">
      <c r="A512" s="39">
        <v>509</v>
      </c>
      <c r="B512" s="5">
        <f>IF('Port Bond Returns'!H513&gt;=0,0,1)</f>
        <v>0</v>
      </c>
      <c r="C512" s="5">
        <f>IF('Port Bond Returns'!I513&gt;=0,0,1)</f>
        <v>0</v>
      </c>
      <c r="G512" s="39">
        <v>480</v>
      </c>
      <c r="H512" s="5">
        <f>IF('Port Bond Returns'!R514&gt;=0,0,1)</f>
        <v>0</v>
      </c>
      <c r="I512" s="5">
        <f>IF('Port Bond Returns'!S514&gt;=0,0,1)</f>
        <v>0</v>
      </c>
    </row>
    <row r="513" spans="1:9">
      <c r="A513" s="124" t="s">
        <v>95</v>
      </c>
      <c r="B513" s="5">
        <f>SUM(B3:B512)</f>
        <v>49</v>
      </c>
      <c r="C513" s="5">
        <f>SUM(C3:C512)</f>
        <v>24</v>
      </c>
      <c r="G513" s="124" t="s">
        <v>95</v>
      </c>
      <c r="H513" s="5">
        <f>SUM(H32:H512)</f>
        <v>47</v>
      </c>
      <c r="I513" s="5">
        <f>SUM(I32:I512)</f>
        <v>23</v>
      </c>
    </row>
  </sheetData>
  <mergeCells count="10">
    <mergeCell ref="G1:G2"/>
    <mergeCell ref="H1:H2"/>
    <mergeCell ref="I1:I2"/>
    <mergeCell ref="J1:K1"/>
    <mergeCell ref="J4:K4"/>
    <mergeCell ref="D1:E1"/>
    <mergeCell ref="D4:E4"/>
    <mergeCell ref="A1:A2"/>
    <mergeCell ref="B1:B2"/>
    <mergeCell ref="C1:C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6D9EEB"/>
    <outlinePr summaryBelow="0" summaryRight="0"/>
  </sheetPr>
  <dimension ref="A1:G105"/>
  <sheetViews>
    <sheetView workbookViewId="0">
      <selection sqref="A1:A2"/>
    </sheetView>
  </sheetViews>
  <sheetFormatPr defaultColWidth="11.19921875" defaultRowHeight="15" customHeight="1"/>
  <cols>
    <col min="1" max="1" width="10.8984375" customWidth="1"/>
  </cols>
  <sheetData>
    <row r="1" spans="1:7">
      <c r="A1" s="434" t="s">
        <v>96</v>
      </c>
      <c r="B1" s="436" t="s">
        <v>97</v>
      </c>
      <c r="C1" s="437"/>
      <c r="D1" s="437"/>
      <c r="E1" s="437"/>
      <c r="F1" s="438"/>
      <c r="G1" s="439" t="s">
        <v>98</v>
      </c>
    </row>
    <row r="2" spans="1:7">
      <c r="A2" s="435"/>
      <c r="B2" s="125" t="s">
        <v>47</v>
      </c>
      <c r="C2" s="125" t="s">
        <v>48</v>
      </c>
      <c r="D2" s="125" t="s">
        <v>49</v>
      </c>
      <c r="E2" s="125" t="s">
        <v>50</v>
      </c>
      <c r="F2" s="125" t="s">
        <v>51</v>
      </c>
      <c r="G2" s="435"/>
    </row>
    <row r="3" spans="1:7">
      <c r="A3" s="126">
        <v>-500</v>
      </c>
      <c r="B3" s="127">
        <f>-PV(($A3/100)/100,'Bonds (CP)'!H$2,(1*'Bonds (CP)'!H$3),1)</f>
        <v>1.0631578947368421</v>
      </c>
      <c r="C3" s="127">
        <f>-PV(($A3/100)/100,'Bonds (CP)'!I$2,(1*'Bonds (CP)'!I$3),1)</f>
        <v>1.232891091995918</v>
      </c>
      <c r="D3" s="127">
        <f>-PV(($A3/100)/100,'Bonds (CP)'!J$2,(1*'Bonds (CP)'!J$3),1)</f>
        <v>1.4385331523497245</v>
      </c>
      <c r="E3" s="127">
        <f>-PV(($A3/100)/100,'Bonds (CP)'!K$2,(1*'Bonds (CP)'!K$3),1)</f>
        <v>2.1393103691956581</v>
      </c>
      <c r="F3" s="127">
        <f>-PV(($A3/100)/100,'Bonds (CP)'!L$2,(1*'Bonds (CP)'!L$3),1)</f>
        <v>7.9520822851231197</v>
      </c>
      <c r="G3" s="128">
        <f t="shared" ref="G3:G103" si="0">SUM(B3:F3)</f>
        <v>13.825974793401262</v>
      </c>
    </row>
    <row r="4" spans="1:7">
      <c r="A4" s="126">
        <v>-490</v>
      </c>
      <c r="B4" s="127">
        <f>-PV((A4/100)/100,'Bonds (CP)'!H$2,(1*'Bonds (CP)'!H$3),1)</f>
        <v>1.0620399579390116</v>
      </c>
      <c r="C4" s="127">
        <f>-PV(($A4/100)/100,'Bonds (CP)'!I$2,(1*'Bonds (CP)'!I$3),1)</f>
        <v>1.2290733922754606</v>
      </c>
      <c r="D4" s="127">
        <f>-PV(($A4/100)/100,'Bonds (CP)'!J$2,(1*'Bonds (CP)'!J$3),1)</f>
        <v>1.4312765172250386</v>
      </c>
      <c r="E4" s="127">
        <f>-PV(($A4/100)/100,'Bonds (CP)'!K$2,(1*'Bonds (CP)'!K$3),1)</f>
        <v>2.1189195277137776</v>
      </c>
      <c r="F4" s="127">
        <f>-PV(($A4/100)/100,'Bonds (CP)'!L$2,(1*'Bonds (CP)'!L$3),1)</f>
        <v>7.7416002187151722</v>
      </c>
      <c r="G4" s="128">
        <f t="shared" si="0"/>
        <v>13.582909613868461</v>
      </c>
    </row>
    <row r="5" spans="1:7">
      <c r="A5" s="126">
        <v>-480</v>
      </c>
      <c r="B5" s="127">
        <f>-PV((A5/100)/100,'Bonds (CP)'!H$2,(1*'Bonds (CP)'!H$3),1)</f>
        <v>1.0609243697478992</v>
      </c>
      <c r="C5" s="127">
        <f>-PV(($A5/100)/100,'Bonds (CP)'!I$2,(1*'Bonds (CP)'!I$3),1)</f>
        <v>1.2252716212535437</v>
      </c>
      <c r="D5" s="127">
        <f>-PV(($A5/100)/100,'Bonds (CP)'!J$2,(1*'Bonds (CP)'!J$3),1)</f>
        <v>1.4240648955004045</v>
      </c>
      <c r="E5" s="127">
        <f>-PV(($A5/100)/100,'Bonds (CP)'!K$2,(1*'Bonds (CP)'!K$3),1)</f>
        <v>2.0987549726942105</v>
      </c>
      <c r="F5" s="127">
        <f>-PV(($A5/100)/100,'Bonds (CP)'!L$2,(1*'Bonds (CP)'!L$3),1)</f>
        <v>7.5373741870333628</v>
      </c>
      <c r="G5" s="128">
        <f t="shared" si="0"/>
        <v>13.34639004622942</v>
      </c>
    </row>
    <row r="6" spans="1:7">
      <c r="A6" s="126">
        <v>-470</v>
      </c>
      <c r="B6" s="127">
        <f>-PV((A6/100)/100,'Bonds (CP)'!H$2,(1*'Bonds (CP)'!H$3),1)</f>
        <v>1.0598111227701994</v>
      </c>
      <c r="C6" s="127">
        <f>-PV(($A6/100)/100,'Bonds (CP)'!I$2,(1*'Bonds (CP)'!I$3),1)</f>
        <v>1.2214856956973206</v>
      </c>
      <c r="D6" s="127">
        <f>-PV(($A6/100)/100,'Bonds (CP)'!J$2,(1*'Bonds (CP)'!J$3),1)</f>
        <v>1.4168979595647202</v>
      </c>
      <c r="E6" s="127">
        <f>-PV(($A6/100)/100,'Bonds (CP)'!K$2,(1*'Bonds (CP)'!K$3),1)</f>
        <v>2.0788139218033361</v>
      </c>
      <c r="F6" s="127">
        <f>-PV(($A6/100)/100,'Bonds (CP)'!L$2,(1*'Bonds (CP)'!L$3),1)</f>
        <v>7.3392066454398108</v>
      </c>
      <c r="G6" s="128">
        <f t="shared" si="0"/>
        <v>13.116215345275387</v>
      </c>
    </row>
    <row r="7" spans="1:7">
      <c r="A7" s="126">
        <v>-460</v>
      </c>
      <c r="B7" s="127">
        <f>-PV((A7/100)/100,'Bonds (CP)'!H$2,(1*'Bonds (CP)'!H$3),1)</f>
        <v>1.058700209643606</v>
      </c>
      <c r="C7" s="127">
        <f>-PV(($A7/100)/100,'Bonds (CP)'!I$2,(1*'Bonds (CP)'!I$3),1)</f>
        <v>1.2177155328959246</v>
      </c>
      <c r="D7" s="127">
        <f>-PV(($A7/100)/100,'Bonds (CP)'!J$2,(1*'Bonds (CP)'!J$3),1)</f>
        <v>1.4097753845365741</v>
      </c>
      <c r="E7" s="127">
        <f>-PV(($A7/100)/100,'Bonds (CP)'!K$2,(1*'Bonds (CP)'!K$3),1)</f>
        <v>2.0590936299953397</v>
      </c>
      <c r="F7" s="127">
        <f>-PV(($A7/100)/100,'Bonds (CP)'!L$2,(1*'Bonds (CP)'!L$3),1)</f>
        <v>7.1469065707582713</v>
      </c>
      <c r="G7" s="128">
        <f t="shared" si="0"/>
        <v>12.892191327829714</v>
      </c>
    </row>
    <row r="8" spans="1:7">
      <c r="A8" s="126">
        <v>-450</v>
      </c>
      <c r="B8" s="127">
        <f>-PV((A8/100)/100,'Bonds (CP)'!H$2,(1*'Bonds (CP)'!H$3),1)</f>
        <v>1.0575916230366493</v>
      </c>
      <c r="C8" s="127">
        <f>-PV(($A8/100)/100,'Bonds (CP)'!I$2,(1*'Bonds (CP)'!I$3),1)</f>
        <v>1.2139610506566496</v>
      </c>
      <c r="D8" s="127">
        <f>-PV(($A8/100)/100,'Bonds (CP)'!J$2,(1*'Bonds (CP)'!J$3),1)</f>
        <v>1.402696848238649</v>
      </c>
      <c r="E8" s="127">
        <f>-PV(($A8/100)/100,'Bonds (CP)'!K$2,(1*'Bonds (CP)'!K$3),1)</f>
        <v>2.0395913889725907</v>
      </c>
      <c r="F8" s="127">
        <f>-PV(($A8/100)/100,'Bonds (CP)'!L$2,(1*'Bonds (CP)'!L$3),1)</f>
        <v>6.9602892377918346</v>
      </c>
      <c r="G8" s="128">
        <f t="shared" si="0"/>
        <v>12.674130148696374</v>
      </c>
    </row>
    <row r="9" spans="1:7">
      <c r="A9" s="126">
        <v>-440</v>
      </c>
      <c r="B9" s="127">
        <f>-PV((A9/100)/100,'Bonds (CP)'!H$2,(1*'Bonds (CP)'!H$3),1)</f>
        <v>1.0564853556485356</v>
      </c>
      <c r="C9" s="127">
        <f>-PV(($A9/100)/100,'Bonds (CP)'!I$2,(1*'Bonds (CP)'!I$3),1)</f>
        <v>1.2102221673011686</v>
      </c>
      <c r="D9" s="127">
        <f>-PV(($A9/100)/100,'Bonds (CP)'!J$2,(1*'Bonds (CP)'!J$3),1)</f>
        <v>1.3956620311723931</v>
      </c>
      <c r="E9" s="127">
        <f>-PV(($A9/100)/100,'Bonds (CP)'!K$2,(1*'Bonds (CP)'!K$3),1)</f>
        <v>2.0203045266544164</v>
      </c>
      <c r="F9" s="127">
        <f>-PV(($A9/100)/100,'Bonds (CP)'!L$2,(1*'Bonds (CP)'!L$3),1)</f>
        <v>6.7791760037591873</v>
      </c>
      <c r="G9" s="128">
        <f t="shared" si="0"/>
        <v>12.461850084535701</v>
      </c>
    </row>
    <row r="10" spans="1:7">
      <c r="A10" s="126">
        <v>-430</v>
      </c>
      <c r="B10" s="127">
        <f>-PV((A10/100)/100,'Bonds (CP)'!H$2,(1*'Bonds (CP)'!H$3),1)</f>
        <v>1.0553814002089865</v>
      </c>
      <c r="C10" s="127">
        <f>-PV(($A10/100)/100,'Bonds (CP)'!I$2,(1*'Bonds (CP)'!I$3),1)</f>
        <v>1.2064988016617748</v>
      </c>
      <c r="D10" s="127">
        <f>-PV(($A10/100)/100,'Bonds (CP)'!J$2,(1*'Bonds (CP)'!J$3),1)</f>
        <v>1.3886706164929545</v>
      </c>
      <c r="E10" s="127">
        <f>-PV(($A10/100)/100,'Bonds (CP)'!K$2,(1*'Bonds (CP)'!K$3),1)</f>
        <v>2.0012304066540993</v>
      </c>
      <c r="F10" s="127">
        <f>-PV(($A10/100)/100,'Bonds (CP)'!L$2,(1*'Bonds (CP)'!L$3),1)</f>
        <v>6.6033941003597771</v>
      </c>
      <c r="G10" s="128">
        <f t="shared" si="0"/>
        <v>12.255175325377593</v>
      </c>
    </row>
    <row r="11" spans="1:7">
      <c r="A11" s="126">
        <v>-420</v>
      </c>
      <c r="B11" s="127">
        <f>-PV((A11/100)/100,'Bonds (CP)'!H$2,(1*'Bonds (CP)'!H$3),1)</f>
        <v>1.0542797494780793</v>
      </c>
      <c r="C11" s="127">
        <f>-PV(($A11/100)/100,'Bonds (CP)'!I$2,(1*'Bonds (CP)'!I$3),1)</f>
        <v>1.2027908730776633</v>
      </c>
      <c r="D11" s="127">
        <f>-PV(($A11/100)/100,'Bonds (CP)'!J$2,(1*'Bonds (CP)'!J$3),1)</f>
        <v>1.3817222899843717</v>
      </c>
      <c r="E11" s="127">
        <f>-PV(($A11/100)/100,'Bonds (CP)'!K$2,(1*'Bonds (CP)'!K$3),1)</f>
        <v>1.9823664277639741</v>
      </c>
      <c r="F11" s="127">
        <f>-PV(($A11/100)/100,'Bonds (CP)'!L$2,(1*'Bonds (CP)'!L$3),1)</f>
        <v>6.4327764331896109</v>
      </c>
      <c r="G11" s="128">
        <f t="shared" si="0"/>
        <v>12.053935773493698</v>
      </c>
    </row>
    <row r="12" spans="1:7">
      <c r="A12" s="126">
        <v>-410</v>
      </c>
      <c r="B12" s="127">
        <f>-PV((A12/100)/100,'Bonds (CP)'!H$2,(1*'Bonds (CP)'!H$3),1)</f>
        <v>1.0531803962460897</v>
      </c>
      <c r="C12" s="127">
        <f>-PV(($A12/100)/100,'Bonds (CP)'!I$2,(1*'Bonds (CP)'!I$3),1)</f>
        <v>1.1990983013912364</v>
      </c>
      <c r="D12" s="127">
        <f>-PV(($A12/100)/100,'Bonds (CP)'!J$2,(1*'Bonds (CP)'!J$3),1)</f>
        <v>1.3748167400350311</v>
      </c>
      <c r="E12" s="127">
        <f>-PV(($A12/100)/100,'Bonds (CP)'!K$2,(1*'Bonds (CP)'!K$3),1)</f>
        <v>1.9637100234485103</v>
      </c>
      <c r="F12" s="127">
        <f>-PV(($A12/100)/100,'Bonds (CP)'!L$2,(1*'Bonds (CP)'!L$3),1)</f>
        <v>6.2671613882397432</v>
      </c>
      <c r="G12" s="128">
        <f t="shared" si="0"/>
        <v>11.857966849360611</v>
      </c>
    </row>
    <row r="13" spans="1:7">
      <c r="A13" s="126">
        <v>-400</v>
      </c>
      <c r="B13" s="127">
        <f>-PV((A13/100)/100,'Bonds (CP)'!H$2,(1*'Bonds (CP)'!H$3),1)</f>
        <v>1.0520833333333335</v>
      </c>
      <c r="C13" s="127">
        <f>-PV(($A13/100)/100,'Bonds (CP)'!I$2,(1*'Bonds (CP)'!I$3),1)</f>
        <v>1.1954210069444444</v>
      </c>
      <c r="D13" s="127">
        <f>-PV(($A13/100)/100,'Bonds (CP)'!J$2,(1*'Bonds (CP)'!J$3),1)</f>
        <v>1.3679536576133695</v>
      </c>
      <c r="E13" s="127">
        <f>-PV(($A13/100)/100,'Bonds (CP)'!K$2,(1*'Bonds (CP)'!K$3),1)</f>
        <v>1.9452586613452132</v>
      </c>
      <c r="F13" s="127">
        <f>-PV(($A13/100)/100,'Bonds (CP)'!L$2,(1*'Bonds (CP)'!L$3),1)</f>
        <v>6.1063926452192918</v>
      </c>
      <c r="G13" s="128">
        <f t="shared" si="0"/>
        <v>11.667109304455654</v>
      </c>
    </row>
    <row r="14" spans="1:7">
      <c r="A14" s="126">
        <v>-390</v>
      </c>
      <c r="B14" s="127">
        <f>-PV((A14/100)/100,'Bonds (CP)'!H$2,(1*'Bonds (CP)'!H$3),1)</f>
        <v>1.0509885535900105</v>
      </c>
      <c r="C14" s="127">
        <f>-PV(($A14/100)/100,'Bonds (CP)'!I$2,(1*'Bonds (CP)'!I$3),1)</f>
        <v>1.1917589105751554</v>
      </c>
      <c r="D14" s="127">
        <f>-PV(($A14/100)/100,'Bonds (CP)'!J$2,(1*'Bonds (CP)'!J$3),1)</f>
        <v>1.3611327362438357</v>
      </c>
      <c r="E14" s="127">
        <f>-PV(($A14/100)/100,'Bonds (CP)'!K$2,(1*'Bonds (CP)'!K$3),1)</f>
        <v>1.9270098427732363</v>
      </c>
      <c r="F14" s="127">
        <f>-PV(($A14/100)/100,'Bonds (CP)'!L$2,(1*'Bonds (CP)'!L$3),1)</f>
        <v>5.9503189974548922</v>
      </c>
      <c r="G14" s="128">
        <f t="shared" si="0"/>
        <v>11.481209040637129</v>
      </c>
    </row>
    <row r="15" spans="1:7">
      <c r="A15" s="126">
        <v>-380</v>
      </c>
      <c r="B15" s="127">
        <f>-PV((A15/100)/100,'Bonds (CP)'!H$2,(1*'Bonds (CP)'!H$3),1)</f>
        <v>1.0498960498960499</v>
      </c>
      <c r="C15" s="127">
        <f>-PV(($A15/100)/100,'Bonds (CP)'!I$2,(1*'Bonds (CP)'!I$3),1)</f>
        <v>1.1881119336135526</v>
      </c>
      <c r="D15" s="127">
        <f>-PV(($A15/100)/100,'Bonds (CP)'!J$2,(1*'Bonds (CP)'!J$3),1)</f>
        <v>1.3543536719830922</v>
      </c>
      <c r="E15" s="127">
        <f>-PV(($A15/100)/100,'Bonds (CP)'!K$2,(1*'Bonds (CP)'!K$3),1)</f>
        <v>1.9089611022495738</v>
      </c>
      <c r="F15" s="127">
        <f>-PV(($A15/100)/100,'Bonds (CP)'!L$2,(1*'Bonds (CP)'!L$3),1)</f>
        <v>5.798794178127527</v>
      </c>
      <c r="G15" s="128">
        <f t="shared" si="0"/>
        <v>11.300116935869795</v>
      </c>
    </row>
    <row r="16" spans="1:7">
      <c r="A16" s="126">
        <v>-370</v>
      </c>
      <c r="B16" s="127">
        <f>-PV((A16/100)/100,'Bonds (CP)'!H$2,(1*'Bonds (CP)'!H$3),1)</f>
        <v>1.0488058151609554</v>
      </c>
      <c r="C16" s="127">
        <f>-PV(($A16/100)/100,'Bonds (CP)'!I$2,(1*'Bonds (CP)'!I$3),1)</f>
        <v>1.1844799978785665</v>
      </c>
      <c r="D16" s="127">
        <f>-PV(($A16/100)/100,'Bonds (CP)'!J$2,(1*'Bonds (CP)'!J$3),1)</f>
        <v>1.3476161633964763</v>
      </c>
      <c r="E16" s="127">
        <f>-PV(($A16/100)/100,'Bonds (CP)'!K$2,(1*'Bonds (CP)'!K$3),1)</f>
        <v>1.8911100070127187</v>
      </c>
      <c r="F16" s="127">
        <f>-PV(($A16/100)/100,'Bonds (CP)'!L$2,(1*'Bonds (CP)'!L$3),1)</f>
        <v>5.65167669261686</v>
      </c>
      <c r="G16" s="128">
        <f t="shared" si="0"/>
        <v>11.123688676065576</v>
      </c>
    </row>
    <row r="17" spans="1:7">
      <c r="A17" s="126">
        <v>-360</v>
      </c>
      <c r="B17" s="127">
        <f>-PV((A17/100)/100,'Bonds (CP)'!H$2,(1*'Bonds (CP)'!H$3),1)</f>
        <v>1.0477178423236515</v>
      </c>
      <c r="C17" s="127">
        <f>-PV(($A17/100)/100,'Bonds (CP)'!I$2,(1*'Bonds (CP)'!I$3),1)</f>
        <v>1.180863025674332</v>
      </c>
      <c r="D17" s="127">
        <f>-PV(($A17/100)/100,'Bonds (CP)'!J$2,(1*'Bonds (CP)'!J$3),1)</f>
        <v>1.3409199115346893</v>
      </c>
      <c r="E17" s="127">
        <f>-PV(($A17/100)/100,'Bonds (CP)'!K$2,(1*'Bonds (CP)'!K$3),1)</f>
        <v>1.8734541565536298</v>
      </c>
      <c r="F17" s="127">
        <f>-PV(($A17/100)/100,'Bonds (CP)'!L$2,(1*'Bonds (CP)'!L$3),1)</f>
        <v>5.5088296567313133</v>
      </c>
      <c r="G17" s="128">
        <f t="shared" si="0"/>
        <v>10.951784592817615</v>
      </c>
    </row>
    <row r="18" spans="1:7">
      <c r="A18" s="126">
        <v>-350</v>
      </c>
      <c r="B18" s="127">
        <f>-PV((A18/100)/100,'Bonds (CP)'!H$2,(1*'Bonds (CP)'!H$3),1)</f>
        <v>1.0466321243523315</v>
      </c>
      <c r="C18" s="127">
        <f>-PV(($A18/100)/100,'Bonds (CP)'!I$2,(1*'Bonds (CP)'!I$3),1)</f>
        <v>1.1772609397866789</v>
      </c>
      <c r="D18" s="127">
        <f>-PV(($A18/100)/100,'Bonds (CP)'!J$2,(1*'Bonds (CP)'!J$3),1)</f>
        <v>1.334264619910738</v>
      </c>
      <c r="E18" s="127">
        <f>-PV(($A18/100)/100,'Bonds (CP)'!K$2,(1*'Bonds (CP)'!K$3),1)</f>
        <v>1.8559911821539361</v>
      </c>
      <c r="F18" s="127">
        <f>-PV(($A18/100)/100,'Bonds (CP)'!L$2,(1*'Bonds (CP)'!L$3),1)</f>
        <v>5.370120640611117</v>
      </c>
      <c r="G18" s="128">
        <f t="shared" si="0"/>
        <v>10.784269506814802</v>
      </c>
    </row>
    <row r="19" spans="1:7">
      <c r="A19" s="126">
        <v>-340</v>
      </c>
      <c r="B19" s="127">
        <f>-PV((A19/100)/100,'Bonds (CP)'!H$2,(1*'Bonds (CP)'!H$3),1)</f>
        <v>1.0455486542443064</v>
      </c>
      <c r="C19" s="127">
        <f>-PV(($A19/100)/100,'Bonds (CP)'!I$2,(1*'Bonds (CP)'!I$3),1)</f>
        <v>1.1736736634796459</v>
      </c>
      <c r="D19" s="127">
        <f>-PV(($A19/100)/100,'Bonds (CP)'!J$2,(1*'Bonds (CP)'!J$3),1)</f>
        <v>1.3276499944771079</v>
      </c>
      <c r="E19" s="127">
        <f>-PV(($A19/100)/100,'Bonds (CP)'!K$2,(1*'Bonds (CP)'!K$3),1)</f>
        <v>1.8387187464312214</v>
      </c>
      <c r="F19" s="127">
        <f>-PV(($A19/100)/100,'Bonds (CP)'!L$2,(1*'Bonds (CP)'!L$3),1)</f>
        <v>5.2354215180988124</v>
      </c>
      <c r="G19" s="128">
        <f t="shared" si="0"/>
        <v>10.621012576731093</v>
      </c>
    </row>
    <row r="20" spans="1:7">
      <c r="A20" s="126">
        <v>-330</v>
      </c>
      <c r="B20" s="127">
        <f>-PV((A20/100)/100,'Bonds (CP)'!H$2,(1*'Bonds (CP)'!H$3),1)</f>
        <v>1.0444674250258532</v>
      </c>
      <c r="C20" s="127">
        <f>-PV(($A20/100)/100,'Bonds (CP)'!I$2,(1*'Bonds (CP)'!I$3),1)</f>
        <v>1.1701011204920311</v>
      </c>
      <c r="D20" s="127">
        <f>-PV(($A20/100)/100,'Bonds (CP)'!J$2,(1*'Bonds (CP)'!J$3),1)</f>
        <v>1.3210757436031726</v>
      </c>
      <c r="E20" s="127">
        <f>-PV(($A20/100)/100,'Bonds (CP)'!K$2,(1*'Bonds (CP)'!K$3),1)</f>
        <v>1.8216345428912863</v>
      </c>
      <c r="F20" s="127">
        <f>-PV(($A20/100)/100,'Bonds (CP)'!L$2,(1*'Bonds (CP)'!L$3),1)</f>
        <v>5.1046083213797635</v>
      </c>
      <c r="G20" s="128">
        <f t="shared" si="0"/>
        <v>10.461887153392105</v>
      </c>
    </row>
    <row r="21" spans="1:7">
      <c r="A21" s="126">
        <v>-320</v>
      </c>
      <c r="B21" s="127">
        <f>-PV((A21/100)/100,'Bonds (CP)'!H$2,(1*'Bonds (CP)'!H$3),1)</f>
        <v>1.0433884297520661</v>
      </c>
      <c r="C21" s="127">
        <f>-PV(($A21/100)/100,'Bonds (CP)'!I$2,(1*'Bonds (CP)'!I$3),1)</f>
        <v>1.1665432350339617</v>
      </c>
      <c r="D21" s="127">
        <f>-PV(($A21/100)/100,'Bonds (CP)'!J$2,(1*'Bonds (CP)'!J$3),1)</f>
        <v>1.3145415780528369</v>
      </c>
      <c r="E21" s="127">
        <f>-PV(($A21/100)/100,'Bonds (CP)'!K$2,(1*'Bonds (CP)'!K$3),1)</f>
        <v>1.8047362954872745</v>
      </c>
      <c r="F21" s="127">
        <f>-PV(($A21/100)/100,'Bonds (CP)'!L$2,(1*'Bonds (CP)'!L$3),1)</f>
        <v>4.9775611007024114</v>
      </c>
      <c r="G21" s="128">
        <f t="shared" si="0"/>
        <v>10.306770639028551</v>
      </c>
    </row>
    <row r="22" spans="1:7">
      <c r="A22" s="126">
        <v>-310</v>
      </c>
      <c r="B22" s="127">
        <f>-PV((A22/100)/100,'Bonds (CP)'!H$2,(1*'Bonds (CP)'!H$3),1)</f>
        <v>1.0423116615067081</v>
      </c>
      <c r="C22" s="127">
        <f>-PV(($A22/100)/100,'Bonds (CP)'!I$2,(1*'Bonds (CP)'!I$3),1)</f>
        <v>1.1629999317835018</v>
      </c>
      <c r="D22" s="127">
        <f>-PV(($A22/100)/100,'Bonds (CP)'!J$2,(1*'Bonds (CP)'!J$3),1)</f>
        <v>1.3080472109624068</v>
      </c>
      <c r="E22" s="127">
        <f>-PV(($A22/100)/100,'Bonds (CP)'!K$2,(1*'Bonds (CP)'!K$3),1)</f>
        <v>1.7880217581855571</v>
      </c>
      <c r="F22" s="127">
        <f>-PV(($A22/100)/100,'Bonds (CP)'!L$2,(1*'Bonds (CP)'!L$3),1)</f>
        <v>4.8541637889951676</v>
      </c>
      <c r="G22" s="128">
        <f t="shared" si="0"/>
        <v>10.155544351433342</v>
      </c>
    </row>
    <row r="23" spans="1:7">
      <c r="A23" s="126">
        <v>-300</v>
      </c>
      <c r="B23" s="127">
        <f>-PV((A23/100)/100,'Bonds (CP)'!H$2,(1*'Bonds (CP)'!H$3),1)</f>
        <v>1.0412371134020619</v>
      </c>
      <c r="C23" s="127">
        <f>-PV(($A23/100)/100,'Bonds (CP)'!I$2,(1*'Bonds (CP)'!I$3),1)</f>
        <v>1.1594711358832792</v>
      </c>
      <c r="D23" s="127">
        <f>-PV(($A23/100)/100,'Bonds (CP)'!J$2,(1*'Bonds (CP)'!J$3),1)</f>
        <v>1.3015923578186919</v>
      </c>
      <c r="E23" s="127">
        <f>-PV(($A23/100)/100,'Bonds (CP)'!K$2,(1*'Bonds (CP)'!K$3),1)</f>
        <v>1.7714887145382447</v>
      </c>
      <c r="F23" s="127">
        <f>-PV(($A23/100)/100,'Bonds (CP)'!L$2,(1*'Bonds (CP)'!L$3),1)</f>
        <v>4.7343040712035291</v>
      </c>
      <c r="G23" s="128">
        <f t="shared" si="0"/>
        <v>10.008093392845808</v>
      </c>
    </row>
    <row r="24" spans="1:7">
      <c r="A24" s="126">
        <v>-290</v>
      </c>
      <c r="B24" s="127">
        <f>-PV((A24/100)/100,'Bonds (CP)'!H$2,(1*'Bonds (CP)'!H$3),1)</f>
        <v>1.0401647785787849</v>
      </c>
      <c r="C24" s="127">
        <f>-PV(($A24/100)/100,'Bonds (CP)'!I$2,(1*'Bonds (CP)'!I$3),1)</f>
        <v>1.1559567729371467</v>
      </c>
      <c r="D24" s="127">
        <f>-PV(($A24/100)/100,'Bonds (CP)'!J$2,(1*'Bonds (CP)'!J$3),1)</f>
        <v>1.2951767364373257</v>
      </c>
      <c r="E24" s="127">
        <f>-PV(($A24/100)/100,'Bonds (CP)'!K$2,(1*'Bonds (CP)'!K$3),1)</f>
        <v>1.7551349772622469</v>
      </c>
      <c r="F24" s="127">
        <f>-PV(($A24/100)/100,'Bonds (CP)'!L$2,(1*'Bonds (CP)'!L$3),1)</f>
        <v>4.6178732581776609</v>
      </c>
      <c r="G24" s="128">
        <f t="shared" si="0"/>
        <v>9.8643065233931644</v>
      </c>
    </row>
    <row r="25" spans="1:7">
      <c r="A25" s="126">
        <v>-280</v>
      </c>
      <c r="B25" s="127">
        <f>-PV((A25/100)/100,'Bonds (CP)'!H$2,(1*'Bonds (CP)'!H$3),1)</f>
        <v>1.0390946502057614</v>
      </c>
      <c r="C25" s="127">
        <f>-PV(($A25/100)/100,'Bonds (CP)'!I$2,(1*'Bonds (CP)'!I$3),1)</f>
        <v>1.1524567690068659</v>
      </c>
      <c r="D25" s="127">
        <f>-PV(($A25/100)/100,'Bonds (CP)'!J$2,(1*'Bonds (CP)'!J$3),1)</f>
        <v>1.2888000669413127</v>
      </c>
      <c r="E25" s="127">
        <f>-PV(($A25/100)/100,'Bonds (CP)'!K$2,(1*'Bonds (CP)'!K$3),1)</f>
        <v>1.7389583878247377</v>
      </c>
      <c r="F25" s="127">
        <f>-PV(($A25/100)/100,'Bonds (CP)'!L$2,(1*'Bonds (CP)'!L$3),1)</f>
        <v>4.5047661649468136</v>
      </c>
      <c r="G25" s="128">
        <f t="shared" si="0"/>
        <v>9.7240760389254923</v>
      </c>
    </row>
    <row r="26" spans="1:7">
      <c r="A26" s="126">
        <v>-270</v>
      </c>
      <c r="B26" s="127">
        <f>-PV((A26/100)/100,'Bonds (CP)'!H$2,(1*'Bonds (CP)'!H$3),1)</f>
        <v>1.038026721479959</v>
      </c>
      <c r="C26" s="127">
        <f>-PV(($A26/100)/100,'Bonds (CP)'!I$2,(1*'Bonds (CP)'!I$3),1)</f>
        <v>1.1489710506088224</v>
      </c>
      <c r="D26" s="127">
        <f>-PV(($A26/100)/100,'Bonds (CP)'!J$2,(1*'Bonds (CP)'!J$3),1)</f>
        <v>1.2824620717397948</v>
      </c>
      <c r="E26" s="127">
        <f>-PV(($A26/100)/100,'Bonds (CP)'!K$2,(1*'Bonds (CP)'!K$3),1)</f>
        <v>1.7229568160349664</v>
      </c>
      <c r="F26" s="127">
        <f>-PV(($A26/100)/100,'Bonds (CP)'!L$2,(1*'Bonds (CP)'!L$3),1)</f>
        <v>4.3948809932233228</v>
      </c>
      <c r="G26" s="128">
        <f t="shared" si="0"/>
        <v>9.5872976530868641</v>
      </c>
    </row>
    <row r="27" spans="1:7">
      <c r="A27" s="126">
        <v>-260</v>
      </c>
      <c r="B27" s="127">
        <f>-PV((A27/100)/100,'Bonds (CP)'!H$2,(1*'Bonds (CP)'!H$3),1)</f>
        <v>1.0369609856262834</v>
      </c>
      <c r="C27" s="127">
        <f>-PV(($A27/100)/100,'Bonds (CP)'!I$2,(1*'Bonds (CP)'!I$3),1)</f>
        <v>1.1454995447107641</v>
      </c>
      <c r="D27" s="127">
        <f>-PV(($A27/100)/100,'Bonds (CP)'!J$2,(1*'Bonds (CP)'!J$3),1)</f>
        <v>1.2761624755070311</v>
      </c>
      <c r="E27" s="127">
        <f>-PV(($A27/100)/100,'Bonds (CP)'!K$2,(1*'Bonds (CP)'!K$3),1)</f>
        <v>1.7071281596422629</v>
      </c>
      <c r="F27" s="127">
        <f>-PV(($A27/100)/100,'Bonds (CP)'!L$2,(1*'Bonds (CP)'!L$3),1)</f>
        <v>4.288119217984236</v>
      </c>
      <c r="G27" s="128">
        <f t="shared" si="0"/>
        <v>9.4538703834705764</v>
      </c>
    </row>
    <row r="28" spans="1:7">
      <c r="A28" s="126">
        <v>-250</v>
      </c>
      <c r="B28" s="127">
        <f>-PV((A28/100)/100,'Bonds (CP)'!H$2,(1*'Bonds (CP)'!H$3),1)</f>
        <v>1.035897435897436</v>
      </c>
      <c r="C28" s="127">
        <f>-PV(($A28/100)/100,'Bonds (CP)'!I$2,(1*'Bonds (CP)'!I$3),1)</f>
        <v>1.1420421787285693</v>
      </c>
      <c r="D28" s="127">
        <f>-PV(($A28/100)/100,'Bonds (CP)'!J$2,(1*'Bonds (CP)'!J$3),1)</f>
        <v>1.2699010051615978</v>
      </c>
      <c r="E28" s="127">
        <f>-PV(($A28/100)/100,'Bonds (CP)'!K$2,(1*'Bonds (CP)'!K$3),1)</f>
        <v>1.6914703439401795</v>
      </c>
      <c r="F28" s="127">
        <f>-PV(($A28/100)/100,'Bonds (CP)'!L$2,(1*'Bonds (CP)'!L$3),1)</f>
        <v>4.1843854779848213</v>
      </c>
      <c r="G28" s="128">
        <f t="shared" si="0"/>
        <v>9.3236964417126043</v>
      </c>
    </row>
    <row r="29" spans="1:7">
      <c r="A29" s="126">
        <v>-240</v>
      </c>
      <c r="B29" s="127">
        <f>-PV((A29/100)/100,'Bonds (CP)'!H$2,(1*'Bonds (CP)'!H$3),1)</f>
        <v>1.0348360655737705</v>
      </c>
      <c r="C29" s="127">
        <f>-PV(($A29/100)/100,'Bonds (CP)'!I$2,(1*'Bonds (CP)'!I$3),1)</f>
        <v>1.1385988805230396</v>
      </c>
      <c r="D29" s="127">
        <f>-PV(($A29/100)/100,'Bonds (CP)'!J$2,(1*'Bonds (CP)'!J$3),1)</f>
        <v>1.2636773898457954</v>
      </c>
      <c r="E29" s="127">
        <f>-PV(($A29/100)/100,'Bonds (CP)'!K$2,(1*'Bonds (CP)'!K$3),1)</f>
        <v>1.6759813213766317</v>
      </c>
      <c r="F29" s="127">
        <f>-PV(($A29/100)/100,'Bonds (CP)'!L$2,(1*'Bonds (CP)'!L$3),1)</f>
        <v>4.0835874700630486</v>
      </c>
      <c r="G29" s="128">
        <f t="shared" si="0"/>
        <v>9.1966811273822842</v>
      </c>
    </row>
    <row r="30" spans="1:7">
      <c r="A30" s="126">
        <v>-230</v>
      </c>
      <c r="B30" s="127">
        <f>-PV((A30/100)/100,'Bonds (CP)'!H$2,(1*'Bonds (CP)'!H$3),1)</f>
        <v>1.0337768679631525</v>
      </c>
      <c r="C30" s="127">
        <f>-PV(($A30/100)/100,'Bonds (CP)'!I$2,(1*'Bonds (CP)'!I$3),1)</f>
        <v>1.1351695783967184</v>
      </c>
      <c r="D30" s="127">
        <f>-PV(($A30/100)/100,'Bonds (CP)'!J$2,(1*'Bonds (CP)'!J$3),1)</f>
        <v>1.2574913609052698</v>
      </c>
      <c r="E30" s="127">
        <f>-PV(($A30/100)/100,'Bonds (CP)'!K$2,(1*'Bonds (CP)'!K$3),1)</f>
        <v>1.6606590711699798</v>
      </c>
      <c r="F30" s="127">
        <f>-PV(($A30/100)/100,'Bonds (CP)'!L$2,(1*'Bonds (CP)'!L$3),1)</f>
        <v>3.9856358470997488</v>
      </c>
      <c r="G30" s="128">
        <f t="shared" si="0"/>
        <v>9.0727327255348698</v>
      </c>
    </row>
    <row r="31" spans="1:7">
      <c r="A31" s="126">
        <v>-220</v>
      </c>
      <c r="B31" s="127">
        <f>-PV((A31/100)/100,'Bonds (CP)'!H$2,(1*'Bonds (CP)'!H$3),1)</f>
        <v>1.0327198364008181</v>
      </c>
      <c r="C31" s="127">
        <f>-PV(($A31/100)/100,'Bonds (CP)'!I$2,(1*'Bonds (CP)'!I$3),1)</f>
        <v>1.1317542010907382</v>
      </c>
      <c r="D31" s="127">
        <f>-PV(($A31/100)/100,'Bonds (CP)'!J$2,(1*'Bonds (CP)'!J$3),1)</f>
        <v>1.2513426518688362</v>
      </c>
      <c r="E31" s="127">
        <f>-PV(($A31/100)/100,'Bonds (CP)'!K$2,(1*'Bonds (CP)'!K$3),1)</f>
        <v>1.6455015989309152</v>
      </c>
      <c r="F31" s="127">
        <f>-PV(($A31/100)/100,'Bonds (CP)'!L$2,(1*'Bonds (CP)'!L$3),1)</f>
        <v>3.8904441195038189</v>
      </c>
      <c r="G31" s="128">
        <f t="shared" si="0"/>
        <v>8.9517624077951261</v>
      </c>
    </row>
    <row r="32" spans="1:7">
      <c r="A32" s="126">
        <v>-210</v>
      </c>
      <c r="B32" s="127">
        <f>-PV((A32/100)/100,'Bonds (CP)'!H$2,(1*'Bonds (CP)'!H$3),1)</f>
        <v>1.0316649642492339</v>
      </c>
      <c r="C32" s="127">
        <f>-PV(($A32/100)/100,'Bonds (CP)'!I$2,(1*'Bonds (CP)'!I$3),1)</f>
        <v>1.1283526777816906</v>
      </c>
      <c r="D32" s="127">
        <f>-PV(($A32/100)/100,'Bonds (CP)'!J$2,(1*'Bonds (CP)'!J$3),1)</f>
        <v>1.2452309984285139</v>
      </c>
      <c r="E32" s="127">
        <f>-PV(($A32/100)/100,'Bonds (CP)'!K$2,(1*'Bonds (CP)'!K$3),1)</f>
        <v>1.630506936290091</v>
      </c>
      <c r="F32" s="127">
        <f>-PV(($A32/100)/100,'Bonds (CP)'!L$2,(1*'Bonds (CP)'!L$3),1)</f>
        <v>3.7979285600968677</v>
      </c>
      <c r="G32" s="128">
        <f t="shared" si="0"/>
        <v>8.8336841368463972</v>
      </c>
    </row>
    <row r="33" spans="1:7">
      <c r="A33" s="126">
        <v>-200</v>
      </c>
      <c r="B33" s="127">
        <f>-PV((A33/100)/100,'Bonds (CP)'!H$2,(1*'Bonds (CP)'!H$3),1)</f>
        <v>1.0306122448979591</v>
      </c>
      <c r="C33" s="127">
        <f>-PV(($A33/100)/100,'Bonds (CP)'!I$2,(1*'Bonds (CP)'!I$3),1)</f>
        <v>1.1249649380785218</v>
      </c>
      <c r="D33" s="127">
        <f>-PV(($A33/100)/100,'Bonds (CP)'!J$2,(1*'Bonds (CP)'!J$3),1)</f>
        <v>1.23915613841976</v>
      </c>
      <c r="E33" s="127">
        <f>-PV(($A33/100)/100,'Bonds (CP)'!K$2,(1*'Bonds (CP)'!K$3),1)</f>
        <v>1.6156731405313816</v>
      </c>
      <c r="F33" s="127">
        <f>-PV(($A33/100)/100,'Bonds (CP)'!L$2,(1*'Bonds (CP)'!L$3),1)</f>
        <v>3.7080081122761639</v>
      </c>
      <c r="G33" s="128">
        <f t="shared" si="0"/>
        <v>8.7184145742037877</v>
      </c>
    </row>
    <row r="34" spans="1:7">
      <c r="A34" s="126">
        <v>-190</v>
      </c>
      <c r="B34" s="127">
        <f>-PV((A34/100)/100,'Bonds (CP)'!H$2,(1*'Bonds (CP)'!H$3),1)</f>
        <v>1.0295616717635065</v>
      </c>
      <c r="C34" s="127">
        <f>-PV(($A34/100)/100,'Bonds (CP)'!I$2,(1*'Bonds (CP)'!I$3),1)</f>
        <v>1.1215909120194576</v>
      </c>
      <c r="D34" s="127">
        <f>-PV(($A34/100)/100,'Bonds (CP)'!J$2,(1*'Bonds (CP)'!J$3),1)</f>
        <v>1.2331178118019024</v>
      </c>
      <c r="E34" s="127">
        <f>-PV(($A34/100)/100,'Bonds (CP)'!K$2,(1*'Bonds (CP)'!K$3),1)</f>
        <v>1.6009982942306862</v>
      </c>
      <c r="F34" s="127">
        <f>-PV(($A34/100)/100,'Bonds (CP)'!L$2,(1*'Bonds (CP)'!L$3),1)</f>
        <v>3.6206043013392804</v>
      </c>
      <c r="G34" s="128">
        <f t="shared" si="0"/>
        <v>8.6058729911548326</v>
      </c>
    </row>
    <row r="35" spans="1:7">
      <c r="A35" s="126">
        <v>-180</v>
      </c>
      <c r="B35" s="127">
        <f>-PV((A35/100)/100,'Bonds (CP)'!H$2,(1*'Bonds (CP)'!H$3),1)</f>
        <v>1.0285132382892057</v>
      </c>
      <c r="C35" s="127">
        <f>-PV(($A35/100)/100,'Bonds (CP)'!I$2,(1*'Bonds (CP)'!I$3),1)</f>
        <v>1.1182305300689475</v>
      </c>
      <c r="D35" s="127">
        <f>-PV(($A35/100)/100,'Bonds (CP)'!J$2,(1*'Bonds (CP)'!J$3),1)</f>
        <v>1.2271157606387793</v>
      </c>
      <c r="E35" s="127">
        <f>-PV(($A35/100)/100,'Bonds (CP)'!K$2,(1*'Bonds (CP)'!K$3),1)</f>
        <v>1.5864805049002071</v>
      </c>
      <c r="F35" s="127">
        <f>-PV(($A35/100)/100,'Bonds (CP)'!L$2,(1*'Bonds (CP)'!L$3),1)</f>
        <v>3.5356411488581183</v>
      </c>
      <c r="G35" s="128">
        <f t="shared" si="0"/>
        <v>8.4959811827552567</v>
      </c>
    </row>
    <row r="36" spans="1:7">
      <c r="A36" s="126">
        <v>-170</v>
      </c>
      <c r="B36" s="127">
        <f>-PV((A36/100)/100,'Bonds (CP)'!H$2,(1*'Bonds (CP)'!H$3),1)</f>
        <v>1.0274669379450661</v>
      </c>
      <c r="C36" s="127">
        <f>-PV(($A36/100)/100,'Bonds (CP)'!I$2,(1*'Bonds (CP)'!I$3),1)</f>
        <v>1.1148837231146378</v>
      </c>
      <c r="D36" s="127">
        <f>-PV(($A36/100)/100,'Bonds (CP)'!J$2,(1*'Bonds (CP)'!J$3),1)</f>
        <v>1.2211497290795637</v>
      </c>
      <c r="E36" s="127">
        <f>-PV(($A36/100)/100,'Bonds (CP)'!K$2,(1*'Bonds (CP)'!K$3),1)</f>
        <v>1.5721179046380667</v>
      </c>
      <c r="F36" s="127">
        <f>-PV(($A36/100)/100,'Bonds (CP)'!L$2,(1*'Bonds (CP)'!L$3),1)</f>
        <v>3.4530450899938896</v>
      </c>
      <c r="G36" s="128">
        <f t="shared" si="0"/>
        <v>8.388663384771224</v>
      </c>
    </row>
    <row r="37" spans="1:7">
      <c r="A37" s="126">
        <v>-160</v>
      </c>
      <c r="B37" s="127">
        <f>-PV((A37/100)/100,'Bonds (CP)'!H$2,(1*'Bonds (CP)'!H$3),1)</f>
        <v>1.0264227642276422</v>
      </c>
      <c r="C37" s="127">
        <f>-PV(($A37/100)/100,'Bonds (CP)'!I$2,(1*'Bonds (CP)'!I$3),1)</f>
        <v>1.1115504224643673</v>
      </c>
      <c r="D37" s="127">
        <f>-PV(($A37/100)/100,'Bonds (CP)'!J$2,(1*'Bonds (CP)'!J$3),1)</f>
        <v>1.2152194633397877</v>
      </c>
      <c r="E37" s="127">
        <f>-PV(($A37/100)/100,'Bonds (CP)'!K$2,(1*'Bonds (CP)'!K$3),1)</f>
        <v>1.5579086497832302</v>
      </c>
      <c r="F37" s="127">
        <f>-PV(($A37/100)/100,'Bonds (CP)'!L$2,(1*'Bonds (CP)'!L$3),1)</f>
        <v>3.372744893648985</v>
      </c>
      <c r="G37" s="128">
        <f t="shared" si="0"/>
        <v>8.2838461934640115</v>
      </c>
    </row>
    <row r="38" spans="1:7">
      <c r="A38" s="126">
        <v>-150</v>
      </c>
      <c r="B38" s="127">
        <f>-PV((A38/100)/100,'Bonds (CP)'!H$2,(1*'Bonds (CP)'!H$3),1)</f>
        <v>1.0253807106598984</v>
      </c>
      <c r="C38" s="127">
        <f>-PV(($A38/100)/100,'Bonds (CP)'!I$2,(1*'Bonds (CP)'!I$3),1)</f>
        <v>1.1082305598431887</v>
      </c>
      <c r="D38" s="127">
        <f>-PV(($A38/100)/100,'Bonds (CP)'!J$2,(1*'Bonds (CP)'!J$3),1)</f>
        <v>1.2093247116825641</v>
      </c>
      <c r="E38" s="127">
        <f>-PV(($A38/100)/100,'Bonds (CP)'!K$2,(1*'Bonds (CP)'!K$3),1)</f>
        <v>1.5438509205756237</v>
      </c>
      <c r="F38" s="127">
        <f>-PV(($A38/100)/100,'Bonds (CP)'!L$2,(1*'Bonds (CP)'!L$3),1)</f>
        <v>3.294671585355144</v>
      </c>
      <c r="G38" s="128">
        <f t="shared" si="0"/>
        <v>8.1814584881164194</v>
      </c>
    </row>
    <row r="39" spans="1:7">
      <c r="A39" s="126">
        <v>-140</v>
      </c>
      <c r="B39" s="127">
        <f>-PV((A39/100)/100,'Bonds (CP)'!H$2,(1*'Bonds (CP)'!H$3),1)</f>
        <v>1.024340770791075</v>
      </c>
      <c r="C39" s="127">
        <f>-PV(($A39/100)/100,'Bonds (CP)'!I$2,(1*'Bonds (CP)'!I$3),1)</f>
        <v>1.104924067390413</v>
      </c>
      <c r="D39" s="127">
        <f>-PV(($A39/100)/100,'Bonds (CP)'!J$2,(1*'Bonds (CP)'!J$3),1)</f>
        <v>1.2034652243999853</v>
      </c>
      <c r="E39" s="127">
        <f>-PV(($A39/100)/100,'Bonds (CP)'!K$2,(1*'Bonds (CP)'!K$3),1)</f>
        <v>1.5299429208213529</v>
      </c>
      <c r="F39" s="127">
        <f>-PV(($A39/100)/100,'Bonds (CP)'!L$2,(1*'Bonds (CP)'!L$3),1)</f>
        <v>3.2187583728010423</v>
      </c>
      <c r="G39" s="128">
        <f t="shared" si="0"/>
        <v>8.0814313562038684</v>
      </c>
    </row>
    <row r="40" spans="1:7">
      <c r="A40" s="126">
        <v>-130</v>
      </c>
      <c r="B40" s="127">
        <f>-PV((A40/100)/100,'Bonds (CP)'!H$2,(1*'Bonds (CP)'!H$3),1)</f>
        <v>1.0233029381965553</v>
      </c>
      <c r="C40" s="127">
        <f>-PV(($A40/100)/100,'Bonds (CP)'!I$2,(1*'Bonds (CP)'!I$3),1)</f>
        <v>1.1016308776566768</v>
      </c>
      <c r="D40" s="127">
        <f>-PV(($A40/100)/100,'Bonds (CP)'!J$2,(1*'Bonds (CP)'!J$3),1)</f>
        <v>1.1976407537947173</v>
      </c>
      <c r="E40" s="127">
        <f>-PV(($A40/100)/100,'Bonds (CP)'!K$2,(1*'Bonds (CP)'!K$3),1)</f>
        <v>1.5161828775629569</v>
      </c>
      <c r="F40" s="127">
        <f>-PV(($A40/100)/100,'Bonds (CP)'!L$2,(1*'Bonds (CP)'!L$3),1)</f>
        <v>3.1449405739060983</v>
      </c>
      <c r="G40" s="128">
        <f t="shared" si="0"/>
        <v>7.9836980211170054</v>
      </c>
    </row>
    <row r="41" spans="1:7">
      <c r="A41" s="126">
        <v>-120</v>
      </c>
      <c r="B41" s="127">
        <f>-PV((A41/100)/100,'Bonds (CP)'!H$2,(1*'Bonds (CP)'!H$3),1)</f>
        <v>1.0222672064777327</v>
      </c>
      <c r="C41" s="127">
        <f>-PV(($A41/100)/100,'Bonds (CP)'!I$2,(1*'Bonds (CP)'!I$3),1)</f>
        <v>1.0983509236010378</v>
      </c>
      <c r="D41" s="127">
        <f>-PV(($A41/100)/100,'Bonds (CP)'!J$2,(1*'Bonds (CP)'!J$3),1)</f>
        <v>1.1918510541617833</v>
      </c>
      <c r="E41" s="127">
        <f>-PV(($A41/100)/100,'Bonds (CP)'!K$2,(1*'Bonds (CP)'!K$3),1)</f>
        <v>1.5025690407546286</v>
      </c>
      <c r="F41" s="127">
        <f>-PV(($A41/100)/100,'Bonds (CP)'!L$2,(1*'Bonds (CP)'!L$3),1)</f>
        <v>3.0731555473506815</v>
      </c>
      <c r="G41" s="128">
        <f t="shared" si="0"/>
        <v>7.8881937723458631</v>
      </c>
    </row>
    <row r="42" spans="1:7">
      <c r="A42" s="126">
        <v>-110</v>
      </c>
      <c r="B42" s="127">
        <f>-PV((A42/100)/100,'Bonds (CP)'!H$2,(1*'Bonds (CP)'!H$3),1)</f>
        <v>1.0212335692618808</v>
      </c>
      <c r="C42" s="127">
        <f>-PV(($A42/100)/100,'Bonds (CP)'!I$2,(1*'Bonds (CP)'!I$3),1)</f>
        <v>1.0950841385880881</v>
      </c>
      <c r="D42" s="127">
        <f>-PV(($A42/100)/100,'Bonds (CP)'!J$2,(1*'Bonds (CP)'!J$3),1)</f>
        <v>1.1860958817705203</v>
      </c>
      <c r="E42" s="127">
        <f>-PV(($A42/100)/100,'Bonds (CP)'!K$2,(1*'Bonds (CP)'!K$3),1)</f>
        <v>1.4890996829422904</v>
      </c>
      <c r="F42" s="127">
        <f>-PV(($A42/100)/100,'Bonds (CP)'!L$2,(1*'Bonds (CP)'!L$3),1)</f>
        <v>3.0033426254759057</v>
      </c>
      <c r="G42" s="128">
        <f t="shared" si="0"/>
        <v>7.7948558980386853</v>
      </c>
    </row>
    <row r="43" spans="1:7">
      <c r="A43" s="126">
        <v>-100</v>
      </c>
      <c r="B43" s="127">
        <f>-PV((A43/100)/100,'Bonds (CP)'!H$2,(1*'Bonds (CP)'!H$3),1)</f>
        <v>1.0202020202020201</v>
      </c>
      <c r="C43" s="127">
        <f>-PV(($A43/100)/100,'Bonds (CP)'!I$2,(1*'Bonds (CP)'!I$3),1)</f>
        <v>1.091830456385094</v>
      </c>
      <c r="D43" s="127">
        <f>-PV(($A43/100)/100,'Bonds (CP)'!J$2,(1*'Bonds (CP)'!J$3),1)</f>
        <v>1.1803749948467261</v>
      </c>
      <c r="E43" s="127">
        <f>-PV(($A43/100)/100,'Bonds (CP)'!K$2,(1*'Bonds (CP)'!K$3),1)</f>
        <v>1.4757730989484636</v>
      </c>
      <c r="F43" s="127">
        <f>-PV(($A43/100)/100,'Bonds (CP)'!L$2,(1*'Bonds (CP)'!L$3),1)</f>
        <v>2.9354430494696606</v>
      </c>
      <c r="G43" s="128">
        <f t="shared" si="0"/>
        <v>7.7036236198519648</v>
      </c>
    </row>
    <row r="44" spans="1:7">
      <c r="A44" s="126">
        <v>-90</v>
      </c>
      <c r="B44" s="127">
        <f>-PV((A44/100)/100,'Bonds (CP)'!H$2,(1*'Bonds (CP)'!H$3),1)</f>
        <v>1.0191725529767912</v>
      </c>
      <c r="C44" s="127">
        <f>-PV(($A44/100)/100,'Bonds (CP)'!I$2,(1*'Bonds (CP)'!I$3),1)</f>
        <v>1.0885898111591583</v>
      </c>
      <c r="D44" s="127">
        <f>-PV(($A44/100)/100,'Bonds (CP)'!J$2,(1*'Bonds (CP)'!J$3),1)</f>
        <v>1.174688153554978</v>
      </c>
      <c r="E44" s="127">
        <f>-PV(($A44/100)/100,'Bonds (CP)'!K$2,(1*'Bonds (CP)'!K$3),1)</f>
        <v>1.4625876055618547</v>
      </c>
      <c r="F44" s="127">
        <f>-PV(($A44/100)/100,'Bonds (CP)'!L$2,(1*'Bonds (CP)'!L$3),1)</f>
        <v>2.869399906758439</v>
      </c>
      <c r="G44" s="128">
        <f t="shared" si="0"/>
        <v>7.6144380300112218</v>
      </c>
    </row>
    <row r="45" spans="1:7">
      <c r="A45" s="126">
        <v>-80</v>
      </c>
      <c r="B45" s="127">
        <f>-PV((A45/100)/100,'Bonds (CP)'!H$2,(1*'Bonds (CP)'!H$3),1)</f>
        <v>1.0181451612903225</v>
      </c>
      <c r="C45" s="127">
        <f>-PV(($A45/100)/100,'Bonds (CP)'!I$2,(1*'Bonds (CP)'!I$3),1)</f>
        <v>1.0853621374744054</v>
      </c>
      <c r="D45" s="127">
        <f>-PV(($A45/100)/100,'Bonds (CP)'!J$2,(1*'Bonds (CP)'!J$3),1)</f>
        <v>1.1690351199811402</v>
      </c>
      <c r="E45" s="127">
        <f>-PV(($A45/100)/100,'Bonds (CP)'!K$2,(1*'Bonds (CP)'!K$3),1)</f>
        <v>1.4495415412316048</v>
      </c>
      <c r="F45" s="127">
        <f>-PV(($A45/100)/100,'Bonds (CP)'!L$2,(1*'Bonds (CP)'!L$3),1)</f>
        <v>2.8051580705274466</v>
      </c>
      <c r="G45" s="128">
        <f t="shared" si="0"/>
        <v>7.5272420305049197</v>
      </c>
    </row>
    <row r="46" spans="1:7">
      <c r="A46" s="126">
        <v>-70</v>
      </c>
      <c r="B46" s="127">
        <f>-PV((A46/100)/100,'Bonds (CP)'!H$2,(1*'Bonds (CP)'!H$3),1)</f>
        <v>1.0171198388721048</v>
      </c>
      <c r="C46" s="127">
        <f>-PV(($A46/100)/100,'Bonds (CP)'!I$2,(1*'Bonds (CP)'!I$3),1)</f>
        <v>1.0821473702891888</v>
      </c>
      <c r="D46" s="127">
        <f>-PV(($A46/100)/100,'Bonds (CP)'!J$2,(1*'Bonds (CP)'!J$3),1)</f>
        <v>1.163415658115031</v>
      </c>
      <c r="E46" s="127">
        <f>-PV(($A46/100)/100,'Bonds (CP)'!K$2,(1*'Bonds (CP)'!K$3),1)</f>
        <v>1.4366332657660656</v>
      </c>
      <c r="F46" s="127">
        <f>-PV(($A46/100)/100,'Bonds (CP)'!L$2,(1*'Bonds (CP)'!L$3),1)</f>
        <v>2.7426641412941213</v>
      </c>
      <c r="G46" s="128">
        <f t="shared" si="0"/>
        <v>7.4419802743365118</v>
      </c>
    </row>
    <row r="47" spans="1:7">
      <c r="A47" s="126">
        <v>-60</v>
      </c>
      <c r="B47" s="127">
        <f>-PV((A47/100)/100,'Bonds (CP)'!H$2,(1*'Bonds (CP)'!H$3),1)</f>
        <v>1.0160965794768613</v>
      </c>
      <c r="C47" s="127">
        <f>-PV(($A47/100)/100,'Bonds (CP)'!I$2,(1*'Bonds (CP)'!I$3),1)</f>
        <v>1.0789454449533209</v>
      </c>
      <c r="D47" s="127">
        <f>-PV(($A47/100)/100,'Bonds (CP)'!J$2,(1*'Bonds (CP)'!J$3),1)</f>
        <v>1.1578295338332787</v>
      </c>
      <c r="E47" s="127">
        <f>-PV(($A47/100)/100,'Bonds (CP)'!K$2,(1*'Bonds (CP)'!K$3),1)</f>
        <v>1.4238611600361106</v>
      </c>
      <c r="F47" s="127">
        <f>-PV(($A47/100)/100,'Bonds (CP)'!L$2,(1*'Bonds (CP)'!L$3),1)</f>
        <v>2.681866390463302</v>
      </c>
      <c r="G47" s="128">
        <f t="shared" si="0"/>
        <v>7.3585991087628742</v>
      </c>
    </row>
    <row r="48" spans="1:7">
      <c r="A48" s="126">
        <v>-50</v>
      </c>
      <c r="B48" s="127">
        <f>-PV((A48/100)/100,'Bonds (CP)'!H$2,(1*'Bonds (CP)'!H$3),1)</f>
        <v>1.0150753768844221</v>
      </c>
      <c r="C48" s="127">
        <f>-PV(($A48/100)/100,'Bonds (CP)'!I$2,(1*'Bonds (CP)'!I$3),1)</f>
        <v>1.0757562972053265</v>
      </c>
      <c r="D48" s="127">
        <f>-PV(($A48/100)/100,'Bonds (CP)'!J$2,(1*'Bonds (CP)'!J$3),1)</f>
        <v>1.1522765148823426</v>
      </c>
      <c r="E48" s="127">
        <f>-PV(($A48/100)/100,'Bonds (CP)'!K$2,(1*'Bonds (CP)'!K$3),1)</f>
        <v>1.411223625682851</v>
      </c>
      <c r="F48" s="127">
        <f>-PV(($A48/100)/100,'Bonds (CP)'!L$2,(1*'Bonds (CP)'!L$3),1)</f>
        <v>2.6227147057944311</v>
      </c>
      <c r="G48" s="128">
        <f t="shared" si="0"/>
        <v>7.2770465204493728</v>
      </c>
    </row>
    <row r="49" spans="1:7">
      <c r="A49" s="126">
        <v>-40</v>
      </c>
      <c r="B49" s="127">
        <f>-PV((A49/100)/100,'Bonds (CP)'!H$2,(1*'Bonds (CP)'!H$3),1)</f>
        <v>1.0140562248995983</v>
      </c>
      <c r="C49" s="127">
        <f>-PV(($A49/100)/100,'Bonds (CP)'!I$2,(1*'Bonds (CP)'!I$3),1)</f>
        <v>1.0725798631697159</v>
      </c>
      <c r="D49" s="127">
        <f>-PV(($A49/100)/100,'Bonds (CP)'!J$2,(1*'Bonds (CP)'!J$3),1)</f>
        <v>1.1467563708616999</v>
      </c>
      <c r="E49" s="127">
        <f>-PV(($A49/100)/100,'Bonds (CP)'!K$2,(1*'Bonds (CP)'!K$3),1)</f>
        <v>1.3987190848296904</v>
      </c>
      <c r="F49" s="127">
        <f>-PV(($A49/100)/100,'Bonds (CP)'!L$2,(1*'Bonds (CP)'!L$3),1)</f>
        <v>2.5651605387138776</v>
      </c>
      <c r="G49" s="128">
        <f t="shared" si="0"/>
        <v>7.1972720824745817</v>
      </c>
    </row>
    <row r="50" spans="1:7">
      <c r="A50" s="126">
        <v>-30</v>
      </c>
      <c r="B50" s="127">
        <f>-PV((A50/100)/100,'Bonds (CP)'!H$2,(1*'Bonds (CP)'!H$3),1)</f>
        <v>1.0130391173520561</v>
      </c>
      <c r="C50" s="127">
        <f>-PV(($A50/100)/100,'Bonds (CP)'!I$2,(1*'Bonds (CP)'!I$3),1)</f>
        <v>1.0694160793542804</v>
      </c>
      <c r="D50" s="127">
        <f>-PV(($A50/100)/100,'Bonds (CP)'!J$2,(1*'Bonds (CP)'!J$3),1)</f>
        <v>1.1412688732072036</v>
      </c>
      <c r="E50" s="127">
        <f>-PV(($A50/100)/100,'Bonds (CP)'!K$2,(1*'Bonds (CP)'!K$3),1)</f>
        <v>1.3863459797986895</v>
      </c>
      <c r="F50" s="127">
        <f>-PV(($A50/100)/100,'Bonds (CP)'!L$2,(1*'Bonds (CP)'!L$3),1)</f>
        <v>2.5091568534080677</v>
      </c>
      <c r="G50" s="128">
        <f t="shared" si="0"/>
        <v>7.119226903120297</v>
      </c>
    </row>
    <row r="51" spans="1:7">
      <c r="A51" s="126">
        <v>-20</v>
      </c>
      <c r="B51" s="127">
        <f>-PV((A51/100)/100,'Bonds (CP)'!H$2,(1*'Bonds (CP)'!H$3),1)</f>
        <v>1.0120240480961924</v>
      </c>
      <c r="C51" s="127">
        <f>-PV(($A51/100)/100,'Bonds (CP)'!I$2,(1*'Bonds (CP)'!I$3),1)</f>
        <v>1.0662648826474117</v>
      </c>
      <c r="D51" s="127">
        <f>-PV(($A51/100)/100,'Bonds (CP)'!J$2,(1*'Bonds (CP)'!J$3),1)</f>
        <v>1.1358137951746141</v>
      </c>
      <c r="E51" s="127">
        <f>-PV(($A51/100)/100,'Bonds (CP)'!K$2,(1*'Bonds (CP)'!K$3),1)</f>
        <v>1.3741027728311357</v>
      </c>
      <c r="F51" s="127">
        <f>-PV(($A51/100)/100,'Bonds (CP)'!L$2,(1*'Bonds (CP)'!L$3),1)</f>
        <v>2.4546580776350839</v>
      </c>
      <c r="G51" s="128">
        <f t="shared" si="0"/>
        <v>7.0428635763844376</v>
      </c>
    </row>
    <row r="52" spans="1:7">
      <c r="A52" s="126">
        <v>-10</v>
      </c>
      <c r="B52" s="127">
        <f>-PV((A52/100)/100,'Bonds (CP)'!H$2,(1*'Bonds (CP)'!H$3),1)</f>
        <v>1.0110110110110111</v>
      </c>
      <c r="C52" s="127">
        <f>-PV(($A52/100)/100,'Bonds (CP)'!I$2,(1*'Bonds (CP)'!I$3),1)</f>
        <v>1.0631262103154415</v>
      </c>
      <c r="D52" s="127">
        <f>-PV(($A52/100)/100,'Bonds (CP)'!J$2,(1*'Bonds (CP)'!J$3),1)</f>
        <v>1.1303909118232813</v>
      </c>
      <c r="E52" s="127">
        <f>-PV(($A52/100)/100,'Bonds (CP)'!K$2,(1*'Bonds (CP)'!K$3),1)</f>
        <v>1.3619879458122477</v>
      </c>
      <c r="F52" s="127">
        <f>-PV(($A52/100)/100,'Bonds (CP)'!L$2,(1*'Bonds (CP)'!L$3),1)</f>
        <v>2.4016200551948157</v>
      </c>
      <c r="G52" s="128">
        <f t="shared" si="0"/>
        <v>6.9681361341567971</v>
      </c>
    </row>
    <row r="53" spans="1:7">
      <c r="A53" s="126">
        <v>0</v>
      </c>
      <c r="B53" s="127">
        <f>-PV((A53/100)/100,'Bonds (CP)'!H$2,(1*'Bonds (CP)'!H$3),1)</f>
        <v>1.01</v>
      </c>
      <c r="C53" s="127">
        <f>-PV(($A53/100)/100,'Bonds (CP)'!I$2,(1*'Bonds (CP)'!I$3),1)</f>
        <v>1.06</v>
      </c>
      <c r="D53" s="127">
        <f>-PV(($A53/100)/100,'Bonds (CP)'!J$2,(1*'Bonds (CP)'!J$3),1)</f>
        <v>1.125</v>
      </c>
      <c r="E53" s="127">
        <f>-PV(($A53/100)/100,'Bonds (CP)'!K$2,(1*'Bonds (CP)'!K$3),1)</f>
        <v>1.35</v>
      </c>
      <c r="F53" s="127">
        <f>-PV(($A53/100)/100,'Bonds (CP)'!L$2,(1*'Bonds (CP)'!L$3),1)</f>
        <v>2.3499999999999996</v>
      </c>
      <c r="G53" s="128">
        <f t="shared" si="0"/>
        <v>6.8949999999999996</v>
      </c>
    </row>
    <row r="54" spans="1:7">
      <c r="A54" s="126">
        <v>10</v>
      </c>
      <c r="B54" s="127">
        <f>-PV((A54/100)/100,'Bonds (CP)'!H$2,(1*'Bonds (CP)'!H$3),1)</f>
        <v>1.0089910089910079</v>
      </c>
      <c r="C54" s="127">
        <f>-PV(($A54/100)/100,'Bonds (CP)'!I$2,(1*'Bonds (CP)'!I$3),1)</f>
        <v>1.0568861897153892</v>
      </c>
      <c r="D54" s="127">
        <f>-PV(($A54/100)/100,'Bonds (CP)'!J$2,(1*'Bonds (CP)'!J$3),1)</f>
        <v>1.1196408383230034</v>
      </c>
      <c r="E54" s="127">
        <f>-PV(($A54/100)/100,'Bonds (CP)'!K$2,(1*'Bonds (CP)'!K$3),1)</f>
        <v>1.338137455757856</v>
      </c>
      <c r="F54" s="127">
        <f>-PV(($A54/100)/100,'Bonds (CP)'!L$2,(1*'Bonds (CP)'!L$3),1)</f>
        <v>2.2997564516920335</v>
      </c>
      <c r="G54" s="128">
        <f t="shared" si="0"/>
        <v>6.8234119444792896</v>
      </c>
    </row>
    <row r="55" spans="1:7">
      <c r="A55" s="126">
        <v>20</v>
      </c>
      <c r="B55" s="127">
        <f>-PV((A55/100)/100,'Bonds (CP)'!H$2,(1*'Bonds (CP)'!H$3),1)</f>
        <v>1.0079840319361277</v>
      </c>
      <c r="C55" s="127">
        <f>-PV(($A55/100)/100,'Bonds (CP)'!I$2,(1*'Bonds (CP)'!I$3),1)</f>
        <v>1.0537847178460311</v>
      </c>
      <c r="D55" s="127">
        <f>-PV(($A55/100)/100,'Bonds (CP)'!J$2,(1*'Bonds (CP)'!J$3),1)</f>
        <v>1.1143132071662138</v>
      </c>
      <c r="E55" s="127">
        <f>-PV(($A55/100)/100,'Bonds (CP)'!K$2,(1*'Bonds (CP)'!K$3),1)</f>
        <v>1.3263988522917904</v>
      </c>
      <c r="F55" s="127">
        <f>-PV(($A55/100)/100,'Bonds (CP)'!L$2,(1*'Bonds (CP)'!L$3),1)</f>
        <v>2.2508492327494034</v>
      </c>
      <c r="G55" s="128">
        <f t="shared" si="0"/>
        <v>6.7533300419895665</v>
      </c>
    </row>
    <row r="56" spans="1:7">
      <c r="A56" s="126">
        <v>30</v>
      </c>
      <c r="B56" s="127">
        <f>-PV((A56/100)/100,'Bonds (CP)'!H$2,(1*'Bonds (CP)'!H$3),1)</f>
        <v>1.0069790628115649</v>
      </c>
      <c r="C56" s="127">
        <f>-PV(($A56/100)/100,'Bonds (CP)'!I$2,(1*'Bonds (CP)'!I$3),1)</f>
        <v>1.0506955231438</v>
      </c>
      <c r="D56" s="127">
        <f>-PV(($A56/100)/100,'Bonds (CP)'!J$2,(1*'Bonds (CP)'!J$3),1)</f>
        <v>1.1090168886434109</v>
      </c>
      <c r="E56" s="127">
        <f>-PV(($A56/100)/100,'Bonds (CP)'!K$2,(1*'Bonds (CP)'!K$3),1)</f>
        <v>1.3147827473905163</v>
      </c>
      <c r="F56" s="127">
        <f>-PV(($A56/100)/100,'Bonds (CP)'!L$2,(1*'Bonds (CP)'!L$3),1)</f>
        <v>2.2032394070329784</v>
      </c>
      <c r="G56" s="128">
        <f t="shared" si="0"/>
        <v>6.6847136290222693</v>
      </c>
    </row>
    <row r="57" spans="1:7">
      <c r="A57" s="126">
        <v>40</v>
      </c>
      <c r="B57" s="127">
        <f>-PV((A57/100)/100,'Bonds (CP)'!H$2,(1*'Bonds (CP)'!H$3),1)</f>
        <v>1.0059760956175299</v>
      </c>
      <c r="C57" s="127">
        <f>-PV(($A57/100)/100,'Bonds (CP)'!I$2,(1*'Bonds (CP)'!I$3),1)</f>
        <v>1.0476185447255597</v>
      </c>
      <c r="D57" s="127">
        <f>-PV(($A57/100)/100,'Bonds (CP)'!J$2,(1*'Bonds (CP)'!J$3),1)</f>
        <v>1.1037516665928884</v>
      </c>
      <c r="E57" s="127">
        <f>-PV(($A57/100)/100,'Bonds (CP)'!K$2,(1*'Bonds (CP)'!K$3),1)</f>
        <v>1.3032877171704347</v>
      </c>
      <c r="F57" s="127">
        <f>-PV(($A57/100)/100,'Bonds (CP)'!L$2,(1*'Bonds (CP)'!L$3),1)</f>
        <v>2.1568892397246042</v>
      </c>
      <c r="G57" s="128">
        <f t="shared" si="0"/>
        <v>6.6175232638310169</v>
      </c>
    </row>
    <row r="58" spans="1:7">
      <c r="A58" s="126">
        <v>50</v>
      </c>
      <c r="B58" s="127">
        <f>-PV((A58/100)/100,'Bonds (CP)'!H$2,(1*'Bonds (CP)'!H$3),1)</f>
        <v>1.0049751243781093</v>
      </c>
      <c r="C58" s="127">
        <f>-PV(($A58/100)/100,'Bonds (CP)'!I$2,(1*'Bonds (CP)'!I$3),1)</f>
        <v>1.0445537220705698</v>
      </c>
      <c r="D58" s="127">
        <f>-PV(($A58/100)/100,'Bonds (CP)'!J$2,(1*'Bonds (CP)'!J$3),1)</f>
        <v>1.0985173265619741</v>
      </c>
      <c r="E58" s="127">
        <f>-PV(($A58/100)/100,'Bonds (CP)'!K$2,(1*'Bonds (CP)'!K$3),1)</f>
        <v>1.2919123558235792</v>
      </c>
      <c r="F58" s="127">
        <f>-PV(($A58/100)/100,'Bonds (CP)'!L$2,(1*'Bonds (CP)'!L$3),1)</f>
        <v>2.1117621586041175</v>
      </c>
      <c r="G58" s="128">
        <f t="shared" si="0"/>
        <v>6.5517206874383493</v>
      </c>
    </row>
    <row r="59" spans="1:7">
      <c r="A59" s="126">
        <v>60</v>
      </c>
      <c r="B59" s="127">
        <f>-PV((A59/100)/100,'Bonds (CP)'!H$2,(1*'Bonds (CP)'!H$3),1)</f>
        <v>1.0039761431411531</v>
      </c>
      <c r="C59" s="127">
        <f>-PV(($A59/100)/100,'Bonds (CP)'!I$2,(1*'Bonds (CP)'!I$3),1)</f>
        <v>1.0415009950179988</v>
      </c>
      <c r="D59" s="127">
        <f>-PV(($A59/100)/100,'Bonds (CP)'!J$2,(1*'Bonds (CP)'!J$3),1)</f>
        <v>1.0933136557918877</v>
      </c>
      <c r="E59" s="127">
        <f>-PV(($A59/100)/100,'Bonds (CP)'!K$2,(1*'Bonds (CP)'!K$3),1)</f>
        <v>1.2806552753698037</v>
      </c>
      <c r="F59" s="127">
        <f>-PV(($A59/100)/100,'Bonds (CP)'!L$2,(1*'Bonds (CP)'!L$3),1)</f>
        <v>2.0678227166235046</v>
      </c>
      <c r="G59" s="128">
        <f t="shared" si="0"/>
        <v>6.4872687859443481</v>
      </c>
    </row>
    <row r="60" spans="1:7">
      <c r="A60" s="126">
        <v>70</v>
      </c>
      <c r="B60" s="127">
        <f>-PV((A60/100)/100,'Bonds (CP)'!H$2,(1*'Bonds (CP)'!H$3),1)</f>
        <v>1.0029791459781527</v>
      </c>
      <c r="C60" s="127">
        <f>-PV(($A60/100)/100,'Bonds (CP)'!I$2,(1*'Bonds (CP)'!I$3),1)</f>
        <v>1.0384603037644089</v>
      </c>
      <c r="D60" s="127">
        <f>-PV(($A60/100)/100,'Bonds (CP)'!J$2,(1*'Bonds (CP)'!J$3),1)</f>
        <v>1.0881404432026278</v>
      </c>
      <c r="E60" s="127">
        <f>-PV(($A60/100)/100,'Bonds (CP)'!K$2,(1*'Bonds (CP)'!K$3),1)</f>
        <v>1.2695151054122515</v>
      </c>
      <c r="F60" s="127">
        <f>-PV(($A60/100)/100,'Bonds (CP)'!L$2,(1*'Bonds (CP)'!L$3),1)</f>
        <v>2.0250365557299999</v>
      </c>
      <c r="G60" s="128">
        <f t="shared" si="0"/>
        <v>6.4241315540874409</v>
      </c>
    </row>
    <row r="61" spans="1:7">
      <c r="A61" s="126">
        <v>80</v>
      </c>
      <c r="B61" s="127">
        <f>-PV((A61/100)/100,'Bonds (CP)'!H$2,(1*'Bonds (CP)'!H$3),1)</f>
        <v>1.001984126984127</v>
      </c>
      <c r="C61" s="127">
        <f>-PV(($A61/100)/100,'Bonds (CP)'!I$2,(1*'Bonds (CP)'!I$3),1)</f>
        <v>1.0354315888612942</v>
      </c>
      <c r="D61" s="127">
        <f>-PV(($A61/100)/100,'Bonds (CP)'!J$2,(1*'Bonds (CP)'!J$3),1)</f>
        <v>1.0829974793781039</v>
      </c>
      <c r="E61" s="127">
        <f>-PV(($A61/100)/100,'Bonds (CP)'!K$2,(1*'Bonds (CP)'!K$3),1)</f>
        <v>1.258490492896698</v>
      </c>
      <c r="F61" s="127">
        <f>-PV(($A61/100)/100,'Bonds (CP)'!L$2,(1*'Bonds (CP)'!L$3),1)</f>
        <v>1.9833703718973961</v>
      </c>
      <c r="G61" s="128">
        <f t="shared" si="0"/>
        <v>6.3622740600176195</v>
      </c>
    </row>
    <row r="62" spans="1:7">
      <c r="A62" s="126">
        <v>90</v>
      </c>
      <c r="B62" s="127">
        <f>-PV((A62/100)/100,'Bonds (CP)'!H$2,(1*'Bonds (CP)'!H$3),1)</f>
        <v>1.0009910802775024</v>
      </c>
      <c r="C62" s="127">
        <f>-PV(($A62/100)/100,'Bonds (CP)'!I$2,(1*'Bonds (CP)'!I$3),1)</f>
        <v>1.0324147912126116</v>
      </c>
      <c r="D62" s="127">
        <f>-PV(($A62/100)/100,'Bonds (CP)'!J$2,(1*'Bonds (CP)'!J$3),1)</f>
        <v>1.0778845565513393</v>
      </c>
      <c r="E62" s="127">
        <f>-PV(($A62/100)/100,'Bonds (CP)'!K$2,(1*'Bonds (CP)'!K$3),1)</f>
        <v>1.2475801018742252</v>
      </c>
      <c r="F62" s="127">
        <f>-PV(($A62/100)/100,'Bonds (CP)'!L$2,(1*'Bonds (CP)'!L$3),1)</f>
        <v>1.942791881322089</v>
      </c>
      <c r="G62" s="128">
        <f t="shared" si="0"/>
        <v>6.3016624112377677</v>
      </c>
    </row>
    <row r="63" spans="1:7">
      <c r="A63" s="126">
        <v>100</v>
      </c>
      <c r="B63" s="127">
        <f>-PV((A63/100)/100,'Bonds (CP)'!H$2,(1*'Bonds (CP)'!H$3),1)</f>
        <v>1</v>
      </c>
      <c r="C63" s="127">
        <f>-PV(($A63/100)/100,'Bonds (CP)'!I$2,(1*'Bonds (CP)'!I$3),1)</f>
        <v>1.0294098520723556</v>
      </c>
      <c r="D63" s="127">
        <f>-PV(($A63/100)/100,'Bonds (CP)'!J$2,(1*'Bonds (CP)'!J$3),1)</f>
        <v>1.0728014685898768</v>
      </c>
      <c r="E63" s="127">
        <f>-PV(($A63/100)/100,'Bonds (CP)'!K$2,(1*'Bonds (CP)'!K$3),1)</f>
        <v>1.2367826132675421</v>
      </c>
      <c r="F63" s="127">
        <f>-PV(($A63/100)/100,'Bonds (CP)'!L$2,(1*'Bonds (CP)'!L$3),1)</f>
        <v>1.9032697877450659</v>
      </c>
      <c r="G63" s="128">
        <f t="shared" si="0"/>
        <v>6.2422637216748402</v>
      </c>
    </row>
    <row r="64" spans="1:7">
      <c r="A64" s="126">
        <v>110</v>
      </c>
      <c r="B64" s="127">
        <f>-PV((A64/100)/100,'Bonds (CP)'!H$2,(1*'Bonds (CP)'!H$3),1)</f>
        <v>0.99901088031651841</v>
      </c>
      <c r="C64" s="127">
        <f>-PV(($A64/100)/100,'Bonds (CP)'!I$2,(1*'Bonds (CP)'!I$3),1)</f>
        <v>1.0264167130421302</v>
      </c>
      <c r="D64" s="127">
        <f>-PV(($A64/100)/100,'Bonds (CP)'!J$2,(1*'Bonds (CP)'!J$3),1)</f>
        <v>1.0677480109812854</v>
      </c>
      <c r="E64" s="127">
        <f>-PV(($A64/100)/100,'Bonds (CP)'!K$2,(1*'Bonds (CP)'!K$3),1)</f>
        <v>1.2260967246405956</v>
      </c>
      <c r="F64" s="127">
        <f>-PV(($A64/100)/100,'Bonds (CP)'!L$2,(1*'Bonds (CP)'!L$3),1)</f>
        <v>1.8647737508600688</v>
      </c>
      <c r="G64" s="128">
        <f t="shared" si="0"/>
        <v>6.1840460798405985</v>
      </c>
    </row>
    <row r="65" spans="1:7">
      <c r="A65" s="126">
        <v>120</v>
      </c>
      <c r="B65" s="127">
        <f>-PV((A65/100)/100,'Bonds (CP)'!H$2,(1*'Bonds (CP)'!H$3),1)</f>
        <v>0.99802371541501977</v>
      </c>
      <c r="C65" s="127">
        <f>-PV(($A65/100)/100,'Bonds (CP)'!I$2,(1*'Bonds (CP)'!I$3),1)</f>
        <v>1.0234353160687568</v>
      </c>
      <c r="D65" s="127">
        <f>-PV(($A65/100)/100,'Bonds (CP)'!J$2,(1*'Bonds (CP)'!J$3),1)</f>
        <v>1.0627239808188398</v>
      </c>
      <c r="E65" s="127">
        <f>-PV(($A65/100)/100,'Bonds (CP)'!K$2,(1*'Bonds (CP)'!K$3),1)</f>
        <v>1.2155211499716678</v>
      </c>
      <c r="F65" s="127">
        <f>-PV(($A65/100)/100,'Bonds (CP)'!L$2,(1*'Bonds (CP)'!L$3),1)</f>
        <v>1.8272743557713746</v>
      </c>
      <c r="G65" s="128">
        <f t="shared" si="0"/>
        <v>6.1269785180456591</v>
      </c>
    </row>
    <row r="66" spans="1:7">
      <c r="A66" s="126">
        <v>130</v>
      </c>
      <c r="B66" s="127">
        <f>-PV((A66/100)/100,'Bonds (CP)'!H$2,(1*'Bonds (CP)'!H$3),1)</f>
        <v>0.99703849950641665</v>
      </c>
      <c r="C66" s="127">
        <f>-PV(($A66/100)/100,'Bonds (CP)'!I$2,(1*'Bonds (CP)'!I$3),1)</f>
        <v>1.0204656034418904</v>
      </c>
      <c r="D66" s="127">
        <f>-PV(($A66/100)/100,'Bonds (CP)'!J$2,(1*'Bonds (CP)'!J$3),1)</f>
        <v>1.0577291767873216</v>
      </c>
      <c r="E66" s="127">
        <f>-PV(($A66/100)/100,'Bonds (CP)'!K$2,(1*'Bonds (CP)'!K$3),1)</f>
        <v>1.2050546194297149</v>
      </c>
      <c r="F66" s="127">
        <f>-PV(($A66/100)/100,'Bonds (CP)'!L$2,(1*'Bonds (CP)'!L$3),1)</f>
        <v>1.7907430834645754</v>
      </c>
      <c r="G66" s="128">
        <f t="shared" si="0"/>
        <v>6.0710309826299191</v>
      </c>
    </row>
    <row r="67" spans="1:7">
      <c r="A67" s="126">
        <v>140</v>
      </c>
      <c r="B67" s="127">
        <f>-PV((A67/100)/100,'Bonds (CP)'!H$2,(1*'Bonds (CP)'!H$3),1)</f>
        <v>0.99605522682445757</v>
      </c>
      <c r="C67" s="127">
        <f>-PV(($A67/100)/100,'Bonds (CP)'!I$2,(1*'Bonds (CP)'!I$3),1)</f>
        <v>1.0175075177916599</v>
      </c>
      <c r="D67" s="127">
        <f>-PV(($A67/100)/100,'Bonds (CP)'!J$2,(1*'Bonds (CP)'!J$3),1)</f>
        <v>1.0527633991489724</v>
      </c>
      <c r="E67" s="127">
        <f>-PV(($A67/100)/100,'Bonds (CP)'!K$2,(1*'Bonds (CP)'!K$3),1)</f>
        <v>1.1946958791540303</v>
      </c>
      <c r="F67" s="127">
        <f>-PV(($A67/100)/100,'Bonds (CP)'!L$2,(1*'Bonds (CP)'!L$3),1)</f>
        <v>1.7551522822560086</v>
      </c>
      <c r="G67" s="128">
        <f t="shared" si="0"/>
        <v>6.0161743051751282</v>
      </c>
    </row>
    <row r="68" spans="1:7">
      <c r="A68" s="126">
        <v>150</v>
      </c>
      <c r="B68" s="127">
        <f>-PV((A68/100)/100,'Bonds (CP)'!H$2,(1*'Bonds (CP)'!H$3),1)</f>
        <v>0.99507389162561588</v>
      </c>
      <c r="C68" s="127">
        <f>-PV(($A68/100)/100,'Bonds (CP)'!I$2,(1*'Bonds (CP)'!I$3),1)</f>
        <v>1.0145610020863249</v>
      </c>
      <c r="D68" s="127">
        <f>-PV(($A68/100)/100,'Bonds (CP)'!J$2,(1*'Bonds (CP)'!J$3),1)</f>
        <v>1.0478264497295735</v>
      </c>
      <c r="E68" s="127">
        <f>-PV(($A68/100)/100,'Bonds (CP)'!K$2,(1*'Bonds (CP)'!K$3),1)</f>
        <v>1.1844436910370872</v>
      </c>
      <c r="F68" s="127">
        <f>-PV(($A68/100)/100,'Bonds (CP)'!L$2,(1*'Bonds (CP)'!L$3),1)</f>
        <v>1.7204751401870173</v>
      </c>
      <c r="G68" s="128">
        <f t="shared" si="0"/>
        <v>5.9623801746656184</v>
      </c>
    </row>
    <row r="69" spans="1:7">
      <c r="A69" s="126">
        <v>160</v>
      </c>
      <c r="B69" s="127">
        <f>-PV((A69/100)/100,'Bonds (CP)'!H$2,(1*'Bonds (CP)'!H$3),1)</f>
        <v>0.99409448818897639</v>
      </c>
      <c r="C69" s="127">
        <f>-PV(($A69/100)/100,'Bonds (CP)'!I$2,(1*'Bonds (CP)'!I$3),1)</f>
        <v>1.0116259996299521</v>
      </c>
      <c r="D69" s="127">
        <f>-PV(($A69/100)/100,'Bonds (CP)'!J$2,(1*'Bonds (CP)'!J$3),1)</f>
        <v>1.0429181319046748</v>
      </c>
      <c r="E69" s="127">
        <f>-PV(($A69/100)/100,'Bonds (CP)'!K$2,(1*'Bonds (CP)'!K$3),1)</f>
        <v>1.1742968325105918</v>
      </c>
      <c r="F69" s="127">
        <f>-PV(($A69/100)/100,'Bonds (CP)'!L$2,(1*'Bonds (CP)'!L$3),1)</f>
        <v>1.6866856583309693</v>
      </c>
      <c r="G69" s="128">
        <f t="shared" si="0"/>
        <v>5.9096211105651646</v>
      </c>
    </row>
    <row r="70" spans="1:7">
      <c r="A70" s="126">
        <v>170</v>
      </c>
      <c r="B70" s="127">
        <f>-PV((A70/100)/100,'Bonds (CP)'!H$2,(1*'Bonds (CP)'!H$3),1)</f>
        <v>0.99311701081612591</v>
      </c>
      <c r="C70" s="127">
        <f>-PV(($A70/100)/100,'Bonds (CP)'!I$2,(1*'Bonds (CP)'!I$3),1)</f>
        <v>1.0087024540601075</v>
      </c>
      <c r="D70" s="127">
        <f>-PV(($A70/100)/100,'Bonds (CP)'!J$2,(1*'Bonds (CP)'!J$3),1)</f>
        <v>1.0380382505859451</v>
      </c>
      <c r="E70" s="127">
        <f>-PV(($A70/100)/100,'Bonds (CP)'!K$2,(1*'Bonds (CP)'!K$3),1)</f>
        <v>1.1642540963346037</v>
      </c>
      <c r="F70" s="127">
        <f>-PV(($A70/100)/100,'Bonds (CP)'!L$2,(1*'Bonds (CP)'!L$3),1)</f>
        <v>1.6537586249815053</v>
      </c>
      <c r="G70" s="128">
        <f t="shared" si="0"/>
        <v>5.8578704367782874</v>
      </c>
    </row>
    <row r="71" spans="1:7">
      <c r="A71" s="126">
        <v>180</v>
      </c>
      <c r="B71" s="127">
        <f>-PV((A71/100)/100,'Bonds (CP)'!H$2,(1*'Bonds (CP)'!H$3),1)</f>
        <v>0.99214145383104124</v>
      </c>
      <c r="C71" s="127">
        <f>-PV(($A71/100)/100,'Bonds (CP)'!I$2,(1*'Bonds (CP)'!I$3),1)</f>
        <v>1.0057903093455713</v>
      </c>
      <c r="D71" s="127">
        <f>-PV(($A71/100)/100,'Bonds (CP)'!J$2,(1*'Bonds (CP)'!J$3),1)</f>
        <v>1.0331866122076678</v>
      </c>
      <c r="E71" s="127">
        <f>-PV(($A71/100)/100,'Bonds (CP)'!K$2,(1*'Bonds (CP)'!K$3),1)</f>
        <v>1.1543142903897829</v>
      </c>
      <c r="F71" s="127">
        <f>-PV(($A71/100)/100,'Bonds (CP)'!L$2,(1*'Bonds (CP)'!L$3),1)</f>
        <v>1.6216695906922987</v>
      </c>
      <c r="G71" s="128">
        <f t="shared" si="0"/>
        <v>5.8071022564663615</v>
      </c>
    </row>
    <row r="72" spans="1:7">
      <c r="A72" s="126">
        <v>190</v>
      </c>
      <c r="B72" s="127">
        <f>-PV((A72/100)/100,'Bonds (CP)'!H$2,(1*'Bonds (CP)'!H$3),1)</f>
        <v>0.99116781157998046</v>
      </c>
      <c r="C72" s="127">
        <f>-PV(($A72/100)/100,'Bonds (CP)'!I$2,(1*'Bonds (CP)'!I$3),1)</f>
        <v>1.0028895097840647</v>
      </c>
      <c r="D72" s="127">
        <f>-PV(($A72/100)/100,'Bonds (CP)'!J$2,(1*'Bonds (CP)'!J$3),1)</f>
        <v>1.0283630247133582</v>
      </c>
      <c r="E72" s="127">
        <f>-PV(($A72/100)/100,'Bonds (CP)'!K$2,(1*'Bonds (CP)'!K$3),1)</f>
        <v>1.1444762374726125</v>
      </c>
      <c r="F72" s="127">
        <f>-PV(($A72/100)/100,'Bonds (CP)'!L$2,(1*'Bonds (CP)'!L$3),1)</f>
        <v>1.5903948441389271</v>
      </c>
      <c r="G72" s="128">
        <f t="shared" si="0"/>
        <v>5.7572914276889424</v>
      </c>
    </row>
    <row r="73" spans="1:7">
      <c r="A73" s="126">
        <v>200</v>
      </c>
      <c r="B73" s="127">
        <f>-PV((A73/100)/100,'Bonds (CP)'!H$2,(1*'Bonds (CP)'!H$3),1)</f>
        <v>0.99019607843137258</v>
      </c>
      <c r="C73" s="127">
        <f>-PV(($A73/100)/100,'Bonds (CP)'!I$2,(1*'Bonds (CP)'!I$3),1)</f>
        <v>1</v>
      </c>
      <c r="D73" s="127">
        <f>-PV(($A73/100)/100,'Bonds (CP)'!J$2,(1*'Bonds (CP)'!J$3),1)</f>
        <v>1.0235672975425212</v>
      </c>
      <c r="E73" s="127">
        <f>-PV(($A73/100)/100,'Bonds (CP)'!K$2,(1*'Bonds (CP)'!K$3),1)</f>
        <v>1.1347387750936335</v>
      </c>
      <c r="F73" s="127">
        <f>-PV(($A73/100)/100,'Bonds (CP)'!L$2,(1*'Bonds (CP)'!L$3),1)</f>
        <v>1.5599113887751097</v>
      </c>
      <c r="G73" s="128">
        <f t="shared" si="0"/>
        <v>5.7084135398426366</v>
      </c>
    </row>
    <row r="74" spans="1:7">
      <c r="A74" s="126">
        <v>210</v>
      </c>
      <c r="B74" s="127">
        <f>-PV((A74/100)/100,'Bonds (CP)'!H$2,(1*'Bonds (CP)'!H$3),1)</f>
        <v>0.98922624877571019</v>
      </c>
      <c r="C74" s="127">
        <f>-PV(($A74/100)/100,'Bonds (CP)'!I$2,(1*'Bonds (CP)'!I$3),1)</f>
        <v>0.99712172494224538</v>
      </c>
      <c r="D74" s="127">
        <f>-PV(($A74/100)/100,'Bonds (CP)'!J$2,(1*'Bonds (CP)'!J$3),1)</f>
        <v>1.0187992416175293</v>
      </c>
      <c r="E74" s="127">
        <f>-PV(($A74/100)/100,'Bonds (CP)'!K$2,(1*'Bonds (CP)'!K$3),1)</f>
        <v>1.1251007552785857</v>
      </c>
      <c r="F74" s="127">
        <f>-PV(($A74/100)/100,'Bonds (CP)'!L$2,(1*'Bonds (CP)'!L$3),1)</f>
        <v>1.5301969202560934</v>
      </c>
      <c r="G74" s="128">
        <f t="shared" si="0"/>
        <v>5.6604448908701634</v>
      </c>
    </row>
    <row r="75" spans="1:7">
      <c r="A75" s="126">
        <v>220</v>
      </c>
      <c r="B75" s="127">
        <f>-PV((A75/100)/100,'Bonds (CP)'!H$2,(1*'Bonds (CP)'!H$3),1)</f>
        <v>0.98825831702544031</v>
      </c>
      <c r="C75" s="127">
        <f>-PV(($A75/100)/100,'Bonds (CP)'!I$2,(1*'Bonds (CP)'!I$3),1)</f>
        <v>0.99425462988190672</v>
      </c>
      <c r="D75" s="127">
        <f>-PV(($A75/100)/100,'Bonds (CP)'!J$2,(1*'Bonds (CP)'!J$3),1)</f>
        <v>1.0140586693306359</v>
      </c>
      <c r="E75" s="127">
        <f>-PV(($A75/100)/100,'Bonds (CP)'!K$2,(1*'Bonds (CP)'!K$3),1)</f>
        <v>1.1155610443724482</v>
      </c>
      <c r="F75" s="127">
        <f>-PV(($A75/100)/100,'Bonds (CP)'!L$2,(1*'Bonds (CP)'!L$3),1)</f>
        <v>1.5012298046032231</v>
      </c>
      <c r="G75" s="128">
        <f t="shared" si="0"/>
        <v>5.6133624652136547</v>
      </c>
    </row>
    <row r="76" spans="1:7">
      <c r="A76" s="126">
        <v>230</v>
      </c>
      <c r="B76" s="127">
        <f>-PV((A76/100)/100,'Bonds (CP)'!H$2,(1*'Bonds (CP)'!H$3),1)</f>
        <v>0.98729227761485838</v>
      </c>
      <c r="C76" s="127">
        <f>-PV(($A76/100)/100,'Bonds (CP)'!I$2,(1*'Bonds (CP)'!I$3),1)</f>
        <v>0.99139866041012892</v>
      </c>
      <c r="D76" s="127">
        <f>-PV(($A76/100)/100,'Bonds (CP)'!J$2,(1*'Bonds (CP)'!J$3),1)</f>
        <v>1.0093453945311093</v>
      </c>
      <c r="E76" s="127">
        <f>-PV(($A76/100)/100,'Bonds (CP)'!K$2,(1*'Bonds (CP)'!K$3),1)</f>
        <v>1.1061185228463075</v>
      </c>
      <c r="F76" s="127">
        <f>-PV(($A76/100)/100,'Bonds (CP)'!L$2,(1*'Bonds (CP)'!L$3),1)</f>
        <v>1.4729890570844295</v>
      </c>
      <c r="G76" s="128">
        <f t="shared" si="0"/>
        <v>5.5671439124868343</v>
      </c>
    </row>
    <row r="77" spans="1:7">
      <c r="A77" s="126">
        <v>240</v>
      </c>
      <c r="B77" s="127">
        <f>-PV((A77/100)/100,'Bonds (CP)'!H$2,(1*'Bonds (CP)'!H$3),1)</f>
        <v>0.986328125</v>
      </c>
      <c r="C77" s="127">
        <f>-PV(($A77/100)/100,'Bonds (CP)'!I$2,(1*'Bonds (CP)'!I$3),1)</f>
        <v>0.98855376243591309</v>
      </c>
      <c r="D77" s="127">
        <f>-PV(($A77/100)/100,'Bonds (CP)'!J$2,(1*'Bonds (CP)'!J$3),1)</f>
        <v>1.0046592325124948</v>
      </c>
      <c r="E77" s="127">
        <f>-PV(($A77/100)/100,'Bonds (CP)'!K$2,(1*'Bonds (CP)'!K$3),1)</f>
        <v>1.0967720851070362</v>
      </c>
      <c r="F77" s="127">
        <f>-PV(($A77/100)/100,'Bonds (CP)'!L$2,(1*'Bonds (CP)'!L$3),1)</f>
        <v>1.4454543217864488</v>
      </c>
      <c r="G77" s="128">
        <f t="shared" si="0"/>
        <v>5.5217675268418924</v>
      </c>
    </row>
    <row r="78" spans="1:7">
      <c r="A78" s="126">
        <v>250</v>
      </c>
      <c r="B78" s="127">
        <f>-PV((A78/100)/100,'Bonds (CP)'!H$2,(1*'Bonds (CP)'!H$3),1)</f>
        <v>0.98536585365853668</v>
      </c>
      <c r="C78" s="127">
        <f>-PV(($A78/100)/100,'Bonds (CP)'!I$2,(1*'Bonds (CP)'!I$3),1)</f>
        <v>0.98571988218394968</v>
      </c>
      <c r="D78" s="127">
        <f>-PV(($A78/100)/100,'Bonds (CP)'!J$2,(1*'Bonds (CP)'!J$3),1)</f>
        <v>1</v>
      </c>
      <c r="E78" s="127">
        <f>-PV(($A78/100)/100,'Bonds (CP)'!K$2,(1*'Bonds (CP)'!K$3),1)</f>
        <v>1.0875206393097092</v>
      </c>
      <c r="F78" s="127">
        <f>-PV(($A78/100)/100,'Bonds (CP)'!L$2,(1*'Bonds (CP)'!L$3),1)</f>
        <v>1.4186058518552234</v>
      </c>
      <c r="G78" s="128">
        <f t="shared" si="0"/>
        <v>5.4772122270074188</v>
      </c>
    </row>
    <row r="79" spans="1:7">
      <c r="A79" s="126">
        <v>260</v>
      </c>
      <c r="B79" s="127">
        <f>-PV((A79/100)/100,'Bonds (CP)'!H$2,(1*'Bonds (CP)'!H$3),1)</f>
        <v>0.98440545808966862</v>
      </c>
      <c r="C79" s="127">
        <f>-PV(($A79/100)/100,'Bonds (CP)'!I$2,(1*'Bonds (CP)'!I$3),1)</f>
        <v>0.98289696619247113</v>
      </c>
      <c r="D79" s="127">
        <f>-PV(($A79/100)/100,'Bonds (CP)'!J$2,(1*'Bonds (CP)'!J$3),1)</f>
        <v>0.99536751513800248</v>
      </c>
      <c r="E79" s="127">
        <f>-PV(($A79/100)/100,'Bonds (CP)'!K$2,(1*'Bonds (CP)'!K$3),1)</f>
        <v>1.0783631071727431</v>
      </c>
      <c r="F79" s="127">
        <f>-PV(($A79/100)/100,'Bonds (CP)'!L$2,(1*'Bonds (CP)'!L$3),1)</f>
        <v>1.3924244903819669</v>
      </c>
      <c r="G79" s="128">
        <f t="shared" si="0"/>
        <v>5.4334575369748519</v>
      </c>
    </row>
    <row r="80" spans="1:7">
      <c r="A80" s="126">
        <v>270</v>
      </c>
      <c r="B80" s="127">
        <f>-PV((A80/100)/100,'Bonds (CP)'!H$2,(1*'Bonds (CP)'!H$3),1)</f>
        <v>0.98344693281402151</v>
      </c>
      <c r="C80" s="127">
        <f>-PV(($A80/100)/100,'Bonds (CP)'!I$2,(1*'Bonds (CP)'!I$3),1)</f>
        <v>0.98008496131111844</v>
      </c>
      <c r="D80" s="127">
        <f>-PV(($A80/100)/100,'Bonds (CP)'!J$2,(1*'Bonds (CP)'!J$3),1)</f>
        <v>0.990761597477678</v>
      </c>
      <c r="E80" s="127">
        <f>-PV(($A80/100)/100,'Bonds (CP)'!K$2,(1*'Bonds (CP)'!K$3),1)</f>
        <v>1.0692984237956955</v>
      </c>
      <c r="F80" s="127">
        <f>-PV(($A80/100)/100,'Bonds (CP)'!L$2,(1*'Bonds (CP)'!L$3),1)</f>
        <v>1.3668916519129866</v>
      </c>
      <c r="G80" s="128">
        <f t="shared" si="0"/>
        <v>5.3904835673114997</v>
      </c>
    </row>
    <row r="81" spans="1:7">
      <c r="A81" s="126">
        <v>280</v>
      </c>
      <c r="B81" s="127">
        <f>-PV((A81/100)/100,'Bonds (CP)'!H$2,(1*'Bonds (CP)'!H$3),1)</f>
        <v>0.98249027237354081</v>
      </c>
      <c r="C81" s="127">
        <f>-PV(($A81/100)/100,'Bonds (CP)'!I$2,(1*'Bonds (CP)'!I$3),1)</f>
        <v>0.97728381469882664</v>
      </c>
      <c r="D81" s="127">
        <f>-PV(($A81/100)/100,'Bonds (CP)'!J$2,(1*'Bonds (CP)'!J$3),1)</f>
        <v>0.98618206796474972</v>
      </c>
      <c r="E81" s="127">
        <f>-PV(($A81/100)/100,'Bonds (CP)'!K$2,(1*'Bonds (CP)'!K$3),1)</f>
        <v>1.0603255374796976</v>
      </c>
      <c r="F81" s="127">
        <f>-PV(($A81/100)/100,'Bonds (CP)'!L$2,(1*'Bonds (CP)'!L$3),1)</f>
        <v>1.34198930456225</v>
      </c>
      <c r="G81" s="128">
        <f t="shared" si="0"/>
        <v>5.3482709970790649</v>
      </c>
    </row>
    <row r="82" spans="1:7">
      <c r="A82" s="126">
        <v>290</v>
      </c>
      <c r="B82" s="127">
        <f>-PV((A82/100)/100,'Bonds (CP)'!H$2,(1*'Bonds (CP)'!H$3),1)</f>
        <v>0.98153547133138974</v>
      </c>
      <c r="C82" s="127">
        <f>-PV(($A82/100)/100,'Bonds (CP)'!I$2,(1*'Bonds (CP)'!I$3),1)</f>
        <v>0.97449347382172469</v>
      </c>
      <c r="D82" s="127">
        <f>-PV(($A82/100)/100,'Bonds (CP)'!J$2,(1*'Bonds (CP)'!J$3),1)</f>
        <v>0.98162874892735441</v>
      </c>
      <c r="E82" s="127">
        <f>-PV(($A82/100)/100,'Bonds (CP)'!K$2,(1*'Bonds (CP)'!K$3),1)</f>
        <v>1.0514434095504677</v>
      </c>
      <c r="F82" s="127">
        <f>-PV(($A82/100)/100,'Bonds (CP)'!L$2,(1*'Bonds (CP)'!L$3),1)</f>
        <v>1.3176999527063147</v>
      </c>
      <c r="G82" s="128">
        <f t="shared" si="0"/>
        <v>5.3068010563372514</v>
      </c>
    </row>
    <row r="83" spans="1:7">
      <c r="A83" s="126">
        <v>300</v>
      </c>
      <c r="B83" s="127">
        <f>-PV((A83/100)/100,'Bonds (CP)'!H$2,(1*'Bonds (CP)'!H$3),1)</f>
        <v>0.98058252427184467</v>
      </c>
      <c r="C83" s="127">
        <f>-PV(($A83/100)/100,'Bonds (CP)'!I$2,(1*'Bonds (CP)'!I$3),1)</f>
        <v>0.97171388645105317</v>
      </c>
      <c r="D83" s="127">
        <f>-PV(($A83/100)/100,'Bonds (CP)'!J$2,(1*'Bonds (CP)'!J$3),1)</f>
        <v>0.97710146406402731</v>
      </c>
      <c r="E83" s="127">
        <f>-PV(($A83/100)/100,'Bonds (CP)'!K$2,(1*'Bonds (CP)'!K$3),1)</f>
        <v>1.0426510141838792</v>
      </c>
      <c r="F83" s="127">
        <f>-PV(($A83/100)/100,'Bonds (CP)'!L$2,(1*'Bonds (CP)'!L$3),1)</f>
        <v>1.2940066202420464</v>
      </c>
      <c r="G83" s="128">
        <f t="shared" si="0"/>
        <v>5.2660555092128511</v>
      </c>
    </row>
    <row r="84" spans="1:7">
      <c r="A84" s="126">
        <v>310</v>
      </c>
      <c r="B84" s="127">
        <f>-PV((A84/100)/100,'Bonds (CP)'!H$2,(1*'Bonds (CP)'!H$3),1)</f>
        <v>0.97963142580019402</v>
      </c>
      <c r="C84" s="127">
        <f>-PV(($A84/100)/100,'Bonds (CP)'!I$2,(1*'Bonds (CP)'!I$3),1)</f>
        <v>0.96894500066109734</v>
      </c>
      <c r="D84" s="127">
        <f>-PV(($A84/100)/100,'Bonds (CP)'!J$2,(1*'Bonds (CP)'!J$3),1)</f>
        <v>0.97260003843180287</v>
      </c>
      <c r="E84" s="127">
        <f>-PV(($A84/100)/100,'Bonds (CP)'!K$2,(1*'Bonds (CP)'!K$3),1)</f>
        <v>1.0339473382340296</v>
      </c>
      <c r="F84" s="127">
        <f>-PV(($A84/100)/100,'Bonds (CP)'!L$2,(1*'Bonds (CP)'!L$3),1)</f>
        <v>1.2708928343881325</v>
      </c>
      <c r="G84" s="128">
        <f t="shared" si="0"/>
        <v>5.2260166375152561</v>
      </c>
    </row>
    <row r="85" spans="1:7">
      <c r="A85" s="126">
        <v>320</v>
      </c>
      <c r="B85" s="127">
        <f>-PV((A85/100)/100,'Bonds (CP)'!H$2,(1*'Bonds (CP)'!H$3),1)</f>
        <v>0.97868217054263562</v>
      </c>
      <c r="C85" s="127">
        <f>-PV(($A85/100)/100,'Bonds (CP)'!I$2,(1*'Bonds (CP)'!I$3),1)</f>
        <v>0.96618676482713606</v>
      </c>
      <c r="D85" s="127">
        <f>-PV(($A85/100)/100,'Bonds (CP)'!J$2,(1*'Bonds (CP)'!J$3),1)</f>
        <v>0.96812429843442915</v>
      </c>
      <c r="E85" s="127">
        <f>-PV(($A85/100)/100,'Bonds (CP)'!K$2,(1*'Bonds (CP)'!K$3),1)</f>
        <v>1.0253313810637843</v>
      </c>
      <c r="F85" s="127">
        <f>-PV(($A85/100)/100,'Bonds (CP)'!L$2,(1*'Bonds (CP)'!L$3),1)</f>
        <v>1.2483426100121404</v>
      </c>
      <c r="G85" s="128">
        <f t="shared" si="0"/>
        <v>5.186667224880126</v>
      </c>
    </row>
    <row r="86" spans="1:7">
      <c r="A86" s="126">
        <v>330</v>
      </c>
      <c r="B86" s="127">
        <f>-PV((A86/100)/100,'Bonds (CP)'!H$2,(1*'Bonds (CP)'!H$3),1)</f>
        <v>0.97773475314617631</v>
      </c>
      <c r="C86" s="127">
        <f>-PV(($A86/100)/100,'Bonds (CP)'!I$2,(1*'Bonds (CP)'!I$3),1)</f>
        <v>0.96343912762340778</v>
      </c>
      <c r="D86" s="127">
        <f>-PV(($A86/100)/100,'Bonds (CP)'!J$2,(1*'Bonds (CP)'!J$3),1)</f>
        <v>0.96367407181069697</v>
      </c>
      <c r="E86" s="127">
        <f>-PV(($A86/100)/100,'Bonds (CP)'!K$2,(1*'Bonds (CP)'!K$3),1)</f>
        <v>1.0168021543777492</v>
      </c>
      <c r="F86" s="127">
        <f>-PV(($A86/100)/100,'Bonds (CP)'!L$2,(1*'Bonds (CP)'!L$3),1)</f>
        <v>1.22634043446545</v>
      </c>
      <c r="G86" s="128">
        <f t="shared" si="0"/>
        <v>5.1479905414234803</v>
      </c>
    </row>
    <row r="87" spans="1:7">
      <c r="A87" s="126">
        <v>340</v>
      </c>
      <c r="B87" s="127">
        <f>-PV((A87/100)/100,'Bonds (CP)'!H$2,(1*'Bonds (CP)'!H$3),1)</f>
        <v>0.97678916827852991</v>
      </c>
      <c r="C87" s="127">
        <f>-PV(($A87/100)/100,'Bonds (CP)'!I$2,(1*'Bonds (CP)'!I$3),1)</f>
        <v>0.96070203802108944</v>
      </c>
      <c r="D87" s="127">
        <f>-PV(($A87/100)/100,'Bonds (CP)'!J$2,(1*'Bonds (CP)'!J$3),1)</f>
        <v>0.95924918762288103</v>
      </c>
      <c r="E87" s="127">
        <f>-PV(($A87/100)/100,'Bonds (CP)'!K$2,(1*'Bonds (CP)'!K$3),1)</f>
        <v>1.0083586820576385</v>
      </c>
      <c r="F87" s="127">
        <f>-PV(($A87/100)/100,'Bonds (CP)'!L$2,(1*'Bonds (CP)'!L$3),1)</f>
        <v>1.2048712529090351</v>
      </c>
      <c r="G87" s="128">
        <f t="shared" si="0"/>
        <v>5.1099703288891734</v>
      </c>
    </row>
    <row r="88" spans="1:7">
      <c r="A88" s="126">
        <v>350</v>
      </c>
      <c r="B88" s="127">
        <f>-PV((A88/100)/100,'Bonds (CP)'!H$2,(1*'Bonds (CP)'!H$3),1)</f>
        <v>0.97584541062801944</v>
      </c>
      <c r="C88" s="127">
        <f>-PV(($A88/100)/100,'Bonds (CP)'!I$2,(1*'Bonds (CP)'!I$3),1)</f>
        <v>0.95797544528629541</v>
      </c>
      <c r="D88" s="127">
        <f>-PV(($A88/100)/100,'Bonds (CP)'!J$2,(1*'Bonds (CP)'!J$3),1)</f>
        <v>0.95484947624529259</v>
      </c>
      <c r="E88" s="127">
        <f>-PV(($A88/100)/100,'Bonds (CP)'!K$2,(1*'Bonds (CP)'!K$3),1)</f>
        <v>1</v>
      </c>
      <c r="F88" s="127">
        <f>-PV(($A88/100)/100,'Bonds (CP)'!L$2,(1*'Bonds (CP)'!L$3),1)</f>
        <v>1.1839204541136277</v>
      </c>
      <c r="G88" s="128">
        <f t="shared" si="0"/>
        <v>5.0725907862732349</v>
      </c>
    </row>
    <row r="89" spans="1:7">
      <c r="A89" s="126">
        <v>360</v>
      </c>
      <c r="B89" s="127">
        <f>-PV((A89/100)/100,'Bonds (CP)'!H$2,(1*'Bonds (CP)'!H$3),1)</f>
        <v>0.97490347490347484</v>
      </c>
      <c r="C89" s="127">
        <f>-PV(($A89/100)/100,'Bonds (CP)'!I$2,(1*'Bonds (CP)'!I$3),1)</f>
        <v>0.9552592989780867</v>
      </c>
      <c r="D89" s="127">
        <f>-PV(($A89/100)/100,'Bonds (CP)'!J$2,(1*'Bonds (CP)'!J$3),1)</f>
        <v>0.9504747693529414</v>
      </c>
      <c r="E89" s="127">
        <f>-PV(($A89/100)/100,'Bonds (CP)'!K$2,(1*'Bonds (CP)'!K$3),1)</f>
        <v>0.99172515595626365</v>
      </c>
      <c r="F89" s="127">
        <f>-PV(($A89/100)/100,'Bonds (CP)'!L$2,(1*'Bonds (CP)'!L$3),1)</f>
        <v>1.1634738567184046</v>
      </c>
      <c r="G89" s="128">
        <f t="shared" si="0"/>
        <v>5.0358365559091709</v>
      </c>
    </row>
    <row r="90" spans="1:7">
      <c r="A90" s="126">
        <v>370</v>
      </c>
      <c r="B90" s="127">
        <f>-PV((A90/100)/100,'Bonds (CP)'!H$2,(1*'Bonds (CP)'!H$3),1)</f>
        <v>0.97396335583413707</v>
      </c>
      <c r="C90" s="127">
        <f>-PV(($A90/100)/100,'Bonds (CP)'!I$2,(1*'Bonds (CP)'!I$3),1)</f>
        <v>0.95255354894650046</v>
      </c>
      <c r="D90" s="127">
        <f>-PV(($A90/100)/100,'Bonds (CP)'!J$2,(1*'Bonds (CP)'!J$3),1)</f>
        <v>0.94612489991030757</v>
      </c>
      <c r="E90" s="127">
        <f>-PV(($A90/100)/100,'Bonds (CP)'!K$2,(1*'Bonds (CP)'!K$3),1)</f>
        <v>0.98353320937507394</v>
      </c>
      <c r="F90" s="127">
        <f>-PV(($A90/100)/100,'Bonds (CP)'!L$2,(1*'Bonds (CP)'!L$3),1)</f>
        <v>1.1435176959328444</v>
      </c>
      <c r="G90" s="128">
        <f t="shared" si="0"/>
        <v>4.9996927099988628</v>
      </c>
    </row>
    <row r="91" spans="1:7">
      <c r="A91" s="126">
        <v>380</v>
      </c>
      <c r="B91" s="127">
        <f>-PV((A91/100)/100,'Bonds (CP)'!H$2,(1*'Bonds (CP)'!H$3),1)</f>
        <v>0.97302504816955682</v>
      </c>
      <c r="C91" s="127">
        <f>-PV(($A91/100)/100,'Bonds (CP)'!I$2,(1*'Bonds (CP)'!I$3),1)</f>
        <v>0.94985814533058999</v>
      </c>
      <c r="D91" s="127">
        <f>-PV(($A91/100)/100,'Bonds (CP)'!J$2,(1*'Bonds (CP)'!J$3),1)</f>
        <v>0.94179970216021902</v>
      </c>
      <c r="E91" s="127">
        <f>-PV(($A91/100)/100,'Bonds (CP)'!K$2,(1*'Bonds (CP)'!K$3),1)</f>
        <v>0.97542323124687558</v>
      </c>
      <c r="F91" s="127">
        <f>-PV(($A91/100)/100,'Bonds (CP)'!L$2,(1*'Bonds (CP)'!L$3),1)</f>
        <v>1.1240386106669713</v>
      </c>
      <c r="G91" s="128">
        <f t="shared" si="0"/>
        <v>4.9641447375742125</v>
      </c>
    </row>
    <row r="92" spans="1:7">
      <c r="A92" s="126">
        <v>390</v>
      </c>
      <c r="B92" s="127">
        <f>-PV((A92/100)/100,'Bonds (CP)'!H$2,(1*'Bonds (CP)'!H$3),1)</f>
        <v>0.97208854667949962</v>
      </c>
      <c r="C92" s="127">
        <f>-PV(($A92/100)/100,'Bonds (CP)'!I$2,(1*'Bonds (CP)'!I$3),1)</f>
        <v>0.94717303855648427</v>
      </c>
      <c r="D92" s="127">
        <f>-PV(($A92/100)/100,'Bonds (CP)'!J$2,(1*'Bonds (CP)'!J$3),1)</f>
        <v>0.93749901161283955</v>
      </c>
      <c r="E92" s="127">
        <f>-PV(($A92/100)/100,'Bonds (CP)'!K$2,(1*'Bonds (CP)'!K$3),1)</f>
        <v>0.96739430395071457</v>
      </c>
      <c r="F92" s="127">
        <f>-PV(($A92/100)/100,'Bonds (CP)'!L$2,(1*'Bonds (CP)'!L$3),1)</f>
        <v>1.1050236310756743</v>
      </c>
      <c r="G92" s="128">
        <f t="shared" si="0"/>
        <v>4.9291785318752117</v>
      </c>
    </row>
    <row r="93" spans="1:7">
      <c r="A93" s="126">
        <v>400</v>
      </c>
      <c r="B93" s="127">
        <f>-PV((A93/100)/100,'Bonds (CP)'!H$2,(1*'Bonds (CP)'!H$3),1)</f>
        <v>0.97115384615384615</v>
      </c>
      <c r="C93" s="127">
        <f>-PV(($A93/100)/100,'Bonds (CP)'!I$2,(1*'Bonds (CP)'!I$3),1)</f>
        <v>0.94449817933545743</v>
      </c>
      <c r="D93" s="127">
        <f>-PV(($A93/100)/100,'Bonds (CP)'!J$2,(1*'Bonds (CP)'!J$3),1)</f>
        <v>0.93322266503475682</v>
      </c>
      <c r="E93" s="127">
        <f>-PV(($A93/100)/100,'Bonds (CP)'!K$2,(1*'Bonds (CP)'!K$3),1)</f>
        <v>0.9594455211032249</v>
      </c>
      <c r="F93" s="127">
        <f>-PV(($A93/100)/100,'Bonds (CP)'!L$2,(1*'Bonds (CP)'!L$3),1)</f>
        <v>1.0864601665033224</v>
      </c>
      <c r="G93" s="128">
        <f t="shared" si="0"/>
        <v>4.8947803781306085</v>
      </c>
    </row>
    <row r="94" spans="1:7">
      <c r="A94" s="126">
        <v>410</v>
      </c>
      <c r="B94" s="127">
        <f>-PV((A94/100)/100,'Bonds (CP)'!H$2,(1*'Bonds (CP)'!H$3),1)</f>
        <v>0.97022094140249771</v>
      </c>
      <c r="C94" s="127">
        <f>-PV(($A94/100)/100,'Bonds (CP)'!I$2,(1*'Bonds (CP)'!I$3),1)</f>
        <v>0.94183351866201936</v>
      </c>
      <c r="D94" s="127">
        <f>-PV(($A94/100)/100,'Bonds (CP)'!J$2,(1*'Bonds (CP)'!J$3),1)</f>
        <v>0.92897050043818086</v>
      </c>
      <c r="E94" s="127">
        <f>-PV(($A94/100)/100,'Bonds (CP)'!K$2,(1*'Bonds (CP)'!K$3),1)</f>
        <v>0.95157598740976301</v>
      </c>
      <c r="F94" s="127">
        <f>-PV(($A94/100)/100,'Bonds (CP)'!L$2,(1*'Bonds (CP)'!L$3),1)</f>
        <v>1.0683359938153287</v>
      </c>
      <c r="G94" s="128">
        <f t="shared" si="0"/>
        <v>4.8609369417277897</v>
      </c>
    </row>
    <row r="95" spans="1:7">
      <c r="A95" s="126">
        <v>420</v>
      </c>
      <c r="B95" s="127">
        <f>-PV((A95/100)/100,'Bonds (CP)'!H$2,(1*'Bonds (CP)'!H$3),1)</f>
        <v>0.96928982725527824</v>
      </c>
      <c r="C95" s="127">
        <f>-PV(($A95/100)/100,'Bonds (CP)'!I$2,(1*'Bonds (CP)'!I$3),1)</f>
        <v>0.93917900781201424</v>
      </c>
      <c r="D95" s="127">
        <f>-PV(($A95/100)/100,'Bonds (CP)'!J$2,(1*'Bonds (CP)'!J$3),1)</f>
        <v>0.92474235707023889</v>
      </c>
      <c r="E95" s="127">
        <f>-PV(($A95/100)/100,'Bonds (CP)'!K$2,(1*'Bonds (CP)'!K$3),1)</f>
        <v>0.94378481851766027</v>
      </c>
      <c r="F95" s="127">
        <f>-PV(($A95/100)/100,'Bonds (CP)'!L$2,(1*'Bonds (CP)'!L$3),1)</f>
        <v>1.0506392461038161</v>
      </c>
      <c r="G95" s="128">
        <f t="shared" si="0"/>
        <v>4.8276352567590077</v>
      </c>
    </row>
    <row r="96" spans="1:7">
      <c r="A96" s="126">
        <v>430</v>
      </c>
      <c r="B96" s="127">
        <f>-PV((A96/100)/100,'Bonds (CP)'!H$2,(1*'Bonds (CP)'!H$3),1)</f>
        <v>0.96836049856184092</v>
      </c>
      <c r="C96" s="127">
        <f>-PV(($A96/100)/100,'Bonds (CP)'!I$2,(1*'Bonds (CP)'!I$3),1)</f>
        <v>0.93653459834073849</v>
      </c>
      <c r="D96" s="127">
        <f>-PV(($A96/100)/100,'Bonds (CP)'!J$2,(1*'Bonds (CP)'!J$3),1)</f>
        <v>0.92053807540238031</v>
      </c>
      <c r="E96" s="127">
        <f>-PV(($A96/100)/100,'Bonds (CP)'!K$2,(1*'Bonds (CP)'!K$3),1)</f>
        <v>0.93607114087156251</v>
      </c>
      <c r="F96" s="127">
        <f>-PV(($A96/100)/100,'Bonds (CP)'!L$2,(1*'Bonds (CP)'!L$3),1)</f>
        <v>1.0333584017549442</v>
      </c>
      <c r="G96" s="128">
        <f t="shared" si="0"/>
        <v>4.7948627149314671</v>
      </c>
    </row>
    <row r="97" spans="1:7">
      <c r="A97" s="126">
        <v>440</v>
      </c>
      <c r="B97" s="127">
        <f>-PV((A97/100)/100,'Bonds (CP)'!H$2,(1*'Bonds (CP)'!H$3),1)</f>
        <v>0.96743295019157083</v>
      </c>
      <c r="C97" s="127">
        <f>-PV(($A97/100)/100,'Bonds (CP)'!I$2,(1*'Bonds (CP)'!I$3),1)</f>
        <v>0.93390024208107036</v>
      </c>
      <c r="D97" s="127">
        <f>-PV(($A97/100)/100,'Bonds (CP)'!J$2,(1*'Bonds (CP)'!J$3),1)</f>
        <v>0.91635749711987446</v>
      </c>
      <c r="E97" s="127">
        <f>-PV(($A97/100)/100,'Bonds (CP)'!K$2,(1*'Bonds (CP)'!K$3),1)</f>
        <v>0.92843409157081869</v>
      </c>
      <c r="F97" s="127">
        <f>-PV(($A97/100)/100,'Bonds (CP)'!L$2,(1*'Bonds (CP)'!L$3),1)</f>
        <v>1.0164822738659052</v>
      </c>
      <c r="G97" s="128">
        <f t="shared" si="0"/>
        <v>4.762607054829239</v>
      </c>
    </row>
    <row r="98" spans="1:7">
      <c r="A98" s="126">
        <v>450</v>
      </c>
      <c r="B98" s="127">
        <f>-PV((A98/100)/100,'Bonds (CP)'!H$2,(1*'Bonds (CP)'!H$3),1)</f>
        <v>0.96650717703349287</v>
      </c>
      <c r="C98" s="127">
        <f>-PV(($A98/100)/100,'Bonds (CP)'!I$2,(1*'Bonds (CP)'!I$3),1)</f>
        <v>0.93127589114161624</v>
      </c>
      <c r="D98" s="127">
        <f>-PV(($A98/100)/100,'Bonds (CP)'!J$2,(1*'Bonds (CP)'!J$3),1)</f>
        <v>0.91220046511141517</v>
      </c>
      <c r="E98" s="127">
        <f>-PV(($A98/100)/100,'Bonds (CP)'!K$2,(1*'Bonds (CP)'!K$3),1)</f>
        <v>0.92087281822889855</v>
      </c>
      <c r="F98" s="127">
        <f>-PV(($A98/100)/100,'Bonds (CP)'!L$2,(1*'Bonds (CP)'!L$3),1)</f>
        <v>1</v>
      </c>
      <c r="G98" s="128">
        <f t="shared" si="0"/>
        <v>4.7308563515154223</v>
      </c>
    </row>
    <row r="99" spans="1:7">
      <c r="A99" s="126">
        <v>460</v>
      </c>
      <c r="B99" s="127">
        <f>-PV((A99/100)/100,'Bonds (CP)'!H$2,(1*'Bonds (CP)'!H$3),1)</f>
        <v>0.96558317399617588</v>
      </c>
      <c r="C99" s="127">
        <f>-PV(($A99/100)/100,'Bonds (CP)'!I$2,(1*'Bonds (CP)'!I$3),1)</f>
        <v>0.92866149790486796</v>
      </c>
      <c r="D99" s="127">
        <f>-PV(($A99/100)/100,'Bonds (CP)'!J$2,(1*'Bonds (CP)'!J$3),1)</f>
        <v>0.90806682345881995</v>
      </c>
      <c r="E99" s="127">
        <f>-PV(($A99/100)/100,'Bonds (CP)'!K$2,(1*'Bonds (CP)'!K$3),1)</f>
        <v>0.91338647883479462</v>
      </c>
      <c r="F99" s="127">
        <f>-PV(($A99/100)/100,'Bonds (CP)'!L$2,(1*'Bonds (CP)'!L$3),1)</f>
        <v>0.98390103226859871</v>
      </c>
      <c r="G99" s="128">
        <f t="shared" si="0"/>
        <v>4.6995990064632567</v>
      </c>
    </row>
    <row r="100" spans="1:7">
      <c r="A100" s="126">
        <v>470</v>
      </c>
      <c r="B100" s="127">
        <f>-PV((A100/100)/100,'Bonds (CP)'!H$2,(1*'Bonds (CP)'!H$3),1)</f>
        <v>0.96466093600764091</v>
      </c>
      <c r="C100" s="127">
        <f>-PV(($A100/100)/100,'Bonds (CP)'!I$2,(1*'Bonds (CP)'!I$3),1)</f>
        <v>0.92605701502537774</v>
      </c>
      <c r="D100" s="127">
        <f>-PV(($A100/100)/100,'Bonds (CP)'!J$2,(1*'Bonds (CP)'!J$3),1)</f>
        <v>0.90395641742683064</v>
      </c>
      <c r="E100" s="127">
        <f>-PV(($A100/100)/100,'Bonds (CP)'!K$2,(1*'Bonds (CP)'!K$3),1)</f>
        <v>0.90597424161639362</v>
      </c>
      <c r="F100" s="127">
        <f>-PV(($A100/100)/100,'Bonds (CP)'!L$2,(1*'Bonds (CP)'!L$3),1)</f>
        <v>0.96817512772918013</v>
      </c>
      <c r="G100" s="128">
        <f t="shared" si="0"/>
        <v>4.6688237378054227</v>
      </c>
    </row>
    <row r="101" spans="1:7">
      <c r="A101" s="126">
        <v>480</v>
      </c>
      <c r="B101" s="127">
        <f>-PV((A101/100)/100,'Bonds (CP)'!H$2,(1*'Bonds (CP)'!H$3),1)</f>
        <v>0.9637404580152672</v>
      </c>
      <c r="C101" s="127">
        <f>-PV(($A101/100)/100,'Bonds (CP)'!I$2,(1*'Bonds (CP)'!I$3),1)</f>
        <v>0.92346239542794295</v>
      </c>
      <c r="D101" s="127">
        <f>-PV(($A101/100)/100,'Bonds (CP)'!J$2,(1*'Bonds (CP)'!J$3),1)</f>
        <v>0.89986909345300592</v>
      </c>
      <c r="E101" s="127">
        <f>-PV(($A101/100)/100,'Bonds (CP)'!K$2,(1*'Bonds (CP)'!K$3),1)</f>
        <v>0.89863528490577194</v>
      </c>
      <c r="F101" s="127">
        <f>-PV(($A101/100)/100,'Bonds (CP)'!L$2,(1*'Bonds (CP)'!L$3),1)</f>
        <v>0.95281233908900886</v>
      </c>
      <c r="G101" s="128">
        <f t="shared" si="0"/>
        <v>4.6385195708909972</v>
      </c>
    </row>
    <row r="102" spans="1:7">
      <c r="A102" s="126">
        <v>490</v>
      </c>
      <c r="B102" s="127">
        <f>-PV((A102/100)/100,'Bonds (CP)'!H$2,(1*'Bonds (CP)'!H$3),1)</f>
        <v>0.96282173498570078</v>
      </c>
      <c r="C102" s="127">
        <f>-PV(($A102/100)/100,'Bonds (CP)'!I$2,(1*'Bonds (CP)'!I$3),1)</f>
        <v>0.9208775923058099</v>
      </c>
      <c r="D102" s="127">
        <f>-PV(($A102/100)/100,'Bonds (CP)'!J$2,(1*'Bonds (CP)'!J$3),1)</f>
        <v>0.89580469913771688</v>
      </c>
      <c r="E102" s="127">
        <f>-PV(($A102/100)/100,'Bonds (CP)'!K$2,(1*'Bonds (CP)'!K$3),1)</f>
        <v>0.89136879700640281</v>
      </c>
      <c r="F102" s="127">
        <f>-PV(($A102/100)/100,'Bonds (CP)'!L$2,(1*'Bonds (CP)'!L$3),1)</f>
        <v>0.93780300570436481</v>
      </c>
      <c r="G102" s="128">
        <f t="shared" si="0"/>
        <v>4.6086758291399956</v>
      </c>
    </row>
    <row r="103" spans="1:7">
      <c r="A103" s="126">
        <v>500</v>
      </c>
      <c r="B103" s="127">
        <f>-PV((A103/100)/100,'Bonds (CP)'!H$2,(1*'Bonds (CP)'!H$3),1)</f>
        <v>0.96190476190476182</v>
      </c>
      <c r="C103" s="127">
        <f>-PV(($A103/100)/100,'Bonds (CP)'!I$2,(1*'Bonds (CP)'!I$3),1)</f>
        <v>0.91830255911888559</v>
      </c>
      <c r="D103" s="127">
        <f>-PV(($A103/100)/100,'Bonds (CP)'!J$2,(1*'Bonds (CP)'!J$3),1)</f>
        <v>0.89176308323422959</v>
      </c>
      <c r="E103" s="127">
        <f>-PV(($A103/100)/100,'Bonds (CP)'!K$2,(1*'Bonds (CP)'!K$3),1)</f>
        <v>0.88417397606222781</v>
      </c>
      <c r="F103" s="127">
        <f>-PV(($A103/100)/100,'Bonds (CP)'!L$2,(1*'Bonds (CP)'!L$3),1)</f>
        <v>0.92313774486558586</v>
      </c>
      <c r="G103" s="128">
        <f t="shared" si="0"/>
        <v>4.5792821251856903</v>
      </c>
    </row>
    <row r="105" spans="1:7">
      <c r="F105" s="39" t="s">
        <v>52</v>
      </c>
      <c r="G105" s="127">
        <f>AVERAGE(G3:G103)</f>
        <v>7.628485670306981</v>
      </c>
    </row>
  </sheetData>
  <mergeCells count="3">
    <mergeCell ref="A1:A2"/>
    <mergeCell ref="B1:F1"/>
    <mergeCell ref="G1:G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Z1005"/>
  <sheetViews>
    <sheetView zoomScale="90" zoomScaleNormal="90" workbookViewId="0">
      <selection activeCell="C339" sqref="C339:C348"/>
    </sheetView>
  </sheetViews>
  <sheetFormatPr defaultColWidth="11.19921875" defaultRowHeight="15" customHeight="1"/>
  <cols>
    <col min="1" max="1" width="11.69921875" customWidth="1"/>
    <col min="2" max="14" width="11" customWidth="1"/>
    <col min="15" max="15" width="17.296875" customWidth="1"/>
    <col min="16" max="26" width="11" customWidth="1"/>
  </cols>
  <sheetData>
    <row r="1" spans="1:26" ht="39" customHeight="1">
      <c r="A1" s="440" t="s">
        <v>99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2"/>
      <c r="N1" s="2"/>
      <c r="O1" s="440" t="s">
        <v>100</v>
      </c>
      <c r="P1" s="428"/>
      <c r="Q1" s="428"/>
      <c r="R1" s="428"/>
      <c r="S1" s="428"/>
      <c r="T1" s="428"/>
      <c r="U1" s="428"/>
      <c r="V1" s="428"/>
      <c r="W1" s="428"/>
      <c r="X1" s="428"/>
      <c r="Y1" s="428"/>
      <c r="Z1" s="428"/>
    </row>
    <row r="2" spans="1:26" ht="15.6">
      <c r="A2" s="130" t="s">
        <v>0</v>
      </c>
      <c r="B2" s="15" t="s">
        <v>101</v>
      </c>
      <c r="C2" s="15" t="s">
        <v>102</v>
      </c>
      <c r="D2" s="15" t="s">
        <v>103</v>
      </c>
      <c r="E2" s="15" t="s">
        <v>104</v>
      </c>
      <c r="F2" s="2" t="s">
        <v>17</v>
      </c>
      <c r="G2" s="2" t="s">
        <v>20</v>
      </c>
      <c r="H2" s="15" t="s">
        <v>105</v>
      </c>
      <c r="I2" s="15" t="s">
        <v>106</v>
      </c>
      <c r="J2" s="15" t="s">
        <v>107</v>
      </c>
      <c r="K2" s="15" t="s">
        <v>108</v>
      </c>
      <c r="L2" s="3" t="s">
        <v>35</v>
      </c>
      <c r="M2" s="2"/>
      <c r="N2" s="2"/>
      <c r="O2" s="1" t="s">
        <v>0</v>
      </c>
      <c r="P2" s="15" t="s">
        <v>101</v>
      </c>
      <c r="Q2" s="15" t="s">
        <v>102</v>
      </c>
      <c r="R2" s="15" t="s">
        <v>103</v>
      </c>
      <c r="S2" s="15" t="s">
        <v>104</v>
      </c>
      <c r="T2" s="2" t="s">
        <v>17</v>
      </c>
      <c r="U2" s="2" t="s">
        <v>20</v>
      </c>
      <c r="V2" s="15" t="s">
        <v>105</v>
      </c>
      <c r="W2" s="15" t="s">
        <v>106</v>
      </c>
      <c r="X2" s="15" t="s">
        <v>107</v>
      </c>
      <c r="Y2" s="15" t="s">
        <v>108</v>
      </c>
      <c r="Z2" s="3" t="s">
        <v>35</v>
      </c>
    </row>
    <row r="3" spans="1:26" ht="15.6">
      <c r="A3" s="130">
        <v>45203</v>
      </c>
      <c r="B3" s="131">
        <v>1.4792394952696686E-2</v>
      </c>
      <c r="C3" s="131">
        <v>1.5381087162287921E-2</v>
      </c>
      <c r="D3" s="131">
        <v>2.5897583213970288E-2</v>
      </c>
      <c r="E3" s="131">
        <v>4.2561913152607822E-3</v>
      </c>
      <c r="F3" s="131">
        <v>5.2258622612140204E-3</v>
      </c>
      <c r="G3" s="131">
        <v>7.4715515972891833E-3</v>
      </c>
      <c r="H3" s="131">
        <v>-2.9078250954751583E-3</v>
      </c>
      <c r="I3" s="131">
        <v>-1.5475999106188687E-2</v>
      </c>
      <c r="J3" s="131">
        <v>-3.6711755362497378E-3</v>
      </c>
      <c r="K3" s="131">
        <v>2.6441383585831923E-2</v>
      </c>
      <c r="L3" s="7">
        <v>1.2969699999999999E-3</v>
      </c>
      <c r="O3" s="1">
        <v>45203</v>
      </c>
      <c r="P3" s="132">
        <f>'Stocks 1 Day Returns'!B3-'Stocks 1 Day Returns'!B$285</f>
        <v>1.5606620546939239E-2</v>
      </c>
      <c r="Q3" s="132">
        <f>'Stocks 1 Day Returns'!C3-'Stocks 1 Day Returns'!C$285</f>
        <v>1.484378036420375E-2</v>
      </c>
      <c r="R3" s="132">
        <f>'Stocks 1 Day Returns'!D3-'Stocks 1 Day Returns'!D$285</f>
        <v>2.5440199619708725E-2</v>
      </c>
      <c r="S3" s="132">
        <f>'Stocks 1 Day Returns'!E3-'Stocks 1 Day Returns'!E$285</f>
        <v>4.2193007309388629E-3</v>
      </c>
      <c r="T3" s="132">
        <f>'Stocks 1 Day Returns'!F3-'Stocks 1 Day Returns'!F$285</f>
        <v>4.6427496403086271E-3</v>
      </c>
      <c r="U3" s="132">
        <f>'Stocks 1 Day Returns'!G3-'Stocks 1 Day Returns'!G$285</f>
        <v>8.1865118373314495E-3</v>
      </c>
      <c r="V3" s="132">
        <f>'Stocks 1 Day Returns'!H3-'Stocks 1 Day Returns'!H$285</f>
        <v>-4.9290155893952879E-3</v>
      </c>
      <c r="W3" s="132">
        <f>'Stocks 1 Day Returns'!I3-'Stocks 1 Day Returns'!I$285</f>
        <v>-1.5207093791121052E-2</v>
      </c>
      <c r="X3" s="132">
        <f>'Stocks 1 Day Returns'!J3-'Stocks 1 Day Returns'!J$285</f>
        <v>-4.4112550521960845E-3</v>
      </c>
      <c r="Y3" s="132">
        <f>'Stocks 1 Day Returns'!K3-'Stocks 1 Day Returns'!K$285</f>
        <v>2.5953601881356023E-2</v>
      </c>
      <c r="Z3" s="133">
        <f>'Stocks 1 Day Returns'!L3-'Stocks 1 Day Returns'!L$285</f>
        <v>1.0605087101449272E-3</v>
      </c>
    </row>
    <row r="4" spans="1:26" ht="15.6">
      <c r="A4" s="130">
        <v>45204</v>
      </c>
      <c r="B4" s="131">
        <v>7.7647207775011218E-4</v>
      </c>
      <c r="C4" s="131">
        <v>9.103444612424072E-3</v>
      </c>
      <c r="D4" s="131">
        <v>3.179753906599192E-3</v>
      </c>
      <c r="E4" s="131">
        <v>-5.2310440732602492E-3</v>
      </c>
      <c r="F4" s="131">
        <v>2.0712061592955466E-2</v>
      </c>
      <c r="G4" s="131">
        <v>-1.5370394352273165E-3</v>
      </c>
      <c r="H4" s="131">
        <v>-2.167067989142224E-2</v>
      </c>
      <c r="I4" s="131">
        <v>7.1766123548457905E-3</v>
      </c>
      <c r="J4" s="131">
        <v>-4.6894719407408747E-4</v>
      </c>
      <c r="K4" s="131">
        <v>-6.3126146788682336E-3</v>
      </c>
      <c r="L4" s="7">
        <v>2.64044E-3</v>
      </c>
      <c r="O4" s="1">
        <v>45204</v>
      </c>
      <c r="P4" s="132">
        <f>'Stocks 1 Day Returns'!B4-'Stocks 1 Day Returns'!B$285</f>
        <v>1.5906976719926645E-3</v>
      </c>
      <c r="Q4" s="132">
        <f>'Stocks 1 Day Returns'!C4-'Stocks 1 Day Returns'!C$285</f>
        <v>8.5661378143399008E-3</v>
      </c>
      <c r="R4" s="132">
        <f>'Stocks 1 Day Returns'!D4-'Stocks 1 Day Returns'!D$285</f>
        <v>2.7223703123376297E-3</v>
      </c>
      <c r="S4" s="132">
        <f>'Stocks 1 Day Returns'!E4-'Stocks 1 Day Returns'!E$285</f>
        <v>-5.2679346575821686E-3</v>
      </c>
      <c r="T4" s="132">
        <f>'Stocks 1 Day Returns'!F4-'Stocks 1 Day Returns'!F$285</f>
        <v>2.0128948972050073E-2</v>
      </c>
      <c r="U4" s="132">
        <f>'Stocks 1 Day Returns'!G4-'Stocks 1 Day Returns'!G$285</f>
        <v>-8.2207919518504985E-4</v>
      </c>
      <c r="V4" s="132">
        <f>'Stocks 1 Day Returns'!H4-'Stocks 1 Day Returns'!H$285</f>
        <v>-2.3691870385342369E-2</v>
      </c>
      <c r="W4" s="132">
        <f>'Stocks 1 Day Returns'!I4-'Stocks 1 Day Returns'!I$285</f>
        <v>7.4455176699134255E-3</v>
      </c>
      <c r="X4" s="132">
        <f>'Stocks 1 Day Returns'!J4-'Stocks 1 Day Returns'!J$285</f>
        <v>-1.2090267100204341E-3</v>
      </c>
      <c r="Y4" s="132">
        <f>'Stocks 1 Day Returns'!K4-'Stocks 1 Day Returns'!K$285</f>
        <v>-6.8003963833441336E-3</v>
      </c>
      <c r="Z4" s="133">
        <f>'Stocks 1 Day Returns'!L4-'Stocks 1 Day Returns'!L$285</f>
        <v>2.4039787101449274E-3</v>
      </c>
    </row>
    <row r="5" spans="1:26" ht="15.6">
      <c r="A5" s="130">
        <v>45205</v>
      </c>
      <c r="B5" s="131">
        <v>1.0596506279842099E-2</v>
      </c>
      <c r="C5" s="131">
        <v>1.7002258447552876E-2</v>
      </c>
      <c r="D5" s="131">
        <v>2.7010950250365706E-2</v>
      </c>
      <c r="E5" s="131">
        <v>9.3953265752486637E-3</v>
      </c>
      <c r="F5" s="131">
        <v>2.8635697763382151E-2</v>
      </c>
      <c r="G5" s="131">
        <v>-2.6535673654612957E-3</v>
      </c>
      <c r="H5" s="131">
        <v>2.1727801445349471E-2</v>
      </c>
      <c r="I5" s="131">
        <v>-7.9926673586980801E-3</v>
      </c>
      <c r="J5" s="131">
        <v>8.083159348360125E-3</v>
      </c>
      <c r="K5" s="131">
        <v>1.813237415613056E-2</v>
      </c>
      <c r="L5" s="7">
        <v>-1.07746E-2</v>
      </c>
      <c r="O5" s="1">
        <v>45205</v>
      </c>
      <c r="P5" s="132">
        <f>'Stocks 1 Day Returns'!B5-'Stocks 1 Day Returns'!B$285</f>
        <v>1.1410731874084652E-2</v>
      </c>
      <c r="Q5" s="132">
        <f>'Stocks 1 Day Returns'!C5-'Stocks 1 Day Returns'!C$285</f>
        <v>1.6464951649468703E-2</v>
      </c>
      <c r="R5" s="132">
        <f>'Stocks 1 Day Returns'!D5-'Stocks 1 Day Returns'!D$285</f>
        <v>2.6553566656104144E-2</v>
      </c>
      <c r="S5" s="132">
        <f>'Stocks 1 Day Returns'!E5-'Stocks 1 Day Returns'!E$285</f>
        <v>9.3584359909267452E-3</v>
      </c>
      <c r="T5" s="132">
        <f>'Stocks 1 Day Returns'!F5-'Stocks 1 Day Returns'!F$285</f>
        <v>2.8052585142476757E-2</v>
      </c>
      <c r="U5" s="132">
        <f>'Stocks 1 Day Returns'!G5-'Stocks 1 Day Returns'!G$285</f>
        <v>-1.9386071254190291E-3</v>
      </c>
      <c r="V5" s="132">
        <f>'Stocks 1 Day Returns'!H5-'Stocks 1 Day Returns'!H$285</f>
        <v>1.9706610951429341E-2</v>
      </c>
      <c r="W5" s="132">
        <f>'Stocks 1 Day Returns'!I5-'Stocks 1 Day Returns'!I$285</f>
        <v>-7.7237620436304451E-3</v>
      </c>
      <c r="X5" s="132">
        <f>'Stocks 1 Day Returns'!J5-'Stocks 1 Day Returns'!J$285</f>
        <v>7.3430798324137783E-3</v>
      </c>
      <c r="Y5" s="132">
        <f>'Stocks 1 Day Returns'!K5-'Stocks 1 Day Returns'!K$285</f>
        <v>1.7644592451654659E-2</v>
      </c>
      <c r="Z5" s="133">
        <f>'Stocks 1 Day Returns'!L5-'Stocks 1 Day Returns'!L$285</f>
        <v>-1.1011061289855073E-2</v>
      </c>
    </row>
    <row r="6" spans="1:26" ht="15.6">
      <c r="A6" s="130">
        <v>45210</v>
      </c>
      <c r="B6" s="131">
        <v>-1.8790335842745476E-3</v>
      </c>
      <c r="C6" s="131">
        <v>-6.2649245843710011E-3</v>
      </c>
      <c r="D6" s="131">
        <v>-1.9583655470993833E-3</v>
      </c>
      <c r="E6" s="131">
        <v>-1.7901313780763317E-2</v>
      </c>
      <c r="F6" s="131">
        <v>-1.5681937273456237E-2</v>
      </c>
      <c r="G6" s="131">
        <v>-1.9164360692988103E-2</v>
      </c>
      <c r="H6" s="131">
        <v>-2.9717659745625347E-2</v>
      </c>
      <c r="I6" s="131">
        <v>-4.6263469803565327E-2</v>
      </c>
      <c r="J6" s="131">
        <v>-1.1177645706094141E-3</v>
      </c>
      <c r="K6" s="131">
        <v>3.836536598625262E-3</v>
      </c>
      <c r="L6" s="7">
        <v>6.9896699999999999E-3</v>
      </c>
      <c r="O6" s="1">
        <v>45210</v>
      </c>
      <c r="P6" s="132">
        <f>'Stocks 1 Day Returns'!B6-'Stocks 1 Day Returns'!B$285</f>
        <v>-1.0648079900319953E-3</v>
      </c>
      <c r="Q6" s="132">
        <f>'Stocks 1 Day Returns'!C6-'Stocks 1 Day Returns'!C$285</f>
        <v>-6.8022313824551723E-3</v>
      </c>
      <c r="R6" s="132">
        <f>'Stocks 1 Day Returns'!D6-'Stocks 1 Day Returns'!D$285</f>
        <v>-2.4157491413609455E-3</v>
      </c>
      <c r="S6" s="132">
        <f>'Stocks 1 Day Returns'!E6-'Stocks 1 Day Returns'!E$285</f>
        <v>-1.7938204365085236E-2</v>
      </c>
      <c r="T6" s="132">
        <f>'Stocks 1 Day Returns'!F6-'Stocks 1 Day Returns'!F$285</f>
        <v>-1.626504989436163E-2</v>
      </c>
      <c r="U6" s="132">
        <f>'Stocks 1 Day Returns'!G6-'Stocks 1 Day Returns'!G$285</f>
        <v>-1.8449400452945835E-2</v>
      </c>
      <c r="V6" s="132">
        <f>'Stocks 1 Day Returns'!H6-'Stocks 1 Day Returns'!H$285</f>
        <v>-3.173885023954548E-2</v>
      </c>
      <c r="W6" s="132">
        <f>'Stocks 1 Day Returns'!I6-'Stocks 1 Day Returns'!I$285</f>
        <v>-4.5994564488497688E-2</v>
      </c>
      <c r="X6" s="132">
        <f>'Stocks 1 Day Returns'!J6-'Stocks 1 Day Returns'!J$285</f>
        <v>-1.8578440865557608E-3</v>
      </c>
      <c r="Y6" s="132">
        <f>'Stocks 1 Day Returns'!K6-'Stocks 1 Day Returns'!K$285</f>
        <v>3.3487548941493616E-3</v>
      </c>
      <c r="Z6" s="133">
        <f>'Stocks 1 Day Returns'!L6-'Stocks 1 Day Returns'!L$285</f>
        <v>6.7532087101449274E-3</v>
      </c>
    </row>
    <row r="7" spans="1:26" ht="15.6">
      <c r="A7" s="130">
        <v>45211</v>
      </c>
      <c r="B7" s="131">
        <v>-6.257978499316641E-4</v>
      </c>
      <c r="C7" s="131">
        <v>5.5228026860389967E-3</v>
      </c>
      <c r="D7" s="131">
        <v>-3.332827573403474E-3</v>
      </c>
      <c r="E7" s="131">
        <v>4.0017378186103514E-3</v>
      </c>
      <c r="F7" s="131">
        <v>-5.4361594465763829E-3</v>
      </c>
      <c r="G7" s="131">
        <v>-1.2934464413683955E-2</v>
      </c>
      <c r="H7" s="131">
        <v>-2.0854553073250126E-2</v>
      </c>
      <c r="I7" s="131">
        <v>1.2666218395946949E-3</v>
      </c>
      <c r="J7" s="131">
        <v>-2.3879920949668398E-2</v>
      </c>
      <c r="K7" s="131">
        <v>4.2538044235240768E-3</v>
      </c>
      <c r="L7" s="7">
        <v>6.7638799999999999E-3</v>
      </c>
      <c r="O7" s="1">
        <v>45211</v>
      </c>
      <c r="P7" s="132">
        <f>'Stocks 1 Day Returns'!B7-'Stocks 1 Day Returns'!B$285</f>
        <v>1.8842774431088811E-4</v>
      </c>
      <c r="Q7" s="132">
        <f>'Stocks 1 Day Returns'!C7-'Stocks 1 Day Returns'!C$285</f>
        <v>4.9854958879548255E-3</v>
      </c>
      <c r="R7" s="132">
        <f>'Stocks 1 Day Returns'!D7-'Stocks 1 Day Returns'!D$285</f>
        <v>-3.7902111676650363E-3</v>
      </c>
      <c r="S7" s="132">
        <f>'Stocks 1 Day Returns'!E7-'Stocks 1 Day Returns'!E$285</f>
        <v>3.964847234288432E-3</v>
      </c>
      <c r="T7" s="132">
        <f>'Stocks 1 Day Returns'!F7-'Stocks 1 Day Returns'!F$285</f>
        <v>-6.0192720674817762E-3</v>
      </c>
      <c r="U7" s="132">
        <f>'Stocks 1 Day Returns'!G7-'Stocks 1 Day Returns'!G$285</f>
        <v>-1.2219504173641689E-2</v>
      </c>
      <c r="V7" s="132">
        <f>'Stocks 1 Day Returns'!H7-'Stocks 1 Day Returns'!H$285</f>
        <v>-2.2875743567170256E-2</v>
      </c>
      <c r="W7" s="132">
        <f>'Stocks 1 Day Returns'!I7-'Stocks 1 Day Returns'!I$285</f>
        <v>1.5355271546623303E-3</v>
      </c>
      <c r="X7" s="132">
        <f>'Stocks 1 Day Returns'!J7-'Stocks 1 Day Returns'!J$285</f>
        <v>-2.4620000465614744E-2</v>
      </c>
      <c r="Y7" s="132">
        <f>'Stocks 1 Day Returns'!K7-'Stocks 1 Day Returns'!K$285</f>
        <v>3.7660227190481764E-3</v>
      </c>
      <c r="Z7" s="133">
        <f>'Stocks 1 Day Returns'!L7-'Stocks 1 Day Returns'!L$285</f>
        <v>6.5274187101449273E-3</v>
      </c>
    </row>
    <row r="8" spans="1:26" ht="15.6">
      <c r="A8" s="130">
        <v>45212</v>
      </c>
      <c r="B8" s="131">
        <v>-5.27760711164037E-2</v>
      </c>
      <c r="C8" s="131">
        <v>-3.9851068371537735E-2</v>
      </c>
      <c r="D8" s="131">
        <v>-3.9913930052659197E-2</v>
      </c>
      <c r="E8" s="131">
        <v>-3.1306973613028366E-2</v>
      </c>
      <c r="F8" s="131">
        <v>-2.9865734220970497E-2</v>
      </c>
      <c r="G8" s="131">
        <v>-6.5277713451120767E-2</v>
      </c>
      <c r="H8" s="131">
        <v>-5.0983432618534996E-2</v>
      </c>
      <c r="I8" s="131">
        <v>-1.2837389792795473E-2</v>
      </c>
      <c r="J8" s="131">
        <v>-6.2271160035544448E-2</v>
      </c>
      <c r="K8" s="131">
        <v>-4.84869163798064E-2</v>
      </c>
      <c r="L8" s="7">
        <v>-3.8072000000000002E-3</v>
      </c>
      <c r="O8" s="1">
        <v>45212</v>
      </c>
      <c r="P8" s="132">
        <f>'Stocks 1 Day Returns'!B8-'Stocks 1 Day Returns'!B$285</f>
        <v>-5.1961845522161147E-2</v>
      </c>
      <c r="Q8" s="132">
        <f>'Stocks 1 Day Returns'!C8-'Stocks 1 Day Returns'!C$285</f>
        <v>-4.0388375169621904E-2</v>
      </c>
      <c r="R8" s="132">
        <f>'Stocks 1 Day Returns'!D8-'Stocks 1 Day Returns'!D$285</f>
        <v>-4.0371313646920759E-2</v>
      </c>
      <c r="S8" s="132">
        <f>'Stocks 1 Day Returns'!E8-'Stocks 1 Day Returns'!E$285</f>
        <v>-3.1343864197350288E-2</v>
      </c>
      <c r="T8" s="132">
        <f>'Stocks 1 Day Returns'!F8-'Stocks 1 Day Returns'!F$285</f>
        <v>-3.044884684187589E-2</v>
      </c>
      <c r="U8" s="132">
        <f>'Stocks 1 Day Returns'!G8-'Stocks 1 Day Returns'!G$285</f>
        <v>-6.4562753211078502E-2</v>
      </c>
      <c r="V8" s="132">
        <f>'Stocks 1 Day Returns'!H8-'Stocks 1 Day Returns'!H$285</f>
        <v>-5.3004623112455129E-2</v>
      </c>
      <c r="W8" s="132">
        <f>'Stocks 1 Day Returns'!I8-'Stocks 1 Day Returns'!I$285</f>
        <v>-1.2568484477727838E-2</v>
      </c>
      <c r="X8" s="132">
        <f>'Stocks 1 Day Returns'!J8-'Stocks 1 Day Returns'!J$285</f>
        <v>-6.3011239551490794E-2</v>
      </c>
      <c r="Y8" s="132">
        <f>'Stocks 1 Day Returns'!K8-'Stocks 1 Day Returns'!K$285</f>
        <v>-4.89746980842823E-2</v>
      </c>
      <c r="Z8" s="133">
        <f>'Stocks 1 Day Returns'!L8-'Stocks 1 Day Returns'!L$285</f>
        <v>-4.0436612898550727E-3</v>
      </c>
    </row>
    <row r="9" spans="1:26" ht="15.6">
      <c r="A9" s="130">
        <v>45217</v>
      </c>
      <c r="B9" s="131">
        <v>-1.1044814177464279E-2</v>
      </c>
      <c r="C9" s="131">
        <v>-6.7898307099991673E-3</v>
      </c>
      <c r="D9" s="131">
        <v>-5.2664723104974831E-3</v>
      </c>
      <c r="E9" s="131">
        <v>-2.5440311735471788E-3</v>
      </c>
      <c r="F9" s="131">
        <v>-1.7034619075385615E-2</v>
      </c>
      <c r="G9" s="131">
        <v>-1.7221747343782901E-2</v>
      </c>
      <c r="H9" s="131">
        <v>-2.7432600224296944E-2</v>
      </c>
      <c r="I9" s="131">
        <v>8.5504115631198641E-3</v>
      </c>
      <c r="J9" s="131">
        <v>1.0947492316064622E-3</v>
      </c>
      <c r="K9" s="131">
        <v>-2.481098088687983E-2</v>
      </c>
      <c r="L9" s="7">
        <v>8.2693999999999997E-3</v>
      </c>
      <c r="O9" s="1">
        <v>45217</v>
      </c>
      <c r="P9" s="132">
        <f>'Stocks 1 Day Returns'!B9-'Stocks 1 Day Returns'!B$285</f>
        <v>-1.0230588583221727E-2</v>
      </c>
      <c r="Q9" s="132">
        <f>'Stocks 1 Day Returns'!C9-'Stocks 1 Day Returns'!C$285</f>
        <v>-7.3271375080833385E-3</v>
      </c>
      <c r="R9" s="132">
        <f>'Stocks 1 Day Returns'!D9-'Stocks 1 Day Returns'!D$285</f>
        <v>-5.7238559047590454E-3</v>
      </c>
      <c r="S9" s="132">
        <f>'Stocks 1 Day Returns'!E9-'Stocks 1 Day Returns'!E$285</f>
        <v>-2.5809217578690981E-3</v>
      </c>
      <c r="T9" s="132">
        <f>'Stocks 1 Day Returns'!F9-'Stocks 1 Day Returns'!F$285</f>
        <v>-1.7617731696291009E-2</v>
      </c>
      <c r="U9" s="132">
        <f>'Stocks 1 Day Returns'!G9-'Stocks 1 Day Returns'!G$285</f>
        <v>-1.6506787103740633E-2</v>
      </c>
      <c r="V9" s="132">
        <f>'Stocks 1 Day Returns'!H9-'Stocks 1 Day Returns'!H$285</f>
        <v>-2.9453790718217073E-2</v>
      </c>
      <c r="W9" s="132">
        <f>'Stocks 1 Day Returns'!I9-'Stocks 1 Day Returns'!I$285</f>
        <v>8.8193168781874991E-3</v>
      </c>
      <c r="X9" s="132">
        <f>'Stocks 1 Day Returns'!J9-'Stocks 1 Day Returns'!J$285</f>
        <v>3.5466971566011564E-4</v>
      </c>
      <c r="Y9" s="132">
        <f>'Stocks 1 Day Returns'!K9-'Stocks 1 Day Returns'!K$285</f>
        <v>-2.5298762591355731E-2</v>
      </c>
      <c r="Z9" s="133">
        <f>'Stocks 1 Day Returns'!L9-'Stocks 1 Day Returns'!L$285</f>
        <v>8.0329387101449271E-3</v>
      </c>
    </row>
    <row r="10" spans="1:26" ht="15.6">
      <c r="A10" s="130">
        <v>45218</v>
      </c>
      <c r="B10" s="131">
        <v>1.115233524849657E-3</v>
      </c>
      <c r="C10" s="131">
        <v>-1.8883933467648273E-3</v>
      </c>
      <c r="D10" s="131">
        <v>3.9396991167490736E-3</v>
      </c>
      <c r="E10" s="131">
        <v>-8.0980131580054016E-3</v>
      </c>
      <c r="F10" s="131">
        <v>-1.6618466166982371E-2</v>
      </c>
      <c r="G10" s="131">
        <v>-1.0406812418377598E-3</v>
      </c>
      <c r="H10" s="131">
        <v>-4.8163330772584834E-3</v>
      </c>
      <c r="I10" s="131">
        <v>1.3391370288196036E-3</v>
      </c>
      <c r="J10" s="131">
        <v>-1.5348441725489881E-2</v>
      </c>
      <c r="K10" s="131">
        <v>2.381063319599086E-3</v>
      </c>
      <c r="L10" s="7">
        <v>2.8822159999999999E-2</v>
      </c>
      <c r="O10" s="1">
        <v>45218</v>
      </c>
      <c r="P10" s="132">
        <f>'Stocks 1 Day Returns'!B10-'Stocks 1 Day Returns'!B$285</f>
        <v>1.9294591190922093E-3</v>
      </c>
      <c r="Q10" s="132">
        <f>'Stocks 1 Day Returns'!C10-'Stocks 1 Day Returns'!C$285</f>
        <v>-2.4257001448489989E-3</v>
      </c>
      <c r="R10" s="132">
        <f>'Stocks 1 Day Returns'!D10-'Stocks 1 Day Returns'!D$285</f>
        <v>3.4823155224875113E-3</v>
      </c>
      <c r="S10" s="132">
        <f>'Stocks 1 Day Returns'!E10-'Stocks 1 Day Returns'!E$285</f>
        <v>-8.13490374232732E-3</v>
      </c>
      <c r="T10" s="132">
        <f>'Stocks 1 Day Returns'!F10-'Stocks 1 Day Returns'!F$285</f>
        <v>-1.7201578787887764E-2</v>
      </c>
      <c r="U10" s="132">
        <f>'Stocks 1 Day Returns'!G10-'Stocks 1 Day Returns'!G$285</f>
        <v>-3.2572100179549318E-4</v>
      </c>
      <c r="V10" s="132">
        <f>'Stocks 1 Day Returns'!H10-'Stocks 1 Day Returns'!H$285</f>
        <v>-6.837523571178613E-3</v>
      </c>
      <c r="W10" s="132">
        <f>'Stocks 1 Day Returns'!I10-'Stocks 1 Day Returns'!I$285</f>
        <v>1.6080423438872391E-3</v>
      </c>
      <c r="X10" s="132">
        <f>'Stocks 1 Day Returns'!J10-'Stocks 1 Day Returns'!J$285</f>
        <v>-1.6088521241436227E-2</v>
      </c>
      <c r="Y10" s="132">
        <f>'Stocks 1 Day Returns'!K10-'Stocks 1 Day Returns'!K$285</f>
        <v>1.8932816151231858E-3</v>
      </c>
      <c r="Z10" s="133">
        <f>'Stocks 1 Day Returns'!L10-'Stocks 1 Day Returns'!L$285</f>
        <v>2.8585698710144925E-2</v>
      </c>
    </row>
    <row r="11" spans="1:26" ht="15.6">
      <c r="A11" s="130">
        <v>45219</v>
      </c>
      <c r="B11" s="131">
        <v>-2.1679576867921213E-2</v>
      </c>
      <c r="C11" s="131">
        <v>-1.5361930725506068E-2</v>
      </c>
      <c r="D11" s="131">
        <v>-1.4692941525065617E-2</v>
      </c>
      <c r="E11" s="131">
        <v>-7.9769862617564691E-3</v>
      </c>
      <c r="F11" s="131">
        <v>-7.869936394651722E-3</v>
      </c>
      <c r="G11" s="131">
        <v>-1.1634771442511682E-2</v>
      </c>
      <c r="H11" s="131">
        <v>1.0576227584023767E-2</v>
      </c>
      <c r="I11" s="131">
        <v>-1.4082588683330011E-2</v>
      </c>
      <c r="J11" s="131">
        <v>-1.5702084105059577E-2</v>
      </c>
      <c r="K11" s="131">
        <v>-2.5806511043045544E-2</v>
      </c>
      <c r="L11" s="7">
        <v>1.398049E-2</v>
      </c>
      <c r="O11" s="1">
        <v>45219</v>
      </c>
      <c r="P11" s="132">
        <f>'Stocks 1 Day Returns'!B11-'Stocks 1 Day Returns'!B$285</f>
        <v>-2.086535127367866E-2</v>
      </c>
      <c r="Q11" s="132">
        <f>'Stocks 1 Day Returns'!C11-'Stocks 1 Day Returns'!C$285</f>
        <v>-1.5899237523590241E-2</v>
      </c>
      <c r="R11" s="132">
        <f>'Stocks 1 Day Returns'!D11-'Stocks 1 Day Returns'!D$285</f>
        <v>-1.5150325119327179E-2</v>
      </c>
      <c r="S11" s="132">
        <f>'Stocks 1 Day Returns'!E11-'Stocks 1 Day Returns'!E$285</f>
        <v>-8.0138768460783875E-3</v>
      </c>
      <c r="T11" s="132">
        <f>'Stocks 1 Day Returns'!F11-'Stocks 1 Day Returns'!F$285</f>
        <v>-8.4530490155571153E-3</v>
      </c>
      <c r="U11" s="132">
        <f>'Stocks 1 Day Returns'!G11-'Stocks 1 Day Returns'!G$285</f>
        <v>-1.0919811202469416E-2</v>
      </c>
      <c r="V11" s="132">
        <f>'Stocks 1 Day Returns'!H11-'Stocks 1 Day Returns'!H$285</f>
        <v>8.5550370901036378E-3</v>
      </c>
      <c r="W11" s="132">
        <f>'Stocks 1 Day Returns'!I11-'Stocks 1 Day Returns'!I$285</f>
        <v>-1.3813683368262376E-2</v>
      </c>
      <c r="X11" s="132">
        <f>'Stocks 1 Day Returns'!J11-'Stocks 1 Day Returns'!J$285</f>
        <v>-1.6442163621005923E-2</v>
      </c>
      <c r="Y11" s="132">
        <f>'Stocks 1 Day Returns'!K11-'Stocks 1 Day Returns'!K$285</f>
        <v>-2.6294292747521444E-2</v>
      </c>
      <c r="Z11" s="133">
        <f>'Stocks 1 Day Returns'!L11-'Stocks 1 Day Returns'!L$285</f>
        <v>1.3744028710144927E-2</v>
      </c>
    </row>
    <row r="12" spans="1:26" ht="15.6">
      <c r="A12" s="130">
        <v>45224</v>
      </c>
      <c r="B12" s="131">
        <v>-6.276426302978011E-2</v>
      </c>
      <c r="C12" s="131">
        <v>-2.5842308340144338E-2</v>
      </c>
      <c r="D12" s="131">
        <v>1.7774407616084398E-2</v>
      </c>
      <c r="E12" s="131">
        <v>-2.3882717873899506E-2</v>
      </c>
      <c r="F12" s="131">
        <v>-3.6082220900549355E-2</v>
      </c>
      <c r="G12" s="131">
        <v>-3.8955297989618942E-2</v>
      </c>
      <c r="H12" s="131">
        <v>3.0395206628659466E-3</v>
      </c>
      <c r="I12" s="131">
        <v>-1.7436435756232216E-2</v>
      </c>
      <c r="J12" s="131">
        <v>-3.7590997913286905E-2</v>
      </c>
      <c r="K12" s="131">
        <v>-6.7592910657898075E-2</v>
      </c>
      <c r="L12" s="7">
        <v>2.3696199999999998E-3</v>
      </c>
      <c r="O12" s="1">
        <v>45224</v>
      </c>
      <c r="P12" s="132">
        <f>'Stocks 1 Day Returns'!B12-'Stocks 1 Day Returns'!B$285</f>
        <v>-6.1950037435537557E-2</v>
      </c>
      <c r="Q12" s="132">
        <f>'Stocks 1 Day Returns'!C12-'Stocks 1 Day Returns'!C$285</f>
        <v>-2.6379615138228511E-2</v>
      </c>
      <c r="R12" s="132">
        <f>'Stocks 1 Day Returns'!D12-'Stocks 1 Day Returns'!D$285</f>
        <v>1.7317024021822836E-2</v>
      </c>
      <c r="S12" s="132">
        <f>'Stocks 1 Day Returns'!E12-'Stocks 1 Day Returns'!E$285</f>
        <v>-2.3919608458221425E-2</v>
      </c>
      <c r="T12" s="132">
        <f>'Stocks 1 Day Returns'!F12-'Stocks 1 Day Returns'!F$285</f>
        <v>-3.6665333521454749E-2</v>
      </c>
      <c r="U12" s="132">
        <f>'Stocks 1 Day Returns'!G12-'Stocks 1 Day Returns'!G$285</f>
        <v>-3.8240337749576678E-2</v>
      </c>
      <c r="V12" s="132">
        <f>'Stocks 1 Day Returns'!H12-'Stocks 1 Day Returns'!H$285</f>
        <v>1.0183301689458166E-3</v>
      </c>
      <c r="W12" s="132">
        <f>'Stocks 1 Day Returns'!I12-'Stocks 1 Day Returns'!I$285</f>
        <v>-1.7167530441164581E-2</v>
      </c>
      <c r="X12" s="132">
        <f>'Stocks 1 Day Returns'!J12-'Stocks 1 Day Returns'!J$285</f>
        <v>-3.8331077429233251E-2</v>
      </c>
      <c r="Y12" s="132">
        <f>'Stocks 1 Day Returns'!K12-'Stocks 1 Day Returns'!K$285</f>
        <v>-6.8080692362373976E-2</v>
      </c>
      <c r="Z12" s="133">
        <f>'Stocks 1 Day Returns'!L12-'Stocks 1 Day Returns'!L$285</f>
        <v>2.1331587101449273E-3</v>
      </c>
    </row>
    <row r="13" spans="1:26" ht="15.6">
      <c r="A13" s="130">
        <v>45225</v>
      </c>
      <c r="B13" s="131">
        <v>-1.3379502841781354E-2</v>
      </c>
      <c r="C13" s="131">
        <v>-2.8482149487249364E-2</v>
      </c>
      <c r="D13" s="131">
        <v>-4.133966022985136E-2</v>
      </c>
      <c r="E13" s="131">
        <v>-2.3552813742364842E-2</v>
      </c>
      <c r="F13" s="131">
        <v>-1.3985377012136091E-2</v>
      </c>
      <c r="G13" s="131">
        <v>-3.4802500481490473E-2</v>
      </c>
      <c r="H13" s="131">
        <v>-1.9768028822972128E-2</v>
      </c>
      <c r="I13" s="131">
        <v>-1.1131365673940241E-2</v>
      </c>
      <c r="J13" s="131">
        <v>3.6471948805845145E-3</v>
      </c>
      <c r="K13" s="131">
        <v>-1.8907857774296599E-2</v>
      </c>
      <c r="L13" s="7">
        <v>1.1525570000000001E-2</v>
      </c>
      <c r="O13" s="1">
        <v>45225</v>
      </c>
      <c r="P13" s="132">
        <f>'Stocks 1 Day Returns'!B13-'Stocks 1 Day Returns'!B$285</f>
        <v>-1.2565277247538802E-2</v>
      </c>
      <c r="Q13" s="132">
        <f>'Stocks 1 Day Returns'!C13-'Stocks 1 Day Returns'!C$285</f>
        <v>-2.9019456285333537E-2</v>
      </c>
      <c r="R13" s="132">
        <f>'Stocks 1 Day Returns'!D13-'Stocks 1 Day Returns'!D$285</f>
        <v>-4.1797043824112923E-2</v>
      </c>
      <c r="S13" s="132">
        <f>'Stocks 1 Day Returns'!E13-'Stocks 1 Day Returns'!E$285</f>
        <v>-2.3589704326686761E-2</v>
      </c>
      <c r="T13" s="132">
        <f>'Stocks 1 Day Returns'!F13-'Stocks 1 Day Returns'!F$285</f>
        <v>-1.4568489633041484E-2</v>
      </c>
      <c r="U13" s="132">
        <f>'Stocks 1 Day Returns'!G13-'Stocks 1 Day Returns'!G$285</f>
        <v>-3.4087540241448208E-2</v>
      </c>
      <c r="V13" s="132">
        <f>'Stocks 1 Day Returns'!H13-'Stocks 1 Day Returns'!H$285</f>
        <v>-2.1789219316892258E-2</v>
      </c>
      <c r="W13" s="132">
        <f>'Stocks 1 Day Returns'!I13-'Stocks 1 Day Returns'!I$285</f>
        <v>-1.0862460358872606E-2</v>
      </c>
      <c r="X13" s="132">
        <f>'Stocks 1 Day Returns'!J13-'Stocks 1 Day Returns'!J$285</f>
        <v>2.9071153646381678E-3</v>
      </c>
      <c r="Y13" s="132">
        <f>'Stocks 1 Day Returns'!K13-'Stocks 1 Day Returns'!K$285</f>
        <v>-1.93956394787725E-2</v>
      </c>
      <c r="Z13" s="133">
        <f>'Stocks 1 Day Returns'!L13-'Stocks 1 Day Returns'!L$285</f>
        <v>1.1289108710144928E-2</v>
      </c>
    </row>
    <row r="14" spans="1:26" ht="15.6">
      <c r="A14" s="130">
        <v>45226</v>
      </c>
      <c r="B14" s="131">
        <v>9.7686704134791302E-2</v>
      </c>
      <c r="C14" s="131">
        <v>1.241560647358031E-2</v>
      </c>
      <c r="D14" s="131">
        <v>1.0292583872587135E-2</v>
      </c>
      <c r="E14" s="131">
        <v>8.1261037050071039E-3</v>
      </c>
      <c r="F14" s="131">
        <v>-1.2542608053186521E-3</v>
      </c>
      <c r="G14" s="131">
        <v>8.4211967022980172E-3</v>
      </c>
      <c r="H14" s="131">
        <v>-4.237929936168805E-2</v>
      </c>
      <c r="I14" s="131">
        <v>-6.3090488839134928E-2</v>
      </c>
      <c r="J14" s="131">
        <v>7.7761809385192837E-3</v>
      </c>
      <c r="K14" s="131">
        <v>7.3040712182101286E-2</v>
      </c>
      <c r="L14" s="7">
        <v>7.2071399999999999E-3</v>
      </c>
      <c r="O14" s="1">
        <v>45226</v>
      </c>
      <c r="P14" s="132">
        <f>'Stocks 1 Day Returns'!B14-'Stocks 1 Day Returns'!B$285</f>
        <v>9.8500929729033848E-2</v>
      </c>
      <c r="Q14" s="132">
        <f>'Stocks 1 Day Returns'!C14-'Stocks 1 Day Returns'!C$285</f>
        <v>1.1878299675496138E-2</v>
      </c>
      <c r="R14" s="132">
        <f>'Stocks 1 Day Returns'!D14-'Stocks 1 Day Returns'!D$285</f>
        <v>9.8352002783255732E-3</v>
      </c>
      <c r="S14" s="132">
        <f>'Stocks 1 Day Returns'!E14-'Stocks 1 Day Returns'!E$285</f>
        <v>8.0892131206851854E-3</v>
      </c>
      <c r="T14" s="132">
        <f>'Stocks 1 Day Returns'!F14-'Stocks 1 Day Returns'!F$285</f>
        <v>-1.8373734262240456E-3</v>
      </c>
      <c r="U14" s="132">
        <f>'Stocks 1 Day Returns'!G14-'Stocks 1 Day Returns'!G$285</f>
        <v>9.1361569423402834E-3</v>
      </c>
      <c r="V14" s="132">
        <f>'Stocks 1 Day Returns'!H14-'Stocks 1 Day Returns'!H$285</f>
        <v>-4.4400489855608183E-2</v>
      </c>
      <c r="W14" s="132">
        <f>'Stocks 1 Day Returns'!I14-'Stocks 1 Day Returns'!I$285</f>
        <v>-6.282158352406729E-2</v>
      </c>
      <c r="X14" s="132">
        <f>'Stocks 1 Day Returns'!J14-'Stocks 1 Day Returns'!J$285</f>
        <v>7.036101422572937E-3</v>
      </c>
      <c r="Y14" s="132">
        <f>'Stocks 1 Day Returns'!K14-'Stocks 1 Day Returns'!K$285</f>
        <v>7.2552930477625385E-2</v>
      </c>
      <c r="Z14" s="133">
        <f>'Stocks 1 Day Returns'!L14-'Stocks 1 Day Returns'!L$285</f>
        <v>6.9706787101449274E-3</v>
      </c>
    </row>
    <row r="15" spans="1:26" ht="15.6">
      <c r="A15" s="130">
        <v>45231</v>
      </c>
      <c r="B15" s="131">
        <v>8.2667641969387251E-3</v>
      </c>
      <c r="C15" s="131">
        <v>5.3996224078178834E-3</v>
      </c>
      <c r="D15" s="131">
        <v>1.014070038660253E-2</v>
      </c>
      <c r="E15" s="131">
        <v>-1.1957775767331591E-2</v>
      </c>
      <c r="F15" s="131">
        <v>-1.9383553848104307E-2</v>
      </c>
      <c r="G15" s="131">
        <v>-2.2813139892630119E-4</v>
      </c>
      <c r="H15" s="131">
        <v>-2.009300973463557E-2</v>
      </c>
      <c r="I15" s="131">
        <v>-2.494494747451681E-2</v>
      </c>
      <c r="J15" s="131">
        <v>4.2993255999346225E-4</v>
      </c>
      <c r="K15" s="131">
        <v>1.5900267861492567E-2</v>
      </c>
      <c r="L15" s="7">
        <v>-8.2546000000000008E-3</v>
      </c>
      <c r="O15" s="1">
        <v>45231</v>
      </c>
      <c r="P15" s="132">
        <f>'Stocks 1 Day Returns'!B15-'Stocks 1 Day Returns'!B$285</f>
        <v>9.0809897911812779E-3</v>
      </c>
      <c r="Q15" s="132">
        <f>'Stocks 1 Day Returns'!C15-'Stocks 1 Day Returns'!C$285</f>
        <v>4.8623156097337122E-3</v>
      </c>
      <c r="R15" s="132">
        <f>'Stocks 1 Day Returns'!D15-'Stocks 1 Day Returns'!D$285</f>
        <v>9.683316792340968E-3</v>
      </c>
      <c r="S15" s="132">
        <f>'Stocks 1 Day Returns'!E15-'Stocks 1 Day Returns'!E$285</f>
        <v>-1.1994666351653509E-2</v>
      </c>
      <c r="T15" s="132">
        <f>'Stocks 1 Day Returns'!F15-'Stocks 1 Day Returns'!F$285</f>
        <v>-1.99666664690097E-2</v>
      </c>
      <c r="U15" s="132">
        <f>'Stocks 1 Day Returns'!G15-'Stocks 1 Day Returns'!G$285</f>
        <v>4.8682884111596542E-4</v>
      </c>
      <c r="V15" s="132">
        <f>'Stocks 1 Day Returns'!H15-'Stocks 1 Day Returns'!H$285</f>
        <v>-2.2114200228555699E-2</v>
      </c>
      <c r="W15" s="132">
        <f>'Stocks 1 Day Returns'!I15-'Stocks 1 Day Returns'!I$285</f>
        <v>-2.4676042159449175E-2</v>
      </c>
      <c r="X15" s="132">
        <f>'Stocks 1 Day Returns'!J15-'Stocks 1 Day Returns'!J$285</f>
        <v>-3.1014695595288431E-4</v>
      </c>
      <c r="Y15" s="132">
        <f>'Stocks 1 Day Returns'!K15-'Stocks 1 Day Returns'!K$285</f>
        <v>1.5412486157016667E-2</v>
      </c>
      <c r="Z15" s="133">
        <f>'Stocks 1 Day Returns'!L15-'Stocks 1 Day Returns'!L$285</f>
        <v>-8.4910612898550734E-3</v>
      </c>
    </row>
    <row r="16" spans="1:26" ht="15.6">
      <c r="A16" s="130">
        <v>45232</v>
      </c>
      <c r="B16" s="131">
        <v>2.4810272903118546E-2</v>
      </c>
      <c r="C16" s="131">
        <v>3.4641119767482742E-2</v>
      </c>
      <c r="D16" s="131">
        <v>2.0255541029243318E-2</v>
      </c>
      <c r="E16" s="131">
        <v>2.4541773396021815E-2</v>
      </c>
      <c r="F16" s="131">
        <v>4.1423066003626108E-2</v>
      </c>
      <c r="G16" s="131">
        <v>3.0418539097518238E-2</v>
      </c>
      <c r="H16" s="131">
        <v>4.2626982005352421E-2</v>
      </c>
      <c r="I16" s="131">
        <v>4.731784594099997E-2</v>
      </c>
      <c r="J16" s="131">
        <v>2.7742316817402468E-2</v>
      </c>
      <c r="K16" s="131">
        <v>2.1582067962644835E-2</v>
      </c>
      <c r="L16" s="7">
        <v>2.10158E-3</v>
      </c>
      <c r="O16" s="1">
        <v>45232</v>
      </c>
      <c r="P16" s="132">
        <f>'Stocks 1 Day Returns'!B16-'Stocks 1 Day Returns'!B$285</f>
        <v>2.5624498497361099E-2</v>
      </c>
      <c r="Q16" s="132">
        <f>'Stocks 1 Day Returns'!C16-'Stocks 1 Day Returns'!C$285</f>
        <v>3.4103812969398573E-2</v>
      </c>
      <c r="R16" s="132">
        <f>'Stocks 1 Day Returns'!D16-'Stocks 1 Day Returns'!D$285</f>
        <v>1.9798157434981756E-2</v>
      </c>
      <c r="S16" s="132">
        <f>'Stocks 1 Day Returns'!E16-'Stocks 1 Day Returns'!E$285</f>
        <v>2.4504882811699897E-2</v>
      </c>
      <c r="T16" s="132">
        <f>'Stocks 1 Day Returns'!F16-'Stocks 1 Day Returns'!F$285</f>
        <v>4.0839953382720715E-2</v>
      </c>
      <c r="U16" s="132">
        <f>'Stocks 1 Day Returns'!G16-'Stocks 1 Day Returns'!G$285</f>
        <v>3.1133499337560506E-2</v>
      </c>
      <c r="V16" s="132">
        <f>'Stocks 1 Day Returns'!H16-'Stocks 1 Day Returns'!H$285</f>
        <v>4.0605791511432288E-2</v>
      </c>
      <c r="W16" s="132">
        <f>'Stocks 1 Day Returns'!I16-'Stocks 1 Day Returns'!I$285</f>
        <v>4.7586751256067608E-2</v>
      </c>
      <c r="X16" s="132">
        <f>'Stocks 1 Day Returns'!J16-'Stocks 1 Day Returns'!J$285</f>
        <v>2.7002237301456122E-2</v>
      </c>
      <c r="Y16" s="132">
        <f>'Stocks 1 Day Returns'!K16-'Stocks 1 Day Returns'!K$285</f>
        <v>2.1094286258168934E-2</v>
      </c>
      <c r="Z16" s="133">
        <f>'Stocks 1 Day Returns'!L16-'Stocks 1 Day Returns'!L$285</f>
        <v>1.8651187101449273E-3</v>
      </c>
    </row>
    <row r="17" spans="1:26" ht="15.6">
      <c r="A17" s="130">
        <v>45233</v>
      </c>
      <c r="B17" s="131">
        <v>1.0509532458978788E-2</v>
      </c>
      <c r="C17" s="131">
        <v>-6.323261562893645E-3</v>
      </c>
      <c r="D17" s="131">
        <v>1.1698814211021702E-2</v>
      </c>
      <c r="E17" s="131">
        <v>3.7750959423736852E-3</v>
      </c>
      <c r="F17" s="131">
        <v>2.0198420773229975E-2</v>
      </c>
      <c r="G17" s="131">
        <v>-1.592537883463585E-3</v>
      </c>
      <c r="H17" s="131">
        <v>3.2493730203738691E-2</v>
      </c>
      <c r="I17" s="131">
        <v>-8.8698516982876896E-3</v>
      </c>
      <c r="J17" s="131">
        <v>1.4666175693369254E-2</v>
      </c>
      <c r="K17" s="131">
        <v>2.6860703747100256E-3</v>
      </c>
      <c r="L17" s="7">
        <v>4.3551000000000001E-4</v>
      </c>
      <c r="O17" s="1">
        <v>45233</v>
      </c>
      <c r="P17" s="132">
        <f>'Stocks 1 Day Returns'!B17-'Stocks 1 Day Returns'!B$285</f>
        <v>1.132375805322134E-2</v>
      </c>
      <c r="Q17" s="132">
        <f>'Stocks 1 Day Returns'!C17-'Stocks 1 Day Returns'!C$285</f>
        <v>-6.8605683609778163E-3</v>
      </c>
      <c r="R17" s="132">
        <f>'Stocks 1 Day Returns'!D17-'Stocks 1 Day Returns'!D$285</f>
        <v>1.124143061676014E-2</v>
      </c>
      <c r="S17" s="132">
        <f>'Stocks 1 Day Returns'!E17-'Stocks 1 Day Returns'!E$285</f>
        <v>3.7382053580517658E-3</v>
      </c>
      <c r="T17" s="132">
        <f>'Stocks 1 Day Returns'!F17-'Stocks 1 Day Returns'!F$285</f>
        <v>1.9615308152324581E-2</v>
      </c>
      <c r="U17" s="132">
        <f>'Stocks 1 Day Returns'!G17-'Stocks 1 Day Returns'!G$285</f>
        <v>-8.7757764342131844E-4</v>
      </c>
      <c r="V17" s="132">
        <f>'Stocks 1 Day Returns'!H17-'Stocks 1 Day Returns'!H$285</f>
        <v>3.0472539709818561E-2</v>
      </c>
      <c r="W17" s="132">
        <f>'Stocks 1 Day Returns'!I17-'Stocks 1 Day Returns'!I$285</f>
        <v>-8.6009463832200546E-3</v>
      </c>
      <c r="X17" s="132">
        <f>'Stocks 1 Day Returns'!J17-'Stocks 1 Day Returns'!J$285</f>
        <v>1.3926096177422909E-2</v>
      </c>
      <c r="Y17" s="132">
        <f>'Stocks 1 Day Returns'!K17-'Stocks 1 Day Returns'!K$285</f>
        <v>2.1982886702341252E-3</v>
      </c>
      <c r="Z17" s="133">
        <f>'Stocks 1 Day Returns'!L17-'Stocks 1 Day Returns'!L$285</f>
        <v>1.9904871014492733E-4</v>
      </c>
    </row>
    <row r="18" spans="1:26" ht="15.6">
      <c r="A18" s="130">
        <v>45239</v>
      </c>
      <c r="B18" s="131">
        <v>-5.5138565839883968E-3</v>
      </c>
      <c r="C18" s="131">
        <v>-4.9751007434836181E-3</v>
      </c>
      <c r="D18" s="131">
        <v>-9.2512636029306039E-3</v>
      </c>
      <c r="E18" s="131">
        <v>-2.1180215117585721E-2</v>
      </c>
      <c r="F18" s="131">
        <v>6.6592787076171334E-2</v>
      </c>
      <c r="G18" s="131">
        <v>-1.9352106588100715E-2</v>
      </c>
      <c r="H18" s="131">
        <v>-3.529780816877448E-2</v>
      </c>
      <c r="I18" s="131">
        <v>-5.5794816728171881E-3</v>
      </c>
      <c r="J18" s="131">
        <v>5.4442372452980781E-3</v>
      </c>
      <c r="K18" s="131">
        <v>-1.2748874823126033E-2</v>
      </c>
      <c r="L18" s="7">
        <v>1.7091200000000001E-2</v>
      </c>
      <c r="O18" s="1">
        <v>45239</v>
      </c>
      <c r="P18" s="132">
        <f>'Stocks 1 Day Returns'!B18-'Stocks 1 Day Returns'!B$285</f>
        <v>-4.699630989745845E-3</v>
      </c>
      <c r="Q18" s="132">
        <f>'Stocks 1 Day Returns'!C18-'Stocks 1 Day Returns'!C$285</f>
        <v>-5.5124075415677893E-3</v>
      </c>
      <c r="R18" s="132">
        <f>'Stocks 1 Day Returns'!D18-'Stocks 1 Day Returns'!D$285</f>
        <v>-9.7086471971921662E-3</v>
      </c>
      <c r="S18" s="132">
        <f>'Stocks 1 Day Returns'!E18-'Stocks 1 Day Returns'!E$285</f>
        <v>-2.121710570190764E-2</v>
      </c>
      <c r="T18" s="132">
        <f>'Stocks 1 Day Returns'!F18-'Stocks 1 Day Returns'!F$285</f>
        <v>6.600967445526594E-2</v>
      </c>
      <c r="U18" s="132">
        <f>'Stocks 1 Day Returns'!G18-'Stocks 1 Day Returns'!G$285</f>
        <v>-1.8637146348058447E-2</v>
      </c>
      <c r="V18" s="132">
        <f>'Stocks 1 Day Returns'!H18-'Stocks 1 Day Returns'!H$285</f>
        <v>-3.7318998662694614E-2</v>
      </c>
      <c r="W18" s="132">
        <f>'Stocks 1 Day Returns'!I18-'Stocks 1 Day Returns'!I$285</f>
        <v>-5.3105763577495531E-3</v>
      </c>
      <c r="X18" s="132">
        <f>'Stocks 1 Day Returns'!J18-'Stocks 1 Day Returns'!J$285</f>
        <v>4.7041577293517314E-3</v>
      </c>
      <c r="Y18" s="132">
        <f>'Stocks 1 Day Returns'!K18-'Stocks 1 Day Returns'!K$285</f>
        <v>-1.3236656527601934E-2</v>
      </c>
      <c r="Z18" s="133">
        <f>'Stocks 1 Day Returns'!L18-'Stocks 1 Day Returns'!L$285</f>
        <v>1.6854738710144927E-2</v>
      </c>
    </row>
    <row r="19" spans="1:26" ht="15.6">
      <c r="A19" s="130">
        <v>45240</v>
      </c>
      <c r="B19" s="131">
        <v>2.5023898454899163E-2</v>
      </c>
      <c r="C19" s="131">
        <v>1.8873482570983535E-2</v>
      </c>
      <c r="D19" s="131">
        <v>2.1887531918892478E-2</v>
      </c>
      <c r="E19" s="131">
        <v>8.3767458065890921E-3</v>
      </c>
      <c r="F19" s="131">
        <v>-2.5782256757252098E-2</v>
      </c>
      <c r="G19" s="131">
        <v>1.7072153204213736E-2</v>
      </c>
      <c r="H19" s="131">
        <v>4.546561292165352E-3</v>
      </c>
      <c r="I19" s="131">
        <v>4.1586957070418595E-3</v>
      </c>
      <c r="J19" s="131">
        <v>1.4186194514715478E-2</v>
      </c>
      <c r="K19" s="131">
        <v>1.805472440196465E-2</v>
      </c>
      <c r="L19" s="7">
        <v>-7.0052999999999999E-3</v>
      </c>
      <c r="O19" s="1">
        <v>45240</v>
      </c>
      <c r="P19" s="132">
        <f>'Stocks 1 Day Returns'!B19-'Stocks 1 Day Returns'!B$285</f>
        <v>2.5838124049141716E-2</v>
      </c>
      <c r="Q19" s="132">
        <f>'Stocks 1 Day Returns'!C19-'Stocks 1 Day Returns'!C$285</f>
        <v>1.8336175772899362E-2</v>
      </c>
      <c r="R19" s="132">
        <f>'Stocks 1 Day Returns'!D19-'Stocks 1 Day Returns'!D$285</f>
        <v>2.1430148324630915E-2</v>
      </c>
      <c r="S19" s="132">
        <f>'Stocks 1 Day Returns'!E19-'Stocks 1 Day Returns'!E$285</f>
        <v>8.3398552222671736E-3</v>
      </c>
      <c r="T19" s="132">
        <f>'Stocks 1 Day Returns'!F19-'Stocks 1 Day Returns'!F$285</f>
        <v>-2.6365369378157491E-2</v>
      </c>
      <c r="U19" s="132">
        <f>'Stocks 1 Day Returns'!G19-'Stocks 1 Day Returns'!G$285</f>
        <v>1.7787113444256004E-2</v>
      </c>
      <c r="V19" s="132">
        <f>'Stocks 1 Day Returns'!H19-'Stocks 1 Day Returns'!H$285</f>
        <v>2.525370798245222E-3</v>
      </c>
      <c r="W19" s="132">
        <f>'Stocks 1 Day Returns'!I19-'Stocks 1 Day Returns'!I$285</f>
        <v>4.4276010221094945E-3</v>
      </c>
      <c r="X19" s="132">
        <f>'Stocks 1 Day Returns'!J19-'Stocks 1 Day Returns'!J$285</f>
        <v>1.3446114998769132E-2</v>
      </c>
      <c r="Y19" s="132">
        <f>'Stocks 1 Day Returns'!K19-'Stocks 1 Day Returns'!K$285</f>
        <v>1.7566942697488749E-2</v>
      </c>
      <c r="Z19" s="133">
        <f>'Stocks 1 Day Returns'!L19-'Stocks 1 Day Returns'!L$285</f>
        <v>-7.2417612898550724E-3</v>
      </c>
    </row>
    <row r="20" spans="1:26" ht="15.6">
      <c r="A20" s="130">
        <v>45245</v>
      </c>
      <c r="B20" s="131">
        <v>2.0812277256976985E-2</v>
      </c>
      <c r="C20" s="131">
        <v>-6.3395508695145431E-3</v>
      </c>
      <c r="D20" s="131">
        <v>-1.0957369198459688E-2</v>
      </c>
      <c r="E20" s="131">
        <v>-7.3025966610092974E-3</v>
      </c>
      <c r="F20" s="131">
        <v>2.1758632907102893E-2</v>
      </c>
      <c r="G20" s="131">
        <v>3.2755779245781103E-3</v>
      </c>
      <c r="H20" s="131">
        <v>-1.1459846065526746E-2</v>
      </c>
      <c r="I20" s="131">
        <v>-5.8689377877946258E-3</v>
      </c>
      <c r="J20" s="131">
        <v>-3.4312120548879443E-3</v>
      </c>
      <c r="K20" s="131">
        <v>-2.7017959578857997E-2</v>
      </c>
      <c r="L20" s="7">
        <v>-3.4115E-3</v>
      </c>
      <c r="O20" s="1">
        <v>45245</v>
      </c>
      <c r="P20" s="132">
        <f>'Stocks 1 Day Returns'!B20-'Stocks 1 Day Returns'!B$285</f>
        <v>2.1626502851219538E-2</v>
      </c>
      <c r="Q20" s="132">
        <f>'Stocks 1 Day Returns'!C20-'Stocks 1 Day Returns'!C$285</f>
        <v>-6.8768576675987143E-3</v>
      </c>
      <c r="R20" s="132">
        <f>'Stocks 1 Day Returns'!D20-'Stocks 1 Day Returns'!D$285</f>
        <v>-1.141475279272125E-2</v>
      </c>
      <c r="S20" s="132">
        <f>'Stocks 1 Day Returns'!E20-'Stocks 1 Day Returns'!E$285</f>
        <v>-7.3394872453312167E-3</v>
      </c>
      <c r="T20" s="132">
        <f>'Stocks 1 Day Returns'!F20-'Stocks 1 Day Returns'!F$285</f>
        <v>2.1175520286197499E-2</v>
      </c>
      <c r="U20" s="132">
        <f>'Stocks 1 Day Returns'!G20-'Stocks 1 Day Returns'!G$285</f>
        <v>3.9905381646203764E-3</v>
      </c>
      <c r="V20" s="132">
        <f>'Stocks 1 Day Returns'!H20-'Stocks 1 Day Returns'!H$285</f>
        <v>-1.3481036559446876E-2</v>
      </c>
      <c r="W20" s="132">
        <f>'Stocks 1 Day Returns'!I20-'Stocks 1 Day Returns'!I$285</f>
        <v>-5.6000324727269908E-3</v>
      </c>
      <c r="X20" s="132">
        <f>'Stocks 1 Day Returns'!J20-'Stocks 1 Day Returns'!J$285</f>
        <v>-4.171291570834291E-3</v>
      </c>
      <c r="Y20" s="132">
        <f>'Stocks 1 Day Returns'!K20-'Stocks 1 Day Returns'!K$285</f>
        <v>-2.7505741283333898E-2</v>
      </c>
      <c r="Z20" s="133">
        <f>'Stocks 1 Day Returns'!L20-'Stocks 1 Day Returns'!L$285</f>
        <v>-3.6479612898550726E-3</v>
      </c>
    </row>
    <row r="21" spans="1:26" ht="15.6">
      <c r="A21" s="130">
        <v>45246</v>
      </c>
      <c r="B21" s="131">
        <v>4.6409869238353885E-2</v>
      </c>
      <c r="C21" s="131">
        <v>-1.0866321110041488E-2</v>
      </c>
      <c r="D21" s="131">
        <v>-2.4936607934704647E-3</v>
      </c>
      <c r="E21" s="131">
        <v>-0.11613792940841827</v>
      </c>
      <c r="F21" s="131">
        <v>-1.3677011266427952E-2</v>
      </c>
      <c r="G21" s="131">
        <v>-2.9173974422633364E-2</v>
      </c>
      <c r="H21" s="131">
        <v>-4.272140072182562E-2</v>
      </c>
      <c r="I21" s="131">
        <v>-4.5253649026861464E-2</v>
      </c>
      <c r="J21" s="131">
        <v>-2.9640250198836093E-2</v>
      </c>
      <c r="K21" s="131">
        <v>-2.2262813863578423E-2</v>
      </c>
      <c r="L21" s="7">
        <v>-8.6660000000000003E-4</v>
      </c>
      <c r="O21" s="1">
        <v>45246</v>
      </c>
      <c r="P21" s="132">
        <f>'Stocks 1 Day Returns'!B21-'Stocks 1 Day Returns'!B$285</f>
        <v>4.7224094832596437E-2</v>
      </c>
      <c r="Q21" s="132">
        <f>'Stocks 1 Day Returns'!C21-'Stocks 1 Day Returns'!C$285</f>
        <v>-1.1403627908125659E-2</v>
      </c>
      <c r="R21" s="132">
        <f>'Stocks 1 Day Returns'!D21-'Stocks 1 Day Returns'!D$285</f>
        <v>-2.9510443877320269E-3</v>
      </c>
      <c r="S21" s="132">
        <f>'Stocks 1 Day Returns'!E21-'Stocks 1 Day Returns'!E$285</f>
        <v>-0.11617481999274019</v>
      </c>
      <c r="T21" s="132">
        <f>'Stocks 1 Day Returns'!F21-'Stocks 1 Day Returns'!F$285</f>
        <v>-1.4260123887333345E-2</v>
      </c>
      <c r="U21" s="132">
        <f>'Stocks 1 Day Returns'!G21-'Stocks 1 Day Returns'!G$285</f>
        <v>-2.8459014182591096E-2</v>
      </c>
      <c r="V21" s="132">
        <f>'Stocks 1 Day Returns'!H21-'Stocks 1 Day Returns'!H$285</f>
        <v>-4.4742591215745753E-2</v>
      </c>
      <c r="W21" s="132">
        <f>'Stocks 1 Day Returns'!I21-'Stocks 1 Day Returns'!I$285</f>
        <v>-4.4984743711793826E-2</v>
      </c>
      <c r="X21" s="132">
        <f>'Stocks 1 Day Returns'!J21-'Stocks 1 Day Returns'!J$285</f>
        <v>-3.0380329714782439E-2</v>
      </c>
      <c r="Y21" s="132">
        <f>'Stocks 1 Day Returns'!K21-'Stocks 1 Day Returns'!K$285</f>
        <v>-2.2750595568054324E-2</v>
      </c>
      <c r="Z21" s="133">
        <f>'Stocks 1 Day Returns'!L21-'Stocks 1 Day Returns'!L$285</f>
        <v>-1.1030612898550727E-3</v>
      </c>
    </row>
    <row r="22" spans="1:26" ht="15.6">
      <c r="A22" s="130">
        <v>45247</v>
      </c>
      <c r="B22" s="131">
        <v>4.8508420751378623E-3</v>
      </c>
      <c r="C22" s="131">
        <v>-5.804800237375396E-3</v>
      </c>
      <c r="D22" s="131">
        <v>-2.2405126736464887E-2</v>
      </c>
      <c r="E22" s="131">
        <v>-1.1495231172437892E-2</v>
      </c>
      <c r="F22" s="131">
        <v>-9.487385910940338E-3</v>
      </c>
      <c r="G22" s="131">
        <v>-1.7608422946864266E-3</v>
      </c>
      <c r="H22" s="131">
        <v>1.4200496446147515E-2</v>
      </c>
      <c r="I22" s="131">
        <v>1.3166264445717335E-2</v>
      </c>
      <c r="J22" s="131">
        <v>1.2302844505283073E-3</v>
      </c>
      <c r="K22" s="131">
        <v>1.0659366568430695E-2</v>
      </c>
      <c r="L22" s="7">
        <v>-3.0558E-3</v>
      </c>
      <c r="O22" s="1">
        <v>45247</v>
      </c>
      <c r="P22" s="132">
        <f>'Stocks 1 Day Returns'!B22-'Stocks 1 Day Returns'!B$285</f>
        <v>5.6650676693804141E-3</v>
      </c>
      <c r="Q22" s="132">
        <f>'Stocks 1 Day Returns'!C22-'Stocks 1 Day Returns'!C$285</f>
        <v>-6.3421070354595672E-3</v>
      </c>
      <c r="R22" s="132">
        <f>'Stocks 1 Day Returns'!D22-'Stocks 1 Day Returns'!D$285</f>
        <v>-2.2862510330726449E-2</v>
      </c>
      <c r="S22" s="132">
        <f>'Stocks 1 Day Returns'!E22-'Stocks 1 Day Returns'!E$285</f>
        <v>-1.153212175675981E-2</v>
      </c>
      <c r="T22" s="132">
        <f>'Stocks 1 Day Returns'!F22-'Stocks 1 Day Returns'!F$285</f>
        <v>-1.0070498531845731E-2</v>
      </c>
      <c r="U22" s="132">
        <f>'Stocks 1 Day Returns'!G22-'Stocks 1 Day Returns'!G$285</f>
        <v>-1.04588205464416E-3</v>
      </c>
      <c r="V22" s="132">
        <f>'Stocks 1 Day Returns'!H22-'Stocks 1 Day Returns'!H$285</f>
        <v>1.2179305952227385E-2</v>
      </c>
      <c r="W22" s="132">
        <f>'Stocks 1 Day Returns'!I22-'Stocks 1 Day Returns'!I$285</f>
        <v>1.343516976078497E-2</v>
      </c>
      <c r="X22" s="132">
        <f>'Stocks 1 Day Returns'!J22-'Stocks 1 Day Returns'!J$285</f>
        <v>4.902049345819607E-4</v>
      </c>
      <c r="Y22" s="132">
        <f>'Stocks 1 Day Returns'!K22-'Stocks 1 Day Returns'!K$285</f>
        <v>1.0171584863954794E-2</v>
      </c>
      <c r="Z22" s="133">
        <f>'Stocks 1 Day Returns'!L22-'Stocks 1 Day Returns'!L$285</f>
        <v>-3.2922612898550726E-3</v>
      </c>
    </row>
    <row r="23" spans="1:26" ht="15.6">
      <c r="A23" s="130">
        <v>45252</v>
      </c>
      <c r="B23" s="131">
        <v>-6.3833186815925869E-3</v>
      </c>
      <c r="C23" s="131">
        <v>-3.5762594021225835E-3</v>
      </c>
      <c r="D23" s="131">
        <v>5.6561722389723013E-3</v>
      </c>
      <c r="E23" s="131">
        <v>-1.2495536372960636E-3</v>
      </c>
      <c r="F23" s="131">
        <v>-5.479670976801243E-4</v>
      </c>
      <c r="G23" s="131">
        <v>-4.7374413249475777E-3</v>
      </c>
      <c r="H23" s="131">
        <v>5.1903149363319301E-5</v>
      </c>
      <c r="I23" s="131">
        <v>-5.0668003537032158E-3</v>
      </c>
      <c r="J23" s="131">
        <v>3.9463532987293881E-4</v>
      </c>
      <c r="K23" s="131">
        <v>1.2323566543121833E-2</v>
      </c>
      <c r="L23" s="7">
        <v>5.7951599999999997E-3</v>
      </c>
      <c r="O23" s="1">
        <v>45252</v>
      </c>
      <c r="P23" s="132">
        <f>'Stocks 1 Day Returns'!B23-'Stocks 1 Day Returns'!B$285</f>
        <v>-5.569093087350035E-3</v>
      </c>
      <c r="Q23" s="132">
        <f>'Stocks 1 Day Returns'!C23-'Stocks 1 Day Returns'!C$285</f>
        <v>-4.1135662002067547E-3</v>
      </c>
      <c r="R23" s="132">
        <f>'Stocks 1 Day Returns'!D23-'Stocks 1 Day Returns'!D$285</f>
        <v>5.198788644710739E-3</v>
      </c>
      <c r="S23" s="132">
        <f>'Stocks 1 Day Returns'!E23-'Stocks 1 Day Returns'!E$285</f>
        <v>-1.2864442216179829E-3</v>
      </c>
      <c r="T23" s="132">
        <f>'Stocks 1 Day Returns'!F23-'Stocks 1 Day Returns'!F$285</f>
        <v>-1.1310797185855178E-3</v>
      </c>
      <c r="U23" s="132">
        <f>'Stocks 1 Day Returns'!G23-'Stocks 1 Day Returns'!G$285</f>
        <v>-4.0224810849053116E-3</v>
      </c>
      <c r="V23" s="132">
        <f>'Stocks 1 Day Returns'!H23-'Stocks 1 Day Returns'!H$285</f>
        <v>-1.9692873445568107E-3</v>
      </c>
      <c r="W23" s="132">
        <f>'Stocks 1 Day Returns'!I23-'Stocks 1 Day Returns'!I$285</f>
        <v>-4.7978950386355808E-3</v>
      </c>
      <c r="X23" s="132">
        <f>'Stocks 1 Day Returns'!J23-'Stocks 1 Day Returns'!J$285</f>
        <v>-3.4544418607340775E-4</v>
      </c>
      <c r="Y23" s="132">
        <f>'Stocks 1 Day Returns'!K23-'Stocks 1 Day Returns'!K$285</f>
        <v>1.1835784838645932E-2</v>
      </c>
      <c r="Z23" s="133">
        <f>'Stocks 1 Day Returns'!L23-'Stocks 1 Day Returns'!L$285</f>
        <v>5.5586987101449272E-3</v>
      </c>
    </row>
    <row r="24" spans="1:26" ht="15.6">
      <c r="A24" s="130">
        <v>45259</v>
      </c>
      <c r="B24" s="131">
        <v>1.4972307813623242E-2</v>
      </c>
      <c r="C24" s="131">
        <v>-6.4669931859017149E-3</v>
      </c>
      <c r="D24" s="131">
        <v>-1.1112484828890268E-2</v>
      </c>
      <c r="E24" s="131">
        <v>3.1122047040843537E-3</v>
      </c>
      <c r="F24" s="131">
        <v>-1.0630802270458206E-3</v>
      </c>
      <c r="G24" s="131">
        <v>9.8674889683203482E-4</v>
      </c>
      <c r="H24" s="131">
        <v>9.2641282963840554E-2</v>
      </c>
      <c r="I24" s="131">
        <v>-1.2047198649399737E-2</v>
      </c>
      <c r="J24" s="131">
        <v>8.1909111150069158E-3</v>
      </c>
      <c r="K24" s="131">
        <v>-5.8868931430413607E-3</v>
      </c>
      <c r="L24" s="7">
        <v>-2.3384999999999999E-3</v>
      </c>
      <c r="O24" s="1">
        <v>45259</v>
      </c>
      <c r="P24" s="132">
        <f>'Stocks 1 Day Returns'!B24-'Stocks 1 Day Returns'!B$285</f>
        <v>1.5786533407865795E-2</v>
      </c>
      <c r="Q24" s="132">
        <f>'Stocks 1 Day Returns'!C24-'Stocks 1 Day Returns'!C$285</f>
        <v>-7.0042999839858861E-3</v>
      </c>
      <c r="R24" s="132">
        <f>'Stocks 1 Day Returns'!D24-'Stocks 1 Day Returns'!D$285</f>
        <v>-1.156986842315183E-2</v>
      </c>
      <c r="S24" s="132">
        <f>'Stocks 1 Day Returns'!E24-'Stocks 1 Day Returns'!E$285</f>
        <v>3.0753141197624343E-3</v>
      </c>
      <c r="T24" s="132">
        <f>'Stocks 1 Day Returns'!F24-'Stocks 1 Day Returns'!F$285</f>
        <v>-1.6461928479512141E-3</v>
      </c>
      <c r="U24" s="132">
        <f>'Stocks 1 Day Returns'!G24-'Stocks 1 Day Returns'!G$285</f>
        <v>1.7017091368743014E-3</v>
      </c>
      <c r="V24" s="132">
        <f>'Stocks 1 Day Returns'!H24-'Stocks 1 Day Returns'!H$285</f>
        <v>9.0620092469920421E-2</v>
      </c>
      <c r="W24" s="132">
        <f>'Stocks 1 Day Returns'!I24-'Stocks 1 Day Returns'!I$285</f>
        <v>-1.1778293334332102E-2</v>
      </c>
      <c r="X24" s="132">
        <f>'Stocks 1 Day Returns'!J24-'Stocks 1 Day Returns'!J$285</f>
        <v>7.4508315990605692E-3</v>
      </c>
      <c r="Y24" s="132">
        <f>'Stocks 1 Day Returns'!K24-'Stocks 1 Day Returns'!K$285</f>
        <v>-6.3746748475172607E-3</v>
      </c>
      <c r="Z24" s="133">
        <f>'Stocks 1 Day Returns'!L24-'Stocks 1 Day Returns'!L$285</f>
        <v>-2.5749612898550724E-3</v>
      </c>
    </row>
    <row r="25" spans="1:26" ht="15.6">
      <c r="A25" s="130">
        <v>45260</v>
      </c>
      <c r="B25" s="131">
        <v>-2.2658953700878115E-3</v>
      </c>
      <c r="C25" s="131">
        <v>6.1633206797981899E-3</v>
      </c>
      <c r="D25" s="131">
        <v>3.2499298367796303E-3</v>
      </c>
      <c r="E25" s="131">
        <v>9.9801412263336164E-3</v>
      </c>
      <c r="F25" s="131">
        <v>5.1514695367569363E-3</v>
      </c>
      <c r="G25" s="131">
        <v>2.2447370068529482E-2</v>
      </c>
      <c r="H25" s="131">
        <v>3.0910662655088128E-3</v>
      </c>
      <c r="I25" s="131">
        <v>9.3028361981151164E-4</v>
      </c>
      <c r="J25" s="131">
        <v>3.5271504162009748E-2</v>
      </c>
      <c r="K25" s="131">
        <v>1.5143102154742127E-3</v>
      </c>
      <c r="L25" s="7">
        <v>9.8002000000000007E-4</v>
      </c>
      <c r="O25" s="1">
        <v>45260</v>
      </c>
      <c r="P25" s="132">
        <f>'Stocks 1 Day Returns'!B25-'Stocks 1 Day Returns'!B$285</f>
        <v>-1.4516697758452592E-3</v>
      </c>
      <c r="Q25" s="132">
        <f>'Stocks 1 Day Returns'!C25-'Stocks 1 Day Returns'!C$285</f>
        <v>5.6260138817140187E-3</v>
      </c>
      <c r="R25" s="132">
        <f>'Stocks 1 Day Returns'!D25-'Stocks 1 Day Returns'!D$285</f>
        <v>2.792546242518068E-3</v>
      </c>
      <c r="S25" s="132">
        <f>'Stocks 1 Day Returns'!E25-'Stocks 1 Day Returns'!E$285</f>
        <v>9.943250642011698E-3</v>
      </c>
      <c r="T25" s="132">
        <f>'Stocks 1 Day Returns'!F25-'Stocks 1 Day Returns'!F$285</f>
        <v>4.568356915851543E-3</v>
      </c>
      <c r="U25" s="132">
        <f>'Stocks 1 Day Returns'!G25-'Stocks 1 Day Returns'!G$285</f>
        <v>2.316233030857175E-2</v>
      </c>
      <c r="V25" s="132">
        <f>'Stocks 1 Day Returns'!H25-'Stocks 1 Day Returns'!H$285</f>
        <v>1.0698757715886828E-3</v>
      </c>
      <c r="W25" s="132">
        <f>'Stocks 1 Day Returns'!I25-'Stocks 1 Day Returns'!I$285</f>
        <v>1.1991889348791471E-3</v>
      </c>
      <c r="X25" s="132">
        <f>'Stocks 1 Day Returns'!J25-'Stocks 1 Day Returns'!J$285</f>
        <v>3.4531424646063402E-2</v>
      </c>
      <c r="Y25" s="132">
        <f>'Stocks 1 Day Returns'!K25-'Stocks 1 Day Returns'!K$285</f>
        <v>1.0265285109983125E-3</v>
      </c>
      <c r="Z25" s="133">
        <f>'Stocks 1 Day Returns'!L25-'Stocks 1 Day Returns'!L$285</f>
        <v>7.4355871014492741E-4</v>
      </c>
    </row>
    <row r="26" spans="1:26" ht="15.6">
      <c r="A26" s="130">
        <v>45261</v>
      </c>
      <c r="B26" s="131">
        <v>-2.4803424539530661E-2</v>
      </c>
      <c r="C26" s="131">
        <v>3.3682378536539215E-3</v>
      </c>
      <c r="D26" s="131">
        <v>-1.4972708484919606E-2</v>
      </c>
      <c r="E26" s="131">
        <v>-1.5459851347198184E-3</v>
      </c>
      <c r="F26" s="131">
        <v>-4.5826498328641607E-3</v>
      </c>
      <c r="G26" s="131">
        <v>1.8123825177987829E-2</v>
      </c>
      <c r="H26" s="131">
        <v>2.0568929195364127E-2</v>
      </c>
      <c r="I26" s="131">
        <v>4.9976022106521523E-3</v>
      </c>
      <c r="J26" s="131">
        <v>6.2377827967221577E-3</v>
      </c>
      <c r="K26" s="131">
        <v>3.0125800931557478E-3</v>
      </c>
      <c r="L26" s="7">
        <v>1.2027919999999999E-2</v>
      </c>
      <c r="O26" s="1">
        <v>45261</v>
      </c>
      <c r="P26" s="132">
        <f>'Stocks 1 Day Returns'!B26-'Stocks 1 Day Returns'!B$285</f>
        <v>-2.3989198945288108E-2</v>
      </c>
      <c r="Q26" s="132">
        <f>'Stocks 1 Day Returns'!C26-'Stocks 1 Day Returns'!C$285</f>
        <v>2.8309310555697498E-3</v>
      </c>
      <c r="R26" s="132">
        <f>'Stocks 1 Day Returns'!D26-'Stocks 1 Day Returns'!D$285</f>
        <v>-1.5430092079181168E-2</v>
      </c>
      <c r="S26" s="132">
        <f>'Stocks 1 Day Returns'!E26-'Stocks 1 Day Returns'!E$285</f>
        <v>-1.5828757190417377E-3</v>
      </c>
      <c r="T26" s="132">
        <f>'Stocks 1 Day Returns'!F26-'Stocks 1 Day Returns'!F$285</f>
        <v>-5.165762453769554E-3</v>
      </c>
      <c r="U26" s="132">
        <f>'Stocks 1 Day Returns'!G26-'Stocks 1 Day Returns'!G$285</f>
        <v>1.8838785418030097E-2</v>
      </c>
      <c r="V26" s="132">
        <f>'Stocks 1 Day Returns'!H26-'Stocks 1 Day Returns'!H$285</f>
        <v>1.8547738701443998E-2</v>
      </c>
      <c r="W26" s="132">
        <f>'Stocks 1 Day Returns'!I26-'Stocks 1 Day Returns'!I$285</f>
        <v>5.2665075257197873E-3</v>
      </c>
      <c r="X26" s="132">
        <f>'Stocks 1 Day Returns'!J26-'Stocks 1 Day Returns'!J$285</f>
        <v>5.4977032807758111E-3</v>
      </c>
      <c r="Y26" s="132">
        <f>'Stocks 1 Day Returns'!K26-'Stocks 1 Day Returns'!K$285</f>
        <v>2.5247983886798474E-3</v>
      </c>
      <c r="Z26" s="133">
        <f>'Stocks 1 Day Returns'!L26-'Stocks 1 Day Returns'!L$285</f>
        <v>1.1791458710144927E-2</v>
      </c>
    </row>
    <row r="27" spans="1:26" ht="15.6">
      <c r="A27" s="130">
        <v>45266</v>
      </c>
      <c r="B27" s="131">
        <v>-5.6306850140839249E-3</v>
      </c>
      <c r="C27" s="131">
        <v>4.2864207602388849E-3</v>
      </c>
      <c r="D27" s="131">
        <v>-5.5635254635699738E-5</v>
      </c>
      <c r="E27" s="131">
        <v>5.1837733925734764E-3</v>
      </c>
      <c r="F27" s="131">
        <v>1.7929257503170204E-2</v>
      </c>
      <c r="G27" s="131">
        <v>1.4320012778808344E-2</v>
      </c>
      <c r="H27" s="131">
        <v>1.7139109754981119E-2</v>
      </c>
      <c r="I27" s="131">
        <v>7.6974475037456802E-3</v>
      </c>
      <c r="J27" s="131">
        <v>2.1806209743241212E-2</v>
      </c>
      <c r="K27" s="131">
        <v>-6.1981332544034373E-3</v>
      </c>
      <c r="L27" s="7">
        <v>-3.4249799999999997E-2</v>
      </c>
      <c r="O27" s="1">
        <v>45266</v>
      </c>
      <c r="P27" s="132">
        <f>'Stocks 1 Day Returns'!B27-'Stocks 1 Day Returns'!B$285</f>
        <v>-4.816459419841373E-3</v>
      </c>
      <c r="Q27" s="132">
        <f>'Stocks 1 Day Returns'!C27-'Stocks 1 Day Returns'!C$285</f>
        <v>3.7491139621547132E-3</v>
      </c>
      <c r="R27" s="132">
        <f>'Stocks 1 Day Returns'!D27-'Stocks 1 Day Returns'!D$285</f>
        <v>-5.1301884889726201E-4</v>
      </c>
      <c r="S27" s="132">
        <f>'Stocks 1 Day Returns'!E27-'Stocks 1 Day Returns'!E$285</f>
        <v>5.146882808251557E-3</v>
      </c>
      <c r="T27" s="132">
        <f>'Stocks 1 Day Returns'!F27-'Stocks 1 Day Returns'!F$285</f>
        <v>1.7346144882264811E-2</v>
      </c>
      <c r="U27" s="132">
        <f>'Stocks 1 Day Returns'!G27-'Stocks 1 Day Returns'!G$285</f>
        <v>1.503497301885061E-2</v>
      </c>
      <c r="V27" s="132">
        <f>'Stocks 1 Day Returns'!H27-'Stocks 1 Day Returns'!H$285</f>
        <v>1.5117919261060989E-2</v>
      </c>
      <c r="W27" s="132">
        <f>'Stocks 1 Day Returns'!I27-'Stocks 1 Day Returns'!I$285</f>
        <v>7.9663528188133152E-3</v>
      </c>
      <c r="X27" s="132">
        <f>'Stocks 1 Day Returns'!J27-'Stocks 1 Day Returns'!J$285</f>
        <v>2.1066130227294866E-2</v>
      </c>
      <c r="Y27" s="132">
        <f>'Stocks 1 Day Returns'!K27-'Stocks 1 Day Returns'!K$285</f>
        <v>-6.6859149588793373E-3</v>
      </c>
      <c r="Z27" s="133">
        <f>'Stocks 1 Day Returns'!L27-'Stocks 1 Day Returns'!L$285</f>
        <v>-3.4486261289855068E-2</v>
      </c>
    </row>
    <row r="28" spans="1:26" ht="15.6">
      <c r="A28" s="130">
        <v>45267</v>
      </c>
      <c r="B28" s="131">
        <v>3.4708703621563419E-2</v>
      </c>
      <c r="C28" s="131">
        <v>2.3378484223012919E-2</v>
      </c>
      <c r="D28" s="131">
        <v>1.9012368041742889E-2</v>
      </c>
      <c r="E28" s="131">
        <v>2.5000154115541351E-2</v>
      </c>
      <c r="F28" s="131">
        <v>2.2517613811707804E-2</v>
      </c>
      <c r="G28" s="131">
        <v>1.4698642153122332E-2</v>
      </c>
      <c r="H28" s="131">
        <v>3.1576731919188195E-2</v>
      </c>
      <c r="I28" s="131">
        <v>1.2324362010228462E-2</v>
      </c>
      <c r="J28" s="131">
        <v>1.4987990065309154E-2</v>
      </c>
      <c r="K28" s="131">
        <v>2.9650187981072662E-2</v>
      </c>
      <c r="L28" s="7">
        <v>-8.3601000000000005E-3</v>
      </c>
      <c r="O28" s="1">
        <v>45267</v>
      </c>
      <c r="P28" s="132">
        <f>'Stocks 1 Day Returns'!B28-'Stocks 1 Day Returns'!B$285</f>
        <v>3.5522929215805972E-2</v>
      </c>
      <c r="Q28" s="132">
        <f>'Stocks 1 Day Returns'!C28-'Stocks 1 Day Returns'!C$285</f>
        <v>2.2841177424928746E-2</v>
      </c>
      <c r="R28" s="132">
        <f>'Stocks 1 Day Returns'!D28-'Stocks 1 Day Returns'!D$285</f>
        <v>1.8554984447481326E-2</v>
      </c>
      <c r="S28" s="132">
        <f>'Stocks 1 Day Returns'!E28-'Stocks 1 Day Returns'!E$285</f>
        <v>2.4963263531219432E-2</v>
      </c>
      <c r="T28" s="132">
        <f>'Stocks 1 Day Returns'!F28-'Stocks 1 Day Returns'!F$285</f>
        <v>2.1934501190802411E-2</v>
      </c>
      <c r="U28" s="132">
        <f>'Stocks 1 Day Returns'!G28-'Stocks 1 Day Returns'!G$285</f>
        <v>1.5413602393164598E-2</v>
      </c>
      <c r="V28" s="132">
        <f>'Stocks 1 Day Returns'!H28-'Stocks 1 Day Returns'!H$285</f>
        <v>2.9555541425268065E-2</v>
      </c>
      <c r="W28" s="132">
        <f>'Stocks 1 Day Returns'!I28-'Stocks 1 Day Returns'!I$285</f>
        <v>1.2593267325296097E-2</v>
      </c>
      <c r="X28" s="132">
        <f>'Stocks 1 Day Returns'!J28-'Stocks 1 Day Returns'!J$285</f>
        <v>1.4247910549362808E-2</v>
      </c>
      <c r="Y28" s="132">
        <f>'Stocks 1 Day Returns'!K28-'Stocks 1 Day Returns'!K$285</f>
        <v>2.9162406276596761E-2</v>
      </c>
      <c r="Z28" s="133">
        <f>'Stocks 1 Day Returns'!L28-'Stocks 1 Day Returns'!L$285</f>
        <v>-8.5965612898550731E-3</v>
      </c>
    </row>
    <row r="29" spans="1:26" ht="15.6">
      <c r="A29" s="130">
        <v>45268</v>
      </c>
      <c r="B29" s="131">
        <v>1.0677133369223268E-2</v>
      </c>
      <c r="C29" s="131">
        <v>5.0540560448852911E-3</v>
      </c>
      <c r="D29" s="131">
        <v>6.4805067320485854E-3</v>
      </c>
      <c r="E29" s="131">
        <v>1.397542574266275E-4</v>
      </c>
      <c r="F29" s="131">
        <v>2.7364639766023213E-3</v>
      </c>
      <c r="G29" s="131">
        <v>1.4732161270351929E-2</v>
      </c>
      <c r="H29" s="131">
        <v>4.8043189865765168E-3</v>
      </c>
      <c r="I29" s="131">
        <v>1.0898585978176278E-2</v>
      </c>
      <c r="J29" s="131">
        <v>2.864015516386087E-2</v>
      </c>
      <c r="K29" s="131">
        <v>1.32690796106405E-3</v>
      </c>
      <c r="L29" s="7">
        <v>3.1902850000000003E-2</v>
      </c>
      <c r="O29" s="1">
        <v>45268</v>
      </c>
      <c r="P29" s="132">
        <f>'Stocks 1 Day Returns'!B29-'Stocks 1 Day Returns'!B$285</f>
        <v>1.1491358963465821E-2</v>
      </c>
      <c r="Q29" s="132">
        <f>'Stocks 1 Day Returns'!C29-'Stocks 1 Day Returns'!C$285</f>
        <v>4.5167492468011199E-3</v>
      </c>
      <c r="R29" s="132">
        <f>'Stocks 1 Day Returns'!D29-'Stocks 1 Day Returns'!D$285</f>
        <v>6.0231231377870231E-3</v>
      </c>
      <c r="S29" s="132">
        <f>'Stocks 1 Day Returns'!E29-'Stocks 1 Day Returns'!E$285</f>
        <v>1.0286367310470818E-4</v>
      </c>
      <c r="T29" s="132">
        <f>'Stocks 1 Day Returns'!F29-'Stocks 1 Day Returns'!F$285</f>
        <v>2.153351355696928E-3</v>
      </c>
      <c r="U29" s="132">
        <f>'Stocks 1 Day Returns'!G29-'Stocks 1 Day Returns'!G$285</f>
        <v>1.5447121510394195E-2</v>
      </c>
      <c r="V29" s="132">
        <f>'Stocks 1 Day Returns'!H29-'Stocks 1 Day Returns'!H$285</f>
        <v>2.7831284926563868E-3</v>
      </c>
      <c r="W29" s="132">
        <f>'Stocks 1 Day Returns'!I29-'Stocks 1 Day Returns'!I$285</f>
        <v>1.1167491293243913E-2</v>
      </c>
      <c r="X29" s="132">
        <f>'Stocks 1 Day Returns'!J29-'Stocks 1 Day Returns'!J$285</f>
        <v>2.7900075647914524E-2</v>
      </c>
      <c r="Y29" s="132">
        <f>'Stocks 1 Day Returns'!K29-'Stocks 1 Day Returns'!K$285</f>
        <v>8.3912625658814975E-4</v>
      </c>
      <c r="Z29" s="133">
        <f>'Stocks 1 Day Returns'!L29-'Stocks 1 Day Returns'!L$285</f>
        <v>3.1666388710144933E-2</v>
      </c>
    </row>
    <row r="30" spans="1:26" ht="15.6">
      <c r="A30" s="130">
        <v>45273</v>
      </c>
      <c r="B30" s="131">
        <v>3.4830434509580677E-3</v>
      </c>
      <c r="C30" s="131">
        <v>8.1006688521827463E-3</v>
      </c>
      <c r="D30" s="131">
        <v>-8.4762667392954683E-3</v>
      </c>
      <c r="E30" s="131">
        <v>-1.2136559552025084E-3</v>
      </c>
      <c r="F30" s="131">
        <v>1.0712713001145735E-2</v>
      </c>
      <c r="G30" s="131">
        <v>-5.4716079947543239E-3</v>
      </c>
      <c r="H30" s="131">
        <v>8.4617571223439825E-3</v>
      </c>
      <c r="I30" s="131">
        <v>6.2321198679045064E-3</v>
      </c>
      <c r="J30" s="131">
        <v>6.4298473991564187E-4</v>
      </c>
      <c r="K30" s="131">
        <v>6.9388734038655642E-4</v>
      </c>
      <c r="L30" s="7">
        <v>9.2803799999999995E-3</v>
      </c>
      <c r="O30" s="1">
        <v>45273</v>
      </c>
      <c r="P30" s="132">
        <f>'Stocks 1 Day Returns'!B30-'Stocks 1 Day Returns'!B$285</f>
        <v>4.2972690452006196E-3</v>
      </c>
      <c r="Q30" s="132">
        <f>'Stocks 1 Day Returns'!C30-'Stocks 1 Day Returns'!C$285</f>
        <v>7.5633620540985751E-3</v>
      </c>
      <c r="R30" s="132">
        <f>'Stocks 1 Day Returns'!D30-'Stocks 1 Day Returns'!D$285</f>
        <v>-8.9336503335570305E-3</v>
      </c>
      <c r="S30" s="132">
        <f>'Stocks 1 Day Returns'!E30-'Stocks 1 Day Returns'!E$285</f>
        <v>-1.2505465395244277E-3</v>
      </c>
      <c r="T30" s="132">
        <f>'Stocks 1 Day Returns'!F30-'Stocks 1 Day Returns'!F$285</f>
        <v>1.0129600380240342E-2</v>
      </c>
      <c r="U30" s="132">
        <f>'Stocks 1 Day Returns'!G30-'Stocks 1 Day Returns'!G$285</f>
        <v>-4.7566477547120577E-3</v>
      </c>
      <c r="V30" s="132">
        <f>'Stocks 1 Day Returns'!H30-'Stocks 1 Day Returns'!H$285</f>
        <v>6.4405666284238529E-3</v>
      </c>
      <c r="W30" s="132">
        <f>'Stocks 1 Day Returns'!I30-'Stocks 1 Day Returns'!I$285</f>
        <v>6.5010251829721415E-3</v>
      </c>
      <c r="X30" s="132">
        <f>'Stocks 1 Day Returns'!J30-'Stocks 1 Day Returns'!J$285</f>
        <v>-9.7094776030704692E-5</v>
      </c>
      <c r="Y30" s="132">
        <f>'Stocks 1 Day Returns'!K30-'Stocks 1 Day Returns'!K$285</f>
        <v>2.0610563591065616E-4</v>
      </c>
      <c r="Z30" s="133">
        <f>'Stocks 1 Day Returns'!L30-'Stocks 1 Day Returns'!L$285</f>
        <v>9.043918710144927E-3</v>
      </c>
    </row>
    <row r="31" spans="1:26" ht="15.6">
      <c r="A31" s="130">
        <v>45274</v>
      </c>
      <c r="B31" s="131">
        <v>1.0054783491907582E-2</v>
      </c>
      <c r="C31" s="131">
        <v>-2.8275067671855725E-3</v>
      </c>
      <c r="D31" s="131">
        <v>-2.6046296224359167E-2</v>
      </c>
      <c r="E31" s="131">
        <v>-8.5956900647740087E-3</v>
      </c>
      <c r="F31" s="131">
        <v>8.3319829280465996E-3</v>
      </c>
      <c r="G31" s="131">
        <v>1.6904023208717422E-2</v>
      </c>
      <c r="H31" s="131">
        <v>6.2669420799033482E-2</v>
      </c>
      <c r="I31" s="131">
        <v>3.3074286862589286E-2</v>
      </c>
      <c r="J31" s="131">
        <v>1.7584053299468883E-2</v>
      </c>
      <c r="K31" s="131">
        <v>-1.3088788289681741E-2</v>
      </c>
      <c r="L31" s="7">
        <v>5.3052200000000002E-3</v>
      </c>
      <c r="O31" s="1">
        <v>45274</v>
      </c>
      <c r="P31" s="132">
        <f>'Stocks 1 Day Returns'!B31-'Stocks 1 Day Returns'!B$285</f>
        <v>1.0869009086150135E-2</v>
      </c>
      <c r="Q31" s="132">
        <f>'Stocks 1 Day Returns'!C31-'Stocks 1 Day Returns'!C$285</f>
        <v>-3.3648135652697441E-3</v>
      </c>
      <c r="R31" s="132">
        <f>'Stocks 1 Day Returns'!D31-'Stocks 1 Day Returns'!D$285</f>
        <v>-2.6503679818620729E-2</v>
      </c>
      <c r="S31" s="132">
        <f>'Stocks 1 Day Returns'!E31-'Stocks 1 Day Returns'!E$285</f>
        <v>-8.6325806490959271E-3</v>
      </c>
      <c r="T31" s="132">
        <f>'Stocks 1 Day Returns'!F31-'Stocks 1 Day Returns'!F$285</f>
        <v>7.7488703071412063E-3</v>
      </c>
      <c r="U31" s="132">
        <f>'Stocks 1 Day Returns'!G31-'Stocks 1 Day Returns'!G$285</f>
        <v>1.761898344875969E-2</v>
      </c>
      <c r="V31" s="132">
        <f>'Stocks 1 Day Returns'!H31-'Stocks 1 Day Returns'!H$285</f>
        <v>6.0648230305113349E-2</v>
      </c>
      <c r="W31" s="132">
        <f>'Stocks 1 Day Returns'!I31-'Stocks 1 Day Returns'!I$285</f>
        <v>3.3343192177656925E-2</v>
      </c>
      <c r="X31" s="132">
        <f>'Stocks 1 Day Returns'!J31-'Stocks 1 Day Returns'!J$285</f>
        <v>1.6843973783522537E-2</v>
      </c>
      <c r="Y31" s="132">
        <f>'Stocks 1 Day Returns'!K31-'Stocks 1 Day Returns'!K$285</f>
        <v>-1.3576569994157642E-2</v>
      </c>
      <c r="Z31" s="133">
        <f>'Stocks 1 Day Returns'!L31-'Stocks 1 Day Returns'!L$285</f>
        <v>5.0687587101449277E-3</v>
      </c>
    </row>
    <row r="32" spans="1:26" ht="15.6">
      <c r="A32" s="130">
        <v>45275</v>
      </c>
      <c r="B32" s="131">
        <v>1.920761145731098E-2</v>
      </c>
      <c r="C32" s="131">
        <v>-5.1498113622879815E-3</v>
      </c>
      <c r="D32" s="131">
        <v>1.0654700629816771E-2</v>
      </c>
      <c r="E32" s="131">
        <v>6.2455920069650617E-3</v>
      </c>
      <c r="F32" s="131">
        <v>-7.5279029388859442E-3</v>
      </c>
      <c r="G32" s="131">
        <v>4.1017479296885373E-3</v>
      </c>
      <c r="H32" s="131">
        <v>-1.6740638311143363E-2</v>
      </c>
      <c r="I32" s="131">
        <v>-6.2897473297289785E-3</v>
      </c>
      <c r="J32" s="131">
        <v>2.8830957784041988E-2</v>
      </c>
      <c r="K32" s="131">
        <v>1.4824794208747827E-2</v>
      </c>
      <c r="L32" s="7">
        <v>4.7341800000000002E-3</v>
      </c>
      <c r="O32" s="1">
        <v>45275</v>
      </c>
      <c r="P32" s="132">
        <f>'Stocks 1 Day Returns'!B32-'Stocks 1 Day Returns'!B$285</f>
        <v>2.0021837051553533E-2</v>
      </c>
      <c r="Q32" s="132">
        <f>'Stocks 1 Day Returns'!C32-'Stocks 1 Day Returns'!C$285</f>
        <v>-5.6871181603721527E-3</v>
      </c>
      <c r="R32" s="132">
        <f>'Stocks 1 Day Returns'!D32-'Stocks 1 Day Returns'!D$285</f>
        <v>1.0197317035555209E-2</v>
      </c>
      <c r="S32" s="132">
        <f>'Stocks 1 Day Returns'!E32-'Stocks 1 Day Returns'!E$285</f>
        <v>6.2087014226431423E-3</v>
      </c>
      <c r="T32" s="132">
        <f>'Stocks 1 Day Returns'!F32-'Stocks 1 Day Returns'!F$285</f>
        <v>-8.1110155597913375E-3</v>
      </c>
      <c r="U32" s="132">
        <f>'Stocks 1 Day Returns'!G32-'Stocks 1 Day Returns'!G$285</f>
        <v>4.8167081697308035E-3</v>
      </c>
      <c r="V32" s="132">
        <f>'Stocks 1 Day Returns'!H32-'Stocks 1 Day Returns'!H$285</f>
        <v>-1.8761828805063493E-2</v>
      </c>
      <c r="W32" s="132">
        <f>'Stocks 1 Day Returns'!I32-'Stocks 1 Day Returns'!I$285</f>
        <v>-6.0208420146613435E-3</v>
      </c>
      <c r="X32" s="132">
        <f>'Stocks 1 Day Returns'!J32-'Stocks 1 Day Returns'!J$285</f>
        <v>2.8090878268095643E-2</v>
      </c>
      <c r="Y32" s="132">
        <f>'Stocks 1 Day Returns'!K32-'Stocks 1 Day Returns'!K$285</f>
        <v>1.4337012504271926E-2</v>
      </c>
      <c r="Z32" s="133">
        <f>'Stocks 1 Day Returns'!L32-'Stocks 1 Day Returns'!L$285</f>
        <v>4.4977187101449276E-3</v>
      </c>
    </row>
    <row r="33" spans="1:26" ht="15.6">
      <c r="A33" s="130">
        <v>45280</v>
      </c>
      <c r="B33" s="131">
        <v>-2.2859182062470396E-2</v>
      </c>
      <c r="C33" s="131">
        <v>-1.4315854717457221E-2</v>
      </c>
      <c r="D33" s="131">
        <v>-1.0688006617173507E-2</v>
      </c>
      <c r="E33" s="131">
        <v>-1.1186106704995202E-2</v>
      </c>
      <c r="F33" s="131">
        <v>-3.1856793728915367E-2</v>
      </c>
      <c r="G33" s="131">
        <v>-0.12373779137872565</v>
      </c>
      <c r="H33" s="131">
        <v>-1.4751718923744939E-2</v>
      </c>
      <c r="I33" s="131">
        <v>-1.277401281161461E-2</v>
      </c>
      <c r="J33" s="131">
        <v>-1.5967343753012453E-2</v>
      </c>
      <c r="K33" s="131">
        <v>-1.4460367133080854E-2</v>
      </c>
      <c r="L33" s="7">
        <v>2.8223100000000002E-3</v>
      </c>
      <c r="O33" s="1">
        <v>45280</v>
      </c>
      <c r="P33" s="132">
        <f>'Stocks 1 Day Returns'!B33-'Stocks 1 Day Returns'!B$285</f>
        <v>-2.2044956468227843E-2</v>
      </c>
      <c r="Q33" s="132">
        <f>'Stocks 1 Day Returns'!C33-'Stocks 1 Day Returns'!C$285</f>
        <v>-1.4853161515541393E-2</v>
      </c>
      <c r="R33" s="132">
        <f>'Stocks 1 Day Returns'!D33-'Stocks 1 Day Returns'!D$285</f>
        <v>-1.1145390211435069E-2</v>
      </c>
      <c r="S33" s="132">
        <f>'Stocks 1 Day Returns'!E33-'Stocks 1 Day Returns'!E$285</f>
        <v>-1.1222997289317121E-2</v>
      </c>
      <c r="T33" s="132">
        <f>'Stocks 1 Day Returns'!F33-'Stocks 1 Day Returns'!F$285</f>
        <v>-3.243990634982076E-2</v>
      </c>
      <c r="U33" s="132">
        <f>'Stocks 1 Day Returns'!G33-'Stocks 1 Day Returns'!G$285</f>
        <v>-0.12302283113868338</v>
      </c>
      <c r="V33" s="132">
        <f>'Stocks 1 Day Returns'!H33-'Stocks 1 Day Returns'!H$285</f>
        <v>-1.6772909417665068E-2</v>
      </c>
      <c r="W33" s="132">
        <f>'Stocks 1 Day Returns'!I33-'Stocks 1 Day Returns'!I$285</f>
        <v>-1.2505107496546975E-2</v>
      </c>
      <c r="X33" s="132">
        <f>'Stocks 1 Day Returns'!J33-'Stocks 1 Day Returns'!J$285</f>
        <v>-1.6707423268958799E-2</v>
      </c>
      <c r="Y33" s="132">
        <f>'Stocks 1 Day Returns'!K33-'Stocks 1 Day Returns'!K$285</f>
        <v>-1.4948148837556754E-2</v>
      </c>
      <c r="Z33" s="133">
        <f>'Stocks 1 Day Returns'!L33-'Stocks 1 Day Returns'!L$285</f>
        <v>2.5858487101449276E-3</v>
      </c>
    </row>
    <row r="34" spans="1:26" ht="15.6">
      <c r="A34" s="130">
        <v>45281</v>
      </c>
      <c r="B34" s="131">
        <v>3.248475191929856E-2</v>
      </c>
      <c r="C34" s="131">
        <v>2.7639565180235248E-3</v>
      </c>
      <c r="D34" s="131">
        <v>1.1443134694760548E-2</v>
      </c>
      <c r="E34" s="131">
        <v>1.5214476073397432E-3</v>
      </c>
      <c r="F34" s="131">
        <v>1.1783019739915135E-2</v>
      </c>
      <c r="G34" s="131">
        <v>8.0601370620920765E-3</v>
      </c>
      <c r="H34" s="131">
        <v>2.5604766628045894E-2</v>
      </c>
      <c r="I34" s="131">
        <v>6.608972834856397E-3</v>
      </c>
      <c r="J34" s="131">
        <v>1.0361786872113754E-2</v>
      </c>
      <c r="K34" s="131">
        <v>1.4883431947942505E-2</v>
      </c>
      <c r="L34" s="7">
        <v>5.3751099999999998E-3</v>
      </c>
      <c r="O34" s="1">
        <v>45281</v>
      </c>
      <c r="P34" s="132">
        <f>'Stocks 1 Day Returns'!B34-'Stocks 1 Day Returns'!B$285</f>
        <v>3.3298977513541113E-2</v>
      </c>
      <c r="Q34" s="132">
        <f>'Stocks 1 Day Returns'!C34-'Stocks 1 Day Returns'!C$285</f>
        <v>2.2266497199393532E-3</v>
      </c>
      <c r="R34" s="132">
        <f>'Stocks 1 Day Returns'!D34-'Stocks 1 Day Returns'!D$285</f>
        <v>1.0985751100498986E-2</v>
      </c>
      <c r="S34" s="132">
        <f>'Stocks 1 Day Returns'!E34-'Stocks 1 Day Returns'!E$285</f>
        <v>1.4845570230178238E-3</v>
      </c>
      <c r="T34" s="132">
        <f>'Stocks 1 Day Returns'!F34-'Stocks 1 Day Returns'!F$285</f>
        <v>1.1199907119009742E-2</v>
      </c>
      <c r="U34" s="132">
        <f>'Stocks 1 Day Returns'!G34-'Stocks 1 Day Returns'!G$285</f>
        <v>8.7750973021343427E-3</v>
      </c>
      <c r="V34" s="132">
        <f>'Stocks 1 Day Returns'!H34-'Stocks 1 Day Returns'!H$285</f>
        <v>2.3583576134125765E-2</v>
      </c>
      <c r="W34" s="132">
        <f>'Stocks 1 Day Returns'!I34-'Stocks 1 Day Returns'!I$285</f>
        <v>6.877878149924032E-3</v>
      </c>
      <c r="X34" s="132">
        <f>'Stocks 1 Day Returns'!J34-'Stocks 1 Day Returns'!J$285</f>
        <v>9.6217073561674082E-3</v>
      </c>
      <c r="Y34" s="132">
        <f>'Stocks 1 Day Returns'!K34-'Stocks 1 Day Returns'!K$285</f>
        <v>1.4395650243466604E-2</v>
      </c>
      <c r="Z34" s="133">
        <f>'Stocks 1 Day Returns'!L34-'Stocks 1 Day Returns'!L$285</f>
        <v>5.1386487101449272E-3</v>
      </c>
    </row>
    <row r="35" spans="1:26" ht="15.6">
      <c r="A35" s="130">
        <v>45282</v>
      </c>
      <c r="B35" s="131">
        <v>3.4208608621540959E-2</v>
      </c>
      <c r="C35" s="131">
        <v>8.7589029111292405E-3</v>
      </c>
      <c r="D35" s="131">
        <v>1.7210503887907125E-2</v>
      </c>
      <c r="E35" s="131">
        <v>2.2346249753335989E-2</v>
      </c>
      <c r="F35" s="131">
        <v>3.3627355853285135E-3</v>
      </c>
      <c r="G35" s="131">
        <v>1.7133846513056827E-2</v>
      </c>
      <c r="H35" s="131">
        <v>7.9501709231926121E-3</v>
      </c>
      <c r="I35" s="131">
        <v>1.6674720551047129E-2</v>
      </c>
      <c r="J35" s="131">
        <v>8.2694526009365887E-3</v>
      </c>
      <c r="K35" s="131">
        <v>1.1616891644791405E-2</v>
      </c>
      <c r="L35" s="7">
        <v>-2.1031999999999999E-3</v>
      </c>
      <c r="O35" s="1">
        <v>45282</v>
      </c>
      <c r="P35" s="132">
        <f>'Stocks 1 Day Returns'!B35-'Stocks 1 Day Returns'!B$285</f>
        <v>3.5022834215783512E-2</v>
      </c>
      <c r="Q35" s="132">
        <f>'Stocks 1 Day Returns'!C35-'Stocks 1 Day Returns'!C$285</f>
        <v>8.2215961130450693E-3</v>
      </c>
      <c r="R35" s="132">
        <f>'Stocks 1 Day Returns'!D35-'Stocks 1 Day Returns'!D$285</f>
        <v>1.6753120293645563E-2</v>
      </c>
      <c r="S35" s="132">
        <f>'Stocks 1 Day Returns'!E35-'Stocks 1 Day Returns'!E$285</f>
        <v>2.2309359169014071E-2</v>
      </c>
      <c r="T35" s="132">
        <f>'Stocks 1 Day Returns'!F35-'Stocks 1 Day Returns'!F$285</f>
        <v>2.7796229644231202E-3</v>
      </c>
      <c r="U35" s="132">
        <f>'Stocks 1 Day Returns'!G35-'Stocks 1 Day Returns'!G$285</f>
        <v>1.7848806753099095E-2</v>
      </c>
      <c r="V35" s="132">
        <f>'Stocks 1 Day Returns'!H35-'Stocks 1 Day Returns'!H$285</f>
        <v>5.9289804292724825E-3</v>
      </c>
      <c r="W35" s="132">
        <f>'Stocks 1 Day Returns'!I35-'Stocks 1 Day Returns'!I$285</f>
        <v>1.6943625866114764E-2</v>
      </c>
      <c r="X35" s="132">
        <f>'Stocks 1 Day Returns'!J35-'Stocks 1 Day Returns'!J$285</f>
        <v>7.5293730849902421E-3</v>
      </c>
      <c r="Y35" s="132">
        <f>'Stocks 1 Day Returns'!K35-'Stocks 1 Day Returns'!K$285</f>
        <v>1.1129109940315504E-2</v>
      </c>
      <c r="Z35" s="133">
        <f>'Stocks 1 Day Returns'!L35-'Stocks 1 Day Returns'!L$285</f>
        <v>-2.3396612898550725E-3</v>
      </c>
    </row>
    <row r="36" spans="1:26" ht="15.6">
      <c r="A36" s="130">
        <v>45287</v>
      </c>
      <c r="B36" s="131">
        <v>2.2839689094551474E-3</v>
      </c>
      <c r="C36" s="131">
        <v>-2.3333490447408067E-3</v>
      </c>
      <c r="D36" s="131">
        <v>-4.4201465739247547E-3</v>
      </c>
      <c r="E36" s="131">
        <v>3.2323765696262718E-4</v>
      </c>
      <c r="F36" s="131">
        <v>-9.099192427527103E-3</v>
      </c>
      <c r="G36" s="131">
        <v>-7.004830400602069E-3</v>
      </c>
      <c r="H36" s="131">
        <v>-4.2298209143066812E-3</v>
      </c>
      <c r="I36" s="131">
        <v>-6.1211485931803589E-3</v>
      </c>
      <c r="J36" s="131">
        <v>-5.4680611856452455E-3</v>
      </c>
      <c r="K36" s="131">
        <v>-3.3048665402779509E-3</v>
      </c>
      <c r="L36" s="7">
        <v>-6.7375000000000004E-3</v>
      </c>
      <c r="O36" s="1">
        <v>45287</v>
      </c>
      <c r="P36" s="132">
        <f>'Stocks 1 Day Returns'!B36-'Stocks 1 Day Returns'!B$285</f>
        <v>3.0981945036976997E-3</v>
      </c>
      <c r="Q36" s="132">
        <f>'Stocks 1 Day Returns'!C36-'Stocks 1 Day Returns'!C$285</f>
        <v>-2.8706558428249784E-3</v>
      </c>
      <c r="R36" s="132">
        <f>'Stocks 1 Day Returns'!D36-'Stocks 1 Day Returns'!D$285</f>
        <v>-4.877530168186317E-3</v>
      </c>
      <c r="S36" s="132">
        <f>'Stocks 1 Day Returns'!E36-'Stocks 1 Day Returns'!E$285</f>
        <v>2.8634707264070785E-4</v>
      </c>
      <c r="T36" s="132">
        <f>'Stocks 1 Day Returns'!F36-'Stocks 1 Day Returns'!F$285</f>
        <v>-9.6823050484324963E-3</v>
      </c>
      <c r="U36" s="132">
        <f>'Stocks 1 Day Returns'!G36-'Stocks 1 Day Returns'!G$285</f>
        <v>-6.2898701605598028E-3</v>
      </c>
      <c r="V36" s="132">
        <f>'Stocks 1 Day Returns'!H36-'Stocks 1 Day Returns'!H$285</f>
        <v>-6.2510114082268108E-3</v>
      </c>
      <c r="W36" s="132">
        <f>'Stocks 1 Day Returns'!I36-'Stocks 1 Day Returns'!I$285</f>
        <v>-5.8522432781127239E-3</v>
      </c>
      <c r="X36" s="132">
        <f>'Stocks 1 Day Returns'!J36-'Stocks 1 Day Returns'!J$285</f>
        <v>-6.2081407015915921E-3</v>
      </c>
      <c r="Y36" s="132">
        <f>'Stocks 1 Day Returns'!K36-'Stocks 1 Day Returns'!K$285</f>
        <v>-3.7926482447538513E-3</v>
      </c>
      <c r="Z36" s="133">
        <f>'Stocks 1 Day Returns'!L36-'Stocks 1 Day Returns'!L$285</f>
        <v>-6.973961289855073E-3</v>
      </c>
    </row>
    <row r="37" spans="1:26" ht="15.6">
      <c r="A37" s="130">
        <v>45288</v>
      </c>
      <c r="B37" s="131">
        <v>-7.3086887758864183E-3</v>
      </c>
      <c r="C37" s="131">
        <v>2.2065775841559887E-3</v>
      </c>
      <c r="D37" s="131">
        <v>3.214997456133073E-3</v>
      </c>
      <c r="E37" s="131">
        <v>7.7337809751387709E-4</v>
      </c>
      <c r="F37" s="131">
        <v>2.016558033299809E-4</v>
      </c>
      <c r="G37" s="131">
        <v>1.0500608892362484E-2</v>
      </c>
      <c r="H37" s="131">
        <v>3.306249320732757E-3</v>
      </c>
      <c r="I37" s="131">
        <v>-1.4106639773178942E-2</v>
      </c>
      <c r="J37" s="131">
        <v>-6.6963375979024464E-3</v>
      </c>
      <c r="K37" s="131">
        <v>2.41225354656871E-4</v>
      </c>
      <c r="L37" s="7">
        <v>2.8038999999999998E-3</v>
      </c>
      <c r="O37" s="1">
        <v>45288</v>
      </c>
      <c r="P37" s="132">
        <f>'Stocks 1 Day Returns'!B37-'Stocks 1 Day Returns'!B$285</f>
        <v>-6.4944631816438664E-3</v>
      </c>
      <c r="Q37" s="132">
        <f>'Stocks 1 Day Returns'!C37-'Stocks 1 Day Returns'!C$285</f>
        <v>1.6692707860718171E-3</v>
      </c>
      <c r="R37" s="132">
        <f>'Stocks 1 Day Returns'!D37-'Stocks 1 Day Returns'!D$285</f>
        <v>2.7576138618715107E-3</v>
      </c>
      <c r="S37" s="132">
        <f>'Stocks 1 Day Returns'!E37-'Stocks 1 Day Returns'!E$285</f>
        <v>7.3648751319195776E-4</v>
      </c>
      <c r="T37" s="132">
        <f>'Stocks 1 Day Returns'!F37-'Stocks 1 Day Returns'!F$285</f>
        <v>-3.814568175754126E-4</v>
      </c>
      <c r="U37" s="132">
        <f>'Stocks 1 Day Returns'!G37-'Stocks 1 Day Returns'!G$285</f>
        <v>1.121556913240475E-2</v>
      </c>
      <c r="V37" s="132">
        <f>'Stocks 1 Day Returns'!H37-'Stocks 1 Day Returns'!H$285</f>
        <v>1.285058826812627E-3</v>
      </c>
      <c r="W37" s="132">
        <f>'Stocks 1 Day Returns'!I37-'Stocks 1 Day Returns'!I$285</f>
        <v>-1.3837734458111307E-2</v>
      </c>
      <c r="X37" s="132">
        <f>'Stocks 1 Day Returns'!J37-'Stocks 1 Day Returns'!J$285</f>
        <v>-7.4364171138487931E-3</v>
      </c>
      <c r="Y37" s="132">
        <f>'Stocks 1 Day Returns'!K37-'Stocks 1 Day Returns'!K$285</f>
        <v>-2.4655634981902926E-4</v>
      </c>
      <c r="Z37" s="133">
        <f>'Stocks 1 Day Returns'!L37-'Stocks 1 Day Returns'!L$285</f>
        <v>2.5674387101449272E-3</v>
      </c>
    </row>
    <row r="38" spans="1:26" ht="15.6">
      <c r="A38" s="130">
        <v>45289</v>
      </c>
      <c r="B38" s="131">
        <v>-1.8013114896309523E-2</v>
      </c>
      <c r="C38" s="131">
        <v>-2.0618479654995747E-2</v>
      </c>
      <c r="D38" s="131">
        <v>-1.3283015240011631E-2</v>
      </c>
      <c r="E38" s="131">
        <v>-1.4496943581717603E-2</v>
      </c>
      <c r="F38" s="131">
        <v>-1.6475455645565185E-2</v>
      </c>
      <c r="G38" s="131">
        <v>-1.7646033344543621E-2</v>
      </c>
      <c r="H38" s="131">
        <v>-2.2893871239235586E-2</v>
      </c>
      <c r="I38" s="131">
        <v>-1.9287920020870541E-2</v>
      </c>
      <c r="J38" s="131">
        <v>-1.4104716889519087E-2</v>
      </c>
      <c r="K38" s="131">
        <v>-2.4522248557892201E-2</v>
      </c>
      <c r="L38" s="7">
        <v>-9.7099999999999997E-4</v>
      </c>
      <c r="O38" s="1">
        <v>45289</v>
      </c>
      <c r="P38" s="132">
        <f>'Stocks 1 Day Returns'!B38-'Stocks 1 Day Returns'!B$285</f>
        <v>-1.7198889302066971E-2</v>
      </c>
      <c r="Q38" s="132">
        <f>'Stocks 1 Day Returns'!C38-'Stocks 1 Day Returns'!C$285</f>
        <v>-2.115578645307992E-2</v>
      </c>
      <c r="R38" s="132">
        <f>'Stocks 1 Day Returns'!D38-'Stocks 1 Day Returns'!D$285</f>
        <v>-1.3740398834273193E-2</v>
      </c>
      <c r="S38" s="132">
        <f>'Stocks 1 Day Returns'!E38-'Stocks 1 Day Returns'!E$285</f>
        <v>-1.4533834166039521E-2</v>
      </c>
      <c r="T38" s="132">
        <f>'Stocks 1 Day Returns'!F38-'Stocks 1 Day Returns'!F$285</f>
        <v>-1.7058568266470578E-2</v>
      </c>
      <c r="U38" s="132">
        <f>'Stocks 1 Day Returns'!G38-'Stocks 1 Day Returns'!G$285</f>
        <v>-1.6931073104501353E-2</v>
      </c>
      <c r="V38" s="132">
        <f>'Stocks 1 Day Returns'!H38-'Stocks 1 Day Returns'!H$285</f>
        <v>-2.4915061733155715E-2</v>
      </c>
      <c r="W38" s="132">
        <f>'Stocks 1 Day Returns'!I38-'Stocks 1 Day Returns'!I$285</f>
        <v>-1.9019014705802906E-2</v>
      </c>
      <c r="X38" s="132">
        <f>'Stocks 1 Day Returns'!J38-'Stocks 1 Day Returns'!J$285</f>
        <v>-1.4844796405465432E-2</v>
      </c>
      <c r="Y38" s="132">
        <f>'Stocks 1 Day Returns'!K38-'Stocks 1 Day Returns'!K$285</f>
        <v>-2.5010030262368102E-2</v>
      </c>
      <c r="Z38" s="133">
        <f>'Stocks 1 Day Returns'!L38-'Stocks 1 Day Returns'!L$285</f>
        <v>-1.2074612898550726E-3</v>
      </c>
    </row>
    <row r="39" spans="1:26" ht="15.6">
      <c r="A39" s="130">
        <v>45302</v>
      </c>
      <c r="B39" s="131">
        <v>-7.6319824815220816E-3</v>
      </c>
      <c r="C39" s="131">
        <v>-1.4359687083339456E-2</v>
      </c>
      <c r="D39" s="131">
        <v>-6.3681571768620104E-3</v>
      </c>
      <c r="E39" s="131">
        <v>-7.2367656707034156E-3</v>
      </c>
      <c r="F39" s="131">
        <v>-9.4012855640970283E-3</v>
      </c>
      <c r="G39" s="131">
        <v>-1.1015476838804106E-2</v>
      </c>
      <c r="H39" s="131">
        <v>-2.3427985939452833E-2</v>
      </c>
      <c r="I39" s="131">
        <v>-5.8355662677752607E-3</v>
      </c>
      <c r="J39" s="131">
        <v>-3.3654405956389688E-2</v>
      </c>
      <c r="K39" s="131">
        <v>-1.8464436977513321E-3</v>
      </c>
      <c r="L39" s="7">
        <v>1.137225E-2</v>
      </c>
      <c r="O39" s="1">
        <v>45302</v>
      </c>
      <c r="P39" s="132">
        <f>'Stocks 1 Day Returns'!B39-'Stocks 1 Day Returns'!B$285</f>
        <v>-6.8177568872795297E-3</v>
      </c>
      <c r="Q39" s="132">
        <f>'Stocks 1 Day Returns'!C39-'Stocks 1 Day Returns'!C$285</f>
        <v>-1.4896993881423628E-2</v>
      </c>
      <c r="R39" s="132">
        <f>'Stocks 1 Day Returns'!D39-'Stocks 1 Day Returns'!D$285</f>
        <v>-6.8255407711235727E-3</v>
      </c>
      <c r="S39" s="132">
        <f>'Stocks 1 Day Returns'!E39-'Stocks 1 Day Returns'!E$285</f>
        <v>-7.2736562550253349E-3</v>
      </c>
      <c r="T39" s="132">
        <f>'Stocks 1 Day Returns'!F39-'Stocks 1 Day Returns'!F$285</f>
        <v>-9.9843981850024216E-3</v>
      </c>
      <c r="U39" s="132">
        <f>'Stocks 1 Day Returns'!G39-'Stocks 1 Day Returns'!G$285</f>
        <v>-1.030051659876184E-2</v>
      </c>
      <c r="V39" s="132">
        <f>'Stocks 1 Day Returns'!H39-'Stocks 1 Day Returns'!H$285</f>
        <v>-2.5449176433372963E-2</v>
      </c>
      <c r="W39" s="132">
        <f>'Stocks 1 Day Returns'!I39-'Stocks 1 Day Returns'!I$285</f>
        <v>-5.5666609527076256E-3</v>
      </c>
      <c r="X39" s="132">
        <f>'Stocks 1 Day Returns'!J39-'Stocks 1 Day Returns'!J$285</f>
        <v>-3.4394485472336034E-2</v>
      </c>
      <c r="Y39" s="132">
        <f>'Stocks 1 Day Returns'!K39-'Stocks 1 Day Returns'!K$285</f>
        <v>-2.3342254022272325E-3</v>
      </c>
      <c r="Z39" s="133">
        <f>'Stocks 1 Day Returns'!L39-'Stocks 1 Day Returns'!L$285</f>
        <v>1.1135788710144928E-2</v>
      </c>
    </row>
    <row r="40" spans="1:26" ht="15.6">
      <c r="A40" s="130">
        <v>45303</v>
      </c>
      <c r="B40" s="131">
        <v>-1.7687681875603101E-2</v>
      </c>
      <c r="C40" s="131">
        <v>-5.0812854486909087E-3</v>
      </c>
      <c r="D40" s="131">
        <v>3.0680371857056965E-3</v>
      </c>
      <c r="E40" s="131">
        <v>-8.8162018985198376E-3</v>
      </c>
      <c r="F40" s="131">
        <v>3.1453702599097966E-3</v>
      </c>
      <c r="G40" s="131">
        <v>-1.587408534861956E-2</v>
      </c>
      <c r="H40" s="131">
        <v>-2.3464391956129038E-2</v>
      </c>
      <c r="I40" s="131">
        <v>6.7566727443726382E-3</v>
      </c>
      <c r="J40" s="131">
        <v>-2.8970809865665359E-2</v>
      </c>
      <c r="K40" s="131">
        <v>-1.043122615908687E-2</v>
      </c>
      <c r="L40" s="7">
        <v>3.3338199999999999E-3</v>
      </c>
      <c r="O40" s="1">
        <v>45303</v>
      </c>
      <c r="P40" s="132">
        <f>'Stocks 1 Day Returns'!B40-'Stocks 1 Day Returns'!B$285</f>
        <v>-1.6873456281360548E-2</v>
      </c>
      <c r="Q40" s="132">
        <f>'Stocks 1 Day Returns'!C40-'Stocks 1 Day Returns'!C$285</f>
        <v>-5.6185922467750799E-3</v>
      </c>
      <c r="R40" s="132">
        <f>'Stocks 1 Day Returns'!D40-'Stocks 1 Day Returns'!D$285</f>
        <v>2.6106535914441342E-3</v>
      </c>
      <c r="S40" s="132">
        <f>'Stocks 1 Day Returns'!E40-'Stocks 1 Day Returns'!E$285</f>
        <v>-8.8530924828417561E-3</v>
      </c>
      <c r="T40" s="132">
        <f>'Stocks 1 Day Returns'!F40-'Stocks 1 Day Returns'!F$285</f>
        <v>2.5622576390044033E-3</v>
      </c>
      <c r="U40" s="132">
        <f>'Stocks 1 Day Returns'!G40-'Stocks 1 Day Returns'!G$285</f>
        <v>-1.5159125108577294E-2</v>
      </c>
      <c r="V40" s="132">
        <f>'Stocks 1 Day Returns'!H40-'Stocks 1 Day Returns'!H$285</f>
        <v>-2.5485582450049168E-2</v>
      </c>
      <c r="W40" s="132">
        <f>'Stocks 1 Day Returns'!I40-'Stocks 1 Day Returns'!I$285</f>
        <v>7.0255780594402732E-3</v>
      </c>
      <c r="X40" s="132">
        <f>'Stocks 1 Day Returns'!J40-'Stocks 1 Day Returns'!J$285</f>
        <v>-2.9710889381611705E-2</v>
      </c>
      <c r="Y40" s="132">
        <f>'Stocks 1 Day Returns'!K40-'Stocks 1 Day Returns'!K$285</f>
        <v>-1.0919007863562771E-2</v>
      </c>
      <c r="Z40" s="133">
        <f>'Stocks 1 Day Returns'!L40-'Stocks 1 Day Returns'!L$285</f>
        <v>3.0973587101449274E-3</v>
      </c>
    </row>
    <row r="41" spans="1:26" ht="15.6">
      <c r="A41" s="130">
        <v>45308</v>
      </c>
      <c r="B41" s="131">
        <v>-2.1601106837192297E-2</v>
      </c>
      <c r="C41" s="131">
        <v>-5.530860349914124E-3</v>
      </c>
      <c r="D41" s="131">
        <v>-2.4083988782237498E-3</v>
      </c>
      <c r="E41" s="131">
        <v>-6.0895711173679645E-3</v>
      </c>
      <c r="F41" s="131">
        <v>-2.947293573998222E-2</v>
      </c>
      <c r="G41" s="131">
        <v>-7.49839776180794E-3</v>
      </c>
      <c r="H41" s="131">
        <v>-1.1092911203587019E-2</v>
      </c>
      <c r="I41" s="131">
        <v>-4.3247203635575771E-3</v>
      </c>
      <c r="J41" s="131">
        <v>1.2303242279994242E-2</v>
      </c>
      <c r="K41" s="131">
        <v>-9.823094927818965E-3</v>
      </c>
      <c r="L41" s="7">
        <v>5.42211E-3</v>
      </c>
      <c r="O41" s="1">
        <v>45308</v>
      </c>
      <c r="P41" s="132">
        <f>'Stocks 1 Day Returns'!B41-'Stocks 1 Day Returns'!B$285</f>
        <v>-2.0786881242949744E-2</v>
      </c>
      <c r="Q41" s="132">
        <f>'Stocks 1 Day Returns'!C41-'Stocks 1 Day Returns'!C$285</f>
        <v>-6.0681671479982952E-3</v>
      </c>
      <c r="R41" s="132">
        <f>'Stocks 1 Day Returns'!D41-'Stocks 1 Day Returns'!D$285</f>
        <v>-2.865782472485312E-3</v>
      </c>
      <c r="S41" s="132">
        <f>'Stocks 1 Day Returns'!E41-'Stocks 1 Day Returns'!E$285</f>
        <v>-6.1264617016898839E-3</v>
      </c>
      <c r="T41" s="132">
        <f>'Stocks 1 Day Returns'!F41-'Stocks 1 Day Returns'!F$285</f>
        <v>-3.0056048360887613E-2</v>
      </c>
      <c r="U41" s="132">
        <f>'Stocks 1 Day Returns'!G41-'Stocks 1 Day Returns'!G$285</f>
        <v>-6.7834375217656739E-3</v>
      </c>
      <c r="V41" s="132">
        <f>'Stocks 1 Day Returns'!H41-'Stocks 1 Day Returns'!H$285</f>
        <v>-1.3114101697507149E-2</v>
      </c>
      <c r="W41" s="132">
        <f>'Stocks 1 Day Returns'!I41-'Stocks 1 Day Returns'!I$285</f>
        <v>-4.055815048489942E-3</v>
      </c>
      <c r="X41" s="132">
        <f>'Stocks 1 Day Returns'!J41-'Stocks 1 Day Returns'!J$285</f>
        <v>1.1563162764047896E-2</v>
      </c>
      <c r="Y41" s="132">
        <f>'Stocks 1 Day Returns'!K41-'Stocks 1 Day Returns'!K$285</f>
        <v>-1.0310876632294866E-2</v>
      </c>
      <c r="Z41" s="133">
        <f>'Stocks 1 Day Returns'!L41-'Stocks 1 Day Returns'!L$285</f>
        <v>5.1856487101449274E-3</v>
      </c>
    </row>
    <row r="42" spans="1:26" ht="15.6">
      <c r="A42" s="130">
        <v>45309</v>
      </c>
      <c r="B42" s="131">
        <v>2.2964061166782512E-2</v>
      </c>
      <c r="C42" s="131">
        <v>4.0915231925391593E-2</v>
      </c>
      <c r="D42" s="131">
        <v>1.9470103468419486E-2</v>
      </c>
      <c r="E42" s="131">
        <v>1.7100021335447746E-2</v>
      </c>
      <c r="F42" s="131">
        <v>2.8948261413594079E-2</v>
      </c>
      <c r="G42" s="131">
        <v>1.1313360226252955E-2</v>
      </c>
      <c r="H42" s="131">
        <v>-4.3000620454268779E-3</v>
      </c>
      <c r="I42" s="131">
        <v>-1.0752919734728916E-3</v>
      </c>
      <c r="J42" s="131">
        <v>5.052745568119521E-2</v>
      </c>
      <c r="K42" s="131">
        <v>1.9975578209015854E-2</v>
      </c>
      <c r="L42" s="7">
        <v>5.5344699999999997E-3</v>
      </c>
      <c r="O42" s="1">
        <v>45309</v>
      </c>
      <c r="P42" s="132">
        <f>'Stocks 1 Day Returns'!B42-'Stocks 1 Day Returns'!B$285</f>
        <v>2.3778286761025065E-2</v>
      </c>
      <c r="Q42" s="132">
        <f>'Stocks 1 Day Returns'!C42-'Stocks 1 Day Returns'!C$285</f>
        <v>4.0377925127307424E-2</v>
      </c>
      <c r="R42" s="132">
        <f>'Stocks 1 Day Returns'!D42-'Stocks 1 Day Returns'!D$285</f>
        <v>1.9012719874157924E-2</v>
      </c>
      <c r="S42" s="132">
        <f>'Stocks 1 Day Returns'!E42-'Stocks 1 Day Returns'!E$285</f>
        <v>1.7063130751125827E-2</v>
      </c>
      <c r="T42" s="132">
        <f>'Stocks 1 Day Returns'!F42-'Stocks 1 Day Returns'!F$285</f>
        <v>2.8365148792688685E-2</v>
      </c>
      <c r="U42" s="132">
        <f>'Stocks 1 Day Returns'!G42-'Stocks 1 Day Returns'!G$285</f>
        <v>1.2028320466295222E-2</v>
      </c>
      <c r="V42" s="132">
        <f>'Stocks 1 Day Returns'!H42-'Stocks 1 Day Returns'!H$285</f>
        <v>-6.3212525393470075E-3</v>
      </c>
      <c r="W42" s="132">
        <f>'Stocks 1 Day Returns'!I42-'Stocks 1 Day Returns'!I$285</f>
        <v>-8.0638665840525618E-4</v>
      </c>
      <c r="X42" s="132">
        <f>'Stocks 1 Day Returns'!J42-'Stocks 1 Day Returns'!J$285</f>
        <v>4.9787376165248864E-2</v>
      </c>
      <c r="Y42" s="132">
        <f>'Stocks 1 Day Returns'!K42-'Stocks 1 Day Returns'!K$285</f>
        <v>1.9487796504539953E-2</v>
      </c>
      <c r="Z42" s="133">
        <f>'Stocks 1 Day Returns'!L42-'Stocks 1 Day Returns'!L$285</f>
        <v>5.2980087101449271E-3</v>
      </c>
    </row>
    <row r="43" spans="1:26" ht="15.6">
      <c r="A43" s="130">
        <v>45310</v>
      </c>
      <c r="B43" s="131">
        <v>3.3746358991224357E-2</v>
      </c>
      <c r="C43" s="131">
        <v>1.9061684948788127E-2</v>
      </c>
      <c r="D43" s="131">
        <v>1.5703765728498187E-2</v>
      </c>
      <c r="E43" s="131">
        <v>1.3756566592673325E-2</v>
      </c>
      <c r="F43" s="131">
        <v>1.2724777617614924E-2</v>
      </c>
      <c r="G43" s="131">
        <v>1.3588755782671713E-2</v>
      </c>
      <c r="H43" s="131">
        <v>3.0462265255495335E-2</v>
      </c>
      <c r="I43" s="131">
        <v>6.4464494562963548E-3</v>
      </c>
      <c r="J43" s="131">
        <v>1.9645201674674873E-2</v>
      </c>
      <c r="K43" s="131">
        <v>1.5503280075803927E-2</v>
      </c>
      <c r="L43" s="7">
        <v>1.23438E-3</v>
      </c>
      <c r="O43" s="1">
        <v>45310</v>
      </c>
      <c r="P43" s="132">
        <f>'Stocks 1 Day Returns'!B43-'Stocks 1 Day Returns'!B$285</f>
        <v>3.4560584585466909E-2</v>
      </c>
      <c r="Q43" s="132">
        <f>'Stocks 1 Day Returns'!C43-'Stocks 1 Day Returns'!C$285</f>
        <v>1.8524378150703954E-2</v>
      </c>
      <c r="R43" s="132">
        <f>'Stocks 1 Day Returns'!D43-'Stocks 1 Day Returns'!D$285</f>
        <v>1.5246382134236625E-2</v>
      </c>
      <c r="S43" s="132">
        <f>'Stocks 1 Day Returns'!E43-'Stocks 1 Day Returns'!E$285</f>
        <v>1.3719676008351406E-2</v>
      </c>
      <c r="T43" s="132">
        <f>'Stocks 1 Day Returns'!F43-'Stocks 1 Day Returns'!F$285</f>
        <v>1.2141664996709531E-2</v>
      </c>
      <c r="U43" s="132">
        <f>'Stocks 1 Day Returns'!G43-'Stocks 1 Day Returns'!G$285</f>
        <v>1.4303716022713979E-2</v>
      </c>
      <c r="V43" s="132">
        <f>'Stocks 1 Day Returns'!H43-'Stocks 1 Day Returns'!H$285</f>
        <v>2.8441074761575206E-2</v>
      </c>
      <c r="W43" s="132">
        <f>'Stocks 1 Day Returns'!I43-'Stocks 1 Day Returns'!I$285</f>
        <v>6.7153547713639898E-3</v>
      </c>
      <c r="X43" s="132">
        <f>'Stocks 1 Day Returns'!J43-'Stocks 1 Day Returns'!J$285</f>
        <v>1.8905122158728527E-2</v>
      </c>
      <c r="Y43" s="132">
        <f>'Stocks 1 Day Returns'!K43-'Stocks 1 Day Returns'!K$285</f>
        <v>1.5015498371328026E-2</v>
      </c>
      <c r="Z43" s="133">
        <f>'Stocks 1 Day Returns'!L43-'Stocks 1 Day Returns'!L$285</f>
        <v>9.9791871014492722E-4</v>
      </c>
    </row>
    <row r="44" spans="1:26" ht="15.6">
      <c r="A44" s="130">
        <v>45315</v>
      </c>
      <c r="B44" s="131">
        <v>3.4915967280275684E-3</v>
      </c>
      <c r="C44" s="131">
        <v>-4.0786624481882194E-3</v>
      </c>
      <c r="D44" s="131">
        <v>8.5729782300201229E-3</v>
      </c>
      <c r="E44" s="131">
        <v>-9.2855618876588331E-3</v>
      </c>
      <c r="F44" s="131">
        <v>-3.4744454571525862E-3</v>
      </c>
      <c r="G44" s="131">
        <v>-5.0589331872344934E-3</v>
      </c>
      <c r="H44" s="131">
        <v>-1.5631796746801041E-2</v>
      </c>
      <c r="I44" s="131">
        <v>1.9308289961212699E-2</v>
      </c>
      <c r="J44" s="131">
        <v>1.1830789170895306E-2</v>
      </c>
      <c r="K44" s="131">
        <v>4.8479901456734975E-3</v>
      </c>
      <c r="L44" s="7">
        <v>2.3241300000000002E-3</v>
      </c>
      <c r="O44" s="1">
        <v>45315</v>
      </c>
      <c r="P44" s="132">
        <f>'Stocks 1 Day Returns'!B44-'Stocks 1 Day Returns'!B$285</f>
        <v>4.3058223222701203E-3</v>
      </c>
      <c r="Q44" s="132">
        <f>'Stocks 1 Day Returns'!C44-'Stocks 1 Day Returns'!C$285</f>
        <v>-4.6159692462723906E-3</v>
      </c>
      <c r="R44" s="132">
        <f>'Stocks 1 Day Returns'!D44-'Stocks 1 Day Returns'!D$285</f>
        <v>8.1155946357585607E-3</v>
      </c>
      <c r="S44" s="132">
        <f>'Stocks 1 Day Returns'!E44-'Stocks 1 Day Returns'!E$285</f>
        <v>-9.3224524719807515E-3</v>
      </c>
      <c r="T44" s="132">
        <f>'Stocks 1 Day Returns'!F44-'Stocks 1 Day Returns'!F$285</f>
        <v>-4.0575580780579795E-3</v>
      </c>
      <c r="U44" s="132">
        <f>'Stocks 1 Day Returns'!G44-'Stocks 1 Day Returns'!G$285</f>
        <v>-4.3439729471922272E-3</v>
      </c>
      <c r="V44" s="132">
        <f>'Stocks 1 Day Returns'!H44-'Stocks 1 Day Returns'!H$285</f>
        <v>-1.7652987240721171E-2</v>
      </c>
      <c r="W44" s="132">
        <f>'Stocks 1 Day Returns'!I44-'Stocks 1 Day Returns'!I$285</f>
        <v>1.9577195276280334E-2</v>
      </c>
      <c r="X44" s="132">
        <f>'Stocks 1 Day Returns'!J44-'Stocks 1 Day Returns'!J$285</f>
        <v>1.109070965494896E-2</v>
      </c>
      <c r="Y44" s="132">
        <f>'Stocks 1 Day Returns'!K44-'Stocks 1 Day Returns'!K$285</f>
        <v>4.3602084411975975E-3</v>
      </c>
      <c r="Z44" s="133">
        <f>'Stocks 1 Day Returns'!L44-'Stocks 1 Day Returns'!L$285</f>
        <v>2.0876687101449277E-3</v>
      </c>
    </row>
    <row r="45" spans="1:26" ht="15.6">
      <c r="A45" s="130">
        <v>45316</v>
      </c>
      <c r="B45" s="131">
        <v>1.3537990716294912E-2</v>
      </c>
      <c r="C45" s="131">
        <v>2.425094919668469E-3</v>
      </c>
      <c r="D45" s="131">
        <v>9.8907250975759364E-3</v>
      </c>
      <c r="E45" s="131">
        <v>2.4090000230048814E-2</v>
      </c>
      <c r="F45" s="131">
        <v>1.8734267317079611E-2</v>
      </c>
      <c r="G45" s="131">
        <v>1.7799673807459948E-2</v>
      </c>
      <c r="H45" s="131">
        <v>1.7439975074508673E-2</v>
      </c>
      <c r="I45" s="131">
        <v>2.9419055976677599E-2</v>
      </c>
      <c r="J45" s="131">
        <v>-5.3315678854480852E-2</v>
      </c>
      <c r="K45" s="131">
        <v>9.7616599195109455E-3</v>
      </c>
      <c r="L45" s="7">
        <v>8.9629199999999992E-3</v>
      </c>
      <c r="O45" s="1">
        <v>45316</v>
      </c>
      <c r="P45" s="132">
        <f>'Stocks 1 Day Returns'!B45-'Stocks 1 Day Returns'!B$285</f>
        <v>1.4352216310537465E-2</v>
      </c>
      <c r="Q45" s="132">
        <f>'Stocks 1 Day Returns'!C45-'Stocks 1 Day Returns'!C$285</f>
        <v>1.8877881215842974E-3</v>
      </c>
      <c r="R45" s="132">
        <f>'Stocks 1 Day Returns'!D45-'Stocks 1 Day Returns'!D$285</f>
        <v>9.4333415033143742E-3</v>
      </c>
      <c r="S45" s="132">
        <f>'Stocks 1 Day Returns'!E45-'Stocks 1 Day Returns'!E$285</f>
        <v>2.4053109645726895E-2</v>
      </c>
      <c r="T45" s="132">
        <f>'Stocks 1 Day Returns'!F45-'Stocks 1 Day Returns'!F$285</f>
        <v>1.8151154696174218E-2</v>
      </c>
      <c r="U45" s="132">
        <f>'Stocks 1 Day Returns'!G45-'Stocks 1 Day Returns'!G$285</f>
        <v>1.8514634047502216E-2</v>
      </c>
      <c r="V45" s="132">
        <f>'Stocks 1 Day Returns'!H45-'Stocks 1 Day Returns'!H$285</f>
        <v>1.5418784580588544E-2</v>
      </c>
      <c r="W45" s="132">
        <f>'Stocks 1 Day Returns'!I45-'Stocks 1 Day Returns'!I$285</f>
        <v>2.9687961291745234E-2</v>
      </c>
      <c r="X45" s="132">
        <f>'Stocks 1 Day Returns'!J45-'Stocks 1 Day Returns'!J$285</f>
        <v>-5.4055758370427198E-2</v>
      </c>
      <c r="Y45" s="132">
        <f>'Stocks 1 Day Returns'!K45-'Stocks 1 Day Returns'!K$285</f>
        <v>9.2738782150350446E-3</v>
      </c>
      <c r="Z45" s="133">
        <f>'Stocks 1 Day Returns'!L45-'Stocks 1 Day Returns'!L$285</f>
        <v>8.7264587101449267E-3</v>
      </c>
    </row>
    <row r="46" spans="1:26" ht="15.6">
      <c r="A46" s="130">
        <v>45317</v>
      </c>
      <c r="B46" s="131">
        <v>-0.11534668158843953</v>
      </c>
      <c r="C46" s="131">
        <v>-4.8223787259216166E-3</v>
      </c>
      <c r="D46" s="131">
        <v>1.8969017046437386E-3</v>
      </c>
      <c r="E46" s="131">
        <v>5.8229475033799716E-4</v>
      </c>
      <c r="F46" s="131">
        <v>9.5216653725773703E-3</v>
      </c>
      <c r="G46" s="131">
        <v>-2.03979344150651E-3</v>
      </c>
      <c r="H46" s="131">
        <v>4.799685419207389E-3</v>
      </c>
      <c r="I46" s="131">
        <v>8.0812500687466038E-3</v>
      </c>
      <c r="J46" s="131">
        <v>2.2086487124223231E-2</v>
      </c>
      <c r="K46" s="131">
        <v>1.2949802048180414E-2</v>
      </c>
      <c r="L46" s="7">
        <v>-9.7237000000000001E-3</v>
      </c>
      <c r="O46" s="1">
        <v>45317</v>
      </c>
      <c r="P46" s="132">
        <f>'Stocks 1 Day Returns'!B46-'Stocks 1 Day Returns'!B$285</f>
        <v>-0.11453245599419698</v>
      </c>
      <c r="Q46" s="132">
        <f>'Stocks 1 Day Returns'!C46-'Stocks 1 Day Returns'!C$285</f>
        <v>-5.3596855240057879E-3</v>
      </c>
      <c r="R46" s="132">
        <f>'Stocks 1 Day Returns'!D46-'Stocks 1 Day Returns'!D$285</f>
        <v>1.4395181103821764E-3</v>
      </c>
      <c r="S46" s="132">
        <f>'Stocks 1 Day Returns'!E46-'Stocks 1 Day Returns'!E$285</f>
        <v>5.4540416601607782E-4</v>
      </c>
      <c r="T46" s="132">
        <f>'Stocks 1 Day Returns'!F46-'Stocks 1 Day Returns'!F$285</f>
        <v>8.938552751671977E-3</v>
      </c>
      <c r="U46" s="132">
        <f>'Stocks 1 Day Returns'!G46-'Stocks 1 Day Returns'!G$285</f>
        <v>-1.3248332014642434E-3</v>
      </c>
      <c r="V46" s="132">
        <f>'Stocks 1 Day Returns'!H46-'Stocks 1 Day Returns'!H$285</f>
        <v>2.778494925287259E-3</v>
      </c>
      <c r="W46" s="132">
        <f>'Stocks 1 Day Returns'!I46-'Stocks 1 Day Returns'!I$285</f>
        <v>8.3501553838142388E-3</v>
      </c>
      <c r="X46" s="132">
        <f>'Stocks 1 Day Returns'!J46-'Stocks 1 Day Returns'!J$285</f>
        <v>2.1346407608276885E-2</v>
      </c>
      <c r="Y46" s="132">
        <f>'Stocks 1 Day Returns'!K46-'Stocks 1 Day Returns'!K$285</f>
        <v>1.2462020343704514E-2</v>
      </c>
      <c r="Z46" s="133">
        <f>'Stocks 1 Day Returns'!L46-'Stocks 1 Day Returns'!L$285</f>
        <v>-9.9601612898550726E-3</v>
      </c>
    </row>
    <row r="47" spans="1:26" ht="15.6">
      <c r="A47" s="130">
        <v>45322</v>
      </c>
      <c r="B47" s="131">
        <v>1.4012309894706476E-4</v>
      </c>
      <c r="C47" s="131">
        <v>-2.2862809151091401E-2</v>
      </c>
      <c r="D47" s="131">
        <v>-3.0424427931021736E-2</v>
      </c>
      <c r="E47" s="131">
        <v>-4.2866850739003426E-2</v>
      </c>
      <c r="F47" s="131">
        <v>-1.2722537907120413E-2</v>
      </c>
      <c r="G47" s="131">
        <v>-1.3711577546323572E-2</v>
      </c>
      <c r="H47" s="131">
        <v>1.3402689157776315E-2</v>
      </c>
      <c r="I47" s="131">
        <v>-2.1429365898079089E-2</v>
      </c>
      <c r="J47" s="131">
        <v>4.9120209930234804E-2</v>
      </c>
      <c r="K47" s="131">
        <v>-2.7388362481278627E-2</v>
      </c>
      <c r="L47" s="7">
        <v>1.832019E-2</v>
      </c>
      <c r="O47" s="1">
        <v>45322</v>
      </c>
      <c r="P47" s="132">
        <f>'Stocks 1 Day Returns'!B47-'Stocks 1 Day Returns'!B$285</f>
        <v>9.5434869318961697E-4</v>
      </c>
      <c r="Q47" s="132">
        <f>'Stocks 1 Day Returns'!C47-'Stocks 1 Day Returns'!C$285</f>
        <v>-2.3400115949175574E-2</v>
      </c>
      <c r="R47" s="132">
        <f>'Stocks 1 Day Returns'!D47-'Stocks 1 Day Returns'!D$285</f>
        <v>-3.0881811525283298E-2</v>
      </c>
      <c r="S47" s="132">
        <f>'Stocks 1 Day Returns'!E47-'Stocks 1 Day Returns'!E$285</f>
        <v>-4.2903741323325348E-2</v>
      </c>
      <c r="T47" s="132">
        <f>'Stocks 1 Day Returns'!F47-'Stocks 1 Day Returns'!F$285</f>
        <v>-1.3305650528025806E-2</v>
      </c>
      <c r="U47" s="132">
        <f>'Stocks 1 Day Returns'!G47-'Stocks 1 Day Returns'!G$285</f>
        <v>-1.2996617306281306E-2</v>
      </c>
      <c r="V47" s="132">
        <f>'Stocks 1 Day Returns'!H47-'Stocks 1 Day Returns'!H$285</f>
        <v>1.1381498663856186E-2</v>
      </c>
      <c r="W47" s="132">
        <f>'Stocks 1 Day Returns'!I47-'Stocks 1 Day Returns'!I$285</f>
        <v>-2.1160460583011454E-2</v>
      </c>
      <c r="X47" s="132">
        <f>'Stocks 1 Day Returns'!J47-'Stocks 1 Day Returns'!J$285</f>
        <v>4.8380130414288458E-2</v>
      </c>
      <c r="Y47" s="132">
        <f>'Stocks 1 Day Returns'!K47-'Stocks 1 Day Returns'!K$285</f>
        <v>-2.7876144185754528E-2</v>
      </c>
      <c r="Z47" s="133">
        <f>'Stocks 1 Day Returns'!L47-'Stocks 1 Day Returns'!L$285</f>
        <v>1.8083728710144926E-2</v>
      </c>
    </row>
    <row r="48" spans="1:26" ht="15.6">
      <c r="A48" s="130">
        <v>45323</v>
      </c>
      <c r="B48" s="131">
        <v>1.0772909354654026E-2</v>
      </c>
      <c r="C48" s="131">
        <v>1.7642983085890629E-2</v>
      </c>
      <c r="D48" s="131">
        <v>1.9906333943843446E-2</v>
      </c>
      <c r="E48" s="131">
        <v>4.2457780211828666E-3</v>
      </c>
      <c r="F48" s="131">
        <v>1.4805780476168762E-2</v>
      </c>
      <c r="G48" s="131">
        <v>6.9926892628171533E-3</v>
      </c>
      <c r="H48" s="131">
        <v>6.0575616413243161E-3</v>
      </c>
      <c r="I48" s="131">
        <v>7.37915018349522E-3</v>
      </c>
      <c r="J48" s="131">
        <v>-1.6072465569352268E-3</v>
      </c>
      <c r="K48" s="131">
        <v>3.064605362895656E-2</v>
      </c>
      <c r="L48" s="7">
        <v>-9.7227000000000008E-3</v>
      </c>
      <c r="O48" s="1">
        <v>45323</v>
      </c>
      <c r="P48" s="132">
        <f>'Stocks 1 Day Returns'!B48-'Stocks 1 Day Returns'!B$285</f>
        <v>1.1587134948896578E-2</v>
      </c>
      <c r="Q48" s="132">
        <f>'Stocks 1 Day Returns'!C48-'Stocks 1 Day Returns'!C$285</f>
        <v>1.7105676287806456E-2</v>
      </c>
      <c r="R48" s="132">
        <f>'Stocks 1 Day Returns'!D48-'Stocks 1 Day Returns'!D$285</f>
        <v>1.9448950349581884E-2</v>
      </c>
      <c r="S48" s="132">
        <f>'Stocks 1 Day Returns'!E48-'Stocks 1 Day Returns'!E$285</f>
        <v>4.2088874368609473E-3</v>
      </c>
      <c r="T48" s="132">
        <f>'Stocks 1 Day Returns'!F48-'Stocks 1 Day Returns'!F$285</f>
        <v>1.4222667855263368E-2</v>
      </c>
      <c r="U48" s="132">
        <f>'Stocks 1 Day Returns'!G48-'Stocks 1 Day Returns'!G$285</f>
        <v>7.7076495028594195E-3</v>
      </c>
      <c r="V48" s="132">
        <f>'Stocks 1 Day Returns'!H48-'Stocks 1 Day Returns'!H$285</f>
        <v>4.0363711474041865E-3</v>
      </c>
      <c r="W48" s="132">
        <f>'Stocks 1 Day Returns'!I48-'Stocks 1 Day Returns'!I$285</f>
        <v>7.648055498562855E-3</v>
      </c>
      <c r="X48" s="132">
        <f>'Stocks 1 Day Returns'!J48-'Stocks 1 Day Returns'!J$285</f>
        <v>-2.3473260728815734E-3</v>
      </c>
      <c r="Y48" s="132">
        <f>'Stocks 1 Day Returns'!K48-'Stocks 1 Day Returns'!K$285</f>
        <v>3.0158271924480659E-2</v>
      </c>
      <c r="Z48" s="133">
        <f>'Stocks 1 Day Returns'!L48-'Stocks 1 Day Returns'!L$285</f>
        <v>-9.9591612898550733E-3</v>
      </c>
    </row>
    <row r="49" spans="1:26" ht="15.6">
      <c r="A49" s="130">
        <v>45324</v>
      </c>
      <c r="B49" s="131">
        <v>-1.1368856907985614E-2</v>
      </c>
      <c r="C49" s="131">
        <v>8.2969485285366851E-4</v>
      </c>
      <c r="D49" s="131">
        <v>2.4810075653457941E-2</v>
      </c>
      <c r="E49" s="131">
        <v>6.2686940016372095E-3</v>
      </c>
      <c r="F49" s="131">
        <v>6.9944183842882701E-3</v>
      </c>
      <c r="G49" s="131">
        <v>7.9738817038099707E-3</v>
      </c>
      <c r="H49" s="131">
        <v>7.3042161976768494E-3</v>
      </c>
      <c r="I49" s="131">
        <v>3.5866833286965161E-2</v>
      </c>
      <c r="J49" s="131">
        <v>4.2063731474322186E-3</v>
      </c>
      <c r="K49" s="131">
        <v>8.5428329460203845E-2</v>
      </c>
      <c r="L49" s="7">
        <v>-3.3842E-3</v>
      </c>
      <c r="O49" s="1">
        <v>45324</v>
      </c>
      <c r="P49" s="132">
        <f>'Stocks 1 Day Returns'!B49-'Stocks 1 Day Returns'!B$285</f>
        <v>-1.0554631313743061E-2</v>
      </c>
      <c r="Q49" s="132">
        <f>'Stocks 1 Day Returns'!C49-'Stocks 1 Day Returns'!C$285</f>
        <v>2.9238805476949697E-4</v>
      </c>
      <c r="R49" s="132">
        <f>'Stocks 1 Day Returns'!D49-'Stocks 1 Day Returns'!D$285</f>
        <v>2.4352692059196379E-2</v>
      </c>
      <c r="S49" s="132">
        <f>'Stocks 1 Day Returns'!E49-'Stocks 1 Day Returns'!E$285</f>
        <v>6.2318034173152901E-3</v>
      </c>
      <c r="T49" s="132">
        <f>'Stocks 1 Day Returns'!F49-'Stocks 1 Day Returns'!F$285</f>
        <v>6.4113057633828768E-3</v>
      </c>
      <c r="U49" s="132">
        <f>'Stocks 1 Day Returns'!G49-'Stocks 1 Day Returns'!G$285</f>
        <v>8.6888419438522369E-3</v>
      </c>
      <c r="V49" s="132">
        <f>'Stocks 1 Day Returns'!H49-'Stocks 1 Day Returns'!H$285</f>
        <v>5.2830257037567198E-3</v>
      </c>
      <c r="W49" s="132">
        <f>'Stocks 1 Day Returns'!I49-'Stocks 1 Day Returns'!I$285</f>
        <v>3.6135738602032799E-2</v>
      </c>
      <c r="X49" s="132">
        <f>'Stocks 1 Day Returns'!J49-'Stocks 1 Day Returns'!J$285</f>
        <v>3.4662936314858719E-3</v>
      </c>
      <c r="Y49" s="132">
        <f>'Stocks 1 Day Returns'!K49-'Stocks 1 Day Returns'!K$285</f>
        <v>8.4940547755727944E-2</v>
      </c>
      <c r="Z49" s="133">
        <f>'Stocks 1 Day Returns'!L49-'Stocks 1 Day Returns'!L$285</f>
        <v>-3.6206612898550725E-3</v>
      </c>
    </row>
    <row r="50" spans="1:26" ht="15.6">
      <c r="A50" s="130">
        <v>45329</v>
      </c>
      <c r="B50" s="131">
        <v>-5.198506782799428E-3</v>
      </c>
      <c r="C50" s="131">
        <v>-5.5511355304810328E-3</v>
      </c>
      <c r="D50" s="131">
        <v>1.4852221533973697E-2</v>
      </c>
      <c r="E50" s="131">
        <v>-1.0304592446359284E-2</v>
      </c>
      <c r="F50" s="131">
        <v>-7.6301298817144092E-3</v>
      </c>
      <c r="G50" s="131">
        <v>-2.7926945161459438E-3</v>
      </c>
      <c r="H50" s="131">
        <v>1.1903712586833759E-2</v>
      </c>
      <c r="I50" s="131">
        <v>-7.5638557238922877E-3</v>
      </c>
      <c r="J50" s="131">
        <v>9.7862395827978954E-3</v>
      </c>
      <c r="K50" s="131">
        <v>1.9797764780495886E-3</v>
      </c>
      <c r="L50" s="7">
        <v>-1.3982700000000001E-2</v>
      </c>
      <c r="O50" s="1">
        <v>45329</v>
      </c>
      <c r="P50" s="132">
        <f>'Stocks 1 Day Returns'!B50-'Stocks 1 Day Returns'!B$285</f>
        <v>-4.3842811885568761E-3</v>
      </c>
      <c r="Q50" s="132">
        <f>'Stocks 1 Day Returns'!C50-'Stocks 1 Day Returns'!C$285</f>
        <v>-6.088442328565204E-3</v>
      </c>
      <c r="R50" s="132">
        <f>'Stocks 1 Day Returns'!D50-'Stocks 1 Day Returns'!D$285</f>
        <v>1.4394837939712135E-2</v>
      </c>
      <c r="S50" s="132">
        <f>'Stocks 1 Day Returns'!E50-'Stocks 1 Day Returns'!E$285</f>
        <v>-1.0341483030681203E-2</v>
      </c>
      <c r="T50" s="132">
        <f>'Stocks 1 Day Returns'!F50-'Stocks 1 Day Returns'!F$285</f>
        <v>-8.2132425026198025E-3</v>
      </c>
      <c r="U50" s="132">
        <f>'Stocks 1 Day Returns'!G50-'Stocks 1 Day Returns'!G$285</f>
        <v>-2.0777342761036772E-3</v>
      </c>
      <c r="V50" s="132">
        <f>'Stocks 1 Day Returns'!H50-'Stocks 1 Day Returns'!H$285</f>
        <v>9.8825220929136294E-3</v>
      </c>
      <c r="W50" s="132">
        <f>'Stocks 1 Day Returns'!I50-'Stocks 1 Day Returns'!I$285</f>
        <v>-7.2949504088246526E-3</v>
      </c>
      <c r="X50" s="132">
        <f>'Stocks 1 Day Returns'!J50-'Stocks 1 Day Returns'!J$285</f>
        <v>9.0461600668515496E-3</v>
      </c>
      <c r="Y50" s="132">
        <f>'Stocks 1 Day Returns'!K50-'Stocks 1 Day Returns'!K$285</f>
        <v>1.4919947735736884E-3</v>
      </c>
      <c r="Z50" s="133">
        <f>'Stocks 1 Day Returns'!L50-'Stocks 1 Day Returns'!L$285</f>
        <v>-1.4219161289855073E-2</v>
      </c>
    </row>
    <row r="51" spans="1:26" ht="15.6">
      <c r="A51" s="130">
        <v>45330</v>
      </c>
      <c r="B51" s="131">
        <v>-1.4268897276062953E-3</v>
      </c>
      <c r="C51" s="131">
        <v>-6.3241507820899212E-4</v>
      </c>
      <c r="D51" s="131">
        <v>5.2976014847803121E-3</v>
      </c>
      <c r="E51" s="131">
        <v>8.787214121323883E-3</v>
      </c>
      <c r="F51" s="131">
        <v>0.12073326595897771</v>
      </c>
      <c r="G51" s="131">
        <v>3.5744545287303975E-3</v>
      </c>
      <c r="H51" s="131">
        <v>3.3347796916374239E-3</v>
      </c>
      <c r="I51" s="131">
        <v>1.7903823232793936E-2</v>
      </c>
      <c r="J51" s="131">
        <v>-7.6543511322456625E-3</v>
      </c>
      <c r="K51" s="131">
        <v>1.0848901579252335E-3</v>
      </c>
      <c r="L51" s="7">
        <v>3.8358899999999998E-3</v>
      </c>
      <c r="O51" s="1">
        <v>45330</v>
      </c>
      <c r="P51" s="132">
        <f>'Stocks 1 Day Returns'!B51-'Stocks 1 Day Returns'!B$285</f>
        <v>-6.1266413336374308E-4</v>
      </c>
      <c r="Q51" s="132">
        <f>'Stocks 1 Day Returns'!C51-'Stocks 1 Day Returns'!C$285</f>
        <v>-1.1697218762931638E-3</v>
      </c>
      <c r="R51" s="132">
        <f>'Stocks 1 Day Returns'!D51-'Stocks 1 Day Returns'!D$285</f>
        <v>4.8402178905187498E-3</v>
      </c>
      <c r="S51" s="132">
        <f>'Stocks 1 Day Returns'!E51-'Stocks 1 Day Returns'!E$285</f>
        <v>8.7503235370019646E-3</v>
      </c>
      <c r="T51" s="132">
        <f>'Stocks 1 Day Returns'!F51-'Stocks 1 Day Returns'!F$285</f>
        <v>0.12015015333807232</v>
      </c>
      <c r="U51" s="132">
        <f>'Stocks 1 Day Returns'!G51-'Stocks 1 Day Returns'!G$285</f>
        <v>4.2894147687726637E-3</v>
      </c>
      <c r="V51" s="132">
        <f>'Stocks 1 Day Returns'!H51-'Stocks 1 Day Returns'!H$285</f>
        <v>1.3135891977172939E-3</v>
      </c>
      <c r="W51" s="132">
        <f>'Stocks 1 Day Returns'!I51-'Stocks 1 Day Returns'!I$285</f>
        <v>1.8172728547861571E-2</v>
      </c>
      <c r="X51" s="132">
        <f>'Stocks 1 Day Returns'!J51-'Stocks 1 Day Returns'!J$285</f>
        <v>-8.3944306481920083E-3</v>
      </c>
      <c r="Y51" s="132">
        <f>'Stocks 1 Day Returns'!K51-'Stocks 1 Day Returns'!K$285</f>
        <v>5.9710845344933326E-4</v>
      </c>
      <c r="Z51" s="133">
        <f>'Stocks 1 Day Returns'!L51-'Stocks 1 Day Returns'!L$285</f>
        <v>3.5994287101449272E-3</v>
      </c>
    </row>
    <row r="52" spans="1:26" ht="15.6">
      <c r="A52" s="130">
        <v>45331</v>
      </c>
      <c r="B52" s="131">
        <v>2.0229353645499382E-2</v>
      </c>
      <c r="C52" s="131">
        <v>3.9662296381581807E-3</v>
      </c>
      <c r="D52" s="131">
        <v>1.6717924916512139E-2</v>
      </c>
      <c r="E52" s="131">
        <v>4.7563812603079736E-3</v>
      </c>
      <c r="F52" s="131">
        <v>-1.8323675427424524E-2</v>
      </c>
      <c r="G52" s="131">
        <v>4.7515311406660654E-3</v>
      </c>
      <c r="H52" s="131">
        <v>-1.182626198118375E-3</v>
      </c>
      <c r="I52" s="131">
        <v>-1.8476630229588786E-2</v>
      </c>
      <c r="J52" s="131">
        <v>1.0529354616564124E-3</v>
      </c>
      <c r="K52" s="131">
        <v>2.8323009728109083E-2</v>
      </c>
      <c r="L52" s="7">
        <v>-6.0854999999999998E-3</v>
      </c>
      <c r="O52" s="1">
        <v>45331</v>
      </c>
      <c r="P52" s="132">
        <f>'Stocks 1 Day Returns'!B52-'Stocks 1 Day Returns'!B$285</f>
        <v>2.1043579239741934E-2</v>
      </c>
      <c r="Q52" s="132">
        <f>'Stocks 1 Day Returns'!C52-'Stocks 1 Day Returns'!C$285</f>
        <v>3.4289228400740091E-3</v>
      </c>
      <c r="R52" s="132">
        <f>'Stocks 1 Day Returns'!D52-'Stocks 1 Day Returns'!D$285</f>
        <v>1.6260541322250577E-2</v>
      </c>
      <c r="S52" s="132">
        <f>'Stocks 1 Day Returns'!E52-'Stocks 1 Day Returns'!E$285</f>
        <v>4.7194906759860543E-3</v>
      </c>
      <c r="T52" s="132">
        <f>'Stocks 1 Day Returns'!F52-'Stocks 1 Day Returns'!F$285</f>
        <v>-1.8906788048329917E-2</v>
      </c>
      <c r="U52" s="132">
        <f>'Stocks 1 Day Returns'!G52-'Stocks 1 Day Returns'!G$285</f>
        <v>5.4664913807083316E-3</v>
      </c>
      <c r="V52" s="132">
        <f>'Stocks 1 Day Returns'!H52-'Stocks 1 Day Returns'!H$285</f>
        <v>-3.203816692038505E-3</v>
      </c>
      <c r="W52" s="132">
        <f>'Stocks 1 Day Returns'!I52-'Stocks 1 Day Returns'!I$285</f>
        <v>-1.8207724914521151E-2</v>
      </c>
      <c r="X52" s="132">
        <f>'Stocks 1 Day Returns'!J52-'Stocks 1 Day Returns'!J$285</f>
        <v>3.1285594571006583E-4</v>
      </c>
      <c r="Y52" s="132">
        <f>'Stocks 1 Day Returns'!K52-'Stocks 1 Day Returns'!K$285</f>
        <v>2.7835228023633182E-2</v>
      </c>
      <c r="Z52" s="133">
        <f>'Stocks 1 Day Returns'!L52-'Stocks 1 Day Returns'!L$285</f>
        <v>-6.3219612898550723E-3</v>
      </c>
    </row>
    <row r="53" spans="1:26" ht="15.6">
      <c r="A53" s="130">
        <v>45336</v>
      </c>
      <c r="B53" s="131">
        <v>2.5325011843142953E-2</v>
      </c>
      <c r="C53" s="131">
        <v>-3.3903464823613616E-3</v>
      </c>
      <c r="D53" s="131">
        <v>9.2391445942094919E-3</v>
      </c>
      <c r="E53" s="131">
        <v>1.4337501684736687E-2</v>
      </c>
      <c r="F53" s="131">
        <v>1.139884389403778E-2</v>
      </c>
      <c r="G53" s="131">
        <v>3.2902701183852301E-3</v>
      </c>
      <c r="H53" s="131">
        <v>2.994688997108641E-3</v>
      </c>
      <c r="I53" s="131">
        <v>4.1526110176128839E-3</v>
      </c>
      <c r="J53" s="131">
        <v>-3.8634562386528071E-3</v>
      </c>
      <c r="K53" s="131">
        <v>1.5321786766535617E-2</v>
      </c>
      <c r="L53" s="7">
        <v>-6.9237999999999999E-3</v>
      </c>
      <c r="O53" s="1">
        <v>45336</v>
      </c>
      <c r="P53" s="132">
        <f>'Stocks 1 Day Returns'!B53-'Stocks 1 Day Returns'!B$285</f>
        <v>2.6139237437385505E-2</v>
      </c>
      <c r="Q53" s="132">
        <f>'Stocks 1 Day Returns'!C53-'Stocks 1 Day Returns'!C$285</f>
        <v>-3.9276532804455328E-3</v>
      </c>
      <c r="R53" s="132">
        <f>'Stocks 1 Day Returns'!D53-'Stocks 1 Day Returns'!D$285</f>
        <v>8.7817609999479296E-3</v>
      </c>
      <c r="S53" s="132">
        <f>'Stocks 1 Day Returns'!E53-'Stocks 1 Day Returns'!E$285</f>
        <v>1.4300611100414768E-2</v>
      </c>
      <c r="T53" s="132">
        <f>'Stocks 1 Day Returns'!F53-'Stocks 1 Day Returns'!F$285</f>
        <v>1.0815731273132387E-2</v>
      </c>
      <c r="U53" s="132">
        <f>'Stocks 1 Day Returns'!G53-'Stocks 1 Day Returns'!G$285</f>
        <v>4.0052303584274963E-3</v>
      </c>
      <c r="V53" s="132">
        <f>'Stocks 1 Day Returns'!H53-'Stocks 1 Day Returns'!H$285</f>
        <v>9.7349850318851098E-4</v>
      </c>
      <c r="W53" s="132">
        <f>'Stocks 1 Day Returns'!I53-'Stocks 1 Day Returns'!I$285</f>
        <v>4.4215163326805189E-3</v>
      </c>
      <c r="X53" s="132">
        <f>'Stocks 1 Day Returns'!J53-'Stocks 1 Day Returns'!J$285</f>
        <v>-4.6035357545991537E-3</v>
      </c>
      <c r="Y53" s="132">
        <f>'Stocks 1 Day Returns'!K53-'Stocks 1 Day Returns'!K$285</f>
        <v>1.4834005062059716E-2</v>
      </c>
      <c r="Z53" s="133">
        <f>'Stocks 1 Day Returns'!L53-'Stocks 1 Day Returns'!L$285</f>
        <v>-7.1602612898550725E-3</v>
      </c>
    </row>
    <row r="54" spans="1:26" ht="15.6">
      <c r="A54" s="130">
        <v>45337</v>
      </c>
      <c r="B54" s="131">
        <v>-6.9916560766036806E-4</v>
      </c>
      <c r="C54" s="131">
        <v>8.9811523124616599E-4</v>
      </c>
      <c r="D54" s="131">
        <v>-4.6961452414346905E-3</v>
      </c>
      <c r="E54" s="131">
        <v>-2.1847399872683582E-2</v>
      </c>
      <c r="F54" s="131">
        <v>1.0474348183908022E-2</v>
      </c>
      <c r="G54" s="131">
        <v>1.1646210455362738E-3</v>
      </c>
      <c r="H54" s="131">
        <v>1.8675297582730455E-2</v>
      </c>
      <c r="I54" s="131">
        <v>2.5379573834003688E-2</v>
      </c>
      <c r="J54" s="131">
        <v>1.2088529950106341E-2</v>
      </c>
      <c r="K54" s="131">
        <v>-4.4416665906036323E-3</v>
      </c>
      <c r="L54" s="7">
        <v>-7.3464999999999997E-3</v>
      </c>
      <c r="O54" s="1">
        <v>45337</v>
      </c>
      <c r="P54" s="132">
        <f>'Stocks 1 Day Returns'!B54-'Stocks 1 Day Returns'!B$285</f>
        <v>1.1505998658218415E-4</v>
      </c>
      <c r="Q54" s="132">
        <f>'Stocks 1 Day Returns'!C54-'Stocks 1 Day Returns'!C$285</f>
        <v>3.6080843316199445E-4</v>
      </c>
      <c r="R54" s="132">
        <f>'Stocks 1 Day Returns'!D54-'Stocks 1 Day Returns'!D$285</f>
        <v>-5.1535288356962528E-3</v>
      </c>
      <c r="S54" s="132">
        <f>'Stocks 1 Day Returns'!E54-'Stocks 1 Day Returns'!E$285</f>
        <v>-2.18842904570055E-2</v>
      </c>
      <c r="T54" s="132">
        <f>'Stocks 1 Day Returns'!F54-'Stocks 1 Day Returns'!F$285</f>
        <v>9.8912355630026288E-3</v>
      </c>
      <c r="U54" s="132">
        <f>'Stocks 1 Day Returns'!G54-'Stocks 1 Day Returns'!G$285</f>
        <v>1.8795812855785404E-3</v>
      </c>
      <c r="V54" s="132">
        <f>'Stocks 1 Day Returns'!H54-'Stocks 1 Day Returns'!H$285</f>
        <v>1.6654107088810325E-2</v>
      </c>
      <c r="W54" s="132">
        <f>'Stocks 1 Day Returns'!I54-'Stocks 1 Day Returns'!I$285</f>
        <v>2.5648479149071323E-2</v>
      </c>
      <c r="X54" s="132">
        <f>'Stocks 1 Day Returns'!J54-'Stocks 1 Day Returns'!J$285</f>
        <v>1.1348450434159996E-2</v>
      </c>
      <c r="Y54" s="132">
        <f>'Stocks 1 Day Returns'!K54-'Stocks 1 Day Returns'!K$285</f>
        <v>-4.9294482950795323E-3</v>
      </c>
      <c r="Z54" s="133">
        <f>'Stocks 1 Day Returns'!L54-'Stocks 1 Day Returns'!L$285</f>
        <v>-7.5829612898550723E-3</v>
      </c>
    </row>
    <row r="55" spans="1:26" ht="15.6">
      <c r="A55" s="130">
        <v>45338</v>
      </c>
      <c r="B55" s="131">
        <v>-8.0229163847653773E-3</v>
      </c>
      <c r="C55" s="131">
        <v>-4.1780287799287885E-3</v>
      </c>
      <c r="D55" s="131">
        <v>-1.8870725307533753E-3</v>
      </c>
      <c r="E55" s="131">
        <v>-8.4033306133791674E-3</v>
      </c>
      <c r="F55" s="131">
        <v>-3.302879420487459E-3</v>
      </c>
      <c r="G55" s="131">
        <v>8.8317826747166261E-3</v>
      </c>
      <c r="H55" s="131">
        <v>-3.1812495358308768E-3</v>
      </c>
      <c r="I55" s="131">
        <v>5.3937801735313151E-3</v>
      </c>
      <c r="J55" s="131">
        <v>-2.7547245112685692E-3</v>
      </c>
      <c r="K55" s="131">
        <v>2.5732358470307304E-3</v>
      </c>
      <c r="L55" s="7">
        <v>-1.7434499999999999E-2</v>
      </c>
      <c r="O55" s="1">
        <v>45338</v>
      </c>
      <c r="P55" s="132">
        <f>'Stocks 1 Day Returns'!B55-'Stocks 1 Day Returns'!B$285</f>
        <v>-7.2086907905228254E-3</v>
      </c>
      <c r="Q55" s="132">
        <f>'Stocks 1 Day Returns'!C55-'Stocks 1 Day Returns'!C$285</f>
        <v>-4.7153355780129597E-3</v>
      </c>
      <c r="R55" s="132">
        <f>'Stocks 1 Day Returns'!D55-'Stocks 1 Day Returns'!D$285</f>
        <v>-2.3444561250149376E-3</v>
      </c>
      <c r="S55" s="132">
        <f>'Stocks 1 Day Returns'!E55-'Stocks 1 Day Returns'!E$285</f>
        <v>-8.4402211977010859E-3</v>
      </c>
      <c r="T55" s="132">
        <f>'Stocks 1 Day Returns'!F55-'Stocks 1 Day Returns'!F$285</f>
        <v>-3.8859920413928523E-3</v>
      </c>
      <c r="U55" s="132">
        <f>'Stocks 1 Day Returns'!G55-'Stocks 1 Day Returns'!G$285</f>
        <v>9.5467429147588923E-3</v>
      </c>
      <c r="V55" s="132">
        <f>'Stocks 1 Day Returns'!H55-'Stocks 1 Day Returns'!H$285</f>
        <v>-5.2024400297510064E-3</v>
      </c>
      <c r="W55" s="132">
        <f>'Stocks 1 Day Returns'!I55-'Stocks 1 Day Returns'!I$285</f>
        <v>5.6626854885989501E-3</v>
      </c>
      <c r="X55" s="132">
        <f>'Stocks 1 Day Returns'!J55-'Stocks 1 Day Returns'!J$285</f>
        <v>-3.4948040272149159E-3</v>
      </c>
      <c r="Y55" s="132">
        <f>'Stocks 1 Day Returns'!K55-'Stocks 1 Day Returns'!K$285</f>
        <v>2.08545414255483E-3</v>
      </c>
      <c r="Z55" s="133">
        <f>'Stocks 1 Day Returns'!L55-'Stocks 1 Day Returns'!L$285</f>
        <v>-1.7670961289855073E-2</v>
      </c>
    </row>
    <row r="56" spans="1:26" ht="15.6">
      <c r="A56" s="130">
        <v>45343</v>
      </c>
      <c r="B56" s="131">
        <v>-2.4231550768532006E-2</v>
      </c>
      <c r="C56" s="131">
        <v>3.5209072829578414E-3</v>
      </c>
      <c r="D56" s="131">
        <v>-2.1756984006926494E-3</v>
      </c>
      <c r="E56" s="131">
        <v>3.4774940837478674E-3</v>
      </c>
      <c r="F56" s="131">
        <v>-1.6824799201933582E-2</v>
      </c>
      <c r="G56" s="131">
        <v>7.1391947638239639E-3</v>
      </c>
      <c r="H56" s="131">
        <v>1.1634123883996539E-2</v>
      </c>
      <c r="I56" s="131">
        <v>8.6821921918047718E-3</v>
      </c>
      <c r="J56" s="131">
        <v>-9.5072659015292826E-3</v>
      </c>
      <c r="K56" s="131">
        <v>8.3693369561701481E-3</v>
      </c>
      <c r="L56" s="7">
        <v>8.1312799999999994E-3</v>
      </c>
      <c r="O56" s="1">
        <v>45343</v>
      </c>
      <c r="P56" s="132">
        <f>'Stocks 1 Day Returns'!B56-'Stocks 1 Day Returns'!B$285</f>
        <v>-2.3417325174289454E-2</v>
      </c>
      <c r="Q56" s="132">
        <f>'Stocks 1 Day Returns'!C56-'Stocks 1 Day Returns'!C$285</f>
        <v>2.9836004848736697E-3</v>
      </c>
      <c r="R56" s="132">
        <f>'Stocks 1 Day Returns'!D56-'Stocks 1 Day Returns'!D$285</f>
        <v>-2.6330819949542117E-3</v>
      </c>
      <c r="S56" s="132">
        <f>'Stocks 1 Day Returns'!E56-'Stocks 1 Day Returns'!E$285</f>
        <v>3.4406034994259481E-3</v>
      </c>
      <c r="T56" s="132">
        <f>'Stocks 1 Day Returns'!F56-'Stocks 1 Day Returns'!F$285</f>
        <v>-1.7407911822838976E-2</v>
      </c>
      <c r="U56" s="132">
        <f>'Stocks 1 Day Returns'!G56-'Stocks 1 Day Returns'!G$285</f>
        <v>7.8541550038662301E-3</v>
      </c>
      <c r="V56" s="132">
        <f>'Stocks 1 Day Returns'!H56-'Stocks 1 Day Returns'!H$285</f>
        <v>9.6129333900764093E-3</v>
      </c>
      <c r="W56" s="132">
        <f>'Stocks 1 Day Returns'!I56-'Stocks 1 Day Returns'!I$285</f>
        <v>8.9510975068724068E-3</v>
      </c>
      <c r="X56" s="132">
        <f>'Stocks 1 Day Returns'!J56-'Stocks 1 Day Returns'!J$285</f>
        <v>-1.0247345417475628E-2</v>
      </c>
      <c r="Y56" s="132">
        <f>'Stocks 1 Day Returns'!K56-'Stocks 1 Day Returns'!K$285</f>
        <v>7.8815552516942472E-3</v>
      </c>
      <c r="Z56" s="133">
        <f>'Stocks 1 Day Returns'!L56-'Stocks 1 Day Returns'!L$285</f>
        <v>7.8948187101449269E-3</v>
      </c>
    </row>
    <row r="57" spans="1:26" ht="15.6">
      <c r="A57" s="130">
        <v>45344</v>
      </c>
      <c r="B57" s="131">
        <v>-1.0311775174651316E-2</v>
      </c>
      <c r="C57" s="131">
        <v>1.222620342567815E-2</v>
      </c>
      <c r="D57" s="131">
        <v>2.4540857223690038E-2</v>
      </c>
      <c r="E57" s="131">
        <v>2.829554164362813E-3</v>
      </c>
      <c r="F57" s="131">
        <v>6.924155550169786E-4</v>
      </c>
      <c r="G57" s="131">
        <v>1.2373788793058393E-2</v>
      </c>
      <c r="H57" s="131">
        <v>-2.8308041191831279E-3</v>
      </c>
      <c r="I57" s="131">
        <v>9.0691934337772118E-4</v>
      </c>
      <c r="J57" s="131">
        <v>6.2370412403622844E-4</v>
      </c>
      <c r="K57" s="131">
        <v>3.6535810139548097E-2</v>
      </c>
      <c r="L57" s="134">
        <v>6.4676000000000002E-5</v>
      </c>
      <c r="O57" s="1">
        <v>45344</v>
      </c>
      <c r="P57" s="132">
        <f>'Stocks 1 Day Returns'!B57-'Stocks 1 Day Returns'!B$285</f>
        <v>-9.4975495804087637E-3</v>
      </c>
      <c r="Q57" s="132">
        <f>'Stocks 1 Day Returns'!C57-'Stocks 1 Day Returns'!C$285</f>
        <v>1.1688896627593979E-2</v>
      </c>
      <c r="R57" s="132">
        <f>'Stocks 1 Day Returns'!D57-'Stocks 1 Day Returns'!D$285</f>
        <v>2.4083473629428476E-2</v>
      </c>
      <c r="S57" s="132">
        <f>'Stocks 1 Day Returns'!E57-'Stocks 1 Day Returns'!E$285</f>
        <v>2.7926635800408937E-3</v>
      </c>
      <c r="T57" s="132">
        <f>'Stocks 1 Day Returns'!F57-'Stocks 1 Day Returns'!F$285</f>
        <v>1.093029341115851E-4</v>
      </c>
      <c r="U57" s="132">
        <f>'Stocks 1 Day Returns'!G57-'Stocks 1 Day Returns'!G$285</f>
        <v>1.308874903310066E-2</v>
      </c>
      <c r="V57" s="132">
        <f>'Stocks 1 Day Returns'!H57-'Stocks 1 Day Returns'!H$285</f>
        <v>-4.8519946131032575E-3</v>
      </c>
      <c r="W57" s="132">
        <f>'Stocks 1 Day Returns'!I57-'Stocks 1 Day Returns'!I$285</f>
        <v>1.1758246584453566E-3</v>
      </c>
      <c r="X57" s="132">
        <f>'Stocks 1 Day Returns'!J57-'Stocks 1 Day Returns'!J$285</f>
        <v>-1.1637539191011812E-4</v>
      </c>
      <c r="Y57" s="132">
        <f>'Stocks 1 Day Returns'!K57-'Stocks 1 Day Returns'!K$285</f>
        <v>3.6048028435072196E-2</v>
      </c>
      <c r="Z57" s="135">
        <f>'Stocks 1 Day Returns'!L57-'Stocks 1 Day Returns'!L$285</f>
        <v>-1.7178528985507268E-4</v>
      </c>
    </row>
    <row r="58" spans="1:26" ht="15.6">
      <c r="A58" s="130">
        <v>45345</v>
      </c>
      <c r="B58" s="131">
        <v>3.621645984055899E-3</v>
      </c>
      <c r="C58" s="131">
        <v>-6.6799767977053781E-3</v>
      </c>
      <c r="D58" s="131">
        <v>1.9509394372319022E-4</v>
      </c>
      <c r="E58" s="131">
        <v>9.3791852456537317E-3</v>
      </c>
      <c r="F58" s="131">
        <v>4.3203616841678283E-3</v>
      </c>
      <c r="G58" s="131">
        <v>5.115049811885708E-4</v>
      </c>
      <c r="H58" s="131">
        <v>1.0784799735507278E-2</v>
      </c>
      <c r="I58" s="131">
        <v>-1.5825923700391042E-3</v>
      </c>
      <c r="J58" s="131">
        <v>5.186332845497077E-5</v>
      </c>
      <c r="K58" s="131">
        <v>5.7446419821665096E-3</v>
      </c>
      <c r="L58" s="7">
        <v>-3.1622E-3</v>
      </c>
      <c r="O58" s="1">
        <v>45345</v>
      </c>
      <c r="P58" s="132">
        <f>'Stocks 1 Day Returns'!B58-'Stocks 1 Day Returns'!B$285</f>
        <v>4.4358715782984509E-3</v>
      </c>
      <c r="Q58" s="132">
        <f>'Stocks 1 Day Returns'!C58-'Stocks 1 Day Returns'!C$285</f>
        <v>-7.2172835957895493E-3</v>
      </c>
      <c r="R58" s="132">
        <f>'Stocks 1 Day Returns'!D58-'Stocks 1 Day Returns'!D$285</f>
        <v>-2.6228965053837205E-4</v>
      </c>
      <c r="S58" s="132">
        <f>'Stocks 1 Day Returns'!E58-'Stocks 1 Day Returns'!E$285</f>
        <v>9.3422946613318132E-3</v>
      </c>
      <c r="T58" s="132">
        <f>'Stocks 1 Day Returns'!F58-'Stocks 1 Day Returns'!F$285</f>
        <v>3.737249063262435E-3</v>
      </c>
      <c r="U58" s="132">
        <f>'Stocks 1 Day Returns'!G58-'Stocks 1 Day Returns'!G$285</f>
        <v>1.2264652212308374E-3</v>
      </c>
      <c r="V58" s="132">
        <f>'Stocks 1 Day Returns'!H58-'Stocks 1 Day Returns'!H$285</f>
        <v>8.7636092415871482E-3</v>
      </c>
      <c r="W58" s="132">
        <f>'Stocks 1 Day Returns'!I58-'Stocks 1 Day Returns'!I$285</f>
        <v>-1.3136870549714688E-3</v>
      </c>
      <c r="X58" s="132">
        <f>'Stocks 1 Day Returns'!J58-'Stocks 1 Day Returns'!J$285</f>
        <v>-6.8821618749137579E-4</v>
      </c>
      <c r="Y58" s="132">
        <f>'Stocks 1 Day Returns'!K58-'Stocks 1 Day Returns'!K$285</f>
        <v>5.2568602776906096E-3</v>
      </c>
      <c r="Z58" s="133">
        <f>'Stocks 1 Day Returns'!L58-'Stocks 1 Day Returns'!L$285</f>
        <v>-3.3986612898550725E-3</v>
      </c>
    </row>
    <row r="59" spans="1:26" ht="15.6">
      <c r="A59" s="130">
        <v>45350</v>
      </c>
      <c r="B59" s="131">
        <v>-2.3572778999186195E-2</v>
      </c>
      <c r="C59" s="131">
        <v>-1.2948211162643553E-2</v>
      </c>
      <c r="D59" s="131">
        <v>-5.7797271091388769E-3</v>
      </c>
      <c r="E59" s="131">
        <v>-1.1506938093800212E-2</v>
      </c>
      <c r="F59" s="131">
        <v>6.166715106597831E-3</v>
      </c>
      <c r="G59" s="131">
        <v>5.8599573287507756E-3</v>
      </c>
      <c r="H59" s="131">
        <v>4.7633525304329183E-3</v>
      </c>
      <c r="I59" s="131">
        <v>-5.1895284291706423E-3</v>
      </c>
      <c r="J59" s="131">
        <v>2.1263418129122025E-2</v>
      </c>
      <c r="K59" s="131">
        <v>-8.5407237545563897E-3</v>
      </c>
      <c r="L59" s="7">
        <v>4.5177200000000002E-3</v>
      </c>
      <c r="O59" s="1">
        <v>45350</v>
      </c>
      <c r="P59" s="132">
        <f>'Stocks 1 Day Returns'!B59-'Stocks 1 Day Returns'!B$285</f>
        <v>-2.2758553404943642E-2</v>
      </c>
      <c r="Q59" s="132">
        <f>'Stocks 1 Day Returns'!C59-'Stocks 1 Day Returns'!C$285</f>
        <v>-1.3485517960727724E-2</v>
      </c>
      <c r="R59" s="132">
        <f>'Stocks 1 Day Returns'!D59-'Stocks 1 Day Returns'!D$285</f>
        <v>-6.2371107034004392E-3</v>
      </c>
      <c r="S59" s="132">
        <f>'Stocks 1 Day Returns'!E59-'Stocks 1 Day Returns'!E$285</f>
        <v>-1.154382867812213E-2</v>
      </c>
      <c r="T59" s="132">
        <f>'Stocks 1 Day Returns'!F59-'Stocks 1 Day Returns'!F$285</f>
        <v>5.5836024856924377E-3</v>
      </c>
      <c r="U59" s="132">
        <f>'Stocks 1 Day Returns'!G59-'Stocks 1 Day Returns'!G$285</f>
        <v>6.5749175687930417E-3</v>
      </c>
      <c r="V59" s="132">
        <f>'Stocks 1 Day Returns'!H59-'Stocks 1 Day Returns'!H$285</f>
        <v>2.7421620365127883E-3</v>
      </c>
      <c r="W59" s="132">
        <f>'Stocks 1 Day Returns'!I59-'Stocks 1 Day Returns'!I$285</f>
        <v>-4.9206231141030073E-3</v>
      </c>
      <c r="X59" s="132">
        <f>'Stocks 1 Day Returns'!J59-'Stocks 1 Day Returns'!J$285</f>
        <v>2.0523338613175679E-2</v>
      </c>
      <c r="Y59" s="132">
        <f>'Stocks 1 Day Returns'!K59-'Stocks 1 Day Returns'!K$285</f>
        <v>-9.0285054590322905E-3</v>
      </c>
      <c r="Z59" s="133">
        <f>'Stocks 1 Day Returns'!L59-'Stocks 1 Day Returns'!L$285</f>
        <v>4.2812587101449277E-3</v>
      </c>
    </row>
    <row r="60" spans="1:26" ht="15.6">
      <c r="A60" s="130">
        <v>45351</v>
      </c>
      <c r="B60" s="131">
        <v>2.3313749615663903E-2</v>
      </c>
      <c r="C60" s="131">
        <v>-5.568960289541236E-3</v>
      </c>
      <c r="D60" s="131">
        <v>1.2609604404395069E-2</v>
      </c>
      <c r="E60" s="131">
        <v>4.5552998905822317E-3</v>
      </c>
      <c r="F60" s="131">
        <v>5.1436307725134522E-3</v>
      </c>
      <c r="G60" s="131">
        <v>1.6905646534040031E-2</v>
      </c>
      <c r="H60" s="131">
        <v>6.7152792495568381E-3</v>
      </c>
      <c r="I60" s="131">
        <v>-4.0449544457683562E-3</v>
      </c>
      <c r="J60" s="131">
        <v>-1.7698402347476661E-2</v>
      </c>
      <c r="K60" s="131">
        <v>1.8868050932586256E-2</v>
      </c>
      <c r="L60" s="7">
        <v>-7.293E-3</v>
      </c>
      <c r="O60" s="1">
        <v>45351</v>
      </c>
      <c r="P60" s="132">
        <f>'Stocks 1 Day Returns'!B60-'Stocks 1 Day Returns'!B$285</f>
        <v>2.4127975209906456E-2</v>
      </c>
      <c r="Q60" s="132">
        <f>'Stocks 1 Day Returns'!C60-'Stocks 1 Day Returns'!C$285</f>
        <v>-6.1062670876254072E-3</v>
      </c>
      <c r="R60" s="132">
        <f>'Stocks 1 Day Returns'!D60-'Stocks 1 Day Returns'!D$285</f>
        <v>1.2152220810133507E-2</v>
      </c>
      <c r="S60" s="132">
        <f>'Stocks 1 Day Returns'!E60-'Stocks 1 Day Returns'!E$285</f>
        <v>4.5184093062603124E-3</v>
      </c>
      <c r="T60" s="132">
        <f>'Stocks 1 Day Returns'!F60-'Stocks 1 Day Returns'!F$285</f>
        <v>4.560518151608059E-3</v>
      </c>
      <c r="U60" s="132">
        <f>'Stocks 1 Day Returns'!G60-'Stocks 1 Day Returns'!G$285</f>
        <v>1.7620606774082299E-2</v>
      </c>
      <c r="V60" s="132">
        <f>'Stocks 1 Day Returns'!H60-'Stocks 1 Day Returns'!H$285</f>
        <v>4.6940887556367085E-3</v>
      </c>
      <c r="W60" s="132">
        <f>'Stocks 1 Day Returns'!I60-'Stocks 1 Day Returns'!I$285</f>
        <v>-3.7760491307007207E-3</v>
      </c>
      <c r="X60" s="132">
        <f>'Stocks 1 Day Returns'!J60-'Stocks 1 Day Returns'!J$285</f>
        <v>-1.8438481863423006E-2</v>
      </c>
      <c r="Y60" s="132">
        <f>'Stocks 1 Day Returns'!K60-'Stocks 1 Day Returns'!K$285</f>
        <v>1.8380269228110355E-2</v>
      </c>
      <c r="Z60" s="133">
        <f>'Stocks 1 Day Returns'!L60-'Stocks 1 Day Returns'!L$285</f>
        <v>-7.5294612898550725E-3</v>
      </c>
    </row>
    <row r="61" spans="1:26" ht="15.6">
      <c r="A61" s="130">
        <v>45352</v>
      </c>
      <c r="B61" s="131">
        <v>6.5084013577592081E-3</v>
      </c>
      <c r="C61" s="131">
        <v>-1.7140870056164492E-2</v>
      </c>
      <c r="D61" s="131">
        <v>-6.7314477671173156E-3</v>
      </c>
      <c r="E61" s="131">
        <v>-1.0564562077890471E-2</v>
      </c>
      <c r="F61" s="131">
        <v>-7.8989078713607164E-3</v>
      </c>
      <c r="G61" s="131">
        <v>-2.0590663299462131E-2</v>
      </c>
      <c r="H61" s="131">
        <v>-1.0936554667532516E-2</v>
      </c>
      <c r="I61" s="131">
        <v>-5.9738637606477907E-3</v>
      </c>
      <c r="J61" s="131">
        <v>-2.9234094351418438E-2</v>
      </c>
      <c r="K61" s="131">
        <v>-3.0103878750992186E-3</v>
      </c>
      <c r="L61" s="7">
        <v>5.4564100000000001E-3</v>
      </c>
      <c r="O61" s="1">
        <v>45352</v>
      </c>
      <c r="P61" s="132">
        <f>'Stocks 1 Day Returns'!B61-'Stocks 1 Day Returns'!B$285</f>
        <v>7.32262695200176E-3</v>
      </c>
      <c r="Q61" s="132">
        <f>'Stocks 1 Day Returns'!C61-'Stocks 1 Day Returns'!C$285</f>
        <v>-1.7678176854248665E-2</v>
      </c>
      <c r="R61" s="132">
        <f>'Stocks 1 Day Returns'!D61-'Stocks 1 Day Returns'!D$285</f>
        <v>-7.1888313613788779E-3</v>
      </c>
      <c r="S61" s="132">
        <f>'Stocks 1 Day Returns'!E61-'Stocks 1 Day Returns'!E$285</f>
        <v>-1.060145266221239E-2</v>
      </c>
      <c r="T61" s="132">
        <f>'Stocks 1 Day Returns'!F61-'Stocks 1 Day Returns'!F$285</f>
        <v>-8.4820204922661097E-3</v>
      </c>
      <c r="U61" s="132">
        <f>'Stocks 1 Day Returns'!G61-'Stocks 1 Day Returns'!G$285</f>
        <v>-1.9875703059419863E-2</v>
      </c>
      <c r="V61" s="132">
        <f>'Stocks 1 Day Returns'!H61-'Stocks 1 Day Returns'!H$285</f>
        <v>-1.2957745161452646E-2</v>
      </c>
      <c r="W61" s="132">
        <f>'Stocks 1 Day Returns'!I61-'Stocks 1 Day Returns'!I$285</f>
        <v>-5.7049584455801557E-3</v>
      </c>
      <c r="X61" s="132">
        <f>'Stocks 1 Day Returns'!J61-'Stocks 1 Day Returns'!J$285</f>
        <v>-2.9974173867364784E-2</v>
      </c>
      <c r="Y61" s="132">
        <f>'Stocks 1 Day Returns'!K61-'Stocks 1 Day Returns'!K$285</f>
        <v>-3.498169579575119E-3</v>
      </c>
      <c r="Z61" s="133">
        <f>'Stocks 1 Day Returns'!L61-'Stocks 1 Day Returns'!L$285</f>
        <v>5.2199487101449275E-3</v>
      </c>
    </row>
    <row r="62" spans="1:26" ht="15.6">
      <c r="A62" s="130">
        <v>45357</v>
      </c>
      <c r="B62" s="131">
        <v>2.9100205221412434E-2</v>
      </c>
      <c r="C62" s="131">
        <v>-7.9784594045693158E-3</v>
      </c>
      <c r="D62" s="131">
        <v>-3.5005222788188073E-3</v>
      </c>
      <c r="E62" s="131">
        <v>2.372212341536839E-3</v>
      </c>
      <c r="F62" s="131">
        <v>-2.6955975521169351E-2</v>
      </c>
      <c r="G62" s="131">
        <v>-3.3965437014353839E-3</v>
      </c>
      <c r="H62" s="131">
        <v>-1.4386811359416662E-2</v>
      </c>
      <c r="I62" s="131">
        <v>-1.0517902338039065E-2</v>
      </c>
      <c r="J62" s="131">
        <v>-2.8072366383119496E-3</v>
      </c>
      <c r="K62" s="131">
        <v>-5.6086041524485708E-3</v>
      </c>
      <c r="L62" s="7">
        <v>-1.04715E-2</v>
      </c>
      <c r="O62" s="1">
        <v>45357</v>
      </c>
      <c r="P62" s="132">
        <f>'Stocks 1 Day Returns'!B62-'Stocks 1 Day Returns'!B$285</f>
        <v>2.9914430815654987E-2</v>
      </c>
      <c r="Q62" s="132">
        <f>'Stocks 1 Day Returns'!C62-'Stocks 1 Day Returns'!C$285</f>
        <v>-8.515766202653487E-3</v>
      </c>
      <c r="R62" s="132">
        <f>'Stocks 1 Day Returns'!D62-'Stocks 1 Day Returns'!D$285</f>
        <v>-3.9579058730803696E-3</v>
      </c>
      <c r="S62" s="132">
        <f>'Stocks 1 Day Returns'!E62-'Stocks 1 Day Returns'!E$285</f>
        <v>2.3353217572149197E-3</v>
      </c>
      <c r="T62" s="132">
        <f>'Stocks 1 Day Returns'!F62-'Stocks 1 Day Returns'!F$285</f>
        <v>-2.7539088142074744E-2</v>
      </c>
      <c r="U62" s="132">
        <f>'Stocks 1 Day Returns'!G62-'Stocks 1 Day Returns'!G$285</f>
        <v>-2.6815834613931173E-3</v>
      </c>
      <c r="V62" s="132">
        <f>'Stocks 1 Day Returns'!H62-'Stocks 1 Day Returns'!H$285</f>
        <v>-1.6408001853336792E-2</v>
      </c>
      <c r="W62" s="132">
        <f>'Stocks 1 Day Returns'!I62-'Stocks 1 Day Returns'!I$285</f>
        <v>-1.024899702297143E-2</v>
      </c>
      <c r="X62" s="132">
        <f>'Stocks 1 Day Returns'!J62-'Stocks 1 Day Returns'!J$285</f>
        <v>-3.5473161542582963E-3</v>
      </c>
      <c r="Y62" s="132">
        <f>'Stocks 1 Day Returns'!K62-'Stocks 1 Day Returns'!K$285</f>
        <v>-6.0963858569244708E-3</v>
      </c>
      <c r="Z62" s="133">
        <f>'Stocks 1 Day Returns'!L62-'Stocks 1 Day Returns'!L$285</f>
        <v>-1.0707961289855072E-2</v>
      </c>
    </row>
    <row r="63" spans="1:26" ht="15.6">
      <c r="A63" s="130">
        <v>45358</v>
      </c>
      <c r="B63" s="131">
        <v>2.7528186321006398E-2</v>
      </c>
      <c r="C63" s="131">
        <v>-9.6895371385200546E-3</v>
      </c>
      <c r="D63" s="131">
        <v>8.3894686319112566E-3</v>
      </c>
      <c r="E63" s="131">
        <v>-1.4428165785214664E-2</v>
      </c>
      <c r="F63" s="131">
        <v>-7.9058416930770647E-3</v>
      </c>
      <c r="G63" s="131">
        <v>-1.6455163198704215E-3</v>
      </c>
      <c r="H63" s="131">
        <v>-2.8732582607543633E-2</v>
      </c>
      <c r="I63" s="131">
        <v>-2.0379714901578305E-3</v>
      </c>
      <c r="J63" s="131">
        <v>1.0223866298235684E-3</v>
      </c>
      <c r="K63" s="131">
        <v>9.9189220142961165E-3</v>
      </c>
      <c r="L63" s="7">
        <v>1.339314E-2</v>
      </c>
      <c r="O63" s="1">
        <v>45358</v>
      </c>
      <c r="P63" s="132">
        <f>'Stocks 1 Day Returns'!B63-'Stocks 1 Day Returns'!B$285</f>
        <v>2.8342411915248951E-2</v>
      </c>
      <c r="Q63" s="132">
        <f>'Stocks 1 Day Returns'!C63-'Stocks 1 Day Returns'!C$285</f>
        <v>-1.0226843936604226E-2</v>
      </c>
      <c r="R63" s="132">
        <f>'Stocks 1 Day Returns'!D63-'Stocks 1 Day Returns'!D$285</f>
        <v>7.9320850376496943E-3</v>
      </c>
      <c r="S63" s="132">
        <f>'Stocks 1 Day Returns'!E63-'Stocks 1 Day Returns'!E$285</f>
        <v>-1.4465056369536582E-2</v>
      </c>
      <c r="T63" s="132">
        <f>'Stocks 1 Day Returns'!F63-'Stocks 1 Day Returns'!F$285</f>
        <v>-8.488954313982458E-3</v>
      </c>
      <c r="U63" s="132">
        <f>'Stocks 1 Day Returns'!G63-'Stocks 1 Day Returns'!G$285</f>
        <v>-9.3055607982815485E-4</v>
      </c>
      <c r="V63" s="132">
        <f>'Stocks 1 Day Returns'!H63-'Stocks 1 Day Returns'!H$285</f>
        <v>-3.0753773101463763E-2</v>
      </c>
      <c r="W63" s="132">
        <f>'Stocks 1 Day Returns'!I63-'Stocks 1 Day Returns'!I$285</f>
        <v>-1.7690661750901951E-3</v>
      </c>
      <c r="X63" s="132">
        <f>'Stocks 1 Day Returns'!J63-'Stocks 1 Day Returns'!J$285</f>
        <v>2.8230711387722187E-4</v>
      </c>
      <c r="Y63" s="132">
        <f>'Stocks 1 Day Returns'!K63-'Stocks 1 Day Returns'!K$285</f>
        <v>9.4311403098202157E-3</v>
      </c>
      <c r="Z63" s="133">
        <f>'Stocks 1 Day Returns'!L63-'Stocks 1 Day Returns'!L$285</f>
        <v>1.3156678710144927E-2</v>
      </c>
    </row>
    <row r="64" spans="1:26" ht="15.6">
      <c r="A64" s="130">
        <v>45359</v>
      </c>
      <c r="B64" s="131">
        <v>-4.2280346118571011E-2</v>
      </c>
      <c r="C64" s="131">
        <v>1.4800247553279799E-2</v>
      </c>
      <c r="D64" s="131">
        <v>-2.6518423091004273E-3</v>
      </c>
      <c r="E64" s="131">
        <v>1.6842684661685814E-2</v>
      </c>
      <c r="F64" s="131">
        <v>5.7937067397140218E-3</v>
      </c>
      <c r="G64" s="131">
        <v>-5.7590732210526241E-3</v>
      </c>
      <c r="H64" s="131">
        <v>8.3464826451447038E-3</v>
      </c>
      <c r="I64" s="131">
        <v>7.9470826792218396E-3</v>
      </c>
      <c r="J64" s="131">
        <v>-1.7944921410474546E-2</v>
      </c>
      <c r="K64" s="131">
        <v>-3.8337753121806539E-3</v>
      </c>
      <c r="L64" s="7">
        <v>3.1552299999999998E-2</v>
      </c>
      <c r="O64" s="1">
        <v>45359</v>
      </c>
      <c r="P64" s="132">
        <f>'Stocks 1 Day Returns'!B64-'Stocks 1 Day Returns'!B$285</f>
        <v>-4.1466120524328458E-2</v>
      </c>
      <c r="Q64" s="132">
        <f>'Stocks 1 Day Returns'!C64-'Stocks 1 Day Returns'!C$285</f>
        <v>1.4262940755195628E-2</v>
      </c>
      <c r="R64" s="132">
        <f>'Stocks 1 Day Returns'!D64-'Stocks 1 Day Returns'!D$285</f>
        <v>-3.1092259033619896E-3</v>
      </c>
      <c r="S64" s="132">
        <f>'Stocks 1 Day Returns'!E64-'Stocks 1 Day Returns'!E$285</f>
        <v>1.6805794077363895E-2</v>
      </c>
      <c r="T64" s="132">
        <f>'Stocks 1 Day Returns'!F64-'Stocks 1 Day Returns'!F$285</f>
        <v>5.2105941188086285E-3</v>
      </c>
      <c r="U64" s="132">
        <f>'Stocks 1 Day Returns'!G64-'Stocks 1 Day Returns'!G$285</f>
        <v>-5.0441129810103579E-3</v>
      </c>
      <c r="V64" s="132">
        <f>'Stocks 1 Day Returns'!H64-'Stocks 1 Day Returns'!H$285</f>
        <v>6.3252921512245742E-3</v>
      </c>
      <c r="W64" s="132">
        <f>'Stocks 1 Day Returns'!I64-'Stocks 1 Day Returns'!I$285</f>
        <v>8.2159879942894747E-3</v>
      </c>
      <c r="X64" s="132">
        <f>'Stocks 1 Day Returns'!J64-'Stocks 1 Day Returns'!J$285</f>
        <v>-1.8685000926420892E-2</v>
      </c>
      <c r="Y64" s="132">
        <f>'Stocks 1 Day Returns'!K64-'Stocks 1 Day Returns'!K$285</f>
        <v>-4.3215570166565539E-3</v>
      </c>
      <c r="Z64" s="133">
        <f>'Stocks 1 Day Returns'!L64-'Stocks 1 Day Returns'!L$285</f>
        <v>3.1315838710144928E-2</v>
      </c>
    </row>
    <row r="65" spans="1:26" ht="15.6">
      <c r="A65" s="130">
        <v>45364</v>
      </c>
      <c r="B65" s="131">
        <v>-4.172406633876613E-2</v>
      </c>
      <c r="C65" s="131">
        <v>-9.3254940015684573E-3</v>
      </c>
      <c r="D65" s="131">
        <v>2.3967722632323163E-3</v>
      </c>
      <c r="E65" s="131">
        <v>3.6325855798102769E-3</v>
      </c>
      <c r="F65" s="131">
        <v>3.1881311404566848E-3</v>
      </c>
      <c r="G65" s="131">
        <v>6.7761806080259834E-3</v>
      </c>
      <c r="H65" s="131">
        <v>2.9686147819779407E-2</v>
      </c>
      <c r="I65" s="131">
        <v>1.6036148617815549E-2</v>
      </c>
      <c r="J65" s="131">
        <v>-7.4559625832988363E-3</v>
      </c>
      <c r="K65" s="131">
        <v>9.4640007406097126E-3</v>
      </c>
      <c r="L65" s="7">
        <v>2.5502179999999999E-2</v>
      </c>
      <c r="O65" s="1">
        <v>45364</v>
      </c>
      <c r="P65" s="132">
        <f>'Stocks 1 Day Returns'!B65-'Stocks 1 Day Returns'!B$285</f>
        <v>-4.0909840744523578E-2</v>
      </c>
      <c r="Q65" s="132">
        <f>'Stocks 1 Day Returns'!C65-'Stocks 1 Day Returns'!C$285</f>
        <v>-9.8628007996526285E-3</v>
      </c>
      <c r="R65" s="132">
        <f>'Stocks 1 Day Returns'!D65-'Stocks 1 Day Returns'!D$285</f>
        <v>1.939388668970754E-3</v>
      </c>
      <c r="S65" s="132">
        <f>'Stocks 1 Day Returns'!E65-'Stocks 1 Day Returns'!E$285</f>
        <v>3.5956949954883575E-3</v>
      </c>
      <c r="T65" s="132">
        <f>'Stocks 1 Day Returns'!F65-'Stocks 1 Day Returns'!F$285</f>
        <v>2.6050185195512915E-3</v>
      </c>
      <c r="U65" s="132">
        <f>'Stocks 1 Day Returns'!G65-'Stocks 1 Day Returns'!G$285</f>
        <v>7.4911408480682496E-3</v>
      </c>
      <c r="V65" s="132">
        <f>'Stocks 1 Day Returns'!H65-'Stocks 1 Day Returns'!H$285</f>
        <v>2.7664957325859277E-2</v>
      </c>
      <c r="W65" s="132">
        <f>'Stocks 1 Day Returns'!I65-'Stocks 1 Day Returns'!I$285</f>
        <v>1.6305053932883184E-2</v>
      </c>
      <c r="X65" s="132">
        <f>'Stocks 1 Day Returns'!J65-'Stocks 1 Day Returns'!J$285</f>
        <v>-8.1960420992451821E-3</v>
      </c>
      <c r="Y65" s="132">
        <f>'Stocks 1 Day Returns'!K65-'Stocks 1 Day Returns'!K$285</f>
        <v>8.9762190361338118E-3</v>
      </c>
      <c r="Z65" s="133">
        <f>'Stocks 1 Day Returns'!L65-'Stocks 1 Day Returns'!L$285</f>
        <v>2.5265718710144925E-2</v>
      </c>
    </row>
    <row r="66" spans="1:26" ht="15.6">
      <c r="A66" s="130">
        <v>45365</v>
      </c>
      <c r="B66" s="131">
        <v>-3.8881237032852844E-3</v>
      </c>
      <c r="C66" s="131">
        <v>1.8303384736286121E-2</v>
      </c>
      <c r="D66" s="131">
        <v>3.1853839029342357E-2</v>
      </c>
      <c r="E66" s="131">
        <v>8.6374568639713267E-4</v>
      </c>
      <c r="F66" s="131">
        <v>3.3566426330073895E-3</v>
      </c>
      <c r="G66" s="131">
        <v>8.5197910516647823E-3</v>
      </c>
      <c r="H66" s="131">
        <v>-1.4721114907110255E-2</v>
      </c>
      <c r="I66" s="131">
        <v>1.9143754674953328E-2</v>
      </c>
      <c r="J66" s="131">
        <v>6.6752397172176181E-4</v>
      </c>
      <c r="K66" s="131">
        <v>1.9848269042266775E-2</v>
      </c>
      <c r="L66" s="7">
        <v>4.8418100000000002E-3</v>
      </c>
      <c r="O66" s="1">
        <v>45365</v>
      </c>
      <c r="P66" s="132">
        <f>'Stocks 1 Day Returns'!B66-'Stocks 1 Day Returns'!B$285</f>
        <v>-3.0738981090427321E-3</v>
      </c>
      <c r="Q66" s="132">
        <f>'Stocks 1 Day Returns'!C66-'Stocks 1 Day Returns'!C$285</f>
        <v>1.7766077938201948E-2</v>
      </c>
      <c r="R66" s="132">
        <f>'Stocks 1 Day Returns'!D66-'Stocks 1 Day Returns'!D$285</f>
        <v>3.1396455435080795E-2</v>
      </c>
      <c r="S66" s="132">
        <f>'Stocks 1 Day Returns'!E66-'Stocks 1 Day Returns'!E$285</f>
        <v>8.2685510207521334E-4</v>
      </c>
      <c r="T66" s="132">
        <f>'Stocks 1 Day Returns'!F66-'Stocks 1 Day Returns'!F$285</f>
        <v>2.7735300121019962E-3</v>
      </c>
      <c r="U66" s="132">
        <f>'Stocks 1 Day Returns'!G66-'Stocks 1 Day Returns'!G$285</f>
        <v>9.2347512917070485E-3</v>
      </c>
      <c r="V66" s="132">
        <f>'Stocks 1 Day Returns'!H66-'Stocks 1 Day Returns'!H$285</f>
        <v>-1.6742305401030385E-2</v>
      </c>
      <c r="W66" s="132">
        <f>'Stocks 1 Day Returns'!I66-'Stocks 1 Day Returns'!I$285</f>
        <v>1.9412659990020963E-2</v>
      </c>
      <c r="X66" s="132">
        <f>'Stocks 1 Day Returns'!J66-'Stocks 1 Day Returns'!J$285</f>
        <v>-7.2555544224584749E-5</v>
      </c>
      <c r="Y66" s="132">
        <f>'Stocks 1 Day Returns'!K66-'Stocks 1 Day Returns'!K$285</f>
        <v>1.9360487337790874E-2</v>
      </c>
      <c r="Z66" s="133">
        <f>'Stocks 1 Day Returns'!L66-'Stocks 1 Day Returns'!L$285</f>
        <v>4.6053487101449277E-3</v>
      </c>
    </row>
    <row r="67" spans="1:26" ht="15.6">
      <c r="A67" s="130">
        <v>45366</v>
      </c>
      <c r="B67" s="131">
        <v>-1.581609469252343E-3</v>
      </c>
      <c r="C67" s="131">
        <v>-1.2046675197641132E-3</v>
      </c>
      <c r="D67" s="131">
        <v>-1.9721693816016517E-2</v>
      </c>
      <c r="E67" s="131">
        <v>-1.6295666691935162E-2</v>
      </c>
      <c r="F67" s="131">
        <v>1.1454964545132285E-5</v>
      </c>
      <c r="G67" s="131">
        <v>-7.780760186959057E-3</v>
      </c>
      <c r="H67" s="131">
        <v>3.4292732405200033E-2</v>
      </c>
      <c r="I67" s="131">
        <v>2.9698936010458254E-5</v>
      </c>
      <c r="J67" s="131">
        <v>8.6196165171459338E-3</v>
      </c>
      <c r="K67" s="131">
        <v>-2.3253808083949279E-2</v>
      </c>
      <c r="L67" s="7">
        <v>-2.7921999999999999E-2</v>
      </c>
      <c r="O67" s="1">
        <v>45366</v>
      </c>
      <c r="P67" s="132">
        <f>'Stocks 1 Day Returns'!B67-'Stocks 1 Day Returns'!B$285</f>
        <v>-7.6738387500979081E-4</v>
      </c>
      <c r="Q67" s="132">
        <f>'Stocks 1 Day Returns'!C67-'Stocks 1 Day Returns'!C$285</f>
        <v>-1.7419743178482849E-3</v>
      </c>
      <c r="R67" s="132">
        <f>'Stocks 1 Day Returns'!D67-'Stocks 1 Day Returns'!D$285</f>
        <v>-2.0179077410278079E-2</v>
      </c>
      <c r="S67" s="132">
        <f>'Stocks 1 Day Returns'!E67-'Stocks 1 Day Returns'!E$285</f>
        <v>-1.6332557276257081E-2</v>
      </c>
      <c r="T67" s="132">
        <f>'Stocks 1 Day Returns'!F67-'Stocks 1 Day Returns'!F$285</f>
        <v>-5.7165765636026122E-4</v>
      </c>
      <c r="U67" s="132">
        <f>'Stocks 1 Day Returns'!G67-'Stocks 1 Day Returns'!G$285</f>
        <v>-7.0657999469167908E-3</v>
      </c>
      <c r="V67" s="132">
        <f>'Stocks 1 Day Returns'!H67-'Stocks 1 Day Returns'!H$285</f>
        <v>3.22715419112799E-2</v>
      </c>
      <c r="W67" s="132">
        <f>'Stocks 1 Day Returns'!I67-'Stocks 1 Day Returns'!I$285</f>
        <v>2.986042510780937E-4</v>
      </c>
      <c r="X67" s="132">
        <f>'Stocks 1 Day Returns'!J67-'Stocks 1 Day Returns'!J$285</f>
        <v>7.879537001199588E-3</v>
      </c>
      <c r="Y67" s="132">
        <f>'Stocks 1 Day Returns'!K67-'Stocks 1 Day Returns'!K$285</f>
        <v>-2.374158978842518E-2</v>
      </c>
      <c r="Z67" s="133">
        <f>'Stocks 1 Day Returns'!L67-'Stocks 1 Day Returns'!L$285</f>
        <v>-2.8158461289855073E-2</v>
      </c>
    </row>
    <row r="68" spans="1:26" ht="15.6">
      <c r="A68" s="130">
        <v>45371</v>
      </c>
      <c r="B68" s="131">
        <v>6.2009444812425318E-3</v>
      </c>
      <c r="C68" s="131">
        <v>1.7372226817542913E-2</v>
      </c>
      <c r="D68" s="131">
        <v>1.1712996770543382E-2</v>
      </c>
      <c r="E68" s="131">
        <v>1.0989805893532489E-2</v>
      </c>
      <c r="F68" s="131">
        <v>1.9698172402357272E-2</v>
      </c>
      <c r="G68" s="131">
        <v>1.5791122961262394E-2</v>
      </c>
      <c r="H68" s="131">
        <v>3.4990498096411971E-2</v>
      </c>
      <c r="I68" s="131">
        <v>-1.0626987933987087E-2</v>
      </c>
      <c r="J68" s="131">
        <v>3.9377332393081943E-2</v>
      </c>
      <c r="K68" s="131">
        <v>1.5449329218853558E-2</v>
      </c>
      <c r="L68" s="7">
        <v>5.3630199999999996E-3</v>
      </c>
      <c r="O68" s="1">
        <v>45371</v>
      </c>
      <c r="P68" s="132">
        <f>'Stocks 1 Day Returns'!B68-'Stocks 1 Day Returns'!B$285</f>
        <v>7.0151700754850837E-3</v>
      </c>
      <c r="Q68" s="132">
        <f>'Stocks 1 Day Returns'!C68-'Stocks 1 Day Returns'!C$285</f>
        <v>1.683492001945874E-2</v>
      </c>
      <c r="R68" s="132">
        <f>'Stocks 1 Day Returns'!D68-'Stocks 1 Day Returns'!D$285</f>
        <v>1.125561317628182E-2</v>
      </c>
      <c r="S68" s="132">
        <f>'Stocks 1 Day Returns'!E68-'Stocks 1 Day Returns'!E$285</f>
        <v>1.0952915309210571E-2</v>
      </c>
      <c r="T68" s="132">
        <f>'Stocks 1 Day Returns'!F68-'Stocks 1 Day Returns'!F$285</f>
        <v>1.9115059781451879E-2</v>
      </c>
      <c r="U68" s="132">
        <f>'Stocks 1 Day Returns'!G68-'Stocks 1 Day Returns'!G$285</f>
        <v>1.6506083201304662E-2</v>
      </c>
      <c r="V68" s="132">
        <f>'Stocks 1 Day Returns'!H68-'Stocks 1 Day Returns'!H$285</f>
        <v>3.2969307602491837E-2</v>
      </c>
      <c r="W68" s="132">
        <f>'Stocks 1 Day Returns'!I68-'Stocks 1 Day Returns'!I$285</f>
        <v>-1.0358082618919452E-2</v>
      </c>
      <c r="X68" s="132">
        <f>'Stocks 1 Day Returns'!J68-'Stocks 1 Day Returns'!J$285</f>
        <v>3.8637252877135597E-2</v>
      </c>
      <c r="Y68" s="132">
        <f>'Stocks 1 Day Returns'!K68-'Stocks 1 Day Returns'!K$285</f>
        <v>1.4961547514377657E-2</v>
      </c>
      <c r="Z68" s="133">
        <f>'Stocks 1 Day Returns'!L68-'Stocks 1 Day Returns'!L$285</f>
        <v>5.126558710144927E-3</v>
      </c>
    </row>
    <row r="69" spans="1:26" ht="15.6">
      <c r="A69" s="130">
        <v>45372</v>
      </c>
      <c r="B69" s="131">
        <v>1.0246731910408702E-2</v>
      </c>
      <c r="C69" s="131">
        <v>-3.6054677450530148E-2</v>
      </c>
      <c r="D69" s="131">
        <v>1.4792015855440876E-2</v>
      </c>
      <c r="E69" s="131">
        <v>1.1700645213126748E-2</v>
      </c>
      <c r="F69" s="131">
        <v>7.0784695970358413E-3</v>
      </c>
      <c r="G69" s="131">
        <v>2.379398637708352E-2</v>
      </c>
      <c r="H69" s="131">
        <v>1.8376183049764627E-2</v>
      </c>
      <c r="I69" s="131">
        <v>7.0232242950565293E-3</v>
      </c>
      <c r="J69" s="131">
        <v>4.5791933153431774E-3</v>
      </c>
      <c r="K69" s="131">
        <v>5.0073570631601338E-3</v>
      </c>
      <c r="L69" s="7">
        <v>-2.7511500000000001E-2</v>
      </c>
      <c r="O69" s="1">
        <v>45372</v>
      </c>
      <c r="P69" s="132">
        <f>'Stocks 1 Day Returns'!B69-'Stocks 1 Day Returns'!B$285</f>
        <v>1.1060957504651255E-2</v>
      </c>
      <c r="Q69" s="132">
        <f>'Stocks 1 Day Returns'!C69-'Stocks 1 Day Returns'!C$285</f>
        <v>-3.6591984248614318E-2</v>
      </c>
      <c r="R69" s="132">
        <f>'Stocks 1 Day Returns'!D69-'Stocks 1 Day Returns'!D$285</f>
        <v>1.4334632261179314E-2</v>
      </c>
      <c r="S69" s="132">
        <f>'Stocks 1 Day Returns'!E69-'Stocks 1 Day Returns'!E$285</f>
        <v>1.166375462880483E-2</v>
      </c>
      <c r="T69" s="132">
        <f>'Stocks 1 Day Returns'!F69-'Stocks 1 Day Returns'!F$285</f>
        <v>6.495356976130448E-3</v>
      </c>
      <c r="U69" s="132">
        <f>'Stocks 1 Day Returns'!G69-'Stocks 1 Day Returns'!G$285</f>
        <v>2.4508946617125788E-2</v>
      </c>
      <c r="V69" s="132">
        <f>'Stocks 1 Day Returns'!H69-'Stocks 1 Day Returns'!H$285</f>
        <v>1.6354992555844498E-2</v>
      </c>
      <c r="W69" s="132">
        <f>'Stocks 1 Day Returns'!I69-'Stocks 1 Day Returns'!I$285</f>
        <v>7.2921296101241644E-3</v>
      </c>
      <c r="X69" s="132">
        <f>'Stocks 1 Day Returns'!J69-'Stocks 1 Day Returns'!J$285</f>
        <v>3.8391137993968307E-3</v>
      </c>
      <c r="Y69" s="132">
        <f>'Stocks 1 Day Returns'!K69-'Stocks 1 Day Returns'!K$285</f>
        <v>4.5195753586842339E-3</v>
      </c>
      <c r="Z69" s="133">
        <f>'Stocks 1 Day Returns'!L69-'Stocks 1 Day Returns'!L$285</f>
        <v>-2.7747961289855076E-2</v>
      </c>
    </row>
    <row r="70" spans="1:26" ht="15.6">
      <c r="A70" s="130">
        <v>45373</v>
      </c>
      <c r="B70" s="131">
        <v>-4.4349574627812194E-3</v>
      </c>
      <c r="C70" s="131">
        <v>-2.6749691279400745E-3</v>
      </c>
      <c r="D70" s="131">
        <v>-9.3985501758641066E-3</v>
      </c>
      <c r="E70" s="131">
        <v>-9.931826037897884E-3</v>
      </c>
      <c r="F70" s="131">
        <v>-1.4998700033119094E-2</v>
      </c>
      <c r="G70" s="131">
        <v>6.4986459133325125E-2</v>
      </c>
      <c r="H70" s="131">
        <v>-1.6168192894470579E-2</v>
      </c>
      <c r="I70" s="131">
        <v>-9.2241694535980523E-3</v>
      </c>
      <c r="J70" s="131">
        <v>-1.8648052840252172E-3</v>
      </c>
      <c r="K70" s="131">
        <v>-3.9335022437912981E-3</v>
      </c>
      <c r="L70" s="7">
        <v>8.5941749999999997E-2</v>
      </c>
      <c r="O70" s="1">
        <v>45373</v>
      </c>
      <c r="P70" s="132">
        <f>'Stocks 1 Day Returns'!B70-'Stocks 1 Day Returns'!B$285</f>
        <v>-3.6207318685386671E-3</v>
      </c>
      <c r="Q70" s="132">
        <f>'Stocks 1 Day Returns'!C70-'Stocks 1 Day Returns'!C$285</f>
        <v>-3.2122759260242461E-3</v>
      </c>
      <c r="R70" s="132">
        <f>'Stocks 1 Day Returns'!D70-'Stocks 1 Day Returns'!D$285</f>
        <v>-9.8559337701256688E-3</v>
      </c>
      <c r="S70" s="132">
        <f>'Stocks 1 Day Returns'!E70-'Stocks 1 Day Returns'!E$285</f>
        <v>-9.9687166222198025E-3</v>
      </c>
      <c r="T70" s="132">
        <f>'Stocks 1 Day Returns'!F70-'Stocks 1 Day Returns'!F$285</f>
        <v>-1.5581812654024488E-2</v>
      </c>
      <c r="U70" s="132">
        <f>'Stocks 1 Day Returns'!G70-'Stocks 1 Day Returns'!G$285</f>
        <v>6.570141937336739E-2</v>
      </c>
      <c r="V70" s="132">
        <f>'Stocks 1 Day Returns'!H70-'Stocks 1 Day Returns'!H$285</f>
        <v>-1.8189383388390708E-2</v>
      </c>
      <c r="W70" s="132">
        <f>'Stocks 1 Day Returns'!I70-'Stocks 1 Day Returns'!I$285</f>
        <v>-8.9552641385304173E-3</v>
      </c>
      <c r="X70" s="132">
        <f>'Stocks 1 Day Returns'!J70-'Stocks 1 Day Returns'!J$285</f>
        <v>-2.6048847999715638E-3</v>
      </c>
      <c r="Y70" s="132">
        <f>'Stocks 1 Day Returns'!K70-'Stocks 1 Day Returns'!K$285</f>
        <v>-4.4212839482671981E-3</v>
      </c>
      <c r="Z70" s="133">
        <f>'Stocks 1 Day Returns'!L70-'Stocks 1 Day Returns'!L$285</f>
        <v>8.570528871014492E-2</v>
      </c>
    </row>
    <row r="71" spans="1:26" ht="15.6">
      <c r="A71" s="130">
        <v>45378</v>
      </c>
      <c r="B71" s="131">
        <v>4.0125957444193006E-2</v>
      </c>
      <c r="C71" s="131">
        <v>1.8993588918114312E-2</v>
      </c>
      <c r="D71" s="131">
        <v>-2.6935994106939143E-3</v>
      </c>
      <c r="E71" s="131">
        <v>2.2573382949977461E-3</v>
      </c>
      <c r="F71" s="131">
        <v>6.5631091032292144E-3</v>
      </c>
      <c r="G71" s="131">
        <v>-6.0055904712507102E-3</v>
      </c>
      <c r="H71" s="131">
        <v>1.1206979883435997E-2</v>
      </c>
      <c r="I71" s="131">
        <v>4.7675378670850588E-3</v>
      </c>
      <c r="J71" s="131">
        <v>2.1508788003232082E-2</v>
      </c>
      <c r="K71" s="131">
        <v>6.3894233793966304E-3</v>
      </c>
      <c r="L71" s="7">
        <v>-6.1631199999999997E-2</v>
      </c>
      <c r="O71" s="1">
        <v>45378</v>
      </c>
      <c r="P71" s="132">
        <f>'Stocks 1 Day Returns'!B71-'Stocks 1 Day Returns'!B$285</f>
        <v>4.0940183038435558E-2</v>
      </c>
      <c r="Q71" s="132">
        <f>'Stocks 1 Day Returns'!C71-'Stocks 1 Day Returns'!C$285</f>
        <v>1.845628212003014E-2</v>
      </c>
      <c r="R71" s="132">
        <f>'Stocks 1 Day Returns'!D71-'Stocks 1 Day Returns'!D$285</f>
        <v>-3.1509830049554766E-3</v>
      </c>
      <c r="S71" s="132">
        <f>'Stocks 1 Day Returns'!E71-'Stocks 1 Day Returns'!E$285</f>
        <v>2.2204477106758267E-3</v>
      </c>
      <c r="T71" s="132">
        <f>'Stocks 1 Day Returns'!F71-'Stocks 1 Day Returns'!F$285</f>
        <v>5.9799964823238211E-3</v>
      </c>
      <c r="U71" s="132">
        <f>'Stocks 1 Day Returns'!G71-'Stocks 1 Day Returns'!G$285</f>
        <v>-5.290630231208444E-3</v>
      </c>
      <c r="V71" s="132">
        <f>'Stocks 1 Day Returns'!H71-'Stocks 1 Day Returns'!H$285</f>
        <v>9.1857893895158672E-3</v>
      </c>
      <c r="W71" s="132">
        <f>'Stocks 1 Day Returns'!I71-'Stocks 1 Day Returns'!I$285</f>
        <v>5.0364431821526938E-3</v>
      </c>
      <c r="X71" s="132">
        <f>'Stocks 1 Day Returns'!J71-'Stocks 1 Day Returns'!J$285</f>
        <v>2.0768708487285736E-2</v>
      </c>
      <c r="Y71" s="132">
        <f>'Stocks 1 Day Returns'!K71-'Stocks 1 Day Returns'!K$285</f>
        <v>5.9016416749207304E-3</v>
      </c>
      <c r="Z71" s="133">
        <f>'Stocks 1 Day Returns'!L71-'Stocks 1 Day Returns'!L$285</f>
        <v>-6.1867661289855068E-2</v>
      </c>
    </row>
    <row r="72" spans="1:26" ht="15.6">
      <c r="A72" s="130">
        <v>45379</v>
      </c>
      <c r="B72" s="131">
        <v>9.3283538638404551E-3</v>
      </c>
      <c r="C72" s="131">
        <v>-1.0373141656557006E-2</v>
      </c>
      <c r="D72" s="131">
        <v>-1.4970999832097931E-3</v>
      </c>
      <c r="E72" s="131">
        <v>3.0014249594496611E-3</v>
      </c>
      <c r="F72" s="131">
        <v>1.1596944826288924E-2</v>
      </c>
      <c r="G72" s="131">
        <v>6.6501965471965629E-3</v>
      </c>
      <c r="H72" s="131">
        <v>1.7235340604571769E-2</v>
      </c>
      <c r="I72" s="131">
        <v>9.0799379218207132E-3</v>
      </c>
      <c r="J72" s="131">
        <v>5.6070527152614069E-3</v>
      </c>
      <c r="K72" s="131">
        <v>3.2469756679647244E-3</v>
      </c>
      <c r="L72" s="7">
        <v>-5.19668E-2</v>
      </c>
      <c r="O72" s="1">
        <v>45379</v>
      </c>
      <c r="P72" s="132">
        <f>'Stocks 1 Day Returns'!B72-'Stocks 1 Day Returns'!B$285</f>
        <v>1.0142579458083008E-2</v>
      </c>
      <c r="Q72" s="132">
        <f>'Stocks 1 Day Returns'!C72-'Stocks 1 Day Returns'!C$285</f>
        <v>-1.0910448454641177E-2</v>
      </c>
      <c r="R72" s="132">
        <f>'Stocks 1 Day Returns'!D72-'Stocks 1 Day Returns'!D$285</f>
        <v>-1.9544835774713554E-3</v>
      </c>
      <c r="S72" s="132">
        <f>'Stocks 1 Day Returns'!E72-'Stocks 1 Day Returns'!E$285</f>
        <v>2.9645343751277418E-3</v>
      </c>
      <c r="T72" s="132">
        <f>'Stocks 1 Day Returns'!F72-'Stocks 1 Day Returns'!F$285</f>
        <v>1.1013832205383531E-2</v>
      </c>
      <c r="U72" s="132">
        <f>'Stocks 1 Day Returns'!G72-'Stocks 1 Day Returns'!G$285</f>
        <v>7.3651567872388291E-3</v>
      </c>
      <c r="V72" s="132">
        <f>'Stocks 1 Day Returns'!H72-'Stocks 1 Day Returns'!H$285</f>
        <v>1.521415011065164E-2</v>
      </c>
      <c r="W72" s="132">
        <f>'Stocks 1 Day Returns'!I72-'Stocks 1 Day Returns'!I$285</f>
        <v>9.3488432368883483E-3</v>
      </c>
      <c r="X72" s="132">
        <f>'Stocks 1 Day Returns'!J72-'Stocks 1 Day Returns'!J$285</f>
        <v>4.8669731993150602E-3</v>
      </c>
      <c r="Y72" s="132">
        <f>'Stocks 1 Day Returns'!K72-'Stocks 1 Day Returns'!K$285</f>
        <v>2.7591939634888239E-3</v>
      </c>
      <c r="Z72" s="133">
        <f>'Stocks 1 Day Returns'!L72-'Stocks 1 Day Returns'!L$285</f>
        <v>-5.2203261289855071E-2</v>
      </c>
    </row>
    <row r="73" spans="1:26" ht="15.6">
      <c r="A73" s="130">
        <v>45385</v>
      </c>
      <c r="B73" s="131">
        <v>-7.9830345973223915E-2</v>
      </c>
      <c r="C73" s="131">
        <v>7.3450525318361493E-3</v>
      </c>
      <c r="D73" s="131">
        <v>1.8040267677865707E-4</v>
      </c>
      <c r="E73" s="131">
        <v>-1.0057177644528181E-2</v>
      </c>
      <c r="F73" s="131">
        <v>-2.8809090178134045E-2</v>
      </c>
      <c r="G73" s="131">
        <v>1.418902530451871E-2</v>
      </c>
      <c r="H73" s="131">
        <v>8.7887316522148318E-3</v>
      </c>
      <c r="I73" s="131">
        <v>6.6766003125575679E-3</v>
      </c>
      <c r="J73" s="131">
        <v>-1.4098835604662852E-2</v>
      </c>
      <c r="K73" s="131">
        <v>1.2078648401449676E-2</v>
      </c>
      <c r="L73" s="7">
        <v>-6.3840000000000001E-4</v>
      </c>
      <c r="O73" s="1">
        <v>45385</v>
      </c>
      <c r="P73" s="132">
        <f>'Stocks 1 Day Returns'!B73-'Stocks 1 Day Returns'!B$285</f>
        <v>-7.9016120378981369E-2</v>
      </c>
      <c r="Q73" s="132">
        <f>'Stocks 1 Day Returns'!C73-'Stocks 1 Day Returns'!C$285</f>
        <v>6.807745733751978E-3</v>
      </c>
      <c r="R73" s="132">
        <f>'Stocks 1 Day Returns'!D73-'Stocks 1 Day Returns'!D$285</f>
        <v>-2.7698091748290521E-4</v>
      </c>
      <c r="S73" s="132">
        <f>'Stocks 1 Day Returns'!E73-'Stocks 1 Day Returns'!E$285</f>
        <v>-1.00940682288501E-2</v>
      </c>
      <c r="T73" s="132">
        <f>'Stocks 1 Day Returns'!F73-'Stocks 1 Day Returns'!F$285</f>
        <v>-2.9392202799039438E-2</v>
      </c>
      <c r="U73" s="132">
        <f>'Stocks 1 Day Returns'!G73-'Stocks 1 Day Returns'!G$285</f>
        <v>1.4903985544560976E-2</v>
      </c>
      <c r="V73" s="132">
        <f>'Stocks 1 Day Returns'!H73-'Stocks 1 Day Returns'!H$285</f>
        <v>6.7675411582947022E-3</v>
      </c>
      <c r="W73" s="132">
        <f>'Stocks 1 Day Returns'!I73-'Stocks 1 Day Returns'!I$285</f>
        <v>6.9455056276252029E-3</v>
      </c>
      <c r="X73" s="132">
        <f>'Stocks 1 Day Returns'!J73-'Stocks 1 Day Returns'!J$285</f>
        <v>-1.4838915120609197E-2</v>
      </c>
      <c r="Y73" s="132">
        <f>'Stocks 1 Day Returns'!K73-'Stocks 1 Day Returns'!K$285</f>
        <v>1.1590866696973776E-2</v>
      </c>
      <c r="Z73" s="133">
        <f>'Stocks 1 Day Returns'!L73-'Stocks 1 Day Returns'!L$285</f>
        <v>-8.7486128985507267E-4</v>
      </c>
    </row>
    <row r="74" spans="1:26" ht="15.6">
      <c r="A74" s="130">
        <v>45386</v>
      </c>
      <c r="B74" s="131">
        <v>-1.6327391054743456E-2</v>
      </c>
      <c r="C74" s="131">
        <v>-6.3572520149925982E-3</v>
      </c>
      <c r="D74" s="131">
        <v>-7.5755289646217694E-3</v>
      </c>
      <c r="E74" s="131">
        <v>-1.4378729539053503E-2</v>
      </c>
      <c r="F74" s="131">
        <v>-1.7333667712627232E-2</v>
      </c>
      <c r="G74" s="131">
        <v>-1.2156840444141115E-2</v>
      </c>
      <c r="H74" s="131">
        <v>-3.4409966630783551E-2</v>
      </c>
      <c r="I74" s="131">
        <v>8.3892951239450397E-5</v>
      </c>
      <c r="J74" s="131">
        <v>-1.0273675387776904E-2</v>
      </c>
      <c r="K74" s="131">
        <v>-1.4664574748419201E-2</v>
      </c>
      <c r="L74" s="7">
        <v>-2.4065400000000001E-2</v>
      </c>
      <c r="O74" s="1">
        <v>45386</v>
      </c>
      <c r="P74" s="132">
        <f>'Stocks 1 Day Returns'!B74-'Stocks 1 Day Returns'!B$285</f>
        <v>-1.5513165460500904E-2</v>
      </c>
      <c r="Q74" s="132">
        <f>'Stocks 1 Day Returns'!C74-'Stocks 1 Day Returns'!C$285</f>
        <v>-6.8945588130767694E-3</v>
      </c>
      <c r="R74" s="132">
        <f>'Stocks 1 Day Returns'!D74-'Stocks 1 Day Returns'!D$285</f>
        <v>-8.0329125588833317E-3</v>
      </c>
      <c r="S74" s="132">
        <f>'Stocks 1 Day Returns'!E74-'Stocks 1 Day Returns'!E$285</f>
        <v>-1.4415620123375422E-2</v>
      </c>
      <c r="T74" s="132">
        <f>'Stocks 1 Day Returns'!F74-'Stocks 1 Day Returns'!F$285</f>
        <v>-1.7916780333532625E-2</v>
      </c>
      <c r="U74" s="132">
        <f>'Stocks 1 Day Returns'!G74-'Stocks 1 Day Returns'!G$285</f>
        <v>-1.1441880204098849E-2</v>
      </c>
      <c r="V74" s="132">
        <f>'Stocks 1 Day Returns'!H74-'Stocks 1 Day Returns'!H$285</f>
        <v>-3.6431157124703684E-2</v>
      </c>
      <c r="W74" s="132">
        <f>'Stocks 1 Day Returns'!I74-'Stocks 1 Day Returns'!I$285</f>
        <v>3.5279826630708585E-4</v>
      </c>
      <c r="X74" s="132">
        <f>'Stocks 1 Day Returns'!J74-'Stocks 1 Day Returns'!J$285</f>
        <v>-1.101375490372325E-2</v>
      </c>
      <c r="Y74" s="132">
        <f>'Stocks 1 Day Returns'!K74-'Stocks 1 Day Returns'!K$285</f>
        <v>-1.5152356452895102E-2</v>
      </c>
      <c r="Z74" s="133">
        <f>'Stocks 1 Day Returns'!L74-'Stocks 1 Day Returns'!L$285</f>
        <v>-2.4301861289855075E-2</v>
      </c>
    </row>
    <row r="75" spans="1:26" ht="15.6">
      <c r="A75" s="130">
        <v>45387</v>
      </c>
      <c r="B75" s="131">
        <v>-2.6552822294862888E-2</v>
      </c>
      <c r="C75" s="131">
        <v>3.5950695412745315E-3</v>
      </c>
      <c r="D75" s="131">
        <v>1.7363553786543529E-2</v>
      </c>
      <c r="E75" s="131">
        <v>8.2347489827050424E-3</v>
      </c>
      <c r="F75" s="131">
        <v>1.0104518140919838E-2</v>
      </c>
      <c r="G75" s="131">
        <v>-8.1191510320981486E-3</v>
      </c>
      <c r="H75" s="131">
        <v>1.1677505726728876E-2</v>
      </c>
      <c r="I75" s="131">
        <v>4.7552629859124451E-3</v>
      </c>
      <c r="J75" s="131">
        <v>-1.7203394159353014E-3</v>
      </c>
      <c r="K75" s="131">
        <v>2.7238537621280257E-2</v>
      </c>
      <c r="L75" s="7">
        <v>-3.1470999999999999E-3</v>
      </c>
      <c r="O75" s="1">
        <v>45387</v>
      </c>
      <c r="P75" s="132">
        <f>'Stocks 1 Day Returns'!B75-'Stocks 1 Day Returns'!B$285</f>
        <v>-2.5738596700620335E-2</v>
      </c>
      <c r="Q75" s="132">
        <f>'Stocks 1 Day Returns'!C75-'Stocks 1 Day Returns'!C$285</f>
        <v>3.0577627431903598E-3</v>
      </c>
      <c r="R75" s="132">
        <f>'Stocks 1 Day Returns'!D75-'Stocks 1 Day Returns'!D$285</f>
        <v>1.6906170192281966E-2</v>
      </c>
      <c r="S75" s="132">
        <f>'Stocks 1 Day Returns'!E75-'Stocks 1 Day Returns'!E$285</f>
        <v>8.1978583983831239E-3</v>
      </c>
      <c r="T75" s="132">
        <f>'Stocks 1 Day Returns'!F75-'Stocks 1 Day Returns'!F$285</f>
        <v>9.5214055200144448E-3</v>
      </c>
      <c r="U75" s="132">
        <f>'Stocks 1 Day Returns'!G75-'Stocks 1 Day Returns'!G$285</f>
        <v>-7.4041907920558824E-3</v>
      </c>
      <c r="V75" s="132">
        <f>'Stocks 1 Day Returns'!H75-'Stocks 1 Day Returns'!H$285</f>
        <v>9.6563152328087466E-3</v>
      </c>
      <c r="W75" s="132">
        <f>'Stocks 1 Day Returns'!I75-'Stocks 1 Day Returns'!I$285</f>
        <v>5.0241683009800801E-3</v>
      </c>
      <c r="X75" s="132">
        <f>'Stocks 1 Day Returns'!J75-'Stocks 1 Day Returns'!J$285</f>
        <v>-2.460418931881648E-3</v>
      </c>
      <c r="Y75" s="132">
        <f>'Stocks 1 Day Returns'!K75-'Stocks 1 Day Returns'!K$285</f>
        <v>2.6750755916804356E-2</v>
      </c>
      <c r="Z75" s="133">
        <f>'Stocks 1 Day Returns'!L75-'Stocks 1 Day Returns'!L$285</f>
        <v>-3.3835612898550724E-3</v>
      </c>
    </row>
    <row r="76" spans="1:26" ht="15.6">
      <c r="A76" s="130">
        <v>45392</v>
      </c>
      <c r="B76" s="131">
        <v>-2.7747997816610748E-2</v>
      </c>
      <c r="C76" s="131">
        <v>-9.3736955693574098E-3</v>
      </c>
      <c r="D76" s="131">
        <v>-5.3117310266600493E-3</v>
      </c>
      <c r="E76" s="131">
        <v>-1.4239898804136342E-2</v>
      </c>
      <c r="F76" s="131">
        <v>-4.838192148370668E-3</v>
      </c>
      <c r="G76" s="131">
        <v>-2.0217061204647613E-2</v>
      </c>
      <c r="H76" s="131">
        <v>-1.5907595172162892E-2</v>
      </c>
      <c r="I76" s="131">
        <v>5.92865033368839E-3</v>
      </c>
      <c r="J76" s="131">
        <v>-1.7843052447808483E-2</v>
      </c>
      <c r="K76" s="131">
        <v>3.2962080318281739E-3</v>
      </c>
      <c r="L76" s="7">
        <v>-7.3924999999999998E-3</v>
      </c>
      <c r="O76" s="1">
        <v>45392</v>
      </c>
      <c r="P76" s="132">
        <f>'Stocks 1 Day Returns'!B76-'Stocks 1 Day Returns'!B$285</f>
        <v>-2.6933772222368195E-2</v>
      </c>
      <c r="Q76" s="132">
        <f>'Stocks 1 Day Returns'!C76-'Stocks 1 Day Returns'!C$285</f>
        <v>-9.911002367441581E-3</v>
      </c>
      <c r="R76" s="132">
        <f>'Stocks 1 Day Returns'!D76-'Stocks 1 Day Returns'!D$285</f>
        <v>-5.7691146209216115E-3</v>
      </c>
      <c r="S76" s="132">
        <f>'Stocks 1 Day Returns'!E76-'Stocks 1 Day Returns'!E$285</f>
        <v>-1.427678938845826E-2</v>
      </c>
      <c r="T76" s="132">
        <f>'Stocks 1 Day Returns'!F76-'Stocks 1 Day Returns'!F$285</f>
        <v>-5.4213047692760613E-3</v>
      </c>
      <c r="U76" s="132">
        <f>'Stocks 1 Day Returns'!G76-'Stocks 1 Day Returns'!G$285</f>
        <v>-1.9502100964605345E-2</v>
      </c>
      <c r="V76" s="132">
        <f>'Stocks 1 Day Returns'!H76-'Stocks 1 Day Returns'!H$285</f>
        <v>-1.7928785666083021E-2</v>
      </c>
      <c r="W76" s="132">
        <f>'Stocks 1 Day Returns'!I76-'Stocks 1 Day Returns'!I$285</f>
        <v>6.197555648756025E-3</v>
      </c>
      <c r="X76" s="132">
        <f>'Stocks 1 Day Returns'!J76-'Stocks 1 Day Returns'!J$285</f>
        <v>-1.8583131963754829E-2</v>
      </c>
      <c r="Y76" s="132">
        <f>'Stocks 1 Day Returns'!K76-'Stocks 1 Day Returns'!K$285</f>
        <v>2.8084263273522735E-3</v>
      </c>
      <c r="Z76" s="133">
        <f>'Stocks 1 Day Returns'!L76-'Stocks 1 Day Returns'!L$285</f>
        <v>-7.6289612898550723E-3</v>
      </c>
    </row>
    <row r="77" spans="1:26" ht="15.6">
      <c r="A77" s="130">
        <v>45393</v>
      </c>
      <c r="B77" s="131">
        <v>1.6723477906123829E-2</v>
      </c>
      <c r="C77" s="131">
        <v>4.8597187271195219E-2</v>
      </c>
      <c r="D77" s="131">
        <v>1.6195061448223136E-2</v>
      </c>
      <c r="E77" s="131">
        <v>1.1641266919091287E-2</v>
      </c>
      <c r="F77" s="131">
        <v>4.7622563242386562E-3</v>
      </c>
      <c r="G77" s="131">
        <v>1.2096068614953381E-2</v>
      </c>
      <c r="H77" s="131">
        <v>2.8178754230041569E-3</v>
      </c>
      <c r="I77" s="131">
        <v>2.8586129701246854E-4</v>
      </c>
      <c r="J77" s="131">
        <v>-2.2043226568487784E-3</v>
      </c>
      <c r="K77" s="131">
        <v>2.1861584743209539E-2</v>
      </c>
      <c r="L77" s="7">
        <v>1.9510240000000002E-2</v>
      </c>
      <c r="O77" s="1">
        <v>45393</v>
      </c>
      <c r="P77" s="132">
        <f>'Stocks 1 Day Returns'!B77-'Stocks 1 Day Returns'!B$285</f>
        <v>1.7537703500366382E-2</v>
      </c>
      <c r="Q77" s="132">
        <f>'Stocks 1 Day Returns'!C77-'Stocks 1 Day Returns'!C$285</f>
        <v>4.805988047311105E-2</v>
      </c>
      <c r="R77" s="132">
        <f>'Stocks 1 Day Returns'!D77-'Stocks 1 Day Returns'!D$285</f>
        <v>1.5737677853961574E-2</v>
      </c>
      <c r="S77" s="132">
        <f>'Stocks 1 Day Returns'!E77-'Stocks 1 Day Returns'!E$285</f>
        <v>1.1604376334769368E-2</v>
      </c>
      <c r="T77" s="132">
        <f>'Stocks 1 Day Returns'!F77-'Stocks 1 Day Returns'!F$285</f>
        <v>4.1791437033332629E-3</v>
      </c>
      <c r="U77" s="132">
        <f>'Stocks 1 Day Returns'!G77-'Stocks 1 Day Returns'!G$285</f>
        <v>1.2811028854995648E-2</v>
      </c>
      <c r="V77" s="132">
        <f>'Stocks 1 Day Returns'!H77-'Stocks 1 Day Returns'!H$285</f>
        <v>7.9668492908402692E-4</v>
      </c>
      <c r="W77" s="132">
        <f>'Stocks 1 Day Returns'!I77-'Stocks 1 Day Returns'!I$285</f>
        <v>5.5476661208010399E-4</v>
      </c>
      <c r="X77" s="132">
        <f>'Stocks 1 Day Returns'!J77-'Stocks 1 Day Returns'!J$285</f>
        <v>-2.944402172795125E-3</v>
      </c>
      <c r="Y77" s="132">
        <f>'Stocks 1 Day Returns'!K77-'Stocks 1 Day Returns'!K$285</f>
        <v>2.1373803038733638E-2</v>
      </c>
      <c r="Z77" s="133">
        <f>'Stocks 1 Day Returns'!L77-'Stocks 1 Day Returns'!L$285</f>
        <v>1.9273778710144927E-2</v>
      </c>
    </row>
    <row r="78" spans="1:26" ht="15.6">
      <c r="A78" s="130">
        <v>45394</v>
      </c>
      <c r="B78" s="131">
        <v>-4.6469499949187698E-2</v>
      </c>
      <c r="C78" s="131">
        <v>1.4034373245740195E-2</v>
      </c>
      <c r="D78" s="131">
        <v>-8.8051174417100864E-3</v>
      </c>
      <c r="E78" s="131">
        <v>-1.5748431307489485E-2</v>
      </c>
      <c r="F78" s="131">
        <v>-2.1585427974555982E-2</v>
      </c>
      <c r="G78" s="131">
        <v>-1.0817049132636258E-2</v>
      </c>
      <c r="H78" s="131">
        <v>-1.206719060640038E-2</v>
      </c>
      <c r="I78" s="131">
        <v>-1.2834223716320037E-2</v>
      </c>
      <c r="J78" s="131">
        <v>-1.6733698433460731E-2</v>
      </c>
      <c r="K78" s="131">
        <v>-1.0166939577799128E-2</v>
      </c>
      <c r="L78" s="7">
        <v>1.4305E-2</v>
      </c>
      <c r="O78" s="1">
        <v>45394</v>
      </c>
      <c r="P78" s="132">
        <f>'Stocks 1 Day Returns'!B78-'Stocks 1 Day Returns'!B$285</f>
        <v>-4.5655274354945145E-2</v>
      </c>
      <c r="Q78" s="132">
        <f>'Stocks 1 Day Returns'!C78-'Stocks 1 Day Returns'!C$285</f>
        <v>1.3497066447656024E-2</v>
      </c>
      <c r="R78" s="132">
        <f>'Stocks 1 Day Returns'!D78-'Stocks 1 Day Returns'!D$285</f>
        <v>-9.2625010359716486E-3</v>
      </c>
      <c r="S78" s="132">
        <f>'Stocks 1 Day Returns'!E78-'Stocks 1 Day Returns'!E$285</f>
        <v>-1.5785321891811404E-2</v>
      </c>
      <c r="T78" s="132">
        <f>'Stocks 1 Day Returns'!F78-'Stocks 1 Day Returns'!F$285</f>
        <v>-2.2168540595461375E-2</v>
      </c>
      <c r="U78" s="132">
        <f>'Stocks 1 Day Returns'!G78-'Stocks 1 Day Returns'!G$285</f>
        <v>-1.0102088892593992E-2</v>
      </c>
      <c r="V78" s="132">
        <f>'Stocks 1 Day Returns'!H78-'Stocks 1 Day Returns'!H$285</f>
        <v>-1.4088381100320509E-2</v>
      </c>
      <c r="W78" s="132">
        <f>'Stocks 1 Day Returns'!I78-'Stocks 1 Day Returns'!I$285</f>
        <v>-1.2565318401252402E-2</v>
      </c>
      <c r="X78" s="132">
        <f>'Stocks 1 Day Returns'!J78-'Stocks 1 Day Returns'!J$285</f>
        <v>-1.7473777949407077E-2</v>
      </c>
      <c r="Y78" s="132">
        <f>'Stocks 1 Day Returns'!K78-'Stocks 1 Day Returns'!K$285</f>
        <v>-1.0654721282275029E-2</v>
      </c>
      <c r="Z78" s="133">
        <f>'Stocks 1 Day Returns'!L78-'Stocks 1 Day Returns'!L$285</f>
        <v>1.4068538710144927E-2</v>
      </c>
    </row>
    <row r="79" spans="1:26" ht="15.6">
      <c r="A79" s="130">
        <v>45399</v>
      </c>
      <c r="B79" s="131">
        <v>-1.0895201369153007E-2</v>
      </c>
      <c r="C79" s="131">
        <v>-3.0062952283310684E-3</v>
      </c>
      <c r="D79" s="131">
        <v>-1.4600593591773681E-3</v>
      </c>
      <c r="E79" s="131">
        <v>2.4563796310848041E-3</v>
      </c>
      <c r="F79" s="131">
        <v>-3.1137913507218729E-3</v>
      </c>
      <c r="G79" s="131">
        <v>-1.911490687890649E-3</v>
      </c>
      <c r="H79" s="131">
        <v>4.7076288510572439E-4</v>
      </c>
      <c r="I79" s="131">
        <v>5.9551284974173058E-3</v>
      </c>
      <c r="J79" s="131">
        <v>3.1794124784758626E-3</v>
      </c>
      <c r="K79" s="131">
        <v>-6.00246626654799E-3</v>
      </c>
      <c r="L79" s="7">
        <v>-2.28217E-2</v>
      </c>
      <c r="O79" s="1">
        <v>45399</v>
      </c>
      <c r="P79" s="132">
        <f>'Stocks 1 Day Returns'!B79-'Stocks 1 Day Returns'!B$285</f>
        <v>-1.0080975774910454E-2</v>
      </c>
      <c r="Q79" s="132">
        <f>'Stocks 1 Day Returns'!C79-'Stocks 1 Day Returns'!C$285</f>
        <v>-3.5436020264152401E-3</v>
      </c>
      <c r="R79" s="132">
        <f>'Stocks 1 Day Returns'!D79-'Stocks 1 Day Returns'!D$285</f>
        <v>-1.9174429534389303E-3</v>
      </c>
      <c r="S79" s="132">
        <f>'Stocks 1 Day Returns'!E79-'Stocks 1 Day Returns'!E$285</f>
        <v>2.4194890467628847E-3</v>
      </c>
      <c r="T79" s="132">
        <f>'Stocks 1 Day Returns'!F79-'Stocks 1 Day Returns'!F$285</f>
        <v>-3.6969039716272661E-3</v>
      </c>
      <c r="U79" s="132">
        <f>'Stocks 1 Day Returns'!G79-'Stocks 1 Day Returns'!G$285</f>
        <v>-1.1965304478483824E-3</v>
      </c>
      <c r="V79" s="132">
        <f>'Stocks 1 Day Returns'!H79-'Stocks 1 Day Returns'!H$285</f>
        <v>-1.5504276088144056E-3</v>
      </c>
      <c r="W79" s="132">
        <f>'Stocks 1 Day Returns'!I79-'Stocks 1 Day Returns'!I$285</f>
        <v>6.2240338124849408E-3</v>
      </c>
      <c r="X79" s="132">
        <f>'Stocks 1 Day Returns'!J79-'Stocks 1 Day Returns'!J$285</f>
        <v>2.4393329625295159E-3</v>
      </c>
      <c r="Y79" s="132">
        <f>'Stocks 1 Day Returns'!K79-'Stocks 1 Day Returns'!K$285</f>
        <v>-6.49024797102389E-3</v>
      </c>
      <c r="Z79" s="133">
        <f>'Stocks 1 Day Returns'!L79-'Stocks 1 Day Returns'!L$285</f>
        <v>-2.3058161289855075E-2</v>
      </c>
    </row>
    <row r="80" spans="1:26" ht="15.6">
      <c r="A80" s="130">
        <v>45400</v>
      </c>
      <c r="B80" s="131">
        <v>-1.5327410717766332E-2</v>
      </c>
      <c r="C80" s="131">
        <v>-3.0719945380501823E-3</v>
      </c>
      <c r="D80" s="131">
        <v>-1.5772294753208294E-2</v>
      </c>
      <c r="E80" s="131">
        <v>9.371232617981784E-3</v>
      </c>
      <c r="F80" s="131">
        <v>-1.870195574029232E-3</v>
      </c>
      <c r="G80" s="131">
        <v>3.8008881806272932E-3</v>
      </c>
      <c r="H80" s="131">
        <v>2.185193443173139E-3</v>
      </c>
      <c r="I80" s="131">
        <v>1.015817527309526E-2</v>
      </c>
      <c r="J80" s="131">
        <v>2.7752909257074965E-3</v>
      </c>
      <c r="K80" s="131">
        <v>-8.736358205447381E-3</v>
      </c>
      <c r="L80" s="7">
        <v>2.1249379999999998E-2</v>
      </c>
      <c r="O80" s="1">
        <v>45400</v>
      </c>
      <c r="P80" s="132">
        <f>'Stocks 1 Day Returns'!B80-'Stocks 1 Day Returns'!B$285</f>
        <v>-1.4513185123523779E-2</v>
      </c>
      <c r="Q80" s="132">
        <f>'Stocks 1 Day Returns'!C80-'Stocks 1 Day Returns'!C$285</f>
        <v>-3.6093013361343539E-3</v>
      </c>
      <c r="R80" s="132">
        <f>'Stocks 1 Day Returns'!D80-'Stocks 1 Day Returns'!D$285</f>
        <v>-1.6229678347469856E-2</v>
      </c>
      <c r="S80" s="132">
        <f>'Stocks 1 Day Returns'!E80-'Stocks 1 Day Returns'!E$285</f>
        <v>9.3343420336598655E-3</v>
      </c>
      <c r="T80" s="132">
        <f>'Stocks 1 Day Returns'!F80-'Stocks 1 Day Returns'!F$285</f>
        <v>-2.4533081949346253E-3</v>
      </c>
      <c r="U80" s="132">
        <f>'Stocks 1 Day Returns'!G80-'Stocks 1 Day Returns'!G$285</f>
        <v>4.5158484206695593E-3</v>
      </c>
      <c r="V80" s="132">
        <f>'Stocks 1 Day Returns'!H80-'Stocks 1 Day Returns'!H$285</f>
        <v>1.6400294925300899E-4</v>
      </c>
      <c r="W80" s="132">
        <f>'Stocks 1 Day Returns'!I80-'Stocks 1 Day Returns'!I$285</f>
        <v>1.0427080588162895E-2</v>
      </c>
      <c r="X80" s="132">
        <f>'Stocks 1 Day Returns'!J80-'Stocks 1 Day Returns'!J$285</f>
        <v>2.0352114097611498E-3</v>
      </c>
      <c r="Y80" s="132">
        <f>'Stocks 1 Day Returns'!K80-'Stocks 1 Day Returns'!K$285</f>
        <v>-9.2241399099232818E-3</v>
      </c>
      <c r="Z80" s="133">
        <f>'Stocks 1 Day Returns'!L80-'Stocks 1 Day Returns'!L$285</f>
        <v>2.1012918710144924E-2</v>
      </c>
    </row>
    <row r="81" spans="1:26" ht="15.6">
      <c r="A81" s="130">
        <v>45401</v>
      </c>
      <c r="B81" s="131">
        <v>-2.6373241771537326E-2</v>
      </c>
      <c r="C81" s="131">
        <v>-1.4642207529925955E-2</v>
      </c>
      <c r="D81" s="131">
        <v>-1.5167280254423932E-2</v>
      </c>
      <c r="E81" s="131">
        <v>1.8946586309152025E-3</v>
      </c>
      <c r="F81" s="131">
        <v>-8.6254373390093342E-4</v>
      </c>
      <c r="G81" s="131">
        <v>1.1251512459488744E-2</v>
      </c>
      <c r="H81" s="131">
        <v>-4.1049326295229394E-3</v>
      </c>
      <c r="I81" s="131">
        <v>1.2924183947959023E-2</v>
      </c>
      <c r="J81" s="131">
        <v>-4.86218426775753E-3</v>
      </c>
      <c r="K81" s="131">
        <v>-2.8007590190720522E-2</v>
      </c>
      <c r="L81" s="7">
        <v>-1.3281599999999999E-2</v>
      </c>
      <c r="O81" s="1">
        <v>45401</v>
      </c>
      <c r="P81" s="132">
        <f>'Stocks 1 Day Returns'!B81-'Stocks 1 Day Returns'!B$285</f>
        <v>-2.5559016177294773E-2</v>
      </c>
      <c r="Q81" s="132">
        <f>'Stocks 1 Day Returns'!C81-'Stocks 1 Day Returns'!C$285</f>
        <v>-1.5179514328010126E-2</v>
      </c>
      <c r="R81" s="132">
        <f>'Stocks 1 Day Returns'!D81-'Stocks 1 Day Returns'!D$285</f>
        <v>-1.5624663848685494E-2</v>
      </c>
      <c r="S81" s="132">
        <f>'Stocks 1 Day Returns'!E81-'Stocks 1 Day Returns'!E$285</f>
        <v>1.8577680465932831E-3</v>
      </c>
      <c r="T81" s="132">
        <f>'Stocks 1 Day Returns'!F81-'Stocks 1 Day Returns'!F$285</f>
        <v>-1.4456563548063269E-3</v>
      </c>
      <c r="U81" s="132">
        <f>'Stocks 1 Day Returns'!G81-'Stocks 1 Day Returns'!G$285</f>
        <v>1.196647269953101E-2</v>
      </c>
      <c r="V81" s="132">
        <f>'Stocks 1 Day Returns'!H81-'Stocks 1 Day Returns'!H$285</f>
        <v>-6.1261231234430689E-3</v>
      </c>
      <c r="W81" s="132">
        <f>'Stocks 1 Day Returns'!I81-'Stocks 1 Day Returns'!I$285</f>
        <v>1.3193089263026658E-2</v>
      </c>
      <c r="X81" s="132">
        <f>'Stocks 1 Day Returns'!J81-'Stocks 1 Day Returns'!J$285</f>
        <v>-5.6022637837038767E-3</v>
      </c>
      <c r="Y81" s="132">
        <f>'Stocks 1 Day Returns'!K81-'Stocks 1 Day Returns'!K$285</f>
        <v>-2.8495371895196422E-2</v>
      </c>
      <c r="Z81" s="133">
        <f>'Stocks 1 Day Returns'!L81-'Stocks 1 Day Returns'!L$285</f>
        <v>-1.3518061289855072E-2</v>
      </c>
    </row>
    <row r="82" spans="1:26" ht="15.6">
      <c r="A82" s="130">
        <v>45406</v>
      </c>
      <c r="B82" s="131">
        <v>6.8483555869822688E-3</v>
      </c>
      <c r="C82" s="131">
        <v>1.3135525155524297E-2</v>
      </c>
      <c r="D82" s="131">
        <v>4.0852512698748011E-3</v>
      </c>
      <c r="E82" s="131">
        <v>1.0489998964493541E-3</v>
      </c>
      <c r="F82" s="131">
        <v>2.27546678879742E-3</v>
      </c>
      <c r="G82" s="131">
        <v>-2.0482633839515429E-2</v>
      </c>
      <c r="H82" s="131">
        <v>-1.5775404839324381E-5</v>
      </c>
      <c r="I82" s="131">
        <v>4.8510115988080749E-3</v>
      </c>
      <c r="J82" s="131">
        <v>-2.8252084037187153E-2</v>
      </c>
      <c r="K82" s="131">
        <v>-1.6010035928008093E-2</v>
      </c>
      <c r="L82" s="7">
        <v>-1.58084E-2</v>
      </c>
      <c r="O82" s="1">
        <v>45406</v>
      </c>
      <c r="P82" s="132">
        <f>'Stocks 1 Day Returns'!B82-'Stocks 1 Day Returns'!B$285</f>
        <v>7.6625811812248206E-3</v>
      </c>
      <c r="Q82" s="132">
        <f>'Stocks 1 Day Returns'!C82-'Stocks 1 Day Returns'!C$285</f>
        <v>1.2598218357440126E-2</v>
      </c>
      <c r="R82" s="132">
        <f>'Stocks 1 Day Returns'!D82-'Stocks 1 Day Returns'!D$285</f>
        <v>3.6278676756132389E-3</v>
      </c>
      <c r="S82" s="132">
        <f>'Stocks 1 Day Returns'!E82-'Stocks 1 Day Returns'!E$285</f>
        <v>1.0121093121274348E-3</v>
      </c>
      <c r="T82" s="132">
        <f>'Stocks 1 Day Returns'!F82-'Stocks 1 Day Returns'!F$285</f>
        <v>1.6923541678920265E-3</v>
      </c>
      <c r="U82" s="132">
        <f>'Stocks 1 Day Returns'!G82-'Stocks 1 Day Returns'!G$285</f>
        <v>-1.9767673599473162E-2</v>
      </c>
      <c r="V82" s="132">
        <f>'Stocks 1 Day Returns'!H82-'Stocks 1 Day Returns'!H$285</f>
        <v>-2.0369658987594544E-3</v>
      </c>
      <c r="W82" s="132">
        <f>'Stocks 1 Day Returns'!I82-'Stocks 1 Day Returns'!I$285</f>
        <v>5.1199169138757099E-3</v>
      </c>
      <c r="X82" s="132">
        <f>'Stocks 1 Day Returns'!J82-'Stocks 1 Day Returns'!J$285</f>
        <v>-2.8992163553133499E-2</v>
      </c>
      <c r="Y82" s="132">
        <f>'Stocks 1 Day Returns'!K82-'Stocks 1 Day Returns'!K$285</f>
        <v>-1.6497817632483994E-2</v>
      </c>
      <c r="Z82" s="133">
        <f>'Stocks 1 Day Returns'!L82-'Stocks 1 Day Returns'!L$285</f>
        <v>-1.6044861289855075E-2</v>
      </c>
    </row>
    <row r="83" spans="1:26" ht="15.6">
      <c r="A83" s="130">
        <v>45407</v>
      </c>
      <c r="B83" s="131">
        <v>9.1070147333576212E-3</v>
      </c>
      <c r="C83" s="131">
        <v>-3.3212250164849078E-3</v>
      </c>
      <c r="D83" s="131">
        <v>-3.2713985575590354E-2</v>
      </c>
      <c r="E83" s="131">
        <v>-1.3552245108653715E-2</v>
      </c>
      <c r="F83" s="131">
        <v>-1.8434930633317248E-2</v>
      </c>
      <c r="G83" s="131">
        <v>-1.0474887070925032E-2</v>
      </c>
      <c r="H83" s="131">
        <v>3.452604034603457E-3</v>
      </c>
      <c r="I83" s="131">
        <v>1.9409831708685488E-3</v>
      </c>
      <c r="J83" s="131">
        <v>6.539256954070316E-3</v>
      </c>
      <c r="K83" s="131">
        <v>-2.4821341096765481E-2</v>
      </c>
      <c r="L83" s="7">
        <v>3.1083500000000002E-3</v>
      </c>
      <c r="O83" s="1">
        <v>45407</v>
      </c>
      <c r="P83" s="132">
        <f>'Stocks 1 Day Returns'!B83-'Stocks 1 Day Returns'!B$285</f>
        <v>9.921240327600174E-3</v>
      </c>
      <c r="Q83" s="132">
        <f>'Stocks 1 Day Returns'!C83-'Stocks 1 Day Returns'!C$285</f>
        <v>-3.8585318145690794E-3</v>
      </c>
      <c r="R83" s="132">
        <f>'Stocks 1 Day Returns'!D83-'Stocks 1 Day Returns'!D$285</f>
        <v>-3.3171369169851916E-2</v>
      </c>
      <c r="S83" s="132">
        <f>'Stocks 1 Day Returns'!E83-'Stocks 1 Day Returns'!E$285</f>
        <v>-1.3589135692975634E-2</v>
      </c>
      <c r="T83" s="132">
        <f>'Stocks 1 Day Returns'!F83-'Stocks 1 Day Returns'!F$285</f>
        <v>-1.9018043254222641E-2</v>
      </c>
      <c r="U83" s="132">
        <f>'Stocks 1 Day Returns'!G83-'Stocks 1 Day Returns'!G$285</f>
        <v>-9.7599268308827657E-3</v>
      </c>
      <c r="V83" s="132">
        <f>'Stocks 1 Day Returns'!H83-'Stocks 1 Day Returns'!H$285</f>
        <v>1.431413540683327E-3</v>
      </c>
      <c r="W83" s="132">
        <f>'Stocks 1 Day Returns'!I83-'Stocks 1 Day Returns'!I$285</f>
        <v>2.2098884859361842E-3</v>
      </c>
      <c r="X83" s="132">
        <f>'Stocks 1 Day Returns'!J83-'Stocks 1 Day Returns'!J$285</f>
        <v>5.7991774381239694E-3</v>
      </c>
      <c r="Y83" s="132">
        <f>'Stocks 1 Day Returns'!K83-'Stocks 1 Day Returns'!K$285</f>
        <v>-2.5309122801241382E-2</v>
      </c>
      <c r="Z83" s="133">
        <f>'Stocks 1 Day Returns'!L83-'Stocks 1 Day Returns'!L$285</f>
        <v>2.8718887101449276E-3</v>
      </c>
    </row>
    <row r="84" spans="1:26" ht="15.6">
      <c r="A84" s="130">
        <v>45408</v>
      </c>
      <c r="B84" s="131">
        <v>-9.5671556924720291E-2</v>
      </c>
      <c r="C84" s="131">
        <v>-7.5060934996535877E-3</v>
      </c>
      <c r="D84" s="131">
        <v>1.4122632971193871E-2</v>
      </c>
      <c r="E84" s="131">
        <v>-9.016724282577937E-3</v>
      </c>
      <c r="F84" s="131">
        <v>-4.4005824559085749E-3</v>
      </c>
      <c r="G84" s="131">
        <v>-2.8470092571105665E-3</v>
      </c>
      <c r="H84" s="131">
        <v>7.5561455203687622E-4</v>
      </c>
      <c r="I84" s="131">
        <v>-3.7154455851950985E-4</v>
      </c>
      <c r="J84" s="131">
        <v>-1.5993754089854706E-3</v>
      </c>
      <c r="K84" s="131">
        <v>3.0074402585538618E-2</v>
      </c>
      <c r="L84" s="7">
        <v>-1.1843100000000001E-2</v>
      </c>
      <c r="O84" s="1">
        <v>45408</v>
      </c>
      <c r="P84" s="132">
        <f>'Stocks 1 Day Returns'!B84-'Stocks 1 Day Returns'!B$285</f>
        <v>-9.4857331330477745E-2</v>
      </c>
      <c r="Q84" s="132">
        <f>'Stocks 1 Day Returns'!C84-'Stocks 1 Day Returns'!C$285</f>
        <v>-8.043400297737759E-3</v>
      </c>
      <c r="R84" s="132">
        <f>'Stocks 1 Day Returns'!D84-'Stocks 1 Day Returns'!D$285</f>
        <v>1.3665249376932309E-2</v>
      </c>
      <c r="S84" s="132">
        <f>'Stocks 1 Day Returns'!E84-'Stocks 1 Day Returns'!E$285</f>
        <v>-9.0536148668998555E-3</v>
      </c>
      <c r="T84" s="132">
        <f>'Stocks 1 Day Returns'!F84-'Stocks 1 Day Returns'!F$285</f>
        <v>-4.9836950768139682E-3</v>
      </c>
      <c r="U84" s="132">
        <f>'Stocks 1 Day Returns'!G84-'Stocks 1 Day Returns'!G$285</f>
        <v>-2.1320490170682999E-3</v>
      </c>
      <c r="V84" s="132">
        <f>'Stocks 1 Day Returns'!H84-'Stocks 1 Day Returns'!H$285</f>
        <v>-1.2655759418832538E-3</v>
      </c>
      <c r="W84" s="132">
        <f>'Stocks 1 Day Returns'!I84-'Stocks 1 Day Returns'!I$285</f>
        <v>-1.026392434518744E-4</v>
      </c>
      <c r="X84" s="132">
        <f>'Stocks 1 Day Returns'!J84-'Stocks 1 Day Returns'!J$285</f>
        <v>-2.3394549249318173E-3</v>
      </c>
      <c r="Y84" s="132">
        <f>'Stocks 1 Day Returns'!K84-'Stocks 1 Day Returns'!K$285</f>
        <v>2.9586620881062717E-2</v>
      </c>
      <c r="Z84" s="133">
        <f>'Stocks 1 Day Returns'!L84-'Stocks 1 Day Returns'!L$285</f>
        <v>-1.2079561289855073E-2</v>
      </c>
    </row>
    <row r="85" spans="1:26" ht="15.6">
      <c r="A85" s="130">
        <v>45420</v>
      </c>
      <c r="B85" s="131">
        <v>-2.4191430462537467E-2</v>
      </c>
      <c r="C85" s="131">
        <v>-2.1293213515627407E-4</v>
      </c>
      <c r="D85" s="131">
        <v>8.5236805842536789E-4</v>
      </c>
      <c r="E85" s="131">
        <v>1.3123753414867823E-2</v>
      </c>
      <c r="F85" s="131">
        <v>-1.5996581111801245E-3</v>
      </c>
      <c r="G85" s="131">
        <v>-7.6882925799069968E-3</v>
      </c>
      <c r="H85" s="131">
        <v>-7.1420778496090742E-3</v>
      </c>
      <c r="I85" s="131">
        <v>-2.8706100888187258E-3</v>
      </c>
      <c r="J85" s="131">
        <v>1.8482914913960036E-2</v>
      </c>
      <c r="K85" s="131">
        <v>-6.0910327539454023E-3</v>
      </c>
      <c r="L85" s="7">
        <v>1.1103770000000001E-2</v>
      </c>
      <c r="O85" s="1">
        <v>45420</v>
      </c>
      <c r="P85" s="132">
        <f>'Stocks 1 Day Returns'!B85-'Stocks 1 Day Returns'!B$285</f>
        <v>-2.3377204868294914E-2</v>
      </c>
      <c r="Q85" s="132">
        <f>'Stocks 1 Day Returns'!C85-'Stocks 1 Day Returns'!C$285</f>
        <v>-7.5023893324044561E-4</v>
      </c>
      <c r="R85" s="132">
        <f>'Stocks 1 Day Returns'!D85-'Stocks 1 Day Returns'!D$285</f>
        <v>3.9498446416380562E-4</v>
      </c>
      <c r="S85" s="132">
        <f>'Stocks 1 Day Returns'!E85-'Stocks 1 Day Returns'!E$285</f>
        <v>1.3086862830545904E-2</v>
      </c>
      <c r="T85" s="132">
        <f>'Stocks 1 Day Returns'!F85-'Stocks 1 Day Returns'!F$285</f>
        <v>-2.1827707320855178E-3</v>
      </c>
      <c r="U85" s="132">
        <f>'Stocks 1 Day Returns'!G85-'Stocks 1 Day Returns'!G$285</f>
        <v>-6.9733323398647306E-3</v>
      </c>
      <c r="V85" s="132">
        <f>'Stocks 1 Day Returns'!H85-'Stocks 1 Day Returns'!H$285</f>
        <v>-9.1632683435292038E-3</v>
      </c>
      <c r="W85" s="132">
        <f>'Stocks 1 Day Returns'!I85-'Stocks 1 Day Returns'!I$285</f>
        <v>-2.6017047737510904E-3</v>
      </c>
      <c r="X85" s="132">
        <f>'Stocks 1 Day Returns'!J85-'Stocks 1 Day Returns'!J$285</f>
        <v>1.774283539801369E-2</v>
      </c>
      <c r="Y85" s="132">
        <f>'Stocks 1 Day Returns'!K85-'Stocks 1 Day Returns'!K$285</f>
        <v>-6.5788144584213023E-3</v>
      </c>
      <c r="Z85" s="133">
        <f>'Stocks 1 Day Returns'!L85-'Stocks 1 Day Returns'!L$285</f>
        <v>1.0867308710144928E-2</v>
      </c>
    </row>
    <row r="86" spans="1:26" ht="15.6">
      <c r="A86" s="130">
        <v>45421</v>
      </c>
      <c r="B86" s="131">
        <v>1.0713767420116316E-2</v>
      </c>
      <c r="C86" s="131">
        <v>1.77819395743537E-2</v>
      </c>
      <c r="D86" s="131">
        <v>1.2059793199595381E-2</v>
      </c>
      <c r="E86" s="131">
        <v>3.2820485420272938E-3</v>
      </c>
      <c r="F86" s="131">
        <v>1.1131217435027096E-2</v>
      </c>
      <c r="G86" s="131">
        <v>2.3508482691593002E-2</v>
      </c>
      <c r="H86" s="131">
        <v>1.4624859941296586E-2</v>
      </c>
      <c r="I86" s="131">
        <v>2.5731669392329071E-2</v>
      </c>
      <c r="J86" s="131">
        <v>1.2719370830652332E-2</v>
      </c>
      <c r="K86" s="131">
        <v>1.5730780669226618E-2</v>
      </c>
      <c r="L86" s="7">
        <v>3.676517E-2</v>
      </c>
      <c r="O86" s="1">
        <v>45421</v>
      </c>
      <c r="P86" s="132">
        <f>'Stocks 1 Day Returns'!B86-'Stocks 1 Day Returns'!B$285</f>
        <v>1.1527993014358869E-2</v>
      </c>
      <c r="Q86" s="132">
        <f>'Stocks 1 Day Returns'!C86-'Stocks 1 Day Returns'!C$285</f>
        <v>1.7244632776269527E-2</v>
      </c>
      <c r="R86" s="132">
        <f>'Stocks 1 Day Returns'!D86-'Stocks 1 Day Returns'!D$285</f>
        <v>1.1602409605333819E-2</v>
      </c>
      <c r="S86" s="132">
        <f>'Stocks 1 Day Returns'!E86-'Stocks 1 Day Returns'!E$285</f>
        <v>3.2451579577053745E-3</v>
      </c>
      <c r="T86" s="132">
        <f>'Stocks 1 Day Returns'!F86-'Stocks 1 Day Returns'!F$285</f>
        <v>1.0548104814121703E-2</v>
      </c>
      <c r="U86" s="132">
        <f>'Stocks 1 Day Returns'!G86-'Stocks 1 Day Returns'!G$285</f>
        <v>2.422344293163527E-2</v>
      </c>
      <c r="V86" s="132">
        <f>'Stocks 1 Day Returns'!H86-'Stocks 1 Day Returns'!H$285</f>
        <v>1.2603669447376457E-2</v>
      </c>
      <c r="W86" s="132">
        <f>'Stocks 1 Day Returns'!I86-'Stocks 1 Day Returns'!I$285</f>
        <v>2.6000574707396706E-2</v>
      </c>
      <c r="X86" s="132">
        <f>'Stocks 1 Day Returns'!J86-'Stocks 1 Day Returns'!J$285</f>
        <v>1.1979291314705987E-2</v>
      </c>
      <c r="Y86" s="132">
        <f>'Stocks 1 Day Returns'!K86-'Stocks 1 Day Returns'!K$285</f>
        <v>1.5242998964750717E-2</v>
      </c>
      <c r="Z86" s="133">
        <f>'Stocks 1 Day Returns'!L86-'Stocks 1 Day Returns'!L$285</f>
        <v>3.6528708710144929E-2</v>
      </c>
    </row>
    <row r="87" spans="1:26" ht="15.6">
      <c r="A87" s="130">
        <v>45427</v>
      </c>
      <c r="B87" s="131">
        <v>4.0750696087887839E-3</v>
      </c>
      <c r="C87" s="131">
        <v>9.1922763842915423E-3</v>
      </c>
      <c r="D87" s="131">
        <v>1.2616123720011529E-2</v>
      </c>
      <c r="E87" s="131">
        <v>1.167582250405208E-2</v>
      </c>
      <c r="F87" s="131">
        <v>-2.7405691337026084E-2</v>
      </c>
      <c r="G87" s="131">
        <v>-1.9114146276792976E-3</v>
      </c>
      <c r="H87" s="131">
        <v>7.1957792679615551E-3</v>
      </c>
      <c r="I87" s="131">
        <v>-6.4016404779049241E-3</v>
      </c>
      <c r="J87" s="131">
        <v>-2.3783140197602637E-2</v>
      </c>
      <c r="K87" s="131">
        <v>-8.7450809988005584E-3</v>
      </c>
      <c r="L87" s="7">
        <v>-2.3860800000000001E-2</v>
      </c>
      <c r="O87" s="1">
        <v>45427</v>
      </c>
      <c r="P87" s="132">
        <f>'Stocks 1 Day Returns'!B87-'Stocks 1 Day Returns'!B$285</f>
        <v>4.8892952030313358E-3</v>
      </c>
      <c r="Q87" s="132">
        <f>'Stocks 1 Day Returns'!C87-'Stocks 1 Day Returns'!C$285</f>
        <v>8.654969586207371E-3</v>
      </c>
      <c r="R87" s="132">
        <f>'Stocks 1 Day Returns'!D87-'Stocks 1 Day Returns'!D$285</f>
        <v>1.2158740125749967E-2</v>
      </c>
      <c r="S87" s="132">
        <f>'Stocks 1 Day Returns'!E87-'Stocks 1 Day Returns'!E$285</f>
        <v>1.1638931919730162E-2</v>
      </c>
      <c r="T87" s="132">
        <f>'Stocks 1 Day Returns'!F87-'Stocks 1 Day Returns'!F$285</f>
        <v>-2.7988803957931477E-2</v>
      </c>
      <c r="U87" s="132">
        <f>'Stocks 1 Day Returns'!G87-'Stocks 1 Day Returns'!G$285</f>
        <v>-1.196454387637031E-3</v>
      </c>
      <c r="V87" s="132">
        <f>'Stocks 1 Day Returns'!H87-'Stocks 1 Day Returns'!H$285</f>
        <v>5.1745887740414255E-3</v>
      </c>
      <c r="W87" s="132">
        <f>'Stocks 1 Day Returns'!I87-'Stocks 1 Day Returns'!I$285</f>
        <v>-6.1327351628372891E-3</v>
      </c>
      <c r="X87" s="132">
        <f>'Stocks 1 Day Returns'!J87-'Stocks 1 Day Returns'!J$285</f>
        <v>-2.4523219713548983E-2</v>
      </c>
      <c r="Y87" s="132">
        <f>'Stocks 1 Day Returns'!K87-'Stocks 1 Day Returns'!K$285</f>
        <v>-9.2328627032764593E-3</v>
      </c>
      <c r="Z87" s="133">
        <f>'Stocks 1 Day Returns'!L87-'Stocks 1 Day Returns'!L$285</f>
        <v>-2.4097261289855076E-2</v>
      </c>
    </row>
    <row r="88" spans="1:26" ht="15.6">
      <c r="A88" s="130">
        <v>45428</v>
      </c>
      <c r="B88" s="131">
        <v>2.3163078914444135E-2</v>
      </c>
      <c r="C88" s="131">
        <v>-4.8247791000655127E-4</v>
      </c>
      <c r="D88" s="131">
        <v>-6.0487437310342562E-3</v>
      </c>
      <c r="E88" s="131">
        <v>-2.786117369340968E-2</v>
      </c>
      <c r="F88" s="131">
        <v>4.7174899690569649E-3</v>
      </c>
      <c r="G88" s="131">
        <v>-3.1943331042136869E-3</v>
      </c>
      <c r="H88" s="131">
        <v>7.2298919449891308E-3</v>
      </c>
      <c r="I88" s="131">
        <v>-1.3121742035312245E-2</v>
      </c>
      <c r="J88" s="131">
        <v>3.2578849460900727E-2</v>
      </c>
      <c r="K88" s="131">
        <v>-1.3788999431781357E-2</v>
      </c>
      <c r="L88" s="7">
        <v>-1.77188E-2</v>
      </c>
      <c r="O88" s="1">
        <v>45428</v>
      </c>
      <c r="P88" s="132">
        <f>'Stocks 1 Day Returns'!B88-'Stocks 1 Day Returns'!B$285</f>
        <v>2.3977304508686688E-2</v>
      </c>
      <c r="Q88" s="132">
        <f>'Stocks 1 Day Returns'!C88-'Stocks 1 Day Returns'!C$285</f>
        <v>-1.0197847080907229E-3</v>
      </c>
      <c r="R88" s="132">
        <f>'Stocks 1 Day Returns'!D88-'Stocks 1 Day Returns'!D$285</f>
        <v>-6.5061273252958185E-3</v>
      </c>
      <c r="S88" s="132">
        <f>'Stocks 1 Day Returns'!E88-'Stocks 1 Day Returns'!E$285</f>
        <v>-2.7898064277731598E-2</v>
      </c>
      <c r="T88" s="132">
        <f>'Stocks 1 Day Returns'!F88-'Stocks 1 Day Returns'!F$285</f>
        <v>4.1343773481515717E-3</v>
      </c>
      <c r="U88" s="132">
        <f>'Stocks 1 Day Returns'!G88-'Stocks 1 Day Returns'!G$285</f>
        <v>-2.4793728641714203E-3</v>
      </c>
      <c r="V88" s="132">
        <f>'Stocks 1 Day Returns'!H88-'Stocks 1 Day Returns'!H$285</f>
        <v>5.2087014510690012E-3</v>
      </c>
      <c r="W88" s="132">
        <f>'Stocks 1 Day Returns'!I88-'Stocks 1 Day Returns'!I$285</f>
        <v>-1.285283672024461E-2</v>
      </c>
      <c r="X88" s="132">
        <f>'Stocks 1 Day Returns'!J88-'Stocks 1 Day Returns'!J$285</f>
        <v>3.1838769944954382E-2</v>
      </c>
      <c r="Y88" s="132">
        <f>'Stocks 1 Day Returns'!K88-'Stocks 1 Day Returns'!K$285</f>
        <v>-1.4276781136257258E-2</v>
      </c>
      <c r="Z88" s="133">
        <f>'Stocks 1 Day Returns'!L88-'Stocks 1 Day Returns'!L$285</f>
        <v>-1.7955261289855074E-2</v>
      </c>
    </row>
    <row r="89" spans="1:26" ht="15.6">
      <c r="A89" s="130">
        <v>45429</v>
      </c>
      <c r="B89" s="131">
        <v>-9.8747400675402996E-3</v>
      </c>
      <c r="C89" s="131">
        <v>-3.4959558845496508E-3</v>
      </c>
      <c r="D89" s="131">
        <v>-5.4994130158414478E-3</v>
      </c>
      <c r="E89" s="131">
        <v>-7.1573145272437744E-3</v>
      </c>
      <c r="F89" s="131">
        <v>-4.8100435950966247E-3</v>
      </c>
      <c r="G89" s="131">
        <v>-9.5441640988479515E-3</v>
      </c>
      <c r="H89" s="131">
        <v>-6.0427267260751982E-3</v>
      </c>
      <c r="I89" s="131">
        <v>6.1189421305143377E-3</v>
      </c>
      <c r="J89" s="131">
        <v>7.183551017471812E-3</v>
      </c>
      <c r="K89" s="131">
        <v>2.1522400792137741E-3</v>
      </c>
      <c r="L89" s="7">
        <v>-3.7896399999999997E-2</v>
      </c>
      <c r="O89" s="1">
        <v>45429</v>
      </c>
      <c r="P89" s="132">
        <f>'Stocks 1 Day Returns'!B89-'Stocks 1 Day Returns'!B$285</f>
        <v>-9.0605144732977469E-3</v>
      </c>
      <c r="Q89" s="132">
        <f>'Stocks 1 Day Returns'!C89-'Stocks 1 Day Returns'!C$285</f>
        <v>-4.033262682633822E-3</v>
      </c>
      <c r="R89" s="132">
        <f>'Stocks 1 Day Returns'!D89-'Stocks 1 Day Returns'!D$285</f>
        <v>-5.9567966101030101E-3</v>
      </c>
      <c r="S89" s="132">
        <f>'Stocks 1 Day Returns'!E89-'Stocks 1 Day Returns'!E$285</f>
        <v>-7.1942051115656937E-3</v>
      </c>
      <c r="T89" s="132">
        <f>'Stocks 1 Day Returns'!F89-'Stocks 1 Day Returns'!F$285</f>
        <v>-5.393156216002018E-3</v>
      </c>
      <c r="U89" s="132">
        <f>'Stocks 1 Day Returns'!G89-'Stocks 1 Day Returns'!G$285</f>
        <v>-8.8292038588056853E-3</v>
      </c>
      <c r="V89" s="132">
        <f>'Stocks 1 Day Returns'!H89-'Stocks 1 Day Returns'!H$285</f>
        <v>-8.0639172199953278E-3</v>
      </c>
      <c r="W89" s="132">
        <f>'Stocks 1 Day Returns'!I89-'Stocks 1 Day Returns'!I$285</f>
        <v>6.3878474455819727E-3</v>
      </c>
      <c r="X89" s="132">
        <f>'Stocks 1 Day Returns'!J89-'Stocks 1 Day Returns'!J$285</f>
        <v>6.4434715015254653E-3</v>
      </c>
      <c r="Y89" s="132">
        <f>'Stocks 1 Day Returns'!K89-'Stocks 1 Day Returns'!K$285</f>
        <v>1.6644583747378739E-3</v>
      </c>
      <c r="Z89" s="133">
        <f>'Stocks 1 Day Returns'!L89-'Stocks 1 Day Returns'!L$285</f>
        <v>-3.8132861289855068E-2</v>
      </c>
    </row>
    <row r="90" spans="1:26" ht="15.6">
      <c r="A90" s="130">
        <v>45434</v>
      </c>
      <c r="B90" s="131">
        <v>-1.276272053638583E-2</v>
      </c>
      <c r="C90" s="131">
        <v>-1.0226034810093543E-2</v>
      </c>
      <c r="D90" s="131">
        <v>7.3211213937729447E-4</v>
      </c>
      <c r="E90" s="131">
        <v>7.7024806752541419E-3</v>
      </c>
      <c r="F90" s="131">
        <v>-2.611292831463552E-3</v>
      </c>
      <c r="G90" s="131">
        <v>-3.7357141647811343E-3</v>
      </c>
      <c r="H90" s="131">
        <v>-2.3799543718006855E-2</v>
      </c>
      <c r="I90" s="131">
        <v>-1.7670291678636985E-2</v>
      </c>
      <c r="J90" s="131">
        <v>5.3876700006421085E-3</v>
      </c>
      <c r="K90" s="131">
        <v>-2.8170122710114986E-3</v>
      </c>
      <c r="L90" s="7">
        <v>-1.4286500000000001E-2</v>
      </c>
      <c r="O90" s="1">
        <v>45434</v>
      </c>
      <c r="P90" s="132">
        <f>'Stocks 1 Day Returns'!B90-'Stocks 1 Day Returns'!B$285</f>
        <v>-1.1948494942143277E-2</v>
      </c>
      <c r="Q90" s="132">
        <f>'Stocks 1 Day Returns'!C90-'Stocks 1 Day Returns'!C$285</f>
        <v>-1.0763341608177714E-2</v>
      </c>
      <c r="R90" s="132">
        <f>'Stocks 1 Day Returns'!D90-'Stocks 1 Day Returns'!D$285</f>
        <v>2.7472854511573219E-4</v>
      </c>
      <c r="S90" s="132">
        <f>'Stocks 1 Day Returns'!E90-'Stocks 1 Day Returns'!E$285</f>
        <v>7.6655900909322226E-3</v>
      </c>
      <c r="T90" s="132">
        <f>'Stocks 1 Day Returns'!F90-'Stocks 1 Day Returns'!F$285</f>
        <v>-3.1944054523689452E-3</v>
      </c>
      <c r="U90" s="132">
        <f>'Stocks 1 Day Returns'!G90-'Stocks 1 Day Returns'!G$285</f>
        <v>-3.0207539247388677E-3</v>
      </c>
      <c r="V90" s="132">
        <f>'Stocks 1 Day Returns'!H90-'Stocks 1 Day Returns'!H$285</f>
        <v>-2.5820734211926984E-2</v>
      </c>
      <c r="W90" s="132">
        <f>'Stocks 1 Day Returns'!I90-'Stocks 1 Day Returns'!I$285</f>
        <v>-1.740138636356935E-2</v>
      </c>
      <c r="X90" s="132">
        <f>'Stocks 1 Day Returns'!J90-'Stocks 1 Day Returns'!J$285</f>
        <v>4.6475904846957619E-3</v>
      </c>
      <c r="Y90" s="132">
        <f>'Stocks 1 Day Returns'!K90-'Stocks 1 Day Returns'!K$285</f>
        <v>-3.3047939754873991E-3</v>
      </c>
      <c r="Z90" s="133">
        <f>'Stocks 1 Day Returns'!L90-'Stocks 1 Day Returns'!L$285</f>
        <v>-1.4522961289855073E-2</v>
      </c>
    </row>
    <row r="91" spans="1:26" ht="15.6">
      <c r="A91" s="130">
        <v>45435</v>
      </c>
      <c r="B91" s="131">
        <v>-4.4972327934106215E-2</v>
      </c>
      <c r="C91" s="131">
        <v>-2.3434896153424423E-2</v>
      </c>
      <c r="D91" s="131">
        <v>-1.0584185471301244E-2</v>
      </c>
      <c r="E91" s="131">
        <v>-1.9884863454946222E-2</v>
      </c>
      <c r="F91" s="131">
        <v>-2.5280432058159108E-2</v>
      </c>
      <c r="G91" s="131">
        <v>-1.342978334027034E-2</v>
      </c>
      <c r="H91" s="131">
        <v>-7.8728921160183818E-3</v>
      </c>
      <c r="I91" s="131">
        <v>-6.4163929351749305E-3</v>
      </c>
      <c r="J91" s="131">
        <v>-7.7775954038959094E-2</v>
      </c>
      <c r="K91" s="131">
        <v>-1.3758352820917197E-2</v>
      </c>
      <c r="L91" s="7">
        <v>1.3366299999999999E-3</v>
      </c>
      <c r="O91" s="1">
        <v>45435</v>
      </c>
      <c r="P91" s="132">
        <f>'Stocks 1 Day Returns'!B91-'Stocks 1 Day Returns'!B$285</f>
        <v>-4.4158102339863663E-2</v>
      </c>
      <c r="Q91" s="132">
        <f>'Stocks 1 Day Returns'!C91-'Stocks 1 Day Returns'!C$285</f>
        <v>-2.3972202951508596E-2</v>
      </c>
      <c r="R91" s="132">
        <f>'Stocks 1 Day Returns'!D91-'Stocks 1 Day Returns'!D$285</f>
        <v>-1.1041569065562806E-2</v>
      </c>
      <c r="S91" s="132">
        <f>'Stocks 1 Day Returns'!E91-'Stocks 1 Day Returns'!E$285</f>
        <v>-1.9921754039268141E-2</v>
      </c>
      <c r="T91" s="132">
        <f>'Stocks 1 Day Returns'!F91-'Stocks 1 Day Returns'!F$285</f>
        <v>-2.5863544679064501E-2</v>
      </c>
      <c r="U91" s="132">
        <f>'Stocks 1 Day Returns'!G91-'Stocks 1 Day Returns'!G$285</f>
        <v>-1.2714823100228074E-2</v>
      </c>
      <c r="V91" s="132">
        <f>'Stocks 1 Day Returns'!H91-'Stocks 1 Day Returns'!H$285</f>
        <v>-9.8940826099385114E-3</v>
      </c>
      <c r="W91" s="132">
        <f>'Stocks 1 Day Returns'!I91-'Stocks 1 Day Returns'!I$285</f>
        <v>-6.1474876201072955E-3</v>
      </c>
      <c r="X91" s="132">
        <f>'Stocks 1 Day Returns'!J91-'Stocks 1 Day Returns'!J$285</f>
        <v>-7.851603355490544E-2</v>
      </c>
      <c r="Y91" s="132">
        <f>'Stocks 1 Day Returns'!K91-'Stocks 1 Day Returns'!K$285</f>
        <v>-1.4246134525393098E-2</v>
      </c>
      <c r="Z91" s="133">
        <f>'Stocks 1 Day Returns'!L91-'Stocks 1 Day Returns'!L$285</f>
        <v>1.1001687101449271E-3</v>
      </c>
    </row>
    <row r="92" spans="1:26" ht="15.6">
      <c r="A92" s="130">
        <v>45436</v>
      </c>
      <c r="B92" s="131">
        <v>2.1954889899991947E-2</v>
      </c>
      <c r="C92" s="131">
        <v>1.7263365217700111E-2</v>
      </c>
      <c r="D92" s="131">
        <v>8.0695465286342305E-3</v>
      </c>
      <c r="E92" s="131">
        <v>-3.2010633537159494E-3</v>
      </c>
      <c r="F92" s="131">
        <v>1.159929693657058E-2</v>
      </c>
      <c r="G92" s="131">
        <v>-6.1597331466420879E-3</v>
      </c>
      <c r="H92" s="131">
        <v>9.3596211096340642E-3</v>
      </c>
      <c r="I92" s="131">
        <v>5.8287990156822289E-3</v>
      </c>
      <c r="J92" s="131">
        <v>1.4086927190553267E-2</v>
      </c>
      <c r="K92" s="131">
        <v>-9.9393832011118732E-4</v>
      </c>
      <c r="L92" s="7">
        <v>-3.2150999999999999E-2</v>
      </c>
      <c r="O92" s="1">
        <v>45436</v>
      </c>
      <c r="P92" s="132">
        <f>'Stocks 1 Day Returns'!B92-'Stocks 1 Day Returns'!B$285</f>
        <v>2.27691154942345E-2</v>
      </c>
      <c r="Q92" s="132">
        <f>'Stocks 1 Day Returns'!C92-'Stocks 1 Day Returns'!C$285</f>
        <v>1.6726058419615938E-2</v>
      </c>
      <c r="R92" s="132">
        <f>'Stocks 1 Day Returns'!D92-'Stocks 1 Day Returns'!D$285</f>
        <v>7.6121629343726682E-3</v>
      </c>
      <c r="S92" s="132">
        <f>'Stocks 1 Day Returns'!E92-'Stocks 1 Day Returns'!E$285</f>
        <v>-3.2379539380378687E-3</v>
      </c>
      <c r="T92" s="132">
        <f>'Stocks 1 Day Returns'!F92-'Stocks 1 Day Returns'!F$285</f>
        <v>1.1016184315665187E-2</v>
      </c>
      <c r="U92" s="132">
        <f>'Stocks 1 Day Returns'!G92-'Stocks 1 Day Returns'!G$285</f>
        <v>-5.4447729065998218E-3</v>
      </c>
      <c r="V92" s="132">
        <f>'Stocks 1 Day Returns'!H92-'Stocks 1 Day Returns'!H$285</f>
        <v>7.3384306157139347E-3</v>
      </c>
      <c r="W92" s="132">
        <f>'Stocks 1 Day Returns'!I92-'Stocks 1 Day Returns'!I$285</f>
        <v>6.0977043307498639E-3</v>
      </c>
      <c r="X92" s="132">
        <f>'Stocks 1 Day Returns'!J92-'Stocks 1 Day Returns'!J$285</f>
        <v>1.3346847674606921E-2</v>
      </c>
      <c r="Y92" s="132">
        <f>'Stocks 1 Day Returns'!K92-'Stocks 1 Day Returns'!K$285</f>
        <v>-1.4817200245870875E-3</v>
      </c>
      <c r="Z92" s="133">
        <f>'Stocks 1 Day Returns'!L92-'Stocks 1 Day Returns'!L$285</f>
        <v>-3.238746128985507E-2</v>
      </c>
    </row>
    <row r="93" spans="1:26" ht="15.6">
      <c r="A93" s="130">
        <v>45441</v>
      </c>
      <c r="B93" s="131">
        <v>-3.2651443972852801E-2</v>
      </c>
      <c r="C93" s="131">
        <v>-1.2184050139335545E-3</v>
      </c>
      <c r="D93" s="131">
        <v>-5.4579908730765236E-3</v>
      </c>
      <c r="E93" s="131">
        <v>-7.1024762751190629E-3</v>
      </c>
      <c r="F93" s="131">
        <v>-1.7978918234280994E-2</v>
      </c>
      <c r="G93" s="131">
        <v>-1.4572643166460231E-2</v>
      </c>
      <c r="H93" s="131">
        <v>-1.3207115230100985E-2</v>
      </c>
      <c r="I93" s="131">
        <v>-1.6211177418209655E-2</v>
      </c>
      <c r="J93" s="131">
        <v>-2.2329351031226019E-2</v>
      </c>
      <c r="K93" s="131">
        <v>-3.5047293442233007E-3</v>
      </c>
      <c r="L93" s="7">
        <v>-8.0719999999999993E-3</v>
      </c>
      <c r="O93" s="1">
        <v>45441</v>
      </c>
      <c r="P93" s="132">
        <f>'Stocks 1 Day Returns'!B93-'Stocks 1 Day Returns'!B$285</f>
        <v>-3.1837218378610248E-2</v>
      </c>
      <c r="Q93" s="132">
        <f>'Stocks 1 Day Returns'!C93-'Stocks 1 Day Returns'!C$285</f>
        <v>-1.7557118120177261E-3</v>
      </c>
      <c r="R93" s="132">
        <f>'Stocks 1 Day Returns'!D93-'Stocks 1 Day Returns'!D$285</f>
        <v>-5.9153744673380859E-3</v>
      </c>
      <c r="S93" s="132">
        <f>'Stocks 1 Day Returns'!E93-'Stocks 1 Day Returns'!E$285</f>
        <v>-7.1393668594409822E-3</v>
      </c>
      <c r="T93" s="132">
        <f>'Stocks 1 Day Returns'!F93-'Stocks 1 Day Returns'!F$285</f>
        <v>-1.8562030855186387E-2</v>
      </c>
      <c r="U93" s="132">
        <f>'Stocks 1 Day Returns'!G93-'Stocks 1 Day Returns'!G$285</f>
        <v>-1.3857682926417965E-2</v>
      </c>
      <c r="V93" s="132">
        <f>'Stocks 1 Day Returns'!H93-'Stocks 1 Day Returns'!H$285</f>
        <v>-1.5228305724021115E-2</v>
      </c>
      <c r="W93" s="132">
        <f>'Stocks 1 Day Returns'!I93-'Stocks 1 Day Returns'!I$285</f>
        <v>-1.594227210314202E-2</v>
      </c>
      <c r="X93" s="132">
        <f>'Stocks 1 Day Returns'!J93-'Stocks 1 Day Returns'!J$285</f>
        <v>-2.3069430547172365E-2</v>
      </c>
      <c r="Y93" s="132">
        <f>'Stocks 1 Day Returns'!K93-'Stocks 1 Day Returns'!K$285</f>
        <v>-3.9925110486992007E-3</v>
      </c>
      <c r="Z93" s="133">
        <f>'Stocks 1 Day Returns'!L93-'Stocks 1 Day Returns'!L$285</f>
        <v>-8.3084612898550719E-3</v>
      </c>
    </row>
    <row r="94" spans="1:26" ht="15.6">
      <c r="A94" s="130">
        <v>45442</v>
      </c>
      <c r="B94" s="131">
        <v>1.1297781603628154E-2</v>
      </c>
      <c r="C94" s="131">
        <v>1.4591861356490154E-2</v>
      </c>
      <c r="D94" s="131">
        <v>-2.481203300873891E-2</v>
      </c>
      <c r="E94" s="131">
        <v>1.0164033176285781E-2</v>
      </c>
      <c r="F94" s="131">
        <v>1.7491881198106851E-2</v>
      </c>
      <c r="G94" s="131">
        <v>2.7694006259250781E-2</v>
      </c>
      <c r="H94" s="131">
        <v>2.7513799216382973E-2</v>
      </c>
      <c r="I94" s="131">
        <v>1.8036363662569999E-2</v>
      </c>
      <c r="J94" s="131">
        <v>1.5755824933430418E-2</v>
      </c>
      <c r="K94" s="131">
        <v>-5.6833921950876221E-3</v>
      </c>
      <c r="L94" s="7">
        <v>-1.28191E-2</v>
      </c>
      <c r="O94" s="1">
        <v>45442</v>
      </c>
      <c r="P94" s="132">
        <f>'Stocks 1 Day Returns'!B94-'Stocks 1 Day Returns'!B$285</f>
        <v>1.2112007197870707E-2</v>
      </c>
      <c r="Q94" s="132">
        <f>'Stocks 1 Day Returns'!C94-'Stocks 1 Day Returns'!C$285</f>
        <v>1.4054554558405983E-2</v>
      </c>
      <c r="R94" s="132">
        <f>'Stocks 1 Day Returns'!D94-'Stocks 1 Day Returns'!D$285</f>
        <v>-2.5269416603000472E-2</v>
      </c>
      <c r="S94" s="132">
        <f>'Stocks 1 Day Returns'!E94-'Stocks 1 Day Returns'!E$285</f>
        <v>1.0127142591963862E-2</v>
      </c>
      <c r="T94" s="132">
        <f>'Stocks 1 Day Returns'!F94-'Stocks 1 Day Returns'!F$285</f>
        <v>1.6908768577201458E-2</v>
      </c>
      <c r="U94" s="132">
        <f>'Stocks 1 Day Returns'!G94-'Stocks 1 Day Returns'!G$285</f>
        <v>2.8408966499293049E-2</v>
      </c>
      <c r="V94" s="132">
        <f>'Stocks 1 Day Returns'!H94-'Stocks 1 Day Returns'!H$285</f>
        <v>2.5492608722462843E-2</v>
      </c>
      <c r="W94" s="132">
        <f>'Stocks 1 Day Returns'!I94-'Stocks 1 Day Returns'!I$285</f>
        <v>1.8305268977637634E-2</v>
      </c>
      <c r="X94" s="132">
        <f>'Stocks 1 Day Returns'!J94-'Stocks 1 Day Returns'!J$285</f>
        <v>1.5015745417484072E-2</v>
      </c>
      <c r="Y94" s="132">
        <f>'Stocks 1 Day Returns'!K94-'Stocks 1 Day Returns'!K$285</f>
        <v>-6.171173899563522E-3</v>
      </c>
      <c r="Z94" s="133">
        <f>'Stocks 1 Day Returns'!L94-'Stocks 1 Day Returns'!L$285</f>
        <v>-1.3055561289855072E-2</v>
      </c>
    </row>
    <row r="95" spans="1:26" ht="15.6">
      <c r="A95" s="130">
        <v>45443</v>
      </c>
      <c r="B95" s="131">
        <v>2.790623932448355E-2</v>
      </c>
      <c r="C95" s="131">
        <v>1.0963621377249044E-2</v>
      </c>
      <c r="D95" s="131">
        <v>7.0312543682513606E-3</v>
      </c>
      <c r="E95" s="131">
        <v>1.4203491056441031E-2</v>
      </c>
      <c r="F95" s="131">
        <v>2.777450120673719E-2</v>
      </c>
      <c r="G95" s="131">
        <v>2.3568671437740552E-2</v>
      </c>
      <c r="H95" s="131">
        <v>4.2527822828822837E-2</v>
      </c>
      <c r="I95" s="131">
        <v>3.1593994735897191E-2</v>
      </c>
      <c r="J95" s="131">
        <v>3.4214934999756919E-2</v>
      </c>
      <c r="K95" s="131">
        <v>-1.0240302081774955E-2</v>
      </c>
      <c r="L95" s="7">
        <v>-2.1033400000000001E-2</v>
      </c>
      <c r="O95" s="1">
        <v>45443</v>
      </c>
      <c r="P95" s="132">
        <f>'Stocks 1 Day Returns'!B95-'Stocks 1 Day Returns'!B$285</f>
        <v>2.8720464918726103E-2</v>
      </c>
      <c r="Q95" s="132">
        <f>'Stocks 1 Day Returns'!C95-'Stocks 1 Day Returns'!C$285</f>
        <v>1.0426314579164873E-2</v>
      </c>
      <c r="R95" s="132">
        <f>'Stocks 1 Day Returns'!D95-'Stocks 1 Day Returns'!D$285</f>
        <v>6.5738707739897984E-3</v>
      </c>
      <c r="S95" s="132">
        <f>'Stocks 1 Day Returns'!E95-'Stocks 1 Day Returns'!E$285</f>
        <v>1.4166600472119113E-2</v>
      </c>
      <c r="T95" s="132">
        <f>'Stocks 1 Day Returns'!F95-'Stocks 1 Day Returns'!F$285</f>
        <v>2.7191388585831797E-2</v>
      </c>
      <c r="U95" s="132">
        <f>'Stocks 1 Day Returns'!G95-'Stocks 1 Day Returns'!G$285</f>
        <v>2.4283631677782819E-2</v>
      </c>
      <c r="V95" s="132">
        <f>'Stocks 1 Day Returns'!H95-'Stocks 1 Day Returns'!H$285</f>
        <v>4.0506632334902704E-2</v>
      </c>
      <c r="W95" s="132">
        <f>'Stocks 1 Day Returns'!I95-'Stocks 1 Day Returns'!I$285</f>
        <v>3.1862900050964829E-2</v>
      </c>
      <c r="X95" s="132">
        <f>'Stocks 1 Day Returns'!J95-'Stocks 1 Day Returns'!J$285</f>
        <v>3.3474855483810573E-2</v>
      </c>
      <c r="Y95" s="132">
        <f>'Stocks 1 Day Returns'!K95-'Stocks 1 Day Returns'!K$285</f>
        <v>-1.0728083786250855E-2</v>
      </c>
      <c r="Z95" s="133">
        <f>'Stocks 1 Day Returns'!L95-'Stocks 1 Day Returns'!L$285</f>
        <v>-2.1269861289855075E-2</v>
      </c>
    </row>
    <row r="96" spans="1:26" ht="15.6">
      <c r="A96" s="130">
        <v>45448</v>
      </c>
      <c r="B96" s="131">
        <v>1.7886538052579004E-2</v>
      </c>
      <c r="C96" s="131">
        <v>8.5108829585411883E-4</v>
      </c>
      <c r="D96" s="131">
        <v>1.2035586001666099E-2</v>
      </c>
      <c r="E96" s="131">
        <v>-3.6234996385399287E-2</v>
      </c>
      <c r="F96" s="131">
        <v>-2.4503534296719254E-2</v>
      </c>
      <c r="G96" s="131">
        <v>1.5635062662548993E-3</v>
      </c>
      <c r="H96" s="131">
        <v>9.8326950081384368E-4</v>
      </c>
      <c r="I96" s="131">
        <v>-1.4230483175250996E-2</v>
      </c>
      <c r="J96" s="131">
        <v>-4.398159333761642E-4</v>
      </c>
      <c r="K96" s="131">
        <v>3.8268653341966274E-3</v>
      </c>
      <c r="L96" s="7">
        <v>-1.2244999999999999E-3</v>
      </c>
      <c r="O96" s="1">
        <v>45448</v>
      </c>
      <c r="P96" s="132">
        <f>'Stocks 1 Day Returns'!B96-'Stocks 1 Day Returns'!B$285</f>
        <v>1.8700763646821557E-2</v>
      </c>
      <c r="Q96" s="132">
        <f>'Stocks 1 Day Returns'!C96-'Stocks 1 Day Returns'!C$285</f>
        <v>3.1378149776994729E-4</v>
      </c>
      <c r="R96" s="132">
        <f>'Stocks 1 Day Returns'!D96-'Stocks 1 Day Returns'!D$285</f>
        <v>1.1578202407404536E-2</v>
      </c>
      <c r="S96" s="132">
        <f>'Stocks 1 Day Returns'!E96-'Stocks 1 Day Returns'!E$285</f>
        <v>-3.6271886969721209E-2</v>
      </c>
      <c r="T96" s="132">
        <f>'Stocks 1 Day Returns'!F96-'Stocks 1 Day Returns'!F$285</f>
        <v>-2.5086646917624647E-2</v>
      </c>
      <c r="U96" s="132">
        <f>'Stocks 1 Day Returns'!G96-'Stocks 1 Day Returns'!G$285</f>
        <v>2.2784665062971659E-3</v>
      </c>
      <c r="V96" s="132">
        <f>'Stocks 1 Day Returns'!H96-'Stocks 1 Day Returns'!H$285</f>
        <v>-1.0379209931062863E-3</v>
      </c>
      <c r="W96" s="132">
        <f>'Stocks 1 Day Returns'!I96-'Stocks 1 Day Returns'!I$285</f>
        <v>-1.3961577860183361E-2</v>
      </c>
      <c r="X96" s="132">
        <f>'Stocks 1 Day Returns'!J96-'Stocks 1 Day Returns'!J$285</f>
        <v>-1.1798954493225109E-3</v>
      </c>
      <c r="Y96" s="132">
        <f>'Stocks 1 Day Returns'!K96-'Stocks 1 Day Returns'!K$285</f>
        <v>3.339083629720727E-3</v>
      </c>
      <c r="Z96" s="133">
        <f>'Stocks 1 Day Returns'!L96-'Stocks 1 Day Returns'!L$285</f>
        <v>-1.4609612898550727E-3</v>
      </c>
    </row>
    <row r="97" spans="1:26" ht="15.6">
      <c r="A97" s="130">
        <v>45449</v>
      </c>
      <c r="B97" s="131">
        <v>-1.1849567947069928E-2</v>
      </c>
      <c r="C97" s="131">
        <v>-7.2509202490964597E-3</v>
      </c>
      <c r="D97" s="131">
        <v>1.0471348153113791E-3</v>
      </c>
      <c r="E97" s="131">
        <v>4.4070438915146948E-3</v>
      </c>
      <c r="F97" s="131">
        <v>-3.0121786223702429E-3</v>
      </c>
      <c r="G97" s="131">
        <v>8.7929369963977155E-3</v>
      </c>
      <c r="H97" s="131">
        <v>-3.7464801657915991E-4</v>
      </c>
      <c r="I97" s="131">
        <v>5.9733901443397297E-3</v>
      </c>
      <c r="J97" s="131">
        <v>8.1129208300787514E-3</v>
      </c>
      <c r="K97" s="131">
        <v>2.036207083600261E-2</v>
      </c>
      <c r="L97" s="7">
        <v>-1.02515E-2</v>
      </c>
      <c r="O97" s="1">
        <v>45449</v>
      </c>
      <c r="P97" s="132">
        <f>'Stocks 1 Day Returns'!B97-'Stocks 1 Day Returns'!B$285</f>
        <v>-1.1035342352827375E-2</v>
      </c>
      <c r="Q97" s="132">
        <f>'Stocks 1 Day Returns'!C97-'Stocks 1 Day Returns'!C$285</f>
        <v>-7.7882270471806309E-3</v>
      </c>
      <c r="R97" s="132">
        <f>'Stocks 1 Day Returns'!D97-'Stocks 1 Day Returns'!D$285</f>
        <v>5.8975122104981681E-4</v>
      </c>
      <c r="S97" s="132">
        <f>'Stocks 1 Day Returns'!E97-'Stocks 1 Day Returns'!E$285</f>
        <v>4.3701533071927754E-3</v>
      </c>
      <c r="T97" s="132">
        <f>'Stocks 1 Day Returns'!F97-'Stocks 1 Day Returns'!F$285</f>
        <v>-3.5952912432756362E-3</v>
      </c>
      <c r="U97" s="132">
        <f>'Stocks 1 Day Returns'!G97-'Stocks 1 Day Returns'!G$285</f>
        <v>9.5078972364399817E-3</v>
      </c>
      <c r="V97" s="132">
        <f>'Stocks 1 Day Returns'!H97-'Stocks 1 Day Returns'!H$285</f>
        <v>-2.3958385104992899E-3</v>
      </c>
      <c r="W97" s="132">
        <f>'Stocks 1 Day Returns'!I97-'Stocks 1 Day Returns'!I$285</f>
        <v>6.2422954594073647E-3</v>
      </c>
      <c r="X97" s="132">
        <f>'Stocks 1 Day Returns'!J97-'Stocks 1 Day Returns'!J$285</f>
        <v>7.3728413141324048E-3</v>
      </c>
      <c r="Y97" s="132">
        <f>'Stocks 1 Day Returns'!K97-'Stocks 1 Day Returns'!K$285</f>
        <v>1.987428913152671E-2</v>
      </c>
      <c r="Z97" s="133">
        <f>'Stocks 1 Day Returns'!L97-'Stocks 1 Day Returns'!L$285</f>
        <v>-1.0487961289855073E-2</v>
      </c>
    </row>
    <row r="98" spans="1:26" ht="15.6">
      <c r="A98" s="130">
        <v>45450</v>
      </c>
      <c r="B98" s="131">
        <v>1.0710695981694496E-2</v>
      </c>
      <c r="C98" s="131">
        <v>1.2583675097366243E-2</v>
      </c>
      <c r="D98" s="131">
        <v>-1.3892424377670576E-3</v>
      </c>
      <c r="E98" s="131">
        <v>-8.2483680705247586E-3</v>
      </c>
      <c r="F98" s="131">
        <v>3.4504740553520374E-3</v>
      </c>
      <c r="G98" s="131">
        <v>-9.9616509203391823E-3</v>
      </c>
      <c r="H98" s="131">
        <v>2.6015178024223484E-3</v>
      </c>
      <c r="I98" s="131">
        <v>1.151461651062835E-3</v>
      </c>
      <c r="J98" s="131">
        <v>-5.9763126880617579E-3</v>
      </c>
      <c r="K98" s="131">
        <v>-3.5951906634635877E-3</v>
      </c>
      <c r="L98" s="7">
        <v>-5.1117999999999997E-3</v>
      </c>
      <c r="O98" s="1">
        <v>45450</v>
      </c>
      <c r="P98" s="132">
        <f>'Stocks 1 Day Returns'!B98-'Stocks 1 Day Returns'!B$285</f>
        <v>1.1524921575937049E-2</v>
      </c>
      <c r="Q98" s="132">
        <f>'Stocks 1 Day Returns'!C98-'Stocks 1 Day Returns'!C$285</f>
        <v>1.2046368299282071E-2</v>
      </c>
      <c r="R98" s="132">
        <f>'Stocks 1 Day Returns'!D98-'Stocks 1 Day Returns'!D$285</f>
        <v>-1.8466260320286199E-3</v>
      </c>
      <c r="S98" s="132">
        <f>'Stocks 1 Day Returns'!E98-'Stocks 1 Day Returns'!E$285</f>
        <v>-8.2852586548466771E-3</v>
      </c>
      <c r="T98" s="132">
        <f>'Stocks 1 Day Returns'!F98-'Stocks 1 Day Returns'!F$285</f>
        <v>2.8673614344466442E-3</v>
      </c>
      <c r="U98" s="132">
        <f>'Stocks 1 Day Returns'!G98-'Stocks 1 Day Returns'!G$285</f>
        <v>-9.2466906802969161E-3</v>
      </c>
      <c r="V98" s="132">
        <f>'Stocks 1 Day Returns'!H98-'Stocks 1 Day Returns'!H$285</f>
        <v>5.803273085022184E-4</v>
      </c>
      <c r="W98" s="132">
        <f>'Stocks 1 Day Returns'!I98-'Stocks 1 Day Returns'!I$285</f>
        <v>1.4203669661304705E-3</v>
      </c>
      <c r="X98" s="132">
        <f>'Stocks 1 Day Returns'!J98-'Stocks 1 Day Returns'!J$285</f>
        <v>-6.7163922040081045E-3</v>
      </c>
      <c r="Y98" s="132">
        <f>'Stocks 1 Day Returns'!K98-'Stocks 1 Day Returns'!K$285</f>
        <v>-4.0829723679394877E-3</v>
      </c>
      <c r="Z98" s="133">
        <f>'Stocks 1 Day Returns'!L98-'Stocks 1 Day Returns'!L$285</f>
        <v>-5.3482612898550722E-3</v>
      </c>
    </row>
    <row r="99" spans="1:26" ht="15.6">
      <c r="A99" s="130">
        <v>45455</v>
      </c>
      <c r="B99" s="131">
        <v>-4.8728243016677997E-3</v>
      </c>
      <c r="C99" s="131">
        <v>2.8890385136015162E-2</v>
      </c>
      <c r="D99" s="131">
        <v>1.9676927842295022E-2</v>
      </c>
      <c r="E99" s="131">
        <v>-2.9748602544678038E-3</v>
      </c>
      <c r="F99" s="131">
        <v>-3.9078319101137904E-4</v>
      </c>
      <c r="G99" s="131">
        <v>-1.4873736389385162E-2</v>
      </c>
      <c r="H99" s="131">
        <v>1.37901603267363E-2</v>
      </c>
      <c r="I99" s="131">
        <v>-1.4206730227425579E-2</v>
      </c>
      <c r="J99" s="131">
        <v>-1.4957303349388051E-2</v>
      </c>
      <c r="K99" s="131">
        <v>-1.5131093629964232E-3</v>
      </c>
      <c r="L99" s="7">
        <v>5.7556700000000001E-3</v>
      </c>
      <c r="O99" s="1">
        <v>45455</v>
      </c>
      <c r="P99" s="132">
        <f>'Stocks 1 Day Returns'!B99-'Stocks 1 Day Returns'!B$285</f>
        <v>-4.0585987074252478E-3</v>
      </c>
      <c r="Q99" s="132">
        <f>'Stocks 1 Day Returns'!C99-'Stocks 1 Day Returns'!C$285</f>
        <v>2.8353078337930989E-2</v>
      </c>
      <c r="R99" s="132">
        <f>'Stocks 1 Day Returns'!D99-'Stocks 1 Day Returns'!D$285</f>
        <v>1.921954424803346E-2</v>
      </c>
      <c r="S99" s="132">
        <f>'Stocks 1 Day Returns'!E99-'Stocks 1 Day Returns'!E$285</f>
        <v>-3.0117508387897231E-3</v>
      </c>
      <c r="T99" s="132">
        <f>'Stocks 1 Day Returns'!F99-'Stocks 1 Day Returns'!F$285</f>
        <v>-9.7389581191677254E-4</v>
      </c>
      <c r="U99" s="132">
        <f>'Stocks 1 Day Returns'!G99-'Stocks 1 Day Returns'!G$285</f>
        <v>-1.4158776149342895E-2</v>
      </c>
      <c r="V99" s="132">
        <f>'Stocks 1 Day Returns'!H99-'Stocks 1 Day Returns'!H$285</f>
        <v>1.1768969832816171E-2</v>
      </c>
      <c r="W99" s="132">
        <f>'Stocks 1 Day Returns'!I99-'Stocks 1 Day Returns'!I$285</f>
        <v>-1.3937824912357944E-2</v>
      </c>
      <c r="X99" s="132">
        <f>'Stocks 1 Day Returns'!J99-'Stocks 1 Day Returns'!J$285</f>
        <v>-1.5697382865334397E-2</v>
      </c>
      <c r="Y99" s="132">
        <f>'Stocks 1 Day Returns'!K99-'Stocks 1 Day Returns'!K$285</f>
        <v>-2.0008910674723236E-3</v>
      </c>
      <c r="Z99" s="133">
        <f>'Stocks 1 Day Returns'!L99-'Stocks 1 Day Returns'!L$285</f>
        <v>5.5192087101449275E-3</v>
      </c>
    </row>
    <row r="100" spans="1:26" ht="15.6">
      <c r="A100" s="130">
        <v>45464</v>
      </c>
      <c r="B100" s="131">
        <v>4.9626068784910382E-2</v>
      </c>
      <c r="C100" s="131">
        <v>2.2961373975768584E-2</v>
      </c>
      <c r="D100" s="131">
        <v>4.3221619627653141E-2</v>
      </c>
      <c r="E100" s="131">
        <v>4.6370657627816225E-2</v>
      </c>
      <c r="F100" s="131">
        <v>3.8123298636341119E-2</v>
      </c>
      <c r="G100" s="131">
        <v>3.8425346725191378E-2</v>
      </c>
      <c r="H100" s="131">
        <v>3.2676434123689146E-2</v>
      </c>
      <c r="I100" s="131">
        <v>2.4783019627068414E-2</v>
      </c>
      <c r="J100" s="131">
        <v>3.5282995014894514E-2</v>
      </c>
      <c r="K100" s="131">
        <v>5.0311917364029624E-2</v>
      </c>
      <c r="L100" s="7">
        <v>3.8651599999999999E-3</v>
      </c>
      <c r="O100" s="1">
        <v>45464</v>
      </c>
      <c r="P100" s="132">
        <f>'Stocks 1 Day Returns'!B100-'Stocks 1 Day Returns'!B$285</f>
        <v>5.0440294379152935E-2</v>
      </c>
      <c r="Q100" s="132">
        <f>'Stocks 1 Day Returns'!C100-'Stocks 1 Day Returns'!C$285</f>
        <v>2.2424067177684411E-2</v>
      </c>
      <c r="R100" s="132">
        <f>'Stocks 1 Day Returns'!D100-'Stocks 1 Day Returns'!D$285</f>
        <v>4.2764236033391578E-2</v>
      </c>
      <c r="S100" s="132">
        <f>'Stocks 1 Day Returns'!E100-'Stocks 1 Day Returns'!E$285</f>
        <v>4.6333767043494303E-2</v>
      </c>
      <c r="T100" s="132">
        <f>'Stocks 1 Day Returns'!F100-'Stocks 1 Day Returns'!F$285</f>
        <v>3.7540186015435725E-2</v>
      </c>
      <c r="U100" s="132">
        <f>'Stocks 1 Day Returns'!G100-'Stocks 1 Day Returns'!G$285</f>
        <v>3.9140306965233643E-2</v>
      </c>
      <c r="V100" s="132">
        <f>'Stocks 1 Day Returns'!H100-'Stocks 1 Day Returns'!H$285</f>
        <v>3.0655243629769017E-2</v>
      </c>
      <c r="W100" s="132">
        <f>'Stocks 1 Day Returns'!I100-'Stocks 1 Day Returns'!I$285</f>
        <v>2.5051924942136049E-2</v>
      </c>
      <c r="X100" s="132">
        <f>'Stocks 1 Day Returns'!J100-'Stocks 1 Day Returns'!J$285</f>
        <v>3.4542915498948168E-2</v>
      </c>
      <c r="Y100" s="132">
        <f>'Stocks 1 Day Returns'!K100-'Stocks 1 Day Returns'!K$285</f>
        <v>4.9824135659553723E-2</v>
      </c>
      <c r="Z100" s="133">
        <f>'Stocks 1 Day Returns'!L100-'Stocks 1 Day Returns'!L$285</f>
        <v>3.6286987101449273E-3</v>
      </c>
    </row>
    <row r="101" spans="1:26" ht="15.6">
      <c r="A101" s="130">
        <v>45469</v>
      </c>
      <c r="B101" s="131">
        <v>-7.5977698825788753E-3</v>
      </c>
      <c r="C101" s="131">
        <v>1.8872598687486253E-2</v>
      </c>
      <c r="D101" s="131">
        <v>1.5815385485418165E-3</v>
      </c>
      <c r="E101" s="131">
        <v>-1.2061773823592414E-2</v>
      </c>
      <c r="F101" s="131">
        <v>-1.2942172953831488E-3</v>
      </c>
      <c r="G101" s="131">
        <v>0.15400797609547157</v>
      </c>
      <c r="H101" s="131">
        <v>-1.4873717297604894E-2</v>
      </c>
      <c r="I101" s="131">
        <v>-1.6921293248392644E-2</v>
      </c>
      <c r="J101" s="131">
        <v>1.829740342126529E-2</v>
      </c>
      <c r="K101" s="131">
        <v>3.7873099785251219E-2</v>
      </c>
      <c r="L101" s="7">
        <v>5.4381000000000004E-3</v>
      </c>
      <c r="O101" s="1">
        <v>45469</v>
      </c>
      <c r="P101" s="132">
        <f>'Stocks 1 Day Returns'!B101-'Stocks 1 Day Returns'!B$285</f>
        <v>-6.7835442883363234E-3</v>
      </c>
      <c r="Q101" s="132">
        <f>'Stocks 1 Day Returns'!C101-'Stocks 1 Day Returns'!C$285</f>
        <v>1.833529188940208E-2</v>
      </c>
      <c r="R101" s="132">
        <f>'Stocks 1 Day Returns'!D101-'Stocks 1 Day Returns'!D$285</f>
        <v>1.1241549542802542E-3</v>
      </c>
      <c r="S101" s="132">
        <f>'Stocks 1 Day Returns'!E101-'Stocks 1 Day Returns'!E$285</f>
        <v>-1.2098664407914333E-2</v>
      </c>
      <c r="T101" s="132">
        <f>'Stocks 1 Day Returns'!F101-'Stocks 1 Day Returns'!F$285</f>
        <v>-1.8773299162885423E-3</v>
      </c>
      <c r="U101" s="132">
        <f>'Stocks 1 Day Returns'!G101-'Stocks 1 Day Returns'!G$285</f>
        <v>0.15472293633551384</v>
      </c>
      <c r="V101" s="132">
        <f>'Stocks 1 Day Returns'!H101-'Stocks 1 Day Returns'!H$285</f>
        <v>-1.6894907791525023E-2</v>
      </c>
      <c r="W101" s="132">
        <f>'Stocks 1 Day Returns'!I101-'Stocks 1 Day Returns'!I$285</f>
        <v>-1.6652387933325009E-2</v>
      </c>
      <c r="X101" s="132">
        <f>'Stocks 1 Day Returns'!J101-'Stocks 1 Day Returns'!J$285</f>
        <v>1.7557323905318944E-2</v>
      </c>
      <c r="Y101" s="132">
        <f>'Stocks 1 Day Returns'!K101-'Stocks 1 Day Returns'!K$285</f>
        <v>3.7385318080775318E-2</v>
      </c>
      <c r="Z101" s="133">
        <f>'Stocks 1 Day Returns'!L101-'Stocks 1 Day Returns'!L$285</f>
        <v>5.2016387101449279E-3</v>
      </c>
    </row>
    <row r="102" spans="1:26" ht="15.6">
      <c r="A102" s="130">
        <v>45470</v>
      </c>
      <c r="B102" s="131">
        <v>7.7128726361901379E-3</v>
      </c>
      <c r="C102" s="131">
        <v>1.0075854348528868E-2</v>
      </c>
      <c r="D102" s="131">
        <v>7.6010095684073686E-3</v>
      </c>
      <c r="E102" s="131">
        <v>1.8732812332823423E-2</v>
      </c>
      <c r="F102" s="131">
        <v>5.9672845545710729E-3</v>
      </c>
      <c r="G102" s="131">
        <v>3.6201275731564397E-3</v>
      </c>
      <c r="H102" s="131">
        <v>1.8893738984266939E-3</v>
      </c>
      <c r="I102" s="131">
        <v>8.4526913188727182E-3</v>
      </c>
      <c r="J102" s="131">
        <v>2.8666997561997754E-2</v>
      </c>
      <c r="K102" s="131">
        <v>2.8098277922021797E-2</v>
      </c>
      <c r="L102" s="7">
        <v>-1.12639E-2</v>
      </c>
      <c r="O102" s="1">
        <v>45470</v>
      </c>
      <c r="P102" s="132">
        <f>'Stocks 1 Day Returns'!B102-'Stocks 1 Day Returns'!B$285</f>
        <v>8.5270982304326906E-3</v>
      </c>
      <c r="Q102" s="132">
        <f>'Stocks 1 Day Returns'!C102-'Stocks 1 Day Returns'!C$285</f>
        <v>9.5385475504446964E-3</v>
      </c>
      <c r="R102" s="132">
        <f>'Stocks 1 Day Returns'!D102-'Stocks 1 Day Returns'!D$285</f>
        <v>7.1436259741458064E-3</v>
      </c>
      <c r="S102" s="132">
        <f>'Stocks 1 Day Returns'!E102-'Stocks 1 Day Returns'!E$285</f>
        <v>1.8695921748501505E-2</v>
      </c>
      <c r="T102" s="132">
        <f>'Stocks 1 Day Returns'!F102-'Stocks 1 Day Returns'!F$285</f>
        <v>5.3841719336656796E-3</v>
      </c>
      <c r="U102" s="132">
        <f>'Stocks 1 Day Returns'!G102-'Stocks 1 Day Returns'!G$285</f>
        <v>4.3350878131987059E-3</v>
      </c>
      <c r="V102" s="132">
        <f>'Stocks 1 Day Returns'!H102-'Stocks 1 Day Returns'!H$285</f>
        <v>-1.3181659549343612E-4</v>
      </c>
      <c r="W102" s="132">
        <f>'Stocks 1 Day Returns'!I102-'Stocks 1 Day Returns'!I$285</f>
        <v>8.7215966339403532E-3</v>
      </c>
      <c r="X102" s="132">
        <f>'Stocks 1 Day Returns'!J102-'Stocks 1 Day Returns'!J$285</f>
        <v>2.7926918046051408E-2</v>
      </c>
      <c r="Y102" s="132">
        <f>'Stocks 1 Day Returns'!K102-'Stocks 1 Day Returns'!K$285</f>
        <v>2.7610496217545896E-2</v>
      </c>
      <c r="Z102" s="133">
        <f>'Stocks 1 Day Returns'!L102-'Stocks 1 Day Returns'!L$285</f>
        <v>-1.1500361289855073E-2</v>
      </c>
    </row>
    <row r="103" spans="1:26" ht="15.6">
      <c r="A103" s="130">
        <v>45471</v>
      </c>
      <c r="B103" s="131">
        <v>-2.0350983343479845E-2</v>
      </c>
      <c r="C103" s="131">
        <v>-4.8099138983858869E-2</v>
      </c>
      <c r="D103" s="131">
        <v>-4.4978061816597026E-2</v>
      </c>
      <c r="E103" s="131">
        <v>-3.1147660786290388E-2</v>
      </c>
      <c r="F103" s="131">
        <v>-5.9647040264543594E-2</v>
      </c>
      <c r="G103" s="131">
        <v>-1.8059991228681072E-2</v>
      </c>
      <c r="H103" s="131">
        <v>-1.36894850109468E-2</v>
      </c>
      <c r="I103" s="131">
        <v>-3.1752211569649802E-2</v>
      </c>
      <c r="J103" s="131">
        <v>-3.5022109184834282E-2</v>
      </c>
      <c r="K103" s="131">
        <v>-5.4868524754966286E-2</v>
      </c>
      <c r="L103" s="7">
        <v>-1.3891499999999999E-2</v>
      </c>
      <c r="O103" s="1">
        <v>45471</v>
      </c>
      <c r="P103" s="132">
        <f>'Stocks 1 Day Returns'!B103-'Stocks 1 Day Returns'!B$285</f>
        <v>-1.9536757749237292E-2</v>
      </c>
      <c r="Q103" s="132">
        <f>'Stocks 1 Day Returns'!C103-'Stocks 1 Day Returns'!C$285</f>
        <v>-4.8636445781943038E-2</v>
      </c>
      <c r="R103" s="132">
        <f>'Stocks 1 Day Returns'!D103-'Stocks 1 Day Returns'!D$285</f>
        <v>-4.5435445410858588E-2</v>
      </c>
      <c r="S103" s="132">
        <f>'Stocks 1 Day Returns'!E103-'Stocks 1 Day Returns'!E$285</f>
        <v>-3.1184551370612306E-2</v>
      </c>
      <c r="T103" s="132">
        <f>'Stocks 1 Day Returns'!F103-'Stocks 1 Day Returns'!F$285</f>
        <v>-6.0230152885448987E-2</v>
      </c>
      <c r="U103" s="132">
        <f>'Stocks 1 Day Returns'!G103-'Stocks 1 Day Returns'!G$285</f>
        <v>-1.7345030988638804E-2</v>
      </c>
      <c r="V103" s="132">
        <f>'Stocks 1 Day Returns'!H103-'Stocks 1 Day Returns'!H$285</f>
        <v>-1.571067550486693E-2</v>
      </c>
      <c r="W103" s="132">
        <f>'Stocks 1 Day Returns'!I103-'Stocks 1 Day Returns'!I$285</f>
        <v>-3.1483306254582163E-2</v>
      </c>
      <c r="X103" s="132">
        <f>'Stocks 1 Day Returns'!J103-'Stocks 1 Day Returns'!J$285</f>
        <v>-3.5762188700780628E-2</v>
      </c>
      <c r="Y103" s="132">
        <f>'Stocks 1 Day Returns'!K103-'Stocks 1 Day Returns'!K$285</f>
        <v>-5.5356306459442187E-2</v>
      </c>
      <c r="Z103" s="133">
        <f>'Stocks 1 Day Returns'!L103-'Stocks 1 Day Returns'!L$285</f>
        <v>-1.4127961289855072E-2</v>
      </c>
    </row>
    <row r="104" spans="1:26" ht="15.6">
      <c r="A104" s="130">
        <v>45476</v>
      </c>
      <c r="B104" s="131">
        <v>1.3150817876992793E-2</v>
      </c>
      <c r="C104" s="131">
        <v>1.3817470655373976E-2</v>
      </c>
      <c r="D104" s="131">
        <v>1.12301964261039E-2</v>
      </c>
      <c r="E104" s="131">
        <v>3.9095623362221943E-3</v>
      </c>
      <c r="F104" s="131">
        <v>1.433770527170819E-2</v>
      </c>
      <c r="G104" s="131">
        <v>-7.2832819001341642E-3</v>
      </c>
      <c r="H104" s="131">
        <v>2.8076516520061379E-3</v>
      </c>
      <c r="I104" s="131">
        <v>7.7029489559581332E-3</v>
      </c>
      <c r="J104" s="131">
        <v>1.9261016403824271E-3</v>
      </c>
      <c r="K104" s="131">
        <v>-4.18575630146234E-3</v>
      </c>
      <c r="L104" s="7">
        <v>5.7509400000000004E-3</v>
      </c>
      <c r="O104" s="1">
        <v>45476</v>
      </c>
      <c r="P104" s="132">
        <f>'Stocks 1 Day Returns'!B104-'Stocks 1 Day Returns'!B$285</f>
        <v>1.3965043471235346E-2</v>
      </c>
      <c r="Q104" s="132">
        <f>'Stocks 1 Day Returns'!C104-'Stocks 1 Day Returns'!C$285</f>
        <v>1.3280163857289804E-2</v>
      </c>
      <c r="R104" s="132">
        <f>'Stocks 1 Day Returns'!D104-'Stocks 1 Day Returns'!D$285</f>
        <v>1.0772812831842338E-2</v>
      </c>
      <c r="S104" s="132">
        <f>'Stocks 1 Day Returns'!E104-'Stocks 1 Day Returns'!E$285</f>
        <v>3.872671751900275E-3</v>
      </c>
      <c r="T104" s="132">
        <f>'Stocks 1 Day Returns'!F104-'Stocks 1 Day Returns'!F$285</f>
        <v>1.3754592650802797E-2</v>
      </c>
      <c r="U104" s="132">
        <f>'Stocks 1 Day Returns'!G104-'Stocks 1 Day Returns'!G$285</f>
        <v>-6.568321660091898E-3</v>
      </c>
      <c r="V104" s="132">
        <f>'Stocks 1 Day Returns'!H104-'Stocks 1 Day Returns'!H$285</f>
        <v>7.8646115808600784E-4</v>
      </c>
      <c r="W104" s="132">
        <f>'Stocks 1 Day Returns'!I104-'Stocks 1 Day Returns'!I$285</f>
        <v>7.9718542710257682E-3</v>
      </c>
      <c r="X104" s="132">
        <f>'Stocks 1 Day Returns'!J104-'Stocks 1 Day Returns'!J$285</f>
        <v>1.1860221244360805E-3</v>
      </c>
      <c r="Y104" s="132">
        <f>'Stocks 1 Day Returns'!K104-'Stocks 1 Day Returns'!K$285</f>
        <v>-4.67353800593824E-3</v>
      </c>
      <c r="Z104" s="133">
        <f>'Stocks 1 Day Returns'!L104-'Stocks 1 Day Returns'!L$285</f>
        <v>5.5144787101449278E-3</v>
      </c>
    </row>
    <row r="105" spans="1:26" ht="15.6">
      <c r="A105" s="130">
        <v>45483</v>
      </c>
      <c r="B105" s="131">
        <v>6.2002624763641823E-3</v>
      </c>
      <c r="C105" s="131">
        <v>1.6888880215071289E-2</v>
      </c>
      <c r="D105" s="131">
        <v>1.2694767036118382E-2</v>
      </c>
      <c r="E105" s="131">
        <v>8.3633732203005628E-3</v>
      </c>
      <c r="F105" s="131">
        <v>-2.7021177928706619E-3</v>
      </c>
      <c r="G105" s="131">
        <v>-3.8113143431717234E-5</v>
      </c>
      <c r="H105" s="131">
        <v>3.9462572976836086E-3</v>
      </c>
      <c r="I105" s="131">
        <v>1.2148362497153231E-2</v>
      </c>
      <c r="J105" s="131">
        <v>7.8971346831546718E-4</v>
      </c>
      <c r="K105" s="131">
        <v>3.73857435428393E-4</v>
      </c>
      <c r="L105" s="7">
        <v>-8.1922999999999996E-3</v>
      </c>
      <c r="O105" s="1">
        <v>45483</v>
      </c>
      <c r="P105" s="132">
        <f>'Stocks 1 Day Returns'!B105-'Stocks 1 Day Returns'!B$285</f>
        <v>7.0144880706067341E-3</v>
      </c>
      <c r="Q105" s="132">
        <f>'Stocks 1 Day Returns'!C105-'Stocks 1 Day Returns'!C$285</f>
        <v>1.6351573416987116E-2</v>
      </c>
      <c r="R105" s="132">
        <f>'Stocks 1 Day Returns'!D105-'Stocks 1 Day Returns'!D$285</f>
        <v>1.2237383441856819E-2</v>
      </c>
      <c r="S105" s="132">
        <f>'Stocks 1 Day Returns'!E105-'Stocks 1 Day Returns'!E$285</f>
        <v>8.3264826359786444E-3</v>
      </c>
      <c r="T105" s="132">
        <f>'Stocks 1 Day Returns'!F105-'Stocks 1 Day Returns'!F$285</f>
        <v>-3.2852304137760552E-3</v>
      </c>
      <c r="U105" s="132">
        <f>'Stocks 1 Day Returns'!G105-'Stocks 1 Day Returns'!G$285</f>
        <v>6.7684709661054937E-4</v>
      </c>
      <c r="V105" s="132">
        <f>'Stocks 1 Day Returns'!H105-'Stocks 1 Day Returns'!H$285</f>
        <v>1.9250668037634785E-3</v>
      </c>
      <c r="W105" s="132">
        <f>'Stocks 1 Day Returns'!I105-'Stocks 1 Day Returns'!I$285</f>
        <v>1.2417267812220866E-2</v>
      </c>
      <c r="X105" s="132">
        <f>'Stocks 1 Day Returns'!J105-'Stocks 1 Day Returns'!J$285</f>
        <v>4.9633952369120622E-5</v>
      </c>
      <c r="Y105" s="132">
        <f>'Stocks 1 Day Returns'!K105-'Stocks 1 Day Returns'!K$285</f>
        <v>-1.1392426904750726E-4</v>
      </c>
      <c r="Z105" s="133">
        <f>'Stocks 1 Day Returns'!L105-'Stocks 1 Day Returns'!L$285</f>
        <v>-8.4287612898550721E-3</v>
      </c>
    </row>
    <row r="106" spans="1:26" ht="15.6">
      <c r="A106" s="130">
        <v>45484</v>
      </c>
      <c r="B106" s="131">
        <v>-4.0904471592321578E-2</v>
      </c>
      <c r="C106" s="131">
        <v>-2.486358434856728E-2</v>
      </c>
      <c r="D106" s="131">
        <v>-2.641221616970657E-2</v>
      </c>
      <c r="E106" s="131">
        <v>8.8904463379588794E-3</v>
      </c>
      <c r="F106" s="131">
        <v>-5.4909550728515777E-3</v>
      </c>
      <c r="G106" s="131">
        <v>1.9661901755039013E-2</v>
      </c>
      <c r="H106" s="131">
        <v>2.8355755299803498E-2</v>
      </c>
      <c r="I106" s="131">
        <v>-8.451614305403643E-4</v>
      </c>
      <c r="J106" s="131">
        <v>-7.0370808411501784E-4</v>
      </c>
      <c r="K106" s="131">
        <v>-2.5366770513360004E-2</v>
      </c>
      <c r="L106" s="7">
        <v>2.5549479999999999E-2</v>
      </c>
      <c r="O106" s="1">
        <v>45484</v>
      </c>
      <c r="P106" s="132">
        <f>'Stocks 1 Day Returns'!B106-'Stocks 1 Day Returns'!B$285</f>
        <v>-4.0090245998079026E-2</v>
      </c>
      <c r="Q106" s="132">
        <f>'Stocks 1 Day Returns'!C106-'Stocks 1 Day Returns'!C$285</f>
        <v>-2.5400891146651453E-2</v>
      </c>
      <c r="R106" s="132">
        <f>'Stocks 1 Day Returns'!D106-'Stocks 1 Day Returns'!D$285</f>
        <v>-2.6869599763968133E-2</v>
      </c>
      <c r="S106" s="132">
        <f>'Stocks 1 Day Returns'!E106-'Stocks 1 Day Returns'!E$285</f>
        <v>8.8535557536369609E-3</v>
      </c>
      <c r="T106" s="132">
        <f>'Stocks 1 Day Returns'!F106-'Stocks 1 Day Returns'!F$285</f>
        <v>-6.074067693756971E-3</v>
      </c>
      <c r="U106" s="132">
        <f>'Stocks 1 Day Returns'!G106-'Stocks 1 Day Returns'!G$285</f>
        <v>2.0376861995081281E-2</v>
      </c>
      <c r="V106" s="132">
        <f>'Stocks 1 Day Returns'!H106-'Stocks 1 Day Returns'!H$285</f>
        <v>2.6334564805883368E-2</v>
      </c>
      <c r="W106" s="132">
        <f>'Stocks 1 Day Returns'!I106-'Stocks 1 Day Returns'!I$285</f>
        <v>-5.7625611547272885E-4</v>
      </c>
      <c r="X106" s="132">
        <f>'Stocks 1 Day Returns'!J106-'Stocks 1 Day Returns'!J$285</f>
        <v>-1.4437876000613645E-3</v>
      </c>
      <c r="Y106" s="132">
        <f>'Stocks 1 Day Returns'!K106-'Stocks 1 Day Returns'!K$285</f>
        <v>-2.5854552217835905E-2</v>
      </c>
      <c r="Z106" s="133">
        <f>'Stocks 1 Day Returns'!L106-'Stocks 1 Day Returns'!L$285</f>
        <v>2.5313018710144925E-2</v>
      </c>
    </row>
    <row r="107" spans="1:26" ht="15.6">
      <c r="A107" s="130">
        <v>45485</v>
      </c>
      <c r="B107" s="131">
        <v>3.1109661113124965E-2</v>
      </c>
      <c r="C107" s="131">
        <v>1.4583389862074414E-2</v>
      </c>
      <c r="D107" s="131">
        <v>-1.0202478677654447E-3</v>
      </c>
      <c r="E107" s="131">
        <v>1.4791971420154315E-2</v>
      </c>
      <c r="F107" s="131">
        <v>7.007560135727342E-3</v>
      </c>
      <c r="G107" s="131">
        <v>-2.259031633795594E-4</v>
      </c>
      <c r="H107" s="131">
        <v>2.4079664387865574E-2</v>
      </c>
      <c r="I107" s="131">
        <v>3.6414002915905463E-3</v>
      </c>
      <c r="J107" s="131">
        <v>-7.2003499705270979E-3</v>
      </c>
      <c r="K107" s="131">
        <v>-1.3626837047647777E-3</v>
      </c>
      <c r="L107" s="7">
        <v>-1.4858100000000001E-2</v>
      </c>
      <c r="O107" s="1">
        <v>45485</v>
      </c>
      <c r="P107" s="132">
        <f>'Stocks 1 Day Returns'!B107-'Stocks 1 Day Returns'!B$285</f>
        <v>3.1923886707367517E-2</v>
      </c>
      <c r="Q107" s="132">
        <f>'Stocks 1 Day Returns'!C107-'Stocks 1 Day Returns'!C$285</f>
        <v>1.4046083063990243E-2</v>
      </c>
      <c r="R107" s="132">
        <f>'Stocks 1 Day Returns'!D107-'Stocks 1 Day Returns'!D$285</f>
        <v>-1.477631462027007E-3</v>
      </c>
      <c r="S107" s="132">
        <f>'Stocks 1 Day Returns'!E107-'Stocks 1 Day Returns'!E$285</f>
        <v>1.4755080835832397E-2</v>
      </c>
      <c r="T107" s="132">
        <f>'Stocks 1 Day Returns'!F107-'Stocks 1 Day Returns'!F$285</f>
        <v>6.4244475148219488E-3</v>
      </c>
      <c r="U107" s="132">
        <f>'Stocks 1 Day Returns'!G107-'Stocks 1 Day Returns'!G$285</f>
        <v>4.8905707666270721E-4</v>
      </c>
      <c r="V107" s="132">
        <f>'Stocks 1 Day Returns'!H107-'Stocks 1 Day Returns'!H$285</f>
        <v>2.2058473893945444E-2</v>
      </c>
      <c r="W107" s="132">
        <f>'Stocks 1 Day Returns'!I107-'Stocks 1 Day Returns'!I$285</f>
        <v>3.9103056066581814E-3</v>
      </c>
      <c r="X107" s="132">
        <f>'Stocks 1 Day Returns'!J107-'Stocks 1 Day Returns'!J$285</f>
        <v>-7.9404294864734437E-3</v>
      </c>
      <c r="Y107" s="132">
        <f>'Stocks 1 Day Returns'!K107-'Stocks 1 Day Returns'!K$285</f>
        <v>-1.8504654092406779E-3</v>
      </c>
      <c r="Z107" s="133">
        <f>'Stocks 1 Day Returns'!L107-'Stocks 1 Day Returns'!L$285</f>
        <v>-1.5094561289855073E-2</v>
      </c>
    </row>
    <row r="108" spans="1:26" ht="15.6">
      <c r="A108" s="130">
        <v>45490</v>
      </c>
      <c r="B108" s="131">
        <v>8.9194904519633855E-3</v>
      </c>
      <c r="C108" s="131">
        <v>-2.0026592929366038E-2</v>
      </c>
      <c r="D108" s="131">
        <v>-8.0135976603938897E-3</v>
      </c>
      <c r="E108" s="131">
        <v>2.8728500956299863E-2</v>
      </c>
      <c r="F108" s="131">
        <v>-6.4377913447367652E-3</v>
      </c>
      <c r="G108" s="131">
        <v>-4.5029806796748062E-3</v>
      </c>
      <c r="H108" s="131">
        <v>8.0322679775657324E-3</v>
      </c>
      <c r="I108" s="131">
        <v>2.7455350392864064E-2</v>
      </c>
      <c r="J108" s="131">
        <v>-1.1326557189973441E-3</v>
      </c>
      <c r="K108" s="131">
        <v>-2.110675395933681E-2</v>
      </c>
      <c r="L108" s="7">
        <v>1.7207199999999999E-2</v>
      </c>
      <c r="O108" s="1">
        <v>45490</v>
      </c>
      <c r="P108" s="132">
        <f>'Stocks 1 Day Returns'!B108-'Stocks 1 Day Returns'!B$285</f>
        <v>9.7337160462059383E-3</v>
      </c>
      <c r="Q108" s="132">
        <f>'Stocks 1 Day Returns'!C108-'Stocks 1 Day Returns'!C$285</f>
        <v>-2.0563899727450211E-2</v>
      </c>
      <c r="R108" s="132">
        <f>'Stocks 1 Day Returns'!D108-'Stocks 1 Day Returns'!D$285</f>
        <v>-8.4709812546554519E-3</v>
      </c>
      <c r="S108" s="132">
        <f>'Stocks 1 Day Returns'!E108-'Stocks 1 Day Returns'!E$285</f>
        <v>2.8691610371977944E-2</v>
      </c>
      <c r="T108" s="132">
        <f>'Stocks 1 Day Returns'!F108-'Stocks 1 Day Returns'!F$285</f>
        <v>-7.0209039656421585E-3</v>
      </c>
      <c r="U108" s="132">
        <f>'Stocks 1 Day Returns'!G108-'Stocks 1 Day Returns'!G$285</f>
        <v>-3.7880204396325396E-3</v>
      </c>
      <c r="V108" s="132">
        <f>'Stocks 1 Day Returns'!H108-'Stocks 1 Day Returns'!H$285</f>
        <v>6.0110774836456028E-3</v>
      </c>
      <c r="W108" s="132">
        <f>'Stocks 1 Day Returns'!I108-'Stocks 1 Day Returns'!I$285</f>
        <v>2.7724255707931699E-2</v>
      </c>
      <c r="X108" s="132">
        <f>'Stocks 1 Day Returns'!J108-'Stocks 1 Day Returns'!J$285</f>
        <v>-1.8727352349436907E-3</v>
      </c>
      <c r="Y108" s="132">
        <f>'Stocks 1 Day Returns'!K108-'Stocks 1 Day Returns'!K$285</f>
        <v>-2.1594535663812711E-2</v>
      </c>
      <c r="Z108" s="133">
        <f>'Stocks 1 Day Returns'!L108-'Stocks 1 Day Returns'!L$285</f>
        <v>1.6970738710144925E-2</v>
      </c>
    </row>
    <row r="109" spans="1:26" ht="15.6">
      <c r="A109" s="130">
        <v>45491</v>
      </c>
      <c r="B109" s="131">
        <v>9.6604591631310743E-3</v>
      </c>
      <c r="C109" s="131">
        <v>-2.2700460125841926E-2</v>
      </c>
      <c r="D109" s="131">
        <v>-9.2976552311877514E-3</v>
      </c>
      <c r="E109" s="131">
        <v>-1.2082040046126896E-2</v>
      </c>
      <c r="F109" s="131">
        <v>-7.5430175450370562E-3</v>
      </c>
      <c r="G109" s="131">
        <v>-1.4457247248480409E-2</v>
      </c>
      <c r="H109" s="131">
        <v>-7.2100286951256587E-3</v>
      </c>
      <c r="I109" s="131">
        <v>2.3684820534415341E-3</v>
      </c>
      <c r="J109" s="131">
        <v>-2.7096429740814165E-2</v>
      </c>
      <c r="K109" s="131">
        <v>-2.4404230813930172E-2</v>
      </c>
      <c r="L109" s="7">
        <v>-3.0146999999999999E-3</v>
      </c>
      <c r="O109" s="1">
        <v>45491</v>
      </c>
      <c r="P109" s="132">
        <f>'Stocks 1 Day Returns'!B109-'Stocks 1 Day Returns'!B$285</f>
        <v>1.0474684757373627E-2</v>
      </c>
      <c r="Q109" s="132">
        <f>'Stocks 1 Day Returns'!C109-'Stocks 1 Day Returns'!C$285</f>
        <v>-2.3237766923926099E-2</v>
      </c>
      <c r="R109" s="132">
        <f>'Stocks 1 Day Returns'!D109-'Stocks 1 Day Returns'!D$285</f>
        <v>-9.7550388254493137E-3</v>
      </c>
      <c r="S109" s="132">
        <f>'Stocks 1 Day Returns'!E109-'Stocks 1 Day Returns'!E$285</f>
        <v>-1.2118930630448815E-2</v>
      </c>
      <c r="T109" s="132">
        <f>'Stocks 1 Day Returns'!F109-'Stocks 1 Day Returns'!F$285</f>
        <v>-8.1261301659424495E-3</v>
      </c>
      <c r="U109" s="132">
        <f>'Stocks 1 Day Returns'!G109-'Stocks 1 Day Returns'!G$285</f>
        <v>-1.3742287008438143E-2</v>
      </c>
      <c r="V109" s="132">
        <f>'Stocks 1 Day Returns'!H109-'Stocks 1 Day Returns'!H$285</f>
        <v>-9.2312191890457883E-3</v>
      </c>
      <c r="W109" s="132">
        <f>'Stocks 1 Day Returns'!I109-'Stocks 1 Day Returns'!I$285</f>
        <v>2.6373873685091695E-3</v>
      </c>
      <c r="X109" s="132">
        <f>'Stocks 1 Day Returns'!J109-'Stocks 1 Day Returns'!J$285</f>
        <v>-2.7836509256760511E-2</v>
      </c>
      <c r="Y109" s="132">
        <f>'Stocks 1 Day Returns'!K109-'Stocks 1 Day Returns'!K$285</f>
        <v>-2.4892012518406073E-2</v>
      </c>
      <c r="Z109" s="133">
        <f>'Stocks 1 Day Returns'!L109-'Stocks 1 Day Returns'!L$285</f>
        <v>-3.2511612898550725E-3</v>
      </c>
    </row>
    <row r="110" spans="1:26" ht="15.6">
      <c r="A110" s="130">
        <v>45492</v>
      </c>
      <c r="B110" s="131">
        <v>-5.6475431208592775E-2</v>
      </c>
      <c r="C110" s="131">
        <v>-1.8259387567780561E-3</v>
      </c>
      <c r="D110" s="131">
        <v>-9.7895016626443621E-3</v>
      </c>
      <c r="E110" s="131">
        <v>-1.7355909509061074E-2</v>
      </c>
      <c r="F110" s="131">
        <v>-1.3226579861512544E-2</v>
      </c>
      <c r="G110" s="131">
        <v>-3.4130280806257129E-3</v>
      </c>
      <c r="H110" s="131">
        <v>-2.9529390527853416E-2</v>
      </c>
      <c r="I110" s="131">
        <v>-1.977320446064712E-2</v>
      </c>
      <c r="J110" s="131">
        <v>-5.5041055601168232E-3</v>
      </c>
      <c r="K110" s="131">
        <v>-5.7704723390050727E-3</v>
      </c>
      <c r="L110" s="7">
        <v>-2.8687500000000001E-2</v>
      </c>
      <c r="O110" s="1">
        <v>45492</v>
      </c>
      <c r="P110" s="132">
        <f>'Stocks 1 Day Returns'!B110-'Stocks 1 Day Returns'!B$285</f>
        <v>-5.5661205614350222E-2</v>
      </c>
      <c r="Q110" s="132">
        <f>'Stocks 1 Day Returns'!C110-'Stocks 1 Day Returns'!C$285</f>
        <v>-2.3632455548622277E-3</v>
      </c>
      <c r="R110" s="132">
        <f>'Stocks 1 Day Returns'!D110-'Stocks 1 Day Returns'!D$285</f>
        <v>-1.0246885256905924E-2</v>
      </c>
      <c r="S110" s="132">
        <f>'Stocks 1 Day Returns'!E110-'Stocks 1 Day Returns'!E$285</f>
        <v>-1.7392800093382992E-2</v>
      </c>
      <c r="T110" s="132">
        <f>'Stocks 1 Day Returns'!F110-'Stocks 1 Day Returns'!F$285</f>
        <v>-1.3809692482417937E-2</v>
      </c>
      <c r="U110" s="132">
        <f>'Stocks 1 Day Returns'!G110-'Stocks 1 Day Returns'!G$285</f>
        <v>-2.6980678405834463E-3</v>
      </c>
      <c r="V110" s="132">
        <f>'Stocks 1 Day Returns'!H110-'Stocks 1 Day Returns'!H$285</f>
        <v>-3.1550581021773549E-2</v>
      </c>
      <c r="W110" s="132">
        <f>'Stocks 1 Day Returns'!I110-'Stocks 1 Day Returns'!I$285</f>
        <v>-1.9504299145579485E-2</v>
      </c>
      <c r="X110" s="132">
        <f>'Stocks 1 Day Returns'!J110-'Stocks 1 Day Returns'!J$285</f>
        <v>-6.2441850760631698E-3</v>
      </c>
      <c r="Y110" s="132">
        <f>'Stocks 1 Day Returns'!K110-'Stocks 1 Day Returns'!K$285</f>
        <v>-6.2582540434809727E-3</v>
      </c>
      <c r="Z110" s="133">
        <f>'Stocks 1 Day Returns'!L110-'Stocks 1 Day Returns'!L$285</f>
        <v>-2.8923961289855075E-2</v>
      </c>
    </row>
    <row r="111" spans="1:26" ht="15.6">
      <c r="A111" s="130">
        <v>45497</v>
      </c>
      <c r="B111" s="131">
        <v>-4.3213449217755495E-2</v>
      </c>
      <c r="C111" s="131">
        <v>-3.4081825452411119E-2</v>
      </c>
      <c r="D111" s="131">
        <v>-4.1143382168296938E-2</v>
      </c>
      <c r="E111" s="131">
        <v>5.0262071496980365E-3</v>
      </c>
      <c r="F111" s="131">
        <v>-1.7952248830791717E-2</v>
      </c>
      <c r="G111" s="131">
        <v>-1.3816978750308961E-2</v>
      </c>
      <c r="H111" s="131">
        <v>-3.1265704675933481E-3</v>
      </c>
      <c r="I111" s="131">
        <v>8.3976070807856296E-4</v>
      </c>
      <c r="J111" s="131">
        <v>-3.9670383395641218E-2</v>
      </c>
      <c r="K111" s="131">
        <v>-3.5255093090726053E-2</v>
      </c>
      <c r="L111" s="7">
        <v>6.5512399999999998E-3</v>
      </c>
      <c r="O111" s="1">
        <v>45497</v>
      </c>
      <c r="P111" s="132">
        <f>'Stocks 1 Day Returns'!B111-'Stocks 1 Day Returns'!B$285</f>
        <v>-4.2399223623512942E-2</v>
      </c>
      <c r="Q111" s="132">
        <f>'Stocks 1 Day Returns'!C111-'Stocks 1 Day Returns'!C$285</f>
        <v>-3.4619132250495288E-2</v>
      </c>
      <c r="R111" s="132">
        <f>'Stocks 1 Day Returns'!D111-'Stocks 1 Day Returns'!D$285</f>
        <v>-4.16007657625585E-2</v>
      </c>
      <c r="S111" s="132">
        <f>'Stocks 1 Day Returns'!E111-'Stocks 1 Day Returns'!E$285</f>
        <v>4.9893165653761172E-3</v>
      </c>
      <c r="T111" s="132">
        <f>'Stocks 1 Day Returns'!F111-'Stocks 1 Day Returns'!F$285</f>
        <v>-1.853536145169711E-2</v>
      </c>
      <c r="U111" s="132">
        <f>'Stocks 1 Day Returns'!G111-'Stocks 1 Day Returns'!G$285</f>
        <v>-1.3102018510266695E-2</v>
      </c>
      <c r="V111" s="132">
        <f>'Stocks 1 Day Returns'!H111-'Stocks 1 Day Returns'!H$285</f>
        <v>-5.1477609615134777E-3</v>
      </c>
      <c r="W111" s="132">
        <f>'Stocks 1 Day Returns'!I111-'Stocks 1 Day Returns'!I$285</f>
        <v>1.1086660231461984E-3</v>
      </c>
      <c r="X111" s="132">
        <f>'Stocks 1 Day Returns'!J111-'Stocks 1 Day Returns'!J$285</f>
        <v>-4.0410462911587564E-2</v>
      </c>
      <c r="Y111" s="132">
        <f>'Stocks 1 Day Returns'!K111-'Stocks 1 Day Returns'!K$285</f>
        <v>-3.5742874795201954E-2</v>
      </c>
      <c r="Z111" s="133">
        <f>'Stocks 1 Day Returns'!L111-'Stocks 1 Day Returns'!L$285</f>
        <v>6.3147787101449273E-3</v>
      </c>
    </row>
    <row r="112" spans="1:26" ht="15.6">
      <c r="A112" s="130">
        <v>45498</v>
      </c>
      <c r="B112" s="131">
        <v>-2.7342514032143717E-2</v>
      </c>
      <c r="C112" s="131">
        <v>-1.3340819099415646E-2</v>
      </c>
      <c r="D112" s="131">
        <v>-3.2848663148025592E-2</v>
      </c>
      <c r="E112" s="131">
        <v>-3.2438033626325247E-4</v>
      </c>
      <c r="F112" s="131">
        <v>-1.5091218769398007E-2</v>
      </c>
      <c r="G112" s="131">
        <v>-7.547040340610045E-3</v>
      </c>
      <c r="H112" s="131">
        <v>-5.8905602264401891E-2</v>
      </c>
      <c r="I112" s="131">
        <v>7.2142490069770915E-3</v>
      </c>
      <c r="J112" s="131">
        <v>1.4987243967489849E-2</v>
      </c>
      <c r="K112" s="131">
        <v>-1.3950387648591689E-2</v>
      </c>
      <c r="L112" s="7">
        <v>2.6783209999999998E-2</v>
      </c>
      <c r="O112" s="1">
        <v>45498</v>
      </c>
      <c r="P112" s="132">
        <f>'Stocks 1 Day Returns'!B112-'Stocks 1 Day Returns'!B$285</f>
        <v>-2.6528288437901164E-2</v>
      </c>
      <c r="Q112" s="132">
        <f>'Stocks 1 Day Returns'!C112-'Stocks 1 Day Returns'!C$285</f>
        <v>-1.3878125897499817E-2</v>
      </c>
      <c r="R112" s="132">
        <f>'Stocks 1 Day Returns'!D112-'Stocks 1 Day Returns'!D$285</f>
        <v>-3.3306046742287154E-2</v>
      </c>
      <c r="S112" s="132">
        <f>'Stocks 1 Day Returns'!E112-'Stocks 1 Day Returns'!E$285</f>
        <v>-3.612709205851718E-4</v>
      </c>
      <c r="T112" s="132">
        <f>'Stocks 1 Day Returns'!F112-'Stocks 1 Day Returns'!F$285</f>
        <v>-1.56743313903034E-2</v>
      </c>
      <c r="U112" s="132">
        <f>'Stocks 1 Day Returns'!G112-'Stocks 1 Day Returns'!G$285</f>
        <v>-6.8320801005677789E-3</v>
      </c>
      <c r="V112" s="132">
        <f>'Stocks 1 Day Returns'!H112-'Stocks 1 Day Returns'!H$285</f>
        <v>-6.0926792758322024E-2</v>
      </c>
      <c r="W112" s="132">
        <f>'Stocks 1 Day Returns'!I112-'Stocks 1 Day Returns'!I$285</f>
        <v>7.4831543220447265E-3</v>
      </c>
      <c r="X112" s="132">
        <f>'Stocks 1 Day Returns'!J112-'Stocks 1 Day Returns'!J$285</f>
        <v>1.4247164451543504E-2</v>
      </c>
      <c r="Y112" s="132">
        <f>'Stocks 1 Day Returns'!K112-'Stocks 1 Day Returns'!K$285</f>
        <v>-1.443816935306759E-2</v>
      </c>
      <c r="Z112" s="133">
        <f>'Stocks 1 Day Returns'!L112-'Stocks 1 Day Returns'!L$285</f>
        <v>2.6546748710144924E-2</v>
      </c>
    </row>
    <row r="113" spans="1:26" ht="15.6">
      <c r="A113" s="130">
        <v>45499</v>
      </c>
      <c r="B113" s="131">
        <v>-5.2411714507769602E-3</v>
      </c>
      <c r="C113" s="131">
        <v>-1.1041307541419076E-2</v>
      </c>
      <c r="D113" s="131">
        <v>3.0295258791508406E-3</v>
      </c>
      <c r="E113" s="131">
        <v>1.9550600492257431E-4</v>
      </c>
      <c r="F113" s="131">
        <v>-5.2093375577172418E-3</v>
      </c>
      <c r="G113" s="131">
        <v>-8.0511791594065629E-3</v>
      </c>
      <c r="H113" s="131">
        <v>-1.3397475463134523E-2</v>
      </c>
      <c r="I113" s="131">
        <v>-1.129466589598338E-2</v>
      </c>
      <c r="J113" s="131">
        <v>4.2277067990492689E-4</v>
      </c>
      <c r="K113" s="131">
        <v>1.366533273253534E-3</v>
      </c>
      <c r="L113" s="7">
        <v>1.4826000000000001E-2</v>
      </c>
      <c r="O113" s="1">
        <v>45499</v>
      </c>
      <c r="P113" s="132">
        <f>'Stocks 1 Day Returns'!B113-'Stocks 1 Day Returns'!B$285</f>
        <v>-4.4269458565344083E-3</v>
      </c>
      <c r="Q113" s="132">
        <f>'Stocks 1 Day Returns'!C113-'Stocks 1 Day Returns'!C$285</f>
        <v>-1.1578614339503248E-2</v>
      </c>
      <c r="R113" s="132">
        <f>'Stocks 1 Day Returns'!D113-'Stocks 1 Day Returns'!D$285</f>
        <v>2.5721422848892783E-3</v>
      </c>
      <c r="S113" s="132">
        <f>'Stocks 1 Day Returns'!E113-'Stocks 1 Day Returns'!E$285</f>
        <v>1.5861542060065497E-4</v>
      </c>
      <c r="T113" s="132">
        <f>'Stocks 1 Day Returns'!F113-'Stocks 1 Day Returns'!F$285</f>
        <v>-5.7924501786226351E-3</v>
      </c>
      <c r="U113" s="132">
        <f>'Stocks 1 Day Returns'!G113-'Stocks 1 Day Returns'!G$285</f>
        <v>-7.3362189193642968E-3</v>
      </c>
      <c r="V113" s="132">
        <f>'Stocks 1 Day Returns'!H113-'Stocks 1 Day Returns'!H$285</f>
        <v>-1.5418665957054652E-2</v>
      </c>
      <c r="W113" s="132">
        <f>'Stocks 1 Day Returns'!I113-'Stocks 1 Day Returns'!I$285</f>
        <v>-1.1025760580915745E-2</v>
      </c>
      <c r="X113" s="132">
        <f>'Stocks 1 Day Returns'!J113-'Stocks 1 Day Returns'!J$285</f>
        <v>-3.1730883604141967E-4</v>
      </c>
      <c r="Y113" s="132">
        <f>'Stocks 1 Day Returns'!K113-'Stocks 1 Day Returns'!K$285</f>
        <v>8.7875156877763381E-4</v>
      </c>
      <c r="Z113" s="133">
        <f>'Stocks 1 Day Returns'!L113-'Stocks 1 Day Returns'!L$285</f>
        <v>1.4589538710144928E-2</v>
      </c>
    </row>
    <row r="114" spans="1:26" ht="15.6">
      <c r="A114" s="130">
        <v>45504</v>
      </c>
      <c r="B114" s="131">
        <v>1.7588768052577031E-2</v>
      </c>
      <c r="C114" s="131">
        <v>1.2347708837504134E-2</v>
      </c>
      <c r="D114" s="131">
        <v>-1.3381799084483115E-2</v>
      </c>
      <c r="E114" s="131">
        <v>3.8186694819570821E-3</v>
      </c>
      <c r="F114" s="131">
        <v>-3.6675477248976351E-3</v>
      </c>
      <c r="G114" s="131">
        <v>1.9373404469260613E-3</v>
      </c>
      <c r="H114" s="131">
        <v>-5.7459340876786502E-4</v>
      </c>
      <c r="I114" s="131">
        <v>3.0213578080089398E-3</v>
      </c>
      <c r="J114" s="131">
        <v>1.7358750698274639E-2</v>
      </c>
      <c r="K114" s="131">
        <v>2.6322618693346289E-2</v>
      </c>
      <c r="L114" s="7">
        <v>-5.7026000000000004E-3</v>
      </c>
      <c r="O114" s="1">
        <v>45504</v>
      </c>
      <c r="P114" s="132">
        <f>'Stocks 1 Day Returns'!B114-'Stocks 1 Day Returns'!B$285</f>
        <v>1.8402993646819583E-2</v>
      </c>
      <c r="Q114" s="132">
        <f>'Stocks 1 Day Returns'!C114-'Stocks 1 Day Returns'!C$285</f>
        <v>1.1810402039419963E-2</v>
      </c>
      <c r="R114" s="132">
        <f>'Stocks 1 Day Returns'!D114-'Stocks 1 Day Returns'!D$285</f>
        <v>-1.3839182678744677E-2</v>
      </c>
      <c r="S114" s="132">
        <f>'Stocks 1 Day Returns'!E114-'Stocks 1 Day Returns'!E$285</f>
        <v>3.7817788976351628E-3</v>
      </c>
      <c r="T114" s="132">
        <f>'Stocks 1 Day Returns'!F114-'Stocks 1 Day Returns'!F$285</f>
        <v>-4.2506603458030284E-3</v>
      </c>
      <c r="U114" s="132">
        <f>'Stocks 1 Day Returns'!G114-'Stocks 1 Day Returns'!G$285</f>
        <v>2.6523006869683279E-3</v>
      </c>
      <c r="V114" s="132">
        <f>'Stocks 1 Day Returns'!H114-'Stocks 1 Day Returns'!H$285</f>
        <v>-2.595783902687995E-3</v>
      </c>
      <c r="W114" s="132">
        <f>'Stocks 1 Day Returns'!I114-'Stocks 1 Day Returns'!I$285</f>
        <v>3.2902631230765753E-3</v>
      </c>
      <c r="X114" s="132">
        <f>'Stocks 1 Day Returns'!J114-'Stocks 1 Day Returns'!J$285</f>
        <v>1.6618671182328293E-2</v>
      </c>
      <c r="Y114" s="132">
        <f>'Stocks 1 Day Returns'!K114-'Stocks 1 Day Returns'!K$285</f>
        <v>2.5834836988870388E-2</v>
      </c>
      <c r="Z114" s="133">
        <f>'Stocks 1 Day Returns'!L114-'Stocks 1 Day Returns'!L$285</f>
        <v>-5.9390612898550729E-3</v>
      </c>
    </row>
    <row r="115" spans="1:26" ht="15.6">
      <c r="A115" s="130">
        <v>45505</v>
      </c>
      <c r="B115" s="131">
        <v>-5.7395339455257655E-2</v>
      </c>
      <c r="C115" s="131">
        <v>-1.9266645004708649E-2</v>
      </c>
      <c r="D115" s="131">
        <v>-5.5152270844553986E-3</v>
      </c>
      <c r="E115" s="131">
        <v>-2.4381029330776238E-2</v>
      </c>
      <c r="F115" s="131">
        <v>-9.3723454187173427E-3</v>
      </c>
      <c r="G115" s="131">
        <v>-1.7145023160690109E-2</v>
      </c>
      <c r="H115" s="131">
        <v>-2.3938956478812501E-2</v>
      </c>
      <c r="I115" s="131">
        <v>-5.1352414329703611E-2</v>
      </c>
      <c r="J115" s="131">
        <v>-6.6874381643244218E-2</v>
      </c>
      <c r="K115" s="131">
        <v>-1.8082125087552803E-2</v>
      </c>
      <c r="L115" s="7">
        <v>-2.02151E-2</v>
      </c>
      <c r="O115" s="1">
        <v>45505</v>
      </c>
      <c r="P115" s="132">
        <f>'Stocks 1 Day Returns'!B115-'Stocks 1 Day Returns'!B$285</f>
        <v>-5.6581113861015102E-2</v>
      </c>
      <c r="Q115" s="132">
        <f>'Stocks 1 Day Returns'!C115-'Stocks 1 Day Returns'!C$285</f>
        <v>-1.9803951802792822E-2</v>
      </c>
      <c r="R115" s="132">
        <f>'Stocks 1 Day Returns'!D115-'Stocks 1 Day Returns'!D$285</f>
        <v>-5.9726106787169608E-3</v>
      </c>
      <c r="S115" s="132">
        <f>'Stocks 1 Day Returns'!E115-'Stocks 1 Day Returns'!E$285</f>
        <v>-2.4417919915098157E-2</v>
      </c>
      <c r="T115" s="132">
        <f>'Stocks 1 Day Returns'!F115-'Stocks 1 Day Returns'!F$285</f>
        <v>-9.955458039622736E-3</v>
      </c>
      <c r="U115" s="132">
        <f>'Stocks 1 Day Returns'!G115-'Stocks 1 Day Returns'!G$285</f>
        <v>-1.6430062920647841E-2</v>
      </c>
      <c r="V115" s="132">
        <f>'Stocks 1 Day Returns'!H115-'Stocks 1 Day Returns'!H$285</f>
        <v>-2.596014697273263E-2</v>
      </c>
      <c r="W115" s="132">
        <f>'Stocks 1 Day Returns'!I115-'Stocks 1 Day Returns'!I$285</f>
        <v>-5.1083509014635972E-2</v>
      </c>
      <c r="X115" s="132">
        <f>'Stocks 1 Day Returns'!J115-'Stocks 1 Day Returns'!J$285</f>
        <v>-6.7614461159190564E-2</v>
      </c>
      <c r="Y115" s="132">
        <f>'Stocks 1 Day Returns'!K115-'Stocks 1 Day Returns'!K$285</f>
        <v>-1.8569906792028704E-2</v>
      </c>
      <c r="Z115" s="133">
        <f>'Stocks 1 Day Returns'!L115-'Stocks 1 Day Returns'!L$285</f>
        <v>-2.0451561289855074E-2</v>
      </c>
    </row>
    <row r="116" spans="1:26" ht="15.6">
      <c r="A116" s="130">
        <v>45506</v>
      </c>
      <c r="B116" s="131">
        <v>-0.26338282725034634</v>
      </c>
      <c r="C116" s="131">
        <v>3.0598269292079205E-3</v>
      </c>
      <c r="D116" s="131">
        <v>-2.4371392252777069E-2</v>
      </c>
      <c r="E116" s="131">
        <v>-1.912938342513526E-2</v>
      </c>
      <c r="F116" s="131">
        <v>-4.1041317196673699E-2</v>
      </c>
      <c r="G116" s="131">
        <v>-2.2280959488605312E-2</v>
      </c>
      <c r="H116" s="131">
        <v>-5.4317954091381959E-2</v>
      </c>
      <c r="I116" s="131">
        <v>-3.035021396678883E-2</v>
      </c>
      <c r="J116" s="131">
        <v>-5.0490819928523556E-2</v>
      </c>
      <c r="K116" s="131">
        <v>-9.1298211432454202E-2</v>
      </c>
      <c r="L116" s="7">
        <v>-3.2228999999999999E-3</v>
      </c>
      <c r="O116" s="1">
        <v>45506</v>
      </c>
      <c r="P116" s="132">
        <f>'Stocks 1 Day Returns'!B116-'Stocks 1 Day Returns'!B$285</f>
        <v>-0.26256860165610379</v>
      </c>
      <c r="Q116" s="132">
        <f>'Stocks 1 Day Returns'!C116-'Stocks 1 Day Returns'!C$285</f>
        <v>2.5225201311237489E-3</v>
      </c>
      <c r="R116" s="132">
        <f>'Stocks 1 Day Returns'!D116-'Stocks 1 Day Returns'!D$285</f>
        <v>-2.4828775847038631E-2</v>
      </c>
      <c r="S116" s="132">
        <f>'Stocks 1 Day Returns'!E116-'Stocks 1 Day Returns'!E$285</f>
        <v>-1.9166274009457179E-2</v>
      </c>
      <c r="T116" s="132">
        <f>'Stocks 1 Day Returns'!F116-'Stocks 1 Day Returns'!F$285</f>
        <v>-4.1624429817579092E-2</v>
      </c>
      <c r="U116" s="132">
        <f>'Stocks 1 Day Returns'!G116-'Stocks 1 Day Returns'!G$285</f>
        <v>-2.1565999248563044E-2</v>
      </c>
      <c r="V116" s="132">
        <f>'Stocks 1 Day Returns'!H116-'Stocks 1 Day Returns'!H$285</f>
        <v>-5.6339144585302092E-2</v>
      </c>
      <c r="W116" s="132">
        <f>'Stocks 1 Day Returns'!I116-'Stocks 1 Day Returns'!I$285</f>
        <v>-3.0081308651721195E-2</v>
      </c>
      <c r="X116" s="132">
        <f>'Stocks 1 Day Returns'!J116-'Stocks 1 Day Returns'!J$285</f>
        <v>-5.1230899444469902E-2</v>
      </c>
      <c r="Y116" s="132">
        <f>'Stocks 1 Day Returns'!K116-'Stocks 1 Day Returns'!K$285</f>
        <v>-9.1785993136930102E-2</v>
      </c>
      <c r="Z116" s="133">
        <f>'Stocks 1 Day Returns'!L116-'Stocks 1 Day Returns'!L$285</f>
        <v>-3.4593612898550724E-3</v>
      </c>
    </row>
    <row r="117" spans="1:26" ht="15.6">
      <c r="A117" s="130">
        <v>45511</v>
      </c>
      <c r="B117" s="131">
        <v>-3.9908102921492383E-2</v>
      </c>
      <c r="C117" s="131">
        <v>1.509060800828288E-2</v>
      </c>
      <c r="D117" s="131">
        <v>-4.0002264638405727E-4</v>
      </c>
      <c r="E117" s="131">
        <v>1.6724095571887254E-3</v>
      </c>
      <c r="F117" s="131">
        <v>-4.2124114189263984E-2</v>
      </c>
      <c r="G117" s="131">
        <v>-2.4106223414838368E-2</v>
      </c>
      <c r="H117" s="131">
        <v>3.5479180388304776E-3</v>
      </c>
      <c r="I117" s="131">
        <v>-3.1792991220703781E-3</v>
      </c>
      <c r="J117" s="131">
        <v>-8.3739549617328768E-3</v>
      </c>
      <c r="K117" s="131">
        <v>7.7611256537994944E-3</v>
      </c>
      <c r="L117" s="7">
        <v>8.3844999999999996E-3</v>
      </c>
      <c r="O117" s="1">
        <v>45511</v>
      </c>
      <c r="P117" s="132">
        <f>'Stocks 1 Day Returns'!B117-'Stocks 1 Day Returns'!B$285</f>
        <v>-3.9093877327249831E-2</v>
      </c>
      <c r="Q117" s="132">
        <f>'Stocks 1 Day Returns'!C117-'Stocks 1 Day Returns'!C$285</f>
        <v>1.4553301210198709E-2</v>
      </c>
      <c r="R117" s="132">
        <f>'Stocks 1 Day Returns'!D117-'Stocks 1 Day Returns'!D$285</f>
        <v>-8.5740624064561954E-4</v>
      </c>
      <c r="S117" s="132">
        <f>'Stocks 1 Day Returns'!E117-'Stocks 1 Day Returns'!E$285</f>
        <v>1.6355189728668061E-3</v>
      </c>
      <c r="T117" s="132">
        <f>'Stocks 1 Day Returns'!F117-'Stocks 1 Day Returns'!F$285</f>
        <v>-4.2707226810169377E-2</v>
      </c>
      <c r="U117" s="132">
        <f>'Stocks 1 Day Returns'!G117-'Stocks 1 Day Returns'!G$285</f>
        <v>-2.33912631747961E-2</v>
      </c>
      <c r="V117" s="132">
        <f>'Stocks 1 Day Returns'!H117-'Stocks 1 Day Returns'!H$285</f>
        <v>1.5267275449103476E-3</v>
      </c>
      <c r="W117" s="132">
        <f>'Stocks 1 Day Returns'!I117-'Stocks 1 Day Returns'!I$285</f>
        <v>-2.9103938070027427E-3</v>
      </c>
      <c r="X117" s="132">
        <f>'Stocks 1 Day Returns'!J117-'Stocks 1 Day Returns'!J$285</f>
        <v>-9.1140344776792226E-3</v>
      </c>
      <c r="Y117" s="132">
        <f>'Stocks 1 Day Returns'!K117-'Stocks 1 Day Returns'!K$285</f>
        <v>7.2733439493235944E-3</v>
      </c>
      <c r="Z117" s="133">
        <f>'Stocks 1 Day Returns'!L117-'Stocks 1 Day Returns'!L$285</f>
        <v>8.148038710144927E-3</v>
      </c>
    </row>
    <row r="118" spans="1:26" ht="15.6">
      <c r="A118" s="130">
        <v>45512</v>
      </c>
      <c r="B118" s="131">
        <v>8.8994008995697982E-2</v>
      </c>
      <c r="C118" s="131">
        <v>2.6060171308142088E-2</v>
      </c>
      <c r="D118" s="131">
        <v>2.006374068882244E-2</v>
      </c>
      <c r="E118" s="131">
        <v>2.5154360087065841E-2</v>
      </c>
      <c r="F118" s="131">
        <v>9.2726320560423403E-3</v>
      </c>
      <c r="G118" s="131">
        <v>1.1050734345286362E-2</v>
      </c>
      <c r="H118" s="131">
        <v>6.0915610522870312E-2</v>
      </c>
      <c r="I118" s="131">
        <v>2.4013781376150067E-2</v>
      </c>
      <c r="J118" s="131">
        <v>4.408153256128311E-2</v>
      </c>
      <c r="K118" s="131">
        <v>2.8060468113852544E-2</v>
      </c>
      <c r="L118" s="7">
        <v>8.0798399999999996E-3</v>
      </c>
      <c r="O118" s="1">
        <v>45512</v>
      </c>
      <c r="P118" s="132">
        <f>'Stocks 1 Day Returns'!B118-'Stocks 1 Day Returns'!B$285</f>
        <v>8.9808234589940528E-2</v>
      </c>
      <c r="Q118" s="132">
        <f>'Stocks 1 Day Returns'!C118-'Stocks 1 Day Returns'!C$285</f>
        <v>2.5522864510057915E-2</v>
      </c>
      <c r="R118" s="132">
        <f>'Stocks 1 Day Returns'!D118-'Stocks 1 Day Returns'!D$285</f>
        <v>1.9606357094560878E-2</v>
      </c>
      <c r="S118" s="132">
        <f>'Stocks 1 Day Returns'!E118-'Stocks 1 Day Returns'!E$285</f>
        <v>2.5117469502743923E-2</v>
      </c>
      <c r="T118" s="132">
        <f>'Stocks 1 Day Returns'!F118-'Stocks 1 Day Returns'!F$285</f>
        <v>8.689519435136947E-3</v>
      </c>
      <c r="U118" s="132">
        <f>'Stocks 1 Day Returns'!G118-'Stocks 1 Day Returns'!G$285</f>
        <v>1.1765694585328628E-2</v>
      </c>
      <c r="V118" s="132">
        <f>'Stocks 1 Day Returns'!H118-'Stocks 1 Day Returns'!H$285</f>
        <v>5.8894420028950178E-2</v>
      </c>
      <c r="W118" s="132">
        <f>'Stocks 1 Day Returns'!I118-'Stocks 1 Day Returns'!I$285</f>
        <v>2.4282686691217702E-2</v>
      </c>
      <c r="X118" s="132">
        <f>'Stocks 1 Day Returns'!J118-'Stocks 1 Day Returns'!J$285</f>
        <v>4.3341453045336764E-2</v>
      </c>
      <c r="Y118" s="132">
        <f>'Stocks 1 Day Returns'!K118-'Stocks 1 Day Returns'!K$285</f>
        <v>2.7572686409376643E-2</v>
      </c>
      <c r="Z118" s="133">
        <f>'Stocks 1 Day Returns'!L118-'Stocks 1 Day Returns'!L$285</f>
        <v>7.843378710144927E-3</v>
      </c>
    </row>
    <row r="119" spans="1:26" ht="15.6">
      <c r="A119" s="130">
        <v>45513</v>
      </c>
      <c r="B119" s="131">
        <v>-3.1265332288182068E-2</v>
      </c>
      <c r="C119" s="131">
        <v>2.0904205953179655E-2</v>
      </c>
      <c r="D119" s="131">
        <v>1.5399062320780921E-2</v>
      </c>
      <c r="E119" s="131">
        <v>-8.3946237003573732E-4</v>
      </c>
      <c r="F119" s="131">
        <v>1.0000094296215511E-2</v>
      </c>
      <c r="G119" s="131">
        <v>2.6976578961404041E-3</v>
      </c>
      <c r="H119" s="131">
        <v>2.4747384803415873E-2</v>
      </c>
      <c r="I119" s="131">
        <v>1.0556116064337262E-2</v>
      </c>
      <c r="J119" s="131">
        <v>1.3461544491464306E-3</v>
      </c>
      <c r="K119" s="131">
        <v>1.3995573210785706E-2</v>
      </c>
      <c r="L119" s="7">
        <v>7.1936500000000002E-3</v>
      </c>
      <c r="O119" s="1">
        <v>45513</v>
      </c>
      <c r="P119" s="132">
        <f>'Stocks 1 Day Returns'!B119-'Stocks 1 Day Returns'!B$285</f>
        <v>-3.0451106693939516E-2</v>
      </c>
      <c r="Q119" s="132">
        <f>'Stocks 1 Day Returns'!C119-'Stocks 1 Day Returns'!C$285</f>
        <v>2.0366899155095482E-2</v>
      </c>
      <c r="R119" s="132">
        <f>'Stocks 1 Day Returns'!D119-'Stocks 1 Day Returns'!D$285</f>
        <v>1.4941678726519358E-2</v>
      </c>
      <c r="S119" s="132">
        <f>'Stocks 1 Day Returns'!E119-'Stocks 1 Day Returns'!E$285</f>
        <v>-8.7635295435765665E-4</v>
      </c>
      <c r="T119" s="132">
        <f>'Stocks 1 Day Returns'!F119-'Stocks 1 Day Returns'!F$285</f>
        <v>9.4169816753101182E-3</v>
      </c>
      <c r="U119" s="132">
        <f>'Stocks 1 Day Returns'!G119-'Stocks 1 Day Returns'!G$285</f>
        <v>3.4126181361826707E-3</v>
      </c>
      <c r="V119" s="132">
        <f>'Stocks 1 Day Returns'!H119-'Stocks 1 Day Returns'!H$285</f>
        <v>2.2726194309495743E-2</v>
      </c>
      <c r="W119" s="132">
        <f>'Stocks 1 Day Returns'!I119-'Stocks 1 Day Returns'!I$285</f>
        <v>1.0825021379404897E-2</v>
      </c>
      <c r="X119" s="132">
        <f>'Stocks 1 Day Returns'!J119-'Stocks 1 Day Returns'!J$285</f>
        <v>6.0607493320008401E-4</v>
      </c>
      <c r="Y119" s="132">
        <f>'Stocks 1 Day Returns'!K119-'Stocks 1 Day Returns'!K$285</f>
        <v>1.3507791506309805E-2</v>
      </c>
      <c r="Z119" s="133">
        <f>'Stocks 1 Day Returns'!L119-'Stocks 1 Day Returns'!L$285</f>
        <v>6.9571887101449277E-3</v>
      </c>
    </row>
    <row r="120" spans="1:26" ht="15.6">
      <c r="A120" s="130">
        <v>45518</v>
      </c>
      <c r="B120" s="131">
        <v>2.4689748388073696E-3</v>
      </c>
      <c r="C120" s="131">
        <v>3.2242612140340521E-2</v>
      </c>
      <c r="D120" s="131">
        <v>3.7239010502799541E-2</v>
      </c>
      <c r="E120" s="131">
        <v>3.1736969627845335E-2</v>
      </c>
      <c r="F120" s="131">
        <v>3.8571690183759832E-2</v>
      </c>
      <c r="G120" s="131">
        <v>3.0984512777867401E-2</v>
      </c>
      <c r="H120" s="131">
        <v>3.7043772610045878E-2</v>
      </c>
      <c r="I120" s="131">
        <v>3.3863692541888701E-2</v>
      </c>
      <c r="J120" s="131">
        <v>2.856048978717074E-2</v>
      </c>
      <c r="K120" s="131">
        <v>2.9360890525935268E-2</v>
      </c>
      <c r="L120" s="7">
        <v>9.4050999999999998E-4</v>
      </c>
      <c r="O120" s="1">
        <v>45518</v>
      </c>
      <c r="P120" s="132">
        <f>'Stocks 1 Day Returns'!B120-'Stocks 1 Day Returns'!B$285</f>
        <v>3.2832004330499219E-3</v>
      </c>
      <c r="Q120" s="132">
        <f>'Stocks 1 Day Returns'!C120-'Stocks 1 Day Returns'!C$285</f>
        <v>3.1705305342256351E-2</v>
      </c>
      <c r="R120" s="132">
        <f>'Stocks 1 Day Returns'!D120-'Stocks 1 Day Returns'!D$285</f>
        <v>3.6781626908537979E-2</v>
      </c>
      <c r="S120" s="132">
        <f>'Stocks 1 Day Returns'!E120-'Stocks 1 Day Returns'!E$285</f>
        <v>3.1700079043523413E-2</v>
      </c>
      <c r="T120" s="132">
        <f>'Stocks 1 Day Returns'!F120-'Stocks 1 Day Returns'!F$285</f>
        <v>3.7988577562854439E-2</v>
      </c>
      <c r="U120" s="132">
        <f>'Stocks 1 Day Returns'!G120-'Stocks 1 Day Returns'!G$285</f>
        <v>3.1699473017909666E-2</v>
      </c>
      <c r="V120" s="132">
        <f>'Stocks 1 Day Returns'!H120-'Stocks 1 Day Returns'!H$285</f>
        <v>3.5022582116125744E-2</v>
      </c>
      <c r="W120" s="132">
        <f>'Stocks 1 Day Returns'!I120-'Stocks 1 Day Returns'!I$285</f>
        <v>3.413259785695634E-2</v>
      </c>
      <c r="X120" s="132">
        <f>'Stocks 1 Day Returns'!J120-'Stocks 1 Day Returns'!J$285</f>
        <v>2.7820410271224394E-2</v>
      </c>
      <c r="Y120" s="132">
        <f>'Stocks 1 Day Returns'!K120-'Stocks 1 Day Returns'!K$285</f>
        <v>2.8873108821459367E-2</v>
      </c>
      <c r="Z120" s="133">
        <f>'Stocks 1 Day Returns'!L120-'Stocks 1 Day Returns'!L$285</f>
        <v>7.0404871014492732E-4</v>
      </c>
    </row>
    <row r="121" spans="1:26" ht="15.6">
      <c r="A121" s="130">
        <v>45519</v>
      </c>
      <c r="B121" s="131">
        <v>8.9082170259640048E-3</v>
      </c>
      <c r="C121" s="131">
        <v>-1.5496285981577262E-2</v>
      </c>
      <c r="D121" s="131">
        <v>-1.8922489313280222E-2</v>
      </c>
      <c r="E121" s="131">
        <v>3.7414875807122439E-2</v>
      </c>
      <c r="F121" s="131">
        <v>-6.128458407825832E-4</v>
      </c>
      <c r="G121" s="131">
        <v>-2.5725241781689334E-2</v>
      </c>
      <c r="H121" s="131">
        <v>-7.9710157064405429E-4</v>
      </c>
      <c r="I121" s="131">
        <v>-1.4337856868339438E-2</v>
      </c>
      <c r="J121" s="131">
        <v>1.6959827042913433E-2</v>
      </c>
      <c r="K121" s="131">
        <v>1.4132489208118937E-2</v>
      </c>
      <c r="L121" s="7">
        <v>-6.6597000000000002E-3</v>
      </c>
      <c r="O121" s="1">
        <v>45519</v>
      </c>
      <c r="P121" s="132">
        <f>'Stocks 1 Day Returns'!B121-'Stocks 1 Day Returns'!B$285</f>
        <v>9.7224426202065575E-3</v>
      </c>
      <c r="Q121" s="132">
        <f>'Stocks 1 Day Returns'!C121-'Stocks 1 Day Returns'!C$285</f>
        <v>-1.6033592779661435E-2</v>
      </c>
      <c r="R121" s="132">
        <f>'Stocks 1 Day Returns'!D121-'Stocks 1 Day Returns'!D$285</f>
        <v>-1.9379872907541784E-2</v>
      </c>
      <c r="S121" s="132">
        <f>'Stocks 1 Day Returns'!E121-'Stocks 1 Day Returns'!E$285</f>
        <v>3.7377985222800517E-2</v>
      </c>
      <c r="T121" s="132">
        <f>'Stocks 1 Day Returns'!F121-'Stocks 1 Day Returns'!F$285</f>
        <v>-1.1959584616879767E-3</v>
      </c>
      <c r="U121" s="132">
        <f>'Stocks 1 Day Returns'!G121-'Stocks 1 Day Returns'!G$285</f>
        <v>-2.5010281541647066E-2</v>
      </c>
      <c r="V121" s="132">
        <f>'Stocks 1 Day Returns'!H121-'Stocks 1 Day Returns'!H$285</f>
        <v>-2.8182920645641843E-3</v>
      </c>
      <c r="W121" s="132">
        <f>'Stocks 1 Day Returns'!I121-'Stocks 1 Day Returns'!I$285</f>
        <v>-1.4068951553271803E-2</v>
      </c>
      <c r="X121" s="132">
        <f>'Stocks 1 Day Returns'!J121-'Stocks 1 Day Returns'!J$285</f>
        <v>1.6219747526967088E-2</v>
      </c>
      <c r="Y121" s="132">
        <f>'Stocks 1 Day Returns'!K121-'Stocks 1 Day Returns'!K$285</f>
        <v>1.3644707503643036E-2</v>
      </c>
      <c r="Z121" s="133">
        <f>'Stocks 1 Day Returns'!L121-'Stocks 1 Day Returns'!L$285</f>
        <v>-6.8961612898550727E-3</v>
      </c>
    </row>
    <row r="122" spans="1:26" ht="15.6">
      <c r="A122" s="130">
        <v>45520</v>
      </c>
      <c r="B122" s="131">
        <v>-4.8551219114988386E-3</v>
      </c>
      <c r="C122" s="131">
        <v>-7.5991242329424002E-3</v>
      </c>
      <c r="D122" s="131">
        <v>-1.943668664795617E-2</v>
      </c>
      <c r="E122" s="131">
        <v>5.4678172854245588E-3</v>
      </c>
      <c r="F122" s="131">
        <v>-7.7713643795048748E-3</v>
      </c>
      <c r="G122" s="131">
        <v>-9.2027043214070181E-3</v>
      </c>
      <c r="H122" s="131">
        <v>-3.3217393439468612E-3</v>
      </c>
      <c r="I122" s="131">
        <v>-1.0279456582406588E-2</v>
      </c>
      <c r="J122" s="131">
        <v>6.5828592450607459E-3</v>
      </c>
      <c r="K122" s="131">
        <v>-1.6382365348809436E-2</v>
      </c>
      <c r="L122" s="7">
        <v>-1.8915E-3</v>
      </c>
      <c r="O122" s="1">
        <v>45520</v>
      </c>
      <c r="P122" s="132">
        <f>'Stocks 1 Day Returns'!B122-'Stocks 1 Day Returns'!B$285</f>
        <v>-4.0408963172562868E-3</v>
      </c>
      <c r="Q122" s="132">
        <f>'Stocks 1 Day Returns'!C122-'Stocks 1 Day Returns'!C$285</f>
        <v>-8.1364310310265715E-3</v>
      </c>
      <c r="R122" s="132">
        <f>'Stocks 1 Day Returns'!D122-'Stocks 1 Day Returns'!D$285</f>
        <v>-1.9894070242217732E-2</v>
      </c>
      <c r="S122" s="132">
        <f>'Stocks 1 Day Returns'!E122-'Stocks 1 Day Returns'!E$285</f>
        <v>5.4309267011026395E-3</v>
      </c>
      <c r="T122" s="132">
        <f>'Stocks 1 Day Returns'!F122-'Stocks 1 Day Returns'!F$285</f>
        <v>-8.3544770004102681E-3</v>
      </c>
      <c r="U122" s="132">
        <f>'Stocks 1 Day Returns'!G122-'Stocks 1 Day Returns'!G$285</f>
        <v>-8.4877440813647519E-3</v>
      </c>
      <c r="V122" s="132">
        <f>'Stocks 1 Day Returns'!H122-'Stocks 1 Day Returns'!H$285</f>
        <v>-5.3429298378669908E-3</v>
      </c>
      <c r="W122" s="132">
        <f>'Stocks 1 Day Returns'!I122-'Stocks 1 Day Returns'!I$285</f>
        <v>-1.0010551267338953E-2</v>
      </c>
      <c r="X122" s="132">
        <f>'Stocks 1 Day Returns'!J122-'Stocks 1 Day Returns'!J$285</f>
        <v>5.8427797291143993E-3</v>
      </c>
      <c r="Y122" s="132">
        <f>'Stocks 1 Day Returns'!K122-'Stocks 1 Day Returns'!K$285</f>
        <v>-1.6870147053285336E-2</v>
      </c>
      <c r="Z122" s="133">
        <f>'Stocks 1 Day Returns'!L122-'Stocks 1 Day Returns'!L$285</f>
        <v>-2.1279612898550725E-3</v>
      </c>
    </row>
    <row r="123" spans="1:26" ht="15.6">
      <c r="A123" s="130">
        <v>45525</v>
      </c>
      <c r="B123" s="131">
        <v>3.3127757538282454E-2</v>
      </c>
      <c r="C123" s="131">
        <v>1.236901346695074E-2</v>
      </c>
      <c r="D123" s="131">
        <v>1.1287234947633173E-2</v>
      </c>
      <c r="E123" s="131">
        <v>1.7094582873068864E-2</v>
      </c>
      <c r="F123" s="131">
        <v>2.3921772212825765E-2</v>
      </c>
      <c r="G123" s="131">
        <v>2.3676349756205139E-2</v>
      </c>
      <c r="H123" s="131">
        <v>2.5637298517501295E-2</v>
      </c>
      <c r="I123" s="131">
        <v>1.7271023365379001E-2</v>
      </c>
      <c r="J123" s="131">
        <v>2.0688343735625114E-2</v>
      </c>
      <c r="K123" s="131">
        <v>1.9825439929335387E-2</v>
      </c>
      <c r="L123" s="7">
        <v>2.4148E-4</v>
      </c>
      <c r="O123" s="1">
        <v>45525</v>
      </c>
      <c r="P123" s="132">
        <f>'Stocks 1 Day Returns'!B123-'Stocks 1 Day Returns'!B$285</f>
        <v>3.3941983132525007E-2</v>
      </c>
      <c r="Q123" s="132">
        <f>'Stocks 1 Day Returns'!C123-'Stocks 1 Day Returns'!C$285</f>
        <v>1.1831706668866569E-2</v>
      </c>
      <c r="R123" s="132">
        <f>'Stocks 1 Day Returns'!D123-'Stocks 1 Day Returns'!D$285</f>
        <v>1.0829851353371611E-2</v>
      </c>
      <c r="S123" s="132">
        <f>'Stocks 1 Day Returns'!E123-'Stocks 1 Day Returns'!E$285</f>
        <v>1.7057692288746946E-2</v>
      </c>
      <c r="T123" s="132">
        <f>'Stocks 1 Day Returns'!F123-'Stocks 1 Day Returns'!F$285</f>
        <v>2.3338659591920372E-2</v>
      </c>
      <c r="U123" s="132">
        <f>'Stocks 1 Day Returns'!G123-'Stocks 1 Day Returns'!G$285</f>
        <v>2.4391309996247407E-2</v>
      </c>
      <c r="V123" s="132">
        <f>'Stocks 1 Day Returns'!H123-'Stocks 1 Day Returns'!H$285</f>
        <v>2.3616108023581165E-2</v>
      </c>
      <c r="W123" s="132">
        <f>'Stocks 1 Day Returns'!I123-'Stocks 1 Day Returns'!I$285</f>
        <v>1.7539928680446636E-2</v>
      </c>
      <c r="X123" s="132">
        <f>'Stocks 1 Day Returns'!J123-'Stocks 1 Day Returns'!J$285</f>
        <v>1.9948264219678769E-2</v>
      </c>
      <c r="Y123" s="132">
        <f>'Stocks 1 Day Returns'!K123-'Stocks 1 Day Returns'!K$285</f>
        <v>1.9337658224859486E-2</v>
      </c>
      <c r="Z123" s="133">
        <f>'Stocks 1 Day Returns'!L123-'Stocks 1 Day Returns'!L$285</f>
        <v>5.0187101449273176E-6</v>
      </c>
    </row>
    <row r="124" spans="1:26" ht="15.6">
      <c r="A124" s="130">
        <v>45526</v>
      </c>
      <c r="B124" s="131">
        <v>-5.0919847079662905E-2</v>
      </c>
      <c r="C124" s="131">
        <v>2.5855830829735194E-3</v>
      </c>
      <c r="D124" s="131">
        <v>-9.5385976163361308E-3</v>
      </c>
      <c r="E124" s="131">
        <v>6.3268011158341686E-3</v>
      </c>
      <c r="F124" s="131">
        <v>2.0208493337299238E-3</v>
      </c>
      <c r="G124" s="131">
        <v>2.050677790109301E-2</v>
      </c>
      <c r="H124" s="131">
        <v>8.7643720820023141E-3</v>
      </c>
      <c r="I124" s="131">
        <v>1.3787838665048735E-2</v>
      </c>
      <c r="J124" s="131">
        <v>7.0301486135768698E-3</v>
      </c>
      <c r="K124" s="131">
        <v>-1.1403632600994862E-2</v>
      </c>
      <c r="L124" s="7">
        <v>2.2137599999999999E-3</v>
      </c>
      <c r="O124" s="1">
        <v>45526</v>
      </c>
      <c r="P124" s="132">
        <f>'Stocks 1 Day Returns'!B124-'Stocks 1 Day Returns'!B$285</f>
        <v>-5.0105621485420353E-2</v>
      </c>
      <c r="Q124" s="132">
        <f>'Stocks 1 Day Returns'!C124-'Stocks 1 Day Returns'!C$285</f>
        <v>2.0482762848893477E-3</v>
      </c>
      <c r="R124" s="132">
        <f>'Stocks 1 Day Returns'!D124-'Stocks 1 Day Returns'!D$285</f>
        <v>-9.9959812105976931E-3</v>
      </c>
      <c r="S124" s="132">
        <f>'Stocks 1 Day Returns'!E124-'Stocks 1 Day Returns'!E$285</f>
        <v>6.2899105315122493E-3</v>
      </c>
      <c r="T124" s="132">
        <f>'Stocks 1 Day Returns'!F124-'Stocks 1 Day Returns'!F$285</f>
        <v>1.4377367128245303E-3</v>
      </c>
      <c r="U124" s="132">
        <f>'Stocks 1 Day Returns'!G124-'Stocks 1 Day Returns'!G$285</f>
        <v>2.1221738141135277E-2</v>
      </c>
      <c r="V124" s="132">
        <f>'Stocks 1 Day Returns'!H124-'Stocks 1 Day Returns'!H$285</f>
        <v>6.7431815880821845E-3</v>
      </c>
      <c r="W124" s="132">
        <f>'Stocks 1 Day Returns'!I124-'Stocks 1 Day Returns'!I$285</f>
        <v>1.405674398011637E-2</v>
      </c>
      <c r="X124" s="132">
        <f>'Stocks 1 Day Returns'!J124-'Stocks 1 Day Returns'!J$285</f>
        <v>6.2900690976305232E-3</v>
      </c>
      <c r="Y124" s="132">
        <f>'Stocks 1 Day Returns'!K124-'Stocks 1 Day Returns'!K$285</f>
        <v>-1.1891414305470763E-2</v>
      </c>
      <c r="Z124" s="133">
        <f>'Stocks 1 Day Returns'!L124-'Stocks 1 Day Returns'!L$285</f>
        <v>1.9772987101449274E-3</v>
      </c>
    </row>
    <row r="125" spans="1:26" ht="15.6">
      <c r="A125" s="130">
        <v>45527</v>
      </c>
      <c r="B125" s="131">
        <v>1.7453515007293197E-2</v>
      </c>
      <c r="C125" s="131">
        <v>5.9015026172195562E-3</v>
      </c>
      <c r="D125" s="131">
        <v>-1.3709432086422835E-3</v>
      </c>
      <c r="E125" s="131">
        <v>5.9674977950456842E-3</v>
      </c>
      <c r="F125" s="131">
        <v>2.7445500691276603E-3</v>
      </c>
      <c r="G125" s="131">
        <v>5.4697880874694516E-3</v>
      </c>
      <c r="H125" s="131">
        <v>4.0876234270976308E-2</v>
      </c>
      <c r="I125" s="131">
        <v>8.5708937317523493E-3</v>
      </c>
      <c r="J125" s="131">
        <v>8.3371527261530964E-3</v>
      </c>
      <c r="K125" s="131">
        <v>8.0222096493876016E-4</v>
      </c>
      <c r="L125" s="7">
        <v>9.1510900000000006E-3</v>
      </c>
      <c r="O125" s="1">
        <v>45527</v>
      </c>
      <c r="P125" s="132">
        <f>'Stocks 1 Day Returns'!B125-'Stocks 1 Day Returns'!B$285</f>
        <v>1.8267740601535749E-2</v>
      </c>
      <c r="Q125" s="132">
        <f>'Stocks 1 Day Returns'!C125-'Stocks 1 Day Returns'!C$285</f>
        <v>5.3641958191353849E-3</v>
      </c>
      <c r="R125" s="132">
        <f>'Stocks 1 Day Returns'!D125-'Stocks 1 Day Returns'!D$285</f>
        <v>-1.8283268029038457E-3</v>
      </c>
      <c r="S125" s="132">
        <f>'Stocks 1 Day Returns'!E125-'Stocks 1 Day Returns'!E$285</f>
        <v>5.9306072107237649E-3</v>
      </c>
      <c r="T125" s="132">
        <f>'Stocks 1 Day Returns'!F125-'Stocks 1 Day Returns'!F$285</f>
        <v>2.161437448222267E-3</v>
      </c>
      <c r="U125" s="132">
        <f>'Stocks 1 Day Returns'!G125-'Stocks 1 Day Returns'!G$285</f>
        <v>6.1847483275117177E-3</v>
      </c>
      <c r="V125" s="132">
        <f>'Stocks 1 Day Returns'!H125-'Stocks 1 Day Returns'!H$285</f>
        <v>3.8855043777056175E-2</v>
      </c>
      <c r="W125" s="132">
        <f>'Stocks 1 Day Returns'!I125-'Stocks 1 Day Returns'!I$285</f>
        <v>8.8397990468199843E-3</v>
      </c>
      <c r="X125" s="132">
        <f>'Stocks 1 Day Returns'!J125-'Stocks 1 Day Returns'!J$285</f>
        <v>7.5970732102067498E-3</v>
      </c>
      <c r="Y125" s="132">
        <f>'Stocks 1 Day Returns'!K125-'Stocks 1 Day Returns'!K$285</f>
        <v>3.144392604628599E-4</v>
      </c>
      <c r="Z125" s="133">
        <f>'Stocks 1 Day Returns'!L125-'Stocks 1 Day Returns'!L$285</f>
        <v>8.9146287101449281E-3</v>
      </c>
    </row>
    <row r="126" spans="1:26" ht="15.6">
      <c r="A126" s="130">
        <v>45532</v>
      </c>
      <c r="B126" s="131">
        <v>-2.6047732087240649E-2</v>
      </c>
      <c r="C126" s="131">
        <v>-9.9332021938238757E-3</v>
      </c>
      <c r="D126" s="131">
        <v>-1.1005374153236103E-2</v>
      </c>
      <c r="E126" s="131">
        <v>-2.0106212790206968E-2</v>
      </c>
      <c r="F126" s="131">
        <v>-1.8663218625607159E-2</v>
      </c>
      <c r="G126" s="131">
        <v>9.5622798122207975E-4</v>
      </c>
      <c r="H126" s="131">
        <v>-7.249238387857182E-3</v>
      </c>
      <c r="I126" s="131">
        <v>-9.6454130525422954E-3</v>
      </c>
      <c r="J126" s="131">
        <v>-1.6680139777489944E-2</v>
      </c>
      <c r="K126" s="131">
        <v>-1.6559532738813831E-2</v>
      </c>
      <c r="L126" s="7">
        <v>3.7780700000000001E-3</v>
      </c>
      <c r="O126" s="1">
        <v>45532</v>
      </c>
      <c r="P126" s="132">
        <f>'Stocks 1 Day Returns'!B126-'Stocks 1 Day Returns'!B$285</f>
        <v>-2.5233506492998097E-2</v>
      </c>
      <c r="Q126" s="132">
        <f>'Stocks 1 Day Returns'!C126-'Stocks 1 Day Returns'!C$285</f>
        <v>-1.0470508991908047E-2</v>
      </c>
      <c r="R126" s="132">
        <f>'Stocks 1 Day Returns'!D126-'Stocks 1 Day Returns'!D$285</f>
        <v>-1.1462757747497665E-2</v>
      </c>
      <c r="S126" s="132">
        <f>'Stocks 1 Day Returns'!E126-'Stocks 1 Day Returns'!E$285</f>
        <v>-2.0143103374528886E-2</v>
      </c>
      <c r="T126" s="132">
        <f>'Stocks 1 Day Returns'!F126-'Stocks 1 Day Returns'!F$285</f>
        <v>-1.9246331246512552E-2</v>
      </c>
      <c r="U126" s="132">
        <f>'Stocks 1 Day Returns'!G126-'Stocks 1 Day Returns'!G$285</f>
        <v>1.6711882212643464E-3</v>
      </c>
      <c r="V126" s="132">
        <f>'Stocks 1 Day Returns'!H126-'Stocks 1 Day Returns'!H$285</f>
        <v>-9.2704288817773116E-3</v>
      </c>
      <c r="W126" s="132">
        <f>'Stocks 1 Day Returns'!I126-'Stocks 1 Day Returns'!I$285</f>
        <v>-9.3765077374746604E-3</v>
      </c>
      <c r="X126" s="132">
        <f>'Stocks 1 Day Returns'!J126-'Stocks 1 Day Returns'!J$285</f>
        <v>-1.742021929343629E-2</v>
      </c>
      <c r="Y126" s="132">
        <f>'Stocks 1 Day Returns'!K126-'Stocks 1 Day Returns'!K$285</f>
        <v>-1.7047314443289732E-2</v>
      </c>
      <c r="Z126" s="133">
        <f>'Stocks 1 Day Returns'!L126-'Stocks 1 Day Returns'!L$285</f>
        <v>3.5416087101449276E-3</v>
      </c>
    </row>
    <row r="127" spans="1:26" ht="15.6">
      <c r="A127" s="130">
        <v>45533</v>
      </c>
      <c r="B127" s="131">
        <v>2.6115366566701326E-2</v>
      </c>
      <c r="C127" s="131">
        <v>1.4173138438450694E-2</v>
      </c>
      <c r="D127" s="131">
        <v>5.7436187950097306E-3</v>
      </c>
      <c r="E127" s="131">
        <v>1.043691893426546E-2</v>
      </c>
      <c r="F127" s="131">
        <v>3.1830797932115296E-3</v>
      </c>
      <c r="G127" s="131">
        <v>1.3729477037260907E-5</v>
      </c>
      <c r="H127" s="131">
        <v>8.1680008378901547E-3</v>
      </c>
      <c r="I127" s="131">
        <v>9.3308818443642583E-3</v>
      </c>
      <c r="J127" s="131">
        <v>8.6848332212055013E-3</v>
      </c>
      <c r="K127" s="131">
        <v>7.3339734584576544E-3</v>
      </c>
      <c r="L127" s="7">
        <v>-2.1368499999999999E-2</v>
      </c>
      <c r="O127" s="1">
        <v>45533</v>
      </c>
      <c r="P127" s="132">
        <f>'Stocks 1 Day Returns'!B127-'Stocks 1 Day Returns'!B$285</f>
        <v>2.6929592160943878E-2</v>
      </c>
      <c r="Q127" s="132">
        <f>'Stocks 1 Day Returns'!C127-'Stocks 1 Day Returns'!C$285</f>
        <v>1.3635831640366523E-2</v>
      </c>
      <c r="R127" s="132">
        <f>'Stocks 1 Day Returns'!D127-'Stocks 1 Day Returns'!D$285</f>
        <v>5.2862352007481683E-3</v>
      </c>
      <c r="S127" s="132">
        <f>'Stocks 1 Day Returns'!E127-'Stocks 1 Day Returns'!E$285</f>
        <v>1.0400028349943542E-2</v>
      </c>
      <c r="T127" s="132">
        <f>'Stocks 1 Day Returns'!F127-'Stocks 1 Day Returns'!F$285</f>
        <v>2.5999671723061363E-3</v>
      </c>
      <c r="U127" s="132">
        <f>'Stocks 1 Day Returns'!G127-'Stocks 1 Day Returns'!G$285</f>
        <v>7.2868971707952751E-4</v>
      </c>
      <c r="V127" s="132">
        <f>'Stocks 1 Day Returns'!H127-'Stocks 1 Day Returns'!H$285</f>
        <v>6.1468103439700252E-3</v>
      </c>
      <c r="W127" s="132">
        <f>'Stocks 1 Day Returns'!I127-'Stocks 1 Day Returns'!I$285</f>
        <v>9.5997871594318933E-3</v>
      </c>
      <c r="X127" s="132">
        <f>'Stocks 1 Day Returns'!J127-'Stocks 1 Day Returns'!J$285</f>
        <v>7.9447537052591555E-3</v>
      </c>
      <c r="Y127" s="132">
        <f>'Stocks 1 Day Returns'!K127-'Stocks 1 Day Returns'!K$285</f>
        <v>6.8461917539817544E-3</v>
      </c>
      <c r="Z127" s="133">
        <f>'Stocks 1 Day Returns'!L127-'Stocks 1 Day Returns'!L$285</f>
        <v>-2.1604961289855073E-2</v>
      </c>
    </row>
    <row r="128" spans="1:26" ht="15.6">
      <c r="A128" s="130">
        <v>45534</v>
      </c>
      <c r="B128" s="131">
        <v>9.5001792976094235E-2</v>
      </c>
      <c r="C128" s="131">
        <v>-3.3300318614492008E-3</v>
      </c>
      <c r="D128" s="131">
        <v>9.8401442081337276E-3</v>
      </c>
      <c r="E128" s="131">
        <v>3.0853652944846655E-3</v>
      </c>
      <c r="F128" s="131">
        <v>6.4556810142146759E-3</v>
      </c>
      <c r="G128" s="131">
        <v>8.6155119405029179E-3</v>
      </c>
      <c r="H128" s="131">
        <v>6.3753644255832853E-3</v>
      </c>
      <c r="I128" s="131">
        <v>3.7038213969533551E-3</v>
      </c>
      <c r="J128" s="131">
        <v>8.7008558291492566E-3</v>
      </c>
      <c r="K128" s="131">
        <v>3.7179437321898101E-2</v>
      </c>
      <c r="L128" s="7">
        <v>-2.3151000000000001E-3</v>
      </c>
      <c r="O128" s="1">
        <v>45534</v>
      </c>
      <c r="P128" s="132">
        <f>'Stocks 1 Day Returns'!B128-'Stocks 1 Day Returns'!B$285</f>
        <v>9.5816018570336781E-2</v>
      </c>
      <c r="Q128" s="132">
        <f>'Stocks 1 Day Returns'!C128-'Stocks 1 Day Returns'!C$285</f>
        <v>-3.8673386595333725E-3</v>
      </c>
      <c r="R128" s="132">
        <f>'Stocks 1 Day Returns'!D128-'Stocks 1 Day Returns'!D$285</f>
        <v>9.3827606138721653E-3</v>
      </c>
      <c r="S128" s="132">
        <f>'Stocks 1 Day Returns'!E128-'Stocks 1 Day Returns'!E$285</f>
        <v>3.0484747101627461E-3</v>
      </c>
      <c r="T128" s="132">
        <f>'Stocks 1 Day Returns'!F128-'Stocks 1 Day Returns'!F$285</f>
        <v>5.8725683933092826E-3</v>
      </c>
      <c r="U128" s="132">
        <f>'Stocks 1 Day Returns'!G128-'Stocks 1 Day Returns'!G$285</f>
        <v>9.3304721805451841E-3</v>
      </c>
      <c r="V128" s="132">
        <f>'Stocks 1 Day Returns'!H128-'Stocks 1 Day Returns'!H$285</f>
        <v>4.3541739316631557E-3</v>
      </c>
      <c r="W128" s="132">
        <f>'Stocks 1 Day Returns'!I128-'Stocks 1 Day Returns'!I$285</f>
        <v>3.9727267120209901E-3</v>
      </c>
      <c r="X128" s="132">
        <f>'Stocks 1 Day Returns'!J128-'Stocks 1 Day Returns'!J$285</f>
        <v>7.9607763132029108E-3</v>
      </c>
      <c r="Y128" s="132">
        <f>'Stocks 1 Day Returns'!K128-'Stocks 1 Day Returns'!K$285</f>
        <v>3.66916556174222E-2</v>
      </c>
      <c r="Z128" s="133">
        <f>'Stocks 1 Day Returns'!L128-'Stocks 1 Day Returns'!L$285</f>
        <v>-2.5515612898550726E-3</v>
      </c>
    </row>
    <row r="129" spans="1:26" ht="15.6">
      <c r="A129" s="130">
        <v>45539</v>
      </c>
      <c r="B129" s="131">
        <v>-4.8257377023072645E-2</v>
      </c>
      <c r="C129" s="131">
        <v>-2.3924358580191374E-2</v>
      </c>
      <c r="D129" s="131">
        <v>-1.6737178782629369E-2</v>
      </c>
      <c r="E129" s="131">
        <v>-2.2519011077328677E-2</v>
      </c>
      <c r="F129" s="131">
        <v>-1.4113103672387495E-2</v>
      </c>
      <c r="G129" s="131">
        <v>-1.7585726175677552E-2</v>
      </c>
      <c r="H129" s="131">
        <v>-1.4625146915382192E-2</v>
      </c>
      <c r="I129" s="131">
        <v>-3.3066302104348799E-2</v>
      </c>
      <c r="J129" s="131">
        <v>-1.9867038001657455E-3</v>
      </c>
      <c r="K129" s="131">
        <v>-3.1750263591543093E-2</v>
      </c>
      <c r="L129" s="7">
        <v>7.5878000000000002E-4</v>
      </c>
      <c r="O129" s="1">
        <v>45539</v>
      </c>
      <c r="P129" s="132">
        <f>'Stocks 1 Day Returns'!B129-'Stocks 1 Day Returns'!B$285</f>
        <v>-4.7443151428830092E-2</v>
      </c>
      <c r="Q129" s="132">
        <f>'Stocks 1 Day Returns'!C129-'Stocks 1 Day Returns'!C$285</f>
        <v>-2.4461665378275547E-2</v>
      </c>
      <c r="R129" s="132">
        <f>'Stocks 1 Day Returns'!D129-'Stocks 1 Day Returns'!D$285</f>
        <v>-1.7194562376890932E-2</v>
      </c>
      <c r="S129" s="132">
        <f>'Stocks 1 Day Returns'!E129-'Stocks 1 Day Returns'!E$285</f>
        <v>-2.2555901661650595E-2</v>
      </c>
      <c r="T129" s="132">
        <f>'Stocks 1 Day Returns'!F129-'Stocks 1 Day Returns'!F$285</f>
        <v>-1.4696216293292888E-2</v>
      </c>
      <c r="U129" s="132">
        <f>'Stocks 1 Day Returns'!G129-'Stocks 1 Day Returns'!G$285</f>
        <v>-1.6870765935635284E-2</v>
      </c>
      <c r="V129" s="132">
        <f>'Stocks 1 Day Returns'!H129-'Stocks 1 Day Returns'!H$285</f>
        <v>-1.6646337409302322E-2</v>
      </c>
      <c r="W129" s="132">
        <f>'Stocks 1 Day Returns'!I129-'Stocks 1 Day Returns'!I$285</f>
        <v>-3.2797396789281161E-2</v>
      </c>
      <c r="X129" s="132">
        <f>'Stocks 1 Day Returns'!J129-'Stocks 1 Day Returns'!J$285</f>
        <v>-2.7267833161120922E-3</v>
      </c>
      <c r="Y129" s="132">
        <f>'Stocks 1 Day Returns'!K129-'Stocks 1 Day Returns'!K$285</f>
        <v>-3.2238045296018994E-2</v>
      </c>
      <c r="Z129" s="133">
        <f>'Stocks 1 Day Returns'!L129-'Stocks 1 Day Returns'!L$285</f>
        <v>5.2231871014492737E-4</v>
      </c>
    </row>
    <row r="130" spans="1:26" ht="15.6">
      <c r="A130" s="130">
        <v>45540</v>
      </c>
      <c r="B130" s="131">
        <v>2.027874015080311E-3</v>
      </c>
      <c r="C130" s="131">
        <v>1.0529964139043724E-2</v>
      </c>
      <c r="D130" s="131">
        <v>2.3256910296209909E-3</v>
      </c>
      <c r="E130" s="131">
        <v>-7.9324397721252105E-3</v>
      </c>
      <c r="F130" s="131">
        <v>-3.1693371793475311E-3</v>
      </c>
      <c r="G130" s="131">
        <v>-2.2228286892922777E-2</v>
      </c>
      <c r="H130" s="131">
        <v>-2.6366999029273641E-3</v>
      </c>
      <c r="I130" s="131">
        <v>-4.4755175949683368E-3</v>
      </c>
      <c r="J130" s="131">
        <v>-3.0016194191365697E-3</v>
      </c>
      <c r="K130" s="131">
        <v>2.9979714881803732E-2</v>
      </c>
      <c r="L130" s="7">
        <v>2.62407E-3</v>
      </c>
      <c r="O130" s="1">
        <v>45540</v>
      </c>
      <c r="P130" s="132">
        <f>'Stocks 1 Day Returns'!B130-'Stocks 1 Day Returns'!B$285</f>
        <v>2.8420996093228633E-3</v>
      </c>
      <c r="Q130" s="132">
        <f>'Stocks 1 Day Returns'!C130-'Stocks 1 Day Returns'!C$285</f>
        <v>9.9926573409595525E-3</v>
      </c>
      <c r="R130" s="132">
        <f>'Stocks 1 Day Returns'!D130-'Stocks 1 Day Returns'!D$285</f>
        <v>1.8683074353594287E-3</v>
      </c>
      <c r="S130" s="132">
        <f>'Stocks 1 Day Returns'!E130-'Stocks 1 Day Returns'!E$285</f>
        <v>-7.9693303564471289E-3</v>
      </c>
      <c r="T130" s="132">
        <f>'Stocks 1 Day Returns'!F130-'Stocks 1 Day Returns'!F$285</f>
        <v>-3.7524498002529244E-3</v>
      </c>
      <c r="U130" s="132">
        <f>'Stocks 1 Day Returns'!G130-'Stocks 1 Day Returns'!G$285</f>
        <v>-2.1513326652880509E-2</v>
      </c>
      <c r="V130" s="132">
        <f>'Stocks 1 Day Returns'!H130-'Stocks 1 Day Returns'!H$285</f>
        <v>-4.6578903968474937E-3</v>
      </c>
      <c r="W130" s="132">
        <f>'Stocks 1 Day Returns'!I130-'Stocks 1 Day Returns'!I$285</f>
        <v>-4.2066122799007018E-3</v>
      </c>
      <c r="X130" s="132">
        <f>'Stocks 1 Day Returns'!J130-'Stocks 1 Day Returns'!J$285</f>
        <v>-3.7416989350829164E-3</v>
      </c>
      <c r="Y130" s="132">
        <f>'Stocks 1 Day Returns'!K130-'Stocks 1 Day Returns'!K$285</f>
        <v>2.9491933177327831E-2</v>
      </c>
      <c r="Z130" s="133">
        <f>'Stocks 1 Day Returns'!L130-'Stocks 1 Day Returns'!L$285</f>
        <v>2.3876087101449275E-3</v>
      </c>
    </row>
    <row r="131" spans="1:26" ht="15.6">
      <c r="A131" s="130">
        <v>45541</v>
      </c>
      <c r="B131" s="131">
        <v>-1.7796354539904136E-2</v>
      </c>
      <c r="C131" s="131">
        <v>1.6453825920443865E-3</v>
      </c>
      <c r="D131" s="131">
        <v>-7.8026878808810096E-3</v>
      </c>
      <c r="E131" s="131">
        <v>-4.2133762583791423E-3</v>
      </c>
      <c r="F131" s="131">
        <v>6.4270837825297633E-4</v>
      </c>
      <c r="G131" s="131">
        <v>6.9593473010121087E-4</v>
      </c>
      <c r="H131" s="131">
        <v>-1.2437477254955254E-2</v>
      </c>
      <c r="I131" s="131">
        <v>-8.2419450772966973E-3</v>
      </c>
      <c r="J131" s="131">
        <v>-1.945916699683059E-2</v>
      </c>
      <c r="K131" s="131">
        <v>-2.8136532220671029E-2</v>
      </c>
      <c r="L131" s="7">
        <v>-4.0419999999999996E-3</v>
      </c>
      <c r="O131" s="1">
        <v>45541</v>
      </c>
      <c r="P131" s="132">
        <f>'Stocks 1 Day Returns'!B131-'Stocks 1 Day Returns'!B$285</f>
        <v>-1.6982128945661583E-2</v>
      </c>
      <c r="Q131" s="132">
        <f>'Stocks 1 Day Returns'!C131-'Stocks 1 Day Returns'!C$285</f>
        <v>1.1080757939602149E-3</v>
      </c>
      <c r="R131" s="132">
        <f>'Stocks 1 Day Returns'!D131-'Stocks 1 Day Returns'!D$285</f>
        <v>-8.2600714751425719E-3</v>
      </c>
      <c r="S131" s="132">
        <f>'Stocks 1 Day Returns'!E131-'Stocks 1 Day Returns'!E$285</f>
        <v>-4.2502668427010616E-3</v>
      </c>
      <c r="T131" s="132">
        <f>'Stocks 1 Day Returns'!F131-'Stocks 1 Day Returns'!F$285</f>
        <v>5.9595757347582828E-5</v>
      </c>
      <c r="U131" s="132">
        <f>'Stocks 1 Day Returns'!G131-'Stocks 1 Day Returns'!G$285</f>
        <v>1.4108949701434775E-3</v>
      </c>
      <c r="V131" s="132">
        <f>'Stocks 1 Day Returns'!H131-'Stocks 1 Day Returns'!H$285</f>
        <v>-1.4458667748875383E-2</v>
      </c>
      <c r="W131" s="132">
        <f>'Stocks 1 Day Returns'!I131-'Stocks 1 Day Returns'!I$285</f>
        <v>-7.9730397622290623E-3</v>
      </c>
      <c r="X131" s="132">
        <f>'Stocks 1 Day Returns'!J131-'Stocks 1 Day Returns'!J$285</f>
        <v>-2.0199246512776936E-2</v>
      </c>
      <c r="Y131" s="132">
        <f>'Stocks 1 Day Returns'!K131-'Stocks 1 Day Returns'!K$285</f>
        <v>-2.862431392514693E-2</v>
      </c>
      <c r="Z131" s="133">
        <f>'Stocks 1 Day Returns'!L131-'Stocks 1 Day Returns'!L$285</f>
        <v>-4.2784612898550721E-3</v>
      </c>
    </row>
    <row r="132" spans="1:26" ht="15.6">
      <c r="A132" s="130">
        <v>45546</v>
      </c>
      <c r="B132" s="131">
        <v>4.3101063214680435E-2</v>
      </c>
      <c r="C132" s="131">
        <v>1.97261197020282E-2</v>
      </c>
      <c r="D132" s="131">
        <v>2.9561873794548221E-2</v>
      </c>
      <c r="E132" s="131">
        <v>1.4659272949885116E-2</v>
      </c>
      <c r="F132" s="131">
        <v>7.1355084053854601E-3</v>
      </c>
      <c r="G132" s="131">
        <v>1.1634621908820364E-2</v>
      </c>
      <c r="H132" s="131">
        <v>4.6741149848543717E-3</v>
      </c>
      <c r="I132" s="131">
        <v>5.4953799192241082E-3</v>
      </c>
      <c r="J132" s="131">
        <v>1.5982673488411425E-2</v>
      </c>
      <c r="K132" s="131">
        <v>3.5950845471734549E-2</v>
      </c>
      <c r="L132" s="7">
        <v>2.8587999999999999E-3</v>
      </c>
      <c r="O132" s="1">
        <v>45546</v>
      </c>
      <c r="P132" s="132">
        <f>'Stocks 1 Day Returns'!B132-'Stocks 1 Day Returns'!B$285</f>
        <v>4.3915288808922988E-2</v>
      </c>
      <c r="Q132" s="132">
        <f>'Stocks 1 Day Returns'!C132-'Stocks 1 Day Returns'!C$285</f>
        <v>1.9188812903944027E-2</v>
      </c>
      <c r="R132" s="132">
        <f>'Stocks 1 Day Returns'!D132-'Stocks 1 Day Returns'!D$285</f>
        <v>2.9104490200286659E-2</v>
      </c>
      <c r="S132" s="132">
        <f>'Stocks 1 Day Returns'!E132-'Stocks 1 Day Returns'!E$285</f>
        <v>1.4622382365563198E-2</v>
      </c>
      <c r="T132" s="132">
        <f>'Stocks 1 Day Returns'!F132-'Stocks 1 Day Returns'!F$285</f>
        <v>6.5523957844800668E-3</v>
      </c>
      <c r="U132" s="132">
        <f>'Stocks 1 Day Returns'!G132-'Stocks 1 Day Returns'!G$285</f>
        <v>1.234958214886263E-2</v>
      </c>
      <c r="V132" s="132">
        <f>'Stocks 1 Day Returns'!H132-'Stocks 1 Day Returns'!H$285</f>
        <v>2.6529244909342417E-3</v>
      </c>
      <c r="W132" s="132">
        <f>'Stocks 1 Day Returns'!I132-'Stocks 1 Day Returns'!I$285</f>
        <v>5.7642852342917432E-3</v>
      </c>
      <c r="X132" s="132">
        <f>'Stocks 1 Day Returns'!J132-'Stocks 1 Day Returns'!J$285</f>
        <v>1.5242593972465079E-2</v>
      </c>
      <c r="Y132" s="132">
        <f>'Stocks 1 Day Returns'!K132-'Stocks 1 Day Returns'!K$285</f>
        <v>3.5463063767258649E-2</v>
      </c>
      <c r="Z132" s="133">
        <f>'Stocks 1 Day Returns'!L132-'Stocks 1 Day Returns'!L$285</f>
        <v>2.6223387101449273E-3</v>
      </c>
    </row>
    <row r="133" spans="1:26" ht="15.6">
      <c r="A133" s="130">
        <v>45547</v>
      </c>
      <c r="B133" s="131">
        <v>-1.2605647985603818E-2</v>
      </c>
      <c r="C133" s="131">
        <v>2.169703028477743E-3</v>
      </c>
      <c r="D133" s="131">
        <v>1.1051343738484931E-2</v>
      </c>
      <c r="E133" s="131">
        <v>1.18731266749037E-2</v>
      </c>
      <c r="F133" s="131">
        <v>1.2789447480817673E-2</v>
      </c>
      <c r="G133" s="131">
        <v>5.6835174069382877E-3</v>
      </c>
      <c r="H133" s="131">
        <v>3.4189479036249137E-2</v>
      </c>
      <c r="I133" s="131">
        <v>1.1337073594159142E-2</v>
      </c>
      <c r="J133" s="131">
        <v>1.0615602466111707E-2</v>
      </c>
      <c r="K133" s="131">
        <v>1.5137636750902184E-2</v>
      </c>
      <c r="L133" s="7">
        <v>2.3507699999999999E-3</v>
      </c>
      <c r="O133" s="1">
        <v>45547</v>
      </c>
      <c r="P133" s="132">
        <f>'Stocks 1 Day Returns'!B133-'Stocks 1 Day Returns'!B$285</f>
        <v>-1.1791422391361266E-2</v>
      </c>
      <c r="Q133" s="132">
        <f>'Stocks 1 Day Returns'!C133-'Stocks 1 Day Returns'!C$285</f>
        <v>1.6323962303935713E-3</v>
      </c>
      <c r="R133" s="132">
        <f>'Stocks 1 Day Returns'!D133-'Stocks 1 Day Returns'!D$285</f>
        <v>1.0593960144223369E-2</v>
      </c>
      <c r="S133" s="132">
        <f>'Stocks 1 Day Returns'!E133-'Stocks 1 Day Returns'!E$285</f>
        <v>1.1836236090581782E-2</v>
      </c>
      <c r="T133" s="132">
        <f>'Stocks 1 Day Returns'!F133-'Stocks 1 Day Returns'!F$285</f>
        <v>1.220633485991228E-2</v>
      </c>
      <c r="U133" s="132">
        <f>'Stocks 1 Day Returns'!G133-'Stocks 1 Day Returns'!G$285</f>
        <v>6.3984776469805538E-3</v>
      </c>
      <c r="V133" s="132">
        <f>'Stocks 1 Day Returns'!H133-'Stocks 1 Day Returns'!H$285</f>
        <v>3.2168288542329004E-2</v>
      </c>
      <c r="W133" s="132">
        <f>'Stocks 1 Day Returns'!I133-'Stocks 1 Day Returns'!I$285</f>
        <v>1.1605978909226777E-2</v>
      </c>
      <c r="X133" s="132">
        <f>'Stocks 1 Day Returns'!J133-'Stocks 1 Day Returns'!J$285</f>
        <v>9.8755229501653607E-3</v>
      </c>
      <c r="Y133" s="132">
        <f>'Stocks 1 Day Returns'!K133-'Stocks 1 Day Returns'!K$285</f>
        <v>1.4649855046426283E-2</v>
      </c>
      <c r="Z133" s="133">
        <f>'Stocks 1 Day Returns'!L133-'Stocks 1 Day Returns'!L$285</f>
        <v>2.1143087101449273E-3</v>
      </c>
    </row>
    <row r="134" spans="1:26" ht="15.6">
      <c r="A134" s="130">
        <v>45548</v>
      </c>
      <c r="B134" s="131">
        <v>1.3763416260611727E-2</v>
      </c>
      <c r="C134" s="131">
        <v>-2.9159599979264872E-3</v>
      </c>
      <c r="D134" s="131">
        <v>6.6871355112121389E-3</v>
      </c>
      <c r="E134" s="131">
        <v>2.1173238672744787E-3</v>
      </c>
      <c r="F134" s="131">
        <v>1.2267864644552429E-2</v>
      </c>
      <c r="G134" s="131">
        <v>-3.7961072514169913E-4</v>
      </c>
      <c r="H134" s="131">
        <v>2.190188436168361E-3</v>
      </c>
      <c r="I134" s="131">
        <v>8.3335765090923886E-3</v>
      </c>
      <c r="J134" s="131">
        <v>-3.8504958049660254E-2</v>
      </c>
      <c r="K134" s="131">
        <v>-4.4286352783886596E-3</v>
      </c>
      <c r="L134" s="7">
        <v>1.419247E-2</v>
      </c>
      <c r="O134" s="1">
        <v>45548</v>
      </c>
      <c r="P134" s="132">
        <f>'Stocks 1 Day Returns'!B134-'Stocks 1 Day Returns'!B$285</f>
        <v>1.457764185485428E-2</v>
      </c>
      <c r="Q134" s="132">
        <f>'Stocks 1 Day Returns'!C134-'Stocks 1 Day Returns'!C$285</f>
        <v>-3.4532667960106588E-3</v>
      </c>
      <c r="R134" s="132">
        <f>'Stocks 1 Day Returns'!D134-'Stocks 1 Day Returns'!D$285</f>
        <v>6.2297519169505766E-3</v>
      </c>
      <c r="S134" s="132">
        <f>'Stocks 1 Day Returns'!E134-'Stocks 1 Day Returns'!E$285</f>
        <v>2.0804332829525594E-3</v>
      </c>
      <c r="T134" s="132">
        <f>'Stocks 1 Day Returns'!F134-'Stocks 1 Day Returns'!F$285</f>
        <v>1.1684752023647035E-2</v>
      </c>
      <c r="U134" s="132">
        <f>'Stocks 1 Day Returns'!G134-'Stocks 1 Day Returns'!G$285</f>
        <v>3.3534951490056747E-4</v>
      </c>
      <c r="V134" s="132">
        <f>'Stocks 1 Day Returns'!H134-'Stocks 1 Day Returns'!H$285</f>
        <v>1.6899794224823099E-4</v>
      </c>
      <c r="W134" s="132">
        <f>'Stocks 1 Day Returns'!I134-'Stocks 1 Day Returns'!I$285</f>
        <v>8.6024818241600236E-3</v>
      </c>
      <c r="X134" s="132">
        <f>'Stocks 1 Day Returns'!J134-'Stocks 1 Day Returns'!J$285</f>
        <v>-3.92450375656066E-2</v>
      </c>
      <c r="Y134" s="132">
        <f>'Stocks 1 Day Returns'!K134-'Stocks 1 Day Returns'!K$285</f>
        <v>-4.9164169828645595E-3</v>
      </c>
      <c r="Z134" s="133">
        <f>'Stocks 1 Day Returns'!L134-'Stocks 1 Day Returns'!L$285</f>
        <v>1.3956008710144928E-2</v>
      </c>
    </row>
    <row r="135" spans="1:26" ht="15.6">
      <c r="A135" s="130">
        <v>45553</v>
      </c>
      <c r="B135" s="131">
        <v>-2.955843861864127E-2</v>
      </c>
      <c r="C135" s="131">
        <v>2.1194213173262311E-2</v>
      </c>
      <c r="D135" s="131">
        <v>-6.8571425057323276E-3</v>
      </c>
      <c r="E135" s="131">
        <v>2.3549793405550634E-3</v>
      </c>
      <c r="F135" s="131">
        <v>1.0925839465019571E-2</v>
      </c>
      <c r="G135" s="131">
        <v>5.9480290102498223E-3</v>
      </c>
      <c r="H135" s="131">
        <v>2.7213239875746309E-2</v>
      </c>
      <c r="I135" s="131">
        <v>6.9950552291966339E-3</v>
      </c>
      <c r="J135" s="131">
        <v>-5.0626055509630508E-3</v>
      </c>
      <c r="K135" s="131">
        <v>7.322827123155129E-4</v>
      </c>
      <c r="L135" s="7">
        <v>9.0726499999999998E-3</v>
      </c>
      <c r="O135" s="1">
        <v>45553</v>
      </c>
      <c r="P135" s="132">
        <f>'Stocks 1 Day Returns'!B135-'Stocks 1 Day Returns'!B$285</f>
        <v>-2.8744213024398717E-2</v>
      </c>
      <c r="Q135" s="132">
        <f>'Stocks 1 Day Returns'!C135-'Stocks 1 Day Returns'!C$285</f>
        <v>2.0656906375178138E-2</v>
      </c>
      <c r="R135" s="132">
        <f>'Stocks 1 Day Returns'!D135-'Stocks 1 Day Returns'!D$285</f>
        <v>-7.3145260999938899E-3</v>
      </c>
      <c r="S135" s="132">
        <f>'Stocks 1 Day Returns'!E135-'Stocks 1 Day Returns'!E$285</f>
        <v>2.3180887562331441E-3</v>
      </c>
      <c r="T135" s="132">
        <f>'Stocks 1 Day Returns'!F135-'Stocks 1 Day Returns'!F$285</f>
        <v>1.0342726844114178E-2</v>
      </c>
      <c r="U135" s="132">
        <f>'Stocks 1 Day Returns'!G135-'Stocks 1 Day Returns'!G$285</f>
        <v>6.6629892502920885E-3</v>
      </c>
      <c r="V135" s="132">
        <f>'Stocks 1 Day Returns'!H135-'Stocks 1 Day Returns'!H$285</f>
        <v>2.5192049381826179E-2</v>
      </c>
      <c r="W135" s="132">
        <f>'Stocks 1 Day Returns'!I135-'Stocks 1 Day Returns'!I$285</f>
        <v>7.2639605442642689E-3</v>
      </c>
      <c r="X135" s="132">
        <f>'Stocks 1 Day Returns'!J135-'Stocks 1 Day Returns'!J$285</f>
        <v>-5.8026850669093974E-3</v>
      </c>
      <c r="Y135" s="132">
        <f>'Stocks 1 Day Returns'!K135-'Stocks 1 Day Returns'!K$285</f>
        <v>2.4450100783961264E-4</v>
      </c>
      <c r="Z135" s="133">
        <f>'Stocks 1 Day Returns'!L135-'Stocks 1 Day Returns'!L$285</f>
        <v>8.8361887101449273E-3</v>
      </c>
    </row>
    <row r="136" spans="1:26" ht="15.6">
      <c r="A136" s="130">
        <v>45554</v>
      </c>
      <c r="B136" s="131">
        <v>2.050816335158645E-2</v>
      </c>
      <c r="C136" s="131">
        <v>3.9810531136301952E-2</v>
      </c>
      <c r="D136" s="131">
        <v>2.0986396812623598E-2</v>
      </c>
      <c r="E136" s="131">
        <v>1.9896268814298734E-2</v>
      </c>
      <c r="F136" s="131">
        <v>1.253994103731948E-3</v>
      </c>
      <c r="G136" s="131">
        <v>1.0111980799580644E-2</v>
      </c>
      <c r="H136" s="131">
        <v>1.8226505909377799E-3</v>
      </c>
      <c r="I136" s="131">
        <v>9.820559654394323E-3</v>
      </c>
      <c r="J136" s="131">
        <v>-7.1447622233222763E-4</v>
      </c>
      <c r="K136" s="131">
        <v>2.1147662399608302E-2</v>
      </c>
      <c r="L136" s="7">
        <v>6.6561499999999996E-3</v>
      </c>
      <c r="O136" s="1">
        <v>45554</v>
      </c>
      <c r="P136" s="132">
        <f>'Stocks 1 Day Returns'!B136-'Stocks 1 Day Returns'!B$285</f>
        <v>2.1322388945829003E-2</v>
      </c>
      <c r="Q136" s="132">
        <f>'Stocks 1 Day Returns'!C136-'Stocks 1 Day Returns'!C$285</f>
        <v>3.9273224338217783E-2</v>
      </c>
      <c r="R136" s="132">
        <f>'Stocks 1 Day Returns'!D136-'Stocks 1 Day Returns'!D$285</f>
        <v>2.0529013218362036E-2</v>
      </c>
      <c r="S136" s="132">
        <f>'Stocks 1 Day Returns'!E136-'Stocks 1 Day Returns'!E$285</f>
        <v>1.9859378229976816E-2</v>
      </c>
      <c r="T136" s="132">
        <f>'Stocks 1 Day Returns'!F136-'Stocks 1 Day Returns'!F$285</f>
        <v>6.7088148282655447E-4</v>
      </c>
      <c r="U136" s="132">
        <f>'Stocks 1 Day Returns'!G136-'Stocks 1 Day Returns'!G$285</f>
        <v>1.0826941039622911E-2</v>
      </c>
      <c r="V136" s="132">
        <f>'Stocks 1 Day Returns'!H136-'Stocks 1 Day Returns'!H$285</f>
        <v>-1.985399029823501E-4</v>
      </c>
      <c r="W136" s="132">
        <f>'Stocks 1 Day Returns'!I136-'Stocks 1 Day Returns'!I$285</f>
        <v>1.0089464969461958E-2</v>
      </c>
      <c r="X136" s="132">
        <f>'Stocks 1 Day Returns'!J136-'Stocks 1 Day Returns'!J$285</f>
        <v>-1.4545557382785743E-3</v>
      </c>
      <c r="Y136" s="132">
        <f>'Stocks 1 Day Returns'!K136-'Stocks 1 Day Returns'!K$285</f>
        <v>2.0659880695132402E-2</v>
      </c>
      <c r="Z136" s="133">
        <f>'Stocks 1 Day Returns'!L136-'Stocks 1 Day Returns'!L$285</f>
        <v>6.419688710144927E-3</v>
      </c>
    </row>
    <row r="137" spans="1:26" ht="15.6">
      <c r="A137" s="130">
        <v>45555</v>
      </c>
      <c r="B137" s="131">
        <v>4.4664088568999727E-2</v>
      </c>
      <c r="C137" s="131">
        <v>8.2211068406403687E-3</v>
      </c>
      <c r="D137" s="131">
        <v>3.2981588620448754E-3</v>
      </c>
      <c r="E137" s="131">
        <v>2.159973470742238E-2</v>
      </c>
      <c r="F137" s="131">
        <v>1.4427433003038947E-2</v>
      </c>
      <c r="G137" s="131">
        <v>-0.14282367131074203</v>
      </c>
      <c r="H137" s="131">
        <v>1.6588651662442278E-2</v>
      </c>
      <c r="I137" s="131">
        <v>1.5993425180185428E-2</v>
      </c>
      <c r="J137" s="131">
        <v>2.6778973101735382E-3</v>
      </c>
      <c r="K137" s="131">
        <v>2.0394640626004268E-2</v>
      </c>
      <c r="L137" s="7">
        <v>7.5641800000000002E-3</v>
      </c>
      <c r="O137" s="1">
        <v>45555</v>
      </c>
      <c r="P137" s="132">
        <f>'Stocks 1 Day Returns'!B137-'Stocks 1 Day Returns'!B$285</f>
        <v>4.547831416324228E-2</v>
      </c>
      <c r="Q137" s="132">
        <f>'Stocks 1 Day Returns'!C137-'Stocks 1 Day Returns'!C$285</f>
        <v>7.6838000425561975E-3</v>
      </c>
      <c r="R137" s="132">
        <f>'Stocks 1 Day Returns'!D137-'Stocks 1 Day Returns'!D$285</f>
        <v>2.8407752677833131E-3</v>
      </c>
      <c r="S137" s="132">
        <f>'Stocks 1 Day Returns'!E137-'Stocks 1 Day Returns'!E$285</f>
        <v>2.1562844123100462E-2</v>
      </c>
      <c r="T137" s="132">
        <f>'Stocks 1 Day Returns'!F137-'Stocks 1 Day Returns'!F$285</f>
        <v>1.3844320382133554E-2</v>
      </c>
      <c r="U137" s="132">
        <f>'Stocks 1 Day Returns'!G137-'Stocks 1 Day Returns'!G$285</f>
        <v>-0.14210871107069975</v>
      </c>
      <c r="V137" s="132">
        <f>'Stocks 1 Day Returns'!H137-'Stocks 1 Day Returns'!H$285</f>
        <v>1.4567461168522148E-2</v>
      </c>
      <c r="W137" s="132">
        <f>'Stocks 1 Day Returns'!I137-'Stocks 1 Day Returns'!I$285</f>
        <v>1.6262330495253063E-2</v>
      </c>
      <c r="X137" s="132">
        <f>'Stocks 1 Day Returns'!J137-'Stocks 1 Day Returns'!J$285</f>
        <v>1.9378177942271915E-3</v>
      </c>
      <c r="Y137" s="132">
        <f>'Stocks 1 Day Returns'!K137-'Stocks 1 Day Returns'!K$285</f>
        <v>1.9906858921528367E-2</v>
      </c>
      <c r="Z137" s="133">
        <f>'Stocks 1 Day Returns'!L137-'Stocks 1 Day Returns'!L$285</f>
        <v>7.3277187101449277E-3</v>
      </c>
    </row>
    <row r="138" spans="1:26" ht="15.6">
      <c r="A138" s="130">
        <v>45560</v>
      </c>
      <c r="B138" s="131">
        <v>3.136155929223472E-2</v>
      </c>
      <c r="C138" s="131">
        <v>-5.0174222634606913E-3</v>
      </c>
      <c r="D138" s="131">
        <v>6.2241305186874207E-3</v>
      </c>
      <c r="E138" s="131">
        <v>1.8516673557154029E-3</v>
      </c>
      <c r="F138" s="131">
        <v>1.8313369573603744E-3</v>
      </c>
      <c r="G138" s="131">
        <v>-1.3192361821700804E-2</v>
      </c>
      <c r="H138" s="131">
        <v>-4.9270769928450364E-2</v>
      </c>
      <c r="I138" s="131">
        <v>-2.4208580303383909E-2</v>
      </c>
      <c r="J138" s="131">
        <v>-2.3648591230149063E-2</v>
      </c>
      <c r="K138" s="131">
        <v>-7.9901085311934184E-3</v>
      </c>
      <c r="L138" s="7">
        <v>1.45305E-2</v>
      </c>
      <c r="O138" s="1">
        <v>45560</v>
      </c>
      <c r="P138" s="132">
        <f>'Stocks 1 Day Returns'!B138-'Stocks 1 Day Returns'!B$285</f>
        <v>3.2175784886477272E-2</v>
      </c>
      <c r="Q138" s="132">
        <f>'Stocks 1 Day Returns'!C138-'Stocks 1 Day Returns'!C$285</f>
        <v>-5.5547290615448625E-3</v>
      </c>
      <c r="R138" s="132">
        <f>'Stocks 1 Day Returns'!D138-'Stocks 1 Day Returns'!D$285</f>
        <v>5.7667469244258585E-3</v>
      </c>
      <c r="S138" s="132">
        <f>'Stocks 1 Day Returns'!E138-'Stocks 1 Day Returns'!E$285</f>
        <v>1.8147767713934835E-3</v>
      </c>
      <c r="T138" s="132">
        <f>'Stocks 1 Day Returns'!F138-'Stocks 1 Day Returns'!F$285</f>
        <v>1.2482243364549809E-3</v>
      </c>
      <c r="U138" s="132">
        <f>'Stocks 1 Day Returns'!G138-'Stocks 1 Day Returns'!G$285</f>
        <v>-1.2477401581658538E-2</v>
      </c>
      <c r="V138" s="132">
        <f>'Stocks 1 Day Returns'!H138-'Stocks 1 Day Returns'!H$285</f>
        <v>-5.1291960422370497E-2</v>
      </c>
      <c r="W138" s="132">
        <f>'Stocks 1 Day Returns'!I138-'Stocks 1 Day Returns'!I$285</f>
        <v>-2.3939674988316274E-2</v>
      </c>
      <c r="X138" s="132">
        <f>'Stocks 1 Day Returns'!J138-'Stocks 1 Day Returns'!J$285</f>
        <v>-2.4388670746095409E-2</v>
      </c>
      <c r="Y138" s="132">
        <f>'Stocks 1 Day Returns'!K138-'Stocks 1 Day Returns'!K$285</f>
        <v>-8.4778902356693192E-3</v>
      </c>
      <c r="Z138" s="133">
        <f>'Stocks 1 Day Returns'!L138-'Stocks 1 Day Returns'!L$285</f>
        <v>1.4294038710144927E-2</v>
      </c>
    </row>
    <row r="139" spans="1:26" ht="15.6">
      <c r="A139" s="130">
        <v>45561</v>
      </c>
      <c r="B139" s="131">
        <v>1.0953811908586131E-2</v>
      </c>
      <c r="C139" s="131">
        <v>-5.2254540784724135E-5</v>
      </c>
      <c r="D139" s="131">
        <v>-6.9484175011835791E-3</v>
      </c>
      <c r="E139" s="131">
        <v>-1.3272185350813315E-3</v>
      </c>
      <c r="F139" s="131">
        <v>8.4525345512318495E-3</v>
      </c>
      <c r="G139" s="131">
        <v>4.5493733900865418E-3</v>
      </c>
      <c r="H139" s="131">
        <v>-3.3660257678383987E-3</v>
      </c>
      <c r="I139" s="131">
        <v>-1.8789127419687968E-2</v>
      </c>
      <c r="J139" s="131">
        <v>1.0318214440571793E-2</v>
      </c>
      <c r="K139" s="131">
        <v>-1.2185928650861655E-2</v>
      </c>
      <c r="L139" s="7">
        <v>1.058718E-2</v>
      </c>
      <c r="O139" s="1">
        <v>45561</v>
      </c>
      <c r="P139" s="132">
        <f>'Stocks 1 Day Returns'!B139-'Stocks 1 Day Returns'!B$285</f>
        <v>1.1768037502828683E-2</v>
      </c>
      <c r="Q139" s="132">
        <f>'Stocks 1 Day Returns'!C139-'Stocks 1 Day Returns'!C$285</f>
        <v>-5.8956133886889567E-4</v>
      </c>
      <c r="R139" s="132">
        <f>'Stocks 1 Day Returns'!D139-'Stocks 1 Day Returns'!D$285</f>
        <v>-7.4058010954451414E-3</v>
      </c>
      <c r="S139" s="132">
        <f>'Stocks 1 Day Returns'!E139-'Stocks 1 Day Returns'!E$285</f>
        <v>-1.3641091194032508E-3</v>
      </c>
      <c r="T139" s="132">
        <f>'Stocks 1 Day Returns'!F139-'Stocks 1 Day Returns'!F$285</f>
        <v>7.8694219303264562E-3</v>
      </c>
      <c r="U139" s="132">
        <f>'Stocks 1 Day Returns'!G139-'Stocks 1 Day Returns'!G$285</f>
        <v>5.264333630128808E-3</v>
      </c>
      <c r="V139" s="132">
        <f>'Stocks 1 Day Returns'!H139-'Stocks 1 Day Returns'!H$285</f>
        <v>-5.3872162617585283E-3</v>
      </c>
      <c r="W139" s="132">
        <f>'Stocks 1 Day Returns'!I139-'Stocks 1 Day Returns'!I$285</f>
        <v>-1.8520222104620333E-2</v>
      </c>
      <c r="X139" s="132">
        <f>'Stocks 1 Day Returns'!J139-'Stocks 1 Day Returns'!J$285</f>
        <v>9.5781349246254477E-3</v>
      </c>
      <c r="Y139" s="132">
        <f>'Stocks 1 Day Returns'!K139-'Stocks 1 Day Returns'!K$285</f>
        <v>-1.2673710355337556E-2</v>
      </c>
      <c r="Z139" s="133">
        <f>'Stocks 1 Day Returns'!L139-'Stocks 1 Day Returns'!L$285</f>
        <v>1.0350718710144927E-2</v>
      </c>
    </row>
    <row r="140" spans="1:26" ht="15.6">
      <c r="A140" s="130">
        <v>45562</v>
      </c>
      <c r="B140" s="131">
        <v>-2.0816400601075813E-4</v>
      </c>
      <c r="C140" s="131">
        <v>1.3969420312132108E-3</v>
      </c>
      <c r="D140" s="131">
        <v>-7.4195419921219141E-3</v>
      </c>
      <c r="E140" s="131">
        <v>3.4273103245334724E-3</v>
      </c>
      <c r="F140" s="131">
        <v>8.7201739703544057E-3</v>
      </c>
      <c r="G140" s="131">
        <v>4.7917291105412652E-3</v>
      </c>
      <c r="H140" s="131">
        <v>1.4838682720332841E-2</v>
      </c>
      <c r="I140" s="131">
        <v>2.4864783219508357E-2</v>
      </c>
      <c r="J140" s="131">
        <v>1.1468655038477715E-2</v>
      </c>
      <c r="K140" s="131">
        <v>-1.6481111692644768E-2</v>
      </c>
      <c r="L140" s="7">
        <v>1.5974699999999999E-3</v>
      </c>
      <c r="O140" s="1">
        <v>45562</v>
      </c>
      <c r="P140" s="132">
        <f>'Stocks 1 Day Returns'!B140-'Stocks 1 Day Returns'!B$285</f>
        <v>6.0606158823179408E-4</v>
      </c>
      <c r="Q140" s="132">
        <f>'Stocks 1 Day Returns'!C140-'Stocks 1 Day Returns'!C$285</f>
        <v>8.5963523312903927E-4</v>
      </c>
      <c r="R140" s="132">
        <f>'Stocks 1 Day Returns'!D140-'Stocks 1 Day Returns'!D$285</f>
        <v>-7.8769255863834764E-3</v>
      </c>
      <c r="S140" s="132">
        <f>'Stocks 1 Day Returns'!E140-'Stocks 1 Day Returns'!E$285</f>
        <v>3.3904197402115531E-3</v>
      </c>
      <c r="T140" s="132">
        <f>'Stocks 1 Day Returns'!F140-'Stocks 1 Day Returns'!F$285</f>
        <v>8.1370613494490124E-3</v>
      </c>
      <c r="U140" s="132">
        <f>'Stocks 1 Day Returns'!G140-'Stocks 1 Day Returns'!G$285</f>
        <v>5.5066893505835313E-3</v>
      </c>
      <c r="V140" s="132">
        <f>'Stocks 1 Day Returns'!H140-'Stocks 1 Day Returns'!H$285</f>
        <v>1.2817492226412711E-2</v>
      </c>
      <c r="W140" s="132">
        <f>'Stocks 1 Day Returns'!I140-'Stocks 1 Day Returns'!I$285</f>
        <v>2.5133688534575992E-2</v>
      </c>
      <c r="X140" s="132">
        <f>'Stocks 1 Day Returns'!J140-'Stocks 1 Day Returns'!J$285</f>
        <v>1.0728575522531369E-2</v>
      </c>
      <c r="Y140" s="132">
        <f>'Stocks 1 Day Returns'!K140-'Stocks 1 Day Returns'!K$285</f>
        <v>-1.6968893397120668E-2</v>
      </c>
      <c r="Z140" s="133">
        <f>'Stocks 1 Day Returns'!L140-'Stocks 1 Day Returns'!L$285</f>
        <v>1.3610087101449272E-3</v>
      </c>
    </row>
    <row r="141" spans="1:26" ht="15.6">
      <c r="A141" s="130">
        <v>45567</v>
      </c>
      <c r="B141" s="131">
        <v>-1.1782090899689401E-2</v>
      </c>
      <c r="C141" s="131">
        <v>3.9823400984511093E-3</v>
      </c>
      <c r="D141" s="131">
        <v>-7.015752090243188E-3</v>
      </c>
      <c r="E141" s="131">
        <v>-8.1975073610984772E-4</v>
      </c>
      <c r="F141" s="131">
        <v>2.5236969290050038E-3</v>
      </c>
      <c r="G141" s="131">
        <v>-8.3119927023566076E-3</v>
      </c>
      <c r="H141" s="131">
        <v>1.200327592099093E-4</v>
      </c>
      <c r="I141" s="131">
        <v>9.8210966409575384E-3</v>
      </c>
      <c r="J141" s="131">
        <v>-7.1777435006998846E-3</v>
      </c>
      <c r="K141" s="131">
        <v>-5.4262976435481836E-4</v>
      </c>
      <c r="L141" s="7">
        <v>-1.0434999999999999E-3</v>
      </c>
      <c r="O141" s="1">
        <v>45567</v>
      </c>
      <c r="P141" s="132">
        <f>'Stocks 1 Day Returns'!B141-'Stocks 1 Day Returns'!B$285</f>
        <v>-1.0967865305446849E-2</v>
      </c>
      <c r="Q141" s="132">
        <f>'Stocks 1 Day Returns'!C141-'Stocks 1 Day Returns'!C$285</f>
        <v>3.4450333003669376E-3</v>
      </c>
      <c r="R141" s="132">
        <f>'Stocks 1 Day Returns'!D141-'Stocks 1 Day Returns'!D$285</f>
        <v>-7.4731356845047503E-3</v>
      </c>
      <c r="S141" s="132">
        <f>'Stocks 1 Day Returns'!E141-'Stocks 1 Day Returns'!E$285</f>
        <v>-8.5664132043176706E-4</v>
      </c>
      <c r="T141" s="132">
        <f>'Stocks 1 Day Returns'!F141-'Stocks 1 Day Returns'!F$285</f>
        <v>1.9405843080996102E-3</v>
      </c>
      <c r="U141" s="132">
        <f>'Stocks 1 Day Returns'!G141-'Stocks 1 Day Returns'!G$285</f>
        <v>-7.5970324623143414E-3</v>
      </c>
      <c r="V141" s="132">
        <f>'Stocks 1 Day Returns'!H141-'Stocks 1 Day Returns'!H$285</f>
        <v>-1.9011577347102207E-3</v>
      </c>
      <c r="W141" s="132">
        <f>'Stocks 1 Day Returns'!I141-'Stocks 1 Day Returns'!I$285</f>
        <v>1.0090001956025173E-2</v>
      </c>
      <c r="X141" s="132">
        <f>'Stocks 1 Day Returns'!J141-'Stocks 1 Day Returns'!J$285</f>
        <v>-7.9178230166462304E-3</v>
      </c>
      <c r="Y141" s="132">
        <f>'Stocks 1 Day Returns'!K141-'Stocks 1 Day Returns'!K$285</f>
        <v>-1.0304114688307186E-3</v>
      </c>
      <c r="Z141" s="133">
        <f>'Stocks 1 Day Returns'!L141-'Stocks 1 Day Returns'!L$285</f>
        <v>-1.2799612898550727E-3</v>
      </c>
    </row>
    <row r="142" spans="1:26" ht="15.6">
      <c r="A142" s="130">
        <v>45568</v>
      </c>
      <c r="B142" s="131">
        <v>6.4117221665400681E-3</v>
      </c>
      <c r="C142" s="131">
        <v>7.3344763943192781E-3</v>
      </c>
      <c r="D142" s="131">
        <v>1.0857429572332045E-2</v>
      </c>
      <c r="E142" s="131">
        <v>8.6340706729821637E-3</v>
      </c>
      <c r="F142" s="131">
        <v>6.6982628154428348E-3</v>
      </c>
      <c r="G142" s="131">
        <v>-6.1036086339707474E-3</v>
      </c>
      <c r="H142" s="131">
        <v>1.590294441188056E-2</v>
      </c>
      <c r="I142" s="131">
        <v>1.4301075807237495E-2</v>
      </c>
      <c r="J142" s="131">
        <v>-3.4026015523594966E-3</v>
      </c>
      <c r="K142" s="131">
        <v>-3.0517973498279671E-3</v>
      </c>
      <c r="L142" s="7">
        <v>-1.0885000000000001E-3</v>
      </c>
      <c r="O142" s="1">
        <v>45568</v>
      </c>
      <c r="P142" s="132">
        <f>'Stocks 1 Day Returns'!B142-'Stocks 1 Day Returns'!B$285</f>
        <v>7.22594776078262E-3</v>
      </c>
      <c r="Q142" s="132">
        <f>'Stocks 1 Day Returns'!C142-'Stocks 1 Day Returns'!C$285</f>
        <v>6.7971695962351069E-3</v>
      </c>
      <c r="R142" s="132">
        <f>'Stocks 1 Day Returns'!D142-'Stocks 1 Day Returns'!D$285</f>
        <v>1.0400045978070482E-2</v>
      </c>
      <c r="S142" s="132">
        <f>'Stocks 1 Day Returns'!E142-'Stocks 1 Day Returns'!E$285</f>
        <v>8.5971800886602452E-3</v>
      </c>
      <c r="T142" s="132">
        <f>'Stocks 1 Day Returns'!F142-'Stocks 1 Day Returns'!F$285</f>
        <v>6.1151501945374415E-3</v>
      </c>
      <c r="U142" s="132">
        <f>'Stocks 1 Day Returns'!G142-'Stocks 1 Day Returns'!G$285</f>
        <v>-5.3886483939284812E-3</v>
      </c>
      <c r="V142" s="132">
        <f>'Stocks 1 Day Returns'!H142-'Stocks 1 Day Returns'!H$285</f>
        <v>1.388175391796043E-2</v>
      </c>
      <c r="W142" s="132">
        <f>'Stocks 1 Day Returns'!I142-'Stocks 1 Day Returns'!I$285</f>
        <v>1.4569981122305131E-2</v>
      </c>
      <c r="X142" s="132">
        <f>'Stocks 1 Day Returns'!J142-'Stocks 1 Day Returns'!J$285</f>
        <v>-4.1426810683058432E-3</v>
      </c>
      <c r="Y142" s="132">
        <f>'Stocks 1 Day Returns'!K142-'Stocks 1 Day Returns'!K$285</f>
        <v>-3.5395790543038676E-3</v>
      </c>
      <c r="Z142" s="133">
        <f>'Stocks 1 Day Returns'!L142-'Stocks 1 Day Returns'!L$285</f>
        <v>-1.3249612898550728E-3</v>
      </c>
    </row>
    <row r="143" spans="1:26" ht="15.6">
      <c r="A143" s="130">
        <v>45569</v>
      </c>
      <c r="B143" s="131">
        <v>2.0417290491884676E-2</v>
      </c>
      <c r="C143" s="131">
        <v>1.0545702043165628E-2</v>
      </c>
      <c r="D143" s="131">
        <v>4.352095526231059E-3</v>
      </c>
      <c r="E143" s="131">
        <v>1.1647806599214716E-2</v>
      </c>
      <c r="F143" s="131">
        <v>2.183437209479866E-2</v>
      </c>
      <c r="G143" s="131">
        <v>7.5334280760630534E-4</v>
      </c>
      <c r="H143" s="131">
        <v>2.1159030031190351E-2</v>
      </c>
      <c r="I143" s="131">
        <v>2.1203135237348736E-3</v>
      </c>
      <c r="J143" s="131">
        <v>3.5438303297322227E-2</v>
      </c>
      <c r="K143" s="131">
        <v>3.065409211278225E-2</v>
      </c>
      <c r="L143" s="7">
        <v>-2.4821000000000001E-3</v>
      </c>
      <c r="O143" s="1">
        <v>45569</v>
      </c>
      <c r="P143" s="132">
        <f>'Stocks 1 Day Returns'!B143-'Stocks 1 Day Returns'!B$285</f>
        <v>2.1231516086127229E-2</v>
      </c>
      <c r="Q143" s="132">
        <f>'Stocks 1 Day Returns'!C143-'Stocks 1 Day Returns'!C$285</f>
        <v>1.0008395245081457E-2</v>
      </c>
      <c r="R143" s="132">
        <f>'Stocks 1 Day Returns'!D143-'Stocks 1 Day Returns'!D$285</f>
        <v>3.8947119319694967E-3</v>
      </c>
      <c r="S143" s="132">
        <f>'Stocks 1 Day Returns'!E143-'Stocks 1 Day Returns'!E$285</f>
        <v>1.1610916014892798E-2</v>
      </c>
      <c r="T143" s="132">
        <f>'Stocks 1 Day Returns'!F143-'Stocks 1 Day Returns'!F$285</f>
        <v>2.1251259473893266E-2</v>
      </c>
      <c r="U143" s="132">
        <f>'Stocks 1 Day Returns'!G143-'Stocks 1 Day Returns'!G$285</f>
        <v>1.4683030476485719E-3</v>
      </c>
      <c r="V143" s="132">
        <f>'Stocks 1 Day Returns'!H143-'Stocks 1 Day Returns'!H$285</f>
        <v>1.9137839537270222E-2</v>
      </c>
      <c r="W143" s="132">
        <f>'Stocks 1 Day Returns'!I143-'Stocks 1 Day Returns'!I$285</f>
        <v>2.389218838802509E-3</v>
      </c>
      <c r="X143" s="132">
        <f>'Stocks 1 Day Returns'!J143-'Stocks 1 Day Returns'!J$285</f>
        <v>3.4698223781375881E-2</v>
      </c>
      <c r="Y143" s="132">
        <f>'Stocks 1 Day Returns'!K143-'Stocks 1 Day Returns'!K$285</f>
        <v>3.0166310408306349E-2</v>
      </c>
      <c r="Z143" s="133">
        <f>'Stocks 1 Day Returns'!L143-'Stocks 1 Day Returns'!L$285</f>
        <v>-2.7185612898550727E-3</v>
      </c>
    </row>
    <row r="144" spans="1:26" ht="15.6">
      <c r="A144" s="130">
        <v>45574</v>
      </c>
      <c r="B144" s="131">
        <v>6.453731812563035E-3</v>
      </c>
      <c r="C144" s="131">
        <v>1.7153498390138244E-2</v>
      </c>
      <c r="D144" s="131">
        <v>7.0817220849939133E-3</v>
      </c>
      <c r="E144" s="131">
        <v>1.6195224902378014E-2</v>
      </c>
      <c r="F144" s="131">
        <v>1.2235398076978266E-2</v>
      </c>
      <c r="G144" s="131">
        <v>1.2847959392040753E-2</v>
      </c>
      <c r="H144" s="131">
        <v>4.2196351704835156E-2</v>
      </c>
      <c r="I144" s="131">
        <v>6.5007424821197368E-3</v>
      </c>
      <c r="J144" s="131">
        <v>-3.3709278291120137E-2</v>
      </c>
      <c r="K144" s="131">
        <v>1.3862109761705765E-2</v>
      </c>
      <c r="L144" s="7">
        <v>9.2185900000000005E-3</v>
      </c>
      <c r="O144" s="1">
        <v>45574</v>
      </c>
      <c r="P144" s="132">
        <f>'Stocks 1 Day Returns'!B144-'Stocks 1 Day Returns'!B$285</f>
        <v>7.2679574068055868E-3</v>
      </c>
      <c r="Q144" s="132">
        <f>'Stocks 1 Day Returns'!C144-'Stocks 1 Day Returns'!C$285</f>
        <v>1.6616191592054071E-2</v>
      </c>
      <c r="R144" s="132">
        <f>'Stocks 1 Day Returns'!D144-'Stocks 1 Day Returns'!D$285</f>
        <v>6.624338490732351E-3</v>
      </c>
      <c r="S144" s="132">
        <f>'Stocks 1 Day Returns'!E144-'Stocks 1 Day Returns'!E$285</f>
        <v>1.6158334318056095E-2</v>
      </c>
      <c r="T144" s="132">
        <f>'Stocks 1 Day Returns'!F144-'Stocks 1 Day Returns'!F$285</f>
        <v>1.1652285456072872E-2</v>
      </c>
      <c r="U144" s="132">
        <f>'Stocks 1 Day Returns'!G144-'Stocks 1 Day Returns'!G$285</f>
        <v>1.3562919632083019E-2</v>
      </c>
      <c r="V144" s="132">
        <f>'Stocks 1 Day Returns'!H144-'Stocks 1 Day Returns'!H$285</f>
        <v>4.0175161210915022E-2</v>
      </c>
      <c r="W144" s="132">
        <f>'Stocks 1 Day Returns'!I144-'Stocks 1 Day Returns'!I$285</f>
        <v>6.7696477971873718E-3</v>
      </c>
      <c r="X144" s="132">
        <f>'Stocks 1 Day Returns'!J144-'Stocks 1 Day Returns'!J$285</f>
        <v>-3.4449357807066483E-2</v>
      </c>
      <c r="Y144" s="132">
        <f>'Stocks 1 Day Returns'!K144-'Stocks 1 Day Returns'!K$285</f>
        <v>1.3374328057229865E-2</v>
      </c>
      <c r="Z144" s="133">
        <f>'Stocks 1 Day Returns'!L144-'Stocks 1 Day Returns'!L$285</f>
        <v>8.9821287101449279E-3</v>
      </c>
    </row>
    <row r="145" spans="1:26" ht="15.6">
      <c r="A145" s="130">
        <v>45575</v>
      </c>
      <c r="B145" s="131">
        <v>-1.5752967807345364E-3</v>
      </c>
      <c r="C145" s="131">
        <v>6.5470212856695298E-3</v>
      </c>
      <c r="D145" s="131">
        <v>4.8297937000787439E-3</v>
      </c>
      <c r="E145" s="131">
        <v>8.3676601502991055E-3</v>
      </c>
      <c r="F145" s="131">
        <v>2.1702567021291141E-3</v>
      </c>
      <c r="G145" s="131">
        <v>7.3339869541884095E-3</v>
      </c>
      <c r="H145" s="131">
        <v>3.693250532886827E-3</v>
      </c>
      <c r="I145" s="131">
        <v>1.5282808212518928E-2</v>
      </c>
      <c r="J145" s="131">
        <v>-9.827308727155204E-3</v>
      </c>
      <c r="K145" s="131">
        <v>1.6806884275870848E-2</v>
      </c>
      <c r="L145" s="7">
        <v>1.9668580000000001E-2</v>
      </c>
      <c r="O145" s="1">
        <v>45575</v>
      </c>
      <c r="P145" s="132">
        <f>'Stocks 1 Day Returns'!B145-'Stocks 1 Day Returns'!B$285</f>
        <v>-7.6107118649198417E-4</v>
      </c>
      <c r="Q145" s="132">
        <f>'Stocks 1 Day Returns'!C145-'Stocks 1 Day Returns'!C$285</f>
        <v>6.0097144875853586E-3</v>
      </c>
      <c r="R145" s="132">
        <f>'Stocks 1 Day Returns'!D145-'Stocks 1 Day Returns'!D$285</f>
        <v>4.3724101058171816E-3</v>
      </c>
      <c r="S145" s="132">
        <f>'Stocks 1 Day Returns'!E145-'Stocks 1 Day Returns'!E$285</f>
        <v>8.330769565977187E-3</v>
      </c>
      <c r="T145" s="132">
        <f>'Stocks 1 Day Returns'!F145-'Stocks 1 Day Returns'!F$285</f>
        <v>1.5871440812237206E-3</v>
      </c>
      <c r="U145" s="132">
        <f>'Stocks 1 Day Returns'!G145-'Stocks 1 Day Returns'!G$285</f>
        <v>8.0489471942306757E-3</v>
      </c>
      <c r="V145" s="132">
        <f>'Stocks 1 Day Returns'!H145-'Stocks 1 Day Returns'!H$285</f>
        <v>1.672060038966697E-3</v>
      </c>
      <c r="W145" s="132">
        <f>'Stocks 1 Day Returns'!I145-'Stocks 1 Day Returns'!I$285</f>
        <v>1.5551713527586563E-2</v>
      </c>
      <c r="X145" s="132">
        <f>'Stocks 1 Day Returns'!J145-'Stocks 1 Day Returns'!J$285</f>
        <v>-1.056738824310155E-2</v>
      </c>
      <c r="Y145" s="132">
        <f>'Stocks 1 Day Returns'!K145-'Stocks 1 Day Returns'!K$285</f>
        <v>1.6319102571394947E-2</v>
      </c>
      <c r="Z145" s="133">
        <f>'Stocks 1 Day Returns'!L145-'Stocks 1 Day Returns'!L$285</f>
        <v>1.9432118710144927E-2</v>
      </c>
    </row>
    <row r="146" spans="1:26" ht="15.6">
      <c r="A146" s="130">
        <v>45576</v>
      </c>
      <c r="B146" s="131">
        <v>1.7689147003143058E-2</v>
      </c>
      <c r="C146" s="131">
        <v>-3.5223159615350719E-3</v>
      </c>
      <c r="D146" s="131">
        <v>4.1603873185613871E-3</v>
      </c>
      <c r="E146" s="131">
        <v>1.6303562719283349E-2</v>
      </c>
      <c r="F146" s="131">
        <v>1.5298824434982317E-2</v>
      </c>
      <c r="G146" s="131">
        <v>3.3442146679514284E-3</v>
      </c>
      <c r="H146" s="131">
        <v>6.7883405389073115E-3</v>
      </c>
      <c r="I146" s="131">
        <v>8.3299590449439354E-3</v>
      </c>
      <c r="J146" s="131">
        <v>3.3102287401648889E-2</v>
      </c>
      <c r="K146" s="131">
        <v>1.4663578044177061E-2</v>
      </c>
      <c r="L146" s="7">
        <v>2.4231E-4</v>
      </c>
      <c r="O146" s="1">
        <v>45576</v>
      </c>
      <c r="P146" s="132">
        <f>'Stocks 1 Day Returns'!B146-'Stocks 1 Day Returns'!B$285</f>
        <v>1.850337259738561E-2</v>
      </c>
      <c r="Q146" s="132">
        <f>'Stocks 1 Day Returns'!C146-'Stocks 1 Day Returns'!C$285</f>
        <v>-4.0596227596192431E-3</v>
      </c>
      <c r="R146" s="132">
        <f>'Stocks 1 Day Returns'!D146-'Stocks 1 Day Returns'!D$285</f>
        <v>3.7030037242998248E-3</v>
      </c>
      <c r="S146" s="132">
        <f>'Stocks 1 Day Returns'!E146-'Stocks 1 Day Returns'!E$285</f>
        <v>1.626667213496143E-2</v>
      </c>
      <c r="T146" s="132">
        <f>'Stocks 1 Day Returns'!F146-'Stocks 1 Day Returns'!F$285</f>
        <v>1.4715711814076923E-2</v>
      </c>
      <c r="U146" s="132">
        <f>'Stocks 1 Day Returns'!G146-'Stocks 1 Day Returns'!G$285</f>
        <v>4.0591749079936946E-3</v>
      </c>
      <c r="V146" s="132">
        <f>'Stocks 1 Day Returns'!H146-'Stocks 1 Day Returns'!H$285</f>
        <v>4.7671500449871819E-3</v>
      </c>
      <c r="W146" s="132">
        <f>'Stocks 1 Day Returns'!I146-'Stocks 1 Day Returns'!I$285</f>
        <v>8.5988643600115704E-3</v>
      </c>
      <c r="X146" s="132">
        <f>'Stocks 1 Day Returns'!J146-'Stocks 1 Day Returns'!J$285</f>
        <v>3.2362207885702543E-2</v>
      </c>
      <c r="Y146" s="132">
        <f>'Stocks 1 Day Returns'!K146-'Stocks 1 Day Returns'!K$285</f>
        <v>1.417579633970116E-2</v>
      </c>
      <c r="Z146" s="133">
        <f>'Stocks 1 Day Returns'!L146-'Stocks 1 Day Returns'!L$285</f>
        <v>5.8487101449273215E-6</v>
      </c>
    </row>
    <row r="147" spans="1:26" ht="15.6">
      <c r="A147" s="130">
        <v>45581</v>
      </c>
      <c r="B147" s="131">
        <v>-6.122880437968381E-3</v>
      </c>
      <c r="C147" s="131">
        <v>5.3344898469021018E-4</v>
      </c>
      <c r="D147" s="131">
        <v>3.1529831904817396E-3</v>
      </c>
      <c r="E147" s="131">
        <v>5.240139841349345E-2</v>
      </c>
      <c r="F147" s="131">
        <v>3.6575408907092877E-2</v>
      </c>
      <c r="G147" s="131">
        <v>3.1790389073906855E-2</v>
      </c>
      <c r="H147" s="131">
        <v>3.3941073970792379E-2</v>
      </c>
      <c r="I147" s="131">
        <v>1.6302299001678566E-2</v>
      </c>
      <c r="J147" s="131">
        <v>2.6365362344278997E-2</v>
      </c>
      <c r="K147" s="131">
        <v>5.1663878236909433E-3</v>
      </c>
      <c r="L147" s="7">
        <v>3.6924200000000001E-3</v>
      </c>
      <c r="O147" s="1">
        <v>45581</v>
      </c>
      <c r="P147" s="132">
        <f>'Stocks 1 Day Returns'!B147-'Stocks 1 Day Returns'!B$285</f>
        <v>-5.3086548437258291E-3</v>
      </c>
      <c r="Q147" s="132">
        <f>'Stocks 1 Day Returns'!C147-'Stocks 1 Day Returns'!C$285</f>
        <v>-3.8578133939613573E-6</v>
      </c>
      <c r="R147" s="132">
        <f>'Stocks 1 Day Returns'!D147-'Stocks 1 Day Returns'!D$285</f>
        <v>2.6955995962201773E-3</v>
      </c>
      <c r="S147" s="132">
        <f>'Stocks 1 Day Returns'!E147-'Stocks 1 Day Returns'!E$285</f>
        <v>5.2364507829171528E-2</v>
      </c>
      <c r="T147" s="132">
        <f>'Stocks 1 Day Returns'!F147-'Stocks 1 Day Returns'!F$285</f>
        <v>3.5992296286187483E-2</v>
      </c>
      <c r="U147" s="132">
        <f>'Stocks 1 Day Returns'!G147-'Stocks 1 Day Returns'!G$285</f>
        <v>3.250534931394912E-2</v>
      </c>
      <c r="V147" s="132">
        <f>'Stocks 1 Day Returns'!H147-'Stocks 1 Day Returns'!H$285</f>
        <v>3.1919883476872246E-2</v>
      </c>
      <c r="W147" s="132">
        <f>'Stocks 1 Day Returns'!I147-'Stocks 1 Day Returns'!I$285</f>
        <v>1.6571204316746201E-2</v>
      </c>
      <c r="X147" s="132">
        <f>'Stocks 1 Day Returns'!J147-'Stocks 1 Day Returns'!J$285</f>
        <v>2.5625282828332652E-2</v>
      </c>
      <c r="Y147" s="132">
        <f>'Stocks 1 Day Returns'!K147-'Stocks 1 Day Returns'!K$285</f>
        <v>4.6786061192150433E-3</v>
      </c>
      <c r="Z147" s="133">
        <f>'Stocks 1 Day Returns'!L147-'Stocks 1 Day Returns'!L$285</f>
        <v>3.4559587101449275E-3</v>
      </c>
    </row>
    <row r="148" spans="1:26" ht="15.6">
      <c r="A148" s="130">
        <v>45582</v>
      </c>
      <c r="B148" s="131">
        <v>8.3640469657439986E-3</v>
      </c>
      <c r="C148" s="131">
        <v>4.1227336817231119E-3</v>
      </c>
      <c r="D148" s="131">
        <v>3.9678945071561778E-3</v>
      </c>
      <c r="E148" s="131">
        <v>2.877996261872795E-3</v>
      </c>
      <c r="F148" s="131">
        <v>3.4634822864609838E-4</v>
      </c>
      <c r="G148" s="131">
        <v>1.1595967752712655E-2</v>
      </c>
      <c r="H148" s="131">
        <v>1.0090888013912336E-2</v>
      </c>
      <c r="I148" s="131">
        <v>1.917153031622254E-2</v>
      </c>
      <c r="J148" s="131">
        <v>5.1759110860754021E-3</v>
      </c>
      <c r="K148" s="131">
        <v>5.9554778331512015E-3</v>
      </c>
      <c r="L148" s="7">
        <v>9.1827300000000001E-3</v>
      </c>
      <c r="O148" s="1">
        <v>45582</v>
      </c>
      <c r="P148" s="132">
        <f>'Stocks 1 Day Returns'!B148-'Stocks 1 Day Returns'!B$285</f>
        <v>9.1782725599865514E-3</v>
      </c>
      <c r="Q148" s="132">
        <f>'Stocks 1 Day Returns'!C148-'Stocks 1 Day Returns'!C$285</f>
        <v>3.5854268836389403E-3</v>
      </c>
      <c r="R148" s="132">
        <f>'Stocks 1 Day Returns'!D148-'Stocks 1 Day Returns'!D$285</f>
        <v>3.5105109128946155E-3</v>
      </c>
      <c r="S148" s="132">
        <f>'Stocks 1 Day Returns'!E148-'Stocks 1 Day Returns'!E$285</f>
        <v>2.8411056775508757E-3</v>
      </c>
      <c r="T148" s="132">
        <f>'Stocks 1 Day Returns'!F148-'Stocks 1 Day Returns'!F$285</f>
        <v>-2.3676439225929513E-4</v>
      </c>
      <c r="U148" s="132">
        <f>'Stocks 1 Day Returns'!G148-'Stocks 1 Day Returns'!G$285</f>
        <v>1.2310927992754921E-2</v>
      </c>
      <c r="V148" s="132">
        <f>'Stocks 1 Day Returns'!H148-'Stocks 1 Day Returns'!H$285</f>
        <v>8.0696975199922062E-3</v>
      </c>
      <c r="W148" s="132">
        <f>'Stocks 1 Day Returns'!I148-'Stocks 1 Day Returns'!I$285</f>
        <v>1.9440435631290175E-2</v>
      </c>
      <c r="X148" s="132">
        <f>'Stocks 1 Day Returns'!J148-'Stocks 1 Day Returns'!J$285</f>
        <v>4.4358315701290554E-3</v>
      </c>
      <c r="Y148" s="132">
        <f>'Stocks 1 Day Returns'!K148-'Stocks 1 Day Returns'!K$285</f>
        <v>5.4676961286753015E-3</v>
      </c>
      <c r="Z148" s="133">
        <f>'Stocks 1 Day Returns'!L148-'Stocks 1 Day Returns'!L$285</f>
        <v>8.9462687101449275E-3</v>
      </c>
    </row>
    <row r="149" spans="1:26" ht="15.6">
      <c r="A149" s="130">
        <v>45583</v>
      </c>
      <c r="B149" s="131">
        <v>1.3581176480265578E-2</v>
      </c>
      <c r="C149" s="131">
        <v>1.1154532155599028E-2</v>
      </c>
      <c r="D149" s="131">
        <v>2.3433217409101204E-3</v>
      </c>
      <c r="E149" s="131">
        <v>5.2674980052809239E-3</v>
      </c>
      <c r="F149" s="131">
        <v>6.5483145326883374E-3</v>
      </c>
      <c r="G149" s="131">
        <v>-5.9850706668018727E-4</v>
      </c>
      <c r="H149" s="131">
        <v>-5.1541392594656177E-3</v>
      </c>
      <c r="I149" s="131">
        <v>-4.0812974370061372E-3</v>
      </c>
      <c r="J149" s="131">
        <v>-3.1022013847948893E-3</v>
      </c>
      <c r="K149" s="131">
        <v>6.668385806048116E-3</v>
      </c>
      <c r="L149" s="7">
        <v>1.879865E-2</v>
      </c>
      <c r="O149" s="1">
        <v>45583</v>
      </c>
      <c r="P149" s="132">
        <f>'Stocks 1 Day Returns'!B149-'Stocks 1 Day Returns'!B$285</f>
        <v>1.439540207450813E-2</v>
      </c>
      <c r="Q149" s="132">
        <f>'Stocks 1 Day Returns'!C149-'Stocks 1 Day Returns'!C$285</f>
        <v>1.0617225357514857E-2</v>
      </c>
      <c r="R149" s="132">
        <f>'Stocks 1 Day Returns'!D149-'Stocks 1 Day Returns'!D$285</f>
        <v>1.8859381466485581E-3</v>
      </c>
      <c r="S149" s="132">
        <f>'Stocks 1 Day Returns'!E149-'Stocks 1 Day Returns'!E$285</f>
        <v>5.2306074209590046E-3</v>
      </c>
      <c r="T149" s="132">
        <f>'Stocks 1 Day Returns'!F149-'Stocks 1 Day Returns'!F$285</f>
        <v>5.9652019117829441E-3</v>
      </c>
      <c r="U149" s="132">
        <f>'Stocks 1 Day Returns'!G149-'Stocks 1 Day Returns'!G$285</f>
        <v>1.1645317336207934E-4</v>
      </c>
      <c r="V149" s="132">
        <f>'Stocks 1 Day Returns'!H149-'Stocks 1 Day Returns'!H$285</f>
        <v>-7.1753297533857473E-3</v>
      </c>
      <c r="W149" s="132">
        <f>'Stocks 1 Day Returns'!I149-'Stocks 1 Day Returns'!I$285</f>
        <v>-3.8123921219385018E-3</v>
      </c>
      <c r="X149" s="132">
        <f>'Stocks 1 Day Returns'!J149-'Stocks 1 Day Returns'!J$285</f>
        <v>-3.8422809007412359E-3</v>
      </c>
      <c r="Y149" s="132">
        <f>'Stocks 1 Day Returns'!K149-'Stocks 1 Day Returns'!K$285</f>
        <v>6.180604101572216E-3</v>
      </c>
      <c r="Z149" s="133">
        <f>'Stocks 1 Day Returns'!L149-'Stocks 1 Day Returns'!L$285</f>
        <v>1.8562188710144926E-2</v>
      </c>
    </row>
    <row r="150" spans="1:26" ht="15.6">
      <c r="A150" s="130">
        <v>45588</v>
      </c>
      <c r="B150" s="131">
        <v>-1.3650364128692583E-2</v>
      </c>
      <c r="C150" s="131">
        <v>-1.6538292018582368E-2</v>
      </c>
      <c r="D150" s="131">
        <v>-1.6451529713814583E-3</v>
      </c>
      <c r="E150" s="131">
        <v>-4.8601189552932578E-4</v>
      </c>
      <c r="F150" s="131">
        <v>1.7271984358302461E-6</v>
      </c>
      <c r="G150" s="131">
        <v>-1.2858979194568798E-3</v>
      </c>
      <c r="H150" s="131">
        <v>-9.9566436986140427E-3</v>
      </c>
      <c r="I150" s="131">
        <v>2.266477407623535E-3</v>
      </c>
      <c r="J150" s="131">
        <v>-1.253281483439006E-2</v>
      </c>
      <c r="K150" s="131">
        <v>-2.124431809238625E-2</v>
      </c>
      <c r="L150" s="7">
        <v>-8.6891999999999994E-3</v>
      </c>
      <c r="O150" s="1">
        <v>45588</v>
      </c>
      <c r="P150" s="132">
        <f>'Stocks 1 Day Returns'!B150-'Stocks 1 Day Returns'!B$285</f>
        <v>-1.283613853445003E-2</v>
      </c>
      <c r="Q150" s="132">
        <f>'Stocks 1 Day Returns'!C150-'Stocks 1 Day Returns'!C$285</f>
        <v>-1.7075598816666541E-2</v>
      </c>
      <c r="R150" s="132">
        <f>'Stocks 1 Day Returns'!D150-'Stocks 1 Day Returns'!D$285</f>
        <v>-2.1025365656430206E-3</v>
      </c>
      <c r="S150" s="132">
        <f>'Stocks 1 Day Returns'!E150-'Stocks 1 Day Returns'!E$285</f>
        <v>-5.2290247985124511E-4</v>
      </c>
      <c r="T150" s="132">
        <f>'Stocks 1 Day Returns'!F150-'Stocks 1 Day Returns'!F$285</f>
        <v>-5.8138542246956326E-4</v>
      </c>
      <c r="U150" s="132">
        <f>'Stocks 1 Day Returns'!G150-'Stocks 1 Day Returns'!G$285</f>
        <v>-5.709376794146132E-4</v>
      </c>
      <c r="V150" s="132">
        <f>'Stocks 1 Day Returns'!H150-'Stocks 1 Day Returns'!H$285</f>
        <v>-1.1977834192534172E-2</v>
      </c>
      <c r="W150" s="132">
        <f>'Stocks 1 Day Returns'!I150-'Stocks 1 Day Returns'!I$285</f>
        <v>2.5353827226911704E-3</v>
      </c>
      <c r="X150" s="132">
        <f>'Stocks 1 Day Returns'!J150-'Stocks 1 Day Returns'!J$285</f>
        <v>-1.3272894350336406E-2</v>
      </c>
      <c r="Y150" s="132">
        <f>'Stocks 1 Day Returns'!K150-'Stocks 1 Day Returns'!K$285</f>
        <v>-2.173209979686215E-2</v>
      </c>
      <c r="Z150" s="133">
        <f>'Stocks 1 Day Returns'!L150-'Stocks 1 Day Returns'!L$285</f>
        <v>-8.9256612898550719E-3</v>
      </c>
    </row>
    <row r="151" spans="1:26" ht="15.6">
      <c r="A151" s="130">
        <v>45589</v>
      </c>
      <c r="B151" s="131">
        <v>1.6863609035429272E-2</v>
      </c>
      <c r="C151" s="131">
        <v>-3.4649304670597569E-4</v>
      </c>
      <c r="D151" s="131">
        <v>7.8358282441426397E-4</v>
      </c>
      <c r="E151" s="131">
        <v>-5.2113039129829675E-3</v>
      </c>
      <c r="F151" s="131">
        <v>-8.2550790299320553E-3</v>
      </c>
      <c r="G151" s="131">
        <v>1.8467568081389718E-2</v>
      </c>
      <c r="H151" s="131">
        <v>-3.3038270345018272E-3</v>
      </c>
      <c r="I151" s="131">
        <v>2.7780899592810826E-4</v>
      </c>
      <c r="J151" s="131">
        <v>-1.1370993810699837E-2</v>
      </c>
      <c r="K151" s="131">
        <v>9.5227809635420879E-3</v>
      </c>
      <c r="L151" s="7">
        <v>5.4852999999999998E-4</v>
      </c>
      <c r="O151" s="1">
        <v>45589</v>
      </c>
      <c r="P151" s="132">
        <f>'Stocks 1 Day Returns'!B151-'Stocks 1 Day Returns'!B$285</f>
        <v>1.7677834629671825E-2</v>
      </c>
      <c r="Q151" s="132">
        <f>'Stocks 1 Day Returns'!C151-'Stocks 1 Day Returns'!C$285</f>
        <v>-8.8379984479014723E-4</v>
      </c>
      <c r="R151" s="132">
        <f>'Stocks 1 Day Returns'!D151-'Stocks 1 Day Returns'!D$285</f>
        <v>3.2619923015270169E-4</v>
      </c>
      <c r="S151" s="132">
        <f>'Stocks 1 Day Returns'!E151-'Stocks 1 Day Returns'!E$285</f>
        <v>-5.2481944973048868E-3</v>
      </c>
      <c r="T151" s="132">
        <f>'Stocks 1 Day Returns'!F151-'Stocks 1 Day Returns'!F$285</f>
        <v>-8.8381916508374486E-3</v>
      </c>
      <c r="U151" s="132">
        <f>'Stocks 1 Day Returns'!G151-'Stocks 1 Day Returns'!G$285</f>
        <v>1.9182528321431986E-2</v>
      </c>
      <c r="V151" s="132">
        <f>'Stocks 1 Day Returns'!H151-'Stocks 1 Day Returns'!H$285</f>
        <v>-5.3250175284219568E-3</v>
      </c>
      <c r="W151" s="132">
        <f>'Stocks 1 Day Returns'!I151-'Stocks 1 Day Returns'!I$285</f>
        <v>5.4671431099574371E-4</v>
      </c>
      <c r="X151" s="132">
        <f>'Stocks 1 Day Returns'!J151-'Stocks 1 Day Returns'!J$285</f>
        <v>-1.2111073326646182E-2</v>
      </c>
      <c r="Y151" s="132">
        <f>'Stocks 1 Day Returns'!K151-'Stocks 1 Day Returns'!K$285</f>
        <v>9.0349992590661871E-3</v>
      </c>
      <c r="Z151" s="133">
        <f>'Stocks 1 Day Returns'!L151-'Stocks 1 Day Returns'!L$285</f>
        <v>3.1206871014492733E-4</v>
      </c>
    </row>
    <row r="152" spans="1:26" ht="15.6">
      <c r="A152" s="130">
        <v>45590</v>
      </c>
      <c r="B152" s="131">
        <v>1.6294039447257047E-2</v>
      </c>
      <c r="C152" s="131">
        <v>4.7055927331960401E-3</v>
      </c>
      <c r="D152" s="131">
        <v>9.1192891649607422E-3</v>
      </c>
      <c r="E152" s="131">
        <v>-2.8769503952722486E-3</v>
      </c>
      <c r="F152" s="131">
        <v>-2.8239214704672833E-3</v>
      </c>
      <c r="G152" s="131">
        <v>-1.6928803042278728E-3</v>
      </c>
      <c r="H152" s="131">
        <v>-1.1283747584676318E-2</v>
      </c>
      <c r="I152" s="131">
        <v>3.4539454385733581E-3</v>
      </c>
      <c r="J152" s="131">
        <v>-1.6693187534377874E-4</v>
      </c>
      <c r="K152" s="131">
        <v>8.8466312145256687E-3</v>
      </c>
      <c r="L152" s="7">
        <v>-1.7016400000000001E-2</v>
      </c>
      <c r="O152" s="1">
        <v>45590</v>
      </c>
      <c r="P152" s="132">
        <f>'Stocks 1 Day Returns'!B152-'Stocks 1 Day Returns'!B$285</f>
        <v>1.71082650414996E-2</v>
      </c>
      <c r="Q152" s="132">
        <f>'Stocks 1 Day Returns'!C152-'Stocks 1 Day Returns'!C$285</f>
        <v>4.1682859351118689E-3</v>
      </c>
      <c r="R152" s="132">
        <f>'Stocks 1 Day Returns'!D152-'Stocks 1 Day Returns'!D$285</f>
        <v>8.6619055706991799E-3</v>
      </c>
      <c r="S152" s="132">
        <f>'Stocks 1 Day Returns'!E152-'Stocks 1 Day Returns'!E$285</f>
        <v>-2.9138409795941679E-3</v>
      </c>
      <c r="T152" s="132">
        <f>'Stocks 1 Day Returns'!F152-'Stocks 1 Day Returns'!F$285</f>
        <v>-3.4070340913726765E-3</v>
      </c>
      <c r="U152" s="132">
        <f>'Stocks 1 Day Returns'!G152-'Stocks 1 Day Returns'!G$285</f>
        <v>-9.7792006418560623E-4</v>
      </c>
      <c r="V152" s="132">
        <f>'Stocks 1 Day Returns'!H152-'Stocks 1 Day Returns'!H$285</f>
        <v>-1.3304938078596448E-2</v>
      </c>
      <c r="W152" s="132">
        <f>'Stocks 1 Day Returns'!I152-'Stocks 1 Day Returns'!I$285</f>
        <v>3.7228507536409936E-3</v>
      </c>
      <c r="X152" s="132">
        <f>'Stocks 1 Day Returns'!J152-'Stocks 1 Day Returns'!J$285</f>
        <v>-9.0701139129012529E-4</v>
      </c>
      <c r="Y152" s="132">
        <f>'Stocks 1 Day Returns'!K152-'Stocks 1 Day Returns'!K$285</f>
        <v>8.3588495100497678E-3</v>
      </c>
      <c r="Z152" s="133">
        <f>'Stocks 1 Day Returns'!L152-'Stocks 1 Day Returns'!L$285</f>
        <v>-1.7252861289855075E-2</v>
      </c>
    </row>
    <row r="153" spans="1:26" ht="15.6">
      <c r="A153" s="130">
        <v>45595</v>
      </c>
      <c r="B153" s="131">
        <v>-2.5238391658548798E-2</v>
      </c>
      <c r="C153" s="131">
        <v>-1.4304678416108829E-2</v>
      </c>
      <c r="D153" s="131">
        <v>2.3324532185358127E-3</v>
      </c>
      <c r="E153" s="131">
        <v>-6.2959883160085273E-4</v>
      </c>
      <c r="F153" s="131">
        <v>-9.9451265250818377E-3</v>
      </c>
      <c r="G153" s="131">
        <v>-2.5054731597540236E-3</v>
      </c>
      <c r="H153" s="131">
        <v>9.3396586812883875E-3</v>
      </c>
      <c r="I153" s="131">
        <v>-2.1793066681248252E-3</v>
      </c>
      <c r="J153" s="131">
        <v>9.5600526397123797E-3</v>
      </c>
      <c r="K153" s="131">
        <v>1.0954724655108494E-2</v>
      </c>
      <c r="L153" s="7">
        <v>1.020242E-2</v>
      </c>
      <c r="O153" s="1">
        <v>45595</v>
      </c>
      <c r="P153" s="132">
        <f>'Stocks 1 Day Returns'!B153-'Stocks 1 Day Returns'!B$285</f>
        <v>-2.4424166064306245E-2</v>
      </c>
      <c r="Q153" s="132">
        <f>'Stocks 1 Day Returns'!C153-'Stocks 1 Day Returns'!C$285</f>
        <v>-1.4841985214193E-2</v>
      </c>
      <c r="R153" s="132">
        <f>'Stocks 1 Day Returns'!D153-'Stocks 1 Day Returns'!D$285</f>
        <v>1.8750696242742504E-3</v>
      </c>
      <c r="S153" s="132">
        <f>'Stocks 1 Day Returns'!E153-'Stocks 1 Day Returns'!E$285</f>
        <v>-6.6648941592277206E-4</v>
      </c>
      <c r="T153" s="132">
        <f>'Stocks 1 Day Returns'!F153-'Stocks 1 Day Returns'!F$285</f>
        <v>-1.0528239145987231E-2</v>
      </c>
      <c r="U153" s="132">
        <f>'Stocks 1 Day Returns'!G153-'Stocks 1 Day Returns'!G$285</f>
        <v>-1.790512919711757E-3</v>
      </c>
      <c r="V153" s="132">
        <f>'Stocks 1 Day Returns'!H153-'Stocks 1 Day Returns'!H$285</f>
        <v>7.3184681873682579E-3</v>
      </c>
      <c r="W153" s="132">
        <f>'Stocks 1 Day Returns'!I153-'Stocks 1 Day Returns'!I$285</f>
        <v>-1.9104013530571898E-3</v>
      </c>
      <c r="X153" s="132">
        <f>'Stocks 1 Day Returns'!J153-'Stocks 1 Day Returns'!J$285</f>
        <v>8.8199731237660339E-3</v>
      </c>
      <c r="Y153" s="132">
        <f>'Stocks 1 Day Returns'!K153-'Stocks 1 Day Returns'!K$285</f>
        <v>1.0466942950632593E-2</v>
      </c>
      <c r="Z153" s="133">
        <f>'Stocks 1 Day Returns'!L153-'Stocks 1 Day Returns'!L$285</f>
        <v>9.9659587101449277E-3</v>
      </c>
    </row>
    <row r="154" spans="1:26" ht="15.6">
      <c r="A154" s="130">
        <v>45596</v>
      </c>
      <c r="B154" s="131">
        <v>-3.7685460773285051E-2</v>
      </c>
      <c r="C154" s="131">
        <v>-2.0964408250944255E-2</v>
      </c>
      <c r="D154" s="131">
        <v>-6.3163781639671179E-2</v>
      </c>
      <c r="E154" s="131">
        <v>-1.7515493571601981E-2</v>
      </c>
      <c r="F154" s="131">
        <v>8.9404698242288028E-3</v>
      </c>
      <c r="G154" s="131">
        <v>-3.6428467536000486E-3</v>
      </c>
      <c r="H154" s="131">
        <v>-2.6023361661501876E-2</v>
      </c>
      <c r="I154" s="131">
        <v>2.3803211665371915E-3</v>
      </c>
      <c r="J154" s="131">
        <v>-3.4992341734485288E-2</v>
      </c>
      <c r="K154" s="131">
        <v>-3.5557744386113921E-2</v>
      </c>
      <c r="L154" s="7">
        <v>-4.3070000000000001E-4</v>
      </c>
      <c r="O154" s="1">
        <v>45596</v>
      </c>
      <c r="P154" s="132">
        <f>'Stocks 1 Day Returns'!B154-'Stocks 1 Day Returns'!B$285</f>
        <v>-3.6871235179042498E-2</v>
      </c>
      <c r="Q154" s="132">
        <f>'Stocks 1 Day Returns'!C154-'Stocks 1 Day Returns'!C$285</f>
        <v>-2.1501715049028428E-2</v>
      </c>
      <c r="R154" s="132">
        <f>'Stocks 1 Day Returns'!D154-'Stocks 1 Day Returns'!D$285</f>
        <v>-6.3621165233932742E-2</v>
      </c>
      <c r="S154" s="132">
        <f>'Stocks 1 Day Returns'!E154-'Stocks 1 Day Returns'!E$285</f>
        <v>-1.75523841559239E-2</v>
      </c>
      <c r="T154" s="132">
        <f>'Stocks 1 Day Returns'!F154-'Stocks 1 Day Returns'!F$285</f>
        <v>8.3573572033234095E-3</v>
      </c>
      <c r="U154" s="132">
        <f>'Stocks 1 Day Returns'!G154-'Stocks 1 Day Returns'!G$285</f>
        <v>-2.927886513557782E-3</v>
      </c>
      <c r="V154" s="132">
        <f>'Stocks 1 Day Returns'!H154-'Stocks 1 Day Returns'!H$285</f>
        <v>-2.8044552155422005E-2</v>
      </c>
      <c r="W154" s="132">
        <f>'Stocks 1 Day Returns'!I154-'Stocks 1 Day Returns'!I$285</f>
        <v>2.649226481604827E-3</v>
      </c>
      <c r="X154" s="132">
        <f>'Stocks 1 Day Returns'!J154-'Stocks 1 Day Returns'!J$285</f>
        <v>-3.5732421250431634E-2</v>
      </c>
      <c r="Y154" s="132">
        <f>'Stocks 1 Day Returns'!K154-'Stocks 1 Day Returns'!K$285</f>
        <v>-3.6045526090589822E-2</v>
      </c>
      <c r="Z154" s="133">
        <f>'Stocks 1 Day Returns'!L154-'Stocks 1 Day Returns'!L$285</f>
        <v>-6.6716128985507266E-4</v>
      </c>
    </row>
    <row r="155" spans="1:26" ht="15.6">
      <c r="A155" s="130">
        <v>45597</v>
      </c>
      <c r="B155" s="131">
        <v>7.7729230612009648E-2</v>
      </c>
      <c r="C155" s="131">
        <v>-1.3588695955369934E-2</v>
      </c>
      <c r="D155" s="131">
        <v>9.5766197351638827E-3</v>
      </c>
      <c r="E155" s="131">
        <v>1.3011058685663324E-2</v>
      </c>
      <c r="F155" s="131">
        <v>-4.3660151140599845E-3</v>
      </c>
      <c r="G155" s="131">
        <v>1.5120142357178956E-3</v>
      </c>
      <c r="H155" s="131">
        <v>3.6256452436600473E-3</v>
      </c>
      <c r="I155" s="131">
        <v>2.8235813357281758E-2</v>
      </c>
      <c r="J155" s="131">
        <v>3.5038360678050884E-2</v>
      </c>
      <c r="K155" s="131">
        <v>6.1523616979510587E-2</v>
      </c>
      <c r="L155" s="7">
        <v>-9.1582E-3</v>
      </c>
      <c r="O155" s="1">
        <v>45597</v>
      </c>
      <c r="P155" s="132">
        <f>'Stocks 1 Day Returns'!B155-'Stocks 1 Day Returns'!B$285</f>
        <v>7.8543456206252193E-2</v>
      </c>
      <c r="Q155" s="132">
        <f>'Stocks 1 Day Returns'!C155-'Stocks 1 Day Returns'!C$285</f>
        <v>-1.4126002753454105E-2</v>
      </c>
      <c r="R155" s="132">
        <f>'Stocks 1 Day Returns'!D155-'Stocks 1 Day Returns'!D$285</f>
        <v>9.1192361409023204E-3</v>
      </c>
      <c r="S155" s="132">
        <f>'Stocks 1 Day Returns'!E155-'Stocks 1 Day Returns'!E$285</f>
        <v>1.2974168101341405E-2</v>
      </c>
      <c r="T155" s="132">
        <f>'Stocks 1 Day Returns'!F155-'Stocks 1 Day Returns'!F$285</f>
        <v>-4.9491277349653778E-3</v>
      </c>
      <c r="U155" s="132">
        <f>'Stocks 1 Day Returns'!G155-'Stocks 1 Day Returns'!G$285</f>
        <v>2.2269744757601622E-3</v>
      </c>
      <c r="V155" s="132">
        <f>'Stocks 1 Day Returns'!H155-'Stocks 1 Day Returns'!H$285</f>
        <v>1.6044547497399172E-3</v>
      </c>
      <c r="W155" s="132">
        <f>'Stocks 1 Day Returns'!I155-'Stocks 1 Day Returns'!I$285</f>
        <v>2.8504718672349393E-2</v>
      </c>
      <c r="X155" s="132">
        <f>'Stocks 1 Day Returns'!J155-'Stocks 1 Day Returns'!J$285</f>
        <v>3.4298281162104538E-2</v>
      </c>
      <c r="Y155" s="132">
        <f>'Stocks 1 Day Returns'!K155-'Stocks 1 Day Returns'!K$285</f>
        <v>6.1035835275034686E-2</v>
      </c>
      <c r="Z155" s="133">
        <f>'Stocks 1 Day Returns'!L155-'Stocks 1 Day Returns'!L$285</f>
        <v>-9.3946612898550726E-3</v>
      </c>
    </row>
    <row r="156" spans="1:26" ht="15.6">
      <c r="A156" s="130">
        <v>45603</v>
      </c>
      <c r="B156" s="131">
        <v>4.8893390930512037E-2</v>
      </c>
      <c r="C156" s="131">
        <v>2.3115796841768788E-2</v>
      </c>
      <c r="D156" s="131">
        <v>1.4223160060859108E-2</v>
      </c>
      <c r="E156" s="131">
        <v>5.3422025417151353E-3</v>
      </c>
      <c r="F156" s="131">
        <v>2.1123646232721338E-3</v>
      </c>
      <c r="G156" s="131">
        <v>1.2973975757717637E-2</v>
      </c>
      <c r="H156" s="131">
        <v>7.8939316160497874E-3</v>
      </c>
      <c r="I156" s="131">
        <v>-4.3264311788925314E-3</v>
      </c>
      <c r="J156" s="131">
        <v>2.7709640375595201E-2</v>
      </c>
      <c r="K156" s="131">
        <v>1.6024887977046598E-2</v>
      </c>
      <c r="L156" s="7">
        <v>7.0915800000000001E-3</v>
      </c>
      <c r="O156" s="1">
        <v>45603</v>
      </c>
      <c r="P156" s="132">
        <f>'Stocks 1 Day Returns'!B156-'Stocks 1 Day Returns'!B$285</f>
        <v>4.970761652475459E-2</v>
      </c>
      <c r="Q156" s="132">
        <f>'Stocks 1 Day Returns'!C156-'Stocks 1 Day Returns'!C$285</f>
        <v>2.2578490043684615E-2</v>
      </c>
      <c r="R156" s="132">
        <f>'Stocks 1 Day Returns'!D156-'Stocks 1 Day Returns'!D$285</f>
        <v>1.3765776466597546E-2</v>
      </c>
      <c r="S156" s="132">
        <f>'Stocks 1 Day Returns'!E156-'Stocks 1 Day Returns'!E$285</f>
        <v>5.305311957393216E-3</v>
      </c>
      <c r="T156" s="132">
        <f>'Stocks 1 Day Returns'!F156-'Stocks 1 Day Returns'!F$285</f>
        <v>1.5292520023667403E-3</v>
      </c>
      <c r="U156" s="132">
        <f>'Stocks 1 Day Returns'!G156-'Stocks 1 Day Returns'!G$285</f>
        <v>1.3688935997759904E-2</v>
      </c>
      <c r="V156" s="132">
        <f>'Stocks 1 Day Returns'!H156-'Stocks 1 Day Returns'!H$285</f>
        <v>5.8727411221296578E-3</v>
      </c>
      <c r="W156" s="132">
        <f>'Stocks 1 Day Returns'!I156-'Stocks 1 Day Returns'!I$285</f>
        <v>-4.0575258638248964E-3</v>
      </c>
      <c r="X156" s="132">
        <f>'Stocks 1 Day Returns'!J156-'Stocks 1 Day Returns'!J$285</f>
        <v>2.6969560859648856E-2</v>
      </c>
      <c r="Y156" s="132">
        <f>'Stocks 1 Day Returns'!K156-'Stocks 1 Day Returns'!K$285</f>
        <v>1.5537106272570697E-2</v>
      </c>
      <c r="Z156" s="133">
        <f>'Stocks 1 Day Returns'!L156-'Stocks 1 Day Returns'!L$285</f>
        <v>6.8551187101449276E-3</v>
      </c>
    </row>
    <row r="157" spans="1:26" ht="15.6">
      <c r="A157" s="130">
        <v>45604</v>
      </c>
      <c r="B157" s="131">
        <v>-2.6792790438540104E-3</v>
      </c>
      <c r="C157" s="131">
        <v>-3.8197098404644247E-3</v>
      </c>
      <c r="D157" s="131">
        <v>-8.3199925730639279E-3</v>
      </c>
      <c r="E157" s="131">
        <v>-1.8811319934702864E-3</v>
      </c>
      <c r="F157" s="131">
        <v>-6.2897313949927813E-4</v>
      </c>
      <c r="G157" s="131">
        <v>9.2860395123122164E-3</v>
      </c>
      <c r="H157" s="131">
        <v>1.8876399986620385E-3</v>
      </c>
      <c r="I157" s="131">
        <v>-5.1827430349249415E-4</v>
      </c>
      <c r="J157" s="131">
        <v>3.0919393853032773E-3</v>
      </c>
      <c r="K157" s="131">
        <v>-1.0426264870904478E-2</v>
      </c>
      <c r="L157" s="7">
        <v>1.9051300000000001E-3</v>
      </c>
      <c r="O157" s="1">
        <v>45604</v>
      </c>
      <c r="P157" s="132">
        <f>'Stocks 1 Day Returns'!B157-'Stocks 1 Day Returns'!B$285</f>
        <v>-1.8650534496114581E-3</v>
      </c>
      <c r="Q157" s="132">
        <f>'Stocks 1 Day Returns'!C157-'Stocks 1 Day Returns'!C$285</f>
        <v>-4.357016638548596E-3</v>
      </c>
      <c r="R157" s="132">
        <f>'Stocks 1 Day Returns'!D157-'Stocks 1 Day Returns'!D$285</f>
        <v>-8.7773761673254902E-3</v>
      </c>
      <c r="S157" s="132">
        <f>'Stocks 1 Day Returns'!E157-'Stocks 1 Day Returns'!E$285</f>
        <v>-1.9180225777922057E-3</v>
      </c>
      <c r="T157" s="132">
        <f>'Stocks 1 Day Returns'!F157-'Stocks 1 Day Returns'!F$285</f>
        <v>-1.2120857604046716E-3</v>
      </c>
      <c r="U157" s="132">
        <f>'Stocks 1 Day Returns'!G157-'Stocks 1 Day Returns'!G$285</f>
        <v>1.0000999752354483E-2</v>
      </c>
      <c r="V157" s="132">
        <f>'Stocks 1 Day Returns'!H157-'Stocks 1 Day Returns'!H$285</f>
        <v>-1.3355049525809156E-4</v>
      </c>
      <c r="W157" s="132">
        <f>'Stocks 1 Day Returns'!I157-'Stocks 1 Day Returns'!I$285</f>
        <v>-2.493689884248587E-4</v>
      </c>
      <c r="X157" s="132">
        <f>'Stocks 1 Day Returns'!J157-'Stocks 1 Day Returns'!J$285</f>
        <v>2.3518598693569306E-3</v>
      </c>
      <c r="Y157" s="132">
        <f>'Stocks 1 Day Returns'!K157-'Stocks 1 Day Returns'!K$285</f>
        <v>-1.0914046575380379E-2</v>
      </c>
      <c r="Z157" s="133">
        <f>'Stocks 1 Day Returns'!L157-'Stocks 1 Day Returns'!L$285</f>
        <v>1.6686687101449273E-3</v>
      </c>
    </row>
    <row r="158" spans="1:26" ht="15.6">
      <c r="A158" s="130">
        <v>45609</v>
      </c>
      <c r="B158" s="131">
        <v>3.1466430557889113E-2</v>
      </c>
      <c r="C158" s="131">
        <v>3.9783631910850215E-3</v>
      </c>
      <c r="D158" s="131">
        <v>5.1388948581618799E-3</v>
      </c>
      <c r="E158" s="131">
        <v>8.0147119651201582E-3</v>
      </c>
      <c r="F158" s="131">
        <v>1.7139754236135119E-2</v>
      </c>
      <c r="G158" s="131">
        <v>1.6091766818367992E-2</v>
      </c>
      <c r="H158" s="131">
        <v>5.2348063624871877E-3</v>
      </c>
      <c r="I158" s="131">
        <v>2.2097097702889368E-2</v>
      </c>
      <c r="J158" s="131">
        <v>-3.5811214236418198E-2</v>
      </c>
      <c r="K158" s="131">
        <v>2.4852650077845651E-2</v>
      </c>
      <c r="L158" s="7">
        <v>1.71551E-2</v>
      </c>
      <c r="O158" s="1">
        <v>45609</v>
      </c>
      <c r="P158" s="132">
        <f>'Stocks 1 Day Returns'!B158-'Stocks 1 Day Returns'!B$285</f>
        <v>3.2280656152131666E-2</v>
      </c>
      <c r="Q158" s="132">
        <f>'Stocks 1 Day Returns'!C158-'Stocks 1 Day Returns'!C$285</f>
        <v>3.4410563930008498E-3</v>
      </c>
      <c r="R158" s="132">
        <f>'Stocks 1 Day Returns'!D158-'Stocks 1 Day Returns'!D$285</f>
        <v>4.6815112639003176E-3</v>
      </c>
      <c r="S158" s="132">
        <f>'Stocks 1 Day Returns'!E158-'Stocks 1 Day Returns'!E$285</f>
        <v>7.9778213807982397E-3</v>
      </c>
      <c r="T158" s="132">
        <f>'Stocks 1 Day Returns'!F158-'Stocks 1 Day Returns'!F$285</f>
        <v>1.6556641615229725E-2</v>
      </c>
      <c r="U158" s="132">
        <f>'Stocks 1 Day Returns'!G158-'Stocks 1 Day Returns'!G$285</f>
        <v>1.680672705841026E-2</v>
      </c>
      <c r="V158" s="132">
        <f>'Stocks 1 Day Returns'!H158-'Stocks 1 Day Returns'!H$285</f>
        <v>3.2136158685670576E-3</v>
      </c>
      <c r="W158" s="132">
        <f>'Stocks 1 Day Returns'!I158-'Stocks 1 Day Returns'!I$285</f>
        <v>2.2366003017957003E-2</v>
      </c>
      <c r="X158" s="132">
        <f>'Stocks 1 Day Returns'!J158-'Stocks 1 Day Returns'!J$285</f>
        <v>-3.6551293752364544E-2</v>
      </c>
      <c r="Y158" s="132">
        <f>'Stocks 1 Day Returns'!K158-'Stocks 1 Day Returns'!K$285</f>
        <v>2.436486837336975E-2</v>
      </c>
      <c r="Z158" s="133">
        <f>'Stocks 1 Day Returns'!L158-'Stocks 1 Day Returns'!L$285</f>
        <v>1.6918638710144925E-2</v>
      </c>
    </row>
    <row r="159" spans="1:26" ht="15.6">
      <c r="A159" s="130">
        <v>45610</v>
      </c>
      <c r="B159" s="131">
        <v>8.6161069955847935E-3</v>
      </c>
      <c r="C159" s="131">
        <v>1.8011557600003281E-2</v>
      </c>
      <c r="D159" s="131">
        <v>8.1747432235035333E-3</v>
      </c>
      <c r="E159" s="131">
        <v>-1.7196532571706724E-2</v>
      </c>
      <c r="F159" s="131">
        <v>6.6749466339896202E-2</v>
      </c>
      <c r="G159" s="131">
        <v>5.5596274898555009E-3</v>
      </c>
      <c r="H159" s="131">
        <v>2.6174692052662873E-3</v>
      </c>
      <c r="I159" s="131">
        <v>2.366993929567518E-2</v>
      </c>
      <c r="J159" s="131">
        <v>-8.9454111984609286E-3</v>
      </c>
      <c r="K159" s="131">
        <v>-8.1049518828573142E-3</v>
      </c>
      <c r="L159" s="7">
        <v>-1.1475000000000001E-2</v>
      </c>
      <c r="O159" s="1">
        <v>45610</v>
      </c>
      <c r="P159" s="132">
        <f>'Stocks 1 Day Returns'!B159-'Stocks 1 Day Returns'!B$285</f>
        <v>9.4303325898273463E-3</v>
      </c>
      <c r="Q159" s="132">
        <f>'Stocks 1 Day Returns'!C159-'Stocks 1 Day Returns'!C$285</f>
        <v>1.7474250801919108E-2</v>
      </c>
      <c r="R159" s="132">
        <f>'Stocks 1 Day Returns'!D159-'Stocks 1 Day Returns'!D$285</f>
        <v>7.7173596292419711E-3</v>
      </c>
      <c r="S159" s="132">
        <f>'Stocks 1 Day Returns'!E159-'Stocks 1 Day Returns'!E$285</f>
        <v>-1.7233423156028643E-2</v>
      </c>
      <c r="T159" s="132">
        <f>'Stocks 1 Day Returns'!F159-'Stocks 1 Day Returns'!F$285</f>
        <v>6.6166353718990809E-2</v>
      </c>
      <c r="U159" s="132">
        <f>'Stocks 1 Day Returns'!G159-'Stocks 1 Day Returns'!G$285</f>
        <v>6.2745877298977671E-3</v>
      </c>
      <c r="V159" s="132">
        <f>'Stocks 1 Day Returns'!H159-'Stocks 1 Day Returns'!H$285</f>
        <v>5.9627871134615732E-4</v>
      </c>
      <c r="W159" s="132">
        <f>'Stocks 1 Day Returns'!I159-'Stocks 1 Day Returns'!I$285</f>
        <v>2.3938844610742815E-2</v>
      </c>
      <c r="X159" s="132">
        <f>'Stocks 1 Day Returns'!J159-'Stocks 1 Day Returns'!J$285</f>
        <v>-9.6854907144072744E-3</v>
      </c>
      <c r="Y159" s="132">
        <f>'Stocks 1 Day Returns'!K159-'Stocks 1 Day Returns'!K$285</f>
        <v>-8.592733587333215E-3</v>
      </c>
      <c r="Z159" s="133">
        <f>'Stocks 1 Day Returns'!L159-'Stocks 1 Day Returns'!L$285</f>
        <v>-1.1711461289855073E-2</v>
      </c>
    </row>
    <row r="160" spans="1:26" ht="15.6">
      <c r="A160" s="130">
        <v>45611</v>
      </c>
      <c r="B160" s="131">
        <v>-2.0716179787960476E-2</v>
      </c>
      <c r="C160" s="131">
        <v>-7.5713796678494871E-3</v>
      </c>
      <c r="D160" s="131">
        <v>-2.140593294796822E-2</v>
      </c>
      <c r="E160" s="131">
        <v>-1.3632786822892484E-3</v>
      </c>
      <c r="F160" s="131">
        <v>6.1612342537551434E-2</v>
      </c>
      <c r="G160" s="131">
        <v>1.4104742379061896E-2</v>
      </c>
      <c r="H160" s="131">
        <v>-3.5013238362542332E-3</v>
      </c>
      <c r="I160" s="131">
        <v>4.2672237871794749E-3</v>
      </c>
      <c r="J160" s="131">
        <v>2.1569803705020485E-2</v>
      </c>
      <c r="K160" s="131">
        <v>-3.558926040094712E-2</v>
      </c>
      <c r="L160" s="7">
        <v>-1.2968199999999999E-2</v>
      </c>
      <c r="O160" s="1">
        <v>45611</v>
      </c>
      <c r="P160" s="132">
        <f>'Stocks 1 Day Returns'!B160-'Stocks 1 Day Returns'!B$285</f>
        <v>-1.9901954193717923E-2</v>
      </c>
      <c r="Q160" s="132">
        <f>'Stocks 1 Day Returns'!C160-'Stocks 1 Day Returns'!C$285</f>
        <v>-8.1086864659336583E-3</v>
      </c>
      <c r="R160" s="132">
        <f>'Stocks 1 Day Returns'!D160-'Stocks 1 Day Returns'!D$285</f>
        <v>-2.1863316542229783E-2</v>
      </c>
      <c r="S160" s="132">
        <f>'Stocks 1 Day Returns'!E160-'Stocks 1 Day Returns'!E$285</f>
        <v>-1.4001692666111678E-3</v>
      </c>
      <c r="T160" s="132">
        <f>'Stocks 1 Day Returns'!F160-'Stocks 1 Day Returns'!F$285</f>
        <v>6.1029229916646041E-2</v>
      </c>
      <c r="U160" s="132">
        <f>'Stocks 1 Day Returns'!G160-'Stocks 1 Day Returns'!G$285</f>
        <v>1.4819702619104163E-2</v>
      </c>
      <c r="V160" s="132">
        <f>'Stocks 1 Day Returns'!H160-'Stocks 1 Day Returns'!H$285</f>
        <v>-5.5225143301743627E-3</v>
      </c>
      <c r="W160" s="132">
        <f>'Stocks 1 Day Returns'!I160-'Stocks 1 Day Returns'!I$285</f>
        <v>4.5361291022471099E-3</v>
      </c>
      <c r="X160" s="132">
        <f>'Stocks 1 Day Returns'!J160-'Stocks 1 Day Returns'!J$285</f>
        <v>2.0829724189074139E-2</v>
      </c>
      <c r="Y160" s="132">
        <f>'Stocks 1 Day Returns'!K160-'Stocks 1 Day Returns'!K$285</f>
        <v>-3.6077042105423021E-2</v>
      </c>
      <c r="Z160" s="133">
        <f>'Stocks 1 Day Returns'!L160-'Stocks 1 Day Returns'!L$285</f>
        <v>-1.3204661289855072E-2</v>
      </c>
    </row>
    <row r="161" spans="1:26" ht="15.6">
      <c r="A161" s="130">
        <v>45616</v>
      </c>
      <c r="B161" s="131">
        <v>-6.93992765959206E-3</v>
      </c>
      <c r="C161" s="131">
        <v>4.0754419786230844E-3</v>
      </c>
      <c r="D161" s="131">
        <v>-4.5916911527527082E-3</v>
      </c>
      <c r="E161" s="131">
        <v>9.5214015893638759E-3</v>
      </c>
      <c r="F161" s="131">
        <v>1.7300751661501801E-2</v>
      </c>
      <c r="G161" s="131">
        <v>-1.6260962463201745E-2</v>
      </c>
      <c r="H161" s="131">
        <v>-3.4404030547821041E-3</v>
      </c>
      <c r="I161" s="131">
        <v>1.176807898296528E-2</v>
      </c>
      <c r="J161" s="131">
        <v>4.2182549547749026E-3</v>
      </c>
      <c r="K161" s="131">
        <v>-7.5443523799719747E-3</v>
      </c>
      <c r="L161" s="7">
        <v>3.408663E-2</v>
      </c>
      <c r="O161" s="1">
        <v>45616</v>
      </c>
      <c r="P161" s="132">
        <f>'Stocks 1 Day Returns'!B161-'Stocks 1 Day Returns'!B$285</f>
        <v>-6.1257020653495082E-3</v>
      </c>
      <c r="Q161" s="132">
        <f>'Stocks 1 Day Returns'!C161-'Stocks 1 Day Returns'!C$285</f>
        <v>3.5381351805389128E-3</v>
      </c>
      <c r="R161" s="132">
        <f>'Stocks 1 Day Returns'!D161-'Stocks 1 Day Returns'!D$285</f>
        <v>-5.0490747470142705E-3</v>
      </c>
      <c r="S161" s="132">
        <f>'Stocks 1 Day Returns'!E161-'Stocks 1 Day Returns'!E$285</f>
        <v>9.4845110050419575E-3</v>
      </c>
      <c r="T161" s="132">
        <f>'Stocks 1 Day Returns'!F161-'Stocks 1 Day Returns'!F$285</f>
        <v>1.6717639040596408E-2</v>
      </c>
      <c r="U161" s="132">
        <f>'Stocks 1 Day Returns'!G161-'Stocks 1 Day Returns'!G$285</f>
        <v>-1.5546002223159478E-2</v>
      </c>
      <c r="V161" s="132">
        <f>'Stocks 1 Day Returns'!H161-'Stocks 1 Day Returns'!H$285</f>
        <v>-5.4615935487022337E-3</v>
      </c>
      <c r="W161" s="132">
        <f>'Stocks 1 Day Returns'!I161-'Stocks 1 Day Returns'!I$285</f>
        <v>1.2036984298032915E-2</v>
      </c>
      <c r="X161" s="132">
        <f>'Stocks 1 Day Returns'!J161-'Stocks 1 Day Returns'!J$285</f>
        <v>3.478175438828556E-3</v>
      </c>
      <c r="Y161" s="132">
        <f>'Stocks 1 Day Returns'!K161-'Stocks 1 Day Returns'!K$285</f>
        <v>-8.0321340844478756E-3</v>
      </c>
      <c r="Z161" s="133">
        <f>'Stocks 1 Day Returns'!L161-'Stocks 1 Day Returns'!L$285</f>
        <v>3.3850168710144929E-2</v>
      </c>
    </row>
    <row r="162" spans="1:26" ht="15.6">
      <c r="A162" s="130">
        <v>45617</v>
      </c>
      <c r="B162" s="131">
        <v>1.9785576093904966E-2</v>
      </c>
      <c r="C162" s="131">
        <v>-2.5657516599064678E-4</v>
      </c>
      <c r="D162" s="131">
        <v>-4.4740729535371893E-3</v>
      </c>
      <c r="E162" s="131">
        <v>2.8887602766412002E-3</v>
      </c>
      <c r="F162" s="131">
        <v>5.8766855278244989E-3</v>
      </c>
      <c r="G162" s="131">
        <v>2.6643355546912106E-2</v>
      </c>
      <c r="H162" s="131">
        <v>1.6632735591502357E-2</v>
      </c>
      <c r="I162" s="131">
        <v>3.7063288673613304E-3</v>
      </c>
      <c r="J162" s="131">
        <v>-1.6467989840521446E-2</v>
      </c>
      <c r="K162" s="131">
        <v>-2.0378127654478551E-2</v>
      </c>
      <c r="L162" s="7">
        <v>1.1775890000000001E-2</v>
      </c>
      <c r="O162" s="1">
        <v>45617</v>
      </c>
      <c r="P162" s="132">
        <f>'Stocks 1 Day Returns'!B162-'Stocks 1 Day Returns'!B$285</f>
        <v>2.0599801688147519E-2</v>
      </c>
      <c r="Q162" s="132">
        <f>'Stocks 1 Day Returns'!C162-'Stocks 1 Day Returns'!C$285</f>
        <v>-7.9388196407481832E-4</v>
      </c>
      <c r="R162" s="132">
        <f>'Stocks 1 Day Returns'!D162-'Stocks 1 Day Returns'!D$285</f>
        <v>-4.9314565477987515E-3</v>
      </c>
      <c r="S162" s="132">
        <f>'Stocks 1 Day Returns'!E162-'Stocks 1 Day Returns'!E$285</f>
        <v>2.8518696923192808E-3</v>
      </c>
      <c r="T162" s="132">
        <f>'Stocks 1 Day Returns'!F162-'Stocks 1 Day Returns'!F$285</f>
        <v>5.2935729069191056E-3</v>
      </c>
      <c r="U162" s="132">
        <f>'Stocks 1 Day Returns'!G162-'Stocks 1 Day Returns'!G$285</f>
        <v>2.7358315786954374E-2</v>
      </c>
      <c r="V162" s="132">
        <f>'Stocks 1 Day Returns'!H162-'Stocks 1 Day Returns'!H$285</f>
        <v>1.4611545097582227E-2</v>
      </c>
      <c r="W162" s="132">
        <f>'Stocks 1 Day Returns'!I162-'Stocks 1 Day Returns'!I$285</f>
        <v>3.9752341824289654E-3</v>
      </c>
      <c r="X162" s="132">
        <f>'Stocks 1 Day Returns'!J162-'Stocks 1 Day Returns'!J$285</f>
        <v>-1.7208069356467792E-2</v>
      </c>
      <c r="Y162" s="132">
        <f>'Stocks 1 Day Returns'!K162-'Stocks 1 Day Returns'!K$285</f>
        <v>-2.0865909358954451E-2</v>
      </c>
      <c r="Z162" s="133">
        <f>'Stocks 1 Day Returns'!L162-'Stocks 1 Day Returns'!L$285</f>
        <v>1.1539428710144928E-2</v>
      </c>
    </row>
    <row r="163" spans="1:26" ht="15.6">
      <c r="A163" s="130">
        <v>45618</v>
      </c>
      <c r="B163" s="131">
        <v>7.0622005075511307E-3</v>
      </c>
      <c r="C163" s="131">
        <v>1.0530655731395777E-2</v>
      </c>
      <c r="D163" s="131">
        <v>1.4645048150126572E-2</v>
      </c>
      <c r="E163" s="131">
        <v>2.1874417156675152E-2</v>
      </c>
      <c r="F163" s="131">
        <v>1.2739878057590692E-2</v>
      </c>
      <c r="G163" s="131">
        <v>2.0967068171390046E-2</v>
      </c>
      <c r="H163" s="131">
        <v>5.6016514601717082E-2</v>
      </c>
      <c r="I163" s="131">
        <v>9.1331714511686535E-3</v>
      </c>
      <c r="J163" s="131">
        <v>4.5785689647519945E-2</v>
      </c>
      <c r="K163" s="131">
        <v>-1.7847117650219291E-3</v>
      </c>
      <c r="L163" s="7">
        <v>3.2528899999999999E-2</v>
      </c>
      <c r="O163" s="1">
        <v>45618</v>
      </c>
      <c r="P163" s="132">
        <f>'Stocks 1 Day Returns'!B163-'Stocks 1 Day Returns'!B$285</f>
        <v>7.8764261017936835E-3</v>
      </c>
      <c r="Q163" s="132">
        <f>'Stocks 1 Day Returns'!C163-'Stocks 1 Day Returns'!C$285</f>
        <v>9.9933489333116059E-3</v>
      </c>
      <c r="R163" s="132">
        <f>'Stocks 1 Day Returns'!D163-'Stocks 1 Day Returns'!D$285</f>
        <v>1.4187664555865009E-2</v>
      </c>
      <c r="S163" s="132">
        <f>'Stocks 1 Day Returns'!E163-'Stocks 1 Day Returns'!E$285</f>
        <v>2.1837526572353234E-2</v>
      </c>
      <c r="T163" s="132">
        <f>'Stocks 1 Day Returns'!F163-'Stocks 1 Day Returns'!F$285</f>
        <v>1.2156765436685299E-2</v>
      </c>
      <c r="U163" s="132">
        <f>'Stocks 1 Day Returns'!G163-'Stocks 1 Day Returns'!G$285</f>
        <v>2.1682028411432314E-2</v>
      </c>
      <c r="V163" s="132">
        <f>'Stocks 1 Day Returns'!H163-'Stocks 1 Day Returns'!H$285</f>
        <v>5.3995324107796949E-2</v>
      </c>
      <c r="W163" s="132">
        <f>'Stocks 1 Day Returns'!I163-'Stocks 1 Day Returns'!I$285</f>
        <v>9.4020767662362885E-3</v>
      </c>
      <c r="X163" s="132">
        <f>'Stocks 1 Day Returns'!J163-'Stocks 1 Day Returns'!J$285</f>
        <v>4.5045610131573599E-2</v>
      </c>
      <c r="Y163" s="132">
        <f>'Stocks 1 Day Returns'!K163-'Stocks 1 Day Returns'!K$285</f>
        <v>-2.2724934694978295E-3</v>
      </c>
      <c r="Z163" s="133">
        <f>'Stocks 1 Day Returns'!L163-'Stocks 1 Day Returns'!L$285</f>
        <v>3.2292438710144929E-2</v>
      </c>
    </row>
    <row r="164" spans="1:26" ht="15.6">
      <c r="A164" s="130">
        <v>45623</v>
      </c>
      <c r="B164" s="131">
        <v>-4.6031663708759885E-3</v>
      </c>
      <c r="C164" s="131">
        <v>1.1672482684729646E-2</v>
      </c>
      <c r="D164" s="131">
        <v>4.0687808206718579E-4</v>
      </c>
      <c r="E164" s="131">
        <v>7.1363139977951295E-3</v>
      </c>
      <c r="F164" s="131">
        <v>3.1082877870701298E-2</v>
      </c>
      <c r="G164" s="131">
        <v>1.3602075728035068E-2</v>
      </c>
      <c r="H164" s="131">
        <v>2.5349380206889593E-2</v>
      </c>
      <c r="I164" s="131">
        <v>9.6165497827225277E-3</v>
      </c>
      <c r="J164" s="131">
        <v>2.3243580672342112E-2</v>
      </c>
      <c r="K164" s="131">
        <v>1.908366207635348E-3</v>
      </c>
      <c r="L164" s="7">
        <v>-5.1941000000000001E-3</v>
      </c>
      <c r="O164" s="1">
        <v>45623</v>
      </c>
      <c r="P164" s="132">
        <f>'Stocks 1 Day Returns'!B164-'Stocks 1 Day Returns'!B$285</f>
        <v>-3.7889407766334361E-3</v>
      </c>
      <c r="Q164" s="132">
        <f>'Stocks 1 Day Returns'!C164-'Stocks 1 Day Returns'!C$285</f>
        <v>1.1135175886645475E-2</v>
      </c>
      <c r="R164" s="132">
        <f>'Stocks 1 Day Returns'!D164-'Stocks 1 Day Returns'!D$285</f>
        <v>-5.050551219437649E-5</v>
      </c>
      <c r="S164" s="132">
        <f>'Stocks 1 Day Returns'!E164-'Stocks 1 Day Returns'!E$285</f>
        <v>7.0994234134732102E-3</v>
      </c>
      <c r="T164" s="132">
        <f>'Stocks 1 Day Returns'!F164-'Stocks 1 Day Returns'!F$285</f>
        <v>3.0499765249795904E-2</v>
      </c>
      <c r="U164" s="132">
        <f>'Stocks 1 Day Returns'!G164-'Stocks 1 Day Returns'!G$285</f>
        <v>1.4317035968077334E-2</v>
      </c>
      <c r="V164" s="132">
        <f>'Stocks 1 Day Returns'!H164-'Stocks 1 Day Returns'!H$285</f>
        <v>2.3328189712969464E-2</v>
      </c>
      <c r="W164" s="132">
        <f>'Stocks 1 Day Returns'!I164-'Stocks 1 Day Returns'!I$285</f>
        <v>9.8854550977901627E-3</v>
      </c>
      <c r="X164" s="132">
        <f>'Stocks 1 Day Returns'!J164-'Stocks 1 Day Returns'!J$285</f>
        <v>2.2503501156395767E-2</v>
      </c>
      <c r="Y164" s="132">
        <f>'Stocks 1 Day Returns'!K164-'Stocks 1 Day Returns'!K$285</f>
        <v>1.4205845031594478E-3</v>
      </c>
      <c r="Z164" s="133">
        <f>'Stocks 1 Day Returns'!L164-'Stocks 1 Day Returns'!L$285</f>
        <v>-5.4305612898550727E-3</v>
      </c>
    </row>
    <row r="165" spans="1:26" ht="15.6">
      <c r="A165" s="130">
        <v>45630</v>
      </c>
      <c r="B165" s="131">
        <v>-3.1706196572766743E-2</v>
      </c>
      <c r="C165" s="131">
        <v>-7.7485573062905377E-3</v>
      </c>
      <c r="D165" s="131">
        <v>5.0733863365808318E-3</v>
      </c>
      <c r="E165" s="131">
        <v>-6.8864644843559253E-3</v>
      </c>
      <c r="F165" s="131">
        <v>-4.624063481464824E-3</v>
      </c>
      <c r="G165" s="131">
        <v>-7.1868451759551366E-3</v>
      </c>
      <c r="H165" s="131">
        <v>-1.4757717183913388E-2</v>
      </c>
      <c r="I165" s="131">
        <v>-3.1246743787737952E-2</v>
      </c>
      <c r="J165" s="131">
        <v>1.1747716037726175E-2</v>
      </c>
      <c r="K165" s="131">
        <v>1.2691586715660064E-2</v>
      </c>
      <c r="L165" s="7">
        <v>-2.2095900000000002E-2</v>
      </c>
      <c r="O165" s="1">
        <v>45630</v>
      </c>
      <c r="P165" s="132">
        <f>'Stocks 1 Day Returns'!B165-'Stocks 1 Day Returns'!B$285</f>
        <v>-3.089197097852419E-2</v>
      </c>
      <c r="Q165" s="132">
        <f>'Stocks 1 Day Returns'!C165-'Stocks 1 Day Returns'!C$285</f>
        <v>-8.285864104374709E-3</v>
      </c>
      <c r="R165" s="132">
        <f>'Stocks 1 Day Returns'!D165-'Stocks 1 Day Returns'!D$285</f>
        <v>4.6160027423192695E-3</v>
      </c>
      <c r="S165" s="132">
        <f>'Stocks 1 Day Returns'!E165-'Stocks 1 Day Returns'!E$285</f>
        <v>-6.9233550686778446E-3</v>
      </c>
      <c r="T165" s="132">
        <f>'Stocks 1 Day Returns'!F165-'Stocks 1 Day Returns'!F$285</f>
        <v>-5.2071761023702173E-3</v>
      </c>
      <c r="U165" s="132">
        <f>'Stocks 1 Day Returns'!G165-'Stocks 1 Day Returns'!G$285</f>
        <v>-6.4718849359128704E-3</v>
      </c>
      <c r="V165" s="132">
        <f>'Stocks 1 Day Returns'!H165-'Stocks 1 Day Returns'!H$285</f>
        <v>-1.6778907677833518E-2</v>
      </c>
      <c r="W165" s="132">
        <f>'Stocks 1 Day Returns'!I165-'Stocks 1 Day Returns'!I$285</f>
        <v>-3.0977838472670317E-2</v>
      </c>
      <c r="X165" s="132">
        <f>'Stocks 1 Day Returns'!J165-'Stocks 1 Day Returns'!J$285</f>
        <v>1.1007636521779829E-2</v>
      </c>
      <c r="Y165" s="132">
        <f>'Stocks 1 Day Returns'!K165-'Stocks 1 Day Returns'!K$285</f>
        <v>1.2203805011184163E-2</v>
      </c>
      <c r="Z165" s="133">
        <f>'Stocks 1 Day Returns'!L165-'Stocks 1 Day Returns'!L$285</f>
        <v>-2.2332361289855076E-2</v>
      </c>
    </row>
    <row r="166" spans="1:26" ht="15.6">
      <c r="A166" s="130">
        <v>45631</v>
      </c>
      <c r="B166" s="131">
        <v>-7.0232139257172199E-2</v>
      </c>
      <c r="C166" s="131">
        <v>-1.8258518165283344E-2</v>
      </c>
      <c r="D166" s="131">
        <v>-6.7103086253454958E-3</v>
      </c>
      <c r="E166" s="131">
        <v>-1.1793855186059687E-2</v>
      </c>
      <c r="F166" s="131">
        <v>-2.2491111644648232E-2</v>
      </c>
      <c r="G166" s="131">
        <v>-3.2267776936037884E-2</v>
      </c>
      <c r="H166" s="131">
        <v>-1.7827815394068303E-2</v>
      </c>
      <c r="I166" s="131">
        <v>-1.211746929984836E-2</v>
      </c>
      <c r="J166" s="131">
        <v>-2.8364592716950465E-2</v>
      </c>
      <c r="K166" s="131">
        <v>-7.6257931187586614E-3</v>
      </c>
      <c r="L166" s="7">
        <v>-1.62173E-2</v>
      </c>
      <c r="O166" s="1">
        <v>45631</v>
      </c>
      <c r="P166" s="132">
        <f>'Stocks 1 Day Returns'!B166-'Stocks 1 Day Returns'!B$285</f>
        <v>-6.9417913662929653E-2</v>
      </c>
      <c r="Q166" s="132">
        <f>'Stocks 1 Day Returns'!C166-'Stocks 1 Day Returns'!C$285</f>
        <v>-1.8795824963367517E-2</v>
      </c>
      <c r="R166" s="132">
        <f>'Stocks 1 Day Returns'!D166-'Stocks 1 Day Returns'!D$285</f>
        <v>-7.167692219607058E-3</v>
      </c>
      <c r="S166" s="132">
        <f>'Stocks 1 Day Returns'!E166-'Stocks 1 Day Returns'!E$285</f>
        <v>-1.1830745770381606E-2</v>
      </c>
      <c r="T166" s="132">
        <f>'Stocks 1 Day Returns'!F166-'Stocks 1 Day Returns'!F$285</f>
        <v>-2.3074224265553625E-2</v>
      </c>
      <c r="U166" s="132">
        <f>'Stocks 1 Day Returns'!G166-'Stocks 1 Day Returns'!G$285</f>
        <v>-3.155281669599562E-2</v>
      </c>
      <c r="V166" s="132">
        <f>'Stocks 1 Day Returns'!H166-'Stocks 1 Day Returns'!H$285</f>
        <v>-1.9849005887988432E-2</v>
      </c>
      <c r="W166" s="132">
        <f>'Stocks 1 Day Returns'!I166-'Stocks 1 Day Returns'!I$285</f>
        <v>-1.1848563984780725E-2</v>
      </c>
      <c r="X166" s="132">
        <f>'Stocks 1 Day Returns'!J166-'Stocks 1 Day Returns'!J$285</f>
        <v>-2.9104672232896811E-2</v>
      </c>
      <c r="Y166" s="132">
        <f>'Stocks 1 Day Returns'!K166-'Stocks 1 Day Returns'!K$285</f>
        <v>-8.1135748232345622E-3</v>
      </c>
      <c r="Z166" s="133">
        <f>'Stocks 1 Day Returns'!L166-'Stocks 1 Day Returns'!L$285</f>
        <v>-1.6453761289855075E-2</v>
      </c>
    </row>
    <row r="167" spans="1:26" ht="15.6">
      <c r="A167" s="130">
        <v>45632</v>
      </c>
      <c r="B167" s="131">
        <v>-2.4555367758679614E-3</v>
      </c>
      <c r="C167" s="131">
        <v>-8.9937695369405324E-3</v>
      </c>
      <c r="D167" s="131">
        <v>-6.0488301874529471E-3</v>
      </c>
      <c r="E167" s="131">
        <v>-1.0325821625535414E-2</v>
      </c>
      <c r="F167" s="131">
        <v>-6.2194848157375304E-3</v>
      </c>
      <c r="G167" s="131">
        <v>-3.7051239050512885E-3</v>
      </c>
      <c r="H167" s="131">
        <v>-7.8060505019180715E-3</v>
      </c>
      <c r="I167" s="131">
        <v>-3.3637663585343369E-2</v>
      </c>
      <c r="J167" s="131">
        <v>-2.5523560970646897E-2</v>
      </c>
      <c r="K167" s="131">
        <v>2.0963237071607743E-2</v>
      </c>
      <c r="L167" s="7">
        <v>1.3148180000000001E-2</v>
      </c>
      <c r="O167" s="1">
        <v>45632</v>
      </c>
      <c r="P167" s="132">
        <f>'Stocks 1 Day Returns'!B167-'Stocks 1 Day Returns'!B$285</f>
        <v>-1.6413111816254091E-3</v>
      </c>
      <c r="Q167" s="132">
        <f>'Stocks 1 Day Returns'!C167-'Stocks 1 Day Returns'!C$285</f>
        <v>-9.5310763350247036E-3</v>
      </c>
      <c r="R167" s="132">
        <f>'Stocks 1 Day Returns'!D167-'Stocks 1 Day Returns'!D$285</f>
        <v>-6.5062137817145094E-3</v>
      </c>
      <c r="S167" s="132">
        <f>'Stocks 1 Day Returns'!E167-'Stocks 1 Day Returns'!E$285</f>
        <v>-1.0362712209857333E-2</v>
      </c>
      <c r="T167" s="132">
        <f>'Stocks 1 Day Returns'!F167-'Stocks 1 Day Returns'!F$285</f>
        <v>-6.8025974366429237E-3</v>
      </c>
      <c r="U167" s="132">
        <f>'Stocks 1 Day Returns'!G167-'Stocks 1 Day Returns'!G$285</f>
        <v>-2.9901636650090219E-3</v>
      </c>
      <c r="V167" s="132">
        <f>'Stocks 1 Day Returns'!H167-'Stocks 1 Day Returns'!H$285</f>
        <v>-9.8272409958382011E-3</v>
      </c>
      <c r="W167" s="132">
        <f>'Stocks 1 Day Returns'!I167-'Stocks 1 Day Returns'!I$285</f>
        <v>-3.3368758270275731E-2</v>
      </c>
      <c r="X167" s="132">
        <f>'Stocks 1 Day Returns'!J167-'Stocks 1 Day Returns'!J$285</f>
        <v>-2.6263640486593243E-2</v>
      </c>
      <c r="Y167" s="132">
        <f>'Stocks 1 Day Returns'!K167-'Stocks 1 Day Returns'!K$285</f>
        <v>2.0475455367131842E-2</v>
      </c>
      <c r="Z167" s="133">
        <f>'Stocks 1 Day Returns'!L167-'Stocks 1 Day Returns'!L$285</f>
        <v>1.2911718710144928E-2</v>
      </c>
    </row>
    <row r="168" spans="1:26" ht="15.6">
      <c r="A168" s="130">
        <v>45637</v>
      </c>
      <c r="B168" s="131">
        <v>4.6089948958754068E-3</v>
      </c>
      <c r="C168" s="131">
        <v>1.4060197121319451E-3</v>
      </c>
      <c r="D168" s="131">
        <v>1.9457584583504328E-2</v>
      </c>
      <c r="E168" s="131">
        <v>4.3777075123667686E-3</v>
      </c>
      <c r="F168" s="131">
        <v>5.553385866760463E-3</v>
      </c>
      <c r="G168" s="131">
        <v>1.323717413748815E-2</v>
      </c>
      <c r="H168" s="131">
        <v>-6.7541110723524644E-3</v>
      </c>
      <c r="I168" s="131">
        <v>1.5411408075507449E-3</v>
      </c>
      <c r="J168" s="131">
        <v>1.8015660232770347E-2</v>
      </c>
      <c r="K168" s="131">
        <v>2.9955343048543082E-2</v>
      </c>
      <c r="L168" s="7">
        <v>-2.2295000000000001E-3</v>
      </c>
      <c r="O168" s="1">
        <v>45637</v>
      </c>
      <c r="P168" s="132">
        <f>'Stocks 1 Day Returns'!B168-'Stocks 1 Day Returns'!B$285</f>
        <v>5.4232204901179587E-3</v>
      </c>
      <c r="Q168" s="132">
        <f>'Stocks 1 Day Returns'!C168-'Stocks 1 Day Returns'!C$285</f>
        <v>8.6871291404777356E-4</v>
      </c>
      <c r="R168" s="132">
        <f>'Stocks 1 Day Returns'!D168-'Stocks 1 Day Returns'!D$285</f>
        <v>1.9000200989242766E-2</v>
      </c>
      <c r="S168" s="132">
        <f>'Stocks 1 Day Returns'!E168-'Stocks 1 Day Returns'!E$285</f>
        <v>4.3408169280448492E-3</v>
      </c>
      <c r="T168" s="132">
        <f>'Stocks 1 Day Returns'!F168-'Stocks 1 Day Returns'!F$285</f>
        <v>4.9702732458550697E-3</v>
      </c>
      <c r="U168" s="132">
        <f>'Stocks 1 Day Returns'!G168-'Stocks 1 Day Returns'!G$285</f>
        <v>1.3952134377530416E-2</v>
      </c>
      <c r="V168" s="132">
        <f>'Stocks 1 Day Returns'!H168-'Stocks 1 Day Returns'!H$285</f>
        <v>-8.775301566272594E-3</v>
      </c>
      <c r="W168" s="132">
        <f>'Stocks 1 Day Returns'!I168-'Stocks 1 Day Returns'!I$285</f>
        <v>1.8100461226183803E-3</v>
      </c>
      <c r="X168" s="132">
        <f>'Stocks 1 Day Returns'!J168-'Stocks 1 Day Returns'!J$285</f>
        <v>1.7275580716824002E-2</v>
      </c>
      <c r="Y168" s="132">
        <f>'Stocks 1 Day Returns'!K168-'Stocks 1 Day Returns'!K$285</f>
        <v>2.9467561344067181E-2</v>
      </c>
      <c r="Z168" s="133">
        <f>'Stocks 1 Day Returns'!L168-'Stocks 1 Day Returns'!L$285</f>
        <v>-2.4659612898550727E-3</v>
      </c>
    </row>
    <row r="169" spans="1:26" ht="15.6">
      <c r="A169" s="130">
        <v>45638</v>
      </c>
      <c r="B169" s="131">
        <v>6.623761356588842E-2</v>
      </c>
      <c r="C169" s="131">
        <v>3.8529303028598694E-2</v>
      </c>
      <c r="D169" s="131">
        <v>3.36831247530609E-2</v>
      </c>
      <c r="E169" s="131">
        <v>3.6953785464719502E-2</v>
      </c>
      <c r="F169" s="131">
        <v>3.4984744342536622E-2</v>
      </c>
      <c r="G169" s="131">
        <v>4.1662248301659766E-2</v>
      </c>
      <c r="H169" s="131">
        <v>3.7530406251372384E-2</v>
      </c>
      <c r="I169" s="131">
        <v>2.245919738943325E-2</v>
      </c>
      <c r="J169" s="131">
        <v>4.350740402288511E-2</v>
      </c>
      <c r="K169" s="131">
        <v>2.6588786214765792E-2</v>
      </c>
      <c r="L169" s="7">
        <v>-1.3676000000000001E-2</v>
      </c>
      <c r="O169" s="1">
        <v>45638</v>
      </c>
      <c r="P169" s="132">
        <f>'Stocks 1 Day Returns'!B169-'Stocks 1 Day Returns'!B$285</f>
        <v>6.7051839160130966E-2</v>
      </c>
      <c r="Q169" s="132">
        <f>'Stocks 1 Day Returns'!C169-'Stocks 1 Day Returns'!C$285</f>
        <v>3.7991996230514524E-2</v>
      </c>
      <c r="R169" s="132">
        <f>'Stocks 1 Day Returns'!D169-'Stocks 1 Day Returns'!D$285</f>
        <v>3.3225741158799338E-2</v>
      </c>
      <c r="S169" s="132">
        <f>'Stocks 1 Day Returns'!E169-'Stocks 1 Day Returns'!E$285</f>
        <v>3.691689488039758E-2</v>
      </c>
      <c r="T169" s="132">
        <f>'Stocks 1 Day Returns'!F169-'Stocks 1 Day Returns'!F$285</f>
        <v>3.4401631721631229E-2</v>
      </c>
      <c r="U169" s="132">
        <f>'Stocks 1 Day Returns'!G169-'Stocks 1 Day Returns'!G$285</f>
        <v>4.237720854170203E-2</v>
      </c>
      <c r="V169" s="132">
        <f>'Stocks 1 Day Returns'!H169-'Stocks 1 Day Returns'!H$285</f>
        <v>3.550921575745225E-2</v>
      </c>
      <c r="W169" s="132">
        <f>'Stocks 1 Day Returns'!I169-'Stocks 1 Day Returns'!I$285</f>
        <v>2.2728102704500885E-2</v>
      </c>
      <c r="X169" s="132">
        <f>'Stocks 1 Day Returns'!J169-'Stocks 1 Day Returns'!J$285</f>
        <v>4.2767324506938764E-2</v>
      </c>
      <c r="Y169" s="132">
        <f>'Stocks 1 Day Returns'!K169-'Stocks 1 Day Returns'!K$285</f>
        <v>2.6101004510289891E-2</v>
      </c>
      <c r="Z169" s="133">
        <f>'Stocks 1 Day Returns'!L169-'Stocks 1 Day Returns'!L$285</f>
        <v>-1.3912461289855073E-2</v>
      </c>
    </row>
    <row r="170" spans="1:26" ht="15.6">
      <c r="A170" s="130">
        <v>45639</v>
      </c>
      <c r="B170" s="131">
        <v>-1.4735628888913999E-2</v>
      </c>
      <c r="C170" s="131">
        <v>7.267962192103905E-3</v>
      </c>
      <c r="D170" s="131">
        <v>1.4504816864588932E-3</v>
      </c>
      <c r="E170" s="131">
        <v>2.6439088507872466E-3</v>
      </c>
      <c r="F170" s="131">
        <v>-7.0884732328656552E-3</v>
      </c>
      <c r="G170" s="131">
        <v>5.6198544676204776E-3</v>
      </c>
      <c r="H170" s="131">
        <v>1.1004491025971674E-2</v>
      </c>
      <c r="I170" s="131">
        <v>1.1126301481527712E-3</v>
      </c>
      <c r="J170" s="131">
        <v>1.7978739847607672E-2</v>
      </c>
      <c r="K170" s="131">
        <v>-6.0271737230888078E-5</v>
      </c>
      <c r="L170" s="7">
        <v>-2.8507299999999999E-2</v>
      </c>
      <c r="O170" s="1">
        <v>45639</v>
      </c>
      <c r="P170" s="132">
        <f>'Stocks 1 Day Returns'!B170-'Stocks 1 Day Returns'!B$285</f>
        <v>-1.3921403294671446E-2</v>
      </c>
      <c r="Q170" s="132">
        <f>'Stocks 1 Day Returns'!C170-'Stocks 1 Day Returns'!C$285</f>
        <v>6.7306553940197338E-3</v>
      </c>
      <c r="R170" s="132">
        <f>'Stocks 1 Day Returns'!D170-'Stocks 1 Day Returns'!D$285</f>
        <v>9.9309809219733092E-4</v>
      </c>
      <c r="S170" s="132">
        <f>'Stocks 1 Day Returns'!E170-'Stocks 1 Day Returns'!E$285</f>
        <v>2.6070182664653272E-3</v>
      </c>
      <c r="T170" s="132">
        <f>'Stocks 1 Day Returns'!F170-'Stocks 1 Day Returns'!F$285</f>
        <v>-7.6715858537710485E-3</v>
      </c>
      <c r="U170" s="132">
        <f>'Stocks 1 Day Returns'!G170-'Stocks 1 Day Returns'!G$285</f>
        <v>6.3348147076627438E-3</v>
      </c>
      <c r="V170" s="132">
        <f>'Stocks 1 Day Returns'!H170-'Stocks 1 Day Returns'!H$285</f>
        <v>8.9833005320515448E-3</v>
      </c>
      <c r="W170" s="132">
        <f>'Stocks 1 Day Returns'!I170-'Stocks 1 Day Returns'!I$285</f>
        <v>1.3815354632204066E-3</v>
      </c>
      <c r="X170" s="132">
        <f>'Stocks 1 Day Returns'!J170-'Stocks 1 Day Returns'!J$285</f>
        <v>1.7238660331661326E-2</v>
      </c>
      <c r="Y170" s="132">
        <f>'Stocks 1 Day Returns'!K170-'Stocks 1 Day Returns'!K$285</f>
        <v>-5.4805344170678828E-4</v>
      </c>
      <c r="Z170" s="133">
        <f>'Stocks 1 Day Returns'!L170-'Stocks 1 Day Returns'!L$285</f>
        <v>-2.8743761289855074E-2</v>
      </c>
    </row>
    <row r="171" spans="1:26" ht="15.6">
      <c r="A171" s="130">
        <v>45644</v>
      </c>
      <c r="B171" s="131">
        <v>-5.4989445130724235E-2</v>
      </c>
      <c r="C171" s="131">
        <v>-2.0609753743737858E-2</v>
      </c>
      <c r="D171" s="131">
        <v>-3.6762399651795175E-2</v>
      </c>
      <c r="E171" s="131">
        <v>-1.6101500563019289E-2</v>
      </c>
      <c r="F171" s="131">
        <v>-1.3958576353975349E-2</v>
      </c>
      <c r="G171" s="131">
        <v>-1.4574210858064984E-2</v>
      </c>
      <c r="H171" s="131">
        <v>-2.1867384945239099E-2</v>
      </c>
      <c r="I171" s="131">
        <v>-2.6402254577152617E-2</v>
      </c>
      <c r="J171" s="131">
        <v>-1.5416664388178125E-3</v>
      </c>
      <c r="K171" s="131">
        <v>-4.5195784689583185E-2</v>
      </c>
      <c r="L171" s="7">
        <v>-9.5276000000000007E-3</v>
      </c>
      <c r="O171" s="1">
        <v>45644</v>
      </c>
      <c r="P171" s="132">
        <f>'Stocks 1 Day Returns'!B171-'Stocks 1 Day Returns'!B$285</f>
        <v>-5.4175219536481682E-2</v>
      </c>
      <c r="Q171" s="132">
        <f>'Stocks 1 Day Returns'!C171-'Stocks 1 Day Returns'!C$285</f>
        <v>-2.114706054182203E-2</v>
      </c>
      <c r="R171" s="132">
        <f>'Stocks 1 Day Returns'!D171-'Stocks 1 Day Returns'!D$285</f>
        <v>-3.7219783246056737E-2</v>
      </c>
      <c r="S171" s="132">
        <f>'Stocks 1 Day Returns'!E171-'Stocks 1 Day Returns'!E$285</f>
        <v>-1.6138391147341207E-2</v>
      </c>
      <c r="T171" s="132">
        <f>'Stocks 1 Day Returns'!F171-'Stocks 1 Day Returns'!F$285</f>
        <v>-1.4541688974880743E-2</v>
      </c>
      <c r="U171" s="132">
        <f>'Stocks 1 Day Returns'!G171-'Stocks 1 Day Returns'!G$285</f>
        <v>-1.3859250618022718E-2</v>
      </c>
      <c r="V171" s="132">
        <f>'Stocks 1 Day Returns'!H171-'Stocks 1 Day Returns'!H$285</f>
        <v>-2.3888575439159229E-2</v>
      </c>
      <c r="W171" s="132">
        <f>'Stocks 1 Day Returns'!I171-'Stocks 1 Day Returns'!I$285</f>
        <v>-2.6133349262084982E-2</v>
      </c>
      <c r="X171" s="132">
        <f>'Stocks 1 Day Returns'!J171-'Stocks 1 Day Returns'!J$285</f>
        <v>-2.2817459547641592E-3</v>
      </c>
      <c r="Y171" s="132">
        <f>'Stocks 1 Day Returns'!K171-'Stocks 1 Day Returns'!K$285</f>
        <v>-4.5683566394059086E-2</v>
      </c>
      <c r="Z171" s="133">
        <f>'Stocks 1 Day Returns'!L171-'Stocks 1 Day Returns'!L$285</f>
        <v>-9.7640612898550732E-3</v>
      </c>
    </row>
    <row r="172" spans="1:26" ht="15.6">
      <c r="A172" s="130">
        <v>45645</v>
      </c>
      <c r="B172" s="131">
        <v>-1.4559978930502648E-2</v>
      </c>
      <c r="C172" s="131">
        <v>4.8481224389547162E-3</v>
      </c>
      <c r="D172" s="131">
        <v>-2.9727934383780852E-3</v>
      </c>
      <c r="E172" s="131">
        <v>-4.1701642891356361E-4</v>
      </c>
      <c r="F172" s="131">
        <v>-1.9722727851395616E-3</v>
      </c>
      <c r="G172" s="131">
        <v>7.7846102335086265E-3</v>
      </c>
      <c r="H172" s="131">
        <v>4.8348365899024692E-3</v>
      </c>
      <c r="I172" s="131">
        <v>-2.2443671917497632E-2</v>
      </c>
      <c r="J172" s="131">
        <v>2.3398785823209867E-2</v>
      </c>
      <c r="K172" s="131">
        <v>1.0382693296083989E-2</v>
      </c>
      <c r="L172" s="7">
        <v>-1.00102E-2</v>
      </c>
      <c r="O172" s="1">
        <v>45645</v>
      </c>
      <c r="P172" s="132">
        <f>'Stocks 1 Day Returns'!B172-'Stocks 1 Day Returns'!B$285</f>
        <v>-1.3745753336260096E-2</v>
      </c>
      <c r="Q172" s="132">
        <f>'Stocks 1 Day Returns'!C172-'Stocks 1 Day Returns'!C$285</f>
        <v>4.310815640870545E-3</v>
      </c>
      <c r="R172" s="132">
        <f>'Stocks 1 Day Returns'!D172-'Stocks 1 Day Returns'!D$285</f>
        <v>-3.4301770326396475E-3</v>
      </c>
      <c r="S172" s="132">
        <f>'Stocks 1 Day Returns'!E172-'Stocks 1 Day Returns'!E$285</f>
        <v>-4.5390701323548294E-4</v>
      </c>
      <c r="T172" s="132">
        <f>'Stocks 1 Day Returns'!F172-'Stocks 1 Day Returns'!F$285</f>
        <v>-2.5553854060449549E-3</v>
      </c>
      <c r="U172" s="132">
        <f>'Stocks 1 Day Returns'!G172-'Stocks 1 Day Returns'!G$285</f>
        <v>8.4995704735508926E-3</v>
      </c>
      <c r="V172" s="132">
        <f>'Stocks 1 Day Returns'!H172-'Stocks 1 Day Returns'!H$285</f>
        <v>2.8136460959823392E-3</v>
      </c>
      <c r="W172" s="132">
        <f>'Stocks 1 Day Returns'!I172-'Stocks 1 Day Returns'!I$285</f>
        <v>-2.2174766602429997E-2</v>
      </c>
      <c r="X172" s="132">
        <f>'Stocks 1 Day Returns'!J172-'Stocks 1 Day Returns'!J$285</f>
        <v>2.2658706307263521E-2</v>
      </c>
      <c r="Y172" s="132">
        <f>'Stocks 1 Day Returns'!K172-'Stocks 1 Day Returns'!K$285</f>
        <v>9.8949115916080882E-3</v>
      </c>
      <c r="Z172" s="133">
        <f>'Stocks 1 Day Returns'!L172-'Stocks 1 Day Returns'!L$285</f>
        <v>-1.0246661289855073E-2</v>
      </c>
    </row>
    <row r="173" spans="1:26" ht="15.6">
      <c r="A173" s="130">
        <v>45646</v>
      </c>
      <c r="B173" s="131">
        <v>3.055556108866031E-2</v>
      </c>
      <c r="C173" s="131">
        <v>2.5203707009809673E-2</v>
      </c>
      <c r="D173" s="131">
        <v>5.2798447706106089E-3</v>
      </c>
      <c r="E173" s="131">
        <v>2.1810102133090759E-2</v>
      </c>
      <c r="F173" s="131">
        <v>1.2233276758857548E-2</v>
      </c>
      <c r="G173" s="131">
        <v>5.7228042789319034E-3</v>
      </c>
      <c r="H173" s="131">
        <v>3.5654449128372345E-2</v>
      </c>
      <c r="I173" s="131">
        <v>1.8389367433667703E-2</v>
      </c>
      <c r="J173" s="131">
        <v>8.0319234573587028E-3</v>
      </c>
      <c r="K173" s="131">
        <v>1.3615621852025139E-2</v>
      </c>
      <c r="L173" s="7">
        <v>-8.5967000000000005E-3</v>
      </c>
      <c r="O173" s="1">
        <v>45646</v>
      </c>
      <c r="P173" s="132">
        <f>'Stocks 1 Day Returns'!B173-'Stocks 1 Day Returns'!B$285</f>
        <v>3.1369786682902863E-2</v>
      </c>
      <c r="Q173" s="132">
        <f>'Stocks 1 Day Returns'!C173-'Stocks 1 Day Returns'!C$285</f>
        <v>2.46664002117255E-2</v>
      </c>
      <c r="R173" s="132">
        <f>'Stocks 1 Day Returns'!D173-'Stocks 1 Day Returns'!D$285</f>
        <v>4.8224611763490466E-3</v>
      </c>
      <c r="S173" s="132">
        <f>'Stocks 1 Day Returns'!E173-'Stocks 1 Day Returns'!E$285</f>
        <v>2.177321154876884E-2</v>
      </c>
      <c r="T173" s="132">
        <f>'Stocks 1 Day Returns'!F173-'Stocks 1 Day Returns'!F$285</f>
        <v>1.1650164137952154E-2</v>
      </c>
      <c r="U173" s="132">
        <f>'Stocks 1 Day Returns'!G173-'Stocks 1 Day Returns'!G$285</f>
        <v>6.4377645189741695E-3</v>
      </c>
      <c r="V173" s="132">
        <f>'Stocks 1 Day Returns'!H173-'Stocks 1 Day Returns'!H$285</f>
        <v>3.3633258634452212E-2</v>
      </c>
      <c r="W173" s="132">
        <f>'Stocks 1 Day Returns'!I173-'Stocks 1 Day Returns'!I$285</f>
        <v>1.8658272748735338E-2</v>
      </c>
      <c r="X173" s="132">
        <f>'Stocks 1 Day Returns'!J173-'Stocks 1 Day Returns'!J$285</f>
        <v>7.2918439414123562E-3</v>
      </c>
      <c r="Y173" s="132">
        <f>'Stocks 1 Day Returns'!K173-'Stocks 1 Day Returns'!K$285</f>
        <v>1.3127840147549238E-2</v>
      </c>
      <c r="Z173" s="133">
        <f>'Stocks 1 Day Returns'!L173-'Stocks 1 Day Returns'!L$285</f>
        <v>-8.8331612898550731E-3</v>
      </c>
    </row>
    <row r="174" spans="1:26" ht="15.6">
      <c r="A174" s="130">
        <v>45653</v>
      </c>
      <c r="B174" s="131">
        <v>-1.066787912750955E-2</v>
      </c>
      <c r="C174" s="131">
        <v>-1.7036204660676346E-2</v>
      </c>
      <c r="D174" s="131">
        <v>-2.1079967038854841E-2</v>
      </c>
      <c r="E174" s="131">
        <v>-9.989903774759723E-3</v>
      </c>
      <c r="F174" s="131">
        <v>-1.269567731333876E-2</v>
      </c>
      <c r="G174" s="131">
        <v>2.2322691486713619E-3</v>
      </c>
      <c r="H174" s="131">
        <v>-2.0062959916520295E-3</v>
      </c>
      <c r="I174" s="131">
        <v>-3.7065248897958369E-3</v>
      </c>
      <c r="J174" s="131">
        <v>-1.9672366354872572E-3</v>
      </c>
      <c r="K174" s="131">
        <v>-1.8323259843963213E-2</v>
      </c>
      <c r="L174" s="7">
        <v>7.0380800000000004E-3</v>
      </c>
      <c r="O174" s="1">
        <v>45653</v>
      </c>
      <c r="P174" s="132">
        <f>'Stocks 1 Day Returns'!B174-'Stocks 1 Day Returns'!B$285</f>
        <v>-9.8536535332669969E-3</v>
      </c>
      <c r="Q174" s="132">
        <f>'Stocks 1 Day Returns'!C174-'Stocks 1 Day Returns'!C$285</f>
        <v>-1.7573511458760519E-2</v>
      </c>
      <c r="R174" s="132">
        <f>'Stocks 1 Day Returns'!D174-'Stocks 1 Day Returns'!D$285</f>
        <v>-2.1537350633116403E-2</v>
      </c>
      <c r="S174" s="132">
        <f>'Stocks 1 Day Returns'!E174-'Stocks 1 Day Returns'!E$285</f>
        <v>-1.0026794359081641E-2</v>
      </c>
      <c r="T174" s="132">
        <f>'Stocks 1 Day Returns'!F174-'Stocks 1 Day Returns'!F$285</f>
        <v>-1.3278789934244153E-2</v>
      </c>
      <c r="U174" s="132">
        <f>'Stocks 1 Day Returns'!G174-'Stocks 1 Day Returns'!G$285</f>
        <v>2.9472293887136286E-3</v>
      </c>
      <c r="V174" s="132">
        <f>'Stocks 1 Day Returns'!H174-'Stocks 1 Day Returns'!H$285</f>
        <v>-4.0274864855721591E-3</v>
      </c>
      <c r="W174" s="132">
        <f>'Stocks 1 Day Returns'!I174-'Stocks 1 Day Returns'!I$285</f>
        <v>-3.4376195747282015E-3</v>
      </c>
      <c r="X174" s="132">
        <f>'Stocks 1 Day Returns'!J174-'Stocks 1 Day Returns'!J$285</f>
        <v>-2.7073161514336039E-3</v>
      </c>
      <c r="Y174" s="132">
        <f>'Stocks 1 Day Returns'!K174-'Stocks 1 Day Returns'!K$285</f>
        <v>-1.8811041548439114E-2</v>
      </c>
      <c r="Z174" s="133">
        <f>'Stocks 1 Day Returns'!L174-'Stocks 1 Day Returns'!L$285</f>
        <v>6.8016187101449278E-3</v>
      </c>
    </row>
    <row r="175" spans="1:26" ht="15.6">
      <c r="A175" s="130">
        <v>45672</v>
      </c>
      <c r="B175" s="131">
        <v>3.4382349915277777E-2</v>
      </c>
      <c r="C175" s="131">
        <v>2.692230141464913E-2</v>
      </c>
      <c r="D175" s="131">
        <v>3.2885684078474142E-2</v>
      </c>
      <c r="E175" s="131">
        <v>1.8140076253827297E-2</v>
      </c>
      <c r="F175" s="131">
        <v>7.6654302416718778E-3</v>
      </c>
      <c r="G175" s="131">
        <v>3.3700741895212882E-3</v>
      </c>
      <c r="H175" s="131">
        <v>2.2132086967746156E-2</v>
      </c>
      <c r="I175" s="131">
        <v>1.6285402671192051E-2</v>
      </c>
      <c r="J175" s="131">
        <v>2.1620656723913001E-3</v>
      </c>
      <c r="K175" s="131">
        <v>3.2959438845872935E-2</v>
      </c>
      <c r="L175" s="7">
        <v>-1.043E-2</v>
      </c>
      <c r="O175" s="1">
        <v>45672</v>
      </c>
      <c r="P175" s="132">
        <f>'Stocks 1 Day Returns'!B175-'Stocks 1 Day Returns'!B$285</f>
        <v>3.5196575509520329E-2</v>
      </c>
      <c r="Q175" s="132">
        <f>'Stocks 1 Day Returns'!C175-'Stocks 1 Day Returns'!C$285</f>
        <v>2.6384994616564957E-2</v>
      </c>
      <c r="R175" s="132">
        <f>'Stocks 1 Day Returns'!D175-'Stocks 1 Day Returns'!D$285</f>
        <v>3.242830048421258E-2</v>
      </c>
      <c r="S175" s="132">
        <f>'Stocks 1 Day Returns'!E175-'Stocks 1 Day Returns'!E$285</f>
        <v>1.8103185669505379E-2</v>
      </c>
      <c r="T175" s="132">
        <f>'Stocks 1 Day Returns'!F175-'Stocks 1 Day Returns'!F$285</f>
        <v>7.0823176207664845E-3</v>
      </c>
      <c r="U175" s="132">
        <f>'Stocks 1 Day Returns'!G175-'Stocks 1 Day Returns'!G$285</f>
        <v>4.0850344295635544E-3</v>
      </c>
      <c r="V175" s="132">
        <f>'Stocks 1 Day Returns'!H175-'Stocks 1 Day Returns'!H$285</f>
        <v>2.0110896473826027E-2</v>
      </c>
      <c r="W175" s="132">
        <f>'Stocks 1 Day Returns'!I175-'Stocks 1 Day Returns'!I$285</f>
        <v>1.6554307986259686E-2</v>
      </c>
      <c r="X175" s="132">
        <f>'Stocks 1 Day Returns'!J175-'Stocks 1 Day Returns'!J$285</f>
        <v>1.4219861564449534E-3</v>
      </c>
      <c r="Y175" s="132">
        <f>'Stocks 1 Day Returns'!K175-'Stocks 1 Day Returns'!K$285</f>
        <v>3.2471657141397034E-2</v>
      </c>
      <c r="Z175" s="133">
        <f>'Stocks 1 Day Returns'!L175-'Stocks 1 Day Returns'!L$285</f>
        <v>-1.0666461289855073E-2</v>
      </c>
    </row>
    <row r="176" spans="1:26" ht="15.6">
      <c r="A176" s="130">
        <v>45673</v>
      </c>
      <c r="B176" s="131">
        <v>-8.6125878700028524E-3</v>
      </c>
      <c r="C176" s="131">
        <v>-4.6246617243995369E-2</v>
      </c>
      <c r="D176" s="131">
        <v>-1.0125894319049644E-2</v>
      </c>
      <c r="E176" s="131">
        <v>-8.7438421906471664E-3</v>
      </c>
      <c r="F176" s="131">
        <v>-2.1895097535811203E-2</v>
      </c>
      <c r="G176" s="131">
        <v>-3.2896612705308748E-3</v>
      </c>
      <c r="H176" s="131">
        <v>-3.4011063280769971E-3</v>
      </c>
      <c r="I176" s="131">
        <v>4.9877603617010102E-4</v>
      </c>
      <c r="J176" s="131">
        <v>1.0233378260459558E-2</v>
      </c>
      <c r="K176" s="131">
        <v>-1.8063038061497227E-2</v>
      </c>
      <c r="L176" s="7">
        <v>8.3094999999999992E-3</v>
      </c>
      <c r="O176" s="1">
        <v>45673</v>
      </c>
      <c r="P176" s="132">
        <f>'Stocks 1 Day Returns'!B176-'Stocks 1 Day Returns'!B$285</f>
        <v>-7.7983622757603005E-3</v>
      </c>
      <c r="Q176" s="132">
        <f>'Stocks 1 Day Returns'!C176-'Stocks 1 Day Returns'!C$285</f>
        <v>-4.6783924042079539E-2</v>
      </c>
      <c r="R176" s="132">
        <f>'Stocks 1 Day Returns'!D176-'Stocks 1 Day Returns'!D$285</f>
        <v>-1.0583277913311206E-2</v>
      </c>
      <c r="S176" s="132">
        <f>'Stocks 1 Day Returns'!E176-'Stocks 1 Day Returns'!E$285</f>
        <v>-8.7807327749690849E-3</v>
      </c>
      <c r="T176" s="132">
        <f>'Stocks 1 Day Returns'!F176-'Stocks 1 Day Returns'!F$285</f>
        <v>-2.2478210156716597E-2</v>
      </c>
      <c r="U176" s="132">
        <f>'Stocks 1 Day Returns'!G176-'Stocks 1 Day Returns'!G$285</f>
        <v>-2.5747010304886082E-3</v>
      </c>
      <c r="V176" s="132">
        <f>'Stocks 1 Day Returns'!H176-'Stocks 1 Day Returns'!H$285</f>
        <v>-5.4222968219971267E-3</v>
      </c>
      <c r="W176" s="132">
        <f>'Stocks 1 Day Returns'!I176-'Stocks 1 Day Returns'!I$285</f>
        <v>7.6768135123773647E-4</v>
      </c>
      <c r="X176" s="132">
        <f>'Stocks 1 Day Returns'!J176-'Stocks 1 Day Returns'!J$285</f>
        <v>9.4932987445132122E-3</v>
      </c>
      <c r="Y176" s="132">
        <f>'Stocks 1 Day Returns'!K176-'Stocks 1 Day Returns'!K$285</f>
        <v>-1.8550819765973128E-2</v>
      </c>
      <c r="Z176" s="133">
        <f>'Stocks 1 Day Returns'!L176-'Stocks 1 Day Returns'!L$285</f>
        <v>8.0730387101449266E-3</v>
      </c>
    </row>
    <row r="177" spans="1:26" ht="15.6">
      <c r="A177" s="130">
        <v>45674</v>
      </c>
      <c r="B177" s="131">
        <v>8.7940126730209789E-2</v>
      </c>
      <c r="C177" s="131">
        <v>3.3055077637513808E-3</v>
      </c>
      <c r="D177" s="131">
        <v>6.2388205095607052E-3</v>
      </c>
      <c r="E177" s="131">
        <v>2.6269964650691424E-3</v>
      </c>
      <c r="F177" s="131">
        <v>1.0399836340926338E-3</v>
      </c>
      <c r="G177" s="131">
        <v>-1.2347781663034407E-2</v>
      </c>
      <c r="H177" s="131">
        <v>-2.0910077807542171E-2</v>
      </c>
      <c r="I177" s="131">
        <v>8.8601377148072036E-3</v>
      </c>
      <c r="J177" s="131">
        <v>8.5345574264676927E-3</v>
      </c>
      <c r="K177" s="131">
        <v>1.9629636668792028E-2</v>
      </c>
      <c r="L177" s="7">
        <v>1.3085029999999999E-2</v>
      </c>
      <c r="O177" s="1">
        <v>45674</v>
      </c>
      <c r="P177" s="132">
        <f>'Stocks 1 Day Returns'!B177-'Stocks 1 Day Returns'!B$285</f>
        <v>8.8754352324452335E-2</v>
      </c>
      <c r="Q177" s="132">
        <f>'Stocks 1 Day Returns'!C177-'Stocks 1 Day Returns'!C$285</f>
        <v>2.7682009656672091E-3</v>
      </c>
      <c r="R177" s="132">
        <f>'Stocks 1 Day Returns'!D177-'Stocks 1 Day Returns'!D$285</f>
        <v>5.7814369152991429E-3</v>
      </c>
      <c r="S177" s="132">
        <f>'Stocks 1 Day Returns'!E177-'Stocks 1 Day Returns'!E$285</f>
        <v>2.5901058807472231E-3</v>
      </c>
      <c r="T177" s="132">
        <f>'Stocks 1 Day Returns'!F177-'Stocks 1 Day Returns'!F$285</f>
        <v>4.5687101318724033E-4</v>
      </c>
      <c r="U177" s="132">
        <f>'Stocks 1 Day Returns'!G177-'Stocks 1 Day Returns'!G$285</f>
        <v>-1.1632821422992141E-2</v>
      </c>
      <c r="V177" s="132">
        <f>'Stocks 1 Day Returns'!H177-'Stocks 1 Day Returns'!H$285</f>
        <v>-2.2931268301462301E-2</v>
      </c>
      <c r="W177" s="132">
        <f>'Stocks 1 Day Returns'!I177-'Stocks 1 Day Returns'!I$285</f>
        <v>9.1290430298748386E-3</v>
      </c>
      <c r="X177" s="132">
        <f>'Stocks 1 Day Returns'!J177-'Stocks 1 Day Returns'!J$285</f>
        <v>7.794477910521346E-3</v>
      </c>
      <c r="Y177" s="132">
        <f>'Stocks 1 Day Returns'!K177-'Stocks 1 Day Returns'!K$285</f>
        <v>1.9141854964316127E-2</v>
      </c>
      <c r="Z177" s="133">
        <f>'Stocks 1 Day Returns'!L177-'Stocks 1 Day Returns'!L$285</f>
        <v>1.2848568710144927E-2</v>
      </c>
    </row>
    <row r="178" spans="1:26" ht="15.6">
      <c r="A178" s="130">
        <v>45679</v>
      </c>
      <c r="B178" s="131">
        <v>-1.5855405779197085E-2</v>
      </c>
      <c r="C178" s="131">
        <v>-1.4668687942743008E-2</v>
      </c>
      <c r="D178" s="131">
        <v>2.05773423517841E-2</v>
      </c>
      <c r="E178" s="131">
        <v>-1.0271718308412781E-2</v>
      </c>
      <c r="F178" s="131">
        <v>-1.8915422017634076E-2</v>
      </c>
      <c r="G178" s="131">
        <v>-3.8188169581296783E-2</v>
      </c>
      <c r="H178" s="131">
        <v>-4.0458448377680534E-2</v>
      </c>
      <c r="I178" s="131">
        <v>-3.1241726601898945E-2</v>
      </c>
      <c r="J178" s="131">
        <v>-2.4150062039229869E-2</v>
      </c>
      <c r="K178" s="131">
        <v>-1.6401525054586807E-3</v>
      </c>
      <c r="L178" s="7">
        <v>-3.6322699999999999E-2</v>
      </c>
      <c r="O178" s="1">
        <v>45679</v>
      </c>
      <c r="P178" s="132">
        <f>'Stocks 1 Day Returns'!B178-'Stocks 1 Day Returns'!B$285</f>
        <v>-1.5041180184954532E-2</v>
      </c>
      <c r="Q178" s="132">
        <f>'Stocks 1 Day Returns'!C178-'Stocks 1 Day Returns'!C$285</f>
        <v>-1.520599474082718E-2</v>
      </c>
      <c r="R178" s="132">
        <f>'Stocks 1 Day Returns'!D178-'Stocks 1 Day Returns'!D$285</f>
        <v>2.0119958757522538E-2</v>
      </c>
      <c r="S178" s="132">
        <f>'Stocks 1 Day Returns'!E178-'Stocks 1 Day Returns'!E$285</f>
        <v>-1.0308608892734699E-2</v>
      </c>
      <c r="T178" s="132">
        <f>'Stocks 1 Day Returns'!F178-'Stocks 1 Day Returns'!F$285</f>
        <v>-1.9498534638539469E-2</v>
      </c>
      <c r="U178" s="132">
        <f>'Stocks 1 Day Returns'!G178-'Stocks 1 Day Returns'!G$285</f>
        <v>-3.7473209341254518E-2</v>
      </c>
      <c r="V178" s="132">
        <f>'Stocks 1 Day Returns'!H178-'Stocks 1 Day Returns'!H$285</f>
        <v>-4.2479638871600667E-2</v>
      </c>
      <c r="W178" s="132">
        <f>'Stocks 1 Day Returns'!I178-'Stocks 1 Day Returns'!I$285</f>
        <v>-3.097282128683131E-2</v>
      </c>
      <c r="X178" s="132">
        <f>'Stocks 1 Day Returns'!J178-'Stocks 1 Day Returns'!J$285</f>
        <v>-2.4890141555176215E-2</v>
      </c>
      <c r="Y178" s="132">
        <f>'Stocks 1 Day Returns'!K178-'Stocks 1 Day Returns'!K$285</f>
        <v>-2.1279342099345812E-3</v>
      </c>
      <c r="Z178" s="133">
        <f>'Stocks 1 Day Returns'!L178-'Stocks 1 Day Returns'!L$285</f>
        <v>-3.655916128985507E-2</v>
      </c>
    </row>
    <row r="179" spans="1:26" ht="15.6">
      <c r="A179" s="130">
        <v>45680</v>
      </c>
      <c r="B179" s="131">
        <v>-2.9537321245876824E-2</v>
      </c>
      <c r="C179" s="131">
        <v>-1.7236820570968092E-2</v>
      </c>
      <c r="D179" s="131">
        <v>-1.536570213935351E-2</v>
      </c>
      <c r="E179" s="131">
        <v>-6.9148584266824908E-3</v>
      </c>
      <c r="F179" s="131">
        <v>3.6666501164139831E-3</v>
      </c>
      <c r="G179" s="131">
        <v>-1.7944574993589368E-2</v>
      </c>
      <c r="H179" s="131">
        <v>1.0726324700528478E-2</v>
      </c>
      <c r="I179" s="131">
        <v>-1.9005050139778379E-2</v>
      </c>
      <c r="J179" s="131">
        <v>4.3281671205599448E-3</v>
      </c>
      <c r="K179" s="131">
        <v>-1.477400137581153E-2</v>
      </c>
      <c r="L179" s="7">
        <v>6.9785300000000001E-3</v>
      </c>
      <c r="O179" s="1">
        <v>45680</v>
      </c>
      <c r="P179" s="132">
        <f>'Stocks 1 Day Returns'!B179-'Stocks 1 Day Returns'!B$285</f>
        <v>-2.8723095651634271E-2</v>
      </c>
      <c r="Q179" s="132">
        <f>'Stocks 1 Day Returns'!C179-'Stocks 1 Day Returns'!C$285</f>
        <v>-1.7774127369052265E-2</v>
      </c>
      <c r="R179" s="132">
        <f>'Stocks 1 Day Returns'!D179-'Stocks 1 Day Returns'!D$285</f>
        <v>-1.5823085733615072E-2</v>
      </c>
      <c r="S179" s="132">
        <f>'Stocks 1 Day Returns'!E179-'Stocks 1 Day Returns'!E$285</f>
        <v>-6.9517490110044102E-3</v>
      </c>
      <c r="T179" s="132">
        <f>'Stocks 1 Day Returns'!F179-'Stocks 1 Day Returns'!F$285</f>
        <v>3.0835374955085898E-3</v>
      </c>
      <c r="U179" s="132">
        <f>'Stocks 1 Day Returns'!G179-'Stocks 1 Day Returns'!G$285</f>
        <v>-1.72296147535471E-2</v>
      </c>
      <c r="V179" s="132">
        <f>'Stocks 1 Day Returns'!H179-'Stocks 1 Day Returns'!H$285</f>
        <v>8.7051342066083483E-3</v>
      </c>
      <c r="W179" s="132">
        <f>'Stocks 1 Day Returns'!I179-'Stocks 1 Day Returns'!I$285</f>
        <v>-1.8736144824710744E-2</v>
      </c>
      <c r="X179" s="132">
        <f>'Stocks 1 Day Returns'!J179-'Stocks 1 Day Returns'!J$285</f>
        <v>3.5880876046135981E-3</v>
      </c>
      <c r="Y179" s="132">
        <f>'Stocks 1 Day Returns'!K179-'Stocks 1 Day Returns'!K$285</f>
        <v>-1.526178308028743E-2</v>
      </c>
      <c r="Z179" s="133">
        <f>'Stocks 1 Day Returns'!L179-'Stocks 1 Day Returns'!L$285</f>
        <v>6.7420687101449276E-3</v>
      </c>
    </row>
    <row r="180" spans="1:26" ht="15.6">
      <c r="A180" s="130">
        <v>45681</v>
      </c>
      <c r="B180" s="131">
        <v>-2.6275219495020541E-2</v>
      </c>
      <c r="C180" s="131">
        <v>4.3497522883066964E-3</v>
      </c>
      <c r="D180" s="131">
        <v>2.3354204392227462E-3</v>
      </c>
      <c r="E180" s="131">
        <v>8.3170194667503416E-3</v>
      </c>
      <c r="F180" s="131">
        <v>1.8487364043503929E-2</v>
      </c>
      <c r="G180" s="131">
        <v>2.0490161278629238E-2</v>
      </c>
      <c r="H180" s="131">
        <v>2.5520199087514239E-3</v>
      </c>
      <c r="I180" s="131">
        <v>5.9902831869733664E-3</v>
      </c>
      <c r="J180" s="131">
        <v>-5.4661375500502096E-3</v>
      </c>
      <c r="K180" s="131">
        <v>5.8756776049881942E-3</v>
      </c>
      <c r="L180" s="7">
        <v>4.7195000000000001E-4</v>
      </c>
      <c r="O180" s="1">
        <v>45681</v>
      </c>
      <c r="P180" s="132">
        <f>'Stocks 1 Day Returns'!B180-'Stocks 1 Day Returns'!B$285</f>
        <v>-2.5460993900777988E-2</v>
      </c>
      <c r="Q180" s="132">
        <f>'Stocks 1 Day Returns'!C180-'Stocks 1 Day Returns'!C$285</f>
        <v>3.8124454902225247E-3</v>
      </c>
      <c r="R180" s="132">
        <f>'Stocks 1 Day Returns'!D180-'Stocks 1 Day Returns'!D$285</f>
        <v>1.8780368449611839E-3</v>
      </c>
      <c r="S180" s="132">
        <f>'Stocks 1 Day Returns'!E180-'Stocks 1 Day Returns'!E$285</f>
        <v>8.2801288824284232E-3</v>
      </c>
      <c r="T180" s="132">
        <f>'Stocks 1 Day Returns'!F180-'Stocks 1 Day Returns'!F$285</f>
        <v>1.7904251422598536E-2</v>
      </c>
      <c r="U180" s="132">
        <f>'Stocks 1 Day Returns'!G180-'Stocks 1 Day Returns'!G$285</f>
        <v>2.1205121518671505E-2</v>
      </c>
      <c r="V180" s="132">
        <f>'Stocks 1 Day Returns'!H180-'Stocks 1 Day Returns'!H$285</f>
        <v>5.308294148312939E-4</v>
      </c>
      <c r="W180" s="132">
        <f>'Stocks 1 Day Returns'!I180-'Stocks 1 Day Returns'!I$285</f>
        <v>6.2591885020410014E-3</v>
      </c>
      <c r="X180" s="132">
        <f>'Stocks 1 Day Returns'!J180-'Stocks 1 Day Returns'!J$285</f>
        <v>-6.2062170659965563E-3</v>
      </c>
      <c r="Y180" s="132">
        <f>'Stocks 1 Day Returns'!K180-'Stocks 1 Day Returns'!K$285</f>
        <v>5.3878959005122943E-3</v>
      </c>
      <c r="Z180" s="133">
        <f>'Stocks 1 Day Returns'!L180-'Stocks 1 Day Returns'!L$285</f>
        <v>2.3548871014492733E-4</v>
      </c>
    </row>
    <row r="181" spans="1:26" ht="15.6">
      <c r="A181" s="130">
        <v>45686</v>
      </c>
      <c r="B181" s="131">
        <v>6.0372649195075123E-3</v>
      </c>
      <c r="C181" s="131">
        <v>1.3240631429433103E-2</v>
      </c>
      <c r="D181" s="131">
        <v>-2.3992691335629202E-3</v>
      </c>
      <c r="E181" s="131">
        <v>1.0620709988725885E-2</v>
      </c>
      <c r="F181" s="131">
        <v>1.8027866939171133E-2</v>
      </c>
      <c r="G181" s="131">
        <v>-4.409945826974293E-3</v>
      </c>
      <c r="H181" s="131">
        <v>3.3437492480175024E-3</v>
      </c>
      <c r="I181" s="131">
        <v>5.2267670026469037E-3</v>
      </c>
      <c r="J181" s="131">
        <v>-1.4789451837572298E-2</v>
      </c>
      <c r="K181" s="131">
        <v>4.0103087906961932E-3</v>
      </c>
      <c r="L181" s="7">
        <v>3.214355E-2</v>
      </c>
      <c r="O181" s="1">
        <v>45686</v>
      </c>
      <c r="P181" s="132">
        <f>'Stocks 1 Day Returns'!B181-'Stocks 1 Day Returns'!B$285</f>
        <v>6.8514905137500642E-3</v>
      </c>
      <c r="Q181" s="132">
        <f>'Stocks 1 Day Returns'!C181-'Stocks 1 Day Returns'!C$285</f>
        <v>1.2703324631348932E-2</v>
      </c>
      <c r="R181" s="132">
        <f>'Stocks 1 Day Returns'!D181-'Stocks 1 Day Returns'!D$285</f>
        <v>-2.8566527278244824E-3</v>
      </c>
      <c r="S181" s="132">
        <f>'Stocks 1 Day Returns'!E181-'Stocks 1 Day Returns'!E$285</f>
        <v>1.0583819404403966E-2</v>
      </c>
      <c r="T181" s="132">
        <f>'Stocks 1 Day Returns'!F181-'Stocks 1 Day Returns'!F$285</f>
        <v>1.744475431826574E-2</v>
      </c>
      <c r="U181" s="132">
        <f>'Stocks 1 Day Returns'!G181-'Stocks 1 Day Returns'!G$285</f>
        <v>-3.6949855869320264E-3</v>
      </c>
      <c r="V181" s="132">
        <f>'Stocks 1 Day Returns'!H181-'Stocks 1 Day Returns'!H$285</f>
        <v>1.3225587540973724E-3</v>
      </c>
      <c r="W181" s="132">
        <f>'Stocks 1 Day Returns'!I181-'Stocks 1 Day Returns'!I$285</f>
        <v>5.4956723177145388E-3</v>
      </c>
      <c r="X181" s="132">
        <f>'Stocks 1 Day Returns'!J181-'Stocks 1 Day Returns'!J$285</f>
        <v>-1.5529531353518644E-2</v>
      </c>
      <c r="Y181" s="132">
        <f>'Stocks 1 Day Returns'!K181-'Stocks 1 Day Returns'!K$285</f>
        <v>3.5225270862202927E-3</v>
      </c>
      <c r="Z181" s="133">
        <f>'Stocks 1 Day Returns'!L181-'Stocks 1 Day Returns'!L$285</f>
        <v>3.1907088710144929E-2</v>
      </c>
    </row>
    <row r="182" spans="1:26" ht="15.6">
      <c r="A182" s="130">
        <v>45687</v>
      </c>
      <c r="B182" s="131">
        <v>1.3648563638496425E-2</v>
      </c>
      <c r="C182" s="131">
        <v>-6.9205341057143599E-3</v>
      </c>
      <c r="D182" s="131">
        <v>-6.1360866135025449E-2</v>
      </c>
      <c r="E182" s="131">
        <v>1.5934300443055216E-2</v>
      </c>
      <c r="F182" s="131">
        <v>2.5990593036877563E-3</v>
      </c>
      <c r="G182" s="131">
        <v>-2.0691410155086132E-2</v>
      </c>
      <c r="H182" s="131">
        <v>-5.1497182032879119E-3</v>
      </c>
      <c r="I182" s="131">
        <v>4.5261534857861108E-3</v>
      </c>
      <c r="J182" s="131">
        <v>3.4295546843323921E-2</v>
      </c>
      <c r="K182" s="131">
        <v>-9.7773160284283511E-3</v>
      </c>
      <c r="L182" s="7">
        <v>8.8096500000000005E-3</v>
      </c>
      <c r="O182" s="1">
        <v>45687</v>
      </c>
      <c r="P182" s="132">
        <f>'Stocks 1 Day Returns'!B182-'Stocks 1 Day Returns'!B$285</f>
        <v>1.4462789232738978E-2</v>
      </c>
      <c r="Q182" s="132">
        <f>'Stocks 1 Day Returns'!C182-'Stocks 1 Day Returns'!C$285</f>
        <v>-7.4578409037985311E-3</v>
      </c>
      <c r="R182" s="132">
        <f>'Stocks 1 Day Returns'!D182-'Stocks 1 Day Returns'!D$285</f>
        <v>-6.1818249729287011E-2</v>
      </c>
      <c r="S182" s="132">
        <f>'Stocks 1 Day Returns'!E182-'Stocks 1 Day Returns'!E$285</f>
        <v>1.5897409858733298E-2</v>
      </c>
      <c r="T182" s="132">
        <f>'Stocks 1 Day Returns'!F182-'Stocks 1 Day Returns'!F$285</f>
        <v>2.015946682782363E-3</v>
      </c>
      <c r="U182" s="132">
        <f>'Stocks 1 Day Returns'!G182-'Stocks 1 Day Returns'!G$285</f>
        <v>-1.9976449915043864E-2</v>
      </c>
      <c r="V182" s="132">
        <f>'Stocks 1 Day Returns'!H182-'Stocks 1 Day Returns'!H$285</f>
        <v>-7.1709086972080414E-3</v>
      </c>
      <c r="W182" s="132">
        <f>'Stocks 1 Day Returns'!I182-'Stocks 1 Day Returns'!I$285</f>
        <v>4.7950588008537458E-3</v>
      </c>
      <c r="X182" s="132">
        <f>'Stocks 1 Day Returns'!J182-'Stocks 1 Day Returns'!J$285</f>
        <v>3.3555467327377575E-2</v>
      </c>
      <c r="Y182" s="132">
        <f>'Stocks 1 Day Returns'!K182-'Stocks 1 Day Returns'!K$285</f>
        <v>-1.0265097732904252E-2</v>
      </c>
      <c r="Z182" s="133">
        <f>'Stocks 1 Day Returns'!L182-'Stocks 1 Day Returns'!L$285</f>
        <v>8.5731887101449279E-3</v>
      </c>
    </row>
    <row r="183" spans="1:26" ht="15.6">
      <c r="A183" s="130">
        <v>45688</v>
      </c>
      <c r="B183" s="131">
        <v>-2.9048912285663864E-2</v>
      </c>
      <c r="C183" s="131">
        <v>-6.7570615917267318E-3</v>
      </c>
      <c r="D183" s="131">
        <v>1.0337002197680079E-4</v>
      </c>
      <c r="E183" s="131">
        <v>2.0843882543768455E-3</v>
      </c>
      <c r="F183" s="131">
        <v>-3.327008384180985E-3</v>
      </c>
      <c r="G183" s="131">
        <v>-1.6295109972357835E-2</v>
      </c>
      <c r="H183" s="131">
        <v>-8.7332576926768546E-4</v>
      </c>
      <c r="I183" s="131">
        <v>-4.5673885413863635E-2</v>
      </c>
      <c r="J183" s="131">
        <v>-1.6830203056730331E-2</v>
      </c>
      <c r="K183" s="131">
        <v>1.2889874003751522E-2</v>
      </c>
      <c r="L183" s="7">
        <v>-9.2619999999999996E-4</v>
      </c>
      <c r="O183" s="1">
        <v>45688</v>
      </c>
      <c r="P183" s="132">
        <f>'Stocks 1 Day Returns'!B183-'Stocks 1 Day Returns'!B$285</f>
        <v>-2.8234686691421311E-2</v>
      </c>
      <c r="Q183" s="132">
        <f>'Stocks 1 Day Returns'!C183-'Stocks 1 Day Returns'!C$285</f>
        <v>-7.294368389810903E-3</v>
      </c>
      <c r="R183" s="132">
        <f>'Stocks 1 Day Returns'!D183-'Stocks 1 Day Returns'!D$285</f>
        <v>-3.5401357228476149E-4</v>
      </c>
      <c r="S183" s="132">
        <f>'Stocks 1 Day Returns'!E183-'Stocks 1 Day Returns'!E$285</f>
        <v>2.0474976700549262E-3</v>
      </c>
      <c r="T183" s="132">
        <f>'Stocks 1 Day Returns'!F183-'Stocks 1 Day Returns'!F$285</f>
        <v>-3.9101210050863783E-3</v>
      </c>
      <c r="U183" s="132">
        <f>'Stocks 1 Day Returns'!G183-'Stocks 1 Day Returns'!G$285</f>
        <v>-1.5580149732315569E-2</v>
      </c>
      <c r="V183" s="132">
        <f>'Stocks 1 Day Returns'!H183-'Stocks 1 Day Returns'!H$285</f>
        <v>-2.8945162631878155E-3</v>
      </c>
      <c r="W183" s="132">
        <f>'Stocks 1 Day Returns'!I183-'Stocks 1 Day Returns'!I$285</f>
        <v>-4.5404980098795997E-2</v>
      </c>
      <c r="X183" s="132">
        <f>'Stocks 1 Day Returns'!J183-'Stocks 1 Day Returns'!J$285</f>
        <v>-1.7570282572676676E-2</v>
      </c>
      <c r="Y183" s="132">
        <f>'Stocks 1 Day Returns'!K183-'Stocks 1 Day Returns'!K$285</f>
        <v>1.2402092299275622E-2</v>
      </c>
      <c r="Z183" s="133">
        <f>'Stocks 1 Day Returns'!L183-'Stocks 1 Day Returns'!L$285</f>
        <v>-1.1626612898550726E-3</v>
      </c>
    </row>
    <row r="184" spans="1:26" ht="15.6">
      <c r="A184" s="130">
        <v>45693</v>
      </c>
      <c r="B184" s="131">
        <v>4.2942871158491158E-3</v>
      </c>
      <c r="C184" s="131">
        <v>-1.5502529109262642E-2</v>
      </c>
      <c r="D184" s="131">
        <v>-1.1905459734370072E-2</v>
      </c>
      <c r="E184" s="131">
        <v>5.6643349253757691E-3</v>
      </c>
      <c r="F184" s="131">
        <v>-3.812150421327698E-2</v>
      </c>
      <c r="G184" s="131">
        <v>-8.3691668756977755E-3</v>
      </c>
      <c r="H184" s="131">
        <v>-2.9531808360746981E-2</v>
      </c>
      <c r="I184" s="131">
        <v>-1.5584933903313392E-2</v>
      </c>
      <c r="J184" s="131">
        <v>1.7279391979174497E-2</v>
      </c>
      <c r="K184" s="131">
        <v>-3.809459335499743E-2</v>
      </c>
      <c r="L184" s="7">
        <v>-3.5530000000000002E-4</v>
      </c>
      <c r="O184" s="1">
        <v>45693</v>
      </c>
      <c r="P184" s="132">
        <f>'Stocks 1 Day Returns'!B184-'Stocks 1 Day Returns'!B$285</f>
        <v>5.1085127100916677E-3</v>
      </c>
      <c r="Q184" s="132">
        <f>'Stocks 1 Day Returns'!C184-'Stocks 1 Day Returns'!C$285</f>
        <v>-1.6039835907346815E-2</v>
      </c>
      <c r="R184" s="132">
        <f>'Stocks 1 Day Returns'!D184-'Stocks 1 Day Returns'!D$285</f>
        <v>-1.2362843328631634E-2</v>
      </c>
      <c r="S184" s="132">
        <f>'Stocks 1 Day Returns'!E184-'Stocks 1 Day Returns'!E$285</f>
        <v>5.6274443410538498E-3</v>
      </c>
      <c r="T184" s="132">
        <f>'Stocks 1 Day Returns'!F184-'Stocks 1 Day Returns'!F$285</f>
        <v>-3.8704616834182373E-2</v>
      </c>
      <c r="U184" s="132">
        <f>'Stocks 1 Day Returns'!G184-'Stocks 1 Day Returns'!G$285</f>
        <v>-7.6542066356555093E-3</v>
      </c>
      <c r="V184" s="132">
        <f>'Stocks 1 Day Returns'!H184-'Stocks 1 Day Returns'!H$285</f>
        <v>-3.1552998854667114E-2</v>
      </c>
      <c r="W184" s="132">
        <f>'Stocks 1 Day Returns'!I184-'Stocks 1 Day Returns'!I$285</f>
        <v>-1.5316028588245757E-2</v>
      </c>
      <c r="X184" s="132">
        <f>'Stocks 1 Day Returns'!J184-'Stocks 1 Day Returns'!J$285</f>
        <v>1.6539312463228151E-2</v>
      </c>
      <c r="Y184" s="132">
        <f>'Stocks 1 Day Returns'!K184-'Stocks 1 Day Returns'!K$285</f>
        <v>-3.8582375059473331E-2</v>
      </c>
      <c r="Z184" s="133">
        <f>'Stocks 1 Day Returns'!L184-'Stocks 1 Day Returns'!L$285</f>
        <v>-5.9176128985507267E-4</v>
      </c>
    </row>
    <row r="185" spans="1:26" ht="15.6">
      <c r="A185" s="130">
        <v>45694</v>
      </c>
      <c r="B185" s="131">
        <v>-1.8524938244028899E-2</v>
      </c>
      <c r="C185" s="131">
        <v>-1.6405651843717228E-3</v>
      </c>
      <c r="D185" s="131">
        <v>1.2407756826122718E-3</v>
      </c>
      <c r="E185" s="131">
        <v>-9.6225076810186883E-3</v>
      </c>
      <c r="F185" s="131">
        <v>9.102913383112643E-3</v>
      </c>
      <c r="G185" s="131">
        <v>2.02237282966089E-2</v>
      </c>
      <c r="H185" s="131">
        <v>-2.3533779535538368E-3</v>
      </c>
      <c r="I185" s="131">
        <v>-1.1941223096599729E-2</v>
      </c>
      <c r="J185" s="131">
        <v>1.1347942524828625E-2</v>
      </c>
      <c r="K185" s="131">
        <v>6.3572974239052282E-3</v>
      </c>
      <c r="L185" s="7">
        <v>4.8499600000000004E-3</v>
      </c>
      <c r="O185" s="1">
        <v>45694</v>
      </c>
      <c r="P185" s="132">
        <f>'Stocks 1 Day Returns'!B185-'Stocks 1 Day Returns'!B$285</f>
        <v>-1.7710712649786346E-2</v>
      </c>
      <c r="Q185" s="132">
        <f>'Stocks 1 Day Returns'!C185-'Stocks 1 Day Returns'!C$285</f>
        <v>-2.1778719824558945E-3</v>
      </c>
      <c r="R185" s="132">
        <f>'Stocks 1 Day Returns'!D185-'Stocks 1 Day Returns'!D$285</f>
        <v>7.833920883507095E-4</v>
      </c>
      <c r="S185" s="132">
        <f>'Stocks 1 Day Returns'!E185-'Stocks 1 Day Returns'!E$285</f>
        <v>-9.6593982653406067E-3</v>
      </c>
      <c r="T185" s="132">
        <f>'Stocks 1 Day Returns'!F185-'Stocks 1 Day Returns'!F$285</f>
        <v>8.5198007622072497E-3</v>
      </c>
      <c r="U185" s="132">
        <f>'Stocks 1 Day Returns'!G185-'Stocks 1 Day Returns'!G$285</f>
        <v>2.0938688536651168E-2</v>
      </c>
      <c r="V185" s="132">
        <f>'Stocks 1 Day Returns'!H185-'Stocks 1 Day Returns'!H$285</f>
        <v>-4.3745684474739664E-3</v>
      </c>
      <c r="W185" s="132">
        <f>'Stocks 1 Day Returns'!I185-'Stocks 1 Day Returns'!I$285</f>
        <v>-1.1672317781532094E-2</v>
      </c>
      <c r="X185" s="132">
        <f>'Stocks 1 Day Returns'!J185-'Stocks 1 Day Returns'!J$285</f>
        <v>1.0607863008882279E-2</v>
      </c>
      <c r="Y185" s="132">
        <f>'Stocks 1 Day Returns'!K185-'Stocks 1 Day Returns'!K$285</f>
        <v>5.8695157194293282E-3</v>
      </c>
      <c r="Z185" s="133">
        <f>'Stocks 1 Day Returns'!L185-'Stocks 1 Day Returns'!L$285</f>
        <v>4.6134987101449278E-3</v>
      </c>
    </row>
    <row r="186" spans="1:26" ht="15.6">
      <c r="A186" s="130">
        <v>45695</v>
      </c>
      <c r="B186" s="131">
        <v>-2.5958234491430643E-2</v>
      </c>
      <c r="C186" s="131">
        <v>-3.5367939477178645E-2</v>
      </c>
      <c r="D186" s="131">
        <v>-2.6106263253746209E-2</v>
      </c>
      <c r="E186" s="131">
        <v>-1.1679088190781672E-2</v>
      </c>
      <c r="F186" s="131">
        <v>-2.2524254766973284E-2</v>
      </c>
      <c r="G186" s="131">
        <v>-2.1953011956159285E-2</v>
      </c>
      <c r="H186" s="131">
        <v>-2.2813936769479182E-2</v>
      </c>
      <c r="I186" s="131">
        <v>-6.9944861071565834E-3</v>
      </c>
      <c r="J186" s="131">
        <v>-2.938115647048134E-2</v>
      </c>
      <c r="K186" s="131">
        <v>-5.1736645559258054E-2</v>
      </c>
      <c r="L186" s="7">
        <v>1.399078E-2</v>
      </c>
      <c r="O186" s="1">
        <v>45695</v>
      </c>
      <c r="P186" s="132">
        <f>'Stocks 1 Day Returns'!B186-'Stocks 1 Day Returns'!B$285</f>
        <v>-2.514400889718809E-2</v>
      </c>
      <c r="Q186" s="132">
        <f>'Stocks 1 Day Returns'!C186-'Stocks 1 Day Returns'!C$285</f>
        <v>-3.5905246275262814E-2</v>
      </c>
      <c r="R186" s="132">
        <f>'Stocks 1 Day Returns'!D186-'Stocks 1 Day Returns'!D$285</f>
        <v>-2.6563646848007771E-2</v>
      </c>
      <c r="S186" s="132">
        <f>'Stocks 1 Day Returns'!E186-'Stocks 1 Day Returns'!E$285</f>
        <v>-1.1715978775103591E-2</v>
      </c>
      <c r="T186" s="132">
        <f>'Stocks 1 Day Returns'!F186-'Stocks 1 Day Returns'!F$285</f>
        <v>-2.3107367387878677E-2</v>
      </c>
      <c r="U186" s="132">
        <f>'Stocks 1 Day Returns'!G186-'Stocks 1 Day Returns'!G$285</f>
        <v>-2.1238051716117017E-2</v>
      </c>
      <c r="V186" s="132">
        <f>'Stocks 1 Day Returns'!H186-'Stocks 1 Day Returns'!H$285</f>
        <v>-2.4835127263399311E-2</v>
      </c>
      <c r="W186" s="132">
        <f>'Stocks 1 Day Returns'!I186-'Stocks 1 Day Returns'!I$285</f>
        <v>-6.7255807920889484E-3</v>
      </c>
      <c r="X186" s="132">
        <f>'Stocks 1 Day Returns'!J186-'Stocks 1 Day Returns'!J$285</f>
        <v>-3.0121235986427686E-2</v>
      </c>
      <c r="Y186" s="132">
        <f>'Stocks 1 Day Returns'!K186-'Stocks 1 Day Returns'!K$285</f>
        <v>-5.2224427263733955E-2</v>
      </c>
      <c r="Z186" s="133">
        <f>'Stocks 1 Day Returns'!L186-'Stocks 1 Day Returns'!L$285</f>
        <v>1.3754318710144927E-2</v>
      </c>
    </row>
    <row r="187" spans="1:26" ht="15.6">
      <c r="A187" s="130">
        <v>45700</v>
      </c>
      <c r="B187" s="131">
        <v>6.1155975818737218E-2</v>
      </c>
      <c r="C187" s="131">
        <v>7.9624566320541934E-3</v>
      </c>
      <c r="D187" s="131">
        <v>-1.5896863265288608E-2</v>
      </c>
      <c r="E187" s="131">
        <v>-8.5371601732587843E-3</v>
      </c>
      <c r="F187" s="131">
        <v>-8.2159865231175022E-3</v>
      </c>
      <c r="G187" s="131">
        <v>-4.8562258521811508E-3</v>
      </c>
      <c r="H187" s="131">
        <v>1.0861810420210061E-2</v>
      </c>
      <c r="I187" s="131">
        <v>-2.6092558244766417E-2</v>
      </c>
      <c r="J187" s="131">
        <v>2.1750386512227937E-2</v>
      </c>
      <c r="K187" s="131">
        <v>-2.6410890125103892E-2</v>
      </c>
      <c r="L187" s="7">
        <v>3.25742E-3</v>
      </c>
      <c r="O187" s="1">
        <v>45700</v>
      </c>
      <c r="P187" s="132">
        <f>'Stocks 1 Day Returns'!B187-'Stocks 1 Day Returns'!B$285</f>
        <v>6.1970201412979771E-2</v>
      </c>
      <c r="Q187" s="132">
        <f>'Stocks 1 Day Returns'!C187-'Stocks 1 Day Returns'!C$285</f>
        <v>7.4251498339700222E-3</v>
      </c>
      <c r="R187" s="132">
        <f>'Stocks 1 Day Returns'!D187-'Stocks 1 Day Returns'!D$285</f>
        <v>-1.635424685955017E-2</v>
      </c>
      <c r="S187" s="132">
        <f>'Stocks 1 Day Returns'!E187-'Stocks 1 Day Returns'!E$285</f>
        <v>-8.5740507575807028E-3</v>
      </c>
      <c r="T187" s="132">
        <f>'Stocks 1 Day Returns'!F187-'Stocks 1 Day Returns'!F$285</f>
        <v>-8.7990991440228955E-3</v>
      </c>
      <c r="U187" s="132">
        <f>'Stocks 1 Day Returns'!G187-'Stocks 1 Day Returns'!G$285</f>
        <v>-4.1412656121388846E-3</v>
      </c>
      <c r="V187" s="132">
        <f>'Stocks 1 Day Returns'!H187-'Stocks 1 Day Returns'!H$285</f>
        <v>8.8406199262899311E-3</v>
      </c>
      <c r="W187" s="132">
        <f>'Stocks 1 Day Returns'!I187-'Stocks 1 Day Returns'!I$285</f>
        <v>-2.5823652929698782E-2</v>
      </c>
      <c r="X187" s="132">
        <f>'Stocks 1 Day Returns'!J187-'Stocks 1 Day Returns'!J$285</f>
        <v>2.1010306996281591E-2</v>
      </c>
      <c r="Y187" s="132">
        <f>'Stocks 1 Day Returns'!K187-'Stocks 1 Day Returns'!K$285</f>
        <v>-2.6898671829579793E-2</v>
      </c>
      <c r="Z187" s="133">
        <f>'Stocks 1 Day Returns'!L187-'Stocks 1 Day Returns'!L$285</f>
        <v>3.0209587101449275E-3</v>
      </c>
    </row>
    <row r="188" spans="1:26" ht="15.6">
      <c r="A188" s="130">
        <v>45701</v>
      </c>
      <c r="B188" s="131">
        <v>5.3747359389030525E-2</v>
      </c>
      <c r="C188" s="131">
        <v>1.0055966205393396E-3</v>
      </c>
      <c r="D188" s="131">
        <v>-1.4707487293394661E-2</v>
      </c>
      <c r="E188" s="131">
        <v>2.25892890794821E-3</v>
      </c>
      <c r="F188" s="131">
        <v>-1.507201442946271E-2</v>
      </c>
      <c r="G188" s="131">
        <v>-1.6550781283326987E-2</v>
      </c>
      <c r="H188" s="131">
        <v>-1.4190500236632819E-2</v>
      </c>
      <c r="I188" s="131">
        <v>-1.2096637399176102E-2</v>
      </c>
      <c r="J188" s="131">
        <v>-2.2576848756419632E-2</v>
      </c>
      <c r="K188" s="131">
        <v>-1.2132498634931599E-2</v>
      </c>
      <c r="L188" s="7">
        <v>-1.0139499999999999E-2</v>
      </c>
      <c r="O188" s="1">
        <v>45701</v>
      </c>
      <c r="P188" s="132">
        <f>'Stocks 1 Day Returns'!B188-'Stocks 1 Day Returns'!B$285</f>
        <v>5.4561584983273077E-2</v>
      </c>
      <c r="Q188" s="132">
        <f>'Stocks 1 Day Returns'!C188-'Stocks 1 Day Returns'!C$285</f>
        <v>4.6828982245516809E-4</v>
      </c>
      <c r="R188" s="132">
        <f>'Stocks 1 Day Returns'!D188-'Stocks 1 Day Returns'!D$285</f>
        <v>-1.5164870887656223E-2</v>
      </c>
      <c r="S188" s="132">
        <f>'Stocks 1 Day Returns'!E188-'Stocks 1 Day Returns'!E$285</f>
        <v>2.2220383236262907E-3</v>
      </c>
      <c r="T188" s="132">
        <f>'Stocks 1 Day Returns'!F188-'Stocks 1 Day Returns'!F$285</f>
        <v>-1.5655127050368103E-2</v>
      </c>
      <c r="U188" s="132">
        <f>'Stocks 1 Day Returns'!G188-'Stocks 1 Day Returns'!G$285</f>
        <v>-1.5835821043284719E-2</v>
      </c>
      <c r="V188" s="132">
        <f>'Stocks 1 Day Returns'!H188-'Stocks 1 Day Returns'!H$285</f>
        <v>-1.6211690730552949E-2</v>
      </c>
      <c r="W188" s="132">
        <f>'Stocks 1 Day Returns'!I188-'Stocks 1 Day Returns'!I$285</f>
        <v>-1.1827732084108467E-2</v>
      </c>
      <c r="X188" s="132">
        <f>'Stocks 1 Day Returns'!J188-'Stocks 1 Day Returns'!J$285</f>
        <v>-2.3316928272365978E-2</v>
      </c>
      <c r="Y188" s="132">
        <f>'Stocks 1 Day Returns'!K188-'Stocks 1 Day Returns'!K$285</f>
        <v>-1.26202803394075E-2</v>
      </c>
      <c r="Z188" s="133">
        <f>'Stocks 1 Day Returns'!L188-'Stocks 1 Day Returns'!L$285</f>
        <v>-1.0375961289855072E-2</v>
      </c>
    </row>
    <row r="189" spans="1:26" ht="15.6">
      <c r="A189" s="130">
        <v>45702</v>
      </c>
      <c r="B189" s="131">
        <v>-5.3341033815687999E-2</v>
      </c>
      <c r="C189" s="131">
        <v>-1.9778457373945901E-2</v>
      </c>
      <c r="D189" s="131">
        <v>-3.7056007753902054E-2</v>
      </c>
      <c r="E189" s="131">
        <v>-1.6464837278073241E-2</v>
      </c>
      <c r="F189" s="131">
        <v>-2.5103897010757659E-2</v>
      </c>
      <c r="G189" s="131">
        <v>-1.497573346006198E-2</v>
      </c>
      <c r="H189" s="131">
        <v>-2.2379900522996432E-2</v>
      </c>
      <c r="I189" s="131">
        <v>-3.5434386766269754E-2</v>
      </c>
      <c r="J189" s="131">
        <v>-3.7405290052303197E-2</v>
      </c>
      <c r="K189" s="131">
        <v>-3.9181995047944951E-2</v>
      </c>
      <c r="L189" s="7">
        <v>7.6697800000000002E-3</v>
      </c>
      <c r="O189" s="1">
        <v>45702</v>
      </c>
      <c r="P189" s="132">
        <f>'Stocks 1 Day Returns'!B189-'Stocks 1 Day Returns'!B$285</f>
        <v>-5.2526808221445447E-2</v>
      </c>
      <c r="Q189" s="132">
        <f>'Stocks 1 Day Returns'!C189-'Stocks 1 Day Returns'!C$285</f>
        <v>-2.0315764172030074E-2</v>
      </c>
      <c r="R189" s="132">
        <f>'Stocks 1 Day Returns'!D189-'Stocks 1 Day Returns'!D$285</f>
        <v>-3.7513391348163616E-2</v>
      </c>
      <c r="S189" s="132">
        <f>'Stocks 1 Day Returns'!E189-'Stocks 1 Day Returns'!E$285</f>
        <v>-1.650172786239516E-2</v>
      </c>
      <c r="T189" s="132">
        <f>'Stocks 1 Day Returns'!F189-'Stocks 1 Day Returns'!F$285</f>
        <v>-2.5687009631663052E-2</v>
      </c>
      <c r="U189" s="132">
        <f>'Stocks 1 Day Returns'!G189-'Stocks 1 Day Returns'!G$285</f>
        <v>-1.4260773220019713E-2</v>
      </c>
      <c r="V189" s="132">
        <f>'Stocks 1 Day Returns'!H189-'Stocks 1 Day Returns'!H$285</f>
        <v>-2.4401091016916562E-2</v>
      </c>
      <c r="W189" s="132">
        <f>'Stocks 1 Day Returns'!I189-'Stocks 1 Day Returns'!I$285</f>
        <v>-3.5165481451202116E-2</v>
      </c>
      <c r="X189" s="132">
        <f>'Stocks 1 Day Returns'!J189-'Stocks 1 Day Returns'!J$285</f>
        <v>-3.8145369568249543E-2</v>
      </c>
      <c r="Y189" s="132">
        <f>'Stocks 1 Day Returns'!K189-'Stocks 1 Day Returns'!K$285</f>
        <v>-3.9669776752420852E-2</v>
      </c>
      <c r="Z189" s="133">
        <f>'Stocks 1 Day Returns'!L189-'Stocks 1 Day Returns'!L$285</f>
        <v>7.4333187101449276E-3</v>
      </c>
    </row>
    <row r="190" spans="1:26" ht="15.6">
      <c r="A190" s="130">
        <v>45707</v>
      </c>
      <c r="B190" s="131">
        <v>-6.1945774620898675E-2</v>
      </c>
      <c r="C190" s="131">
        <v>5.9659519861154919E-4</v>
      </c>
      <c r="D190" s="131">
        <v>1.1472294106551706E-2</v>
      </c>
      <c r="E190" s="131">
        <v>2.8286517615370155E-3</v>
      </c>
      <c r="F190" s="131">
        <v>1.5283223133387702E-2</v>
      </c>
      <c r="G190" s="131">
        <v>-3.2042780097905066E-3</v>
      </c>
      <c r="H190" s="131">
        <v>-7.8872133954652757E-3</v>
      </c>
      <c r="I190" s="131">
        <v>5.8069359131187603E-3</v>
      </c>
      <c r="J190" s="131">
        <v>5.3348925120590973E-3</v>
      </c>
      <c r="K190" s="131">
        <v>-1.1260493747314859E-3</v>
      </c>
      <c r="L190" s="7">
        <v>-9.7908000000000005E-3</v>
      </c>
      <c r="O190" s="1">
        <v>45707</v>
      </c>
      <c r="P190" s="132">
        <f>'Stocks 1 Day Returns'!B190-'Stocks 1 Day Returns'!B$285</f>
        <v>-6.1131549026656122E-2</v>
      </c>
      <c r="Q190" s="132">
        <f>'Stocks 1 Day Returns'!C190-'Stocks 1 Day Returns'!C$285</f>
        <v>5.9288400527377654E-5</v>
      </c>
      <c r="R190" s="132">
        <f>'Stocks 1 Day Returns'!D190-'Stocks 1 Day Returns'!D$285</f>
        <v>1.1014910512290144E-2</v>
      </c>
      <c r="S190" s="132">
        <f>'Stocks 1 Day Returns'!E190-'Stocks 1 Day Returns'!E$285</f>
        <v>2.7917611772150961E-3</v>
      </c>
      <c r="T190" s="132">
        <f>'Stocks 1 Day Returns'!F190-'Stocks 1 Day Returns'!F$285</f>
        <v>1.4700110512482309E-2</v>
      </c>
      <c r="U190" s="132">
        <f>'Stocks 1 Day Returns'!G190-'Stocks 1 Day Returns'!G$285</f>
        <v>-2.48931776974824E-3</v>
      </c>
      <c r="V190" s="132">
        <f>'Stocks 1 Day Returns'!H190-'Stocks 1 Day Returns'!H$285</f>
        <v>-9.9084038893854053E-3</v>
      </c>
      <c r="W190" s="132">
        <f>'Stocks 1 Day Returns'!I190-'Stocks 1 Day Returns'!I$285</f>
        <v>6.0758412281863954E-3</v>
      </c>
      <c r="X190" s="132">
        <f>'Stocks 1 Day Returns'!J190-'Stocks 1 Day Returns'!J$285</f>
        <v>4.5948129961127506E-3</v>
      </c>
      <c r="Y190" s="132">
        <f>'Stocks 1 Day Returns'!K190-'Stocks 1 Day Returns'!K$285</f>
        <v>-1.6138310792073861E-3</v>
      </c>
      <c r="Z190" s="133">
        <f>'Stocks 1 Day Returns'!L190-'Stocks 1 Day Returns'!L$285</f>
        <v>-1.0027261289855073E-2</v>
      </c>
    </row>
    <row r="191" spans="1:26" ht="15.6">
      <c r="A191" s="130">
        <v>45708</v>
      </c>
      <c r="B191" s="131">
        <v>4.2462551870428022E-3</v>
      </c>
      <c r="C191" s="131">
        <v>-6.1143824529069635E-3</v>
      </c>
      <c r="D191" s="131">
        <v>-6.7494919438826351E-3</v>
      </c>
      <c r="E191" s="131">
        <v>-1.2591274056224289E-2</v>
      </c>
      <c r="F191" s="131">
        <v>-1.7108381628425096E-2</v>
      </c>
      <c r="G191" s="131">
        <v>-4.0972391961757726E-3</v>
      </c>
      <c r="H191" s="131">
        <v>-8.1316177036518944E-3</v>
      </c>
      <c r="I191" s="131">
        <v>-1.7304646368498933E-4</v>
      </c>
      <c r="J191" s="131">
        <v>-3.8023163263483095E-2</v>
      </c>
      <c r="K191" s="131">
        <v>-2.637704113558248E-2</v>
      </c>
      <c r="L191" s="7">
        <v>-5.4067999999999998E-3</v>
      </c>
      <c r="O191" s="1">
        <v>45708</v>
      </c>
      <c r="P191" s="132">
        <f>'Stocks 1 Day Returns'!B191-'Stocks 1 Day Returns'!B$285</f>
        <v>5.0604807812853541E-3</v>
      </c>
      <c r="Q191" s="132">
        <f>'Stocks 1 Day Returns'!C191-'Stocks 1 Day Returns'!C$285</f>
        <v>-6.6516892509911347E-3</v>
      </c>
      <c r="R191" s="132">
        <f>'Stocks 1 Day Returns'!D191-'Stocks 1 Day Returns'!D$285</f>
        <v>-7.2068755381441973E-3</v>
      </c>
      <c r="S191" s="132">
        <f>'Stocks 1 Day Returns'!E191-'Stocks 1 Day Returns'!E$285</f>
        <v>-1.2628164640546207E-2</v>
      </c>
      <c r="T191" s="132">
        <f>'Stocks 1 Day Returns'!F191-'Stocks 1 Day Returns'!F$285</f>
        <v>-1.7691494249330489E-2</v>
      </c>
      <c r="U191" s="132">
        <f>'Stocks 1 Day Returns'!G191-'Stocks 1 Day Returns'!G$285</f>
        <v>-3.382278956133506E-3</v>
      </c>
      <c r="V191" s="132">
        <f>'Stocks 1 Day Returns'!H191-'Stocks 1 Day Returns'!H$285</f>
        <v>-1.0152808197572024E-2</v>
      </c>
      <c r="W191" s="132">
        <f>'Stocks 1 Day Returns'!I191-'Stocks 1 Day Returns'!I$285</f>
        <v>9.5858851382646122E-5</v>
      </c>
      <c r="X191" s="132">
        <f>'Stocks 1 Day Returns'!J191-'Stocks 1 Day Returns'!J$285</f>
        <v>-3.8763242779429441E-2</v>
      </c>
      <c r="Y191" s="132">
        <f>'Stocks 1 Day Returns'!K191-'Stocks 1 Day Returns'!K$285</f>
        <v>-2.6864822840058381E-2</v>
      </c>
      <c r="Z191" s="133">
        <f>'Stocks 1 Day Returns'!L191-'Stocks 1 Day Returns'!L$285</f>
        <v>-5.6432612898550723E-3</v>
      </c>
    </row>
    <row r="192" spans="1:26" ht="15.6">
      <c r="A192" s="130">
        <v>45709</v>
      </c>
      <c r="B192" s="131">
        <v>-6.6964095057767348E-2</v>
      </c>
      <c r="C192" s="131">
        <v>-2.2308796711624002E-2</v>
      </c>
      <c r="D192" s="131">
        <v>-3.9823078037538151E-2</v>
      </c>
      <c r="E192" s="131">
        <v>-3.1637361348041182E-2</v>
      </c>
      <c r="F192" s="131">
        <v>-3.7927935882458574E-2</v>
      </c>
      <c r="G192" s="131">
        <v>-7.3222406021874242E-2</v>
      </c>
      <c r="H192" s="131">
        <v>-5.389574845974654E-2</v>
      </c>
      <c r="I192" s="131">
        <v>-3.2720906628636914E-2</v>
      </c>
      <c r="J192" s="131">
        <v>-4.1378295726038128E-2</v>
      </c>
      <c r="K192" s="131">
        <v>-4.8861194855671863E-2</v>
      </c>
      <c r="L192" s="7">
        <v>-2.4929000000000002E-3</v>
      </c>
      <c r="O192" s="1">
        <v>45709</v>
      </c>
      <c r="P192" s="132">
        <f>'Stocks 1 Day Returns'!B192-'Stocks 1 Day Returns'!B$285</f>
        <v>-6.6149869463524802E-2</v>
      </c>
      <c r="Q192" s="132">
        <f>'Stocks 1 Day Returns'!C192-'Stocks 1 Day Returns'!C$285</f>
        <v>-2.2846103509708175E-2</v>
      </c>
      <c r="R192" s="132">
        <f>'Stocks 1 Day Returns'!D192-'Stocks 1 Day Returns'!D$285</f>
        <v>-4.0280461631799713E-2</v>
      </c>
      <c r="S192" s="132">
        <f>'Stocks 1 Day Returns'!E192-'Stocks 1 Day Returns'!E$285</f>
        <v>-3.1674251932363104E-2</v>
      </c>
      <c r="T192" s="132">
        <f>'Stocks 1 Day Returns'!F192-'Stocks 1 Day Returns'!F$285</f>
        <v>-3.8511048503363968E-2</v>
      </c>
      <c r="U192" s="132">
        <f>'Stocks 1 Day Returns'!G192-'Stocks 1 Day Returns'!G$285</f>
        <v>-7.2507445781831978E-2</v>
      </c>
      <c r="V192" s="132">
        <f>'Stocks 1 Day Returns'!H192-'Stocks 1 Day Returns'!H$285</f>
        <v>-5.5916938953666673E-2</v>
      </c>
      <c r="W192" s="132">
        <f>'Stocks 1 Day Returns'!I192-'Stocks 1 Day Returns'!I$285</f>
        <v>-3.2452001313569276E-2</v>
      </c>
      <c r="X192" s="132">
        <f>'Stocks 1 Day Returns'!J192-'Stocks 1 Day Returns'!J$285</f>
        <v>-4.2118375241984474E-2</v>
      </c>
      <c r="Y192" s="132">
        <f>'Stocks 1 Day Returns'!K192-'Stocks 1 Day Returns'!K$285</f>
        <v>-4.9348976560147764E-2</v>
      </c>
      <c r="Z192" s="133">
        <f>'Stocks 1 Day Returns'!L192-'Stocks 1 Day Returns'!L$285</f>
        <v>-2.7293612898550727E-3</v>
      </c>
    </row>
    <row r="193" spans="1:26" ht="15.6">
      <c r="A193" s="130">
        <v>45714</v>
      </c>
      <c r="B193" s="131">
        <v>4.7895147544494421E-3</v>
      </c>
      <c r="C193" s="131">
        <v>-4.4409848912301264E-2</v>
      </c>
      <c r="D193" s="131">
        <v>-1.3335386231907331E-2</v>
      </c>
      <c r="E193" s="131">
        <v>-2.0755927305614486E-2</v>
      </c>
      <c r="F193" s="131">
        <v>-6.3008846636192217E-3</v>
      </c>
      <c r="G193" s="131">
        <v>-1.9230986067370059E-2</v>
      </c>
      <c r="H193" s="131">
        <v>1.8943940135184523E-2</v>
      </c>
      <c r="I193" s="131">
        <v>-2.5889434503714059E-2</v>
      </c>
      <c r="J193" s="131">
        <v>-4.6666201647142969E-2</v>
      </c>
      <c r="K193" s="131">
        <v>-1.0698625371964532E-2</v>
      </c>
      <c r="L193" s="7">
        <v>-3.1936999999999998E-3</v>
      </c>
      <c r="O193" s="1">
        <v>45714</v>
      </c>
      <c r="P193" s="132">
        <f>'Stocks 1 Day Returns'!B193-'Stocks 1 Day Returns'!B$285</f>
        <v>5.603740348691994E-3</v>
      </c>
      <c r="Q193" s="132">
        <f>'Stocks 1 Day Returns'!C193-'Stocks 1 Day Returns'!C$285</f>
        <v>-4.4947155710385434E-2</v>
      </c>
      <c r="R193" s="132">
        <f>'Stocks 1 Day Returns'!D193-'Stocks 1 Day Returns'!D$285</f>
        <v>-1.3792769826168894E-2</v>
      </c>
      <c r="S193" s="132">
        <f>'Stocks 1 Day Returns'!E193-'Stocks 1 Day Returns'!E$285</f>
        <v>-2.0792817889936404E-2</v>
      </c>
      <c r="T193" s="132">
        <f>'Stocks 1 Day Returns'!F193-'Stocks 1 Day Returns'!F$285</f>
        <v>-6.883997284524615E-3</v>
      </c>
      <c r="U193" s="132">
        <f>'Stocks 1 Day Returns'!G193-'Stocks 1 Day Returns'!G$285</f>
        <v>-1.8516025827327792E-2</v>
      </c>
      <c r="V193" s="132">
        <f>'Stocks 1 Day Returns'!H193-'Stocks 1 Day Returns'!H$285</f>
        <v>1.6922749641264393E-2</v>
      </c>
      <c r="W193" s="132">
        <f>'Stocks 1 Day Returns'!I193-'Stocks 1 Day Returns'!I$285</f>
        <v>-2.5620529188646424E-2</v>
      </c>
      <c r="X193" s="132">
        <f>'Stocks 1 Day Returns'!J193-'Stocks 1 Day Returns'!J$285</f>
        <v>-4.7406281163089314E-2</v>
      </c>
      <c r="Y193" s="132">
        <f>'Stocks 1 Day Returns'!K193-'Stocks 1 Day Returns'!K$285</f>
        <v>-1.1186407076440433E-2</v>
      </c>
      <c r="Z193" s="133">
        <f>'Stocks 1 Day Returns'!L193-'Stocks 1 Day Returns'!L$285</f>
        <v>-3.4301612898550724E-3</v>
      </c>
    </row>
    <row r="194" spans="1:26" ht="15.6">
      <c r="A194" s="130">
        <v>45715</v>
      </c>
      <c r="B194" s="131">
        <v>-2.6258957528329296E-2</v>
      </c>
      <c r="C194" s="131">
        <v>-2.0752654513436108E-2</v>
      </c>
      <c r="D194" s="131">
        <v>-2.5990997868879706E-2</v>
      </c>
      <c r="E194" s="131">
        <v>-1.2304439691048441E-2</v>
      </c>
      <c r="F194" s="131">
        <v>-1.2737325501640306E-2</v>
      </c>
      <c r="G194" s="131">
        <v>1.2467315520336975E-3</v>
      </c>
      <c r="H194" s="131">
        <v>-2.5113555311465086E-2</v>
      </c>
      <c r="I194" s="131">
        <v>1.6567370399658277E-3</v>
      </c>
      <c r="J194" s="131">
        <v>-3.5968684043833354E-3</v>
      </c>
      <c r="K194" s="131">
        <v>-3.408468653168939E-2</v>
      </c>
      <c r="L194" s="7">
        <v>8.6918599999999992E-3</v>
      </c>
      <c r="O194" s="1">
        <v>45715</v>
      </c>
      <c r="P194" s="132">
        <f>'Stocks 1 Day Returns'!B194-'Stocks 1 Day Returns'!B$285</f>
        <v>-2.5444731934086744E-2</v>
      </c>
      <c r="Q194" s="132">
        <f>'Stocks 1 Day Returns'!C194-'Stocks 1 Day Returns'!C$285</f>
        <v>-2.1289961311520281E-2</v>
      </c>
      <c r="R194" s="132">
        <f>'Stocks 1 Day Returns'!D194-'Stocks 1 Day Returns'!D$285</f>
        <v>-2.6448381463141268E-2</v>
      </c>
      <c r="S194" s="132">
        <f>'Stocks 1 Day Returns'!E194-'Stocks 1 Day Returns'!E$285</f>
        <v>-1.234133027537036E-2</v>
      </c>
      <c r="T194" s="132">
        <f>'Stocks 1 Day Returns'!F194-'Stocks 1 Day Returns'!F$285</f>
        <v>-1.33204381225457E-2</v>
      </c>
      <c r="U194" s="132">
        <f>'Stocks 1 Day Returns'!G194-'Stocks 1 Day Returns'!G$285</f>
        <v>1.9616917920759641E-3</v>
      </c>
      <c r="V194" s="132">
        <f>'Stocks 1 Day Returns'!H194-'Stocks 1 Day Returns'!H$285</f>
        <v>-2.7134745805385215E-2</v>
      </c>
      <c r="W194" s="132">
        <f>'Stocks 1 Day Returns'!I194-'Stocks 1 Day Returns'!I$285</f>
        <v>1.9256423550334631E-3</v>
      </c>
      <c r="X194" s="132">
        <f>'Stocks 1 Day Returns'!J194-'Stocks 1 Day Returns'!J$285</f>
        <v>-4.3369479203296821E-3</v>
      </c>
      <c r="Y194" s="132">
        <f>'Stocks 1 Day Returns'!K194-'Stocks 1 Day Returns'!K$285</f>
        <v>-3.4572468236165291E-2</v>
      </c>
      <c r="Z194" s="133">
        <f>'Stocks 1 Day Returns'!L194-'Stocks 1 Day Returns'!L$285</f>
        <v>8.4553987101449266E-3</v>
      </c>
    </row>
    <row r="195" spans="1:26" ht="15.6">
      <c r="A195" s="130">
        <v>45716</v>
      </c>
      <c r="B195" s="131">
        <v>4.8872885192253968E-2</v>
      </c>
      <c r="C195" s="131">
        <v>4.0110424469501416E-2</v>
      </c>
      <c r="D195" s="131">
        <v>3.2180775619030211E-2</v>
      </c>
      <c r="E195" s="131">
        <v>2.538293503872624E-2</v>
      </c>
      <c r="F195" s="131">
        <v>4.3415136132244125E-2</v>
      </c>
      <c r="G195" s="131">
        <v>3.7795766604942882E-2</v>
      </c>
      <c r="H195" s="131">
        <v>5.2725725096369302E-2</v>
      </c>
      <c r="I195" s="131">
        <v>3.328745155028745E-2</v>
      </c>
      <c r="J195" s="131">
        <v>2.5281631900980983E-2</v>
      </c>
      <c r="K195" s="131">
        <v>3.7892689515425015E-2</v>
      </c>
      <c r="L195" s="7">
        <v>1.282077E-2</v>
      </c>
      <c r="O195" s="1">
        <v>45716</v>
      </c>
      <c r="P195" s="132">
        <f>'Stocks 1 Day Returns'!B195-'Stocks 1 Day Returns'!B$285</f>
        <v>4.968711078649652E-2</v>
      </c>
      <c r="Q195" s="132">
        <f>'Stocks 1 Day Returns'!C195-'Stocks 1 Day Returns'!C$285</f>
        <v>3.9573117671417246E-2</v>
      </c>
      <c r="R195" s="132">
        <f>'Stocks 1 Day Returns'!D195-'Stocks 1 Day Returns'!D$285</f>
        <v>3.1723392024768649E-2</v>
      </c>
      <c r="S195" s="132">
        <f>'Stocks 1 Day Returns'!E195-'Stocks 1 Day Returns'!E$285</f>
        <v>2.5346044454404321E-2</v>
      </c>
      <c r="T195" s="132">
        <f>'Stocks 1 Day Returns'!F195-'Stocks 1 Day Returns'!F$285</f>
        <v>4.2832023511338732E-2</v>
      </c>
      <c r="U195" s="132">
        <f>'Stocks 1 Day Returns'!G195-'Stocks 1 Day Returns'!G$285</f>
        <v>3.8510726844985146E-2</v>
      </c>
      <c r="V195" s="132">
        <f>'Stocks 1 Day Returns'!H195-'Stocks 1 Day Returns'!H$285</f>
        <v>5.0704534602449169E-2</v>
      </c>
      <c r="W195" s="132">
        <f>'Stocks 1 Day Returns'!I195-'Stocks 1 Day Returns'!I$285</f>
        <v>3.3556356865355089E-2</v>
      </c>
      <c r="X195" s="132">
        <f>'Stocks 1 Day Returns'!J195-'Stocks 1 Day Returns'!J$285</f>
        <v>2.4541552385034637E-2</v>
      </c>
      <c r="Y195" s="132">
        <f>'Stocks 1 Day Returns'!K195-'Stocks 1 Day Returns'!K$285</f>
        <v>3.7404907810949115E-2</v>
      </c>
      <c r="Z195" s="133">
        <f>'Stocks 1 Day Returns'!L195-'Stocks 1 Day Returns'!L$285</f>
        <v>1.2584308710144928E-2</v>
      </c>
    </row>
    <row r="196" spans="1:26" ht="15.6">
      <c r="A196" s="130">
        <v>45721</v>
      </c>
      <c r="B196" s="131">
        <v>-2.4432372885340059E-2</v>
      </c>
      <c r="C196" s="131">
        <v>-8.6018154427136562E-4</v>
      </c>
      <c r="D196" s="131">
        <v>3.1877674639561482E-2</v>
      </c>
      <c r="E196" s="131">
        <v>1.1009934536590826E-2</v>
      </c>
      <c r="F196" s="131">
        <v>2.6969878588574137E-3</v>
      </c>
      <c r="G196" s="131">
        <v>1.0721934099410912E-2</v>
      </c>
      <c r="H196" s="131">
        <v>7.2033134542114796E-2</v>
      </c>
      <c r="I196" s="131">
        <v>-7.8834196877443086E-3</v>
      </c>
      <c r="J196" s="131">
        <v>2.6752939999798997E-2</v>
      </c>
      <c r="K196" s="131">
        <v>2.2318746756620156E-2</v>
      </c>
      <c r="L196" s="7">
        <v>-2.0788999999999998E-3</v>
      </c>
      <c r="O196" s="1">
        <v>45721</v>
      </c>
      <c r="P196" s="132">
        <f>'Stocks 1 Day Returns'!B196-'Stocks 1 Day Returns'!B$285</f>
        <v>-2.3618147291097506E-2</v>
      </c>
      <c r="Q196" s="132">
        <f>'Stocks 1 Day Returns'!C196-'Stocks 1 Day Returns'!C$285</f>
        <v>-1.3974883423555373E-3</v>
      </c>
      <c r="R196" s="132">
        <f>'Stocks 1 Day Returns'!D196-'Stocks 1 Day Returns'!D$285</f>
        <v>3.142029104529992E-2</v>
      </c>
      <c r="S196" s="132">
        <f>'Stocks 1 Day Returns'!E196-'Stocks 1 Day Returns'!E$285</f>
        <v>1.0973043952268908E-2</v>
      </c>
      <c r="T196" s="132">
        <f>'Stocks 1 Day Returns'!F196-'Stocks 1 Day Returns'!F$285</f>
        <v>2.1138752379520204E-3</v>
      </c>
      <c r="U196" s="132">
        <f>'Stocks 1 Day Returns'!G196-'Stocks 1 Day Returns'!G$285</f>
        <v>1.1436894339453179E-2</v>
      </c>
      <c r="V196" s="132">
        <f>'Stocks 1 Day Returns'!H196-'Stocks 1 Day Returns'!H$285</f>
        <v>7.0011944048194663E-2</v>
      </c>
      <c r="W196" s="132">
        <f>'Stocks 1 Day Returns'!I196-'Stocks 1 Day Returns'!I$285</f>
        <v>-7.6145143726766736E-3</v>
      </c>
      <c r="X196" s="132">
        <f>'Stocks 1 Day Returns'!J196-'Stocks 1 Day Returns'!J$285</f>
        <v>2.6012860483852651E-2</v>
      </c>
      <c r="Y196" s="132">
        <f>'Stocks 1 Day Returns'!K196-'Stocks 1 Day Returns'!K$285</f>
        <v>2.1830965052144255E-2</v>
      </c>
      <c r="Z196" s="133">
        <f>'Stocks 1 Day Returns'!L196-'Stocks 1 Day Returns'!L$285</f>
        <v>-2.3153612898550724E-3</v>
      </c>
    </row>
    <row r="197" spans="1:26" ht="15.6">
      <c r="A197" s="130">
        <v>45722</v>
      </c>
      <c r="B197" s="131">
        <v>3.1836162077203412E-3</v>
      </c>
      <c r="C197" s="131">
        <v>4.3346019085777066E-3</v>
      </c>
      <c r="D197" s="131">
        <v>-4.2770116278965098E-3</v>
      </c>
      <c r="E197" s="131">
        <v>-2.567056753352448E-3</v>
      </c>
      <c r="F197" s="131">
        <v>-2.9626959670312814E-2</v>
      </c>
      <c r="G197" s="131">
        <v>3.5933840741138035E-3</v>
      </c>
      <c r="H197" s="131">
        <v>-2.0478896064513918E-2</v>
      </c>
      <c r="I197" s="131">
        <v>2.0360766271637631E-2</v>
      </c>
      <c r="J197" s="131">
        <v>-2.308194650485107E-2</v>
      </c>
      <c r="K197" s="131">
        <v>-3.0902588339035919E-2</v>
      </c>
      <c r="L197" s="7">
        <v>6.1205000000000001E-3</v>
      </c>
      <c r="O197" s="1">
        <v>45722</v>
      </c>
      <c r="P197" s="132">
        <f>'Stocks 1 Day Returns'!B197-'Stocks 1 Day Returns'!B$285</f>
        <v>3.997841801962893E-3</v>
      </c>
      <c r="Q197" s="132">
        <f>'Stocks 1 Day Returns'!C197-'Stocks 1 Day Returns'!C$285</f>
        <v>3.7972951104935349E-3</v>
      </c>
      <c r="R197" s="132">
        <f>'Stocks 1 Day Returns'!D197-'Stocks 1 Day Returns'!D$285</f>
        <v>-4.7343952221580721E-3</v>
      </c>
      <c r="S197" s="132">
        <f>'Stocks 1 Day Returns'!E197-'Stocks 1 Day Returns'!E$285</f>
        <v>-2.6039473376743673E-3</v>
      </c>
      <c r="T197" s="132">
        <f>'Stocks 1 Day Returns'!F197-'Stocks 1 Day Returns'!F$285</f>
        <v>-3.0210072291218207E-2</v>
      </c>
      <c r="U197" s="132">
        <f>'Stocks 1 Day Returns'!G197-'Stocks 1 Day Returns'!G$285</f>
        <v>4.3083443141560696E-3</v>
      </c>
      <c r="V197" s="132">
        <f>'Stocks 1 Day Returns'!H197-'Stocks 1 Day Returns'!H$285</f>
        <v>-2.2500086558434048E-2</v>
      </c>
      <c r="W197" s="132">
        <f>'Stocks 1 Day Returns'!I197-'Stocks 1 Day Returns'!I$285</f>
        <v>2.0629671586705266E-2</v>
      </c>
      <c r="X197" s="132">
        <f>'Stocks 1 Day Returns'!J197-'Stocks 1 Day Returns'!J$285</f>
        <v>-2.3822026020797415E-2</v>
      </c>
      <c r="Y197" s="132">
        <f>'Stocks 1 Day Returns'!K197-'Stocks 1 Day Returns'!K$285</f>
        <v>-3.139037004351182E-2</v>
      </c>
      <c r="Z197" s="133">
        <f>'Stocks 1 Day Returns'!L197-'Stocks 1 Day Returns'!L$285</f>
        <v>5.8840387101449275E-3</v>
      </c>
    </row>
    <row r="198" spans="1:26" ht="15.6">
      <c r="A198" s="130">
        <v>45723</v>
      </c>
      <c r="B198" s="131">
        <v>-7.6874769016972433E-3</v>
      </c>
      <c r="C198" s="131">
        <v>1.3455460638618799E-2</v>
      </c>
      <c r="D198" s="131">
        <v>-1.139748193845791E-2</v>
      </c>
      <c r="E198" s="131">
        <v>5.9392620066474056E-3</v>
      </c>
      <c r="F198" s="131">
        <v>-1.6420126583334138E-3</v>
      </c>
      <c r="G198" s="131">
        <v>1.4095234221796815E-2</v>
      </c>
      <c r="H198" s="131">
        <v>2.6735578926748715E-3</v>
      </c>
      <c r="I198" s="131">
        <v>1.9711944839241768E-2</v>
      </c>
      <c r="J198" s="131">
        <v>-2.916036242670994E-2</v>
      </c>
      <c r="K198" s="131">
        <v>-9.6063711077992719E-3</v>
      </c>
      <c r="L198" s="7">
        <v>-1.29631E-2</v>
      </c>
      <c r="O198" s="1">
        <v>45723</v>
      </c>
      <c r="P198" s="132">
        <f>'Stocks 1 Day Returns'!B198-'Stocks 1 Day Returns'!B$285</f>
        <v>-6.8732513074546914E-3</v>
      </c>
      <c r="Q198" s="132">
        <f>'Stocks 1 Day Returns'!C198-'Stocks 1 Day Returns'!C$285</f>
        <v>1.2918153840534628E-2</v>
      </c>
      <c r="R198" s="132">
        <f>'Stocks 1 Day Returns'!D198-'Stocks 1 Day Returns'!D$285</f>
        <v>-1.1854865532719472E-2</v>
      </c>
      <c r="S198" s="132">
        <f>'Stocks 1 Day Returns'!E198-'Stocks 1 Day Returns'!E$285</f>
        <v>5.9023714223254862E-3</v>
      </c>
      <c r="T198" s="132">
        <f>'Stocks 1 Day Returns'!F198-'Stocks 1 Day Returns'!F$285</f>
        <v>-2.2251252792388071E-3</v>
      </c>
      <c r="U198" s="132">
        <f>'Stocks 1 Day Returns'!G198-'Stocks 1 Day Returns'!G$285</f>
        <v>1.4810194461839081E-2</v>
      </c>
      <c r="V198" s="132">
        <f>'Stocks 1 Day Returns'!H198-'Stocks 1 Day Returns'!H$285</f>
        <v>6.5236739875474152E-4</v>
      </c>
      <c r="W198" s="132">
        <f>'Stocks 1 Day Returns'!I198-'Stocks 1 Day Returns'!I$285</f>
        <v>1.9980850154309403E-2</v>
      </c>
      <c r="X198" s="132">
        <f>'Stocks 1 Day Returns'!J198-'Stocks 1 Day Returns'!J$285</f>
        <v>-2.9900441942656286E-2</v>
      </c>
      <c r="Y198" s="132">
        <f>'Stocks 1 Day Returns'!K198-'Stocks 1 Day Returns'!K$285</f>
        <v>-1.0094152812275173E-2</v>
      </c>
      <c r="Z198" s="133">
        <f>'Stocks 1 Day Returns'!L198-'Stocks 1 Day Returns'!L$285</f>
        <v>-1.3199561289855073E-2</v>
      </c>
    </row>
    <row r="199" spans="1:26" ht="15.6">
      <c r="A199" s="130">
        <v>45728</v>
      </c>
      <c r="B199" s="131">
        <v>2.3968829365151212E-2</v>
      </c>
      <c r="C199" s="131">
        <v>-3.7713361218050245E-2</v>
      </c>
      <c r="D199" s="131">
        <v>-1.3334988965670869E-2</v>
      </c>
      <c r="E199" s="131">
        <v>-2.3984674140705264E-2</v>
      </c>
      <c r="F199" s="131">
        <v>-1.1991049855147651E-2</v>
      </c>
      <c r="G199" s="131">
        <v>-1.837748485680879E-2</v>
      </c>
      <c r="H199" s="131">
        <v>-2.8303269804320075E-2</v>
      </c>
      <c r="I199" s="131">
        <v>-2.9557238181384671E-2</v>
      </c>
      <c r="J199" s="131">
        <v>9.5389833550432179E-3</v>
      </c>
      <c r="K199" s="131">
        <v>-9.1360810757745714E-3</v>
      </c>
      <c r="L199" s="7">
        <v>6.4095999999999999E-4</v>
      </c>
      <c r="O199" s="1">
        <v>45728</v>
      </c>
      <c r="P199" s="132">
        <f>'Stocks 1 Day Returns'!B199-'Stocks 1 Day Returns'!B$285</f>
        <v>2.4783054959393765E-2</v>
      </c>
      <c r="Q199" s="132">
        <f>'Stocks 1 Day Returns'!C199-'Stocks 1 Day Returns'!C$285</f>
        <v>-3.8250668016134415E-2</v>
      </c>
      <c r="R199" s="132">
        <f>'Stocks 1 Day Returns'!D199-'Stocks 1 Day Returns'!D$285</f>
        <v>-1.3792372559932431E-2</v>
      </c>
      <c r="S199" s="132">
        <f>'Stocks 1 Day Returns'!E199-'Stocks 1 Day Returns'!E$285</f>
        <v>-2.4021564725027183E-2</v>
      </c>
      <c r="T199" s="132">
        <f>'Stocks 1 Day Returns'!F199-'Stocks 1 Day Returns'!F$285</f>
        <v>-1.2574162476053044E-2</v>
      </c>
      <c r="U199" s="132">
        <f>'Stocks 1 Day Returns'!G199-'Stocks 1 Day Returns'!G$285</f>
        <v>-1.7662524616766522E-2</v>
      </c>
      <c r="V199" s="132">
        <f>'Stocks 1 Day Returns'!H199-'Stocks 1 Day Returns'!H$285</f>
        <v>-3.0324460298240204E-2</v>
      </c>
      <c r="W199" s="132">
        <f>'Stocks 1 Day Returns'!I199-'Stocks 1 Day Returns'!I$285</f>
        <v>-2.9288332866317036E-2</v>
      </c>
      <c r="X199" s="132">
        <f>'Stocks 1 Day Returns'!J199-'Stocks 1 Day Returns'!J$285</f>
        <v>8.7989038390968721E-3</v>
      </c>
      <c r="Y199" s="132">
        <f>'Stocks 1 Day Returns'!K199-'Stocks 1 Day Returns'!K$285</f>
        <v>-9.6238627802504723E-3</v>
      </c>
      <c r="Z199" s="133">
        <f>'Stocks 1 Day Returns'!L199-'Stocks 1 Day Returns'!L$285</f>
        <v>4.0449871014492733E-4</v>
      </c>
    </row>
    <row r="200" spans="1:26" ht="15.6">
      <c r="A200" s="130">
        <v>45729</v>
      </c>
      <c r="B200" s="131">
        <v>0.14674308768469313</v>
      </c>
      <c r="C200" s="131">
        <v>-3.3046427087132901E-2</v>
      </c>
      <c r="D200" s="131">
        <v>-1.1130307342378631E-2</v>
      </c>
      <c r="E200" s="131">
        <v>-1.2456546454975848E-2</v>
      </c>
      <c r="F200" s="131">
        <v>-1.8531110643260851E-2</v>
      </c>
      <c r="G200" s="131">
        <v>-9.7781189712059513E-3</v>
      </c>
      <c r="H200" s="131">
        <v>-1.5884866783048679E-2</v>
      </c>
      <c r="I200" s="131">
        <v>6.7788951212446324E-3</v>
      </c>
      <c r="J200" s="131">
        <v>3.8946020615733268E-3</v>
      </c>
      <c r="K200" s="131">
        <v>-2.4537041939704407E-2</v>
      </c>
      <c r="L200" s="7">
        <v>-1.1196599999999999E-2</v>
      </c>
      <c r="O200" s="1">
        <v>45729</v>
      </c>
      <c r="P200" s="132">
        <f>'Stocks 1 Day Returns'!B200-'Stocks 1 Day Returns'!B$285</f>
        <v>0.14755731327893568</v>
      </c>
      <c r="Q200" s="132">
        <f>'Stocks 1 Day Returns'!C200-'Stocks 1 Day Returns'!C$285</f>
        <v>-3.3583733885217071E-2</v>
      </c>
      <c r="R200" s="132">
        <f>'Stocks 1 Day Returns'!D200-'Stocks 1 Day Returns'!D$285</f>
        <v>-1.1587690936640194E-2</v>
      </c>
      <c r="S200" s="132">
        <f>'Stocks 1 Day Returns'!E200-'Stocks 1 Day Returns'!E$285</f>
        <v>-1.2493437039297766E-2</v>
      </c>
      <c r="T200" s="132">
        <f>'Stocks 1 Day Returns'!F200-'Stocks 1 Day Returns'!F$285</f>
        <v>-1.9114223264166244E-2</v>
      </c>
      <c r="U200" s="132">
        <f>'Stocks 1 Day Returns'!G200-'Stocks 1 Day Returns'!G$285</f>
        <v>-9.0631587311636851E-3</v>
      </c>
      <c r="V200" s="132">
        <f>'Stocks 1 Day Returns'!H200-'Stocks 1 Day Returns'!H$285</f>
        <v>-1.7906057276968809E-2</v>
      </c>
      <c r="W200" s="132">
        <f>'Stocks 1 Day Returns'!I200-'Stocks 1 Day Returns'!I$285</f>
        <v>7.0478004363122675E-3</v>
      </c>
      <c r="X200" s="132">
        <f>'Stocks 1 Day Returns'!J200-'Stocks 1 Day Returns'!J$285</f>
        <v>3.1545225456269801E-3</v>
      </c>
      <c r="Y200" s="132">
        <f>'Stocks 1 Day Returns'!K200-'Stocks 1 Day Returns'!K$285</f>
        <v>-2.5024823644180308E-2</v>
      </c>
      <c r="Z200" s="133">
        <f>'Stocks 1 Day Returns'!L200-'Stocks 1 Day Returns'!L$285</f>
        <v>-1.1433061289855072E-2</v>
      </c>
    </row>
    <row r="201" spans="1:26" ht="15.6">
      <c r="A201" s="130">
        <v>45730</v>
      </c>
      <c r="B201" s="131">
        <v>1.4751531328691669E-2</v>
      </c>
      <c r="C201" s="131">
        <v>1.8154089437877774E-2</v>
      </c>
      <c r="D201" s="131">
        <v>2.5830239746907013E-2</v>
      </c>
      <c r="E201" s="131">
        <v>1.3893450147428377E-2</v>
      </c>
      <c r="F201" s="131">
        <v>1.8255453014579759E-2</v>
      </c>
      <c r="G201" s="131">
        <v>5.0464165021717466E-3</v>
      </c>
      <c r="H201" s="131">
        <v>2.6092521884655495E-2</v>
      </c>
      <c r="I201" s="131">
        <v>2.2182554314596592E-2</v>
      </c>
      <c r="J201" s="131">
        <v>1.5612507845924606E-2</v>
      </c>
      <c r="K201" s="131">
        <v>2.0923207169976976E-2</v>
      </c>
      <c r="L201" s="7">
        <v>4.4341999999999998E-4</v>
      </c>
      <c r="O201" s="1">
        <v>45730</v>
      </c>
      <c r="P201" s="132">
        <f>'Stocks 1 Day Returns'!B201-'Stocks 1 Day Returns'!B$285</f>
        <v>1.5565756922934222E-2</v>
      </c>
      <c r="Q201" s="132">
        <f>'Stocks 1 Day Returns'!C201-'Stocks 1 Day Returns'!C$285</f>
        <v>1.7616782639793601E-2</v>
      </c>
      <c r="R201" s="132">
        <f>'Stocks 1 Day Returns'!D201-'Stocks 1 Day Returns'!D$285</f>
        <v>2.5372856152645451E-2</v>
      </c>
      <c r="S201" s="132">
        <f>'Stocks 1 Day Returns'!E201-'Stocks 1 Day Returns'!E$285</f>
        <v>1.3856559563106458E-2</v>
      </c>
      <c r="T201" s="132">
        <f>'Stocks 1 Day Returns'!F201-'Stocks 1 Day Returns'!F$285</f>
        <v>1.7672340393674366E-2</v>
      </c>
      <c r="U201" s="132">
        <f>'Stocks 1 Day Returns'!G201-'Stocks 1 Day Returns'!G$285</f>
        <v>5.7613767422140128E-3</v>
      </c>
      <c r="V201" s="132">
        <f>'Stocks 1 Day Returns'!H201-'Stocks 1 Day Returns'!H$285</f>
        <v>2.4071331390735366E-2</v>
      </c>
      <c r="W201" s="132">
        <f>'Stocks 1 Day Returns'!I201-'Stocks 1 Day Returns'!I$285</f>
        <v>2.2451459629664227E-2</v>
      </c>
      <c r="X201" s="132">
        <f>'Stocks 1 Day Returns'!J201-'Stocks 1 Day Returns'!J$285</f>
        <v>1.487242832997826E-2</v>
      </c>
      <c r="Y201" s="132">
        <f>'Stocks 1 Day Returns'!K201-'Stocks 1 Day Returns'!K$285</f>
        <v>2.0435425465501075E-2</v>
      </c>
      <c r="Z201" s="133">
        <f>'Stocks 1 Day Returns'!L201-'Stocks 1 Day Returns'!L$285</f>
        <v>2.069587101449273E-4</v>
      </c>
    </row>
    <row r="202" spans="1:26" ht="15.6">
      <c r="A202" s="130">
        <v>45735</v>
      </c>
      <c r="B202" s="131">
        <v>-0.10039566889413687</v>
      </c>
      <c r="C202" s="131">
        <v>-2.1670512801528652E-2</v>
      </c>
      <c r="D202" s="131">
        <v>-2.2422005988430027E-2</v>
      </c>
      <c r="E202" s="131">
        <v>-2.0114649727059786E-2</v>
      </c>
      <c r="F202" s="131">
        <v>-2.4114216677702749E-2</v>
      </c>
      <c r="G202" s="131">
        <v>-2.8069416598410113E-2</v>
      </c>
      <c r="H202" s="131">
        <v>-1.1014301465309573E-2</v>
      </c>
      <c r="I202" s="131">
        <v>-1.3783159574615067E-2</v>
      </c>
      <c r="J202" s="131">
        <v>3.2855624128128591E-2</v>
      </c>
      <c r="K202" s="131">
        <v>-1.9623790719694223E-2</v>
      </c>
      <c r="L202" s="7">
        <v>-6.2719999999999996E-4</v>
      </c>
      <c r="O202" s="1">
        <v>45735</v>
      </c>
      <c r="P202" s="132">
        <f>'Stocks 1 Day Returns'!B202-'Stocks 1 Day Returns'!B$285</f>
        <v>-9.9581443299894323E-2</v>
      </c>
      <c r="Q202" s="132">
        <f>'Stocks 1 Day Returns'!C202-'Stocks 1 Day Returns'!C$285</f>
        <v>-2.2207819599612825E-2</v>
      </c>
      <c r="R202" s="132">
        <f>'Stocks 1 Day Returns'!D202-'Stocks 1 Day Returns'!D$285</f>
        <v>-2.2879389582691589E-2</v>
      </c>
      <c r="S202" s="132">
        <f>'Stocks 1 Day Returns'!E202-'Stocks 1 Day Returns'!E$285</f>
        <v>-2.0151540311381704E-2</v>
      </c>
      <c r="T202" s="132">
        <f>'Stocks 1 Day Returns'!F202-'Stocks 1 Day Returns'!F$285</f>
        <v>-2.4697329298608142E-2</v>
      </c>
      <c r="U202" s="132">
        <f>'Stocks 1 Day Returns'!G202-'Stocks 1 Day Returns'!G$285</f>
        <v>-2.7354456358367845E-2</v>
      </c>
      <c r="V202" s="132">
        <f>'Stocks 1 Day Returns'!H202-'Stocks 1 Day Returns'!H$285</f>
        <v>-1.3035491959229702E-2</v>
      </c>
      <c r="W202" s="132">
        <f>'Stocks 1 Day Returns'!I202-'Stocks 1 Day Returns'!I$285</f>
        <v>-1.3514254259547432E-2</v>
      </c>
      <c r="X202" s="132">
        <f>'Stocks 1 Day Returns'!J202-'Stocks 1 Day Returns'!J$285</f>
        <v>3.2115544612182245E-2</v>
      </c>
      <c r="Y202" s="132">
        <f>'Stocks 1 Day Returns'!K202-'Stocks 1 Day Returns'!K$285</f>
        <v>-2.0111572424170124E-2</v>
      </c>
      <c r="Z202" s="133">
        <f>'Stocks 1 Day Returns'!L202-'Stocks 1 Day Returns'!L$285</f>
        <v>-8.6366128985507261E-4</v>
      </c>
    </row>
    <row r="203" spans="1:26" ht="15.6">
      <c r="A203" s="130">
        <v>45736</v>
      </c>
      <c r="B203" s="131">
        <v>9.7828908962389605E-3</v>
      </c>
      <c r="C203" s="131">
        <v>1.1142073462534707E-2</v>
      </c>
      <c r="D203" s="131">
        <v>1.3957309546145602E-2</v>
      </c>
      <c r="E203" s="131">
        <v>8.2101939154806125E-3</v>
      </c>
      <c r="F203" s="131">
        <v>2.031726793356281E-3</v>
      </c>
      <c r="G203" s="131">
        <v>1.2782738126458693E-2</v>
      </c>
      <c r="H203" s="131">
        <v>9.3803213538183883E-3</v>
      </c>
      <c r="I203" s="131">
        <v>2.0987452322833056E-2</v>
      </c>
      <c r="J203" s="131">
        <v>1.7762665030089941E-2</v>
      </c>
      <c r="K203" s="131">
        <v>1.3458866204453912E-2</v>
      </c>
      <c r="L203" s="7">
        <v>-9.2671999999999997E-3</v>
      </c>
      <c r="O203" s="1">
        <v>45736</v>
      </c>
      <c r="P203" s="132">
        <f>'Stocks 1 Day Returns'!B203-'Stocks 1 Day Returns'!B$285</f>
        <v>1.0597116490481513E-2</v>
      </c>
      <c r="Q203" s="132">
        <f>'Stocks 1 Day Returns'!C203-'Stocks 1 Day Returns'!C$285</f>
        <v>1.0604766664450536E-2</v>
      </c>
      <c r="R203" s="132">
        <f>'Stocks 1 Day Returns'!D203-'Stocks 1 Day Returns'!D$285</f>
        <v>1.349992595188404E-2</v>
      </c>
      <c r="S203" s="132">
        <f>'Stocks 1 Day Returns'!E203-'Stocks 1 Day Returns'!E$285</f>
        <v>8.173303331158694E-3</v>
      </c>
      <c r="T203" s="132">
        <f>'Stocks 1 Day Returns'!F203-'Stocks 1 Day Returns'!F$285</f>
        <v>1.4486141724508875E-3</v>
      </c>
      <c r="U203" s="132">
        <f>'Stocks 1 Day Returns'!G203-'Stocks 1 Day Returns'!G$285</f>
        <v>1.3497698366500959E-2</v>
      </c>
      <c r="V203" s="132">
        <f>'Stocks 1 Day Returns'!H203-'Stocks 1 Day Returns'!H$285</f>
        <v>7.3591308598982587E-3</v>
      </c>
      <c r="W203" s="132">
        <f>'Stocks 1 Day Returns'!I203-'Stocks 1 Day Returns'!I$285</f>
        <v>2.1256357637900691E-2</v>
      </c>
      <c r="X203" s="132">
        <f>'Stocks 1 Day Returns'!J203-'Stocks 1 Day Returns'!J$285</f>
        <v>1.7022585514143596E-2</v>
      </c>
      <c r="Y203" s="132">
        <f>'Stocks 1 Day Returns'!K203-'Stocks 1 Day Returns'!K$285</f>
        <v>1.2971084499978011E-2</v>
      </c>
      <c r="Z203" s="133">
        <f>'Stocks 1 Day Returns'!L203-'Stocks 1 Day Returns'!L$285</f>
        <v>-9.5036612898550723E-3</v>
      </c>
    </row>
    <row r="204" spans="1:26" ht="15.6">
      <c r="A204" s="130">
        <v>45737</v>
      </c>
      <c r="B204" s="131">
        <v>3.1424813242389993E-2</v>
      </c>
      <c r="C204" s="131">
        <v>3.8510695072904166E-2</v>
      </c>
      <c r="D204" s="131">
        <v>3.0309414634727805E-2</v>
      </c>
      <c r="E204" s="131">
        <v>1.3292836536094699E-2</v>
      </c>
      <c r="F204" s="131">
        <v>2.4852679876691042E-2</v>
      </c>
      <c r="G204" s="131">
        <v>-4.7031793325728488E-2</v>
      </c>
      <c r="H204" s="131">
        <v>2.6087679587076362E-2</v>
      </c>
      <c r="I204" s="131">
        <v>1.8546530758567492E-2</v>
      </c>
      <c r="J204" s="131">
        <v>4.9790808627138139E-2</v>
      </c>
      <c r="K204" s="131">
        <v>2.5254042995930037E-2</v>
      </c>
      <c r="L204" s="7">
        <v>1.2588149999999999E-2</v>
      </c>
      <c r="O204" s="1">
        <v>45737</v>
      </c>
      <c r="P204" s="132">
        <f>'Stocks 1 Day Returns'!B204-'Stocks 1 Day Returns'!B$285</f>
        <v>3.2239038836632546E-2</v>
      </c>
      <c r="Q204" s="132">
        <f>'Stocks 1 Day Returns'!C204-'Stocks 1 Day Returns'!C$285</f>
        <v>3.7973388274819997E-2</v>
      </c>
      <c r="R204" s="132">
        <f>'Stocks 1 Day Returns'!D204-'Stocks 1 Day Returns'!D$285</f>
        <v>2.9852031040466243E-2</v>
      </c>
      <c r="S204" s="132">
        <f>'Stocks 1 Day Returns'!E204-'Stocks 1 Day Returns'!E$285</f>
        <v>1.325594595177278E-2</v>
      </c>
      <c r="T204" s="132">
        <f>'Stocks 1 Day Returns'!F204-'Stocks 1 Day Returns'!F$285</f>
        <v>2.4269567255785648E-2</v>
      </c>
      <c r="U204" s="132">
        <f>'Stocks 1 Day Returns'!G204-'Stocks 1 Day Returns'!G$285</f>
        <v>-4.6316833085686224E-2</v>
      </c>
      <c r="V204" s="132">
        <f>'Stocks 1 Day Returns'!H204-'Stocks 1 Day Returns'!H$285</f>
        <v>2.4066489093156233E-2</v>
      </c>
      <c r="W204" s="132">
        <f>'Stocks 1 Day Returns'!I204-'Stocks 1 Day Returns'!I$285</f>
        <v>1.8815436073635127E-2</v>
      </c>
      <c r="X204" s="132">
        <f>'Stocks 1 Day Returns'!J204-'Stocks 1 Day Returns'!J$285</f>
        <v>4.9050729111191793E-2</v>
      </c>
      <c r="Y204" s="132">
        <f>'Stocks 1 Day Returns'!K204-'Stocks 1 Day Returns'!K$285</f>
        <v>2.4766261291454136E-2</v>
      </c>
      <c r="Z204" s="133">
        <f>'Stocks 1 Day Returns'!L204-'Stocks 1 Day Returns'!L$285</f>
        <v>1.2351688710144927E-2</v>
      </c>
    </row>
    <row r="205" spans="1:26" ht="15.6">
      <c r="A205" s="130">
        <v>45742</v>
      </c>
      <c r="B205" s="131">
        <v>-2.8547192715785097E-2</v>
      </c>
      <c r="C205" s="131">
        <v>-6.152644662459128E-3</v>
      </c>
      <c r="D205" s="131">
        <v>-9.3770057047304345E-3</v>
      </c>
      <c r="E205" s="131">
        <v>1.713833927919195E-2</v>
      </c>
      <c r="F205" s="131">
        <v>-4.3926696421192624E-3</v>
      </c>
      <c r="G205" s="131">
        <v>1.4633222062323981E-2</v>
      </c>
      <c r="H205" s="131">
        <v>-2.7496438659046385E-2</v>
      </c>
      <c r="I205" s="131">
        <v>1.6086823063488076E-2</v>
      </c>
      <c r="J205" s="131">
        <v>-1.8403392442233768E-2</v>
      </c>
      <c r="K205" s="131">
        <v>-1.8542196771583419E-2</v>
      </c>
      <c r="L205" s="7">
        <v>-7.6883999999999997E-3</v>
      </c>
      <c r="O205" s="1">
        <v>45742</v>
      </c>
      <c r="P205" s="132">
        <f>'Stocks 1 Day Returns'!B205-'Stocks 1 Day Returns'!B$285</f>
        <v>-2.7732967121542544E-2</v>
      </c>
      <c r="Q205" s="132">
        <f>'Stocks 1 Day Returns'!C205-'Stocks 1 Day Returns'!C$285</f>
        <v>-6.6899514605432992E-3</v>
      </c>
      <c r="R205" s="132">
        <f>'Stocks 1 Day Returns'!D205-'Stocks 1 Day Returns'!D$285</f>
        <v>-9.8343892989919968E-3</v>
      </c>
      <c r="S205" s="132">
        <f>'Stocks 1 Day Returns'!E205-'Stocks 1 Day Returns'!E$285</f>
        <v>1.7101448694870031E-2</v>
      </c>
      <c r="T205" s="132">
        <f>'Stocks 1 Day Returns'!F205-'Stocks 1 Day Returns'!F$285</f>
        <v>-4.9757822630246556E-3</v>
      </c>
      <c r="U205" s="132">
        <f>'Stocks 1 Day Returns'!G205-'Stocks 1 Day Returns'!G$285</f>
        <v>1.5348182302366247E-2</v>
      </c>
      <c r="V205" s="132">
        <f>'Stocks 1 Day Returns'!H205-'Stocks 1 Day Returns'!H$285</f>
        <v>-2.9517629152966515E-2</v>
      </c>
      <c r="W205" s="132">
        <f>'Stocks 1 Day Returns'!I205-'Stocks 1 Day Returns'!I$285</f>
        <v>1.6355728378555711E-2</v>
      </c>
      <c r="X205" s="132">
        <f>'Stocks 1 Day Returns'!J205-'Stocks 1 Day Returns'!J$285</f>
        <v>-1.9143471958180114E-2</v>
      </c>
      <c r="Y205" s="132">
        <f>'Stocks 1 Day Returns'!K205-'Stocks 1 Day Returns'!K$285</f>
        <v>-1.902997847605932E-2</v>
      </c>
      <c r="Z205" s="133">
        <f>'Stocks 1 Day Returns'!L205-'Stocks 1 Day Returns'!L$285</f>
        <v>-7.9248612898550723E-3</v>
      </c>
    </row>
    <row r="206" spans="1:26" ht="15.6">
      <c r="A206" s="130">
        <v>45743</v>
      </c>
      <c r="B206" s="131">
        <v>8.7014248290468998E-3</v>
      </c>
      <c r="C206" s="131">
        <v>1.0634647331935865E-2</v>
      </c>
      <c r="D206" s="131">
        <v>1.724819577607839E-3</v>
      </c>
      <c r="E206" s="131">
        <v>-6.3131838747594315E-3</v>
      </c>
      <c r="F206" s="131">
        <v>-3.1146383921326626E-3</v>
      </c>
      <c r="G206" s="131">
        <v>1.1864881400851512E-3</v>
      </c>
      <c r="H206" s="131">
        <v>-7.3453026002793353E-2</v>
      </c>
      <c r="I206" s="131">
        <v>-7.6994603824120933E-3</v>
      </c>
      <c r="J206" s="131">
        <v>3.297225142151694E-3</v>
      </c>
      <c r="K206" s="131">
        <v>1.304068238367595E-3</v>
      </c>
      <c r="L206" s="7">
        <v>1.0186489999999999E-2</v>
      </c>
      <c r="O206" s="1">
        <v>45743</v>
      </c>
      <c r="P206" s="132">
        <f>'Stocks 1 Day Returns'!B206-'Stocks 1 Day Returns'!B$285</f>
        <v>9.5156504232894526E-3</v>
      </c>
      <c r="Q206" s="132">
        <f>'Stocks 1 Day Returns'!C206-'Stocks 1 Day Returns'!C$285</f>
        <v>1.0097340533851694E-2</v>
      </c>
      <c r="R206" s="132">
        <f>'Stocks 1 Day Returns'!D206-'Stocks 1 Day Returns'!D$285</f>
        <v>1.2674359833462767E-3</v>
      </c>
      <c r="S206" s="132">
        <f>'Stocks 1 Day Returns'!E206-'Stocks 1 Day Returns'!E$285</f>
        <v>-6.3500744590813509E-3</v>
      </c>
      <c r="T206" s="132">
        <f>'Stocks 1 Day Returns'!F206-'Stocks 1 Day Returns'!F$285</f>
        <v>-3.6977510130380559E-3</v>
      </c>
      <c r="U206" s="132">
        <f>'Stocks 1 Day Returns'!G206-'Stocks 1 Day Returns'!G$285</f>
        <v>1.9014483801274179E-3</v>
      </c>
      <c r="V206" s="132">
        <f>'Stocks 1 Day Returns'!H206-'Stocks 1 Day Returns'!H$285</f>
        <v>-7.5474216496713487E-2</v>
      </c>
      <c r="W206" s="132">
        <f>'Stocks 1 Day Returns'!I206-'Stocks 1 Day Returns'!I$285</f>
        <v>-7.4305550673444583E-3</v>
      </c>
      <c r="X206" s="132">
        <f>'Stocks 1 Day Returns'!J206-'Stocks 1 Day Returns'!J$285</f>
        <v>2.5571456262053474E-3</v>
      </c>
      <c r="Y206" s="132">
        <f>'Stocks 1 Day Returns'!K206-'Stocks 1 Day Returns'!K$285</f>
        <v>8.1628653389169479E-4</v>
      </c>
      <c r="Z206" s="133">
        <f>'Stocks 1 Day Returns'!L206-'Stocks 1 Day Returns'!L$285</f>
        <v>9.9500287101449269E-3</v>
      </c>
    </row>
    <row r="207" spans="1:26" ht="15.6">
      <c r="A207" s="130">
        <v>45744</v>
      </c>
      <c r="B207" s="131">
        <v>-4.2771900212469682E-2</v>
      </c>
      <c r="C207" s="131">
        <v>-3.0878274460528821E-2</v>
      </c>
      <c r="D207" s="131">
        <v>-3.4442442823001795E-2</v>
      </c>
      <c r="E207" s="131">
        <v>-1.3171292435644522E-2</v>
      </c>
      <c r="F207" s="131">
        <v>-2.800410166388112E-2</v>
      </c>
      <c r="G207" s="131">
        <v>-1.343567928307221E-2</v>
      </c>
      <c r="H207" s="131">
        <v>-1.538364172740414E-2</v>
      </c>
      <c r="I207" s="131">
        <v>-7.7608351288360744E-3</v>
      </c>
      <c r="J207" s="131">
        <v>-3.6654692093809116E-2</v>
      </c>
      <c r="K207" s="131">
        <v>-4.7134105953434036E-2</v>
      </c>
      <c r="L207" s="7">
        <v>-1.37882E-2</v>
      </c>
      <c r="O207" s="1">
        <v>45744</v>
      </c>
      <c r="P207" s="132">
        <f>'Stocks 1 Day Returns'!B207-'Stocks 1 Day Returns'!B$285</f>
        <v>-4.195767461822713E-2</v>
      </c>
      <c r="Q207" s="132">
        <f>'Stocks 1 Day Returns'!C207-'Stocks 1 Day Returns'!C$285</f>
        <v>-3.141558125861299E-2</v>
      </c>
      <c r="R207" s="132">
        <f>'Stocks 1 Day Returns'!D207-'Stocks 1 Day Returns'!D$285</f>
        <v>-3.4899826417263358E-2</v>
      </c>
      <c r="S207" s="132">
        <f>'Stocks 1 Day Returns'!E207-'Stocks 1 Day Returns'!E$285</f>
        <v>-1.320818301996644E-2</v>
      </c>
      <c r="T207" s="132">
        <f>'Stocks 1 Day Returns'!F207-'Stocks 1 Day Returns'!F$285</f>
        <v>-2.8587214284786513E-2</v>
      </c>
      <c r="U207" s="132">
        <f>'Stocks 1 Day Returns'!G207-'Stocks 1 Day Returns'!G$285</f>
        <v>-1.2720719043029944E-2</v>
      </c>
      <c r="V207" s="132">
        <f>'Stocks 1 Day Returns'!H207-'Stocks 1 Day Returns'!H$285</f>
        <v>-1.740483222132427E-2</v>
      </c>
      <c r="W207" s="132">
        <f>'Stocks 1 Day Returns'!I207-'Stocks 1 Day Returns'!I$285</f>
        <v>-7.4919298137684394E-3</v>
      </c>
      <c r="X207" s="132">
        <f>'Stocks 1 Day Returns'!J207-'Stocks 1 Day Returns'!J$285</f>
        <v>-3.7394771609755462E-2</v>
      </c>
      <c r="Y207" s="132">
        <f>'Stocks 1 Day Returns'!K207-'Stocks 1 Day Returns'!K$285</f>
        <v>-4.7621887657909936E-2</v>
      </c>
      <c r="Z207" s="133">
        <f>'Stocks 1 Day Returns'!L207-'Stocks 1 Day Returns'!L$285</f>
        <v>-1.4024661289855073E-2</v>
      </c>
    </row>
    <row r="208" spans="1:26" ht="15.6">
      <c r="A208" s="130">
        <v>45749</v>
      </c>
      <c r="B208" s="131">
        <v>-1.0468649446242706E-2</v>
      </c>
      <c r="C208" s="131">
        <v>-4.2038839579937592E-3</v>
      </c>
      <c r="D208" s="131">
        <v>-7.4471434182364904E-3</v>
      </c>
      <c r="E208" s="131">
        <v>-6.9960191732894028E-3</v>
      </c>
      <c r="F208" s="131">
        <v>-5.2847558078781276E-3</v>
      </c>
      <c r="G208" s="131">
        <v>5.7691689897039211E-3</v>
      </c>
      <c r="H208" s="131">
        <v>7.8061174573185177E-3</v>
      </c>
      <c r="I208" s="131">
        <v>-1.9334798462026903E-2</v>
      </c>
      <c r="J208" s="131">
        <v>-5.0151631984747258E-3</v>
      </c>
      <c r="K208" s="131">
        <v>1.2518815561447516E-2</v>
      </c>
      <c r="L208" s="7">
        <v>3.6292999999999998E-3</v>
      </c>
      <c r="O208" s="1">
        <v>45749</v>
      </c>
      <c r="P208" s="132">
        <f>'Stocks 1 Day Returns'!B208-'Stocks 1 Day Returns'!B$285</f>
        <v>-9.6544238520001532E-3</v>
      </c>
      <c r="Q208" s="132">
        <f>'Stocks 1 Day Returns'!C208-'Stocks 1 Day Returns'!C$285</f>
        <v>-4.7411907560779305E-3</v>
      </c>
      <c r="R208" s="132">
        <f>'Stocks 1 Day Returns'!D208-'Stocks 1 Day Returns'!D$285</f>
        <v>-7.9045270124980527E-3</v>
      </c>
      <c r="S208" s="132">
        <f>'Stocks 1 Day Returns'!E208-'Stocks 1 Day Returns'!E$285</f>
        <v>-7.0329097576113222E-3</v>
      </c>
      <c r="T208" s="132">
        <f>'Stocks 1 Day Returns'!F208-'Stocks 1 Day Returns'!F$285</f>
        <v>-5.8678684287835209E-3</v>
      </c>
      <c r="U208" s="132">
        <f>'Stocks 1 Day Returns'!G208-'Stocks 1 Day Returns'!G$285</f>
        <v>6.4841292297461873E-3</v>
      </c>
      <c r="V208" s="132">
        <f>'Stocks 1 Day Returns'!H208-'Stocks 1 Day Returns'!H$285</f>
        <v>5.7849269633983881E-3</v>
      </c>
      <c r="W208" s="132">
        <f>'Stocks 1 Day Returns'!I208-'Stocks 1 Day Returns'!I$285</f>
        <v>-1.9065893146959268E-2</v>
      </c>
      <c r="X208" s="132">
        <f>'Stocks 1 Day Returns'!J208-'Stocks 1 Day Returns'!J$285</f>
        <v>-5.7552427144210725E-3</v>
      </c>
      <c r="Y208" s="132">
        <f>'Stocks 1 Day Returns'!K208-'Stocks 1 Day Returns'!K$285</f>
        <v>1.2031033856971615E-2</v>
      </c>
      <c r="Z208" s="133">
        <f>'Stocks 1 Day Returns'!L208-'Stocks 1 Day Returns'!L$285</f>
        <v>3.3928387101449273E-3</v>
      </c>
    </row>
    <row r="209" spans="1:26" ht="15.6">
      <c r="A209" s="130">
        <v>45750</v>
      </c>
      <c r="B209" s="131">
        <v>1.6643558972118333E-2</v>
      </c>
      <c r="C209" s="131">
        <v>-9.5861917982772882E-2</v>
      </c>
      <c r="D209" s="131">
        <v>-2.7294172453626309E-2</v>
      </c>
      <c r="E209" s="131">
        <v>-7.6432725691956582E-2</v>
      </c>
      <c r="F209" s="131">
        <v>-9.576415876399369E-2</v>
      </c>
      <c r="G209" s="131">
        <v>-0.12285382543007706</v>
      </c>
      <c r="H209" s="131">
        <v>-4.6941476151074357E-2</v>
      </c>
      <c r="I209" s="131">
        <v>-6.5692809836749966E-2</v>
      </c>
      <c r="J209" s="131">
        <v>-0.10807030217806701</v>
      </c>
      <c r="K209" s="131">
        <v>-9.3207138614735507E-2</v>
      </c>
      <c r="L209" s="7">
        <v>1.3046799999999999E-3</v>
      </c>
      <c r="O209" s="1">
        <v>45750</v>
      </c>
      <c r="P209" s="132">
        <f>'Stocks 1 Day Returns'!B209-'Stocks 1 Day Returns'!B$285</f>
        <v>1.7457784566360886E-2</v>
      </c>
      <c r="Q209" s="132">
        <f>'Stocks 1 Day Returns'!C209-'Stocks 1 Day Returns'!C$285</f>
        <v>-9.6399224780857051E-2</v>
      </c>
      <c r="R209" s="132">
        <f>'Stocks 1 Day Returns'!D209-'Stocks 1 Day Returns'!D$285</f>
        <v>-2.7751556047887871E-2</v>
      </c>
      <c r="S209" s="132">
        <f>'Stocks 1 Day Returns'!E209-'Stocks 1 Day Returns'!E$285</f>
        <v>-7.6469616276278504E-2</v>
      </c>
      <c r="T209" s="132">
        <f>'Stocks 1 Day Returns'!F209-'Stocks 1 Day Returns'!F$285</f>
        <v>-9.6347271384899083E-2</v>
      </c>
      <c r="U209" s="132">
        <f>'Stocks 1 Day Returns'!G209-'Stocks 1 Day Returns'!G$285</f>
        <v>-0.12213886519003479</v>
      </c>
      <c r="V209" s="132">
        <f>'Stocks 1 Day Returns'!H209-'Stocks 1 Day Returns'!H$285</f>
        <v>-4.896266664499449E-2</v>
      </c>
      <c r="W209" s="132">
        <f>'Stocks 1 Day Returns'!I209-'Stocks 1 Day Returns'!I$285</f>
        <v>-6.5423904521682327E-2</v>
      </c>
      <c r="X209" s="132">
        <f>'Stocks 1 Day Returns'!J209-'Stocks 1 Day Returns'!J$285</f>
        <v>-0.10881038169401336</v>
      </c>
      <c r="Y209" s="132">
        <f>'Stocks 1 Day Returns'!K209-'Stocks 1 Day Returns'!K$285</f>
        <v>-9.3694920319211408E-2</v>
      </c>
      <c r="Z209" s="133">
        <f>'Stocks 1 Day Returns'!L209-'Stocks 1 Day Returns'!L$285</f>
        <v>1.0682187101449271E-3</v>
      </c>
    </row>
    <row r="210" spans="1:26" ht="15.6">
      <c r="A210" s="130">
        <v>45751</v>
      </c>
      <c r="B210" s="131">
        <v>-0.11679547229827003</v>
      </c>
      <c r="C210" s="131">
        <v>-7.4742718609172143E-2</v>
      </c>
      <c r="D210" s="131">
        <v>-3.7495877509544751E-2</v>
      </c>
      <c r="E210" s="131">
        <v>-5.0238032914527553E-2</v>
      </c>
      <c r="F210" s="131">
        <v>-6.1651896040486487E-2</v>
      </c>
      <c r="G210" s="131">
        <v>-2.8539227160196412E-2</v>
      </c>
      <c r="H210" s="131">
        <v>-3.939890964418935E-2</v>
      </c>
      <c r="I210" s="131">
        <v>-8.4080976180629596E-2</v>
      </c>
      <c r="J210" s="131">
        <v>-9.6702236016088405E-2</v>
      </c>
      <c r="K210" s="131">
        <v>-4.345156293528285E-2</v>
      </c>
      <c r="L210" s="7">
        <v>6.4388700000000002E-3</v>
      </c>
      <c r="O210" s="1">
        <v>45751</v>
      </c>
      <c r="P210" s="132">
        <f>'Stocks 1 Day Returns'!B210-'Stocks 1 Day Returns'!B$285</f>
        <v>-0.11598124670402749</v>
      </c>
      <c r="Q210" s="132">
        <f>'Stocks 1 Day Returns'!C210-'Stocks 1 Day Returns'!C$285</f>
        <v>-7.5280025407256312E-2</v>
      </c>
      <c r="R210" s="132">
        <f>'Stocks 1 Day Returns'!D210-'Stocks 1 Day Returns'!D$285</f>
        <v>-3.7953261103806313E-2</v>
      </c>
      <c r="S210" s="132">
        <f>'Stocks 1 Day Returns'!E210-'Stocks 1 Day Returns'!E$285</f>
        <v>-5.0274923498849475E-2</v>
      </c>
      <c r="T210" s="132">
        <f>'Stocks 1 Day Returns'!F210-'Stocks 1 Day Returns'!F$285</f>
        <v>-6.223500866139188E-2</v>
      </c>
      <c r="U210" s="132">
        <f>'Stocks 1 Day Returns'!G210-'Stocks 1 Day Returns'!G$285</f>
        <v>-2.7824266920154144E-2</v>
      </c>
      <c r="V210" s="132">
        <f>'Stocks 1 Day Returns'!H210-'Stocks 1 Day Returns'!H$285</f>
        <v>-4.1420100138109484E-2</v>
      </c>
      <c r="W210" s="132">
        <f>'Stocks 1 Day Returns'!I210-'Stocks 1 Day Returns'!I$285</f>
        <v>-8.3812070865561958E-2</v>
      </c>
      <c r="X210" s="132">
        <f>'Stocks 1 Day Returns'!J210-'Stocks 1 Day Returns'!J$285</f>
        <v>-9.7442315532034751E-2</v>
      </c>
      <c r="Y210" s="132">
        <f>'Stocks 1 Day Returns'!K210-'Stocks 1 Day Returns'!K$285</f>
        <v>-4.3939344639758751E-2</v>
      </c>
      <c r="Z210" s="133">
        <f>'Stocks 1 Day Returns'!L210-'Stocks 1 Day Returns'!L$285</f>
        <v>6.2024087101449276E-3</v>
      </c>
    </row>
    <row r="211" spans="1:26" ht="15.6">
      <c r="A211" s="130">
        <v>45756</v>
      </c>
      <c r="B211" s="131">
        <v>0.1775452461526954</v>
      </c>
      <c r="C211" s="131">
        <v>0.14358732277705211</v>
      </c>
      <c r="D211" s="131">
        <v>9.2072712676951385E-2</v>
      </c>
      <c r="E211" s="131">
        <v>8.3681627301318118E-2</v>
      </c>
      <c r="F211" s="131">
        <v>0.10953047984230269</v>
      </c>
      <c r="G211" s="131">
        <v>9.1062483682909034E-2</v>
      </c>
      <c r="H211" s="131">
        <v>6.7684726262384975E-2</v>
      </c>
      <c r="I211" s="131">
        <v>5.7486556022397828E-2</v>
      </c>
      <c r="J211" s="131">
        <v>0.14403633354639944</v>
      </c>
      <c r="K211" s="131">
        <v>0.11035109077253447</v>
      </c>
      <c r="L211" s="7">
        <v>-9.3340999999999997E-3</v>
      </c>
      <c r="O211" s="1">
        <v>45756</v>
      </c>
      <c r="P211" s="132">
        <f>'Stocks 1 Day Returns'!B211-'Stocks 1 Day Returns'!B$285</f>
        <v>0.17835947174693795</v>
      </c>
      <c r="Q211" s="132">
        <f>'Stocks 1 Day Returns'!C211-'Stocks 1 Day Returns'!C$285</f>
        <v>0.14305001597896794</v>
      </c>
      <c r="R211" s="132">
        <f>'Stocks 1 Day Returns'!D211-'Stocks 1 Day Returns'!D$285</f>
        <v>9.1615329082689823E-2</v>
      </c>
      <c r="S211" s="132">
        <f>'Stocks 1 Day Returns'!E211-'Stocks 1 Day Returns'!E$285</f>
        <v>8.3644736716996196E-2</v>
      </c>
      <c r="T211" s="132">
        <f>'Stocks 1 Day Returns'!F211-'Stocks 1 Day Returns'!F$285</f>
        <v>0.10894736722139729</v>
      </c>
      <c r="U211" s="132">
        <f>'Stocks 1 Day Returns'!G211-'Stocks 1 Day Returns'!G$285</f>
        <v>9.1777443922951299E-2</v>
      </c>
      <c r="V211" s="132">
        <f>'Stocks 1 Day Returns'!H211-'Stocks 1 Day Returns'!H$285</f>
        <v>6.5663535768464842E-2</v>
      </c>
      <c r="W211" s="132">
        <f>'Stocks 1 Day Returns'!I211-'Stocks 1 Day Returns'!I$285</f>
        <v>5.7755461337465466E-2</v>
      </c>
      <c r="X211" s="132">
        <f>'Stocks 1 Day Returns'!J211-'Stocks 1 Day Returns'!J$285</f>
        <v>0.1432962540304531</v>
      </c>
      <c r="Y211" s="132">
        <f>'Stocks 1 Day Returns'!K211-'Stocks 1 Day Returns'!K$285</f>
        <v>0.10986330906805856</v>
      </c>
      <c r="Z211" s="133">
        <f>'Stocks 1 Day Returns'!L211-'Stocks 1 Day Returns'!L$285</f>
        <v>-9.5705612898550722E-3</v>
      </c>
    </row>
    <row r="212" spans="1:26" ht="15.6">
      <c r="A212" s="130">
        <v>45757</v>
      </c>
      <c r="B212" s="131">
        <v>-6.9850114237034799E-2</v>
      </c>
      <c r="C212" s="131">
        <v>-3.5354922836601577E-2</v>
      </c>
      <c r="D212" s="131">
        <v>-1.622808287073374E-2</v>
      </c>
      <c r="E212" s="131">
        <v>-1.9336620773520163E-2</v>
      </c>
      <c r="F212" s="131">
        <v>-6.1062125344023666E-2</v>
      </c>
      <c r="G212" s="131">
        <v>-4.5989107732016699E-2</v>
      </c>
      <c r="H212" s="131">
        <v>-3.6916585344991315E-2</v>
      </c>
      <c r="I212" s="131">
        <v>-6.8875132627051361E-2</v>
      </c>
      <c r="J212" s="131">
        <v>-2.5847887556989857E-2</v>
      </c>
      <c r="K212" s="131">
        <v>-4.4730249030768277E-2</v>
      </c>
      <c r="L212" s="7">
        <v>8.2601600000000008E-3</v>
      </c>
      <c r="O212" s="1">
        <v>45757</v>
      </c>
      <c r="P212" s="132">
        <f>'Stocks 1 Day Returns'!B212-'Stocks 1 Day Returns'!B$285</f>
        <v>-6.9035888642792254E-2</v>
      </c>
      <c r="Q212" s="132">
        <f>'Stocks 1 Day Returns'!C212-'Stocks 1 Day Returns'!C$285</f>
        <v>-3.5892229634685746E-2</v>
      </c>
      <c r="R212" s="132">
        <f>'Stocks 1 Day Returns'!D212-'Stocks 1 Day Returns'!D$285</f>
        <v>-1.6685466464995302E-2</v>
      </c>
      <c r="S212" s="132">
        <f>'Stocks 1 Day Returns'!E212-'Stocks 1 Day Returns'!E$285</f>
        <v>-1.9373511357842082E-2</v>
      </c>
      <c r="T212" s="132">
        <f>'Stocks 1 Day Returns'!F212-'Stocks 1 Day Returns'!F$285</f>
        <v>-6.1645237964929059E-2</v>
      </c>
      <c r="U212" s="132">
        <f>'Stocks 1 Day Returns'!G212-'Stocks 1 Day Returns'!G$285</f>
        <v>-4.5274147491974434E-2</v>
      </c>
      <c r="V212" s="132">
        <f>'Stocks 1 Day Returns'!H212-'Stocks 1 Day Returns'!H$285</f>
        <v>-3.8937775838911448E-2</v>
      </c>
      <c r="W212" s="132">
        <f>'Stocks 1 Day Returns'!I212-'Stocks 1 Day Returns'!I$285</f>
        <v>-6.8606227311983722E-2</v>
      </c>
      <c r="X212" s="132">
        <f>'Stocks 1 Day Returns'!J212-'Stocks 1 Day Returns'!J$285</f>
        <v>-2.6587967072936203E-2</v>
      </c>
      <c r="Y212" s="132">
        <f>'Stocks 1 Day Returns'!K212-'Stocks 1 Day Returns'!K$285</f>
        <v>-4.5218030735244177E-2</v>
      </c>
      <c r="Z212" s="133">
        <f>'Stocks 1 Day Returns'!L212-'Stocks 1 Day Returns'!L$285</f>
        <v>8.0236987101449282E-3</v>
      </c>
    </row>
    <row r="213" spans="1:26" ht="15.6">
      <c r="A213" s="130">
        <v>45758</v>
      </c>
      <c r="B213" s="131">
        <v>-1.9457065511396032E-2</v>
      </c>
      <c r="C213" s="131">
        <v>2.758406801337987E-2</v>
      </c>
      <c r="D213" s="131">
        <v>5.8824279942004676E-3</v>
      </c>
      <c r="E213" s="131">
        <v>4.1016113927550002E-4</v>
      </c>
      <c r="F213" s="131">
        <v>-1.644218949969023E-2</v>
      </c>
      <c r="G213" s="131">
        <v>-5.9482523498057827E-3</v>
      </c>
      <c r="H213" s="131">
        <v>-1.4761028927223085E-2</v>
      </c>
      <c r="I213" s="131">
        <v>-7.7475399525492872E-3</v>
      </c>
      <c r="J213" s="131">
        <v>-4.1213259375383338E-3</v>
      </c>
      <c r="K213" s="131">
        <v>7.3865810391886555E-3</v>
      </c>
      <c r="L213" s="7">
        <v>1.1551870000000001E-2</v>
      </c>
      <c r="O213" s="1">
        <v>45758</v>
      </c>
      <c r="P213" s="132">
        <f>'Stocks 1 Day Returns'!B213-'Stocks 1 Day Returns'!B$285</f>
        <v>-1.8642839917153479E-2</v>
      </c>
      <c r="Q213" s="132">
        <f>'Stocks 1 Day Returns'!C213-'Stocks 1 Day Returns'!C$285</f>
        <v>2.7046761215295697E-2</v>
      </c>
      <c r="R213" s="132">
        <f>'Stocks 1 Day Returns'!D213-'Stocks 1 Day Returns'!D$285</f>
        <v>5.4250443999389053E-3</v>
      </c>
      <c r="S213" s="132">
        <f>'Stocks 1 Day Returns'!E213-'Stocks 1 Day Returns'!E$285</f>
        <v>3.7327055495358068E-4</v>
      </c>
      <c r="T213" s="132">
        <f>'Stocks 1 Day Returns'!F213-'Stocks 1 Day Returns'!F$285</f>
        <v>-1.7025302120595623E-2</v>
      </c>
      <c r="U213" s="132">
        <f>'Stocks 1 Day Returns'!G213-'Stocks 1 Day Returns'!G$285</f>
        <v>-5.2332921097635165E-3</v>
      </c>
      <c r="V213" s="132">
        <f>'Stocks 1 Day Returns'!H213-'Stocks 1 Day Returns'!H$285</f>
        <v>-1.6782219421143215E-2</v>
      </c>
      <c r="W213" s="132">
        <f>'Stocks 1 Day Returns'!I213-'Stocks 1 Day Returns'!I$285</f>
        <v>-7.4786346374816522E-3</v>
      </c>
      <c r="X213" s="132">
        <f>'Stocks 1 Day Returns'!J213-'Stocks 1 Day Returns'!J$285</f>
        <v>-4.8614054534846804E-3</v>
      </c>
      <c r="Y213" s="132">
        <f>'Stocks 1 Day Returns'!K213-'Stocks 1 Day Returns'!K$285</f>
        <v>6.8987993347127555E-3</v>
      </c>
      <c r="Z213" s="133">
        <f>'Stocks 1 Day Returns'!L213-'Stocks 1 Day Returns'!L$285</f>
        <v>1.1315408710144928E-2</v>
      </c>
    </row>
    <row r="214" spans="1:26" ht="15.6">
      <c r="A214" s="130">
        <v>45763</v>
      </c>
      <c r="B214" s="131">
        <v>-3.6698020292667555E-2</v>
      </c>
      <c r="C214" s="131">
        <v>-4.4353753214188885E-2</v>
      </c>
      <c r="D214" s="131">
        <v>-4.2039383681724884E-2</v>
      </c>
      <c r="E214" s="131">
        <v>-3.0672763263853375E-2</v>
      </c>
      <c r="F214" s="131">
        <v>-3.1841152285310259E-2</v>
      </c>
      <c r="G214" s="131">
        <v>-2.3815107554494341E-2</v>
      </c>
      <c r="H214" s="131">
        <v>-1.2783955032834582E-2</v>
      </c>
      <c r="I214" s="131">
        <v>4.2054510722921989E-4</v>
      </c>
      <c r="J214" s="131">
        <v>4.3416526677186873E-4</v>
      </c>
      <c r="K214" s="131">
        <v>-3.4763670734368368E-2</v>
      </c>
      <c r="L214" s="7">
        <v>-5.4952999999999998E-3</v>
      </c>
      <c r="O214" s="1">
        <v>45763</v>
      </c>
      <c r="P214" s="132">
        <f>'Stocks 1 Day Returns'!B214-'Stocks 1 Day Returns'!B$285</f>
        <v>-3.5883794698425002E-2</v>
      </c>
      <c r="Q214" s="132">
        <f>'Stocks 1 Day Returns'!C214-'Stocks 1 Day Returns'!C$285</f>
        <v>-4.4891060012273054E-2</v>
      </c>
      <c r="R214" s="132">
        <f>'Stocks 1 Day Returns'!D214-'Stocks 1 Day Returns'!D$285</f>
        <v>-4.2496767275986447E-2</v>
      </c>
      <c r="S214" s="132">
        <f>'Stocks 1 Day Returns'!E214-'Stocks 1 Day Returns'!E$285</f>
        <v>-3.0709653848175294E-2</v>
      </c>
      <c r="T214" s="132">
        <f>'Stocks 1 Day Returns'!F214-'Stocks 1 Day Returns'!F$285</f>
        <v>-3.2424264906215652E-2</v>
      </c>
      <c r="U214" s="132">
        <f>'Stocks 1 Day Returns'!G214-'Stocks 1 Day Returns'!G$285</f>
        <v>-2.3100147314452073E-2</v>
      </c>
      <c r="V214" s="132">
        <f>'Stocks 1 Day Returns'!H214-'Stocks 1 Day Returns'!H$285</f>
        <v>-1.4805145526754711E-2</v>
      </c>
      <c r="W214" s="132">
        <f>'Stocks 1 Day Returns'!I214-'Stocks 1 Day Returns'!I$285</f>
        <v>6.8945042229685534E-4</v>
      </c>
      <c r="X214" s="132">
        <f>'Stocks 1 Day Returns'!J214-'Stocks 1 Day Returns'!J$285</f>
        <v>-3.0591424917447783E-4</v>
      </c>
      <c r="Y214" s="132">
        <f>'Stocks 1 Day Returns'!K214-'Stocks 1 Day Returns'!K$285</f>
        <v>-3.5251452438844269E-2</v>
      </c>
      <c r="Z214" s="133">
        <f>'Stocks 1 Day Returns'!L214-'Stocks 1 Day Returns'!L$285</f>
        <v>-5.7317612898550724E-3</v>
      </c>
    </row>
    <row r="215" spans="1:26" ht="15.6">
      <c r="A215" s="130">
        <v>45764</v>
      </c>
      <c r="B215" s="131">
        <v>-1.2145071861491497E-2</v>
      </c>
      <c r="C215" s="131">
        <v>1.750894066158426E-2</v>
      </c>
      <c r="D215" s="131">
        <v>-6.8323679372871426E-3</v>
      </c>
      <c r="E215" s="131">
        <v>3.5103152722411046E-3</v>
      </c>
      <c r="F215" s="131">
        <v>2.824344373853771E-2</v>
      </c>
      <c r="G215" s="131">
        <v>2.318022172702694E-2</v>
      </c>
      <c r="H215" s="131">
        <v>1.1453069915960734E-2</v>
      </c>
      <c r="I215" s="131">
        <v>2.2118551762587702E-2</v>
      </c>
      <c r="J215" s="131">
        <v>3.8335272209214732E-2</v>
      </c>
      <c r="K215" s="131">
        <v>-6.3906641476423331E-3</v>
      </c>
      <c r="L215" s="7">
        <v>4.4042700000000001E-3</v>
      </c>
      <c r="O215" s="1">
        <v>45764</v>
      </c>
      <c r="P215" s="132">
        <f>'Stocks 1 Day Returns'!B215-'Stocks 1 Day Returns'!B$285</f>
        <v>-1.1330846267248944E-2</v>
      </c>
      <c r="Q215" s="132">
        <f>'Stocks 1 Day Returns'!C215-'Stocks 1 Day Returns'!C$285</f>
        <v>1.6971633863500087E-2</v>
      </c>
      <c r="R215" s="132">
        <f>'Stocks 1 Day Returns'!D215-'Stocks 1 Day Returns'!D$285</f>
        <v>-7.2897515315487049E-3</v>
      </c>
      <c r="S215" s="132">
        <f>'Stocks 1 Day Returns'!E215-'Stocks 1 Day Returns'!E$285</f>
        <v>3.4734246879191853E-3</v>
      </c>
      <c r="T215" s="132">
        <f>'Stocks 1 Day Returns'!F215-'Stocks 1 Day Returns'!F$285</f>
        <v>2.7660331117632317E-2</v>
      </c>
      <c r="U215" s="132">
        <f>'Stocks 1 Day Returns'!G215-'Stocks 1 Day Returns'!G$285</f>
        <v>2.3895181967069207E-2</v>
      </c>
      <c r="V215" s="132">
        <f>'Stocks 1 Day Returns'!H215-'Stocks 1 Day Returns'!H$285</f>
        <v>9.4318794220406045E-3</v>
      </c>
      <c r="W215" s="132">
        <f>'Stocks 1 Day Returns'!I215-'Stocks 1 Day Returns'!I$285</f>
        <v>2.2387457077655337E-2</v>
      </c>
      <c r="X215" s="132">
        <f>'Stocks 1 Day Returns'!J215-'Stocks 1 Day Returns'!J$285</f>
        <v>3.7595192693268387E-2</v>
      </c>
      <c r="Y215" s="132">
        <f>'Stocks 1 Day Returns'!K215-'Stocks 1 Day Returns'!K$285</f>
        <v>-6.8784458521182331E-3</v>
      </c>
      <c r="Z215" s="133">
        <f>'Stocks 1 Day Returns'!L215-'Stocks 1 Day Returns'!L$285</f>
        <v>4.1678087101449275E-3</v>
      </c>
    </row>
    <row r="216" spans="1:26" ht="15.6">
      <c r="A216" s="130">
        <v>45770</v>
      </c>
      <c r="B216" s="131">
        <v>6.4533783691169022E-2</v>
      </c>
      <c r="C216" s="131">
        <v>3.3239392101934939E-2</v>
      </c>
      <c r="D216" s="131">
        <v>2.9512454920162412E-2</v>
      </c>
      <c r="E216" s="131">
        <v>1.9508864130685089E-2</v>
      </c>
      <c r="F216" s="131">
        <v>2.2756285195190129E-2</v>
      </c>
      <c r="G216" s="131">
        <v>3.0523500541381754E-2</v>
      </c>
      <c r="H216" s="131">
        <v>2.3884685278855899E-2</v>
      </c>
      <c r="I216" s="131">
        <v>4.1412409294616648E-3</v>
      </c>
      <c r="J216" s="131">
        <v>6.9831150943924447E-2</v>
      </c>
      <c r="K216" s="131">
        <v>5.191435571266001E-2</v>
      </c>
      <c r="L216" s="7">
        <v>9.0145999999999998E-4</v>
      </c>
      <c r="O216" s="1">
        <v>45770</v>
      </c>
      <c r="P216" s="132">
        <f>'Stocks 1 Day Returns'!B216-'Stocks 1 Day Returns'!B$285</f>
        <v>6.5348009285411568E-2</v>
      </c>
      <c r="Q216" s="132">
        <f>'Stocks 1 Day Returns'!C216-'Stocks 1 Day Returns'!C$285</f>
        <v>3.270208530385077E-2</v>
      </c>
      <c r="R216" s="132">
        <f>'Stocks 1 Day Returns'!D216-'Stocks 1 Day Returns'!D$285</f>
        <v>2.905507132590085E-2</v>
      </c>
      <c r="S216" s="132">
        <f>'Stocks 1 Day Returns'!E216-'Stocks 1 Day Returns'!E$285</f>
        <v>1.947197354636317E-2</v>
      </c>
      <c r="T216" s="132">
        <f>'Stocks 1 Day Returns'!F216-'Stocks 1 Day Returns'!F$285</f>
        <v>2.2173172574284736E-2</v>
      </c>
      <c r="U216" s="132">
        <f>'Stocks 1 Day Returns'!G216-'Stocks 1 Day Returns'!G$285</f>
        <v>3.1238460781424022E-2</v>
      </c>
      <c r="V216" s="132">
        <f>'Stocks 1 Day Returns'!H216-'Stocks 1 Day Returns'!H$285</f>
        <v>2.186349478493577E-2</v>
      </c>
      <c r="W216" s="132">
        <f>'Stocks 1 Day Returns'!I216-'Stocks 1 Day Returns'!I$285</f>
        <v>4.4101462445292998E-3</v>
      </c>
      <c r="X216" s="132">
        <f>'Stocks 1 Day Returns'!J216-'Stocks 1 Day Returns'!J$285</f>
        <v>6.9091071427978101E-2</v>
      </c>
      <c r="Y216" s="132">
        <f>'Stocks 1 Day Returns'!K216-'Stocks 1 Day Returns'!K$285</f>
        <v>5.1426574008184109E-2</v>
      </c>
      <c r="Z216" s="133">
        <f>'Stocks 1 Day Returns'!L216-'Stocks 1 Day Returns'!L$285</f>
        <v>6.6499871014492732E-4</v>
      </c>
    </row>
    <row r="217" spans="1:26" ht="15.6">
      <c r="A217" s="130">
        <v>45771</v>
      </c>
      <c r="B217" s="131">
        <v>5.5263334180288171E-2</v>
      </c>
      <c r="C217" s="131">
        <v>2.9699121057781497E-2</v>
      </c>
      <c r="D217" s="131">
        <v>4.5933411728252382E-2</v>
      </c>
      <c r="E217" s="131">
        <v>2.3064390100854704E-2</v>
      </c>
      <c r="F217" s="131">
        <v>4.2574378623034148E-2</v>
      </c>
      <c r="G217" s="131">
        <v>3.3346593014647263E-2</v>
      </c>
      <c r="H217" s="131">
        <v>3.4007702089000391E-2</v>
      </c>
      <c r="I217" s="131">
        <v>2.8748616598964327E-2</v>
      </c>
      <c r="J217" s="131">
        <v>3.3886498305085944E-2</v>
      </c>
      <c r="K217" s="131">
        <v>4.4323392412302987E-2</v>
      </c>
      <c r="L217" s="7">
        <v>-2.0406999999999999E-3</v>
      </c>
      <c r="O217" s="1">
        <v>45771</v>
      </c>
      <c r="P217" s="132">
        <f>'Stocks 1 Day Returns'!B217-'Stocks 1 Day Returns'!B$285</f>
        <v>5.6077559774530723E-2</v>
      </c>
      <c r="Q217" s="132">
        <f>'Stocks 1 Day Returns'!C217-'Stocks 1 Day Returns'!C$285</f>
        <v>2.9161814259697324E-2</v>
      </c>
      <c r="R217" s="132">
        <f>'Stocks 1 Day Returns'!D217-'Stocks 1 Day Returns'!D$285</f>
        <v>4.547602813399082E-2</v>
      </c>
      <c r="S217" s="132">
        <f>'Stocks 1 Day Returns'!E217-'Stocks 1 Day Returns'!E$285</f>
        <v>2.3027499516532785E-2</v>
      </c>
      <c r="T217" s="132">
        <f>'Stocks 1 Day Returns'!F217-'Stocks 1 Day Returns'!F$285</f>
        <v>4.1991266002128755E-2</v>
      </c>
      <c r="U217" s="132">
        <f>'Stocks 1 Day Returns'!G217-'Stocks 1 Day Returns'!G$285</f>
        <v>3.4061553254689528E-2</v>
      </c>
      <c r="V217" s="132">
        <f>'Stocks 1 Day Returns'!H217-'Stocks 1 Day Returns'!H$285</f>
        <v>3.1986511595080258E-2</v>
      </c>
      <c r="W217" s="132">
        <f>'Stocks 1 Day Returns'!I217-'Stocks 1 Day Returns'!I$285</f>
        <v>2.9017521914031962E-2</v>
      </c>
      <c r="X217" s="132">
        <f>'Stocks 1 Day Returns'!J217-'Stocks 1 Day Returns'!J$285</f>
        <v>3.3146418789139598E-2</v>
      </c>
      <c r="Y217" s="132">
        <f>'Stocks 1 Day Returns'!K217-'Stocks 1 Day Returns'!K$285</f>
        <v>4.3835610707827086E-2</v>
      </c>
      <c r="Z217" s="133">
        <f>'Stocks 1 Day Returns'!L217-'Stocks 1 Day Returns'!L$285</f>
        <v>-2.2771612898550724E-3</v>
      </c>
    </row>
    <row r="218" spans="1:26" ht="15.6">
      <c r="A218" s="130">
        <v>45772</v>
      </c>
      <c r="B218" s="131">
        <v>-6.1432411906365614E-2</v>
      </c>
      <c r="C218" s="131">
        <v>1.0369263224505154E-2</v>
      </c>
      <c r="D218" s="131">
        <v>1.7794137801327325E-2</v>
      </c>
      <c r="E218" s="131">
        <v>1.3481882979331727E-2</v>
      </c>
      <c r="F218" s="131">
        <v>8.9935260853393206E-3</v>
      </c>
      <c r="G218" s="131">
        <v>-1.3286343796022781E-2</v>
      </c>
      <c r="H218" s="131">
        <v>1.0911395704114257E-2</v>
      </c>
      <c r="I218" s="131">
        <v>3.5165115735793506E-3</v>
      </c>
      <c r="J218" s="131">
        <v>1.5621339948133972E-2</v>
      </c>
      <c r="K218" s="131">
        <v>1.9188333257748935E-2</v>
      </c>
      <c r="L218" s="7">
        <v>1.2251499999999999E-3</v>
      </c>
      <c r="O218" s="1">
        <v>45772</v>
      </c>
      <c r="P218" s="132">
        <f>'Stocks 1 Day Returns'!B218-'Stocks 1 Day Returns'!B$285</f>
        <v>-6.0618186312123061E-2</v>
      </c>
      <c r="Q218" s="132">
        <f>'Stocks 1 Day Returns'!C218-'Stocks 1 Day Returns'!C$285</f>
        <v>9.8319564264209829E-3</v>
      </c>
      <c r="R218" s="132">
        <f>'Stocks 1 Day Returns'!D218-'Stocks 1 Day Returns'!D$285</f>
        <v>1.7336754207065763E-2</v>
      </c>
      <c r="S218" s="132">
        <f>'Stocks 1 Day Returns'!E218-'Stocks 1 Day Returns'!E$285</f>
        <v>1.3444992395009809E-2</v>
      </c>
      <c r="T218" s="132">
        <f>'Stocks 1 Day Returns'!F218-'Stocks 1 Day Returns'!F$285</f>
        <v>8.4104134644339273E-3</v>
      </c>
      <c r="U218" s="132">
        <f>'Stocks 1 Day Returns'!G218-'Stocks 1 Day Returns'!G$285</f>
        <v>-1.2571383555980515E-2</v>
      </c>
      <c r="V218" s="132">
        <f>'Stocks 1 Day Returns'!H218-'Stocks 1 Day Returns'!H$285</f>
        <v>8.8902052101941277E-3</v>
      </c>
      <c r="W218" s="132">
        <f>'Stocks 1 Day Returns'!I218-'Stocks 1 Day Returns'!I$285</f>
        <v>3.7854168886469861E-3</v>
      </c>
      <c r="X218" s="132">
        <f>'Stocks 1 Day Returns'!J218-'Stocks 1 Day Returns'!J$285</f>
        <v>1.4881260432187626E-2</v>
      </c>
      <c r="Y218" s="132">
        <f>'Stocks 1 Day Returns'!K218-'Stocks 1 Day Returns'!K$285</f>
        <v>1.8700551553273034E-2</v>
      </c>
      <c r="Z218" s="133">
        <f>'Stocks 1 Day Returns'!L218-'Stocks 1 Day Returns'!L$285</f>
        <v>9.8868871014492717E-4</v>
      </c>
    </row>
    <row r="219" spans="1:26" ht="15.6">
      <c r="A219" s="130">
        <v>45777</v>
      </c>
      <c r="B219" s="131">
        <v>-2.3592448408742417E-2</v>
      </c>
      <c r="C219" s="131">
        <v>-5.8990733880165402E-3</v>
      </c>
      <c r="D219" s="131">
        <v>-8.8746671871742233E-3</v>
      </c>
      <c r="E219" s="131">
        <v>-5.2134845727680457E-3</v>
      </c>
      <c r="F219" s="131">
        <v>-1.4318127983339868E-2</v>
      </c>
      <c r="G219" s="131">
        <v>-9.673799542983752E-3</v>
      </c>
      <c r="H219" s="131">
        <v>-4.7718095636722691E-2</v>
      </c>
      <c r="I219" s="131">
        <v>-3.4915432425181248E-2</v>
      </c>
      <c r="J219" s="131">
        <v>-5.2019715193651894E-3</v>
      </c>
      <c r="K219" s="131">
        <v>-2.7594005872470628E-2</v>
      </c>
      <c r="L219" s="7">
        <v>3.0175900000000001E-3</v>
      </c>
      <c r="O219" s="1">
        <v>45777</v>
      </c>
      <c r="P219" s="132">
        <f>'Stocks 1 Day Returns'!B219-'Stocks 1 Day Returns'!B$285</f>
        <v>-2.2778222814499864E-2</v>
      </c>
      <c r="Q219" s="132">
        <f>'Stocks 1 Day Returns'!C219-'Stocks 1 Day Returns'!C$285</f>
        <v>-6.4363801861007115E-3</v>
      </c>
      <c r="R219" s="132">
        <f>'Stocks 1 Day Returns'!D219-'Stocks 1 Day Returns'!D$285</f>
        <v>-9.3320507814357856E-3</v>
      </c>
      <c r="S219" s="132">
        <f>'Stocks 1 Day Returns'!E219-'Stocks 1 Day Returns'!E$285</f>
        <v>-5.250375157089965E-3</v>
      </c>
      <c r="T219" s="132">
        <f>'Stocks 1 Day Returns'!F219-'Stocks 1 Day Returns'!F$285</f>
        <v>-1.4901240604245261E-2</v>
      </c>
      <c r="U219" s="132">
        <f>'Stocks 1 Day Returns'!G219-'Stocks 1 Day Returns'!G$285</f>
        <v>-8.9588393029414858E-3</v>
      </c>
      <c r="V219" s="132">
        <f>'Stocks 1 Day Returns'!H219-'Stocks 1 Day Returns'!H$285</f>
        <v>-4.9739286130642824E-2</v>
      </c>
      <c r="W219" s="132">
        <f>'Stocks 1 Day Returns'!I219-'Stocks 1 Day Returns'!I$285</f>
        <v>-3.4646527110113609E-2</v>
      </c>
      <c r="X219" s="132">
        <f>'Stocks 1 Day Returns'!J219-'Stocks 1 Day Returns'!J$285</f>
        <v>-5.9420510353115361E-3</v>
      </c>
      <c r="Y219" s="132">
        <f>'Stocks 1 Day Returns'!K219-'Stocks 1 Day Returns'!K$285</f>
        <v>-2.8081787576946529E-2</v>
      </c>
      <c r="Z219" s="133">
        <f>'Stocks 1 Day Returns'!L219-'Stocks 1 Day Returns'!L$285</f>
        <v>2.7811287101449276E-3</v>
      </c>
    </row>
    <row r="220" spans="1:26" ht="15.6">
      <c r="A220" s="130">
        <v>45778</v>
      </c>
      <c r="B220" s="131">
        <v>-6.8025537039378969E-3</v>
      </c>
      <c r="C220" s="131">
        <v>3.0181882592961173E-3</v>
      </c>
      <c r="D220" s="131">
        <v>7.5352346280948002E-2</v>
      </c>
      <c r="E220" s="131">
        <v>5.9125253197207517E-3</v>
      </c>
      <c r="F220" s="131">
        <v>-2.3754221661340669E-3</v>
      </c>
      <c r="G220" s="131">
        <v>-2.1200259509470687E-3</v>
      </c>
      <c r="H220" s="131">
        <v>-5.0337100934758627E-3</v>
      </c>
      <c r="I220" s="131">
        <v>6.3130492290697227E-4</v>
      </c>
      <c r="J220" s="131">
        <v>-2.745867686873682E-3</v>
      </c>
      <c r="K220" s="131">
        <v>3.047785371825884E-2</v>
      </c>
      <c r="L220" s="7">
        <v>-3.2594999999999998E-3</v>
      </c>
      <c r="O220" s="1">
        <v>45778</v>
      </c>
      <c r="P220" s="132">
        <f>'Stocks 1 Day Returns'!B220-'Stocks 1 Day Returns'!B$285</f>
        <v>-5.988328109695345E-3</v>
      </c>
      <c r="Q220" s="132">
        <f>'Stocks 1 Day Returns'!C220-'Stocks 1 Day Returns'!C$285</f>
        <v>2.4808814612119457E-3</v>
      </c>
      <c r="R220" s="132">
        <f>'Stocks 1 Day Returns'!D220-'Stocks 1 Day Returns'!D$285</f>
        <v>7.4894962686686439E-2</v>
      </c>
      <c r="S220" s="132">
        <f>'Stocks 1 Day Returns'!E220-'Stocks 1 Day Returns'!E$285</f>
        <v>5.8756347353988323E-3</v>
      </c>
      <c r="T220" s="132">
        <f>'Stocks 1 Day Returns'!F220-'Stocks 1 Day Returns'!F$285</f>
        <v>-2.9585347870394602E-3</v>
      </c>
      <c r="U220" s="132">
        <f>'Stocks 1 Day Returns'!G220-'Stocks 1 Day Returns'!G$285</f>
        <v>-1.4050657109048021E-3</v>
      </c>
      <c r="V220" s="132">
        <f>'Stocks 1 Day Returns'!H220-'Stocks 1 Day Returns'!H$285</f>
        <v>-7.0549005873959923E-3</v>
      </c>
      <c r="W220" s="132">
        <f>'Stocks 1 Day Returns'!I220-'Stocks 1 Day Returns'!I$285</f>
        <v>9.0021023797460771E-4</v>
      </c>
      <c r="X220" s="132">
        <f>'Stocks 1 Day Returns'!J220-'Stocks 1 Day Returns'!J$285</f>
        <v>-3.4859472028200287E-3</v>
      </c>
      <c r="Y220" s="132">
        <f>'Stocks 1 Day Returns'!K220-'Stocks 1 Day Returns'!K$285</f>
        <v>2.999007201378294E-2</v>
      </c>
      <c r="Z220" s="133">
        <f>'Stocks 1 Day Returns'!L220-'Stocks 1 Day Returns'!L$285</f>
        <v>-3.4959612898550724E-3</v>
      </c>
    </row>
    <row r="221" spans="1:26" ht="15.6">
      <c r="A221" s="130">
        <v>45784</v>
      </c>
      <c r="B221" s="131">
        <v>6.7515988819450978E-3</v>
      </c>
      <c r="C221" s="131">
        <v>-2.2841903958295218E-2</v>
      </c>
      <c r="D221" s="131">
        <v>-1.1497783162384922E-2</v>
      </c>
      <c r="E221" s="131">
        <v>-5.7473535884221549E-3</v>
      </c>
      <c r="F221" s="131">
        <v>9.4790890034541775E-2</v>
      </c>
      <c r="G221" s="131">
        <v>-1.6312752309809442E-3</v>
      </c>
      <c r="H221" s="131">
        <v>-1.1371601688163313E-2</v>
      </c>
      <c r="I221" s="131">
        <v>-1.020408438130227E-2</v>
      </c>
      <c r="J221" s="131">
        <v>-1.371509822917838E-2</v>
      </c>
      <c r="K221" s="131">
        <v>8.1781249735999317E-3</v>
      </c>
      <c r="L221" s="7">
        <v>3.33637E-3</v>
      </c>
      <c r="O221" s="1">
        <v>45784</v>
      </c>
      <c r="P221" s="132">
        <f>'Stocks 1 Day Returns'!B221-'Stocks 1 Day Returns'!B$285</f>
        <v>7.5658244761876497E-3</v>
      </c>
      <c r="Q221" s="132">
        <f>'Stocks 1 Day Returns'!C221-'Stocks 1 Day Returns'!C$285</f>
        <v>-2.3379210756379391E-2</v>
      </c>
      <c r="R221" s="132">
        <f>'Stocks 1 Day Returns'!D221-'Stocks 1 Day Returns'!D$285</f>
        <v>-1.1955166756646485E-2</v>
      </c>
      <c r="S221" s="132">
        <f>'Stocks 1 Day Returns'!E221-'Stocks 1 Day Returns'!E$285</f>
        <v>-5.7842441727440743E-3</v>
      </c>
      <c r="T221" s="132">
        <f>'Stocks 1 Day Returns'!F221-'Stocks 1 Day Returns'!F$285</f>
        <v>9.4207777413636382E-2</v>
      </c>
      <c r="U221" s="132">
        <f>'Stocks 1 Day Returns'!G221-'Stocks 1 Day Returns'!G$285</f>
        <v>-9.1631499093867757E-4</v>
      </c>
      <c r="V221" s="132">
        <f>'Stocks 1 Day Returns'!H221-'Stocks 1 Day Returns'!H$285</f>
        <v>-1.3392792182083443E-2</v>
      </c>
      <c r="W221" s="132">
        <f>'Stocks 1 Day Returns'!I221-'Stocks 1 Day Returns'!I$285</f>
        <v>-9.9351790662346347E-3</v>
      </c>
      <c r="X221" s="132">
        <f>'Stocks 1 Day Returns'!J221-'Stocks 1 Day Returns'!J$285</f>
        <v>-1.4455177745124725E-2</v>
      </c>
      <c r="Y221" s="132">
        <f>'Stocks 1 Day Returns'!K221-'Stocks 1 Day Returns'!K$285</f>
        <v>7.6903432691240317E-3</v>
      </c>
      <c r="Z221" s="133">
        <f>'Stocks 1 Day Returns'!L221-'Stocks 1 Day Returns'!L$285</f>
        <v>3.0999087101449274E-3</v>
      </c>
    </row>
    <row r="222" spans="1:26" ht="15.6">
      <c r="A222" s="130">
        <v>45785</v>
      </c>
      <c r="B222" s="131">
        <v>3.2655474152737396E-2</v>
      </c>
      <c r="C222" s="131">
        <v>5.0357833136822627E-3</v>
      </c>
      <c r="D222" s="131">
        <v>9.8338375352644558E-3</v>
      </c>
      <c r="E222" s="131">
        <v>1.072546364272009E-3</v>
      </c>
      <c r="F222" s="131">
        <v>2.8367229347599388E-2</v>
      </c>
      <c r="G222" s="131">
        <v>1.5636423356225393E-2</v>
      </c>
      <c r="H222" s="131">
        <v>4.0018607140231754E-2</v>
      </c>
      <c r="I222" s="131">
        <v>7.9190228865189116E-3</v>
      </c>
      <c r="J222" s="131">
        <v>3.1772217114748758E-2</v>
      </c>
      <c r="K222" s="131">
        <v>1.6560692315113146E-2</v>
      </c>
      <c r="L222" s="7">
        <v>-8.0125000000000005E-3</v>
      </c>
      <c r="O222" s="1">
        <v>45785</v>
      </c>
      <c r="P222" s="132">
        <f>'Stocks 1 Day Returns'!B222-'Stocks 1 Day Returns'!B$285</f>
        <v>3.3469699746979949E-2</v>
      </c>
      <c r="Q222" s="132">
        <f>'Stocks 1 Day Returns'!C222-'Stocks 1 Day Returns'!C$285</f>
        <v>4.4984765155980915E-3</v>
      </c>
      <c r="R222" s="132">
        <f>'Stocks 1 Day Returns'!D222-'Stocks 1 Day Returns'!D$285</f>
        <v>9.3764539410028935E-3</v>
      </c>
      <c r="S222" s="132">
        <f>'Stocks 1 Day Returns'!E222-'Stocks 1 Day Returns'!E$285</f>
        <v>1.0356557799500897E-3</v>
      </c>
      <c r="T222" s="132">
        <f>'Stocks 1 Day Returns'!F222-'Stocks 1 Day Returns'!F$285</f>
        <v>2.7784116726693994E-2</v>
      </c>
      <c r="U222" s="132">
        <f>'Stocks 1 Day Returns'!G222-'Stocks 1 Day Returns'!G$285</f>
        <v>1.6351383596267661E-2</v>
      </c>
      <c r="V222" s="132">
        <f>'Stocks 1 Day Returns'!H222-'Stocks 1 Day Returns'!H$285</f>
        <v>3.7997416646311621E-2</v>
      </c>
      <c r="W222" s="132">
        <f>'Stocks 1 Day Returns'!I222-'Stocks 1 Day Returns'!I$285</f>
        <v>8.1879282015865466E-3</v>
      </c>
      <c r="X222" s="132">
        <f>'Stocks 1 Day Returns'!J222-'Stocks 1 Day Returns'!J$285</f>
        <v>3.1032137598802412E-2</v>
      </c>
      <c r="Y222" s="132">
        <f>'Stocks 1 Day Returns'!K222-'Stocks 1 Day Returns'!K$285</f>
        <v>1.6072910610637245E-2</v>
      </c>
      <c r="Z222" s="133">
        <f>'Stocks 1 Day Returns'!L222-'Stocks 1 Day Returns'!L$285</f>
        <v>-8.2489612898550731E-3</v>
      </c>
    </row>
    <row r="223" spans="1:26" ht="15.6">
      <c r="A223" s="130">
        <v>45791</v>
      </c>
      <c r="B223" s="131">
        <v>-5.0088799892449631E-2</v>
      </c>
      <c r="C223" s="131">
        <v>-6.9883530931278415E-3</v>
      </c>
      <c r="D223" s="131">
        <v>4.2429180346257311E-3</v>
      </c>
      <c r="E223" s="131">
        <v>-1.2080508592374417E-2</v>
      </c>
      <c r="F223" s="131">
        <v>9.7652166741335478E-3</v>
      </c>
      <c r="G223" s="131">
        <v>-1.3820446152891241E-3</v>
      </c>
      <c r="H223" s="131">
        <v>-7.1425297206324512E-3</v>
      </c>
      <c r="I223" s="131">
        <v>-8.9392901462901353E-3</v>
      </c>
      <c r="J223" s="131">
        <v>2.1816800711003115E-3</v>
      </c>
      <c r="K223" s="131">
        <v>-9.4589147841719345E-3</v>
      </c>
      <c r="L223" s="7">
        <v>3.7373100000000002E-3</v>
      </c>
      <c r="O223" s="1">
        <v>45791</v>
      </c>
      <c r="P223" s="132">
        <f>'Stocks 1 Day Returns'!B223-'Stocks 1 Day Returns'!B$285</f>
        <v>-4.9274574298207079E-2</v>
      </c>
      <c r="Q223" s="132">
        <f>'Stocks 1 Day Returns'!C223-'Stocks 1 Day Returns'!C$285</f>
        <v>-7.5256598912120127E-3</v>
      </c>
      <c r="R223" s="132">
        <f>'Stocks 1 Day Returns'!D223-'Stocks 1 Day Returns'!D$285</f>
        <v>3.7855344403641689E-3</v>
      </c>
      <c r="S223" s="132">
        <f>'Stocks 1 Day Returns'!E223-'Stocks 1 Day Returns'!E$285</f>
        <v>-1.2117399176696336E-2</v>
      </c>
      <c r="T223" s="132">
        <f>'Stocks 1 Day Returns'!F223-'Stocks 1 Day Returns'!F$285</f>
        <v>9.1821040532281545E-3</v>
      </c>
      <c r="U223" s="132">
        <f>'Stocks 1 Day Returns'!G223-'Stocks 1 Day Returns'!G$285</f>
        <v>-6.6708437524685754E-4</v>
      </c>
      <c r="V223" s="132">
        <f>'Stocks 1 Day Returns'!H223-'Stocks 1 Day Returns'!H$285</f>
        <v>-9.1637202145525808E-3</v>
      </c>
      <c r="W223" s="132">
        <f>'Stocks 1 Day Returns'!I223-'Stocks 1 Day Returns'!I$285</f>
        <v>-8.6703848312225003E-3</v>
      </c>
      <c r="X223" s="132">
        <f>'Stocks 1 Day Returns'!J223-'Stocks 1 Day Returns'!J$285</f>
        <v>1.4416005551539648E-3</v>
      </c>
      <c r="Y223" s="132">
        <f>'Stocks 1 Day Returns'!K223-'Stocks 1 Day Returns'!K$285</f>
        <v>-9.9466964886478354E-3</v>
      </c>
      <c r="Z223" s="133">
        <f>'Stocks 1 Day Returns'!L223-'Stocks 1 Day Returns'!L$285</f>
        <v>3.5008487101449277E-3</v>
      </c>
    </row>
    <row r="224" spans="1:26" ht="15.6">
      <c r="A224" s="130">
        <v>45792</v>
      </c>
      <c r="B224" s="131">
        <v>-2.6624951829775645E-3</v>
      </c>
      <c r="C224" s="131">
        <v>-8.1786032031525568E-3</v>
      </c>
      <c r="D224" s="131">
        <v>-3.6331177311061946E-3</v>
      </c>
      <c r="E224" s="131">
        <v>4.4210950595711784E-2</v>
      </c>
      <c r="F224" s="131">
        <v>-1.0400141712111233E-2</v>
      </c>
      <c r="G224" s="131">
        <v>-7.0155457866514226E-3</v>
      </c>
      <c r="H224" s="131">
        <v>-7.8121866649000227E-3</v>
      </c>
      <c r="I224" s="131">
        <v>9.68374191392396E-5</v>
      </c>
      <c r="J224" s="131">
        <v>3.3437982180442027E-3</v>
      </c>
      <c r="K224" s="131">
        <v>-2.8114735627755683E-2</v>
      </c>
      <c r="L224" s="7">
        <v>2.2114720000000001E-2</v>
      </c>
      <c r="O224" s="1">
        <v>45792</v>
      </c>
      <c r="P224" s="132">
        <f>'Stocks 1 Day Returns'!B224-'Stocks 1 Day Returns'!B$285</f>
        <v>-1.8482695887350122E-3</v>
      </c>
      <c r="Q224" s="132">
        <f>'Stocks 1 Day Returns'!C224-'Stocks 1 Day Returns'!C$285</f>
        <v>-8.7159100012367281E-3</v>
      </c>
      <c r="R224" s="132">
        <f>'Stocks 1 Day Returns'!D224-'Stocks 1 Day Returns'!D$285</f>
        <v>-4.0905013253677569E-3</v>
      </c>
      <c r="S224" s="132">
        <f>'Stocks 1 Day Returns'!E224-'Stocks 1 Day Returns'!E$285</f>
        <v>4.4174060011389862E-2</v>
      </c>
      <c r="T224" s="132">
        <f>'Stocks 1 Day Returns'!F224-'Stocks 1 Day Returns'!F$285</f>
        <v>-1.0983254333016626E-2</v>
      </c>
      <c r="U224" s="132">
        <f>'Stocks 1 Day Returns'!G224-'Stocks 1 Day Returns'!G$285</f>
        <v>-6.3005855466091564E-3</v>
      </c>
      <c r="V224" s="132">
        <f>'Stocks 1 Day Returns'!H224-'Stocks 1 Day Returns'!H$285</f>
        <v>-9.8333771588201523E-3</v>
      </c>
      <c r="W224" s="132">
        <f>'Stocks 1 Day Returns'!I224-'Stocks 1 Day Returns'!I$285</f>
        <v>3.6574273420687505E-4</v>
      </c>
      <c r="X224" s="132">
        <f>'Stocks 1 Day Returns'!J224-'Stocks 1 Day Returns'!J$285</f>
        <v>2.6037187020978561E-3</v>
      </c>
      <c r="Y224" s="132">
        <f>'Stocks 1 Day Returns'!K224-'Stocks 1 Day Returns'!K$285</f>
        <v>-2.8602517332231583E-2</v>
      </c>
      <c r="Z224" s="133">
        <f>'Stocks 1 Day Returns'!L224-'Stocks 1 Day Returns'!L$285</f>
        <v>2.1878258710144927E-2</v>
      </c>
    </row>
    <row r="225" spans="1:26" ht="15.6">
      <c r="A225" s="130">
        <v>45793</v>
      </c>
      <c r="B225" s="131">
        <v>6.2282391586423458E-3</v>
      </c>
      <c r="C225" s="131">
        <v>2.1856117038931977E-4</v>
      </c>
      <c r="D225" s="131">
        <v>3.6367707686753015E-3</v>
      </c>
      <c r="E225" s="131">
        <v>-8.8525519184892154E-3</v>
      </c>
      <c r="F225" s="131">
        <v>1.1823360910657277E-2</v>
      </c>
      <c r="G225" s="131">
        <v>-5.8127276518010751E-3</v>
      </c>
      <c r="H225" s="131">
        <v>6.1117294102361885E-3</v>
      </c>
      <c r="I225" s="131">
        <v>-7.8353587598112284E-6</v>
      </c>
      <c r="J225" s="131">
        <v>-9.2061594295256288E-4</v>
      </c>
      <c r="K225" s="131">
        <v>3.167495245565366E-3</v>
      </c>
      <c r="L225" s="7">
        <v>6.0108999999999998E-4</v>
      </c>
      <c r="O225" s="1">
        <v>45793</v>
      </c>
      <c r="P225" s="132">
        <f>'Stocks 1 Day Returns'!B225-'Stocks 1 Day Returns'!B$285</f>
        <v>7.0424647528848977E-3</v>
      </c>
      <c r="Q225" s="132">
        <f>'Stocks 1 Day Returns'!C225-'Stocks 1 Day Returns'!C$285</f>
        <v>-3.1874562769485177E-4</v>
      </c>
      <c r="R225" s="132">
        <f>'Stocks 1 Day Returns'!D225-'Stocks 1 Day Returns'!D$285</f>
        <v>3.1793871744137392E-3</v>
      </c>
      <c r="S225" s="132">
        <f>'Stocks 1 Day Returns'!E225-'Stocks 1 Day Returns'!E$285</f>
        <v>-8.8894425028111339E-3</v>
      </c>
      <c r="T225" s="132">
        <f>'Stocks 1 Day Returns'!F225-'Stocks 1 Day Returns'!F$285</f>
        <v>1.1240248289751884E-2</v>
      </c>
      <c r="U225" s="132">
        <f>'Stocks 1 Day Returns'!G225-'Stocks 1 Day Returns'!G$285</f>
        <v>-5.0977674117588089E-3</v>
      </c>
      <c r="V225" s="132">
        <f>'Stocks 1 Day Returns'!H225-'Stocks 1 Day Returns'!H$285</f>
        <v>4.090538916316059E-3</v>
      </c>
      <c r="W225" s="132">
        <f>'Stocks 1 Day Returns'!I225-'Stocks 1 Day Returns'!I$285</f>
        <v>2.6106995630782422E-4</v>
      </c>
      <c r="X225" s="132">
        <f>'Stocks 1 Day Returns'!J225-'Stocks 1 Day Returns'!J$285</f>
        <v>-1.6606954588989096E-3</v>
      </c>
      <c r="Y225" s="132">
        <f>'Stocks 1 Day Returns'!K225-'Stocks 1 Day Returns'!K$285</f>
        <v>2.6797135410894656E-3</v>
      </c>
      <c r="Z225" s="133">
        <f>'Stocks 1 Day Returns'!L225-'Stocks 1 Day Returns'!L$285</f>
        <v>3.6462871014492733E-4</v>
      </c>
    </row>
    <row r="226" spans="1:26" ht="15.6">
      <c r="A226" s="130">
        <v>45798</v>
      </c>
      <c r="B226" s="131">
        <v>-2.8553111061985326E-2</v>
      </c>
      <c r="C226" s="131">
        <v>-2.4349290814377755E-2</v>
      </c>
      <c r="D226" s="131">
        <v>-1.3527066024369705E-2</v>
      </c>
      <c r="E226" s="131">
        <v>-4.7850264035131929E-3</v>
      </c>
      <c r="F226" s="131">
        <v>-1.8208270394503012E-2</v>
      </c>
      <c r="G226" s="131">
        <v>-2.0875167619464952E-2</v>
      </c>
      <c r="H226" s="131">
        <v>-1.8028311127945895E-2</v>
      </c>
      <c r="I226" s="131">
        <v>-1.3761419761373683E-2</v>
      </c>
      <c r="J226" s="131">
        <v>-2.2768688057027253E-2</v>
      </c>
      <c r="K226" s="131">
        <v>-1.5757403084695754E-2</v>
      </c>
      <c r="L226" s="7">
        <v>-5.3560000000000001E-4</v>
      </c>
      <c r="O226" s="1">
        <v>45798</v>
      </c>
      <c r="P226" s="132">
        <f>'Stocks 1 Day Returns'!B226-'Stocks 1 Day Returns'!B$285</f>
        <v>-2.7738885467742773E-2</v>
      </c>
      <c r="Q226" s="132">
        <f>'Stocks 1 Day Returns'!C226-'Stocks 1 Day Returns'!C$285</f>
        <v>-2.4886597612461928E-2</v>
      </c>
      <c r="R226" s="132">
        <f>'Stocks 1 Day Returns'!D226-'Stocks 1 Day Returns'!D$285</f>
        <v>-1.3984449618631267E-2</v>
      </c>
      <c r="S226" s="132">
        <f>'Stocks 1 Day Returns'!E226-'Stocks 1 Day Returns'!E$285</f>
        <v>-4.8219169878351122E-3</v>
      </c>
      <c r="T226" s="132">
        <f>'Stocks 1 Day Returns'!F226-'Stocks 1 Day Returns'!F$285</f>
        <v>-1.8791383015408405E-2</v>
      </c>
      <c r="U226" s="132">
        <f>'Stocks 1 Day Returns'!G226-'Stocks 1 Day Returns'!G$285</f>
        <v>-2.0160207379422684E-2</v>
      </c>
      <c r="V226" s="132">
        <f>'Stocks 1 Day Returns'!H226-'Stocks 1 Day Returns'!H$285</f>
        <v>-2.0049501621866025E-2</v>
      </c>
      <c r="W226" s="132">
        <f>'Stocks 1 Day Returns'!I226-'Stocks 1 Day Returns'!I$285</f>
        <v>-1.3492514446306048E-2</v>
      </c>
      <c r="X226" s="132">
        <f>'Stocks 1 Day Returns'!J226-'Stocks 1 Day Returns'!J$285</f>
        <v>-2.3508767572973599E-2</v>
      </c>
      <c r="Y226" s="132">
        <f>'Stocks 1 Day Returns'!K226-'Stocks 1 Day Returns'!K$285</f>
        <v>-1.6245184789171654E-2</v>
      </c>
      <c r="Z226" s="133">
        <f>'Stocks 1 Day Returns'!L226-'Stocks 1 Day Returns'!L$285</f>
        <v>-7.7206128985507266E-4</v>
      </c>
    </row>
    <row r="227" spans="1:26" ht="15.6">
      <c r="A227" s="130">
        <v>45799</v>
      </c>
      <c r="B227" s="131">
        <v>-1.3624542819169694E-2</v>
      </c>
      <c r="C227" s="131">
        <v>-1.0492020435448723E-2</v>
      </c>
      <c r="D227" s="131">
        <v>-1.8796570698170756E-3</v>
      </c>
      <c r="E227" s="131">
        <v>-4.3905447297708511E-3</v>
      </c>
      <c r="F227" s="131">
        <v>-8.8104675554834255E-4</v>
      </c>
      <c r="G227" s="131">
        <v>2.256263089046584E-3</v>
      </c>
      <c r="H227" s="131">
        <v>-8.7150923602966612E-3</v>
      </c>
      <c r="I227" s="131">
        <v>-8.8826956235010801E-3</v>
      </c>
      <c r="J227" s="131">
        <v>-5.9273021275656479E-3</v>
      </c>
      <c r="K227" s="131">
        <v>2.8721827504170072E-3</v>
      </c>
      <c r="L227" s="7">
        <v>8.3125200000000003E-3</v>
      </c>
      <c r="O227" s="1">
        <v>45799</v>
      </c>
      <c r="P227" s="132">
        <f>'Stocks 1 Day Returns'!B227-'Stocks 1 Day Returns'!B$285</f>
        <v>-1.2810317224927141E-2</v>
      </c>
      <c r="Q227" s="132">
        <f>'Stocks 1 Day Returns'!C227-'Stocks 1 Day Returns'!C$285</f>
        <v>-1.1029327233532895E-2</v>
      </c>
      <c r="R227" s="132">
        <f>'Stocks 1 Day Returns'!D227-'Stocks 1 Day Returns'!D$285</f>
        <v>-2.3370406640786379E-3</v>
      </c>
      <c r="S227" s="132">
        <f>'Stocks 1 Day Returns'!E227-'Stocks 1 Day Returns'!E$285</f>
        <v>-4.4274353140927704E-3</v>
      </c>
      <c r="T227" s="132">
        <f>'Stocks 1 Day Returns'!F227-'Stocks 1 Day Returns'!F$285</f>
        <v>-1.4641593764537361E-3</v>
      </c>
      <c r="U227" s="132">
        <f>'Stocks 1 Day Returns'!G227-'Stocks 1 Day Returns'!G$285</f>
        <v>2.9712233290888506E-3</v>
      </c>
      <c r="V227" s="132">
        <f>'Stocks 1 Day Returns'!H227-'Stocks 1 Day Returns'!H$285</f>
        <v>-1.0736282854216791E-2</v>
      </c>
      <c r="W227" s="132">
        <f>'Stocks 1 Day Returns'!I227-'Stocks 1 Day Returns'!I$285</f>
        <v>-8.6137903084334451E-3</v>
      </c>
      <c r="X227" s="132">
        <f>'Stocks 1 Day Returns'!J227-'Stocks 1 Day Returns'!J$285</f>
        <v>-6.6673816435119946E-3</v>
      </c>
      <c r="Y227" s="132">
        <f>'Stocks 1 Day Returns'!K227-'Stocks 1 Day Returns'!K$285</f>
        <v>2.3844010459411068E-3</v>
      </c>
      <c r="Z227" s="133">
        <f>'Stocks 1 Day Returns'!L227-'Stocks 1 Day Returns'!L$285</f>
        <v>8.0760587101449278E-3</v>
      </c>
    </row>
    <row r="228" spans="1:26" ht="15.6">
      <c r="A228" s="130">
        <v>45800</v>
      </c>
      <c r="B228" s="131">
        <v>-2.4542542130458034E-2</v>
      </c>
      <c r="C228" s="131">
        <v>-3.0454697643874318E-2</v>
      </c>
      <c r="D228" s="131">
        <v>-1.0503567973478622E-2</v>
      </c>
      <c r="E228" s="131">
        <v>-4.1617709086527732E-3</v>
      </c>
      <c r="F228" s="131">
        <v>-1.2902010562759636E-2</v>
      </c>
      <c r="G228" s="131">
        <v>-1.0269123828050009E-2</v>
      </c>
      <c r="H228" s="131">
        <v>-1.2186725286644107E-2</v>
      </c>
      <c r="I228" s="131">
        <v>9.0204876838042569E-3</v>
      </c>
      <c r="J228" s="131">
        <v>-5.377788105427217E-3</v>
      </c>
      <c r="K228" s="131">
        <v>-1.060363711709289E-2</v>
      </c>
      <c r="L228" s="7">
        <v>1.1019670000000001E-2</v>
      </c>
      <c r="O228" s="1">
        <v>45800</v>
      </c>
      <c r="P228" s="132">
        <f>'Stocks 1 Day Returns'!B228-'Stocks 1 Day Returns'!B$285</f>
        <v>-2.3728316536215481E-2</v>
      </c>
      <c r="Q228" s="132">
        <f>'Stocks 1 Day Returns'!C228-'Stocks 1 Day Returns'!C$285</f>
        <v>-3.0992004441958491E-2</v>
      </c>
      <c r="R228" s="132">
        <f>'Stocks 1 Day Returns'!D228-'Stocks 1 Day Returns'!D$285</f>
        <v>-1.0960951567740185E-2</v>
      </c>
      <c r="S228" s="132">
        <f>'Stocks 1 Day Returns'!E228-'Stocks 1 Day Returns'!E$285</f>
        <v>-4.1986614929746926E-3</v>
      </c>
      <c r="T228" s="132">
        <f>'Stocks 1 Day Returns'!F228-'Stocks 1 Day Returns'!F$285</f>
        <v>-1.3485123183665029E-2</v>
      </c>
      <c r="U228" s="132">
        <f>'Stocks 1 Day Returns'!G228-'Stocks 1 Day Returns'!G$285</f>
        <v>-9.5541635880077424E-3</v>
      </c>
      <c r="V228" s="132">
        <f>'Stocks 1 Day Returns'!H228-'Stocks 1 Day Returns'!H$285</f>
        <v>-1.4207915780564236E-2</v>
      </c>
      <c r="W228" s="132">
        <f>'Stocks 1 Day Returns'!I228-'Stocks 1 Day Returns'!I$285</f>
        <v>9.2893929988718919E-3</v>
      </c>
      <c r="X228" s="132">
        <f>'Stocks 1 Day Returns'!J228-'Stocks 1 Day Returns'!J$285</f>
        <v>-6.1178676213735636E-3</v>
      </c>
      <c r="Y228" s="132">
        <f>'Stocks 1 Day Returns'!K228-'Stocks 1 Day Returns'!K$285</f>
        <v>-1.1091418821568791E-2</v>
      </c>
      <c r="Z228" s="133">
        <f>'Stocks 1 Day Returns'!L228-'Stocks 1 Day Returns'!L$285</f>
        <v>1.0783208710144928E-2</v>
      </c>
    </row>
    <row r="229" spans="1:26" ht="15.6">
      <c r="A229" s="130">
        <v>45805</v>
      </c>
      <c r="B229" s="131">
        <v>-9.2717997001738883E-3</v>
      </c>
      <c r="C229" s="131">
        <v>5.3115027676331472E-4</v>
      </c>
      <c r="D229" s="131">
        <v>-7.7417553727900934E-3</v>
      </c>
      <c r="E229" s="131">
        <v>-6.9452520883922508E-3</v>
      </c>
      <c r="F229" s="131">
        <v>-7.9893093634954004E-3</v>
      </c>
      <c r="G229" s="131">
        <v>-1.238765588602686E-2</v>
      </c>
      <c r="H229" s="131">
        <v>-2.0063009149586253E-2</v>
      </c>
      <c r="I229" s="131">
        <v>-1.3642533151114522E-2</v>
      </c>
      <c r="J229" s="131">
        <v>1.8195444190272081E-3</v>
      </c>
      <c r="K229" s="131">
        <v>-6.8240092631126625E-3</v>
      </c>
      <c r="L229" s="7">
        <v>6.8976300000000001E-3</v>
      </c>
      <c r="O229" s="1">
        <v>45805</v>
      </c>
      <c r="P229" s="132">
        <f>'Stocks 1 Day Returns'!B229-'Stocks 1 Day Returns'!B$285</f>
        <v>-8.4575741059313356E-3</v>
      </c>
      <c r="Q229" s="132">
        <f>'Stocks 1 Day Returns'!C229-'Stocks 1 Day Returns'!C$285</f>
        <v>-6.1565213208568175E-6</v>
      </c>
      <c r="R229" s="132">
        <f>'Stocks 1 Day Returns'!D229-'Stocks 1 Day Returns'!D$285</f>
        <v>-8.1991389670516557E-3</v>
      </c>
      <c r="S229" s="132">
        <f>'Stocks 1 Day Returns'!E229-'Stocks 1 Day Returns'!E$285</f>
        <v>-6.9821426727141702E-3</v>
      </c>
      <c r="T229" s="132">
        <f>'Stocks 1 Day Returns'!F229-'Stocks 1 Day Returns'!F$285</f>
        <v>-8.5724219844007937E-3</v>
      </c>
      <c r="U229" s="132">
        <f>'Stocks 1 Day Returns'!G229-'Stocks 1 Day Returns'!G$285</f>
        <v>-1.1672695645984594E-2</v>
      </c>
      <c r="V229" s="132">
        <f>'Stocks 1 Day Returns'!H229-'Stocks 1 Day Returns'!H$285</f>
        <v>-2.2084199643506382E-2</v>
      </c>
      <c r="W229" s="132">
        <f>'Stocks 1 Day Returns'!I229-'Stocks 1 Day Returns'!I$285</f>
        <v>-1.3373627836046887E-2</v>
      </c>
      <c r="X229" s="132">
        <f>'Stocks 1 Day Returns'!J229-'Stocks 1 Day Returns'!J$285</f>
        <v>1.0794649030808614E-3</v>
      </c>
      <c r="Y229" s="132">
        <f>'Stocks 1 Day Returns'!K229-'Stocks 1 Day Returns'!K$285</f>
        <v>-7.3117909675885625E-3</v>
      </c>
      <c r="Z229" s="133">
        <f>'Stocks 1 Day Returns'!L229-'Stocks 1 Day Returns'!L$285</f>
        <v>6.6611687101449275E-3</v>
      </c>
    </row>
    <row r="230" spans="1:26" ht="15.6">
      <c r="A230" s="130">
        <v>45806</v>
      </c>
      <c r="B230" s="131">
        <v>-6.0645722340711972E-3</v>
      </c>
      <c r="C230" s="131">
        <v>-2.519250441920251E-3</v>
      </c>
      <c r="D230" s="131">
        <v>2.7110407012620463E-3</v>
      </c>
      <c r="E230" s="131">
        <v>-4.752250609508013E-3</v>
      </c>
      <c r="F230" s="131">
        <v>4.3081334535897131E-3</v>
      </c>
      <c r="G230" s="131">
        <v>1.4144812410552543E-2</v>
      </c>
      <c r="H230" s="131">
        <v>9.3811954802798247E-3</v>
      </c>
      <c r="I230" s="131">
        <v>1.3718005070412209E-2</v>
      </c>
      <c r="J230" s="131">
        <v>3.2970992535386268E-2</v>
      </c>
      <c r="K230" s="131">
        <v>4.6116059274861065E-3</v>
      </c>
      <c r="L230" s="7">
        <v>5.72545E-3</v>
      </c>
      <c r="O230" s="1">
        <v>45806</v>
      </c>
      <c r="P230" s="132">
        <f>'Stocks 1 Day Returns'!B230-'Stocks 1 Day Returns'!B$285</f>
        <v>-5.2503466398286453E-3</v>
      </c>
      <c r="Q230" s="132">
        <f>'Stocks 1 Day Returns'!C230-'Stocks 1 Day Returns'!C$285</f>
        <v>-3.0565572400044227E-3</v>
      </c>
      <c r="R230" s="132">
        <f>'Stocks 1 Day Returns'!D230-'Stocks 1 Day Returns'!D$285</f>
        <v>2.2536571070004841E-3</v>
      </c>
      <c r="S230" s="132">
        <f>'Stocks 1 Day Returns'!E230-'Stocks 1 Day Returns'!E$285</f>
        <v>-4.7891411938299324E-3</v>
      </c>
      <c r="T230" s="132">
        <f>'Stocks 1 Day Returns'!F230-'Stocks 1 Day Returns'!F$285</f>
        <v>3.7250208326843198E-3</v>
      </c>
      <c r="U230" s="132">
        <f>'Stocks 1 Day Returns'!G230-'Stocks 1 Day Returns'!G$285</f>
        <v>1.4859772650594809E-2</v>
      </c>
      <c r="V230" s="132">
        <f>'Stocks 1 Day Returns'!H230-'Stocks 1 Day Returns'!H$285</f>
        <v>7.3600049863596952E-3</v>
      </c>
      <c r="W230" s="132">
        <f>'Stocks 1 Day Returns'!I230-'Stocks 1 Day Returns'!I$285</f>
        <v>1.3986910385479844E-2</v>
      </c>
      <c r="X230" s="132">
        <f>'Stocks 1 Day Returns'!J230-'Stocks 1 Day Returns'!J$285</f>
        <v>3.2230913019439922E-2</v>
      </c>
      <c r="Y230" s="132">
        <f>'Stocks 1 Day Returns'!K230-'Stocks 1 Day Returns'!K$285</f>
        <v>4.1238242230102065E-3</v>
      </c>
      <c r="Z230" s="133">
        <f>'Stocks 1 Day Returns'!L230-'Stocks 1 Day Returns'!L$285</f>
        <v>5.4889887101449274E-3</v>
      </c>
    </row>
    <row r="231" spans="1:26" ht="15.6">
      <c r="A231" s="130">
        <v>45807</v>
      </c>
      <c r="B231" s="131">
        <v>-4.7989936940241118E-2</v>
      </c>
      <c r="C231" s="131">
        <v>-9.4640722578498426E-3</v>
      </c>
      <c r="D231" s="131">
        <v>-1.0290856787378622E-2</v>
      </c>
      <c r="E231" s="131">
        <v>-1.40590193715735E-2</v>
      </c>
      <c r="F231" s="131">
        <v>-4.9236937742795917E-3</v>
      </c>
      <c r="G231" s="131">
        <v>-2.3572874987546344E-2</v>
      </c>
      <c r="H231" s="131">
        <v>6.7975101177937258E-3</v>
      </c>
      <c r="I231" s="131">
        <v>-2.2554478777924269E-2</v>
      </c>
      <c r="J231" s="131">
        <v>-1.7976228264156902E-2</v>
      </c>
      <c r="K231" s="131">
        <v>-1.7210384771954912E-2</v>
      </c>
      <c r="L231" s="7">
        <v>2.0622700000000002E-3</v>
      </c>
      <c r="O231" s="1">
        <v>45807</v>
      </c>
      <c r="P231" s="132">
        <f>'Stocks 1 Day Returns'!B231-'Stocks 1 Day Returns'!B$285</f>
        <v>-4.7175711345998565E-2</v>
      </c>
      <c r="Q231" s="132">
        <f>'Stocks 1 Day Returns'!C231-'Stocks 1 Day Returns'!C$285</f>
        <v>-1.0001379055934014E-2</v>
      </c>
      <c r="R231" s="132">
        <f>'Stocks 1 Day Returns'!D231-'Stocks 1 Day Returns'!D$285</f>
        <v>-1.0748240381640184E-2</v>
      </c>
      <c r="S231" s="132">
        <f>'Stocks 1 Day Returns'!E231-'Stocks 1 Day Returns'!E$285</f>
        <v>-1.4095909955895419E-2</v>
      </c>
      <c r="T231" s="132">
        <f>'Stocks 1 Day Returns'!F231-'Stocks 1 Day Returns'!F$285</f>
        <v>-5.5068063951849849E-3</v>
      </c>
      <c r="U231" s="132">
        <f>'Stocks 1 Day Returns'!G231-'Stocks 1 Day Returns'!G$285</f>
        <v>-2.2857914747504076E-2</v>
      </c>
      <c r="V231" s="132">
        <f>'Stocks 1 Day Returns'!H231-'Stocks 1 Day Returns'!H$285</f>
        <v>4.7763196238735962E-3</v>
      </c>
      <c r="W231" s="132">
        <f>'Stocks 1 Day Returns'!I231-'Stocks 1 Day Returns'!I$285</f>
        <v>-2.2285573462856634E-2</v>
      </c>
      <c r="X231" s="132">
        <f>'Stocks 1 Day Returns'!J231-'Stocks 1 Day Returns'!J$285</f>
        <v>-1.8716307780103247E-2</v>
      </c>
      <c r="Y231" s="132">
        <f>'Stocks 1 Day Returns'!K231-'Stocks 1 Day Returns'!K$285</f>
        <v>-1.7698166476430813E-2</v>
      </c>
      <c r="Z231" s="133">
        <f>'Stocks 1 Day Returns'!L231-'Stocks 1 Day Returns'!L$285</f>
        <v>1.8258087101449274E-3</v>
      </c>
    </row>
    <row r="232" spans="1:26" ht="15.6">
      <c r="A232" s="130">
        <v>45812</v>
      </c>
      <c r="B232" s="131">
        <v>-5.4222649545907498E-3</v>
      </c>
      <c r="C232" s="131">
        <v>-5.6638166611576723E-3</v>
      </c>
      <c r="D232" s="131">
        <v>-1.5204181101912129E-3</v>
      </c>
      <c r="E232" s="131">
        <v>-2.9931506450948664E-3</v>
      </c>
      <c r="F232" s="131">
        <v>-4.4226287255878516E-3</v>
      </c>
      <c r="G232" s="131">
        <v>-7.4931691725894645E-3</v>
      </c>
      <c r="H232" s="131">
        <v>-3.169235597139175E-2</v>
      </c>
      <c r="I232" s="131">
        <v>-1.9025293516432784E-2</v>
      </c>
      <c r="J232" s="131">
        <v>-1.0227972834475074E-2</v>
      </c>
      <c r="K232" s="131">
        <v>3.9058270185958754E-3</v>
      </c>
      <c r="L232" s="7">
        <v>1.7020130000000001E-2</v>
      </c>
      <c r="O232" s="1">
        <v>45812</v>
      </c>
      <c r="P232" s="132">
        <f>'Stocks 1 Day Returns'!B232-'Stocks 1 Day Returns'!B$285</f>
        <v>-4.6080393603481979E-3</v>
      </c>
      <c r="Q232" s="132">
        <f>'Stocks 1 Day Returns'!C232-'Stocks 1 Day Returns'!C$285</f>
        <v>-6.2011234592418436E-3</v>
      </c>
      <c r="R232" s="132">
        <f>'Stocks 1 Day Returns'!D232-'Stocks 1 Day Returns'!D$285</f>
        <v>-1.9778017044527751E-3</v>
      </c>
      <c r="S232" s="132">
        <f>'Stocks 1 Day Returns'!E232-'Stocks 1 Day Returns'!E$285</f>
        <v>-3.0300412294167857E-3</v>
      </c>
      <c r="T232" s="132">
        <f>'Stocks 1 Day Returns'!F232-'Stocks 1 Day Returns'!F$285</f>
        <v>-5.0057413464932449E-3</v>
      </c>
      <c r="U232" s="132">
        <f>'Stocks 1 Day Returns'!G232-'Stocks 1 Day Returns'!G$285</f>
        <v>-6.7782089325471983E-3</v>
      </c>
      <c r="V232" s="132">
        <f>'Stocks 1 Day Returns'!H232-'Stocks 1 Day Returns'!H$285</f>
        <v>-3.3713546465311883E-2</v>
      </c>
      <c r="W232" s="132">
        <f>'Stocks 1 Day Returns'!I232-'Stocks 1 Day Returns'!I$285</f>
        <v>-1.8756388201365149E-2</v>
      </c>
      <c r="X232" s="132">
        <f>'Stocks 1 Day Returns'!J232-'Stocks 1 Day Returns'!J$285</f>
        <v>-1.096805235042142E-2</v>
      </c>
      <c r="Y232" s="132">
        <f>'Stocks 1 Day Returns'!K232-'Stocks 1 Day Returns'!K$285</f>
        <v>3.418045314119975E-3</v>
      </c>
      <c r="Z232" s="133">
        <f>'Stocks 1 Day Returns'!L232-'Stocks 1 Day Returns'!L$285</f>
        <v>1.6783668710144927E-2</v>
      </c>
    </row>
    <row r="233" spans="1:26" ht="15.6">
      <c r="A233" s="130">
        <v>45813</v>
      </c>
      <c r="B233" s="131">
        <v>-1.7251094520864818E-2</v>
      </c>
      <c r="C233" s="131">
        <v>-1.5218464583798719E-2</v>
      </c>
      <c r="D233" s="131">
        <v>3.7078345064549545E-3</v>
      </c>
      <c r="E233" s="131">
        <v>-9.1294753662751749E-4</v>
      </c>
      <c r="F233" s="131">
        <v>-1.2890060214381771E-2</v>
      </c>
      <c r="G233" s="131">
        <v>-1.4292838259555851E-2</v>
      </c>
      <c r="H233" s="131">
        <v>-1.324016620880708E-2</v>
      </c>
      <c r="I233" s="131">
        <v>-7.8750940980079065E-3</v>
      </c>
      <c r="J233" s="131">
        <v>-1.8370146361795348E-2</v>
      </c>
      <c r="K233" s="131">
        <v>-1.2022538804309368E-3</v>
      </c>
      <c r="L233" s="7">
        <v>1.6792499999999998E-2</v>
      </c>
      <c r="O233" s="1">
        <v>45813</v>
      </c>
      <c r="P233" s="132">
        <f>'Stocks 1 Day Returns'!B233-'Stocks 1 Day Returns'!B$285</f>
        <v>-1.6436868926622265E-2</v>
      </c>
      <c r="Q233" s="132">
        <f>'Stocks 1 Day Returns'!C233-'Stocks 1 Day Returns'!C$285</f>
        <v>-1.5755771381882892E-2</v>
      </c>
      <c r="R233" s="132">
        <f>'Stocks 1 Day Returns'!D233-'Stocks 1 Day Returns'!D$285</f>
        <v>3.2504509121933922E-3</v>
      </c>
      <c r="S233" s="132">
        <f>'Stocks 1 Day Returns'!E233-'Stocks 1 Day Returns'!E$285</f>
        <v>-9.4983812094943682E-4</v>
      </c>
      <c r="T233" s="132">
        <f>'Stocks 1 Day Returns'!F233-'Stocks 1 Day Returns'!F$285</f>
        <v>-1.3473172835287164E-2</v>
      </c>
      <c r="U233" s="132">
        <f>'Stocks 1 Day Returns'!G233-'Stocks 1 Day Returns'!G$285</f>
        <v>-1.3577878019513585E-2</v>
      </c>
      <c r="V233" s="132">
        <f>'Stocks 1 Day Returns'!H233-'Stocks 1 Day Returns'!H$285</f>
        <v>-1.526135670272721E-2</v>
      </c>
      <c r="W233" s="132">
        <f>'Stocks 1 Day Returns'!I233-'Stocks 1 Day Returns'!I$285</f>
        <v>-7.6061887829402715E-3</v>
      </c>
      <c r="X233" s="132">
        <f>'Stocks 1 Day Returns'!J233-'Stocks 1 Day Returns'!J$285</f>
        <v>-1.9110225877741693E-2</v>
      </c>
      <c r="Y233" s="132">
        <f>'Stocks 1 Day Returns'!K233-'Stocks 1 Day Returns'!K$285</f>
        <v>-1.690035584906837E-3</v>
      </c>
      <c r="Z233" s="133">
        <f>'Stocks 1 Day Returns'!L233-'Stocks 1 Day Returns'!L$285</f>
        <v>1.6556038710144924E-2</v>
      </c>
    </row>
    <row r="234" spans="1:26" ht="15.6">
      <c r="A234" s="130">
        <v>45814</v>
      </c>
      <c r="B234" s="131">
        <v>1.1487325140867366E-2</v>
      </c>
      <c r="C234" s="131">
        <v>2.4486546814495025E-2</v>
      </c>
      <c r="D234" s="131">
        <v>1.3776827863487329E-2</v>
      </c>
      <c r="E234" s="131">
        <v>3.0419161464172895E-2</v>
      </c>
      <c r="F234" s="131">
        <v>2.0229120958266567E-2</v>
      </c>
      <c r="G234" s="131">
        <v>2.1351877134935027E-2</v>
      </c>
      <c r="H234" s="131">
        <v>1.265084477308287E-2</v>
      </c>
      <c r="I234" s="131">
        <v>3.232834396060924E-2</v>
      </c>
      <c r="J234" s="131">
        <v>1.6541407142198761E-2</v>
      </c>
      <c r="K234" s="131">
        <v>3.5397661358284038E-2</v>
      </c>
      <c r="L234" s="7">
        <v>-1.9622500000000001E-2</v>
      </c>
      <c r="O234" s="1">
        <v>45814</v>
      </c>
      <c r="P234" s="132">
        <f>'Stocks 1 Day Returns'!B234-'Stocks 1 Day Returns'!B$285</f>
        <v>1.2301550735109919E-2</v>
      </c>
      <c r="Q234" s="132">
        <f>'Stocks 1 Day Returns'!C234-'Stocks 1 Day Returns'!C$285</f>
        <v>2.3949240016410852E-2</v>
      </c>
      <c r="R234" s="132">
        <f>'Stocks 1 Day Returns'!D234-'Stocks 1 Day Returns'!D$285</f>
        <v>1.3319444269225766E-2</v>
      </c>
      <c r="S234" s="132">
        <f>'Stocks 1 Day Returns'!E234-'Stocks 1 Day Returns'!E$285</f>
        <v>3.0382270879850976E-2</v>
      </c>
      <c r="T234" s="132">
        <f>'Stocks 1 Day Returns'!F234-'Stocks 1 Day Returns'!F$285</f>
        <v>1.9646008337361173E-2</v>
      </c>
      <c r="U234" s="132">
        <f>'Stocks 1 Day Returns'!G234-'Stocks 1 Day Returns'!G$285</f>
        <v>2.2066837374977295E-2</v>
      </c>
      <c r="V234" s="132">
        <f>'Stocks 1 Day Returns'!H234-'Stocks 1 Day Returns'!H$285</f>
        <v>1.062965427916274E-2</v>
      </c>
      <c r="W234" s="132">
        <f>'Stocks 1 Day Returns'!I234-'Stocks 1 Day Returns'!I$285</f>
        <v>3.2597249275676879E-2</v>
      </c>
      <c r="X234" s="132">
        <f>'Stocks 1 Day Returns'!J234-'Stocks 1 Day Returns'!J$285</f>
        <v>1.5801327626252415E-2</v>
      </c>
      <c r="Y234" s="132">
        <f>'Stocks 1 Day Returns'!K234-'Stocks 1 Day Returns'!K$285</f>
        <v>3.4909879653808137E-2</v>
      </c>
      <c r="Z234" s="133">
        <f>'Stocks 1 Day Returns'!L234-'Stocks 1 Day Returns'!L$285</f>
        <v>-1.9858961289855075E-2</v>
      </c>
    </row>
    <row r="235" spans="1:26" ht="15.6">
      <c r="A235" s="130">
        <v>45819</v>
      </c>
      <c r="B235" s="131">
        <v>-6.996100873752964E-2</v>
      </c>
      <c r="C235" s="131">
        <v>-2.6058414393180462E-2</v>
      </c>
      <c r="D235" s="131">
        <v>-3.4142991024987968E-3</v>
      </c>
      <c r="E235" s="131">
        <v>-2.1631082779535626E-2</v>
      </c>
      <c r="F235" s="131">
        <v>-3.9180537377891955E-4</v>
      </c>
      <c r="G235" s="131">
        <v>-2.4248874029429435E-2</v>
      </c>
      <c r="H235" s="131">
        <v>1.2077671486293573E-2</v>
      </c>
      <c r="I235" s="131">
        <v>2.9067771870692205E-3</v>
      </c>
      <c r="J235" s="131">
        <v>-1.4962144547462919E-2</v>
      </c>
      <c r="K235" s="131">
        <v>-2.7122762064161865E-2</v>
      </c>
      <c r="L235" s="7">
        <v>3.5739000000000001E-3</v>
      </c>
      <c r="O235" s="1">
        <v>45819</v>
      </c>
      <c r="P235" s="132">
        <f>'Stocks 1 Day Returns'!B235-'Stocks 1 Day Returns'!B$285</f>
        <v>-6.9146783143287094E-2</v>
      </c>
      <c r="Q235" s="132">
        <f>'Stocks 1 Day Returns'!C235-'Stocks 1 Day Returns'!C$285</f>
        <v>-2.6595721191264635E-2</v>
      </c>
      <c r="R235" s="132">
        <f>'Stocks 1 Day Returns'!D235-'Stocks 1 Day Returns'!D$285</f>
        <v>-3.871682696760359E-3</v>
      </c>
      <c r="S235" s="132">
        <f>'Stocks 1 Day Returns'!E235-'Stocks 1 Day Returns'!E$285</f>
        <v>-2.1667973363857545E-2</v>
      </c>
      <c r="T235" s="132">
        <f>'Stocks 1 Day Returns'!F235-'Stocks 1 Day Returns'!F$285</f>
        <v>-9.7491799468431306E-4</v>
      </c>
      <c r="U235" s="132">
        <f>'Stocks 1 Day Returns'!G235-'Stocks 1 Day Returns'!G$285</f>
        <v>-2.3533913789387167E-2</v>
      </c>
      <c r="V235" s="132">
        <f>'Stocks 1 Day Returns'!H235-'Stocks 1 Day Returns'!H$285</f>
        <v>1.0056480992373443E-2</v>
      </c>
      <c r="W235" s="132">
        <f>'Stocks 1 Day Returns'!I235-'Stocks 1 Day Returns'!I$285</f>
        <v>3.175682502136856E-3</v>
      </c>
      <c r="X235" s="132">
        <f>'Stocks 1 Day Returns'!J235-'Stocks 1 Day Returns'!J$285</f>
        <v>-1.5702224063409265E-2</v>
      </c>
      <c r="Y235" s="132">
        <f>'Stocks 1 Day Returns'!K235-'Stocks 1 Day Returns'!K$285</f>
        <v>-2.7610543768637766E-2</v>
      </c>
      <c r="Z235" s="133">
        <f>'Stocks 1 Day Returns'!L235-'Stocks 1 Day Returns'!L$285</f>
        <v>3.3374387101449275E-3</v>
      </c>
    </row>
    <row r="236" spans="1:26" ht="15.6">
      <c r="A236" s="130">
        <v>45820</v>
      </c>
      <c r="B236" s="131">
        <v>9.4951626210193485E-3</v>
      </c>
      <c r="C236" s="131">
        <v>7.2445539917072033E-3</v>
      </c>
      <c r="D236" s="131">
        <v>1.8412719161168933E-2</v>
      </c>
      <c r="E236" s="131">
        <v>1.9370105128795112E-2</v>
      </c>
      <c r="F236" s="131">
        <v>-2.5319319277798957E-3</v>
      </c>
      <c r="G236" s="131">
        <v>9.6079922268561546E-3</v>
      </c>
      <c r="H236" s="131">
        <v>-7.1735942651547369E-3</v>
      </c>
      <c r="I236" s="131">
        <v>6.439901822551386E-3</v>
      </c>
      <c r="J236" s="131">
        <v>-4.3021624813422421E-2</v>
      </c>
      <c r="K236" s="131">
        <v>5.3094236145483364E-3</v>
      </c>
      <c r="L236" s="7">
        <v>9.4107700000000006E-3</v>
      </c>
      <c r="O236" s="1">
        <v>45820</v>
      </c>
      <c r="P236" s="132">
        <f>'Stocks 1 Day Returns'!B236-'Stocks 1 Day Returns'!B$285</f>
        <v>1.0309388215261901E-2</v>
      </c>
      <c r="Q236" s="132">
        <f>'Stocks 1 Day Returns'!C236-'Stocks 1 Day Returns'!C$285</f>
        <v>6.7072471936230321E-3</v>
      </c>
      <c r="R236" s="132">
        <f>'Stocks 1 Day Returns'!D236-'Stocks 1 Day Returns'!D$285</f>
        <v>1.7955335566907371E-2</v>
      </c>
      <c r="S236" s="132">
        <f>'Stocks 1 Day Returns'!E236-'Stocks 1 Day Returns'!E$285</f>
        <v>1.9333214544473194E-2</v>
      </c>
      <c r="T236" s="132">
        <f>'Stocks 1 Day Returns'!F236-'Stocks 1 Day Returns'!F$285</f>
        <v>-3.115044548685289E-3</v>
      </c>
      <c r="U236" s="132">
        <f>'Stocks 1 Day Returns'!G236-'Stocks 1 Day Returns'!G$285</f>
        <v>1.0322952466898421E-2</v>
      </c>
      <c r="V236" s="132">
        <f>'Stocks 1 Day Returns'!H236-'Stocks 1 Day Returns'!H$285</f>
        <v>-9.1947847590748664E-3</v>
      </c>
      <c r="W236" s="132">
        <f>'Stocks 1 Day Returns'!I236-'Stocks 1 Day Returns'!I$285</f>
        <v>6.708807137619021E-3</v>
      </c>
      <c r="X236" s="132">
        <f>'Stocks 1 Day Returns'!J236-'Stocks 1 Day Returns'!J$285</f>
        <v>-4.3761704329368767E-2</v>
      </c>
      <c r="Y236" s="132">
        <f>'Stocks 1 Day Returns'!K236-'Stocks 1 Day Returns'!K$285</f>
        <v>4.8216419100724365E-3</v>
      </c>
      <c r="Z236" s="133">
        <f>'Stocks 1 Day Returns'!L236-'Stocks 1 Day Returns'!L$285</f>
        <v>9.174308710144928E-3</v>
      </c>
    </row>
    <row r="237" spans="1:26" ht="15.6">
      <c r="A237" s="130">
        <v>45826</v>
      </c>
      <c r="B237" s="131">
        <v>3.5894630526879912E-2</v>
      </c>
      <c r="C237" s="131">
        <v>7.4515699947694802E-3</v>
      </c>
      <c r="D237" s="131">
        <v>7.2484182032388489E-3</v>
      </c>
      <c r="E237" s="131">
        <v>1.0461254521400454E-2</v>
      </c>
      <c r="F237" s="131">
        <v>3.4253183187371583E-4</v>
      </c>
      <c r="G237" s="131">
        <v>6.1034924650140709E-3</v>
      </c>
      <c r="H237" s="131">
        <v>-1.3115733427356835E-3</v>
      </c>
      <c r="I237" s="131">
        <v>-1.8115037706361026E-3</v>
      </c>
      <c r="J237" s="131">
        <v>-1.0283018371808561E-2</v>
      </c>
      <c r="K237" s="131">
        <v>-8.100671144179783E-3</v>
      </c>
      <c r="L237" s="7">
        <v>2.1473E-4</v>
      </c>
      <c r="O237" s="1">
        <v>45826</v>
      </c>
      <c r="P237" s="132">
        <f>'Stocks 1 Day Returns'!B237-'Stocks 1 Day Returns'!B$285</f>
        <v>3.6708856121122464E-2</v>
      </c>
      <c r="Q237" s="132">
        <f>'Stocks 1 Day Returns'!C237-'Stocks 1 Day Returns'!C$285</f>
        <v>6.914263196685309E-3</v>
      </c>
      <c r="R237" s="132">
        <f>'Stocks 1 Day Returns'!D237-'Stocks 1 Day Returns'!D$285</f>
        <v>6.7910346089772866E-3</v>
      </c>
      <c r="S237" s="132">
        <f>'Stocks 1 Day Returns'!E237-'Stocks 1 Day Returns'!E$285</f>
        <v>1.0424363937078535E-2</v>
      </c>
      <c r="T237" s="132">
        <f>'Stocks 1 Day Returns'!F237-'Stocks 1 Day Returns'!F$285</f>
        <v>-2.4058078903167767E-4</v>
      </c>
      <c r="U237" s="132">
        <f>'Stocks 1 Day Returns'!G237-'Stocks 1 Day Returns'!G$285</f>
        <v>6.8184527050563371E-3</v>
      </c>
      <c r="V237" s="132">
        <f>'Stocks 1 Day Returns'!H237-'Stocks 1 Day Returns'!H$285</f>
        <v>-3.3327638366558135E-3</v>
      </c>
      <c r="W237" s="132">
        <f>'Stocks 1 Day Returns'!I237-'Stocks 1 Day Returns'!I$285</f>
        <v>-1.5425984555684671E-3</v>
      </c>
      <c r="X237" s="132">
        <f>'Stocks 1 Day Returns'!J237-'Stocks 1 Day Returns'!J$285</f>
        <v>-1.1023097887754907E-2</v>
      </c>
      <c r="Y237" s="132">
        <f>'Stocks 1 Day Returns'!K237-'Stocks 1 Day Returns'!K$285</f>
        <v>-8.5884528486556838E-3</v>
      </c>
      <c r="Z237" s="133">
        <f>'Stocks 1 Day Returns'!L237-'Stocks 1 Day Returns'!L$285</f>
        <v>-2.1731289855072682E-5</v>
      </c>
    </row>
    <row r="238" spans="1:26" ht="15.6">
      <c r="A238" s="130">
        <v>45833</v>
      </c>
      <c r="B238" s="131">
        <v>-1.4302604646270867E-2</v>
      </c>
      <c r="C238" s="131">
        <v>7.536019398620919E-3</v>
      </c>
      <c r="D238" s="131">
        <v>5.6502981297170685E-3</v>
      </c>
      <c r="E238" s="131">
        <v>5.662051706457838E-3</v>
      </c>
      <c r="F238" s="131">
        <v>7.7353771951571559E-3</v>
      </c>
      <c r="G238" s="131">
        <v>-3.1524715035223139E-2</v>
      </c>
      <c r="H238" s="131">
        <v>-1.6539407386140792E-2</v>
      </c>
      <c r="I238" s="131">
        <v>-9.9427783005434645E-4</v>
      </c>
      <c r="J238" s="131">
        <v>-8.9271798328106611E-3</v>
      </c>
      <c r="K238" s="131">
        <v>-2.4327979530862631E-3</v>
      </c>
      <c r="L238" s="7">
        <v>1.5830919999999998E-2</v>
      </c>
      <c r="O238" s="1">
        <v>45833</v>
      </c>
      <c r="P238" s="132">
        <f>'Stocks 1 Day Returns'!B238-'Stocks 1 Day Returns'!B$285</f>
        <v>-1.3488379052028314E-2</v>
      </c>
      <c r="Q238" s="132">
        <f>'Stocks 1 Day Returns'!C238-'Stocks 1 Day Returns'!C$285</f>
        <v>6.9987126005367477E-3</v>
      </c>
      <c r="R238" s="132">
        <f>'Stocks 1 Day Returns'!D238-'Stocks 1 Day Returns'!D$285</f>
        <v>5.1929145354555062E-3</v>
      </c>
      <c r="S238" s="132">
        <f>'Stocks 1 Day Returns'!E238-'Stocks 1 Day Returns'!E$285</f>
        <v>5.6251611221359186E-3</v>
      </c>
      <c r="T238" s="132">
        <f>'Stocks 1 Day Returns'!F238-'Stocks 1 Day Returns'!F$285</f>
        <v>7.1522645742517627E-3</v>
      </c>
      <c r="U238" s="132">
        <f>'Stocks 1 Day Returns'!G238-'Stocks 1 Day Returns'!G$285</f>
        <v>-3.0809754795180871E-2</v>
      </c>
      <c r="V238" s="132">
        <f>'Stocks 1 Day Returns'!H238-'Stocks 1 Day Returns'!H$285</f>
        <v>-1.8560597880060922E-2</v>
      </c>
      <c r="W238" s="132">
        <f>'Stocks 1 Day Returns'!I238-'Stocks 1 Day Returns'!I$285</f>
        <v>-7.25372514986711E-4</v>
      </c>
      <c r="X238" s="132">
        <f>'Stocks 1 Day Returns'!J238-'Stocks 1 Day Returns'!J$285</f>
        <v>-9.6672593487570069E-3</v>
      </c>
      <c r="Y238" s="132">
        <f>'Stocks 1 Day Returns'!K238-'Stocks 1 Day Returns'!K$285</f>
        <v>-2.9205796575621635E-3</v>
      </c>
      <c r="Z238" s="133">
        <f>'Stocks 1 Day Returns'!L238-'Stocks 1 Day Returns'!L$285</f>
        <v>1.5594458710144926E-2</v>
      </c>
    </row>
    <row r="239" spans="1:26" ht="15.6">
      <c r="A239" s="130">
        <v>45834</v>
      </c>
      <c r="B239" s="131">
        <v>1.1014289613254569E-2</v>
      </c>
      <c r="C239" s="131">
        <v>-5.2373788643547137E-3</v>
      </c>
      <c r="D239" s="131">
        <v>8.0308318399902046E-3</v>
      </c>
      <c r="E239" s="131">
        <v>8.6519450346989046E-3</v>
      </c>
      <c r="F239" s="131">
        <v>1.457454090498711E-2</v>
      </c>
      <c r="G239" s="131">
        <v>-6.6447599786566558E-3</v>
      </c>
      <c r="H239" s="131">
        <v>1.8881701870401502E-2</v>
      </c>
      <c r="I239" s="131">
        <v>5.9612181236379236E-3</v>
      </c>
      <c r="J239" s="131">
        <v>1.5990235257190122E-2</v>
      </c>
      <c r="K239" s="131">
        <v>2.1673680802642314E-2</v>
      </c>
      <c r="L239" s="7">
        <v>1.6957819999999998E-2</v>
      </c>
      <c r="O239" s="1">
        <v>45834</v>
      </c>
      <c r="P239" s="132">
        <f>'Stocks 1 Day Returns'!B239-'Stocks 1 Day Returns'!B$285</f>
        <v>1.1828515207497121E-2</v>
      </c>
      <c r="Q239" s="132">
        <f>'Stocks 1 Day Returns'!C239-'Stocks 1 Day Returns'!C$285</f>
        <v>-5.7746856624388849E-3</v>
      </c>
      <c r="R239" s="132">
        <f>'Stocks 1 Day Returns'!D239-'Stocks 1 Day Returns'!D$285</f>
        <v>7.5734482457286423E-3</v>
      </c>
      <c r="S239" s="132">
        <f>'Stocks 1 Day Returns'!E239-'Stocks 1 Day Returns'!E$285</f>
        <v>8.6150544503769862E-3</v>
      </c>
      <c r="T239" s="132">
        <f>'Stocks 1 Day Returns'!F239-'Stocks 1 Day Returns'!F$285</f>
        <v>1.3991428284081717E-2</v>
      </c>
      <c r="U239" s="132">
        <f>'Stocks 1 Day Returns'!G239-'Stocks 1 Day Returns'!G$285</f>
        <v>-5.9297997386143896E-3</v>
      </c>
      <c r="V239" s="132">
        <f>'Stocks 1 Day Returns'!H239-'Stocks 1 Day Returns'!H$285</f>
        <v>1.6860511376481372E-2</v>
      </c>
      <c r="W239" s="132">
        <f>'Stocks 1 Day Returns'!I239-'Stocks 1 Day Returns'!I$285</f>
        <v>6.2301234387055586E-3</v>
      </c>
      <c r="X239" s="132">
        <f>'Stocks 1 Day Returns'!J239-'Stocks 1 Day Returns'!J$285</f>
        <v>1.5250155741243776E-2</v>
      </c>
      <c r="Y239" s="132">
        <f>'Stocks 1 Day Returns'!K239-'Stocks 1 Day Returns'!K$285</f>
        <v>2.1185899098166414E-2</v>
      </c>
      <c r="Z239" s="133">
        <f>'Stocks 1 Day Returns'!L239-'Stocks 1 Day Returns'!L$285</f>
        <v>1.6721358710144924E-2</v>
      </c>
    </row>
    <row r="240" spans="1:26" ht="15.6">
      <c r="A240" s="130">
        <v>45835</v>
      </c>
      <c r="B240" s="131">
        <v>8.6482073299949391E-3</v>
      </c>
      <c r="C240" s="131">
        <v>6.0014700036536972E-4</v>
      </c>
      <c r="D240" s="131">
        <v>-2.8340376623424701E-3</v>
      </c>
      <c r="E240" s="131">
        <v>-4.1498014848467824E-3</v>
      </c>
      <c r="F240" s="131">
        <v>7.4487041664852427E-3</v>
      </c>
      <c r="G240" s="131">
        <v>3.5673102560610959E-2</v>
      </c>
      <c r="H240" s="131">
        <v>1.0781899376666404E-2</v>
      </c>
      <c r="I240" s="131">
        <v>-4.2989911190423058E-3</v>
      </c>
      <c r="J240" s="131">
        <v>5.9301763500215765E-2</v>
      </c>
      <c r="K240" s="131">
        <v>2.8671330349034685E-2</v>
      </c>
      <c r="L240" s="7">
        <v>-5.9741000000000004E-3</v>
      </c>
      <c r="O240" s="1">
        <v>45835</v>
      </c>
      <c r="P240" s="132">
        <f>'Stocks 1 Day Returns'!B240-'Stocks 1 Day Returns'!B$285</f>
        <v>9.4624329242374919E-3</v>
      </c>
      <c r="Q240" s="132">
        <f>'Stocks 1 Day Returns'!C240-'Stocks 1 Day Returns'!C$285</f>
        <v>6.2840202281198181E-5</v>
      </c>
      <c r="R240" s="132">
        <f>'Stocks 1 Day Returns'!D240-'Stocks 1 Day Returns'!D$285</f>
        <v>-3.2914212566040324E-3</v>
      </c>
      <c r="S240" s="132">
        <f>'Stocks 1 Day Returns'!E240-'Stocks 1 Day Returns'!E$285</f>
        <v>-4.1866920691687017E-3</v>
      </c>
      <c r="T240" s="132">
        <f>'Stocks 1 Day Returns'!F240-'Stocks 1 Day Returns'!F$285</f>
        <v>6.8655915455798494E-3</v>
      </c>
      <c r="U240" s="132">
        <f>'Stocks 1 Day Returns'!G240-'Stocks 1 Day Returns'!G$285</f>
        <v>3.6388062800653223E-2</v>
      </c>
      <c r="V240" s="132">
        <f>'Stocks 1 Day Returns'!H240-'Stocks 1 Day Returns'!H$285</f>
        <v>8.7607088827462744E-3</v>
      </c>
      <c r="W240" s="132">
        <f>'Stocks 1 Day Returns'!I240-'Stocks 1 Day Returns'!I$285</f>
        <v>-4.0300858039746708E-3</v>
      </c>
      <c r="X240" s="132">
        <f>'Stocks 1 Day Returns'!J240-'Stocks 1 Day Returns'!J$285</f>
        <v>5.8561683984269419E-2</v>
      </c>
      <c r="Y240" s="132">
        <f>'Stocks 1 Day Returns'!K240-'Stocks 1 Day Returns'!K$285</f>
        <v>2.8183548644558784E-2</v>
      </c>
      <c r="Z240" s="133">
        <f>'Stocks 1 Day Returns'!L240-'Stocks 1 Day Returns'!L$285</f>
        <v>-6.210561289855073E-3</v>
      </c>
    </row>
    <row r="241" spans="1:26" ht="15.6">
      <c r="A241" s="130">
        <v>45840</v>
      </c>
      <c r="B241" s="131">
        <v>-4.3795727439064569E-2</v>
      </c>
      <c r="C241" s="131">
        <v>2.0794964180262054E-2</v>
      </c>
      <c r="D241" s="131">
        <v>-3.3528682428072276E-3</v>
      </c>
      <c r="E241" s="131">
        <v>-8.7748284910773577E-3</v>
      </c>
      <c r="F241" s="131">
        <v>-5.5286756547144877E-3</v>
      </c>
      <c r="G241" s="131">
        <v>1.9093188976076148E-2</v>
      </c>
      <c r="H241" s="131">
        <v>1.1070658015779999E-2</v>
      </c>
      <c r="I241" s="131">
        <v>1.5127767800890535E-2</v>
      </c>
      <c r="J241" s="131">
        <v>9.2577593630289723E-3</v>
      </c>
      <c r="K241" s="131">
        <v>-3.8505708867705435E-3</v>
      </c>
      <c r="L241" s="7">
        <v>-6.1013999999999999E-3</v>
      </c>
      <c r="O241" s="1">
        <v>45840</v>
      </c>
      <c r="P241" s="132">
        <f>'Stocks 1 Day Returns'!B241-'Stocks 1 Day Returns'!B$285</f>
        <v>-4.2981501844822016E-2</v>
      </c>
      <c r="Q241" s="132">
        <f>'Stocks 1 Day Returns'!C241-'Stocks 1 Day Returns'!C$285</f>
        <v>2.0257657382177881E-2</v>
      </c>
      <c r="R241" s="132">
        <f>'Stocks 1 Day Returns'!D241-'Stocks 1 Day Returns'!D$285</f>
        <v>-3.8102518370687899E-3</v>
      </c>
      <c r="S241" s="132">
        <f>'Stocks 1 Day Returns'!E241-'Stocks 1 Day Returns'!E$285</f>
        <v>-8.8117190753992762E-3</v>
      </c>
      <c r="T241" s="132">
        <f>'Stocks 1 Day Returns'!F241-'Stocks 1 Day Returns'!F$285</f>
        <v>-6.111788275619881E-3</v>
      </c>
      <c r="U241" s="132">
        <f>'Stocks 1 Day Returns'!G241-'Stocks 1 Day Returns'!G$285</f>
        <v>1.9808149216118415E-2</v>
      </c>
      <c r="V241" s="132">
        <f>'Stocks 1 Day Returns'!H241-'Stocks 1 Day Returns'!H$285</f>
        <v>9.0494675218598698E-3</v>
      </c>
      <c r="W241" s="132">
        <f>'Stocks 1 Day Returns'!I241-'Stocks 1 Day Returns'!I$285</f>
        <v>1.539667311595817E-2</v>
      </c>
      <c r="X241" s="132">
        <f>'Stocks 1 Day Returns'!J241-'Stocks 1 Day Returns'!J$285</f>
        <v>8.5176798470826265E-3</v>
      </c>
      <c r="Y241" s="132">
        <f>'Stocks 1 Day Returns'!K241-'Stocks 1 Day Returns'!K$285</f>
        <v>-4.3383525912464435E-3</v>
      </c>
      <c r="Z241" s="133">
        <f>'Stocks 1 Day Returns'!L241-'Stocks 1 Day Returns'!L$285</f>
        <v>-6.3378612898550724E-3</v>
      </c>
    </row>
    <row r="242" spans="1:26" ht="15.6">
      <c r="A242" s="130">
        <v>45841</v>
      </c>
      <c r="B242" s="131">
        <v>3.0971443519129283E-2</v>
      </c>
      <c r="C242" s="131">
        <v>8.2489568127894763E-3</v>
      </c>
      <c r="D242" s="131">
        <v>1.8836929040880079E-2</v>
      </c>
      <c r="E242" s="131">
        <v>1.4414363570864674E-2</v>
      </c>
      <c r="F242" s="131">
        <v>1.1327216006528529E-2</v>
      </c>
      <c r="G242" s="131">
        <v>1.1774175396515041E-2</v>
      </c>
      <c r="H242" s="131">
        <v>7.0065584638994149E-3</v>
      </c>
      <c r="I242" s="131">
        <v>5.6516535256794231E-3</v>
      </c>
      <c r="J242" s="131">
        <v>2.1409884922186206E-2</v>
      </c>
      <c r="K242" s="131">
        <v>1.8925380016476812E-2</v>
      </c>
      <c r="L242" s="7">
        <v>-1.18367E-2</v>
      </c>
      <c r="O242" s="1">
        <v>45841</v>
      </c>
      <c r="P242" s="132">
        <f>'Stocks 1 Day Returns'!B242-'Stocks 1 Day Returns'!B$285</f>
        <v>3.1785669113371835E-2</v>
      </c>
      <c r="Q242" s="132">
        <f>'Stocks 1 Day Returns'!C242-'Stocks 1 Day Returns'!C$285</f>
        <v>7.7116500147053051E-3</v>
      </c>
      <c r="R242" s="132">
        <f>'Stocks 1 Day Returns'!D242-'Stocks 1 Day Returns'!D$285</f>
        <v>1.8379545446618517E-2</v>
      </c>
      <c r="S242" s="132">
        <f>'Stocks 1 Day Returns'!E242-'Stocks 1 Day Returns'!E$285</f>
        <v>1.4377472986542756E-2</v>
      </c>
      <c r="T242" s="132">
        <f>'Stocks 1 Day Returns'!F242-'Stocks 1 Day Returns'!F$285</f>
        <v>1.0744103385623135E-2</v>
      </c>
      <c r="U242" s="132">
        <f>'Stocks 1 Day Returns'!G242-'Stocks 1 Day Returns'!G$285</f>
        <v>1.2489135636557307E-2</v>
      </c>
      <c r="V242" s="132">
        <f>'Stocks 1 Day Returns'!H242-'Stocks 1 Day Returns'!H$285</f>
        <v>4.9853679699792854E-3</v>
      </c>
      <c r="W242" s="132">
        <f>'Stocks 1 Day Returns'!I242-'Stocks 1 Day Returns'!I$285</f>
        <v>5.9205588407470582E-3</v>
      </c>
      <c r="X242" s="132">
        <f>'Stocks 1 Day Returns'!J242-'Stocks 1 Day Returns'!J$285</f>
        <v>2.0669805406239861E-2</v>
      </c>
      <c r="Y242" s="132">
        <f>'Stocks 1 Day Returns'!K242-'Stocks 1 Day Returns'!K$285</f>
        <v>1.8437598312000911E-2</v>
      </c>
      <c r="Z242" s="133">
        <f>'Stocks 1 Day Returns'!L242-'Stocks 1 Day Returns'!L$285</f>
        <v>-1.2073161289855073E-2</v>
      </c>
    </row>
    <row r="243" spans="1:26" ht="15.6">
      <c r="A243" s="130">
        <v>45847</v>
      </c>
      <c r="B243" s="131">
        <v>-1.3304907878625483E-2</v>
      </c>
      <c r="C243" s="131">
        <v>-1.6476516528506346E-3</v>
      </c>
      <c r="D243" s="131">
        <v>6.7860660612535373E-3</v>
      </c>
      <c r="E243" s="131">
        <v>2.8539428323484106E-3</v>
      </c>
      <c r="F243" s="131">
        <v>-1.685398360807322E-2</v>
      </c>
      <c r="G243" s="131">
        <v>-1.614250854500443E-2</v>
      </c>
      <c r="H243" s="131">
        <v>2.3945538701730662E-4</v>
      </c>
      <c r="I243" s="131">
        <v>-8.4163529967223871E-3</v>
      </c>
      <c r="J243" s="131">
        <v>2.9726798221126005E-2</v>
      </c>
      <c r="K243" s="131">
        <v>7.4046422431288672E-3</v>
      </c>
      <c r="L243" s="7">
        <v>-1.80605E-2</v>
      </c>
      <c r="O243" s="1">
        <v>45847</v>
      </c>
      <c r="P243" s="132">
        <f>'Stocks 1 Day Returns'!B243-'Stocks 1 Day Returns'!B$285</f>
        <v>-1.249068228438293E-2</v>
      </c>
      <c r="Q243" s="132">
        <f>'Stocks 1 Day Returns'!C243-'Stocks 1 Day Returns'!C$285</f>
        <v>-2.1849584509348063E-3</v>
      </c>
      <c r="R243" s="132">
        <f>'Stocks 1 Day Returns'!D243-'Stocks 1 Day Returns'!D$285</f>
        <v>6.328682466991975E-3</v>
      </c>
      <c r="S243" s="132">
        <f>'Stocks 1 Day Returns'!E243-'Stocks 1 Day Returns'!E$285</f>
        <v>2.8170522480264913E-3</v>
      </c>
      <c r="T243" s="132">
        <f>'Stocks 1 Day Returns'!F243-'Stocks 1 Day Returns'!F$285</f>
        <v>-1.7437096228978613E-2</v>
      </c>
      <c r="U243" s="132">
        <f>'Stocks 1 Day Returns'!G243-'Stocks 1 Day Returns'!G$285</f>
        <v>-1.5427548304962164E-2</v>
      </c>
      <c r="V243" s="132">
        <f>'Stocks 1 Day Returns'!H243-'Stocks 1 Day Returns'!H$285</f>
        <v>-1.7817351069028234E-3</v>
      </c>
      <c r="W243" s="132">
        <f>'Stocks 1 Day Returns'!I243-'Stocks 1 Day Returns'!I$285</f>
        <v>-8.1474476816547521E-3</v>
      </c>
      <c r="X243" s="132">
        <f>'Stocks 1 Day Returns'!J243-'Stocks 1 Day Returns'!J$285</f>
        <v>2.8986718705179659E-2</v>
      </c>
      <c r="Y243" s="132">
        <f>'Stocks 1 Day Returns'!K243-'Stocks 1 Day Returns'!K$285</f>
        <v>6.9168605386529672E-3</v>
      </c>
      <c r="Z243" s="133">
        <f>'Stocks 1 Day Returns'!L243-'Stocks 1 Day Returns'!L$285</f>
        <v>-1.8296961289855074E-2</v>
      </c>
    </row>
    <row r="244" spans="1:26" ht="15.6">
      <c r="A244" s="130">
        <v>45848</v>
      </c>
      <c r="B244" s="131">
        <v>1.6270105535003188E-2</v>
      </c>
      <c r="C244" s="131">
        <v>6.0728808107184395E-3</v>
      </c>
      <c r="D244" s="131">
        <v>-3.9743614139927663E-3</v>
      </c>
      <c r="E244" s="131">
        <v>-7.3053502646133195E-3</v>
      </c>
      <c r="F244" s="131">
        <v>7.9346487554385892E-3</v>
      </c>
      <c r="G244" s="131">
        <v>9.4446038160471701E-3</v>
      </c>
      <c r="H244" s="131">
        <v>1.1091111814375054E-2</v>
      </c>
      <c r="I244" s="131">
        <v>7.5733582820727285E-3</v>
      </c>
      <c r="J244" s="131">
        <v>-2.19322335877703E-3</v>
      </c>
      <c r="K244" s="131">
        <v>-1.2007050381007689E-3</v>
      </c>
      <c r="L244" s="7">
        <v>3.5053999999999999E-4</v>
      </c>
      <c r="O244" s="1">
        <v>45848</v>
      </c>
      <c r="P244" s="132">
        <f>'Stocks 1 Day Returns'!B244-'Stocks 1 Day Returns'!B$285</f>
        <v>1.708433112924574E-2</v>
      </c>
      <c r="Q244" s="132">
        <f>'Stocks 1 Day Returns'!C244-'Stocks 1 Day Returns'!C$285</f>
        <v>5.5355740126342683E-3</v>
      </c>
      <c r="R244" s="132">
        <f>'Stocks 1 Day Returns'!D244-'Stocks 1 Day Returns'!D$285</f>
        <v>-4.4317450082543286E-3</v>
      </c>
      <c r="S244" s="132">
        <f>'Stocks 1 Day Returns'!E244-'Stocks 1 Day Returns'!E$285</f>
        <v>-7.3422408489352388E-3</v>
      </c>
      <c r="T244" s="132">
        <f>'Stocks 1 Day Returns'!F244-'Stocks 1 Day Returns'!F$285</f>
        <v>7.3515361345331959E-3</v>
      </c>
      <c r="U244" s="132">
        <f>'Stocks 1 Day Returns'!G244-'Stocks 1 Day Returns'!G$285</f>
        <v>1.0159564056089436E-2</v>
      </c>
      <c r="V244" s="132">
        <f>'Stocks 1 Day Returns'!H244-'Stocks 1 Day Returns'!H$285</f>
        <v>9.0699213204549246E-3</v>
      </c>
      <c r="W244" s="132">
        <f>'Stocks 1 Day Returns'!I244-'Stocks 1 Day Returns'!I$285</f>
        <v>7.8422635971403636E-3</v>
      </c>
      <c r="X244" s="132">
        <f>'Stocks 1 Day Returns'!J244-'Stocks 1 Day Returns'!J$285</f>
        <v>-2.9333028747233767E-3</v>
      </c>
      <c r="Y244" s="132">
        <f>'Stocks 1 Day Returns'!K244-'Stocks 1 Day Returns'!K$285</f>
        <v>-1.6884867425766691E-3</v>
      </c>
      <c r="Z244" s="133">
        <f>'Stocks 1 Day Returns'!L244-'Stocks 1 Day Returns'!L$285</f>
        <v>1.1407871014492731E-4</v>
      </c>
    </row>
    <row r="245" spans="1:26" ht="15.6">
      <c r="A245" s="130">
        <v>45849</v>
      </c>
      <c r="B245" s="131">
        <v>-1.9767620757037307E-2</v>
      </c>
      <c r="C245" s="131">
        <v>-9.3158675410404124E-3</v>
      </c>
      <c r="D245" s="131">
        <v>2.0514317244746394E-4</v>
      </c>
      <c r="E245" s="131">
        <v>-1.5190780405073934E-2</v>
      </c>
      <c r="F245" s="131">
        <v>-1.730594979643596E-2</v>
      </c>
      <c r="G245" s="131">
        <v>-1.4596915385472364E-2</v>
      </c>
      <c r="H245" s="131">
        <v>1.0486047836186785E-3</v>
      </c>
      <c r="I245" s="131">
        <v>3.917581305920681E-3</v>
      </c>
      <c r="J245" s="131">
        <v>-1.4551869600354372E-4</v>
      </c>
      <c r="K245" s="131">
        <v>8.9236979377007586E-3</v>
      </c>
      <c r="L245" s="7">
        <v>-1.4235000000000001E-3</v>
      </c>
      <c r="O245" s="1">
        <v>45849</v>
      </c>
      <c r="P245" s="132">
        <f>'Stocks 1 Day Returns'!B245-'Stocks 1 Day Returns'!B$285</f>
        <v>-1.8953395162794755E-2</v>
      </c>
      <c r="Q245" s="132">
        <f>'Stocks 1 Day Returns'!C245-'Stocks 1 Day Returns'!C$285</f>
        <v>-9.8531743391245836E-3</v>
      </c>
      <c r="R245" s="132">
        <f>'Stocks 1 Day Returns'!D245-'Stocks 1 Day Returns'!D$285</f>
        <v>-2.5224042181409834E-4</v>
      </c>
      <c r="S245" s="132">
        <f>'Stocks 1 Day Returns'!E245-'Stocks 1 Day Returns'!E$285</f>
        <v>-1.5227670989395852E-2</v>
      </c>
      <c r="T245" s="132">
        <f>'Stocks 1 Day Returns'!F245-'Stocks 1 Day Returns'!F$285</f>
        <v>-1.7889062417341353E-2</v>
      </c>
      <c r="U245" s="132">
        <f>'Stocks 1 Day Returns'!G245-'Stocks 1 Day Returns'!G$285</f>
        <v>-1.3881955145430098E-2</v>
      </c>
      <c r="V245" s="132">
        <f>'Stocks 1 Day Returns'!H245-'Stocks 1 Day Returns'!H$285</f>
        <v>-9.7258571030145154E-4</v>
      </c>
      <c r="W245" s="132">
        <f>'Stocks 1 Day Returns'!I245-'Stocks 1 Day Returns'!I$285</f>
        <v>4.186486620988316E-3</v>
      </c>
      <c r="X245" s="132">
        <f>'Stocks 1 Day Returns'!J245-'Stocks 1 Day Returns'!J$285</f>
        <v>-8.8559821194989028E-4</v>
      </c>
      <c r="Y245" s="132">
        <f>'Stocks 1 Day Returns'!K245-'Stocks 1 Day Returns'!K$285</f>
        <v>8.4359162332248577E-3</v>
      </c>
      <c r="Z245" s="133">
        <f>'Stocks 1 Day Returns'!L245-'Stocks 1 Day Returns'!L$285</f>
        <v>-1.6599612898550728E-3</v>
      </c>
    </row>
    <row r="246" spans="1:26" ht="15.6">
      <c r="A246" s="130">
        <v>45854</v>
      </c>
      <c r="B246" s="131">
        <v>-1.5261853834421468E-2</v>
      </c>
      <c r="C246" s="131">
        <v>-2.85164807837468E-4</v>
      </c>
      <c r="D246" s="131">
        <v>-5.6732433451811559E-3</v>
      </c>
      <c r="E246" s="131">
        <v>-2.4666435880136284E-3</v>
      </c>
      <c r="F246" s="131">
        <v>1.74280025656115E-3</v>
      </c>
      <c r="G246" s="131">
        <v>-1.3516798646163397E-2</v>
      </c>
      <c r="H246" s="131">
        <v>3.5897009932268631E-3</v>
      </c>
      <c r="I246" s="131">
        <v>-1.0362782017337535E-2</v>
      </c>
      <c r="J246" s="131">
        <v>-5.7124204312466453E-3</v>
      </c>
      <c r="K246" s="131">
        <v>-1.9166902344888492E-2</v>
      </c>
      <c r="L246" s="7">
        <v>1.607024E-2</v>
      </c>
      <c r="O246" s="1">
        <v>45854</v>
      </c>
      <c r="P246" s="132">
        <f>'Stocks 1 Day Returns'!B246-'Stocks 1 Day Returns'!B$285</f>
        <v>-1.4447628240178916E-2</v>
      </c>
      <c r="Q246" s="132">
        <f>'Stocks 1 Day Returns'!C246-'Stocks 1 Day Returns'!C$285</f>
        <v>-8.2247160592163954E-4</v>
      </c>
      <c r="R246" s="132">
        <f>'Stocks 1 Day Returns'!D246-'Stocks 1 Day Returns'!D$285</f>
        <v>-6.1306269394427182E-3</v>
      </c>
      <c r="S246" s="132">
        <f>'Stocks 1 Day Returns'!E246-'Stocks 1 Day Returns'!E$285</f>
        <v>-2.5035341723355477E-3</v>
      </c>
      <c r="T246" s="132">
        <f>'Stocks 1 Day Returns'!F246-'Stocks 1 Day Returns'!F$285</f>
        <v>1.1596876356557565E-3</v>
      </c>
      <c r="U246" s="132">
        <f>'Stocks 1 Day Returns'!G246-'Stocks 1 Day Returns'!G$285</f>
        <v>-1.2801838406121131E-2</v>
      </c>
      <c r="V246" s="132">
        <f>'Stocks 1 Day Returns'!H246-'Stocks 1 Day Returns'!H$285</f>
        <v>1.5685104993067331E-3</v>
      </c>
      <c r="W246" s="132">
        <f>'Stocks 1 Day Returns'!I246-'Stocks 1 Day Returns'!I$285</f>
        <v>-1.00938767022699E-2</v>
      </c>
      <c r="X246" s="132">
        <f>'Stocks 1 Day Returns'!J246-'Stocks 1 Day Returns'!J$285</f>
        <v>-6.452499947192992E-3</v>
      </c>
      <c r="Y246" s="132">
        <f>'Stocks 1 Day Returns'!K246-'Stocks 1 Day Returns'!K$285</f>
        <v>-1.9654684049364393E-2</v>
      </c>
      <c r="Z246" s="133">
        <f>'Stocks 1 Day Returns'!L246-'Stocks 1 Day Returns'!L$285</f>
        <v>1.5833778710144925E-2</v>
      </c>
    </row>
    <row r="247" spans="1:26" ht="15.6">
      <c r="A247" s="130">
        <v>45855</v>
      </c>
      <c r="B247" s="131">
        <v>4.8492395930936905E-3</v>
      </c>
      <c r="C247" s="131">
        <v>-6.6487723596153625E-4</v>
      </c>
      <c r="D247" s="131">
        <v>1.2026138949622345E-2</v>
      </c>
      <c r="E247" s="131">
        <v>1.3805664402973594E-2</v>
      </c>
      <c r="F247" s="131">
        <v>1.994789486808668E-2</v>
      </c>
      <c r="G247" s="131">
        <v>-1.6599215812675983E-3</v>
      </c>
      <c r="H247" s="131">
        <v>5.6540530934645616E-4</v>
      </c>
      <c r="I247" s="131">
        <v>9.7398224418756563E-3</v>
      </c>
      <c r="J247" s="131">
        <v>4.7859778681129672E-3</v>
      </c>
      <c r="K247" s="131">
        <v>3.0928230601867668E-3</v>
      </c>
      <c r="L247" s="7">
        <v>1.38745E-2</v>
      </c>
      <c r="O247" s="1">
        <v>45855</v>
      </c>
      <c r="P247" s="132">
        <f>'Stocks 1 Day Returns'!B247-'Stocks 1 Day Returns'!B$285</f>
        <v>5.6634651873362423E-3</v>
      </c>
      <c r="Q247" s="132">
        <f>'Stocks 1 Day Returns'!C247-'Stocks 1 Day Returns'!C$285</f>
        <v>-1.2021840340457079E-3</v>
      </c>
      <c r="R247" s="132">
        <f>'Stocks 1 Day Returns'!D247-'Stocks 1 Day Returns'!D$285</f>
        <v>1.1568755355360782E-2</v>
      </c>
      <c r="S247" s="132">
        <f>'Stocks 1 Day Returns'!E247-'Stocks 1 Day Returns'!E$285</f>
        <v>1.3768773818651676E-2</v>
      </c>
      <c r="T247" s="132">
        <f>'Stocks 1 Day Returns'!F247-'Stocks 1 Day Returns'!F$285</f>
        <v>1.9364782247181286E-2</v>
      </c>
      <c r="U247" s="132">
        <f>'Stocks 1 Day Returns'!G247-'Stocks 1 Day Returns'!G$285</f>
        <v>-9.4496134122533165E-4</v>
      </c>
      <c r="V247" s="132">
        <f>'Stocks 1 Day Returns'!H247-'Stocks 1 Day Returns'!H$285</f>
        <v>-1.4557851845736739E-3</v>
      </c>
      <c r="W247" s="132">
        <f>'Stocks 1 Day Returns'!I247-'Stocks 1 Day Returns'!I$285</f>
        <v>1.0008727756943291E-2</v>
      </c>
      <c r="X247" s="132">
        <f>'Stocks 1 Day Returns'!J247-'Stocks 1 Day Returns'!J$285</f>
        <v>4.0458983521666205E-3</v>
      </c>
      <c r="Y247" s="132">
        <f>'Stocks 1 Day Returns'!K247-'Stocks 1 Day Returns'!K$285</f>
        <v>2.6050413557108664E-3</v>
      </c>
      <c r="Z247" s="133">
        <f>'Stocks 1 Day Returns'!L247-'Stocks 1 Day Returns'!L$285</f>
        <v>1.3638038710144927E-2</v>
      </c>
    </row>
    <row r="248" spans="1:26" ht="15.6">
      <c r="A248" s="130">
        <v>45856</v>
      </c>
      <c r="B248" s="131">
        <v>1.6109313220968202E-2</v>
      </c>
      <c r="C248" s="131">
        <v>8.4524616836929578E-3</v>
      </c>
      <c r="D248" s="131">
        <v>-3.2085064465636748E-4</v>
      </c>
      <c r="E248" s="131">
        <v>-7.5789657618186013E-4</v>
      </c>
      <c r="F248" s="131">
        <v>-3.570025445019942E-3</v>
      </c>
      <c r="G248" s="131">
        <v>-4.7722376524813592E-3</v>
      </c>
      <c r="H248" s="131">
        <v>3.1015704427965751E-3</v>
      </c>
      <c r="I248" s="131">
        <v>-5.9645938722002745E-3</v>
      </c>
      <c r="J248" s="131">
        <v>-4.2939926940260831E-3</v>
      </c>
      <c r="K248" s="131">
        <v>1.2992391790243252E-2</v>
      </c>
      <c r="L248" s="7">
        <v>-1.8271699999999998E-2</v>
      </c>
      <c r="O248" s="1">
        <v>45856</v>
      </c>
      <c r="P248" s="132">
        <f>'Stocks 1 Day Returns'!B248-'Stocks 1 Day Returns'!B$285</f>
        <v>1.6923538815210755E-2</v>
      </c>
      <c r="Q248" s="132">
        <f>'Stocks 1 Day Returns'!C248-'Stocks 1 Day Returns'!C$285</f>
        <v>7.9151548856087866E-3</v>
      </c>
      <c r="R248" s="132">
        <f>'Stocks 1 Day Returns'!D248-'Stocks 1 Day Returns'!D$285</f>
        <v>-7.7823423891792975E-4</v>
      </c>
      <c r="S248" s="132">
        <f>'Stocks 1 Day Returns'!E248-'Stocks 1 Day Returns'!E$285</f>
        <v>-7.9478716050377946E-4</v>
      </c>
      <c r="T248" s="132">
        <f>'Stocks 1 Day Returns'!F248-'Stocks 1 Day Returns'!F$285</f>
        <v>-4.1531380659253353E-3</v>
      </c>
      <c r="U248" s="132">
        <f>'Stocks 1 Day Returns'!G248-'Stocks 1 Day Returns'!G$285</f>
        <v>-4.0572774124390931E-3</v>
      </c>
      <c r="V248" s="132">
        <f>'Stocks 1 Day Returns'!H248-'Stocks 1 Day Returns'!H$285</f>
        <v>1.0803799488764451E-3</v>
      </c>
      <c r="W248" s="132">
        <f>'Stocks 1 Day Returns'!I248-'Stocks 1 Day Returns'!I$285</f>
        <v>-5.6956885571326395E-3</v>
      </c>
      <c r="X248" s="132">
        <f>'Stocks 1 Day Returns'!J248-'Stocks 1 Day Returns'!J$285</f>
        <v>-5.0340722099724297E-3</v>
      </c>
      <c r="Y248" s="132">
        <f>'Stocks 1 Day Returns'!K248-'Stocks 1 Day Returns'!K$285</f>
        <v>1.2504610085767351E-2</v>
      </c>
      <c r="Z248" s="133">
        <f>'Stocks 1 Day Returns'!L248-'Stocks 1 Day Returns'!L$285</f>
        <v>-1.8508161289855073E-2</v>
      </c>
    </row>
    <row r="249" spans="1:26" ht="15.6">
      <c r="A249" s="130">
        <v>45861</v>
      </c>
      <c r="B249" s="131">
        <v>7.670615431725869E-3</v>
      </c>
      <c r="C249" s="131">
        <v>-4.2163321862666026E-3</v>
      </c>
      <c r="D249" s="131">
        <v>-1.8699908103445573E-3</v>
      </c>
      <c r="E249" s="131">
        <v>3.6743680651101229E-3</v>
      </c>
      <c r="F249" s="131">
        <v>1.2428216469623665E-2</v>
      </c>
      <c r="G249" s="131">
        <v>2.3623174282826565E-2</v>
      </c>
      <c r="H249" s="131">
        <v>8.3406607445535741E-2</v>
      </c>
      <c r="I249" s="131">
        <v>1.7411321934758694E-2</v>
      </c>
      <c r="J249" s="131">
        <v>2.0508429410162066E-2</v>
      </c>
      <c r="K249" s="131">
        <v>5.4001390874014454E-4</v>
      </c>
      <c r="L249" s="7">
        <v>-2.5068E-3</v>
      </c>
      <c r="O249" s="1">
        <v>45861</v>
      </c>
      <c r="P249" s="132">
        <f>'Stocks 1 Day Returns'!B249-'Stocks 1 Day Returns'!B$285</f>
        <v>8.4848410259684218E-3</v>
      </c>
      <c r="Q249" s="132">
        <f>'Stocks 1 Day Returns'!C249-'Stocks 1 Day Returns'!C$285</f>
        <v>-4.7536389843507738E-3</v>
      </c>
      <c r="R249" s="132">
        <f>'Stocks 1 Day Returns'!D249-'Stocks 1 Day Returns'!D$285</f>
        <v>-2.3273744046061196E-3</v>
      </c>
      <c r="S249" s="132">
        <f>'Stocks 1 Day Returns'!E249-'Stocks 1 Day Returns'!E$285</f>
        <v>3.6374774807882036E-3</v>
      </c>
      <c r="T249" s="132">
        <f>'Stocks 1 Day Returns'!F249-'Stocks 1 Day Returns'!F$285</f>
        <v>1.1845103848718272E-2</v>
      </c>
      <c r="U249" s="132">
        <f>'Stocks 1 Day Returns'!G249-'Stocks 1 Day Returns'!G$285</f>
        <v>2.4338134522868832E-2</v>
      </c>
      <c r="V249" s="132">
        <f>'Stocks 1 Day Returns'!H249-'Stocks 1 Day Returns'!H$285</f>
        <v>8.1385416951615608E-2</v>
      </c>
      <c r="W249" s="132">
        <f>'Stocks 1 Day Returns'!I249-'Stocks 1 Day Returns'!I$285</f>
        <v>1.768022724982633E-2</v>
      </c>
      <c r="X249" s="132">
        <f>'Stocks 1 Day Returns'!J249-'Stocks 1 Day Returns'!J$285</f>
        <v>1.976834989421572E-2</v>
      </c>
      <c r="Y249" s="132">
        <f>'Stocks 1 Day Returns'!K249-'Stocks 1 Day Returns'!K$285</f>
        <v>5.2232204264244283E-5</v>
      </c>
      <c r="Z249" s="133">
        <f>'Stocks 1 Day Returns'!L249-'Stocks 1 Day Returns'!L$285</f>
        <v>-2.7432612898550725E-3</v>
      </c>
    </row>
    <row r="250" spans="1:26" ht="15.6">
      <c r="A250" s="130">
        <v>45862</v>
      </c>
      <c r="B250" s="131">
        <v>-3.2176105470694605E-2</v>
      </c>
      <c r="C250" s="131">
        <v>2.7742309932394793E-3</v>
      </c>
      <c r="D250" s="131">
        <v>1.4553093248254489E-2</v>
      </c>
      <c r="E250" s="131">
        <v>-2.274649533107187E-4</v>
      </c>
      <c r="F250" s="131">
        <v>-3.4860128860632056E-3</v>
      </c>
      <c r="G250" s="131">
        <v>-1.2659213874625097E-3</v>
      </c>
      <c r="H250" s="131">
        <v>-1.0333874526905817E-2</v>
      </c>
      <c r="I250" s="131">
        <v>2.2383785622852148E-2</v>
      </c>
      <c r="J250" s="131">
        <v>-6.6071765235470314E-3</v>
      </c>
      <c r="K250" s="131">
        <v>2.1941973684741045E-2</v>
      </c>
      <c r="L250" s="7">
        <v>-9.4490000000000004E-4</v>
      </c>
      <c r="O250" s="1">
        <v>45862</v>
      </c>
      <c r="P250" s="132">
        <f>'Stocks 1 Day Returns'!B250-'Stocks 1 Day Returns'!B$285</f>
        <v>-3.1361879876452052E-2</v>
      </c>
      <c r="Q250" s="132">
        <f>'Stocks 1 Day Returns'!C250-'Stocks 1 Day Returns'!C$285</f>
        <v>2.2369241951553077E-3</v>
      </c>
      <c r="R250" s="132">
        <f>'Stocks 1 Day Returns'!D250-'Stocks 1 Day Returns'!D$285</f>
        <v>1.4095709653992927E-2</v>
      </c>
      <c r="S250" s="132">
        <f>'Stocks 1 Day Returns'!E250-'Stocks 1 Day Returns'!E$285</f>
        <v>-2.6435553763263803E-4</v>
      </c>
      <c r="T250" s="132">
        <f>'Stocks 1 Day Returns'!F250-'Stocks 1 Day Returns'!F$285</f>
        <v>-4.0691255069685989E-3</v>
      </c>
      <c r="U250" s="132">
        <f>'Stocks 1 Day Returns'!G250-'Stocks 1 Day Returns'!G$285</f>
        <v>-5.509611474202431E-4</v>
      </c>
      <c r="V250" s="132">
        <f>'Stocks 1 Day Returns'!H250-'Stocks 1 Day Returns'!H$285</f>
        <v>-1.2355065020825947E-2</v>
      </c>
      <c r="W250" s="132">
        <f>'Stocks 1 Day Returns'!I250-'Stocks 1 Day Returns'!I$285</f>
        <v>2.2652690937919783E-2</v>
      </c>
      <c r="X250" s="132">
        <f>'Stocks 1 Day Returns'!J250-'Stocks 1 Day Returns'!J$285</f>
        <v>-7.3472560394933781E-3</v>
      </c>
      <c r="Y250" s="132">
        <f>'Stocks 1 Day Returns'!K250-'Stocks 1 Day Returns'!K$285</f>
        <v>2.1454191980265144E-2</v>
      </c>
      <c r="Z250" s="133">
        <f>'Stocks 1 Day Returns'!L250-'Stocks 1 Day Returns'!L$285</f>
        <v>-1.1813612898550728E-3</v>
      </c>
    </row>
    <row r="251" spans="1:26" ht="15.6">
      <c r="A251" s="130">
        <v>45863</v>
      </c>
      <c r="B251" s="131">
        <v>-8.0450705676334167E-2</v>
      </c>
      <c r="C251" s="131">
        <v>5.8493939369606007E-3</v>
      </c>
      <c r="D251" s="131">
        <v>1.0853787435268103E-2</v>
      </c>
      <c r="E251" s="131">
        <v>1.117337926072981E-2</v>
      </c>
      <c r="F251" s="131">
        <v>1.3282082603931489E-3</v>
      </c>
      <c r="G251" s="131">
        <v>3.3720874836809855E-2</v>
      </c>
      <c r="H251" s="131">
        <v>2.5644280827402444E-2</v>
      </c>
      <c r="I251" s="131">
        <v>-1.1016036150137687E-3</v>
      </c>
      <c r="J251" s="131">
        <v>1.3065826535376024E-2</v>
      </c>
      <c r="K251" s="131">
        <v>1.865271163007165E-3</v>
      </c>
      <c r="L251" s="7">
        <v>5.0856299999999998E-3</v>
      </c>
      <c r="O251" s="1">
        <v>45863</v>
      </c>
      <c r="P251" s="132">
        <f>'Stocks 1 Day Returns'!B251-'Stocks 1 Day Returns'!B$285</f>
        <v>-7.9636480082091621E-2</v>
      </c>
      <c r="Q251" s="132">
        <f>'Stocks 1 Day Returns'!C251-'Stocks 1 Day Returns'!C$285</f>
        <v>5.3120871388764295E-3</v>
      </c>
      <c r="R251" s="132">
        <f>'Stocks 1 Day Returns'!D251-'Stocks 1 Day Returns'!D$285</f>
        <v>1.0396403841006541E-2</v>
      </c>
      <c r="S251" s="132">
        <f>'Stocks 1 Day Returns'!E251-'Stocks 1 Day Returns'!E$285</f>
        <v>1.1136488676407891E-2</v>
      </c>
      <c r="T251" s="132">
        <f>'Stocks 1 Day Returns'!F251-'Stocks 1 Day Returns'!F$285</f>
        <v>7.4509563948775537E-4</v>
      </c>
      <c r="U251" s="132">
        <f>'Stocks 1 Day Returns'!G251-'Stocks 1 Day Returns'!G$285</f>
        <v>3.443583507685212E-2</v>
      </c>
      <c r="V251" s="132">
        <f>'Stocks 1 Day Returns'!H251-'Stocks 1 Day Returns'!H$285</f>
        <v>2.3623090333482314E-2</v>
      </c>
      <c r="W251" s="132">
        <f>'Stocks 1 Day Returns'!I251-'Stocks 1 Day Returns'!I$285</f>
        <v>-8.3269829994613324E-4</v>
      </c>
      <c r="X251" s="132">
        <f>'Stocks 1 Day Returns'!J251-'Stocks 1 Day Returns'!J$285</f>
        <v>1.2325747019429678E-2</v>
      </c>
      <c r="Y251" s="132">
        <f>'Stocks 1 Day Returns'!K251-'Stocks 1 Day Returns'!K$285</f>
        <v>1.3774894585312648E-3</v>
      </c>
      <c r="Z251" s="133">
        <f>'Stocks 1 Day Returns'!L251-'Stocks 1 Day Returns'!L$285</f>
        <v>4.8491687101449273E-3</v>
      </c>
    </row>
    <row r="252" spans="1:26" ht="15.6">
      <c r="A252" s="130">
        <v>45868</v>
      </c>
      <c r="B252" s="131">
        <v>2.9650228428605985E-2</v>
      </c>
      <c r="C252" s="131">
        <v>2.233708709028237E-2</v>
      </c>
      <c r="D252" s="131">
        <v>3.4544291506782177E-2</v>
      </c>
      <c r="E252" s="131">
        <v>3.8058714158393459E-2</v>
      </c>
      <c r="F252" s="131">
        <v>3.0005692294752473E-2</v>
      </c>
      <c r="G252" s="131">
        <v>-1.385368791591679E-2</v>
      </c>
      <c r="H252" s="131">
        <v>3.3193764121329794E-2</v>
      </c>
      <c r="I252" s="131">
        <v>1.0362570327143938E-2</v>
      </c>
      <c r="J252" s="131">
        <v>3.2096955454534282E-2</v>
      </c>
      <c r="K252" s="131">
        <v>2.9526308658018641E-2</v>
      </c>
      <c r="L252" s="7">
        <v>1.74489E-3</v>
      </c>
      <c r="O252" s="1">
        <v>45868</v>
      </c>
      <c r="P252" s="132">
        <f>'Stocks 1 Day Returns'!B252-'Stocks 1 Day Returns'!B$285</f>
        <v>3.0464454022848537E-2</v>
      </c>
      <c r="Q252" s="132">
        <f>'Stocks 1 Day Returns'!C252-'Stocks 1 Day Returns'!C$285</f>
        <v>2.1799780292198197E-2</v>
      </c>
      <c r="R252" s="132">
        <f>'Stocks 1 Day Returns'!D252-'Stocks 1 Day Returns'!D$285</f>
        <v>3.4086907912520614E-2</v>
      </c>
      <c r="S252" s="132">
        <f>'Stocks 1 Day Returns'!E252-'Stocks 1 Day Returns'!E$285</f>
        <v>3.8021823574071537E-2</v>
      </c>
      <c r="T252" s="132">
        <f>'Stocks 1 Day Returns'!F252-'Stocks 1 Day Returns'!F$285</f>
        <v>2.942257967384708E-2</v>
      </c>
      <c r="U252" s="132">
        <f>'Stocks 1 Day Returns'!G252-'Stocks 1 Day Returns'!G$285</f>
        <v>-1.3138727675874524E-2</v>
      </c>
      <c r="V252" s="132">
        <f>'Stocks 1 Day Returns'!H252-'Stocks 1 Day Returns'!H$285</f>
        <v>3.1172573627409664E-2</v>
      </c>
      <c r="W252" s="132">
        <f>'Stocks 1 Day Returns'!I252-'Stocks 1 Day Returns'!I$285</f>
        <v>1.0631475642211573E-2</v>
      </c>
      <c r="X252" s="132">
        <f>'Stocks 1 Day Returns'!J252-'Stocks 1 Day Returns'!J$285</f>
        <v>3.1356875938587936E-2</v>
      </c>
      <c r="Y252" s="132">
        <f>'Stocks 1 Day Returns'!K252-'Stocks 1 Day Returns'!K$285</f>
        <v>2.903852695354274E-2</v>
      </c>
      <c r="Z252" s="133">
        <f>'Stocks 1 Day Returns'!L252-'Stocks 1 Day Returns'!L$285</f>
        <v>1.5084287101449273E-3</v>
      </c>
    </row>
    <row r="253" spans="1:26" ht="15.6">
      <c r="A253" s="130">
        <v>45869</v>
      </c>
      <c r="B253" s="131">
        <v>-3.1106932461043457E-2</v>
      </c>
      <c r="C253" s="131">
        <v>-1.1729071110264333E-2</v>
      </c>
      <c r="D253" s="131">
        <v>3.4607290282762548E-2</v>
      </c>
      <c r="E253" s="131">
        <v>-7.5979756750421679E-3</v>
      </c>
      <c r="F253" s="131">
        <v>-8.2628545769497519E-3</v>
      </c>
      <c r="G253" s="131">
        <v>-6.327655350186534E-3</v>
      </c>
      <c r="H253" s="131">
        <v>1.8810811595341592E-2</v>
      </c>
      <c r="I253" s="131">
        <v>-1.7127284682230792E-2</v>
      </c>
      <c r="J253" s="131">
        <v>-2.2311294173624319E-2</v>
      </c>
      <c r="K253" s="131">
        <v>1.2267092903277543E-2</v>
      </c>
      <c r="L253" s="7">
        <v>2.1178869999999999E-2</v>
      </c>
      <c r="O253" s="1">
        <v>45869</v>
      </c>
      <c r="P253" s="132">
        <f>'Stocks 1 Day Returns'!B253-'Stocks 1 Day Returns'!B$285</f>
        <v>-3.0292706866800904E-2</v>
      </c>
      <c r="Q253" s="132">
        <f>'Stocks 1 Day Returns'!C253-'Stocks 1 Day Returns'!C$285</f>
        <v>-1.2266377908348504E-2</v>
      </c>
      <c r="R253" s="132">
        <f>'Stocks 1 Day Returns'!D253-'Stocks 1 Day Returns'!D$285</f>
        <v>3.4149906688500986E-2</v>
      </c>
      <c r="S253" s="132">
        <f>'Stocks 1 Day Returns'!E253-'Stocks 1 Day Returns'!E$285</f>
        <v>-7.6348662593640872E-3</v>
      </c>
      <c r="T253" s="132">
        <f>'Stocks 1 Day Returns'!F253-'Stocks 1 Day Returns'!F$285</f>
        <v>-8.8459671978551452E-3</v>
      </c>
      <c r="U253" s="132">
        <f>'Stocks 1 Day Returns'!G253-'Stocks 1 Day Returns'!G$285</f>
        <v>-5.6126951101442678E-3</v>
      </c>
      <c r="V253" s="132">
        <f>'Stocks 1 Day Returns'!H253-'Stocks 1 Day Returns'!H$285</f>
        <v>1.6789621101421463E-2</v>
      </c>
      <c r="W253" s="132">
        <f>'Stocks 1 Day Returns'!I253-'Stocks 1 Day Returns'!I$285</f>
        <v>-1.6858379367163157E-2</v>
      </c>
      <c r="X253" s="132">
        <f>'Stocks 1 Day Returns'!J253-'Stocks 1 Day Returns'!J$285</f>
        <v>-2.3051373689570664E-2</v>
      </c>
      <c r="Y253" s="132">
        <f>'Stocks 1 Day Returns'!K253-'Stocks 1 Day Returns'!K$285</f>
        <v>1.1779311198801642E-2</v>
      </c>
      <c r="Z253" s="133">
        <f>'Stocks 1 Day Returns'!L253-'Stocks 1 Day Returns'!L$285</f>
        <v>2.0942408710144925E-2</v>
      </c>
    </row>
    <row r="254" spans="1:26" ht="15.6">
      <c r="A254" s="130">
        <v>45870</v>
      </c>
      <c r="B254" s="131">
        <v>-4.2842774593914501E-2</v>
      </c>
      <c r="C254" s="131">
        <v>-4.3094160569783435E-2</v>
      </c>
      <c r="D254" s="131">
        <v>-3.5828653351289153E-2</v>
      </c>
      <c r="E254" s="131">
        <v>-3.2538056743910637E-2</v>
      </c>
      <c r="F254" s="131">
        <v>-3.9318834601974162E-2</v>
      </c>
      <c r="G254" s="131">
        <v>-4.6615852164776928E-2</v>
      </c>
      <c r="H254" s="131">
        <v>-3.3458317191011444E-2</v>
      </c>
      <c r="I254" s="131">
        <v>-2.0107806045468135E-2</v>
      </c>
      <c r="J254" s="131">
        <v>-1.8289029419618519E-2</v>
      </c>
      <c r="K254" s="131">
        <v>-9.9716260651184774E-2</v>
      </c>
      <c r="L254" s="7">
        <v>6.0852600000000003E-3</v>
      </c>
      <c r="O254" s="1">
        <v>45870</v>
      </c>
      <c r="P254" s="132">
        <f>'Stocks 1 Day Returns'!B254-'Stocks 1 Day Returns'!B$285</f>
        <v>-4.2028548999671948E-2</v>
      </c>
      <c r="Q254" s="132">
        <f>'Stocks 1 Day Returns'!C254-'Stocks 1 Day Returns'!C$285</f>
        <v>-4.3631467367867605E-2</v>
      </c>
      <c r="R254" s="132">
        <f>'Stocks 1 Day Returns'!D254-'Stocks 1 Day Returns'!D$285</f>
        <v>-3.6286036945550715E-2</v>
      </c>
      <c r="S254" s="132">
        <f>'Stocks 1 Day Returns'!E254-'Stocks 1 Day Returns'!E$285</f>
        <v>-3.2574947328232559E-2</v>
      </c>
      <c r="T254" s="132">
        <f>'Stocks 1 Day Returns'!F254-'Stocks 1 Day Returns'!F$285</f>
        <v>-3.9901947222879555E-2</v>
      </c>
      <c r="U254" s="132">
        <f>'Stocks 1 Day Returns'!G254-'Stocks 1 Day Returns'!G$285</f>
        <v>-4.5900891924734663E-2</v>
      </c>
      <c r="V254" s="132">
        <f>'Stocks 1 Day Returns'!H254-'Stocks 1 Day Returns'!H$285</f>
        <v>-3.5479507684931577E-2</v>
      </c>
      <c r="W254" s="132">
        <f>'Stocks 1 Day Returns'!I254-'Stocks 1 Day Returns'!I$285</f>
        <v>-1.98389007304005E-2</v>
      </c>
      <c r="X254" s="132">
        <f>'Stocks 1 Day Returns'!J254-'Stocks 1 Day Returns'!J$285</f>
        <v>-1.9029108935564865E-2</v>
      </c>
      <c r="Y254" s="132">
        <f>'Stocks 1 Day Returns'!K254-'Stocks 1 Day Returns'!K$285</f>
        <v>-0.10020404235566067</v>
      </c>
      <c r="Z254" s="133">
        <f>'Stocks 1 Day Returns'!L254-'Stocks 1 Day Returns'!L$285</f>
        <v>5.8487987101449278E-3</v>
      </c>
    </row>
    <row r="255" spans="1:26" ht="15.6">
      <c r="A255" s="130">
        <v>45875</v>
      </c>
      <c r="B255" s="131">
        <v>1.5659548461437467E-2</v>
      </c>
      <c r="C255" s="131">
        <v>5.5858343718896197E-2</v>
      </c>
      <c r="D255" s="131">
        <v>-6.3785445945818697E-4</v>
      </c>
      <c r="E255" s="131">
        <v>2.9859277347430657E-2</v>
      </c>
      <c r="F255" s="131">
        <v>-2.2036433114653198E-2</v>
      </c>
      <c r="G255" s="131">
        <v>2.2961961521681395E-2</v>
      </c>
      <c r="H255" s="131">
        <v>2.6098164612038399E-3</v>
      </c>
      <c r="I255" s="131">
        <v>3.0048168272502895E-3</v>
      </c>
      <c r="J255" s="131">
        <v>5.5159936468569537E-3</v>
      </c>
      <c r="K255" s="131">
        <v>4.4947196843824644E-2</v>
      </c>
      <c r="L255" s="7">
        <v>2.4538199999999998E-3</v>
      </c>
      <c r="O255" s="1">
        <v>45875</v>
      </c>
      <c r="P255" s="132">
        <f>'Stocks 1 Day Returns'!B255-'Stocks 1 Day Returns'!B$285</f>
        <v>1.647377405568002E-2</v>
      </c>
      <c r="Q255" s="132">
        <f>'Stocks 1 Day Returns'!C255-'Stocks 1 Day Returns'!C$285</f>
        <v>5.5321036920812028E-2</v>
      </c>
      <c r="R255" s="132">
        <f>'Stocks 1 Day Returns'!D255-'Stocks 1 Day Returns'!D$285</f>
        <v>-1.0952380537197492E-3</v>
      </c>
      <c r="S255" s="132">
        <f>'Stocks 1 Day Returns'!E255-'Stocks 1 Day Returns'!E$285</f>
        <v>2.9822386763108739E-2</v>
      </c>
      <c r="T255" s="132">
        <f>'Stocks 1 Day Returns'!F255-'Stocks 1 Day Returns'!F$285</f>
        <v>-2.2619545735558591E-2</v>
      </c>
      <c r="U255" s="132">
        <f>'Stocks 1 Day Returns'!G255-'Stocks 1 Day Returns'!G$285</f>
        <v>2.3676921761723663E-2</v>
      </c>
      <c r="V255" s="132">
        <f>'Stocks 1 Day Returns'!H255-'Stocks 1 Day Returns'!H$285</f>
        <v>5.886259672837099E-4</v>
      </c>
      <c r="W255" s="132">
        <f>'Stocks 1 Day Returns'!I255-'Stocks 1 Day Returns'!I$285</f>
        <v>3.273722142317925E-3</v>
      </c>
      <c r="X255" s="132">
        <f>'Stocks 1 Day Returns'!J255-'Stocks 1 Day Returns'!J$285</f>
        <v>4.775914130910607E-3</v>
      </c>
      <c r="Y255" s="132">
        <f>'Stocks 1 Day Returns'!K255-'Stocks 1 Day Returns'!K$285</f>
        <v>4.4459415139348743E-2</v>
      </c>
      <c r="Z255" s="133">
        <f>'Stocks 1 Day Returns'!L255-'Stocks 1 Day Returns'!L$285</f>
        <v>2.2173587101449272E-3</v>
      </c>
    </row>
    <row r="256" spans="1:26" ht="15.6">
      <c r="A256" s="130">
        <v>45876</v>
      </c>
      <c r="B256" s="131">
        <v>-2.9634049046967648E-2</v>
      </c>
      <c r="C256" s="131">
        <v>3.3629137909185314E-2</v>
      </c>
      <c r="D256" s="131">
        <v>-6.0454000423236787E-3</v>
      </c>
      <c r="E256" s="131">
        <v>1.1766303109003395E-2</v>
      </c>
      <c r="F256" s="131">
        <v>-1.814011107134994E-2</v>
      </c>
      <c r="G256" s="131">
        <v>-6.1397658893080909E-3</v>
      </c>
      <c r="H256" s="131">
        <v>1.0943268660181138E-2</v>
      </c>
      <c r="I256" s="131">
        <v>4.2705715376638587E-3</v>
      </c>
      <c r="J256" s="131">
        <v>1.1972981270798932E-2</v>
      </c>
      <c r="K256" s="131">
        <v>5.4740150304870561E-3</v>
      </c>
      <c r="L256" s="7">
        <v>6.8868999999999996E-3</v>
      </c>
      <c r="O256" s="1">
        <v>45876</v>
      </c>
      <c r="P256" s="132">
        <f>'Stocks 1 Day Returns'!B256-'Stocks 1 Day Returns'!B$285</f>
        <v>-2.8819823452725095E-2</v>
      </c>
      <c r="Q256" s="132">
        <f>'Stocks 1 Day Returns'!C256-'Stocks 1 Day Returns'!C$285</f>
        <v>3.3091831111101144E-2</v>
      </c>
      <c r="R256" s="132">
        <f>'Stocks 1 Day Returns'!D256-'Stocks 1 Day Returns'!D$285</f>
        <v>-6.5027836365852409E-3</v>
      </c>
      <c r="S256" s="132">
        <f>'Stocks 1 Day Returns'!E256-'Stocks 1 Day Returns'!E$285</f>
        <v>1.1729412524681477E-2</v>
      </c>
      <c r="T256" s="132">
        <f>'Stocks 1 Day Returns'!F256-'Stocks 1 Day Returns'!F$285</f>
        <v>-1.8723223692255334E-2</v>
      </c>
      <c r="U256" s="132">
        <f>'Stocks 1 Day Returns'!G256-'Stocks 1 Day Returns'!G$285</f>
        <v>-5.4248056492658247E-3</v>
      </c>
      <c r="V256" s="132">
        <f>'Stocks 1 Day Returns'!H256-'Stocks 1 Day Returns'!H$285</f>
        <v>8.9220781662610084E-3</v>
      </c>
      <c r="W256" s="132">
        <f>'Stocks 1 Day Returns'!I256-'Stocks 1 Day Returns'!I$285</f>
        <v>4.5394768527314937E-3</v>
      </c>
      <c r="X256" s="132">
        <f>'Stocks 1 Day Returns'!J256-'Stocks 1 Day Returns'!J$285</f>
        <v>1.1232901754852587E-2</v>
      </c>
      <c r="Y256" s="132">
        <f>'Stocks 1 Day Returns'!K256-'Stocks 1 Day Returns'!K$285</f>
        <v>4.9862333260111561E-3</v>
      </c>
      <c r="Z256" s="133">
        <f>'Stocks 1 Day Returns'!L256-'Stocks 1 Day Returns'!L$285</f>
        <v>6.6504387101449271E-3</v>
      </c>
    </row>
    <row r="257" spans="1:26" ht="15.6">
      <c r="A257" s="130">
        <v>45877</v>
      </c>
      <c r="B257" s="131">
        <v>-1.046568543030979E-3</v>
      </c>
      <c r="C257" s="131">
        <v>3.1872071467822449E-2</v>
      </c>
      <c r="D257" s="131">
        <v>-7.7788889122787364E-3</v>
      </c>
      <c r="E257" s="131">
        <v>1.6706944408035884E-2</v>
      </c>
      <c r="F257" s="131">
        <v>-1.4006113314186441E-2</v>
      </c>
      <c r="G257" s="131">
        <v>4.877991061775111E-3</v>
      </c>
      <c r="H257" s="131">
        <v>7.8385668143532428E-4</v>
      </c>
      <c r="I257" s="131">
        <v>1.8976799463275018E-3</v>
      </c>
      <c r="J257" s="131">
        <v>-2.2648765584246666E-3</v>
      </c>
      <c r="K257" s="131">
        <v>-1.2011789680519636E-2</v>
      </c>
      <c r="L257" s="7">
        <v>-2.0083000000000002E-3</v>
      </c>
      <c r="O257" s="1">
        <v>45877</v>
      </c>
      <c r="P257" s="132">
        <f>'Stocks 1 Day Returns'!B257-'Stocks 1 Day Returns'!B$285</f>
        <v>-2.323429487884268E-4</v>
      </c>
      <c r="Q257" s="132">
        <f>'Stocks 1 Day Returns'!C257-'Stocks 1 Day Returns'!C$285</f>
        <v>3.133476466973828E-2</v>
      </c>
      <c r="R257" s="132">
        <f>'Stocks 1 Day Returns'!D257-'Stocks 1 Day Returns'!D$285</f>
        <v>-8.2362725065402986E-3</v>
      </c>
      <c r="S257" s="132">
        <f>'Stocks 1 Day Returns'!E257-'Stocks 1 Day Returns'!E$285</f>
        <v>1.6670053823713966E-2</v>
      </c>
      <c r="T257" s="132">
        <f>'Stocks 1 Day Returns'!F257-'Stocks 1 Day Returns'!F$285</f>
        <v>-1.4589225935091835E-2</v>
      </c>
      <c r="U257" s="132">
        <f>'Stocks 1 Day Returns'!G257-'Stocks 1 Day Returns'!G$285</f>
        <v>5.5929513018173772E-3</v>
      </c>
      <c r="V257" s="132">
        <f>'Stocks 1 Day Returns'!H257-'Stocks 1 Day Returns'!H$285</f>
        <v>-1.2373338124848057E-3</v>
      </c>
      <c r="W257" s="132">
        <f>'Stocks 1 Day Returns'!I257-'Stocks 1 Day Returns'!I$285</f>
        <v>2.1665852613951373E-3</v>
      </c>
      <c r="X257" s="132">
        <f>'Stocks 1 Day Returns'!J257-'Stocks 1 Day Returns'!J$285</f>
        <v>-3.0049560743710133E-3</v>
      </c>
      <c r="Y257" s="132">
        <f>'Stocks 1 Day Returns'!K257-'Stocks 1 Day Returns'!K$285</f>
        <v>-1.2499571384995536E-2</v>
      </c>
      <c r="Z257" s="133">
        <f>'Stocks 1 Day Returns'!L257-'Stocks 1 Day Returns'!L$285</f>
        <v>-2.2447612898550727E-3</v>
      </c>
    </row>
    <row r="258" spans="1:26" ht="15.6">
      <c r="A258" s="130">
        <v>45882</v>
      </c>
      <c r="B258" s="131">
        <v>2.140365267125155E-2</v>
      </c>
      <c r="C258" s="131">
        <v>1.8622227813594572E-2</v>
      </c>
      <c r="D258" s="131">
        <v>-1.3848054384392849E-2</v>
      </c>
      <c r="E258" s="131">
        <v>-1.1207569482646118E-2</v>
      </c>
      <c r="F258" s="131">
        <v>2.8299625280785667E-2</v>
      </c>
      <c r="G258" s="131">
        <v>2.9049504105131962E-3</v>
      </c>
      <c r="H258" s="131">
        <v>2.884251971968288E-2</v>
      </c>
      <c r="I258" s="131">
        <v>1.18398045883088E-2</v>
      </c>
      <c r="J258" s="131">
        <v>5.8324959899231921E-3</v>
      </c>
      <c r="K258" s="131">
        <v>1.6544772936375018E-2</v>
      </c>
      <c r="L258" s="7">
        <v>-3.0335000000000002E-3</v>
      </c>
      <c r="O258" s="1">
        <v>45882</v>
      </c>
      <c r="P258" s="132">
        <f>'Stocks 1 Day Returns'!B258-'Stocks 1 Day Returns'!B$285</f>
        <v>2.2217878265494102E-2</v>
      </c>
      <c r="Q258" s="132">
        <f>'Stocks 1 Day Returns'!C258-'Stocks 1 Day Returns'!C$285</f>
        <v>1.8084921015510399E-2</v>
      </c>
      <c r="R258" s="132">
        <f>'Stocks 1 Day Returns'!D258-'Stocks 1 Day Returns'!D$285</f>
        <v>-1.4305437978654412E-2</v>
      </c>
      <c r="S258" s="132">
        <f>'Stocks 1 Day Returns'!E258-'Stocks 1 Day Returns'!E$285</f>
        <v>-1.1244460066968037E-2</v>
      </c>
      <c r="T258" s="132">
        <f>'Stocks 1 Day Returns'!F258-'Stocks 1 Day Returns'!F$285</f>
        <v>2.7716512659880274E-2</v>
      </c>
      <c r="U258" s="132">
        <f>'Stocks 1 Day Returns'!G258-'Stocks 1 Day Returns'!G$285</f>
        <v>3.6199106505554629E-3</v>
      </c>
      <c r="V258" s="132">
        <f>'Stocks 1 Day Returns'!H258-'Stocks 1 Day Returns'!H$285</f>
        <v>2.682132922576275E-2</v>
      </c>
      <c r="W258" s="132">
        <f>'Stocks 1 Day Returns'!I258-'Stocks 1 Day Returns'!I$285</f>
        <v>1.2108709903376435E-2</v>
      </c>
      <c r="X258" s="132">
        <f>'Stocks 1 Day Returns'!J258-'Stocks 1 Day Returns'!J$285</f>
        <v>5.0924164739768454E-3</v>
      </c>
      <c r="Y258" s="132">
        <f>'Stocks 1 Day Returns'!K258-'Stocks 1 Day Returns'!K$285</f>
        <v>1.6056991231899118E-2</v>
      </c>
      <c r="Z258" s="133">
        <f>'Stocks 1 Day Returns'!L258-'Stocks 1 Day Returns'!L$285</f>
        <v>-3.2699612898550727E-3</v>
      </c>
    </row>
    <row r="259" spans="1:26" ht="15.6">
      <c r="A259" s="130">
        <v>45883</v>
      </c>
      <c r="B259" s="131">
        <v>7.0201645274391655E-2</v>
      </c>
      <c r="C259" s="131">
        <v>-5.7071591939031885E-3</v>
      </c>
      <c r="D259" s="131">
        <v>2.7962185757468561E-4</v>
      </c>
      <c r="E259" s="131">
        <v>-1.8930430667297715E-2</v>
      </c>
      <c r="F259" s="131">
        <v>-6.1776157024265865E-3</v>
      </c>
      <c r="G259" s="131">
        <v>-8.9331648347068526E-4</v>
      </c>
      <c r="H259" s="131">
        <v>1.1704703219745705E-2</v>
      </c>
      <c r="I259" s="131">
        <v>-7.8976802839999527E-3</v>
      </c>
      <c r="J259" s="131">
        <v>-4.126615215408691E-3</v>
      </c>
      <c r="K259" s="131">
        <v>2.5135343611346173E-2</v>
      </c>
      <c r="L259" s="7">
        <v>-4.4251999999999998E-3</v>
      </c>
      <c r="O259" s="1">
        <v>45883</v>
      </c>
      <c r="P259" s="132">
        <f>'Stocks 1 Day Returns'!B259-'Stocks 1 Day Returns'!B$285</f>
        <v>7.1015870868634201E-2</v>
      </c>
      <c r="Q259" s="132">
        <f>'Stocks 1 Day Returns'!C259-'Stocks 1 Day Returns'!C$285</f>
        <v>-6.2444659919873597E-3</v>
      </c>
      <c r="R259" s="132">
        <f>'Stocks 1 Day Returns'!D259-'Stocks 1 Day Returns'!D$285</f>
        <v>-1.7776173668687667E-4</v>
      </c>
      <c r="S259" s="132">
        <f>'Stocks 1 Day Returns'!E259-'Stocks 1 Day Returns'!E$285</f>
        <v>-1.8967321251619634E-2</v>
      </c>
      <c r="T259" s="132">
        <f>'Stocks 1 Day Returns'!F259-'Stocks 1 Day Returns'!F$285</f>
        <v>-6.7607283233319798E-3</v>
      </c>
      <c r="U259" s="132">
        <f>'Stocks 1 Day Returns'!G259-'Stocks 1 Day Returns'!G$285</f>
        <v>-1.7835624342841866E-4</v>
      </c>
      <c r="V259" s="132">
        <f>'Stocks 1 Day Returns'!H259-'Stocks 1 Day Returns'!H$285</f>
        <v>9.683512725825575E-3</v>
      </c>
      <c r="W259" s="132">
        <f>'Stocks 1 Day Returns'!I259-'Stocks 1 Day Returns'!I$285</f>
        <v>-7.6287749689323177E-3</v>
      </c>
      <c r="X259" s="132">
        <f>'Stocks 1 Day Returns'!J259-'Stocks 1 Day Returns'!J$285</f>
        <v>-4.8666947313550377E-3</v>
      </c>
      <c r="Y259" s="132">
        <f>'Stocks 1 Day Returns'!K259-'Stocks 1 Day Returns'!K$285</f>
        <v>2.4647561906870272E-2</v>
      </c>
      <c r="Z259" s="133">
        <f>'Stocks 1 Day Returns'!L259-'Stocks 1 Day Returns'!L$285</f>
        <v>-4.6616612898550723E-3</v>
      </c>
    </row>
    <row r="260" spans="1:26" ht="15.6">
      <c r="A260" s="130">
        <v>45884</v>
      </c>
      <c r="B260" s="131">
        <v>3.1433896198910238E-2</v>
      </c>
      <c r="C260" s="131">
        <v>-3.0861828104117306E-3</v>
      </c>
      <c r="D260" s="131">
        <v>-2.3938747239363733E-3</v>
      </c>
      <c r="E260" s="131">
        <v>-4.2787786584518428E-2</v>
      </c>
      <c r="F260" s="131">
        <v>-5.889652989203964E-3</v>
      </c>
      <c r="G260" s="131">
        <v>-1.4485736060049881E-2</v>
      </c>
      <c r="H260" s="131">
        <v>8.2716860170917172E-5</v>
      </c>
      <c r="I260" s="131">
        <v>1.1013087387662823E-2</v>
      </c>
      <c r="J260" s="131">
        <v>1.0931308250714311E-2</v>
      </c>
      <c r="K260" s="131">
        <v>2.2532600624547428E-3</v>
      </c>
      <c r="L260" s="7">
        <v>-1.8563099999999999E-2</v>
      </c>
      <c r="O260" s="1">
        <v>45884</v>
      </c>
      <c r="P260" s="132">
        <f>'Stocks 1 Day Returns'!B260-'Stocks 1 Day Returns'!B$285</f>
        <v>3.2248121793152791E-2</v>
      </c>
      <c r="Q260" s="132">
        <f>'Stocks 1 Day Returns'!C260-'Stocks 1 Day Returns'!C$285</f>
        <v>-3.6234896084959022E-3</v>
      </c>
      <c r="R260" s="132">
        <f>'Stocks 1 Day Returns'!D260-'Stocks 1 Day Returns'!D$285</f>
        <v>-2.8512583181979356E-3</v>
      </c>
      <c r="S260" s="132">
        <f>'Stocks 1 Day Returns'!E260-'Stocks 1 Day Returns'!E$285</f>
        <v>-4.282467716884035E-2</v>
      </c>
      <c r="T260" s="132">
        <f>'Stocks 1 Day Returns'!F260-'Stocks 1 Day Returns'!F$285</f>
        <v>-6.4727656101093572E-3</v>
      </c>
      <c r="U260" s="132">
        <f>'Stocks 1 Day Returns'!G260-'Stocks 1 Day Returns'!G$285</f>
        <v>-1.3770775820007615E-2</v>
      </c>
      <c r="V260" s="132">
        <f>'Stocks 1 Day Returns'!H260-'Stocks 1 Day Returns'!H$285</f>
        <v>-1.9384736337492128E-3</v>
      </c>
      <c r="W260" s="132">
        <f>'Stocks 1 Day Returns'!I260-'Stocks 1 Day Returns'!I$285</f>
        <v>1.1281992702730458E-2</v>
      </c>
      <c r="X260" s="132">
        <f>'Stocks 1 Day Returns'!J260-'Stocks 1 Day Returns'!J$285</f>
        <v>1.0191228734767965E-2</v>
      </c>
      <c r="Y260" s="132">
        <f>'Stocks 1 Day Returns'!K260-'Stocks 1 Day Returns'!K$285</f>
        <v>1.7654783579788425E-3</v>
      </c>
      <c r="Z260" s="133">
        <f>'Stocks 1 Day Returns'!L260-'Stocks 1 Day Returns'!L$285</f>
        <v>-1.8799561289855073E-2</v>
      </c>
    </row>
    <row r="261" spans="1:26" ht="15.6">
      <c r="A261" s="130">
        <v>45889</v>
      </c>
      <c r="B261" s="131">
        <v>-7.0846413948595699E-2</v>
      </c>
      <c r="C261" s="131">
        <v>-2.0697448884046565E-2</v>
      </c>
      <c r="D261" s="131">
        <v>-8.9192297690333655E-3</v>
      </c>
      <c r="E261" s="131">
        <v>4.2552362444376879E-3</v>
      </c>
      <c r="F261" s="131">
        <v>5.6337371277519477E-3</v>
      </c>
      <c r="G261" s="131">
        <v>-2.6350888104776926E-2</v>
      </c>
      <c r="H261" s="131">
        <v>-6.0596514555185665E-3</v>
      </c>
      <c r="I261" s="131">
        <v>7.0361574450239495E-3</v>
      </c>
      <c r="J261" s="131">
        <v>1.7705745434288822E-3</v>
      </c>
      <c r="K261" s="131">
        <v>-1.9384425293821339E-2</v>
      </c>
      <c r="L261" s="7">
        <v>-7.7698999999999997E-3</v>
      </c>
      <c r="O261" s="1">
        <v>45889</v>
      </c>
      <c r="P261" s="132">
        <f>'Stocks 1 Day Returns'!B261-'Stocks 1 Day Returns'!B$285</f>
        <v>-7.0032188354353153E-2</v>
      </c>
      <c r="Q261" s="132">
        <f>'Stocks 1 Day Returns'!C261-'Stocks 1 Day Returns'!C$285</f>
        <v>-2.1234755682130738E-2</v>
      </c>
      <c r="R261" s="132">
        <f>'Stocks 1 Day Returns'!D261-'Stocks 1 Day Returns'!D$285</f>
        <v>-9.3766133632949278E-3</v>
      </c>
      <c r="S261" s="132">
        <f>'Stocks 1 Day Returns'!E261-'Stocks 1 Day Returns'!E$285</f>
        <v>4.2183456601157686E-3</v>
      </c>
      <c r="T261" s="132">
        <f>'Stocks 1 Day Returns'!F261-'Stocks 1 Day Returns'!F$285</f>
        <v>5.0506245068465544E-3</v>
      </c>
      <c r="U261" s="132">
        <f>'Stocks 1 Day Returns'!G261-'Stocks 1 Day Returns'!G$285</f>
        <v>-2.5635927864734658E-2</v>
      </c>
      <c r="V261" s="132">
        <f>'Stocks 1 Day Returns'!H261-'Stocks 1 Day Returns'!H$285</f>
        <v>-8.0808419494386961E-3</v>
      </c>
      <c r="W261" s="132">
        <f>'Stocks 1 Day Returns'!I261-'Stocks 1 Day Returns'!I$285</f>
        <v>7.3050627600915845E-3</v>
      </c>
      <c r="X261" s="132">
        <f>'Stocks 1 Day Returns'!J261-'Stocks 1 Day Returns'!J$285</f>
        <v>1.0304950274825355E-3</v>
      </c>
      <c r="Y261" s="132">
        <f>'Stocks 1 Day Returns'!K261-'Stocks 1 Day Returns'!K$285</f>
        <v>-1.987220699829724E-2</v>
      </c>
      <c r="Z261" s="133">
        <f>'Stocks 1 Day Returns'!L261-'Stocks 1 Day Returns'!L$285</f>
        <v>-8.0063612898550723E-3</v>
      </c>
    </row>
    <row r="262" spans="1:26" ht="15.6">
      <c r="A262" s="130">
        <v>45890</v>
      </c>
      <c r="B262" s="131">
        <v>-4.7073105473169896E-3</v>
      </c>
      <c r="C262" s="131">
        <v>-7.909683775023435E-3</v>
      </c>
      <c r="D262" s="131">
        <v>-5.9308977572928301E-3</v>
      </c>
      <c r="E262" s="131">
        <v>-4.3502361957810098E-3</v>
      </c>
      <c r="F262" s="131">
        <v>-1.0083419595368626E-2</v>
      </c>
      <c r="G262" s="131">
        <v>-1.1481944651286824E-2</v>
      </c>
      <c r="H262" s="131">
        <v>-7.5792789883331046E-3</v>
      </c>
      <c r="I262" s="131">
        <v>1.2147875383289319E-2</v>
      </c>
      <c r="J262" s="131">
        <v>-8.1390914991902319E-3</v>
      </c>
      <c r="K262" s="131">
        <v>-1.1298774423689428E-2</v>
      </c>
      <c r="L262" s="7">
        <v>1.263446E-2</v>
      </c>
      <c r="O262" s="1">
        <v>45890</v>
      </c>
      <c r="P262" s="132">
        <f>'Stocks 1 Day Returns'!B262-'Stocks 1 Day Returns'!B$285</f>
        <v>-3.8930849530744373E-3</v>
      </c>
      <c r="Q262" s="132">
        <f>'Stocks 1 Day Returns'!C262-'Stocks 1 Day Returns'!C$285</f>
        <v>-8.4469905731076062E-3</v>
      </c>
      <c r="R262" s="132">
        <f>'Stocks 1 Day Returns'!D262-'Stocks 1 Day Returns'!D$285</f>
        <v>-6.3882813515543924E-3</v>
      </c>
      <c r="S262" s="132">
        <f>'Stocks 1 Day Returns'!E262-'Stocks 1 Day Returns'!E$285</f>
        <v>-4.3871267801029292E-3</v>
      </c>
      <c r="T262" s="132">
        <f>'Stocks 1 Day Returns'!F262-'Stocks 1 Day Returns'!F$285</f>
        <v>-1.0666532216274019E-2</v>
      </c>
      <c r="U262" s="132">
        <f>'Stocks 1 Day Returns'!G262-'Stocks 1 Day Returns'!G$285</f>
        <v>-1.0766984411244558E-2</v>
      </c>
      <c r="V262" s="132">
        <f>'Stocks 1 Day Returns'!H262-'Stocks 1 Day Returns'!H$285</f>
        <v>-9.6004694822532342E-3</v>
      </c>
      <c r="W262" s="132">
        <f>'Stocks 1 Day Returns'!I262-'Stocks 1 Day Returns'!I$285</f>
        <v>1.2416780698356954E-2</v>
      </c>
      <c r="X262" s="132">
        <f>'Stocks 1 Day Returns'!J262-'Stocks 1 Day Returns'!J$285</f>
        <v>-8.8791710151365777E-3</v>
      </c>
      <c r="Y262" s="132">
        <f>'Stocks 1 Day Returns'!K262-'Stocks 1 Day Returns'!K$285</f>
        <v>-1.1786556128165329E-2</v>
      </c>
      <c r="Z262" s="133">
        <f>'Stocks 1 Day Returns'!L262-'Stocks 1 Day Returns'!L$285</f>
        <v>1.2397998710144928E-2</v>
      </c>
    </row>
    <row r="263" spans="1:26" ht="15.6">
      <c r="A263" s="130">
        <v>45891</v>
      </c>
      <c r="B263" s="131">
        <v>5.7299243288985613E-2</v>
      </c>
      <c r="C263" s="131">
        <v>1.4616922540884758E-2</v>
      </c>
      <c r="D263" s="131">
        <v>7.8171410132876762E-3</v>
      </c>
      <c r="E263" s="131">
        <v>6.3609736549761209E-3</v>
      </c>
      <c r="F263" s="131">
        <v>2.4722630661409672E-2</v>
      </c>
      <c r="G263" s="131">
        <v>5.3108609832951181E-2</v>
      </c>
      <c r="H263" s="131">
        <v>3.4852584985875623E-2</v>
      </c>
      <c r="I263" s="131">
        <v>1.8815769779221503E-2</v>
      </c>
      <c r="J263" s="131">
        <v>2.7139686114604045E-2</v>
      </c>
      <c r="K263" s="131">
        <v>3.2977572797729504E-2</v>
      </c>
      <c r="L263" s="7">
        <v>-1.04216E-2</v>
      </c>
      <c r="O263" s="1">
        <v>45891</v>
      </c>
      <c r="P263" s="132">
        <f>'Stocks 1 Day Returns'!B263-'Stocks 1 Day Returns'!B$285</f>
        <v>5.8113468883228166E-2</v>
      </c>
      <c r="Q263" s="132">
        <f>'Stocks 1 Day Returns'!C263-'Stocks 1 Day Returns'!C$285</f>
        <v>1.4079615742800587E-2</v>
      </c>
      <c r="R263" s="132">
        <f>'Stocks 1 Day Returns'!D263-'Stocks 1 Day Returns'!D$285</f>
        <v>7.3597574190261139E-3</v>
      </c>
      <c r="S263" s="132">
        <f>'Stocks 1 Day Returns'!E263-'Stocks 1 Day Returns'!E$285</f>
        <v>6.3240830706542015E-3</v>
      </c>
      <c r="T263" s="132">
        <f>'Stocks 1 Day Returns'!F263-'Stocks 1 Day Returns'!F$285</f>
        <v>2.4139518040504279E-2</v>
      </c>
      <c r="U263" s="132">
        <f>'Stocks 1 Day Returns'!G263-'Stocks 1 Day Returns'!G$285</f>
        <v>5.3823570072993446E-2</v>
      </c>
      <c r="V263" s="132">
        <f>'Stocks 1 Day Returns'!H263-'Stocks 1 Day Returns'!H$285</f>
        <v>3.283139449195549E-2</v>
      </c>
      <c r="W263" s="132">
        <f>'Stocks 1 Day Returns'!I263-'Stocks 1 Day Returns'!I$285</f>
        <v>1.9084675094289138E-2</v>
      </c>
      <c r="X263" s="132">
        <f>'Stocks 1 Day Returns'!J263-'Stocks 1 Day Returns'!J$285</f>
        <v>2.6399606598657699E-2</v>
      </c>
      <c r="Y263" s="132">
        <f>'Stocks 1 Day Returns'!K263-'Stocks 1 Day Returns'!K$285</f>
        <v>3.2489791093253603E-2</v>
      </c>
      <c r="Z263" s="133">
        <f>'Stocks 1 Day Returns'!L263-'Stocks 1 Day Returns'!L$285</f>
        <v>-1.0658061289855072E-2</v>
      </c>
    </row>
    <row r="264" spans="1:26" ht="15.6">
      <c r="A264" s="130">
        <v>45896</v>
      </c>
      <c r="B264" s="131">
        <v>1.8543007438125425E-2</v>
      </c>
      <c r="C264" s="131">
        <v>3.1850181022412549E-3</v>
      </c>
      <c r="D264" s="131">
        <v>7.3927250377345821E-3</v>
      </c>
      <c r="E264" s="131">
        <v>-1.2211408543435498E-3</v>
      </c>
      <c r="F264" s="131">
        <v>1.7817949850456039E-3</v>
      </c>
      <c r="G264" s="131">
        <v>2.8429298922907353E-3</v>
      </c>
      <c r="H264" s="131">
        <v>-2.7994969283704485E-3</v>
      </c>
      <c r="I264" s="131">
        <v>9.9730053128346263E-3</v>
      </c>
      <c r="J264" s="131">
        <v>1.4067572999392208E-3</v>
      </c>
      <c r="K264" s="131">
        <v>-1.6164960664466488E-4</v>
      </c>
      <c r="L264" s="7">
        <v>8.2347800000000006E-3</v>
      </c>
      <c r="O264" s="1">
        <v>45896</v>
      </c>
      <c r="P264" s="132">
        <f>'Stocks 1 Day Returns'!B264-'Stocks 1 Day Returns'!B$285</f>
        <v>1.9357233032367978E-2</v>
      </c>
      <c r="Q264" s="132">
        <f>'Stocks 1 Day Returns'!C264-'Stocks 1 Day Returns'!C$285</f>
        <v>2.6477113041570833E-3</v>
      </c>
      <c r="R264" s="132">
        <f>'Stocks 1 Day Returns'!D264-'Stocks 1 Day Returns'!D$285</f>
        <v>6.9353414434730198E-3</v>
      </c>
      <c r="S264" s="132">
        <f>'Stocks 1 Day Returns'!E264-'Stocks 1 Day Returns'!E$285</f>
        <v>-1.2580314386654691E-3</v>
      </c>
      <c r="T264" s="132">
        <f>'Stocks 1 Day Returns'!F264-'Stocks 1 Day Returns'!F$285</f>
        <v>1.1986823641402103E-3</v>
      </c>
      <c r="U264" s="132">
        <f>'Stocks 1 Day Returns'!G264-'Stocks 1 Day Returns'!G$285</f>
        <v>3.5578901323330019E-3</v>
      </c>
      <c r="V264" s="132">
        <f>'Stocks 1 Day Returns'!H264-'Stocks 1 Day Returns'!H$285</f>
        <v>-4.8206874222905781E-3</v>
      </c>
      <c r="W264" s="132">
        <f>'Stocks 1 Day Returns'!I264-'Stocks 1 Day Returns'!I$285</f>
        <v>1.0241910627902261E-2</v>
      </c>
      <c r="X264" s="132">
        <f>'Stocks 1 Day Returns'!J264-'Stocks 1 Day Returns'!J$285</f>
        <v>6.6667778399287427E-4</v>
      </c>
      <c r="Y264" s="132">
        <f>'Stocks 1 Day Returns'!K264-'Stocks 1 Day Returns'!K$285</f>
        <v>-6.4943131112056508E-4</v>
      </c>
      <c r="Z264" s="133">
        <f>'Stocks 1 Day Returns'!L264-'Stocks 1 Day Returns'!L$285</f>
        <v>7.998318710144928E-3</v>
      </c>
    </row>
    <row r="265" spans="1:26" ht="15.6">
      <c r="A265" s="130">
        <v>45897</v>
      </c>
      <c r="B265" s="131">
        <v>2.1641060018171565E-3</v>
      </c>
      <c r="C265" s="131">
        <v>7.9195968192558031E-3</v>
      </c>
      <c r="D265" s="131">
        <v>4.6650127260650098E-3</v>
      </c>
      <c r="E265" s="131">
        <v>1.3398186406859303E-2</v>
      </c>
      <c r="F265" s="131">
        <v>-4.8584684973507208E-3</v>
      </c>
      <c r="G265" s="131">
        <v>-5.0956258408518806E-3</v>
      </c>
      <c r="H265" s="131">
        <v>-5.4727007760281277E-3</v>
      </c>
      <c r="I265" s="131">
        <v>-5.4996582745037159E-4</v>
      </c>
      <c r="J265" s="131">
        <v>1.2375914837616797E-3</v>
      </c>
      <c r="K265" s="131">
        <v>9.7608136420275216E-3</v>
      </c>
      <c r="L265" s="7">
        <v>3.2781400000000002E-2</v>
      </c>
      <c r="O265" s="1">
        <v>45897</v>
      </c>
      <c r="P265" s="132">
        <f>'Stocks 1 Day Returns'!B265-'Stocks 1 Day Returns'!B$285</f>
        <v>2.9783315960597088E-3</v>
      </c>
      <c r="Q265" s="132">
        <f>'Stocks 1 Day Returns'!C265-'Stocks 1 Day Returns'!C$285</f>
        <v>7.3822900211716318E-3</v>
      </c>
      <c r="R265" s="132">
        <f>'Stocks 1 Day Returns'!D265-'Stocks 1 Day Returns'!D$285</f>
        <v>4.2076291318034476E-3</v>
      </c>
      <c r="S265" s="132">
        <f>'Stocks 1 Day Returns'!E265-'Stocks 1 Day Returns'!E$285</f>
        <v>1.3361295822537384E-2</v>
      </c>
      <c r="T265" s="132">
        <f>'Stocks 1 Day Returns'!F265-'Stocks 1 Day Returns'!F$285</f>
        <v>-5.4415811182561141E-3</v>
      </c>
      <c r="U265" s="132">
        <f>'Stocks 1 Day Returns'!G265-'Stocks 1 Day Returns'!G$285</f>
        <v>-4.3806656008096145E-3</v>
      </c>
      <c r="V265" s="132">
        <f>'Stocks 1 Day Returns'!H265-'Stocks 1 Day Returns'!H$285</f>
        <v>-7.4938912699482572E-3</v>
      </c>
      <c r="W265" s="132">
        <f>'Stocks 1 Day Returns'!I265-'Stocks 1 Day Returns'!I$285</f>
        <v>-2.8106051238273614E-4</v>
      </c>
      <c r="X265" s="132">
        <f>'Stocks 1 Day Returns'!J265-'Stocks 1 Day Returns'!J$285</f>
        <v>4.9751196781533315E-4</v>
      </c>
      <c r="Y265" s="132">
        <f>'Stocks 1 Day Returns'!K265-'Stocks 1 Day Returns'!K$285</f>
        <v>9.2730319375516207E-3</v>
      </c>
      <c r="Z265" s="133">
        <f>'Stocks 1 Day Returns'!L265-'Stocks 1 Day Returns'!L$285</f>
        <v>3.2544938710144931E-2</v>
      </c>
    </row>
    <row r="266" spans="1:26" ht="15.6">
      <c r="A266" s="130">
        <v>45898</v>
      </c>
      <c r="B266" s="131">
        <v>-2.509009785235905E-2</v>
      </c>
      <c r="C266" s="131">
        <v>-3.6710358227016737E-3</v>
      </c>
      <c r="D266" s="131">
        <v>-7.6460090846942608E-3</v>
      </c>
      <c r="E266" s="131">
        <v>-6.7562934882453574E-3</v>
      </c>
      <c r="F266" s="131">
        <v>4.4101997081571476E-3</v>
      </c>
      <c r="G266" s="131">
        <v>-2.7315988956015946E-3</v>
      </c>
      <c r="H266" s="131">
        <v>-1.6192508796586402E-4</v>
      </c>
      <c r="I266" s="131">
        <v>6.150709303769597E-3</v>
      </c>
      <c r="J266" s="131">
        <v>-8.1236529872050767E-3</v>
      </c>
      <c r="K266" s="131">
        <v>-1.3073701371440261E-2</v>
      </c>
      <c r="L266" s="7">
        <v>-2.7252999999999999E-3</v>
      </c>
      <c r="O266" s="1">
        <v>45898</v>
      </c>
      <c r="P266" s="132">
        <f>'Stocks 1 Day Returns'!B266-'Stocks 1 Day Returns'!B$285</f>
        <v>-2.4275872258116497E-2</v>
      </c>
      <c r="Q266" s="132">
        <f>'Stocks 1 Day Returns'!C266-'Stocks 1 Day Returns'!C$285</f>
        <v>-4.2083426207858449E-3</v>
      </c>
      <c r="R266" s="132">
        <f>'Stocks 1 Day Returns'!D266-'Stocks 1 Day Returns'!D$285</f>
        <v>-8.103392678955823E-3</v>
      </c>
      <c r="S266" s="132">
        <f>'Stocks 1 Day Returns'!E266-'Stocks 1 Day Returns'!E$285</f>
        <v>-6.7931840725672767E-3</v>
      </c>
      <c r="T266" s="132">
        <f>'Stocks 1 Day Returns'!F266-'Stocks 1 Day Returns'!F$285</f>
        <v>3.8270870872517543E-3</v>
      </c>
      <c r="U266" s="132">
        <f>'Stocks 1 Day Returns'!G266-'Stocks 1 Day Returns'!G$285</f>
        <v>-2.016638655559328E-3</v>
      </c>
      <c r="V266" s="132">
        <f>'Stocks 1 Day Returns'!H266-'Stocks 1 Day Returns'!H$285</f>
        <v>-2.183115581885994E-3</v>
      </c>
      <c r="W266" s="132">
        <f>'Stocks 1 Day Returns'!I266-'Stocks 1 Day Returns'!I$285</f>
        <v>6.419614618837232E-3</v>
      </c>
      <c r="X266" s="132">
        <f>'Stocks 1 Day Returns'!J266-'Stocks 1 Day Returns'!J$285</f>
        <v>-8.8637325031514225E-3</v>
      </c>
      <c r="Y266" s="132">
        <f>'Stocks 1 Day Returns'!K266-'Stocks 1 Day Returns'!K$285</f>
        <v>-1.3561483075916161E-2</v>
      </c>
      <c r="Z266" s="133">
        <f>'Stocks 1 Day Returns'!L266-'Stocks 1 Day Returns'!L$285</f>
        <v>-2.9617612898550725E-3</v>
      </c>
    </row>
    <row r="267" spans="1:26" ht="15.6">
      <c r="A267" s="130">
        <v>45903</v>
      </c>
      <c r="B267" s="131">
        <v>-6.5959510295833246E-3</v>
      </c>
      <c r="C267" s="131">
        <v>4.0266031969822258E-2</v>
      </c>
      <c r="D267" s="131">
        <v>2.5526262838297953E-3</v>
      </c>
      <c r="E267" s="131">
        <v>1.7491074888043023E-4</v>
      </c>
      <c r="F267" s="131">
        <v>-5.4445951488645283E-3</v>
      </c>
      <c r="G267" s="131">
        <v>7.2815951175388971E-3</v>
      </c>
      <c r="H267" s="131">
        <v>-1.1258101631011042E-2</v>
      </c>
      <c r="I267" s="131">
        <v>-2.1248553327001374E-2</v>
      </c>
      <c r="J267" s="131">
        <v>-1.9011095342412188E-2</v>
      </c>
      <c r="K267" s="131">
        <v>4.9869113819525079E-3</v>
      </c>
      <c r="L267" s="7">
        <v>-4.104E-4</v>
      </c>
      <c r="O267" s="1">
        <v>45903</v>
      </c>
      <c r="P267" s="132">
        <f>'Stocks 1 Day Returns'!B267-'Stocks 1 Day Returns'!B$285</f>
        <v>-5.7817254353407727E-3</v>
      </c>
      <c r="Q267" s="132">
        <f>'Stocks 1 Day Returns'!C267-'Stocks 1 Day Returns'!C$285</f>
        <v>3.9728725171738088E-2</v>
      </c>
      <c r="R267" s="132">
        <f>'Stocks 1 Day Returns'!D267-'Stocks 1 Day Returns'!D$285</f>
        <v>2.095242689568233E-3</v>
      </c>
      <c r="S267" s="132">
        <f>'Stocks 1 Day Returns'!E267-'Stocks 1 Day Returns'!E$285</f>
        <v>1.380201645585109E-4</v>
      </c>
      <c r="T267" s="132">
        <f>'Stocks 1 Day Returns'!F267-'Stocks 1 Day Returns'!F$285</f>
        <v>-6.0277077697699216E-3</v>
      </c>
      <c r="U267" s="132">
        <f>'Stocks 1 Day Returns'!G267-'Stocks 1 Day Returns'!G$285</f>
        <v>7.9965553575811633E-3</v>
      </c>
      <c r="V267" s="132">
        <f>'Stocks 1 Day Returns'!H267-'Stocks 1 Day Returns'!H$285</f>
        <v>-1.3279292124931171E-2</v>
      </c>
      <c r="W267" s="132">
        <f>'Stocks 1 Day Returns'!I267-'Stocks 1 Day Returns'!I$285</f>
        <v>-2.0979648011933739E-2</v>
      </c>
      <c r="X267" s="132">
        <f>'Stocks 1 Day Returns'!J267-'Stocks 1 Day Returns'!J$285</f>
        <v>-1.9751174858358533E-2</v>
      </c>
      <c r="Y267" s="132">
        <f>'Stocks 1 Day Returns'!K267-'Stocks 1 Day Returns'!K$285</f>
        <v>4.4991296774766079E-3</v>
      </c>
      <c r="Z267" s="133">
        <f>'Stocks 1 Day Returns'!L267-'Stocks 1 Day Returns'!L$285</f>
        <v>-6.4686128985507265E-4</v>
      </c>
    </row>
    <row r="268" spans="1:26" ht="15.6">
      <c r="A268" s="130">
        <v>45904</v>
      </c>
      <c r="B268" s="131">
        <v>2.8649613436119159E-2</v>
      </c>
      <c r="C268" s="131">
        <v>8.6634857546505906E-3</v>
      </c>
      <c r="D268" s="131">
        <v>8.353684192829558E-3</v>
      </c>
      <c r="E268" s="131">
        <v>7.8965529891676933E-3</v>
      </c>
      <c r="F268" s="131">
        <v>1.5373877033187489E-2</v>
      </c>
      <c r="G268" s="131">
        <v>2.8857089847804662E-3</v>
      </c>
      <c r="H268" s="131">
        <v>1.0101057368681721E-2</v>
      </c>
      <c r="I268" s="131">
        <v>8.045492026105272E-4</v>
      </c>
      <c r="J268" s="131">
        <v>-3.8836752365688509E-3</v>
      </c>
      <c r="K268" s="131">
        <v>4.6166002546669027E-2</v>
      </c>
      <c r="L268" s="7">
        <v>-1.57599E-2</v>
      </c>
      <c r="O268" s="1">
        <v>45904</v>
      </c>
      <c r="P268" s="132">
        <f>'Stocks 1 Day Returns'!B268-'Stocks 1 Day Returns'!B$285</f>
        <v>2.9463839030361712E-2</v>
      </c>
      <c r="Q268" s="132">
        <f>'Stocks 1 Day Returns'!C268-'Stocks 1 Day Returns'!C$285</f>
        <v>8.1261789565664194E-3</v>
      </c>
      <c r="R268" s="132">
        <f>'Stocks 1 Day Returns'!D268-'Stocks 1 Day Returns'!D$285</f>
        <v>7.8963005985679957E-3</v>
      </c>
      <c r="S268" s="132">
        <f>'Stocks 1 Day Returns'!E268-'Stocks 1 Day Returns'!E$285</f>
        <v>7.8596624048457749E-3</v>
      </c>
      <c r="T268" s="132">
        <f>'Stocks 1 Day Returns'!F268-'Stocks 1 Day Returns'!F$285</f>
        <v>1.4790764412282095E-2</v>
      </c>
      <c r="U268" s="132">
        <f>'Stocks 1 Day Returns'!G268-'Stocks 1 Day Returns'!G$285</f>
        <v>3.6006692248227328E-3</v>
      </c>
      <c r="V268" s="132">
        <f>'Stocks 1 Day Returns'!H268-'Stocks 1 Day Returns'!H$285</f>
        <v>8.0798668747615911E-3</v>
      </c>
      <c r="W268" s="132">
        <f>'Stocks 1 Day Returns'!I268-'Stocks 1 Day Returns'!I$285</f>
        <v>1.0734545176781627E-3</v>
      </c>
      <c r="X268" s="132">
        <f>'Stocks 1 Day Returns'!J268-'Stocks 1 Day Returns'!J$285</f>
        <v>-4.6237547525151976E-3</v>
      </c>
      <c r="Y268" s="132">
        <f>'Stocks 1 Day Returns'!K268-'Stocks 1 Day Returns'!K$285</f>
        <v>4.5678220842193126E-2</v>
      </c>
      <c r="Z268" s="133">
        <f>'Stocks 1 Day Returns'!L268-'Stocks 1 Day Returns'!L$285</f>
        <v>-1.5996361289855075E-2</v>
      </c>
    </row>
    <row r="269" spans="1:26" ht="15.6">
      <c r="A269" s="130">
        <v>45905</v>
      </c>
      <c r="B269" s="131">
        <v>6.4919945819386093E-4</v>
      </c>
      <c r="C269" s="131">
        <v>5.1749115728976225E-3</v>
      </c>
      <c r="D269" s="131">
        <v>-2.0122432152216652E-2</v>
      </c>
      <c r="E269" s="131">
        <v>-1.0568443531005833E-2</v>
      </c>
      <c r="F269" s="131">
        <v>-2.0648399023520669E-3</v>
      </c>
      <c r="G269" s="131">
        <v>1.6443442786874929E-2</v>
      </c>
      <c r="H269" s="131">
        <v>7.6274261895563633E-3</v>
      </c>
      <c r="I269" s="131">
        <v>-2.0146030093094791E-2</v>
      </c>
      <c r="J269" s="131">
        <v>5.8449713115882318E-4</v>
      </c>
      <c r="K269" s="131">
        <v>-8.7407710584955778E-3</v>
      </c>
      <c r="L269" s="7">
        <v>-2.6679600000000001E-2</v>
      </c>
      <c r="O269" s="1">
        <v>45905</v>
      </c>
      <c r="P269" s="132">
        <f>'Stocks 1 Day Returns'!B269-'Stocks 1 Day Returns'!B$285</f>
        <v>1.4634250524364133E-3</v>
      </c>
      <c r="Q269" s="132">
        <f>'Stocks 1 Day Returns'!C269-'Stocks 1 Day Returns'!C$285</f>
        <v>4.6376047748134513E-3</v>
      </c>
      <c r="R269" s="132">
        <f>'Stocks 1 Day Returns'!D269-'Stocks 1 Day Returns'!D$285</f>
        <v>-2.0579815746478214E-2</v>
      </c>
      <c r="S269" s="132">
        <f>'Stocks 1 Day Returns'!E269-'Stocks 1 Day Returns'!E$285</f>
        <v>-1.0605334115327752E-2</v>
      </c>
      <c r="T269" s="132">
        <f>'Stocks 1 Day Returns'!F269-'Stocks 1 Day Returns'!F$285</f>
        <v>-2.6479525232574602E-3</v>
      </c>
      <c r="U269" s="132">
        <f>'Stocks 1 Day Returns'!G269-'Stocks 1 Day Returns'!G$285</f>
        <v>1.7158403026917197E-2</v>
      </c>
      <c r="V269" s="132">
        <f>'Stocks 1 Day Returns'!H269-'Stocks 1 Day Returns'!H$285</f>
        <v>5.6062356956362337E-3</v>
      </c>
      <c r="W269" s="132">
        <f>'Stocks 1 Day Returns'!I269-'Stocks 1 Day Returns'!I$285</f>
        <v>-1.9877124778027156E-2</v>
      </c>
      <c r="X269" s="132">
        <f>'Stocks 1 Day Returns'!J269-'Stocks 1 Day Returns'!J$285</f>
        <v>-1.5558238478752338E-4</v>
      </c>
      <c r="Y269" s="132">
        <f>'Stocks 1 Day Returns'!K269-'Stocks 1 Day Returns'!K$285</f>
        <v>-9.2285527629714786E-3</v>
      </c>
      <c r="Z269" s="133">
        <f>'Stocks 1 Day Returns'!L269-'Stocks 1 Day Returns'!L$285</f>
        <v>-2.6916061289855076E-2</v>
      </c>
    </row>
    <row r="270" spans="1:26" ht="15.6">
      <c r="A270" s="130">
        <v>45910</v>
      </c>
      <c r="B270" s="131">
        <v>2.4614834759615567E-2</v>
      </c>
      <c r="C270" s="131">
        <v>-2.1648809966863913E-2</v>
      </c>
      <c r="D270" s="131">
        <v>1.4939957007592986E-2</v>
      </c>
      <c r="E270" s="131">
        <v>2.2824474285312757E-2</v>
      </c>
      <c r="F270" s="131">
        <v>-2.6449665768969455E-3</v>
      </c>
      <c r="G270" s="131">
        <v>1.0695639497208642E-2</v>
      </c>
      <c r="H270" s="131">
        <v>-7.1203359976168556E-4</v>
      </c>
      <c r="I270" s="131">
        <v>3.0158620051788043E-2</v>
      </c>
      <c r="J270" s="131">
        <v>2.1549553343125361E-3</v>
      </c>
      <c r="K270" s="131">
        <v>-2.2601514742200735E-2</v>
      </c>
      <c r="L270" s="7">
        <v>-1.3244499999999999E-2</v>
      </c>
      <c r="O270" s="1">
        <v>45910</v>
      </c>
      <c r="P270" s="132">
        <f>'Stocks 1 Day Returns'!B270-'Stocks 1 Day Returns'!B$285</f>
        <v>2.542906035385812E-2</v>
      </c>
      <c r="Q270" s="132">
        <f>'Stocks 1 Day Returns'!C270-'Stocks 1 Day Returns'!C$285</f>
        <v>-2.2186116764948086E-2</v>
      </c>
      <c r="R270" s="132">
        <f>'Stocks 1 Day Returns'!D270-'Stocks 1 Day Returns'!D$285</f>
        <v>1.4482573413331423E-2</v>
      </c>
      <c r="S270" s="132">
        <f>'Stocks 1 Day Returns'!E270-'Stocks 1 Day Returns'!E$285</f>
        <v>2.2787583700990838E-2</v>
      </c>
      <c r="T270" s="132">
        <f>'Stocks 1 Day Returns'!F270-'Stocks 1 Day Returns'!F$285</f>
        <v>-3.2280791978023388E-3</v>
      </c>
      <c r="U270" s="132">
        <f>'Stocks 1 Day Returns'!G270-'Stocks 1 Day Returns'!G$285</f>
        <v>1.1410599737250908E-2</v>
      </c>
      <c r="V270" s="132">
        <f>'Stocks 1 Day Returns'!H270-'Stocks 1 Day Returns'!H$285</f>
        <v>-2.7332240936818156E-3</v>
      </c>
      <c r="W270" s="132">
        <f>'Stocks 1 Day Returns'!I270-'Stocks 1 Day Returns'!I$285</f>
        <v>3.0427525366855678E-2</v>
      </c>
      <c r="X270" s="132">
        <f>'Stocks 1 Day Returns'!J270-'Stocks 1 Day Returns'!J$285</f>
        <v>1.4148758183661894E-3</v>
      </c>
      <c r="Y270" s="132">
        <f>'Stocks 1 Day Returns'!K270-'Stocks 1 Day Returns'!K$285</f>
        <v>-2.3089296446676635E-2</v>
      </c>
      <c r="Z270" s="133">
        <f>'Stocks 1 Day Returns'!L270-'Stocks 1 Day Returns'!L$285</f>
        <v>-1.3480961289855072E-2</v>
      </c>
    </row>
    <row r="271" spans="1:26" ht="15.6">
      <c r="A271" s="130">
        <v>45911</v>
      </c>
      <c r="B271" s="131">
        <v>1.3575497817449378E-2</v>
      </c>
      <c r="C271" s="131">
        <v>3.4739610944216848E-2</v>
      </c>
      <c r="D271" s="131">
        <v>2.1470025890784505E-2</v>
      </c>
      <c r="E271" s="131">
        <v>1.3576706844718789E-2</v>
      </c>
      <c r="F271" s="131">
        <v>3.1530695913420503E-2</v>
      </c>
      <c r="G271" s="131">
        <v>3.4268221216635641E-2</v>
      </c>
      <c r="H271" s="131">
        <v>4.4539548666120421E-2</v>
      </c>
      <c r="I271" s="131">
        <v>2.3139234059947444E-2</v>
      </c>
      <c r="J271" s="131">
        <v>-1.3598198143571549E-2</v>
      </c>
      <c r="K271" s="131">
        <v>1.8482104596167392E-2</v>
      </c>
      <c r="L271" s="7">
        <v>-8.2118999999999994E-3</v>
      </c>
      <c r="O271" s="1">
        <v>45911</v>
      </c>
      <c r="P271" s="132">
        <f>'Stocks 1 Day Returns'!B271-'Stocks 1 Day Returns'!B$285</f>
        <v>1.4389723411691931E-2</v>
      </c>
      <c r="Q271" s="132">
        <f>'Stocks 1 Day Returns'!C271-'Stocks 1 Day Returns'!C$285</f>
        <v>3.4202304146132678E-2</v>
      </c>
      <c r="R271" s="132">
        <f>'Stocks 1 Day Returns'!D271-'Stocks 1 Day Returns'!D$285</f>
        <v>2.1012642296522943E-2</v>
      </c>
      <c r="S271" s="132">
        <f>'Stocks 1 Day Returns'!E271-'Stocks 1 Day Returns'!E$285</f>
        <v>1.353981626039687E-2</v>
      </c>
      <c r="T271" s="132">
        <f>'Stocks 1 Day Returns'!F271-'Stocks 1 Day Returns'!F$285</f>
        <v>3.094758329251511E-2</v>
      </c>
      <c r="U271" s="132">
        <f>'Stocks 1 Day Returns'!G271-'Stocks 1 Day Returns'!G$285</f>
        <v>3.4983181456677906E-2</v>
      </c>
      <c r="V271" s="132">
        <f>'Stocks 1 Day Returns'!H271-'Stocks 1 Day Returns'!H$285</f>
        <v>4.2518358172200288E-2</v>
      </c>
      <c r="W271" s="132">
        <f>'Stocks 1 Day Returns'!I271-'Stocks 1 Day Returns'!I$285</f>
        <v>2.3408139375015079E-2</v>
      </c>
      <c r="X271" s="132">
        <f>'Stocks 1 Day Returns'!J271-'Stocks 1 Day Returns'!J$285</f>
        <v>-1.4338277659517895E-2</v>
      </c>
      <c r="Y271" s="132">
        <f>'Stocks 1 Day Returns'!K271-'Stocks 1 Day Returns'!K$285</f>
        <v>1.7994322891691492E-2</v>
      </c>
      <c r="Z271" s="133">
        <f>'Stocks 1 Day Returns'!L271-'Stocks 1 Day Returns'!L$285</f>
        <v>-8.448361289855072E-3</v>
      </c>
    </row>
    <row r="272" spans="1:26" ht="15.6">
      <c r="A272" s="130">
        <v>45912</v>
      </c>
      <c r="B272" s="131">
        <v>-1.2968174429508372E-2</v>
      </c>
      <c r="C272" s="131">
        <v>2.6473077199327566E-2</v>
      </c>
      <c r="D272" s="131">
        <v>2.6655894345504416E-2</v>
      </c>
      <c r="E272" s="131">
        <v>-8.5306419314904458E-3</v>
      </c>
      <c r="F272" s="131">
        <v>-8.9350970638324423E-4</v>
      </c>
      <c r="G272" s="131">
        <v>1.2018806810140115E-2</v>
      </c>
      <c r="H272" s="131">
        <v>5.1481391702143942E-3</v>
      </c>
      <c r="I272" s="131">
        <v>1.4894927753987819E-3</v>
      </c>
      <c r="J272" s="131">
        <v>-9.8147684791772827E-3</v>
      </c>
      <c r="K272" s="131">
        <v>8.6003164890113837E-4</v>
      </c>
      <c r="L272" s="7">
        <v>-1.27984E-2</v>
      </c>
      <c r="O272" s="1">
        <v>45912</v>
      </c>
      <c r="P272" s="132">
        <f>'Stocks 1 Day Returns'!B272-'Stocks 1 Day Returns'!B$285</f>
        <v>-1.215394883526582E-2</v>
      </c>
      <c r="Q272" s="132">
        <f>'Stocks 1 Day Returns'!C272-'Stocks 1 Day Returns'!C$285</f>
        <v>2.5935770401243393E-2</v>
      </c>
      <c r="R272" s="132">
        <f>'Stocks 1 Day Returns'!D272-'Stocks 1 Day Returns'!D$285</f>
        <v>2.6198510751242854E-2</v>
      </c>
      <c r="S272" s="132">
        <f>'Stocks 1 Day Returns'!E272-'Stocks 1 Day Returns'!E$285</f>
        <v>-8.5675325158123643E-3</v>
      </c>
      <c r="T272" s="132">
        <f>'Stocks 1 Day Returns'!F272-'Stocks 1 Day Returns'!F$285</f>
        <v>-1.4766223272886377E-3</v>
      </c>
      <c r="U272" s="132">
        <f>'Stocks 1 Day Returns'!G272-'Stocks 1 Day Returns'!G$285</f>
        <v>1.2733767050182381E-2</v>
      </c>
      <c r="V272" s="132">
        <f>'Stocks 1 Day Returns'!H272-'Stocks 1 Day Returns'!H$285</f>
        <v>3.1269486762942641E-3</v>
      </c>
      <c r="W272" s="132">
        <f>'Stocks 1 Day Returns'!I272-'Stocks 1 Day Returns'!I$285</f>
        <v>1.7583980904664173E-3</v>
      </c>
      <c r="X272" s="132">
        <f>'Stocks 1 Day Returns'!J272-'Stocks 1 Day Returns'!J$285</f>
        <v>-1.0554847995123628E-2</v>
      </c>
      <c r="Y272" s="132">
        <f>'Stocks 1 Day Returns'!K272-'Stocks 1 Day Returns'!K$285</f>
        <v>3.7224994442523811E-4</v>
      </c>
      <c r="Z272" s="133">
        <f>'Stocks 1 Day Returns'!L272-'Stocks 1 Day Returns'!L$285</f>
        <v>-1.3034861289855072E-2</v>
      </c>
    </row>
    <row r="273" spans="1:26" ht="15.6">
      <c r="A273" s="130">
        <v>45917</v>
      </c>
      <c r="B273" s="131">
        <v>-1.7440001290076612E-2</v>
      </c>
      <c r="C273" s="131">
        <v>6.7746039322025275E-4</v>
      </c>
      <c r="D273" s="131">
        <v>-9.199866259609335E-4</v>
      </c>
      <c r="E273" s="131">
        <v>8.9301463174149553E-3</v>
      </c>
      <c r="F273" s="131">
        <v>4.6889648449262022E-3</v>
      </c>
      <c r="G273" s="131">
        <v>-1.1247914843295903E-2</v>
      </c>
      <c r="H273" s="131">
        <v>1.7657151090770817E-3</v>
      </c>
      <c r="I273" s="131">
        <v>5.9790949910420998E-4</v>
      </c>
      <c r="J273" s="131">
        <v>-4.6483462901906192E-3</v>
      </c>
      <c r="K273" s="131">
        <v>-1.3192626057636381E-2</v>
      </c>
      <c r="L273" s="7">
        <v>-3.47347E-2</v>
      </c>
      <c r="O273" s="1">
        <v>45917</v>
      </c>
      <c r="P273" s="132">
        <f>'Stocks 1 Day Returns'!B273-'Stocks 1 Day Returns'!B$285</f>
        <v>-1.6625775695834059E-2</v>
      </c>
      <c r="Q273" s="132">
        <f>'Stocks 1 Day Returns'!C273-'Stocks 1 Day Returns'!C$285</f>
        <v>1.4015359513608122E-4</v>
      </c>
      <c r="R273" s="132">
        <f>'Stocks 1 Day Returns'!D273-'Stocks 1 Day Returns'!D$285</f>
        <v>-1.3773702202224958E-3</v>
      </c>
      <c r="S273" s="132">
        <f>'Stocks 1 Day Returns'!E273-'Stocks 1 Day Returns'!E$285</f>
        <v>8.8932557330930369E-3</v>
      </c>
      <c r="T273" s="132">
        <f>'Stocks 1 Day Returns'!F273-'Stocks 1 Day Returns'!F$285</f>
        <v>4.105852224020809E-3</v>
      </c>
      <c r="U273" s="132">
        <f>'Stocks 1 Day Returns'!G273-'Stocks 1 Day Returns'!G$285</f>
        <v>-1.0532954603253637E-2</v>
      </c>
      <c r="V273" s="132">
        <f>'Stocks 1 Day Returns'!H273-'Stocks 1 Day Returns'!H$285</f>
        <v>-2.5547538484304829E-4</v>
      </c>
      <c r="W273" s="132">
        <f>'Stocks 1 Day Returns'!I273-'Stocks 1 Day Returns'!I$285</f>
        <v>8.6681481417184543E-4</v>
      </c>
      <c r="X273" s="132">
        <f>'Stocks 1 Day Returns'!J273-'Stocks 1 Day Returns'!J$285</f>
        <v>-5.3884258061369658E-3</v>
      </c>
      <c r="Y273" s="132">
        <f>'Stocks 1 Day Returns'!K273-'Stocks 1 Day Returns'!K$285</f>
        <v>-1.3680407762112282E-2</v>
      </c>
      <c r="Z273" s="133">
        <f>'Stocks 1 Day Returns'!L273-'Stocks 1 Day Returns'!L$285</f>
        <v>-3.4971161289855071E-2</v>
      </c>
    </row>
    <row r="274" spans="1:26" ht="15.6">
      <c r="A274" s="130">
        <v>45918</v>
      </c>
      <c r="B274" s="131">
        <v>0.23012370211349942</v>
      </c>
      <c r="C274" s="131">
        <v>-2.6883424123208544E-3</v>
      </c>
      <c r="D274" s="131">
        <v>-1.1190290987160845E-3</v>
      </c>
      <c r="E274" s="131">
        <v>1.6169210933764111E-2</v>
      </c>
      <c r="F274" s="131">
        <v>-8.7361070534275331E-3</v>
      </c>
      <c r="G274" s="131">
        <v>5.1605437811326205E-3</v>
      </c>
      <c r="H274" s="131">
        <v>1.1007416007389415E-2</v>
      </c>
      <c r="I274" s="131">
        <v>-5.8581220029028103E-3</v>
      </c>
      <c r="J274" s="131">
        <v>6.7737193398653694E-3</v>
      </c>
      <c r="K274" s="131">
        <v>2.7822982770686622E-4</v>
      </c>
      <c r="L274" s="7">
        <v>-5.7898999999999997E-3</v>
      </c>
      <c r="O274" s="1">
        <v>45918</v>
      </c>
      <c r="P274" s="132">
        <f>'Stocks 1 Day Returns'!B274-'Stocks 1 Day Returns'!B$285</f>
        <v>0.23093792770774196</v>
      </c>
      <c r="Q274" s="132">
        <f>'Stocks 1 Day Returns'!C274-'Stocks 1 Day Returns'!C$285</f>
        <v>-3.225649210405026E-3</v>
      </c>
      <c r="R274" s="132">
        <f>'Stocks 1 Day Returns'!D274-'Stocks 1 Day Returns'!D$285</f>
        <v>-1.5764126929776467E-3</v>
      </c>
      <c r="S274" s="132">
        <f>'Stocks 1 Day Returns'!E274-'Stocks 1 Day Returns'!E$285</f>
        <v>1.6132320349442193E-2</v>
      </c>
      <c r="T274" s="132">
        <f>'Stocks 1 Day Returns'!F274-'Stocks 1 Day Returns'!F$285</f>
        <v>-9.3192196743329264E-3</v>
      </c>
      <c r="U274" s="132">
        <f>'Stocks 1 Day Returns'!G274-'Stocks 1 Day Returns'!G$285</f>
        <v>5.8755040211748866E-3</v>
      </c>
      <c r="V274" s="132">
        <f>'Stocks 1 Day Returns'!H274-'Stocks 1 Day Returns'!H$285</f>
        <v>8.9862255134692849E-3</v>
      </c>
      <c r="W274" s="132">
        <f>'Stocks 1 Day Returns'!I274-'Stocks 1 Day Returns'!I$285</f>
        <v>-5.5892166878351753E-3</v>
      </c>
      <c r="X274" s="132">
        <f>'Stocks 1 Day Returns'!J274-'Stocks 1 Day Returns'!J$285</f>
        <v>6.0336398239190228E-3</v>
      </c>
      <c r="Y274" s="132">
        <f>'Stocks 1 Day Returns'!K274-'Stocks 1 Day Returns'!K$285</f>
        <v>-2.0955187676903404E-4</v>
      </c>
      <c r="Z274" s="133">
        <f>'Stocks 1 Day Returns'!L274-'Stocks 1 Day Returns'!L$285</f>
        <v>-6.0263612898550723E-3</v>
      </c>
    </row>
    <row r="275" spans="1:26" ht="15.6">
      <c r="A275" s="130">
        <v>45919</v>
      </c>
      <c r="B275" s="131">
        <v>-3.0358495996543278E-2</v>
      </c>
      <c r="C275" s="131">
        <v>3.4194043787536765E-2</v>
      </c>
      <c r="D275" s="131">
        <v>2.0777952456850324E-2</v>
      </c>
      <c r="E275" s="131">
        <v>-4.7636526861027928E-3</v>
      </c>
      <c r="F275" s="131">
        <v>-7.502921557856701E-3</v>
      </c>
      <c r="G275" s="131">
        <v>2.5321353273888736E-2</v>
      </c>
      <c r="H275" s="131">
        <v>-2.6408263043351532E-3</v>
      </c>
      <c r="I275" s="131">
        <v>-1.4498205116869167E-2</v>
      </c>
      <c r="J275" s="131">
        <v>2.0475423186694375E-3</v>
      </c>
      <c r="K275" s="131">
        <v>3.1774472784087404E-3</v>
      </c>
      <c r="L275" s="7">
        <v>-9.8251999999999992E-3</v>
      </c>
      <c r="O275" s="1">
        <v>45919</v>
      </c>
      <c r="P275" s="132">
        <f>'Stocks 1 Day Returns'!B275-'Stocks 1 Day Returns'!B$285</f>
        <v>-2.9544270402300725E-2</v>
      </c>
      <c r="Q275" s="132">
        <f>'Stocks 1 Day Returns'!C275-'Stocks 1 Day Returns'!C$285</f>
        <v>3.3656736989452596E-2</v>
      </c>
      <c r="R275" s="132">
        <f>'Stocks 1 Day Returns'!D275-'Stocks 1 Day Returns'!D$285</f>
        <v>2.0320568862588761E-2</v>
      </c>
      <c r="S275" s="132">
        <f>'Stocks 1 Day Returns'!E275-'Stocks 1 Day Returns'!E$285</f>
        <v>-4.8005432704247121E-3</v>
      </c>
      <c r="T275" s="132">
        <f>'Stocks 1 Day Returns'!F275-'Stocks 1 Day Returns'!F$285</f>
        <v>-8.0860341787620943E-3</v>
      </c>
      <c r="U275" s="132">
        <f>'Stocks 1 Day Returns'!G275-'Stocks 1 Day Returns'!G$285</f>
        <v>2.6036313513931004E-2</v>
      </c>
      <c r="V275" s="132">
        <f>'Stocks 1 Day Returns'!H275-'Stocks 1 Day Returns'!H$285</f>
        <v>-4.6620167982552828E-3</v>
      </c>
      <c r="W275" s="132">
        <f>'Stocks 1 Day Returns'!I275-'Stocks 1 Day Returns'!I$285</f>
        <v>-1.4229299801801532E-2</v>
      </c>
      <c r="X275" s="132">
        <f>'Stocks 1 Day Returns'!J275-'Stocks 1 Day Returns'!J$285</f>
        <v>1.3074628027230908E-3</v>
      </c>
      <c r="Y275" s="132">
        <f>'Stocks 1 Day Returns'!K275-'Stocks 1 Day Returns'!K$285</f>
        <v>2.68966557393284E-3</v>
      </c>
      <c r="Z275" s="133">
        <f>'Stocks 1 Day Returns'!L275-'Stocks 1 Day Returns'!L$285</f>
        <v>-1.0061661289855072E-2</v>
      </c>
    </row>
    <row r="276" spans="1:26" ht="15.6">
      <c r="A276" s="130">
        <v>45924</v>
      </c>
      <c r="B276" s="131">
        <v>5.5616279117446821E-2</v>
      </c>
      <c r="C276" s="131">
        <v>-1.6216723844359571E-2</v>
      </c>
      <c r="D276" s="131">
        <v>-6.1583351856189239E-3</v>
      </c>
      <c r="E276" s="131">
        <v>-1.1182051661571601E-2</v>
      </c>
      <c r="F276" s="131">
        <v>2.4780500798748939E-3</v>
      </c>
      <c r="G276" s="131">
        <v>-7.7383719812694762E-3</v>
      </c>
      <c r="H276" s="131">
        <v>1.4742212737548277E-2</v>
      </c>
      <c r="I276" s="131">
        <v>3.140771410997889E-3</v>
      </c>
      <c r="J276" s="131">
        <v>-1.3636768329868709E-2</v>
      </c>
      <c r="K276" s="131">
        <v>-1.0198025150756296E-2</v>
      </c>
      <c r="L276" s="7">
        <v>1.406018E-2</v>
      </c>
      <c r="O276" s="1">
        <v>45924</v>
      </c>
      <c r="P276" s="132">
        <f>'Stocks 1 Day Returns'!B276-'Stocks 1 Day Returns'!B$285</f>
        <v>5.6430504711689373E-2</v>
      </c>
      <c r="Q276" s="132">
        <f>'Stocks 1 Day Returns'!C276-'Stocks 1 Day Returns'!C$285</f>
        <v>-1.6754030642443744E-2</v>
      </c>
      <c r="R276" s="132">
        <f>'Stocks 1 Day Returns'!D276-'Stocks 1 Day Returns'!D$285</f>
        <v>-6.6157187798804862E-3</v>
      </c>
      <c r="S276" s="132">
        <f>'Stocks 1 Day Returns'!E276-'Stocks 1 Day Returns'!E$285</f>
        <v>-1.121894224589352E-2</v>
      </c>
      <c r="T276" s="132">
        <f>'Stocks 1 Day Returns'!F276-'Stocks 1 Day Returns'!F$285</f>
        <v>1.8949374589695004E-3</v>
      </c>
      <c r="U276" s="132">
        <f>'Stocks 1 Day Returns'!G276-'Stocks 1 Day Returns'!G$285</f>
        <v>-7.0234117412272101E-3</v>
      </c>
      <c r="V276" s="132">
        <f>'Stocks 1 Day Returns'!H276-'Stocks 1 Day Returns'!H$285</f>
        <v>1.2721022243628147E-2</v>
      </c>
      <c r="W276" s="132">
        <f>'Stocks 1 Day Returns'!I276-'Stocks 1 Day Returns'!I$285</f>
        <v>3.4096767260655245E-3</v>
      </c>
      <c r="X276" s="132">
        <f>'Stocks 1 Day Returns'!J276-'Stocks 1 Day Returns'!J$285</f>
        <v>-1.4376847845815055E-2</v>
      </c>
      <c r="Y276" s="132">
        <f>'Stocks 1 Day Returns'!K276-'Stocks 1 Day Returns'!K$285</f>
        <v>-1.0685806855232197E-2</v>
      </c>
      <c r="Z276" s="133">
        <f>'Stocks 1 Day Returns'!L276-'Stocks 1 Day Returns'!L$285</f>
        <v>1.3823718710144928E-2</v>
      </c>
    </row>
    <row r="277" spans="1:26" ht="15.6">
      <c r="A277" s="130">
        <v>45925</v>
      </c>
      <c r="B277" s="131">
        <v>9.7095302993514432E-2</v>
      </c>
      <c r="C277" s="131">
        <v>2.5899957867836498E-2</v>
      </c>
      <c r="D277" s="131">
        <v>1.525140080360643E-3</v>
      </c>
      <c r="E277" s="131">
        <v>1.5621379649423561E-2</v>
      </c>
      <c r="F277" s="131">
        <v>3.7791405801621547E-3</v>
      </c>
      <c r="G277" s="131">
        <v>1.9198282890116714E-2</v>
      </c>
      <c r="H277" s="131">
        <v>1.8955546509561438E-2</v>
      </c>
      <c r="I277" s="131">
        <v>1.7436967535260806E-2</v>
      </c>
      <c r="J277" s="131">
        <v>3.329620841754366E-4</v>
      </c>
      <c r="K277" s="131">
        <v>-1.7386188780993406E-3</v>
      </c>
      <c r="L277" s="7">
        <v>5.8536999999999999E-4</v>
      </c>
      <c r="O277" s="1">
        <v>45925</v>
      </c>
      <c r="P277" s="132">
        <f>'Stocks 1 Day Returns'!B277-'Stocks 1 Day Returns'!B$285</f>
        <v>9.7909528587756978E-2</v>
      </c>
      <c r="Q277" s="132">
        <f>'Stocks 1 Day Returns'!C277-'Stocks 1 Day Returns'!C$285</f>
        <v>2.5362651069752325E-2</v>
      </c>
      <c r="R277" s="132">
        <f>'Stocks 1 Day Returns'!D277-'Stocks 1 Day Returns'!D$285</f>
        <v>1.0677564860990807E-3</v>
      </c>
      <c r="S277" s="132">
        <f>'Stocks 1 Day Returns'!E277-'Stocks 1 Day Returns'!E$285</f>
        <v>1.5584489065101643E-2</v>
      </c>
      <c r="T277" s="132">
        <f>'Stocks 1 Day Returns'!F277-'Stocks 1 Day Returns'!F$285</f>
        <v>3.1960279592567614E-3</v>
      </c>
      <c r="U277" s="132">
        <f>'Stocks 1 Day Returns'!G277-'Stocks 1 Day Returns'!G$285</f>
        <v>1.9913243130158981E-2</v>
      </c>
      <c r="V277" s="132">
        <f>'Stocks 1 Day Returns'!H277-'Stocks 1 Day Returns'!H$285</f>
        <v>1.6934356015641309E-2</v>
      </c>
      <c r="W277" s="132">
        <f>'Stocks 1 Day Returns'!I277-'Stocks 1 Day Returns'!I$285</f>
        <v>1.7705872850328441E-2</v>
      </c>
      <c r="X277" s="132">
        <f>'Stocks 1 Day Returns'!J277-'Stocks 1 Day Returns'!J$285</f>
        <v>-4.0711743177090996E-4</v>
      </c>
      <c r="Y277" s="132">
        <f>'Stocks 1 Day Returns'!K277-'Stocks 1 Day Returns'!K$285</f>
        <v>-2.226400582575241E-3</v>
      </c>
      <c r="Z277" s="133">
        <f>'Stocks 1 Day Returns'!L277-'Stocks 1 Day Returns'!L$285</f>
        <v>3.4890871014492733E-4</v>
      </c>
    </row>
    <row r="278" spans="1:26" ht="15.6">
      <c r="A278" s="130">
        <v>45926</v>
      </c>
      <c r="B278" s="131">
        <v>3.9643610999910983E-2</v>
      </c>
      <c r="C278" s="131">
        <v>-1.0041879037118506E-2</v>
      </c>
      <c r="D278" s="131">
        <v>4.1193085708277621E-3</v>
      </c>
      <c r="E278" s="131">
        <v>-1.3820531357380039E-2</v>
      </c>
      <c r="F278" s="131">
        <v>-3.4913353667465064E-4</v>
      </c>
      <c r="G278" s="131">
        <v>1.3167067055739334E-3</v>
      </c>
      <c r="H278" s="131">
        <v>6.1008827897497397E-3</v>
      </c>
      <c r="I278" s="131">
        <v>-8.0462194988788482E-3</v>
      </c>
      <c r="J278" s="131">
        <v>3.1457429819324423E-2</v>
      </c>
      <c r="K278" s="131">
        <v>2.8598680118407938E-3</v>
      </c>
      <c r="L278" s="7">
        <v>1.618872E-2</v>
      </c>
      <c r="O278" s="1">
        <v>45926</v>
      </c>
      <c r="P278" s="132">
        <f>'Stocks 1 Day Returns'!B278-'Stocks 1 Day Returns'!B$285</f>
        <v>4.0457836594153536E-2</v>
      </c>
      <c r="Q278" s="132">
        <f>'Stocks 1 Day Returns'!C278-'Stocks 1 Day Returns'!C$285</f>
        <v>-1.0579185835202677E-2</v>
      </c>
      <c r="R278" s="132">
        <f>'Stocks 1 Day Returns'!D278-'Stocks 1 Day Returns'!D$285</f>
        <v>3.6619249765661999E-3</v>
      </c>
      <c r="S278" s="132">
        <f>'Stocks 1 Day Returns'!E278-'Stocks 1 Day Returns'!E$285</f>
        <v>-1.3857421941701958E-2</v>
      </c>
      <c r="T278" s="132">
        <f>'Stocks 1 Day Returns'!F278-'Stocks 1 Day Returns'!F$285</f>
        <v>-9.3224615758004414E-4</v>
      </c>
      <c r="U278" s="132">
        <f>'Stocks 1 Day Returns'!G278-'Stocks 1 Day Returns'!G$285</f>
        <v>2.0316669456162E-3</v>
      </c>
      <c r="V278" s="132">
        <f>'Stocks 1 Day Returns'!H278-'Stocks 1 Day Returns'!H$285</f>
        <v>4.0796922958296102E-3</v>
      </c>
      <c r="W278" s="132">
        <f>'Stocks 1 Day Returns'!I278-'Stocks 1 Day Returns'!I$285</f>
        <v>-7.7773141838112132E-3</v>
      </c>
      <c r="X278" s="132">
        <f>'Stocks 1 Day Returns'!J278-'Stocks 1 Day Returns'!J$285</f>
        <v>3.0717350303378077E-2</v>
      </c>
      <c r="Y278" s="132">
        <f>'Stocks 1 Day Returns'!K278-'Stocks 1 Day Returns'!K$285</f>
        <v>2.3720863073648933E-3</v>
      </c>
      <c r="Z278" s="133">
        <f>'Stocks 1 Day Returns'!L278-'Stocks 1 Day Returns'!L$285</f>
        <v>1.5952258710144926E-2</v>
      </c>
    </row>
    <row r="279" spans="1:26" ht="15.6">
      <c r="A279" s="136"/>
      <c r="O279" s="116"/>
    </row>
    <row r="280" spans="1:26" ht="15.6">
      <c r="A280" s="136"/>
      <c r="O280" s="116"/>
    </row>
    <row r="281" spans="1:26" ht="15.6">
      <c r="A281" s="441" t="s">
        <v>109</v>
      </c>
      <c r="B281" s="428"/>
      <c r="C281" s="428"/>
      <c r="D281" s="428"/>
      <c r="E281" s="428"/>
      <c r="F281" s="428"/>
      <c r="G281" s="428"/>
      <c r="H281" s="428"/>
      <c r="I281" s="428"/>
      <c r="J281" s="428"/>
      <c r="K281" s="428"/>
      <c r="L281" s="428"/>
      <c r="O281" s="441" t="s">
        <v>110</v>
      </c>
      <c r="P281" s="428"/>
      <c r="Q281" s="428"/>
      <c r="R281" s="428"/>
      <c r="S281" s="428"/>
      <c r="T281" s="428"/>
      <c r="U281" s="428"/>
      <c r="V281" s="428"/>
      <c r="W281" s="428"/>
      <c r="X281" s="428"/>
      <c r="Y281" s="428"/>
      <c r="Z281" s="428"/>
    </row>
    <row r="282" spans="1:26" ht="15.6">
      <c r="A282" s="137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</row>
    <row r="283" spans="1:26" ht="15.6">
      <c r="A283" s="139"/>
      <c r="B283" s="140" t="s">
        <v>111</v>
      </c>
      <c r="C283" s="141" t="s">
        <v>112</v>
      </c>
      <c r="D283" s="141" t="s">
        <v>113</v>
      </c>
      <c r="E283" s="141" t="s">
        <v>114</v>
      </c>
      <c r="F283" s="141" t="s">
        <v>115</v>
      </c>
      <c r="G283" s="141" t="s">
        <v>116</v>
      </c>
      <c r="H283" s="141" t="s">
        <v>117</v>
      </c>
      <c r="I283" s="141" t="s">
        <v>118</v>
      </c>
      <c r="J283" s="141" t="s">
        <v>119</v>
      </c>
      <c r="K283" s="141" t="s">
        <v>120</v>
      </c>
      <c r="L283" s="140" t="s">
        <v>121</v>
      </c>
      <c r="M283" s="142"/>
      <c r="N283" s="142"/>
      <c r="O283" s="139"/>
      <c r="P283" s="140" t="s">
        <v>111</v>
      </c>
      <c r="Q283" s="141" t="s">
        <v>112</v>
      </c>
      <c r="R283" s="141" t="s">
        <v>113</v>
      </c>
      <c r="S283" s="141" t="s">
        <v>114</v>
      </c>
      <c r="T283" s="141" t="s">
        <v>115</v>
      </c>
      <c r="U283" s="141" t="s">
        <v>116</v>
      </c>
      <c r="V283" s="141" t="s">
        <v>117</v>
      </c>
      <c r="W283" s="141" t="s">
        <v>118</v>
      </c>
      <c r="X283" s="141" t="s">
        <v>119</v>
      </c>
      <c r="Y283" s="141" t="s">
        <v>120</v>
      </c>
      <c r="Z283" s="140" t="s">
        <v>121</v>
      </c>
    </row>
    <row r="284" spans="1:26" ht="15.6">
      <c r="A284" s="130"/>
      <c r="B284" s="15"/>
      <c r="C284" s="15"/>
      <c r="D284" s="15"/>
      <c r="E284" s="15"/>
      <c r="F284" s="2"/>
      <c r="G284" s="2"/>
      <c r="H284" s="15"/>
      <c r="I284" s="15"/>
      <c r="J284" s="15"/>
      <c r="K284" s="15"/>
      <c r="L284" s="2"/>
      <c r="M284" s="2"/>
      <c r="N284" s="2"/>
      <c r="O284" s="1"/>
      <c r="P284" s="15"/>
      <c r="Q284" s="15"/>
      <c r="R284" s="15"/>
      <c r="S284" s="15"/>
      <c r="T284" s="2"/>
      <c r="U284" s="2"/>
      <c r="V284" s="15"/>
      <c r="W284" s="15"/>
      <c r="X284" s="15"/>
      <c r="Y284" s="15"/>
      <c r="Z284" s="2"/>
    </row>
    <row r="285" spans="1:26" ht="15.6">
      <c r="A285" s="143" t="s">
        <v>122</v>
      </c>
      <c r="B285" s="144">
        <v>-8.1422559424255221E-4</v>
      </c>
      <c r="C285" s="144">
        <v>5.3730679808417154E-4</v>
      </c>
      <c r="D285" s="144">
        <v>4.5738359426156228E-4</v>
      </c>
      <c r="E285" s="144">
        <v>3.6890584321919322E-5</v>
      </c>
      <c r="F285" s="144">
        <v>5.831126209053935E-4</v>
      </c>
      <c r="G285" s="144">
        <v>-7.1496024004226661E-4</v>
      </c>
      <c r="H285" s="144">
        <v>2.02119049392013E-3</v>
      </c>
      <c r="I285" s="144">
        <v>-2.6890531506763545E-4</v>
      </c>
      <c r="J285" s="144">
        <v>7.4007951594634656E-4</v>
      </c>
      <c r="K285" s="144">
        <v>4.8778170447590026E-4</v>
      </c>
      <c r="L285" s="144">
        <v>2.3646128985507268E-4</v>
      </c>
      <c r="O285" s="143" t="s">
        <v>122</v>
      </c>
      <c r="P285" s="144">
        <v>-4.3996609897962502E-18</v>
      </c>
      <c r="Q285" s="144">
        <v>1.3513244468659911E-18</v>
      </c>
      <c r="R285" s="144">
        <v>0</v>
      </c>
      <c r="S285" s="144">
        <v>2.0741258951896606E-18</v>
      </c>
      <c r="T285" s="144">
        <v>1.7087969022869363E-18</v>
      </c>
      <c r="U285" s="144">
        <v>2.4590962317968326E-18</v>
      </c>
      <c r="V285" s="144">
        <v>-2.5518033740818251E-18</v>
      </c>
      <c r="W285" s="144">
        <v>-1.5210256564724178E-18</v>
      </c>
      <c r="X285" s="144">
        <v>7.9193897816332493E-19</v>
      </c>
      <c r="Y285" s="144">
        <v>4.1262534854303397E-18</v>
      </c>
      <c r="Z285" s="144">
        <v>-4.9024793886301066E-19</v>
      </c>
    </row>
    <row r="286" spans="1:26" ht="31.2">
      <c r="A286" s="143" t="s">
        <v>123</v>
      </c>
      <c r="B286" s="144">
        <v>2.5174376237532122E-3</v>
      </c>
      <c r="C286" s="144">
        <v>1.2519059252646385E-3</v>
      </c>
      <c r="D286" s="144">
        <v>1.0952325621150863E-3</v>
      </c>
      <c r="E286" s="144">
        <v>1.0739524953165198E-3</v>
      </c>
      <c r="F286" s="144">
        <v>1.3359121785933078E-3</v>
      </c>
      <c r="G286" s="144">
        <v>1.4755538784626797E-3</v>
      </c>
      <c r="H286" s="144">
        <v>1.3814065954807825E-3</v>
      </c>
      <c r="I286" s="144">
        <v>1.0955222660221969E-3</v>
      </c>
      <c r="J286" s="144">
        <v>1.4834586916653686E-3</v>
      </c>
      <c r="K286" s="144">
        <v>1.4810008758928735E-3</v>
      </c>
      <c r="L286" s="144">
        <v>8.8068564098320865E-4</v>
      </c>
      <c r="O286" s="143" t="s">
        <v>123</v>
      </c>
      <c r="P286" s="144">
        <v>2.5174376237532122E-3</v>
      </c>
      <c r="Q286" s="144">
        <v>1.2519059252646385E-3</v>
      </c>
      <c r="R286" s="144">
        <v>1.0952325621150863E-3</v>
      </c>
      <c r="S286" s="144">
        <v>1.0739524953165198E-3</v>
      </c>
      <c r="T286" s="144">
        <v>1.3359121785933078E-3</v>
      </c>
      <c r="U286" s="144">
        <v>1.4755538784626797E-3</v>
      </c>
      <c r="V286" s="144">
        <v>1.3814065954807825E-3</v>
      </c>
      <c r="W286" s="144">
        <v>1.0955222660221969E-3</v>
      </c>
      <c r="X286" s="144">
        <v>1.4834586916653686E-3</v>
      </c>
      <c r="Y286" s="144">
        <v>1.4810008758928735E-3</v>
      </c>
      <c r="Z286" s="144">
        <v>8.8068564098320865E-4</v>
      </c>
    </row>
    <row r="287" spans="1:26" ht="15.6">
      <c r="A287" s="143" t="s">
        <v>124</v>
      </c>
      <c r="B287" s="144">
        <v>-3.4020453531846684E-5</v>
      </c>
      <c r="C287" s="144">
        <v>8.3153314802297817E-5</v>
      </c>
      <c r="D287" s="144">
        <v>2.4238251501107477E-4</v>
      </c>
      <c r="E287" s="144">
        <v>1.0607731303606815E-3</v>
      </c>
      <c r="F287" s="144">
        <v>-3.912942823951493E-4</v>
      </c>
      <c r="G287" s="144">
        <v>-7.4591177507543627E-4</v>
      </c>
      <c r="H287" s="144">
        <v>2.3711041724598925E-3</v>
      </c>
      <c r="I287" s="144">
        <v>1.7772084931466647E-3</v>
      </c>
      <c r="J287" s="144">
        <v>7.286187200186145E-4</v>
      </c>
      <c r="K287" s="144">
        <v>1.1944791981464142E-3</v>
      </c>
      <c r="L287" s="144">
        <v>6.9987000000000001E-4</v>
      </c>
      <c r="O287" s="143" t="s">
        <v>124</v>
      </c>
      <c r="P287" s="144">
        <v>7.8020514071070553E-4</v>
      </c>
      <c r="Q287" s="144">
        <v>-4.5415348328187372E-4</v>
      </c>
      <c r="R287" s="144">
        <v>-2.150010792504875E-4</v>
      </c>
      <c r="S287" s="144">
        <v>1.0238825460387622E-3</v>
      </c>
      <c r="T287" s="144">
        <v>-9.744069033005428E-4</v>
      </c>
      <c r="U287" s="144">
        <v>-3.095153503316966E-5</v>
      </c>
      <c r="V287" s="144">
        <v>3.4991367853976245E-4</v>
      </c>
      <c r="W287" s="144">
        <v>2.0461138082143002E-3</v>
      </c>
      <c r="X287" s="144">
        <v>-1.1460795927732063E-5</v>
      </c>
      <c r="Y287" s="144">
        <v>7.0669749367051403E-4</v>
      </c>
      <c r="Z287" s="144">
        <v>4.6340871014492735E-4</v>
      </c>
    </row>
    <row r="288" spans="1:26" ht="15.6">
      <c r="A288" s="143" t="s">
        <v>125</v>
      </c>
      <c r="B288" s="144">
        <v>0.23012370211349942</v>
      </c>
      <c r="C288" s="144">
        <v>0.14358732277705211</v>
      </c>
      <c r="D288" s="144">
        <v>9.2072712676951385E-2</v>
      </c>
      <c r="E288" s="144">
        <v>8.3681627301318118E-2</v>
      </c>
      <c r="F288" s="144">
        <v>0.12073326595897771</v>
      </c>
      <c r="G288" s="144">
        <v>0.15400797609547157</v>
      </c>
      <c r="H288" s="144">
        <v>9.2641282963840554E-2</v>
      </c>
      <c r="I288" s="144">
        <v>5.7486556022397828E-2</v>
      </c>
      <c r="J288" s="144">
        <v>0.14403633354639944</v>
      </c>
      <c r="K288" s="144">
        <v>0.11035109077253447</v>
      </c>
      <c r="L288" s="144">
        <v>8.5941749999999997E-2</v>
      </c>
      <c r="O288" s="143" t="s">
        <v>125</v>
      </c>
      <c r="P288" s="144">
        <v>0.23093792770774196</v>
      </c>
      <c r="Q288" s="144">
        <v>0.14305001597896794</v>
      </c>
      <c r="R288" s="144">
        <v>9.1615329082689823E-2</v>
      </c>
      <c r="S288" s="144">
        <v>8.3644736716996196E-2</v>
      </c>
      <c r="T288" s="144">
        <v>0.12015015333807232</v>
      </c>
      <c r="U288" s="144">
        <v>0.15472293633551384</v>
      </c>
      <c r="V288" s="144">
        <v>9.0620092469920421E-2</v>
      </c>
      <c r="W288" s="144">
        <v>5.7755461337465466E-2</v>
      </c>
      <c r="X288" s="144">
        <v>0.1432962540304531</v>
      </c>
      <c r="Y288" s="144">
        <v>0.10986330906805856</v>
      </c>
      <c r="Z288" s="144">
        <v>8.570528871014492E-2</v>
      </c>
    </row>
    <row r="289" spans="1:26" ht="31.2">
      <c r="A289" s="143" t="s">
        <v>126</v>
      </c>
      <c r="B289" s="144">
        <v>4.1822814877752412E-2</v>
      </c>
      <c r="C289" s="144">
        <v>2.0798223265863558E-2</v>
      </c>
      <c r="D289" s="144">
        <v>1.8195369871820157E-2</v>
      </c>
      <c r="E289" s="144">
        <v>1.7841838850473229E-2</v>
      </c>
      <c r="F289" s="144">
        <v>2.2193839962932085E-2</v>
      </c>
      <c r="G289" s="144">
        <v>2.4513742115718825E-2</v>
      </c>
      <c r="H289" s="144">
        <v>2.2949649980826166E-2</v>
      </c>
      <c r="I289" s="144">
        <v>1.8200182794596127E-2</v>
      </c>
      <c r="J289" s="144">
        <v>2.4645066735681554E-2</v>
      </c>
      <c r="K289" s="144">
        <v>2.4604234433388626E-2</v>
      </c>
      <c r="L289" s="144">
        <v>1.4631048722240842E-2</v>
      </c>
      <c r="O289" s="143" t="s">
        <v>126</v>
      </c>
      <c r="P289" s="144">
        <v>4.1822814877752412E-2</v>
      </c>
      <c r="Q289" s="144">
        <v>2.0798223265863558E-2</v>
      </c>
      <c r="R289" s="144">
        <v>1.8195369871820157E-2</v>
      </c>
      <c r="S289" s="144">
        <v>1.7841838850473229E-2</v>
      </c>
      <c r="T289" s="144">
        <v>2.2193839962932085E-2</v>
      </c>
      <c r="U289" s="144">
        <v>2.4513742115718825E-2</v>
      </c>
      <c r="V289" s="144">
        <v>2.2949649980826166E-2</v>
      </c>
      <c r="W289" s="144">
        <v>1.8200182794596127E-2</v>
      </c>
      <c r="X289" s="144">
        <v>2.4645066735681554E-2</v>
      </c>
      <c r="Y289" s="144">
        <v>2.4604234433388626E-2</v>
      </c>
      <c r="Z289" s="144">
        <v>1.4631048722240842E-2</v>
      </c>
    </row>
    <row r="290" spans="1:26" ht="31.2">
      <c r="A290" s="143" t="s">
        <v>127</v>
      </c>
      <c r="B290" s="144">
        <v>1.7491478442987487E-3</v>
      </c>
      <c r="C290" s="144">
        <v>4.3256609101670823E-4</v>
      </c>
      <c r="D290" s="144">
        <v>3.3107148477234071E-4</v>
      </c>
      <c r="E290" s="144">
        <v>3.1833121356625587E-4</v>
      </c>
      <c r="F290" s="144">
        <v>4.9256653230024127E-4</v>
      </c>
      <c r="G290" s="144">
        <v>6.0092355251596685E-4</v>
      </c>
      <c r="H290" s="144">
        <v>5.266864342424345E-4</v>
      </c>
      <c r="I290" s="144">
        <v>3.3124665375671293E-4</v>
      </c>
      <c r="J290" s="144">
        <v>6.0737931440619738E-4</v>
      </c>
      <c r="K290" s="144">
        <v>6.0536835205314652E-4</v>
      </c>
      <c r="L290" s="144">
        <v>2.1406758671258541E-4</v>
      </c>
      <c r="O290" s="143" t="s">
        <v>127</v>
      </c>
      <c r="P290" s="144">
        <v>1.7491478442987487E-3</v>
      </c>
      <c r="Q290" s="144">
        <v>4.3256609101670823E-4</v>
      </c>
      <c r="R290" s="144">
        <v>3.3107148477234071E-4</v>
      </c>
      <c r="S290" s="144">
        <v>3.1833121356625581E-4</v>
      </c>
      <c r="T290" s="144">
        <v>4.9256653230024127E-4</v>
      </c>
      <c r="U290" s="144">
        <v>6.0092355251596685E-4</v>
      </c>
      <c r="V290" s="144">
        <v>5.266864342424345E-4</v>
      </c>
      <c r="W290" s="144">
        <v>3.3124665375671293E-4</v>
      </c>
      <c r="X290" s="144">
        <v>6.0737931440619738E-4</v>
      </c>
      <c r="Y290" s="144">
        <v>6.0536835205314652E-4</v>
      </c>
      <c r="Z290" s="144">
        <v>2.1406758671258541E-4</v>
      </c>
    </row>
    <row r="291" spans="1:26" ht="15.6">
      <c r="A291" s="143" t="s">
        <v>128</v>
      </c>
      <c r="B291" s="144">
        <v>9.8306413602113984</v>
      </c>
      <c r="C291" s="144">
        <v>9.4235112043514278</v>
      </c>
      <c r="D291" s="144">
        <v>3.6147136661489632</v>
      </c>
      <c r="E291" s="144">
        <v>8.7522547883136959</v>
      </c>
      <c r="F291" s="144">
        <v>7.1435415892343173</v>
      </c>
      <c r="G291" s="144">
        <v>13.734089333159934</v>
      </c>
      <c r="H291" s="144">
        <v>1.8255455344414924</v>
      </c>
      <c r="I291" s="144">
        <v>2.9191104716974849</v>
      </c>
      <c r="J291" s="144">
        <v>5.8440103603249476</v>
      </c>
      <c r="K291" s="144">
        <v>3.4251155894900722</v>
      </c>
      <c r="L291" s="144">
        <v>5.3604423739624458</v>
      </c>
      <c r="O291" s="143" t="s">
        <v>128</v>
      </c>
      <c r="P291" s="144">
        <v>9.8306413602113984</v>
      </c>
      <c r="Q291" s="144">
        <v>9.4235112043514278</v>
      </c>
      <c r="R291" s="144">
        <v>3.6147136661489632</v>
      </c>
      <c r="S291" s="144">
        <v>8.7522547883136959</v>
      </c>
      <c r="T291" s="144">
        <v>7.1435415892343173</v>
      </c>
      <c r="U291" s="144">
        <v>13.734089333159934</v>
      </c>
      <c r="V291" s="144">
        <v>1.8255455344414924</v>
      </c>
      <c r="W291" s="144">
        <v>2.9191104716974849</v>
      </c>
      <c r="X291" s="144">
        <v>5.8440103603249476</v>
      </c>
      <c r="Y291" s="144">
        <v>3.4251155894900722</v>
      </c>
      <c r="Z291" s="144">
        <v>5.3604423739624458</v>
      </c>
    </row>
    <row r="292" spans="1:26" ht="15.6">
      <c r="A292" s="143" t="s">
        <v>129</v>
      </c>
      <c r="B292" s="144">
        <v>2.4783440643198387E-2</v>
      </c>
      <c r="C292" s="144">
        <v>0.66319156635580756</v>
      </c>
      <c r="D292" s="144">
        <v>0.26892757331944295</v>
      </c>
      <c r="E292" s="144">
        <v>-0.84670876363916869</v>
      </c>
      <c r="F292" s="144">
        <v>0.99655800594547161</v>
      </c>
      <c r="G292" s="144">
        <v>-0.56073450923071688</v>
      </c>
      <c r="H292" s="144">
        <v>0.32759191178429831</v>
      </c>
      <c r="I292" s="144">
        <v>-0.88516164422976584</v>
      </c>
      <c r="J292" s="144">
        <v>5.5058700139673962E-2</v>
      </c>
      <c r="K292" s="144">
        <v>-0.16572331447087427</v>
      </c>
      <c r="L292" s="144">
        <v>0.23442313162037209</v>
      </c>
      <c r="O292" s="143" t="s">
        <v>129</v>
      </c>
      <c r="P292" s="144">
        <v>2.4783440643198651E-2</v>
      </c>
      <c r="Q292" s="144">
        <v>0.66319156635580745</v>
      </c>
      <c r="R292" s="144">
        <v>0.26892757331944295</v>
      </c>
      <c r="S292" s="144">
        <v>-0.8467087636391688</v>
      </c>
      <c r="T292" s="144">
        <v>0.99655800594547161</v>
      </c>
      <c r="U292" s="144">
        <v>-0.56073450923071688</v>
      </c>
      <c r="V292" s="144">
        <v>0.32759191178429842</v>
      </c>
      <c r="W292" s="144">
        <v>-0.88516164422976573</v>
      </c>
      <c r="X292" s="144">
        <v>5.5058700139673962E-2</v>
      </c>
      <c r="Y292" s="144">
        <v>-0.16572331447087457</v>
      </c>
      <c r="Z292" s="144">
        <v>0.23442313162037209</v>
      </c>
    </row>
    <row r="293" spans="1:26" ht="15.6">
      <c r="A293" s="143" t="s">
        <v>130</v>
      </c>
      <c r="B293" s="144">
        <v>0.49350652936384576</v>
      </c>
      <c r="C293" s="144">
        <v>0.23944924075982499</v>
      </c>
      <c r="D293" s="144">
        <v>0.15523649431662256</v>
      </c>
      <c r="E293" s="144">
        <v>0.19981955670973639</v>
      </c>
      <c r="F293" s="144">
        <v>0.2164974247229714</v>
      </c>
      <c r="G293" s="144">
        <v>0.29683164740621359</v>
      </c>
      <c r="H293" s="144">
        <v>0.16609430896663391</v>
      </c>
      <c r="I293" s="144">
        <v>0.14156753220302742</v>
      </c>
      <c r="J293" s="144">
        <v>0.25210663572446645</v>
      </c>
      <c r="K293" s="144">
        <v>0.21006735142371924</v>
      </c>
      <c r="L293" s="144">
        <v>0.14757294999999998</v>
      </c>
      <c r="O293" s="143" t="s">
        <v>130</v>
      </c>
      <c r="P293" s="144">
        <v>0.49350652936384576</v>
      </c>
      <c r="Q293" s="144">
        <v>0.23944924075982499</v>
      </c>
      <c r="R293" s="144">
        <v>0.15523649431662256</v>
      </c>
      <c r="S293" s="144">
        <v>0.19981955670973639</v>
      </c>
      <c r="T293" s="144">
        <v>0.2164974247229714</v>
      </c>
      <c r="U293" s="144">
        <v>0.29683164740621359</v>
      </c>
      <c r="V293" s="144">
        <v>0.16609430896663391</v>
      </c>
      <c r="W293" s="144">
        <v>0.14156753220302742</v>
      </c>
      <c r="X293" s="144">
        <v>0.25210663572446645</v>
      </c>
      <c r="Y293" s="144">
        <v>0.21006735142371924</v>
      </c>
      <c r="Z293" s="144">
        <v>0.14757294999999998</v>
      </c>
    </row>
    <row r="294" spans="1:26" ht="15.6">
      <c r="A294" s="143" t="s">
        <v>131</v>
      </c>
      <c r="B294" s="144">
        <v>-0.26338282725034634</v>
      </c>
      <c r="C294" s="144">
        <v>-9.5861917982772882E-2</v>
      </c>
      <c r="D294" s="144">
        <v>-6.3163781639671179E-2</v>
      </c>
      <c r="E294" s="144">
        <v>-0.11613792940841827</v>
      </c>
      <c r="F294" s="144">
        <v>-9.576415876399369E-2</v>
      </c>
      <c r="G294" s="144">
        <v>-0.14282367131074203</v>
      </c>
      <c r="H294" s="144">
        <v>-7.3453026002793353E-2</v>
      </c>
      <c r="I294" s="144">
        <v>-8.4080976180629596E-2</v>
      </c>
      <c r="J294" s="144">
        <v>-0.10807030217806701</v>
      </c>
      <c r="K294" s="144">
        <v>-9.9716260651184774E-2</v>
      </c>
      <c r="L294" s="144">
        <v>-6.1631199999999997E-2</v>
      </c>
      <c r="O294" s="143" t="s">
        <v>131</v>
      </c>
      <c r="P294" s="144">
        <v>-0.26256860165610379</v>
      </c>
      <c r="Q294" s="144">
        <v>-9.6399224780857051E-2</v>
      </c>
      <c r="R294" s="144">
        <v>-6.3621165233932742E-2</v>
      </c>
      <c r="S294" s="144">
        <v>-0.11617481999274019</v>
      </c>
      <c r="T294" s="144">
        <v>-9.6347271384899083E-2</v>
      </c>
      <c r="U294" s="144">
        <v>-0.14210871107069975</v>
      </c>
      <c r="V294" s="144">
        <v>-7.5474216496713487E-2</v>
      </c>
      <c r="W294" s="144">
        <v>-8.3812070865561958E-2</v>
      </c>
      <c r="X294" s="144">
        <v>-0.10881038169401336</v>
      </c>
      <c r="Y294" s="144">
        <v>-0.10020404235566067</v>
      </c>
      <c r="Z294" s="144">
        <v>-6.1867661289855068E-2</v>
      </c>
    </row>
    <row r="295" spans="1:26" ht="15.6">
      <c r="A295" s="143" t="s">
        <v>132</v>
      </c>
      <c r="B295" s="144">
        <v>0.23012370211349942</v>
      </c>
      <c r="C295" s="144">
        <v>0.14358732277705211</v>
      </c>
      <c r="D295" s="144">
        <v>9.2072712676951385E-2</v>
      </c>
      <c r="E295" s="144">
        <v>8.3681627301318118E-2</v>
      </c>
      <c r="F295" s="144">
        <v>0.12073326595897771</v>
      </c>
      <c r="G295" s="144">
        <v>0.15400797609547157</v>
      </c>
      <c r="H295" s="144">
        <v>9.2641282963840554E-2</v>
      </c>
      <c r="I295" s="144">
        <v>5.7486556022397828E-2</v>
      </c>
      <c r="J295" s="144">
        <v>0.14403633354639944</v>
      </c>
      <c r="K295" s="144">
        <v>0.11035109077253447</v>
      </c>
      <c r="L295" s="144">
        <v>8.5941749999999997E-2</v>
      </c>
      <c r="O295" s="143" t="s">
        <v>132</v>
      </c>
      <c r="P295" s="144">
        <v>0.23093792770774196</v>
      </c>
      <c r="Q295" s="144">
        <v>0.14305001597896794</v>
      </c>
      <c r="R295" s="144">
        <v>9.1615329082689823E-2</v>
      </c>
      <c r="S295" s="144">
        <v>8.3644736716996196E-2</v>
      </c>
      <c r="T295" s="144">
        <v>0.12015015333807232</v>
      </c>
      <c r="U295" s="144">
        <v>0.15472293633551384</v>
      </c>
      <c r="V295" s="144">
        <v>9.0620092469920421E-2</v>
      </c>
      <c r="W295" s="144">
        <v>5.7755461337465466E-2</v>
      </c>
      <c r="X295" s="144">
        <v>0.1432962540304531</v>
      </c>
      <c r="Y295" s="144">
        <v>0.10986330906805856</v>
      </c>
      <c r="Z295" s="144">
        <v>8.570528871014492E-2</v>
      </c>
    </row>
    <row r="296" spans="1:26" ht="15.6">
      <c r="A296" s="143" t="s">
        <v>133</v>
      </c>
      <c r="B296" s="144">
        <v>-0.22472626401094442</v>
      </c>
      <c r="C296" s="144">
        <v>0.14829667627123133</v>
      </c>
      <c r="D296" s="144">
        <v>0.12623787201619119</v>
      </c>
      <c r="E296" s="144">
        <v>1.0181801272849733E-2</v>
      </c>
      <c r="F296" s="144">
        <v>0.1609390833698886</v>
      </c>
      <c r="G296" s="144">
        <v>-0.1973290262516656</v>
      </c>
      <c r="H296" s="144">
        <v>0.55784857632195584</v>
      </c>
      <c r="I296" s="144">
        <v>-7.4217866958667389E-2</v>
      </c>
      <c r="J296" s="144">
        <v>0.20426194640119166</v>
      </c>
      <c r="K296" s="144">
        <v>0.13462775043534847</v>
      </c>
      <c r="L296" s="144">
        <v>6.5263316000000057E-2</v>
      </c>
      <c r="O296" s="145" t="s">
        <v>133</v>
      </c>
      <c r="P296" s="146">
        <v>-1.214306433183765E-15</v>
      </c>
      <c r="Q296" s="146">
        <v>3.7296554733501353E-16</v>
      </c>
      <c r="R296" s="146">
        <v>0</v>
      </c>
      <c r="S296" s="146">
        <v>5.7245874707234634E-16</v>
      </c>
      <c r="T296" s="146">
        <v>4.7162794503119443E-16</v>
      </c>
      <c r="U296" s="146">
        <v>6.7871055997592578E-16</v>
      </c>
      <c r="V296" s="146">
        <v>-7.0429773124658368E-16</v>
      </c>
      <c r="W296" s="146">
        <v>-4.1980308118638732E-16</v>
      </c>
      <c r="X296" s="146">
        <v>2.1857515797307769E-16</v>
      </c>
      <c r="Y296" s="146">
        <v>1.1388459619787739E-15</v>
      </c>
      <c r="Z296" s="146">
        <v>-1.3530843112619095E-16</v>
      </c>
    </row>
    <row r="297" spans="1:26" ht="15.6">
      <c r="A297" s="143" t="s">
        <v>134</v>
      </c>
      <c r="B297" s="144">
        <v>276</v>
      </c>
      <c r="C297" s="144">
        <v>276</v>
      </c>
      <c r="D297" s="144">
        <v>276</v>
      </c>
      <c r="E297" s="144">
        <v>276</v>
      </c>
      <c r="F297" s="144">
        <v>276</v>
      </c>
      <c r="G297" s="144">
        <v>276</v>
      </c>
      <c r="H297" s="144">
        <v>276</v>
      </c>
      <c r="I297" s="144">
        <v>276</v>
      </c>
      <c r="J297" s="144">
        <v>276</v>
      </c>
      <c r="K297" s="144">
        <v>276</v>
      </c>
      <c r="L297" s="144">
        <v>276</v>
      </c>
      <c r="O297" s="145" t="s">
        <v>134</v>
      </c>
      <c r="P297" s="146">
        <v>276</v>
      </c>
      <c r="Q297" s="146">
        <v>276</v>
      </c>
      <c r="R297" s="146">
        <v>276</v>
      </c>
      <c r="S297" s="146">
        <v>276</v>
      </c>
      <c r="T297" s="146">
        <v>276</v>
      </c>
      <c r="U297" s="146">
        <v>276</v>
      </c>
      <c r="V297" s="146">
        <v>276</v>
      </c>
      <c r="W297" s="146">
        <v>276</v>
      </c>
      <c r="X297" s="146">
        <v>276</v>
      </c>
      <c r="Y297" s="146">
        <v>276</v>
      </c>
      <c r="Z297" s="146">
        <v>276</v>
      </c>
    </row>
    <row r="298" spans="1:26" ht="15.6">
      <c r="A298" s="143" t="s">
        <v>135</v>
      </c>
      <c r="B298" s="144">
        <v>0.23012370211349942</v>
      </c>
      <c r="C298" s="144">
        <v>0.14358732277705211</v>
      </c>
      <c r="D298" s="144">
        <v>9.2072712676951385E-2</v>
      </c>
      <c r="E298" s="144">
        <v>8.3681627301318118E-2</v>
      </c>
      <c r="F298" s="144">
        <v>0.12073326595897771</v>
      </c>
      <c r="G298" s="144">
        <v>0.15400797609547157</v>
      </c>
      <c r="H298" s="144">
        <v>9.2641282963840554E-2</v>
      </c>
      <c r="I298" s="144">
        <v>5.7486556022397828E-2</v>
      </c>
      <c r="J298" s="144">
        <v>0.14403633354639944</v>
      </c>
      <c r="K298" s="144">
        <v>0.11035109077253447</v>
      </c>
      <c r="L298" s="144">
        <v>8.5941749999999997E-2</v>
      </c>
      <c r="O298" s="143" t="s">
        <v>135</v>
      </c>
      <c r="P298" s="144">
        <v>0.23093792770774196</v>
      </c>
      <c r="Q298" s="144">
        <v>0.14305001597896794</v>
      </c>
      <c r="R298" s="144">
        <v>9.1615329082689823E-2</v>
      </c>
      <c r="S298" s="144">
        <v>8.3644736716996196E-2</v>
      </c>
      <c r="T298" s="144">
        <v>0.12015015333807232</v>
      </c>
      <c r="U298" s="144">
        <v>0.15472293633551384</v>
      </c>
      <c r="V298" s="144">
        <v>9.0620092469920421E-2</v>
      </c>
      <c r="W298" s="144">
        <v>5.7755461337465466E-2</v>
      </c>
      <c r="X298" s="144">
        <v>0.1432962540304531</v>
      </c>
      <c r="Y298" s="144">
        <v>0.10986330906805856</v>
      </c>
      <c r="Z298" s="144">
        <v>8.570528871014492E-2</v>
      </c>
    </row>
    <row r="299" spans="1:26" ht="15.6">
      <c r="A299" s="143" t="s">
        <v>136</v>
      </c>
      <c r="B299" s="144">
        <v>-0.26338282725034634</v>
      </c>
      <c r="C299" s="144">
        <v>-9.5861917982772882E-2</v>
      </c>
      <c r="D299" s="144">
        <v>-6.3163781639671179E-2</v>
      </c>
      <c r="E299" s="144">
        <v>-0.11613792940841827</v>
      </c>
      <c r="F299" s="144">
        <v>-9.576415876399369E-2</v>
      </c>
      <c r="G299" s="144">
        <v>-0.14282367131074203</v>
      </c>
      <c r="H299" s="144">
        <v>-7.3453026002793353E-2</v>
      </c>
      <c r="I299" s="144">
        <v>-8.4080976180629596E-2</v>
      </c>
      <c r="J299" s="144">
        <v>-0.10807030217806701</v>
      </c>
      <c r="K299" s="144">
        <v>-9.9716260651184774E-2</v>
      </c>
      <c r="L299" s="144">
        <v>-6.1631199999999997E-2</v>
      </c>
      <c r="O299" s="143" t="s">
        <v>136</v>
      </c>
      <c r="P299" s="144">
        <v>-0.26256860165610379</v>
      </c>
      <c r="Q299" s="144">
        <v>-9.6399224780857051E-2</v>
      </c>
      <c r="R299" s="144">
        <v>-6.3621165233932742E-2</v>
      </c>
      <c r="S299" s="144">
        <v>-0.11617481999274019</v>
      </c>
      <c r="T299" s="144">
        <v>-9.6347271384899083E-2</v>
      </c>
      <c r="U299" s="144">
        <v>-0.14210871107069975</v>
      </c>
      <c r="V299" s="144">
        <v>-7.5474216496713487E-2</v>
      </c>
      <c r="W299" s="144">
        <v>-8.3812070865561958E-2</v>
      </c>
      <c r="X299" s="144">
        <v>-0.10881038169401336</v>
      </c>
      <c r="Y299" s="144">
        <v>-0.10020404235566067</v>
      </c>
      <c r="Z299" s="144">
        <v>-6.1867661289855068E-2</v>
      </c>
    </row>
    <row r="300" spans="1:26" ht="31.2">
      <c r="A300" s="143" t="s">
        <v>137</v>
      </c>
      <c r="B300" s="144">
        <v>4.9558977174659164E-3</v>
      </c>
      <c r="C300" s="144">
        <v>2.4645368206784599E-3</v>
      </c>
      <c r="D300" s="144">
        <v>2.1561052808085797E-3</v>
      </c>
      <c r="E300" s="144">
        <v>2.1142127494983868E-3</v>
      </c>
      <c r="F300" s="144">
        <v>2.6299138672420674E-3</v>
      </c>
      <c r="G300" s="144">
        <v>2.9048164011185235E-3</v>
      </c>
      <c r="H300" s="144">
        <v>2.7194754415518756E-3</v>
      </c>
      <c r="I300" s="144">
        <v>2.1566755999769447E-3</v>
      </c>
      <c r="J300" s="144">
        <v>2.9203780362266041E-3</v>
      </c>
      <c r="K300" s="144">
        <v>2.9155395117436418E-3</v>
      </c>
      <c r="L300" s="144">
        <v>1.7337422451987464E-3</v>
      </c>
      <c r="O300" s="143" t="s">
        <v>137</v>
      </c>
      <c r="P300" s="144">
        <v>4.9558977174659164E-3</v>
      </c>
      <c r="Q300" s="144">
        <v>2.4645368206784599E-3</v>
      </c>
      <c r="R300" s="144">
        <v>2.1561052808085797E-3</v>
      </c>
      <c r="S300" s="144">
        <v>2.1142127494983868E-3</v>
      </c>
      <c r="T300" s="144">
        <v>2.6299138672420679E-3</v>
      </c>
      <c r="U300" s="144">
        <v>2.9048164011185235E-3</v>
      </c>
      <c r="V300" s="144">
        <v>2.7194754415518756E-3</v>
      </c>
      <c r="W300" s="144">
        <v>2.1566755999769447E-3</v>
      </c>
      <c r="X300" s="144">
        <v>2.9203780362266041E-3</v>
      </c>
      <c r="Y300" s="144">
        <v>2.9155395117436418E-3</v>
      </c>
      <c r="Z300" s="144">
        <v>1.7337422451987464E-3</v>
      </c>
    </row>
    <row r="301" spans="1:26" ht="15.6">
      <c r="A301" s="136"/>
    </row>
    <row r="302" spans="1:26" ht="15.6">
      <c r="A302" s="136"/>
      <c r="B302" s="5">
        <f>COUNT(B3:B278)</f>
        <v>276</v>
      </c>
    </row>
    <row r="303" spans="1:26" ht="15.6">
      <c r="A303" s="136"/>
    </row>
    <row r="304" spans="1:26" ht="15.6">
      <c r="A304" s="136"/>
    </row>
    <row r="305" spans="1:12" ht="15.6">
      <c r="A305" s="442" t="s">
        <v>138</v>
      </c>
      <c r="B305" s="428"/>
      <c r="C305" s="428"/>
      <c r="D305" s="428"/>
      <c r="E305" s="428"/>
      <c r="F305" s="428"/>
      <c r="G305" s="428"/>
      <c r="H305" s="428"/>
      <c r="I305" s="428"/>
      <c r="J305" s="428"/>
      <c r="K305" s="428"/>
      <c r="L305" s="428"/>
    </row>
    <row r="307" spans="1:12" ht="15.6">
      <c r="A307" s="147"/>
      <c r="B307" s="140" t="s">
        <v>111</v>
      </c>
      <c r="C307" s="140" t="s">
        <v>112</v>
      </c>
      <c r="D307" s="140" t="s">
        <v>113</v>
      </c>
      <c r="E307" s="140" t="s">
        <v>114</v>
      </c>
      <c r="F307" s="140" t="s">
        <v>115</v>
      </c>
      <c r="G307" s="140" t="s">
        <v>116</v>
      </c>
      <c r="H307" s="140" t="s">
        <v>117</v>
      </c>
      <c r="I307" s="140" t="s">
        <v>118</v>
      </c>
      <c r="J307" s="140" t="s">
        <v>119</v>
      </c>
      <c r="K307" s="140" t="s">
        <v>120</v>
      </c>
      <c r="L307" s="140" t="s">
        <v>121</v>
      </c>
    </row>
    <row r="308" spans="1:12" ht="15.6">
      <c r="A308" s="148" t="s">
        <v>111</v>
      </c>
      <c r="B308" s="149">
        <v>1.7428103521092604E-3</v>
      </c>
      <c r="C308" s="150">
        <f t="array" ref="C308:L308">TRANSPOSE(B309:B318)</f>
        <v>3.2080179298671113E-4</v>
      </c>
      <c r="D308" s="150">
        <v>2.8349917457699169E-4</v>
      </c>
      <c r="E308" s="150">
        <v>2.5542805531682673E-4</v>
      </c>
      <c r="F308" s="150">
        <v>3.27260297860856E-4</v>
      </c>
      <c r="G308" s="150">
        <v>2.6887630989959956E-4</v>
      </c>
      <c r="H308" s="150">
        <v>3.0650150797490805E-4</v>
      </c>
      <c r="I308" s="150">
        <v>2.3585555482616376E-4</v>
      </c>
      <c r="J308" s="150">
        <v>4.1622950287061109E-4</v>
      </c>
      <c r="K308" s="150">
        <v>4.865110240217823E-4</v>
      </c>
      <c r="L308" s="150">
        <v>-2.5523369179953873E-5</v>
      </c>
    </row>
    <row r="309" spans="1:12" ht="15.6">
      <c r="A309" s="148" t="s">
        <v>112</v>
      </c>
      <c r="B309" s="151">
        <v>3.2080179298671113E-4</v>
      </c>
      <c r="C309" s="149">
        <v>4.3099882257099551E-4</v>
      </c>
      <c r="D309" s="150">
        <f t="array" ref="D309:L309">TRANSPOSE(C310:C318)</f>
        <v>2.4243401449927879E-4</v>
      </c>
      <c r="E309" s="150">
        <v>2.2673789102014883E-4</v>
      </c>
      <c r="F309" s="150">
        <v>2.5169242738797102E-4</v>
      </c>
      <c r="G309" s="150">
        <v>2.633696284641303E-4</v>
      </c>
      <c r="H309" s="150">
        <v>2.1481151255727294E-4</v>
      </c>
      <c r="I309" s="150">
        <v>1.89800085868799E-4</v>
      </c>
      <c r="J309" s="150">
        <v>2.7942954375139047E-4</v>
      </c>
      <c r="K309" s="150">
        <v>3.3466268841277492E-4</v>
      </c>
      <c r="L309" s="150">
        <v>-9.1304593676584146E-6</v>
      </c>
    </row>
    <row r="310" spans="1:12" ht="15.6">
      <c r="A310" s="148" t="s">
        <v>113</v>
      </c>
      <c r="B310" s="151">
        <v>2.8349917457699169E-4</v>
      </c>
      <c r="C310" s="151">
        <v>2.4243401449927879E-4</v>
      </c>
      <c r="D310" s="149">
        <v>3.2987195040722354E-4</v>
      </c>
      <c r="E310" s="150">
        <f t="array" ref="E310:L310">TRANSPOSE(D311:D318)</f>
        <v>1.6872405291502697E-4</v>
      </c>
      <c r="F310" s="150">
        <v>1.8351902053001683E-4</v>
      </c>
      <c r="G310" s="150">
        <v>1.7067855396517609E-4</v>
      </c>
      <c r="H310" s="150">
        <v>1.6896541686663597E-4</v>
      </c>
      <c r="I310" s="150">
        <v>1.272499429470951E-4</v>
      </c>
      <c r="J310" s="150">
        <v>1.8207702220767553E-4</v>
      </c>
      <c r="K310" s="150">
        <v>3.2111989065644635E-4</v>
      </c>
      <c r="L310" s="150">
        <v>-1.5454665627635016E-5</v>
      </c>
    </row>
    <row r="311" spans="1:12" ht="15.6">
      <c r="A311" s="148" t="s">
        <v>114</v>
      </c>
      <c r="B311" s="151">
        <v>2.5542805531682673E-4</v>
      </c>
      <c r="C311" s="151">
        <v>2.2673789102014883E-4</v>
      </c>
      <c r="D311" s="151">
        <v>1.6872405291502697E-4</v>
      </c>
      <c r="E311" s="149">
        <v>3.1717783960405927E-4</v>
      </c>
      <c r="F311" s="150">
        <f t="array" ref="F311:L311">TRANSPOSE(E312:E318)</f>
        <v>2.0531858889417682E-4</v>
      </c>
      <c r="G311" s="150">
        <v>1.915033409350976E-4</v>
      </c>
      <c r="H311" s="150">
        <v>2.0420653162048108E-4</v>
      </c>
      <c r="I311" s="150">
        <v>1.9123865799937419E-4</v>
      </c>
      <c r="J311" s="150">
        <v>2.2012572095108233E-4</v>
      </c>
      <c r="K311" s="150">
        <v>2.4535433724730905E-4</v>
      </c>
      <c r="L311" s="150">
        <v>8.0860789033308873E-6</v>
      </c>
    </row>
    <row r="312" spans="1:12" ht="15.6">
      <c r="A312" s="148" t="s">
        <v>115</v>
      </c>
      <c r="B312" s="151">
        <v>3.27260297860856E-4</v>
      </c>
      <c r="C312" s="151">
        <v>2.5169242738797102E-4</v>
      </c>
      <c r="D312" s="151">
        <v>1.8351902053001683E-4</v>
      </c>
      <c r="E312" s="151">
        <v>2.0531858889417682E-4</v>
      </c>
      <c r="F312" s="149">
        <v>4.9078187095132736E-4</v>
      </c>
      <c r="G312" s="150">
        <f t="array" ref="G312:L312">TRANSPOSE(F313:F318)</f>
        <v>2.4680247801255718E-4</v>
      </c>
      <c r="H312" s="150">
        <v>2.5068179136778656E-4</v>
      </c>
      <c r="I312" s="150">
        <v>2.262397742934084E-4</v>
      </c>
      <c r="J312" s="150">
        <v>2.7971159560169441E-4</v>
      </c>
      <c r="K312" s="150">
        <v>2.7827902159890049E-4</v>
      </c>
      <c r="L312" s="150">
        <v>-8.8027015956580332E-6</v>
      </c>
    </row>
    <row r="313" spans="1:12" ht="15.6">
      <c r="A313" s="148" t="s">
        <v>116</v>
      </c>
      <c r="B313" s="151">
        <v>2.6887630989959956E-4</v>
      </c>
      <c r="C313" s="151">
        <v>2.633696284641303E-4</v>
      </c>
      <c r="D313" s="151">
        <v>1.7067855396517609E-4</v>
      </c>
      <c r="E313" s="151">
        <v>1.915033409350976E-4</v>
      </c>
      <c r="F313" s="151">
        <v>2.4680247801255718E-4</v>
      </c>
      <c r="G313" s="149">
        <v>5.9874629326772059E-4</v>
      </c>
      <c r="H313" s="150">
        <f t="array" ref="H313:L313">TRANSPOSE(G314:G318)</f>
        <v>2.4012061113455867E-4</v>
      </c>
      <c r="I313" s="150">
        <v>1.8615915118169529E-4</v>
      </c>
      <c r="J313" s="150">
        <v>2.7986167882767827E-4</v>
      </c>
      <c r="K313" s="150">
        <v>2.906993843453966E-4</v>
      </c>
      <c r="L313" s="150">
        <v>7.417223152899793E-6</v>
      </c>
    </row>
    <row r="314" spans="1:12" ht="15.6">
      <c r="A314" s="148" t="s">
        <v>117</v>
      </c>
      <c r="B314" s="151">
        <v>3.0650150797490805E-4</v>
      </c>
      <c r="C314" s="151">
        <v>2.1481151255727294E-4</v>
      </c>
      <c r="D314" s="151">
        <v>1.6896541686663597E-4</v>
      </c>
      <c r="E314" s="151">
        <v>2.0420653162048108E-4</v>
      </c>
      <c r="F314" s="151">
        <v>2.5068179136778656E-4</v>
      </c>
      <c r="G314" s="151">
        <v>2.4012061113455867E-4</v>
      </c>
      <c r="H314" s="149">
        <v>5.2477815006039667E-4</v>
      </c>
      <c r="I314" s="150">
        <f t="array" ref="I314:L314">TRANSPOSE(H315:H318)</f>
        <v>2.276134232854361E-4</v>
      </c>
      <c r="J314" s="150">
        <v>2.7749531722091024E-4</v>
      </c>
      <c r="K314" s="150">
        <v>2.4550189198089314E-4</v>
      </c>
      <c r="L314" s="150">
        <v>-1.9461004775516797E-5</v>
      </c>
    </row>
    <row r="315" spans="1:12" ht="15.6">
      <c r="A315" s="148" t="s">
        <v>118</v>
      </c>
      <c r="B315" s="151">
        <v>2.3585555482616376E-4</v>
      </c>
      <c r="C315" s="151">
        <v>1.89800085868799E-4</v>
      </c>
      <c r="D315" s="151">
        <v>1.272499429470951E-4</v>
      </c>
      <c r="E315" s="151">
        <v>1.9123865799937419E-4</v>
      </c>
      <c r="F315" s="151">
        <v>2.262397742934084E-4</v>
      </c>
      <c r="G315" s="151">
        <v>1.8615915118169529E-4</v>
      </c>
      <c r="H315" s="151">
        <v>2.276134232854361E-4</v>
      </c>
      <c r="I315" s="149">
        <v>3.3004648472136251E-4</v>
      </c>
      <c r="J315" s="150">
        <f t="array" ref="J315:L315">TRANSPOSE(I316:I318)</f>
        <v>2.0079465731772403E-4</v>
      </c>
      <c r="K315" s="150">
        <v>1.843813383994498E-4</v>
      </c>
      <c r="L315" s="150">
        <v>-2.8419312450734678E-6</v>
      </c>
    </row>
    <row r="316" spans="1:12" ht="15.6">
      <c r="A316" s="148" t="s">
        <v>119</v>
      </c>
      <c r="B316" s="151">
        <v>4.1622950287061109E-4</v>
      </c>
      <c r="C316" s="151">
        <v>2.7942954375139047E-4</v>
      </c>
      <c r="D316" s="151">
        <v>1.8207702220767553E-4</v>
      </c>
      <c r="E316" s="151">
        <v>2.2012572095108233E-4</v>
      </c>
      <c r="F316" s="151">
        <v>2.7971159560169441E-4</v>
      </c>
      <c r="G316" s="151">
        <v>2.7986167882767827E-4</v>
      </c>
      <c r="H316" s="151">
        <v>2.7749531722091024E-4</v>
      </c>
      <c r="I316" s="151">
        <v>2.0079465731772403E-4</v>
      </c>
      <c r="J316" s="149">
        <v>6.051786647163198E-4</v>
      </c>
      <c r="K316" s="150">
        <f t="array" ref="K316:L316">TRANSPOSE(J317:J318)</f>
        <v>3.2579418398921684E-4</v>
      </c>
      <c r="L316" s="150">
        <v>-2.0213427902743787E-5</v>
      </c>
    </row>
    <row r="317" spans="1:12" ht="15.6">
      <c r="A317" s="148" t="s">
        <v>120</v>
      </c>
      <c r="B317" s="151">
        <v>4.865110240217823E-4</v>
      </c>
      <c r="C317" s="151">
        <v>3.3466268841277492E-4</v>
      </c>
      <c r="D317" s="151">
        <v>3.2111989065644635E-4</v>
      </c>
      <c r="E317" s="151">
        <v>2.4535433724730905E-4</v>
      </c>
      <c r="F317" s="151">
        <v>2.7827902159890049E-4</v>
      </c>
      <c r="G317" s="151">
        <v>2.906993843453966E-4</v>
      </c>
      <c r="H317" s="151">
        <v>2.4550189198089314E-4</v>
      </c>
      <c r="I317" s="151">
        <v>1.843813383994498E-4</v>
      </c>
      <c r="J317" s="151">
        <v>3.2579418398921684E-4</v>
      </c>
      <c r="K317" s="149">
        <v>6.0317498845875099E-4</v>
      </c>
      <c r="L317" s="152">
        <v>-1.1954084591255356E-5</v>
      </c>
    </row>
    <row r="318" spans="1:12" ht="15.6">
      <c r="A318" s="153" t="s">
        <v>121</v>
      </c>
      <c r="B318" s="152">
        <v>-2.5523369179953873E-5</v>
      </c>
      <c r="C318" s="152">
        <v>-9.1304593676584146E-6</v>
      </c>
      <c r="D318" s="152">
        <v>-1.5454665627635016E-5</v>
      </c>
      <c r="E318" s="152">
        <v>8.0860789033308873E-6</v>
      </c>
      <c r="F318" s="152">
        <v>-8.8027015956580332E-6</v>
      </c>
      <c r="G318" s="152">
        <v>7.417223152899793E-6</v>
      </c>
      <c r="H318" s="152">
        <v>-1.9461004775516797E-5</v>
      </c>
      <c r="I318" s="152">
        <v>-2.8419312450734678E-6</v>
      </c>
      <c r="J318" s="152">
        <v>-2.0213427902743787E-5</v>
      </c>
      <c r="K318" s="152">
        <v>-1.1954084591255356E-5</v>
      </c>
      <c r="L318" s="154">
        <v>2.1329197951435141E-4</v>
      </c>
    </row>
    <row r="321" spans="1:12" ht="15.6">
      <c r="A321" s="442" t="s">
        <v>139</v>
      </c>
      <c r="B321" s="428"/>
      <c r="C321" s="428"/>
      <c r="D321" s="428"/>
      <c r="E321" s="428"/>
      <c r="F321" s="428"/>
      <c r="G321" s="428"/>
      <c r="H321" s="428"/>
      <c r="I321" s="428"/>
      <c r="J321" s="428"/>
      <c r="K321" s="428"/>
      <c r="L321" s="428"/>
    </row>
    <row r="322" spans="1:12" ht="15.6">
      <c r="B322" s="155"/>
      <c r="C322" s="155"/>
      <c r="D322" s="155"/>
      <c r="E322" s="155"/>
      <c r="F322" s="155"/>
      <c r="G322" s="155"/>
      <c r="H322" s="155"/>
      <c r="I322" s="155"/>
      <c r="J322" s="155"/>
      <c r="K322" s="155"/>
    </row>
    <row r="323" spans="1:12" ht="15.6">
      <c r="A323" s="147"/>
      <c r="B323" s="140" t="s">
        <v>101</v>
      </c>
      <c r="C323" s="140" t="s">
        <v>102</v>
      </c>
      <c r="D323" s="140" t="s">
        <v>103</v>
      </c>
      <c r="E323" s="140" t="s">
        <v>104</v>
      </c>
      <c r="F323" s="140" t="s">
        <v>17</v>
      </c>
      <c r="G323" s="140" t="s">
        <v>20</v>
      </c>
      <c r="H323" s="140" t="s">
        <v>105</v>
      </c>
      <c r="I323" s="140" t="s">
        <v>106</v>
      </c>
      <c r="J323" s="140" t="s">
        <v>107</v>
      </c>
      <c r="K323" s="140" t="s">
        <v>108</v>
      </c>
      <c r="L323" s="140" t="s">
        <v>35</v>
      </c>
    </row>
    <row r="324" spans="1:12" ht="15.6">
      <c r="A324" s="148" t="s">
        <v>111</v>
      </c>
      <c r="B324" s="149">
        <v>1</v>
      </c>
      <c r="C324" s="150">
        <f t="array" ref="C324:L324">TRANSPOSE(B325:B334)</f>
        <v>0.37014652763164807</v>
      </c>
      <c r="D324" s="150">
        <v>0.37389877229973972</v>
      </c>
      <c r="E324" s="150">
        <v>0.34355170886969993</v>
      </c>
      <c r="F324" s="150">
        <v>0.35385391089480284</v>
      </c>
      <c r="G324" s="150">
        <v>0.2632122240413956</v>
      </c>
      <c r="H324" s="150">
        <v>0.32049383360935912</v>
      </c>
      <c r="I324" s="150">
        <v>0.31098073659753833</v>
      </c>
      <c r="J324" s="150">
        <v>0.40529009539640509</v>
      </c>
      <c r="K324" s="150">
        <v>0.47451064293845024</v>
      </c>
      <c r="L324" s="150">
        <v>-4.1862549534692879E-2</v>
      </c>
    </row>
    <row r="325" spans="1:12" ht="15.6">
      <c r="A325" s="148" t="s">
        <v>112</v>
      </c>
      <c r="B325" s="151">
        <v>0.37014652763164807</v>
      </c>
      <c r="C325" s="149">
        <v>1</v>
      </c>
      <c r="D325" s="150">
        <f t="array" ref="D325:L325">TRANSPOSE(C326:C334)</f>
        <v>0.64295831487015187</v>
      </c>
      <c r="E325" s="150">
        <v>0.61324588483658138</v>
      </c>
      <c r="F325" s="150">
        <v>0.54725262247164708</v>
      </c>
      <c r="G325" s="150">
        <v>0.51844922585105413</v>
      </c>
      <c r="H325" s="150">
        <v>0.45168080950290473</v>
      </c>
      <c r="I325" s="150">
        <v>0.50323496324851147</v>
      </c>
      <c r="J325" s="150">
        <v>0.54713245274499178</v>
      </c>
      <c r="K325" s="150">
        <v>0.65636828969110916</v>
      </c>
      <c r="L325" s="150">
        <v>-3.0113922184226996E-2</v>
      </c>
    </row>
    <row r="326" spans="1:12" ht="15.6">
      <c r="A326" s="148" t="s">
        <v>113</v>
      </c>
      <c r="B326" s="151">
        <v>0.37389877229973972</v>
      </c>
      <c r="C326" s="151">
        <v>0.64295831487015187</v>
      </c>
      <c r="D326" s="149">
        <v>1</v>
      </c>
      <c r="E326" s="150">
        <f t="array" ref="E326:L326">TRANSPOSE(D327:D334)</f>
        <v>0.5216183806520126</v>
      </c>
      <c r="F326" s="150">
        <v>0.45610426421571887</v>
      </c>
      <c r="G326" s="150">
        <v>0.3840474109809297</v>
      </c>
      <c r="H326" s="150">
        <v>0.40610399129960967</v>
      </c>
      <c r="I326" s="150">
        <v>0.38565356148233593</v>
      </c>
      <c r="J326" s="150">
        <v>0.40751222670990384</v>
      </c>
      <c r="K326" s="150">
        <v>0.7199011226597084</v>
      </c>
      <c r="L326" s="150">
        <v>-5.8263914102340948E-2</v>
      </c>
    </row>
    <row r="327" spans="1:12" ht="15.6">
      <c r="A327" s="148" t="s">
        <v>114</v>
      </c>
      <c r="B327" s="151">
        <v>0.34355170886969993</v>
      </c>
      <c r="C327" s="151">
        <v>0.61324588483658138</v>
      </c>
      <c r="D327" s="151">
        <v>0.5216183806520126</v>
      </c>
      <c r="E327" s="149">
        <v>1</v>
      </c>
      <c r="F327" s="150">
        <f t="array" ref="F327:L327">TRANSPOSE(E328:E334)</f>
        <v>0.52039437851512993</v>
      </c>
      <c r="G327" s="150">
        <v>0.43944397835579435</v>
      </c>
      <c r="H327" s="150">
        <v>0.50053026037218529</v>
      </c>
      <c r="I327" s="150">
        <v>0.59106700067260609</v>
      </c>
      <c r="J327" s="150">
        <v>0.50243232014430683</v>
      </c>
      <c r="K327" s="150">
        <v>0.56094548786847787</v>
      </c>
      <c r="L327" s="150">
        <v>3.1088466065729362E-2</v>
      </c>
    </row>
    <row r="328" spans="1:12" ht="15.6">
      <c r="A328" s="148" t="s">
        <v>115</v>
      </c>
      <c r="B328" s="151">
        <v>0.35385391089480284</v>
      </c>
      <c r="C328" s="151">
        <v>0.54725262247164708</v>
      </c>
      <c r="D328" s="151">
        <v>0.45610426421571887</v>
      </c>
      <c r="E328" s="151">
        <v>0.52039437851512993</v>
      </c>
      <c r="F328" s="149">
        <v>1</v>
      </c>
      <c r="G328" s="150">
        <f t="array" ref="G328:L328">TRANSPOSE(F329:F334)</f>
        <v>0.45528552306962383</v>
      </c>
      <c r="H328" s="150">
        <v>0.49395872554101689</v>
      </c>
      <c r="I328" s="150">
        <v>0.56213049653529568</v>
      </c>
      <c r="J328" s="150">
        <v>0.51324462553311423</v>
      </c>
      <c r="K328" s="150">
        <v>0.51146338610090836</v>
      </c>
      <c r="L328" s="150">
        <v>-2.7207238363994923E-2</v>
      </c>
    </row>
    <row r="329" spans="1:12" ht="15.6">
      <c r="A329" s="148" t="s">
        <v>116</v>
      </c>
      <c r="B329" s="151">
        <v>0.2632122240413956</v>
      </c>
      <c r="C329" s="151">
        <v>0.51844922585105413</v>
      </c>
      <c r="D329" s="151">
        <v>0.3840474109809297</v>
      </c>
      <c r="E329" s="151">
        <v>0.43944397835579435</v>
      </c>
      <c r="F329" s="151">
        <v>0.45528552306962383</v>
      </c>
      <c r="G329" s="149">
        <v>1</v>
      </c>
      <c r="H329" s="150">
        <f t="array" ref="H329:L329">TRANSPOSE(G330:G334)</f>
        <v>0.42837108567435905</v>
      </c>
      <c r="I329" s="150">
        <v>0.41876985867735522</v>
      </c>
      <c r="J329" s="150">
        <v>0.46492212243928049</v>
      </c>
      <c r="K329" s="150">
        <v>0.48372778180815862</v>
      </c>
      <c r="L329" s="150">
        <v>2.075547438301345E-2</v>
      </c>
    </row>
    <row r="330" spans="1:12" ht="15.6">
      <c r="A330" s="148" t="s">
        <v>117</v>
      </c>
      <c r="B330" s="151">
        <v>0.32049383360935912</v>
      </c>
      <c r="C330" s="151">
        <v>0.45168080950290473</v>
      </c>
      <c r="D330" s="151">
        <v>0.40610399129960967</v>
      </c>
      <c r="E330" s="151">
        <v>0.50053026037218529</v>
      </c>
      <c r="F330" s="151">
        <v>0.49395872554101689</v>
      </c>
      <c r="G330" s="151">
        <v>0.42837108567435905</v>
      </c>
      <c r="H330" s="149">
        <v>1</v>
      </c>
      <c r="I330" s="150">
        <f t="array" ref="I330:L330">TRANSPOSE(H331:H334)</f>
        <v>0.5469182842772502</v>
      </c>
      <c r="J330" s="150">
        <v>0.49240900009262339</v>
      </c>
      <c r="K330" s="150">
        <v>0.43636037770338598</v>
      </c>
      <c r="L330" s="150">
        <v>-5.8168802695048503E-2</v>
      </c>
    </row>
    <row r="331" spans="1:12" ht="15.6">
      <c r="A331" s="148" t="s">
        <v>118</v>
      </c>
      <c r="B331" s="151">
        <v>0.31098073659753833</v>
      </c>
      <c r="C331" s="151">
        <v>0.50323496324851147</v>
      </c>
      <c r="D331" s="151">
        <v>0.38565356148233593</v>
      </c>
      <c r="E331" s="151">
        <v>0.59106700067260609</v>
      </c>
      <c r="F331" s="151">
        <v>0.56213049653529568</v>
      </c>
      <c r="G331" s="151">
        <v>0.41876985867735522</v>
      </c>
      <c r="H331" s="151">
        <v>0.5469182842772502</v>
      </c>
      <c r="I331" s="149">
        <v>1</v>
      </c>
      <c r="J331" s="150">
        <f t="array" ref="J331:L331">TRANSPOSE(I332:I334)</f>
        <v>0.44928590375375577</v>
      </c>
      <c r="K331" s="150">
        <v>0.4132451308440645</v>
      </c>
      <c r="L331" s="150">
        <v>-1.0711215293662538E-2</v>
      </c>
    </row>
    <row r="332" spans="1:12" ht="15.6">
      <c r="A332" s="148" t="s">
        <v>119</v>
      </c>
      <c r="B332" s="151">
        <v>0.40529009539640509</v>
      </c>
      <c r="C332" s="151">
        <v>0.54713245274499178</v>
      </c>
      <c r="D332" s="151">
        <v>0.40751222670990384</v>
      </c>
      <c r="E332" s="151">
        <v>0.50243232014430683</v>
      </c>
      <c r="F332" s="151">
        <v>0.51324462553311423</v>
      </c>
      <c r="G332" s="151">
        <v>0.46492212243928049</v>
      </c>
      <c r="H332" s="151">
        <v>0.49240900009262339</v>
      </c>
      <c r="I332" s="151">
        <v>0.44928590375375577</v>
      </c>
      <c r="J332" s="149">
        <v>1</v>
      </c>
      <c r="K332" s="150">
        <f t="array" ref="K332:L332">TRANSPOSE(J333:J334)</f>
        <v>0.53923721922520473</v>
      </c>
      <c r="L332" s="150">
        <v>-5.6261447684039317E-2</v>
      </c>
    </row>
    <row r="333" spans="1:12" ht="15.6">
      <c r="A333" s="148" t="s">
        <v>120</v>
      </c>
      <c r="B333" s="151">
        <v>0.47451064293845024</v>
      </c>
      <c r="C333" s="151">
        <v>0.65636828969110916</v>
      </c>
      <c r="D333" s="151">
        <v>0.7199011226597084</v>
      </c>
      <c r="E333" s="151">
        <v>0.56094548786847787</v>
      </c>
      <c r="F333" s="151">
        <v>0.51146338610090836</v>
      </c>
      <c r="G333" s="151">
        <v>0.48372778180815862</v>
      </c>
      <c r="H333" s="151">
        <v>0.43636037770338598</v>
      </c>
      <c r="I333" s="151">
        <v>0.4132451308440645</v>
      </c>
      <c r="J333" s="151">
        <v>0.53923721922520473</v>
      </c>
      <c r="K333" s="149">
        <v>1</v>
      </c>
      <c r="L333" s="152">
        <v>-3.332785783188922E-2</v>
      </c>
    </row>
    <row r="334" spans="1:12" ht="15.6">
      <c r="A334" s="153" t="s">
        <v>121</v>
      </c>
      <c r="B334" s="152">
        <v>-4.1862549534692879E-2</v>
      </c>
      <c r="C334" s="152">
        <v>-3.0113922184226996E-2</v>
      </c>
      <c r="D334" s="152">
        <v>-5.8263914102340948E-2</v>
      </c>
      <c r="E334" s="152">
        <v>3.1088466065729362E-2</v>
      </c>
      <c r="F334" s="152">
        <v>-2.7207238363994923E-2</v>
      </c>
      <c r="G334" s="152">
        <v>2.075547438301345E-2</v>
      </c>
      <c r="H334" s="152">
        <v>-5.8168802695048503E-2</v>
      </c>
      <c r="I334" s="152">
        <v>-1.0711215293662538E-2</v>
      </c>
      <c r="J334" s="152">
        <v>-5.6261447684039317E-2</v>
      </c>
      <c r="K334" s="152">
        <v>-3.332785783188922E-2</v>
      </c>
      <c r="L334" s="154">
        <v>1</v>
      </c>
    </row>
    <row r="337" spans="1:8" ht="15.6">
      <c r="A337" s="442" t="s">
        <v>140</v>
      </c>
      <c r="B337" s="428"/>
      <c r="C337" s="428"/>
    </row>
    <row r="338" spans="1:8" ht="15.6">
      <c r="A338" s="140" t="s">
        <v>141</v>
      </c>
      <c r="B338" s="140" t="s">
        <v>142</v>
      </c>
      <c r="C338" s="156" t="s">
        <v>143</v>
      </c>
    </row>
    <row r="339" spans="1:8" ht="15.6">
      <c r="A339" s="148" t="s">
        <v>111</v>
      </c>
      <c r="B339" s="110">
        <v>-2.5523369179953873E-5</v>
      </c>
      <c r="C339" s="157">
        <f t="shared" ref="C339:C349" si="0">B339/$B$349</f>
        <v>-0.1196639894198953</v>
      </c>
    </row>
    <row r="340" spans="1:8" ht="15.6">
      <c r="A340" s="148" t="s">
        <v>112</v>
      </c>
      <c r="B340" s="110">
        <v>-9.1304593676584146E-6</v>
      </c>
      <c r="C340" s="157">
        <f t="shared" si="0"/>
        <v>-4.2807326316009316E-2</v>
      </c>
    </row>
    <row r="341" spans="1:8" ht="15.6">
      <c r="A341" s="148" t="s">
        <v>113</v>
      </c>
      <c r="B341" s="110">
        <v>-1.5454665627635016E-5</v>
      </c>
      <c r="C341" s="157">
        <f t="shared" si="0"/>
        <v>-7.2457790784370049E-2</v>
      </c>
    </row>
    <row r="342" spans="1:8" ht="15.6">
      <c r="A342" s="148" t="s">
        <v>114</v>
      </c>
      <c r="B342" s="110">
        <v>8.0860789033308873E-6</v>
      </c>
      <c r="C342" s="157">
        <f t="shared" si="0"/>
        <v>3.7910843725780193E-2</v>
      </c>
    </row>
    <row r="343" spans="1:8" ht="15.6">
      <c r="A343" s="148" t="s">
        <v>115</v>
      </c>
      <c r="B343" s="110">
        <v>-8.8027015956580332E-6</v>
      </c>
      <c r="C343" s="157">
        <f t="shared" si="0"/>
        <v>-4.1270663883851012E-2</v>
      </c>
    </row>
    <row r="344" spans="1:8" ht="15.6">
      <c r="A344" s="148" t="s">
        <v>116</v>
      </c>
      <c r="B344" s="110">
        <v>7.417223152899793E-6</v>
      </c>
      <c r="C344" s="157">
        <f t="shared" si="0"/>
        <v>3.4774974519849317E-2</v>
      </c>
    </row>
    <row r="345" spans="1:8" ht="15.6">
      <c r="A345" s="148" t="s">
        <v>117</v>
      </c>
      <c r="B345" s="110">
        <v>-1.9461004775516797E-5</v>
      </c>
      <c r="C345" s="157">
        <f t="shared" si="0"/>
        <v>-9.1241146618958338E-2</v>
      </c>
    </row>
    <row r="346" spans="1:8" ht="15.6">
      <c r="A346" s="148" t="s">
        <v>118</v>
      </c>
      <c r="B346" s="110">
        <v>-2.8419312450734678E-6</v>
      </c>
      <c r="C346" s="157">
        <f t="shared" si="0"/>
        <v>-1.3324135542012951E-2</v>
      </c>
    </row>
    <row r="347" spans="1:8" ht="15.6">
      <c r="A347" s="148" t="s">
        <v>119</v>
      </c>
      <c r="B347" s="110">
        <v>-2.0213427902743787E-5</v>
      </c>
      <c r="C347" s="157">
        <f t="shared" si="0"/>
        <v>-9.476881385211075E-2</v>
      </c>
    </row>
    <row r="348" spans="1:8" ht="15.6">
      <c r="A348" s="148" t="s">
        <v>120</v>
      </c>
      <c r="B348" s="107">
        <v>-1.1954084591255356E-5</v>
      </c>
      <c r="C348" s="157">
        <f t="shared" si="0"/>
        <v>-5.6045635745300131E-2</v>
      </c>
    </row>
    <row r="349" spans="1:8" ht="15.6">
      <c r="A349" s="153" t="s">
        <v>121</v>
      </c>
      <c r="B349" s="158">
        <v>2.1329197951435141E-4</v>
      </c>
      <c r="C349" s="159">
        <f t="shared" si="0"/>
        <v>1</v>
      </c>
    </row>
    <row r="352" spans="1:8" ht="15.6">
      <c r="A352" s="160"/>
      <c r="B352" s="443" t="s">
        <v>144</v>
      </c>
      <c r="C352" s="431"/>
      <c r="D352" s="431"/>
      <c r="E352" s="431"/>
      <c r="F352" s="431"/>
      <c r="G352" s="431"/>
      <c r="H352" s="161"/>
    </row>
    <row r="353" spans="1:8" ht="15.6">
      <c r="A353" s="162"/>
      <c r="B353" s="163" t="s">
        <v>145</v>
      </c>
      <c r="C353" s="164" t="s">
        <v>143</v>
      </c>
      <c r="D353" s="163" t="s">
        <v>146</v>
      </c>
      <c r="E353" s="163" t="s">
        <v>68</v>
      </c>
      <c r="F353" s="165" t="s">
        <v>147</v>
      </c>
      <c r="G353" s="163" t="s">
        <v>148</v>
      </c>
      <c r="H353" s="161"/>
    </row>
    <row r="354" spans="1:8" ht="15.6">
      <c r="A354" s="148" t="s">
        <v>111</v>
      </c>
      <c r="B354" s="166">
        <f t="shared" ref="B354:B364" si="1">$B$369</f>
        <v>3.813139457760073E-4</v>
      </c>
      <c r="C354" s="157">
        <v>-0.1196639894198953</v>
      </c>
      <c r="D354" s="167">
        <f>'Stocks 1 Day Returns'!$L$285</f>
        <v>2.3646128985507268E-4</v>
      </c>
      <c r="E354" s="167">
        <f t="array" ref="E354:E364">TRANSPOSE('Stocks 1 Day Returns'!B285:L285)</f>
        <v>-8.1422559424255221E-4</v>
      </c>
      <c r="F354" s="167">
        <f t="shared" ref="F354:F364" si="2">D354-B354</f>
        <v>-1.4485265592093462E-4</v>
      </c>
      <c r="G354" s="168">
        <f t="shared" ref="G354:G364" si="3">B354+C354*(IF(F354&gt;0,F354,0))</f>
        <v>3.813139457760073E-4</v>
      </c>
      <c r="H354" s="161"/>
    </row>
    <row r="355" spans="1:8" ht="15.6">
      <c r="A355" s="148" t="s">
        <v>112</v>
      </c>
      <c r="B355" s="166">
        <f t="shared" si="1"/>
        <v>3.813139457760073E-4</v>
      </c>
      <c r="C355" s="157">
        <v>-4.2807326316009316E-2</v>
      </c>
      <c r="D355" s="167">
        <f>'Stocks 1 Day Returns'!$L$285</f>
        <v>2.3646128985507268E-4</v>
      </c>
      <c r="E355" s="167">
        <v>5.3730679808417154E-4</v>
      </c>
      <c r="F355" s="167">
        <f t="shared" si="2"/>
        <v>-1.4485265592093462E-4</v>
      </c>
      <c r="G355" s="168">
        <f t="shared" si="3"/>
        <v>3.813139457760073E-4</v>
      </c>
      <c r="H355" s="161"/>
    </row>
    <row r="356" spans="1:8" ht="15.6">
      <c r="A356" s="148" t="s">
        <v>113</v>
      </c>
      <c r="B356" s="166">
        <f t="shared" si="1"/>
        <v>3.813139457760073E-4</v>
      </c>
      <c r="C356" s="157">
        <v>-7.2457790784370049E-2</v>
      </c>
      <c r="D356" s="167">
        <f>'Stocks 1 Day Returns'!$L$285</f>
        <v>2.3646128985507268E-4</v>
      </c>
      <c r="E356" s="167">
        <v>4.5738359426156228E-4</v>
      </c>
      <c r="F356" s="167">
        <f t="shared" si="2"/>
        <v>-1.4485265592093462E-4</v>
      </c>
      <c r="G356" s="168">
        <f t="shared" si="3"/>
        <v>3.813139457760073E-4</v>
      </c>
      <c r="H356" s="161"/>
    </row>
    <row r="357" spans="1:8" ht="15.6">
      <c r="A357" s="148" t="s">
        <v>114</v>
      </c>
      <c r="B357" s="166">
        <f t="shared" si="1"/>
        <v>3.813139457760073E-4</v>
      </c>
      <c r="C357" s="157">
        <v>3.7910843725780193E-2</v>
      </c>
      <c r="D357" s="167">
        <f>'Stocks 1 Day Returns'!$L$285</f>
        <v>2.3646128985507268E-4</v>
      </c>
      <c r="E357" s="167">
        <v>3.6890584321919322E-5</v>
      </c>
      <c r="F357" s="167">
        <f t="shared" si="2"/>
        <v>-1.4485265592093462E-4</v>
      </c>
      <c r="G357" s="168">
        <f t="shared" si="3"/>
        <v>3.813139457760073E-4</v>
      </c>
      <c r="H357" s="161"/>
    </row>
    <row r="358" spans="1:8" ht="15.6">
      <c r="A358" s="148" t="s">
        <v>115</v>
      </c>
      <c r="B358" s="166">
        <f t="shared" si="1"/>
        <v>3.813139457760073E-4</v>
      </c>
      <c r="C358" s="157">
        <v>-4.1270663883851012E-2</v>
      </c>
      <c r="D358" s="167">
        <f>'Stocks 1 Day Returns'!$L$285</f>
        <v>2.3646128985507268E-4</v>
      </c>
      <c r="E358" s="167">
        <v>5.831126209053935E-4</v>
      </c>
      <c r="F358" s="167">
        <f t="shared" si="2"/>
        <v>-1.4485265592093462E-4</v>
      </c>
      <c r="G358" s="168">
        <f t="shared" si="3"/>
        <v>3.813139457760073E-4</v>
      </c>
      <c r="H358" s="161"/>
    </row>
    <row r="359" spans="1:8" ht="15.6">
      <c r="A359" s="148" t="s">
        <v>116</v>
      </c>
      <c r="B359" s="166">
        <f t="shared" si="1"/>
        <v>3.813139457760073E-4</v>
      </c>
      <c r="C359" s="157">
        <v>3.4774974519849317E-2</v>
      </c>
      <c r="D359" s="167">
        <f>'Stocks 1 Day Returns'!$L$285</f>
        <v>2.3646128985507268E-4</v>
      </c>
      <c r="E359" s="167">
        <v>-7.1496024004226661E-4</v>
      </c>
      <c r="F359" s="167">
        <f t="shared" si="2"/>
        <v>-1.4485265592093462E-4</v>
      </c>
      <c r="G359" s="168">
        <f t="shared" si="3"/>
        <v>3.813139457760073E-4</v>
      </c>
      <c r="H359" s="161"/>
    </row>
    <row r="360" spans="1:8" ht="15.6">
      <c r="A360" s="148" t="s">
        <v>117</v>
      </c>
      <c r="B360" s="166">
        <f t="shared" si="1"/>
        <v>3.813139457760073E-4</v>
      </c>
      <c r="C360" s="157">
        <v>-9.1241146618958338E-2</v>
      </c>
      <c r="D360" s="167">
        <f>'Stocks 1 Day Returns'!$L$285</f>
        <v>2.3646128985507268E-4</v>
      </c>
      <c r="E360" s="167">
        <v>2.02119049392013E-3</v>
      </c>
      <c r="F360" s="167">
        <f t="shared" si="2"/>
        <v>-1.4485265592093462E-4</v>
      </c>
      <c r="G360" s="168">
        <f t="shared" si="3"/>
        <v>3.813139457760073E-4</v>
      </c>
      <c r="H360" s="161"/>
    </row>
    <row r="361" spans="1:8" ht="15.6">
      <c r="A361" s="148" t="s">
        <v>118</v>
      </c>
      <c r="B361" s="166">
        <f t="shared" si="1"/>
        <v>3.813139457760073E-4</v>
      </c>
      <c r="C361" s="157">
        <v>-1.3324135542012951E-2</v>
      </c>
      <c r="D361" s="167">
        <f>'Stocks 1 Day Returns'!$L$285</f>
        <v>2.3646128985507268E-4</v>
      </c>
      <c r="E361" s="167">
        <v>-2.6890531506763545E-4</v>
      </c>
      <c r="F361" s="167">
        <f t="shared" si="2"/>
        <v>-1.4485265592093462E-4</v>
      </c>
      <c r="G361" s="168">
        <f t="shared" si="3"/>
        <v>3.813139457760073E-4</v>
      </c>
      <c r="H361" s="161"/>
    </row>
    <row r="362" spans="1:8" ht="15.6">
      <c r="A362" s="148" t="s">
        <v>119</v>
      </c>
      <c r="B362" s="166">
        <f t="shared" si="1"/>
        <v>3.813139457760073E-4</v>
      </c>
      <c r="C362" s="157">
        <v>-9.476881385211075E-2</v>
      </c>
      <c r="D362" s="167">
        <f>'Stocks 1 Day Returns'!$L$285</f>
        <v>2.3646128985507268E-4</v>
      </c>
      <c r="E362" s="167">
        <v>7.4007951594634656E-4</v>
      </c>
      <c r="F362" s="167">
        <f t="shared" si="2"/>
        <v>-1.4485265592093462E-4</v>
      </c>
      <c r="G362" s="168">
        <f t="shared" si="3"/>
        <v>3.813139457760073E-4</v>
      </c>
      <c r="H362" s="161"/>
    </row>
    <row r="363" spans="1:8" ht="15.6">
      <c r="A363" s="148" t="s">
        <v>120</v>
      </c>
      <c r="B363" s="166">
        <f t="shared" si="1"/>
        <v>3.813139457760073E-4</v>
      </c>
      <c r="C363" s="157">
        <v>-5.6045635745300131E-2</v>
      </c>
      <c r="D363" s="167">
        <f>'Stocks 1 Day Returns'!$L$285</f>
        <v>2.3646128985507268E-4</v>
      </c>
      <c r="E363" s="167">
        <v>4.8778170447590026E-4</v>
      </c>
      <c r="F363" s="167">
        <f t="shared" si="2"/>
        <v>-1.4485265592093462E-4</v>
      </c>
      <c r="G363" s="168">
        <f t="shared" si="3"/>
        <v>3.813139457760073E-4</v>
      </c>
      <c r="H363" s="161"/>
    </row>
    <row r="364" spans="1:8" ht="15.6">
      <c r="A364" s="153" t="s">
        <v>121</v>
      </c>
      <c r="B364" s="169">
        <f t="shared" si="1"/>
        <v>3.813139457760073E-4</v>
      </c>
      <c r="C364" s="170">
        <v>1</v>
      </c>
      <c r="D364" s="171">
        <f>'Stocks 1 Day Returns'!$L$285</f>
        <v>2.3646128985507268E-4</v>
      </c>
      <c r="E364" s="171">
        <v>2.3646128985507268E-4</v>
      </c>
      <c r="F364" s="171">
        <f t="shared" si="2"/>
        <v>-1.4485265592093462E-4</v>
      </c>
      <c r="G364" s="172">
        <f t="shared" si="3"/>
        <v>3.813139457760073E-4</v>
      </c>
      <c r="H364" s="161"/>
    </row>
    <row r="365" spans="1:8" ht="15.6">
      <c r="A365" s="161"/>
      <c r="B365" s="161"/>
      <c r="C365" s="161"/>
      <c r="D365" s="161"/>
      <c r="E365" s="161"/>
      <c r="F365" s="161"/>
      <c r="G365" s="161"/>
      <c r="H365" s="161"/>
    </row>
    <row r="366" spans="1:8" ht="15.6">
      <c r="A366" s="173" t="s">
        <v>149</v>
      </c>
      <c r="B366" s="174"/>
      <c r="C366" s="174"/>
      <c r="D366" s="174"/>
      <c r="E366" s="174"/>
      <c r="F366" s="161"/>
      <c r="G366" s="161"/>
      <c r="H366" s="161"/>
    </row>
    <row r="367" spans="1:8" ht="15.6">
      <c r="A367" s="445" t="s">
        <v>150</v>
      </c>
      <c r="B367" s="438"/>
      <c r="C367" s="161"/>
      <c r="D367" s="161"/>
      <c r="E367" s="161"/>
      <c r="F367" s="161"/>
      <c r="G367" s="161"/>
      <c r="H367" s="161"/>
    </row>
    <row r="368" spans="1:8" ht="15.6">
      <c r="A368" s="175" t="s">
        <v>151</v>
      </c>
      <c r="B368" s="176">
        <v>0.14929999999999999</v>
      </c>
      <c r="C368" s="161"/>
      <c r="D368" s="161"/>
      <c r="E368" s="161"/>
      <c r="F368" s="161"/>
      <c r="G368" s="161"/>
      <c r="H368" s="161"/>
    </row>
    <row r="369" spans="1:12" ht="15.6">
      <c r="A369" s="175" t="s">
        <v>152</v>
      </c>
      <c r="B369" s="176">
        <f>(1+B368)^(1/365)-1</f>
        <v>3.813139457760073E-4</v>
      </c>
      <c r="C369" s="161"/>
      <c r="D369" s="161"/>
      <c r="E369" s="161"/>
      <c r="F369" s="161"/>
      <c r="G369" s="161"/>
      <c r="H369" s="161"/>
    </row>
    <row r="370" spans="1:12" ht="15.6">
      <c r="A370" s="161"/>
      <c r="B370" s="161"/>
      <c r="C370" s="161"/>
      <c r="D370" s="161"/>
      <c r="E370" s="161"/>
      <c r="F370" s="161"/>
      <c r="G370" s="161"/>
      <c r="H370" s="161"/>
    </row>
    <row r="371" spans="1:12" ht="15.6">
      <c r="A371" s="161"/>
      <c r="B371" s="161"/>
      <c r="C371" s="161"/>
      <c r="D371" s="161"/>
      <c r="E371" s="161"/>
      <c r="F371" s="161"/>
      <c r="G371" s="161"/>
      <c r="H371" s="161"/>
    </row>
    <row r="373" spans="1:12" ht="15.6">
      <c r="A373" s="443" t="s">
        <v>153</v>
      </c>
      <c r="B373" s="431"/>
      <c r="C373" s="431"/>
      <c r="D373" s="431"/>
      <c r="E373" s="431"/>
      <c r="F373" s="161"/>
      <c r="G373" s="161"/>
      <c r="H373" s="161"/>
      <c r="I373" s="446"/>
      <c r="J373" s="428"/>
      <c r="K373" s="428"/>
      <c r="L373" s="428"/>
    </row>
    <row r="374" spans="1:12" ht="15.6">
      <c r="A374" s="177"/>
      <c r="B374" s="178" t="s">
        <v>154</v>
      </c>
      <c r="C374" s="178" t="s">
        <v>145</v>
      </c>
      <c r="D374" s="178" t="s">
        <v>155</v>
      </c>
      <c r="E374" s="179" t="s">
        <v>69</v>
      </c>
      <c r="F374" s="161"/>
      <c r="G374" s="161"/>
      <c r="H374" s="180"/>
      <c r="I374" s="181"/>
      <c r="J374" s="181"/>
      <c r="K374" s="181"/>
      <c r="L374" s="182"/>
    </row>
    <row r="375" spans="1:12" ht="15.6">
      <c r="A375" s="148" t="s">
        <v>111</v>
      </c>
      <c r="B375" s="183">
        <f t="array" ref="B375:B385">TRANSPOSE('Stocks 1 Day Returns'!B289:L289)</f>
        <v>4.1822814877752412E-2</v>
      </c>
      <c r="C375" s="166">
        <f t="shared" ref="C375:C385" si="4">$B$369</f>
        <v>3.813139457760073E-4</v>
      </c>
      <c r="D375" s="184">
        <f t="shared" ref="D375:D385" si="5">E354</f>
        <v>-8.1422559424255221E-4</v>
      </c>
      <c r="E375" s="185">
        <f t="shared" ref="E375:E385" si="6">(D375-C375)/B375</f>
        <v>-2.8585821961365044E-2</v>
      </c>
      <c r="F375" s="161"/>
      <c r="G375" s="161"/>
      <c r="H375" s="186"/>
      <c r="I375" s="187"/>
      <c r="J375" s="187"/>
      <c r="K375" s="187"/>
      <c r="L375" s="187"/>
    </row>
    <row r="376" spans="1:12" ht="15.6">
      <c r="A376" s="148" t="s">
        <v>112</v>
      </c>
      <c r="B376" s="183">
        <v>2.0798223265863558E-2</v>
      </c>
      <c r="C376" s="166">
        <f t="shared" si="4"/>
        <v>3.813139457760073E-4</v>
      </c>
      <c r="D376" s="184">
        <f t="shared" si="5"/>
        <v>5.3730679808417154E-4</v>
      </c>
      <c r="E376" s="185">
        <f t="shared" si="6"/>
        <v>7.5002970356702389E-3</v>
      </c>
      <c r="F376" s="161"/>
      <c r="G376" s="161"/>
      <c r="H376" s="186"/>
      <c r="I376" s="187"/>
      <c r="J376" s="187"/>
      <c r="K376" s="187"/>
      <c r="L376" s="187"/>
    </row>
    <row r="377" spans="1:12" ht="15.6">
      <c r="A377" s="148" t="s">
        <v>113</v>
      </c>
      <c r="B377" s="183">
        <v>1.8195369871820157E-2</v>
      </c>
      <c r="C377" s="166">
        <f t="shared" si="4"/>
        <v>3.813139457760073E-4</v>
      </c>
      <c r="D377" s="184">
        <f t="shared" si="5"/>
        <v>4.5738359426156228E-4</v>
      </c>
      <c r="E377" s="185">
        <f t="shared" si="6"/>
        <v>4.1807146005515862E-3</v>
      </c>
      <c r="F377" s="161"/>
      <c r="G377" s="161"/>
      <c r="H377" s="186"/>
      <c r="I377" s="187"/>
      <c r="J377" s="187"/>
      <c r="K377" s="187"/>
      <c r="L377" s="187"/>
    </row>
    <row r="378" spans="1:12" ht="15.6">
      <c r="A378" s="148" t="s">
        <v>114</v>
      </c>
      <c r="B378" s="183">
        <v>1.7841838850473229E-2</v>
      </c>
      <c r="C378" s="166">
        <f t="shared" si="4"/>
        <v>3.813139457760073E-4</v>
      </c>
      <c r="D378" s="184">
        <f t="shared" si="5"/>
        <v>3.6890584321919322E-5</v>
      </c>
      <c r="E378" s="185">
        <f t="shared" si="6"/>
        <v>-1.9304252456296155E-2</v>
      </c>
      <c r="F378" s="161"/>
      <c r="G378" s="161"/>
      <c r="H378" s="186"/>
      <c r="I378" s="187"/>
      <c r="J378" s="187"/>
      <c r="K378" s="187"/>
      <c r="L378" s="187"/>
    </row>
    <row r="379" spans="1:12" ht="15.6">
      <c r="A379" s="148" t="s">
        <v>115</v>
      </c>
      <c r="B379" s="183">
        <v>2.2193839962932085E-2</v>
      </c>
      <c r="C379" s="166">
        <f t="shared" si="4"/>
        <v>3.813139457760073E-4</v>
      </c>
      <c r="D379" s="184">
        <f t="shared" si="5"/>
        <v>5.831126209053935E-4</v>
      </c>
      <c r="E379" s="185">
        <f t="shared" si="6"/>
        <v>9.0925534051983885E-3</v>
      </c>
      <c r="F379" s="161"/>
      <c r="G379" s="161"/>
      <c r="H379" s="186"/>
      <c r="I379" s="187"/>
      <c r="J379" s="187"/>
      <c r="K379" s="187"/>
      <c r="L379" s="187"/>
    </row>
    <row r="380" spans="1:12" ht="15.6">
      <c r="A380" s="148" t="s">
        <v>116</v>
      </c>
      <c r="B380" s="183">
        <v>2.4513742115718825E-2</v>
      </c>
      <c r="C380" s="166">
        <f t="shared" si="4"/>
        <v>3.813139457760073E-4</v>
      </c>
      <c r="D380" s="184">
        <f t="shared" si="5"/>
        <v>-7.1496024004226661E-4</v>
      </c>
      <c r="E380" s="185">
        <f t="shared" si="6"/>
        <v>-4.4720801118133466E-2</v>
      </c>
      <c r="F380" s="161"/>
      <c r="G380" s="161"/>
      <c r="H380" s="186"/>
      <c r="I380" s="187"/>
      <c r="J380" s="187"/>
      <c r="K380" s="187"/>
      <c r="L380" s="187"/>
    </row>
    <row r="381" spans="1:12" ht="15.6">
      <c r="A381" s="148" t="s">
        <v>117</v>
      </c>
      <c r="B381" s="183">
        <v>2.2949649980826166E-2</v>
      </c>
      <c r="C381" s="166">
        <f t="shared" si="4"/>
        <v>3.813139457760073E-4</v>
      </c>
      <c r="D381" s="184">
        <f t="shared" si="5"/>
        <v>2.02119049392013E-3</v>
      </c>
      <c r="E381" s="185">
        <f t="shared" si="6"/>
        <v>7.1455405616826256E-2</v>
      </c>
      <c r="F381" s="161"/>
      <c r="G381" s="161"/>
      <c r="H381" s="186"/>
      <c r="I381" s="187"/>
      <c r="J381" s="187"/>
      <c r="K381" s="187"/>
      <c r="L381" s="187"/>
    </row>
    <row r="382" spans="1:12" ht="15.6">
      <c r="A382" s="148" t="s">
        <v>118</v>
      </c>
      <c r="B382" s="183">
        <v>1.8200182794596127E-2</v>
      </c>
      <c r="C382" s="166">
        <f t="shared" si="4"/>
        <v>3.813139457760073E-4</v>
      </c>
      <c r="D382" s="184">
        <f t="shared" si="5"/>
        <v>-2.6890531506763545E-4</v>
      </c>
      <c r="E382" s="185">
        <f t="shared" si="6"/>
        <v>-3.5725974193880149E-2</v>
      </c>
      <c r="F382" s="161"/>
      <c r="G382" s="161"/>
      <c r="H382" s="186"/>
      <c r="I382" s="187"/>
      <c r="J382" s="187"/>
      <c r="K382" s="187"/>
      <c r="L382" s="187"/>
    </row>
    <row r="383" spans="1:12" ht="15.6">
      <c r="A383" s="148" t="s">
        <v>119</v>
      </c>
      <c r="B383" s="183">
        <v>2.4645066735681554E-2</v>
      </c>
      <c r="C383" s="166">
        <f t="shared" si="4"/>
        <v>3.813139457760073E-4</v>
      </c>
      <c r="D383" s="184">
        <f t="shared" si="5"/>
        <v>7.4007951594634656E-4</v>
      </c>
      <c r="E383" s="185">
        <f t="shared" si="6"/>
        <v>1.455729757269889E-2</v>
      </c>
      <c r="F383" s="161"/>
      <c r="G383" s="161"/>
      <c r="H383" s="186"/>
      <c r="I383" s="187"/>
      <c r="J383" s="187"/>
      <c r="K383" s="187"/>
      <c r="L383" s="187"/>
    </row>
    <row r="384" spans="1:12" ht="15.6">
      <c r="A384" s="148" t="s">
        <v>120</v>
      </c>
      <c r="B384" s="183">
        <v>2.4604234433388626E-2</v>
      </c>
      <c r="C384" s="166">
        <f t="shared" si="4"/>
        <v>3.813139457760073E-4</v>
      </c>
      <c r="D384" s="184">
        <f t="shared" si="5"/>
        <v>4.8778170447590026E-4</v>
      </c>
      <c r="E384" s="185">
        <f t="shared" si="6"/>
        <v>4.3272128213594514E-3</v>
      </c>
      <c r="F384" s="161"/>
      <c r="G384" s="161"/>
      <c r="H384" s="186"/>
      <c r="I384" s="187"/>
      <c r="J384" s="187"/>
      <c r="K384" s="187"/>
      <c r="L384" s="187"/>
    </row>
    <row r="385" spans="1:12" ht="15.6">
      <c r="A385" s="153" t="s">
        <v>121</v>
      </c>
      <c r="B385" s="188">
        <v>1.4631048722240842E-2</v>
      </c>
      <c r="C385" s="169">
        <f t="shared" si="4"/>
        <v>3.813139457760073E-4</v>
      </c>
      <c r="D385" s="189">
        <f t="shared" si="5"/>
        <v>2.3646128985507268E-4</v>
      </c>
      <c r="E385" s="190">
        <f t="shared" si="6"/>
        <v>-9.9003604369618612E-3</v>
      </c>
      <c r="F385" s="161"/>
      <c r="G385" s="161"/>
      <c r="H385" s="186"/>
      <c r="I385" s="187"/>
      <c r="J385" s="187"/>
      <c r="K385" s="187"/>
      <c r="L385" s="187"/>
    </row>
    <row r="386" spans="1:12" ht="15.6">
      <c r="A386" s="161"/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</row>
    <row r="387" spans="1:12" ht="15.6">
      <c r="A387" s="161"/>
      <c r="B387" s="161"/>
      <c r="C387" s="161"/>
      <c r="D387" s="191" t="s">
        <v>156</v>
      </c>
      <c r="E387" s="192">
        <f>MAX(E375:E385)</f>
        <v>7.1455405616826256E-2</v>
      </c>
      <c r="F387" s="161"/>
      <c r="G387" s="161"/>
      <c r="H387" s="161"/>
      <c r="I387" s="161"/>
      <c r="J387" s="161"/>
      <c r="K387" s="173"/>
      <c r="L387" s="193"/>
    </row>
    <row r="390" spans="1:12" ht="15.6">
      <c r="A390" s="443" t="s">
        <v>157</v>
      </c>
      <c r="B390" s="431"/>
      <c r="C390" s="431"/>
      <c r="D390" s="431"/>
      <c r="E390" s="431"/>
      <c r="F390" s="431"/>
      <c r="G390" s="431"/>
      <c r="H390" s="431"/>
    </row>
    <row r="391" spans="1:12" ht="15.6">
      <c r="A391" s="162"/>
      <c r="B391" s="194" t="s">
        <v>68</v>
      </c>
      <c r="C391" s="195" t="s">
        <v>154</v>
      </c>
      <c r="D391" s="195" t="s">
        <v>69</v>
      </c>
      <c r="E391" s="196"/>
      <c r="F391" s="175" t="s">
        <v>70</v>
      </c>
      <c r="G391" s="175" t="s">
        <v>70</v>
      </c>
      <c r="H391" s="175" t="s">
        <v>70</v>
      </c>
      <c r="I391" s="197"/>
    </row>
    <row r="392" spans="1:12" ht="15.6">
      <c r="A392" s="148" t="s">
        <v>111</v>
      </c>
      <c r="B392" s="198">
        <f t="shared" ref="B392:B401" si="7">E354</f>
        <v>-8.1422559424255221E-4</v>
      </c>
      <c r="C392" s="199">
        <f t="shared" ref="C392:C401" si="8">B375</f>
        <v>4.1822814877752412E-2</v>
      </c>
      <c r="D392" s="200">
        <f t="shared" ref="D392:D401" si="9">(B392-$C$405)/C392</f>
        <v>-2.8585821961365044E-2</v>
      </c>
      <c r="E392" s="197"/>
      <c r="F392" s="201">
        <v>0.1</v>
      </c>
      <c r="G392" s="201">
        <v>0.16</v>
      </c>
      <c r="H392" s="201">
        <v>0.42</v>
      </c>
      <c r="I392" s="161"/>
    </row>
    <row r="393" spans="1:12" ht="15.6">
      <c r="A393" s="148" t="s">
        <v>112</v>
      </c>
      <c r="B393" s="198">
        <f t="shared" si="7"/>
        <v>5.3730679808417154E-4</v>
      </c>
      <c r="C393" s="199">
        <f t="shared" si="8"/>
        <v>2.0798223265863558E-2</v>
      </c>
      <c r="D393" s="200">
        <f t="shared" si="9"/>
        <v>7.5002970356702389E-3</v>
      </c>
      <c r="E393" s="197"/>
      <c r="F393" s="201">
        <v>0.1</v>
      </c>
      <c r="G393" s="201">
        <v>0.09</v>
      </c>
      <c r="H393" s="201">
        <v>7.0000000000000007E-2</v>
      </c>
      <c r="I393" s="161"/>
    </row>
    <row r="394" spans="1:12" ht="15.6">
      <c r="A394" s="148" t="s">
        <v>113</v>
      </c>
      <c r="B394" s="198">
        <f t="shared" si="7"/>
        <v>4.5738359426156228E-4</v>
      </c>
      <c r="C394" s="199">
        <f t="shared" si="8"/>
        <v>1.8195369871820157E-2</v>
      </c>
      <c r="D394" s="200">
        <f t="shared" si="9"/>
        <v>4.1807146005515862E-3</v>
      </c>
      <c r="E394" s="197"/>
      <c r="F394" s="201">
        <v>0.1</v>
      </c>
      <c r="G394" s="201">
        <v>0.09</v>
      </c>
      <c r="H394" s="201">
        <v>0.06</v>
      </c>
      <c r="I394" s="161"/>
    </row>
    <row r="395" spans="1:12" ht="15.6">
      <c r="A395" s="148" t="s">
        <v>114</v>
      </c>
      <c r="B395" s="198">
        <f t="shared" si="7"/>
        <v>3.6890584321919322E-5</v>
      </c>
      <c r="C395" s="199">
        <f t="shared" si="8"/>
        <v>1.7841838850473229E-2</v>
      </c>
      <c r="D395" s="200">
        <f t="shared" si="9"/>
        <v>-1.9304252456296155E-2</v>
      </c>
      <c r="E395" s="197"/>
      <c r="F395" s="201">
        <v>0.1</v>
      </c>
      <c r="G395" s="201">
        <v>0.09</v>
      </c>
      <c r="H395" s="201">
        <v>0.06</v>
      </c>
      <c r="I395" s="161"/>
    </row>
    <row r="396" spans="1:12" ht="15.6">
      <c r="A396" s="148" t="s">
        <v>115</v>
      </c>
      <c r="B396" s="198">
        <f t="shared" si="7"/>
        <v>5.831126209053935E-4</v>
      </c>
      <c r="C396" s="199">
        <f t="shared" si="8"/>
        <v>2.2193839962932085E-2</v>
      </c>
      <c r="D396" s="200">
        <f t="shared" si="9"/>
        <v>9.0925534051983885E-3</v>
      </c>
      <c r="E396" s="197"/>
      <c r="F396" s="201">
        <v>0.1</v>
      </c>
      <c r="G396" s="201">
        <v>0.09</v>
      </c>
      <c r="H396" s="201">
        <v>7.0000000000000007E-2</v>
      </c>
      <c r="I396" s="161"/>
    </row>
    <row r="397" spans="1:12" ht="15.6">
      <c r="A397" s="148" t="s">
        <v>116</v>
      </c>
      <c r="B397" s="198">
        <f t="shared" si="7"/>
        <v>-7.1496024004226661E-4</v>
      </c>
      <c r="C397" s="199">
        <f t="shared" si="8"/>
        <v>2.4513742115718825E-2</v>
      </c>
      <c r="D397" s="200">
        <f t="shared" si="9"/>
        <v>-4.4720801118133466E-2</v>
      </c>
      <c r="E397" s="197"/>
      <c r="F397" s="201">
        <v>0.1</v>
      </c>
      <c r="G397" s="201">
        <v>0.09</v>
      </c>
      <c r="H397" s="201">
        <v>0.06</v>
      </c>
      <c r="I397" s="161"/>
    </row>
    <row r="398" spans="1:12" ht="15.6">
      <c r="A398" s="148" t="s">
        <v>117</v>
      </c>
      <c r="B398" s="198">
        <f t="shared" si="7"/>
        <v>2.02119049392013E-3</v>
      </c>
      <c r="C398" s="199">
        <f t="shared" si="8"/>
        <v>2.2949649980826166E-2</v>
      </c>
      <c r="D398" s="200">
        <f t="shared" si="9"/>
        <v>7.1455405616826256E-2</v>
      </c>
      <c r="E398" s="197"/>
      <c r="F398" s="201">
        <v>0.1</v>
      </c>
      <c r="G398" s="201">
        <v>0.09</v>
      </c>
      <c r="H398" s="201">
        <v>0.06</v>
      </c>
      <c r="I398" s="161"/>
    </row>
    <row r="399" spans="1:12" ht="15.6">
      <c r="A399" s="148" t="s">
        <v>118</v>
      </c>
      <c r="B399" s="198">
        <f t="shared" si="7"/>
        <v>-2.6890531506763545E-4</v>
      </c>
      <c r="C399" s="199">
        <f t="shared" si="8"/>
        <v>1.8200182794596127E-2</v>
      </c>
      <c r="D399" s="200">
        <f t="shared" si="9"/>
        <v>-3.5725974193880149E-2</v>
      </c>
      <c r="E399" s="197"/>
      <c r="F399" s="201">
        <v>0.1</v>
      </c>
      <c r="G399" s="201">
        <v>0.09</v>
      </c>
      <c r="H399" s="201">
        <v>0.06</v>
      </c>
      <c r="I399" s="161"/>
    </row>
    <row r="400" spans="1:12" ht="15.6">
      <c r="A400" s="148" t="s">
        <v>119</v>
      </c>
      <c r="B400" s="198">
        <f t="shared" si="7"/>
        <v>7.4007951594634656E-4</v>
      </c>
      <c r="C400" s="199">
        <f t="shared" si="8"/>
        <v>2.4645066735681554E-2</v>
      </c>
      <c r="D400" s="200">
        <f t="shared" si="9"/>
        <v>1.455729757269889E-2</v>
      </c>
      <c r="E400" s="197"/>
      <c r="F400" s="201">
        <v>0.1</v>
      </c>
      <c r="G400" s="201">
        <v>0.09</v>
      </c>
      <c r="H400" s="201">
        <v>7.0000000000000007E-2</v>
      </c>
      <c r="I400" s="161"/>
    </row>
    <row r="401" spans="1:9" ht="15.6">
      <c r="A401" s="148" t="s">
        <v>120</v>
      </c>
      <c r="B401" s="198">
        <f t="shared" si="7"/>
        <v>4.8778170447590026E-4</v>
      </c>
      <c r="C401" s="199">
        <f t="shared" si="8"/>
        <v>2.4604234433388626E-2</v>
      </c>
      <c r="D401" s="200">
        <f t="shared" si="9"/>
        <v>4.3272128213594514E-3</v>
      </c>
      <c r="E401" s="197"/>
      <c r="F401" s="201">
        <v>0.1</v>
      </c>
      <c r="G401" s="201">
        <v>0.1</v>
      </c>
      <c r="H401" s="201">
        <v>7.0000000000000007E-2</v>
      </c>
      <c r="I401" s="161"/>
    </row>
    <row r="402" spans="1:9" ht="15.6">
      <c r="A402" s="197"/>
      <c r="B402" s="202"/>
      <c r="C402" s="161"/>
      <c r="D402" s="202"/>
      <c r="E402" s="203" t="s">
        <v>72</v>
      </c>
      <c r="F402" s="204">
        <v>1</v>
      </c>
      <c r="G402" s="205">
        <v>1</v>
      </c>
      <c r="H402" s="205">
        <v>1</v>
      </c>
      <c r="I402" s="161"/>
    </row>
    <row r="403" spans="1:9" ht="15.6">
      <c r="A403" s="161"/>
      <c r="B403" s="206" t="s">
        <v>73</v>
      </c>
      <c r="C403" s="207">
        <f>MIN(C392:C401)</f>
        <v>1.7841838850473229E-2</v>
      </c>
      <c r="D403" s="197"/>
      <c r="E403" s="208" t="s">
        <v>74</v>
      </c>
      <c r="F403" s="209">
        <f t="array" ref="F403">MMULT(TRANSPOSE(F392:F401),B392:B401)</f>
        <v>3.0656541625629692E-4</v>
      </c>
      <c r="G403" s="205">
        <v>2.3000000000000001E-4</v>
      </c>
      <c r="H403" s="210" t="s">
        <v>158</v>
      </c>
      <c r="I403" s="161"/>
    </row>
    <row r="404" spans="1:9" ht="15.6">
      <c r="A404" s="161"/>
      <c r="B404" s="206" t="s">
        <v>75</v>
      </c>
      <c r="C404" s="207">
        <f>AVERAGE(C392:C401)</f>
        <v>2.3576496288905274E-2</v>
      </c>
      <c r="D404" s="161"/>
      <c r="E404" s="203" t="s">
        <v>76</v>
      </c>
      <c r="F404" s="204">
        <f t="array" ref="F404">SQRT(MMULT(MMULT(TRANSPOSE(F392:F401),B308:K317),F392:F401))</f>
        <v>1.6858766916368957E-2</v>
      </c>
      <c r="G404" s="210" t="s">
        <v>159</v>
      </c>
      <c r="H404" s="210" t="s">
        <v>160</v>
      </c>
      <c r="I404" s="161"/>
    </row>
    <row r="405" spans="1:9" ht="15.6">
      <c r="A405" s="161"/>
      <c r="B405" s="206" t="s">
        <v>77</v>
      </c>
      <c r="C405" s="207">
        <f>B369</f>
        <v>3.813139457760073E-4</v>
      </c>
      <c r="D405" s="161"/>
      <c r="E405" s="211" t="s">
        <v>161</v>
      </c>
      <c r="F405" s="212">
        <f>(F403-C405)/F404</f>
        <v>-4.4338076379200411E-3</v>
      </c>
      <c r="G405" s="213" t="s">
        <v>162</v>
      </c>
      <c r="H405" s="214" t="s">
        <v>163</v>
      </c>
      <c r="I405" s="161"/>
    </row>
    <row r="406" spans="1:9" ht="15.6">
      <c r="A406" s="161"/>
      <c r="B406" s="161"/>
      <c r="C406" s="161"/>
      <c r="D406" s="161"/>
      <c r="E406" s="161"/>
      <c r="F406" s="161"/>
      <c r="G406" s="173" t="s">
        <v>73</v>
      </c>
      <c r="H406" s="173" t="s">
        <v>75</v>
      </c>
    </row>
    <row r="407" spans="1:9" ht="15.6">
      <c r="A407" s="161"/>
      <c r="B407" s="161"/>
      <c r="C407" s="161"/>
      <c r="D407" s="161"/>
      <c r="E407" s="161"/>
      <c r="F407" s="161"/>
      <c r="G407" s="173"/>
      <c r="H407" s="161"/>
    </row>
    <row r="408" spans="1:9" ht="15.6">
      <c r="A408" s="442" t="s">
        <v>164</v>
      </c>
      <c r="B408" s="428"/>
      <c r="C408" s="428"/>
      <c r="E408" s="442" t="s">
        <v>165</v>
      </c>
      <c r="F408" s="428"/>
      <c r="G408" s="428"/>
    </row>
    <row r="409" spans="1:9" ht="15.6">
      <c r="A409" s="161"/>
      <c r="B409" s="444" t="s">
        <v>42</v>
      </c>
      <c r="C409" s="431"/>
      <c r="E409" s="161"/>
      <c r="F409" s="444" t="s">
        <v>42</v>
      </c>
      <c r="G409" s="431"/>
    </row>
    <row r="410" spans="1:9" ht="15.6">
      <c r="A410" s="215"/>
      <c r="B410" s="216" t="s">
        <v>142</v>
      </c>
      <c r="C410" s="216" t="s">
        <v>166</v>
      </c>
      <c r="E410" s="215"/>
      <c r="F410" s="216" t="s">
        <v>142</v>
      </c>
      <c r="G410" s="216" t="s">
        <v>166</v>
      </c>
    </row>
    <row r="411" spans="1:9" ht="15.6">
      <c r="A411" s="148" t="s">
        <v>111</v>
      </c>
      <c r="B411" s="217">
        <f t="shared" ref="B411:B421" si="10">L308</f>
        <v>-2.5523369179953873E-5</v>
      </c>
      <c r="C411" s="218">
        <f t="shared" ref="C411:C420" si="11">C339*F392</f>
        <v>-1.1966398941989531E-2</v>
      </c>
      <c r="E411" s="148" t="s">
        <v>111</v>
      </c>
      <c r="F411" s="217">
        <v>-2.5523369179953873E-5</v>
      </c>
      <c r="G411" s="219">
        <f t="shared" ref="G411:G421" si="12">C339*G392</f>
        <v>-1.9146238307183247E-2</v>
      </c>
    </row>
    <row r="412" spans="1:9" ht="15.6">
      <c r="A412" s="148" t="s">
        <v>112</v>
      </c>
      <c r="B412" s="217">
        <f t="shared" si="10"/>
        <v>-9.1304593676584146E-6</v>
      </c>
      <c r="C412" s="218">
        <f t="shared" si="11"/>
        <v>-4.2807326316009319E-3</v>
      </c>
      <c r="E412" s="148" t="s">
        <v>112</v>
      </c>
      <c r="F412" s="217">
        <v>-9.1304593676584146E-6</v>
      </c>
      <c r="G412" s="219">
        <f t="shared" si="12"/>
        <v>-3.8526593684408382E-3</v>
      </c>
    </row>
    <row r="413" spans="1:9" ht="15.6">
      <c r="A413" s="148" t="s">
        <v>113</v>
      </c>
      <c r="B413" s="217">
        <f t="shared" si="10"/>
        <v>-1.5454665627635016E-5</v>
      </c>
      <c r="C413" s="218">
        <f t="shared" si="11"/>
        <v>-7.2457790784370051E-3</v>
      </c>
      <c r="E413" s="148" t="s">
        <v>113</v>
      </c>
      <c r="F413" s="217">
        <v>-1.5454665627635016E-5</v>
      </c>
      <c r="G413" s="219">
        <f t="shared" si="12"/>
        <v>-6.5212011705933041E-3</v>
      </c>
    </row>
    <row r="414" spans="1:9" ht="15.6">
      <c r="A414" s="148" t="s">
        <v>114</v>
      </c>
      <c r="B414" s="217">
        <f t="shared" si="10"/>
        <v>8.0860789033308873E-6</v>
      </c>
      <c r="C414" s="218">
        <f t="shared" si="11"/>
        <v>3.7910843725780193E-3</v>
      </c>
      <c r="E414" s="148" t="s">
        <v>114</v>
      </c>
      <c r="F414" s="217">
        <v>8.0860789033308873E-6</v>
      </c>
      <c r="G414" s="219">
        <f t="shared" si="12"/>
        <v>3.4119759353202174E-3</v>
      </c>
    </row>
    <row r="415" spans="1:9" ht="15.6">
      <c r="A415" s="148" t="s">
        <v>115</v>
      </c>
      <c r="B415" s="217">
        <f t="shared" si="10"/>
        <v>-8.8027015956580332E-6</v>
      </c>
      <c r="C415" s="218">
        <f t="shared" si="11"/>
        <v>-4.1270663883851014E-3</v>
      </c>
      <c r="E415" s="148" t="s">
        <v>115</v>
      </c>
      <c r="F415" s="217">
        <v>-8.8027015956580332E-6</v>
      </c>
      <c r="G415" s="219">
        <f t="shared" si="12"/>
        <v>-3.714359749546591E-3</v>
      </c>
    </row>
    <row r="416" spans="1:9" ht="15.6">
      <c r="A416" s="148" t="s">
        <v>116</v>
      </c>
      <c r="B416" s="217">
        <f t="shared" si="10"/>
        <v>7.417223152899793E-6</v>
      </c>
      <c r="C416" s="218">
        <f t="shared" si="11"/>
        <v>3.4774974519849317E-3</v>
      </c>
      <c r="E416" s="148" t="s">
        <v>116</v>
      </c>
      <c r="F416" s="217">
        <v>7.417223152899793E-6</v>
      </c>
      <c r="G416" s="219">
        <f t="shared" si="12"/>
        <v>3.1297477067864384E-3</v>
      </c>
    </row>
    <row r="417" spans="1:7" ht="15.6">
      <c r="A417" s="148" t="s">
        <v>117</v>
      </c>
      <c r="B417" s="217">
        <f t="shared" si="10"/>
        <v>-1.9461004775516797E-5</v>
      </c>
      <c r="C417" s="218">
        <f t="shared" si="11"/>
        <v>-9.1241146618958342E-3</v>
      </c>
      <c r="E417" s="148" t="s">
        <v>117</v>
      </c>
      <c r="F417" s="217">
        <v>-1.9461004775516797E-5</v>
      </c>
      <c r="G417" s="219">
        <f t="shared" si="12"/>
        <v>-8.2117031957062506E-3</v>
      </c>
    </row>
    <row r="418" spans="1:7" ht="15.6">
      <c r="A418" s="148" t="s">
        <v>118</v>
      </c>
      <c r="B418" s="217">
        <f t="shared" si="10"/>
        <v>-2.8419312450734678E-6</v>
      </c>
      <c r="C418" s="218">
        <f t="shared" si="11"/>
        <v>-1.3324135542012953E-3</v>
      </c>
      <c r="E418" s="148" t="s">
        <v>118</v>
      </c>
      <c r="F418" s="217">
        <v>-2.8419312450734678E-6</v>
      </c>
      <c r="G418" s="219">
        <f t="shared" si="12"/>
        <v>-1.1991721987811654E-3</v>
      </c>
    </row>
    <row r="419" spans="1:7" ht="15.6">
      <c r="A419" s="148" t="s">
        <v>119</v>
      </c>
      <c r="B419" s="217">
        <f t="shared" si="10"/>
        <v>-2.0213427902743787E-5</v>
      </c>
      <c r="C419" s="218">
        <f t="shared" si="11"/>
        <v>-9.4768813852110761E-3</v>
      </c>
      <c r="E419" s="148" t="s">
        <v>119</v>
      </c>
      <c r="F419" s="217">
        <v>-2.0213427902743787E-5</v>
      </c>
      <c r="G419" s="219">
        <f t="shared" si="12"/>
        <v>-8.5291932466899679E-3</v>
      </c>
    </row>
    <row r="420" spans="1:7" ht="15.6">
      <c r="A420" s="148" t="s">
        <v>120</v>
      </c>
      <c r="B420" s="217">
        <f t="shared" si="10"/>
        <v>-1.1954084591255356E-5</v>
      </c>
      <c r="C420" s="218">
        <f t="shared" si="11"/>
        <v>-5.6045635745300137E-3</v>
      </c>
      <c r="E420" s="148" t="s">
        <v>120</v>
      </c>
      <c r="F420" s="217">
        <v>-1.1954084591255356E-5</v>
      </c>
      <c r="G420" s="219">
        <f t="shared" si="12"/>
        <v>-5.6045635745300137E-3</v>
      </c>
    </row>
    <row r="421" spans="1:7" ht="15.6">
      <c r="A421" s="153" t="s">
        <v>121</v>
      </c>
      <c r="B421" s="217">
        <f t="shared" si="10"/>
        <v>2.1329197951435141E-4</v>
      </c>
      <c r="C421" s="218">
        <v>1</v>
      </c>
      <c r="E421" s="153" t="s">
        <v>121</v>
      </c>
      <c r="F421" s="217">
        <v>2.1329197951435141E-4</v>
      </c>
      <c r="G421" s="193">
        <f t="shared" si="12"/>
        <v>1</v>
      </c>
    </row>
    <row r="422" spans="1:7" ht="15.6">
      <c r="A422" s="161"/>
      <c r="B422" s="193" t="s">
        <v>167</v>
      </c>
      <c r="C422" s="220">
        <f>SUM(C411:C420)</f>
        <v>-4.5889368391687835E-2</v>
      </c>
      <c r="E422" s="161"/>
      <c r="F422" s="193" t="s">
        <v>167</v>
      </c>
      <c r="G422" s="221">
        <f>SUM(G411:G420)</f>
        <v>-5.0237367169364722E-2</v>
      </c>
    </row>
    <row r="431" spans="1:7" ht="15.6">
      <c r="A431" s="136"/>
    </row>
    <row r="432" spans="1:7" ht="15.6">
      <c r="A432" s="136"/>
    </row>
    <row r="433" spans="1:1" ht="15.6">
      <c r="A433" s="136"/>
    </row>
    <row r="434" spans="1:1" ht="15.6">
      <c r="A434" s="136"/>
    </row>
    <row r="435" spans="1:1" ht="15.6">
      <c r="A435" s="136"/>
    </row>
    <row r="436" spans="1:1" ht="15.6">
      <c r="A436" s="136"/>
    </row>
    <row r="437" spans="1:1" ht="15.6">
      <c r="A437" s="136"/>
    </row>
    <row r="438" spans="1:1" ht="15.6">
      <c r="A438" s="136"/>
    </row>
    <row r="439" spans="1:1" ht="15.6">
      <c r="A439" s="136"/>
    </row>
    <row r="440" spans="1:1" ht="15.6">
      <c r="A440" s="136"/>
    </row>
    <row r="441" spans="1:1" ht="15.6">
      <c r="A441" s="136"/>
    </row>
    <row r="442" spans="1:1" ht="15.6">
      <c r="A442" s="136"/>
    </row>
    <row r="443" spans="1:1" ht="15.6">
      <c r="A443" s="136"/>
    </row>
    <row r="444" spans="1:1" ht="15.6">
      <c r="A444" s="136"/>
    </row>
    <row r="445" spans="1:1" ht="15.6">
      <c r="A445" s="136"/>
    </row>
    <row r="446" spans="1:1" ht="15.6">
      <c r="A446" s="136"/>
    </row>
    <row r="447" spans="1:1" ht="15.6">
      <c r="A447" s="136"/>
    </row>
    <row r="448" spans="1:1" ht="15.6">
      <c r="A448" s="136"/>
    </row>
    <row r="449" spans="1:1" ht="15.6">
      <c r="A449" s="136"/>
    </row>
    <row r="450" spans="1:1" ht="15.6">
      <c r="A450" s="136"/>
    </row>
    <row r="451" spans="1:1" ht="15.6">
      <c r="A451" s="136"/>
    </row>
    <row r="452" spans="1:1" ht="15.6">
      <c r="A452" s="136"/>
    </row>
    <row r="453" spans="1:1" ht="15.6">
      <c r="A453" s="136"/>
    </row>
    <row r="454" spans="1:1" ht="15.6">
      <c r="A454" s="136"/>
    </row>
    <row r="455" spans="1:1" ht="15.6">
      <c r="A455" s="136"/>
    </row>
    <row r="456" spans="1:1" ht="15.6">
      <c r="A456" s="136"/>
    </row>
    <row r="457" spans="1:1" ht="15.6">
      <c r="A457" s="136"/>
    </row>
    <row r="458" spans="1:1" ht="15.6">
      <c r="A458" s="136"/>
    </row>
    <row r="459" spans="1:1" ht="15.6">
      <c r="A459" s="136"/>
    </row>
    <row r="460" spans="1:1" ht="15.6">
      <c r="A460" s="136"/>
    </row>
    <row r="461" spans="1:1" ht="15.6">
      <c r="A461" s="136"/>
    </row>
    <row r="462" spans="1:1" ht="15.6">
      <c r="A462" s="136"/>
    </row>
    <row r="463" spans="1:1" ht="15.6">
      <c r="A463" s="136"/>
    </row>
    <row r="464" spans="1:1" ht="15.6">
      <c r="A464" s="136"/>
    </row>
    <row r="465" spans="1:1" ht="15.6">
      <c r="A465" s="136"/>
    </row>
    <row r="466" spans="1:1" ht="15.6">
      <c r="A466" s="136"/>
    </row>
    <row r="467" spans="1:1" ht="15.6">
      <c r="A467" s="136"/>
    </row>
    <row r="468" spans="1:1" ht="15.6">
      <c r="A468" s="136"/>
    </row>
    <row r="469" spans="1:1" ht="15.6">
      <c r="A469" s="136"/>
    </row>
    <row r="470" spans="1:1" ht="15.6">
      <c r="A470" s="136"/>
    </row>
    <row r="471" spans="1:1" ht="15.6">
      <c r="A471" s="136"/>
    </row>
    <row r="472" spans="1:1" ht="15.6">
      <c r="A472" s="136"/>
    </row>
    <row r="473" spans="1:1" ht="15.6">
      <c r="A473" s="136"/>
    </row>
    <row r="474" spans="1:1" ht="15.6">
      <c r="A474" s="136"/>
    </row>
    <row r="475" spans="1:1" ht="15.6">
      <c r="A475" s="136"/>
    </row>
    <row r="476" spans="1:1" ht="15.6">
      <c r="A476" s="136"/>
    </row>
    <row r="477" spans="1:1" ht="15.6">
      <c r="A477" s="136"/>
    </row>
    <row r="478" spans="1:1" ht="15.6">
      <c r="A478" s="136"/>
    </row>
    <row r="479" spans="1:1" ht="15.6">
      <c r="A479" s="136"/>
    </row>
    <row r="480" spans="1:1" ht="15.6">
      <c r="A480" s="136"/>
    </row>
    <row r="481" spans="1:1" ht="15.6">
      <c r="A481" s="136"/>
    </row>
    <row r="482" spans="1:1" ht="15.6">
      <c r="A482" s="136"/>
    </row>
    <row r="483" spans="1:1" ht="15.6">
      <c r="A483" s="136"/>
    </row>
    <row r="484" spans="1:1" ht="15.6">
      <c r="A484" s="136"/>
    </row>
    <row r="485" spans="1:1" ht="15.6">
      <c r="A485" s="136"/>
    </row>
    <row r="486" spans="1:1" ht="15.6">
      <c r="A486" s="136"/>
    </row>
    <row r="487" spans="1:1" ht="15.6">
      <c r="A487" s="136"/>
    </row>
    <row r="488" spans="1:1" ht="15.6">
      <c r="A488" s="136"/>
    </row>
    <row r="489" spans="1:1" ht="15.6">
      <c r="A489" s="136"/>
    </row>
    <row r="490" spans="1:1" ht="15.6">
      <c r="A490" s="136"/>
    </row>
    <row r="491" spans="1:1" ht="15.6">
      <c r="A491" s="136"/>
    </row>
    <row r="492" spans="1:1" ht="15.6">
      <c r="A492" s="136"/>
    </row>
    <row r="493" spans="1:1" ht="15.6">
      <c r="A493" s="136"/>
    </row>
    <row r="494" spans="1:1" ht="15.6">
      <c r="A494" s="136"/>
    </row>
    <row r="495" spans="1:1" ht="15.6">
      <c r="A495" s="136"/>
    </row>
    <row r="496" spans="1:1" ht="15.6">
      <c r="A496" s="136"/>
    </row>
    <row r="497" spans="1:1" ht="15.6">
      <c r="A497" s="136"/>
    </row>
    <row r="498" spans="1:1" ht="15.6">
      <c r="A498" s="136"/>
    </row>
    <row r="499" spans="1:1" ht="15.6">
      <c r="A499" s="136"/>
    </row>
    <row r="500" spans="1:1" ht="15.6">
      <c r="A500" s="136"/>
    </row>
    <row r="501" spans="1:1" ht="15.6">
      <c r="A501" s="136"/>
    </row>
    <row r="502" spans="1:1" ht="15.6">
      <c r="A502" s="136"/>
    </row>
    <row r="503" spans="1:1" ht="15.6">
      <c r="A503" s="136"/>
    </row>
    <row r="504" spans="1:1" ht="15.6">
      <c r="A504" s="136"/>
    </row>
    <row r="505" spans="1:1" ht="15.6">
      <c r="A505" s="136"/>
    </row>
    <row r="506" spans="1:1" ht="15.6">
      <c r="A506" s="136"/>
    </row>
    <row r="507" spans="1:1" ht="15.6">
      <c r="A507" s="136"/>
    </row>
    <row r="508" spans="1:1" ht="15.6">
      <c r="A508" s="136"/>
    </row>
    <row r="509" spans="1:1" ht="15.6">
      <c r="A509" s="136"/>
    </row>
    <row r="510" spans="1:1" ht="15.6">
      <c r="A510" s="136"/>
    </row>
    <row r="511" spans="1:1" ht="15.6">
      <c r="A511" s="136"/>
    </row>
    <row r="512" spans="1:1" ht="15.6">
      <c r="A512" s="136"/>
    </row>
    <row r="513" spans="1:1" ht="15.6">
      <c r="A513" s="136"/>
    </row>
    <row r="514" spans="1:1" ht="15.6">
      <c r="A514" s="136"/>
    </row>
    <row r="515" spans="1:1" ht="15.6">
      <c r="A515" s="136"/>
    </row>
    <row r="516" spans="1:1" ht="15.6">
      <c r="A516" s="136"/>
    </row>
    <row r="517" spans="1:1" ht="15.6">
      <c r="A517" s="136"/>
    </row>
    <row r="518" spans="1:1" ht="15.6">
      <c r="A518" s="136"/>
    </row>
    <row r="519" spans="1:1" ht="15.6">
      <c r="A519" s="136"/>
    </row>
    <row r="520" spans="1:1" ht="15.6">
      <c r="A520" s="136"/>
    </row>
    <row r="521" spans="1:1" ht="15.6">
      <c r="A521" s="136"/>
    </row>
    <row r="522" spans="1:1" ht="15.6">
      <c r="A522" s="136"/>
    </row>
    <row r="523" spans="1:1" ht="15.6">
      <c r="A523" s="136"/>
    </row>
    <row r="524" spans="1:1" ht="15.6">
      <c r="A524" s="136"/>
    </row>
    <row r="525" spans="1:1" ht="15.6">
      <c r="A525" s="136"/>
    </row>
    <row r="526" spans="1:1" ht="15.6">
      <c r="A526" s="136"/>
    </row>
    <row r="527" spans="1:1" ht="15.6">
      <c r="A527" s="136"/>
    </row>
    <row r="528" spans="1:1" ht="15.6">
      <c r="A528" s="136"/>
    </row>
    <row r="529" spans="1:1" ht="15.6">
      <c r="A529" s="136"/>
    </row>
    <row r="530" spans="1:1" ht="15.6">
      <c r="A530" s="136"/>
    </row>
    <row r="531" spans="1:1" ht="15.6">
      <c r="A531" s="136"/>
    </row>
    <row r="532" spans="1:1" ht="15.6">
      <c r="A532" s="136"/>
    </row>
    <row r="533" spans="1:1" ht="15.6">
      <c r="A533" s="136"/>
    </row>
    <row r="534" spans="1:1" ht="15.6">
      <c r="A534" s="136"/>
    </row>
    <row r="535" spans="1:1" ht="15.6">
      <c r="A535" s="136"/>
    </row>
    <row r="536" spans="1:1" ht="15.6">
      <c r="A536" s="136"/>
    </row>
    <row r="537" spans="1:1" ht="15.6">
      <c r="A537" s="136"/>
    </row>
    <row r="538" spans="1:1" ht="15.6">
      <c r="A538" s="136"/>
    </row>
    <row r="539" spans="1:1" ht="15.6">
      <c r="A539" s="136"/>
    </row>
    <row r="540" spans="1:1" ht="15.6">
      <c r="A540" s="136"/>
    </row>
    <row r="541" spans="1:1" ht="15.6">
      <c r="A541" s="136"/>
    </row>
    <row r="542" spans="1:1" ht="15.6">
      <c r="A542" s="136"/>
    </row>
    <row r="543" spans="1:1" ht="15.6">
      <c r="A543" s="136"/>
    </row>
    <row r="544" spans="1:1" ht="15.6">
      <c r="A544" s="136"/>
    </row>
    <row r="545" spans="1:1" ht="15.6">
      <c r="A545" s="136"/>
    </row>
    <row r="546" spans="1:1" ht="15.6">
      <c r="A546" s="136"/>
    </row>
    <row r="547" spans="1:1" ht="15.6">
      <c r="A547" s="136"/>
    </row>
    <row r="548" spans="1:1" ht="15.6">
      <c r="A548" s="136"/>
    </row>
    <row r="549" spans="1:1" ht="15.6">
      <c r="A549" s="136"/>
    </row>
    <row r="550" spans="1:1" ht="15.6">
      <c r="A550" s="136"/>
    </row>
    <row r="551" spans="1:1" ht="15.6">
      <c r="A551" s="136"/>
    </row>
    <row r="552" spans="1:1" ht="15.6">
      <c r="A552" s="136"/>
    </row>
    <row r="553" spans="1:1" ht="15.6">
      <c r="A553" s="136"/>
    </row>
    <row r="554" spans="1:1" ht="15.6">
      <c r="A554" s="136"/>
    </row>
    <row r="555" spans="1:1" ht="15.6">
      <c r="A555" s="136"/>
    </row>
    <row r="556" spans="1:1" ht="15.6">
      <c r="A556" s="136"/>
    </row>
    <row r="557" spans="1:1" ht="15.6">
      <c r="A557" s="136"/>
    </row>
    <row r="558" spans="1:1" ht="15.6">
      <c r="A558" s="136"/>
    </row>
    <row r="559" spans="1:1" ht="15.6">
      <c r="A559" s="136"/>
    </row>
    <row r="560" spans="1:1" ht="15.6">
      <c r="A560" s="136"/>
    </row>
    <row r="561" spans="1:1" ht="15.6">
      <c r="A561" s="136"/>
    </row>
    <row r="562" spans="1:1" ht="15.6">
      <c r="A562" s="136"/>
    </row>
    <row r="563" spans="1:1" ht="15.6">
      <c r="A563" s="136"/>
    </row>
    <row r="564" spans="1:1" ht="15.6">
      <c r="A564" s="136"/>
    </row>
    <row r="565" spans="1:1" ht="15.6">
      <c r="A565" s="136"/>
    </row>
    <row r="566" spans="1:1" ht="15.6">
      <c r="A566" s="136"/>
    </row>
    <row r="567" spans="1:1" ht="15.6">
      <c r="A567" s="136"/>
    </row>
    <row r="568" spans="1:1" ht="15.6">
      <c r="A568" s="136"/>
    </row>
    <row r="569" spans="1:1" ht="15.6">
      <c r="A569" s="136"/>
    </row>
    <row r="570" spans="1:1" ht="15.6">
      <c r="A570" s="136"/>
    </row>
    <row r="571" spans="1:1" ht="15.6">
      <c r="A571" s="136"/>
    </row>
    <row r="572" spans="1:1" ht="15.6">
      <c r="A572" s="136"/>
    </row>
    <row r="573" spans="1:1" ht="15.6">
      <c r="A573" s="136"/>
    </row>
    <row r="574" spans="1:1" ht="15.6">
      <c r="A574" s="136"/>
    </row>
    <row r="575" spans="1:1" ht="15.6">
      <c r="A575" s="136"/>
    </row>
    <row r="576" spans="1:1" ht="15.6">
      <c r="A576" s="136"/>
    </row>
    <row r="577" spans="1:1" ht="15.6">
      <c r="A577" s="136"/>
    </row>
    <row r="578" spans="1:1" ht="15.6">
      <c r="A578" s="136"/>
    </row>
    <row r="579" spans="1:1" ht="15.6">
      <c r="A579" s="136"/>
    </row>
    <row r="580" spans="1:1" ht="15.6">
      <c r="A580" s="136"/>
    </row>
    <row r="581" spans="1:1" ht="15.6">
      <c r="A581" s="136"/>
    </row>
    <row r="582" spans="1:1" ht="15.6">
      <c r="A582" s="136"/>
    </row>
    <row r="583" spans="1:1" ht="15.6">
      <c r="A583" s="136"/>
    </row>
    <row r="584" spans="1:1" ht="15.6">
      <c r="A584" s="136"/>
    </row>
    <row r="585" spans="1:1" ht="15.6">
      <c r="A585" s="136"/>
    </row>
    <row r="586" spans="1:1" ht="15.6">
      <c r="A586" s="136"/>
    </row>
    <row r="587" spans="1:1" ht="15.6">
      <c r="A587" s="136"/>
    </row>
    <row r="588" spans="1:1" ht="15.6">
      <c r="A588" s="136"/>
    </row>
    <row r="589" spans="1:1" ht="15.6">
      <c r="A589" s="136"/>
    </row>
    <row r="590" spans="1:1" ht="15.6">
      <c r="A590" s="136"/>
    </row>
    <row r="591" spans="1:1" ht="15.6">
      <c r="A591" s="136"/>
    </row>
    <row r="592" spans="1:1" ht="15.6">
      <c r="A592" s="136"/>
    </row>
    <row r="593" spans="1:1" ht="15.6">
      <c r="A593" s="136"/>
    </row>
    <row r="594" spans="1:1" ht="15.6">
      <c r="A594" s="136"/>
    </row>
    <row r="595" spans="1:1" ht="15.6">
      <c r="A595" s="136"/>
    </row>
    <row r="596" spans="1:1" ht="15.6">
      <c r="A596" s="136"/>
    </row>
    <row r="597" spans="1:1" ht="15.6">
      <c r="A597" s="136"/>
    </row>
    <row r="598" spans="1:1" ht="15.6">
      <c r="A598" s="136"/>
    </row>
    <row r="599" spans="1:1" ht="15.6">
      <c r="A599" s="136"/>
    </row>
    <row r="600" spans="1:1" ht="15.6">
      <c r="A600" s="136"/>
    </row>
    <row r="601" spans="1:1" ht="15.6">
      <c r="A601" s="136"/>
    </row>
    <row r="602" spans="1:1" ht="15.6">
      <c r="A602" s="136"/>
    </row>
    <row r="603" spans="1:1" ht="15.6">
      <c r="A603" s="136"/>
    </row>
    <row r="604" spans="1:1" ht="15.6">
      <c r="A604" s="136"/>
    </row>
    <row r="605" spans="1:1" ht="15.6">
      <c r="A605" s="136"/>
    </row>
    <row r="606" spans="1:1" ht="15.6">
      <c r="A606" s="136"/>
    </row>
    <row r="607" spans="1:1" ht="15.6">
      <c r="A607" s="136"/>
    </row>
    <row r="608" spans="1:1" ht="15.6">
      <c r="A608" s="136"/>
    </row>
    <row r="609" spans="1:1" ht="15.6">
      <c r="A609" s="136"/>
    </row>
    <row r="610" spans="1:1" ht="15.6">
      <c r="A610" s="136"/>
    </row>
    <row r="611" spans="1:1" ht="15.6">
      <c r="A611" s="136"/>
    </row>
    <row r="612" spans="1:1" ht="15.6">
      <c r="A612" s="136"/>
    </row>
    <row r="613" spans="1:1" ht="15.6">
      <c r="A613" s="136"/>
    </row>
    <row r="614" spans="1:1" ht="15.6">
      <c r="A614" s="136"/>
    </row>
    <row r="615" spans="1:1" ht="15.6">
      <c r="A615" s="136"/>
    </row>
    <row r="616" spans="1:1" ht="15.6">
      <c r="A616" s="136"/>
    </row>
    <row r="617" spans="1:1" ht="15.6">
      <c r="A617" s="136"/>
    </row>
    <row r="618" spans="1:1" ht="15.6">
      <c r="A618" s="136"/>
    </row>
    <row r="619" spans="1:1" ht="15.6">
      <c r="A619" s="136"/>
    </row>
    <row r="620" spans="1:1" ht="15.6">
      <c r="A620" s="136"/>
    </row>
    <row r="621" spans="1:1" ht="15.6">
      <c r="A621" s="136"/>
    </row>
    <row r="622" spans="1:1" ht="15.6">
      <c r="A622" s="136"/>
    </row>
    <row r="623" spans="1:1" ht="15.6">
      <c r="A623" s="136"/>
    </row>
    <row r="624" spans="1:1" ht="15.6">
      <c r="A624" s="136"/>
    </row>
    <row r="625" spans="1:1" ht="15.6">
      <c r="A625" s="136"/>
    </row>
    <row r="626" spans="1:1" ht="15.6">
      <c r="A626" s="136"/>
    </row>
    <row r="627" spans="1:1" ht="15.6">
      <c r="A627" s="136"/>
    </row>
    <row r="628" spans="1:1" ht="15.6">
      <c r="A628" s="136"/>
    </row>
    <row r="629" spans="1:1" ht="15.6">
      <c r="A629" s="136"/>
    </row>
    <row r="630" spans="1:1" ht="15.6">
      <c r="A630" s="136"/>
    </row>
    <row r="631" spans="1:1" ht="15.6">
      <c r="A631" s="136"/>
    </row>
    <row r="632" spans="1:1" ht="15.6">
      <c r="A632" s="136"/>
    </row>
    <row r="633" spans="1:1" ht="15.6">
      <c r="A633" s="136"/>
    </row>
    <row r="634" spans="1:1" ht="15.6">
      <c r="A634" s="136"/>
    </row>
    <row r="635" spans="1:1" ht="15.6">
      <c r="A635" s="136"/>
    </row>
    <row r="636" spans="1:1" ht="15.6">
      <c r="A636" s="136"/>
    </row>
    <row r="637" spans="1:1" ht="15.6">
      <c r="A637" s="136"/>
    </row>
    <row r="638" spans="1:1" ht="15.6">
      <c r="A638" s="136"/>
    </row>
    <row r="639" spans="1:1" ht="15.6">
      <c r="A639" s="136"/>
    </row>
    <row r="640" spans="1:1" ht="15.6">
      <c r="A640" s="136"/>
    </row>
    <row r="641" spans="1:1" ht="15.6">
      <c r="A641" s="136"/>
    </row>
    <row r="642" spans="1:1" ht="15.6">
      <c r="A642" s="136"/>
    </row>
    <row r="643" spans="1:1" ht="15.6">
      <c r="A643" s="136"/>
    </row>
    <row r="644" spans="1:1" ht="15.6">
      <c r="A644" s="136"/>
    </row>
    <row r="645" spans="1:1" ht="15.6">
      <c r="A645" s="136"/>
    </row>
    <row r="646" spans="1:1" ht="15.6">
      <c r="A646" s="136"/>
    </row>
    <row r="647" spans="1:1" ht="15.6">
      <c r="A647" s="136"/>
    </row>
    <row r="648" spans="1:1" ht="15.6">
      <c r="A648" s="136"/>
    </row>
    <row r="649" spans="1:1" ht="15.6">
      <c r="A649" s="136"/>
    </row>
    <row r="650" spans="1:1" ht="15.6">
      <c r="A650" s="136"/>
    </row>
    <row r="651" spans="1:1" ht="15.6">
      <c r="A651" s="136"/>
    </row>
    <row r="652" spans="1:1" ht="15.6">
      <c r="A652" s="136"/>
    </row>
    <row r="653" spans="1:1" ht="15.6">
      <c r="A653" s="136"/>
    </row>
    <row r="654" spans="1:1" ht="15.6">
      <c r="A654" s="136"/>
    </row>
    <row r="655" spans="1:1" ht="15.6">
      <c r="A655" s="136"/>
    </row>
    <row r="656" spans="1:1" ht="15.6">
      <c r="A656" s="136"/>
    </row>
    <row r="657" spans="1:1" ht="15.6">
      <c r="A657" s="136"/>
    </row>
    <row r="658" spans="1:1" ht="15.6">
      <c r="A658" s="136"/>
    </row>
    <row r="659" spans="1:1" ht="15.6">
      <c r="A659" s="136"/>
    </row>
    <row r="660" spans="1:1" ht="15.6">
      <c r="A660" s="136"/>
    </row>
    <row r="661" spans="1:1" ht="15.6">
      <c r="A661" s="136"/>
    </row>
    <row r="662" spans="1:1" ht="15.6">
      <c r="A662" s="136"/>
    </row>
    <row r="663" spans="1:1" ht="15.6">
      <c r="A663" s="136"/>
    </row>
    <row r="664" spans="1:1" ht="15.6">
      <c r="A664" s="136"/>
    </row>
    <row r="665" spans="1:1" ht="15.6">
      <c r="A665" s="136"/>
    </row>
    <row r="666" spans="1:1" ht="15.6">
      <c r="A666" s="136"/>
    </row>
    <row r="667" spans="1:1" ht="15.6">
      <c r="A667" s="136"/>
    </row>
    <row r="668" spans="1:1" ht="15.6">
      <c r="A668" s="136"/>
    </row>
    <row r="669" spans="1:1" ht="15.6">
      <c r="A669" s="136"/>
    </row>
    <row r="670" spans="1:1" ht="15.6">
      <c r="A670" s="136"/>
    </row>
    <row r="671" spans="1:1" ht="15.6">
      <c r="A671" s="136"/>
    </row>
    <row r="672" spans="1:1" ht="15.6">
      <c r="A672" s="136"/>
    </row>
    <row r="673" spans="1:1" ht="15.6">
      <c r="A673" s="136"/>
    </row>
    <row r="674" spans="1:1" ht="15.6">
      <c r="A674" s="136"/>
    </row>
    <row r="675" spans="1:1" ht="15.6">
      <c r="A675" s="136"/>
    </row>
    <row r="676" spans="1:1" ht="15.6">
      <c r="A676" s="136"/>
    </row>
    <row r="677" spans="1:1" ht="15.6">
      <c r="A677" s="136"/>
    </row>
    <row r="678" spans="1:1" ht="15.6">
      <c r="A678" s="136"/>
    </row>
    <row r="679" spans="1:1" ht="15.6">
      <c r="A679" s="136"/>
    </row>
    <row r="680" spans="1:1" ht="15.6">
      <c r="A680" s="136"/>
    </row>
    <row r="681" spans="1:1" ht="15.6">
      <c r="A681" s="136"/>
    </row>
    <row r="682" spans="1:1" ht="15.6">
      <c r="A682" s="136"/>
    </row>
    <row r="683" spans="1:1" ht="15.6">
      <c r="A683" s="136"/>
    </row>
    <row r="684" spans="1:1" ht="15.6">
      <c r="A684" s="136"/>
    </row>
    <row r="685" spans="1:1" ht="15.6">
      <c r="A685" s="136"/>
    </row>
    <row r="686" spans="1:1" ht="15.6">
      <c r="A686" s="136"/>
    </row>
    <row r="687" spans="1:1" ht="15.6">
      <c r="A687" s="136"/>
    </row>
    <row r="688" spans="1:1" ht="15.6">
      <c r="A688" s="136"/>
    </row>
    <row r="689" spans="1:1" ht="15.6">
      <c r="A689" s="136"/>
    </row>
    <row r="690" spans="1:1" ht="15.6">
      <c r="A690" s="136"/>
    </row>
    <row r="691" spans="1:1" ht="15.6">
      <c r="A691" s="136"/>
    </row>
    <row r="692" spans="1:1" ht="15.6">
      <c r="A692" s="136"/>
    </row>
    <row r="693" spans="1:1" ht="15.6">
      <c r="A693" s="136"/>
    </row>
    <row r="694" spans="1:1" ht="15.6">
      <c r="A694" s="136"/>
    </row>
    <row r="695" spans="1:1" ht="15.6">
      <c r="A695" s="136"/>
    </row>
    <row r="696" spans="1:1" ht="15.6">
      <c r="A696" s="136"/>
    </row>
    <row r="697" spans="1:1" ht="15.6">
      <c r="A697" s="136"/>
    </row>
    <row r="698" spans="1:1" ht="15.6">
      <c r="A698" s="136"/>
    </row>
    <row r="699" spans="1:1" ht="15.6">
      <c r="A699" s="136"/>
    </row>
    <row r="700" spans="1:1" ht="15.6">
      <c r="A700" s="136"/>
    </row>
    <row r="701" spans="1:1" ht="15.6">
      <c r="A701" s="136"/>
    </row>
    <row r="702" spans="1:1" ht="15.6">
      <c r="A702" s="136"/>
    </row>
    <row r="703" spans="1:1" ht="15.6">
      <c r="A703" s="136"/>
    </row>
    <row r="704" spans="1:1" ht="15.6">
      <c r="A704" s="136"/>
    </row>
    <row r="705" spans="1:1" ht="15.6">
      <c r="A705" s="136"/>
    </row>
    <row r="706" spans="1:1" ht="15.6">
      <c r="A706" s="136"/>
    </row>
    <row r="707" spans="1:1" ht="15.6">
      <c r="A707" s="136"/>
    </row>
    <row r="708" spans="1:1" ht="15.6">
      <c r="A708" s="136"/>
    </row>
    <row r="709" spans="1:1" ht="15.6">
      <c r="A709" s="136"/>
    </row>
    <row r="710" spans="1:1" ht="15.6">
      <c r="A710" s="136"/>
    </row>
    <row r="711" spans="1:1" ht="15.6">
      <c r="A711" s="136"/>
    </row>
    <row r="712" spans="1:1" ht="15.6">
      <c r="A712" s="136"/>
    </row>
    <row r="713" spans="1:1" ht="15.6">
      <c r="A713" s="136"/>
    </row>
    <row r="714" spans="1:1" ht="15.6">
      <c r="A714" s="136"/>
    </row>
    <row r="715" spans="1:1" ht="15.6">
      <c r="A715" s="136"/>
    </row>
    <row r="716" spans="1:1" ht="15.6">
      <c r="A716" s="136"/>
    </row>
    <row r="717" spans="1:1" ht="15.6">
      <c r="A717" s="136"/>
    </row>
    <row r="718" spans="1:1" ht="15.6">
      <c r="A718" s="136"/>
    </row>
    <row r="719" spans="1:1" ht="15.6">
      <c r="A719" s="136"/>
    </row>
    <row r="720" spans="1:1" ht="15.6">
      <c r="A720" s="136"/>
    </row>
    <row r="721" spans="1:1" ht="15.6">
      <c r="A721" s="136"/>
    </row>
    <row r="722" spans="1:1" ht="15.6">
      <c r="A722" s="136"/>
    </row>
    <row r="723" spans="1:1" ht="15.6">
      <c r="A723" s="136"/>
    </row>
    <row r="724" spans="1:1" ht="15.6">
      <c r="A724" s="136"/>
    </row>
    <row r="725" spans="1:1" ht="15.6">
      <c r="A725" s="136"/>
    </row>
    <row r="726" spans="1:1" ht="15.6">
      <c r="A726" s="136"/>
    </row>
    <row r="727" spans="1:1" ht="15.6">
      <c r="A727" s="136"/>
    </row>
    <row r="728" spans="1:1" ht="15.6">
      <c r="A728" s="136"/>
    </row>
    <row r="729" spans="1:1" ht="15.6">
      <c r="A729" s="136"/>
    </row>
    <row r="730" spans="1:1" ht="15.6">
      <c r="A730" s="136"/>
    </row>
    <row r="731" spans="1:1" ht="15.6">
      <c r="A731" s="136"/>
    </row>
    <row r="732" spans="1:1" ht="15.6">
      <c r="A732" s="136"/>
    </row>
    <row r="733" spans="1:1" ht="15.6">
      <c r="A733" s="136"/>
    </row>
    <row r="734" spans="1:1" ht="15.6">
      <c r="A734" s="136"/>
    </row>
    <row r="735" spans="1:1" ht="15.6">
      <c r="A735" s="136"/>
    </row>
    <row r="736" spans="1:1" ht="15.6">
      <c r="A736" s="136"/>
    </row>
    <row r="737" spans="1:1" ht="15.6">
      <c r="A737" s="136"/>
    </row>
    <row r="738" spans="1:1" ht="15.6">
      <c r="A738" s="136"/>
    </row>
    <row r="739" spans="1:1" ht="15.6">
      <c r="A739" s="136"/>
    </row>
    <row r="740" spans="1:1" ht="15.6">
      <c r="A740" s="136"/>
    </row>
    <row r="741" spans="1:1" ht="15.6">
      <c r="A741" s="136"/>
    </row>
    <row r="742" spans="1:1" ht="15.6">
      <c r="A742" s="136"/>
    </row>
    <row r="743" spans="1:1" ht="15.6">
      <c r="A743" s="136"/>
    </row>
    <row r="744" spans="1:1" ht="15.6">
      <c r="A744" s="136"/>
    </row>
    <row r="745" spans="1:1" ht="15.6">
      <c r="A745" s="136"/>
    </row>
    <row r="746" spans="1:1" ht="15.6">
      <c r="A746" s="136"/>
    </row>
    <row r="747" spans="1:1" ht="15.6">
      <c r="A747" s="136"/>
    </row>
    <row r="748" spans="1:1" ht="15.6">
      <c r="A748" s="136"/>
    </row>
    <row r="749" spans="1:1" ht="15.6">
      <c r="A749" s="136"/>
    </row>
    <row r="750" spans="1:1" ht="15.6">
      <c r="A750" s="136"/>
    </row>
    <row r="751" spans="1:1" ht="15.6">
      <c r="A751" s="136"/>
    </row>
    <row r="752" spans="1:1" ht="15.6">
      <c r="A752" s="136"/>
    </row>
    <row r="753" spans="1:1" ht="15.6">
      <c r="A753" s="136"/>
    </row>
    <row r="754" spans="1:1" ht="15.6">
      <c r="A754" s="136"/>
    </row>
    <row r="755" spans="1:1" ht="15.6">
      <c r="A755" s="136"/>
    </row>
    <row r="756" spans="1:1" ht="15.6">
      <c r="A756" s="136"/>
    </row>
    <row r="757" spans="1:1" ht="15.6">
      <c r="A757" s="136"/>
    </row>
    <row r="758" spans="1:1" ht="15.6">
      <c r="A758" s="136"/>
    </row>
    <row r="759" spans="1:1" ht="15.6">
      <c r="A759" s="136"/>
    </row>
    <row r="760" spans="1:1" ht="15.6">
      <c r="A760" s="136"/>
    </row>
    <row r="761" spans="1:1" ht="15.6">
      <c r="A761" s="136"/>
    </row>
    <row r="762" spans="1:1" ht="15.6">
      <c r="A762" s="136"/>
    </row>
    <row r="763" spans="1:1" ht="15.6">
      <c r="A763" s="136"/>
    </row>
    <row r="764" spans="1:1" ht="15.6">
      <c r="A764" s="136"/>
    </row>
    <row r="765" spans="1:1" ht="15.6">
      <c r="A765" s="136"/>
    </row>
    <row r="766" spans="1:1" ht="15.6">
      <c r="A766" s="136"/>
    </row>
    <row r="767" spans="1:1" ht="15.6">
      <c r="A767" s="136"/>
    </row>
    <row r="768" spans="1:1" ht="15.6">
      <c r="A768" s="136"/>
    </row>
    <row r="769" spans="1:1" ht="15.6">
      <c r="A769" s="136"/>
    </row>
    <row r="770" spans="1:1" ht="15.6">
      <c r="A770" s="136"/>
    </row>
    <row r="771" spans="1:1" ht="15.6">
      <c r="A771" s="136"/>
    </row>
    <row r="772" spans="1:1" ht="15.6">
      <c r="A772" s="136"/>
    </row>
    <row r="773" spans="1:1" ht="15.6">
      <c r="A773" s="136"/>
    </row>
    <row r="774" spans="1:1" ht="15.6">
      <c r="A774" s="136"/>
    </row>
    <row r="775" spans="1:1" ht="15.6">
      <c r="A775" s="136"/>
    </row>
    <row r="776" spans="1:1" ht="15.6">
      <c r="A776" s="136"/>
    </row>
    <row r="777" spans="1:1" ht="15.6">
      <c r="A777" s="136"/>
    </row>
    <row r="778" spans="1:1" ht="15.6">
      <c r="A778" s="136"/>
    </row>
    <row r="779" spans="1:1" ht="15.6">
      <c r="A779" s="136"/>
    </row>
    <row r="780" spans="1:1" ht="15.6">
      <c r="A780" s="136"/>
    </row>
    <row r="781" spans="1:1" ht="15.6">
      <c r="A781" s="136"/>
    </row>
    <row r="782" spans="1:1" ht="15.6">
      <c r="A782" s="136"/>
    </row>
    <row r="783" spans="1:1" ht="15.6">
      <c r="A783" s="136"/>
    </row>
    <row r="784" spans="1:1" ht="15.6">
      <c r="A784" s="136"/>
    </row>
    <row r="785" spans="1:1" ht="15.6">
      <c r="A785" s="136"/>
    </row>
    <row r="786" spans="1:1" ht="15.6">
      <c r="A786" s="136"/>
    </row>
    <row r="787" spans="1:1" ht="15.6">
      <c r="A787" s="136"/>
    </row>
    <row r="788" spans="1:1" ht="15.6">
      <c r="A788" s="136"/>
    </row>
    <row r="789" spans="1:1" ht="15.6">
      <c r="A789" s="136"/>
    </row>
    <row r="790" spans="1:1" ht="15.6">
      <c r="A790" s="136"/>
    </row>
    <row r="791" spans="1:1" ht="15.6">
      <c r="A791" s="136"/>
    </row>
    <row r="792" spans="1:1" ht="15.6">
      <c r="A792" s="136"/>
    </row>
    <row r="793" spans="1:1" ht="15.6">
      <c r="A793" s="136"/>
    </row>
    <row r="794" spans="1:1" ht="15.6">
      <c r="A794" s="136"/>
    </row>
    <row r="795" spans="1:1" ht="15.6">
      <c r="A795" s="136"/>
    </row>
    <row r="796" spans="1:1" ht="15.6">
      <c r="A796" s="136"/>
    </row>
    <row r="797" spans="1:1" ht="15.6">
      <c r="A797" s="136"/>
    </row>
    <row r="798" spans="1:1" ht="15.6">
      <c r="A798" s="136"/>
    </row>
    <row r="799" spans="1:1" ht="15.6">
      <c r="A799" s="136"/>
    </row>
    <row r="800" spans="1:1" ht="15.6">
      <c r="A800" s="136"/>
    </row>
    <row r="801" spans="1:1" ht="15.6">
      <c r="A801" s="136"/>
    </row>
    <row r="802" spans="1:1" ht="15.6">
      <c r="A802" s="136"/>
    </row>
    <row r="803" spans="1:1" ht="15.6">
      <c r="A803" s="136"/>
    </row>
    <row r="804" spans="1:1" ht="15.6">
      <c r="A804" s="136"/>
    </row>
    <row r="805" spans="1:1" ht="15.6">
      <c r="A805" s="136"/>
    </row>
    <row r="806" spans="1:1" ht="15.6">
      <c r="A806" s="136"/>
    </row>
    <row r="807" spans="1:1" ht="15.6">
      <c r="A807" s="136"/>
    </row>
    <row r="808" spans="1:1" ht="15.6">
      <c r="A808" s="136"/>
    </row>
    <row r="809" spans="1:1" ht="15.6">
      <c r="A809" s="136"/>
    </row>
    <row r="810" spans="1:1" ht="15.6">
      <c r="A810" s="136"/>
    </row>
    <row r="811" spans="1:1" ht="15.6">
      <c r="A811" s="136"/>
    </row>
    <row r="812" spans="1:1" ht="15.6">
      <c r="A812" s="136"/>
    </row>
    <row r="813" spans="1:1" ht="15.6">
      <c r="A813" s="136"/>
    </row>
    <row r="814" spans="1:1" ht="15.6">
      <c r="A814" s="136"/>
    </row>
    <row r="815" spans="1:1" ht="15.6">
      <c r="A815" s="136"/>
    </row>
    <row r="816" spans="1:1" ht="15.6">
      <c r="A816" s="136"/>
    </row>
    <row r="817" spans="1:1" ht="15.6">
      <c r="A817" s="136"/>
    </row>
    <row r="818" spans="1:1" ht="15.6">
      <c r="A818" s="136"/>
    </row>
    <row r="819" spans="1:1" ht="15.6">
      <c r="A819" s="136"/>
    </row>
    <row r="820" spans="1:1" ht="15.6">
      <c r="A820" s="136"/>
    </row>
    <row r="821" spans="1:1" ht="15.6">
      <c r="A821" s="136"/>
    </row>
    <row r="822" spans="1:1" ht="15.6">
      <c r="A822" s="136"/>
    </row>
    <row r="823" spans="1:1" ht="15.6">
      <c r="A823" s="136"/>
    </row>
    <row r="824" spans="1:1" ht="15.6">
      <c r="A824" s="136"/>
    </row>
    <row r="825" spans="1:1" ht="15.6">
      <c r="A825" s="136"/>
    </row>
    <row r="826" spans="1:1" ht="15.6">
      <c r="A826" s="136"/>
    </row>
    <row r="827" spans="1:1" ht="15.6">
      <c r="A827" s="136"/>
    </row>
    <row r="828" spans="1:1" ht="15.6">
      <c r="A828" s="136"/>
    </row>
    <row r="829" spans="1:1" ht="15.6">
      <c r="A829" s="136"/>
    </row>
    <row r="830" spans="1:1" ht="15.6">
      <c r="A830" s="136"/>
    </row>
    <row r="831" spans="1:1" ht="15.6">
      <c r="A831" s="136"/>
    </row>
    <row r="832" spans="1:1" ht="15.6">
      <c r="A832" s="136"/>
    </row>
    <row r="833" spans="1:1" ht="15.6">
      <c r="A833" s="136"/>
    </row>
    <row r="834" spans="1:1" ht="15.6">
      <c r="A834" s="136"/>
    </row>
    <row r="835" spans="1:1" ht="15.6">
      <c r="A835" s="136"/>
    </row>
    <row r="836" spans="1:1" ht="15.6">
      <c r="A836" s="136"/>
    </row>
    <row r="837" spans="1:1" ht="15.6">
      <c r="A837" s="136"/>
    </row>
    <row r="838" spans="1:1" ht="15.6">
      <c r="A838" s="136"/>
    </row>
    <row r="839" spans="1:1" ht="15.6">
      <c r="A839" s="136"/>
    </row>
    <row r="840" spans="1:1" ht="15.6">
      <c r="A840" s="136"/>
    </row>
    <row r="841" spans="1:1" ht="15.6">
      <c r="A841" s="136"/>
    </row>
    <row r="842" spans="1:1" ht="15.6">
      <c r="A842" s="136"/>
    </row>
    <row r="843" spans="1:1" ht="15.6">
      <c r="A843" s="136"/>
    </row>
    <row r="844" spans="1:1" ht="15.6">
      <c r="A844" s="136"/>
    </row>
    <row r="845" spans="1:1" ht="15.6">
      <c r="A845" s="136"/>
    </row>
    <row r="846" spans="1:1" ht="15.6">
      <c r="A846" s="136"/>
    </row>
    <row r="847" spans="1:1" ht="15.6">
      <c r="A847" s="136"/>
    </row>
    <row r="848" spans="1:1" ht="15.6">
      <c r="A848" s="136"/>
    </row>
    <row r="849" spans="1:1" ht="15.6">
      <c r="A849" s="136"/>
    </row>
    <row r="850" spans="1:1" ht="15.6">
      <c r="A850" s="136"/>
    </row>
    <row r="851" spans="1:1" ht="15.6">
      <c r="A851" s="136"/>
    </row>
    <row r="852" spans="1:1" ht="15.6">
      <c r="A852" s="136"/>
    </row>
    <row r="853" spans="1:1" ht="15.6">
      <c r="A853" s="136"/>
    </row>
    <row r="854" spans="1:1" ht="15.6">
      <c r="A854" s="136"/>
    </row>
    <row r="855" spans="1:1" ht="15.6">
      <c r="A855" s="136"/>
    </row>
    <row r="856" spans="1:1" ht="15.6">
      <c r="A856" s="136"/>
    </row>
    <row r="857" spans="1:1" ht="15.6">
      <c r="A857" s="136"/>
    </row>
    <row r="858" spans="1:1" ht="15.6">
      <c r="A858" s="136"/>
    </row>
    <row r="859" spans="1:1" ht="15.6">
      <c r="A859" s="136"/>
    </row>
    <row r="860" spans="1:1" ht="15.6">
      <c r="A860" s="136"/>
    </row>
    <row r="861" spans="1:1" ht="15.6">
      <c r="A861" s="136"/>
    </row>
    <row r="862" spans="1:1" ht="15.6">
      <c r="A862" s="136"/>
    </row>
    <row r="863" spans="1:1" ht="15.6">
      <c r="A863" s="136"/>
    </row>
    <row r="864" spans="1:1" ht="15.6">
      <c r="A864" s="136"/>
    </row>
    <row r="865" spans="1:1" ht="15.6">
      <c r="A865" s="136"/>
    </row>
    <row r="866" spans="1:1" ht="15.6">
      <c r="A866" s="136"/>
    </row>
    <row r="867" spans="1:1" ht="15.6">
      <c r="A867" s="136"/>
    </row>
    <row r="868" spans="1:1" ht="15.6">
      <c r="A868" s="136"/>
    </row>
    <row r="869" spans="1:1" ht="15.6">
      <c r="A869" s="136"/>
    </row>
    <row r="870" spans="1:1" ht="15.6">
      <c r="A870" s="136"/>
    </row>
    <row r="871" spans="1:1" ht="15.6">
      <c r="A871" s="136"/>
    </row>
    <row r="872" spans="1:1" ht="15.6">
      <c r="A872" s="136"/>
    </row>
    <row r="873" spans="1:1" ht="15.6">
      <c r="A873" s="136"/>
    </row>
    <row r="874" spans="1:1" ht="15.6">
      <c r="A874" s="136"/>
    </row>
    <row r="875" spans="1:1" ht="15.6">
      <c r="A875" s="136"/>
    </row>
    <row r="876" spans="1:1" ht="15.6">
      <c r="A876" s="136"/>
    </row>
    <row r="877" spans="1:1" ht="15.6">
      <c r="A877" s="136"/>
    </row>
    <row r="878" spans="1:1" ht="15.6">
      <c r="A878" s="136"/>
    </row>
    <row r="879" spans="1:1" ht="15.6">
      <c r="A879" s="136"/>
    </row>
    <row r="880" spans="1:1" ht="15.6">
      <c r="A880" s="136"/>
    </row>
    <row r="881" spans="1:1" ht="15.6">
      <c r="A881" s="136"/>
    </row>
    <row r="882" spans="1:1" ht="15.6">
      <c r="A882" s="136"/>
    </row>
    <row r="883" spans="1:1" ht="15.6">
      <c r="A883" s="136"/>
    </row>
    <row r="884" spans="1:1" ht="15.6">
      <c r="A884" s="136"/>
    </row>
    <row r="885" spans="1:1" ht="15.6">
      <c r="A885" s="136"/>
    </row>
    <row r="886" spans="1:1" ht="15.6">
      <c r="A886" s="136"/>
    </row>
    <row r="887" spans="1:1" ht="15.6">
      <c r="A887" s="136"/>
    </row>
    <row r="888" spans="1:1" ht="15.6">
      <c r="A888" s="136"/>
    </row>
    <row r="889" spans="1:1" ht="15.6">
      <c r="A889" s="136"/>
    </row>
    <row r="890" spans="1:1" ht="15.6">
      <c r="A890" s="136"/>
    </row>
    <row r="891" spans="1:1" ht="15.6">
      <c r="A891" s="136"/>
    </row>
    <row r="892" spans="1:1" ht="15.6">
      <c r="A892" s="136"/>
    </row>
    <row r="893" spans="1:1" ht="15.6">
      <c r="A893" s="136"/>
    </row>
    <row r="894" spans="1:1" ht="15.6">
      <c r="A894" s="136"/>
    </row>
    <row r="895" spans="1:1" ht="15.6">
      <c r="A895" s="136"/>
    </row>
    <row r="896" spans="1:1" ht="15.6">
      <c r="A896" s="136"/>
    </row>
    <row r="897" spans="1:1" ht="15.6">
      <c r="A897" s="136"/>
    </row>
    <row r="898" spans="1:1" ht="15.6">
      <c r="A898" s="136"/>
    </row>
    <row r="899" spans="1:1" ht="15.6">
      <c r="A899" s="136"/>
    </row>
    <row r="900" spans="1:1" ht="15.6">
      <c r="A900" s="136"/>
    </row>
    <row r="901" spans="1:1" ht="15.6">
      <c r="A901" s="136"/>
    </row>
    <row r="902" spans="1:1" ht="15.6">
      <c r="A902" s="136"/>
    </row>
    <row r="903" spans="1:1" ht="15.6">
      <c r="A903" s="136"/>
    </row>
    <row r="904" spans="1:1" ht="15.6">
      <c r="A904" s="136"/>
    </row>
    <row r="905" spans="1:1" ht="15.6">
      <c r="A905" s="136"/>
    </row>
    <row r="906" spans="1:1" ht="15.6">
      <c r="A906" s="136"/>
    </row>
    <row r="907" spans="1:1" ht="15.6">
      <c r="A907" s="136"/>
    </row>
    <row r="908" spans="1:1" ht="15.6">
      <c r="A908" s="136"/>
    </row>
    <row r="909" spans="1:1" ht="15.6">
      <c r="A909" s="136"/>
    </row>
    <row r="910" spans="1:1" ht="15.6">
      <c r="A910" s="136"/>
    </row>
    <row r="911" spans="1:1" ht="15.6">
      <c r="A911" s="136"/>
    </row>
    <row r="912" spans="1:1" ht="15.6">
      <c r="A912" s="136"/>
    </row>
    <row r="913" spans="1:1" ht="15.6">
      <c r="A913" s="136"/>
    </row>
    <row r="914" spans="1:1" ht="15.6">
      <c r="A914" s="136"/>
    </row>
    <row r="915" spans="1:1" ht="15.6">
      <c r="A915" s="136"/>
    </row>
    <row r="916" spans="1:1" ht="15.6">
      <c r="A916" s="136"/>
    </row>
    <row r="917" spans="1:1" ht="15.6">
      <c r="A917" s="136"/>
    </row>
    <row r="918" spans="1:1" ht="15.6">
      <c r="A918" s="136"/>
    </row>
    <row r="919" spans="1:1" ht="15.6">
      <c r="A919" s="136"/>
    </row>
    <row r="920" spans="1:1" ht="15.6">
      <c r="A920" s="136"/>
    </row>
    <row r="921" spans="1:1" ht="15.6">
      <c r="A921" s="136"/>
    </row>
    <row r="922" spans="1:1" ht="15.6">
      <c r="A922" s="136"/>
    </row>
    <row r="923" spans="1:1" ht="15.6">
      <c r="A923" s="136"/>
    </row>
    <row r="924" spans="1:1" ht="15.6">
      <c r="A924" s="136"/>
    </row>
    <row r="925" spans="1:1" ht="15.6">
      <c r="A925" s="136"/>
    </row>
    <row r="926" spans="1:1" ht="15.6">
      <c r="A926" s="136"/>
    </row>
    <row r="927" spans="1:1" ht="15.6">
      <c r="A927" s="136"/>
    </row>
    <row r="928" spans="1:1" ht="15.6">
      <c r="A928" s="136"/>
    </row>
    <row r="929" spans="1:1" ht="15.6">
      <c r="A929" s="136"/>
    </row>
    <row r="930" spans="1:1" ht="15.6">
      <c r="A930" s="136"/>
    </row>
    <row r="931" spans="1:1" ht="15.6">
      <c r="A931" s="136"/>
    </row>
    <row r="932" spans="1:1" ht="15.6">
      <c r="A932" s="136"/>
    </row>
    <row r="933" spans="1:1" ht="15.6">
      <c r="A933" s="136"/>
    </row>
    <row r="934" spans="1:1" ht="15.6">
      <c r="A934" s="136"/>
    </row>
    <row r="935" spans="1:1" ht="15.6">
      <c r="A935" s="136"/>
    </row>
    <row r="936" spans="1:1" ht="15.6">
      <c r="A936" s="136"/>
    </row>
    <row r="937" spans="1:1" ht="15.6">
      <c r="A937" s="136"/>
    </row>
    <row r="938" spans="1:1" ht="15.6">
      <c r="A938" s="136"/>
    </row>
    <row r="939" spans="1:1" ht="15.6">
      <c r="A939" s="136"/>
    </row>
    <row r="940" spans="1:1" ht="15.6">
      <c r="A940" s="136"/>
    </row>
    <row r="941" spans="1:1" ht="15.6">
      <c r="A941" s="136"/>
    </row>
    <row r="942" spans="1:1" ht="15.6">
      <c r="A942" s="136"/>
    </row>
    <row r="943" spans="1:1" ht="15.6">
      <c r="A943" s="136"/>
    </row>
    <row r="944" spans="1:1" ht="15.6">
      <c r="A944" s="136"/>
    </row>
    <row r="945" spans="1:1" ht="15.6">
      <c r="A945" s="136"/>
    </row>
    <row r="946" spans="1:1" ht="15.6">
      <c r="A946" s="136"/>
    </row>
    <row r="947" spans="1:1" ht="15.6">
      <c r="A947" s="136"/>
    </row>
    <row r="948" spans="1:1" ht="15.6">
      <c r="A948" s="136"/>
    </row>
    <row r="949" spans="1:1" ht="15.6">
      <c r="A949" s="136"/>
    </row>
    <row r="950" spans="1:1" ht="15.6">
      <c r="A950" s="136"/>
    </row>
    <row r="951" spans="1:1" ht="15.6">
      <c r="A951" s="136"/>
    </row>
    <row r="952" spans="1:1" ht="15.6">
      <c r="A952" s="136"/>
    </row>
    <row r="953" spans="1:1" ht="15.6">
      <c r="A953" s="136"/>
    </row>
    <row r="954" spans="1:1" ht="15.6">
      <c r="A954" s="136"/>
    </row>
    <row r="955" spans="1:1" ht="15.6">
      <c r="A955" s="136"/>
    </row>
    <row r="956" spans="1:1" ht="15.6">
      <c r="A956" s="136"/>
    </row>
    <row r="957" spans="1:1" ht="15.6">
      <c r="A957" s="136"/>
    </row>
    <row r="958" spans="1:1" ht="15.6">
      <c r="A958" s="136"/>
    </row>
    <row r="959" spans="1:1" ht="15.6">
      <c r="A959" s="136"/>
    </row>
    <row r="960" spans="1:1" ht="15.6">
      <c r="A960" s="136"/>
    </row>
    <row r="961" spans="1:1" ht="15.6">
      <c r="A961" s="136"/>
    </row>
    <row r="962" spans="1:1" ht="15.6">
      <c r="A962" s="136"/>
    </row>
    <row r="963" spans="1:1" ht="15.6">
      <c r="A963" s="136"/>
    </row>
    <row r="964" spans="1:1" ht="15.6">
      <c r="A964" s="136"/>
    </row>
    <row r="965" spans="1:1" ht="15.6">
      <c r="A965" s="136"/>
    </row>
    <row r="966" spans="1:1" ht="15.6">
      <c r="A966" s="136"/>
    </row>
    <row r="967" spans="1:1" ht="15.6">
      <c r="A967" s="136"/>
    </row>
    <row r="968" spans="1:1" ht="15.6">
      <c r="A968" s="136"/>
    </row>
    <row r="969" spans="1:1" ht="15.6">
      <c r="A969" s="136"/>
    </row>
    <row r="970" spans="1:1" ht="15.6">
      <c r="A970" s="136"/>
    </row>
    <row r="971" spans="1:1" ht="15.6">
      <c r="A971" s="136"/>
    </row>
    <row r="972" spans="1:1" ht="15.6">
      <c r="A972" s="136"/>
    </row>
    <row r="973" spans="1:1" ht="15.6">
      <c r="A973" s="136"/>
    </row>
    <row r="974" spans="1:1" ht="15.6">
      <c r="A974" s="136"/>
    </row>
    <row r="975" spans="1:1" ht="15.6">
      <c r="A975" s="136"/>
    </row>
    <row r="976" spans="1:1" ht="15.6">
      <c r="A976" s="136"/>
    </row>
    <row r="977" spans="1:1" ht="15.6">
      <c r="A977" s="136"/>
    </row>
    <row r="978" spans="1:1" ht="15.6">
      <c r="A978" s="136"/>
    </row>
    <row r="979" spans="1:1" ht="15.6">
      <c r="A979" s="136"/>
    </row>
    <row r="980" spans="1:1" ht="15.6">
      <c r="A980" s="136"/>
    </row>
    <row r="981" spans="1:1" ht="15.6">
      <c r="A981" s="136"/>
    </row>
    <row r="982" spans="1:1" ht="15.6">
      <c r="A982" s="136"/>
    </row>
    <row r="983" spans="1:1" ht="15.6">
      <c r="A983" s="136"/>
    </row>
    <row r="984" spans="1:1" ht="15.6">
      <c r="A984" s="136"/>
    </row>
    <row r="985" spans="1:1" ht="15.6">
      <c r="A985" s="136"/>
    </row>
    <row r="986" spans="1:1" ht="15.6">
      <c r="A986" s="136"/>
    </row>
    <row r="987" spans="1:1" ht="15.6">
      <c r="A987" s="136"/>
    </row>
    <row r="988" spans="1:1" ht="15.6">
      <c r="A988" s="136"/>
    </row>
    <row r="989" spans="1:1" ht="15.6">
      <c r="A989" s="136"/>
    </row>
    <row r="990" spans="1:1" ht="15.6">
      <c r="A990" s="136"/>
    </row>
    <row r="991" spans="1:1" ht="15.6">
      <c r="A991" s="136"/>
    </row>
    <row r="992" spans="1:1" ht="15.6">
      <c r="A992" s="136"/>
    </row>
    <row r="993" spans="1:1" ht="15.6">
      <c r="A993" s="136"/>
    </row>
    <row r="994" spans="1:1" ht="15.6">
      <c r="A994" s="136"/>
    </row>
    <row r="995" spans="1:1" ht="15.6">
      <c r="A995" s="136"/>
    </row>
    <row r="996" spans="1:1" ht="15.6">
      <c r="A996" s="136"/>
    </row>
    <row r="997" spans="1:1" ht="15.6">
      <c r="A997" s="136"/>
    </row>
    <row r="998" spans="1:1" ht="15.6">
      <c r="A998" s="136"/>
    </row>
    <row r="999" spans="1:1" ht="15.6">
      <c r="A999" s="136"/>
    </row>
    <row r="1000" spans="1:1" ht="15.6">
      <c r="A1000" s="136"/>
    </row>
    <row r="1001" spans="1:1" ht="15.6">
      <c r="A1001" s="136"/>
    </row>
    <row r="1002" spans="1:1" ht="15.6">
      <c r="A1002" s="136"/>
    </row>
    <row r="1003" spans="1:1" ht="15.6">
      <c r="A1003" s="136"/>
    </row>
    <row r="1004" spans="1:1" ht="15.6">
      <c r="A1004" s="136"/>
    </row>
    <row r="1005" spans="1:1" ht="15.6">
      <c r="A1005" s="136"/>
    </row>
  </sheetData>
  <mergeCells count="16">
    <mergeCell ref="A321:L321"/>
    <mergeCell ref="B352:G352"/>
    <mergeCell ref="E408:G408"/>
    <mergeCell ref="F409:G409"/>
    <mergeCell ref="A337:C337"/>
    <mergeCell ref="A367:B367"/>
    <mergeCell ref="A373:E373"/>
    <mergeCell ref="I373:L373"/>
    <mergeCell ref="A390:H390"/>
    <mergeCell ref="A408:C408"/>
    <mergeCell ref="B409:C409"/>
    <mergeCell ref="A1:L1"/>
    <mergeCell ref="O1:Z1"/>
    <mergeCell ref="A281:L281"/>
    <mergeCell ref="O281:Z281"/>
    <mergeCell ref="A305:L305"/>
  </mergeCells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"/>
  <sheetViews>
    <sheetView workbookViewId="0"/>
  </sheetViews>
  <sheetFormatPr defaultColWidth="11.19921875" defaultRowHeight="15" customHeight="1"/>
  <sheetData>
    <row r="1" spans="1:1">
      <c r="A1" s="22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  <outlinePr summaryBelow="0" summaryRight="0"/>
  </sheetPr>
  <dimension ref="A1:AW656"/>
  <sheetViews>
    <sheetView topLeftCell="L1" workbookViewId="0">
      <pane ySplit="1" topLeftCell="A17" activePane="bottomLeft" state="frozen"/>
      <selection pane="bottomLeft" activeCell="AM388" sqref="AM20:AM388"/>
    </sheetView>
  </sheetViews>
  <sheetFormatPr defaultColWidth="11.19921875" defaultRowHeight="15" customHeight="1"/>
  <cols>
    <col min="1" max="1" width="10.8984375" customWidth="1"/>
  </cols>
  <sheetData>
    <row r="1" spans="1:49" ht="27.75" customHeight="1">
      <c r="A1" s="440" t="s">
        <v>168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223"/>
      <c r="N1" s="440" t="s">
        <v>169</v>
      </c>
      <c r="O1" s="428"/>
      <c r="P1" s="428"/>
      <c r="Q1" s="428"/>
      <c r="R1" s="428"/>
      <c r="S1" s="428"/>
      <c r="T1" s="428"/>
      <c r="U1" s="428"/>
      <c r="V1" s="428"/>
      <c r="W1" s="428"/>
      <c r="X1" s="428"/>
      <c r="Y1" s="428"/>
      <c r="Z1" s="223"/>
      <c r="AA1" s="223"/>
      <c r="AB1" s="440" t="s">
        <v>170</v>
      </c>
      <c r="AC1" s="428"/>
      <c r="AD1" s="428"/>
      <c r="AE1" s="428"/>
      <c r="AF1" s="428"/>
      <c r="AG1" s="428"/>
      <c r="AH1" s="428"/>
      <c r="AI1" s="428"/>
      <c r="AJ1" s="428"/>
      <c r="AK1" s="428"/>
      <c r="AL1" s="428"/>
      <c r="AM1" s="428"/>
      <c r="AN1" s="129"/>
      <c r="AO1" s="129"/>
      <c r="AP1" s="129"/>
      <c r="AQ1" s="129"/>
      <c r="AR1" s="129"/>
      <c r="AS1" s="129"/>
      <c r="AT1" s="129"/>
      <c r="AU1" s="129"/>
      <c r="AV1" s="129"/>
      <c r="AW1" s="129"/>
    </row>
    <row r="2" spans="1:49" ht="15.6">
      <c r="A2" s="1" t="s">
        <v>0</v>
      </c>
      <c r="B2" s="224" t="s">
        <v>4</v>
      </c>
      <c r="C2" s="224" t="s">
        <v>7</v>
      </c>
      <c r="D2" s="224" t="s">
        <v>10</v>
      </c>
      <c r="E2" s="224" t="s">
        <v>13</v>
      </c>
      <c r="F2" s="224" t="s">
        <v>16</v>
      </c>
      <c r="G2" s="224" t="s">
        <v>19</v>
      </c>
      <c r="H2" s="224" t="s">
        <v>22</v>
      </c>
      <c r="I2" s="224" t="s">
        <v>25</v>
      </c>
      <c r="J2" s="224" t="s">
        <v>28</v>
      </c>
      <c r="K2" s="2" t="s">
        <v>31</v>
      </c>
      <c r="L2" s="62" t="s">
        <v>34</v>
      </c>
      <c r="M2" s="116"/>
      <c r="N2" s="225" t="s">
        <v>0</v>
      </c>
      <c r="O2" s="148" t="s">
        <v>111</v>
      </c>
      <c r="P2" s="226" t="s">
        <v>112</v>
      </c>
      <c r="Q2" s="226" t="s">
        <v>113</v>
      </c>
      <c r="R2" s="226" t="s">
        <v>114</v>
      </c>
      <c r="S2" s="226" t="s">
        <v>115</v>
      </c>
      <c r="T2" s="226" t="s">
        <v>116</v>
      </c>
      <c r="U2" s="226" t="s">
        <v>117</v>
      </c>
      <c r="V2" s="226" t="s">
        <v>118</v>
      </c>
      <c r="W2" s="226" t="s">
        <v>119</v>
      </c>
      <c r="X2" s="226" t="s">
        <v>120</v>
      </c>
      <c r="Y2" s="148" t="s">
        <v>121</v>
      </c>
      <c r="Z2" s="116"/>
      <c r="AA2" s="116"/>
      <c r="AB2" s="225" t="s">
        <v>0</v>
      </c>
      <c r="AC2" s="148" t="s">
        <v>111</v>
      </c>
      <c r="AD2" s="226" t="s">
        <v>112</v>
      </c>
      <c r="AE2" s="226" t="s">
        <v>113</v>
      </c>
      <c r="AF2" s="226" t="s">
        <v>114</v>
      </c>
      <c r="AG2" s="226" t="s">
        <v>115</v>
      </c>
      <c r="AH2" s="226" t="s">
        <v>116</v>
      </c>
      <c r="AI2" s="226" t="s">
        <v>117</v>
      </c>
      <c r="AJ2" s="226" t="s">
        <v>118</v>
      </c>
      <c r="AK2" s="226" t="s">
        <v>119</v>
      </c>
      <c r="AL2" s="226" t="s">
        <v>120</v>
      </c>
      <c r="AM2" s="148" t="s">
        <v>121</v>
      </c>
      <c r="AN2" s="148"/>
      <c r="AO2" s="148"/>
      <c r="AP2" s="148"/>
      <c r="AQ2" s="148"/>
      <c r="AR2" s="148"/>
      <c r="AS2" s="148"/>
      <c r="AT2" s="148"/>
      <c r="AU2" s="148"/>
      <c r="AV2" s="148"/>
      <c r="AW2" s="148"/>
    </row>
    <row r="3" spans="1:49" ht="15.6">
      <c r="A3" s="227">
        <v>45202</v>
      </c>
      <c r="B3" s="5">
        <v>3514.6976649999997</v>
      </c>
      <c r="C3" s="5">
        <v>16977.6934</v>
      </c>
      <c r="D3" s="5">
        <v>30862.177114999999</v>
      </c>
      <c r="E3" s="5">
        <v>5283.3715249999996</v>
      </c>
      <c r="F3" s="5">
        <v>7832.9798900000005</v>
      </c>
      <c r="G3" s="5">
        <v>25623.120915</v>
      </c>
      <c r="H3" s="5">
        <v>3090.25533</v>
      </c>
      <c r="I3" s="5">
        <v>16439.016005000001</v>
      </c>
      <c r="J3" s="5">
        <v>18604.558219999999</v>
      </c>
      <c r="K3" s="5">
        <v>12282.238519999999</v>
      </c>
      <c r="L3" s="39">
        <v>416509.89179999998</v>
      </c>
      <c r="N3" s="227">
        <v>45202</v>
      </c>
      <c r="AB3" s="227">
        <v>45202</v>
      </c>
    </row>
    <row r="4" spans="1:49" ht="15.6">
      <c r="A4" s="227">
        <v>45203</v>
      </c>
      <c r="B4" s="5">
        <v>3566.6884610000002</v>
      </c>
      <c r="C4" s="5">
        <v>17238.828782000001</v>
      </c>
      <c r="D4" s="5">
        <v>31661.432915000001</v>
      </c>
      <c r="E4" s="5">
        <v>5305.8585650000005</v>
      </c>
      <c r="F4" s="5">
        <v>7873.9139639999994</v>
      </c>
      <c r="G4" s="5">
        <v>25814.565385000002</v>
      </c>
      <c r="H4" s="5">
        <v>3081.2694080000001</v>
      </c>
      <c r="I4" s="5">
        <v>16184.605808</v>
      </c>
      <c r="J4" s="5">
        <v>18536.257621000001</v>
      </c>
      <c r="K4" s="5">
        <v>12606.9979</v>
      </c>
      <c r="L4" s="39">
        <v>423252.65590000001</v>
      </c>
      <c r="N4" s="227">
        <v>45203</v>
      </c>
      <c r="AB4" s="227">
        <v>45203</v>
      </c>
    </row>
    <row r="5" spans="1:49" ht="15.6">
      <c r="A5" s="227">
        <v>45204</v>
      </c>
      <c r="B5" s="5">
        <v>3569.457895</v>
      </c>
      <c r="C5" s="5">
        <v>17395.761504999999</v>
      </c>
      <c r="D5" s="5">
        <v>31762.108480000003</v>
      </c>
      <c r="E5" s="5">
        <v>5278.1033850000003</v>
      </c>
      <c r="F5" s="5">
        <v>8036.998955</v>
      </c>
      <c r="G5" s="5">
        <v>25774.887380000004</v>
      </c>
      <c r="H5" s="5">
        <v>3014.4962049999999</v>
      </c>
      <c r="I5" s="5">
        <v>16300.756450000001</v>
      </c>
      <c r="J5" s="5">
        <v>18527.565094999998</v>
      </c>
      <c r="K5" s="5">
        <v>12527.414779999999</v>
      </c>
      <c r="L5" s="39">
        <v>423500.4155</v>
      </c>
      <c r="N5" s="227">
        <v>45204</v>
      </c>
      <c r="AB5" s="227">
        <v>45204</v>
      </c>
    </row>
    <row r="6" spans="1:49" ht="15.6">
      <c r="A6" s="227">
        <v>45205</v>
      </c>
      <c r="B6" s="5">
        <v>3607.2816779999994</v>
      </c>
      <c r="C6" s="5">
        <v>17691.528738000001</v>
      </c>
      <c r="D6" s="5">
        <v>32620.033211999998</v>
      </c>
      <c r="E6" s="5">
        <v>5327.6928900000003</v>
      </c>
      <c r="F6" s="5">
        <v>8267.1440279999988</v>
      </c>
      <c r="G6" s="5">
        <v>25706.491979999995</v>
      </c>
      <c r="H6" s="5">
        <v>3079.9945799999996</v>
      </c>
      <c r="I6" s="5">
        <v>16170.469925999998</v>
      </c>
      <c r="J6" s="5">
        <v>18677.326355999998</v>
      </c>
      <c r="K6" s="5">
        <v>12754.566551999998</v>
      </c>
      <c r="L6" s="39">
        <v>429454.90769999998</v>
      </c>
      <c r="N6" s="227">
        <v>45205</v>
      </c>
      <c r="AB6" s="227">
        <v>45205</v>
      </c>
    </row>
    <row r="7" spans="1:49" ht="15.6">
      <c r="A7" s="227">
        <v>45209</v>
      </c>
      <c r="B7" s="5">
        <v>3692.5375140000001</v>
      </c>
      <c r="C7" s="5">
        <v>18081.574722000001</v>
      </c>
      <c r="D7" s="5">
        <v>33285.544721999999</v>
      </c>
      <c r="E7" s="5">
        <v>5460.252426</v>
      </c>
      <c r="F7" s="5">
        <v>8614.5694019999992</v>
      </c>
      <c r="G7" s="5">
        <v>26028.183042000004</v>
      </c>
      <c r="H7" s="5">
        <v>3190.8065040000001</v>
      </c>
      <c r="I7" s="5">
        <v>16880.461092000001</v>
      </c>
      <c r="J7" s="5">
        <v>19616.162094000003</v>
      </c>
      <c r="K7" s="5">
        <v>13124.066903999999</v>
      </c>
      <c r="L7" s="39">
        <v>441750.33480000001</v>
      </c>
      <c r="N7" s="227">
        <v>45209</v>
      </c>
      <c r="AB7" s="227">
        <v>45209</v>
      </c>
    </row>
    <row r="8" spans="1:49" ht="15.6">
      <c r="A8" s="227">
        <v>45210</v>
      </c>
      <c r="B8" s="5">
        <v>3685.5991120000003</v>
      </c>
      <c r="C8" s="5">
        <v>17968.295020000001</v>
      </c>
      <c r="D8" s="5">
        <v>33220.359457999999</v>
      </c>
      <c r="E8" s="5">
        <v>5362.5067339999996</v>
      </c>
      <c r="F8" s="5">
        <v>8479.4762649999993</v>
      </c>
      <c r="G8" s="5">
        <v>25529.369554000001</v>
      </c>
      <c r="H8" s="5">
        <v>3095.9832019999999</v>
      </c>
      <c r="I8" s="5">
        <v>16099.51239</v>
      </c>
      <c r="J8" s="5">
        <v>19594.235842999999</v>
      </c>
      <c r="K8" s="5">
        <v>13174.417867000002</v>
      </c>
      <c r="L8" s="39">
        <v>437410.06060000003</v>
      </c>
      <c r="N8" s="227">
        <v>45210</v>
      </c>
      <c r="AB8" s="227">
        <v>45210</v>
      </c>
    </row>
    <row r="9" spans="1:49" ht="15.6">
      <c r="A9" s="227">
        <v>45211</v>
      </c>
      <c r="B9" s="5">
        <v>3683.2926720000005</v>
      </c>
      <c r="C9" s="5">
        <v>18067.530368</v>
      </c>
      <c r="D9" s="5">
        <v>33109.641728000002</v>
      </c>
      <c r="E9" s="5">
        <v>5383.9660800000001</v>
      </c>
      <c r="F9" s="5">
        <v>8433.3804799999998</v>
      </c>
      <c r="G9" s="5">
        <v>25199.160832000001</v>
      </c>
      <c r="H9" s="5">
        <v>3031.417856</v>
      </c>
      <c r="I9" s="5">
        <v>16119.904383999999</v>
      </c>
      <c r="J9" s="5">
        <v>19126.32704</v>
      </c>
      <c r="K9" s="5">
        <v>13230.459264000001</v>
      </c>
      <c r="L9" s="39">
        <v>434877.48749999999</v>
      </c>
      <c r="N9" s="227">
        <v>45211</v>
      </c>
      <c r="AB9" s="227">
        <v>45211</v>
      </c>
    </row>
    <row r="10" spans="1:49" ht="15.6">
      <c r="A10" s="227">
        <v>45212</v>
      </c>
      <c r="B10" s="5">
        <v>3488.9029559999999</v>
      </c>
      <c r="C10" s="5">
        <v>17347.519979999997</v>
      </c>
      <c r="D10" s="5">
        <v>31788.105804000003</v>
      </c>
      <c r="E10" s="5">
        <v>5215.4103960000002</v>
      </c>
      <c r="F10" s="5">
        <v>8181.511379999999</v>
      </c>
      <c r="G10" s="5">
        <v>23554.217231999999</v>
      </c>
      <c r="H10" s="5">
        <v>2876.8657680000001</v>
      </c>
      <c r="I10" s="5">
        <v>15912.966887999999</v>
      </c>
      <c r="J10" s="5">
        <v>17935.308467999999</v>
      </c>
      <c r="K10" s="5">
        <v>12588.955091999998</v>
      </c>
      <c r="L10" s="39">
        <v>419772.15549999999</v>
      </c>
      <c r="N10" s="227">
        <v>45212</v>
      </c>
      <c r="AB10" s="227">
        <v>45212</v>
      </c>
    </row>
    <row r="11" spans="1:49" ht="15.6">
      <c r="A11" s="227">
        <v>45216</v>
      </c>
      <c r="B11" s="5">
        <v>3508.1511900000005</v>
      </c>
      <c r="C11" s="5">
        <v>17234.303475000001</v>
      </c>
      <c r="D11" s="5">
        <v>32304.955190000001</v>
      </c>
      <c r="E11" s="5">
        <v>5247.6338100000003</v>
      </c>
      <c r="F11" s="5">
        <v>8386.0963000000011</v>
      </c>
      <c r="G11" s="5">
        <v>24129.970595000003</v>
      </c>
      <c r="H11" s="5">
        <v>2950.6995449999999</v>
      </c>
      <c r="I11" s="5">
        <v>16304.244535000002</v>
      </c>
      <c r="J11" s="5">
        <v>18056.374400000001</v>
      </c>
      <c r="K11" s="5">
        <v>12790.256155000001</v>
      </c>
      <c r="L11" s="39">
        <v>425453.32179999998</v>
      </c>
      <c r="N11" s="227">
        <v>45216</v>
      </c>
      <c r="AB11" s="227">
        <v>45216</v>
      </c>
    </row>
    <row r="12" spans="1:49" ht="15.6">
      <c r="A12" s="227">
        <v>45217</v>
      </c>
      <c r="B12" s="5">
        <v>3469.4043120000001</v>
      </c>
      <c r="C12" s="5">
        <v>17117.285472</v>
      </c>
      <c r="D12" s="5">
        <v>32134.822038000002</v>
      </c>
      <c r="E12" s="5">
        <v>5234.2836660000003</v>
      </c>
      <c r="F12" s="5">
        <v>8243.2423440000002</v>
      </c>
      <c r="G12" s="5">
        <v>23714.410338000002</v>
      </c>
      <c r="H12" s="5">
        <v>2869.7541839999999</v>
      </c>
      <c r="I12" s="5">
        <v>16443.652535999998</v>
      </c>
      <c r="J12" s="5">
        <v>18076.141602</v>
      </c>
      <c r="K12" s="5">
        <v>12472.917353999999</v>
      </c>
      <c r="L12" s="39">
        <v>420008.1887</v>
      </c>
      <c r="N12" s="227">
        <v>45217</v>
      </c>
      <c r="AB12" s="227">
        <v>45217</v>
      </c>
    </row>
    <row r="13" spans="1:49" ht="15.6">
      <c r="A13" s="227">
        <v>45218</v>
      </c>
      <c r="B13" s="5">
        <v>3473.2735080000002</v>
      </c>
      <c r="C13" s="5">
        <v>17084.961304</v>
      </c>
      <c r="D13" s="5">
        <v>32261.423567999998</v>
      </c>
      <c r="E13" s="5">
        <v>5191.8963679999997</v>
      </c>
      <c r="F13" s="5">
        <v>8106.2523000000001</v>
      </c>
      <c r="G13" s="5">
        <v>23689.731196000001</v>
      </c>
      <c r="H13" s="5">
        <v>2855.9324919999999</v>
      </c>
      <c r="I13" s="5">
        <v>16465.672839999999</v>
      </c>
      <c r="J13" s="5">
        <v>17798.700996</v>
      </c>
      <c r="K13" s="5">
        <v>12502.61616</v>
      </c>
      <c r="L13" s="39">
        <v>416559.12719999999</v>
      </c>
      <c r="N13" s="227">
        <v>45218</v>
      </c>
      <c r="AB13" s="227">
        <v>45218</v>
      </c>
    </row>
    <row r="14" spans="1:49" ht="15.6">
      <c r="A14" s="227">
        <v>45219</v>
      </c>
      <c r="B14" s="5">
        <v>3397.974408</v>
      </c>
      <c r="C14" s="5">
        <v>16822.503312000001</v>
      </c>
      <c r="D14" s="5">
        <v>31787.408358000001</v>
      </c>
      <c r="E14" s="5">
        <v>5150.4806820000003</v>
      </c>
      <c r="F14" s="5">
        <v>8042.4566100000011</v>
      </c>
      <c r="G14" s="5">
        <v>23414.106588000002</v>
      </c>
      <c r="H14" s="5">
        <v>2886.1374839999999</v>
      </c>
      <c r="I14" s="5">
        <v>16233.793542000001</v>
      </c>
      <c r="J14" s="5">
        <v>17519.224296</v>
      </c>
      <c r="K14" s="5">
        <v>12179.967258000001</v>
      </c>
      <c r="L14" s="39">
        <v>411042.02679999999</v>
      </c>
      <c r="N14" s="227">
        <v>45219</v>
      </c>
      <c r="AB14" s="227">
        <v>45219</v>
      </c>
    </row>
    <row r="15" spans="1:49" ht="15.6">
      <c r="A15" s="227">
        <v>45223</v>
      </c>
      <c r="B15" s="5">
        <v>3275.9531790000005</v>
      </c>
      <c r="C15" s="5">
        <v>16426.172864</v>
      </c>
      <c r="D15" s="5">
        <v>31303.868293</v>
      </c>
      <c r="E15" s="5">
        <v>5020.4763809999995</v>
      </c>
      <c r="F15" s="5">
        <v>7819.1007360000003</v>
      </c>
      <c r="G15" s="5">
        <v>22889.053608000002</v>
      </c>
      <c r="H15" s="5">
        <v>2704.8633359999999</v>
      </c>
      <c r="I15" s="5">
        <v>14836.023865000001</v>
      </c>
      <c r="J15" s="5">
        <v>17270.969116</v>
      </c>
      <c r="K15" s="5">
        <v>12175.673336</v>
      </c>
      <c r="L15" s="39">
        <v>402289.7022</v>
      </c>
      <c r="N15" s="227">
        <v>45223</v>
      </c>
      <c r="AB15" s="227">
        <v>45223</v>
      </c>
    </row>
    <row r="16" spans="1:49" ht="15.6">
      <c r="A16" s="227">
        <v>45224</v>
      </c>
      <c r="B16" s="5">
        <v>3070.3403920000001</v>
      </c>
      <c r="C16" s="5">
        <v>16001.682640000001</v>
      </c>
      <c r="D16" s="5">
        <v>31860.276008000004</v>
      </c>
      <c r="E16" s="5">
        <v>4900.5737600000002</v>
      </c>
      <c r="F16" s="5">
        <v>7536.9702160000006</v>
      </c>
      <c r="G16" s="5">
        <v>21997.403704</v>
      </c>
      <c r="H16" s="5">
        <v>2713.0848240000005</v>
      </c>
      <c r="I16" s="5">
        <v>14577.336488000001</v>
      </c>
      <c r="J16" s="5">
        <v>16621.736152000001</v>
      </c>
      <c r="K16" s="5">
        <v>11352.684136</v>
      </c>
      <c r="L16" s="39">
        <v>391556.77860000002</v>
      </c>
      <c r="N16" s="227">
        <v>45224</v>
      </c>
      <c r="AB16" s="227">
        <v>45224</v>
      </c>
    </row>
    <row r="17" spans="1:39" ht="15.6">
      <c r="A17" s="227">
        <v>45225</v>
      </c>
      <c r="B17" s="5">
        <v>3029.2607640000001</v>
      </c>
      <c r="C17" s="5">
        <v>15545.920322999998</v>
      </c>
      <c r="D17" s="5">
        <v>30543.183022999998</v>
      </c>
      <c r="E17" s="5">
        <v>4785.1514589999997</v>
      </c>
      <c r="F17" s="5">
        <v>7431.5628459999998</v>
      </c>
      <c r="G17" s="5">
        <v>21231.839050999999</v>
      </c>
      <c r="H17" s="5">
        <v>2659.4524850000003</v>
      </c>
      <c r="I17" s="5">
        <v>14415.070825000001</v>
      </c>
      <c r="J17" s="5">
        <v>16682.358863000001</v>
      </c>
      <c r="K17" s="5">
        <v>11138.029198999999</v>
      </c>
      <c r="L17" s="39">
        <v>385385.87060000002</v>
      </c>
      <c r="N17" s="227">
        <v>45225</v>
      </c>
      <c r="AB17" s="227">
        <v>45225</v>
      </c>
    </row>
    <row r="18" spans="1:39" ht="15.6">
      <c r="A18" s="227">
        <v>45226</v>
      </c>
      <c r="B18" s="5">
        <v>3325.1792639999999</v>
      </c>
      <c r="C18" s="5">
        <v>15738.932352</v>
      </c>
      <c r="D18" s="5">
        <v>30857.551296000001</v>
      </c>
      <c r="E18" s="5">
        <v>4824.0360959999998</v>
      </c>
      <c r="F18" s="5">
        <v>7422.241728</v>
      </c>
      <c r="G18" s="5">
        <v>21410.636544000001</v>
      </c>
      <c r="H18" s="5">
        <v>2546.746752</v>
      </c>
      <c r="I18" s="5">
        <v>13505.616959999999</v>
      </c>
      <c r="J18" s="5">
        <v>16812.083903999999</v>
      </c>
      <c r="K18" s="5">
        <v>11951.558783999999</v>
      </c>
      <c r="L18" s="39">
        <v>385227.72499999998</v>
      </c>
      <c r="N18" s="227">
        <v>45226</v>
      </c>
      <c r="AB18" s="227">
        <v>45226</v>
      </c>
    </row>
    <row r="19" spans="1:39" ht="15.6">
      <c r="A19" s="227">
        <v>45230</v>
      </c>
      <c r="B19" s="5">
        <v>3403.3877499999999</v>
      </c>
      <c r="C19" s="5">
        <v>15923.192495000001</v>
      </c>
      <c r="D19" s="5">
        <v>31526.559785000001</v>
      </c>
      <c r="E19" s="5">
        <v>4860.7836550000002</v>
      </c>
      <c r="F19" s="5">
        <v>7607.7371650000005</v>
      </c>
      <c r="G19" s="5">
        <v>22387.764349999998</v>
      </c>
      <c r="H19" s="5">
        <v>2629.4666999999999</v>
      </c>
      <c r="I19" s="5">
        <v>13588.375254999999</v>
      </c>
      <c r="J19" s="5">
        <v>17419.750669999998</v>
      </c>
      <c r="K19" s="5">
        <v>12409.777415</v>
      </c>
      <c r="L19" s="39">
        <v>391044.59029999998</v>
      </c>
      <c r="N19" s="227">
        <v>45230</v>
      </c>
      <c r="AB19" s="227">
        <v>45230</v>
      </c>
    </row>
    <row r="20" spans="1:39" ht="15.6">
      <c r="A20" s="227">
        <v>45231</v>
      </c>
      <c r="B20" s="5">
        <v>3431.5227539999996</v>
      </c>
      <c r="C20" s="5">
        <v>16009.171721999999</v>
      </c>
      <c r="D20" s="5">
        <v>31846.261181999998</v>
      </c>
      <c r="E20" s="5">
        <v>4802.6594939999995</v>
      </c>
      <c r="F20" s="5">
        <v>7460.2721819999988</v>
      </c>
      <c r="G20" s="5">
        <v>22382.656997999999</v>
      </c>
      <c r="H20" s="5">
        <v>2576.6327999999999</v>
      </c>
      <c r="I20" s="5">
        <v>13249.413947999999</v>
      </c>
      <c r="J20" s="5">
        <v>17427.239987999998</v>
      </c>
      <c r="K20" s="5">
        <v>12607.0962</v>
      </c>
      <c r="L20" s="39">
        <v>389978.89559999999</v>
      </c>
      <c r="N20" s="227">
        <v>45231</v>
      </c>
      <c r="O20" s="113">
        <f t="shared" ref="O20:Y20" si="0">B20/B3-1</f>
        <v>-2.3664883562609429E-2</v>
      </c>
      <c r="P20" s="113">
        <f t="shared" si="0"/>
        <v>-5.7046717429824811E-2</v>
      </c>
      <c r="Q20" s="113">
        <f t="shared" si="0"/>
        <v>3.1886411102271417E-2</v>
      </c>
      <c r="R20" s="113">
        <f t="shared" si="0"/>
        <v>-9.0985846580228902E-2</v>
      </c>
      <c r="S20" s="113">
        <f t="shared" si="0"/>
        <v>-4.7581854317769956E-2</v>
      </c>
      <c r="T20" s="113">
        <f t="shared" si="0"/>
        <v>-0.12646640226807837</v>
      </c>
      <c r="U20" s="113">
        <f t="shared" si="0"/>
        <v>-0.16620714962086969</v>
      </c>
      <c r="V20" s="113">
        <f t="shared" si="0"/>
        <v>-0.19402633685798898</v>
      </c>
      <c r="W20" s="113">
        <f t="shared" si="0"/>
        <v>-6.328117110216458E-2</v>
      </c>
      <c r="X20" s="113">
        <f t="shared" si="0"/>
        <v>2.6449387012881465E-2</v>
      </c>
      <c r="Y20" s="113">
        <f t="shared" si="0"/>
        <v>-6.3698358003798972E-2</v>
      </c>
      <c r="AB20" s="227">
        <v>45231</v>
      </c>
      <c r="AC20" s="113">
        <f t="shared" ref="AC20:AM20" si="1">O20-O$393</f>
        <v>-1.6619673910932786E-2</v>
      </c>
      <c r="AD20" s="113">
        <f t="shared" si="1"/>
        <v>-6.8468614984007262E-2</v>
      </c>
      <c r="AE20" s="113">
        <f t="shared" si="1"/>
        <v>1.6400859126391221E-2</v>
      </c>
      <c r="AF20" s="113">
        <f t="shared" si="1"/>
        <v>-9.7663440024398487E-2</v>
      </c>
      <c r="AG20" s="113">
        <f t="shared" si="1"/>
        <v>-6.2442901796004611E-2</v>
      </c>
      <c r="AH20" s="113">
        <f t="shared" si="1"/>
        <v>-0.12044211330431008</v>
      </c>
      <c r="AI20" s="113">
        <f t="shared" si="1"/>
        <v>-0.19639749439596435</v>
      </c>
      <c r="AJ20" s="113">
        <f t="shared" si="1"/>
        <v>-0.18949972908049748</v>
      </c>
      <c r="AK20" s="113">
        <f t="shared" si="1"/>
        <v>-7.0334320588705729E-2</v>
      </c>
      <c r="AL20" s="113">
        <f t="shared" si="1"/>
        <v>2.521087708652274E-3</v>
      </c>
      <c r="AM20" s="113">
        <f t="shared" si="1"/>
        <v>-7.8388702608003971E-2</v>
      </c>
    </row>
    <row r="21" spans="1:39" ht="15.6">
      <c r="A21" s="227">
        <v>45232</v>
      </c>
      <c r="B21" s="5">
        <v>3516.6597700000002</v>
      </c>
      <c r="C21" s="5">
        <v>16563.747357</v>
      </c>
      <c r="D21" s="5">
        <v>32491.324432000001</v>
      </c>
      <c r="E21" s="5">
        <v>4920.525275</v>
      </c>
      <c r="F21" s="5">
        <v>7769.2995290000008</v>
      </c>
      <c r="G21" s="5">
        <v>23063.504725000003</v>
      </c>
      <c r="H21" s="5">
        <v>2686.4668800000004</v>
      </c>
      <c r="I21" s="5">
        <v>13876.347675999999</v>
      </c>
      <c r="J21" s="5">
        <v>17910.712001</v>
      </c>
      <c r="K21" s="5">
        <v>12879.183407</v>
      </c>
      <c r="L21" s="39">
        <v>402762.95020000002</v>
      </c>
      <c r="N21" s="227">
        <v>45232</v>
      </c>
      <c r="O21" s="113">
        <f t="shared" ref="O21:Y21" si="2">B21/B4-1</f>
        <v>-1.402665008369508E-2</v>
      </c>
      <c r="P21" s="113">
        <f t="shared" si="2"/>
        <v>-3.9160515690305431E-2</v>
      </c>
      <c r="Q21" s="113">
        <f t="shared" si="2"/>
        <v>2.6211432667244461E-2</v>
      </c>
      <c r="R21" s="113">
        <f t="shared" si="2"/>
        <v>-7.2624116395006211E-2</v>
      </c>
      <c r="S21" s="113">
        <f t="shared" si="2"/>
        <v>-1.328620499008526E-2</v>
      </c>
      <c r="T21" s="113">
        <f t="shared" si="2"/>
        <v>-0.10657009401361262</v>
      </c>
      <c r="U21" s="113">
        <f t="shared" si="2"/>
        <v>-0.12812983083366913</v>
      </c>
      <c r="V21" s="113">
        <f t="shared" si="2"/>
        <v>-0.14262059634835444</v>
      </c>
      <c r="W21" s="113">
        <f t="shared" si="2"/>
        <v>-3.3747136708507486E-2</v>
      </c>
      <c r="X21" s="113">
        <f t="shared" si="2"/>
        <v>2.1590033500362482E-2</v>
      </c>
      <c r="Y21" s="113">
        <f t="shared" si="2"/>
        <v>-4.8410105440285789E-2</v>
      </c>
      <c r="AB21" s="227">
        <v>45232</v>
      </c>
      <c r="AC21" s="113">
        <f t="shared" ref="AC21:AM21" si="3">O21-O$393</f>
        <v>-6.9814404320184369E-3</v>
      </c>
      <c r="AD21" s="113">
        <f t="shared" si="3"/>
        <v>-5.0582413244487888E-2</v>
      </c>
      <c r="AE21" s="113">
        <f t="shared" si="3"/>
        <v>1.0725880691364265E-2</v>
      </c>
      <c r="AF21" s="113">
        <f t="shared" si="3"/>
        <v>-7.9301709839175796E-2</v>
      </c>
      <c r="AG21" s="113">
        <f t="shared" si="3"/>
        <v>-2.8147252468319915E-2</v>
      </c>
      <c r="AH21" s="113">
        <f t="shared" si="3"/>
        <v>-0.10054580504984433</v>
      </c>
      <c r="AI21" s="113">
        <f t="shared" si="3"/>
        <v>-0.1583201756087638</v>
      </c>
      <c r="AJ21" s="113">
        <f t="shared" si="3"/>
        <v>-0.13809398857086294</v>
      </c>
      <c r="AK21" s="113">
        <f t="shared" si="3"/>
        <v>-4.0800286195048635E-2</v>
      </c>
      <c r="AL21" s="113">
        <f t="shared" si="3"/>
        <v>-2.3382658038667084E-3</v>
      </c>
      <c r="AM21" s="113">
        <f t="shared" si="3"/>
        <v>-6.3100450044490788E-2</v>
      </c>
    </row>
    <row r="22" spans="1:39" ht="15.6">
      <c r="A22" s="227">
        <v>45233</v>
      </c>
      <c r="B22" s="5">
        <v>3553.6182200000003</v>
      </c>
      <c r="C22" s="5">
        <v>16459.010450000002</v>
      </c>
      <c r="D22" s="5">
        <v>32871.434399999998</v>
      </c>
      <c r="E22" s="5">
        <v>4939.1007300000001</v>
      </c>
      <c r="F22" s="5">
        <v>7926.2271099999998</v>
      </c>
      <c r="G22" s="5">
        <v>23026.77522</v>
      </c>
      <c r="H22" s="5">
        <v>2773.7602099999999</v>
      </c>
      <c r="I22" s="5">
        <v>13753.266530000001</v>
      </c>
      <c r="J22" s="5">
        <v>18173.393650000002</v>
      </c>
      <c r="K22" s="5">
        <v>12913.7778</v>
      </c>
      <c r="L22" s="39">
        <v>406079.6128</v>
      </c>
      <c r="N22" s="227">
        <v>45233</v>
      </c>
      <c r="O22" s="113">
        <f t="shared" ref="O22:Y22" si="4">B22/B5-1</f>
        <v>-4.4375575972439574E-3</v>
      </c>
      <c r="P22" s="113">
        <f t="shared" si="4"/>
        <v>-5.3849384790125465E-2</v>
      </c>
      <c r="Q22" s="113">
        <f t="shared" si="4"/>
        <v>3.4926079315499958E-2</v>
      </c>
      <c r="R22" s="113">
        <f t="shared" si="4"/>
        <v>-6.4228119510394976E-2</v>
      </c>
      <c r="S22" s="113">
        <f t="shared" si="4"/>
        <v>-1.3782737265517042E-2</v>
      </c>
      <c r="T22" s="113">
        <f t="shared" si="4"/>
        <v>-0.10661975431684712</v>
      </c>
      <c r="U22" s="113">
        <f t="shared" si="4"/>
        <v>-7.9859445369578785E-2</v>
      </c>
      <c r="V22" s="113">
        <f t="shared" si="4"/>
        <v>-0.15628047249304189</v>
      </c>
      <c r="W22" s="113">
        <f t="shared" si="4"/>
        <v>-1.9115919614044463E-2</v>
      </c>
      <c r="X22" s="113">
        <f t="shared" si="4"/>
        <v>3.0841400782612327E-2</v>
      </c>
      <c r="Y22" s="113">
        <f t="shared" si="4"/>
        <v>-4.1135267079802862E-2</v>
      </c>
      <c r="AB22" s="227">
        <v>45233</v>
      </c>
      <c r="AC22" s="113">
        <f t="shared" ref="AC22:AM22" si="5">O22-O$393</f>
        <v>2.607652054432686E-3</v>
      </c>
      <c r="AD22" s="113">
        <f t="shared" si="5"/>
        <v>-6.5271282344307915E-2</v>
      </c>
      <c r="AE22" s="113">
        <f t="shared" si="5"/>
        <v>1.9440527339619762E-2</v>
      </c>
      <c r="AF22" s="113">
        <f t="shared" si="5"/>
        <v>-7.0905712954564562E-2</v>
      </c>
      <c r="AG22" s="113">
        <f t="shared" si="5"/>
        <v>-2.8643784743751698E-2</v>
      </c>
      <c r="AH22" s="113">
        <f t="shared" si="5"/>
        <v>-0.10059546535307883</v>
      </c>
      <c r="AI22" s="113">
        <f t="shared" si="5"/>
        <v>-0.11004979014467345</v>
      </c>
      <c r="AJ22" s="113">
        <f t="shared" si="5"/>
        <v>-0.15175386471555039</v>
      </c>
      <c r="AK22" s="113">
        <f t="shared" si="5"/>
        <v>-2.6169069100585612E-2</v>
      </c>
      <c r="AL22" s="113">
        <f t="shared" si="5"/>
        <v>6.9131014783831365E-3</v>
      </c>
      <c r="AM22" s="113">
        <f t="shared" si="5"/>
        <v>-5.5825611684007861E-2</v>
      </c>
    </row>
    <row r="23" spans="1:39" ht="15.6">
      <c r="A23" s="227">
        <v>45238</v>
      </c>
      <c r="B23" s="5">
        <v>3504.380592</v>
      </c>
      <c r="C23" s="5">
        <v>16901.797638999997</v>
      </c>
      <c r="D23" s="5">
        <v>33565.164319999996</v>
      </c>
      <c r="E23" s="5">
        <v>4898.0002999999997</v>
      </c>
      <c r="F23" s="5">
        <v>7809.0759499999995</v>
      </c>
      <c r="G23" s="5">
        <v>22675.893087</v>
      </c>
      <c r="H23" s="5">
        <v>2546.9601559999996</v>
      </c>
      <c r="I23" s="5">
        <v>13159.910239999999</v>
      </c>
      <c r="J23" s="5">
        <v>17727.988633000001</v>
      </c>
      <c r="K23" s="5">
        <v>13130.337408000001</v>
      </c>
      <c r="L23" s="39">
        <v>405035.05200000003</v>
      </c>
      <c r="N23" s="227">
        <v>45238</v>
      </c>
      <c r="O23" s="113">
        <f t="shared" ref="O23:Y23" si="6">B23/B6-1</f>
        <v>-2.8525935922212531E-2</v>
      </c>
      <c r="P23" s="113">
        <f t="shared" si="6"/>
        <v>-4.4638940517544135E-2</v>
      </c>
      <c r="Q23" s="113">
        <f t="shared" si="6"/>
        <v>2.8973946833760644E-2</v>
      </c>
      <c r="R23" s="113">
        <f t="shared" si="6"/>
        <v>-8.0652657514573955E-2</v>
      </c>
      <c r="S23" s="113">
        <f t="shared" si="6"/>
        <v>-5.5408261480454191E-2</v>
      </c>
      <c r="T23" s="113">
        <f t="shared" si="6"/>
        <v>-0.11789235557141919</v>
      </c>
      <c r="U23" s="113">
        <f t="shared" si="6"/>
        <v>-0.17306342922200857</v>
      </c>
      <c r="V23" s="113">
        <f t="shared" si="6"/>
        <v>-0.18617638818024784</v>
      </c>
      <c r="W23" s="113">
        <f t="shared" si="6"/>
        <v>-5.0828352244058017E-2</v>
      </c>
      <c r="X23" s="113">
        <f t="shared" si="6"/>
        <v>2.9461671979835291E-2</v>
      </c>
      <c r="Y23" s="113">
        <f t="shared" si="6"/>
        <v>-5.686244414060504E-2</v>
      </c>
      <c r="AB23" s="227">
        <v>45238</v>
      </c>
      <c r="AC23" s="113">
        <f t="shared" ref="AC23:AM23" si="7">O23-O$393</f>
        <v>-2.1480726270535887E-2</v>
      </c>
      <c r="AD23" s="113">
        <f t="shared" si="7"/>
        <v>-5.6060838071726592E-2</v>
      </c>
      <c r="AE23" s="113">
        <f t="shared" si="7"/>
        <v>1.3488394857880448E-2</v>
      </c>
      <c r="AF23" s="113">
        <f t="shared" si="7"/>
        <v>-8.7330250958743541E-2</v>
      </c>
      <c r="AG23" s="113">
        <f t="shared" si="7"/>
        <v>-7.0269308958688839E-2</v>
      </c>
      <c r="AH23" s="113">
        <f t="shared" si="7"/>
        <v>-0.1118680666076509</v>
      </c>
      <c r="AI23" s="113">
        <f t="shared" si="7"/>
        <v>-0.20325377399710323</v>
      </c>
      <c r="AJ23" s="113">
        <f t="shared" si="7"/>
        <v>-0.18164978040275634</v>
      </c>
      <c r="AK23" s="113">
        <f t="shared" si="7"/>
        <v>-5.7881501730599166E-2</v>
      </c>
      <c r="AL23" s="113">
        <f t="shared" si="7"/>
        <v>5.5333726756061005E-3</v>
      </c>
      <c r="AM23" s="113">
        <f t="shared" si="7"/>
        <v>-7.1552788744810039E-2</v>
      </c>
    </row>
    <row r="24" spans="1:39" ht="15.6">
      <c r="A24" s="227">
        <v>45239</v>
      </c>
      <c r="B24" s="5">
        <v>3485.0579399999997</v>
      </c>
      <c r="C24" s="5">
        <v>16817.709492999998</v>
      </c>
      <c r="D24" s="5">
        <v>33254.644136999996</v>
      </c>
      <c r="E24" s="5">
        <v>4794.2596000000003</v>
      </c>
      <c r="F24" s="5">
        <v>8329.1040819999998</v>
      </c>
      <c r="G24" s="5">
        <v>22237.066787</v>
      </c>
      <c r="H24" s="5">
        <v>2457.0580449999998</v>
      </c>
      <c r="I24" s="5">
        <v>13086.484762</v>
      </c>
      <c r="J24" s="5">
        <v>17824.504009</v>
      </c>
      <c r="K24" s="5">
        <v>12962.94038</v>
      </c>
      <c r="L24" s="39">
        <v>400813.93219999998</v>
      </c>
      <c r="N24" s="227">
        <v>45239</v>
      </c>
      <c r="O24" s="113">
        <f t="shared" ref="O24:Y24" si="8">B24/B7-1</f>
        <v>-5.6188887239020824E-2</v>
      </c>
      <c r="P24" s="113">
        <f t="shared" si="8"/>
        <v>-6.9897962341866626E-2</v>
      </c>
      <c r="Q24" s="113">
        <f t="shared" si="8"/>
        <v>-9.2834848454736996E-4</v>
      </c>
      <c r="R24" s="113">
        <f t="shared" si="8"/>
        <v>-0.12197106910822508</v>
      </c>
      <c r="S24" s="113">
        <f t="shared" si="8"/>
        <v>-3.3137503069361141E-2</v>
      </c>
      <c r="T24" s="113">
        <f t="shared" si="8"/>
        <v>-0.14565427978136336</v>
      </c>
      <c r="U24" s="113">
        <f t="shared" si="8"/>
        <v>-0.22995705257594656</v>
      </c>
      <c r="V24" s="113">
        <f t="shared" si="8"/>
        <v>-0.22475549153085905</v>
      </c>
      <c r="W24" s="113">
        <f t="shared" si="8"/>
        <v>-9.1335811583042381E-2</v>
      </c>
      <c r="X24" s="113">
        <f t="shared" si="8"/>
        <v>-1.2277179412342853E-2</v>
      </c>
      <c r="Y24" s="113">
        <f t="shared" si="8"/>
        <v>-9.2668639670717479E-2</v>
      </c>
      <c r="AB24" s="227">
        <v>45239</v>
      </c>
      <c r="AC24" s="113">
        <f t="shared" ref="AC24:AM24" si="9">O24-O$393</f>
        <v>-4.9143677587344184E-2</v>
      </c>
      <c r="AD24" s="113">
        <f t="shared" si="9"/>
        <v>-8.1319859896049076E-2</v>
      </c>
      <c r="AE24" s="113">
        <f t="shared" si="9"/>
        <v>-1.6413900460427566E-2</v>
      </c>
      <c r="AF24" s="113">
        <f t="shared" si="9"/>
        <v>-0.12864866255239465</v>
      </c>
      <c r="AG24" s="113">
        <f t="shared" si="9"/>
        <v>-4.7998550547595796E-2</v>
      </c>
      <c r="AH24" s="113">
        <f t="shared" si="9"/>
        <v>-0.13962999081759506</v>
      </c>
      <c r="AI24" s="113">
        <f t="shared" si="9"/>
        <v>-0.26014739735104125</v>
      </c>
      <c r="AJ24" s="113">
        <f t="shared" si="9"/>
        <v>-0.22022888375336755</v>
      </c>
      <c r="AK24" s="113">
        <f t="shared" si="9"/>
        <v>-9.838896106958353E-2</v>
      </c>
      <c r="AL24" s="113">
        <f t="shared" si="9"/>
        <v>-3.6205478716572044E-2</v>
      </c>
      <c r="AM24" s="113">
        <f t="shared" si="9"/>
        <v>-0.10735898427492248</v>
      </c>
    </row>
    <row r="25" spans="1:39" ht="15.6">
      <c r="A25" s="227">
        <v>45240</v>
      </c>
      <c r="B25" s="5">
        <v>3572.2676759999995</v>
      </c>
      <c r="C25" s="5">
        <v>17135.11824</v>
      </c>
      <c r="D25" s="5">
        <v>33982.506221999996</v>
      </c>
      <c r="E25" s="5">
        <v>4834.4198939999997</v>
      </c>
      <c r="F25" s="5">
        <v>8114.3609819999992</v>
      </c>
      <c r="G25" s="5">
        <v>22616.701397999997</v>
      </c>
      <c r="H25" s="5">
        <v>2468.22921</v>
      </c>
      <c r="I25" s="5">
        <v>13140.907469999998</v>
      </c>
      <c r="J25" s="5">
        <v>18077.365890000001</v>
      </c>
      <c r="K25" s="5">
        <v>13196.982695999999</v>
      </c>
      <c r="L25" s="39">
        <v>405878.00140000001</v>
      </c>
      <c r="N25" s="227">
        <v>45240</v>
      </c>
      <c r="O25" s="113">
        <f t="shared" ref="O25:Y25" si="10">B25/B8-1</f>
        <v>-3.0749800115537074E-2</v>
      </c>
      <c r="P25" s="113">
        <f t="shared" si="10"/>
        <v>-4.6369273159897251E-2</v>
      </c>
      <c r="Q25" s="113">
        <f t="shared" si="10"/>
        <v>2.2942158857840456E-2</v>
      </c>
      <c r="R25" s="113">
        <f t="shared" si="10"/>
        <v>-9.8477608736929234E-2</v>
      </c>
      <c r="S25" s="113">
        <f t="shared" si="10"/>
        <v>-4.3058706881114239E-2</v>
      </c>
      <c r="T25" s="113">
        <f t="shared" si="10"/>
        <v>-0.11409087677778706</v>
      </c>
      <c r="U25" s="113">
        <f t="shared" si="10"/>
        <v>-0.20276401745153916</v>
      </c>
      <c r="V25" s="113">
        <f t="shared" si="10"/>
        <v>-0.18376984646054872</v>
      </c>
      <c r="W25" s="113">
        <f t="shared" si="10"/>
        <v>-7.7414090814972858E-2</v>
      </c>
      <c r="X25" s="113">
        <f t="shared" si="10"/>
        <v>1.712776171804764E-3</v>
      </c>
      <c r="Y25" s="113">
        <f t="shared" si="10"/>
        <v>-7.2088097737731838E-2</v>
      </c>
      <c r="AB25" s="227">
        <v>45240</v>
      </c>
      <c r="AC25" s="113">
        <f t="shared" ref="AC25:AM25" si="11">O25-O$393</f>
        <v>-2.370459046386043E-2</v>
      </c>
      <c r="AD25" s="113">
        <f t="shared" si="11"/>
        <v>-5.7791170714079708E-2</v>
      </c>
      <c r="AE25" s="113">
        <f t="shared" si="11"/>
        <v>7.4566068819602593E-3</v>
      </c>
      <c r="AF25" s="113">
        <f t="shared" si="11"/>
        <v>-0.10515520218109882</v>
      </c>
      <c r="AG25" s="113">
        <f t="shared" si="11"/>
        <v>-5.7919754359348895E-2</v>
      </c>
      <c r="AH25" s="113">
        <f t="shared" si="11"/>
        <v>-0.10806658781401877</v>
      </c>
      <c r="AI25" s="113">
        <f t="shared" si="11"/>
        <v>-0.23295436222663382</v>
      </c>
      <c r="AJ25" s="113">
        <f t="shared" si="11"/>
        <v>-0.17924323868305722</v>
      </c>
      <c r="AK25" s="113">
        <f t="shared" si="11"/>
        <v>-8.4467240301514007E-2</v>
      </c>
      <c r="AL25" s="113">
        <f t="shared" si="11"/>
        <v>-2.2215523132424427E-2</v>
      </c>
      <c r="AM25" s="113">
        <f t="shared" si="11"/>
        <v>-8.6778442341936837E-2</v>
      </c>
    </row>
    <row r="26" spans="1:39" ht="15.6">
      <c r="A26" s="227">
        <v>45244</v>
      </c>
      <c r="B26" s="5">
        <v>3630.3900849999995</v>
      </c>
      <c r="C26" s="5">
        <v>17266.691640000001</v>
      </c>
      <c r="D26" s="5">
        <v>34108.716994999995</v>
      </c>
      <c r="E26" s="5">
        <v>4897.9406449999997</v>
      </c>
      <c r="F26" s="5">
        <v>8389.2317949999997</v>
      </c>
      <c r="G26" s="5">
        <v>23414.680329999999</v>
      </c>
      <c r="H26" s="5">
        <v>2597.7417</v>
      </c>
      <c r="I26" s="5">
        <v>13361.788425000001</v>
      </c>
      <c r="J26" s="5">
        <v>19111.825194999998</v>
      </c>
      <c r="K26" s="5">
        <v>13430.8773</v>
      </c>
      <c r="L26" s="39">
        <v>414137.14049999998</v>
      </c>
      <c r="N26" s="227">
        <v>45244</v>
      </c>
      <c r="O26" s="113">
        <f t="shared" ref="O26:Y26" si="12">B26/B9-1</f>
        <v>-1.4362851858653713E-2</v>
      </c>
      <c r="P26" s="113">
        <f t="shared" si="12"/>
        <v>-4.4324747859197822E-2</v>
      </c>
      <c r="Q26" s="113">
        <f t="shared" si="12"/>
        <v>3.017475317937679E-2</v>
      </c>
      <c r="R26" s="113">
        <f t="shared" si="12"/>
        <v>-9.0272752052702465E-2</v>
      </c>
      <c r="S26" s="113">
        <f t="shared" si="12"/>
        <v>-5.2349926704600147E-3</v>
      </c>
      <c r="T26" s="113">
        <f t="shared" si="12"/>
        <v>-7.0815076497861784E-2</v>
      </c>
      <c r="U26" s="113">
        <f t="shared" si="12"/>
        <v>-0.14306050059764508</v>
      </c>
      <c r="V26" s="113">
        <f t="shared" si="12"/>
        <v>-0.17110001978284683</v>
      </c>
      <c r="W26" s="113">
        <f t="shared" si="12"/>
        <v>-7.5821379450813353E-4</v>
      </c>
      <c r="X26" s="113">
        <f t="shared" si="12"/>
        <v>1.5148229702451443E-2</v>
      </c>
      <c r="Y26" s="113">
        <f t="shared" si="12"/>
        <v>-4.7692390606906332E-2</v>
      </c>
      <c r="AB26" s="227">
        <v>45244</v>
      </c>
      <c r="AC26" s="113">
        <f t="shared" ref="AC26:AM26" si="13">O26-O$393</f>
        <v>-7.3176422069770701E-3</v>
      </c>
      <c r="AD26" s="113">
        <f t="shared" si="13"/>
        <v>-5.5746645413380279E-2</v>
      </c>
      <c r="AE26" s="113">
        <f t="shared" si="13"/>
        <v>1.4689201203496594E-2</v>
      </c>
      <c r="AF26" s="113">
        <f t="shared" si="13"/>
        <v>-9.6950345496872051E-2</v>
      </c>
      <c r="AG26" s="113">
        <f t="shared" si="13"/>
        <v>-2.009604014869467E-2</v>
      </c>
      <c r="AH26" s="113">
        <f t="shared" si="13"/>
        <v>-6.4790787534093494E-2</v>
      </c>
      <c r="AI26" s="113">
        <f t="shared" si="13"/>
        <v>-0.17325084537273974</v>
      </c>
      <c r="AJ26" s="113">
        <f t="shared" si="13"/>
        <v>-0.16657341200535533</v>
      </c>
      <c r="AK26" s="113">
        <f t="shared" si="13"/>
        <v>-7.8113632810492819E-3</v>
      </c>
      <c r="AL26" s="113">
        <f t="shared" si="13"/>
        <v>-8.7800696017777471E-3</v>
      </c>
      <c r="AM26" s="113">
        <f t="shared" si="13"/>
        <v>-6.2382735211111331E-2</v>
      </c>
    </row>
    <row r="27" spans="1:39" ht="15.6">
      <c r="A27" s="227">
        <v>45245</v>
      </c>
      <c r="B27" s="5">
        <v>3705.94677</v>
      </c>
      <c r="C27" s="5">
        <v>17157.228569999999</v>
      </c>
      <c r="D27" s="5">
        <v>33734.975190000005</v>
      </c>
      <c r="E27" s="5">
        <v>4862.1729600000008</v>
      </c>
      <c r="F27" s="5">
        <v>8571.7700100000002</v>
      </c>
      <c r="G27" s="5">
        <v>23491.376940000002</v>
      </c>
      <c r="H27" s="5">
        <v>2567.9719800000003</v>
      </c>
      <c r="I27" s="5">
        <v>13283.368920000001</v>
      </c>
      <c r="J27" s="5">
        <v>19046.248470000002</v>
      </c>
      <c r="K27" s="5">
        <v>13068.002399999999</v>
      </c>
      <c r="L27" s="39">
        <v>410919.32020000002</v>
      </c>
      <c r="N27" s="227">
        <v>45245</v>
      </c>
      <c r="O27" s="113">
        <f t="shared" ref="O27:Y27" si="14">B27/B10-1</f>
        <v>6.2209759554000099E-2</v>
      </c>
      <c r="P27" s="113">
        <f t="shared" si="14"/>
        <v>-1.0969372580022174E-2</v>
      </c>
      <c r="Q27" s="113">
        <f t="shared" si="14"/>
        <v>6.1245215364641892E-2</v>
      </c>
      <c r="R27" s="113">
        <f t="shared" si="14"/>
        <v>-6.7729557058619494E-2</v>
      </c>
      <c r="S27" s="113">
        <f t="shared" si="14"/>
        <v>4.7700065657062085E-2</v>
      </c>
      <c r="T27" s="113">
        <f t="shared" si="14"/>
        <v>-2.6678998236725482E-3</v>
      </c>
      <c r="U27" s="113">
        <f t="shared" si="14"/>
        <v>-0.10737163736865729</v>
      </c>
      <c r="V27" s="113">
        <f t="shared" si="14"/>
        <v>-0.16524875508809</v>
      </c>
      <c r="W27" s="113">
        <f t="shared" si="14"/>
        <v>6.1941505159062604E-2</v>
      </c>
      <c r="X27" s="113">
        <f t="shared" si="14"/>
        <v>3.8052984103853493E-2</v>
      </c>
      <c r="Y27" s="113">
        <f t="shared" si="14"/>
        <v>-2.1089620128460274E-2</v>
      </c>
      <c r="AB27" s="227">
        <v>45245</v>
      </c>
      <c r="AC27" s="113">
        <f t="shared" ref="AC27:AM27" si="15">O27-O$393</f>
        <v>6.9254969205676739E-2</v>
      </c>
      <c r="AD27" s="113">
        <f t="shared" si="15"/>
        <v>-2.2391270134204631E-2</v>
      </c>
      <c r="AE27" s="113">
        <f t="shared" si="15"/>
        <v>4.5759663388761695E-2</v>
      </c>
      <c r="AF27" s="113">
        <f t="shared" si="15"/>
        <v>-7.4407150502789079E-2</v>
      </c>
      <c r="AG27" s="113">
        <f t="shared" si="15"/>
        <v>3.283901817882743E-2</v>
      </c>
      <c r="AH27" s="113">
        <f t="shared" si="15"/>
        <v>3.3563891400957471E-3</v>
      </c>
      <c r="AI27" s="113">
        <f t="shared" si="15"/>
        <v>-0.13756198214375195</v>
      </c>
      <c r="AJ27" s="113">
        <f t="shared" si="15"/>
        <v>-0.1607221473105985</v>
      </c>
      <c r="AK27" s="113">
        <f t="shared" si="15"/>
        <v>5.4888355672521455E-2</v>
      </c>
      <c r="AL27" s="113">
        <f t="shared" si="15"/>
        <v>1.4124684799624303E-2</v>
      </c>
      <c r="AM27" s="113">
        <f t="shared" si="15"/>
        <v>-3.5779964732665273E-2</v>
      </c>
    </row>
    <row r="28" spans="1:39" ht="15.6">
      <c r="A28" s="227">
        <v>45246</v>
      </c>
      <c r="B28" s="5">
        <v>3877.9392750000002</v>
      </c>
      <c r="C28" s="5">
        <v>16970.792615000002</v>
      </c>
      <c r="D28" s="5">
        <v>33650.851605000003</v>
      </c>
      <c r="E28" s="5">
        <v>4297.4902600000005</v>
      </c>
      <c r="F28" s="5">
        <v>8454.5338150000007</v>
      </c>
      <c r="G28" s="5">
        <v>22806.040110000002</v>
      </c>
      <c r="H28" s="5">
        <v>2458.2646200000004</v>
      </c>
      <c r="I28" s="5">
        <v>12682.248005000001</v>
      </c>
      <c r="J28" s="5">
        <v>18481.712900000002</v>
      </c>
      <c r="K28" s="5">
        <v>12777.071895000003</v>
      </c>
      <c r="L28" s="39">
        <v>403291.37160000001</v>
      </c>
      <c r="N28" s="227">
        <v>45246</v>
      </c>
      <c r="O28" s="113">
        <f t="shared" ref="O28:Y28" si="16">B28/B11-1</f>
        <v>0.10540825208847382</v>
      </c>
      <c r="P28" s="113">
        <f t="shared" si="16"/>
        <v>-1.5289904833244106E-2</v>
      </c>
      <c r="Q28" s="113">
        <f t="shared" si="16"/>
        <v>4.1662228196392093E-2</v>
      </c>
      <c r="R28" s="113">
        <f t="shared" si="16"/>
        <v>-0.18106132866767233</v>
      </c>
      <c r="S28" s="113">
        <f t="shared" si="16"/>
        <v>8.1608310412557561E-3</v>
      </c>
      <c r="T28" s="113">
        <f t="shared" si="16"/>
        <v>-5.4866643114531377E-2</v>
      </c>
      <c r="U28" s="113">
        <f t="shared" si="16"/>
        <v>-0.16688751853249073</v>
      </c>
      <c r="V28" s="113">
        <f t="shared" si="16"/>
        <v>-0.22215052787172884</v>
      </c>
      <c r="W28" s="113">
        <f t="shared" si="16"/>
        <v>2.3556140927162073E-2</v>
      </c>
      <c r="X28" s="113">
        <f t="shared" si="16"/>
        <v>-1.0308050003239311E-3</v>
      </c>
      <c r="Y28" s="113">
        <f t="shared" si="16"/>
        <v>-5.2090203706102511E-2</v>
      </c>
      <c r="AB28" s="227">
        <v>45246</v>
      </c>
      <c r="AC28" s="113">
        <f t="shared" ref="AC28:AM28" si="17">O28-O$393</f>
        <v>0.11245346174015046</v>
      </c>
      <c r="AD28" s="113">
        <f t="shared" si="17"/>
        <v>-2.6711802387426563E-2</v>
      </c>
      <c r="AE28" s="113">
        <f t="shared" si="17"/>
        <v>2.6176676220511896E-2</v>
      </c>
      <c r="AF28" s="113">
        <f t="shared" si="17"/>
        <v>-0.1877389221118419</v>
      </c>
      <c r="AG28" s="113">
        <f t="shared" si="17"/>
        <v>-6.7002164369788977E-3</v>
      </c>
      <c r="AH28" s="113">
        <f t="shared" si="17"/>
        <v>-4.884235415076308E-2</v>
      </c>
      <c r="AI28" s="113">
        <f t="shared" si="17"/>
        <v>-0.19707786330758539</v>
      </c>
      <c r="AJ28" s="113">
        <f t="shared" si="17"/>
        <v>-0.21762392009423734</v>
      </c>
      <c r="AK28" s="113">
        <f t="shared" si="17"/>
        <v>1.6502991440620923E-2</v>
      </c>
      <c r="AL28" s="113">
        <f t="shared" si="17"/>
        <v>-2.4959104304553122E-2</v>
      </c>
      <c r="AM28" s="113">
        <f t="shared" si="17"/>
        <v>-6.6780548310307511E-2</v>
      </c>
    </row>
    <row r="29" spans="1:39" ht="15.6">
      <c r="A29" s="227">
        <v>45247</v>
      </c>
      <c r="B29" s="5">
        <v>3896.7505460000002</v>
      </c>
      <c r="C29" s="5">
        <v>16872.280554000001</v>
      </c>
      <c r="D29" s="5">
        <v>32896.900010000005</v>
      </c>
      <c r="E29" s="5">
        <v>4248.0896160000002</v>
      </c>
      <c r="F29" s="5">
        <v>8374.3223900000012</v>
      </c>
      <c r="G29" s="5">
        <v>22765.882269999998</v>
      </c>
      <c r="H29" s="5">
        <v>2493.1731980000004</v>
      </c>
      <c r="I29" s="5">
        <v>12849.225836000001</v>
      </c>
      <c r="J29" s="5">
        <v>18504.450664</v>
      </c>
      <c r="K29" s="5">
        <v>12913.267388000002</v>
      </c>
      <c r="L29" s="39">
        <v>401506.73129999998</v>
      </c>
      <c r="N29" s="227">
        <v>45247</v>
      </c>
      <c r="O29" s="113">
        <f t="shared" ref="O29:Y29" si="18">B29/B12-1</f>
        <v>0.12317567961793663</v>
      </c>
      <c r="P29" s="113">
        <f t="shared" si="18"/>
        <v>-1.4313304431404772E-2</v>
      </c>
      <c r="Q29" s="113">
        <f t="shared" si="18"/>
        <v>2.3715020767777428E-2</v>
      </c>
      <c r="R29" s="113">
        <f t="shared" si="18"/>
        <v>-0.18841050904557533</v>
      </c>
      <c r="S29" s="113">
        <f t="shared" si="18"/>
        <v>1.5901515511722142E-2</v>
      </c>
      <c r="T29" s="113">
        <f t="shared" si="18"/>
        <v>-3.9997961344207744E-2</v>
      </c>
      <c r="U29" s="113">
        <f t="shared" si="18"/>
        <v>-0.13122412647730786</v>
      </c>
      <c r="V29" s="113">
        <f t="shared" si="18"/>
        <v>-0.21859052860249495</v>
      </c>
      <c r="W29" s="113">
        <f t="shared" si="18"/>
        <v>2.3694717126613529E-2</v>
      </c>
      <c r="X29" s="113">
        <f t="shared" si="18"/>
        <v>3.5304493848729468E-2</v>
      </c>
      <c r="Y29" s="113">
        <f t="shared" si="18"/>
        <v>-4.4050230204476071E-2</v>
      </c>
      <c r="AB29" s="227">
        <v>45247</v>
      </c>
      <c r="AC29" s="113">
        <f t="shared" ref="AC29:AM29" si="19">O29-O$393</f>
        <v>0.13022088926961328</v>
      </c>
      <c r="AD29" s="113">
        <f t="shared" si="19"/>
        <v>-2.5735201985587229E-2</v>
      </c>
      <c r="AE29" s="113">
        <f t="shared" si="19"/>
        <v>8.229468791897232E-3</v>
      </c>
      <c r="AF29" s="113">
        <f t="shared" si="19"/>
        <v>-0.1950881024897449</v>
      </c>
      <c r="AG29" s="113">
        <f t="shared" si="19"/>
        <v>1.0404680334874881E-3</v>
      </c>
      <c r="AH29" s="113">
        <f t="shared" si="19"/>
        <v>-3.3973672380439447E-2</v>
      </c>
      <c r="AI29" s="113">
        <f t="shared" si="19"/>
        <v>-0.16141447125240252</v>
      </c>
      <c r="AJ29" s="113">
        <f t="shared" si="19"/>
        <v>-0.21406392082500345</v>
      </c>
      <c r="AK29" s="113">
        <f t="shared" si="19"/>
        <v>1.664156764007238E-2</v>
      </c>
      <c r="AL29" s="113">
        <f t="shared" si="19"/>
        <v>1.1376194544500277E-2</v>
      </c>
      <c r="AM29" s="113">
        <f t="shared" si="19"/>
        <v>-5.874057480868107E-2</v>
      </c>
    </row>
    <row r="30" spans="1:39" ht="15.6">
      <c r="A30" s="227">
        <v>45251</v>
      </c>
      <c r="B30" s="5">
        <v>3861.9392560000001</v>
      </c>
      <c r="C30" s="5">
        <v>16870.763056</v>
      </c>
      <c r="D30" s="5">
        <v>33014.978878000002</v>
      </c>
      <c r="E30" s="5">
        <v>4230.0801199999996</v>
      </c>
      <c r="F30" s="5">
        <v>8358.3905300000006</v>
      </c>
      <c r="G30" s="5">
        <v>22642.433044000001</v>
      </c>
      <c r="H30" s="5">
        <v>2469.0216599999999</v>
      </c>
      <c r="I30" s="5">
        <v>12746.877415999999</v>
      </c>
      <c r="J30" s="5">
        <v>19315.890958</v>
      </c>
      <c r="K30" s="5">
        <v>12734.488060000001</v>
      </c>
      <c r="L30" s="39">
        <v>401608.93930000003</v>
      </c>
      <c r="N30" s="227">
        <v>45251</v>
      </c>
      <c r="O30" s="113">
        <f t="shared" ref="O30:Y30" si="20">B30/B13-1</f>
        <v>0.11190185486538429</v>
      </c>
      <c r="P30" s="113">
        <f t="shared" si="20"/>
        <v>-1.2537239282470747E-2</v>
      </c>
      <c r="Q30" s="113">
        <f t="shared" si="20"/>
        <v>2.3357782349922473E-2</v>
      </c>
      <c r="R30" s="113">
        <f t="shared" si="20"/>
        <v>-0.18525336020343308</v>
      </c>
      <c r="S30" s="113">
        <f t="shared" si="20"/>
        <v>3.1104167581855302E-2</v>
      </c>
      <c r="T30" s="113">
        <f t="shared" si="20"/>
        <v>-4.4208950423921922E-2</v>
      </c>
      <c r="U30" s="113">
        <f t="shared" si="20"/>
        <v>-0.13547618267721995</v>
      </c>
      <c r="V30" s="113">
        <f t="shared" si="20"/>
        <v>-0.22585140978666496</v>
      </c>
      <c r="W30" s="113">
        <f t="shared" si="20"/>
        <v>8.5241611864875333E-2</v>
      </c>
      <c r="X30" s="113">
        <f t="shared" si="20"/>
        <v>1.8545870482838289E-2</v>
      </c>
      <c r="Y30" s="113">
        <f t="shared" si="20"/>
        <v>-3.5889713905661313E-2</v>
      </c>
      <c r="AB30" s="227">
        <v>45251</v>
      </c>
      <c r="AC30" s="113">
        <f t="shared" ref="AC30:AM30" si="21">O30-O$393</f>
        <v>0.11894706451706093</v>
      </c>
      <c r="AD30" s="113">
        <f t="shared" si="21"/>
        <v>-2.3959136836653204E-2</v>
      </c>
      <c r="AE30" s="113">
        <f t="shared" si="21"/>
        <v>7.8722303740422772E-3</v>
      </c>
      <c r="AF30" s="113">
        <f t="shared" si="21"/>
        <v>-0.19193095364760265</v>
      </c>
      <c r="AG30" s="113">
        <f t="shared" si="21"/>
        <v>1.6243120103620647E-2</v>
      </c>
      <c r="AH30" s="113">
        <f t="shared" si="21"/>
        <v>-3.8184661460153625E-2</v>
      </c>
      <c r="AI30" s="113">
        <f t="shared" si="21"/>
        <v>-0.16566652745231461</v>
      </c>
      <c r="AJ30" s="113">
        <f t="shared" si="21"/>
        <v>-0.22132480200917345</v>
      </c>
      <c r="AK30" s="113">
        <f t="shared" si="21"/>
        <v>7.8188462378334184E-2</v>
      </c>
      <c r="AL30" s="113">
        <f t="shared" si="21"/>
        <v>-5.3824288213909013E-3</v>
      </c>
      <c r="AM30" s="113">
        <f t="shared" si="21"/>
        <v>-5.0580058509866313E-2</v>
      </c>
    </row>
    <row r="31" spans="1:39" ht="15.6">
      <c r="A31" s="227">
        <v>45252</v>
      </c>
      <c r="B31" s="5">
        <v>3837.2872669999997</v>
      </c>
      <c r="C31" s="5">
        <v>16810.428830999997</v>
      </c>
      <c r="D31" s="5">
        <v>33201.717284999999</v>
      </c>
      <c r="E31" s="5">
        <v>4224.7944079999997</v>
      </c>
      <c r="F31" s="5">
        <v>8353.810406999999</v>
      </c>
      <c r="G31" s="5">
        <v>22535.165845999996</v>
      </c>
      <c r="H31" s="5">
        <v>2469.1498099999999</v>
      </c>
      <c r="I31" s="5">
        <v>12682.291533</v>
      </c>
      <c r="J31" s="5">
        <v>19323.513691</v>
      </c>
      <c r="K31" s="5">
        <v>12891.422371000001</v>
      </c>
      <c r="L31" s="39">
        <v>400390.65509999997</v>
      </c>
      <c r="N31" s="227">
        <v>45252</v>
      </c>
      <c r="O31" s="113">
        <f t="shared" ref="O31:Y31" si="22">B31/B14-1</f>
        <v>0.12928668855354131</v>
      </c>
      <c r="P31" s="113">
        <f t="shared" si="22"/>
        <v>-7.1775768303106169E-4</v>
      </c>
      <c r="Q31" s="113">
        <f t="shared" si="22"/>
        <v>4.4492740995792923E-2</v>
      </c>
      <c r="R31" s="113">
        <f t="shared" si="22"/>
        <v>-0.17972813241201091</v>
      </c>
      <c r="S31" s="113">
        <f t="shared" si="22"/>
        <v>3.8713767707849289E-2</v>
      </c>
      <c r="T31" s="113">
        <f t="shared" si="22"/>
        <v>-3.7538939984602004E-2</v>
      </c>
      <c r="U31" s="113">
        <f t="shared" si="22"/>
        <v>-0.14447949077674638</v>
      </c>
      <c r="V31" s="113">
        <f t="shared" si="22"/>
        <v>-0.21877215573868003</v>
      </c>
      <c r="W31" s="113">
        <f t="shared" si="22"/>
        <v>0.10298911438744218</v>
      </c>
      <c r="X31" s="113">
        <f t="shared" si="22"/>
        <v>5.8411906857360751E-2</v>
      </c>
      <c r="Y31" s="113">
        <f t="shared" si="22"/>
        <v>-2.5913096485344678E-2</v>
      </c>
      <c r="AB31" s="227">
        <v>45252</v>
      </c>
      <c r="AC31" s="113">
        <f t="shared" ref="AC31:AM31" si="23">O31-O$393</f>
        <v>0.13633189820521796</v>
      </c>
      <c r="AD31" s="113">
        <f t="shared" si="23"/>
        <v>-1.2139655237213517E-2</v>
      </c>
      <c r="AE31" s="113">
        <f t="shared" si="23"/>
        <v>2.9007189019912727E-2</v>
      </c>
      <c r="AF31" s="113">
        <f t="shared" si="23"/>
        <v>-0.18640572585618048</v>
      </c>
      <c r="AG31" s="113">
        <f t="shared" si="23"/>
        <v>2.3852720229614634E-2</v>
      </c>
      <c r="AH31" s="113">
        <f t="shared" si="23"/>
        <v>-3.1514651020833707E-2</v>
      </c>
      <c r="AI31" s="113">
        <f t="shared" si="23"/>
        <v>-0.17466983555184104</v>
      </c>
      <c r="AJ31" s="113">
        <f t="shared" si="23"/>
        <v>-0.21424554796118853</v>
      </c>
      <c r="AK31" s="113">
        <f t="shared" si="23"/>
        <v>9.5935964900901033E-2</v>
      </c>
      <c r="AL31" s="113">
        <f t="shared" si="23"/>
        <v>3.4483607553131561E-2</v>
      </c>
      <c r="AM31" s="113">
        <f t="shared" si="23"/>
        <v>-4.0603441089549677E-2</v>
      </c>
    </row>
    <row r="32" spans="1:39" ht="15.6">
      <c r="A32" s="227">
        <v>45254</v>
      </c>
      <c r="B32" s="5">
        <v>3873.7815759999999</v>
      </c>
      <c r="C32" s="5">
        <v>16740.270381999999</v>
      </c>
      <c r="D32" s="5">
        <v>33259.358057999998</v>
      </c>
      <c r="E32" s="5">
        <v>4261.5122160000001</v>
      </c>
      <c r="F32" s="5">
        <v>8464.8648360000007</v>
      </c>
      <c r="G32" s="5">
        <v>22700.747766</v>
      </c>
      <c r="H32" s="5">
        <v>2483.2385079999999</v>
      </c>
      <c r="I32" s="5">
        <v>12768.674940000001</v>
      </c>
      <c r="J32" s="5">
        <v>19386.531999999999</v>
      </c>
      <c r="K32" s="5">
        <v>12930.816844000001</v>
      </c>
      <c r="L32" s="39">
        <v>401771.77639999997</v>
      </c>
      <c r="N32" s="227">
        <v>45254</v>
      </c>
      <c r="O32" s="113">
        <f t="shared" ref="O32:Y32" si="24">B32/B15-1</f>
        <v>0.18248990884005534</v>
      </c>
      <c r="P32" s="113">
        <f t="shared" si="24"/>
        <v>1.9121771127124987E-2</v>
      </c>
      <c r="Q32" s="113">
        <f t="shared" si="24"/>
        <v>6.2467991070524587E-2</v>
      </c>
      <c r="R32" s="113">
        <f t="shared" si="24"/>
        <v>-0.15117373480180096</v>
      </c>
      <c r="S32" s="113">
        <f t="shared" si="24"/>
        <v>8.2588026654629498E-2</v>
      </c>
      <c r="T32" s="113">
        <f t="shared" si="24"/>
        <v>-8.2268950575652422E-3</v>
      </c>
      <c r="U32" s="113">
        <f t="shared" si="24"/>
        <v>-8.1935684162048217E-2</v>
      </c>
      <c r="V32" s="113">
        <f t="shared" si="24"/>
        <v>-0.13934656238165877</v>
      </c>
      <c r="W32" s="113">
        <f t="shared" si="24"/>
        <v>0.12249242470360966</v>
      </c>
      <c r="X32" s="113">
        <f t="shared" si="24"/>
        <v>6.2020677391800394E-2</v>
      </c>
      <c r="Y32" s="113">
        <f t="shared" si="24"/>
        <v>-1.2874448368119795E-3</v>
      </c>
      <c r="AB32" s="227">
        <v>45254</v>
      </c>
      <c r="AC32" s="113">
        <f t="shared" ref="AC32:AM32" si="25">O32-O$393</f>
        <v>0.18953511849173199</v>
      </c>
      <c r="AD32" s="113">
        <f t="shared" si="25"/>
        <v>7.6998735729425314E-3</v>
      </c>
      <c r="AE32" s="113">
        <f t="shared" si="25"/>
        <v>4.698243909464439E-2</v>
      </c>
      <c r="AF32" s="113">
        <f t="shared" si="25"/>
        <v>-0.15785132824597053</v>
      </c>
      <c r="AG32" s="113">
        <f t="shared" si="25"/>
        <v>6.772697917639485E-2</v>
      </c>
      <c r="AH32" s="113">
        <f t="shared" si="25"/>
        <v>-2.202606093796947E-3</v>
      </c>
      <c r="AI32" s="113">
        <f t="shared" si="25"/>
        <v>-0.11212602893714288</v>
      </c>
      <c r="AJ32" s="113">
        <f t="shared" si="25"/>
        <v>-0.13481995460416726</v>
      </c>
      <c r="AK32" s="113">
        <f t="shared" si="25"/>
        <v>0.11543927521706851</v>
      </c>
      <c r="AL32" s="113">
        <f t="shared" si="25"/>
        <v>3.8092378087571203E-2</v>
      </c>
      <c r="AM32" s="113">
        <f t="shared" si="25"/>
        <v>-1.5977789441016983E-2</v>
      </c>
    </row>
    <row r="33" spans="1:39" ht="15.6">
      <c r="A33" s="227">
        <v>45258</v>
      </c>
      <c r="B33" s="5">
        <v>3923.4000349999997</v>
      </c>
      <c r="C33" s="5">
        <v>16889.336800000001</v>
      </c>
      <c r="D33" s="5">
        <v>33947.212149999999</v>
      </c>
      <c r="E33" s="5">
        <v>4244.5103250000002</v>
      </c>
      <c r="F33" s="5">
        <v>8205.1662500000002</v>
      </c>
      <c r="G33" s="5">
        <v>22478.607345</v>
      </c>
      <c r="H33" s="5">
        <v>2562.6730050000001</v>
      </c>
      <c r="I33" s="5">
        <v>12907.391794999998</v>
      </c>
      <c r="J33" s="5">
        <v>19725.219665000001</v>
      </c>
      <c r="K33" s="5">
        <v>13042.222635</v>
      </c>
      <c r="L33" s="39">
        <v>404039.24</v>
      </c>
      <c r="N33" s="227">
        <v>45258</v>
      </c>
      <c r="O33" s="113">
        <f t="shared" ref="O33:Y33" si="26">B33/B16-1</f>
        <v>0.27783878465811473</v>
      </c>
      <c r="P33" s="113">
        <f t="shared" si="26"/>
        <v>5.5472551229150069E-2</v>
      </c>
      <c r="Q33" s="113">
        <f t="shared" si="26"/>
        <v>6.5502764052513873E-2</v>
      </c>
      <c r="R33" s="113">
        <f t="shared" si="26"/>
        <v>-0.1338748210168762</v>
      </c>
      <c r="S33" s="113">
        <f t="shared" si="26"/>
        <v>8.8655788048824569E-2</v>
      </c>
      <c r="T33" s="113">
        <f t="shared" si="26"/>
        <v>2.1875474373027837E-2</v>
      </c>
      <c r="U33" s="113">
        <f t="shared" si="26"/>
        <v>-5.5439408922807965E-2</v>
      </c>
      <c r="V33" s="113">
        <f t="shared" si="26"/>
        <v>-0.11455760072319754</v>
      </c>
      <c r="W33" s="113">
        <f t="shared" si="26"/>
        <v>0.18671235571421185</v>
      </c>
      <c r="X33" s="113">
        <f t="shared" si="26"/>
        <v>0.14882282275804526</v>
      </c>
      <c r="Y33" s="113">
        <f t="shared" si="26"/>
        <v>3.1879058369594926E-2</v>
      </c>
      <c r="AB33" s="227">
        <v>45258</v>
      </c>
      <c r="AC33" s="113">
        <f t="shared" ref="AC33:AM33" si="27">O33-O$393</f>
        <v>0.28488399430979139</v>
      </c>
      <c r="AD33" s="113">
        <f t="shared" si="27"/>
        <v>4.4050653674967612E-2</v>
      </c>
      <c r="AE33" s="113">
        <f t="shared" si="27"/>
        <v>5.0017212076633677E-2</v>
      </c>
      <c r="AF33" s="113">
        <f t="shared" si="27"/>
        <v>-0.14055241446104577</v>
      </c>
      <c r="AG33" s="113">
        <f t="shared" si="27"/>
        <v>7.379474057058992E-2</v>
      </c>
      <c r="AH33" s="113">
        <f t="shared" si="27"/>
        <v>2.7899763336796134E-2</v>
      </c>
      <c r="AI33" s="113">
        <f t="shared" si="27"/>
        <v>-8.5629753697902627E-2</v>
      </c>
      <c r="AJ33" s="113">
        <f t="shared" si="27"/>
        <v>-0.11003099294570604</v>
      </c>
      <c r="AK33" s="113">
        <f t="shared" si="27"/>
        <v>0.1796592062276707</v>
      </c>
      <c r="AL33" s="113">
        <f t="shared" si="27"/>
        <v>0.12489452345381608</v>
      </c>
      <c r="AM33" s="113">
        <f t="shared" si="27"/>
        <v>1.7188713765389923E-2</v>
      </c>
    </row>
    <row r="34" spans="1:39" ht="15.6">
      <c r="A34" s="227">
        <v>45259</v>
      </c>
      <c r="B34" s="5">
        <v>3982.1423880000002</v>
      </c>
      <c r="C34" s="5">
        <v>16780.113574000003</v>
      </c>
      <c r="D34" s="5">
        <v>33569.974270000006</v>
      </c>
      <c r="E34" s="5">
        <v>4257.7201100000002</v>
      </c>
      <c r="F34" s="5">
        <v>8196.4435000000012</v>
      </c>
      <c r="G34" s="5">
        <v>22500.788086</v>
      </c>
      <c r="H34" s="5">
        <v>2800.0823200000004</v>
      </c>
      <c r="I34" s="5">
        <v>12751.893882</v>
      </c>
      <c r="J34" s="5">
        <v>19886.787186000001</v>
      </c>
      <c r="K34" s="5">
        <v>12965.444464</v>
      </c>
      <c r="L34" s="39">
        <v>403227.8039</v>
      </c>
      <c r="N34" s="227">
        <v>45259</v>
      </c>
      <c r="O34" s="113">
        <f t="shared" ref="O34:Y34" si="28">B34/B17-1</f>
        <v>0.31455912786516382</v>
      </c>
      <c r="P34" s="113">
        <f t="shared" si="28"/>
        <v>7.9390169598002602E-2</v>
      </c>
      <c r="Q34" s="113">
        <f t="shared" si="28"/>
        <v>9.9098749620193161E-2</v>
      </c>
      <c r="R34" s="113">
        <f t="shared" si="28"/>
        <v>-0.11022249839302312</v>
      </c>
      <c r="S34" s="113">
        <f t="shared" si="28"/>
        <v>0.10292325717351569</v>
      </c>
      <c r="T34" s="113">
        <f t="shared" si="28"/>
        <v>5.9766326974875827E-2</v>
      </c>
      <c r="U34" s="113">
        <f t="shared" si="28"/>
        <v>5.2879243300336665E-2</v>
      </c>
      <c r="V34" s="113">
        <f t="shared" si="28"/>
        <v>-0.11537764629748193</v>
      </c>
      <c r="W34" s="113">
        <f t="shared" si="28"/>
        <v>0.19208484539360549</v>
      </c>
      <c r="X34" s="113">
        <f t="shared" si="28"/>
        <v>0.16406989354670309</v>
      </c>
      <c r="Y34" s="113">
        <f t="shared" si="28"/>
        <v>4.6296282923455889E-2</v>
      </c>
      <c r="AB34" s="227">
        <v>45259</v>
      </c>
      <c r="AC34" s="113">
        <f t="shared" ref="AC34:AM34" si="29">O34-O$393</f>
        <v>0.32160433751684048</v>
      </c>
      <c r="AD34" s="113">
        <f t="shared" si="29"/>
        <v>6.7968272043820152E-2</v>
      </c>
      <c r="AE34" s="113">
        <f t="shared" si="29"/>
        <v>8.3613197644312964E-2</v>
      </c>
      <c r="AF34" s="113">
        <f t="shared" si="29"/>
        <v>-0.1169000918371927</v>
      </c>
      <c r="AG34" s="113">
        <f t="shared" si="29"/>
        <v>8.8062209695281043E-2</v>
      </c>
      <c r="AH34" s="113">
        <f t="shared" si="29"/>
        <v>6.5790615938644117E-2</v>
      </c>
      <c r="AI34" s="113">
        <f t="shared" si="29"/>
        <v>2.2688898525241995E-2</v>
      </c>
      <c r="AJ34" s="113">
        <f t="shared" si="29"/>
        <v>-0.11085103851999042</v>
      </c>
      <c r="AK34" s="113">
        <f t="shared" si="29"/>
        <v>0.18503169590706434</v>
      </c>
      <c r="AL34" s="113">
        <f t="shared" si="29"/>
        <v>0.14014159424247391</v>
      </c>
      <c r="AM34" s="113">
        <f t="shared" si="29"/>
        <v>3.160593831925089E-2</v>
      </c>
    </row>
    <row r="35" spans="1:39" ht="15.6">
      <c r="A35" s="227">
        <v>45260</v>
      </c>
      <c r="B35" s="5">
        <v>3973.1192700000006</v>
      </c>
      <c r="C35" s="5">
        <v>16883.534795</v>
      </c>
      <c r="D35" s="5">
        <v>33679.074331000003</v>
      </c>
      <c r="E35" s="5">
        <v>4300.2127580000006</v>
      </c>
      <c r="F35" s="5">
        <v>8238.6672290000006</v>
      </c>
      <c r="G35" s="5">
        <v>23005.871603</v>
      </c>
      <c r="H35" s="5">
        <v>2808.73756</v>
      </c>
      <c r="I35" s="5">
        <v>12763.75676</v>
      </c>
      <c r="J35" s="5">
        <v>20588.224083000001</v>
      </c>
      <c r="K35" s="5">
        <v>12985.078169</v>
      </c>
      <c r="L35" s="39">
        <v>406004.79200000002</v>
      </c>
      <c r="N35" s="227">
        <v>45260</v>
      </c>
      <c r="O35" s="113">
        <f t="shared" ref="O35:Y35" si="30">B35/B18-1</f>
        <v>0.19485866912948513</v>
      </c>
      <c r="P35" s="113">
        <f t="shared" si="30"/>
        <v>7.2724274900041186E-2</v>
      </c>
      <c r="Q35" s="113">
        <f t="shared" si="30"/>
        <v>9.143703620337984E-2</v>
      </c>
      <c r="R35" s="113">
        <f t="shared" si="30"/>
        <v>-0.10858611494104364</v>
      </c>
      <c r="S35" s="113">
        <f t="shared" si="30"/>
        <v>0.10999715866435333</v>
      </c>
      <c r="T35" s="113">
        <f t="shared" si="30"/>
        <v>7.4506661944482744E-2</v>
      </c>
      <c r="U35" s="113">
        <f t="shared" si="30"/>
        <v>0.10287273667641061</v>
      </c>
      <c r="V35" s="113">
        <f t="shared" si="30"/>
        <v>-5.4929752724158343E-2</v>
      </c>
      <c r="W35" s="113">
        <f t="shared" si="30"/>
        <v>0.22460869220986734</v>
      </c>
      <c r="X35" s="113">
        <f t="shared" si="30"/>
        <v>8.6475697746105862E-2</v>
      </c>
      <c r="Y35" s="113">
        <f t="shared" si="30"/>
        <v>5.3934505882202721E-2</v>
      </c>
      <c r="AB35" s="227">
        <v>45260</v>
      </c>
      <c r="AC35" s="113">
        <f t="shared" ref="AC35:AM35" si="31">O35-O$393</f>
        <v>0.20190387878116178</v>
      </c>
      <c r="AD35" s="113">
        <f t="shared" si="31"/>
        <v>6.1302377345858729E-2</v>
      </c>
      <c r="AE35" s="113">
        <f t="shared" si="31"/>
        <v>7.5951484227499644E-2</v>
      </c>
      <c r="AF35" s="113">
        <f t="shared" si="31"/>
        <v>-0.11526370838521323</v>
      </c>
      <c r="AG35" s="113">
        <f t="shared" si="31"/>
        <v>9.5136111186118685E-2</v>
      </c>
      <c r="AH35" s="113">
        <f t="shared" si="31"/>
        <v>8.0530950908251034E-2</v>
      </c>
      <c r="AI35" s="113">
        <f t="shared" si="31"/>
        <v>7.2682391901315951E-2</v>
      </c>
      <c r="AJ35" s="113">
        <f t="shared" si="31"/>
        <v>-5.0403144946666832E-2</v>
      </c>
      <c r="AK35" s="113">
        <f t="shared" si="31"/>
        <v>0.2175555427233262</v>
      </c>
      <c r="AL35" s="113">
        <f t="shared" si="31"/>
        <v>6.2547398441876678E-2</v>
      </c>
      <c r="AM35" s="113">
        <f t="shared" si="31"/>
        <v>3.9244161277997722E-2</v>
      </c>
    </row>
    <row r="36" spans="1:39" ht="15.6">
      <c r="A36" s="227">
        <v>45261</v>
      </c>
      <c r="B36" s="5">
        <v>3874.5723060000005</v>
      </c>
      <c r="C36" s="5">
        <v>16940.402556000001</v>
      </c>
      <c r="D36" s="5">
        <v>33174.807369000002</v>
      </c>
      <c r="E36" s="5">
        <v>4293.5646930000003</v>
      </c>
      <c r="F36" s="5">
        <v>8200.9123020000006</v>
      </c>
      <c r="G36" s="5">
        <v>23422.825998000004</v>
      </c>
      <c r="H36" s="5">
        <v>2866.510284</v>
      </c>
      <c r="I36" s="5">
        <v>12827.544939000001</v>
      </c>
      <c r="J36" s="5">
        <v>20716.648953</v>
      </c>
      <c r="K36" s="5">
        <v>13024.196757000002</v>
      </c>
      <c r="L36" s="39">
        <v>407001.0552</v>
      </c>
      <c r="N36" s="227">
        <v>45261</v>
      </c>
      <c r="O36" s="113">
        <f t="shared" ref="O36:Y36" si="32">B36/B19-1</f>
        <v>0.13844574600704851</v>
      </c>
      <c r="P36" s="113">
        <f t="shared" si="32"/>
        <v>6.3882293787468347E-2</v>
      </c>
      <c r="Q36" s="113">
        <f t="shared" si="32"/>
        <v>5.2281238271491226E-2</v>
      </c>
      <c r="R36" s="113">
        <f t="shared" si="32"/>
        <v>-0.11669290432552692</v>
      </c>
      <c r="S36" s="113">
        <f t="shared" si="32"/>
        <v>7.7969982944330551E-2</v>
      </c>
      <c r="T36" s="113">
        <f t="shared" si="32"/>
        <v>4.6233363538150885E-2</v>
      </c>
      <c r="U36" s="113">
        <f t="shared" si="32"/>
        <v>9.0148920311483804E-2</v>
      </c>
      <c r="V36" s="113">
        <f t="shared" si="32"/>
        <v>-5.599126471871918E-2</v>
      </c>
      <c r="W36" s="113">
        <f t="shared" si="32"/>
        <v>0.18926208218799978</v>
      </c>
      <c r="X36" s="113">
        <f t="shared" si="32"/>
        <v>4.9510907525008196E-2</v>
      </c>
      <c r="Y36" s="113">
        <f t="shared" si="32"/>
        <v>4.0804719706667214E-2</v>
      </c>
      <c r="AB36" s="227">
        <v>45261</v>
      </c>
      <c r="AC36" s="113">
        <f t="shared" ref="AC36:AM36" si="33">O36-O$393</f>
        <v>0.14549095565872516</v>
      </c>
      <c r="AD36" s="113">
        <f t="shared" si="33"/>
        <v>5.246039623328589E-2</v>
      </c>
      <c r="AE36" s="113">
        <f t="shared" si="33"/>
        <v>3.679568629561103E-2</v>
      </c>
      <c r="AF36" s="113">
        <f t="shared" si="33"/>
        <v>-0.12337049776969651</v>
      </c>
      <c r="AG36" s="113">
        <f t="shared" si="33"/>
        <v>6.3108935466095903E-2</v>
      </c>
      <c r="AH36" s="113">
        <f t="shared" si="33"/>
        <v>5.2257652501919181E-2</v>
      </c>
      <c r="AI36" s="113">
        <f t="shared" si="33"/>
        <v>5.9958575536389135E-2</v>
      </c>
      <c r="AJ36" s="113">
        <f t="shared" si="33"/>
        <v>-5.146465694122767E-2</v>
      </c>
      <c r="AK36" s="113">
        <f t="shared" si="33"/>
        <v>0.18220893270145863</v>
      </c>
      <c r="AL36" s="113">
        <f t="shared" si="33"/>
        <v>2.5582608220779006E-2</v>
      </c>
      <c r="AM36" s="113">
        <f t="shared" si="33"/>
        <v>2.6114375102462211E-2</v>
      </c>
    </row>
    <row r="37" spans="1:39" ht="15.6">
      <c r="A37" s="227">
        <v>45265</v>
      </c>
      <c r="B37" s="5">
        <v>3801.003776</v>
      </c>
      <c r="C37" s="5">
        <v>17537.932975999996</v>
      </c>
      <c r="D37" s="5">
        <v>33777.431455999998</v>
      </c>
      <c r="E37" s="5">
        <v>4345.9473039999993</v>
      </c>
      <c r="F37" s="5">
        <v>8232.1835119999996</v>
      </c>
      <c r="G37" s="5">
        <v>24126.218623999997</v>
      </c>
      <c r="H37" s="5">
        <v>2963.1871039999996</v>
      </c>
      <c r="I37" s="5">
        <v>12953.516208000001</v>
      </c>
      <c r="J37" s="5">
        <v>21231.942847999999</v>
      </c>
      <c r="K37" s="5">
        <v>13318.020863999998</v>
      </c>
      <c r="L37" s="39">
        <v>414118.9987</v>
      </c>
      <c r="N37" s="227">
        <v>45265</v>
      </c>
      <c r="O37" s="113">
        <f t="shared" ref="O37:Y37" si="34">B37/B20-1</f>
        <v>0.1076726131479997</v>
      </c>
      <c r="P37" s="113">
        <f t="shared" si="34"/>
        <v>9.5492838764366317E-2</v>
      </c>
      <c r="Q37" s="113">
        <f t="shared" si="34"/>
        <v>6.0640408083179498E-2</v>
      </c>
      <c r="R37" s="113">
        <f t="shared" si="34"/>
        <v>-9.5095684083074006E-2</v>
      </c>
      <c r="S37" s="113">
        <f t="shared" si="34"/>
        <v>0.10346959349049678</v>
      </c>
      <c r="T37" s="113">
        <f t="shared" si="34"/>
        <v>7.7897884337672529E-2</v>
      </c>
      <c r="U37" s="113">
        <f t="shared" si="34"/>
        <v>0.15002304713345249</v>
      </c>
      <c r="V37" s="113">
        <f t="shared" si="34"/>
        <v>-2.2332892697089046E-2</v>
      </c>
      <c r="W37" s="113">
        <f t="shared" si="34"/>
        <v>0.21831930142809952</v>
      </c>
      <c r="X37" s="113">
        <f t="shared" si="34"/>
        <v>5.6390833600523882E-2</v>
      </c>
      <c r="Y37" s="113">
        <f t="shared" si="34"/>
        <v>6.1901049960304544E-2</v>
      </c>
      <c r="AB37" s="227">
        <v>45265</v>
      </c>
      <c r="AC37" s="113">
        <f t="shared" ref="AC37:AM37" si="35">O37-O$393</f>
        <v>0.11471782279967634</v>
      </c>
      <c r="AD37" s="113">
        <f t="shared" si="35"/>
        <v>8.4070941210183867E-2</v>
      </c>
      <c r="AE37" s="113">
        <f t="shared" si="35"/>
        <v>4.5154856107299302E-2</v>
      </c>
      <c r="AF37" s="113">
        <f t="shared" si="35"/>
        <v>-0.10177327752724359</v>
      </c>
      <c r="AG37" s="113">
        <f t="shared" si="35"/>
        <v>8.8608546012262132E-2</v>
      </c>
      <c r="AH37" s="113">
        <f t="shared" si="35"/>
        <v>8.3922173301440819E-2</v>
      </c>
      <c r="AI37" s="113">
        <f t="shared" si="35"/>
        <v>0.11983270235835783</v>
      </c>
      <c r="AJ37" s="113">
        <f t="shared" si="35"/>
        <v>-1.7806284919597536E-2</v>
      </c>
      <c r="AK37" s="113">
        <f t="shared" si="35"/>
        <v>0.21126615194155837</v>
      </c>
      <c r="AL37" s="113">
        <f t="shared" si="35"/>
        <v>3.2462534296294691E-2</v>
      </c>
      <c r="AM37" s="113">
        <f t="shared" si="35"/>
        <v>4.7210705356099544E-2</v>
      </c>
    </row>
    <row r="38" spans="1:39" ht="15.6">
      <c r="A38" s="227">
        <v>45266</v>
      </c>
      <c r="B38" s="5">
        <v>3779.6015210000005</v>
      </c>
      <c r="C38" s="5">
        <v>17613.107936</v>
      </c>
      <c r="D38" s="5">
        <v>33775.552240000005</v>
      </c>
      <c r="E38" s="5">
        <v>4368.4757100000006</v>
      </c>
      <c r="F38" s="5">
        <v>8379.7804500000002</v>
      </c>
      <c r="G38" s="5">
        <v>24471.706383000001</v>
      </c>
      <c r="H38" s="5">
        <v>3013.973493</v>
      </c>
      <c r="I38" s="5">
        <v>13053.225219</v>
      </c>
      <c r="J38" s="5">
        <v>21694.931046999998</v>
      </c>
      <c r="K38" s="5">
        <v>13235.473996000001</v>
      </c>
      <c r="L38" s="39">
        <v>416639.02069999999</v>
      </c>
      <c r="N38" s="227">
        <v>45266</v>
      </c>
      <c r="O38" s="113">
        <f t="shared" ref="O38:Y38" si="36">B38/B21-1</f>
        <v>7.4770312795997329E-2</v>
      </c>
      <c r="P38" s="113">
        <f t="shared" si="36"/>
        <v>6.3352848626764935E-2</v>
      </c>
      <c r="Q38" s="113">
        <f t="shared" si="36"/>
        <v>3.9525252677456102E-2</v>
      </c>
      <c r="R38" s="113">
        <f t="shared" si="36"/>
        <v>-0.11219321802995907</v>
      </c>
      <c r="S38" s="113">
        <f t="shared" si="36"/>
        <v>7.8576056788812743E-2</v>
      </c>
      <c r="T38" s="113">
        <f t="shared" si="36"/>
        <v>6.1057574500962941E-2</v>
      </c>
      <c r="U38" s="113">
        <f t="shared" si="36"/>
        <v>0.12190978993197166</v>
      </c>
      <c r="V38" s="113">
        <f t="shared" si="36"/>
        <v>-5.9318379462604653E-2</v>
      </c>
      <c r="W38" s="113">
        <f t="shared" si="36"/>
        <v>0.21128244626951265</v>
      </c>
      <c r="X38" s="113">
        <f t="shared" si="36"/>
        <v>2.7664066714536473E-2</v>
      </c>
      <c r="Y38" s="113">
        <f t="shared" si="36"/>
        <v>3.4452201954299655E-2</v>
      </c>
      <c r="AB38" s="227">
        <v>45266</v>
      </c>
      <c r="AC38" s="113">
        <f t="shared" ref="AC38:AM38" si="37">O38-O$393</f>
        <v>8.1815522447673969E-2</v>
      </c>
      <c r="AD38" s="113">
        <f t="shared" si="37"/>
        <v>5.1930951072582478E-2</v>
      </c>
      <c r="AE38" s="113">
        <f t="shared" si="37"/>
        <v>2.4039700701575906E-2</v>
      </c>
      <c r="AF38" s="113">
        <f t="shared" si="37"/>
        <v>-0.11887081147412866</v>
      </c>
      <c r="AG38" s="113">
        <f t="shared" si="37"/>
        <v>6.3715009310578094E-2</v>
      </c>
      <c r="AH38" s="113">
        <f t="shared" si="37"/>
        <v>6.7081863464731231E-2</v>
      </c>
      <c r="AI38" s="113">
        <f t="shared" si="37"/>
        <v>9.1719445156876994E-2</v>
      </c>
      <c r="AJ38" s="113">
        <f t="shared" si="37"/>
        <v>-5.4791771685113143E-2</v>
      </c>
      <c r="AK38" s="113">
        <f t="shared" si="37"/>
        <v>0.2042292967829715</v>
      </c>
      <c r="AL38" s="113">
        <f t="shared" si="37"/>
        <v>3.7357674103072822E-3</v>
      </c>
      <c r="AM38" s="113">
        <f t="shared" si="37"/>
        <v>1.9761857350094652E-2</v>
      </c>
    </row>
    <row r="39" spans="1:39" ht="15.6">
      <c r="A39" s="227">
        <v>45267</v>
      </c>
      <c r="B39" s="5">
        <v>3910.7865900000002</v>
      </c>
      <c r="C39" s="5">
        <v>18024.875702000001</v>
      </c>
      <c r="D39" s="5">
        <v>34417.705470000001</v>
      </c>
      <c r="E39" s="5">
        <v>4477.6882759999999</v>
      </c>
      <c r="F39" s="5">
        <v>8568.473109999999</v>
      </c>
      <c r="G39" s="5">
        <v>24831.407238</v>
      </c>
      <c r="H39" s="5">
        <v>3109.1449259999999</v>
      </c>
      <c r="I39" s="5">
        <v>13214.097892</v>
      </c>
      <c r="J39" s="5">
        <v>22020.094458000003</v>
      </c>
      <c r="K39" s="5">
        <v>13627.908288000001</v>
      </c>
      <c r="L39" s="39">
        <v>425462.96269999997</v>
      </c>
      <c r="N39" s="227">
        <v>45267</v>
      </c>
      <c r="O39" s="113">
        <f t="shared" ref="O39:Y39" si="38">B39/B22-1</f>
        <v>0.10050836862267087</v>
      </c>
      <c r="P39" s="113">
        <f t="shared" si="38"/>
        <v>9.5137265800812498E-2</v>
      </c>
      <c r="Q39" s="113">
        <f t="shared" si="38"/>
        <v>4.7039963367099036E-2</v>
      </c>
      <c r="R39" s="113">
        <f t="shared" si="38"/>
        <v>-9.3420336863629827E-2</v>
      </c>
      <c r="S39" s="113">
        <f t="shared" si="38"/>
        <v>8.1027958332119843E-2</v>
      </c>
      <c r="T39" s="113">
        <f t="shared" si="38"/>
        <v>7.8371026805029054E-2</v>
      </c>
      <c r="U39" s="113">
        <f t="shared" si="38"/>
        <v>0.1209133777284952</v>
      </c>
      <c r="V39" s="113">
        <f t="shared" si="38"/>
        <v>-3.920295130061735E-2</v>
      </c>
      <c r="W39" s="113">
        <f t="shared" si="38"/>
        <v>0.21166662000963155</v>
      </c>
      <c r="X39" s="113">
        <f t="shared" si="38"/>
        <v>5.5299889703847915E-2</v>
      </c>
      <c r="Y39" s="113">
        <f t="shared" si="38"/>
        <v>4.773288116176988E-2</v>
      </c>
      <c r="AB39" s="227">
        <v>45267</v>
      </c>
      <c r="AC39" s="113">
        <f t="shared" ref="AC39:AM39" si="39">O39-O$393</f>
        <v>0.10755357827434751</v>
      </c>
      <c r="AD39" s="113">
        <f t="shared" si="39"/>
        <v>8.3715368246630048E-2</v>
      </c>
      <c r="AE39" s="113">
        <f t="shared" si="39"/>
        <v>3.155441139121884E-2</v>
      </c>
      <c r="AF39" s="113">
        <f t="shared" si="39"/>
        <v>-0.10009793030779941</v>
      </c>
      <c r="AG39" s="113">
        <f t="shared" si="39"/>
        <v>6.6166910853885194E-2</v>
      </c>
      <c r="AH39" s="113">
        <f t="shared" si="39"/>
        <v>8.4395315768797344E-2</v>
      </c>
      <c r="AI39" s="113">
        <f t="shared" si="39"/>
        <v>9.0723032953400534E-2</v>
      </c>
      <c r="AJ39" s="113">
        <f t="shared" si="39"/>
        <v>-3.467634352312584E-2</v>
      </c>
      <c r="AK39" s="113">
        <f t="shared" si="39"/>
        <v>0.2046134705230904</v>
      </c>
      <c r="AL39" s="113">
        <f t="shared" si="39"/>
        <v>3.1371590399618725E-2</v>
      </c>
      <c r="AM39" s="113">
        <f t="shared" si="39"/>
        <v>3.3042536557564881E-2</v>
      </c>
    </row>
    <row r="40" spans="1:39" ht="15.6">
      <c r="A40" s="227">
        <v>45268</v>
      </c>
      <c r="B40" s="5">
        <v>3952.5425800000003</v>
      </c>
      <c r="C40" s="5">
        <v>18115.974434</v>
      </c>
      <c r="D40" s="5">
        <v>34640.749642000002</v>
      </c>
      <c r="E40" s="5">
        <v>4478.3140519999997</v>
      </c>
      <c r="F40" s="5">
        <v>8591.9204279999994</v>
      </c>
      <c r="G40" s="5">
        <v>25197.227533999998</v>
      </c>
      <c r="H40" s="5">
        <v>3124.0822499999999</v>
      </c>
      <c r="I40" s="5">
        <v>13358.112874</v>
      </c>
      <c r="J40" s="5">
        <v>22650.753379999998</v>
      </c>
      <c r="K40" s="5">
        <v>13645.991267999998</v>
      </c>
      <c r="L40" s="39">
        <v>426205.35080000001</v>
      </c>
      <c r="N40" s="227">
        <v>45268</v>
      </c>
      <c r="O40" s="113">
        <f t="shared" ref="O40:Y40" si="40">B40/B23-1</f>
        <v>0.1278862201848423</v>
      </c>
      <c r="P40" s="113">
        <f t="shared" si="40"/>
        <v>7.1837139512211046E-2</v>
      </c>
      <c r="Q40" s="113">
        <f t="shared" si="40"/>
        <v>3.204469108941943E-2</v>
      </c>
      <c r="R40" s="113">
        <f t="shared" si="40"/>
        <v>-8.5685223008254985E-2</v>
      </c>
      <c r="S40" s="113">
        <f t="shared" si="40"/>
        <v>0.10024802973007318</v>
      </c>
      <c r="T40" s="113">
        <f t="shared" si="40"/>
        <v>0.11119008355377491</v>
      </c>
      <c r="U40" s="113">
        <f t="shared" si="40"/>
        <v>0.22659250975734557</v>
      </c>
      <c r="V40" s="113">
        <f t="shared" si="40"/>
        <v>1.5061093152258564E-2</v>
      </c>
      <c r="W40" s="113">
        <f t="shared" si="40"/>
        <v>0.27768320754879383</v>
      </c>
      <c r="X40" s="113">
        <f t="shared" si="40"/>
        <v>3.9271942828051021E-2</v>
      </c>
      <c r="Y40" s="113">
        <f t="shared" si="40"/>
        <v>5.226781903310429E-2</v>
      </c>
      <c r="AB40" s="227">
        <v>45268</v>
      </c>
      <c r="AC40" s="113">
        <f t="shared" ref="AC40:AM40" si="41">O40-O$393</f>
        <v>0.13493142983651896</v>
      </c>
      <c r="AD40" s="113">
        <f t="shared" si="41"/>
        <v>6.0415241958028588E-2</v>
      </c>
      <c r="AE40" s="113">
        <f t="shared" si="41"/>
        <v>1.6559139113539234E-2</v>
      </c>
      <c r="AF40" s="113">
        <f t="shared" si="41"/>
        <v>-9.236281645242457E-2</v>
      </c>
      <c r="AG40" s="113">
        <f t="shared" si="41"/>
        <v>8.5386982251838536E-2</v>
      </c>
      <c r="AH40" s="113">
        <f t="shared" si="41"/>
        <v>0.1172143725175432</v>
      </c>
      <c r="AI40" s="113">
        <f t="shared" si="41"/>
        <v>0.19640216498225091</v>
      </c>
      <c r="AJ40" s="113">
        <f t="shared" si="41"/>
        <v>1.9587700929750075E-2</v>
      </c>
      <c r="AK40" s="113">
        <f t="shared" si="41"/>
        <v>0.27063005806225271</v>
      </c>
      <c r="AL40" s="113">
        <f t="shared" si="41"/>
        <v>1.534364352382183E-2</v>
      </c>
      <c r="AM40" s="113">
        <f t="shared" si="41"/>
        <v>3.7577474428899291E-2</v>
      </c>
    </row>
    <row r="41" spans="1:39" ht="15.6">
      <c r="A41" s="227">
        <v>45272</v>
      </c>
      <c r="B41" s="5">
        <v>4006.9617840000001</v>
      </c>
      <c r="C41" s="5">
        <v>17715.611466000002</v>
      </c>
      <c r="D41" s="5">
        <v>34062.814548000002</v>
      </c>
      <c r="E41" s="5">
        <v>4488.2703179999999</v>
      </c>
      <c r="F41" s="5">
        <v>8285.967521999999</v>
      </c>
      <c r="G41" s="5">
        <v>24839.705645999999</v>
      </c>
      <c r="H41" s="5">
        <v>3040.705332</v>
      </c>
      <c r="I41" s="5">
        <v>12965.3055</v>
      </c>
      <c r="J41" s="5">
        <v>22621.501098000001</v>
      </c>
      <c r="K41" s="5">
        <v>13418.408807999998</v>
      </c>
      <c r="L41" s="39">
        <v>422505.18699999998</v>
      </c>
      <c r="N41" s="227">
        <v>45272</v>
      </c>
      <c r="O41" s="113">
        <f t="shared" ref="O41:Y41" si="42">B41/B24-1</f>
        <v>0.1497547108212498</v>
      </c>
      <c r="P41" s="113">
        <f t="shared" si="42"/>
        <v>5.3390265385053537E-2</v>
      </c>
      <c r="Q41" s="113">
        <f t="shared" si="42"/>
        <v>2.4302482614775966E-2</v>
      </c>
      <c r="R41" s="113">
        <f t="shared" si="42"/>
        <v>-6.382409538273659E-2</v>
      </c>
      <c r="S41" s="113">
        <f t="shared" si="42"/>
        <v>-5.1790156030374623E-3</v>
      </c>
      <c r="T41" s="113">
        <f t="shared" si="42"/>
        <v>0.11704056492385617</v>
      </c>
      <c r="U41" s="113">
        <f t="shared" si="42"/>
        <v>0.23753907165021837</v>
      </c>
      <c r="V41" s="113">
        <f t="shared" si="42"/>
        <v>-9.2598787377856651E-3</v>
      </c>
      <c r="W41" s="113">
        <f t="shared" si="42"/>
        <v>0.2691237347517712</v>
      </c>
      <c r="X41" s="113">
        <f t="shared" si="42"/>
        <v>3.5136197085556375E-2</v>
      </c>
      <c r="Y41" s="113">
        <f t="shared" si="42"/>
        <v>5.4118016010422432E-2</v>
      </c>
      <c r="AB41" s="227">
        <v>45272</v>
      </c>
      <c r="AC41" s="113">
        <f t="shared" ref="AC41:AM41" si="43">O41-O$393</f>
        <v>0.15679992047292646</v>
      </c>
      <c r="AD41" s="113">
        <f t="shared" si="43"/>
        <v>4.196836783087108E-2</v>
      </c>
      <c r="AE41" s="113">
        <f t="shared" si="43"/>
        <v>8.8169306388957702E-3</v>
      </c>
      <c r="AF41" s="113">
        <f t="shared" si="43"/>
        <v>-7.0501688826906175E-2</v>
      </c>
      <c r="AG41" s="113">
        <f t="shared" si="43"/>
        <v>-2.0040063081272118E-2</v>
      </c>
      <c r="AH41" s="113">
        <f t="shared" si="43"/>
        <v>0.12306485388762446</v>
      </c>
      <c r="AI41" s="113">
        <f t="shared" si="43"/>
        <v>0.20734872687512371</v>
      </c>
      <c r="AJ41" s="113">
        <f t="shared" si="43"/>
        <v>-4.7332709602941545E-3</v>
      </c>
      <c r="AK41" s="113">
        <f t="shared" si="43"/>
        <v>0.26207058526523008</v>
      </c>
      <c r="AL41" s="113">
        <f t="shared" si="43"/>
        <v>1.1207897781327185E-2</v>
      </c>
      <c r="AM41" s="113">
        <f t="shared" si="43"/>
        <v>3.9427671406217432E-2</v>
      </c>
    </row>
    <row r="42" spans="1:39" ht="15.6">
      <c r="A42" s="227">
        <v>45273</v>
      </c>
      <c r="B42" s="5">
        <v>4020.9182060000003</v>
      </c>
      <c r="C42" s="5">
        <v>17859.119768</v>
      </c>
      <c r="D42" s="5">
        <v>33774.089046000001</v>
      </c>
      <c r="E42" s="5">
        <v>4482.8231020000003</v>
      </c>
      <c r="F42" s="5">
        <v>8374.7327139999998</v>
      </c>
      <c r="G42" s="5">
        <v>24703.792514000001</v>
      </c>
      <c r="H42" s="5">
        <v>3066.4350420000001</v>
      </c>
      <c r="I42" s="5">
        <v>13046.106838000002</v>
      </c>
      <c r="J42" s="5">
        <v>22636.046377999999</v>
      </c>
      <c r="K42" s="5">
        <v>13427.719672000001</v>
      </c>
      <c r="L42" s="39">
        <v>424653.89</v>
      </c>
      <c r="N42" s="227">
        <v>45273</v>
      </c>
      <c r="O42" s="113">
        <f t="shared" ref="O42:Y42" si="44">B42/B25-1</f>
        <v>0.12559264049954155</v>
      </c>
      <c r="P42" s="113">
        <f t="shared" si="44"/>
        <v>4.2252496764796144E-2</v>
      </c>
      <c r="Q42" s="113">
        <f t="shared" si="44"/>
        <v>-6.1330725473410785E-3</v>
      </c>
      <c r="R42" s="113">
        <f t="shared" si="44"/>
        <v>-7.2727814238139787E-2</v>
      </c>
      <c r="S42" s="113">
        <f t="shared" si="44"/>
        <v>3.2087767918826948E-2</v>
      </c>
      <c r="T42" s="113">
        <f t="shared" si="44"/>
        <v>9.2280968797004315E-2</v>
      </c>
      <c r="U42" s="113">
        <f t="shared" si="44"/>
        <v>0.24236235013197982</v>
      </c>
      <c r="V42" s="113">
        <f t="shared" si="44"/>
        <v>-7.2141617476891851E-3</v>
      </c>
      <c r="W42" s="113">
        <f t="shared" si="44"/>
        <v>0.2521761475504436</v>
      </c>
      <c r="X42" s="113">
        <f t="shared" si="44"/>
        <v>1.7484070511810224E-2</v>
      </c>
      <c r="Y42" s="113">
        <f t="shared" si="44"/>
        <v>4.6259931642602226E-2</v>
      </c>
      <c r="AB42" s="227">
        <v>45273</v>
      </c>
      <c r="AC42" s="113">
        <f t="shared" ref="AC42:AM42" si="45">O42-O$393</f>
        <v>0.13263785015121821</v>
      </c>
      <c r="AD42" s="113">
        <f t="shared" si="45"/>
        <v>3.0830599210613686E-2</v>
      </c>
      <c r="AE42" s="113">
        <f t="shared" si="45"/>
        <v>-2.1618624523221275E-2</v>
      </c>
      <c r="AF42" s="113">
        <f t="shared" si="45"/>
        <v>-7.9405407682309373E-2</v>
      </c>
      <c r="AG42" s="113">
        <f t="shared" si="45"/>
        <v>1.7226720440592293E-2</v>
      </c>
      <c r="AH42" s="113">
        <f t="shared" si="45"/>
        <v>9.8305257760772605E-2</v>
      </c>
      <c r="AI42" s="113">
        <f t="shared" si="45"/>
        <v>0.21217200535688516</v>
      </c>
      <c r="AJ42" s="113">
        <f t="shared" si="45"/>
        <v>-2.6875539701976744E-3</v>
      </c>
      <c r="AK42" s="113">
        <f t="shared" si="45"/>
        <v>0.24512299806390245</v>
      </c>
      <c r="AL42" s="113">
        <f t="shared" si="45"/>
        <v>-6.444228792418967E-3</v>
      </c>
      <c r="AM42" s="113">
        <f t="shared" si="45"/>
        <v>3.1569587038397226E-2</v>
      </c>
    </row>
    <row r="43" spans="1:39" ht="15.6">
      <c r="A43" s="227">
        <v>45274</v>
      </c>
      <c r="B43" s="5">
        <v>4061.3476679999999</v>
      </c>
      <c r="C43" s="5">
        <v>17808.622986000002</v>
      </c>
      <c r="D43" s="5">
        <v>32894.399118000001</v>
      </c>
      <c r="E43" s="5">
        <v>4444.2901439999996</v>
      </c>
      <c r="F43" s="5">
        <v>8444.5108440000004</v>
      </c>
      <c r="G43" s="5">
        <v>25121.385995999997</v>
      </c>
      <c r="H43" s="5">
        <v>3258.6067499999999</v>
      </c>
      <c r="I43" s="5">
        <v>13477.597518</v>
      </c>
      <c r="J43" s="5">
        <v>23034.079824</v>
      </c>
      <c r="K43" s="5">
        <v>13251.967091999999</v>
      </c>
      <c r="L43" s="39">
        <v>424252.62030000001</v>
      </c>
      <c r="N43" s="227">
        <v>45274</v>
      </c>
      <c r="O43" s="113">
        <f t="shared" ref="O43:Y43" si="46">B43/B26-1</f>
        <v>0.11870834067683944</v>
      </c>
      <c r="P43" s="113">
        <f t="shared" si="46"/>
        <v>3.1385939895084647E-2</v>
      </c>
      <c r="Q43" s="113">
        <f t="shared" si="46"/>
        <v>-3.5601394129776254E-2</v>
      </c>
      <c r="R43" s="113">
        <f t="shared" si="46"/>
        <v>-9.2620661188106301E-2</v>
      </c>
      <c r="S43" s="113">
        <f t="shared" si="46"/>
        <v>6.5892861647889323E-3</v>
      </c>
      <c r="T43" s="113">
        <f t="shared" si="46"/>
        <v>7.2890410714396392E-2</v>
      </c>
      <c r="U43" s="113">
        <f t="shared" si="46"/>
        <v>0.25439983120723664</v>
      </c>
      <c r="V43" s="113">
        <f t="shared" si="46"/>
        <v>8.6671850590989141E-3</v>
      </c>
      <c r="W43" s="113">
        <f t="shared" si="46"/>
        <v>0.20522658558148255</v>
      </c>
      <c r="X43" s="113">
        <f t="shared" si="46"/>
        <v>-1.3320813227889472E-2</v>
      </c>
      <c r="Y43" s="113">
        <f t="shared" si="46"/>
        <v>2.4425434984622019E-2</v>
      </c>
      <c r="AB43" s="227">
        <v>45274</v>
      </c>
      <c r="AC43" s="113">
        <f t="shared" ref="AC43:AM43" si="47">O43-O$393</f>
        <v>0.12575355032851609</v>
      </c>
      <c r="AD43" s="113">
        <f t="shared" si="47"/>
        <v>1.996404234090219E-2</v>
      </c>
      <c r="AE43" s="113">
        <f t="shared" si="47"/>
        <v>-5.108694610565645E-2</v>
      </c>
      <c r="AF43" s="113">
        <f t="shared" si="47"/>
        <v>-9.9298254632275887E-2</v>
      </c>
      <c r="AG43" s="113">
        <f t="shared" si="47"/>
        <v>-8.2717613134457215E-3</v>
      </c>
      <c r="AH43" s="113">
        <f t="shared" si="47"/>
        <v>7.8914699678164682E-2</v>
      </c>
      <c r="AI43" s="113">
        <f t="shared" si="47"/>
        <v>0.22420948643214197</v>
      </c>
      <c r="AJ43" s="113">
        <f t="shared" si="47"/>
        <v>1.3193792836590425E-2</v>
      </c>
      <c r="AK43" s="113">
        <f t="shared" si="47"/>
        <v>0.1981734360949414</v>
      </c>
      <c r="AL43" s="113">
        <f t="shared" si="47"/>
        <v>-3.7249112532118663E-2</v>
      </c>
      <c r="AM43" s="113">
        <f t="shared" si="47"/>
        <v>9.7350903804170157E-3</v>
      </c>
    </row>
    <row r="44" spans="1:39" ht="15.6">
      <c r="A44" s="227">
        <v>45275</v>
      </c>
      <c r="B44" s="5">
        <v>4139.3564559999995</v>
      </c>
      <c r="C44" s="5">
        <v>17716.911936999997</v>
      </c>
      <c r="D44" s="5">
        <v>33244.879093000003</v>
      </c>
      <c r="E44" s="5">
        <v>4472.0473669999992</v>
      </c>
      <c r="F44" s="5">
        <v>8380.9413859999986</v>
      </c>
      <c r="G44" s="5">
        <v>25224.427588999999</v>
      </c>
      <c r="H44" s="5">
        <v>3204.0555929999996</v>
      </c>
      <c r="I44" s="5">
        <v>13392.826834999998</v>
      </c>
      <c r="J44" s="5">
        <v>23698.174406999999</v>
      </c>
      <c r="K44" s="5">
        <v>13448.424776999998</v>
      </c>
      <c r="L44" s="39">
        <v>423189.11599999998</v>
      </c>
      <c r="N44" s="227">
        <v>45275</v>
      </c>
      <c r="O44" s="113">
        <f t="shared" ref="O44:Y44" si="48">B44/B27-1</f>
        <v>0.11694978716599302</v>
      </c>
      <c r="P44" s="113">
        <f t="shared" si="48"/>
        <v>3.2620849265750484E-2</v>
      </c>
      <c r="Q44" s="113">
        <f t="shared" si="48"/>
        <v>-1.4527833331422713E-2</v>
      </c>
      <c r="R44" s="113">
        <f t="shared" si="48"/>
        <v>-8.023688096031889E-2</v>
      </c>
      <c r="S44" s="113">
        <f t="shared" si="48"/>
        <v>-2.2262452652996645E-2</v>
      </c>
      <c r="T44" s="113">
        <f t="shared" si="48"/>
        <v>7.3773906630778985E-2</v>
      </c>
      <c r="U44" s="113">
        <f t="shared" si="48"/>
        <v>0.24769881367630786</v>
      </c>
      <c r="V44" s="113">
        <f t="shared" si="48"/>
        <v>8.2402224660937939E-3</v>
      </c>
      <c r="W44" s="113">
        <f t="shared" si="48"/>
        <v>0.24424368632632865</v>
      </c>
      <c r="X44" s="113">
        <f t="shared" si="48"/>
        <v>2.9110981568231109E-2</v>
      </c>
      <c r="Y44" s="113">
        <f t="shared" si="48"/>
        <v>2.9859379194018043E-2</v>
      </c>
      <c r="AB44" s="227">
        <v>45275</v>
      </c>
      <c r="AC44" s="113">
        <f t="shared" ref="AC44:AM44" si="49">O44-O$393</f>
        <v>0.12399499681766966</v>
      </c>
      <c r="AD44" s="113">
        <f t="shared" si="49"/>
        <v>2.1198951711568027E-2</v>
      </c>
      <c r="AE44" s="113">
        <f t="shared" si="49"/>
        <v>-3.0013385307302909E-2</v>
      </c>
      <c r="AF44" s="113">
        <f t="shared" si="49"/>
        <v>-8.6914474404488476E-2</v>
      </c>
      <c r="AG44" s="113">
        <f t="shared" si="49"/>
        <v>-3.71235001312313E-2</v>
      </c>
      <c r="AH44" s="113">
        <f t="shared" si="49"/>
        <v>7.9798195594547275E-2</v>
      </c>
      <c r="AI44" s="113">
        <f t="shared" si="49"/>
        <v>0.2175084689012132</v>
      </c>
      <c r="AJ44" s="113">
        <f t="shared" si="49"/>
        <v>1.2766830243585305E-2</v>
      </c>
      <c r="AK44" s="113">
        <f t="shared" si="49"/>
        <v>0.2371905368397875</v>
      </c>
      <c r="AL44" s="113">
        <f t="shared" si="49"/>
        <v>5.1826822640019185E-3</v>
      </c>
      <c r="AM44" s="113">
        <f t="shared" si="49"/>
        <v>1.516903458981304E-2</v>
      </c>
    </row>
    <row r="45" spans="1:39" ht="15.6">
      <c r="A45" s="227">
        <v>45279</v>
      </c>
      <c r="B45" s="5">
        <v>4218.8198919999995</v>
      </c>
      <c r="C45" s="5">
        <v>17806.566428000002</v>
      </c>
      <c r="D45" s="5">
        <v>33748.750811999998</v>
      </c>
      <c r="E45" s="5">
        <v>4537.0849159999998</v>
      </c>
      <c r="F45" s="5">
        <v>8492.7936660000014</v>
      </c>
      <c r="G45" s="5">
        <v>25316.536</v>
      </c>
      <c r="H45" s="5">
        <v>3243.2290939999998</v>
      </c>
      <c r="I45" s="5">
        <v>13710.712567999999</v>
      </c>
      <c r="J45" s="5">
        <v>23825.572862000001</v>
      </c>
      <c r="K45" s="5">
        <v>13905.107398</v>
      </c>
      <c r="L45" s="39">
        <v>431137.89559999999</v>
      </c>
      <c r="N45" s="227">
        <v>45279</v>
      </c>
      <c r="O45" s="113">
        <f t="shared" ref="O45:Y45" si="50">B45/B28-1</f>
        <v>8.7902515441013351E-2</v>
      </c>
      <c r="P45" s="113">
        <f t="shared" si="50"/>
        <v>4.9247777164001416E-2</v>
      </c>
      <c r="Q45" s="113">
        <f t="shared" si="50"/>
        <v>2.9092638768597467E-3</v>
      </c>
      <c r="R45" s="113">
        <f t="shared" si="50"/>
        <v>5.5752227813076871E-2</v>
      </c>
      <c r="S45" s="113">
        <f t="shared" si="50"/>
        <v>4.5253649505925253E-3</v>
      </c>
      <c r="T45" s="113">
        <f t="shared" si="50"/>
        <v>0.11008030670345059</v>
      </c>
      <c r="U45" s="113">
        <f t="shared" si="50"/>
        <v>0.31931650791931387</v>
      </c>
      <c r="V45" s="113">
        <f t="shared" si="50"/>
        <v>8.1094815571697065E-2</v>
      </c>
      <c r="W45" s="113">
        <f t="shared" si="50"/>
        <v>0.28914311086392863</v>
      </c>
      <c r="X45" s="113">
        <f t="shared" si="50"/>
        <v>8.8285916544104781E-2</v>
      </c>
      <c r="Y45" s="113">
        <f t="shared" si="50"/>
        <v>6.9048152182187517E-2</v>
      </c>
      <c r="AB45" s="227">
        <v>45279</v>
      </c>
      <c r="AC45" s="113">
        <f t="shared" ref="AC45:AM45" si="51">O45-O$393</f>
        <v>9.4947725092689991E-2</v>
      </c>
      <c r="AD45" s="113">
        <f t="shared" si="51"/>
        <v>3.7825879609818959E-2</v>
      </c>
      <c r="AE45" s="113">
        <f t="shared" si="51"/>
        <v>-1.257628809902045E-2</v>
      </c>
      <c r="AF45" s="113">
        <f t="shared" si="51"/>
        <v>4.9074634368907286E-2</v>
      </c>
      <c r="AG45" s="113">
        <f t="shared" si="51"/>
        <v>-1.0335682527642128E-2</v>
      </c>
      <c r="AH45" s="113">
        <f t="shared" si="51"/>
        <v>0.11610459566721888</v>
      </c>
      <c r="AI45" s="113">
        <f t="shared" si="51"/>
        <v>0.28912616314421918</v>
      </c>
      <c r="AJ45" s="113">
        <f t="shared" si="51"/>
        <v>8.5621423349188569E-2</v>
      </c>
      <c r="AK45" s="113">
        <f t="shared" si="51"/>
        <v>0.28208996137738751</v>
      </c>
      <c r="AL45" s="113">
        <f t="shared" si="51"/>
        <v>6.4357617239875597E-2</v>
      </c>
      <c r="AM45" s="113">
        <f t="shared" si="51"/>
        <v>5.4357807577982517E-2</v>
      </c>
    </row>
    <row r="46" spans="1:39" ht="15.6">
      <c r="A46" s="227">
        <v>45280</v>
      </c>
      <c r="B46" s="5">
        <v>4122.38112</v>
      </c>
      <c r="C46" s="5">
        <v>17551.650210000003</v>
      </c>
      <c r="D46" s="5">
        <v>33388.043940000003</v>
      </c>
      <c r="E46" s="5">
        <v>4486.3325999999997</v>
      </c>
      <c r="F46" s="5">
        <v>8222.2404900000001</v>
      </c>
      <c r="G46" s="5">
        <v>22183.923750000002</v>
      </c>
      <c r="H46" s="5">
        <v>3195.38589</v>
      </c>
      <c r="I46" s="5">
        <v>13535.571750000001</v>
      </c>
      <c r="J46" s="5">
        <v>23445.141750000003</v>
      </c>
      <c r="K46" s="5">
        <v>13704.034440000001</v>
      </c>
      <c r="L46" s="39">
        <v>423260.25650000002</v>
      </c>
      <c r="N46" s="227">
        <v>45280</v>
      </c>
      <c r="O46" s="113">
        <f t="shared" ref="O46:Y46" si="52">B46/B29-1</f>
        <v>5.7902237091262743E-2</v>
      </c>
      <c r="P46" s="113">
        <f t="shared" si="52"/>
        <v>4.0265431446903088E-2</v>
      </c>
      <c r="Q46" s="113">
        <f t="shared" si="52"/>
        <v>1.4929793684228532E-2</v>
      </c>
      <c r="R46" s="113">
        <f t="shared" si="52"/>
        <v>5.608238185528891E-2</v>
      </c>
      <c r="S46" s="113">
        <f t="shared" si="52"/>
        <v>-1.8160502177657523E-2</v>
      </c>
      <c r="T46" s="113">
        <f t="shared" si="52"/>
        <v>-2.5562748374873157E-2</v>
      </c>
      <c r="U46" s="113">
        <f t="shared" si="52"/>
        <v>0.28165419577079831</v>
      </c>
      <c r="V46" s="113">
        <f t="shared" si="52"/>
        <v>5.3415351458532712E-2</v>
      </c>
      <c r="W46" s="113">
        <f t="shared" si="52"/>
        <v>0.26700014908370173</v>
      </c>
      <c r="X46" s="113">
        <f t="shared" si="52"/>
        <v>6.1236790677380526E-2</v>
      </c>
      <c r="Y46" s="113">
        <f t="shared" si="52"/>
        <v>5.4179727272731792E-2</v>
      </c>
      <c r="AB46" s="227">
        <v>45280</v>
      </c>
      <c r="AC46" s="113">
        <f t="shared" ref="AC46:AM46" si="53">O46-O$393</f>
        <v>6.4947446742939383E-2</v>
      </c>
      <c r="AD46" s="113">
        <f t="shared" si="53"/>
        <v>2.8843533892720631E-2</v>
      </c>
      <c r="AE46" s="113">
        <f t="shared" si="53"/>
        <v>-5.5575829165166457E-4</v>
      </c>
      <c r="AF46" s="113">
        <f t="shared" si="53"/>
        <v>4.9404788411119324E-2</v>
      </c>
      <c r="AG46" s="113">
        <f t="shared" si="53"/>
        <v>-3.3021549655892178E-2</v>
      </c>
      <c r="AH46" s="113">
        <f t="shared" si="53"/>
        <v>-1.953845941110486E-2</v>
      </c>
      <c r="AI46" s="113">
        <f t="shared" si="53"/>
        <v>0.25146385099570362</v>
      </c>
      <c r="AJ46" s="113">
        <f t="shared" si="53"/>
        <v>5.7941959236024222E-2</v>
      </c>
      <c r="AK46" s="113">
        <f t="shared" si="53"/>
        <v>0.25994699959716061</v>
      </c>
      <c r="AL46" s="113">
        <f t="shared" si="53"/>
        <v>3.7308491373151335E-2</v>
      </c>
      <c r="AM46" s="113">
        <f t="shared" si="53"/>
        <v>3.9489382668526793E-2</v>
      </c>
    </row>
    <row r="47" spans="1:39" ht="15.6">
      <c r="A47" s="227">
        <v>45281</v>
      </c>
      <c r="B47" s="5">
        <v>4256.2956480000003</v>
      </c>
      <c r="C47" s="5">
        <v>17600.162208000002</v>
      </c>
      <c r="D47" s="5">
        <v>33770.107824000006</v>
      </c>
      <c r="E47" s="5">
        <v>4493.1583200000005</v>
      </c>
      <c r="F47" s="5">
        <v>8319.1233119999997</v>
      </c>
      <c r="G47" s="5">
        <v>22362.729216000003</v>
      </c>
      <c r="H47" s="5">
        <v>3277.2030000000004</v>
      </c>
      <c r="I47" s="5">
        <v>13625.027976000001</v>
      </c>
      <c r="J47" s="5">
        <v>23688.075312000001</v>
      </c>
      <c r="K47" s="5">
        <v>13907.997504000001</v>
      </c>
      <c r="L47" s="39">
        <v>429132.7818</v>
      </c>
      <c r="N47" s="227">
        <v>45281</v>
      </c>
      <c r="O47" s="113">
        <f t="shared" ref="O47:Y47" si="54">B47/B30-1</f>
        <v>0.10211356674948191</v>
      </c>
      <c r="P47" s="113">
        <f t="shared" si="54"/>
        <v>4.3234508692871154E-2</v>
      </c>
      <c r="Q47" s="113">
        <f t="shared" si="54"/>
        <v>2.2872313466878902E-2</v>
      </c>
      <c r="R47" s="113">
        <f t="shared" si="54"/>
        <v>6.2192249918897824E-2</v>
      </c>
      <c r="S47" s="113">
        <f t="shared" si="54"/>
        <v>-4.6979400949336281E-3</v>
      </c>
      <c r="T47" s="113">
        <f t="shared" si="54"/>
        <v>-1.2353081820158707E-2</v>
      </c>
      <c r="U47" s="113">
        <f t="shared" si="54"/>
        <v>0.32732857434713658</v>
      </c>
      <c r="V47" s="113">
        <f t="shared" si="54"/>
        <v>6.8891425824628927E-2</v>
      </c>
      <c r="W47" s="113">
        <f t="shared" si="54"/>
        <v>0.2263516792213609</v>
      </c>
      <c r="X47" s="113">
        <f t="shared" si="54"/>
        <v>9.2152070697375077E-2</v>
      </c>
      <c r="Y47" s="113">
        <f t="shared" si="54"/>
        <v>6.8533938880876777E-2</v>
      </c>
      <c r="AB47" s="227">
        <v>45281</v>
      </c>
      <c r="AC47" s="113">
        <f t="shared" ref="AC47:AM47" si="55">O47-O$393</f>
        <v>0.10915877640115855</v>
      </c>
      <c r="AD47" s="113">
        <f t="shared" si="55"/>
        <v>3.1812611138688697E-2</v>
      </c>
      <c r="AE47" s="113">
        <f t="shared" si="55"/>
        <v>7.3867614909987056E-3</v>
      </c>
      <c r="AF47" s="113">
        <f t="shared" si="55"/>
        <v>5.5514656474728238E-2</v>
      </c>
      <c r="AG47" s="113">
        <f t="shared" si="55"/>
        <v>-1.9558987573168284E-2</v>
      </c>
      <c r="AH47" s="113">
        <f t="shared" si="55"/>
        <v>-6.3287928563904115E-3</v>
      </c>
      <c r="AI47" s="113">
        <f t="shared" si="55"/>
        <v>0.29713822957204189</v>
      </c>
      <c r="AJ47" s="113">
        <f t="shared" si="55"/>
        <v>7.3418033602120431E-2</v>
      </c>
      <c r="AK47" s="113">
        <f t="shared" si="55"/>
        <v>0.21929852973481975</v>
      </c>
      <c r="AL47" s="113">
        <f t="shared" si="55"/>
        <v>6.8223771393145893E-2</v>
      </c>
      <c r="AM47" s="113">
        <f t="shared" si="55"/>
        <v>5.3843594276671777E-2</v>
      </c>
    </row>
    <row r="48" spans="1:39" ht="15.6">
      <c r="A48" s="227">
        <v>45282</v>
      </c>
      <c r="B48" s="5">
        <v>4401.8976000000002</v>
      </c>
      <c r="C48" s="5">
        <v>17754.320319999999</v>
      </c>
      <c r="D48" s="5">
        <v>34351.308396</v>
      </c>
      <c r="E48" s="5">
        <v>4593.5635579999998</v>
      </c>
      <c r="F48" s="5">
        <v>8347.0983239999987</v>
      </c>
      <c r="G48" s="5">
        <v>22745.888786</v>
      </c>
      <c r="H48" s="5">
        <v>3303.2573240000002</v>
      </c>
      <c r="I48" s="5">
        <v>13852.221510000001</v>
      </c>
      <c r="J48" s="5">
        <v>23883.962727999999</v>
      </c>
      <c r="K48" s="5">
        <v>14069.565203999999</v>
      </c>
      <c r="L48" s="39">
        <v>436029.04969999997</v>
      </c>
      <c r="N48" s="227">
        <v>45282</v>
      </c>
      <c r="O48" s="113">
        <f t="shared" ref="O48:Y48" si="56">B48/B31-1</f>
        <v>0.14713788510324743</v>
      </c>
      <c r="P48" s="113">
        <f t="shared" si="56"/>
        <v>5.6149161838119133E-2</v>
      </c>
      <c r="Q48" s="113">
        <f t="shared" si="56"/>
        <v>3.4624447317951557E-2</v>
      </c>
      <c r="R48" s="113">
        <f t="shared" si="56"/>
        <v>8.728688650546057E-2</v>
      </c>
      <c r="S48" s="113">
        <f t="shared" si="56"/>
        <v>-8.0347562046367837E-4</v>
      </c>
      <c r="T48" s="113">
        <f t="shared" si="56"/>
        <v>9.3508493099201395E-3</v>
      </c>
      <c r="U48" s="113">
        <f t="shared" si="56"/>
        <v>0.33781162674775089</v>
      </c>
      <c r="V48" s="113">
        <f t="shared" si="56"/>
        <v>9.224909977473561E-2</v>
      </c>
      <c r="W48" s="113">
        <f t="shared" si="56"/>
        <v>0.23600516499874691</v>
      </c>
      <c r="X48" s="113">
        <f t="shared" si="56"/>
        <v>9.1389669742750756E-2</v>
      </c>
      <c r="Y48" s="113">
        <f t="shared" si="56"/>
        <v>8.9009056894944427E-2</v>
      </c>
      <c r="AB48" s="227">
        <v>45282</v>
      </c>
      <c r="AC48" s="113">
        <f t="shared" ref="AC48:AM48" si="57">O48-O$393</f>
        <v>0.15418309475492409</v>
      </c>
      <c r="AD48" s="113">
        <f t="shared" si="57"/>
        <v>4.4727264283936675E-2</v>
      </c>
      <c r="AE48" s="113">
        <f t="shared" si="57"/>
        <v>1.913889534207136E-2</v>
      </c>
      <c r="AF48" s="113">
        <f t="shared" si="57"/>
        <v>8.0609293061290985E-2</v>
      </c>
      <c r="AG48" s="113">
        <f t="shared" si="57"/>
        <v>-1.5664523098698334E-2</v>
      </c>
      <c r="AH48" s="113">
        <f t="shared" si="57"/>
        <v>1.5375138273688435E-2</v>
      </c>
      <c r="AI48" s="113">
        <f t="shared" si="57"/>
        <v>0.3076212819726562</v>
      </c>
      <c r="AJ48" s="113">
        <f t="shared" si="57"/>
        <v>9.6775707552227114E-2</v>
      </c>
      <c r="AK48" s="113">
        <f t="shared" si="57"/>
        <v>0.22895201551220576</v>
      </c>
      <c r="AL48" s="113">
        <f t="shared" si="57"/>
        <v>6.7461370438521573E-2</v>
      </c>
      <c r="AM48" s="113">
        <f t="shared" si="57"/>
        <v>7.4318712290739428E-2</v>
      </c>
    </row>
    <row r="49" spans="1:39" ht="15.6">
      <c r="A49" s="227">
        <v>45286</v>
      </c>
      <c r="B49" s="5">
        <v>4644.4344999999994</v>
      </c>
      <c r="C49" s="5">
        <v>17754.615450000001</v>
      </c>
      <c r="D49" s="5">
        <v>34457.105539999997</v>
      </c>
      <c r="E49" s="5">
        <v>4624.2013200000001</v>
      </c>
      <c r="F49" s="5">
        <v>8364.5805500000006</v>
      </c>
      <c r="G49" s="5">
        <v>23175.268309999999</v>
      </c>
      <c r="H49" s="5">
        <v>3322.83997</v>
      </c>
      <c r="I49" s="5">
        <v>14016.995289999999</v>
      </c>
      <c r="J49" s="5">
        <v>24168.533510000001</v>
      </c>
      <c r="K49" s="5">
        <v>14108.964289999998</v>
      </c>
      <c r="L49" s="39">
        <v>439128.9828</v>
      </c>
      <c r="N49" s="227">
        <v>45286</v>
      </c>
      <c r="O49" s="113">
        <f t="shared" ref="O49:Y49" si="58">B49/B32-1</f>
        <v>0.19894072726623957</v>
      </c>
      <c r="P49" s="113">
        <f t="shared" si="58"/>
        <v>6.0593111392673649E-2</v>
      </c>
      <c r="Q49" s="113">
        <f t="shared" si="58"/>
        <v>3.6012345154445846E-2</v>
      </c>
      <c r="R49" s="113">
        <f t="shared" si="58"/>
        <v>8.5108075635280445E-2</v>
      </c>
      <c r="S49" s="113">
        <f t="shared" si="58"/>
        <v>-1.1847121949721373E-2</v>
      </c>
      <c r="T49" s="113">
        <f t="shared" si="58"/>
        <v>2.09033001419765E-2</v>
      </c>
      <c r="U49" s="113">
        <f t="shared" si="58"/>
        <v>0.33810745898758432</v>
      </c>
      <c r="V49" s="113">
        <f t="shared" si="58"/>
        <v>9.7764282971087857E-2</v>
      </c>
      <c r="W49" s="113">
        <f t="shared" si="58"/>
        <v>0.24666616545960895</v>
      </c>
      <c r="X49" s="113">
        <f t="shared" si="58"/>
        <v>9.1111602632177657E-2</v>
      </c>
      <c r="Y49" s="113">
        <f t="shared" si="58"/>
        <v>9.2981161431328507E-2</v>
      </c>
      <c r="AB49" s="227">
        <v>45286</v>
      </c>
      <c r="AC49" s="113">
        <f t="shared" ref="AC49:AM49" si="59">O49-O$393</f>
        <v>0.20598593691791622</v>
      </c>
      <c r="AD49" s="113">
        <f t="shared" si="59"/>
        <v>4.9171213838491191E-2</v>
      </c>
      <c r="AE49" s="113">
        <f t="shared" si="59"/>
        <v>2.052679317856565E-2</v>
      </c>
      <c r="AF49" s="113">
        <f t="shared" si="59"/>
        <v>7.8430482191110859E-2</v>
      </c>
      <c r="AG49" s="113">
        <f t="shared" si="59"/>
        <v>-2.6708169427956029E-2</v>
      </c>
      <c r="AH49" s="113">
        <f t="shared" si="59"/>
        <v>2.6927589105744797E-2</v>
      </c>
      <c r="AI49" s="113">
        <f t="shared" si="59"/>
        <v>0.30791711421248963</v>
      </c>
      <c r="AJ49" s="113">
        <f t="shared" si="59"/>
        <v>0.10229089074857936</v>
      </c>
      <c r="AK49" s="113">
        <f t="shared" si="59"/>
        <v>0.23961301597306781</v>
      </c>
      <c r="AL49" s="113">
        <f t="shared" si="59"/>
        <v>6.7183303327948474E-2</v>
      </c>
      <c r="AM49" s="113">
        <f t="shared" si="59"/>
        <v>7.8290816827123508E-2</v>
      </c>
    </row>
    <row r="50" spans="1:39" ht="15.6">
      <c r="A50" s="227">
        <v>45287</v>
      </c>
      <c r="B50" s="5">
        <v>4655.0422440000002</v>
      </c>
      <c r="C50" s="5">
        <v>17713.187735000003</v>
      </c>
      <c r="D50" s="5">
        <v>34304.800083000002</v>
      </c>
      <c r="E50" s="5">
        <v>4625.6960360000003</v>
      </c>
      <c r="F50" s="5">
        <v>8288.4696220000005</v>
      </c>
      <c r="G50" s="5">
        <v>23012.929486000001</v>
      </c>
      <c r="H50" s="5">
        <v>3308.784952</v>
      </c>
      <c r="I50" s="5">
        <v>13931.195179</v>
      </c>
      <c r="J50" s="5">
        <v>24036.378490000003</v>
      </c>
      <c r="K50" s="5">
        <v>14062.336046</v>
      </c>
      <c r="L50" s="39">
        <v>438503.87890000001</v>
      </c>
      <c r="N50" s="227">
        <v>45287</v>
      </c>
      <c r="O50" s="113">
        <f t="shared" ref="O50:Y50" si="60">B50/B33-1</f>
        <v>0.18648167468857157</v>
      </c>
      <c r="P50" s="113">
        <f t="shared" si="60"/>
        <v>4.8779353787296253E-2</v>
      </c>
      <c r="Q50" s="113">
        <f t="shared" si="60"/>
        <v>1.0533646516242889E-2</v>
      </c>
      <c r="R50" s="113">
        <f t="shared" si="60"/>
        <v>8.9806757861992104E-2</v>
      </c>
      <c r="S50" s="113">
        <f t="shared" si="60"/>
        <v>1.0152551387974551E-2</v>
      </c>
      <c r="T50" s="113">
        <f t="shared" si="60"/>
        <v>2.377025110138109E-2</v>
      </c>
      <c r="U50" s="113">
        <f t="shared" si="60"/>
        <v>0.29114598138126468</v>
      </c>
      <c r="V50" s="113">
        <f t="shared" si="60"/>
        <v>7.9319152952078031E-2</v>
      </c>
      <c r="W50" s="113">
        <f t="shared" si="60"/>
        <v>0.2185607510698413</v>
      </c>
      <c r="X50" s="113">
        <f t="shared" si="60"/>
        <v>7.8216224300790005E-2</v>
      </c>
      <c r="Y50" s="113">
        <f t="shared" si="60"/>
        <v>8.5300227027454101E-2</v>
      </c>
      <c r="AB50" s="227">
        <v>45287</v>
      </c>
      <c r="AC50" s="113">
        <f t="shared" ref="AC50:AM50" si="61">O50-O$393</f>
        <v>0.19352688434024823</v>
      </c>
      <c r="AD50" s="113">
        <f t="shared" si="61"/>
        <v>3.7357456233113796E-2</v>
      </c>
      <c r="AE50" s="113">
        <f t="shared" si="61"/>
        <v>-4.9519054596373069E-3</v>
      </c>
      <c r="AF50" s="113">
        <f t="shared" si="61"/>
        <v>8.3129164417822518E-2</v>
      </c>
      <c r="AG50" s="113">
        <f t="shared" si="61"/>
        <v>-4.7084960902601027E-3</v>
      </c>
      <c r="AH50" s="113">
        <f t="shared" si="61"/>
        <v>2.9794540065149387E-2</v>
      </c>
      <c r="AI50" s="113">
        <f t="shared" si="61"/>
        <v>0.26095563660616999</v>
      </c>
      <c r="AJ50" s="113">
        <f t="shared" si="61"/>
        <v>8.3845760729569535E-2</v>
      </c>
      <c r="AK50" s="113">
        <f t="shared" si="61"/>
        <v>0.21150760158330015</v>
      </c>
      <c r="AL50" s="113">
        <f t="shared" si="61"/>
        <v>5.4287924996560814E-2</v>
      </c>
      <c r="AM50" s="113">
        <f t="shared" si="61"/>
        <v>7.0609882423249101E-2</v>
      </c>
    </row>
    <row r="51" spans="1:39" ht="15.6">
      <c r="A51" s="227">
        <v>45288</v>
      </c>
      <c r="B51" s="5">
        <v>4621.0199890000004</v>
      </c>
      <c r="C51" s="5">
        <v>17752.273258000001</v>
      </c>
      <c r="D51" s="5">
        <v>34415.089928000001</v>
      </c>
      <c r="E51" s="5">
        <v>4629.2734479999999</v>
      </c>
      <c r="F51" s="5">
        <v>8290.1410400000004</v>
      </c>
      <c r="G51" s="5">
        <v>23254.579258000002</v>
      </c>
      <c r="H51" s="5">
        <v>3319.7246200000004</v>
      </c>
      <c r="I51" s="5">
        <v>13734.672827</v>
      </c>
      <c r="J51" s="5">
        <v>23875.422785000002</v>
      </c>
      <c r="K51" s="5">
        <v>14065.728238</v>
      </c>
      <c r="L51" s="39">
        <v>438657.59009999997</v>
      </c>
      <c r="N51" s="227">
        <v>45288</v>
      </c>
      <c r="O51" s="113">
        <f t="shared" ref="O51:Y51" si="62">B51/B34-1</f>
        <v>0.16043564964558477</v>
      </c>
      <c r="P51" s="113">
        <f t="shared" si="62"/>
        <v>5.7935226702298115E-2</v>
      </c>
      <c r="Q51" s="113">
        <f t="shared" si="62"/>
        <v>2.5174748458334006E-2</v>
      </c>
      <c r="R51" s="113">
        <f t="shared" si="62"/>
        <v>8.7265796811617946E-2</v>
      </c>
      <c r="S51" s="113">
        <f t="shared" si="62"/>
        <v>1.1431487327399958E-2</v>
      </c>
      <c r="T51" s="113">
        <f t="shared" si="62"/>
        <v>3.3500656471184165E-2</v>
      </c>
      <c r="U51" s="113">
        <f t="shared" si="62"/>
        <v>0.1855810796305446</v>
      </c>
      <c r="V51" s="113">
        <f t="shared" si="62"/>
        <v>7.7069253719813879E-2</v>
      </c>
      <c r="W51" s="113">
        <f t="shared" si="62"/>
        <v>0.2005671183431752</v>
      </c>
      <c r="X51" s="113">
        <f t="shared" si="62"/>
        <v>8.4862788703855108E-2</v>
      </c>
      <c r="Y51" s="113">
        <f t="shared" si="62"/>
        <v>8.7865434519457164E-2</v>
      </c>
      <c r="AB51" s="227">
        <v>45288</v>
      </c>
      <c r="AC51" s="113">
        <f t="shared" ref="AC51:AM51" si="63">O51-O$393</f>
        <v>0.16748085929726142</v>
      </c>
      <c r="AD51" s="113">
        <f t="shared" si="63"/>
        <v>4.6513329148115658E-2</v>
      </c>
      <c r="AE51" s="113">
        <f t="shared" si="63"/>
        <v>9.6891964824538102E-3</v>
      </c>
      <c r="AF51" s="113">
        <f t="shared" si="63"/>
        <v>8.0588203367448361E-2</v>
      </c>
      <c r="AG51" s="113">
        <f t="shared" si="63"/>
        <v>-3.4295601508346953E-3</v>
      </c>
      <c r="AH51" s="113">
        <f t="shared" si="63"/>
        <v>3.9524945434952462E-2</v>
      </c>
      <c r="AI51" s="113">
        <f t="shared" si="63"/>
        <v>0.15539073485544994</v>
      </c>
      <c r="AJ51" s="113">
        <f t="shared" si="63"/>
        <v>8.1595861497305383E-2</v>
      </c>
      <c r="AK51" s="113">
        <f t="shared" si="63"/>
        <v>0.19351396885663405</v>
      </c>
      <c r="AL51" s="113">
        <f t="shared" si="63"/>
        <v>6.0934489399625917E-2</v>
      </c>
      <c r="AM51" s="113">
        <f t="shared" si="63"/>
        <v>7.3175089915252164E-2</v>
      </c>
    </row>
    <row r="52" spans="1:39" ht="15.6">
      <c r="A52" s="227">
        <v>45289</v>
      </c>
      <c r="B52" s="5">
        <v>4537.7810250000002</v>
      </c>
      <c r="C52" s="5">
        <v>17386.248373000002</v>
      </c>
      <c r="D52" s="5">
        <v>33957.953764000005</v>
      </c>
      <c r="E52" s="5">
        <v>4562.1631320000006</v>
      </c>
      <c r="F52" s="5">
        <v>8153.557189000001</v>
      </c>
      <c r="G52" s="5">
        <v>22844.228177000001</v>
      </c>
      <c r="H52" s="5">
        <v>3243.7232720000002</v>
      </c>
      <c r="I52" s="5">
        <v>13469.759556000001</v>
      </c>
      <c r="J52" s="5">
        <v>23538.666706000004</v>
      </c>
      <c r="K52" s="5">
        <v>13720.804954000001</v>
      </c>
      <c r="L52" s="39">
        <v>430735.20529999997</v>
      </c>
      <c r="N52" s="227">
        <v>45289</v>
      </c>
      <c r="O52" s="113">
        <f t="shared" ref="O52:Y52" si="64">B52/B35-1</f>
        <v>0.1421205145447344</v>
      </c>
      <c r="P52" s="113">
        <f t="shared" si="64"/>
        <v>2.9775374890623096E-2</v>
      </c>
      <c r="Q52" s="113">
        <f t="shared" si="64"/>
        <v>8.2804957837960824E-3</v>
      </c>
      <c r="R52" s="113">
        <f t="shared" si="64"/>
        <v>6.0915677605177576E-2</v>
      </c>
      <c r="S52" s="113">
        <f t="shared" si="64"/>
        <v>-1.0330559256042426E-2</v>
      </c>
      <c r="T52" s="113">
        <f t="shared" si="64"/>
        <v>-7.0261813501089065E-3</v>
      </c>
      <c r="U52" s="113">
        <f t="shared" si="64"/>
        <v>0.15486876317486931</v>
      </c>
      <c r="V52" s="113">
        <f t="shared" si="64"/>
        <v>5.5313087617943735E-2</v>
      </c>
      <c r="W52" s="113">
        <f t="shared" si="64"/>
        <v>0.14330729115369523</v>
      </c>
      <c r="X52" s="113">
        <f t="shared" si="64"/>
        <v>5.6659403618874116E-2</v>
      </c>
      <c r="Y52" s="113">
        <f t="shared" si="64"/>
        <v>6.0911629092298858E-2</v>
      </c>
      <c r="AB52" s="227">
        <v>45289</v>
      </c>
      <c r="AC52" s="113">
        <f t="shared" ref="AC52:AM52" si="65">O52-O$393</f>
        <v>0.14916572419641105</v>
      </c>
      <c r="AD52" s="113">
        <f t="shared" si="65"/>
        <v>1.8353477336440639E-2</v>
      </c>
      <c r="AE52" s="113">
        <f t="shared" si="65"/>
        <v>-7.2050561920841139E-3</v>
      </c>
      <c r="AF52" s="113">
        <f t="shared" si="65"/>
        <v>5.4238084161007991E-2</v>
      </c>
      <c r="AG52" s="113">
        <f t="shared" si="65"/>
        <v>-2.5191606734277082E-2</v>
      </c>
      <c r="AH52" s="113">
        <f t="shared" si="65"/>
        <v>-1.0018923863406113E-3</v>
      </c>
      <c r="AI52" s="113">
        <f t="shared" si="65"/>
        <v>0.12467841839977464</v>
      </c>
      <c r="AJ52" s="113">
        <f t="shared" si="65"/>
        <v>5.9839695395435245E-2</v>
      </c>
      <c r="AK52" s="113">
        <f t="shared" si="65"/>
        <v>0.13625414166715408</v>
      </c>
      <c r="AL52" s="113">
        <f t="shared" si="65"/>
        <v>3.2731104314644925E-2</v>
      </c>
      <c r="AM52" s="113">
        <f t="shared" si="65"/>
        <v>4.6221284488093858E-2</v>
      </c>
    </row>
    <row r="53" spans="1:39" ht="15.6">
      <c r="A53" s="227">
        <v>45301</v>
      </c>
      <c r="B53" s="5">
        <v>4291.4778799999995</v>
      </c>
      <c r="C53" s="5">
        <v>16832.320759999999</v>
      </c>
      <c r="D53" s="5">
        <v>34603.939079999996</v>
      </c>
      <c r="E53" s="5">
        <v>4541.89696</v>
      </c>
      <c r="F53" s="5">
        <v>8072.1731600000003</v>
      </c>
      <c r="G53" s="5">
        <v>22674.22724</v>
      </c>
      <c r="H53" s="5">
        <v>3282.5692400000003</v>
      </c>
      <c r="I53" s="5">
        <v>13063.377999999999</v>
      </c>
      <c r="J53" s="5">
        <v>20597.647359999999</v>
      </c>
      <c r="K53" s="5">
        <v>13897.806919999999</v>
      </c>
      <c r="L53" s="39">
        <v>432443.01380000002</v>
      </c>
      <c r="N53" s="227">
        <v>45301</v>
      </c>
      <c r="O53" s="113">
        <f t="shared" ref="O53:Y53" si="66">B53/B36-1</f>
        <v>0.10760041136782927</v>
      </c>
      <c r="P53" s="113">
        <f t="shared" si="66"/>
        <v>-6.3801196956634332E-3</v>
      </c>
      <c r="Q53" s="113">
        <f t="shared" si="66"/>
        <v>4.3078824696822116E-2</v>
      </c>
      <c r="R53" s="113">
        <f t="shared" si="66"/>
        <v>5.783824974265972E-2</v>
      </c>
      <c r="S53" s="113">
        <f t="shared" si="66"/>
        <v>-1.5698148847245186E-2</v>
      </c>
      <c r="T53" s="113">
        <f t="shared" si="66"/>
        <v>-3.196022367514173E-2</v>
      </c>
      <c r="U53" s="113">
        <f t="shared" si="66"/>
        <v>0.14514476306689583</v>
      </c>
      <c r="V53" s="113">
        <f t="shared" si="66"/>
        <v>1.8384894546967123E-2</v>
      </c>
      <c r="W53" s="113">
        <f t="shared" si="66"/>
        <v>-5.744249143284752E-3</v>
      </c>
      <c r="X53" s="113">
        <f t="shared" si="66"/>
        <v>6.7075934070979448E-2</v>
      </c>
      <c r="Y53" s="113">
        <f t="shared" si="66"/>
        <v>6.2510792723861286E-2</v>
      </c>
      <c r="AB53" s="227">
        <v>45301</v>
      </c>
      <c r="AC53" s="113">
        <f t="shared" ref="AC53:AM53" si="67">O53-O$393</f>
        <v>0.11464562101950591</v>
      </c>
      <c r="AD53" s="113">
        <f t="shared" si="67"/>
        <v>-1.780201724984589E-2</v>
      </c>
      <c r="AE53" s="113">
        <f t="shared" si="67"/>
        <v>2.7593272720941919E-2</v>
      </c>
      <c r="AF53" s="113">
        <f t="shared" si="67"/>
        <v>5.1160656298490134E-2</v>
      </c>
      <c r="AG53" s="113">
        <f t="shared" si="67"/>
        <v>-3.0559196325479841E-2</v>
      </c>
      <c r="AH53" s="113">
        <f t="shared" si="67"/>
        <v>-2.5935934711373433E-2</v>
      </c>
      <c r="AI53" s="113">
        <f t="shared" si="67"/>
        <v>0.11495441829180117</v>
      </c>
      <c r="AJ53" s="113">
        <f t="shared" si="67"/>
        <v>2.2911502324458634E-2</v>
      </c>
      <c r="AK53" s="113">
        <f t="shared" si="67"/>
        <v>-1.2797398629825901E-2</v>
      </c>
      <c r="AL53" s="113">
        <f t="shared" si="67"/>
        <v>4.3147634766750258E-2</v>
      </c>
      <c r="AM53" s="113">
        <f t="shared" si="67"/>
        <v>4.7820448119656286E-2</v>
      </c>
    </row>
    <row r="54" spans="1:39" ht="15.6">
      <c r="A54" s="227">
        <v>45302</v>
      </c>
      <c r="B54" s="5">
        <v>4258.7253959999998</v>
      </c>
      <c r="C54" s="5">
        <v>16590.613901000001</v>
      </c>
      <c r="D54" s="5">
        <v>34383.575756999999</v>
      </c>
      <c r="E54" s="5">
        <v>4509.0283159999999</v>
      </c>
      <c r="F54" s="5">
        <v>7996.2843550000007</v>
      </c>
      <c r="G54" s="5">
        <v>22424.459814999998</v>
      </c>
      <c r="H54" s="5">
        <v>3205.665254</v>
      </c>
      <c r="I54" s="5">
        <v>12987.145792000001</v>
      </c>
      <c r="J54" s="5">
        <v>19904.445774</v>
      </c>
      <c r="K54" s="5">
        <v>13872.145402</v>
      </c>
      <c r="L54" s="39">
        <v>427324.2965</v>
      </c>
      <c r="N54" s="227">
        <v>45302</v>
      </c>
      <c r="O54" s="113">
        <f t="shared" ref="O54:Y54" si="68">B54/B37-1</f>
        <v>0.12042124843182478</v>
      </c>
      <c r="P54" s="113">
        <f t="shared" si="68"/>
        <v>-5.4015434789057903E-2</v>
      </c>
      <c r="Q54" s="113">
        <f t="shared" si="68"/>
        <v>1.7945245534421117E-2</v>
      </c>
      <c r="R54" s="113">
        <f t="shared" si="68"/>
        <v>3.7524848000320077E-2</v>
      </c>
      <c r="S54" s="113">
        <f t="shared" si="68"/>
        <v>-2.8655721371630083E-2</v>
      </c>
      <c r="T54" s="113">
        <f t="shared" si="68"/>
        <v>-7.0535662281827394E-2</v>
      </c>
      <c r="U54" s="113">
        <f t="shared" si="68"/>
        <v>8.1830185367869568E-2</v>
      </c>
      <c r="V54" s="113">
        <f t="shared" si="68"/>
        <v>2.59617415534108E-3</v>
      </c>
      <c r="W54" s="113">
        <f t="shared" si="68"/>
        <v>-6.2523579848701716E-2</v>
      </c>
      <c r="X54" s="113">
        <f t="shared" si="68"/>
        <v>4.1607123435123849E-2</v>
      </c>
      <c r="Y54" s="113">
        <f t="shared" si="68"/>
        <v>3.1887688904527423E-2</v>
      </c>
      <c r="AB54" s="227">
        <v>45302</v>
      </c>
      <c r="AC54" s="113">
        <f t="shared" ref="AC54:AM54" si="69">O54-O$393</f>
        <v>0.12746645808350143</v>
      </c>
      <c r="AD54" s="113">
        <f t="shared" si="69"/>
        <v>-6.5437332343240354E-2</v>
      </c>
      <c r="AE54" s="113">
        <f t="shared" si="69"/>
        <v>2.4596935585409208E-3</v>
      </c>
      <c r="AF54" s="113">
        <f t="shared" si="69"/>
        <v>3.0847254556150491E-2</v>
      </c>
      <c r="AG54" s="113">
        <f t="shared" si="69"/>
        <v>-4.3516768849864738E-2</v>
      </c>
      <c r="AH54" s="113">
        <f t="shared" si="69"/>
        <v>-6.4511373318059104E-2</v>
      </c>
      <c r="AI54" s="113">
        <f t="shared" si="69"/>
        <v>5.1639840592774898E-2</v>
      </c>
      <c r="AJ54" s="113">
        <f t="shared" si="69"/>
        <v>7.1227819328325906E-3</v>
      </c>
      <c r="AK54" s="113">
        <f t="shared" si="69"/>
        <v>-6.9576729335242865E-2</v>
      </c>
      <c r="AL54" s="113">
        <f t="shared" si="69"/>
        <v>1.7678824130894659E-2</v>
      </c>
      <c r="AM54" s="113">
        <f t="shared" si="69"/>
        <v>1.719734430032242E-2</v>
      </c>
    </row>
    <row r="55" spans="1:39" ht="15.6">
      <c r="A55" s="227">
        <v>45303</v>
      </c>
      <c r="B55" s="5">
        <v>4183.398416</v>
      </c>
      <c r="C55" s="5">
        <v>16506.312256000001</v>
      </c>
      <c r="D55" s="5">
        <v>34489.065846000005</v>
      </c>
      <c r="E55" s="5">
        <v>4469.2758120000008</v>
      </c>
      <c r="F55" s="5">
        <v>8021.4356299999999</v>
      </c>
      <c r="G55" s="5">
        <v>22068.492026</v>
      </c>
      <c r="H55" s="5">
        <v>3130.4462680000001</v>
      </c>
      <c r="I55" s="5">
        <v>13074.895686000002</v>
      </c>
      <c r="J55" s="5">
        <v>19327.797859999999</v>
      </c>
      <c r="K55" s="5">
        <v>13727.441916000002</v>
      </c>
      <c r="L55" s="39">
        <v>424717.03830000001</v>
      </c>
      <c r="N55" s="227">
        <v>45303</v>
      </c>
      <c r="O55" s="113">
        <f t="shared" ref="O55:Y55" si="70">B55/B38-1</f>
        <v>0.10683583778777916</v>
      </c>
      <c r="P55" s="113">
        <f t="shared" si="70"/>
        <v>-6.2839317400524397E-2</v>
      </c>
      <c r="Q55" s="113">
        <f t="shared" si="70"/>
        <v>2.1125149958465927E-2</v>
      </c>
      <c r="R55" s="113">
        <f t="shared" si="70"/>
        <v>2.3074433438935227E-2</v>
      </c>
      <c r="S55" s="113">
        <f t="shared" si="70"/>
        <v>-4.2763032055332717E-2</v>
      </c>
      <c r="T55" s="113">
        <f t="shared" si="70"/>
        <v>-9.8203791733520673E-2</v>
      </c>
      <c r="U55" s="113">
        <f t="shared" si="70"/>
        <v>3.8644259901591704E-2</v>
      </c>
      <c r="V55" s="113">
        <f t="shared" si="70"/>
        <v>1.6601618861564749E-3</v>
      </c>
      <c r="W55" s="113">
        <f t="shared" si="70"/>
        <v>-0.10910996591193722</v>
      </c>
      <c r="X55" s="113">
        <f t="shared" si="70"/>
        <v>3.717040433524943E-2</v>
      </c>
      <c r="Y55" s="113">
        <f t="shared" si="70"/>
        <v>1.9388528675081895E-2</v>
      </c>
      <c r="AB55" s="227">
        <v>45303</v>
      </c>
      <c r="AC55" s="113">
        <f t="shared" ref="AC55:AM55" si="71">O55-O$393</f>
        <v>0.1138810474394558</v>
      </c>
      <c r="AD55" s="113">
        <f t="shared" si="71"/>
        <v>-7.4261214954706847E-2</v>
      </c>
      <c r="AE55" s="113">
        <f t="shared" si="71"/>
        <v>5.6395979825857312E-3</v>
      </c>
      <c r="AF55" s="113">
        <f t="shared" si="71"/>
        <v>1.6396839994765641E-2</v>
      </c>
      <c r="AG55" s="113">
        <f t="shared" si="71"/>
        <v>-5.7624079533567373E-2</v>
      </c>
      <c r="AH55" s="113">
        <f t="shared" si="71"/>
        <v>-9.2179502769752383E-2</v>
      </c>
      <c r="AI55" s="113">
        <f t="shared" si="71"/>
        <v>8.4539151264970344E-3</v>
      </c>
      <c r="AJ55" s="113">
        <f t="shared" si="71"/>
        <v>6.1867696636479855E-3</v>
      </c>
      <c r="AK55" s="113">
        <f t="shared" si="71"/>
        <v>-0.11616311539847837</v>
      </c>
      <c r="AL55" s="113">
        <f t="shared" si="71"/>
        <v>1.3242105031020239E-2</v>
      </c>
      <c r="AM55" s="113">
        <f t="shared" si="71"/>
        <v>4.6981840708768922E-3</v>
      </c>
    </row>
    <row r="56" spans="1:39" ht="15.6">
      <c r="A56" s="227">
        <v>45307</v>
      </c>
      <c r="B56" s="5">
        <v>4126.0890319999999</v>
      </c>
      <c r="C56" s="5">
        <v>16100.164235999999</v>
      </c>
      <c r="D56" s="5">
        <v>34217.780844000001</v>
      </c>
      <c r="E56" s="5">
        <v>4435.5895479999999</v>
      </c>
      <c r="F56" s="5">
        <v>8158.3634599999996</v>
      </c>
      <c r="G56" s="5">
        <v>21484.421087999999</v>
      </c>
      <c r="H56" s="5">
        <v>3102.8961079999999</v>
      </c>
      <c r="I56" s="5">
        <v>12598.336868</v>
      </c>
      <c r="J56" s="5">
        <v>17581.032144000001</v>
      </c>
      <c r="K56" s="5">
        <v>13428.639952</v>
      </c>
      <c r="L56" s="39">
        <v>417867.78169999999</v>
      </c>
      <c r="N56" s="227">
        <v>45307</v>
      </c>
      <c r="O56" s="113">
        <f t="shared" ref="O56:Y56" si="72">B56/B39-1</f>
        <v>5.5053487845778903E-2</v>
      </c>
      <c r="P56" s="113">
        <f t="shared" si="72"/>
        <v>-0.10678084541722754</v>
      </c>
      <c r="Q56" s="113">
        <f t="shared" si="72"/>
        <v>-5.8087726439016718E-3</v>
      </c>
      <c r="R56" s="113">
        <f t="shared" si="72"/>
        <v>-9.4018889670469674E-3</v>
      </c>
      <c r="S56" s="113">
        <f t="shared" si="72"/>
        <v>-4.7862629051303562E-2</v>
      </c>
      <c r="T56" s="113">
        <f t="shared" si="72"/>
        <v>-0.13478842008108349</v>
      </c>
      <c r="U56" s="113">
        <f t="shared" si="72"/>
        <v>-2.0098188243798942E-3</v>
      </c>
      <c r="V56" s="113">
        <f t="shared" si="72"/>
        <v>-4.6598793881555078E-2</v>
      </c>
      <c r="W56" s="113">
        <f t="shared" si="72"/>
        <v>-0.20159142924962659</v>
      </c>
      <c r="X56" s="113">
        <f t="shared" si="72"/>
        <v>-1.4622077855885318E-2</v>
      </c>
      <c r="Y56" s="113">
        <f t="shared" si="72"/>
        <v>-1.7851567976212901E-2</v>
      </c>
      <c r="AB56" s="227">
        <v>45307</v>
      </c>
      <c r="AC56" s="113">
        <f t="shared" ref="AC56:AM56" si="73">O56-O$393</f>
        <v>6.2098697497455543E-2</v>
      </c>
      <c r="AD56" s="113">
        <f t="shared" si="73"/>
        <v>-0.11820274297140999</v>
      </c>
      <c r="AE56" s="113">
        <f t="shared" si="73"/>
        <v>-2.1294324619781868E-2</v>
      </c>
      <c r="AF56" s="113">
        <f t="shared" si="73"/>
        <v>-1.6079482411216553E-2</v>
      </c>
      <c r="AG56" s="113">
        <f t="shared" si="73"/>
        <v>-6.2723676529538211E-2</v>
      </c>
      <c r="AH56" s="113">
        <f t="shared" si="73"/>
        <v>-0.12876413111731519</v>
      </c>
      <c r="AI56" s="113">
        <f t="shared" si="73"/>
        <v>-3.2200163599474564E-2</v>
      </c>
      <c r="AJ56" s="113">
        <f t="shared" si="73"/>
        <v>-4.2072186104063568E-2</v>
      </c>
      <c r="AK56" s="113">
        <f t="shared" si="73"/>
        <v>-0.20864457873616774</v>
      </c>
      <c r="AL56" s="113">
        <f t="shared" si="73"/>
        <v>-3.8550377160114509E-2</v>
      </c>
      <c r="AM56" s="113">
        <f t="shared" si="73"/>
        <v>-3.25419125804179E-2</v>
      </c>
    </row>
    <row r="57" spans="1:39" ht="15.6">
      <c r="A57" s="227">
        <v>45308</v>
      </c>
      <c r="B57" s="5">
        <v>4036.9609420000006</v>
      </c>
      <c r="C57" s="5">
        <v>16011.116476000001</v>
      </c>
      <c r="D57" s="5">
        <v>34135.370779000004</v>
      </c>
      <c r="E57" s="5">
        <v>4408.5787099999998</v>
      </c>
      <c r="F57" s="5">
        <v>7917.9125380000005</v>
      </c>
      <c r="G57" s="5">
        <v>21323.322353</v>
      </c>
      <c r="H57" s="5">
        <v>3068.4759570000001</v>
      </c>
      <c r="I57" s="5">
        <v>12543.852584000002</v>
      </c>
      <c r="J57" s="5">
        <v>17797.335842</v>
      </c>
      <c r="K57" s="5">
        <v>13296.729147000002</v>
      </c>
      <c r="L57" s="39">
        <v>415371.37790000002</v>
      </c>
      <c r="N57" s="227">
        <v>45308</v>
      </c>
      <c r="O57" s="113">
        <f t="shared" ref="O57:Y57" si="74">B57/B40-1</f>
        <v>2.1357989266747035E-2</v>
      </c>
      <c r="P57" s="113">
        <f t="shared" si="74"/>
        <v>-0.11618795144961169</v>
      </c>
      <c r="Q57" s="113">
        <f t="shared" si="74"/>
        <v>-1.4589143370825175E-2</v>
      </c>
      <c r="R57" s="113">
        <f t="shared" si="74"/>
        <v>-1.5571784647138931E-2</v>
      </c>
      <c r="S57" s="113">
        <f t="shared" si="74"/>
        <v>-7.8446709981564888E-2</v>
      </c>
      <c r="T57" s="113">
        <f t="shared" si="74"/>
        <v>-0.15374331067863423</v>
      </c>
      <c r="U57" s="113">
        <f t="shared" si="74"/>
        <v>-1.779924104110886E-2</v>
      </c>
      <c r="V57" s="113">
        <f t="shared" si="74"/>
        <v>-6.0956236684064913E-2</v>
      </c>
      <c r="W57" s="113">
        <f t="shared" si="74"/>
        <v>-0.21427179293230192</v>
      </c>
      <c r="X57" s="113">
        <f t="shared" si="74"/>
        <v>-2.5594485159829983E-2</v>
      </c>
      <c r="Y57" s="113">
        <f t="shared" si="74"/>
        <v>-2.5419607894796026E-2</v>
      </c>
      <c r="AB57" s="227">
        <v>45308</v>
      </c>
      <c r="AC57" s="113">
        <f t="shared" ref="AC57:AM57" si="75">O57-O$393</f>
        <v>2.8403198918423678E-2</v>
      </c>
      <c r="AD57" s="113">
        <f t="shared" si="75"/>
        <v>-0.12760984900379416</v>
      </c>
      <c r="AE57" s="113">
        <f t="shared" si="75"/>
        <v>-3.0074695346705371E-2</v>
      </c>
      <c r="AF57" s="113">
        <f t="shared" si="75"/>
        <v>-2.2249378091308517E-2</v>
      </c>
      <c r="AG57" s="113">
        <f t="shared" si="75"/>
        <v>-9.3307757459799537E-2</v>
      </c>
      <c r="AH57" s="113">
        <f t="shared" si="75"/>
        <v>-0.14771902171486592</v>
      </c>
      <c r="AI57" s="113">
        <f t="shared" si="75"/>
        <v>-4.798958581620353E-2</v>
      </c>
      <c r="AJ57" s="113">
        <f t="shared" si="75"/>
        <v>-5.6429628906573402E-2</v>
      </c>
      <c r="AK57" s="113">
        <f t="shared" si="75"/>
        <v>-0.22132494241884307</v>
      </c>
      <c r="AL57" s="113">
        <f t="shared" si="75"/>
        <v>-4.9522784464059173E-2</v>
      </c>
      <c r="AM57" s="113">
        <f t="shared" si="75"/>
        <v>-4.0109952499001025E-2</v>
      </c>
    </row>
    <row r="58" spans="1:39" ht="15.6">
      <c r="A58" s="227">
        <v>45309</v>
      </c>
      <c r="B58" s="5">
        <v>4129.6659600000003</v>
      </c>
      <c r="C58" s="5">
        <v>16666.21502</v>
      </c>
      <c r="D58" s="5">
        <v>34799.989979999998</v>
      </c>
      <c r="E58" s="5">
        <v>4483.9655000000002</v>
      </c>
      <c r="F58" s="5">
        <v>8147.122339999999</v>
      </c>
      <c r="G58" s="5">
        <v>21564.56078</v>
      </c>
      <c r="H58" s="5">
        <v>3055.2813199999996</v>
      </c>
      <c r="I58" s="5">
        <v>12530.36428</v>
      </c>
      <c r="J58" s="5">
        <v>18696.589940000002</v>
      </c>
      <c r="K58" s="5">
        <v>13562.339</v>
      </c>
      <c r="L58" s="39">
        <v>422415.1728</v>
      </c>
      <c r="N58" s="227">
        <v>45309</v>
      </c>
      <c r="O58" s="113">
        <f t="shared" ref="O58:Y58" si="76">B58/B41-1</f>
        <v>3.0622746762887676E-2</v>
      </c>
      <c r="P58" s="113">
        <f t="shared" si="76"/>
        <v>-5.9235688703944356E-2</v>
      </c>
      <c r="Q58" s="113">
        <f t="shared" si="76"/>
        <v>2.1641647696528432E-2</v>
      </c>
      <c r="R58" s="113">
        <f t="shared" si="76"/>
        <v>-9.5912627693905961E-4</v>
      </c>
      <c r="S58" s="113">
        <f t="shared" si="76"/>
        <v>-1.6756665003978544E-2</v>
      </c>
      <c r="T58" s="113">
        <f t="shared" si="76"/>
        <v>-0.13185119472329188</v>
      </c>
      <c r="U58" s="113">
        <f t="shared" si="76"/>
        <v>4.7936206927399194E-3</v>
      </c>
      <c r="V58" s="113">
        <f t="shared" si="76"/>
        <v>-3.3546546203635619E-2</v>
      </c>
      <c r="W58" s="113">
        <f t="shared" si="76"/>
        <v>-0.17350356817598656</v>
      </c>
      <c r="X58" s="113">
        <f t="shared" si="76"/>
        <v>1.0726323371083479E-2</v>
      </c>
      <c r="Y58" s="113">
        <f t="shared" si="76"/>
        <v>-2.1304874536365315E-4</v>
      </c>
      <c r="AB58" s="227">
        <v>45309</v>
      </c>
      <c r="AC58" s="113">
        <f t="shared" ref="AC58:AM58" si="77">O58-O$393</f>
        <v>3.7667956414564316E-2</v>
      </c>
      <c r="AD58" s="113">
        <f t="shared" si="77"/>
        <v>-7.0657586258126806E-2</v>
      </c>
      <c r="AE58" s="113">
        <f t="shared" si="77"/>
        <v>6.1560957206482358E-3</v>
      </c>
      <c r="AF58" s="113">
        <f t="shared" si="77"/>
        <v>-7.6367197211086443E-3</v>
      </c>
      <c r="AG58" s="113">
        <f t="shared" si="77"/>
        <v>-3.1617712482213199E-2</v>
      </c>
      <c r="AH58" s="113">
        <f t="shared" si="77"/>
        <v>-0.12582690575952357</v>
      </c>
      <c r="AI58" s="113">
        <f t="shared" si="77"/>
        <v>-2.539672408235475E-2</v>
      </c>
      <c r="AJ58" s="113">
        <f t="shared" si="77"/>
        <v>-2.9019938426144108E-2</v>
      </c>
      <c r="AK58" s="113">
        <f t="shared" si="77"/>
        <v>-0.1805567176625277</v>
      </c>
      <c r="AL58" s="113">
        <f t="shared" si="77"/>
        <v>-1.3201975933145711E-2</v>
      </c>
      <c r="AM58" s="113">
        <f t="shared" si="77"/>
        <v>-1.4903393349568656E-2</v>
      </c>
    </row>
    <row r="59" spans="1:39" ht="15.6">
      <c r="A59" s="227">
        <v>45310</v>
      </c>
      <c r="B59" s="5">
        <v>4269.0271499999999</v>
      </c>
      <c r="C59" s="5">
        <v>16983.901160000001</v>
      </c>
      <c r="D59" s="5">
        <v>35346.480869999999</v>
      </c>
      <c r="E59" s="5">
        <v>4545.6494700000003</v>
      </c>
      <c r="F59" s="5">
        <v>8250.792660000001</v>
      </c>
      <c r="G59" s="5">
        <v>21857.59633</v>
      </c>
      <c r="H59" s="5">
        <v>3148.3521099999998</v>
      </c>
      <c r="I59" s="5">
        <v>12611.140640000001</v>
      </c>
      <c r="J59" s="5">
        <v>19063.888220000001</v>
      </c>
      <c r="K59" s="5">
        <v>13772.59974</v>
      </c>
      <c r="L59" s="39">
        <v>429102.39439999999</v>
      </c>
      <c r="N59" s="227">
        <v>45310</v>
      </c>
      <c r="O59" s="113">
        <f t="shared" ref="O59:Y59" si="78">B59/B42-1</f>
        <v>6.1704548883827703E-2</v>
      </c>
      <c r="P59" s="113">
        <f t="shared" si="78"/>
        <v>-4.9006816649956986E-2</v>
      </c>
      <c r="Q59" s="113">
        <f t="shared" si="78"/>
        <v>4.6556157942806875E-2</v>
      </c>
      <c r="R59" s="113">
        <f t="shared" si="78"/>
        <v>1.4014911266958086E-2</v>
      </c>
      <c r="S59" s="113">
        <f t="shared" si="78"/>
        <v>-1.4799284733327478E-2</v>
      </c>
      <c r="T59" s="113">
        <f t="shared" si="78"/>
        <v>-0.11521292458989929</v>
      </c>
      <c r="U59" s="113">
        <f t="shared" si="78"/>
        <v>2.6714105101855123E-2</v>
      </c>
      <c r="V59" s="113">
        <f t="shared" si="78"/>
        <v>-3.3340689555987235E-2</v>
      </c>
      <c r="W59" s="113">
        <f t="shared" si="78"/>
        <v>-0.1578083954392222</v>
      </c>
      <c r="X59" s="113">
        <f t="shared" si="78"/>
        <v>2.5684187369442668E-2</v>
      </c>
      <c r="Y59" s="113">
        <f t="shared" si="78"/>
        <v>1.0475600258836648E-2</v>
      </c>
      <c r="AB59" s="227">
        <v>45310</v>
      </c>
      <c r="AC59" s="113">
        <f t="shared" ref="AC59:AM59" si="79">O59-O$393</f>
        <v>6.8749758535504343E-2</v>
      </c>
      <c r="AD59" s="113">
        <f t="shared" si="79"/>
        <v>-6.0428714204139443E-2</v>
      </c>
      <c r="AE59" s="113">
        <f t="shared" si="79"/>
        <v>3.1070605966926679E-2</v>
      </c>
      <c r="AF59" s="113">
        <f t="shared" si="79"/>
        <v>7.3373178227885008E-3</v>
      </c>
      <c r="AG59" s="113">
        <f t="shared" si="79"/>
        <v>-2.9660332211562133E-2</v>
      </c>
      <c r="AH59" s="113">
        <f t="shared" si="79"/>
        <v>-0.109188635626131</v>
      </c>
      <c r="AI59" s="113">
        <f t="shared" si="79"/>
        <v>-3.4762396732395465E-3</v>
      </c>
      <c r="AJ59" s="113">
        <f t="shared" si="79"/>
        <v>-2.8814081778495725E-2</v>
      </c>
      <c r="AK59" s="113">
        <f t="shared" si="79"/>
        <v>-0.16486154492576335</v>
      </c>
      <c r="AL59" s="113">
        <f t="shared" si="79"/>
        <v>1.7558880652134776E-3</v>
      </c>
      <c r="AM59" s="113">
        <f t="shared" si="79"/>
        <v>-4.2147443453683549E-3</v>
      </c>
    </row>
    <row r="60" spans="1:39" ht="15.6">
      <c r="A60" s="227">
        <v>45314</v>
      </c>
      <c r="B60" s="5">
        <v>4300.970636</v>
      </c>
      <c r="C60" s="5">
        <v>17170.453031999998</v>
      </c>
      <c r="D60" s="5">
        <v>35092.190359999993</v>
      </c>
      <c r="E60" s="5">
        <v>4553.4514239999999</v>
      </c>
      <c r="F60" s="5">
        <v>8249.1719479999992</v>
      </c>
      <c r="G60" s="5">
        <v>22067.876539999997</v>
      </c>
      <c r="H60" s="5">
        <v>3099.2676519999995</v>
      </c>
      <c r="I60" s="5">
        <v>12499.998315999999</v>
      </c>
      <c r="J60" s="5">
        <v>18606.1626</v>
      </c>
      <c r="K60" s="5">
        <v>13725.453847999999</v>
      </c>
      <c r="L60" s="39">
        <v>427950.53700000001</v>
      </c>
      <c r="N60" s="227">
        <v>45314</v>
      </c>
      <c r="O60" s="113">
        <f t="shared" ref="O60:Y60" si="80">B60/B43-1</f>
        <v>5.9000850847620745E-2</v>
      </c>
      <c r="P60" s="113">
        <f t="shared" si="80"/>
        <v>-3.5834884847733228E-2</v>
      </c>
      <c r="Q60" s="113">
        <f t="shared" si="80"/>
        <v>6.6813539718904469E-2</v>
      </c>
      <c r="R60" s="113">
        <f t="shared" si="80"/>
        <v>2.4562140738577432E-2</v>
      </c>
      <c r="S60" s="113">
        <f t="shared" si="80"/>
        <v>-2.3132055794421014E-2</v>
      </c>
      <c r="T60" s="113">
        <f t="shared" si="80"/>
        <v>-0.12155019856333571</v>
      </c>
      <c r="U60" s="113">
        <f t="shared" si="80"/>
        <v>-4.8897921788199961E-2</v>
      </c>
      <c r="V60" s="113">
        <f t="shared" si="80"/>
        <v>-7.253512361490011E-2</v>
      </c>
      <c r="W60" s="113">
        <f t="shared" si="80"/>
        <v>-0.19223330203911171</v>
      </c>
      <c r="X60" s="113">
        <f t="shared" si="80"/>
        <v>3.5729545109256744E-2</v>
      </c>
      <c r="Y60" s="113">
        <f t="shared" si="80"/>
        <v>8.7163084517547507E-3</v>
      </c>
      <c r="AB60" s="227">
        <v>45314</v>
      </c>
      <c r="AC60" s="113">
        <f t="shared" ref="AC60:AM60" si="81">O60-O$393</f>
        <v>6.6046060499297385E-2</v>
      </c>
      <c r="AD60" s="113">
        <f t="shared" si="81"/>
        <v>-4.7256782401915685E-2</v>
      </c>
      <c r="AE60" s="113">
        <f t="shared" si="81"/>
        <v>5.1327987743024273E-2</v>
      </c>
      <c r="AF60" s="113">
        <f t="shared" si="81"/>
        <v>1.7884547294407846E-2</v>
      </c>
      <c r="AG60" s="113">
        <f t="shared" si="81"/>
        <v>-3.7993103272655669E-2</v>
      </c>
      <c r="AH60" s="113">
        <f t="shared" si="81"/>
        <v>-0.11552590959956742</v>
      </c>
      <c r="AI60" s="113">
        <f t="shared" si="81"/>
        <v>-7.9088266563294624E-2</v>
      </c>
      <c r="AJ60" s="113">
        <f t="shared" si="81"/>
        <v>-6.8008515837408606E-2</v>
      </c>
      <c r="AK60" s="113">
        <f t="shared" si="81"/>
        <v>-0.19928645152565286</v>
      </c>
      <c r="AL60" s="113">
        <f t="shared" si="81"/>
        <v>1.1801245805027553E-2</v>
      </c>
      <c r="AM60" s="113">
        <f t="shared" si="81"/>
        <v>-5.9740361524502524E-3</v>
      </c>
    </row>
    <row r="61" spans="1:39" ht="15.6">
      <c r="A61" s="227">
        <v>45315</v>
      </c>
      <c r="B61" s="5">
        <v>4315.9878910000007</v>
      </c>
      <c r="C61" s="5">
        <v>17100.420549999999</v>
      </c>
      <c r="D61" s="5">
        <v>35393.034943999999</v>
      </c>
      <c r="E61" s="5">
        <v>4511.1700689999998</v>
      </c>
      <c r="F61" s="5">
        <v>8220.5106500000002</v>
      </c>
      <c r="G61" s="5">
        <v>21956.236626999998</v>
      </c>
      <c r="H61" s="5">
        <v>3050.8205300000004</v>
      </c>
      <c r="I61" s="5">
        <v>12741.351907999999</v>
      </c>
      <c r="J61" s="5">
        <v>18826.288186999998</v>
      </c>
      <c r="K61" s="5">
        <v>13791.994713</v>
      </c>
      <c r="L61" s="39">
        <v>428042.42910000001</v>
      </c>
      <c r="N61" s="227">
        <v>45315</v>
      </c>
      <c r="O61" s="113">
        <f t="shared" ref="O61:Y61" si="82">B61/B44-1</f>
        <v>4.2671230873092325E-2</v>
      </c>
      <c r="P61" s="113">
        <f t="shared" si="82"/>
        <v>-3.4796774358431981E-2</v>
      </c>
      <c r="Q61" s="113">
        <f t="shared" si="82"/>
        <v>6.4616142684432498E-2</v>
      </c>
      <c r="R61" s="113">
        <f t="shared" si="82"/>
        <v>8.7482754070749014E-3</v>
      </c>
      <c r="S61" s="113">
        <f t="shared" si="82"/>
        <v>-1.9142328840050293E-2</v>
      </c>
      <c r="T61" s="113">
        <f t="shared" si="82"/>
        <v>-0.12956452432741072</v>
      </c>
      <c r="U61" s="113">
        <f t="shared" si="82"/>
        <v>-4.782534464594701E-2</v>
      </c>
      <c r="V61" s="113">
        <f t="shared" si="82"/>
        <v>-4.8643571295753252E-2</v>
      </c>
      <c r="W61" s="113">
        <f t="shared" si="82"/>
        <v>-0.20558065513101031</v>
      </c>
      <c r="X61" s="113">
        <f t="shared" si="82"/>
        <v>2.5547225172987353E-2</v>
      </c>
      <c r="Y61" s="113">
        <f t="shared" si="82"/>
        <v>1.1468426092508643E-2</v>
      </c>
      <c r="AB61" s="227">
        <v>45315</v>
      </c>
      <c r="AC61" s="113">
        <f t="shared" ref="AC61:AM61" si="83">O61-O$393</f>
        <v>4.9716440524768965E-2</v>
      </c>
      <c r="AD61" s="113">
        <f t="shared" si="83"/>
        <v>-4.6218671912614438E-2</v>
      </c>
      <c r="AE61" s="113">
        <f t="shared" si="83"/>
        <v>4.9130590708552302E-2</v>
      </c>
      <c r="AF61" s="113">
        <f t="shared" si="83"/>
        <v>2.0706819629053167E-3</v>
      </c>
      <c r="AG61" s="113">
        <f t="shared" si="83"/>
        <v>-3.4003376318284949E-2</v>
      </c>
      <c r="AH61" s="113">
        <f t="shared" si="83"/>
        <v>-0.12354023536364243</v>
      </c>
      <c r="AI61" s="113">
        <f t="shared" si="83"/>
        <v>-7.8015689421041673E-2</v>
      </c>
      <c r="AJ61" s="113">
        <f t="shared" si="83"/>
        <v>-4.4116963518261741E-2</v>
      </c>
      <c r="AK61" s="113">
        <f t="shared" si="83"/>
        <v>-0.21263380461755146</v>
      </c>
      <c r="AL61" s="113">
        <f t="shared" si="83"/>
        <v>1.6189258687581629E-3</v>
      </c>
      <c r="AM61" s="113">
        <f t="shared" si="83"/>
        <v>-3.2219185116963596E-3</v>
      </c>
    </row>
    <row r="62" spans="1:39" ht="15.6">
      <c r="A62" s="227">
        <v>45316</v>
      </c>
      <c r="B62" s="5">
        <v>4374.4176950000001</v>
      </c>
      <c r="C62" s="5">
        <v>17141.890692999998</v>
      </c>
      <c r="D62" s="5">
        <v>35743.097722999999</v>
      </c>
      <c r="E62" s="5">
        <v>4619.8441569999995</v>
      </c>
      <c r="F62" s="5">
        <v>8374.5158940000001</v>
      </c>
      <c r="G62" s="5">
        <v>22347.050477000001</v>
      </c>
      <c r="H62" s="5">
        <v>3104.0267639999997</v>
      </c>
      <c r="I62" s="5">
        <v>13116.190452999999</v>
      </c>
      <c r="J62" s="5">
        <v>17822.551852000001</v>
      </c>
      <c r="K62" s="5">
        <v>13926.627474999999</v>
      </c>
      <c r="L62" s="39">
        <v>432070.63789999997</v>
      </c>
      <c r="N62" s="227">
        <v>45316</v>
      </c>
      <c r="O62" s="113">
        <f t="shared" ref="O62:Y62" si="84">B62/B45-1</f>
        <v>3.6881831171568846E-2</v>
      </c>
      <c r="P62" s="113">
        <f t="shared" si="84"/>
        <v>-3.7327563272099074E-2</v>
      </c>
      <c r="Q62" s="113">
        <f t="shared" si="84"/>
        <v>5.9093947568894079E-2</v>
      </c>
      <c r="R62" s="113">
        <f t="shared" si="84"/>
        <v>1.8240619810343306E-2</v>
      </c>
      <c r="S62" s="113">
        <f t="shared" si="84"/>
        <v>-1.3926839230006705E-2</v>
      </c>
      <c r="T62" s="113">
        <f t="shared" si="84"/>
        <v>-0.11729430610096103</v>
      </c>
      <c r="U62" s="113">
        <f t="shared" si="84"/>
        <v>-4.2920905666986475E-2</v>
      </c>
      <c r="V62" s="113">
        <f t="shared" si="84"/>
        <v>-4.3361868469737996E-2</v>
      </c>
      <c r="W62" s="113">
        <f t="shared" si="84"/>
        <v>-0.25195704820069065</v>
      </c>
      <c r="X62" s="113">
        <f t="shared" si="84"/>
        <v>1.5476383161985297E-3</v>
      </c>
      <c r="Y62" s="113">
        <f t="shared" si="84"/>
        <v>2.1634430875112631E-3</v>
      </c>
      <c r="AB62" s="227">
        <v>45316</v>
      </c>
      <c r="AC62" s="113">
        <f t="shared" ref="AC62:AM62" si="85">O62-O$393</f>
        <v>4.3927040823245486E-2</v>
      </c>
      <c r="AD62" s="113">
        <f t="shared" si="85"/>
        <v>-4.8749460826281531E-2</v>
      </c>
      <c r="AE62" s="113">
        <f t="shared" si="85"/>
        <v>4.3608395593013882E-2</v>
      </c>
      <c r="AF62" s="113">
        <f t="shared" si="85"/>
        <v>1.156302636617372E-2</v>
      </c>
      <c r="AG62" s="113">
        <f t="shared" si="85"/>
        <v>-2.878788670824136E-2</v>
      </c>
      <c r="AH62" s="113">
        <f t="shared" si="85"/>
        <v>-0.11127001713719274</v>
      </c>
      <c r="AI62" s="113">
        <f t="shared" si="85"/>
        <v>-7.3111250442081138E-2</v>
      </c>
      <c r="AJ62" s="113">
        <f t="shared" si="85"/>
        <v>-3.8835260692246486E-2</v>
      </c>
      <c r="AK62" s="113">
        <f t="shared" si="85"/>
        <v>-0.25901019768723177</v>
      </c>
      <c r="AL62" s="113">
        <f t="shared" si="85"/>
        <v>-2.2380660988030661E-2</v>
      </c>
      <c r="AM62" s="113">
        <f t="shared" si="85"/>
        <v>-1.252690151669374E-2</v>
      </c>
    </row>
    <row r="63" spans="1:39" ht="15.6">
      <c r="A63" s="227">
        <v>45317</v>
      </c>
      <c r="B63" s="5">
        <v>3869.8431299999997</v>
      </c>
      <c r="C63" s="5">
        <v>17059.226004</v>
      </c>
      <c r="D63" s="5">
        <v>35810.898866000003</v>
      </c>
      <c r="E63" s="5">
        <v>4622.5342680000003</v>
      </c>
      <c r="F63" s="5">
        <v>8454.2552319999995</v>
      </c>
      <c r="G63" s="5">
        <v>22301.467110000001</v>
      </c>
      <c r="H63" s="5">
        <v>3118.9251159999999</v>
      </c>
      <c r="I63" s="5">
        <v>13222.185667999998</v>
      </c>
      <c r="J63" s="5">
        <v>18216.189414</v>
      </c>
      <c r="K63" s="5">
        <v>14106.974544000001</v>
      </c>
      <c r="L63" s="39">
        <v>433614.81449999998</v>
      </c>
      <c r="N63" s="227">
        <v>45317</v>
      </c>
      <c r="O63" s="113">
        <f t="shared" ref="O63:Y63" si="86">B63/B46-1</f>
        <v>-6.1260223799977087E-2</v>
      </c>
      <c r="P63" s="113">
        <f t="shared" si="86"/>
        <v>-2.805572126314626E-2</v>
      </c>
      <c r="Q63" s="113">
        <f t="shared" si="86"/>
        <v>7.2566542992275718E-2</v>
      </c>
      <c r="R63" s="113">
        <f t="shared" si="86"/>
        <v>3.0359244430517851E-2</v>
      </c>
      <c r="S63" s="113">
        <f t="shared" si="86"/>
        <v>2.8217946468748867E-2</v>
      </c>
      <c r="T63" s="113">
        <f t="shared" si="86"/>
        <v>5.298582943425334E-3</v>
      </c>
      <c r="U63" s="113">
        <f t="shared" si="86"/>
        <v>-2.3928494595687244E-2</v>
      </c>
      <c r="V63" s="113">
        <f t="shared" si="86"/>
        <v>-2.3152777569222516E-2</v>
      </c>
      <c r="W63" s="113">
        <f t="shared" si="86"/>
        <v>-0.223029248095717</v>
      </c>
      <c r="X63" s="113">
        <f t="shared" si="86"/>
        <v>2.9403027682408434E-2</v>
      </c>
      <c r="Y63" s="113">
        <f t="shared" si="86"/>
        <v>2.4463808829166434E-2</v>
      </c>
      <c r="AB63" s="227">
        <v>45317</v>
      </c>
      <c r="AC63" s="113">
        <f t="shared" ref="AC63:AM63" si="87">O63-O$393</f>
        <v>-5.4215014148300447E-2</v>
      </c>
      <c r="AD63" s="113">
        <f t="shared" si="87"/>
        <v>-3.9477618817328718E-2</v>
      </c>
      <c r="AE63" s="113">
        <f t="shared" si="87"/>
        <v>5.7080991016395521E-2</v>
      </c>
      <c r="AF63" s="113">
        <f t="shared" si="87"/>
        <v>2.3681650986348265E-2</v>
      </c>
      <c r="AG63" s="113">
        <f t="shared" si="87"/>
        <v>1.3356898990514213E-2</v>
      </c>
      <c r="AH63" s="113">
        <f t="shared" si="87"/>
        <v>1.1322871907193629E-2</v>
      </c>
      <c r="AI63" s="113">
        <f t="shared" si="87"/>
        <v>-5.4118839370781914E-2</v>
      </c>
      <c r="AJ63" s="113">
        <f t="shared" si="87"/>
        <v>-1.8626169791731005E-2</v>
      </c>
      <c r="AK63" s="113">
        <f t="shared" si="87"/>
        <v>-0.23008239758225815</v>
      </c>
      <c r="AL63" s="113">
        <f t="shared" si="87"/>
        <v>5.474728378179243E-3</v>
      </c>
      <c r="AM63" s="113">
        <f t="shared" si="87"/>
        <v>9.7734642249614305E-3</v>
      </c>
    </row>
    <row r="64" spans="1:39" ht="15.6">
      <c r="A64" s="227">
        <v>45321</v>
      </c>
      <c r="B64" s="5">
        <v>3846.0182799999998</v>
      </c>
      <c r="C64" s="5">
        <v>16850.076359999999</v>
      </c>
      <c r="D64" s="5">
        <v>36613.341309999996</v>
      </c>
      <c r="E64" s="5">
        <v>4681.1741599999996</v>
      </c>
      <c r="F64" s="5">
        <v>8686.6964599999992</v>
      </c>
      <c r="G64" s="5">
        <v>21843.985929999999</v>
      </c>
      <c r="H64" s="5">
        <v>3418.5833499999999</v>
      </c>
      <c r="I64" s="5">
        <v>13452.103079999999</v>
      </c>
      <c r="J64" s="5">
        <v>17961.22796</v>
      </c>
      <c r="K64" s="5">
        <v>14247.830999999998</v>
      </c>
      <c r="L64" s="39">
        <v>441321.63669999997</v>
      </c>
      <c r="N64" s="227">
        <v>45321</v>
      </c>
      <c r="O64" s="113">
        <f t="shared" ref="O64:Y64" si="88">B64/B47-1</f>
        <v>-9.6393061462444862E-2</v>
      </c>
      <c r="P64" s="113">
        <f t="shared" si="88"/>
        <v>-4.2618121306805756E-2</v>
      </c>
      <c r="Q64" s="113">
        <f t="shared" si="88"/>
        <v>8.419379354126133E-2</v>
      </c>
      <c r="R64" s="113">
        <f t="shared" si="88"/>
        <v>4.1844917674745741E-2</v>
      </c>
      <c r="S64" s="113">
        <f t="shared" si="88"/>
        <v>4.4184120635619051E-2</v>
      </c>
      <c r="T64" s="113">
        <f t="shared" si="88"/>
        <v>-2.3196778934695295E-2</v>
      </c>
      <c r="U64" s="113">
        <f t="shared" si="88"/>
        <v>4.3140553087495537E-2</v>
      </c>
      <c r="V64" s="113">
        <f t="shared" si="88"/>
        <v>-1.2691709426549624E-2</v>
      </c>
      <c r="W64" s="113">
        <f t="shared" si="88"/>
        <v>-0.24176077104495153</v>
      </c>
      <c r="X64" s="113">
        <f t="shared" si="88"/>
        <v>2.4434394376491753E-2</v>
      </c>
      <c r="Y64" s="113">
        <f t="shared" si="88"/>
        <v>2.840345789681642E-2</v>
      </c>
      <c r="AB64" s="227">
        <v>45321</v>
      </c>
      <c r="AC64" s="113">
        <f t="shared" ref="AC64:AM64" si="89">O64-O$393</f>
        <v>-8.9347851810768222E-2</v>
      </c>
      <c r="AD64" s="113">
        <f t="shared" si="89"/>
        <v>-5.4040018860988213E-2</v>
      </c>
      <c r="AE64" s="113">
        <f t="shared" si="89"/>
        <v>6.8708241565381134E-2</v>
      </c>
      <c r="AF64" s="113">
        <f t="shared" si="89"/>
        <v>3.5167324230576155E-2</v>
      </c>
      <c r="AG64" s="113">
        <f t="shared" si="89"/>
        <v>2.9323073157384395E-2</v>
      </c>
      <c r="AH64" s="113">
        <f t="shared" si="89"/>
        <v>-1.7172489970926998E-2</v>
      </c>
      <c r="AI64" s="113">
        <f t="shared" si="89"/>
        <v>1.2950208312400867E-2</v>
      </c>
      <c r="AJ64" s="113">
        <f t="shared" si="89"/>
        <v>-8.1651016490581138E-3</v>
      </c>
      <c r="AK64" s="113">
        <f t="shared" si="89"/>
        <v>-0.24881392053149268</v>
      </c>
      <c r="AL64" s="113">
        <f t="shared" si="89"/>
        <v>5.0609507226256206E-4</v>
      </c>
      <c r="AM64" s="113">
        <f t="shared" si="89"/>
        <v>1.3713113292611417E-2</v>
      </c>
    </row>
    <row r="65" spans="1:39" ht="15.6">
      <c r="A65" s="227">
        <v>45322</v>
      </c>
      <c r="B65" s="5">
        <v>3846.5571960000002</v>
      </c>
      <c r="C65" s="5">
        <v>16464.836280000003</v>
      </c>
      <c r="D65" s="5">
        <v>35499.401345999999</v>
      </c>
      <c r="E65" s="5">
        <v>4480.5069659999999</v>
      </c>
      <c r="F65" s="5">
        <v>8576.1796350000004</v>
      </c>
      <c r="G65" s="5">
        <v>21544.470423000002</v>
      </c>
      <c r="H65" s="5">
        <v>3464.4015599999998</v>
      </c>
      <c r="I65" s="5">
        <v>13163.833041000002</v>
      </c>
      <c r="J65" s="5">
        <v>18843.487248000001</v>
      </c>
      <c r="K65" s="5">
        <v>13857.606239999999</v>
      </c>
      <c r="L65" s="39">
        <v>432661.7892</v>
      </c>
      <c r="N65" s="227">
        <v>45322</v>
      </c>
      <c r="O65" s="113">
        <f t="shared" ref="O65:Y65" si="90">B65/B48-1</f>
        <v>-0.12615931910819556</v>
      </c>
      <c r="P65" s="113">
        <f t="shared" si="90"/>
        <v>-7.2629310317636309E-2</v>
      </c>
      <c r="Q65" s="113">
        <f t="shared" si="90"/>
        <v>3.3422102493589012E-2</v>
      </c>
      <c r="R65" s="113">
        <f t="shared" si="90"/>
        <v>-2.4611957703971288E-2</v>
      </c>
      <c r="S65" s="113">
        <f t="shared" si="90"/>
        <v>2.7444424650100885E-2</v>
      </c>
      <c r="T65" s="113">
        <f t="shared" si="90"/>
        <v>-5.2819143463827434E-2</v>
      </c>
      <c r="U65" s="113">
        <f t="shared" si="90"/>
        <v>4.8783434105843737E-2</v>
      </c>
      <c r="V65" s="113">
        <f t="shared" si="90"/>
        <v>-4.9695167558723163E-2</v>
      </c>
      <c r="W65" s="113">
        <f t="shared" si="90"/>
        <v>-0.21104016688532479</v>
      </c>
      <c r="X65" s="113">
        <f t="shared" si="90"/>
        <v>-1.5065068531026071E-2</v>
      </c>
      <c r="Y65" s="113">
        <f t="shared" si="90"/>
        <v>-7.7225600044692477E-3</v>
      </c>
      <c r="AB65" s="227">
        <v>45322</v>
      </c>
      <c r="AC65" s="113">
        <f t="shared" ref="AC65:AM65" si="91">O65-O$393</f>
        <v>-0.11911410945651892</v>
      </c>
      <c r="AD65" s="113">
        <f t="shared" si="91"/>
        <v>-8.4051207871818759E-2</v>
      </c>
      <c r="AE65" s="113">
        <f t="shared" si="91"/>
        <v>1.7936550517708816E-2</v>
      </c>
      <c r="AF65" s="113">
        <f t="shared" si="91"/>
        <v>-3.1289551148140873E-2</v>
      </c>
      <c r="AG65" s="113">
        <f t="shared" si="91"/>
        <v>1.2583377171866231E-2</v>
      </c>
      <c r="AH65" s="113">
        <f t="shared" si="91"/>
        <v>-4.6794854500059137E-2</v>
      </c>
      <c r="AI65" s="113">
        <f t="shared" si="91"/>
        <v>1.8593089330749067E-2</v>
      </c>
      <c r="AJ65" s="113">
        <f t="shared" si="91"/>
        <v>-4.5168559781231653E-2</v>
      </c>
      <c r="AK65" s="113">
        <f t="shared" si="91"/>
        <v>-0.21809331637186594</v>
      </c>
      <c r="AL65" s="113">
        <f t="shared" si="91"/>
        <v>-3.8993367835255262E-2</v>
      </c>
      <c r="AM65" s="113">
        <f t="shared" si="91"/>
        <v>-2.2412904608674251E-2</v>
      </c>
    </row>
    <row r="66" spans="1:39" ht="15.6">
      <c r="A66" s="227">
        <v>45323</v>
      </c>
      <c r="B66" s="5">
        <v>3887.9958080000001</v>
      </c>
      <c r="C66" s="5">
        <v>16755.325108000001</v>
      </c>
      <c r="D66" s="5">
        <v>36206.064284</v>
      </c>
      <c r="E66" s="5">
        <v>4499.5302039999997</v>
      </c>
      <c r="F66" s="5">
        <v>8703.1566679999996</v>
      </c>
      <c r="G66" s="5">
        <v>21695.124209999998</v>
      </c>
      <c r="H66" s="5">
        <v>3485.3873859999999</v>
      </c>
      <c r="I66" s="5">
        <v>13260.970941999998</v>
      </c>
      <c r="J66" s="5">
        <v>18813.201118000001</v>
      </c>
      <c r="K66" s="5">
        <v>14282.287184000001</v>
      </c>
      <c r="L66" s="39">
        <v>439927.26370000001</v>
      </c>
      <c r="N66" s="227">
        <v>45323</v>
      </c>
      <c r="O66" s="113">
        <f t="shared" ref="O66:Y66" si="92">B66/B49-1</f>
        <v>-0.16286992356119978</v>
      </c>
      <c r="P66" s="113">
        <f t="shared" si="92"/>
        <v>-5.6283412322512438E-2</v>
      </c>
      <c r="Q66" s="113">
        <f t="shared" si="92"/>
        <v>5.0757564124755072E-2</v>
      </c>
      <c r="R66" s="113">
        <f t="shared" si="92"/>
        <v>-2.6960572728697785E-2</v>
      </c>
      <c r="S66" s="113">
        <f t="shared" si="92"/>
        <v>4.0477357588480478E-2</v>
      </c>
      <c r="T66" s="113">
        <f t="shared" si="92"/>
        <v>-6.386739865105806E-2</v>
      </c>
      <c r="U66" s="113">
        <f t="shared" si="92"/>
        <v>4.8918219796182383E-2</v>
      </c>
      <c r="V66" s="113">
        <f t="shared" si="92"/>
        <v>-5.393626325460521E-2</v>
      </c>
      <c r="W66" s="113">
        <f t="shared" si="92"/>
        <v>-0.22158284406392181</v>
      </c>
      <c r="X66" s="113">
        <f t="shared" si="92"/>
        <v>1.2284593712016845E-2</v>
      </c>
      <c r="Y66" s="113">
        <f t="shared" si="92"/>
        <v>1.8178734068290403E-3</v>
      </c>
      <c r="AB66" s="227">
        <v>45323</v>
      </c>
      <c r="AC66" s="113">
        <f t="shared" ref="AC66:AM66" si="93">O66-O$393</f>
        <v>-0.15582471390952313</v>
      </c>
      <c r="AD66" s="113">
        <f t="shared" si="93"/>
        <v>-6.7705309876694889E-2</v>
      </c>
      <c r="AE66" s="113">
        <f t="shared" si="93"/>
        <v>3.5272012148874876E-2</v>
      </c>
      <c r="AF66" s="113">
        <f t="shared" si="93"/>
        <v>-3.363816617286737E-2</v>
      </c>
      <c r="AG66" s="113">
        <f t="shared" si="93"/>
        <v>2.5616310110245823E-2</v>
      </c>
      <c r="AH66" s="113">
        <f t="shared" si="93"/>
        <v>-5.7843109687289763E-2</v>
      </c>
      <c r="AI66" s="113">
        <f t="shared" si="93"/>
        <v>1.8727875021087713E-2</v>
      </c>
      <c r="AJ66" s="113">
        <f t="shared" si="93"/>
        <v>-4.9409655477113699E-2</v>
      </c>
      <c r="AK66" s="113">
        <f t="shared" si="93"/>
        <v>-0.22863599355046296</v>
      </c>
      <c r="AL66" s="113">
        <f t="shared" si="93"/>
        <v>-1.1643705592212346E-2</v>
      </c>
      <c r="AM66" s="113">
        <f t="shared" si="93"/>
        <v>-1.2872471197375963E-2</v>
      </c>
    </row>
    <row r="67" spans="1:39" ht="15.6">
      <c r="A67" s="227">
        <v>45324</v>
      </c>
      <c r="B67" s="5">
        <v>3843.7937400000001</v>
      </c>
      <c r="C67" s="5">
        <v>16769.226914999999</v>
      </c>
      <c r="D67" s="5">
        <v>37104.339478000002</v>
      </c>
      <c r="E67" s="5">
        <v>4527.736382</v>
      </c>
      <c r="F67" s="5">
        <v>8764.0301870000003</v>
      </c>
      <c r="G67" s="5">
        <v>21868.118564</v>
      </c>
      <c r="H67" s="5">
        <v>3510.8454089999996</v>
      </c>
      <c r="I67" s="5">
        <v>13736.599976000001</v>
      </c>
      <c r="J67" s="5">
        <v>18892.336461999999</v>
      </c>
      <c r="K67" s="5">
        <v>15502.399119</v>
      </c>
      <c r="L67" s="39">
        <v>447414.88439999998</v>
      </c>
      <c r="N67" s="227">
        <v>45324</v>
      </c>
      <c r="O67" s="113">
        <f t="shared" ref="O67:Y67" si="94">B67/B50-1</f>
        <v>-0.17427307024885508</v>
      </c>
      <c r="P67" s="113">
        <f t="shared" si="94"/>
        <v>-5.3291413952261335E-2</v>
      </c>
      <c r="Q67" s="113">
        <f t="shared" si="94"/>
        <v>8.1607803812485447E-2</v>
      </c>
      <c r="R67" s="113">
        <f t="shared" si="94"/>
        <v>-2.1177278670629907E-2</v>
      </c>
      <c r="S67" s="113">
        <f t="shared" si="94"/>
        <v>5.7376160701334333E-2</v>
      </c>
      <c r="T67" s="113">
        <f t="shared" si="94"/>
        <v>-4.9746422883555574E-2</v>
      </c>
      <c r="U67" s="113">
        <f t="shared" si="94"/>
        <v>6.1067872325115458E-2</v>
      </c>
      <c r="V67" s="113">
        <f t="shared" si="94"/>
        <v>-1.3968306415901299E-2</v>
      </c>
      <c r="W67" s="113">
        <f t="shared" si="94"/>
        <v>-0.21401069342206069</v>
      </c>
      <c r="X67" s="113">
        <f t="shared" si="94"/>
        <v>0.10240567913391763</v>
      </c>
      <c r="Y67" s="113">
        <f t="shared" si="94"/>
        <v>2.0321383524254166E-2</v>
      </c>
      <c r="AB67" s="227">
        <v>45324</v>
      </c>
      <c r="AC67" s="113">
        <f t="shared" ref="AC67:AM67" si="95">O67-O$393</f>
        <v>-0.16722786059717842</v>
      </c>
      <c r="AD67" s="113">
        <f t="shared" si="95"/>
        <v>-6.4713311506443785E-2</v>
      </c>
      <c r="AE67" s="113">
        <f t="shared" si="95"/>
        <v>6.612225183660525E-2</v>
      </c>
      <c r="AF67" s="113">
        <f t="shared" si="95"/>
        <v>-2.7854872114799492E-2</v>
      </c>
      <c r="AG67" s="113">
        <f t="shared" si="95"/>
        <v>4.2515113223099678E-2</v>
      </c>
      <c r="AH67" s="113">
        <f t="shared" si="95"/>
        <v>-4.3722133919787277E-2</v>
      </c>
      <c r="AI67" s="113">
        <f t="shared" si="95"/>
        <v>3.0877527550020788E-2</v>
      </c>
      <c r="AJ67" s="113">
        <f t="shared" si="95"/>
        <v>-9.4416986384097887E-3</v>
      </c>
      <c r="AK67" s="113">
        <f t="shared" si="95"/>
        <v>-0.22106384290860184</v>
      </c>
      <c r="AL67" s="113">
        <f t="shared" si="95"/>
        <v>7.8477379829688443E-2</v>
      </c>
      <c r="AM67" s="113">
        <f t="shared" si="95"/>
        <v>5.6310389200491633E-3</v>
      </c>
    </row>
    <row r="68" spans="1:39" ht="15.6">
      <c r="A68" s="227">
        <v>45328</v>
      </c>
      <c r="B68" s="5">
        <v>3899.7429160000002</v>
      </c>
      <c r="C68" s="5">
        <v>17272.375619999999</v>
      </c>
      <c r="D68" s="5">
        <v>36998.286265999996</v>
      </c>
      <c r="E68" s="5">
        <v>4560.3451319999995</v>
      </c>
      <c r="F68" s="5">
        <v>9059.557186</v>
      </c>
      <c r="G68" s="5">
        <v>22018.857287999999</v>
      </c>
      <c r="H68" s="5">
        <v>3469.9865019999997</v>
      </c>
      <c r="I68" s="5">
        <v>13900.931989999999</v>
      </c>
      <c r="J68" s="5">
        <v>19031.548372000001</v>
      </c>
      <c r="K68" s="5">
        <v>15433.821109999999</v>
      </c>
      <c r="L68" s="39">
        <v>452040.78960000002</v>
      </c>
      <c r="N68" s="227">
        <v>45328</v>
      </c>
      <c r="O68" s="113">
        <f t="shared" ref="O68:Y68" si="96">B68/B51-1</f>
        <v>-0.15608611837147368</v>
      </c>
      <c r="P68" s="113">
        <f t="shared" si="96"/>
        <v>-2.7033024504832803E-2</v>
      </c>
      <c r="Q68" s="113">
        <f t="shared" si="96"/>
        <v>7.5059990934334797E-2</v>
      </c>
      <c r="R68" s="113">
        <f t="shared" si="96"/>
        <v>-1.4889661795584708E-2</v>
      </c>
      <c r="S68" s="113">
        <f t="shared" si="96"/>
        <v>9.2810983828569338E-2</v>
      </c>
      <c r="T68" s="113">
        <f t="shared" si="96"/>
        <v>-5.3138865953676229E-2</v>
      </c>
      <c r="U68" s="113">
        <f t="shared" si="96"/>
        <v>4.5263357416676087E-2</v>
      </c>
      <c r="V68" s="113">
        <f t="shared" si="96"/>
        <v>1.2105069053640838E-2</v>
      </c>
      <c r="W68" s="113">
        <f t="shared" si="96"/>
        <v>-0.20288119949202399</v>
      </c>
      <c r="X68" s="113">
        <f t="shared" si="96"/>
        <v>9.726427589464981E-2</v>
      </c>
      <c r="Y68" s="113">
        <f t="shared" si="96"/>
        <v>3.0509444728744173E-2</v>
      </c>
      <c r="AB68" s="227">
        <v>45328</v>
      </c>
      <c r="AC68" s="113">
        <f t="shared" ref="AC68:AM68" si="97">O68-O$393</f>
        <v>-0.14904090871979703</v>
      </c>
      <c r="AD68" s="113">
        <f t="shared" si="97"/>
        <v>-3.845492205901526E-2</v>
      </c>
      <c r="AE68" s="113">
        <f t="shared" si="97"/>
        <v>5.9574438958454601E-2</v>
      </c>
      <c r="AF68" s="113">
        <f t="shared" si="97"/>
        <v>-2.1567255239754293E-2</v>
      </c>
      <c r="AG68" s="113">
        <f t="shared" si="97"/>
        <v>7.7949936350334689E-2</v>
      </c>
      <c r="AH68" s="113">
        <f t="shared" si="97"/>
        <v>-4.7114576989907932E-2</v>
      </c>
      <c r="AI68" s="113">
        <f t="shared" si="97"/>
        <v>1.5073012641581417E-2</v>
      </c>
      <c r="AJ68" s="113">
        <f t="shared" si="97"/>
        <v>1.6631676831132348E-2</v>
      </c>
      <c r="AK68" s="113">
        <f t="shared" si="97"/>
        <v>-0.20993434897856514</v>
      </c>
      <c r="AL68" s="113">
        <f t="shared" si="97"/>
        <v>7.3335976590420626E-2</v>
      </c>
      <c r="AM68" s="113">
        <f t="shared" si="97"/>
        <v>1.581910012453917E-2</v>
      </c>
    </row>
    <row r="69" spans="1:39" ht="15.6">
      <c r="A69" s="227">
        <v>45329</v>
      </c>
      <c r="B69" s="5">
        <v>3879.4700760000001</v>
      </c>
      <c r="C69" s="5">
        <v>17176.494322000002</v>
      </c>
      <c r="D69" s="5">
        <v>37547.793010000001</v>
      </c>
      <c r="E69" s="5">
        <v>4513.3526340000008</v>
      </c>
      <c r="F69" s="5">
        <v>8990.4315880000013</v>
      </c>
      <c r="G69" s="5">
        <v>21957.365346000002</v>
      </c>
      <c r="H69" s="5">
        <v>3511.2922240000003</v>
      </c>
      <c r="I69" s="5">
        <v>13795.787346000001</v>
      </c>
      <c r="J69" s="5">
        <v>19217.795664000001</v>
      </c>
      <c r="K69" s="5">
        <v>15464.376626000001</v>
      </c>
      <c r="L69" s="39">
        <v>452973.02010000002</v>
      </c>
      <c r="N69" s="227">
        <v>45329</v>
      </c>
      <c r="O69" s="113">
        <f t="shared" ref="O69:Y69" si="98">B69/B52-1</f>
        <v>-0.14507331785583466</v>
      </c>
      <c r="P69" s="113">
        <f t="shared" si="98"/>
        <v>-1.2064365267307364E-2</v>
      </c>
      <c r="Q69" s="113">
        <f t="shared" si="98"/>
        <v>0.10571423917202294</v>
      </c>
      <c r="R69" s="113">
        <f t="shared" si="98"/>
        <v>-1.069898129192981E-2</v>
      </c>
      <c r="S69" s="113">
        <f t="shared" si="98"/>
        <v>0.10263917693850622</v>
      </c>
      <c r="T69" s="113">
        <f t="shared" si="98"/>
        <v>-3.882218406016924E-2</v>
      </c>
      <c r="U69" s="113">
        <f t="shared" si="98"/>
        <v>8.2488217879025161E-2</v>
      </c>
      <c r="V69" s="113">
        <f t="shared" si="98"/>
        <v>2.4204425375564664E-2</v>
      </c>
      <c r="W69" s="113">
        <f t="shared" si="98"/>
        <v>-0.18356481681685954</v>
      </c>
      <c r="X69" s="113">
        <f t="shared" si="98"/>
        <v>0.12707502787521952</v>
      </c>
      <c r="Y69" s="113">
        <f t="shared" si="98"/>
        <v>5.1627576586203983E-2</v>
      </c>
      <c r="AB69" s="227">
        <v>45329</v>
      </c>
      <c r="AC69" s="113">
        <f t="shared" ref="AC69:AM69" si="99">O69-O$393</f>
        <v>-0.13802810820415801</v>
      </c>
      <c r="AD69" s="113">
        <f t="shared" si="99"/>
        <v>-2.3486262821489821E-2</v>
      </c>
      <c r="AE69" s="113">
        <f t="shared" si="99"/>
        <v>9.0228687196142743E-2</v>
      </c>
      <c r="AF69" s="113">
        <f t="shared" si="99"/>
        <v>-1.7376574736099396E-2</v>
      </c>
      <c r="AG69" s="113">
        <f t="shared" si="99"/>
        <v>8.7778129460271567E-2</v>
      </c>
      <c r="AH69" s="113">
        <f t="shared" si="99"/>
        <v>-3.2797895096400943E-2</v>
      </c>
      <c r="AI69" s="113">
        <f t="shared" si="99"/>
        <v>5.2297873103930491E-2</v>
      </c>
      <c r="AJ69" s="113">
        <f t="shared" si="99"/>
        <v>2.8731033153056175E-2</v>
      </c>
      <c r="AK69" s="113">
        <f t="shared" si="99"/>
        <v>-0.19061796630340069</v>
      </c>
      <c r="AL69" s="113">
        <f t="shared" si="99"/>
        <v>0.10314672857099033</v>
      </c>
      <c r="AM69" s="113">
        <f t="shared" si="99"/>
        <v>3.6937231981998983E-2</v>
      </c>
    </row>
    <row r="70" spans="1:39" ht="15.6">
      <c r="A70" s="227">
        <v>45330</v>
      </c>
      <c r="B70" s="5">
        <v>3873.9344999999998</v>
      </c>
      <c r="C70" s="5">
        <v>17165.631647999999</v>
      </c>
      <c r="D70" s="5">
        <v>37746.706253999997</v>
      </c>
      <c r="E70" s="5">
        <v>4553.0124299999998</v>
      </c>
      <c r="F70" s="5">
        <v>10075.875755999999</v>
      </c>
      <c r="G70" s="5">
        <v>22035.85095</v>
      </c>
      <c r="H70" s="5">
        <v>3523.0016099999998</v>
      </c>
      <c r="I70" s="5">
        <v>14042.784684</v>
      </c>
      <c r="J70" s="5">
        <v>19070.695907999998</v>
      </c>
      <c r="K70" s="5">
        <v>15481.153775999999</v>
      </c>
      <c r="L70" s="39">
        <v>455566.49359999999</v>
      </c>
      <c r="N70" s="227">
        <v>45330</v>
      </c>
      <c r="O70" s="113">
        <f t="shared" ref="O70:Y70" si="100">B70/B53-1</f>
        <v>-9.7295941322666168E-2</v>
      </c>
      <c r="P70" s="113">
        <f t="shared" si="100"/>
        <v>1.9801837949290579E-2</v>
      </c>
      <c r="Q70" s="113">
        <f t="shared" si="100"/>
        <v>9.0821081574970819E-2</v>
      </c>
      <c r="R70" s="113">
        <f t="shared" si="100"/>
        <v>2.4473188400997437E-3</v>
      </c>
      <c r="S70" s="113">
        <f t="shared" si="100"/>
        <v>0.2482234407369921</v>
      </c>
      <c r="T70" s="113">
        <f t="shared" si="100"/>
        <v>-2.8154268864070908E-2</v>
      </c>
      <c r="U70" s="113">
        <f t="shared" si="100"/>
        <v>7.3245178523636989E-2</v>
      </c>
      <c r="V70" s="113">
        <f t="shared" si="100"/>
        <v>7.4973462759785559E-2</v>
      </c>
      <c r="W70" s="113">
        <f t="shared" si="100"/>
        <v>-7.4132323236356323E-2</v>
      </c>
      <c r="X70" s="113">
        <f t="shared" si="100"/>
        <v>0.11392782077879082</v>
      </c>
      <c r="Y70" s="113">
        <f t="shared" si="100"/>
        <v>5.347173861547061E-2</v>
      </c>
      <c r="AB70" s="227">
        <v>45330</v>
      </c>
      <c r="AC70" s="113">
        <f t="shared" ref="AC70:AM70" si="101">O70-O$393</f>
        <v>-9.0250731670989529E-2</v>
      </c>
      <c r="AD70" s="113">
        <f t="shared" si="101"/>
        <v>8.379940395108124E-3</v>
      </c>
      <c r="AE70" s="113">
        <f t="shared" si="101"/>
        <v>7.5335529599090623E-2</v>
      </c>
      <c r="AF70" s="113">
        <f t="shared" si="101"/>
        <v>-4.230274604069841E-3</v>
      </c>
      <c r="AG70" s="113">
        <f t="shared" si="101"/>
        <v>0.23336239325875743</v>
      </c>
      <c r="AH70" s="113">
        <f t="shared" si="101"/>
        <v>-2.2129979900302611E-2</v>
      </c>
      <c r="AI70" s="113">
        <f t="shared" si="101"/>
        <v>4.3054833748542319E-2</v>
      </c>
      <c r="AJ70" s="113">
        <f t="shared" si="101"/>
        <v>7.9500070537277062E-2</v>
      </c>
      <c r="AK70" s="113">
        <f t="shared" si="101"/>
        <v>-8.1185472722897473E-2</v>
      </c>
      <c r="AL70" s="113">
        <f t="shared" si="101"/>
        <v>8.9999521474561639E-2</v>
      </c>
      <c r="AM70" s="113">
        <f t="shared" si="101"/>
        <v>3.878139401126561E-2</v>
      </c>
    </row>
    <row r="71" spans="1:39" ht="15.6">
      <c r="A71" s="227">
        <v>45331</v>
      </c>
      <c r="B71" s="5">
        <v>3952.3016910000006</v>
      </c>
      <c r="C71" s="5">
        <v>17233.714485</v>
      </c>
      <c r="D71" s="5">
        <v>38377.752855000006</v>
      </c>
      <c r="E71" s="5">
        <v>4574.6682930000006</v>
      </c>
      <c r="F71" s="5">
        <v>9891.2486790000003</v>
      </c>
      <c r="G71" s="5">
        <v>22140.554982000001</v>
      </c>
      <c r="H71" s="5">
        <v>3518.8352160000004</v>
      </c>
      <c r="I71" s="5">
        <v>13783.321344</v>
      </c>
      <c r="J71" s="5">
        <v>19090.776119999999</v>
      </c>
      <c r="K71" s="5">
        <v>15919.626645</v>
      </c>
      <c r="L71" s="39">
        <v>458708.8248</v>
      </c>
      <c r="N71" s="227">
        <v>45331</v>
      </c>
      <c r="O71" s="113">
        <f t="shared" ref="O71:Y71" si="102">B71/B54-1</f>
        <v>-7.1951975416824743E-2</v>
      </c>
      <c r="P71" s="113">
        <f t="shared" si="102"/>
        <v>3.8762916661042812E-2</v>
      </c>
      <c r="Q71" s="113">
        <f t="shared" si="102"/>
        <v>0.11616526234002444</v>
      </c>
      <c r="R71" s="113">
        <f t="shared" si="102"/>
        <v>1.4557455043491707E-2</v>
      </c>
      <c r="S71" s="113">
        <f t="shared" si="102"/>
        <v>0.23698060747615823</v>
      </c>
      <c r="T71" s="113">
        <f t="shared" si="102"/>
        <v>-1.2660498194480008E-2</v>
      </c>
      <c r="U71" s="113">
        <f t="shared" si="102"/>
        <v>9.769265883555045E-2</v>
      </c>
      <c r="V71" s="113">
        <f t="shared" si="102"/>
        <v>6.1304890601169504E-2</v>
      </c>
      <c r="W71" s="113">
        <f t="shared" si="102"/>
        <v>-4.0878789755746436E-2</v>
      </c>
      <c r="X71" s="113">
        <f t="shared" si="102"/>
        <v>0.14759658175907009</v>
      </c>
      <c r="Y71" s="113">
        <f t="shared" si="102"/>
        <v>7.3444287060331126E-2</v>
      </c>
      <c r="AB71" s="227">
        <v>45331</v>
      </c>
      <c r="AC71" s="113">
        <f t="shared" ref="AC71:AM71" si="103">O71-O$393</f>
        <v>-6.4906765765148103E-2</v>
      </c>
      <c r="AD71" s="113">
        <f t="shared" si="103"/>
        <v>2.7341019106860355E-2</v>
      </c>
      <c r="AE71" s="113">
        <f t="shared" si="103"/>
        <v>0.10067971036414425</v>
      </c>
      <c r="AF71" s="113">
        <f t="shared" si="103"/>
        <v>7.8798615993221216E-3</v>
      </c>
      <c r="AG71" s="113">
        <f t="shared" si="103"/>
        <v>0.22211955999792357</v>
      </c>
      <c r="AH71" s="113">
        <f t="shared" si="103"/>
        <v>-6.6362092307117124E-3</v>
      </c>
      <c r="AI71" s="113">
        <f t="shared" si="103"/>
        <v>6.7502314060455787E-2</v>
      </c>
      <c r="AJ71" s="113">
        <f t="shared" si="103"/>
        <v>6.5831498378661008E-2</v>
      </c>
      <c r="AK71" s="113">
        <f t="shared" si="103"/>
        <v>-4.7931939242287586E-2</v>
      </c>
      <c r="AL71" s="113">
        <f t="shared" si="103"/>
        <v>0.12366828245484091</v>
      </c>
      <c r="AM71" s="113">
        <f t="shared" si="103"/>
        <v>5.8753942456126126E-2</v>
      </c>
    </row>
    <row r="72" spans="1:39" ht="15.6">
      <c r="A72" s="227">
        <v>45335</v>
      </c>
      <c r="B72" s="5">
        <v>3930.8315279999997</v>
      </c>
      <c r="C72" s="5">
        <v>16852.666032000001</v>
      </c>
      <c r="D72" s="5">
        <v>37005.919055999999</v>
      </c>
      <c r="E72" s="5">
        <v>4521.0027120000004</v>
      </c>
      <c r="F72" s="5">
        <v>10060.232867999999</v>
      </c>
      <c r="G72" s="5">
        <v>21529.408361999998</v>
      </c>
      <c r="H72" s="5">
        <v>3489.1138980000001</v>
      </c>
      <c r="I72" s="5">
        <v>13716.01548</v>
      </c>
      <c r="J72" s="5">
        <v>18621.358068000001</v>
      </c>
      <c r="K72" s="5">
        <v>15359.022911999999</v>
      </c>
      <c r="L72" s="39">
        <v>451113.9203</v>
      </c>
      <c r="N72" s="227">
        <v>45335</v>
      </c>
      <c r="O72" s="113">
        <f t="shared" ref="O72:Y72" si="104">B72/B55-1</f>
        <v>-6.0373615631258648E-2</v>
      </c>
      <c r="P72" s="113">
        <f t="shared" si="104"/>
        <v>2.0983110620247825E-2</v>
      </c>
      <c r="Q72" s="113">
        <f t="shared" si="104"/>
        <v>7.2975395194471382E-2</v>
      </c>
      <c r="R72" s="113">
        <f t="shared" si="104"/>
        <v>1.1573888517041775E-2</v>
      </c>
      <c r="S72" s="113">
        <f t="shared" si="104"/>
        <v>0.25416862168349774</v>
      </c>
      <c r="T72" s="113">
        <f t="shared" si="104"/>
        <v>-2.4427752624188392E-2</v>
      </c>
      <c r="U72" s="113">
        <f t="shared" si="104"/>
        <v>0.11457396144005627</v>
      </c>
      <c r="V72" s="113">
        <f t="shared" si="104"/>
        <v>4.903440986427765E-2</v>
      </c>
      <c r="W72" s="113">
        <f t="shared" si="104"/>
        <v>-3.655045427922321E-2</v>
      </c>
      <c r="X72" s="113">
        <f t="shared" si="104"/>
        <v>0.11885542885439637</v>
      </c>
      <c r="Y72" s="113">
        <f t="shared" si="104"/>
        <v>6.2151690701314655E-2</v>
      </c>
      <c r="AB72" s="227">
        <v>45335</v>
      </c>
      <c r="AC72" s="113">
        <f t="shared" ref="AC72:AM72" si="105">O72-O$393</f>
        <v>-5.3328405979582008E-2</v>
      </c>
      <c r="AD72" s="113">
        <f t="shared" si="105"/>
        <v>9.5612130660653692E-3</v>
      </c>
      <c r="AE72" s="113">
        <f t="shared" si="105"/>
        <v>5.7489843218591186E-2</v>
      </c>
      <c r="AF72" s="113">
        <f t="shared" si="105"/>
        <v>4.8962950728721902E-3</v>
      </c>
      <c r="AG72" s="113">
        <f t="shared" si="105"/>
        <v>0.23930757420526308</v>
      </c>
      <c r="AH72" s="113">
        <f t="shared" si="105"/>
        <v>-1.8403463660420095E-2</v>
      </c>
      <c r="AI72" s="113">
        <f t="shared" si="105"/>
        <v>8.4383616664961608E-2</v>
      </c>
      <c r="AJ72" s="113">
        <f t="shared" si="105"/>
        <v>5.3561017641769161E-2</v>
      </c>
      <c r="AK72" s="113">
        <f t="shared" si="105"/>
        <v>-4.3603603765764359E-2</v>
      </c>
      <c r="AL72" s="113">
        <f t="shared" si="105"/>
        <v>9.4927129550167189E-2</v>
      </c>
      <c r="AM72" s="113">
        <f t="shared" si="105"/>
        <v>4.7461346097109655E-2</v>
      </c>
    </row>
    <row r="73" spans="1:39" ht="15.6">
      <c r="A73" s="227">
        <v>45336</v>
      </c>
      <c r="B73" s="5">
        <v>4030.3798829999996</v>
      </c>
      <c r="C73" s="5">
        <v>16795.529654999998</v>
      </c>
      <c r="D73" s="5">
        <v>37347.822092999995</v>
      </c>
      <c r="E73" s="5">
        <v>4585.822596</v>
      </c>
      <c r="F73" s="5">
        <v>10174.907891999999</v>
      </c>
      <c r="G73" s="5">
        <v>21600.245931000001</v>
      </c>
      <c r="H73" s="5">
        <v>3499.5627089999994</v>
      </c>
      <c r="I73" s="5">
        <v>13772.972756999998</v>
      </c>
      <c r="J73" s="5">
        <v>18549.415266</v>
      </c>
      <c r="K73" s="5">
        <v>15594.350585999999</v>
      </c>
      <c r="L73" s="39">
        <v>456085.04749999999</v>
      </c>
      <c r="N73" s="227">
        <v>45336</v>
      </c>
      <c r="O73" s="113">
        <f t="shared" ref="O73:Y73" si="106">B73/B56-1</f>
        <v>-2.3196093990635047E-2</v>
      </c>
      <c r="P73" s="113">
        <f t="shared" si="106"/>
        <v>4.31899581151578E-2</v>
      </c>
      <c r="Q73" s="113">
        <f t="shared" si="106"/>
        <v>9.1474115848422688E-2</v>
      </c>
      <c r="R73" s="113">
        <f t="shared" si="106"/>
        <v>3.3869916585888671E-2</v>
      </c>
      <c r="S73" s="113">
        <f t="shared" si="106"/>
        <v>0.24717511568184047</v>
      </c>
      <c r="T73" s="113">
        <f t="shared" si="106"/>
        <v>5.3911084001558862E-3</v>
      </c>
      <c r="U73" s="113">
        <f t="shared" si="106"/>
        <v>0.12783753860701275</v>
      </c>
      <c r="V73" s="113">
        <f t="shared" si="106"/>
        <v>9.3237377386184539E-2</v>
      </c>
      <c r="W73" s="113">
        <f t="shared" si="106"/>
        <v>5.5081130281107393E-2</v>
      </c>
      <c r="X73" s="113">
        <f t="shared" si="106"/>
        <v>0.16127550085051223</v>
      </c>
      <c r="Y73" s="113">
        <f t="shared" si="106"/>
        <v>9.1457794722823005E-2</v>
      </c>
      <c r="AB73" s="227">
        <v>45336</v>
      </c>
      <c r="AC73" s="113">
        <f t="shared" ref="AC73:AM73" si="107">O73-O$393</f>
        <v>-1.6150884338958404E-2</v>
      </c>
      <c r="AD73" s="113">
        <f t="shared" si="107"/>
        <v>3.1768060560975343E-2</v>
      </c>
      <c r="AE73" s="113">
        <f t="shared" si="107"/>
        <v>7.5988563872542492E-2</v>
      </c>
      <c r="AF73" s="113">
        <f t="shared" si="107"/>
        <v>2.7192323141719085E-2</v>
      </c>
      <c r="AG73" s="113">
        <f t="shared" si="107"/>
        <v>0.23231406820360581</v>
      </c>
      <c r="AH73" s="113">
        <f t="shared" si="107"/>
        <v>1.1415397363924181E-2</v>
      </c>
      <c r="AI73" s="113">
        <f t="shared" si="107"/>
        <v>9.7647193831918083E-2</v>
      </c>
      <c r="AJ73" s="113">
        <f t="shared" si="107"/>
        <v>9.7763985163676043E-2</v>
      </c>
      <c r="AK73" s="113">
        <f t="shared" si="107"/>
        <v>4.8027980794566244E-2</v>
      </c>
      <c r="AL73" s="113">
        <f t="shared" si="107"/>
        <v>0.13734720154628305</v>
      </c>
      <c r="AM73" s="113">
        <f t="shared" si="107"/>
        <v>7.6767450118618005E-2</v>
      </c>
    </row>
    <row r="74" spans="1:39" ht="15.6">
      <c r="A74" s="227">
        <v>45337</v>
      </c>
      <c r="B74" s="5">
        <v>4027.5619799999999</v>
      </c>
      <c r="C74" s="5">
        <v>16810.613976000001</v>
      </c>
      <c r="D74" s="5">
        <v>37172.431296000002</v>
      </c>
      <c r="E74" s="5">
        <v>4485.6342960000002</v>
      </c>
      <c r="F74" s="5">
        <v>10281.48342</v>
      </c>
      <c r="G74" s="5">
        <v>21625.402032000002</v>
      </c>
      <c r="H74" s="5">
        <v>3564.9180840000004</v>
      </c>
      <c r="I74" s="5">
        <v>14122.524936000002</v>
      </c>
      <c r="J74" s="5">
        <v>18773.650428000001</v>
      </c>
      <c r="K74" s="5">
        <v>15525.085680000002</v>
      </c>
      <c r="L74" s="39">
        <v>459876.26150000002</v>
      </c>
      <c r="N74" s="227">
        <v>45337</v>
      </c>
      <c r="O74" s="113">
        <f t="shared" ref="O74:Y74" si="108">B74/B57-1</f>
        <v>-2.3282271329938542E-3</v>
      </c>
      <c r="P74" s="113">
        <f t="shared" si="108"/>
        <v>4.9933900686964128E-2</v>
      </c>
      <c r="Q74" s="113">
        <f t="shared" si="108"/>
        <v>8.897107158034423E-2</v>
      </c>
      <c r="R74" s="113">
        <f t="shared" si="108"/>
        <v>1.747855512372154E-2</v>
      </c>
      <c r="S74" s="113">
        <f t="shared" si="108"/>
        <v>0.2985093445597744</v>
      </c>
      <c r="T74" s="113">
        <f t="shared" si="108"/>
        <v>1.4166632853885641E-2</v>
      </c>
      <c r="U74" s="113">
        <f t="shared" si="108"/>
        <v>0.16178784971982108</v>
      </c>
      <c r="V74" s="113">
        <f t="shared" si="108"/>
        <v>0.12585227237233609</v>
      </c>
      <c r="W74" s="113">
        <f t="shared" si="108"/>
        <v>5.4857344642336381E-2</v>
      </c>
      <c r="X74" s="113">
        <f t="shared" si="108"/>
        <v>0.16758681840960565</v>
      </c>
      <c r="Y74" s="113">
        <f t="shared" si="108"/>
        <v>0.1071448009369449</v>
      </c>
      <c r="AB74" s="227">
        <v>45337</v>
      </c>
      <c r="AC74" s="113">
        <f t="shared" ref="AC74:AM74" si="109">O74-O$393</f>
        <v>4.7169825186827892E-3</v>
      </c>
      <c r="AD74" s="113">
        <f t="shared" si="109"/>
        <v>3.8512003132781671E-2</v>
      </c>
      <c r="AE74" s="113">
        <f t="shared" si="109"/>
        <v>7.3485519604464034E-2</v>
      </c>
      <c r="AF74" s="113">
        <f t="shared" si="109"/>
        <v>1.0800961679551954E-2</v>
      </c>
      <c r="AG74" s="113">
        <f t="shared" si="109"/>
        <v>0.28364829708153977</v>
      </c>
      <c r="AH74" s="113">
        <f t="shared" si="109"/>
        <v>2.0190921817653938E-2</v>
      </c>
      <c r="AI74" s="113">
        <f t="shared" si="109"/>
        <v>0.13159750494472641</v>
      </c>
      <c r="AJ74" s="113">
        <f t="shared" si="109"/>
        <v>0.1303788801498276</v>
      </c>
      <c r="AK74" s="113">
        <f t="shared" si="109"/>
        <v>4.7804195155795232E-2</v>
      </c>
      <c r="AL74" s="113">
        <f t="shared" si="109"/>
        <v>0.14365851910537647</v>
      </c>
      <c r="AM74" s="113">
        <f t="shared" si="109"/>
        <v>9.2454456332739895E-2</v>
      </c>
    </row>
    <row r="75" spans="1:39" ht="15.6">
      <c r="A75" s="227">
        <v>45338</v>
      </c>
      <c r="B75" s="5">
        <v>3995.2491869999999</v>
      </c>
      <c r="C75" s="5">
        <v>16740.378746999999</v>
      </c>
      <c r="D75" s="5">
        <v>37102.284222000002</v>
      </c>
      <c r="E75" s="5">
        <v>4447.940028</v>
      </c>
      <c r="F75" s="5">
        <v>10247.52492</v>
      </c>
      <c r="G75" s="5">
        <v>21816.392883</v>
      </c>
      <c r="H75" s="5">
        <v>3553.5771900000004</v>
      </c>
      <c r="I75" s="5">
        <v>14198.698731</v>
      </c>
      <c r="J75" s="5">
        <v>18721.934193000001</v>
      </c>
      <c r="K75" s="5">
        <v>15565.035387</v>
      </c>
      <c r="L75" s="39">
        <v>459629.95799999998</v>
      </c>
      <c r="N75" s="227">
        <v>45338</v>
      </c>
      <c r="O75" s="113">
        <f t="shared" ref="O75:Y75" si="110">B75/B58-1</f>
        <v>-3.2549066753089217E-2</v>
      </c>
      <c r="P75" s="113">
        <f t="shared" si="110"/>
        <v>4.4499442081480378E-3</v>
      </c>
      <c r="Q75" s="113">
        <f t="shared" si="110"/>
        <v>6.6157899566154033E-2</v>
      </c>
      <c r="R75" s="113">
        <f t="shared" si="110"/>
        <v>-8.0342883994090064E-3</v>
      </c>
      <c r="S75" s="113">
        <f t="shared" si="110"/>
        <v>0.25780913706028885</v>
      </c>
      <c r="T75" s="113">
        <f t="shared" si="110"/>
        <v>1.1678053894497165E-2</v>
      </c>
      <c r="U75" s="113">
        <f t="shared" si="110"/>
        <v>0.16309328595639783</v>
      </c>
      <c r="V75" s="113">
        <f t="shared" si="110"/>
        <v>0.13314333196704164</v>
      </c>
      <c r="W75" s="113">
        <f t="shared" si="110"/>
        <v>1.3555548408203943E-3</v>
      </c>
      <c r="X75" s="113">
        <f t="shared" si="110"/>
        <v>0.14766600267107322</v>
      </c>
      <c r="Y75" s="113">
        <f t="shared" si="110"/>
        <v>8.8100020066324669E-2</v>
      </c>
      <c r="AB75" s="227">
        <v>45338</v>
      </c>
      <c r="AC75" s="113">
        <f t="shared" ref="AC75:AM75" si="111">O75-O$393</f>
        <v>-2.5503857101412574E-2</v>
      </c>
      <c r="AD75" s="113">
        <f t="shared" si="111"/>
        <v>-6.9719533460344176E-3</v>
      </c>
      <c r="AE75" s="113">
        <f t="shared" si="111"/>
        <v>5.0672347590273836E-2</v>
      </c>
      <c r="AF75" s="113">
        <f t="shared" si="111"/>
        <v>-1.4711881843578592E-2</v>
      </c>
      <c r="AG75" s="113">
        <f t="shared" si="111"/>
        <v>0.24294808958205419</v>
      </c>
      <c r="AH75" s="113">
        <f t="shared" si="111"/>
        <v>1.7702342858265462E-2</v>
      </c>
      <c r="AI75" s="113">
        <f t="shared" si="111"/>
        <v>0.13290294118130316</v>
      </c>
      <c r="AJ75" s="113">
        <f t="shared" si="111"/>
        <v>0.13766993974453315</v>
      </c>
      <c r="AK75" s="113">
        <f t="shared" si="111"/>
        <v>-5.697594645720754E-3</v>
      </c>
      <c r="AL75" s="113">
        <f t="shared" si="111"/>
        <v>0.12373770336684403</v>
      </c>
      <c r="AM75" s="113">
        <f t="shared" si="111"/>
        <v>7.340967546211967E-2</v>
      </c>
    </row>
    <row r="76" spans="1:39" ht="15.6">
      <c r="A76" s="227">
        <v>45342</v>
      </c>
      <c r="B76" s="5">
        <v>4114.1021040000005</v>
      </c>
      <c r="C76" s="5">
        <v>16777.995912000002</v>
      </c>
      <c r="D76" s="5">
        <v>37221.904458000005</v>
      </c>
      <c r="E76" s="5">
        <v>4461.5644560000001</v>
      </c>
      <c r="F76" s="5">
        <v>10113.372288</v>
      </c>
      <c r="G76" s="5">
        <v>22135.939308000001</v>
      </c>
      <c r="H76" s="5">
        <v>3604.921902</v>
      </c>
      <c r="I76" s="5">
        <v>14231.1708</v>
      </c>
      <c r="J76" s="5">
        <v>18793.462374000002</v>
      </c>
      <c r="K76" s="5">
        <v>15439.896216000001</v>
      </c>
      <c r="L76" s="39">
        <v>459787.87420000002</v>
      </c>
      <c r="N76" s="227">
        <v>45342</v>
      </c>
      <c r="O76" s="113">
        <f t="shared" ref="O76:Y76" si="112">B76/B59-1</f>
        <v>-3.6290480373262435E-2</v>
      </c>
      <c r="P76" s="113">
        <f t="shared" si="112"/>
        <v>-1.2123554303586137E-2</v>
      </c>
      <c r="Q76" s="113">
        <f t="shared" si="112"/>
        <v>5.3058283083331048E-2</v>
      </c>
      <c r="R76" s="113">
        <f t="shared" si="112"/>
        <v>-1.8497909826733827E-2</v>
      </c>
      <c r="S76" s="113">
        <f t="shared" si="112"/>
        <v>0.22574553800507213</v>
      </c>
      <c r="T76" s="113">
        <f t="shared" si="112"/>
        <v>1.2734381850485921E-2</v>
      </c>
      <c r="U76" s="113">
        <f t="shared" si="112"/>
        <v>0.14501865612483877</v>
      </c>
      <c r="V76" s="113">
        <f t="shared" si="112"/>
        <v>0.1284602405322155</v>
      </c>
      <c r="W76" s="113">
        <f t="shared" si="112"/>
        <v>-1.4185240853242798E-2</v>
      </c>
      <c r="X76" s="113">
        <f t="shared" si="112"/>
        <v>0.12105895092250774</v>
      </c>
      <c r="Y76" s="113">
        <f t="shared" si="112"/>
        <v>7.1510856617117202E-2</v>
      </c>
      <c r="AB76" s="227">
        <v>45342</v>
      </c>
      <c r="AC76" s="113">
        <f t="shared" ref="AC76:AM76" si="113">O76-O$393</f>
        <v>-2.9245270721585791E-2</v>
      </c>
      <c r="AD76" s="113">
        <f t="shared" si="113"/>
        <v>-2.3545451857768594E-2</v>
      </c>
      <c r="AE76" s="113">
        <f t="shared" si="113"/>
        <v>3.7572731107450852E-2</v>
      </c>
      <c r="AF76" s="113">
        <f t="shared" si="113"/>
        <v>-2.5175503270903413E-2</v>
      </c>
      <c r="AG76" s="113">
        <f t="shared" si="113"/>
        <v>0.21088449052683747</v>
      </c>
      <c r="AH76" s="113">
        <f t="shared" si="113"/>
        <v>1.8758670814254218E-2</v>
      </c>
      <c r="AI76" s="113">
        <f t="shared" si="113"/>
        <v>0.11482831134974411</v>
      </c>
      <c r="AJ76" s="113">
        <f t="shared" si="113"/>
        <v>0.132986848309707</v>
      </c>
      <c r="AK76" s="113">
        <f t="shared" si="113"/>
        <v>-2.1238390339783947E-2</v>
      </c>
      <c r="AL76" s="113">
        <f t="shared" si="113"/>
        <v>9.7130651618278552E-2</v>
      </c>
      <c r="AM76" s="113">
        <f t="shared" si="113"/>
        <v>5.6820512012912203E-2</v>
      </c>
    </row>
    <row r="77" spans="1:39" ht="15.6">
      <c r="A77" s="227">
        <v>45343</v>
      </c>
      <c r="B77" s="5">
        <v>4014.4110300000002</v>
      </c>
      <c r="C77" s="5">
        <v>16837.069680000001</v>
      </c>
      <c r="D77" s="5">
        <v>37140.920819999999</v>
      </c>
      <c r="E77" s="5">
        <v>4477.0795200000002</v>
      </c>
      <c r="F77" s="5">
        <v>9943.2168300000012</v>
      </c>
      <c r="G77" s="5">
        <v>22293.972089999999</v>
      </c>
      <c r="H77" s="5">
        <v>3646.8620100000003</v>
      </c>
      <c r="I77" s="5">
        <v>14354.72856</v>
      </c>
      <c r="J77" s="5">
        <v>18614.787929999999</v>
      </c>
      <c r="K77" s="5">
        <v>15569.117910000001</v>
      </c>
      <c r="L77" s="39">
        <v>460064.24819999997</v>
      </c>
      <c r="N77" s="227">
        <v>45343</v>
      </c>
      <c r="O77" s="113">
        <f t="shared" ref="O77:Y77" si="114">B77/B60-1</f>
        <v>-6.6626729232103443E-2</v>
      </c>
      <c r="P77" s="113">
        <f t="shared" si="114"/>
        <v>-1.9416106923834886E-2</v>
      </c>
      <c r="Q77" s="113">
        <f t="shared" si="114"/>
        <v>5.838137884762129E-2</v>
      </c>
      <c r="R77" s="113">
        <f t="shared" si="114"/>
        <v>-1.6772311130292095E-2</v>
      </c>
      <c r="S77" s="113">
        <f t="shared" si="114"/>
        <v>0.20535938548483301</v>
      </c>
      <c r="T77" s="113">
        <f t="shared" si="114"/>
        <v>1.0245460164242992E-2</v>
      </c>
      <c r="U77" s="113">
        <f t="shared" si="114"/>
        <v>0.17668508160198115</v>
      </c>
      <c r="V77" s="113">
        <f t="shared" si="114"/>
        <v>0.14837843950954333</v>
      </c>
      <c r="W77" s="113">
        <f t="shared" si="114"/>
        <v>4.6357382687811644E-4</v>
      </c>
      <c r="X77" s="113">
        <f t="shared" si="114"/>
        <v>0.13432445166603002</v>
      </c>
      <c r="Y77" s="113">
        <f t="shared" si="114"/>
        <v>7.5040707800303474E-2</v>
      </c>
      <c r="AB77" s="227">
        <v>45343</v>
      </c>
      <c r="AC77" s="113">
        <f t="shared" ref="AC77:AM77" si="115">O77-O$393</f>
        <v>-5.9581519580426803E-2</v>
      </c>
      <c r="AD77" s="113">
        <f t="shared" si="115"/>
        <v>-3.0838004478017343E-2</v>
      </c>
      <c r="AE77" s="113">
        <f t="shared" si="115"/>
        <v>4.2895826871741094E-2</v>
      </c>
      <c r="AF77" s="113">
        <f t="shared" si="115"/>
        <v>-2.344990457446168E-2</v>
      </c>
      <c r="AG77" s="113">
        <f t="shared" si="115"/>
        <v>0.19049833800659835</v>
      </c>
      <c r="AH77" s="113">
        <f t="shared" si="115"/>
        <v>1.6269749128011289E-2</v>
      </c>
      <c r="AI77" s="113">
        <f t="shared" si="115"/>
        <v>0.14649473682688649</v>
      </c>
      <c r="AJ77" s="113">
        <f t="shared" si="115"/>
        <v>0.15290504728703483</v>
      </c>
      <c r="AK77" s="113">
        <f t="shared" si="115"/>
        <v>-6.589575659663032E-3</v>
      </c>
      <c r="AL77" s="113">
        <f t="shared" si="115"/>
        <v>0.11039615236180084</v>
      </c>
      <c r="AM77" s="113">
        <f t="shared" si="115"/>
        <v>6.0350363196098475E-2</v>
      </c>
    </row>
    <row r="78" spans="1:39" ht="15.6">
      <c r="A78" s="227">
        <v>45344</v>
      </c>
      <c r="B78" s="5">
        <v>3973.0153259999997</v>
      </c>
      <c r="C78" s="5">
        <v>17042.923118999999</v>
      </c>
      <c r="D78" s="5">
        <v>38052.390854999998</v>
      </c>
      <c r="E78" s="5">
        <v>4489.7476589999997</v>
      </c>
      <c r="F78" s="5">
        <v>9950.1016679999993</v>
      </c>
      <c r="G78" s="5">
        <v>22569.832992</v>
      </c>
      <c r="H78" s="5">
        <v>3636.538458</v>
      </c>
      <c r="I78" s="5">
        <v>14367.747141</v>
      </c>
      <c r="J78" s="5">
        <v>18626.39805</v>
      </c>
      <c r="K78" s="5">
        <v>16137.948246</v>
      </c>
      <c r="L78" s="39">
        <v>470238.44010000001</v>
      </c>
      <c r="N78" s="227">
        <v>45344</v>
      </c>
      <c r="O78" s="113">
        <f t="shared" ref="O78:Y78" si="116">B78/B61-1</f>
        <v>-7.9465599455269875E-2</v>
      </c>
      <c r="P78" s="113">
        <f t="shared" si="116"/>
        <v>-3.362340173557854E-3</v>
      </c>
      <c r="Q78" s="113">
        <f t="shared" si="116"/>
        <v>7.513783192675394E-2</v>
      </c>
      <c r="R78" s="113">
        <f t="shared" si="116"/>
        <v>-4.7487480348415989E-3</v>
      </c>
      <c r="S78" s="113">
        <f t="shared" si="116"/>
        <v>0.21039946198476112</v>
      </c>
      <c r="T78" s="113">
        <f t="shared" si="116"/>
        <v>2.794633595110052E-2</v>
      </c>
      <c r="U78" s="113">
        <f t="shared" si="116"/>
        <v>0.19198701537517171</v>
      </c>
      <c r="V78" s="113">
        <f t="shared" si="116"/>
        <v>0.1276469910527176</v>
      </c>
      <c r="W78" s="113">
        <f t="shared" si="116"/>
        <v>-1.0617607412279351E-2</v>
      </c>
      <c r="X78" s="113">
        <f t="shared" si="116"/>
        <v>0.170095303965623</v>
      </c>
      <c r="Y78" s="113">
        <f t="shared" si="116"/>
        <v>9.8579038271325414E-2</v>
      </c>
      <c r="AB78" s="227">
        <v>45344</v>
      </c>
      <c r="AC78" s="113">
        <f t="shared" ref="AC78:AM78" si="117">O78-O$393</f>
        <v>-7.2420389803593235E-2</v>
      </c>
      <c r="AD78" s="113">
        <f t="shared" si="117"/>
        <v>-1.4784237727740309E-2</v>
      </c>
      <c r="AE78" s="113">
        <f t="shared" si="117"/>
        <v>5.9652279950873743E-2</v>
      </c>
      <c r="AF78" s="113">
        <f t="shared" si="117"/>
        <v>-1.1426341479011184E-2</v>
      </c>
      <c r="AG78" s="113">
        <f t="shared" si="117"/>
        <v>0.19553841450652645</v>
      </c>
      <c r="AH78" s="113">
        <f t="shared" si="117"/>
        <v>3.3970624914868817E-2</v>
      </c>
      <c r="AI78" s="113">
        <f t="shared" si="117"/>
        <v>0.16179667060007705</v>
      </c>
      <c r="AJ78" s="113">
        <f t="shared" si="117"/>
        <v>0.1321735988302091</v>
      </c>
      <c r="AK78" s="113">
        <f t="shared" si="117"/>
        <v>-1.76707568988205E-2</v>
      </c>
      <c r="AL78" s="113">
        <f t="shared" si="117"/>
        <v>0.14616700466139382</v>
      </c>
      <c r="AM78" s="113">
        <f t="shared" si="117"/>
        <v>8.3888693667120415E-2</v>
      </c>
    </row>
    <row r="79" spans="1:39" ht="15.6">
      <c r="A79" s="227">
        <v>45345</v>
      </c>
      <c r="B79" s="5">
        <v>3987.4041810000003</v>
      </c>
      <c r="C79" s="5">
        <v>16929.076788000002</v>
      </c>
      <c r="D79" s="5">
        <v>38059.814645999999</v>
      </c>
      <c r="E79" s="5">
        <v>4531.8578340000004</v>
      </c>
      <c r="F79" s="5">
        <v>9993.0897060000007</v>
      </c>
      <c r="G79" s="5">
        <v>22581.377574000002</v>
      </c>
      <c r="H79" s="5">
        <v>3675.7577970000007</v>
      </c>
      <c r="I79" s="5">
        <v>14345.008854000002</v>
      </c>
      <c r="J79" s="5">
        <v>18627.364077000002</v>
      </c>
      <c r="K79" s="5">
        <v>16230.654981000001</v>
      </c>
      <c r="L79" s="39">
        <v>471995.86869999999</v>
      </c>
      <c r="N79" s="227">
        <v>45345</v>
      </c>
      <c r="O79" s="113">
        <f t="shared" ref="O79:Y79" si="118">B79/B62-1</f>
        <v>-8.8472007243926343E-2</v>
      </c>
      <c r="P79" s="113">
        <f t="shared" si="118"/>
        <v>-1.2414844360599031E-2</v>
      </c>
      <c r="Q79" s="113">
        <f t="shared" si="118"/>
        <v>6.4815784601378823E-2</v>
      </c>
      <c r="R79" s="113">
        <f t="shared" si="118"/>
        <v>-1.9045301098887135E-2</v>
      </c>
      <c r="S79" s="113">
        <f t="shared" si="118"/>
        <v>0.1932737166526417</v>
      </c>
      <c r="T79" s="113">
        <f t="shared" si="118"/>
        <v>1.0485817680555787E-2</v>
      </c>
      <c r="U79" s="113">
        <f t="shared" si="118"/>
        <v>0.18419011061078638</v>
      </c>
      <c r="V79" s="113">
        <f t="shared" si="118"/>
        <v>9.368714226919006E-2</v>
      </c>
      <c r="W79" s="113">
        <f t="shared" si="118"/>
        <v>4.5156957975672096E-2</v>
      </c>
      <c r="X79" s="113">
        <f t="shared" si="118"/>
        <v>0.1654404492499002</v>
      </c>
      <c r="Y79" s="113">
        <f t="shared" si="118"/>
        <v>9.2404406358296498E-2</v>
      </c>
      <c r="AB79" s="227">
        <v>45345</v>
      </c>
      <c r="AC79" s="113">
        <f t="shared" ref="AC79:AM79" si="119">O79-O$393</f>
        <v>-8.1426797592249703E-2</v>
      </c>
      <c r="AD79" s="113">
        <f t="shared" si="119"/>
        <v>-2.3836741914781488E-2</v>
      </c>
      <c r="AE79" s="113">
        <f t="shared" si="119"/>
        <v>4.9330232625498627E-2</v>
      </c>
      <c r="AF79" s="113">
        <f t="shared" si="119"/>
        <v>-2.5722894543056721E-2</v>
      </c>
      <c r="AG79" s="113">
        <f t="shared" si="119"/>
        <v>0.17841266917440704</v>
      </c>
      <c r="AH79" s="113">
        <f t="shared" si="119"/>
        <v>1.6510106644324084E-2</v>
      </c>
      <c r="AI79" s="113">
        <f t="shared" si="119"/>
        <v>0.15399976583569172</v>
      </c>
      <c r="AJ79" s="113">
        <f t="shared" si="119"/>
        <v>9.8213750046681564E-2</v>
      </c>
      <c r="AK79" s="113">
        <f t="shared" si="119"/>
        <v>3.8103808489130947E-2</v>
      </c>
      <c r="AL79" s="113">
        <f t="shared" si="119"/>
        <v>0.14151214994567102</v>
      </c>
      <c r="AM79" s="113">
        <f t="shared" si="119"/>
        <v>7.7714061754091499E-2</v>
      </c>
    </row>
    <row r="80" spans="1:39" ht="15.6">
      <c r="A80" s="227">
        <v>45349</v>
      </c>
      <c r="B80" s="5">
        <v>3958.1696329999995</v>
      </c>
      <c r="C80" s="5">
        <v>16917.400422999999</v>
      </c>
      <c r="D80" s="5">
        <v>37745.728107999996</v>
      </c>
      <c r="E80" s="5">
        <v>4475.0567510000001</v>
      </c>
      <c r="F80" s="5">
        <v>10135.804382</v>
      </c>
      <c r="G80" s="5">
        <v>22361.388940000001</v>
      </c>
      <c r="H80" s="5">
        <v>3721.957778</v>
      </c>
      <c r="I80" s="5">
        <v>14094.900335999999</v>
      </c>
      <c r="J80" s="5">
        <v>18656.104940000001</v>
      </c>
      <c r="K80" s="5">
        <v>16075.374633999998</v>
      </c>
      <c r="L80" s="39">
        <v>470402.47759999998</v>
      </c>
      <c r="N80" s="227">
        <v>45349</v>
      </c>
      <c r="O80" s="113">
        <f t="shared" ref="O80:Y80" si="120">B80/B63-1</f>
        <v>2.2824310968904804E-2</v>
      </c>
      <c r="P80" s="113">
        <f t="shared" si="120"/>
        <v>-8.3137172206256826E-3</v>
      </c>
      <c r="Q80" s="113">
        <f t="shared" si="120"/>
        <v>5.4029061075508977E-2</v>
      </c>
      <c r="R80" s="113">
        <f t="shared" si="120"/>
        <v>-3.190403974307543E-2</v>
      </c>
      <c r="S80" s="113">
        <f t="shared" si="120"/>
        <v>0.19889973792548976</v>
      </c>
      <c r="T80" s="113">
        <f t="shared" si="120"/>
        <v>2.6869008081145118E-3</v>
      </c>
      <c r="U80" s="113">
        <f t="shared" si="120"/>
        <v>0.19334630988940993</v>
      </c>
      <c r="V80" s="113">
        <f t="shared" si="120"/>
        <v>6.6003812827414965E-2</v>
      </c>
      <c r="W80" s="113">
        <f t="shared" si="120"/>
        <v>2.4149700906266558E-2</v>
      </c>
      <c r="X80" s="113">
        <f t="shared" si="120"/>
        <v>0.13953382306464857</v>
      </c>
      <c r="Y80" s="113">
        <f t="shared" si="120"/>
        <v>8.4839497798108621E-2</v>
      </c>
      <c r="AB80" s="227">
        <v>45349</v>
      </c>
      <c r="AC80" s="113">
        <f t="shared" ref="AC80:AM80" si="121">O80-O$393</f>
        <v>2.9869520620581447E-2</v>
      </c>
      <c r="AD80" s="113">
        <f t="shared" si="121"/>
        <v>-1.973561477480814E-2</v>
      </c>
      <c r="AE80" s="113">
        <f t="shared" si="121"/>
        <v>3.8543509099628781E-2</v>
      </c>
      <c r="AF80" s="113">
        <f t="shared" si="121"/>
        <v>-3.8581633187245015E-2</v>
      </c>
      <c r="AG80" s="113">
        <f t="shared" si="121"/>
        <v>0.1840386904472551</v>
      </c>
      <c r="AH80" s="113">
        <f t="shared" si="121"/>
        <v>8.7111897718828071E-3</v>
      </c>
      <c r="AI80" s="113">
        <f t="shared" si="121"/>
        <v>0.16315596511431527</v>
      </c>
      <c r="AJ80" s="113">
        <f t="shared" si="121"/>
        <v>7.0530420604906469E-2</v>
      </c>
      <c r="AK80" s="113">
        <f t="shared" si="121"/>
        <v>1.7096551419725409E-2</v>
      </c>
      <c r="AL80" s="113">
        <f t="shared" si="121"/>
        <v>0.11560552376041938</v>
      </c>
      <c r="AM80" s="113">
        <f t="shared" si="121"/>
        <v>7.0149153193903621E-2</v>
      </c>
    </row>
    <row r="81" spans="1:39" ht="15.6">
      <c r="A81" s="227">
        <v>45350</v>
      </c>
      <c r="B81" s="5">
        <v>3864.8645750000005</v>
      </c>
      <c r="C81" s="5">
        <v>16698.350350000001</v>
      </c>
      <c r="D81" s="5">
        <v>37527.568100000004</v>
      </c>
      <c r="E81" s="5">
        <v>4423.5625500000006</v>
      </c>
      <c r="F81" s="5">
        <v>10198.308999999999</v>
      </c>
      <c r="G81" s="5">
        <v>22492.425725000001</v>
      </c>
      <c r="H81" s="5">
        <v>3739.6867750000006</v>
      </c>
      <c r="I81" s="5">
        <v>14021.75445</v>
      </c>
      <c r="J81" s="5">
        <v>19052.797500000001</v>
      </c>
      <c r="K81" s="5">
        <v>15938.079300000001</v>
      </c>
      <c r="L81" s="39">
        <v>466633.3848</v>
      </c>
      <c r="N81" s="227">
        <v>45350</v>
      </c>
      <c r="O81" s="113">
        <f t="shared" ref="O81:Y81" si="122">B81/B64-1</f>
        <v>4.9002094186616496E-3</v>
      </c>
      <c r="P81" s="113">
        <f t="shared" si="122"/>
        <v>-9.0044701732140409E-3</v>
      </c>
      <c r="Q81" s="113">
        <f t="shared" si="122"/>
        <v>2.4969772145606139E-2</v>
      </c>
      <c r="R81" s="113">
        <f t="shared" si="122"/>
        <v>-5.5031409042896828E-2</v>
      </c>
      <c r="S81" s="113">
        <f t="shared" si="122"/>
        <v>0.17401466103490404</v>
      </c>
      <c r="T81" s="113">
        <f t="shared" si="122"/>
        <v>2.9685049105870887E-2</v>
      </c>
      <c r="U81" s="113">
        <f t="shared" si="122"/>
        <v>9.3928798020969984E-2</v>
      </c>
      <c r="V81" s="113">
        <f t="shared" si="122"/>
        <v>4.2346640269723679E-2</v>
      </c>
      <c r="W81" s="113">
        <f t="shared" si="122"/>
        <v>6.0773658818369602E-2</v>
      </c>
      <c r="X81" s="113">
        <f t="shared" si="122"/>
        <v>0.11863197282449534</v>
      </c>
      <c r="Y81" s="113">
        <f t="shared" si="122"/>
        <v>5.7354423611019056E-2</v>
      </c>
      <c r="AB81" s="227">
        <v>45350</v>
      </c>
      <c r="AC81" s="113">
        <f t="shared" ref="AC81:AM81" si="123">O81-O$393</f>
        <v>1.1945419070338293E-2</v>
      </c>
      <c r="AD81" s="113">
        <f t="shared" si="123"/>
        <v>-2.0426367727396498E-2</v>
      </c>
      <c r="AE81" s="113">
        <f t="shared" si="123"/>
        <v>9.4842201697259432E-3</v>
      </c>
      <c r="AF81" s="113">
        <f t="shared" si="123"/>
        <v>-6.1709002487066414E-2</v>
      </c>
      <c r="AG81" s="113">
        <f t="shared" si="123"/>
        <v>0.15915361355666938</v>
      </c>
      <c r="AH81" s="113">
        <f t="shared" si="123"/>
        <v>3.5709338069639183E-2</v>
      </c>
      <c r="AI81" s="113">
        <f t="shared" si="123"/>
        <v>6.3738453245875321E-2</v>
      </c>
      <c r="AJ81" s="113">
        <f t="shared" si="123"/>
        <v>4.6873248047215189E-2</v>
      </c>
      <c r="AK81" s="113">
        <f t="shared" si="123"/>
        <v>5.3720509331828453E-2</v>
      </c>
      <c r="AL81" s="113">
        <f t="shared" si="123"/>
        <v>9.4703673520266152E-2</v>
      </c>
      <c r="AM81" s="113">
        <f t="shared" si="123"/>
        <v>4.2664079006814057E-2</v>
      </c>
    </row>
    <row r="82" spans="1:39" ht="15.6">
      <c r="A82" s="227">
        <v>45351</v>
      </c>
      <c r="B82" s="5">
        <v>3954.9690599999999</v>
      </c>
      <c r="C82" s="5">
        <v>16605.357900000003</v>
      </c>
      <c r="D82" s="5">
        <v>38000.775888000004</v>
      </c>
      <c r="E82" s="5">
        <v>4443.7132039999997</v>
      </c>
      <c r="F82" s="5">
        <v>10250.765336</v>
      </c>
      <c r="G82" s="5">
        <v>22872.674724</v>
      </c>
      <c r="H82" s="5">
        <v>3764.7998160000002</v>
      </c>
      <c r="I82" s="5">
        <v>13965.037092</v>
      </c>
      <c r="J82" s="5">
        <v>18715.593424000002</v>
      </c>
      <c r="K82" s="5">
        <v>16238.799792</v>
      </c>
      <c r="L82" s="39">
        <v>468190.24790000002</v>
      </c>
      <c r="N82" s="227">
        <v>45351</v>
      </c>
      <c r="O82" s="113">
        <f t="shared" ref="O82:Y82" si="124">B82/B65-1</f>
        <v>2.818412894334088E-2</v>
      </c>
      <c r="P82" s="113">
        <f t="shared" si="124"/>
        <v>8.5346503062828649E-3</v>
      </c>
      <c r="Q82" s="113">
        <f t="shared" si="124"/>
        <v>7.0462442947135884E-2</v>
      </c>
      <c r="R82" s="113">
        <f t="shared" si="124"/>
        <v>-8.2119640208589972E-3</v>
      </c>
      <c r="S82" s="113">
        <f t="shared" si="124"/>
        <v>0.19526010091555168</v>
      </c>
      <c r="T82" s="113">
        <f t="shared" si="124"/>
        <v>6.1649429061020777E-2</v>
      </c>
      <c r="U82" s="113">
        <f t="shared" si="124"/>
        <v>8.6709999056806986E-2</v>
      </c>
      <c r="V82" s="113">
        <f t="shared" si="124"/>
        <v>6.0864039258517799E-2</v>
      </c>
      <c r="W82" s="113">
        <f t="shared" si="124"/>
        <v>-6.7871632419617134E-3</v>
      </c>
      <c r="X82" s="113">
        <f t="shared" si="124"/>
        <v>0.1718329638438334</v>
      </c>
      <c r="Y82" s="113">
        <f t="shared" si="124"/>
        <v>8.211600743780223E-2</v>
      </c>
      <c r="AB82" s="227">
        <v>45351</v>
      </c>
      <c r="AC82" s="113">
        <f t="shared" ref="AC82:AM82" si="125">O82-O$393</f>
        <v>3.522933859501752E-2</v>
      </c>
      <c r="AD82" s="113">
        <f t="shared" si="125"/>
        <v>-2.8872472478995905E-3</v>
      </c>
      <c r="AE82" s="113">
        <f t="shared" si="125"/>
        <v>5.4976890971255687E-2</v>
      </c>
      <c r="AF82" s="113">
        <f t="shared" si="125"/>
        <v>-1.4889557465028583E-2</v>
      </c>
      <c r="AG82" s="113">
        <f t="shared" si="125"/>
        <v>0.18039905343731702</v>
      </c>
      <c r="AH82" s="113">
        <f t="shared" si="125"/>
        <v>6.7673718024789067E-2</v>
      </c>
      <c r="AI82" s="113">
        <f t="shared" si="125"/>
        <v>5.6519654281712316E-2</v>
      </c>
      <c r="AJ82" s="113">
        <f t="shared" si="125"/>
        <v>6.5390647036009303E-2</v>
      </c>
      <c r="AK82" s="113">
        <f t="shared" si="125"/>
        <v>-1.3840312728502863E-2</v>
      </c>
      <c r="AL82" s="113">
        <f t="shared" si="125"/>
        <v>0.14790466453960421</v>
      </c>
      <c r="AM82" s="113">
        <f t="shared" si="125"/>
        <v>6.742566283359723E-2</v>
      </c>
    </row>
    <row r="83" spans="1:39" ht="15.6">
      <c r="A83" s="227">
        <v>45352</v>
      </c>
      <c r="B83" s="5">
        <v>3980.7095859999999</v>
      </c>
      <c r="C83" s="5">
        <v>16320.727617999999</v>
      </c>
      <c r="D83" s="5">
        <v>37744.97565</v>
      </c>
      <c r="E83" s="5">
        <v>4396.7673199999999</v>
      </c>
      <c r="F83" s="5">
        <v>10169.795484999999</v>
      </c>
      <c r="G83" s="5">
        <v>22401.711179999998</v>
      </c>
      <c r="H83" s="5">
        <v>3723.6258769999999</v>
      </c>
      <c r="I83" s="5">
        <v>13881.611863</v>
      </c>
      <c r="J83" s="5">
        <v>18168.46</v>
      </c>
      <c r="K83" s="5">
        <v>16189.914706</v>
      </c>
      <c r="L83" s="39">
        <v>466664.16249999998</v>
      </c>
      <c r="N83" s="227">
        <v>45352</v>
      </c>
      <c r="O83" s="113">
        <f t="shared" ref="O83:Y83" si="126">B83/B66-1</f>
        <v>2.3846162027549189E-2</v>
      </c>
      <c r="P83" s="113">
        <f t="shared" si="126"/>
        <v>-2.59378727179993E-2</v>
      </c>
      <c r="Q83" s="113">
        <f t="shared" si="126"/>
        <v>4.2504243320367507E-2</v>
      </c>
      <c r="R83" s="113">
        <f t="shared" si="126"/>
        <v>-2.283858077197598E-2</v>
      </c>
      <c r="S83" s="113">
        <f t="shared" si="126"/>
        <v>0.16851803006058441</v>
      </c>
      <c r="T83" s="113">
        <f t="shared" si="126"/>
        <v>3.2568929459012352E-2</v>
      </c>
      <c r="U83" s="113">
        <f t="shared" si="126"/>
        <v>6.835351845162152E-2</v>
      </c>
      <c r="V83" s="113">
        <f t="shared" si="126"/>
        <v>4.680207231540745E-2</v>
      </c>
      <c r="W83" s="113">
        <f t="shared" si="126"/>
        <v>-3.4270675891681646E-2</v>
      </c>
      <c r="X83" s="113">
        <f t="shared" si="126"/>
        <v>0.13356596863120451</v>
      </c>
      <c r="Y83" s="113">
        <f t="shared" si="126"/>
        <v>6.0775725912346923E-2</v>
      </c>
      <c r="AB83" s="227">
        <v>45352</v>
      </c>
      <c r="AC83" s="113">
        <f t="shared" ref="AC83:AM83" si="127">O83-O$393</f>
        <v>3.0891371679225833E-2</v>
      </c>
      <c r="AD83" s="113">
        <f t="shared" si="127"/>
        <v>-3.7359770272181757E-2</v>
      </c>
      <c r="AE83" s="113">
        <f t="shared" si="127"/>
        <v>2.7018691344487311E-2</v>
      </c>
      <c r="AF83" s="113">
        <f t="shared" si="127"/>
        <v>-2.9516174216145566E-2</v>
      </c>
      <c r="AG83" s="113">
        <f t="shared" si="127"/>
        <v>0.15365698258234975</v>
      </c>
      <c r="AH83" s="113">
        <f t="shared" si="127"/>
        <v>3.8593218422780649E-2</v>
      </c>
      <c r="AI83" s="113">
        <f t="shared" si="127"/>
        <v>3.816317367652685E-2</v>
      </c>
      <c r="AJ83" s="113">
        <f t="shared" si="127"/>
        <v>5.1328680092898961E-2</v>
      </c>
      <c r="AK83" s="113">
        <f t="shared" si="127"/>
        <v>-4.1323825378222795E-2</v>
      </c>
      <c r="AL83" s="113">
        <f t="shared" si="127"/>
        <v>0.10963766932697533</v>
      </c>
      <c r="AM83" s="113">
        <f t="shared" si="127"/>
        <v>4.6085381308141923E-2</v>
      </c>
    </row>
    <row r="84" spans="1:39" ht="15.6">
      <c r="A84" s="227">
        <v>45356</v>
      </c>
      <c r="B84" s="5">
        <v>3942.8127439999994</v>
      </c>
      <c r="C84" s="5">
        <v>15541.040407999999</v>
      </c>
      <c r="D84" s="5">
        <v>36783.446509999994</v>
      </c>
      <c r="E84" s="5">
        <v>4471.7489299999997</v>
      </c>
      <c r="F84" s="5">
        <v>10311.058257999999</v>
      </c>
      <c r="G84" s="5">
        <v>22721.417647999999</v>
      </c>
      <c r="H84" s="5">
        <v>3713.5157099999997</v>
      </c>
      <c r="I84" s="5">
        <v>13665.555106</v>
      </c>
      <c r="J84" s="5">
        <v>18374.822875999998</v>
      </c>
      <c r="K84" s="5">
        <v>15906.454007999999</v>
      </c>
      <c r="L84" s="39">
        <v>463951.9449</v>
      </c>
      <c r="N84" s="227">
        <v>45356</v>
      </c>
      <c r="O84" s="113">
        <f t="shared" ref="O84:Y84" si="128">B84/B67-1</f>
        <v>2.5760748546304502E-2</v>
      </c>
      <c r="P84" s="113">
        <f t="shared" si="128"/>
        <v>-7.3240496608784844E-2</v>
      </c>
      <c r="Q84" s="113">
        <f t="shared" si="128"/>
        <v>-8.6483945682491736E-3</v>
      </c>
      <c r="R84" s="113">
        <f t="shared" si="128"/>
        <v>-1.2365439874675199E-2</v>
      </c>
      <c r="S84" s="113">
        <f t="shared" si="128"/>
        <v>0.17652016686281624</v>
      </c>
      <c r="T84" s="113">
        <f t="shared" si="128"/>
        <v>3.9020233107969649E-2</v>
      </c>
      <c r="U84" s="113">
        <f t="shared" si="128"/>
        <v>5.7726922547047366E-2</v>
      </c>
      <c r="V84" s="113">
        <f t="shared" si="128"/>
        <v>-5.1719399359468898E-3</v>
      </c>
      <c r="W84" s="113">
        <f t="shared" si="128"/>
        <v>-2.7392778391435391E-2</v>
      </c>
      <c r="X84" s="113">
        <f t="shared" si="128"/>
        <v>2.606402311657563E-2</v>
      </c>
      <c r="Y84" s="113">
        <f t="shared" si="128"/>
        <v>3.6961355280293873E-2</v>
      </c>
      <c r="AB84" s="227">
        <v>45356</v>
      </c>
      <c r="AC84" s="113">
        <f t="shared" ref="AC84:AM84" si="129">O84-O$393</f>
        <v>3.2805958197981142E-2</v>
      </c>
      <c r="AD84" s="113">
        <f t="shared" si="129"/>
        <v>-8.4662394162967294E-2</v>
      </c>
      <c r="AE84" s="113">
        <f t="shared" si="129"/>
        <v>-2.413394654412937E-2</v>
      </c>
      <c r="AF84" s="113">
        <f t="shared" si="129"/>
        <v>-1.9043033318844785E-2</v>
      </c>
      <c r="AG84" s="113">
        <f t="shared" si="129"/>
        <v>0.16165911938458158</v>
      </c>
      <c r="AH84" s="113">
        <f t="shared" si="129"/>
        <v>4.5044522071737945E-2</v>
      </c>
      <c r="AI84" s="113">
        <f t="shared" si="129"/>
        <v>2.7536577771952696E-2</v>
      </c>
      <c r="AJ84" s="113">
        <f t="shared" si="129"/>
        <v>-6.4533215845537922E-4</v>
      </c>
      <c r="AK84" s="113">
        <f t="shared" si="129"/>
        <v>-3.444592787797654E-2</v>
      </c>
      <c r="AL84" s="113">
        <f t="shared" si="129"/>
        <v>2.1357238123464392E-3</v>
      </c>
      <c r="AM84" s="113">
        <f t="shared" si="129"/>
        <v>2.227101067608887E-2</v>
      </c>
    </row>
    <row r="85" spans="1:39" ht="15.6">
      <c r="A85" s="227">
        <v>45357</v>
      </c>
      <c r="B85" s="5">
        <v>4057.5494039999994</v>
      </c>
      <c r="C85" s="5">
        <v>15417.046848</v>
      </c>
      <c r="D85" s="5">
        <v>36654.685235999998</v>
      </c>
      <c r="E85" s="5">
        <v>4482.3568679999998</v>
      </c>
      <c r="F85" s="5">
        <v>10033.113624</v>
      </c>
      <c r="G85" s="5">
        <v>22644.24336</v>
      </c>
      <c r="H85" s="5">
        <v>3660.0900599999995</v>
      </c>
      <c r="I85" s="5">
        <v>13521.822132000001</v>
      </c>
      <c r="J85" s="5">
        <v>18323.240399999999</v>
      </c>
      <c r="K85" s="5">
        <v>15817.241003999998</v>
      </c>
      <c r="L85" s="39">
        <v>465351.96350000001</v>
      </c>
      <c r="N85" s="227">
        <v>45357</v>
      </c>
      <c r="O85" s="113">
        <f t="shared" ref="O85:Y85" si="130">B85/B68-1</f>
        <v>4.0465869519897169E-2</v>
      </c>
      <c r="P85" s="113">
        <f t="shared" si="130"/>
        <v>-0.1074159578750522</v>
      </c>
      <c r="Q85" s="113">
        <f t="shared" si="130"/>
        <v>-9.2869444689862579E-3</v>
      </c>
      <c r="R85" s="113">
        <f t="shared" si="130"/>
        <v>-1.7101395123091723E-2</v>
      </c>
      <c r="S85" s="113">
        <f t="shared" si="130"/>
        <v>0.10746181275884714</v>
      </c>
      <c r="T85" s="113">
        <f t="shared" si="130"/>
        <v>2.8402294625017976E-2</v>
      </c>
      <c r="U85" s="113">
        <f t="shared" si="130"/>
        <v>5.4785100141003351E-2</v>
      </c>
      <c r="V85" s="113">
        <f t="shared" si="130"/>
        <v>-2.7272261908246165E-2</v>
      </c>
      <c r="W85" s="113">
        <f t="shared" si="130"/>
        <v>-3.7217569382956506E-2</v>
      </c>
      <c r="X85" s="113">
        <f t="shared" si="130"/>
        <v>2.4842836473695451E-2</v>
      </c>
      <c r="Y85" s="113">
        <f t="shared" si="130"/>
        <v>2.9446842422735209E-2</v>
      </c>
      <c r="AB85" s="227">
        <v>45357</v>
      </c>
      <c r="AC85" s="113">
        <f t="shared" ref="AC85:AM85" si="131">O85-O$393</f>
        <v>4.7511079171573808E-2</v>
      </c>
      <c r="AD85" s="113">
        <f t="shared" si="131"/>
        <v>-0.11883785542923465</v>
      </c>
      <c r="AE85" s="113">
        <f t="shared" si="131"/>
        <v>-2.4772496444866454E-2</v>
      </c>
      <c r="AF85" s="113">
        <f t="shared" si="131"/>
        <v>-2.3778988567261308E-2</v>
      </c>
      <c r="AG85" s="113">
        <f t="shared" si="131"/>
        <v>9.2600765280612493E-2</v>
      </c>
      <c r="AH85" s="113">
        <f t="shared" si="131"/>
        <v>3.4426583588786273E-2</v>
      </c>
      <c r="AI85" s="113">
        <f t="shared" si="131"/>
        <v>2.4594755365908681E-2</v>
      </c>
      <c r="AJ85" s="113">
        <f t="shared" si="131"/>
        <v>-2.2745654130754654E-2</v>
      </c>
      <c r="AK85" s="113">
        <f t="shared" si="131"/>
        <v>-4.4270718869497655E-2</v>
      </c>
      <c r="AL85" s="113">
        <f t="shared" si="131"/>
        <v>9.1453716946626046E-4</v>
      </c>
      <c r="AM85" s="113">
        <f t="shared" si="131"/>
        <v>1.4756497818530206E-2</v>
      </c>
    </row>
    <row r="86" spans="1:39" ht="15.6">
      <c r="A86" s="227">
        <v>45358</v>
      </c>
      <c r="B86" s="5">
        <v>4169.2463799999996</v>
      </c>
      <c r="C86" s="5">
        <v>15267.6628</v>
      </c>
      <c r="D86" s="5">
        <v>36962.198568</v>
      </c>
      <c r="E86" s="5">
        <v>4417.6846800000003</v>
      </c>
      <c r="F86" s="5">
        <v>9953.7934160000004</v>
      </c>
      <c r="G86" s="5">
        <v>22606.981888000002</v>
      </c>
      <c r="H86" s="5">
        <v>3554.9262200000003</v>
      </c>
      <c r="I86" s="5">
        <v>13494.265044</v>
      </c>
      <c r="J86" s="5">
        <v>18341.973836000001</v>
      </c>
      <c r="K86" s="5">
        <v>15974.130983999999</v>
      </c>
      <c r="L86" s="39">
        <v>465922.09120000002</v>
      </c>
      <c r="N86" s="227">
        <v>45358</v>
      </c>
      <c r="O86" s="113">
        <f t="shared" ref="O86:Y86" si="132">B86/B69-1</f>
        <v>7.4694816127768293E-2</v>
      </c>
      <c r="P86" s="113">
        <f t="shared" si="132"/>
        <v>-0.11113044875257994</v>
      </c>
      <c r="Q86" s="113">
        <f t="shared" si="132"/>
        <v>-1.5595975024258912E-2</v>
      </c>
      <c r="R86" s="113">
        <f t="shared" si="132"/>
        <v>-2.1196649532614464E-2</v>
      </c>
      <c r="S86" s="113">
        <f t="shared" si="132"/>
        <v>0.10715412475701935</v>
      </c>
      <c r="T86" s="113">
        <f t="shared" si="132"/>
        <v>2.9585359252508825E-2</v>
      </c>
      <c r="U86" s="113">
        <f t="shared" si="132"/>
        <v>1.2426762917013168E-2</v>
      </c>
      <c r="V86" s="113">
        <f t="shared" si="132"/>
        <v>-2.1856114075825106E-2</v>
      </c>
      <c r="W86" s="113">
        <f t="shared" si="132"/>
        <v>-4.5573480086514073E-2</v>
      </c>
      <c r="X86" s="113">
        <f t="shared" si="132"/>
        <v>3.2963136525203218E-2</v>
      </c>
      <c r="Y86" s="113">
        <f t="shared" si="132"/>
        <v>2.8586848499589035E-2</v>
      </c>
      <c r="AB86" s="227">
        <v>45358</v>
      </c>
      <c r="AC86" s="113">
        <f t="shared" ref="AC86:AM86" si="133">O86-O$393</f>
        <v>8.1740025779444933E-2</v>
      </c>
      <c r="AD86" s="113">
        <f t="shared" si="133"/>
        <v>-0.12255234630676239</v>
      </c>
      <c r="AE86" s="113">
        <f t="shared" si="133"/>
        <v>-3.1081527000139109E-2</v>
      </c>
      <c r="AF86" s="113">
        <f t="shared" si="133"/>
        <v>-2.787424297678405E-2</v>
      </c>
      <c r="AG86" s="113">
        <f t="shared" si="133"/>
        <v>9.2293077278784705E-2</v>
      </c>
      <c r="AH86" s="113">
        <f t="shared" si="133"/>
        <v>3.5609648216277122E-2</v>
      </c>
      <c r="AI86" s="113">
        <f t="shared" si="133"/>
        <v>-1.7763581858081502E-2</v>
      </c>
      <c r="AJ86" s="113">
        <f t="shared" si="133"/>
        <v>-1.7329506298333595E-2</v>
      </c>
      <c r="AK86" s="113">
        <f t="shared" si="133"/>
        <v>-5.2626629573055222E-2</v>
      </c>
      <c r="AL86" s="113">
        <f t="shared" si="133"/>
        <v>9.0348372209740277E-3</v>
      </c>
      <c r="AM86" s="113">
        <f t="shared" si="133"/>
        <v>1.3896503895384032E-2</v>
      </c>
    </row>
    <row r="87" spans="1:39" ht="15.6">
      <c r="A87" s="227">
        <v>45359</v>
      </c>
      <c r="B87" s="5">
        <v>3992.9692000000005</v>
      </c>
      <c r="C87" s="5">
        <v>15493.627989000001</v>
      </c>
      <c r="D87" s="5">
        <v>36864.180646000008</v>
      </c>
      <c r="E87" s="5">
        <v>4492.0903500000004</v>
      </c>
      <c r="F87" s="5">
        <v>10011.462776</v>
      </c>
      <c r="G87" s="5">
        <v>22476.786624</v>
      </c>
      <c r="H87" s="5">
        <v>3584.59735</v>
      </c>
      <c r="I87" s="5">
        <v>13601.505084</v>
      </c>
      <c r="J87" s="5">
        <v>18012.828557000001</v>
      </c>
      <c r="K87" s="5">
        <v>15912.889755</v>
      </c>
      <c r="L87" s="39">
        <v>464971.28090000001</v>
      </c>
      <c r="N87" s="227">
        <v>45359</v>
      </c>
      <c r="O87" s="113">
        <f t="shared" ref="O87:Y87" si="134">B87/B70-1</f>
        <v>3.0727081214202423E-2</v>
      </c>
      <c r="P87" s="113">
        <f t="shared" si="134"/>
        <v>-9.7404144122759773E-2</v>
      </c>
      <c r="Q87" s="113">
        <f t="shared" si="134"/>
        <v>-2.3380201760159314E-2</v>
      </c>
      <c r="R87" s="113">
        <f t="shared" si="134"/>
        <v>-1.3380609198117122E-2</v>
      </c>
      <c r="S87" s="113">
        <f t="shared" si="134"/>
        <v>-6.3927922058429898E-3</v>
      </c>
      <c r="T87" s="113">
        <f t="shared" si="134"/>
        <v>2.0009922693727367E-2</v>
      </c>
      <c r="U87" s="113">
        <f t="shared" si="134"/>
        <v>1.7483880741116176E-2</v>
      </c>
      <c r="V87" s="113">
        <f t="shared" si="134"/>
        <v>-3.1423938337727497E-2</v>
      </c>
      <c r="W87" s="113">
        <f t="shared" si="134"/>
        <v>-5.547083106475581E-2</v>
      </c>
      <c r="X87" s="113">
        <f t="shared" si="134"/>
        <v>2.7887842550166297E-2</v>
      </c>
      <c r="Y87" s="113">
        <f t="shared" si="134"/>
        <v>2.064415937546471E-2</v>
      </c>
      <c r="AB87" s="227">
        <v>45359</v>
      </c>
      <c r="AC87" s="113">
        <f t="shared" ref="AC87:AM87" si="135">O87-O$393</f>
        <v>3.7772290865879063E-2</v>
      </c>
      <c r="AD87" s="113">
        <f t="shared" si="135"/>
        <v>-0.10882604167694222</v>
      </c>
      <c r="AE87" s="113">
        <f t="shared" si="135"/>
        <v>-3.886575373603951E-2</v>
      </c>
      <c r="AF87" s="113">
        <f t="shared" si="135"/>
        <v>-2.0058202642286707E-2</v>
      </c>
      <c r="AG87" s="113">
        <f t="shared" si="135"/>
        <v>-2.1253839684077645E-2</v>
      </c>
      <c r="AH87" s="113">
        <f t="shared" si="135"/>
        <v>2.6034211657495664E-2</v>
      </c>
      <c r="AI87" s="113">
        <f t="shared" si="135"/>
        <v>-1.2706464033978494E-2</v>
      </c>
      <c r="AJ87" s="113">
        <f t="shared" si="135"/>
        <v>-2.6897330560235987E-2</v>
      </c>
      <c r="AK87" s="113">
        <f t="shared" si="135"/>
        <v>-6.2523980551296959E-2</v>
      </c>
      <c r="AL87" s="113">
        <f t="shared" si="135"/>
        <v>3.9595432459371069E-3</v>
      </c>
      <c r="AM87" s="113">
        <f t="shared" si="135"/>
        <v>5.9538147712597071E-3</v>
      </c>
    </row>
    <row r="88" spans="1:39" ht="15.6">
      <c r="A88" s="227">
        <v>45363</v>
      </c>
      <c r="B88" s="5">
        <v>4099.8840480000008</v>
      </c>
      <c r="C88" s="5">
        <v>15699.003396</v>
      </c>
      <c r="D88" s="5">
        <v>37634.833056000003</v>
      </c>
      <c r="E88" s="5">
        <v>4537.6037640000004</v>
      </c>
      <c r="F88" s="5">
        <v>10191.709992</v>
      </c>
      <c r="G88" s="5">
        <v>23038.738344000001</v>
      </c>
      <c r="H88" s="5">
        <v>3553.4140920000004</v>
      </c>
      <c r="I88" s="5">
        <v>13765.061627999999</v>
      </c>
      <c r="J88" s="5">
        <v>16696.786848000003</v>
      </c>
      <c r="K88" s="5">
        <v>15894.753828000001</v>
      </c>
      <c r="L88" s="39">
        <v>469009.87880000001</v>
      </c>
      <c r="N88" s="227">
        <v>45363</v>
      </c>
      <c r="O88" s="113">
        <f t="shared" ref="O88:Y88" si="136">B88/B71-1</f>
        <v>3.7340863258507717E-2</v>
      </c>
      <c r="P88" s="113">
        <f t="shared" si="136"/>
        <v>-8.9052832477629407E-2</v>
      </c>
      <c r="Q88" s="113">
        <f t="shared" si="136"/>
        <v>-1.9358084925058638E-2</v>
      </c>
      <c r="R88" s="113">
        <f t="shared" si="136"/>
        <v>-8.1021238319540778E-3</v>
      </c>
      <c r="S88" s="113">
        <f t="shared" si="136"/>
        <v>3.037647952759559E-2</v>
      </c>
      <c r="T88" s="113">
        <f t="shared" si="136"/>
        <v>4.0567337301626427E-2</v>
      </c>
      <c r="U88" s="113">
        <f t="shared" si="136"/>
        <v>9.8267960496618567E-3</v>
      </c>
      <c r="V88" s="113">
        <f t="shared" si="136"/>
        <v>-1.3247689395233797E-3</v>
      </c>
      <c r="W88" s="113">
        <f t="shared" si="136"/>
        <v>-0.1254003114882265</v>
      </c>
      <c r="X88" s="113">
        <f t="shared" si="136"/>
        <v>-1.5623995181954786E-3</v>
      </c>
      <c r="Y88" s="113">
        <f t="shared" si="136"/>
        <v>2.2456629223323477E-2</v>
      </c>
      <c r="AB88" s="227">
        <v>45363</v>
      </c>
      <c r="AC88" s="113">
        <f t="shared" ref="AC88:AM88" si="137">O88-O$393</f>
        <v>4.4386072910184357E-2</v>
      </c>
      <c r="AD88" s="113">
        <f t="shared" si="137"/>
        <v>-0.10047473003181186</v>
      </c>
      <c r="AE88" s="113">
        <f t="shared" si="137"/>
        <v>-3.4843636900938835E-2</v>
      </c>
      <c r="AF88" s="113">
        <f t="shared" si="137"/>
        <v>-1.4779717276123663E-2</v>
      </c>
      <c r="AG88" s="113">
        <f t="shared" si="137"/>
        <v>1.5515432049360936E-2</v>
      </c>
      <c r="AH88" s="113">
        <f t="shared" si="137"/>
        <v>4.6591626265394724E-2</v>
      </c>
      <c r="AI88" s="113">
        <f t="shared" si="137"/>
        <v>-2.0363548725432813E-2</v>
      </c>
      <c r="AJ88" s="113">
        <f t="shared" si="137"/>
        <v>3.2018388379681309E-3</v>
      </c>
      <c r="AK88" s="113">
        <f t="shared" si="137"/>
        <v>-0.13245346097476765</v>
      </c>
      <c r="AL88" s="113">
        <f t="shared" si="137"/>
        <v>-2.5490698822424669E-2</v>
      </c>
      <c r="AM88" s="113">
        <f t="shared" si="137"/>
        <v>7.7662846191184735E-3</v>
      </c>
    </row>
    <row r="89" spans="1:39" ht="15.6">
      <c r="A89" s="227">
        <v>45364</v>
      </c>
      <c r="B89" s="5">
        <v>3928.8202139999999</v>
      </c>
      <c r="C89" s="5">
        <v>15552.602433999999</v>
      </c>
      <c r="D89" s="5">
        <v>37725.035179999999</v>
      </c>
      <c r="E89" s="5">
        <v>4554.0869979999998</v>
      </c>
      <c r="F89" s="5">
        <v>10224.202499999999</v>
      </c>
      <c r="G89" s="5">
        <v>23194.852995999998</v>
      </c>
      <c r="H89" s="5">
        <v>3658.9012679999996</v>
      </c>
      <c r="I89" s="5">
        <v>13985.800201999999</v>
      </c>
      <c r="J89" s="5">
        <v>16572.29623</v>
      </c>
      <c r="K89" s="5">
        <v>16045.181790000001</v>
      </c>
      <c r="L89" s="39">
        <v>469432.6704</v>
      </c>
      <c r="N89" s="227">
        <v>45364</v>
      </c>
      <c r="O89" s="113">
        <f t="shared" ref="O89:Y89" si="138">B89/B72-1</f>
        <v>-5.1167646989525029E-4</v>
      </c>
      <c r="P89" s="113">
        <f t="shared" si="138"/>
        <v>-7.7142904008863034E-2</v>
      </c>
      <c r="Q89" s="113">
        <f t="shared" si="138"/>
        <v>1.943246222075401E-2</v>
      </c>
      <c r="R89" s="113">
        <f t="shared" si="138"/>
        <v>7.3179089037447298E-3</v>
      </c>
      <c r="S89" s="113">
        <f t="shared" si="138"/>
        <v>1.6298790907868677E-2</v>
      </c>
      <c r="T89" s="113">
        <f t="shared" si="138"/>
        <v>7.7356730198845369E-2</v>
      </c>
      <c r="U89" s="113">
        <f t="shared" si="138"/>
        <v>4.8662031382043391E-2</v>
      </c>
      <c r="V89" s="113">
        <f t="shared" si="138"/>
        <v>1.9669321778863935E-2</v>
      </c>
      <c r="W89" s="113">
        <f t="shared" si="138"/>
        <v>-0.11003825985824445</v>
      </c>
      <c r="X89" s="113">
        <f t="shared" si="138"/>
        <v>4.4674643818904958E-2</v>
      </c>
      <c r="Y89" s="113">
        <f t="shared" si="138"/>
        <v>4.0607813848479113E-2</v>
      </c>
      <c r="AB89" s="227">
        <v>45364</v>
      </c>
      <c r="AC89" s="113">
        <f t="shared" ref="AC89:AM89" si="139">O89-O$393</f>
        <v>6.5335331817813931E-3</v>
      </c>
      <c r="AD89" s="113">
        <f t="shared" si="139"/>
        <v>-8.8564801563045484E-2</v>
      </c>
      <c r="AE89" s="113">
        <f t="shared" si="139"/>
        <v>3.9469102448738136E-3</v>
      </c>
      <c r="AF89" s="113">
        <f t="shared" si="139"/>
        <v>6.4031545957514511E-4</v>
      </c>
      <c r="AG89" s="113">
        <f t="shared" si="139"/>
        <v>1.4377434296340228E-3</v>
      </c>
      <c r="AH89" s="113">
        <f t="shared" si="139"/>
        <v>8.3381019162613659E-2</v>
      </c>
      <c r="AI89" s="113">
        <f t="shared" si="139"/>
        <v>1.8471686606948721E-2</v>
      </c>
      <c r="AJ89" s="113">
        <f t="shared" si="139"/>
        <v>2.4195929556355446E-2</v>
      </c>
      <c r="AK89" s="113">
        <f t="shared" si="139"/>
        <v>-0.1170914093447856</v>
      </c>
      <c r="AL89" s="113">
        <f t="shared" si="139"/>
        <v>2.0746344514675767E-2</v>
      </c>
      <c r="AM89" s="113">
        <f t="shared" si="139"/>
        <v>2.591746924427411E-2</v>
      </c>
    </row>
    <row r="90" spans="1:39" ht="15.6">
      <c r="A90" s="227">
        <v>45365</v>
      </c>
      <c r="B90" s="5">
        <v>3913.5444750000001</v>
      </c>
      <c r="C90" s="5">
        <v>15837.2677</v>
      </c>
      <c r="D90" s="5">
        <v>38926.722377999999</v>
      </c>
      <c r="E90" s="5">
        <v>4558.020571</v>
      </c>
      <c r="F90" s="5">
        <v>10258.521494000001</v>
      </c>
      <c r="G90" s="5">
        <v>23392.468296999999</v>
      </c>
      <c r="H90" s="5">
        <v>3605.0381620000003</v>
      </c>
      <c r="I90" s="5">
        <v>14253.540929999999</v>
      </c>
      <c r="J90" s="5">
        <v>16583.358635000001</v>
      </c>
      <c r="K90" s="5">
        <v>16363.650874999999</v>
      </c>
      <c r="L90" s="39">
        <v>471500.17660000001</v>
      </c>
      <c r="N90" s="227">
        <v>45365</v>
      </c>
      <c r="O90" s="113">
        <f t="shared" ref="O90:Y90" si="140">B90/B73-1</f>
        <v>-2.8988683794499592E-2</v>
      </c>
      <c r="P90" s="113">
        <f t="shared" si="140"/>
        <v>-5.7054583849621254E-2</v>
      </c>
      <c r="Q90" s="113">
        <f t="shared" si="140"/>
        <v>4.2275565120460712E-2</v>
      </c>
      <c r="R90" s="113">
        <f t="shared" si="140"/>
        <v>-6.0626036917019732E-3</v>
      </c>
      <c r="S90" s="113">
        <f t="shared" si="140"/>
        <v>8.2176274112262249E-3</v>
      </c>
      <c r="T90" s="113">
        <f t="shared" si="140"/>
        <v>8.297231298778196E-2</v>
      </c>
      <c r="U90" s="113">
        <f t="shared" si="140"/>
        <v>3.0139609365691378E-2</v>
      </c>
      <c r="V90" s="113">
        <f t="shared" si="140"/>
        <v>3.4892116718647781E-2</v>
      </c>
      <c r="W90" s="113">
        <f t="shared" si="140"/>
        <v>-0.10599022140626002</v>
      </c>
      <c r="X90" s="113">
        <f t="shared" si="140"/>
        <v>4.9331986270120698E-2</v>
      </c>
      <c r="Y90" s="113">
        <f t="shared" si="140"/>
        <v>3.3798803939083299E-2</v>
      </c>
      <c r="AB90" s="227">
        <v>45365</v>
      </c>
      <c r="AC90" s="113">
        <f t="shared" ref="AC90:AM90" si="141">O90-O$393</f>
        <v>-2.1943474142822949E-2</v>
      </c>
      <c r="AD90" s="113">
        <f t="shared" si="141"/>
        <v>-6.8476481403803705E-2</v>
      </c>
      <c r="AE90" s="113">
        <f t="shared" si="141"/>
        <v>2.6790013144580516E-2</v>
      </c>
      <c r="AF90" s="113">
        <f t="shared" si="141"/>
        <v>-1.2740197135871559E-2</v>
      </c>
      <c r="AG90" s="113">
        <f t="shared" si="141"/>
        <v>-6.6434200670084289E-3</v>
      </c>
      <c r="AH90" s="113">
        <f t="shared" si="141"/>
        <v>8.899660195155025E-2</v>
      </c>
      <c r="AI90" s="113">
        <f t="shared" si="141"/>
        <v>-5.0735409403292187E-5</v>
      </c>
      <c r="AJ90" s="113">
        <f t="shared" si="141"/>
        <v>3.9418724496139292E-2</v>
      </c>
      <c r="AK90" s="113">
        <f t="shared" si="141"/>
        <v>-0.11304337089280117</v>
      </c>
      <c r="AL90" s="113">
        <f t="shared" si="141"/>
        <v>2.5403686965891507E-2</v>
      </c>
      <c r="AM90" s="113">
        <f t="shared" si="141"/>
        <v>1.9108459334878296E-2</v>
      </c>
    </row>
    <row r="91" spans="1:39" ht="15.6">
      <c r="A91" s="227">
        <v>45366</v>
      </c>
      <c r="B91" s="5">
        <v>3907.3547760000001</v>
      </c>
      <c r="C91" s="5">
        <v>15818.189058000002</v>
      </c>
      <c r="D91" s="5">
        <v>38159.021478000002</v>
      </c>
      <c r="E91" s="5">
        <v>4483.7445870000001</v>
      </c>
      <c r="F91" s="5">
        <v>10258.639005000001</v>
      </c>
      <c r="G91" s="5">
        <v>23210.457111</v>
      </c>
      <c r="H91" s="5">
        <v>3728.6647710000002</v>
      </c>
      <c r="I91" s="5">
        <v>14253.964245000003</v>
      </c>
      <c r="J91" s="5">
        <v>16726.300827000003</v>
      </c>
      <c r="K91" s="5">
        <v>15983.133678</v>
      </c>
      <c r="L91" s="39">
        <v>468909.14750000002</v>
      </c>
      <c r="N91" s="227">
        <v>45366</v>
      </c>
      <c r="O91" s="113">
        <f t="shared" ref="O91:Y91" si="142">B91/B74-1</f>
        <v>-2.9846146278300068E-2</v>
      </c>
      <c r="P91" s="113">
        <f t="shared" si="142"/>
        <v>-5.9035614012483584E-2</v>
      </c>
      <c r="Q91" s="113">
        <f t="shared" si="142"/>
        <v>2.6540910766473358E-2</v>
      </c>
      <c r="R91" s="113">
        <f t="shared" si="142"/>
        <v>-4.2128021931819859E-4</v>
      </c>
      <c r="S91" s="113">
        <f t="shared" si="142"/>
        <v>-2.221898734531047E-3</v>
      </c>
      <c r="T91" s="113">
        <f t="shared" si="142"/>
        <v>7.3295982042531627E-2</v>
      </c>
      <c r="U91" s="113">
        <f t="shared" si="142"/>
        <v>4.5932804945764349E-2</v>
      </c>
      <c r="V91" s="113">
        <f t="shared" si="142"/>
        <v>9.3070686435785532E-3</v>
      </c>
      <c r="W91" s="113">
        <f t="shared" si="142"/>
        <v>-0.10905442225271622</v>
      </c>
      <c r="X91" s="113">
        <f t="shared" si="142"/>
        <v>2.9503733985189795E-2</v>
      </c>
      <c r="Y91" s="113">
        <f t="shared" si="142"/>
        <v>1.9641992327538382E-2</v>
      </c>
      <c r="AB91" s="227">
        <v>45366</v>
      </c>
      <c r="AC91" s="113">
        <f t="shared" ref="AC91:AM91" si="143">O91-O$393</f>
        <v>-2.2800936626623424E-2</v>
      </c>
      <c r="AD91" s="113">
        <f t="shared" si="143"/>
        <v>-7.0457511566666034E-2</v>
      </c>
      <c r="AE91" s="113">
        <f t="shared" si="143"/>
        <v>1.1055358790593162E-2</v>
      </c>
      <c r="AF91" s="113">
        <f t="shared" si="143"/>
        <v>-7.0988736634877833E-3</v>
      </c>
      <c r="AG91" s="113">
        <f t="shared" si="143"/>
        <v>-1.7082946212765703E-2</v>
      </c>
      <c r="AH91" s="113">
        <f t="shared" si="143"/>
        <v>7.9320271006299917E-2</v>
      </c>
      <c r="AI91" s="113">
        <f t="shared" si="143"/>
        <v>1.574246017066968E-2</v>
      </c>
      <c r="AJ91" s="113">
        <f t="shared" si="143"/>
        <v>1.3833676421070064E-2</v>
      </c>
      <c r="AK91" s="113">
        <f t="shared" si="143"/>
        <v>-0.11610757173925737</v>
      </c>
      <c r="AL91" s="113">
        <f t="shared" si="143"/>
        <v>5.5754346809606045E-3</v>
      </c>
      <c r="AM91" s="113">
        <f t="shared" si="143"/>
        <v>4.9516477233333793E-3</v>
      </c>
    </row>
    <row r="92" spans="1:39" ht="15.6">
      <c r="A92" s="227">
        <v>45370</v>
      </c>
      <c r="B92" s="5">
        <v>3867.8809449999999</v>
      </c>
      <c r="C92" s="5">
        <v>16196.349032000002</v>
      </c>
      <c r="D92" s="5">
        <v>38762.513889000002</v>
      </c>
      <c r="E92" s="5">
        <v>4520.0397060000005</v>
      </c>
      <c r="F92" s="5">
        <v>10532.961879</v>
      </c>
      <c r="G92" s="5">
        <v>23604.651797999999</v>
      </c>
      <c r="H92" s="5">
        <v>3818.2101789999997</v>
      </c>
      <c r="I92" s="5">
        <v>14406.361798</v>
      </c>
      <c r="J92" s="5">
        <v>16661.782506</v>
      </c>
      <c r="K92" s="5">
        <v>16179.79211</v>
      </c>
      <c r="L92" s="39">
        <v>476334.36749999999</v>
      </c>
      <c r="N92" s="227">
        <v>45370</v>
      </c>
      <c r="O92" s="113">
        <f t="shared" ref="O92:Y92" si="144">B92/B75-1</f>
        <v>-3.1879924389807579E-2</v>
      </c>
      <c r="P92" s="113">
        <f t="shared" si="144"/>
        <v>-3.2498052954595846E-2</v>
      </c>
      <c r="Q92" s="113">
        <f t="shared" si="144"/>
        <v>4.4747370729685709E-2</v>
      </c>
      <c r="R92" s="113">
        <f t="shared" si="144"/>
        <v>1.620967853571087E-2</v>
      </c>
      <c r="S92" s="113">
        <f t="shared" si="144"/>
        <v>2.7854234191020621E-2</v>
      </c>
      <c r="T92" s="113">
        <f t="shared" si="144"/>
        <v>8.1968587776646729E-2</v>
      </c>
      <c r="U92" s="113">
        <f t="shared" si="144"/>
        <v>7.4469464106392325E-2</v>
      </c>
      <c r="V92" s="113">
        <f t="shared" si="144"/>
        <v>1.4625499909129536E-2</v>
      </c>
      <c r="W92" s="113">
        <f t="shared" si="144"/>
        <v>-0.11003946845247847</v>
      </c>
      <c r="X92" s="113">
        <f t="shared" si="144"/>
        <v>3.9496005483768304E-2</v>
      </c>
      <c r="Y92" s="113">
        <f t="shared" si="144"/>
        <v>3.6343169563372912E-2</v>
      </c>
      <c r="AB92" s="227">
        <v>45370</v>
      </c>
      <c r="AC92" s="113">
        <f t="shared" ref="AC92:AM92" si="145">O92-O$393</f>
        <v>-2.4834714738130936E-2</v>
      </c>
      <c r="AD92" s="113">
        <f t="shared" si="145"/>
        <v>-4.3919950508778303E-2</v>
      </c>
      <c r="AE92" s="113">
        <f t="shared" si="145"/>
        <v>2.9261818753805513E-2</v>
      </c>
      <c r="AF92" s="113">
        <f t="shared" si="145"/>
        <v>9.5320850915412841E-3</v>
      </c>
      <c r="AG92" s="113">
        <f t="shared" si="145"/>
        <v>1.2993186712785968E-2</v>
      </c>
      <c r="AH92" s="113">
        <f t="shared" si="145"/>
        <v>8.7992876740415019E-2</v>
      </c>
      <c r="AI92" s="113">
        <f t="shared" si="145"/>
        <v>4.4279119331297655E-2</v>
      </c>
      <c r="AJ92" s="113">
        <f t="shared" si="145"/>
        <v>1.9152107686621046E-2</v>
      </c>
      <c r="AK92" s="113">
        <f t="shared" si="145"/>
        <v>-0.11709261793901962</v>
      </c>
      <c r="AL92" s="113">
        <f t="shared" si="145"/>
        <v>1.5567706179539113E-2</v>
      </c>
      <c r="AM92" s="113">
        <f t="shared" si="145"/>
        <v>2.1652824959167909E-2</v>
      </c>
    </row>
    <row r="93" spans="1:39" ht="15.6">
      <c r="A93" s="227">
        <v>45371</v>
      </c>
      <c r="B93" s="5">
        <v>3891.8654600000004</v>
      </c>
      <c r="C93" s="5">
        <v>16477.715680999998</v>
      </c>
      <c r="D93" s="5">
        <v>39216.539088999998</v>
      </c>
      <c r="E93" s="5">
        <v>4569.7140650000001</v>
      </c>
      <c r="F93" s="5">
        <v>10740.441977999999</v>
      </c>
      <c r="G93" s="5">
        <v>23977.395757000002</v>
      </c>
      <c r="H93" s="5">
        <v>3951.8112550000001</v>
      </c>
      <c r="I93" s="5">
        <v>14253.265565000002</v>
      </c>
      <c r="J93" s="5">
        <v>17317.879054000001</v>
      </c>
      <c r="K93" s="5">
        <v>16429.759044999999</v>
      </c>
      <c r="L93" s="39">
        <v>481836.92229999998</v>
      </c>
      <c r="N93" s="227">
        <v>45371</v>
      </c>
      <c r="O93" s="113">
        <f t="shared" ref="O93:Y93" si="146">B93/B76-1</f>
        <v>-5.4018261672195034E-2</v>
      </c>
      <c r="P93" s="113">
        <f t="shared" si="146"/>
        <v>-1.7897264522828804E-2</v>
      </c>
      <c r="Q93" s="113">
        <f t="shared" si="146"/>
        <v>5.3587656516895121E-2</v>
      </c>
      <c r="R93" s="113">
        <f t="shared" si="146"/>
        <v>2.4240288371169427E-2</v>
      </c>
      <c r="S93" s="113">
        <f t="shared" si="146"/>
        <v>6.2004015292114412E-2</v>
      </c>
      <c r="T93" s="113">
        <f t="shared" si="146"/>
        <v>8.3188538935616396E-2</v>
      </c>
      <c r="U93" s="113">
        <f t="shared" si="146"/>
        <v>9.6226593094165702E-2</v>
      </c>
      <c r="V93" s="113">
        <f t="shared" si="146"/>
        <v>1.5525612973461556E-3</v>
      </c>
      <c r="W93" s="113">
        <f t="shared" si="146"/>
        <v>-7.8515778020840421E-2</v>
      </c>
      <c r="X93" s="113">
        <f t="shared" si="146"/>
        <v>6.4110717789296112E-2</v>
      </c>
      <c r="Y93" s="113">
        <f t="shared" si="146"/>
        <v>4.7954827295878077E-2</v>
      </c>
      <c r="AB93" s="227">
        <v>45371</v>
      </c>
      <c r="AC93" s="113">
        <f t="shared" ref="AC93:AM93" si="147">O93-O$393</f>
        <v>-4.6973052020518394E-2</v>
      </c>
      <c r="AD93" s="113">
        <f t="shared" si="147"/>
        <v>-2.9319162077011261E-2</v>
      </c>
      <c r="AE93" s="113">
        <f t="shared" si="147"/>
        <v>3.8102104541014925E-2</v>
      </c>
      <c r="AF93" s="113">
        <f t="shared" si="147"/>
        <v>1.7562694926999842E-2</v>
      </c>
      <c r="AG93" s="113">
        <f t="shared" si="147"/>
        <v>4.7142967813879756E-2</v>
      </c>
      <c r="AH93" s="113">
        <f t="shared" si="147"/>
        <v>8.9212827899384686E-2</v>
      </c>
      <c r="AI93" s="113">
        <f t="shared" si="147"/>
        <v>6.6036248319071039E-2</v>
      </c>
      <c r="AJ93" s="113">
        <f t="shared" si="147"/>
        <v>6.0791690748376662E-3</v>
      </c>
      <c r="AK93" s="113">
        <f t="shared" si="147"/>
        <v>-8.556892750738157E-2</v>
      </c>
      <c r="AL93" s="113">
        <f t="shared" si="147"/>
        <v>4.0182418485066922E-2</v>
      </c>
      <c r="AM93" s="113">
        <f t="shared" si="147"/>
        <v>3.3264482691673078E-2</v>
      </c>
    </row>
    <row r="94" spans="1:39" ht="15.6">
      <c r="A94" s="227">
        <v>45372</v>
      </c>
      <c r="B94" s="5">
        <v>3931.7443619999999</v>
      </c>
      <c r="C94" s="5">
        <v>15883.616957</v>
      </c>
      <c r="D94" s="5">
        <v>39796.630756999999</v>
      </c>
      <c r="E94" s="5">
        <v>4623.1826680000004</v>
      </c>
      <c r="F94" s="5">
        <v>10816.46787</v>
      </c>
      <c r="G94" s="5">
        <v>24547.913585000002</v>
      </c>
      <c r="H94" s="5">
        <v>4024.4304619999998</v>
      </c>
      <c r="I94" s="5">
        <v>14353.369446000001</v>
      </c>
      <c r="J94" s="5">
        <v>17397.180969999998</v>
      </c>
      <c r="K94" s="5">
        <v>16512.028715</v>
      </c>
      <c r="L94" s="39">
        <v>485816.97369999997</v>
      </c>
      <c r="N94" s="227">
        <v>45372</v>
      </c>
      <c r="O94" s="113">
        <f t="shared" ref="O94:Y94" si="148">B94/B77-1</f>
        <v>-2.0592477297971201E-2</v>
      </c>
      <c r="P94" s="113">
        <f t="shared" si="148"/>
        <v>-5.6628186562211802E-2</v>
      </c>
      <c r="Q94" s="113">
        <f t="shared" si="148"/>
        <v>7.1503610528953931E-2</v>
      </c>
      <c r="R94" s="113">
        <f t="shared" si="148"/>
        <v>3.2633583421364021E-2</v>
      </c>
      <c r="S94" s="113">
        <f t="shared" si="148"/>
        <v>8.7823795350141065E-2</v>
      </c>
      <c r="T94" s="113">
        <f t="shared" si="148"/>
        <v>0.10110093822226562</v>
      </c>
      <c r="U94" s="113">
        <f t="shared" si="148"/>
        <v>0.10353242073998836</v>
      </c>
      <c r="V94" s="113">
        <f t="shared" si="148"/>
        <v>-9.468057820238851E-5</v>
      </c>
      <c r="W94" s="113">
        <f t="shared" si="148"/>
        <v>-6.5410734980100416E-2</v>
      </c>
      <c r="X94" s="113">
        <f t="shared" si="148"/>
        <v>6.0562891902461002E-2</v>
      </c>
      <c r="Y94" s="113">
        <f t="shared" si="148"/>
        <v>5.5976367650295566E-2</v>
      </c>
      <c r="AB94" s="227">
        <v>45372</v>
      </c>
      <c r="AC94" s="113">
        <f t="shared" ref="AC94:AM94" si="149">O94-O$393</f>
        <v>-1.3547267646294558E-2</v>
      </c>
      <c r="AD94" s="113">
        <f t="shared" si="149"/>
        <v>-6.8050084116394252E-2</v>
      </c>
      <c r="AE94" s="113">
        <f t="shared" si="149"/>
        <v>5.6018058553073735E-2</v>
      </c>
      <c r="AF94" s="113">
        <f t="shared" si="149"/>
        <v>2.5955989977194435E-2</v>
      </c>
      <c r="AG94" s="113">
        <f t="shared" si="149"/>
        <v>7.2962747871906417E-2</v>
      </c>
      <c r="AH94" s="113">
        <f t="shared" si="149"/>
        <v>0.10712522718603391</v>
      </c>
      <c r="AI94" s="113">
        <f t="shared" si="149"/>
        <v>7.3342075964893699E-2</v>
      </c>
      <c r="AJ94" s="113">
        <f t="shared" si="149"/>
        <v>4.4319271992891221E-3</v>
      </c>
      <c r="AK94" s="113">
        <f t="shared" si="149"/>
        <v>-7.2463884466641565E-2</v>
      </c>
      <c r="AL94" s="113">
        <f t="shared" si="149"/>
        <v>3.6634592598231812E-2</v>
      </c>
      <c r="AM94" s="113">
        <f t="shared" si="149"/>
        <v>4.1286023046090567E-2</v>
      </c>
    </row>
    <row r="95" spans="1:39" ht="15.6">
      <c r="A95" s="227">
        <v>45373</v>
      </c>
      <c r="B95" s="5">
        <v>3914.3072430000002</v>
      </c>
      <c r="C95" s="5">
        <v>15841.128772</v>
      </c>
      <c r="D95" s="5">
        <v>39422.600125999998</v>
      </c>
      <c r="E95" s="5">
        <v>4577.2660219999998</v>
      </c>
      <c r="F95" s="5">
        <v>10654.234913</v>
      </c>
      <c r="G95" s="5">
        <v>26143.195567999999</v>
      </c>
      <c r="H95" s="5">
        <v>3959.3626940000004</v>
      </c>
      <c r="I95" s="5">
        <v>14220.971534</v>
      </c>
      <c r="J95" s="5">
        <v>17364.738614999998</v>
      </c>
      <c r="K95" s="5">
        <v>16447.078613000001</v>
      </c>
      <c r="L95" s="39">
        <v>481282.32760000002</v>
      </c>
      <c r="N95" s="227">
        <v>45373</v>
      </c>
      <c r="O95" s="113">
        <f t="shared" ref="O95:Y95" si="150">B95/B78-1</f>
        <v>-1.4776706904653825E-2</v>
      </c>
      <c r="P95" s="113">
        <f t="shared" si="150"/>
        <v>-7.0515740674802485E-2</v>
      </c>
      <c r="Q95" s="113">
        <f t="shared" si="150"/>
        <v>3.6008493558820742E-2</v>
      </c>
      <c r="R95" s="113">
        <f t="shared" si="150"/>
        <v>1.9492935827821745E-2</v>
      </c>
      <c r="S95" s="113">
        <f t="shared" si="150"/>
        <v>7.0766437217875566E-2</v>
      </c>
      <c r="T95" s="113">
        <f t="shared" si="150"/>
        <v>0.15832472385890473</v>
      </c>
      <c r="U95" s="113">
        <f t="shared" si="150"/>
        <v>8.8772397082676591E-2</v>
      </c>
      <c r="V95" s="113">
        <f t="shared" si="150"/>
        <v>-1.0215631271875525E-2</v>
      </c>
      <c r="W95" s="113">
        <f t="shared" si="150"/>
        <v>-6.7735019492939585E-2</v>
      </c>
      <c r="X95" s="113">
        <f t="shared" si="150"/>
        <v>1.9155493764619225E-2</v>
      </c>
      <c r="Y95" s="113">
        <f t="shared" si="150"/>
        <v>2.3485718219147467E-2</v>
      </c>
      <c r="AB95" s="227">
        <v>45373</v>
      </c>
      <c r="AC95" s="113">
        <f t="shared" ref="AC95:AM95" si="151">O95-O$393</f>
        <v>-7.7314972529771812E-3</v>
      </c>
      <c r="AD95" s="113">
        <f t="shared" si="151"/>
        <v>-8.1937638228984935E-2</v>
      </c>
      <c r="AE95" s="113">
        <f t="shared" si="151"/>
        <v>2.0522941582940546E-2</v>
      </c>
      <c r="AF95" s="113">
        <f t="shared" si="151"/>
        <v>1.2815342383652159E-2</v>
      </c>
      <c r="AG95" s="113">
        <f t="shared" si="151"/>
        <v>5.5905389739640911E-2</v>
      </c>
      <c r="AH95" s="113">
        <f t="shared" si="151"/>
        <v>0.16434901282267303</v>
      </c>
      <c r="AI95" s="113">
        <f t="shared" si="151"/>
        <v>5.8582052307581921E-2</v>
      </c>
      <c r="AJ95" s="113">
        <f t="shared" si="151"/>
        <v>-5.6890234943840143E-3</v>
      </c>
      <c r="AK95" s="113">
        <f t="shared" si="151"/>
        <v>-7.4788168979480735E-2</v>
      </c>
      <c r="AL95" s="113">
        <f t="shared" si="151"/>
        <v>-4.7728055396099658E-3</v>
      </c>
      <c r="AM95" s="113">
        <f t="shared" si="151"/>
        <v>8.7953736149424637E-3</v>
      </c>
    </row>
    <row r="96" spans="1:39" ht="15.6">
      <c r="A96" s="227">
        <v>45377</v>
      </c>
      <c r="B96" s="5">
        <v>3895.668439</v>
      </c>
      <c r="C96" s="5">
        <v>15745.031931000001</v>
      </c>
      <c r="D96" s="5">
        <v>39119.042564999996</v>
      </c>
      <c r="E96" s="5">
        <v>4597.0557549999994</v>
      </c>
      <c r="F96" s="5">
        <v>11126.637673000001</v>
      </c>
      <c r="G96" s="5">
        <v>26811.365139000001</v>
      </c>
      <c r="H96" s="5">
        <v>4082.1484</v>
      </c>
      <c r="I96" s="5">
        <v>14405.345047000001</v>
      </c>
      <c r="J96" s="5">
        <v>17395.518749999999</v>
      </c>
      <c r="K96" s="5">
        <v>16541.978630000001</v>
      </c>
      <c r="L96" s="39">
        <v>482767.85840000003</v>
      </c>
      <c r="N96" s="227">
        <v>45377</v>
      </c>
      <c r="O96" s="113">
        <f t="shared" ref="O96:Y96" si="152">B96/B79-1</f>
        <v>-2.3006381554476318E-2</v>
      </c>
      <c r="P96" s="113">
        <f t="shared" si="152"/>
        <v>-6.9941490125397632E-2</v>
      </c>
      <c r="Q96" s="113">
        <f t="shared" si="152"/>
        <v>2.783061160050404E-2</v>
      </c>
      <c r="R96" s="113">
        <f t="shared" si="152"/>
        <v>1.4386576849533039E-2</v>
      </c>
      <c r="S96" s="113">
        <f t="shared" si="152"/>
        <v>0.11343318236394917</v>
      </c>
      <c r="T96" s="113">
        <f t="shared" si="152"/>
        <v>0.18732194486975717</v>
      </c>
      <c r="U96" s="113">
        <f t="shared" si="152"/>
        <v>0.11055967923993215</v>
      </c>
      <c r="V96" s="113">
        <f t="shared" si="152"/>
        <v>4.2060756890487383E-3</v>
      </c>
      <c r="W96" s="113">
        <f t="shared" si="152"/>
        <v>-6.6130952393903875E-2</v>
      </c>
      <c r="X96" s="113">
        <f t="shared" si="152"/>
        <v>1.9181212918667923E-2</v>
      </c>
      <c r="Y96" s="113">
        <f t="shared" si="152"/>
        <v>2.2822211833482653E-2</v>
      </c>
      <c r="AB96" s="227">
        <v>45377</v>
      </c>
      <c r="AC96" s="113">
        <f t="shared" ref="AC96:AM96" si="153">O96-O$393</f>
        <v>-1.5961171902799675E-2</v>
      </c>
      <c r="AD96" s="113">
        <f t="shared" si="153"/>
        <v>-8.1363387679580082E-2</v>
      </c>
      <c r="AE96" s="113">
        <f t="shared" si="153"/>
        <v>1.2345059624623844E-2</v>
      </c>
      <c r="AF96" s="113">
        <f t="shared" si="153"/>
        <v>7.7089834053634546E-3</v>
      </c>
      <c r="AG96" s="113">
        <f t="shared" si="153"/>
        <v>9.8572134885714521E-2</v>
      </c>
      <c r="AH96" s="113">
        <f t="shared" si="153"/>
        <v>0.19334623383352548</v>
      </c>
      <c r="AI96" s="113">
        <f t="shared" si="153"/>
        <v>8.0369334464837489E-2</v>
      </c>
      <c r="AJ96" s="113">
        <f t="shared" si="153"/>
        <v>8.7326834665402489E-3</v>
      </c>
      <c r="AK96" s="113">
        <f t="shared" si="153"/>
        <v>-7.3184101880445024E-2</v>
      </c>
      <c r="AL96" s="113">
        <f t="shared" si="153"/>
        <v>-4.747086385561268E-3</v>
      </c>
      <c r="AM96" s="113">
        <f t="shared" si="153"/>
        <v>8.1318672292776499E-3</v>
      </c>
    </row>
    <row r="97" spans="1:39" ht="15.6">
      <c r="A97" s="227">
        <v>45378</v>
      </c>
      <c r="B97" s="5">
        <v>4051.9858650000001</v>
      </c>
      <c r="C97" s="5">
        <v>16044.086595000001</v>
      </c>
      <c r="D97" s="5">
        <v>39013.671535000001</v>
      </c>
      <c r="E97" s="5">
        <v>4607.4328650000007</v>
      </c>
      <c r="F97" s="5">
        <v>11199.66301</v>
      </c>
      <c r="G97" s="5">
        <v>26650.34706</v>
      </c>
      <c r="H97" s="5">
        <v>4127.8969550000002</v>
      </c>
      <c r="I97" s="5">
        <v>14474.023074999999</v>
      </c>
      <c r="J97" s="5">
        <v>17769.675274999998</v>
      </c>
      <c r="K97" s="5">
        <v>16647.672335000003</v>
      </c>
      <c r="L97" s="39">
        <v>485876.33750000002</v>
      </c>
      <c r="N97" s="227">
        <v>45378</v>
      </c>
      <c r="O97" s="113">
        <f t="shared" ref="O97:Y97" si="154">B97/B80-1</f>
        <v>2.3701923034787908E-2</v>
      </c>
      <c r="P97" s="113">
        <f t="shared" si="154"/>
        <v>-5.1622223637426412E-2</v>
      </c>
      <c r="Q97" s="113">
        <f t="shared" si="154"/>
        <v>3.3591706679285682E-2</v>
      </c>
      <c r="R97" s="113">
        <f t="shared" si="154"/>
        <v>2.9580879386707171E-2</v>
      </c>
      <c r="S97" s="113">
        <f t="shared" si="154"/>
        <v>0.10496045384313923</v>
      </c>
      <c r="T97" s="113">
        <f t="shared" si="154"/>
        <v>0.19180195521432575</v>
      </c>
      <c r="U97" s="113">
        <f t="shared" si="154"/>
        <v>0.1090660349237309</v>
      </c>
      <c r="V97" s="113">
        <f t="shared" si="154"/>
        <v>2.6897865892082873E-2</v>
      </c>
      <c r="W97" s="113">
        <f t="shared" si="154"/>
        <v>-4.7514187331753055E-2</v>
      </c>
      <c r="X97" s="113">
        <f t="shared" si="154"/>
        <v>3.5600893542448109E-2</v>
      </c>
      <c r="Y97" s="113">
        <f t="shared" si="154"/>
        <v>3.2894937073775443E-2</v>
      </c>
      <c r="AB97" s="227">
        <v>45378</v>
      </c>
      <c r="AC97" s="113">
        <f t="shared" ref="AC97:AM97" si="155">O97-O$393</f>
        <v>3.0747132686464552E-2</v>
      </c>
      <c r="AD97" s="113">
        <f t="shared" si="155"/>
        <v>-6.3044121191608862E-2</v>
      </c>
      <c r="AE97" s="113">
        <f t="shared" si="155"/>
        <v>1.8106154703405486E-2</v>
      </c>
      <c r="AF97" s="113">
        <f t="shared" si="155"/>
        <v>2.2903285942537585E-2</v>
      </c>
      <c r="AG97" s="113">
        <f t="shared" si="155"/>
        <v>9.0099406364904586E-2</v>
      </c>
      <c r="AH97" s="113">
        <f t="shared" si="155"/>
        <v>0.19782624417809405</v>
      </c>
      <c r="AI97" s="113">
        <f t="shared" si="155"/>
        <v>7.8875690148636241E-2</v>
      </c>
      <c r="AJ97" s="113">
        <f t="shared" si="155"/>
        <v>3.1424473669574383E-2</v>
      </c>
      <c r="AK97" s="113">
        <f t="shared" si="155"/>
        <v>-5.4567336818294204E-2</v>
      </c>
      <c r="AL97" s="113">
        <f t="shared" si="155"/>
        <v>1.1672594238218918E-2</v>
      </c>
      <c r="AM97" s="113">
        <f t="shared" si="155"/>
        <v>1.820459246957044E-2</v>
      </c>
    </row>
    <row r="98" spans="1:39" ht="15.6">
      <c r="A98" s="227">
        <v>45379</v>
      </c>
      <c r="B98" s="5">
        <v>4089.7842230000001</v>
      </c>
      <c r="C98" s="5">
        <v>15877.659011999998</v>
      </c>
      <c r="D98" s="5">
        <v>38955.264168000002</v>
      </c>
      <c r="E98" s="5">
        <v>4621.2617289999998</v>
      </c>
      <c r="F98" s="5">
        <v>11329.544883999999</v>
      </c>
      <c r="G98" s="5">
        <v>26827.577106000001</v>
      </c>
      <c r="H98" s="5">
        <v>4199.0426649999999</v>
      </c>
      <c r="I98" s="5">
        <v>14605.446306</v>
      </c>
      <c r="J98" s="5">
        <v>17869.310781</v>
      </c>
      <c r="K98" s="5">
        <v>16701.726921999998</v>
      </c>
      <c r="L98" s="39">
        <v>486510.24979999999</v>
      </c>
      <c r="N98" s="227">
        <v>45379</v>
      </c>
      <c r="O98" s="113">
        <f t="shared" ref="O98:Y98" si="156">B98/B81-1</f>
        <v>5.8195997203860594E-2</v>
      </c>
      <c r="P98" s="113">
        <f t="shared" si="156"/>
        <v>-4.9148048807108768E-2</v>
      </c>
      <c r="Q98" s="113">
        <f t="shared" si="156"/>
        <v>3.8043927178963655E-2</v>
      </c>
      <c r="R98" s="113">
        <f t="shared" si="156"/>
        <v>4.469229874459435E-2</v>
      </c>
      <c r="S98" s="113">
        <f t="shared" si="156"/>
        <v>0.11092386826090483</v>
      </c>
      <c r="T98" s="113">
        <f t="shared" si="156"/>
        <v>0.19273827705393032</v>
      </c>
      <c r="U98" s="113">
        <f t="shared" si="156"/>
        <v>0.12283271772139237</v>
      </c>
      <c r="V98" s="113">
        <f t="shared" si="156"/>
        <v>4.1627590761297295E-2</v>
      </c>
      <c r="W98" s="113">
        <f t="shared" si="156"/>
        <v>-6.2116165303284232E-2</v>
      </c>
      <c r="X98" s="113">
        <f t="shared" si="156"/>
        <v>4.7913403342145333E-2</v>
      </c>
      <c r="Y98" s="113">
        <f t="shared" si="156"/>
        <v>4.2596320039379965E-2</v>
      </c>
      <c r="AB98" s="227">
        <v>45379</v>
      </c>
      <c r="AC98" s="113">
        <f t="shared" ref="AC98:AM98" si="157">O98-O$393</f>
        <v>6.5241206855537234E-2</v>
      </c>
      <c r="AD98" s="113">
        <f t="shared" si="157"/>
        <v>-6.0569946361291226E-2</v>
      </c>
      <c r="AE98" s="113">
        <f t="shared" si="157"/>
        <v>2.2558375203083458E-2</v>
      </c>
      <c r="AF98" s="113">
        <f t="shared" si="157"/>
        <v>3.8014705300424764E-2</v>
      </c>
      <c r="AG98" s="113">
        <f t="shared" si="157"/>
        <v>9.6062820782670186E-2</v>
      </c>
      <c r="AH98" s="113">
        <f t="shared" si="157"/>
        <v>0.19876256601769862</v>
      </c>
      <c r="AI98" s="113">
        <f t="shared" si="157"/>
        <v>9.2642372946297707E-2</v>
      </c>
      <c r="AJ98" s="113">
        <f t="shared" si="157"/>
        <v>4.6154198538788806E-2</v>
      </c>
      <c r="AK98" s="113">
        <f t="shared" si="157"/>
        <v>-6.9169314789825381E-2</v>
      </c>
      <c r="AL98" s="113">
        <f t="shared" si="157"/>
        <v>2.3985104037916143E-2</v>
      </c>
      <c r="AM98" s="113">
        <f t="shared" si="157"/>
        <v>2.7905975435174962E-2</v>
      </c>
    </row>
    <row r="99" spans="1:39" ht="15.6">
      <c r="A99" s="227">
        <v>45384</v>
      </c>
      <c r="B99" s="5">
        <v>4055.2841159999998</v>
      </c>
      <c r="C99" s="5">
        <v>15582.479975999999</v>
      </c>
      <c r="D99" s="5">
        <v>38895.287616000001</v>
      </c>
      <c r="E99" s="5">
        <v>4555.5035039999993</v>
      </c>
      <c r="F99" s="5">
        <v>11335.229748</v>
      </c>
      <c r="G99" s="5">
        <v>25406.899506000002</v>
      </c>
      <c r="H99" s="5">
        <v>4142.9609460000001</v>
      </c>
      <c r="I99" s="5">
        <v>14746.319892</v>
      </c>
      <c r="J99" s="5">
        <v>17354.474855999997</v>
      </c>
      <c r="K99" s="5">
        <v>16676.133065999999</v>
      </c>
      <c r="L99" s="39">
        <v>480451.49300000002</v>
      </c>
      <c r="N99" s="227">
        <v>45384</v>
      </c>
      <c r="O99" s="113">
        <f t="shared" ref="O99:Y99" si="158">B99/B82-1</f>
        <v>2.5364308665413393E-2</v>
      </c>
      <c r="P99" s="113">
        <f t="shared" si="158"/>
        <v>-6.1599269956114866E-2</v>
      </c>
      <c r="Q99" s="113">
        <f t="shared" si="158"/>
        <v>2.353930168784979E-2</v>
      </c>
      <c r="R99" s="113">
        <f t="shared" si="158"/>
        <v>2.5156956551420029E-2</v>
      </c>
      <c r="S99" s="113">
        <f t="shared" si="158"/>
        <v>0.10579350677275112</v>
      </c>
      <c r="T99" s="113">
        <f t="shared" si="158"/>
        <v>0.11079704549555247</v>
      </c>
      <c r="U99" s="113">
        <f t="shared" si="158"/>
        <v>0.10044654390197727</v>
      </c>
      <c r="V99" s="113">
        <f t="shared" si="158"/>
        <v>5.5945630137105962E-2</v>
      </c>
      <c r="W99" s="113">
        <f t="shared" si="158"/>
        <v>-7.2726444583614991E-2</v>
      </c>
      <c r="X99" s="113">
        <f t="shared" si="158"/>
        <v>2.6931379141422074E-2</v>
      </c>
      <c r="Y99" s="113">
        <f t="shared" si="158"/>
        <v>2.6188595672370418E-2</v>
      </c>
      <c r="AB99" s="227">
        <v>45384</v>
      </c>
      <c r="AC99" s="113">
        <f t="shared" ref="AC99:AM99" si="159">O99-O$393</f>
        <v>3.2409518317090033E-2</v>
      </c>
      <c r="AD99" s="113">
        <f t="shared" si="159"/>
        <v>-7.3021167510297316E-2</v>
      </c>
      <c r="AE99" s="113">
        <f t="shared" si="159"/>
        <v>8.0537497119695933E-3</v>
      </c>
      <c r="AF99" s="113">
        <f t="shared" si="159"/>
        <v>1.8479363107250443E-2</v>
      </c>
      <c r="AG99" s="113">
        <f t="shared" si="159"/>
        <v>9.0932459294516474E-2</v>
      </c>
      <c r="AH99" s="113">
        <f t="shared" si="159"/>
        <v>0.11682133445932076</v>
      </c>
      <c r="AI99" s="113">
        <f t="shared" si="159"/>
        <v>7.0256199126882607E-2</v>
      </c>
      <c r="AJ99" s="113">
        <f t="shared" si="159"/>
        <v>6.0472237914597472E-2</v>
      </c>
      <c r="AK99" s="113">
        <f t="shared" si="159"/>
        <v>-7.977959407015614E-2</v>
      </c>
      <c r="AL99" s="113">
        <f t="shared" si="159"/>
        <v>3.0030798371928832E-3</v>
      </c>
      <c r="AM99" s="113">
        <f t="shared" si="159"/>
        <v>1.1498251068165415E-2</v>
      </c>
    </row>
    <row r="100" spans="1:39" ht="15.6">
      <c r="A100" s="227">
        <v>45385</v>
      </c>
      <c r="B100" s="5">
        <v>3731.5493820000002</v>
      </c>
      <c r="C100" s="5">
        <v>15696.934110000002</v>
      </c>
      <c r="D100" s="5">
        <v>38902.304430000004</v>
      </c>
      <c r="E100" s="5">
        <v>4509.6879960000006</v>
      </c>
      <c r="F100" s="5">
        <v>11008.672092000001</v>
      </c>
      <c r="G100" s="5">
        <v>25767.398646000001</v>
      </c>
      <c r="H100" s="5">
        <v>4179.3723180000006</v>
      </c>
      <c r="I100" s="5">
        <v>14844.775176000001</v>
      </c>
      <c r="J100" s="5">
        <v>17109.796967999999</v>
      </c>
      <c r="K100" s="5">
        <v>16877.558214000001</v>
      </c>
      <c r="L100" s="39">
        <v>482195.19679999998</v>
      </c>
      <c r="N100" s="227">
        <v>45385</v>
      </c>
      <c r="O100" s="113">
        <f t="shared" ref="O100:Y100" si="160">B100/B83-1</f>
        <v>-6.2591906949526432E-2</v>
      </c>
      <c r="P100" s="113">
        <f t="shared" si="160"/>
        <v>-3.822093736262222E-2</v>
      </c>
      <c r="Q100" s="113">
        <f t="shared" si="160"/>
        <v>3.0661796969525978E-2</v>
      </c>
      <c r="R100" s="113">
        <f t="shared" si="160"/>
        <v>2.5682659049603984E-2</v>
      </c>
      <c r="S100" s="113">
        <f t="shared" si="160"/>
        <v>8.2487067536147318E-2</v>
      </c>
      <c r="T100" s="113">
        <f t="shared" si="160"/>
        <v>0.15024242741799343</v>
      </c>
      <c r="U100" s="113">
        <f t="shared" si="160"/>
        <v>0.1223931877300144</v>
      </c>
      <c r="V100" s="113">
        <f t="shared" si="160"/>
        <v>6.9384112054538427E-2</v>
      </c>
      <c r="W100" s="113">
        <f t="shared" si="160"/>
        <v>-5.8269277197957381E-2</v>
      </c>
      <c r="X100" s="113">
        <f t="shared" si="160"/>
        <v>4.2473572003758564E-2</v>
      </c>
      <c r="Y100" s="113">
        <f t="shared" si="160"/>
        <v>3.3280966373756993E-2</v>
      </c>
      <c r="AB100" s="227">
        <v>45385</v>
      </c>
      <c r="AC100" s="113">
        <f t="shared" ref="AC100:AM100" si="161">O100-O$393</f>
        <v>-5.5546697297849792E-2</v>
      </c>
      <c r="AD100" s="113">
        <f t="shared" si="161"/>
        <v>-4.9642834916804678E-2</v>
      </c>
      <c r="AE100" s="113">
        <f t="shared" si="161"/>
        <v>1.5176244993645782E-2</v>
      </c>
      <c r="AF100" s="113">
        <f t="shared" si="161"/>
        <v>1.9005065605434399E-2</v>
      </c>
      <c r="AG100" s="113">
        <f t="shared" si="161"/>
        <v>6.762602005791267E-2</v>
      </c>
      <c r="AH100" s="113">
        <f t="shared" si="161"/>
        <v>0.15626671638176173</v>
      </c>
      <c r="AI100" s="113">
        <f t="shared" si="161"/>
        <v>9.2202842954919734E-2</v>
      </c>
      <c r="AJ100" s="113">
        <f t="shared" si="161"/>
        <v>7.3910719832029931E-2</v>
      </c>
      <c r="AK100" s="113">
        <f t="shared" si="161"/>
        <v>-6.532242668449853E-2</v>
      </c>
      <c r="AL100" s="113">
        <f t="shared" si="161"/>
        <v>1.8545272699529373E-2</v>
      </c>
      <c r="AM100" s="113">
        <f t="shared" si="161"/>
        <v>1.859062176955199E-2</v>
      </c>
    </row>
    <row r="101" spans="1:39" ht="15.6">
      <c r="A101" s="227">
        <v>45386</v>
      </c>
      <c r="B101" s="5">
        <v>3670.6229159999998</v>
      </c>
      <c r="C101" s="5">
        <v>15597.144743999999</v>
      </c>
      <c r="D101" s="5">
        <v>38607.598896000003</v>
      </c>
      <c r="E101" s="5">
        <v>4444.8444120000004</v>
      </c>
      <c r="F101" s="5">
        <v>10817.851428</v>
      </c>
      <c r="G101" s="5">
        <v>25454.148492</v>
      </c>
      <c r="H101" s="5">
        <v>4035.5602560000002</v>
      </c>
      <c r="I101" s="5">
        <v>14846.020548</v>
      </c>
      <c r="J101" s="5">
        <v>16934.016467999998</v>
      </c>
      <c r="K101" s="5">
        <v>16630.056</v>
      </c>
      <c r="L101" s="39">
        <v>475546.61410000001</v>
      </c>
      <c r="N101" s="227">
        <v>45386</v>
      </c>
      <c r="O101" s="113">
        <f t="shared" ref="O101:Y101" si="162">B101/B84-1</f>
        <v>-6.9034429396680363E-2</v>
      </c>
      <c r="P101" s="113">
        <f t="shared" si="162"/>
        <v>3.6100759361721302E-3</v>
      </c>
      <c r="Q101" s="113">
        <f t="shared" si="162"/>
        <v>4.9591665791950623E-2</v>
      </c>
      <c r="R101" s="113">
        <f t="shared" si="162"/>
        <v>-6.0165537961004434E-3</v>
      </c>
      <c r="S101" s="113">
        <f t="shared" si="162"/>
        <v>4.9150451614100588E-2</v>
      </c>
      <c r="T101" s="113">
        <f t="shared" si="162"/>
        <v>0.12027114180705811</v>
      </c>
      <c r="U101" s="113">
        <f t="shared" si="162"/>
        <v>8.6722279141778769E-2</v>
      </c>
      <c r="V101" s="113">
        <f t="shared" si="162"/>
        <v>8.6382545959051926E-2</v>
      </c>
      <c r="W101" s="113">
        <f t="shared" si="162"/>
        <v>-7.8411988933068222E-2</v>
      </c>
      <c r="X101" s="113">
        <f t="shared" si="162"/>
        <v>4.5491093843799124E-2</v>
      </c>
      <c r="Y101" s="113">
        <f t="shared" si="162"/>
        <v>2.499109946074074E-2</v>
      </c>
      <c r="AB101" s="227">
        <v>45386</v>
      </c>
      <c r="AC101" s="113">
        <f t="shared" ref="AC101:AM101" si="163">O101-O$393</f>
        <v>-6.1989219745003724E-2</v>
      </c>
      <c r="AD101" s="113">
        <f t="shared" si="163"/>
        <v>-7.8118216180103252E-3</v>
      </c>
      <c r="AE101" s="113">
        <f t="shared" si="163"/>
        <v>3.4106113816070427E-2</v>
      </c>
      <c r="AF101" s="113">
        <f t="shared" si="163"/>
        <v>-1.2694147240270029E-2</v>
      </c>
      <c r="AG101" s="113">
        <f t="shared" si="163"/>
        <v>3.4289404135865932E-2</v>
      </c>
      <c r="AH101" s="113">
        <f t="shared" si="163"/>
        <v>0.12629543077082642</v>
      </c>
      <c r="AI101" s="113">
        <f t="shared" si="163"/>
        <v>5.6531934366684099E-2</v>
      </c>
      <c r="AJ101" s="113">
        <f t="shared" si="163"/>
        <v>9.090915373654343E-2</v>
      </c>
      <c r="AK101" s="113">
        <f t="shared" si="163"/>
        <v>-8.5465138419609371E-2</v>
      </c>
      <c r="AL101" s="113">
        <f t="shared" si="163"/>
        <v>2.1562794539569934E-2</v>
      </c>
      <c r="AM101" s="113">
        <f t="shared" si="163"/>
        <v>1.0300754856535737E-2</v>
      </c>
    </row>
    <row r="102" spans="1:39" ht="15.6">
      <c r="A102" s="227">
        <v>45387</v>
      </c>
      <c r="B102" s="5">
        <v>3573.1575180000004</v>
      </c>
      <c r="C102" s="5">
        <v>15653.217564000002</v>
      </c>
      <c r="D102" s="5">
        <v>39277.964015999998</v>
      </c>
      <c r="E102" s="5">
        <v>4481.4465899999996</v>
      </c>
      <c r="F102" s="5">
        <v>10927.160604000001</v>
      </c>
      <c r="G102" s="5">
        <v>25247.482415999999</v>
      </c>
      <c r="H102" s="5">
        <v>4082.6855339999997</v>
      </c>
      <c r="I102" s="5">
        <v>14916.61728</v>
      </c>
      <c r="J102" s="5">
        <v>16904.884212000001</v>
      </c>
      <c r="K102" s="5">
        <v>17083.034405999999</v>
      </c>
      <c r="L102" s="39">
        <v>480390.7672</v>
      </c>
      <c r="N102" s="227">
        <v>45387</v>
      </c>
      <c r="O102" s="113">
        <f t="shared" ref="O102:Y102" si="164">B102/B85-1</f>
        <v>-0.11938040372902847</v>
      </c>
      <c r="P102" s="113">
        <f t="shared" si="164"/>
        <v>1.531880381038353E-2</v>
      </c>
      <c r="Q102" s="113">
        <f t="shared" si="164"/>
        <v>7.1567352525607753E-2</v>
      </c>
      <c r="R102" s="113">
        <f t="shared" si="164"/>
        <v>-2.0308021578974156E-4</v>
      </c>
      <c r="S102" s="113">
        <f t="shared" si="164"/>
        <v>8.9109623742461119E-2</v>
      </c>
      <c r="T102" s="113">
        <f t="shared" si="164"/>
        <v>0.11496251010084535</v>
      </c>
      <c r="U102" s="113">
        <f t="shared" si="164"/>
        <v>0.11546040317925965</v>
      </c>
      <c r="V102" s="113">
        <f t="shared" si="164"/>
        <v>0.10315141956342955</v>
      </c>
      <c r="W102" s="113">
        <f t="shared" si="164"/>
        <v>-7.7407497638900091E-2</v>
      </c>
      <c r="X102" s="113">
        <f t="shared" si="164"/>
        <v>8.0026181663407359E-2</v>
      </c>
      <c r="Y102" s="113">
        <f t="shared" si="164"/>
        <v>3.2317052209021035E-2</v>
      </c>
      <c r="AB102" s="227">
        <v>45387</v>
      </c>
      <c r="AC102" s="113">
        <f t="shared" ref="AC102:AM102" si="165">O102-O$393</f>
        <v>-0.11233519407735183</v>
      </c>
      <c r="AD102" s="113">
        <f t="shared" si="165"/>
        <v>3.8969062562010746E-3</v>
      </c>
      <c r="AE102" s="113">
        <f t="shared" si="165"/>
        <v>5.6081800549727556E-2</v>
      </c>
      <c r="AF102" s="113">
        <f t="shared" si="165"/>
        <v>-6.8806736599593262E-3</v>
      </c>
      <c r="AG102" s="113">
        <f t="shared" si="165"/>
        <v>7.4248576264226471E-2</v>
      </c>
      <c r="AH102" s="113">
        <f t="shared" si="165"/>
        <v>0.12098679906461364</v>
      </c>
      <c r="AI102" s="113">
        <f t="shared" si="165"/>
        <v>8.5270058404164989E-2</v>
      </c>
      <c r="AJ102" s="113">
        <f t="shared" si="165"/>
        <v>0.10767802734092105</v>
      </c>
      <c r="AK102" s="113">
        <f t="shared" si="165"/>
        <v>-8.4460647125441241E-2</v>
      </c>
      <c r="AL102" s="113">
        <f t="shared" si="165"/>
        <v>5.6097882359178168E-2</v>
      </c>
      <c r="AM102" s="113">
        <f t="shared" si="165"/>
        <v>1.7626707604816032E-2</v>
      </c>
    </row>
    <row r="103" spans="1:39" ht="15.6">
      <c r="A103" s="227">
        <v>45391</v>
      </c>
      <c r="B103" s="5">
        <v>3548.6297300000001</v>
      </c>
      <c r="C103" s="5">
        <v>15708.218269999999</v>
      </c>
      <c r="D103" s="5">
        <v>39465.428679999997</v>
      </c>
      <c r="E103" s="5">
        <v>4629.9758099999999</v>
      </c>
      <c r="F103" s="5">
        <v>10921.780570000001</v>
      </c>
      <c r="G103" s="5">
        <v>25586.610970000002</v>
      </c>
      <c r="H103" s="5">
        <v>4141.1481299999996</v>
      </c>
      <c r="I103" s="5">
        <v>14998.122000000001</v>
      </c>
      <c r="J103" s="5">
        <v>16490.527720000002</v>
      </c>
      <c r="K103" s="5">
        <v>17189.51427</v>
      </c>
      <c r="L103" s="39">
        <v>482338.6777</v>
      </c>
      <c r="N103" s="227">
        <v>45391</v>
      </c>
      <c r="O103" s="113">
        <f t="shared" ref="O103:Y103" si="166">B103/B86-1</f>
        <v>-0.14885583470842989</v>
      </c>
      <c r="P103" s="113">
        <f t="shared" si="166"/>
        <v>2.8855462409085986E-2</v>
      </c>
      <c r="Q103" s="113">
        <f t="shared" si="166"/>
        <v>6.7724058875847426E-2</v>
      </c>
      <c r="R103" s="113">
        <f t="shared" si="166"/>
        <v>4.8054839894095647E-2</v>
      </c>
      <c r="S103" s="113">
        <f t="shared" si="166"/>
        <v>9.7248065490693314E-2</v>
      </c>
      <c r="T103" s="113">
        <f t="shared" si="166"/>
        <v>0.13180127700202271</v>
      </c>
      <c r="U103" s="113">
        <f t="shared" si="166"/>
        <v>0.16490410031632075</v>
      </c>
      <c r="V103" s="113">
        <f t="shared" si="166"/>
        <v>0.1114441543201099</v>
      </c>
      <c r="W103" s="113">
        <f t="shared" si="166"/>
        <v>-0.10094039673997057</v>
      </c>
      <c r="X103" s="113">
        <f t="shared" si="166"/>
        <v>7.608446977286909E-2</v>
      </c>
      <c r="Y103" s="113">
        <f t="shared" si="166"/>
        <v>3.5234617138926394E-2</v>
      </c>
      <c r="AB103" s="227">
        <v>45391</v>
      </c>
      <c r="AC103" s="113">
        <f t="shared" ref="AC103:AM103" si="167">O103-O$393</f>
        <v>-0.14181062505675324</v>
      </c>
      <c r="AD103" s="113">
        <f t="shared" si="167"/>
        <v>1.7433564854903529E-2</v>
      </c>
      <c r="AE103" s="113">
        <f t="shared" si="167"/>
        <v>5.223850689996723E-2</v>
      </c>
      <c r="AF103" s="113">
        <f t="shared" si="167"/>
        <v>4.1377246449926061E-2</v>
      </c>
      <c r="AG103" s="113">
        <f t="shared" si="167"/>
        <v>8.2387018012458665E-2</v>
      </c>
      <c r="AH103" s="113">
        <f t="shared" si="167"/>
        <v>0.13782556596579101</v>
      </c>
      <c r="AI103" s="113">
        <f t="shared" si="167"/>
        <v>0.13471375554122608</v>
      </c>
      <c r="AJ103" s="113">
        <f t="shared" si="167"/>
        <v>0.1159707620976014</v>
      </c>
      <c r="AK103" s="113">
        <f t="shared" si="167"/>
        <v>-0.10799354622651172</v>
      </c>
      <c r="AL103" s="113">
        <f t="shared" si="167"/>
        <v>5.2156170468639899E-2</v>
      </c>
      <c r="AM103" s="113">
        <f t="shared" si="167"/>
        <v>2.0544272534721391E-2</v>
      </c>
    </row>
    <row r="104" spans="1:39" ht="15.6">
      <c r="A104" s="227">
        <v>45392</v>
      </c>
      <c r="B104" s="5">
        <v>3450.1623600000003</v>
      </c>
      <c r="C104" s="5">
        <v>15560.974214000002</v>
      </c>
      <c r="D104" s="5">
        <v>39255.798938</v>
      </c>
      <c r="E104" s="5">
        <v>4564.0454230000005</v>
      </c>
      <c r="F104" s="5">
        <v>10868.938897</v>
      </c>
      <c r="G104" s="5">
        <v>25069.324890000004</v>
      </c>
      <c r="H104" s="5">
        <v>4075.272422</v>
      </c>
      <c r="I104" s="5">
        <v>15087.040621</v>
      </c>
      <c r="J104" s="5">
        <v>16196.286369000001</v>
      </c>
      <c r="K104" s="5">
        <v>17246.174485</v>
      </c>
      <c r="L104" s="39">
        <v>478630.26559999998</v>
      </c>
      <c r="N104" s="227">
        <v>45392</v>
      </c>
      <c r="O104" s="113">
        <f t="shared" ref="O104:Y104" si="168">B104/B87-1</f>
        <v>-0.135940652885577</v>
      </c>
      <c r="P104" s="113">
        <f t="shared" si="168"/>
        <v>4.3467046612848392E-3</v>
      </c>
      <c r="Q104" s="113">
        <f t="shared" si="168"/>
        <v>6.4876480369013612E-2</v>
      </c>
      <c r="R104" s="113">
        <f t="shared" si="168"/>
        <v>1.6018171362025324E-2</v>
      </c>
      <c r="S104" s="113">
        <f t="shared" si="168"/>
        <v>8.5649434072270214E-2</v>
      </c>
      <c r="T104" s="113">
        <f t="shared" si="168"/>
        <v>0.11534292287278158</v>
      </c>
      <c r="U104" s="113">
        <f t="shared" si="168"/>
        <v>0.13688429245756151</v>
      </c>
      <c r="V104" s="113">
        <f t="shared" si="168"/>
        <v>0.10921846720827211</v>
      </c>
      <c r="W104" s="113">
        <f t="shared" si="168"/>
        <v>-0.10084713693086633</v>
      </c>
      <c r="X104" s="113">
        <f t="shared" si="168"/>
        <v>8.3786461826084624E-2</v>
      </c>
      <c r="Y104" s="113">
        <f t="shared" si="168"/>
        <v>2.9375974949596095E-2</v>
      </c>
      <c r="AB104" s="227">
        <v>45392</v>
      </c>
      <c r="AC104" s="113">
        <f t="shared" ref="AC104:AM104" si="169">O104-O$393</f>
        <v>-0.12889544323390034</v>
      </c>
      <c r="AD104" s="113">
        <f t="shared" si="169"/>
        <v>-7.0751928928976162E-3</v>
      </c>
      <c r="AE104" s="113">
        <f t="shared" si="169"/>
        <v>4.9390928393133415E-2</v>
      </c>
      <c r="AF104" s="113">
        <f t="shared" si="169"/>
        <v>9.3405779178557385E-3</v>
      </c>
      <c r="AG104" s="113">
        <f t="shared" si="169"/>
        <v>7.0788386594035566E-2</v>
      </c>
      <c r="AH104" s="113">
        <f t="shared" si="169"/>
        <v>0.12136721183654987</v>
      </c>
      <c r="AI104" s="113">
        <f t="shared" si="169"/>
        <v>0.10669394768246684</v>
      </c>
      <c r="AJ104" s="113">
        <f t="shared" si="169"/>
        <v>0.11374507498576361</v>
      </c>
      <c r="AK104" s="113">
        <f t="shared" si="169"/>
        <v>-0.10790028641740748</v>
      </c>
      <c r="AL104" s="113">
        <f t="shared" si="169"/>
        <v>5.9858162521855433E-2</v>
      </c>
      <c r="AM104" s="113">
        <f t="shared" si="169"/>
        <v>1.4685630345391092E-2</v>
      </c>
    </row>
    <row r="105" spans="1:39" ht="15.6">
      <c r="A105" s="227">
        <v>45393</v>
      </c>
      <c r="B105" s="5">
        <v>3507.8610740000004</v>
      </c>
      <c r="C105" s="5">
        <v>16317.193792</v>
      </c>
      <c r="D105" s="5">
        <v>39891.549014000004</v>
      </c>
      <c r="E105" s="5">
        <v>4617.1766940000007</v>
      </c>
      <c r="F105" s="5">
        <v>10920.699570000001</v>
      </c>
      <c r="G105" s="5">
        <v>25372.565164000003</v>
      </c>
      <c r="H105" s="5">
        <v>4086.7560320000007</v>
      </c>
      <c r="I105" s="5">
        <v>15091.353422</v>
      </c>
      <c r="J105" s="5">
        <v>16160.584528000003</v>
      </c>
      <c r="K105" s="5">
        <v>17623.203190000004</v>
      </c>
      <c r="L105" s="39">
        <v>484655.3334</v>
      </c>
      <c r="N105" s="227">
        <v>45393</v>
      </c>
      <c r="O105" s="113">
        <f t="shared" ref="O105:Y105" si="170">B105/B88-1</f>
        <v>-0.14439993108800242</v>
      </c>
      <c r="P105" s="113">
        <f t="shared" si="170"/>
        <v>3.937768407372344E-2</v>
      </c>
      <c r="Q105" s="113">
        <f t="shared" si="170"/>
        <v>5.9963490595057012E-2</v>
      </c>
      <c r="R105" s="113">
        <f t="shared" si="170"/>
        <v>1.7536332861698645E-2</v>
      </c>
      <c r="S105" s="113">
        <f t="shared" si="170"/>
        <v>7.1527700314493181E-2</v>
      </c>
      <c r="T105" s="113">
        <f t="shared" si="170"/>
        <v>0.10130011397120642</v>
      </c>
      <c r="U105" s="113">
        <f t="shared" si="170"/>
        <v>0.15009281952270714</v>
      </c>
      <c r="V105" s="113">
        <f t="shared" si="170"/>
        <v>9.6352041846448744E-2</v>
      </c>
      <c r="W105" s="113">
        <f t="shared" si="170"/>
        <v>-3.2114102245021425E-2</v>
      </c>
      <c r="X105" s="113">
        <f t="shared" si="170"/>
        <v>0.10874338669877281</v>
      </c>
      <c r="Y105" s="113">
        <f t="shared" si="170"/>
        <v>3.3358475604032378E-2</v>
      </c>
      <c r="AB105" s="227">
        <v>45393</v>
      </c>
      <c r="AC105" s="113">
        <f t="shared" ref="AC105:AM105" si="171">O105-O$393</f>
        <v>-0.13735472143632577</v>
      </c>
      <c r="AD105" s="113">
        <f t="shared" si="171"/>
        <v>2.7955786519540983E-2</v>
      </c>
      <c r="AE105" s="113">
        <f t="shared" si="171"/>
        <v>4.4477938619176816E-2</v>
      </c>
      <c r="AF105" s="113">
        <f t="shared" si="171"/>
        <v>1.0858739417529059E-2</v>
      </c>
      <c r="AG105" s="113">
        <f t="shared" si="171"/>
        <v>5.6666652836258526E-2</v>
      </c>
      <c r="AH105" s="113">
        <f t="shared" si="171"/>
        <v>0.10732440293497471</v>
      </c>
      <c r="AI105" s="113">
        <f t="shared" si="171"/>
        <v>0.11990247474761248</v>
      </c>
      <c r="AJ105" s="113">
        <f t="shared" si="171"/>
        <v>0.10087864962394025</v>
      </c>
      <c r="AK105" s="113">
        <f t="shared" si="171"/>
        <v>-3.9167251731562575E-2</v>
      </c>
      <c r="AL105" s="113">
        <f t="shared" si="171"/>
        <v>8.4815087394543631E-2</v>
      </c>
      <c r="AM105" s="113">
        <f t="shared" si="171"/>
        <v>1.8668130999827375E-2</v>
      </c>
    </row>
    <row r="106" spans="1:39" ht="15.6">
      <c r="A106" s="227">
        <v>45394</v>
      </c>
      <c r="B106" s="5">
        <v>3344.8525239999999</v>
      </c>
      <c r="C106" s="5">
        <v>16546.195380000001</v>
      </c>
      <c r="D106" s="5">
        <v>39540.29924</v>
      </c>
      <c r="E106" s="5">
        <v>4544.4634040000001</v>
      </c>
      <c r="F106" s="5">
        <v>10684.971596000001</v>
      </c>
      <c r="G106" s="5">
        <v>25098.10888</v>
      </c>
      <c r="H106" s="5">
        <v>4037.440368</v>
      </c>
      <c r="I106" s="5">
        <v>14897.667616000001</v>
      </c>
      <c r="J106" s="5">
        <v>15890.15818</v>
      </c>
      <c r="K106" s="5">
        <v>17444.029147999998</v>
      </c>
      <c r="L106" s="39">
        <v>480163.93579999998</v>
      </c>
      <c r="N106" s="227">
        <v>45394</v>
      </c>
      <c r="O106" s="113">
        <f t="shared" ref="O106:Y106" si="172">B106/B89-1</f>
        <v>-0.14863690833168774</v>
      </c>
      <c r="P106" s="113">
        <f t="shared" si="172"/>
        <v>6.3885960579039835E-2</v>
      </c>
      <c r="Q106" s="113">
        <f t="shared" si="172"/>
        <v>4.8118286738202176E-2</v>
      </c>
      <c r="R106" s="113">
        <f t="shared" si="172"/>
        <v>-2.1131774610863019E-3</v>
      </c>
      <c r="S106" s="113">
        <f t="shared" si="172"/>
        <v>4.5066507241029452E-2</v>
      </c>
      <c r="T106" s="113">
        <f t="shared" si="172"/>
        <v>8.2055095771817355E-2</v>
      </c>
      <c r="U106" s="113">
        <f t="shared" si="172"/>
        <v>0.10345704141038881</v>
      </c>
      <c r="V106" s="113">
        <f t="shared" si="172"/>
        <v>6.5199516711929251E-2</v>
      </c>
      <c r="W106" s="113">
        <f t="shared" si="172"/>
        <v>-4.1161347862293196E-2</v>
      </c>
      <c r="X106" s="113">
        <f t="shared" si="172"/>
        <v>8.7181770596816532E-2</v>
      </c>
      <c r="Y106" s="113">
        <f t="shared" si="172"/>
        <v>2.2860073609397347E-2</v>
      </c>
      <c r="AB106" s="227">
        <v>45394</v>
      </c>
      <c r="AC106" s="113">
        <f t="shared" ref="AC106:AM106" si="173">O106-O$393</f>
        <v>-0.14159169868001109</v>
      </c>
      <c r="AD106" s="113">
        <f t="shared" si="173"/>
        <v>5.2464063024857378E-2</v>
      </c>
      <c r="AE106" s="113">
        <f t="shared" si="173"/>
        <v>3.263273476232198E-2</v>
      </c>
      <c r="AF106" s="113">
        <f t="shared" si="173"/>
        <v>-8.7907709052558874E-3</v>
      </c>
      <c r="AG106" s="113">
        <f t="shared" si="173"/>
        <v>3.0205459762794797E-2</v>
      </c>
      <c r="AH106" s="113">
        <f t="shared" si="173"/>
        <v>8.8079384735585645E-2</v>
      </c>
      <c r="AI106" s="113">
        <f t="shared" si="173"/>
        <v>7.3266696635294143E-2</v>
      </c>
      <c r="AJ106" s="113">
        <f t="shared" si="173"/>
        <v>6.9726124489420754E-2</v>
      </c>
      <c r="AK106" s="113">
        <f t="shared" si="173"/>
        <v>-4.8214497348834345E-2</v>
      </c>
      <c r="AL106" s="113">
        <f t="shared" si="173"/>
        <v>6.3253471292587349E-2</v>
      </c>
      <c r="AM106" s="113">
        <f t="shared" si="173"/>
        <v>8.1697290051923437E-3</v>
      </c>
    </row>
    <row r="107" spans="1:39" ht="15.6">
      <c r="A107" s="227">
        <v>45398</v>
      </c>
      <c r="B107" s="5">
        <v>3393.5407660000001</v>
      </c>
      <c r="C107" s="5">
        <v>15852.121757999999</v>
      </c>
      <c r="D107" s="5">
        <v>38800.169077999999</v>
      </c>
      <c r="E107" s="5">
        <v>4484.7896719999999</v>
      </c>
      <c r="F107" s="5">
        <v>10657.926707999999</v>
      </c>
      <c r="G107" s="5">
        <v>24795.496154</v>
      </c>
      <c r="H107" s="5">
        <v>3992.5110059999997</v>
      </c>
      <c r="I107" s="5">
        <v>14626.104548000001</v>
      </c>
      <c r="J107" s="5">
        <v>15961.621005000001</v>
      </c>
      <c r="K107" s="5">
        <v>17156.753811999999</v>
      </c>
      <c r="L107" s="39">
        <v>472756.91560000001</v>
      </c>
      <c r="N107" s="227">
        <v>45398</v>
      </c>
      <c r="O107" s="113">
        <f t="shared" ref="O107:Y107" si="174">B107/B90-1</f>
        <v>-0.13287282470451545</v>
      </c>
      <c r="P107" s="113">
        <f t="shared" si="174"/>
        <v>9.3791797179765268E-4</v>
      </c>
      <c r="Q107" s="113">
        <f t="shared" si="174"/>
        <v>-3.2510648795728292E-3</v>
      </c>
      <c r="R107" s="113">
        <f t="shared" si="174"/>
        <v>-1.6066381855739165E-2</v>
      </c>
      <c r="S107" s="113">
        <f t="shared" si="174"/>
        <v>3.893399397111974E-2</v>
      </c>
      <c r="T107" s="113">
        <f t="shared" si="174"/>
        <v>5.9977760328093987E-2</v>
      </c>
      <c r="U107" s="113">
        <f t="shared" si="174"/>
        <v>0.1074809271325543</v>
      </c>
      <c r="V107" s="113">
        <f t="shared" si="174"/>
        <v>2.6138320283337624E-2</v>
      </c>
      <c r="W107" s="113">
        <f t="shared" si="174"/>
        <v>-3.7491659179811232E-2</v>
      </c>
      <c r="X107" s="113">
        <f t="shared" si="174"/>
        <v>4.8467358724432641E-2</v>
      </c>
      <c r="Y107" s="113">
        <f t="shared" si="174"/>
        <v>2.6654051522576605E-3</v>
      </c>
      <c r="AB107" s="227">
        <v>45398</v>
      </c>
      <c r="AC107" s="113">
        <f t="shared" ref="AC107:AM107" si="175">O107-O$393</f>
        <v>-0.12582761505283879</v>
      </c>
      <c r="AD107" s="113">
        <f t="shared" si="175"/>
        <v>-1.0483979582384803E-2</v>
      </c>
      <c r="AE107" s="113">
        <f t="shared" si="175"/>
        <v>-1.8736616855453025E-2</v>
      </c>
      <c r="AF107" s="113">
        <f t="shared" si="175"/>
        <v>-2.274397529990875E-2</v>
      </c>
      <c r="AG107" s="113">
        <f t="shared" si="175"/>
        <v>2.4072946492885085E-2</v>
      </c>
      <c r="AH107" s="113">
        <f t="shared" si="175"/>
        <v>6.6002049291862278E-2</v>
      </c>
      <c r="AI107" s="113">
        <f t="shared" si="175"/>
        <v>7.7290582357459642E-2</v>
      </c>
      <c r="AJ107" s="113">
        <f t="shared" si="175"/>
        <v>3.0664928060829134E-2</v>
      </c>
      <c r="AK107" s="113">
        <f t="shared" si="175"/>
        <v>-4.4544808666352381E-2</v>
      </c>
      <c r="AL107" s="113">
        <f t="shared" si="175"/>
        <v>2.453905942020345E-2</v>
      </c>
      <c r="AM107" s="113">
        <f t="shared" si="175"/>
        <v>-1.2024939451947343E-2</v>
      </c>
    </row>
    <row r="108" spans="1:39" ht="15.6">
      <c r="A108" s="227">
        <v>45399</v>
      </c>
      <c r="B108" s="5">
        <v>3356.5674560000002</v>
      </c>
      <c r="C108" s="5">
        <v>15804.465600000001</v>
      </c>
      <c r="D108" s="5">
        <v>38743.518528000001</v>
      </c>
      <c r="E108" s="5">
        <v>4495.8060180000002</v>
      </c>
      <c r="F108" s="5">
        <v>10624.740148000001</v>
      </c>
      <c r="G108" s="5">
        <v>24748.099794000002</v>
      </c>
      <c r="H108" s="5">
        <v>3994.3905320000003</v>
      </c>
      <c r="I108" s="5">
        <v>14713.204880000001</v>
      </c>
      <c r="J108" s="5">
        <v>16012.369582000001</v>
      </c>
      <c r="K108" s="5">
        <v>17053.770976</v>
      </c>
      <c r="L108" s="39">
        <v>472460.38799999998</v>
      </c>
      <c r="N108" s="227">
        <v>45399</v>
      </c>
      <c r="O108" s="113">
        <f t="shared" ref="O108:Y108" si="176">B108/B91-1</f>
        <v>-0.1409616867613559</v>
      </c>
      <c r="P108" s="113">
        <f t="shared" si="176"/>
        <v>-8.6757453395458484E-4</v>
      </c>
      <c r="Q108" s="113">
        <f t="shared" si="176"/>
        <v>1.5317401425950727E-2</v>
      </c>
      <c r="R108" s="113">
        <f t="shared" si="176"/>
        <v>2.6900352520013993E-3</v>
      </c>
      <c r="S108" s="113">
        <f t="shared" si="176"/>
        <v>3.5687106527636292E-2</v>
      </c>
      <c r="T108" s="113">
        <f t="shared" si="176"/>
        <v>6.6247841464150969E-2</v>
      </c>
      <c r="U108" s="113">
        <f t="shared" si="176"/>
        <v>7.1265661388147494E-2</v>
      </c>
      <c r="V108" s="113">
        <f t="shared" si="176"/>
        <v>3.2218450047051927E-2</v>
      </c>
      <c r="W108" s="113">
        <f t="shared" si="176"/>
        <v>-4.2683152263264135E-2</v>
      </c>
      <c r="X108" s="113">
        <f t="shared" si="176"/>
        <v>6.6985443503715381E-2</v>
      </c>
      <c r="Y108" s="113">
        <f t="shared" si="176"/>
        <v>7.5734084500878041E-3</v>
      </c>
      <c r="AB108" s="227">
        <v>45399</v>
      </c>
      <c r="AC108" s="113">
        <f t="shared" ref="AC108:AM108" si="177">O108-O$393</f>
        <v>-0.13391647710967924</v>
      </c>
      <c r="AD108" s="113">
        <f t="shared" si="177"/>
        <v>-1.228947208813704E-2</v>
      </c>
      <c r="AE108" s="113">
        <f t="shared" si="177"/>
        <v>-1.6815054992946887E-4</v>
      </c>
      <c r="AF108" s="113">
        <f t="shared" si="177"/>
        <v>-3.9875581921681854E-3</v>
      </c>
      <c r="AG108" s="113">
        <f t="shared" si="177"/>
        <v>2.0826059049401636E-2</v>
      </c>
      <c r="AH108" s="113">
        <f t="shared" si="177"/>
        <v>7.2272130427919259E-2</v>
      </c>
      <c r="AI108" s="113">
        <f t="shared" si="177"/>
        <v>4.1075316613052824E-2</v>
      </c>
      <c r="AJ108" s="113">
        <f t="shared" si="177"/>
        <v>3.6745057824543438E-2</v>
      </c>
      <c r="AK108" s="113">
        <f t="shared" si="177"/>
        <v>-4.9736301749805284E-2</v>
      </c>
      <c r="AL108" s="113">
        <f t="shared" si="177"/>
        <v>4.305714419948619E-2</v>
      </c>
      <c r="AM108" s="113">
        <f t="shared" si="177"/>
        <v>-7.116936154117199E-3</v>
      </c>
    </row>
    <row r="109" spans="1:39" ht="15.6">
      <c r="A109" s="227">
        <v>45400</v>
      </c>
      <c r="B109" s="5">
        <v>3305.119968</v>
      </c>
      <c r="C109" s="5">
        <v>15755.914368</v>
      </c>
      <c r="D109" s="5">
        <v>38132.444334</v>
      </c>
      <c r="E109" s="5">
        <v>4537.9372620000004</v>
      </c>
      <c r="F109" s="5">
        <v>10604.869806000001</v>
      </c>
      <c r="G109" s="5">
        <v>24842.164554000003</v>
      </c>
      <c r="H109" s="5">
        <v>4003.119048</v>
      </c>
      <c r="I109" s="5">
        <v>14862.664194000001</v>
      </c>
      <c r="J109" s="5">
        <v>16056.808566</v>
      </c>
      <c r="K109" s="5">
        <v>16904.783124000001</v>
      </c>
      <c r="L109" s="39">
        <v>472669.88510000001</v>
      </c>
      <c r="N109" s="227">
        <v>45400</v>
      </c>
      <c r="O109" s="113">
        <f t="shared" ref="O109:Y109" si="178">B109/B92-1</f>
        <v>-0.14549594080124928</v>
      </c>
      <c r="P109" s="113">
        <f t="shared" si="178"/>
        <v>-2.7193453483239427E-2</v>
      </c>
      <c r="Q109" s="113">
        <f t="shared" si="178"/>
        <v>-1.6254610235142741E-2</v>
      </c>
      <c r="R109" s="113">
        <f t="shared" si="178"/>
        <v>3.9596015000138429E-3</v>
      </c>
      <c r="S109" s="113">
        <f t="shared" si="178"/>
        <v>6.8269426801368382E-3</v>
      </c>
      <c r="T109" s="113">
        <f t="shared" si="178"/>
        <v>5.2426647365535706E-2</v>
      </c>
      <c r="U109" s="113">
        <f t="shared" si="178"/>
        <v>4.8428153593270462E-2</v>
      </c>
      <c r="V109" s="113">
        <f t="shared" si="178"/>
        <v>3.1673673228403088E-2</v>
      </c>
      <c r="W109" s="113">
        <f t="shared" si="178"/>
        <v>-3.6309076761873782E-2</v>
      </c>
      <c r="X109" s="113">
        <f t="shared" si="178"/>
        <v>4.4808425786380557E-2</v>
      </c>
      <c r="Y109" s="113">
        <f t="shared" si="178"/>
        <v>-7.6930884060134597E-3</v>
      </c>
      <c r="AB109" s="227">
        <v>45400</v>
      </c>
      <c r="AC109" s="113">
        <f t="shared" ref="AC109:AM109" si="179">O109-O$393</f>
        <v>-0.13845073114957263</v>
      </c>
      <c r="AD109" s="113">
        <f t="shared" si="179"/>
        <v>-3.8615351037421884E-2</v>
      </c>
      <c r="AE109" s="113">
        <f t="shared" si="179"/>
        <v>-3.1740162211022938E-2</v>
      </c>
      <c r="AF109" s="113">
        <f t="shared" si="179"/>
        <v>-2.7179919441557418E-3</v>
      </c>
      <c r="AG109" s="113">
        <f t="shared" si="179"/>
        <v>-8.0341047980978155E-3</v>
      </c>
      <c r="AH109" s="113">
        <f t="shared" si="179"/>
        <v>5.8450936329304003E-2</v>
      </c>
      <c r="AI109" s="113">
        <f t="shared" si="179"/>
        <v>1.8237808818175792E-2</v>
      </c>
      <c r="AJ109" s="113">
        <f t="shared" si="179"/>
        <v>3.6200281005894598E-2</v>
      </c>
      <c r="AK109" s="113">
        <f t="shared" si="179"/>
        <v>-4.3362226248414931E-2</v>
      </c>
      <c r="AL109" s="113">
        <f t="shared" si="179"/>
        <v>2.0880126482151366E-2</v>
      </c>
      <c r="AM109" s="113">
        <f t="shared" si="179"/>
        <v>-2.2383433010218463E-2</v>
      </c>
    </row>
    <row r="110" spans="1:39" ht="15.6">
      <c r="A110" s="227">
        <v>45401</v>
      </c>
      <c r="B110" s="5">
        <v>3217.9532400000003</v>
      </c>
      <c r="C110" s="5">
        <v>15525.213000000002</v>
      </c>
      <c r="D110" s="5">
        <v>37554.078864000003</v>
      </c>
      <c r="E110" s="5">
        <v>4546.5351040000005</v>
      </c>
      <c r="F110" s="5">
        <v>10595.722642000001</v>
      </c>
      <c r="G110" s="5">
        <v>25121.676478000001</v>
      </c>
      <c r="H110" s="5">
        <v>3986.686514</v>
      </c>
      <c r="I110" s="5">
        <v>15054.752</v>
      </c>
      <c r="J110" s="5">
        <v>15978.737404</v>
      </c>
      <c r="K110" s="5">
        <v>16431.320886000001</v>
      </c>
      <c r="L110" s="39">
        <v>467377.59860000003</v>
      </c>
      <c r="N110" s="227">
        <v>45401</v>
      </c>
      <c r="O110" s="113">
        <f t="shared" ref="O110:Y110" si="180">B110/B93-1</f>
        <v>-0.17315917698758276</v>
      </c>
      <c r="P110" s="113">
        <f t="shared" si="180"/>
        <v>-5.7805505292114034E-2</v>
      </c>
      <c r="Q110" s="113">
        <f t="shared" si="180"/>
        <v>-4.2391813852495352E-2</v>
      </c>
      <c r="R110" s="113">
        <f t="shared" si="180"/>
        <v>-5.0723000761754289E-3</v>
      </c>
      <c r="S110" s="113">
        <f t="shared" si="180"/>
        <v>-1.3474244011227099E-2</v>
      </c>
      <c r="T110" s="113">
        <f t="shared" si="180"/>
        <v>4.7723311263523582E-2</v>
      </c>
      <c r="U110" s="113">
        <f t="shared" si="180"/>
        <v>8.8251327681387881E-3</v>
      </c>
      <c r="V110" s="113">
        <f t="shared" si="180"/>
        <v>5.6231775893386127E-2</v>
      </c>
      <c r="W110" s="113">
        <f t="shared" si="180"/>
        <v>-7.7327116434081633E-2</v>
      </c>
      <c r="X110" s="113">
        <f t="shared" si="180"/>
        <v>9.5061710626787033E-5</v>
      </c>
      <c r="Y110" s="113">
        <f t="shared" si="180"/>
        <v>-3.0008749912687982E-2</v>
      </c>
      <c r="AB110" s="227">
        <v>45401</v>
      </c>
      <c r="AC110" s="113">
        <f t="shared" ref="AC110:AM110" si="181">O110-O$393</f>
        <v>-0.16611396733590611</v>
      </c>
      <c r="AD110" s="113">
        <f t="shared" si="181"/>
        <v>-6.9227402846296485E-2</v>
      </c>
      <c r="AE110" s="113">
        <f t="shared" si="181"/>
        <v>-5.7877365828375549E-2</v>
      </c>
      <c r="AF110" s="113">
        <f t="shared" si="181"/>
        <v>-1.1749893520345014E-2</v>
      </c>
      <c r="AG110" s="113">
        <f t="shared" si="181"/>
        <v>-2.8335291489461754E-2</v>
      </c>
      <c r="AH110" s="113">
        <f t="shared" si="181"/>
        <v>5.3747600227291879E-2</v>
      </c>
      <c r="AI110" s="113">
        <f t="shared" si="181"/>
        <v>-2.1365212006955882E-2</v>
      </c>
      <c r="AJ110" s="113">
        <f t="shared" si="181"/>
        <v>6.0758383670877637E-2</v>
      </c>
      <c r="AK110" s="113">
        <f t="shared" si="181"/>
        <v>-8.4380265920622782E-2</v>
      </c>
      <c r="AL110" s="113">
        <f t="shared" si="181"/>
        <v>-2.3833237593602404E-2</v>
      </c>
      <c r="AM110" s="113">
        <f t="shared" si="181"/>
        <v>-4.4699094516892982E-2</v>
      </c>
    </row>
    <row r="111" spans="1:39" ht="15.6">
      <c r="A111" s="227">
        <v>45405</v>
      </c>
      <c r="B111" s="5">
        <v>3196.6751320000003</v>
      </c>
      <c r="C111" s="5">
        <v>15563.742110000001</v>
      </c>
      <c r="D111" s="5">
        <v>38006.676883</v>
      </c>
      <c r="E111" s="5">
        <v>4505.9318080000003</v>
      </c>
      <c r="F111" s="5">
        <v>10603.673549000001</v>
      </c>
      <c r="G111" s="5">
        <v>25341.203825000001</v>
      </c>
      <c r="H111" s="5">
        <v>4205.6606900000006</v>
      </c>
      <c r="I111" s="5">
        <v>15186.071915</v>
      </c>
      <c r="J111" s="5">
        <v>15776.356442000002</v>
      </c>
      <c r="K111" s="5">
        <v>16742.446125999999</v>
      </c>
      <c r="L111" s="39">
        <v>472838.4215</v>
      </c>
      <c r="N111" s="227">
        <v>45405</v>
      </c>
      <c r="O111" s="113">
        <f t="shared" ref="O111:Y111" si="182">B111/B94-1</f>
        <v>-0.18695753393948644</v>
      </c>
      <c r="P111" s="113">
        <f t="shared" si="182"/>
        <v>-2.0138665384966226E-2</v>
      </c>
      <c r="Q111" s="113">
        <f t="shared" si="182"/>
        <v>-4.4977522969960382E-2</v>
      </c>
      <c r="R111" s="113">
        <f t="shared" si="182"/>
        <v>-2.5361502761196975E-2</v>
      </c>
      <c r="S111" s="113">
        <f t="shared" si="182"/>
        <v>-1.9673180150628911E-2</v>
      </c>
      <c r="T111" s="113">
        <f t="shared" si="182"/>
        <v>3.2315994483732347E-2</v>
      </c>
      <c r="U111" s="113">
        <f t="shared" si="182"/>
        <v>4.5032515709051646E-2</v>
      </c>
      <c r="V111" s="113">
        <f t="shared" si="182"/>
        <v>5.801442456649486E-2</v>
      </c>
      <c r="W111" s="113">
        <f t="shared" si="182"/>
        <v>-9.3165929054539021E-2</v>
      </c>
      <c r="X111" s="113">
        <f t="shared" si="182"/>
        <v>1.3954518549903039E-2</v>
      </c>
      <c r="Y111" s="113">
        <f t="shared" si="182"/>
        <v>-2.671490067783111E-2</v>
      </c>
      <c r="AB111" s="227">
        <v>45405</v>
      </c>
      <c r="AC111" s="113">
        <f t="shared" ref="AC111:AM111" si="183">O111-O$393</f>
        <v>-0.17991232428780979</v>
      </c>
      <c r="AD111" s="113">
        <f t="shared" si="183"/>
        <v>-3.1560562939148683E-2</v>
      </c>
      <c r="AE111" s="113">
        <f t="shared" si="183"/>
        <v>-6.0463074945840578E-2</v>
      </c>
      <c r="AF111" s="113">
        <f t="shared" si="183"/>
        <v>-3.203909620536656E-2</v>
      </c>
      <c r="AG111" s="113">
        <f t="shared" si="183"/>
        <v>-3.4534227628863566E-2</v>
      </c>
      <c r="AH111" s="113">
        <f t="shared" si="183"/>
        <v>3.8340283447500643E-2</v>
      </c>
      <c r="AI111" s="113">
        <f t="shared" si="183"/>
        <v>1.4842170933956976E-2</v>
      </c>
      <c r="AJ111" s="113">
        <f t="shared" si="183"/>
        <v>6.2541032343986364E-2</v>
      </c>
      <c r="AK111" s="113">
        <f t="shared" si="183"/>
        <v>-0.10021907854108017</v>
      </c>
      <c r="AL111" s="113">
        <f t="shared" si="183"/>
        <v>-9.9737807543261517E-3</v>
      </c>
      <c r="AM111" s="113">
        <f t="shared" si="183"/>
        <v>-4.140524528203611E-2</v>
      </c>
    </row>
    <row r="112" spans="1:39" ht="15.6">
      <c r="A112" s="227">
        <v>45406</v>
      </c>
      <c r="B112" s="5">
        <v>3218.5670999999998</v>
      </c>
      <c r="C112" s="5">
        <v>15768.180036</v>
      </c>
      <c r="D112" s="5">
        <v>38161.943707999999</v>
      </c>
      <c r="E112" s="5">
        <v>4510.6585299999997</v>
      </c>
      <c r="F112" s="5">
        <v>10627.801856</v>
      </c>
      <c r="G112" s="5">
        <v>24822.149225999998</v>
      </c>
      <c r="H112" s="5">
        <v>4205.5943439999992</v>
      </c>
      <c r="I112" s="5">
        <v>15259.739725999998</v>
      </c>
      <c r="J112" s="5">
        <v>15330.641494</v>
      </c>
      <c r="K112" s="5">
        <v>16474.398961999999</v>
      </c>
      <c r="L112" s="39">
        <v>473141.49160000001</v>
      </c>
      <c r="N112" s="227">
        <v>45406</v>
      </c>
      <c r="O112" s="113">
        <f t="shared" ref="O112:Y112" si="184">B112/B95-1</f>
        <v>-0.17774285456109773</v>
      </c>
      <c r="P112" s="113">
        <f t="shared" si="184"/>
        <v>-4.6050213371752191E-3</v>
      </c>
      <c r="Q112" s="113">
        <f t="shared" si="184"/>
        <v>-3.1978012966439762E-2</v>
      </c>
      <c r="R112" s="113">
        <f t="shared" si="184"/>
        <v>-1.4551807056845778E-2</v>
      </c>
      <c r="S112" s="113">
        <f t="shared" si="184"/>
        <v>-2.4809906310351293E-3</v>
      </c>
      <c r="T112" s="113">
        <f t="shared" si="184"/>
        <v>-5.0531173152259856E-2</v>
      </c>
      <c r="U112" s="113">
        <f t="shared" si="184"/>
        <v>6.2189718151645312E-2</v>
      </c>
      <c r="V112" s="113">
        <f t="shared" si="184"/>
        <v>7.3044811988862701E-2</v>
      </c>
      <c r="W112" s="113">
        <f t="shared" si="184"/>
        <v>-0.11713951854379812</v>
      </c>
      <c r="X112" s="113">
        <f t="shared" si="184"/>
        <v>1.6611064884437532E-3</v>
      </c>
      <c r="Y112" s="113">
        <f t="shared" si="184"/>
        <v>-1.6914886612595437E-2</v>
      </c>
      <c r="AB112" s="227">
        <v>45406</v>
      </c>
      <c r="AC112" s="113">
        <f t="shared" ref="AC112:AM112" si="185">O112-O$393</f>
        <v>-0.17069764490942108</v>
      </c>
      <c r="AD112" s="113">
        <f t="shared" si="185"/>
        <v>-1.6026918891357676E-2</v>
      </c>
      <c r="AE112" s="113">
        <f t="shared" si="185"/>
        <v>-4.7463564942319958E-2</v>
      </c>
      <c r="AF112" s="113">
        <f t="shared" si="185"/>
        <v>-2.1229400501015364E-2</v>
      </c>
      <c r="AG112" s="113">
        <f t="shared" si="185"/>
        <v>-1.7342038109269785E-2</v>
      </c>
      <c r="AH112" s="113">
        <f t="shared" si="185"/>
        <v>-4.4506884188491559E-2</v>
      </c>
      <c r="AI112" s="113">
        <f t="shared" si="185"/>
        <v>3.1999373376550642E-2</v>
      </c>
      <c r="AJ112" s="113">
        <f t="shared" si="185"/>
        <v>7.7571419766354205E-2</v>
      </c>
      <c r="AK112" s="113">
        <f t="shared" si="185"/>
        <v>-0.12419266803033926</v>
      </c>
      <c r="AL112" s="113">
        <f t="shared" si="185"/>
        <v>-2.2267192815785437E-2</v>
      </c>
      <c r="AM112" s="113">
        <f t="shared" si="185"/>
        <v>-3.1605231216800436E-2</v>
      </c>
    </row>
    <row r="113" spans="1:39" ht="15.6">
      <c r="A113" s="227">
        <v>45407</v>
      </c>
      <c r="B113" s="5">
        <v>3247.8786379999997</v>
      </c>
      <c r="C113" s="5">
        <v>15715.810361999998</v>
      </c>
      <c r="D113" s="5">
        <v>36913.514431999996</v>
      </c>
      <c r="E113" s="5">
        <v>4449.52898</v>
      </c>
      <c r="F113" s="5">
        <v>10431.879066</v>
      </c>
      <c r="G113" s="5">
        <v>24562.140015999998</v>
      </c>
      <c r="H113" s="5">
        <v>4220.1145959999994</v>
      </c>
      <c r="I113" s="5">
        <v>15289.358623999999</v>
      </c>
      <c r="J113" s="5">
        <v>15430.892497999999</v>
      </c>
      <c r="K113" s="5">
        <v>16065.482285999999</v>
      </c>
      <c r="L113" s="39">
        <v>467008.13079999998</v>
      </c>
      <c r="N113" s="227">
        <v>45407</v>
      </c>
      <c r="O113" s="113">
        <f t="shared" ref="O113:Y113" si="186">B113/B96-1</f>
        <v>-0.16628463411179961</v>
      </c>
      <c r="P113" s="113">
        <f t="shared" si="186"/>
        <v>-1.8559231335992799E-3</v>
      </c>
      <c r="Q113" s="113">
        <f t="shared" si="186"/>
        <v>-5.6379910866563354E-2</v>
      </c>
      <c r="R113" s="113">
        <f t="shared" si="186"/>
        <v>-3.2091578362855699E-2</v>
      </c>
      <c r="S113" s="113">
        <f t="shared" si="186"/>
        <v>-6.2441020137279146E-2</v>
      </c>
      <c r="T113" s="113">
        <f t="shared" si="186"/>
        <v>-8.3890734818581336E-2</v>
      </c>
      <c r="U113" s="113">
        <f t="shared" si="186"/>
        <v>3.3797447442135864E-2</v>
      </c>
      <c r="V113" s="113">
        <f t="shared" si="186"/>
        <v>6.1367053278886807E-2</v>
      </c>
      <c r="W113" s="113">
        <f t="shared" si="186"/>
        <v>-0.11293864128081843</v>
      </c>
      <c r="X113" s="113">
        <f t="shared" si="186"/>
        <v>-2.8805281076584421E-2</v>
      </c>
      <c r="Y113" s="113">
        <f t="shared" si="186"/>
        <v>-3.2644525367184318E-2</v>
      </c>
      <c r="AB113" s="227">
        <v>45407</v>
      </c>
      <c r="AC113" s="113">
        <f t="shared" ref="AC113:AM113" si="187">O113-O$393</f>
        <v>-0.15923942446012296</v>
      </c>
      <c r="AD113" s="113">
        <f t="shared" si="187"/>
        <v>-1.3277820687781735E-2</v>
      </c>
      <c r="AE113" s="113">
        <f t="shared" si="187"/>
        <v>-7.186546284244355E-2</v>
      </c>
      <c r="AF113" s="113">
        <f t="shared" si="187"/>
        <v>-3.8769171807025285E-2</v>
      </c>
      <c r="AG113" s="113">
        <f t="shared" si="187"/>
        <v>-7.7302067615513795E-2</v>
      </c>
      <c r="AH113" s="113">
        <f t="shared" si="187"/>
        <v>-7.7866445854813046E-2</v>
      </c>
      <c r="AI113" s="113">
        <f t="shared" si="187"/>
        <v>3.607102667041194E-3</v>
      </c>
      <c r="AJ113" s="113">
        <f t="shared" si="187"/>
        <v>6.5893661056378311E-2</v>
      </c>
      <c r="AK113" s="113">
        <f t="shared" si="187"/>
        <v>-0.11999179076735958</v>
      </c>
      <c r="AL113" s="113">
        <f t="shared" si="187"/>
        <v>-5.2733580380813612E-2</v>
      </c>
      <c r="AM113" s="113">
        <f t="shared" si="187"/>
        <v>-4.7334869971389318E-2</v>
      </c>
    </row>
    <row r="114" spans="1:39" ht="15.6">
      <c r="A114" s="227">
        <v>45408</v>
      </c>
      <c r="B114" s="5">
        <v>2937.1490319999998</v>
      </c>
      <c r="C114" s="5">
        <v>15597.846020000001</v>
      </c>
      <c r="D114" s="5">
        <v>37434.830448000001</v>
      </c>
      <c r="E114" s="5">
        <v>4409.4088039999997</v>
      </c>
      <c r="F114" s="5">
        <v>10385.972722</v>
      </c>
      <c r="G114" s="5">
        <v>24492.211375999999</v>
      </c>
      <c r="H114" s="5">
        <v>4223.3033759999998</v>
      </c>
      <c r="I114" s="5">
        <v>15283.677945999998</v>
      </c>
      <c r="J114" s="5">
        <v>15406.212707999999</v>
      </c>
      <c r="K114" s="5">
        <v>16548.642068000001</v>
      </c>
      <c r="L114" s="39">
        <v>469866.4547</v>
      </c>
      <c r="N114" s="227">
        <v>45408</v>
      </c>
      <c r="O114" s="113">
        <f t="shared" ref="O114:Y114" si="188">B114/B97-1</f>
        <v>-0.27513344570860199</v>
      </c>
      <c r="P114" s="113">
        <f t="shared" si="188"/>
        <v>-2.7813398560131652E-2</v>
      </c>
      <c r="Q114" s="113">
        <f t="shared" si="188"/>
        <v>-4.0468918327350667E-2</v>
      </c>
      <c r="R114" s="113">
        <f t="shared" si="188"/>
        <v>-4.2979261294130877E-2</v>
      </c>
      <c r="S114" s="113">
        <f t="shared" si="188"/>
        <v>-7.2653104586581696E-2</v>
      </c>
      <c r="T114" s="113">
        <f t="shared" si="188"/>
        <v>-8.0979646499207747E-2</v>
      </c>
      <c r="U114" s="113">
        <f t="shared" si="188"/>
        <v>2.3112597538181401E-2</v>
      </c>
      <c r="V114" s="113">
        <f t="shared" si="188"/>
        <v>5.5938481430118925E-2</v>
      </c>
      <c r="W114" s="113">
        <f t="shared" si="188"/>
        <v>-0.13300538869864065</v>
      </c>
      <c r="X114" s="113">
        <f t="shared" si="188"/>
        <v>-5.94859539563386E-3</v>
      </c>
      <c r="Y114" s="113">
        <f t="shared" si="188"/>
        <v>-3.2950529927792571E-2</v>
      </c>
      <c r="AB114" s="227">
        <v>45408</v>
      </c>
      <c r="AC114" s="113">
        <f t="shared" ref="AC114:AM114" si="189">O114-O$393</f>
        <v>-0.26808823605692533</v>
      </c>
      <c r="AD114" s="113">
        <f t="shared" si="189"/>
        <v>-3.923529611431411E-2</v>
      </c>
      <c r="AE114" s="113">
        <f t="shared" si="189"/>
        <v>-5.5954470303230863E-2</v>
      </c>
      <c r="AF114" s="113">
        <f t="shared" si="189"/>
        <v>-4.9656854738300463E-2</v>
      </c>
      <c r="AG114" s="113">
        <f t="shared" si="189"/>
        <v>-8.7514152064816345E-2</v>
      </c>
      <c r="AH114" s="113">
        <f t="shared" si="189"/>
        <v>-7.4955357535439457E-2</v>
      </c>
      <c r="AI114" s="113">
        <f t="shared" si="189"/>
        <v>-7.0777472369132691E-3</v>
      </c>
      <c r="AJ114" s="113">
        <f t="shared" si="189"/>
        <v>6.0465089207610435E-2</v>
      </c>
      <c r="AK114" s="113">
        <f t="shared" si="189"/>
        <v>-0.1400585381851818</v>
      </c>
      <c r="AL114" s="113">
        <f t="shared" si="189"/>
        <v>-2.9876894699863051E-2</v>
      </c>
      <c r="AM114" s="113">
        <f t="shared" si="189"/>
        <v>-4.7640874531997571E-2</v>
      </c>
    </row>
    <row r="115" spans="1:39" ht="15.6">
      <c r="A115" s="227">
        <v>45415</v>
      </c>
      <c r="B115" s="5">
        <v>2844.4624199999998</v>
      </c>
      <c r="C115" s="5">
        <v>16880.825843999999</v>
      </c>
      <c r="D115" s="5">
        <v>37434.598308000001</v>
      </c>
      <c r="E115" s="5">
        <v>4337.5750559999997</v>
      </c>
      <c r="F115" s="5">
        <v>10462.834907999999</v>
      </c>
      <c r="G115" s="5">
        <v>23993.822969999997</v>
      </c>
      <c r="H115" s="5">
        <v>4129.5334679999996</v>
      </c>
      <c r="I115" s="5">
        <v>14751.621449999999</v>
      </c>
      <c r="J115" s="5">
        <v>16550.352702</v>
      </c>
      <c r="K115" s="5">
        <v>17141.338098</v>
      </c>
      <c r="L115" s="39">
        <v>472032.5551</v>
      </c>
      <c r="N115" s="227">
        <v>45415</v>
      </c>
      <c r="O115" s="113">
        <f t="shared" ref="O115:Y115" si="190">B115/B98-1</f>
        <v>-0.30449572278082515</v>
      </c>
      <c r="P115" s="113">
        <f t="shared" si="190"/>
        <v>6.3181028843221076E-2</v>
      </c>
      <c r="Q115" s="113">
        <f t="shared" si="190"/>
        <v>-3.9036209674818689E-2</v>
      </c>
      <c r="R115" s="113">
        <f t="shared" si="190"/>
        <v>-6.1387276816582181E-2</v>
      </c>
      <c r="S115" s="113">
        <f t="shared" si="190"/>
        <v>-7.6499981673932904E-2</v>
      </c>
      <c r="T115" s="113">
        <f t="shared" si="190"/>
        <v>-0.10562840337028545</v>
      </c>
      <c r="U115" s="113">
        <f t="shared" si="190"/>
        <v>-1.6553581981763488E-2</v>
      </c>
      <c r="V115" s="113">
        <f t="shared" si="190"/>
        <v>1.0008262735521356E-2</v>
      </c>
      <c r="W115" s="113">
        <f t="shared" si="190"/>
        <v>-7.3811357089520024E-2</v>
      </c>
      <c r="X115" s="113">
        <f t="shared" si="190"/>
        <v>2.632130066867111E-2</v>
      </c>
      <c r="Y115" s="113">
        <f t="shared" si="190"/>
        <v>-2.9758252176499189E-2</v>
      </c>
      <c r="AB115" s="227">
        <v>45415</v>
      </c>
      <c r="AC115" s="113">
        <f t="shared" ref="AC115:AM115" si="191">O115-O$393</f>
        <v>-0.2974505131291485</v>
      </c>
      <c r="AD115" s="113">
        <f t="shared" si="191"/>
        <v>5.1759131289038619E-2</v>
      </c>
      <c r="AE115" s="113">
        <f t="shared" si="191"/>
        <v>-5.4521761650698886E-2</v>
      </c>
      <c r="AF115" s="113">
        <f t="shared" si="191"/>
        <v>-6.8064870260751767E-2</v>
      </c>
      <c r="AG115" s="113">
        <f t="shared" si="191"/>
        <v>-9.1361029152167553E-2</v>
      </c>
      <c r="AH115" s="113">
        <f t="shared" si="191"/>
        <v>-9.9604114406517161E-2</v>
      </c>
      <c r="AI115" s="113">
        <f t="shared" si="191"/>
        <v>-4.6743926756858158E-2</v>
      </c>
      <c r="AJ115" s="113">
        <f t="shared" si="191"/>
        <v>1.4534870513012867E-2</v>
      </c>
      <c r="AK115" s="113">
        <f t="shared" si="191"/>
        <v>-8.0864506576061174E-2</v>
      </c>
      <c r="AL115" s="113">
        <f t="shared" si="191"/>
        <v>2.3930013644419199E-3</v>
      </c>
      <c r="AM115" s="113">
        <f t="shared" si="191"/>
        <v>-4.4448596780704189E-2</v>
      </c>
    </row>
    <row r="116" spans="1:39" ht="15.6">
      <c r="A116" s="227">
        <v>45419</v>
      </c>
      <c r="B116" s="5">
        <v>2801.4644319999998</v>
      </c>
      <c r="C116" s="5">
        <v>16655.38176</v>
      </c>
      <c r="D116" s="5">
        <v>37377.817815999995</v>
      </c>
      <c r="E116" s="5">
        <v>4317.2502720000002</v>
      </c>
      <c r="F116" s="5">
        <v>9623.4138359999997</v>
      </c>
      <c r="G116" s="5">
        <v>23692.828428000001</v>
      </c>
      <c r="H116" s="5">
        <v>4134.6254719999997</v>
      </c>
      <c r="I116" s="5">
        <v>14853.788107999999</v>
      </c>
      <c r="J116" s="5">
        <v>16135.814204</v>
      </c>
      <c r="K116" s="5">
        <v>17236.128623999997</v>
      </c>
      <c r="L116" s="39">
        <v>473701.33750000002</v>
      </c>
      <c r="N116" s="227">
        <v>45419</v>
      </c>
      <c r="O116" s="113">
        <f t="shared" ref="O116:Y116" si="192">B116/B99-1</f>
        <v>-0.30918171159773811</v>
      </c>
      <c r="P116" s="113">
        <f t="shared" si="192"/>
        <v>6.8853082798917553E-2</v>
      </c>
      <c r="Q116" s="113">
        <f t="shared" si="192"/>
        <v>-3.9014232648990066E-2</v>
      </c>
      <c r="R116" s="113">
        <f t="shared" si="192"/>
        <v>-5.2300087529468242E-2</v>
      </c>
      <c r="S116" s="113">
        <f t="shared" si="192"/>
        <v>-0.15101731063739887</v>
      </c>
      <c r="T116" s="113">
        <f t="shared" si="192"/>
        <v>-6.7464787570605034E-2</v>
      </c>
      <c r="U116" s="113">
        <f t="shared" si="192"/>
        <v>-2.0119605539724583E-3</v>
      </c>
      <c r="V116" s="113">
        <f t="shared" si="192"/>
        <v>7.2877990432245188E-3</v>
      </c>
      <c r="W116" s="113">
        <f t="shared" si="192"/>
        <v>-7.0221695678602813E-2</v>
      </c>
      <c r="X116" s="113">
        <f t="shared" si="192"/>
        <v>3.3580660203638146E-2</v>
      </c>
      <c r="Y116" s="113">
        <f t="shared" si="192"/>
        <v>-1.4049608749992948E-2</v>
      </c>
      <c r="AB116" s="227">
        <v>45419</v>
      </c>
      <c r="AC116" s="113">
        <f t="shared" ref="AC116:AM116" si="193">O116-O$393</f>
        <v>-0.30213650194606145</v>
      </c>
      <c r="AD116" s="113">
        <f t="shared" si="193"/>
        <v>5.7431185244735096E-2</v>
      </c>
      <c r="AE116" s="113">
        <f t="shared" si="193"/>
        <v>-5.4499784624870262E-2</v>
      </c>
      <c r="AF116" s="113">
        <f t="shared" si="193"/>
        <v>-5.8977680973637828E-2</v>
      </c>
      <c r="AG116" s="113">
        <f t="shared" si="193"/>
        <v>-0.16587835811563353</v>
      </c>
      <c r="AH116" s="113">
        <f t="shared" si="193"/>
        <v>-6.1440498606836737E-2</v>
      </c>
      <c r="AI116" s="113">
        <f t="shared" si="193"/>
        <v>-3.2202305329067128E-2</v>
      </c>
      <c r="AJ116" s="113">
        <f t="shared" si="193"/>
        <v>1.1814406820716029E-2</v>
      </c>
      <c r="AK116" s="113">
        <f t="shared" si="193"/>
        <v>-7.7274845165143963E-2</v>
      </c>
      <c r="AL116" s="113">
        <f t="shared" si="193"/>
        <v>9.6523608994089558E-3</v>
      </c>
      <c r="AM116" s="113">
        <f t="shared" si="193"/>
        <v>-2.8739953354197951E-2</v>
      </c>
    </row>
    <row r="117" spans="1:39" ht="15.6">
      <c r="A117" s="227">
        <v>45420</v>
      </c>
      <c r="B117" s="5">
        <v>2733.6929999999998</v>
      </c>
      <c r="C117" s="5">
        <v>16651.835294</v>
      </c>
      <c r="D117" s="5">
        <v>37409.677473999996</v>
      </c>
      <c r="E117" s="5">
        <v>4373.9087999999992</v>
      </c>
      <c r="F117" s="5">
        <v>9608.0196639999995</v>
      </c>
      <c r="G117" s="5">
        <v>23510.671030999998</v>
      </c>
      <c r="H117" s="5">
        <v>4105.0956549999992</v>
      </c>
      <c r="I117" s="5">
        <v>14811.148673999998</v>
      </c>
      <c r="J117" s="5">
        <v>16434.051084999999</v>
      </c>
      <c r="K117" s="5">
        <v>17131.142799999998</v>
      </c>
      <c r="L117" s="39">
        <v>472716.5722</v>
      </c>
      <c r="N117" s="227">
        <v>45420</v>
      </c>
      <c r="O117" s="113">
        <f t="shared" ref="O117:Y117" si="194">B117/B100-1</f>
        <v>-0.26741074011063437</v>
      </c>
      <c r="P117" s="113">
        <f t="shared" si="194"/>
        <v>6.0833611029281309E-2</v>
      </c>
      <c r="Q117" s="113">
        <f t="shared" si="194"/>
        <v>-3.836859995494124E-2</v>
      </c>
      <c r="R117" s="113">
        <f t="shared" si="194"/>
        <v>-3.0108334793989E-2</v>
      </c>
      <c r="S117" s="113">
        <f t="shared" si="194"/>
        <v>-0.12723173297330337</v>
      </c>
      <c r="T117" s="113">
        <f t="shared" si="194"/>
        <v>-8.7580731217907659E-2</v>
      </c>
      <c r="U117" s="113">
        <f t="shared" si="194"/>
        <v>-1.777220533334678E-2</v>
      </c>
      <c r="V117" s="113">
        <f t="shared" si="194"/>
        <v>-2.2652078998385283E-3</v>
      </c>
      <c r="W117" s="113">
        <f t="shared" si="194"/>
        <v>-3.9494675726651218E-2</v>
      </c>
      <c r="X117" s="113">
        <f t="shared" si="194"/>
        <v>1.5024956974501569E-2</v>
      </c>
      <c r="Y117" s="113">
        <f t="shared" si="194"/>
        <v>-1.9657235623463554E-2</v>
      </c>
      <c r="AB117" s="227">
        <v>45420</v>
      </c>
      <c r="AC117" s="113">
        <f t="shared" ref="AC117:AM117" si="195">O117-O$393</f>
        <v>-0.26036553045895772</v>
      </c>
      <c r="AD117" s="113">
        <f t="shared" si="195"/>
        <v>4.9411713475098852E-2</v>
      </c>
      <c r="AE117" s="113">
        <f t="shared" si="195"/>
        <v>-5.3854151930821437E-2</v>
      </c>
      <c r="AF117" s="113">
        <f t="shared" si="195"/>
        <v>-3.6785928238158586E-2</v>
      </c>
      <c r="AG117" s="113">
        <f t="shared" si="195"/>
        <v>-0.14209278045153803</v>
      </c>
      <c r="AH117" s="113">
        <f t="shared" si="195"/>
        <v>-8.1556442254139369E-2</v>
      </c>
      <c r="AI117" s="113">
        <f t="shared" si="195"/>
        <v>-4.796255010844145E-2</v>
      </c>
      <c r="AJ117" s="113">
        <f t="shared" si="195"/>
        <v>2.2613998776529823E-3</v>
      </c>
      <c r="AK117" s="113">
        <f t="shared" si="195"/>
        <v>-4.6547825213192368E-2</v>
      </c>
      <c r="AL117" s="113">
        <f t="shared" si="195"/>
        <v>-8.9033423297276218E-3</v>
      </c>
      <c r="AM117" s="113">
        <f t="shared" si="195"/>
        <v>-3.4347580227668553E-2</v>
      </c>
    </row>
    <row r="118" spans="1:39" ht="15.6">
      <c r="A118" s="227">
        <v>45421</v>
      </c>
      <c r="B118" s="5">
        <v>2762.981151</v>
      </c>
      <c r="C118" s="5">
        <v>16947.937222999997</v>
      </c>
      <c r="D118" s="5">
        <v>37860.830448000001</v>
      </c>
      <c r="E118" s="5">
        <v>4388.2641809999996</v>
      </c>
      <c r="F118" s="5">
        <v>9714.9686199999996</v>
      </c>
      <c r="G118" s="5">
        <v>24063.371233999998</v>
      </c>
      <c r="H118" s="5">
        <v>4165.1321039999993</v>
      </c>
      <c r="I118" s="5">
        <v>15192.264254999998</v>
      </c>
      <c r="J118" s="5">
        <v>16643.081875</v>
      </c>
      <c r="K118" s="5">
        <v>17400.62905</v>
      </c>
      <c r="L118" s="39">
        <v>478777.1605</v>
      </c>
      <c r="N118" s="227">
        <v>45421</v>
      </c>
      <c r="O118" s="113">
        <f t="shared" ref="O118:Y118" si="196">B118/B101-1</f>
        <v>-0.24727186250694677</v>
      </c>
      <c r="P118" s="113">
        <f t="shared" si="196"/>
        <v>8.6605112741524604E-2</v>
      </c>
      <c r="Q118" s="113">
        <f t="shared" si="196"/>
        <v>-1.9342525030153435E-2</v>
      </c>
      <c r="R118" s="113">
        <f t="shared" si="196"/>
        <v>-1.27294064213469E-2</v>
      </c>
      <c r="S118" s="113">
        <f t="shared" si="196"/>
        <v>-0.10195026390780271</v>
      </c>
      <c r="T118" s="113">
        <f t="shared" si="196"/>
        <v>-5.4638530078392145E-2</v>
      </c>
      <c r="U118" s="113">
        <f t="shared" si="196"/>
        <v>3.2107524056258052E-2</v>
      </c>
      <c r="V118" s="113">
        <f t="shared" si="196"/>
        <v>2.332232438184545E-2</v>
      </c>
      <c r="W118" s="113">
        <f t="shared" si="196"/>
        <v>-1.7180483646615841E-2</v>
      </c>
      <c r="X118" s="113">
        <f t="shared" si="196"/>
        <v>4.6336166877609886E-2</v>
      </c>
      <c r="Y118" s="113">
        <f t="shared" si="196"/>
        <v>6.7933327758289419E-3</v>
      </c>
      <c r="AB118" s="227">
        <v>45421</v>
      </c>
      <c r="AC118" s="113">
        <f t="shared" ref="AC118:AM118" si="197">O118-O$393</f>
        <v>-0.24022665285527012</v>
      </c>
      <c r="AD118" s="113">
        <f t="shared" si="197"/>
        <v>7.5183215187342153E-2</v>
      </c>
      <c r="AE118" s="113">
        <f t="shared" si="197"/>
        <v>-3.4828077006033631E-2</v>
      </c>
      <c r="AF118" s="113">
        <f t="shared" si="197"/>
        <v>-1.9406999865516486E-2</v>
      </c>
      <c r="AG118" s="113">
        <f t="shared" si="197"/>
        <v>-0.11681131138603736</v>
      </c>
      <c r="AH118" s="113">
        <f t="shared" si="197"/>
        <v>-4.8614241114623848E-2</v>
      </c>
      <c r="AI118" s="113">
        <f t="shared" si="197"/>
        <v>1.9171792811633823E-3</v>
      </c>
      <c r="AJ118" s="113">
        <f t="shared" si="197"/>
        <v>2.784893215933696E-2</v>
      </c>
      <c r="AK118" s="113">
        <f t="shared" si="197"/>
        <v>-2.423363313315699E-2</v>
      </c>
      <c r="AL118" s="113">
        <f t="shared" si="197"/>
        <v>2.2407867573380695E-2</v>
      </c>
      <c r="AM118" s="113">
        <f t="shared" si="197"/>
        <v>-7.8970118283760611E-3</v>
      </c>
    </row>
    <row r="119" spans="1:39" ht="15.6">
      <c r="A119" s="227">
        <v>45426</v>
      </c>
      <c r="B119" s="5">
        <v>2845.2046500000001</v>
      </c>
      <c r="C119" s="5">
        <v>17174.77319</v>
      </c>
      <c r="D119" s="5">
        <v>38170.642479999995</v>
      </c>
      <c r="E119" s="5">
        <v>4485.4353499999997</v>
      </c>
      <c r="F119" s="5">
        <v>9653.5365499999989</v>
      </c>
      <c r="G119" s="5">
        <v>23736.61232</v>
      </c>
      <c r="H119" s="5">
        <v>4126.2339899999997</v>
      </c>
      <c r="I119" s="5">
        <v>14992.075130000001</v>
      </c>
      <c r="J119" s="5">
        <v>16563.58108</v>
      </c>
      <c r="K119" s="5">
        <v>17141.785309999999</v>
      </c>
      <c r="L119" s="39">
        <v>480769.02840000001</v>
      </c>
      <c r="N119" s="227">
        <v>45426</v>
      </c>
      <c r="O119" s="113">
        <f t="shared" ref="O119:Y119" si="198">B119/B102-1</f>
        <v>-0.20372817720262626</v>
      </c>
      <c r="P119" s="113">
        <f t="shared" si="198"/>
        <v>9.7204016987494146E-2</v>
      </c>
      <c r="Q119" s="113">
        <f t="shared" si="198"/>
        <v>-2.8191928062995641E-2</v>
      </c>
      <c r="R119" s="113">
        <f t="shared" si="198"/>
        <v>8.9006081404630066E-4</v>
      </c>
      <c r="S119" s="113">
        <f t="shared" si="198"/>
        <v>-0.11655580989024528</v>
      </c>
      <c r="T119" s="113">
        <f t="shared" si="198"/>
        <v>-5.9842406110263147E-2</v>
      </c>
      <c r="U119" s="113">
        <f t="shared" si="198"/>
        <v>1.0666620203132249E-2</v>
      </c>
      <c r="V119" s="113">
        <f t="shared" si="198"/>
        <v>5.0586435639918825E-3</v>
      </c>
      <c r="W119" s="113">
        <f t="shared" si="198"/>
        <v>-2.018961666461605E-2</v>
      </c>
      <c r="X119" s="113">
        <f t="shared" si="198"/>
        <v>3.4391374859823465E-3</v>
      </c>
      <c r="Y119" s="113">
        <f t="shared" si="198"/>
        <v>7.874031430803452E-4</v>
      </c>
      <c r="AB119" s="227">
        <v>45426</v>
      </c>
      <c r="AC119" s="113">
        <f t="shared" ref="AC119:AM119" si="199">O119-O$393</f>
        <v>-0.19668296755094961</v>
      </c>
      <c r="AD119" s="113">
        <f t="shared" si="199"/>
        <v>8.5782119433311696E-2</v>
      </c>
      <c r="AE119" s="113">
        <f t="shared" si="199"/>
        <v>-4.3677480038875838E-2</v>
      </c>
      <c r="AF119" s="113">
        <f t="shared" si="199"/>
        <v>-5.787532630123284E-3</v>
      </c>
      <c r="AG119" s="113">
        <f t="shared" si="199"/>
        <v>-0.13141685736847994</v>
      </c>
      <c r="AH119" s="113">
        <f t="shared" si="199"/>
        <v>-5.381811714649485E-2</v>
      </c>
      <c r="AI119" s="113">
        <f t="shared" si="199"/>
        <v>-1.9523724571962421E-2</v>
      </c>
      <c r="AJ119" s="113">
        <f t="shared" si="199"/>
        <v>9.5852513414833931E-3</v>
      </c>
      <c r="AK119" s="113">
        <f t="shared" si="199"/>
        <v>-2.7242766151157199E-2</v>
      </c>
      <c r="AL119" s="113">
        <f t="shared" si="199"/>
        <v>-2.0489161818246844E-2</v>
      </c>
      <c r="AM119" s="113">
        <f t="shared" si="199"/>
        <v>-1.3902941461124658E-2</v>
      </c>
    </row>
    <row r="120" spans="1:39" ht="15.6">
      <c r="A120" s="227">
        <v>45427</v>
      </c>
      <c r="B120" s="5">
        <v>2856.7990569999997</v>
      </c>
      <c r="C120" s="5">
        <v>17332.648452000001</v>
      </c>
      <c r="D120" s="5">
        <v>38652.208028000001</v>
      </c>
      <c r="E120" s="5">
        <v>4537.8064970000005</v>
      </c>
      <c r="F120" s="5">
        <v>9388.9747069999994</v>
      </c>
      <c r="G120" s="5">
        <v>23691.241812</v>
      </c>
      <c r="H120" s="5">
        <v>4155.925459</v>
      </c>
      <c r="I120" s="5">
        <v>14896.101255000001</v>
      </c>
      <c r="J120" s="5">
        <v>16169.647109000001</v>
      </c>
      <c r="K120" s="5">
        <v>16991.879009</v>
      </c>
      <c r="L120" s="39">
        <v>484947.80670000002</v>
      </c>
      <c r="N120" s="227">
        <v>45427</v>
      </c>
      <c r="O120" s="113">
        <f t="shared" ref="O120:Y120" si="200">B120/B103-1</f>
        <v>-0.19495713152355298</v>
      </c>
      <c r="P120" s="113">
        <f t="shared" si="200"/>
        <v>0.10341275847321163</v>
      </c>
      <c r="Q120" s="113">
        <f t="shared" si="200"/>
        <v>-2.0605899370658931E-2</v>
      </c>
      <c r="R120" s="113">
        <f t="shared" si="200"/>
        <v>-1.9907083056660557E-2</v>
      </c>
      <c r="S120" s="113">
        <f t="shared" si="200"/>
        <v>-0.14034395336693728</v>
      </c>
      <c r="T120" s="113">
        <f t="shared" si="200"/>
        <v>-7.4076600461948638E-2</v>
      </c>
      <c r="U120" s="113">
        <f t="shared" si="200"/>
        <v>3.5684135259368421E-3</v>
      </c>
      <c r="V120" s="113">
        <f t="shared" si="200"/>
        <v>-6.8022346397769162E-3</v>
      </c>
      <c r="W120" s="113">
        <f t="shared" si="200"/>
        <v>-1.9458480434851766E-2</v>
      </c>
      <c r="X120" s="113">
        <f t="shared" si="200"/>
        <v>-1.1497431393097779E-2</v>
      </c>
      <c r="Y120" s="113">
        <f t="shared" si="200"/>
        <v>5.4093298352964059E-3</v>
      </c>
      <c r="AB120" s="227">
        <v>45427</v>
      </c>
      <c r="AC120" s="113">
        <f t="shared" ref="AC120:AM120" si="201">O120-O$393</f>
        <v>-0.18791192187187633</v>
      </c>
      <c r="AD120" s="113">
        <f t="shared" si="201"/>
        <v>9.199086091902918E-2</v>
      </c>
      <c r="AE120" s="113">
        <f t="shared" si="201"/>
        <v>-3.6091451346539127E-2</v>
      </c>
      <c r="AF120" s="113">
        <f t="shared" si="201"/>
        <v>-2.6584676500830143E-2</v>
      </c>
      <c r="AG120" s="113">
        <f t="shared" si="201"/>
        <v>-0.15520500084517194</v>
      </c>
      <c r="AH120" s="113">
        <f t="shared" si="201"/>
        <v>-6.8052311498180348E-2</v>
      </c>
      <c r="AI120" s="113">
        <f t="shared" si="201"/>
        <v>-2.6621931249157828E-2</v>
      </c>
      <c r="AJ120" s="113">
        <f t="shared" si="201"/>
        <v>-2.2756268622854056E-3</v>
      </c>
      <c r="AK120" s="113">
        <f t="shared" si="201"/>
        <v>-2.6511629921392915E-2</v>
      </c>
      <c r="AL120" s="113">
        <f t="shared" si="201"/>
        <v>-3.5425730697326969E-2</v>
      </c>
      <c r="AM120" s="113">
        <f t="shared" si="201"/>
        <v>-9.2810147689085971E-3</v>
      </c>
    </row>
    <row r="121" spans="1:39" ht="15.6">
      <c r="A121" s="227">
        <v>45428</v>
      </c>
      <c r="B121" s="5">
        <v>2922.9713190000002</v>
      </c>
      <c r="C121" s="5">
        <v>17324.285832000001</v>
      </c>
      <c r="D121" s="5">
        <v>38418.410727000002</v>
      </c>
      <c r="E121" s="5">
        <v>4411.3778820000007</v>
      </c>
      <c r="F121" s="5">
        <v>9433.2671010000013</v>
      </c>
      <c r="G121" s="5">
        <v>23615.564093999998</v>
      </c>
      <c r="H121" s="5">
        <v>4185.9723509999994</v>
      </c>
      <c r="I121" s="5">
        <v>14700.638457000001</v>
      </c>
      <c r="J121" s="5">
        <v>16696.435608</v>
      </c>
      <c r="K121" s="5">
        <v>16757.577999000001</v>
      </c>
      <c r="L121" s="39">
        <v>483399.04379999998</v>
      </c>
      <c r="N121" s="227">
        <v>45428</v>
      </c>
      <c r="O121" s="113">
        <f t="shared" ref="O121:Y121" si="202">B121/B104-1</f>
        <v>-0.15280180640542373</v>
      </c>
      <c r="P121" s="113">
        <f t="shared" si="202"/>
        <v>0.11331627401667244</v>
      </c>
      <c r="Q121" s="113">
        <f t="shared" si="202"/>
        <v>-2.1331579885116025E-2</v>
      </c>
      <c r="R121" s="113">
        <f t="shared" si="202"/>
        <v>-3.3450048553559264E-2</v>
      </c>
      <c r="S121" s="113">
        <f t="shared" si="202"/>
        <v>-0.13208941641913796</v>
      </c>
      <c r="T121" s="113">
        <f t="shared" si="202"/>
        <v>-5.798962685987219E-2</v>
      </c>
      <c r="U121" s="113">
        <f t="shared" si="202"/>
        <v>2.7163810792720344E-2</v>
      </c>
      <c r="V121" s="113">
        <f t="shared" si="202"/>
        <v>-2.5611528046272869E-2</v>
      </c>
      <c r="W121" s="113">
        <f t="shared" si="202"/>
        <v>3.088048874940208E-2</v>
      </c>
      <c r="X121" s="113">
        <f t="shared" si="202"/>
        <v>-2.8330716845347936E-2</v>
      </c>
      <c r="Y121" s="113">
        <f t="shared" si="202"/>
        <v>9.9633862351391489E-3</v>
      </c>
      <c r="AB121" s="227">
        <v>45428</v>
      </c>
      <c r="AC121" s="113">
        <f t="shared" ref="AC121:AM121" si="203">O121-O$393</f>
        <v>-0.14575659675374708</v>
      </c>
      <c r="AD121" s="113">
        <f t="shared" si="203"/>
        <v>0.10189437646248999</v>
      </c>
      <c r="AE121" s="113">
        <f t="shared" si="203"/>
        <v>-3.6817131860996222E-2</v>
      </c>
      <c r="AF121" s="113">
        <f t="shared" si="203"/>
        <v>-4.012764199772885E-2</v>
      </c>
      <c r="AG121" s="113">
        <f t="shared" si="203"/>
        <v>-0.14695046389737262</v>
      </c>
      <c r="AH121" s="113">
        <f t="shared" si="203"/>
        <v>-5.1965337896103893E-2</v>
      </c>
      <c r="AI121" s="113">
        <f t="shared" si="203"/>
        <v>-3.0265339823743256E-3</v>
      </c>
      <c r="AJ121" s="113">
        <f t="shared" si="203"/>
        <v>-2.1084920268781358E-2</v>
      </c>
      <c r="AK121" s="113">
        <f t="shared" si="203"/>
        <v>2.382733926286093E-2</v>
      </c>
      <c r="AL121" s="113">
        <f t="shared" si="203"/>
        <v>-5.2259016149577127E-2</v>
      </c>
      <c r="AM121" s="113">
        <f t="shared" si="203"/>
        <v>-4.7269583690658541E-3</v>
      </c>
    </row>
    <row r="122" spans="1:39" ht="15.6">
      <c r="A122" s="227">
        <v>45429</v>
      </c>
      <c r="B122" s="5">
        <v>2894.1077369999998</v>
      </c>
      <c r="C122" s="5">
        <v>17263.720893000002</v>
      </c>
      <c r="D122" s="5">
        <v>38207.132018999997</v>
      </c>
      <c r="E122" s="5">
        <v>4379.804263</v>
      </c>
      <c r="F122" s="5">
        <v>9387.892675000001</v>
      </c>
      <c r="G122" s="5">
        <v>23390.173275000001</v>
      </c>
      <c r="H122" s="5">
        <v>4160.6776639999998</v>
      </c>
      <c r="I122" s="5">
        <v>14790.590812999999</v>
      </c>
      <c r="J122" s="5">
        <v>16816.375305000001</v>
      </c>
      <c r="K122" s="5">
        <v>16793.644329999999</v>
      </c>
      <c r="L122" s="39">
        <v>482193.99119999999</v>
      </c>
      <c r="N122" s="227">
        <v>45429</v>
      </c>
      <c r="O122" s="113">
        <f t="shared" ref="O122:Y122" si="204">B122/B105-1</f>
        <v>-0.17496512092485461</v>
      </c>
      <c r="P122" s="113">
        <f t="shared" si="204"/>
        <v>5.8007958541502758E-2</v>
      </c>
      <c r="Q122" s="113">
        <f t="shared" si="204"/>
        <v>-4.2224908198196465E-2</v>
      </c>
      <c r="R122" s="113">
        <f t="shared" si="204"/>
        <v>-5.1410731434312407E-2</v>
      </c>
      <c r="S122" s="113">
        <f t="shared" si="204"/>
        <v>-0.14035793999962587</v>
      </c>
      <c r="T122" s="113">
        <f t="shared" si="204"/>
        <v>-7.8131315307950366E-2</v>
      </c>
      <c r="U122" s="113">
        <f t="shared" si="204"/>
        <v>1.8088095159383144E-2</v>
      </c>
      <c r="V122" s="113">
        <f t="shared" si="204"/>
        <v>-1.9929465607872676E-2</v>
      </c>
      <c r="W122" s="113">
        <f t="shared" si="204"/>
        <v>4.0579644620141631E-2</v>
      </c>
      <c r="X122" s="113">
        <f t="shared" si="204"/>
        <v>-4.7071968191953029E-2</v>
      </c>
      <c r="Y122" s="113">
        <f t="shared" si="204"/>
        <v>-5.0785414507521498E-3</v>
      </c>
      <c r="AB122" s="227">
        <v>45429</v>
      </c>
      <c r="AC122" s="113">
        <f t="shared" ref="AC122:AM122" si="205">O122-O$393</f>
        <v>-0.16791991127317796</v>
      </c>
      <c r="AD122" s="113">
        <f t="shared" si="205"/>
        <v>4.65860609873203E-2</v>
      </c>
      <c r="AE122" s="113">
        <f t="shared" si="205"/>
        <v>-5.7710460174076661E-2</v>
      </c>
      <c r="AF122" s="113">
        <f t="shared" si="205"/>
        <v>-5.8088324878481992E-2</v>
      </c>
      <c r="AG122" s="113">
        <f t="shared" si="205"/>
        <v>-0.15521898747786053</v>
      </c>
      <c r="AH122" s="113">
        <f t="shared" si="205"/>
        <v>-7.2107026344182076E-2</v>
      </c>
      <c r="AI122" s="113">
        <f t="shared" si="205"/>
        <v>-1.2102249615711526E-2</v>
      </c>
      <c r="AJ122" s="113">
        <f t="shared" si="205"/>
        <v>-1.5402857830381166E-2</v>
      </c>
      <c r="AK122" s="113">
        <f t="shared" si="205"/>
        <v>3.3526495133600481E-2</v>
      </c>
      <c r="AL122" s="113">
        <f t="shared" si="205"/>
        <v>-7.1000267496182212E-2</v>
      </c>
      <c r="AM122" s="113">
        <f t="shared" si="205"/>
        <v>-1.9768886054957153E-2</v>
      </c>
    </row>
    <row r="123" spans="1:39" ht="15.6">
      <c r="A123" s="227">
        <v>45433</v>
      </c>
      <c r="B123" s="5">
        <v>2877.348438</v>
      </c>
      <c r="C123" s="5">
        <v>17437.239194999998</v>
      </c>
      <c r="D123" s="5">
        <v>38894.063448000001</v>
      </c>
      <c r="E123" s="5">
        <v>4255.284678</v>
      </c>
      <c r="F123" s="5">
        <v>9338.2376370000002</v>
      </c>
      <c r="G123" s="5">
        <v>22874.648121000002</v>
      </c>
      <c r="H123" s="5">
        <v>4072.1642040000002</v>
      </c>
      <c r="I123" s="5">
        <v>14501.872389</v>
      </c>
      <c r="J123" s="5">
        <v>16750.990686000001</v>
      </c>
      <c r="K123" s="5">
        <v>16603.225155</v>
      </c>
      <c r="L123" s="39">
        <v>482405.50569999998</v>
      </c>
      <c r="N123" s="227">
        <v>45433</v>
      </c>
      <c r="O123" s="113">
        <f t="shared" ref="O123:Y123" si="206">B123/B106-1</f>
        <v>-0.13976822076476092</v>
      </c>
      <c r="P123" s="113">
        <f t="shared" si="206"/>
        <v>5.385188525436102E-2</v>
      </c>
      <c r="Q123" s="113">
        <f t="shared" si="206"/>
        <v>-1.634372537439599E-2</v>
      </c>
      <c r="R123" s="113">
        <f t="shared" si="206"/>
        <v>-6.3633195009440979E-2</v>
      </c>
      <c r="S123" s="113">
        <f t="shared" si="206"/>
        <v>-0.12604001301268419</v>
      </c>
      <c r="T123" s="113">
        <f t="shared" si="206"/>
        <v>-8.8590768716116819E-2</v>
      </c>
      <c r="U123" s="113">
        <f t="shared" si="206"/>
        <v>8.6004579226024447E-3</v>
      </c>
      <c r="V123" s="113">
        <f t="shared" si="206"/>
        <v>-2.6567596834750073E-2</v>
      </c>
      <c r="W123" s="113">
        <f t="shared" si="206"/>
        <v>5.4173941898418621E-2</v>
      </c>
      <c r="X123" s="113">
        <f t="shared" si="206"/>
        <v>-4.8200102503061837E-2</v>
      </c>
      <c r="Y123" s="113">
        <f t="shared" si="206"/>
        <v>4.6683428989005016E-3</v>
      </c>
      <c r="AB123" s="227">
        <v>45433</v>
      </c>
      <c r="AC123" s="113">
        <f t="shared" ref="AC123:AM123" si="207">O123-O$393</f>
        <v>-0.13272301111308427</v>
      </c>
      <c r="AD123" s="113">
        <f t="shared" si="207"/>
        <v>4.2429987700178563E-2</v>
      </c>
      <c r="AE123" s="113">
        <f t="shared" si="207"/>
        <v>-3.1829277350276186E-2</v>
      </c>
      <c r="AF123" s="113">
        <f t="shared" si="207"/>
        <v>-7.0310788453610565E-2</v>
      </c>
      <c r="AG123" s="113">
        <f t="shared" si="207"/>
        <v>-0.14090106049091886</v>
      </c>
      <c r="AH123" s="113">
        <f t="shared" si="207"/>
        <v>-8.2566479752348529E-2</v>
      </c>
      <c r="AI123" s="113">
        <f t="shared" si="207"/>
        <v>-2.1589886852492225E-2</v>
      </c>
      <c r="AJ123" s="113">
        <f t="shared" si="207"/>
        <v>-2.2040989057258563E-2</v>
      </c>
      <c r="AK123" s="113">
        <f t="shared" si="207"/>
        <v>4.7120792411877471E-2</v>
      </c>
      <c r="AL123" s="113">
        <f t="shared" si="207"/>
        <v>-7.212840180729102E-2</v>
      </c>
      <c r="AM123" s="113">
        <f t="shared" si="207"/>
        <v>-1.0022001705304501E-2</v>
      </c>
    </row>
    <row r="124" spans="1:39" ht="15.6">
      <c r="A124" s="227">
        <v>45434</v>
      </c>
      <c r="B124" s="5">
        <v>2840.6256439999997</v>
      </c>
      <c r="C124" s="5">
        <v>17258.925380000001</v>
      </c>
      <c r="D124" s="5">
        <v>38922.538263999995</v>
      </c>
      <c r="E124" s="5">
        <v>4288.0609260000001</v>
      </c>
      <c r="F124" s="5">
        <v>9313.8527639999993</v>
      </c>
      <c r="G124" s="5">
        <v>22789.194973999998</v>
      </c>
      <c r="H124" s="5">
        <v>3975.2485539999998</v>
      </c>
      <c r="I124" s="5">
        <v>14245.620073999999</v>
      </c>
      <c r="J124" s="5">
        <v>16841.239495999998</v>
      </c>
      <c r="K124" s="5">
        <v>16556.453665999998</v>
      </c>
      <c r="L124" s="39">
        <v>479797.22149999999</v>
      </c>
      <c r="N124" s="227">
        <v>45434</v>
      </c>
      <c r="O124" s="113">
        <f t="shared" ref="O124:Y124" si="208">B124/B107-1</f>
        <v>-0.16293162809171935</v>
      </c>
      <c r="P124" s="113">
        <f t="shared" si="208"/>
        <v>8.8745446412562323E-2</v>
      </c>
      <c r="Q124" s="113">
        <f t="shared" si="208"/>
        <v>3.1538312566112836E-3</v>
      </c>
      <c r="R124" s="113">
        <f t="shared" si="208"/>
        <v>-4.3865768606327626E-2</v>
      </c>
      <c r="S124" s="113">
        <f t="shared" si="208"/>
        <v>-0.12611026335836195</v>
      </c>
      <c r="T124" s="113">
        <f t="shared" si="208"/>
        <v>-8.0913935641346191E-2</v>
      </c>
      <c r="U124" s="113">
        <f t="shared" si="208"/>
        <v>-4.323708055922082E-3</v>
      </c>
      <c r="V124" s="113">
        <f t="shared" si="208"/>
        <v>-2.6014067706909061E-2</v>
      </c>
      <c r="W124" s="113">
        <f t="shared" si="208"/>
        <v>5.510834336465309E-2</v>
      </c>
      <c r="X124" s="113">
        <f t="shared" si="208"/>
        <v>-3.4989144950027251E-2</v>
      </c>
      <c r="Y124" s="113">
        <f t="shared" si="208"/>
        <v>1.4892020968249042E-2</v>
      </c>
      <c r="AB124" s="227">
        <v>45434</v>
      </c>
      <c r="AC124" s="113">
        <f t="shared" ref="AC124:AM124" si="209">O124-O$393</f>
        <v>-0.1558864184400427</v>
      </c>
      <c r="AD124" s="113">
        <f t="shared" si="209"/>
        <v>7.7323548858379873E-2</v>
      </c>
      <c r="AE124" s="113">
        <f t="shared" si="209"/>
        <v>-1.2331720719268913E-2</v>
      </c>
      <c r="AF124" s="113">
        <f t="shared" si="209"/>
        <v>-5.0543362050497212E-2</v>
      </c>
      <c r="AG124" s="113">
        <f t="shared" si="209"/>
        <v>-0.14097131083659661</v>
      </c>
      <c r="AH124" s="113">
        <f t="shared" si="209"/>
        <v>-7.4889646677577901E-2</v>
      </c>
      <c r="AI124" s="113">
        <f t="shared" si="209"/>
        <v>-3.4514052831016752E-2</v>
      </c>
      <c r="AJ124" s="113">
        <f t="shared" si="209"/>
        <v>-2.148745992941755E-2</v>
      </c>
      <c r="AK124" s="113">
        <f t="shared" si="209"/>
        <v>4.805519387811194E-2</v>
      </c>
      <c r="AL124" s="113">
        <f t="shared" si="209"/>
        <v>-5.8917444254256442E-2</v>
      </c>
      <c r="AM124" s="113">
        <f t="shared" si="209"/>
        <v>2.016763640440393E-4</v>
      </c>
    </row>
    <row r="125" spans="1:39" ht="15.6">
      <c r="A125" s="227">
        <v>45435</v>
      </c>
      <c r="B125" s="5">
        <v>2712.876096</v>
      </c>
      <c r="C125" s="5">
        <v>16854.464255999999</v>
      </c>
      <c r="D125" s="5">
        <v>38510.5749</v>
      </c>
      <c r="E125" s="5">
        <v>4202.79342</v>
      </c>
      <c r="F125" s="5">
        <v>9078.394542</v>
      </c>
      <c r="G125" s="5">
        <v>22483.141023</v>
      </c>
      <c r="H125" s="5">
        <v>3943.9518509999998</v>
      </c>
      <c r="I125" s="5">
        <v>14154.214577999999</v>
      </c>
      <c r="J125" s="5">
        <v>15531.396027000001</v>
      </c>
      <c r="K125" s="5">
        <v>16328.664135000001</v>
      </c>
      <c r="L125" s="39">
        <v>475099.64140000002</v>
      </c>
      <c r="N125" s="227">
        <v>45435</v>
      </c>
      <c r="O125" s="113">
        <f t="shared" ref="O125:Y125" si="210">B125/B108-1</f>
        <v>-0.19177072066565382</v>
      </c>
      <c r="P125" s="113">
        <f t="shared" si="210"/>
        <v>6.6436833903450454E-2</v>
      </c>
      <c r="Q125" s="113">
        <f t="shared" si="210"/>
        <v>-6.0124541304025225E-3</v>
      </c>
      <c r="R125" s="113">
        <f t="shared" si="210"/>
        <v>-6.517465318273441E-2</v>
      </c>
      <c r="S125" s="113">
        <f t="shared" si="210"/>
        <v>-0.1455419694467619</v>
      </c>
      <c r="T125" s="113">
        <f t="shared" si="210"/>
        <v>-9.1520512275820254E-2</v>
      </c>
      <c r="U125" s="113">
        <f t="shared" si="210"/>
        <v>-1.2627378468861417E-2</v>
      </c>
      <c r="V125" s="113">
        <f t="shared" si="210"/>
        <v>-3.7992422898959988E-2</v>
      </c>
      <c r="W125" s="113">
        <f t="shared" si="210"/>
        <v>-3.0037625133301771E-2</v>
      </c>
      <c r="X125" s="113">
        <f t="shared" si="210"/>
        <v>-4.2518856505136093E-2</v>
      </c>
      <c r="Y125" s="113">
        <f t="shared" si="210"/>
        <v>5.5861897992599552E-3</v>
      </c>
      <c r="AB125" s="227">
        <v>45435</v>
      </c>
      <c r="AC125" s="113">
        <f t="shared" ref="AC125:AM125" si="211">O125-O$393</f>
        <v>-0.18472551101397716</v>
      </c>
      <c r="AD125" s="113">
        <f t="shared" si="211"/>
        <v>5.5014936349267997E-2</v>
      </c>
      <c r="AE125" s="113">
        <f t="shared" si="211"/>
        <v>-2.1498006106282719E-2</v>
      </c>
      <c r="AF125" s="113">
        <f t="shared" si="211"/>
        <v>-7.1852246626903996E-2</v>
      </c>
      <c r="AG125" s="113">
        <f t="shared" si="211"/>
        <v>-0.16040301692499656</v>
      </c>
      <c r="AH125" s="113">
        <f t="shared" si="211"/>
        <v>-8.5496223312051964E-2</v>
      </c>
      <c r="AI125" s="113">
        <f t="shared" si="211"/>
        <v>-4.2817723243956086E-2</v>
      </c>
      <c r="AJ125" s="113">
        <f t="shared" si="211"/>
        <v>-3.3465815121468477E-2</v>
      </c>
      <c r="AK125" s="113">
        <f t="shared" si="211"/>
        <v>-3.709077461984292E-2</v>
      </c>
      <c r="AL125" s="113">
        <f t="shared" si="211"/>
        <v>-6.6447155809365277E-2</v>
      </c>
      <c r="AM125" s="113">
        <f t="shared" si="211"/>
        <v>-9.1041548049450478E-3</v>
      </c>
    </row>
    <row r="126" spans="1:39" ht="15.6">
      <c r="A126" s="227">
        <v>45436</v>
      </c>
      <c r="B126" s="5">
        <v>2772.4369919999999</v>
      </c>
      <c r="C126" s="5">
        <v>17145.429027999999</v>
      </c>
      <c r="D126" s="5">
        <v>38821.337776</v>
      </c>
      <c r="E126" s="5">
        <v>4189.3400119999997</v>
      </c>
      <c r="F126" s="5">
        <v>9183.6975359999997</v>
      </c>
      <c r="G126" s="5">
        <v>22344.650873999999</v>
      </c>
      <c r="H126" s="5">
        <v>3980.8657459999999</v>
      </c>
      <c r="I126" s="5">
        <v>14236.71665</v>
      </c>
      <c r="J126" s="5">
        <v>15750.185672</v>
      </c>
      <c r="K126" s="5">
        <v>16312.434449999999</v>
      </c>
      <c r="L126" s="39">
        <v>478743.55339999998</v>
      </c>
      <c r="N126" s="227">
        <v>45436</v>
      </c>
      <c r="O126" s="113">
        <f t="shared" ref="O126:Y126" si="212">B126/B109-1</f>
        <v>-0.16116902900875274</v>
      </c>
      <c r="P126" s="113">
        <f t="shared" si="212"/>
        <v>8.8190036296597274E-2</v>
      </c>
      <c r="Q126" s="113">
        <f t="shared" si="212"/>
        <v>1.8065808631778868E-2</v>
      </c>
      <c r="R126" s="113">
        <f t="shared" si="212"/>
        <v>-7.6818437513251125E-2</v>
      </c>
      <c r="S126" s="113">
        <f t="shared" si="212"/>
        <v>-0.13401128877564661</v>
      </c>
      <c r="T126" s="113">
        <f t="shared" si="212"/>
        <v>-0.10053526835679305</v>
      </c>
      <c r="U126" s="113">
        <f t="shared" si="212"/>
        <v>-5.5589908102078311E-3</v>
      </c>
      <c r="V126" s="113">
        <f t="shared" si="212"/>
        <v>-4.2115433399396385E-2</v>
      </c>
      <c r="W126" s="113">
        <f t="shared" si="212"/>
        <v>-1.909612939206784E-2</v>
      </c>
      <c r="X126" s="113">
        <f t="shared" si="212"/>
        <v>-3.5040300112400447E-2</v>
      </c>
      <c r="Y126" s="113">
        <f t="shared" si="212"/>
        <v>1.2849704395098138E-2</v>
      </c>
      <c r="AB126" s="227">
        <v>45436</v>
      </c>
      <c r="AC126" s="113">
        <f t="shared" ref="AC126:AM126" si="213">O126-O$393</f>
        <v>-0.15412381935707609</v>
      </c>
      <c r="AD126" s="113">
        <f t="shared" si="213"/>
        <v>7.6768138742414824E-2</v>
      </c>
      <c r="AE126" s="113">
        <f t="shared" si="213"/>
        <v>2.5802566558986717E-3</v>
      </c>
      <c r="AF126" s="113">
        <f t="shared" si="213"/>
        <v>-8.3496030957420711E-2</v>
      </c>
      <c r="AG126" s="113">
        <f t="shared" si="213"/>
        <v>-0.14887233625388127</v>
      </c>
      <c r="AH126" s="113">
        <f t="shared" si="213"/>
        <v>-9.451097939302476E-2</v>
      </c>
      <c r="AI126" s="113">
        <f t="shared" si="213"/>
        <v>-3.5749335585302501E-2</v>
      </c>
      <c r="AJ126" s="113">
        <f t="shared" si="213"/>
        <v>-3.7588825621904874E-2</v>
      </c>
      <c r="AK126" s="113">
        <f t="shared" si="213"/>
        <v>-2.6149278878608989E-2</v>
      </c>
      <c r="AL126" s="113">
        <f t="shared" si="213"/>
        <v>-5.8968599416629637E-2</v>
      </c>
      <c r="AM126" s="113">
        <f t="shared" si="213"/>
        <v>-1.8406402091068648E-3</v>
      </c>
    </row>
    <row r="127" spans="1:39" ht="15.6">
      <c r="A127" s="227">
        <v>45440</v>
      </c>
      <c r="B127" s="5">
        <v>2754.5623119999996</v>
      </c>
      <c r="C127" s="5">
        <v>16849.301147999999</v>
      </c>
      <c r="D127" s="5">
        <v>38163.015263999994</v>
      </c>
      <c r="E127" s="5">
        <v>4104.3510559999995</v>
      </c>
      <c r="F127" s="5">
        <v>9084.9118879999987</v>
      </c>
      <c r="G127" s="5">
        <v>21997.477007999998</v>
      </c>
      <c r="H127" s="5">
        <v>3821.4452679999999</v>
      </c>
      <c r="I127" s="5">
        <v>14104.494207999998</v>
      </c>
      <c r="J127" s="5">
        <v>15527.004816000001</v>
      </c>
      <c r="K127" s="5">
        <v>16154.009179999999</v>
      </c>
      <c r="L127" s="39">
        <v>470567.21860000002</v>
      </c>
      <c r="N127" s="227">
        <v>45440</v>
      </c>
      <c r="O127" s="113">
        <f t="shared" ref="O127:Y127" si="214">B127/B110-1</f>
        <v>-0.14400175932948012</v>
      </c>
      <c r="P127" s="113">
        <f t="shared" si="214"/>
        <v>8.5286311240946988E-2</v>
      </c>
      <c r="Q127" s="113">
        <f t="shared" si="214"/>
        <v>1.6214920413977429E-2</v>
      </c>
      <c r="R127" s="113">
        <f t="shared" si="214"/>
        <v>-9.7257370257841314E-2</v>
      </c>
      <c r="S127" s="113">
        <f t="shared" si="214"/>
        <v>-0.14258685368106505</v>
      </c>
      <c r="T127" s="113">
        <f t="shared" si="214"/>
        <v>-0.12436269819555956</v>
      </c>
      <c r="U127" s="113">
        <f t="shared" si="214"/>
        <v>-4.1448266729707584E-2</v>
      </c>
      <c r="V127" s="113">
        <f t="shared" si="214"/>
        <v>-6.312012260314892E-2</v>
      </c>
      <c r="W127" s="113">
        <f t="shared" si="214"/>
        <v>-2.8270856237171516E-2</v>
      </c>
      <c r="X127" s="113">
        <f t="shared" si="214"/>
        <v>-1.6877018465160654E-2</v>
      </c>
      <c r="Y127" s="113">
        <f t="shared" si="214"/>
        <v>6.8245033770431007E-3</v>
      </c>
      <c r="AB127" s="227">
        <v>45440</v>
      </c>
      <c r="AC127" s="113">
        <f t="shared" ref="AC127:AM127" si="215">O127-O$393</f>
        <v>-0.13695654967780346</v>
      </c>
      <c r="AD127" s="113">
        <f t="shared" si="215"/>
        <v>7.3864413686764538E-2</v>
      </c>
      <c r="AE127" s="113">
        <f t="shared" si="215"/>
        <v>7.2936843809723317E-4</v>
      </c>
      <c r="AF127" s="113">
        <f t="shared" si="215"/>
        <v>-0.1039349637020109</v>
      </c>
      <c r="AG127" s="113">
        <f t="shared" si="215"/>
        <v>-0.15744790115929971</v>
      </c>
      <c r="AH127" s="113">
        <f t="shared" si="215"/>
        <v>-0.11833840923179127</v>
      </c>
      <c r="AI127" s="113">
        <f t="shared" si="215"/>
        <v>-7.1638611504802246E-2</v>
      </c>
      <c r="AJ127" s="113">
        <f t="shared" si="215"/>
        <v>-5.859351482565741E-2</v>
      </c>
      <c r="AK127" s="113">
        <f t="shared" si="215"/>
        <v>-3.5324005723712665E-2</v>
      </c>
      <c r="AL127" s="113">
        <f t="shared" si="215"/>
        <v>-4.0805317769389844E-2</v>
      </c>
      <c r="AM127" s="113">
        <f t="shared" si="215"/>
        <v>-7.8658412271619023E-3</v>
      </c>
    </row>
    <row r="128" spans="1:39" ht="15.6">
      <c r="A128" s="227">
        <v>45441</v>
      </c>
      <c r="B128" s="5">
        <v>2664.6218749999998</v>
      </c>
      <c r="C128" s="5">
        <v>16828.771874999999</v>
      </c>
      <c r="D128" s="5">
        <v>37954.721875000003</v>
      </c>
      <c r="E128" s="5">
        <v>4075.2</v>
      </c>
      <c r="F128" s="5">
        <v>8921.5749999999989</v>
      </c>
      <c r="G128" s="5">
        <v>21676.915625000001</v>
      </c>
      <c r="H128" s="5">
        <v>3770.9749999999999</v>
      </c>
      <c r="I128" s="5">
        <v>13875.84375</v>
      </c>
      <c r="J128" s="5">
        <v>15180.296875</v>
      </c>
      <c r="K128" s="5">
        <v>16097.393750000001</v>
      </c>
      <c r="L128" s="39">
        <v>465795.89059999998</v>
      </c>
      <c r="N128" s="227">
        <v>45441</v>
      </c>
      <c r="O128" s="113">
        <f t="shared" ref="O128:Y128" si="216">B128/B111-1</f>
        <v>-0.16643957706991674</v>
      </c>
      <c r="P128" s="113">
        <f t="shared" si="216"/>
        <v>8.1280565821454376E-2</v>
      </c>
      <c r="Q128" s="113">
        <f t="shared" si="216"/>
        <v>-1.3669968611025318E-3</v>
      </c>
      <c r="R128" s="113">
        <f t="shared" si="216"/>
        <v>-9.5592171908874257E-2</v>
      </c>
      <c r="S128" s="113">
        <f t="shared" si="216"/>
        <v>-0.15863356611526724</v>
      </c>
      <c r="T128" s="113">
        <f t="shared" si="216"/>
        <v>-0.1445980319366299</v>
      </c>
      <c r="U128" s="113">
        <f t="shared" si="216"/>
        <v>-0.10335728962480817</v>
      </c>
      <c r="V128" s="113">
        <f t="shared" si="216"/>
        <v>-8.6278280014321918E-2</v>
      </c>
      <c r="W128" s="113">
        <f t="shared" si="216"/>
        <v>-3.7781826823661602E-2</v>
      </c>
      <c r="X128" s="113">
        <f t="shared" si="216"/>
        <v>-3.8527964859225161E-2</v>
      </c>
      <c r="Y128" s="113">
        <f t="shared" si="216"/>
        <v>-1.4894159568629717E-2</v>
      </c>
      <c r="AB128" s="227">
        <v>45441</v>
      </c>
      <c r="AC128" s="113">
        <f t="shared" ref="AC128:AM128" si="217">O128-O$393</f>
        <v>-0.15939436741824009</v>
      </c>
      <c r="AD128" s="113">
        <f t="shared" si="217"/>
        <v>6.9858668267271926E-2</v>
      </c>
      <c r="AE128" s="113">
        <f t="shared" si="217"/>
        <v>-1.6852548836982728E-2</v>
      </c>
      <c r="AF128" s="113">
        <f t="shared" si="217"/>
        <v>-0.10226976535304384</v>
      </c>
      <c r="AG128" s="113">
        <f t="shared" si="217"/>
        <v>-0.17349461359350191</v>
      </c>
      <c r="AH128" s="113">
        <f t="shared" si="217"/>
        <v>-0.1385737429728616</v>
      </c>
      <c r="AI128" s="113">
        <f t="shared" si="217"/>
        <v>-0.13354763439990283</v>
      </c>
      <c r="AJ128" s="113">
        <f t="shared" si="217"/>
        <v>-8.1751672236830414E-2</v>
      </c>
      <c r="AK128" s="113">
        <f t="shared" si="217"/>
        <v>-4.4834976310202751E-2</v>
      </c>
      <c r="AL128" s="113">
        <f t="shared" si="217"/>
        <v>-6.2456264163454352E-2</v>
      </c>
      <c r="AM128" s="113">
        <f t="shared" si="217"/>
        <v>-2.958450417283472E-2</v>
      </c>
    </row>
    <row r="129" spans="1:39" ht="15.6">
      <c r="A129" s="227">
        <v>45442</v>
      </c>
      <c r="B129" s="5">
        <v>2694.7261910000002</v>
      </c>
      <c r="C129" s="5">
        <v>17074.334981</v>
      </c>
      <c r="D129" s="5">
        <v>37012.988062999997</v>
      </c>
      <c r="E129" s="5">
        <v>4116.6204680000001</v>
      </c>
      <c r="F129" s="5">
        <v>9077.6301299999996</v>
      </c>
      <c r="G129" s="5">
        <v>22277.236262000002</v>
      </c>
      <c r="H129" s="5">
        <v>3874.7288489999996</v>
      </c>
      <c r="I129" s="5">
        <v>14126.113513999999</v>
      </c>
      <c r="J129" s="5">
        <v>15419.474974999999</v>
      </c>
      <c r="K129" s="5">
        <v>16005.905948</v>
      </c>
      <c r="L129" s="39">
        <v>467313.18579999998</v>
      </c>
      <c r="N129" s="227">
        <v>45442</v>
      </c>
      <c r="O129" s="113">
        <f t="shared" ref="O129:Y129" si="218">B129/B112-1</f>
        <v>-0.16275593850443559</v>
      </c>
      <c r="P129" s="113">
        <f t="shared" si="218"/>
        <v>8.2834857416515195E-2</v>
      </c>
      <c r="Q129" s="113">
        <f t="shared" si="218"/>
        <v>-3.0107367009168939E-2</v>
      </c>
      <c r="R129" s="113">
        <f t="shared" si="218"/>
        <v>-8.7357103043665729E-2</v>
      </c>
      <c r="S129" s="113">
        <f t="shared" si="218"/>
        <v>-0.14586005149548775</v>
      </c>
      <c r="T129" s="113">
        <f t="shared" si="218"/>
        <v>-0.10252589092222208</v>
      </c>
      <c r="U129" s="113">
        <f t="shared" si="218"/>
        <v>-7.8672707811688003E-2</v>
      </c>
      <c r="V129" s="113">
        <f t="shared" si="218"/>
        <v>-7.4288699044354867E-2</v>
      </c>
      <c r="W129" s="113">
        <f t="shared" si="218"/>
        <v>5.7945051441432582E-3</v>
      </c>
      <c r="X129" s="113">
        <f t="shared" si="218"/>
        <v>-2.8437639217104627E-2</v>
      </c>
      <c r="Y129" s="113">
        <f t="shared" si="218"/>
        <v>-1.2318314718691714E-2</v>
      </c>
      <c r="AB129" s="227">
        <v>45442</v>
      </c>
      <c r="AC129" s="113">
        <f t="shared" ref="AC129:AM129" si="219">O129-O$393</f>
        <v>-0.15571072885275894</v>
      </c>
      <c r="AD129" s="113">
        <f t="shared" si="219"/>
        <v>7.1412959862332745E-2</v>
      </c>
      <c r="AE129" s="113">
        <f t="shared" si="219"/>
        <v>-4.5592918985049136E-2</v>
      </c>
      <c r="AF129" s="113">
        <f t="shared" si="219"/>
        <v>-9.4034696487835315E-2</v>
      </c>
      <c r="AG129" s="113">
        <f t="shared" si="219"/>
        <v>-0.16072109897372241</v>
      </c>
      <c r="AH129" s="113">
        <f t="shared" si="219"/>
        <v>-9.6501601958453795E-2</v>
      </c>
      <c r="AI129" s="113">
        <f t="shared" si="219"/>
        <v>-0.10886305258678267</v>
      </c>
      <c r="AJ129" s="113">
        <f t="shared" si="219"/>
        <v>-6.9762091266863363E-2</v>
      </c>
      <c r="AK129" s="113">
        <f t="shared" si="219"/>
        <v>-1.2586443423978902E-3</v>
      </c>
      <c r="AL129" s="113">
        <f t="shared" si="219"/>
        <v>-5.2365938521333817E-2</v>
      </c>
      <c r="AM129" s="113">
        <f t="shared" si="219"/>
        <v>-2.7008659322896717E-2</v>
      </c>
    </row>
    <row r="130" spans="1:39" ht="15.6">
      <c r="A130" s="227">
        <v>45443</v>
      </c>
      <c r="B130" s="5">
        <v>2769.9258650000002</v>
      </c>
      <c r="C130" s="5">
        <v>17261.531525000002</v>
      </c>
      <c r="D130" s="5">
        <v>37273.235797000001</v>
      </c>
      <c r="E130" s="5">
        <v>4175.0908500000005</v>
      </c>
      <c r="F130" s="5">
        <v>9329.7567789999994</v>
      </c>
      <c r="G130" s="5">
        <v>22802.281124000001</v>
      </c>
      <c r="H130" s="5">
        <v>4039.5126310000005</v>
      </c>
      <c r="I130" s="5">
        <v>14572.413870000002</v>
      </c>
      <c r="J130" s="5">
        <v>15947.051309000002</v>
      </c>
      <c r="K130" s="5">
        <v>15842.000636000001</v>
      </c>
      <c r="L130" s="39">
        <v>473851.26260000002</v>
      </c>
      <c r="N130" s="227">
        <v>45443</v>
      </c>
      <c r="O130" s="113">
        <f t="shared" ref="O130:Y130" si="220">B130/B113-1</f>
        <v>-0.14715844594929706</v>
      </c>
      <c r="P130" s="113">
        <f t="shared" si="220"/>
        <v>9.8354531353818997E-2</v>
      </c>
      <c r="Q130" s="113">
        <f t="shared" si="220"/>
        <v>9.7449774299509517E-3</v>
      </c>
      <c r="R130" s="113">
        <f t="shared" si="220"/>
        <v>-6.1678018332627982E-2</v>
      </c>
      <c r="S130" s="113">
        <f t="shared" si="220"/>
        <v>-0.10564945011604687</v>
      </c>
      <c r="T130" s="113">
        <f t="shared" si="220"/>
        <v>-7.164924924512317E-2</v>
      </c>
      <c r="U130" s="113">
        <f t="shared" si="220"/>
        <v>-4.2795512039218275E-2</v>
      </c>
      <c r="V130" s="113">
        <f t="shared" si="220"/>
        <v>-4.6891748151854706E-2</v>
      </c>
      <c r="W130" s="113">
        <f t="shared" si="220"/>
        <v>3.3449705586822143E-2</v>
      </c>
      <c r="X130" s="113">
        <f t="shared" si="220"/>
        <v>-1.3910671713525002E-2</v>
      </c>
      <c r="Y130" s="113">
        <f t="shared" si="220"/>
        <v>1.4653132030651106E-2</v>
      </c>
      <c r="AB130" s="227">
        <v>45443</v>
      </c>
      <c r="AC130" s="113">
        <f t="shared" ref="AC130:AM130" si="221">O130-O$393</f>
        <v>-0.1401132362976204</v>
      </c>
      <c r="AD130" s="113">
        <f t="shared" si="221"/>
        <v>8.6932633799636547E-2</v>
      </c>
      <c r="AE130" s="113">
        <f t="shared" si="221"/>
        <v>-5.7405745459292445E-3</v>
      </c>
      <c r="AF130" s="113">
        <f t="shared" si="221"/>
        <v>-6.8355611776797567E-2</v>
      </c>
      <c r="AG130" s="113">
        <f t="shared" si="221"/>
        <v>-0.12051049759428152</v>
      </c>
      <c r="AH130" s="113">
        <f t="shared" si="221"/>
        <v>-6.562496028135488E-2</v>
      </c>
      <c r="AI130" s="113">
        <f t="shared" si="221"/>
        <v>-7.2985856814312938E-2</v>
      </c>
      <c r="AJ130" s="113">
        <f t="shared" si="221"/>
        <v>-4.2365140374363196E-2</v>
      </c>
      <c r="AK130" s="113">
        <f t="shared" si="221"/>
        <v>2.6396556100280993E-2</v>
      </c>
      <c r="AL130" s="113">
        <f t="shared" si="221"/>
        <v>-3.7838971017754193E-2</v>
      </c>
      <c r="AM130" s="113">
        <f t="shared" si="221"/>
        <v>-3.7212573553897094E-5</v>
      </c>
    </row>
    <row r="131" spans="1:39" ht="15.6">
      <c r="A131" s="227">
        <v>45447</v>
      </c>
      <c r="B131" s="5">
        <v>2683.946265</v>
      </c>
      <c r="C131" s="5">
        <v>17370.128424999999</v>
      </c>
      <c r="D131" s="5">
        <v>37186.464285000002</v>
      </c>
      <c r="E131" s="5">
        <v>4238.1862099999998</v>
      </c>
      <c r="F131" s="5">
        <v>9235.1704150000005</v>
      </c>
      <c r="G131" s="5">
        <v>21981.904224999998</v>
      </c>
      <c r="H131" s="5">
        <v>4045.1351300000001</v>
      </c>
      <c r="I131" s="5">
        <v>13954.196814999999</v>
      </c>
      <c r="J131" s="5">
        <v>16858.006810000003</v>
      </c>
      <c r="K131" s="5">
        <v>16028.60217</v>
      </c>
      <c r="L131" s="39">
        <v>472916.15820000001</v>
      </c>
      <c r="N131" s="227">
        <v>45447</v>
      </c>
      <c r="O131" s="113">
        <f t="shared" ref="O131:Y131" si="222">B131/B114-1</f>
        <v>-8.6206986516985107E-2</v>
      </c>
      <c r="P131" s="113">
        <f t="shared" si="222"/>
        <v>0.11362353511680578</v>
      </c>
      <c r="Q131" s="113">
        <f t="shared" si="222"/>
        <v>-6.6346276990622011E-3</v>
      </c>
      <c r="R131" s="113">
        <f t="shared" si="222"/>
        <v>-3.8831190667709237E-2</v>
      </c>
      <c r="S131" s="113">
        <f t="shared" si="222"/>
        <v>-0.11080351718643766</v>
      </c>
      <c r="T131" s="113">
        <f t="shared" si="222"/>
        <v>-0.10249409955116828</v>
      </c>
      <c r="U131" s="113">
        <f t="shared" si="222"/>
        <v>-4.2186939970376369E-2</v>
      </c>
      <c r="V131" s="113">
        <f t="shared" si="222"/>
        <v>-8.6986989368481593E-2</v>
      </c>
      <c r="W131" s="113">
        <f t="shared" si="222"/>
        <v>9.4234328028336867E-2</v>
      </c>
      <c r="X131" s="113">
        <f t="shared" si="222"/>
        <v>-3.1424928756275339E-2</v>
      </c>
      <c r="Y131" s="113">
        <f t="shared" si="222"/>
        <v>6.4905750761610204E-3</v>
      </c>
      <c r="AB131" s="227">
        <v>45447</v>
      </c>
      <c r="AC131" s="113">
        <f t="shared" ref="AC131:AM131" si="223">O131-O$393</f>
        <v>-7.9161776865308467E-2</v>
      </c>
      <c r="AD131" s="113">
        <f t="shared" si="223"/>
        <v>0.10220163756262333</v>
      </c>
      <c r="AE131" s="113">
        <f t="shared" si="223"/>
        <v>-2.2120179674942397E-2</v>
      </c>
      <c r="AF131" s="113">
        <f t="shared" si="223"/>
        <v>-4.5508784111878822E-2</v>
      </c>
      <c r="AG131" s="113">
        <f t="shared" si="223"/>
        <v>-0.12566456466467232</v>
      </c>
      <c r="AH131" s="113">
        <f t="shared" si="223"/>
        <v>-9.6469810587399993E-2</v>
      </c>
      <c r="AI131" s="113">
        <f t="shared" si="223"/>
        <v>-7.2377284745471032E-2</v>
      </c>
      <c r="AJ131" s="113">
        <f t="shared" si="223"/>
        <v>-8.2460381590990089E-2</v>
      </c>
      <c r="AK131" s="113">
        <f t="shared" si="223"/>
        <v>8.7181178541795717E-2</v>
      </c>
      <c r="AL131" s="113">
        <f t="shared" si="223"/>
        <v>-5.5353228060504529E-2</v>
      </c>
      <c r="AM131" s="113">
        <f t="shared" si="223"/>
        <v>-8.1997695280439827E-3</v>
      </c>
    </row>
    <row r="132" spans="1:39" ht="15.6">
      <c r="A132" s="227">
        <v>45448</v>
      </c>
      <c r="B132" s="5">
        <v>2731.9527720000001</v>
      </c>
      <c r="C132" s="5">
        <v>17384.911938000001</v>
      </c>
      <c r="D132" s="5">
        <v>37634.025174000002</v>
      </c>
      <c r="E132" s="5">
        <v>4084.6155480000007</v>
      </c>
      <c r="F132" s="5">
        <v>9008.8761000000013</v>
      </c>
      <c r="G132" s="5">
        <v>22016.273070000003</v>
      </c>
      <c r="H132" s="5">
        <v>4049.112588</v>
      </c>
      <c r="I132" s="5">
        <v>13755.621852</v>
      </c>
      <c r="J132" s="5">
        <v>16850.592390000002</v>
      </c>
      <c r="K132" s="5">
        <v>16089.941472</v>
      </c>
      <c r="L132" s="39">
        <v>475209.78230000002</v>
      </c>
      <c r="N132" s="227">
        <v>45448</v>
      </c>
      <c r="O132" s="113">
        <f t="shared" ref="O132:Y132" si="224">B132/B115-1</f>
        <v>-3.9553923162746418E-2</v>
      </c>
      <c r="P132" s="113">
        <f t="shared" si="224"/>
        <v>2.986145930645745E-2</v>
      </c>
      <c r="Q132" s="113">
        <f t="shared" si="224"/>
        <v>5.3273408828693469E-3</v>
      </c>
      <c r="R132" s="113">
        <f t="shared" si="224"/>
        <v>-5.8318185791411237E-2</v>
      </c>
      <c r="S132" s="113">
        <f t="shared" si="224"/>
        <v>-0.13896413551247799</v>
      </c>
      <c r="T132" s="113">
        <f t="shared" si="224"/>
        <v>-8.2419125225378531E-2</v>
      </c>
      <c r="U132" s="113">
        <f t="shared" si="224"/>
        <v>-1.9474567919883889E-2</v>
      </c>
      <c r="V132" s="113">
        <f t="shared" si="224"/>
        <v>-6.7517974303767048E-2</v>
      </c>
      <c r="W132" s="113">
        <f t="shared" si="224"/>
        <v>1.814098426819144E-2</v>
      </c>
      <c r="X132" s="113">
        <f t="shared" si="224"/>
        <v>-6.1336904971419526E-2</v>
      </c>
      <c r="Y132" s="113">
        <f t="shared" si="224"/>
        <v>6.7309493077800653E-3</v>
      </c>
      <c r="AB132" s="227">
        <v>45448</v>
      </c>
      <c r="AC132" s="113">
        <f t="shared" ref="AC132:AM132" si="225">O132-O$393</f>
        <v>-3.2508713511069778E-2</v>
      </c>
      <c r="AD132" s="113">
        <f t="shared" si="225"/>
        <v>1.8439561752274992E-2</v>
      </c>
      <c r="AE132" s="113">
        <f t="shared" si="225"/>
        <v>-1.0158211093010849E-2</v>
      </c>
      <c r="AF132" s="113">
        <f t="shared" si="225"/>
        <v>-6.4995779235580822E-2</v>
      </c>
      <c r="AG132" s="113">
        <f t="shared" si="225"/>
        <v>-0.15382518299071266</v>
      </c>
      <c r="AH132" s="113">
        <f t="shared" si="225"/>
        <v>-7.6394836261610241E-2</v>
      </c>
      <c r="AI132" s="113">
        <f t="shared" si="225"/>
        <v>-4.9664912694978559E-2</v>
      </c>
      <c r="AJ132" s="113">
        <f t="shared" si="225"/>
        <v>-6.2991366526275544E-2</v>
      </c>
      <c r="AK132" s="113">
        <f t="shared" si="225"/>
        <v>1.1087834781650291E-2</v>
      </c>
      <c r="AL132" s="113">
        <f t="shared" si="225"/>
        <v>-8.5265204275648709E-2</v>
      </c>
      <c r="AM132" s="113">
        <f t="shared" si="225"/>
        <v>-7.9593952964249377E-3</v>
      </c>
    </row>
    <row r="133" spans="1:39" ht="15.6">
      <c r="A133" s="227">
        <v>45449</v>
      </c>
      <c r="B133" s="5">
        <v>2699.580312</v>
      </c>
      <c r="C133" s="5">
        <v>17258.855327999998</v>
      </c>
      <c r="D133" s="5">
        <v>37673.433072</v>
      </c>
      <c r="E133" s="5">
        <v>4102.6166279999998</v>
      </c>
      <c r="F133" s="5">
        <v>8981.739755999999</v>
      </c>
      <c r="G133" s="5">
        <v>22209.860772</v>
      </c>
      <c r="H133" s="5">
        <v>4047.5955960000001</v>
      </c>
      <c r="I133" s="5">
        <v>13837.789548000001</v>
      </c>
      <c r="J133" s="5">
        <v>16987.299911999999</v>
      </c>
      <c r="K133" s="5">
        <v>16417.565999999999</v>
      </c>
      <c r="L133" s="39">
        <v>475040.9411</v>
      </c>
      <c r="N133" s="227">
        <v>45449</v>
      </c>
      <c r="O133" s="113">
        <f t="shared" ref="O133:Y133" si="226">B133/B116-1</f>
        <v>-3.6368164748486032E-2</v>
      </c>
      <c r="P133" s="113">
        <f t="shared" si="226"/>
        <v>3.6232947205648403E-2</v>
      </c>
      <c r="Q133" s="113">
        <f t="shared" si="226"/>
        <v>7.9088420157440442E-3</v>
      </c>
      <c r="R133" s="113">
        <f t="shared" si="226"/>
        <v>-4.9715358266818721E-2</v>
      </c>
      <c r="S133" s="113">
        <f t="shared" si="226"/>
        <v>-6.6678425238201555E-2</v>
      </c>
      <c r="T133" s="113">
        <f t="shared" si="226"/>
        <v>-6.2591414972112069E-2</v>
      </c>
      <c r="U133" s="113">
        <f t="shared" si="226"/>
        <v>-2.1049034934209288E-2</v>
      </c>
      <c r="V133" s="113">
        <f t="shared" si="226"/>
        <v>-6.8399963202167791E-2</v>
      </c>
      <c r="W133" s="113">
        <f t="shared" si="226"/>
        <v>5.2769925163672182E-2</v>
      </c>
      <c r="X133" s="113">
        <f t="shared" si="226"/>
        <v>-4.7491095120989812E-2</v>
      </c>
      <c r="Y133" s="113">
        <f t="shared" si="226"/>
        <v>2.8279497944208032E-3</v>
      </c>
      <c r="AB133" s="227">
        <v>45449</v>
      </c>
      <c r="AC133" s="113">
        <f t="shared" ref="AC133:AM133" si="227">O133-O$393</f>
        <v>-2.9322955096809388E-2</v>
      </c>
      <c r="AD133" s="113">
        <f t="shared" si="227"/>
        <v>2.4811049651465945E-2</v>
      </c>
      <c r="AE133" s="113">
        <f t="shared" si="227"/>
        <v>-7.5767099601361521E-3</v>
      </c>
      <c r="AF133" s="113">
        <f t="shared" si="227"/>
        <v>-5.6392951710988307E-2</v>
      </c>
      <c r="AG133" s="113">
        <f t="shared" si="227"/>
        <v>-8.1539472716436204E-2</v>
      </c>
      <c r="AH133" s="113">
        <f t="shared" si="227"/>
        <v>-5.6567126008343772E-2</v>
      </c>
      <c r="AI133" s="113">
        <f t="shared" si="227"/>
        <v>-5.1239379709303957E-2</v>
      </c>
      <c r="AJ133" s="113">
        <f t="shared" si="227"/>
        <v>-6.3873355424676287E-2</v>
      </c>
      <c r="AK133" s="113">
        <f t="shared" si="227"/>
        <v>4.5716775677131033E-2</v>
      </c>
      <c r="AL133" s="113">
        <f t="shared" si="227"/>
        <v>-7.1419394425218996E-2</v>
      </c>
      <c r="AM133" s="113">
        <f t="shared" si="227"/>
        <v>-1.18623948097842E-2</v>
      </c>
    </row>
    <row r="134" spans="1:39" ht="15.6">
      <c r="A134" s="227">
        <v>45450</v>
      </c>
      <c r="B134" s="5">
        <v>2728.4946960000002</v>
      </c>
      <c r="C134" s="5">
        <v>17476.035155999998</v>
      </c>
      <c r="D134" s="5">
        <v>37621.095540000002</v>
      </c>
      <c r="E134" s="5">
        <v>4068.7767360000007</v>
      </c>
      <c r="F134" s="5">
        <v>9012.7310160000015</v>
      </c>
      <c r="G134" s="5">
        <v>21988.613892000001</v>
      </c>
      <c r="H134" s="5">
        <v>4058.1254880000001</v>
      </c>
      <c r="I134" s="5">
        <v>13853.723232000002</v>
      </c>
      <c r="J134" s="5">
        <v>16885.778496000003</v>
      </c>
      <c r="K134" s="5">
        <v>16358.541720000001</v>
      </c>
      <c r="L134" s="39">
        <v>474600.97120000003</v>
      </c>
      <c r="N134" s="227">
        <v>45450</v>
      </c>
      <c r="O134" s="113">
        <f t="shared" ref="O134:Y134" si="228">B134/B117-1</f>
        <v>-1.9015683180223508E-3</v>
      </c>
      <c r="P134" s="113">
        <f t="shared" si="228"/>
        <v>4.9496037370545753E-2</v>
      </c>
      <c r="Q134" s="113">
        <f t="shared" si="228"/>
        <v>5.6514271246241865E-3</v>
      </c>
      <c r="R134" s="113">
        <f t="shared" si="228"/>
        <v>-6.976187157811764E-2</v>
      </c>
      <c r="S134" s="113">
        <f t="shared" si="228"/>
        <v>-6.195747602708046E-2</v>
      </c>
      <c r="T134" s="113">
        <f t="shared" si="228"/>
        <v>-6.4738991796239542E-2</v>
      </c>
      <c r="U134" s="113">
        <f t="shared" si="228"/>
        <v>-1.1441917788880152E-2</v>
      </c>
      <c r="V134" s="113">
        <f t="shared" si="228"/>
        <v>-6.4642213988486463E-2</v>
      </c>
      <c r="W134" s="113">
        <f t="shared" si="228"/>
        <v>2.748728287770219E-2</v>
      </c>
      <c r="X134" s="113">
        <f t="shared" si="228"/>
        <v>-4.5099214280088562E-2</v>
      </c>
      <c r="Y134" s="113">
        <f t="shared" si="228"/>
        <v>3.9863188870872257E-3</v>
      </c>
      <c r="AB134" s="227">
        <v>45450</v>
      </c>
      <c r="AC134" s="113">
        <f t="shared" ref="AC134:AM134" si="229">O134-O$393</f>
        <v>5.1436413336542926E-3</v>
      </c>
      <c r="AD134" s="113">
        <f t="shared" si="229"/>
        <v>3.8074139816363296E-2</v>
      </c>
      <c r="AE134" s="113">
        <f t="shared" si="229"/>
        <v>-9.8341248512560098E-3</v>
      </c>
      <c r="AF134" s="113">
        <f t="shared" si="229"/>
        <v>-7.6439465022287226E-2</v>
      </c>
      <c r="AG134" s="113">
        <f t="shared" si="229"/>
        <v>-7.6818523505315109E-2</v>
      </c>
      <c r="AH134" s="113">
        <f t="shared" si="229"/>
        <v>-5.8714702832471245E-2</v>
      </c>
      <c r="AI134" s="113">
        <f t="shared" si="229"/>
        <v>-4.1632262563974821E-2</v>
      </c>
      <c r="AJ134" s="113">
        <f t="shared" si="229"/>
        <v>-6.0115606210994953E-2</v>
      </c>
      <c r="AK134" s="113">
        <f t="shared" si="229"/>
        <v>2.0434133391161041E-2</v>
      </c>
      <c r="AL134" s="113">
        <f t="shared" si="229"/>
        <v>-6.9027513584317746E-2</v>
      </c>
      <c r="AM134" s="113">
        <f t="shared" si="229"/>
        <v>-1.0704025717117777E-2</v>
      </c>
    </row>
    <row r="135" spans="1:39" ht="15.6">
      <c r="A135" s="227">
        <v>45454</v>
      </c>
      <c r="B135" s="5">
        <v>2751.7068480000003</v>
      </c>
      <c r="C135" s="5">
        <v>18435.18996</v>
      </c>
      <c r="D135" s="5">
        <v>38506.096991999999</v>
      </c>
      <c r="E135" s="5">
        <v>4073.2736880000002</v>
      </c>
      <c r="F135" s="5">
        <v>8976.8651279999995</v>
      </c>
      <c r="G135" s="5">
        <v>22464.856392000002</v>
      </c>
      <c r="H135" s="5">
        <v>4290.420024</v>
      </c>
      <c r="I135" s="5">
        <v>13926.733656</v>
      </c>
      <c r="J135" s="5">
        <v>16508.461200000002</v>
      </c>
      <c r="K135" s="5">
        <v>16662.421511999997</v>
      </c>
      <c r="L135" s="39">
        <v>478373.37819999998</v>
      </c>
      <c r="N135" s="227">
        <v>45454</v>
      </c>
      <c r="O135" s="113">
        <f t="shared" ref="O135:Y135" si="230">B135/B118-1</f>
        <v>-4.0804849486284489E-3</v>
      </c>
      <c r="P135" s="113">
        <f t="shared" si="230"/>
        <v>8.7754203796651886E-2</v>
      </c>
      <c r="Q135" s="113">
        <f t="shared" si="230"/>
        <v>1.7043116497041488E-2</v>
      </c>
      <c r="R135" s="113">
        <f t="shared" si="230"/>
        <v>-7.1780202833690687E-2</v>
      </c>
      <c r="S135" s="113">
        <f t="shared" si="230"/>
        <v>-7.5975900784741812E-2</v>
      </c>
      <c r="T135" s="113">
        <f t="shared" si="230"/>
        <v>-6.6429380424526618E-2</v>
      </c>
      <c r="U135" s="113">
        <f t="shared" si="230"/>
        <v>3.0080179180794753E-2</v>
      </c>
      <c r="V135" s="113">
        <f t="shared" si="230"/>
        <v>-8.3300986459835524E-2</v>
      </c>
      <c r="W135" s="113">
        <f t="shared" si="230"/>
        <v>-8.0886866994397399E-3</v>
      </c>
      <c r="X135" s="113">
        <f t="shared" si="230"/>
        <v>-4.2424186842831557E-2</v>
      </c>
      <c r="Y135" s="113">
        <f t="shared" si="230"/>
        <v>-8.4336165822596065E-4</v>
      </c>
      <c r="AB135" s="227">
        <v>45454</v>
      </c>
      <c r="AC135" s="113">
        <f t="shared" ref="AC135:AM135" si="231">O135-O$393</f>
        <v>2.9647247030481945E-3</v>
      </c>
      <c r="AD135" s="113">
        <f t="shared" si="231"/>
        <v>7.6332306242469436E-2</v>
      </c>
      <c r="AE135" s="113">
        <f t="shared" si="231"/>
        <v>1.5575645211612921E-3</v>
      </c>
      <c r="AF135" s="113">
        <f t="shared" si="231"/>
        <v>-7.8457796277860273E-2</v>
      </c>
      <c r="AG135" s="113">
        <f t="shared" si="231"/>
        <v>-9.0836948262976461E-2</v>
      </c>
      <c r="AH135" s="113">
        <f t="shared" si="231"/>
        <v>-6.0405091460758321E-2</v>
      </c>
      <c r="AI135" s="113">
        <f t="shared" si="231"/>
        <v>-1.1016559429991718E-4</v>
      </c>
      <c r="AJ135" s="113">
        <f t="shared" si="231"/>
        <v>-7.8774378682344021E-2</v>
      </c>
      <c r="AK135" s="113">
        <f t="shared" si="231"/>
        <v>-1.5141836185980889E-2</v>
      </c>
      <c r="AL135" s="113">
        <f t="shared" si="231"/>
        <v>-6.6352486147060741E-2</v>
      </c>
      <c r="AM135" s="113">
        <f t="shared" si="231"/>
        <v>-1.5533706262430964E-2</v>
      </c>
    </row>
    <row r="136" spans="1:39" ht="15.6">
      <c r="A136" s="227">
        <v>45455</v>
      </c>
      <c r="B136" s="5">
        <v>2738.298264</v>
      </c>
      <c r="C136" s="5">
        <v>18967.789698</v>
      </c>
      <c r="D136" s="5">
        <v>39263.778683999997</v>
      </c>
      <c r="E136" s="5">
        <v>4061.1562679999997</v>
      </c>
      <c r="F136" s="5">
        <v>8973.3571200000006</v>
      </c>
      <c r="G136" s="5">
        <v>22130.72004</v>
      </c>
      <c r="H136" s="5">
        <v>4349.5856039999999</v>
      </c>
      <c r="I136" s="5">
        <v>13728.880308</v>
      </c>
      <c r="J136" s="5">
        <v>16261.539137999998</v>
      </c>
      <c r="K136" s="5">
        <v>16637.209445999997</v>
      </c>
      <c r="L136" s="39">
        <v>482587.68</v>
      </c>
      <c r="N136" s="227">
        <v>45455</v>
      </c>
      <c r="O136" s="113">
        <f t="shared" ref="O136:Y136" si="232">B136/B119-1</f>
        <v>-3.7574234247086613E-2</v>
      </c>
      <c r="P136" s="113">
        <f t="shared" si="232"/>
        <v>0.10439826413800812</v>
      </c>
      <c r="Q136" s="113">
        <f t="shared" si="232"/>
        <v>2.8638140020115221E-2</v>
      </c>
      <c r="R136" s="113">
        <f t="shared" si="232"/>
        <v>-9.4590390651823841E-2</v>
      </c>
      <c r="S136" s="113">
        <f t="shared" si="232"/>
        <v>-7.0459093046060794E-2</v>
      </c>
      <c r="T136" s="113">
        <f t="shared" si="232"/>
        <v>-6.7654653425287092E-2</v>
      </c>
      <c r="U136" s="113">
        <f t="shared" si="232"/>
        <v>5.4129652981701248E-2</v>
      </c>
      <c r="V136" s="113">
        <f t="shared" si="232"/>
        <v>-8.425750345075822E-2</v>
      </c>
      <c r="W136" s="113">
        <f t="shared" si="232"/>
        <v>-1.8235304342773317E-2</v>
      </c>
      <c r="X136" s="113">
        <f t="shared" si="232"/>
        <v>-2.9435432475382162E-2</v>
      </c>
      <c r="Y136" s="113">
        <f t="shared" si="232"/>
        <v>3.7827969202850475E-3</v>
      </c>
      <c r="AB136" s="227">
        <v>45455</v>
      </c>
      <c r="AC136" s="113">
        <f t="shared" ref="AC136:AM136" si="233">O136-O$393</f>
        <v>-3.052902459540997E-2</v>
      </c>
      <c r="AD136" s="113">
        <f t="shared" si="233"/>
        <v>9.2976366583825673E-2</v>
      </c>
      <c r="AE136" s="113">
        <f t="shared" si="233"/>
        <v>1.3152588044235025E-2</v>
      </c>
      <c r="AF136" s="113">
        <f t="shared" si="233"/>
        <v>-0.10126798409599343</v>
      </c>
      <c r="AG136" s="113">
        <f t="shared" si="233"/>
        <v>-8.5320140524295443E-2</v>
      </c>
      <c r="AH136" s="113">
        <f t="shared" si="233"/>
        <v>-6.1630364461518795E-2</v>
      </c>
      <c r="AI136" s="113">
        <f t="shared" si="233"/>
        <v>2.3939308206606578E-2</v>
      </c>
      <c r="AJ136" s="113">
        <f t="shared" si="233"/>
        <v>-7.9730895673266716E-2</v>
      </c>
      <c r="AK136" s="113">
        <f t="shared" si="233"/>
        <v>-2.5288453829314467E-2</v>
      </c>
      <c r="AL136" s="113">
        <f t="shared" si="233"/>
        <v>-5.3363731779611352E-2</v>
      </c>
      <c r="AM136" s="113">
        <f t="shared" si="233"/>
        <v>-1.0907547683919955E-2</v>
      </c>
    </row>
    <row r="137" spans="1:39" ht="15.6">
      <c r="A137" s="227">
        <v>45457</v>
      </c>
      <c r="B137" s="5">
        <v>2685.9335999999998</v>
      </c>
      <c r="C137" s="5">
        <v>18743.317920000001</v>
      </c>
      <c r="D137" s="5">
        <v>39038.21456</v>
      </c>
      <c r="E137" s="5">
        <v>4029.3414399999997</v>
      </c>
      <c r="F137" s="5">
        <v>8818.1537599999992</v>
      </c>
      <c r="G137" s="5">
        <v>21737.097440000001</v>
      </c>
      <c r="H137" s="5">
        <v>4125.4881599999999</v>
      </c>
      <c r="I137" s="5">
        <v>13457.894559999999</v>
      </c>
      <c r="J137" s="5">
        <v>15636.632160000001</v>
      </c>
      <c r="K137" s="5">
        <v>16200.281279999999</v>
      </c>
      <c r="L137" s="39">
        <v>479110.57280000002</v>
      </c>
      <c r="N137" s="227">
        <v>45457</v>
      </c>
      <c r="O137" s="113">
        <f t="shared" ref="O137:Y137" si="234">B137/B120-1</f>
        <v>-5.9810106903154137E-2</v>
      </c>
      <c r="P137" s="113">
        <f t="shared" si="234"/>
        <v>8.1387992833675815E-2</v>
      </c>
      <c r="Q137" s="113">
        <f t="shared" si="234"/>
        <v>9.9866618672954655E-3</v>
      </c>
      <c r="R137" s="113">
        <f t="shared" si="234"/>
        <v>-0.11205084600591786</v>
      </c>
      <c r="S137" s="113">
        <f t="shared" si="234"/>
        <v>-6.0796941605820054E-2</v>
      </c>
      <c r="T137" s="113">
        <f t="shared" si="234"/>
        <v>-8.2483830417457993E-2</v>
      </c>
      <c r="U137" s="113">
        <f t="shared" si="234"/>
        <v>-7.3238317915653717E-3</v>
      </c>
      <c r="V137" s="113">
        <f t="shared" si="234"/>
        <v>-9.6549202397322342E-2</v>
      </c>
      <c r="W137" s="113">
        <f t="shared" si="234"/>
        <v>-3.296391970751944E-2</v>
      </c>
      <c r="X137" s="113">
        <f t="shared" si="234"/>
        <v>-4.6586827070785986E-2</v>
      </c>
      <c r="Y137" s="113">
        <f t="shared" si="234"/>
        <v>-1.2036829158423301E-2</v>
      </c>
      <c r="AB137" s="227">
        <v>45457</v>
      </c>
      <c r="AC137" s="113">
        <f t="shared" ref="AC137:AM137" si="235">O137-O$393</f>
        <v>-5.2764897251477497E-2</v>
      </c>
      <c r="AD137" s="113">
        <f t="shared" si="235"/>
        <v>6.9966095279493365E-2</v>
      </c>
      <c r="AE137" s="113">
        <f t="shared" si="235"/>
        <v>-5.4988901085847308E-3</v>
      </c>
      <c r="AF137" s="113">
        <f t="shared" si="235"/>
        <v>-0.11872843945008744</v>
      </c>
      <c r="AG137" s="113">
        <f t="shared" si="235"/>
        <v>-7.5657989084054703E-2</v>
      </c>
      <c r="AH137" s="113">
        <f t="shared" si="235"/>
        <v>-7.6459541453689703E-2</v>
      </c>
      <c r="AI137" s="113">
        <f t="shared" si="235"/>
        <v>-3.7514176566660042E-2</v>
      </c>
      <c r="AJ137" s="113">
        <f t="shared" si="235"/>
        <v>-9.2022594619830839E-2</v>
      </c>
      <c r="AK137" s="113">
        <f t="shared" si="235"/>
        <v>-4.0017069194060589E-2</v>
      </c>
      <c r="AL137" s="113">
        <f t="shared" si="235"/>
        <v>-7.0515126375015169E-2</v>
      </c>
      <c r="AM137" s="113">
        <f t="shared" si="235"/>
        <v>-2.6727173762628304E-2</v>
      </c>
    </row>
    <row r="138" spans="1:39" ht="15.6">
      <c r="A138" s="227">
        <v>45461</v>
      </c>
      <c r="B138" s="5">
        <v>2727.5984369999996</v>
      </c>
      <c r="C138" s="5">
        <v>19082.503070999999</v>
      </c>
      <c r="D138" s="5">
        <v>39746.532365999992</v>
      </c>
      <c r="E138" s="5">
        <v>4093.6239029999997</v>
      </c>
      <c r="F138" s="5">
        <v>9038.5648499999988</v>
      </c>
      <c r="G138" s="5">
        <v>22092.389691</v>
      </c>
      <c r="H138" s="5">
        <v>4224.5272559999994</v>
      </c>
      <c r="I138" s="5">
        <v>13654.021167000001</v>
      </c>
      <c r="J138" s="5">
        <v>15582.842000999999</v>
      </c>
      <c r="K138" s="5">
        <v>16279.212218999999</v>
      </c>
      <c r="L138" s="39">
        <v>488619.47279999999</v>
      </c>
      <c r="N138" s="227">
        <v>45461</v>
      </c>
      <c r="O138" s="113">
        <f t="shared" ref="O138:Y138" si="236">B138/B121-1</f>
        <v>-6.6840506004978928E-2</v>
      </c>
      <c r="P138" s="113">
        <f t="shared" si="236"/>
        <v>0.10148858406344008</v>
      </c>
      <c r="Q138" s="113">
        <f t="shared" si="236"/>
        <v>3.4569926602054935E-2</v>
      </c>
      <c r="R138" s="113">
        <f t="shared" si="236"/>
        <v>-7.2030550884464195E-2</v>
      </c>
      <c r="S138" s="113">
        <f t="shared" si="236"/>
        <v>-4.1841521794518166E-2</v>
      </c>
      <c r="T138" s="113">
        <f t="shared" si="236"/>
        <v>-6.4498751625712392E-2</v>
      </c>
      <c r="U138" s="113">
        <f t="shared" si="236"/>
        <v>9.2105015912944399E-3</v>
      </c>
      <c r="V138" s="113">
        <f t="shared" si="236"/>
        <v>-7.119536291307349E-2</v>
      </c>
      <c r="W138" s="113">
        <f t="shared" si="236"/>
        <v>-6.6696487390783488E-2</v>
      </c>
      <c r="X138" s="113">
        <f t="shared" si="236"/>
        <v>-2.8546236217939613E-2</v>
      </c>
      <c r="Y138" s="113">
        <f t="shared" si="236"/>
        <v>1.0799419376096075E-2</v>
      </c>
      <c r="AB138" s="227">
        <v>45461</v>
      </c>
      <c r="AC138" s="113">
        <f t="shared" ref="AC138:AM138" si="237">O138-O$393</f>
        <v>-5.9795296353302288E-2</v>
      </c>
      <c r="AD138" s="113">
        <f t="shared" si="237"/>
        <v>9.0066686509257629E-2</v>
      </c>
      <c r="AE138" s="113">
        <f t="shared" si="237"/>
        <v>1.9084374626174738E-2</v>
      </c>
      <c r="AF138" s="113">
        <f t="shared" si="237"/>
        <v>-7.8708144328633781E-2</v>
      </c>
      <c r="AG138" s="113">
        <f t="shared" si="237"/>
        <v>-5.6702569272752822E-2</v>
      </c>
      <c r="AH138" s="113">
        <f t="shared" si="237"/>
        <v>-5.8474462661944095E-2</v>
      </c>
      <c r="AI138" s="113">
        <f t="shared" si="237"/>
        <v>-2.097984318380023E-2</v>
      </c>
      <c r="AJ138" s="113">
        <f t="shared" si="237"/>
        <v>-6.6668755135581986E-2</v>
      </c>
      <c r="AK138" s="113">
        <f t="shared" si="237"/>
        <v>-7.3749636877324637E-2</v>
      </c>
      <c r="AL138" s="113">
        <f t="shared" si="237"/>
        <v>-5.2474535522168804E-2</v>
      </c>
      <c r="AM138" s="113">
        <f t="shared" si="237"/>
        <v>-3.8909252281089275E-3</v>
      </c>
    </row>
    <row r="139" spans="1:39" ht="15.6">
      <c r="A139" s="227">
        <v>45463</v>
      </c>
      <c r="B139" s="5">
        <v>2530.0754840000004</v>
      </c>
      <c r="C139" s="5">
        <v>17325.480976000003</v>
      </c>
      <c r="D139" s="5">
        <v>36827.388740000002</v>
      </c>
      <c r="E139" s="5">
        <v>3860.3895040000002</v>
      </c>
      <c r="F139" s="5">
        <v>8414.8558880000019</v>
      </c>
      <c r="G139" s="5">
        <v>20865.273064000001</v>
      </c>
      <c r="H139" s="5">
        <v>3947.1491140000007</v>
      </c>
      <c r="I139" s="5">
        <v>12942.881248</v>
      </c>
      <c r="J139" s="5">
        <v>14567.351660000002</v>
      </c>
      <c r="K139" s="5">
        <v>15377.108020000001</v>
      </c>
      <c r="L139" s="39">
        <v>452238.18540000002</v>
      </c>
      <c r="N139" s="227">
        <v>45463</v>
      </c>
      <c r="O139" s="113">
        <f t="shared" ref="O139:Y139" si="238">B139/B122-1</f>
        <v>-0.12578393276310829</v>
      </c>
      <c r="P139" s="113">
        <f t="shared" si="238"/>
        <v>3.5774491132467556E-3</v>
      </c>
      <c r="Q139" s="113">
        <f t="shared" si="238"/>
        <v>-3.6112191784347103E-2</v>
      </c>
      <c r="R139" s="113">
        <f t="shared" si="238"/>
        <v>-0.11859314430737145</v>
      </c>
      <c r="S139" s="113">
        <f t="shared" si="238"/>
        <v>-0.10364805187762749</v>
      </c>
      <c r="T139" s="113">
        <f t="shared" si="238"/>
        <v>-0.1079470502981984</v>
      </c>
      <c r="U139" s="113">
        <f t="shared" si="238"/>
        <v>-5.1320618236673665E-2</v>
      </c>
      <c r="V139" s="113">
        <f t="shared" si="238"/>
        <v>-0.12492466246689615</v>
      </c>
      <c r="W139" s="113">
        <f t="shared" si="238"/>
        <v>-0.13374009584165847</v>
      </c>
      <c r="X139" s="113">
        <f t="shared" si="238"/>
        <v>-8.4349548088827331E-2</v>
      </c>
      <c r="Y139" s="113">
        <f t="shared" si="238"/>
        <v>-6.2123971568893266E-2</v>
      </c>
      <c r="AB139" s="227">
        <v>45463</v>
      </c>
      <c r="AC139" s="113">
        <f t="shared" ref="AC139:AM139" si="239">O139-O$393</f>
        <v>-0.11873872311143165</v>
      </c>
      <c r="AD139" s="113">
        <f t="shared" si="239"/>
        <v>-7.8444484409356998E-3</v>
      </c>
      <c r="AE139" s="113">
        <f t="shared" si="239"/>
        <v>-5.1597743760227299E-2</v>
      </c>
      <c r="AF139" s="113">
        <f t="shared" si="239"/>
        <v>-0.12527073775154102</v>
      </c>
      <c r="AG139" s="113">
        <f t="shared" si="239"/>
        <v>-0.11850909935586214</v>
      </c>
      <c r="AH139" s="113">
        <f t="shared" si="239"/>
        <v>-0.10192276133443011</v>
      </c>
      <c r="AI139" s="113">
        <f t="shared" si="239"/>
        <v>-8.1510963011768328E-2</v>
      </c>
      <c r="AJ139" s="113">
        <f t="shared" si="239"/>
        <v>-0.12039805468940465</v>
      </c>
      <c r="AK139" s="113">
        <f t="shared" si="239"/>
        <v>-0.14079324532819962</v>
      </c>
      <c r="AL139" s="113">
        <f t="shared" si="239"/>
        <v>-0.10827784739305651</v>
      </c>
      <c r="AM139" s="113">
        <f t="shared" si="239"/>
        <v>-7.6814316173098265E-2</v>
      </c>
    </row>
    <row r="140" spans="1:39" ht="15.6">
      <c r="A140" s="227">
        <v>45464</v>
      </c>
      <c r="B140" s="5">
        <v>2655.6331839999998</v>
      </c>
      <c r="C140" s="5">
        <v>17723.297824000001</v>
      </c>
      <c r="D140" s="5">
        <v>38419.128127999997</v>
      </c>
      <c r="E140" s="5">
        <v>4039.3983039999998</v>
      </c>
      <c r="F140" s="5">
        <v>8735.6579519999996</v>
      </c>
      <c r="G140" s="5">
        <v>21667.028415999997</v>
      </c>
      <c r="H140" s="5">
        <v>4076.1278719999996</v>
      </c>
      <c r="I140" s="5">
        <v>13263.644928</v>
      </c>
      <c r="J140" s="5">
        <v>15081.331455999998</v>
      </c>
      <c r="K140" s="5">
        <v>16150.759807999999</v>
      </c>
      <c r="L140" s="39">
        <v>466774.72529999999</v>
      </c>
      <c r="N140" s="227">
        <v>45464</v>
      </c>
      <c r="O140" s="113">
        <f t="shared" ref="O140:Y140" si="240">B140/B123-1</f>
        <v>-7.7055406662569825E-2</v>
      </c>
      <c r="P140" s="113">
        <f t="shared" si="240"/>
        <v>1.6405041291285949E-2</v>
      </c>
      <c r="Q140" s="113">
        <f t="shared" si="240"/>
        <v>-1.2210997717813088E-2</v>
      </c>
      <c r="R140" s="113">
        <f t="shared" si="240"/>
        <v>-5.0733708867033434E-2</v>
      </c>
      <c r="S140" s="113">
        <f t="shared" si="240"/>
        <v>-6.4528202046653549E-2</v>
      </c>
      <c r="T140" s="113">
        <f t="shared" si="240"/>
        <v>-5.2792930348570133E-2</v>
      </c>
      <c r="U140" s="113">
        <f t="shared" si="240"/>
        <v>9.7335662351394348E-4</v>
      </c>
      <c r="V140" s="113">
        <f t="shared" si="240"/>
        <v>-8.5383971654530932E-2</v>
      </c>
      <c r="W140" s="113">
        <f t="shared" si="240"/>
        <v>-9.9675252723736341E-2</v>
      </c>
      <c r="X140" s="113">
        <f t="shared" si="240"/>
        <v>-2.7251653987462987E-2</v>
      </c>
      <c r="Y140" s="113">
        <f t="shared" si="240"/>
        <v>-3.2401745451306141E-2</v>
      </c>
      <c r="AB140" s="227">
        <v>45464</v>
      </c>
      <c r="AC140" s="113">
        <f t="shared" ref="AC140:AM140" si="241">O140-O$393</f>
        <v>-7.0010197010893185E-2</v>
      </c>
      <c r="AD140" s="113">
        <f t="shared" si="241"/>
        <v>4.9831437371034935E-3</v>
      </c>
      <c r="AE140" s="113">
        <f t="shared" si="241"/>
        <v>-2.7696549693693284E-2</v>
      </c>
      <c r="AF140" s="113">
        <f t="shared" si="241"/>
        <v>-5.7411302311203019E-2</v>
      </c>
      <c r="AG140" s="113">
        <f t="shared" si="241"/>
        <v>-7.9389249524888197E-2</v>
      </c>
      <c r="AH140" s="113">
        <f t="shared" si="241"/>
        <v>-4.6768641384801836E-2</v>
      </c>
      <c r="AI140" s="113">
        <f t="shared" si="241"/>
        <v>-2.9216988151580726E-2</v>
      </c>
      <c r="AJ140" s="113">
        <f t="shared" si="241"/>
        <v>-8.0857363877039429E-2</v>
      </c>
      <c r="AK140" s="113">
        <f t="shared" si="241"/>
        <v>-0.10672840221027749</v>
      </c>
      <c r="AL140" s="113">
        <f t="shared" si="241"/>
        <v>-5.1179953291692178E-2</v>
      </c>
      <c r="AM140" s="113">
        <f t="shared" si="241"/>
        <v>-4.709209005551114E-2</v>
      </c>
    </row>
    <row r="141" spans="1:39" ht="15.6">
      <c r="A141" s="227">
        <v>45468</v>
      </c>
      <c r="B141" s="5">
        <v>2685.84602</v>
      </c>
      <c r="C141" s="5">
        <v>18267.073110000001</v>
      </c>
      <c r="D141" s="5">
        <v>39400.854350000001</v>
      </c>
      <c r="E141" s="5">
        <v>4139.7327400000004</v>
      </c>
      <c r="F141" s="5">
        <v>8929.5205999999998</v>
      </c>
      <c r="G141" s="5">
        <v>22400.689740000002</v>
      </c>
      <c r="H141" s="5">
        <v>4054.9809299999997</v>
      </c>
      <c r="I141" s="5">
        <v>13845.125580000002</v>
      </c>
      <c r="J141" s="5">
        <v>15299.0123</v>
      </c>
      <c r="K141" s="5">
        <v>16281.084820000002</v>
      </c>
      <c r="L141" s="39">
        <v>477869.14889999997</v>
      </c>
      <c r="N141" s="227">
        <v>45468</v>
      </c>
      <c r="O141" s="113">
        <f t="shared" ref="O141:Y141" si="242">B141/B124-1</f>
        <v>-5.4487864082663262E-2</v>
      </c>
      <c r="P141" s="113">
        <f t="shared" si="242"/>
        <v>5.8413122938016926E-2</v>
      </c>
      <c r="Q141" s="113">
        <f t="shared" si="242"/>
        <v>1.2288923264863527E-2</v>
      </c>
      <c r="R141" s="113">
        <f t="shared" si="242"/>
        <v>-3.4590969801906124E-2</v>
      </c>
      <c r="S141" s="113">
        <f t="shared" si="242"/>
        <v>-4.1264573720289466E-2</v>
      </c>
      <c r="T141" s="113">
        <f t="shared" si="242"/>
        <v>-1.7047782268888367E-2</v>
      </c>
      <c r="U141" s="113">
        <f t="shared" si="242"/>
        <v>2.005720520790355E-2</v>
      </c>
      <c r="V141" s="113">
        <f t="shared" si="242"/>
        <v>-2.8113517833523338E-2</v>
      </c>
      <c r="W141" s="113">
        <f t="shared" si="242"/>
        <v>-9.1574447140087001E-2</v>
      </c>
      <c r="X141" s="113">
        <f t="shared" si="242"/>
        <v>-1.6632115279945903E-2</v>
      </c>
      <c r="Y141" s="113">
        <f t="shared" si="242"/>
        <v>-4.0185155594946176E-3</v>
      </c>
      <c r="AB141" s="227">
        <v>45468</v>
      </c>
      <c r="AC141" s="113">
        <f t="shared" ref="AC141:AM141" si="243">O141-O$393</f>
        <v>-4.7442654430986622E-2</v>
      </c>
      <c r="AD141" s="113">
        <f t="shared" si="243"/>
        <v>4.6991225383834469E-2</v>
      </c>
      <c r="AE141" s="113">
        <f t="shared" si="243"/>
        <v>-3.1966287110166691E-3</v>
      </c>
      <c r="AF141" s="113">
        <f t="shared" si="243"/>
        <v>-4.126856324607571E-2</v>
      </c>
      <c r="AG141" s="113">
        <f t="shared" si="243"/>
        <v>-5.6125621198524121E-2</v>
      </c>
      <c r="AH141" s="113">
        <f t="shared" si="243"/>
        <v>-1.1023493305120072E-2</v>
      </c>
      <c r="AI141" s="113">
        <f t="shared" si="243"/>
        <v>-1.013313956719112E-2</v>
      </c>
      <c r="AJ141" s="113">
        <f t="shared" si="243"/>
        <v>-2.3586910056031828E-2</v>
      </c>
      <c r="AK141" s="113">
        <f t="shared" si="243"/>
        <v>-9.862759662662815E-2</v>
      </c>
      <c r="AL141" s="113">
        <f t="shared" si="243"/>
        <v>-4.0560414584175093E-2</v>
      </c>
      <c r="AM141" s="113">
        <f t="shared" si="243"/>
        <v>-1.8708860163699621E-2</v>
      </c>
    </row>
    <row r="142" spans="1:39" ht="15.6">
      <c r="A142" s="227">
        <v>45469</v>
      </c>
      <c r="B142" s="5">
        <v>2665.4395799999998</v>
      </c>
      <c r="C142" s="5">
        <v>18611.820250000001</v>
      </c>
      <c r="D142" s="5">
        <v>39463.168320000004</v>
      </c>
      <c r="E142" s="5">
        <v>4089.8002200000001</v>
      </c>
      <c r="F142" s="5">
        <v>8917.9638599999998</v>
      </c>
      <c r="G142" s="5">
        <v>25850.574629999999</v>
      </c>
      <c r="H142" s="5">
        <v>3994.6682900000005</v>
      </c>
      <c r="I142" s="5">
        <v>13610.84815</v>
      </c>
      <c r="J142" s="5">
        <v>15578.9445</v>
      </c>
      <c r="K142" s="5">
        <v>16897.699970000001</v>
      </c>
      <c r="L142" s="39">
        <v>478094.67830000003</v>
      </c>
      <c r="N142" s="227">
        <v>45469</v>
      </c>
      <c r="O142" s="113">
        <f t="shared" ref="O142:Y142" si="244">B142/B125-1</f>
        <v>-1.7485692055727475E-2</v>
      </c>
      <c r="P142" s="113">
        <f t="shared" si="244"/>
        <v>0.10426649980134517</v>
      </c>
      <c r="Q142" s="113">
        <f t="shared" si="244"/>
        <v>2.4735891958860501E-2</v>
      </c>
      <c r="R142" s="113">
        <f t="shared" si="244"/>
        <v>-2.6885261469739352E-2</v>
      </c>
      <c r="S142" s="113">
        <f t="shared" si="244"/>
        <v>-1.7671701891539104E-2</v>
      </c>
      <c r="T142" s="113">
        <f t="shared" si="244"/>
        <v>0.14977594116209803</v>
      </c>
      <c r="U142" s="113">
        <f t="shared" si="244"/>
        <v>1.2859294665866994E-2</v>
      </c>
      <c r="V142" s="113">
        <f t="shared" si="244"/>
        <v>-3.8389020104623639E-2</v>
      </c>
      <c r="W142" s="113">
        <f t="shared" si="244"/>
        <v>3.0614423144796898E-3</v>
      </c>
      <c r="X142" s="113">
        <f t="shared" si="244"/>
        <v>3.4848890901019169E-2</v>
      </c>
      <c r="Y142" s="113">
        <f t="shared" si="244"/>
        <v>6.3040184395306564E-3</v>
      </c>
      <c r="AB142" s="227">
        <v>45469</v>
      </c>
      <c r="AC142" s="113">
        <f t="shared" ref="AC142:AM142" si="245">O142-O$393</f>
        <v>-1.0440482404050832E-2</v>
      </c>
      <c r="AD142" s="113">
        <f t="shared" si="245"/>
        <v>9.2844602247162719E-2</v>
      </c>
      <c r="AE142" s="113">
        <f t="shared" si="245"/>
        <v>9.2503399829803046E-3</v>
      </c>
      <c r="AF142" s="113">
        <f t="shared" si="245"/>
        <v>-3.3562854913908938E-2</v>
      </c>
      <c r="AG142" s="113">
        <f t="shared" si="245"/>
        <v>-3.253274936977376E-2</v>
      </c>
      <c r="AH142" s="113">
        <f t="shared" si="245"/>
        <v>0.15580023012586633</v>
      </c>
      <c r="AI142" s="113">
        <f t="shared" si="245"/>
        <v>-1.7331050109227676E-2</v>
      </c>
      <c r="AJ142" s="113">
        <f t="shared" si="245"/>
        <v>-3.3862412327132128E-2</v>
      </c>
      <c r="AK142" s="113">
        <f t="shared" si="245"/>
        <v>-3.9917071720614586E-3</v>
      </c>
      <c r="AL142" s="113">
        <f t="shared" si="245"/>
        <v>1.0920591596789979E-2</v>
      </c>
      <c r="AM142" s="113">
        <f t="shared" si="245"/>
        <v>-8.3863261646743466E-3</v>
      </c>
    </row>
    <row r="143" spans="1:39" ht="15.6">
      <c r="A143" s="227">
        <v>45470</v>
      </c>
      <c r="B143" s="5">
        <v>2685.9977759999997</v>
      </c>
      <c r="C143" s="5">
        <v>18799.35024</v>
      </c>
      <c r="D143" s="5">
        <v>39763.128239999998</v>
      </c>
      <c r="E143" s="5">
        <v>4166.4136799999997</v>
      </c>
      <c r="F143" s="5">
        <v>8971.1798880000006</v>
      </c>
      <c r="G143" s="5">
        <v>25944.157008000002</v>
      </c>
      <c r="H143" s="5">
        <v>4002.2157119999997</v>
      </c>
      <c r="I143" s="5">
        <v>13725.896448</v>
      </c>
      <c r="J143" s="5">
        <v>16025.546063999998</v>
      </c>
      <c r="K143" s="5">
        <v>17372.49624</v>
      </c>
      <c r="L143" s="39">
        <v>481431.07640000002</v>
      </c>
      <c r="N143" s="227">
        <v>45470</v>
      </c>
      <c r="O143" s="113">
        <f t="shared" ref="O143:Y143" si="246">B143/B126-1</f>
        <v>-3.1178063288516467E-2</v>
      </c>
      <c r="P143" s="113">
        <f t="shared" si="246"/>
        <v>9.6464265157728102E-2</v>
      </c>
      <c r="Q143" s="113">
        <f t="shared" si="246"/>
        <v>2.4259608708853575E-2</v>
      </c>
      <c r="R143" s="113">
        <f t="shared" si="246"/>
        <v>-5.4725402890024588E-3</v>
      </c>
      <c r="S143" s="113">
        <f t="shared" si="246"/>
        <v>-2.3140749917659242E-2</v>
      </c>
      <c r="T143" s="113">
        <f t="shared" si="246"/>
        <v>0.1610902830524128</v>
      </c>
      <c r="U143" s="113">
        <f t="shared" si="246"/>
        <v>5.3631464516110672E-3</v>
      </c>
      <c r="V143" s="113">
        <f t="shared" si="246"/>
        <v>-3.5880478242151459E-2</v>
      </c>
      <c r="W143" s="113">
        <f t="shared" si="246"/>
        <v>1.7482993390326884E-2</v>
      </c>
      <c r="X143" s="113">
        <f t="shared" si="246"/>
        <v>6.4984891939289913E-2</v>
      </c>
      <c r="Y143" s="113">
        <f t="shared" si="246"/>
        <v>5.6137006564651593E-3</v>
      </c>
      <c r="AB143" s="227">
        <v>45470</v>
      </c>
      <c r="AC143" s="113">
        <f t="shared" ref="AC143:AM143" si="247">O143-O$393</f>
        <v>-2.4132853636839823E-2</v>
      </c>
      <c r="AD143" s="113">
        <f t="shared" si="247"/>
        <v>8.5042367603545652E-2</v>
      </c>
      <c r="AE143" s="113">
        <f t="shared" si="247"/>
        <v>8.7740567329733787E-3</v>
      </c>
      <c r="AF143" s="113">
        <f t="shared" si="247"/>
        <v>-1.2150133733172044E-2</v>
      </c>
      <c r="AG143" s="113">
        <f t="shared" si="247"/>
        <v>-3.8001797395893898E-2</v>
      </c>
      <c r="AH143" s="113">
        <f t="shared" si="247"/>
        <v>0.1671145720161811</v>
      </c>
      <c r="AI143" s="113">
        <f t="shared" si="247"/>
        <v>-2.4827198323483603E-2</v>
      </c>
      <c r="AJ143" s="113">
        <f t="shared" si="247"/>
        <v>-3.1353870464659948E-2</v>
      </c>
      <c r="AK143" s="113">
        <f t="shared" si="247"/>
        <v>1.0429843903785735E-2</v>
      </c>
      <c r="AL143" s="113">
        <f t="shared" si="247"/>
        <v>4.1056592635060722E-2</v>
      </c>
      <c r="AM143" s="113">
        <f t="shared" si="247"/>
        <v>-9.0766439477398438E-3</v>
      </c>
    </row>
    <row r="144" spans="1:39" ht="15.6">
      <c r="A144" s="227">
        <v>45471</v>
      </c>
      <c r="B144" s="5">
        <v>2631.3350799999998</v>
      </c>
      <c r="C144" s="5">
        <v>17895.117679999999</v>
      </c>
      <c r="D144" s="5">
        <v>37974.659800000001</v>
      </c>
      <c r="E144" s="5">
        <v>4036.6396399999999</v>
      </c>
      <c r="F144" s="5">
        <v>8436.0755600000011</v>
      </c>
      <c r="G144" s="5">
        <v>25475.605759999999</v>
      </c>
      <c r="H144" s="5">
        <v>3947.4274399999999</v>
      </c>
      <c r="I144" s="5">
        <v>13290.068879999999</v>
      </c>
      <c r="J144" s="5">
        <v>15464.297639999999</v>
      </c>
      <c r="K144" s="5">
        <v>16419.293000000001</v>
      </c>
      <c r="L144" s="39">
        <v>463944.22269999998</v>
      </c>
      <c r="N144" s="227">
        <v>45471</v>
      </c>
      <c r="O144" s="113">
        <f t="shared" ref="O144:Y144" si="248">B144/B127-1</f>
        <v>-4.4735685035394379E-2</v>
      </c>
      <c r="P144" s="113">
        <f t="shared" si="248"/>
        <v>6.2068837325288007E-2</v>
      </c>
      <c r="Q144" s="113">
        <f t="shared" si="248"/>
        <v>-4.9355498431402633E-3</v>
      </c>
      <c r="R144" s="113">
        <f t="shared" si="248"/>
        <v>-1.6497471847836898E-2</v>
      </c>
      <c r="S144" s="113">
        <f t="shared" si="248"/>
        <v>-7.1419110718842216E-2</v>
      </c>
      <c r="T144" s="113">
        <f t="shared" si="248"/>
        <v>0.15811489430060921</v>
      </c>
      <c r="U144" s="113">
        <f t="shared" si="248"/>
        <v>3.2967153305831332E-2</v>
      </c>
      <c r="V144" s="113">
        <f t="shared" si="248"/>
        <v>-5.7742256899794508E-2</v>
      </c>
      <c r="W144" s="113">
        <f t="shared" si="248"/>
        <v>-4.0385880434187227E-3</v>
      </c>
      <c r="X144" s="113">
        <f t="shared" si="248"/>
        <v>1.6422165980222836E-2</v>
      </c>
      <c r="Y144" s="113">
        <f t="shared" si="248"/>
        <v>-1.4074494861125997E-2</v>
      </c>
      <c r="AB144" s="227">
        <v>45471</v>
      </c>
      <c r="AC144" s="113">
        <f t="shared" ref="AC144:AM144" si="249">O144-O$393</f>
        <v>-3.7690475383717739E-2</v>
      </c>
      <c r="AD144" s="113">
        <f t="shared" si="249"/>
        <v>5.0646939771105549E-2</v>
      </c>
      <c r="AE144" s="113">
        <f t="shared" si="249"/>
        <v>-2.042110181902046E-2</v>
      </c>
      <c r="AF144" s="113">
        <f t="shared" si="249"/>
        <v>-2.3175065292006483E-2</v>
      </c>
      <c r="AG144" s="113">
        <f t="shared" si="249"/>
        <v>-8.6280158197076864E-2</v>
      </c>
      <c r="AH144" s="113">
        <f t="shared" si="249"/>
        <v>0.16413918326437751</v>
      </c>
      <c r="AI144" s="113">
        <f t="shared" si="249"/>
        <v>2.7768085307366616E-3</v>
      </c>
      <c r="AJ144" s="113">
        <f t="shared" si="249"/>
        <v>-5.3215649122302998E-2</v>
      </c>
      <c r="AK144" s="113">
        <f t="shared" si="249"/>
        <v>-1.1091737529959872E-2</v>
      </c>
      <c r="AL144" s="113">
        <f t="shared" si="249"/>
        <v>-7.5061333240063546E-3</v>
      </c>
      <c r="AM144" s="113">
        <f t="shared" si="249"/>
        <v>-2.8764839465331E-2</v>
      </c>
    </row>
    <row r="145" spans="1:39" ht="15.6">
      <c r="A145" s="227">
        <v>45475</v>
      </c>
      <c r="B145" s="5">
        <v>2712.3240040000001</v>
      </c>
      <c r="C145" s="5">
        <v>19228.954244</v>
      </c>
      <c r="D145" s="5">
        <v>40093.858015999998</v>
      </c>
      <c r="E145" s="5">
        <v>4127.4116160000003</v>
      </c>
      <c r="F145" s="5">
        <v>8554.2526280000002</v>
      </c>
      <c r="G145" s="5">
        <v>26033.770984000002</v>
      </c>
      <c r="H145" s="5">
        <v>4098.6035400000001</v>
      </c>
      <c r="I145" s="5">
        <v>13683.8361</v>
      </c>
      <c r="J145" s="5">
        <v>16186.646823999999</v>
      </c>
      <c r="K145" s="5">
        <v>17459.440000000002</v>
      </c>
      <c r="L145" s="39">
        <v>480921.14779999998</v>
      </c>
      <c r="N145" s="227">
        <v>45475</v>
      </c>
      <c r="O145" s="113">
        <f t="shared" ref="O145:Y145" si="250">B145/B128-1</f>
        <v>1.7902025592280379E-2</v>
      </c>
      <c r="P145" s="113">
        <f t="shared" si="250"/>
        <v>0.14262373908375303</v>
      </c>
      <c r="Q145" s="113">
        <f t="shared" si="250"/>
        <v>5.6360211202311605E-2</v>
      </c>
      <c r="R145" s="113">
        <f t="shared" si="250"/>
        <v>1.2812037691401823E-2</v>
      </c>
      <c r="S145" s="113">
        <f t="shared" si="250"/>
        <v>-4.1172368331824694E-2</v>
      </c>
      <c r="T145" s="113">
        <f t="shared" si="250"/>
        <v>0.20099055762228635</v>
      </c>
      <c r="U145" s="113">
        <f t="shared" si="250"/>
        <v>8.6881652622995409E-2</v>
      </c>
      <c r="V145" s="113">
        <f t="shared" si="250"/>
        <v>-1.3837547716692877E-2</v>
      </c>
      <c r="W145" s="113">
        <f t="shared" si="250"/>
        <v>6.6293166549155513E-2</v>
      </c>
      <c r="X145" s="113">
        <f t="shared" si="250"/>
        <v>8.4612842995158921E-2</v>
      </c>
      <c r="Y145" s="113">
        <f t="shared" si="250"/>
        <v>3.2471856246985897E-2</v>
      </c>
      <c r="AB145" s="227">
        <v>45475</v>
      </c>
      <c r="AC145" s="113">
        <f t="shared" ref="AC145:AM145" si="251">O145-O$393</f>
        <v>2.4947235243957023E-2</v>
      </c>
      <c r="AD145" s="113">
        <f t="shared" si="251"/>
        <v>0.13120184152957057</v>
      </c>
      <c r="AE145" s="113">
        <f t="shared" si="251"/>
        <v>4.0874659226431409E-2</v>
      </c>
      <c r="AF145" s="113">
        <f t="shared" si="251"/>
        <v>6.1344442472322383E-3</v>
      </c>
      <c r="AG145" s="113">
        <f t="shared" si="251"/>
        <v>-5.6033415810059349E-2</v>
      </c>
      <c r="AH145" s="113">
        <f t="shared" si="251"/>
        <v>0.20701484658605465</v>
      </c>
      <c r="AI145" s="113">
        <f t="shared" si="251"/>
        <v>5.6691307847900739E-2</v>
      </c>
      <c r="AJ145" s="113">
        <f t="shared" si="251"/>
        <v>-9.3109399392013667E-3</v>
      </c>
      <c r="AK145" s="113">
        <f t="shared" si="251"/>
        <v>5.9240017062614364E-2</v>
      </c>
      <c r="AL145" s="113">
        <f t="shared" si="251"/>
        <v>6.0684543690929731E-2</v>
      </c>
      <c r="AM145" s="113">
        <f t="shared" si="251"/>
        <v>1.7781511642780894E-2</v>
      </c>
    </row>
    <row r="146" spans="1:39" ht="15.6">
      <c r="A146" s="227">
        <v>45476</v>
      </c>
      <c r="B146" s="5">
        <v>2747.9932829999998</v>
      </c>
      <c r="C146" s="5">
        <v>19494.649754999999</v>
      </c>
      <c r="D146" s="5">
        <v>40544.119916999996</v>
      </c>
      <c r="E146" s="5">
        <v>4143.5479889999997</v>
      </c>
      <c r="F146" s="5">
        <v>8676.9009809999989</v>
      </c>
      <c r="G146" s="5">
        <v>25844.159690999997</v>
      </c>
      <c r="H146" s="5">
        <v>4110.1109909999996</v>
      </c>
      <c r="I146" s="5">
        <v>13789.241990999999</v>
      </c>
      <c r="J146" s="5">
        <v>16217.823950999998</v>
      </c>
      <c r="K146" s="5">
        <v>17386.359038999999</v>
      </c>
      <c r="L146" s="39">
        <v>487214.01750000002</v>
      </c>
      <c r="N146" s="227">
        <v>45476</v>
      </c>
      <c r="O146" s="113">
        <f t="shared" ref="O146:Y146" si="252">B146/B129-1</f>
        <v>1.9767163052744952E-2</v>
      </c>
      <c r="P146" s="113">
        <f t="shared" si="252"/>
        <v>0.14175162761497173</v>
      </c>
      <c r="Q146" s="113">
        <f t="shared" si="252"/>
        <v>9.5402507033197192E-2</v>
      </c>
      <c r="R146" s="113">
        <f t="shared" si="252"/>
        <v>6.5411716259289321E-3</v>
      </c>
      <c r="S146" s="113">
        <f t="shared" si="252"/>
        <v>-4.4144687904352886E-2</v>
      </c>
      <c r="T146" s="113">
        <f t="shared" si="252"/>
        <v>0.16011516810477833</v>
      </c>
      <c r="U146" s="113">
        <f t="shared" si="252"/>
        <v>6.0748029390688352E-2</v>
      </c>
      <c r="V146" s="113">
        <f t="shared" si="252"/>
        <v>-2.3847431401859853E-2</v>
      </c>
      <c r="W146" s="113">
        <f t="shared" si="252"/>
        <v>5.1775367014401219E-2</v>
      </c>
      <c r="X146" s="113">
        <f t="shared" si="252"/>
        <v>8.6246482734861463E-2</v>
      </c>
      <c r="Y146" s="113">
        <f t="shared" si="252"/>
        <v>4.2585641288789056E-2</v>
      </c>
      <c r="AB146" s="227">
        <v>45476</v>
      </c>
      <c r="AC146" s="113">
        <f t="shared" ref="AC146:AM146" si="253">O146-O$393</f>
        <v>2.6812372704421595E-2</v>
      </c>
      <c r="AD146" s="113">
        <f t="shared" si="253"/>
        <v>0.13032973006078927</v>
      </c>
      <c r="AE146" s="113">
        <f t="shared" si="253"/>
        <v>7.9916955057316996E-2</v>
      </c>
      <c r="AF146" s="113">
        <f t="shared" si="253"/>
        <v>-1.364218182406526E-4</v>
      </c>
      <c r="AG146" s="113">
        <f t="shared" si="253"/>
        <v>-5.9005735382587542E-2</v>
      </c>
      <c r="AH146" s="113">
        <f t="shared" si="253"/>
        <v>0.16613945706854663</v>
      </c>
      <c r="AI146" s="113">
        <f t="shared" si="253"/>
        <v>3.0557684615593682E-2</v>
      </c>
      <c r="AJ146" s="113">
        <f t="shared" si="253"/>
        <v>-1.9320823624368343E-2</v>
      </c>
      <c r="AK146" s="113">
        <f t="shared" si="253"/>
        <v>4.472221752786007E-2</v>
      </c>
      <c r="AL146" s="113">
        <f t="shared" si="253"/>
        <v>6.2318183430632272E-2</v>
      </c>
      <c r="AM146" s="113">
        <f t="shared" si="253"/>
        <v>2.7895296684584053E-2</v>
      </c>
    </row>
    <row r="147" spans="1:39" ht="15.6">
      <c r="A147" s="227">
        <v>45478</v>
      </c>
      <c r="B147" s="5">
        <v>2821.6184100000005</v>
      </c>
      <c r="C147" s="5">
        <v>19945.19397</v>
      </c>
      <c r="D147" s="5">
        <v>41201.620980000007</v>
      </c>
      <c r="E147" s="5">
        <v>4110.8213249999999</v>
      </c>
      <c r="F147" s="5">
        <v>8634.9277949999996</v>
      </c>
      <c r="G147" s="5">
        <v>25907.427000000003</v>
      </c>
      <c r="H147" s="5">
        <v>4099.3656600000004</v>
      </c>
      <c r="I147" s="5">
        <v>13597.874355000002</v>
      </c>
      <c r="J147" s="5">
        <v>16287.312015000003</v>
      </c>
      <c r="K147" s="5">
        <v>17624.100000000002</v>
      </c>
      <c r="L147" s="39">
        <v>490583.56640000001</v>
      </c>
      <c r="N147" s="227">
        <v>45478</v>
      </c>
      <c r="O147" s="113">
        <f t="shared" ref="O147:Y147" si="254">B147/B130-1</f>
        <v>1.8662068055023573E-2</v>
      </c>
      <c r="P147" s="113">
        <f t="shared" si="254"/>
        <v>0.15547070322892442</v>
      </c>
      <c r="Q147" s="113">
        <f t="shared" si="254"/>
        <v>0.10539426210257252</v>
      </c>
      <c r="R147" s="113">
        <f t="shared" si="254"/>
        <v>-1.5393563232282914E-2</v>
      </c>
      <c r="S147" s="113">
        <f t="shared" si="254"/>
        <v>-7.4474501367920332E-2</v>
      </c>
      <c r="T147" s="113">
        <f t="shared" si="254"/>
        <v>0.13617698418478641</v>
      </c>
      <c r="U147" s="113">
        <f t="shared" si="254"/>
        <v>1.4816893637285888E-2</v>
      </c>
      <c r="V147" s="113">
        <f t="shared" si="254"/>
        <v>-6.6875640761635879E-2</v>
      </c>
      <c r="W147" s="113">
        <f t="shared" si="254"/>
        <v>2.1336904196700646E-2</v>
      </c>
      <c r="X147" s="113">
        <f t="shared" si="254"/>
        <v>0.11249206491952068</v>
      </c>
      <c r="Y147" s="113">
        <f t="shared" si="254"/>
        <v>3.5311299390003992E-2</v>
      </c>
      <c r="AB147" s="227">
        <v>45478</v>
      </c>
      <c r="AC147" s="113">
        <f t="shared" ref="AC147:AM147" si="255">O147-O$393</f>
        <v>2.5707277706700216E-2</v>
      </c>
      <c r="AD147" s="113">
        <f t="shared" si="255"/>
        <v>0.14404880567474196</v>
      </c>
      <c r="AE147" s="113">
        <f t="shared" si="255"/>
        <v>8.9908710126692326E-2</v>
      </c>
      <c r="AF147" s="113">
        <f t="shared" si="255"/>
        <v>-2.20711566764525E-2</v>
      </c>
      <c r="AG147" s="113">
        <f t="shared" si="255"/>
        <v>-8.933554884615498E-2</v>
      </c>
      <c r="AH147" s="113">
        <f t="shared" si="255"/>
        <v>0.14220127314855471</v>
      </c>
      <c r="AI147" s="113">
        <f t="shared" si="255"/>
        <v>-1.5373451137808782E-2</v>
      </c>
      <c r="AJ147" s="113">
        <f t="shared" si="255"/>
        <v>-6.2349032984144369E-2</v>
      </c>
      <c r="AK147" s="113">
        <f t="shared" si="255"/>
        <v>1.4283754710159496E-2</v>
      </c>
      <c r="AL147" s="113">
        <f t="shared" si="255"/>
        <v>8.8563765615291501E-2</v>
      </c>
      <c r="AM147" s="113">
        <f t="shared" si="255"/>
        <v>2.0620954785798989E-2</v>
      </c>
    </row>
    <row r="148" spans="1:39" ht="15.6">
      <c r="A148" s="227">
        <v>45482</v>
      </c>
      <c r="B148" s="5">
        <v>3049.7587920000005</v>
      </c>
      <c r="C148" s="5">
        <v>20162.441184000003</v>
      </c>
      <c r="D148" s="5">
        <v>40517.090352000007</v>
      </c>
      <c r="E148" s="5">
        <v>4038.1310399999998</v>
      </c>
      <c r="F148" s="5">
        <v>8556.7820400000001</v>
      </c>
      <c r="G148" s="5">
        <v>25809.652824000004</v>
      </c>
      <c r="H148" s="5">
        <v>4078.6886880000002</v>
      </c>
      <c r="I148" s="5">
        <v>13488.063023999999</v>
      </c>
      <c r="J148" s="5">
        <v>16156.050912000002</v>
      </c>
      <c r="K148" s="5">
        <v>17575.568592</v>
      </c>
      <c r="L148" s="39">
        <v>491715.63419999997</v>
      </c>
      <c r="N148" s="227">
        <v>45482</v>
      </c>
      <c r="O148" s="113">
        <f t="shared" ref="O148:Y148" si="256">B148/B131-1</f>
        <v>0.13629651672627685</v>
      </c>
      <c r="P148" s="113">
        <f t="shared" si="256"/>
        <v>0.16075371987354803</v>
      </c>
      <c r="Q148" s="113">
        <f t="shared" si="256"/>
        <v>8.9565548406910223E-2</v>
      </c>
      <c r="R148" s="113">
        <f t="shared" si="256"/>
        <v>-4.7203015650414293E-2</v>
      </c>
      <c r="S148" s="113">
        <f t="shared" si="256"/>
        <v>-7.3457050007235902E-2</v>
      </c>
      <c r="T148" s="113">
        <f t="shared" si="256"/>
        <v>0.17413180222333557</v>
      </c>
      <c r="U148" s="113">
        <f t="shared" si="256"/>
        <v>8.294792861468725E-3</v>
      </c>
      <c r="V148" s="113">
        <f t="shared" si="256"/>
        <v>-3.3404559014025947E-2</v>
      </c>
      <c r="W148" s="113">
        <f t="shared" si="256"/>
        <v>-4.1639317501260376E-2</v>
      </c>
      <c r="X148" s="113">
        <f t="shared" si="256"/>
        <v>9.6512871527586253E-2</v>
      </c>
      <c r="Y148" s="113">
        <f t="shared" si="256"/>
        <v>3.9752238687622787E-2</v>
      </c>
      <c r="AB148" s="227">
        <v>45482</v>
      </c>
      <c r="AC148" s="113">
        <f t="shared" ref="AC148:AM148" si="257">O148-O$393</f>
        <v>0.1433417263779535</v>
      </c>
      <c r="AD148" s="113">
        <f t="shared" si="257"/>
        <v>0.14933182231936556</v>
      </c>
      <c r="AE148" s="113">
        <f t="shared" si="257"/>
        <v>7.4079996431030026E-2</v>
      </c>
      <c r="AF148" s="113">
        <f t="shared" si="257"/>
        <v>-5.3880609094583878E-2</v>
      </c>
      <c r="AG148" s="113">
        <f t="shared" si="257"/>
        <v>-8.8318097485470551E-2</v>
      </c>
      <c r="AH148" s="113">
        <f t="shared" si="257"/>
        <v>0.18015609118710388</v>
      </c>
      <c r="AI148" s="113">
        <f t="shared" si="257"/>
        <v>-2.1895551913625945E-2</v>
      </c>
      <c r="AJ148" s="113">
        <f t="shared" si="257"/>
        <v>-2.8877951236534437E-2</v>
      </c>
      <c r="AK148" s="113">
        <f t="shared" si="257"/>
        <v>-4.8692466987801525E-2</v>
      </c>
      <c r="AL148" s="113">
        <f t="shared" si="257"/>
        <v>7.2584572223357069E-2</v>
      </c>
      <c r="AM148" s="113">
        <f t="shared" si="257"/>
        <v>2.5061894083417784E-2</v>
      </c>
    </row>
    <row r="149" spans="1:39" ht="15.6">
      <c r="A149" s="227">
        <v>45483</v>
      </c>
      <c r="B149" s="5">
        <v>3068.6680969999998</v>
      </c>
      <c r="C149" s="5">
        <v>20502.962238</v>
      </c>
      <c r="D149" s="5">
        <v>41031.445375000003</v>
      </c>
      <c r="E149" s="5">
        <v>4071.9034370000004</v>
      </c>
      <c r="F149" s="5">
        <v>8533.6606069999998</v>
      </c>
      <c r="G149" s="5">
        <v>25808.669137000001</v>
      </c>
      <c r="H149" s="5">
        <v>4094.7842430000001</v>
      </c>
      <c r="I149" s="5">
        <v>13651.920903</v>
      </c>
      <c r="J149" s="5">
        <v>16168.809562999999</v>
      </c>
      <c r="K149" s="5">
        <v>17582.139349000001</v>
      </c>
      <c r="L149" s="39">
        <v>495801.54509999999</v>
      </c>
      <c r="N149" s="227">
        <v>45483</v>
      </c>
      <c r="O149" s="113">
        <f t="shared" ref="O149:Y149" si="258">B149/B132-1</f>
        <v>0.12325078546416379</v>
      </c>
      <c r="P149" s="113">
        <f t="shared" si="258"/>
        <v>0.17935381617807078</v>
      </c>
      <c r="Q149" s="113">
        <f t="shared" si="258"/>
        <v>9.0275227943120928E-2</v>
      </c>
      <c r="R149" s="113">
        <f t="shared" si="258"/>
        <v>-3.1121927757006285E-3</v>
      </c>
      <c r="S149" s="113">
        <f t="shared" si="258"/>
        <v>-5.2749697934018847E-2</v>
      </c>
      <c r="T149" s="113">
        <f t="shared" si="258"/>
        <v>0.17225422554227054</v>
      </c>
      <c r="U149" s="113">
        <f t="shared" si="258"/>
        <v>1.1279423332251515E-2</v>
      </c>
      <c r="V149" s="113">
        <f t="shared" si="258"/>
        <v>-7.5388048694375875E-3</v>
      </c>
      <c r="W149" s="113">
        <f t="shared" si="258"/>
        <v>-4.0460466387200023E-2</v>
      </c>
      <c r="X149" s="113">
        <f t="shared" si="258"/>
        <v>9.2741038219234628E-2</v>
      </c>
      <c r="Y149" s="113">
        <f t="shared" si="258"/>
        <v>4.3331942158969294E-2</v>
      </c>
      <c r="AB149" s="227">
        <v>45483</v>
      </c>
      <c r="AC149" s="113">
        <f t="shared" ref="AC149:AM149" si="259">O149-O$393</f>
        <v>0.13029599511584045</v>
      </c>
      <c r="AD149" s="113">
        <f t="shared" si="259"/>
        <v>0.16793191862388832</v>
      </c>
      <c r="AE149" s="113">
        <f t="shared" si="259"/>
        <v>7.4789675967240732E-2</v>
      </c>
      <c r="AF149" s="113">
        <f t="shared" si="259"/>
        <v>-9.789786219870214E-3</v>
      </c>
      <c r="AG149" s="113">
        <f t="shared" si="259"/>
        <v>-6.7610745412253495E-2</v>
      </c>
      <c r="AH149" s="113">
        <f t="shared" si="259"/>
        <v>0.17827851450603885</v>
      </c>
      <c r="AI149" s="113">
        <f t="shared" si="259"/>
        <v>-1.8910921442843155E-2</v>
      </c>
      <c r="AJ149" s="113">
        <f t="shared" si="259"/>
        <v>-3.0121970919460769E-3</v>
      </c>
      <c r="AK149" s="113">
        <f t="shared" si="259"/>
        <v>-4.7513615873741172E-2</v>
      </c>
      <c r="AL149" s="113">
        <f t="shared" si="259"/>
        <v>6.8812738915005445E-2</v>
      </c>
      <c r="AM149" s="113">
        <f t="shared" si="259"/>
        <v>2.8641597554764291E-2</v>
      </c>
    </row>
    <row r="150" spans="1:39" ht="15.6">
      <c r="A150" s="227">
        <v>45484</v>
      </c>
      <c r="B150" s="5">
        <v>2943.1458499999999</v>
      </c>
      <c r="C150" s="5">
        <v>19993.185106999998</v>
      </c>
      <c r="D150" s="5">
        <v>39947.713969999997</v>
      </c>
      <c r="E150" s="5">
        <v>4108.1044759999995</v>
      </c>
      <c r="F150" s="5">
        <v>8486.8026599999994</v>
      </c>
      <c r="G150" s="5">
        <v>26316.116654000001</v>
      </c>
      <c r="H150" s="5">
        <v>4210.8949429999993</v>
      </c>
      <c r="I150" s="5">
        <v>13640.382825999997</v>
      </c>
      <c r="J150" s="5">
        <v>16157.431440999999</v>
      </c>
      <c r="K150" s="5">
        <v>17136.137255000001</v>
      </c>
      <c r="L150" s="39">
        <v>490630.32020000002</v>
      </c>
      <c r="N150" s="227">
        <v>45484</v>
      </c>
      <c r="O150" s="113">
        <f t="shared" ref="O150:Y150" si="260">B150/B133-1</f>
        <v>9.0223482856693682E-2</v>
      </c>
      <c r="P150" s="113">
        <f t="shared" si="260"/>
        <v>0.15843054055641481</v>
      </c>
      <c r="Q150" s="113">
        <f t="shared" si="260"/>
        <v>6.0368294380113374E-2</v>
      </c>
      <c r="R150" s="113">
        <f t="shared" si="260"/>
        <v>1.3376458240201838E-3</v>
      </c>
      <c r="S150" s="113">
        <f t="shared" si="260"/>
        <v>-5.5104813704869415E-2</v>
      </c>
      <c r="T150" s="113">
        <f t="shared" si="260"/>
        <v>0.18488435943627191</v>
      </c>
      <c r="U150" s="113">
        <f t="shared" si="260"/>
        <v>4.0344778307738638E-2</v>
      </c>
      <c r="V150" s="113">
        <f t="shared" si="260"/>
        <v>-1.4265769927721883E-2</v>
      </c>
      <c r="W150" s="113">
        <f t="shared" si="260"/>
        <v>-4.8852288197594795E-2</v>
      </c>
      <c r="X150" s="113">
        <f t="shared" si="260"/>
        <v>4.376844015732928E-2</v>
      </c>
      <c r="Y150" s="113">
        <f t="shared" si="260"/>
        <v>3.2816916924889528E-2</v>
      </c>
      <c r="AB150" s="227">
        <v>45484</v>
      </c>
      <c r="AC150" s="113">
        <f t="shared" ref="AC150:AM150" si="261">O150-O$393</f>
        <v>9.7268692508370322E-2</v>
      </c>
      <c r="AD150" s="113">
        <f t="shared" si="261"/>
        <v>0.14700864300223235</v>
      </c>
      <c r="AE150" s="113">
        <f t="shared" si="261"/>
        <v>4.4882742404233178E-2</v>
      </c>
      <c r="AF150" s="113">
        <f t="shared" si="261"/>
        <v>-5.3399476201494009E-3</v>
      </c>
      <c r="AG150" s="113">
        <f t="shared" si="261"/>
        <v>-6.9965861183104064E-2</v>
      </c>
      <c r="AH150" s="113">
        <f t="shared" si="261"/>
        <v>0.19090864840004021</v>
      </c>
      <c r="AI150" s="113">
        <f t="shared" si="261"/>
        <v>1.0154433532643968E-2</v>
      </c>
      <c r="AJ150" s="113">
        <f t="shared" si="261"/>
        <v>-9.7391621502303724E-3</v>
      </c>
      <c r="AK150" s="113">
        <f t="shared" si="261"/>
        <v>-5.5905437684135945E-2</v>
      </c>
      <c r="AL150" s="113">
        <f t="shared" si="261"/>
        <v>1.984014085310009E-2</v>
      </c>
      <c r="AM150" s="113">
        <f t="shared" si="261"/>
        <v>1.8126572320684525E-2</v>
      </c>
    </row>
    <row r="151" spans="1:39" ht="15.6">
      <c r="A151" s="227">
        <v>45485</v>
      </c>
      <c r="B151" s="5">
        <v>3034.7061200000003</v>
      </c>
      <c r="C151" s="5">
        <v>20284.753519999998</v>
      </c>
      <c r="D151" s="5">
        <v>39906.957399999999</v>
      </c>
      <c r="E151" s="5">
        <v>4168.8714399999999</v>
      </c>
      <c r="F151" s="5">
        <v>8546.2744399999992</v>
      </c>
      <c r="G151" s="5">
        <v>26310.171759999997</v>
      </c>
      <c r="H151" s="5">
        <v>4312.2918799999998</v>
      </c>
      <c r="I151" s="5">
        <v>13690.05292</v>
      </c>
      <c r="J151" s="5">
        <v>16041.092280000001</v>
      </c>
      <c r="K151" s="5">
        <v>17112.786120000001</v>
      </c>
      <c r="L151" s="39">
        <v>494083.41580000002</v>
      </c>
      <c r="N151" s="227">
        <v>45485</v>
      </c>
      <c r="O151" s="113">
        <f t="shared" ref="O151:Y151" si="262">B151/B134-1</f>
        <v>0.11222723813570501</v>
      </c>
      <c r="P151" s="113">
        <f t="shared" si="262"/>
        <v>0.16071828300458013</v>
      </c>
      <c r="Q151" s="113">
        <f t="shared" si="262"/>
        <v>6.0760108848228356E-2</v>
      </c>
      <c r="R151" s="113">
        <f t="shared" si="262"/>
        <v>2.4600687256780329E-2</v>
      </c>
      <c r="S151" s="113">
        <f t="shared" si="262"/>
        <v>-5.1755297608673478E-2</v>
      </c>
      <c r="T151" s="113">
        <f t="shared" si="262"/>
        <v>0.19653616590958856</v>
      </c>
      <c r="U151" s="113">
        <f t="shared" si="262"/>
        <v>6.263147671297431E-2</v>
      </c>
      <c r="V151" s="113">
        <f t="shared" si="262"/>
        <v>-1.1814175096406476E-2</v>
      </c>
      <c r="W151" s="113">
        <f t="shared" si="262"/>
        <v>-5.002352815418587E-2</v>
      </c>
      <c r="X151" s="113">
        <f t="shared" si="262"/>
        <v>4.6107068277232655E-2</v>
      </c>
      <c r="Y151" s="113">
        <f t="shared" si="262"/>
        <v>4.10501574633102E-2</v>
      </c>
      <c r="AB151" s="227">
        <v>45485</v>
      </c>
      <c r="AC151" s="113">
        <f t="shared" ref="AC151:AM151" si="263">O151-O$393</f>
        <v>0.11927244778738165</v>
      </c>
      <c r="AD151" s="113">
        <f t="shared" si="263"/>
        <v>0.14929638545039767</v>
      </c>
      <c r="AE151" s="113">
        <f t="shared" si="263"/>
        <v>4.527455687234816E-2</v>
      </c>
      <c r="AF151" s="113">
        <f t="shared" si="263"/>
        <v>1.7923093812610744E-2</v>
      </c>
      <c r="AG151" s="113">
        <f t="shared" si="263"/>
        <v>-6.6616345086908127E-2</v>
      </c>
      <c r="AH151" s="113">
        <f t="shared" si="263"/>
        <v>0.20256045487335686</v>
      </c>
      <c r="AI151" s="113">
        <f t="shared" si="263"/>
        <v>3.244113193787964E-2</v>
      </c>
      <c r="AJ151" s="113">
        <f t="shared" si="263"/>
        <v>-7.2875673189149656E-3</v>
      </c>
      <c r="AK151" s="113">
        <f t="shared" si="263"/>
        <v>-5.7076677640727019E-2</v>
      </c>
      <c r="AL151" s="113">
        <f t="shared" si="263"/>
        <v>2.2178768973003464E-2</v>
      </c>
      <c r="AM151" s="113">
        <f t="shared" si="263"/>
        <v>2.6359812859105197E-2</v>
      </c>
    </row>
    <row r="152" spans="1:39" ht="15.6">
      <c r="A152" s="227">
        <v>45489</v>
      </c>
      <c r="B152" s="5">
        <v>3015.3164180000003</v>
      </c>
      <c r="C152" s="5">
        <v>20619.004113999999</v>
      </c>
      <c r="D152" s="5">
        <v>39471.317303999997</v>
      </c>
      <c r="E152" s="5">
        <v>4163.8411340000002</v>
      </c>
      <c r="F152" s="5">
        <v>8646.4242190000004</v>
      </c>
      <c r="G152" s="5">
        <v>27529.470103999996</v>
      </c>
      <c r="H152" s="5">
        <v>4370.1892290000005</v>
      </c>
      <c r="I152" s="5">
        <v>13853.420829000001</v>
      </c>
      <c r="J152" s="5">
        <v>16336.622585000001</v>
      </c>
      <c r="K152" s="5">
        <v>16948.642253999999</v>
      </c>
      <c r="L152" s="39">
        <v>497623.79739999998</v>
      </c>
      <c r="N152" s="227">
        <v>45489</v>
      </c>
      <c r="O152" s="113">
        <f t="shared" ref="O152:Y152" si="264">B152/B135-1</f>
        <v>9.579856596700953E-2</v>
      </c>
      <c r="P152" s="113">
        <f t="shared" si="264"/>
        <v>0.1184589992692433</v>
      </c>
      <c r="Q152" s="113">
        <f t="shared" si="264"/>
        <v>2.5066687807921095E-2</v>
      </c>
      <c r="R152" s="113">
        <f t="shared" si="264"/>
        <v>2.2234559456884684E-2</v>
      </c>
      <c r="S152" s="113">
        <f t="shared" si="264"/>
        <v>-3.6810278898956716E-2</v>
      </c>
      <c r="T152" s="113">
        <f t="shared" si="264"/>
        <v>0.225446075578011</v>
      </c>
      <c r="U152" s="113">
        <f t="shared" si="264"/>
        <v>1.8592399940747795E-2</v>
      </c>
      <c r="V152" s="113">
        <f t="shared" si="264"/>
        <v>-5.2641795851688933E-3</v>
      </c>
      <c r="W152" s="113">
        <f t="shared" si="264"/>
        <v>-1.0409123716509705E-2</v>
      </c>
      <c r="X152" s="113">
        <f t="shared" si="264"/>
        <v>1.7177619819176426E-2</v>
      </c>
      <c r="Y152" s="113">
        <f t="shared" si="264"/>
        <v>4.0241409905447778E-2</v>
      </c>
      <c r="AB152" s="227">
        <v>45489</v>
      </c>
      <c r="AC152" s="113">
        <f t="shared" ref="AC152:AM152" si="265">O152-O$393</f>
        <v>0.10284377561868617</v>
      </c>
      <c r="AD152" s="113">
        <f t="shared" si="265"/>
        <v>0.10703710171506085</v>
      </c>
      <c r="AE152" s="113">
        <f t="shared" si="265"/>
        <v>9.581135832040899E-3</v>
      </c>
      <c r="AF152" s="113">
        <f t="shared" si="265"/>
        <v>1.5556966012715098E-2</v>
      </c>
      <c r="AG152" s="113">
        <f t="shared" si="265"/>
        <v>-5.1671326377191372E-2</v>
      </c>
      <c r="AH152" s="113">
        <f t="shared" si="265"/>
        <v>0.2314703645417793</v>
      </c>
      <c r="AI152" s="113">
        <f t="shared" si="265"/>
        <v>-1.1597944834346875E-2</v>
      </c>
      <c r="AJ152" s="113">
        <f t="shared" si="265"/>
        <v>-7.3757180767738267E-4</v>
      </c>
      <c r="AK152" s="113">
        <f t="shared" si="265"/>
        <v>-1.7462273203050854E-2</v>
      </c>
      <c r="AL152" s="113">
        <f t="shared" si="265"/>
        <v>-6.7506794850527643E-3</v>
      </c>
      <c r="AM152" s="113">
        <f t="shared" si="265"/>
        <v>2.5551065301242775E-2</v>
      </c>
    </row>
    <row r="153" spans="1:39" ht="15.6">
      <c r="A153" s="227">
        <v>45490</v>
      </c>
      <c r="B153" s="5">
        <v>3042.2115039999999</v>
      </c>
      <c r="C153" s="5">
        <v>20206.075711999998</v>
      </c>
      <c r="D153" s="5">
        <v>39155.010047999996</v>
      </c>
      <c r="E153" s="5">
        <v>4283.4620480000003</v>
      </c>
      <c r="F153" s="5">
        <v>8590.7603440000003</v>
      </c>
      <c r="G153" s="5">
        <v>27405.505431999998</v>
      </c>
      <c r="H153" s="5">
        <v>4405.2917600000001</v>
      </c>
      <c r="I153" s="5">
        <v>14233.771351999998</v>
      </c>
      <c r="J153" s="5">
        <v>16318.118816</v>
      </c>
      <c r="K153" s="5">
        <v>16590.911432000001</v>
      </c>
      <c r="L153" s="39">
        <v>493345.88740000001</v>
      </c>
      <c r="N153" s="227">
        <v>45490</v>
      </c>
      <c r="O153" s="113">
        <f t="shared" ref="O153:Y153" si="266">B153/B136-1</f>
        <v>0.1109861712274014</v>
      </c>
      <c r="P153" s="113">
        <f t="shared" si="266"/>
        <v>6.5283622062225044E-2</v>
      </c>
      <c r="Q153" s="113">
        <f t="shared" si="266"/>
        <v>-2.7702029617522328E-3</v>
      </c>
      <c r="R153" s="113">
        <f t="shared" si="266"/>
        <v>5.4739528678486415E-2</v>
      </c>
      <c r="S153" s="113">
        <f t="shared" si="266"/>
        <v>-4.2636971969750359E-2</v>
      </c>
      <c r="T153" s="113">
        <f t="shared" si="266"/>
        <v>0.23834675882511402</v>
      </c>
      <c r="U153" s="113">
        <f t="shared" si="266"/>
        <v>1.2807232934735513E-2</v>
      </c>
      <c r="V153" s="113">
        <f t="shared" si="266"/>
        <v>3.677583551411634E-2</v>
      </c>
      <c r="W153" s="113">
        <f t="shared" si="266"/>
        <v>3.4793556452343832E-3</v>
      </c>
      <c r="X153" s="113">
        <f t="shared" si="266"/>
        <v>-2.7827992518978384E-3</v>
      </c>
      <c r="Y153" s="113">
        <f t="shared" si="266"/>
        <v>2.2292751858066451E-2</v>
      </c>
      <c r="AB153" s="227">
        <v>45490</v>
      </c>
      <c r="AC153" s="113">
        <f t="shared" ref="AC153:AM153" si="267">O153-O$393</f>
        <v>0.11803138087907804</v>
      </c>
      <c r="AD153" s="113">
        <f t="shared" si="267"/>
        <v>5.3861724508042587E-2</v>
      </c>
      <c r="AE153" s="113">
        <f t="shared" si="267"/>
        <v>-1.8255754937632429E-2</v>
      </c>
      <c r="AF153" s="113">
        <f t="shared" si="267"/>
        <v>4.806193523431683E-2</v>
      </c>
      <c r="AG153" s="113">
        <f t="shared" si="267"/>
        <v>-5.7498019447985015E-2</v>
      </c>
      <c r="AH153" s="113">
        <f t="shared" si="267"/>
        <v>0.24437104778888233</v>
      </c>
      <c r="AI153" s="113">
        <f t="shared" si="267"/>
        <v>-1.7383111840359157E-2</v>
      </c>
      <c r="AJ153" s="113">
        <f t="shared" si="267"/>
        <v>4.130244329160785E-2</v>
      </c>
      <c r="AK153" s="113">
        <f t="shared" si="267"/>
        <v>-3.5737938413067652E-3</v>
      </c>
      <c r="AL153" s="113">
        <f t="shared" si="267"/>
        <v>-2.6711098556127029E-2</v>
      </c>
      <c r="AM153" s="113">
        <f t="shared" si="267"/>
        <v>7.6024072538614478E-3</v>
      </c>
    </row>
    <row r="154" spans="1:39" ht="15.6">
      <c r="A154" s="227">
        <v>45491</v>
      </c>
      <c r="B154" s="5">
        <v>3071.6006639999996</v>
      </c>
      <c r="C154" s="5">
        <v>19747.388496</v>
      </c>
      <c r="D154" s="5">
        <v>38790.960264000001</v>
      </c>
      <c r="E154" s="5">
        <v>4231.7090879999996</v>
      </c>
      <c r="F154" s="5">
        <v>8525.9600879999998</v>
      </c>
      <c r="G154" s="5">
        <v>27009.297264000001</v>
      </c>
      <c r="H154" s="5">
        <v>4373.5294799999992</v>
      </c>
      <c r="I154" s="5">
        <v>14267.483784</v>
      </c>
      <c r="J154" s="5">
        <v>15875.956055999999</v>
      </c>
      <c r="K154" s="5">
        <v>16186.022999999999</v>
      </c>
      <c r="L154" s="39">
        <v>488407.40820000001</v>
      </c>
      <c r="N154" s="227">
        <v>45491</v>
      </c>
      <c r="O154" s="113">
        <f t="shared" ref="O154:Y154" si="268">B154/B137-1</f>
        <v>0.14358771341182819</v>
      </c>
      <c r="P154" s="113">
        <f t="shared" si="268"/>
        <v>5.3569521697575562E-2</v>
      </c>
      <c r="Q154" s="113">
        <f t="shared" si="268"/>
        <v>-6.3336476523531138E-3</v>
      </c>
      <c r="R154" s="113">
        <f t="shared" si="268"/>
        <v>5.0223504513928763E-2</v>
      </c>
      <c r="S154" s="113">
        <f t="shared" si="268"/>
        <v>-3.3135470298263359E-2</v>
      </c>
      <c r="T154" s="113">
        <f t="shared" si="268"/>
        <v>0.24254387406380418</v>
      </c>
      <c r="U154" s="113">
        <f t="shared" si="268"/>
        <v>6.0124113893954112E-2</v>
      </c>
      <c r="V154" s="113">
        <f t="shared" si="268"/>
        <v>6.0157197724396649E-2</v>
      </c>
      <c r="W154" s="113">
        <f t="shared" si="268"/>
        <v>1.5305335161123201E-2</v>
      </c>
      <c r="X154" s="113">
        <f t="shared" si="268"/>
        <v>-8.8012545915494567E-4</v>
      </c>
      <c r="Y154" s="113">
        <f t="shared" si="268"/>
        <v>1.940436285024516E-2</v>
      </c>
      <c r="AB154" s="227">
        <v>45491</v>
      </c>
      <c r="AC154" s="113">
        <f t="shared" ref="AC154:AM154" si="269">O154-O$393</f>
        <v>0.15063292306350484</v>
      </c>
      <c r="AD154" s="113">
        <f t="shared" si="269"/>
        <v>4.2147624143393105E-2</v>
      </c>
      <c r="AE154" s="113">
        <f t="shared" si="269"/>
        <v>-2.181919962823331E-2</v>
      </c>
      <c r="AF154" s="113">
        <f t="shared" si="269"/>
        <v>4.3545911069759177E-2</v>
      </c>
      <c r="AG154" s="113">
        <f t="shared" si="269"/>
        <v>-4.7996517776498014E-2</v>
      </c>
      <c r="AH154" s="113">
        <f t="shared" si="269"/>
        <v>0.24856816302757248</v>
      </c>
      <c r="AI154" s="113">
        <f t="shared" si="269"/>
        <v>2.9933769118859442E-2</v>
      </c>
      <c r="AJ154" s="113">
        <f t="shared" si="269"/>
        <v>6.4683805501888153E-2</v>
      </c>
      <c r="AK154" s="113">
        <f t="shared" si="269"/>
        <v>8.2521856745820521E-3</v>
      </c>
      <c r="AL154" s="113">
        <f t="shared" si="269"/>
        <v>-2.4808424763384136E-2</v>
      </c>
      <c r="AM154" s="113">
        <f t="shared" si="269"/>
        <v>4.7140182460401574E-3</v>
      </c>
    </row>
    <row r="155" spans="1:39" ht="15.6">
      <c r="A155" s="227">
        <v>45492</v>
      </c>
      <c r="B155" s="5">
        <v>2898.1306919999997</v>
      </c>
      <c r="C155" s="5">
        <v>19711.330974</v>
      </c>
      <c r="D155" s="5">
        <v>38411.216094000003</v>
      </c>
      <c r="E155" s="5">
        <v>4158.2639280000003</v>
      </c>
      <c r="F155" s="5">
        <v>8413.190795999999</v>
      </c>
      <c r="G155" s="5">
        <v>26917.113774000001</v>
      </c>
      <c r="H155" s="5">
        <v>4244.3818199999996</v>
      </c>
      <c r="I155" s="5">
        <v>13985.369910000001</v>
      </c>
      <c r="J155" s="5">
        <v>15788.573117999998</v>
      </c>
      <c r="K155" s="5">
        <v>16092.622002</v>
      </c>
      <c r="L155" s="39">
        <v>483754.07699999999</v>
      </c>
      <c r="N155" s="227">
        <v>45492</v>
      </c>
      <c r="O155" s="113">
        <f t="shared" ref="O155:Y155" si="270">B155/B138-1</f>
        <v>6.2521026807583535E-2</v>
      </c>
      <c r="P155" s="113">
        <f t="shared" si="270"/>
        <v>3.2953114204165468E-2</v>
      </c>
      <c r="Q155" s="113">
        <f t="shared" si="270"/>
        <v>-3.3595792953808656E-2</v>
      </c>
      <c r="R155" s="113">
        <f t="shared" si="270"/>
        <v>1.5790416152453357E-2</v>
      </c>
      <c r="S155" s="113">
        <f t="shared" si="270"/>
        <v>-6.9189530017035872E-2</v>
      </c>
      <c r="T155" s="113">
        <f t="shared" si="270"/>
        <v>0.21838851072618448</v>
      </c>
      <c r="U155" s="113">
        <f t="shared" si="270"/>
        <v>4.6998309625772006E-3</v>
      </c>
      <c r="V155" s="113">
        <f t="shared" si="270"/>
        <v>2.4267484204640644E-2</v>
      </c>
      <c r="W155" s="113">
        <f t="shared" si="270"/>
        <v>1.3202413076305097E-2</v>
      </c>
      <c r="X155" s="113">
        <f t="shared" si="270"/>
        <v>-1.1461870174665045E-2</v>
      </c>
      <c r="Y155" s="113">
        <f t="shared" si="270"/>
        <v>-9.9574332805837384E-3</v>
      </c>
      <c r="AB155" s="227">
        <v>45492</v>
      </c>
      <c r="AC155" s="113">
        <f t="shared" ref="AC155:AM155" si="271">O155-O$393</f>
        <v>6.9566236459260175E-2</v>
      </c>
      <c r="AD155" s="113">
        <f t="shared" si="271"/>
        <v>2.1531216649983011E-2</v>
      </c>
      <c r="AE155" s="113">
        <f t="shared" si="271"/>
        <v>-4.9081344929688853E-2</v>
      </c>
      <c r="AF155" s="113">
        <f t="shared" si="271"/>
        <v>9.1128227082837715E-3</v>
      </c>
      <c r="AG155" s="113">
        <f t="shared" si="271"/>
        <v>-8.405057749527052E-2</v>
      </c>
      <c r="AH155" s="113">
        <f t="shared" si="271"/>
        <v>0.22441279968995279</v>
      </c>
      <c r="AI155" s="113">
        <f t="shared" si="271"/>
        <v>-2.5490513812517469E-2</v>
      </c>
      <c r="AJ155" s="113">
        <f t="shared" si="271"/>
        <v>2.8794091982132154E-2</v>
      </c>
      <c r="AK155" s="113">
        <f t="shared" si="271"/>
        <v>6.1492635897639489E-3</v>
      </c>
      <c r="AL155" s="113">
        <f t="shared" si="271"/>
        <v>-3.5390169478894236E-2</v>
      </c>
      <c r="AM155" s="113">
        <f t="shared" si="271"/>
        <v>-2.4647777884788741E-2</v>
      </c>
    </row>
    <row r="156" spans="1:39" ht="15.6">
      <c r="A156" s="227">
        <v>45496</v>
      </c>
      <c r="B156" s="5">
        <v>2892.3674750000005</v>
      </c>
      <c r="C156" s="5">
        <v>19751.490304999999</v>
      </c>
      <c r="D156" s="5">
        <v>39049.155425000004</v>
      </c>
      <c r="E156" s="5">
        <v>4069.50398</v>
      </c>
      <c r="F156" s="5">
        <v>7982.7586700000002</v>
      </c>
      <c r="G156" s="5">
        <v>26404.374400000001</v>
      </c>
      <c r="H156" s="5">
        <v>4071.2595900000006</v>
      </c>
      <c r="I156" s="5">
        <v>13526.097245000001</v>
      </c>
      <c r="J156" s="5">
        <v>16369.307639999999</v>
      </c>
      <c r="K156" s="5">
        <v>16363.163005</v>
      </c>
      <c r="L156" s="39">
        <v>487685.63510000001</v>
      </c>
      <c r="N156" s="227">
        <v>45496</v>
      </c>
      <c r="O156" s="113">
        <f t="shared" ref="O156:Y156" si="272">B156/B139-1</f>
        <v>0.14319414313569157</v>
      </c>
      <c r="P156" s="113">
        <f t="shared" si="272"/>
        <v>0.14002551111629225</v>
      </c>
      <c r="Q156" s="113">
        <f t="shared" si="272"/>
        <v>6.0329194140958275E-2</v>
      </c>
      <c r="R156" s="113">
        <f t="shared" si="272"/>
        <v>5.4169268614817856E-2</v>
      </c>
      <c r="S156" s="113">
        <f t="shared" si="272"/>
        <v>-5.1349330725460662E-2</v>
      </c>
      <c r="T156" s="113">
        <f t="shared" si="272"/>
        <v>0.26546987039229863</v>
      </c>
      <c r="U156" s="113">
        <f t="shared" si="272"/>
        <v>3.1443067493902577E-2</v>
      </c>
      <c r="V156" s="113">
        <f t="shared" si="272"/>
        <v>4.5060754697886285E-2</v>
      </c>
      <c r="W156" s="113">
        <f t="shared" si="272"/>
        <v>0.12369825497848908</v>
      </c>
      <c r="X156" s="113">
        <f t="shared" si="272"/>
        <v>6.4124865593550018E-2</v>
      </c>
      <c r="Y156" s="113">
        <f t="shared" si="272"/>
        <v>7.8382257059180116E-2</v>
      </c>
      <c r="AB156" s="227">
        <v>45496</v>
      </c>
      <c r="AC156" s="113">
        <f t="shared" ref="AC156:AM156" si="273">O156-O$393</f>
        <v>0.15023935278736822</v>
      </c>
      <c r="AD156" s="113">
        <f t="shared" si="273"/>
        <v>0.12860361356210978</v>
      </c>
      <c r="AE156" s="113">
        <f t="shared" si="273"/>
        <v>4.4843642165078079E-2</v>
      </c>
      <c r="AF156" s="113">
        <f t="shared" si="273"/>
        <v>4.749167517064827E-2</v>
      </c>
      <c r="AG156" s="113">
        <f t="shared" si="273"/>
        <v>-6.6210378203695311E-2</v>
      </c>
      <c r="AH156" s="113">
        <f t="shared" si="273"/>
        <v>0.27149415935606691</v>
      </c>
      <c r="AI156" s="113">
        <f t="shared" si="273"/>
        <v>1.2527227188079068E-3</v>
      </c>
      <c r="AJ156" s="113">
        <f t="shared" si="273"/>
        <v>4.9587362475377796E-2</v>
      </c>
      <c r="AK156" s="113">
        <f t="shared" si="273"/>
        <v>0.11664510549194793</v>
      </c>
      <c r="AL156" s="113">
        <f t="shared" si="273"/>
        <v>4.0196566289320827E-2</v>
      </c>
      <c r="AM156" s="113">
        <f t="shared" si="273"/>
        <v>6.3691912454975116E-2</v>
      </c>
    </row>
    <row r="157" spans="1:39" ht="15.6">
      <c r="A157" s="227">
        <v>45497</v>
      </c>
      <c r="B157" s="5">
        <v>2767.3783000000003</v>
      </c>
      <c r="C157" s="5">
        <v>19078.32346</v>
      </c>
      <c r="D157" s="5">
        <v>37442.541100000002</v>
      </c>
      <c r="E157" s="5">
        <v>4089.9581500000004</v>
      </c>
      <c r="F157" s="5">
        <v>7839.4502000000002</v>
      </c>
      <c r="G157" s="5">
        <v>26039.545719999998</v>
      </c>
      <c r="H157" s="5">
        <v>4058.5305100000005</v>
      </c>
      <c r="I157" s="5">
        <v>13537.45593</v>
      </c>
      <c r="J157" s="5">
        <v>15719.93093</v>
      </c>
      <c r="K157" s="5">
        <v>15786.278170000001</v>
      </c>
      <c r="L157" s="39">
        <v>473783.02189999999</v>
      </c>
      <c r="N157" s="227">
        <v>45497</v>
      </c>
      <c r="O157" s="113">
        <f t="shared" ref="O157:Y157" si="274">B157/B140-1</f>
        <v>4.2078520735942426E-2</v>
      </c>
      <c r="P157" s="113">
        <f t="shared" si="274"/>
        <v>7.6454486600405103E-2</v>
      </c>
      <c r="Q157" s="113">
        <f t="shared" si="274"/>
        <v>-2.5419291784715248E-2</v>
      </c>
      <c r="R157" s="113">
        <f t="shared" si="274"/>
        <v>1.2516677533367826E-2</v>
      </c>
      <c r="S157" s="113">
        <f t="shared" si="274"/>
        <v>-0.10259190056712508</v>
      </c>
      <c r="T157" s="113">
        <f t="shared" si="274"/>
        <v>0.20180512159069863</v>
      </c>
      <c r="U157" s="113">
        <f t="shared" si="274"/>
        <v>-4.3171761418183685E-3</v>
      </c>
      <c r="V157" s="113">
        <f t="shared" si="274"/>
        <v>2.0643722256314057E-2</v>
      </c>
      <c r="W157" s="113">
        <f t="shared" si="274"/>
        <v>4.2343706579430762E-2</v>
      </c>
      <c r="X157" s="113">
        <f t="shared" si="274"/>
        <v>-2.2567460746921508E-2</v>
      </c>
      <c r="Y157" s="113">
        <f t="shared" si="274"/>
        <v>1.5014301803714325E-2</v>
      </c>
      <c r="AB157" s="227">
        <v>45497</v>
      </c>
      <c r="AC157" s="113">
        <f t="shared" ref="AC157:AM157" si="275">O157-O$393</f>
        <v>4.9123730387619066E-2</v>
      </c>
      <c r="AD157" s="113">
        <f t="shared" si="275"/>
        <v>6.5032589046222652E-2</v>
      </c>
      <c r="AE157" s="113">
        <f t="shared" si="275"/>
        <v>-4.0904843760595444E-2</v>
      </c>
      <c r="AF157" s="113">
        <f t="shared" si="275"/>
        <v>5.8390840891982413E-3</v>
      </c>
      <c r="AG157" s="113">
        <f t="shared" si="275"/>
        <v>-0.11745294804535973</v>
      </c>
      <c r="AH157" s="113">
        <f t="shared" si="275"/>
        <v>0.20782941055446694</v>
      </c>
      <c r="AI157" s="113">
        <f t="shared" si="275"/>
        <v>-3.4507520916913038E-2</v>
      </c>
      <c r="AJ157" s="113">
        <f t="shared" si="275"/>
        <v>2.5170330033805567E-2</v>
      </c>
      <c r="AK157" s="113">
        <f t="shared" si="275"/>
        <v>3.5290557092889613E-2</v>
      </c>
      <c r="AL157" s="113">
        <f t="shared" si="275"/>
        <v>-4.6495760051150699E-2</v>
      </c>
      <c r="AM157" s="113">
        <f t="shared" si="275"/>
        <v>3.2395719950932197E-4</v>
      </c>
    </row>
    <row r="158" spans="1:39" ht="15.6">
      <c r="A158" s="227">
        <v>45498</v>
      </c>
      <c r="B158" s="5">
        <v>2691.7112200000001</v>
      </c>
      <c r="C158" s="5">
        <v>18823.802998000003</v>
      </c>
      <c r="D158" s="5">
        <v>36212.60368</v>
      </c>
      <c r="E158" s="5">
        <v>4088.6314480000005</v>
      </c>
      <c r="F158" s="5">
        <v>7721.1433419999994</v>
      </c>
      <c r="G158" s="5">
        <v>25843.024217999999</v>
      </c>
      <c r="H158" s="5">
        <v>3819.4603260000004</v>
      </c>
      <c r="I158" s="5">
        <v>13635.118508</v>
      </c>
      <c r="J158" s="5">
        <v>15955.52937</v>
      </c>
      <c r="K158" s="5">
        <v>15566.053470000001</v>
      </c>
      <c r="L158" s="39">
        <v>467303.57079999999</v>
      </c>
      <c r="N158" s="227">
        <v>45498</v>
      </c>
      <c r="O158" s="113">
        <f t="shared" ref="O158:Y158" si="276">B158/B141-1</f>
        <v>2.1837439511891432E-3</v>
      </c>
      <c r="P158" s="113">
        <f t="shared" si="276"/>
        <v>3.0477235441469297E-2</v>
      </c>
      <c r="Q158" s="113">
        <f t="shared" si="276"/>
        <v>-8.091831313297404E-2</v>
      </c>
      <c r="R158" s="113">
        <f t="shared" si="276"/>
        <v>-1.2344104126876476E-2</v>
      </c>
      <c r="S158" s="113">
        <f t="shared" si="276"/>
        <v>-0.13532386699460663</v>
      </c>
      <c r="T158" s="113">
        <f t="shared" si="276"/>
        <v>0.15367091450997417</v>
      </c>
      <c r="U158" s="113">
        <f t="shared" si="276"/>
        <v>-5.8081803112203345E-2</v>
      </c>
      <c r="V158" s="113">
        <f t="shared" si="276"/>
        <v>-1.5168303876085365E-2</v>
      </c>
      <c r="W158" s="113">
        <f t="shared" si="276"/>
        <v>4.2912382651002945E-2</v>
      </c>
      <c r="X158" s="113">
        <f t="shared" si="276"/>
        <v>-4.3917918118186017E-2</v>
      </c>
      <c r="Y158" s="113">
        <f t="shared" si="276"/>
        <v>-2.2109772359903856E-2</v>
      </c>
      <c r="AB158" s="227">
        <v>45498</v>
      </c>
      <c r="AC158" s="113">
        <f t="shared" ref="AC158:AM158" si="277">O158-O$393</f>
        <v>9.2289536028657866E-3</v>
      </c>
      <c r="AD158" s="113">
        <f t="shared" si="277"/>
        <v>1.905533788728684E-2</v>
      </c>
      <c r="AE158" s="113">
        <f t="shared" si="277"/>
        <v>-9.6403865108854236E-2</v>
      </c>
      <c r="AF158" s="113">
        <f t="shared" si="277"/>
        <v>-1.9021697571046062E-2</v>
      </c>
      <c r="AG158" s="113">
        <f t="shared" si="277"/>
        <v>-0.1501849144728413</v>
      </c>
      <c r="AH158" s="113">
        <f t="shared" si="277"/>
        <v>0.15969520347374247</v>
      </c>
      <c r="AI158" s="113">
        <f t="shared" si="277"/>
        <v>-8.8272147887298008E-2</v>
      </c>
      <c r="AJ158" s="113">
        <f t="shared" si="277"/>
        <v>-1.0641696098593854E-2</v>
      </c>
      <c r="AK158" s="113">
        <f t="shared" si="277"/>
        <v>3.5859233164461796E-2</v>
      </c>
      <c r="AL158" s="113">
        <f t="shared" si="277"/>
        <v>-6.78462174224152E-2</v>
      </c>
      <c r="AM158" s="113">
        <f t="shared" si="277"/>
        <v>-3.6800116964108856E-2</v>
      </c>
    </row>
    <row r="159" spans="1:39" ht="15.6">
      <c r="A159" s="227">
        <v>45499</v>
      </c>
      <c r="B159" s="5">
        <v>2677.6035000000002</v>
      </c>
      <c r="C159" s="5">
        <v>18615.963599999999</v>
      </c>
      <c r="D159" s="5">
        <v>36322.310699999995</v>
      </c>
      <c r="E159" s="5">
        <v>4089.4308000000001</v>
      </c>
      <c r="F159" s="5">
        <v>7680.9213</v>
      </c>
      <c r="G159" s="5">
        <v>25634.957399999999</v>
      </c>
      <c r="H159" s="5">
        <v>3768.2891999999997</v>
      </c>
      <c r="I159" s="5">
        <v>13481.1144</v>
      </c>
      <c r="J159" s="5">
        <v>15962.274899999999</v>
      </c>
      <c r="K159" s="5">
        <v>15587.324999999999</v>
      </c>
      <c r="L159" s="39">
        <v>466261.73100000003</v>
      </c>
      <c r="N159" s="227">
        <v>45499</v>
      </c>
      <c r="O159" s="113">
        <f t="shared" ref="O159:Y159" si="278">B159/B142-1</f>
        <v>4.5635699609445357E-3</v>
      </c>
      <c r="P159" s="113">
        <f t="shared" si="278"/>
        <v>2.226192787349035E-4</v>
      </c>
      <c r="Q159" s="113">
        <f t="shared" si="278"/>
        <v>-7.9589595912100575E-2</v>
      </c>
      <c r="R159" s="113">
        <f t="shared" si="278"/>
        <v>-9.0327150503166642E-5</v>
      </c>
      <c r="S159" s="113">
        <f t="shared" si="278"/>
        <v>-0.13871356504914112</v>
      </c>
      <c r="T159" s="113">
        <f t="shared" si="278"/>
        <v>-8.3409066562788459E-3</v>
      </c>
      <c r="U159" s="113">
        <f t="shared" si="278"/>
        <v>-5.6670309914518824E-2</v>
      </c>
      <c r="V159" s="113">
        <f t="shared" si="278"/>
        <v>-9.5316433311321003E-3</v>
      </c>
      <c r="W159" s="113">
        <f t="shared" si="278"/>
        <v>2.4605672098003684E-2</v>
      </c>
      <c r="X159" s="113">
        <f t="shared" si="278"/>
        <v>-7.7547534417490405E-2</v>
      </c>
      <c r="Y159" s="113">
        <f t="shared" si="278"/>
        <v>-2.475021755539164E-2</v>
      </c>
      <c r="AB159" s="227">
        <v>45499</v>
      </c>
      <c r="AC159" s="113">
        <f t="shared" ref="AC159:AM159" si="279">O159-O$393</f>
        <v>1.1608779612621179E-2</v>
      </c>
      <c r="AD159" s="113">
        <f t="shared" si="279"/>
        <v>-1.1199278275447552E-2</v>
      </c>
      <c r="AE159" s="113">
        <f t="shared" si="279"/>
        <v>-9.5075147887980771E-2</v>
      </c>
      <c r="AF159" s="113">
        <f t="shared" si="279"/>
        <v>-6.7679205946727513E-3</v>
      </c>
      <c r="AG159" s="113">
        <f t="shared" si="279"/>
        <v>-0.15357461252737578</v>
      </c>
      <c r="AH159" s="113">
        <f t="shared" si="279"/>
        <v>-2.3166176925105506E-3</v>
      </c>
      <c r="AI159" s="113">
        <f t="shared" si="279"/>
        <v>-8.6860654689613487E-2</v>
      </c>
      <c r="AJ159" s="113">
        <f t="shared" si="279"/>
        <v>-5.0050355536405897E-3</v>
      </c>
      <c r="AK159" s="113">
        <f t="shared" si="279"/>
        <v>1.7552522611462534E-2</v>
      </c>
      <c r="AL159" s="113">
        <f t="shared" si="279"/>
        <v>-0.10147583372171959</v>
      </c>
      <c r="AM159" s="113">
        <f t="shared" si="279"/>
        <v>-3.944056215959664E-2</v>
      </c>
    </row>
    <row r="160" spans="1:39" ht="15.6">
      <c r="A160" s="227">
        <v>45503</v>
      </c>
      <c r="B160" s="5">
        <v>2607.9142019999999</v>
      </c>
      <c r="C160" s="5">
        <v>18938.321520000001</v>
      </c>
      <c r="D160" s="5">
        <v>36606.009768000004</v>
      </c>
      <c r="E160" s="5">
        <v>4166.7769560000006</v>
      </c>
      <c r="F160" s="5">
        <v>8118.0309660000012</v>
      </c>
      <c r="G160" s="5">
        <v>26042.788752</v>
      </c>
      <c r="H160" s="5">
        <v>3828.3453420000001</v>
      </c>
      <c r="I160" s="5">
        <v>13811.645178000001</v>
      </c>
      <c r="J160" s="5">
        <v>16173.742044000002</v>
      </c>
      <c r="K160" s="5">
        <v>15727.981734000001</v>
      </c>
      <c r="L160" s="39">
        <v>470553.23879999999</v>
      </c>
      <c r="N160" s="227">
        <v>45503</v>
      </c>
      <c r="O160" s="113">
        <f t="shared" ref="O160:Y160" si="280">B160/B143-1</f>
        <v>-2.9070602625845154E-2</v>
      </c>
      <c r="P160" s="113">
        <f t="shared" si="280"/>
        <v>7.3923448537229763E-3</v>
      </c>
      <c r="Q160" s="113">
        <f t="shared" si="280"/>
        <v>-7.9398141236384667E-2</v>
      </c>
      <c r="R160" s="113">
        <f t="shared" si="280"/>
        <v>8.7191533991060055E-5</v>
      </c>
      <c r="S160" s="113">
        <f t="shared" si="280"/>
        <v>-9.5098853512143422E-2</v>
      </c>
      <c r="T160" s="113">
        <f t="shared" si="280"/>
        <v>3.8016939216636292E-3</v>
      </c>
      <c r="U160" s="113">
        <f t="shared" si="280"/>
        <v>-4.3443527913469837E-2</v>
      </c>
      <c r="V160" s="113">
        <f t="shared" si="280"/>
        <v>6.2472225639218504E-3</v>
      </c>
      <c r="W160" s="113">
        <f t="shared" si="280"/>
        <v>9.2474839489502525E-3</v>
      </c>
      <c r="X160" s="113">
        <f t="shared" si="280"/>
        <v>-9.466195780278952E-2</v>
      </c>
      <c r="Y160" s="113">
        <f t="shared" si="280"/>
        <v>-2.2594797330785732E-2</v>
      </c>
      <c r="AB160" s="227">
        <v>45503</v>
      </c>
      <c r="AC160" s="113">
        <f t="shared" ref="AC160:AM160" si="281">O160-O$393</f>
        <v>-2.2025392974168511E-2</v>
      </c>
      <c r="AD160" s="113">
        <f t="shared" si="281"/>
        <v>-4.0295527004594791E-3</v>
      </c>
      <c r="AE160" s="113">
        <f t="shared" si="281"/>
        <v>-9.4883693212264864E-2</v>
      </c>
      <c r="AF160" s="113">
        <f t="shared" si="281"/>
        <v>-6.5904019101785246E-3</v>
      </c>
      <c r="AG160" s="113">
        <f t="shared" si="281"/>
        <v>-0.10995990099037807</v>
      </c>
      <c r="AH160" s="113">
        <f t="shared" si="281"/>
        <v>9.8259828854319244E-3</v>
      </c>
      <c r="AI160" s="113">
        <f t="shared" si="281"/>
        <v>-7.36338726885645E-2</v>
      </c>
      <c r="AJ160" s="113">
        <f t="shared" si="281"/>
        <v>1.0773830341413361E-2</v>
      </c>
      <c r="AK160" s="113">
        <f t="shared" si="281"/>
        <v>2.1943344624091041E-3</v>
      </c>
      <c r="AL160" s="113">
        <f t="shared" si="281"/>
        <v>-0.1185902571070187</v>
      </c>
      <c r="AM160" s="113">
        <f t="shared" si="281"/>
        <v>-3.7285141934990731E-2</v>
      </c>
    </row>
    <row r="161" spans="1:39" ht="15.6">
      <c r="A161" s="227">
        <v>45504</v>
      </c>
      <c r="B161" s="5">
        <v>2653.7841999999996</v>
      </c>
      <c r="C161" s="5">
        <v>19172.166400000002</v>
      </c>
      <c r="D161" s="5">
        <v>36116.155500000001</v>
      </c>
      <c r="E161" s="5">
        <v>4182.6885000000002</v>
      </c>
      <c r="F161" s="5">
        <v>8088.2576999999992</v>
      </c>
      <c r="G161" s="5">
        <v>26093.2425</v>
      </c>
      <c r="H161" s="5">
        <v>3826.1455999999998</v>
      </c>
      <c r="I161" s="5">
        <v>13853.375099999999</v>
      </c>
      <c r="J161" s="5">
        <v>16454.498</v>
      </c>
      <c r="K161" s="5">
        <v>16141.983399999999</v>
      </c>
      <c r="L161" s="39">
        <v>476740.15899999999</v>
      </c>
      <c r="N161" s="227">
        <v>45504</v>
      </c>
      <c r="O161" s="113">
        <f t="shared" ref="O161:Y161" si="282">B161/B144-1</f>
        <v>8.5314562066340915E-3</v>
      </c>
      <c r="P161" s="113">
        <f t="shared" si="282"/>
        <v>7.1362968539025795E-2</v>
      </c>
      <c r="Q161" s="113">
        <f t="shared" si="282"/>
        <v>-4.8940643834286535E-2</v>
      </c>
      <c r="R161" s="113">
        <f t="shared" si="282"/>
        <v>3.6180802108954246E-2</v>
      </c>
      <c r="S161" s="113">
        <f t="shared" si="282"/>
        <v>-4.1229818003195029E-2</v>
      </c>
      <c r="T161" s="113">
        <f t="shared" si="282"/>
        <v>2.4244241562639157E-2</v>
      </c>
      <c r="U161" s="113">
        <f t="shared" si="282"/>
        <v>-3.0724273427049975E-2</v>
      </c>
      <c r="V161" s="113">
        <f t="shared" si="282"/>
        <v>4.2385500412846611E-2</v>
      </c>
      <c r="W161" s="113">
        <f t="shared" si="282"/>
        <v>6.4031382675844517E-2</v>
      </c>
      <c r="X161" s="113">
        <f t="shared" si="282"/>
        <v>-1.6889253392335601E-2</v>
      </c>
      <c r="Y161" s="113">
        <f t="shared" si="282"/>
        <v>2.7580764397780344E-2</v>
      </c>
      <c r="AB161" s="227">
        <v>45504</v>
      </c>
      <c r="AC161" s="113">
        <f t="shared" ref="AC161:AM161" si="283">O161-O$393</f>
        <v>1.5576665858310735E-2</v>
      </c>
      <c r="AD161" s="113">
        <f t="shared" si="283"/>
        <v>5.9941070984843338E-2</v>
      </c>
      <c r="AE161" s="113">
        <f t="shared" si="283"/>
        <v>-6.4426195810166731E-2</v>
      </c>
      <c r="AF161" s="113">
        <f t="shared" si="283"/>
        <v>2.9503208664784661E-2</v>
      </c>
      <c r="AG161" s="113">
        <f t="shared" si="283"/>
        <v>-5.6090865481429684E-2</v>
      </c>
      <c r="AH161" s="113">
        <f t="shared" si="283"/>
        <v>3.0268530526407454E-2</v>
      </c>
      <c r="AI161" s="113">
        <f t="shared" si="283"/>
        <v>-6.0914618202144645E-2</v>
      </c>
      <c r="AJ161" s="113">
        <f t="shared" si="283"/>
        <v>4.6912108190338121E-2</v>
      </c>
      <c r="AK161" s="113">
        <f t="shared" si="283"/>
        <v>5.6978233189303368E-2</v>
      </c>
      <c r="AL161" s="113">
        <f t="shared" si="283"/>
        <v>-4.0817552696564792E-2</v>
      </c>
      <c r="AM161" s="113">
        <f t="shared" si="283"/>
        <v>1.2890419793575341E-2</v>
      </c>
    </row>
    <row r="162" spans="1:39" ht="15.6">
      <c r="A162" s="227">
        <v>45505</v>
      </c>
      <c r="B162" s="5">
        <v>2501.4693550000002</v>
      </c>
      <c r="C162" s="5">
        <v>18802.783076</v>
      </c>
      <c r="D162" s="5">
        <v>35916.966700999998</v>
      </c>
      <c r="E162" s="5">
        <v>4080.7102489999997</v>
      </c>
      <c r="F162" s="5">
        <v>8012.4517549999991</v>
      </c>
      <c r="G162" s="5">
        <v>25645.873252999998</v>
      </c>
      <c r="H162" s="5">
        <v>3734.5516669999997</v>
      </c>
      <c r="I162" s="5">
        <v>13141.970842000001</v>
      </c>
      <c r="J162" s="5">
        <v>15354.113621</v>
      </c>
      <c r="K162" s="5">
        <v>15850.102036999999</v>
      </c>
      <c r="L162" s="39">
        <v>469008.71279999998</v>
      </c>
      <c r="N162" s="227">
        <v>45505</v>
      </c>
      <c r="O162" s="113">
        <f t="shared" ref="O162:Y162" si="284">B162/B145-1</f>
        <v>-7.7739476806252483E-2</v>
      </c>
      <c r="P162" s="113">
        <f t="shared" si="284"/>
        <v>-2.216299246398068E-2</v>
      </c>
      <c r="Q162" s="113">
        <f t="shared" si="284"/>
        <v>-0.10417783475297282</v>
      </c>
      <c r="R162" s="113">
        <f t="shared" si="284"/>
        <v>-1.1314928421231829E-2</v>
      </c>
      <c r="S162" s="113">
        <f t="shared" si="284"/>
        <v>-6.3337020375872966E-2</v>
      </c>
      <c r="T162" s="113">
        <f t="shared" si="284"/>
        <v>-1.4899790400645374E-2</v>
      </c>
      <c r="U162" s="113">
        <f t="shared" si="284"/>
        <v>-8.8823393003754747E-2</v>
      </c>
      <c r="V162" s="113">
        <f t="shared" si="284"/>
        <v>-3.9598929279779926E-2</v>
      </c>
      <c r="W162" s="113">
        <f t="shared" si="284"/>
        <v>-5.1433333416875393E-2</v>
      </c>
      <c r="X162" s="113">
        <f t="shared" si="284"/>
        <v>-9.2175806497803103E-2</v>
      </c>
      <c r="Y162" s="113">
        <f t="shared" si="284"/>
        <v>-2.4770037779569654E-2</v>
      </c>
      <c r="AB162" s="227">
        <v>45505</v>
      </c>
      <c r="AC162" s="113">
        <f t="shared" ref="AC162:AM162" si="285">O162-O$393</f>
        <v>-7.0694267154575843E-2</v>
      </c>
      <c r="AD162" s="113">
        <f t="shared" si="285"/>
        <v>-3.3584890018163137E-2</v>
      </c>
      <c r="AE162" s="113">
        <f t="shared" si="285"/>
        <v>-0.11966338672885302</v>
      </c>
      <c r="AF162" s="113">
        <f t="shared" si="285"/>
        <v>-1.7992521865401415E-2</v>
      </c>
      <c r="AG162" s="113">
        <f t="shared" si="285"/>
        <v>-7.8198067854107614E-2</v>
      </c>
      <c r="AH162" s="113">
        <f t="shared" si="285"/>
        <v>-8.8755014368770788E-3</v>
      </c>
      <c r="AI162" s="113">
        <f t="shared" si="285"/>
        <v>-0.11901373777884941</v>
      </c>
      <c r="AJ162" s="113">
        <f t="shared" si="285"/>
        <v>-3.5072321502288416E-2</v>
      </c>
      <c r="AK162" s="113">
        <f t="shared" si="285"/>
        <v>-5.8486482903416542E-2</v>
      </c>
      <c r="AL162" s="113">
        <f t="shared" si="285"/>
        <v>-0.11610410580203229</v>
      </c>
      <c r="AM162" s="113">
        <f t="shared" si="285"/>
        <v>-3.9460382383774653E-2</v>
      </c>
    </row>
    <row r="163" spans="1:39" ht="15.6">
      <c r="A163" s="227">
        <v>45506</v>
      </c>
      <c r="B163" s="5">
        <v>1842.625284</v>
      </c>
      <c r="C163" s="5">
        <v>18860.316338000001</v>
      </c>
      <c r="D163" s="5">
        <v>35041.620216999996</v>
      </c>
      <c r="E163" s="5">
        <v>4002.6487779999998</v>
      </c>
      <c r="F163" s="5">
        <v>7683.6101809999991</v>
      </c>
      <c r="G163" s="5">
        <v>25074.458589999998</v>
      </c>
      <c r="H163" s="5">
        <v>3531.698461</v>
      </c>
      <c r="I163" s="5">
        <v>12743.109215</v>
      </c>
      <c r="J163" s="5">
        <v>14578.871834999998</v>
      </c>
      <c r="K163" s="5">
        <v>14403.01607</v>
      </c>
      <c r="L163" s="39">
        <v>458645.56040000002</v>
      </c>
      <c r="N163" s="227">
        <v>45506</v>
      </c>
      <c r="O163" s="113">
        <f t="shared" ref="O163:Y163" si="286">B163/B146-1</f>
        <v>-0.32946514265551785</v>
      </c>
      <c r="P163" s="113">
        <f t="shared" si="286"/>
        <v>-3.253884655390149E-2</v>
      </c>
      <c r="Q163" s="113">
        <f t="shared" si="286"/>
        <v>-0.13571634336284666</v>
      </c>
      <c r="R163" s="113">
        <f t="shared" si="286"/>
        <v>-3.4004483928760876E-2</v>
      </c>
      <c r="S163" s="113">
        <f t="shared" si="286"/>
        <v>-0.1144752950592649</v>
      </c>
      <c r="T163" s="113">
        <f t="shared" si="286"/>
        <v>-2.9782399977509866E-2</v>
      </c>
      <c r="U163" s="113">
        <f t="shared" si="286"/>
        <v>-0.14072917526231343</v>
      </c>
      <c r="V163" s="113">
        <f t="shared" si="286"/>
        <v>-7.5865865337833016E-2</v>
      </c>
      <c r="W163" s="113">
        <f t="shared" si="286"/>
        <v>-0.10105869449266913</v>
      </c>
      <c r="X163" s="113">
        <f t="shared" si="286"/>
        <v>-0.17159101352433537</v>
      </c>
      <c r="Y163" s="113">
        <f t="shared" si="286"/>
        <v>-5.8636361175712692E-2</v>
      </c>
      <c r="AB163" s="227">
        <v>45506</v>
      </c>
      <c r="AC163" s="113">
        <f t="shared" ref="AC163:AM163" si="287">O163-O$393</f>
        <v>-0.3224199330038412</v>
      </c>
      <c r="AD163" s="113">
        <f t="shared" si="287"/>
        <v>-4.3960744108083948E-2</v>
      </c>
      <c r="AE163" s="113">
        <f t="shared" si="287"/>
        <v>-0.15120189533872685</v>
      </c>
      <c r="AF163" s="113">
        <f t="shared" si="287"/>
        <v>-4.0682077372930461E-2</v>
      </c>
      <c r="AG163" s="113">
        <f t="shared" si="287"/>
        <v>-0.12933634253749957</v>
      </c>
      <c r="AH163" s="113">
        <f t="shared" si="287"/>
        <v>-2.3758111013741569E-2</v>
      </c>
      <c r="AI163" s="113">
        <f t="shared" si="287"/>
        <v>-0.1709195200374081</v>
      </c>
      <c r="AJ163" s="113">
        <f t="shared" si="287"/>
        <v>-7.1339257560341512E-2</v>
      </c>
      <c r="AK163" s="113">
        <f t="shared" si="287"/>
        <v>-0.10811184397921028</v>
      </c>
      <c r="AL163" s="113">
        <f t="shared" si="287"/>
        <v>-0.19551931282856455</v>
      </c>
      <c r="AM163" s="113">
        <f t="shared" si="287"/>
        <v>-7.3326705779917692E-2</v>
      </c>
    </row>
    <row r="164" spans="1:39" ht="15.6">
      <c r="A164" s="227">
        <v>45510</v>
      </c>
      <c r="B164" s="5">
        <v>1684.5009929999999</v>
      </c>
      <c r="C164" s="5">
        <v>17603.587533000002</v>
      </c>
      <c r="D164" s="5">
        <v>33945.710631000002</v>
      </c>
      <c r="E164" s="5">
        <v>3836.2110360000001</v>
      </c>
      <c r="F164" s="5">
        <v>7642.6905870000001</v>
      </c>
      <c r="G164" s="5">
        <v>24271.934883000002</v>
      </c>
      <c r="H164" s="5">
        <v>3449.7017310000001</v>
      </c>
      <c r="I164" s="5">
        <v>12166.973133</v>
      </c>
      <c r="J164" s="5">
        <v>14019.669384000001</v>
      </c>
      <c r="K164" s="5">
        <v>13755.483903000002</v>
      </c>
      <c r="L164" s="39">
        <v>445125.35239999997</v>
      </c>
      <c r="N164" s="227">
        <v>45510</v>
      </c>
      <c r="O164" s="113">
        <f t="shared" ref="O164:Y164" si="288">B164/B147-1</f>
        <v>-0.40300184212364865</v>
      </c>
      <c r="P164" s="113">
        <f t="shared" si="288"/>
        <v>-0.11740203883311739</v>
      </c>
      <c r="Q164" s="113">
        <f t="shared" si="288"/>
        <v>-0.17610740005889947</v>
      </c>
      <c r="R164" s="113">
        <f t="shared" si="288"/>
        <v>-6.6801806084335169E-2</v>
      </c>
      <c r="S164" s="113">
        <f t="shared" si="288"/>
        <v>-0.11490972843739911</v>
      </c>
      <c r="T164" s="113">
        <f t="shared" si="288"/>
        <v>-6.3128311313971897E-2</v>
      </c>
      <c r="U164" s="113">
        <f t="shared" si="288"/>
        <v>-0.15847913625738874</v>
      </c>
      <c r="V164" s="113">
        <f t="shared" si="288"/>
        <v>-0.10522977228965591</v>
      </c>
      <c r="W164" s="113">
        <f t="shared" si="288"/>
        <v>-0.13922755510004281</v>
      </c>
      <c r="X164" s="113">
        <f t="shared" si="288"/>
        <v>-0.21950715764209239</v>
      </c>
      <c r="Y164" s="113">
        <f t="shared" si="288"/>
        <v>-9.2661509910699769E-2</v>
      </c>
      <c r="AB164" s="227">
        <v>45510</v>
      </c>
      <c r="AC164" s="113">
        <f t="shared" ref="AC164:AM164" si="289">O164-O$393</f>
        <v>-0.39595663247197199</v>
      </c>
      <c r="AD164" s="113">
        <f t="shared" si="289"/>
        <v>-0.12882393638729986</v>
      </c>
      <c r="AE164" s="113">
        <f t="shared" si="289"/>
        <v>-0.19159295203477966</v>
      </c>
      <c r="AF164" s="113">
        <f t="shared" si="289"/>
        <v>-7.3479399528504755E-2</v>
      </c>
      <c r="AG164" s="113">
        <f t="shared" si="289"/>
        <v>-0.12977077591563377</v>
      </c>
      <c r="AH164" s="113">
        <f t="shared" si="289"/>
        <v>-5.71040223502036E-2</v>
      </c>
      <c r="AI164" s="113">
        <f t="shared" si="289"/>
        <v>-0.1886694810324834</v>
      </c>
      <c r="AJ164" s="113">
        <f t="shared" si="289"/>
        <v>-0.10070316451216441</v>
      </c>
      <c r="AK164" s="113">
        <f t="shared" si="289"/>
        <v>-0.14628070458658396</v>
      </c>
      <c r="AL164" s="113">
        <f t="shared" si="289"/>
        <v>-0.24343545694632157</v>
      </c>
      <c r="AM164" s="113">
        <f t="shared" si="289"/>
        <v>-0.10735185451490477</v>
      </c>
    </row>
    <row r="165" spans="1:39" ht="15.6">
      <c r="A165" s="227">
        <v>45511</v>
      </c>
      <c r="B165" s="5">
        <v>1617.2757539999998</v>
      </c>
      <c r="C165" s="5">
        <v>17869.236371999999</v>
      </c>
      <c r="D165" s="5">
        <v>33932.131578</v>
      </c>
      <c r="E165" s="5">
        <v>3842.6267519999997</v>
      </c>
      <c r="F165" s="5">
        <v>7320.7490159999988</v>
      </c>
      <c r="G165" s="5">
        <v>23686.830197999996</v>
      </c>
      <c r="H165" s="5">
        <v>3461.9409899999996</v>
      </c>
      <c r="I165" s="5">
        <v>12128.290685999998</v>
      </c>
      <c r="J165" s="5">
        <v>13902.269303999999</v>
      </c>
      <c r="K165" s="5">
        <v>13862.241942000001</v>
      </c>
      <c r="L165" s="39">
        <v>442813.33769999997</v>
      </c>
      <c r="N165" s="227">
        <v>45511</v>
      </c>
      <c r="O165" s="113">
        <f t="shared" ref="O165:Y165" si="290">B165/B148-1</f>
        <v>-0.46970371616195683</v>
      </c>
      <c r="P165" s="113">
        <f t="shared" si="290"/>
        <v>-0.11373646628761336</v>
      </c>
      <c r="Q165" s="113">
        <f t="shared" si="290"/>
        <v>-0.16252299256417257</v>
      </c>
      <c r="R165" s="113">
        <f t="shared" si="290"/>
        <v>-4.8414547735924907E-2</v>
      </c>
      <c r="S165" s="113">
        <f t="shared" si="290"/>
        <v>-0.14445068464078825</v>
      </c>
      <c r="T165" s="113">
        <f t="shared" si="290"/>
        <v>-8.224917399997056E-2</v>
      </c>
      <c r="U165" s="113">
        <f t="shared" si="290"/>
        <v>-0.15121225108808811</v>
      </c>
      <c r="V165" s="113">
        <f t="shared" si="290"/>
        <v>-0.10081301782031182</v>
      </c>
      <c r="W165" s="113">
        <f t="shared" si="290"/>
        <v>-0.13950077406143813</v>
      </c>
      <c r="X165" s="113">
        <f t="shared" si="290"/>
        <v>-0.21127775357948997</v>
      </c>
      <c r="Y165" s="113">
        <f t="shared" si="290"/>
        <v>-9.945239300670583E-2</v>
      </c>
      <c r="AB165" s="227">
        <v>45511</v>
      </c>
      <c r="AC165" s="113">
        <f t="shared" ref="AC165:AM165" si="291">O165-O$393</f>
        <v>-0.46265850651028018</v>
      </c>
      <c r="AD165" s="113">
        <f t="shared" si="291"/>
        <v>-0.12515836384179582</v>
      </c>
      <c r="AE165" s="113">
        <f t="shared" si="291"/>
        <v>-0.17800854454005277</v>
      </c>
      <c r="AF165" s="113">
        <f t="shared" si="291"/>
        <v>-5.5092141180094492E-2</v>
      </c>
      <c r="AG165" s="113">
        <f t="shared" si="291"/>
        <v>-0.15931173211902291</v>
      </c>
      <c r="AH165" s="113">
        <f t="shared" si="291"/>
        <v>-7.622488503620227E-2</v>
      </c>
      <c r="AI165" s="113">
        <f t="shared" si="291"/>
        <v>-0.18140259586318278</v>
      </c>
      <c r="AJ165" s="113">
        <f t="shared" si="291"/>
        <v>-9.628641004282032E-2</v>
      </c>
      <c r="AK165" s="113">
        <f t="shared" si="291"/>
        <v>-0.14655392354797928</v>
      </c>
      <c r="AL165" s="113">
        <f t="shared" si="291"/>
        <v>-0.23520605288371915</v>
      </c>
      <c r="AM165" s="113">
        <f t="shared" si="291"/>
        <v>-0.11414273761091083</v>
      </c>
    </row>
    <row r="166" spans="1:39" ht="15.6">
      <c r="A166" s="227">
        <v>45512</v>
      </c>
      <c r="B166" s="5">
        <v>1761.2036069999999</v>
      </c>
      <c r="C166" s="5">
        <v>18334.911733000001</v>
      </c>
      <c r="D166" s="5">
        <v>34612.937066999999</v>
      </c>
      <c r="E166" s="5">
        <v>3939.2855690000001</v>
      </c>
      <c r="F166" s="5">
        <v>7388.6316280000001</v>
      </c>
      <c r="G166" s="5">
        <v>23948.587066</v>
      </c>
      <c r="H166" s="5">
        <v>3672.8272389999997</v>
      </c>
      <c r="I166" s="5">
        <v>12419.536807</v>
      </c>
      <c r="J166" s="5">
        <v>14515.102641000001</v>
      </c>
      <c r="K166" s="5">
        <v>14251.222940000001</v>
      </c>
      <c r="L166" s="39">
        <v>457217.5675</v>
      </c>
      <c r="N166" s="227">
        <v>45512</v>
      </c>
      <c r="O166" s="113">
        <f t="shared" ref="O166:Y166" si="292">B166/B149-1</f>
        <v>-0.42606904646292865</v>
      </c>
      <c r="P166" s="113">
        <f t="shared" si="292"/>
        <v>-0.10574328137725164</v>
      </c>
      <c r="Q166" s="113">
        <f t="shared" si="292"/>
        <v>-0.15642900827253647</v>
      </c>
      <c r="R166" s="113">
        <f t="shared" si="292"/>
        <v>-3.2569011041604479E-2</v>
      </c>
      <c r="S166" s="113">
        <f t="shared" si="292"/>
        <v>-0.13417793743294104</v>
      </c>
      <c r="T166" s="113">
        <f t="shared" si="292"/>
        <v>-7.2071987173229934E-2</v>
      </c>
      <c r="U166" s="113">
        <f t="shared" si="292"/>
        <v>-0.10304743277288231</v>
      </c>
      <c r="V166" s="113">
        <f t="shared" si="292"/>
        <v>-9.0271845607396095E-2</v>
      </c>
      <c r="W166" s="113">
        <f t="shared" si="292"/>
        <v>-0.10227759288997185</v>
      </c>
      <c r="X166" s="113">
        <f t="shared" si="292"/>
        <v>-0.18944886870035238</v>
      </c>
      <c r="Y166" s="113">
        <f t="shared" si="292"/>
        <v>-7.7821414598895244E-2</v>
      </c>
      <c r="AB166" s="227">
        <v>45512</v>
      </c>
      <c r="AC166" s="113">
        <f t="shared" ref="AC166:AM166" si="293">O166-O$393</f>
        <v>-0.41902383681125199</v>
      </c>
      <c r="AD166" s="113">
        <f t="shared" si="293"/>
        <v>-0.11716517893143409</v>
      </c>
      <c r="AE166" s="113">
        <f t="shared" si="293"/>
        <v>-0.17191456024841667</v>
      </c>
      <c r="AF166" s="113">
        <f t="shared" si="293"/>
        <v>-3.9246604485774064E-2</v>
      </c>
      <c r="AG166" s="113">
        <f t="shared" si="293"/>
        <v>-0.1490389849111757</v>
      </c>
      <c r="AH166" s="113">
        <f t="shared" si="293"/>
        <v>-6.6047698209461644E-2</v>
      </c>
      <c r="AI166" s="113">
        <f t="shared" si="293"/>
        <v>-0.13323777754797697</v>
      </c>
      <c r="AJ166" s="113">
        <f t="shared" si="293"/>
        <v>-8.5745237829904591E-2</v>
      </c>
      <c r="AK166" s="113">
        <f t="shared" si="293"/>
        <v>-0.109330742376513</v>
      </c>
      <c r="AL166" s="113">
        <f t="shared" si="293"/>
        <v>-0.21337716800458156</v>
      </c>
      <c r="AM166" s="113">
        <f t="shared" si="293"/>
        <v>-9.2511759203100244E-2</v>
      </c>
    </row>
    <row r="167" spans="1:39" ht="15.6">
      <c r="A167" s="227">
        <v>45513</v>
      </c>
      <c r="B167" s="5">
        <v>1706.138991</v>
      </c>
      <c r="C167" s="5">
        <v>18718.188504000002</v>
      </c>
      <c r="D167" s="5">
        <v>35145.943842000001</v>
      </c>
      <c r="E167" s="5">
        <v>3935.9786869999998</v>
      </c>
      <c r="F167" s="5">
        <v>7462.5186409999997</v>
      </c>
      <c r="G167" s="5">
        <v>24013.192161000003</v>
      </c>
      <c r="H167" s="5">
        <v>3763.720108</v>
      </c>
      <c r="I167" s="5">
        <v>12550.638879</v>
      </c>
      <c r="J167" s="5">
        <v>14534.642211</v>
      </c>
      <c r="K167" s="5">
        <v>14450.676974</v>
      </c>
      <c r="L167" s="39">
        <v>462601.71230000001</v>
      </c>
      <c r="N167" s="227">
        <v>45513</v>
      </c>
      <c r="O167" s="113">
        <f t="shared" ref="O167:Y167" si="294">B167/B150-1</f>
        <v>-0.4203009031985282</v>
      </c>
      <c r="P167" s="113">
        <f t="shared" si="294"/>
        <v>-6.3771559967880975E-2</v>
      </c>
      <c r="Q167" s="113">
        <f t="shared" si="294"/>
        <v>-0.12020137451685065</v>
      </c>
      <c r="R167" s="113">
        <f t="shared" si="294"/>
        <v>-4.1899077787718841E-2</v>
      </c>
      <c r="S167" s="113">
        <f t="shared" si="294"/>
        <v>-0.12069139109686799</v>
      </c>
      <c r="T167" s="113">
        <f t="shared" si="294"/>
        <v>-8.7510042734590066E-2</v>
      </c>
      <c r="U167" s="113">
        <f t="shared" si="294"/>
        <v>-0.10619472607440905</v>
      </c>
      <c r="V167" s="113">
        <f t="shared" si="294"/>
        <v>-7.9891008991538781E-2</v>
      </c>
      <c r="W167" s="113">
        <f t="shared" si="294"/>
        <v>-0.10043608948153226</v>
      </c>
      <c r="X167" s="113">
        <f t="shared" si="294"/>
        <v>-0.15671328030571385</v>
      </c>
      <c r="Y167" s="113">
        <f t="shared" si="294"/>
        <v>-5.7127753312462337E-2</v>
      </c>
      <c r="AB167" s="227">
        <v>45513</v>
      </c>
      <c r="AC167" s="113">
        <f t="shared" ref="AC167:AM167" si="295">O167-O$393</f>
        <v>-0.41325569354685154</v>
      </c>
      <c r="AD167" s="113">
        <f t="shared" si="295"/>
        <v>-7.5193457522063425E-2</v>
      </c>
      <c r="AE167" s="113">
        <f t="shared" si="295"/>
        <v>-0.13568692649273084</v>
      </c>
      <c r="AF167" s="113">
        <f t="shared" si="295"/>
        <v>-4.8576671231888427E-2</v>
      </c>
      <c r="AG167" s="113">
        <f t="shared" si="295"/>
        <v>-0.13555243857510266</v>
      </c>
      <c r="AH167" s="113">
        <f t="shared" si="295"/>
        <v>-8.1485753770821776E-2</v>
      </c>
      <c r="AI167" s="113">
        <f t="shared" si="295"/>
        <v>-0.13638507084950371</v>
      </c>
      <c r="AJ167" s="113">
        <f t="shared" si="295"/>
        <v>-7.5364401214047277E-2</v>
      </c>
      <c r="AK167" s="113">
        <f t="shared" si="295"/>
        <v>-0.10748923896807341</v>
      </c>
      <c r="AL167" s="113">
        <f t="shared" si="295"/>
        <v>-0.18064157960994304</v>
      </c>
      <c r="AM167" s="113">
        <f t="shared" si="295"/>
        <v>-7.1818097916667337E-2</v>
      </c>
    </row>
    <row r="168" spans="1:39" ht="15.6">
      <c r="A168" s="227">
        <v>45517</v>
      </c>
      <c r="B168" s="5">
        <v>1841.2253250000001</v>
      </c>
      <c r="C168" s="5">
        <v>19902.683325000002</v>
      </c>
      <c r="D168" s="5">
        <v>37239.164474999998</v>
      </c>
      <c r="E168" s="5">
        <v>4080.918075</v>
      </c>
      <c r="F168" s="5">
        <v>7699.5060000000003</v>
      </c>
      <c r="G168" s="5">
        <v>25464.137250000003</v>
      </c>
      <c r="H168" s="5">
        <v>3896.5257000000001</v>
      </c>
      <c r="I168" s="5">
        <v>12965.932125000001</v>
      </c>
      <c r="J168" s="5">
        <v>15179.5401</v>
      </c>
      <c r="K168" s="5">
        <v>15311.762924999999</v>
      </c>
      <c r="L168" s="39">
        <v>488813.39240000001</v>
      </c>
      <c r="N168" s="227">
        <v>45517</v>
      </c>
      <c r="O168" s="113">
        <f t="shared" ref="O168:Y168" si="296">B168/B151-1</f>
        <v>-0.3932772228369843</v>
      </c>
      <c r="P168" s="113">
        <f t="shared" si="296"/>
        <v>-1.8835338305850713E-2</v>
      </c>
      <c r="Q168" s="113">
        <f t="shared" si="296"/>
        <v>-6.6850321317655781E-2</v>
      </c>
      <c r="R168" s="113">
        <f t="shared" si="296"/>
        <v>-2.1097643874573357E-2</v>
      </c>
      <c r="S168" s="113">
        <f t="shared" si="296"/>
        <v>-9.9080417548584987E-2</v>
      </c>
      <c r="T168" s="113">
        <f t="shared" si="296"/>
        <v>-3.215617585918773E-2</v>
      </c>
      <c r="U168" s="113">
        <f t="shared" si="296"/>
        <v>-9.6414201906945052E-2</v>
      </c>
      <c r="V168" s="113">
        <f t="shared" si="296"/>
        <v>-5.2893936877491554E-2</v>
      </c>
      <c r="W168" s="113">
        <f t="shared" si="296"/>
        <v>-5.3709071985963308E-2</v>
      </c>
      <c r="X168" s="113">
        <f t="shared" si="296"/>
        <v>-0.1052442999270069</v>
      </c>
      <c r="Y168" s="113">
        <f t="shared" si="296"/>
        <v>-1.0666262480125921E-2</v>
      </c>
      <c r="AB168" s="227">
        <v>45517</v>
      </c>
      <c r="AC168" s="113">
        <f t="shared" ref="AC168:AM168" si="297">O168-O$393</f>
        <v>-0.38623201318530764</v>
      </c>
      <c r="AD168" s="113">
        <f t="shared" si="297"/>
        <v>-3.025723586003317E-2</v>
      </c>
      <c r="AE168" s="113">
        <f t="shared" si="297"/>
        <v>-8.2335873293535977E-2</v>
      </c>
      <c r="AF168" s="113">
        <f t="shared" si="297"/>
        <v>-2.7775237318742943E-2</v>
      </c>
      <c r="AG168" s="113">
        <f t="shared" si="297"/>
        <v>-0.11394146502681964</v>
      </c>
      <c r="AH168" s="113">
        <f t="shared" si="297"/>
        <v>-2.6131886895419433E-2</v>
      </c>
      <c r="AI168" s="113">
        <f t="shared" si="297"/>
        <v>-0.12660454668203971</v>
      </c>
      <c r="AJ168" s="113">
        <f t="shared" si="297"/>
        <v>-4.8367329100000044E-2</v>
      </c>
      <c r="AK168" s="113">
        <f t="shared" si="297"/>
        <v>-6.0762221472504457E-2</v>
      </c>
      <c r="AL168" s="113">
        <f t="shared" si="297"/>
        <v>-0.12917259923123608</v>
      </c>
      <c r="AM168" s="113">
        <f t="shared" si="297"/>
        <v>-2.5356607084330924E-2</v>
      </c>
    </row>
    <row r="169" spans="1:39" ht="15.6">
      <c r="A169" s="227">
        <v>45518</v>
      </c>
      <c r="B169" s="5">
        <v>1845.7712640000002</v>
      </c>
      <c r="C169" s="5">
        <v>20544.397824</v>
      </c>
      <c r="D169" s="5">
        <v>38625.914111999999</v>
      </c>
      <c r="E169" s="5">
        <v>4210.4340480000001</v>
      </c>
      <c r="F169" s="5">
        <v>7996.4889599999997</v>
      </c>
      <c r="G169" s="5">
        <v>26253.131135999996</v>
      </c>
      <c r="H169" s="5">
        <v>4040.8677119999998</v>
      </c>
      <c r="I169" s="5">
        <v>13405.006463999998</v>
      </c>
      <c r="J169" s="5">
        <v>15613.075199999999</v>
      </c>
      <c r="K169" s="5">
        <v>15761.329919999998</v>
      </c>
      <c r="L169" s="39">
        <v>505475.39439999999</v>
      </c>
      <c r="N169" s="227">
        <v>45518</v>
      </c>
      <c r="O169" s="113">
        <f t="shared" ref="O169:Y169" si="298">B169/B152-1</f>
        <v>-0.38786813450766677</v>
      </c>
      <c r="P169" s="113">
        <f t="shared" si="298"/>
        <v>-3.6183265490180583E-3</v>
      </c>
      <c r="Q169" s="113">
        <f t="shared" si="298"/>
        <v>-2.141816513213568E-2</v>
      </c>
      <c r="R169" s="113">
        <f t="shared" si="298"/>
        <v>1.118988753426331E-2</v>
      </c>
      <c r="S169" s="113">
        <f t="shared" si="298"/>
        <v>-7.5168097532365641E-2</v>
      </c>
      <c r="T169" s="113">
        <f t="shared" si="298"/>
        <v>-4.6362642040630786E-2</v>
      </c>
      <c r="U169" s="113">
        <f t="shared" si="298"/>
        <v>-7.5356351806156741E-2</v>
      </c>
      <c r="V169" s="113">
        <f t="shared" si="298"/>
        <v>-3.236849371249273E-2</v>
      </c>
      <c r="W169" s="113">
        <f t="shared" si="298"/>
        <v>-4.428990026765689E-2</v>
      </c>
      <c r="X169" s="113">
        <f t="shared" si="298"/>
        <v>-7.0053536808813432E-2</v>
      </c>
      <c r="Y169" s="113">
        <f t="shared" si="298"/>
        <v>1.5778178296583123E-2</v>
      </c>
      <c r="AB169" s="227">
        <v>45518</v>
      </c>
      <c r="AC169" s="113">
        <f t="shared" ref="AC169:AM169" si="299">O169-O$393</f>
        <v>-0.38082292485599012</v>
      </c>
      <c r="AD169" s="113">
        <f t="shared" si="299"/>
        <v>-1.5040224103200514E-2</v>
      </c>
      <c r="AE169" s="113">
        <f t="shared" si="299"/>
        <v>-3.6903717108015877E-2</v>
      </c>
      <c r="AF169" s="113">
        <f t="shared" si="299"/>
        <v>4.512294090093725E-3</v>
      </c>
      <c r="AG169" s="113">
        <f t="shared" si="299"/>
        <v>-9.0029145010600289E-2</v>
      </c>
      <c r="AH169" s="113">
        <f t="shared" si="299"/>
        <v>-4.0338353076862489E-2</v>
      </c>
      <c r="AI169" s="113">
        <f t="shared" si="299"/>
        <v>-0.1055466965812514</v>
      </c>
      <c r="AJ169" s="113">
        <f t="shared" si="299"/>
        <v>-2.7841885935001219E-2</v>
      </c>
      <c r="AK169" s="113">
        <f t="shared" si="299"/>
        <v>-5.1343049754198039E-2</v>
      </c>
      <c r="AL169" s="113">
        <f t="shared" si="299"/>
        <v>-9.3981836113042616E-2</v>
      </c>
      <c r="AM169" s="113">
        <f t="shared" si="299"/>
        <v>1.08783369237812E-3</v>
      </c>
    </row>
    <row r="170" spans="1:39" ht="15.6">
      <c r="A170" s="227">
        <v>45519</v>
      </c>
      <c r="B170" s="5">
        <v>1862.2137950000001</v>
      </c>
      <c r="C170" s="5">
        <v>20226.035960000001</v>
      </c>
      <c r="D170" s="5">
        <v>37895.015664999999</v>
      </c>
      <c r="E170" s="5">
        <v>4367.966915</v>
      </c>
      <c r="F170" s="5">
        <v>7991.5883450000001</v>
      </c>
      <c r="G170" s="5">
        <v>25577.762989999999</v>
      </c>
      <c r="H170" s="5">
        <v>4037.6467299999999</v>
      </c>
      <c r="I170" s="5">
        <v>13212.807400000002</v>
      </c>
      <c r="J170" s="5">
        <v>15877.870255</v>
      </c>
      <c r="K170" s="5">
        <v>15984.076745</v>
      </c>
      <c r="L170" s="39">
        <v>498920.28769999999</v>
      </c>
      <c r="N170" s="227">
        <v>45519</v>
      </c>
      <c r="O170" s="113">
        <f t="shared" ref="O170:Y170" si="300">B170/B153-1</f>
        <v>-0.38787497432328422</v>
      </c>
      <c r="P170" s="113">
        <f t="shared" si="300"/>
        <v>9.8783397055912658E-4</v>
      </c>
      <c r="Q170" s="113">
        <f t="shared" si="300"/>
        <v>-3.21796465242985E-2</v>
      </c>
      <c r="R170" s="113">
        <f t="shared" si="300"/>
        <v>1.9728169889927205E-2</v>
      </c>
      <c r="S170" s="113">
        <f t="shared" si="300"/>
        <v>-6.9746096388136003E-2</v>
      </c>
      <c r="T170" s="113">
        <f t="shared" si="300"/>
        <v>-6.6692528132170081E-2</v>
      </c>
      <c r="U170" s="113">
        <f t="shared" si="300"/>
        <v>-8.3455319200015921E-2</v>
      </c>
      <c r="V170" s="113">
        <f t="shared" si="300"/>
        <v>-7.1728281054377008E-2</v>
      </c>
      <c r="W170" s="113">
        <f t="shared" si="300"/>
        <v>-2.6979124613820904E-2</v>
      </c>
      <c r="X170" s="113">
        <f t="shared" si="300"/>
        <v>-3.6576332137459144E-2</v>
      </c>
      <c r="Y170" s="113">
        <f t="shared" si="300"/>
        <v>1.1299172532637902E-2</v>
      </c>
      <c r="AB170" s="227">
        <v>45519</v>
      </c>
      <c r="AC170" s="113">
        <f t="shared" ref="AC170:AM170" si="301">O170-O$393</f>
        <v>-0.38082976467160756</v>
      </c>
      <c r="AD170" s="113">
        <f t="shared" si="301"/>
        <v>-1.0434063583623329E-2</v>
      </c>
      <c r="AE170" s="113">
        <f t="shared" si="301"/>
        <v>-4.7665198500178696E-2</v>
      </c>
      <c r="AF170" s="113">
        <f t="shared" si="301"/>
        <v>1.305057644575762E-2</v>
      </c>
      <c r="AG170" s="113">
        <f t="shared" si="301"/>
        <v>-8.4607143866370652E-2</v>
      </c>
      <c r="AH170" s="113">
        <f t="shared" si="301"/>
        <v>-6.0668239168401784E-2</v>
      </c>
      <c r="AI170" s="113">
        <f t="shared" si="301"/>
        <v>-0.11364566397511058</v>
      </c>
      <c r="AJ170" s="113">
        <f t="shared" si="301"/>
        <v>-6.7201673276885504E-2</v>
      </c>
      <c r="AK170" s="113">
        <f t="shared" si="301"/>
        <v>-3.4032274100362053E-2</v>
      </c>
      <c r="AL170" s="113">
        <f t="shared" si="301"/>
        <v>-6.0504631441688335E-2</v>
      </c>
      <c r="AM170" s="113">
        <f t="shared" si="301"/>
        <v>-3.3911720715671008E-3</v>
      </c>
    </row>
    <row r="171" spans="1:39" ht="15.6">
      <c r="A171" s="227">
        <v>45520</v>
      </c>
      <c r="B171" s="5">
        <v>1853.1725200000003</v>
      </c>
      <c r="C171" s="5">
        <v>20072.335800000001</v>
      </c>
      <c r="D171" s="5">
        <v>37158.462120000004</v>
      </c>
      <c r="E171" s="5">
        <v>4391.85016</v>
      </c>
      <c r="F171" s="5">
        <v>7929.4828000000007</v>
      </c>
      <c r="G171" s="5">
        <v>25342.378400000001</v>
      </c>
      <c r="H171" s="5">
        <v>4024.2347200000004</v>
      </c>
      <c r="I171" s="5">
        <v>13076.986920000001</v>
      </c>
      <c r="J171" s="5">
        <v>15982.392040000002</v>
      </c>
      <c r="K171" s="5">
        <v>15722.219760000002</v>
      </c>
      <c r="L171" s="39">
        <v>493195.18300000002</v>
      </c>
      <c r="N171" s="227">
        <v>45520</v>
      </c>
      <c r="O171" s="113">
        <f t="shared" ref="O171:Y171" si="302">B171/B154-1</f>
        <v>-0.39667530948287344</v>
      </c>
      <c r="P171" s="113">
        <f t="shared" si="302"/>
        <v>1.6455203890166192E-2</v>
      </c>
      <c r="Q171" s="113">
        <f t="shared" si="302"/>
        <v>-4.2084499401141118E-2</v>
      </c>
      <c r="R171" s="113">
        <f t="shared" si="302"/>
        <v>3.7843119333065056E-2</v>
      </c>
      <c r="S171" s="113">
        <f t="shared" si="302"/>
        <v>-6.9960131392067026E-2</v>
      </c>
      <c r="T171" s="113">
        <f t="shared" si="302"/>
        <v>-6.1716484057576459E-2</v>
      </c>
      <c r="U171" s="113">
        <f t="shared" si="302"/>
        <v>-7.9865646635586152E-2</v>
      </c>
      <c r="V171" s="113">
        <f t="shared" si="302"/>
        <v>-8.3441262805923677E-2</v>
      </c>
      <c r="W171" s="113">
        <f t="shared" si="302"/>
        <v>6.7042251581301837E-3</v>
      </c>
      <c r="X171" s="113">
        <f t="shared" si="302"/>
        <v>-2.865455214044843E-2</v>
      </c>
      <c r="Y171" s="113">
        <f t="shared" si="302"/>
        <v>9.8028300136665525E-3</v>
      </c>
      <c r="AB171" s="227">
        <v>45520</v>
      </c>
      <c r="AC171" s="113">
        <f t="shared" ref="AC171:AM171" si="303">O171-O$393</f>
        <v>-0.38963009983119679</v>
      </c>
      <c r="AD171" s="113">
        <f t="shared" si="303"/>
        <v>5.0333063359837369E-3</v>
      </c>
      <c r="AE171" s="113">
        <f t="shared" si="303"/>
        <v>-5.7570051377021314E-2</v>
      </c>
      <c r="AF171" s="113">
        <f t="shared" si="303"/>
        <v>3.1165525888895471E-2</v>
      </c>
      <c r="AG171" s="113">
        <f t="shared" si="303"/>
        <v>-8.4821178870301675E-2</v>
      </c>
      <c r="AH171" s="113">
        <f t="shared" si="303"/>
        <v>-5.5692195093808163E-2</v>
      </c>
      <c r="AI171" s="113">
        <f t="shared" si="303"/>
        <v>-0.11005599141068081</v>
      </c>
      <c r="AJ171" s="113">
        <f t="shared" si="303"/>
        <v>-7.8914655028432174E-2</v>
      </c>
      <c r="AK171" s="113">
        <f t="shared" si="303"/>
        <v>-3.4892432841096468E-4</v>
      </c>
      <c r="AL171" s="113">
        <f t="shared" si="303"/>
        <v>-5.2582851444677621E-2</v>
      </c>
      <c r="AM171" s="113">
        <f t="shared" si="303"/>
        <v>-4.8875145905384505E-3</v>
      </c>
    </row>
    <row r="172" spans="1:39" ht="15.6">
      <c r="A172" s="227">
        <v>45524</v>
      </c>
      <c r="B172" s="5">
        <v>1879.5033719999999</v>
      </c>
      <c r="C172" s="5">
        <v>20282.339627999998</v>
      </c>
      <c r="D172" s="5">
        <v>38037.781439999999</v>
      </c>
      <c r="E172" s="5">
        <v>4498.6302720000003</v>
      </c>
      <c r="F172" s="5">
        <v>8035.5708719999993</v>
      </c>
      <c r="G172" s="5">
        <v>25827.725232000001</v>
      </c>
      <c r="H172" s="5">
        <v>4117.177944</v>
      </c>
      <c r="I172" s="5">
        <v>12955.947732000001</v>
      </c>
      <c r="J172" s="5">
        <v>15410.31588</v>
      </c>
      <c r="K172" s="5">
        <v>16017.416063999999</v>
      </c>
      <c r="L172" s="39">
        <v>501181.79670000001</v>
      </c>
      <c r="N172" s="227">
        <v>45524</v>
      </c>
      <c r="O172" s="113">
        <f t="shared" ref="O172:Y172" si="304">B172/B155-1</f>
        <v>-0.35147735842687111</v>
      </c>
      <c r="P172" s="113">
        <f t="shared" si="304"/>
        <v>2.8968548838897767E-2</v>
      </c>
      <c r="Q172" s="113">
        <f t="shared" si="304"/>
        <v>-9.7220211171168414E-3</v>
      </c>
      <c r="R172" s="113">
        <f t="shared" si="304"/>
        <v>8.1852991992190871E-2</v>
      </c>
      <c r="S172" s="113">
        <f t="shared" si="304"/>
        <v>-4.4884269613799432E-2</v>
      </c>
      <c r="T172" s="113">
        <f t="shared" si="304"/>
        <v>-4.0471967059569014E-2</v>
      </c>
      <c r="U172" s="113">
        <f t="shared" si="304"/>
        <v>-2.9969941771166964E-2</v>
      </c>
      <c r="V172" s="113">
        <f t="shared" si="304"/>
        <v>-7.3607075438450131E-2</v>
      </c>
      <c r="W172" s="113">
        <f t="shared" si="304"/>
        <v>-2.3957658185638109E-2</v>
      </c>
      <c r="X172" s="113">
        <f t="shared" si="304"/>
        <v>-4.6733178714229995E-3</v>
      </c>
      <c r="Y172" s="113">
        <f t="shared" si="304"/>
        <v>3.6025990329793256E-2</v>
      </c>
      <c r="AB172" s="227">
        <v>45524</v>
      </c>
      <c r="AC172" s="113">
        <f t="shared" ref="AC172:AM172" si="305">O172-O$393</f>
        <v>-0.34443214877519446</v>
      </c>
      <c r="AD172" s="113">
        <f t="shared" si="305"/>
        <v>1.754665128471531E-2</v>
      </c>
      <c r="AE172" s="113">
        <f t="shared" si="305"/>
        <v>-2.5207573092997038E-2</v>
      </c>
      <c r="AF172" s="113">
        <f t="shared" si="305"/>
        <v>7.5175398548021286E-2</v>
      </c>
      <c r="AG172" s="113">
        <f t="shared" si="305"/>
        <v>-5.9745317092034088E-2</v>
      </c>
      <c r="AH172" s="113">
        <f t="shared" si="305"/>
        <v>-3.4447678095800717E-2</v>
      </c>
      <c r="AI172" s="113">
        <f t="shared" si="305"/>
        <v>-6.0160286546261633E-2</v>
      </c>
      <c r="AJ172" s="113">
        <f t="shared" si="305"/>
        <v>-6.9080467660958628E-2</v>
      </c>
      <c r="AK172" s="113">
        <f t="shared" si="305"/>
        <v>-3.1010807672179258E-2</v>
      </c>
      <c r="AL172" s="113">
        <f t="shared" si="305"/>
        <v>-2.860161717565219E-2</v>
      </c>
      <c r="AM172" s="113">
        <f t="shared" si="305"/>
        <v>2.1335645725588253E-2</v>
      </c>
    </row>
    <row r="173" spans="1:39" ht="15.6">
      <c r="A173" s="227">
        <v>45525</v>
      </c>
      <c r="B173" s="5">
        <v>1941.767104</v>
      </c>
      <c r="C173" s="5">
        <v>20533.212159999999</v>
      </c>
      <c r="D173" s="5">
        <v>38467.122816000003</v>
      </c>
      <c r="E173" s="5">
        <v>4575.5324800000008</v>
      </c>
      <c r="F173" s="5">
        <v>8227.7959680000004</v>
      </c>
      <c r="G173" s="5">
        <v>26439.231487999998</v>
      </c>
      <c r="H173" s="5">
        <v>4222.731264</v>
      </c>
      <c r="I173" s="5">
        <v>13179.710208</v>
      </c>
      <c r="J173" s="5">
        <v>15729.129792000002</v>
      </c>
      <c r="K173" s="5">
        <v>16334.968384000002</v>
      </c>
      <c r="L173" s="39">
        <v>509779.61820000003</v>
      </c>
      <c r="N173" s="227">
        <v>45525</v>
      </c>
      <c r="O173" s="113">
        <f t="shared" ref="O173:Y173" si="306">B173/B156-1</f>
        <v>-0.32865822867130678</v>
      </c>
      <c r="P173" s="113">
        <f t="shared" si="306"/>
        <v>3.9577866932001049E-2</v>
      </c>
      <c r="Q173" s="113">
        <f t="shared" si="306"/>
        <v>-1.4905126696475812E-2</v>
      </c>
      <c r="R173" s="113">
        <f t="shared" si="306"/>
        <v>0.12434648116500946</v>
      </c>
      <c r="S173" s="113">
        <f t="shared" si="306"/>
        <v>3.0695816838466561E-2</v>
      </c>
      <c r="T173" s="113">
        <f t="shared" si="306"/>
        <v>1.3201255016288549E-3</v>
      </c>
      <c r="U173" s="113">
        <f t="shared" si="306"/>
        <v>3.7205113221483233E-2</v>
      </c>
      <c r="V173" s="113">
        <f t="shared" si="306"/>
        <v>-2.5608793928200146E-2</v>
      </c>
      <c r="W173" s="113">
        <f t="shared" si="306"/>
        <v>-3.910842548011384E-2</v>
      </c>
      <c r="X173" s="113">
        <f t="shared" si="306"/>
        <v>-1.7230544602766518E-3</v>
      </c>
      <c r="Y173" s="113">
        <f t="shared" si="306"/>
        <v>4.5303739765616857E-2</v>
      </c>
      <c r="AB173" s="227">
        <v>45525</v>
      </c>
      <c r="AC173" s="113">
        <f t="shared" ref="AC173:AM173" si="307">O173-O$393</f>
        <v>-0.32161301901963013</v>
      </c>
      <c r="AD173" s="113">
        <f t="shared" si="307"/>
        <v>2.8155969377818592E-2</v>
      </c>
      <c r="AE173" s="113">
        <f t="shared" si="307"/>
        <v>-3.0390678672356009E-2</v>
      </c>
      <c r="AF173" s="113">
        <f t="shared" si="307"/>
        <v>0.11766888772083987</v>
      </c>
      <c r="AG173" s="113">
        <f t="shared" si="307"/>
        <v>1.5834769360231905E-2</v>
      </c>
      <c r="AH173" s="113">
        <f t="shared" si="307"/>
        <v>7.3444144653971501E-3</v>
      </c>
      <c r="AI173" s="113">
        <f t="shared" si="307"/>
        <v>7.0147684463885626E-3</v>
      </c>
      <c r="AJ173" s="113">
        <f t="shared" si="307"/>
        <v>-2.1082186150708636E-2</v>
      </c>
      <c r="AK173" s="113">
        <f t="shared" si="307"/>
        <v>-4.6161574966654989E-2</v>
      </c>
      <c r="AL173" s="113">
        <f t="shared" si="307"/>
        <v>-2.5651353764505842E-2</v>
      </c>
      <c r="AM173" s="113">
        <f t="shared" si="307"/>
        <v>3.0613395161411854E-2</v>
      </c>
    </row>
    <row r="174" spans="1:39" ht="15.6">
      <c r="A174" s="227">
        <v>45526</v>
      </c>
      <c r="B174" s="5">
        <v>1842.8926200000001</v>
      </c>
      <c r="C174" s="5">
        <v>20586.302486</v>
      </c>
      <c r="D174" s="5">
        <v>38100.200409999998</v>
      </c>
      <c r="E174" s="5">
        <v>4604.4809640000003</v>
      </c>
      <c r="F174" s="5">
        <v>8244.4231039999995</v>
      </c>
      <c r="G174" s="5">
        <v>26981.414935999997</v>
      </c>
      <c r="H174" s="5">
        <v>4259.7408519999999</v>
      </c>
      <c r="I174" s="5">
        <v>13361.429925999999</v>
      </c>
      <c r="J174" s="5">
        <v>15839.707912</v>
      </c>
      <c r="K174" s="5">
        <v>16148.690406</v>
      </c>
      <c r="L174" s="39">
        <v>510750.81319999998</v>
      </c>
      <c r="N174" s="227">
        <v>45526</v>
      </c>
      <c r="O174" s="113">
        <f t="shared" ref="O174:Y174" si="308">B174/B157-1</f>
        <v>-0.33406552331497297</v>
      </c>
      <c r="P174" s="113">
        <f t="shared" si="308"/>
        <v>7.9041485440880521E-2</v>
      </c>
      <c r="Q174" s="113">
        <f t="shared" si="308"/>
        <v>1.7564494574327849E-2</v>
      </c>
      <c r="R174" s="113">
        <f t="shared" si="308"/>
        <v>0.12580148625726162</v>
      </c>
      <c r="S174" s="113">
        <f t="shared" si="308"/>
        <v>5.1658329815016835E-2</v>
      </c>
      <c r="T174" s="113">
        <f t="shared" si="308"/>
        <v>3.6170723795560855E-2</v>
      </c>
      <c r="U174" s="113">
        <f t="shared" si="308"/>
        <v>4.9577141653667001E-2</v>
      </c>
      <c r="V174" s="113">
        <f t="shared" si="308"/>
        <v>-1.3002886577079376E-2</v>
      </c>
      <c r="W174" s="113">
        <f t="shared" si="308"/>
        <v>7.6194343685962451E-3</v>
      </c>
      <c r="X174" s="113">
        <f t="shared" si="308"/>
        <v>2.295742112847865E-2</v>
      </c>
      <c r="Y174" s="113">
        <f t="shared" si="308"/>
        <v>7.8026838428589151E-2</v>
      </c>
      <c r="AB174" s="227">
        <v>45526</v>
      </c>
      <c r="AC174" s="113">
        <f t="shared" ref="AC174:AM174" si="309">O174-O$393</f>
        <v>-0.32702031366329631</v>
      </c>
      <c r="AD174" s="113">
        <f t="shared" si="309"/>
        <v>6.7619587886698071E-2</v>
      </c>
      <c r="AE174" s="113">
        <f t="shared" si="309"/>
        <v>2.0789425984476528E-3</v>
      </c>
      <c r="AF174" s="113">
        <f t="shared" si="309"/>
        <v>0.11912389281309203</v>
      </c>
      <c r="AG174" s="113">
        <f t="shared" si="309"/>
        <v>3.6797282336782179E-2</v>
      </c>
      <c r="AH174" s="113">
        <f t="shared" si="309"/>
        <v>4.2195012759329152E-2</v>
      </c>
      <c r="AI174" s="113">
        <f t="shared" si="309"/>
        <v>1.9386796878572331E-2</v>
      </c>
      <c r="AJ174" s="113">
        <f t="shared" si="309"/>
        <v>-8.476278799587865E-3</v>
      </c>
      <c r="AK174" s="113">
        <f t="shared" si="309"/>
        <v>5.6628488205509673E-4</v>
      </c>
      <c r="AL174" s="113">
        <f t="shared" si="309"/>
        <v>-9.7087817575054053E-4</v>
      </c>
      <c r="AM174" s="113">
        <f t="shared" si="309"/>
        <v>6.3336493824384152E-2</v>
      </c>
    </row>
    <row r="175" spans="1:39" ht="15.6">
      <c r="A175" s="227">
        <v>45527</v>
      </c>
      <c r="B175" s="5">
        <v>1875.0575739999999</v>
      </c>
      <c r="C175" s="5">
        <v>20707.792604000002</v>
      </c>
      <c r="D175" s="5">
        <v>38047.967198999999</v>
      </c>
      <c r="E175" s="5">
        <v>4631.9581939999998</v>
      </c>
      <c r="F175" s="5">
        <v>8267.0503360000002</v>
      </c>
      <c r="G175" s="5">
        <v>27128.997557999999</v>
      </c>
      <c r="H175" s="5">
        <v>4433.8630169999997</v>
      </c>
      <c r="I175" s="5">
        <v>13475.949322</v>
      </c>
      <c r="J175" s="5">
        <v>15971.765976000001</v>
      </c>
      <c r="K175" s="5">
        <v>16161.645224</v>
      </c>
      <c r="L175" s="39">
        <v>514372.84110000002</v>
      </c>
      <c r="N175" s="227">
        <v>45527</v>
      </c>
      <c r="O175" s="113">
        <f t="shared" ref="O175:Y175" si="310">B175/B158-1</f>
        <v>-0.30339571345250038</v>
      </c>
      <c r="P175" s="113">
        <f t="shared" si="310"/>
        <v>0.10008549314929449</v>
      </c>
      <c r="Q175" s="113">
        <f t="shared" si="310"/>
        <v>5.0683003498410706E-2</v>
      </c>
      <c r="R175" s="113">
        <f t="shared" si="310"/>
        <v>0.13288719047195441</v>
      </c>
      <c r="S175" s="113">
        <f t="shared" si="310"/>
        <v>7.0702870005078244E-2</v>
      </c>
      <c r="T175" s="113">
        <f t="shared" si="310"/>
        <v>4.9760946286785623E-2</v>
      </c>
      <c r="U175" s="113">
        <f t="shared" si="310"/>
        <v>0.16086112658838481</v>
      </c>
      <c r="V175" s="113">
        <f t="shared" si="310"/>
        <v>-1.1673472871292723E-2</v>
      </c>
      <c r="W175" s="113">
        <f t="shared" si="310"/>
        <v>1.0176162522397281E-3</v>
      </c>
      <c r="X175" s="113">
        <f t="shared" si="310"/>
        <v>3.8262219460306168E-2</v>
      </c>
      <c r="Y175" s="113">
        <f t="shared" si="310"/>
        <v>0.10072525279321076</v>
      </c>
      <c r="AB175" s="227">
        <v>45527</v>
      </c>
      <c r="AC175" s="113">
        <f t="shared" ref="AC175:AM175" si="311">O175-O$393</f>
        <v>-0.29635050380082373</v>
      </c>
      <c r="AD175" s="113">
        <f t="shared" si="311"/>
        <v>8.8663595595112041E-2</v>
      </c>
      <c r="AE175" s="113">
        <f t="shared" si="311"/>
        <v>3.519745152253051E-2</v>
      </c>
      <c r="AF175" s="113">
        <f t="shared" si="311"/>
        <v>0.12620959702778484</v>
      </c>
      <c r="AG175" s="113">
        <f t="shared" si="311"/>
        <v>5.5841822526843589E-2</v>
      </c>
      <c r="AH175" s="113">
        <f t="shared" si="311"/>
        <v>5.578523525055392E-2</v>
      </c>
      <c r="AI175" s="113">
        <f t="shared" si="311"/>
        <v>0.13067078181329014</v>
      </c>
      <c r="AJ175" s="113">
        <f t="shared" si="311"/>
        <v>-7.1468650938012121E-3</v>
      </c>
      <c r="AK175" s="113">
        <f t="shared" si="311"/>
        <v>-6.0355332343014203E-3</v>
      </c>
      <c r="AL175" s="113">
        <f t="shared" si="311"/>
        <v>1.4333920156076978E-2</v>
      </c>
      <c r="AM175" s="113">
        <f t="shared" si="311"/>
        <v>8.6034908189005763E-2</v>
      </c>
    </row>
    <row r="176" spans="1:39" ht="15.6">
      <c r="A176" s="227">
        <v>45531</v>
      </c>
      <c r="B176" s="5">
        <v>1841.914215</v>
      </c>
      <c r="C176" s="5">
        <v>20927.339234999999</v>
      </c>
      <c r="D176" s="5">
        <v>37979.959080000001</v>
      </c>
      <c r="E176" s="5">
        <v>4653.8848950000001</v>
      </c>
      <c r="F176" s="5">
        <v>8342.3020500000002</v>
      </c>
      <c r="G176" s="5">
        <v>27064.300049999998</v>
      </c>
      <c r="H176" s="5">
        <v>4519.8941249999998</v>
      </c>
      <c r="I176" s="5">
        <v>13486.262774999999</v>
      </c>
      <c r="J176" s="5">
        <v>15881.577225000001</v>
      </c>
      <c r="K176" s="5">
        <v>15888.001440000002</v>
      </c>
      <c r="L176" s="39">
        <v>516304.98210000002</v>
      </c>
      <c r="N176" s="227">
        <v>45531</v>
      </c>
      <c r="O176" s="113">
        <f t="shared" ref="O176:Y176" si="312">B176/B159-1</f>
        <v>-0.31210344810200619</v>
      </c>
      <c r="P176" s="113">
        <f t="shared" si="312"/>
        <v>0.12416094512561249</v>
      </c>
      <c r="Q176" s="113">
        <f t="shared" si="312"/>
        <v>4.5637195102788519E-2</v>
      </c>
      <c r="R176" s="113">
        <f t="shared" si="312"/>
        <v>0.13802754530043648</v>
      </c>
      <c r="S176" s="113">
        <f t="shared" si="312"/>
        <v>8.6106955685120834E-2</v>
      </c>
      <c r="T176" s="113">
        <f t="shared" si="312"/>
        <v>5.5757559011976321E-2</v>
      </c>
      <c r="U176" s="113">
        <f t="shared" si="312"/>
        <v>0.19945521299161428</v>
      </c>
      <c r="V176" s="113">
        <f t="shared" si="312"/>
        <v>3.8189535725607904E-4</v>
      </c>
      <c r="W176" s="113">
        <f t="shared" si="312"/>
        <v>-5.0555246984248514E-3</v>
      </c>
      <c r="X176" s="113">
        <f t="shared" si="312"/>
        <v>1.928980373476552E-2</v>
      </c>
      <c r="Y176" s="113">
        <f t="shared" si="312"/>
        <v>0.1073286692276274</v>
      </c>
      <c r="AB176" s="227">
        <v>45531</v>
      </c>
      <c r="AC176" s="113">
        <f t="shared" ref="AC176:AM176" si="313">O176-O$393</f>
        <v>-0.30505823845032953</v>
      </c>
      <c r="AD176" s="113">
        <f t="shared" si="313"/>
        <v>0.11273904757143004</v>
      </c>
      <c r="AE176" s="113">
        <f t="shared" si="313"/>
        <v>3.0151643126908323E-2</v>
      </c>
      <c r="AF176" s="113">
        <f t="shared" si="313"/>
        <v>0.13134995185626691</v>
      </c>
      <c r="AG176" s="113">
        <f t="shared" si="313"/>
        <v>7.1245908206886185E-2</v>
      </c>
      <c r="AH176" s="113">
        <f t="shared" si="313"/>
        <v>6.1781847975744618E-2</v>
      </c>
      <c r="AI176" s="113">
        <f t="shared" si="313"/>
        <v>0.16926486821651962</v>
      </c>
      <c r="AJ176" s="113">
        <f t="shared" si="313"/>
        <v>4.9085031347475896E-3</v>
      </c>
      <c r="AK176" s="113">
        <f t="shared" si="313"/>
        <v>-1.2108674184966001E-2</v>
      </c>
      <c r="AL176" s="113">
        <f t="shared" si="313"/>
        <v>-4.6384955694636701E-3</v>
      </c>
      <c r="AM176" s="113">
        <f t="shared" si="313"/>
        <v>9.2638324623422405E-2</v>
      </c>
    </row>
    <row r="177" spans="1:39" ht="15.6">
      <c r="A177" s="227">
        <v>45532</v>
      </c>
      <c r="B177" s="5">
        <v>1793.9365269999998</v>
      </c>
      <c r="C177" s="5">
        <v>20719.463743</v>
      </c>
      <c r="D177" s="5">
        <v>37561.975420000002</v>
      </c>
      <c r="E177" s="5">
        <v>4560.312895</v>
      </c>
      <c r="F177" s="5">
        <v>8186.6078429999998</v>
      </c>
      <c r="G177" s="5">
        <v>27090.179690999998</v>
      </c>
      <c r="H177" s="5">
        <v>4487.1283349999994</v>
      </c>
      <c r="I177" s="5">
        <v>13356.182199999999</v>
      </c>
      <c r="J177" s="5">
        <v>15616.670297000001</v>
      </c>
      <c r="K177" s="5">
        <v>15624.903560000001</v>
      </c>
      <c r="L177" s="39">
        <v>511576.54090000002</v>
      </c>
      <c r="N177" s="227">
        <v>45532</v>
      </c>
      <c r="O177" s="113">
        <f t="shared" ref="O177:Y177" si="314">B177/B160-1</f>
        <v>-0.31211827228662803</v>
      </c>
      <c r="P177" s="113">
        <f t="shared" si="314"/>
        <v>9.404963481684514E-2</v>
      </c>
      <c r="Q177" s="113">
        <f t="shared" si="314"/>
        <v>2.6114991993355208E-2</v>
      </c>
      <c r="R177" s="113">
        <f t="shared" si="314"/>
        <v>9.4446125423949701E-2</v>
      </c>
      <c r="S177" s="113">
        <f t="shared" si="314"/>
        <v>8.4474766463953355E-3</v>
      </c>
      <c r="T177" s="113">
        <f t="shared" si="314"/>
        <v>4.0218079137917195E-2</v>
      </c>
      <c r="U177" s="113">
        <f t="shared" si="314"/>
        <v>0.17208034650704707</v>
      </c>
      <c r="V177" s="113">
        <f t="shared" si="314"/>
        <v>-3.2976736089737502E-2</v>
      </c>
      <c r="W177" s="113">
        <f t="shared" si="314"/>
        <v>-3.444297216343073E-2</v>
      </c>
      <c r="X177" s="113">
        <f t="shared" si="314"/>
        <v>-6.5538080945993782E-3</v>
      </c>
      <c r="Y177" s="113">
        <f t="shared" si="314"/>
        <v>8.7181000399906283E-2</v>
      </c>
      <c r="AB177" s="227">
        <v>45532</v>
      </c>
      <c r="AC177" s="113">
        <f t="shared" ref="AC177:AM177" si="315">O177-O$393</f>
        <v>-0.30507306263495138</v>
      </c>
      <c r="AD177" s="113">
        <f t="shared" si="315"/>
        <v>8.262773726266269E-2</v>
      </c>
      <c r="AE177" s="113">
        <f t="shared" si="315"/>
        <v>1.0629440017475011E-2</v>
      </c>
      <c r="AF177" s="113">
        <f t="shared" si="315"/>
        <v>8.7768531979780115E-2</v>
      </c>
      <c r="AG177" s="113">
        <f t="shared" si="315"/>
        <v>-6.4135708318393183E-3</v>
      </c>
      <c r="AH177" s="113">
        <f t="shared" si="315"/>
        <v>4.6242368101685492E-2</v>
      </c>
      <c r="AI177" s="113">
        <f t="shared" si="315"/>
        <v>0.1418900017319524</v>
      </c>
      <c r="AJ177" s="113">
        <f t="shared" si="315"/>
        <v>-2.8450128312245991E-2</v>
      </c>
      <c r="AK177" s="113">
        <f t="shared" si="315"/>
        <v>-4.1496121649971879E-2</v>
      </c>
      <c r="AL177" s="113">
        <f t="shared" si="315"/>
        <v>-3.0482107398828569E-2</v>
      </c>
      <c r="AM177" s="113">
        <f t="shared" si="315"/>
        <v>7.2490655795701284E-2</v>
      </c>
    </row>
    <row r="178" spans="1:39" ht="15.6">
      <c r="A178" s="227">
        <v>45533</v>
      </c>
      <c r="B178" s="5">
        <v>1840.7858369999999</v>
      </c>
      <c r="C178" s="5">
        <v>21013.123571</v>
      </c>
      <c r="D178" s="5">
        <v>37777.717088000005</v>
      </c>
      <c r="E178" s="5">
        <v>4607.9085110000005</v>
      </c>
      <c r="F178" s="5">
        <v>8212.6664689999998</v>
      </c>
      <c r="G178" s="5">
        <v>27090.551625</v>
      </c>
      <c r="H178" s="5">
        <v>4523.7792030000001</v>
      </c>
      <c r="I178" s="5">
        <v>13480.807158</v>
      </c>
      <c r="J178" s="5">
        <v>15752.298473999999</v>
      </c>
      <c r="K178" s="5">
        <v>15739.496188000001</v>
      </c>
      <c r="L178" s="39">
        <v>511356.223</v>
      </c>
      <c r="N178" s="227">
        <v>45533</v>
      </c>
      <c r="O178" s="113">
        <f t="shared" ref="O178:Y178" si="316">B178/B161-1</f>
        <v>-0.3063543610667363</v>
      </c>
      <c r="P178" s="113">
        <f t="shared" si="316"/>
        <v>9.6022386442462748E-2</v>
      </c>
      <c r="Q178" s="113">
        <f t="shared" si="316"/>
        <v>4.6006048124363819E-2</v>
      </c>
      <c r="R178" s="113">
        <f t="shared" si="316"/>
        <v>0.10166188828070766</v>
      </c>
      <c r="S178" s="113">
        <f t="shared" si="316"/>
        <v>1.5381405194347497E-2</v>
      </c>
      <c r="T178" s="113">
        <f t="shared" si="316"/>
        <v>3.8220973303720207E-2</v>
      </c>
      <c r="U178" s="113">
        <f t="shared" si="316"/>
        <v>0.18233326065793221</v>
      </c>
      <c r="V178" s="113">
        <f t="shared" si="316"/>
        <v>-2.6893658715701707E-2</v>
      </c>
      <c r="W178" s="113">
        <f t="shared" si="316"/>
        <v>-4.2675232389344231E-2</v>
      </c>
      <c r="X178" s="113">
        <f t="shared" si="316"/>
        <v>-2.4934185720944191E-2</v>
      </c>
      <c r="Y178" s="113">
        <f t="shared" si="316"/>
        <v>7.2609918309818777E-2</v>
      </c>
      <c r="AB178" s="227">
        <v>45533</v>
      </c>
      <c r="AC178" s="113">
        <f t="shared" ref="AC178:AM178" si="317">O178-O$393</f>
        <v>-0.29930915141505965</v>
      </c>
      <c r="AD178" s="113">
        <f t="shared" si="317"/>
        <v>8.4600488888280298E-2</v>
      </c>
      <c r="AE178" s="113">
        <f t="shared" si="317"/>
        <v>3.0520496148483622E-2</v>
      </c>
      <c r="AF178" s="113">
        <f t="shared" si="317"/>
        <v>9.4984294836538072E-2</v>
      </c>
      <c r="AG178" s="113">
        <f t="shared" si="317"/>
        <v>5.2035771611284344E-4</v>
      </c>
      <c r="AH178" s="113">
        <f t="shared" si="317"/>
        <v>4.4245262267488504E-2</v>
      </c>
      <c r="AI178" s="113">
        <f t="shared" si="317"/>
        <v>0.15214291588283754</v>
      </c>
      <c r="AJ178" s="113">
        <f t="shared" si="317"/>
        <v>-2.2367050938210196E-2</v>
      </c>
      <c r="AK178" s="113">
        <f t="shared" si="317"/>
        <v>-4.972838187588538E-2</v>
      </c>
      <c r="AL178" s="113">
        <f t="shared" si="317"/>
        <v>-4.8862485025173381E-2</v>
      </c>
      <c r="AM178" s="113">
        <f t="shared" si="317"/>
        <v>5.7919573705613778E-2</v>
      </c>
    </row>
    <row r="179" spans="1:39" ht="15.6">
      <c r="A179" s="227">
        <v>45534</v>
      </c>
      <c r="B179" s="5">
        <v>2015.6637920000001</v>
      </c>
      <c r="C179" s="5">
        <v>20943.1492</v>
      </c>
      <c r="D179" s="5">
        <v>38149.455271999999</v>
      </c>
      <c r="E179" s="5">
        <v>4622.1255920000003</v>
      </c>
      <c r="F179" s="5">
        <v>8265.6848239999999</v>
      </c>
      <c r="G179" s="5">
        <v>27323.950595999999</v>
      </c>
      <c r="H179" s="5">
        <v>4552.619944</v>
      </c>
      <c r="I179" s="5">
        <v>13530.737660000001</v>
      </c>
      <c r="J179" s="5">
        <v>15889.356952000002</v>
      </c>
      <c r="K179" s="5">
        <v>16324.6818</v>
      </c>
      <c r="L179" s="39">
        <v>516573.29229999997</v>
      </c>
      <c r="N179" s="227">
        <v>45534</v>
      </c>
      <c r="O179" s="113">
        <f t="shared" ref="O179:Y179" si="318">B179/B162-1</f>
        <v>-0.19420808095408393</v>
      </c>
      <c r="P179" s="113">
        <f t="shared" si="318"/>
        <v>0.11383241062499838</v>
      </c>
      <c r="Q179" s="113">
        <f t="shared" si="318"/>
        <v>6.2156935177319461E-2</v>
      </c>
      <c r="R179" s="113">
        <f t="shared" si="318"/>
        <v>0.13267674251870187</v>
      </c>
      <c r="S179" s="113">
        <f t="shared" si="318"/>
        <v>3.160494150145432E-2</v>
      </c>
      <c r="T179" s="113">
        <f t="shared" si="318"/>
        <v>6.5432645885969309E-2</v>
      </c>
      <c r="U179" s="113">
        <f t="shared" si="318"/>
        <v>0.21905394541164891</v>
      </c>
      <c r="V179" s="113">
        <f t="shared" si="318"/>
        <v>2.9582078873402473E-2</v>
      </c>
      <c r="W179" s="113">
        <f t="shared" si="318"/>
        <v>3.4859930323033694E-2</v>
      </c>
      <c r="X179" s="113">
        <f t="shared" si="318"/>
        <v>2.9941748128318402E-2</v>
      </c>
      <c r="Y179" s="113">
        <f t="shared" si="318"/>
        <v>0.10141512982997192</v>
      </c>
      <c r="AB179" s="227">
        <v>45534</v>
      </c>
      <c r="AC179" s="113">
        <f t="shared" ref="AC179:AM179" si="319">O179-O$393</f>
        <v>-0.18716287130240727</v>
      </c>
      <c r="AD179" s="113">
        <f t="shared" si="319"/>
        <v>0.10241051307081593</v>
      </c>
      <c r="AE179" s="113">
        <f t="shared" si="319"/>
        <v>4.6671383201439265E-2</v>
      </c>
      <c r="AF179" s="113">
        <f t="shared" si="319"/>
        <v>0.1259991490745323</v>
      </c>
      <c r="AG179" s="113">
        <f t="shared" si="319"/>
        <v>1.6743894023219665E-2</v>
      </c>
      <c r="AH179" s="113">
        <f t="shared" si="319"/>
        <v>7.1456934849737599E-2</v>
      </c>
      <c r="AI179" s="113">
        <f t="shared" si="319"/>
        <v>0.18886360063655425</v>
      </c>
      <c r="AJ179" s="113">
        <f t="shared" si="319"/>
        <v>3.4108686650893984E-2</v>
      </c>
      <c r="AK179" s="113">
        <f t="shared" si="319"/>
        <v>2.7806780836492545E-2</v>
      </c>
      <c r="AL179" s="113">
        <f t="shared" si="319"/>
        <v>6.0134488240892112E-3</v>
      </c>
      <c r="AM179" s="113">
        <f t="shared" si="319"/>
        <v>8.6724785225766918E-2</v>
      </c>
    </row>
    <row r="180" spans="1:39" ht="15.6">
      <c r="A180" s="227">
        <v>45538</v>
      </c>
      <c r="B180" s="5">
        <v>1809.0261300000002</v>
      </c>
      <c r="C180" s="5">
        <v>20049.589601</v>
      </c>
      <c r="D180" s="5">
        <v>36850.132272000003</v>
      </c>
      <c r="E180" s="5">
        <v>4505.4650780000002</v>
      </c>
      <c r="F180" s="5">
        <v>8021.815869</v>
      </c>
      <c r="G180" s="5">
        <v>26413.581524000001</v>
      </c>
      <c r="H180" s="5">
        <v>4356.9629329999998</v>
      </c>
      <c r="I180" s="5">
        <v>13019.588057999999</v>
      </c>
      <c r="J180" s="5">
        <v>14492.009326000001</v>
      </c>
      <c r="K180" s="5">
        <v>15862.729125</v>
      </c>
      <c r="L180" s="39">
        <v>497610.88760000002</v>
      </c>
      <c r="N180" s="227">
        <v>45538</v>
      </c>
      <c r="O180" s="113">
        <f t="shared" ref="O180:Y180" si="320">B180/B163-1</f>
        <v>-1.8234393227831047E-2</v>
      </c>
      <c r="P180" s="113">
        <f t="shared" si="320"/>
        <v>6.3056909634322311E-2</v>
      </c>
      <c r="Q180" s="113">
        <f t="shared" si="320"/>
        <v>5.1610400540858192E-2</v>
      </c>
      <c r="R180" s="113">
        <f t="shared" si="320"/>
        <v>0.12562088953786299</v>
      </c>
      <c r="S180" s="113">
        <f t="shared" si="320"/>
        <v>4.4016507869740096E-2</v>
      </c>
      <c r="T180" s="113">
        <f t="shared" si="320"/>
        <v>5.3405856369479476E-2</v>
      </c>
      <c r="U180" s="113">
        <f t="shared" si="320"/>
        <v>0.2336735372833405</v>
      </c>
      <c r="V180" s="113">
        <f t="shared" si="320"/>
        <v>2.1696341005580821E-2</v>
      </c>
      <c r="W180" s="113">
        <f t="shared" si="320"/>
        <v>-5.9581091035770806E-3</v>
      </c>
      <c r="X180" s="113">
        <f t="shared" si="320"/>
        <v>0.10134773494007487</v>
      </c>
      <c r="Y180" s="113">
        <f t="shared" si="320"/>
        <v>8.4957384447408746E-2</v>
      </c>
      <c r="AB180" s="227">
        <v>45538</v>
      </c>
      <c r="AC180" s="113">
        <f t="shared" ref="AC180:AM180" si="321">O180-O$393</f>
        <v>-1.1189183576154404E-2</v>
      </c>
      <c r="AD180" s="113">
        <f t="shared" si="321"/>
        <v>5.1635012080139854E-2</v>
      </c>
      <c r="AE180" s="113">
        <f t="shared" si="321"/>
        <v>3.6124848564977996E-2</v>
      </c>
      <c r="AF180" s="113">
        <f t="shared" si="321"/>
        <v>0.1189432960936934</v>
      </c>
      <c r="AG180" s="113">
        <f t="shared" si="321"/>
        <v>2.915546039150544E-2</v>
      </c>
      <c r="AH180" s="113">
        <f t="shared" si="321"/>
        <v>5.9430145333247773E-2</v>
      </c>
      <c r="AI180" s="113">
        <f t="shared" si="321"/>
        <v>0.20348319250824584</v>
      </c>
      <c r="AJ180" s="113">
        <f t="shared" si="321"/>
        <v>2.6222948783072332E-2</v>
      </c>
      <c r="AK180" s="113">
        <f t="shared" si="321"/>
        <v>-1.301125859011823E-2</v>
      </c>
      <c r="AL180" s="113">
        <f t="shared" si="321"/>
        <v>7.741943563584569E-2</v>
      </c>
      <c r="AM180" s="113">
        <f t="shared" si="321"/>
        <v>7.0267039843203746E-2</v>
      </c>
    </row>
    <row r="181" spans="1:39" ht="15.6">
      <c r="A181" s="227">
        <v>45539</v>
      </c>
      <c r="B181" s="5">
        <v>1721.7272740000001</v>
      </c>
      <c r="C181" s="5">
        <v>19569.91603</v>
      </c>
      <c r="D181" s="5">
        <v>36233.365019999997</v>
      </c>
      <c r="E181" s="5">
        <v>4404.0064600000005</v>
      </c>
      <c r="F181" s="5">
        <v>7908.6031499999999</v>
      </c>
      <c r="G181" s="5">
        <v>25949.079512</v>
      </c>
      <c r="H181" s="5">
        <v>4293.2417100000002</v>
      </c>
      <c r="I181" s="5">
        <v>12589.078426</v>
      </c>
      <c r="J181" s="5">
        <v>14463.217995999999</v>
      </c>
      <c r="K181" s="5">
        <v>15359.083294000002</v>
      </c>
      <c r="L181" s="39">
        <v>489143.33880000003</v>
      </c>
      <c r="N181" s="227">
        <v>45539</v>
      </c>
      <c r="O181" s="113">
        <f t="shared" ref="O181:Y181" si="322">B181/B164-1</f>
        <v>2.2099292998160935E-2</v>
      </c>
      <c r="P181" s="113">
        <f t="shared" si="322"/>
        <v>0.11170044136252821</v>
      </c>
      <c r="Q181" s="113">
        <f t="shared" si="322"/>
        <v>6.7391559831151637E-2</v>
      </c>
      <c r="R181" s="113">
        <f t="shared" si="322"/>
        <v>0.14800943396274624</v>
      </c>
      <c r="S181" s="113">
        <f t="shared" si="322"/>
        <v>3.4793056185253635E-2</v>
      </c>
      <c r="T181" s="113">
        <f t="shared" si="322"/>
        <v>6.9098101864745187E-2</v>
      </c>
      <c r="U181" s="113">
        <f t="shared" si="322"/>
        <v>0.2445254821365308</v>
      </c>
      <c r="V181" s="113">
        <f t="shared" si="322"/>
        <v>3.4692711850833335E-2</v>
      </c>
      <c r="W181" s="113">
        <f t="shared" si="322"/>
        <v>3.1637594286367365E-2</v>
      </c>
      <c r="X181" s="113">
        <f t="shared" si="322"/>
        <v>0.11657891516635499</v>
      </c>
      <c r="Y181" s="113">
        <f t="shared" si="322"/>
        <v>9.8888967259821436E-2</v>
      </c>
      <c r="AB181" s="227">
        <v>45539</v>
      </c>
      <c r="AC181" s="113">
        <f t="shared" ref="AC181:AM181" si="323">O181-O$393</f>
        <v>2.9144502649837579E-2</v>
      </c>
      <c r="AD181" s="113">
        <f t="shared" si="323"/>
        <v>0.10027854380834576</v>
      </c>
      <c r="AE181" s="113">
        <f t="shared" si="323"/>
        <v>5.1906007855271441E-2</v>
      </c>
      <c r="AF181" s="113">
        <f t="shared" si="323"/>
        <v>0.14133184051857667</v>
      </c>
      <c r="AG181" s="113">
        <f t="shared" si="323"/>
        <v>1.9932008707018979E-2</v>
      </c>
      <c r="AH181" s="113">
        <f t="shared" si="323"/>
        <v>7.5122390828513477E-2</v>
      </c>
      <c r="AI181" s="113">
        <f t="shared" si="323"/>
        <v>0.21433513736143614</v>
      </c>
      <c r="AJ181" s="113">
        <f t="shared" si="323"/>
        <v>3.9219319628324846E-2</v>
      </c>
      <c r="AK181" s="113">
        <f t="shared" si="323"/>
        <v>2.4584444799826216E-2</v>
      </c>
      <c r="AL181" s="113">
        <f t="shared" si="323"/>
        <v>9.2650615862125807E-2</v>
      </c>
      <c r="AM181" s="113">
        <f t="shared" si="323"/>
        <v>8.4198622655616437E-2</v>
      </c>
    </row>
    <row r="182" spans="1:39" ht="15.6">
      <c r="A182" s="227">
        <v>45540</v>
      </c>
      <c r="B182" s="5">
        <v>1725.2187199999998</v>
      </c>
      <c r="C182" s="5">
        <v>19775.986543999999</v>
      </c>
      <c r="D182" s="5">
        <v>36317.632631999993</v>
      </c>
      <c r="E182" s="5">
        <v>4369.0719440000003</v>
      </c>
      <c r="F182" s="5">
        <v>7883.5381200000002</v>
      </c>
      <c r="G182" s="5">
        <v>25372.275927999999</v>
      </c>
      <c r="H182" s="5">
        <v>4281.9217199999994</v>
      </c>
      <c r="I182" s="5">
        <v>12532.735784</v>
      </c>
      <c r="J182" s="5">
        <v>14419.80492</v>
      </c>
      <c r="K182" s="5">
        <v>15819.544231999998</v>
      </c>
      <c r="L182" s="39">
        <v>489411.64720000001</v>
      </c>
      <c r="N182" s="227">
        <v>45540</v>
      </c>
      <c r="O182" s="113">
        <f t="shared" ref="O182:Y182" si="324">B182/B165-1</f>
        <v>6.6743698922725692E-2</v>
      </c>
      <c r="P182" s="113">
        <f t="shared" si="324"/>
        <v>0.10670574457159021</v>
      </c>
      <c r="Q182" s="113">
        <f t="shared" si="324"/>
        <v>7.0302127896575861E-2</v>
      </c>
      <c r="R182" s="113">
        <f t="shared" si="324"/>
        <v>0.13700138628504521</v>
      </c>
      <c r="S182" s="113">
        <f t="shared" si="324"/>
        <v>7.6875891083000747E-2</v>
      </c>
      <c r="T182" s="113">
        <f t="shared" si="324"/>
        <v>7.1155393774145148E-2</v>
      </c>
      <c r="U182" s="113">
        <f t="shared" si="324"/>
        <v>0.23685577898888455</v>
      </c>
      <c r="V182" s="113">
        <f t="shared" si="324"/>
        <v>3.3347246406854714E-2</v>
      </c>
      <c r="W182" s="113">
        <f t="shared" si="324"/>
        <v>3.7226700525150536E-2</v>
      </c>
      <c r="X182" s="113">
        <f t="shared" si="324"/>
        <v>0.14119666199662384</v>
      </c>
      <c r="Y182" s="113">
        <f t="shared" si="324"/>
        <v>0.10523239824264219</v>
      </c>
      <c r="AB182" s="227">
        <v>45540</v>
      </c>
      <c r="AC182" s="113">
        <f t="shared" ref="AC182:AM182" si="325">O182-O$393</f>
        <v>7.3788908574402332E-2</v>
      </c>
      <c r="AD182" s="113">
        <f t="shared" si="325"/>
        <v>9.5283847017407761E-2</v>
      </c>
      <c r="AE182" s="113">
        <f t="shared" si="325"/>
        <v>5.4816575920695665E-2</v>
      </c>
      <c r="AF182" s="113">
        <f t="shared" si="325"/>
        <v>0.13032379284087564</v>
      </c>
      <c r="AG182" s="113">
        <f t="shared" si="325"/>
        <v>6.2014843604766091E-2</v>
      </c>
      <c r="AH182" s="113">
        <f t="shared" si="325"/>
        <v>7.7179682737913438E-2</v>
      </c>
      <c r="AI182" s="113">
        <f t="shared" si="325"/>
        <v>0.20666543421378988</v>
      </c>
      <c r="AJ182" s="113">
        <f t="shared" si="325"/>
        <v>3.7873854184346224E-2</v>
      </c>
      <c r="AK182" s="113">
        <f t="shared" si="325"/>
        <v>3.0173551038609386E-2</v>
      </c>
      <c r="AL182" s="113">
        <f t="shared" si="325"/>
        <v>0.11726836269239466</v>
      </c>
      <c r="AM182" s="113">
        <f t="shared" si="325"/>
        <v>9.0542053638437189E-2</v>
      </c>
    </row>
    <row r="183" spans="1:39" ht="15.6">
      <c r="A183" s="227">
        <v>45541</v>
      </c>
      <c r="B183" s="5">
        <v>1694.5161160000002</v>
      </c>
      <c r="C183" s="5">
        <v>19808.525608</v>
      </c>
      <c r="D183" s="5">
        <v>36034.25748</v>
      </c>
      <c r="E183" s="5">
        <v>4350.6634000000004</v>
      </c>
      <c r="F183" s="5">
        <v>7888.6049360000006</v>
      </c>
      <c r="G183" s="5">
        <v>25389.933376000005</v>
      </c>
      <c r="H183" s="5">
        <v>4228.6654160000007</v>
      </c>
      <c r="I183" s="5">
        <v>12429.441664000002</v>
      </c>
      <c r="J183" s="5">
        <v>14139.207528000001</v>
      </c>
      <c r="K183" s="5">
        <v>15374.437115999999</v>
      </c>
      <c r="L183" s="39">
        <v>485159.071</v>
      </c>
      <c r="N183" s="227">
        <v>45541</v>
      </c>
      <c r="O183" s="113">
        <f t="shared" ref="O183:Y183" si="326">B183/B166-1</f>
        <v>-3.7864725426944745E-2</v>
      </c>
      <c r="P183" s="113">
        <f t="shared" si="326"/>
        <v>8.0372019045377829E-2</v>
      </c>
      <c r="Q183" s="113">
        <f t="shared" si="326"/>
        <v>4.1063270945449259E-2</v>
      </c>
      <c r="R183" s="113">
        <f t="shared" si="326"/>
        <v>0.1044295529720709</v>
      </c>
      <c r="S183" s="113">
        <f t="shared" si="326"/>
        <v>6.7667916492858859E-2</v>
      </c>
      <c r="T183" s="113">
        <f t="shared" si="326"/>
        <v>6.0185024946473487E-2</v>
      </c>
      <c r="U183" s="113">
        <f t="shared" si="326"/>
        <v>0.15133795869781741</v>
      </c>
      <c r="V183" s="113">
        <f t="shared" si="326"/>
        <v>7.975222549698735E-4</v>
      </c>
      <c r="W183" s="113">
        <f t="shared" si="326"/>
        <v>-2.5896827759125163E-2</v>
      </c>
      <c r="X183" s="113">
        <f t="shared" si="326"/>
        <v>7.8815283483313348E-2</v>
      </c>
      <c r="Y183" s="113">
        <f t="shared" si="326"/>
        <v>6.1112051430525893E-2</v>
      </c>
      <c r="AB183" s="227">
        <v>45541</v>
      </c>
      <c r="AC183" s="113">
        <f t="shared" ref="AC183:AM183" si="327">O183-O$393</f>
        <v>-3.0819515775268102E-2</v>
      </c>
      <c r="AD183" s="113">
        <f t="shared" si="327"/>
        <v>6.8950121491195379E-2</v>
      </c>
      <c r="AE183" s="113">
        <f t="shared" si="327"/>
        <v>2.5577718969569063E-2</v>
      </c>
      <c r="AF183" s="113">
        <f t="shared" si="327"/>
        <v>9.7751959527901319E-2</v>
      </c>
      <c r="AG183" s="113">
        <f t="shared" si="327"/>
        <v>5.2806869014624204E-2</v>
      </c>
      <c r="AH183" s="113">
        <f t="shared" si="327"/>
        <v>6.6209313910241777E-2</v>
      </c>
      <c r="AI183" s="113">
        <f t="shared" si="327"/>
        <v>0.12114761392272275</v>
      </c>
      <c r="AJ183" s="113">
        <f t="shared" si="327"/>
        <v>5.3241300324613841E-3</v>
      </c>
      <c r="AK183" s="113">
        <f t="shared" si="327"/>
        <v>-3.2949977245666312E-2</v>
      </c>
      <c r="AL183" s="113">
        <f t="shared" si="327"/>
        <v>5.4886984179084157E-2</v>
      </c>
      <c r="AM183" s="113">
        <f t="shared" si="327"/>
        <v>4.6421706826320894E-2</v>
      </c>
    </row>
    <row r="184" spans="1:39" ht="15.6">
      <c r="A184" s="227">
        <v>45545</v>
      </c>
      <c r="B184" s="5">
        <v>1715.5129940000002</v>
      </c>
      <c r="C184" s="5">
        <v>19894.708383000001</v>
      </c>
      <c r="D184" s="5">
        <v>37437.591260000001</v>
      </c>
      <c r="E184" s="5">
        <v>4409.8987870000001</v>
      </c>
      <c r="F184" s="5">
        <v>7990.0605200000009</v>
      </c>
      <c r="G184" s="5">
        <v>25655.867405000001</v>
      </c>
      <c r="H184" s="5">
        <v>4051.0691460000003</v>
      </c>
      <c r="I184" s="5">
        <v>12493.960019</v>
      </c>
      <c r="J184" s="5">
        <v>14467.974971</v>
      </c>
      <c r="K184" s="5">
        <v>16228.680615000001</v>
      </c>
      <c r="L184" s="39">
        <v>496714.22389999998</v>
      </c>
      <c r="N184" s="227">
        <v>45545</v>
      </c>
      <c r="O184" s="113">
        <f t="shared" ref="O184:Y184" si="328">B184/B167-1</f>
        <v>5.4942786311364955E-3</v>
      </c>
      <c r="P184" s="113">
        <f t="shared" si="328"/>
        <v>6.285436642272213E-2</v>
      </c>
      <c r="Q184" s="113">
        <f t="shared" si="328"/>
        <v>6.5203752339165977E-2</v>
      </c>
      <c r="R184" s="113">
        <f t="shared" si="328"/>
        <v>0.12040718146297236</v>
      </c>
      <c r="S184" s="113">
        <f t="shared" si="328"/>
        <v>7.069220250943431E-2</v>
      </c>
      <c r="T184" s="113">
        <f t="shared" si="328"/>
        <v>6.8407200216715758E-2</v>
      </c>
      <c r="U184" s="113">
        <f t="shared" si="328"/>
        <v>7.6347079419966324E-2</v>
      </c>
      <c r="V184" s="113">
        <f t="shared" si="328"/>
        <v>-4.5160139293655144E-3</v>
      </c>
      <c r="W184" s="113">
        <f t="shared" si="328"/>
        <v>-4.5867823254394091E-3</v>
      </c>
      <c r="X184" s="113">
        <f t="shared" si="328"/>
        <v>0.12303947034447082</v>
      </c>
      <c r="Y184" s="113">
        <f t="shared" si="328"/>
        <v>7.3740564924406948E-2</v>
      </c>
      <c r="AB184" s="227">
        <v>45545</v>
      </c>
      <c r="AC184" s="113">
        <f t="shared" ref="AC184:AM184" si="329">O184-O$393</f>
        <v>1.2539488282813139E-2</v>
      </c>
      <c r="AD184" s="113">
        <f t="shared" si="329"/>
        <v>5.1432468868539673E-2</v>
      </c>
      <c r="AE184" s="113">
        <f t="shared" si="329"/>
        <v>4.9718200363285781E-2</v>
      </c>
      <c r="AF184" s="113">
        <f t="shared" si="329"/>
        <v>0.11372958801880277</v>
      </c>
      <c r="AG184" s="113">
        <f t="shared" si="329"/>
        <v>5.5831155031199654E-2</v>
      </c>
      <c r="AH184" s="113">
        <f t="shared" si="329"/>
        <v>7.4431489180484048E-2</v>
      </c>
      <c r="AI184" s="113">
        <f t="shared" si="329"/>
        <v>4.6156734644871654E-2</v>
      </c>
      <c r="AJ184" s="113">
        <f t="shared" si="329"/>
        <v>1.059384812599623E-5</v>
      </c>
      <c r="AK184" s="113">
        <f t="shared" si="329"/>
        <v>-1.1639931811980558E-2</v>
      </c>
      <c r="AL184" s="113">
        <f t="shared" si="329"/>
        <v>9.9111171040241641E-2</v>
      </c>
      <c r="AM184" s="113">
        <f t="shared" si="329"/>
        <v>5.9050220320201949E-2</v>
      </c>
    </row>
    <row r="185" spans="1:39" ht="15.6">
      <c r="A185" s="227">
        <v>45546</v>
      </c>
      <c r="B185" s="5">
        <v>1789.453428</v>
      </c>
      <c r="C185" s="5">
        <v>20287.153782000001</v>
      </c>
      <c r="D185" s="5">
        <v>38544.316608000001</v>
      </c>
      <c r="E185" s="5">
        <v>4474.5446970000003</v>
      </c>
      <c r="F185" s="5">
        <v>8047.0736639999996</v>
      </c>
      <c r="G185" s="5">
        <v>25954.363722000002</v>
      </c>
      <c r="H185" s="5">
        <v>4070.0043090000004</v>
      </c>
      <c r="I185" s="5">
        <v>12562.619076000001</v>
      </c>
      <c r="J185" s="5">
        <v>14699.211891000003</v>
      </c>
      <c r="K185" s="5">
        <v>16812.115404</v>
      </c>
      <c r="L185" s="39">
        <v>506051.78049999999</v>
      </c>
      <c r="N185" s="227">
        <v>45546</v>
      </c>
      <c r="O185" s="113">
        <f t="shared" ref="O185:Y185" si="330">B185/B168-1</f>
        <v>-2.811817559591745E-2</v>
      </c>
      <c r="P185" s="113">
        <f t="shared" si="330"/>
        <v>1.9317518684380586E-2</v>
      </c>
      <c r="Q185" s="113">
        <f t="shared" si="330"/>
        <v>3.5047836099443064E-2</v>
      </c>
      <c r="R185" s="113">
        <f t="shared" si="330"/>
        <v>9.6455408995192782E-2</v>
      </c>
      <c r="S185" s="113">
        <f t="shared" si="330"/>
        <v>4.5141553756825381E-2</v>
      </c>
      <c r="T185" s="113">
        <f t="shared" si="330"/>
        <v>1.925164269997004E-2</v>
      </c>
      <c r="U185" s="113">
        <f t="shared" si="330"/>
        <v>4.4521356294403569E-2</v>
      </c>
      <c r="V185" s="113">
        <f t="shared" si="330"/>
        <v>-3.1105596197157359E-2</v>
      </c>
      <c r="W185" s="113">
        <f t="shared" si="330"/>
        <v>-3.1643133180299543E-2</v>
      </c>
      <c r="X185" s="113">
        <f t="shared" si="330"/>
        <v>9.798691936056092E-2</v>
      </c>
      <c r="Y185" s="113">
        <f t="shared" si="330"/>
        <v>3.5265785201510358E-2</v>
      </c>
      <c r="AB185" s="227">
        <v>45546</v>
      </c>
      <c r="AC185" s="113">
        <f t="shared" ref="AC185:AM185" si="331">O185-O$393</f>
        <v>-2.1072965944240806E-2</v>
      </c>
      <c r="AD185" s="113">
        <f t="shared" si="331"/>
        <v>7.8956211301981303E-3</v>
      </c>
      <c r="AE185" s="113">
        <f t="shared" si="331"/>
        <v>1.9562284123562867E-2</v>
      </c>
      <c r="AF185" s="113">
        <f t="shared" si="331"/>
        <v>8.9777815551023196E-2</v>
      </c>
      <c r="AG185" s="113">
        <f t="shared" si="331"/>
        <v>3.0280506278590726E-2</v>
      </c>
      <c r="AH185" s="113">
        <f t="shared" si="331"/>
        <v>2.5275931663738337E-2</v>
      </c>
      <c r="AI185" s="113">
        <f t="shared" si="331"/>
        <v>1.4331011519308899E-2</v>
      </c>
      <c r="AJ185" s="113">
        <f t="shared" si="331"/>
        <v>-2.6578988419665849E-2</v>
      </c>
      <c r="AK185" s="113">
        <f t="shared" si="331"/>
        <v>-3.8696282666840692E-2</v>
      </c>
      <c r="AL185" s="113">
        <f t="shared" si="331"/>
        <v>7.4058620056331737E-2</v>
      </c>
      <c r="AM185" s="113">
        <f t="shared" si="331"/>
        <v>2.0575440597305355E-2</v>
      </c>
    </row>
    <row r="186" spans="1:39" ht="15.6">
      <c r="A186" s="227">
        <v>45547</v>
      </c>
      <c r="B186" s="5">
        <v>1766.8962079999999</v>
      </c>
      <c r="C186" s="5">
        <v>20331.170881000002</v>
      </c>
      <c r="D186" s="5">
        <v>38970.283100000001</v>
      </c>
      <c r="E186" s="5">
        <v>4527.6715329999997</v>
      </c>
      <c r="F186" s="5">
        <v>8149.991289999999</v>
      </c>
      <c r="G186" s="5">
        <v>26101.875799999998</v>
      </c>
      <c r="H186" s="5">
        <v>4209.1556359999995</v>
      </c>
      <c r="I186" s="5">
        <v>12705.042413000001</v>
      </c>
      <c r="J186" s="5">
        <v>14855.252881</v>
      </c>
      <c r="K186" s="5">
        <v>17066.611099999998</v>
      </c>
      <c r="L186" s="39">
        <v>510698.71509999997</v>
      </c>
      <c r="N186" s="227">
        <v>45547</v>
      </c>
      <c r="O186" s="113">
        <f t="shared" ref="O186:Y186" si="332">B186/B169-1</f>
        <v>-4.2732844279452564E-2</v>
      </c>
      <c r="P186" s="113">
        <f t="shared" si="332"/>
        <v>-1.0378836353670429E-2</v>
      </c>
      <c r="Q186" s="113">
        <f t="shared" si="332"/>
        <v>8.9154909577406904E-3</v>
      </c>
      <c r="R186" s="113">
        <f t="shared" si="332"/>
        <v>7.5345553779827323E-2</v>
      </c>
      <c r="S186" s="113">
        <f t="shared" si="332"/>
        <v>1.919621608531541E-2</v>
      </c>
      <c r="T186" s="113">
        <f t="shared" si="332"/>
        <v>-5.7614208079198592E-3</v>
      </c>
      <c r="U186" s="113">
        <f t="shared" si="332"/>
        <v>4.1646481893045317E-2</v>
      </c>
      <c r="V186" s="113">
        <f t="shared" si="332"/>
        <v>-5.2216614209011802E-2</v>
      </c>
      <c r="W186" s="113">
        <f t="shared" si="332"/>
        <v>-4.8537671745794153E-2</v>
      </c>
      <c r="X186" s="113">
        <f t="shared" si="332"/>
        <v>8.2815421453978466E-2</v>
      </c>
      <c r="Y186" s="113">
        <f t="shared" si="332"/>
        <v>1.0333481625154128E-2</v>
      </c>
      <c r="AB186" s="227">
        <v>45547</v>
      </c>
      <c r="AC186" s="113">
        <f t="shared" ref="AC186:AM186" si="333">O186-O$393</f>
        <v>-3.5687634627775924E-2</v>
      </c>
      <c r="AD186" s="113">
        <f t="shared" si="333"/>
        <v>-2.1800733907852886E-2</v>
      </c>
      <c r="AE186" s="113">
        <f t="shared" si="333"/>
        <v>-6.5700610181395058E-3</v>
      </c>
      <c r="AF186" s="113">
        <f t="shared" si="333"/>
        <v>6.8667960335657738E-2</v>
      </c>
      <c r="AG186" s="113">
        <f t="shared" si="333"/>
        <v>4.3351686070807558E-3</v>
      </c>
      <c r="AH186" s="113">
        <f t="shared" si="333"/>
        <v>2.6286815584843602E-4</v>
      </c>
      <c r="AI186" s="113">
        <f t="shared" si="333"/>
        <v>1.1456137117950647E-2</v>
      </c>
      <c r="AJ186" s="113">
        <f t="shared" si="333"/>
        <v>-4.7690006431520292E-2</v>
      </c>
      <c r="AK186" s="113">
        <f t="shared" si="333"/>
        <v>-5.5590821232335302E-2</v>
      </c>
      <c r="AL186" s="113">
        <f t="shared" si="333"/>
        <v>5.8887122149749276E-2</v>
      </c>
      <c r="AM186" s="113">
        <f t="shared" si="333"/>
        <v>-4.3568629790508746E-3</v>
      </c>
    </row>
    <row r="187" spans="1:39" ht="15.6">
      <c r="A187" s="227">
        <v>45548</v>
      </c>
      <c r="B187" s="5">
        <v>1791.2147360000001</v>
      </c>
      <c r="C187" s="5">
        <v>20271.885999999999</v>
      </c>
      <c r="D187" s="5">
        <v>39230.882663999997</v>
      </c>
      <c r="E187" s="5">
        <v>4537.2580799999996</v>
      </c>
      <c r="F187" s="5">
        <v>8249.9742800000004</v>
      </c>
      <c r="G187" s="5">
        <v>26091.967248000001</v>
      </c>
      <c r="H187" s="5">
        <v>4218.3744799999995</v>
      </c>
      <c r="I187" s="5">
        <v>12810.920856000001</v>
      </c>
      <c r="J187" s="5">
        <v>14283.251992000001</v>
      </c>
      <c r="K187" s="5">
        <v>16991.029304</v>
      </c>
      <c r="L187" s="39">
        <v>512584.43180000002</v>
      </c>
      <c r="N187" s="227">
        <v>45548</v>
      </c>
      <c r="O187" s="113">
        <f t="shared" ref="O187:Y187" si="334">B187/B170-1</f>
        <v>-3.8126158871033433E-2</v>
      </c>
      <c r="P187" s="113">
        <f t="shared" si="334"/>
        <v>2.2668821557854102E-3</v>
      </c>
      <c r="Q187" s="113">
        <f t="shared" si="334"/>
        <v>3.525178643042004E-2</v>
      </c>
      <c r="R187" s="113">
        <f t="shared" si="334"/>
        <v>3.875742840877261E-2</v>
      </c>
      <c r="S187" s="113">
        <f t="shared" si="334"/>
        <v>3.2332237828749166E-2</v>
      </c>
      <c r="T187" s="113">
        <f t="shared" si="334"/>
        <v>2.0103566453447685E-2</v>
      </c>
      <c r="U187" s="113">
        <f t="shared" si="334"/>
        <v>4.4760664338754363E-2</v>
      </c>
      <c r="V187" s="113">
        <f t="shared" si="334"/>
        <v>-3.04164385231257E-2</v>
      </c>
      <c r="W187" s="113">
        <f t="shared" si="334"/>
        <v>-0.10043023638499926</v>
      </c>
      <c r="X187" s="113">
        <f t="shared" si="334"/>
        <v>6.2997229997346249E-2</v>
      </c>
      <c r="Y187" s="113">
        <f t="shared" si="334"/>
        <v>2.7387429288536547E-2</v>
      </c>
      <c r="AB187" s="227">
        <v>45548</v>
      </c>
      <c r="AC187" s="113">
        <f t="shared" ref="AC187:AM187" si="335">O187-O$393</f>
        <v>-3.108094921935679E-2</v>
      </c>
      <c r="AD187" s="113">
        <f t="shared" si="335"/>
        <v>-9.1550153983970452E-3</v>
      </c>
      <c r="AE187" s="113">
        <f t="shared" si="335"/>
        <v>1.9766234454539844E-2</v>
      </c>
      <c r="AF187" s="113">
        <f t="shared" si="335"/>
        <v>3.2079834964603024E-2</v>
      </c>
      <c r="AG187" s="113">
        <f t="shared" si="335"/>
        <v>1.7471190350514511E-2</v>
      </c>
      <c r="AH187" s="113">
        <f t="shared" si="335"/>
        <v>2.6127855417215982E-2</v>
      </c>
      <c r="AI187" s="113">
        <f t="shared" si="335"/>
        <v>1.4570319563659694E-2</v>
      </c>
      <c r="AJ187" s="113">
        <f t="shared" si="335"/>
        <v>-2.5889830745634189E-2</v>
      </c>
      <c r="AK187" s="113">
        <f t="shared" si="335"/>
        <v>-0.10748338587154041</v>
      </c>
      <c r="AL187" s="113">
        <f t="shared" si="335"/>
        <v>3.9068930693117059E-2</v>
      </c>
      <c r="AM187" s="113">
        <f t="shared" si="335"/>
        <v>1.2697084684331544E-2</v>
      </c>
    </row>
    <row r="188" spans="1:39" ht="15.6">
      <c r="A188" s="227">
        <v>45552</v>
      </c>
      <c r="B188" s="5">
        <v>1956.8251809999999</v>
      </c>
      <c r="C188" s="5">
        <v>19758.739217000002</v>
      </c>
      <c r="D188" s="5">
        <v>39660.571844999999</v>
      </c>
      <c r="E188" s="5">
        <v>4612.7118030000001</v>
      </c>
      <c r="F188" s="5">
        <v>8463.473978</v>
      </c>
      <c r="G188" s="5">
        <v>27100.251482</v>
      </c>
      <c r="H188" s="5">
        <v>4331.082096000001</v>
      </c>
      <c r="I188" s="5">
        <v>13070.717243000001</v>
      </c>
      <c r="J188" s="5">
        <v>14253.744296999999</v>
      </c>
      <c r="K188" s="5">
        <v>17032.673024</v>
      </c>
      <c r="L188" s="39">
        <v>513548.58069999999</v>
      </c>
      <c r="N188" s="227">
        <v>45552</v>
      </c>
      <c r="O188" s="113">
        <f t="shared" ref="O188:Y188" si="336">B188/B171-1</f>
        <v>5.5932548039294039E-2</v>
      </c>
      <c r="P188" s="113">
        <f t="shared" si="336"/>
        <v>-1.5623322872069467E-2</v>
      </c>
      <c r="Q188" s="113">
        <f t="shared" si="336"/>
        <v>6.7336202368107889E-2</v>
      </c>
      <c r="R188" s="113">
        <f t="shared" si="336"/>
        <v>5.0288975022772631E-2</v>
      </c>
      <c r="S188" s="113">
        <f t="shared" si="336"/>
        <v>6.7342497798216883E-2</v>
      </c>
      <c r="T188" s="113">
        <f t="shared" si="336"/>
        <v>6.9364960709449308E-2</v>
      </c>
      <c r="U188" s="113">
        <f t="shared" si="336"/>
        <v>7.6249870434992983E-2</v>
      </c>
      <c r="V188" s="113">
        <f t="shared" si="336"/>
        <v>-4.7944354753548524E-4</v>
      </c>
      <c r="W188" s="113">
        <f t="shared" si="336"/>
        <v>-0.1081595132113905</v>
      </c>
      <c r="X188" s="113">
        <f t="shared" si="336"/>
        <v>8.3350397336005466E-2</v>
      </c>
      <c r="Y188" s="113">
        <f t="shared" si="336"/>
        <v>4.1268443816086409E-2</v>
      </c>
      <c r="AB188" s="227">
        <v>45552</v>
      </c>
      <c r="AC188" s="113">
        <f t="shared" ref="AC188:AM188" si="337">O188-O$393</f>
        <v>6.2977757690970679E-2</v>
      </c>
      <c r="AD188" s="113">
        <f t="shared" si="337"/>
        <v>-2.7045220426251924E-2</v>
      </c>
      <c r="AE188" s="113">
        <f t="shared" si="337"/>
        <v>5.1850650392227693E-2</v>
      </c>
      <c r="AF188" s="113">
        <f t="shared" si="337"/>
        <v>4.3611381578603045E-2</v>
      </c>
      <c r="AG188" s="113">
        <f t="shared" si="337"/>
        <v>5.2481450319982227E-2</v>
      </c>
      <c r="AH188" s="113">
        <f t="shared" si="337"/>
        <v>7.5389249673217598E-2</v>
      </c>
      <c r="AI188" s="113">
        <f t="shared" si="337"/>
        <v>4.6059525659898314E-2</v>
      </c>
      <c r="AJ188" s="113">
        <f t="shared" si="337"/>
        <v>4.0471642299560254E-3</v>
      </c>
      <c r="AK188" s="113">
        <f t="shared" si="337"/>
        <v>-0.11521266269793165</v>
      </c>
      <c r="AL188" s="113">
        <f t="shared" si="337"/>
        <v>5.9422098031776276E-2</v>
      </c>
      <c r="AM188" s="113">
        <f t="shared" si="337"/>
        <v>2.6578099211881406E-2</v>
      </c>
    </row>
    <row r="189" spans="1:39" ht="15.6">
      <c r="A189" s="227">
        <v>45553</v>
      </c>
      <c r="B189" s="5">
        <v>1898.9844839999998</v>
      </c>
      <c r="C189" s="5">
        <v>20177.510147999998</v>
      </c>
      <c r="D189" s="5">
        <v>39388.613652</v>
      </c>
      <c r="E189" s="5">
        <v>4623.5746439999994</v>
      </c>
      <c r="F189" s="5">
        <v>8555.9445359999991</v>
      </c>
      <c r="G189" s="5">
        <v>27261.444564000001</v>
      </c>
      <c r="H189" s="5">
        <v>4448.9448719999991</v>
      </c>
      <c r="I189" s="5">
        <v>13162.147632</v>
      </c>
      <c r="J189" s="5">
        <v>14181.583212</v>
      </c>
      <c r="K189" s="5">
        <v>17045.145755999998</v>
      </c>
      <c r="L189" s="39">
        <v>513673.0172</v>
      </c>
      <c r="N189" s="227">
        <v>45553</v>
      </c>
      <c r="O189" s="113">
        <f t="shared" ref="O189:Y189" si="338">B189/B172-1</f>
        <v>1.0365031683486681E-2</v>
      </c>
      <c r="P189" s="113">
        <f t="shared" si="338"/>
        <v>-5.1685102371169522E-3</v>
      </c>
      <c r="Q189" s="113">
        <f t="shared" si="338"/>
        <v>3.5512907453100873E-2</v>
      </c>
      <c r="R189" s="113">
        <f t="shared" si="338"/>
        <v>2.7773869921621896E-2</v>
      </c>
      <c r="S189" s="113">
        <f t="shared" si="338"/>
        <v>6.4758767272309781E-2</v>
      </c>
      <c r="T189" s="113">
        <f t="shared" si="338"/>
        <v>5.551086358250612E-2</v>
      </c>
      <c r="U189" s="113">
        <f t="shared" si="338"/>
        <v>8.0581148668467328E-2</v>
      </c>
      <c r="V189" s="113">
        <f t="shared" si="338"/>
        <v>1.5915462478341524E-2</v>
      </c>
      <c r="W189" s="113">
        <f t="shared" si="338"/>
        <v>-7.9734424496430312E-2</v>
      </c>
      <c r="X189" s="113">
        <f t="shared" si="338"/>
        <v>6.416326378072168E-2</v>
      </c>
      <c r="Y189" s="113">
        <f t="shared" si="338"/>
        <v>2.4923531904485818E-2</v>
      </c>
      <c r="AB189" s="227">
        <v>45553</v>
      </c>
      <c r="AC189" s="113">
        <f t="shared" ref="AC189:AM189" si="339">O189-O$393</f>
        <v>1.7410241335163324E-2</v>
      </c>
      <c r="AD189" s="113">
        <f t="shared" si="339"/>
        <v>-1.6590407791299409E-2</v>
      </c>
      <c r="AE189" s="113">
        <f t="shared" si="339"/>
        <v>2.0027355477220676E-2</v>
      </c>
      <c r="AF189" s="113">
        <f t="shared" si="339"/>
        <v>2.1096276477452311E-2</v>
      </c>
      <c r="AG189" s="113">
        <f t="shared" si="339"/>
        <v>4.9897719794075125E-2</v>
      </c>
      <c r="AH189" s="113">
        <f t="shared" si="339"/>
        <v>6.1535152546274417E-2</v>
      </c>
      <c r="AI189" s="113">
        <f t="shared" si="339"/>
        <v>5.0390803893372658E-2</v>
      </c>
      <c r="AJ189" s="113">
        <f t="shared" si="339"/>
        <v>2.0442070255833035E-2</v>
      </c>
      <c r="AK189" s="113">
        <f t="shared" si="339"/>
        <v>-8.6787573982971461E-2</v>
      </c>
      <c r="AL189" s="113">
        <f t="shared" si="339"/>
        <v>4.0234964476492489E-2</v>
      </c>
      <c r="AM189" s="113">
        <f t="shared" si="339"/>
        <v>1.0233187300280815E-2</v>
      </c>
    </row>
    <row r="190" spans="1:39" ht="15.6">
      <c r="A190" s="227">
        <v>45554</v>
      </c>
      <c r="B190" s="5">
        <v>1937.9291680000001</v>
      </c>
      <c r="C190" s="5">
        <v>20980.787543999999</v>
      </c>
      <c r="D190" s="5">
        <v>40215.238727999997</v>
      </c>
      <c r="E190" s="5">
        <v>4715.5665279999994</v>
      </c>
      <c r="F190" s="5">
        <v>8566.6736400000009</v>
      </c>
      <c r="G190" s="5">
        <v>27537.111767999999</v>
      </c>
      <c r="H190" s="5">
        <v>4457.0537439999998</v>
      </c>
      <c r="I190" s="5">
        <v>13291.407288</v>
      </c>
      <c r="J190" s="5">
        <v>14171.450808</v>
      </c>
      <c r="K190" s="5">
        <v>17405.610744000001</v>
      </c>
      <c r="L190" s="39">
        <v>523776.2352</v>
      </c>
      <c r="N190" s="227">
        <v>45554</v>
      </c>
      <c r="O190" s="113">
        <f t="shared" ref="O190:Y190" si="340">B190/B173-1</f>
        <v>-1.9765171590835351E-3</v>
      </c>
      <c r="P190" s="113">
        <f t="shared" si="340"/>
        <v>2.1797631101864612E-2</v>
      </c>
      <c r="Q190" s="113">
        <f t="shared" si="340"/>
        <v>4.5444415491165513E-2</v>
      </c>
      <c r="R190" s="113">
        <f t="shared" si="340"/>
        <v>3.0604972997590574E-2</v>
      </c>
      <c r="S190" s="113">
        <f t="shared" si="340"/>
        <v>4.1186931873126387E-2</v>
      </c>
      <c r="T190" s="113">
        <f t="shared" si="340"/>
        <v>4.1524666876126659E-2</v>
      </c>
      <c r="U190" s="113">
        <f t="shared" si="340"/>
        <v>5.549073936995863E-2</v>
      </c>
      <c r="V190" s="113">
        <f t="shared" si="340"/>
        <v>8.4749268562975821E-3</v>
      </c>
      <c r="W190" s="113">
        <f t="shared" si="340"/>
        <v>-9.90314788293154E-2</v>
      </c>
      <c r="X190" s="113">
        <f t="shared" si="340"/>
        <v>6.5542971056417043E-2</v>
      </c>
      <c r="Y190" s="113">
        <f t="shared" si="340"/>
        <v>2.7456211469224945E-2</v>
      </c>
      <c r="AB190" s="227">
        <v>45554</v>
      </c>
      <c r="AC190" s="113">
        <f t="shared" ref="AC190:AM190" si="341">O190-O$393</f>
        <v>5.0686924925931083E-3</v>
      </c>
      <c r="AD190" s="113">
        <f t="shared" si="341"/>
        <v>1.0375733547682156E-2</v>
      </c>
      <c r="AE190" s="113">
        <f t="shared" si="341"/>
        <v>2.9958863515285317E-2</v>
      </c>
      <c r="AF190" s="113">
        <f t="shared" si="341"/>
        <v>2.3927379553420988E-2</v>
      </c>
      <c r="AG190" s="113">
        <f t="shared" si="341"/>
        <v>2.6325884394891731E-2</v>
      </c>
      <c r="AH190" s="113">
        <f t="shared" si="341"/>
        <v>4.7548955839894956E-2</v>
      </c>
      <c r="AI190" s="113">
        <f t="shared" si="341"/>
        <v>2.5300394594863961E-2</v>
      </c>
      <c r="AJ190" s="113">
        <f t="shared" si="341"/>
        <v>1.3001534633789093E-2</v>
      </c>
      <c r="AK190" s="113">
        <f t="shared" si="341"/>
        <v>-0.10608462831585655</v>
      </c>
      <c r="AL190" s="113">
        <f t="shared" si="341"/>
        <v>4.1614671752187853E-2</v>
      </c>
      <c r="AM190" s="113">
        <f t="shared" si="341"/>
        <v>1.2765866865019942E-2</v>
      </c>
    </row>
    <row r="191" spans="1:39" ht="15.6">
      <c r="A191" s="227">
        <v>45555</v>
      </c>
      <c r="B191" s="5">
        <v>2024.4850080000001</v>
      </c>
      <c r="C191" s="5">
        <v>21153.272840000001</v>
      </c>
      <c r="D191" s="5">
        <v>40347.874973999998</v>
      </c>
      <c r="E191" s="5">
        <v>4817.4215140000006</v>
      </c>
      <c r="F191" s="5">
        <v>8690.2687500000011</v>
      </c>
      <c r="G191" s="5">
        <v>23604.160368000001</v>
      </c>
      <c r="H191" s="5">
        <v>4530.990256</v>
      </c>
      <c r="I191" s="5">
        <v>13503.982416000001</v>
      </c>
      <c r="J191" s="5">
        <v>14209.400497999999</v>
      </c>
      <c r="K191" s="5">
        <v>17760.591919999999</v>
      </c>
      <c r="L191" s="39">
        <v>528604.71530000004</v>
      </c>
      <c r="N191" s="227">
        <v>45555</v>
      </c>
      <c r="O191" s="113">
        <f t="shared" ref="O191:Y191" si="342">B191/B174-1</f>
        <v>9.8536608171994278E-2</v>
      </c>
      <c r="P191" s="113">
        <f t="shared" si="342"/>
        <v>2.7541145593560357E-2</v>
      </c>
      <c r="Q191" s="113">
        <f t="shared" si="342"/>
        <v>5.8993772731181338E-2</v>
      </c>
      <c r="R191" s="113">
        <f t="shared" si="342"/>
        <v>4.6246374274292679E-2</v>
      </c>
      <c r="S191" s="113">
        <f t="shared" si="342"/>
        <v>5.4078452837250435E-2</v>
      </c>
      <c r="T191" s="113">
        <f t="shared" si="342"/>
        <v>-0.12516966126538787</v>
      </c>
      <c r="U191" s="113">
        <f t="shared" si="342"/>
        <v>6.3677442695286413E-2</v>
      </c>
      <c r="V191" s="113">
        <f t="shared" si="342"/>
        <v>1.0668954654517115E-2</v>
      </c>
      <c r="W191" s="113">
        <f t="shared" si="342"/>
        <v>-0.10292534578651524</v>
      </c>
      <c r="X191" s="113">
        <f t="shared" si="342"/>
        <v>9.9816237321702639E-2</v>
      </c>
      <c r="Y191" s="113">
        <f t="shared" si="342"/>
        <v>3.4956189277781657E-2</v>
      </c>
      <c r="AB191" s="227">
        <v>45555</v>
      </c>
      <c r="AC191" s="113">
        <f t="shared" ref="AC191:AM191" si="343">O191-O$393</f>
        <v>0.10558181782367092</v>
      </c>
      <c r="AD191" s="113">
        <f t="shared" si="343"/>
        <v>1.6119248039377899E-2</v>
      </c>
      <c r="AE191" s="113">
        <f t="shared" si="343"/>
        <v>4.3508220755301141E-2</v>
      </c>
      <c r="AF191" s="113">
        <f t="shared" si="343"/>
        <v>3.9568780830123093E-2</v>
      </c>
      <c r="AG191" s="113">
        <f t="shared" si="343"/>
        <v>3.9217405359015779E-2</v>
      </c>
      <c r="AH191" s="113">
        <f t="shared" si="343"/>
        <v>-0.11914537230161958</v>
      </c>
      <c r="AI191" s="113">
        <f t="shared" si="343"/>
        <v>3.3487097920191743E-2</v>
      </c>
      <c r="AJ191" s="113">
        <f t="shared" si="343"/>
        <v>1.5195562432008626E-2</v>
      </c>
      <c r="AK191" s="113">
        <f t="shared" si="343"/>
        <v>-0.10997849527305639</v>
      </c>
      <c r="AL191" s="113">
        <f t="shared" si="343"/>
        <v>7.5887938017473455E-2</v>
      </c>
      <c r="AM191" s="113">
        <f t="shared" si="343"/>
        <v>2.0265844673576654E-2</v>
      </c>
    </row>
    <row r="192" spans="1:39" ht="15.6">
      <c r="A192" s="227">
        <v>45559</v>
      </c>
      <c r="B192" s="5">
        <v>2119.5052000000001</v>
      </c>
      <c r="C192" s="5">
        <v>21127.220400000002</v>
      </c>
      <c r="D192" s="5">
        <v>39878.4764</v>
      </c>
      <c r="E192" s="5">
        <v>4880.1584000000003</v>
      </c>
      <c r="F192" s="5">
        <v>8705.6748000000007</v>
      </c>
      <c r="G192" s="5">
        <v>24821.7196</v>
      </c>
      <c r="H192" s="5">
        <v>4466.6643999999997</v>
      </c>
      <c r="I192" s="5">
        <v>13701.054</v>
      </c>
      <c r="J192" s="5">
        <v>14477.8652</v>
      </c>
      <c r="K192" s="5">
        <v>18022.763200000001</v>
      </c>
      <c r="L192" s="39">
        <v>532703.85560000001</v>
      </c>
      <c r="N192" s="227">
        <v>45559</v>
      </c>
      <c r="O192" s="113">
        <f t="shared" ref="O192:Y192" si="344">B192/B175-1</f>
        <v>0.13036806410084134</v>
      </c>
      <c r="P192" s="113">
        <f t="shared" si="344"/>
        <v>2.0254587440622807E-2</v>
      </c>
      <c r="Q192" s="113">
        <f t="shared" si="344"/>
        <v>4.8110565051373122E-2</v>
      </c>
      <c r="R192" s="113">
        <f t="shared" si="344"/>
        <v>5.3584293209188782E-2</v>
      </c>
      <c r="S192" s="113">
        <f t="shared" si="344"/>
        <v>5.3056948509185853E-2</v>
      </c>
      <c r="T192" s="113">
        <f t="shared" si="344"/>
        <v>-8.5048404500283947E-2</v>
      </c>
      <c r="U192" s="113">
        <f t="shared" si="344"/>
        <v>7.3979243098478698E-3</v>
      </c>
      <c r="V192" s="113">
        <f t="shared" si="344"/>
        <v>1.6704179618166615E-2</v>
      </c>
      <c r="W192" s="113">
        <f t="shared" si="344"/>
        <v>-9.3533850811789554E-2</v>
      </c>
      <c r="X192" s="113">
        <f t="shared" si="344"/>
        <v>0.11515646768660948</v>
      </c>
      <c r="Y192" s="113">
        <f t="shared" si="344"/>
        <v>3.5637601823608422E-2</v>
      </c>
      <c r="AB192" s="227">
        <v>45559</v>
      </c>
      <c r="AC192" s="113">
        <f t="shared" ref="AC192:AM192" si="345">O192-O$393</f>
        <v>0.13741327375251799</v>
      </c>
      <c r="AD192" s="113">
        <f t="shared" si="345"/>
        <v>8.8326898864403511E-3</v>
      </c>
      <c r="AE192" s="113">
        <f t="shared" si="345"/>
        <v>3.2625013075492926E-2</v>
      </c>
      <c r="AF192" s="113">
        <f t="shared" si="345"/>
        <v>4.6906699765019197E-2</v>
      </c>
      <c r="AG192" s="113">
        <f t="shared" si="345"/>
        <v>3.8195901030951197E-2</v>
      </c>
      <c r="AH192" s="113">
        <f t="shared" si="345"/>
        <v>-7.9024115536515657E-2</v>
      </c>
      <c r="AI192" s="113">
        <f t="shared" si="345"/>
        <v>-2.27924204652468E-2</v>
      </c>
      <c r="AJ192" s="113">
        <f t="shared" si="345"/>
        <v>2.1230787395658125E-2</v>
      </c>
      <c r="AK192" s="113">
        <f t="shared" si="345"/>
        <v>-0.1005870002983307</v>
      </c>
      <c r="AL192" s="113">
        <f t="shared" si="345"/>
        <v>9.1228168382380292E-2</v>
      </c>
      <c r="AM192" s="113">
        <f t="shared" si="345"/>
        <v>2.0947257219403419E-2</v>
      </c>
    </row>
    <row r="193" spans="1:39" ht="15.6">
      <c r="A193" s="227">
        <v>45560</v>
      </c>
      <c r="B193" s="5">
        <v>2185.9761880000001</v>
      </c>
      <c r="C193" s="5">
        <v>21021.216214</v>
      </c>
      <c r="D193" s="5">
        <v>40126.685242</v>
      </c>
      <c r="E193" s="5">
        <v>4889.1948300000004</v>
      </c>
      <c r="F193" s="5">
        <v>8721.6178240000008</v>
      </c>
      <c r="G193" s="5">
        <v>24494.262493999999</v>
      </c>
      <c r="H193" s="5">
        <v>4246.5884059999998</v>
      </c>
      <c r="I193" s="5">
        <v>13369.370934</v>
      </c>
      <c r="J193" s="5">
        <v>14135.484084</v>
      </c>
      <c r="K193" s="5">
        <v>17878.759366000002</v>
      </c>
      <c r="L193" s="39">
        <v>531381.65260000003</v>
      </c>
      <c r="N193" s="227">
        <v>45560</v>
      </c>
      <c r="O193" s="113">
        <f t="shared" ref="O193:Y193" si="346">B193/B176-1</f>
        <v>0.18679587257542285</v>
      </c>
      <c r="P193" s="113">
        <f t="shared" si="346"/>
        <v>4.4858535500296171E-3</v>
      </c>
      <c r="Q193" s="113">
        <f t="shared" si="346"/>
        <v>5.6522603341361943E-2</v>
      </c>
      <c r="R193" s="113">
        <f t="shared" si="346"/>
        <v>5.0562044465863432E-2</v>
      </c>
      <c r="S193" s="113">
        <f t="shared" si="346"/>
        <v>4.5468957096800544E-2</v>
      </c>
      <c r="T193" s="113">
        <f t="shared" si="346"/>
        <v>-9.4960429468043839E-2</v>
      </c>
      <c r="U193" s="113">
        <f t="shared" si="346"/>
        <v>-6.0467283401245631E-2</v>
      </c>
      <c r="V193" s="113">
        <f t="shared" si="346"/>
        <v>-8.6674746703501171E-3</v>
      </c>
      <c r="W193" s="113">
        <f t="shared" si="346"/>
        <v>-0.10994456761204974</v>
      </c>
      <c r="X193" s="113">
        <f t="shared" si="346"/>
        <v>0.12529945528504438</v>
      </c>
      <c r="Y193" s="113">
        <f t="shared" si="346"/>
        <v>2.9201094358372703E-2</v>
      </c>
      <c r="AB193" s="227">
        <v>45560</v>
      </c>
      <c r="AC193" s="113">
        <f t="shared" ref="AC193:AM193" si="347">O193-O$393</f>
        <v>0.1938410822270995</v>
      </c>
      <c r="AD193" s="113">
        <f t="shared" si="347"/>
        <v>-6.9360440041528384E-3</v>
      </c>
      <c r="AE193" s="113">
        <f t="shared" si="347"/>
        <v>4.1037051365481747E-2</v>
      </c>
      <c r="AF193" s="113">
        <f t="shared" si="347"/>
        <v>4.3884451021693846E-2</v>
      </c>
      <c r="AG193" s="113">
        <f t="shared" si="347"/>
        <v>3.0607909618565889E-2</v>
      </c>
      <c r="AH193" s="113">
        <f t="shared" si="347"/>
        <v>-8.8936140504275549E-2</v>
      </c>
      <c r="AI193" s="113">
        <f t="shared" si="347"/>
        <v>-9.0657628176340294E-2</v>
      </c>
      <c r="AJ193" s="113">
        <f t="shared" si="347"/>
        <v>-4.1408668928586065E-3</v>
      </c>
      <c r="AK193" s="113">
        <f t="shared" si="347"/>
        <v>-0.11699771709859089</v>
      </c>
      <c r="AL193" s="113">
        <f t="shared" si="347"/>
        <v>0.1013711559808152</v>
      </c>
      <c r="AM193" s="113">
        <f t="shared" si="347"/>
        <v>1.45107497541677E-2</v>
      </c>
    </row>
    <row r="194" spans="1:39" ht="15.6">
      <c r="A194" s="227">
        <v>45561</v>
      </c>
      <c r="B194" s="5">
        <v>2209.9209600000004</v>
      </c>
      <c r="C194" s="5">
        <v>21020.117760000001</v>
      </c>
      <c r="D194" s="5">
        <v>39847.868280000002</v>
      </c>
      <c r="E194" s="5">
        <v>4882.7058000000006</v>
      </c>
      <c r="F194" s="5">
        <v>8795.3376000000007</v>
      </c>
      <c r="G194" s="5">
        <v>24605.696039999999</v>
      </c>
      <c r="H194" s="5">
        <v>4232.2942800000001</v>
      </c>
      <c r="I194" s="5">
        <v>13118.172120000001</v>
      </c>
      <c r="J194" s="5">
        <v>14281.337040000002</v>
      </c>
      <c r="K194" s="5">
        <v>17660.890080000001</v>
      </c>
      <c r="L194" s="39">
        <v>530803.24360000005</v>
      </c>
      <c r="N194" s="227">
        <v>45561</v>
      </c>
      <c r="O194" s="113">
        <f t="shared" ref="O194:Y194" si="348">B194/B177-1</f>
        <v>0.23188358492017058</v>
      </c>
      <c r="P194" s="113">
        <f t="shared" si="348"/>
        <v>1.4510704559213217E-2</v>
      </c>
      <c r="Q194" s="113">
        <f t="shared" si="348"/>
        <v>6.0856566632618181E-2</v>
      </c>
      <c r="R194" s="113">
        <f t="shared" si="348"/>
        <v>7.0695347539305287E-2</v>
      </c>
      <c r="S194" s="113">
        <f t="shared" si="348"/>
        <v>7.4356774951727767E-2</v>
      </c>
      <c r="T194" s="113">
        <f t="shared" si="348"/>
        <v>-9.171159731455758E-2</v>
      </c>
      <c r="U194" s="113">
        <f t="shared" si="348"/>
        <v>-5.6792236810405239E-2</v>
      </c>
      <c r="V194" s="113">
        <f t="shared" si="348"/>
        <v>-1.7820218115922271E-2</v>
      </c>
      <c r="W194" s="113">
        <f t="shared" si="348"/>
        <v>-8.5506912267752644E-2</v>
      </c>
      <c r="X194" s="113">
        <f t="shared" si="348"/>
        <v>0.13030394153677571</v>
      </c>
      <c r="Y194" s="113">
        <f t="shared" si="348"/>
        <v>3.7583237624960519E-2</v>
      </c>
      <c r="AB194" s="227">
        <v>45561</v>
      </c>
      <c r="AC194" s="113">
        <f t="shared" ref="AC194:AM194" si="349">O194-O$393</f>
        <v>0.23892879457184724</v>
      </c>
      <c r="AD194" s="113">
        <f t="shared" si="349"/>
        <v>3.0888070050307612E-3</v>
      </c>
      <c r="AE194" s="113">
        <f t="shared" si="349"/>
        <v>4.5371014656737985E-2</v>
      </c>
      <c r="AF194" s="113">
        <f t="shared" si="349"/>
        <v>6.4017754095135701E-2</v>
      </c>
      <c r="AG194" s="113">
        <f t="shared" si="349"/>
        <v>5.9495727473493111E-2</v>
      </c>
      <c r="AH194" s="113">
        <f t="shared" si="349"/>
        <v>-8.568730835078929E-2</v>
      </c>
      <c r="AI194" s="113">
        <f t="shared" si="349"/>
        <v>-8.6982581585499902E-2</v>
      </c>
      <c r="AJ194" s="113">
        <f t="shared" si="349"/>
        <v>-1.329361033843076E-2</v>
      </c>
      <c r="AK194" s="113">
        <f t="shared" si="349"/>
        <v>-9.2560061754293793E-2</v>
      </c>
      <c r="AL194" s="113">
        <f t="shared" si="349"/>
        <v>0.10637564223254653</v>
      </c>
      <c r="AM194" s="113">
        <f t="shared" si="349"/>
        <v>2.2892893020755516E-2</v>
      </c>
    </row>
    <row r="195" spans="1:39" ht="15.6">
      <c r="A195" s="227">
        <v>45562</v>
      </c>
      <c r="B195" s="5">
        <v>2209.4609339999997</v>
      </c>
      <c r="C195" s="5">
        <v>21049.481645999997</v>
      </c>
      <c r="D195" s="5">
        <v>39552.215347999998</v>
      </c>
      <c r="E195" s="5">
        <v>4899.4403480000001</v>
      </c>
      <c r="F195" s="5">
        <v>8872.034474</v>
      </c>
      <c r="G195" s="5">
        <v>24723.599869999998</v>
      </c>
      <c r="H195" s="5">
        <v>4295.0959519999997</v>
      </c>
      <c r="I195" s="5">
        <v>13444.352626</v>
      </c>
      <c r="J195" s="5">
        <v>14445.124767999998</v>
      </c>
      <c r="K195" s="5">
        <v>17369.818977999999</v>
      </c>
      <c r="L195" s="39">
        <v>530249.37049999996</v>
      </c>
      <c r="N195" s="227">
        <v>45562</v>
      </c>
      <c r="O195" s="113">
        <f t="shared" ref="O195:Y195" si="350">B195/B178-1</f>
        <v>0.20028136331211899</v>
      </c>
      <c r="P195" s="113">
        <f t="shared" si="350"/>
        <v>1.7302556127436475E-3</v>
      </c>
      <c r="Q195" s="113">
        <f t="shared" si="350"/>
        <v>4.6972088225089026E-2</v>
      </c>
      <c r="R195" s="113">
        <f t="shared" si="350"/>
        <v>6.3267713823756511E-2</v>
      </c>
      <c r="S195" s="113">
        <f t="shared" si="350"/>
        <v>8.0286714124929937E-2</v>
      </c>
      <c r="T195" s="113">
        <f t="shared" si="350"/>
        <v>-8.737185524179969E-2</v>
      </c>
      <c r="U195" s="113">
        <f t="shared" si="350"/>
        <v>-5.0551373251892184E-2</v>
      </c>
      <c r="V195" s="113">
        <f t="shared" si="350"/>
        <v>-2.7041802150820082E-3</v>
      </c>
      <c r="W195" s="113">
        <f t="shared" si="350"/>
        <v>-8.2983045817571321E-2</v>
      </c>
      <c r="X195" s="113">
        <f t="shared" si="350"/>
        <v>0.10358163759034289</v>
      </c>
      <c r="Y195" s="113">
        <f t="shared" si="350"/>
        <v>3.6947135187205715E-2</v>
      </c>
      <c r="AB195" s="227">
        <v>45562</v>
      </c>
      <c r="AC195" s="113">
        <f t="shared" ref="AC195:AM195" si="351">O195-O$393</f>
        <v>0.20732657296379564</v>
      </c>
      <c r="AD195" s="113">
        <f t="shared" si="351"/>
        <v>-9.691641941438808E-3</v>
      </c>
      <c r="AE195" s="113">
        <f t="shared" si="351"/>
        <v>3.148653624920883E-2</v>
      </c>
      <c r="AF195" s="113">
        <f t="shared" si="351"/>
        <v>5.6590120379586925E-2</v>
      </c>
      <c r="AG195" s="113">
        <f t="shared" si="351"/>
        <v>6.5425666646695288E-2</v>
      </c>
      <c r="AH195" s="113">
        <f t="shared" si="351"/>
        <v>-8.13475662780314E-2</v>
      </c>
      <c r="AI195" s="113">
        <f t="shared" si="351"/>
        <v>-8.0741718026986847E-2</v>
      </c>
      <c r="AJ195" s="113">
        <f t="shared" si="351"/>
        <v>1.8224275624095024E-3</v>
      </c>
      <c r="AK195" s="113">
        <f t="shared" si="351"/>
        <v>-9.0036195304112471E-2</v>
      </c>
      <c r="AL195" s="113">
        <f t="shared" si="351"/>
        <v>7.9653338286113706E-2</v>
      </c>
      <c r="AM195" s="113">
        <f t="shared" si="351"/>
        <v>2.2256790583000712E-2</v>
      </c>
    </row>
    <row r="196" spans="1:39" ht="15.6">
      <c r="A196" s="227">
        <v>45566</v>
      </c>
      <c r="B196" s="5">
        <v>2115.2094489999999</v>
      </c>
      <c r="C196" s="5">
        <v>21087.771240999999</v>
      </c>
      <c r="D196" s="5">
        <v>39217.605249</v>
      </c>
      <c r="E196" s="5">
        <v>4916.5335539999996</v>
      </c>
      <c r="F196" s="5">
        <v>8767.5385049999986</v>
      </c>
      <c r="G196" s="5">
        <v>25128.949275999999</v>
      </c>
      <c r="H196" s="5">
        <v>4183.8078480000004</v>
      </c>
      <c r="I196" s="5">
        <v>13955.348369999998</v>
      </c>
      <c r="J196" s="5">
        <v>14376.712261999999</v>
      </c>
      <c r="K196" s="5">
        <v>17258.207372999997</v>
      </c>
      <c r="L196" s="39">
        <v>532181.66339999996</v>
      </c>
      <c r="N196" s="227">
        <v>45566</v>
      </c>
      <c r="O196" s="113">
        <f t="shared" ref="O196:Y196" si="352">B196/B179-1</f>
        <v>4.9386042153998222E-2</v>
      </c>
      <c r="P196" s="113">
        <f t="shared" si="352"/>
        <v>6.9054581820005012E-3</v>
      </c>
      <c r="Q196" s="113">
        <f t="shared" si="352"/>
        <v>2.7999088568480213E-2</v>
      </c>
      <c r="R196" s="113">
        <f t="shared" si="352"/>
        <v>6.369536182867086E-2</v>
      </c>
      <c r="S196" s="113">
        <f t="shared" si="352"/>
        <v>6.0715317809219016E-2</v>
      </c>
      <c r="T196" s="113">
        <f t="shared" si="352"/>
        <v>-8.0332502150012308E-2</v>
      </c>
      <c r="U196" s="113">
        <f t="shared" si="352"/>
        <v>-8.1010956446312954E-2</v>
      </c>
      <c r="V196" s="113">
        <f t="shared" si="352"/>
        <v>3.1381194482488883E-2</v>
      </c>
      <c r="W196" s="113">
        <f t="shared" si="352"/>
        <v>-9.5198609646037657E-2</v>
      </c>
      <c r="X196" s="113">
        <f t="shared" si="352"/>
        <v>5.7184916951949161E-2</v>
      </c>
      <c r="Y196" s="113">
        <f t="shared" si="352"/>
        <v>3.0215211147492704E-2</v>
      </c>
      <c r="AB196" s="227">
        <v>45566</v>
      </c>
      <c r="AC196" s="113">
        <f t="shared" ref="AC196:AM196" si="353">O196-O$393</f>
        <v>5.6431251805674862E-2</v>
      </c>
      <c r="AD196" s="113">
        <f t="shared" si="353"/>
        <v>-4.5164393721819542E-3</v>
      </c>
      <c r="AE196" s="113">
        <f t="shared" si="353"/>
        <v>1.2513536592600016E-2</v>
      </c>
      <c r="AF196" s="113">
        <f t="shared" si="353"/>
        <v>5.7017768384501274E-2</v>
      </c>
      <c r="AG196" s="113">
        <f t="shared" si="353"/>
        <v>4.5854270330984361E-2</v>
      </c>
      <c r="AH196" s="113">
        <f t="shared" si="353"/>
        <v>-7.4308213186244018E-2</v>
      </c>
      <c r="AI196" s="113">
        <f t="shared" si="353"/>
        <v>-0.11120130122140762</v>
      </c>
      <c r="AJ196" s="113">
        <f t="shared" si="353"/>
        <v>3.5907802259980394E-2</v>
      </c>
      <c r="AK196" s="113">
        <f t="shared" si="353"/>
        <v>-0.10225175913257881</v>
      </c>
      <c r="AL196" s="113">
        <f t="shared" si="353"/>
        <v>3.325661764771997E-2</v>
      </c>
      <c r="AM196" s="113">
        <f t="shared" si="353"/>
        <v>1.5524866543287701E-2</v>
      </c>
    </row>
    <row r="197" spans="1:39" ht="15.6">
      <c r="A197" s="227">
        <v>45567</v>
      </c>
      <c r="B197" s="5">
        <v>2090.287859</v>
      </c>
      <c r="C197" s="5">
        <v>21171.749917999998</v>
      </c>
      <c r="D197" s="5">
        <v>38942.464252999998</v>
      </c>
      <c r="E197" s="5">
        <v>4912.5032219999994</v>
      </c>
      <c r="F197" s="5">
        <v>8789.6651149999998</v>
      </c>
      <c r="G197" s="5">
        <v>24920.077632999997</v>
      </c>
      <c r="H197" s="5">
        <v>4184.3100420000001</v>
      </c>
      <c r="I197" s="5">
        <v>14092.405194999998</v>
      </c>
      <c r="J197" s="5">
        <v>14273.519908999997</v>
      </c>
      <c r="K197" s="5">
        <v>17248.842556</v>
      </c>
      <c r="L197" s="39">
        <v>533031.80630000005</v>
      </c>
      <c r="N197" s="227">
        <v>45567</v>
      </c>
      <c r="O197" s="113">
        <f t="shared" ref="O197:Y197" si="354">B197/B180-1</f>
        <v>0.15547687473148875</v>
      </c>
      <c r="P197" s="113">
        <f t="shared" si="354"/>
        <v>5.5969241232949107E-2</v>
      </c>
      <c r="Q197" s="113">
        <f t="shared" si="354"/>
        <v>5.6779497168584658E-2</v>
      </c>
      <c r="R197" s="113">
        <f t="shared" si="354"/>
        <v>9.034320252254302E-2</v>
      </c>
      <c r="S197" s="113">
        <f t="shared" si="354"/>
        <v>9.5720128526924242E-2</v>
      </c>
      <c r="T197" s="113">
        <f t="shared" si="354"/>
        <v>-5.6543028428120201E-2</v>
      </c>
      <c r="U197" s="113">
        <f t="shared" si="354"/>
        <v>-3.9626890027526396E-2</v>
      </c>
      <c r="V197" s="113">
        <f t="shared" si="354"/>
        <v>8.2400236645029379E-2</v>
      </c>
      <c r="W197" s="113">
        <f t="shared" si="354"/>
        <v>-1.5076544051625396E-2</v>
      </c>
      <c r="X197" s="113">
        <f t="shared" si="354"/>
        <v>8.7381775234089742E-2</v>
      </c>
      <c r="Y197" s="113">
        <f t="shared" si="354"/>
        <v>7.1181960810457134E-2</v>
      </c>
      <c r="AB197" s="227">
        <v>45567</v>
      </c>
      <c r="AC197" s="113">
        <f t="shared" ref="AC197:AM197" si="355">O197-O$393</f>
        <v>0.1625220843831654</v>
      </c>
      <c r="AD197" s="113">
        <f t="shared" si="355"/>
        <v>4.454734367876665E-2</v>
      </c>
      <c r="AE197" s="113">
        <f t="shared" si="355"/>
        <v>4.1293945192704462E-2</v>
      </c>
      <c r="AF197" s="113">
        <f t="shared" si="355"/>
        <v>8.3665609078373435E-2</v>
      </c>
      <c r="AG197" s="113">
        <f t="shared" si="355"/>
        <v>8.0859081048689593E-2</v>
      </c>
      <c r="AH197" s="113">
        <f t="shared" si="355"/>
        <v>-5.0518739464351904E-2</v>
      </c>
      <c r="AI197" s="113">
        <f t="shared" si="355"/>
        <v>-6.9817234802621059E-2</v>
      </c>
      <c r="AJ197" s="113">
        <f t="shared" si="355"/>
        <v>8.6926844422520883E-2</v>
      </c>
      <c r="AK197" s="113">
        <f t="shared" si="355"/>
        <v>-2.2129693538166545E-2</v>
      </c>
      <c r="AL197" s="113">
        <f t="shared" si="355"/>
        <v>6.3453475929860559E-2</v>
      </c>
      <c r="AM197" s="113">
        <f t="shared" si="355"/>
        <v>5.6491616206252135E-2</v>
      </c>
    </row>
    <row r="198" spans="1:39" ht="15.6">
      <c r="A198" s="227">
        <v>45568</v>
      </c>
      <c r="B198" s="5">
        <v>2103.690204</v>
      </c>
      <c r="C198" s="5">
        <v>21327.033617999998</v>
      </c>
      <c r="D198" s="5">
        <v>39365.279316</v>
      </c>
      <c r="E198" s="5">
        <v>4954.918122</v>
      </c>
      <c r="F198" s="5">
        <v>8848.5406019999991</v>
      </c>
      <c r="G198" s="5">
        <v>24767.975231999997</v>
      </c>
      <c r="H198" s="5">
        <v>4250.8528919999999</v>
      </c>
      <c r="I198" s="5">
        <v>14293.94175</v>
      </c>
      <c r="J198" s="5">
        <v>14224.952808</v>
      </c>
      <c r="K198" s="5">
        <v>17196.202583999999</v>
      </c>
      <c r="L198" s="39">
        <v>538675.10970000003</v>
      </c>
      <c r="N198" s="227">
        <v>45568</v>
      </c>
      <c r="O198" s="113">
        <f t="shared" ref="O198:Y198" si="356">B198/B181-1</f>
        <v>0.22184868403263724</v>
      </c>
      <c r="P198" s="113">
        <f t="shared" si="356"/>
        <v>8.978666976937455E-2</v>
      </c>
      <c r="Q198" s="113">
        <f t="shared" si="356"/>
        <v>8.6437301483625939E-2</v>
      </c>
      <c r="R198" s="113">
        <f t="shared" si="356"/>
        <v>0.12509329107569012</v>
      </c>
      <c r="S198" s="113">
        <f t="shared" si="356"/>
        <v>0.11884999590604051</v>
      </c>
      <c r="T198" s="113">
        <f t="shared" si="356"/>
        <v>-4.5516230333095598E-2</v>
      </c>
      <c r="U198" s="113">
        <f t="shared" si="356"/>
        <v>-9.8733826006736081E-3</v>
      </c>
      <c r="V198" s="113">
        <f t="shared" si="356"/>
        <v>0.13542399739753597</v>
      </c>
      <c r="W198" s="113">
        <f t="shared" si="356"/>
        <v>-1.6473871033811038E-2</v>
      </c>
      <c r="X198" s="113">
        <f t="shared" si="356"/>
        <v>0.11961125900773406</v>
      </c>
      <c r="Y198" s="113">
        <f t="shared" si="356"/>
        <v>0.10126228238437163</v>
      </c>
      <c r="AB198" s="227">
        <v>45568</v>
      </c>
      <c r="AC198" s="113">
        <f t="shared" ref="AC198:AM198" si="357">O198-O$393</f>
        <v>0.2288938936843139</v>
      </c>
      <c r="AD198" s="113">
        <f t="shared" si="357"/>
        <v>7.8364772215192099E-2</v>
      </c>
      <c r="AE198" s="113">
        <f t="shared" si="357"/>
        <v>7.0951749507745743E-2</v>
      </c>
      <c r="AF198" s="113">
        <f t="shared" si="357"/>
        <v>0.11841569763152053</v>
      </c>
      <c r="AG198" s="113">
        <f t="shared" si="357"/>
        <v>0.10398894842780586</v>
      </c>
      <c r="AH198" s="113">
        <f t="shared" si="357"/>
        <v>-3.9491941369327301E-2</v>
      </c>
      <c r="AI198" s="113">
        <f t="shared" si="357"/>
        <v>-4.0063727375768278E-2</v>
      </c>
      <c r="AJ198" s="113">
        <f t="shared" si="357"/>
        <v>0.13995060517502747</v>
      </c>
      <c r="AK198" s="113">
        <f t="shared" si="357"/>
        <v>-2.3527020520352188E-2</v>
      </c>
      <c r="AL198" s="113">
        <f t="shared" si="357"/>
        <v>9.5682959703504877E-2</v>
      </c>
      <c r="AM198" s="113">
        <f t="shared" si="357"/>
        <v>8.6571937780166627E-2</v>
      </c>
    </row>
    <row r="199" spans="1:39" ht="15.6">
      <c r="A199" s="227">
        <v>45569</v>
      </c>
      <c r="B199" s="5">
        <v>2146.641858</v>
      </c>
      <c r="C199" s="5">
        <v>21551.942160000002</v>
      </c>
      <c r="D199" s="5">
        <v>39536.600771999998</v>
      </c>
      <c r="E199" s="5">
        <v>5012.6320500000002</v>
      </c>
      <c r="F199" s="5">
        <v>9041.7429300000003</v>
      </c>
      <c r="G199" s="5">
        <v>24786.634007999997</v>
      </c>
      <c r="H199" s="5">
        <v>4340.796816</v>
      </c>
      <c r="I199" s="5">
        <v>14324.249388000002</v>
      </c>
      <c r="J199" s="5">
        <v>14729.061</v>
      </c>
      <c r="K199" s="5">
        <v>17723.336562</v>
      </c>
      <c r="L199" s="39">
        <v>546502.32799999998</v>
      </c>
      <c r="N199" s="227">
        <v>45569</v>
      </c>
      <c r="O199" s="113">
        <f t="shared" ref="O199:Y199" si="358">B199/B182-1</f>
        <v>0.24427229609472367</v>
      </c>
      <c r="P199" s="113">
        <f t="shared" si="358"/>
        <v>8.9803642010407136E-2</v>
      </c>
      <c r="Q199" s="113">
        <f t="shared" si="358"/>
        <v>8.8633754645222274E-2</v>
      </c>
      <c r="R199" s="113">
        <f t="shared" si="358"/>
        <v>0.14729904067700095</v>
      </c>
      <c r="S199" s="113">
        <f t="shared" si="358"/>
        <v>0.14691434129832048</v>
      </c>
      <c r="T199" s="113">
        <f t="shared" si="358"/>
        <v>-2.3081962440496206E-2</v>
      </c>
      <c r="U199" s="113">
        <f t="shared" si="358"/>
        <v>1.3749689940618648E-2</v>
      </c>
      <c r="V199" s="113">
        <f t="shared" si="358"/>
        <v>0.14294673045666118</v>
      </c>
      <c r="W199" s="113">
        <f t="shared" si="358"/>
        <v>2.1446620236246439E-2</v>
      </c>
      <c r="X199" s="113">
        <f t="shared" si="358"/>
        <v>0.12034432231928549</v>
      </c>
      <c r="Y199" s="113">
        <f t="shared" si="358"/>
        <v>0.11665165944992251</v>
      </c>
      <c r="AB199" s="227">
        <v>45569</v>
      </c>
      <c r="AC199" s="113">
        <f t="shared" ref="AC199:AM199" si="359">O199-O$393</f>
        <v>0.25131750574640033</v>
      </c>
      <c r="AD199" s="113">
        <f t="shared" si="359"/>
        <v>7.8381744456224686E-2</v>
      </c>
      <c r="AE199" s="113">
        <f t="shared" si="359"/>
        <v>7.3148202669342077E-2</v>
      </c>
      <c r="AF199" s="113">
        <f t="shared" si="359"/>
        <v>0.14062144723283138</v>
      </c>
      <c r="AG199" s="113">
        <f t="shared" si="359"/>
        <v>0.13205329382008582</v>
      </c>
      <c r="AH199" s="113">
        <f t="shared" si="359"/>
        <v>-1.705767347672791E-2</v>
      </c>
      <c r="AI199" s="113">
        <f t="shared" si="359"/>
        <v>-1.6440654834476022E-2</v>
      </c>
      <c r="AJ199" s="113">
        <f t="shared" si="359"/>
        <v>0.14747333823415268</v>
      </c>
      <c r="AK199" s="113">
        <f t="shared" si="359"/>
        <v>1.4393470749705289E-2</v>
      </c>
      <c r="AL199" s="113">
        <f t="shared" si="359"/>
        <v>9.6416023015056307E-2</v>
      </c>
      <c r="AM199" s="113">
        <f t="shared" si="359"/>
        <v>0.10196131484571751</v>
      </c>
    </row>
    <row r="200" spans="1:39" ht="15.6">
      <c r="A200" s="227">
        <v>45573</v>
      </c>
      <c r="B200" s="5">
        <v>2240.2334679999999</v>
      </c>
      <c r="C200" s="5">
        <v>21688.572473</v>
      </c>
      <c r="D200" s="5">
        <v>39839.074678999998</v>
      </c>
      <c r="E200" s="5">
        <v>5065.5021769999994</v>
      </c>
      <c r="F200" s="5">
        <v>8886.9638990000003</v>
      </c>
      <c r="G200" s="5">
        <v>25111.364859999998</v>
      </c>
      <c r="H200" s="5">
        <v>4419.9460489999992</v>
      </c>
      <c r="I200" s="5">
        <v>14289.653875</v>
      </c>
      <c r="J200" s="5">
        <v>14856.436785</v>
      </c>
      <c r="K200" s="5">
        <v>17552.978528</v>
      </c>
      <c r="L200" s="39">
        <v>552481.72829999996</v>
      </c>
      <c r="N200" s="227">
        <v>45573</v>
      </c>
      <c r="O200" s="113">
        <f t="shared" ref="O200:Y200" si="360">B200/B183-1</f>
        <v>0.32204907751966139</v>
      </c>
      <c r="P200" s="113">
        <f t="shared" si="360"/>
        <v>9.4910994498283774E-2</v>
      </c>
      <c r="Q200" s="113">
        <f t="shared" si="360"/>
        <v>0.10558888860445581</v>
      </c>
      <c r="R200" s="113">
        <f t="shared" si="360"/>
        <v>0.16430569577044252</v>
      </c>
      <c r="S200" s="113">
        <f t="shared" si="360"/>
        <v>0.12655709990545283</v>
      </c>
      <c r="T200" s="113">
        <f t="shared" si="360"/>
        <v>-1.0971612720469981E-2</v>
      </c>
      <c r="U200" s="113">
        <f t="shared" si="360"/>
        <v>4.5234279419754886E-2</v>
      </c>
      <c r="V200" s="113">
        <f t="shared" si="360"/>
        <v>0.14966176770335715</v>
      </c>
      <c r="W200" s="113">
        <f t="shared" si="360"/>
        <v>5.0726269883206943E-2</v>
      </c>
      <c r="X200" s="113">
        <f t="shared" si="360"/>
        <v>0.14169893802048961</v>
      </c>
      <c r="Y200" s="113">
        <f t="shared" si="360"/>
        <v>0.13876409063368822</v>
      </c>
      <c r="AB200" s="227">
        <v>45573</v>
      </c>
      <c r="AC200" s="113">
        <f t="shared" ref="AC200:AM200" si="361">O200-O$393</f>
        <v>0.32909428717133804</v>
      </c>
      <c r="AD200" s="113">
        <f t="shared" si="361"/>
        <v>8.3489096944101324E-2</v>
      </c>
      <c r="AE200" s="113">
        <f t="shared" si="361"/>
        <v>9.0103336628575614E-2</v>
      </c>
      <c r="AF200" s="113">
        <f t="shared" si="361"/>
        <v>0.15762810232627295</v>
      </c>
      <c r="AG200" s="113">
        <f t="shared" si="361"/>
        <v>0.11169605242721818</v>
      </c>
      <c r="AH200" s="113">
        <f t="shared" si="361"/>
        <v>-4.9473237567016857E-3</v>
      </c>
      <c r="AI200" s="113">
        <f t="shared" si="361"/>
        <v>1.5043934644660216E-2</v>
      </c>
      <c r="AJ200" s="113">
        <f t="shared" si="361"/>
        <v>0.15418837548084866</v>
      </c>
      <c r="AK200" s="113">
        <f t="shared" si="361"/>
        <v>4.3673120396665793E-2</v>
      </c>
      <c r="AL200" s="113">
        <f t="shared" si="361"/>
        <v>0.11777063871626042</v>
      </c>
      <c r="AM200" s="113">
        <f t="shared" si="361"/>
        <v>0.12407374602948322</v>
      </c>
    </row>
    <row r="201" spans="1:39" ht="15.6">
      <c r="A201" s="227">
        <v>45574</v>
      </c>
      <c r="B201" s="5">
        <v>2254.6913340000001</v>
      </c>
      <c r="C201" s="5">
        <v>22060.607366</v>
      </c>
      <c r="D201" s="5">
        <v>40121.203933999997</v>
      </c>
      <c r="E201" s="5">
        <v>5147.5391239999999</v>
      </c>
      <c r="F201" s="5">
        <v>8995.6994400000003</v>
      </c>
      <c r="G201" s="5">
        <v>25433.994655999999</v>
      </c>
      <c r="H201" s="5">
        <v>4606.4516469999999</v>
      </c>
      <c r="I201" s="5">
        <v>14382.547235</v>
      </c>
      <c r="J201" s="5">
        <v>14355.637023000001</v>
      </c>
      <c r="K201" s="5">
        <v>17796.299843000001</v>
      </c>
      <c r="L201" s="39">
        <v>556660.80110000004</v>
      </c>
      <c r="N201" s="227">
        <v>45574</v>
      </c>
      <c r="O201" s="113">
        <f t="shared" ref="O201:Y201" si="362">B201/B184-1</f>
        <v>0.31429568991069967</v>
      </c>
      <c r="P201" s="113">
        <f t="shared" si="362"/>
        <v>0.10886809403302222</v>
      </c>
      <c r="Q201" s="113">
        <f t="shared" si="362"/>
        <v>7.16823006951115E-2</v>
      </c>
      <c r="R201" s="113">
        <f t="shared" si="362"/>
        <v>0.16726922150106938</v>
      </c>
      <c r="S201" s="113">
        <f t="shared" si="362"/>
        <v>0.12586123940898508</v>
      </c>
      <c r="T201" s="113">
        <f t="shared" si="362"/>
        <v>-8.6480314813586201E-3</v>
      </c>
      <c r="U201" s="113">
        <f t="shared" si="362"/>
        <v>0.13709529039966672</v>
      </c>
      <c r="V201" s="113">
        <f t="shared" si="362"/>
        <v>0.15116001757072683</v>
      </c>
      <c r="W201" s="113">
        <f t="shared" si="362"/>
        <v>-7.7645937475819826E-3</v>
      </c>
      <c r="X201" s="113">
        <f t="shared" si="362"/>
        <v>9.659560534767464E-2</v>
      </c>
      <c r="Y201" s="113">
        <f t="shared" si="362"/>
        <v>0.12068625039428849</v>
      </c>
      <c r="AB201" s="227">
        <v>45574</v>
      </c>
      <c r="AC201" s="113">
        <f t="shared" ref="AC201:AM201" si="363">O201-O$393</f>
        <v>0.32134089956237633</v>
      </c>
      <c r="AD201" s="113">
        <f t="shared" si="363"/>
        <v>9.7446196478839772E-2</v>
      </c>
      <c r="AE201" s="113">
        <f t="shared" si="363"/>
        <v>5.6196748719231304E-2</v>
      </c>
      <c r="AF201" s="113">
        <f t="shared" si="363"/>
        <v>0.1605916280568998</v>
      </c>
      <c r="AG201" s="113">
        <f t="shared" si="363"/>
        <v>0.11100019193075043</v>
      </c>
      <c r="AH201" s="113">
        <f t="shared" si="363"/>
        <v>-2.6237425175903249E-3</v>
      </c>
      <c r="AI201" s="113">
        <f t="shared" si="363"/>
        <v>0.10690494562457206</v>
      </c>
      <c r="AJ201" s="113">
        <f t="shared" si="363"/>
        <v>0.15568662534821834</v>
      </c>
      <c r="AK201" s="113">
        <f t="shared" si="363"/>
        <v>-1.4817743234123132E-2</v>
      </c>
      <c r="AL201" s="113">
        <f t="shared" si="363"/>
        <v>7.2667306043445457E-2</v>
      </c>
      <c r="AM201" s="113">
        <f t="shared" si="363"/>
        <v>0.10599590579008349</v>
      </c>
    </row>
    <row r="202" spans="1:39" ht="15.6">
      <c r="A202" s="227">
        <v>45575</v>
      </c>
      <c r="B202" s="5">
        <v>2251.1395259999999</v>
      </c>
      <c r="C202" s="5">
        <v>22205.038632</v>
      </c>
      <c r="D202" s="5">
        <v>40314.981072000002</v>
      </c>
      <c r="E202" s="5">
        <v>5190.6119820000004</v>
      </c>
      <c r="F202" s="5">
        <v>9015.222416999999</v>
      </c>
      <c r="G202" s="5">
        <v>25620.527241</v>
      </c>
      <c r="H202" s="5">
        <v>4623.4644269999999</v>
      </c>
      <c r="I202" s="5">
        <v>14602.352946000001</v>
      </c>
      <c r="J202" s="5">
        <v>14214.559746000001</v>
      </c>
      <c r="K202" s="5">
        <v>18095.400195000002</v>
      </c>
      <c r="L202" s="39">
        <v>560366.02139999997</v>
      </c>
      <c r="N202" s="227">
        <v>45575</v>
      </c>
      <c r="O202" s="113">
        <f t="shared" ref="O202:Y202" si="364">B202/B185-1</f>
        <v>0.25800397527864583</v>
      </c>
      <c r="P202" s="113">
        <f t="shared" si="364"/>
        <v>9.4536910924472028E-2</v>
      </c>
      <c r="Q202" s="113">
        <f t="shared" si="364"/>
        <v>4.5938405965472384E-2</v>
      </c>
      <c r="R202" s="113">
        <f t="shared" si="364"/>
        <v>0.16003131793053571</v>
      </c>
      <c r="S202" s="113">
        <f t="shared" si="364"/>
        <v>0.12031066117005773</v>
      </c>
      <c r="T202" s="113">
        <f t="shared" si="364"/>
        <v>-1.2862441344190123E-2</v>
      </c>
      <c r="U202" s="113">
        <f t="shared" si="364"/>
        <v>0.13598514300737552</v>
      </c>
      <c r="V202" s="113">
        <f t="shared" si="364"/>
        <v>0.16236533621374916</v>
      </c>
      <c r="W202" s="113">
        <f t="shared" si="364"/>
        <v>-3.297130135913906E-2</v>
      </c>
      <c r="X202" s="113">
        <f t="shared" si="364"/>
        <v>7.6330953015863567E-2</v>
      </c>
      <c r="Y202" s="113">
        <f t="shared" si="364"/>
        <v>0.1073294136942573</v>
      </c>
      <c r="AB202" s="227">
        <v>45575</v>
      </c>
      <c r="AC202" s="113">
        <f t="shared" ref="AC202:AM202" si="365">O202-O$393</f>
        <v>0.26504918493032248</v>
      </c>
      <c r="AD202" s="113">
        <f t="shared" si="365"/>
        <v>8.3115013370289578E-2</v>
      </c>
      <c r="AE202" s="113">
        <f t="shared" si="365"/>
        <v>3.0452853989592188E-2</v>
      </c>
      <c r="AF202" s="113">
        <f t="shared" si="365"/>
        <v>0.15335372448636614</v>
      </c>
      <c r="AG202" s="113">
        <f t="shared" si="365"/>
        <v>0.10544961369182308</v>
      </c>
      <c r="AH202" s="113">
        <f t="shared" si="365"/>
        <v>-6.8381523804218278E-3</v>
      </c>
      <c r="AI202" s="113">
        <f t="shared" si="365"/>
        <v>0.10579479823228086</v>
      </c>
      <c r="AJ202" s="113">
        <f t="shared" si="365"/>
        <v>0.16689194399124066</v>
      </c>
      <c r="AK202" s="113">
        <f t="shared" si="365"/>
        <v>-4.0024450845680209E-2</v>
      </c>
      <c r="AL202" s="113">
        <f t="shared" si="365"/>
        <v>5.2402653711634377E-2</v>
      </c>
      <c r="AM202" s="113">
        <f t="shared" si="365"/>
        <v>9.2639069090052303E-2</v>
      </c>
    </row>
    <row r="203" spans="1:39" ht="15.6">
      <c r="A203" s="227">
        <v>45576</v>
      </c>
      <c r="B203" s="5">
        <v>2290.9602639999998</v>
      </c>
      <c r="C203" s="5">
        <v>22126.825470000003</v>
      </c>
      <c r="D203" s="5">
        <v>40482.707007999998</v>
      </c>
      <c r="E203" s="5">
        <v>5275.2374500000005</v>
      </c>
      <c r="F203" s="5">
        <v>9153.1447219999991</v>
      </c>
      <c r="G203" s="5">
        <v>25706.207784000002</v>
      </c>
      <c r="H203" s="5">
        <v>4654.8500779999995</v>
      </c>
      <c r="I203" s="5">
        <v>14723.989947999999</v>
      </c>
      <c r="J203" s="5">
        <v>14685.094188000001</v>
      </c>
      <c r="K203" s="5">
        <v>18360.743508</v>
      </c>
      <c r="L203" s="39">
        <v>565450.02819999994</v>
      </c>
      <c r="N203" s="227">
        <v>45576</v>
      </c>
      <c r="O203" s="113">
        <f t="shared" ref="O203:Y203" si="366">B203/B186-1</f>
        <v>0.29660149454573959</v>
      </c>
      <c r="P203" s="113">
        <f t="shared" si="366"/>
        <v>8.8320274297536194E-2</v>
      </c>
      <c r="Q203" s="113">
        <f t="shared" si="366"/>
        <v>3.8809672080621693E-2</v>
      </c>
      <c r="R203" s="113">
        <f t="shared" si="366"/>
        <v>0.16511045722980477</v>
      </c>
      <c r="S203" s="113">
        <f t="shared" si="366"/>
        <v>0.1230864422187623</v>
      </c>
      <c r="T203" s="113">
        <f t="shared" si="366"/>
        <v>-1.5158604654765706E-2</v>
      </c>
      <c r="U203" s="113">
        <f t="shared" si="366"/>
        <v>0.10588690002053425</v>
      </c>
      <c r="V203" s="113">
        <f t="shared" si="366"/>
        <v>0.15890915349752621</v>
      </c>
      <c r="W203" s="113">
        <f t="shared" si="366"/>
        <v>-1.1454446071236801E-2</v>
      </c>
      <c r="X203" s="113">
        <f t="shared" si="366"/>
        <v>7.5828317667589129E-2</v>
      </c>
      <c r="Y203" s="113">
        <f t="shared" si="366"/>
        <v>0.10720863687561688</v>
      </c>
      <c r="AB203" s="227">
        <v>45576</v>
      </c>
      <c r="AC203" s="113">
        <f t="shared" ref="AC203:AM203" si="367">O203-O$393</f>
        <v>0.30364670419741624</v>
      </c>
      <c r="AD203" s="113">
        <f t="shared" si="367"/>
        <v>7.6898376743353744E-2</v>
      </c>
      <c r="AE203" s="113">
        <f t="shared" si="367"/>
        <v>2.3324120104741497E-2</v>
      </c>
      <c r="AF203" s="113">
        <f t="shared" si="367"/>
        <v>0.1584328637856352</v>
      </c>
      <c r="AG203" s="113">
        <f t="shared" si="367"/>
        <v>0.10822539474052766</v>
      </c>
      <c r="AH203" s="113">
        <f t="shared" si="367"/>
        <v>-9.1343156909974108E-3</v>
      </c>
      <c r="AI203" s="113">
        <f t="shared" si="367"/>
        <v>7.5696555245439584E-2</v>
      </c>
      <c r="AJ203" s="113">
        <f t="shared" si="367"/>
        <v>0.16343576127501772</v>
      </c>
      <c r="AK203" s="113">
        <f t="shared" si="367"/>
        <v>-1.8507595557777951E-2</v>
      </c>
      <c r="AL203" s="113">
        <f t="shared" si="367"/>
        <v>5.1900018363359939E-2</v>
      </c>
      <c r="AM203" s="113">
        <f t="shared" si="367"/>
        <v>9.2518292271411881E-2</v>
      </c>
    </row>
    <row r="204" spans="1:39" ht="15.6">
      <c r="A204" s="227">
        <v>45580</v>
      </c>
      <c r="B204" s="5">
        <v>2177.6735859999999</v>
      </c>
      <c r="C204" s="5">
        <v>22473.476084999998</v>
      </c>
      <c r="D204" s="5">
        <v>40241.793354000001</v>
      </c>
      <c r="E204" s="5">
        <v>5197.2015679999995</v>
      </c>
      <c r="F204" s="5">
        <v>9054.7398619999985</v>
      </c>
      <c r="G204" s="5">
        <v>25555.470431999998</v>
      </c>
      <c r="H204" s="5">
        <v>4598.4854850000002</v>
      </c>
      <c r="I204" s="5">
        <v>14197.163232999997</v>
      </c>
      <c r="J204" s="5">
        <v>14641.154934999999</v>
      </c>
      <c r="K204" s="5">
        <v>18037.403148999998</v>
      </c>
      <c r="L204" s="39">
        <v>558858.69799999997</v>
      </c>
      <c r="N204" s="227">
        <v>45580</v>
      </c>
      <c r="O204" s="113">
        <f t="shared" ref="O204:Y204" si="368">B204/B187-1</f>
        <v>0.21575238425238119</v>
      </c>
      <c r="P204" s="113">
        <f t="shared" si="368"/>
        <v>0.10860312084430634</v>
      </c>
      <c r="Q204" s="113">
        <f t="shared" si="368"/>
        <v>2.5768237198692034E-2</v>
      </c>
      <c r="R204" s="113">
        <f t="shared" si="368"/>
        <v>0.1454498457799871</v>
      </c>
      <c r="S204" s="113">
        <f t="shared" si="368"/>
        <v>9.7547647384907732E-2</v>
      </c>
      <c r="T204" s="113">
        <f t="shared" si="368"/>
        <v>-2.056176182120284E-2</v>
      </c>
      <c r="U204" s="113">
        <f t="shared" si="368"/>
        <v>9.0108407113253852E-2</v>
      </c>
      <c r="V204" s="113">
        <f t="shared" si="368"/>
        <v>0.1082078636330619</v>
      </c>
      <c r="W204" s="113">
        <f t="shared" si="368"/>
        <v>2.5057524939030573E-2</v>
      </c>
      <c r="X204" s="113">
        <f t="shared" si="368"/>
        <v>6.158389973194045E-2</v>
      </c>
      <c r="Y204" s="113">
        <f t="shared" si="368"/>
        <v>9.0276378542170077E-2</v>
      </c>
      <c r="AB204" s="227">
        <v>45580</v>
      </c>
      <c r="AC204" s="113">
        <f t="shared" ref="AC204:AM204" si="369">O204-O$393</f>
        <v>0.22279759390405784</v>
      </c>
      <c r="AD204" s="113">
        <f t="shared" si="369"/>
        <v>9.7181223290123894E-2</v>
      </c>
      <c r="AE204" s="113">
        <f t="shared" si="369"/>
        <v>1.0282685222811838E-2</v>
      </c>
      <c r="AF204" s="113">
        <f t="shared" si="369"/>
        <v>0.13877225233581753</v>
      </c>
      <c r="AG204" s="113">
        <f t="shared" si="369"/>
        <v>8.2686599906673083E-2</v>
      </c>
      <c r="AH204" s="113">
        <f t="shared" si="369"/>
        <v>-1.4537472857434544E-2</v>
      </c>
      <c r="AI204" s="113">
        <f t="shared" si="369"/>
        <v>5.9918062338159182E-2</v>
      </c>
      <c r="AJ204" s="113">
        <f t="shared" si="369"/>
        <v>0.1127344714105534</v>
      </c>
      <c r="AK204" s="113">
        <f t="shared" si="369"/>
        <v>1.8004375452489424E-2</v>
      </c>
      <c r="AL204" s="113">
        <f t="shared" si="369"/>
        <v>3.765560042771126E-2</v>
      </c>
      <c r="AM204" s="113">
        <f t="shared" si="369"/>
        <v>7.5586033937965078E-2</v>
      </c>
    </row>
    <row r="205" spans="1:39" ht="15.6">
      <c r="A205" s="227">
        <v>45581</v>
      </c>
      <c r="B205" s="5">
        <v>2164.3399509999999</v>
      </c>
      <c r="C205" s="5">
        <v>22485.464538</v>
      </c>
      <c r="D205" s="5">
        <v>40368.675051999999</v>
      </c>
      <c r="E205" s="5">
        <v>5469.5421980000001</v>
      </c>
      <c r="F205" s="5">
        <v>9385.9206750000012</v>
      </c>
      <c r="G205" s="5">
        <v>26367.888780000001</v>
      </c>
      <c r="H205" s="5">
        <v>4754.5630209999999</v>
      </c>
      <c r="I205" s="5">
        <v>14428.609633</v>
      </c>
      <c r="J205" s="5">
        <v>15027.174290000001</v>
      </c>
      <c r="K205" s="5">
        <v>18130.591368999998</v>
      </c>
      <c r="L205" s="39">
        <v>566790.28390000004</v>
      </c>
      <c r="N205" s="227">
        <v>45581</v>
      </c>
      <c r="O205" s="113">
        <f t="shared" ref="O205:Y205" si="370">B205/B188-1</f>
        <v>0.1060466576242407</v>
      </c>
      <c r="P205" s="113">
        <f t="shared" si="370"/>
        <v>0.13800097724119875</v>
      </c>
      <c r="Q205" s="113">
        <f t="shared" si="370"/>
        <v>1.7854084650301694E-2</v>
      </c>
      <c r="R205" s="113">
        <f t="shared" si="370"/>
        <v>0.18575415755277347</v>
      </c>
      <c r="S205" s="113">
        <f t="shared" si="370"/>
        <v>0.10899149680117337</v>
      </c>
      <c r="T205" s="113">
        <f t="shared" si="370"/>
        <v>-2.7024203169717209E-2</v>
      </c>
      <c r="U205" s="113">
        <f t="shared" si="370"/>
        <v>9.7777164138982187E-2</v>
      </c>
      <c r="V205" s="113">
        <f t="shared" si="370"/>
        <v>0.10388813136687025</v>
      </c>
      <c r="W205" s="113">
        <f t="shared" si="370"/>
        <v>5.4261531348137604E-2</v>
      </c>
      <c r="X205" s="113">
        <f t="shared" si="370"/>
        <v>6.4459544515001799E-2</v>
      </c>
      <c r="Y205" s="113">
        <f t="shared" si="370"/>
        <v>0.10367413171978423</v>
      </c>
      <c r="AB205" s="227">
        <v>45581</v>
      </c>
      <c r="AC205" s="113">
        <f t="shared" ref="AC205:AM205" si="371">O205-O$393</f>
        <v>0.11309186727591734</v>
      </c>
      <c r="AD205" s="113">
        <f t="shared" si="371"/>
        <v>0.12657907968701629</v>
      </c>
      <c r="AE205" s="113">
        <f t="shared" si="371"/>
        <v>2.3685326744214974E-3</v>
      </c>
      <c r="AF205" s="113">
        <f t="shared" si="371"/>
        <v>0.1790765641086039</v>
      </c>
      <c r="AG205" s="113">
        <f t="shared" si="371"/>
        <v>9.4130449322938722E-2</v>
      </c>
      <c r="AH205" s="113">
        <f t="shared" si="371"/>
        <v>-2.0999914205948912E-2</v>
      </c>
      <c r="AI205" s="113">
        <f t="shared" si="371"/>
        <v>6.7586819363887524E-2</v>
      </c>
      <c r="AJ205" s="113">
        <f t="shared" si="371"/>
        <v>0.10841473914436175</v>
      </c>
      <c r="AK205" s="113">
        <f t="shared" si="371"/>
        <v>4.7208381861596455E-2</v>
      </c>
      <c r="AL205" s="113">
        <f t="shared" si="371"/>
        <v>4.0531245210772608E-2</v>
      </c>
      <c r="AM205" s="113">
        <f t="shared" si="371"/>
        <v>8.8983787115579235E-2</v>
      </c>
    </row>
    <row r="206" spans="1:39" ht="15.6">
      <c r="A206" s="227">
        <v>45582</v>
      </c>
      <c r="B206" s="5">
        <v>2182.4425919999999</v>
      </c>
      <c r="C206" s="5">
        <v>22578.166120000002</v>
      </c>
      <c r="D206" s="5">
        <v>40528.853696000006</v>
      </c>
      <c r="E206" s="5">
        <v>5485.28352</v>
      </c>
      <c r="F206" s="5">
        <v>9389.171472</v>
      </c>
      <c r="G206" s="5">
        <v>26673.649967999998</v>
      </c>
      <c r="H206" s="5">
        <v>4802.5407839999998</v>
      </c>
      <c r="I206" s="5">
        <v>14705.228159999999</v>
      </c>
      <c r="J206" s="5">
        <v>15104.953608</v>
      </c>
      <c r="K206" s="5">
        <v>18238.567704000001</v>
      </c>
      <c r="L206" s="39">
        <v>568122.67949999997</v>
      </c>
      <c r="N206" s="227">
        <v>45582</v>
      </c>
      <c r="O206" s="113">
        <f t="shared" ref="O206:Y206" si="372">B206/B189-1</f>
        <v>0.14926825910811403</v>
      </c>
      <c r="P206" s="113">
        <f t="shared" si="372"/>
        <v>0.11897681896286683</v>
      </c>
      <c r="Q206" s="113">
        <f t="shared" si="372"/>
        <v>2.8948468561855734E-2</v>
      </c>
      <c r="R206" s="113">
        <f t="shared" si="372"/>
        <v>0.18637286998669689</v>
      </c>
      <c r="S206" s="113">
        <f t="shared" si="372"/>
        <v>9.7385733684237197E-2</v>
      </c>
      <c r="T206" s="113">
        <f t="shared" si="372"/>
        <v>-2.1561388451740826E-2</v>
      </c>
      <c r="U206" s="113">
        <f t="shared" si="372"/>
        <v>7.9478600471181826E-2</v>
      </c>
      <c r="V206" s="113">
        <f t="shared" si="372"/>
        <v>0.11723622703094749</v>
      </c>
      <c r="W206" s="113">
        <f t="shared" si="372"/>
        <v>6.5110529776299941E-2</v>
      </c>
      <c r="X206" s="113">
        <f t="shared" si="372"/>
        <v>7.0015355989543782E-2</v>
      </c>
      <c r="Y206" s="113">
        <f t="shared" si="372"/>
        <v>0.1060006277861385</v>
      </c>
      <c r="AB206" s="227">
        <v>45582</v>
      </c>
      <c r="AC206" s="113">
        <f t="shared" ref="AC206:AM206" si="373">O206-O$393</f>
        <v>0.15631346875979069</v>
      </c>
      <c r="AD206" s="113">
        <f t="shared" si="373"/>
        <v>0.10755492140868438</v>
      </c>
      <c r="AE206" s="113">
        <f t="shared" si="373"/>
        <v>1.3462916585975537E-2</v>
      </c>
      <c r="AF206" s="113">
        <f t="shared" si="373"/>
        <v>0.17969527654252732</v>
      </c>
      <c r="AG206" s="113">
        <f t="shared" si="373"/>
        <v>8.2524686206002548E-2</v>
      </c>
      <c r="AH206" s="113">
        <f t="shared" si="373"/>
        <v>-1.5537099487972531E-2</v>
      </c>
      <c r="AI206" s="113">
        <f t="shared" si="373"/>
        <v>4.9288255696087156E-2</v>
      </c>
      <c r="AJ206" s="113">
        <f t="shared" si="373"/>
        <v>0.121762834808439</v>
      </c>
      <c r="AK206" s="113">
        <f t="shared" si="373"/>
        <v>5.8057380289758792E-2</v>
      </c>
      <c r="AL206" s="113">
        <f t="shared" si="373"/>
        <v>4.6087056685314591E-2</v>
      </c>
      <c r="AM206" s="113">
        <f t="shared" si="373"/>
        <v>9.1310283181933502E-2</v>
      </c>
    </row>
    <row r="207" spans="1:39" ht="15.6">
      <c r="A207" s="227">
        <v>45583</v>
      </c>
      <c r="B207" s="5">
        <v>2212.0827300000001</v>
      </c>
      <c r="C207" s="5">
        <v>22830.014999999999</v>
      </c>
      <c r="D207" s="5">
        <v>40623.825840000005</v>
      </c>
      <c r="E207" s="5">
        <v>5514.17724</v>
      </c>
      <c r="F207" s="5">
        <v>9450.6547200000005</v>
      </c>
      <c r="G207" s="5">
        <v>26657.685599999997</v>
      </c>
      <c r="H207" s="5">
        <v>4777.7878200000005</v>
      </c>
      <c r="I207" s="5">
        <v>14645.21175</v>
      </c>
      <c r="J207" s="5">
        <v>15058.094999999999</v>
      </c>
      <c r="K207" s="5">
        <v>18360.18951</v>
      </c>
      <c r="L207" s="39">
        <v>569746.82579999999</v>
      </c>
      <c r="N207" s="227">
        <v>45583</v>
      </c>
      <c r="O207" s="113">
        <f t="shared" ref="O207:Y207" si="374">B207/B190-1</f>
        <v>0.14146727678542281</v>
      </c>
      <c r="P207" s="113">
        <f t="shared" si="374"/>
        <v>8.8139086872782046E-2</v>
      </c>
      <c r="Q207" s="113">
        <f t="shared" si="374"/>
        <v>1.016000712475007E-2</v>
      </c>
      <c r="R207" s="113">
        <f t="shared" si="374"/>
        <v>0.16935626021985395</v>
      </c>
      <c r="S207" s="113">
        <f t="shared" si="374"/>
        <v>0.10318836892215266</v>
      </c>
      <c r="T207" s="113">
        <f t="shared" si="374"/>
        <v>-3.1936035100890825E-2</v>
      </c>
      <c r="U207" s="113">
        <f t="shared" si="374"/>
        <v>7.1961007073734873E-2</v>
      </c>
      <c r="V207" s="113">
        <f t="shared" si="374"/>
        <v>0.10185561488453265</v>
      </c>
      <c r="W207" s="113">
        <f t="shared" si="374"/>
        <v>6.2565520214731718E-2</v>
      </c>
      <c r="X207" s="113">
        <f t="shared" si="374"/>
        <v>5.4843164083113738E-2</v>
      </c>
      <c r="Y207" s="113">
        <f t="shared" si="374"/>
        <v>8.7767614318061682E-2</v>
      </c>
      <c r="AB207" s="227">
        <v>45583</v>
      </c>
      <c r="AC207" s="113">
        <f t="shared" ref="AC207:AM207" si="375">O207-O$393</f>
        <v>0.14851248643709947</v>
      </c>
      <c r="AD207" s="113">
        <f t="shared" si="375"/>
        <v>7.6717189318599596E-2</v>
      </c>
      <c r="AE207" s="113">
        <f t="shared" si="375"/>
        <v>-5.3255448511301262E-3</v>
      </c>
      <c r="AF207" s="113">
        <f t="shared" si="375"/>
        <v>0.16267866677568438</v>
      </c>
      <c r="AG207" s="113">
        <f t="shared" si="375"/>
        <v>8.8327321443918014E-2</v>
      </c>
      <c r="AH207" s="113">
        <f t="shared" si="375"/>
        <v>-2.5911746137122528E-2</v>
      </c>
      <c r="AI207" s="113">
        <f t="shared" si="375"/>
        <v>4.1770662298640203E-2</v>
      </c>
      <c r="AJ207" s="113">
        <f t="shared" si="375"/>
        <v>0.10638222266202416</v>
      </c>
      <c r="AK207" s="113">
        <f t="shared" si="375"/>
        <v>5.5512370728190569E-2</v>
      </c>
      <c r="AL207" s="113">
        <f t="shared" si="375"/>
        <v>3.0914864778884547E-2</v>
      </c>
      <c r="AM207" s="113">
        <f t="shared" si="375"/>
        <v>7.3077269713856682E-2</v>
      </c>
    </row>
    <row r="208" spans="1:39" ht="15.6">
      <c r="A208" s="227">
        <v>45587</v>
      </c>
      <c r="B208" s="5">
        <v>2152.46976</v>
      </c>
      <c r="C208" s="5">
        <v>22664.353464</v>
      </c>
      <c r="D208" s="5">
        <v>41080.461923999996</v>
      </c>
      <c r="E208" s="5">
        <v>5438.8298400000003</v>
      </c>
      <c r="F208" s="5">
        <v>9295.9787759999999</v>
      </c>
      <c r="G208" s="5">
        <v>25924.768596000002</v>
      </c>
      <c r="H208" s="5">
        <v>5163.0446519999996</v>
      </c>
      <c r="I208" s="5">
        <v>14502.265007999998</v>
      </c>
      <c r="J208" s="5">
        <v>15363.252912</v>
      </c>
      <c r="K208" s="5">
        <v>18228.728279999999</v>
      </c>
      <c r="L208" s="39">
        <v>562255.85089999996</v>
      </c>
      <c r="N208" s="227">
        <v>45587</v>
      </c>
      <c r="O208" s="113">
        <f t="shared" ref="O208:Y208" si="376">B208/B191-1</f>
        <v>6.3218424188992373E-2</v>
      </c>
      <c r="P208" s="113">
        <f t="shared" si="376"/>
        <v>7.143483826023389E-2</v>
      </c>
      <c r="Q208" s="113">
        <f t="shared" si="376"/>
        <v>1.8156766631999055E-2</v>
      </c>
      <c r="R208" s="113">
        <f t="shared" si="376"/>
        <v>0.12899189414796131</v>
      </c>
      <c r="S208" s="113">
        <f t="shared" si="376"/>
        <v>6.9699803702848451E-2</v>
      </c>
      <c r="T208" s="113">
        <f t="shared" si="376"/>
        <v>9.8313525743793706E-2</v>
      </c>
      <c r="U208" s="113">
        <f t="shared" si="376"/>
        <v>0.13949586299882766</v>
      </c>
      <c r="V208" s="113">
        <f t="shared" si="376"/>
        <v>7.3925051236529926E-2</v>
      </c>
      <c r="W208" s="113">
        <f t="shared" si="376"/>
        <v>8.1203455005889102E-2</v>
      </c>
      <c r="X208" s="113">
        <f t="shared" si="376"/>
        <v>2.6358150792983315E-2</v>
      </c>
      <c r="Y208" s="113">
        <f t="shared" si="376"/>
        <v>6.3660301593983837E-2</v>
      </c>
      <c r="AB208" s="227">
        <v>45587</v>
      </c>
      <c r="AC208" s="113">
        <f t="shared" ref="AC208:AM208" si="377">O208-O$393</f>
        <v>7.0263633840669013E-2</v>
      </c>
      <c r="AD208" s="113">
        <f t="shared" si="377"/>
        <v>6.0012940706051433E-2</v>
      </c>
      <c r="AE208" s="113">
        <f t="shared" si="377"/>
        <v>2.6712146561188588E-3</v>
      </c>
      <c r="AF208" s="113">
        <f t="shared" si="377"/>
        <v>0.12231430070379172</v>
      </c>
      <c r="AG208" s="113">
        <f t="shared" si="377"/>
        <v>5.4838756224613795E-2</v>
      </c>
      <c r="AH208" s="113">
        <f t="shared" si="377"/>
        <v>0.104337814707562</v>
      </c>
      <c r="AI208" s="113">
        <f t="shared" si="377"/>
        <v>0.10930551822373299</v>
      </c>
      <c r="AJ208" s="113">
        <f t="shared" si="377"/>
        <v>7.845165901402143E-2</v>
      </c>
      <c r="AK208" s="113">
        <f t="shared" si="377"/>
        <v>7.4150305519347953E-2</v>
      </c>
      <c r="AL208" s="113">
        <f t="shared" si="377"/>
        <v>2.4298514887541242E-3</v>
      </c>
      <c r="AM208" s="113">
        <f t="shared" si="377"/>
        <v>4.8969956989778837E-2</v>
      </c>
    </row>
    <row r="209" spans="1:39" ht="15.6">
      <c r="A209" s="227">
        <v>45588</v>
      </c>
      <c r="B209" s="5">
        <v>2123.0877640000003</v>
      </c>
      <c r="C209" s="5">
        <v>22289.523767999999</v>
      </c>
      <c r="D209" s="5">
        <v>41012.878280000004</v>
      </c>
      <c r="E209" s="5">
        <v>5436.1865040000002</v>
      </c>
      <c r="F209" s="5">
        <v>9295.9948320000003</v>
      </c>
      <c r="G209" s="5">
        <v>25891.431990000005</v>
      </c>
      <c r="H209" s="5">
        <v>5111.6380560000007</v>
      </c>
      <c r="I209" s="5">
        <v>14535.134064</v>
      </c>
      <c r="J209" s="5">
        <v>15170.708108000001</v>
      </c>
      <c r="K209" s="5">
        <v>17841.471378000002</v>
      </c>
      <c r="L209" s="39">
        <v>559983.23320000002</v>
      </c>
      <c r="N209" s="227">
        <v>45588</v>
      </c>
      <c r="O209" s="113">
        <f t="shared" ref="O209:Y209" si="378">B209/B192-1</f>
        <v>1.6902831849623379E-3</v>
      </c>
      <c r="P209" s="113">
        <f t="shared" si="378"/>
        <v>5.5014495328500335E-2</v>
      </c>
      <c r="Q209" s="113">
        <f t="shared" si="378"/>
        <v>2.844646993584754E-2</v>
      </c>
      <c r="R209" s="113">
        <f t="shared" si="378"/>
        <v>0.1139364869796029</v>
      </c>
      <c r="S209" s="113">
        <f t="shared" si="378"/>
        <v>6.7808647297507463E-2</v>
      </c>
      <c r="T209" s="113">
        <f t="shared" si="378"/>
        <v>4.3095821209744312E-2</v>
      </c>
      <c r="U209" s="113">
        <f t="shared" si="378"/>
        <v>0.14439716044035023</v>
      </c>
      <c r="V209" s="113">
        <f t="shared" si="378"/>
        <v>6.0877072960956236E-2</v>
      </c>
      <c r="W209" s="113">
        <f t="shared" si="378"/>
        <v>4.785532248221247E-2</v>
      </c>
      <c r="X209" s="113">
        <f t="shared" si="378"/>
        <v>-1.00590469945252E-2</v>
      </c>
      <c r="Y209" s="113">
        <f t="shared" si="378"/>
        <v>5.120927380800433E-2</v>
      </c>
      <c r="AB209" s="227">
        <v>45588</v>
      </c>
      <c r="AC209" s="113">
        <f t="shared" ref="AC209:AM209" si="379">O209-O$393</f>
        <v>8.7354928366389813E-3</v>
      </c>
      <c r="AD209" s="113">
        <f t="shared" si="379"/>
        <v>4.3592597774317877E-2</v>
      </c>
      <c r="AE209" s="113">
        <f t="shared" si="379"/>
        <v>1.2960917959967344E-2</v>
      </c>
      <c r="AF209" s="113">
        <f t="shared" si="379"/>
        <v>0.10725889353543332</v>
      </c>
      <c r="AG209" s="113">
        <f t="shared" si="379"/>
        <v>5.2947599819272807E-2</v>
      </c>
      <c r="AH209" s="113">
        <f t="shared" si="379"/>
        <v>4.9120110173512609E-2</v>
      </c>
      <c r="AI209" s="113">
        <f t="shared" si="379"/>
        <v>0.11420681566525556</v>
      </c>
      <c r="AJ209" s="113">
        <f t="shared" si="379"/>
        <v>6.5403680738447739E-2</v>
      </c>
      <c r="AK209" s="113">
        <f t="shared" si="379"/>
        <v>4.0802172995671321E-2</v>
      </c>
      <c r="AL209" s="113">
        <f t="shared" si="379"/>
        <v>-3.3987346298754391E-2</v>
      </c>
      <c r="AM209" s="113">
        <f t="shared" si="379"/>
        <v>3.651892920379933E-2</v>
      </c>
    </row>
    <row r="210" spans="1:39" ht="15.6">
      <c r="A210" s="227">
        <v>45589</v>
      </c>
      <c r="B210" s="5">
        <v>2158.8906860000002</v>
      </c>
      <c r="C210" s="5">
        <v>22281.800603</v>
      </c>
      <c r="D210" s="5">
        <v>41045.015267000002</v>
      </c>
      <c r="E210" s="5">
        <v>5407.8568839999998</v>
      </c>
      <c r="F210" s="5">
        <v>9219.2556600000007</v>
      </c>
      <c r="G210" s="5">
        <v>26369.583773000002</v>
      </c>
      <c r="H210" s="5">
        <v>5094.7500879999998</v>
      </c>
      <c r="I210" s="5">
        <v>14539.172054999999</v>
      </c>
      <c r="J210" s="5">
        <v>14998.202079999999</v>
      </c>
      <c r="K210" s="5">
        <v>18011.371802000001</v>
      </c>
      <c r="L210" s="39">
        <v>561452.66969999997</v>
      </c>
      <c r="N210" s="227">
        <v>45589</v>
      </c>
      <c r="O210" s="113">
        <f t="shared" ref="O210:Y210" si="380">B210/B193-1</f>
        <v>-1.2390575043171426E-2</v>
      </c>
      <c r="P210" s="113">
        <f t="shared" si="380"/>
        <v>5.996724338720516E-2</v>
      </c>
      <c r="Q210" s="113">
        <f t="shared" si="380"/>
        <v>2.2885768397305828E-2</v>
      </c>
      <c r="R210" s="113">
        <f t="shared" si="380"/>
        <v>0.10608332701685352</v>
      </c>
      <c r="S210" s="113">
        <f t="shared" si="380"/>
        <v>5.7057973192841338E-2</v>
      </c>
      <c r="T210" s="113">
        <f t="shared" si="380"/>
        <v>7.6561655181876631E-2</v>
      </c>
      <c r="U210" s="113">
        <f t="shared" si="380"/>
        <v>0.19972778167096039</v>
      </c>
      <c r="V210" s="113">
        <f t="shared" si="380"/>
        <v>8.7498591128550851E-2</v>
      </c>
      <c r="W210" s="113">
        <f t="shared" si="380"/>
        <v>6.1032080038667669E-2</v>
      </c>
      <c r="X210" s="113">
        <f t="shared" si="380"/>
        <v>7.4173175713851958E-3</v>
      </c>
      <c r="Y210" s="113">
        <f t="shared" si="380"/>
        <v>5.6590243477292246E-2</v>
      </c>
      <c r="AB210" s="227">
        <v>45589</v>
      </c>
      <c r="AC210" s="113">
        <f t="shared" ref="AC210:AM210" si="381">O210-O$393</f>
        <v>-5.3453653914947823E-3</v>
      </c>
      <c r="AD210" s="113">
        <f t="shared" si="381"/>
        <v>4.8545345833022703E-2</v>
      </c>
      <c r="AE210" s="113">
        <f t="shared" si="381"/>
        <v>7.4002164214256316E-3</v>
      </c>
      <c r="AF210" s="113">
        <f t="shared" si="381"/>
        <v>9.9405733572683938E-2</v>
      </c>
      <c r="AG210" s="113">
        <f t="shared" si="381"/>
        <v>4.2196925714606683E-2</v>
      </c>
      <c r="AH210" s="113">
        <f t="shared" si="381"/>
        <v>8.2585944145644921E-2</v>
      </c>
      <c r="AI210" s="113">
        <f t="shared" si="381"/>
        <v>0.16953743689586573</v>
      </c>
      <c r="AJ210" s="113">
        <f t="shared" si="381"/>
        <v>9.2025198906042355E-2</v>
      </c>
      <c r="AK210" s="113">
        <f t="shared" si="381"/>
        <v>5.3978930552126519E-2</v>
      </c>
      <c r="AL210" s="113">
        <f t="shared" si="381"/>
        <v>-1.6510981732843995E-2</v>
      </c>
      <c r="AM210" s="113">
        <f t="shared" si="381"/>
        <v>4.1899898873087246E-2</v>
      </c>
    </row>
    <row r="211" spans="1:39" ht="15.6">
      <c r="A211" s="227">
        <v>45590</v>
      </c>
      <c r="B211" s="5">
        <v>2194.067736</v>
      </c>
      <c r="C211" s="5">
        <v>22386.649681999999</v>
      </c>
      <c r="D211" s="5">
        <v>41419.316630000001</v>
      </c>
      <c r="E211" s="5">
        <v>5392.2987480000002</v>
      </c>
      <c r="F211" s="5">
        <v>9193.2212060000002</v>
      </c>
      <c r="G211" s="5">
        <v>26324.943224000002</v>
      </c>
      <c r="H211" s="5">
        <v>5037.2622140000003</v>
      </c>
      <c r="I211" s="5">
        <v>14589.389562</v>
      </c>
      <c r="J211" s="5">
        <v>14995.698402</v>
      </c>
      <c r="K211" s="5">
        <v>18170.711766</v>
      </c>
      <c r="L211" s="39">
        <v>561878.69039999996</v>
      </c>
      <c r="N211" s="227">
        <v>45590</v>
      </c>
      <c r="O211" s="113">
        <f t="shared" ref="O211:Y211" si="382">B211/B194-1</f>
        <v>-7.1736610887660479E-3</v>
      </c>
      <c r="P211" s="113">
        <f t="shared" si="382"/>
        <v>6.5010669188563019E-2</v>
      </c>
      <c r="Q211" s="113">
        <f t="shared" si="382"/>
        <v>3.9436196158797454E-2</v>
      </c>
      <c r="R211" s="113">
        <f t="shared" si="382"/>
        <v>0.1043669163929557</v>
      </c>
      <c r="S211" s="113">
        <f t="shared" si="382"/>
        <v>4.5238014058721188E-2</v>
      </c>
      <c r="T211" s="113">
        <f t="shared" si="382"/>
        <v>6.9871918323510362E-2</v>
      </c>
      <c r="U211" s="113">
        <f t="shared" si="382"/>
        <v>0.19019658859827682</v>
      </c>
      <c r="V211" s="113">
        <f t="shared" si="382"/>
        <v>0.1121511006672169</v>
      </c>
      <c r="W211" s="113">
        <f t="shared" si="382"/>
        <v>5.0020622018734917E-2</v>
      </c>
      <c r="X211" s="113">
        <f t="shared" si="382"/>
        <v>2.886727020499058E-2</v>
      </c>
      <c r="Y211" s="113">
        <f t="shared" si="382"/>
        <v>5.8544191609005258E-2</v>
      </c>
      <c r="AB211" s="227">
        <v>45590</v>
      </c>
      <c r="AC211" s="113">
        <f t="shared" ref="AC211:AM211" si="383">O211-O$393</f>
        <v>-1.2845143708940451E-4</v>
      </c>
      <c r="AD211" s="113">
        <f t="shared" si="383"/>
        <v>5.3588771634380562E-2</v>
      </c>
      <c r="AE211" s="113">
        <f t="shared" si="383"/>
        <v>2.3950644182917258E-2</v>
      </c>
      <c r="AF211" s="113">
        <f t="shared" si="383"/>
        <v>9.7689322948786114E-2</v>
      </c>
      <c r="AG211" s="113">
        <f t="shared" si="383"/>
        <v>3.0376966580486532E-2</v>
      </c>
      <c r="AH211" s="113">
        <f t="shared" si="383"/>
        <v>7.5896207287278653E-2</v>
      </c>
      <c r="AI211" s="113">
        <f t="shared" si="383"/>
        <v>0.16000624382318215</v>
      </c>
      <c r="AJ211" s="113">
        <f t="shared" si="383"/>
        <v>0.1166777084447084</v>
      </c>
      <c r="AK211" s="113">
        <f t="shared" si="383"/>
        <v>4.2967472532193768E-2</v>
      </c>
      <c r="AL211" s="113">
        <f t="shared" si="383"/>
        <v>4.9389709007613899E-3</v>
      </c>
      <c r="AM211" s="113">
        <f t="shared" si="383"/>
        <v>4.3853847004800259E-2</v>
      </c>
    </row>
    <row r="212" spans="1:39" ht="15.6">
      <c r="A212" s="227">
        <v>45594</v>
      </c>
      <c r="B212" s="5">
        <v>2226.567</v>
      </c>
      <c r="C212" s="5">
        <v>22719.734100000001</v>
      </c>
      <c r="D212" s="5">
        <v>41998.498500000002</v>
      </c>
      <c r="E212" s="5">
        <v>5413.7664000000004</v>
      </c>
      <c r="F212" s="5">
        <v>9346.7199000000001</v>
      </c>
      <c r="G212" s="5">
        <v>26742.139200000001</v>
      </c>
      <c r="H212" s="5">
        <v>5011.2341999999999</v>
      </c>
      <c r="I212" s="5">
        <v>14440.599600000001</v>
      </c>
      <c r="J212" s="5">
        <v>14874.2454</v>
      </c>
      <c r="K212" s="5">
        <v>18554.400900000001</v>
      </c>
      <c r="L212" s="39">
        <v>567134.81160000002</v>
      </c>
      <c r="N212" s="227">
        <v>45594</v>
      </c>
      <c r="O212" s="113">
        <f t="shared" ref="O212:Y212" si="384">B212/B195-1</f>
        <v>7.7421898422216362E-3</v>
      </c>
      <c r="P212" s="113">
        <f t="shared" si="384"/>
        <v>7.9348863886033127E-2</v>
      </c>
      <c r="Q212" s="113">
        <f t="shared" si="384"/>
        <v>6.1849459770493054E-2</v>
      </c>
      <c r="R212" s="113">
        <f t="shared" si="384"/>
        <v>0.10497649026586342</v>
      </c>
      <c r="S212" s="113">
        <f t="shared" si="384"/>
        <v>5.3503559684206836E-2</v>
      </c>
      <c r="T212" s="113">
        <f t="shared" si="384"/>
        <v>8.1644232256376625E-2</v>
      </c>
      <c r="U212" s="113">
        <f t="shared" si="384"/>
        <v>0.16673393470209485</v>
      </c>
      <c r="V212" s="113">
        <f t="shared" si="384"/>
        <v>7.4101520669233478E-2</v>
      </c>
      <c r="W212" s="113">
        <f t="shared" si="384"/>
        <v>2.9706952268811371E-2</v>
      </c>
      <c r="X212" s="113">
        <f t="shared" si="384"/>
        <v>6.8197712566858026E-2</v>
      </c>
      <c r="Y212" s="113">
        <f t="shared" si="384"/>
        <v>6.9562442035940197E-2</v>
      </c>
      <c r="AB212" s="227">
        <v>45594</v>
      </c>
      <c r="AC212" s="113">
        <f t="shared" ref="AC212:AM212" si="385">O212-O$393</f>
        <v>1.478739949389828E-2</v>
      </c>
      <c r="AD212" s="113">
        <f t="shared" si="385"/>
        <v>6.7926966331850677E-2</v>
      </c>
      <c r="AE212" s="113">
        <f t="shared" si="385"/>
        <v>4.6363907794612857E-2</v>
      </c>
      <c r="AF212" s="113">
        <f t="shared" si="385"/>
        <v>9.8298896821693835E-2</v>
      </c>
      <c r="AG212" s="113">
        <f t="shared" si="385"/>
        <v>3.8642512205972181E-2</v>
      </c>
      <c r="AH212" s="113">
        <f t="shared" si="385"/>
        <v>8.7668521220144915E-2</v>
      </c>
      <c r="AI212" s="113">
        <f t="shared" si="385"/>
        <v>0.13654358992700019</v>
      </c>
      <c r="AJ212" s="113">
        <f t="shared" si="385"/>
        <v>7.8628128446724982E-2</v>
      </c>
      <c r="AK212" s="113">
        <f t="shared" si="385"/>
        <v>2.2653802782270221E-2</v>
      </c>
      <c r="AL212" s="113">
        <f t="shared" si="385"/>
        <v>4.4269413262628836E-2</v>
      </c>
      <c r="AM212" s="113">
        <f t="shared" si="385"/>
        <v>5.4872097431735198E-2</v>
      </c>
    </row>
    <row r="213" spans="1:39" ht="15.6">
      <c r="A213" s="227">
        <v>45595</v>
      </c>
      <c r="B213" s="5">
        <v>2170.37203</v>
      </c>
      <c r="C213" s="5">
        <v>22394.73561</v>
      </c>
      <c r="D213" s="5">
        <v>42096.458032999995</v>
      </c>
      <c r="E213" s="5">
        <v>5410.3578990000005</v>
      </c>
      <c r="F213" s="5">
        <v>9253.7655880000002</v>
      </c>
      <c r="G213" s="5">
        <v>26675.137487999997</v>
      </c>
      <c r="H213" s="5">
        <v>5058.0374169999996</v>
      </c>
      <c r="I213" s="5">
        <v>14409.129105</v>
      </c>
      <c r="J213" s="5">
        <v>15016.443968999998</v>
      </c>
      <c r="K213" s="5">
        <v>18757.659252999998</v>
      </c>
      <c r="L213" s="39">
        <v>565821.82779999997</v>
      </c>
      <c r="N213" s="227">
        <v>45595</v>
      </c>
      <c r="O213" s="113">
        <f t="shared" ref="O213:Y213" si="386">B213/B196-1</f>
        <v>2.607901596982698E-2</v>
      </c>
      <c r="P213" s="113">
        <f t="shared" si="386"/>
        <v>6.1977359013594135E-2</v>
      </c>
      <c r="Q213" s="113">
        <f t="shared" si="386"/>
        <v>7.3407153897378841E-2</v>
      </c>
      <c r="R213" s="113">
        <f t="shared" si="386"/>
        <v>0.10044156916171865</v>
      </c>
      <c r="S213" s="113">
        <f t="shared" si="386"/>
        <v>5.5457650140083636E-2</v>
      </c>
      <c r="T213" s="113">
        <f t="shared" si="386"/>
        <v>6.1530157708453048E-2</v>
      </c>
      <c r="U213" s="113">
        <f t="shared" si="386"/>
        <v>0.20895547806238524</v>
      </c>
      <c r="V213" s="113">
        <f t="shared" si="386"/>
        <v>3.2516618214669668E-2</v>
      </c>
      <c r="W213" s="113">
        <f t="shared" si="386"/>
        <v>4.4497774967014792E-2</v>
      </c>
      <c r="X213" s="113">
        <f t="shared" si="386"/>
        <v>8.6883408432433917E-2</v>
      </c>
      <c r="Y213" s="113">
        <f t="shared" si="386"/>
        <v>6.3211806632118561E-2</v>
      </c>
      <c r="AB213" s="227">
        <v>45595</v>
      </c>
      <c r="AC213" s="113">
        <f t="shared" ref="AC213:AM213" si="387">O213-O$393</f>
        <v>3.312422562150362E-2</v>
      </c>
      <c r="AD213" s="113">
        <f t="shared" si="387"/>
        <v>5.0555461459411678E-2</v>
      </c>
      <c r="AE213" s="113">
        <f t="shared" si="387"/>
        <v>5.7921601921498644E-2</v>
      </c>
      <c r="AF213" s="113">
        <f t="shared" si="387"/>
        <v>9.3763975717549061E-2</v>
      </c>
      <c r="AG213" s="113">
        <f t="shared" si="387"/>
        <v>4.0596602661848981E-2</v>
      </c>
      <c r="AH213" s="113">
        <f t="shared" si="387"/>
        <v>6.7554446672221338E-2</v>
      </c>
      <c r="AI213" s="113">
        <f t="shared" si="387"/>
        <v>0.17876513328729057</v>
      </c>
      <c r="AJ213" s="113">
        <f t="shared" si="387"/>
        <v>3.7043225992161179E-2</v>
      </c>
      <c r="AK213" s="113">
        <f t="shared" si="387"/>
        <v>3.7444625480473642E-2</v>
      </c>
      <c r="AL213" s="113">
        <f t="shared" si="387"/>
        <v>6.2955109128204734E-2</v>
      </c>
      <c r="AM213" s="113">
        <f t="shared" si="387"/>
        <v>4.8521462027913562E-2</v>
      </c>
    </row>
    <row r="214" spans="1:39" ht="15.6">
      <c r="A214" s="227">
        <v>45596</v>
      </c>
      <c r="B214" s="5">
        <v>2088.5805599999999</v>
      </c>
      <c r="C214" s="5">
        <v>21925.24323</v>
      </c>
      <c r="D214" s="5">
        <v>39437.486550000001</v>
      </c>
      <c r="E214" s="5">
        <v>5315.5928100000001</v>
      </c>
      <c r="F214" s="5">
        <v>9336.4986000000008</v>
      </c>
      <c r="G214" s="5">
        <v>26577.964050000002</v>
      </c>
      <c r="H214" s="5">
        <v>4926.4102800000001</v>
      </c>
      <c r="I214" s="5">
        <v>14443.427459999999</v>
      </c>
      <c r="J214" s="5">
        <v>14490.98343</v>
      </c>
      <c r="K214" s="5">
        <v>18090.679199999999</v>
      </c>
      <c r="L214" s="39">
        <v>553731.03890000004</v>
      </c>
      <c r="N214" s="227">
        <v>45596</v>
      </c>
      <c r="O214" s="113">
        <f t="shared" ref="O214:Y214" si="388">B214/B197-1</f>
        <v>-8.1677697770154989E-4</v>
      </c>
      <c r="P214" s="113">
        <f t="shared" si="388"/>
        <v>3.5589562266621577E-2</v>
      </c>
      <c r="Q214" s="113">
        <f t="shared" si="388"/>
        <v>1.2711632571168696E-2</v>
      </c>
      <c r="R214" s="113">
        <f t="shared" si="388"/>
        <v>8.2053806335396828E-2</v>
      </c>
      <c r="S214" s="113">
        <f t="shared" si="388"/>
        <v>6.2213233137494939E-2</v>
      </c>
      <c r="T214" s="113">
        <f t="shared" si="388"/>
        <v>6.652814013727526E-2</v>
      </c>
      <c r="U214" s="113">
        <f t="shared" si="388"/>
        <v>0.17735307148637913</v>
      </c>
      <c r="V214" s="113">
        <f t="shared" si="388"/>
        <v>2.4908612840946809E-2</v>
      </c>
      <c r="W214" s="113">
        <f t="shared" si="388"/>
        <v>1.5235451548491818E-2</v>
      </c>
      <c r="X214" s="113">
        <f t="shared" si="388"/>
        <v>4.8805399044422604E-2</v>
      </c>
      <c r="Y214" s="113">
        <f t="shared" si="388"/>
        <v>3.8833015882639543E-2</v>
      </c>
      <c r="AB214" s="227">
        <v>45596</v>
      </c>
      <c r="AC214" s="113">
        <f t="shared" ref="AC214:AM214" si="389">O214-O$393</f>
        <v>6.2284326739750935E-3</v>
      </c>
      <c r="AD214" s="113">
        <f t="shared" si="389"/>
        <v>2.416766471243912E-2</v>
      </c>
      <c r="AE214" s="113">
        <f t="shared" si="389"/>
        <v>-2.7739194047115001E-3</v>
      </c>
      <c r="AF214" s="113">
        <f t="shared" si="389"/>
        <v>7.5376212891227243E-2</v>
      </c>
      <c r="AG214" s="113">
        <f t="shared" si="389"/>
        <v>4.7352185659260283E-2</v>
      </c>
      <c r="AH214" s="113">
        <f t="shared" si="389"/>
        <v>7.255242910104355E-2</v>
      </c>
      <c r="AI214" s="113">
        <f t="shared" si="389"/>
        <v>0.14716272671128447</v>
      </c>
      <c r="AJ214" s="113">
        <f t="shared" si="389"/>
        <v>2.9435220618438319E-2</v>
      </c>
      <c r="AK214" s="113">
        <f t="shared" si="389"/>
        <v>8.1823020619506692E-3</v>
      </c>
      <c r="AL214" s="113">
        <f t="shared" si="389"/>
        <v>2.4877099740193413E-2</v>
      </c>
      <c r="AM214" s="113">
        <f t="shared" si="389"/>
        <v>2.414267127843454E-2</v>
      </c>
    </row>
    <row r="215" spans="1:39" ht="15.6">
      <c r="A215" s="227">
        <v>45597</v>
      </c>
      <c r="B215" s="5">
        <v>2250.9243200000001</v>
      </c>
      <c r="C215" s="5">
        <v>21627.307765999998</v>
      </c>
      <c r="D215" s="5">
        <v>39815.164361999996</v>
      </c>
      <c r="E215" s="5">
        <v>5384.7542999999996</v>
      </c>
      <c r="F215" s="5">
        <v>9295.7353060000005</v>
      </c>
      <c r="G215" s="5">
        <v>26618.150310000001</v>
      </c>
      <c r="H215" s="5">
        <v>4944.2716959999998</v>
      </c>
      <c r="I215" s="5">
        <v>14851.249381999998</v>
      </c>
      <c r="J215" s="5">
        <v>14998.723733999999</v>
      </c>
      <c r="K215" s="5">
        <v>19203.683217999998</v>
      </c>
      <c r="L215" s="39">
        <v>555823.07090000005</v>
      </c>
      <c r="N215" s="227">
        <v>45597</v>
      </c>
      <c r="O215" s="113">
        <f t="shared" ref="O215:Y215" si="390">B215/B198-1</f>
        <v>6.9988497222664314E-2</v>
      </c>
      <c r="P215" s="113">
        <f t="shared" si="390"/>
        <v>1.4079508354437609E-2</v>
      </c>
      <c r="Q215" s="113">
        <f t="shared" si="390"/>
        <v>1.1428473360714619E-2</v>
      </c>
      <c r="R215" s="113">
        <f t="shared" si="390"/>
        <v>8.6749400780511854E-2</v>
      </c>
      <c r="S215" s="113">
        <f t="shared" si="390"/>
        <v>5.0538809066313473E-2</v>
      </c>
      <c r="T215" s="113">
        <f t="shared" si="390"/>
        <v>7.4700295872776712E-2</v>
      </c>
      <c r="U215" s="113">
        <f t="shared" si="390"/>
        <v>0.16312462971960207</v>
      </c>
      <c r="V215" s="113">
        <f t="shared" si="390"/>
        <v>3.8989079551831729E-2</v>
      </c>
      <c r="W215" s="113">
        <f t="shared" si="390"/>
        <v>5.4395324641417275E-2</v>
      </c>
      <c r="X215" s="113">
        <f t="shared" si="390"/>
        <v>0.11673976415396714</v>
      </c>
      <c r="Y215" s="113">
        <f t="shared" si="390"/>
        <v>3.1833587428143906E-2</v>
      </c>
      <c r="AB215" s="227">
        <v>45597</v>
      </c>
      <c r="AC215" s="113">
        <f t="shared" ref="AC215:AM215" si="391">O215-O$393</f>
        <v>7.7033706874340954E-2</v>
      </c>
      <c r="AD215" s="113">
        <f t="shared" si="391"/>
        <v>2.6576108002551533E-3</v>
      </c>
      <c r="AE215" s="113">
        <f t="shared" si="391"/>
        <v>-4.0570786151655769E-3</v>
      </c>
      <c r="AF215" s="113">
        <f t="shared" si="391"/>
        <v>8.0071807336342268E-2</v>
      </c>
      <c r="AG215" s="113">
        <f t="shared" si="391"/>
        <v>3.5677761588078817E-2</v>
      </c>
      <c r="AH215" s="113">
        <f t="shared" si="391"/>
        <v>8.0724584836545002E-2</v>
      </c>
      <c r="AI215" s="113">
        <f t="shared" si="391"/>
        <v>0.1329342849445074</v>
      </c>
      <c r="AJ215" s="113">
        <f t="shared" si="391"/>
        <v>4.351568732932324E-2</v>
      </c>
      <c r="AK215" s="113">
        <f t="shared" si="391"/>
        <v>4.7342175154876126E-2</v>
      </c>
      <c r="AL215" s="113">
        <f t="shared" si="391"/>
        <v>9.2811464849737957E-2</v>
      </c>
      <c r="AM215" s="113">
        <f t="shared" si="391"/>
        <v>1.7143242823938903E-2</v>
      </c>
    </row>
    <row r="216" spans="1:39" ht="15.6">
      <c r="A216" s="227">
        <v>45602</v>
      </c>
      <c r="B216" s="5">
        <v>2456.3078100000002</v>
      </c>
      <c r="C216" s="5">
        <v>21839.076864000002</v>
      </c>
      <c r="D216" s="5">
        <v>41201.254116000004</v>
      </c>
      <c r="E216" s="5">
        <v>5674.5122940000001</v>
      </c>
      <c r="F216" s="5">
        <v>9696.7776180000001</v>
      </c>
      <c r="G216" s="5">
        <v>27461.619372000001</v>
      </c>
      <c r="H216" s="5">
        <v>5397.9938099999999</v>
      </c>
      <c r="I216" s="5">
        <v>15465.423864</v>
      </c>
      <c r="J216" s="5">
        <v>14429.950392000001</v>
      </c>
      <c r="K216" s="5">
        <v>20306.458458000001</v>
      </c>
      <c r="L216" s="39">
        <v>581379.13199999998</v>
      </c>
      <c r="N216" s="227">
        <v>45602</v>
      </c>
      <c r="O216" s="113">
        <f t="shared" ref="O216:Y216" si="392">B216/B199-1</f>
        <v>0.14425599260815325</v>
      </c>
      <c r="P216" s="113">
        <f t="shared" si="392"/>
        <v>1.3322915488002574E-2</v>
      </c>
      <c r="Q216" s="113">
        <f t="shared" si="392"/>
        <v>4.2104108888868286E-2</v>
      </c>
      <c r="R216" s="113">
        <f t="shared" si="392"/>
        <v>0.13204245542020177</v>
      </c>
      <c r="S216" s="113">
        <f t="shared" si="392"/>
        <v>7.2445621720413023E-2</v>
      </c>
      <c r="T216" s="113">
        <f t="shared" si="392"/>
        <v>0.10792047694481788</v>
      </c>
      <c r="U216" s="113">
        <f t="shared" si="392"/>
        <v>0.24354906226046213</v>
      </c>
      <c r="V216" s="113">
        <f t="shared" si="392"/>
        <v>7.9667314153019753E-2</v>
      </c>
      <c r="W216" s="113">
        <f t="shared" si="392"/>
        <v>-2.0307513696901647E-2</v>
      </c>
      <c r="X216" s="113">
        <f t="shared" si="392"/>
        <v>0.14574693015413276</v>
      </c>
      <c r="Y216" s="113">
        <f t="shared" si="392"/>
        <v>6.3818216708493081E-2</v>
      </c>
      <c r="AB216" s="227">
        <v>45602</v>
      </c>
      <c r="AC216" s="113">
        <f t="shared" ref="AC216:AM216" si="393">O216-O$393</f>
        <v>0.1513012022598299</v>
      </c>
      <c r="AD216" s="113">
        <f t="shared" si="393"/>
        <v>1.9010179338201181E-3</v>
      </c>
      <c r="AE216" s="113">
        <f t="shared" si="393"/>
        <v>2.6618556912988089E-2</v>
      </c>
      <c r="AF216" s="113">
        <f t="shared" si="393"/>
        <v>0.12536486197603219</v>
      </c>
      <c r="AG216" s="113">
        <f t="shared" si="393"/>
        <v>5.7584574242178367E-2</v>
      </c>
      <c r="AH216" s="113">
        <f t="shared" si="393"/>
        <v>0.11394476590858617</v>
      </c>
      <c r="AI216" s="113">
        <f t="shared" si="393"/>
        <v>0.21335871748536747</v>
      </c>
      <c r="AJ216" s="113">
        <f t="shared" si="393"/>
        <v>8.4193921930511256E-2</v>
      </c>
      <c r="AK216" s="113">
        <f t="shared" si="393"/>
        <v>-2.7360663183442796E-2</v>
      </c>
      <c r="AL216" s="113">
        <f t="shared" si="393"/>
        <v>0.12181863084990358</v>
      </c>
      <c r="AM216" s="113">
        <f t="shared" si="393"/>
        <v>4.9127872104288081E-2</v>
      </c>
    </row>
    <row r="217" spans="1:39" ht="15.6">
      <c r="A217" s="227">
        <v>45603</v>
      </c>
      <c r="B217" s="5">
        <v>2576.4050280000001</v>
      </c>
      <c r="C217" s="5">
        <v>22343.904527999999</v>
      </c>
      <c r="D217" s="5">
        <v>41787.266148000002</v>
      </c>
      <c r="E217" s="5">
        <v>5704.8266880000001</v>
      </c>
      <c r="F217" s="5">
        <v>9717.2607480000006</v>
      </c>
      <c r="G217" s="5">
        <v>27817.905756</v>
      </c>
      <c r="H217" s="5">
        <v>5440.6052040000004</v>
      </c>
      <c r="I217" s="5">
        <v>15398.513772000002</v>
      </c>
      <c r="J217" s="5">
        <v>14829.799128000001</v>
      </c>
      <c r="K217" s="5">
        <v>20631.867180000001</v>
      </c>
      <c r="L217" s="39">
        <v>586699.38520000002</v>
      </c>
      <c r="N217" s="227">
        <v>45603</v>
      </c>
      <c r="O217" s="113">
        <f t="shared" ref="O217:Y217" si="394">B217/B200-1</f>
        <v>0.15006094891534771</v>
      </c>
      <c r="P217" s="113">
        <f t="shared" si="394"/>
        <v>3.0215545804861854E-2</v>
      </c>
      <c r="Q217" s="113">
        <f t="shared" si="394"/>
        <v>4.8901524061424562E-2</v>
      </c>
      <c r="R217" s="113">
        <f t="shared" si="394"/>
        <v>0.12621147690013146</v>
      </c>
      <c r="S217" s="113">
        <f t="shared" si="394"/>
        <v>9.3428628543593906E-2</v>
      </c>
      <c r="T217" s="113">
        <f t="shared" si="394"/>
        <v>0.10778151291614035</v>
      </c>
      <c r="U217" s="113">
        <f t="shared" si="394"/>
        <v>0.23092117950872337</v>
      </c>
      <c r="V217" s="113">
        <f t="shared" si="394"/>
        <v>7.7598793273780498E-2</v>
      </c>
      <c r="W217" s="113">
        <f t="shared" si="394"/>
        <v>-1.7930044320515481E-3</v>
      </c>
      <c r="X217" s="113">
        <f t="shared" si="394"/>
        <v>0.17540548158756342</v>
      </c>
      <c r="Y217" s="113">
        <f t="shared" si="394"/>
        <v>6.1934458910141155E-2</v>
      </c>
      <c r="AB217" s="227">
        <v>45603</v>
      </c>
      <c r="AC217" s="113">
        <f t="shared" ref="AC217:AM217" si="395">O217-O$393</f>
        <v>0.15710615856702437</v>
      </c>
      <c r="AD217" s="113">
        <f t="shared" si="395"/>
        <v>1.8793648250679397E-2</v>
      </c>
      <c r="AE217" s="113">
        <f t="shared" si="395"/>
        <v>3.3415972085544365E-2</v>
      </c>
      <c r="AF217" s="113">
        <f t="shared" si="395"/>
        <v>0.11953388345596187</v>
      </c>
      <c r="AG217" s="113">
        <f t="shared" si="395"/>
        <v>7.8567581065359257E-2</v>
      </c>
      <c r="AH217" s="113">
        <f t="shared" si="395"/>
        <v>0.11380580187990864</v>
      </c>
      <c r="AI217" s="113">
        <f t="shared" si="395"/>
        <v>0.20073083473362871</v>
      </c>
      <c r="AJ217" s="113">
        <f t="shared" si="395"/>
        <v>8.2125401051272001E-2</v>
      </c>
      <c r="AK217" s="113">
        <f t="shared" si="395"/>
        <v>-8.8461539185926974E-3</v>
      </c>
      <c r="AL217" s="113">
        <f t="shared" si="395"/>
        <v>0.15147718228333423</v>
      </c>
      <c r="AM217" s="113">
        <f t="shared" si="395"/>
        <v>4.7244114305936155E-2</v>
      </c>
    </row>
    <row r="218" spans="1:39" ht="15.6">
      <c r="A218" s="227">
        <v>45604</v>
      </c>
      <c r="B218" s="5">
        <v>2569.5021199999996</v>
      </c>
      <c r="C218" s="5">
        <v>22258.557295999999</v>
      </c>
      <c r="D218" s="5">
        <v>41439.596403999996</v>
      </c>
      <c r="E218" s="5">
        <v>5694.0951560000003</v>
      </c>
      <c r="F218" s="5">
        <v>9711.1488519999984</v>
      </c>
      <c r="G218" s="5">
        <v>28076.223927999996</v>
      </c>
      <c r="H218" s="5">
        <v>5450.8751079999993</v>
      </c>
      <c r="I218" s="5">
        <v>15390.533117999999</v>
      </c>
      <c r="J218" s="5">
        <v>14875.651968</v>
      </c>
      <c r="K218" s="5">
        <v>20416.753868</v>
      </c>
      <c r="L218" s="39">
        <v>587998.19620000001</v>
      </c>
      <c r="N218" s="227">
        <v>45604</v>
      </c>
      <c r="O218" s="113">
        <f t="shared" ref="O218:Y218" si="396">B218/B201-1</f>
        <v>0.13962478200574813</v>
      </c>
      <c r="P218" s="113">
        <f t="shared" si="396"/>
        <v>8.9730045377209855E-3</v>
      </c>
      <c r="Q218" s="113">
        <f t="shared" si="396"/>
        <v>3.2860241984980609E-2</v>
      </c>
      <c r="R218" s="113">
        <f t="shared" si="396"/>
        <v>0.10617812100771129</v>
      </c>
      <c r="S218" s="113">
        <f t="shared" si="396"/>
        <v>7.9532382864939022E-2</v>
      </c>
      <c r="T218" s="113">
        <f t="shared" si="396"/>
        <v>0.10388573669754564</v>
      </c>
      <c r="U218" s="113">
        <f t="shared" si="396"/>
        <v>0.18331321496665209</v>
      </c>
      <c r="V218" s="113">
        <f t="shared" si="396"/>
        <v>7.0083961243461834E-2</v>
      </c>
      <c r="W218" s="113">
        <f t="shared" si="396"/>
        <v>3.6223745708173993E-2</v>
      </c>
      <c r="X218" s="113">
        <f t="shared" si="396"/>
        <v>0.14724712710607246</v>
      </c>
      <c r="Y218" s="113">
        <f t="shared" si="396"/>
        <v>5.629531491722628E-2</v>
      </c>
      <c r="AB218" s="227">
        <v>45604</v>
      </c>
      <c r="AC218" s="113">
        <f t="shared" ref="AC218:AM218" si="397">O218-O$393</f>
        <v>0.14666999165742478</v>
      </c>
      <c r="AD218" s="113">
        <f t="shared" si="397"/>
        <v>-2.4488930164614699E-3</v>
      </c>
      <c r="AE218" s="113">
        <f t="shared" si="397"/>
        <v>1.7374690009100413E-2</v>
      </c>
      <c r="AF218" s="113">
        <f t="shared" si="397"/>
        <v>9.9500527563541705E-2</v>
      </c>
      <c r="AG218" s="113">
        <f t="shared" si="397"/>
        <v>6.4671335386704373E-2</v>
      </c>
      <c r="AH218" s="113">
        <f t="shared" si="397"/>
        <v>0.10991002566131393</v>
      </c>
      <c r="AI218" s="113">
        <f t="shared" si="397"/>
        <v>0.15312287019155743</v>
      </c>
      <c r="AJ218" s="113">
        <f t="shared" si="397"/>
        <v>7.4610569020953338E-2</v>
      </c>
      <c r="AK218" s="113">
        <f t="shared" si="397"/>
        <v>2.9170596221632844E-2</v>
      </c>
      <c r="AL218" s="113">
        <f t="shared" si="397"/>
        <v>0.12331882780184328</v>
      </c>
      <c r="AM218" s="113">
        <f t="shared" si="397"/>
        <v>4.1604970313021281E-2</v>
      </c>
    </row>
    <row r="219" spans="1:39" ht="15.6">
      <c r="A219" s="227">
        <v>45608</v>
      </c>
      <c r="B219" s="5">
        <v>2366.5927999999999</v>
      </c>
      <c r="C219" s="5">
        <v>21964.449649999999</v>
      </c>
      <c r="D219" s="5">
        <v>41437.90365</v>
      </c>
      <c r="E219" s="5">
        <v>5750.9380499999997</v>
      </c>
      <c r="F219" s="5">
        <v>9892.4754499999999</v>
      </c>
      <c r="G219" s="5">
        <v>28139.532849999996</v>
      </c>
      <c r="H219" s="5">
        <v>5623.5965499999993</v>
      </c>
      <c r="I219" s="5">
        <v>15211.431949999998</v>
      </c>
      <c r="J219" s="5">
        <v>14220.127349999999</v>
      </c>
      <c r="K219" s="5">
        <v>20463.779050000001</v>
      </c>
      <c r="L219" s="39">
        <v>586161.74049999996</v>
      </c>
      <c r="N219" s="227">
        <v>45608</v>
      </c>
      <c r="O219" s="113">
        <f t="shared" ref="O219:Y219" si="398">B219/B202-1</f>
        <v>5.1286591820075333E-2</v>
      </c>
      <c r="P219" s="113">
        <f t="shared" si="398"/>
        <v>-1.0834882388057854E-2</v>
      </c>
      <c r="Q219" s="113">
        <f t="shared" si="398"/>
        <v>2.78537295104897E-2</v>
      </c>
      <c r="R219" s="113">
        <f t="shared" si="398"/>
        <v>0.10794990454749809</v>
      </c>
      <c r="S219" s="113">
        <f t="shared" si="398"/>
        <v>9.730797449276074E-2</v>
      </c>
      <c r="T219" s="113">
        <f t="shared" si="398"/>
        <v>9.8319819311480927E-2</v>
      </c>
      <c r="U219" s="113">
        <f t="shared" si="398"/>
        <v>0.21631660387813323</v>
      </c>
      <c r="V219" s="113">
        <f t="shared" si="398"/>
        <v>4.1711017823798047E-2</v>
      </c>
      <c r="W219" s="113">
        <f t="shared" si="398"/>
        <v>3.9168318255966561E-4</v>
      </c>
      <c r="X219" s="113">
        <f t="shared" si="398"/>
        <v>0.13088292215026076</v>
      </c>
      <c r="Y219" s="113">
        <f t="shared" si="398"/>
        <v>4.6033696039515126E-2</v>
      </c>
      <c r="AB219" s="227">
        <v>45608</v>
      </c>
      <c r="AC219" s="113">
        <f t="shared" ref="AC219:AM219" si="399">O219-O$393</f>
        <v>5.8331801471751973E-2</v>
      </c>
      <c r="AD219" s="113">
        <f t="shared" si="399"/>
        <v>-2.2256779942240311E-2</v>
      </c>
      <c r="AE219" s="113">
        <f t="shared" si="399"/>
        <v>1.2368177534609504E-2</v>
      </c>
      <c r="AF219" s="113">
        <f t="shared" si="399"/>
        <v>0.1012723111033285</v>
      </c>
      <c r="AG219" s="113">
        <f t="shared" si="399"/>
        <v>8.2446927014526092E-2</v>
      </c>
      <c r="AH219" s="113">
        <f t="shared" si="399"/>
        <v>0.10434410827524922</v>
      </c>
      <c r="AI219" s="113">
        <f t="shared" si="399"/>
        <v>0.18612625910303857</v>
      </c>
      <c r="AJ219" s="113">
        <f t="shared" si="399"/>
        <v>4.6237625601289557E-2</v>
      </c>
      <c r="AK219" s="113">
        <f t="shared" si="399"/>
        <v>-6.6614663039814828E-3</v>
      </c>
      <c r="AL219" s="113">
        <f t="shared" si="399"/>
        <v>0.10695462284603158</v>
      </c>
      <c r="AM219" s="113">
        <f t="shared" si="399"/>
        <v>3.1343351435310127E-2</v>
      </c>
    </row>
    <row r="220" spans="1:39" ht="15.6">
      <c r="A220" s="227">
        <v>45609</v>
      </c>
      <c r="B220" s="5">
        <v>2441.0610280000001</v>
      </c>
      <c r="C220" s="5">
        <v>22051.832208</v>
      </c>
      <c r="D220" s="5">
        <v>41650.848679999996</v>
      </c>
      <c r="E220" s="5">
        <v>5797.030162</v>
      </c>
      <c r="F220" s="5">
        <v>10062.030048000001</v>
      </c>
      <c r="G220" s="5">
        <v>28592.347651</v>
      </c>
      <c r="H220" s="5">
        <v>5653.0349889999998</v>
      </c>
      <c r="I220" s="5">
        <v>15547.560448</v>
      </c>
      <c r="J220" s="5">
        <v>13710.887322999999</v>
      </c>
      <c r="K220" s="5">
        <v>20972.358189999999</v>
      </c>
      <c r="L220" s="39">
        <v>586303.28469999996</v>
      </c>
      <c r="N220" s="227">
        <v>45609</v>
      </c>
      <c r="O220" s="113">
        <f t="shared" ref="O220:Y220" si="400">B220/B203-1</f>
        <v>6.5518711240292404E-2</v>
      </c>
      <c r="P220" s="113">
        <f t="shared" si="400"/>
        <v>-3.3892463291528285E-3</v>
      </c>
      <c r="Q220" s="113">
        <f t="shared" si="400"/>
        <v>2.8855325108796626E-2</v>
      </c>
      <c r="R220" s="113">
        <f t="shared" si="400"/>
        <v>9.8913597150020127E-2</v>
      </c>
      <c r="S220" s="113">
        <f t="shared" si="400"/>
        <v>9.9297602474858193E-2</v>
      </c>
      <c r="T220" s="113">
        <f t="shared" si="400"/>
        <v>0.11227404256789608</v>
      </c>
      <c r="U220" s="113">
        <f t="shared" si="400"/>
        <v>0.214439755152948</v>
      </c>
      <c r="V220" s="113">
        <f t="shared" si="400"/>
        <v>5.5933921641386997E-2</v>
      </c>
      <c r="W220" s="113">
        <f t="shared" si="400"/>
        <v>-6.6339844506825174E-2</v>
      </c>
      <c r="X220" s="113">
        <f t="shared" si="400"/>
        <v>0.14223904826414513</v>
      </c>
      <c r="Y220" s="113">
        <f t="shared" si="400"/>
        <v>3.6879044053428123E-2</v>
      </c>
      <c r="AB220" s="227">
        <v>45609</v>
      </c>
      <c r="AC220" s="113">
        <f t="shared" ref="AC220:AM220" si="401">O220-O$393</f>
        <v>7.2563920891969044E-2</v>
      </c>
      <c r="AD220" s="113">
        <f t="shared" si="401"/>
        <v>-1.4811143883335284E-2</v>
      </c>
      <c r="AE220" s="113">
        <f t="shared" si="401"/>
        <v>1.3369773132916429E-2</v>
      </c>
      <c r="AF220" s="113">
        <f t="shared" si="401"/>
        <v>9.2236003705850542E-2</v>
      </c>
      <c r="AG220" s="113">
        <f t="shared" si="401"/>
        <v>8.4436554996623545E-2</v>
      </c>
      <c r="AH220" s="113">
        <f t="shared" si="401"/>
        <v>0.11829833153166437</v>
      </c>
      <c r="AI220" s="113">
        <f t="shared" si="401"/>
        <v>0.18424941037785333</v>
      </c>
      <c r="AJ220" s="113">
        <f t="shared" si="401"/>
        <v>6.0460529418878507E-2</v>
      </c>
      <c r="AK220" s="113">
        <f t="shared" si="401"/>
        <v>-7.3392993993366323E-2</v>
      </c>
      <c r="AL220" s="113">
        <f t="shared" si="401"/>
        <v>0.11831074895991595</v>
      </c>
      <c r="AM220" s="113">
        <f t="shared" si="401"/>
        <v>2.218869944922312E-2</v>
      </c>
    </row>
    <row r="221" spans="1:39" ht="15.6">
      <c r="A221" s="227">
        <v>45610</v>
      </c>
      <c r="B221" s="5">
        <v>2462.0934710000001</v>
      </c>
      <c r="C221" s="5">
        <v>22449.020054000001</v>
      </c>
      <c r="D221" s="5">
        <v>41991.333673000001</v>
      </c>
      <c r="E221" s="5">
        <v>5697.3413440000004</v>
      </c>
      <c r="F221" s="5">
        <v>10733.665184000001</v>
      </c>
      <c r="G221" s="5">
        <v>28751.310453000002</v>
      </c>
      <c r="H221" s="5">
        <v>5667.8316340000001</v>
      </c>
      <c r="I221" s="5">
        <v>15915.570260000002</v>
      </c>
      <c r="J221" s="5">
        <v>13588.237797999998</v>
      </c>
      <c r="K221" s="5">
        <v>20802.378236</v>
      </c>
      <c r="L221" s="39">
        <v>585194.27150000003</v>
      </c>
      <c r="N221" s="227">
        <v>45610</v>
      </c>
      <c r="O221" s="113">
        <f t="shared" ref="O221:Y221" si="402">B221/B204-1</f>
        <v>0.1306072162644123</v>
      </c>
      <c r="P221" s="113">
        <f t="shared" si="402"/>
        <v>-1.0882175462086918E-3</v>
      </c>
      <c r="Q221" s="113">
        <f t="shared" si="402"/>
        <v>4.3475704564396533E-2</v>
      </c>
      <c r="R221" s="113">
        <f t="shared" si="402"/>
        <v>9.6232514643927125E-2</v>
      </c>
      <c r="S221" s="113">
        <f t="shared" si="402"/>
        <v>0.18541949825040738</v>
      </c>
      <c r="T221" s="113">
        <f t="shared" si="402"/>
        <v>0.12505502606589647</v>
      </c>
      <c r="U221" s="113">
        <f t="shared" si="402"/>
        <v>0.23254311718241727</v>
      </c>
      <c r="V221" s="113">
        <f t="shared" si="402"/>
        <v>0.12103875956048227</v>
      </c>
      <c r="W221" s="113">
        <f t="shared" si="402"/>
        <v>-7.1914896172772469E-2</v>
      </c>
      <c r="X221" s="113">
        <f t="shared" si="402"/>
        <v>0.15329119519919887</v>
      </c>
      <c r="Y221" s="113">
        <f t="shared" si="402"/>
        <v>4.7123850079184182E-2</v>
      </c>
      <c r="AB221" s="227">
        <v>45610</v>
      </c>
      <c r="AC221" s="113">
        <f t="shared" ref="AC221:AM221" si="403">O221-O$393</f>
        <v>0.13765242591608895</v>
      </c>
      <c r="AD221" s="113">
        <f t="shared" si="403"/>
        <v>-1.2510115100391147E-2</v>
      </c>
      <c r="AE221" s="113">
        <f t="shared" si="403"/>
        <v>2.7990152588516337E-2</v>
      </c>
      <c r="AF221" s="113">
        <f t="shared" si="403"/>
        <v>8.955492119975754E-2</v>
      </c>
      <c r="AG221" s="113">
        <f t="shared" si="403"/>
        <v>0.17055845077217271</v>
      </c>
      <c r="AH221" s="113">
        <f t="shared" si="403"/>
        <v>0.13107931502966477</v>
      </c>
      <c r="AI221" s="113">
        <f t="shared" si="403"/>
        <v>0.20235277240732261</v>
      </c>
      <c r="AJ221" s="113">
        <f t="shared" si="403"/>
        <v>0.12556536733797377</v>
      </c>
      <c r="AK221" s="113">
        <f t="shared" si="403"/>
        <v>-7.8968045659313618E-2</v>
      </c>
      <c r="AL221" s="113">
        <f t="shared" si="403"/>
        <v>0.12936289589496969</v>
      </c>
      <c r="AM221" s="113">
        <f t="shared" si="403"/>
        <v>3.2433505474979182E-2</v>
      </c>
    </row>
    <row r="222" spans="1:39" ht="15.6">
      <c r="A222" s="227">
        <v>45611</v>
      </c>
      <c r="B222" s="5">
        <v>2411.0883000000003</v>
      </c>
      <c r="C222" s="5">
        <v>22279.05</v>
      </c>
      <c r="D222" s="5">
        <v>41092.47</v>
      </c>
      <c r="E222" s="5">
        <v>5689.5742799999998</v>
      </c>
      <c r="F222" s="5">
        <v>11394.99144</v>
      </c>
      <c r="G222" s="5">
        <v>29156.840279999997</v>
      </c>
      <c r="H222" s="5">
        <v>5647.9867199999999</v>
      </c>
      <c r="I222" s="5">
        <v>15983.485559999999</v>
      </c>
      <c r="J222" s="5">
        <v>13881.333419999999</v>
      </c>
      <c r="K222" s="5">
        <v>20062.036980000001</v>
      </c>
      <c r="L222" s="39">
        <v>581297.05119999999</v>
      </c>
      <c r="N222" s="227">
        <v>45611</v>
      </c>
      <c r="O222" s="113">
        <f t="shared" ref="O222:Y222" si="404">B222/B205-1</f>
        <v>0.11400628116945954</v>
      </c>
      <c r="P222" s="113">
        <f t="shared" si="404"/>
        <v>-9.1799098769413945E-3</v>
      </c>
      <c r="Q222" s="113">
        <f t="shared" si="404"/>
        <v>1.7929618623045318E-2</v>
      </c>
      <c r="R222" s="113">
        <f t="shared" si="404"/>
        <v>4.0228610372629925E-2</v>
      </c>
      <c r="S222" s="113">
        <f t="shared" si="404"/>
        <v>0.21405153895571338</v>
      </c>
      <c r="T222" s="113">
        <f t="shared" si="404"/>
        <v>0.1057707548476694</v>
      </c>
      <c r="U222" s="113">
        <f t="shared" si="404"/>
        <v>0.18790868793912652</v>
      </c>
      <c r="V222" s="113">
        <f t="shared" si="404"/>
        <v>0.10776339276958513</v>
      </c>
      <c r="W222" s="113">
        <f t="shared" si="404"/>
        <v>-7.6251253089046456E-2</v>
      </c>
      <c r="X222" s="113">
        <f t="shared" si="404"/>
        <v>0.10652965320824692</v>
      </c>
      <c r="Y222" s="113">
        <f t="shared" si="404"/>
        <v>2.5594594177199115E-2</v>
      </c>
      <c r="AB222" s="227">
        <v>45611</v>
      </c>
      <c r="AC222" s="113">
        <f t="shared" ref="AC222:AM222" si="405">O222-O$393</f>
        <v>0.12105149082113618</v>
      </c>
      <c r="AD222" s="113">
        <f t="shared" si="405"/>
        <v>-2.0601807431123852E-2</v>
      </c>
      <c r="AE222" s="113">
        <f t="shared" si="405"/>
        <v>2.4440666471651218E-3</v>
      </c>
      <c r="AF222" s="113">
        <f t="shared" si="405"/>
        <v>3.3551016928460339E-2</v>
      </c>
      <c r="AG222" s="113">
        <f t="shared" si="405"/>
        <v>0.19919049147747872</v>
      </c>
      <c r="AH222" s="113">
        <f t="shared" si="405"/>
        <v>0.11179504381143769</v>
      </c>
      <c r="AI222" s="113">
        <f t="shared" si="405"/>
        <v>0.15771834316403185</v>
      </c>
      <c r="AJ222" s="113">
        <f t="shared" si="405"/>
        <v>0.11229000054707663</v>
      </c>
      <c r="AK222" s="113">
        <f t="shared" si="405"/>
        <v>-8.3304402575587605E-2</v>
      </c>
      <c r="AL222" s="113">
        <f t="shared" si="405"/>
        <v>8.2601353904017738E-2</v>
      </c>
      <c r="AM222" s="113">
        <f t="shared" si="405"/>
        <v>1.0904249572994112E-2</v>
      </c>
    </row>
    <row r="223" spans="1:39" ht="15.6">
      <c r="A223" s="227">
        <v>45615</v>
      </c>
      <c r="B223" s="5">
        <v>2418.6205999999997</v>
      </c>
      <c r="C223" s="5">
        <v>22814.98804</v>
      </c>
      <c r="D223" s="5">
        <v>41755.185969999999</v>
      </c>
      <c r="E223" s="5">
        <v>5697.7504300000001</v>
      </c>
      <c r="F223" s="5">
        <v>11235.592059999999</v>
      </c>
      <c r="G223" s="5">
        <v>29289.295579999998</v>
      </c>
      <c r="H223" s="5">
        <v>5507.8587299999999</v>
      </c>
      <c r="I223" s="5">
        <v>15950.9028</v>
      </c>
      <c r="J223" s="5">
        <v>14551.700799999999</v>
      </c>
      <c r="K223" s="5">
        <v>20449.337230000001</v>
      </c>
      <c r="L223" s="39">
        <v>591360.73210000002</v>
      </c>
      <c r="N223" s="227">
        <v>45615</v>
      </c>
      <c r="O223" s="113">
        <f t="shared" ref="O223:Y223" si="406">B223/B206-1</f>
        <v>0.10821728317882817</v>
      </c>
      <c r="P223" s="113">
        <f t="shared" si="406"/>
        <v>1.0488979430008705E-2</v>
      </c>
      <c r="Q223" s="113">
        <f t="shared" si="406"/>
        <v>3.0258252138056996E-2</v>
      </c>
      <c r="R223" s="113">
        <f t="shared" si="406"/>
        <v>3.8733988721881163E-2</v>
      </c>
      <c r="S223" s="113">
        <f t="shared" si="406"/>
        <v>0.19665426214723181</v>
      </c>
      <c r="T223" s="113">
        <f t="shared" si="406"/>
        <v>9.8061030835223217E-2</v>
      </c>
      <c r="U223" s="113">
        <f t="shared" si="406"/>
        <v>0.14686349949381294</v>
      </c>
      <c r="V223" s="113">
        <f t="shared" si="406"/>
        <v>8.4709643838671411E-2</v>
      </c>
      <c r="W223" s="113">
        <f t="shared" si="406"/>
        <v>-3.6627243112284935E-2</v>
      </c>
      <c r="X223" s="113">
        <f t="shared" si="406"/>
        <v>0.12121398795559712</v>
      </c>
      <c r="Y223" s="113">
        <f t="shared" si="406"/>
        <v>4.0903229951058551E-2</v>
      </c>
      <c r="AB223" s="227">
        <v>45615</v>
      </c>
      <c r="AC223" s="113">
        <f t="shared" ref="AC223:AM223" si="407">O223-O$393</f>
        <v>0.11526249283050481</v>
      </c>
      <c r="AD223" s="113">
        <f t="shared" si="407"/>
        <v>-9.3291812417375074E-4</v>
      </c>
      <c r="AE223" s="113">
        <f t="shared" si="407"/>
        <v>1.4772700162176799E-2</v>
      </c>
      <c r="AF223" s="113">
        <f t="shared" si="407"/>
        <v>3.2056395277711577E-2</v>
      </c>
      <c r="AG223" s="113">
        <f t="shared" si="407"/>
        <v>0.18179321466899714</v>
      </c>
      <c r="AH223" s="113">
        <f t="shared" si="407"/>
        <v>0.10408531979899151</v>
      </c>
      <c r="AI223" s="113">
        <f t="shared" si="407"/>
        <v>0.11667315471871828</v>
      </c>
      <c r="AJ223" s="113">
        <f t="shared" si="407"/>
        <v>8.9236251616162915E-2</v>
      </c>
      <c r="AK223" s="113">
        <f t="shared" si="407"/>
        <v>-4.3680392598826084E-2</v>
      </c>
      <c r="AL223" s="113">
        <f t="shared" si="407"/>
        <v>9.7285688651367941E-2</v>
      </c>
      <c r="AM223" s="113">
        <f t="shared" si="407"/>
        <v>2.6212885346853548E-2</v>
      </c>
    </row>
    <row r="224" spans="1:39" ht="15.6">
      <c r="A224" s="227">
        <v>45616</v>
      </c>
      <c r="B224" s="5">
        <v>2401.8355480000005</v>
      </c>
      <c r="C224" s="5">
        <v>22907.9692</v>
      </c>
      <c r="D224" s="5">
        <v>41563.459052000006</v>
      </c>
      <c r="E224" s="5">
        <v>5752.0010000000002</v>
      </c>
      <c r="F224" s="5">
        <v>11429.976248000001</v>
      </c>
      <c r="G224" s="5">
        <v>28813.023443999999</v>
      </c>
      <c r="H224" s="5">
        <v>5488.9094759999998</v>
      </c>
      <c r="I224" s="5">
        <v>16138.614284000001</v>
      </c>
      <c r="J224" s="5">
        <v>14613.083584000002</v>
      </c>
      <c r="K224" s="5">
        <v>20295.060224000001</v>
      </c>
      <c r="L224" s="39">
        <v>591916.91540000006</v>
      </c>
      <c r="N224" s="227">
        <v>45616</v>
      </c>
      <c r="O224" s="113">
        <f t="shared" ref="O224:Y224" si="408">B224/B207-1</f>
        <v>8.5780163384757468E-2</v>
      </c>
      <c r="P224" s="113">
        <f t="shared" si="408"/>
        <v>3.4145487858856516E-3</v>
      </c>
      <c r="Q224" s="113">
        <f t="shared" si="408"/>
        <v>2.3130101426212635E-2</v>
      </c>
      <c r="R224" s="113">
        <f t="shared" si="408"/>
        <v>4.3129509562155555E-2</v>
      </c>
      <c r="S224" s="113">
        <f t="shared" si="408"/>
        <v>0.20943750318284837</v>
      </c>
      <c r="T224" s="113">
        <f t="shared" si="408"/>
        <v>8.0852399429603983E-2</v>
      </c>
      <c r="U224" s="113">
        <f t="shared" si="408"/>
        <v>0.1488391035330654</v>
      </c>
      <c r="V224" s="113">
        <f t="shared" si="408"/>
        <v>0.10197206837927775</v>
      </c>
      <c r="W224" s="113">
        <f t="shared" si="408"/>
        <v>-2.9552969084070568E-2</v>
      </c>
      <c r="X224" s="113">
        <f t="shared" si="408"/>
        <v>0.10538402737870212</v>
      </c>
      <c r="Y224" s="113">
        <f t="shared" si="408"/>
        <v>3.891217747263509E-2</v>
      </c>
      <c r="AB224" s="227">
        <v>45616</v>
      </c>
      <c r="AC224" s="113">
        <f t="shared" ref="AC224:AM224" si="409">O224-O$393</f>
        <v>9.2825373036434108E-2</v>
      </c>
      <c r="AD224" s="113">
        <f t="shared" si="409"/>
        <v>-8.0073487682968039E-3</v>
      </c>
      <c r="AE224" s="113">
        <f t="shared" si="409"/>
        <v>7.6445494503324385E-3</v>
      </c>
      <c r="AF224" s="113">
        <f t="shared" si="409"/>
        <v>3.6451916117985969E-2</v>
      </c>
      <c r="AG224" s="113">
        <f t="shared" si="409"/>
        <v>0.19457645570461371</v>
      </c>
      <c r="AH224" s="113">
        <f t="shared" si="409"/>
        <v>8.6876688393372273E-2</v>
      </c>
      <c r="AI224" s="113">
        <f t="shared" si="409"/>
        <v>0.11864875875797073</v>
      </c>
      <c r="AJ224" s="113">
        <f t="shared" si="409"/>
        <v>0.10649867615676925</v>
      </c>
      <c r="AK224" s="113">
        <f t="shared" si="409"/>
        <v>-3.6606118570611718E-2</v>
      </c>
      <c r="AL224" s="113">
        <f t="shared" si="409"/>
        <v>8.1455728074472933E-2</v>
      </c>
      <c r="AM224" s="113">
        <f t="shared" si="409"/>
        <v>2.4221832868430087E-2</v>
      </c>
    </row>
    <row r="225" spans="1:39" ht="15.6">
      <c r="A225" s="227">
        <v>45617</v>
      </c>
      <c r="B225" s="5">
        <v>2449.3572480000003</v>
      </c>
      <c r="C225" s="5">
        <v>22902.091584000002</v>
      </c>
      <c r="D225" s="5">
        <v>41377.501104000003</v>
      </c>
      <c r="E225" s="5">
        <v>5768.6171520000007</v>
      </c>
      <c r="F225" s="5">
        <v>11497.146623999999</v>
      </c>
      <c r="G225" s="5">
        <v>29580.699072000003</v>
      </c>
      <c r="H225" s="5">
        <v>5580.2050559999998</v>
      </c>
      <c r="I225" s="5">
        <v>16198.429296</v>
      </c>
      <c r="J225" s="5">
        <v>14372.435471999999</v>
      </c>
      <c r="K225" s="5">
        <v>19881.484895999998</v>
      </c>
      <c r="L225" s="39">
        <v>596174.95719999995</v>
      </c>
      <c r="N225" s="227">
        <v>45617</v>
      </c>
      <c r="O225" s="113">
        <f t="shared" ref="O225:Y225" si="410">B225/B208-1</f>
        <v>0.13792876142427213</v>
      </c>
      <c r="P225" s="113">
        <f t="shared" si="410"/>
        <v>1.0489516957879363E-2</v>
      </c>
      <c r="Q225" s="113">
        <f t="shared" si="410"/>
        <v>7.2306679644824623E-3</v>
      </c>
      <c r="R225" s="113">
        <f t="shared" si="410"/>
        <v>6.0635710566742107E-2</v>
      </c>
      <c r="S225" s="113">
        <f t="shared" si="410"/>
        <v>0.23678709913612206</v>
      </c>
      <c r="T225" s="113">
        <f t="shared" si="410"/>
        <v>0.14102075636517286</v>
      </c>
      <c r="U225" s="113">
        <f t="shared" si="410"/>
        <v>8.0797365143531197E-2</v>
      </c>
      <c r="V225" s="113">
        <f t="shared" si="410"/>
        <v>0.11695857764730766</v>
      </c>
      <c r="W225" s="113">
        <f t="shared" si="410"/>
        <v>-6.449268560996535E-2</v>
      </c>
      <c r="X225" s="113">
        <f t="shared" si="410"/>
        <v>9.0667686226545641E-2</v>
      </c>
      <c r="Y225" s="113">
        <f t="shared" si="410"/>
        <v>6.0326817845836267E-2</v>
      </c>
      <c r="AB225" s="227">
        <v>45617</v>
      </c>
      <c r="AC225" s="113">
        <f t="shared" ref="AC225:AM225" si="411">O225-O$393</f>
        <v>0.14497397107594878</v>
      </c>
      <c r="AD225" s="113">
        <f t="shared" si="411"/>
        <v>-9.3238059630309199E-4</v>
      </c>
      <c r="AE225" s="113">
        <f t="shared" si="411"/>
        <v>-8.254884011397734E-3</v>
      </c>
      <c r="AF225" s="113">
        <f t="shared" si="411"/>
        <v>5.3958117122572521E-2</v>
      </c>
      <c r="AG225" s="113">
        <f t="shared" si="411"/>
        <v>0.2219260516578874</v>
      </c>
      <c r="AH225" s="113">
        <f t="shared" si="411"/>
        <v>0.14704504532894117</v>
      </c>
      <c r="AI225" s="113">
        <f t="shared" si="411"/>
        <v>5.0607020368436527E-2</v>
      </c>
      <c r="AJ225" s="113">
        <f t="shared" si="411"/>
        <v>0.12148518542479916</v>
      </c>
      <c r="AK225" s="113">
        <f t="shared" si="411"/>
        <v>-7.1545835096506499E-2</v>
      </c>
      <c r="AL225" s="113">
        <f t="shared" si="411"/>
        <v>6.6739386922316457E-2</v>
      </c>
      <c r="AM225" s="113">
        <f t="shared" si="411"/>
        <v>4.5636473241631267E-2</v>
      </c>
    </row>
    <row r="226" spans="1:39" ht="15.6">
      <c r="A226" s="227">
        <v>45618</v>
      </c>
      <c r="B226" s="5">
        <v>2466.6550999999999</v>
      </c>
      <c r="C226" s="5">
        <v>23143.265626</v>
      </c>
      <c r="D226" s="5">
        <v>41983.476600000002</v>
      </c>
      <c r="E226" s="5">
        <v>5894.8022899999996</v>
      </c>
      <c r="F226" s="5">
        <v>11643.61887</v>
      </c>
      <c r="G226" s="5">
        <v>30200.919606000003</v>
      </c>
      <c r="H226" s="5">
        <v>5892.7886939999999</v>
      </c>
      <c r="I226" s="5">
        <v>16346.372328000001</v>
      </c>
      <c r="J226" s="5">
        <v>15030.487341999999</v>
      </c>
      <c r="K226" s="5">
        <v>19846.002176000002</v>
      </c>
      <c r="L226" s="39">
        <v>600991.95730000001</v>
      </c>
      <c r="N226" s="227">
        <v>45618</v>
      </c>
      <c r="O226" s="113">
        <f t="shared" ref="O226:Y226" si="412">B226/B209-1</f>
        <v>0.1618243681800049</v>
      </c>
      <c r="P226" s="113">
        <f t="shared" si="412"/>
        <v>3.8302382181250483E-2</v>
      </c>
      <c r="Q226" s="113">
        <f t="shared" si="412"/>
        <v>2.3665696257004987E-2</v>
      </c>
      <c r="R226" s="113">
        <f t="shared" si="412"/>
        <v>8.4363512116912398E-2</v>
      </c>
      <c r="S226" s="113">
        <f t="shared" si="412"/>
        <v>0.25254145257468008</v>
      </c>
      <c r="T226" s="113">
        <f t="shared" si="412"/>
        <v>0.16644454496238148</v>
      </c>
      <c r="U226" s="113">
        <f t="shared" si="412"/>
        <v>0.15281806525465758</v>
      </c>
      <c r="V226" s="113">
        <f t="shared" si="412"/>
        <v>0.12461104631198405</v>
      </c>
      <c r="W226" s="113">
        <f t="shared" si="412"/>
        <v>-9.242862297644483E-3</v>
      </c>
      <c r="X226" s="113">
        <f t="shared" si="412"/>
        <v>0.11235232540695894</v>
      </c>
      <c r="Y226" s="113">
        <f t="shared" si="412"/>
        <v>7.3232057084383406E-2</v>
      </c>
      <c r="AB226" s="227">
        <v>45618</v>
      </c>
      <c r="AC226" s="113">
        <f t="shared" ref="AC226:AM226" si="413">O226-O$393</f>
        <v>0.16886957783168155</v>
      </c>
      <c r="AD226" s="113">
        <f t="shared" si="413"/>
        <v>2.6880484627068026E-2</v>
      </c>
      <c r="AE226" s="113">
        <f t="shared" si="413"/>
        <v>8.1801442811247904E-3</v>
      </c>
      <c r="AF226" s="113">
        <f t="shared" si="413"/>
        <v>7.7685918672742812E-2</v>
      </c>
      <c r="AG226" s="113">
        <f t="shared" si="413"/>
        <v>0.23768040509644542</v>
      </c>
      <c r="AH226" s="113">
        <f t="shared" si="413"/>
        <v>0.17246883392614978</v>
      </c>
      <c r="AI226" s="113">
        <f t="shared" si="413"/>
        <v>0.12262772047956291</v>
      </c>
      <c r="AJ226" s="113">
        <f t="shared" si="413"/>
        <v>0.12913765408947556</v>
      </c>
      <c r="AK226" s="113">
        <f t="shared" si="413"/>
        <v>-1.6296011784185632E-2</v>
      </c>
      <c r="AL226" s="113">
        <f t="shared" si="413"/>
        <v>8.8424026102729758E-2</v>
      </c>
      <c r="AM226" s="113">
        <f t="shared" si="413"/>
        <v>5.8541712480178407E-2</v>
      </c>
    </row>
    <row r="227" spans="1:39" ht="15.6">
      <c r="A227" s="227">
        <v>45622</v>
      </c>
      <c r="B227" s="5">
        <v>2496.1687400000001</v>
      </c>
      <c r="C227" s="5">
        <v>24397.065448000001</v>
      </c>
      <c r="D227" s="5">
        <v>44421.424492000006</v>
      </c>
      <c r="E227" s="5">
        <v>6184.8937720000004</v>
      </c>
      <c r="F227" s="5">
        <v>11982.647860000001</v>
      </c>
      <c r="G227" s="5">
        <v>31446.536584000005</v>
      </c>
      <c r="H227" s="5">
        <v>5686.697932</v>
      </c>
      <c r="I227" s="5">
        <v>16869.118724</v>
      </c>
      <c r="J227" s="5">
        <v>15647.501007999999</v>
      </c>
      <c r="K227" s="5">
        <v>21573.955688000002</v>
      </c>
      <c r="L227" s="39">
        <v>624989.79500000004</v>
      </c>
      <c r="N227" s="227">
        <v>45622</v>
      </c>
      <c r="O227" s="113">
        <f t="shared" ref="O227:Y227" si="414">B227/B210-1</f>
        <v>0.15622748117224483</v>
      </c>
      <c r="P227" s="113">
        <f t="shared" si="414"/>
        <v>9.4932401680104972E-2</v>
      </c>
      <c r="Q227" s="113">
        <f t="shared" si="414"/>
        <v>8.2261127277850399E-2</v>
      </c>
      <c r="R227" s="113">
        <f t="shared" si="414"/>
        <v>0.14368665899776056</v>
      </c>
      <c r="S227" s="113">
        <f t="shared" si="414"/>
        <v>0.29974135677673575</v>
      </c>
      <c r="T227" s="113">
        <f t="shared" si="414"/>
        <v>0.19253063888700161</v>
      </c>
      <c r="U227" s="113">
        <f t="shared" si="414"/>
        <v>0.11618780779733506</v>
      </c>
      <c r="V227" s="113">
        <f t="shared" si="414"/>
        <v>0.16025305018649494</v>
      </c>
      <c r="W227" s="113">
        <f t="shared" si="414"/>
        <v>4.3291784210977902E-2</v>
      </c>
      <c r="X227" s="113">
        <f t="shared" si="414"/>
        <v>0.1977963658273052</v>
      </c>
      <c r="Y227" s="113">
        <f t="shared" si="414"/>
        <v>0.11316559476678556</v>
      </c>
      <c r="AB227" s="227">
        <v>45622</v>
      </c>
      <c r="AC227" s="113">
        <f t="shared" ref="AC227:AM227" si="415">O227-O$393</f>
        <v>0.16327269082392148</v>
      </c>
      <c r="AD227" s="113">
        <f t="shared" si="415"/>
        <v>8.3510504125922522E-2</v>
      </c>
      <c r="AE227" s="113">
        <f t="shared" si="415"/>
        <v>6.6775575301970203E-2</v>
      </c>
      <c r="AF227" s="113">
        <f t="shared" si="415"/>
        <v>0.13700906555359099</v>
      </c>
      <c r="AG227" s="113">
        <f t="shared" si="415"/>
        <v>0.28488030929850111</v>
      </c>
      <c r="AH227" s="113">
        <f t="shared" si="415"/>
        <v>0.19855492785076992</v>
      </c>
      <c r="AI227" s="113">
        <f t="shared" si="415"/>
        <v>8.59974630222404E-2</v>
      </c>
      <c r="AJ227" s="113">
        <f t="shared" si="415"/>
        <v>0.16477965796398644</v>
      </c>
      <c r="AK227" s="113">
        <f t="shared" si="415"/>
        <v>3.6238634724436752E-2</v>
      </c>
      <c r="AL227" s="113">
        <f t="shared" si="415"/>
        <v>0.17386806652307601</v>
      </c>
      <c r="AM227" s="113">
        <f t="shared" si="415"/>
        <v>9.847525016258056E-2</v>
      </c>
    </row>
    <row r="228" spans="1:39" ht="15.6">
      <c r="A228" s="227">
        <v>45623</v>
      </c>
      <c r="B228" s="5">
        <v>2484.6784600000001</v>
      </c>
      <c r="C228" s="5">
        <v>24681.839771999999</v>
      </c>
      <c r="D228" s="5">
        <v>44439.498596000005</v>
      </c>
      <c r="E228" s="5">
        <v>6229.0311160000001</v>
      </c>
      <c r="F228" s="5">
        <v>12355.10304</v>
      </c>
      <c r="G228" s="5">
        <v>31874.274755999999</v>
      </c>
      <c r="H228" s="5">
        <v>5830.8522000000003</v>
      </c>
      <c r="I228" s="5">
        <v>17031.341444000002</v>
      </c>
      <c r="J228" s="5">
        <v>16011.204960000001</v>
      </c>
      <c r="K228" s="5">
        <v>21615.126696000003</v>
      </c>
      <c r="L228" s="39">
        <v>630230.02390000003</v>
      </c>
      <c r="N228" s="227">
        <v>45623</v>
      </c>
      <c r="O228" s="113">
        <f t="shared" ref="O228:Y228" si="416">B228/B211-1</f>
        <v>0.13245294082388348</v>
      </c>
      <c r="P228" s="113">
        <f t="shared" si="416"/>
        <v>0.10252494779714394</v>
      </c>
      <c r="Q228" s="113">
        <f t="shared" si="416"/>
        <v>7.2917233110806334E-2</v>
      </c>
      <c r="R228" s="113">
        <f t="shared" si="416"/>
        <v>0.15517173789941507</v>
      </c>
      <c r="S228" s="113">
        <f t="shared" si="416"/>
        <v>0.34393622900495235</v>
      </c>
      <c r="T228" s="113">
        <f t="shared" si="416"/>
        <v>0.21080127257181558</v>
      </c>
      <c r="U228" s="113">
        <f t="shared" si="416"/>
        <v>0.15754391022059266</v>
      </c>
      <c r="V228" s="113">
        <f t="shared" si="416"/>
        <v>0.1673786193467881</v>
      </c>
      <c r="W228" s="113">
        <f t="shared" si="416"/>
        <v>6.7719857440221798E-2</v>
      </c>
      <c r="X228" s="113">
        <f t="shared" si="416"/>
        <v>0.18955861357313442</v>
      </c>
      <c r="Y228" s="113">
        <f t="shared" si="416"/>
        <v>0.12164784795689787</v>
      </c>
      <c r="AB228" s="227">
        <v>45623</v>
      </c>
      <c r="AC228" s="113">
        <f t="shared" ref="AC228:AM228" si="417">O228-O$393</f>
        <v>0.13949815047556013</v>
      </c>
      <c r="AD228" s="113">
        <f t="shared" si="417"/>
        <v>9.1103050242961489E-2</v>
      </c>
      <c r="AE228" s="113">
        <f t="shared" si="417"/>
        <v>5.7431681134926138E-2</v>
      </c>
      <c r="AF228" s="113">
        <f t="shared" si="417"/>
        <v>0.1484941444552455</v>
      </c>
      <c r="AG228" s="113">
        <f t="shared" si="417"/>
        <v>0.32907518152671772</v>
      </c>
      <c r="AH228" s="113">
        <f t="shared" si="417"/>
        <v>0.21682556153558388</v>
      </c>
      <c r="AI228" s="113">
        <f t="shared" si="417"/>
        <v>0.127353565445498</v>
      </c>
      <c r="AJ228" s="113">
        <f t="shared" si="417"/>
        <v>0.17190522712427961</v>
      </c>
      <c r="AK228" s="113">
        <f t="shared" si="417"/>
        <v>6.0666707953680649E-2</v>
      </c>
      <c r="AL228" s="113">
        <f t="shared" si="417"/>
        <v>0.16563031426890523</v>
      </c>
      <c r="AM228" s="113">
        <f t="shared" si="417"/>
        <v>0.10695750335269287</v>
      </c>
    </row>
    <row r="229" spans="1:39" ht="15.6">
      <c r="A229" s="227">
        <v>45625</v>
      </c>
      <c r="B229" s="5">
        <v>2635.3557099999998</v>
      </c>
      <c r="C229" s="5">
        <v>26006.194206</v>
      </c>
      <c r="D229" s="5">
        <v>46401.984571999994</v>
      </c>
      <c r="E229" s="5">
        <v>6488.1252219999997</v>
      </c>
      <c r="F229" s="5">
        <v>12872.151153999999</v>
      </c>
      <c r="G229" s="5">
        <v>33166.033794000003</v>
      </c>
      <c r="H229" s="5">
        <v>6091.4521380000006</v>
      </c>
      <c r="I229" s="5">
        <v>17743.997926</v>
      </c>
      <c r="J229" s="5">
        <v>17032.835407999999</v>
      </c>
      <c r="K229" s="5">
        <v>22780.211997999999</v>
      </c>
      <c r="L229" s="39">
        <v>661017.34210000001</v>
      </c>
      <c r="N229" s="227">
        <v>45625</v>
      </c>
      <c r="O229" s="113">
        <f t="shared" ref="O229:Y229" si="418">B229/B212-1</f>
        <v>0.18359596185517879</v>
      </c>
      <c r="P229" s="113">
        <f t="shared" si="418"/>
        <v>0.14465222574942005</v>
      </c>
      <c r="Q229" s="113">
        <f t="shared" si="418"/>
        <v>0.10484865481560002</v>
      </c>
      <c r="R229" s="113">
        <f t="shared" si="418"/>
        <v>0.19844942367664764</v>
      </c>
      <c r="S229" s="113">
        <f t="shared" si="418"/>
        <v>0.37718379193111362</v>
      </c>
      <c r="T229" s="113">
        <f t="shared" si="418"/>
        <v>0.2402161826305953</v>
      </c>
      <c r="U229" s="113">
        <f t="shared" si="418"/>
        <v>0.21555926043129259</v>
      </c>
      <c r="V229" s="113">
        <f t="shared" si="418"/>
        <v>0.22875769826067316</v>
      </c>
      <c r="W229" s="113">
        <f t="shared" si="418"/>
        <v>0.14512265664246726</v>
      </c>
      <c r="X229" s="113">
        <f t="shared" si="418"/>
        <v>0.22775249498893801</v>
      </c>
      <c r="Y229" s="113">
        <f t="shared" si="418"/>
        <v>0.16553829632700334</v>
      </c>
      <c r="AB229" s="227">
        <v>45625</v>
      </c>
      <c r="AC229" s="113">
        <f t="shared" ref="AC229:AM229" si="419">O229-O$393</f>
        <v>0.19064117150685544</v>
      </c>
      <c r="AD229" s="113">
        <f t="shared" si="419"/>
        <v>0.13323032819523759</v>
      </c>
      <c r="AE229" s="113">
        <f t="shared" si="419"/>
        <v>8.9363102839719821E-2</v>
      </c>
      <c r="AF229" s="113">
        <f t="shared" si="419"/>
        <v>0.19177183023247807</v>
      </c>
      <c r="AG229" s="113">
        <f t="shared" si="419"/>
        <v>0.36232274445287899</v>
      </c>
      <c r="AH229" s="113">
        <f t="shared" si="419"/>
        <v>0.2462404715943636</v>
      </c>
      <c r="AI229" s="113">
        <f t="shared" si="419"/>
        <v>0.18536891565619792</v>
      </c>
      <c r="AJ229" s="113">
        <f t="shared" si="419"/>
        <v>0.23328430603816466</v>
      </c>
      <c r="AK229" s="113">
        <f t="shared" si="419"/>
        <v>0.13806950715592611</v>
      </c>
      <c r="AL229" s="113">
        <f t="shared" si="419"/>
        <v>0.20382419568470883</v>
      </c>
      <c r="AM229" s="113">
        <f t="shared" si="419"/>
        <v>0.15084795172279833</v>
      </c>
    </row>
    <row r="230" spans="1:39" ht="15.6">
      <c r="A230" s="227">
        <v>45629</v>
      </c>
      <c r="B230" s="5">
        <v>2408.2402259999999</v>
      </c>
      <c r="C230" s="5">
        <v>26006.207869999998</v>
      </c>
      <c r="D230" s="5">
        <v>46214.204959999995</v>
      </c>
      <c r="E230" s="5">
        <v>6374.8165839999992</v>
      </c>
      <c r="F230" s="5">
        <v>12480.62191</v>
      </c>
      <c r="G230" s="5">
        <v>30314.675030000002</v>
      </c>
      <c r="H230" s="5">
        <v>5751.0534279999993</v>
      </c>
      <c r="I230" s="5">
        <v>17353.905535999998</v>
      </c>
      <c r="J230" s="5">
        <v>16612.249</v>
      </c>
      <c r="K230" s="5">
        <v>22875.602751999999</v>
      </c>
      <c r="L230" s="39">
        <v>648400.72889999999</v>
      </c>
      <c r="N230" s="227">
        <v>45629</v>
      </c>
      <c r="O230" s="113">
        <f t="shared" ref="O230:Y230" si="420">B230/B213-1</f>
        <v>0.10959789045936041</v>
      </c>
      <c r="P230" s="113">
        <f t="shared" si="420"/>
        <v>0.1612643401062237</v>
      </c>
      <c r="Q230" s="113">
        <f t="shared" si="420"/>
        <v>9.7816945163700986E-2</v>
      </c>
      <c r="R230" s="113">
        <f t="shared" si="420"/>
        <v>0.17826153149281687</v>
      </c>
      <c r="S230" s="113">
        <f t="shared" si="420"/>
        <v>0.34870737661482232</v>
      </c>
      <c r="T230" s="113">
        <f t="shared" si="420"/>
        <v>0.13643931708458035</v>
      </c>
      <c r="U230" s="113">
        <f t="shared" si="420"/>
        <v>0.13701282807256066</v>
      </c>
      <c r="V230" s="113">
        <f t="shared" si="420"/>
        <v>0.20436880046956851</v>
      </c>
      <c r="W230" s="113">
        <f t="shared" si="420"/>
        <v>0.10627050147787243</v>
      </c>
      <c r="X230" s="113">
        <f t="shared" si="420"/>
        <v>0.21953397507961436</v>
      </c>
      <c r="Y230" s="113">
        <f t="shared" si="420"/>
        <v>0.14594506087027281</v>
      </c>
      <c r="AB230" s="227">
        <v>45629</v>
      </c>
      <c r="AC230" s="113">
        <f t="shared" ref="AC230:AM230" si="421">O230-O$393</f>
        <v>0.11664310011103705</v>
      </c>
      <c r="AD230" s="113">
        <f t="shared" si="421"/>
        <v>0.14984244255204124</v>
      </c>
      <c r="AE230" s="113">
        <f t="shared" si="421"/>
        <v>8.2331393187820789E-2</v>
      </c>
      <c r="AF230" s="113">
        <f t="shared" si="421"/>
        <v>0.1715839380486473</v>
      </c>
      <c r="AG230" s="113">
        <f t="shared" si="421"/>
        <v>0.33384632913658768</v>
      </c>
      <c r="AH230" s="113">
        <f t="shared" si="421"/>
        <v>0.14246360604834865</v>
      </c>
      <c r="AI230" s="113">
        <f t="shared" si="421"/>
        <v>0.10682248329746599</v>
      </c>
      <c r="AJ230" s="113">
        <f t="shared" si="421"/>
        <v>0.20889540824706002</v>
      </c>
      <c r="AK230" s="113">
        <f t="shared" si="421"/>
        <v>9.9217351991331276E-2</v>
      </c>
      <c r="AL230" s="113">
        <f t="shared" si="421"/>
        <v>0.19560567577538518</v>
      </c>
      <c r="AM230" s="113">
        <f t="shared" si="421"/>
        <v>0.1312547162660678</v>
      </c>
    </row>
    <row r="231" spans="1:39" ht="15.6">
      <c r="A231" s="227">
        <v>45630</v>
      </c>
      <c r="B231" s="5">
        <v>2331.8840879999998</v>
      </c>
      <c r="C231" s="5">
        <v>25804.697278</v>
      </c>
      <c r="D231" s="5">
        <v>46448.667476000002</v>
      </c>
      <c r="E231" s="5">
        <v>6330.9166359999999</v>
      </c>
      <c r="F231" s="5">
        <v>12422.910721999999</v>
      </c>
      <c r="G231" s="5">
        <v>30096.808153999998</v>
      </c>
      <c r="H231" s="5">
        <v>5666.1810079999996</v>
      </c>
      <c r="I231" s="5">
        <v>16811.652495999999</v>
      </c>
      <c r="J231" s="5">
        <v>16807.404984000001</v>
      </c>
      <c r="K231" s="5">
        <v>23165.930447999999</v>
      </c>
      <c r="L231" s="39">
        <v>646310.9828</v>
      </c>
      <c r="N231" s="227">
        <v>45630</v>
      </c>
      <c r="O231" s="113">
        <f t="shared" ref="O231:Y231" si="422">B231/B214-1</f>
        <v>0.11649228794890254</v>
      </c>
      <c r="P231" s="113">
        <f t="shared" si="422"/>
        <v>0.17694006891069725</v>
      </c>
      <c r="Q231" s="113">
        <f t="shared" si="422"/>
        <v>0.17777960867539111</v>
      </c>
      <c r="R231" s="113">
        <f t="shared" si="422"/>
        <v>0.19100857840162511</v>
      </c>
      <c r="S231" s="113">
        <f t="shared" si="422"/>
        <v>0.33057490331546746</v>
      </c>
      <c r="T231" s="113">
        <f t="shared" si="422"/>
        <v>0.13239705258763013</v>
      </c>
      <c r="U231" s="113">
        <f t="shared" si="422"/>
        <v>0.15016425469134886</v>
      </c>
      <c r="V231" s="113">
        <f t="shared" si="422"/>
        <v>0.16396558521574067</v>
      </c>
      <c r="W231" s="113">
        <f t="shared" si="422"/>
        <v>0.15985261215635793</v>
      </c>
      <c r="X231" s="113">
        <f t="shared" si="422"/>
        <v>0.280545091308678</v>
      </c>
      <c r="Y231" s="113">
        <f t="shared" si="422"/>
        <v>0.16719298250629455</v>
      </c>
      <c r="AB231" s="227">
        <v>45630</v>
      </c>
      <c r="AC231" s="113">
        <f t="shared" ref="AC231:AM231" si="423">O231-O$393</f>
        <v>0.12353749760057918</v>
      </c>
      <c r="AD231" s="113">
        <f t="shared" si="423"/>
        <v>0.16551817135651478</v>
      </c>
      <c r="AE231" s="113">
        <f t="shared" si="423"/>
        <v>0.16229405669951091</v>
      </c>
      <c r="AF231" s="113">
        <f t="shared" si="423"/>
        <v>0.18433098495745553</v>
      </c>
      <c r="AG231" s="113">
        <f t="shared" si="423"/>
        <v>0.31571385583723283</v>
      </c>
      <c r="AH231" s="113">
        <f t="shared" si="423"/>
        <v>0.13842134155139843</v>
      </c>
      <c r="AI231" s="113">
        <f t="shared" si="423"/>
        <v>0.1199739099162542</v>
      </c>
      <c r="AJ231" s="113">
        <f t="shared" si="423"/>
        <v>0.16849219299323218</v>
      </c>
      <c r="AK231" s="113">
        <f t="shared" si="423"/>
        <v>0.15279946266981678</v>
      </c>
      <c r="AL231" s="113">
        <f t="shared" si="423"/>
        <v>0.25661679200444881</v>
      </c>
      <c r="AM231" s="113">
        <f t="shared" si="423"/>
        <v>0.15250263790208954</v>
      </c>
    </row>
    <row r="232" spans="1:39" ht="15.6">
      <c r="A232" s="227">
        <v>45631</v>
      </c>
      <c r="B232" s="5">
        <v>2168.1108799999997</v>
      </c>
      <c r="C232" s="5">
        <v>25333.541743999998</v>
      </c>
      <c r="D232" s="5">
        <v>46136.982581999997</v>
      </c>
      <c r="E232" s="5">
        <v>6256.2507219999998</v>
      </c>
      <c r="F232" s="5">
        <v>12143.505649999999</v>
      </c>
      <c r="G232" s="5">
        <v>29125.651062000001</v>
      </c>
      <c r="H232" s="5">
        <v>5565.165379</v>
      </c>
      <c r="I232" s="5">
        <v>16607.937813</v>
      </c>
      <c r="J232" s="5">
        <v>16330.669786999997</v>
      </c>
      <c r="K232" s="5">
        <v>22989.271854999999</v>
      </c>
      <c r="L232" s="39">
        <v>633245.77350000001</v>
      </c>
      <c r="N232" s="227">
        <v>45631</v>
      </c>
      <c r="O232" s="113">
        <f t="shared" ref="O232:Y232" si="424">B232/B215-1</f>
        <v>-3.6790859321294445E-2</v>
      </c>
      <c r="P232" s="113">
        <f t="shared" si="424"/>
        <v>0.17136825434308189</v>
      </c>
      <c r="Q232" s="113">
        <f t="shared" si="424"/>
        <v>0.15877915666809628</v>
      </c>
      <c r="R232" s="113">
        <f t="shared" si="424"/>
        <v>0.16184516014036143</v>
      </c>
      <c r="S232" s="113">
        <f t="shared" si="424"/>
        <v>0.30635234871219752</v>
      </c>
      <c r="T232" s="113">
        <f t="shared" si="424"/>
        <v>9.4202667082316838E-2</v>
      </c>
      <c r="U232" s="113">
        <f t="shared" si="424"/>
        <v>0.12557839074707688</v>
      </c>
      <c r="V232" s="113">
        <f t="shared" si="424"/>
        <v>0.11828556546421898</v>
      </c>
      <c r="W232" s="113">
        <f t="shared" si="424"/>
        <v>8.880395936493346E-2</v>
      </c>
      <c r="X232" s="113">
        <f t="shared" si="424"/>
        <v>0.19712825888794572</v>
      </c>
      <c r="Y232" s="113">
        <f t="shared" si="424"/>
        <v>0.13929379087240035</v>
      </c>
      <c r="AB232" s="227">
        <v>45631</v>
      </c>
      <c r="AC232" s="113">
        <f t="shared" ref="AC232:AM232" si="425">O232-O$393</f>
        <v>-2.9745649669617801E-2</v>
      </c>
      <c r="AD232" s="113">
        <f t="shared" si="425"/>
        <v>0.15994635678889943</v>
      </c>
      <c r="AE232" s="113">
        <f t="shared" si="425"/>
        <v>0.14329360469221608</v>
      </c>
      <c r="AF232" s="113">
        <f t="shared" si="425"/>
        <v>0.15516756669619186</v>
      </c>
      <c r="AG232" s="113">
        <f t="shared" si="425"/>
        <v>0.29149130123396289</v>
      </c>
      <c r="AH232" s="113">
        <f t="shared" si="425"/>
        <v>0.10022695604608513</v>
      </c>
      <c r="AI232" s="113">
        <f t="shared" si="425"/>
        <v>9.5388045971982222E-2</v>
      </c>
      <c r="AJ232" s="113">
        <f t="shared" si="425"/>
        <v>0.12281217324171048</v>
      </c>
      <c r="AK232" s="113">
        <f t="shared" si="425"/>
        <v>8.1750809878392311E-2</v>
      </c>
      <c r="AL232" s="113">
        <f t="shared" si="425"/>
        <v>0.17319995958371653</v>
      </c>
      <c r="AM232" s="113">
        <f t="shared" si="425"/>
        <v>0.12460344626819535</v>
      </c>
    </row>
    <row r="233" spans="1:39" ht="15.6">
      <c r="A233" s="227">
        <v>45632</v>
      </c>
      <c r="B233" s="5">
        <v>2162.7870040000003</v>
      </c>
      <c r="C233" s="5">
        <v>25105.697708</v>
      </c>
      <c r="D233" s="5">
        <v>45857.907809000004</v>
      </c>
      <c r="E233" s="5">
        <v>6191.6497930000005</v>
      </c>
      <c r="F233" s="5">
        <v>12067.979301000001</v>
      </c>
      <c r="G233" s="5">
        <v>29017.736916000002</v>
      </c>
      <c r="H233" s="5">
        <v>5521.7234170000002</v>
      </c>
      <c r="I233" s="5">
        <v>16049.285588000002</v>
      </c>
      <c r="J233" s="5">
        <v>15913.852941000001</v>
      </c>
      <c r="K233" s="5">
        <v>23471.201411000002</v>
      </c>
      <c r="L233" s="39">
        <v>629634.64659999998</v>
      </c>
      <c r="N233" s="227">
        <v>45632</v>
      </c>
      <c r="O233" s="113">
        <f t="shared" ref="O233:Y233" si="426">B233/B216-1</f>
        <v>-0.11949675232274737</v>
      </c>
      <c r="P233" s="113">
        <f t="shared" si="426"/>
        <v>0.14957687380022744</v>
      </c>
      <c r="Q233" s="113">
        <f t="shared" si="426"/>
        <v>0.11302213471195399</v>
      </c>
      <c r="R233" s="113">
        <f t="shared" si="426"/>
        <v>9.1133382431262122E-2</v>
      </c>
      <c r="S233" s="113">
        <f t="shared" si="426"/>
        <v>0.24453501734415051</v>
      </c>
      <c r="T233" s="113">
        <f t="shared" si="426"/>
        <v>5.6665177785787391E-2</v>
      </c>
      <c r="U233" s="113">
        <f t="shared" si="426"/>
        <v>2.2921405869489098E-2</v>
      </c>
      <c r="V233" s="113">
        <f t="shared" si="426"/>
        <v>3.7752713998295162E-2</v>
      </c>
      <c r="W233" s="113">
        <f t="shared" si="426"/>
        <v>0.10283490300997022</v>
      </c>
      <c r="X233" s="113">
        <f t="shared" si="426"/>
        <v>0.15584908414954102</v>
      </c>
      <c r="Y233" s="113">
        <f t="shared" si="426"/>
        <v>8.3001800277895166E-2</v>
      </c>
      <c r="AB233" s="227">
        <v>45632</v>
      </c>
      <c r="AC233" s="113">
        <f t="shared" ref="AC233:AM233" si="427">O233-O$393</f>
        <v>-0.11245154267107073</v>
      </c>
      <c r="AD233" s="113">
        <f t="shared" si="427"/>
        <v>0.13815497624604497</v>
      </c>
      <c r="AE233" s="113">
        <f t="shared" si="427"/>
        <v>9.7536582736073796E-2</v>
      </c>
      <c r="AF233" s="113">
        <f t="shared" si="427"/>
        <v>8.4455788987092537E-2</v>
      </c>
      <c r="AG233" s="113">
        <f t="shared" si="427"/>
        <v>0.22967396986591584</v>
      </c>
      <c r="AH233" s="113">
        <f t="shared" si="427"/>
        <v>6.2689466749555681E-2</v>
      </c>
      <c r="AI233" s="113">
        <f t="shared" si="427"/>
        <v>-7.2689389056055723E-3</v>
      </c>
      <c r="AJ233" s="113">
        <f t="shared" si="427"/>
        <v>4.2279321775786673E-2</v>
      </c>
      <c r="AK233" s="113">
        <f t="shared" si="427"/>
        <v>9.5781753523429075E-2</v>
      </c>
      <c r="AL233" s="113">
        <f t="shared" si="427"/>
        <v>0.13192078484531183</v>
      </c>
      <c r="AM233" s="113">
        <f t="shared" si="427"/>
        <v>6.8311455673690166E-2</v>
      </c>
    </row>
    <row r="234" spans="1:39" ht="15.6">
      <c r="A234" s="227">
        <v>45636</v>
      </c>
      <c r="B234" s="5">
        <v>2003.418144</v>
      </c>
      <c r="C234" s="5">
        <v>24622.366743000002</v>
      </c>
      <c r="D234" s="5">
        <v>44056.317747000001</v>
      </c>
      <c r="E234" s="5">
        <v>5835.3528479999995</v>
      </c>
      <c r="F234" s="5">
        <v>11401.397007000001</v>
      </c>
      <c r="G234" s="5">
        <v>27757.676388</v>
      </c>
      <c r="H234" s="5">
        <v>5241.0849660000003</v>
      </c>
      <c r="I234" s="5">
        <v>15602.016299999999</v>
      </c>
      <c r="J234" s="5">
        <v>16307.58519</v>
      </c>
      <c r="K234" s="5">
        <v>22363.552535999999</v>
      </c>
      <c r="L234" s="39">
        <v>599724.61270000006</v>
      </c>
      <c r="N234" s="227">
        <v>45636</v>
      </c>
      <c r="O234" s="113">
        <f t="shared" ref="O234:Y234" si="428">B234/B217-1</f>
        <v>-0.22239782866935165</v>
      </c>
      <c r="P234" s="113">
        <f t="shared" si="428"/>
        <v>0.1019724288628594</v>
      </c>
      <c r="Q234" s="113">
        <f t="shared" si="428"/>
        <v>5.4300072920865139E-2</v>
      </c>
      <c r="R234" s="113">
        <f t="shared" si="428"/>
        <v>2.2879951861562997E-2</v>
      </c>
      <c r="S234" s="113">
        <f t="shared" si="428"/>
        <v>0.17331388985796514</v>
      </c>
      <c r="T234" s="113">
        <f t="shared" si="428"/>
        <v>-2.1651294863205273E-3</v>
      </c>
      <c r="U234" s="113">
        <f t="shared" si="428"/>
        <v>-3.6672434502931783E-2</v>
      </c>
      <c r="V234" s="113">
        <f t="shared" si="428"/>
        <v>1.3215725297465841E-2</v>
      </c>
      <c r="W234" s="113">
        <f t="shared" si="428"/>
        <v>9.9649769308729486E-2</v>
      </c>
      <c r="X234" s="113">
        <f t="shared" si="428"/>
        <v>8.3932556413442327E-2</v>
      </c>
      <c r="Y234" s="113">
        <f t="shared" si="428"/>
        <v>2.2200854182861995E-2</v>
      </c>
      <c r="AB234" s="227">
        <v>45636</v>
      </c>
      <c r="AC234" s="113">
        <f t="shared" ref="AC234:AM234" si="429">O234-O$393</f>
        <v>-0.215352619017675</v>
      </c>
      <c r="AD234" s="113">
        <f t="shared" si="429"/>
        <v>9.0550531308676949E-2</v>
      </c>
      <c r="AE234" s="113">
        <f t="shared" si="429"/>
        <v>3.8814520944984943E-2</v>
      </c>
      <c r="AF234" s="113">
        <f t="shared" si="429"/>
        <v>1.6202358417393412E-2</v>
      </c>
      <c r="AG234" s="113">
        <f t="shared" si="429"/>
        <v>0.15845284237973048</v>
      </c>
      <c r="AH234" s="113">
        <f t="shared" si="429"/>
        <v>3.859159477447768E-3</v>
      </c>
      <c r="AI234" s="113">
        <f t="shared" si="429"/>
        <v>-6.6862779278026446E-2</v>
      </c>
      <c r="AJ234" s="113">
        <f t="shared" si="429"/>
        <v>1.7742333074957352E-2</v>
      </c>
      <c r="AK234" s="113">
        <f t="shared" si="429"/>
        <v>9.2596619822188336E-2</v>
      </c>
      <c r="AL234" s="113">
        <f t="shared" si="429"/>
        <v>6.0004257109213137E-2</v>
      </c>
      <c r="AM234" s="113">
        <f t="shared" si="429"/>
        <v>7.5105095786569924E-3</v>
      </c>
    </row>
    <row r="235" spans="1:39" ht="15.6">
      <c r="A235" s="227">
        <v>45637</v>
      </c>
      <c r="B235" s="5">
        <v>2012.6518880000001</v>
      </c>
      <c r="C235" s="5">
        <v>24656.986276</v>
      </c>
      <c r="D235" s="5">
        <v>44913.547275999998</v>
      </c>
      <c r="E235" s="5">
        <v>5860.8983159999998</v>
      </c>
      <c r="F235" s="5">
        <v>11464.713363999999</v>
      </c>
      <c r="G235" s="5">
        <v>28125.109584000002</v>
      </c>
      <c r="H235" s="5">
        <v>5205.6860959999995</v>
      </c>
      <c r="I235" s="5">
        <v>15626.061204</v>
      </c>
      <c r="J235" s="5">
        <v>16601.377103999999</v>
      </c>
      <c r="K235" s="5">
        <v>23033.460423999997</v>
      </c>
      <c r="L235" s="39">
        <v>608616.12780000002</v>
      </c>
      <c r="N235" s="227">
        <v>45637</v>
      </c>
      <c r="O235" s="113">
        <f t="shared" ref="O235:Y235" si="430">B235/B218-1</f>
        <v>-0.21671522574964819</v>
      </c>
      <c r="P235" s="113">
        <f t="shared" si="430"/>
        <v>0.10775311931070264</v>
      </c>
      <c r="Q235" s="113">
        <f t="shared" si="430"/>
        <v>8.3831677271467786E-2</v>
      </c>
      <c r="R235" s="113">
        <f t="shared" si="430"/>
        <v>2.9294059096331537E-2</v>
      </c>
      <c r="S235" s="113">
        <f t="shared" si="430"/>
        <v>0.18057230289893633</v>
      </c>
      <c r="T235" s="113">
        <f t="shared" si="430"/>
        <v>1.7411763107948453E-3</v>
      </c>
      <c r="U235" s="113">
        <f t="shared" si="430"/>
        <v>-4.4981586835505905E-2</v>
      </c>
      <c r="V235" s="113">
        <f t="shared" si="430"/>
        <v>1.5303439081297165E-2</v>
      </c>
      <c r="W235" s="113">
        <f t="shared" si="430"/>
        <v>0.11601005049811075</v>
      </c>
      <c r="X235" s="113">
        <f t="shared" si="430"/>
        <v>0.12816467166708945</v>
      </c>
      <c r="Y235" s="113">
        <f t="shared" si="430"/>
        <v>3.5064617091082217E-2</v>
      </c>
      <c r="AB235" s="227">
        <v>45637</v>
      </c>
      <c r="AC235" s="113">
        <f t="shared" ref="AC235:AM235" si="431">O235-O$393</f>
        <v>-0.20967001609797153</v>
      </c>
      <c r="AD235" s="113">
        <f t="shared" si="431"/>
        <v>9.6331221756520188E-2</v>
      </c>
      <c r="AE235" s="113">
        <f t="shared" si="431"/>
        <v>6.834612529558759E-2</v>
      </c>
      <c r="AF235" s="113">
        <f t="shared" si="431"/>
        <v>2.2616465652161952E-2</v>
      </c>
      <c r="AG235" s="113">
        <f t="shared" si="431"/>
        <v>0.16571125542070167</v>
      </c>
      <c r="AH235" s="113">
        <f t="shared" si="431"/>
        <v>7.7654652745631405E-3</v>
      </c>
      <c r="AI235" s="113">
        <f t="shared" si="431"/>
        <v>-7.5171931610600567E-2</v>
      </c>
      <c r="AJ235" s="113">
        <f t="shared" si="431"/>
        <v>1.9830046858788676E-2</v>
      </c>
      <c r="AK235" s="113">
        <f t="shared" si="431"/>
        <v>0.1089569010115696</v>
      </c>
      <c r="AL235" s="113">
        <f t="shared" si="431"/>
        <v>0.10423637236286026</v>
      </c>
      <c r="AM235" s="113">
        <f t="shared" si="431"/>
        <v>2.0374272486877214E-2</v>
      </c>
    </row>
    <row r="236" spans="1:39" ht="15.6">
      <c r="A236" s="227">
        <v>45638</v>
      </c>
      <c r="B236" s="5">
        <v>2145.965146</v>
      </c>
      <c r="C236" s="5">
        <v>25607.002772000003</v>
      </c>
      <c r="D236" s="5">
        <v>46426.375892000004</v>
      </c>
      <c r="E236" s="5">
        <v>6077.4806950000002</v>
      </c>
      <c r="F236" s="5">
        <v>11865.803430000002</v>
      </c>
      <c r="G236" s="5">
        <v>29296.864883000002</v>
      </c>
      <c r="H236" s="5">
        <v>5401.0576099999998</v>
      </c>
      <c r="I236" s="5">
        <v>15977.009997000001</v>
      </c>
      <c r="J236" s="5">
        <v>17323.659925</v>
      </c>
      <c r="K236" s="5">
        <v>23645.892179000002</v>
      </c>
      <c r="L236" s="39">
        <v>624916.82339999999</v>
      </c>
      <c r="N236" s="227">
        <v>45638</v>
      </c>
      <c r="O236" s="113">
        <f t="shared" ref="O236:Y236" si="432">B236/B219-1</f>
        <v>-9.3225862091695699E-2</v>
      </c>
      <c r="P236" s="113">
        <f t="shared" si="432"/>
        <v>0.16583857916057565</v>
      </c>
      <c r="Q236" s="113">
        <f t="shared" si="432"/>
        <v>0.12038428111939492</v>
      </c>
      <c r="R236" s="113">
        <f t="shared" si="432"/>
        <v>5.678076205324456E-2</v>
      </c>
      <c r="S236" s="113">
        <f t="shared" si="432"/>
        <v>0.19947767269920313</v>
      </c>
      <c r="T236" s="113">
        <f t="shared" si="432"/>
        <v>4.112833141791139E-2</v>
      </c>
      <c r="U236" s="113">
        <f t="shared" si="432"/>
        <v>-3.9572351611887879E-2</v>
      </c>
      <c r="V236" s="113">
        <f t="shared" si="432"/>
        <v>5.0329124142714399E-2</v>
      </c>
      <c r="W236" s="113">
        <f t="shared" si="432"/>
        <v>0.21824928136104216</v>
      </c>
      <c r="X236" s="113">
        <f t="shared" si="432"/>
        <v>0.15549977945056059</v>
      </c>
      <c r="Y236" s="113">
        <f t="shared" si="432"/>
        <v>6.6116705035954126E-2</v>
      </c>
      <c r="AB236" s="227">
        <v>45638</v>
      </c>
      <c r="AC236" s="113">
        <f t="shared" ref="AC236:AM236" si="433">O236-O$393</f>
        <v>-8.6180652440019059E-2</v>
      </c>
      <c r="AD236" s="113">
        <f t="shared" si="433"/>
        <v>0.15441668160639319</v>
      </c>
      <c r="AE236" s="113">
        <f t="shared" si="433"/>
        <v>0.10489872914351472</v>
      </c>
      <c r="AF236" s="113">
        <f t="shared" si="433"/>
        <v>5.0103168609074974E-2</v>
      </c>
      <c r="AG236" s="113">
        <f t="shared" si="433"/>
        <v>0.18461662522096847</v>
      </c>
      <c r="AH236" s="113">
        <f t="shared" si="433"/>
        <v>4.7152620381679687E-2</v>
      </c>
      <c r="AI236" s="113">
        <f t="shared" si="433"/>
        <v>-6.9762696386982542E-2</v>
      </c>
      <c r="AJ236" s="113">
        <f t="shared" si="433"/>
        <v>5.4855731920205909E-2</v>
      </c>
      <c r="AK236" s="113">
        <f t="shared" si="433"/>
        <v>0.21119613187450101</v>
      </c>
      <c r="AL236" s="113">
        <f t="shared" si="433"/>
        <v>0.13157148014633141</v>
      </c>
      <c r="AM236" s="113">
        <f t="shared" si="433"/>
        <v>5.1426360431749127E-2</v>
      </c>
    </row>
    <row r="237" spans="1:39" ht="15.6">
      <c r="A237" s="227">
        <v>45639</v>
      </c>
      <c r="B237" s="5">
        <v>2114.3429999999998</v>
      </c>
      <c r="C237" s="5">
        <v>25793.113499999999</v>
      </c>
      <c r="D237" s="5">
        <v>46493.716500000002</v>
      </c>
      <c r="E237" s="5">
        <v>6093.549</v>
      </c>
      <c r="F237" s="5">
        <v>11781.693000000001</v>
      </c>
      <c r="G237" s="5">
        <v>29461.509000000002</v>
      </c>
      <c r="H237" s="5">
        <v>5460.4935000000005</v>
      </c>
      <c r="I237" s="5">
        <v>15994.7865</v>
      </c>
      <c r="J237" s="5">
        <v>17635.1175</v>
      </c>
      <c r="K237" s="5">
        <v>23644.467000000001</v>
      </c>
      <c r="L237" s="39">
        <v>629010.80550000002</v>
      </c>
      <c r="N237" s="227">
        <v>45639</v>
      </c>
      <c r="O237" s="113">
        <f t="shared" ref="O237:Y237" si="434">B237/B220-1</f>
        <v>-0.13384263000900287</v>
      </c>
      <c r="P237" s="113">
        <f t="shared" si="434"/>
        <v>0.16965852346013821</v>
      </c>
      <c r="Q237" s="113">
        <f t="shared" si="434"/>
        <v>0.11627296858240177</v>
      </c>
      <c r="R237" s="113">
        <f t="shared" si="434"/>
        <v>5.1150128550944141E-2</v>
      </c>
      <c r="S237" s="113">
        <f t="shared" si="434"/>
        <v>0.17090616344778375</v>
      </c>
      <c r="T237" s="113">
        <f t="shared" si="434"/>
        <v>3.0398390492765381E-2</v>
      </c>
      <c r="U237" s="113">
        <f t="shared" si="434"/>
        <v>-3.4059843849305271E-2</v>
      </c>
      <c r="V237" s="113">
        <f t="shared" si="434"/>
        <v>2.8765030597294183E-2</v>
      </c>
      <c r="W237" s="113">
        <f t="shared" si="434"/>
        <v>0.28621270706653013</v>
      </c>
      <c r="X237" s="113">
        <f t="shared" si="434"/>
        <v>0.1274109847730005</v>
      </c>
      <c r="Y237" s="113">
        <f t="shared" si="434"/>
        <v>7.2842028885873766E-2</v>
      </c>
      <c r="AB237" s="227">
        <v>45639</v>
      </c>
      <c r="AC237" s="113">
        <f t="shared" ref="AC237:AM237" si="435">O237-O$393</f>
        <v>-0.12679742035732622</v>
      </c>
      <c r="AD237" s="113">
        <f t="shared" si="435"/>
        <v>0.15823662590595575</v>
      </c>
      <c r="AE237" s="113">
        <f t="shared" si="435"/>
        <v>0.10078741660652157</v>
      </c>
      <c r="AF237" s="113">
        <f t="shared" si="435"/>
        <v>4.4472535106774555E-2</v>
      </c>
      <c r="AG237" s="113">
        <f t="shared" si="435"/>
        <v>0.15604511596954909</v>
      </c>
      <c r="AH237" s="113">
        <f t="shared" si="435"/>
        <v>3.6422679456533678E-2</v>
      </c>
      <c r="AI237" s="113">
        <f t="shared" si="435"/>
        <v>-6.4250188624399934E-2</v>
      </c>
      <c r="AJ237" s="113">
        <f t="shared" si="435"/>
        <v>3.3291638374785694E-2</v>
      </c>
      <c r="AK237" s="113">
        <f t="shared" si="435"/>
        <v>0.279159557579989</v>
      </c>
      <c r="AL237" s="113">
        <f t="shared" si="435"/>
        <v>0.10348268546877132</v>
      </c>
      <c r="AM237" s="113">
        <f t="shared" si="435"/>
        <v>5.8151684281668767E-2</v>
      </c>
    </row>
    <row r="238" spans="1:39" ht="15.6">
      <c r="A238" s="227">
        <v>45643</v>
      </c>
      <c r="B238" s="5">
        <v>2103.5315000000001</v>
      </c>
      <c r="C238" s="5">
        <v>26086.260499999997</v>
      </c>
      <c r="D238" s="5">
        <v>46769.614749999993</v>
      </c>
      <c r="E238" s="5">
        <v>6022.4395000000004</v>
      </c>
      <c r="F238" s="5">
        <v>11631.170749999999</v>
      </c>
      <c r="G238" s="5">
        <v>28551.014875000001</v>
      </c>
      <c r="H238" s="5">
        <v>5263.9743749999998</v>
      </c>
      <c r="I238" s="5">
        <v>15242.370375</v>
      </c>
      <c r="J238" s="5">
        <v>17806.949874999998</v>
      </c>
      <c r="K238" s="5">
        <v>23788.224374999998</v>
      </c>
      <c r="L238" s="39">
        <v>622683.40159999998</v>
      </c>
      <c r="N238" s="227">
        <v>45643</v>
      </c>
      <c r="O238" s="113">
        <f t="shared" ref="O238:Y238" si="436">B238/B221-1</f>
        <v>-0.14563296447651397</v>
      </c>
      <c r="P238" s="113">
        <f t="shared" si="436"/>
        <v>0.16202223692841811</v>
      </c>
      <c r="Q238" s="113">
        <f t="shared" si="436"/>
        <v>0.11379207705594685</v>
      </c>
      <c r="R238" s="113">
        <f t="shared" si="436"/>
        <v>5.7061379399773626E-2</v>
      </c>
      <c r="S238" s="113">
        <f t="shared" si="436"/>
        <v>8.361594577571263E-2</v>
      </c>
      <c r="T238" s="113">
        <f t="shared" si="436"/>
        <v>-6.9664851738645561E-3</v>
      </c>
      <c r="U238" s="113">
        <f t="shared" si="436"/>
        <v>-7.1254279428018763E-2</v>
      </c>
      <c r="V238" s="113">
        <f t="shared" si="436"/>
        <v>-4.2298194409780554E-2</v>
      </c>
      <c r="W238" s="113">
        <f t="shared" si="436"/>
        <v>0.31046793114122107</v>
      </c>
      <c r="X238" s="113">
        <f t="shared" si="436"/>
        <v>0.14353388372838927</v>
      </c>
      <c r="Y238" s="113">
        <f t="shared" si="436"/>
        <v>6.4062708617953268E-2</v>
      </c>
      <c r="AB238" s="227">
        <v>45643</v>
      </c>
      <c r="AC238" s="113">
        <f t="shared" ref="AC238:AM238" si="437">O238-O$393</f>
        <v>-0.13858775482483732</v>
      </c>
      <c r="AD238" s="113">
        <f t="shared" si="437"/>
        <v>0.15060033937423564</v>
      </c>
      <c r="AE238" s="113">
        <f t="shared" si="437"/>
        <v>9.8306525080066653E-2</v>
      </c>
      <c r="AF238" s="113">
        <f t="shared" si="437"/>
        <v>5.0383785955604041E-2</v>
      </c>
      <c r="AG238" s="113">
        <f t="shared" si="437"/>
        <v>6.8754898297477982E-2</v>
      </c>
      <c r="AH238" s="113">
        <f t="shared" si="437"/>
        <v>-9.4219621009626088E-4</v>
      </c>
      <c r="AI238" s="113">
        <f t="shared" si="437"/>
        <v>-0.10144462420311343</v>
      </c>
      <c r="AJ238" s="113">
        <f t="shared" si="437"/>
        <v>-3.7771586632289043E-2</v>
      </c>
      <c r="AK238" s="113">
        <f t="shared" si="437"/>
        <v>0.30341478165467994</v>
      </c>
      <c r="AL238" s="113">
        <f t="shared" si="437"/>
        <v>0.11960558442416008</v>
      </c>
      <c r="AM238" s="113">
        <f t="shared" si="437"/>
        <v>4.9372364013748268E-2</v>
      </c>
    </row>
    <row r="239" spans="1:39" ht="15.6">
      <c r="A239" s="227">
        <v>45644</v>
      </c>
      <c r="B239" s="5">
        <v>1987.8594700000001</v>
      </c>
      <c r="C239" s="5">
        <v>25548.629095</v>
      </c>
      <c r="D239" s="5">
        <v>45050.251480999999</v>
      </c>
      <c r="E239" s="5">
        <v>5925.4691870000006</v>
      </c>
      <c r="F239" s="5">
        <v>11468.816165</v>
      </c>
      <c r="G239" s="5">
        <v>28134.906364000002</v>
      </c>
      <c r="H239" s="5">
        <v>5148.8650210000005</v>
      </c>
      <c r="I239" s="5">
        <v>14839.937432000001</v>
      </c>
      <c r="J239" s="5">
        <v>17779.497498000001</v>
      </c>
      <c r="K239" s="5">
        <v>22713.096908000003</v>
      </c>
      <c r="L239" s="39">
        <v>604820.14850000001</v>
      </c>
      <c r="N239" s="227">
        <v>45644</v>
      </c>
      <c r="O239" s="113">
        <f t="shared" ref="O239:Y239" si="438">B239/B222-1</f>
        <v>-0.17553435517065064</v>
      </c>
      <c r="P239" s="113">
        <f t="shared" si="438"/>
        <v>0.14675576808705948</v>
      </c>
      <c r="Q239" s="113">
        <f t="shared" si="438"/>
        <v>9.6314032254571247E-2</v>
      </c>
      <c r="R239" s="113">
        <f t="shared" si="438"/>
        <v>4.1460906456431967E-2</v>
      </c>
      <c r="S239" s="113">
        <f t="shared" si="438"/>
        <v>6.478699469738336E-3</v>
      </c>
      <c r="T239" s="113">
        <f t="shared" si="438"/>
        <v>-3.5049542617997087E-2</v>
      </c>
      <c r="U239" s="113">
        <f t="shared" si="438"/>
        <v>-8.8371613416258099E-2</v>
      </c>
      <c r="V239" s="113">
        <f t="shared" si="438"/>
        <v>-7.1545603974005667E-2</v>
      </c>
      <c r="W239" s="113">
        <f t="shared" si="438"/>
        <v>0.28082057825825224</v>
      </c>
      <c r="X239" s="113">
        <f t="shared" si="438"/>
        <v>0.13214310843125565</v>
      </c>
      <c r="Y239" s="113">
        <f t="shared" si="438"/>
        <v>4.0466569117183937E-2</v>
      </c>
      <c r="AB239" s="227">
        <v>45644</v>
      </c>
      <c r="AC239" s="113">
        <f t="shared" ref="AC239:AM239" si="439">O239-O$393</f>
        <v>-0.16848914551897398</v>
      </c>
      <c r="AD239" s="113">
        <f t="shared" si="439"/>
        <v>0.13533387053287702</v>
      </c>
      <c r="AE239" s="113">
        <f t="shared" si="439"/>
        <v>8.0828480278691051E-2</v>
      </c>
      <c r="AF239" s="113">
        <f t="shared" si="439"/>
        <v>3.4783313012262382E-2</v>
      </c>
      <c r="AG239" s="113">
        <f t="shared" si="439"/>
        <v>-8.3823480084963178E-3</v>
      </c>
      <c r="AH239" s="113">
        <f t="shared" si="439"/>
        <v>-2.902525365422879E-2</v>
      </c>
      <c r="AI239" s="113">
        <f t="shared" si="439"/>
        <v>-0.11856195819135276</v>
      </c>
      <c r="AJ239" s="113">
        <f t="shared" si="439"/>
        <v>-6.7018996196514163E-2</v>
      </c>
      <c r="AK239" s="113">
        <f t="shared" si="439"/>
        <v>0.27376742877171112</v>
      </c>
      <c r="AL239" s="113">
        <f t="shared" si="439"/>
        <v>0.10821480912702647</v>
      </c>
      <c r="AM239" s="113">
        <f t="shared" si="439"/>
        <v>2.5776224512978934E-2</v>
      </c>
    </row>
    <row r="240" spans="1:39" ht="15.6">
      <c r="A240" s="227">
        <v>45645</v>
      </c>
      <c r="B240" s="5">
        <v>1958.9162779999999</v>
      </c>
      <c r="C240" s="5">
        <v>25672.491977000001</v>
      </c>
      <c r="D240" s="5">
        <v>44916.326389000002</v>
      </c>
      <c r="E240" s="5">
        <v>5922.9981690000004</v>
      </c>
      <c r="F240" s="5">
        <v>11446.196531000001</v>
      </c>
      <c r="G240" s="5">
        <v>28353.925644000003</v>
      </c>
      <c r="H240" s="5">
        <v>5173.7589420000004</v>
      </c>
      <c r="I240" s="5">
        <v>14506.874745000001</v>
      </c>
      <c r="J240" s="5">
        <v>18195.516152</v>
      </c>
      <c r="K240" s="5">
        <v>22948.920027</v>
      </c>
      <c r="L240" s="39">
        <v>602996.77419999999</v>
      </c>
      <c r="N240" s="227">
        <v>45645</v>
      </c>
      <c r="O240" s="113">
        <f t="shared" ref="O240:Y240" si="440">B240/B223-1</f>
        <v>-0.1900688028539903</v>
      </c>
      <c r="P240" s="113">
        <f t="shared" si="440"/>
        <v>0.12524678654181765</v>
      </c>
      <c r="Q240" s="113">
        <f t="shared" si="440"/>
        <v>7.5706534303815465E-2</v>
      </c>
      <c r="R240" s="113">
        <f t="shared" si="440"/>
        <v>3.9532749243283538E-2</v>
      </c>
      <c r="S240" s="113">
        <f t="shared" si="440"/>
        <v>1.8744403488070605E-2</v>
      </c>
      <c r="T240" s="113">
        <f t="shared" si="440"/>
        <v>-3.1935555890893697E-2</v>
      </c>
      <c r="U240" s="113">
        <f t="shared" si="440"/>
        <v>-6.0658743148265137E-2</v>
      </c>
      <c r="V240" s="113">
        <f t="shared" si="440"/>
        <v>-9.0529550151857152E-2</v>
      </c>
      <c r="W240" s="113">
        <f t="shared" si="440"/>
        <v>0.25040477412784634</v>
      </c>
      <c r="X240" s="113">
        <f t="shared" si="440"/>
        <v>0.12223294911157367</v>
      </c>
      <c r="Y240" s="113">
        <f t="shared" si="440"/>
        <v>1.9676724321344263E-2</v>
      </c>
      <c r="AB240" s="227">
        <v>45645</v>
      </c>
      <c r="AC240" s="113">
        <f t="shared" ref="AC240:AM240" si="441">O240-O$393</f>
        <v>-0.18302359320231365</v>
      </c>
      <c r="AD240" s="113">
        <f t="shared" si="441"/>
        <v>0.11382488898763519</v>
      </c>
      <c r="AE240" s="113">
        <f t="shared" si="441"/>
        <v>6.0220982327935269E-2</v>
      </c>
      <c r="AF240" s="113">
        <f t="shared" si="441"/>
        <v>3.2855155799113953E-2</v>
      </c>
      <c r="AG240" s="113">
        <f t="shared" si="441"/>
        <v>3.8833560098359508E-3</v>
      </c>
      <c r="AH240" s="113">
        <f t="shared" si="441"/>
        <v>-2.59112669271254E-2</v>
      </c>
      <c r="AI240" s="113">
        <f t="shared" si="441"/>
        <v>-9.08490879233598E-2</v>
      </c>
      <c r="AJ240" s="113">
        <f t="shared" si="441"/>
        <v>-8.6002942374365648E-2</v>
      </c>
      <c r="AK240" s="113">
        <f t="shared" si="441"/>
        <v>0.24335162464130519</v>
      </c>
      <c r="AL240" s="113">
        <f t="shared" si="441"/>
        <v>9.8304649807344491E-2</v>
      </c>
      <c r="AM240" s="113">
        <f t="shared" si="441"/>
        <v>4.9863797171392603E-3</v>
      </c>
    </row>
    <row r="241" spans="1:39" ht="15.6">
      <c r="A241" s="227">
        <v>45646</v>
      </c>
      <c r="B241" s="5">
        <v>2018.772064</v>
      </c>
      <c r="C241" s="5">
        <v>26319.533942999999</v>
      </c>
      <c r="D241" s="5">
        <v>45153.477619999998</v>
      </c>
      <c r="E241" s="5">
        <v>6052.1793640000005</v>
      </c>
      <c r="F241" s="5">
        <v>11586.221020999999</v>
      </c>
      <c r="G241" s="5">
        <v>28516.189611000002</v>
      </c>
      <c r="H241" s="5">
        <v>5358.2264670000004</v>
      </c>
      <c r="I241" s="5">
        <v>14773.646994999999</v>
      </c>
      <c r="J241" s="5">
        <v>18341.661144999998</v>
      </c>
      <c r="K241" s="5">
        <v>23261.383843999996</v>
      </c>
      <c r="L241" s="39">
        <v>613372.65859999997</v>
      </c>
      <c r="N241" s="227">
        <v>45646</v>
      </c>
      <c r="O241" s="113">
        <f t="shared" ref="O241:Y241" si="442">B241/B224-1</f>
        <v>-0.15948780686461905</v>
      </c>
      <c r="P241" s="113">
        <f t="shared" si="442"/>
        <v>0.1489248005013033</v>
      </c>
      <c r="Q241" s="113">
        <f t="shared" si="442"/>
        <v>8.6374393514950798E-2</v>
      </c>
      <c r="R241" s="113">
        <f t="shared" si="442"/>
        <v>5.2186771872953397E-2</v>
      </c>
      <c r="S241" s="113">
        <f t="shared" si="442"/>
        <v>1.3669737330148646E-2</v>
      </c>
      <c r="T241" s="113">
        <f t="shared" si="442"/>
        <v>-1.0302071685635905E-2</v>
      </c>
      <c r="U241" s="113">
        <f t="shared" si="442"/>
        <v>-2.380855606590071E-2</v>
      </c>
      <c r="V241" s="113">
        <f t="shared" si="442"/>
        <v>-8.4577725508518165E-2</v>
      </c>
      <c r="W241" s="113">
        <f t="shared" si="442"/>
        <v>0.25515337263125293</v>
      </c>
      <c r="X241" s="113">
        <f t="shared" si="442"/>
        <v>0.14615988261479296</v>
      </c>
      <c r="Y241" s="113">
        <f t="shared" si="442"/>
        <v>3.6247896692563231E-2</v>
      </c>
      <c r="AB241" s="227">
        <v>45646</v>
      </c>
      <c r="AC241" s="113">
        <f t="shared" ref="AC241:AM241" si="443">O241-O$393</f>
        <v>-0.1524425972129424</v>
      </c>
      <c r="AD241" s="113">
        <f t="shared" si="443"/>
        <v>0.13750290294712084</v>
      </c>
      <c r="AE241" s="113">
        <f t="shared" si="443"/>
        <v>7.0888841539070602E-2</v>
      </c>
      <c r="AF241" s="113">
        <f t="shared" si="443"/>
        <v>4.5509178428783811E-2</v>
      </c>
      <c r="AG241" s="113">
        <f t="shared" si="443"/>
        <v>-1.191310148086008E-3</v>
      </c>
      <c r="AH241" s="113">
        <f t="shared" si="443"/>
        <v>-4.2777827218676099E-3</v>
      </c>
      <c r="AI241" s="113">
        <f t="shared" si="443"/>
        <v>-5.399890084099538E-2</v>
      </c>
      <c r="AJ241" s="113">
        <f t="shared" si="443"/>
        <v>-8.0051117731026661E-2</v>
      </c>
      <c r="AK241" s="113">
        <f t="shared" si="443"/>
        <v>0.24810022314471178</v>
      </c>
      <c r="AL241" s="113">
        <f t="shared" si="443"/>
        <v>0.12223158331056377</v>
      </c>
      <c r="AM241" s="113">
        <f t="shared" si="443"/>
        <v>2.1557552088358228E-2</v>
      </c>
    </row>
    <row r="242" spans="1:39" ht="15.6">
      <c r="A242" s="227">
        <v>45650</v>
      </c>
      <c r="B242" s="5">
        <v>2072.93172</v>
      </c>
      <c r="C242" s="5">
        <v>26236.812259999999</v>
      </c>
      <c r="D242" s="5">
        <v>44642.210418999995</v>
      </c>
      <c r="E242" s="5">
        <v>6081.615855</v>
      </c>
      <c r="F242" s="5">
        <v>11437.705608</v>
      </c>
      <c r="G242" s="5">
        <v>27622.831311999998</v>
      </c>
      <c r="H242" s="5">
        <v>5437.3811930000002</v>
      </c>
      <c r="I242" s="5">
        <v>14616.200912</v>
      </c>
      <c r="J242" s="5">
        <v>18223.508561999999</v>
      </c>
      <c r="K242" s="5">
        <v>23274.755415</v>
      </c>
      <c r="L242" s="39">
        <v>613754.43660000002</v>
      </c>
      <c r="N242" s="227">
        <v>45650</v>
      </c>
      <c r="O242" s="113">
        <f t="shared" ref="O242:Y242" si="444">B242/B225-1</f>
        <v>-0.15368339114572482</v>
      </c>
      <c r="P242" s="113">
        <f t="shared" si="444"/>
        <v>0.14560769106039739</v>
      </c>
      <c r="Q242" s="113">
        <f t="shared" si="444"/>
        <v>7.8900591574980083E-2</v>
      </c>
      <c r="R242" s="113">
        <f t="shared" si="444"/>
        <v>5.4258879511787539E-2</v>
      </c>
      <c r="S242" s="113">
        <f t="shared" si="444"/>
        <v>-5.1700667951748436E-3</v>
      </c>
      <c r="T242" s="113">
        <f t="shared" si="444"/>
        <v>-6.6187339090077457E-2</v>
      </c>
      <c r="U242" s="113">
        <f t="shared" si="444"/>
        <v>-2.5594733807574155E-2</v>
      </c>
      <c r="V242" s="113">
        <f t="shared" si="444"/>
        <v>-9.767788932416499E-2</v>
      </c>
      <c r="W242" s="113">
        <f t="shared" si="444"/>
        <v>0.26794853923696915</v>
      </c>
      <c r="X242" s="113">
        <f t="shared" si="444"/>
        <v>0.17067490364780058</v>
      </c>
      <c r="Y242" s="113">
        <f t="shared" si="444"/>
        <v>2.9487114793556479E-2</v>
      </c>
      <c r="AB242" s="227">
        <v>45650</v>
      </c>
      <c r="AC242" s="113">
        <f t="shared" ref="AC242:AM242" si="445">O242-O$393</f>
        <v>-0.14663818149404817</v>
      </c>
      <c r="AD242" s="113">
        <f t="shared" si="445"/>
        <v>0.13418579350621493</v>
      </c>
      <c r="AE242" s="113">
        <f t="shared" si="445"/>
        <v>6.3415039599099887E-2</v>
      </c>
      <c r="AF242" s="113">
        <f t="shared" si="445"/>
        <v>4.7581286067617953E-2</v>
      </c>
      <c r="AG242" s="113">
        <f t="shared" si="445"/>
        <v>-2.0031114273409499E-2</v>
      </c>
      <c r="AH242" s="113">
        <f t="shared" si="445"/>
        <v>-6.016305012630916E-2</v>
      </c>
      <c r="AI242" s="113">
        <f t="shared" si="445"/>
        <v>-5.5785078582668825E-2</v>
      </c>
      <c r="AJ242" s="113">
        <f t="shared" si="445"/>
        <v>-9.3151281546673487E-2</v>
      </c>
      <c r="AK242" s="113">
        <f t="shared" si="445"/>
        <v>0.26089538975042803</v>
      </c>
      <c r="AL242" s="113">
        <f t="shared" si="445"/>
        <v>0.1467466043435714</v>
      </c>
      <c r="AM242" s="113">
        <f t="shared" si="445"/>
        <v>1.4796770189351476E-2</v>
      </c>
    </row>
    <row r="243" spans="1:39" ht="15.6">
      <c r="A243" s="227">
        <v>45652</v>
      </c>
      <c r="B243" s="5">
        <v>2036.0795000000001</v>
      </c>
      <c r="C243" s="5">
        <v>25801.629749999996</v>
      </c>
      <c r="D243" s="5">
        <v>43641.232375</v>
      </c>
      <c r="E243" s="5">
        <v>5974.7577499999998</v>
      </c>
      <c r="F243" s="5">
        <v>11211.386875</v>
      </c>
      <c r="G243" s="5">
        <v>27758.019250000001</v>
      </c>
      <c r="H243" s="5">
        <v>5397.0052500000002</v>
      </c>
      <c r="I243" s="5">
        <v>14342.207749999998</v>
      </c>
      <c r="J243" s="5">
        <v>17968.102749999998</v>
      </c>
      <c r="K243" s="5">
        <v>22617.018124999999</v>
      </c>
      <c r="L243" s="39">
        <v>601419.43389999995</v>
      </c>
      <c r="N243" s="227">
        <v>45652</v>
      </c>
      <c r="O243" s="113">
        <f t="shared" ref="O243:Y243" si="446">B243/B226-1</f>
        <v>-0.17455849421347958</v>
      </c>
      <c r="P243" s="113">
        <f t="shared" si="446"/>
        <v>0.11486555816969468</v>
      </c>
      <c r="Q243" s="113">
        <f t="shared" si="446"/>
        <v>3.9485909916283646E-2</v>
      </c>
      <c r="R243" s="113">
        <f t="shared" si="446"/>
        <v>1.3563722083713925E-2</v>
      </c>
      <c r="S243" s="113">
        <f t="shared" si="446"/>
        <v>-3.7121791757857459E-2</v>
      </c>
      <c r="T243" s="113">
        <f t="shared" si="446"/>
        <v>-8.088827717400604E-2</v>
      </c>
      <c r="U243" s="113">
        <f t="shared" si="446"/>
        <v>-8.4133925335690973E-2</v>
      </c>
      <c r="V243" s="113">
        <f t="shared" si="446"/>
        <v>-0.12260607661352685</v>
      </c>
      <c r="W243" s="113">
        <f t="shared" si="446"/>
        <v>0.19544378975599552</v>
      </c>
      <c r="X243" s="113">
        <f t="shared" si="446"/>
        <v>0.13962590170180555</v>
      </c>
      <c r="Y243" s="113">
        <f t="shared" si="446"/>
        <v>7.1128505932160913E-4</v>
      </c>
      <c r="AB243" s="227">
        <v>45652</v>
      </c>
      <c r="AC243" s="113">
        <f t="shared" ref="AC243:AM243" si="447">O243-O$393</f>
        <v>-0.16751328456180292</v>
      </c>
      <c r="AD243" s="113">
        <f t="shared" si="447"/>
        <v>0.10344366061551223</v>
      </c>
      <c r="AE243" s="113">
        <f t="shared" si="447"/>
        <v>2.4000357940403449E-2</v>
      </c>
      <c r="AF243" s="113">
        <f t="shared" si="447"/>
        <v>6.8861286395443403E-3</v>
      </c>
      <c r="AG243" s="113">
        <f t="shared" si="447"/>
        <v>-5.1982839236092114E-2</v>
      </c>
      <c r="AH243" s="113">
        <f t="shared" si="447"/>
        <v>-7.486398821023775E-2</v>
      </c>
      <c r="AI243" s="113">
        <f t="shared" si="447"/>
        <v>-0.11432427011078564</v>
      </c>
      <c r="AJ243" s="113">
        <f t="shared" si="447"/>
        <v>-0.11807946883603535</v>
      </c>
      <c r="AK243" s="113">
        <f t="shared" si="447"/>
        <v>0.18839064026945437</v>
      </c>
      <c r="AL243" s="113">
        <f t="shared" si="447"/>
        <v>0.11569760239757637</v>
      </c>
      <c r="AM243" s="113">
        <f t="shared" si="447"/>
        <v>-1.3979059544883394E-2</v>
      </c>
    </row>
    <row r="244" spans="1:39" ht="15.6">
      <c r="A244" s="227">
        <v>45653</v>
      </c>
      <c r="B244" s="5">
        <v>2014.3588500000001</v>
      </c>
      <c r="C244" s="5">
        <v>25362.067905</v>
      </c>
      <c r="D244" s="5">
        <v>42721.276634999995</v>
      </c>
      <c r="E244" s="5">
        <v>5915.0704949999999</v>
      </c>
      <c r="F244" s="5">
        <v>11069.050724999999</v>
      </c>
      <c r="G244" s="5">
        <v>27819.982620000002</v>
      </c>
      <c r="H244" s="5">
        <v>5386.1772600000004</v>
      </c>
      <c r="I244" s="5">
        <v>14289.048000000001</v>
      </c>
      <c r="J244" s="5">
        <v>17932.755239999999</v>
      </c>
      <c r="K244" s="5">
        <v>22202.600624999999</v>
      </c>
      <c r="L244" s="39">
        <v>592483.46779999998</v>
      </c>
      <c r="N244" s="227">
        <v>45653</v>
      </c>
      <c r="O244" s="113">
        <f t="shared" ref="O244:Y244" si="448">B244/B227-1</f>
        <v>-0.19301975955359496</v>
      </c>
      <c r="P244" s="113">
        <f t="shared" si="448"/>
        <v>3.9554038130397595E-2</v>
      </c>
      <c r="Q244" s="113">
        <f t="shared" si="448"/>
        <v>-3.8273150319756088E-2</v>
      </c>
      <c r="R244" s="113">
        <f t="shared" si="448"/>
        <v>-4.3626178063321586E-2</v>
      </c>
      <c r="S244" s="113">
        <f t="shared" si="448"/>
        <v>-7.6243343347319414E-2</v>
      </c>
      <c r="T244" s="113">
        <f t="shared" si="448"/>
        <v>-0.11532443181183882</v>
      </c>
      <c r="U244" s="113">
        <f t="shared" si="448"/>
        <v>-5.284625200662052E-2</v>
      </c>
      <c r="V244" s="113">
        <f t="shared" si="448"/>
        <v>-0.15294638482384304</v>
      </c>
      <c r="W244" s="113">
        <f t="shared" si="448"/>
        <v>0.14604595525072228</v>
      </c>
      <c r="X244" s="113">
        <f t="shared" si="448"/>
        <v>2.9139066849463546E-2</v>
      </c>
      <c r="Y244" s="113">
        <f t="shared" si="448"/>
        <v>-5.2010972755163198E-2</v>
      </c>
      <c r="AB244" s="227">
        <v>45653</v>
      </c>
      <c r="AC244" s="113">
        <f t="shared" ref="AC244:AM244" si="449">O244-O$393</f>
        <v>-0.18597454990191831</v>
      </c>
      <c r="AD244" s="113">
        <f t="shared" si="449"/>
        <v>2.8132140576215138E-2</v>
      </c>
      <c r="AE244" s="113">
        <f t="shared" si="449"/>
        <v>-5.3758702295636285E-2</v>
      </c>
      <c r="AF244" s="113">
        <f t="shared" si="449"/>
        <v>-5.0303771507491171E-2</v>
      </c>
      <c r="AG244" s="113">
        <f t="shared" si="449"/>
        <v>-9.1104390825554063E-2</v>
      </c>
      <c r="AH244" s="113">
        <f t="shared" si="449"/>
        <v>-0.10930014284807053</v>
      </c>
      <c r="AI244" s="113">
        <f t="shared" si="449"/>
        <v>-8.3036596781715183E-2</v>
      </c>
      <c r="AJ244" s="113">
        <f t="shared" si="449"/>
        <v>-0.14841977704635154</v>
      </c>
      <c r="AK244" s="113">
        <f t="shared" si="449"/>
        <v>0.13899280576418113</v>
      </c>
      <c r="AL244" s="113">
        <f t="shared" si="449"/>
        <v>5.2107675452343558E-3</v>
      </c>
      <c r="AM244" s="113">
        <f t="shared" si="449"/>
        <v>-6.6701317359368198E-2</v>
      </c>
    </row>
    <row r="245" spans="1:39" ht="15.6">
      <c r="A245" s="227">
        <v>45667</v>
      </c>
      <c r="B245" s="5">
        <v>1958.8745649999998</v>
      </c>
      <c r="C245" s="5">
        <v>24227.647034999998</v>
      </c>
      <c r="D245" s="5">
        <v>42854.856345</v>
      </c>
      <c r="E245" s="5">
        <v>6008.5792140000003</v>
      </c>
      <c r="F245" s="5">
        <v>11113.928015000001</v>
      </c>
      <c r="G245" s="5">
        <v>27693.269503000003</v>
      </c>
      <c r="H245" s="5">
        <v>5099.211335</v>
      </c>
      <c r="I245" s="5">
        <v>15664.859053999999</v>
      </c>
      <c r="J245" s="5">
        <v>17594.069200000002</v>
      </c>
      <c r="K245" s="5">
        <v>22395.613433999999</v>
      </c>
      <c r="L245" s="39">
        <v>596054.33129999996</v>
      </c>
      <c r="N245" s="227">
        <v>45667</v>
      </c>
      <c r="O245" s="113">
        <f t="shared" ref="O245:Y245" si="450">B245/B228-1</f>
        <v>-0.21161848644190373</v>
      </c>
      <c r="P245" s="113">
        <f t="shared" si="450"/>
        <v>-1.8401899582674353E-2</v>
      </c>
      <c r="Q245" s="113">
        <f t="shared" si="450"/>
        <v>-3.5658418773038103E-2</v>
      </c>
      <c r="R245" s="113">
        <f t="shared" si="450"/>
        <v>-3.5391042024777053E-2</v>
      </c>
      <c r="S245" s="113">
        <f t="shared" si="450"/>
        <v>-0.10045849241254068</v>
      </c>
      <c r="T245" s="113">
        <f t="shared" si="450"/>
        <v>-0.13117177677001002</v>
      </c>
      <c r="U245" s="113">
        <f t="shared" si="450"/>
        <v>-0.12547751853494082</v>
      </c>
      <c r="V245" s="113">
        <f t="shared" si="450"/>
        <v>-8.0233397615394719E-2</v>
      </c>
      <c r="W245" s="113">
        <f t="shared" si="450"/>
        <v>9.8859782505713367E-2</v>
      </c>
      <c r="X245" s="113">
        <f t="shared" si="450"/>
        <v>3.6108358233423177E-2</v>
      </c>
      <c r="Y245" s="113">
        <f t="shared" si="450"/>
        <v>-5.4227331774061582E-2</v>
      </c>
      <c r="AB245" s="227">
        <v>45667</v>
      </c>
      <c r="AC245" s="113">
        <f t="shared" ref="AC245:AM245" si="451">O245-O$393</f>
        <v>-0.20457327679022708</v>
      </c>
      <c r="AD245" s="113">
        <f t="shared" si="451"/>
        <v>-2.982379713685681E-2</v>
      </c>
      <c r="AE245" s="113">
        <f t="shared" si="451"/>
        <v>-5.1143970748918299E-2</v>
      </c>
      <c r="AF245" s="113">
        <f t="shared" si="451"/>
        <v>-4.2068635468946639E-2</v>
      </c>
      <c r="AG245" s="113">
        <f t="shared" si="451"/>
        <v>-0.11531953989077533</v>
      </c>
      <c r="AH245" s="113">
        <f t="shared" si="451"/>
        <v>-0.12514748780624171</v>
      </c>
      <c r="AI245" s="113">
        <f t="shared" si="451"/>
        <v>-0.15566786331003549</v>
      </c>
      <c r="AJ245" s="113">
        <f t="shared" si="451"/>
        <v>-7.5706789837903216E-2</v>
      </c>
      <c r="AK245" s="113">
        <f t="shared" si="451"/>
        <v>9.1806633019172218E-2</v>
      </c>
      <c r="AL245" s="113">
        <f t="shared" si="451"/>
        <v>1.2180058929193986E-2</v>
      </c>
      <c r="AM245" s="113">
        <f t="shared" si="451"/>
        <v>-6.8917676378266582E-2</v>
      </c>
    </row>
    <row r="246" spans="1:39" ht="15.6">
      <c r="A246" s="227">
        <v>45671</v>
      </c>
      <c r="B246" s="5">
        <v>1971.9955199999999</v>
      </c>
      <c r="C246" s="5">
        <v>23959.745568000002</v>
      </c>
      <c r="D246" s="5">
        <v>42692.675927000004</v>
      </c>
      <c r="E246" s="5">
        <v>6093.6715729999996</v>
      </c>
      <c r="F246" s="5">
        <v>11104.799772</v>
      </c>
      <c r="G246" s="5">
        <v>28513.822722000001</v>
      </c>
      <c r="H246" s="5">
        <v>5231.9506139999994</v>
      </c>
      <c r="I246" s="5">
        <v>16114.900890000001</v>
      </c>
      <c r="J246" s="5">
        <v>17154.306862000001</v>
      </c>
      <c r="K246" s="5">
        <v>22365.715855999999</v>
      </c>
      <c r="L246" s="39">
        <v>600114.18460000004</v>
      </c>
      <c r="N246" s="227">
        <v>45671</v>
      </c>
      <c r="O246" s="113">
        <f t="shared" ref="O246:Y246" si="452">B246/B229-1</f>
        <v>-0.25171561754750749</v>
      </c>
      <c r="P246" s="113">
        <f t="shared" si="452"/>
        <v>-7.8690815802946457E-2</v>
      </c>
      <c r="Q246" s="113">
        <f t="shared" si="452"/>
        <v>-7.9938577610714323E-2</v>
      </c>
      <c r="R246" s="113">
        <f t="shared" si="452"/>
        <v>-6.0796244755338957E-2</v>
      </c>
      <c r="S246" s="113">
        <f t="shared" si="452"/>
        <v>-0.13730039065388056</v>
      </c>
      <c r="T246" s="113">
        <f t="shared" si="452"/>
        <v>-0.14027034709352626</v>
      </c>
      <c r="U246" s="113">
        <f t="shared" si="452"/>
        <v>-0.14109961049159625</v>
      </c>
      <c r="V246" s="113">
        <f t="shared" si="452"/>
        <v>-9.1811160190281016E-2</v>
      </c>
      <c r="W246" s="113">
        <f t="shared" si="452"/>
        <v>7.1316049906140488E-3</v>
      </c>
      <c r="X246" s="113">
        <f t="shared" si="452"/>
        <v>-1.8195447085233019E-2</v>
      </c>
      <c r="Y246" s="113">
        <f t="shared" si="452"/>
        <v>-9.2135491190768803E-2</v>
      </c>
      <c r="AB246" s="227">
        <v>45671</v>
      </c>
      <c r="AC246" s="113">
        <f t="shared" ref="AC246:AM246" si="453">O246-O$393</f>
        <v>-0.24467040789583083</v>
      </c>
      <c r="AD246" s="113">
        <f t="shared" si="453"/>
        <v>-9.0112713357128907E-2</v>
      </c>
      <c r="AE246" s="113">
        <f t="shared" si="453"/>
        <v>-9.5424129586594519E-2</v>
      </c>
      <c r="AF246" s="113">
        <f t="shared" si="453"/>
        <v>-6.7473838199508543E-2</v>
      </c>
      <c r="AG246" s="113">
        <f t="shared" si="453"/>
        <v>-0.15216143813211522</v>
      </c>
      <c r="AH246" s="113">
        <f t="shared" si="453"/>
        <v>-0.13424605812975796</v>
      </c>
      <c r="AI246" s="113">
        <f t="shared" si="453"/>
        <v>-0.17128995526669091</v>
      </c>
      <c r="AJ246" s="113">
        <f t="shared" si="453"/>
        <v>-8.7284552412789512E-2</v>
      </c>
      <c r="AK246" s="113">
        <f t="shared" si="453"/>
        <v>7.8455504072900452E-5</v>
      </c>
      <c r="AL246" s="113">
        <f t="shared" si="453"/>
        <v>-4.2123746389462209E-2</v>
      </c>
      <c r="AM246" s="113">
        <f t="shared" si="453"/>
        <v>-0.1068258357949738</v>
      </c>
    </row>
    <row r="247" spans="1:39" ht="15.6">
      <c r="A247" s="227">
        <v>45672</v>
      </c>
      <c r="B247" s="5">
        <v>2039.79736</v>
      </c>
      <c r="C247" s="5">
        <v>24604.797060000001</v>
      </c>
      <c r="D247" s="5">
        <v>44096.653780000001</v>
      </c>
      <c r="E247" s="5">
        <v>6204.2112399999996</v>
      </c>
      <c r="F247" s="5">
        <v>11189.922840000001</v>
      </c>
      <c r="G247" s="5">
        <v>28609.916419999998</v>
      </c>
      <c r="H247" s="5">
        <v>5347.7446</v>
      </c>
      <c r="I247" s="5">
        <v>16377.338540000002</v>
      </c>
      <c r="J247" s="5">
        <v>17191.3956</v>
      </c>
      <c r="K247" s="5">
        <v>23102.8773</v>
      </c>
      <c r="L247" s="39">
        <v>615446.79059999995</v>
      </c>
      <c r="N247" s="227">
        <v>45672</v>
      </c>
      <c r="O247" s="113">
        <f t="shared" ref="O247:Y247" si="454">B247/B230-1</f>
        <v>-0.15299257192957461</v>
      </c>
      <c r="P247" s="113">
        <f t="shared" si="454"/>
        <v>-5.3887549349962094E-2</v>
      </c>
      <c r="Q247" s="113">
        <f t="shared" si="454"/>
        <v>-4.5820352894371141E-2</v>
      </c>
      <c r="R247" s="113">
        <f t="shared" si="454"/>
        <v>-2.6762392572705185E-2</v>
      </c>
      <c r="S247" s="113">
        <f t="shared" si="454"/>
        <v>-0.10341624634633284</v>
      </c>
      <c r="T247" s="113">
        <f t="shared" si="454"/>
        <v>-5.6235424206690032E-2</v>
      </c>
      <c r="U247" s="113">
        <f t="shared" si="454"/>
        <v>-7.0127817981384122E-2</v>
      </c>
      <c r="V247" s="113">
        <f t="shared" si="454"/>
        <v>-5.6273614834087105E-2</v>
      </c>
      <c r="W247" s="113">
        <f t="shared" si="454"/>
        <v>3.4862624560948907E-2</v>
      </c>
      <c r="X247" s="113">
        <f t="shared" si="454"/>
        <v>9.935237574456135E-3</v>
      </c>
      <c r="Y247" s="113">
        <f t="shared" si="454"/>
        <v>-5.0823413409645246E-2</v>
      </c>
      <c r="AB247" s="227">
        <v>45672</v>
      </c>
      <c r="AC247" s="113">
        <f t="shared" ref="AC247:AM247" si="455">O247-O$393</f>
        <v>-0.14594736227789795</v>
      </c>
      <c r="AD247" s="113">
        <f t="shared" si="455"/>
        <v>-6.5309446904144544E-2</v>
      </c>
      <c r="AE247" s="113">
        <f t="shared" si="455"/>
        <v>-6.1305904870251338E-2</v>
      </c>
      <c r="AF247" s="113">
        <f t="shared" si="455"/>
        <v>-3.343998601687477E-2</v>
      </c>
      <c r="AG247" s="113">
        <f t="shared" si="455"/>
        <v>-0.11827729382456749</v>
      </c>
      <c r="AH247" s="113">
        <f t="shared" si="455"/>
        <v>-5.0211135242921735E-2</v>
      </c>
      <c r="AI247" s="113">
        <f t="shared" si="455"/>
        <v>-0.10031816275647878</v>
      </c>
      <c r="AJ247" s="113">
        <f t="shared" si="455"/>
        <v>-5.1747007056595594E-2</v>
      </c>
      <c r="AK247" s="113">
        <f t="shared" si="455"/>
        <v>2.7809475074407758E-2</v>
      </c>
      <c r="AL247" s="113">
        <f t="shared" si="455"/>
        <v>-1.3993061729773056E-2</v>
      </c>
      <c r="AM247" s="113">
        <f t="shared" si="455"/>
        <v>-6.5513758013850246E-2</v>
      </c>
    </row>
    <row r="248" spans="1:39" ht="15.6">
      <c r="A248" s="227">
        <v>45673</v>
      </c>
      <c r="B248" s="5">
        <v>2022.2294260000001</v>
      </c>
      <c r="C248" s="5">
        <v>23466.908427999999</v>
      </c>
      <c r="D248" s="5">
        <v>43650.135724</v>
      </c>
      <c r="E248" s="5">
        <v>6149.9625960000003</v>
      </c>
      <c r="F248" s="5">
        <v>10944.918388</v>
      </c>
      <c r="G248" s="5">
        <v>28515.799486</v>
      </c>
      <c r="H248" s="5">
        <v>5329.5563520000005</v>
      </c>
      <c r="I248" s="5">
        <v>16385.507163999999</v>
      </c>
      <c r="J248" s="5">
        <v>17367.321653999999</v>
      </c>
      <c r="K248" s="5">
        <v>22685.569147999999</v>
      </c>
      <c r="L248" s="39">
        <v>610404.86329999997</v>
      </c>
      <c r="N248" s="227">
        <v>45673</v>
      </c>
      <c r="O248" s="113">
        <f t="shared" ref="O248:Y248" si="456">B248/B231-1</f>
        <v>-0.13279161841426812</v>
      </c>
      <c r="P248" s="113">
        <f t="shared" si="456"/>
        <v>-9.0595476661262775E-2</v>
      </c>
      <c r="Q248" s="113">
        <f t="shared" si="456"/>
        <v>-6.0249990022770872E-2</v>
      </c>
      <c r="R248" s="113">
        <f t="shared" si="456"/>
        <v>-2.8582597182061464E-2</v>
      </c>
      <c r="S248" s="113">
        <f t="shared" si="456"/>
        <v>-0.11897311081714457</v>
      </c>
      <c r="T248" s="113">
        <f t="shared" si="456"/>
        <v>-5.2530775353660686E-2</v>
      </c>
      <c r="U248" s="113">
        <f t="shared" si="456"/>
        <v>-5.9409442713659111E-2</v>
      </c>
      <c r="V248" s="113">
        <f t="shared" si="456"/>
        <v>-2.534821202742521E-2</v>
      </c>
      <c r="W248" s="113">
        <f t="shared" si="456"/>
        <v>3.3313689444207428E-2</v>
      </c>
      <c r="X248" s="113">
        <f t="shared" si="456"/>
        <v>-2.0735679107655725E-2</v>
      </c>
      <c r="Y248" s="113">
        <f t="shared" si="456"/>
        <v>-5.5555484055747728E-2</v>
      </c>
      <c r="AB248" s="227">
        <v>45673</v>
      </c>
      <c r="AC248" s="113">
        <f t="shared" ref="AC248:AM248" si="457">O248-O$393</f>
        <v>-0.12574640876259147</v>
      </c>
      <c r="AD248" s="113">
        <f t="shared" si="457"/>
        <v>-0.10201737421544523</v>
      </c>
      <c r="AE248" s="113">
        <f t="shared" si="457"/>
        <v>-7.5735541998651068E-2</v>
      </c>
      <c r="AF248" s="113">
        <f t="shared" si="457"/>
        <v>-3.526019062623105E-2</v>
      </c>
      <c r="AG248" s="113">
        <f t="shared" si="457"/>
        <v>-0.13383415829537923</v>
      </c>
      <c r="AH248" s="113">
        <f t="shared" si="457"/>
        <v>-4.6506486389892389E-2</v>
      </c>
      <c r="AI248" s="113">
        <f t="shared" si="457"/>
        <v>-8.9599787488753774E-2</v>
      </c>
      <c r="AJ248" s="113">
        <f t="shared" si="457"/>
        <v>-2.0821604249933699E-2</v>
      </c>
      <c r="AK248" s="113">
        <f t="shared" si="457"/>
        <v>2.6260539957666279E-2</v>
      </c>
      <c r="AL248" s="113">
        <f t="shared" si="457"/>
        <v>-4.4663978411884915E-2</v>
      </c>
      <c r="AM248" s="113">
        <f t="shared" si="457"/>
        <v>-7.0245828659952728E-2</v>
      </c>
    </row>
    <row r="249" spans="1:39" ht="15.6">
      <c r="A249" s="227">
        <v>45674</v>
      </c>
      <c r="B249" s="5">
        <v>2200.0645379999996</v>
      </c>
      <c r="C249" s="5">
        <v>23544.478475999997</v>
      </c>
      <c r="D249" s="5">
        <v>43922.461085999996</v>
      </c>
      <c r="E249" s="5">
        <v>6166.1185259999993</v>
      </c>
      <c r="F249" s="5">
        <v>10956.300923999999</v>
      </c>
      <c r="G249" s="5">
        <v>28163.692620000002</v>
      </c>
      <c r="H249" s="5">
        <v>5218.1149139999998</v>
      </c>
      <c r="I249" s="5">
        <v>16530.685013999999</v>
      </c>
      <c r="J249" s="5">
        <v>17515.544057999999</v>
      </c>
      <c r="K249" s="5">
        <v>23130.878627999999</v>
      </c>
      <c r="L249" s="39">
        <v>613915.2635</v>
      </c>
      <c r="N249" s="227">
        <v>45674</v>
      </c>
      <c r="O249" s="113">
        <f t="shared" ref="O249:Y249" si="458">B249/B232-1</f>
        <v>1.4738018380314521E-2</v>
      </c>
      <c r="P249" s="113">
        <f t="shared" si="458"/>
        <v>-7.0620337498751962E-2</v>
      </c>
      <c r="Q249" s="113">
        <f t="shared" si="458"/>
        <v>-4.7998836769701958E-2</v>
      </c>
      <c r="R249" s="113">
        <f t="shared" si="458"/>
        <v>-1.4406742952780327E-2</v>
      </c>
      <c r="S249" s="113">
        <f t="shared" si="458"/>
        <v>-9.7764579703555343E-2</v>
      </c>
      <c r="T249" s="113">
        <f t="shared" si="458"/>
        <v>-3.3027877727171528E-2</v>
      </c>
      <c r="U249" s="113">
        <f t="shared" si="458"/>
        <v>-6.2361213255150649E-2</v>
      </c>
      <c r="V249" s="113">
        <f t="shared" si="458"/>
        <v>-4.6515587829051297E-3</v>
      </c>
      <c r="W249" s="113">
        <f t="shared" si="458"/>
        <v>7.2555154592815363E-2</v>
      </c>
      <c r="X249" s="113">
        <f t="shared" si="458"/>
        <v>6.1596893495867722E-3</v>
      </c>
      <c r="Y249" s="113">
        <f t="shared" si="458"/>
        <v>-3.0526078197346207E-2</v>
      </c>
      <c r="AB249" s="227">
        <v>45674</v>
      </c>
      <c r="AC249" s="113">
        <f t="shared" ref="AC249:AM249" si="459">O249-O$393</f>
        <v>2.1783228031991165E-2</v>
      </c>
      <c r="AD249" s="113">
        <f t="shared" si="459"/>
        <v>-8.2042235052934412E-2</v>
      </c>
      <c r="AE249" s="113">
        <f t="shared" si="459"/>
        <v>-6.3484388745582154E-2</v>
      </c>
      <c r="AF249" s="113">
        <f t="shared" si="459"/>
        <v>-2.1084336396949913E-2</v>
      </c>
      <c r="AG249" s="113">
        <f t="shared" si="459"/>
        <v>-0.11262562718178999</v>
      </c>
      <c r="AH249" s="113">
        <f t="shared" si="459"/>
        <v>-2.7003588763403231E-2</v>
      </c>
      <c r="AI249" s="113">
        <f t="shared" si="459"/>
        <v>-9.2551558030245312E-2</v>
      </c>
      <c r="AJ249" s="113">
        <f t="shared" si="459"/>
        <v>-1.2495100541361909E-4</v>
      </c>
      <c r="AK249" s="113">
        <f t="shared" si="459"/>
        <v>6.5502005106274214E-2</v>
      </c>
      <c r="AL249" s="113">
        <f t="shared" si="459"/>
        <v>-1.7768609954642418E-2</v>
      </c>
      <c r="AM249" s="113">
        <f t="shared" si="459"/>
        <v>-4.5216422801551207E-2</v>
      </c>
    </row>
    <row r="250" spans="1:39" ht="15.6">
      <c r="A250" s="227">
        <v>45678</v>
      </c>
      <c r="B250" s="5">
        <v>2219.6234829999999</v>
      </c>
      <c r="C250" s="5">
        <v>22699.906855999998</v>
      </c>
      <c r="D250" s="5">
        <v>43688.960149999999</v>
      </c>
      <c r="E250" s="5">
        <v>6222.4906369999999</v>
      </c>
      <c r="F250" s="5">
        <v>11082.82373</v>
      </c>
      <c r="G250" s="5">
        <v>28096.538503</v>
      </c>
      <c r="H250" s="5">
        <v>5494.5112309999995</v>
      </c>
      <c r="I250" s="5">
        <v>16133.818096000001</v>
      </c>
      <c r="J250" s="5">
        <v>17899.728923999999</v>
      </c>
      <c r="K250" s="5">
        <v>23522.707108999999</v>
      </c>
      <c r="L250" s="39">
        <v>616767.80700000003</v>
      </c>
      <c r="N250" s="227">
        <v>45678</v>
      </c>
      <c r="O250" s="113">
        <f t="shared" ref="O250:Y250" si="460">B250/B233-1</f>
        <v>2.62792771062903E-2</v>
      </c>
      <c r="P250" s="113">
        <f t="shared" si="460"/>
        <v>-9.5826488472112503E-2</v>
      </c>
      <c r="Q250" s="113">
        <f t="shared" si="460"/>
        <v>-4.7297135055392348E-2</v>
      </c>
      <c r="R250" s="113">
        <f t="shared" si="460"/>
        <v>4.9810381773960355E-3</v>
      </c>
      <c r="S250" s="113">
        <f t="shared" si="460"/>
        <v>-8.1633846597529924E-2</v>
      </c>
      <c r="T250" s="113">
        <f t="shared" si="460"/>
        <v>-3.1746046070603939E-2</v>
      </c>
      <c r="U250" s="113">
        <f t="shared" si="460"/>
        <v>-4.9282051897459045E-3</v>
      </c>
      <c r="V250" s="113">
        <f t="shared" si="460"/>
        <v>5.2670573737689796E-3</v>
      </c>
      <c r="W250" s="113">
        <f t="shared" si="460"/>
        <v>0.12478913751198761</v>
      </c>
      <c r="X250" s="113">
        <f t="shared" si="460"/>
        <v>2.1944210310367307E-3</v>
      </c>
      <c r="Y250" s="113">
        <f t="shared" si="460"/>
        <v>-2.043540594451132E-2</v>
      </c>
      <c r="AB250" s="227">
        <v>45678</v>
      </c>
      <c r="AC250" s="113">
        <f t="shared" ref="AC250:AM250" si="461">O250-O$393</f>
        <v>3.332448675796694E-2</v>
      </c>
      <c r="AD250" s="113">
        <f t="shared" si="461"/>
        <v>-0.10724838602629495</v>
      </c>
      <c r="AE250" s="113">
        <f t="shared" si="461"/>
        <v>-6.2782687031272544E-2</v>
      </c>
      <c r="AF250" s="113">
        <f t="shared" si="461"/>
        <v>-1.6965552667735492E-3</v>
      </c>
      <c r="AG250" s="113">
        <f t="shared" si="461"/>
        <v>-9.6494894075764573E-2</v>
      </c>
      <c r="AH250" s="113">
        <f t="shared" si="461"/>
        <v>-2.5721757106835642E-2</v>
      </c>
      <c r="AI250" s="113">
        <f t="shared" si="461"/>
        <v>-3.5118549964840574E-2</v>
      </c>
      <c r="AJ250" s="113">
        <f t="shared" si="461"/>
        <v>9.7936651512604903E-3</v>
      </c>
      <c r="AK250" s="113">
        <f t="shared" si="461"/>
        <v>0.11773598802544646</v>
      </c>
      <c r="AL250" s="113">
        <f t="shared" si="461"/>
        <v>-2.173387827319246E-2</v>
      </c>
      <c r="AM250" s="113">
        <f t="shared" si="461"/>
        <v>-3.512575054871632E-2</v>
      </c>
    </row>
    <row r="251" spans="1:39" ht="15.6">
      <c r="A251" s="227">
        <v>45679</v>
      </c>
      <c r="B251" s="5">
        <v>2184.4304520000001</v>
      </c>
      <c r="C251" s="5">
        <v>22366.929006000002</v>
      </c>
      <c r="D251" s="5">
        <v>44587.96284</v>
      </c>
      <c r="E251" s="5">
        <v>6158.5749660000001</v>
      </c>
      <c r="F251" s="5">
        <v>10873.187442</v>
      </c>
      <c r="G251" s="5">
        <v>27023.583126000001</v>
      </c>
      <c r="H251" s="5">
        <v>5272.211832</v>
      </c>
      <c r="I251" s="5">
        <v>15629.769762</v>
      </c>
      <c r="J251" s="5">
        <v>17467.449360000002</v>
      </c>
      <c r="K251" s="5">
        <v>23484.126282000001</v>
      </c>
      <c r="L251" s="39">
        <v>608199.99860000005</v>
      </c>
      <c r="N251" s="227">
        <v>45679</v>
      </c>
      <c r="O251" s="113">
        <f t="shared" ref="O251:Y251" si="462">B251/B234-1</f>
        <v>9.0351736377206393E-2</v>
      </c>
      <c r="P251" s="113">
        <f t="shared" si="462"/>
        <v>-9.1601175489809838E-2</v>
      </c>
      <c r="Q251" s="113">
        <f t="shared" si="462"/>
        <v>1.2067397371996691E-2</v>
      </c>
      <c r="R251" s="113">
        <f t="shared" si="462"/>
        <v>5.5390329671457961E-2</v>
      </c>
      <c r="S251" s="113">
        <f t="shared" si="462"/>
        <v>-4.6328495067376574E-2</v>
      </c>
      <c r="T251" s="113">
        <f t="shared" si="462"/>
        <v>-2.6446495439270912E-2</v>
      </c>
      <c r="U251" s="113">
        <f t="shared" si="462"/>
        <v>5.9390119034372635E-3</v>
      </c>
      <c r="V251" s="113">
        <f t="shared" si="462"/>
        <v>1.778838162090679E-3</v>
      </c>
      <c r="W251" s="113">
        <f t="shared" si="462"/>
        <v>7.1124213455665108E-2</v>
      </c>
      <c r="X251" s="113">
        <f t="shared" si="462"/>
        <v>5.0107143943080912E-2</v>
      </c>
      <c r="Y251" s="113">
        <f t="shared" si="462"/>
        <v>1.4132129514983882E-2</v>
      </c>
      <c r="AB251" s="227">
        <v>45679</v>
      </c>
      <c r="AC251" s="113">
        <f t="shared" ref="AC251:AM251" si="463">O251-O$393</f>
        <v>9.7396946028883033E-2</v>
      </c>
      <c r="AD251" s="113">
        <f t="shared" si="463"/>
        <v>-0.10302307304399229</v>
      </c>
      <c r="AE251" s="113">
        <f t="shared" si="463"/>
        <v>-3.4181546038835053E-3</v>
      </c>
      <c r="AF251" s="113">
        <f t="shared" si="463"/>
        <v>4.8712736227288375E-2</v>
      </c>
      <c r="AG251" s="113">
        <f t="shared" si="463"/>
        <v>-6.1189542545611229E-2</v>
      </c>
      <c r="AH251" s="113">
        <f t="shared" si="463"/>
        <v>-2.0422206475502615E-2</v>
      </c>
      <c r="AI251" s="113">
        <f t="shared" si="463"/>
        <v>-2.4251332871657406E-2</v>
      </c>
      <c r="AJ251" s="113">
        <f t="shared" si="463"/>
        <v>6.3054459395821896E-3</v>
      </c>
      <c r="AK251" s="113">
        <f t="shared" si="463"/>
        <v>6.4071063969123959E-2</v>
      </c>
      <c r="AL251" s="113">
        <f t="shared" si="463"/>
        <v>2.6178844638851721E-2</v>
      </c>
      <c r="AM251" s="113">
        <f t="shared" si="463"/>
        <v>-5.5821508922112087E-4</v>
      </c>
    </row>
    <row r="252" spans="1:39" ht="15.6">
      <c r="A252" s="227">
        <v>45680</v>
      </c>
      <c r="B252" s="5">
        <v>2119.9082280000002</v>
      </c>
      <c r="C252" s="5">
        <v>21981.394263999999</v>
      </c>
      <c r="D252" s="5">
        <v>43902.837483999996</v>
      </c>
      <c r="E252" s="5">
        <v>6115.9892919999993</v>
      </c>
      <c r="F252" s="5">
        <v>10913.055616000001</v>
      </c>
      <c r="G252" s="5">
        <v>26538.656411999997</v>
      </c>
      <c r="H252" s="5">
        <v>5328.7632880000001</v>
      </c>
      <c r="I252" s="5">
        <v>15332.725203999998</v>
      </c>
      <c r="J252" s="5">
        <v>17543.0514</v>
      </c>
      <c r="K252" s="5">
        <v>23137.171768</v>
      </c>
      <c r="L252" s="39">
        <v>601349.26630000002</v>
      </c>
      <c r="N252" s="227">
        <v>45680</v>
      </c>
      <c r="O252" s="113">
        <f t="shared" ref="O252:Y252" si="464">B252/B235-1</f>
        <v>5.329105377809884E-2</v>
      </c>
      <c r="P252" s="113">
        <f t="shared" si="464"/>
        <v>-0.10851253198791377</v>
      </c>
      <c r="Q252" s="113">
        <f t="shared" si="464"/>
        <v>-2.2503450591177976E-2</v>
      </c>
      <c r="R252" s="113">
        <f t="shared" si="464"/>
        <v>4.3524211178278316E-2</v>
      </c>
      <c r="S252" s="113">
        <f t="shared" si="464"/>
        <v>-4.8117884022486068E-2</v>
      </c>
      <c r="T252" s="113">
        <f t="shared" si="464"/>
        <v>-5.6407004113595227E-2</v>
      </c>
      <c r="U252" s="113">
        <f t="shared" si="464"/>
        <v>2.3642837798954597E-2</v>
      </c>
      <c r="V252" s="113">
        <f t="shared" si="464"/>
        <v>-1.8772229045468714E-2</v>
      </c>
      <c r="W252" s="113">
        <f t="shared" si="464"/>
        <v>5.6722661626252169E-2</v>
      </c>
      <c r="X252" s="113">
        <f t="shared" si="464"/>
        <v>4.502638426484129E-3</v>
      </c>
      <c r="Y252" s="113">
        <f t="shared" si="464"/>
        <v>-1.1939975245591872E-2</v>
      </c>
      <c r="AB252" s="227">
        <v>45680</v>
      </c>
      <c r="AC252" s="113">
        <f t="shared" ref="AC252:AM252" si="465">O252-O$393</f>
        <v>6.033626342977548E-2</v>
      </c>
      <c r="AD252" s="113">
        <f t="shared" si="465"/>
        <v>-0.11993442954209622</v>
      </c>
      <c r="AE252" s="113">
        <f t="shared" si="465"/>
        <v>-3.7989002567058172E-2</v>
      </c>
      <c r="AF252" s="113">
        <f t="shared" si="465"/>
        <v>3.684661773410873E-2</v>
      </c>
      <c r="AG252" s="113">
        <f t="shared" si="465"/>
        <v>-6.2978931500720717E-2</v>
      </c>
      <c r="AH252" s="113">
        <f t="shared" si="465"/>
        <v>-5.038271514982693E-2</v>
      </c>
      <c r="AI252" s="113">
        <f t="shared" si="465"/>
        <v>-6.5475069761400731E-3</v>
      </c>
      <c r="AJ252" s="113">
        <f t="shared" si="465"/>
        <v>-1.4245621267977203E-2</v>
      </c>
      <c r="AK252" s="113">
        <f t="shared" si="465"/>
        <v>4.966951213971102E-2</v>
      </c>
      <c r="AL252" s="113">
        <f t="shared" si="465"/>
        <v>-1.9425660877745062E-2</v>
      </c>
      <c r="AM252" s="113">
        <f t="shared" si="465"/>
        <v>-2.6630319849796875E-2</v>
      </c>
    </row>
    <row r="253" spans="1:39" ht="15.6">
      <c r="A253" s="227">
        <v>45681</v>
      </c>
      <c r="B253" s="5">
        <v>2064.2071740000001</v>
      </c>
      <c r="C253" s="5">
        <v>22077.007884000002</v>
      </c>
      <c r="D253" s="5">
        <v>44005.369068</v>
      </c>
      <c r="E253" s="5">
        <v>6166.8560939999998</v>
      </c>
      <c r="F253" s="5">
        <v>11114.809248</v>
      </c>
      <c r="G253" s="5">
        <v>27082.437762000005</v>
      </c>
      <c r="H253" s="5">
        <v>5342.3623980000002</v>
      </c>
      <c r="I253" s="5">
        <v>15424.572570000002</v>
      </c>
      <c r="J253" s="5">
        <v>17447.158668</v>
      </c>
      <c r="K253" s="5">
        <v>23273.118330000001</v>
      </c>
      <c r="L253" s="39">
        <v>604619.46129999997</v>
      </c>
      <c r="N253" s="227">
        <v>45681</v>
      </c>
      <c r="O253" s="113">
        <f t="shared" ref="O253:Y253" si="466">B253/B236-1</f>
        <v>-3.8098462201212269E-2</v>
      </c>
      <c r="P253" s="113">
        <f t="shared" si="466"/>
        <v>-0.1378527162835268</v>
      </c>
      <c r="Q253" s="113">
        <f t="shared" si="466"/>
        <v>-5.2147228326240747E-2</v>
      </c>
      <c r="R253" s="113">
        <f t="shared" si="466"/>
        <v>1.4705994718095861E-2</v>
      </c>
      <c r="S253" s="113">
        <f t="shared" si="466"/>
        <v>-6.3290630628625055E-2</v>
      </c>
      <c r="T253" s="113">
        <f t="shared" si="466"/>
        <v>-7.5585805165280906E-2</v>
      </c>
      <c r="U253" s="113">
        <f t="shared" si="466"/>
        <v>-1.0867355291920289E-2</v>
      </c>
      <c r="V253" s="113">
        <f t="shared" si="466"/>
        <v>-3.457702205254487E-2</v>
      </c>
      <c r="W253" s="113">
        <f t="shared" si="466"/>
        <v>7.1289059895349727E-3</v>
      </c>
      <c r="X253" s="113">
        <f t="shared" si="466"/>
        <v>-1.5764846011226519E-2</v>
      </c>
      <c r="Y253" s="113">
        <f t="shared" si="466"/>
        <v>-3.2480101895109303E-2</v>
      </c>
      <c r="AB253" s="227">
        <v>45681</v>
      </c>
      <c r="AC253" s="113">
        <f t="shared" ref="AC253:AM253" si="467">O253-O$393</f>
        <v>-3.1053252549535625E-2</v>
      </c>
      <c r="AD253" s="113">
        <f t="shared" si="467"/>
        <v>-0.14927461383770926</v>
      </c>
      <c r="AE253" s="113">
        <f t="shared" si="467"/>
        <v>-6.7632780302120943E-2</v>
      </c>
      <c r="AF253" s="113">
        <f t="shared" si="467"/>
        <v>8.028401273926275E-3</v>
      </c>
      <c r="AG253" s="113">
        <f t="shared" si="467"/>
        <v>-7.8151678106859704E-2</v>
      </c>
      <c r="AH253" s="113">
        <f t="shared" si="467"/>
        <v>-6.9561516201512616E-2</v>
      </c>
      <c r="AI253" s="113">
        <f t="shared" si="467"/>
        <v>-4.1057700067014959E-2</v>
      </c>
      <c r="AJ253" s="113">
        <f t="shared" si="467"/>
        <v>-3.005041427505336E-2</v>
      </c>
      <c r="AK253" s="113">
        <f t="shared" si="467"/>
        <v>7.5756502993824283E-5</v>
      </c>
      <c r="AL253" s="113">
        <f t="shared" si="467"/>
        <v>-3.9693145315455709E-2</v>
      </c>
      <c r="AM253" s="113">
        <f t="shared" si="467"/>
        <v>-4.7170446499314303E-2</v>
      </c>
    </row>
    <row r="254" spans="1:39" ht="15.6">
      <c r="A254" s="227">
        <v>45685</v>
      </c>
      <c r="B254" s="5">
        <v>1923.2136000000003</v>
      </c>
      <c r="C254" s="5">
        <v>23142.670320000001</v>
      </c>
      <c r="D254" s="5">
        <v>43437.430400000005</v>
      </c>
      <c r="E254" s="5">
        <v>5772.55476</v>
      </c>
      <c r="F254" s="5">
        <v>10892.38248</v>
      </c>
      <c r="G254" s="5">
        <v>27065.8318</v>
      </c>
      <c r="H254" s="5">
        <v>4860.4852799999999</v>
      </c>
      <c r="I254" s="5">
        <v>15172.989720000001</v>
      </c>
      <c r="J254" s="5">
        <v>17268.126960000001</v>
      </c>
      <c r="K254" s="5">
        <v>23131.985800000002</v>
      </c>
      <c r="L254" s="39">
        <v>589367.83640000003</v>
      </c>
      <c r="N254" s="227">
        <v>45685</v>
      </c>
      <c r="O254" s="113">
        <f t="shared" ref="O254:Y254" si="468">B254/B237-1</f>
        <v>-9.0396591281546868E-2</v>
      </c>
      <c r="P254" s="113">
        <f t="shared" si="468"/>
        <v>-0.10275778377821654</v>
      </c>
      <c r="Q254" s="113">
        <f t="shared" si="468"/>
        <v>-6.573546556554577E-2</v>
      </c>
      <c r="R254" s="113">
        <f t="shared" si="468"/>
        <v>-5.2677715400335612E-2</v>
      </c>
      <c r="S254" s="113">
        <f t="shared" si="468"/>
        <v>-7.5482404778328571E-2</v>
      </c>
      <c r="T254" s="113">
        <f t="shared" si="468"/>
        <v>-8.1315495414712169E-2</v>
      </c>
      <c r="U254" s="113">
        <f t="shared" si="468"/>
        <v>-0.10988168377089003</v>
      </c>
      <c r="V254" s="113">
        <f t="shared" si="468"/>
        <v>-5.1379040289159184E-2</v>
      </c>
      <c r="W254" s="113">
        <f t="shared" si="468"/>
        <v>-2.0810212350442225E-2</v>
      </c>
      <c r="X254" s="113">
        <f t="shared" si="468"/>
        <v>-2.1674466165805262E-2</v>
      </c>
      <c r="Y254" s="113">
        <f t="shared" si="468"/>
        <v>-6.3024305390887214E-2</v>
      </c>
      <c r="AB254" s="227">
        <v>45685</v>
      </c>
      <c r="AC254" s="113">
        <f t="shared" ref="AC254:AM254" si="469">O254-O$393</f>
        <v>-8.3351381629870228E-2</v>
      </c>
      <c r="AD254" s="113">
        <f t="shared" si="469"/>
        <v>-0.11417968133239899</v>
      </c>
      <c r="AE254" s="113">
        <f t="shared" si="469"/>
        <v>-8.1221017541425966E-2</v>
      </c>
      <c r="AF254" s="113">
        <f t="shared" si="469"/>
        <v>-5.9355308844505197E-2</v>
      </c>
      <c r="AG254" s="113">
        <f t="shared" si="469"/>
        <v>-9.034345225656322E-2</v>
      </c>
      <c r="AH254" s="113">
        <f t="shared" si="469"/>
        <v>-7.5291206450943879E-2</v>
      </c>
      <c r="AI254" s="113">
        <f t="shared" si="469"/>
        <v>-0.14007202854598469</v>
      </c>
      <c r="AJ254" s="113">
        <f t="shared" si="469"/>
        <v>-4.6852432511667673E-2</v>
      </c>
      <c r="AK254" s="113">
        <f t="shared" si="469"/>
        <v>-2.7863361836983375E-2</v>
      </c>
      <c r="AL254" s="113">
        <f t="shared" si="469"/>
        <v>-4.5602765470034452E-2</v>
      </c>
      <c r="AM254" s="113">
        <f t="shared" si="469"/>
        <v>-7.7714649995092214E-2</v>
      </c>
    </row>
    <row r="255" spans="1:39" ht="15.6">
      <c r="A255" s="227">
        <v>45686</v>
      </c>
      <c r="B255" s="5">
        <v>1934.82455</v>
      </c>
      <c r="C255" s="5">
        <v>23449.093888000003</v>
      </c>
      <c r="D255" s="5">
        <v>43333.212313999997</v>
      </c>
      <c r="E255" s="5">
        <v>5833.8633899999995</v>
      </c>
      <c r="F255" s="5">
        <v>11088.748901999999</v>
      </c>
      <c r="G255" s="5">
        <v>26946.472948000002</v>
      </c>
      <c r="H255" s="5">
        <v>4876.7375240000001</v>
      </c>
      <c r="I255" s="5">
        <v>15252.295402</v>
      </c>
      <c r="J255" s="5">
        <v>17012.740827999998</v>
      </c>
      <c r="K255" s="5">
        <v>23224.752206000001</v>
      </c>
      <c r="L255" s="39">
        <v>591645.83559999999</v>
      </c>
      <c r="N255" s="227">
        <v>45686</v>
      </c>
      <c r="O255" s="113">
        <f t="shared" ref="O255:Y255" si="470">B255/B238-1</f>
        <v>-8.0201770213567003E-2</v>
      </c>
      <c r="P255" s="113">
        <f t="shared" si="470"/>
        <v>-0.10109408406774112</v>
      </c>
      <c r="Q255" s="113">
        <f t="shared" si="470"/>
        <v>-7.3475106741177409E-2</v>
      </c>
      <c r="R255" s="113">
        <f t="shared" si="470"/>
        <v>-3.1312246474207162E-2</v>
      </c>
      <c r="S255" s="113">
        <f t="shared" si="470"/>
        <v>-4.6635189153250156E-2</v>
      </c>
      <c r="T255" s="113">
        <f t="shared" si="470"/>
        <v>-5.6199120557531401E-2</v>
      </c>
      <c r="U255" s="113">
        <f t="shared" si="470"/>
        <v>-7.3563589678378616E-2</v>
      </c>
      <c r="V255" s="113">
        <f t="shared" si="470"/>
        <v>6.5114721370873596E-4</v>
      </c>
      <c r="W255" s="113">
        <f t="shared" si="470"/>
        <v>-4.4601071636363065E-2</v>
      </c>
      <c r="X255" s="113">
        <f t="shared" si="470"/>
        <v>-2.3687020944369919E-2</v>
      </c>
      <c r="Y255" s="113">
        <f t="shared" si="470"/>
        <v>-4.9844858430862615E-2</v>
      </c>
      <c r="AB255" s="227">
        <v>45686</v>
      </c>
      <c r="AC255" s="113">
        <f t="shared" ref="AC255:AM255" si="471">O255-O$393</f>
        <v>-7.3156560561890363E-2</v>
      </c>
      <c r="AD255" s="113">
        <f t="shared" si="471"/>
        <v>-0.11251598162192357</v>
      </c>
      <c r="AE255" s="113">
        <f t="shared" si="471"/>
        <v>-8.8960658717057606E-2</v>
      </c>
      <c r="AF255" s="113">
        <f t="shared" si="471"/>
        <v>-3.7989839918376747E-2</v>
      </c>
      <c r="AG255" s="113">
        <f t="shared" si="471"/>
        <v>-6.1496236631484812E-2</v>
      </c>
      <c r="AH255" s="113">
        <f t="shared" si="471"/>
        <v>-5.0174831593763104E-2</v>
      </c>
      <c r="AI255" s="113">
        <f t="shared" si="471"/>
        <v>-0.10375393445347328</v>
      </c>
      <c r="AJ255" s="113">
        <f t="shared" si="471"/>
        <v>5.1777549912002466E-3</v>
      </c>
      <c r="AK255" s="113">
        <f t="shared" si="471"/>
        <v>-5.1654221122904215E-2</v>
      </c>
      <c r="AL255" s="113">
        <f t="shared" si="471"/>
        <v>-4.7615320248599109E-2</v>
      </c>
      <c r="AM255" s="113">
        <f t="shared" si="471"/>
        <v>-6.4535203035067615E-2</v>
      </c>
    </row>
    <row r="256" spans="1:39" ht="15.6">
      <c r="A256" s="227">
        <v>45687</v>
      </c>
      <c r="B256" s="5">
        <v>1961.2321260000003</v>
      </c>
      <c r="C256" s="5">
        <v>23286.813634000002</v>
      </c>
      <c r="D256" s="5">
        <v>40674.248874000004</v>
      </c>
      <c r="E256" s="5">
        <v>5926.8219220000001</v>
      </c>
      <c r="F256" s="5">
        <v>11117.569218000001</v>
      </c>
      <c r="G256" s="5">
        <v>26388.912424000002</v>
      </c>
      <c r="H256" s="5">
        <v>4851.6237000000001</v>
      </c>
      <c r="I256" s="5">
        <v>15321.329632000001</v>
      </c>
      <c r="J256" s="5">
        <v>17596.202078000002</v>
      </c>
      <c r="K256" s="5">
        <v>22997.676464</v>
      </c>
      <c r="L256" s="39">
        <v>595051.15670000005</v>
      </c>
      <c r="N256" s="227">
        <v>45687</v>
      </c>
      <c r="O256" s="113">
        <f t="shared" ref="O256:Y256" si="472">B256/B239-1</f>
        <v>-1.3394983097069657E-2</v>
      </c>
      <c r="P256" s="113">
        <f t="shared" si="472"/>
        <v>-8.8529817102501518E-2</v>
      </c>
      <c r="Q256" s="113">
        <f t="shared" si="472"/>
        <v>-9.71360306134047E-2</v>
      </c>
      <c r="R256" s="113">
        <f t="shared" si="472"/>
        <v>2.2829162675708226E-4</v>
      </c>
      <c r="S256" s="113">
        <f t="shared" si="472"/>
        <v>-3.0626260107989078E-2</v>
      </c>
      <c r="T256" s="113">
        <f t="shared" si="472"/>
        <v>-6.2057926101154015E-2</v>
      </c>
      <c r="U256" s="113">
        <f t="shared" si="472"/>
        <v>-5.7729484029525158E-2</v>
      </c>
      <c r="V256" s="113">
        <f t="shared" si="472"/>
        <v>3.2438964261530812E-2</v>
      </c>
      <c r="W256" s="113">
        <f t="shared" si="472"/>
        <v>-1.0309370105685889E-2</v>
      </c>
      <c r="X256" s="113">
        <f t="shared" si="472"/>
        <v>1.2529315449702594E-2</v>
      </c>
      <c r="Y256" s="113">
        <f t="shared" si="472"/>
        <v>-1.6151895442352293E-2</v>
      </c>
      <c r="AB256" s="227">
        <v>45687</v>
      </c>
      <c r="AC256" s="113">
        <f t="shared" ref="AC256:AM256" si="473">O256-O$393</f>
        <v>-6.3497734453930137E-3</v>
      </c>
      <c r="AD256" s="113">
        <f t="shared" si="473"/>
        <v>-9.9951714656683968E-2</v>
      </c>
      <c r="AE256" s="113">
        <f t="shared" si="473"/>
        <v>-0.1126215825892849</v>
      </c>
      <c r="AF256" s="113">
        <f t="shared" si="473"/>
        <v>-6.4493018174125024E-3</v>
      </c>
      <c r="AG256" s="113">
        <f t="shared" si="473"/>
        <v>-4.5487307586223734E-2</v>
      </c>
      <c r="AH256" s="113">
        <f t="shared" si="473"/>
        <v>-5.6033637137385718E-2</v>
      </c>
      <c r="AI256" s="113">
        <f t="shared" si="473"/>
        <v>-8.7919828804619821E-2</v>
      </c>
      <c r="AJ256" s="113">
        <f t="shared" si="473"/>
        <v>3.6965572039022322E-2</v>
      </c>
      <c r="AK256" s="113">
        <f t="shared" si="473"/>
        <v>-1.7362519592227038E-2</v>
      </c>
      <c r="AL256" s="113">
        <f t="shared" si="473"/>
        <v>-1.1398983854526597E-2</v>
      </c>
      <c r="AM256" s="113">
        <f t="shared" si="473"/>
        <v>-3.0842240046557296E-2</v>
      </c>
    </row>
    <row r="257" spans="1:39" ht="15.6">
      <c r="A257" s="227">
        <v>45688</v>
      </c>
      <c r="B257" s="5">
        <v>1904.2604660000002</v>
      </c>
      <c r="C257" s="5">
        <v>23129.463200000002</v>
      </c>
      <c r="D257" s="5">
        <v>40678.453372000004</v>
      </c>
      <c r="E257" s="5">
        <v>5939.1757200000002</v>
      </c>
      <c r="F257" s="5">
        <v>11080.580972000002</v>
      </c>
      <c r="G257" s="5">
        <v>25958.902194000002</v>
      </c>
      <c r="H257" s="5">
        <v>4847.3866520000001</v>
      </c>
      <c r="I257" s="5">
        <v>14621.544978</v>
      </c>
      <c r="J257" s="5">
        <v>17300.054424000002</v>
      </c>
      <c r="K257" s="5">
        <v>23294.113616000002</v>
      </c>
      <c r="L257" s="39">
        <v>592009.39130000002</v>
      </c>
      <c r="N257" s="227">
        <v>45688</v>
      </c>
      <c r="O257" s="113">
        <f t="shared" ref="O257:Y257" si="474">B257/B240-1</f>
        <v>-2.7901045396285018E-2</v>
      </c>
      <c r="P257" s="113">
        <f t="shared" si="474"/>
        <v>-9.9056561368421114E-2</v>
      </c>
      <c r="Q257" s="113">
        <f t="shared" si="474"/>
        <v>-9.4350392333907629E-2</v>
      </c>
      <c r="R257" s="113">
        <f t="shared" si="474"/>
        <v>2.7313111600590911E-3</v>
      </c>
      <c r="S257" s="113">
        <f t="shared" si="474"/>
        <v>-3.1942100418230202E-2</v>
      </c>
      <c r="T257" s="113">
        <f t="shared" si="474"/>
        <v>-8.4468848513990946E-2</v>
      </c>
      <c r="U257" s="113">
        <f t="shared" si="474"/>
        <v>-6.3082237432932176E-2</v>
      </c>
      <c r="V257" s="113">
        <f t="shared" si="474"/>
        <v>7.9045442258003362E-3</v>
      </c>
      <c r="W257" s="113">
        <f t="shared" si="474"/>
        <v>-4.9213318298836572E-2</v>
      </c>
      <c r="X257" s="113">
        <f t="shared" si="474"/>
        <v>1.5041822821896256E-2</v>
      </c>
      <c r="Y257" s="113">
        <f t="shared" si="474"/>
        <v>-1.8221296315518498E-2</v>
      </c>
      <c r="AB257" s="227">
        <v>45688</v>
      </c>
      <c r="AC257" s="113">
        <f t="shared" ref="AC257:AM257" si="475">O257-O$393</f>
        <v>-2.0855835744608375E-2</v>
      </c>
      <c r="AD257" s="113">
        <f t="shared" si="475"/>
        <v>-0.11047845892260356</v>
      </c>
      <c r="AE257" s="113">
        <f t="shared" si="475"/>
        <v>-0.10983594430978783</v>
      </c>
      <c r="AF257" s="113">
        <f t="shared" si="475"/>
        <v>-3.9462822841104936E-3</v>
      </c>
      <c r="AG257" s="113">
        <f t="shared" si="475"/>
        <v>-4.6803147896464857E-2</v>
      </c>
      <c r="AH257" s="113">
        <f t="shared" si="475"/>
        <v>-7.8444559550222656E-2</v>
      </c>
      <c r="AI257" s="113">
        <f t="shared" si="475"/>
        <v>-9.3272582208026839E-2</v>
      </c>
      <c r="AJ257" s="113">
        <f t="shared" si="475"/>
        <v>1.2431152003291847E-2</v>
      </c>
      <c r="AK257" s="113">
        <f t="shared" si="475"/>
        <v>-5.6266467785377722E-2</v>
      </c>
      <c r="AL257" s="113">
        <f t="shared" si="475"/>
        <v>-8.8864764823329348E-3</v>
      </c>
      <c r="AM257" s="113">
        <f t="shared" si="475"/>
        <v>-3.2911640919723498E-2</v>
      </c>
    </row>
    <row r="258" spans="1:39" ht="15.6">
      <c r="A258" s="227">
        <v>45692</v>
      </c>
      <c r="B258" s="5">
        <v>1927.9062569999999</v>
      </c>
      <c r="C258" s="5">
        <v>23266.80024</v>
      </c>
      <c r="D258" s="5">
        <v>41213.618621000001</v>
      </c>
      <c r="E258" s="5">
        <v>6130.5220220000001</v>
      </c>
      <c r="F258" s="5">
        <v>11323.575889999998</v>
      </c>
      <c r="G258" s="5">
        <v>25080.771134999999</v>
      </c>
      <c r="H258" s="5">
        <v>4854.2460809999993</v>
      </c>
      <c r="I258" s="5">
        <v>15313.312425999999</v>
      </c>
      <c r="J258" s="5">
        <v>17613.007758999996</v>
      </c>
      <c r="K258" s="5">
        <v>24192.275197999999</v>
      </c>
      <c r="L258" s="39">
        <v>603445.65220000001</v>
      </c>
      <c r="N258" s="227">
        <v>45692</v>
      </c>
      <c r="O258" s="113">
        <f t="shared" ref="O258:Y258" si="476">B258/B241-1</f>
        <v>-4.501043412496919E-2</v>
      </c>
      <c r="P258" s="113">
        <f t="shared" si="476"/>
        <v>-0.1159873768893962</v>
      </c>
      <c r="Q258" s="113">
        <f t="shared" si="476"/>
        <v>-8.7254829675730172E-2</v>
      </c>
      <c r="R258" s="113">
        <f t="shared" si="476"/>
        <v>1.2944536717798272E-2</v>
      </c>
      <c r="S258" s="113">
        <f t="shared" si="476"/>
        <v>-2.2668748552608919E-2</v>
      </c>
      <c r="T258" s="113">
        <f t="shared" si="476"/>
        <v>-0.12047256393171146</v>
      </c>
      <c r="U258" s="113">
        <f t="shared" si="476"/>
        <v>-9.4057313386041508E-2</v>
      </c>
      <c r="V258" s="113">
        <f t="shared" si="476"/>
        <v>3.6528924183896194E-2</v>
      </c>
      <c r="W258" s="113">
        <f t="shared" si="476"/>
        <v>-3.9726684526534051E-2</v>
      </c>
      <c r="X258" s="113">
        <f t="shared" si="476"/>
        <v>4.0018743521147648E-2</v>
      </c>
      <c r="Y258" s="113">
        <f t="shared" si="476"/>
        <v>-1.6184298828477273E-2</v>
      </c>
      <c r="AB258" s="227">
        <v>45692</v>
      </c>
      <c r="AC258" s="113">
        <f t="shared" ref="AC258:AM258" si="477">O258-O$393</f>
        <v>-3.796522447329255E-2</v>
      </c>
      <c r="AD258" s="113">
        <f t="shared" si="477"/>
        <v>-0.12740927444357866</v>
      </c>
      <c r="AE258" s="113">
        <f t="shared" si="477"/>
        <v>-0.10274038165161037</v>
      </c>
      <c r="AF258" s="113">
        <f t="shared" si="477"/>
        <v>6.2669432736286871E-3</v>
      </c>
      <c r="AG258" s="113">
        <f t="shared" si="477"/>
        <v>-3.7529796030843575E-2</v>
      </c>
      <c r="AH258" s="113">
        <f t="shared" si="477"/>
        <v>-0.11444827496794317</v>
      </c>
      <c r="AI258" s="113">
        <f t="shared" si="477"/>
        <v>-0.12424765816113617</v>
      </c>
      <c r="AJ258" s="113">
        <f t="shared" si="477"/>
        <v>4.1055531961387705E-2</v>
      </c>
      <c r="AK258" s="113">
        <f t="shared" si="477"/>
        <v>-4.67798340130752E-2</v>
      </c>
      <c r="AL258" s="113">
        <f t="shared" si="477"/>
        <v>1.6090444216918458E-2</v>
      </c>
      <c r="AM258" s="113">
        <f t="shared" si="477"/>
        <v>-3.0874643432682276E-2</v>
      </c>
    </row>
    <row r="259" spans="1:39" ht="15.6">
      <c r="A259" s="227">
        <v>45693</v>
      </c>
      <c r="B259" s="5">
        <v>1936.18524</v>
      </c>
      <c r="C259" s="5">
        <v>22906.105992000001</v>
      </c>
      <c r="D259" s="5">
        <v>40722.951544000003</v>
      </c>
      <c r="E259" s="5">
        <v>6165.2473520000003</v>
      </c>
      <c r="F259" s="5">
        <v>10891.904144000002</v>
      </c>
      <c r="G259" s="5">
        <v>24870.865976000001</v>
      </c>
      <c r="H259" s="5">
        <v>4710.8914160000004</v>
      </c>
      <c r="I259" s="5">
        <v>15074.655464000001</v>
      </c>
      <c r="J259" s="5">
        <v>17917.349824000001</v>
      </c>
      <c r="K259" s="5">
        <v>23270.680312</v>
      </c>
      <c r="L259" s="39">
        <v>597259.44570000004</v>
      </c>
      <c r="N259" s="227">
        <v>45693</v>
      </c>
      <c r="O259" s="113">
        <f t="shared" ref="O259:Y259" si="478">B259/B242-1</f>
        <v>-6.5967672104511044E-2</v>
      </c>
      <c r="P259" s="113">
        <f t="shared" si="478"/>
        <v>-0.12694782563497287</v>
      </c>
      <c r="Q259" s="113">
        <f t="shared" si="478"/>
        <v>-8.7792670618566215E-2</v>
      </c>
      <c r="R259" s="113">
        <f t="shared" si="478"/>
        <v>1.3751525744797322E-2</v>
      </c>
      <c r="S259" s="113">
        <f t="shared" si="478"/>
        <v>-4.7719488742413718E-2</v>
      </c>
      <c r="T259" s="113">
        <f t="shared" si="478"/>
        <v>-9.962647582778672E-2</v>
      </c>
      <c r="U259" s="113">
        <f t="shared" si="478"/>
        <v>-0.13361023463561306</v>
      </c>
      <c r="V259" s="113">
        <f t="shared" si="478"/>
        <v>3.1366191171031677E-2</v>
      </c>
      <c r="W259" s="113">
        <f t="shared" si="478"/>
        <v>-1.6800208201312339E-2</v>
      </c>
      <c r="X259" s="113">
        <f t="shared" si="478"/>
        <v>-1.7508682378564178E-4</v>
      </c>
      <c r="Y259" s="113">
        <f t="shared" si="478"/>
        <v>-2.6875554645888755E-2</v>
      </c>
      <c r="AB259" s="227">
        <v>45693</v>
      </c>
      <c r="AC259" s="113">
        <f t="shared" ref="AC259:AM259" si="479">O259-O$393</f>
        <v>-5.8922462452834404E-2</v>
      </c>
      <c r="AD259" s="113">
        <f t="shared" si="479"/>
        <v>-0.13836972318915533</v>
      </c>
      <c r="AE259" s="113">
        <f t="shared" si="479"/>
        <v>-0.10327822259444641</v>
      </c>
      <c r="AF259" s="113">
        <f t="shared" si="479"/>
        <v>7.0739323006277369E-3</v>
      </c>
      <c r="AG259" s="113">
        <f t="shared" si="479"/>
        <v>-6.2580536220648367E-2</v>
      </c>
      <c r="AH259" s="113">
        <f t="shared" si="479"/>
        <v>-9.360218686401843E-2</v>
      </c>
      <c r="AI259" s="113">
        <f t="shared" si="479"/>
        <v>-0.16380057941070772</v>
      </c>
      <c r="AJ259" s="113">
        <f t="shared" si="479"/>
        <v>3.5892798948523187E-2</v>
      </c>
      <c r="AK259" s="113">
        <f t="shared" si="479"/>
        <v>-2.3853357687853488E-2</v>
      </c>
      <c r="AL259" s="113">
        <f t="shared" si="479"/>
        <v>-2.4103386128014832E-2</v>
      </c>
      <c r="AM259" s="113">
        <f t="shared" si="479"/>
        <v>-4.1565899250093755E-2</v>
      </c>
    </row>
    <row r="260" spans="1:39" ht="15.6">
      <c r="A260" s="227">
        <v>45694</v>
      </c>
      <c r="B260" s="5">
        <v>1900.3175279999998</v>
      </c>
      <c r="C260" s="5">
        <v>22868.527031999998</v>
      </c>
      <c r="D260" s="5">
        <v>40773.479591999996</v>
      </c>
      <c r="E260" s="5">
        <v>6105.9222120000004</v>
      </c>
      <c r="F260" s="5">
        <v>10991.052204</v>
      </c>
      <c r="G260" s="5">
        <v>25373.847611999998</v>
      </c>
      <c r="H260" s="5">
        <v>4699.8049080000001</v>
      </c>
      <c r="I260" s="5">
        <v>14894.645640000001</v>
      </c>
      <c r="J260" s="5">
        <v>18120.674880000002</v>
      </c>
      <c r="K260" s="5">
        <v>23418.618947999999</v>
      </c>
      <c r="L260" s="39">
        <v>596528.10649999999</v>
      </c>
      <c r="N260" s="227">
        <v>45694</v>
      </c>
      <c r="O260" s="113">
        <f t="shared" ref="O260:Y260" si="480">B260/B243-1</f>
        <v>-6.6678129218431859E-2</v>
      </c>
      <c r="P260" s="113">
        <f t="shared" si="480"/>
        <v>-0.11367897091849399</v>
      </c>
      <c r="Q260" s="113">
        <f t="shared" si="480"/>
        <v>-6.5712002776594503E-2</v>
      </c>
      <c r="R260" s="113">
        <f t="shared" si="480"/>
        <v>2.1953101278457732E-2</v>
      </c>
      <c r="S260" s="113">
        <f t="shared" si="480"/>
        <v>-1.9652757812801847E-2</v>
      </c>
      <c r="T260" s="113">
        <f t="shared" si="480"/>
        <v>-8.5891274032458331E-2</v>
      </c>
      <c r="U260" s="113">
        <f t="shared" si="480"/>
        <v>-0.12918281708175106</v>
      </c>
      <c r="V260" s="113">
        <f t="shared" si="480"/>
        <v>3.8518329927273776E-2</v>
      </c>
      <c r="W260" s="113">
        <f t="shared" si="480"/>
        <v>8.4912765762097386E-3</v>
      </c>
      <c r="X260" s="113">
        <f t="shared" si="480"/>
        <v>3.544237434703823E-2</v>
      </c>
      <c r="Y260" s="113">
        <f t="shared" si="480"/>
        <v>-8.1329719731225714E-3</v>
      </c>
      <c r="AB260" s="227">
        <v>45694</v>
      </c>
      <c r="AC260" s="113">
        <f t="shared" ref="AC260:AM260" si="481">O260-O$393</f>
        <v>-5.9632919566755219E-2</v>
      </c>
      <c r="AD260" s="113">
        <f t="shared" si="481"/>
        <v>-0.12510086847267646</v>
      </c>
      <c r="AE260" s="113">
        <f t="shared" si="481"/>
        <v>-8.1197554752474699E-2</v>
      </c>
      <c r="AF260" s="113">
        <f t="shared" si="481"/>
        <v>1.5275507834288146E-2</v>
      </c>
      <c r="AG260" s="113">
        <f t="shared" si="481"/>
        <v>-3.4513805291036502E-2</v>
      </c>
      <c r="AH260" s="113">
        <f t="shared" si="481"/>
        <v>-7.9866985068690041E-2</v>
      </c>
      <c r="AI260" s="113">
        <f t="shared" si="481"/>
        <v>-0.15937316185684572</v>
      </c>
      <c r="AJ260" s="113">
        <f t="shared" si="481"/>
        <v>4.3044937704765286E-2</v>
      </c>
      <c r="AK260" s="113">
        <f t="shared" si="481"/>
        <v>1.4381270896685902E-3</v>
      </c>
      <c r="AL260" s="113">
        <f t="shared" si="481"/>
        <v>1.151407504280904E-2</v>
      </c>
      <c r="AM260" s="113">
        <f t="shared" si="481"/>
        <v>-2.2823316577327574E-2</v>
      </c>
    </row>
    <row r="261" spans="1:39" ht="15.6">
      <c r="A261" s="227">
        <v>45695</v>
      </c>
      <c r="B261" s="5">
        <v>1850.98864</v>
      </c>
      <c r="C261" s="5">
        <v>22059.714351999999</v>
      </c>
      <c r="D261" s="5">
        <v>39709.036399999997</v>
      </c>
      <c r="E261" s="5">
        <v>6034.610608</v>
      </c>
      <c r="F261" s="5">
        <v>10743.486944</v>
      </c>
      <c r="G261" s="5">
        <v>24816.815231999997</v>
      </c>
      <c r="H261" s="5">
        <v>4592.5838560000002</v>
      </c>
      <c r="I261" s="5">
        <v>14790.465248</v>
      </c>
      <c r="J261" s="5">
        <v>17588.268496000001</v>
      </c>
      <c r="K261" s="5">
        <v>22207.01816</v>
      </c>
      <c r="L261" s="39">
        <v>583981.10129999998</v>
      </c>
      <c r="N261" s="227">
        <v>45695</v>
      </c>
      <c r="O261" s="113">
        <f t="shared" ref="O261:Y261" si="482">B261/B244-1</f>
        <v>-8.1102833291099019E-2</v>
      </c>
      <c r="P261" s="113">
        <f t="shared" si="482"/>
        <v>-0.13020837123257445</v>
      </c>
      <c r="Q261" s="113">
        <f t="shared" si="482"/>
        <v>-7.0509134376667393E-2</v>
      </c>
      <c r="R261" s="113">
        <f t="shared" si="482"/>
        <v>2.0209414765394174E-2</v>
      </c>
      <c r="S261" s="113">
        <f t="shared" si="482"/>
        <v>-2.9412077791340918E-2</v>
      </c>
      <c r="T261" s="113">
        <f t="shared" si="482"/>
        <v>-0.10795000949572864</v>
      </c>
      <c r="U261" s="113">
        <f t="shared" si="482"/>
        <v>-0.14733889467276839</v>
      </c>
      <c r="V261" s="113">
        <f t="shared" si="482"/>
        <v>3.5091018519918249E-2</v>
      </c>
      <c r="W261" s="113">
        <f t="shared" si="482"/>
        <v>-1.9209917237458352E-2</v>
      </c>
      <c r="X261" s="113">
        <f t="shared" si="482"/>
        <v>1.9896475528313751E-4</v>
      </c>
      <c r="Y261" s="113">
        <f t="shared" si="482"/>
        <v>-1.435038606489869E-2</v>
      </c>
      <c r="AB261" s="227">
        <v>45695</v>
      </c>
      <c r="AC261" s="113">
        <f t="shared" ref="AC261:AM261" si="483">O261-O$393</f>
        <v>-7.4057623639422379E-2</v>
      </c>
      <c r="AD261" s="113">
        <f t="shared" si="483"/>
        <v>-0.14163026878675691</v>
      </c>
      <c r="AE261" s="113">
        <f t="shared" si="483"/>
        <v>-8.5994686352547589E-2</v>
      </c>
      <c r="AF261" s="113">
        <f t="shared" si="483"/>
        <v>1.3531821321224588E-2</v>
      </c>
      <c r="AG261" s="113">
        <f t="shared" si="483"/>
        <v>-4.4273125269575574E-2</v>
      </c>
      <c r="AH261" s="113">
        <f t="shared" si="483"/>
        <v>-0.10192572053196035</v>
      </c>
      <c r="AI261" s="113">
        <f t="shared" si="483"/>
        <v>-0.17752923944786306</v>
      </c>
      <c r="AJ261" s="113">
        <f t="shared" si="483"/>
        <v>3.961762629740976E-2</v>
      </c>
      <c r="AK261" s="113">
        <f t="shared" si="483"/>
        <v>-2.6263066723999501E-2</v>
      </c>
      <c r="AL261" s="113">
        <f t="shared" si="483"/>
        <v>-2.3729334548946053E-2</v>
      </c>
      <c r="AM261" s="113">
        <f t="shared" si="483"/>
        <v>-2.9040730669103693E-2</v>
      </c>
    </row>
    <row r="262" spans="1:39" ht="15.6">
      <c r="A262" s="227">
        <v>45699</v>
      </c>
      <c r="B262" s="5">
        <v>2029.5206369999999</v>
      </c>
      <c r="C262" s="5">
        <v>22513.452101999999</v>
      </c>
      <c r="D262" s="5">
        <v>39820.027223999998</v>
      </c>
      <c r="E262" s="5">
        <v>6042.106503</v>
      </c>
      <c r="F262" s="5">
        <v>10551.184541999999</v>
      </c>
      <c r="G262" s="5">
        <v>25285.291445999999</v>
      </c>
      <c r="H262" s="5">
        <v>4519.7240700000002</v>
      </c>
      <c r="I262" s="5">
        <v>15237.373824</v>
      </c>
      <c r="J262" s="5">
        <v>17463.362123999999</v>
      </c>
      <c r="K262" s="5">
        <v>22527.001595999998</v>
      </c>
      <c r="L262" s="39">
        <v>587322.17390000005</v>
      </c>
      <c r="N262" s="227">
        <v>45699</v>
      </c>
      <c r="O262" s="113">
        <f t="shared" ref="O262:Y262" si="484">B262/B245-1</f>
        <v>3.6064622647239197E-2</v>
      </c>
      <c r="P262" s="113">
        <f t="shared" si="484"/>
        <v>-7.0753669579370237E-2</v>
      </c>
      <c r="Q262" s="113">
        <f t="shared" si="484"/>
        <v>-7.0816457686109668E-2</v>
      </c>
      <c r="R262" s="113">
        <f t="shared" si="484"/>
        <v>5.5799029697205516E-3</v>
      </c>
      <c r="S262" s="113">
        <f t="shared" si="484"/>
        <v>-5.0634075750759844E-2</v>
      </c>
      <c r="T262" s="113">
        <f t="shared" si="484"/>
        <v>-8.695174315691212E-2</v>
      </c>
      <c r="U262" s="113">
        <f t="shared" si="484"/>
        <v>-0.11364252762432325</v>
      </c>
      <c r="V262" s="113">
        <f t="shared" si="484"/>
        <v>-2.7289439919399805E-2</v>
      </c>
      <c r="W262" s="113">
        <f t="shared" si="484"/>
        <v>-7.4290418273450509E-3</v>
      </c>
      <c r="X262" s="113">
        <f t="shared" si="484"/>
        <v>5.8666918138770008E-3</v>
      </c>
      <c r="Y262" s="113">
        <f t="shared" si="484"/>
        <v>-1.4649935318740148E-2</v>
      </c>
      <c r="AB262" s="227">
        <v>45699</v>
      </c>
      <c r="AC262" s="113">
        <f t="shared" ref="AC262:AM262" si="485">O262-O$393</f>
        <v>4.3109832298915837E-2</v>
      </c>
      <c r="AD262" s="113">
        <f t="shared" si="485"/>
        <v>-8.2175567133552688E-2</v>
      </c>
      <c r="AE262" s="113">
        <f t="shared" si="485"/>
        <v>-8.6302009661989865E-2</v>
      </c>
      <c r="AF262" s="113">
        <f t="shared" si="485"/>
        <v>-1.0976904744490331E-3</v>
      </c>
      <c r="AG262" s="113">
        <f t="shared" si="485"/>
        <v>-6.5495123228994492E-2</v>
      </c>
      <c r="AH262" s="113">
        <f t="shared" si="485"/>
        <v>-8.092745419314383E-2</v>
      </c>
      <c r="AI262" s="113">
        <f t="shared" si="485"/>
        <v>-0.14383287239941792</v>
      </c>
      <c r="AJ262" s="113">
        <f t="shared" si="485"/>
        <v>-2.2762832141908294E-2</v>
      </c>
      <c r="AK262" s="113">
        <f t="shared" si="485"/>
        <v>-1.44821913138862E-2</v>
      </c>
      <c r="AL262" s="113">
        <f t="shared" si="485"/>
        <v>-1.806160749035219E-2</v>
      </c>
      <c r="AM262" s="113">
        <f t="shared" si="485"/>
        <v>-2.9340279922945151E-2</v>
      </c>
    </row>
    <row r="263" spans="1:39" ht="15.6">
      <c r="A263" s="227">
        <v>45700</v>
      </c>
      <c r="B263" s="5">
        <v>2153.637952</v>
      </c>
      <c r="C263" s="5">
        <v>22692.714488000001</v>
      </c>
      <c r="D263" s="5">
        <v>39187.013696000002</v>
      </c>
      <c r="E263" s="5">
        <v>5990.5240720000002</v>
      </c>
      <c r="F263" s="5">
        <v>10464.496152000002</v>
      </c>
      <c r="G263" s="5">
        <v>25162.500359999998</v>
      </c>
      <c r="H263" s="5">
        <v>4568.8164560000005</v>
      </c>
      <c r="I263" s="5">
        <v>14839.791760000002</v>
      </c>
      <c r="J263" s="5">
        <v>17843.197</v>
      </c>
      <c r="K263" s="5">
        <v>21932.043432000002</v>
      </c>
      <c r="L263" s="39">
        <v>579793.25069999998</v>
      </c>
      <c r="N263" s="227">
        <v>45700</v>
      </c>
      <c r="O263" s="113">
        <f t="shared" ref="O263:Y263" si="486">B263/B246-1</f>
        <v>9.211097599248097E-2</v>
      </c>
      <c r="P263" s="113">
        <f t="shared" si="486"/>
        <v>-5.2881658380054541E-2</v>
      </c>
      <c r="Q263" s="113">
        <f t="shared" si="486"/>
        <v>-8.211390255776696E-2</v>
      </c>
      <c r="R263" s="113">
        <f t="shared" si="486"/>
        <v>-1.6926987246412839E-2</v>
      </c>
      <c r="S263" s="113">
        <f t="shared" si="486"/>
        <v>-5.7660077907436103E-2</v>
      </c>
      <c r="T263" s="113">
        <f t="shared" si="486"/>
        <v>-0.11753325377218782</v>
      </c>
      <c r="U263" s="113">
        <f t="shared" si="486"/>
        <v>-0.12674702169885566</v>
      </c>
      <c r="V263" s="113">
        <f t="shared" si="486"/>
        <v>-7.9126091975611157E-2</v>
      </c>
      <c r="W263" s="113">
        <f t="shared" si="486"/>
        <v>4.0158436219071003E-2</v>
      </c>
      <c r="X263" s="113">
        <f t="shared" si="486"/>
        <v>-1.9390053365256232E-2</v>
      </c>
      <c r="Y263" s="113">
        <f t="shared" si="486"/>
        <v>-3.3861779010514126E-2</v>
      </c>
      <c r="AB263" s="227">
        <v>45700</v>
      </c>
      <c r="AC263" s="113">
        <f t="shared" ref="AC263:AM263" si="487">O263-O$393</f>
        <v>9.915618564415761E-2</v>
      </c>
      <c r="AD263" s="113">
        <f t="shared" si="487"/>
        <v>-6.4303555934236992E-2</v>
      </c>
      <c r="AE263" s="113">
        <f t="shared" si="487"/>
        <v>-9.7599454533647156E-2</v>
      </c>
      <c r="AF263" s="113">
        <f t="shared" si="487"/>
        <v>-2.3604580690582425E-2</v>
      </c>
      <c r="AG263" s="113">
        <f t="shared" si="487"/>
        <v>-7.2521125385670751E-2</v>
      </c>
      <c r="AH263" s="113">
        <f t="shared" si="487"/>
        <v>-0.11150896480841953</v>
      </c>
      <c r="AI263" s="113">
        <f t="shared" si="487"/>
        <v>-0.15693736647395032</v>
      </c>
      <c r="AJ263" s="113">
        <f t="shared" si="487"/>
        <v>-7.4599484198119653E-2</v>
      </c>
      <c r="AK263" s="113">
        <f t="shared" si="487"/>
        <v>3.3105286732529854E-2</v>
      </c>
      <c r="AL263" s="113">
        <f t="shared" si="487"/>
        <v>-4.3318352669485423E-2</v>
      </c>
      <c r="AM263" s="113">
        <f t="shared" si="487"/>
        <v>-4.8552123614719125E-2</v>
      </c>
    </row>
    <row r="264" spans="1:39" ht="15.6">
      <c r="A264" s="227">
        <v>45701</v>
      </c>
      <c r="B264" s="5">
        <v>2269.3903049999999</v>
      </c>
      <c r="C264" s="5">
        <v>22715.534205</v>
      </c>
      <c r="D264" s="5">
        <v>38610.671190000001</v>
      </c>
      <c r="E264" s="5">
        <v>6004.0562400000008</v>
      </c>
      <c r="F264" s="5">
        <v>10306.775115</v>
      </c>
      <c r="G264" s="5">
        <v>24746.04132</v>
      </c>
      <c r="H264" s="5">
        <v>4503.9826650000005</v>
      </c>
      <c r="I264" s="5">
        <v>14660.28018</v>
      </c>
      <c r="J264" s="5">
        <v>17440.35384</v>
      </c>
      <c r="K264" s="5">
        <v>21665.952945000001</v>
      </c>
      <c r="L264" s="39">
        <v>575113.16090000002</v>
      </c>
      <c r="N264" s="227">
        <v>45701</v>
      </c>
      <c r="O264" s="113">
        <f t="shared" ref="O264:Y264" si="488">B264/B247-1</f>
        <v>0.11255674191087284</v>
      </c>
      <c r="P264" s="113">
        <f t="shared" si="488"/>
        <v>-7.6784329917167771E-2</v>
      </c>
      <c r="Q264" s="113">
        <f t="shared" si="488"/>
        <v>-0.12440813802720252</v>
      </c>
      <c r="R264" s="113">
        <f t="shared" si="488"/>
        <v>-3.2261151701211022E-2</v>
      </c>
      <c r="S264" s="113">
        <f t="shared" si="488"/>
        <v>-7.8923486571601864E-2</v>
      </c>
      <c r="T264" s="113">
        <f t="shared" si="488"/>
        <v>-0.1350537010761389</v>
      </c>
      <c r="U264" s="113">
        <f t="shared" si="488"/>
        <v>-0.15777902613374606</v>
      </c>
      <c r="V264" s="113">
        <f t="shared" si="488"/>
        <v>-0.10484355292566372</v>
      </c>
      <c r="W264" s="113">
        <f t="shared" si="488"/>
        <v>1.4481560764037171E-2</v>
      </c>
      <c r="X264" s="113">
        <f t="shared" si="488"/>
        <v>-6.2196770399676526E-2</v>
      </c>
      <c r="Y264" s="113">
        <f t="shared" si="488"/>
        <v>-6.5535526898562013E-2</v>
      </c>
      <c r="AB264" s="227">
        <v>45701</v>
      </c>
      <c r="AC264" s="113">
        <f t="shared" ref="AC264:AM264" si="489">O264-O$393</f>
        <v>0.11960195156254948</v>
      </c>
      <c r="AD264" s="113">
        <f t="shared" si="489"/>
        <v>-8.8206227471350221E-2</v>
      </c>
      <c r="AE264" s="113">
        <f t="shared" si="489"/>
        <v>-0.13989369000308272</v>
      </c>
      <c r="AF264" s="113">
        <f t="shared" si="489"/>
        <v>-3.8938745145380607E-2</v>
      </c>
      <c r="AG264" s="113">
        <f t="shared" si="489"/>
        <v>-9.3784534049836513E-2</v>
      </c>
      <c r="AH264" s="113">
        <f t="shared" si="489"/>
        <v>-0.1290294121123706</v>
      </c>
      <c r="AI264" s="113">
        <f t="shared" si="489"/>
        <v>-0.18796937090884072</v>
      </c>
      <c r="AJ264" s="113">
        <f t="shared" si="489"/>
        <v>-0.10031694514817222</v>
      </c>
      <c r="AK264" s="113">
        <f t="shared" si="489"/>
        <v>7.4284112774960229E-3</v>
      </c>
      <c r="AL264" s="113">
        <f t="shared" si="489"/>
        <v>-8.612506970390571E-2</v>
      </c>
      <c r="AM264" s="113">
        <f t="shared" si="489"/>
        <v>-8.0225871502767013E-2</v>
      </c>
    </row>
    <row r="265" spans="1:39" ht="15.6">
      <c r="A265" s="227">
        <v>45702</v>
      </c>
      <c r="B265" s="5">
        <v>2148.3386800000003</v>
      </c>
      <c r="C265" s="5">
        <v>22266.255979999998</v>
      </c>
      <c r="D265" s="5">
        <v>37179.913859</v>
      </c>
      <c r="E265" s="5">
        <v>5905.2004310000002</v>
      </c>
      <c r="F265" s="5">
        <v>10048.034894</v>
      </c>
      <c r="G265" s="5">
        <v>24375.451201</v>
      </c>
      <c r="H265" s="5">
        <v>4403.1839810000001</v>
      </c>
      <c r="I265" s="5">
        <v>14140.802142</v>
      </c>
      <c r="J265" s="5">
        <v>16787.992345999999</v>
      </c>
      <c r="K265" s="5">
        <v>20817.037684000003</v>
      </c>
      <c r="L265" s="39">
        <v>556622.71790000005</v>
      </c>
      <c r="N265" s="227">
        <v>45702</v>
      </c>
      <c r="O265" s="113">
        <f t="shared" ref="O265:Y265" si="490">B265/B248-1</f>
        <v>6.2361496860149135E-2</v>
      </c>
      <c r="P265" s="113">
        <f t="shared" si="490"/>
        <v>-5.1163639713504794E-2</v>
      </c>
      <c r="Q265" s="113">
        <f t="shared" si="490"/>
        <v>-0.14822913509161206</v>
      </c>
      <c r="R265" s="113">
        <f t="shared" si="490"/>
        <v>-3.9798968071642626E-2</v>
      </c>
      <c r="S265" s="113">
        <f t="shared" si="490"/>
        <v>-8.1945197049924312E-2</v>
      </c>
      <c r="T265" s="113">
        <f t="shared" si="490"/>
        <v>-0.14519488703210748</v>
      </c>
      <c r="U265" s="113">
        <f t="shared" si="490"/>
        <v>-0.17381791462855334</v>
      </c>
      <c r="V265" s="113">
        <f t="shared" si="490"/>
        <v>-0.1369933197387847</v>
      </c>
      <c r="W265" s="113">
        <f t="shared" si="490"/>
        <v>-3.3357435276531011E-2</v>
      </c>
      <c r="X265" s="113">
        <f t="shared" si="490"/>
        <v>-8.2366523485029264E-2</v>
      </c>
      <c r="Y265" s="113">
        <f t="shared" si="490"/>
        <v>-8.8108972640290384E-2</v>
      </c>
      <c r="AB265" s="227">
        <v>45702</v>
      </c>
      <c r="AC265" s="113">
        <f t="shared" ref="AC265:AM265" si="491">O265-O$393</f>
        <v>6.9406706511825775E-2</v>
      </c>
      <c r="AD265" s="113">
        <f t="shared" si="491"/>
        <v>-6.2585537267687244E-2</v>
      </c>
      <c r="AE265" s="113">
        <f t="shared" si="491"/>
        <v>-0.16371468706749226</v>
      </c>
      <c r="AF265" s="113">
        <f t="shared" si="491"/>
        <v>-4.6476561515812212E-2</v>
      </c>
      <c r="AG265" s="113">
        <f t="shared" si="491"/>
        <v>-9.6806244528158961E-2</v>
      </c>
      <c r="AH265" s="113">
        <f t="shared" si="491"/>
        <v>-0.13917059806833917</v>
      </c>
      <c r="AI265" s="113">
        <f t="shared" si="491"/>
        <v>-0.204008259403648</v>
      </c>
      <c r="AJ265" s="113">
        <f t="shared" si="491"/>
        <v>-0.1324667119612932</v>
      </c>
      <c r="AK265" s="113">
        <f t="shared" si="491"/>
        <v>-4.041058476307216E-2</v>
      </c>
      <c r="AL265" s="113">
        <f t="shared" si="491"/>
        <v>-0.10629482278925845</v>
      </c>
      <c r="AM265" s="113">
        <f t="shared" si="491"/>
        <v>-0.10279931724449538</v>
      </c>
    </row>
    <row r="266" spans="1:39" ht="15.6">
      <c r="A266" s="227">
        <v>45706</v>
      </c>
      <c r="B266" s="5">
        <v>2504.3964330000003</v>
      </c>
      <c r="C266" s="5">
        <v>22353.041109000002</v>
      </c>
      <c r="D266" s="5">
        <v>37455.310508000002</v>
      </c>
      <c r="E266" s="5">
        <v>5905.7672730000004</v>
      </c>
      <c r="F266" s="5">
        <v>10017.585732000001</v>
      </c>
      <c r="G266" s="5">
        <v>24454.210515000002</v>
      </c>
      <c r="H266" s="5">
        <v>4400.7521110000007</v>
      </c>
      <c r="I266" s="5">
        <v>14278.442752000001</v>
      </c>
      <c r="J266" s="5">
        <v>16912.676459000002</v>
      </c>
      <c r="K266" s="5">
        <v>20723.674755000004</v>
      </c>
      <c r="L266" s="39">
        <v>560456.30839999998</v>
      </c>
      <c r="N266" s="227">
        <v>45706</v>
      </c>
      <c r="O266" s="113">
        <f t="shared" ref="O266:Y266" si="492">B266/B249-1</f>
        <v>0.13832862161246329</v>
      </c>
      <c r="P266" s="113">
        <f t="shared" si="492"/>
        <v>-5.0603684775370361E-2</v>
      </c>
      <c r="Q266" s="113">
        <f t="shared" si="492"/>
        <v>-0.14724016865396816</v>
      </c>
      <c r="R266" s="113">
        <f t="shared" si="492"/>
        <v>-4.2222875201344934E-2</v>
      </c>
      <c r="S266" s="113">
        <f t="shared" si="492"/>
        <v>-8.5678113307724457E-2</v>
      </c>
      <c r="T266" s="113">
        <f t="shared" si="492"/>
        <v>-0.13171149660843018</v>
      </c>
      <c r="U266" s="113">
        <f t="shared" si="492"/>
        <v>-0.15663947928916755</v>
      </c>
      <c r="V266" s="113">
        <f t="shared" si="492"/>
        <v>-0.13624615435431453</v>
      </c>
      <c r="W266" s="113">
        <f t="shared" si="492"/>
        <v>-3.4419005027973681E-2</v>
      </c>
      <c r="X266" s="113">
        <f t="shared" si="492"/>
        <v>-0.10406884717669429</v>
      </c>
      <c r="Y266" s="113">
        <f t="shared" si="492"/>
        <v>-8.7078719618770339E-2</v>
      </c>
      <c r="AB266" s="227">
        <v>45706</v>
      </c>
      <c r="AC266" s="113">
        <f t="shared" ref="AC266:AM266" si="493">O266-O$393</f>
        <v>0.14537383126413994</v>
      </c>
      <c r="AD266" s="113">
        <f t="shared" si="493"/>
        <v>-6.2025582329552818E-2</v>
      </c>
      <c r="AE266" s="113">
        <f t="shared" si="493"/>
        <v>-0.16272572062984836</v>
      </c>
      <c r="AF266" s="113">
        <f t="shared" si="493"/>
        <v>-4.8900468645514519E-2</v>
      </c>
      <c r="AG266" s="113">
        <f t="shared" si="493"/>
        <v>-0.10053916078595911</v>
      </c>
      <c r="AH266" s="113">
        <f t="shared" si="493"/>
        <v>-0.12568720764466187</v>
      </c>
      <c r="AI266" s="113">
        <f t="shared" si="493"/>
        <v>-0.18682982406426221</v>
      </c>
      <c r="AJ266" s="113">
        <f t="shared" si="493"/>
        <v>-0.13171954657682303</v>
      </c>
      <c r="AK266" s="113">
        <f t="shared" si="493"/>
        <v>-4.1472154514514831E-2</v>
      </c>
      <c r="AL266" s="113">
        <f t="shared" si="493"/>
        <v>-0.12799714648092347</v>
      </c>
      <c r="AM266" s="113">
        <f t="shared" si="493"/>
        <v>-0.10176906422297534</v>
      </c>
    </row>
    <row r="267" spans="1:39" ht="15.6">
      <c r="A267" s="227">
        <v>45707</v>
      </c>
      <c r="B267" s="5">
        <v>2349.2596559999997</v>
      </c>
      <c r="C267" s="5">
        <v>22366.376826</v>
      </c>
      <c r="D267" s="5">
        <v>37885.008845999997</v>
      </c>
      <c r="E267" s="5">
        <v>5922.472632</v>
      </c>
      <c r="F267" s="5">
        <v>10170.686729999999</v>
      </c>
      <c r="G267" s="5">
        <v>24375.852426000001</v>
      </c>
      <c r="H267" s="5">
        <v>4366.0424399999993</v>
      </c>
      <c r="I267" s="5">
        <v>14361.356753999999</v>
      </c>
      <c r="J267" s="5">
        <v>17002.903770000001</v>
      </c>
      <c r="K267" s="5">
        <v>20700.338873999997</v>
      </c>
      <c r="L267" s="39">
        <v>561205.43220000004</v>
      </c>
      <c r="N267" s="227">
        <v>45707</v>
      </c>
      <c r="O267" s="113">
        <f t="shared" ref="O267:Y267" si="494">B267/B250-1</f>
        <v>5.8404578070505142E-2</v>
      </c>
      <c r="P267" s="113">
        <f t="shared" si="494"/>
        <v>-1.4693013152687895E-2</v>
      </c>
      <c r="Q267" s="113">
        <f t="shared" si="494"/>
        <v>-0.1328470918985698</v>
      </c>
      <c r="R267" s="113">
        <f t="shared" si="494"/>
        <v>-4.8215099467734279E-2</v>
      </c>
      <c r="S267" s="113">
        <f t="shared" si="494"/>
        <v>-8.2301859365582541E-2</v>
      </c>
      <c r="T267" s="113">
        <f t="shared" si="494"/>
        <v>-0.13242506996378656</v>
      </c>
      <c r="U267" s="113">
        <f t="shared" si="494"/>
        <v>-0.20538110553549993</v>
      </c>
      <c r="V267" s="113">
        <f t="shared" si="494"/>
        <v>-0.10986000532877227</v>
      </c>
      <c r="W267" s="113">
        <f t="shared" si="494"/>
        <v>-5.0102722661767962E-2</v>
      </c>
      <c r="X267" s="113">
        <f t="shared" si="494"/>
        <v>-0.11998483941162275</v>
      </c>
      <c r="Y267" s="113">
        <f t="shared" si="494"/>
        <v>-9.0086373136527786E-2</v>
      </c>
      <c r="AB267" s="227">
        <v>45707</v>
      </c>
      <c r="AC267" s="113">
        <f t="shared" ref="AC267:AM267" si="495">O267-O$393</f>
        <v>6.5449787722181782E-2</v>
      </c>
      <c r="AD267" s="113">
        <f t="shared" si="495"/>
        <v>-2.6114910706870352E-2</v>
      </c>
      <c r="AE267" s="113">
        <f t="shared" si="495"/>
        <v>-0.14833264387445</v>
      </c>
      <c r="AF267" s="113">
        <f t="shared" si="495"/>
        <v>-5.4892692911903865E-2</v>
      </c>
      <c r="AG267" s="113">
        <f t="shared" si="495"/>
        <v>-9.716290684381719E-2</v>
      </c>
      <c r="AH267" s="113">
        <f t="shared" si="495"/>
        <v>-0.12640078100001825</v>
      </c>
      <c r="AI267" s="113">
        <f t="shared" si="495"/>
        <v>-0.23557145031059459</v>
      </c>
      <c r="AJ267" s="113">
        <f t="shared" si="495"/>
        <v>-0.10533339755128077</v>
      </c>
      <c r="AK267" s="113">
        <f t="shared" si="495"/>
        <v>-5.7155872148309111E-2</v>
      </c>
      <c r="AL267" s="113">
        <f t="shared" si="495"/>
        <v>-0.14391313871585193</v>
      </c>
      <c r="AM267" s="113">
        <f t="shared" si="495"/>
        <v>-0.10477671774073279</v>
      </c>
    </row>
    <row r="268" spans="1:39" ht="15.6">
      <c r="A268" s="227">
        <v>45708</v>
      </c>
      <c r="B268" s="5">
        <v>2359.235212</v>
      </c>
      <c r="C268" s="5">
        <v>22229.620244000002</v>
      </c>
      <c r="D268" s="5">
        <v>37629.304283999998</v>
      </c>
      <c r="E268" s="5">
        <v>5847.9011559999999</v>
      </c>
      <c r="F268" s="5">
        <v>9996.6827400000002</v>
      </c>
      <c r="G268" s="5">
        <v>24275.978727999998</v>
      </c>
      <c r="H268" s="5">
        <v>4330.539452</v>
      </c>
      <c r="I268" s="5">
        <v>14358.871572</v>
      </c>
      <c r="J268" s="5">
        <v>16356.399583999999</v>
      </c>
      <c r="K268" s="5">
        <v>20154.325184000001</v>
      </c>
      <c r="L268" s="39">
        <v>553187.75749999995</v>
      </c>
      <c r="N268" s="227">
        <v>45708</v>
      </c>
      <c r="O268" s="113">
        <f t="shared" ref="O268:Y268" si="496">B268/B251-1</f>
        <v>8.0023037510740469E-2</v>
      </c>
      <c r="P268" s="113">
        <f t="shared" si="496"/>
        <v>-6.1389188459071153E-3</v>
      </c>
      <c r="Q268" s="113">
        <f t="shared" si="496"/>
        <v>-0.156065855284094</v>
      </c>
      <c r="R268" s="113">
        <f t="shared" si="496"/>
        <v>-5.0445730013055745E-2</v>
      </c>
      <c r="S268" s="113">
        <f t="shared" si="496"/>
        <v>-8.0611569208704492E-2</v>
      </c>
      <c r="T268" s="113">
        <f t="shared" si="496"/>
        <v>-0.10167431850872766</v>
      </c>
      <c r="U268" s="113">
        <f t="shared" si="496"/>
        <v>-0.17861049783403316</v>
      </c>
      <c r="V268" s="113">
        <f t="shared" si="496"/>
        <v>-8.1312662269017011E-2</v>
      </c>
      <c r="W268" s="113">
        <f t="shared" si="496"/>
        <v>-6.3606869732468097E-2</v>
      </c>
      <c r="X268" s="113">
        <f t="shared" si="496"/>
        <v>-0.14178943930105714</v>
      </c>
      <c r="Y268" s="113">
        <f t="shared" si="496"/>
        <v>-9.0450906324615832E-2</v>
      </c>
      <c r="AB268" s="227">
        <v>45708</v>
      </c>
      <c r="AC268" s="113">
        <f t="shared" ref="AC268:AM268" si="497">O268-O$393</f>
        <v>8.7068247162417109E-2</v>
      </c>
      <c r="AD268" s="113">
        <f t="shared" si="497"/>
        <v>-1.7560816400089573E-2</v>
      </c>
      <c r="AE268" s="113">
        <f t="shared" si="497"/>
        <v>-0.1715514072599742</v>
      </c>
      <c r="AF268" s="113">
        <f t="shared" si="497"/>
        <v>-5.7123323457225331E-2</v>
      </c>
      <c r="AG268" s="113">
        <f t="shared" si="497"/>
        <v>-9.5472616686939141E-2</v>
      </c>
      <c r="AH268" s="113">
        <f t="shared" si="497"/>
        <v>-9.5650029544959367E-2</v>
      </c>
      <c r="AI268" s="113">
        <f t="shared" si="497"/>
        <v>-0.20880084260912782</v>
      </c>
      <c r="AJ268" s="113">
        <f t="shared" si="497"/>
        <v>-7.6786054491525507E-2</v>
      </c>
      <c r="AK268" s="113">
        <f t="shared" si="497"/>
        <v>-7.0660019219009246E-2</v>
      </c>
      <c r="AL268" s="113">
        <f t="shared" si="497"/>
        <v>-0.16571773860528632</v>
      </c>
      <c r="AM268" s="113">
        <f t="shared" si="497"/>
        <v>-0.10514125092882083</v>
      </c>
    </row>
    <row r="269" spans="1:39" ht="15.6">
      <c r="A269" s="227">
        <v>45709</v>
      </c>
      <c r="B269" s="5">
        <v>2201.2511610000001</v>
      </c>
      <c r="C269" s="5">
        <v>21733.704165000003</v>
      </c>
      <c r="D269" s="5">
        <v>36130.789562999998</v>
      </c>
      <c r="E269" s="5">
        <v>5662.8889939999999</v>
      </c>
      <c r="F269" s="5">
        <v>9617.5291980000002</v>
      </c>
      <c r="G269" s="5">
        <v>22498.433156999999</v>
      </c>
      <c r="H269" s="5">
        <v>4097.1417869999996</v>
      </c>
      <c r="I269" s="5">
        <v>13889.036275999999</v>
      </c>
      <c r="J269" s="5">
        <v>15679.599645</v>
      </c>
      <c r="K269" s="5">
        <v>19169.560774000001</v>
      </c>
      <c r="L269" s="39">
        <v>532223.94019999995</v>
      </c>
      <c r="N269" s="227">
        <v>45709</v>
      </c>
      <c r="O269" s="113">
        <f t="shared" ref="O269:Y269" si="498">B269/B252-1</f>
        <v>3.8370969047439196E-2</v>
      </c>
      <c r="P269" s="113">
        <f t="shared" si="498"/>
        <v>-1.1268170527547028E-2</v>
      </c>
      <c r="Q269" s="113">
        <f t="shared" si="498"/>
        <v>-0.17702837370893054</v>
      </c>
      <c r="R269" s="113">
        <f t="shared" si="498"/>
        <v>-7.4084547301721981E-2</v>
      </c>
      <c r="S269" s="113">
        <f t="shared" si="498"/>
        <v>-0.11871344411555884</v>
      </c>
      <c r="T269" s="113">
        <f t="shared" si="498"/>
        <v>-0.15223917866366166</v>
      </c>
      <c r="U269" s="113">
        <f t="shared" si="498"/>
        <v>-0.23112708041911445</v>
      </c>
      <c r="V269" s="113">
        <f t="shared" si="498"/>
        <v>-9.415736007734421E-2</v>
      </c>
      <c r="W269" s="113">
        <f t="shared" si="498"/>
        <v>-0.10622164368736897</v>
      </c>
      <c r="X269" s="113">
        <f t="shared" si="498"/>
        <v>-0.17148210826214405</v>
      </c>
      <c r="Y269" s="113">
        <f t="shared" si="498"/>
        <v>-0.11495037904563599</v>
      </c>
      <c r="AB269" s="227">
        <v>45709</v>
      </c>
      <c r="AC269" s="113">
        <f t="shared" ref="AC269:AM269" si="499">O269-O$393</f>
        <v>4.5416178699115836E-2</v>
      </c>
      <c r="AD269" s="113">
        <f t="shared" si="499"/>
        <v>-2.2690068081729485E-2</v>
      </c>
      <c r="AE269" s="113">
        <f t="shared" si="499"/>
        <v>-0.19251392568481074</v>
      </c>
      <c r="AF269" s="113">
        <f t="shared" si="499"/>
        <v>-8.0762140745891567E-2</v>
      </c>
      <c r="AG269" s="113">
        <f t="shared" si="499"/>
        <v>-0.1335744915937935</v>
      </c>
      <c r="AH269" s="113">
        <f t="shared" si="499"/>
        <v>-0.14621488969989335</v>
      </c>
      <c r="AI269" s="113">
        <f t="shared" si="499"/>
        <v>-0.26131742519420914</v>
      </c>
      <c r="AJ269" s="113">
        <f t="shared" si="499"/>
        <v>-8.9630752299852706E-2</v>
      </c>
      <c r="AK269" s="113">
        <f t="shared" si="499"/>
        <v>-0.11327479317391012</v>
      </c>
      <c r="AL269" s="113">
        <f t="shared" si="499"/>
        <v>-0.19541040756637323</v>
      </c>
      <c r="AM269" s="113">
        <f t="shared" si="499"/>
        <v>-0.129640723649841</v>
      </c>
    </row>
    <row r="270" spans="1:39" ht="15.6">
      <c r="A270" s="227">
        <v>45713</v>
      </c>
      <c r="B270" s="5">
        <v>2027.8674349999999</v>
      </c>
      <c r="C270" s="5">
        <v>21790.533760000002</v>
      </c>
      <c r="D270" s="5">
        <v>35097.366349999997</v>
      </c>
      <c r="E270" s="5">
        <v>5669.031755</v>
      </c>
      <c r="F270" s="5">
        <v>9749.4644450000014</v>
      </c>
      <c r="G270" s="5">
        <v>22623.203120000002</v>
      </c>
      <c r="H270" s="5">
        <v>4120.1256149999999</v>
      </c>
      <c r="I270" s="5">
        <v>13797.26073</v>
      </c>
      <c r="J270" s="5">
        <v>15724.572755000001</v>
      </c>
      <c r="K270" s="5">
        <v>18770.343200000003</v>
      </c>
      <c r="L270" s="39">
        <v>525291.75910000002</v>
      </c>
      <c r="N270" s="227">
        <v>45713</v>
      </c>
      <c r="O270" s="113">
        <f t="shared" ref="O270:Y270" si="500">B270/B253-1</f>
        <v>-1.7604695622475464E-2</v>
      </c>
      <c r="P270" s="113">
        <f t="shared" si="500"/>
        <v>-1.2976129985785678E-2</v>
      </c>
      <c r="Q270" s="113">
        <f t="shared" si="500"/>
        <v>-0.20242990586523135</v>
      </c>
      <c r="R270" s="113">
        <f t="shared" si="500"/>
        <v>-8.0725791458690632E-2</v>
      </c>
      <c r="S270" s="113">
        <f t="shared" si="500"/>
        <v>-0.12284014709885183</v>
      </c>
      <c r="T270" s="113">
        <f t="shared" si="500"/>
        <v>-0.16465410836305361</v>
      </c>
      <c r="U270" s="113">
        <f t="shared" si="500"/>
        <v>-0.22878208027549096</v>
      </c>
      <c r="V270" s="113">
        <f t="shared" si="500"/>
        <v>-0.10550125992891624</v>
      </c>
      <c r="W270" s="113">
        <f t="shared" si="500"/>
        <v>-9.8731601275536596E-2</v>
      </c>
      <c r="X270" s="113">
        <f t="shared" si="500"/>
        <v>-0.1934753678537241</v>
      </c>
      <c r="Y270" s="113">
        <f t="shared" si="500"/>
        <v>-0.1312026940539367</v>
      </c>
      <c r="AB270" s="227">
        <v>45713</v>
      </c>
      <c r="AC270" s="113">
        <f t="shared" ref="AC270:AM270" si="501">O270-O$393</f>
        <v>-1.055948597079882E-2</v>
      </c>
      <c r="AD270" s="113">
        <f t="shared" si="501"/>
        <v>-2.4398027539968135E-2</v>
      </c>
      <c r="AE270" s="113">
        <f t="shared" si="501"/>
        <v>-0.21791545784111155</v>
      </c>
      <c r="AF270" s="113">
        <f t="shared" si="501"/>
        <v>-8.7403384902860218E-2</v>
      </c>
      <c r="AG270" s="113">
        <f t="shared" si="501"/>
        <v>-0.13770119457708649</v>
      </c>
      <c r="AH270" s="113">
        <f t="shared" si="501"/>
        <v>-0.1586298193992853</v>
      </c>
      <c r="AI270" s="113">
        <f t="shared" si="501"/>
        <v>-0.25897242505058565</v>
      </c>
      <c r="AJ270" s="113">
        <f t="shared" si="501"/>
        <v>-0.10097465215142473</v>
      </c>
      <c r="AK270" s="113">
        <f t="shared" si="501"/>
        <v>-0.10578475076207774</v>
      </c>
      <c r="AL270" s="113">
        <f t="shared" si="501"/>
        <v>-0.21740366715795328</v>
      </c>
      <c r="AM270" s="113">
        <f t="shared" si="501"/>
        <v>-0.14589303865814171</v>
      </c>
    </row>
    <row r="271" spans="1:39" ht="15.6">
      <c r="A271" s="227">
        <v>45714</v>
      </c>
      <c r="B271" s="5">
        <v>2037.5799359999999</v>
      </c>
      <c r="C271" s="5">
        <v>20822.819448000002</v>
      </c>
      <c r="D271" s="5">
        <v>34629.329414</v>
      </c>
      <c r="E271" s="5">
        <v>5551.3657439999997</v>
      </c>
      <c r="F271" s="5">
        <v>9688.0341939999998</v>
      </c>
      <c r="G271" s="5">
        <v>22188.136616</v>
      </c>
      <c r="H271" s="5">
        <v>4198.1770280000001</v>
      </c>
      <c r="I271" s="5">
        <v>13440.057451999999</v>
      </c>
      <c r="J271" s="5">
        <v>14990.766672</v>
      </c>
      <c r="K271" s="5">
        <v>18569.526330000001</v>
      </c>
      <c r="L271" s="39">
        <v>515984.19870000001</v>
      </c>
      <c r="N271" s="227">
        <v>45714</v>
      </c>
      <c r="O271" s="113">
        <f t="shared" ref="O271:Y271" si="502">B271/B254-1</f>
        <v>5.946626833337687E-2</v>
      </c>
      <c r="P271" s="113">
        <f t="shared" si="502"/>
        <v>-0.10024127898478397</v>
      </c>
      <c r="Q271" s="113">
        <f t="shared" si="502"/>
        <v>-0.20277675048660349</v>
      </c>
      <c r="R271" s="113">
        <f t="shared" si="502"/>
        <v>-3.8317352575447994E-2</v>
      </c>
      <c r="S271" s="113">
        <f t="shared" si="502"/>
        <v>-0.11056793940273024</v>
      </c>
      <c r="T271" s="113">
        <f t="shared" si="502"/>
        <v>-0.18021597193255301</v>
      </c>
      <c r="U271" s="113">
        <f t="shared" si="502"/>
        <v>-0.13626381191303594</v>
      </c>
      <c r="V271" s="113">
        <f t="shared" si="502"/>
        <v>-0.11421165505146091</v>
      </c>
      <c r="W271" s="113">
        <f t="shared" si="502"/>
        <v>-0.13188229929483919</v>
      </c>
      <c r="X271" s="113">
        <f t="shared" si="502"/>
        <v>-0.19723596190345238</v>
      </c>
      <c r="Y271" s="113">
        <f t="shared" si="502"/>
        <v>-0.12451245753118267</v>
      </c>
      <c r="AB271" s="227">
        <v>45714</v>
      </c>
      <c r="AC271" s="113">
        <f t="shared" ref="AC271:AM271" si="503">O271-O$393</f>
        <v>6.651147798505351E-2</v>
      </c>
      <c r="AD271" s="113">
        <f t="shared" si="503"/>
        <v>-0.11166317653896642</v>
      </c>
      <c r="AE271" s="113">
        <f t="shared" si="503"/>
        <v>-0.21826230246248368</v>
      </c>
      <c r="AF271" s="113">
        <f t="shared" si="503"/>
        <v>-4.4994946019617579E-2</v>
      </c>
      <c r="AG271" s="113">
        <f t="shared" si="503"/>
        <v>-0.1254289868809649</v>
      </c>
      <c r="AH271" s="113">
        <f t="shared" si="503"/>
        <v>-0.17419168296878471</v>
      </c>
      <c r="AI271" s="113">
        <f t="shared" si="503"/>
        <v>-0.1664541566881306</v>
      </c>
      <c r="AJ271" s="113">
        <f t="shared" si="503"/>
        <v>-0.10968504727396941</v>
      </c>
      <c r="AK271" s="113">
        <f t="shared" si="503"/>
        <v>-0.13893544878138034</v>
      </c>
      <c r="AL271" s="113">
        <f t="shared" si="503"/>
        <v>-0.22116426120768157</v>
      </c>
      <c r="AM271" s="113">
        <f t="shared" si="503"/>
        <v>-0.13920280213538769</v>
      </c>
    </row>
    <row r="272" spans="1:39" ht="15.6">
      <c r="A272" s="227">
        <v>45715</v>
      </c>
      <c r="B272" s="5">
        <v>1984.0752109999999</v>
      </c>
      <c r="C272" s="5">
        <v>20390.69067</v>
      </c>
      <c r="D272" s="5">
        <v>33729.278586999993</v>
      </c>
      <c r="E272" s="5">
        <v>5483.0592989999996</v>
      </c>
      <c r="F272" s="5">
        <v>9564.6345490000003</v>
      </c>
      <c r="G272" s="5">
        <v>22215.799266000002</v>
      </c>
      <c r="H272" s="5">
        <v>4092.7458769999998</v>
      </c>
      <c r="I272" s="5">
        <v>13462.324092999997</v>
      </c>
      <c r="J272" s="5">
        <v>14936.846857</v>
      </c>
      <c r="K272" s="5">
        <v>17936.589845999999</v>
      </c>
      <c r="L272" s="39">
        <v>503672.4008</v>
      </c>
      <c r="N272" s="227">
        <v>45715</v>
      </c>
      <c r="O272" s="113">
        <f t="shared" ref="O272:Y272" si="504">B272/B255-1</f>
        <v>2.545484602208492E-2</v>
      </c>
      <c r="P272" s="113">
        <f t="shared" si="504"/>
        <v>-0.13042735180335185</v>
      </c>
      <c r="Q272" s="113">
        <f t="shared" si="504"/>
        <v>-0.22162985881148689</v>
      </c>
      <c r="R272" s="113">
        <f t="shared" si="504"/>
        <v>-6.0132380131033503E-2</v>
      </c>
      <c r="S272" s="113">
        <f t="shared" si="504"/>
        <v>-0.13744691727351721</v>
      </c>
      <c r="T272" s="113">
        <f t="shared" si="504"/>
        <v>-0.17555817754438685</v>
      </c>
      <c r="U272" s="113">
        <f t="shared" si="504"/>
        <v>-0.16076150154518754</v>
      </c>
      <c r="V272" s="113">
        <f t="shared" si="504"/>
        <v>-0.11735750336734807</v>
      </c>
      <c r="W272" s="113">
        <f t="shared" si="504"/>
        <v>-0.12201996092149003</v>
      </c>
      <c r="X272" s="113">
        <f t="shared" si="504"/>
        <v>-0.22769510361595291</v>
      </c>
      <c r="Y272" s="113">
        <f t="shared" si="504"/>
        <v>-0.14869273052650556</v>
      </c>
      <c r="AB272" s="227">
        <v>45715</v>
      </c>
      <c r="AC272" s="113">
        <f t="shared" ref="AC272:AM272" si="505">O272-O$393</f>
        <v>3.250005567376156E-2</v>
      </c>
      <c r="AD272" s="113">
        <f t="shared" si="505"/>
        <v>-0.14184924935753432</v>
      </c>
      <c r="AE272" s="113">
        <f t="shared" si="505"/>
        <v>-0.23711541078736709</v>
      </c>
      <c r="AF272" s="113">
        <f t="shared" si="505"/>
        <v>-6.6809973575203088E-2</v>
      </c>
      <c r="AG272" s="113">
        <f t="shared" si="505"/>
        <v>-0.15230796475175187</v>
      </c>
      <c r="AH272" s="113">
        <f t="shared" si="505"/>
        <v>-0.16953388858061855</v>
      </c>
      <c r="AI272" s="113">
        <f t="shared" si="505"/>
        <v>-0.1909518463202822</v>
      </c>
      <c r="AJ272" s="113">
        <f t="shared" si="505"/>
        <v>-0.11283089558985657</v>
      </c>
      <c r="AK272" s="113">
        <f t="shared" si="505"/>
        <v>-0.12907311040803118</v>
      </c>
      <c r="AL272" s="113">
        <f t="shared" si="505"/>
        <v>-0.25162340292018209</v>
      </c>
      <c r="AM272" s="113">
        <f t="shared" si="505"/>
        <v>-0.16338307513071057</v>
      </c>
    </row>
    <row r="273" spans="1:39" ht="15.6">
      <c r="A273" s="227">
        <v>45716</v>
      </c>
      <c r="B273" s="5">
        <v>2081.0426910000001</v>
      </c>
      <c r="C273" s="5">
        <v>21208.569928000001</v>
      </c>
      <c r="D273" s="5">
        <v>34814.712933000003</v>
      </c>
      <c r="E273" s="5">
        <v>5622.2354370000003</v>
      </c>
      <c r="F273" s="5">
        <v>9979.8844600000011</v>
      </c>
      <c r="G273" s="5">
        <v>23055.46243</v>
      </c>
      <c r="H273" s="5">
        <v>4308.5388710000007</v>
      </c>
      <c r="I273" s="5">
        <v>13910.450554000001</v>
      </c>
      <c r="J273" s="5">
        <v>15314.474721</v>
      </c>
      <c r="K273" s="5">
        <v>18616.255476000002</v>
      </c>
      <c r="L273" s="39">
        <v>522190.00020000001</v>
      </c>
      <c r="N273" s="227">
        <v>45716</v>
      </c>
      <c r="O273" s="113">
        <f t="shared" ref="O273:Y273" si="506">B273/B256-1</f>
        <v>6.1089436284300191E-2</v>
      </c>
      <c r="P273" s="113">
        <f t="shared" si="506"/>
        <v>-8.9245516310812678E-2</v>
      </c>
      <c r="Q273" s="113">
        <f t="shared" si="506"/>
        <v>-0.14406008969339723</v>
      </c>
      <c r="R273" s="113">
        <f t="shared" si="506"/>
        <v>-5.1391199028503531E-2</v>
      </c>
      <c r="S273" s="113">
        <f t="shared" si="506"/>
        <v>-0.1023321497434907</v>
      </c>
      <c r="T273" s="113">
        <f t="shared" si="506"/>
        <v>-0.12632009763950403</v>
      </c>
      <c r="U273" s="113">
        <f t="shared" si="506"/>
        <v>-0.11193877814555142</v>
      </c>
      <c r="V273" s="113">
        <f t="shared" si="506"/>
        <v>-9.2085942401059606E-2</v>
      </c>
      <c r="W273" s="113">
        <f t="shared" si="506"/>
        <v>-0.12967158179279925</v>
      </c>
      <c r="X273" s="113">
        <f t="shared" si="506"/>
        <v>-0.19051581123243333</v>
      </c>
      <c r="Y273" s="113">
        <f t="shared" si="506"/>
        <v>-0.12244519766009565</v>
      </c>
      <c r="AB273" s="227">
        <v>45716</v>
      </c>
      <c r="AC273" s="113">
        <f t="shared" ref="AC273:AM273" si="507">O273-O$393</f>
        <v>6.8134645935976831E-2</v>
      </c>
      <c r="AD273" s="113">
        <f t="shared" si="507"/>
        <v>-0.10066741386499513</v>
      </c>
      <c r="AE273" s="113">
        <f t="shared" si="507"/>
        <v>-0.15954564166927743</v>
      </c>
      <c r="AF273" s="113">
        <f t="shared" si="507"/>
        <v>-5.8068792472673117E-2</v>
      </c>
      <c r="AG273" s="113">
        <f t="shared" si="507"/>
        <v>-0.11719319722172535</v>
      </c>
      <c r="AH273" s="113">
        <f t="shared" si="507"/>
        <v>-0.12029580867573574</v>
      </c>
      <c r="AI273" s="113">
        <f t="shared" si="507"/>
        <v>-0.14212912292064608</v>
      </c>
      <c r="AJ273" s="113">
        <f t="shared" si="507"/>
        <v>-8.7559334623568102E-2</v>
      </c>
      <c r="AK273" s="113">
        <f t="shared" si="507"/>
        <v>-0.1367247312793404</v>
      </c>
      <c r="AL273" s="113">
        <f t="shared" si="507"/>
        <v>-0.21444411053666251</v>
      </c>
      <c r="AM273" s="113">
        <f t="shared" si="507"/>
        <v>-0.13713554226430066</v>
      </c>
    </row>
    <row r="274" spans="1:39" ht="15.6">
      <c r="A274" s="227">
        <v>45720</v>
      </c>
      <c r="B274" s="5">
        <v>1903.696101</v>
      </c>
      <c r="C274" s="5">
        <v>21056.681721000001</v>
      </c>
      <c r="D274" s="5">
        <v>34683.325917000002</v>
      </c>
      <c r="E274" s="5">
        <v>5645.9360219999999</v>
      </c>
      <c r="F274" s="5">
        <v>9729.109797000001</v>
      </c>
      <c r="G274" s="5">
        <v>22110.720678000001</v>
      </c>
      <c r="H274" s="5">
        <v>4035.8714340000001</v>
      </c>
      <c r="I274" s="5">
        <v>13565.954400000001</v>
      </c>
      <c r="J274" s="5">
        <v>14181.777330000001</v>
      </c>
      <c r="K274" s="5">
        <v>18189.088860000003</v>
      </c>
      <c r="L274" s="39">
        <v>515698.15409999999</v>
      </c>
      <c r="N274" s="227">
        <v>45720</v>
      </c>
      <c r="O274" s="113">
        <f t="shared" ref="O274:Y274" si="508">B274/B257-1</f>
        <v>-2.9636964589496717E-4</v>
      </c>
      <c r="P274" s="113">
        <f t="shared" si="508"/>
        <v>-8.961649741183797E-2</v>
      </c>
      <c r="Q274" s="113">
        <f t="shared" si="508"/>
        <v>-0.14737845119565429</v>
      </c>
      <c r="R274" s="113">
        <f t="shared" si="508"/>
        <v>-4.9373804013328693E-2</v>
      </c>
      <c r="S274" s="113">
        <f t="shared" si="508"/>
        <v>-0.12196753747976674</v>
      </c>
      <c r="T274" s="113">
        <f t="shared" si="508"/>
        <v>-0.14824130416768733</v>
      </c>
      <c r="U274" s="113">
        <f t="shared" si="508"/>
        <v>-0.16741293324830486</v>
      </c>
      <c r="V274" s="113">
        <f t="shared" si="508"/>
        <v>-7.2194188752848776E-2</v>
      </c>
      <c r="W274" s="113">
        <f t="shared" si="508"/>
        <v>-0.18024666382980159</v>
      </c>
      <c r="X274" s="113">
        <f t="shared" si="508"/>
        <v>-0.2191551410865239</v>
      </c>
      <c r="Y274" s="113">
        <f t="shared" si="508"/>
        <v>-0.12890207203035642</v>
      </c>
      <c r="AB274" s="227">
        <v>45720</v>
      </c>
      <c r="AC274" s="113">
        <f t="shared" ref="AC274:AM274" si="509">O274-O$393</f>
        <v>6.7488400057816762E-3</v>
      </c>
      <c r="AD274" s="113">
        <f t="shared" si="509"/>
        <v>-0.10103839496602042</v>
      </c>
      <c r="AE274" s="113">
        <f t="shared" si="509"/>
        <v>-0.16286400317153449</v>
      </c>
      <c r="AF274" s="113">
        <f t="shared" si="509"/>
        <v>-5.6051397457498278E-2</v>
      </c>
      <c r="AG274" s="113">
        <f t="shared" si="509"/>
        <v>-0.1368285849580014</v>
      </c>
      <c r="AH274" s="113">
        <f t="shared" si="509"/>
        <v>-0.14221701520391902</v>
      </c>
      <c r="AI274" s="113">
        <f t="shared" si="509"/>
        <v>-0.19760327802339953</v>
      </c>
      <c r="AJ274" s="113">
        <f t="shared" si="509"/>
        <v>-6.7667580975357272E-2</v>
      </c>
      <c r="AK274" s="113">
        <f t="shared" si="509"/>
        <v>-0.18729981331634274</v>
      </c>
      <c r="AL274" s="113">
        <f t="shared" si="509"/>
        <v>-0.24308344039075308</v>
      </c>
      <c r="AM274" s="113">
        <f t="shared" si="509"/>
        <v>-0.14359241663456143</v>
      </c>
    </row>
    <row r="275" spans="1:39" ht="15.6">
      <c r="A275" s="227">
        <v>45721</v>
      </c>
      <c r="B275" s="5">
        <v>1857.1842879999999</v>
      </c>
      <c r="C275" s="5">
        <v>21038.569152</v>
      </c>
      <c r="D275" s="5">
        <v>35788.949695999996</v>
      </c>
      <c r="E275" s="5">
        <v>5708.0974079999996</v>
      </c>
      <c r="F275" s="5">
        <v>9755.3490880000008</v>
      </c>
      <c r="G275" s="5">
        <v>22347.790367999998</v>
      </c>
      <c r="H275" s="5">
        <v>4326.587904</v>
      </c>
      <c r="I275" s="5">
        <v>13459.008287999999</v>
      </c>
      <c r="J275" s="5">
        <v>14561.181568</v>
      </c>
      <c r="K275" s="5">
        <v>18595.046528000003</v>
      </c>
      <c r="L275" s="39">
        <v>521424.34580000001</v>
      </c>
      <c r="N275" s="227">
        <v>45721</v>
      </c>
      <c r="O275" s="113">
        <f t="shared" ref="O275:Y275" si="510">B275/B258-1</f>
        <v>-3.6683302802310469E-2</v>
      </c>
      <c r="P275" s="113">
        <f t="shared" si="510"/>
        <v>-9.5768694664307707E-2</v>
      </c>
      <c r="Q275" s="113">
        <f t="shared" si="510"/>
        <v>-0.13162321355193785</v>
      </c>
      <c r="R275" s="113">
        <f t="shared" si="510"/>
        <v>-6.8905162151622124E-2</v>
      </c>
      <c r="S275" s="113">
        <f t="shared" si="510"/>
        <v>-0.13849218808918118</v>
      </c>
      <c r="T275" s="113">
        <f t="shared" si="510"/>
        <v>-0.1089671745852403</v>
      </c>
      <c r="U275" s="113">
        <f t="shared" si="510"/>
        <v>-0.10870033537551915</v>
      </c>
      <c r="V275" s="113">
        <f t="shared" si="510"/>
        <v>-0.12109098844294686</v>
      </c>
      <c r="W275" s="113">
        <f t="shared" si="510"/>
        <v>-0.17327115463516196</v>
      </c>
      <c r="X275" s="113">
        <f t="shared" si="510"/>
        <v>-0.23136429394051894</v>
      </c>
      <c r="Y275" s="113">
        <f t="shared" si="510"/>
        <v>-0.13592161299194461</v>
      </c>
      <c r="AB275" s="227">
        <v>45721</v>
      </c>
      <c r="AC275" s="113">
        <f t="shared" ref="AC275:AM275" si="511">O275-O$393</f>
        <v>-2.9638093150633826E-2</v>
      </c>
      <c r="AD275" s="113">
        <f t="shared" si="511"/>
        <v>-0.10719059221849016</v>
      </c>
      <c r="AE275" s="113">
        <f t="shared" si="511"/>
        <v>-0.14710876552781804</v>
      </c>
      <c r="AF275" s="113">
        <f t="shared" si="511"/>
        <v>-7.5582755595791709E-2</v>
      </c>
      <c r="AG275" s="113">
        <f t="shared" si="511"/>
        <v>-0.15335323556741584</v>
      </c>
      <c r="AH275" s="113">
        <f t="shared" si="511"/>
        <v>-0.10294288562147201</v>
      </c>
      <c r="AI275" s="113">
        <f t="shared" si="511"/>
        <v>-0.13889068015061382</v>
      </c>
      <c r="AJ275" s="113">
        <f t="shared" si="511"/>
        <v>-0.11656438066545535</v>
      </c>
      <c r="AK275" s="113">
        <f t="shared" si="511"/>
        <v>-0.18032430412170311</v>
      </c>
      <c r="AL275" s="113">
        <f t="shared" si="511"/>
        <v>-0.25529259324474812</v>
      </c>
      <c r="AM275" s="113">
        <f t="shared" si="511"/>
        <v>-0.15061195759614962</v>
      </c>
    </row>
    <row r="276" spans="1:39" ht="15.6">
      <c r="A276" s="227">
        <v>45722</v>
      </c>
      <c r="B276" s="5">
        <v>1863.0968500000001</v>
      </c>
      <c r="C276" s="5">
        <v>21129.762974000001</v>
      </c>
      <c r="D276" s="5">
        <v>35635.879942</v>
      </c>
      <c r="E276" s="5">
        <v>5693.4443979999996</v>
      </c>
      <c r="F276" s="5">
        <v>9466.3277540000017</v>
      </c>
      <c r="G276" s="5">
        <v>22428.094562000002</v>
      </c>
      <c r="H276" s="5">
        <v>4237.9841600000009</v>
      </c>
      <c r="I276" s="5">
        <v>13733.04401</v>
      </c>
      <c r="J276" s="5">
        <v>14225.081154000001</v>
      </c>
      <c r="K276" s="5">
        <v>18020.411459999999</v>
      </c>
      <c r="L276" s="39">
        <v>515249.08610000001</v>
      </c>
      <c r="N276" s="227">
        <v>45722</v>
      </c>
      <c r="O276" s="113">
        <f t="shared" ref="O276:Y276" si="512">B276/B259-1</f>
        <v>-3.7748655701971945E-2</v>
      </c>
      <c r="P276" s="113">
        <f t="shared" si="512"/>
        <v>-7.754888668638793E-2</v>
      </c>
      <c r="Q276" s="113">
        <f t="shared" si="512"/>
        <v>-0.1249190299112668</v>
      </c>
      <c r="R276" s="113">
        <f t="shared" si="512"/>
        <v>-7.6526200339220529E-2</v>
      </c>
      <c r="S276" s="113">
        <f t="shared" si="512"/>
        <v>-0.13088403746054855</v>
      </c>
      <c r="T276" s="113">
        <f t="shared" si="512"/>
        <v>-9.8218188958809738E-2</v>
      </c>
      <c r="U276" s="113">
        <f t="shared" si="512"/>
        <v>-0.10038593850705713</v>
      </c>
      <c r="V276" s="113">
        <f t="shared" si="512"/>
        <v>-8.8997818703314469E-2</v>
      </c>
      <c r="W276" s="113">
        <f t="shared" si="512"/>
        <v>-0.20607225433832099</v>
      </c>
      <c r="X276" s="113">
        <f t="shared" si="512"/>
        <v>-0.22561733398454165</v>
      </c>
      <c r="Y276" s="113">
        <f t="shared" si="512"/>
        <v>-0.13731111360471204</v>
      </c>
      <c r="AB276" s="227">
        <v>45722</v>
      </c>
      <c r="AC276" s="113">
        <f t="shared" ref="AC276:AM276" si="513">O276-O$393</f>
        <v>-3.0703446050295301E-2</v>
      </c>
      <c r="AD276" s="113">
        <f t="shared" si="513"/>
        <v>-8.897078424057038E-2</v>
      </c>
      <c r="AE276" s="113">
        <f t="shared" si="513"/>
        <v>-0.140404581887147</v>
      </c>
      <c r="AF276" s="113">
        <f t="shared" si="513"/>
        <v>-8.3203793783390115E-2</v>
      </c>
      <c r="AG276" s="113">
        <f t="shared" si="513"/>
        <v>-0.14574508493878321</v>
      </c>
      <c r="AH276" s="113">
        <f t="shared" si="513"/>
        <v>-9.2193899995041448E-2</v>
      </c>
      <c r="AI276" s="113">
        <f t="shared" si="513"/>
        <v>-0.13057628328215179</v>
      </c>
      <c r="AJ276" s="113">
        <f t="shared" si="513"/>
        <v>-8.4471210925822965E-2</v>
      </c>
      <c r="AK276" s="113">
        <f t="shared" si="513"/>
        <v>-0.21312540382486214</v>
      </c>
      <c r="AL276" s="113">
        <f t="shared" si="513"/>
        <v>-0.24954563328877083</v>
      </c>
      <c r="AM276" s="113">
        <f t="shared" si="513"/>
        <v>-0.15200145820891706</v>
      </c>
    </row>
    <row r="277" spans="1:39" ht="15.6">
      <c r="A277" s="227">
        <v>45723</v>
      </c>
      <c r="B277" s="5">
        <v>1848.7743360000002</v>
      </c>
      <c r="C277" s="5">
        <v>21414.073668000001</v>
      </c>
      <c r="D277" s="5">
        <v>35229.720644000001</v>
      </c>
      <c r="E277" s="5">
        <v>5727.2592560000003</v>
      </c>
      <c r="F277" s="5">
        <v>9450.7839240000012</v>
      </c>
      <c r="G277" s="5">
        <v>22744.223807999999</v>
      </c>
      <c r="H277" s="5">
        <v>4249.3146559999996</v>
      </c>
      <c r="I277" s="5">
        <v>14003.749016</v>
      </c>
      <c r="J277" s="5">
        <v>13810.272632</v>
      </c>
      <c r="K277" s="5">
        <v>17847.3007</v>
      </c>
      <c r="L277" s="39">
        <v>516850.66249999998</v>
      </c>
      <c r="N277" s="227">
        <v>45723</v>
      </c>
      <c r="O277" s="113">
        <f t="shared" ref="O277:Y277" si="514">B277/B260-1</f>
        <v>-2.7123462916350927E-2</v>
      </c>
      <c r="P277" s="113">
        <f t="shared" si="514"/>
        <v>-6.3600657880797273E-2</v>
      </c>
      <c r="Q277" s="113">
        <f t="shared" si="514"/>
        <v>-0.13596482329871384</v>
      </c>
      <c r="R277" s="113">
        <f t="shared" si="514"/>
        <v>-6.2015686222764543E-2</v>
      </c>
      <c r="S277" s="113">
        <f t="shared" si="514"/>
        <v>-0.14013838269637591</v>
      </c>
      <c r="T277" s="113">
        <f t="shared" si="514"/>
        <v>-0.10363520125959835</v>
      </c>
      <c r="U277" s="113">
        <f t="shared" si="514"/>
        <v>-9.5852968541987105E-2</v>
      </c>
      <c r="V277" s="113">
        <f t="shared" si="514"/>
        <v>-5.9813213790563258E-2</v>
      </c>
      <c r="W277" s="113">
        <f t="shared" si="514"/>
        <v>-0.23787205921107513</v>
      </c>
      <c r="X277" s="113">
        <f t="shared" si="514"/>
        <v>-0.23790122980227246</v>
      </c>
      <c r="Y277" s="113">
        <f t="shared" si="514"/>
        <v>-0.13356863345046766</v>
      </c>
      <c r="AB277" s="227">
        <v>45723</v>
      </c>
      <c r="AC277" s="113">
        <f t="shared" ref="AC277:AM277" si="515">O277-O$393</f>
        <v>-2.0078253264674283E-2</v>
      </c>
      <c r="AD277" s="113">
        <f t="shared" si="515"/>
        <v>-7.5022555434979724E-2</v>
      </c>
      <c r="AE277" s="113">
        <f t="shared" si="515"/>
        <v>-0.15145037527459404</v>
      </c>
      <c r="AF277" s="113">
        <f t="shared" si="515"/>
        <v>-6.8693279666934129E-2</v>
      </c>
      <c r="AG277" s="113">
        <f t="shared" si="515"/>
        <v>-0.15499943017461057</v>
      </c>
      <c r="AH277" s="113">
        <f t="shared" si="515"/>
        <v>-9.7610912295830063E-2</v>
      </c>
      <c r="AI277" s="113">
        <f t="shared" si="515"/>
        <v>-0.12604331331708177</v>
      </c>
      <c r="AJ277" s="113">
        <f t="shared" si="515"/>
        <v>-5.5286606013071747E-2</v>
      </c>
      <c r="AK277" s="113">
        <f t="shared" si="515"/>
        <v>-0.24492520869761628</v>
      </c>
      <c r="AL277" s="113">
        <f t="shared" si="515"/>
        <v>-0.26182952910650165</v>
      </c>
      <c r="AM277" s="113">
        <f t="shared" si="515"/>
        <v>-0.14825897805467267</v>
      </c>
    </row>
    <row r="278" spans="1:39" ht="15.6">
      <c r="A278" s="227">
        <v>45727</v>
      </c>
      <c r="B278" s="5">
        <v>1748.2988160000002</v>
      </c>
      <c r="C278" s="5">
        <v>19519.429248</v>
      </c>
      <c r="D278" s="5">
        <v>33626.910240000005</v>
      </c>
      <c r="E278" s="5">
        <v>5362.4514240000008</v>
      </c>
      <c r="F278" s="5">
        <v>8653.1068800000012</v>
      </c>
      <c r="G278" s="5">
        <v>21474.554112000002</v>
      </c>
      <c r="H278" s="5">
        <v>4267.3340160000007</v>
      </c>
      <c r="I278" s="5">
        <v>13618.699776000001</v>
      </c>
      <c r="J278" s="5">
        <v>13616.932032000001</v>
      </c>
      <c r="K278" s="5">
        <v>17376.039648000002</v>
      </c>
      <c r="L278" s="39">
        <v>492499.6655</v>
      </c>
      <c r="N278" s="227">
        <v>45727</v>
      </c>
      <c r="O278" s="113">
        <f t="shared" ref="O278:Y278" si="516">B278/B261-1</f>
        <v>-5.5478365334538093E-2</v>
      </c>
      <c r="P278" s="113">
        <f t="shared" si="516"/>
        <v>-0.1151549409691105</v>
      </c>
      <c r="Q278" s="113">
        <f t="shared" si="516"/>
        <v>-0.15316730677453538</v>
      </c>
      <c r="R278" s="113">
        <f t="shared" si="516"/>
        <v>-0.11138401922883423</v>
      </c>
      <c r="S278" s="113">
        <f t="shared" si="516"/>
        <v>-0.19457184384325332</v>
      </c>
      <c r="T278" s="113">
        <f t="shared" si="516"/>
        <v>-0.13467727783580885</v>
      </c>
      <c r="U278" s="113">
        <f t="shared" si="516"/>
        <v>-7.0820664401168298E-2</v>
      </c>
      <c r="V278" s="113">
        <f t="shared" si="516"/>
        <v>-7.9224382218703204E-2</v>
      </c>
      <c r="W278" s="113">
        <f t="shared" si="516"/>
        <v>-0.22579462355280611</v>
      </c>
      <c r="X278" s="113">
        <f t="shared" si="516"/>
        <v>-0.2175428721313748</v>
      </c>
      <c r="Y278" s="113">
        <f t="shared" si="516"/>
        <v>-0.15665136353959608</v>
      </c>
      <c r="AB278" s="227">
        <v>45727</v>
      </c>
      <c r="AC278" s="113">
        <f t="shared" ref="AC278:AM278" si="517">O278-O$393</f>
        <v>-4.8433155682861453E-2</v>
      </c>
      <c r="AD278" s="113">
        <f t="shared" si="517"/>
        <v>-0.12657683852329296</v>
      </c>
      <c r="AE278" s="113">
        <f t="shared" si="517"/>
        <v>-0.16865285875041558</v>
      </c>
      <c r="AF278" s="113">
        <f t="shared" si="517"/>
        <v>-0.11806161267300382</v>
      </c>
      <c r="AG278" s="113">
        <f t="shared" si="517"/>
        <v>-0.20943289132148799</v>
      </c>
      <c r="AH278" s="113">
        <f t="shared" si="517"/>
        <v>-0.12865298887204055</v>
      </c>
      <c r="AI278" s="113">
        <f t="shared" si="517"/>
        <v>-0.10101100917626296</v>
      </c>
      <c r="AJ278" s="113">
        <f t="shared" si="517"/>
        <v>-7.4697774441211701E-2</v>
      </c>
      <c r="AK278" s="113">
        <f t="shared" si="517"/>
        <v>-0.23284777303934726</v>
      </c>
      <c r="AL278" s="113">
        <f t="shared" si="517"/>
        <v>-0.24147117143560398</v>
      </c>
      <c r="AM278" s="113">
        <f t="shared" si="517"/>
        <v>-0.17134170814380109</v>
      </c>
    </row>
    <row r="279" spans="1:39" ht="15.6">
      <c r="A279" s="227">
        <v>45728</v>
      </c>
      <c r="B279" s="5">
        <v>1790.2034920000001</v>
      </c>
      <c r="C279" s="5">
        <v>18783.285962000002</v>
      </c>
      <c r="D279" s="5">
        <v>33178.495762999999</v>
      </c>
      <c r="E279" s="5">
        <v>5233.8347739999999</v>
      </c>
      <c r="F279" s="5">
        <v>8549.3470440000001</v>
      </c>
      <c r="G279" s="5">
        <v>21079.905819</v>
      </c>
      <c r="H279" s="5">
        <v>4146.5545099999999</v>
      </c>
      <c r="I279" s="5">
        <v>13216.168623</v>
      </c>
      <c r="J279" s="5">
        <v>13746.823720000002</v>
      </c>
      <c r="K279" s="5">
        <v>17217.290741000001</v>
      </c>
      <c r="L279" s="39">
        <v>484714.04320000001</v>
      </c>
      <c r="N279" s="227">
        <v>45728</v>
      </c>
      <c r="O279" s="113">
        <f t="shared" ref="O279:Y279" si="518">B279/B262-1</f>
        <v>-0.11791806431382434</v>
      </c>
      <c r="P279" s="113">
        <f t="shared" si="518"/>
        <v>-0.16568610282865615</v>
      </c>
      <c r="Q279" s="113">
        <f t="shared" si="518"/>
        <v>-0.16678872225876007</v>
      </c>
      <c r="R279" s="113">
        <f t="shared" si="518"/>
        <v>-0.13377316811590134</v>
      </c>
      <c r="S279" s="113">
        <f t="shared" si="518"/>
        <v>-0.18972632788588739</v>
      </c>
      <c r="T279" s="113">
        <f t="shared" si="518"/>
        <v>-0.16631746705317374</v>
      </c>
      <c r="U279" s="113">
        <f t="shared" si="518"/>
        <v>-8.2564677449435631E-2</v>
      </c>
      <c r="V279" s="113">
        <f t="shared" si="518"/>
        <v>-0.1326478712372634</v>
      </c>
      <c r="W279" s="113">
        <f t="shared" si="518"/>
        <v>-0.21281917981259391</v>
      </c>
      <c r="X279" s="113">
        <f t="shared" si="518"/>
        <v>-0.23570428724712367</v>
      </c>
      <c r="Y279" s="113">
        <f t="shared" si="518"/>
        <v>-0.17470501755220724</v>
      </c>
      <c r="AB279" s="227">
        <v>45728</v>
      </c>
      <c r="AC279" s="113">
        <f t="shared" ref="AC279:AM279" si="519">O279-O$393</f>
        <v>-0.1108728546621477</v>
      </c>
      <c r="AD279" s="113">
        <f t="shared" si="519"/>
        <v>-0.17710800038283861</v>
      </c>
      <c r="AE279" s="113">
        <f t="shared" si="519"/>
        <v>-0.18227427423464027</v>
      </c>
      <c r="AF279" s="113">
        <f t="shared" si="519"/>
        <v>-0.14045076156007091</v>
      </c>
      <c r="AG279" s="113">
        <f t="shared" si="519"/>
        <v>-0.20458737536412205</v>
      </c>
      <c r="AH279" s="113">
        <f t="shared" si="519"/>
        <v>-0.16029317808940544</v>
      </c>
      <c r="AI279" s="113">
        <f t="shared" si="519"/>
        <v>-0.11275502222453029</v>
      </c>
      <c r="AJ279" s="113">
        <f t="shared" si="519"/>
        <v>-0.1281212634597719</v>
      </c>
      <c r="AK279" s="113">
        <f t="shared" si="519"/>
        <v>-0.21987232929913506</v>
      </c>
      <c r="AL279" s="113">
        <f t="shared" si="519"/>
        <v>-0.25963258655135285</v>
      </c>
      <c r="AM279" s="113">
        <f t="shared" si="519"/>
        <v>-0.18939536215641226</v>
      </c>
    </row>
    <row r="280" spans="1:39" ht="15.6">
      <c r="A280" s="227">
        <v>45729</v>
      </c>
      <c r="B280" s="5">
        <v>2052.9034799999999</v>
      </c>
      <c r="C280" s="5">
        <v>18162.565472000002</v>
      </c>
      <c r="D280" s="5">
        <v>32809.208908000001</v>
      </c>
      <c r="E280" s="5">
        <v>5168.6392680000008</v>
      </c>
      <c r="F280" s="5">
        <v>8390.9181480000007</v>
      </c>
      <c r="G280" s="5">
        <v>20873.783992000001</v>
      </c>
      <c r="H280" s="5">
        <v>4080.6870440000002</v>
      </c>
      <c r="I280" s="5">
        <v>13305.759644000002</v>
      </c>
      <c r="J280" s="5">
        <v>13800.362128000001</v>
      </c>
      <c r="K280" s="5">
        <v>16794.829355999998</v>
      </c>
      <c r="L280" s="39">
        <v>478276.27100000001</v>
      </c>
      <c r="N280" s="227">
        <v>45729</v>
      </c>
      <c r="O280" s="113">
        <f t="shared" ref="O280:Y280" si="520">B280/B263-1</f>
        <v>-4.6774097710551521E-2</v>
      </c>
      <c r="P280" s="113">
        <f t="shared" si="520"/>
        <v>-0.19963010676380566</v>
      </c>
      <c r="Q280" s="113">
        <f t="shared" si="520"/>
        <v>-0.16275301908629525</v>
      </c>
      <c r="R280" s="113">
        <f t="shared" si="520"/>
        <v>-0.13719747957303585</v>
      </c>
      <c r="S280" s="113">
        <f t="shared" si="520"/>
        <v>-0.19815364006834613</v>
      </c>
      <c r="T280" s="113">
        <f t="shared" si="520"/>
        <v>-0.17044078714918287</v>
      </c>
      <c r="U280" s="113">
        <f t="shared" si="520"/>
        <v>-0.10683935691024837</v>
      </c>
      <c r="V280" s="113">
        <f t="shared" si="520"/>
        <v>-0.10337288695215496</v>
      </c>
      <c r="W280" s="113">
        <f t="shared" si="520"/>
        <v>-0.22657570120421799</v>
      </c>
      <c r="X280" s="113">
        <f t="shared" si="520"/>
        <v>-0.23423326202721895</v>
      </c>
      <c r="Y280" s="113">
        <f t="shared" si="520"/>
        <v>-0.17509168928309493</v>
      </c>
      <c r="AB280" s="227">
        <v>45729</v>
      </c>
      <c r="AC280" s="113">
        <f t="shared" ref="AC280:AM280" si="521">O280-O$393</f>
        <v>-3.9728888058874881E-2</v>
      </c>
      <c r="AD280" s="113">
        <f t="shared" si="521"/>
        <v>-0.21105200431798812</v>
      </c>
      <c r="AE280" s="113">
        <f t="shared" si="521"/>
        <v>-0.17823857106217544</v>
      </c>
      <c r="AF280" s="113">
        <f t="shared" si="521"/>
        <v>-0.14387507301720542</v>
      </c>
      <c r="AG280" s="113">
        <f t="shared" si="521"/>
        <v>-0.21301468754658079</v>
      </c>
      <c r="AH280" s="113">
        <f t="shared" si="521"/>
        <v>-0.16441649818541457</v>
      </c>
      <c r="AI280" s="113">
        <f t="shared" si="521"/>
        <v>-0.13702970168534304</v>
      </c>
      <c r="AJ280" s="113">
        <f t="shared" si="521"/>
        <v>-9.8846279174663459E-2</v>
      </c>
      <c r="AK280" s="113">
        <f t="shared" si="521"/>
        <v>-0.23362885069075914</v>
      </c>
      <c r="AL280" s="113">
        <f t="shared" si="521"/>
        <v>-0.25816156133144813</v>
      </c>
      <c r="AM280" s="113">
        <f t="shared" si="521"/>
        <v>-0.18978203388729994</v>
      </c>
    </row>
    <row r="281" spans="1:39" ht="15.6">
      <c r="A281" s="227">
        <v>45730</v>
      </c>
      <c r="B281" s="5">
        <v>2083.1869500000003</v>
      </c>
      <c r="C281" s="5">
        <v>18492.29031</v>
      </c>
      <c r="D281" s="5">
        <v>33656.678639999998</v>
      </c>
      <c r="E281" s="5">
        <v>5240.4494999999997</v>
      </c>
      <c r="F281" s="5">
        <v>8544.0981599999996</v>
      </c>
      <c r="G281" s="5">
        <v>20979.121799999997</v>
      </c>
      <c r="H281" s="5">
        <v>4187.1624600000005</v>
      </c>
      <c r="I281" s="5">
        <v>13600.91538</v>
      </c>
      <c r="J281" s="5">
        <v>14015.820390000001</v>
      </c>
      <c r="K281" s="5">
        <v>17146.231049999999</v>
      </c>
      <c r="L281" s="39">
        <v>488439.34389999998</v>
      </c>
      <c r="N281" s="227">
        <v>45730</v>
      </c>
      <c r="O281" s="113">
        <f t="shared" ref="O281:Y281" si="522">B281/B264-1</f>
        <v>-8.204994733155857E-2</v>
      </c>
      <c r="P281" s="113">
        <f t="shared" si="522"/>
        <v>-0.18591875748492881</v>
      </c>
      <c r="Q281" s="113">
        <f t="shared" si="522"/>
        <v>-0.12830630489746742</v>
      </c>
      <c r="R281" s="113">
        <f t="shared" si="522"/>
        <v>-0.12718181000916162</v>
      </c>
      <c r="S281" s="113">
        <f t="shared" si="522"/>
        <v>-0.17102119094795065</v>
      </c>
      <c r="T281" s="113">
        <f t="shared" si="522"/>
        <v>-0.15222311606485284</v>
      </c>
      <c r="U281" s="113">
        <f t="shared" si="522"/>
        <v>-7.0342234543213977E-2</v>
      </c>
      <c r="V281" s="113">
        <f t="shared" si="522"/>
        <v>-7.2260883625213213E-2</v>
      </c>
      <c r="W281" s="113">
        <f t="shared" si="522"/>
        <v>-0.19635687907579746</v>
      </c>
      <c r="X281" s="113">
        <f t="shared" si="522"/>
        <v>-0.20860942080293077</v>
      </c>
      <c r="Y281" s="113">
        <f t="shared" si="522"/>
        <v>-0.15070741358859419</v>
      </c>
      <c r="AB281" s="227">
        <v>45730</v>
      </c>
      <c r="AC281" s="113">
        <f t="shared" ref="AC281:AM281" si="523">O281-O$393</f>
        <v>-7.500473767988193E-2</v>
      </c>
      <c r="AD281" s="113">
        <f t="shared" si="523"/>
        <v>-0.19734065503911127</v>
      </c>
      <c r="AE281" s="113">
        <f t="shared" si="523"/>
        <v>-0.14379185687334761</v>
      </c>
      <c r="AF281" s="113">
        <f t="shared" si="523"/>
        <v>-0.13385940345333119</v>
      </c>
      <c r="AG281" s="113">
        <f t="shared" si="523"/>
        <v>-0.18588223842618531</v>
      </c>
      <c r="AH281" s="113">
        <f t="shared" si="523"/>
        <v>-0.14619882710108453</v>
      </c>
      <c r="AI281" s="113">
        <f t="shared" si="523"/>
        <v>-0.10053257931830864</v>
      </c>
      <c r="AJ281" s="113">
        <f t="shared" si="523"/>
        <v>-6.7734275847721709E-2</v>
      </c>
      <c r="AK281" s="113">
        <f t="shared" si="523"/>
        <v>-0.20341002856233861</v>
      </c>
      <c r="AL281" s="113">
        <f t="shared" si="523"/>
        <v>-0.23253772010715995</v>
      </c>
      <c r="AM281" s="113">
        <f t="shared" si="523"/>
        <v>-0.1653977581927992</v>
      </c>
    </row>
    <row r="282" spans="1:39" ht="15.6">
      <c r="A282" s="227">
        <v>45734</v>
      </c>
      <c r="B282" s="5">
        <v>2185.208928</v>
      </c>
      <c r="C282" s="5">
        <v>17931.021870999997</v>
      </c>
      <c r="D282" s="5">
        <v>32332.998767999998</v>
      </c>
      <c r="E282" s="5">
        <v>5083.6457699999992</v>
      </c>
      <c r="F282" s="5">
        <v>8375.7911649999987</v>
      </c>
      <c r="G282" s="5">
        <v>20722.390220000001</v>
      </c>
      <c r="H282" s="5">
        <v>4103.1681529999996</v>
      </c>
      <c r="I282" s="5">
        <v>13557.231779</v>
      </c>
      <c r="J282" s="5">
        <v>13621.304262999998</v>
      </c>
      <c r="K282" s="5">
        <v>16255.863637999999</v>
      </c>
      <c r="L282" s="39">
        <v>473348.9645</v>
      </c>
      <c r="N282" s="227">
        <v>45734</v>
      </c>
      <c r="O282" s="113">
        <f t="shared" ref="O282:Y282" si="524">B282/B265-1</f>
        <v>1.7162213920572267E-2</v>
      </c>
      <c r="P282" s="113">
        <f t="shared" si="524"/>
        <v>-0.19469973366397997</v>
      </c>
      <c r="Q282" s="113">
        <f t="shared" si="524"/>
        <v>-0.13036380636548273</v>
      </c>
      <c r="R282" s="113">
        <f t="shared" si="524"/>
        <v>-0.13912392485226399</v>
      </c>
      <c r="S282" s="113">
        <f t="shared" si="524"/>
        <v>-0.16642495240522615</v>
      </c>
      <c r="T282" s="113">
        <f t="shared" si="524"/>
        <v>-0.14986639430289328</v>
      </c>
      <c r="U282" s="113">
        <f t="shared" si="524"/>
        <v>-6.8136109981909998E-2</v>
      </c>
      <c r="V282" s="113">
        <f t="shared" si="524"/>
        <v>-4.1268547366681729E-2</v>
      </c>
      <c r="W282" s="113">
        <f t="shared" si="524"/>
        <v>-0.1886281586109082</v>
      </c>
      <c r="X282" s="113">
        <f t="shared" si="524"/>
        <v>-0.21910773834577468</v>
      </c>
      <c r="Y282" s="113">
        <f t="shared" si="524"/>
        <v>-0.14960538030889459</v>
      </c>
      <c r="AB282" s="227">
        <v>45734</v>
      </c>
      <c r="AC282" s="113">
        <f t="shared" ref="AC282:AM282" si="525">O282-O$393</f>
        <v>2.420742357224891E-2</v>
      </c>
      <c r="AD282" s="113">
        <f t="shared" si="525"/>
        <v>-0.20612163121816243</v>
      </c>
      <c r="AE282" s="113">
        <f t="shared" si="525"/>
        <v>-0.14584935834136292</v>
      </c>
      <c r="AF282" s="113">
        <f t="shared" si="525"/>
        <v>-0.14580151829643356</v>
      </c>
      <c r="AG282" s="113">
        <f t="shared" si="525"/>
        <v>-0.18128599988346081</v>
      </c>
      <c r="AH282" s="113">
        <f t="shared" si="525"/>
        <v>-0.14384210533912498</v>
      </c>
      <c r="AI282" s="113">
        <f t="shared" si="525"/>
        <v>-9.8326454757004661E-2</v>
      </c>
      <c r="AJ282" s="113">
        <f t="shared" si="525"/>
        <v>-3.6741939589190219E-2</v>
      </c>
      <c r="AK282" s="113">
        <f t="shared" si="525"/>
        <v>-0.19568130809744935</v>
      </c>
      <c r="AL282" s="113">
        <f t="shared" si="525"/>
        <v>-0.24303603765000387</v>
      </c>
      <c r="AM282" s="113">
        <f t="shared" si="525"/>
        <v>-0.1642957249130996</v>
      </c>
    </row>
    <row r="283" spans="1:39" ht="15.6">
      <c r="A283" s="227">
        <v>45735</v>
      </c>
      <c r="B283" s="5">
        <v>1965.8234160000002</v>
      </c>
      <c r="C283" s="5">
        <v>17542.447432000001</v>
      </c>
      <c r="D283" s="5">
        <v>31608.028076000002</v>
      </c>
      <c r="E283" s="5">
        <v>4981.3900160000003</v>
      </c>
      <c r="F283" s="5">
        <v>8173.8155220000008</v>
      </c>
      <c r="G283" s="5">
        <v>20140.724816000002</v>
      </c>
      <c r="H283" s="5">
        <v>4057.9746220000002</v>
      </c>
      <c r="I283" s="5">
        <v>13370.370290000001</v>
      </c>
      <c r="J283" s="5">
        <v>14068.840716000001</v>
      </c>
      <c r="K283" s="5">
        <v>15936.861972000001</v>
      </c>
      <c r="L283" s="39">
        <v>462546.3505</v>
      </c>
      <c r="N283" s="227">
        <v>45735</v>
      </c>
      <c r="O283" s="113">
        <f t="shared" ref="O283:Y283" si="526">B283/B266-1</f>
        <v>-0.21505102383285501</v>
      </c>
      <c r="P283" s="113">
        <f t="shared" si="526"/>
        <v>-0.21520980762940178</v>
      </c>
      <c r="Q283" s="113">
        <f t="shared" si="526"/>
        <v>-0.15611357515648128</v>
      </c>
      <c r="R283" s="113">
        <f t="shared" si="526"/>
        <v>-0.15652111135941138</v>
      </c>
      <c r="S283" s="113">
        <f t="shared" si="526"/>
        <v>-0.18405334971182663</v>
      </c>
      <c r="T283" s="113">
        <f t="shared" si="526"/>
        <v>-0.17639030695160429</v>
      </c>
      <c r="U283" s="113">
        <f t="shared" si="526"/>
        <v>-7.7890660585767435E-2</v>
      </c>
      <c r="V283" s="113">
        <f t="shared" si="526"/>
        <v>-6.3597443907025819E-2</v>
      </c>
      <c r="W283" s="113">
        <f t="shared" si="526"/>
        <v>-0.16814817866906384</v>
      </c>
      <c r="X283" s="113">
        <f t="shared" si="526"/>
        <v>-0.23098281745833171</v>
      </c>
      <c r="Y283" s="113">
        <f t="shared" si="526"/>
        <v>-0.17469686116927641</v>
      </c>
      <c r="AB283" s="227">
        <v>45735</v>
      </c>
      <c r="AC283" s="113">
        <f t="shared" ref="AC283:AM283" si="527">O283-O$393</f>
        <v>-0.20800581418117836</v>
      </c>
      <c r="AD283" s="113">
        <f t="shared" si="527"/>
        <v>-0.22663170518358425</v>
      </c>
      <c r="AE283" s="113">
        <f t="shared" si="527"/>
        <v>-0.17159912713236147</v>
      </c>
      <c r="AF283" s="113">
        <f t="shared" si="527"/>
        <v>-0.16319870480358095</v>
      </c>
      <c r="AG283" s="113">
        <f t="shared" si="527"/>
        <v>-0.19891439719006129</v>
      </c>
      <c r="AH283" s="113">
        <f t="shared" si="527"/>
        <v>-0.17036601798783599</v>
      </c>
      <c r="AI283" s="113">
        <f t="shared" si="527"/>
        <v>-0.1080810053608621</v>
      </c>
      <c r="AJ283" s="113">
        <f t="shared" si="527"/>
        <v>-5.9070836129534308E-2</v>
      </c>
      <c r="AK283" s="113">
        <f t="shared" si="527"/>
        <v>-0.17520132815560499</v>
      </c>
      <c r="AL283" s="113">
        <f t="shared" si="527"/>
        <v>-0.2549111167625609</v>
      </c>
      <c r="AM283" s="113">
        <f t="shared" si="527"/>
        <v>-0.18938720577348142</v>
      </c>
    </row>
    <row r="284" spans="1:39" ht="15.6">
      <c r="A284" s="227">
        <v>45736</v>
      </c>
      <c r="B284" s="5">
        <v>1985.054852</v>
      </c>
      <c r="C284" s="5">
        <v>17737.906669999997</v>
      </c>
      <c r="D284" s="5">
        <v>32049.191107999995</v>
      </c>
      <c r="E284" s="5">
        <v>5022.2881939999997</v>
      </c>
      <c r="F284" s="5">
        <v>8190.422481999999</v>
      </c>
      <c r="G284" s="5">
        <v>20398.178426999999</v>
      </c>
      <c r="H284" s="5">
        <v>4096.0397279999997</v>
      </c>
      <c r="I284" s="5">
        <v>13650.980298999999</v>
      </c>
      <c r="J284" s="5">
        <v>14318.740820999999</v>
      </c>
      <c r="K284" s="5">
        <v>16151.354064999998</v>
      </c>
      <c r="L284" s="39">
        <v>469163.0747</v>
      </c>
      <c r="N284" s="227">
        <v>45736</v>
      </c>
      <c r="O284" s="113">
        <f t="shared" ref="O284:Y284" si="528">B284/B267-1</f>
        <v>-0.15502960818733769</v>
      </c>
      <c r="P284" s="113">
        <f t="shared" si="528"/>
        <v>-0.20693875418479024</v>
      </c>
      <c r="Q284" s="113">
        <f t="shared" si="528"/>
        <v>-0.15404028970198225</v>
      </c>
      <c r="R284" s="113">
        <f t="shared" si="528"/>
        <v>-0.15199469781188513</v>
      </c>
      <c r="S284" s="113">
        <f t="shared" si="528"/>
        <v>-0.19470310123296863</v>
      </c>
      <c r="T284" s="113">
        <f t="shared" si="528"/>
        <v>-0.16318091894736364</v>
      </c>
      <c r="U284" s="113">
        <f t="shared" si="528"/>
        <v>-6.1841522548278238E-2</v>
      </c>
      <c r="V284" s="113">
        <f t="shared" si="528"/>
        <v>-4.9464438991959625E-2</v>
      </c>
      <c r="W284" s="113">
        <f t="shared" si="528"/>
        <v>-0.15786497326038806</v>
      </c>
      <c r="X284" s="113">
        <f t="shared" si="528"/>
        <v>-0.21975412270731509</v>
      </c>
      <c r="Y284" s="113">
        <f t="shared" si="528"/>
        <v>-0.16400831534930393</v>
      </c>
      <c r="AB284" s="227">
        <v>45736</v>
      </c>
      <c r="AC284" s="113">
        <f t="shared" ref="AC284:AM284" si="529">O284-O$393</f>
        <v>-0.14798439853566103</v>
      </c>
      <c r="AD284" s="113">
        <f t="shared" si="529"/>
        <v>-0.21836065173897271</v>
      </c>
      <c r="AE284" s="113">
        <f t="shared" si="529"/>
        <v>-0.16952584167786244</v>
      </c>
      <c r="AF284" s="113">
        <f t="shared" si="529"/>
        <v>-0.1586722912560547</v>
      </c>
      <c r="AG284" s="113">
        <f t="shared" si="529"/>
        <v>-0.2095641487112033</v>
      </c>
      <c r="AH284" s="113">
        <f t="shared" si="529"/>
        <v>-0.15715662998359534</v>
      </c>
      <c r="AI284" s="113">
        <f t="shared" si="529"/>
        <v>-9.2031867323372901E-2</v>
      </c>
      <c r="AJ284" s="113">
        <f t="shared" si="529"/>
        <v>-4.4937831214468114E-2</v>
      </c>
      <c r="AK284" s="113">
        <f t="shared" si="529"/>
        <v>-0.16491812274692921</v>
      </c>
      <c r="AL284" s="113">
        <f t="shared" si="529"/>
        <v>-0.24368242201154428</v>
      </c>
      <c r="AM284" s="113">
        <f t="shared" si="529"/>
        <v>-0.17869865995350895</v>
      </c>
    </row>
    <row r="285" spans="1:39" ht="15.6">
      <c r="A285" s="227">
        <v>45737</v>
      </c>
      <c r="B285" s="5">
        <v>2047.4348300000001</v>
      </c>
      <c r="C285" s="5">
        <v>18421.005785000001</v>
      </c>
      <c r="D285" s="5">
        <v>33020.583330000001</v>
      </c>
      <c r="E285" s="5">
        <v>5089.0486499999997</v>
      </c>
      <c r="F285" s="5">
        <v>8393.9764299999988</v>
      </c>
      <c r="G285" s="5">
        <v>19438.815515000002</v>
      </c>
      <c r="H285" s="5">
        <v>4202.8958999999995</v>
      </c>
      <c r="I285" s="5">
        <v>13904.158625</v>
      </c>
      <c r="J285" s="5">
        <v>15031.682505000001</v>
      </c>
      <c r="K285" s="5">
        <v>16559.241054999999</v>
      </c>
      <c r="L285" s="39">
        <v>478316.56</v>
      </c>
      <c r="N285" s="227">
        <v>45737</v>
      </c>
      <c r="O285" s="113">
        <f t="shared" ref="O285:Y285" si="530">B285/B268-1</f>
        <v>-0.13216163458991304</v>
      </c>
      <c r="P285" s="113">
        <f t="shared" si="530"/>
        <v>-0.1713306128127845</v>
      </c>
      <c r="Q285" s="113">
        <f t="shared" si="530"/>
        <v>-0.12247691105890646</v>
      </c>
      <c r="R285" s="113">
        <f t="shared" si="530"/>
        <v>-0.12976493373548403</v>
      </c>
      <c r="S285" s="113">
        <f t="shared" si="530"/>
        <v>-0.16032381457771472</v>
      </c>
      <c r="T285" s="113">
        <f t="shared" si="530"/>
        <v>-0.19925718617559984</v>
      </c>
      <c r="U285" s="113">
        <f t="shared" si="530"/>
        <v>-2.9475208207848103E-2</v>
      </c>
      <c r="V285" s="113">
        <f t="shared" si="530"/>
        <v>-3.1667735498567717E-2</v>
      </c>
      <c r="W285" s="113">
        <f t="shared" si="530"/>
        <v>-8.0990750574218673E-2</v>
      </c>
      <c r="X285" s="113">
        <f t="shared" si="530"/>
        <v>-0.17837779713180613</v>
      </c>
      <c r="Y285" s="113">
        <f t="shared" si="530"/>
        <v>-0.13534500083364542</v>
      </c>
      <c r="AB285" s="227">
        <v>45737</v>
      </c>
      <c r="AC285" s="113">
        <f t="shared" ref="AC285:AM285" si="531">O285-O$393</f>
        <v>-0.12511642493823638</v>
      </c>
      <c r="AD285" s="113">
        <f t="shared" si="531"/>
        <v>-0.18275251036696696</v>
      </c>
      <c r="AE285" s="113">
        <f t="shared" si="531"/>
        <v>-0.13796246303478665</v>
      </c>
      <c r="AF285" s="113">
        <f t="shared" si="531"/>
        <v>-0.13644252717965361</v>
      </c>
      <c r="AG285" s="113">
        <f t="shared" si="531"/>
        <v>-0.17518486205594938</v>
      </c>
      <c r="AH285" s="113">
        <f t="shared" si="531"/>
        <v>-0.19323289721183154</v>
      </c>
      <c r="AI285" s="113">
        <f t="shared" si="531"/>
        <v>-5.9665552982942772E-2</v>
      </c>
      <c r="AJ285" s="113">
        <f t="shared" si="531"/>
        <v>-2.7141127721076207E-2</v>
      </c>
      <c r="AK285" s="113">
        <f t="shared" si="531"/>
        <v>-8.8043900060759822E-2</v>
      </c>
      <c r="AL285" s="113">
        <f t="shared" si="531"/>
        <v>-0.20230609643603531</v>
      </c>
      <c r="AM285" s="113">
        <f t="shared" si="531"/>
        <v>-0.15003534543785044</v>
      </c>
    </row>
    <row r="286" spans="1:39" ht="15.6">
      <c r="A286" s="227">
        <v>45741</v>
      </c>
      <c r="B286" s="5">
        <v>2029.7435399999999</v>
      </c>
      <c r="C286" s="5">
        <v>18766.740375000001</v>
      </c>
      <c r="D286" s="5">
        <v>33143.531292</v>
      </c>
      <c r="E286" s="5">
        <v>5115.4569630000005</v>
      </c>
      <c r="F286" s="5">
        <v>8522.4066569999995</v>
      </c>
      <c r="G286" s="5">
        <v>20219.432859</v>
      </c>
      <c r="H286" s="5">
        <v>4410.9178830000001</v>
      </c>
      <c r="I286" s="5">
        <v>13918.001778</v>
      </c>
      <c r="J286" s="5">
        <v>15314.498883</v>
      </c>
      <c r="K286" s="5">
        <v>17253.658826999999</v>
      </c>
      <c r="L286" s="39">
        <v>484509.00910000002</v>
      </c>
      <c r="N286" s="227">
        <v>45741</v>
      </c>
      <c r="O286" s="113">
        <f t="shared" ref="O286:Y286" si="532">B286/B269-1</f>
        <v>-7.7913699280951931E-2</v>
      </c>
      <c r="P286" s="113">
        <f t="shared" si="532"/>
        <v>-0.13651440948469362</v>
      </c>
      <c r="Q286" s="113">
        <f t="shared" si="532"/>
        <v>-8.2679019947549781E-2</v>
      </c>
      <c r="R286" s="113">
        <f t="shared" si="532"/>
        <v>-9.6670097467921434E-2</v>
      </c>
      <c r="S286" s="113">
        <f t="shared" si="532"/>
        <v>-0.11386734767883366</v>
      </c>
      <c r="T286" s="113">
        <f t="shared" si="532"/>
        <v>-0.10129595612710152</v>
      </c>
      <c r="U286" s="113">
        <f t="shared" si="532"/>
        <v>7.658414385257406E-2</v>
      </c>
      <c r="V286" s="113">
        <f t="shared" si="532"/>
        <v>2.0854940130046185E-3</v>
      </c>
      <c r="W286" s="113">
        <f t="shared" si="532"/>
        <v>-2.3285081906821881E-2</v>
      </c>
      <c r="X286" s="113">
        <f t="shared" si="532"/>
        <v>-9.9945010195464312E-2</v>
      </c>
      <c r="Y286" s="113">
        <f t="shared" si="532"/>
        <v>-8.9651981987261875E-2</v>
      </c>
      <c r="AB286" s="227">
        <v>45741</v>
      </c>
      <c r="AC286" s="113">
        <f t="shared" ref="AC286:AM286" si="533">O286-O$393</f>
        <v>-7.0868489629275291E-2</v>
      </c>
      <c r="AD286" s="113">
        <f t="shared" si="533"/>
        <v>-0.14793630703887609</v>
      </c>
      <c r="AE286" s="113">
        <f t="shared" si="533"/>
        <v>-9.8164571923429977E-2</v>
      </c>
      <c r="AF286" s="113">
        <f t="shared" si="533"/>
        <v>-0.10334769091209102</v>
      </c>
      <c r="AG286" s="113">
        <f t="shared" si="533"/>
        <v>-0.12872839515706833</v>
      </c>
      <c r="AH286" s="113">
        <f t="shared" si="533"/>
        <v>-9.5271667163333226E-2</v>
      </c>
      <c r="AI286" s="113">
        <f t="shared" si="533"/>
        <v>4.639379907747939E-2</v>
      </c>
      <c r="AJ286" s="113">
        <f t="shared" si="533"/>
        <v>6.6121017904961291E-3</v>
      </c>
      <c r="AK286" s="113">
        <f t="shared" si="533"/>
        <v>-3.033823139336303E-2</v>
      </c>
      <c r="AL286" s="113">
        <f t="shared" si="533"/>
        <v>-0.1238733094996935</v>
      </c>
      <c r="AM286" s="113">
        <f t="shared" si="533"/>
        <v>-0.10434232659146687</v>
      </c>
    </row>
    <row r="287" spans="1:39" ht="15.6">
      <c r="A287" s="227">
        <v>45742</v>
      </c>
      <c r="B287" s="5">
        <v>1971.80006</v>
      </c>
      <c r="C287" s="5">
        <v>18651.275290000001</v>
      </c>
      <c r="D287" s="5">
        <v>32832.744210000004</v>
      </c>
      <c r="E287" s="5">
        <v>5203.1273999999994</v>
      </c>
      <c r="F287" s="5">
        <v>8484.9705400000003</v>
      </c>
      <c r="G287" s="5">
        <v>20515.308309999997</v>
      </c>
      <c r="H287" s="5">
        <v>4289.6333500000001</v>
      </c>
      <c r="I287" s="5">
        <v>14141.898209999999</v>
      </c>
      <c r="J287" s="5">
        <v>15032.66015</v>
      </c>
      <c r="K287" s="5">
        <v>16933.738089999999</v>
      </c>
      <c r="L287" s="39">
        <v>480927.25459999999</v>
      </c>
      <c r="N287" s="227">
        <v>45742</v>
      </c>
      <c r="O287" s="113">
        <f t="shared" ref="O287:Y287" si="534">B287/B270-1</f>
        <v>-2.7648441920958167E-2</v>
      </c>
      <c r="P287" s="113">
        <f t="shared" si="534"/>
        <v>-0.14406523973096108</v>
      </c>
      <c r="Q287" s="113">
        <f t="shared" si="534"/>
        <v>-6.4523990701085499E-2</v>
      </c>
      <c r="R287" s="113">
        <f t="shared" si="534"/>
        <v>-8.2184114525215013E-2</v>
      </c>
      <c r="S287" s="113">
        <f t="shared" si="534"/>
        <v>-0.12969880675327705</v>
      </c>
      <c r="T287" s="113">
        <f t="shared" si="534"/>
        <v>-9.3174021327533607E-2</v>
      </c>
      <c r="U287" s="113">
        <f t="shared" si="534"/>
        <v>4.1141399762880893E-2</v>
      </c>
      <c r="V287" s="113">
        <f t="shared" si="534"/>
        <v>2.497868865017816E-2</v>
      </c>
      <c r="W287" s="113">
        <f t="shared" si="534"/>
        <v>-4.4001997114992641E-2</v>
      </c>
      <c r="X287" s="113">
        <f t="shared" si="534"/>
        <v>-9.7846112371563043E-2</v>
      </c>
      <c r="Y287" s="113">
        <f t="shared" si="534"/>
        <v>-8.4456882735056138E-2</v>
      </c>
      <c r="AB287" s="227">
        <v>45742</v>
      </c>
      <c r="AC287" s="113">
        <f t="shared" ref="AC287:AM287" si="535">O287-O$393</f>
        <v>-2.0603232269281523E-2</v>
      </c>
      <c r="AD287" s="113">
        <f t="shared" si="535"/>
        <v>-0.15548713728514355</v>
      </c>
      <c r="AE287" s="113">
        <f t="shared" si="535"/>
        <v>-8.0009542676965695E-2</v>
      </c>
      <c r="AF287" s="113">
        <f t="shared" si="535"/>
        <v>-8.8861707969384598E-2</v>
      </c>
      <c r="AG287" s="113">
        <f t="shared" si="535"/>
        <v>-0.14455985423151171</v>
      </c>
      <c r="AH287" s="113">
        <f t="shared" si="535"/>
        <v>-8.7149732363765317E-2</v>
      </c>
      <c r="AI287" s="113">
        <f t="shared" si="535"/>
        <v>1.0951054987786223E-2</v>
      </c>
      <c r="AJ287" s="113">
        <f t="shared" si="535"/>
        <v>2.9505296427669671E-2</v>
      </c>
      <c r="AK287" s="113">
        <f t="shared" si="535"/>
        <v>-5.1055146601533791E-2</v>
      </c>
      <c r="AL287" s="113">
        <f t="shared" si="535"/>
        <v>-0.12177441167579223</v>
      </c>
      <c r="AM287" s="113">
        <f t="shared" si="535"/>
        <v>-9.9147227339261138E-2</v>
      </c>
    </row>
    <row r="288" spans="1:39" ht="15.6">
      <c r="A288" s="227">
        <v>45743</v>
      </c>
      <c r="B288" s="5">
        <v>1988.9575300000001</v>
      </c>
      <c r="C288" s="5">
        <v>18849.625025000001</v>
      </c>
      <c r="D288" s="5">
        <v>32889.374770000002</v>
      </c>
      <c r="E288" s="5">
        <v>5170.2791000000007</v>
      </c>
      <c r="F288" s="5">
        <v>8458.5429250000016</v>
      </c>
      <c r="G288" s="5">
        <v>20539.64948</v>
      </c>
      <c r="H288" s="5">
        <v>3974.5468000000005</v>
      </c>
      <c r="I288" s="5">
        <v>14033.013225000001</v>
      </c>
      <c r="J288" s="5">
        <v>15082.226215000002</v>
      </c>
      <c r="K288" s="5">
        <v>16955.820840000004</v>
      </c>
      <c r="L288" s="39">
        <v>479413.70850000001</v>
      </c>
      <c r="N288" s="227">
        <v>45743</v>
      </c>
      <c r="O288" s="113">
        <f t="shared" ref="O288:Y288" si="536">B288/B271-1</f>
        <v>-2.3862821350435492E-2</v>
      </c>
      <c r="P288" s="113">
        <f t="shared" si="536"/>
        <v>-9.4761155084093218E-2</v>
      </c>
      <c r="Q288" s="113">
        <f t="shared" si="536"/>
        <v>-5.0245115150759023E-2</v>
      </c>
      <c r="R288" s="113">
        <f t="shared" si="536"/>
        <v>-6.8647367436001416E-2</v>
      </c>
      <c r="S288" s="113">
        <f t="shared" si="536"/>
        <v>-0.12690822971717497</v>
      </c>
      <c r="T288" s="113">
        <f t="shared" si="536"/>
        <v>-7.4295880024970895E-2</v>
      </c>
      <c r="U288" s="113">
        <f t="shared" si="536"/>
        <v>-5.3268413053685904E-2</v>
      </c>
      <c r="V288" s="113">
        <f t="shared" si="536"/>
        <v>4.4118544516471792E-2</v>
      </c>
      <c r="W288" s="113">
        <f t="shared" si="536"/>
        <v>6.1010584048935002E-3</v>
      </c>
      <c r="X288" s="113">
        <f t="shared" si="536"/>
        <v>-8.6900735178849109E-2</v>
      </c>
      <c r="Y288" s="113">
        <f t="shared" si="536"/>
        <v>-7.0875213411840443E-2</v>
      </c>
      <c r="AB288" s="227">
        <v>45743</v>
      </c>
      <c r="AC288" s="113">
        <f t="shared" ref="AC288:AM288" si="537">O288-O$393</f>
        <v>-1.6817611698758849E-2</v>
      </c>
      <c r="AD288" s="113">
        <f t="shared" si="537"/>
        <v>-0.10618305263827567</v>
      </c>
      <c r="AE288" s="113">
        <f t="shared" si="537"/>
        <v>-6.573066712663922E-2</v>
      </c>
      <c r="AF288" s="113">
        <f t="shared" si="537"/>
        <v>-7.5324960880171002E-2</v>
      </c>
      <c r="AG288" s="113">
        <f t="shared" si="537"/>
        <v>-0.14176927719540963</v>
      </c>
      <c r="AH288" s="113">
        <f t="shared" si="537"/>
        <v>-6.8271591061202605E-2</v>
      </c>
      <c r="AI288" s="113">
        <f t="shared" si="537"/>
        <v>-8.3458757828780566E-2</v>
      </c>
      <c r="AJ288" s="113">
        <f t="shared" si="537"/>
        <v>4.8645152293963302E-2</v>
      </c>
      <c r="AK288" s="113">
        <f t="shared" si="537"/>
        <v>-9.5209108164764824E-4</v>
      </c>
      <c r="AL288" s="113">
        <f t="shared" si="537"/>
        <v>-0.11082903448307829</v>
      </c>
      <c r="AM288" s="113">
        <f t="shared" si="537"/>
        <v>-8.5565558016045443E-2</v>
      </c>
    </row>
    <row r="289" spans="1:39" ht="15.6">
      <c r="A289" s="227">
        <v>45744</v>
      </c>
      <c r="B289" s="5">
        <v>1903.886037</v>
      </c>
      <c r="C289" s="5">
        <v>18267.581129999999</v>
      </c>
      <c r="D289" s="5">
        <v>31756.584360000001</v>
      </c>
      <c r="E289" s="5">
        <v>5102.1798419999996</v>
      </c>
      <c r="F289" s="5">
        <v>8221.6690289999988</v>
      </c>
      <c r="G289" s="5">
        <v>20263.685336999999</v>
      </c>
      <c r="H289" s="5">
        <v>3913.4037960000001</v>
      </c>
      <c r="I289" s="5">
        <v>13924.105323</v>
      </c>
      <c r="J289" s="5">
        <v>14529.391857000001</v>
      </c>
      <c r="K289" s="5">
        <v>16156.623383999999</v>
      </c>
      <c r="L289" s="39">
        <v>467876.43060000002</v>
      </c>
      <c r="N289" s="227">
        <v>45744</v>
      </c>
      <c r="O289" s="113">
        <f t="shared" ref="O289:Y289" si="538">B289/B272-1</f>
        <v>-4.0416398307594137E-2</v>
      </c>
      <c r="P289" s="113">
        <f t="shared" si="538"/>
        <v>-0.10412151183891216</v>
      </c>
      <c r="Q289" s="113">
        <f t="shared" si="538"/>
        <v>-5.8486107905086127E-2</v>
      </c>
      <c r="R289" s="113">
        <f t="shared" si="538"/>
        <v>-6.946477071102708E-2</v>
      </c>
      <c r="S289" s="113">
        <f t="shared" si="538"/>
        <v>-0.14040949637123468</v>
      </c>
      <c r="T289" s="113">
        <f t="shared" si="538"/>
        <v>-8.7870524288882979E-2</v>
      </c>
      <c r="U289" s="113">
        <f t="shared" si="538"/>
        <v>-4.3819500743461304E-2</v>
      </c>
      <c r="V289" s="113">
        <f t="shared" si="538"/>
        <v>3.4301746623386808E-2</v>
      </c>
      <c r="W289" s="113">
        <f t="shared" si="538"/>
        <v>-2.7278514930281328E-2</v>
      </c>
      <c r="X289" s="113">
        <f t="shared" si="538"/>
        <v>-9.923661505795911E-2</v>
      </c>
      <c r="Y289" s="113">
        <f t="shared" si="538"/>
        <v>-7.1069945748752583E-2</v>
      </c>
      <c r="AB289" s="227">
        <v>45744</v>
      </c>
      <c r="AC289" s="113">
        <f t="shared" ref="AC289:AM289" si="539">O289-O$393</f>
        <v>-3.3371188655917497E-2</v>
      </c>
      <c r="AD289" s="113">
        <f t="shared" si="539"/>
        <v>-0.11554340939309461</v>
      </c>
      <c r="AE289" s="113">
        <f t="shared" si="539"/>
        <v>-7.3971659880966323E-2</v>
      </c>
      <c r="AF289" s="113">
        <f t="shared" si="539"/>
        <v>-7.6142364155196665E-2</v>
      </c>
      <c r="AG289" s="113">
        <f t="shared" si="539"/>
        <v>-0.15527054384946934</v>
      </c>
      <c r="AH289" s="113">
        <f t="shared" si="539"/>
        <v>-8.1846235325114688E-2</v>
      </c>
      <c r="AI289" s="113">
        <f t="shared" si="539"/>
        <v>-7.4009845518555967E-2</v>
      </c>
      <c r="AJ289" s="113">
        <f t="shared" si="539"/>
        <v>3.8828354400878319E-2</v>
      </c>
      <c r="AK289" s="113">
        <f t="shared" si="539"/>
        <v>-3.4331664416822477E-2</v>
      </c>
      <c r="AL289" s="113">
        <f t="shared" si="539"/>
        <v>-0.12316491436218829</v>
      </c>
      <c r="AM289" s="113">
        <f t="shared" si="539"/>
        <v>-8.5760290352957583E-2</v>
      </c>
    </row>
    <row r="290" spans="1:39" ht="15.6">
      <c r="A290" s="227">
        <v>45748</v>
      </c>
      <c r="B290" s="5">
        <v>1885.1934150000002</v>
      </c>
      <c r="C290" s="5">
        <v>19081.919196999999</v>
      </c>
      <c r="D290" s="5">
        <v>32675.830897000003</v>
      </c>
      <c r="E290" s="5">
        <v>5283.6713399999999</v>
      </c>
      <c r="F290" s="5">
        <v>8351.2785840000015</v>
      </c>
      <c r="G290" s="5">
        <v>20688.394673999999</v>
      </c>
      <c r="H290" s="5">
        <v>4040.5551380000002</v>
      </c>
      <c r="I290" s="5">
        <v>14406.981513000001</v>
      </c>
      <c r="J290" s="5">
        <v>14377.912770999999</v>
      </c>
      <c r="K290" s="5">
        <v>16429.823971000002</v>
      </c>
      <c r="L290" s="39">
        <v>481606.64260000002</v>
      </c>
      <c r="N290" s="227">
        <v>45748</v>
      </c>
      <c r="O290" s="113">
        <f t="shared" ref="O290:Y290" si="540">B290/B273-1</f>
        <v>-9.4111128448733927E-2</v>
      </c>
      <c r="P290" s="113">
        <f t="shared" si="540"/>
        <v>-0.10027317910729816</v>
      </c>
      <c r="Q290" s="113">
        <f t="shared" si="540"/>
        <v>-6.1436153160769114E-2</v>
      </c>
      <c r="R290" s="113">
        <f t="shared" si="540"/>
        <v>-6.0218768992117644E-2</v>
      </c>
      <c r="S290" s="113">
        <f t="shared" si="540"/>
        <v>-0.16318885078555301</v>
      </c>
      <c r="T290" s="113">
        <f t="shared" si="540"/>
        <v>-0.10266841375169933</v>
      </c>
      <c r="U290" s="113">
        <f t="shared" si="540"/>
        <v>-6.2198286013792403E-2</v>
      </c>
      <c r="V290" s="113">
        <f t="shared" si="540"/>
        <v>3.5694814993409318E-2</v>
      </c>
      <c r="W290" s="113">
        <f t="shared" si="540"/>
        <v>-6.115534271088896E-2</v>
      </c>
      <c r="X290" s="113">
        <f t="shared" si="540"/>
        <v>-0.11744743768792487</v>
      </c>
      <c r="Y290" s="113">
        <f t="shared" si="540"/>
        <v>-7.7717607737521677E-2</v>
      </c>
      <c r="AB290" s="227">
        <v>45748</v>
      </c>
      <c r="AC290" s="113">
        <f t="shared" ref="AC290:AM290" si="541">O290-O$393</f>
        <v>-8.7065918797057287E-2</v>
      </c>
      <c r="AD290" s="113">
        <f t="shared" si="541"/>
        <v>-0.11169507666148061</v>
      </c>
      <c r="AE290" s="113">
        <f t="shared" si="541"/>
        <v>-7.692170513664931E-2</v>
      </c>
      <c r="AF290" s="113">
        <f t="shared" si="541"/>
        <v>-6.6896362436287229E-2</v>
      </c>
      <c r="AG290" s="113">
        <f t="shared" si="541"/>
        <v>-0.17804989826378767</v>
      </c>
      <c r="AH290" s="113">
        <f t="shared" si="541"/>
        <v>-9.6644124787931038E-2</v>
      </c>
      <c r="AI290" s="113">
        <f t="shared" si="541"/>
        <v>-9.2388630788887066E-2</v>
      </c>
      <c r="AJ290" s="113">
        <f t="shared" si="541"/>
        <v>4.0221422770900829E-2</v>
      </c>
      <c r="AK290" s="113">
        <f t="shared" si="541"/>
        <v>-6.8208492197430109E-2</v>
      </c>
      <c r="AL290" s="113">
        <f t="shared" si="541"/>
        <v>-0.14137573699215406</v>
      </c>
      <c r="AM290" s="113">
        <f t="shared" si="541"/>
        <v>-9.2407952341726676E-2</v>
      </c>
    </row>
    <row r="291" spans="1:39" ht="15.6">
      <c r="A291" s="227">
        <v>45749</v>
      </c>
      <c r="B291" s="5">
        <v>1865.4579860000001</v>
      </c>
      <c r="C291" s="5">
        <v>19001.701022999998</v>
      </c>
      <c r="D291" s="5">
        <v>32432.489298</v>
      </c>
      <c r="E291" s="5">
        <v>5246.706674</v>
      </c>
      <c r="F291" s="5">
        <v>8307.1441159999995</v>
      </c>
      <c r="G291" s="5">
        <v>20807.749518999997</v>
      </c>
      <c r="H291" s="5">
        <v>4072.0961859999998</v>
      </c>
      <c r="I291" s="5">
        <v>14128.425428999999</v>
      </c>
      <c r="J291" s="5">
        <v>14305.805192</v>
      </c>
      <c r="K291" s="5">
        <v>16635.505906999999</v>
      </c>
      <c r="L291" s="39">
        <v>481299.1936</v>
      </c>
      <c r="N291" s="227">
        <v>45749</v>
      </c>
      <c r="O291" s="113">
        <f t="shared" ref="O291:Y291" si="542">B291/B274-1</f>
        <v>-2.0086249575188786E-2</v>
      </c>
      <c r="P291" s="113">
        <f t="shared" si="542"/>
        <v>-9.7592808080038229E-2</v>
      </c>
      <c r="Q291" s="113">
        <f t="shared" si="542"/>
        <v>-6.4896792896576128E-2</v>
      </c>
      <c r="R291" s="113">
        <f t="shared" si="542"/>
        <v>-7.0710923121402591E-2</v>
      </c>
      <c r="S291" s="113">
        <f t="shared" si="542"/>
        <v>-0.14615578513035887</v>
      </c>
      <c r="T291" s="113">
        <f t="shared" si="542"/>
        <v>-5.8929384436412824E-2</v>
      </c>
      <c r="U291" s="113">
        <f t="shared" si="542"/>
        <v>8.9756952351915942E-3</v>
      </c>
      <c r="V291" s="113">
        <f t="shared" si="542"/>
        <v>4.1461957811091965E-2</v>
      </c>
      <c r="W291" s="113">
        <f t="shared" si="542"/>
        <v>8.7455795641093736E-3</v>
      </c>
      <c r="X291" s="113">
        <f t="shared" si="542"/>
        <v>-8.5412906878283512E-2</v>
      </c>
      <c r="Y291" s="113">
        <f t="shared" si="542"/>
        <v>-6.6703671957161204E-2</v>
      </c>
      <c r="AB291" s="227">
        <v>45749</v>
      </c>
      <c r="AC291" s="113">
        <f t="shared" ref="AC291:AM291" si="543">O291-O$393</f>
        <v>-1.3041039923512143E-2</v>
      </c>
      <c r="AD291" s="113">
        <f t="shared" si="543"/>
        <v>-0.10901470563422068</v>
      </c>
      <c r="AE291" s="113">
        <f t="shared" si="543"/>
        <v>-8.0382344872456324E-2</v>
      </c>
      <c r="AF291" s="113">
        <f t="shared" si="543"/>
        <v>-7.7388516565572177E-2</v>
      </c>
      <c r="AG291" s="113">
        <f t="shared" si="543"/>
        <v>-0.16101683260859354</v>
      </c>
      <c r="AH291" s="113">
        <f t="shared" si="543"/>
        <v>-5.2905095472644527E-2</v>
      </c>
      <c r="AI291" s="113">
        <f t="shared" si="543"/>
        <v>-2.1214649539903076E-2</v>
      </c>
      <c r="AJ291" s="113">
        <f t="shared" si="543"/>
        <v>4.5988565588583476E-2</v>
      </c>
      <c r="AK291" s="113">
        <f t="shared" si="543"/>
        <v>1.6924300775682253E-3</v>
      </c>
      <c r="AL291" s="113">
        <f t="shared" si="543"/>
        <v>-0.1093412061825127</v>
      </c>
      <c r="AM291" s="113">
        <f t="shared" si="543"/>
        <v>-8.1394016561366203E-2</v>
      </c>
    </row>
    <row r="292" spans="1:39" ht="15.6">
      <c r="A292" s="227">
        <v>45750</v>
      </c>
      <c r="B292" s="5">
        <v>1896.505846</v>
      </c>
      <c r="C292" s="5">
        <v>17180.161518000001</v>
      </c>
      <c r="D292" s="5">
        <v>31547.271342</v>
      </c>
      <c r="E292" s="5">
        <v>4845.6865820000003</v>
      </c>
      <c r="F292" s="5">
        <v>7511.617448</v>
      </c>
      <c r="G292" s="5">
        <v>18251.437892000002</v>
      </c>
      <c r="H292" s="5">
        <v>3880.94598</v>
      </c>
      <c r="I292" s="5">
        <v>13200.289463999999</v>
      </c>
      <c r="J292" s="5">
        <v>12759.772502</v>
      </c>
      <c r="K292" s="5">
        <v>15084.958001999999</v>
      </c>
      <c r="L292" s="39">
        <v>456287.63829999999</v>
      </c>
      <c r="N292" s="227">
        <v>45750</v>
      </c>
      <c r="O292" s="113">
        <f t="shared" ref="O292:Y292" si="544">B292/B275-1</f>
        <v>2.1172674275822922E-2</v>
      </c>
      <c r="P292" s="113">
        <f t="shared" si="544"/>
        <v>-0.18339686535351696</v>
      </c>
      <c r="Q292" s="113">
        <f t="shared" si="544"/>
        <v>-0.11851921864234183</v>
      </c>
      <c r="R292" s="113">
        <f t="shared" si="544"/>
        <v>-0.151085513150374</v>
      </c>
      <c r="S292" s="113">
        <f t="shared" si="544"/>
        <v>-0.23000013836101496</v>
      </c>
      <c r="T292" s="113">
        <f t="shared" si="544"/>
        <v>-0.1833001119370441</v>
      </c>
      <c r="U292" s="113">
        <f t="shared" si="544"/>
        <v>-0.1030007788788937</v>
      </c>
      <c r="V292" s="113">
        <f t="shared" si="544"/>
        <v>-1.9222725661791285E-2</v>
      </c>
      <c r="W292" s="113">
        <f t="shared" si="544"/>
        <v>-0.12371311061451362</v>
      </c>
      <c r="X292" s="113">
        <f t="shared" si="544"/>
        <v>-0.18876470788683375</v>
      </c>
      <c r="Y292" s="113">
        <f t="shared" si="544"/>
        <v>-0.12492072536441201</v>
      </c>
      <c r="AB292" s="227">
        <v>45750</v>
      </c>
      <c r="AC292" s="113">
        <f t="shared" ref="AC292:AM292" si="545">O292-O$393</f>
        <v>2.8217883927499566E-2</v>
      </c>
      <c r="AD292" s="113">
        <f t="shared" si="545"/>
        <v>-0.19481876290769942</v>
      </c>
      <c r="AE292" s="113">
        <f t="shared" si="545"/>
        <v>-0.13400477061822202</v>
      </c>
      <c r="AF292" s="113">
        <f t="shared" si="545"/>
        <v>-0.15776310659454357</v>
      </c>
      <c r="AG292" s="113">
        <f t="shared" si="545"/>
        <v>-0.24486118583924962</v>
      </c>
      <c r="AH292" s="113">
        <f t="shared" si="545"/>
        <v>-0.17727582297327579</v>
      </c>
      <c r="AI292" s="113">
        <f t="shared" si="545"/>
        <v>-0.13319112365398836</v>
      </c>
      <c r="AJ292" s="113">
        <f t="shared" si="545"/>
        <v>-1.4696117884299774E-2</v>
      </c>
      <c r="AK292" s="113">
        <f t="shared" si="545"/>
        <v>-0.13076626010105477</v>
      </c>
      <c r="AL292" s="113">
        <f t="shared" si="545"/>
        <v>-0.21269300719106293</v>
      </c>
      <c r="AM292" s="113">
        <f t="shared" si="545"/>
        <v>-0.13961106996861702</v>
      </c>
    </row>
    <row r="293" spans="1:39" ht="15.6">
      <c r="A293" s="227">
        <v>45751</v>
      </c>
      <c r="B293" s="5">
        <v>1675.0025499999999</v>
      </c>
      <c r="C293" s="5">
        <v>15896.069539999999</v>
      </c>
      <c r="D293" s="5">
        <v>30364.378719999997</v>
      </c>
      <c r="E293" s="5">
        <v>4602.2488199999998</v>
      </c>
      <c r="F293" s="5">
        <v>7048.51199</v>
      </c>
      <c r="G293" s="5">
        <v>17730.555959999998</v>
      </c>
      <c r="H293" s="5">
        <v>3728.0409399999999</v>
      </c>
      <c r="I293" s="5">
        <v>12090.39624</v>
      </c>
      <c r="J293" s="5">
        <v>11525.873970000001</v>
      </c>
      <c r="K293" s="5">
        <v>14429.492999999999</v>
      </c>
      <c r="L293" s="39">
        <v>428166.09259999997</v>
      </c>
      <c r="N293" s="227">
        <v>45751</v>
      </c>
      <c r="O293" s="113">
        <f t="shared" ref="O293:Y293" si="546">B293/B276-1</f>
        <v>-0.10095787559299463</v>
      </c>
      <c r="P293" s="113">
        <f t="shared" si="546"/>
        <v>-0.24769295521393297</v>
      </c>
      <c r="Q293" s="113">
        <f t="shared" si="546"/>
        <v>-0.14792678700735762</v>
      </c>
      <c r="R293" s="113">
        <f t="shared" si="546"/>
        <v>-0.19165824792867325</v>
      </c>
      <c r="S293" s="113">
        <f t="shared" si="546"/>
        <v>-0.25541221758124233</v>
      </c>
      <c r="T293" s="113">
        <f t="shared" si="546"/>
        <v>-0.20944884947823694</v>
      </c>
      <c r="U293" s="113">
        <f t="shared" si="546"/>
        <v>-0.12032683482233708</v>
      </c>
      <c r="V293" s="113">
        <f t="shared" si="546"/>
        <v>-0.11961279442517414</v>
      </c>
      <c r="W293" s="113">
        <f t="shared" si="546"/>
        <v>-0.18974986186570897</v>
      </c>
      <c r="X293" s="113">
        <f t="shared" si="546"/>
        <v>-0.19926950436014079</v>
      </c>
      <c r="Y293" s="113">
        <f t="shared" si="546"/>
        <v>-0.16901144679196756</v>
      </c>
      <c r="AB293" s="227">
        <v>45751</v>
      </c>
      <c r="AC293" s="113">
        <f t="shared" ref="AC293:AM293" si="547">O293-O$393</f>
        <v>-9.3912665941317988E-2</v>
      </c>
      <c r="AD293" s="113">
        <f t="shared" si="547"/>
        <v>-0.25911485276811541</v>
      </c>
      <c r="AE293" s="113">
        <f t="shared" si="547"/>
        <v>-0.16341233898323781</v>
      </c>
      <c r="AF293" s="113">
        <f t="shared" si="547"/>
        <v>-0.19833584137284282</v>
      </c>
      <c r="AG293" s="113">
        <f t="shared" si="547"/>
        <v>-0.27027326505947696</v>
      </c>
      <c r="AH293" s="113">
        <f t="shared" si="547"/>
        <v>-0.20342456051446864</v>
      </c>
      <c r="AI293" s="113">
        <f t="shared" si="547"/>
        <v>-0.15051717959743174</v>
      </c>
      <c r="AJ293" s="113">
        <f t="shared" si="547"/>
        <v>-0.11508618664768264</v>
      </c>
      <c r="AK293" s="113">
        <f t="shared" si="547"/>
        <v>-0.19680301135225012</v>
      </c>
      <c r="AL293" s="113">
        <f t="shared" si="547"/>
        <v>-0.22319780366436998</v>
      </c>
      <c r="AM293" s="113">
        <f t="shared" si="547"/>
        <v>-0.18370179139617257</v>
      </c>
    </row>
    <row r="294" spans="1:39" ht="15.6">
      <c r="A294" s="227">
        <v>45755</v>
      </c>
      <c r="B294" s="5">
        <v>1562.6083829999998</v>
      </c>
      <c r="C294" s="5">
        <v>14860.724621999998</v>
      </c>
      <c r="D294" s="5">
        <v>30559.207296</v>
      </c>
      <c r="E294" s="5">
        <v>4584.3982289999994</v>
      </c>
      <c r="F294" s="5">
        <v>7043.3732519999994</v>
      </c>
      <c r="G294" s="5">
        <v>17071.475037</v>
      </c>
      <c r="H294" s="5">
        <v>3661.3129679999997</v>
      </c>
      <c r="I294" s="5">
        <v>11801.873463</v>
      </c>
      <c r="J294" s="5">
        <v>12013.898648999999</v>
      </c>
      <c r="K294" s="5">
        <v>14709.031805999999</v>
      </c>
      <c r="L294" s="39">
        <v>429460.46179999999</v>
      </c>
      <c r="N294" s="227">
        <v>45755</v>
      </c>
      <c r="O294" s="113">
        <f t="shared" ref="O294:Y294" si="548">B294/B277-1</f>
        <v>-0.15478684846910395</v>
      </c>
      <c r="P294" s="113">
        <f t="shared" si="548"/>
        <v>-0.30603000380039613</v>
      </c>
      <c r="Q294" s="113">
        <f t="shared" si="548"/>
        <v>-0.13257310198953953</v>
      </c>
      <c r="R294" s="113">
        <f t="shared" si="548"/>
        <v>-0.19954763280581633</v>
      </c>
      <c r="S294" s="113">
        <f t="shared" si="548"/>
        <v>-0.25473132084698813</v>
      </c>
      <c r="T294" s="113">
        <f t="shared" si="548"/>
        <v>-0.2494149204161753</v>
      </c>
      <c r="U294" s="113">
        <f t="shared" si="548"/>
        <v>-0.13837565245250694</v>
      </c>
      <c r="V294" s="113">
        <f t="shared" si="548"/>
        <v>-0.15723471982283066</v>
      </c>
      <c r="W294" s="113">
        <f t="shared" si="548"/>
        <v>-0.13007520060375888</v>
      </c>
      <c r="X294" s="113">
        <f t="shared" si="548"/>
        <v>-0.17583997416483266</v>
      </c>
      <c r="Y294" s="113">
        <f t="shared" si="548"/>
        <v>-0.16908211025075348</v>
      </c>
      <c r="AB294" s="227">
        <v>45755</v>
      </c>
      <c r="AC294" s="113">
        <f t="shared" ref="AC294:AM294" si="549">O294-O$393</f>
        <v>-0.1477416388174273</v>
      </c>
      <c r="AD294" s="113">
        <f t="shared" si="549"/>
        <v>-0.31745190135457857</v>
      </c>
      <c r="AE294" s="113">
        <f t="shared" si="549"/>
        <v>-0.14805865396541973</v>
      </c>
      <c r="AF294" s="113">
        <f t="shared" si="549"/>
        <v>-0.2062252262499859</v>
      </c>
      <c r="AG294" s="113">
        <f t="shared" si="549"/>
        <v>-0.26959236832522276</v>
      </c>
      <c r="AH294" s="113">
        <f t="shared" si="549"/>
        <v>-0.243390631452407</v>
      </c>
      <c r="AI294" s="113">
        <f t="shared" si="549"/>
        <v>-0.1685659972276016</v>
      </c>
      <c r="AJ294" s="113">
        <f t="shared" si="549"/>
        <v>-0.15270811204533916</v>
      </c>
      <c r="AK294" s="113">
        <f t="shared" si="549"/>
        <v>-0.13712835009030003</v>
      </c>
      <c r="AL294" s="113">
        <f t="shared" si="549"/>
        <v>-0.19976827346906184</v>
      </c>
      <c r="AM294" s="113">
        <f t="shared" si="549"/>
        <v>-0.18377245485495849</v>
      </c>
    </row>
    <row r="295" spans="1:39" ht="15.6">
      <c r="A295" s="227">
        <v>45756</v>
      </c>
      <c r="B295" s="5">
        <v>1840.0420730000001</v>
      </c>
      <c r="C295" s="5">
        <v>16994.536284999998</v>
      </c>
      <c r="D295" s="5">
        <v>33372.876409000004</v>
      </c>
      <c r="E295" s="5">
        <v>4968.0281330000007</v>
      </c>
      <c r="F295" s="5">
        <v>7814.8373039999997</v>
      </c>
      <c r="G295" s="5">
        <v>18626.045954000001</v>
      </c>
      <c r="H295" s="5">
        <v>3909.1279340000001</v>
      </c>
      <c r="I295" s="5">
        <v>12480.322523000001</v>
      </c>
      <c r="J295" s="5">
        <v>13744.336562</v>
      </c>
      <c r="K295" s="5">
        <v>16332.18951</v>
      </c>
      <c r="L295" s="39">
        <v>466369.04729999998</v>
      </c>
      <c r="N295" s="227">
        <v>45756</v>
      </c>
      <c r="O295" s="113">
        <f t="shared" ref="O295:Y295" si="550">B295/B278-1</f>
        <v>5.2475730212929284E-2</v>
      </c>
      <c r="P295" s="113">
        <f t="shared" si="550"/>
        <v>-0.12935280693510587</v>
      </c>
      <c r="Q295" s="113">
        <f t="shared" si="550"/>
        <v>-7.5544803012506101E-3</v>
      </c>
      <c r="R295" s="113">
        <f t="shared" si="550"/>
        <v>-7.3552795132974635E-2</v>
      </c>
      <c r="S295" s="113">
        <f t="shared" si="550"/>
        <v>-9.6874982318489677E-2</v>
      </c>
      <c r="T295" s="113">
        <f t="shared" si="550"/>
        <v>-0.13264574170637855</v>
      </c>
      <c r="U295" s="113">
        <f t="shared" si="550"/>
        <v>-8.3941421191061627E-2</v>
      </c>
      <c r="V295" s="113">
        <f t="shared" si="550"/>
        <v>-8.3589275901811311E-2</v>
      </c>
      <c r="W295" s="113">
        <f t="shared" si="550"/>
        <v>9.3563314923359453E-3</v>
      </c>
      <c r="X295" s="113">
        <f t="shared" si="550"/>
        <v>-6.0074111198298863E-2</v>
      </c>
      <c r="Y295" s="113">
        <f t="shared" si="550"/>
        <v>-5.3057128827633693E-2</v>
      </c>
      <c r="AB295" s="227">
        <v>45756</v>
      </c>
      <c r="AC295" s="113">
        <f t="shared" ref="AC295:AM295" si="551">O295-O$393</f>
        <v>5.9520939864605923E-2</v>
      </c>
      <c r="AD295" s="113">
        <f t="shared" si="551"/>
        <v>-0.14077470448928833</v>
      </c>
      <c r="AE295" s="113">
        <f t="shared" si="551"/>
        <v>-2.3040032277130806E-2</v>
      </c>
      <c r="AF295" s="113">
        <f t="shared" si="551"/>
        <v>-8.0230388577144221E-2</v>
      </c>
      <c r="AG295" s="113">
        <f t="shared" si="551"/>
        <v>-0.11173602979672433</v>
      </c>
      <c r="AH295" s="113">
        <f t="shared" si="551"/>
        <v>-0.12662145274261025</v>
      </c>
      <c r="AI295" s="113">
        <f t="shared" si="551"/>
        <v>-0.11413176596615629</v>
      </c>
      <c r="AJ295" s="113">
        <f t="shared" si="551"/>
        <v>-7.9062668124319807E-2</v>
      </c>
      <c r="AK295" s="113">
        <f t="shared" si="551"/>
        <v>2.3031820057947969E-3</v>
      </c>
      <c r="AL295" s="113">
        <f t="shared" si="551"/>
        <v>-8.4002410502528047E-2</v>
      </c>
      <c r="AM295" s="113">
        <f t="shared" si="551"/>
        <v>-6.7747473431838692E-2</v>
      </c>
    </row>
    <row r="296" spans="1:39" ht="15.6">
      <c r="A296" s="227">
        <v>45757</v>
      </c>
      <c r="B296" s="5">
        <v>1711.5149239999998</v>
      </c>
      <c r="C296" s="5">
        <v>16393.695765999997</v>
      </c>
      <c r="D296" s="5">
        <v>32831.298604999996</v>
      </c>
      <c r="E296" s="5">
        <v>4871.9632570000003</v>
      </c>
      <c r="F296" s="5">
        <v>7337.6467290000001</v>
      </c>
      <c r="G296" s="5">
        <v>17769.450720000001</v>
      </c>
      <c r="H296" s="5">
        <v>3764.8162789999997</v>
      </c>
      <c r="I296" s="5">
        <v>11620.738653999999</v>
      </c>
      <c r="J296" s="5">
        <v>13389.074495999999</v>
      </c>
      <c r="K296" s="5">
        <v>15601.646605999998</v>
      </c>
      <c r="L296" s="39">
        <v>453538.54100000003</v>
      </c>
      <c r="N296" s="227">
        <v>45757</v>
      </c>
      <c r="O296" s="113">
        <f t="shared" ref="O296:Y296" si="552">B296/B279-1</f>
        <v>-4.3955096921462267E-2</v>
      </c>
      <c r="P296" s="113">
        <f t="shared" si="552"/>
        <v>-0.12721896481980444</v>
      </c>
      <c r="Q296" s="113">
        <f t="shared" si="552"/>
        <v>-1.046452378311824E-2</v>
      </c>
      <c r="R296" s="113">
        <f t="shared" si="552"/>
        <v>-6.9140798788234648E-2</v>
      </c>
      <c r="S296" s="113">
        <f t="shared" si="552"/>
        <v>-0.14173015889562945</v>
      </c>
      <c r="T296" s="113">
        <f t="shared" si="552"/>
        <v>-0.15704316363767523</v>
      </c>
      <c r="U296" s="113">
        <f t="shared" si="552"/>
        <v>-9.2061548950914451E-2</v>
      </c>
      <c r="V296" s="113">
        <f t="shared" si="552"/>
        <v>-0.12071803973683315</v>
      </c>
      <c r="W296" s="113">
        <f t="shared" si="552"/>
        <v>-2.6024137014248661E-2</v>
      </c>
      <c r="X296" s="113">
        <f t="shared" si="552"/>
        <v>-9.3838465023572182E-2</v>
      </c>
      <c r="Y296" s="113">
        <f t="shared" si="552"/>
        <v>-6.4317307570015081E-2</v>
      </c>
      <c r="AB296" s="227">
        <v>45757</v>
      </c>
      <c r="AC296" s="113">
        <f t="shared" ref="AC296:AM296" si="553">O296-O$393</f>
        <v>-3.6909887269785627E-2</v>
      </c>
      <c r="AD296" s="113">
        <f t="shared" si="553"/>
        <v>-0.1386408623739869</v>
      </c>
      <c r="AE296" s="113">
        <f t="shared" si="553"/>
        <v>-2.5950075758998437E-2</v>
      </c>
      <c r="AF296" s="113">
        <f t="shared" si="553"/>
        <v>-7.5818392232404233E-2</v>
      </c>
      <c r="AG296" s="113">
        <f t="shared" si="553"/>
        <v>-0.15659120637386412</v>
      </c>
      <c r="AH296" s="113">
        <f t="shared" si="553"/>
        <v>-0.15101887467390693</v>
      </c>
      <c r="AI296" s="113">
        <f t="shared" si="553"/>
        <v>-0.12225189372600911</v>
      </c>
      <c r="AJ296" s="113">
        <f t="shared" si="553"/>
        <v>-0.11619143195934165</v>
      </c>
      <c r="AK296" s="113">
        <f t="shared" si="553"/>
        <v>-3.307728650078981E-2</v>
      </c>
      <c r="AL296" s="113">
        <f t="shared" si="553"/>
        <v>-0.11776676432780137</v>
      </c>
      <c r="AM296" s="113">
        <f t="shared" si="553"/>
        <v>-7.900765217422008E-2</v>
      </c>
    </row>
    <row r="297" spans="1:39" ht="15.6">
      <c r="A297" s="227">
        <v>45758</v>
      </c>
      <c r="B297" s="5">
        <v>1678.2138659999998</v>
      </c>
      <c r="C297" s="5">
        <v>16845.900584999999</v>
      </c>
      <c r="D297" s="5">
        <v>33024.426355000003</v>
      </c>
      <c r="E297" s="5">
        <v>4873.9615469999999</v>
      </c>
      <c r="F297" s="5">
        <v>7216.9997510000003</v>
      </c>
      <c r="G297" s="5">
        <v>17663.753543000003</v>
      </c>
      <c r="H297" s="5">
        <v>3709.2437170000003</v>
      </c>
      <c r="I297" s="5">
        <v>11530.706517000001</v>
      </c>
      <c r="J297" s="5">
        <v>13333.893756000001</v>
      </c>
      <c r="K297" s="5">
        <v>15716.889433</v>
      </c>
      <c r="L297" s="39">
        <v>455970.8774</v>
      </c>
      <c r="N297" s="227">
        <v>45758</v>
      </c>
      <c r="O297" s="113">
        <f t="shared" ref="O297:Y297" si="554">B297/B280-1</f>
        <v>-0.18251691696679284</v>
      </c>
      <c r="P297" s="113">
        <f t="shared" si="554"/>
        <v>-7.249333190456031E-2</v>
      </c>
      <c r="Q297" s="113">
        <f t="shared" si="554"/>
        <v>6.5596658427056198E-3</v>
      </c>
      <c r="R297" s="113">
        <f t="shared" si="554"/>
        <v>-5.7012630543672338E-2</v>
      </c>
      <c r="S297" s="113">
        <f t="shared" si="554"/>
        <v>-0.13990344993173454</v>
      </c>
      <c r="T297" s="113">
        <f t="shared" si="554"/>
        <v>-0.1537828718659856</v>
      </c>
      <c r="U297" s="113">
        <f t="shared" si="554"/>
        <v>-9.1024703192112755E-2</v>
      </c>
      <c r="V297" s="113">
        <f t="shared" si="554"/>
        <v>-0.13340486935673979</v>
      </c>
      <c r="W297" s="113">
        <f t="shared" si="554"/>
        <v>-3.3801168960165717E-2</v>
      </c>
      <c r="X297" s="113">
        <f t="shared" si="554"/>
        <v>-6.418284462145496E-2</v>
      </c>
      <c r="Y297" s="113">
        <f t="shared" si="554"/>
        <v>-4.6637048401675818E-2</v>
      </c>
      <c r="AB297" s="227">
        <v>45758</v>
      </c>
      <c r="AC297" s="113">
        <f t="shared" ref="AC297:AM297" si="555">O297-O$393</f>
        <v>-0.17547170731511619</v>
      </c>
      <c r="AD297" s="113">
        <f t="shared" si="555"/>
        <v>-8.391522945874276E-2</v>
      </c>
      <c r="AE297" s="113">
        <f t="shared" si="555"/>
        <v>-8.9258861331745765E-3</v>
      </c>
      <c r="AF297" s="113">
        <f t="shared" si="555"/>
        <v>-6.3690223987841924E-2</v>
      </c>
      <c r="AG297" s="113">
        <f t="shared" si="555"/>
        <v>-0.1547644974099692</v>
      </c>
      <c r="AH297" s="113">
        <f t="shared" si="555"/>
        <v>-0.1477585829022173</v>
      </c>
      <c r="AI297" s="113">
        <f t="shared" si="555"/>
        <v>-0.12121504796720742</v>
      </c>
      <c r="AJ297" s="113">
        <f t="shared" si="555"/>
        <v>-0.12887826157924828</v>
      </c>
      <c r="AK297" s="113">
        <f t="shared" si="555"/>
        <v>-4.0854318446706867E-2</v>
      </c>
      <c r="AL297" s="113">
        <f t="shared" si="555"/>
        <v>-8.8111143925684143E-2</v>
      </c>
      <c r="AM297" s="113">
        <f t="shared" si="555"/>
        <v>-6.1327393005880818E-2</v>
      </c>
    </row>
    <row r="298" spans="1:39" ht="15.6">
      <c r="A298" s="227">
        <v>45762</v>
      </c>
      <c r="B298" s="5">
        <v>1642.9269350000002</v>
      </c>
      <c r="C298" s="5">
        <v>16730.541593999998</v>
      </c>
      <c r="D298" s="5">
        <v>31925.753483</v>
      </c>
      <c r="E298" s="5">
        <v>4734.2781199999999</v>
      </c>
      <c r="F298" s="5">
        <v>7036.0311710000005</v>
      </c>
      <c r="G298" s="5">
        <v>17161.758184999999</v>
      </c>
      <c r="H298" s="5">
        <v>3686.4466339999999</v>
      </c>
      <c r="I298" s="5">
        <v>11135.485633999999</v>
      </c>
      <c r="J298" s="5">
        <v>12871.939392</v>
      </c>
      <c r="K298" s="5">
        <v>14864.143489</v>
      </c>
      <c r="L298" s="39">
        <v>446663.41489999997</v>
      </c>
      <c r="N298" s="227">
        <v>45762</v>
      </c>
      <c r="O298" s="113">
        <f t="shared" ref="O298:Y298" si="556">B298/B281-1</f>
        <v>-0.21133965676964328</v>
      </c>
      <c r="P298" s="113">
        <f t="shared" si="556"/>
        <v>-9.5269362878610431E-2</v>
      </c>
      <c r="Q298" s="113">
        <f t="shared" si="556"/>
        <v>-5.1428876138207014E-2</v>
      </c>
      <c r="R298" s="113">
        <f t="shared" si="556"/>
        <v>-9.6589305936446879E-2</v>
      </c>
      <c r="S298" s="113">
        <f t="shared" si="556"/>
        <v>-0.17650394000155067</v>
      </c>
      <c r="T298" s="113">
        <f t="shared" si="556"/>
        <v>-0.18196012451770016</v>
      </c>
      <c r="U298" s="113">
        <f t="shared" si="556"/>
        <v>-0.11958356781790613</v>
      </c>
      <c r="V298" s="113">
        <f t="shared" si="556"/>
        <v>-0.18126939820722576</v>
      </c>
      <c r="W298" s="113">
        <f t="shared" si="556"/>
        <v>-8.1613559975136085E-2</v>
      </c>
      <c r="X298" s="113">
        <f t="shared" si="556"/>
        <v>-0.13309557968425945</v>
      </c>
      <c r="Y298" s="113">
        <f t="shared" si="556"/>
        <v>-8.5529410195409938E-2</v>
      </c>
      <c r="AB298" s="227">
        <v>45762</v>
      </c>
      <c r="AC298" s="113">
        <f t="shared" ref="AC298:AM298" si="557">O298-O$393</f>
        <v>-0.20429444711796663</v>
      </c>
      <c r="AD298" s="113">
        <f t="shared" si="557"/>
        <v>-0.10669126043279288</v>
      </c>
      <c r="AE298" s="113">
        <f t="shared" si="557"/>
        <v>-6.691442811408721E-2</v>
      </c>
      <c r="AF298" s="113">
        <f t="shared" si="557"/>
        <v>-0.10326689938061646</v>
      </c>
      <c r="AG298" s="113">
        <f t="shared" si="557"/>
        <v>-0.19136498747978534</v>
      </c>
      <c r="AH298" s="113">
        <f t="shared" si="557"/>
        <v>-0.17593583555393186</v>
      </c>
      <c r="AI298" s="113">
        <f t="shared" si="557"/>
        <v>-0.1497739125930008</v>
      </c>
      <c r="AJ298" s="113">
        <f t="shared" si="557"/>
        <v>-0.17674279042973426</v>
      </c>
      <c r="AK298" s="113">
        <f t="shared" si="557"/>
        <v>-8.8666709461677234E-2</v>
      </c>
      <c r="AL298" s="113">
        <f t="shared" si="557"/>
        <v>-0.15702387898848863</v>
      </c>
      <c r="AM298" s="113">
        <f t="shared" si="557"/>
        <v>-0.10021975479961494</v>
      </c>
    </row>
    <row r="299" spans="1:39" ht="15.6">
      <c r="A299" s="227">
        <v>45763</v>
      </c>
      <c r="B299" s="5">
        <v>1582.634769</v>
      </c>
      <c r="C299" s="5">
        <v>15988.479281</v>
      </c>
      <c r="D299" s="5">
        <v>30583.614482999998</v>
      </c>
      <c r="E299" s="5">
        <v>4589.0647279999994</v>
      </c>
      <c r="F299" s="5">
        <v>6811.9958309999993</v>
      </c>
      <c r="G299" s="5">
        <v>16753.049068</v>
      </c>
      <c r="H299" s="5">
        <v>3639.3192659999995</v>
      </c>
      <c r="I299" s="5">
        <v>11140.168608</v>
      </c>
      <c r="J299" s="5">
        <v>12877.527940999998</v>
      </c>
      <c r="K299" s="5">
        <v>14347.411298999999</v>
      </c>
      <c r="L299" s="39">
        <v>434191.69270000001</v>
      </c>
      <c r="N299" s="227">
        <v>45763</v>
      </c>
      <c r="O299" s="113">
        <f t="shared" ref="O299:Y299" si="558">B299/B282-1</f>
        <v>-0.27575128001673621</v>
      </c>
      <c r="P299" s="113">
        <f t="shared" si="558"/>
        <v>-0.10833418217740776</v>
      </c>
      <c r="Q299" s="113">
        <f t="shared" si="558"/>
        <v>-5.4105228455684329E-2</v>
      </c>
      <c r="R299" s="113">
        <f t="shared" si="558"/>
        <v>-9.7288651565508255E-2</v>
      </c>
      <c r="S299" s="113">
        <f t="shared" si="558"/>
        <v>-0.18670419345394451</v>
      </c>
      <c r="T299" s="113">
        <f t="shared" si="558"/>
        <v>-0.19154842225531643</v>
      </c>
      <c r="U299" s="113">
        <f t="shared" si="558"/>
        <v>-0.11304652154235029</v>
      </c>
      <c r="V299" s="113">
        <f t="shared" si="558"/>
        <v>-0.17828589275459639</v>
      </c>
      <c r="W299" s="113">
        <f t="shared" si="558"/>
        <v>-5.4603898983472843E-2</v>
      </c>
      <c r="X299" s="113">
        <f t="shared" si="558"/>
        <v>-0.11740085802262556</v>
      </c>
      <c r="Y299" s="113">
        <f t="shared" si="558"/>
        <v>-8.2723898723137457E-2</v>
      </c>
      <c r="AB299" s="227">
        <v>45763</v>
      </c>
      <c r="AC299" s="113">
        <f t="shared" ref="AC299:AM299" si="559">O299-O$393</f>
        <v>-0.26870607036505956</v>
      </c>
      <c r="AD299" s="113">
        <f t="shared" si="559"/>
        <v>-0.11975607973159021</v>
      </c>
      <c r="AE299" s="113">
        <f t="shared" si="559"/>
        <v>-6.9590780431564525E-2</v>
      </c>
      <c r="AF299" s="113">
        <f t="shared" si="559"/>
        <v>-0.10396624500967784</v>
      </c>
      <c r="AG299" s="113">
        <f t="shared" si="559"/>
        <v>-0.20156524093217917</v>
      </c>
      <c r="AH299" s="113">
        <f t="shared" si="559"/>
        <v>-0.18552413329154813</v>
      </c>
      <c r="AI299" s="113">
        <f t="shared" si="559"/>
        <v>-0.14323686631744495</v>
      </c>
      <c r="AJ299" s="113">
        <f t="shared" si="559"/>
        <v>-0.17375928497710488</v>
      </c>
      <c r="AK299" s="113">
        <f t="shared" si="559"/>
        <v>-6.1657048470013992E-2</v>
      </c>
      <c r="AL299" s="113">
        <f t="shared" si="559"/>
        <v>-0.14132915732685475</v>
      </c>
      <c r="AM299" s="113">
        <f t="shared" si="559"/>
        <v>-9.7414243327342456E-2</v>
      </c>
    </row>
    <row r="300" spans="1:39" ht="15.6">
      <c r="A300" s="227">
        <v>45764</v>
      </c>
      <c r="B300" s="5">
        <v>1563.413556</v>
      </c>
      <c r="C300" s="5">
        <v>16268.420615999999</v>
      </c>
      <c r="D300" s="5">
        <v>30374.655975999998</v>
      </c>
      <c r="E300" s="5">
        <v>4605.1737920000005</v>
      </c>
      <c r="F300" s="5">
        <v>7004.3900520000007</v>
      </c>
      <c r="G300" s="5">
        <v>17141.388460000002</v>
      </c>
      <c r="H300" s="5">
        <v>3681.0006440000002</v>
      </c>
      <c r="I300" s="5">
        <v>11386.573004000002</v>
      </c>
      <c r="J300" s="5">
        <v>13371.191480000001</v>
      </c>
      <c r="K300" s="5">
        <v>14255.721812000002</v>
      </c>
      <c r="L300" s="39">
        <v>436293.96679999999</v>
      </c>
      <c r="N300" s="227">
        <v>45764</v>
      </c>
      <c r="O300" s="113">
        <f t="shared" ref="O300:Y300" si="560">B300/B283-1</f>
        <v>-0.20470295384862791</v>
      </c>
      <c r="P300" s="113">
        <f t="shared" si="560"/>
        <v>-7.2625374591460345E-2</v>
      </c>
      <c r="Q300" s="113">
        <f t="shared" si="560"/>
        <v>-3.9020849292920712E-2</v>
      </c>
      <c r="R300" s="113">
        <f t="shared" si="560"/>
        <v>-7.552434617478454E-2</v>
      </c>
      <c r="S300" s="113">
        <f t="shared" si="560"/>
        <v>-0.14306971656657363</v>
      </c>
      <c r="T300" s="113">
        <f t="shared" si="560"/>
        <v>-0.14891898794115377</v>
      </c>
      <c r="U300" s="113">
        <f t="shared" si="560"/>
        <v>-9.2897076279448432E-2</v>
      </c>
      <c r="V300" s="113">
        <f t="shared" si="560"/>
        <v>-0.1483726510913258</v>
      </c>
      <c r="W300" s="113">
        <f t="shared" si="560"/>
        <v>-4.9588253224488343E-2</v>
      </c>
      <c r="X300" s="113">
        <f t="shared" si="560"/>
        <v>-0.1054875271526885</v>
      </c>
      <c r="Y300" s="113">
        <f t="shared" si="560"/>
        <v>-5.6756222747454177E-2</v>
      </c>
      <c r="AB300" s="227">
        <v>45764</v>
      </c>
      <c r="AC300" s="113">
        <f t="shared" ref="AC300:AM300" si="561">O300-O$393</f>
        <v>-0.19765774419695126</v>
      </c>
      <c r="AD300" s="113">
        <f t="shared" si="561"/>
        <v>-8.4047272145642796E-2</v>
      </c>
      <c r="AE300" s="113">
        <f t="shared" si="561"/>
        <v>-5.4506401268800908E-2</v>
      </c>
      <c r="AF300" s="113">
        <f t="shared" si="561"/>
        <v>-8.2201939618954126E-2</v>
      </c>
      <c r="AG300" s="113">
        <f t="shared" si="561"/>
        <v>-0.1579307640448083</v>
      </c>
      <c r="AH300" s="113">
        <f t="shared" si="561"/>
        <v>-0.14289469897738546</v>
      </c>
      <c r="AI300" s="113">
        <f t="shared" si="561"/>
        <v>-0.12308742105454309</v>
      </c>
      <c r="AJ300" s="113">
        <f t="shared" si="561"/>
        <v>-0.1438460433138343</v>
      </c>
      <c r="AK300" s="113">
        <f t="shared" si="561"/>
        <v>-5.6641402711029493E-2</v>
      </c>
      <c r="AL300" s="113">
        <f t="shared" si="561"/>
        <v>-0.12941582645691768</v>
      </c>
      <c r="AM300" s="113">
        <f t="shared" si="561"/>
        <v>-7.1446567351659176E-2</v>
      </c>
    </row>
    <row r="301" spans="1:39" ht="15.6">
      <c r="A301" s="227">
        <v>45769</v>
      </c>
      <c r="B301" s="5">
        <v>1575.6217470000001</v>
      </c>
      <c r="C301" s="5">
        <v>16130.942477999999</v>
      </c>
      <c r="D301" s="5">
        <v>29624.273153999999</v>
      </c>
      <c r="E301" s="5">
        <v>4445.0138879999995</v>
      </c>
      <c r="F301" s="5">
        <v>6952.6025730000001</v>
      </c>
      <c r="G301" s="5">
        <v>16682.531229</v>
      </c>
      <c r="H301" s="5">
        <v>3647.1080519999996</v>
      </c>
      <c r="I301" s="5">
        <v>11088.30681</v>
      </c>
      <c r="J301" s="5">
        <v>13125.066444</v>
      </c>
      <c r="K301" s="5">
        <v>13985.964845999999</v>
      </c>
      <c r="L301" s="39">
        <v>427037.91129999998</v>
      </c>
      <c r="N301" s="227">
        <v>45769</v>
      </c>
      <c r="O301" s="113">
        <f t="shared" ref="O301:Y301" si="562">B301/B284-1</f>
        <v>-0.20625782939322013</v>
      </c>
      <c r="P301" s="113">
        <f t="shared" si="562"/>
        <v>-9.0594917534313368E-2</v>
      </c>
      <c r="Q301" s="113">
        <f t="shared" si="562"/>
        <v>-7.5662376183800117E-2</v>
      </c>
      <c r="R301" s="113">
        <f t="shared" si="562"/>
        <v>-0.11494248910081573</v>
      </c>
      <c r="S301" s="113">
        <f t="shared" si="562"/>
        <v>-0.1511301659615657</v>
      </c>
      <c r="T301" s="113">
        <f t="shared" si="562"/>
        <v>-0.18215583373277056</v>
      </c>
      <c r="U301" s="113">
        <f t="shared" si="562"/>
        <v>-0.10960139691301363</v>
      </c>
      <c r="V301" s="113">
        <f t="shared" si="562"/>
        <v>-0.18772816551407134</v>
      </c>
      <c r="W301" s="113">
        <f t="shared" si="562"/>
        <v>-8.3364479595115282E-2</v>
      </c>
      <c r="X301" s="113">
        <f t="shared" si="562"/>
        <v>-0.13406858708474478</v>
      </c>
      <c r="Y301" s="113">
        <f t="shared" si="562"/>
        <v>-8.9787891826176636E-2</v>
      </c>
      <c r="AB301" s="227">
        <v>45769</v>
      </c>
      <c r="AC301" s="113">
        <f t="shared" ref="AC301:AM301" si="563">O301-O$393</f>
        <v>-0.19921261974154347</v>
      </c>
      <c r="AD301" s="113">
        <f t="shared" si="563"/>
        <v>-0.10201681508849582</v>
      </c>
      <c r="AE301" s="113">
        <f t="shared" si="563"/>
        <v>-9.1147928159680314E-2</v>
      </c>
      <c r="AF301" s="113">
        <f t="shared" si="563"/>
        <v>-0.12162008254498531</v>
      </c>
      <c r="AG301" s="113">
        <f t="shared" si="563"/>
        <v>-0.16599121343980036</v>
      </c>
      <c r="AH301" s="113">
        <f t="shared" si="563"/>
        <v>-0.17613154476900225</v>
      </c>
      <c r="AI301" s="113">
        <f t="shared" si="563"/>
        <v>-0.13979174168810829</v>
      </c>
      <c r="AJ301" s="113">
        <f t="shared" si="563"/>
        <v>-0.18320155773657984</v>
      </c>
      <c r="AK301" s="113">
        <f t="shared" si="563"/>
        <v>-9.0417629081656431E-2</v>
      </c>
      <c r="AL301" s="113">
        <f t="shared" si="563"/>
        <v>-0.15799688638897397</v>
      </c>
      <c r="AM301" s="113">
        <f t="shared" si="563"/>
        <v>-0.10447823643038164</v>
      </c>
    </row>
    <row r="302" spans="1:39" ht="15.6">
      <c r="A302" s="227">
        <v>45770</v>
      </c>
      <c r="B302" s="5">
        <v>1677.30258</v>
      </c>
      <c r="C302" s="5">
        <v>16667.125199999999</v>
      </c>
      <c r="D302" s="5">
        <v>30498.55818</v>
      </c>
      <c r="E302" s="5">
        <v>4531.7310600000001</v>
      </c>
      <c r="F302" s="5">
        <v>7110.8179800000007</v>
      </c>
      <c r="G302" s="5">
        <v>17191.74048</v>
      </c>
      <c r="H302" s="5">
        <v>3734.2180800000006</v>
      </c>
      <c r="I302" s="5">
        <v>11134.22616</v>
      </c>
      <c r="J302" s="5">
        <v>14041.604940000001</v>
      </c>
      <c r="K302" s="5">
        <v>14712.037200000001</v>
      </c>
      <c r="L302" s="39">
        <v>437928.30729999999</v>
      </c>
      <c r="N302" s="227">
        <v>45770</v>
      </c>
      <c r="O302" s="113">
        <f t="shared" ref="O302:Y302" si="564">B302/B285-1</f>
        <v>-0.18077852568328145</v>
      </c>
      <c r="P302" s="113">
        <f t="shared" si="564"/>
        <v>-9.5210902459417657E-2</v>
      </c>
      <c r="Q302" s="113">
        <f t="shared" si="564"/>
        <v>-7.6377365136026554E-2</v>
      </c>
      <c r="R302" s="113">
        <f t="shared" si="564"/>
        <v>-0.1095131189205667</v>
      </c>
      <c r="S302" s="113">
        <f t="shared" si="564"/>
        <v>-0.15286657768230094</v>
      </c>
      <c r="T302" s="113">
        <f t="shared" si="564"/>
        <v>-0.11559732295756608</v>
      </c>
      <c r="U302" s="113">
        <f t="shared" si="564"/>
        <v>-0.11151306888186285</v>
      </c>
      <c r="V302" s="113">
        <f t="shared" si="564"/>
        <v>-0.1992161150995212</v>
      </c>
      <c r="W302" s="113">
        <f t="shared" si="564"/>
        <v>-6.5866050900866835E-2</v>
      </c>
      <c r="X302" s="113">
        <f t="shared" si="564"/>
        <v>-0.11155123890428797</v>
      </c>
      <c r="Y302" s="113">
        <f t="shared" si="564"/>
        <v>-8.4438332429887075E-2</v>
      </c>
      <c r="AB302" s="227">
        <v>45770</v>
      </c>
      <c r="AC302" s="113">
        <f t="shared" ref="AC302:AM302" si="565">O302-O$393</f>
        <v>-0.1737333160316048</v>
      </c>
      <c r="AD302" s="113">
        <f t="shared" si="565"/>
        <v>-0.10663280001360011</v>
      </c>
      <c r="AE302" s="113">
        <f t="shared" si="565"/>
        <v>-9.186291711190675E-2</v>
      </c>
      <c r="AF302" s="113">
        <f t="shared" si="565"/>
        <v>-0.11619071236473628</v>
      </c>
      <c r="AG302" s="113">
        <f t="shared" si="565"/>
        <v>-0.1677276251605356</v>
      </c>
      <c r="AH302" s="113">
        <f t="shared" si="565"/>
        <v>-0.10957303399379779</v>
      </c>
      <c r="AI302" s="113">
        <f t="shared" si="565"/>
        <v>-0.14170341365695752</v>
      </c>
      <c r="AJ302" s="113">
        <f t="shared" si="565"/>
        <v>-0.19468950732202969</v>
      </c>
      <c r="AK302" s="113">
        <f t="shared" si="565"/>
        <v>-7.2919200387407984E-2</v>
      </c>
      <c r="AL302" s="113">
        <f t="shared" si="565"/>
        <v>-0.13547953820851716</v>
      </c>
      <c r="AM302" s="113">
        <f t="shared" si="565"/>
        <v>-9.9128677034092075E-2</v>
      </c>
    </row>
    <row r="303" spans="1:39" ht="15.6">
      <c r="A303" s="227">
        <v>45771</v>
      </c>
      <c r="B303" s="5">
        <v>1769.9959129999997</v>
      </c>
      <c r="C303" s="5">
        <v>17162.124168999999</v>
      </c>
      <c r="D303" s="5">
        <v>31899.461009999999</v>
      </c>
      <c r="E303" s="5">
        <v>4636.252673</v>
      </c>
      <c r="F303" s="5">
        <v>7413.5566369999997</v>
      </c>
      <c r="G303" s="5">
        <v>17765.026452999999</v>
      </c>
      <c r="H303" s="5">
        <v>3861.2102559999998</v>
      </c>
      <c r="I303" s="5">
        <v>11454.319758999998</v>
      </c>
      <c r="J303" s="5">
        <v>14517.425761999999</v>
      </c>
      <c r="K303" s="5">
        <v>15364.124597999999</v>
      </c>
      <c r="L303" s="39">
        <v>451745.95079999999</v>
      </c>
      <c r="N303" s="227">
        <v>45771</v>
      </c>
      <c r="O303" s="113">
        <f t="shared" ref="O303:Y303" si="566">B303/B286-1</f>
        <v>-0.12797066322970052</v>
      </c>
      <c r="P303" s="113">
        <f t="shared" si="566"/>
        <v>-8.5503192026761488E-2</v>
      </c>
      <c r="Q303" s="113">
        <f t="shared" si="566"/>
        <v>-3.7535839830690754E-2</v>
      </c>
      <c r="R303" s="113">
        <f t="shared" si="566"/>
        <v>-9.3677709238114137E-2</v>
      </c>
      <c r="S303" s="113">
        <f t="shared" si="566"/>
        <v>-0.13010996360860461</v>
      </c>
      <c r="T303" s="113">
        <f t="shared" si="566"/>
        <v>-0.12138848913892786</v>
      </c>
      <c r="U303" s="113">
        <f t="shared" si="566"/>
        <v>-0.12462431665722307</v>
      </c>
      <c r="V303" s="113">
        <f t="shared" si="566"/>
        <v>-0.1770140612350195</v>
      </c>
      <c r="W303" s="113">
        <f t="shared" si="566"/>
        <v>-5.2046960667110009E-2</v>
      </c>
      <c r="X303" s="113">
        <f t="shared" si="566"/>
        <v>-0.10951498739751919</v>
      </c>
      <c r="Y303" s="113">
        <f t="shared" si="566"/>
        <v>-6.7621153961324842E-2</v>
      </c>
      <c r="AB303" s="227">
        <v>45771</v>
      </c>
      <c r="AC303" s="113">
        <f t="shared" ref="AC303:AM303" si="567">O303-O$393</f>
        <v>-0.12092545357802388</v>
      </c>
      <c r="AD303" s="113">
        <f t="shared" si="567"/>
        <v>-9.6925089580943938E-2</v>
      </c>
      <c r="AE303" s="113">
        <f t="shared" si="567"/>
        <v>-5.302139180657095E-2</v>
      </c>
      <c r="AF303" s="113">
        <f t="shared" si="567"/>
        <v>-0.10035530268228372</v>
      </c>
      <c r="AG303" s="113">
        <f t="shared" si="567"/>
        <v>-0.14497101108683927</v>
      </c>
      <c r="AH303" s="113">
        <f t="shared" si="567"/>
        <v>-0.11536420017515957</v>
      </c>
      <c r="AI303" s="113">
        <f t="shared" si="567"/>
        <v>-0.15481466143231773</v>
      </c>
      <c r="AJ303" s="113">
        <f t="shared" si="567"/>
        <v>-0.172487453457528</v>
      </c>
      <c r="AK303" s="113">
        <f t="shared" si="567"/>
        <v>-5.9100110153651159E-2</v>
      </c>
      <c r="AL303" s="113">
        <f t="shared" si="567"/>
        <v>-0.13344328670174838</v>
      </c>
      <c r="AM303" s="113">
        <f t="shared" si="567"/>
        <v>-8.2311498565529842E-2</v>
      </c>
    </row>
    <row r="304" spans="1:39" ht="15.6">
      <c r="A304" s="227">
        <v>45772</v>
      </c>
      <c r="B304" s="5">
        <v>1661.2607950000001</v>
      </c>
      <c r="C304" s="5">
        <v>17340.082752000002</v>
      </c>
      <c r="D304" s="5">
        <v>32467.084415000005</v>
      </c>
      <c r="E304" s="5">
        <v>4698.7580889999999</v>
      </c>
      <c r="F304" s="5">
        <v>7480.2306520000002</v>
      </c>
      <c r="G304" s="5">
        <v>17528.994204000002</v>
      </c>
      <c r="H304" s="5">
        <v>3903.341449</v>
      </c>
      <c r="I304" s="5">
        <v>11494.599007000001</v>
      </c>
      <c r="J304" s="5">
        <v>14744.207404999999</v>
      </c>
      <c r="K304" s="5">
        <v>15658.936541000001</v>
      </c>
      <c r="L304" s="39">
        <v>457796.24719999998</v>
      </c>
      <c r="N304" s="227">
        <v>45772</v>
      </c>
      <c r="O304" s="113">
        <f t="shared" ref="O304:Y304" si="568">B304/B287-1</f>
        <v>-0.15749024016157087</v>
      </c>
      <c r="P304" s="113">
        <f t="shared" si="568"/>
        <v>-7.0300422765353976E-2</v>
      </c>
      <c r="Q304" s="113">
        <f t="shared" si="568"/>
        <v>-1.1137046378493998E-2</v>
      </c>
      <c r="R304" s="113">
        <f t="shared" si="568"/>
        <v>-9.6935798842826659E-2</v>
      </c>
      <c r="S304" s="113">
        <f t="shared" si="568"/>
        <v>-0.1184140691194433</v>
      </c>
      <c r="T304" s="113">
        <f t="shared" si="568"/>
        <v>-0.14556515850869978</v>
      </c>
      <c r="U304" s="113">
        <f t="shared" si="568"/>
        <v>-9.0052428606748003E-2</v>
      </c>
      <c r="V304" s="113">
        <f t="shared" si="568"/>
        <v>-0.1871954644057644</v>
      </c>
      <c r="W304" s="113">
        <f t="shared" si="568"/>
        <v>-1.9188403258088682E-2</v>
      </c>
      <c r="X304" s="113">
        <f t="shared" si="568"/>
        <v>-7.5281756587035842E-2</v>
      </c>
      <c r="Y304" s="113">
        <f t="shared" si="568"/>
        <v>-4.8096686512887898E-2</v>
      </c>
      <c r="AB304" s="227">
        <v>45772</v>
      </c>
      <c r="AC304" s="113">
        <f t="shared" ref="AC304:AM304" si="569">O304-O$393</f>
        <v>-0.15044503050989422</v>
      </c>
      <c r="AD304" s="113">
        <f t="shared" si="569"/>
        <v>-8.1722320319536426E-2</v>
      </c>
      <c r="AE304" s="113">
        <f t="shared" si="569"/>
        <v>-2.6622598354374194E-2</v>
      </c>
      <c r="AF304" s="113">
        <f t="shared" si="569"/>
        <v>-0.10361339228699624</v>
      </c>
      <c r="AG304" s="113">
        <f t="shared" si="569"/>
        <v>-0.13327511659767796</v>
      </c>
      <c r="AH304" s="113">
        <f t="shared" si="569"/>
        <v>-0.13954086954493147</v>
      </c>
      <c r="AI304" s="113">
        <f t="shared" si="569"/>
        <v>-0.12024277338184267</v>
      </c>
      <c r="AJ304" s="113">
        <f t="shared" si="569"/>
        <v>-0.1826688566282729</v>
      </c>
      <c r="AK304" s="113">
        <f t="shared" si="569"/>
        <v>-2.6241552744629831E-2</v>
      </c>
      <c r="AL304" s="113">
        <f t="shared" si="569"/>
        <v>-9.9210055891265025E-2</v>
      </c>
      <c r="AM304" s="113">
        <f t="shared" si="569"/>
        <v>-6.2787031117092898E-2</v>
      </c>
    </row>
    <row r="305" spans="1:39" ht="15.6">
      <c r="A305" s="227">
        <v>45776</v>
      </c>
      <c r="B305" s="5">
        <v>1678.9998780000001</v>
      </c>
      <c r="C305" s="5">
        <v>17434.688507000003</v>
      </c>
      <c r="D305" s="5">
        <v>32526.701668000002</v>
      </c>
      <c r="E305" s="5">
        <v>4733.2277780000004</v>
      </c>
      <c r="F305" s="5">
        <v>7525.782639</v>
      </c>
      <c r="G305" s="5">
        <v>17322.424995000001</v>
      </c>
      <c r="H305" s="5">
        <v>3874.7420979999997</v>
      </c>
      <c r="I305" s="5">
        <v>11498.75531</v>
      </c>
      <c r="J305" s="5">
        <v>15023.499400000001</v>
      </c>
      <c r="K305" s="5">
        <v>15468.426113</v>
      </c>
      <c r="L305" s="39">
        <v>459028.16580000002</v>
      </c>
      <c r="N305" s="227">
        <v>45776</v>
      </c>
      <c r="O305" s="113">
        <f t="shared" ref="O305:Y305" si="570">B305/B288-1</f>
        <v>-0.15583925112770003</v>
      </c>
      <c r="P305" s="113">
        <f t="shared" si="570"/>
        <v>-7.5064438476807216E-2</v>
      </c>
      <c r="Q305" s="113">
        <f t="shared" si="570"/>
        <v>-1.102705978864682E-2</v>
      </c>
      <c r="R305" s="113">
        <f t="shared" si="570"/>
        <v>-8.4531475679910595E-2</v>
      </c>
      <c r="S305" s="113">
        <f t="shared" si="570"/>
        <v>-0.11027434562555005</v>
      </c>
      <c r="T305" s="113">
        <f t="shared" si="570"/>
        <v>-0.1566348290477253</v>
      </c>
      <c r="U305" s="113">
        <f t="shared" si="570"/>
        <v>-2.5110964097843969E-2</v>
      </c>
      <c r="V305" s="113">
        <f t="shared" si="570"/>
        <v>-0.18059256941945911</v>
      </c>
      <c r="W305" s="113">
        <f t="shared" si="570"/>
        <v>-3.8937763008484172E-3</v>
      </c>
      <c r="X305" s="113">
        <f t="shared" si="570"/>
        <v>-8.772177655304858E-2</v>
      </c>
      <c r="Y305" s="113">
        <f t="shared" si="570"/>
        <v>-4.2521818501566666E-2</v>
      </c>
      <c r="AB305" s="227">
        <v>45776</v>
      </c>
      <c r="AC305" s="113">
        <f t="shared" ref="AC305:AM305" si="571">O305-O$393</f>
        <v>-0.14879404147602338</v>
      </c>
      <c r="AD305" s="113">
        <f t="shared" si="571"/>
        <v>-8.6486336030989666E-2</v>
      </c>
      <c r="AE305" s="113">
        <f t="shared" si="571"/>
        <v>-2.6512611764527017E-2</v>
      </c>
      <c r="AF305" s="113">
        <f t="shared" si="571"/>
        <v>-9.120906912408018E-2</v>
      </c>
      <c r="AG305" s="113">
        <f t="shared" si="571"/>
        <v>-0.12513539310378471</v>
      </c>
      <c r="AH305" s="113">
        <f t="shared" si="571"/>
        <v>-0.150610540083957</v>
      </c>
      <c r="AI305" s="113">
        <f t="shared" si="571"/>
        <v>-5.5301308872938638E-2</v>
      </c>
      <c r="AJ305" s="113">
        <f t="shared" si="571"/>
        <v>-0.17606596164196761</v>
      </c>
      <c r="AK305" s="113">
        <f t="shared" si="571"/>
        <v>-1.0946925787389566E-2</v>
      </c>
      <c r="AL305" s="113">
        <f t="shared" si="571"/>
        <v>-0.11165007585727776</v>
      </c>
      <c r="AM305" s="113">
        <f t="shared" si="571"/>
        <v>-5.7212163105771666E-2</v>
      </c>
    </row>
    <row r="306" spans="1:39" ht="15.6">
      <c r="A306" s="227">
        <v>45777</v>
      </c>
      <c r="B306" s="5">
        <v>1639.3881600000002</v>
      </c>
      <c r="C306" s="5">
        <v>17331.84</v>
      </c>
      <c r="D306" s="5">
        <v>32238.038015999999</v>
      </c>
      <c r="E306" s="5">
        <v>4708.551168</v>
      </c>
      <c r="F306" s="5">
        <v>7418.0275200000005</v>
      </c>
      <c r="G306" s="5">
        <v>17154.851328000001</v>
      </c>
      <c r="H306" s="5">
        <v>3689.8467840000003</v>
      </c>
      <c r="I306" s="5">
        <v>11097.271296000001</v>
      </c>
      <c r="J306" s="5">
        <v>14945.347584000001</v>
      </c>
      <c r="K306" s="5">
        <v>15041.590271999999</v>
      </c>
      <c r="L306" s="39">
        <v>454221.44410000002</v>
      </c>
      <c r="N306" s="227">
        <v>45777</v>
      </c>
      <c r="O306" s="113">
        <f t="shared" ref="O306:Y306" si="572">B306/B289-1</f>
        <v>-0.13892526751064138</v>
      </c>
      <c r="P306" s="113">
        <f t="shared" si="572"/>
        <v>-5.1224139821296588E-2</v>
      </c>
      <c r="Q306" s="113">
        <f t="shared" si="572"/>
        <v>1.5160750619214181E-2</v>
      </c>
      <c r="R306" s="113">
        <f t="shared" si="572"/>
        <v>-7.7149117865218497E-2</v>
      </c>
      <c r="S306" s="113">
        <f t="shared" si="572"/>
        <v>-9.7746759954133733E-2</v>
      </c>
      <c r="T306" s="113">
        <f t="shared" si="572"/>
        <v>-0.15341898362996664</v>
      </c>
      <c r="U306" s="113">
        <f t="shared" si="572"/>
        <v>-5.7125976171562898E-2</v>
      </c>
      <c r="V306" s="113">
        <f t="shared" si="572"/>
        <v>-0.2030172827212533</v>
      </c>
      <c r="W306" s="113">
        <f t="shared" si="572"/>
        <v>2.8628571043708195E-2</v>
      </c>
      <c r="X306" s="113">
        <f t="shared" si="572"/>
        <v>-6.9013994168126924E-2</v>
      </c>
      <c r="Y306" s="113">
        <f t="shared" si="572"/>
        <v>-2.9185027513544459E-2</v>
      </c>
      <c r="AB306" s="227">
        <v>45777</v>
      </c>
      <c r="AC306" s="113">
        <f t="shared" ref="AC306:AM306" si="573">O306-O$393</f>
        <v>-0.13188005785896473</v>
      </c>
      <c r="AD306" s="113">
        <f t="shared" si="573"/>
        <v>-6.2646037375479038E-2</v>
      </c>
      <c r="AE306" s="113">
        <f t="shared" si="573"/>
        <v>-3.2480135666601573E-4</v>
      </c>
      <c r="AF306" s="113">
        <f t="shared" si="573"/>
        <v>-8.3826711309388083E-2</v>
      </c>
      <c r="AG306" s="113">
        <f t="shared" si="573"/>
        <v>-0.11260780743236838</v>
      </c>
      <c r="AH306" s="113">
        <f t="shared" si="573"/>
        <v>-0.14739469466619834</v>
      </c>
      <c r="AI306" s="113">
        <f t="shared" si="573"/>
        <v>-8.7316320946657561E-2</v>
      </c>
      <c r="AJ306" s="113">
        <f t="shared" si="573"/>
        <v>-0.1984906749437618</v>
      </c>
      <c r="AK306" s="113">
        <f t="shared" si="573"/>
        <v>2.1575421557167046E-2</v>
      </c>
      <c r="AL306" s="113">
        <f t="shared" si="573"/>
        <v>-9.2942293472356108E-2</v>
      </c>
      <c r="AM306" s="113">
        <f t="shared" si="573"/>
        <v>-4.3875372117749459E-2</v>
      </c>
    </row>
    <row r="307" spans="1:39" ht="15.6">
      <c r="A307" s="227">
        <v>45778</v>
      </c>
      <c r="B307" s="5">
        <v>1628.2361340000002</v>
      </c>
      <c r="C307" s="5">
        <v>17384.150755999999</v>
      </c>
      <c r="D307" s="5">
        <v>34667.249819999997</v>
      </c>
      <c r="E307" s="5">
        <v>4736.3905960000002</v>
      </c>
      <c r="F307" s="5">
        <v>7400.4065730000002</v>
      </c>
      <c r="G307" s="5">
        <v>17118.482598000002</v>
      </c>
      <c r="H307" s="5">
        <v>3671.2731650000001</v>
      </c>
      <c r="I307" s="5">
        <v>11104.277058</v>
      </c>
      <c r="J307" s="5">
        <v>14904.309637</v>
      </c>
      <c r="K307" s="5">
        <v>15500.025659999999</v>
      </c>
      <c r="L307" s="39">
        <v>456699.86229999998</v>
      </c>
      <c r="N307" s="227">
        <v>45778</v>
      </c>
      <c r="O307" s="113">
        <f t="shared" ref="O307:Y307" si="574">B307/B290-1</f>
        <v>-0.13630287425972143</v>
      </c>
      <c r="P307" s="113">
        <f t="shared" si="574"/>
        <v>-8.8972625000262928E-2</v>
      </c>
      <c r="Q307" s="113">
        <f t="shared" si="574"/>
        <v>6.094470647976169E-2</v>
      </c>
      <c r="R307" s="113">
        <f t="shared" si="574"/>
        <v>-0.10357963408072235</v>
      </c>
      <c r="S307" s="113">
        <f t="shared" si="574"/>
        <v>-0.11385945294912714</v>
      </c>
      <c r="T307" s="113">
        <f t="shared" si="574"/>
        <v>-0.17255626317330752</v>
      </c>
      <c r="U307" s="113">
        <f t="shared" si="574"/>
        <v>-9.1393870492456064E-2</v>
      </c>
      <c r="V307" s="113">
        <f t="shared" si="574"/>
        <v>-0.22924333261758112</v>
      </c>
      <c r="W307" s="113">
        <f t="shared" si="574"/>
        <v>3.6611493920156057E-2</v>
      </c>
      <c r="X307" s="113">
        <f t="shared" si="574"/>
        <v>-5.6592104251461994E-2</v>
      </c>
      <c r="Y307" s="113">
        <f t="shared" si="574"/>
        <v>-5.1716023195897742E-2</v>
      </c>
      <c r="AB307" s="227">
        <v>45778</v>
      </c>
      <c r="AC307" s="113">
        <f t="shared" ref="AC307:AM307" si="575">O307-O$393</f>
        <v>-0.12925766460804478</v>
      </c>
      <c r="AD307" s="113">
        <f t="shared" si="575"/>
        <v>-0.10039452255444538</v>
      </c>
      <c r="AE307" s="113">
        <f t="shared" si="575"/>
        <v>4.5459154503881494E-2</v>
      </c>
      <c r="AF307" s="113">
        <f t="shared" si="575"/>
        <v>-0.11025722752489193</v>
      </c>
      <c r="AG307" s="113">
        <f t="shared" si="575"/>
        <v>-0.1287205004273618</v>
      </c>
      <c r="AH307" s="113">
        <f t="shared" si="575"/>
        <v>-0.16653197420953922</v>
      </c>
      <c r="AI307" s="113">
        <f t="shared" si="575"/>
        <v>-0.12158421526755073</v>
      </c>
      <c r="AJ307" s="113">
        <f t="shared" si="575"/>
        <v>-0.22471672484008962</v>
      </c>
      <c r="AK307" s="113">
        <f t="shared" si="575"/>
        <v>2.9558344433614908E-2</v>
      </c>
      <c r="AL307" s="113">
        <f t="shared" si="575"/>
        <v>-8.0520403555691178E-2</v>
      </c>
      <c r="AM307" s="113">
        <f t="shared" si="575"/>
        <v>-6.6406367800102742E-2</v>
      </c>
    </row>
    <row r="308" spans="1:39" ht="15.6">
      <c r="A308" s="227">
        <v>45783</v>
      </c>
      <c r="B308" s="5">
        <v>1633.3591780000002</v>
      </c>
      <c r="C308" s="5">
        <v>16260.688587000001</v>
      </c>
      <c r="D308" s="5">
        <v>35494.025347000003</v>
      </c>
      <c r="E308" s="5">
        <v>4850.929314</v>
      </c>
      <c r="F308" s="5">
        <v>7549.9857290000009</v>
      </c>
      <c r="G308" s="5">
        <v>17481.202717</v>
      </c>
      <c r="H308" s="5">
        <v>3723.7968020000003</v>
      </c>
      <c r="I308" s="5">
        <v>11107.497720000001</v>
      </c>
      <c r="J308" s="5">
        <v>15232.671652000001</v>
      </c>
      <c r="K308" s="5">
        <v>15154.853637</v>
      </c>
      <c r="L308" s="39">
        <v>459282.74369999999</v>
      </c>
      <c r="N308" s="227">
        <v>45783</v>
      </c>
      <c r="O308" s="113">
        <f t="shared" ref="O308:Y308" si="576">B308/B291-1</f>
        <v>-0.12441920951416163</v>
      </c>
      <c r="P308" s="113">
        <f t="shared" si="576"/>
        <v>-0.14425089799498614</v>
      </c>
      <c r="Q308" s="113">
        <f t="shared" si="576"/>
        <v>9.4397195999037731E-2</v>
      </c>
      <c r="R308" s="113">
        <f t="shared" si="576"/>
        <v>-7.543348324793353E-2</v>
      </c>
      <c r="S308" s="113">
        <f t="shared" si="576"/>
        <v>-9.1145449799248213E-2</v>
      </c>
      <c r="T308" s="113">
        <f t="shared" si="576"/>
        <v>-0.15987057124858495</v>
      </c>
      <c r="U308" s="113">
        <f t="shared" si="576"/>
        <v>-8.5533191774168849E-2</v>
      </c>
      <c r="V308" s="113">
        <f t="shared" si="576"/>
        <v>-0.21381913534393171</v>
      </c>
      <c r="W308" s="113">
        <f t="shared" si="576"/>
        <v>6.4789534567289975E-2</v>
      </c>
      <c r="X308" s="113">
        <f t="shared" si="576"/>
        <v>-8.9005545023849275E-2</v>
      </c>
      <c r="Y308" s="113">
        <f t="shared" si="576"/>
        <v>-4.5743791372934495E-2</v>
      </c>
      <c r="AB308" s="227">
        <v>45783</v>
      </c>
      <c r="AC308" s="113">
        <f t="shared" ref="AC308:AM308" si="577">O308-O$393</f>
        <v>-0.11737399986248499</v>
      </c>
      <c r="AD308" s="113">
        <f t="shared" si="577"/>
        <v>-0.1556727955491686</v>
      </c>
      <c r="AE308" s="113">
        <f t="shared" si="577"/>
        <v>7.8911644023157534E-2</v>
      </c>
      <c r="AF308" s="113">
        <f t="shared" si="577"/>
        <v>-8.2111076692103116E-2</v>
      </c>
      <c r="AG308" s="113">
        <f t="shared" si="577"/>
        <v>-0.10600649727748286</v>
      </c>
      <c r="AH308" s="113">
        <f t="shared" si="577"/>
        <v>-0.15384628228481664</v>
      </c>
      <c r="AI308" s="113">
        <f t="shared" si="577"/>
        <v>-0.11572353654926351</v>
      </c>
      <c r="AJ308" s="113">
        <f t="shared" si="577"/>
        <v>-0.20929252756644021</v>
      </c>
      <c r="AK308" s="113">
        <f t="shared" si="577"/>
        <v>5.7736385080748825E-2</v>
      </c>
      <c r="AL308" s="113">
        <f t="shared" si="577"/>
        <v>-0.11293384432807846</v>
      </c>
      <c r="AM308" s="113">
        <f t="shared" si="577"/>
        <v>-6.0434135977139494E-2</v>
      </c>
    </row>
    <row r="309" spans="1:39" ht="15.6">
      <c r="A309" s="227">
        <v>45784</v>
      </c>
      <c r="B309" s="5">
        <v>1644.3869639999998</v>
      </c>
      <c r="C309" s="5">
        <v>15889.263499999999</v>
      </c>
      <c r="D309" s="5">
        <v>35085.922740000002</v>
      </c>
      <c r="E309" s="5">
        <v>4823.0493079999997</v>
      </c>
      <c r="F309" s="5">
        <v>8265.6555960000005</v>
      </c>
      <c r="G309" s="5">
        <v>17452.686064000001</v>
      </c>
      <c r="H309" s="5">
        <v>3681.4512679999998</v>
      </c>
      <c r="I309" s="5">
        <v>10994.155875999999</v>
      </c>
      <c r="J309" s="5">
        <v>15023.754064000001</v>
      </c>
      <c r="K309" s="5">
        <v>15278.791924000001</v>
      </c>
      <c r="L309" s="39">
        <v>455933.20640000002</v>
      </c>
      <c r="N309" s="227">
        <v>45784</v>
      </c>
      <c r="O309" s="113">
        <f t="shared" ref="O309:Y309" si="578">B309/B292-1</f>
        <v>-0.13293862633313502</v>
      </c>
      <c r="P309" s="113">
        <f t="shared" si="578"/>
        <v>-7.5138875536618355E-2</v>
      </c>
      <c r="Q309" s="113">
        <f t="shared" si="578"/>
        <v>0.11216980890796946</v>
      </c>
      <c r="R309" s="113">
        <f t="shared" si="578"/>
        <v>-4.6716339608281476E-3</v>
      </c>
      <c r="S309" s="113">
        <f t="shared" si="578"/>
        <v>0.10038292727497278</v>
      </c>
      <c r="T309" s="113">
        <f t="shared" si="578"/>
        <v>-4.3763775365343149E-2</v>
      </c>
      <c r="U309" s="113">
        <f t="shared" si="578"/>
        <v>-5.1403630204613249E-2</v>
      </c>
      <c r="V309" s="113">
        <f t="shared" si="578"/>
        <v>-0.16712766746642915</v>
      </c>
      <c r="W309" s="113">
        <f t="shared" si="578"/>
        <v>0.17743118552036408</v>
      </c>
      <c r="X309" s="113">
        <f t="shared" si="578"/>
        <v>1.2849483702526809E-2</v>
      </c>
      <c r="Y309" s="113">
        <f t="shared" si="578"/>
        <v>-7.7677296128486617E-4</v>
      </c>
      <c r="AB309" s="227">
        <v>45784</v>
      </c>
      <c r="AC309" s="113">
        <f t="shared" ref="AC309:AM309" si="579">O309-O$393</f>
        <v>-0.12589341668145837</v>
      </c>
      <c r="AD309" s="113">
        <f t="shared" si="579"/>
        <v>-8.6560773090800805E-2</v>
      </c>
      <c r="AE309" s="113">
        <f t="shared" si="579"/>
        <v>9.6684256932089263E-2</v>
      </c>
      <c r="AF309" s="113">
        <f t="shared" si="579"/>
        <v>-1.1349227404997733E-2</v>
      </c>
      <c r="AG309" s="113">
        <f t="shared" si="579"/>
        <v>8.5521879796738129E-2</v>
      </c>
      <c r="AH309" s="113">
        <f t="shared" si="579"/>
        <v>-3.7739486401574852E-2</v>
      </c>
      <c r="AI309" s="113">
        <f t="shared" si="579"/>
        <v>-8.1593974979707912E-2</v>
      </c>
      <c r="AJ309" s="113">
        <f t="shared" si="579"/>
        <v>-0.16260105968893765</v>
      </c>
      <c r="AK309" s="113">
        <f t="shared" si="579"/>
        <v>0.17037803603382293</v>
      </c>
      <c r="AL309" s="113">
        <f t="shared" si="579"/>
        <v>-1.1078815601702381E-2</v>
      </c>
      <c r="AM309" s="113">
        <f t="shared" si="579"/>
        <v>-1.5467117565489869E-2</v>
      </c>
    </row>
    <row r="310" spans="1:39" ht="15.6">
      <c r="A310" s="227">
        <v>45785</v>
      </c>
      <c r="B310" s="5">
        <v>1698.0852</v>
      </c>
      <c r="C310" s="5">
        <v>15969.278388000001</v>
      </c>
      <c r="D310" s="5">
        <v>35430.952003999999</v>
      </c>
      <c r="E310" s="5">
        <v>4828.2222519999996</v>
      </c>
      <c r="F310" s="5">
        <v>8500.1293440000009</v>
      </c>
      <c r="G310" s="5">
        <v>17725.583652000001</v>
      </c>
      <c r="H310" s="5">
        <v>3828.7778199999998</v>
      </c>
      <c r="I310" s="5">
        <v>11081.218847999999</v>
      </c>
      <c r="J310" s="5">
        <v>15501.092039999998</v>
      </c>
      <c r="K310" s="5">
        <v>15531.819296</v>
      </c>
      <c r="L310" s="39">
        <v>457992.98509999999</v>
      </c>
      <c r="N310" s="227">
        <v>45785</v>
      </c>
      <c r="O310" s="113">
        <f t="shared" ref="O310:Y310" si="580">B310/B293-1</f>
        <v>1.378066558764357E-2</v>
      </c>
      <c r="P310" s="113">
        <f t="shared" si="580"/>
        <v>4.6054685289205199E-3</v>
      </c>
      <c r="Q310" s="113">
        <f t="shared" si="580"/>
        <v>0.1668591124725638</v>
      </c>
      <c r="R310" s="113">
        <f t="shared" si="580"/>
        <v>4.9100655101042445E-2</v>
      </c>
      <c r="S310" s="113">
        <f t="shared" si="580"/>
        <v>0.20594663895861531</v>
      </c>
      <c r="T310" s="113">
        <f t="shared" si="580"/>
        <v>-2.8043723001203169E-4</v>
      </c>
      <c r="U310" s="113">
        <f t="shared" si="580"/>
        <v>2.7021398536465568E-2</v>
      </c>
      <c r="V310" s="113">
        <f t="shared" si="580"/>
        <v>-8.3469339793945552E-2</v>
      </c>
      <c r="W310" s="113">
        <f t="shared" si="580"/>
        <v>0.34489515331738407</v>
      </c>
      <c r="X310" s="113">
        <f t="shared" si="580"/>
        <v>7.6393972816647171E-2</v>
      </c>
      <c r="Y310" s="113">
        <f t="shared" si="580"/>
        <v>6.9661967669786495E-2</v>
      </c>
      <c r="AB310" s="227">
        <v>45785</v>
      </c>
      <c r="AC310" s="113">
        <f t="shared" ref="AC310:AM310" si="581">O310-O$393</f>
        <v>2.0825875239320214E-2</v>
      </c>
      <c r="AD310" s="113">
        <f t="shared" si="581"/>
        <v>-6.8164290252619355E-3</v>
      </c>
      <c r="AE310" s="113">
        <f t="shared" si="581"/>
        <v>0.1513735604966836</v>
      </c>
      <c r="AF310" s="113">
        <f t="shared" si="581"/>
        <v>4.242306165687286E-2</v>
      </c>
      <c r="AG310" s="113">
        <f t="shared" si="581"/>
        <v>0.19108559148038065</v>
      </c>
      <c r="AH310" s="113">
        <f t="shared" si="581"/>
        <v>5.7438517337562636E-3</v>
      </c>
      <c r="AI310" s="113">
        <f t="shared" si="581"/>
        <v>-3.1689462386291015E-3</v>
      </c>
      <c r="AJ310" s="113">
        <f t="shared" si="581"/>
        <v>-7.8942732016454048E-2</v>
      </c>
      <c r="AK310" s="113">
        <f t="shared" si="581"/>
        <v>0.33784200383084295</v>
      </c>
      <c r="AL310" s="113">
        <f t="shared" si="581"/>
        <v>5.246567351241798E-2</v>
      </c>
      <c r="AM310" s="113">
        <f t="shared" si="581"/>
        <v>5.4971623065581496E-2</v>
      </c>
    </row>
    <row r="311" spans="1:39" ht="15.6">
      <c r="A311" s="227">
        <v>45790</v>
      </c>
      <c r="B311" s="5">
        <v>1824.840048</v>
      </c>
      <c r="C311" s="5">
        <v>17223.545719000002</v>
      </c>
      <c r="D311" s="5">
        <v>36330.171062000001</v>
      </c>
      <c r="E311" s="5">
        <v>4997.2791740000002</v>
      </c>
      <c r="F311" s="5">
        <v>9009.3388539999996</v>
      </c>
      <c r="G311" s="5">
        <v>18697.330545000001</v>
      </c>
      <c r="H311" s="5">
        <v>4081.6236180000001</v>
      </c>
      <c r="I311" s="5">
        <v>11514.449505</v>
      </c>
      <c r="J311" s="5">
        <v>16454.297985999998</v>
      </c>
      <c r="K311" s="5">
        <v>17097.359971000002</v>
      </c>
      <c r="L311" s="39">
        <v>476153.02240000002</v>
      </c>
      <c r="N311" s="227">
        <v>45790</v>
      </c>
      <c r="O311" s="113">
        <f t="shared" ref="O311:Y311" si="582">B311/B294-1</f>
        <v>0.16781662497967043</v>
      </c>
      <c r="P311" s="113">
        <f t="shared" si="582"/>
        <v>0.15899770415650227</v>
      </c>
      <c r="Q311" s="113">
        <f t="shared" si="582"/>
        <v>0.18884533587870189</v>
      </c>
      <c r="R311" s="113">
        <f t="shared" si="582"/>
        <v>9.0062190144869492E-2</v>
      </c>
      <c r="S311" s="113">
        <f t="shared" si="582"/>
        <v>0.27912273447126412</v>
      </c>
      <c r="T311" s="113">
        <f t="shared" si="582"/>
        <v>9.5238138735884936E-2</v>
      </c>
      <c r="U311" s="113">
        <f t="shared" si="582"/>
        <v>0.11479779348925634</v>
      </c>
      <c r="V311" s="113">
        <f t="shared" si="582"/>
        <v>-2.435409589003823E-2</v>
      </c>
      <c r="W311" s="113">
        <f t="shared" si="582"/>
        <v>0.36960519367870681</v>
      </c>
      <c r="X311" s="113">
        <f t="shared" si="582"/>
        <v>0.16237154127478148</v>
      </c>
      <c r="Y311" s="113">
        <f t="shared" si="582"/>
        <v>0.10872377029609948</v>
      </c>
      <c r="AB311" s="227">
        <v>45790</v>
      </c>
      <c r="AC311" s="113">
        <f t="shared" ref="AC311:AM311" si="583">O311-O$393</f>
        <v>0.17486183463134708</v>
      </c>
      <c r="AD311" s="113">
        <f t="shared" si="583"/>
        <v>0.14757580660231981</v>
      </c>
      <c r="AE311" s="113">
        <f t="shared" si="583"/>
        <v>0.1733597839028217</v>
      </c>
      <c r="AF311" s="113">
        <f t="shared" si="583"/>
        <v>8.3384596700699906E-2</v>
      </c>
      <c r="AG311" s="113">
        <f t="shared" si="583"/>
        <v>0.26426168699302949</v>
      </c>
      <c r="AH311" s="113">
        <f t="shared" si="583"/>
        <v>0.10126242769965323</v>
      </c>
      <c r="AI311" s="113">
        <f t="shared" si="583"/>
        <v>8.4607448714161676E-2</v>
      </c>
      <c r="AJ311" s="113">
        <f t="shared" si="583"/>
        <v>-1.9827488112546719E-2</v>
      </c>
      <c r="AK311" s="113">
        <f t="shared" si="583"/>
        <v>0.36255204419216569</v>
      </c>
      <c r="AL311" s="113">
        <f t="shared" si="583"/>
        <v>0.1384432419705523</v>
      </c>
      <c r="AM311" s="113">
        <f t="shared" si="583"/>
        <v>9.4033425691894476E-2</v>
      </c>
    </row>
    <row r="312" spans="1:39" ht="15.6">
      <c r="A312" s="227">
        <v>45791</v>
      </c>
      <c r="B312" s="5">
        <v>1733.4359999999999</v>
      </c>
      <c r="C312" s="5">
        <v>17103.181499999999</v>
      </c>
      <c r="D312" s="5">
        <v>36484.316999999995</v>
      </c>
      <c r="E312" s="5">
        <v>4936.9094999999998</v>
      </c>
      <c r="F312" s="5">
        <v>9097.3169999999991</v>
      </c>
      <c r="G312" s="5">
        <v>18671.490000000002</v>
      </c>
      <c r="H312" s="5">
        <v>4052.4704999999999</v>
      </c>
      <c r="I312" s="5">
        <v>11411.518499999998</v>
      </c>
      <c r="J312" s="5">
        <v>16490.196</v>
      </c>
      <c r="K312" s="5">
        <v>16935.637500000001</v>
      </c>
      <c r="L312" s="39">
        <v>474647.31900000002</v>
      </c>
      <c r="N312" s="227">
        <v>45791</v>
      </c>
      <c r="O312" s="113">
        <f t="shared" ref="O312:Y312" si="584">B312/B295-1</f>
        <v>-5.7936758384111275E-2</v>
      </c>
      <c r="P312" s="113">
        <f t="shared" si="584"/>
        <v>6.3929496620567239E-3</v>
      </c>
      <c r="Q312" s="113">
        <f t="shared" si="584"/>
        <v>9.3232616597618057E-2</v>
      </c>
      <c r="R312" s="113">
        <f t="shared" si="584"/>
        <v>-6.2637795453082123E-3</v>
      </c>
      <c r="S312" s="113">
        <f t="shared" si="584"/>
        <v>0.16410830400059218</v>
      </c>
      <c r="T312" s="113">
        <f t="shared" si="584"/>
        <v>2.4398117621009519E-3</v>
      </c>
      <c r="U312" s="113">
        <f t="shared" si="584"/>
        <v>3.6668681204640174E-2</v>
      </c>
      <c r="V312" s="113">
        <f t="shared" si="584"/>
        <v>-8.5639134808439654E-2</v>
      </c>
      <c r="W312" s="113">
        <f t="shared" si="584"/>
        <v>0.1997811553590505</v>
      </c>
      <c r="X312" s="113">
        <f t="shared" si="584"/>
        <v>3.6948382801370139E-2</v>
      </c>
      <c r="Y312" s="113">
        <f t="shared" si="584"/>
        <v>1.7750474110420411E-2</v>
      </c>
      <c r="AB312" s="227">
        <v>45791</v>
      </c>
      <c r="AC312" s="113">
        <f t="shared" ref="AC312:AM312" si="585">O312-O$393</f>
        <v>-5.0891548732434636E-2</v>
      </c>
      <c r="AD312" s="113">
        <f t="shared" si="585"/>
        <v>-5.0289478921257316E-3</v>
      </c>
      <c r="AE312" s="113">
        <f t="shared" si="585"/>
        <v>7.774706462173786E-2</v>
      </c>
      <c r="AF312" s="113">
        <f t="shared" si="585"/>
        <v>-1.2941372989477798E-2</v>
      </c>
      <c r="AG312" s="113">
        <f t="shared" si="585"/>
        <v>0.14924725652235751</v>
      </c>
      <c r="AH312" s="113">
        <f t="shared" si="585"/>
        <v>8.4641007258692471E-3</v>
      </c>
      <c r="AI312" s="113">
        <f t="shared" si="585"/>
        <v>6.4783364295455045E-3</v>
      </c>
      <c r="AJ312" s="113">
        <f t="shared" si="585"/>
        <v>-8.1112527030948151E-2</v>
      </c>
      <c r="AK312" s="113">
        <f t="shared" si="585"/>
        <v>0.19272800587250935</v>
      </c>
      <c r="AL312" s="113">
        <f t="shared" si="585"/>
        <v>1.3020083497140948E-2</v>
      </c>
      <c r="AM312" s="113">
        <f t="shared" si="585"/>
        <v>3.0601295062154081E-3</v>
      </c>
    </row>
    <row r="313" spans="1:39" ht="15.6">
      <c r="A313" s="227">
        <v>45792</v>
      </c>
      <c r="B313" s="5">
        <v>1728.820735</v>
      </c>
      <c r="C313" s="5">
        <v>16963.301364999999</v>
      </c>
      <c r="D313" s="5">
        <v>36351.765180999995</v>
      </c>
      <c r="E313" s="5">
        <v>5155.1749620000001</v>
      </c>
      <c r="F313" s="5">
        <v>9002.703614</v>
      </c>
      <c r="G313" s="5">
        <v>18540.499306999998</v>
      </c>
      <c r="H313" s="5">
        <v>4020.8118439999994</v>
      </c>
      <c r="I313" s="5">
        <v>11412.623561999999</v>
      </c>
      <c r="J313" s="5">
        <v>16545.335887999998</v>
      </c>
      <c r="K313" s="5">
        <v>16459.496528999996</v>
      </c>
      <c r="L313" s="39">
        <v>474678.0172</v>
      </c>
      <c r="N313" s="227">
        <v>45792</v>
      </c>
      <c r="O313" s="113">
        <f t="shared" ref="O313:Y313" si="586">B313/B296-1</f>
        <v>1.0111399414242106E-2</v>
      </c>
      <c r="P313" s="113">
        <f t="shared" si="586"/>
        <v>3.4745405009976249E-2</v>
      </c>
      <c r="Q313" s="113">
        <f t="shared" si="586"/>
        <v>0.10722897739609527</v>
      </c>
      <c r="R313" s="113">
        <f t="shared" si="586"/>
        <v>5.8130919725858599E-2</v>
      </c>
      <c r="S313" s="113">
        <f t="shared" si="586"/>
        <v>0.22691973959707368</v>
      </c>
      <c r="T313" s="113">
        <f t="shared" si="586"/>
        <v>4.3391807611259603E-2</v>
      </c>
      <c r="U313" s="113">
        <f t="shared" si="586"/>
        <v>6.7996828006703369E-2</v>
      </c>
      <c r="V313" s="113">
        <f t="shared" si="586"/>
        <v>-1.7908938338301317E-2</v>
      </c>
      <c r="W313" s="113">
        <f t="shared" si="586"/>
        <v>0.2357340974495985</v>
      </c>
      <c r="X313" s="113">
        <f t="shared" si="586"/>
        <v>5.4984575965852933E-2</v>
      </c>
      <c r="Y313" s="113">
        <f t="shared" si="586"/>
        <v>4.6610098787613241E-2</v>
      </c>
      <c r="AB313" s="227">
        <v>45792</v>
      </c>
      <c r="AC313" s="113">
        <f t="shared" ref="AC313:AM313" si="587">O313-O$393</f>
        <v>1.7156609065918749E-2</v>
      </c>
      <c r="AD313" s="113">
        <f t="shared" si="587"/>
        <v>2.3323507455793792E-2</v>
      </c>
      <c r="AE313" s="113">
        <f t="shared" si="587"/>
        <v>9.1743425420215075E-2</v>
      </c>
      <c r="AF313" s="113">
        <f t="shared" si="587"/>
        <v>5.1453326281689013E-2</v>
      </c>
      <c r="AG313" s="113">
        <f t="shared" si="587"/>
        <v>0.21205869211883902</v>
      </c>
      <c r="AH313" s="113">
        <f t="shared" si="587"/>
        <v>4.94160965750279E-2</v>
      </c>
      <c r="AI313" s="113">
        <f t="shared" si="587"/>
        <v>3.7806483231608699E-2</v>
      </c>
      <c r="AJ313" s="113">
        <f t="shared" si="587"/>
        <v>-1.3382330560809806E-2</v>
      </c>
      <c r="AK313" s="113">
        <f t="shared" si="587"/>
        <v>0.22868094796305735</v>
      </c>
      <c r="AL313" s="113">
        <f t="shared" si="587"/>
        <v>3.1056276661623743E-2</v>
      </c>
      <c r="AM313" s="113">
        <f t="shared" si="587"/>
        <v>3.1919754183408242E-2</v>
      </c>
    </row>
    <row r="314" spans="1:39" ht="15.6">
      <c r="A314" s="227">
        <v>45793</v>
      </c>
      <c r="B314" s="5">
        <v>1739.588244</v>
      </c>
      <c r="C314" s="5">
        <v>16967.008883999999</v>
      </c>
      <c r="D314" s="5">
        <v>36483.968218000002</v>
      </c>
      <c r="E314" s="5">
        <v>5109.5385079999996</v>
      </c>
      <c r="F314" s="5">
        <v>9109.1458280000006</v>
      </c>
      <c r="G314" s="5">
        <v>18432.728434000001</v>
      </c>
      <c r="H314" s="5">
        <v>4045.3859579999998</v>
      </c>
      <c r="I314" s="5">
        <v>11412.53414</v>
      </c>
      <c r="J314" s="5">
        <v>16530.103987999999</v>
      </c>
      <c r="K314" s="5">
        <v>16511.631906000002</v>
      </c>
      <c r="L314" s="39">
        <v>478537.75630000001</v>
      </c>
      <c r="N314" s="227">
        <v>45793</v>
      </c>
      <c r="O314" s="113">
        <f t="shared" ref="O314:Y314" si="588">B314/B297-1</f>
        <v>3.6571249495325198E-2</v>
      </c>
      <c r="P314" s="113">
        <f t="shared" si="588"/>
        <v>7.1891851901249026E-3</v>
      </c>
      <c r="Q314" s="113">
        <f t="shared" si="588"/>
        <v>0.10475706150990294</v>
      </c>
      <c r="R314" s="113">
        <f t="shared" si="588"/>
        <v>4.8333775046912608E-2</v>
      </c>
      <c r="S314" s="113">
        <f t="shared" si="588"/>
        <v>0.26217904146911208</v>
      </c>
      <c r="T314" s="113">
        <f t="shared" si="588"/>
        <v>4.3534059118750301E-2</v>
      </c>
      <c r="U314" s="113">
        <f t="shared" si="588"/>
        <v>9.0622851084012357E-2</v>
      </c>
      <c r="V314" s="113">
        <f t="shared" si="588"/>
        <v>-1.0248494038572309E-2</v>
      </c>
      <c r="W314" s="113">
        <f t="shared" si="588"/>
        <v>0.23970569216225845</v>
      </c>
      <c r="X314" s="113">
        <f t="shared" si="588"/>
        <v>5.056614264469661E-2</v>
      </c>
      <c r="Y314" s="113">
        <f t="shared" si="588"/>
        <v>4.9491930337040468E-2</v>
      </c>
      <c r="AB314" s="227">
        <v>45793</v>
      </c>
      <c r="AC314" s="113">
        <f t="shared" ref="AC314:AM314" si="589">O314-O$393</f>
        <v>4.3616459147001838E-2</v>
      </c>
      <c r="AD314" s="113">
        <f t="shared" si="589"/>
        <v>-4.2327123640575528E-3</v>
      </c>
      <c r="AE314" s="113">
        <f t="shared" si="589"/>
        <v>8.9271509534022742E-2</v>
      </c>
      <c r="AF314" s="113">
        <f t="shared" si="589"/>
        <v>4.1656181602743023E-2</v>
      </c>
      <c r="AG314" s="113">
        <f t="shared" si="589"/>
        <v>0.24731799399087742</v>
      </c>
      <c r="AH314" s="113">
        <f t="shared" si="589"/>
        <v>4.9558348082518598E-2</v>
      </c>
      <c r="AI314" s="113">
        <f t="shared" si="589"/>
        <v>6.0432506308917687E-2</v>
      </c>
      <c r="AJ314" s="113">
        <f t="shared" si="589"/>
        <v>-5.7218862610807983E-3</v>
      </c>
      <c r="AK314" s="113">
        <f t="shared" si="589"/>
        <v>0.23265254267571731</v>
      </c>
      <c r="AL314" s="113">
        <f t="shared" si="589"/>
        <v>2.6637843340467419E-2</v>
      </c>
      <c r="AM314" s="113">
        <f t="shared" si="589"/>
        <v>3.4801585732835469E-2</v>
      </c>
    </row>
    <row r="315" spans="1:39" ht="15.6">
      <c r="A315" s="227">
        <v>45797</v>
      </c>
      <c r="B315" s="5">
        <v>1710.3993990000001</v>
      </c>
      <c r="C315" s="5">
        <v>16634.377982000002</v>
      </c>
      <c r="D315" s="5">
        <v>36843.144929000002</v>
      </c>
      <c r="E315" s="5">
        <v>5099.8368540000001</v>
      </c>
      <c r="F315" s="5">
        <v>9035.2833320000009</v>
      </c>
      <c r="G315" s="5">
        <v>17782.685618</v>
      </c>
      <c r="H315" s="5">
        <v>4037.5718770000003</v>
      </c>
      <c r="I315" s="5">
        <v>11038.388599000002</v>
      </c>
      <c r="J315" s="5">
        <v>16699.513079</v>
      </c>
      <c r="K315" s="5">
        <v>16410.023759</v>
      </c>
      <c r="L315" s="39">
        <v>477694.36829999997</v>
      </c>
      <c r="N315" s="227">
        <v>45797</v>
      </c>
      <c r="O315" s="113">
        <f t="shared" ref="O315:Y315" si="590">B315/B298-1</f>
        <v>4.1068450801191592E-2</v>
      </c>
      <c r="P315" s="113">
        <f t="shared" si="590"/>
        <v>-5.7477883462232482E-3</v>
      </c>
      <c r="Q315" s="113">
        <f t="shared" si="590"/>
        <v>0.15402585403719415</v>
      </c>
      <c r="R315" s="113">
        <f t="shared" si="590"/>
        <v>7.7215306058107114E-2</v>
      </c>
      <c r="S315" s="113">
        <f t="shared" si="590"/>
        <v>0.28414486980106068</v>
      </c>
      <c r="T315" s="113">
        <f t="shared" si="590"/>
        <v>3.6180875310474647E-2</v>
      </c>
      <c r="U315" s="113">
        <f t="shared" si="590"/>
        <v>9.5247613178929935E-2</v>
      </c>
      <c r="V315" s="113">
        <f t="shared" si="590"/>
        <v>-8.719604891189503E-3</v>
      </c>
      <c r="W315" s="113">
        <f t="shared" si="590"/>
        <v>0.29735796374079126</v>
      </c>
      <c r="X315" s="113">
        <f t="shared" si="590"/>
        <v>0.1040006288383859</v>
      </c>
      <c r="Y315" s="113">
        <f t="shared" si="590"/>
        <v>6.9472789498435272E-2</v>
      </c>
      <c r="AB315" s="227">
        <v>45797</v>
      </c>
      <c r="AC315" s="113">
        <f t="shared" ref="AC315:AM315" si="591">O315-O$393</f>
        <v>4.8113660452868232E-2</v>
      </c>
      <c r="AD315" s="113">
        <f t="shared" si="591"/>
        <v>-1.7169685900405705E-2</v>
      </c>
      <c r="AE315" s="113">
        <f t="shared" si="591"/>
        <v>0.13854030206131396</v>
      </c>
      <c r="AF315" s="113">
        <f t="shared" si="591"/>
        <v>7.0537712613937528E-2</v>
      </c>
      <c r="AG315" s="113">
        <f t="shared" si="591"/>
        <v>0.26928382232282605</v>
      </c>
      <c r="AH315" s="113">
        <f t="shared" si="591"/>
        <v>4.2205164274242944E-2</v>
      </c>
      <c r="AI315" s="113">
        <f t="shared" si="591"/>
        <v>6.5057268403835272E-2</v>
      </c>
      <c r="AJ315" s="113">
        <f t="shared" si="591"/>
        <v>-4.1929971136979924E-3</v>
      </c>
      <c r="AK315" s="113">
        <f t="shared" si="591"/>
        <v>0.29030481425425014</v>
      </c>
      <c r="AL315" s="113">
        <f t="shared" si="591"/>
        <v>8.0072329534156717E-2</v>
      </c>
      <c r="AM315" s="113">
        <f t="shared" si="591"/>
        <v>5.4782444894230273E-2</v>
      </c>
    </row>
    <row r="316" spans="1:39" ht="15.6">
      <c r="A316" s="227">
        <v>45798</v>
      </c>
      <c r="B316" s="5">
        <v>1661.5621750000003</v>
      </c>
      <c r="C316" s="5">
        <v>16229.342675000002</v>
      </c>
      <c r="D316" s="5">
        <v>36344.765274999998</v>
      </c>
      <c r="E316" s="5">
        <v>5075.4340000000002</v>
      </c>
      <c r="F316" s="5">
        <v>8870.7664499999992</v>
      </c>
      <c r="G316" s="5">
        <v>17411.469075000001</v>
      </c>
      <c r="H316" s="5">
        <v>3964.7812749999998</v>
      </c>
      <c r="I316" s="5">
        <v>10886.484700000001</v>
      </c>
      <c r="J316" s="5">
        <v>16319.287075000002</v>
      </c>
      <c r="K316" s="5">
        <v>16151.444400000002</v>
      </c>
      <c r="L316" s="39">
        <v>469366.01760000002</v>
      </c>
      <c r="N316" s="227">
        <v>45798</v>
      </c>
      <c r="O316" s="113">
        <f t="shared" ref="O316:Y316" si="592">B316/B299-1</f>
        <v>4.9870890963599424E-2</v>
      </c>
      <c r="P316" s="113">
        <f t="shared" si="592"/>
        <v>1.5064809464789608E-2</v>
      </c>
      <c r="Q316" s="113">
        <f t="shared" si="592"/>
        <v>0.18837377103358244</v>
      </c>
      <c r="R316" s="113">
        <f t="shared" si="592"/>
        <v>0.10598440005268128</v>
      </c>
      <c r="S316" s="113">
        <f t="shared" si="592"/>
        <v>0.30222722827147908</v>
      </c>
      <c r="T316" s="113">
        <f t="shared" si="592"/>
        <v>3.9301502928063892E-2</v>
      </c>
      <c r="U316" s="113">
        <f t="shared" si="592"/>
        <v>8.9429364453017079E-2</v>
      </c>
      <c r="V316" s="113">
        <f t="shared" si="592"/>
        <v>-2.2771998963985407E-2</v>
      </c>
      <c r="W316" s="113">
        <f t="shared" si="592"/>
        <v>0.26726862094719217</v>
      </c>
      <c r="X316" s="113">
        <f t="shared" si="592"/>
        <v>0.12573927542773822</v>
      </c>
      <c r="Y316" s="113">
        <f t="shared" si="592"/>
        <v>8.1011049938035873E-2</v>
      </c>
      <c r="AB316" s="227">
        <v>45798</v>
      </c>
      <c r="AC316" s="113">
        <f t="shared" ref="AC316:AM316" si="593">O316-O$393</f>
        <v>5.6916100615276063E-2</v>
      </c>
      <c r="AD316" s="113">
        <f t="shared" si="593"/>
        <v>3.6429119106071526E-3</v>
      </c>
      <c r="AE316" s="113">
        <f t="shared" si="593"/>
        <v>0.17288821905770224</v>
      </c>
      <c r="AF316" s="113">
        <f t="shared" si="593"/>
        <v>9.9306806608511697E-2</v>
      </c>
      <c r="AG316" s="113">
        <f t="shared" si="593"/>
        <v>0.28736618079324444</v>
      </c>
      <c r="AH316" s="113">
        <f t="shared" si="593"/>
        <v>4.5325791891832189E-2</v>
      </c>
      <c r="AI316" s="113">
        <f t="shared" si="593"/>
        <v>5.923901967792241E-2</v>
      </c>
      <c r="AJ316" s="113">
        <f t="shared" si="593"/>
        <v>-1.8245391186493896E-2</v>
      </c>
      <c r="AK316" s="113">
        <f t="shared" si="593"/>
        <v>0.26021547146065105</v>
      </c>
      <c r="AL316" s="113">
        <f t="shared" si="593"/>
        <v>0.10181097612350903</v>
      </c>
      <c r="AM316" s="113">
        <f t="shared" si="593"/>
        <v>6.6320705333830873E-2</v>
      </c>
    </row>
    <row r="317" spans="1:39" ht="15.6">
      <c r="A317" s="227">
        <v>45799</v>
      </c>
      <c r="B317" s="5">
        <v>1638.9241500000001</v>
      </c>
      <c r="C317" s="5">
        <v>16059.064080000002</v>
      </c>
      <c r="D317" s="5">
        <v>36276.44958</v>
      </c>
      <c r="E317" s="5">
        <v>5053.1500800000003</v>
      </c>
      <c r="F317" s="5">
        <v>8862.9508900000001</v>
      </c>
      <c r="G317" s="5">
        <v>17450.753929999999</v>
      </c>
      <c r="H317" s="5">
        <v>3930.22784</v>
      </c>
      <c r="I317" s="5">
        <v>10789.783369999999</v>
      </c>
      <c r="J317" s="5">
        <v>16222.55773</v>
      </c>
      <c r="K317" s="5">
        <v>16197.8343</v>
      </c>
      <c r="L317" s="39">
        <v>465917.8235</v>
      </c>
      <c r="N317" s="227">
        <v>45799</v>
      </c>
      <c r="O317" s="113">
        <f t="shared" ref="O317:Y317" si="594">B317/B300-1</f>
        <v>4.8298541169870868E-2</v>
      </c>
      <c r="P317" s="113">
        <f t="shared" si="594"/>
        <v>-1.2868891267422411E-2</v>
      </c>
      <c r="Q317" s="113">
        <f t="shared" si="594"/>
        <v>0.19429993243917565</v>
      </c>
      <c r="R317" s="113">
        <f t="shared" si="594"/>
        <v>9.727673877980747E-2</v>
      </c>
      <c r="S317" s="113">
        <f t="shared" si="594"/>
        <v>0.26534228165510498</v>
      </c>
      <c r="T317" s="113">
        <f t="shared" si="594"/>
        <v>1.8047865301105137E-2</v>
      </c>
      <c r="U317" s="113">
        <f t="shared" si="594"/>
        <v>6.7706371202688631E-2</v>
      </c>
      <c r="V317" s="113">
        <f t="shared" si="594"/>
        <v>-5.2411698742927837E-2</v>
      </c>
      <c r="W317" s="113">
        <f t="shared" si="594"/>
        <v>0.213246983581451</v>
      </c>
      <c r="X317" s="113">
        <f t="shared" si="594"/>
        <v>0.13623389356301785</v>
      </c>
      <c r="Y317" s="113">
        <f t="shared" si="594"/>
        <v>6.7898845627585303E-2</v>
      </c>
      <c r="AB317" s="227">
        <v>45799</v>
      </c>
      <c r="AC317" s="113">
        <f t="shared" ref="AC317:AM317" si="595">O317-O$393</f>
        <v>5.5343750821547508E-2</v>
      </c>
      <c r="AD317" s="113">
        <f t="shared" si="595"/>
        <v>-2.4290788821604868E-2</v>
      </c>
      <c r="AE317" s="113">
        <f t="shared" si="595"/>
        <v>0.17881438046329545</v>
      </c>
      <c r="AF317" s="113">
        <f t="shared" si="595"/>
        <v>9.0599145335637885E-2</v>
      </c>
      <c r="AG317" s="113">
        <f t="shared" si="595"/>
        <v>0.25048123417687035</v>
      </c>
      <c r="AH317" s="113">
        <f t="shared" si="595"/>
        <v>2.4072154264873434E-2</v>
      </c>
      <c r="AI317" s="113">
        <f t="shared" si="595"/>
        <v>3.7516026427593961E-2</v>
      </c>
      <c r="AJ317" s="113">
        <f t="shared" si="595"/>
        <v>-4.7885090965436326E-2</v>
      </c>
      <c r="AK317" s="113">
        <f t="shared" si="595"/>
        <v>0.20619383409490985</v>
      </c>
      <c r="AL317" s="113">
        <f t="shared" si="595"/>
        <v>0.11230559425878867</v>
      </c>
      <c r="AM317" s="113">
        <f t="shared" si="595"/>
        <v>5.3208501023380303E-2</v>
      </c>
    </row>
    <row r="318" spans="1:39" ht="15.6">
      <c r="A318" s="227">
        <v>45800</v>
      </c>
      <c r="B318" s="5">
        <v>1598.700785</v>
      </c>
      <c r="C318" s="5">
        <v>15569.990139</v>
      </c>
      <c r="D318" s="5">
        <v>35895.417426</v>
      </c>
      <c r="E318" s="5">
        <v>5032.1200269999999</v>
      </c>
      <c r="F318" s="5">
        <v>8748.6010040000001</v>
      </c>
      <c r="G318" s="5">
        <v>17271.549976999999</v>
      </c>
      <c r="H318" s="5">
        <v>3882.3312329999994</v>
      </c>
      <c r="I318" s="5">
        <v>10887.112477999999</v>
      </c>
      <c r="J318" s="5">
        <v>16135.316252000001</v>
      </c>
      <c r="K318" s="5">
        <v>16026.078342999999</v>
      </c>
      <c r="L318" s="39">
        <v>462691.91470000002</v>
      </c>
      <c r="N318" s="227">
        <v>45800</v>
      </c>
      <c r="O318" s="113">
        <f t="shared" ref="O318:Y318" si="596">B318/B301-1</f>
        <v>1.4647575183537986E-2</v>
      </c>
      <c r="P318" s="113">
        <f t="shared" si="596"/>
        <v>-3.4774926497013303E-2</v>
      </c>
      <c r="Q318" s="113">
        <f t="shared" si="596"/>
        <v>0.21168938861047604</v>
      </c>
      <c r="R318" s="113">
        <f t="shared" si="596"/>
        <v>0.13208195830050928</v>
      </c>
      <c r="S318" s="113">
        <f t="shared" si="596"/>
        <v>0.25832030698470354</v>
      </c>
      <c r="T318" s="113">
        <f t="shared" si="596"/>
        <v>3.5307516582140819E-2</v>
      </c>
      <c r="U318" s="113">
        <f t="shared" si="596"/>
        <v>6.449580808855071E-2</v>
      </c>
      <c r="V318" s="113">
        <f t="shared" si="596"/>
        <v>-1.8144729889558397E-2</v>
      </c>
      <c r="W318" s="113">
        <f t="shared" si="596"/>
        <v>0.22935120525626806</v>
      </c>
      <c r="X318" s="113">
        <f t="shared" si="596"/>
        <v>0.14586862754652752</v>
      </c>
      <c r="Y318" s="113">
        <f t="shared" si="596"/>
        <v>8.3491424195714092E-2</v>
      </c>
      <c r="AB318" s="227">
        <v>45800</v>
      </c>
      <c r="AC318" s="113">
        <f t="shared" ref="AC318:AM318" si="597">O318-O$393</f>
        <v>2.169278483521463E-2</v>
      </c>
      <c r="AD318" s="113">
        <f t="shared" si="597"/>
        <v>-4.619682405119576E-2</v>
      </c>
      <c r="AE318" s="113">
        <f t="shared" si="597"/>
        <v>0.19620383663459584</v>
      </c>
      <c r="AF318" s="113">
        <f t="shared" si="597"/>
        <v>0.12540436485633971</v>
      </c>
      <c r="AG318" s="113">
        <f t="shared" si="597"/>
        <v>0.24345925950646888</v>
      </c>
      <c r="AH318" s="113">
        <f t="shared" si="597"/>
        <v>4.1331805545909116E-2</v>
      </c>
      <c r="AI318" s="113">
        <f t="shared" si="597"/>
        <v>3.430546331345604E-2</v>
      </c>
      <c r="AJ318" s="113">
        <f t="shared" si="597"/>
        <v>-1.3618122112066887E-2</v>
      </c>
      <c r="AK318" s="113">
        <f t="shared" si="597"/>
        <v>0.22229805576972692</v>
      </c>
      <c r="AL318" s="113">
        <f t="shared" si="597"/>
        <v>0.12194032824229833</v>
      </c>
      <c r="AM318" s="113">
        <f t="shared" si="597"/>
        <v>6.8801079591509093E-2</v>
      </c>
    </row>
    <row r="319" spans="1:39" ht="15.6">
      <c r="A319" s="227">
        <v>45804</v>
      </c>
      <c r="B319" s="5">
        <v>1636.9883400000001</v>
      </c>
      <c r="C319" s="5">
        <v>15948.488348000001</v>
      </c>
      <c r="D319" s="5">
        <v>36698.012572</v>
      </c>
      <c r="E319" s="5">
        <v>5078.2484999999997</v>
      </c>
      <c r="F319" s="5">
        <v>8950.4627679999994</v>
      </c>
      <c r="G319" s="5">
        <v>17505.817887999998</v>
      </c>
      <c r="H319" s="5">
        <v>3910.4504920000004</v>
      </c>
      <c r="I319" s="5">
        <v>10979.372404000002</v>
      </c>
      <c r="J319" s="5">
        <v>16013.808564000001</v>
      </c>
      <c r="K319" s="5">
        <v>16411.305976</v>
      </c>
      <c r="L319" s="39">
        <v>471702.77059999999</v>
      </c>
      <c r="N319" s="227">
        <v>45804</v>
      </c>
      <c r="O319" s="113">
        <f t="shared" ref="O319:Y319" si="598">B319/B302-1</f>
        <v>-2.4035162457092252E-2</v>
      </c>
      <c r="P319" s="113">
        <f t="shared" si="598"/>
        <v>-4.311702488441127E-2</v>
      </c>
      <c r="Q319" s="113">
        <f t="shared" si="598"/>
        <v>0.20327040889642478</v>
      </c>
      <c r="R319" s="113">
        <f t="shared" si="598"/>
        <v>0.1205979421029455</v>
      </c>
      <c r="S319" s="113">
        <f t="shared" si="598"/>
        <v>0.25871071277231583</v>
      </c>
      <c r="T319" s="113">
        <f t="shared" si="598"/>
        <v>1.8269087319307653E-2</v>
      </c>
      <c r="U319" s="113">
        <f t="shared" si="598"/>
        <v>4.7193926070862924E-2</v>
      </c>
      <c r="V319" s="113">
        <f t="shared" si="598"/>
        <v>-1.3907904669326232E-2</v>
      </c>
      <c r="W319" s="113">
        <f t="shared" si="598"/>
        <v>0.14045428798397741</v>
      </c>
      <c r="X319" s="113">
        <f t="shared" si="598"/>
        <v>0.11550193578901502</v>
      </c>
      <c r="Y319" s="113">
        <f t="shared" si="598"/>
        <v>7.712327049199641E-2</v>
      </c>
      <c r="AB319" s="227">
        <v>45804</v>
      </c>
      <c r="AC319" s="113">
        <f t="shared" ref="AC319:AM319" si="599">O319-O$393</f>
        <v>-1.6989952805415608E-2</v>
      </c>
      <c r="AD319" s="113">
        <f t="shared" si="599"/>
        <v>-5.4538922438593727E-2</v>
      </c>
      <c r="AE319" s="113">
        <f t="shared" si="599"/>
        <v>0.18778485692054459</v>
      </c>
      <c r="AF319" s="113">
        <f t="shared" si="599"/>
        <v>0.11392034865877591</v>
      </c>
      <c r="AG319" s="113">
        <f t="shared" si="599"/>
        <v>0.24384966529408117</v>
      </c>
      <c r="AH319" s="113">
        <f t="shared" si="599"/>
        <v>2.429337628307595E-2</v>
      </c>
      <c r="AI319" s="113">
        <f t="shared" si="599"/>
        <v>1.7003581295768254E-2</v>
      </c>
      <c r="AJ319" s="113">
        <f t="shared" si="599"/>
        <v>-9.3812968918347214E-3</v>
      </c>
      <c r="AK319" s="113">
        <f t="shared" si="599"/>
        <v>0.13340113849743626</v>
      </c>
      <c r="AL319" s="113">
        <f t="shared" si="599"/>
        <v>9.1573636484785836E-2</v>
      </c>
      <c r="AM319" s="113">
        <f t="shared" si="599"/>
        <v>6.243292588779141E-2</v>
      </c>
    </row>
    <row r="320" spans="1:39" ht="15.6">
      <c r="A320" s="227">
        <v>45805</v>
      </c>
      <c r="B320" s="5">
        <v>1621.810512</v>
      </c>
      <c r="C320" s="5">
        <v>15956.959391999999</v>
      </c>
      <c r="D320" s="5">
        <v>36413.905535999998</v>
      </c>
      <c r="E320" s="5">
        <v>5042.9787839999999</v>
      </c>
      <c r="F320" s="5">
        <v>8878.9547519999996</v>
      </c>
      <c r="G320" s="5">
        <v>17288.96184</v>
      </c>
      <c r="H320" s="5">
        <v>3831.9950880000001</v>
      </c>
      <c r="I320" s="5">
        <v>10829.585951999999</v>
      </c>
      <c r="J320" s="5">
        <v>16042.946399999999</v>
      </c>
      <c r="K320" s="5">
        <v>16299.315071999999</v>
      </c>
      <c r="L320" s="39">
        <v>468832.21850000002</v>
      </c>
      <c r="N320" s="227">
        <v>45805</v>
      </c>
      <c r="O320" s="113">
        <f t="shared" ref="O320:Y320" si="600">B320/B303-1</f>
        <v>-8.3720758851266175E-2</v>
      </c>
      <c r="P320" s="113">
        <f t="shared" si="600"/>
        <v>-7.0222355061204667E-2</v>
      </c>
      <c r="Q320" s="113">
        <f t="shared" si="600"/>
        <v>0.141521028351695</v>
      </c>
      <c r="R320" s="113">
        <f t="shared" si="600"/>
        <v>8.7727339229942691E-2</v>
      </c>
      <c r="S320" s="113">
        <f t="shared" si="600"/>
        <v>0.19766465500329589</v>
      </c>
      <c r="T320" s="113">
        <f t="shared" si="600"/>
        <v>-2.6797855565230844E-2</v>
      </c>
      <c r="U320" s="113">
        <f t="shared" si="600"/>
        <v>-7.5663240442817026E-3</v>
      </c>
      <c r="V320" s="113">
        <f t="shared" si="600"/>
        <v>-5.4541327651441485E-2</v>
      </c>
      <c r="W320" s="113">
        <f t="shared" si="600"/>
        <v>0.10508203472223832</v>
      </c>
      <c r="X320" s="113">
        <f t="shared" si="600"/>
        <v>6.0868451569426663E-2</v>
      </c>
      <c r="Y320" s="113">
        <f t="shared" si="600"/>
        <v>3.7822735698553211E-2</v>
      </c>
      <c r="AB320" s="227">
        <v>45805</v>
      </c>
      <c r="AC320" s="113">
        <f t="shared" ref="AC320:AM320" si="601">O320-O$393</f>
        <v>-7.6675549199589535E-2</v>
      </c>
      <c r="AD320" s="113">
        <f t="shared" si="601"/>
        <v>-8.1644252615387117E-2</v>
      </c>
      <c r="AE320" s="113">
        <f t="shared" si="601"/>
        <v>0.1260354763758148</v>
      </c>
      <c r="AF320" s="113">
        <f t="shared" si="601"/>
        <v>8.1049745785773106E-2</v>
      </c>
      <c r="AG320" s="113">
        <f t="shared" si="601"/>
        <v>0.18280360752506122</v>
      </c>
      <c r="AH320" s="113">
        <f t="shared" si="601"/>
        <v>-2.0773566601462547E-2</v>
      </c>
      <c r="AI320" s="113">
        <f t="shared" si="601"/>
        <v>-3.7756668819376372E-2</v>
      </c>
      <c r="AJ320" s="113">
        <f t="shared" si="601"/>
        <v>-5.0014719873949974E-2</v>
      </c>
      <c r="AK320" s="113">
        <f t="shared" si="601"/>
        <v>9.8028885235697166E-2</v>
      </c>
      <c r="AL320" s="113">
        <f t="shared" si="601"/>
        <v>3.6940152265197472E-2</v>
      </c>
      <c r="AM320" s="113">
        <f t="shared" si="601"/>
        <v>2.3132391094348208E-2</v>
      </c>
    </row>
    <row r="321" spans="1:39" ht="15.6">
      <c r="A321" s="227">
        <v>45806</v>
      </c>
      <c r="B321" s="5">
        <v>1611.974925</v>
      </c>
      <c r="C321" s="5">
        <v>15916.759814999999</v>
      </c>
      <c r="D321" s="5">
        <v>36512.625116000003</v>
      </c>
      <c r="E321" s="5">
        <v>5019.013285</v>
      </c>
      <c r="F321" s="5">
        <v>8917.2064740000005</v>
      </c>
      <c r="G321" s="5">
        <v>17533.510962</v>
      </c>
      <c r="H321" s="5">
        <v>3867.9437830000006</v>
      </c>
      <c r="I321" s="5">
        <v>10978.146267</v>
      </c>
      <c r="J321" s="5">
        <v>16571.898266</v>
      </c>
      <c r="K321" s="5">
        <v>16374.481089999999</v>
      </c>
      <c r="L321" s="39">
        <v>470630.60700000002</v>
      </c>
      <c r="N321" s="227">
        <v>45806</v>
      </c>
      <c r="O321" s="113">
        <f t="shared" ref="O321:Y321" si="602">B321/B304-1</f>
        <v>-2.9667750029579332E-2</v>
      </c>
      <c r="P321" s="113">
        <f t="shared" si="602"/>
        <v>-8.2082822634501951E-2</v>
      </c>
      <c r="Q321" s="113">
        <f t="shared" si="602"/>
        <v>0.12460437313339212</v>
      </c>
      <c r="R321" s="113">
        <f t="shared" si="602"/>
        <v>6.8157413072558848E-2</v>
      </c>
      <c r="S321" s="113">
        <f t="shared" si="602"/>
        <v>0.19210314345264123</v>
      </c>
      <c r="T321" s="113">
        <f t="shared" si="602"/>
        <v>2.5767354061700942E-4</v>
      </c>
      <c r="U321" s="113">
        <f t="shared" si="602"/>
        <v>-9.0685548426894247E-3</v>
      </c>
      <c r="V321" s="113">
        <f t="shared" si="602"/>
        <v>-4.493003537448248E-2</v>
      </c>
      <c r="W321" s="113">
        <f t="shared" si="602"/>
        <v>0.12395992614565365</v>
      </c>
      <c r="X321" s="113">
        <f t="shared" si="602"/>
        <v>4.569560309070031E-2</v>
      </c>
      <c r="Y321" s="113">
        <f t="shared" si="602"/>
        <v>2.8035091765164832E-2</v>
      </c>
      <c r="AB321" s="227">
        <v>45806</v>
      </c>
      <c r="AC321" s="113">
        <f t="shared" ref="AC321:AM321" si="603">O321-O$393</f>
        <v>-2.2622540377902688E-2</v>
      </c>
      <c r="AD321" s="113">
        <f t="shared" si="603"/>
        <v>-9.3504720188684401E-2</v>
      </c>
      <c r="AE321" s="113">
        <f t="shared" si="603"/>
        <v>0.10911882115751192</v>
      </c>
      <c r="AF321" s="113">
        <f t="shared" si="603"/>
        <v>6.1479819628389262E-2</v>
      </c>
      <c r="AG321" s="113">
        <f t="shared" si="603"/>
        <v>0.17724209597440657</v>
      </c>
      <c r="AH321" s="113">
        <f t="shared" si="603"/>
        <v>6.2819625043853047E-3</v>
      </c>
      <c r="AI321" s="113">
        <f t="shared" si="603"/>
        <v>-3.9258899617784095E-2</v>
      </c>
      <c r="AJ321" s="113">
        <f t="shared" si="603"/>
        <v>-4.0403427596990969E-2</v>
      </c>
      <c r="AK321" s="113">
        <f t="shared" si="603"/>
        <v>0.1169067766591125</v>
      </c>
      <c r="AL321" s="113">
        <f t="shared" si="603"/>
        <v>2.1767303786471119E-2</v>
      </c>
      <c r="AM321" s="113">
        <f t="shared" si="603"/>
        <v>1.3344747160959829E-2</v>
      </c>
    </row>
    <row r="322" spans="1:39" ht="15.6">
      <c r="A322" s="227">
        <v>45807</v>
      </c>
      <c r="B322" s="5">
        <v>1534.61635</v>
      </c>
      <c r="C322" s="5">
        <v>15766.122449999999</v>
      </c>
      <c r="D322" s="5">
        <v>36136.878920000003</v>
      </c>
      <c r="E322" s="5">
        <v>4948.4508800000003</v>
      </c>
      <c r="F322" s="5">
        <v>8873.3008800000007</v>
      </c>
      <c r="G322" s="5">
        <v>17120.1957</v>
      </c>
      <c r="H322" s="5">
        <v>3894.2361700000001</v>
      </c>
      <c r="I322" s="5">
        <v>10730.5399</v>
      </c>
      <c r="J322" s="5">
        <v>16273.998039999999</v>
      </c>
      <c r="K322" s="5">
        <v>16092.669969999999</v>
      </c>
      <c r="L322" s="39">
        <v>464049.92989999999</v>
      </c>
      <c r="N322" s="227">
        <v>45807</v>
      </c>
      <c r="O322" s="113">
        <f t="shared" ref="O322:Y322" si="604">B322/B305-1</f>
        <v>-8.5993769202644343E-2</v>
      </c>
      <c r="P322" s="113">
        <f t="shared" si="604"/>
        <v>-9.5703806599703567E-2</v>
      </c>
      <c r="Q322" s="113">
        <f t="shared" si="604"/>
        <v>0.11099118775857075</v>
      </c>
      <c r="R322" s="113">
        <f t="shared" si="604"/>
        <v>4.5470683452073724E-2</v>
      </c>
      <c r="S322" s="113">
        <f t="shared" si="604"/>
        <v>0.17905356899585589</v>
      </c>
      <c r="T322" s="113">
        <f t="shared" si="604"/>
        <v>-1.1674421742820296E-2</v>
      </c>
      <c r="U322" s="113">
        <f t="shared" si="604"/>
        <v>5.0310631022545405E-3</v>
      </c>
      <c r="V322" s="113">
        <f t="shared" si="604"/>
        <v>-6.6808570953059143E-2</v>
      </c>
      <c r="W322" s="113">
        <f t="shared" si="604"/>
        <v>8.3236175987067229E-2</v>
      </c>
      <c r="X322" s="113">
        <f t="shared" si="604"/>
        <v>4.0356003412355568E-2</v>
      </c>
      <c r="Y322" s="113">
        <f t="shared" si="604"/>
        <v>1.0939991212190581E-2</v>
      </c>
      <c r="AB322" s="227">
        <v>45807</v>
      </c>
      <c r="AC322" s="113">
        <f t="shared" ref="AC322:AM322" si="605">O322-O$393</f>
        <v>-7.8948559550967704E-2</v>
      </c>
      <c r="AD322" s="113">
        <f t="shared" si="605"/>
        <v>-0.10712570415388602</v>
      </c>
      <c r="AE322" s="113">
        <f t="shared" si="605"/>
        <v>9.5505635782690557E-2</v>
      </c>
      <c r="AF322" s="113">
        <f t="shared" si="605"/>
        <v>3.8793090007904138E-2</v>
      </c>
      <c r="AG322" s="113">
        <f t="shared" si="605"/>
        <v>0.16419252151762123</v>
      </c>
      <c r="AH322" s="113">
        <f t="shared" si="605"/>
        <v>-5.6501327790520004E-3</v>
      </c>
      <c r="AI322" s="113">
        <f t="shared" si="605"/>
        <v>-2.5159281672840129E-2</v>
      </c>
      <c r="AJ322" s="113">
        <f t="shared" si="605"/>
        <v>-6.2281963175567633E-2</v>
      </c>
      <c r="AK322" s="113">
        <f t="shared" si="605"/>
        <v>7.618302650052608E-2</v>
      </c>
      <c r="AL322" s="113">
        <f t="shared" si="605"/>
        <v>1.6427704108126377E-2</v>
      </c>
      <c r="AM322" s="113">
        <f t="shared" si="605"/>
        <v>-3.7503533920144223E-3</v>
      </c>
    </row>
    <row r="323" spans="1:39" ht="15.6">
      <c r="A323" s="227">
        <v>45811</v>
      </c>
      <c r="B323" s="5">
        <v>1605.517265</v>
      </c>
      <c r="C323" s="5">
        <v>16084.450195000001</v>
      </c>
      <c r="D323" s="5">
        <v>36634.121645000007</v>
      </c>
      <c r="E323" s="5">
        <v>5092.7102599999998</v>
      </c>
      <c r="F323" s="5">
        <v>8988.9976000000006</v>
      </c>
      <c r="G323" s="5">
        <v>17390.861730000001</v>
      </c>
      <c r="H323" s="5">
        <v>3882.0442100000005</v>
      </c>
      <c r="I323" s="5">
        <v>11042.382175000001</v>
      </c>
      <c r="J323" s="5">
        <v>16888.395755000001</v>
      </c>
      <c r="K323" s="5">
        <v>16277.523735000001</v>
      </c>
      <c r="L323" s="39">
        <v>472426.42249999999</v>
      </c>
      <c r="N323" s="227">
        <v>45811</v>
      </c>
      <c r="O323" s="113">
        <f t="shared" ref="O323:Y323" si="606">B323/B306-1</f>
        <v>-2.0660692706235162E-2</v>
      </c>
      <c r="P323" s="113">
        <f t="shared" si="606"/>
        <v>-7.1970997020512462E-2</v>
      </c>
      <c r="Q323" s="113">
        <f t="shared" si="606"/>
        <v>0.13636324973679215</v>
      </c>
      <c r="R323" s="113">
        <f t="shared" si="606"/>
        <v>8.1587536865012966E-2</v>
      </c>
      <c r="S323" s="113">
        <f t="shared" si="606"/>
        <v>0.2117773324194947</v>
      </c>
      <c r="T323" s="113">
        <f t="shared" si="606"/>
        <v>1.3757647763159797E-2</v>
      </c>
      <c r="U323" s="113">
        <f t="shared" si="606"/>
        <v>5.2088186109355838E-2</v>
      </c>
      <c r="V323" s="113">
        <f t="shared" si="606"/>
        <v>-4.9461817717103562E-3</v>
      </c>
      <c r="W323" s="113">
        <f t="shared" si="606"/>
        <v>0.13001023630123965</v>
      </c>
      <c r="X323" s="113">
        <f t="shared" si="606"/>
        <v>8.2167738959137759E-2</v>
      </c>
      <c r="Y323" s="113">
        <f t="shared" si="606"/>
        <v>4.0079522084369046E-2</v>
      </c>
      <c r="AB323" s="227">
        <v>45811</v>
      </c>
      <c r="AC323" s="113">
        <f t="shared" ref="AC323:AM323" si="607">O323-O$393</f>
        <v>-1.3615483054558519E-2</v>
      </c>
      <c r="AD323" s="113">
        <f t="shared" si="607"/>
        <v>-8.3392894574694912E-2</v>
      </c>
      <c r="AE323" s="113">
        <f t="shared" si="607"/>
        <v>0.12087769776091195</v>
      </c>
      <c r="AF323" s="113">
        <f t="shared" si="607"/>
        <v>7.4909943420843381E-2</v>
      </c>
      <c r="AG323" s="113">
        <f t="shared" si="607"/>
        <v>0.19691628494126004</v>
      </c>
      <c r="AH323" s="113">
        <f t="shared" si="607"/>
        <v>1.9781936726928094E-2</v>
      </c>
      <c r="AI323" s="113">
        <f t="shared" si="607"/>
        <v>2.1897841334261169E-2</v>
      </c>
      <c r="AJ323" s="113">
        <f t="shared" si="607"/>
        <v>-4.1957399421884561E-4</v>
      </c>
      <c r="AK323" s="113">
        <f t="shared" si="607"/>
        <v>0.1229570868146985</v>
      </c>
      <c r="AL323" s="113">
        <f t="shared" si="607"/>
        <v>5.8239439654908569E-2</v>
      </c>
      <c r="AM323" s="113">
        <f t="shared" si="607"/>
        <v>2.5389177480164043E-2</v>
      </c>
    </row>
    <row r="324" spans="1:39" ht="15.6">
      <c r="A324" s="227">
        <v>45812</v>
      </c>
      <c r="B324" s="5">
        <v>1596.811725</v>
      </c>
      <c r="C324" s="5">
        <v>15993.350817999999</v>
      </c>
      <c r="D324" s="5">
        <v>36578.422463000003</v>
      </c>
      <c r="E324" s="5">
        <v>5077.4670109999997</v>
      </c>
      <c r="F324" s="5">
        <v>8949.2426009999999</v>
      </c>
      <c r="G324" s="5">
        <v>17260.549060999998</v>
      </c>
      <c r="H324" s="5">
        <v>3759.0130830000003</v>
      </c>
      <c r="I324" s="5">
        <v>10832.297613000001</v>
      </c>
      <c r="J324" s="5">
        <v>16715.661701999998</v>
      </c>
      <c r="K324" s="5">
        <v>16341.100927</v>
      </c>
      <c r="L324" s="39">
        <v>470827.62550000002</v>
      </c>
      <c r="N324" s="227">
        <v>45812</v>
      </c>
      <c r="O324" s="113">
        <f t="shared" ref="O324:Y324" si="608">B324/B307-1</f>
        <v>-1.9299663202290929E-2</v>
      </c>
      <c r="P324" s="113">
        <f t="shared" si="608"/>
        <v>-8.0003904563470063E-2</v>
      </c>
      <c r="Q324" s="113">
        <f t="shared" si="608"/>
        <v>5.5129052720456206E-2</v>
      </c>
      <c r="R324" s="113">
        <f t="shared" si="608"/>
        <v>7.2011885018107957E-2</v>
      </c>
      <c r="S324" s="113">
        <f t="shared" si="608"/>
        <v>0.20929066703589605</v>
      </c>
      <c r="T324" s="113">
        <f t="shared" si="608"/>
        <v>8.2990102765647666E-3</v>
      </c>
      <c r="U324" s="113">
        <f t="shared" si="608"/>
        <v>2.3899043753122795E-2</v>
      </c>
      <c r="V324" s="113">
        <f t="shared" si="608"/>
        <v>-2.4493214963873133E-2</v>
      </c>
      <c r="W324" s="113">
        <f t="shared" si="608"/>
        <v>0.12153210105775769</v>
      </c>
      <c r="X324" s="113">
        <f t="shared" si="608"/>
        <v>5.4262830620372071E-2</v>
      </c>
      <c r="Y324" s="113">
        <f t="shared" si="608"/>
        <v>3.0934459075268261E-2</v>
      </c>
      <c r="AB324" s="227">
        <v>45812</v>
      </c>
      <c r="AC324" s="113">
        <f t="shared" ref="AC324:AM324" si="609">O324-O$393</f>
        <v>-1.2254453550614285E-2</v>
      </c>
      <c r="AD324" s="113">
        <f t="shared" si="609"/>
        <v>-9.1425802117652513E-2</v>
      </c>
      <c r="AE324" s="113">
        <f t="shared" si="609"/>
        <v>3.964350074457601E-2</v>
      </c>
      <c r="AF324" s="113">
        <f t="shared" si="609"/>
        <v>6.5334291573938372E-2</v>
      </c>
      <c r="AG324" s="113">
        <f t="shared" si="609"/>
        <v>0.19442961955766139</v>
      </c>
      <c r="AH324" s="113">
        <f t="shared" si="609"/>
        <v>1.4323299240333062E-2</v>
      </c>
      <c r="AI324" s="113">
        <f t="shared" si="609"/>
        <v>-6.2913010219718749E-3</v>
      </c>
      <c r="AJ324" s="113">
        <f t="shared" si="609"/>
        <v>-1.9966607186381623E-2</v>
      </c>
      <c r="AK324" s="113">
        <f t="shared" si="609"/>
        <v>0.11447895157121654</v>
      </c>
      <c r="AL324" s="113">
        <f t="shared" si="609"/>
        <v>3.0334531316142881E-2</v>
      </c>
      <c r="AM324" s="113">
        <f t="shared" si="609"/>
        <v>1.6244114471063258E-2</v>
      </c>
    </row>
    <row r="325" spans="1:39" ht="15.6">
      <c r="A325" s="227">
        <v>45813</v>
      </c>
      <c r="B325" s="5">
        <v>1569.2649749999998</v>
      </c>
      <c r="C325" s="5">
        <v>15749.956574999998</v>
      </c>
      <c r="D325" s="5">
        <v>36714.049200000001</v>
      </c>
      <c r="E325" s="5">
        <v>5072.8315499999999</v>
      </c>
      <c r="F325" s="5">
        <v>8833.8863249999995</v>
      </c>
      <c r="G325" s="5">
        <v>17013.846824999997</v>
      </c>
      <c r="H325" s="5">
        <v>3709.243125</v>
      </c>
      <c r="I325" s="5">
        <v>10746.992249999999</v>
      </c>
      <c r="J325" s="5">
        <v>16408.592550000001</v>
      </c>
      <c r="K325" s="5">
        <v>16321.454775</v>
      </c>
      <c r="L325" s="39">
        <v>466249.8983</v>
      </c>
      <c r="N325" s="227">
        <v>45813</v>
      </c>
      <c r="O325" s="113">
        <f t="shared" ref="O325:Y325" si="610">B325/B308-1</f>
        <v>-3.9240727859062741E-2</v>
      </c>
      <c r="P325" s="113">
        <f t="shared" si="610"/>
        <v>-3.1409002716423662E-2</v>
      </c>
      <c r="Q325" s="113">
        <f t="shared" si="610"/>
        <v>3.4372654019167559E-2</v>
      </c>
      <c r="R325" s="113">
        <f t="shared" si="610"/>
        <v>4.574427323844521E-2</v>
      </c>
      <c r="S325" s="113">
        <f t="shared" si="610"/>
        <v>0.17005338050752217</v>
      </c>
      <c r="T325" s="113">
        <f t="shared" si="610"/>
        <v>-2.6734767599572051E-2</v>
      </c>
      <c r="U325" s="113">
        <f t="shared" si="610"/>
        <v>-3.9082897842824815E-3</v>
      </c>
      <c r="V325" s="113">
        <f t="shared" si="610"/>
        <v>-3.245604717531303E-2</v>
      </c>
      <c r="W325" s="113">
        <f t="shared" si="610"/>
        <v>7.7197285208048472E-2</v>
      </c>
      <c r="X325" s="113">
        <f t="shared" si="610"/>
        <v>7.6978713615008854E-2</v>
      </c>
      <c r="Y325" s="113">
        <f t="shared" si="610"/>
        <v>1.516964156735412E-2</v>
      </c>
      <c r="AB325" s="227">
        <v>45813</v>
      </c>
      <c r="AC325" s="113">
        <f t="shared" ref="AC325:AM325" si="611">O325-O$393</f>
        <v>-3.2195518207386101E-2</v>
      </c>
      <c r="AD325" s="113">
        <f t="shared" si="611"/>
        <v>-4.2830900270606119E-2</v>
      </c>
      <c r="AE325" s="113">
        <f t="shared" si="611"/>
        <v>1.8887102043287363E-2</v>
      </c>
      <c r="AF325" s="113">
        <f t="shared" si="611"/>
        <v>3.9066679794275624E-2</v>
      </c>
      <c r="AG325" s="113">
        <f t="shared" si="611"/>
        <v>0.1551923330292875</v>
      </c>
      <c r="AH325" s="113">
        <f t="shared" si="611"/>
        <v>-2.0710478635803754E-2</v>
      </c>
      <c r="AI325" s="113">
        <f t="shared" si="611"/>
        <v>-3.4098634559377151E-2</v>
      </c>
      <c r="AJ325" s="113">
        <f t="shared" si="611"/>
        <v>-2.7929439397821519E-2</v>
      </c>
      <c r="AK325" s="113">
        <f t="shared" si="611"/>
        <v>7.0144135721507322E-2</v>
      </c>
      <c r="AL325" s="113">
        <f t="shared" si="611"/>
        <v>5.3050414310779663E-2</v>
      </c>
      <c r="AM325" s="113">
        <f t="shared" si="611"/>
        <v>4.792969631491166E-4</v>
      </c>
    </row>
    <row r="326" spans="1:39" ht="15.6">
      <c r="A326" s="227">
        <v>45814</v>
      </c>
      <c r="B326" s="5">
        <v>1587.2916319999999</v>
      </c>
      <c r="C326" s="5">
        <v>16135.618623999999</v>
      </c>
      <c r="D326" s="5">
        <v>37219.852336000004</v>
      </c>
      <c r="E326" s="5">
        <v>5227.1428320000005</v>
      </c>
      <c r="F326" s="5">
        <v>9012.5880800000014</v>
      </c>
      <c r="G326" s="5">
        <v>17377.124392000002</v>
      </c>
      <c r="H326" s="5">
        <v>3756.1681840000001</v>
      </c>
      <c r="I326" s="5">
        <v>11094.424712</v>
      </c>
      <c r="J326" s="5">
        <v>16680.013760000002</v>
      </c>
      <c r="K326" s="5">
        <v>16899.196103999999</v>
      </c>
      <c r="L326" s="39">
        <v>474791.68579999998</v>
      </c>
      <c r="N326" s="227">
        <v>45814</v>
      </c>
      <c r="O326" s="113">
        <f t="shared" ref="O326:Y326" si="612">B326/B309-1</f>
        <v>-3.4721347985582685E-2</v>
      </c>
      <c r="P326" s="113">
        <f t="shared" si="612"/>
        <v>1.5504502395595532E-2</v>
      </c>
      <c r="Q326" s="113">
        <f t="shared" si="612"/>
        <v>6.0820107591675221E-2</v>
      </c>
      <c r="R326" s="113">
        <f t="shared" si="612"/>
        <v>8.3783825997741701E-2</v>
      </c>
      <c r="S326" s="113">
        <f t="shared" si="612"/>
        <v>9.0365788330385222E-2</v>
      </c>
      <c r="T326" s="113">
        <f t="shared" si="612"/>
        <v>-4.3295153378059004E-3</v>
      </c>
      <c r="U326" s="113">
        <f t="shared" si="612"/>
        <v>2.029550591894469E-2</v>
      </c>
      <c r="V326" s="113">
        <f t="shared" si="612"/>
        <v>9.1201941404965847E-3</v>
      </c>
      <c r="W326" s="113">
        <f t="shared" si="612"/>
        <v>0.11024273220557701</v>
      </c>
      <c r="X326" s="113">
        <f t="shared" si="612"/>
        <v>0.10605577902102703</v>
      </c>
      <c r="Y326" s="113">
        <f t="shared" si="612"/>
        <v>4.1362373117993512E-2</v>
      </c>
      <c r="AB326" s="227">
        <v>45814</v>
      </c>
      <c r="AC326" s="113">
        <f t="shared" ref="AC326:AM326" si="613">O326-O$393</f>
        <v>-2.7676138333906041E-2</v>
      </c>
      <c r="AD326" s="113">
        <f t="shared" si="613"/>
        <v>4.0826048414130765E-3</v>
      </c>
      <c r="AE326" s="113">
        <f t="shared" si="613"/>
        <v>4.5334555615795025E-2</v>
      </c>
      <c r="AF326" s="113">
        <f t="shared" si="613"/>
        <v>7.7106232553572115E-2</v>
      </c>
      <c r="AG326" s="113">
        <f t="shared" si="613"/>
        <v>7.5504740852150573E-2</v>
      </c>
      <c r="AH326" s="113">
        <f t="shared" si="613"/>
        <v>1.6947736259623949E-3</v>
      </c>
      <c r="AI326" s="113">
        <f t="shared" si="613"/>
        <v>-9.8948388561499803E-3</v>
      </c>
      <c r="AJ326" s="113">
        <f t="shared" si="613"/>
        <v>1.3646801917988095E-2</v>
      </c>
      <c r="AK326" s="113">
        <f t="shared" si="613"/>
        <v>0.10318958271903586</v>
      </c>
      <c r="AL326" s="113">
        <f t="shared" si="613"/>
        <v>8.2127479716797847E-2</v>
      </c>
      <c r="AM326" s="113">
        <f t="shared" si="613"/>
        <v>2.6672028513788509E-2</v>
      </c>
    </row>
    <row r="327" spans="1:39" ht="15.6">
      <c r="A327" s="227">
        <v>45818</v>
      </c>
      <c r="B327" s="5">
        <v>1747.726944</v>
      </c>
      <c r="C327" s="5">
        <v>16042.201981</v>
      </c>
      <c r="D327" s="5">
        <v>37275.342956000008</v>
      </c>
      <c r="E327" s="5">
        <v>5156.902645000001</v>
      </c>
      <c r="F327" s="5">
        <v>9397.9900390000003</v>
      </c>
      <c r="G327" s="5">
        <v>18044.014228000004</v>
      </c>
      <c r="H327" s="5">
        <v>3873.0198990000004</v>
      </c>
      <c r="I327" s="5">
        <v>11346.768905000001</v>
      </c>
      <c r="J327" s="5">
        <v>17075.957139000002</v>
      </c>
      <c r="K327" s="5">
        <v>17224.767223000003</v>
      </c>
      <c r="L327" s="39">
        <v>477997.77840000001</v>
      </c>
      <c r="N327" s="227">
        <v>45818</v>
      </c>
      <c r="O327" s="113">
        <f t="shared" ref="O327:Y327" si="614">B327/B310-1</f>
        <v>2.9233953632008536E-2</v>
      </c>
      <c r="P327" s="113">
        <f t="shared" si="614"/>
        <v>4.5664926885360391E-3</v>
      </c>
      <c r="Q327" s="113">
        <f t="shared" si="614"/>
        <v>5.2055924204119197E-2</v>
      </c>
      <c r="R327" s="113">
        <f t="shared" si="614"/>
        <v>6.8074826684677125E-2</v>
      </c>
      <c r="S327" s="113">
        <f t="shared" si="614"/>
        <v>0.10562906264876704</v>
      </c>
      <c r="T327" s="113">
        <f t="shared" si="614"/>
        <v>1.7964462115980684E-2</v>
      </c>
      <c r="U327" s="113">
        <f t="shared" si="614"/>
        <v>1.1555143985868765E-2</v>
      </c>
      <c r="V327" s="113">
        <f t="shared" si="614"/>
        <v>2.3963975501479329E-2</v>
      </c>
      <c r="W327" s="113">
        <f t="shared" si="614"/>
        <v>0.10159704199782338</v>
      </c>
      <c r="X327" s="113">
        <f t="shared" si="614"/>
        <v>0.1089986880954763</v>
      </c>
      <c r="Y327" s="113">
        <f t="shared" si="614"/>
        <v>4.3679256999170191E-2</v>
      </c>
      <c r="AB327" s="227">
        <v>45818</v>
      </c>
      <c r="AC327" s="113">
        <f t="shared" ref="AC327:AM327" si="615">O327-O$393</f>
        <v>3.6279163283685176E-2</v>
      </c>
      <c r="AD327" s="113">
        <f t="shared" si="615"/>
        <v>-6.8554048656464164E-3</v>
      </c>
      <c r="AE327" s="113">
        <f t="shared" si="615"/>
        <v>3.6570372228239001E-2</v>
      </c>
      <c r="AF327" s="113">
        <f t="shared" si="615"/>
        <v>6.139723324050754E-2</v>
      </c>
      <c r="AG327" s="113">
        <f t="shared" si="615"/>
        <v>9.0768015170532387E-2</v>
      </c>
      <c r="AH327" s="113">
        <f t="shared" si="615"/>
        <v>2.3988751079748981E-2</v>
      </c>
      <c r="AI327" s="113">
        <f t="shared" si="615"/>
        <v>-1.8635200789225904E-2</v>
      </c>
      <c r="AJ327" s="113">
        <f t="shared" si="615"/>
        <v>2.8490583278970839E-2</v>
      </c>
      <c r="AK327" s="113">
        <f t="shared" si="615"/>
        <v>9.4543892511282229E-2</v>
      </c>
      <c r="AL327" s="113">
        <f t="shared" si="615"/>
        <v>8.507038879124712E-2</v>
      </c>
      <c r="AM327" s="113">
        <f t="shared" si="615"/>
        <v>2.8988912394965188E-2</v>
      </c>
    </row>
    <row r="328" spans="1:39" ht="15.6">
      <c r="A328" s="227">
        <v>45819</v>
      </c>
      <c r="B328" s="5">
        <v>1625.4542040000001</v>
      </c>
      <c r="C328" s="5">
        <v>15624.167634000001</v>
      </c>
      <c r="D328" s="5">
        <v>37148.073786000001</v>
      </c>
      <c r="E328" s="5">
        <v>5045.3532569999998</v>
      </c>
      <c r="F328" s="5">
        <v>9394.3078559999994</v>
      </c>
      <c r="G328" s="5">
        <v>17606.467199999999</v>
      </c>
      <c r="H328" s="5">
        <v>3919.796961</v>
      </c>
      <c r="I328" s="5">
        <v>11379.751434000002</v>
      </c>
      <c r="J328" s="5">
        <v>16820.464200000002</v>
      </c>
      <c r="K328" s="5">
        <v>16757.58396</v>
      </c>
      <c r="L328" s="39">
        <v>473349.87070000003</v>
      </c>
      <c r="N328" s="227">
        <v>45819</v>
      </c>
      <c r="O328" s="113">
        <f t="shared" ref="O328:Y328" si="616">B328/B311-1</f>
        <v>-0.10926209352897753</v>
      </c>
      <c r="P328" s="113">
        <f t="shared" si="616"/>
        <v>-9.2859978490704154E-2</v>
      </c>
      <c r="Q328" s="113">
        <f t="shared" si="616"/>
        <v>2.2513043569329483E-2</v>
      </c>
      <c r="R328" s="113">
        <f t="shared" si="616"/>
        <v>9.6200514972468731E-3</v>
      </c>
      <c r="S328" s="113">
        <f t="shared" si="616"/>
        <v>4.2729994757504386E-2</v>
      </c>
      <c r="T328" s="113">
        <f t="shared" si="616"/>
        <v>-5.8343266830233054E-2</v>
      </c>
      <c r="U328" s="113">
        <f t="shared" si="616"/>
        <v>-3.9647618728572365E-2</v>
      </c>
      <c r="V328" s="113">
        <f t="shared" si="616"/>
        <v>-1.1698177228664508E-2</v>
      </c>
      <c r="W328" s="113">
        <f t="shared" si="616"/>
        <v>2.2253530008484956E-2</v>
      </c>
      <c r="X328" s="113">
        <f t="shared" si="616"/>
        <v>-1.9873010311318162E-2</v>
      </c>
      <c r="Y328" s="113">
        <f t="shared" si="616"/>
        <v>-5.8870816063940623E-3</v>
      </c>
      <c r="AB328" s="227">
        <v>45819</v>
      </c>
      <c r="AC328" s="113">
        <f t="shared" ref="AC328:AM328" si="617">O328-O$393</f>
        <v>-0.10221688387730089</v>
      </c>
      <c r="AD328" s="113">
        <f t="shared" si="617"/>
        <v>-0.1042818760448866</v>
      </c>
      <c r="AE328" s="113">
        <f t="shared" si="617"/>
        <v>7.0274915934492865E-3</v>
      </c>
      <c r="AF328" s="113">
        <f t="shared" si="617"/>
        <v>2.9424580530772885E-3</v>
      </c>
      <c r="AG328" s="113">
        <f t="shared" si="617"/>
        <v>2.786894727926973E-2</v>
      </c>
      <c r="AH328" s="113">
        <f t="shared" si="617"/>
        <v>-5.2318977866464757E-2</v>
      </c>
      <c r="AI328" s="113">
        <f t="shared" si="617"/>
        <v>-6.9837963503667028E-2</v>
      </c>
      <c r="AJ328" s="113">
        <f t="shared" si="617"/>
        <v>-7.1715694511729974E-3</v>
      </c>
      <c r="AK328" s="113">
        <f t="shared" si="617"/>
        <v>1.5200380521943807E-2</v>
      </c>
      <c r="AL328" s="113">
        <f t="shared" si="617"/>
        <v>-4.3801309615547353E-2</v>
      </c>
      <c r="AM328" s="113">
        <f t="shared" si="617"/>
        <v>-2.0577426210599065E-2</v>
      </c>
    </row>
    <row r="329" spans="1:39" ht="15.6">
      <c r="A329" s="227">
        <v>45820</v>
      </c>
      <c r="B329" s="5">
        <v>1640.8881559999998</v>
      </c>
      <c r="C329" s="5">
        <v>15737.357759999997</v>
      </c>
      <c r="D329" s="5">
        <v>37832.070835999999</v>
      </c>
      <c r="E329" s="5">
        <v>5143.0822799999987</v>
      </c>
      <c r="F329" s="5">
        <v>9370.5221079999992</v>
      </c>
      <c r="G329" s="5">
        <v>17775.629999999997</v>
      </c>
      <c r="H329" s="5">
        <v>3891.6779279999996</v>
      </c>
      <c r="I329" s="5">
        <v>11453.035915999999</v>
      </c>
      <c r="J329" s="5">
        <v>16096.820499999998</v>
      </c>
      <c r="K329" s="5">
        <v>16846.557072</v>
      </c>
      <c r="L329" s="39">
        <v>477592.46669999999</v>
      </c>
      <c r="N329" s="227">
        <v>45820</v>
      </c>
      <c r="O329" s="113">
        <f t="shared" ref="O329:Y329" si="618">B329/B312-1</f>
        <v>-5.33898246026967E-2</v>
      </c>
      <c r="P329" s="113">
        <f t="shared" si="618"/>
        <v>-7.9857875565432224E-2</v>
      </c>
      <c r="Q329" s="113">
        <f t="shared" si="618"/>
        <v>3.6940634958302798E-2</v>
      </c>
      <c r="R329" s="113">
        <f t="shared" si="618"/>
        <v>4.1761506869834042E-2</v>
      </c>
      <c r="S329" s="113">
        <f t="shared" si="618"/>
        <v>3.0031393651556826E-2</v>
      </c>
      <c r="T329" s="113">
        <f t="shared" si="618"/>
        <v>-4.7980102284284953E-2</v>
      </c>
      <c r="U329" s="113">
        <f t="shared" si="618"/>
        <v>-3.9677666253215227E-2</v>
      </c>
      <c r="V329" s="113">
        <f t="shared" si="618"/>
        <v>3.6382025757570879E-3</v>
      </c>
      <c r="W329" s="113">
        <f t="shared" si="618"/>
        <v>-2.3855113668752148E-2</v>
      </c>
      <c r="X329" s="113">
        <f t="shared" si="618"/>
        <v>-5.2599394619777806E-3</v>
      </c>
      <c r="Y329" s="113">
        <f t="shared" si="618"/>
        <v>6.204918014084404E-3</v>
      </c>
      <c r="AB329" s="227">
        <v>45820</v>
      </c>
      <c r="AC329" s="113">
        <f t="shared" ref="AC329:AM329" si="619">O329-O$393</f>
        <v>-4.6344614951020061E-2</v>
      </c>
      <c r="AD329" s="113">
        <f t="shared" si="619"/>
        <v>-9.1279773119614674E-2</v>
      </c>
      <c r="AE329" s="113">
        <f t="shared" si="619"/>
        <v>2.1455082982422602E-2</v>
      </c>
      <c r="AF329" s="113">
        <f t="shared" si="619"/>
        <v>3.5083913425664456E-2</v>
      </c>
      <c r="AG329" s="113">
        <f t="shared" si="619"/>
        <v>1.5170346173322172E-2</v>
      </c>
      <c r="AH329" s="113">
        <f t="shared" si="619"/>
        <v>-4.1955813320516656E-2</v>
      </c>
      <c r="AI329" s="113">
        <f t="shared" si="619"/>
        <v>-6.986801102830989E-2</v>
      </c>
      <c r="AJ329" s="113">
        <f t="shared" si="619"/>
        <v>8.1648103532485986E-3</v>
      </c>
      <c r="AK329" s="113">
        <f t="shared" si="619"/>
        <v>-3.0908263155293297E-2</v>
      </c>
      <c r="AL329" s="113">
        <f t="shared" si="619"/>
        <v>-2.9188238766206971E-2</v>
      </c>
      <c r="AM329" s="113">
        <f t="shared" si="619"/>
        <v>-8.485426590120599E-3</v>
      </c>
    </row>
    <row r="330" spans="1:39" ht="15.6">
      <c r="A330" s="227">
        <v>45825</v>
      </c>
      <c r="B330" s="5">
        <v>1632.9393599999999</v>
      </c>
      <c r="C330" s="5">
        <v>15359.050787999999</v>
      </c>
      <c r="D330" s="5">
        <v>37529.342868</v>
      </c>
      <c r="E330" s="5">
        <v>5128.8427109999993</v>
      </c>
      <c r="F330" s="5">
        <v>9273.9964709999986</v>
      </c>
      <c r="G330" s="5">
        <v>17470.095950999999</v>
      </c>
      <c r="H330" s="5">
        <v>3790.303476</v>
      </c>
      <c r="I330" s="5">
        <v>11685.722295</v>
      </c>
      <c r="J330" s="5">
        <v>15721.751741999999</v>
      </c>
      <c r="K330" s="5">
        <v>16864.809293999999</v>
      </c>
      <c r="L330" s="39">
        <v>469683.6042</v>
      </c>
      <c r="N330" s="227">
        <v>45825</v>
      </c>
      <c r="O330" s="113">
        <f t="shared" ref="O330:Y330" si="620">B330/B313-1</f>
        <v>-5.5460565146449481E-2</v>
      </c>
      <c r="P330" s="113">
        <f t="shared" si="620"/>
        <v>-9.4571837314051055E-2</v>
      </c>
      <c r="Q330" s="113">
        <f t="shared" si="620"/>
        <v>3.2393961644962666E-2</v>
      </c>
      <c r="R330" s="113">
        <f t="shared" si="620"/>
        <v>-5.107925762772747E-3</v>
      </c>
      <c r="S330" s="113">
        <f t="shared" si="620"/>
        <v>3.0134598297572923E-2</v>
      </c>
      <c r="T330" s="113">
        <f t="shared" si="620"/>
        <v>-5.7733254011981594E-2</v>
      </c>
      <c r="U330" s="113">
        <f t="shared" si="620"/>
        <v>-5.7328812424777387E-2</v>
      </c>
      <c r="V330" s="113">
        <f t="shared" si="620"/>
        <v>2.392953132260689E-2</v>
      </c>
      <c r="W330" s="113">
        <f t="shared" si="620"/>
        <v>-4.9777420753200241E-2</v>
      </c>
      <c r="X330" s="113">
        <f t="shared" si="620"/>
        <v>2.4624858013480688E-2</v>
      </c>
      <c r="Y330" s="113">
        <f t="shared" si="620"/>
        <v>-1.0521685898708166E-2</v>
      </c>
      <c r="AB330" s="227">
        <v>45825</v>
      </c>
      <c r="AC330" s="113">
        <f t="shared" ref="AC330:AM330" si="621">O330-O$393</f>
        <v>-4.8415355494772841E-2</v>
      </c>
      <c r="AD330" s="113">
        <f t="shared" si="621"/>
        <v>-0.10599373486823351</v>
      </c>
      <c r="AE330" s="113">
        <f t="shared" si="621"/>
        <v>1.6908409669082469E-2</v>
      </c>
      <c r="AF330" s="113">
        <f t="shared" si="621"/>
        <v>-1.1785519206942333E-2</v>
      </c>
      <c r="AG330" s="113">
        <f t="shared" si="621"/>
        <v>1.5273550819338269E-2</v>
      </c>
      <c r="AH330" s="113">
        <f t="shared" si="621"/>
        <v>-5.1708965048213297E-2</v>
      </c>
      <c r="AI330" s="113">
        <f t="shared" si="621"/>
        <v>-8.751915719987205E-2</v>
      </c>
      <c r="AJ330" s="113">
        <f t="shared" si="621"/>
        <v>2.84561391000984E-2</v>
      </c>
      <c r="AK330" s="113">
        <f t="shared" si="621"/>
        <v>-5.683057023974139E-2</v>
      </c>
      <c r="AL330" s="113">
        <f t="shared" si="621"/>
        <v>6.9655870925149771E-4</v>
      </c>
      <c r="AM330" s="113">
        <f t="shared" si="621"/>
        <v>-2.5212030502913169E-2</v>
      </c>
    </row>
    <row r="331" spans="1:39" ht="15.6">
      <c r="A331" s="227">
        <v>45826</v>
      </c>
      <c r="B331" s="5">
        <v>1691.5531149999997</v>
      </c>
      <c r="C331" s="5">
        <v>15473.499830000001</v>
      </c>
      <c r="D331" s="5">
        <v>37801.37124</v>
      </c>
      <c r="E331" s="5">
        <v>5182.4968399999998</v>
      </c>
      <c r="F331" s="5">
        <v>9277.1731099999997</v>
      </c>
      <c r="G331" s="5">
        <v>17576.724549999999</v>
      </c>
      <c r="H331" s="5">
        <v>3785.3322149999999</v>
      </c>
      <c r="I331" s="5">
        <v>11664.553565</v>
      </c>
      <c r="J331" s="5">
        <v>15560.08468</v>
      </c>
      <c r="K331" s="5">
        <v>16728.193019999999</v>
      </c>
      <c r="L331" s="39">
        <v>470775.2107</v>
      </c>
      <c r="N331" s="227">
        <v>45826</v>
      </c>
      <c r="O331" s="113">
        <f t="shared" ref="O331:Y331" si="622">B331/B314-1</f>
        <v>-2.7612930338933861E-2</v>
      </c>
      <c r="P331" s="113">
        <f t="shared" si="622"/>
        <v>-8.8024298461256034E-2</v>
      </c>
      <c r="Q331" s="113">
        <f t="shared" si="622"/>
        <v>3.610909356482872E-2</v>
      </c>
      <c r="R331" s="113">
        <f t="shared" si="622"/>
        <v>1.4278849623262424E-2</v>
      </c>
      <c r="S331" s="113">
        <f t="shared" si="622"/>
        <v>1.8445997591070684E-2</v>
      </c>
      <c r="T331" s="113">
        <f t="shared" si="622"/>
        <v>-4.6439347656262564E-2</v>
      </c>
      <c r="U331" s="113">
        <f t="shared" si="622"/>
        <v>-6.4284037592439724E-2</v>
      </c>
      <c r="V331" s="113">
        <f t="shared" si="622"/>
        <v>2.2082687500289078E-2</v>
      </c>
      <c r="W331" s="113">
        <f t="shared" si="622"/>
        <v>-5.8681984620555516E-2</v>
      </c>
      <c r="X331" s="113">
        <f t="shared" si="622"/>
        <v>1.3115669924866902E-2</v>
      </c>
      <c r="Y331" s="113">
        <f t="shared" si="622"/>
        <v>-1.6221385873539274E-2</v>
      </c>
      <c r="AB331" s="227">
        <v>45826</v>
      </c>
      <c r="AC331" s="113">
        <f t="shared" ref="AC331:AM331" si="623">O331-O$393</f>
        <v>-2.0567720687257218E-2</v>
      </c>
      <c r="AD331" s="113">
        <f t="shared" si="623"/>
        <v>-9.9446196015438484E-2</v>
      </c>
      <c r="AE331" s="113">
        <f t="shared" si="623"/>
        <v>2.0623541588948524E-2</v>
      </c>
      <c r="AF331" s="113">
        <f t="shared" si="623"/>
        <v>7.6012561790928393E-3</v>
      </c>
      <c r="AG331" s="113">
        <f t="shared" si="623"/>
        <v>3.5849501128360304E-3</v>
      </c>
      <c r="AH331" s="113">
        <f t="shared" si="623"/>
        <v>-4.0415058692494267E-2</v>
      </c>
      <c r="AI331" s="113">
        <f t="shared" si="623"/>
        <v>-9.4474382367534387E-2</v>
      </c>
      <c r="AJ331" s="113">
        <f t="shared" si="623"/>
        <v>2.6609295277780588E-2</v>
      </c>
      <c r="AK331" s="113">
        <f t="shared" si="623"/>
        <v>-6.5735134107096665E-2</v>
      </c>
      <c r="AL331" s="113">
        <f t="shared" si="623"/>
        <v>-1.0812629379362289E-2</v>
      </c>
      <c r="AM331" s="113">
        <f t="shared" si="623"/>
        <v>-3.0911730477744277E-2</v>
      </c>
    </row>
    <row r="332" spans="1:39" ht="15.6">
      <c r="A332" s="227">
        <v>45828</v>
      </c>
      <c r="B332" s="5">
        <v>1654.4406119999999</v>
      </c>
      <c r="C332" s="5">
        <v>15775.263900000002</v>
      </c>
      <c r="D332" s="5">
        <v>37468.213860000003</v>
      </c>
      <c r="E332" s="5">
        <v>5205.052248</v>
      </c>
      <c r="F332" s="5">
        <v>9232.0611570000001</v>
      </c>
      <c r="G332" s="5">
        <v>17740.500756000001</v>
      </c>
      <c r="H332" s="5">
        <v>3782.9239800000005</v>
      </c>
      <c r="I332" s="5">
        <v>11737.267245000001</v>
      </c>
      <c r="J332" s="5">
        <v>15598.675125000002</v>
      </c>
      <c r="K332" s="5">
        <v>16457.288991000001</v>
      </c>
      <c r="L332" s="39">
        <v>468379.3578</v>
      </c>
      <c r="N332" s="227">
        <v>45828</v>
      </c>
      <c r="O332" s="113">
        <f t="shared" ref="O332:Y332" si="624">B332/B315-1</f>
        <v>-3.2716795289285727E-2</v>
      </c>
      <c r="P332" s="113">
        <f t="shared" si="624"/>
        <v>-5.164690155109164E-2</v>
      </c>
      <c r="Q332" s="113">
        <f t="shared" si="624"/>
        <v>1.6965677935598666E-2</v>
      </c>
      <c r="R332" s="113">
        <f t="shared" si="624"/>
        <v>2.0631129389457881E-2</v>
      </c>
      <c r="S332" s="113">
        <f t="shared" si="624"/>
        <v>2.1778821733578368E-2</v>
      </c>
      <c r="T332" s="113">
        <f t="shared" si="624"/>
        <v>-2.3722435916708751E-3</v>
      </c>
      <c r="U332" s="113">
        <f t="shared" si="624"/>
        <v>-6.306956377683326E-2</v>
      </c>
      <c r="V332" s="113">
        <f t="shared" si="624"/>
        <v>6.3313466429630205E-2</v>
      </c>
      <c r="W332" s="113">
        <f t="shared" si="624"/>
        <v>-6.5920362395735177E-2</v>
      </c>
      <c r="X332" s="113">
        <f t="shared" si="624"/>
        <v>2.880265909065427E-3</v>
      </c>
      <c r="Y332" s="113">
        <f t="shared" si="624"/>
        <v>-1.9499937864350114E-2</v>
      </c>
      <c r="AB332" s="227">
        <v>45828</v>
      </c>
      <c r="AC332" s="113">
        <f t="shared" ref="AC332:AM332" si="625">O332-O$393</f>
        <v>-2.5671585637609084E-2</v>
      </c>
      <c r="AD332" s="113">
        <f t="shared" si="625"/>
        <v>-6.306879910527409E-2</v>
      </c>
      <c r="AE332" s="113">
        <f t="shared" si="625"/>
        <v>1.4801259597184702E-3</v>
      </c>
      <c r="AF332" s="113">
        <f t="shared" si="625"/>
        <v>1.3953535945288295E-2</v>
      </c>
      <c r="AG332" s="113">
        <f t="shared" si="625"/>
        <v>6.9177742553437147E-3</v>
      </c>
      <c r="AH332" s="113">
        <f t="shared" si="625"/>
        <v>3.6520453720974202E-3</v>
      </c>
      <c r="AI332" s="113">
        <f t="shared" si="625"/>
        <v>-9.3259908551927923E-2</v>
      </c>
      <c r="AJ332" s="113">
        <f t="shared" si="625"/>
        <v>6.7840074207121709E-2</v>
      </c>
      <c r="AK332" s="113">
        <f t="shared" si="625"/>
        <v>-7.2973511882276326E-2</v>
      </c>
      <c r="AL332" s="113">
        <f t="shared" si="625"/>
        <v>-2.1048033395163764E-2</v>
      </c>
      <c r="AM332" s="113">
        <f t="shared" si="625"/>
        <v>-3.4190282468555114E-2</v>
      </c>
    </row>
    <row r="333" spans="1:39" ht="15.6">
      <c r="A333" s="227">
        <v>45832</v>
      </c>
      <c r="B333" s="5">
        <v>1765.4913650000001</v>
      </c>
      <c r="C333" s="5">
        <v>15681.947690000001</v>
      </c>
      <c r="D333" s="5">
        <v>38371.839153000001</v>
      </c>
      <c r="E333" s="5">
        <v>5315.2642470000001</v>
      </c>
      <c r="F333" s="5">
        <v>9289.3813950000003</v>
      </c>
      <c r="G333" s="5">
        <v>17968.865772999998</v>
      </c>
      <c r="H333" s="5">
        <v>3836.3226999999997</v>
      </c>
      <c r="I333" s="5">
        <v>11238.859665</v>
      </c>
      <c r="J333" s="5">
        <v>15732.054762</v>
      </c>
      <c r="K333" s="5">
        <v>16658.252671000002</v>
      </c>
      <c r="L333" s="39">
        <v>476970.78419999999</v>
      </c>
      <c r="N333" s="227">
        <v>45832</v>
      </c>
      <c r="O333" s="113">
        <f t="shared" ref="O333:Y333" si="626">B333/B316-1</f>
        <v>6.2549082763032837E-2</v>
      </c>
      <c r="P333" s="113">
        <f t="shared" si="626"/>
        <v>-3.3728721856567834E-2</v>
      </c>
      <c r="Q333" s="113">
        <f t="shared" si="626"/>
        <v>5.5773475565526365E-2</v>
      </c>
      <c r="R333" s="113">
        <f t="shared" si="626"/>
        <v>4.7253150568010494E-2</v>
      </c>
      <c r="S333" s="113">
        <f t="shared" si="626"/>
        <v>4.7190391874199378E-2</v>
      </c>
      <c r="T333" s="113">
        <f t="shared" si="626"/>
        <v>3.2013191741547375E-2</v>
      </c>
      <c r="U333" s="113">
        <f t="shared" si="626"/>
        <v>-3.2399914671207175E-2</v>
      </c>
      <c r="V333" s="113">
        <f t="shared" si="626"/>
        <v>3.2368112821579587E-2</v>
      </c>
      <c r="W333" s="113">
        <f t="shared" si="626"/>
        <v>-3.5983944047384364E-2</v>
      </c>
      <c r="X333" s="113">
        <f t="shared" si="626"/>
        <v>3.1378510704590523E-2</v>
      </c>
      <c r="Y333" s="113">
        <f t="shared" si="626"/>
        <v>1.6202209607941498E-2</v>
      </c>
      <c r="AB333" s="227">
        <v>45832</v>
      </c>
      <c r="AC333" s="113">
        <f t="shared" ref="AC333:AM333" si="627">O333-O$393</f>
        <v>6.9594292414709477E-2</v>
      </c>
      <c r="AD333" s="113">
        <f t="shared" si="627"/>
        <v>-4.5150619410750291E-2</v>
      </c>
      <c r="AE333" s="113">
        <f t="shared" si="627"/>
        <v>4.0287923589646168E-2</v>
      </c>
      <c r="AF333" s="113">
        <f t="shared" si="627"/>
        <v>4.0575557123840908E-2</v>
      </c>
      <c r="AG333" s="113">
        <f t="shared" si="627"/>
        <v>3.2329344395964722E-2</v>
      </c>
      <c r="AH333" s="113">
        <f t="shared" si="627"/>
        <v>3.8037480705315672E-2</v>
      </c>
      <c r="AI333" s="113">
        <f t="shared" si="627"/>
        <v>-6.2590259446301838E-2</v>
      </c>
      <c r="AJ333" s="113">
        <f t="shared" si="627"/>
        <v>3.6894720599071097E-2</v>
      </c>
      <c r="AK333" s="113">
        <f t="shared" si="627"/>
        <v>-4.3037093533925513E-2</v>
      </c>
      <c r="AL333" s="113">
        <f t="shared" si="627"/>
        <v>7.4502114003613326E-3</v>
      </c>
      <c r="AM333" s="113">
        <f t="shared" si="627"/>
        <v>1.5118650037364949E-3</v>
      </c>
    </row>
    <row r="334" spans="1:39" ht="15.6">
      <c r="A334" s="227">
        <v>45833</v>
      </c>
      <c r="B334" s="5">
        <v>1740.2402400000001</v>
      </c>
      <c r="C334" s="5">
        <v>15800.127152000001</v>
      </c>
      <c r="D334" s="5">
        <v>38588.651484000002</v>
      </c>
      <c r="E334" s="5">
        <v>5345.3595480000004</v>
      </c>
      <c r="F334" s="5">
        <v>9361.2382639999996</v>
      </c>
      <c r="G334" s="5">
        <v>17402.402399999999</v>
      </c>
      <c r="H334" s="5">
        <v>3772.8721960000003</v>
      </c>
      <c r="I334" s="5">
        <v>11227.685115999999</v>
      </c>
      <c r="J334" s="5">
        <v>15591.61188</v>
      </c>
      <c r="K334" s="5">
        <v>16617.726508</v>
      </c>
      <c r="L334" s="39">
        <v>477559.54869999998</v>
      </c>
      <c r="N334" s="227">
        <v>45833</v>
      </c>
      <c r="O334" s="113">
        <f t="shared" ref="O334:Y334" si="628">B334/B317-1</f>
        <v>6.18186570745205E-2</v>
      </c>
      <c r="P334" s="113">
        <f t="shared" si="628"/>
        <v>-1.6124036040336964E-2</v>
      </c>
      <c r="Q334" s="113">
        <f t="shared" si="628"/>
        <v>6.3738373814695715E-2</v>
      </c>
      <c r="R334" s="113">
        <f t="shared" si="628"/>
        <v>5.7827189648798294E-2</v>
      </c>
      <c r="S334" s="113">
        <f t="shared" si="628"/>
        <v>5.622138497486362E-2</v>
      </c>
      <c r="T334" s="113">
        <f t="shared" si="628"/>
        <v>-2.7707416077237257E-3</v>
      </c>
      <c r="U334" s="113">
        <f t="shared" si="628"/>
        <v>-4.003728292759734E-2</v>
      </c>
      <c r="V334" s="113">
        <f t="shared" si="628"/>
        <v>4.0584850592788158E-2</v>
      </c>
      <c r="W334" s="113">
        <f t="shared" si="628"/>
        <v>-3.8893117873342931E-2</v>
      </c>
      <c r="X334" s="113">
        <f t="shared" si="628"/>
        <v>2.5922737584739952E-2</v>
      </c>
      <c r="Y334" s="113">
        <f t="shared" si="628"/>
        <v>2.4986649174626452E-2</v>
      </c>
      <c r="AB334" s="227">
        <v>45833</v>
      </c>
      <c r="AC334" s="113">
        <f t="shared" ref="AC334:AM334" si="629">O334-O$393</f>
        <v>6.886386672619714E-2</v>
      </c>
      <c r="AD334" s="113">
        <f t="shared" si="629"/>
        <v>-2.7545933594519421E-2</v>
      </c>
      <c r="AE334" s="113">
        <f t="shared" si="629"/>
        <v>4.8252821838815518E-2</v>
      </c>
      <c r="AF334" s="113">
        <f t="shared" si="629"/>
        <v>5.1149596204628708E-2</v>
      </c>
      <c r="AG334" s="113">
        <f t="shared" si="629"/>
        <v>4.1360337496628964E-2</v>
      </c>
      <c r="AH334" s="113">
        <f t="shared" si="629"/>
        <v>3.2535473560445696E-3</v>
      </c>
      <c r="AI334" s="113">
        <f t="shared" si="629"/>
        <v>-7.0227627702692003E-2</v>
      </c>
      <c r="AJ334" s="113">
        <f t="shared" si="629"/>
        <v>4.5111458370279668E-2</v>
      </c>
      <c r="AK334" s="113">
        <f t="shared" si="629"/>
        <v>-4.594626735988408E-2</v>
      </c>
      <c r="AL334" s="113">
        <f t="shared" si="629"/>
        <v>1.9944382805107616E-3</v>
      </c>
      <c r="AM334" s="113">
        <f t="shared" si="629"/>
        <v>1.0296304570421449E-2</v>
      </c>
    </row>
    <row r="335" spans="1:39" ht="15.6">
      <c r="A335" s="227">
        <v>45834</v>
      </c>
      <c r="B335" s="5">
        <v>1759.4077499999999</v>
      </c>
      <c r="C335" s="5">
        <v>15717.375899999999</v>
      </c>
      <c r="D335" s="5">
        <v>38898.550454999997</v>
      </c>
      <c r="E335" s="5">
        <v>5391.6073049999995</v>
      </c>
      <c r="F335" s="5">
        <v>9497.6740139999984</v>
      </c>
      <c r="G335" s="5">
        <v>17286.767613</v>
      </c>
      <c r="H335" s="5">
        <v>3844.1104439999995</v>
      </c>
      <c r="I335" s="5">
        <v>11294.615795999998</v>
      </c>
      <c r="J335" s="5">
        <v>15840.925422</v>
      </c>
      <c r="K335" s="5">
        <v>16977.893808000001</v>
      </c>
      <c r="L335" s="39">
        <v>480202.5858</v>
      </c>
      <c r="N335" s="227">
        <v>45834</v>
      </c>
      <c r="O335" s="113">
        <f t="shared" ref="O335:Y335" si="630">B335/B318-1</f>
        <v>0.10052347913246318</v>
      </c>
      <c r="P335" s="113">
        <f t="shared" si="630"/>
        <v>9.4660150510195162E-3</v>
      </c>
      <c r="Q335" s="113">
        <f t="shared" si="630"/>
        <v>8.3663410104955371E-2</v>
      </c>
      <c r="R335" s="113">
        <f t="shared" si="630"/>
        <v>7.1438534071357473E-2</v>
      </c>
      <c r="S335" s="113">
        <f t="shared" si="630"/>
        <v>8.5622033700875066E-2</v>
      </c>
      <c r="T335" s="113">
        <f t="shared" si="630"/>
        <v>8.8108108538409446E-4</v>
      </c>
      <c r="U335" s="113">
        <f t="shared" si="630"/>
        <v>-9.8448037290381762E-3</v>
      </c>
      <c r="V335" s="113">
        <f t="shared" si="630"/>
        <v>3.7429880404327376E-2</v>
      </c>
      <c r="W335" s="113">
        <f t="shared" si="630"/>
        <v>-1.8245123020970255E-2</v>
      </c>
      <c r="X335" s="113">
        <f t="shared" si="630"/>
        <v>5.9391664300439517E-2</v>
      </c>
      <c r="Y335" s="113">
        <f t="shared" si="630"/>
        <v>3.7845206591417435E-2</v>
      </c>
      <c r="AB335" s="227">
        <v>45834</v>
      </c>
      <c r="AC335" s="113">
        <f t="shared" ref="AC335:AM335" si="631">O335-O$393</f>
        <v>0.10756868878413982</v>
      </c>
      <c r="AD335" s="113">
        <f t="shared" si="631"/>
        <v>-1.9558825031629392E-3</v>
      </c>
      <c r="AE335" s="113">
        <f t="shared" si="631"/>
        <v>6.8177858129075175E-2</v>
      </c>
      <c r="AF335" s="113">
        <f t="shared" si="631"/>
        <v>6.4760940627187888E-2</v>
      </c>
      <c r="AG335" s="113">
        <f t="shared" si="631"/>
        <v>7.0760986222640418E-2</v>
      </c>
      <c r="AH335" s="113">
        <f t="shared" si="631"/>
        <v>6.9053700491523897E-3</v>
      </c>
      <c r="AI335" s="113">
        <f t="shared" si="631"/>
        <v>-4.0035148504132846E-2</v>
      </c>
      <c r="AJ335" s="113">
        <f t="shared" si="631"/>
        <v>4.1956488181818886E-2</v>
      </c>
      <c r="AK335" s="113">
        <f t="shared" si="631"/>
        <v>-2.5298272507511405E-2</v>
      </c>
      <c r="AL335" s="113">
        <f t="shared" si="631"/>
        <v>3.5463364996210327E-2</v>
      </c>
      <c r="AM335" s="113">
        <f t="shared" si="631"/>
        <v>2.3154861987212432E-2</v>
      </c>
    </row>
    <row r="336" spans="1:39" ht="15.6">
      <c r="A336" s="227">
        <v>45835</v>
      </c>
      <c r="B336" s="5">
        <v>1774.6234729999999</v>
      </c>
      <c r="C336" s="5">
        <v>15726.808636</v>
      </c>
      <c r="D336" s="5">
        <v>38788.310497999999</v>
      </c>
      <c r="E336" s="5">
        <v>5369.2332049999995</v>
      </c>
      <c r="F336" s="5">
        <v>9568.4193779999987</v>
      </c>
      <c r="G336" s="5">
        <v>17903.440246999999</v>
      </c>
      <c r="H336" s="5">
        <v>3885.5572559999996</v>
      </c>
      <c r="I336" s="5">
        <v>11246.060342999999</v>
      </c>
      <c r="J336" s="5">
        <v>16780.320234999999</v>
      </c>
      <c r="K336" s="5">
        <v>17464.672609999998</v>
      </c>
      <c r="L336" s="39">
        <v>482806.29889999999</v>
      </c>
      <c r="N336" s="227">
        <v>45835</v>
      </c>
      <c r="O336" s="113">
        <f t="shared" ref="O336:Y336" si="632">B336/B319-1</f>
        <v>8.407826105835281E-2</v>
      </c>
      <c r="P336" s="113">
        <f t="shared" si="632"/>
        <v>-1.3899731884483013E-2</v>
      </c>
      <c r="Q336" s="113">
        <f t="shared" si="632"/>
        <v>5.695943130159753E-2</v>
      </c>
      <c r="R336" s="113">
        <f t="shared" si="632"/>
        <v>5.7300209905049027E-2</v>
      </c>
      <c r="S336" s="113">
        <f t="shared" si="632"/>
        <v>6.9041861411829997E-2</v>
      </c>
      <c r="T336" s="113">
        <f t="shared" si="632"/>
        <v>2.2713726461907502E-2</v>
      </c>
      <c r="U336" s="113">
        <f t="shared" si="632"/>
        <v>-6.3658230812351224E-3</v>
      </c>
      <c r="V336" s="113">
        <f t="shared" si="632"/>
        <v>2.4289907399701383E-2</v>
      </c>
      <c r="W336" s="113">
        <f t="shared" si="632"/>
        <v>4.7865669677303435E-2</v>
      </c>
      <c r="X336" s="113">
        <f t="shared" si="632"/>
        <v>6.4185424093637033E-2</v>
      </c>
      <c r="Y336" s="113">
        <f t="shared" si="632"/>
        <v>2.3539247577190281E-2</v>
      </c>
      <c r="AB336" s="227">
        <v>45835</v>
      </c>
      <c r="AC336" s="113">
        <f t="shared" ref="AC336:AM336" si="633">O336-O$393</f>
        <v>9.112347071002945E-2</v>
      </c>
      <c r="AD336" s="113">
        <f t="shared" si="633"/>
        <v>-2.532162943866547E-2</v>
      </c>
      <c r="AE336" s="113">
        <f t="shared" si="633"/>
        <v>4.1473879325717333E-2</v>
      </c>
      <c r="AF336" s="113">
        <f t="shared" si="633"/>
        <v>5.0622616460879441E-2</v>
      </c>
      <c r="AG336" s="113">
        <f t="shared" si="633"/>
        <v>5.4180813933595341E-2</v>
      </c>
      <c r="AH336" s="113">
        <f t="shared" si="633"/>
        <v>2.8738015425675799E-2</v>
      </c>
      <c r="AI336" s="113">
        <f t="shared" si="633"/>
        <v>-3.6556167856329792E-2</v>
      </c>
      <c r="AJ336" s="113">
        <f t="shared" si="633"/>
        <v>2.8816515177192893E-2</v>
      </c>
      <c r="AK336" s="113">
        <f t="shared" si="633"/>
        <v>4.0812520190762286E-2</v>
      </c>
      <c r="AL336" s="113">
        <f t="shared" si="633"/>
        <v>4.0257124789407843E-2</v>
      </c>
      <c r="AM336" s="113">
        <f t="shared" si="633"/>
        <v>8.8489029729852779E-3</v>
      </c>
    </row>
    <row r="337" spans="1:39" ht="15.6">
      <c r="A337" s="227">
        <v>45839</v>
      </c>
      <c r="B337" s="5">
        <v>1794.3739400000002</v>
      </c>
      <c r="C337" s="5">
        <v>16319.772088</v>
      </c>
      <c r="D337" s="5">
        <v>38639.899220000007</v>
      </c>
      <c r="E337" s="5">
        <v>5426.3124399999997</v>
      </c>
      <c r="F337" s="5">
        <v>9697.4721160000008</v>
      </c>
      <c r="G337" s="5">
        <v>18401.559972000003</v>
      </c>
      <c r="H337" s="5">
        <v>4085.8326520000005</v>
      </c>
      <c r="I337" s="5">
        <v>11431.379188000001</v>
      </c>
      <c r="J337" s="5">
        <v>16474.473035999999</v>
      </c>
      <c r="K337" s="5">
        <v>17312.371064000003</v>
      </c>
      <c r="L337" s="39">
        <v>486719.80849999998</v>
      </c>
      <c r="N337" s="227">
        <v>45839</v>
      </c>
      <c r="O337" s="113">
        <f t="shared" ref="O337:Y337" si="634">B337/B320-1</f>
        <v>0.10640172000562309</v>
      </c>
      <c r="P337" s="113">
        <f t="shared" si="634"/>
        <v>2.2736956777736461E-2</v>
      </c>
      <c r="Q337" s="113">
        <f t="shared" si="634"/>
        <v>6.1130319619226769E-2</v>
      </c>
      <c r="R337" s="113">
        <f t="shared" si="634"/>
        <v>7.6013339024192161E-2</v>
      </c>
      <c r="S337" s="113">
        <f t="shared" si="634"/>
        <v>9.2186229895543592E-2</v>
      </c>
      <c r="T337" s="113">
        <f t="shared" si="634"/>
        <v>6.4353090850480132E-2</v>
      </c>
      <c r="U337" s="113">
        <f t="shared" si="634"/>
        <v>6.6241620401576107E-2</v>
      </c>
      <c r="V337" s="113">
        <f t="shared" si="634"/>
        <v>5.5569366979248525E-2</v>
      </c>
      <c r="W337" s="113">
        <f t="shared" si="634"/>
        <v>2.689821590378183E-2</v>
      </c>
      <c r="X337" s="113">
        <f t="shared" si="634"/>
        <v>6.2153286044534184E-2</v>
      </c>
      <c r="Y337" s="113">
        <f t="shared" si="634"/>
        <v>3.8153499896466547E-2</v>
      </c>
      <c r="AB337" s="227">
        <v>45839</v>
      </c>
      <c r="AC337" s="113">
        <f t="shared" ref="AC337:AM337" si="635">O337-O$393</f>
        <v>0.11344692965729973</v>
      </c>
      <c r="AD337" s="113">
        <f t="shared" si="635"/>
        <v>1.1315059223554006E-2</v>
      </c>
      <c r="AE337" s="113">
        <f t="shared" si="635"/>
        <v>4.5644767643346573E-2</v>
      </c>
      <c r="AF337" s="113">
        <f t="shared" si="635"/>
        <v>6.9335745580022576E-2</v>
      </c>
      <c r="AG337" s="113">
        <f t="shared" si="635"/>
        <v>7.7325182417308944E-2</v>
      </c>
      <c r="AH337" s="113">
        <f t="shared" si="635"/>
        <v>7.0377379814248422E-2</v>
      </c>
      <c r="AI337" s="113">
        <f t="shared" si="635"/>
        <v>3.6051275626481437E-2</v>
      </c>
      <c r="AJ337" s="113">
        <f t="shared" si="635"/>
        <v>6.0095974756740035E-2</v>
      </c>
      <c r="AK337" s="113">
        <f t="shared" si="635"/>
        <v>1.9845066417240681E-2</v>
      </c>
      <c r="AL337" s="113">
        <f t="shared" si="635"/>
        <v>3.8224986740304993E-2</v>
      </c>
      <c r="AM337" s="113">
        <f t="shared" si="635"/>
        <v>2.3463155292261544E-2</v>
      </c>
    </row>
    <row r="338" spans="1:39" ht="15.6">
      <c r="A338" s="227">
        <v>45840</v>
      </c>
      <c r="B338" s="5">
        <v>1715.7880279999997</v>
      </c>
      <c r="C338" s="5">
        <v>16659.141164000001</v>
      </c>
      <c r="D338" s="5">
        <v>38510.344728999997</v>
      </c>
      <c r="E338" s="5">
        <v>5378.6974790000004</v>
      </c>
      <c r="F338" s="5">
        <v>9643.8579379999992</v>
      </c>
      <c r="G338" s="5">
        <v>18752.904433999996</v>
      </c>
      <c r="H338" s="5">
        <v>4131.0655079999997</v>
      </c>
      <c r="I338" s="5">
        <v>11604.310437999999</v>
      </c>
      <c r="J338" s="5">
        <v>16626.989742999998</v>
      </c>
      <c r="K338" s="5">
        <v>17245.708551999996</v>
      </c>
      <c r="L338" s="39">
        <v>488342.44429999997</v>
      </c>
      <c r="N338" s="227">
        <v>45840</v>
      </c>
      <c r="O338" s="113">
        <f t="shared" ref="O338:Y338" si="636">B338/B321-1</f>
        <v>6.4401189739350162E-2</v>
      </c>
      <c r="P338" s="113">
        <f t="shared" si="636"/>
        <v>4.6641487188892494E-2</v>
      </c>
      <c r="Q338" s="113">
        <f t="shared" si="636"/>
        <v>5.4713119274587108E-2</v>
      </c>
      <c r="R338" s="113">
        <f t="shared" si="636"/>
        <v>7.1664323956855291E-2</v>
      </c>
      <c r="S338" s="113">
        <f t="shared" si="636"/>
        <v>8.1488688875681392E-2</v>
      </c>
      <c r="T338" s="113">
        <f t="shared" si="636"/>
        <v>6.9546451628698991E-2</v>
      </c>
      <c r="U338" s="113">
        <f t="shared" si="636"/>
        <v>6.8026253679395632E-2</v>
      </c>
      <c r="V338" s="113">
        <f t="shared" si="636"/>
        <v>5.7037331783621026E-2</v>
      </c>
      <c r="W338" s="113">
        <f t="shared" si="636"/>
        <v>3.3243914556866372E-3</v>
      </c>
      <c r="X338" s="113">
        <f t="shared" si="636"/>
        <v>5.3206416570480641E-2</v>
      </c>
      <c r="Y338" s="113">
        <f t="shared" si="636"/>
        <v>3.7634265677922496E-2</v>
      </c>
      <c r="AB338" s="227">
        <v>45840</v>
      </c>
      <c r="AC338" s="113">
        <f t="shared" ref="AC338:AM338" si="637">O338-O$393</f>
        <v>7.1446399391026802E-2</v>
      </c>
      <c r="AD338" s="113">
        <f t="shared" si="637"/>
        <v>3.5219589634710037E-2</v>
      </c>
      <c r="AE338" s="113">
        <f t="shared" si="637"/>
        <v>3.9227567298706911E-2</v>
      </c>
      <c r="AF338" s="113">
        <f t="shared" si="637"/>
        <v>6.4986730512685706E-2</v>
      </c>
      <c r="AG338" s="113">
        <f t="shared" si="637"/>
        <v>6.6627641397446744E-2</v>
      </c>
      <c r="AH338" s="113">
        <f t="shared" si="637"/>
        <v>7.5570740592467281E-2</v>
      </c>
      <c r="AI338" s="113">
        <f t="shared" si="637"/>
        <v>3.7835908904300962E-2</v>
      </c>
      <c r="AJ338" s="113">
        <f t="shared" si="637"/>
        <v>6.1563939561112536E-2</v>
      </c>
      <c r="AK338" s="113">
        <f t="shared" si="637"/>
        <v>-3.7287580308545112E-3</v>
      </c>
      <c r="AL338" s="113">
        <f t="shared" si="637"/>
        <v>2.9278117266251451E-2</v>
      </c>
      <c r="AM338" s="113">
        <f t="shared" si="637"/>
        <v>2.2943921073717493E-2</v>
      </c>
    </row>
    <row r="339" spans="1:39" ht="15.6">
      <c r="A339" s="227">
        <v>45841</v>
      </c>
      <c r="B339" s="5">
        <v>1768.9284599999999</v>
      </c>
      <c r="C339" s="5">
        <v>16796.561699999998</v>
      </c>
      <c r="D339" s="5">
        <v>39235.761359999997</v>
      </c>
      <c r="E339" s="5">
        <v>5456.2279799999997</v>
      </c>
      <c r="F339" s="5">
        <v>9753.0959999999995</v>
      </c>
      <c r="G339" s="5">
        <v>18973.704419999998</v>
      </c>
      <c r="H339" s="5">
        <v>4160.0100599999996</v>
      </c>
      <c r="I339" s="5">
        <v>11669.893979999999</v>
      </c>
      <c r="J339" s="5">
        <v>16982.971679999999</v>
      </c>
      <c r="K339" s="5">
        <v>17572.09014</v>
      </c>
      <c r="L339" s="39">
        <v>493895.99489999999</v>
      </c>
      <c r="N339" s="227">
        <v>45841</v>
      </c>
      <c r="O339" s="113">
        <f t="shared" ref="O339:Y339" si="638">B339/B322-1</f>
        <v>0.15268448690775371</v>
      </c>
      <c r="P339" s="113">
        <f t="shared" si="638"/>
        <v>6.5357810918181602E-2</v>
      </c>
      <c r="Q339" s="113">
        <f t="shared" si="638"/>
        <v>8.5754014530704525E-2</v>
      </c>
      <c r="R339" s="113">
        <f t="shared" si="638"/>
        <v>0.10261334553249113</v>
      </c>
      <c r="S339" s="113">
        <f t="shared" si="638"/>
        <v>9.9150826946825976E-2</v>
      </c>
      <c r="T339" s="113">
        <f t="shared" si="638"/>
        <v>0.10826445868256029</v>
      </c>
      <c r="U339" s="113">
        <f t="shared" si="638"/>
        <v>6.824801537396219E-2</v>
      </c>
      <c r="V339" s="113">
        <f t="shared" si="638"/>
        <v>8.7540243897699765E-2</v>
      </c>
      <c r="W339" s="113">
        <f t="shared" si="638"/>
        <v>4.3564810457602743E-2</v>
      </c>
      <c r="X339" s="113">
        <f t="shared" si="638"/>
        <v>9.193130616348566E-2</v>
      </c>
      <c r="Y339" s="113">
        <f t="shared" si="638"/>
        <v>6.4316495008267083E-2</v>
      </c>
      <c r="AB339" s="227">
        <v>45841</v>
      </c>
      <c r="AC339" s="113">
        <f t="shared" ref="AC339:AM339" si="639">O339-O$393</f>
        <v>0.15972969655943037</v>
      </c>
      <c r="AD339" s="113">
        <f t="shared" si="639"/>
        <v>5.3935913363999145E-2</v>
      </c>
      <c r="AE339" s="113">
        <f t="shared" si="639"/>
        <v>7.0268462554824329E-2</v>
      </c>
      <c r="AF339" s="113">
        <f t="shared" si="639"/>
        <v>9.5935752088321544E-2</v>
      </c>
      <c r="AG339" s="113">
        <f t="shared" si="639"/>
        <v>8.4289779468591328E-2</v>
      </c>
      <c r="AH339" s="113">
        <f t="shared" si="639"/>
        <v>0.11428874764632858</v>
      </c>
      <c r="AI339" s="113">
        <f t="shared" si="639"/>
        <v>3.805767059886752E-2</v>
      </c>
      <c r="AJ339" s="113">
        <f t="shared" si="639"/>
        <v>9.2066851675191269E-2</v>
      </c>
      <c r="AK339" s="113">
        <f t="shared" si="639"/>
        <v>3.6511660971061594E-2</v>
      </c>
      <c r="AL339" s="113">
        <f t="shared" si="639"/>
        <v>6.8003006859256476E-2</v>
      </c>
      <c r="AM339" s="113">
        <f t="shared" si="639"/>
        <v>4.9626150404062083E-2</v>
      </c>
    </row>
    <row r="340" spans="1:39" ht="15.6">
      <c r="A340" s="227">
        <v>45846</v>
      </c>
      <c r="B340" s="5">
        <v>1856.969415</v>
      </c>
      <c r="C340" s="5">
        <v>16531.672184999999</v>
      </c>
      <c r="D340" s="5">
        <v>39093.181470000003</v>
      </c>
      <c r="E340" s="5">
        <v>5399.3019150000009</v>
      </c>
      <c r="F340" s="5">
        <v>9589.4876700000004</v>
      </c>
      <c r="G340" s="5">
        <v>18790.893135000002</v>
      </c>
      <c r="H340" s="5">
        <v>4108.3185149999999</v>
      </c>
      <c r="I340" s="5">
        <v>12062.822940000002</v>
      </c>
      <c r="J340" s="5">
        <v>17201.566620000001</v>
      </c>
      <c r="K340" s="5">
        <v>17267.690160000002</v>
      </c>
      <c r="L340" s="39">
        <v>490063.59610000002</v>
      </c>
      <c r="N340" s="227">
        <v>45846</v>
      </c>
      <c r="O340" s="113">
        <f t="shared" ref="O340:Y340" si="640">B340/B323-1</f>
        <v>0.15661753098618969</v>
      </c>
      <c r="P340" s="113">
        <f t="shared" si="640"/>
        <v>2.7804617787869468E-2</v>
      </c>
      <c r="Q340" s="113">
        <f t="shared" si="640"/>
        <v>6.7124847398535081E-2</v>
      </c>
      <c r="R340" s="113">
        <f t="shared" si="640"/>
        <v>6.0202061249799321E-2</v>
      </c>
      <c r="S340" s="113">
        <f t="shared" si="640"/>
        <v>6.6802784550749061E-2</v>
      </c>
      <c r="T340" s="113">
        <f t="shared" si="640"/>
        <v>8.0503854652865581E-2</v>
      </c>
      <c r="U340" s="113">
        <f t="shared" si="640"/>
        <v>5.8287410642342774E-2</v>
      </c>
      <c r="V340" s="113">
        <f t="shared" si="640"/>
        <v>9.2411288508948974E-2</v>
      </c>
      <c r="W340" s="113">
        <f t="shared" si="640"/>
        <v>1.8543553191384898E-2</v>
      </c>
      <c r="X340" s="113">
        <f t="shared" si="640"/>
        <v>6.0830286050877813E-2</v>
      </c>
      <c r="Y340" s="113">
        <f t="shared" si="640"/>
        <v>3.7333165039049154E-2</v>
      </c>
      <c r="AB340" s="227">
        <v>45846</v>
      </c>
      <c r="AC340" s="113">
        <f t="shared" ref="AC340:AM340" si="641">O340-O$393</f>
        <v>0.16366274063786634</v>
      </c>
      <c r="AD340" s="113">
        <f t="shared" si="641"/>
        <v>1.6382720233687011E-2</v>
      </c>
      <c r="AE340" s="113">
        <f t="shared" si="641"/>
        <v>5.1639295422654885E-2</v>
      </c>
      <c r="AF340" s="113">
        <f t="shared" si="641"/>
        <v>5.3524467805629736E-2</v>
      </c>
      <c r="AG340" s="113">
        <f t="shared" si="641"/>
        <v>5.1941737072514406E-2</v>
      </c>
      <c r="AH340" s="113">
        <f t="shared" si="641"/>
        <v>8.6528143616633871E-2</v>
      </c>
      <c r="AI340" s="113">
        <f t="shared" si="641"/>
        <v>2.8097065867248104E-2</v>
      </c>
      <c r="AJ340" s="113">
        <f t="shared" si="641"/>
        <v>9.6937896286440478E-2</v>
      </c>
      <c r="AK340" s="113">
        <f t="shared" si="641"/>
        <v>1.1490403704843749E-2</v>
      </c>
      <c r="AL340" s="113">
        <f t="shared" si="641"/>
        <v>3.6901986746648623E-2</v>
      </c>
      <c r="AM340" s="113">
        <f t="shared" si="641"/>
        <v>2.2642820434844151E-2</v>
      </c>
    </row>
    <row r="341" spans="1:39" ht="15.6">
      <c r="A341" s="227">
        <v>45847</v>
      </c>
      <c r="B341" s="5">
        <v>1832.262608</v>
      </c>
      <c r="C341" s="5">
        <v>16504.433747999999</v>
      </c>
      <c r="D341" s="5">
        <v>39358.470382</v>
      </c>
      <c r="E341" s="5">
        <v>5414.7112139999999</v>
      </c>
      <c r="F341" s="5">
        <v>9427.8666020000001</v>
      </c>
      <c r="G341" s="5">
        <v>18487.560981999999</v>
      </c>
      <c r="H341" s="5">
        <v>4109.3022739999997</v>
      </c>
      <c r="I341" s="5">
        <v>11961.297964000001</v>
      </c>
      <c r="J341" s="5">
        <v>17712.914119999998</v>
      </c>
      <c r="K341" s="5">
        <v>17395.551228</v>
      </c>
      <c r="L341" s="39">
        <v>489587.76030000002</v>
      </c>
      <c r="N341" s="227">
        <v>45847</v>
      </c>
      <c r="O341" s="113">
        <f t="shared" ref="O341:Y341" si="642">B341/B324-1</f>
        <v>0.14745062258357344</v>
      </c>
      <c r="P341" s="113">
        <f t="shared" si="642"/>
        <v>3.1955963188451619E-2</v>
      </c>
      <c r="Q341" s="113">
        <f t="shared" si="642"/>
        <v>7.6002400645136747E-2</v>
      </c>
      <c r="R341" s="113">
        <f t="shared" si="642"/>
        <v>6.6419772352904083E-2</v>
      </c>
      <c r="S341" s="113">
        <f t="shared" si="642"/>
        <v>5.3482067962546731E-2</v>
      </c>
      <c r="T341" s="113">
        <f t="shared" si="642"/>
        <v>7.1087652928284895E-2</v>
      </c>
      <c r="U341" s="113">
        <f t="shared" si="642"/>
        <v>9.3186478276484186E-2</v>
      </c>
      <c r="V341" s="113">
        <f t="shared" si="642"/>
        <v>0.1042253814781704</v>
      </c>
      <c r="W341" s="113">
        <f t="shared" si="642"/>
        <v>5.9659763147795752E-2</v>
      </c>
      <c r="X341" s="113">
        <f t="shared" si="642"/>
        <v>6.45274945495109E-2</v>
      </c>
      <c r="Y341" s="113">
        <f t="shared" si="642"/>
        <v>3.9845017122938531E-2</v>
      </c>
      <c r="AB341" s="227">
        <v>45847</v>
      </c>
      <c r="AC341" s="113">
        <f t="shared" ref="AC341:AM341" si="643">O341-O$393</f>
        <v>0.1544958322352501</v>
      </c>
      <c r="AD341" s="113">
        <f t="shared" si="643"/>
        <v>2.0534065634269162E-2</v>
      </c>
      <c r="AE341" s="113">
        <f t="shared" si="643"/>
        <v>6.0516848669256551E-2</v>
      </c>
      <c r="AF341" s="113">
        <f t="shared" si="643"/>
        <v>5.9742178908734497E-2</v>
      </c>
      <c r="AG341" s="113">
        <f t="shared" si="643"/>
        <v>3.8621020484312076E-2</v>
      </c>
      <c r="AH341" s="113">
        <f t="shared" si="643"/>
        <v>7.7111941892053185E-2</v>
      </c>
      <c r="AI341" s="113">
        <f t="shared" si="643"/>
        <v>6.2996133501389523E-2</v>
      </c>
      <c r="AJ341" s="113">
        <f t="shared" si="643"/>
        <v>0.1087519892556619</v>
      </c>
      <c r="AK341" s="113">
        <f t="shared" si="643"/>
        <v>5.2606613661254603E-2</v>
      </c>
      <c r="AL341" s="113">
        <f t="shared" si="643"/>
        <v>4.0599195245281709E-2</v>
      </c>
      <c r="AM341" s="113">
        <f t="shared" si="643"/>
        <v>2.5154672518733528E-2</v>
      </c>
    </row>
    <row r="342" spans="1:39" ht="15.6">
      <c r="A342" s="227">
        <v>45848</v>
      </c>
      <c r="B342" s="5">
        <v>1862.0737140000001</v>
      </c>
      <c r="C342" s="5">
        <v>16604.663207000001</v>
      </c>
      <c r="D342" s="5">
        <v>39202.045596000004</v>
      </c>
      <c r="E342" s="5">
        <v>5375.1548520000006</v>
      </c>
      <c r="F342" s="5">
        <v>9502.6734120000001</v>
      </c>
      <c r="G342" s="5">
        <v>18662.168670999999</v>
      </c>
      <c r="H342" s="5">
        <v>4154.8790049999998</v>
      </c>
      <c r="I342" s="5">
        <v>12051.885158999999</v>
      </c>
      <c r="J342" s="5">
        <v>17674.065743000003</v>
      </c>
      <c r="K342" s="5">
        <v>17374.664302000001</v>
      </c>
      <c r="L342" s="39">
        <v>490960.51539999997</v>
      </c>
      <c r="N342" s="227">
        <v>45848</v>
      </c>
      <c r="O342" s="113">
        <f t="shared" ref="O342:Y342" si="644">B342/B325-1</f>
        <v>0.18658973702003401</v>
      </c>
      <c r="P342" s="113">
        <f t="shared" si="644"/>
        <v>5.4267237368557764E-2</v>
      </c>
      <c r="Q342" s="113">
        <f t="shared" si="644"/>
        <v>6.776687535734971E-2</v>
      </c>
      <c r="R342" s="113">
        <f t="shared" si="644"/>
        <v>5.9596558454616977E-2</v>
      </c>
      <c r="S342" s="113">
        <f t="shared" si="644"/>
        <v>7.57070062252585E-2</v>
      </c>
      <c r="T342" s="113">
        <f t="shared" si="644"/>
        <v>9.6881197001137398E-2</v>
      </c>
      <c r="U342" s="113">
        <f t="shared" si="644"/>
        <v>0.12014199797162117</v>
      </c>
      <c r="V342" s="113">
        <f t="shared" si="644"/>
        <v>0.12141935889085631</v>
      </c>
      <c r="W342" s="113">
        <f t="shared" si="644"/>
        <v>7.7122592272546919E-2</v>
      </c>
      <c r="X342" s="113">
        <f t="shared" si="644"/>
        <v>6.4529145319400572E-2</v>
      </c>
      <c r="Y342" s="113">
        <f t="shared" si="644"/>
        <v>5.2998654133969092E-2</v>
      </c>
      <c r="AB342" s="227">
        <v>45848</v>
      </c>
      <c r="AC342" s="113">
        <f t="shared" ref="AC342:AM342" si="645">O342-O$393</f>
        <v>0.19363494667171066</v>
      </c>
      <c r="AD342" s="113">
        <f t="shared" si="645"/>
        <v>4.2845339814375306E-2</v>
      </c>
      <c r="AE342" s="113">
        <f t="shared" si="645"/>
        <v>5.2281323381469513E-2</v>
      </c>
      <c r="AF342" s="113">
        <f t="shared" si="645"/>
        <v>5.2918965010447391E-2</v>
      </c>
      <c r="AG342" s="113">
        <f t="shared" si="645"/>
        <v>6.0845958747023844E-2</v>
      </c>
      <c r="AH342" s="113">
        <f t="shared" si="645"/>
        <v>0.10290548596490569</v>
      </c>
      <c r="AI342" s="113">
        <f t="shared" si="645"/>
        <v>8.995165319652651E-2</v>
      </c>
      <c r="AJ342" s="113">
        <f t="shared" si="645"/>
        <v>0.12594596666834781</v>
      </c>
      <c r="AK342" s="113">
        <f t="shared" si="645"/>
        <v>7.006944278600577E-2</v>
      </c>
      <c r="AL342" s="113">
        <f t="shared" si="645"/>
        <v>4.0600846015171381E-2</v>
      </c>
      <c r="AM342" s="113">
        <f t="shared" si="645"/>
        <v>3.8308309529764092E-2</v>
      </c>
    </row>
    <row r="343" spans="1:39" ht="15.6">
      <c r="A343" s="227">
        <v>45849</v>
      </c>
      <c r="B343" s="5">
        <v>1825.2649470000001</v>
      </c>
      <c r="C343" s="5">
        <v>16449.976364000002</v>
      </c>
      <c r="D343" s="5">
        <v>39210.087628000001</v>
      </c>
      <c r="E343" s="5">
        <v>5293.5020550000008</v>
      </c>
      <c r="F343" s="5">
        <v>9338.2206230000011</v>
      </c>
      <c r="G343" s="5">
        <v>18389.758573999999</v>
      </c>
      <c r="H343" s="5">
        <v>4159.235831</v>
      </c>
      <c r="I343" s="5">
        <v>12099.099399000001</v>
      </c>
      <c r="J343" s="5">
        <v>17671.493836000001</v>
      </c>
      <c r="K343" s="5">
        <v>17529.710558000002</v>
      </c>
      <c r="L343" s="39">
        <v>487652.67830000003</v>
      </c>
      <c r="N343" s="227">
        <v>45849</v>
      </c>
      <c r="O343" s="113">
        <f t="shared" ref="O343:Y343" si="646">B343/B326-1</f>
        <v>0.14992412875014782</v>
      </c>
      <c r="P343" s="113">
        <f t="shared" si="646"/>
        <v>1.9482224222406197E-2</v>
      </c>
      <c r="Q343" s="113">
        <f t="shared" si="646"/>
        <v>5.3472412357611354E-2</v>
      </c>
      <c r="R343" s="113">
        <f t="shared" si="646"/>
        <v>1.2695123346115E-2</v>
      </c>
      <c r="S343" s="113">
        <f t="shared" si="646"/>
        <v>3.6130858318335513E-2</v>
      </c>
      <c r="T343" s="113">
        <f t="shared" si="646"/>
        <v>5.8273979005766252E-2</v>
      </c>
      <c r="U343" s="113">
        <f t="shared" si="646"/>
        <v>0.10730820007392938</v>
      </c>
      <c r="V343" s="113">
        <f t="shared" si="646"/>
        <v>9.0556717728078384E-2</v>
      </c>
      <c r="W343" s="113">
        <f t="shared" si="646"/>
        <v>5.944120252332441E-2</v>
      </c>
      <c r="X343" s="113">
        <f t="shared" si="646"/>
        <v>3.7310322344313418E-2</v>
      </c>
      <c r="Y343" s="113">
        <f t="shared" si="646"/>
        <v>2.7087653142724877E-2</v>
      </c>
      <c r="AB343" s="227">
        <v>45849</v>
      </c>
      <c r="AC343" s="113">
        <f t="shared" ref="AC343:AM343" si="647">O343-O$393</f>
        <v>0.15696933840182448</v>
      </c>
      <c r="AD343" s="113">
        <f t="shared" si="647"/>
        <v>8.0603266682237416E-3</v>
      </c>
      <c r="AE343" s="113">
        <f t="shared" si="647"/>
        <v>3.7986860381731158E-2</v>
      </c>
      <c r="AF343" s="113">
        <f t="shared" si="647"/>
        <v>6.0175299019454157E-3</v>
      </c>
      <c r="AG343" s="113">
        <f t="shared" si="647"/>
        <v>2.1269810840100857E-2</v>
      </c>
      <c r="AH343" s="113">
        <f t="shared" si="647"/>
        <v>6.4298267969534542E-2</v>
      </c>
      <c r="AI343" s="113">
        <f t="shared" si="647"/>
        <v>7.711785529883472E-2</v>
      </c>
      <c r="AJ343" s="113">
        <f t="shared" si="647"/>
        <v>9.5083325505569888E-2</v>
      </c>
      <c r="AK343" s="113">
        <f t="shared" si="647"/>
        <v>5.2388053036783261E-2</v>
      </c>
      <c r="AL343" s="113">
        <f t="shared" si="647"/>
        <v>1.3382023040084227E-2</v>
      </c>
      <c r="AM343" s="113">
        <f t="shared" si="647"/>
        <v>1.2397308538519874E-2</v>
      </c>
    </row>
    <row r="344" spans="1:39" ht="15.6">
      <c r="A344" s="227">
        <v>45853</v>
      </c>
      <c r="B344" s="5">
        <v>1796.2908240000004</v>
      </c>
      <c r="C344" s="5">
        <v>16388.410742000004</v>
      </c>
      <c r="D344" s="5">
        <v>39642.226204000006</v>
      </c>
      <c r="E344" s="5">
        <v>5265.0443960000011</v>
      </c>
      <c r="F344" s="5">
        <v>9324.7243560000006</v>
      </c>
      <c r="G344" s="5">
        <v>18077.331652000001</v>
      </c>
      <c r="H344" s="5">
        <v>4130.998662</v>
      </c>
      <c r="I344" s="5">
        <v>11809.906818000001</v>
      </c>
      <c r="J344" s="5">
        <v>18025.606</v>
      </c>
      <c r="K344" s="5">
        <v>17739.547470000001</v>
      </c>
      <c r="L344" s="39">
        <v>489337.20750000002</v>
      </c>
      <c r="N344" s="227">
        <v>45853</v>
      </c>
      <c r="O344" s="113">
        <f t="shared" ref="O344:Y344" si="648">B344/B327-1</f>
        <v>2.7786880649017576E-2</v>
      </c>
      <c r="P344" s="113">
        <f t="shared" si="648"/>
        <v>2.1581124674159069E-2</v>
      </c>
      <c r="Q344" s="113">
        <f t="shared" si="648"/>
        <v>6.3497289637116872E-2</v>
      </c>
      <c r="R344" s="113">
        <f t="shared" si="648"/>
        <v>2.0970291363722193E-2</v>
      </c>
      <c r="S344" s="113">
        <f t="shared" si="648"/>
        <v>-7.7958885565913016E-3</v>
      </c>
      <c r="T344" s="113">
        <f t="shared" si="648"/>
        <v>1.8464529887312064E-3</v>
      </c>
      <c r="U344" s="113">
        <f t="shared" si="648"/>
        <v>6.6609201534598039E-2</v>
      </c>
      <c r="V344" s="113">
        <f t="shared" si="648"/>
        <v>4.0816722088692359E-2</v>
      </c>
      <c r="W344" s="113">
        <f t="shared" si="648"/>
        <v>5.5613214139023759E-2</v>
      </c>
      <c r="X344" s="113">
        <f t="shared" si="648"/>
        <v>2.988604956661578E-2</v>
      </c>
      <c r="Y344" s="113">
        <f t="shared" si="648"/>
        <v>2.3722765277186975E-2</v>
      </c>
      <c r="AB344" s="227">
        <v>45853</v>
      </c>
      <c r="AC344" s="113">
        <f t="shared" ref="AC344:AM344" si="649">O344-O$393</f>
        <v>3.4832090300694216E-2</v>
      </c>
      <c r="AD344" s="113">
        <f t="shared" si="649"/>
        <v>1.0159227119976614E-2</v>
      </c>
      <c r="AE344" s="113">
        <f t="shared" si="649"/>
        <v>4.8011737661236675E-2</v>
      </c>
      <c r="AF344" s="113">
        <f t="shared" si="649"/>
        <v>1.4292697919552608E-2</v>
      </c>
      <c r="AG344" s="113">
        <f t="shared" si="649"/>
        <v>-2.2656936034825957E-2</v>
      </c>
      <c r="AH344" s="113">
        <f t="shared" si="649"/>
        <v>7.8707419524995017E-3</v>
      </c>
      <c r="AI344" s="113">
        <f t="shared" si="649"/>
        <v>3.6418856759503369E-2</v>
      </c>
      <c r="AJ344" s="113">
        <f t="shared" si="649"/>
        <v>4.5343329866183869E-2</v>
      </c>
      <c r="AK344" s="113">
        <f t="shared" si="649"/>
        <v>4.856006465248261E-2</v>
      </c>
      <c r="AL344" s="113">
        <f t="shared" si="649"/>
        <v>5.9577502623865894E-3</v>
      </c>
      <c r="AM344" s="113">
        <f t="shared" si="649"/>
        <v>9.0324206729819716E-3</v>
      </c>
    </row>
    <row r="345" spans="1:39" ht="15.6">
      <c r="A345" s="227">
        <v>45854</v>
      </c>
      <c r="B345" s="5">
        <v>1768.876096</v>
      </c>
      <c r="C345" s="5">
        <v>16383.737343999999</v>
      </c>
      <c r="D345" s="5">
        <v>39417.326207999999</v>
      </c>
      <c r="E345" s="5">
        <v>5252.0574080000006</v>
      </c>
      <c r="F345" s="5">
        <v>9340.975488</v>
      </c>
      <c r="G345" s="5">
        <v>17832.984</v>
      </c>
      <c r="H345" s="5">
        <v>4145.8277120000002</v>
      </c>
      <c r="I345" s="5">
        <v>11687.523327999999</v>
      </c>
      <c r="J345" s="5">
        <v>17922.636159999998</v>
      </c>
      <c r="K345" s="5">
        <v>17399.535295999998</v>
      </c>
      <c r="L345" s="39">
        <v>488308.03009999997</v>
      </c>
      <c r="N345" s="227">
        <v>45854</v>
      </c>
      <c r="O345" s="113">
        <f t="shared" ref="O345:Y345" si="650">B345/B328-1</f>
        <v>8.8234963277993295E-2</v>
      </c>
      <c r="P345" s="113">
        <f t="shared" si="650"/>
        <v>4.8615051233006801E-2</v>
      </c>
      <c r="Q345" s="113">
        <f t="shared" si="650"/>
        <v>6.108667800846268E-2</v>
      </c>
      <c r="R345" s="113">
        <f t="shared" si="650"/>
        <v>4.0969212752985484E-2</v>
      </c>
      <c r="S345" s="113">
        <f t="shared" si="650"/>
        <v>-5.6770939187326119E-3</v>
      </c>
      <c r="T345" s="113">
        <f t="shared" si="650"/>
        <v>1.2865545224200359E-2</v>
      </c>
      <c r="U345" s="113">
        <f t="shared" si="650"/>
        <v>5.7663892606911071E-2</v>
      </c>
      <c r="V345" s="113">
        <f t="shared" si="650"/>
        <v>2.7045572637065529E-2</v>
      </c>
      <c r="W345" s="113">
        <f t="shared" si="650"/>
        <v>6.5525656539252797E-2</v>
      </c>
      <c r="X345" s="113">
        <f t="shared" si="650"/>
        <v>3.8308107990526752E-2</v>
      </c>
      <c r="Y345" s="113">
        <f t="shared" si="650"/>
        <v>3.1600641144951647E-2</v>
      </c>
      <c r="AB345" s="227">
        <v>45854</v>
      </c>
      <c r="AC345" s="113">
        <f t="shared" ref="AC345:AM345" si="651">O345-O$393</f>
        <v>9.5280172929669935E-2</v>
      </c>
      <c r="AD345" s="113">
        <f t="shared" si="651"/>
        <v>3.7193153678824344E-2</v>
      </c>
      <c r="AE345" s="113">
        <f t="shared" si="651"/>
        <v>4.5601126032582484E-2</v>
      </c>
      <c r="AF345" s="113">
        <f t="shared" si="651"/>
        <v>3.4291619308815899E-2</v>
      </c>
      <c r="AG345" s="113">
        <f t="shared" si="651"/>
        <v>-2.0538141396967267E-2</v>
      </c>
      <c r="AH345" s="113">
        <f t="shared" si="651"/>
        <v>1.8889834187968656E-2</v>
      </c>
      <c r="AI345" s="113">
        <f t="shared" si="651"/>
        <v>2.7473547831816401E-2</v>
      </c>
      <c r="AJ345" s="113">
        <f t="shared" si="651"/>
        <v>3.157218041455704E-2</v>
      </c>
      <c r="AK345" s="113">
        <f t="shared" si="651"/>
        <v>5.8472507052711648E-2</v>
      </c>
      <c r="AL345" s="113">
        <f t="shared" si="651"/>
        <v>1.4379808686297561E-2</v>
      </c>
      <c r="AM345" s="113">
        <f t="shared" si="651"/>
        <v>1.6910296540746644E-2</v>
      </c>
    </row>
    <row r="346" spans="1:39" ht="15.6">
      <c r="A346" s="227">
        <v>45855</v>
      </c>
      <c r="B346" s="5">
        <v>1777.4538</v>
      </c>
      <c r="C346" s="5">
        <v>16372.84417</v>
      </c>
      <c r="D346" s="5">
        <v>39891.364450000001</v>
      </c>
      <c r="E346" s="5">
        <v>5324.5655500000003</v>
      </c>
      <c r="F346" s="5">
        <v>9527.3082849999992</v>
      </c>
      <c r="G346" s="5">
        <v>17803.382645000002</v>
      </c>
      <c r="H346" s="5">
        <v>4148.1717850000005</v>
      </c>
      <c r="I346" s="5">
        <v>11801.35773</v>
      </c>
      <c r="J346" s="5">
        <v>18008.413499999999</v>
      </c>
      <c r="K346" s="5">
        <v>17453.348979999999</v>
      </c>
      <c r="L346" s="39">
        <v>490932.73959999997</v>
      </c>
      <c r="N346" s="227">
        <v>45855</v>
      </c>
      <c r="O346" s="113">
        <f t="shared" ref="O346:Y346" si="652">B346/B329-1</f>
        <v>8.3226662037043875E-2</v>
      </c>
      <c r="P346" s="113">
        <f t="shared" si="652"/>
        <v>4.038075639452221E-2</v>
      </c>
      <c r="Q346" s="113">
        <f t="shared" si="652"/>
        <v>5.4432484622026989E-2</v>
      </c>
      <c r="R346" s="113">
        <f t="shared" si="652"/>
        <v>3.5286868869615295E-2</v>
      </c>
      <c r="S346" s="113">
        <f t="shared" si="652"/>
        <v>1.6731850711514173E-2</v>
      </c>
      <c r="T346" s="113">
        <f t="shared" si="652"/>
        <v>1.5612749027744677E-3</v>
      </c>
      <c r="U346" s="113">
        <f t="shared" si="652"/>
        <v>6.5908295019628582E-2</v>
      </c>
      <c r="V346" s="113">
        <f t="shared" si="652"/>
        <v>3.0413055241832687E-2</v>
      </c>
      <c r="W346" s="113">
        <f t="shared" si="652"/>
        <v>0.11875593692555619</v>
      </c>
      <c r="X346" s="113">
        <f t="shared" si="652"/>
        <v>3.6018748840291215E-2</v>
      </c>
      <c r="Y346" s="113">
        <f t="shared" si="652"/>
        <v>2.7932335265203667E-2</v>
      </c>
      <c r="AB346" s="227">
        <v>45855</v>
      </c>
      <c r="AC346" s="113">
        <f t="shared" ref="AC346:AM346" si="653">O346-O$393</f>
        <v>9.0271871688720515E-2</v>
      </c>
      <c r="AD346" s="113">
        <f t="shared" si="653"/>
        <v>2.8958858840339753E-2</v>
      </c>
      <c r="AE346" s="113">
        <f t="shared" si="653"/>
        <v>3.8946932646146792E-2</v>
      </c>
      <c r="AF346" s="113">
        <f t="shared" si="653"/>
        <v>2.860927542544571E-2</v>
      </c>
      <c r="AG346" s="113">
        <f t="shared" si="653"/>
        <v>1.8708032332795197E-3</v>
      </c>
      <c r="AH346" s="113">
        <f t="shared" si="653"/>
        <v>7.5855638665427629E-3</v>
      </c>
      <c r="AI346" s="113">
        <f t="shared" si="653"/>
        <v>3.5717950244533912E-2</v>
      </c>
      <c r="AJ346" s="113">
        <f t="shared" si="653"/>
        <v>3.4939663019324198E-2</v>
      </c>
      <c r="AK346" s="113">
        <f t="shared" si="653"/>
        <v>0.11170278743901504</v>
      </c>
      <c r="AL346" s="113">
        <f t="shared" si="653"/>
        <v>1.2090449536062024E-2</v>
      </c>
      <c r="AM346" s="113">
        <f t="shared" si="653"/>
        <v>1.3241990660998664E-2</v>
      </c>
    </row>
    <row r="347" spans="1:39" ht="15.6">
      <c r="A347" s="227">
        <v>45856</v>
      </c>
      <c r="B347" s="5">
        <v>1806.08736</v>
      </c>
      <c r="C347" s="5">
        <v>16511.235008</v>
      </c>
      <c r="D347" s="5">
        <v>39878.565279999995</v>
      </c>
      <c r="E347" s="5">
        <v>5320.5300799999995</v>
      </c>
      <c r="F347" s="5">
        <v>9493.2955519999996</v>
      </c>
      <c r="G347" s="5">
        <v>17718.420672</v>
      </c>
      <c r="H347" s="5">
        <v>4161.0376319999996</v>
      </c>
      <c r="I347" s="5">
        <v>11730.967423999999</v>
      </c>
      <c r="J347" s="5">
        <v>17931.085503999999</v>
      </c>
      <c r="K347" s="5">
        <v>17680.109727999999</v>
      </c>
      <c r="L347" s="39">
        <v>492318.30420000001</v>
      </c>
      <c r="N347" s="227">
        <v>45856</v>
      </c>
      <c r="O347" s="113">
        <f t="shared" ref="O347:Y347" si="654">B347/B330-1</f>
        <v>0.10603455599233036</v>
      </c>
      <c r="P347" s="113">
        <f t="shared" si="654"/>
        <v>7.5016629341456476E-2</v>
      </c>
      <c r="Q347" s="113">
        <f t="shared" si="654"/>
        <v>6.2596950345301661E-2</v>
      </c>
      <c r="R347" s="113">
        <f t="shared" si="654"/>
        <v>3.7374390247702838E-2</v>
      </c>
      <c r="S347" s="113">
        <f t="shared" si="654"/>
        <v>2.3646664270981166E-2</v>
      </c>
      <c r="T347" s="113">
        <f t="shared" si="654"/>
        <v>1.4214273447409775E-2</v>
      </c>
      <c r="U347" s="113">
        <f t="shared" si="654"/>
        <v>9.7811206502980141E-2</v>
      </c>
      <c r="V347" s="113">
        <f t="shared" si="654"/>
        <v>3.8718299012940882E-3</v>
      </c>
      <c r="W347" s="113">
        <f t="shared" si="654"/>
        <v>0.14052720067432811</v>
      </c>
      <c r="X347" s="113">
        <f t="shared" si="654"/>
        <v>4.8343294002741066E-2</v>
      </c>
      <c r="Y347" s="113">
        <f t="shared" si="654"/>
        <v>4.8191377764938315E-2</v>
      </c>
      <c r="AB347" s="227">
        <v>45856</v>
      </c>
      <c r="AC347" s="113">
        <f t="shared" ref="AC347:AM347" si="655">O347-O$393</f>
        <v>0.113079765644007</v>
      </c>
      <c r="AD347" s="113">
        <f t="shared" si="655"/>
        <v>6.3594731787274025E-2</v>
      </c>
      <c r="AE347" s="113">
        <f t="shared" si="655"/>
        <v>4.7111398369421464E-2</v>
      </c>
      <c r="AF347" s="113">
        <f t="shared" si="655"/>
        <v>3.0696796803533252E-2</v>
      </c>
      <c r="AG347" s="113">
        <f t="shared" si="655"/>
        <v>8.7856167927465121E-3</v>
      </c>
      <c r="AH347" s="113">
        <f t="shared" si="655"/>
        <v>2.0238562411178072E-2</v>
      </c>
      <c r="AI347" s="113">
        <f t="shared" si="655"/>
        <v>6.7620861727885478E-2</v>
      </c>
      <c r="AJ347" s="113">
        <f t="shared" si="655"/>
        <v>8.3984376787855988E-3</v>
      </c>
      <c r="AK347" s="113">
        <f t="shared" si="655"/>
        <v>0.13347405118778696</v>
      </c>
      <c r="AL347" s="113">
        <f t="shared" si="655"/>
        <v>2.4414994698511876E-2</v>
      </c>
      <c r="AM347" s="113">
        <f t="shared" si="655"/>
        <v>3.3501033160733315E-2</v>
      </c>
    </row>
    <row r="348" spans="1:39" ht="15.6">
      <c r="A348" s="227">
        <v>45860</v>
      </c>
      <c r="B348" s="5">
        <v>1820.3287759999998</v>
      </c>
      <c r="C348" s="5">
        <v>16793.394560000001</v>
      </c>
      <c r="D348" s="5">
        <v>39576.485397999997</v>
      </c>
      <c r="E348" s="5">
        <v>5338.7955839999995</v>
      </c>
      <c r="F348" s="5">
        <v>9482.315043999999</v>
      </c>
      <c r="G348" s="5">
        <v>18148.458579999999</v>
      </c>
      <c r="H348" s="5">
        <v>3829.426586</v>
      </c>
      <c r="I348" s="5">
        <v>11752.243095999998</v>
      </c>
      <c r="J348" s="5">
        <v>17896.244351999998</v>
      </c>
      <c r="K348" s="5">
        <v>17817.133677999998</v>
      </c>
      <c r="L348" s="39">
        <v>494216.12959999999</v>
      </c>
      <c r="N348" s="227">
        <v>45860</v>
      </c>
      <c r="O348" s="113">
        <f t="shared" ref="O348:Y348" si="656">B348/B331-1</f>
        <v>7.6128653518515277E-2</v>
      </c>
      <c r="P348" s="113">
        <f t="shared" si="656"/>
        <v>8.5300335703044405E-2</v>
      </c>
      <c r="Q348" s="113">
        <f t="shared" si="656"/>
        <v>4.6958988517369793E-2</v>
      </c>
      <c r="R348" s="113">
        <f t="shared" si="656"/>
        <v>3.0158965615500355E-2</v>
      </c>
      <c r="S348" s="113">
        <f t="shared" si="656"/>
        <v>2.2112547816842465E-2</v>
      </c>
      <c r="T348" s="113">
        <f t="shared" si="656"/>
        <v>3.2527905206320096E-2</v>
      </c>
      <c r="U348" s="113">
        <f t="shared" si="656"/>
        <v>1.1648745340044231E-2</v>
      </c>
      <c r="V348" s="113">
        <f t="shared" si="656"/>
        <v>7.5176071258409305E-3</v>
      </c>
      <c r="W348" s="113">
        <f t="shared" si="656"/>
        <v>0.1501379793262152</v>
      </c>
      <c r="X348" s="113">
        <f t="shared" si="656"/>
        <v>6.5096131823567438E-2</v>
      </c>
      <c r="Y348" s="113">
        <f t="shared" si="656"/>
        <v>4.9792169101566586E-2</v>
      </c>
      <c r="AB348" s="227">
        <v>45860</v>
      </c>
      <c r="AC348" s="113">
        <f t="shared" ref="AC348:AM348" si="657">O348-O$393</f>
        <v>8.3173863170191917E-2</v>
      </c>
      <c r="AD348" s="113">
        <f t="shared" si="657"/>
        <v>7.3878438148861955E-2</v>
      </c>
      <c r="AE348" s="113">
        <f t="shared" si="657"/>
        <v>3.1473436541489597E-2</v>
      </c>
      <c r="AF348" s="113">
        <f t="shared" si="657"/>
        <v>2.3481372171330769E-2</v>
      </c>
      <c r="AG348" s="113">
        <f t="shared" si="657"/>
        <v>7.2515003386078112E-3</v>
      </c>
      <c r="AH348" s="113">
        <f t="shared" si="657"/>
        <v>3.8552194170088393E-2</v>
      </c>
      <c r="AI348" s="113">
        <f t="shared" si="657"/>
        <v>-1.8541599435050439E-2</v>
      </c>
      <c r="AJ348" s="113">
        <f t="shared" si="657"/>
        <v>1.2044214903332441E-2</v>
      </c>
      <c r="AK348" s="113">
        <f t="shared" si="657"/>
        <v>0.14308482983967405</v>
      </c>
      <c r="AL348" s="113">
        <f t="shared" si="657"/>
        <v>4.1167832519338247E-2</v>
      </c>
      <c r="AM348" s="113">
        <f t="shared" si="657"/>
        <v>3.5101824497361586E-2</v>
      </c>
    </row>
    <row r="349" spans="1:39" ht="15.6">
      <c r="A349" s="227">
        <v>45861</v>
      </c>
      <c r="B349" s="5">
        <v>1834.2918179999999</v>
      </c>
      <c r="C349" s="5">
        <v>16722.588029999999</v>
      </c>
      <c r="D349" s="5">
        <v>39502.477734</v>
      </c>
      <c r="E349" s="5">
        <v>5358.412284</v>
      </c>
      <c r="F349" s="5">
        <v>9600.1633079999992</v>
      </c>
      <c r="G349" s="5">
        <v>18577.182779999999</v>
      </c>
      <c r="H349" s="5">
        <v>4148.8260660000005</v>
      </c>
      <c r="I349" s="5">
        <v>11956.865184</v>
      </c>
      <c r="J349" s="5">
        <v>18263.268216</v>
      </c>
      <c r="K349" s="5">
        <v>17826.755177999999</v>
      </c>
      <c r="L349" s="39">
        <v>496555.83590000001</v>
      </c>
      <c r="N349" s="227">
        <v>45861</v>
      </c>
      <c r="O349" s="113">
        <f t="shared" ref="O349:Y349" si="658">B349/B332-1</f>
        <v>0.10870816679396178</v>
      </c>
      <c r="P349" s="113">
        <f t="shared" si="658"/>
        <v>6.0051238191964451E-2</v>
      </c>
      <c r="Q349" s="113">
        <f t="shared" si="658"/>
        <v>5.4293057085694763E-2</v>
      </c>
      <c r="R349" s="113">
        <f t="shared" si="658"/>
        <v>2.9463688103981589E-2</v>
      </c>
      <c r="S349" s="113">
        <f t="shared" si="658"/>
        <v>3.9872152571356567E-2</v>
      </c>
      <c r="T349" s="113">
        <f t="shared" si="658"/>
        <v>4.7162255198293979E-2</v>
      </c>
      <c r="U349" s="113">
        <f t="shared" si="658"/>
        <v>9.6724673277732709E-2</v>
      </c>
      <c r="V349" s="113">
        <f t="shared" si="658"/>
        <v>1.8709460593865801E-2</v>
      </c>
      <c r="W349" s="113">
        <f t="shared" si="658"/>
        <v>0.17082175695354107</v>
      </c>
      <c r="X349" s="113">
        <f t="shared" si="658"/>
        <v>8.3213352317560885E-2</v>
      </c>
      <c r="Y349" s="113">
        <f t="shared" si="658"/>
        <v>6.0157386594375639E-2</v>
      </c>
      <c r="AB349" s="227">
        <v>45861</v>
      </c>
      <c r="AC349" s="113">
        <f t="shared" ref="AC349:AM349" si="659">O349-O$393</f>
        <v>0.11575337644563842</v>
      </c>
      <c r="AD349" s="113">
        <f t="shared" si="659"/>
        <v>4.8629340637781994E-2</v>
      </c>
      <c r="AE349" s="113">
        <f t="shared" si="659"/>
        <v>3.8807505109814566E-2</v>
      </c>
      <c r="AF349" s="113">
        <f t="shared" si="659"/>
        <v>2.2786094659812003E-2</v>
      </c>
      <c r="AG349" s="113">
        <f t="shared" si="659"/>
        <v>2.5011105093121912E-2</v>
      </c>
      <c r="AH349" s="113">
        <f t="shared" si="659"/>
        <v>5.3186544162062276E-2</v>
      </c>
      <c r="AI349" s="113">
        <f t="shared" si="659"/>
        <v>6.6534328502638046E-2</v>
      </c>
      <c r="AJ349" s="113">
        <f t="shared" si="659"/>
        <v>2.3236068371357312E-2</v>
      </c>
      <c r="AK349" s="113">
        <f t="shared" si="659"/>
        <v>0.16376860746699992</v>
      </c>
      <c r="AL349" s="113">
        <f t="shared" si="659"/>
        <v>5.9285053013331694E-2</v>
      </c>
      <c r="AM349" s="113">
        <f t="shared" si="659"/>
        <v>4.546704199017064E-2</v>
      </c>
    </row>
    <row r="350" spans="1:39" ht="15.6">
      <c r="A350" s="227">
        <v>45862</v>
      </c>
      <c r="B350" s="5">
        <v>1775.2714509999998</v>
      </c>
      <c r="C350" s="5">
        <v>16768.980351999999</v>
      </c>
      <c r="D350" s="5">
        <v>40077.360975999996</v>
      </c>
      <c r="E350" s="5">
        <v>5357.1934330000004</v>
      </c>
      <c r="F350" s="5">
        <v>9566.6970149999997</v>
      </c>
      <c r="G350" s="5">
        <v>18553.665526999997</v>
      </c>
      <c r="H350" s="5">
        <v>4105.9526180000003</v>
      </c>
      <c r="I350" s="5">
        <v>12224.505091000001</v>
      </c>
      <c r="J350" s="5">
        <v>18142.599579000002</v>
      </c>
      <c r="K350" s="5">
        <v>18217.909370999998</v>
      </c>
      <c r="L350" s="39">
        <v>499190.17180000001</v>
      </c>
      <c r="N350" s="227">
        <v>45862</v>
      </c>
      <c r="O350" s="113">
        <f t="shared" ref="O350:Y350" si="660">B350/B333-1</f>
        <v>5.5395830270741353E-3</v>
      </c>
      <c r="P350" s="113">
        <f t="shared" si="660"/>
        <v>6.9317452365510235E-2</v>
      </c>
      <c r="Q350" s="113">
        <f t="shared" si="660"/>
        <v>4.4447226420385233E-2</v>
      </c>
      <c r="R350" s="113">
        <f t="shared" si="660"/>
        <v>7.8884480717333894E-3</v>
      </c>
      <c r="S350" s="113">
        <f t="shared" si="660"/>
        <v>2.9852969558259668E-2</v>
      </c>
      <c r="T350" s="113">
        <f t="shared" si="660"/>
        <v>3.2545167924773466E-2</v>
      </c>
      <c r="U350" s="113">
        <f t="shared" si="660"/>
        <v>7.0283430014894455E-2</v>
      </c>
      <c r="V350" s="113">
        <f t="shared" si="660"/>
        <v>8.7699771629811574E-2</v>
      </c>
      <c r="W350" s="113">
        <f t="shared" si="660"/>
        <v>0.15322504615370103</v>
      </c>
      <c r="X350" s="113">
        <f t="shared" si="660"/>
        <v>9.3626668462963636E-2</v>
      </c>
      <c r="Y350" s="113">
        <f t="shared" si="660"/>
        <v>4.6584378616119082E-2</v>
      </c>
      <c r="AB350" s="227">
        <v>45862</v>
      </c>
      <c r="AC350" s="113">
        <f t="shared" ref="AC350:AM350" si="661">O350-O$393</f>
        <v>1.2584792678750779E-2</v>
      </c>
      <c r="AD350" s="113">
        <f t="shared" si="661"/>
        <v>5.7895554811327778E-2</v>
      </c>
      <c r="AE350" s="113">
        <f t="shared" si="661"/>
        <v>2.8961674444505037E-2</v>
      </c>
      <c r="AF350" s="113">
        <f t="shared" si="661"/>
        <v>1.2108546275638047E-3</v>
      </c>
      <c r="AG350" s="113">
        <f t="shared" si="661"/>
        <v>1.4991922080025014E-2</v>
      </c>
      <c r="AH350" s="113">
        <f t="shared" si="661"/>
        <v>3.8569456888541763E-2</v>
      </c>
      <c r="AI350" s="113">
        <f t="shared" si="661"/>
        <v>4.0093085239799785E-2</v>
      </c>
      <c r="AJ350" s="113">
        <f t="shared" si="661"/>
        <v>9.2226379407303077E-2</v>
      </c>
      <c r="AK350" s="113">
        <f t="shared" si="661"/>
        <v>0.14617189666715988</v>
      </c>
      <c r="AL350" s="113">
        <f t="shared" si="661"/>
        <v>6.9698369158734452E-2</v>
      </c>
      <c r="AM350" s="113">
        <f t="shared" si="661"/>
        <v>3.1894034011914082E-2</v>
      </c>
    </row>
    <row r="351" spans="1:39" ht="15.6">
      <c r="A351" s="227">
        <v>45863</v>
      </c>
      <c r="B351" s="5">
        <v>1632.4496100000001</v>
      </c>
      <c r="C351" s="5">
        <v>16867.068724000001</v>
      </c>
      <c r="D351" s="5">
        <v>40512.352133000008</v>
      </c>
      <c r="E351" s="5">
        <v>5417.0513870000004</v>
      </c>
      <c r="F351" s="5">
        <v>9579.4035810000005</v>
      </c>
      <c r="G351" s="5">
        <v>19179.31136</v>
      </c>
      <c r="H351" s="5">
        <v>4211.2468200000003</v>
      </c>
      <c r="I351" s="5">
        <v>12211.038532</v>
      </c>
      <c r="J351" s="5">
        <v>18379.647638000002</v>
      </c>
      <c r="K351" s="5">
        <v>18251.890712</v>
      </c>
      <c r="L351" s="39">
        <v>503822.8443</v>
      </c>
      <c r="N351" s="227">
        <v>45863</v>
      </c>
      <c r="O351" s="113">
        <f t="shared" ref="O351:Y351" si="662">B351/B334-1</f>
        <v>-6.1940085927446376E-2</v>
      </c>
      <c r="P351" s="113">
        <f t="shared" si="662"/>
        <v>6.7527404161740856E-2</v>
      </c>
      <c r="Q351" s="113">
        <f t="shared" si="662"/>
        <v>4.9851460857543328E-2</v>
      </c>
      <c r="R351" s="113">
        <f t="shared" si="662"/>
        <v>1.3411976941162695E-2</v>
      </c>
      <c r="S351" s="113">
        <f t="shared" si="662"/>
        <v>2.33051772476498E-2</v>
      </c>
      <c r="T351" s="113">
        <f t="shared" si="662"/>
        <v>0.10210710677509671</v>
      </c>
      <c r="U351" s="113">
        <f t="shared" si="662"/>
        <v>0.11619122017034256</v>
      </c>
      <c r="V351" s="113">
        <f t="shared" si="662"/>
        <v>8.7582917212264411E-2</v>
      </c>
      <c r="W351" s="113">
        <f t="shared" si="662"/>
        <v>0.17881639047059195</v>
      </c>
      <c r="X351" s="113">
        <f t="shared" si="662"/>
        <v>9.8338614684342796E-2</v>
      </c>
      <c r="Y351" s="113">
        <f t="shared" si="662"/>
        <v>5.4994807812959179E-2</v>
      </c>
      <c r="AB351" s="227">
        <v>45863</v>
      </c>
      <c r="AC351" s="113">
        <f t="shared" ref="AC351:AM351" si="663">O351-O$393</f>
        <v>-5.4894876275769736E-2</v>
      </c>
      <c r="AD351" s="113">
        <f t="shared" si="663"/>
        <v>5.6105506607558399E-2</v>
      </c>
      <c r="AE351" s="113">
        <f t="shared" si="663"/>
        <v>3.4365908881663132E-2</v>
      </c>
      <c r="AF351" s="113">
        <f t="shared" si="663"/>
        <v>6.7343834969931108E-3</v>
      </c>
      <c r="AG351" s="113">
        <f t="shared" si="663"/>
        <v>8.4441297694151461E-3</v>
      </c>
      <c r="AH351" s="113">
        <f t="shared" si="663"/>
        <v>0.108131395738865</v>
      </c>
      <c r="AI351" s="113">
        <f t="shared" si="663"/>
        <v>8.6000875395247894E-2</v>
      </c>
      <c r="AJ351" s="113">
        <f t="shared" si="663"/>
        <v>9.2109524989755914E-2</v>
      </c>
      <c r="AK351" s="113">
        <f t="shared" si="663"/>
        <v>0.1717632409840508</v>
      </c>
      <c r="AL351" s="113">
        <f t="shared" si="663"/>
        <v>7.4410315380113612E-2</v>
      </c>
      <c r="AM351" s="113">
        <f t="shared" si="663"/>
        <v>4.0304463208754179E-2</v>
      </c>
    </row>
    <row r="352" spans="1:39" ht="15.6">
      <c r="A352" s="227">
        <v>45867</v>
      </c>
      <c r="B352" s="5">
        <v>1624.1910619999999</v>
      </c>
      <c r="C352" s="5">
        <v>16812.486314000002</v>
      </c>
      <c r="D352" s="5">
        <v>40789.397974</v>
      </c>
      <c r="E352" s="5">
        <v>5408.1344719999988</v>
      </c>
      <c r="F352" s="5">
        <v>9542.2219619999996</v>
      </c>
      <c r="G352" s="5">
        <v>18664.271027999999</v>
      </c>
      <c r="H352" s="5">
        <v>4146.8200019999995</v>
      </c>
      <c r="I352" s="5">
        <v>12496.164745999999</v>
      </c>
      <c r="J352" s="5">
        <v>17991.039455999999</v>
      </c>
      <c r="K352" s="5">
        <v>18383.359981999998</v>
      </c>
      <c r="L352" s="39">
        <v>506981.57130000001</v>
      </c>
      <c r="N352" s="227">
        <v>45867</v>
      </c>
      <c r="O352" s="113">
        <f t="shared" ref="O352:Y352" si="664">B352/B335-1</f>
        <v>-7.685352528428957E-2</v>
      </c>
      <c r="P352" s="113">
        <f t="shared" si="664"/>
        <v>6.9675143037076781E-2</v>
      </c>
      <c r="Q352" s="113">
        <f t="shared" si="664"/>
        <v>4.8609716734494768E-2</v>
      </c>
      <c r="R352" s="113">
        <f t="shared" si="664"/>
        <v>3.0653506579889633E-3</v>
      </c>
      <c r="S352" s="113">
        <f t="shared" si="664"/>
        <v>4.6904060861991947E-3</v>
      </c>
      <c r="T352" s="113">
        <f t="shared" si="664"/>
        <v>7.9685424472536459E-2</v>
      </c>
      <c r="U352" s="113">
        <f t="shared" si="664"/>
        <v>7.8746321784921136E-2</v>
      </c>
      <c r="V352" s="113">
        <f t="shared" si="664"/>
        <v>0.10638245441031557</v>
      </c>
      <c r="W352" s="113">
        <f t="shared" si="664"/>
        <v>0.13573159248726108</v>
      </c>
      <c r="X352" s="113">
        <f t="shared" si="664"/>
        <v>8.2782127741766187E-2</v>
      </c>
      <c r="Y352" s="113">
        <f t="shared" si="664"/>
        <v>5.5766016868458168E-2</v>
      </c>
      <c r="AB352" s="227">
        <v>45867</v>
      </c>
      <c r="AC352" s="113">
        <f t="shared" ref="AC352:AM352" si="665">O352-O$393</f>
        <v>-6.980831563261293E-2</v>
      </c>
      <c r="AD352" s="113">
        <f t="shared" si="665"/>
        <v>5.8253245482894324E-2</v>
      </c>
      <c r="AE352" s="113">
        <f t="shared" si="665"/>
        <v>3.3124164758614572E-2</v>
      </c>
      <c r="AF352" s="113">
        <f t="shared" si="665"/>
        <v>-3.6122427861806214E-3</v>
      </c>
      <c r="AG352" s="113">
        <f t="shared" si="665"/>
        <v>-1.0170641392035459E-2</v>
      </c>
      <c r="AH352" s="113">
        <f t="shared" si="665"/>
        <v>8.5709713436304749E-2</v>
      </c>
      <c r="AI352" s="113">
        <f t="shared" si="665"/>
        <v>4.8555977009826466E-2</v>
      </c>
      <c r="AJ352" s="113">
        <f t="shared" si="665"/>
        <v>0.11090906218780708</v>
      </c>
      <c r="AK352" s="113">
        <f t="shared" si="665"/>
        <v>0.12867844300071993</v>
      </c>
      <c r="AL352" s="113">
        <f t="shared" si="665"/>
        <v>5.8853828437536997E-2</v>
      </c>
      <c r="AM352" s="113">
        <f t="shared" si="665"/>
        <v>4.1075672264253169E-2</v>
      </c>
    </row>
    <row r="353" spans="1:39" ht="15.6">
      <c r="A353" s="227">
        <v>45868</v>
      </c>
      <c r="B353" s="5">
        <v>1672.348698</v>
      </c>
      <c r="C353" s="5">
        <v>17188.028285</v>
      </c>
      <c r="D353" s="5">
        <v>42198.438828000006</v>
      </c>
      <c r="E353" s="5">
        <v>5613.9611160000004</v>
      </c>
      <c r="F353" s="5">
        <v>9828.5429380000005</v>
      </c>
      <c r="G353" s="5">
        <v>18405.702042000001</v>
      </c>
      <c r="H353" s="5">
        <v>4284.4685669999999</v>
      </c>
      <c r="I353" s="5">
        <v>12625.657132</v>
      </c>
      <c r="J353" s="5">
        <v>18568.497048000001</v>
      </c>
      <c r="K353" s="5">
        <v>18926.152742999999</v>
      </c>
      <c r="L353" s="39">
        <v>523155.7291</v>
      </c>
      <c r="N353" s="227">
        <v>45868</v>
      </c>
      <c r="O353" s="113">
        <f t="shared" ref="O353:Y353" si="666">B353/B336-1</f>
        <v>-5.7631816864849861E-2</v>
      </c>
      <c r="P353" s="113">
        <f t="shared" si="666"/>
        <v>9.2912661609879654E-2</v>
      </c>
      <c r="Q353" s="113">
        <f t="shared" si="666"/>
        <v>8.7916392496028894E-2</v>
      </c>
      <c r="R353" s="113">
        <f t="shared" si="666"/>
        <v>4.5579676213747256E-2</v>
      </c>
      <c r="S353" s="113">
        <f t="shared" si="666"/>
        <v>2.7185635340993386E-2</v>
      </c>
      <c r="T353" s="113">
        <f t="shared" si="666"/>
        <v>2.8053926400215978E-2</v>
      </c>
      <c r="U353" s="113">
        <f t="shared" si="666"/>
        <v>0.10266514806441451</v>
      </c>
      <c r="V353" s="113">
        <f t="shared" si="666"/>
        <v>0.12267378503430471</v>
      </c>
      <c r="W353" s="113">
        <f t="shared" si="666"/>
        <v>0.10656392654952218</v>
      </c>
      <c r="X353" s="113">
        <f t="shared" si="666"/>
        <v>8.368208014178169E-2</v>
      </c>
      <c r="Y353" s="113">
        <f t="shared" si="666"/>
        <v>8.3572708748684388E-2</v>
      </c>
      <c r="AB353" s="227">
        <v>45868</v>
      </c>
      <c r="AC353" s="113">
        <f t="shared" ref="AC353:AM353" si="667">O353-O$393</f>
        <v>-5.0586607213173221E-2</v>
      </c>
      <c r="AD353" s="113">
        <f t="shared" si="667"/>
        <v>8.1490764055697204E-2</v>
      </c>
      <c r="AE353" s="113">
        <f t="shared" si="667"/>
        <v>7.2430840520148698E-2</v>
      </c>
      <c r="AF353" s="113">
        <f t="shared" si="667"/>
        <v>3.890208276957767E-2</v>
      </c>
      <c r="AG353" s="113">
        <f t="shared" si="667"/>
        <v>1.2324587862758732E-2</v>
      </c>
      <c r="AH353" s="113">
        <f t="shared" si="667"/>
        <v>3.4078215363984275E-2</v>
      </c>
      <c r="AI353" s="113">
        <f t="shared" si="667"/>
        <v>7.247480328931985E-2</v>
      </c>
      <c r="AJ353" s="113">
        <f t="shared" si="667"/>
        <v>0.12720039281179621</v>
      </c>
      <c r="AK353" s="113">
        <f t="shared" si="667"/>
        <v>9.9510777062981032E-2</v>
      </c>
      <c r="AL353" s="113">
        <f t="shared" si="667"/>
        <v>5.9753780837552499E-2</v>
      </c>
      <c r="AM353" s="113">
        <f t="shared" si="667"/>
        <v>6.8882364144479388E-2</v>
      </c>
    </row>
    <row r="354" spans="1:39" ht="15.6">
      <c r="A354" s="227">
        <v>45869</v>
      </c>
      <c r="B354" s="5">
        <v>1620.3270600000001</v>
      </c>
      <c r="C354" s="5">
        <v>16986.428679000001</v>
      </c>
      <c r="D354" s="5">
        <v>43658.812449999998</v>
      </c>
      <c r="E354" s="5">
        <v>5571.3063760000005</v>
      </c>
      <c r="F354" s="5">
        <v>9747.3311169999997</v>
      </c>
      <c r="G354" s="5">
        <v>18289.237102999999</v>
      </c>
      <c r="H354" s="5">
        <v>4365.0628980000001</v>
      </c>
      <c r="I354" s="5">
        <v>12409.413907999999</v>
      </c>
      <c r="J354" s="5">
        <v>18154.209847999999</v>
      </c>
      <c r="K354" s="5">
        <v>19158.321617000001</v>
      </c>
      <c r="L354" s="39">
        <v>518782.07880000002</v>
      </c>
      <c r="N354" s="227">
        <v>45869</v>
      </c>
      <c r="O354" s="113">
        <f t="shared" ref="O354:Y354" si="668">B354/B337-1</f>
        <v>-9.6995880357023112E-2</v>
      </c>
      <c r="P354" s="113">
        <f t="shared" si="668"/>
        <v>4.0849626294119368E-2</v>
      </c>
      <c r="Q354" s="113">
        <f t="shared" si="668"/>
        <v>0.12988939752208783</v>
      </c>
      <c r="R354" s="113">
        <f t="shared" si="668"/>
        <v>2.6720528462603754E-2</v>
      </c>
      <c r="S354" s="113">
        <f t="shared" si="668"/>
        <v>5.1414430898684138E-3</v>
      </c>
      <c r="T354" s="113">
        <f t="shared" si="668"/>
        <v>-6.1039862474113749E-3</v>
      </c>
      <c r="U354" s="113">
        <f t="shared" si="668"/>
        <v>6.8341087308927628E-2</v>
      </c>
      <c r="V354" s="113">
        <f t="shared" si="668"/>
        <v>8.5557018441543953E-2</v>
      </c>
      <c r="W354" s="113">
        <f t="shared" si="668"/>
        <v>0.10195997215385533</v>
      </c>
      <c r="X354" s="113">
        <f t="shared" si="668"/>
        <v>0.10662609680533808</v>
      </c>
      <c r="Y354" s="113">
        <f t="shared" si="668"/>
        <v>6.5874184161132332E-2</v>
      </c>
      <c r="AB354" s="227">
        <v>45869</v>
      </c>
      <c r="AC354" s="113">
        <f t="shared" ref="AC354:AM354" si="669">O354-O$393</f>
        <v>-8.9950670705346472E-2</v>
      </c>
      <c r="AD354" s="113">
        <f t="shared" si="669"/>
        <v>2.9427728739936911E-2</v>
      </c>
      <c r="AE354" s="113">
        <f t="shared" si="669"/>
        <v>0.11440384554620764</v>
      </c>
      <c r="AF354" s="113">
        <f t="shared" si="669"/>
        <v>2.0042935018434169E-2</v>
      </c>
      <c r="AG354" s="113">
        <f t="shared" si="669"/>
        <v>-9.71960438836624E-3</v>
      </c>
      <c r="AH354" s="113">
        <f t="shared" si="669"/>
        <v>-7.9697283643079611E-5</v>
      </c>
      <c r="AI354" s="113">
        <f t="shared" si="669"/>
        <v>3.8150742533832958E-2</v>
      </c>
      <c r="AJ354" s="113">
        <f t="shared" si="669"/>
        <v>9.0083626219035456E-2</v>
      </c>
      <c r="AK354" s="113">
        <f t="shared" si="669"/>
        <v>9.4906822667314178E-2</v>
      </c>
      <c r="AL354" s="113">
        <f t="shared" si="669"/>
        <v>8.2697797501108894E-2</v>
      </c>
      <c r="AM354" s="113">
        <f t="shared" si="669"/>
        <v>5.1183839556927332E-2</v>
      </c>
    </row>
    <row r="355" spans="1:39" ht="15.6">
      <c r="A355" s="227">
        <v>45870</v>
      </c>
      <c r="B355" s="5">
        <v>1550.907753</v>
      </c>
      <c r="C355" s="5">
        <v>16254.412794</v>
      </c>
      <c r="D355" s="5">
        <v>42094.575992999999</v>
      </c>
      <c r="E355" s="5">
        <v>5390.0268930000002</v>
      </c>
      <c r="F355" s="5">
        <v>9364.0774170000004</v>
      </c>
      <c r="G355" s="5">
        <v>17436.668729999998</v>
      </c>
      <c r="H355" s="5">
        <v>4219.0152390000003</v>
      </c>
      <c r="I355" s="5">
        <v>12159.88782</v>
      </c>
      <c r="J355" s="5">
        <v>17822.186969999999</v>
      </c>
      <c r="K355" s="5">
        <v>17247.925425000001</v>
      </c>
      <c r="L355" s="39">
        <v>501013.88260000001</v>
      </c>
      <c r="N355" s="227">
        <v>45870</v>
      </c>
      <c r="O355" s="113">
        <f t="shared" ref="O355:Y355" si="670">B355/B338-1</f>
        <v>-9.6095946765750395E-2</v>
      </c>
      <c r="P355" s="113">
        <f t="shared" si="670"/>
        <v>-2.4294671977124982E-2</v>
      </c>
      <c r="Q355" s="113">
        <f t="shared" si="670"/>
        <v>9.3071908060613051E-2</v>
      </c>
      <c r="R355" s="113">
        <f t="shared" si="670"/>
        <v>2.1063489895525311E-3</v>
      </c>
      <c r="S355" s="113">
        <f t="shared" si="670"/>
        <v>-2.9011265283945153E-2</v>
      </c>
      <c r="T355" s="113">
        <f t="shared" si="670"/>
        <v>-7.0188365148045828E-2</v>
      </c>
      <c r="U355" s="113">
        <f t="shared" si="670"/>
        <v>2.1289841768348028E-2</v>
      </c>
      <c r="V355" s="113">
        <f t="shared" si="670"/>
        <v>4.7876811376976081E-2</v>
      </c>
      <c r="W355" s="113">
        <f t="shared" si="670"/>
        <v>7.1882959301348137E-2</v>
      </c>
      <c r="X355" s="113">
        <f t="shared" si="670"/>
        <v>1.2854635652237434E-4</v>
      </c>
      <c r="Y355" s="113">
        <f t="shared" si="670"/>
        <v>2.5947853699597179E-2</v>
      </c>
      <c r="AB355" s="227">
        <v>45870</v>
      </c>
      <c r="AC355" s="113">
        <f t="shared" ref="AC355:AM355" si="671">O355-O$393</f>
        <v>-8.9050737114073755E-2</v>
      </c>
      <c r="AD355" s="113">
        <f t="shared" si="671"/>
        <v>-3.5716569531307439E-2</v>
      </c>
      <c r="AE355" s="113">
        <f t="shared" si="671"/>
        <v>7.7586356084732855E-2</v>
      </c>
      <c r="AF355" s="113">
        <f t="shared" si="671"/>
        <v>-4.5712444546170536E-3</v>
      </c>
      <c r="AG355" s="113">
        <f t="shared" si="671"/>
        <v>-4.3872312762179809E-2</v>
      </c>
      <c r="AH355" s="113">
        <f t="shared" si="671"/>
        <v>-6.4164076184277538E-2</v>
      </c>
      <c r="AI355" s="113">
        <f t="shared" si="671"/>
        <v>-8.900503006746642E-3</v>
      </c>
      <c r="AJ355" s="113">
        <f t="shared" si="671"/>
        <v>5.2403419154467591E-2</v>
      </c>
      <c r="AK355" s="113">
        <f t="shared" si="671"/>
        <v>6.4829809814806988E-2</v>
      </c>
      <c r="AL355" s="113">
        <f t="shared" si="671"/>
        <v>-2.3799752947706816E-2</v>
      </c>
      <c r="AM355" s="113">
        <f t="shared" si="671"/>
        <v>1.1257509095392176E-2</v>
      </c>
    </row>
    <row r="356" spans="1:39" ht="15.6">
      <c r="A356" s="227">
        <v>45874</v>
      </c>
      <c r="B356" s="5">
        <v>1608.6099839999999</v>
      </c>
      <c r="C356" s="5">
        <v>16167.366911999998</v>
      </c>
      <c r="D356" s="5">
        <v>42047.742399999996</v>
      </c>
      <c r="E356" s="5">
        <v>5379.5614719999994</v>
      </c>
      <c r="F356" s="5">
        <v>9426.9803519999987</v>
      </c>
      <c r="G356" s="5">
        <v>17720.205375999998</v>
      </c>
      <c r="H356" s="5">
        <v>4189.2378879999997</v>
      </c>
      <c r="I356" s="5">
        <v>12193.247743999998</v>
      </c>
      <c r="J356" s="5">
        <v>17915.405695999998</v>
      </c>
      <c r="K356" s="5">
        <v>17030.232</v>
      </c>
      <c r="L356" s="39">
        <v>501879.14439999999</v>
      </c>
      <c r="N356" s="227">
        <v>45874</v>
      </c>
      <c r="O356" s="113">
        <f t="shared" ref="O356:Y356" si="672">B356/B339-1</f>
        <v>-9.0630276817412869E-2</v>
      </c>
      <c r="P356" s="113">
        <f t="shared" si="672"/>
        <v>-3.7459737250868486E-2</v>
      </c>
      <c r="Q356" s="113">
        <f t="shared" si="672"/>
        <v>7.1668828194748624E-2</v>
      </c>
      <c r="R356" s="113">
        <f t="shared" si="672"/>
        <v>-1.4051192193769046E-2</v>
      </c>
      <c r="S356" s="113">
        <f t="shared" si="672"/>
        <v>-3.3437141190858832E-2</v>
      </c>
      <c r="T356" s="113">
        <f t="shared" si="672"/>
        <v>-6.606506648636834E-2</v>
      </c>
      <c r="U356" s="113">
        <f t="shared" si="672"/>
        <v>7.025903201782091E-3</v>
      </c>
      <c r="V356" s="113">
        <f t="shared" si="672"/>
        <v>4.4846488314026711E-2</v>
      </c>
      <c r="W356" s="113">
        <f t="shared" si="672"/>
        <v>5.4904055283686359E-2</v>
      </c>
      <c r="X356" s="113">
        <f t="shared" si="672"/>
        <v>-3.0836294127956299E-2</v>
      </c>
      <c r="Y356" s="113">
        <f t="shared" si="672"/>
        <v>1.6163624695147316E-2</v>
      </c>
      <c r="AB356" s="227">
        <v>45874</v>
      </c>
      <c r="AC356" s="113">
        <f t="shared" ref="AC356:AM356" si="673">O356-O$393</f>
        <v>-8.3585067165736229E-2</v>
      </c>
      <c r="AD356" s="113">
        <f t="shared" si="673"/>
        <v>-4.8881634805050943E-2</v>
      </c>
      <c r="AE356" s="113">
        <f t="shared" si="673"/>
        <v>5.6183276218868428E-2</v>
      </c>
      <c r="AF356" s="113">
        <f t="shared" si="673"/>
        <v>-2.0728785637938632E-2</v>
      </c>
      <c r="AG356" s="113">
        <f t="shared" si="673"/>
        <v>-4.8298188669093488E-2</v>
      </c>
      <c r="AH356" s="113">
        <f t="shared" si="673"/>
        <v>-6.0040777522600043E-2</v>
      </c>
      <c r="AI356" s="113">
        <f t="shared" si="673"/>
        <v>-2.3164441573312579E-2</v>
      </c>
      <c r="AJ356" s="113">
        <f t="shared" si="673"/>
        <v>4.9373096091518222E-2</v>
      </c>
      <c r="AK356" s="113">
        <f t="shared" si="673"/>
        <v>4.785090579714521E-2</v>
      </c>
      <c r="AL356" s="113">
        <f t="shared" si="673"/>
        <v>-5.4764593432185489E-2</v>
      </c>
      <c r="AM356" s="113">
        <f t="shared" si="673"/>
        <v>1.4732800909423131E-3</v>
      </c>
    </row>
    <row r="357" spans="1:39" ht="15.6">
      <c r="A357" s="227">
        <v>45875</v>
      </c>
      <c r="B357" s="5">
        <v>1633.8000900000002</v>
      </c>
      <c r="C357" s="5">
        <v>17070.449250000001</v>
      </c>
      <c r="D357" s="5">
        <v>42020.922060000004</v>
      </c>
      <c r="E357" s="5">
        <v>5540.1912899999998</v>
      </c>
      <c r="F357" s="5">
        <v>9219.2433300000012</v>
      </c>
      <c r="G357" s="5">
        <v>18127.09605</v>
      </c>
      <c r="H357" s="5">
        <v>4200.1710300000004</v>
      </c>
      <c r="I357" s="5">
        <v>12229.88622</v>
      </c>
      <c r="J357" s="5">
        <v>18014.22696</v>
      </c>
      <c r="K357" s="5">
        <v>17795.693190000002</v>
      </c>
      <c r="L357" s="39">
        <v>507915.70789999998</v>
      </c>
      <c r="N357" s="227">
        <v>45875</v>
      </c>
      <c r="O357" s="113">
        <f t="shared" ref="O357:Y357" si="674">B357/B340-1</f>
        <v>-0.1201793218549051</v>
      </c>
      <c r="P357" s="113">
        <f t="shared" si="674"/>
        <v>3.2590596944503947E-2</v>
      </c>
      <c r="Q357" s="113">
        <f t="shared" si="674"/>
        <v>7.4891336031239542E-2</v>
      </c>
      <c r="R357" s="113">
        <f t="shared" si="674"/>
        <v>2.6093998301630172E-2</v>
      </c>
      <c r="S357" s="113">
        <f t="shared" si="674"/>
        <v>-3.8609397367315168E-2</v>
      </c>
      <c r="T357" s="113">
        <f t="shared" si="674"/>
        <v>-3.532546751402732E-2</v>
      </c>
      <c r="U357" s="113">
        <f t="shared" si="674"/>
        <v>2.2357690783865847E-2</v>
      </c>
      <c r="V357" s="113">
        <f t="shared" si="674"/>
        <v>1.3849434815628614E-2</v>
      </c>
      <c r="W357" s="113">
        <f t="shared" si="674"/>
        <v>4.7243391137126389E-2</v>
      </c>
      <c r="X357" s="113">
        <f t="shared" si="674"/>
        <v>3.0577513558999403E-2</v>
      </c>
      <c r="Y357" s="113">
        <f t="shared" si="674"/>
        <v>3.6428153288817544E-2</v>
      </c>
      <c r="AB357" s="227">
        <v>45875</v>
      </c>
      <c r="AC357" s="113">
        <f t="shared" ref="AC357:AM357" si="675">O357-O$393</f>
        <v>-0.11313411220322846</v>
      </c>
      <c r="AD357" s="113">
        <f t="shared" si="675"/>
        <v>2.116869939032149E-2</v>
      </c>
      <c r="AE357" s="113">
        <f t="shared" si="675"/>
        <v>5.9405784055359345E-2</v>
      </c>
      <c r="AF357" s="113">
        <f t="shared" si="675"/>
        <v>1.9416404857460587E-2</v>
      </c>
      <c r="AG357" s="113">
        <f t="shared" si="675"/>
        <v>-5.3470444845549824E-2</v>
      </c>
      <c r="AH357" s="113">
        <f t="shared" si="675"/>
        <v>-2.9301178550259023E-2</v>
      </c>
      <c r="AI357" s="113">
        <f t="shared" si="675"/>
        <v>-7.8326539912288232E-3</v>
      </c>
      <c r="AJ357" s="113">
        <f t="shared" si="675"/>
        <v>1.8376042593120125E-2</v>
      </c>
      <c r="AK357" s="113">
        <f t="shared" si="675"/>
        <v>4.019024165058524E-2</v>
      </c>
      <c r="AL357" s="113">
        <f t="shared" si="675"/>
        <v>6.6492142547702124E-3</v>
      </c>
      <c r="AM357" s="113">
        <f t="shared" si="675"/>
        <v>2.1737808684612541E-2</v>
      </c>
    </row>
    <row r="358" spans="1:39" ht="15.6">
      <c r="A358" s="227">
        <v>45876</v>
      </c>
      <c r="B358" s="5">
        <v>1585.3839780000001</v>
      </c>
      <c r="C358" s="5">
        <v>17644.513741999999</v>
      </c>
      <c r="D358" s="5">
        <v>41766.888776</v>
      </c>
      <c r="E358" s="5">
        <v>5605.3788600000007</v>
      </c>
      <c r="F358" s="5">
        <v>9052.0052319999995</v>
      </c>
      <c r="G358" s="5">
        <v>18015.799923999999</v>
      </c>
      <c r="H358" s="5">
        <v>4246.1346300000005</v>
      </c>
      <c r="I358" s="5">
        <v>12282.114824</v>
      </c>
      <c r="J358" s="5">
        <v>18229.910962000002</v>
      </c>
      <c r="K358" s="5">
        <v>17893.107081999999</v>
      </c>
      <c r="L358" s="39">
        <v>508413.47600000002</v>
      </c>
      <c r="N358" s="227">
        <v>45876</v>
      </c>
      <c r="O358" s="113">
        <f t="shared" ref="O358:Y358" si="676">B358/B341-1</f>
        <v>-0.13473976324249692</v>
      </c>
      <c r="P358" s="113">
        <f t="shared" si="676"/>
        <v>6.9077195340806696E-2</v>
      </c>
      <c r="Q358" s="113">
        <f t="shared" si="676"/>
        <v>6.1191869770971907E-2</v>
      </c>
      <c r="R358" s="113">
        <f t="shared" si="676"/>
        <v>3.5212892888363045E-2</v>
      </c>
      <c r="S358" s="113">
        <f t="shared" si="676"/>
        <v>-3.9867064932830765E-2</v>
      </c>
      <c r="T358" s="113">
        <f t="shared" si="676"/>
        <v>-2.5517755341514237E-2</v>
      </c>
      <c r="U358" s="113">
        <f t="shared" si="676"/>
        <v>3.3298196841287098E-2</v>
      </c>
      <c r="V358" s="113">
        <f t="shared" si="676"/>
        <v>2.6821241387478434E-2</v>
      </c>
      <c r="W358" s="113">
        <f t="shared" si="676"/>
        <v>2.9187565552313721E-2</v>
      </c>
      <c r="X358" s="113">
        <f t="shared" si="676"/>
        <v>2.8602477005680083E-2</v>
      </c>
      <c r="Y358" s="113">
        <f t="shared" si="676"/>
        <v>3.8452177988404612E-2</v>
      </c>
      <c r="AB358" s="227">
        <v>45876</v>
      </c>
      <c r="AC358" s="113">
        <f t="shared" ref="AC358:AM358" si="677">O358-O$393</f>
        <v>-0.12769455359082027</v>
      </c>
      <c r="AD358" s="113">
        <f t="shared" si="677"/>
        <v>5.7655297786624239E-2</v>
      </c>
      <c r="AE358" s="113">
        <f t="shared" si="677"/>
        <v>4.5706317795091711E-2</v>
      </c>
      <c r="AF358" s="113">
        <f t="shared" si="677"/>
        <v>2.853529944419346E-2</v>
      </c>
      <c r="AG358" s="113">
        <f t="shared" si="677"/>
        <v>-5.472811241106542E-2</v>
      </c>
      <c r="AH358" s="113">
        <f t="shared" si="677"/>
        <v>-1.949346637774594E-2</v>
      </c>
      <c r="AI358" s="113">
        <f t="shared" si="677"/>
        <v>3.1078520661924278E-3</v>
      </c>
      <c r="AJ358" s="113">
        <f t="shared" si="677"/>
        <v>3.1347849164969945E-2</v>
      </c>
      <c r="AK358" s="113">
        <f t="shared" si="677"/>
        <v>2.2134416065772572E-2</v>
      </c>
      <c r="AL358" s="113">
        <f t="shared" si="677"/>
        <v>4.674177701450892E-3</v>
      </c>
      <c r="AM358" s="113">
        <f t="shared" si="677"/>
        <v>2.3761833384199609E-2</v>
      </c>
    </row>
    <row r="359" spans="1:39" ht="15.6">
      <c r="A359" s="227">
        <v>45877</v>
      </c>
      <c r="B359" s="5">
        <v>1583.7247649999999</v>
      </c>
      <c r="C359" s="5">
        <v>18206.880944999997</v>
      </c>
      <c r="D359" s="5">
        <v>41441.988787999995</v>
      </c>
      <c r="E359" s="5">
        <v>5699.0276130000002</v>
      </c>
      <c r="F359" s="5">
        <v>8925.2218209999992</v>
      </c>
      <c r="G359" s="5">
        <v>18103.680834999999</v>
      </c>
      <c r="H359" s="5">
        <v>4249.4629909999994</v>
      </c>
      <c r="I359" s="5">
        <v>12305.422346999998</v>
      </c>
      <c r="J359" s="5">
        <v>18188.622464</v>
      </c>
      <c r="K359" s="5">
        <v>17678.178842999998</v>
      </c>
      <c r="L359" s="39">
        <v>507224.57140000002</v>
      </c>
      <c r="N359" s="227">
        <v>45877</v>
      </c>
      <c r="O359" s="113">
        <f t="shared" ref="O359:Y359" si="678">B359/B342-1</f>
        <v>-0.14948331363427436</v>
      </c>
      <c r="P359" s="113">
        <f t="shared" si="678"/>
        <v>9.6492034678821614E-2</v>
      </c>
      <c r="Q359" s="113">
        <f t="shared" si="678"/>
        <v>5.7138426272034692E-2</v>
      </c>
      <c r="R359" s="113">
        <f t="shared" si="678"/>
        <v>6.0253661506978196E-2</v>
      </c>
      <c r="S359" s="113">
        <f t="shared" si="678"/>
        <v>-6.0767277371733486E-2</v>
      </c>
      <c r="T359" s="113">
        <f t="shared" si="678"/>
        <v>-2.9926202353312781E-2</v>
      </c>
      <c r="U359" s="113">
        <f t="shared" si="678"/>
        <v>2.2764558459145601E-2</v>
      </c>
      <c r="V359" s="113">
        <f t="shared" si="678"/>
        <v>2.1037139389820991E-2</v>
      </c>
      <c r="W359" s="113">
        <f t="shared" si="678"/>
        <v>2.9113658876356308E-2</v>
      </c>
      <c r="X359" s="113">
        <f t="shared" si="678"/>
        <v>1.746880030165876E-2</v>
      </c>
      <c r="Y359" s="113">
        <f t="shared" si="678"/>
        <v>3.3127014270687871E-2</v>
      </c>
      <c r="AB359" s="227">
        <v>45877</v>
      </c>
      <c r="AC359" s="113">
        <f t="shared" ref="AC359:AM359" si="679">O359-O$393</f>
        <v>-0.14243810398259771</v>
      </c>
      <c r="AD359" s="113">
        <f t="shared" si="679"/>
        <v>8.5070137124639164E-2</v>
      </c>
      <c r="AE359" s="113">
        <f t="shared" si="679"/>
        <v>4.1652874296154496E-2</v>
      </c>
      <c r="AF359" s="113">
        <f t="shared" si="679"/>
        <v>5.357606806280861E-2</v>
      </c>
      <c r="AG359" s="113">
        <f t="shared" si="679"/>
        <v>-7.5628324849968134E-2</v>
      </c>
      <c r="AH359" s="113">
        <f t="shared" si="679"/>
        <v>-2.3901913389544484E-2</v>
      </c>
      <c r="AI359" s="113">
        <f t="shared" si="679"/>
        <v>-7.4257863159490692E-3</v>
      </c>
      <c r="AJ359" s="113">
        <f t="shared" si="679"/>
        <v>2.5563747167312502E-2</v>
      </c>
      <c r="AK359" s="113">
        <f t="shared" si="679"/>
        <v>2.2060509389815158E-2</v>
      </c>
      <c r="AL359" s="113">
        <f t="shared" si="679"/>
        <v>-6.4594990025704305E-3</v>
      </c>
      <c r="AM359" s="113">
        <f t="shared" si="679"/>
        <v>1.8436669666482868E-2</v>
      </c>
    </row>
    <row r="360" spans="1:39" ht="15.6">
      <c r="A360" s="227">
        <v>45881</v>
      </c>
      <c r="B360" s="5">
        <v>1737.5525369999998</v>
      </c>
      <c r="C360" s="5">
        <v>18295.687304999999</v>
      </c>
      <c r="D360" s="5">
        <v>42163.333548000002</v>
      </c>
      <c r="E360" s="5">
        <v>5686.680425999999</v>
      </c>
      <c r="F360" s="5">
        <v>9059.8108439999996</v>
      </c>
      <c r="G360" s="5">
        <v>18357.031433999997</v>
      </c>
      <c r="H360" s="5">
        <v>4314.8026319999999</v>
      </c>
      <c r="I360" s="5">
        <v>12303.879588</v>
      </c>
      <c r="J360" s="5">
        <v>18531.503697</v>
      </c>
      <c r="K360" s="5">
        <v>17644.005518999998</v>
      </c>
      <c r="L360" s="39">
        <v>513518.87400000001</v>
      </c>
      <c r="N360" s="227">
        <v>45881</v>
      </c>
      <c r="O360" s="113">
        <f t="shared" ref="O360:Y360" si="680">B360/B343-1</f>
        <v>-4.8054618122242543E-2</v>
      </c>
      <c r="P360" s="113">
        <f t="shared" si="680"/>
        <v>0.11220143422450435</v>
      </c>
      <c r="Q360" s="113">
        <f t="shared" si="680"/>
        <v>7.5318523845661733E-2</v>
      </c>
      <c r="R360" s="113">
        <f t="shared" si="680"/>
        <v>7.42756622959313E-2</v>
      </c>
      <c r="S360" s="113">
        <f t="shared" si="680"/>
        <v>-2.9814007426027134E-2</v>
      </c>
      <c r="T360" s="113">
        <f t="shared" si="680"/>
        <v>-1.7796394590123832E-3</v>
      </c>
      <c r="U360" s="113">
        <f t="shared" si="680"/>
        <v>3.7402736300864436E-2</v>
      </c>
      <c r="V360" s="113">
        <f t="shared" si="680"/>
        <v>1.6925242304970611E-2</v>
      </c>
      <c r="W360" s="113">
        <f t="shared" si="680"/>
        <v>4.8666506011393551E-2</v>
      </c>
      <c r="X360" s="113">
        <f t="shared" si="680"/>
        <v>6.5200712026494134E-3</v>
      </c>
      <c r="Y360" s="113">
        <f t="shared" si="680"/>
        <v>5.3042250870377172E-2</v>
      </c>
      <c r="AB360" s="227">
        <v>45881</v>
      </c>
      <c r="AC360" s="113">
        <f t="shared" ref="AC360:AM360" si="681">O360-O$393</f>
        <v>-4.1009408470565903E-2</v>
      </c>
      <c r="AD360" s="113">
        <f t="shared" si="681"/>
        <v>0.1007795366703219</v>
      </c>
      <c r="AE360" s="113">
        <f t="shared" si="681"/>
        <v>5.9832971869781537E-2</v>
      </c>
      <c r="AF360" s="113">
        <f t="shared" si="681"/>
        <v>6.7598068851761714E-2</v>
      </c>
      <c r="AG360" s="113">
        <f t="shared" si="681"/>
        <v>-4.4675054904261789E-2</v>
      </c>
      <c r="AH360" s="113">
        <f t="shared" si="681"/>
        <v>4.2446495047559121E-3</v>
      </c>
      <c r="AI360" s="113">
        <f t="shared" si="681"/>
        <v>7.2123915257697666E-3</v>
      </c>
      <c r="AJ360" s="113">
        <f t="shared" si="681"/>
        <v>2.1451850082462122E-2</v>
      </c>
      <c r="AK360" s="113">
        <f t="shared" si="681"/>
        <v>4.1613356524852402E-2</v>
      </c>
      <c r="AL360" s="113">
        <f t="shared" si="681"/>
        <v>-1.7408228101579777E-2</v>
      </c>
      <c r="AM360" s="113">
        <f t="shared" si="681"/>
        <v>3.8351906266172173E-2</v>
      </c>
    </row>
    <row r="361" spans="1:39" ht="15.6">
      <c r="A361" s="227">
        <v>45882</v>
      </c>
      <c r="B361" s="5">
        <v>1774.7425079999998</v>
      </c>
      <c r="C361" s="5">
        <v>18636.393762</v>
      </c>
      <c r="D361" s="5">
        <v>41579.453412000003</v>
      </c>
      <c r="E361" s="5">
        <v>5622.9465600000003</v>
      </c>
      <c r="F361" s="5">
        <v>9316.2000959999987</v>
      </c>
      <c r="G361" s="5">
        <v>18410.3577</v>
      </c>
      <c r="H361" s="5">
        <v>4439.2524119999998</v>
      </c>
      <c r="I361" s="5">
        <v>12449.555118</v>
      </c>
      <c r="J361" s="5">
        <v>18639.588617999998</v>
      </c>
      <c r="K361" s="5">
        <v>17935.921584</v>
      </c>
      <c r="L361" s="39">
        <v>516494.7978</v>
      </c>
      <c r="N361" s="227">
        <v>45882</v>
      </c>
      <c r="O361" s="113">
        <f t="shared" ref="O361:Y361" si="682">B361/B344-1</f>
        <v>-1.199600627698838E-2</v>
      </c>
      <c r="P361" s="113">
        <f t="shared" si="682"/>
        <v>0.13716906754349867</v>
      </c>
      <c r="Q361" s="113">
        <f t="shared" si="682"/>
        <v>4.8867770392887921E-2</v>
      </c>
      <c r="R361" s="113">
        <f t="shared" si="682"/>
        <v>6.7977045791277169E-2</v>
      </c>
      <c r="S361" s="113">
        <f t="shared" si="682"/>
        <v>-9.1415678089368235E-4</v>
      </c>
      <c r="T361" s="113">
        <f t="shared" si="682"/>
        <v>1.8422301167614785E-2</v>
      </c>
      <c r="U361" s="113">
        <f t="shared" si="682"/>
        <v>7.4619668322710275E-2</v>
      </c>
      <c r="V361" s="113">
        <f t="shared" si="682"/>
        <v>5.4162010747204503E-2</v>
      </c>
      <c r="W361" s="113">
        <f t="shared" si="682"/>
        <v>3.4061690796969524E-2</v>
      </c>
      <c r="X361" s="113">
        <f t="shared" si="682"/>
        <v>1.106984912281983E-2</v>
      </c>
      <c r="Y361" s="113">
        <f t="shared" si="682"/>
        <v>5.5498723342021661E-2</v>
      </c>
      <c r="AB361" s="227">
        <v>45882</v>
      </c>
      <c r="AC361" s="113">
        <f t="shared" ref="AC361:AM361" si="683">O361-O$393</f>
        <v>-4.9507966253117368E-3</v>
      </c>
      <c r="AD361" s="113">
        <f t="shared" si="683"/>
        <v>0.1257471699893162</v>
      </c>
      <c r="AE361" s="113">
        <f t="shared" si="683"/>
        <v>3.3382218417007725E-2</v>
      </c>
      <c r="AF361" s="113">
        <f t="shared" si="683"/>
        <v>6.1299452347107583E-2</v>
      </c>
      <c r="AG361" s="113">
        <f t="shared" si="683"/>
        <v>-1.5775204259128338E-2</v>
      </c>
      <c r="AH361" s="113">
        <f t="shared" si="683"/>
        <v>2.4446590131383082E-2</v>
      </c>
      <c r="AI361" s="113">
        <f t="shared" si="683"/>
        <v>4.4429323547615605E-2</v>
      </c>
      <c r="AJ361" s="113">
        <f t="shared" si="683"/>
        <v>5.8688618524696014E-2</v>
      </c>
      <c r="AK361" s="113">
        <f t="shared" si="683"/>
        <v>2.7008541310428374E-2</v>
      </c>
      <c r="AL361" s="113">
        <f t="shared" si="683"/>
        <v>-1.285845018140936E-2</v>
      </c>
      <c r="AM361" s="113">
        <f t="shared" si="683"/>
        <v>4.0808378737816661E-2</v>
      </c>
    </row>
    <row r="362" spans="1:39" ht="15.6">
      <c r="A362" s="227">
        <v>45883</v>
      </c>
      <c r="B362" s="5">
        <v>1899.3323519999999</v>
      </c>
      <c r="C362" s="5">
        <v>18530.032896000001</v>
      </c>
      <c r="D362" s="5">
        <v>41591.079936000002</v>
      </c>
      <c r="E362" s="5">
        <v>5516.5017600000001</v>
      </c>
      <c r="F362" s="5">
        <v>9258.6481920000006</v>
      </c>
      <c r="G362" s="5">
        <v>18393.911423999998</v>
      </c>
      <c r="H362" s="5">
        <v>4491.212544</v>
      </c>
      <c r="I362" s="5">
        <v>12351.232512</v>
      </c>
      <c r="J362" s="5">
        <v>18562.670208</v>
      </c>
      <c r="K362" s="5">
        <v>18386.747135999998</v>
      </c>
      <c r="L362" s="39">
        <v>514916.48330000002</v>
      </c>
      <c r="N362" s="227">
        <v>45883</v>
      </c>
      <c r="O362" s="113">
        <f t="shared" ref="O362:Y362" si="684">B362/B345-1</f>
        <v>7.3750929358479933E-2</v>
      </c>
      <c r="P362" s="113">
        <f t="shared" si="684"/>
        <v>0.13100158449415145</v>
      </c>
      <c r="Q362" s="113">
        <f t="shared" si="684"/>
        <v>5.514716336997072E-2</v>
      </c>
      <c r="R362" s="113">
        <f t="shared" si="684"/>
        <v>5.035062099610621E-2</v>
      </c>
      <c r="S362" s="113">
        <f t="shared" si="684"/>
        <v>-8.813565146998048E-3</v>
      </c>
      <c r="T362" s="113">
        <f t="shared" si="684"/>
        <v>3.1454490398241663E-2</v>
      </c>
      <c r="U362" s="113">
        <f t="shared" si="684"/>
        <v>8.3309017159659549E-2</v>
      </c>
      <c r="V362" s="113">
        <f t="shared" si="684"/>
        <v>5.6787838224882314E-2</v>
      </c>
      <c r="W362" s="113">
        <f t="shared" si="684"/>
        <v>3.5710932381054494E-2</v>
      </c>
      <c r="X362" s="113">
        <f t="shared" si="684"/>
        <v>5.6737827948022845E-2</v>
      </c>
      <c r="Y362" s="113">
        <f t="shared" si="684"/>
        <v>5.4491123552792953E-2</v>
      </c>
      <c r="AB362" s="227">
        <v>45883</v>
      </c>
      <c r="AC362" s="113">
        <f t="shared" ref="AC362:AM362" si="685">O362-O$393</f>
        <v>8.0796139010156573E-2</v>
      </c>
      <c r="AD362" s="113">
        <f t="shared" si="685"/>
        <v>0.119579686939969</v>
      </c>
      <c r="AE362" s="113">
        <f t="shared" si="685"/>
        <v>3.9661611394090523E-2</v>
      </c>
      <c r="AF362" s="113">
        <f t="shared" si="685"/>
        <v>4.3673027551936625E-2</v>
      </c>
      <c r="AG362" s="113">
        <f t="shared" si="685"/>
        <v>-2.3674612625232704E-2</v>
      </c>
      <c r="AH362" s="113">
        <f t="shared" si="685"/>
        <v>3.747877936200996E-2</v>
      </c>
      <c r="AI362" s="113">
        <f t="shared" si="685"/>
        <v>5.3118672384564879E-2</v>
      </c>
      <c r="AJ362" s="113">
        <f t="shared" si="685"/>
        <v>6.1314446002373825E-2</v>
      </c>
      <c r="AK362" s="113">
        <f t="shared" si="685"/>
        <v>2.8657782894513345E-2</v>
      </c>
      <c r="AL362" s="113">
        <f t="shared" si="685"/>
        <v>3.2809528643793655E-2</v>
      </c>
      <c r="AM362" s="113">
        <f t="shared" si="685"/>
        <v>3.9800778948587953E-2</v>
      </c>
    </row>
    <row r="363" spans="1:39" ht="15.6">
      <c r="A363" s="227">
        <v>45884</v>
      </c>
      <c r="B363" s="5">
        <v>1959.0357679999997</v>
      </c>
      <c r="C363" s="5">
        <v>18472.845827000001</v>
      </c>
      <c r="D363" s="5">
        <v>41491.516100999994</v>
      </c>
      <c r="E363" s="5">
        <v>5280.4628599999996</v>
      </c>
      <c r="F363" s="5">
        <v>9204.1179670000001</v>
      </c>
      <c r="G363" s="5">
        <v>18127.462077999997</v>
      </c>
      <c r="H363" s="5">
        <v>4491.5840429999998</v>
      </c>
      <c r="I363" s="5">
        <v>12487.257715</v>
      </c>
      <c r="J363" s="5">
        <v>18765.584477999997</v>
      </c>
      <c r="K363" s="5">
        <v>18428.177259</v>
      </c>
      <c r="L363" s="39">
        <v>514470.23190000001</v>
      </c>
      <c r="N363" s="227">
        <v>45884</v>
      </c>
      <c r="O363" s="113">
        <f t="shared" ref="O363:Y363" si="686">B363/B346-1</f>
        <v>0.10215847410492462</v>
      </c>
      <c r="P363" s="113">
        <f t="shared" si="686"/>
        <v>0.12826126207490818</v>
      </c>
      <c r="Q363" s="113">
        <f t="shared" si="686"/>
        <v>4.0112732995273515E-2</v>
      </c>
      <c r="R363" s="113">
        <f t="shared" si="686"/>
        <v>-8.2828710785616266E-3</v>
      </c>
      <c r="S363" s="113">
        <f t="shared" si="686"/>
        <v>-3.3922521275903006E-2</v>
      </c>
      <c r="T363" s="113">
        <f t="shared" si="686"/>
        <v>1.8203250441904739E-2</v>
      </c>
      <c r="U363" s="113">
        <f t="shared" si="686"/>
        <v>8.2786411893980727E-2</v>
      </c>
      <c r="V363" s="113">
        <f t="shared" si="686"/>
        <v>5.8120429927853712E-2</v>
      </c>
      <c r="W363" s="113">
        <f t="shared" si="686"/>
        <v>4.2045401611863209E-2</v>
      </c>
      <c r="X363" s="113">
        <f t="shared" si="686"/>
        <v>5.5853365455367232E-2</v>
      </c>
      <c r="Y363" s="113">
        <f t="shared" si="686"/>
        <v>4.7944433934428154E-2</v>
      </c>
      <c r="AB363" s="227">
        <v>45884</v>
      </c>
      <c r="AC363" s="113">
        <f t="shared" ref="AC363:AM363" si="687">O363-O$393</f>
        <v>0.10920368375660126</v>
      </c>
      <c r="AD363" s="113">
        <f t="shared" si="687"/>
        <v>0.11683936452072573</v>
      </c>
      <c r="AE363" s="113">
        <f t="shared" si="687"/>
        <v>2.4627181019393318E-2</v>
      </c>
      <c r="AF363" s="113">
        <f t="shared" si="687"/>
        <v>-1.4960464522731212E-2</v>
      </c>
      <c r="AG363" s="113">
        <f t="shared" si="687"/>
        <v>-4.8783568754137661E-2</v>
      </c>
      <c r="AH363" s="113">
        <f t="shared" si="687"/>
        <v>2.4227539405673036E-2</v>
      </c>
      <c r="AI363" s="113">
        <f t="shared" si="687"/>
        <v>5.2596067118886057E-2</v>
      </c>
      <c r="AJ363" s="113">
        <f t="shared" si="687"/>
        <v>6.2647037705345215E-2</v>
      </c>
      <c r="AK363" s="113">
        <f t="shared" si="687"/>
        <v>3.499225212532206E-2</v>
      </c>
      <c r="AL363" s="113">
        <f t="shared" si="687"/>
        <v>3.1925066151138042E-2</v>
      </c>
      <c r="AM363" s="113">
        <f t="shared" si="687"/>
        <v>3.3254089330223155E-2</v>
      </c>
    </row>
    <row r="364" spans="1:39" ht="15.6">
      <c r="A364" s="227">
        <v>45888</v>
      </c>
      <c r="B364" s="5">
        <v>2035.5719360000001</v>
      </c>
      <c r="C364" s="5">
        <v>18542.926336</v>
      </c>
      <c r="D364" s="5">
        <v>40998.558111999999</v>
      </c>
      <c r="E364" s="5">
        <v>5369.2130560000005</v>
      </c>
      <c r="F364" s="5">
        <v>9351.0845119999994</v>
      </c>
      <c r="G364" s="5">
        <v>18749.620127999999</v>
      </c>
      <c r="H364" s="5">
        <v>4589.0847360000007</v>
      </c>
      <c r="I364" s="5">
        <v>12224.691200000001</v>
      </c>
      <c r="J364" s="5">
        <v>18095.760000000002</v>
      </c>
      <c r="K364" s="5">
        <v>18337.841056000001</v>
      </c>
      <c r="L364" s="39">
        <v>515638.27909999999</v>
      </c>
      <c r="N364" s="227">
        <v>45888</v>
      </c>
      <c r="O364" s="113">
        <f t="shared" ref="O364:Y364" si="688">B364/B347-1</f>
        <v>0.12706172529771753</v>
      </c>
      <c r="P364" s="113">
        <f t="shared" si="688"/>
        <v>0.12304902249986793</v>
      </c>
      <c r="Q364" s="113">
        <f t="shared" si="688"/>
        <v>2.8085083405989586E-2</v>
      </c>
      <c r="R364" s="113">
        <f t="shared" si="688"/>
        <v>9.1500236382464628E-3</v>
      </c>
      <c r="S364" s="113">
        <f t="shared" si="688"/>
        <v>-1.4980155123269001E-2</v>
      </c>
      <c r="T364" s="113">
        <f t="shared" si="688"/>
        <v>5.8199287345602979E-2</v>
      </c>
      <c r="U364" s="113">
        <f t="shared" si="688"/>
        <v>0.10287027944860494</v>
      </c>
      <c r="V364" s="113">
        <f t="shared" si="688"/>
        <v>4.2087217375602837E-2</v>
      </c>
      <c r="W364" s="113">
        <f t="shared" si="688"/>
        <v>9.1837438376649594E-3</v>
      </c>
      <c r="X364" s="113">
        <f t="shared" si="688"/>
        <v>3.7201767303420841E-2</v>
      </c>
      <c r="Y364" s="113">
        <f t="shared" si="688"/>
        <v>4.7367677986082768E-2</v>
      </c>
      <c r="AB364" s="227">
        <v>45888</v>
      </c>
      <c r="AC364" s="113">
        <f t="shared" ref="AC364:AM364" si="689">O364-O$393</f>
        <v>0.13410693494939419</v>
      </c>
      <c r="AD364" s="113">
        <f t="shared" si="689"/>
        <v>0.11162712494568548</v>
      </c>
      <c r="AE364" s="113">
        <f t="shared" si="689"/>
        <v>1.259953143010939E-2</v>
      </c>
      <c r="AF364" s="113">
        <f t="shared" si="689"/>
        <v>2.4724301940768781E-3</v>
      </c>
      <c r="AG364" s="113">
        <f t="shared" si="689"/>
        <v>-2.9841202601503657E-2</v>
      </c>
      <c r="AH364" s="113">
        <f t="shared" si="689"/>
        <v>6.4223576309371269E-2</v>
      </c>
      <c r="AI364" s="113">
        <f t="shared" si="689"/>
        <v>7.2679934673510277E-2</v>
      </c>
      <c r="AJ364" s="113">
        <f t="shared" si="689"/>
        <v>4.6613825153094347E-2</v>
      </c>
      <c r="AK364" s="113">
        <f t="shared" si="689"/>
        <v>2.130594351123811E-3</v>
      </c>
      <c r="AL364" s="113">
        <f t="shared" si="689"/>
        <v>1.327346799919165E-2</v>
      </c>
      <c r="AM364" s="113">
        <f t="shared" si="689"/>
        <v>3.2677333381877768E-2</v>
      </c>
    </row>
    <row r="365" spans="1:39" ht="15.6">
      <c r="A365" s="227">
        <v>45889</v>
      </c>
      <c r="B365" s="5">
        <v>1891.3589639999998</v>
      </c>
      <c r="C365" s="5">
        <v>18159.135065999999</v>
      </c>
      <c r="D365" s="5">
        <v>40632.882552000003</v>
      </c>
      <c r="E365" s="5">
        <v>5392.0603259999998</v>
      </c>
      <c r="F365" s="5">
        <v>9403.7660639999995</v>
      </c>
      <c r="G365" s="5">
        <v>18255.550985999998</v>
      </c>
      <c r="H365" s="5">
        <v>4561.2764820000002</v>
      </c>
      <c r="I365" s="5">
        <v>12310.706052</v>
      </c>
      <c r="J365" s="5">
        <v>18127.799891999999</v>
      </c>
      <c r="K365" s="5">
        <v>17982.372545999999</v>
      </c>
      <c r="L365" s="39">
        <v>513879.17729999998</v>
      </c>
      <c r="N365" s="227">
        <v>45889</v>
      </c>
      <c r="O365" s="113">
        <f t="shared" ref="O365:Y365" si="690">B365/B348-1</f>
        <v>3.9020526916067277E-2</v>
      </c>
      <c r="P365" s="113">
        <f t="shared" si="690"/>
        <v>8.1326053593300252E-2</v>
      </c>
      <c r="Q365" s="113">
        <f t="shared" si="690"/>
        <v>2.6692545924085209E-2</v>
      </c>
      <c r="R365" s="113">
        <f t="shared" si="690"/>
        <v>9.9769210418227949E-3</v>
      </c>
      <c r="S365" s="113">
        <f t="shared" si="690"/>
        <v>-8.2837344715415151E-3</v>
      </c>
      <c r="T365" s="113">
        <f t="shared" si="690"/>
        <v>5.900909188949921E-3</v>
      </c>
      <c r="U365" s="113">
        <f t="shared" si="690"/>
        <v>0.19111213639022884</v>
      </c>
      <c r="V365" s="113">
        <f t="shared" si="690"/>
        <v>4.7519690618898158E-2</v>
      </c>
      <c r="W365" s="113">
        <f t="shared" si="690"/>
        <v>1.293877840766755E-2</v>
      </c>
      <c r="X365" s="113">
        <f t="shared" si="690"/>
        <v>9.2741554834956386E-3</v>
      </c>
      <c r="Y365" s="113">
        <f t="shared" si="690"/>
        <v>3.9786333392061835E-2</v>
      </c>
      <c r="AB365" s="227">
        <v>45889</v>
      </c>
      <c r="AC365" s="113">
        <f t="shared" ref="AC365:AM365" si="691">O365-O$393</f>
        <v>4.6065736567743917E-2</v>
      </c>
      <c r="AD365" s="113">
        <f t="shared" si="691"/>
        <v>6.9904156039117801E-2</v>
      </c>
      <c r="AE365" s="113">
        <f t="shared" si="691"/>
        <v>1.1206993948205013E-2</v>
      </c>
      <c r="AF365" s="113">
        <f t="shared" si="691"/>
        <v>3.2993275976532102E-3</v>
      </c>
      <c r="AG365" s="113">
        <f t="shared" si="691"/>
        <v>-2.3144781949776171E-2</v>
      </c>
      <c r="AH365" s="113">
        <f t="shared" si="691"/>
        <v>1.1925198152718216E-2</v>
      </c>
      <c r="AI365" s="113">
        <f t="shared" si="691"/>
        <v>0.16092179161513417</v>
      </c>
      <c r="AJ365" s="113">
        <f t="shared" si="691"/>
        <v>5.2046298396389669E-2</v>
      </c>
      <c r="AK365" s="113">
        <f t="shared" si="691"/>
        <v>5.8856289211264021E-3</v>
      </c>
      <c r="AL365" s="113">
        <f t="shared" si="691"/>
        <v>-1.4654143820733552E-2</v>
      </c>
      <c r="AM365" s="113">
        <f t="shared" si="691"/>
        <v>2.5095988787856831E-2</v>
      </c>
    </row>
    <row r="366" spans="1:39" ht="15.6">
      <c r="A366" s="227">
        <v>45890</v>
      </c>
      <c r="B366" s="5">
        <v>1882.4557500000001</v>
      </c>
      <c r="C366" s="5">
        <v>18015.502049999999</v>
      </c>
      <c r="D366" s="5">
        <v>40391.893080000002</v>
      </c>
      <c r="E366" s="5">
        <v>5368.6035899999997</v>
      </c>
      <c r="F366" s="5">
        <v>9308.9439449999991</v>
      </c>
      <c r="G366" s="5">
        <v>18045.941760000002</v>
      </c>
      <c r="H366" s="5">
        <v>4526.7052949999998</v>
      </c>
      <c r="I366" s="5">
        <v>12460.254975000002</v>
      </c>
      <c r="J366" s="5">
        <v>17980.256069999999</v>
      </c>
      <c r="K366" s="5">
        <v>17779.193775</v>
      </c>
      <c r="L366" s="39">
        <v>510279.28279999999</v>
      </c>
      <c r="N366" s="227">
        <v>45890</v>
      </c>
      <c r="O366" s="113">
        <f t="shared" ref="O366:Y366" si="692">B366/B349-1</f>
        <v>2.6257507953404646E-2</v>
      </c>
      <c r="P366" s="113">
        <f t="shared" si="692"/>
        <v>7.7315426157753553E-2</v>
      </c>
      <c r="Q366" s="113">
        <f t="shared" si="692"/>
        <v>2.251543186706173E-2</v>
      </c>
      <c r="R366" s="113">
        <f t="shared" si="692"/>
        <v>1.9019264401192171E-3</v>
      </c>
      <c r="S366" s="113">
        <f t="shared" si="692"/>
        <v>-3.0334834279050371E-2</v>
      </c>
      <c r="T366" s="113">
        <f t="shared" si="692"/>
        <v>-2.8596425318693997E-2</v>
      </c>
      <c r="U366" s="113">
        <f t="shared" si="692"/>
        <v>9.1081000501986198E-2</v>
      </c>
      <c r="V366" s="113">
        <f t="shared" si="692"/>
        <v>4.2100482296447472E-2</v>
      </c>
      <c r="W366" s="113">
        <f t="shared" si="692"/>
        <v>-1.5496248680839098E-2</v>
      </c>
      <c r="X366" s="113">
        <f t="shared" si="692"/>
        <v>-2.6679786941089523E-3</v>
      </c>
      <c r="Y366" s="113">
        <f t="shared" si="692"/>
        <v>2.7637268375119373E-2</v>
      </c>
      <c r="AB366" s="227">
        <v>45890</v>
      </c>
      <c r="AC366" s="113">
        <f t="shared" ref="AC366:AM366" si="693">O366-O$393</f>
        <v>3.3302717605081286E-2</v>
      </c>
      <c r="AD366" s="113">
        <f t="shared" si="693"/>
        <v>6.5893528603571103E-2</v>
      </c>
      <c r="AE366" s="113">
        <f t="shared" si="693"/>
        <v>7.0298798911815341E-3</v>
      </c>
      <c r="AF366" s="113">
        <f t="shared" si="693"/>
        <v>-4.7756670040503676E-3</v>
      </c>
      <c r="AG366" s="113">
        <f t="shared" si="693"/>
        <v>-4.5195881757285027E-2</v>
      </c>
      <c r="AH366" s="113">
        <f t="shared" si="693"/>
        <v>-2.25721363549257E-2</v>
      </c>
      <c r="AI366" s="113">
        <f t="shared" si="693"/>
        <v>6.0890655726891528E-2</v>
      </c>
      <c r="AJ366" s="113">
        <f t="shared" si="693"/>
        <v>4.6627090073938983E-2</v>
      </c>
      <c r="AK366" s="113">
        <f t="shared" si="693"/>
        <v>-2.2549398167380247E-2</v>
      </c>
      <c r="AL366" s="113">
        <f t="shared" si="693"/>
        <v>-2.6596277998338143E-2</v>
      </c>
      <c r="AM366" s="113">
        <f t="shared" si="693"/>
        <v>1.294692377091437E-2</v>
      </c>
    </row>
    <row r="367" spans="1:39" ht="15.6">
      <c r="A367" s="227">
        <v>45891</v>
      </c>
      <c r="B367" s="5">
        <v>1990.3190400000001</v>
      </c>
      <c r="C367" s="5">
        <v>18278.833247999999</v>
      </c>
      <c r="D367" s="5">
        <v>40707.642204000003</v>
      </c>
      <c r="E367" s="5">
        <v>5402.7531359999994</v>
      </c>
      <c r="F367" s="5">
        <v>9539.0855279999996</v>
      </c>
      <c r="G367" s="5">
        <v>19004.336640000001</v>
      </c>
      <c r="H367" s="5">
        <v>4684.4726760000003</v>
      </c>
      <c r="I367" s="5">
        <v>12694.704264000002</v>
      </c>
      <c r="J367" s="5">
        <v>18468.234576000003</v>
      </c>
      <c r="K367" s="5">
        <v>18365.508432000002</v>
      </c>
      <c r="L367" s="39">
        <v>519000.5687</v>
      </c>
      <c r="N367" s="227">
        <v>45891</v>
      </c>
      <c r="O367" s="113">
        <f t="shared" ref="O367:Y367" si="694">B367/B350-1</f>
        <v>0.12113504606794923</v>
      </c>
      <c r="P367" s="113">
        <f t="shared" si="694"/>
        <v>9.0038443859224992E-2</v>
      </c>
      <c r="Q367" s="113">
        <f t="shared" si="694"/>
        <v>1.5726615042777947E-2</v>
      </c>
      <c r="R367" s="113">
        <f t="shared" si="694"/>
        <v>8.5043976047893821E-3</v>
      </c>
      <c r="S367" s="113">
        <f t="shared" si="694"/>
        <v>-2.8862089973903382E-3</v>
      </c>
      <c r="T367" s="113">
        <f t="shared" si="694"/>
        <v>2.4290138913206638E-2</v>
      </c>
      <c r="U367" s="113">
        <f t="shared" si="694"/>
        <v>0.14089788943589809</v>
      </c>
      <c r="V367" s="113">
        <f t="shared" si="694"/>
        <v>3.8463657178741339E-2</v>
      </c>
      <c r="W367" s="113">
        <f t="shared" si="694"/>
        <v>1.7948640468090415E-2</v>
      </c>
      <c r="X367" s="113">
        <f t="shared" si="694"/>
        <v>8.1018660261291675E-3</v>
      </c>
      <c r="Y367" s="113">
        <f t="shared" si="694"/>
        <v>3.9685069977573706E-2</v>
      </c>
      <c r="AB367" s="227">
        <v>45891</v>
      </c>
      <c r="AC367" s="113">
        <f t="shared" ref="AC367:AM367" si="695">O367-O$393</f>
        <v>0.12818025571962588</v>
      </c>
      <c r="AD367" s="113">
        <f t="shared" si="695"/>
        <v>7.8616546305042542E-2</v>
      </c>
      <c r="AE367" s="113">
        <f t="shared" si="695"/>
        <v>2.4106306689775092E-4</v>
      </c>
      <c r="AF367" s="113">
        <f t="shared" si="695"/>
        <v>1.8268041606197974E-3</v>
      </c>
      <c r="AG367" s="113">
        <f t="shared" si="695"/>
        <v>-1.7747256475624994E-2</v>
      </c>
      <c r="AH367" s="113">
        <f t="shared" si="695"/>
        <v>3.0314427876974935E-2</v>
      </c>
      <c r="AI367" s="113">
        <f t="shared" si="695"/>
        <v>0.11070754466080343</v>
      </c>
      <c r="AJ367" s="113">
        <f t="shared" si="695"/>
        <v>4.299026495623285E-2</v>
      </c>
      <c r="AK367" s="113">
        <f t="shared" si="695"/>
        <v>1.0895490981549266E-2</v>
      </c>
      <c r="AL367" s="113">
        <f t="shared" si="695"/>
        <v>-1.5826433278100023E-2</v>
      </c>
      <c r="AM367" s="113">
        <f t="shared" si="695"/>
        <v>2.4994725373368703E-2</v>
      </c>
    </row>
    <row r="368" spans="1:39" ht="15.6">
      <c r="A368" s="227">
        <v>45895</v>
      </c>
      <c r="B368" s="5">
        <v>1964.6602700000003</v>
      </c>
      <c r="C368" s="5">
        <v>18501.693902000003</v>
      </c>
      <c r="D368" s="5">
        <v>40506.695768000005</v>
      </c>
      <c r="E368" s="5">
        <v>5517.9924380000002</v>
      </c>
      <c r="F368" s="5">
        <v>9492.4961300000014</v>
      </c>
      <c r="G368" s="5">
        <v>18646.118620000001</v>
      </c>
      <c r="H368" s="5">
        <v>4744.2309599999999</v>
      </c>
      <c r="I368" s="5">
        <v>12696.465712000001</v>
      </c>
      <c r="J368" s="5">
        <v>18947.070686000003</v>
      </c>
      <c r="K368" s="5">
        <v>18453.283382000001</v>
      </c>
      <c r="L368" s="39">
        <v>521699.1961</v>
      </c>
      <c r="N368" s="227">
        <v>45895</v>
      </c>
      <c r="O368" s="113">
        <f t="shared" ref="O368:Y368" si="696">B368/B351-1</f>
        <v>0.20350438872045817</v>
      </c>
      <c r="P368" s="113">
        <f t="shared" si="696"/>
        <v>9.6912226110403399E-2</v>
      </c>
      <c r="Q368" s="113">
        <f t="shared" si="696"/>
        <v>-1.3962075026974219E-4</v>
      </c>
      <c r="R368" s="113">
        <f t="shared" si="696"/>
        <v>1.8633947472280088E-2</v>
      </c>
      <c r="S368" s="113">
        <f t="shared" si="696"/>
        <v>-9.0723237897997189E-3</v>
      </c>
      <c r="T368" s="113">
        <f t="shared" si="696"/>
        <v>-2.7800411077950171E-2</v>
      </c>
      <c r="U368" s="113">
        <f t="shared" si="696"/>
        <v>0.12656207597919877</v>
      </c>
      <c r="V368" s="113">
        <f t="shared" si="696"/>
        <v>3.9753144560792375E-2</v>
      </c>
      <c r="W368" s="113">
        <f t="shared" si="696"/>
        <v>3.087235724948556E-2</v>
      </c>
      <c r="X368" s="113">
        <f t="shared" si="696"/>
        <v>1.1034071657441524E-2</v>
      </c>
      <c r="Y368" s="113">
        <f t="shared" si="696"/>
        <v>3.5481423683431768E-2</v>
      </c>
      <c r="AB368" s="227">
        <v>45895</v>
      </c>
      <c r="AC368" s="113">
        <f t="shared" ref="AC368:AM368" si="697">O368-O$393</f>
        <v>0.21054959837213483</v>
      </c>
      <c r="AD368" s="113">
        <f t="shared" si="697"/>
        <v>8.5490328556220949E-2</v>
      </c>
      <c r="AE368" s="113">
        <f t="shared" si="697"/>
        <v>-1.5625172726149938E-2</v>
      </c>
      <c r="AF368" s="113">
        <f t="shared" si="697"/>
        <v>1.1956354028110502E-2</v>
      </c>
      <c r="AG368" s="113">
        <f t="shared" si="697"/>
        <v>-2.3933371268034374E-2</v>
      </c>
      <c r="AH368" s="113">
        <f t="shared" si="697"/>
        <v>-2.1776122114181874E-2</v>
      </c>
      <c r="AI368" s="113">
        <f t="shared" si="697"/>
        <v>9.6371731204104111E-2</v>
      </c>
      <c r="AJ368" s="113">
        <f t="shared" si="697"/>
        <v>4.4279752338283886E-2</v>
      </c>
      <c r="AK368" s="113">
        <f t="shared" si="697"/>
        <v>2.3819207762944411E-2</v>
      </c>
      <c r="AL368" s="113">
        <f t="shared" si="697"/>
        <v>-1.2894227646787666E-2</v>
      </c>
      <c r="AM368" s="113">
        <f t="shared" si="697"/>
        <v>2.0791079079226765E-2</v>
      </c>
    </row>
    <row r="369" spans="1:39" ht="15.6">
      <c r="A369" s="227">
        <v>45896</v>
      </c>
      <c r="B369" s="5">
        <v>2001.0909799999999</v>
      </c>
      <c r="C369" s="5">
        <v>18560.622132</v>
      </c>
      <c r="D369" s="5">
        <v>40806.150631999997</v>
      </c>
      <c r="E369" s="5">
        <v>5511.2541919999994</v>
      </c>
      <c r="F369" s="5">
        <v>9509.4098119999999</v>
      </c>
      <c r="G369" s="5">
        <v>18699.128227999998</v>
      </c>
      <c r="H369" s="5">
        <v>4730.9494999999997</v>
      </c>
      <c r="I369" s="5">
        <v>12823.087632000001</v>
      </c>
      <c r="J369" s="5">
        <v>18973.724616</v>
      </c>
      <c r="K369" s="5">
        <v>18450.300415999998</v>
      </c>
      <c r="L369" s="39">
        <v>521926.40149999998</v>
      </c>
      <c r="N369" s="227">
        <v>45896</v>
      </c>
      <c r="O369" s="113">
        <f t="shared" ref="O369:Y369" si="698">B369/B352-1</f>
        <v>0.23205392937939973</v>
      </c>
      <c r="P369" s="113">
        <f t="shared" si="698"/>
        <v>0.1039784232594021</v>
      </c>
      <c r="Q369" s="113">
        <f t="shared" si="698"/>
        <v>4.1071108749091145E-4</v>
      </c>
      <c r="R369" s="113">
        <f t="shared" si="698"/>
        <v>1.9067521440875979E-2</v>
      </c>
      <c r="S369" s="113">
        <f t="shared" si="698"/>
        <v>-3.4386278301498097E-3</v>
      </c>
      <c r="T369" s="113">
        <f t="shared" si="698"/>
        <v>1.8675896823243665E-3</v>
      </c>
      <c r="U369" s="113">
        <f t="shared" si="698"/>
        <v>0.14086203349030724</v>
      </c>
      <c r="V369" s="113">
        <f t="shared" si="698"/>
        <v>2.6161857869603455E-2</v>
      </c>
      <c r="W369" s="113">
        <f t="shared" si="698"/>
        <v>5.4620810676521359E-2</v>
      </c>
      <c r="X369" s="113">
        <f t="shared" si="698"/>
        <v>3.6413601248925787E-3</v>
      </c>
      <c r="Y369" s="113">
        <f t="shared" si="698"/>
        <v>2.9478054126658826E-2</v>
      </c>
      <c r="AB369" s="227">
        <v>45896</v>
      </c>
      <c r="AC369" s="113">
        <f t="shared" ref="AC369:AM369" si="699">O369-O$393</f>
        <v>0.23909913903107638</v>
      </c>
      <c r="AD369" s="113">
        <f t="shared" si="699"/>
        <v>9.2556525705219647E-2</v>
      </c>
      <c r="AE369" s="113">
        <f t="shared" si="699"/>
        <v>-1.5074840888389285E-2</v>
      </c>
      <c r="AF369" s="113">
        <f t="shared" si="699"/>
        <v>1.2389927996706393E-2</v>
      </c>
      <c r="AG369" s="113">
        <f t="shared" si="699"/>
        <v>-1.8299675308384465E-2</v>
      </c>
      <c r="AH369" s="113">
        <f t="shared" si="699"/>
        <v>7.8918786460926618E-3</v>
      </c>
      <c r="AI369" s="113">
        <f t="shared" si="699"/>
        <v>0.11067168871521257</v>
      </c>
      <c r="AJ369" s="113">
        <f t="shared" si="699"/>
        <v>3.0688465647094966E-2</v>
      </c>
      <c r="AK369" s="113">
        <f t="shared" si="699"/>
        <v>4.7567661189980209E-2</v>
      </c>
      <c r="AL369" s="113">
        <f t="shared" si="699"/>
        <v>-2.0286939179336612E-2</v>
      </c>
      <c r="AM369" s="113">
        <f t="shared" si="699"/>
        <v>1.4787709522453823E-2</v>
      </c>
    </row>
    <row r="370" spans="1:39" ht="15.6">
      <c r="A370" s="227">
        <v>45897</v>
      </c>
      <c r="B370" s="5">
        <v>2005.4215529999999</v>
      </c>
      <c r="C370" s="5">
        <v>18707.614775999999</v>
      </c>
      <c r="D370" s="5">
        <v>40996.511844000001</v>
      </c>
      <c r="E370" s="5">
        <v>5585.0950030000004</v>
      </c>
      <c r="F370" s="5">
        <v>9463.2086440000003</v>
      </c>
      <c r="G370" s="5">
        <v>18603.844466999999</v>
      </c>
      <c r="H370" s="5">
        <v>4705.0584289999997</v>
      </c>
      <c r="I370" s="5">
        <v>12816.035371999998</v>
      </c>
      <c r="J370" s="5">
        <v>18997.206335999999</v>
      </c>
      <c r="K370" s="5">
        <v>18630.390359999998</v>
      </c>
      <c r="L370" s="39">
        <v>523023.27230000001</v>
      </c>
      <c r="N370" s="227">
        <v>45897</v>
      </c>
      <c r="O370" s="113">
        <f t="shared" ref="O370:Y370" si="700">B370/B353-1</f>
        <v>0.1991647169028381</v>
      </c>
      <c r="P370" s="113">
        <f t="shared" si="700"/>
        <v>8.84095875223887E-2</v>
      </c>
      <c r="Q370" s="113">
        <f t="shared" si="700"/>
        <v>-2.8482735792644709E-2</v>
      </c>
      <c r="R370" s="113">
        <f t="shared" si="700"/>
        <v>-5.1418441281558813E-3</v>
      </c>
      <c r="S370" s="113">
        <f t="shared" si="700"/>
        <v>-3.717074812661314E-2</v>
      </c>
      <c r="T370" s="113">
        <f t="shared" si="700"/>
        <v>1.0765273964984168E-2</v>
      </c>
      <c r="U370" s="113">
        <f t="shared" si="700"/>
        <v>9.816616820099533E-2</v>
      </c>
      <c r="V370" s="113">
        <f t="shared" si="700"/>
        <v>1.5078679708280696E-2</v>
      </c>
      <c r="W370" s="113">
        <f t="shared" si="700"/>
        <v>2.3087990745388476E-2</v>
      </c>
      <c r="X370" s="113">
        <f t="shared" si="700"/>
        <v>-1.5627179333073449E-2</v>
      </c>
      <c r="Y370" s="113">
        <f t="shared" si="700"/>
        <v>-2.5318809033758605E-4</v>
      </c>
      <c r="AB370" s="227">
        <v>45897</v>
      </c>
      <c r="AC370" s="113">
        <f t="shared" ref="AC370:AM370" si="701">O370-O$393</f>
        <v>0.20620992655451476</v>
      </c>
      <c r="AD370" s="113">
        <f t="shared" si="701"/>
        <v>7.6987689968206249E-2</v>
      </c>
      <c r="AE370" s="113">
        <f t="shared" si="701"/>
        <v>-4.3968287768524905E-2</v>
      </c>
      <c r="AF370" s="113">
        <f t="shared" si="701"/>
        <v>-1.1819437572325467E-2</v>
      </c>
      <c r="AG370" s="113">
        <f t="shared" si="701"/>
        <v>-5.2031795604847796E-2</v>
      </c>
      <c r="AH370" s="113">
        <f t="shared" si="701"/>
        <v>1.6789562928752465E-2</v>
      </c>
      <c r="AI370" s="113">
        <f t="shared" si="701"/>
        <v>6.7975823425900667E-2</v>
      </c>
      <c r="AJ370" s="113">
        <f t="shared" si="701"/>
        <v>1.9605287485772206E-2</v>
      </c>
      <c r="AK370" s="113">
        <f t="shared" si="701"/>
        <v>1.6034841258847327E-2</v>
      </c>
      <c r="AL370" s="113">
        <f t="shared" si="701"/>
        <v>-3.9555478637302639E-2</v>
      </c>
      <c r="AM370" s="113">
        <f t="shared" si="701"/>
        <v>-1.4943532694542589E-2</v>
      </c>
    </row>
    <row r="371" spans="1:39" ht="15.6">
      <c r="A371" s="227">
        <v>45898</v>
      </c>
      <c r="B371" s="5">
        <v>1955.1053300000001</v>
      </c>
      <c r="C371" s="5">
        <v>18638.938451999999</v>
      </c>
      <c r="D371" s="5">
        <v>40683.052142</v>
      </c>
      <c r="E371" s="5">
        <v>5547.3604619999996</v>
      </c>
      <c r="F371" s="5">
        <v>9504.943283999999</v>
      </c>
      <c r="G371" s="5">
        <v>18553.026225999998</v>
      </c>
      <c r="H371" s="5">
        <v>4704.2965619999995</v>
      </c>
      <c r="I371" s="5">
        <v>12894.863079999999</v>
      </c>
      <c r="J371" s="5">
        <v>18842.879624000001</v>
      </c>
      <c r="K371" s="5">
        <v>18386.822199999999</v>
      </c>
      <c r="L371" s="39">
        <v>518705.90389999998</v>
      </c>
      <c r="N371" s="227">
        <v>45898</v>
      </c>
      <c r="O371" s="113">
        <f t="shared" ref="O371:Y371" si="702">B371/B354-1</f>
        <v>0.20661154051207409</v>
      </c>
      <c r="P371" s="113">
        <f t="shared" si="702"/>
        <v>9.7284120413313468E-2</v>
      </c>
      <c r="Q371" s="113">
        <f t="shared" si="702"/>
        <v>-6.8159442298344031E-2</v>
      </c>
      <c r="R371" s="113">
        <f t="shared" si="702"/>
        <v>-4.2980788317718011E-3</v>
      </c>
      <c r="S371" s="113">
        <f t="shared" si="702"/>
        <v>-2.4867097474226552E-2</v>
      </c>
      <c r="T371" s="113">
        <f t="shared" si="702"/>
        <v>1.442318897799888E-2</v>
      </c>
      <c r="U371" s="113">
        <f t="shared" si="702"/>
        <v>7.7715641659008128E-2</v>
      </c>
      <c r="V371" s="113">
        <f t="shared" si="702"/>
        <v>3.9119427847196242E-2</v>
      </c>
      <c r="W371" s="113">
        <f t="shared" si="702"/>
        <v>3.7934439546861931E-2</v>
      </c>
      <c r="X371" s="113">
        <f t="shared" si="702"/>
        <v>-4.0269676667053056E-2</v>
      </c>
      <c r="Y371" s="113">
        <f t="shared" si="702"/>
        <v>-1.4683410070037706E-4</v>
      </c>
      <c r="AB371" s="227">
        <v>45898</v>
      </c>
      <c r="AC371" s="113">
        <f t="shared" ref="AC371:AM371" si="703">O371-O$393</f>
        <v>0.21365675016375074</v>
      </c>
      <c r="AD371" s="113">
        <f t="shared" si="703"/>
        <v>8.5862222859131018E-2</v>
      </c>
      <c r="AE371" s="113">
        <f t="shared" si="703"/>
        <v>-8.3644994274224227E-2</v>
      </c>
      <c r="AF371" s="113">
        <f t="shared" si="703"/>
        <v>-1.0975672275941387E-2</v>
      </c>
      <c r="AG371" s="113">
        <f t="shared" si="703"/>
        <v>-3.9728144952461207E-2</v>
      </c>
      <c r="AH371" s="113">
        <f t="shared" si="703"/>
        <v>2.0447477941767177E-2</v>
      </c>
      <c r="AI371" s="113">
        <f t="shared" si="703"/>
        <v>4.7525296883913458E-2</v>
      </c>
      <c r="AJ371" s="113">
        <f t="shared" si="703"/>
        <v>4.3646035624687753E-2</v>
      </c>
      <c r="AK371" s="113">
        <f t="shared" si="703"/>
        <v>3.0881290060320782E-2</v>
      </c>
      <c r="AL371" s="113">
        <f t="shared" si="703"/>
        <v>-6.419797597128224E-2</v>
      </c>
      <c r="AM371" s="113">
        <f t="shared" si="703"/>
        <v>-1.483717870490538E-2</v>
      </c>
    </row>
    <row r="372" spans="1:39" ht="15.6">
      <c r="A372" s="227">
        <v>45902</v>
      </c>
      <c r="B372" s="5">
        <v>1947.1158810000002</v>
      </c>
      <c r="C372" s="5">
        <v>18475.483692000002</v>
      </c>
      <c r="D372" s="5">
        <v>40624.831632000001</v>
      </c>
      <c r="E372" s="5">
        <v>5452.88958</v>
      </c>
      <c r="F372" s="5">
        <v>9511.9948469999999</v>
      </c>
      <c r="G372" s="5">
        <v>18029.923098000003</v>
      </c>
      <c r="H372" s="5">
        <v>4707.3396330000005</v>
      </c>
      <c r="I372" s="5">
        <v>13015.355763000001</v>
      </c>
      <c r="J372" s="5">
        <v>19091.547618000001</v>
      </c>
      <c r="K372" s="5">
        <v>18123.217374</v>
      </c>
      <c r="L372" s="39">
        <v>515976.8616</v>
      </c>
      <c r="N372" s="227">
        <v>45902</v>
      </c>
      <c r="O372" s="113">
        <f t="shared" ref="O372:Y372" si="704">B372/B355-1</f>
        <v>0.25546853269228587</v>
      </c>
      <c r="P372" s="113">
        <f t="shared" si="704"/>
        <v>0.13664417940830598</v>
      </c>
      <c r="Q372" s="113">
        <f t="shared" si="704"/>
        <v>-3.4915290778660069E-2</v>
      </c>
      <c r="R372" s="113">
        <f t="shared" si="704"/>
        <v>1.1662777987553108E-2</v>
      </c>
      <c r="S372" s="113">
        <f t="shared" si="704"/>
        <v>1.5796263039374647E-2</v>
      </c>
      <c r="T372" s="113">
        <f t="shared" si="704"/>
        <v>3.4023377812947952E-2</v>
      </c>
      <c r="U372" s="113">
        <f t="shared" si="704"/>
        <v>0.11574369049108801</v>
      </c>
      <c r="V372" s="113">
        <f t="shared" si="704"/>
        <v>7.0351631171544859E-2</v>
      </c>
      <c r="W372" s="113">
        <f t="shared" si="704"/>
        <v>7.1223618635395836E-2</v>
      </c>
      <c r="X372" s="113">
        <f t="shared" si="704"/>
        <v>5.0747665439885736E-2</v>
      </c>
      <c r="Y372" s="113">
        <f t="shared" si="704"/>
        <v>2.9865397985281206E-2</v>
      </c>
      <c r="AB372" s="227">
        <v>45902</v>
      </c>
      <c r="AC372" s="113">
        <f t="shared" ref="AC372:AM372" si="705">O372-O$393</f>
        <v>0.26251374234396252</v>
      </c>
      <c r="AD372" s="113">
        <f t="shared" si="705"/>
        <v>0.12522228185412351</v>
      </c>
      <c r="AE372" s="113">
        <f t="shared" si="705"/>
        <v>-5.0400842754540265E-2</v>
      </c>
      <c r="AF372" s="113">
        <f t="shared" si="705"/>
        <v>4.9851845433835232E-3</v>
      </c>
      <c r="AG372" s="113">
        <f t="shared" si="705"/>
        <v>9.352155611399935E-4</v>
      </c>
      <c r="AH372" s="113">
        <f t="shared" si="705"/>
        <v>4.0047666776716249E-2</v>
      </c>
      <c r="AI372" s="113">
        <f t="shared" si="705"/>
        <v>8.5553345715993351E-2</v>
      </c>
      <c r="AJ372" s="113">
        <f t="shared" si="705"/>
        <v>7.4878238949036363E-2</v>
      </c>
      <c r="AK372" s="113">
        <f t="shared" si="705"/>
        <v>6.4170469148854686E-2</v>
      </c>
      <c r="AL372" s="113">
        <f t="shared" si="705"/>
        <v>2.6819366135656546E-2</v>
      </c>
      <c r="AM372" s="113">
        <f t="shared" si="705"/>
        <v>1.5175053381076203E-2</v>
      </c>
    </row>
    <row r="373" spans="1:39" ht="15.6">
      <c r="A373" s="227">
        <v>45903</v>
      </c>
      <c r="B373" s="5">
        <v>1934.2728000000002</v>
      </c>
      <c r="C373" s="5">
        <v>19219.418109000002</v>
      </c>
      <c r="D373" s="5">
        <v>40728.531645000003</v>
      </c>
      <c r="E373" s="5">
        <v>5453.8433490000007</v>
      </c>
      <c r="F373" s="5">
        <v>9460.2058859999997</v>
      </c>
      <c r="G373" s="5">
        <v>18161.209698000002</v>
      </c>
      <c r="H373" s="5">
        <v>4654.3439250000001</v>
      </c>
      <c r="I373" s="5">
        <v>12738.798282000002</v>
      </c>
      <c r="J373" s="5">
        <v>18728.596386000001</v>
      </c>
      <c r="K373" s="5">
        <v>18213.596253</v>
      </c>
      <c r="L373" s="39">
        <v>519695.58020000003</v>
      </c>
      <c r="N373" s="227">
        <v>45903</v>
      </c>
      <c r="O373" s="113">
        <f t="shared" ref="O373:Y373" si="706">B373/B356-1</f>
        <v>0.2024498288828227</v>
      </c>
      <c r="P373" s="113">
        <f t="shared" si="706"/>
        <v>0.18877849520039414</v>
      </c>
      <c r="Q373" s="113">
        <f t="shared" si="706"/>
        <v>-3.1374116176092093E-2</v>
      </c>
      <c r="R373" s="113">
        <f t="shared" si="706"/>
        <v>1.3808165848950615E-2</v>
      </c>
      <c r="S373" s="113">
        <f t="shared" si="706"/>
        <v>3.5245150365623701E-3</v>
      </c>
      <c r="T373" s="113">
        <f t="shared" si="706"/>
        <v>2.4887088644993671E-2</v>
      </c>
      <c r="U373" s="113">
        <f t="shared" si="706"/>
        <v>0.11102402141742496</v>
      </c>
      <c r="V373" s="113">
        <f t="shared" si="706"/>
        <v>4.4742020293031093E-2</v>
      </c>
      <c r="W373" s="113">
        <f t="shared" si="706"/>
        <v>4.5390581927015283E-2</v>
      </c>
      <c r="X373" s="113">
        <f t="shared" si="706"/>
        <v>6.9486091146615081E-2</v>
      </c>
      <c r="Y373" s="113">
        <f t="shared" si="706"/>
        <v>3.5499454398129515E-2</v>
      </c>
      <c r="AB373" s="227">
        <v>45903</v>
      </c>
      <c r="AC373" s="113">
        <f t="shared" ref="AC373:AM373" si="707">O373-O$393</f>
        <v>0.20949503853449936</v>
      </c>
      <c r="AD373" s="113">
        <f t="shared" si="707"/>
        <v>0.17735659764621167</v>
      </c>
      <c r="AE373" s="113">
        <f t="shared" si="707"/>
        <v>-4.6859668151972289E-2</v>
      </c>
      <c r="AF373" s="113">
        <f t="shared" si="707"/>
        <v>7.1305724047810307E-3</v>
      </c>
      <c r="AG373" s="113">
        <f t="shared" si="707"/>
        <v>-1.1336532441672284E-2</v>
      </c>
      <c r="AH373" s="113">
        <f t="shared" si="707"/>
        <v>3.0911377608761968E-2</v>
      </c>
      <c r="AI373" s="113">
        <f t="shared" si="707"/>
        <v>8.0833676642330293E-2</v>
      </c>
      <c r="AJ373" s="113">
        <f t="shared" si="707"/>
        <v>4.9268628070522603E-2</v>
      </c>
      <c r="AK373" s="113">
        <f t="shared" si="707"/>
        <v>3.8337432440474134E-2</v>
      </c>
      <c r="AL373" s="113">
        <f t="shared" si="707"/>
        <v>4.555779184238589E-2</v>
      </c>
      <c r="AM373" s="113">
        <f t="shared" si="707"/>
        <v>2.0809109793924512E-2</v>
      </c>
    </row>
    <row r="374" spans="1:39" ht="15.6">
      <c r="A374" s="227">
        <v>45904</v>
      </c>
      <c r="B374" s="5">
        <v>1989.6889679999999</v>
      </c>
      <c r="C374" s="5">
        <v>19385.925263999998</v>
      </c>
      <c r="D374" s="5">
        <v>41068.764936</v>
      </c>
      <c r="E374" s="5">
        <v>5496.9099119999992</v>
      </c>
      <c r="F374" s="5">
        <v>9605.6459279999999</v>
      </c>
      <c r="G374" s="5">
        <v>18213.617664000001</v>
      </c>
      <c r="H374" s="5">
        <v>4701.35772</v>
      </c>
      <c r="I374" s="5">
        <v>12749.047272</v>
      </c>
      <c r="J374" s="5">
        <v>18655.8606</v>
      </c>
      <c r="K374" s="5">
        <v>19054.445184</v>
      </c>
      <c r="L374" s="39">
        <v>525685.36549999996</v>
      </c>
      <c r="N374" s="227">
        <v>45904</v>
      </c>
      <c r="O374" s="113">
        <f t="shared" ref="O374:Y374" si="708">B374/B357-1</f>
        <v>0.21782890096425422</v>
      </c>
      <c r="P374" s="113">
        <f t="shared" si="708"/>
        <v>0.13564235950029246</v>
      </c>
      <c r="Q374" s="113">
        <f t="shared" si="708"/>
        <v>-2.2659120203037397E-2</v>
      </c>
      <c r="R374" s="113">
        <f t="shared" si="708"/>
        <v>-7.8122533563278473E-3</v>
      </c>
      <c r="S374" s="113">
        <f t="shared" si="708"/>
        <v>4.1912615186391777E-2</v>
      </c>
      <c r="T374" s="113">
        <f t="shared" si="708"/>
        <v>4.7730543139037351E-3</v>
      </c>
      <c r="U374" s="113">
        <f t="shared" si="708"/>
        <v>0.11932530518882212</v>
      </c>
      <c r="V374" s="113">
        <f t="shared" si="708"/>
        <v>4.2450194765589533E-2</v>
      </c>
      <c r="W374" s="113">
        <f t="shared" si="708"/>
        <v>3.5618161213618826E-2</v>
      </c>
      <c r="X374" s="113">
        <f t="shared" si="708"/>
        <v>7.0733518529490835E-2</v>
      </c>
      <c r="Y374" s="113">
        <f t="shared" si="708"/>
        <v>3.4985446056530645E-2</v>
      </c>
      <c r="AB374" s="227">
        <v>45904</v>
      </c>
      <c r="AC374" s="113">
        <f t="shared" ref="AC374:AM374" si="709">O374-O$393</f>
        <v>0.22487411061593088</v>
      </c>
      <c r="AD374" s="113">
        <f t="shared" si="709"/>
        <v>0.12422046194611001</v>
      </c>
      <c r="AE374" s="113">
        <f t="shared" si="709"/>
        <v>-3.8144672178917594E-2</v>
      </c>
      <c r="AF374" s="113">
        <f t="shared" si="709"/>
        <v>-1.4489846800497433E-2</v>
      </c>
      <c r="AG374" s="113">
        <f t="shared" si="709"/>
        <v>2.7051567708157122E-2</v>
      </c>
      <c r="AH374" s="113">
        <f t="shared" si="709"/>
        <v>1.079734327767203E-2</v>
      </c>
      <c r="AI374" s="113">
        <f t="shared" si="709"/>
        <v>8.9134960413727454E-2</v>
      </c>
      <c r="AJ374" s="113">
        <f t="shared" si="709"/>
        <v>4.6976802543081043E-2</v>
      </c>
      <c r="AK374" s="113">
        <f t="shared" si="709"/>
        <v>2.8565011727077677E-2</v>
      </c>
      <c r="AL374" s="113">
        <f t="shared" si="709"/>
        <v>4.6805219225261645E-2</v>
      </c>
      <c r="AM374" s="113">
        <f t="shared" si="709"/>
        <v>2.0295101452325642E-2</v>
      </c>
    </row>
    <row r="375" spans="1:39" ht="15.6">
      <c r="A375" s="227">
        <v>45905</v>
      </c>
      <c r="B375" s="5">
        <v>1990.980673</v>
      </c>
      <c r="C375" s="5">
        <v>19486.245713</v>
      </c>
      <c r="D375" s="5">
        <v>40242.361500000006</v>
      </c>
      <c r="E375" s="5">
        <v>5438.8161300000011</v>
      </c>
      <c r="F375" s="5">
        <v>9585.811807</v>
      </c>
      <c r="G375" s="5">
        <v>18513.112244</v>
      </c>
      <c r="H375" s="5">
        <v>4737.2169790000007</v>
      </c>
      <c r="I375" s="5">
        <v>12492.204582</v>
      </c>
      <c r="J375" s="5">
        <v>18666.764897000001</v>
      </c>
      <c r="K375" s="5">
        <v>18887.894641000003</v>
      </c>
      <c r="L375" s="39">
        <v>526931.04260000004</v>
      </c>
      <c r="N375" s="227">
        <v>45905</v>
      </c>
      <c r="O375" s="113">
        <f t="shared" ref="O375:Y375" si="710">B375/B358-1</f>
        <v>0.25583499053123382</v>
      </c>
      <c r="P375" s="113">
        <f t="shared" si="710"/>
        <v>0.10437986548850287</v>
      </c>
      <c r="Q375" s="113">
        <f t="shared" si="710"/>
        <v>-3.6500857992468272E-2</v>
      </c>
      <c r="R375" s="113">
        <f t="shared" si="710"/>
        <v>-2.9714803255956879E-2</v>
      </c>
      <c r="S375" s="113">
        <f t="shared" si="710"/>
        <v>5.8971085557145475E-2</v>
      </c>
      <c r="T375" s="113">
        <f t="shared" si="710"/>
        <v>2.7604231957388592E-2</v>
      </c>
      <c r="U375" s="113">
        <f t="shared" si="710"/>
        <v>0.11565397515433951</v>
      </c>
      <c r="V375" s="113">
        <f t="shared" si="710"/>
        <v>1.7105340652692202E-2</v>
      </c>
      <c r="W375" s="113">
        <f t="shared" si="710"/>
        <v>2.396358028904344E-2</v>
      </c>
      <c r="X375" s="113">
        <f t="shared" si="710"/>
        <v>5.5596132881847726E-2</v>
      </c>
      <c r="Y375" s="113">
        <f t="shared" si="710"/>
        <v>3.6422257619308285E-2</v>
      </c>
      <c r="AB375" s="227">
        <v>45905</v>
      </c>
      <c r="AC375" s="113">
        <f t="shared" ref="AC375:AM375" si="711">O375-O$393</f>
        <v>0.26288020018291047</v>
      </c>
      <c r="AD375" s="113">
        <f t="shared" si="711"/>
        <v>9.2957967934320415E-2</v>
      </c>
      <c r="AE375" s="113">
        <f t="shared" si="711"/>
        <v>-5.1986409968348468E-2</v>
      </c>
      <c r="AF375" s="113">
        <f t="shared" si="711"/>
        <v>-3.6392396700126464E-2</v>
      </c>
      <c r="AG375" s="113">
        <f t="shared" si="711"/>
        <v>4.411003807891082E-2</v>
      </c>
      <c r="AH375" s="113">
        <f t="shared" si="711"/>
        <v>3.3628520921156889E-2</v>
      </c>
      <c r="AI375" s="113">
        <f t="shared" si="711"/>
        <v>8.5463630379244843E-2</v>
      </c>
      <c r="AJ375" s="113">
        <f t="shared" si="711"/>
        <v>2.1631948430183713E-2</v>
      </c>
      <c r="AK375" s="113">
        <f t="shared" si="711"/>
        <v>1.6910430802502291E-2</v>
      </c>
      <c r="AL375" s="113">
        <f t="shared" si="711"/>
        <v>3.1667833577618536E-2</v>
      </c>
      <c r="AM375" s="113">
        <f t="shared" si="711"/>
        <v>2.1731913015103282E-2</v>
      </c>
    </row>
    <row r="376" spans="1:39" ht="15.6">
      <c r="A376" s="227">
        <v>45909</v>
      </c>
      <c r="B376" s="5">
        <v>2012.3822679999998</v>
      </c>
      <c r="C376" s="5">
        <v>19296.308695</v>
      </c>
      <c r="D376" s="5">
        <v>41038.929877000002</v>
      </c>
      <c r="E376" s="5">
        <v>5544.7553980000002</v>
      </c>
      <c r="F376" s="5">
        <v>9664.2105890000003</v>
      </c>
      <c r="G376" s="5">
        <v>18588.187275</v>
      </c>
      <c r="H376" s="5">
        <v>4776.5259969999997</v>
      </c>
      <c r="I376" s="5">
        <v>12750.302544999999</v>
      </c>
      <c r="J376" s="5">
        <v>18898.607943999999</v>
      </c>
      <c r="K376" s="5">
        <v>19616.610128</v>
      </c>
      <c r="L376" s="39">
        <v>536246.35360000003</v>
      </c>
      <c r="N376" s="227">
        <v>45909</v>
      </c>
      <c r="O376" s="113">
        <f t="shared" ref="O376:Y376" si="712">B376/B359-1</f>
        <v>0.27066414093739311</v>
      </c>
      <c r="P376" s="113">
        <f t="shared" si="712"/>
        <v>5.9836045135406968E-2</v>
      </c>
      <c r="Q376" s="113">
        <f t="shared" si="712"/>
        <v>-9.7258583091143214E-3</v>
      </c>
      <c r="R376" s="113">
        <f t="shared" si="712"/>
        <v>-2.7069918848627972E-2</v>
      </c>
      <c r="S376" s="113">
        <f t="shared" si="712"/>
        <v>8.2797804112974216E-2</v>
      </c>
      <c r="T376" s="113">
        <f t="shared" si="712"/>
        <v>2.6762869077060936E-2</v>
      </c>
      <c r="U376" s="113">
        <f t="shared" si="712"/>
        <v>0.12403049682189837</v>
      </c>
      <c r="V376" s="113">
        <f t="shared" si="712"/>
        <v>3.615318397490519E-2</v>
      </c>
      <c r="W376" s="113">
        <f t="shared" si="712"/>
        <v>3.9034593268689965E-2</v>
      </c>
      <c r="X376" s="113">
        <f t="shared" si="712"/>
        <v>0.10965107334953572</v>
      </c>
      <c r="Y376" s="113">
        <f t="shared" si="712"/>
        <v>5.7216830249166462E-2</v>
      </c>
      <c r="AB376" s="227">
        <v>45909</v>
      </c>
      <c r="AC376" s="113">
        <f t="shared" ref="AC376:AM376" si="713">O376-O$393</f>
        <v>0.27770935058906976</v>
      </c>
      <c r="AD376" s="113">
        <f t="shared" si="713"/>
        <v>4.8414147581224511E-2</v>
      </c>
      <c r="AE376" s="113">
        <f t="shared" si="713"/>
        <v>-2.5211410284994518E-2</v>
      </c>
      <c r="AF376" s="113">
        <f t="shared" si="713"/>
        <v>-3.3747512292797557E-2</v>
      </c>
      <c r="AG376" s="113">
        <f t="shared" si="713"/>
        <v>6.7936756634739567E-2</v>
      </c>
      <c r="AH376" s="113">
        <f t="shared" si="713"/>
        <v>3.2787158040829233E-2</v>
      </c>
      <c r="AI376" s="113">
        <f t="shared" si="713"/>
        <v>9.384015204680371E-2</v>
      </c>
      <c r="AJ376" s="113">
        <f t="shared" si="713"/>
        <v>4.06797917523967E-2</v>
      </c>
      <c r="AK376" s="113">
        <f t="shared" si="713"/>
        <v>3.1981443782148816E-2</v>
      </c>
      <c r="AL376" s="113">
        <f t="shared" si="713"/>
        <v>8.5722774045306538E-2</v>
      </c>
      <c r="AM376" s="113">
        <f t="shared" si="713"/>
        <v>4.2526485644961462E-2</v>
      </c>
    </row>
    <row r="377" spans="1:39" ht="15.6">
      <c r="A377" s="227">
        <v>45910</v>
      </c>
      <c r="B377" s="5">
        <v>2061.916725</v>
      </c>
      <c r="C377" s="5">
        <v>18878.566575000001</v>
      </c>
      <c r="D377" s="5">
        <v>41652.049725000004</v>
      </c>
      <c r="E377" s="5">
        <v>5671.3115250000001</v>
      </c>
      <c r="F377" s="5">
        <v>9638.6490750000012</v>
      </c>
      <c r="G377" s="5">
        <v>18786.999825000003</v>
      </c>
      <c r="H377" s="5">
        <v>4773.1249500000004</v>
      </c>
      <c r="I377" s="5">
        <v>13134.834075000001</v>
      </c>
      <c r="J377" s="5">
        <v>18939.333600000002</v>
      </c>
      <c r="K377" s="5">
        <v>19173.245025000004</v>
      </c>
      <c r="L377" s="39">
        <v>543743.33970000001</v>
      </c>
      <c r="N377" s="227">
        <v>45910</v>
      </c>
      <c r="O377" s="113">
        <f t="shared" ref="O377:Y377" si="714">B377/B360-1</f>
        <v>0.18667878011909589</v>
      </c>
      <c r="P377" s="113">
        <f t="shared" si="714"/>
        <v>3.1858834286083715E-2</v>
      </c>
      <c r="Q377" s="113">
        <f t="shared" si="714"/>
        <v>-1.2126266591751755E-2</v>
      </c>
      <c r="R377" s="113">
        <f t="shared" si="714"/>
        <v>-2.7026138007916201E-3</v>
      </c>
      <c r="S377" s="113">
        <f t="shared" si="714"/>
        <v>6.3890763390865413E-2</v>
      </c>
      <c r="T377" s="113">
        <f t="shared" si="714"/>
        <v>2.3422544791400268E-2</v>
      </c>
      <c r="U377" s="113">
        <f t="shared" si="714"/>
        <v>0.10622092296897456</v>
      </c>
      <c r="V377" s="113">
        <f t="shared" si="714"/>
        <v>6.753597359733865E-2</v>
      </c>
      <c r="W377" s="113">
        <f t="shared" si="714"/>
        <v>2.2007383192871988E-2</v>
      </c>
      <c r="X377" s="113">
        <f t="shared" si="714"/>
        <v>8.6671901363510662E-2</v>
      </c>
      <c r="Y377" s="113">
        <f t="shared" si="714"/>
        <v>5.8857555642638282E-2</v>
      </c>
      <c r="AB377" s="227">
        <v>45910</v>
      </c>
      <c r="AC377" s="113">
        <f t="shared" ref="AC377:AM377" si="715">O377-O$393</f>
        <v>0.19372398977077254</v>
      </c>
      <c r="AD377" s="113">
        <f t="shared" si="715"/>
        <v>2.0436936731901258E-2</v>
      </c>
      <c r="AE377" s="113">
        <f t="shared" si="715"/>
        <v>-2.7611818567631952E-2</v>
      </c>
      <c r="AF377" s="113">
        <f t="shared" si="715"/>
        <v>-9.3802072449612056E-3</v>
      </c>
      <c r="AG377" s="113">
        <f t="shared" si="715"/>
        <v>4.9029715912630757E-2</v>
      </c>
      <c r="AH377" s="113">
        <f t="shared" si="715"/>
        <v>2.9446833755168565E-2</v>
      </c>
      <c r="AI377" s="113">
        <f t="shared" si="715"/>
        <v>7.60305781938799E-2</v>
      </c>
      <c r="AJ377" s="113">
        <f t="shared" si="715"/>
        <v>7.2062581374830154E-2</v>
      </c>
      <c r="AK377" s="113">
        <f t="shared" si="715"/>
        <v>1.4954233706330838E-2</v>
      </c>
      <c r="AL377" s="113">
        <f t="shared" si="715"/>
        <v>6.2743602059281478E-2</v>
      </c>
      <c r="AM377" s="113">
        <f t="shared" si="715"/>
        <v>4.4167211038433282E-2</v>
      </c>
    </row>
    <row r="378" spans="1:39" ht="15.6">
      <c r="A378" s="227">
        <v>45911</v>
      </c>
      <c r="B378" s="5">
        <v>2089.9082709999998</v>
      </c>
      <c r="C378" s="5">
        <v>19534.400632999997</v>
      </c>
      <c r="D378" s="5">
        <v>42546.320310999996</v>
      </c>
      <c r="E378" s="5">
        <v>5748.3092589999997</v>
      </c>
      <c r="F378" s="5">
        <v>9942.5623879999985</v>
      </c>
      <c r="G378" s="5">
        <v>19430.796890999998</v>
      </c>
      <c r="H378" s="5">
        <v>4985.7177809999994</v>
      </c>
      <c r="I378" s="5">
        <v>13438.764074999999</v>
      </c>
      <c r="J378" s="5">
        <v>18681.792788999999</v>
      </c>
      <c r="K378" s="5">
        <v>19527.606945</v>
      </c>
      <c r="L378" s="39">
        <v>559415.1986</v>
      </c>
      <c r="N378" s="227">
        <v>45911</v>
      </c>
      <c r="O378" s="113">
        <f t="shared" ref="O378:Y378" si="716">B378/B361-1</f>
        <v>0.17758393771452963</v>
      </c>
      <c r="P378" s="113">
        <f t="shared" si="716"/>
        <v>4.8185656649466946E-2</v>
      </c>
      <c r="Q378" s="113">
        <f t="shared" si="716"/>
        <v>2.3253477851658211E-2</v>
      </c>
      <c r="R378" s="113">
        <f t="shared" si="716"/>
        <v>2.2294840909887537E-2</v>
      </c>
      <c r="S378" s="113">
        <f t="shared" si="716"/>
        <v>6.7233666682291915E-2</v>
      </c>
      <c r="T378" s="113">
        <f t="shared" si="716"/>
        <v>5.5427450548665824E-2</v>
      </c>
      <c r="U378" s="113">
        <f t="shared" si="716"/>
        <v>0.12309851260604532</v>
      </c>
      <c r="V378" s="113">
        <f t="shared" si="716"/>
        <v>7.9457373988389923E-2</v>
      </c>
      <c r="W378" s="113">
        <f t="shared" si="716"/>
        <v>2.2642222349931185E-3</v>
      </c>
      <c r="X378" s="113">
        <f t="shared" si="716"/>
        <v>8.8742881348226055E-2</v>
      </c>
      <c r="Y378" s="113">
        <f t="shared" si="716"/>
        <v>8.3099386446521262E-2</v>
      </c>
      <c r="AB378" s="227">
        <v>45911</v>
      </c>
      <c r="AC378" s="113">
        <f t="shared" ref="AC378:AM378" si="717">O378-O$393</f>
        <v>0.18462914736620628</v>
      </c>
      <c r="AD378" s="113">
        <f t="shared" si="717"/>
        <v>3.6763759095284489E-2</v>
      </c>
      <c r="AE378" s="113">
        <f t="shared" si="717"/>
        <v>7.7679258757780145E-3</v>
      </c>
      <c r="AF378" s="113">
        <f t="shared" si="717"/>
        <v>1.5617247465717951E-2</v>
      </c>
      <c r="AG378" s="113">
        <f t="shared" si="717"/>
        <v>5.2372619204057259E-2</v>
      </c>
      <c r="AH378" s="113">
        <f t="shared" si="717"/>
        <v>6.1451739512434121E-2</v>
      </c>
      <c r="AI378" s="113">
        <f t="shared" si="717"/>
        <v>9.2908167830950655E-2</v>
      </c>
      <c r="AJ378" s="113">
        <f t="shared" si="717"/>
        <v>8.3983981765881427E-2</v>
      </c>
      <c r="AK378" s="113">
        <f t="shared" si="717"/>
        <v>-4.7889272515480299E-3</v>
      </c>
      <c r="AL378" s="113">
        <f t="shared" si="717"/>
        <v>6.4814582043996871E-2</v>
      </c>
      <c r="AM378" s="113">
        <f t="shared" si="717"/>
        <v>6.8409041842316262E-2</v>
      </c>
    </row>
    <row r="379" spans="1:39" ht="15.6">
      <c r="A379" s="227">
        <v>45912</v>
      </c>
      <c r="B379" s="5">
        <v>2062.8059759999996</v>
      </c>
      <c r="C379" s="5">
        <v>20051.536328999999</v>
      </c>
      <c r="D379" s="5">
        <v>43680.430529999998</v>
      </c>
      <c r="E379" s="5">
        <v>5699.2724909999997</v>
      </c>
      <c r="F379" s="5">
        <v>9933.6786119999997</v>
      </c>
      <c r="G379" s="5">
        <v>19664.331885</v>
      </c>
      <c r="H379" s="5">
        <v>5011.3849499999997</v>
      </c>
      <c r="I379" s="5">
        <v>13458.781017000001</v>
      </c>
      <c r="J379" s="5">
        <v>18498.435318</v>
      </c>
      <c r="K379" s="5">
        <v>19544.401304999999</v>
      </c>
      <c r="L379" s="39">
        <v>564041.22759999998</v>
      </c>
      <c r="N379" s="227">
        <v>45912</v>
      </c>
      <c r="O379" s="113">
        <f t="shared" ref="O379:Y379" si="718">B379/B362-1</f>
        <v>8.606899357443254E-2</v>
      </c>
      <c r="P379" s="113">
        <f t="shared" si="718"/>
        <v>8.2110131241506679E-2</v>
      </c>
      <c r="Q379" s="113">
        <f t="shared" si="718"/>
        <v>5.0235545631781342E-2</v>
      </c>
      <c r="R379" s="113">
        <f t="shared" si="718"/>
        <v>3.3131636488411109E-2</v>
      </c>
      <c r="S379" s="113">
        <f t="shared" si="718"/>
        <v>7.2908096949105827E-2</v>
      </c>
      <c r="T379" s="113">
        <f t="shared" si="718"/>
        <v>6.9067444749265405E-2</v>
      </c>
      <c r="U379" s="113">
        <f t="shared" si="718"/>
        <v>0.11582003766330762</v>
      </c>
      <c r="V379" s="113">
        <f t="shared" si="718"/>
        <v>8.9671091846416751E-2</v>
      </c>
      <c r="W379" s="113">
        <f t="shared" si="718"/>
        <v>-3.4604337242557515E-3</v>
      </c>
      <c r="X379" s="113">
        <f t="shared" si="718"/>
        <v>6.2961336251445621E-2</v>
      </c>
      <c r="Y379" s="113">
        <f t="shared" si="718"/>
        <v>9.5403324409366386E-2</v>
      </c>
      <c r="AB379" s="227">
        <v>45912</v>
      </c>
      <c r="AC379" s="113">
        <f t="shared" ref="AC379:AM379" si="719">O379-O$393</f>
        <v>9.311420322610918E-2</v>
      </c>
      <c r="AD379" s="113">
        <f t="shared" si="719"/>
        <v>7.0688233687324228E-2</v>
      </c>
      <c r="AE379" s="113">
        <f t="shared" si="719"/>
        <v>3.4749993655901146E-2</v>
      </c>
      <c r="AF379" s="113">
        <f t="shared" si="719"/>
        <v>2.6454043044241524E-2</v>
      </c>
      <c r="AG379" s="113">
        <f t="shared" si="719"/>
        <v>5.8047049470871172E-2</v>
      </c>
      <c r="AH379" s="113">
        <f t="shared" si="719"/>
        <v>7.5091733713033695E-2</v>
      </c>
      <c r="AI379" s="113">
        <f t="shared" si="719"/>
        <v>8.5629692888212955E-2</v>
      </c>
      <c r="AJ379" s="113">
        <f t="shared" si="719"/>
        <v>9.4197699623908254E-2</v>
      </c>
      <c r="AK379" s="113">
        <f t="shared" si="719"/>
        <v>-1.0513583210796901E-2</v>
      </c>
      <c r="AL379" s="113">
        <f t="shared" si="719"/>
        <v>3.903303694721643E-2</v>
      </c>
      <c r="AM379" s="113">
        <f t="shared" si="719"/>
        <v>8.0712979805161386E-2</v>
      </c>
    </row>
    <row r="380" spans="1:39" ht="15.6">
      <c r="A380" s="227">
        <v>45916</v>
      </c>
      <c r="B380" s="5">
        <v>2099.2243859999999</v>
      </c>
      <c r="C380" s="5">
        <v>19783.549169999998</v>
      </c>
      <c r="D380" s="5">
        <v>42286.869072000001</v>
      </c>
      <c r="E380" s="5">
        <v>5559.9955740000005</v>
      </c>
      <c r="F380" s="5">
        <v>9572.3635140000006</v>
      </c>
      <c r="G380" s="5">
        <v>18915.448859999997</v>
      </c>
      <c r="H380" s="5">
        <v>4856.3774279999998</v>
      </c>
      <c r="I380" s="5">
        <v>13253.274971999999</v>
      </c>
      <c r="J380" s="5">
        <v>17862.098436</v>
      </c>
      <c r="K380" s="5">
        <v>19442.95479</v>
      </c>
      <c r="L380" s="39">
        <v>548835.44539999997</v>
      </c>
      <c r="N380" s="227">
        <v>45916</v>
      </c>
      <c r="O380" s="113">
        <f t="shared" ref="O380:Y380" si="720">B380/B363-1</f>
        <v>7.1560009413774051E-2</v>
      </c>
      <c r="P380" s="113">
        <f t="shared" si="720"/>
        <v>7.0952973638976014E-2</v>
      </c>
      <c r="Q380" s="113">
        <f t="shared" si="720"/>
        <v>1.9169050585279512E-2</v>
      </c>
      <c r="R380" s="113">
        <f t="shared" si="720"/>
        <v>5.293716126998782E-2</v>
      </c>
      <c r="S380" s="113">
        <f t="shared" si="720"/>
        <v>4.0008781756197598E-2</v>
      </c>
      <c r="T380" s="113">
        <f t="shared" si="720"/>
        <v>4.3469227992832149E-2</v>
      </c>
      <c r="U380" s="113">
        <f t="shared" si="720"/>
        <v>8.1217089896941763E-2</v>
      </c>
      <c r="V380" s="113">
        <f t="shared" si="720"/>
        <v>6.1343913490296664E-2</v>
      </c>
      <c r="W380" s="113">
        <f t="shared" si="720"/>
        <v>-4.8145904704391507E-2</v>
      </c>
      <c r="X380" s="113">
        <f t="shared" si="720"/>
        <v>5.5066625241213085E-2</v>
      </c>
      <c r="Y380" s="113">
        <f t="shared" si="720"/>
        <v>6.6797282659261104E-2</v>
      </c>
      <c r="AB380" s="227">
        <v>45916</v>
      </c>
      <c r="AC380" s="113">
        <f t="shared" ref="AC380:AM380" si="721">O380-O$393</f>
        <v>7.860521906545069E-2</v>
      </c>
      <c r="AD380" s="113">
        <f t="shared" si="721"/>
        <v>5.9531076084793556E-2</v>
      </c>
      <c r="AE380" s="113">
        <f t="shared" si="721"/>
        <v>3.6834986093993161E-3</v>
      </c>
      <c r="AF380" s="113">
        <f t="shared" si="721"/>
        <v>4.6259567825818235E-2</v>
      </c>
      <c r="AG380" s="113">
        <f t="shared" si="721"/>
        <v>2.5147734277962942E-2</v>
      </c>
      <c r="AH380" s="113">
        <f t="shared" si="721"/>
        <v>4.9493516956600446E-2</v>
      </c>
      <c r="AI380" s="113">
        <f t="shared" si="721"/>
        <v>5.1026745121847093E-2</v>
      </c>
      <c r="AJ380" s="113">
        <f t="shared" si="721"/>
        <v>6.5870521267788168E-2</v>
      </c>
      <c r="AK380" s="113">
        <f t="shared" si="721"/>
        <v>-5.5199054190932656E-2</v>
      </c>
      <c r="AL380" s="113">
        <f t="shared" si="721"/>
        <v>3.1138325936983895E-2</v>
      </c>
      <c r="AM380" s="113">
        <f t="shared" si="721"/>
        <v>5.2106938055056104E-2</v>
      </c>
    </row>
    <row r="381" spans="1:39" ht="15.6">
      <c r="A381" s="227">
        <v>45917</v>
      </c>
      <c r="B381" s="5">
        <v>2062.6139099999996</v>
      </c>
      <c r="C381" s="5">
        <v>19796.951741000001</v>
      </c>
      <c r="D381" s="5">
        <v>42247.965717999999</v>
      </c>
      <c r="E381" s="5">
        <v>5609.647148</v>
      </c>
      <c r="F381" s="5">
        <v>9617.2479899999998</v>
      </c>
      <c r="G381" s="5">
        <v>18702.689501999997</v>
      </c>
      <c r="H381" s="5">
        <v>4864.9524069999998</v>
      </c>
      <c r="I381" s="5">
        <v>13261.199230999999</v>
      </c>
      <c r="J381" s="5">
        <v>17779.069217</v>
      </c>
      <c r="K381" s="5">
        <v>19186.451158</v>
      </c>
      <c r="L381" s="39">
        <v>546745.93259999994</v>
      </c>
      <c r="N381" s="227">
        <v>45917</v>
      </c>
      <c r="O381" s="113">
        <f t="shared" ref="O381:Y381" si="722">B381/B364-1</f>
        <v>1.3284705650412176E-2</v>
      </c>
      <c r="P381" s="113">
        <f t="shared" si="722"/>
        <v>6.7628236356921834E-2</v>
      </c>
      <c r="Q381" s="113">
        <f t="shared" si="722"/>
        <v>3.0474427968585349E-2</v>
      </c>
      <c r="R381" s="113">
        <f t="shared" si="722"/>
        <v>4.478013621219934E-2</v>
      </c>
      <c r="S381" s="113">
        <f t="shared" si="722"/>
        <v>2.8463380654772275E-2</v>
      </c>
      <c r="T381" s="113">
        <f t="shared" si="722"/>
        <v>-2.503017430732779E-3</v>
      </c>
      <c r="U381" s="113">
        <f t="shared" si="722"/>
        <v>6.0113876049378456E-2</v>
      </c>
      <c r="V381" s="113">
        <f t="shared" si="722"/>
        <v>8.4788074728627594E-2</v>
      </c>
      <c r="W381" s="113">
        <f t="shared" si="722"/>
        <v>-1.7500827984014089E-2</v>
      </c>
      <c r="X381" s="113">
        <f t="shared" si="722"/>
        <v>4.6276445488240281E-2</v>
      </c>
      <c r="Y381" s="113">
        <f t="shared" si="722"/>
        <v>6.0328441003828503E-2</v>
      </c>
      <c r="AB381" s="227">
        <v>45917</v>
      </c>
      <c r="AC381" s="113">
        <f t="shared" ref="AC381:AM381" si="723">O381-O$393</f>
        <v>2.032991530208882E-2</v>
      </c>
      <c r="AD381" s="113">
        <f t="shared" si="723"/>
        <v>5.6206338802739376E-2</v>
      </c>
      <c r="AE381" s="113">
        <f t="shared" si="723"/>
        <v>1.4988875992705153E-2</v>
      </c>
      <c r="AF381" s="113">
        <f t="shared" si="723"/>
        <v>3.8102542768029754E-2</v>
      </c>
      <c r="AG381" s="113">
        <f t="shared" si="723"/>
        <v>1.3602333176537621E-2</v>
      </c>
      <c r="AH381" s="113">
        <f t="shared" si="723"/>
        <v>3.5212715330355162E-3</v>
      </c>
      <c r="AI381" s="113">
        <f t="shared" si="723"/>
        <v>2.9923531274283786E-2</v>
      </c>
      <c r="AJ381" s="113">
        <f t="shared" si="723"/>
        <v>8.9314682506119097E-2</v>
      </c>
      <c r="AK381" s="113">
        <f t="shared" si="723"/>
        <v>-2.4553977470555238E-2</v>
      </c>
      <c r="AL381" s="113">
        <f t="shared" si="723"/>
        <v>2.234814618401109E-2</v>
      </c>
      <c r="AM381" s="113">
        <f t="shared" si="723"/>
        <v>4.5638096399623504E-2</v>
      </c>
    </row>
    <row r="382" spans="1:39" ht="15.6">
      <c r="A382" s="227">
        <v>45918</v>
      </c>
      <c r="B382" s="5">
        <v>2537.2702589999999</v>
      </c>
      <c r="C382" s="5">
        <v>19743.730756000001</v>
      </c>
      <c r="D382" s="5">
        <v>42200.689014999996</v>
      </c>
      <c r="E382" s="5">
        <v>5700.3507160000008</v>
      </c>
      <c r="F382" s="5">
        <v>9533.2306819999994</v>
      </c>
      <c r="G382" s="5">
        <v>18799.205549999999</v>
      </c>
      <c r="H382" s="5">
        <v>4918.5029619999996</v>
      </c>
      <c r="I382" s="5">
        <v>13183.513508</v>
      </c>
      <c r="J382" s="5">
        <v>17899.499641999999</v>
      </c>
      <c r="K382" s="5">
        <v>19191.789400999998</v>
      </c>
      <c r="L382" s="39">
        <v>550444.05850000004</v>
      </c>
      <c r="N382" s="227">
        <v>45918</v>
      </c>
      <c r="O382" s="113">
        <f t="shared" ref="O382:Y382" si="724">B382/B365-1</f>
        <v>0.34150645503800847</v>
      </c>
      <c r="P382" s="113">
        <f t="shared" si="724"/>
        <v>8.7261628058865837E-2</v>
      </c>
      <c r="Q382" s="113">
        <f t="shared" si="724"/>
        <v>3.8584672426170918E-2</v>
      </c>
      <c r="R382" s="113">
        <f t="shared" si="724"/>
        <v>5.7174877757478759E-2</v>
      </c>
      <c r="S382" s="113">
        <f t="shared" si="724"/>
        <v>1.3767315894386511E-2</v>
      </c>
      <c r="T382" s="113">
        <f t="shared" si="724"/>
        <v>2.9780233114679699E-2</v>
      </c>
      <c r="U382" s="113">
        <f t="shared" si="724"/>
        <v>7.8317216991714789E-2</v>
      </c>
      <c r="V382" s="113">
        <f t="shared" si="724"/>
        <v>7.089824517889487E-2</v>
      </c>
      <c r="W382" s="113">
        <f t="shared" si="724"/>
        <v>-1.2593930392002628E-2</v>
      </c>
      <c r="X382" s="113">
        <f t="shared" si="724"/>
        <v>6.7255688975758732E-2</v>
      </c>
      <c r="Y382" s="113">
        <f t="shared" si="724"/>
        <v>7.1154627031430939E-2</v>
      </c>
      <c r="AB382" s="227">
        <v>45918</v>
      </c>
      <c r="AC382" s="113">
        <f t="shared" ref="AC382:AM382" si="725">O382-O$393</f>
        <v>0.34855166468968513</v>
      </c>
      <c r="AD382" s="113">
        <f t="shared" si="725"/>
        <v>7.5839730504683386E-2</v>
      </c>
      <c r="AE382" s="113">
        <f t="shared" si="725"/>
        <v>2.3099120450290722E-2</v>
      </c>
      <c r="AF382" s="113">
        <f t="shared" si="725"/>
        <v>5.0497284313309174E-2</v>
      </c>
      <c r="AG382" s="113">
        <f t="shared" si="725"/>
        <v>-1.0937315838481423E-3</v>
      </c>
      <c r="AH382" s="113">
        <f t="shared" si="725"/>
        <v>3.5804522078447996E-2</v>
      </c>
      <c r="AI382" s="113">
        <f t="shared" si="725"/>
        <v>4.8126872216620119E-2</v>
      </c>
      <c r="AJ382" s="113">
        <f t="shared" si="725"/>
        <v>7.5424852956386373E-2</v>
      </c>
      <c r="AK382" s="113">
        <f t="shared" si="725"/>
        <v>-1.9647079878543777E-2</v>
      </c>
      <c r="AL382" s="113">
        <f t="shared" si="725"/>
        <v>4.3327389671529541E-2</v>
      </c>
      <c r="AM382" s="113">
        <f t="shared" si="725"/>
        <v>5.646428242722594E-2</v>
      </c>
    </row>
    <row r="383" spans="1:39" ht="15.6">
      <c r="A383" s="227">
        <v>45919</v>
      </c>
      <c r="B383" s="5">
        <v>2460.2425499999999</v>
      </c>
      <c r="C383" s="5">
        <v>20418.848750000001</v>
      </c>
      <c r="D383" s="5">
        <v>43077.532924999992</v>
      </c>
      <c r="E383" s="5">
        <v>5673.1962249999997</v>
      </c>
      <c r="F383" s="5">
        <v>9461.7036000000007</v>
      </c>
      <c r="G383" s="5">
        <v>19275.226875</v>
      </c>
      <c r="H383" s="5">
        <v>4905.5140499999998</v>
      </c>
      <c r="I383" s="5">
        <v>12992.376225</v>
      </c>
      <c r="J383" s="5">
        <v>17936.149625000002</v>
      </c>
      <c r="K383" s="5">
        <v>19252.7703</v>
      </c>
      <c r="L383" s="39">
        <v>554291.48210000002</v>
      </c>
      <c r="N383" s="227">
        <v>45919</v>
      </c>
      <c r="O383" s="113">
        <f t="shared" ref="O383:Y383" si="726">B383/B366-1</f>
        <v>0.30693247371153332</v>
      </c>
      <c r="P383" s="113">
        <f t="shared" si="726"/>
        <v>0.13340436993261595</v>
      </c>
      <c r="Q383" s="113">
        <f t="shared" si="726"/>
        <v>6.6489576006770079E-2</v>
      </c>
      <c r="R383" s="113">
        <f t="shared" si="726"/>
        <v>5.673591463660288E-2</v>
      </c>
      <c r="S383" s="113">
        <f t="shared" si="726"/>
        <v>1.6409987631524237E-2</v>
      </c>
      <c r="T383" s="113">
        <f t="shared" si="726"/>
        <v>6.8119754089242868E-2</v>
      </c>
      <c r="U383" s="113">
        <f t="shared" si="726"/>
        <v>8.3683105109231493E-2</v>
      </c>
      <c r="V383" s="113">
        <f t="shared" si="726"/>
        <v>4.2705486450127728E-2</v>
      </c>
      <c r="W383" s="113">
        <f t="shared" si="726"/>
        <v>-2.4530487679532698E-3</v>
      </c>
      <c r="X383" s="113">
        <f t="shared" si="726"/>
        <v>8.2882077986688785E-2</v>
      </c>
      <c r="Y383" s="113">
        <f t="shared" si="726"/>
        <v>8.6251197694126702E-2</v>
      </c>
      <c r="AB383" s="227">
        <v>45919</v>
      </c>
      <c r="AC383" s="113">
        <f t="shared" ref="AC383:AM383" si="727">O383-O$393</f>
        <v>0.31397768336320997</v>
      </c>
      <c r="AD383" s="113">
        <f t="shared" si="727"/>
        <v>0.1219824723784335</v>
      </c>
      <c r="AE383" s="113">
        <f t="shared" si="727"/>
        <v>5.1004024030889883E-2</v>
      </c>
      <c r="AF383" s="113">
        <f t="shared" si="727"/>
        <v>5.0058321192433294E-2</v>
      </c>
      <c r="AG383" s="113">
        <f t="shared" si="727"/>
        <v>1.5489401532895828E-3</v>
      </c>
      <c r="AH383" s="113">
        <f t="shared" si="727"/>
        <v>7.4144043053011158E-2</v>
      </c>
      <c r="AI383" s="113">
        <f t="shared" si="727"/>
        <v>5.3492760334136823E-2</v>
      </c>
      <c r="AJ383" s="113">
        <f t="shared" si="727"/>
        <v>4.7232094227619238E-2</v>
      </c>
      <c r="AK383" s="113">
        <f t="shared" si="727"/>
        <v>-9.506198254494419E-3</v>
      </c>
      <c r="AL383" s="113">
        <f t="shared" si="727"/>
        <v>5.8953778682459594E-2</v>
      </c>
      <c r="AM383" s="113">
        <f t="shared" si="727"/>
        <v>7.1560853089921703E-2</v>
      </c>
    </row>
    <row r="384" spans="1:39" ht="15.6">
      <c r="A384" s="227">
        <v>45923</v>
      </c>
      <c r="B384" s="5">
        <v>2465.105724</v>
      </c>
      <c r="C384" s="5">
        <v>21376.852398000003</v>
      </c>
      <c r="D384" s="5">
        <v>42784.791678000001</v>
      </c>
      <c r="E384" s="5">
        <v>5674.6162440000007</v>
      </c>
      <c r="F384" s="5">
        <v>9431.0878499999999</v>
      </c>
      <c r="G384" s="5">
        <v>19635.146820000002</v>
      </c>
      <c r="H384" s="5">
        <v>4921.8095880000001</v>
      </c>
      <c r="I384" s="5">
        <v>13226.208011999999</v>
      </c>
      <c r="J384" s="5">
        <v>18176.583924000002</v>
      </c>
      <c r="K384" s="5">
        <v>18543.745206000003</v>
      </c>
      <c r="L384" s="39">
        <v>559305.09869999997</v>
      </c>
      <c r="N384" s="227">
        <v>45923</v>
      </c>
      <c r="O384" s="113">
        <f t="shared" ref="O384:Y384" si="728">B384/B367-1</f>
        <v>0.23854802896323601</v>
      </c>
      <c r="P384" s="113">
        <f t="shared" si="728"/>
        <v>0.16948670125534293</v>
      </c>
      <c r="Q384" s="113">
        <f t="shared" si="728"/>
        <v>5.1026032497551332E-2</v>
      </c>
      <c r="R384" s="113">
        <f t="shared" si="728"/>
        <v>5.0319365174859465E-2</v>
      </c>
      <c r="S384" s="113">
        <f t="shared" si="728"/>
        <v>-1.1321596570551207E-2</v>
      </c>
      <c r="T384" s="113">
        <f t="shared" si="728"/>
        <v>3.3192959688594481E-2</v>
      </c>
      <c r="U384" s="113">
        <f t="shared" si="728"/>
        <v>5.0664595230953013E-2</v>
      </c>
      <c r="V384" s="113">
        <f t="shared" si="728"/>
        <v>4.186814729566013E-2</v>
      </c>
      <c r="W384" s="113">
        <f t="shared" si="728"/>
        <v>-1.5792015787963187E-2</v>
      </c>
      <c r="X384" s="113">
        <f t="shared" si="728"/>
        <v>9.7049735736933762E-3</v>
      </c>
      <c r="Y384" s="113">
        <f t="shared" si="728"/>
        <v>7.7657968855323833E-2</v>
      </c>
      <c r="AB384" s="227">
        <v>45923</v>
      </c>
      <c r="AC384" s="113">
        <f t="shared" ref="AC384:AM384" si="729">O384-O$393</f>
        <v>0.24559323861491267</v>
      </c>
      <c r="AD384" s="113">
        <f t="shared" si="729"/>
        <v>0.15806480370116047</v>
      </c>
      <c r="AE384" s="113">
        <f t="shared" si="729"/>
        <v>3.5540480521671136E-2</v>
      </c>
      <c r="AF384" s="113">
        <f t="shared" si="729"/>
        <v>4.3641771730689879E-2</v>
      </c>
      <c r="AG384" s="113">
        <f t="shared" si="729"/>
        <v>-2.6182644048785862E-2</v>
      </c>
      <c r="AH384" s="113">
        <f t="shared" si="729"/>
        <v>3.9217248652362778E-2</v>
      </c>
      <c r="AI384" s="113">
        <f t="shared" si="729"/>
        <v>2.0474250455858344E-2</v>
      </c>
      <c r="AJ384" s="113">
        <f t="shared" si="729"/>
        <v>4.639475507315164E-2</v>
      </c>
      <c r="AK384" s="113">
        <f t="shared" si="729"/>
        <v>-2.2845165274504337E-2</v>
      </c>
      <c r="AL384" s="113">
        <f t="shared" si="729"/>
        <v>-1.4223325730535814E-2</v>
      </c>
      <c r="AM384" s="113">
        <f t="shared" si="729"/>
        <v>6.2967624251118834E-2</v>
      </c>
    </row>
    <row r="385" spans="1:39" ht="15.6">
      <c r="A385" s="227">
        <v>45924</v>
      </c>
      <c r="B385" s="5">
        <v>2602.2057319999999</v>
      </c>
      <c r="C385" s="5">
        <v>21030.189886</v>
      </c>
      <c r="D385" s="5">
        <v>42521.308590000001</v>
      </c>
      <c r="E385" s="5">
        <v>5611.1623919999993</v>
      </c>
      <c r="F385" s="5">
        <v>9454.4585580000003</v>
      </c>
      <c r="G385" s="5">
        <v>19483.20275</v>
      </c>
      <c r="H385" s="5">
        <v>4994.3679520000005</v>
      </c>
      <c r="I385" s="5">
        <v>13267.748508000001</v>
      </c>
      <c r="J385" s="5">
        <v>17928.714059999998</v>
      </c>
      <c r="K385" s="5">
        <v>18354.635625999999</v>
      </c>
      <c r="L385" s="39">
        <v>553278.78229999996</v>
      </c>
      <c r="N385" s="227">
        <v>45924</v>
      </c>
      <c r="O385" s="113">
        <f t="shared" ref="O385:Y385" si="730">B385/B368-1</f>
        <v>0.32450672095079303</v>
      </c>
      <c r="P385" s="113">
        <f t="shared" si="730"/>
        <v>0.13666294542504942</v>
      </c>
      <c r="Q385" s="113">
        <f t="shared" si="730"/>
        <v>4.9735303850469315E-2</v>
      </c>
      <c r="R385" s="113">
        <f t="shared" si="730"/>
        <v>1.6884755651054961E-2</v>
      </c>
      <c r="S385" s="113">
        <f t="shared" si="730"/>
        <v>-4.0071200956076636E-3</v>
      </c>
      <c r="T385" s="113">
        <f t="shared" si="730"/>
        <v>4.4893210595696509E-2</v>
      </c>
      <c r="U385" s="113">
        <f t="shared" si="730"/>
        <v>5.2724455050561225E-2</v>
      </c>
      <c r="V385" s="113">
        <f t="shared" si="730"/>
        <v>4.4995419115735125E-2</v>
      </c>
      <c r="W385" s="113">
        <f t="shared" si="730"/>
        <v>-5.374744428184719E-2</v>
      </c>
      <c r="X385" s="113">
        <f t="shared" si="730"/>
        <v>-5.3458104965876663E-3</v>
      </c>
      <c r="Y385" s="113">
        <f t="shared" si="730"/>
        <v>6.0532173398148759E-2</v>
      </c>
      <c r="AB385" s="227">
        <v>45924</v>
      </c>
      <c r="AC385" s="113">
        <f t="shared" ref="AC385:AM385" si="731">O385-O$393</f>
        <v>0.33155193060246968</v>
      </c>
      <c r="AD385" s="113">
        <f t="shared" si="731"/>
        <v>0.12524104787086696</v>
      </c>
      <c r="AE385" s="113">
        <f t="shared" si="731"/>
        <v>3.4249751874589118E-2</v>
      </c>
      <c r="AF385" s="113">
        <f t="shared" si="731"/>
        <v>1.0207162206885376E-2</v>
      </c>
      <c r="AG385" s="113">
        <f t="shared" si="731"/>
        <v>-1.8868167573842319E-2</v>
      </c>
      <c r="AH385" s="113">
        <f t="shared" si="731"/>
        <v>5.0917499559464806E-2</v>
      </c>
      <c r="AI385" s="113">
        <f t="shared" si="731"/>
        <v>2.2534110275466555E-2</v>
      </c>
      <c r="AJ385" s="113">
        <f t="shared" si="731"/>
        <v>4.9522026893226635E-2</v>
      </c>
      <c r="AK385" s="113">
        <f t="shared" si="731"/>
        <v>-6.0800593768388339E-2</v>
      </c>
      <c r="AL385" s="113">
        <f t="shared" si="731"/>
        <v>-2.9274109800816857E-2</v>
      </c>
      <c r="AM385" s="113">
        <f t="shared" si="731"/>
        <v>4.5841828793943759E-2</v>
      </c>
    </row>
    <row r="386" spans="1:39" ht="15.6">
      <c r="A386" s="227">
        <v>45925</v>
      </c>
      <c r="B386" s="5">
        <v>2854.867686</v>
      </c>
      <c r="C386" s="5">
        <v>21574.870918000001</v>
      </c>
      <c r="D386" s="5">
        <v>42586.159541999994</v>
      </c>
      <c r="E386" s="5">
        <v>5698.8164899999992</v>
      </c>
      <c r="F386" s="5">
        <v>9490.1882859999987</v>
      </c>
      <c r="G386" s="5">
        <v>19857.246788</v>
      </c>
      <c r="H386" s="5">
        <v>5089.0389260000002</v>
      </c>
      <c r="I386" s="5">
        <v>13499.097808</v>
      </c>
      <c r="J386" s="5">
        <v>17934.683642</v>
      </c>
      <c r="K386" s="5">
        <v>18322.723910000001</v>
      </c>
      <c r="L386" s="39">
        <v>554739.67940000002</v>
      </c>
      <c r="N386" s="227">
        <v>45925</v>
      </c>
      <c r="O386" s="113">
        <f t="shared" ref="O386:Y386" si="732">B386/B369-1</f>
        <v>0.42665561662768581</v>
      </c>
      <c r="P386" s="113">
        <f t="shared" si="732"/>
        <v>0.16240020213563811</v>
      </c>
      <c r="Q386" s="113">
        <f t="shared" si="732"/>
        <v>4.3621093448694914E-2</v>
      </c>
      <c r="R386" s="113">
        <f t="shared" si="732"/>
        <v>3.4032597928845387E-2</v>
      </c>
      <c r="S386" s="113">
        <f t="shared" si="732"/>
        <v>-2.0213163992307548E-3</v>
      </c>
      <c r="T386" s="113">
        <f t="shared" si="732"/>
        <v>6.1934361103842317E-2</v>
      </c>
      <c r="U386" s="113">
        <f t="shared" si="732"/>
        <v>7.5690815554044777E-2</v>
      </c>
      <c r="V386" s="113">
        <f t="shared" si="732"/>
        <v>5.271820605148303E-2</v>
      </c>
      <c r="W386" s="113">
        <f t="shared" si="732"/>
        <v>-5.4762098377026391E-2</v>
      </c>
      <c r="X386" s="113">
        <f t="shared" si="732"/>
        <v>-6.9146031838790423E-3</v>
      </c>
      <c r="Y386" s="113">
        <f t="shared" si="732"/>
        <v>6.286954981716919E-2</v>
      </c>
      <c r="AB386" s="227">
        <v>45925</v>
      </c>
      <c r="AC386" s="113">
        <f t="shared" ref="AC386:AM386" si="733">O386-O$393</f>
        <v>0.43370082627936246</v>
      </c>
      <c r="AD386" s="113">
        <f t="shared" si="733"/>
        <v>0.15097830458145564</v>
      </c>
      <c r="AE386" s="113">
        <f t="shared" si="733"/>
        <v>2.8135541472814718E-2</v>
      </c>
      <c r="AF386" s="113">
        <f t="shared" si="733"/>
        <v>2.7355004484675802E-2</v>
      </c>
      <c r="AG386" s="113">
        <f t="shared" si="733"/>
        <v>-1.688236387746541E-2</v>
      </c>
      <c r="AH386" s="113">
        <f t="shared" si="733"/>
        <v>6.7958650067610607E-2</v>
      </c>
      <c r="AI386" s="113">
        <f t="shared" si="733"/>
        <v>4.5500470778950107E-2</v>
      </c>
      <c r="AJ386" s="113">
        <f t="shared" si="733"/>
        <v>5.724481382897454E-2</v>
      </c>
      <c r="AK386" s="113">
        <f t="shared" si="733"/>
        <v>-6.1815247863567541E-2</v>
      </c>
      <c r="AL386" s="113">
        <f t="shared" si="733"/>
        <v>-3.0842902488108233E-2</v>
      </c>
      <c r="AM386" s="113">
        <f t="shared" si="733"/>
        <v>4.8179205212964191E-2</v>
      </c>
    </row>
    <row r="387" spans="1:39" ht="15.6">
      <c r="A387" s="227">
        <v>45926</v>
      </c>
      <c r="B387" s="5">
        <v>2968.04495</v>
      </c>
      <c r="C387" s="5">
        <v>21358.218674</v>
      </c>
      <c r="D387" s="5">
        <v>42761.585073999995</v>
      </c>
      <c r="E387" s="5">
        <v>5620.0558179999998</v>
      </c>
      <c r="F387" s="5">
        <v>9486.8749429999989</v>
      </c>
      <c r="G387" s="5">
        <v>19883.392957999997</v>
      </c>
      <c r="H387" s="5">
        <v>5120.0865560000002</v>
      </c>
      <c r="I387" s="5">
        <v>13390.481103999999</v>
      </c>
      <c r="J387" s="5">
        <v>18498.862693999999</v>
      </c>
      <c r="K387" s="5">
        <v>18375.124481999999</v>
      </c>
      <c r="L387" s="39">
        <v>555459.16150000005</v>
      </c>
      <c r="N387" s="227">
        <v>45926</v>
      </c>
      <c r="O387" s="113">
        <f t="shared" ref="O387:Y387" si="734">B387/B370-1</f>
        <v>0.48001049732410062</v>
      </c>
      <c r="P387" s="113">
        <f t="shared" si="734"/>
        <v>0.14168582845742916</v>
      </c>
      <c r="Q387" s="113">
        <f t="shared" si="734"/>
        <v>4.3054229508999509E-2</v>
      </c>
      <c r="R387" s="113">
        <f t="shared" si="734"/>
        <v>6.2596634401421714E-3</v>
      </c>
      <c r="S387" s="113">
        <f t="shared" si="734"/>
        <v>2.5008746916939106E-3</v>
      </c>
      <c r="T387" s="113">
        <f t="shared" si="734"/>
        <v>6.8778713629308985E-2</v>
      </c>
      <c r="U387" s="113">
        <f t="shared" si="734"/>
        <v>8.8208920943880775E-2</v>
      </c>
      <c r="V387" s="113">
        <f t="shared" si="734"/>
        <v>4.4822420922388195E-2</v>
      </c>
      <c r="W387" s="113">
        <f t="shared" si="734"/>
        <v>-2.6232469826662386E-2</v>
      </c>
      <c r="X387" s="113">
        <f t="shared" si="734"/>
        <v>-1.3701585048269349E-2</v>
      </c>
      <c r="Y387" s="113">
        <f t="shared" si="734"/>
        <v>6.2016149027868117E-2</v>
      </c>
      <c r="AB387" s="227">
        <v>45926</v>
      </c>
      <c r="AC387" s="113">
        <f t="shared" ref="AC387:AM387" si="735">O387-O$393</f>
        <v>0.48705570697577727</v>
      </c>
      <c r="AD387" s="113">
        <f t="shared" si="735"/>
        <v>0.1302639309032467</v>
      </c>
      <c r="AE387" s="113">
        <f t="shared" si="735"/>
        <v>2.7568677533119312E-2</v>
      </c>
      <c r="AF387" s="113">
        <f t="shared" si="735"/>
        <v>-4.1793000402741334E-4</v>
      </c>
      <c r="AG387" s="113">
        <f t="shared" si="735"/>
        <v>-1.2360172786540743E-2</v>
      </c>
      <c r="AH387" s="113">
        <f t="shared" si="735"/>
        <v>7.4803002593077275E-2</v>
      </c>
      <c r="AI387" s="113">
        <f t="shared" si="735"/>
        <v>5.8018576168786105E-2</v>
      </c>
      <c r="AJ387" s="113">
        <f t="shared" si="735"/>
        <v>4.9349028699879706E-2</v>
      </c>
      <c r="AK387" s="113">
        <f t="shared" si="735"/>
        <v>-3.3285619313203535E-2</v>
      </c>
      <c r="AL387" s="113">
        <f t="shared" si="735"/>
        <v>-3.762988435249854E-2</v>
      </c>
      <c r="AM387" s="113">
        <f t="shared" si="735"/>
        <v>4.7325804423663118E-2</v>
      </c>
    </row>
    <row r="388" spans="1:39" ht="15.6">
      <c r="A388" s="227">
        <v>45930</v>
      </c>
      <c r="B388" s="5">
        <v>2780.2079799999997</v>
      </c>
      <c r="C388" s="5">
        <v>21100.576987999997</v>
      </c>
      <c r="D388" s="5">
        <v>42921.273420000005</v>
      </c>
      <c r="E388" s="5">
        <v>5669.8011919999999</v>
      </c>
      <c r="F388" s="5">
        <v>9488.3401999999987</v>
      </c>
      <c r="G388" s="5">
        <v>19541.008755999999</v>
      </c>
      <c r="H388" s="5">
        <v>5052.4375719999998</v>
      </c>
      <c r="I388" s="5">
        <v>12868.509603999999</v>
      </c>
      <c r="J388" s="5">
        <v>17885.314107999999</v>
      </c>
      <c r="K388" s="5">
        <v>18195.238932</v>
      </c>
      <c r="L388" s="39">
        <v>554256.62789999996</v>
      </c>
      <c r="N388" s="227">
        <v>45930</v>
      </c>
      <c r="O388" s="113">
        <f t="shared" ref="O388:Y388" si="736">B388/B371-1</f>
        <v>0.42202465378169651</v>
      </c>
      <c r="P388" s="113">
        <f t="shared" si="736"/>
        <v>0.1320696745868517</v>
      </c>
      <c r="Q388" s="113">
        <f t="shared" si="736"/>
        <v>5.5016060992369109E-2</v>
      </c>
      <c r="R388" s="113">
        <f t="shared" si="736"/>
        <v>2.2071890016654327E-2</v>
      </c>
      <c r="S388" s="113">
        <f t="shared" si="736"/>
        <v>-1.7467841210530022E-3</v>
      </c>
      <c r="T388" s="113">
        <f t="shared" si="736"/>
        <v>5.3251826303972738E-2</v>
      </c>
      <c r="U388" s="113">
        <f t="shared" si="736"/>
        <v>7.4004902839711839E-2</v>
      </c>
      <c r="V388" s="113">
        <f t="shared" si="736"/>
        <v>-2.0437189473437867E-3</v>
      </c>
      <c r="W388" s="113">
        <f t="shared" si="736"/>
        <v>-5.0818427708913427E-2</v>
      </c>
      <c r="X388" s="113">
        <f t="shared" si="736"/>
        <v>-1.0419596486879512E-2</v>
      </c>
      <c r="Y388" s="113">
        <f t="shared" si="736"/>
        <v>6.8537342129141754E-2</v>
      </c>
      <c r="AB388" s="227">
        <v>45930</v>
      </c>
      <c r="AC388" s="113">
        <f t="shared" ref="AC388:AM388" si="737">O388-O$393</f>
        <v>0.42906986343337317</v>
      </c>
      <c r="AD388" s="113">
        <f t="shared" si="737"/>
        <v>0.12064777703266925</v>
      </c>
      <c r="AE388" s="113">
        <f t="shared" si="737"/>
        <v>3.9530509016488913E-2</v>
      </c>
      <c r="AF388" s="113">
        <f t="shared" si="737"/>
        <v>1.5394296572484742E-2</v>
      </c>
      <c r="AG388" s="113">
        <f t="shared" si="737"/>
        <v>-1.6607831599287658E-2</v>
      </c>
      <c r="AH388" s="113">
        <f t="shared" si="737"/>
        <v>5.9276115267741035E-2</v>
      </c>
      <c r="AI388" s="113">
        <f t="shared" si="737"/>
        <v>4.3814558064617169E-2</v>
      </c>
      <c r="AJ388" s="113">
        <f t="shared" si="737"/>
        <v>2.4828888301477239E-3</v>
      </c>
      <c r="AK388" s="113">
        <f t="shared" si="737"/>
        <v>-5.7871577195454577E-2</v>
      </c>
      <c r="AL388" s="113">
        <f t="shared" si="737"/>
        <v>-3.4347895791108703E-2</v>
      </c>
      <c r="AM388" s="113">
        <f t="shared" si="737"/>
        <v>5.3846997524936754E-2</v>
      </c>
    </row>
    <row r="389" spans="1:39" ht="15.6">
      <c r="A389" s="11"/>
    </row>
    <row r="390" spans="1:39" ht="15.6">
      <c r="A390" s="11"/>
      <c r="N390" s="441" t="s">
        <v>109</v>
      </c>
      <c r="O390" s="428"/>
      <c r="P390" s="428"/>
      <c r="Q390" s="428"/>
      <c r="R390" s="428"/>
      <c r="S390" s="428"/>
      <c r="T390" s="428"/>
      <c r="U390" s="428"/>
      <c r="V390" s="428"/>
      <c r="W390" s="428"/>
      <c r="X390" s="428"/>
      <c r="Y390" s="428"/>
      <c r="AB390" s="441" t="s">
        <v>110</v>
      </c>
      <c r="AC390" s="428"/>
      <c r="AD390" s="428"/>
      <c r="AE390" s="428"/>
      <c r="AF390" s="428"/>
      <c r="AG390" s="428"/>
      <c r="AH390" s="428"/>
      <c r="AI390" s="428"/>
      <c r="AJ390" s="428"/>
      <c r="AK390" s="428"/>
      <c r="AL390" s="428"/>
      <c r="AM390" s="428"/>
    </row>
    <row r="391" spans="1:39" ht="15.6">
      <c r="A391" s="11" t="s">
        <v>16360</v>
      </c>
      <c r="B391">
        <f>AVERAGE(B3:B388)</f>
        <v>2606.0565666580301</v>
      </c>
      <c r="C391" s="400">
        <f t="shared" ref="C391:L391" si="738">AVERAGE(C3:C388)</f>
        <v>18753.131221054384</v>
      </c>
      <c r="D391" s="400">
        <f t="shared" si="738"/>
        <v>37883.378195012941</v>
      </c>
      <c r="E391" s="400">
        <f t="shared" si="738"/>
        <v>4973.2569421165772</v>
      </c>
      <c r="F391" s="400">
        <f t="shared" si="738"/>
        <v>9230.4462039689079</v>
      </c>
      <c r="G391" s="400">
        <f t="shared" si="738"/>
        <v>22989.169775683949</v>
      </c>
      <c r="H391" s="400">
        <f t="shared" si="738"/>
        <v>4091.2624161554409</v>
      </c>
      <c r="I391" s="400">
        <f t="shared" si="738"/>
        <v>13631.363679411917</v>
      </c>
      <c r="J391" s="400">
        <f t="shared" si="738"/>
        <v>16858.67004744818</v>
      </c>
      <c r="K391" s="400">
        <f t="shared" si="738"/>
        <v>16982.810412660601</v>
      </c>
      <c r="L391" s="400">
        <f t="shared" si="738"/>
        <v>494686.4486461138</v>
      </c>
      <c r="N391" s="139"/>
      <c r="O391" s="140" t="s">
        <v>111</v>
      </c>
      <c r="P391" s="141" t="s">
        <v>112</v>
      </c>
      <c r="Q391" s="141" t="s">
        <v>113</v>
      </c>
      <c r="R391" s="141" t="s">
        <v>114</v>
      </c>
      <c r="S391" s="141" t="s">
        <v>115</v>
      </c>
      <c r="T391" s="141" t="s">
        <v>116</v>
      </c>
      <c r="U391" s="141" t="s">
        <v>117</v>
      </c>
      <c r="V391" s="141" t="s">
        <v>118</v>
      </c>
      <c r="W391" s="141" t="s">
        <v>119</v>
      </c>
      <c r="X391" s="141" t="s">
        <v>120</v>
      </c>
      <c r="Y391" s="140" t="s">
        <v>121</v>
      </c>
      <c r="AB391" s="139"/>
      <c r="AC391" s="140" t="s">
        <v>111</v>
      </c>
      <c r="AD391" s="141" t="s">
        <v>112</v>
      </c>
      <c r="AE391" s="141" t="s">
        <v>113</v>
      </c>
      <c r="AF391" s="141" t="s">
        <v>114</v>
      </c>
      <c r="AG391" s="141" t="s">
        <v>115</v>
      </c>
      <c r="AH391" s="141" t="s">
        <v>116</v>
      </c>
      <c r="AI391" s="141" t="s">
        <v>117</v>
      </c>
      <c r="AJ391" s="141" t="s">
        <v>118</v>
      </c>
      <c r="AK391" s="141" t="s">
        <v>119</v>
      </c>
      <c r="AL391" s="141" t="s">
        <v>120</v>
      </c>
      <c r="AM391" s="140" t="s">
        <v>121</v>
      </c>
    </row>
    <row r="392" spans="1:39" ht="15.6">
      <c r="A392" s="11" t="s">
        <v>16361</v>
      </c>
      <c r="B392">
        <f>STDEV(B3:B388)</f>
        <v>873.60574130618602</v>
      </c>
      <c r="C392" s="400">
        <f t="shared" ref="C392:L392" si="739">STDEV(C3:C388)</f>
        <v>2718.0682743239649</v>
      </c>
      <c r="D392" s="400">
        <f t="shared" si="739"/>
        <v>3618.2630019000958</v>
      </c>
      <c r="E392" s="400">
        <f t="shared" si="739"/>
        <v>620.44748919798292</v>
      </c>
      <c r="F392" s="400">
        <f t="shared" si="739"/>
        <v>1161.2386220811106</v>
      </c>
      <c r="G392" s="400">
        <f t="shared" si="739"/>
        <v>3543.0876487403534</v>
      </c>
      <c r="H392" s="400">
        <f t="shared" si="739"/>
        <v>731.00388749992464</v>
      </c>
      <c r="I392" s="400">
        <f t="shared" si="739"/>
        <v>1406.3638539130579</v>
      </c>
      <c r="J392" s="400">
        <f t="shared" si="739"/>
        <v>2123.2089660313741</v>
      </c>
      <c r="K392" s="400">
        <f t="shared" si="739"/>
        <v>2722.293289581989</v>
      </c>
      <c r="L392" s="400">
        <f t="shared" si="739"/>
        <v>57776.48063415943</v>
      </c>
    </row>
    <row r="393" spans="1:39" ht="15.6">
      <c r="A393" s="11" t="s">
        <v>16362</v>
      </c>
      <c r="B393">
        <f>VAR(B3:B388)</f>
        <v>763186.99124313088</v>
      </c>
      <c r="C393" s="400">
        <f t="shared" ref="C393:L393" si="740">VAR(C3:C388)</f>
        <v>7387895.1438864572</v>
      </c>
      <c r="D393" s="400">
        <f t="shared" si="740"/>
        <v>13091827.150919091</v>
      </c>
      <c r="E393" s="400">
        <f t="shared" si="740"/>
        <v>384955.08685208112</v>
      </c>
      <c r="F393" s="400">
        <f t="shared" si="740"/>
        <v>1348475.1374128365</v>
      </c>
      <c r="G393" s="400">
        <f t="shared" si="740"/>
        <v>12553470.086656447</v>
      </c>
      <c r="H393" s="400">
        <f t="shared" si="740"/>
        <v>534366.68354000244</v>
      </c>
      <c r="I393" s="400">
        <f t="shared" si="740"/>
        <v>1977859.2895931888</v>
      </c>
      <c r="J393" s="400">
        <f t="shared" si="740"/>
        <v>4508016.3134360174</v>
      </c>
      <c r="K393" s="400">
        <f t="shared" si="740"/>
        <v>7410880.7545031263</v>
      </c>
      <c r="L393" s="400">
        <f t="shared" si="740"/>
        <v>3338121714.4693995</v>
      </c>
      <c r="N393" s="143" t="s">
        <v>122</v>
      </c>
      <c r="O393" s="228">
        <f t="shared" ref="O393:Y393" si="741">AVERAGE(O20:O388)</f>
        <v>-7.0452096516766434E-3</v>
      </c>
      <c r="P393" s="228">
        <f t="shared" si="741"/>
        <v>1.1421897554182455E-2</v>
      </c>
      <c r="Q393" s="228">
        <f t="shared" si="741"/>
        <v>1.5485551975880196E-2</v>
      </c>
      <c r="R393" s="228">
        <f t="shared" si="741"/>
        <v>6.6775934441695847E-3</v>
      </c>
      <c r="S393" s="228">
        <f t="shared" si="741"/>
        <v>1.4861047478234654E-2</v>
      </c>
      <c r="T393" s="228">
        <f t="shared" si="741"/>
        <v>-6.0242889637682952E-3</v>
      </c>
      <c r="U393" s="228">
        <f t="shared" si="741"/>
        <v>3.019034477509467E-2</v>
      </c>
      <c r="V393" s="228">
        <f t="shared" si="741"/>
        <v>-4.5266077774915106E-3</v>
      </c>
      <c r="W393" s="228">
        <f t="shared" si="741"/>
        <v>7.0531494865411484E-3</v>
      </c>
      <c r="X393" s="228">
        <f t="shared" si="741"/>
        <v>2.3928299304229191E-2</v>
      </c>
      <c r="Y393" s="228">
        <f t="shared" si="741"/>
        <v>1.4690344604205003E-2</v>
      </c>
      <c r="Z393" s="229"/>
      <c r="AB393" s="143" t="s">
        <v>122</v>
      </c>
      <c r="AC393" s="113">
        <f t="shared" ref="AC393:AM393" si="742">AVERAGE(AC20:AC388)</f>
        <v>-2.3468128975816318E-17</v>
      </c>
      <c r="AD393" s="113">
        <f t="shared" si="742"/>
        <v>-2.4182703415785084E-17</v>
      </c>
      <c r="AE393" s="113">
        <f t="shared" si="742"/>
        <v>2.0459394491737302E-17</v>
      </c>
      <c r="AF393" s="113">
        <f t="shared" si="742"/>
        <v>1.5419764230904953E-17</v>
      </c>
      <c r="AG393" s="113">
        <f t="shared" si="742"/>
        <v>1.1884501212112109E-17</v>
      </c>
      <c r="AH393" s="113">
        <f t="shared" si="742"/>
        <v>2.8827437275582062E-17</v>
      </c>
      <c r="AI393" s="113">
        <f t="shared" si="742"/>
        <v>-6.3446688433016231E-17</v>
      </c>
      <c r="AJ393" s="113">
        <f t="shared" si="742"/>
        <v>-9.9664329785117375E-19</v>
      </c>
      <c r="AK393" s="113">
        <f t="shared" si="742"/>
        <v>-2.3392910613714343E-17</v>
      </c>
      <c r="AL393" s="113">
        <f t="shared" si="742"/>
        <v>2.2903991260051502E-17</v>
      </c>
      <c r="AM393" s="113">
        <f t="shared" si="742"/>
        <v>-1.6359993757179645E-17</v>
      </c>
    </row>
    <row r="394" spans="1:39" ht="15.6">
      <c r="A394" s="11"/>
      <c r="N394" s="143" t="s">
        <v>124</v>
      </c>
      <c r="O394" s="228">
        <f t="shared" ref="O394:Y394" si="743">MEDIAN(O20:O388)</f>
        <v>-2.3282271329938542E-3</v>
      </c>
      <c r="P394" s="228">
        <f t="shared" si="743"/>
        <v>1.4510704559213217E-2</v>
      </c>
      <c r="Q394" s="228">
        <f t="shared" si="743"/>
        <v>2.844646993584754E-2</v>
      </c>
      <c r="R394" s="228">
        <f t="shared" si="743"/>
        <v>9.6200514972468731E-3</v>
      </c>
      <c r="S394" s="228">
        <f t="shared" si="743"/>
        <v>6.478699469738336E-3</v>
      </c>
      <c r="T394" s="228">
        <f t="shared" si="743"/>
        <v>-2.503017430732779E-3</v>
      </c>
      <c r="U394" s="228">
        <f t="shared" si="743"/>
        <v>3.2967153305831332E-2</v>
      </c>
      <c r="V394" s="228">
        <f t="shared" si="743"/>
        <v>3.6382025757570879E-3</v>
      </c>
      <c r="W394" s="228">
        <f t="shared" si="743"/>
        <v>-5.0555246984248514E-3</v>
      </c>
      <c r="X394" s="228">
        <f t="shared" si="743"/>
        <v>3.5136197085556375E-2</v>
      </c>
      <c r="Y394" s="228">
        <f t="shared" si="743"/>
        <v>2.840345789681642E-2</v>
      </c>
      <c r="AB394" s="143" t="s">
        <v>124</v>
      </c>
      <c r="AC394" s="230">
        <f t="shared" ref="AC394:AM394" si="744">MEDIAN(AC20:AC388)</f>
        <v>4.7169825186827892E-3</v>
      </c>
      <c r="AD394" s="230">
        <f t="shared" si="744"/>
        <v>3.0888070050307612E-3</v>
      </c>
      <c r="AE394" s="230">
        <f t="shared" si="744"/>
        <v>1.2960917959967344E-2</v>
      </c>
      <c r="AF394" s="230">
        <f t="shared" si="744"/>
        <v>2.9424580530772885E-3</v>
      </c>
      <c r="AG394" s="230">
        <f t="shared" si="744"/>
        <v>-8.3823480084963178E-3</v>
      </c>
      <c r="AH394" s="230">
        <f t="shared" si="744"/>
        <v>3.5212715330355162E-3</v>
      </c>
      <c r="AI394" s="230">
        <f t="shared" si="744"/>
        <v>2.7768085307366616E-3</v>
      </c>
      <c r="AJ394" s="230">
        <f t="shared" si="744"/>
        <v>8.1648103532485986E-3</v>
      </c>
      <c r="AK394" s="230">
        <f t="shared" si="744"/>
        <v>-1.2108674184966001E-2</v>
      </c>
      <c r="AL394" s="230">
        <f t="shared" si="744"/>
        <v>1.1207897781327185E-2</v>
      </c>
      <c r="AM394" s="230">
        <f t="shared" si="744"/>
        <v>1.3713113292611417E-2</v>
      </c>
    </row>
    <row r="395" spans="1:39" ht="31.2">
      <c r="A395" s="11"/>
      <c r="N395" s="143" t="s">
        <v>126</v>
      </c>
      <c r="O395" s="228">
        <f t="shared" ref="O395:Y395" si="745">STDEV(O20:O388)</f>
        <v>0.15140604334271676</v>
      </c>
      <c r="P395" s="228">
        <f t="shared" si="745"/>
        <v>8.6361062912419073E-2</v>
      </c>
      <c r="Q395" s="228">
        <f t="shared" si="745"/>
        <v>7.2924512849694131E-2</v>
      </c>
      <c r="R395" s="228">
        <f t="shared" si="745"/>
        <v>7.5730781833657404E-2</v>
      </c>
      <c r="S395" s="228">
        <f t="shared" si="745"/>
        <v>0.11711793269694903</v>
      </c>
      <c r="T395" s="228">
        <f t="shared" si="745"/>
        <v>9.5377039717726375E-2</v>
      </c>
      <c r="U395" s="228">
        <f t="shared" si="745"/>
        <v>0.10891346861915793</v>
      </c>
      <c r="V395" s="228">
        <f t="shared" si="745"/>
        <v>8.355577209241824E-2</v>
      </c>
      <c r="W395" s="228">
        <f t="shared" si="745"/>
        <v>0.11338669778169562</v>
      </c>
      <c r="X395" s="228">
        <f t="shared" si="745"/>
        <v>9.2587211765903871E-2</v>
      </c>
      <c r="Y395" s="228">
        <f t="shared" si="745"/>
        <v>6.2717865902162426E-2</v>
      </c>
      <c r="AB395" s="143" t="s">
        <v>126</v>
      </c>
      <c r="AC395" s="230">
        <f t="shared" ref="AC395:AM395" si="746">STDEV(AC20:AC388)</f>
        <v>0.15140604334271682</v>
      </c>
      <c r="AD395" s="230">
        <f t="shared" si="746"/>
        <v>8.6361062912419045E-2</v>
      </c>
      <c r="AE395" s="230">
        <f t="shared" si="746"/>
        <v>7.2924512849694145E-2</v>
      </c>
      <c r="AF395" s="230">
        <f t="shared" si="746"/>
        <v>7.5730781833657349E-2</v>
      </c>
      <c r="AG395" s="230">
        <f t="shared" si="746"/>
        <v>0.11711793269694895</v>
      </c>
      <c r="AH395" s="230">
        <f t="shared" si="746"/>
        <v>9.5377039717726347E-2</v>
      </c>
      <c r="AI395" s="230">
        <f t="shared" si="746"/>
        <v>0.10891346861915797</v>
      </c>
      <c r="AJ395" s="230">
        <f t="shared" si="746"/>
        <v>8.3555772092418185E-2</v>
      </c>
      <c r="AK395" s="230">
        <f t="shared" si="746"/>
        <v>0.11338669778169562</v>
      </c>
      <c r="AL395" s="230">
        <f t="shared" si="746"/>
        <v>9.2587211765903857E-2</v>
      </c>
      <c r="AM395" s="230">
        <f t="shared" si="746"/>
        <v>6.2717865902162384E-2</v>
      </c>
    </row>
    <row r="396" spans="1:39" ht="31.2">
      <c r="A396" s="11"/>
      <c r="N396" s="143" t="s">
        <v>127</v>
      </c>
      <c r="O396" s="228">
        <f t="shared" ref="O396:Y396" si="747">VAR(O20:O388)</f>
        <v>2.2923789960696623E-2</v>
      </c>
      <c r="P396" s="228">
        <f t="shared" si="747"/>
        <v>7.4582331873628057E-3</v>
      </c>
      <c r="Q396" s="228">
        <f t="shared" si="747"/>
        <v>5.3179845743652051E-3</v>
      </c>
      <c r="R396" s="228">
        <f t="shared" si="747"/>
        <v>5.7351513171370137E-3</v>
      </c>
      <c r="S396" s="228">
        <f t="shared" si="747"/>
        <v>1.3716610159207084E-2</v>
      </c>
      <c r="T396" s="228">
        <f t="shared" si="747"/>
        <v>9.0967797053167539E-3</v>
      </c>
      <c r="U396" s="228">
        <f t="shared" si="747"/>
        <v>1.1862143646656298E-2</v>
      </c>
      <c r="V396" s="228">
        <f t="shared" si="747"/>
        <v>6.9815670499601377E-3</v>
      </c>
      <c r="W396" s="228">
        <f t="shared" si="747"/>
        <v>1.2856543233837578E-2</v>
      </c>
      <c r="X396" s="228">
        <f t="shared" si="747"/>
        <v>8.5723917825843293E-3</v>
      </c>
      <c r="Y396" s="228">
        <f t="shared" si="747"/>
        <v>3.9335307033216277E-3</v>
      </c>
      <c r="AB396" s="143" t="s">
        <v>127</v>
      </c>
      <c r="AC396" s="230">
        <f t="shared" ref="AC396:AM396" si="748">VAR(AC20:AC388)</f>
        <v>2.292378996069664E-2</v>
      </c>
      <c r="AD396" s="230">
        <f t="shared" si="748"/>
        <v>7.4582331873628005E-3</v>
      </c>
      <c r="AE396" s="230">
        <f t="shared" si="748"/>
        <v>5.317984574365206E-3</v>
      </c>
      <c r="AF396" s="230">
        <f t="shared" si="748"/>
        <v>5.735151317137005E-3</v>
      </c>
      <c r="AG396" s="230">
        <f t="shared" si="748"/>
        <v>1.3716610159207065E-2</v>
      </c>
      <c r="AH396" s="230">
        <f t="shared" si="748"/>
        <v>9.0967797053167505E-3</v>
      </c>
      <c r="AI396" s="230">
        <f t="shared" si="748"/>
        <v>1.1862143646656309E-2</v>
      </c>
      <c r="AJ396" s="230">
        <f t="shared" si="748"/>
        <v>6.9815670499601291E-3</v>
      </c>
      <c r="AK396" s="230">
        <f t="shared" si="748"/>
        <v>1.2856543233837578E-2</v>
      </c>
      <c r="AL396" s="230">
        <f t="shared" si="748"/>
        <v>8.5723917825843259E-3</v>
      </c>
      <c r="AM396" s="230">
        <f t="shared" si="748"/>
        <v>3.9335307033216233E-3</v>
      </c>
    </row>
    <row r="397" spans="1:39" ht="15.6">
      <c r="A397" s="11"/>
      <c r="N397" s="143"/>
      <c r="O397" s="229"/>
      <c r="P397" s="229"/>
      <c r="Q397" s="229"/>
      <c r="R397" s="229"/>
      <c r="S397" s="229"/>
      <c r="T397" s="229"/>
      <c r="U397" s="229"/>
      <c r="V397" s="229"/>
      <c r="W397" s="229"/>
      <c r="X397" s="229"/>
      <c r="Y397" s="229"/>
      <c r="AC397" s="230"/>
      <c r="AD397" s="230"/>
      <c r="AE397" s="230"/>
      <c r="AF397" s="230"/>
      <c r="AG397" s="230"/>
      <c r="AH397" s="230"/>
      <c r="AI397" s="230"/>
      <c r="AJ397" s="230"/>
      <c r="AK397" s="230"/>
      <c r="AL397" s="230"/>
      <c r="AM397" s="230"/>
    </row>
    <row r="398" spans="1:39" ht="15.6">
      <c r="A398" s="11"/>
      <c r="N398" s="143"/>
      <c r="O398" s="229">
        <f>COUNT(O20:O388)</f>
        <v>369</v>
      </c>
      <c r="P398" s="229"/>
      <c r="Q398" s="229"/>
      <c r="R398" s="229"/>
      <c r="S398" s="229"/>
      <c r="T398" s="229"/>
      <c r="U398" s="229"/>
      <c r="V398" s="229"/>
      <c r="W398" s="229"/>
      <c r="X398" s="229"/>
      <c r="Y398" s="229"/>
      <c r="AC398" s="230"/>
      <c r="AD398" s="230"/>
      <c r="AE398" s="230"/>
      <c r="AF398" s="230"/>
      <c r="AG398" s="230"/>
      <c r="AH398" s="230"/>
      <c r="AI398" s="230"/>
      <c r="AJ398" s="230"/>
      <c r="AK398" s="230"/>
      <c r="AL398" s="230"/>
      <c r="AM398" s="230"/>
    </row>
    <row r="399" spans="1:39" ht="15.6">
      <c r="A399" s="11"/>
      <c r="N399" s="143"/>
      <c r="O399" s="229"/>
      <c r="P399" s="229"/>
      <c r="Q399" s="229"/>
      <c r="R399" s="229"/>
      <c r="S399" s="229"/>
      <c r="T399" s="229"/>
      <c r="U399" s="229"/>
      <c r="V399" s="229"/>
      <c r="W399" s="229"/>
      <c r="X399" s="229"/>
      <c r="Y399" s="229"/>
      <c r="AB399" s="143"/>
      <c r="AC399" s="230"/>
      <c r="AD399" s="230"/>
      <c r="AE399" s="230"/>
      <c r="AF399" s="230"/>
      <c r="AG399" s="230"/>
      <c r="AH399" s="230"/>
      <c r="AI399" s="230"/>
      <c r="AJ399" s="230"/>
      <c r="AK399" s="230"/>
      <c r="AL399" s="230"/>
      <c r="AM399" s="230"/>
    </row>
    <row r="400" spans="1:39" ht="15.6">
      <c r="A400" s="11"/>
      <c r="N400" s="143"/>
      <c r="O400" s="229"/>
      <c r="P400" s="229"/>
      <c r="Q400" s="229"/>
      <c r="R400" s="229"/>
      <c r="S400" s="229"/>
      <c r="T400" s="229"/>
      <c r="U400" s="229"/>
      <c r="V400" s="229"/>
      <c r="W400" s="229"/>
      <c r="X400" s="229"/>
      <c r="Y400" s="229"/>
      <c r="AB400" s="143"/>
      <c r="AC400" s="230"/>
      <c r="AD400" s="230"/>
      <c r="AE400" s="230"/>
      <c r="AF400" s="230"/>
      <c r="AG400" s="230"/>
      <c r="AH400" s="230"/>
      <c r="AI400" s="230"/>
      <c r="AJ400" s="230"/>
      <c r="AK400" s="230"/>
      <c r="AL400" s="230"/>
      <c r="AM400" s="230"/>
    </row>
    <row r="401" spans="1:39" ht="15.6">
      <c r="A401" s="11"/>
      <c r="N401" s="143"/>
      <c r="O401" s="229"/>
      <c r="P401" s="229"/>
      <c r="Q401" s="229"/>
      <c r="R401" s="229"/>
      <c r="S401" s="229"/>
      <c r="T401" s="229"/>
      <c r="U401" s="229"/>
      <c r="V401" s="229"/>
      <c r="W401" s="229"/>
      <c r="X401" s="229"/>
      <c r="Y401" s="229"/>
      <c r="AB401" s="143"/>
      <c r="AC401" s="230"/>
      <c r="AD401" s="230"/>
      <c r="AE401" s="230"/>
      <c r="AF401" s="230"/>
      <c r="AG401" s="230"/>
      <c r="AH401" s="230"/>
      <c r="AI401" s="230"/>
      <c r="AJ401" s="230"/>
      <c r="AK401" s="230"/>
      <c r="AL401" s="230"/>
      <c r="AM401" s="230"/>
    </row>
    <row r="402" spans="1:39" ht="15.6">
      <c r="A402" s="11"/>
      <c r="N402" s="143"/>
      <c r="O402" s="229"/>
      <c r="P402" s="229"/>
      <c r="Q402" s="229"/>
      <c r="R402" s="229"/>
      <c r="S402" s="229"/>
      <c r="T402" s="229"/>
      <c r="U402" s="229"/>
      <c r="V402" s="229"/>
      <c r="W402" s="229"/>
      <c r="X402" s="229"/>
      <c r="Y402" s="229"/>
      <c r="AB402" s="143"/>
      <c r="AC402" s="230"/>
      <c r="AD402" s="230"/>
      <c r="AE402" s="230"/>
      <c r="AF402" s="230"/>
      <c r="AG402" s="230"/>
      <c r="AH402" s="230"/>
      <c r="AI402" s="230"/>
      <c r="AJ402" s="230"/>
      <c r="AK402" s="230"/>
      <c r="AL402" s="230"/>
      <c r="AM402" s="230"/>
    </row>
    <row r="403" spans="1:39" ht="15.6">
      <c r="A403" s="11"/>
      <c r="N403" s="143"/>
      <c r="O403" s="229"/>
      <c r="P403" s="229"/>
      <c r="Q403" s="229"/>
      <c r="R403" s="229"/>
      <c r="S403" s="229"/>
      <c r="T403" s="229"/>
      <c r="U403" s="229"/>
      <c r="V403" s="229"/>
      <c r="W403" s="229"/>
      <c r="X403" s="229"/>
      <c r="Y403" s="229"/>
      <c r="AB403" s="143"/>
      <c r="AC403" s="230"/>
      <c r="AD403" s="230"/>
      <c r="AE403" s="230"/>
      <c r="AF403" s="230"/>
      <c r="AG403" s="230"/>
      <c r="AH403" s="230"/>
      <c r="AI403" s="230"/>
      <c r="AJ403" s="230"/>
      <c r="AK403" s="230"/>
      <c r="AL403" s="230"/>
      <c r="AM403" s="230"/>
    </row>
    <row r="404" spans="1:39" ht="15.6">
      <c r="A404" s="11"/>
      <c r="N404" s="143"/>
      <c r="O404" s="229"/>
      <c r="P404" s="229"/>
      <c r="Q404" s="229"/>
      <c r="R404" s="229"/>
      <c r="S404" s="229"/>
      <c r="T404" s="229"/>
      <c r="U404" s="229"/>
      <c r="V404" s="229"/>
      <c r="W404" s="229"/>
      <c r="X404" s="229"/>
      <c r="Y404" s="229"/>
      <c r="AB404" s="143"/>
    </row>
    <row r="405" spans="1:39" ht="15.6">
      <c r="A405" s="11"/>
      <c r="N405" s="143"/>
      <c r="O405" s="229"/>
      <c r="P405" s="229"/>
      <c r="Q405" s="229"/>
      <c r="R405" s="229"/>
      <c r="S405" s="229"/>
      <c r="T405" s="229"/>
      <c r="U405" s="229"/>
      <c r="V405" s="229"/>
      <c r="W405" s="229"/>
      <c r="X405" s="229"/>
      <c r="Y405" s="229"/>
      <c r="AB405" s="143"/>
    </row>
    <row r="406" spans="1:39" ht="15.6">
      <c r="A406" s="11"/>
      <c r="N406" s="143"/>
      <c r="O406" s="229"/>
      <c r="P406" s="229"/>
      <c r="Q406" s="229"/>
      <c r="R406" s="229"/>
      <c r="S406" s="229"/>
      <c r="T406" s="229"/>
      <c r="U406" s="229"/>
      <c r="V406" s="229"/>
      <c r="W406" s="229"/>
      <c r="X406" s="229"/>
      <c r="Y406" s="229"/>
      <c r="AB406" s="143"/>
    </row>
    <row r="407" spans="1:39" ht="15.6">
      <c r="A407" s="11"/>
      <c r="AB407" s="143"/>
    </row>
    <row r="408" spans="1:39" ht="15.6">
      <c r="A408" s="11"/>
      <c r="AB408" s="143"/>
    </row>
    <row r="409" spans="1:39" ht="15.6">
      <c r="A409" s="11"/>
    </row>
    <row r="410" spans="1:39" ht="15.6">
      <c r="A410" s="11"/>
    </row>
    <row r="411" spans="1:39" ht="15.6">
      <c r="A411" s="11"/>
    </row>
    <row r="412" spans="1:39" ht="15.6">
      <c r="A412" s="442" t="s">
        <v>138</v>
      </c>
      <c r="B412" s="428"/>
      <c r="C412" s="428"/>
      <c r="D412" s="428"/>
      <c r="E412" s="428"/>
      <c r="F412" s="428"/>
      <c r="G412" s="428"/>
      <c r="H412" s="428"/>
      <c r="I412" s="428"/>
      <c r="J412" s="428"/>
      <c r="K412" s="428"/>
      <c r="L412" s="428"/>
    </row>
    <row r="414" spans="1:39" ht="15.6">
      <c r="A414" s="147"/>
      <c r="B414" s="140" t="s">
        <v>111</v>
      </c>
      <c r="C414" s="140" t="s">
        <v>112</v>
      </c>
      <c r="D414" s="140" t="s">
        <v>113</v>
      </c>
      <c r="E414" s="140" t="s">
        <v>114</v>
      </c>
      <c r="F414" s="140" t="s">
        <v>115</v>
      </c>
      <c r="G414" s="140" t="s">
        <v>116</v>
      </c>
      <c r="H414" s="140" t="s">
        <v>117</v>
      </c>
      <c r="I414" s="140" t="s">
        <v>118</v>
      </c>
      <c r="J414" s="140" t="s">
        <v>119</v>
      </c>
      <c r="K414" s="140" t="s">
        <v>120</v>
      </c>
      <c r="L414" s="140" t="s">
        <v>121</v>
      </c>
    </row>
    <row r="415" spans="1:39" ht="15.6">
      <c r="A415" s="148" t="s">
        <v>111</v>
      </c>
      <c r="B415" s="231">
        <v>2.2861665868662229E-2</v>
      </c>
      <c r="C415" s="46">
        <f t="array" ref="C415:L415">TRANSPOSE(B416:B425)</f>
        <v>3.7477286000731141E-3</v>
      </c>
      <c r="D415" s="46">
        <v>2.7661948889847621E-3</v>
      </c>
      <c r="E415" s="46">
        <v>2.7943446118137323E-3</v>
      </c>
      <c r="F415" s="46">
        <v>5.8137997979946909E-3</v>
      </c>
      <c r="G415" s="46">
        <v>5.0499174775638844E-3</v>
      </c>
      <c r="H415" s="46">
        <v>5.6177593611249042E-3</v>
      </c>
      <c r="I415" s="46">
        <v>4.3520968949073389E-3</v>
      </c>
      <c r="J415" s="46">
        <v>3.7056095188324188E-3</v>
      </c>
      <c r="K415" s="46">
        <v>4.8407734583324671E-3</v>
      </c>
      <c r="L415" s="46">
        <v>3.5038163653550798E-3</v>
      </c>
    </row>
    <row r="416" spans="1:39" ht="15.6">
      <c r="A416" s="148" t="s">
        <v>112</v>
      </c>
      <c r="B416" s="232">
        <v>3.7477286000731141E-3</v>
      </c>
      <c r="C416" s="231">
        <v>7.4380211733049064E-3</v>
      </c>
      <c r="D416" s="46">
        <f t="array" ref="D416:L416">TRANSPOSE(C417:C425)</f>
        <v>3.2127892634052978E-3</v>
      </c>
      <c r="E416" s="46">
        <v>3.0190478315664029E-3</v>
      </c>
      <c r="F416" s="46">
        <v>3.3976539383459006E-3</v>
      </c>
      <c r="G416" s="46">
        <v>4.4608453466995039E-3</v>
      </c>
      <c r="H416" s="46">
        <v>4.3294281161247571E-3</v>
      </c>
      <c r="I416" s="46">
        <v>2.8501465335048354E-3</v>
      </c>
      <c r="J416" s="46">
        <v>4.5640001496974674E-3</v>
      </c>
      <c r="K416" s="46">
        <v>4.4868634792849475E-3</v>
      </c>
      <c r="L416" s="46">
        <v>3.8074653234231978E-3</v>
      </c>
    </row>
    <row r="417" spans="1:12" ht="15.6">
      <c r="A417" s="148" t="s">
        <v>113</v>
      </c>
      <c r="B417" s="232">
        <v>2.7661948889847621E-3</v>
      </c>
      <c r="C417" s="232">
        <v>3.2127892634052978E-3</v>
      </c>
      <c r="D417" s="231">
        <v>5.3035726920498535E-3</v>
      </c>
      <c r="E417" s="46">
        <f t="array" ref="E417:L417">TRANSPOSE(D418:D425)</f>
        <v>2.8745924240508899E-3</v>
      </c>
      <c r="F417" s="46">
        <v>6.1732084292606248E-3</v>
      </c>
      <c r="G417" s="46">
        <v>3.4926858246375095E-3</v>
      </c>
      <c r="H417" s="46">
        <v>3.8657276291795936E-3</v>
      </c>
      <c r="I417" s="46">
        <v>2.0426081195939728E-3</v>
      </c>
      <c r="J417" s="46">
        <v>3.8824025686785956E-3</v>
      </c>
      <c r="K417" s="46">
        <v>5.4986241022267519E-3</v>
      </c>
      <c r="L417" s="46">
        <v>3.6086874743018636E-3</v>
      </c>
    </row>
    <row r="418" spans="1:12" ht="15.6">
      <c r="A418" s="148" t="s">
        <v>114</v>
      </c>
      <c r="B418" s="232">
        <v>2.7943446118137323E-3</v>
      </c>
      <c r="C418" s="232">
        <v>3.0190478315664029E-3</v>
      </c>
      <c r="D418" s="232">
        <v>2.8745924240508899E-3</v>
      </c>
      <c r="E418" s="231">
        <v>5.7196089016434146E-3</v>
      </c>
      <c r="F418" s="46">
        <f t="array" ref="F418:L418">TRANSPOSE(E419:E425)</f>
        <v>5.3406227693267617E-3</v>
      </c>
      <c r="G418" s="46">
        <v>3.6926219033223979E-3</v>
      </c>
      <c r="H418" s="46">
        <v>4.4770170616212409E-3</v>
      </c>
      <c r="I418" s="46">
        <v>4.2490392183322867E-3</v>
      </c>
      <c r="J418" s="46">
        <v>2.2076076419409838E-3</v>
      </c>
      <c r="K418" s="46">
        <v>4.3195072703661845E-3</v>
      </c>
      <c r="L418" s="46">
        <v>3.5897401822504028E-3</v>
      </c>
    </row>
    <row r="419" spans="1:12" ht="15.6">
      <c r="A419" s="148" t="s">
        <v>115</v>
      </c>
      <c r="B419" s="232">
        <v>5.8137997979946909E-3</v>
      </c>
      <c r="C419" s="232">
        <v>3.3976539383459006E-3</v>
      </c>
      <c r="D419" s="232">
        <v>6.1732084292606248E-3</v>
      </c>
      <c r="E419" s="232">
        <v>5.3406227693267617E-3</v>
      </c>
      <c r="F419" s="231">
        <v>1.3679437773951782E-2</v>
      </c>
      <c r="G419" s="46">
        <f t="array" ref="G419:L419">TRANSPOSE(F420:F425)</f>
        <v>6.1839371164668748E-3</v>
      </c>
      <c r="H419" s="46">
        <v>6.7807320919664191E-3</v>
      </c>
      <c r="I419" s="46">
        <v>5.1936645381780002E-3</v>
      </c>
      <c r="J419" s="46">
        <v>5.111414192914482E-3</v>
      </c>
      <c r="K419" s="46">
        <v>8.5985889985321518E-3</v>
      </c>
      <c r="L419" s="46">
        <v>5.4978991214329068E-3</v>
      </c>
    </row>
    <row r="420" spans="1:12" ht="15.6">
      <c r="A420" s="148" t="s">
        <v>116</v>
      </c>
      <c r="B420" s="232">
        <v>5.0499174775638844E-3</v>
      </c>
      <c r="C420" s="232">
        <v>4.4608453466995039E-3</v>
      </c>
      <c r="D420" s="232">
        <v>3.4926858246375095E-3</v>
      </c>
      <c r="E420" s="232">
        <v>3.6926219033223979E-3</v>
      </c>
      <c r="F420" s="232">
        <v>6.1839371164668748E-3</v>
      </c>
      <c r="G420" s="231">
        <v>9.0721271857901534E-3</v>
      </c>
      <c r="H420" s="46">
        <f t="array" ref="H420:L420">TRANSPOSE(G421:G425)</f>
        <v>6.7653637332528343E-3</v>
      </c>
      <c r="I420" s="46">
        <v>4.5640982560819741E-3</v>
      </c>
      <c r="J420" s="46">
        <v>3.59742623985581E-3</v>
      </c>
      <c r="K420" s="46">
        <v>5.2736406244940932E-3</v>
      </c>
      <c r="L420" s="46">
        <v>4.0104374521046362E-3</v>
      </c>
    </row>
    <row r="421" spans="1:12" ht="15.6">
      <c r="A421" s="148" t="s">
        <v>117</v>
      </c>
      <c r="B421" s="232">
        <v>5.6177593611249042E-3</v>
      </c>
      <c r="C421" s="232">
        <v>4.3294281161247571E-3</v>
      </c>
      <c r="D421" s="232">
        <v>3.8657276291795936E-3</v>
      </c>
      <c r="E421" s="232">
        <v>4.4770170616212409E-3</v>
      </c>
      <c r="F421" s="232">
        <v>6.7807320919664191E-3</v>
      </c>
      <c r="G421" s="232">
        <v>6.7653637332528343E-3</v>
      </c>
      <c r="H421" s="231">
        <v>1.1829996915906558E-2</v>
      </c>
      <c r="I421" s="46">
        <f t="array" ref="I421:L421">TRANSPOSE(H422:H425)</f>
        <v>6.3189166960205476E-3</v>
      </c>
      <c r="J421" s="46">
        <v>4.2524470802876892E-3</v>
      </c>
      <c r="K421" s="46">
        <v>5.931797127830222E-3</v>
      </c>
      <c r="L421" s="46">
        <v>5.0162481306439341E-3</v>
      </c>
    </row>
    <row r="422" spans="1:12" ht="15.6">
      <c r="A422" s="148" t="s">
        <v>118</v>
      </c>
      <c r="B422" s="232">
        <v>4.3520968949073389E-3</v>
      </c>
      <c r="C422" s="232">
        <v>2.8501465335048354E-3</v>
      </c>
      <c r="D422" s="232">
        <v>2.0426081195939728E-3</v>
      </c>
      <c r="E422" s="232">
        <v>4.2490392183322867E-3</v>
      </c>
      <c r="F422" s="232">
        <v>5.1936645381780002E-3</v>
      </c>
      <c r="G422" s="232">
        <v>4.5640982560819741E-3</v>
      </c>
      <c r="H422" s="232">
        <v>6.3189166960205476E-3</v>
      </c>
      <c r="I422" s="231">
        <v>6.9626468140523805E-3</v>
      </c>
      <c r="J422" s="46">
        <f t="array" ref="J422:L422">TRANSPOSE(I423:I425)</f>
        <v>1.2756708815616609E-3</v>
      </c>
      <c r="K422" s="46">
        <v>4.2346860250102175E-3</v>
      </c>
      <c r="L422" s="46">
        <v>3.522205139796395E-3</v>
      </c>
    </row>
    <row r="423" spans="1:12" ht="15.6">
      <c r="A423" s="148" t="s">
        <v>119</v>
      </c>
      <c r="B423" s="232">
        <v>3.7056095188324188E-3</v>
      </c>
      <c r="C423" s="232">
        <v>4.5640001496974674E-3</v>
      </c>
      <c r="D423" s="232">
        <v>3.8824025686785956E-3</v>
      </c>
      <c r="E423" s="232">
        <v>2.2076076419409838E-3</v>
      </c>
      <c r="F423" s="232">
        <v>5.111414192914482E-3</v>
      </c>
      <c r="G423" s="232">
        <v>3.59742623985581E-3</v>
      </c>
      <c r="H423" s="232">
        <v>4.2524470802876892E-3</v>
      </c>
      <c r="I423" s="232">
        <v>1.2756708815616609E-3</v>
      </c>
      <c r="J423" s="231">
        <v>1.2821701653258065E-2</v>
      </c>
      <c r="K423" s="46">
        <f t="array" ref="K423:L423">TRANSPOSE(J424:J425)</f>
        <v>5.0107443383225168E-3</v>
      </c>
      <c r="L423" s="46">
        <v>3.4130130612018265E-3</v>
      </c>
    </row>
    <row r="424" spans="1:12" ht="15.6">
      <c r="A424" s="148" t="s">
        <v>120</v>
      </c>
      <c r="B424" s="232">
        <v>4.8407734583324671E-3</v>
      </c>
      <c r="C424" s="232">
        <v>4.4868634792849475E-3</v>
      </c>
      <c r="D424" s="232">
        <v>5.4986241022267519E-3</v>
      </c>
      <c r="E424" s="232">
        <v>4.3195072703661845E-3</v>
      </c>
      <c r="F424" s="232">
        <v>8.5985889985321518E-3</v>
      </c>
      <c r="G424" s="232">
        <v>5.2736406244940932E-3</v>
      </c>
      <c r="H424" s="232">
        <v>5.931797127830222E-3</v>
      </c>
      <c r="I424" s="232">
        <v>4.2346860250102175E-3</v>
      </c>
      <c r="J424" s="232">
        <v>5.0107443383225168E-3</v>
      </c>
      <c r="K424" s="231">
        <v>8.5491603685393762E-3</v>
      </c>
      <c r="L424" s="232">
        <f>K425</f>
        <v>4.967523863771848E-3</v>
      </c>
    </row>
    <row r="425" spans="1:12" ht="15.6">
      <c r="A425" s="153" t="s">
        <v>121</v>
      </c>
      <c r="B425" s="233">
        <v>3.5038163653550798E-3</v>
      </c>
      <c r="C425" s="233">
        <v>3.8074653234231978E-3</v>
      </c>
      <c r="D425" s="233">
        <v>3.6086874743018636E-3</v>
      </c>
      <c r="E425" s="233">
        <v>3.5897401822504028E-3</v>
      </c>
      <c r="F425" s="233">
        <v>5.4978991214329068E-3</v>
      </c>
      <c r="G425" s="233">
        <v>4.0104374521046362E-3</v>
      </c>
      <c r="H425" s="233">
        <v>5.0162481306439341E-3</v>
      </c>
      <c r="I425" s="233">
        <v>3.522205139796395E-3</v>
      </c>
      <c r="J425" s="233">
        <v>3.4130130612018265E-3</v>
      </c>
      <c r="K425" s="233">
        <v>4.967523863771848E-3</v>
      </c>
      <c r="L425" s="234">
        <v>3.9228707285158728E-3</v>
      </c>
    </row>
    <row r="428" spans="1:12" ht="15.6">
      <c r="A428" s="442" t="s">
        <v>139</v>
      </c>
      <c r="B428" s="428"/>
      <c r="C428" s="428"/>
      <c r="D428" s="428"/>
      <c r="E428" s="428"/>
      <c r="F428" s="428"/>
      <c r="G428" s="428"/>
      <c r="H428" s="428"/>
      <c r="I428" s="428"/>
      <c r="J428" s="428"/>
      <c r="K428" s="428"/>
      <c r="L428" s="428"/>
    </row>
    <row r="429" spans="1:12" ht="15.6">
      <c r="B429" s="155"/>
      <c r="C429" s="155"/>
      <c r="D429" s="155"/>
      <c r="E429" s="155"/>
      <c r="F429" s="155"/>
      <c r="G429" s="155"/>
      <c r="H429" s="155"/>
      <c r="I429" s="155"/>
      <c r="J429" s="155"/>
      <c r="K429" s="155"/>
    </row>
    <row r="430" spans="1:12" ht="15.6">
      <c r="A430" s="147"/>
      <c r="B430" s="140" t="s">
        <v>111</v>
      </c>
      <c r="C430" s="140" t="s">
        <v>112</v>
      </c>
      <c r="D430" s="140" t="s">
        <v>113</v>
      </c>
      <c r="E430" s="140" t="s">
        <v>114</v>
      </c>
      <c r="F430" s="140" t="s">
        <v>115</v>
      </c>
      <c r="G430" s="140" t="s">
        <v>116</v>
      </c>
      <c r="H430" s="140" t="s">
        <v>117</v>
      </c>
      <c r="I430" s="140" t="s">
        <v>118</v>
      </c>
      <c r="J430" s="140" t="s">
        <v>119</v>
      </c>
      <c r="K430" s="140" t="s">
        <v>120</v>
      </c>
      <c r="L430" s="140" t="s">
        <v>121</v>
      </c>
    </row>
    <row r="431" spans="1:12" ht="15.6">
      <c r="A431" s="148" t="s">
        <v>111</v>
      </c>
      <c r="B431" s="235">
        <v>1</v>
      </c>
      <c r="C431" s="46">
        <f t="array" ref="C431:L431">TRANSPOSE(B432:B441)</f>
        <v>0.28739915789352943</v>
      </c>
      <c r="D431" s="46">
        <v>0.25121442597625609</v>
      </c>
      <c r="E431" s="46">
        <v>0.24436717099389216</v>
      </c>
      <c r="F431" s="46">
        <v>0.32875473137414357</v>
      </c>
      <c r="G431" s="46">
        <v>0.35065156343116705</v>
      </c>
      <c r="H431" s="46">
        <v>0.34159922745919102</v>
      </c>
      <c r="I431" s="46">
        <v>0.34495102238412162</v>
      </c>
      <c r="J431" s="46">
        <v>0.2164376865454366</v>
      </c>
      <c r="K431" s="46">
        <v>0.34625742121967157</v>
      </c>
      <c r="L431" s="46">
        <v>0.36998609435786195</v>
      </c>
    </row>
    <row r="432" spans="1:12" ht="15.6">
      <c r="A432" s="148" t="s">
        <v>112</v>
      </c>
      <c r="B432" s="232">
        <v>0.28739915789352943</v>
      </c>
      <c r="C432" s="235">
        <v>1</v>
      </c>
      <c r="D432" s="46">
        <f t="array" ref="D432:L432">TRANSPOSE(C433:C441)</f>
        <v>0.51152783588293227</v>
      </c>
      <c r="E432" s="46">
        <v>0.46286902811035813</v>
      </c>
      <c r="F432" s="46">
        <v>0.33683430293528416</v>
      </c>
      <c r="G432" s="46">
        <v>0.54304259590847426</v>
      </c>
      <c r="H432" s="46">
        <v>0.46154017708632794</v>
      </c>
      <c r="I432" s="46">
        <v>0.39605117013595381</v>
      </c>
      <c r="J432" s="46">
        <v>0.46735200615559142</v>
      </c>
      <c r="K432" s="46">
        <v>0.56266826144314219</v>
      </c>
      <c r="L432" s="46">
        <v>0.70486387493978697</v>
      </c>
    </row>
    <row r="433" spans="1:12" ht="15.6">
      <c r="A433" s="148" t="s">
        <v>113</v>
      </c>
      <c r="B433" s="232">
        <v>0.25121442597625609</v>
      </c>
      <c r="C433" s="232">
        <v>0.51152783588293227</v>
      </c>
      <c r="D433" s="235">
        <v>1</v>
      </c>
      <c r="E433" s="46">
        <f t="array" ref="E433:L433">TRANSPOSE(D434:D441)</f>
        <v>0.5219258979611906</v>
      </c>
      <c r="F433" s="46">
        <v>0.72475722511053331</v>
      </c>
      <c r="G433" s="46">
        <v>0.50352460057031456</v>
      </c>
      <c r="H433" s="46">
        <v>0.48803916199142394</v>
      </c>
      <c r="I433" s="46">
        <v>0.33613490131585111</v>
      </c>
      <c r="J433" s="46">
        <v>0.47080760475380445</v>
      </c>
      <c r="K433" s="46">
        <v>0.81659748230337748</v>
      </c>
      <c r="L433" s="46">
        <v>0.7911576117962652</v>
      </c>
    </row>
    <row r="434" spans="1:12" ht="15.6">
      <c r="A434" s="148" t="s">
        <v>114</v>
      </c>
      <c r="B434" s="232">
        <v>0.24436717099389216</v>
      </c>
      <c r="C434" s="232">
        <v>0.46286902811035813</v>
      </c>
      <c r="D434" s="232">
        <v>0.5219258979611906</v>
      </c>
      <c r="E434" s="235">
        <v>1</v>
      </c>
      <c r="F434" s="46">
        <f t="array" ref="F434:L434">TRANSPOSE(E435:E441)</f>
        <v>0.60377428486616658</v>
      </c>
      <c r="G434" s="46">
        <v>0.51262184534717692</v>
      </c>
      <c r="H434" s="46">
        <v>0.54426858417777457</v>
      </c>
      <c r="I434" s="46">
        <v>0.67331825624702613</v>
      </c>
      <c r="J434" s="46">
        <v>0.2577898943410889</v>
      </c>
      <c r="K434" s="46">
        <v>0.61771665454666436</v>
      </c>
      <c r="L434" s="46">
        <v>0.7578405705129716</v>
      </c>
    </row>
    <row r="435" spans="1:12" ht="15.6">
      <c r="A435" s="148" t="s">
        <v>115</v>
      </c>
      <c r="B435" s="232">
        <v>0.32875473137414357</v>
      </c>
      <c r="C435" s="232">
        <v>0.33683430293528416</v>
      </c>
      <c r="D435" s="232">
        <v>0.72475722511053331</v>
      </c>
      <c r="E435" s="232">
        <v>0.60377428486616658</v>
      </c>
      <c r="F435" s="235">
        <v>1</v>
      </c>
      <c r="G435" s="46">
        <f t="array" ref="G435:L435">TRANSPOSE(F436:F441)</f>
        <v>0.5551065802235523</v>
      </c>
      <c r="H435" s="46">
        <v>0.5330281505966542</v>
      </c>
      <c r="I435" s="46">
        <v>0.53217269510944942</v>
      </c>
      <c r="J435" s="46">
        <v>0.38595272969648964</v>
      </c>
      <c r="K435" s="46">
        <v>0.79511754141109736</v>
      </c>
      <c r="L435" s="46">
        <v>0.75051719080057144</v>
      </c>
    </row>
    <row r="436" spans="1:12" ht="15.6">
      <c r="A436" s="148" t="s">
        <v>116</v>
      </c>
      <c r="B436" s="232">
        <v>0.35065156343116705</v>
      </c>
      <c r="C436" s="232">
        <v>0.54304259590847426</v>
      </c>
      <c r="D436" s="232">
        <v>0.50352460057031456</v>
      </c>
      <c r="E436" s="232">
        <v>0.51262184534717692</v>
      </c>
      <c r="F436" s="232">
        <v>0.5551065802235523</v>
      </c>
      <c r="G436" s="235">
        <v>1</v>
      </c>
      <c r="H436" s="46">
        <f t="array" ref="H436:L436">TRANSPOSE(G437:G441)</f>
        <v>0.65304674662711315</v>
      </c>
      <c r="I436" s="46">
        <v>0.57426617611837483</v>
      </c>
      <c r="J436" s="46">
        <v>0.3335527299552648</v>
      </c>
      <c r="K436" s="46">
        <v>0.59881715587755757</v>
      </c>
      <c r="L436" s="46">
        <v>0.6722567689313903</v>
      </c>
    </row>
    <row r="437" spans="1:12" ht="15.6">
      <c r="A437" s="148" t="s">
        <v>117</v>
      </c>
      <c r="B437" s="232">
        <v>0.34159922745919102</v>
      </c>
      <c r="C437" s="232">
        <v>0.46154017708632794</v>
      </c>
      <c r="D437" s="232">
        <v>0.48803916199142394</v>
      </c>
      <c r="E437" s="232">
        <v>0.54426858417777457</v>
      </c>
      <c r="F437" s="232">
        <v>0.5330281505966542</v>
      </c>
      <c r="G437" s="232">
        <v>0.65304674662711315</v>
      </c>
      <c r="H437" s="235">
        <v>1</v>
      </c>
      <c r="I437" s="46">
        <f t="array" ref="I437:L437">TRANSPOSE(H438:H441)</f>
        <v>0.69624667053358369</v>
      </c>
      <c r="J437" s="46">
        <v>0.34528186473373762</v>
      </c>
      <c r="K437" s="46">
        <v>0.58983731205494949</v>
      </c>
      <c r="L437" s="46">
        <v>0.73635068764991596</v>
      </c>
    </row>
    <row r="438" spans="1:12" ht="15.6">
      <c r="A438" s="148" t="s">
        <v>118</v>
      </c>
      <c r="B438" s="232">
        <v>0.34495102238412162</v>
      </c>
      <c r="C438" s="232">
        <v>0.39605117013595381</v>
      </c>
      <c r="D438" s="232">
        <v>0.33613490131585111</v>
      </c>
      <c r="E438" s="232">
        <v>0.67331825624702613</v>
      </c>
      <c r="F438" s="232">
        <v>0.53217269510944942</v>
      </c>
      <c r="G438" s="232">
        <v>0.57426617611837483</v>
      </c>
      <c r="H438" s="232">
        <v>0.69624667053358369</v>
      </c>
      <c r="I438" s="235">
        <v>1</v>
      </c>
      <c r="J438" s="46">
        <f t="array" ref="J438:L438">TRANSPOSE(I439:I441)</f>
        <v>0.1350139446267779</v>
      </c>
      <c r="K438" s="46">
        <v>0.5488735475691674</v>
      </c>
      <c r="L438" s="46">
        <v>0.67394656655446405</v>
      </c>
    </row>
    <row r="439" spans="1:12" ht="15.6">
      <c r="A439" s="148" t="s">
        <v>119</v>
      </c>
      <c r="B439" s="232">
        <v>0.2164376865454366</v>
      </c>
      <c r="C439" s="232">
        <v>0.46735200615559142</v>
      </c>
      <c r="D439" s="232">
        <v>0.47080760475380445</v>
      </c>
      <c r="E439" s="232">
        <v>0.2577898943410889</v>
      </c>
      <c r="F439" s="232">
        <v>0.38595272969648964</v>
      </c>
      <c r="G439" s="232">
        <v>0.3335527299552648</v>
      </c>
      <c r="H439" s="232">
        <v>0.34528186473373762</v>
      </c>
      <c r="I439" s="232">
        <v>0.1350139446267779</v>
      </c>
      <c r="J439" s="235">
        <v>1</v>
      </c>
      <c r="K439" s="46">
        <f t="array" ref="K439:L439">TRANSPOSE(J440:J441)</f>
        <v>0.47859447306844</v>
      </c>
      <c r="L439" s="46">
        <v>0.48124155147991271</v>
      </c>
    </row>
    <row r="440" spans="1:12" ht="15.6">
      <c r="A440" s="148" t="s">
        <v>120</v>
      </c>
      <c r="B440" s="232">
        <v>0.34625742121967157</v>
      </c>
      <c r="C440" s="232">
        <v>0.56266826144314219</v>
      </c>
      <c r="D440" s="232">
        <v>0.81659748230337748</v>
      </c>
      <c r="E440" s="232">
        <v>0.61771665454666436</v>
      </c>
      <c r="F440" s="232">
        <v>0.79511754141109736</v>
      </c>
      <c r="G440" s="232">
        <v>0.59881715587755757</v>
      </c>
      <c r="H440" s="232">
        <v>0.58983731205494949</v>
      </c>
      <c r="I440" s="232">
        <v>0.5488735475691674</v>
      </c>
      <c r="J440" s="232">
        <v>0.47859447306844</v>
      </c>
      <c r="K440" s="235">
        <v>1</v>
      </c>
      <c r="L440" s="232">
        <f>K441</f>
        <v>0.85778062359927465</v>
      </c>
    </row>
    <row r="441" spans="1:12" ht="15.6">
      <c r="A441" s="153" t="s">
        <v>121</v>
      </c>
      <c r="B441" s="233">
        <v>0.36998609435786195</v>
      </c>
      <c r="C441" s="233">
        <v>0.70486387493978697</v>
      </c>
      <c r="D441" s="233">
        <v>0.7911576117962652</v>
      </c>
      <c r="E441" s="233">
        <v>0.7578405705129716</v>
      </c>
      <c r="F441" s="233">
        <v>0.75051719080057144</v>
      </c>
      <c r="G441" s="233">
        <v>0.6722567689313903</v>
      </c>
      <c r="H441" s="233">
        <v>0.73635068764991596</v>
      </c>
      <c r="I441" s="233">
        <v>0.67394656655446405</v>
      </c>
      <c r="J441" s="233">
        <v>0.48124155147991271</v>
      </c>
      <c r="K441" s="233">
        <v>0.85778062359927465</v>
      </c>
      <c r="L441" s="236">
        <v>1</v>
      </c>
    </row>
    <row r="444" spans="1:12" ht="15.6">
      <c r="A444" s="442" t="s">
        <v>171</v>
      </c>
      <c r="B444" s="428"/>
      <c r="C444" s="428"/>
    </row>
    <row r="445" spans="1:12" ht="15.6">
      <c r="A445" s="140" t="s">
        <v>141</v>
      </c>
      <c r="B445" s="140" t="s">
        <v>142</v>
      </c>
      <c r="C445" s="156" t="s">
        <v>143</v>
      </c>
    </row>
    <row r="446" spans="1:12" ht="15.6">
      <c r="A446" s="148" t="s">
        <v>111</v>
      </c>
      <c r="B446" s="113">
        <f t="shared" ref="B446:B456" si="749">L415</f>
        <v>3.5038163653550798E-3</v>
      </c>
      <c r="C446" s="157">
        <f t="shared" ref="C446:C456" si="750">B446/$B$456</f>
        <v>0.89317660658185072</v>
      </c>
    </row>
    <row r="447" spans="1:12" ht="15.6">
      <c r="A447" s="148" t="s">
        <v>112</v>
      </c>
      <c r="B447" s="113">
        <f t="shared" si="749"/>
        <v>3.8074653234231978E-3</v>
      </c>
      <c r="C447" s="157">
        <f t="shared" si="750"/>
        <v>0.97058138973232599</v>
      </c>
    </row>
    <row r="448" spans="1:12" ht="15.6">
      <c r="A448" s="148" t="s">
        <v>113</v>
      </c>
      <c r="B448" s="113">
        <f t="shared" si="749"/>
        <v>3.6086874743018636E-3</v>
      </c>
      <c r="C448" s="157">
        <f t="shared" si="750"/>
        <v>0.91990986296587107</v>
      </c>
    </row>
    <row r="449" spans="1:8" ht="15.6">
      <c r="A449" s="148" t="s">
        <v>114</v>
      </c>
      <c r="B449" s="113">
        <f t="shared" si="749"/>
        <v>3.5897401822504028E-3</v>
      </c>
      <c r="C449" s="157">
        <f t="shared" si="750"/>
        <v>0.91507990721083432</v>
      </c>
    </row>
    <row r="450" spans="1:8" ht="15.6">
      <c r="A450" s="148" t="s">
        <v>115</v>
      </c>
      <c r="B450" s="113">
        <f t="shared" si="749"/>
        <v>5.4978991214329068E-3</v>
      </c>
      <c r="C450" s="157">
        <f t="shared" si="750"/>
        <v>1.4014989281874475</v>
      </c>
    </row>
    <row r="451" spans="1:8" ht="15.6">
      <c r="A451" s="148" t="s">
        <v>116</v>
      </c>
      <c r="B451" s="113">
        <f t="shared" si="749"/>
        <v>4.0104374521046362E-3</v>
      </c>
      <c r="C451" s="157">
        <f t="shared" si="750"/>
        <v>1.0223221027785161</v>
      </c>
    </row>
    <row r="452" spans="1:8" ht="15.6">
      <c r="A452" s="148" t="s">
        <v>117</v>
      </c>
      <c r="B452" s="113">
        <f t="shared" si="749"/>
        <v>5.0162481306439341E-3</v>
      </c>
      <c r="C452" s="157">
        <f t="shared" si="750"/>
        <v>1.2787186929663918</v>
      </c>
    </row>
    <row r="453" spans="1:8" ht="15.6">
      <c r="A453" s="148" t="s">
        <v>118</v>
      </c>
      <c r="B453" s="113">
        <f t="shared" si="749"/>
        <v>3.522205139796395E-3</v>
      </c>
      <c r="C453" s="157">
        <f t="shared" si="750"/>
        <v>0.89786418761979947</v>
      </c>
    </row>
    <row r="454" spans="1:8" ht="15.6">
      <c r="A454" s="148" t="s">
        <v>119</v>
      </c>
      <c r="B454" s="113">
        <f t="shared" si="749"/>
        <v>3.4130130612018265E-3</v>
      </c>
      <c r="C454" s="157">
        <f t="shared" si="750"/>
        <v>0.87002944970686324</v>
      </c>
    </row>
    <row r="455" spans="1:8" ht="15.6">
      <c r="A455" s="148" t="s">
        <v>120</v>
      </c>
      <c r="B455" s="113">
        <f t="shared" si="749"/>
        <v>4.967523863771848E-3</v>
      </c>
      <c r="C455" s="157">
        <f t="shared" si="750"/>
        <v>1.2662981289855544</v>
      </c>
    </row>
    <row r="456" spans="1:8" ht="15.6">
      <c r="A456" s="153" t="s">
        <v>121</v>
      </c>
      <c r="B456" s="237">
        <f t="shared" si="749"/>
        <v>3.9228707285158728E-3</v>
      </c>
      <c r="C456" s="238">
        <f t="shared" si="750"/>
        <v>1</v>
      </c>
    </row>
    <row r="459" spans="1:8" ht="15.6">
      <c r="A459" s="160"/>
      <c r="B459" s="443" t="s">
        <v>172</v>
      </c>
      <c r="C459" s="431"/>
      <c r="D459" s="431"/>
      <c r="E459" s="431"/>
      <c r="F459" s="431"/>
      <c r="G459" s="431"/>
      <c r="H459" s="161"/>
    </row>
    <row r="460" spans="1:8" ht="15.6">
      <c r="A460" s="162"/>
      <c r="B460" s="163" t="s">
        <v>145</v>
      </c>
      <c r="C460" s="164" t="s">
        <v>143</v>
      </c>
      <c r="D460" s="163" t="s">
        <v>146</v>
      </c>
      <c r="E460" s="163" t="s">
        <v>68</v>
      </c>
      <c r="F460" s="165" t="s">
        <v>147</v>
      </c>
      <c r="G460" s="163" t="s">
        <v>148</v>
      </c>
      <c r="H460" s="161"/>
    </row>
    <row r="461" spans="1:8" ht="15.6">
      <c r="A461" s="148" t="s">
        <v>111</v>
      </c>
      <c r="B461" s="166">
        <f t="shared" ref="B461:B471" si="751">$B$476</f>
        <v>1.1663583724463855E-2</v>
      </c>
      <c r="C461" s="157">
        <f t="shared" ref="C461:C471" si="752">C446</f>
        <v>0.89317660658185072</v>
      </c>
      <c r="D461" s="167">
        <f t="shared" ref="D461:D471" si="753">$Y$393</f>
        <v>1.4690344604205003E-2</v>
      </c>
      <c r="E461" s="167">
        <f t="array" ref="E461:E471">TRANSPOSE(O393:Y393)</f>
        <v>-7.0452096516766434E-3</v>
      </c>
      <c r="F461" s="167">
        <f t="shared" ref="F461:F471" si="754">D461-B461</f>
        <v>3.0267608797411479E-3</v>
      </c>
      <c r="G461" s="168">
        <f t="shared" ref="G461:G471" si="755">B461+C461*(IF(F461&gt;0,F461,0))</f>
        <v>1.436701573596575E-2</v>
      </c>
      <c r="H461" s="161"/>
    </row>
    <row r="462" spans="1:8" ht="15.6">
      <c r="A462" s="148" t="s">
        <v>112</v>
      </c>
      <c r="B462" s="166">
        <f t="shared" si="751"/>
        <v>1.1663583724463855E-2</v>
      </c>
      <c r="C462" s="157">
        <f t="shared" si="752"/>
        <v>0.97058138973232599</v>
      </c>
      <c r="D462" s="167">
        <f t="shared" si="753"/>
        <v>1.4690344604205003E-2</v>
      </c>
      <c r="E462" s="167">
        <v>1.1421897554182455E-2</v>
      </c>
      <c r="F462" s="167">
        <f t="shared" si="754"/>
        <v>3.0267608797411479E-3</v>
      </c>
      <c r="G462" s="168">
        <f t="shared" si="755"/>
        <v>1.4601301505510457E-2</v>
      </c>
      <c r="H462" s="161"/>
    </row>
    <row r="463" spans="1:8" ht="15.6">
      <c r="A463" s="148" t="s">
        <v>113</v>
      </c>
      <c r="B463" s="166">
        <f t="shared" si="751"/>
        <v>1.1663583724463855E-2</v>
      </c>
      <c r="C463" s="157">
        <f t="shared" si="752"/>
        <v>0.91990986296587107</v>
      </c>
      <c r="D463" s="167">
        <f t="shared" si="753"/>
        <v>1.4690344604205003E-2</v>
      </c>
      <c r="E463" s="167">
        <v>1.5485551975880196E-2</v>
      </c>
      <c r="F463" s="167">
        <f t="shared" si="754"/>
        <v>3.0267608797411479E-3</v>
      </c>
      <c r="G463" s="168">
        <f t="shared" si="755"/>
        <v>1.4447930910576993E-2</v>
      </c>
      <c r="H463" s="161"/>
    </row>
    <row r="464" spans="1:8" ht="15.6">
      <c r="A464" s="148" t="s">
        <v>114</v>
      </c>
      <c r="B464" s="166">
        <f t="shared" si="751"/>
        <v>1.1663583724463855E-2</v>
      </c>
      <c r="C464" s="157">
        <f t="shared" si="752"/>
        <v>0.91507990721083432</v>
      </c>
      <c r="D464" s="167">
        <f t="shared" si="753"/>
        <v>1.4690344604205003E-2</v>
      </c>
      <c r="E464" s="167">
        <v>6.6775934441695847E-3</v>
      </c>
      <c r="F464" s="167">
        <f t="shared" si="754"/>
        <v>3.0267608797411479E-3</v>
      </c>
      <c r="G464" s="168">
        <f t="shared" si="755"/>
        <v>1.4433311789446767E-2</v>
      </c>
      <c r="H464" s="161"/>
    </row>
    <row r="465" spans="1:12" ht="15.6">
      <c r="A465" s="148" t="s">
        <v>115</v>
      </c>
      <c r="B465" s="166">
        <f t="shared" si="751"/>
        <v>1.1663583724463855E-2</v>
      </c>
      <c r="C465" s="157">
        <f t="shared" si="752"/>
        <v>1.4014989281874475</v>
      </c>
      <c r="D465" s="167">
        <f t="shared" si="753"/>
        <v>1.4690344604205003E-2</v>
      </c>
      <c r="E465" s="167">
        <v>1.4861047478234654E-2</v>
      </c>
      <c r="F465" s="167">
        <f t="shared" si="754"/>
        <v>3.0267608797411479E-3</v>
      </c>
      <c r="G465" s="168">
        <f t="shared" si="755"/>
        <v>1.590558585330077E-2</v>
      </c>
      <c r="H465" s="161"/>
    </row>
    <row r="466" spans="1:12" ht="15.6">
      <c r="A466" s="148" t="s">
        <v>116</v>
      </c>
      <c r="B466" s="166">
        <f t="shared" si="751"/>
        <v>1.1663583724463855E-2</v>
      </c>
      <c r="C466" s="157">
        <f t="shared" si="752"/>
        <v>1.0223221027785161</v>
      </c>
      <c r="D466" s="167">
        <f t="shared" si="753"/>
        <v>1.4690344604205003E-2</v>
      </c>
      <c r="E466" s="167">
        <v>-6.0242889637682952E-3</v>
      </c>
      <c r="F466" s="167">
        <f t="shared" si="754"/>
        <v>3.0267608797411479E-3</v>
      </c>
      <c r="G466" s="168">
        <f t="shared" si="755"/>
        <v>1.4757908271648577E-2</v>
      </c>
      <c r="H466" s="161"/>
    </row>
    <row r="467" spans="1:12" ht="15.6">
      <c r="A467" s="148" t="s">
        <v>117</v>
      </c>
      <c r="B467" s="166">
        <f t="shared" si="751"/>
        <v>1.1663583724463855E-2</v>
      </c>
      <c r="C467" s="157">
        <f t="shared" si="752"/>
        <v>1.2787186929663918</v>
      </c>
      <c r="D467" s="167">
        <f t="shared" si="753"/>
        <v>1.4690344604205003E-2</v>
      </c>
      <c r="E467" s="167">
        <v>3.019034477509467E-2</v>
      </c>
      <c r="F467" s="167">
        <f t="shared" si="754"/>
        <v>3.0267608797411479E-3</v>
      </c>
      <c r="G467" s="168">
        <f t="shared" si="755"/>
        <v>1.5533959440528263E-2</v>
      </c>
      <c r="H467" s="161"/>
    </row>
    <row r="468" spans="1:12" ht="15.6">
      <c r="A468" s="148" t="s">
        <v>118</v>
      </c>
      <c r="B468" s="166">
        <f t="shared" si="751"/>
        <v>1.1663583724463855E-2</v>
      </c>
      <c r="C468" s="157">
        <f t="shared" si="752"/>
        <v>0.89786418761979947</v>
      </c>
      <c r="D468" s="167">
        <f t="shared" si="753"/>
        <v>1.4690344604205003E-2</v>
      </c>
      <c r="E468" s="167">
        <v>-4.5266077774915106E-3</v>
      </c>
      <c r="F468" s="167">
        <f t="shared" si="754"/>
        <v>3.0267608797411479E-3</v>
      </c>
      <c r="G468" s="168">
        <f t="shared" si="755"/>
        <v>1.4381203922872031E-2</v>
      </c>
      <c r="H468" s="161"/>
    </row>
    <row r="469" spans="1:12" ht="15.6">
      <c r="A469" s="148" t="s">
        <v>119</v>
      </c>
      <c r="B469" s="166">
        <f t="shared" si="751"/>
        <v>1.1663583724463855E-2</v>
      </c>
      <c r="C469" s="157">
        <f t="shared" si="752"/>
        <v>0.87002944970686324</v>
      </c>
      <c r="D469" s="167">
        <f t="shared" si="753"/>
        <v>1.4690344604205003E-2</v>
      </c>
      <c r="E469" s="167">
        <v>7.0531494865411484E-3</v>
      </c>
      <c r="F469" s="167">
        <f t="shared" si="754"/>
        <v>3.0267608797411479E-3</v>
      </c>
      <c r="G469" s="168">
        <f t="shared" si="755"/>
        <v>1.4296954827059307E-2</v>
      </c>
      <c r="H469" s="161"/>
    </row>
    <row r="470" spans="1:12" ht="15.6">
      <c r="A470" s="148" t="s">
        <v>120</v>
      </c>
      <c r="B470" s="166">
        <f t="shared" si="751"/>
        <v>1.1663583724463855E-2</v>
      </c>
      <c r="C470" s="157">
        <f t="shared" si="752"/>
        <v>1.2662981289855544</v>
      </c>
      <c r="D470" s="167">
        <f t="shared" si="753"/>
        <v>1.4690344604205003E-2</v>
      </c>
      <c r="E470" s="167">
        <v>2.3928299304229191E-2</v>
      </c>
      <c r="F470" s="167">
        <f t="shared" si="754"/>
        <v>3.0267608797411479E-3</v>
      </c>
      <c r="G470" s="168">
        <f t="shared" si="755"/>
        <v>1.5496365363366741E-2</v>
      </c>
      <c r="H470" s="161"/>
    </row>
    <row r="471" spans="1:12" ht="15.6">
      <c r="A471" s="153" t="s">
        <v>121</v>
      </c>
      <c r="B471" s="169">
        <f t="shared" si="751"/>
        <v>1.1663583724463855E-2</v>
      </c>
      <c r="C471" s="238">
        <f t="shared" si="752"/>
        <v>1</v>
      </c>
      <c r="D471" s="171">
        <f t="shared" si="753"/>
        <v>1.4690344604205003E-2</v>
      </c>
      <c r="E471" s="171">
        <v>1.4690344604205003E-2</v>
      </c>
      <c r="F471" s="171">
        <f t="shared" si="754"/>
        <v>3.0267608797411479E-3</v>
      </c>
      <c r="G471" s="172">
        <f t="shared" si="755"/>
        <v>1.4690344604205003E-2</v>
      </c>
      <c r="H471" s="161"/>
    </row>
    <row r="472" spans="1:12" ht="15.6">
      <c r="A472" s="161"/>
      <c r="B472" s="161"/>
      <c r="C472" s="161"/>
      <c r="D472" s="161"/>
      <c r="E472" s="161"/>
      <c r="F472" s="161"/>
      <c r="G472" s="161"/>
      <c r="H472" s="161"/>
    </row>
    <row r="473" spans="1:12" ht="15.6">
      <c r="A473" s="173" t="s">
        <v>149</v>
      </c>
      <c r="B473" s="174"/>
      <c r="C473" s="174"/>
      <c r="D473" s="174"/>
      <c r="E473" s="174"/>
      <c r="F473" s="161"/>
      <c r="G473" s="161"/>
      <c r="H473" s="161"/>
    </row>
    <row r="474" spans="1:12" ht="15.6">
      <c r="A474" s="445" t="s">
        <v>150</v>
      </c>
      <c r="B474" s="438"/>
      <c r="C474" s="161"/>
      <c r="D474" s="161"/>
      <c r="E474" s="161"/>
      <c r="F474" s="161"/>
      <c r="G474" s="161"/>
      <c r="H474" s="161"/>
    </row>
    <row r="475" spans="1:12" ht="15.6">
      <c r="A475" s="175" t="s">
        <v>151</v>
      </c>
      <c r="B475" s="176">
        <v>0.14929999999999999</v>
      </c>
      <c r="C475" s="161"/>
      <c r="D475" s="161"/>
      <c r="E475" s="161"/>
      <c r="F475" s="161"/>
      <c r="G475" s="161"/>
      <c r="H475" s="161"/>
    </row>
    <row r="476" spans="1:12" ht="15.6">
      <c r="A476" s="175" t="s">
        <v>173</v>
      </c>
      <c r="B476" s="176">
        <f>(1+B475)^(1/12)-1</f>
        <v>1.1663583724463855E-2</v>
      </c>
      <c r="C476" s="161"/>
      <c r="D476" s="161"/>
      <c r="E476" s="161"/>
      <c r="F476" s="161"/>
      <c r="G476" s="161"/>
      <c r="H476" s="161"/>
    </row>
    <row r="477" spans="1:12" ht="15.6">
      <c r="A477" s="161"/>
      <c r="B477" s="161"/>
      <c r="C477" s="161"/>
      <c r="D477" s="161"/>
      <c r="E477" s="161"/>
      <c r="F477" s="161"/>
      <c r="G477" s="161"/>
      <c r="H477" s="161"/>
    </row>
    <row r="478" spans="1:12" ht="15.6">
      <c r="A478" s="161"/>
      <c r="B478" s="161"/>
      <c r="C478" s="161"/>
      <c r="D478" s="161"/>
      <c r="E478" s="161"/>
      <c r="F478" s="161"/>
      <c r="G478" s="161"/>
      <c r="H478" s="161"/>
    </row>
    <row r="480" spans="1:12" ht="15.6">
      <c r="A480" s="443" t="s">
        <v>153</v>
      </c>
      <c r="B480" s="431"/>
      <c r="C480" s="431"/>
      <c r="D480" s="431"/>
      <c r="E480" s="431"/>
      <c r="F480" s="161"/>
      <c r="G480" s="161"/>
      <c r="H480" s="161"/>
      <c r="I480" s="446"/>
      <c r="J480" s="428"/>
      <c r="K480" s="428"/>
      <c r="L480" s="428"/>
    </row>
    <row r="481" spans="1:12" ht="15.6">
      <c r="A481" s="177"/>
      <c r="B481" s="178" t="s">
        <v>154</v>
      </c>
      <c r="C481" s="178" t="s">
        <v>145</v>
      </c>
      <c r="D481" s="178" t="s">
        <v>155</v>
      </c>
      <c r="E481" s="179" t="s">
        <v>69</v>
      </c>
      <c r="F481" s="161"/>
      <c r="G481" s="161"/>
      <c r="H481" s="180"/>
      <c r="I481" s="181"/>
      <c r="J481" s="181"/>
      <c r="K481" s="181"/>
      <c r="L481" s="182"/>
    </row>
    <row r="482" spans="1:12" ht="15.6">
      <c r="A482" s="148" t="s">
        <v>111</v>
      </c>
      <c r="B482" s="183">
        <f t="array" ref="B482:B492">TRANSPOSE(O395:Y395)</f>
        <v>0.15140604334271676</v>
      </c>
      <c r="C482" s="166">
        <f t="shared" ref="C482:C492" si="756">$B$476</f>
        <v>1.1663583724463855E-2</v>
      </c>
      <c r="D482" s="184">
        <f t="shared" ref="D482:D492" si="757">E461</f>
        <v>-7.0452096516766434E-3</v>
      </c>
      <c r="E482" s="185">
        <f t="shared" ref="E482:E492" si="758">(D482-C482)/B482</f>
        <v>-0.12356701861491758</v>
      </c>
      <c r="F482" s="161"/>
      <c r="G482" s="161"/>
      <c r="H482" s="186"/>
      <c r="I482" s="187"/>
      <c r="J482" s="187"/>
      <c r="K482" s="187"/>
      <c r="L482" s="187"/>
    </row>
    <row r="483" spans="1:12" ht="15.6">
      <c r="A483" s="148" t="s">
        <v>112</v>
      </c>
      <c r="B483" s="183">
        <v>8.6361062912419073E-2</v>
      </c>
      <c r="C483" s="166">
        <f t="shared" si="756"/>
        <v>1.1663583724463855E-2</v>
      </c>
      <c r="D483" s="184">
        <f t="shared" si="757"/>
        <v>1.1421897554182455E-2</v>
      </c>
      <c r="E483" s="185">
        <f t="shared" si="758"/>
        <v>-2.7985548362981561E-3</v>
      </c>
      <c r="F483" s="161"/>
      <c r="G483" s="161"/>
      <c r="H483" s="186"/>
      <c r="I483" s="187"/>
      <c r="J483" s="187"/>
      <c r="K483" s="187"/>
      <c r="L483" s="187"/>
    </row>
    <row r="484" spans="1:12" ht="15.6">
      <c r="A484" s="148" t="s">
        <v>113</v>
      </c>
      <c r="B484" s="183">
        <v>7.2924512849694131E-2</v>
      </c>
      <c r="C484" s="166">
        <f t="shared" si="756"/>
        <v>1.1663583724463855E-2</v>
      </c>
      <c r="D484" s="184">
        <f t="shared" si="757"/>
        <v>1.5485551975880196E-2</v>
      </c>
      <c r="E484" s="185">
        <f t="shared" si="758"/>
        <v>5.2409925031571492E-2</v>
      </c>
      <c r="F484" s="161"/>
      <c r="G484" s="161"/>
      <c r="H484" s="186"/>
      <c r="I484" s="187"/>
      <c r="J484" s="187"/>
      <c r="K484" s="187"/>
      <c r="L484" s="187"/>
    </row>
    <row r="485" spans="1:12" ht="15.6">
      <c r="A485" s="148" t="s">
        <v>114</v>
      </c>
      <c r="B485" s="183">
        <v>7.5730781833657404E-2</v>
      </c>
      <c r="C485" s="166">
        <f t="shared" si="756"/>
        <v>1.1663583724463855E-2</v>
      </c>
      <c r="D485" s="184">
        <f t="shared" si="757"/>
        <v>6.6775934441695847E-3</v>
      </c>
      <c r="E485" s="185">
        <f t="shared" si="758"/>
        <v>-6.583835739667912E-2</v>
      </c>
      <c r="F485" s="161"/>
      <c r="G485" s="161"/>
      <c r="H485" s="186"/>
      <c r="I485" s="187"/>
      <c r="J485" s="187"/>
      <c r="K485" s="187"/>
      <c r="L485" s="187"/>
    </row>
    <row r="486" spans="1:12" ht="15.6">
      <c r="A486" s="148" t="s">
        <v>115</v>
      </c>
      <c r="B486" s="183">
        <v>0.11711793269694903</v>
      </c>
      <c r="C486" s="166">
        <f t="shared" si="756"/>
        <v>1.1663583724463855E-2</v>
      </c>
      <c r="D486" s="184">
        <f t="shared" si="757"/>
        <v>1.4861047478234654E-2</v>
      </c>
      <c r="E486" s="185">
        <f t="shared" si="758"/>
        <v>2.7301231161964437E-2</v>
      </c>
      <c r="F486" s="161"/>
      <c r="G486" s="161"/>
      <c r="H486" s="186"/>
      <c r="I486" s="187"/>
      <c r="J486" s="187"/>
      <c r="K486" s="187"/>
      <c r="L486" s="187"/>
    </row>
    <row r="487" spans="1:12" ht="15.6">
      <c r="A487" s="148" t="s">
        <v>116</v>
      </c>
      <c r="B487" s="183">
        <v>9.5377039717726375E-2</v>
      </c>
      <c r="C487" s="166">
        <f t="shared" si="756"/>
        <v>1.1663583724463855E-2</v>
      </c>
      <c r="D487" s="184">
        <f t="shared" si="757"/>
        <v>-6.0242889637682952E-3</v>
      </c>
      <c r="E487" s="185">
        <f t="shared" si="758"/>
        <v>-0.18545210399253731</v>
      </c>
      <c r="F487" s="161"/>
      <c r="G487" s="161"/>
      <c r="H487" s="186"/>
      <c r="I487" s="187"/>
      <c r="J487" s="187"/>
      <c r="K487" s="187"/>
      <c r="L487" s="187"/>
    </row>
    <row r="488" spans="1:12" ht="15.6">
      <c r="A488" s="148" t="s">
        <v>117</v>
      </c>
      <c r="B488" s="183">
        <v>0.10891346861915793</v>
      </c>
      <c r="C488" s="166">
        <f t="shared" si="756"/>
        <v>1.1663583724463855E-2</v>
      </c>
      <c r="D488" s="184">
        <f t="shared" si="757"/>
        <v>3.019034477509467E-2</v>
      </c>
      <c r="E488" s="185">
        <f t="shared" si="758"/>
        <v>0.17010532568211631</v>
      </c>
      <c r="F488" s="161"/>
      <c r="G488" s="161"/>
      <c r="H488" s="186"/>
      <c r="I488" s="187"/>
      <c r="J488" s="187"/>
      <c r="K488" s="187"/>
      <c r="L488" s="187"/>
    </row>
    <row r="489" spans="1:12" ht="15.6">
      <c r="A489" s="148" t="s">
        <v>118</v>
      </c>
      <c r="B489" s="183">
        <v>8.355577209241824E-2</v>
      </c>
      <c r="C489" s="166">
        <f t="shared" si="756"/>
        <v>1.1663583724463855E-2</v>
      </c>
      <c r="D489" s="184">
        <f t="shared" si="757"/>
        <v>-4.5266077774915106E-3</v>
      </c>
      <c r="E489" s="185">
        <f t="shared" si="758"/>
        <v>-0.19376508763569245</v>
      </c>
      <c r="F489" s="161"/>
      <c r="G489" s="161"/>
      <c r="H489" s="186"/>
      <c r="I489" s="187"/>
      <c r="J489" s="187"/>
      <c r="K489" s="187"/>
      <c r="L489" s="187"/>
    </row>
    <row r="490" spans="1:12" ht="15.6">
      <c r="A490" s="148" t="s">
        <v>119</v>
      </c>
      <c r="B490" s="183">
        <v>0.11338669778169562</v>
      </c>
      <c r="C490" s="166">
        <f t="shared" si="756"/>
        <v>1.1663583724463855E-2</v>
      </c>
      <c r="D490" s="184">
        <f t="shared" si="757"/>
        <v>7.0531494865411484E-3</v>
      </c>
      <c r="E490" s="185">
        <f t="shared" si="758"/>
        <v>-4.0661156274250224E-2</v>
      </c>
      <c r="F490" s="161"/>
      <c r="G490" s="161"/>
      <c r="H490" s="186"/>
      <c r="I490" s="187"/>
      <c r="J490" s="187"/>
      <c r="K490" s="187"/>
      <c r="L490" s="187"/>
    </row>
    <row r="491" spans="1:12" ht="15.6">
      <c r="A491" s="148" t="s">
        <v>120</v>
      </c>
      <c r="B491" s="183">
        <v>9.2587211765903871E-2</v>
      </c>
      <c r="C491" s="166">
        <f t="shared" si="756"/>
        <v>1.1663583724463855E-2</v>
      </c>
      <c r="D491" s="184">
        <f t="shared" si="757"/>
        <v>2.3928299304229191E-2</v>
      </c>
      <c r="E491" s="185">
        <f t="shared" si="758"/>
        <v>0.13246662628501288</v>
      </c>
      <c r="F491" s="161"/>
      <c r="G491" s="161"/>
      <c r="H491" s="186"/>
      <c r="I491" s="187"/>
      <c r="J491" s="187"/>
      <c r="K491" s="187"/>
      <c r="L491" s="187"/>
    </row>
    <row r="492" spans="1:12" ht="15.6">
      <c r="A492" s="153" t="s">
        <v>121</v>
      </c>
      <c r="B492" s="188">
        <v>6.2717865902162426E-2</v>
      </c>
      <c r="C492" s="169">
        <f t="shared" si="756"/>
        <v>1.1663583724463855E-2</v>
      </c>
      <c r="D492" s="189">
        <f t="shared" si="757"/>
        <v>1.4690344604205003E-2</v>
      </c>
      <c r="E492" s="190">
        <f t="shared" si="758"/>
        <v>4.8259946925853378E-2</v>
      </c>
      <c r="F492" s="161"/>
      <c r="G492" s="161"/>
      <c r="H492" s="186"/>
      <c r="I492" s="187"/>
      <c r="J492" s="187"/>
      <c r="K492" s="187"/>
      <c r="L492" s="187"/>
    </row>
    <row r="493" spans="1:12" ht="15.6">
      <c r="A493" s="161"/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</row>
    <row r="494" spans="1:12" ht="15.6">
      <c r="A494" s="161"/>
      <c r="B494" s="161"/>
      <c r="C494" s="161"/>
      <c r="D494" s="191" t="s">
        <v>156</v>
      </c>
      <c r="E494" s="192">
        <f>MAX(E482:E492)</f>
        <v>0.17010532568211631</v>
      </c>
      <c r="F494" s="161"/>
      <c r="G494" s="161"/>
      <c r="H494" s="161"/>
      <c r="I494" s="161"/>
      <c r="J494" s="161"/>
      <c r="K494" s="173"/>
      <c r="L494" s="193"/>
    </row>
    <row r="497" spans="1:8" ht="15.6">
      <c r="A497" s="443" t="s">
        <v>174</v>
      </c>
      <c r="B497" s="431"/>
      <c r="C497" s="431"/>
      <c r="D497" s="431"/>
      <c r="E497" s="431"/>
      <c r="F497" s="431"/>
      <c r="G497" s="431"/>
      <c r="H497" s="431"/>
    </row>
    <row r="498" spans="1:8" ht="15.6">
      <c r="A498" s="162"/>
      <c r="B498" s="194" t="s">
        <v>68</v>
      </c>
      <c r="C498" s="195" t="s">
        <v>154</v>
      </c>
      <c r="D498" s="195" t="s">
        <v>69</v>
      </c>
      <c r="E498" s="196"/>
      <c r="F498" s="175" t="s">
        <v>70</v>
      </c>
      <c r="G498" s="175" t="s">
        <v>70</v>
      </c>
      <c r="H498" s="175" t="s">
        <v>70</v>
      </c>
    </row>
    <row r="499" spans="1:8" ht="15.6">
      <c r="A499" s="148" t="s">
        <v>111</v>
      </c>
      <c r="B499" s="198">
        <f t="shared" ref="B499:B508" si="759">E461</f>
        <v>-7.0452096516766434E-3</v>
      </c>
      <c r="C499" s="199">
        <f t="shared" ref="C499:C508" si="760">B482</f>
        <v>0.15140604334271676</v>
      </c>
      <c r="D499" s="200">
        <f t="shared" ref="D499:D508" si="761">(B499-$C$512)/C499</f>
        <v>-0.12356701861491758</v>
      </c>
      <c r="E499" s="197"/>
      <c r="F499" s="201">
        <v>0.1</v>
      </c>
      <c r="G499" s="239">
        <v>0.1</v>
      </c>
      <c r="H499" s="239">
        <v>0.52</v>
      </c>
    </row>
    <row r="500" spans="1:8" ht="15.6">
      <c r="A500" s="148" t="s">
        <v>112</v>
      </c>
      <c r="B500" s="198">
        <f t="shared" si="759"/>
        <v>1.1421897554182455E-2</v>
      </c>
      <c r="C500" s="199">
        <f t="shared" si="760"/>
        <v>8.6361062912419073E-2</v>
      </c>
      <c r="D500" s="200">
        <f t="shared" si="761"/>
        <v>-2.7985548362981561E-3</v>
      </c>
      <c r="E500" s="197"/>
      <c r="F500" s="201">
        <v>0.1</v>
      </c>
      <c r="G500" s="239">
        <v>0.09</v>
      </c>
      <c r="H500" s="239">
        <v>0.03</v>
      </c>
    </row>
    <row r="501" spans="1:8" ht="15.6">
      <c r="A501" s="148" t="s">
        <v>113</v>
      </c>
      <c r="B501" s="198">
        <f t="shared" si="759"/>
        <v>1.5485551975880196E-2</v>
      </c>
      <c r="C501" s="199">
        <f t="shared" si="760"/>
        <v>7.2924512849694131E-2</v>
      </c>
      <c r="D501" s="200">
        <f t="shared" si="761"/>
        <v>5.2409925031571492E-2</v>
      </c>
      <c r="E501" s="197"/>
      <c r="F501" s="201">
        <v>0.1</v>
      </c>
      <c r="G501" s="239">
        <v>0.08</v>
      </c>
      <c r="H501" s="239">
        <v>0.03</v>
      </c>
    </row>
    <row r="502" spans="1:8" ht="15.6">
      <c r="A502" s="148" t="s">
        <v>114</v>
      </c>
      <c r="B502" s="198">
        <f t="shared" si="759"/>
        <v>6.6775934441695847E-3</v>
      </c>
      <c r="C502" s="199">
        <f t="shared" si="760"/>
        <v>7.5730781833657404E-2</v>
      </c>
      <c r="D502" s="200">
        <f t="shared" si="761"/>
        <v>-6.583835739667912E-2</v>
      </c>
      <c r="E502" s="197"/>
      <c r="F502" s="201">
        <v>0.1</v>
      </c>
      <c r="G502" s="239">
        <v>0.08</v>
      </c>
      <c r="H502" s="239">
        <v>0.03</v>
      </c>
    </row>
    <row r="503" spans="1:8" ht="15.6">
      <c r="A503" s="148" t="s">
        <v>115</v>
      </c>
      <c r="B503" s="198">
        <f t="shared" si="759"/>
        <v>1.4861047478234654E-2</v>
      </c>
      <c r="C503" s="199">
        <f t="shared" si="760"/>
        <v>0.11711793269694903</v>
      </c>
      <c r="D503" s="200">
        <f t="shared" si="761"/>
        <v>2.7301231161964437E-2</v>
      </c>
      <c r="E503" s="197"/>
      <c r="F503" s="201">
        <v>0.1</v>
      </c>
      <c r="G503" s="239">
        <v>0.13</v>
      </c>
      <c r="H503" s="239">
        <v>0.1</v>
      </c>
    </row>
    <row r="504" spans="1:8" ht="15.6">
      <c r="A504" s="148" t="s">
        <v>116</v>
      </c>
      <c r="B504" s="198">
        <f t="shared" si="759"/>
        <v>-6.0242889637682952E-3</v>
      </c>
      <c r="C504" s="199">
        <f t="shared" si="760"/>
        <v>9.5377039717726375E-2</v>
      </c>
      <c r="D504" s="200">
        <f t="shared" si="761"/>
        <v>-0.18545210399253731</v>
      </c>
      <c r="E504" s="197"/>
      <c r="F504" s="201">
        <v>0.1</v>
      </c>
      <c r="G504" s="239">
        <v>0.1</v>
      </c>
      <c r="H504" s="239">
        <v>0.06</v>
      </c>
    </row>
    <row r="505" spans="1:8" ht="15.6">
      <c r="A505" s="148" t="s">
        <v>117</v>
      </c>
      <c r="B505" s="198">
        <f t="shared" si="759"/>
        <v>3.019034477509467E-2</v>
      </c>
      <c r="C505" s="199">
        <f t="shared" si="760"/>
        <v>0.10891346861915793</v>
      </c>
      <c r="D505" s="200">
        <f t="shared" si="761"/>
        <v>0.17010532568211631</v>
      </c>
      <c r="E505" s="197"/>
      <c r="F505" s="201">
        <v>0.1</v>
      </c>
      <c r="G505" s="239">
        <v>0.12</v>
      </c>
      <c r="H505" s="239">
        <v>0.08</v>
      </c>
    </row>
    <row r="506" spans="1:8" ht="15.6">
      <c r="A506" s="148" t="s">
        <v>118</v>
      </c>
      <c r="B506" s="198">
        <f t="shared" si="759"/>
        <v>-4.5266077774915106E-3</v>
      </c>
      <c r="C506" s="199">
        <f t="shared" si="760"/>
        <v>8.355577209241824E-2</v>
      </c>
      <c r="D506" s="200">
        <f t="shared" si="761"/>
        <v>-0.19376508763569245</v>
      </c>
      <c r="E506" s="197"/>
      <c r="F506" s="201">
        <v>0.1</v>
      </c>
      <c r="G506" s="239">
        <v>0.09</v>
      </c>
      <c r="H506" s="239">
        <v>0.04</v>
      </c>
    </row>
    <row r="507" spans="1:8" ht="15.6">
      <c r="A507" s="148" t="s">
        <v>119</v>
      </c>
      <c r="B507" s="198">
        <f t="shared" si="759"/>
        <v>7.0531494865411484E-3</v>
      </c>
      <c r="C507" s="199">
        <f t="shared" si="760"/>
        <v>0.11338669778169562</v>
      </c>
      <c r="D507" s="200">
        <f t="shared" si="761"/>
        <v>-4.0661156274250224E-2</v>
      </c>
      <c r="E507" s="197"/>
      <c r="F507" s="201">
        <v>0.1</v>
      </c>
      <c r="G507" s="239">
        <v>0.1</v>
      </c>
      <c r="H507" s="239">
        <v>0.05</v>
      </c>
    </row>
    <row r="508" spans="1:8" ht="15.6">
      <c r="A508" s="148" t="s">
        <v>120</v>
      </c>
      <c r="B508" s="198">
        <f t="shared" si="759"/>
        <v>2.3928299304229191E-2</v>
      </c>
      <c r="C508" s="199">
        <f t="shared" si="760"/>
        <v>9.2587211765903871E-2</v>
      </c>
      <c r="D508" s="200">
        <f t="shared" si="761"/>
        <v>0.13246662628501288</v>
      </c>
      <c r="E508" s="197"/>
      <c r="F508" s="201">
        <v>0.1</v>
      </c>
      <c r="G508" s="239">
        <v>0.11</v>
      </c>
      <c r="H508" s="239">
        <v>7.0000000000000007E-2</v>
      </c>
    </row>
    <row r="509" spans="1:8" ht="15.6">
      <c r="A509" s="197"/>
      <c r="B509" s="202"/>
      <c r="C509" s="161"/>
      <c r="D509" s="202"/>
      <c r="E509" s="203" t="s">
        <v>72</v>
      </c>
      <c r="F509" s="204">
        <v>1</v>
      </c>
      <c r="G509" s="240">
        <v>1</v>
      </c>
      <c r="H509" s="240">
        <v>1</v>
      </c>
    </row>
    <row r="510" spans="1:8" ht="15.6">
      <c r="A510" s="161"/>
      <c r="B510" s="206" t="s">
        <v>73</v>
      </c>
      <c r="C510" s="207">
        <f>MIN(C499:C508)</f>
        <v>7.2924512849694131E-2</v>
      </c>
      <c r="D510" s="197"/>
      <c r="E510" s="208" t="s">
        <v>74</v>
      </c>
      <c r="F510" s="209">
        <f t="array" ref="F510">MMULT(TRANSPOSE(F499:F508),B499:B508)</f>
        <v>9.2021777625395443E-3</v>
      </c>
      <c r="G510" s="205">
        <v>9.9399999999999992E-3</v>
      </c>
      <c r="H510" s="205">
        <v>2.7000000000000001E-3</v>
      </c>
    </row>
    <row r="511" spans="1:8" ht="15.6">
      <c r="A511" s="161"/>
      <c r="B511" s="206" t="s">
        <v>75</v>
      </c>
      <c r="C511" s="207">
        <f>AVERAGE(C499:C508)</f>
        <v>9.9736052361233854E-2</v>
      </c>
      <c r="D511" s="161"/>
      <c r="E511" s="203" t="s">
        <v>76</v>
      </c>
      <c r="F511" s="204">
        <f t="array" ref="F511">SQRT(MMULT(MMULT(TRANSPOSE(F499:F508),B415:K424),F499:F508))</f>
        <v>7.1040461969943458E-2</v>
      </c>
      <c r="G511" s="205">
        <v>7.2900000000000006E-2</v>
      </c>
      <c r="H511" s="205">
        <v>9.9699999999999997E-2</v>
      </c>
    </row>
    <row r="512" spans="1:8" ht="15.6">
      <c r="A512" s="161"/>
      <c r="B512" s="206" t="s">
        <v>77</v>
      </c>
      <c r="C512" s="207">
        <f>B476</f>
        <v>1.1663583724463855E-2</v>
      </c>
      <c r="D512" s="161"/>
      <c r="E512" s="211" t="s">
        <v>161</v>
      </c>
      <c r="F512" s="212">
        <f>(F510-C512)/F511</f>
        <v>-3.4647944195037868E-2</v>
      </c>
      <c r="G512" s="241">
        <v>-2.3708900000000002E-2</v>
      </c>
      <c r="H512" s="214">
        <v>-8.9902700000000002E-2</v>
      </c>
    </row>
    <row r="513" spans="1:8" ht="15.6">
      <c r="A513" s="161"/>
      <c r="B513" s="161"/>
      <c r="C513" s="161"/>
      <c r="D513" s="161"/>
      <c r="E513" s="161"/>
      <c r="F513" s="161"/>
      <c r="G513" s="173" t="s">
        <v>73</v>
      </c>
      <c r="H513" s="173" t="s">
        <v>75</v>
      </c>
    </row>
    <row r="514" spans="1:8" ht="15.6">
      <c r="A514" s="161"/>
      <c r="B514" s="161"/>
      <c r="C514" s="161"/>
      <c r="D514" s="161"/>
      <c r="E514" s="161"/>
      <c r="F514" s="161"/>
      <c r="G514" s="161"/>
      <c r="H514" s="161"/>
    </row>
    <row r="516" spans="1:8" ht="15.6">
      <c r="A516" s="442" t="s">
        <v>164</v>
      </c>
      <c r="B516" s="428"/>
      <c r="C516" s="428"/>
      <c r="E516" s="442" t="s">
        <v>165</v>
      </c>
      <c r="F516" s="428"/>
      <c r="G516" s="428"/>
    </row>
    <row r="517" spans="1:8" ht="15.6">
      <c r="A517" s="161"/>
      <c r="B517" s="444" t="s">
        <v>71</v>
      </c>
      <c r="C517" s="431"/>
      <c r="E517" s="161"/>
      <c r="F517" s="444" t="s">
        <v>71</v>
      </c>
      <c r="G517" s="431"/>
    </row>
    <row r="518" spans="1:8" ht="15.6">
      <c r="A518" s="215"/>
      <c r="B518" s="216" t="s">
        <v>142</v>
      </c>
      <c r="C518" s="216" t="s">
        <v>166</v>
      </c>
      <c r="E518" s="215"/>
      <c r="F518" s="216" t="s">
        <v>142</v>
      </c>
      <c r="G518" s="216" t="s">
        <v>166</v>
      </c>
    </row>
    <row r="519" spans="1:8" ht="15.6">
      <c r="A519" s="148" t="s">
        <v>111</v>
      </c>
      <c r="B519" s="217">
        <f t="shared" ref="B519:B529" si="762">L415</f>
        <v>3.5038163653550798E-3</v>
      </c>
      <c r="C519" s="218">
        <f t="shared" ref="C519:C528" si="763">B519*F499</f>
        <v>3.5038163653550798E-4</v>
      </c>
      <c r="E519" s="148" t="s">
        <v>111</v>
      </c>
      <c r="F519" s="217">
        <v>3.5038163653550798E-3</v>
      </c>
      <c r="G519" s="219">
        <f t="shared" ref="G519:G529" si="764">C446*G499</f>
        <v>8.9317660658185083E-2</v>
      </c>
    </row>
    <row r="520" spans="1:8" ht="15.6">
      <c r="A520" s="148" t="s">
        <v>112</v>
      </c>
      <c r="B520" s="217">
        <f t="shared" si="762"/>
        <v>3.8074653234231978E-3</v>
      </c>
      <c r="C520" s="218">
        <f t="shared" si="763"/>
        <v>3.8074653234231981E-4</v>
      </c>
      <c r="E520" s="148" t="s">
        <v>112</v>
      </c>
      <c r="F520" s="217">
        <v>3.8074653234231978E-3</v>
      </c>
      <c r="G520" s="219">
        <f t="shared" si="764"/>
        <v>8.7352325075909343E-2</v>
      </c>
    </row>
    <row r="521" spans="1:8" ht="15.6">
      <c r="A521" s="148" t="s">
        <v>113</v>
      </c>
      <c r="B521" s="217">
        <f t="shared" si="762"/>
        <v>3.6086874743018636E-3</v>
      </c>
      <c r="C521" s="218">
        <f t="shared" si="763"/>
        <v>3.608687474301864E-4</v>
      </c>
      <c r="E521" s="148" t="s">
        <v>113</v>
      </c>
      <c r="F521" s="217">
        <v>3.6086874743018636E-3</v>
      </c>
      <c r="G521" s="219">
        <f t="shared" si="764"/>
        <v>7.3592789037269693E-2</v>
      </c>
    </row>
    <row r="522" spans="1:8" ht="15.6">
      <c r="A522" s="148" t="s">
        <v>114</v>
      </c>
      <c r="B522" s="217">
        <f t="shared" si="762"/>
        <v>3.5897401822504028E-3</v>
      </c>
      <c r="C522" s="218">
        <f t="shared" si="763"/>
        <v>3.5897401822504031E-4</v>
      </c>
      <c r="E522" s="148" t="s">
        <v>114</v>
      </c>
      <c r="F522" s="217">
        <v>3.5897401822504028E-3</v>
      </c>
      <c r="G522" s="219">
        <f t="shared" si="764"/>
        <v>7.3206392576866744E-2</v>
      </c>
    </row>
    <row r="523" spans="1:8" ht="15.6">
      <c r="A523" s="148" t="s">
        <v>115</v>
      </c>
      <c r="B523" s="217">
        <f t="shared" si="762"/>
        <v>5.4978991214329068E-3</v>
      </c>
      <c r="C523" s="218">
        <f t="shared" si="763"/>
        <v>5.4978991214329066E-4</v>
      </c>
      <c r="E523" s="148" t="s">
        <v>115</v>
      </c>
      <c r="F523" s="217">
        <v>5.4978991214329068E-3</v>
      </c>
      <c r="G523" s="219">
        <f t="shared" si="764"/>
        <v>0.18219486066436819</v>
      </c>
    </row>
    <row r="524" spans="1:8" ht="15.6">
      <c r="A524" s="148" t="s">
        <v>116</v>
      </c>
      <c r="B524" s="217">
        <f t="shared" si="762"/>
        <v>4.0104374521046362E-3</v>
      </c>
      <c r="C524" s="218">
        <f t="shared" si="763"/>
        <v>4.0104374521046367E-4</v>
      </c>
      <c r="E524" s="148" t="s">
        <v>116</v>
      </c>
      <c r="F524" s="217">
        <v>4.0104374521046362E-3</v>
      </c>
      <c r="G524" s="219">
        <f t="shared" si="764"/>
        <v>0.10223221027785162</v>
      </c>
    </row>
    <row r="525" spans="1:8" ht="15.6">
      <c r="A525" s="148" t="s">
        <v>117</v>
      </c>
      <c r="B525" s="217">
        <f t="shared" si="762"/>
        <v>5.0162481306439341E-3</v>
      </c>
      <c r="C525" s="218">
        <f t="shared" si="763"/>
        <v>5.0162481306439348E-4</v>
      </c>
      <c r="E525" s="148" t="s">
        <v>117</v>
      </c>
      <c r="F525" s="217">
        <v>5.0162481306439341E-3</v>
      </c>
      <c r="G525" s="219">
        <f t="shared" si="764"/>
        <v>0.15344624315596703</v>
      </c>
    </row>
    <row r="526" spans="1:8" ht="15.6">
      <c r="A526" s="148" t="s">
        <v>118</v>
      </c>
      <c r="B526" s="217">
        <f t="shared" si="762"/>
        <v>3.522205139796395E-3</v>
      </c>
      <c r="C526" s="218">
        <f t="shared" si="763"/>
        <v>3.5222051397963954E-4</v>
      </c>
      <c r="E526" s="148" t="s">
        <v>118</v>
      </c>
      <c r="F526" s="217">
        <v>3.522205139796395E-3</v>
      </c>
      <c r="G526" s="219">
        <f t="shared" si="764"/>
        <v>8.0807776885781946E-2</v>
      </c>
    </row>
    <row r="527" spans="1:8" ht="15.6">
      <c r="A527" s="148" t="s">
        <v>119</v>
      </c>
      <c r="B527" s="217">
        <f t="shared" si="762"/>
        <v>3.4130130612018265E-3</v>
      </c>
      <c r="C527" s="218">
        <f t="shared" si="763"/>
        <v>3.4130130612018266E-4</v>
      </c>
      <c r="E527" s="148" t="s">
        <v>119</v>
      </c>
      <c r="F527" s="217">
        <v>3.4130130612018265E-3</v>
      </c>
      <c r="G527" s="219">
        <f t="shared" si="764"/>
        <v>8.7002944970686336E-2</v>
      </c>
    </row>
    <row r="528" spans="1:8" ht="15.6">
      <c r="A528" s="148" t="s">
        <v>120</v>
      </c>
      <c r="B528" s="217">
        <f t="shared" si="762"/>
        <v>4.967523863771848E-3</v>
      </c>
      <c r="C528" s="218">
        <f t="shared" si="763"/>
        <v>4.9675238637718485E-4</v>
      </c>
      <c r="E528" s="148" t="s">
        <v>120</v>
      </c>
      <c r="F528" s="217">
        <v>4.967523863771848E-3</v>
      </c>
      <c r="G528" s="219">
        <f t="shared" si="764"/>
        <v>0.13929279418841098</v>
      </c>
    </row>
    <row r="529" spans="1:7" ht="15.6">
      <c r="A529" s="153" t="s">
        <v>121</v>
      </c>
      <c r="B529" s="217">
        <f t="shared" si="762"/>
        <v>3.9228707285158728E-3</v>
      </c>
      <c r="C529" s="218">
        <v>1</v>
      </c>
      <c r="E529" s="153" t="s">
        <v>121</v>
      </c>
      <c r="F529" s="217">
        <v>3.9228707285158728E-3</v>
      </c>
      <c r="G529" s="219">
        <f t="shared" si="764"/>
        <v>1</v>
      </c>
    </row>
    <row r="530" spans="1:7" ht="15.6">
      <c r="A530" s="161"/>
      <c r="B530" s="193" t="s">
        <v>167</v>
      </c>
      <c r="C530" s="220">
        <f>SUM(C519:C528)</f>
        <v>4.0937036114282099E-3</v>
      </c>
      <c r="E530" s="161"/>
      <c r="F530" s="193" t="s">
        <v>167</v>
      </c>
      <c r="G530" s="221">
        <f>SUM(G519:G528)</f>
        <v>1.068445997491297</v>
      </c>
    </row>
    <row r="531" spans="1:7" ht="15.6">
      <c r="A531" s="11"/>
    </row>
    <row r="532" spans="1:7" ht="15.6">
      <c r="A532" s="11"/>
    </row>
    <row r="533" spans="1:7" ht="15.6">
      <c r="A533" s="11"/>
    </row>
    <row r="534" spans="1:7" ht="15.6">
      <c r="A534" s="11"/>
    </row>
    <row r="535" spans="1:7" ht="15.6">
      <c r="A535" s="11"/>
    </row>
    <row r="536" spans="1:7" ht="15.6">
      <c r="A536" s="11"/>
    </row>
    <row r="537" spans="1:7" ht="15.6">
      <c r="A537" s="11"/>
    </row>
    <row r="538" spans="1:7" ht="15.6">
      <c r="A538" s="11"/>
    </row>
    <row r="539" spans="1:7" ht="15.6">
      <c r="A539" s="11"/>
    </row>
    <row r="540" spans="1:7" ht="15.6">
      <c r="A540" s="11"/>
    </row>
    <row r="541" spans="1:7" ht="15.6">
      <c r="A541" s="11"/>
    </row>
    <row r="542" spans="1:7" ht="15.6">
      <c r="A542" s="11"/>
    </row>
    <row r="543" spans="1:7" ht="15.6">
      <c r="A543" s="11"/>
    </row>
    <row r="544" spans="1:7" ht="15.6">
      <c r="A544" s="11"/>
    </row>
    <row r="545" spans="1:1" ht="15.6">
      <c r="A545" s="11"/>
    </row>
    <row r="546" spans="1:1" ht="15.6">
      <c r="A546" s="11"/>
    </row>
    <row r="547" spans="1:1" ht="15.6">
      <c r="A547" s="11"/>
    </row>
    <row r="548" spans="1:1" ht="15.6">
      <c r="A548" s="11"/>
    </row>
    <row r="549" spans="1:1" ht="15.6">
      <c r="A549" s="11"/>
    </row>
    <row r="550" spans="1:1" ht="15.6">
      <c r="A550" s="11"/>
    </row>
    <row r="551" spans="1:1" ht="15.6">
      <c r="A551" s="11"/>
    </row>
    <row r="552" spans="1:1" ht="15.6">
      <c r="A552" s="11"/>
    </row>
    <row r="553" spans="1:1" ht="15.6">
      <c r="A553" s="11"/>
    </row>
    <row r="554" spans="1:1" ht="15.6">
      <c r="A554" s="11"/>
    </row>
    <row r="555" spans="1:1" ht="15.6">
      <c r="A555" s="11"/>
    </row>
    <row r="556" spans="1:1" ht="15.6">
      <c r="A556" s="11"/>
    </row>
    <row r="557" spans="1:1" ht="15.6">
      <c r="A557" s="11"/>
    </row>
    <row r="558" spans="1:1" ht="15.6">
      <c r="A558" s="11"/>
    </row>
    <row r="559" spans="1:1" ht="15.6">
      <c r="A559" s="11"/>
    </row>
    <row r="560" spans="1:1" ht="15.6">
      <c r="A560" s="11"/>
    </row>
    <row r="561" spans="1:1" ht="15.6">
      <c r="A561" s="11"/>
    </row>
    <row r="562" spans="1:1" ht="15.6">
      <c r="A562" s="11"/>
    </row>
    <row r="563" spans="1:1" ht="15.6">
      <c r="A563" s="11"/>
    </row>
    <row r="564" spans="1:1" ht="15.6">
      <c r="A564" s="11"/>
    </row>
    <row r="565" spans="1:1" ht="15.6">
      <c r="A565" s="11"/>
    </row>
    <row r="566" spans="1:1" ht="15.6">
      <c r="A566" s="11"/>
    </row>
    <row r="567" spans="1:1" ht="15.6">
      <c r="A567" s="11"/>
    </row>
    <row r="568" spans="1:1" ht="15.6">
      <c r="A568" s="11"/>
    </row>
    <row r="569" spans="1:1" ht="15.6">
      <c r="A569" s="11"/>
    </row>
    <row r="570" spans="1:1" ht="15.6">
      <c r="A570" s="11"/>
    </row>
    <row r="571" spans="1:1" ht="15.6">
      <c r="A571" s="11"/>
    </row>
    <row r="572" spans="1:1" ht="15.6">
      <c r="A572" s="11"/>
    </row>
    <row r="573" spans="1:1" ht="15.6">
      <c r="A573" s="11"/>
    </row>
    <row r="574" spans="1:1" ht="15.6">
      <c r="A574" s="11"/>
    </row>
    <row r="575" spans="1:1" ht="15.6">
      <c r="A575" s="11"/>
    </row>
    <row r="576" spans="1:1" ht="15.6">
      <c r="A576" s="11"/>
    </row>
    <row r="577" spans="1:1" ht="15.6">
      <c r="A577" s="11"/>
    </row>
    <row r="578" spans="1:1" ht="15.6">
      <c r="A578" s="11"/>
    </row>
    <row r="579" spans="1:1" ht="15.6">
      <c r="A579" s="11"/>
    </row>
    <row r="580" spans="1:1" ht="15.6">
      <c r="A580" s="11"/>
    </row>
    <row r="581" spans="1:1" ht="15.6">
      <c r="A581" s="11"/>
    </row>
    <row r="582" spans="1:1" ht="15.6">
      <c r="A582" s="11"/>
    </row>
    <row r="583" spans="1:1" ht="15.6">
      <c r="A583" s="11"/>
    </row>
    <row r="584" spans="1:1" ht="15.6">
      <c r="A584" s="11"/>
    </row>
    <row r="585" spans="1:1" ht="15.6">
      <c r="A585" s="11"/>
    </row>
    <row r="586" spans="1:1" ht="15.6">
      <c r="A586" s="11"/>
    </row>
    <row r="587" spans="1:1" ht="15.6">
      <c r="A587" s="11"/>
    </row>
    <row r="588" spans="1:1" ht="15.6">
      <c r="A588" s="11"/>
    </row>
    <row r="589" spans="1:1" ht="15.6">
      <c r="A589" s="11"/>
    </row>
    <row r="590" spans="1:1" ht="15.6">
      <c r="A590" s="11"/>
    </row>
    <row r="591" spans="1:1" ht="15.6">
      <c r="A591" s="11"/>
    </row>
    <row r="592" spans="1:1" ht="15.6">
      <c r="A592" s="11"/>
    </row>
    <row r="593" spans="1:1" ht="15.6">
      <c r="A593" s="11"/>
    </row>
    <row r="594" spans="1:1" ht="15.6">
      <c r="A594" s="11"/>
    </row>
    <row r="595" spans="1:1" ht="15.6">
      <c r="A595" s="11"/>
    </row>
    <row r="596" spans="1:1" ht="15.6">
      <c r="A596" s="11"/>
    </row>
    <row r="597" spans="1:1" ht="15.6">
      <c r="A597" s="11"/>
    </row>
    <row r="598" spans="1:1" ht="15.6">
      <c r="A598" s="11"/>
    </row>
    <row r="599" spans="1:1" ht="15.6">
      <c r="A599" s="11"/>
    </row>
    <row r="600" spans="1:1" ht="15.6">
      <c r="A600" s="11"/>
    </row>
    <row r="601" spans="1:1" ht="15.6">
      <c r="A601" s="11"/>
    </row>
    <row r="602" spans="1:1" ht="15.6">
      <c r="A602" s="11"/>
    </row>
    <row r="603" spans="1:1" ht="15.6">
      <c r="A603" s="11"/>
    </row>
    <row r="604" spans="1:1" ht="15.6">
      <c r="A604" s="11"/>
    </row>
    <row r="605" spans="1:1" ht="15.6">
      <c r="A605" s="11"/>
    </row>
    <row r="606" spans="1:1" ht="15.6">
      <c r="A606" s="11"/>
    </row>
    <row r="607" spans="1:1" ht="15.6">
      <c r="A607" s="11"/>
    </row>
    <row r="608" spans="1:1" ht="15.6">
      <c r="A608" s="11"/>
    </row>
    <row r="609" spans="1:1" ht="15.6">
      <c r="A609" s="11"/>
    </row>
    <row r="610" spans="1:1" ht="15.6">
      <c r="A610" s="11"/>
    </row>
    <row r="611" spans="1:1" ht="15.6">
      <c r="A611" s="11"/>
    </row>
    <row r="612" spans="1:1" ht="15.6">
      <c r="A612" s="11"/>
    </row>
    <row r="613" spans="1:1" ht="15.6">
      <c r="A613" s="11"/>
    </row>
    <row r="614" spans="1:1" ht="15.6">
      <c r="A614" s="11"/>
    </row>
    <row r="615" spans="1:1" ht="15.6">
      <c r="A615" s="11"/>
    </row>
    <row r="616" spans="1:1" ht="15.6">
      <c r="A616" s="11"/>
    </row>
    <row r="617" spans="1:1" ht="15.6">
      <c r="A617" s="11"/>
    </row>
    <row r="618" spans="1:1" ht="15.6">
      <c r="A618" s="11"/>
    </row>
    <row r="619" spans="1:1" ht="15.6">
      <c r="A619" s="11"/>
    </row>
    <row r="620" spans="1:1" ht="15.6">
      <c r="A620" s="11"/>
    </row>
    <row r="621" spans="1:1" ht="15.6">
      <c r="A621" s="11"/>
    </row>
    <row r="622" spans="1:1" ht="15.6">
      <c r="A622" s="11"/>
    </row>
    <row r="623" spans="1:1" ht="15.6">
      <c r="A623" s="11"/>
    </row>
    <row r="624" spans="1:1" ht="15.6">
      <c r="A624" s="11"/>
    </row>
    <row r="625" spans="1:1" ht="15.6">
      <c r="A625" s="11"/>
    </row>
    <row r="626" spans="1:1" ht="15.6">
      <c r="A626" s="11"/>
    </row>
    <row r="627" spans="1:1" ht="15.6">
      <c r="A627" s="11"/>
    </row>
    <row r="628" spans="1:1" ht="15.6">
      <c r="A628" s="11"/>
    </row>
    <row r="629" spans="1:1" ht="15.6">
      <c r="A629" s="11"/>
    </row>
    <row r="630" spans="1:1" ht="15.6">
      <c r="A630" s="11"/>
    </row>
    <row r="631" spans="1:1" ht="15.6">
      <c r="A631" s="11"/>
    </row>
    <row r="632" spans="1:1" ht="15.6">
      <c r="A632" s="11"/>
    </row>
    <row r="633" spans="1:1" ht="15.6">
      <c r="A633" s="11"/>
    </row>
    <row r="634" spans="1:1" ht="15.6">
      <c r="A634" s="11"/>
    </row>
    <row r="635" spans="1:1" ht="15.6">
      <c r="A635" s="11"/>
    </row>
    <row r="636" spans="1:1" ht="15.6">
      <c r="A636" s="11"/>
    </row>
    <row r="637" spans="1:1" ht="15.6">
      <c r="A637" s="11"/>
    </row>
    <row r="638" spans="1:1" ht="15.6">
      <c r="A638" s="11"/>
    </row>
    <row r="639" spans="1:1" ht="15.6">
      <c r="A639" s="11"/>
    </row>
    <row r="640" spans="1:1" ht="15.6">
      <c r="A640" s="11"/>
    </row>
    <row r="641" spans="1:1" ht="15.6">
      <c r="A641" s="11"/>
    </row>
    <row r="642" spans="1:1" ht="15.6">
      <c r="A642" s="11"/>
    </row>
    <row r="643" spans="1:1" ht="15.6">
      <c r="A643" s="11"/>
    </row>
    <row r="644" spans="1:1" ht="15.6">
      <c r="A644" s="11"/>
    </row>
    <row r="645" spans="1:1" ht="15.6">
      <c r="A645" s="11"/>
    </row>
    <row r="646" spans="1:1" ht="15.6">
      <c r="A646" s="11"/>
    </row>
    <row r="647" spans="1:1" ht="15.6">
      <c r="A647" s="11"/>
    </row>
    <row r="648" spans="1:1" ht="15.6">
      <c r="A648" s="11"/>
    </row>
    <row r="649" spans="1:1" ht="15.6">
      <c r="A649" s="11"/>
    </row>
    <row r="650" spans="1:1" ht="15.6">
      <c r="A650" s="11"/>
    </row>
    <row r="651" spans="1:1" ht="15.6">
      <c r="A651" s="11"/>
    </row>
    <row r="652" spans="1:1" ht="15.6">
      <c r="A652" s="11"/>
    </row>
    <row r="653" spans="1:1" ht="15.6">
      <c r="A653" s="11"/>
    </row>
    <row r="654" spans="1:1" ht="15.6">
      <c r="A654" s="11"/>
    </row>
    <row r="655" spans="1:1" ht="15.6">
      <c r="A655" s="11"/>
    </row>
    <row r="656" spans="1:1" ht="15.6">
      <c r="A656" s="11"/>
    </row>
  </sheetData>
  <mergeCells count="17">
    <mergeCell ref="A412:L412"/>
    <mergeCell ref="A428:L428"/>
    <mergeCell ref="A516:C516"/>
    <mergeCell ref="B517:C517"/>
    <mergeCell ref="F517:G517"/>
    <mergeCell ref="A444:C444"/>
    <mergeCell ref="B459:G459"/>
    <mergeCell ref="A474:B474"/>
    <mergeCell ref="A480:E480"/>
    <mergeCell ref="I480:L480"/>
    <mergeCell ref="A497:H497"/>
    <mergeCell ref="E516:G516"/>
    <mergeCell ref="A1:L1"/>
    <mergeCell ref="N1:Y1"/>
    <mergeCell ref="AB1:AM1"/>
    <mergeCell ref="N390:Y390"/>
    <mergeCell ref="AB390:AM390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  <outlinePr summaryBelow="0" summaryRight="0"/>
    <pageSetUpPr fitToPage="1"/>
  </sheetPr>
  <dimension ref="A1:AA95"/>
  <sheetViews>
    <sheetView topLeftCell="L1" workbookViewId="0">
      <selection activeCell="K13" sqref="K13"/>
    </sheetView>
  </sheetViews>
  <sheetFormatPr defaultColWidth="11.19921875" defaultRowHeight="15" customHeight="1"/>
  <cols>
    <col min="1" max="1" width="15.19921875" customWidth="1"/>
    <col min="7" max="7" width="13" customWidth="1"/>
    <col min="15" max="15" width="12.19921875" customWidth="1"/>
    <col min="22" max="22" width="13.296875" customWidth="1"/>
  </cols>
  <sheetData>
    <row r="1" spans="1:26" ht="15.6">
      <c r="A1" s="442" t="s">
        <v>175</v>
      </c>
      <c r="B1" s="428"/>
      <c r="C1" s="428"/>
      <c r="D1" s="447"/>
      <c r="H1" s="448" t="s">
        <v>174</v>
      </c>
      <c r="I1" s="428"/>
      <c r="J1" s="428"/>
      <c r="K1" s="428"/>
      <c r="O1" s="449" t="s">
        <v>42</v>
      </c>
      <c r="P1" s="428"/>
      <c r="Q1" s="428"/>
      <c r="R1" s="447"/>
      <c r="V1" s="442" t="s">
        <v>71</v>
      </c>
      <c r="W1" s="428"/>
      <c r="X1" s="428"/>
      <c r="Y1" s="428"/>
    </row>
    <row r="2" spans="1:26" ht="31.2">
      <c r="A2" s="242"/>
      <c r="B2" s="243" t="s">
        <v>176</v>
      </c>
      <c r="C2" s="243" t="s">
        <v>177</v>
      </c>
      <c r="D2" s="244" t="s">
        <v>178</v>
      </c>
      <c r="H2" s="245" t="s">
        <v>176</v>
      </c>
      <c r="I2" s="246" t="s">
        <v>176</v>
      </c>
      <c r="J2" s="246" t="s">
        <v>177</v>
      </c>
      <c r="K2" s="247" t="s">
        <v>178</v>
      </c>
      <c r="O2" s="77"/>
      <c r="P2" s="246" t="s">
        <v>176</v>
      </c>
      <c r="Q2" s="246" t="s">
        <v>177</v>
      </c>
      <c r="R2" s="247" t="s">
        <v>178</v>
      </c>
      <c r="V2" s="248"/>
      <c r="W2" s="246" t="s">
        <v>176</v>
      </c>
      <c r="X2" s="246" t="s">
        <v>177</v>
      </c>
      <c r="Y2" s="247" t="s">
        <v>178</v>
      </c>
      <c r="Z2" s="39"/>
    </row>
    <row r="3" spans="1:26" ht="15.6">
      <c r="A3" s="117" t="s">
        <v>111</v>
      </c>
      <c r="B3" s="249">
        <v>0.1</v>
      </c>
      <c r="C3" s="249">
        <v>0.16</v>
      </c>
      <c r="D3" s="250">
        <v>0.42</v>
      </c>
      <c r="H3" s="251" t="s">
        <v>111</v>
      </c>
      <c r="I3" s="252">
        <v>0.1</v>
      </c>
      <c r="J3" s="253">
        <v>0.1</v>
      </c>
      <c r="K3" s="254">
        <v>0.52</v>
      </c>
      <c r="O3" s="73" t="s">
        <v>47</v>
      </c>
      <c r="P3" s="252">
        <v>0.2</v>
      </c>
      <c r="Q3" s="252">
        <v>0.98619999999999997</v>
      </c>
      <c r="R3" s="255">
        <v>2.6800000000000001E-2</v>
      </c>
      <c r="V3" s="73" t="s">
        <v>47</v>
      </c>
      <c r="W3" s="113">
        <v>0.2</v>
      </c>
      <c r="X3" s="252">
        <v>1</v>
      </c>
      <c r="Y3" s="255">
        <v>0.01</v>
      </c>
    </row>
    <row r="4" spans="1:26" ht="15.6">
      <c r="A4" s="39" t="s">
        <v>112</v>
      </c>
      <c r="B4" s="252">
        <v>0.1</v>
      </c>
      <c r="C4" s="252">
        <v>0.09</v>
      </c>
      <c r="D4" s="255">
        <v>7.0000000000000007E-2</v>
      </c>
      <c r="H4" s="251" t="s">
        <v>112</v>
      </c>
      <c r="I4" s="252">
        <v>0.1</v>
      </c>
      <c r="J4" s="253">
        <v>0.09</v>
      </c>
      <c r="K4" s="254">
        <v>0.03</v>
      </c>
      <c r="O4" s="73" t="s">
        <v>48</v>
      </c>
      <c r="P4" s="252">
        <v>0.2</v>
      </c>
      <c r="Q4" s="252">
        <v>2.2000000000000001E-3</v>
      </c>
      <c r="R4" s="255">
        <v>0.216</v>
      </c>
      <c r="V4" s="73" t="s">
        <v>48</v>
      </c>
      <c r="W4" s="113">
        <v>0.2</v>
      </c>
      <c r="X4" s="252">
        <v>0</v>
      </c>
      <c r="Y4" s="255">
        <v>0.24</v>
      </c>
    </row>
    <row r="5" spans="1:26" ht="15.6">
      <c r="A5" s="39" t="s">
        <v>113</v>
      </c>
      <c r="B5" s="252">
        <v>0.1</v>
      </c>
      <c r="C5" s="252">
        <v>0.09</v>
      </c>
      <c r="D5" s="255">
        <v>0.06</v>
      </c>
      <c r="H5" s="251" t="s">
        <v>113</v>
      </c>
      <c r="I5" s="252">
        <v>0.1</v>
      </c>
      <c r="J5" s="253">
        <v>0.08</v>
      </c>
      <c r="K5" s="254">
        <v>0.03</v>
      </c>
      <c r="O5" s="73" t="s">
        <v>49</v>
      </c>
      <c r="P5" s="252">
        <v>0.2</v>
      </c>
      <c r="Q5" s="252">
        <v>0</v>
      </c>
      <c r="R5" s="255">
        <v>0.23019999999999999</v>
      </c>
      <c r="V5" s="73" t="s">
        <v>49</v>
      </c>
      <c r="W5" s="113">
        <v>0.2</v>
      </c>
      <c r="X5" s="252">
        <v>0</v>
      </c>
      <c r="Y5" s="255">
        <v>0.33</v>
      </c>
    </row>
    <row r="6" spans="1:26" ht="15.6">
      <c r="A6" s="39" t="s">
        <v>114</v>
      </c>
      <c r="B6" s="252">
        <v>0.1</v>
      </c>
      <c r="C6" s="252">
        <v>0.09</v>
      </c>
      <c r="D6" s="255">
        <v>0.06</v>
      </c>
      <c r="H6" s="251" t="s">
        <v>114</v>
      </c>
      <c r="I6" s="252">
        <v>0.1</v>
      </c>
      <c r="J6" s="253">
        <v>0.08</v>
      </c>
      <c r="K6" s="254">
        <v>0.03</v>
      </c>
      <c r="O6" s="73" t="s">
        <v>50</v>
      </c>
      <c r="P6" s="252">
        <v>0.2</v>
      </c>
      <c r="Q6" s="252">
        <v>0</v>
      </c>
      <c r="R6" s="255">
        <v>0.255</v>
      </c>
      <c r="V6" s="73" t="s">
        <v>50</v>
      </c>
      <c r="W6" s="113">
        <v>0.2</v>
      </c>
      <c r="X6" s="252">
        <v>0</v>
      </c>
      <c r="Y6" s="255">
        <v>0.33</v>
      </c>
    </row>
    <row r="7" spans="1:26" ht="15.6">
      <c r="A7" s="39" t="s">
        <v>115</v>
      </c>
      <c r="B7" s="252">
        <v>0.1</v>
      </c>
      <c r="C7" s="252">
        <v>0.09</v>
      </c>
      <c r="D7" s="255">
        <v>7.0000000000000007E-2</v>
      </c>
      <c r="H7" s="251" t="s">
        <v>115</v>
      </c>
      <c r="I7" s="252">
        <v>0.1</v>
      </c>
      <c r="J7" s="253">
        <v>0.13</v>
      </c>
      <c r="K7" s="254">
        <v>0.1</v>
      </c>
      <c r="O7" s="73" t="s">
        <v>51</v>
      </c>
      <c r="P7" s="252">
        <v>0.2</v>
      </c>
      <c r="Q7" s="252">
        <v>1.1599999999999999E-2</v>
      </c>
      <c r="R7" s="255">
        <v>0.27210000000000001</v>
      </c>
      <c r="V7" s="73" t="s">
        <v>51</v>
      </c>
      <c r="W7" s="113">
        <v>0.2</v>
      </c>
      <c r="X7" s="252">
        <v>0</v>
      </c>
      <c r="Y7" s="255">
        <v>0.09</v>
      </c>
    </row>
    <row r="8" spans="1:26" ht="15.6">
      <c r="A8" s="39" t="s">
        <v>116</v>
      </c>
      <c r="B8" s="252">
        <v>0.1</v>
      </c>
      <c r="C8" s="252">
        <v>0.09</v>
      </c>
      <c r="D8" s="255">
        <v>0.06</v>
      </c>
      <c r="H8" s="251" t="s">
        <v>116</v>
      </c>
      <c r="I8" s="252">
        <v>0.1</v>
      </c>
      <c r="J8" s="253">
        <v>0.1</v>
      </c>
      <c r="K8" s="254">
        <v>0.06</v>
      </c>
      <c r="O8" s="256" t="s">
        <v>72</v>
      </c>
      <c r="P8" s="257">
        <v>1</v>
      </c>
      <c r="Q8" s="257">
        <v>1</v>
      </c>
      <c r="R8" s="258">
        <v>1</v>
      </c>
      <c r="V8" s="71" t="s">
        <v>72</v>
      </c>
      <c r="W8" s="259">
        <v>1</v>
      </c>
      <c r="X8" s="249">
        <v>1</v>
      </c>
      <c r="Y8" s="250">
        <v>1</v>
      </c>
    </row>
    <row r="9" spans="1:26" ht="15.6">
      <c r="A9" s="39" t="s">
        <v>117</v>
      </c>
      <c r="B9" s="252">
        <v>0.1</v>
      </c>
      <c r="C9" s="252">
        <v>0.09</v>
      </c>
      <c r="D9" s="255">
        <v>0.06</v>
      </c>
      <c r="H9" s="251" t="s">
        <v>117</v>
      </c>
      <c r="I9" s="252">
        <v>0.1</v>
      </c>
      <c r="J9" s="253">
        <v>0.12</v>
      </c>
      <c r="K9" s="254">
        <v>0.08</v>
      </c>
      <c r="O9" s="57" t="s">
        <v>74</v>
      </c>
      <c r="P9" s="260">
        <v>-2.1287365701727975E-4</v>
      </c>
      <c r="Q9" s="257">
        <v>0</v>
      </c>
      <c r="R9" s="258">
        <v>-2.9999999999999997E-4</v>
      </c>
      <c r="V9" s="57" t="s">
        <v>74</v>
      </c>
      <c r="W9" s="260">
        <v>-4.2442719562185444E-3</v>
      </c>
      <c r="X9" s="257">
        <v>0</v>
      </c>
      <c r="Y9" s="258">
        <v>0</v>
      </c>
    </row>
    <row r="10" spans="1:26" ht="15.6">
      <c r="A10" s="39" t="s">
        <v>118</v>
      </c>
      <c r="B10" s="252">
        <v>0.1</v>
      </c>
      <c r="C10" s="252">
        <v>0.09</v>
      </c>
      <c r="D10" s="255">
        <v>0.06</v>
      </c>
      <c r="H10" s="251" t="s">
        <v>118</v>
      </c>
      <c r="I10" s="252">
        <v>0.1</v>
      </c>
      <c r="J10" s="253">
        <v>0.09</v>
      </c>
      <c r="K10" s="254">
        <v>0.04</v>
      </c>
      <c r="O10" s="256" t="s">
        <v>76</v>
      </c>
      <c r="P10" s="257">
        <v>6.0114400621316564E-3</v>
      </c>
      <c r="Q10" s="257">
        <v>2.0999999999999999E-3</v>
      </c>
      <c r="R10" s="258">
        <v>7.4000000000000003E-3</v>
      </c>
      <c r="V10" s="57" t="s">
        <v>76</v>
      </c>
      <c r="W10" s="260">
        <v>3.3593809540637488E-2</v>
      </c>
      <c r="X10" s="257">
        <v>0.01</v>
      </c>
      <c r="Y10" s="258">
        <v>0.04</v>
      </c>
    </row>
    <row r="11" spans="1:26" ht="15.6">
      <c r="A11" s="39" t="s">
        <v>119</v>
      </c>
      <c r="B11" s="252">
        <v>0.1</v>
      </c>
      <c r="C11" s="252">
        <v>0.09</v>
      </c>
      <c r="D11" s="255">
        <v>7.0000000000000007E-2</v>
      </c>
      <c r="H11" s="251" t="s">
        <v>119</v>
      </c>
      <c r="I11" s="252">
        <v>0.1</v>
      </c>
      <c r="J11" s="253">
        <v>0.1</v>
      </c>
      <c r="K11" s="254">
        <v>0.05</v>
      </c>
      <c r="O11" s="256" t="s">
        <v>78</v>
      </c>
      <c r="P11" s="261">
        <v>-8.9505008750226558E-2</v>
      </c>
      <c r="Q11" s="262">
        <v>-0.17199999999999999</v>
      </c>
      <c r="R11" s="263">
        <v>-7.9200000000000007E-2</v>
      </c>
      <c r="V11" s="77" t="s">
        <v>78</v>
      </c>
      <c r="W11" s="264">
        <v>-0.13602066443331717</v>
      </c>
      <c r="X11" s="265">
        <v>-7.0000000000000007E-2</v>
      </c>
      <c r="Y11" s="266">
        <v>-0.12</v>
      </c>
    </row>
    <row r="12" spans="1:26" ht="15.6">
      <c r="A12" s="39" t="s">
        <v>120</v>
      </c>
      <c r="B12" s="252">
        <v>0.1</v>
      </c>
      <c r="C12" s="252">
        <v>0.1</v>
      </c>
      <c r="D12" s="255">
        <v>7.0000000000000007E-2</v>
      </c>
      <c r="H12" s="251" t="s">
        <v>120</v>
      </c>
      <c r="I12" s="252">
        <v>0.1</v>
      </c>
      <c r="J12" s="253">
        <v>0.11</v>
      </c>
      <c r="K12" s="254">
        <v>7.0000000000000007E-2</v>
      </c>
      <c r="Q12" s="79" t="s">
        <v>73</v>
      </c>
      <c r="R12" s="79" t="s">
        <v>75</v>
      </c>
      <c r="U12" s="267"/>
      <c r="X12" s="83" t="s">
        <v>73</v>
      </c>
      <c r="Y12" s="83" t="s">
        <v>75</v>
      </c>
    </row>
    <row r="13" spans="1:26" ht="15.6">
      <c r="A13" s="256" t="s">
        <v>72</v>
      </c>
      <c r="B13" s="257">
        <v>1</v>
      </c>
      <c r="C13" s="257">
        <v>1</v>
      </c>
      <c r="D13" s="258">
        <v>1</v>
      </c>
      <c r="H13" s="268" t="s">
        <v>72</v>
      </c>
      <c r="I13" s="249">
        <v>1</v>
      </c>
      <c r="J13" s="269">
        <v>1</v>
      </c>
      <c r="K13" s="270">
        <v>1</v>
      </c>
    </row>
    <row r="14" spans="1:26" ht="15.6">
      <c r="A14" s="256" t="s">
        <v>74</v>
      </c>
      <c r="B14" s="271">
        <v>3.0656541625629692E-4</v>
      </c>
      <c r="C14" s="272">
        <v>2.3000000000000001E-4</v>
      </c>
      <c r="D14" s="273" t="s">
        <v>158</v>
      </c>
      <c r="H14" s="268" t="s">
        <v>74</v>
      </c>
      <c r="I14" s="274">
        <v>9.2021777625395443E-3</v>
      </c>
      <c r="J14" s="249">
        <v>9.9399999999999992E-3</v>
      </c>
      <c r="K14" s="250">
        <v>2.7000000000000001E-3</v>
      </c>
      <c r="O14" s="79" t="s">
        <v>73</v>
      </c>
      <c r="P14" s="84">
        <v>2.0658367470892205E-3</v>
      </c>
      <c r="V14" s="83" t="s">
        <v>73</v>
      </c>
      <c r="W14" s="84">
        <v>1.3616060381752391E-2</v>
      </c>
    </row>
    <row r="15" spans="1:26" ht="15.6">
      <c r="A15" s="256" t="s">
        <v>76</v>
      </c>
      <c r="B15" s="257">
        <v>1.6858766916368957E-2</v>
      </c>
      <c r="C15" s="272">
        <v>1.78E-2</v>
      </c>
      <c r="D15" s="275">
        <v>2.3599999999999999E-2</v>
      </c>
      <c r="H15" s="268" t="s">
        <v>76</v>
      </c>
      <c r="I15" s="249">
        <v>7.1040461969943458E-2</v>
      </c>
      <c r="J15" s="249">
        <v>7.2900000000000006E-2</v>
      </c>
      <c r="K15" s="250">
        <v>9.9699999999999997E-2</v>
      </c>
      <c r="O15" s="79" t="s">
        <v>75</v>
      </c>
      <c r="P15" s="84">
        <v>7.4283666933322948E-3</v>
      </c>
      <c r="V15" s="83" t="s">
        <v>75</v>
      </c>
      <c r="W15" s="84">
        <v>4.0555281526839973E-2</v>
      </c>
    </row>
    <row r="16" spans="1:26" ht="15.6">
      <c r="A16" s="256" t="s">
        <v>161</v>
      </c>
      <c r="B16" s="276">
        <v>-4.4338076379200411E-3</v>
      </c>
      <c r="C16" s="277">
        <v>-8.6114E-3</v>
      </c>
      <c r="D16" s="278">
        <v>-1.9735699999999998E-2</v>
      </c>
      <c r="H16" s="256" t="s">
        <v>161</v>
      </c>
      <c r="I16" s="279">
        <v>-3.4647944195037868E-2</v>
      </c>
      <c r="J16" s="280">
        <v>-2.3708900000000002E-2</v>
      </c>
      <c r="K16" s="281">
        <v>-8.9902700000000002E-2</v>
      </c>
      <c r="O16" s="83" t="s">
        <v>77</v>
      </c>
      <c r="P16" s="85">
        <v>3.2518033834527671E-4</v>
      </c>
      <c r="V16" s="83" t="s">
        <v>77</v>
      </c>
      <c r="W16" s="85">
        <v>3.2518033834527671E-4</v>
      </c>
    </row>
    <row r="17" spans="1:12" ht="15.6">
      <c r="C17" s="79" t="s">
        <v>73</v>
      </c>
      <c r="D17" s="79" t="s">
        <v>75</v>
      </c>
      <c r="J17" s="79" t="s">
        <v>73</v>
      </c>
      <c r="K17" s="79" t="s">
        <v>75</v>
      </c>
    </row>
    <row r="19" spans="1:12" ht="15.6">
      <c r="A19" s="79" t="s">
        <v>73</v>
      </c>
      <c r="B19" s="64">
        <v>1.7841838850473229E-2</v>
      </c>
      <c r="H19" s="79" t="s">
        <v>73</v>
      </c>
      <c r="I19" s="64">
        <v>7.2924512849694118E-2</v>
      </c>
    </row>
    <row r="20" spans="1:12" ht="15.6">
      <c r="A20" s="79" t="s">
        <v>75</v>
      </c>
      <c r="B20" s="64">
        <v>2.3576496288905274E-2</v>
      </c>
      <c r="H20" s="79" t="s">
        <v>75</v>
      </c>
      <c r="I20" s="64">
        <v>9.973605236123384E-2</v>
      </c>
      <c r="J20" s="62"/>
      <c r="K20" s="116"/>
      <c r="L20" s="116"/>
    </row>
    <row r="21" spans="1:12" ht="15.6">
      <c r="A21" s="79" t="s">
        <v>77</v>
      </c>
      <c r="B21" s="64">
        <v>3.813139457760073E-4</v>
      </c>
      <c r="H21" s="79" t="s">
        <v>77</v>
      </c>
      <c r="I21" s="64">
        <v>1.1663583724463855E-2</v>
      </c>
    </row>
    <row r="23" spans="1:12" ht="15.6">
      <c r="K23" s="282"/>
      <c r="L23" s="151"/>
    </row>
    <row r="24" spans="1:12" ht="15.6">
      <c r="K24" s="282"/>
      <c r="L24" s="151"/>
    </row>
    <row r="25" spans="1:12" ht="15.6">
      <c r="A25" s="450" t="s">
        <v>179</v>
      </c>
      <c r="B25" s="437"/>
      <c r="C25" s="438"/>
      <c r="H25" s="451" t="s">
        <v>165</v>
      </c>
      <c r="I25" s="437"/>
      <c r="J25" s="438"/>
      <c r="K25" s="282"/>
      <c r="L25" s="151"/>
    </row>
    <row r="26" spans="1:12" ht="15.6">
      <c r="A26" s="453" t="s">
        <v>42</v>
      </c>
      <c r="B26" s="454"/>
      <c r="C26" s="455"/>
      <c r="H26" s="452" t="s">
        <v>71</v>
      </c>
      <c r="I26" s="437"/>
      <c r="J26" s="438"/>
      <c r="K26" s="282"/>
      <c r="L26" s="151"/>
    </row>
    <row r="27" spans="1:12" ht="15.6">
      <c r="A27" s="59"/>
      <c r="B27" s="283" t="s">
        <v>142</v>
      </c>
      <c r="C27" s="284" t="s">
        <v>166</v>
      </c>
      <c r="H27" s="73"/>
      <c r="I27" s="62" t="s">
        <v>142</v>
      </c>
      <c r="J27" s="285" t="s">
        <v>166</v>
      </c>
      <c r="K27" s="282"/>
      <c r="L27" s="151"/>
    </row>
    <row r="28" spans="1:12" ht="15.6">
      <c r="A28" s="39" t="s">
        <v>111</v>
      </c>
      <c r="B28" s="282">
        <v>-2.5523369179953873E-5</v>
      </c>
      <c r="C28" s="286">
        <v>-1.9146238307183247E-2</v>
      </c>
      <c r="H28" s="251" t="s">
        <v>111</v>
      </c>
      <c r="I28" s="282">
        <v>3.5038163653550798E-3</v>
      </c>
      <c r="J28" s="286">
        <v>8.9317660658185083E-2</v>
      </c>
      <c r="K28" s="282"/>
      <c r="L28" s="151"/>
    </row>
    <row r="29" spans="1:12" ht="15.6">
      <c r="A29" s="39" t="s">
        <v>112</v>
      </c>
      <c r="B29" s="282">
        <v>-9.1304593676584146E-6</v>
      </c>
      <c r="C29" s="286">
        <v>-3.8526593684408382E-3</v>
      </c>
      <c r="H29" s="251" t="s">
        <v>112</v>
      </c>
      <c r="I29" s="282">
        <v>3.8074653234231978E-3</v>
      </c>
      <c r="J29" s="286">
        <v>8.7352325075909343E-2</v>
      </c>
      <c r="K29" s="282"/>
      <c r="L29" s="151"/>
    </row>
    <row r="30" spans="1:12" ht="15.6">
      <c r="A30" s="39" t="s">
        <v>113</v>
      </c>
      <c r="B30" s="282">
        <v>-1.5454665627635016E-5</v>
      </c>
      <c r="C30" s="286">
        <v>-6.5212011705933041E-3</v>
      </c>
      <c r="H30" s="251" t="s">
        <v>113</v>
      </c>
      <c r="I30" s="282">
        <v>3.6086874743018636E-3</v>
      </c>
      <c r="J30" s="286">
        <v>7.3592789037269693E-2</v>
      </c>
      <c r="K30" s="282"/>
      <c r="L30" s="151"/>
    </row>
    <row r="31" spans="1:12" ht="15.6">
      <c r="A31" s="39" t="s">
        <v>114</v>
      </c>
      <c r="B31" s="282">
        <v>8.0860789033308873E-6</v>
      </c>
      <c r="C31" s="286">
        <v>3.4119759353202174E-3</v>
      </c>
      <c r="H31" s="251" t="s">
        <v>114</v>
      </c>
      <c r="I31" s="282">
        <v>3.5897401822504028E-3</v>
      </c>
      <c r="J31" s="286">
        <v>7.3206392576866744E-2</v>
      </c>
      <c r="K31" s="282"/>
      <c r="L31" s="151"/>
    </row>
    <row r="32" spans="1:12" ht="15.6">
      <c r="A32" s="39" t="s">
        <v>115</v>
      </c>
      <c r="B32" s="282">
        <v>-8.8027015956580332E-6</v>
      </c>
      <c r="C32" s="286">
        <v>-3.714359749546591E-3</v>
      </c>
      <c r="H32" s="251" t="s">
        <v>115</v>
      </c>
      <c r="I32" s="282">
        <v>5.4978991214329068E-3</v>
      </c>
      <c r="J32" s="286">
        <v>0.18219486066436819</v>
      </c>
      <c r="K32" s="282"/>
      <c r="L32" s="151"/>
    </row>
    <row r="33" spans="1:27" ht="15.6">
      <c r="A33" s="39" t="s">
        <v>116</v>
      </c>
      <c r="B33" s="282">
        <v>7.417223152899793E-6</v>
      </c>
      <c r="C33" s="286">
        <v>3.1297477067864384E-3</v>
      </c>
      <c r="H33" s="251" t="s">
        <v>116</v>
      </c>
      <c r="I33" s="282">
        <v>4.0104374521046362E-3</v>
      </c>
      <c r="J33" s="286">
        <v>0.10223221027785162</v>
      </c>
      <c r="K33" s="282"/>
      <c r="L33" s="151"/>
    </row>
    <row r="34" spans="1:27" ht="15.6">
      <c r="A34" s="39" t="s">
        <v>117</v>
      </c>
      <c r="B34" s="282">
        <v>-1.9461004775516797E-5</v>
      </c>
      <c r="C34" s="286">
        <v>-8.2117031957062506E-3</v>
      </c>
      <c r="H34" s="251" t="s">
        <v>117</v>
      </c>
      <c r="I34" s="282">
        <v>5.0162481306439341E-3</v>
      </c>
      <c r="J34" s="286">
        <v>0.15344624315596703</v>
      </c>
      <c r="L34" s="151"/>
    </row>
    <row r="35" spans="1:27" ht="15.6">
      <c r="A35" s="39" t="s">
        <v>118</v>
      </c>
      <c r="B35" s="282">
        <v>-2.8419312450734678E-6</v>
      </c>
      <c r="C35" s="286">
        <v>-1.1991721987811654E-3</v>
      </c>
      <c r="H35" s="251" t="s">
        <v>118</v>
      </c>
      <c r="I35" s="282">
        <v>3.522205139796395E-3</v>
      </c>
      <c r="J35" s="286">
        <v>8.0807776885781946E-2</v>
      </c>
    </row>
    <row r="36" spans="1:27" ht="15.6">
      <c r="A36" s="39" t="s">
        <v>119</v>
      </c>
      <c r="B36" s="282">
        <v>-2.0213427902743787E-5</v>
      </c>
      <c r="C36" s="286">
        <v>-8.5291932466899679E-3</v>
      </c>
      <c r="H36" s="251" t="s">
        <v>119</v>
      </c>
      <c r="I36" s="282">
        <v>3.4130130612018265E-3</v>
      </c>
      <c r="J36" s="286">
        <v>8.7002944970686336E-2</v>
      </c>
      <c r="V36" s="109"/>
    </row>
    <row r="37" spans="1:27" ht="15.6">
      <c r="A37" s="39" t="s">
        <v>120</v>
      </c>
      <c r="B37" s="282">
        <v>-1.1954084591255356E-5</v>
      </c>
      <c r="C37" s="286">
        <v>-5.6045635745300137E-3</v>
      </c>
      <c r="H37" s="251" t="s">
        <v>120</v>
      </c>
      <c r="I37" s="282">
        <v>4.967523863771848E-3</v>
      </c>
      <c r="J37" s="286">
        <v>0.13929279418841098</v>
      </c>
    </row>
    <row r="38" spans="1:27" ht="15.6">
      <c r="A38" s="44" t="s">
        <v>121</v>
      </c>
      <c r="B38" s="287">
        <v>2.1329197951435141E-4</v>
      </c>
      <c r="C38" s="288">
        <v>1</v>
      </c>
      <c r="H38" s="251" t="s">
        <v>121</v>
      </c>
      <c r="I38" s="282">
        <v>3.9228707285158728E-3</v>
      </c>
      <c r="J38" s="286">
        <v>1</v>
      </c>
      <c r="P38" s="46"/>
      <c r="Q38" s="46"/>
      <c r="R38" s="46"/>
      <c r="S38" s="46"/>
      <c r="T38" s="46"/>
    </row>
    <row r="39" spans="1:27" ht="15.6">
      <c r="A39" s="289"/>
      <c r="B39" s="290" t="s">
        <v>167</v>
      </c>
      <c r="C39" s="291">
        <v>-5.0237367169364722E-2</v>
      </c>
      <c r="H39" s="83"/>
      <c r="I39" s="79" t="s">
        <v>167</v>
      </c>
      <c r="J39" s="292">
        <v>1.068445997491297</v>
      </c>
      <c r="O39" s="460" t="s">
        <v>180</v>
      </c>
      <c r="P39" s="428"/>
      <c r="Q39" s="428"/>
      <c r="R39" s="428"/>
      <c r="S39" s="428"/>
      <c r="T39" s="428"/>
      <c r="V39" s="460" t="s">
        <v>181</v>
      </c>
      <c r="W39" s="428"/>
      <c r="X39" s="428"/>
      <c r="Y39" s="428"/>
      <c r="Z39" s="428"/>
      <c r="AA39" s="428"/>
    </row>
    <row r="40" spans="1:27" ht="15.6">
      <c r="O40" s="293" t="s">
        <v>182</v>
      </c>
      <c r="P40" s="294" t="s">
        <v>183</v>
      </c>
      <c r="Q40" s="283" t="s">
        <v>184</v>
      </c>
      <c r="R40" s="283" t="s">
        <v>185</v>
      </c>
      <c r="S40" s="294" t="s">
        <v>186</v>
      </c>
      <c r="T40" s="295" t="s">
        <v>187</v>
      </c>
      <c r="V40" s="256" t="s">
        <v>182</v>
      </c>
      <c r="W40" s="114" t="s">
        <v>183</v>
      </c>
      <c r="X40" s="117" t="s">
        <v>184</v>
      </c>
      <c r="Y40" s="117" t="s">
        <v>185</v>
      </c>
      <c r="Z40" s="114" t="s">
        <v>186</v>
      </c>
      <c r="AA40" s="296" t="s">
        <v>187</v>
      </c>
    </row>
    <row r="41" spans="1:27" ht="15.6">
      <c r="O41" s="251" t="s">
        <v>47</v>
      </c>
      <c r="P41" s="46">
        <v>0.8610220140939967</v>
      </c>
      <c r="Q41" s="249">
        <v>2.6800000000000001E-2</v>
      </c>
      <c r="R41" s="249">
        <v>0.01</v>
      </c>
      <c r="S41" s="150">
        <f>P41*Q41</f>
        <v>2.3075389977719112E-2</v>
      </c>
      <c r="T41" s="297">
        <f>P41*R41</f>
        <v>8.6102201409399681E-3</v>
      </c>
      <c r="V41" s="73" t="str">
        <f t="array" ref="V41:V45">TRANSPOSE('Bonds Durations'!I2:M2)</f>
        <v>1 Yr</v>
      </c>
      <c r="W41" s="46">
        <f t="array" ref="W41:W45">TRANSPOSE('Bonds Durations'!I516:M516)</f>
        <v>0.99943899782135048</v>
      </c>
      <c r="X41" s="249">
        <v>2.6800000000000001E-2</v>
      </c>
      <c r="Y41" s="249">
        <v>0.01</v>
      </c>
      <c r="Z41" s="150">
        <f>W41*X41</f>
        <v>2.6784965141612195E-2</v>
      </c>
      <c r="AA41" s="297">
        <f>W41*Y41</f>
        <v>9.9943899782135043E-3</v>
      </c>
    </row>
    <row r="42" spans="1:27" ht="15.6">
      <c r="O42" s="251" t="s">
        <v>48</v>
      </c>
      <c r="P42" s="46">
        <v>2.5403164225671677</v>
      </c>
      <c r="Q42" s="252">
        <v>0.216</v>
      </c>
      <c r="R42" s="252">
        <v>0.24</v>
      </c>
      <c r="S42" s="150">
        <f>P42*Q42</f>
        <v>0.54870834727450823</v>
      </c>
      <c r="T42" s="297">
        <f>P42*R42</f>
        <v>0.60967594141612025</v>
      </c>
      <c r="V42" s="73" t="str">
        <v>3 Yr</v>
      </c>
      <c r="W42" s="46">
        <v>2.9234900259149268</v>
      </c>
      <c r="X42" s="252">
        <v>0.216</v>
      </c>
      <c r="Y42" s="252">
        <v>0.24</v>
      </c>
      <c r="Z42" s="150">
        <f>W42*X42</f>
        <v>0.63147384559762421</v>
      </c>
      <c r="AA42" s="297">
        <f>W42*Y42</f>
        <v>0.70163760621958238</v>
      </c>
    </row>
    <row r="43" spans="1:27" ht="15.6">
      <c r="O43" s="251" t="s">
        <v>49</v>
      </c>
      <c r="P43" s="46">
        <v>4.0698272294743862</v>
      </c>
      <c r="Q43" s="252">
        <v>0.23019999999999999</v>
      </c>
      <c r="R43" s="252">
        <v>0.33</v>
      </c>
      <c r="S43" s="150">
        <f>P43*Q43</f>
        <v>0.93687422822500366</v>
      </c>
      <c r="T43" s="297">
        <f>P43*R43</f>
        <v>1.3430429857265476</v>
      </c>
      <c r="V43" s="73" t="str">
        <v>5 Yr</v>
      </c>
      <c r="W43" s="46">
        <v>4.6687218591464212</v>
      </c>
      <c r="X43" s="252">
        <v>0.23019999999999999</v>
      </c>
      <c r="Y43" s="252">
        <v>0.33</v>
      </c>
      <c r="Z43" s="150">
        <f>W43*X43</f>
        <v>1.0747397719755061</v>
      </c>
      <c r="AA43" s="297">
        <f>W43*Y43</f>
        <v>1.540678213518319</v>
      </c>
    </row>
    <row r="44" spans="1:27" ht="15.6">
      <c r="O44" s="251" t="s">
        <v>50</v>
      </c>
      <c r="P44" s="46">
        <v>6.7591645130826681</v>
      </c>
      <c r="Q44" s="252">
        <v>0.255</v>
      </c>
      <c r="R44" s="252">
        <v>0.33</v>
      </c>
      <c r="S44" s="150">
        <f>P44*Q44</f>
        <v>1.7235869508360804</v>
      </c>
      <c r="T44" s="297">
        <f>P44*R44</f>
        <v>2.2305242893172808</v>
      </c>
      <c r="V44" s="73" t="str">
        <v>10 Yr</v>
      </c>
      <c r="W44" s="46">
        <v>7.7127651016873866</v>
      </c>
      <c r="X44" s="252">
        <v>0.255</v>
      </c>
      <c r="Y44" s="252">
        <v>0.33</v>
      </c>
      <c r="Z44" s="150">
        <f>W44*X44</f>
        <v>1.9667551009302837</v>
      </c>
      <c r="AA44" s="297">
        <f>W44*Y44</f>
        <v>2.5452124835568375</v>
      </c>
    </row>
    <row r="45" spans="1:27" ht="15.6">
      <c r="O45" s="248" t="s">
        <v>51</v>
      </c>
      <c r="P45" s="233">
        <v>7.7343042734166563</v>
      </c>
      <c r="Q45" s="298">
        <v>0.27210000000000001</v>
      </c>
      <c r="R45" s="298">
        <v>0.09</v>
      </c>
      <c r="S45" s="299">
        <f>P45*Q45</f>
        <v>2.1045041927966723</v>
      </c>
      <c r="T45" s="300">
        <f>P45*R45</f>
        <v>0.69608738460749908</v>
      </c>
      <c r="V45" s="77" t="str">
        <v>30 Yr</v>
      </c>
      <c r="W45" s="301">
        <v>8.7604989019229205</v>
      </c>
      <c r="X45" s="298">
        <v>0.27210000000000001</v>
      </c>
      <c r="Y45" s="298">
        <v>0.09</v>
      </c>
      <c r="Z45" s="299">
        <f>W45*X45</f>
        <v>2.3837317512132268</v>
      </c>
      <c r="AA45" s="300">
        <f>W45*Y45</f>
        <v>0.78844490117306276</v>
      </c>
    </row>
    <row r="46" spans="1:27" ht="15.6">
      <c r="O46" s="39"/>
      <c r="P46" s="302"/>
    </row>
    <row r="47" spans="1:27" ht="15.6">
      <c r="O47" s="39"/>
      <c r="P47" s="302"/>
      <c r="R47" s="62" t="s">
        <v>188</v>
      </c>
      <c r="S47" s="303">
        <f>SUM(S41:S45)</f>
        <v>5.3367491091099835</v>
      </c>
      <c r="T47" s="304">
        <f>SUM(T41:T45)</f>
        <v>4.8879408212083879</v>
      </c>
      <c r="Y47" s="62" t="s">
        <v>188</v>
      </c>
      <c r="Z47" s="303">
        <f>SUM(Z41:Z45)</f>
        <v>6.083485434858253</v>
      </c>
      <c r="AA47" s="303">
        <f>SUM(AA41:AA45)</f>
        <v>5.5859675944460152</v>
      </c>
    </row>
    <row r="48" spans="1:27" ht="15.6">
      <c r="O48" s="39"/>
      <c r="P48" s="302"/>
      <c r="T48" s="302"/>
    </row>
    <row r="49" spans="2:20" ht="15.6">
      <c r="O49" s="39"/>
      <c r="P49" s="302"/>
      <c r="T49" s="302"/>
    </row>
    <row r="50" spans="2:20" ht="15.6">
      <c r="O50" s="39"/>
      <c r="P50" s="302"/>
    </row>
    <row r="51" spans="2:20" ht="15.6">
      <c r="O51" s="39"/>
      <c r="P51" s="302"/>
    </row>
    <row r="52" spans="2:20" ht="15.6">
      <c r="O52" s="39"/>
      <c r="P52" s="302"/>
    </row>
    <row r="53" spans="2:20" ht="15.6">
      <c r="O53" s="39"/>
      <c r="P53" s="302"/>
    </row>
    <row r="63" spans="2:20" ht="15.6">
      <c r="B63" s="436" t="s">
        <v>189</v>
      </c>
      <c r="C63" s="437"/>
      <c r="D63" s="438"/>
      <c r="E63" s="436" t="s">
        <v>190</v>
      </c>
      <c r="F63" s="437"/>
      <c r="G63" s="438"/>
    </row>
    <row r="64" spans="2:20" ht="15.75" customHeight="1">
      <c r="B64" s="305" t="s">
        <v>141</v>
      </c>
      <c r="C64" s="305" t="s">
        <v>191</v>
      </c>
      <c r="D64" s="305" t="s">
        <v>192</v>
      </c>
      <c r="E64" s="305" t="s">
        <v>141</v>
      </c>
      <c r="F64" s="305" t="s">
        <v>191</v>
      </c>
      <c r="G64" s="305" t="s">
        <v>192</v>
      </c>
    </row>
    <row r="65" spans="1:7" ht="31.2">
      <c r="A65" s="83"/>
      <c r="B65" s="306" t="s">
        <v>193</v>
      </c>
      <c r="C65" s="307"/>
      <c r="D65" s="306" t="s">
        <v>193</v>
      </c>
      <c r="E65" s="306" t="s">
        <v>193</v>
      </c>
      <c r="F65" s="307"/>
      <c r="G65" s="306" t="s">
        <v>193</v>
      </c>
    </row>
    <row r="66" spans="1:7" ht="46.8">
      <c r="A66" s="308" t="s">
        <v>194</v>
      </c>
      <c r="B66" s="309">
        <v>-4.5889368391687835E-2</v>
      </c>
      <c r="C66" s="310">
        <v>0</v>
      </c>
      <c r="D66" s="311">
        <f>0.6*B66+0.4*C66</f>
        <v>-2.7533621035012699E-2</v>
      </c>
      <c r="E66" s="312">
        <v>4.0937036114282099E-3</v>
      </c>
      <c r="F66" s="310">
        <v>0</v>
      </c>
      <c r="G66" s="311">
        <f>0.6*E66+0.4*F66</f>
        <v>2.4562221668569259E-3</v>
      </c>
    </row>
    <row r="67" spans="1:7" ht="46.8">
      <c r="A67" s="308" t="s">
        <v>195</v>
      </c>
      <c r="B67" s="313">
        <v>-4.4338076379200411E-3</v>
      </c>
      <c r="C67" s="314">
        <v>-8.9505008750226558E-2</v>
      </c>
      <c r="D67" s="314">
        <f>0.6*B67+0.4*C67</f>
        <v>-3.8462288082842654E-2</v>
      </c>
      <c r="E67" s="313">
        <v>-3.4647944195037868E-2</v>
      </c>
      <c r="F67" s="314">
        <v>-0.13602066443331717</v>
      </c>
      <c r="G67" s="314">
        <f>0.6*E67+0.4*F67</f>
        <v>-7.5197032290349589E-2</v>
      </c>
    </row>
    <row r="68" spans="1:7" ht="15.6">
      <c r="A68" s="461" t="s">
        <v>196</v>
      </c>
      <c r="B68" s="315" t="s">
        <v>197</v>
      </c>
      <c r="C68" s="456" t="s">
        <v>198</v>
      </c>
      <c r="D68" s="317">
        <v>1</v>
      </c>
      <c r="E68" s="318" t="s">
        <v>199</v>
      </c>
      <c r="F68" s="464" t="s">
        <v>200</v>
      </c>
      <c r="G68" s="316">
        <v>1</v>
      </c>
    </row>
    <row r="69" spans="1:7" ht="15.6">
      <c r="A69" s="462"/>
      <c r="B69" s="319" t="s">
        <v>201</v>
      </c>
      <c r="C69" s="457"/>
      <c r="D69" s="320"/>
      <c r="E69" s="321" t="s">
        <v>201</v>
      </c>
      <c r="F69" s="428"/>
      <c r="G69" s="322"/>
    </row>
    <row r="70" spans="1:7" ht="15.6">
      <c r="A70" s="462"/>
      <c r="B70" s="319" t="s">
        <v>202</v>
      </c>
      <c r="C70" s="458" t="s">
        <v>203</v>
      </c>
      <c r="D70" s="320"/>
      <c r="E70" s="321" t="s">
        <v>204</v>
      </c>
      <c r="F70" s="459" t="s">
        <v>205</v>
      </c>
      <c r="G70" s="322"/>
    </row>
    <row r="71" spans="1:7" ht="15.6">
      <c r="A71" s="462"/>
      <c r="B71" s="319" t="s">
        <v>206</v>
      </c>
      <c r="C71" s="457"/>
      <c r="D71" s="320"/>
      <c r="E71" s="321" t="s">
        <v>207</v>
      </c>
      <c r="F71" s="428"/>
      <c r="G71" s="322"/>
    </row>
    <row r="72" spans="1:7" ht="15.6">
      <c r="A72" s="462"/>
      <c r="B72" s="319" t="s">
        <v>208</v>
      </c>
      <c r="C72" s="458" t="s">
        <v>209</v>
      </c>
      <c r="D72" s="320"/>
      <c r="E72" s="321" t="s">
        <v>210</v>
      </c>
      <c r="F72" s="459" t="s">
        <v>211</v>
      </c>
      <c r="G72" s="322"/>
    </row>
    <row r="73" spans="1:7" ht="18.75" customHeight="1">
      <c r="A73" s="462"/>
      <c r="B73" s="319" t="s">
        <v>212</v>
      </c>
      <c r="C73" s="457"/>
      <c r="D73" s="320"/>
      <c r="E73" s="321" t="s">
        <v>213</v>
      </c>
      <c r="F73" s="428"/>
      <c r="G73" s="322"/>
    </row>
    <row r="74" spans="1:7" ht="15.6">
      <c r="A74" s="462"/>
      <c r="B74" s="319" t="s">
        <v>214</v>
      </c>
      <c r="C74" s="458" t="s">
        <v>215</v>
      </c>
      <c r="D74" s="320"/>
      <c r="E74" s="321" t="s">
        <v>216</v>
      </c>
      <c r="F74" s="459" t="s">
        <v>217</v>
      </c>
      <c r="G74" s="322"/>
    </row>
    <row r="75" spans="1:7" ht="15.6">
      <c r="A75" s="462"/>
      <c r="B75" s="319" t="s">
        <v>218</v>
      </c>
      <c r="C75" s="457"/>
      <c r="D75" s="320"/>
      <c r="E75" s="321" t="s">
        <v>218</v>
      </c>
      <c r="F75" s="428"/>
      <c r="G75" s="322"/>
    </row>
    <row r="76" spans="1:7" ht="15.6">
      <c r="A76" s="462"/>
      <c r="B76" s="319" t="s">
        <v>219</v>
      </c>
      <c r="C76" s="458" t="s">
        <v>220</v>
      </c>
      <c r="D76" s="320"/>
      <c r="E76" s="321" t="s">
        <v>221</v>
      </c>
      <c r="F76" s="459" t="s">
        <v>222</v>
      </c>
      <c r="G76" s="322"/>
    </row>
    <row r="77" spans="1:7" ht="15.6">
      <c r="A77" s="463"/>
      <c r="B77" s="323" t="s">
        <v>223</v>
      </c>
      <c r="C77" s="435"/>
      <c r="D77" s="324"/>
      <c r="E77" s="325" t="s">
        <v>224</v>
      </c>
      <c r="F77" s="431"/>
      <c r="G77" s="326"/>
    </row>
    <row r="78" spans="1:7" ht="46.8">
      <c r="A78" s="308" t="s">
        <v>225</v>
      </c>
      <c r="B78" s="327">
        <v>-5.0237367169364722E-2</v>
      </c>
      <c r="C78" s="328">
        <v>0</v>
      </c>
      <c r="D78" s="329">
        <f>0.6*B78+0.4*C78</f>
        <v>-3.014242030161883E-2</v>
      </c>
      <c r="E78" s="327">
        <v>1.068445997491297</v>
      </c>
      <c r="F78" s="328">
        <v>0</v>
      </c>
      <c r="G78" s="329">
        <f>0.6*E78+0.4*F78</f>
        <v>0.64106759849477812</v>
      </c>
    </row>
    <row r="79" spans="1:7" ht="46.8">
      <c r="A79" s="308" t="s">
        <v>226</v>
      </c>
      <c r="B79" s="312">
        <v>-8.6114E-3</v>
      </c>
      <c r="C79" s="312">
        <v>-7.9200000000000007E-2</v>
      </c>
      <c r="D79" s="311">
        <f>0.6*B79+0.4*C79</f>
        <v>-3.6846840000000006E-2</v>
      </c>
      <c r="E79" s="312">
        <v>-2.3708900000000002E-2</v>
      </c>
      <c r="F79" s="312">
        <v>-0.12</v>
      </c>
      <c r="G79" s="311">
        <f>0.6*E79+0.4*F79</f>
        <v>-6.2225340000000004E-2</v>
      </c>
    </row>
    <row r="80" spans="1:7" ht="31.2">
      <c r="A80" s="330" t="s">
        <v>227</v>
      </c>
      <c r="B80" s="331" t="s">
        <v>228</v>
      </c>
      <c r="C80" s="332">
        <v>5.3367491091099835</v>
      </c>
      <c r="D80" s="332">
        <f>C80</f>
        <v>5.3367491091099835</v>
      </c>
      <c r="E80" s="331" t="s">
        <v>228</v>
      </c>
      <c r="F80" s="331">
        <v>4.8879408212083879</v>
      </c>
      <c r="G80" s="332">
        <f>F80</f>
        <v>4.8879408212083879</v>
      </c>
    </row>
    <row r="81" spans="1:15" ht="31.2">
      <c r="A81" s="330" t="s">
        <v>229</v>
      </c>
      <c r="B81" s="331" t="s">
        <v>228</v>
      </c>
      <c r="C81" s="332">
        <v>6.0834894021785137</v>
      </c>
      <c r="D81" s="332">
        <f>C81</f>
        <v>6.0834894021785137</v>
      </c>
      <c r="E81" s="331" t="s">
        <v>228</v>
      </c>
      <c r="F81" s="332">
        <v>5.5859716794133343</v>
      </c>
      <c r="G81" s="332">
        <f>F81</f>
        <v>5.5859716794133343</v>
      </c>
    </row>
    <row r="82" spans="1:15" ht="31.2">
      <c r="A82" s="330" t="s">
        <v>230</v>
      </c>
      <c r="B82" s="332"/>
      <c r="C82" s="333">
        <v>7.6284856703069828</v>
      </c>
      <c r="D82" s="333">
        <v>7.6284856703069828</v>
      </c>
      <c r="E82" s="332"/>
      <c r="F82" s="331">
        <v>7.6284999999999998</v>
      </c>
      <c r="G82" s="333">
        <v>7.6284856703069828</v>
      </c>
    </row>
    <row r="86" spans="1:15" ht="15.6">
      <c r="H86" s="117"/>
      <c r="I86" s="113"/>
      <c r="O86" s="334"/>
    </row>
    <row r="87" spans="1:15" ht="15.6">
      <c r="I87" s="113"/>
      <c r="O87" s="334"/>
    </row>
    <row r="88" spans="1:15" ht="15.6">
      <c r="I88" s="113"/>
      <c r="O88" s="334"/>
    </row>
    <row r="89" spans="1:15" ht="15.6">
      <c r="I89" s="113"/>
      <c r="O89" s="334"/>
    </row>
    <row r="90" spans="1:15" ht="15.6">
      <c r="I90" s="113"/>
      <c r="O90" s="334"/>
    </row>
    <row r="91" spans="1:15" ht="15.6">
      <c r="I91" s="113"/>
    </row>
    <row r="92" spans="1:15" ht="15.6">
      <c r="I92" s="113"/>
    </row>
    <row r="93" spans="1:15" ht="15.6">
      <c r="I93" s="113"/>
    </row>
    <row r="94" spans="1:15" ht="15.6">
      <c r="I94" s="113"/>
    </row>
    <row r="95" spans="1:15" ht="15.6">
      <c r="I95" s="113"/>
    </row>
  </sheetData>
  <mergeCells count="23">
    <mergeCell ref="O39:T39"/>
    <mergeCell ref="V39:AA39"/>
    <mergeCell ref="B63:D63"/>
    <mergeCell ref="E63:G63"/>
    <mergeCell ref="A68:A77"/>
    <mergeCell ref="F68:F69"/>
    <mergeCell ref="C74:C75"/>
    <mergeCell ref="F74:F75"/>
    <mergeCell ref="C76:C77"/>
    <mergeCell ref="F76:F77"/>
    <mergeCell ref="C72:C73"/>
    <mergeCell ref="F72:F73"/>
    <mergeCell ref="H26:J26"/>
    <mergeCell ref="A26:C26"/>
    <mergeCell ref="C68:C69"/>
    <mergeCell ref="C70:C71"/>
    <mergeCell ref="F70:F71"/>
    <mergeCell ref="A1:D1"/>
    <mergeCell ref="H1:K1"/>
    <mergeCell ref="O1:R1"/>
    <mergeCell ref="V1:Y1"/>
    <mergeCell ref="A25:C25"/>
    <mergeCell ref="H25:J25"/>
  </mergeCells>
  <printOptions horizontalCentered="1" gridLines="1"/>
  <pageMargins left="0.7" right="0.7" top="0.75" bottom="0.75" header="0" footer="0"/>
  <pageSetup fitToHeight="0" pageOrder="overThenDown" orientation="landscape" cellComments="atEnd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4D431-CE92-4557-B199-9947134D3F19}">
  <sheetPr>
    <tabColor rgb="FFFF0000"/>
  </sheetPr>
  <dimension ref="A1:AA371"/>
  <sheetViews>
    <sheetView workbookViewId="0">
      <selection activeCell="N292" sqref="N292"/>
    </sheetView>
  </sheetViews>
  <sheetFormatPr defaultRowHeight="15.6"/>
  <cols>
    <col min="16" max="16" width="9.8984375" bestFit="1" customWidth="1"/>
  </cols>
  <sheetData>
    <row r="1" spans="1:27" ht="21">
      <c r="A1" s="440" t="s">
        <v>99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P1" s="440" t="s">
        <v>169</v>
      </c>
      <c r="Q1" s="428"/>
      <c r="R1" s="428"/>
      <c r="S1" s="428"/>
      <c r="T1" s="428"/>
      <c r="U1" s="428"/>
      <c r="V1" s="428"/>
      <c r="W1" s="428"/>
      <c r="X1" s="428"/>
      <c r="Y1" s="428"/>
      <c r="Z1" s="428"/>
      <c r="AA1" s="428"/>
    </row>
    <row r="2" spans="1:27">
      <c r="A2" s="130" t="s">
        <v>0</v>
      </c>
      <c r="B2" s="346" t="s">
        <v>101</v>
      </c>
      <c r="C2" s="346" t="s">
        <v>102</v>
      </c>
      <c r="D2" s="346" t="s">
        <v>103</v>
      </c>
      <c r="E2" s="346" t="s">
        <v>104</v>
      </c>
      <c r="F2" s="2" t="s">
        <v>17</v>
      </c>
      <c r="G2" s="2" t="s">
        <v>20</v>
      </c>
      <c r="H2" s="346" t="s">
        <v>105</v>
      </c>
      <c r="I2" s="346" t="s">
        <v>106</v>
      </c>
      <c r="J2" s="346" t="s">
        <v>107</v>
      </c>
      <c r="K2" s="346" t="s">
        <v>108</v>
      </c>
      <c r="L2" s="3" t="s">
        <v>35</v>
      </c>
      <c r="P2" s="225" t="s">
        <v>0</v>
      </c>
      <c r="Q2" s="401" t="s">
        <v>111</v>
      </c>
      <c r="R2" s="401" t="s">
        <v>112</v>
      </c>
      <c r="S2" s="401" t="s">
        <v>113</v>
      </c>
      <c r="T2" s="401" t="s">
        <v>114</v>
      </c>
      <c r="U2" s="401" t="s">
        <v>115</v>
      </c>
      <c r="V2" s="401" t="s">
        <v>116</v>
      </c>
      <c r="W2" s="401" t="s">
        <v>117</v>
      </c>
      <c r="X2" s="401" t="s">
        <v>118</v>
      </c>
      <c r="Y2" s="401" t="s">
        <v>119</v>
      </c>
      <c r="Z2" s="401" t="s">
        <v>120</v>
      </c>
      <c r="AA2" s="401" t="s">
        <v>121</v>
      </c>
    </row>
    <row r="3" spans="1:27">
      <c r="A3" s="130">
        <v>45203</v>
      </c>
      <c r="B3" s="131">
        <f>LN(1+'Stocks 1 Day Returns'!B3)</f>
        <v>1.468405458079023E-2</v>
      </c>
      <c r="C3" s="131">
        <f>LN(1+'Stocks 1 Day Returns'!C3)</f>
        <v>1.5263997360338014E-2</v>
      </c>
      <c r="D3" s="131">
        <f>LN(1+'Stocks 1 Day Returns'!D3)</f>
        <v>2.5567920337208522E-2</v>
      </c>
      <c r="E3" s="131">
        <f>LN(1+'Stocks 1 Day Returns'!E3)</f>
        <v>4.2471593517785797E-3</v>
      </c>
      <c r="F3" s="131">
        <f>LN(1+'Stocks 1 Day Returns'!F3)</f>
        <v>5.2122548294821942E-3</v>
      </c>
      <c r="G3" s="131">
        <f>LN(1+'Stocks 1 Day Returns'!G3)</f>
        <v>7.4437778120390995E-3</v>
      </c>
      <c r="H3" s="131">
        <f>LN(1+'Stocks 1 Day Returns'!H3)</f>
        <v>-2.9120610324368731E-3</v>
      </c>
      <c r="I3" s="131">
        <f>LN(1+'Stocks 1 Day Returns'!I3)</f>
        <v>-1.5597002435450476E-2</v>
      </c>
      <c r="J3" s="131">
        <f>LN(1+'Stocks 1 Day Returns'!J3)</f>
        <v>-3.6779308394960337E-3</v>
      </c>
      <c r="K3" s="131">
        <f>LN(1+'Stocks 1 Day Returns'!K3)</f>
        <v>2.6097852666501855E-2</v>
      </c>
      <c r="L3" s="131">
        <f>LN(1+'Stocks 1 Day Returns'!L3)</f>
        <v>1.296129660927515E-3</v>
      </c>
      <c r="P3" s="227">
        <v>45231</v>
      </c>
      <c r="Q3" s="113">
        <f>LN(1+'Stocks 1 Month Returns'!O20)</f>
        <v>-2.3949394497048287E-2</v>
      </c>
      <c r="R3" s="113">
        <f>LN(1+'Stocks 1 Month Returns'!P20)</f>
        <v>-5.8738538858842587E-2</v>
      </c>
      <c r="S3" s="113">
        <f>LN(1+'Stocks 1 Month Returns'!Q20)</f>
        <v>3.1388594240215596E-2</v>
      </c>
      <c r="T3" s="113">
        <f>LN(1+'Stocks 1 Month Returns'!R20)</f>
        <v>-9.5394614607094294E-2</v>
      </c>
      <c r="U3" s="113">
        <f>LN(1+'Stocks 1 Month Returns'!S20)</f>
        <v>-4.8751111965637695E-2</v>
      </c>
      <c r="V3" s="113">
        <f>LN(1+'Stocks 1 Month Returns'!T20)</f>
        <v>-0.13520868680264786</v>
      </c>
      <c r="W3" s="113">
        <f>LN(1+'Stocks 1 Month Returns'!U20)</f>
        <v>-0.1817702883153913</v>
      </c>
      <c r="X3" s="113">
        <f>LN(1+'Stocks 1 Month Returns'!V20)</f>
        <v>-0.21570421301184867</v>
      </c>
      <c r="Y3" s="113">
        <f>LN(1+'Stocks 1 Month Returns'!W20)</f>
        <v>-6.5372117658271139E-2</v>
      </c>
      <c r="Z3" s="113">
        <f>LN(1+'Stocks 1 Month Returns'!X20)</f>
        <v>2.6105649892895197E-2</v>
      </c>
      <c r="AA3" s="113">
        <f>LN(1+'Stocks 1 Month Returns'!Y20)</f>
        <v>-6.5817587331471514E-2</v>
      </c>
    </row>
    <row r="4" spans="1:27">
      <c r="A4" s="130">
        <v>45204</v>
      </c>
      <c r="B4" s="131">
        <f>LN(1+'Stocks 1 Day Returns'!B4)</f>
        <v>7.7617077926283651E-4</v>
      </c>
      <c r="C4" s="131">
        <f>LN(1+'Stocks 1 Day Returns'!C4)</f>
        <v>9.0622580316469092E-3</v>
      </c>
      <c r="D4" s="131">
        <f>LN(1+'Stocks 1 Day Returns'!D4)</f>
        <v>3.1747091803091183E-3</v>
      </c>
      <c r="E4" s="131">
        <f>LN(1+'Stocks 1 Day Returns'!E4)</f>
        <v>-5.2447738860764105E-3</v>
      </c>
      <c r="F4" s="131">
        <f>LN(1+'Stocks 1 Day Returns'!F4)</f>
        <v>2.0500483338935352E-2</v>
      </c>
      <c r="G4" s="131">
        <f>LN(1+'Stocks 1 Day Returns'!G4)</f>
        <v>-1.5382218921506437E-3</v>
      </c>
      <c r="H4" s="131">
        <f>LN(1+'Stocks 1 Day Returns'!H4)</f>
        <v>-2.190893750013196E-2</v>
      </c>
      <c r="I4" s="131">
        <f>LN(1+'Stocks 1 Day Returns'!I4)</f>
        <v>7.1509830205437191E-3</v>
      </c>
      <c r="J4" s="131">
        <f>LN(1+'Stocks 1 Day Returns'!J4)</f>
        <v>-4.6905718419721964E-4</v>
      </c>
      <c r="K4" s="131">
        <f>LN(1+'Stocks 1 Day Returns'!K4)</f>
        <v>-6.3326234805931607E-3</v>
      </c>
      <c r="L4" s="131">
        <f>LN(1+'Stocks 1 Day Returns'!L4)</f>
        <v>2.6369601624919854E-3</v>
      </c>
      <c r="P4" s="227">
        <v>45232</v>
      </c>
      <c r="Q4" s="113">
        <f>LN(1+'Stocks 1 Month Returns'!O21)</f>
        <v>-1.412595322722702E-2</v>
      </c>
      <c r="R4" s="113">
        <f>LN(1+'Stocks 1 Month Returns'!P21)</f>
        <v>-3.994791381752049E-2</v>
      </c>
      <c r="S4" s="113">
        <f>LN(1+'Stocks 1 Month Returns'!Q21)</f>
        <v>2.5873800242508238E-2</v>
      </c>
      <c r="T4" s="113">
        <f>LN(1+'Stocks 1 Month Returns'!R21)</f>
        <v>-7.5396311670643243E-2</v>
      </c>
      <c r="U4" s="113">
        <f>LN(1+'Stocks 1 Month Returns'!S21)</f>
        <v>-1.3375256260110711E-2</v>
      </c>
      <c r="V4" s="113">
        <f>LN(1+'Stocks 1 Month Returns'!T21)</f>
        <v>-0.11268739627202473</v>
      </c>
      <c r="W4" s="113">
        <f>LN(1+'Stocks 1 Month Returns'!U21)</f>
        <v>-0.13711475472888246</v>
      </c>
      <c r="X4" s="113">
        <f>LN(1+'Stocks 1 Month Returns'!V21)</f>
        <v>-0.15387474697331022</v>
      </c>
      <c r="Y4" s="113">
        <f>LN(1+'Stocks 1 Month Returns'!W21)</f>
        <v>-3.4329715781928234E-2</v>
      </c>
      <c r="Z4" s="113">
        <f>LN(1+'Stocks 1 Month Returns'!X21)</f>
        <v>2.1360269913704918E-2</v>
      </c>
      <c r="AA4" s="113">
        <f>LN(1+'Stocks 1 Month Returns'!Y21)</f>
        <v>-4.9621120029945544E-2</v>
      </c>
    </row>
    <row r="5" spans="1:27">
      <c r="A5" s="130">
        <v>45205</v>
      </c>
      <c r="B5" s="131">
        <f>LN(1+'Stocks 1 Day Returns'!B5)</f>
        <v>1.0540756794534263E-2</v>
      </c>
      <c r="C5" s="131">
        <f>LN(1+'Stocks 1 Day Returns'!C5)</f>
        <v>1.6859337759682701E-2</v>
      </c>
      <c r="D5" s="131">
        <f>LN(1+'Stocks 1 Day Returns'!D5)</f>
        <v>2.6652593256049541E-2</v>
      </c>
      <c r="E5" s="131">
        <f>LN(1+'Stocks 1 Day Returns'!E5)</f>
        <v>9.351465009649956E-3</v>
      </c>
      <c r="F5" s="131">
        <f>LN(1+'Stocks 1 Day Returns'!F5)</f>
        <v>2.8233358951278004E-2</v>
      </c>
      <c r="G5" s="131">
        <f>LN(1+'Stocks 1 Day Returns'!G5)</f>
        <v>-2.6570943160584828E-3</v>
      </c>
      <c r="H5" s="131">
        <f>LN(1+'Stocks 1 Day Returns'!H5)</f>
        <v>2.1495117212387074E-2</v>
      </c>
      <c r="I5" s="131">
        <f>LN(1+'Stocks 1 Day Returns'!I5)</f>
        <v>-8.0247799490773299E-3</v>
      </c>
      <c r="J5" s="131">
        <f>LN(1+'Stocks 1 Day Returns'!J5)</f>
        <v>8.0506655998242322E-3</v>
      </c>
      <c r="K5" s="131">
        <f>LN(1+'Stocks 1 Day Returns'!K5)</f>
        <v>1.7969943226892601E-2</v>
      </c>
      <c r="L5" s="131">
        <f>LN(1+'Stocks 1 Day Returns'!L5)</f>
        <v>-1.0833066349530468E-2</v>
      </c>
      <c r="P5" s="227">
        <v>45233</v>
      </c>
      <c r="Q5" s="113">
        <f>LN(1+'Stocks 1 Month Returns'!O22)</f>
        <v>-4.4474327812526488E-3</v>
      </c>
      <c r="R5" s="113">
        <f>LN(1+'Stocks 1 Month Returns'!P22)</f>
        <v>-5.5353509907827225E-2</v>
      </c>
      <c r="S5" s="113">
        <f>LN(1+'Stocks 1 Month Returns'!Q22)</f>
        <v>3.4330003215527045E-2</v>
      </c>
      <c r="T5" s="113">
        <f>LN(1+'Stocks 1 Month Returns'!R22)</f>
        <v>-6.6383549634098787E-2</v>
      </c>
      <c r="U5" s="113">
        <f>LN(1+'Stocks 1 Month Returns'!S22)</f>
        <v>-1.3878601051573156E-2</v>
      </c>
      <c r="V5" s="113">
        <f>LN(1+'Stocks 1 Month Returns'!T22)</f>
        <v>-0.11274298169972212</v>
      </c>
      <c r="W5" s="113">
        <f>LN(1+'Stocks 1 Month Returns'!U22)</f>
        <v>-8.3228843836036639E-2</v>
      </c>
      <c r="X5" s="113">
        <f>LN(1+'Stocks 1 Month Returns'!V22)</f>
        <v>-0.16993515299488846</v>
      </c>
      <c r="Y5" s="113">
        <f>LN(1+'Stocks 1 Month Returns'!W22)</f>
        <v>-1.9300991142961334E-2</v>
      </c>
      <c r="Z5" s="113">
        <f>LN(1+'Stocks 1 Month Returns'!X22)</f>
        <v>3.0375362728969207E-2</v>
      </c>
      <c r="AA5" s="113">
        <f>LN(1+'Stocks 1 Month Returns'!Y22)</f>
        <v>-4.2005264182556984E-2</v>
      </c>
    </row>
    <row r="6" spans="1:27">
      <c r="A6" s="130">
        <v>45210</v>
      </c>
      <c r="B6" s="131">
        <f>LN(1+'Stocks 1 Day Returns'!B6)</f>
        <v>-1.8808011824779575E-3</v>
      </c>
      <c r="C6" s="131">
        <f>LN(1+'Stocks 1 Day Returns'!C6)</f>
        <v>-6.2846315760549509E-3</v>
      </c>
      <c r="D6" s="131">
        <f>LN(1+'Stocks 1 Day Returns'!D6)</f>
        <v>-1.9602856521620214E-3</v>
      </c>
      <c r="E6" s="131">
        <f>LN(1+'Stocks 1 Day Returns'!E6)</f>
        <v>-1.8063480545363036E-2</v>
      </c>
      <c r="F6" s="131">
        <f>LN(1+'Stocks 1 Day Returns'!F6)</f>
        <v>-1.5806199680698185E-2</v>
      </c>
      <c r="G6" s="131">
        <f>LN(1+'Stocks 1 Day Returns'!G6)</f>
        <v>-1.9350377483392339E-2</v>
      </c>
      <c r="H6" s="131">
        <f>LN(1+'Stocks 1 Day Returns'!H6)</f>
        <v>-3.0168177410878721E-2</v>
      </c>
      <c r="I6" s="131">
        <f>LN(1+'Stocks 1 Day Returns'!I6)</f>
        <v>-4.7367819475143354E-2</v>
      </c>
      <c r="J6" s="131">
        <f>LN(1+'Stocks 1 Day Returns'!J6)</f>
        <v>-1.1183897353284707E-3</v>
      </c>
      <c r="K6" s="131">
        <f>LN(1+'Stocks 1 Day Returns'!K6)</f>
        <v>3.8291958614364531E-3</v>
      </c>
      <c r="L6" s="131">
        <f>LN(1+'Stocks 1 Day Returns'!L6)</f>
        <v>6.9653554911582429E-3</v>
      </c>
      <c r="P6" s="227">
        <v>45238</v>
      </c>
      <c r="Q6" s="113">
        <f>LN(1+'Stocks 1 Month Returns'!O23)</f>
        <v>-2.8940707301463173E-2</v>
      </c>
      <c r="R6" s="113">
        <f>LN(1+'Stocks 1 Month Returns'!P23)</f>
        <v>-4.5665937196404445E-2</v>
      </c>
      <c r="S6" s="113">
        <f>LN(1+'Stocks 1 Month Returns'!Q23)</f>
        <v>2.8562137613755211E-2</v>
      </c>
      <c r="T6" s="113">
        <f>LN(1+'Stocks 1 Month Returns'!R23)</f>
        <v>-8.4091271031565912E-2</v>
      </c>
      <c r="U6" s="113">
        <f>LN(1+'Stocks 1 Month Returns'!S23)</f>
        <v>-5.7002467567740356E-2</v>
      </c>
      <c r="V6" s="113">
        <f>LN(1+'Stocks 1 Month Returns'!T23)</f>
        <v>-0.12544118458493986</v>
      </c>
      <c r="W6" s="113">
        <f>LN(1+'Stocks 1 Month Returns'!U23)</f>
        <v>-0.19002728487087533</v>
      </c>
      <c r="X6" s="113">
        <f>LN(1+'Stocks 1 Month Returns'!V23)</f>
        <v>-0.20601162955706551</v>
      </c>
      <c r="Y6" s="113">
        <f>LN(1+'Stocks 1 Month Returns'!W23)</f>
        <v>-5.2165624487428931E-2</v>
      </c>
      <c r="Z6" s="113">
        <f>LN(1+'Stocks 1 Month Returns'!X23)</f>
        <v>2.9036017049909532E-2</v>
      </c>
      <c r="AA6" s="113">
        <f>LN(1+'Stocks 1 Month Returns'!Y23)</f>
        <v>-5.8543136510184203E-2</v>
      </c>
    </row>
    <row r="7" spans="1:27">
      <c r="A7" s="130">
        <v>45211</v>
      </c>
      <c r="B7" s="131">
        <f>LN(1+'Stocks 1 Day Returns'!B7)</f>
        <v>-6.2599374313678142E-4</v>
      </c>
      <c r="C7" s="131">
        <f>LN(1+'Stocks 1 Day Returns'!C7)</f>
        <v>5.5076079307026897E-3</v>
      </c>
      <c r="D7" s="131">
        <f>LN(1+'Stocks 1 Day Returns'!D7)</f>
        <v>-3.3383938142087445E-3</v>
      </c>
      <c r="E7" s="131">
        <f>LN(1+'Stocks 1 Day Returns'!E7)</f>
        <v>3.9937521630696868E-3</v>
      </c>
      <c r="F7" s="131">
        <f>LN(1+'Stocks 1 Day Returns'!F7)</f>
        <v>-5.4509891301079052E-3</v>
      </c>
      <c r="G7" s="131">
        <f>LN(1+'Stocks 1 Day Returns'!G7)</f>
        <v>-1.3018842982625905E-2</v>
      </c>
      <c r="H7" s="131">
        <f>LN(1+'Stocks 1 Day Returns'!H7)</f>
        <v>-2.1075080656401513E-2</v>
      </c>
      <c r="I7" s="131">
        <f>LN(1+'Stocks 1 Day Returns'!I7)</f>
        <v>1.2658203508697865E-3</v>
      </c>
      <c r="J7" s="131">
        <f>LN(1+'Stocks 1 Day Returns'!J7)</f>
        <v>-2.4169668322973119E-2</v>
      </c>
      <c r="K7" s="131">
        <f>LN(1+'Stocks 1 Day Returns'!K7)</f>
        <v>4.2447825732295358E-3</v>
      </c>
      <c r="L7" s="131">
        <f>LN(1+'Stocks 1 Day Returns'!L7)</f>
        <v>6.7411075925549622E-3</v>
      </c>
      <c r="P7" s="227">
        <v>45239</v>
      </c>
      <c r="Q7" s="113">
        <f>LN(1+'Stocks 1 Month Returns'!O24)</f>
        <v>-5.7829225272011217E-2</v>
      </c>
      <c r="R7" s="113">
        <f>LN(1+'Stocks 1 Month Returns'!P24)</f>
        <v>-7.2460980941433939E-2</v>
      </c>
      <c r="S7" s="113">
        <f>LN(1+'Stocks 1 Month Returns'!Q24)</f>
        <v>-9.2877966688071614E-4</v>
      </c>
      <c r="T7" s="113">
        <f>LN(1+'Stocks 1 Month Returns'!R24)</f>
        <v>-0.13007573498809569</v>
      </c>
      <c r="U7" s="113">
        <f>LN(1+'Stocks 1 Month Returns'!S24)</f>
        <v>-3.3698989161157433E-2</v>
      </c>
      <c r="V7" s="113">
        <f>LN(1+'Stocks 1 Month Returns'!T24)</f>
        <v>-0.15741934250095582</v>
      </c>
      <c r="W7" s="113">
        <f>LN(1+'Stocks 1 Month Returns'!U24)</f>
        <v>-0.26130898981442974</v>
      </c>
      <c r="X7" s="113">
        <f>LN(1+'Stocks 1 Month Returns'!V24)</f>
        <v>-0.25457680458791726</v>
      </c>
      <c r="Y7" s="113">
        <f>LN(1+'Stocks 1 Month Returns'!W24)</f>
        <v>-9.5779682744930136E-2</v>
      </c>
      <c r="Z7" s="113">
        <f>LN(1+'Stocks 1 Month Returns'!X24)</f>
        <v>-1.2353166558559711E-2</v>
      </c>
      <c r="AA7" s="113">
        <f>LN(1+'Stocks 1 Month Returns'!Y24)</f>
        <v>-9.7247558949705284E-2</v>
      </c>
    </row>
    <row r="8" spans="1:27">
      <c r="A8" s="130">
        <v>45212</v>
      </c>
      <c r="B8" s="131">
        <f>LN(1+'Stocks 1 Day Returns'!B8)</f>
        <v>-5.4219752414318742E-2</v>
      </c>
      <c r="C8" s="131">
        <f>LN(1+'Stocks 1 Day Returns'!C8)</f>
        <v>-4.0666869439791073E-2</v>
      </c>
      <c r="D8" s="131">
        <f>LN(1+'Stocks 1 Day Returns'!D8)</f>
        <v>-4.0732342343984915E-2</v>
      </c>
      <c r="E8" s="131">
        <f>LN(1+'Stocks 1 Day Returns'!E8)</f>
        <v>-3.1807511515555852E-2</v>
      </c>
      <c r="F8" s="131">
        <f>LN(1+'Stocks 1 Day Returns'!F8)</f>
        <v>-3.0320798734745115E-2</v>
      </c>
      <c r="G8" s="131">
        <f>LN(1+'Stocks 1 Day Returns'!G8)</f>
        <v>-6.7505813546366575E-2</v>
      </c>
      <c r="H8" s="131">
        <f>LN(1+'Stocks 1 Day Returns'!H8)</f>
        <v>-5.2329022799129855E-2</v>
      </c>
      <c r="I8" s="131">
        <f>LN(1+'Stocks 1 Day Returns'!I8)</f>
        <v>-1.2920501135789658E-2</v>
      </c>
      <c r="J8" s="131">
        <f>LN(1+'Stocks 1 Day Returns'!J8)</f>
        <v>-6.4294454962057518E-2</v>
      </c>
      <c r="K8" s="131">
        <f>LN(1+'Stocks 1 Day Returns'!K8)</f>
        <v>-4.970184182003573E-2</v>
      </c>
      <c r="L8" s="131">
        <f>LN(1+'Stocks 1 Day Returns'!L8)</f>
        <v>-3.8144658334368828E-3</v>
      </c>
      <c r="P8" s="227">
        <v>45240</v>
      </c>
      <c r="Q8" s="113">
        <f>LN(1+'Stocks 1 Month Returns'!O25)</f>
        <v>-3.123249620521016E-2</v>
      </c>
      <c r="R8" s="113">
        <f>LN(1+'Stocks 1 Month Returns'!P25)</f>
        <v>-4.7478761252140018E-2</v>
      </c>
      <c r="S8" s="113">
        <f>LN(1+'Stocks 1 Month Returns'!Q25)</f>
        <v>2.2682944665080154E-2</v>
      </c>
      <c r="T8" s="113">
        <f>LN(1+'Stocks 1 Month Returns'!R25)</f>
        <v>-0.10367039886233616</v>
      </c>
      <c r="U8" s="113">
        <f>LN(1+'Stocks 1 Month Returns'!S25)</f>
        <v>-4.401323411420472E-2</v>
      </c>
      <c r="V8" s="113">
        <f>LN(1+'Stocks 1 Month Returns'!T25)</f>
        <v>-0.12114090336431221</v>
      </c>
      <c r="W8" s="113">
        <f>LN(1+'Stocks 1 Month Returns'!U25)</f>
        <v>-0.22660455549995975</v>
      </c>
      <c r="X8" s="113">
        <f>LN(1+'Stocks 1 Month Returns'!V25)</f>
        <v>-0.20305891288071887</v>
      </c>
      <c r="Y8" s="113">
        <f>LN(1+'Stocks 1 Month Returns'!W25)</f>
        <v>-8.0574780915622674E-2</v>
      </c>
      <c r="Z8" s="113">
        <f>LN(1+'Stocks 1 Month Returns'!X25)</f>
        <v>1.7113110434168416E-3</v>
      </c>
      <c r="AA8" s="113">
        <f>LN(1+'Stocks 1 Month Returns'!Y25)</f>
        <v>-7.4818483609388725E-2</v>
      </c>
    </row>
    <row r="9" spans="1:27">
      <c r="A9" s="130">
        <v>45217</v>
      </c>
      <c r="B9" s="131">
        <f>LN(1+'Stocks 1 Day Returns'!B9)</f>
        <v>-1.1106261002315498E-2</v>
      </c>
      <c r="C9" s="131">
        <f>LN(1+'Stocks 1 Day Returns'!C9)</f>
        <v>-6.8129864859225861E-3</v>
      </c>
      <c r="D9" s="131">
        <f>LN(1+'Stocks 1 Day Returns'!D9)</f>
        <v>-5.2803890587466975E-3</v>
      </c>
      <c r="E9" s="131">
        <f>LN(1+'Stocks 1 Day Returns'!E9)</f>
        <v>-2.5472727197500128E-3</v>
      </c>
      <c r="F9" s="131">
        <f>LN(1+'Stocks 1 Day Returns'!F9)</f>
        <v>-1.7181377232735887E-2</v>
      </c>
      <c r="G9" s="131">
        <f>LN(1+'Stocks 1 Day Returns'!G9)</f>
        <v>-1.737176652436662E-2</v>
      </c>
      <c r="H9" s="131">
        <f>LN(1+'Stocks 1 Day Returns'!H9)</f>
        <v>-2.7815900209106639E-2</v>
      </c>
      <c r="I9" s="131">
        <f>LN(1+'Stocks 1 Day Returns'!I9)</f>
        <v>8.5140638392078478E-3</v>
      </c>
      <c r="J9" s="131">
        <f>LN(1+'Stocks 1 Day Returns'!J9)</f>
        <v>1.094150430651155E-3</v>
      </c>
      <c r="K9" s="131">
        <f>LN(1+'Stocks 1 Day Returns'!K9)</f>
        <v>-2.5123961016781032E-2</v>
      </c>
      <c r="L9" s="131">
        <f>LN(1+'Stocks 1 Day Returns'!L9)</f>
        <v>8.2353958458381369E-3</v>
      </c>
      <c r="P9" s="227">
        <v>45244</v>
      </c>
      <c r="Q9" s="113">
        <f>LN(1+'Stocks 1 Month Returns'!O26)</f>
        <v>-1.4466996023000816E-2</v>
      </c>
      <c r="R9" s="113">
        <f>LN(1+'Stocks 1 Month Returns'!P26)</f>
        <v>-4.5337118053339225E-2</v>
      </c>
      <c r="S9" s="113">
        <f>LN(1+'Stocks 1 Month Returns'!Q26)</f>
        <v>2.9728451131306038E-2</v>
      </c>
      <c r="T9" s="113">
        <f>LN(1+'Stocks 1 Month Returns'!R26)</f>
        <v>-9.4610451928957368E-2</v>
      </c>
      <c r="U9" s="113">
        <f>LN(1+'Stocks 1 Month Returns'!S26)</f>
        <v>-5.2487432550569809E-3</v>
      </c>
      <c r="V9" s="113">
        <f>LN(1+'Stocks 1 Month Returns'!T26)</f>
        <v>-7.3447503462737304E-2</v>
      </c>
      <c r="W9" s="113">
        <f>LN(1+'Stocks 1 Month Returns'!U26)</f>
        <v>-0.1543879586729098</v>
      </c>
      <c r="X9" s="113">
        <f>LN(1+'Stocks 1 Month Returns'!V26)</f>
        <v>-0.18765578225104215</v>
      </c>
      <c r="Y9" s="113">
        <f>LN(1+'Stocks 1 Month Returns'!W26)</f>
        <v>-7.5850138396594288E-4</v>
      </c>
      <c r="Z9" s="113">
        <f>LN(1+'Stocks 1 Month Returns'!X26)</f>
        <v>1.5034640946792802E-2</v>
      </c>
      <c r="AA9" s="113">
        <f>LN(1+'Stocks 1 Month Returns'!Y26)</f>
        <v>-4.8867177272116515E-2</v>
      </c>
    </row>
    <row r="10" spans="1:27">
      <c r="A10" s="130">
        <v>45218</v>
      </c>
      <c r="B10" s="131">
        <f>LN(1+'Stocks 1 Day Returns'!B10)</f>
        <v>1.114612113911478E-3</v>
      </c>
      <c r="C10" s="131">
        <f>LN(1+'Stocks 1 Day Returns'!C10)</f>
        <v>-1.8901786093535832E-3</v>
      </c>
      <c r="D10" s="131">
        <f>LN(1+'Stocks 1 Day Returns'!D10)</f>
        <v>3.9319588251367776E-3</v>
      </c>
      <c r="E10" s="131">
        <f>LN(1+'Stocks 1 Day Returns'!E10)</f>
        <v>-8.1309801653591599E-3</v>
      </c>
      <c r="F10" s="131">
        <f>LN(1+'Stocks 1 Day Returns'!F10)</f>
        <v>-1.6758102060391473E-2</v>
      </c>
      <c r="G10" s="131">
        <f>LN(1+'Stocks 1 Day Returns'!G10)</f>
        <v>-1.0412231265467728E-3</v>
      </c>
      <c r="H10" s="131">
        <f>LN(1+'Stocks 1 Day Returns'!H10)</f>
        <v>-4.8279689860564511E-3</v>
      </c>
      <c r="I10" s="131">
        <f>LN(1+'Stocks 1 Day Returns'!I10)</f>
        <v>1.3382411845116288E-3</v>
      </c>
      <c r="J10" s="131">
        <f>LN(1+'Stocks 1 Day Returns'!J10)</f>
        <v>-1.5467448338271763E-2</v>
      </c>
      <c r="K10" s="131">
        <f>LN(1+'Stocks 1 Day Returns'!K10)</f>
        <v>2.3782330800957833E-3</v>
      </c>
      <c r="L10" s="131">
        <f>LN(1+'Stocks 1 Day Returns'!L10)</f>
        <v>2.8414613927096641E-2</v>
      </c>
      <c r="P10" s="227">
        <v>45245</v>
      </c>
      <c r="Q10" s="113">
        <f>LN(1+'Stocks 1 Month Returns'!O27)</f>
        <v>6.0351417020815E-2</v>
      </c>
      <c r="R10" s="113">
        <f>LN(1+'Stocks 1 Month Returns'!P27)</f>
        <v>-1.1029979770191781E-2</v>
      </c>
      <c r="S10" s="113">
        <f>LN(1+'Stocks 1 Month Returns'!Q27)</f>
        <v>5.9442950142931085E-2</v>
      </c>
      <c r="T10" s="113">
        <f>LN(1+'Stocks 1 Month Returns'!R27)</f>
        <v>-7.0132331559311784E-2</v>
      </c>
      <c r="U10" s="113">
        <f>LN(1+'Stocks 1 Month Returns'!S27)</f>
        <v>4.6597348044587879E-2</v>
      </c>
      <c r="V10" s="113">
        <f>LN(1+'Stocks 1 Month Returns'!T27)</f>
        <v>-2.6714650108604189E-3</v>
      </c>
      <c r="W10" s="113">
        <f>LN(1+'Stocks 1 Month Returns'!U27)</f>
        <v>-0.11358495199340185</v>
      </c>
      <c r="X10" s="113">
        <f>LN(1+'Stocks 1 Month Returns'!V27)</f>
        <v>-0.18062150880050351</v>
      </c>
      <c r="Y10" s="113">
        <f>LN(1+'Stocks 1 Month Returns'!W27)</f>
        <v>6.009884141490604E-2</v>
      </c>
      <c r="Z10" s="113">
        <f>LN(1+'Stocks 1 Month Returns'!X27)</f>
        <v>3.7346827857018851E-2</v>
      </c>
      <c r="AA10" s="113">
        <f>LN(1+'Stocks 1 Month Returns'!Y27)</f>
        <v>-2.1315183163308892E-2</v>
      </c>
    </row>
    <row r="11" spans="1:27">
      <c r="A11" s="130">
        <v>45219</v>
      </c>
      <c r="B11" s="131">
        <f>LN(1+'Stocks 1 Day Returns'!B11)</f>
        <v>-2.1918031592245042E-2</v>
      </c>
      <c r="C11" s="131">
        <f>LN(1+'Stocks 1 Day Returns'!C11)</f>
        <v>-1.5481147694453502E-2</v>
      </c>
      <c r="D11" s="131">
        <f>LN(1+'Stocks 1 Day Returns'!D11)</f>
        <v>-1.4801951896830258E-2</v>
      </c>
      <c r="E11" s="131">
        <f>LN(1+'Stocks 1 Day Returns'!E11)</f>
        <v>-8.0089726334578362E-3</v>
      </c>
      <c r="F11" s="131">
        <f>LN(1+'Stocks 1 Day Returns'!F11)</f>
        <v>-7.9010677863661626E-3</v>
      </c>
      <c r="G11" s="131">
        <f>LN(1+'Stocks 1 Day Returns'!G11)</f>
        <v>-1.170298501149775E-2</v>
      </c>
      <c r="H11" s="131">
        <f>LN(1+'Stocks 1 Day Returns'!H11)</f>
        <v>1.052069052758018E-2</v>
      </c>
      <c r="I11" s="131">
        <f>LN(1+'Stocks 1 Day Returns'!I11)</f>
        <v>-1.4182689229798439E-2</v>
      </c>
      <c r="J11" s="131">
        <f>LN(1+'Stocks 1 Day Returns'!J11)</f>
        <v>-1.5826667696626974E-2</v>
      </c>
      <c r="K11" s="131">
        <f>LN(1+'Stocks 1 Day Returns'!K11)</f>
        <v>-2.6145341108774877E-2</v>
      </c>
      <c r="L11" s="131">
        <f>LN(1+'Stocks 1 Day Returns'!L11)</f>
        <v>1.3883664352724407E-2</v>
      </c>
      <c r="P11" s="227">
        <v>45246</v>
      </c>
      <c r="Q11" s="113">
        <f>LN(1+'Stocks 1 Month Returns'!O28)</f>
        <v>0.10021472564017735</v>
      </c>
      <c r="R11" s="113">
        <f>LN(1+'Stocks 1 Month Returns'!P28)</f>
        <v>-1.5408000758229035E-2</v>
      </c>
      <c r="S11" s="113">
        <f>LN(1+'Stocks 1 Month Returns'!Q28)</f>
        <v>4.0817733579713744E-2</v>
      </c>
      <c r="T11" s="113">
        <f>LN(1+'Stocks 1 Month Returns'!R28)</f>
        <v>-0.19974608031100316</v>
      </c>
      <c r="U11" s="113">
        <f>LN(1+'Stocks 1 Month Returns'!S28)</f>
        <v>8.1277115261151715E-3</v>
      </c>
      <c r="V11" s="113">
        <f>LN(1+'Stocks 1 Month Returns'!T28)</f>
        <v>-5.6429243047337374E-2</v>
      </c>
      <c r="W11" s="113">
        <f>LN(1+'Stocks 1 Month Returns'!U28)</f>
        <v>-0.1825866141575431</v>
      </c>
      <c r="X11" s="113">
        <f>LN(1+'Stocks 1 Month Returns'!V28)</f>
        <v>-0.25122225407844406</v>
      </c>
      <c r="Y11" s="113">
        <f>LN(1+'Stocks 1 Month Returns'!W28)</f>
        <v>2.3282976522235901E-2</v>
      </c>
      <c r="Z11" s="113">
        <f>LN(1+'Stocks 1 Month Returns'!X28)</f>
        <v>-1.0313366451777941E-3</v>
      </c>
      <c r="AA11" s="113">
        <f>LN(1+'Stocks 1 Month Returns'!Y28)</f>
        <v>-5.3495932843030579E-2</v>
      </c>
    </row>
    <row r="12" spans="1:27">
      <c r="A12" s="130">
        <v>45224</v>
      </c>
      <c r="B12" s="131">
        <f>LN(1+'Stocks 1 Day Returns'!B12)</f>
        <v>-6.4820441438463786E-2</v>
      </c>
      <c r="C12" s="131">
        <f>LN(1+'Stocks 1 Day Returns'!C12)</f>
        <v>-2.6182087356021216E-2</v>
      </c>
      <c r="D12" s="131">
        <f>LN(1+'Stocks 1 Day Returns'!D12)</f>
        <v>1.7618290050096949E-2</v>
      </c>
      <c r="E12" s="131">
        <f>LN(1+'Stocks 1 Day Returns'!E12)</f>
        <v>-2.4172533675605672E-2</v>
      </c>
      <c r="F12" s="131">
        <f>LN(1+'Stocks 1 Day Returns'!F12)</f>
        <v>-3.6749279399720294E-2</v>
      </c>
      <c r="G12" s="131">
        <f>LN(1+'Stocks 1 Day Returns'!G12)</f>
        <v>-3.9734354953852039E-2</v>
      </c>
      <c r="H12" s="131">
        <f>LN(1+'Stocks 1 Day Returns'!H12)</f>
        <v>3.0349106590415683E-3</v>
      </c>
      <c r="I12" s="131">
        <f>LN(1+'Stocks 1 Day Returns'!I12)</f>
        <v>-1.7590240900128791E-2</v>
      </c>
      <c r="J12" s="131">
        <f>LN(1+'Stocks 1 Day Returns'!J12)</f>
        <v>-3.8315760576227834E-2</v>
      </c>
      <c r="K12" s="131">
        <f>LN(1+'Stocks 1 Day Returns'!K12)</f>
        <v>-6.998576852243249E-2</v>
      </c>
      <c r="L12" s="131">
        <f>LN(1+'Stocks 1 Day Returns'!L12)</f>
        <v>2.3668168778773714E-3</v>
      </c>
      <c r="P12" s="227">
        <v>45247</v>
      </c>
      <c r="Q12" s="113">
        <f>LN(1+'Stocks 1 Month Returns'!O29)</f>
        <v>0.11616010129317664</v>
      </c>
      <c r="R12" s="113">
        <f>LN(1+'Stocks 1 Month Returns'!P29)</f>
        <v>-1.4416727846701453E-2</v>
      </c>
      <c r="S12" s="113">
        <f>LN(1+'Stocks 1 Month Returns'!Q29)</f>
        <v>2.3438187853208566E-2</v>
      </c>
      <c r="T12" s="113">
        <f>LN(1+'Stocks 1 Month Returns'!R29)</f>
        <v>-0.20876061966726198</v>
      </c>
      <c r="U12" s="113">
        <f>LN(1+'Stocks 1 Month Returns'!S29)</f>
        <v>1.5776410906475243E-2</v>
      </c>
      <c r="V12" s="113">
        <f>LN(1+'Stocks 1 Month Returns'!T29)</f>
        <v>-4.0819870922726362E-2</v>
      </c>
      <c r="W12" s="113">
        <f>LN(1+'Stocks 1 Month Returns'!U29)</f>
        <v>-0.14067010007446057</v>
      </c>
      <c r="X12" s="113">
        <f>LN(1+'Stocks 1 Month Returns'!V29)</f>
        <v>-0.24665597537306366</v>
      </c>
      <c r="Y12" s="113">
        <f>LN(1+'Stocks 1 Month Returns'!W29)</f>
        <v>2.3418354362345673E-2</v>
      </c>
      <c r="Z12" s="113">
        <f>LN(1+'Stocks 1 Month Returns'!X29)</f>
        <v>3.4695580405188206E-2</v>
      </c>
      <c r="AA12" s="113">
        <f>LN(1+'Stocks 1 Month Returns'!Y29)</f>
        <v>-4.5049909366009173E-2</v>
      </c>
    </row>
    <row r="13" spans="1:27">
      <c r="A13" s="130">
        <v>45225</v>
      </c>
      <c r="B13" s="131">
        <f>LN(1+'Stocks 1 Day Returns'!B13)</f>
        <v>-1.3469814847711299E-2</v>
      </c>
      <c r="C13" s="131">
        <f>LN(1+'Stocks 1 Day Returns'!C13)</f>
        <v>-2.8895636156656267E-2</v>
      </c>
      <c r="D13" s="131">
        <f>LN(1+'Stocks 1 Day Returns'!D13)</f>
        <v>-4.2218448514520709E-2</v>
      </c>
      <c r="E13" s="131">
        <f>LN(1+'Stocks 1 Day Returns'!E13)</f>
        <v>-2.383461486163992E-2</v>
      </c>
      <c r="F13" s="131">
        <f>LN(1+'Stocks 1 Day Returns'!F13)</f>
        <v>-1.4084093872979304E-2</v>
      </c>
      <c r="G13" s="131">
        <f>LN(1+'Stocks 1 Day Returns'!G13)</f>
        <v>-3.5422535870225778E-2</v>
      </c>
      <c r="H13" s="131">
        <f>LN(1+'Stocks 1 Day Returns'!H13)</f>
        <v>-1.9966030045113339E-2</v>
      </c>
      <c r="I13" s="131">
        <f>LN(1+'Stocks 1 Day Returns'!I13)</f>
        <v>-1.1193782950073927E-2</v>
      </c>
      <c r="J13" s="131">
        <f>LN(1+'Stocks 1 Day Returns'!J13)</f>
        <v>3.6405599929278851E-3</v>
      </c>
      <c r="K13" s="131">
        <f>LN(1+'Stocks 1 Day Returns'!K13)</f>
        <v>-1.9088896992043584E-2</v>
      </c>
      <c r="L13" s="131">
        <f>LN(1+'Stocks 1 Day Returns'!L13)</f>
        <v>1.1459656594333241E-2</v>
      </c>
      <c r="P13" s="227">
        <v>45251</v>
      </c>
      <c r="Q13" s="113">
        <f>LN(1+'Stocks 1 Month Returns'!O30)</f>
        <v>0.10607193192010285</v>
      </c>
      <c r="R13" s="113">
        <f>LN(1+'Stocks 1 Month Returns'!P30)</f>
        <v>-1.2616493583718313E-2</v>
      </c>
      <c r="S13" s="113">
        <f>LN(1+'Stocks 1 Month Returns'!Q30)</f>
        <v>2.3089164192753139E-2</v>
      </c>
      <c r="T13" s="113">
        <f>LN(1+'Stocks 1 Month Returns'!R30)</f>
        <v>-0.20487808548706471</v>
      </c>
      <c r="U13" s="113">
        <f>LN(1+'Stocks 1 Month Returns'!S30)</f>
        <v>3.0630235412998249E-2</v>
      </c>
      <c r="V13" s="113">
        <f>LN(1+'Stocks 1 Month Returns'!T30)</f>
        <v>-4.5215957209108225E-2</v>
      </c>
      <c r="W13" s="113">
        <f>LN(1+'Stocks 1 Month Returns'!U30)</f>
        <v>-0.14557642383600683</v>
      </c>
      <c r="X13" s="113">
        <f>LN(1+'Stocks 1 Month Returns'!V30)</f>
        <v>-0.2559914467978272</v>
      </c>
      <c r="Y13" s="113">
        <f>LN(1+'Stocks 1 Month Returns'!W30)</f>
        <v>8.1802645948506489E-2</v>
      </c>
      <c r="Z13" s="113">
        <f>LN(1+'Stocks 1 Month Returns'!X30)</f>
        <v>1.8375992963494313E-2</v>
      </c>
      <c r="AA13" s="113">
        <f>LN(1+'Stocks 1 Month Returns'!Y30)</f>
        <v>-3.6549586253128659E-2</v>
      </c>
    </row>
    <row r="14" spans="1:27">
      <c r="A14" s="130">
        <v>45226</v>
      </c>
      <c r="B14" s="131">
        <f>LN(1+'Stocks 1 Day Returns'!B14)</f>
        <v>9.3204969161500645E-2</v>
      </c>
      <c r="C14" s="131">
        <f>LN(1+'Stocks 1 Day Returns'!C14)</f>
        <v>1.2339164893585122E-2</v>
      </c>
      <c r="D14" s="131">
        <f>LN(1+'Stocks 1 Day Returns'!D14)</f>
        <v>1.0239975904551488E-2</v>
      </c>
      <c r="E14" s="131">
        <f>LN(1+'Stocks 1 Day Returns'!E14)</f>
        <v>8.0932647064154185E-3</v>
      </c>
      <c r="F14" s="131">
        <f>LN(1+'Stocks 1 Day Returns'!F14)</f>
        <v>-1.2550480487437629E-3</v>
      </c>
      <c r="G14" s="131">
        <f>LN(1+'Stocks 1 Day Returns'!G14)</f>
        <v>8.3859362438871154E-3</v>
      </c>
      <c r="H14" s="131">
        <f>LN(1+'Stocks 1 Day Returns'!H14)</f>
        <v>-4.3303507764094029E-2</v>
      </c>
      <c r="I14" s="131">
        <f>LN(1+'Stocks 1 Day Returns'!I14)</f>
        <v>-6.5168574341156277E-2</v>
      </c>
      <c r="J14" s="131">
        <f>LN(1+'Stocks 1 Day Returns'!J14)</f>
        <v>7.7461022743195197E-3</v>
      </c>
      <c r="K14" s="131">
        <f>LN(1+'Stocks 1 Day Returns'!K14)</f>
        <v>7.0496405316559665E-2</v>
      </c>
      <c r="L14" s="131">
        <f>LN(1+'Stocks 1 Day Returns'!L14)</f>
        <v>7.1812926823654651E-3</v>
      </c>
      <c r="P14" s="227">
        <v>45252</v>
      </c>
      <c r="Q14" s="113">
        <f>LN(1+'Stocks 1 Month Returns'!O31)</f>
        <v>0.12158618433500848</v>
      </c>
      <c r="R14" s="113">
        <f>LN(1+'Stocks 1 Month Returns'!P31)</f>
        <v>-7.1801539440042575E-4</v>
      </c>
      <c r="S14" s="113">
        <f>LN(1+'Stocks 1 Month Returns'!Q31)</f>
        <v>4.3531352249589893E-2</v>
      </c>
      <c r="T14" s="113">
        <f>LN(1+'Stocks 1 Month Returns'!R31)</f>
        <v>-0.19811944783400373</v>
      </c>
      <c r="U14" s="113">
        <f>LN(1+'Stocks 1 Month Returns'!S31)</f>
        <v>3.7983185912845899E-2</v>
      </c>
      <c r="V14" s="113">
        <f>LN(1+'Stocks 1 Month Returns'!T31)</f>
        <v>-3.8261670765468617E-2</v>
      </c>
      <c r="W14" s="113">
        <f>LN(1+'Stocks 1 Month Returns'!U31)</f>
        <v>-0.15604521256114559</v>
      </c>
      <c r="X14" s="113">
        <f>LN(1+'Stocks 1 Month Returns'!V31)</f>
        <v>-0.24688843767917007</v>
      </c>
      <c r="Y14" s="113">
        <f>LN(1+'Stocks 1 Month Returns'!W31)</f>
        <v>9.8023871126964923E-2</v>
      </c>
      <c r="Z14" s="113">
        <f>LN(1+'Stocks 1 Month Returns'!X31)</f>
        <v>5.6769583620560865E-2</v>
      </c>
      <c r="AA14" s="113">
        <f>LN(1+'Stocks 1 Month Returns'!Y31)</f>
        <v>-2.6254755998764354E-2</v>
      </c>
    </row>
    <row r="15" spans="1:27">
      <c r="A15" s="130">
        <v>45231</v>
      </c>
      <c r="B15" s="131">
        <f>LN(1+'Stocks 1 Day Returns'!B15)</f>
        <v>8.2327816571038433E-3</v>
      </c>
      <c r="C15" s="131">
        <f>LN(1+'Stocks 1 Day Returns'!C15)</f>
        <v>5.385096712131509E-3</v>
      </c>
      <c r="D15" s="131">
        <f>LN(1+'Stocks 1 Day Returns'!D15)</f>
        <v>1.0089628464273205E-2</v>
      </c>
      <c r="E15" s="131">
        <f>LN(1+'Stocks 1 Day Returns'!E15)</f>
        <v>-1.2029845069872515E-2</v>
      </c>
      <c r="F15" s="131">
        <f>LN(1+'Stocks 1 Day Returns'!F15)</f>
        <v>-1.9573878386273034E-2</v>
      </c>
      <c r="G15" s="131">
        <f>LN(1+'Stocks 1 Day Returns'!G15)</f>
        <v>-2.2815742485218508E-4</v>
      </c>
      <c r="H15" s="131">
        <f>LN(1+'Stocks 1 Day Returns'!H15)</f>
        <v>-2.0297619714043733E-2</v>
      </c>
      <c r="I15" s="131">
        <f>LN(1+'Stocks 1 Day Returns'!I15)</f>
        <v>-2.5261345449628079E-2</v>
      </c>
      <c r="J15" s="131">
        <f>LN(1+'Stocks 1 Day Returns'!J15)</f>
        <v>4.2984016547171789E-4</v>
      </c>
      <c r="K15" s="131">
        <f>LN(1+'Stocks 1 Day Returns'!K15)</f>
        <v>1.5775182784480486E-2</v>
      </c>
      <c r="L15" s="131">
        <f>LN(1+'Stocks 1 Day Returns'!L15)</f>
        <v>-8.288857864146279E-3</v>
      </c>
      <c r="P15" s="227">
        <v>45254</v>
      </c>
      <c r="Q15" s="113">
        <f>LN(1+'Stocks 1 Month Returns'!O32)</f>
        <v>0.16762230759705657</v>
      </c>
      <c r="R15" s="113">
        <f>LN(1+'Stocks 1 Month Returns'!P32)</f>
        <v>1.8941247716389789E-2</v>
      </c>
      <c r="S15" s="113">
        <f>LN(1+'Stocks 1 Month Returns'!Q32)</f>
        <v>6.0594495311365272E-2</v>
      </c>
      <c r="T15" s="113">
        <f>LN(1+'Stocks 1 Month Returns'!R32)</f>
        <v>-0.16390074824240922</v>
      </c>
      <c r="U15" s="113">
        <f>LN(1+'Stocks 1 Month Returns'!S32)</f>
        <v>7.9354495514139298E-2</v>
      </c>
      <c r="V15" s="113">
        <f>LN(1+'Stocks 1 Month Returns'!T32)</f>
        <v>-8.2609227152000749E-3</v>
      </c>
      <c r="W15" s="113">
        <f>LN(1+'Stocks 1 Month Returns'!U32)</f>
        <v>-8.5487829990136072E-2</v>
      </c>
      <c r="X15" s="113">
        <f>LN(1+'Stocks 1 Month Returns'!V32)</f>
        <v>-0.15006336706085066</v>
      </c>
      <c r="Y15" s="113">
        <f>LN(1+'Stocks 1 Month Returns'!W32)</f>
        <v>0.11555159201783421</v>
      </c>
      <c r="Z15" s="113">
        <f>LN(1+'Stocks 1 Month Returns'!X32)</f>
        <v>6.0173392867304665E-2</v>
      </c>
      <c r="AA15" s="113">
        <f>LN(1+'Stocks 1 Month Returns'!Y32)</f>
        <v>-1.2882743059228125E-3</v>
      </c>
    </row>
    <row r="16" spans="1:27">
      <c r="A16" s="130">
        <v>45232</v>
      </c>
      <c r="B16" s="131">
        <f>LN(1+'Stocks 1 Day Returns'!B16)</f>
        <v>2.450749585061144E-2</v>
      </c>
      <c r="C16" s="131">
        <f>LN(1+'Stocks 1 Day Returns'!C16)</f>
        <v>3.4054622401659976E-2</v>
      </c>
      <c r="D16" s="131">
        <f>LN(1+'Stocks 1 Day Returns'!D16)</f>
        <v>2.0053126339501185E-2</v>
      </c>
      <c r="E16" s="131">
        <f>LN(1+'Stocks 1 Day Returns'!E16)</f>
        <v>2.4245462288229703E-2</v>
      </c>
      <c r="F16" s="131">
        <f>LN(1+'Stocks 1 Day Returns'!F16)</f>
        <v>4.0588110535009103E-2</v>
      </c>
      <c r="G16" s="131">
        <f>LN(1+'Stocks 1 Day Returns'!G16)</f>
        <v>2.9965068342662181E-2</v>
      </c>
      <c r="H16" s="131">
        <f>LN(1+'Stocks 1 Day Returns'!H16)</f>
        <v>4.174347255407216E-2</v>
      </c>
      <c r="I16" s="131">
        <f>LN(1+'Stocks 1 Day Returns'!I16)</f>
        <v>4.6232463603087991E-2</v>
      </c>
      <c r="J16" s="131">
        <f>LN(1+'Stocks 1 Day Returns'!J16)</f>
        <v>2.7364471036846721E-2</v>
      </c>
      <c r="K16" s="131">
        <f>LN(1+'Stocks 1 Day Returns'!K16)</f>
        <v>2.1352472687311719E-2</v>
      </c>
      <c r="L16" s="131">
        <f>LN(1+'Stocks 1 Day Returns'!L16)</f>
        <v>2.0993747698562909E-3</v>
      </c>
      <c r="P16" s="227">
        <v>45258</v>
      </c>
      <c r="Q16" s="113">
        <f>LN(1+'Stocks 1 Month Returns'!O33)</f>
        <v>0.24517020140829823</v>
      </c>
      <c r="R16" s="113">
        <f>LN(1+'Stocks 1 Month Returns'!P33)</f>
        <v>5.3988582500681476E-2</v>
      </c>
      <c r="S16" s="113">
        <f>LN(1+'Stocks 1 Month Returns'!Q33)</f>
        <v>6.3446766689738643E-2</v>
      </c>
      <c r="T16" s="113">
        <f>LN(1+'Stocks 1 Month Returns'!R33)</f>
        <v>-0.14372583238646897</v>
      </c>
      <c r="U16" s="113">
        <f>LN(1+'Stocks 1 Month Returns'!S33)</f>
        <v>8.4943713223523745E-2</v>
      </c>
      <c r="V16" s="113">
        <f>LN(1+'Stocks 1 Month Returns'!T33)</f>
        <v>2.1639639321626953E-2</v>
      </c>
      <c r="W16" s="113">
        <f>LN(1+'Stocks 1 Month Returns'!U33)</f>
        <v>-5.7035442613604707E-2</v>
      </c>
      <c r="X16" s="113">
        <f>LN(1+'Stocks 1 Month Returns'!V33)</f>
        <v>-0.12166787268720827</v>
      </c>
      <c r="Y16" s="113">
        <f>LN(1+'Stocks 1 Month Returns'!W33)</f>
        <v>0.17118675746100448</v>
      </c>
      <c r="Z16" s="113">
        <f>LN(1+'Stocks 1 Month Returns'!X33)</f>
        <v>0.13873778572141782</v>
      </c>
      <c r="AA16" s="113">
        <f>LN(1+'Stocks 1 Month Returns'!Y33)</f>
        <v>3.138146868957984E-2</v>
      </c>
    </row>
    <row r="17" spans="1:27">
      <c r="A17" s="130">
        <v>45233</v>
      </c>
      <c r="B17" s="131">
        <f>LN(1+'Stocks 1 Day Returns'!B17)</f>
        <v>1.0454691225237097E-2</v>
      </c>
      <c r="C17" s="131">
        <f>LN(1+'Stocks 1 Day Returns'!C17)</f>
        <v>-6.3433380586598908E-3</v>
      </c>
      <c r="D17" s="131">
        <f>LN(1+'Stocks 1 Day Returns'!D17)</f>
        <v>1.1630912153328078E-2</v>
      </c>
      <c r="E17" s="131">
        <f>LN(1+'Stocks 1 Day Returns'!E17)</f>
        <v>3.7679881504679782E-3</v>
      </c>
      <c r="F17" s="131">
        <f>LN(1+'Stocks 1 Day Returns'!F17)</f>
        <v>1.9997138547472978E-2</v>
      </c>
      <c r="G17" s="131">
        <f>LN(1+'Stocks 1 Day Returns'!G17)</f>
        <v>-1.5938073198480877E-3</v>
      </c>
      <c r="H17" s="131">
        <f>LN(1+'Stocks 1 Day Returns'!H17)</f>
        <v>3.1976973392713846E-2</v>
      </c>
      <c r="I17" s="131">
        <f>LN(1+'Stocks 1 Day Returns'!I17)</f>
        <v>-8.9094230010346182E-3</v>
      </c>
      <c r="J17" s="131">
        <f>LN(1+'Stocks 1 Day Returns'!J17)</f>
        <v>1.4559667454769727E-2</v>
      </c>
      <c r="K17" s="131">
        <f>LN(1+'Stocks 1 Day Returns'!K17)</f>
        <v>2.682469334671042E-3</v>
      </c>
      <c r="L17" s="131">
        <f>LN(1+'Stocks 1 Day Returns'!L17)</f>
        <v>4.3541519304517482E-4</v>
      </c>
      <c r="P17" s="227">
        <v>45259</v>
      </c>
      <c r="Q17" s="113">
        <f>LN(1+'Stocks 1 Month Returns'!O34)</f>
        <v>0.27350134543533083</v>
      </c>
      <c r="R17" s="113">
        <f>LN(1+'Stocks 1 Month Returns'!P34)</f>
        <v>7.6396223877260097E-2</v>
      </c>
      <c r="S17" s="113">
        <f>LN(1+'Stocks 1 Month Returns'!Q34)</f>
        <v>9.4490525452359087E-2</v>
      </c>
      <c r="T17" s="113">
        <f>LN(1+'Stocks 1 Month Returns'!R34)</f>
        <v>-0.11678384570511732</v>
      </c>
      <c r="U17" s="113">
        <f>LN(1+'Stocks 1 Month Returns'!S34)</f>
        <v>9.7964161398876801E-2</v>
      </c>
      <c r="V17" s="113">
        <f>LN(1+'Stocks 1 Month Returns'!T34)</f>
        <v>5.8048437572012473E-2</v>
      </c>
      <c r="W17" s="113">
        <f>LN(1+'Stocks 1 Month Returns'!U34)</f>
        <v>5.1528547848604785E-2</v>
      </c>
      <c r="X17" s="113">
        <f>LN(1+'Stocks 1 Month Returns'!V34)</f>
        <v>-0.12259444402486572</v>
      </c>
      <c r="Y17" s="113">
        <f>LN(1+'Stocks 1 Month Returns'!W34)</f>
        <v>0.17570374513153278</v>
      </c>
      <c r="Z17" s="113">
        <f>LN(1+'Stocks 1 Month Returns'!X34)</f>
        <v>0.15192239350887929</v>
      </c>
      <c r="AA17" s="113">
        <f>LN(1+'Stocks 1 Month Returns'!Y34)</f>
        <v>4.5256578806998987E-2</v>
      </c>
    </row>
    <row r="18" spans="1:27">
      <c r="A18" s="130">
        <v>45239</v>
      </c>
      <c r="B18" s="131">
        <f>LN(1+'Stocks 1 Day Returns'!B18)</f>
        <v>-5.5291140018584655E-3</v>
      </c>
      <c r="C18" s="131">
        <f>LN(1+'Stocks 1 Day Returns'!C18)</f>
        <v>-4.9875177582403918E-3</v>
      </c>
      <c r="D18" s="131">
        <f>LN(1+'Stocks 1 Day Returns'!D18)</f>
        <v>-9.2943223127901417E-3</v>
      </c>
      <c r="E18" s="131">
        <f>LN(1+'Stocks 1 Day Returns'!E18)</f>
        <v>-2.1407734211273666E-2</v>
      </c>
      <c r="F18" s="131">
        <f>LN(1+'Stocks 1 Day Returns'!F18)</f>
        <v>6.4469256622750673E-2</v>
      </c>
      <c r="G18" s="131">
        <f>LN(1+'Stocks 1 Day Returns'!G18)</f>
        <v>-1.9541810031822371E-2</v>
      </c>
      <c r="H18" s="131">
        <f>LN(1+'Stocks 1 Day Returns'!H18)</f>
        <v>-3.5935834774183557E-2</v>
      </c>
      <c r="I18" s="131">
        <f>LN(1+'Stocks 1 Day Returns'!I18)</f>
        <v>-5.59510512161779E-3</v>
      </c>
      <c r="J18" s="131">
        <f>LN(1+'Stocks 1 Day Returns'!J18)</f>
        <v>5.4294709555849138E-3</v>
      </c>
      <c r="K18" s="131">
        <f>LN(1+'Stocks 1 Day Returns'!K18)</f>
        <v>-1.2830839107874805E-2</v>
      </c>
      <c r="L18" s="131">
        <f>LN(1+'Stocks 1 Day Returns'!L18)</f>
        <v>1.6946788562038431E-2</v>
      </c>
      <c r="P18" s="227">
        <v>45260</v>
      </c>
      <c r="Q18" s="113">
        <f>LN(1+'Stocks 1 Month Returns'!O35)</f>
        <v>0.17802790987831107</v>
      </c>
      <c r="R18" s="113">
        <f>LN(1+'Stocks 1 Month Returns'!P35)</f>
        <v>7.0201464084636303E-2</v>
      </c>
      <c r="S18" s="113">
        <f>LN(1+'Stocks 1 Month Returns'!Q35)</f>
        <v>8.7495209776765642E-2</v>
      </c>
      <c r="T18" s="113">
        <f>LN(1+'Stocks 1 Month Returns'!R35)</f>
        <v>-0.11494644190381233</v>
      </c>
      <c r="U18" s="113">
        <f>LN(1+'Stocks 1 Month Returns'!S35)</f>
        <v>0.10435745555912272</v>
      </c>
      <c r="V18" s="113">
        <f>LN(1+'Stocks 1 Month Returns'!T35)</f>
        <v>7.1861637122606473E-2</v>
      </c>
      <c r="W18" s="113">
        <f>LN(1+'Stocks 1 Month Returns'!U35)</f>
        <v>9.7918354354839393E-2</v>
      </c>
      <c r="X18" s="113">
        <f>LN(1+'Stocks 1 Month Returns'!V35)</f>
        <v>-5.6496018509527242E-2</v>
      </c>
      <c r="Y18" s="113">
        <f>LN(1+'Stocks 1 Month Returns'!W35)</f>
        <v>0.20262135803576478</v>
      </c>
      <c r="Z18" s="113">
        <f>LN(1+'Stocks 1 Month Returns'!X35)</f>
        <v>8.2939152996272608E-2</v>
      </c>
      <c r="AA18" s="113">
        <f>LN(1+'Stocks 1 Month Returns'!Y35)</f>
        <v>5.2530309556799604E-2</v>
      </c>
    </row>
    <row r="19" spans="1:27">
      <c r="A19" s="130">
        <v>45240</v>
      </c>
      <c r="B19" s="131">
        <f>LN(1+'Stocks 1 Day Returns'!B19)</f>
        <v>2.4715927884323204E-2</v>
      </c>
      <c r="C19" s="131">
        <f>LN(1+'Stocks 1 Day Returns'!C19)</f>
        <v>1.8697588113238781E-2</v>
      </c>
      <c r="D19" s="131">
        <f>LN(1+'Stocks 1 Day Returns'!D19)</f>
        <v>2.1651438679798775E-2</v>
      </c>
      <c r="E19" s="131">
        <f>LN(1+'Stocks 1 Day Returns'!E19)</f>
        <v>8.3418555803965264E-3</v>
      </c>
      <c r="F19" s="131">
        <f>LN(1+'Stocks 1 Day Returns'!F19)</f>
        <v>-2.6120444633745511E-2</v>
      </c>
      <c r="G19" s="131">
        <f>LN(1+'Stocks 1 Day Returns'!G19)</f>
        <v>1.6928061653251187E-2</v>
      </c>
      <c r="H19" s="131">
        <f>LN(1+'Stocks 1 Day Returns'!H19)</f>
        <v>4.5362569035915026E-3</v>
      </c>
      <c r="I19" s="131">
        <f>LN(1+'Stocks 1 Day Returns'!I19)</f>
        <v>4.1500722320549728E-3</v>
      </c>
      <c r="J19" s="131">
        <f>LN(1+'Stocks 1 Day Returns'!J19)</f>
        <v>1.4086512093978999E-2</v>
      </c>
      <c r="K19" s="131">
        <f>LN(1+'Stocks 1 Day Returns'!K19)</f>
        <v>1.7893673463413067E-2</v>
      </c>
      <c r="L19" s="131">
        <f>LN(1+'Stocks 1 Day Returns'!L19)</f>
        <v>-7.0299523127389319E-3</v>
      </c>
      <c r="P19" s="227">
        <v>45261</v>
      </c>
      <c r="Q19" s="113">
        <f>LN(1+'Stocks 1 Month Returns'!O36)</f>
        <v>0.12966395146175352</v>
      </c>
      <c r="R19" s="113">
        <f>LN(1+'Stocks 1 Month Returns'!P36)</f>
        <v>6.1924758660332521E-2</v>
      </c>
      <c r="S19" s="113">
        <f>LN(1+'Stocks 1 Month Returns'!Q36)</f>
        <v>5.0960415347386628E-2</v>
      </c>
      <c r="T19" s="113">
        <f>LN(1+'Stocks 1 Month Returns'!R36)</f>
        <v>-0.12408235212115247</v>
      </c>
      <c r="U19" s="113">
        <f>LN(1+'Stocks 1 Month Returns'!S36)</f>
        <v>7.5079626963993076E-2</v>
      </c>
      <c r="V19" s="113">
        <f>LN(1+'Stocks 1 Month Returns'!T36)</f>
        <v>4.5196441656320752E-2</v>
      </c>
      <c r="W19" s="113">
        <f>LN(1+'Stocks 1 Month Returns'!U36)</f>
        <v>8.6314311047800615E-2</v>
      </c>
      <c r="X19" s="113">
        <f>LN(1+'Stocks 1 Month Returns'!V36)</f>
        <v>-5.7619859403516438E-2</v>
      </c>
      <c r="Y19" s="113">
        <f>LN(1+'Stocks 1 Month Returns'!W36)</f>
        <v>0.1733330157808535</v>
      </c>
      <c r="Z19" s="113">
        <f>LN(1+'Stocks 1 Month Returns'!X36)</f>
        <v>4.832425329267856E-2</v>
      </c>
      <c r="AA19" s="113">
        <f>LN(1+'Stocks 1 Month Returns'!Y36)</f>
        <v>3.9994182897140441E-2</v>
      </c>
    </row>
    <row r="20" spans="1:27">
      <c r="A20" s="130">
        <v>45245</v>
      </c>
      <c r="B20" s="131">
        <f>LN(1+'Stocks 1 Day Returns'!B20)</f>
        <v>2.0598660629497043E-2</v>
      </c>
      <c r="C20" s="131">
        <f>LN(1+'Stocks 1 Day Returns'!C20)</f>
        <v>-6.3597311566436308E-3</v>
      </c>
      <c r="D20" s="131">
        <f>LN(1+'Stocks 1 Day Returns'!D20)</f>
        <v>-1.1017843332359922E-2</v>
      </c>
      <c r="E20" s="131">
        <f>LN(1+'Stocks 1 Day Returns'!E20)</f>
        <v>-7.3293911459102823E-3</v>
      </c>
      <c r="F20" s="131">
        <f>LN(1+'Stocks 1 Day Returns'!F20)</f>
        <v>2.1525292564899781E-2</v>
      </c>
      <c r="G20" s="131">
        <f>LN(1+'Stocks 1 Day Returns'!G20)</f>
        <v>3.2702249055102544E-3</v>
      </c>
      <c r="H20" s="131">
        <f>LN(1+'Stocks 1 Day Returns'!H20)</f>
        <v>-1.1526016119621941E-2</v>
      </c>
      <c r="I20" s="131">
        <f>LN(1+'Stocks 1 Day Returns'!I20)</f>
        <v>-5.8862276852510286E-3</v>
      </c>
      <c r="J20" s="131">
        <f>LN(1+'Stocks 1 Day Returns'!J20)</f>
        <v>-3.4371121631853727E-3</v>
      </c>
      <c r="K20" s="131">
        <f>LN(1+'Stocks 1 Day Returns'!K20)</f>
        <v>-2.7389654909809772E-2</v>
      </c>
      <c r="L20" s="131">
        <f>LN(1+'Stocks 1 Day Returns'!L20)</f>
        <v>-3.4173324348038782E-3</v>
      </c>
      <c r="P20" s="227">
        <v>45265</v>
      </c>
      <c r="Q20" s="113">
        <f>LN(1+'Stocks 1 Month Returns'!O37)</f>
        <v>0.10226106916541101</v>
      </c>
      <c r="R20" s="113">
        <f>LN(1+'Stocks 1 Month Returns'!P37)</f>
        <v>9.120434307571175E-2</v>
      </c>
      <c r="S20" s="113">
        <f>LN(1+'Stocks 1 Month Returns'!Q37)</f>
        <v>5.887288426269896E-2</v>
      </c>
      <c r="T20" s="113">
        <f>LN(1+'Stocks 1 Month Returns'!R37)</f>
        <v>-9.992606914042837E-2</v>
      </c>
      <c r="U20" s="113">
        <f>LN(1+'Stocks 1 Month Returns'!S37)</f>
        <v>9.8459391727403797E-2</v>
      </c>
      <c r="V20" s="113">
        <f>LN(1+'Stocks 1 Month Returns'!T37)</f>
        <v>7.5012741040436176E-2</v>
      </c>
      <c r="W20" s="113">
        <f>LN(1+'Stocks 1 Month Returns'!U37)</f>
        <v>0.13978198315995169</v>
      </c>
      <c r="X20" s="113">
        <f>LN(1+'Stocks 1 Month Returns'!V37)</f>
        <v>-2.2586047970976762E-2</v>
      </c>
      <c r="Y20" s="113">
        <f>LN(1+'Stocks 1 Month Returns'!W37)</f>
        <v>0.19747228717163004</v>
      </c>
      <c r="Z20" s="113">
        <f>LN(1+'Stocks 1 Month Returns'!X37)</f>
        <v>5.4858224387408783E-2</v>
      </c>
      <c r="AA20" s="113">
        <f>LN(1+'Stocks 1 Month Returns'!Y37)</f>
        <v>6.006074518346418E-2</v>
      </c>
    </row>
    <row r="21" spans="1:27">
      <c r="A21" s="130">
        <v>45246</v>
      </c>
      <c r="B21" s="131">
        <f>LN(1+'Stocks 1 Day Returns'!B21)</f>
        <v>4.5365133287896556E-2</v>
      </c>
      <c r="C21" s="131">
        <f>LN(1+'Stocks 1 Day Returns'!C21)</f>
        <v>-1.0925790780687526E-2</v>
      </c>
      <c r="D21" s="131">
        <f>LN(1+'Stocks 1 Day Returns'!D21)</f>
        <v>-2.4967751440468579E-3</v>
      </c>
      <c r="E21" s="131">
        <f>LN(1+'Stocks 1 Day Returns'!E21)</f>
        <v>-0.1234542572607988</v>
      </c>
      <c r="F21" s="131">
        <f>LN(1+'Stocks 1 Day Returns'!F21)</f>
        <v>-1.3771403239907058E-2</v>
      </c>
      <c r="G21" s="131">
        <f>LN(1+'Stocks 1 Day Returns'!G21)</f>
        <v>-2.9607997106904312E-2</v>
      </c>
      <c r="H21" s="131">
        <f>LN(1+'Stocks 1 Day Returns'!H21)</f>
        <v>-4.3660812572542257E-2</v>
      </c>
      <c r="I21" s="131">
        <f>LN(1+'Stocks 1 Day Returns'!I21)</f>
        <v>-4.630957485486676E-2</v>
      </c>
      <c r="J21" s="131">
        <f>LN(1+'Stocks 1 Day Returns'!J21)</f>
        <v>-3.0088400158569312E-2</v>
      </c>
      <c r="K21" s="131">
        <f>LN(1+'Stocks 1 Day Returns'!K21)</f>
        <v>-2.2514370892455709E-2</v>
      </c>
      <c r="L21" s="131">
        <f>LN(1+'Stocks 1 Day Returns'!L21)</f>
        <v>-8.6697571485873121E-4</v>
      </c>
      <c r="P21" s="227">
        <v>45266</v>
      </c>
      <c r="Q21" s="113">
        <f>LN(1+'Stocks 1 Month Returns'!O38)</f>
        <v>7.2106976235187692E-2</v>
      </c>
      <c r="R21" s="113">
        <f>LN(1+'Stocks 1 Month Returns'!P38)</f>
        <v>6.1426980900761645E-2</v>
      </c>
      <c r="S21" s="113">
        <f>LN(1+'Stocks 1 Month Returns'!Q38)</f>
        <v>3.8764121120863859E-2</v>
      </c>
      <c r="T21" s="113">
        <f>LN(1+'Stocks 1 Month Returns'!R38)</f>
        <v>-0.11900114753721787</v>
      </c>
      <c r="U21" s="113">
        <f>LN(1+'Stocks 1 Month Returns'!S38)</f>
        <v>7.5641705258888844E-2</v>
      </c>
      <c r="V21" s="113">
        <f>LN(1+'Stocks 1 Month Returns'!T38)</f>
        <v>5.9266122533728573E-2</v>
      </c>
      <c r="W21" s="113">
        <f>LN(1+'Stocks 1 Month Returns'!U38)</f>
        <v>0.11503240273801041</v>
      </c>
      <c r="X21" s="113">
        <f>LN(1+'Stocks 1 Month Returns'!V38)</f>
        <v>-6.1150538265267347E-2</v>
      </c>
      <c r="Y21" s="113">
        <f>LN(1+'Stocks 1 Month Returns'!W38)</f>
        <v>0.19167967128987248</v>
      </c>
      <c r="Z21" s="113">
        <f>LN(1+'Stocks 1 Month Returns'!X38)</f>
        <v>2.7288330276040738E-2</v>
      </c>
      <c r="AA21" s="113">
        <f>LN(1+'Stocks 1 Month Returns'!Y38)</f>
        <v>3.3872013128579091E-2</v>
      </c>
    </row>
    <row r="22" spans="1:27">
      <c r="A22" s="130">
        <v>45247</v>
      </c>
      <c r="B22" s="131">
        <f>LN(1+'Stocks 1 Day Returns'!B22)</f>
        <v>4.8391146506836348E-3</v>
      </c>
      <c r="C22" s="131">
        <f>LN(1+'Stocks 1 Day Returns'!C22)</f>
        <v>-5.8217135743950238E-3</v>
      </c>
      <c r="D22" s="131">
        <f>LN(1+'Stocks 1 Day Returns'!D22)</f>
        <v>-2.2659934785251926E-2</v>
      </c>
      <c r="E22" s="131">
        <f>LN(1+'Stocks 1 Day Returns'!E22)</f>
        <v>-1.1561812076008697E-2</v>
      </c>
      <c r="F22" s="131">
        <f>LN(1+'Stocks 1 Day Returns'!F22)</f>
        <v>-9.5326778523757774E-3</v>
      </c>
      <c r="G22" s="131">
        <f>LN(1+'Stocks 1 Day Returns'!G22)</f>
        <v>-1.7623943997555798E-3</v>
      </c>
      <c r="H22" s="131">
        <f>LN(1+'Stocks 1 Day Returns'!H22)</f>
        <v>1.4100613873975888E-2</v>
      </c>
      <c r="I22" s="131">
        <f>LN(1+'Stocks 1 Day Returns'!I22)</f>
        <v>1.3080342544588173E-2</v>
      </c>
      <c r="J22" s="131">
        <f>LN(1+'Stocks 1 Day Returns'!J22)</f>
        <v>1.229528270760963E-3</v>
      </c>
      <c r="K22" s="131">
        <f>LN(1+'Stocks 1 Day Returns'!K22)</f>
        <v>1.0602956033584866E-2</v>
      </c>
      <c r="L22" s="131">
        <f>LN(1+'Stocks 1 Day Returns'!L22)</f>
        <v>-3.0604784902714716E-3</v>
      </c>
      <c r="P22" s="227">
        <v>45267</v>
      </c>
      <c r="Q22" s="113">
        <f>LN(1+'Stocks 1 Month Returns'!O39)</f>
        <v>9.5772226337720451E-2</v>
      </c>
      <c r="R22" s="113">
        <f>LN(1+'Stocks 1 Month Returns'!P39)</f>
        <v>9.0879712307664243E-2</v>
      </c>
      <c r="S22" s="113">
        <f>LN(1+'Stocks 1 Month Returns'!Q39)</f>
        <v>4.5967100565027758E-2</v>
      </c>
      <c r="T22" s="113">
        <f>LN(1+'Stocks 1 Month Returns'!R39)</f>
        <v>-9.8076372740699927E-2</v>
      </c>
      <c r="U22" s="113">
        <f>LN(1+'Stocks 1 Month Returns'!S39)</f>
        <v>7.7912401719584967E-2</v>
      </c>
      <c r="V22" s="113">
        <f>LN(1+'Stocks 1 Month Returns'!T39)</f>
        <v>7.5451593979886489E-2</v>
      </c>
      <c r="W22" s="113">
        <f>LN(1+'Stocks 1 Month Returns'!U39)</f>
        <v>0.11414386878366319</v>
      </c>
      <c r="X22" s="113">
        <f>LN(1+'Stocks 1 Month Returns'!V39)</f>
        <v>-3.9992079932797624E-2</v>
      </c>
      <c r="Y22" s="113">
        <f>LN(1+'Stocks 1 Month Returns'!W39)</f>
        <v>0.19199678381087834</v>
      </c>
      <c r="Z22" s="113">
        <f>LN(1+'Stocks 1 Month Returns'!X39)</f>
        <v>5.3824982178506578E-2</v>
      </c>
      <c r="AA22" s="113">
        <f>LN(1+'Stocks 1 Month Returns'!Y39)</f>
        <v>4.6628669022680064E-2</v>
      </c>
    </row>
    <row r="23" spans="1:27">
      <c r="A23" s="130">
        <v>45252</v>
      </c>
      <c r="B23" s="131">
        <f>LN(1+'Stocks 1 Day Returns'!B23)</f>
        <v>-6.4037791773393993E-3</v>
      </c>
      <c r="C23" s="131">
        <f>LN(1+'Stocks 1 Day Returns'!C23)</f>
        <v>-3.5826695051356418E-3</v>
      </c>
      <c r="D23" s="131">
        <f>LN(1+'Stocks 1 Day Returns'!D23)</f>
        <v>5.6402361600066259E-3</v>
      </c>
      <c r="E23" s="131">
        <f>LN(1+'Stocks 1 Day Returns'!E23)</f>
        <v>-1.2503349803968675E-3</v>
      </c>
      <c r="F23" s="131">
        <f>LN(1+'Stocks 1 Day Returns'!F23)</f>
        <v>-5.4811728651839493E-4</v>
      </c>
      <c r="G23" s="131">
        <f>LN(1+'Stocks 1 Day Returns'!G23)</f>
        <v>-4.7486985678581155E-3</v>
      </c>
      <c r="H23" s="131">
        <f>LN(1+'Stocks 1 Day Returns'!H23)</f>
        <v>5.1901802441468507E-5</v>
      </c>
      <c r="I23" s="131">
        <f>LN(1+'Stocks 1 Day Returns'!I23)</f>
        <v>-5.0796801111412538E-3</v>
      </c>
      <c r="J23" s="131">
        <f>LN(1+'Stocks 1 Day Returns'!J23)</f>
        <v>3.9455748183153178E-4</v>
      </c>
      <c r="K23" s="131">
        <f>LN(1+'Stocks 1 Day Returns'!K23)</f>
        <v>1.2248249548291791E-2</v>
      </c>
      <c r="L23" s="131">
        <f>LN(1+'Stocks 1 Day Returns'!L23)</f>
        <v>5.7784326542703992E-3</v>
      </c>
      <c r="P23" s="227">
        <v>45268</v>
      </c>
      <c r="Q23" s="113">
        <f>LN(1+'Stocks 1 Month Returns'!O40)</f>
        <v>0.12034527935782578</v>
      </c>
      <c r="R23" s="113">
        <f>LN(1+'Stocks 1 Month Returns'!P40)</f>
        <v>6.9374129010461499E-2</v>
      </c>
      <c r="S23" s="113">
        <f>LN(1+'Stocks 1 Month Returns'!Q40)</f>
        <v>3.1541971440927602E-2</v>
      </c>
      <c r="T23" s="113">
        <f>LN(1+'Stocks 1 Month Returns'!R40)</f>
        <v>-8.9580371860172647E-2</v>
      </c>
      <c r="U23" s="113">
        <f>LN(1+'Stocks 1 Month Returns'!S40)</f>
        <v>9.5535635959969487E-2</v>
      </c>
      <c r="V23" s="113">
        <f>LN(1+'Stocks 1 Month Returns'!T40)</f>
        <v>0.10543158833050148</v>
      </c>
      <c r="W23" s="113">
        <f>LN(1+'Stocks 1 Month Returns'!U40)</f>
        <v>0.20424000768314909</v>
      </c>
      <c r="X23" s="113">
        <f>LN(1+'Stocks 1 Month Returns'!V40)</f>
        <v>1.4948800980179054E-2</v>
      </c>
      <c r="Y23" s="113">
        <f>LN(1+'Stocks 1 Month Returns'!W40)</f>
        <v>0.24504844381044735</v>
      </c>
      <c r="Z23" s="113">
        <f>LN(1+'Stocks 1 Month Returns'!X40)</f>
        <v>3.8520413027350452E-2</v>
      </c>
      <c r="AA23" s="113">
        <f>LN(1+'Stocks 1 Month Returns'!Y40)</f>
        <v>5.0947662745264535E-2</v>
      </c>
    </row>
    <row r="24" spans="1:27">
      <c r="A24" s="130">
        <v>45259</v>
      </c>
      <c r="B24" s="131">
        <f>LN(1+'Stocks 1 Day Returns'!B24)</f>
        <v>1.4861329179321306E-2</v>
      </c>
      <c r="C24" s="131">
        <f>LN(1+'Stocks 1 Day Returns'!C24)</f>
        <v>-6.4879947800776288E-3</v>
      </c>
      <c r="D24" s="131">
        <f>LN(1+'Stocks 1 Day Returns'!D24)</f>
        <v>-1.1174689751900486E-2</v>
      </c>
      <c r="E24" s="131">
        <f>LN(1+'Stocks 1 Day Returns'!E24)</f>
        <v>3.1073718197116721E-3</v>
      </c>
      <c r="F24" s="131">
        <f>LN(1+'Stocks 1 Day Returns'!F24)</f>
        <v>-1.0636456976263074E-3</v>
      </c>
      <c r="G24" s="131">
        <f>LN(1+'Stocks 1 Day Returns'!G24)</f>
        <v>9.8626238015955847E-4</v>
      </c>
      <c r="H24" s="131">
        <f>LN(1+'Stocks 1 Day Returns'!H24)</f>
        <v>8.8597960417096291E-2</v>
      </c>
      <c r="I24" s="131">
        <f>LN(1+'Stocks 1 Day Returns'!I24)</f>
        <v>-1.2120354287731297E-2</v>
      </c>
      <c r="J24" s="131">
        <f>LN(1+'Stocks 1 Day Returns'!J24)</f>
        <v>8.1575476634561939E-3</v>
      </c>
      <c r="K24" s="131">
        <f>LN(1+'Stocks 1 Day Returns'!K24)</f>
        <v>-5.9042892045820562E-3</v>
      </c>
      <c r="L24" s="131">
        <f>LN(1+'Stocks 1 Day Returns'!L24)</f>
        <v>-2.3412385613752469E-3</v>
      </c>
      <c r="P24" s="227">
        <v>45272</v>
      </c>
      <c r="Q24" s="113">
        <f>LN(1+'Stocks 1 Month Returns'!O41)</f>
        <v>0.13954862468651463</v>
      </c>
      <c r="R24" s="113">
        <f>LN(1+'Stocks 1 Month Returns'!P41)</f>
        <v>5.2013786886284052E-2</v>
      </c>
      <c r="S24" s="113">
        <f>LN(1+'Stocks 1 Month Returns'!Q41)</f>
        <v>2.4011876175833065E-2</v>
      </c>
      <c r="T24" s="113">
        <f>LN(1+'Stocks 1 Month Returns'!R41)</f>
        <v>-6.5951887878203316E-2</v>
      </c>
      <c r="U24" s="113">
        <f>LN(1+'Stocks 1 Month Returns'!S41)</f>
        <v>-5.1924731891537252E-3</v>
      </c>
      <c r="V24" s="113">
        <f>LN(1+'Stocks 1 Month Returns'!T41)</f>
        <v>0.11068283538455424</v>
      </c>
      <c r="W24" s="113">
        <f>LN(1+'Stocks 1 Month Returns'!U41)</f>
        <v>0.21312478801297155</v>
      </c>
      <c r="X24" s="113">
        <f>LN(1+'Stocks 1 Month Returns'!V41)</f>
        <v>-9.3030179305543439E-3</v>
      </c>
      <c r="Y24" s="113">
        <f>LN(1+'Stocks 1 Month Returns'!W41)</f>
        <v>0.23832668969343312</v>
      </c>
      <c r="Z24" s="113">
        <f>LN(1+'Stocks 1 Month Returns'!X41)</f>
        <v>3.4533009446956302E-2</v>
      </c>
      <c r="AA24" s="113">
        <f>LN(1+'Stocks 1 Month Returns'!Y41)</f>
        <v>5.2704413500394433E-2</v>
      </c>
    </row>
    <row r="25" spans="1:27">
      <c r="A25" s="130">
        <v>45260</v>
      </c>
      <c r="B25" s="131">
        <f>LN(1+'Stocks 1 Day Returns'!B25)</f>
        <v>-2.2684663955192265E-3</v>
      </c>
      <c r="C25" s="131">
        <f>LN(1+'Stocks 1 Day Returns'!C25)</f>
        <v>6.1444051009612918E-3</v>
      </c>
      <c r="D25" s="131">
        <f>LN(1+'Stocks 1 Day Returns'!D25)</f>
        <v>3.244660228958007E-3</v>
      </c>
      <c r="E25" s="131">
        <f>LN(1+'Stocks 1 Day Returns'!E25)</f>
        <v>9.9306685077205012E-3</v>
      </c>
      <c r="F25" s="131">
        <f>LN(1+'Stocks 1 Day Returns'!F25)</f>
        <v>5.1382461115023637E-3</v>
      </c>
      <c r="G25" s="131">
        <f>LN(1+'Stocks 1 Day Returns'!G25)</f>
        <v>2.2199135794481312E-2</v>
      </c>
      <c r="H25" s="131">
        <f>LN(1+'Stocks 1 Day Returns'!H25)</f>
        <v>3.0862987421405173E-3</v>
      </c>
      <c r="I25" s="131">
        <f>LN(1+'Stocks 1 Day Returns'!I25)</f>
        <v>9.2985117418214244E-4</v>
      </c>
      <c r="J25" s="131">
        <f>LN(1+'Stocks 1 Day Returns'!J25)</f>
        <v>3.4663715178551553E-2</v>
      </c>
      <c r="K25" s="131">
        <f>LN(1+'Stocks 1 Day Returns'!K25)</f>
        <v>1.513164803952976E-3</v>
      </c>
      <c r="L25" s="131">
        <f>LN(1+'Stocks 1 Day Returns'!L25)</f>
        <v>9.7954009391932619E-4</v>
      </c>
      <c r="P25" s="227">
        <v>45273</v>
      </c>
      <c r="Q25" s="113">
        <f>LN(1+'Stocks 1 Month Returns'!O42)</f>
        <v>0.11830968850557083</v>
      </c>
      <c r="R25" s="113">
        <f>LN(1+'Stocks 1 Month Returns'!P42)</f>
        <v>4.1384233328594679E-2</v>
      </c>
      <c r="S25" s="113">
        <f>LN(1+'Stocks 1 Month Returns'!Q42)</f>
        <v>-6.1519570898821065E-3</v>
      </c>
      <c r="T25" s="113">
        <f>LN(1+'Stocks 1 Month Returns'!R42)</f>
        <v>-7.5508136490623282E-2</v>
      </c>
      <c r="U25" s="113">
        <f>LN(1+'Stocks 1 Month Returns'!S42)</f>
        <v>3.1583709876099993E-2</v>
      </c>
      <c r="V25" s="113">
        <f>LN(1+'Stocks 1 Month Returns'!T42)</f>
        <v>8.8268141660559643E-2</v>
      </c>
      <c r="W25" s="113">
        <f>LN(1+'Stocks 1 Month Returns'!U42)</f>
        <v>0.21701468824955114</v>
      </c>
      <c r="X25" s="113">
        <f>LN(1+'Stocks 1 Month Returns'!V42)</f>
        <v>-7.240309645219583E-3</v>
      </c>
      <c r="Y25" s="113">
        <f>LN(1+'Stocks 1 Month Returns'!W42)</f>
        <v>0.22488295571324871</v>
      </c>
      <c r="Z25" s="113">
        <f>LN(1+'Stocks 1 Month Returns'!X42)</f>
        <v>1.7332982695415694E-2</v>
      </c>
      <c r="AA25" s="113">
        <f>LN(1+'Stocks 1 Month Returns'!Y42)</f>
        <v>4.5221835385910195E-2</v>
      </c>
    </row>
    <row r="26" spans="1:27">
      <c r="A26" s="130">
        <v>45261</v>
      </c>
      <c r="B26" s="131">
        <f>LN(1+'Stocks 1 Day Returns'!B26)</f>
        <v>-2.5116212449143707E-2</v>
      </c>
      <c r="C26" s="131">
        <f>LN(1+'Stocks 1 Day Returns'!C26)</f>
        <v>3.3625780460258613E-3</v>
      </c>
      <c r="D26" s="131">
        <f>LN(1+'Stocks 1 Day Returns'!D26)</f>
        <v>-1.5085931071974354E-2</v>
      </c>
      <c r="E26" s="131">
        <f>LN(1+'Stocks 1 Day Returns'!E26)</f>
        <v>-1.5471814028389988E-3</v>
      </c>
      <c r="F26" s="131">
        <f>LN(1+'Stocks 1 Day Returns'!F26)</f>
        <v>-4.5931823628591719E-3</v>
      </c>
      <c r="G26" s="131">
        <f>LN(1+'Stocks 1 Day Returns'!G26)</f>
        <v>1.7961546466066947E-2</v>
      </c>
      <c r="H26" s="131">
        <f>LN(1+'Stocks 1 Day Returns'!H26)</f>
        <v>2.0360245519182137E-2</v>
      </c>
      <c r="I26" s="131">
        <f>LN(1+'Stocks 1 Day Returns'!I26)</f>
        <v>4.985155648145295E-3</v>
      </c>
      <c r="J26" s="131">
        <f>LN(1+'Stocks 1 Day Returns'!J26)</f>
        <v>6.2184083569019827E-3</v>
      </c>
      <c r="K26" s="131">
        <f>LN(1+'Stocks 1 Day Returns'!K26)</f>
        <v>3.0080513669008854E-3</v>
      </c>
      <c r="L26" s="131">
        <f>LN(1+'Stocks 1 Day Returns'!L26)</f>
        <v>1.1956159417512489E-2</v>
      </c>
      <c r="P26" s="227">
        <v>45274</v>
      </c>
      <c r="Q26" s="113">
        <f>LN(1+'Stocks 1 Month Returns'!O43)</f>
        <v>0.11217475252976881</v>
      </c>
      <c r="R26" s="113">
        <f>LN(1+'Stocks 1 Month Returns'!P43)</f>
        <v>3.090347048351897E-2</v>
      </c>
      <c r="S26" s="113">
        <f>LN(1+'Stocks 1 Month Returns'!Q43)</f>
        <v>-3.6250578269048823E-2</v>
      </c>
      <c r="T26" s="113">
        <f>LN(1+'Stocks 1 Month Returns'!R43)</f>
        <v>-9.7194681669987848E-2</v>
      </c>
      <c r="U26" s="113">
        <f>LN(1+'Stocks 1 Month Returns'!S43)</f>
        <v>6.5676717159458397E-3</v>
      </c>
      <c r="V26" s="113">
        <f>LN(1+'Stocks 1 Month Returns'!T43)</f>
        <v>7.0356324895201314E-2</v>
      </c>
      <c r="W26" s="113">
        <f>LN(1+'Stocks 1 Month Returns'!U43)</f>
        <v>0.22665723605343976</v>
      </c>
      <c r="X26" s="113">
        <f>LN(1+'Stocks 1 Month Returns'!V43)</f>
        <v>8.6298406362227305E-3</v>
      </c>
      <c r="Y26" s="113">
        <f>LN(1+'Stocks 1 Month Returns'!W43)</f>
        <v>0.18666758709267853</v>
      </c>
      <c r="Z26" s="113">
        <f>LN(1+'Stocks 1 Month Returns'!X43)</f>
        <v>-1.3410331116591156E-2</v>
      </c>
      <c r="AA26" s="113">
        <f>LN(1+'Stocks 1 Month Returns'!Y43)</f>
        <v>2.4131904188276741E-2</v>
      </c>
    </row>
    <row r="27" spans="1:27">
      <c r="A27" s="130">
        <v>45266</v>
      </c>
      <c r="B27" s="131">
        <f>LN(1+'Stocks 1 Day Returns'!B27)</f>
        <v>-5.646597079611914E-3</v>
      </c>
      <c r="C27" s="131">
        <f>LN(1+'Stocks 1 Day Returns'!C27)</f>
        <v>4.2772602267101287E-3</v>
      </c>
      <c r="D27" s="131">
        <f>LN(1+'Stocks 1 Day Returns'!D27)</f>
        <v>-5.5636802333883584E-5</v>
      </c>
      <c r="E27" s="131">
        <f>LN(1+'Stocks 1 Day Returns'!E27)</f>
        <v>5.1703838914402504E-3</v>
      </c>
      <c r="F27" s="131">
        <f>LN(1+'Stocks 1 Day Returns'!F27)</f>
        <v>1.7770424066494074E-2</v>
      </c>
      <c r="G27" s="131">
        <f>LN(1+'Stocks 1 Day Returns'!G27)</f>
        <v>1.4218449835954687E-2</v>
      </c>
      <c r="H27" s="131">
        <f>LN(1+'Stocks 1 Day Returns'!H27)</f>
        <v>1.6993892132130907E-2</v>
      </c>
      <c r="I27" s="131">
        <f>LN(1+'Stocks 1 Day Returns'!I27)</f>
        <v>7.6679733087974006E-3</v>
      </c>
      <c r="J27" s="131">
        <f>LN(1+'Stocks 1 Day Returns'!J27)</f>
        <v>2.1571855155089199E-2</v>
      </c>
      <c r="K27" s="131">
        <f>LN(1+'Stocks 1 Day Returns'!K27)</f>
        <v>-6.2174214240563897E-3</v>
      </c>
      <c r="L27" s="131">
        <f>LN(1+'Stocks 1 Day Returns'!L27)</f>
        <v>-3.4850070342834855E-2</v>
      </c>
      <c r="P27" s="227">
        <v>45275</v>
      </c>
      <c r="Q27" s="113">
        <f>LN(1+'Stocks 1 Month Returns'!O44)</f>
        <v>0.11060156577850766</v>
      </c>
      <c r="R27" s="113">
        <f>LN(1+'Stocks 1 Month Returns'!P44)</f>
        <v>3.2100084297489895E-2</v>
      </c>
      <c r="S27" s="113">
        <f>LN(1+'Stocks 1 Month Returns'!Q44)</f>
        <v>-1.4634395640987174E-2</v>
      </c>
      <c r="T27" s="113">
        <f>LN(1+'Stocks 1 Month Returns'!R44)</f>
        <v>-8.3639121397232688E-2</v>
      </c>
      <c r="U27" s="113">
        <f>LN(1+'Stocks 1 Month Returns'!S44)</f>
        <v>-2.2514001457273967E-2</v>
      </c>
      <c r="V27" s="113">
        <f>LN(1+'Stocks 1 Month Returns'!T44)</f>
        <v>7.1179458683868907E-2</v>
      </c>
      <c r="W27" s="113">
        <f>LN(1+'Stocks 1 Month Returns'!U44)</f>
        <v>0.22130090562594537</v>
      </c>
      <c r="X27" s="113">
        <f>LN(1+'Stocks 1 Month Returns'!V44)</f>
        <v>8.2064571950295657E-3</v>
      </c>
      <c r="Y27" s="113">
        <f>LN(1+'Stocks 1 Month Returns'!W44)</f>
        <v>0.21852786446302433</v>
      </c>
      <c r="Z27" s="113">
        <f>LN(1+'Stocks 1 Month Returns'!X44)</f>
        <v>2.8695304843913565E-2</v>
      </c>
      <c r="AA27" s="113">
        <f>LN(1+'Stocks 1 Month Returns'!Y44)</f>
        <v>2.9422267866799433E-2</v>
      </c>
    </row>
    <row r="28" spans="1:27">
      <c r="A28" s="130">
        <v>45267</v>
      </c>
      <c r="B28" s="131">
        <f>LN(1+'Stocks 1 Day Returns'!B28)</f>
        <v>3.411994132776984E-2</v>
      </c>
      <c r="C28" s="131">
        <f>LN(1+'Stocks 1 Day Returns'!C28)</f>
        <v>2.3109393348242541E-2</v>
      </c>
      <c r="D28" s="131">
        <f>LN(1+'Stocks 1 Day Returns'!D28)</f>
        <v>1.8833891597491954E-2</v>
      </c>
      <c r="E28" s="131">
        <f>LN(1+'Stocks 1 Day Returns'!E28)</f>
        <v>2.4692762946985906E-2</v>
      </c>
      <c r="F28" s="131">
        <f>LN(1+'Stocks 1 Day Returns'!F28)</f>
        <v>2.2267835008169229E-2</v>
      </c>
      <c r="G28" s="131">
        <f>LN(1+'Stocks 1 Day Returns'!G28)</f>
        <v>1.459166412630984E-2</v>
      </c>
      <c r="H28" s="131">
        <f>LN(1+'Stocks 1 Day Returns'!H28)</f>
        <v>3.1088439438366543E-2</v>
      </c>
      <c r="I28" s="131">
        <f>LN(1+'Stocks 1 Day Returns'!I28)</f>
        <v>1.2249035331435034E-2</v>
      </c>
      <c r="J28" s="131">
        <f>LN(1+'Stocks 1 Day Returns'!J28)</f>
        <v>1.4876779975775413E-2</v>
      </c>
      <c r="K28" s="131">
        <f>LN(1+'Stocks 1 Day Returns'!K28)</f>
        <v>2.9219121237136787E-2</v>
      </c>
      <c r="L28" s="131">
        <f>LN(1+'Stocks 1 Day Returns'!L28)</f>
        <v>-8.3952416314349455E-3</v>
      </c>
      <c r="P28" s="227">
        <v>45279</v>
      </c>
      <c r="Q28" s="113">
        <f>LN(1+'Stocks 1 Month Returns'!O45)</f>
        <v>8.4251544640970566E-2</v>
      </c>
      <c r="R28" s="113">
        <f>LN(1+'Stocks 1 Month Returns'!P45)</f>
        <v>4.8073504729439658E-2</v>
      </c>
      <c r="S28" s="113">
        <f>LN(1+'Stocks 1 Month Returns'!Q45)</f>
        <v>2.9050401586646927E-3</v>
      </c>
      <c r="T28" s="113">
        <f>LN(1+'Stocks 1 Month Returns'!R45)</f>
        <v>5.4253525000730815E-2</v>
      </c>
      <c r="U28" s="113">
        <f>LN(1+'Stocks 1 Month Returns'!S45)</f>
        <v>4.515156273696929E-3</v>
      </c>
      <c r="V28" s="113">
        <f>LN(1+'Stocks 1 Month Returns'!T45)</f>
        <v>0.10443236108871186</v>
      </c>
      <c r="W28" s="113">
        <f>LN(1+'Stocks 1 Month Returns'!U45)</f>
        <v>0.27711380546427994</v>
      </c>
      <c r="X28" s="113">
        <f>LN(1+'Stocks 1 Month Returns'!V45)</f>
        <v>7.7974245792831395E-2</v>
      </c>
      <c r="Y28" s="113">
        <f>LN(1+'Stocks 1 Month Returns'!W45)</f>
        <v>0.25397774251414484</v>
      </c>
      <c r="Z28" s="113">
        <f>LN(1+'Stocks 1 Month Returns'!X45)</f>
        <v>8.4603904851532435E-2</v>
      </c>
      <c r="AA28" s="113">
        <f>LN(1+'Stocks 1 Month Returns'!Y45)</f>
        <v>6.6768675165203156E-2</v>
      </c>
    </row>
    <row r="29" spans="1:27">
      <c r="A29" s="130">
        <v>45268</v>
      </c>
      <c r="B29" s="131">
        <f>LN(1+'Stocks 1 Day Returns'!B29)</f>
        <v>1.0620535294428945E-2</v>
      </c>
      <c r="C29" s="131">
        <f>LN(1+'Stocks 1 Day Returns'!C29)</f>
        <v>5.0413271739029736E-3</v>
      </c>
      <c r="D29" s="131">
        <f>LN(1+'Stocks 1 Day Returns'!D29)</f>
        <v>6.4595985301774631E-3</v>
      </c>
      <c r="E29" s="131">
        <f>LN(1+'Stocks 1 Day Returns'!E29)</f>
        <v>1.3974449271015628E-4</v>
      </c>
      <c r="F29" s="131">
        <f>LN(1+'Stocks 1 Day Returns'!F29)</f>
        <v>2.7327266754954317E-3</v>
      </c>
      <c r="G29" s="131">
        <f>LN(1+'Stocks 1 Day Returns'!G29)</f>
        <v>1.462469714933886E-2</v>
      </c>
      <c r="H29" s="131">
        <f>LN(1+'Stocks 1 Day Returns'!H29)</f>
        <v>4.7928150770343153E-3</v>
      </c>
      <c r="I29" s="131">
        <f>LN(1+'Stocks 1 Day Returns'!I29)</f>
        <v>1.0839624401722248E-2</v>
      </c>
      <c r="J29" s="131">
        <f>LN(1+'Stocks 1 Day Returns'!J29)</f>
        <v>2.8237692254925527E-2</v>
      </c>
      <c r="K29" s="131">
        <f>LN(1+'Stocks 1 Day Returns'!K29)</f>
        <v>1.326028396676833E-3</v>
      </c>
      <c r="L29" s="131">
        <f>LN(1+'Stocks 1 Day Returns'!L29)</f>
        <v>3.140452503125013E-2</v>
      </c>
      <c r="P29" s="227">
        <v>45280</v>
      </c>
      <c r="Q29" s="113">
        <f>LN(1+'Stocks 1 Month Returns'!O46)</f>
        <v>5.6287925661217979E-2</v>
      </c>
      <c r="R29" s="113">
        <f>LN(1+'Stocks 1 Month Returns'!P46)</f>
        <v>3.9475903134647203E-2</v>
      </c>
      <c r="S29" s="113">
        <f>LN(1+'Stocks 1 Month Returns'!Q46)</f>
        <v>1.4819441317468702E-2</v>
      </c>
      <c r="T29" s="113">
        <f>LN(1+'Stocks 1 Month Returns'!R46)</f>
        <v>5.4566195361743237E-2</v>
      </c>
      <c r="U29" s="113">
        <f>LN(1+'Stocks 1 Month Returns'!S46)</f>
        <v>-1.8327428158892899E-2</v>
      </c>
      <c r="V29" s="113">
        <f>LN(1+'Stocks 1 Month Returns'!T46)</f>
        <v>-2.5895152435911093E-2</v>
      </c>
      <c r="W29" s="113">
        <f>LN(1+'Stocks 1 Month Returns'!U46)</f>
        <v>0.24815158402431606</v>
      </c>
      <c r="X29" s="113">
        <f>LN(1+'Stocks 1 Month Returns'!V46)</f>
        <v>5.2037601208098846E-2</v>
      </c>
      <c r="Y29" s="113">
        <f>LN(1+'Stocks 1 Month Returns'!W46)</f>
        <v>0.23665201900568941</v>
      </c>
      <c r="Z29" s="113">
        <f>LN(1+'Stocks 1 Month Returns'!X46)</f>
        <v>5.9435011618847088E-2</v>
      </c>
      <c r="AA29" s="113">
        <f>LN(1+'Stocks 1 Month Returns'!Y46)</f>
        <v>5.2762954816509375E-2</v>
      </c>
    </row>
    <row r="30" spans="1:27">
      <c r="A30" s="130">
        <v>45273</v>
      </c>
      <c r="B30" s="131">
        <f>LN(1+'Stocks 1 Day Returns'!B30)</f>
        <v>3.4769917033794363E-3</v>
      </c>
      <c r="C30" s="131">
        <f>LN(1+'Stocks 1 Day Returns'!C30)</f>
        <v>8.0680345555495542E-3</v>
      </c>
      <c r="D30" s="131">
        <f>LN(1+'Stocks 1 Day Returns'!D30)</f>
        <v>-8.5123945859164173E-3</v>
      </c>
      <c r="E30" s="131">
        <f>LN(1+'Stocks 1 Day Returns'!E30)</f>
        <v>-1.2143930320234447E-3</v>
      </c>
      <c r="F30" s="131">
        <f>LN(1+'Stocks 1 Day Returns'!F30)</f>
        <v>1.0655738431508147E-2</v>
      </c>
      <c r="G30" s="131">
        <f>LN(1+'Stocks 1 Day Returns'!G30)</f>
        <v>-5.4866320707432871E-3</v>
      </c>
      <c r="H30" s="131">
        <f>LN(1+'Stocks 1 Day Returns'!H30)</f>
        <v>8.4261571401711734E-3</v>
      </c>
      <c r="I30" s="131">
        <f>LN(1+'Stocks 1 Day Returns'!I30)</f>
        <v>6.2127805173897805E-3</v>
      </c>
      <c r="J30" s="131">
        <f>LN(1+'Stocks 1 Day Returns'!J30)</f>
        <v>6.4277811379464395E-4</v>
      </c>
      <c r="K30" s="131">
        <f>LN(1+'Stocks 1 Day Returns'!K30)</f>
        <v>6.9364671187226775E-4</v>
      </c>
      <c r="L30" s="131">
        <f>LN(1+'Stocks 1 Day Returns'!L30)</f>
        <v>9.237581858435125E-3</v>
      </c>
      <c r="P30" s="227">
        <v>45281</v>
      </c>
      <c r="Q30" s="113">
        <f>LN(1+'Stocks 1 Month Returns'!O47)</f>
        <v>9.7229760547479588E-2</v>
      </c>
      <c r="R30" s="113">
        <f>LN(1+'Stocks 1 Month Returns'!P47)</f>
        <v>4.2325991295040534E-2</v>
      </c>
      <c r="S30" s="113">
        <f>LN(1+'Stocks 1 Month Returns'!Q47)</f>
        <v>2.2614663408951075E-2</v>
      </c>
      <c r="T30" s="113">
        <f>LN(1+'Stocks 1 Month Returns'!R47)</f>
        <v>6.0334932725446613E-2</v>
      </c>
      <c r="U30" s="113">
        <f>LN(1+'Stocks 1 Month Returns'!S47)</f>
        <v>-4.7090100999225091E-3</v>
      </c>
      <c r="V30" s="113">
        <f>LN(1+'Stocks 1 Month Returns'!T47)</f>
        <v>-1.2430015369558067E-2</v>
      </c>
      <c r="W30" s="113">
        <f>LN(1+'Stocks 1 Month Returns'!U47)</f>
        <v>0.28316833159363758</v>
      </c>
      <c r="X30" s="113">
        <f>LN(1+'Stocks 1 Month Returns'!V47)</f>
        <v>6.6622060771184183E-2</v>
      </c>
      <c r="Y30" s="113">
        <f>LN(1+'Stocks 1 Month Returns'!W47)</f>
        <v>0.20404364729481203</v>
      </c>
      <c r="Z30" s="113">
        <f>LN(1+'Stocks 1 Month Returns'!X47)</f>
        <v>8.8150126507475654E-2</v>
      </c>
      <c r="AA30" s="113">
        <f>LN(1+'Stocks 1 Month Returns'!Y47)</f>
        <v>6.6287558380608569E-2</v>
      </c>
    </row>
    <row r="31" spans="1:27">
      <c r="A31" s="130">
        <v>45274</v>
      </c>
      <c r="B31" s="131">
        <f>LN(1+'Stocks 1 Day Returns'!B31)</f>
        <v>1.0004570463270451E-2</v>
      </c>
      <c r="C31" s="131">
        <f>LN(1+'Stocks 1 Day Returns'!C31)</f>
        <v>-2.8315117155720956E-3</v>
      </c>
      <c r="D31" s="131">
        <f>LN(1+'Stocks 1 Day Returns'!D31)</f>
        <v>-2.6391508527149634E-2</v>
      </c>
      <c r="E31" s="131">
        <f>LN(1+'Stocks 1 Day Returns'!E31)</f>
        <v>-8.632846082916229E-3</v>
      </c>
      <c r="F31" s="131">
        <f>LN(1+'Stocks 1 Day Returns'!F31)</f>
        <v>8.2974635688858409E-3</v>
      </c>
      <c r="G31" s="131">
        <f>LN(1+'Stocks 1 Day Returns'!G31)</f>
        <v>1.67627401535906E-2</v>
      </c>
      <c r="H31" s="131">
        <f>LN(1+'Stocks 1 Day Returns'!H31)</f>
        <v>6.0784063974536943E-2</v>
      </c>
      <c r="I31" s="131">
        <f>LN(1+'Stocks 1 Day Returns'!I31)</f>
        <v>3.25391012619888E-2</v>
      </c>
      <c r="J31" s="131">
        <f>LN(1+'Stocks 1 Day Returns'!J31)</f>
        <v>1.7431242588113394E-2</v>
      </c>
      <c r="K31" s="131">
        <f>LN(1+'Stocks 1 Day Returns'!K31)</f>
        <v>-1.3175201335401378E-2</v>
      </c>
      <c r="L31" s="131">
        <f>LN(1+'Stocks 1 Day Returns'!L31)</f>
        <v>5.2911968956133471E-3</v>
      </c>
      <c r="P31" s="227">
        <v>45282</v>
      </c>
      <c r="Q31" s="113">
        <f>LN(1+'Stocks 1 Month Returns'!O48)</f>
        <v>0.13727004461285963</v>
      </c>
      <c r="R31" s="113">
        <f>LN(1+'Stocks 1 Month Returns'!P48)</f>
        <v>5.4629427049625055E-2</v>
      </c>
      <c r="S31" s="113">
        <f>LN(1+'Stocks 1 Month Returns'!Q48)</f>
        <v>3.4038508037417176E-2</v>
      </c>
      <c r="T31" s="113">
        <f>LN(1+'Stocks 1 Month Returns'!R48)</f>
        <v>8.36854983450116E-2</v>
      </c>
      <c r="U31" s="113">
        <f>LN(1+'Stocks 1 Month Returns'!S48)</f>
        <v>-8.0379858000501796E-4</v>
      </c>
      <c r="V31" s="113">
        <f>LN(1+'Stocks 1 Month Returns'!T48)</f>
        <v>9.3074007623790301E-3</v>
      </c>
      <c r="W31" s="113">
        <f>LN(1+'Stocks 1 Month Returns'!U48)</f>
        <v>0.29103516461054812</v>
      </c>
      <c r="X31" s="113">
        <f>LN(1+'Stocks 1 Month Returns'!V48)</f>
        <v>8.823896465564729E-2</v>
      </c>
      <c r="Y31" s="113">
        <f>LN(1+'Stocks 1 Month Returns'!W48)</f>
        <v>0.21188453782834302</v>
      </c>
      <c r="Z31" s="113">
        <f>LN(1+'Stocks 1 Month Returns'!X48)</f>
        <v>8.7451810582035716E-2</v>
      </c>
      <c r="AA31" s="113">
        <f>LN(1+'Stocks 1 Month Returns'!Y48)</f>
        <v>8.5268160624177747E-2</v>
      </c>
    </row>
    <row r="32" spans="1:27">
      <c r="A32" s="130">
        <v>45275</v>
      </c>
      <c r="B32" s="131">
        <f>LN(1+'Stocks 1 Day Returns'!B32)</f>
        <v>1.9025473878236016E-2</v>
      </c>
      <c r="C32" s="131">
        <f>LN(1+'Stocks 1 Day Returns'!C32)</f>
        <v>-5.163117342672786E-3</v>
      </c>
      <c r="D32" s="131">
        <f>LN(1+'Stocks 1 Day Returns'!D32)</f>
        <v>1.0598339295701673E-2</v>
      </c>
      <c r="E32" s="131">
        <f>LN(1+'Stocks 1 Day Returns'!E32)</f>
        <v>6.2261691268449436E-3</v>
      </c>
      <c r="F32" s="131">
        <f>LN(1+'Stocks 1 Day Returns'!F32)</f>
        <v>-7.5563806083200477E-3</v>
      </c>
      <c r="G32" s="131">
        <f>LN(1+'Stocks 1 Day Returns'!G32)</f>
        <v>4.0933586941779227E-3</v>
      </c>
      <c r="H32" s="131">
        <f>LN(1+'Stocks 1 Day Returns'!H32)</f>
        <v>-1.6882346547116373E-2</v>
      </c>
      <c r="I32" s="131">
        <f>LN(1+'Stocks 1 Day Returns'!I32)</f>
        <v>-6.3096111264440676E-3</v>
      </c>
      <c r="J32" s="131">
        <f>LN(1+'Stocks 1 Day Returns'!J32)</f>
        <v>2.8423165207160286E-2</v>
      </c>
      <c r="K32" s="131">
        <f>LN(1+'Stocks 1 Day Returns'!K32)</f>
        <v>1.4715981050694911E-2</v>
      </c>
      <c r="L32" s="131">
        <f>LN(1+'Stocks 1 Day Returns'!L32)</f>
        <v>4.7230090129650399E-3</v>
      </c>
      <c r="P32" s="227">
        <v>45286</v>
      </c>
      <c r="Q32" s="113">
        <f>LN(1+'Stocks 1 Month Returns'!O49)</f>
        <v>0.18143843968266937</v>
      </c>
      <c r="R32" s="113">
        <f>LN(1+'Stocks 1 Month Returns'!P49)</f>
        <v>5.8828290690063567E-2</v>
      </c>
      <c r="S32" s="113">
        <f>LN(1+'Stocks 1 Month Returns'!Q49)</f>
        <v>3.5379059938539327E-2</v>
      </c>
      <c r="T32" s="113">
        <f>LN(1+'Stocks 1 Month Returns'!R49)</f>
        <v>8.1679590912230565E-2</v>
      </c>
      <c r="U32" s="113">
        <f>LN(1+'Stocks 1 Month Returns'!S49)</f>
        <v>-1.191785833577118E-2</v>
      </c>
      <c r="V32" s="113">
        <f>LN(1+'Stocks 1 Month Returns'!T49)</f>
        <v>2.0687823768640815E-2</v>
      </c>
      <c r="W32" s="113">
        <f>LN(1+'Stocks 1 Month Returns'!U49)</f>
        <v>0.2912562716257906</v>
      </c>
      <c r="X32" s="113">
        <f>LN(1+'Stocks 1 Month Returns'!V49)</f>
        <v>9.3275641507897328E-2</v>
      </c>
      <c r="Y32" s="113">
        <f>LN(1+'Stocks 1 Month Returns'!W49)</f>
        <v>0.22047292072050323</v>
      </c>
      <c r="Z32" s="113">
        <f>LN(1+'Stocks 1 Month Returns'!X49)</f>
        <v>8.7196995507609565E-2</v>
      </c>
      <c r="AA32" s="113">
        <f>LN(1+'Stocks 1 Month Returns'!Y49)</f>
        <v>8.8908973392918547E-2</v>
      </c>
    </row>
    <row r="33" spans="1:27">
      <c r="A33" s="130">
        <v>45280</v>
      </c>
      <c r="B33" s="131">
        <f>LN(1+'Stocks 1 Day Returns'!B33)</f>
        <v>-2.3124504329068759E-2</v>
      </c>
      <c r="C33" s="131">
        <f>LN(1+'Stocks 1 Day Returns'!C33)</f>
        <v>-1.4419315169187515E-2</v>
      </c>
      <c r="D33" s="131">
        <f>LN(1+'Stocks 1 Day Returns'!D33)</f>
        <v>-1.0745533626447892E-2</v>
      </c>
      <c r="E33" s="131">
        <f>LN(1+'Stocks 1 Day Returns'!E33)</f>
        <v>-1.1249141714996413E-2</v>
      </c>
      <c r="F33" s="131">
        <f>LN(1+'Stocks 1 Day Returns'!F33)</f>
        <v>-3.2375262284965581E-2</v>
      </c>
      <c r="G33" s="131">
        <f>LN(1+'Stocks 1 Day Returns'!G33)</f>
        <v>-0.13208990792437861</v>
      </c>
      <c r="H33" s="131">
        <f>LN(1+'Stocks 1 Day Returns'!H33)</f>
        <v>-1.4861607565988111E-2</v>
      </c>
      <c r="I33" s="131">
        <f>LN(1+'Stocks 1 Day Returns'!I33)</f>
        <v>-1.2856302040144322E-2</v>
      </c>
      <c r="J33" s="131">
        <f>LN(1+'Stocks 1 Day Returns'!J33)</f>
        <v>-1.6096195237694465E-2</v>
      </c>
      <c r="K33" s="131">
        <f>LN(1+'Stocks 1 Day Returns'!K33)</f>
        <v>-1.4565937199100518E-2</v>
      </c>
      <c r="L33" s="131">
        <f>LN(1+'Stocks 1 Day Returns'!L33)</f>
        <v>2.8183347609467366E-3</v>
      </c>
      <c r="P33" s="227">
        <v>45287</v>
      </c>
      <c r="Q33" s="113">
        <f>LN(1+'Stocks 1 Month Returns'!O50)</f>
        <v>0.17099235192701817</v>
      </c>
      <c r="R33" s="113">
        <f>LN(1+'Stocks 1 Month Returns'!P50)</f>
        <v>4.7626967716092053E-2</v>
      </c>
      <c r="S33" s="113">
        <f>LN(1+'Stocks 1 Month Returns'!Q50)</f>
        <v>1.0478554206014651E-2</v>
      </c>
      <c r="T33" s="113">
        <f>LN(1+'Stocks 1 Month Returns'!R50)</f>
        <v>8.6000394158822199E-2</v>
      </c>
      <c r="U33" s="113">
        <f>LN(1+'Stocks 1 Month Returns'!S50)</f>
        <v>1.0101360425820615E-2</v>
      </c>
      <c r="V33" s="113">
        <f>LN(1+'Stocks 1 Month Returns'!T50)</f>
        <v>2.3492137285105224E-2</v>
      </c>
      <c r="W33" s="113">
        <f>LN(1+'Stocks 1 Month Returns'!U50)</f>
        <v>0.25553018167734548</v>
      </c>
      <c r="X33" s="113">
        <f>LN(1+'Stocks 1 Month Returns'!V50)</f>
        <v>7.633042840845071E-2</v>
      </c>
      <c r="Y33" s="113">
        <f>LN(1+'Stocks 1 Month Returns'!W50)</f>
        <v>0.19767045009908671</v>
      </c>
      <c r="Z33" s="113">
        <f>LN(1+'Stocks 1 Month Returns'!X50)</f>
        <v>7.5308031502249143E-2</v>
      </c>
      <c r="AA33" s="113">
        <f>LN(1+'Stocks 1 Month Returns'!Y50)</f>
        <v>8.1856655653864602E-2</v>
      </c>
    </row>
    <row r="34" spans="1:27">
      <c r="A34" s="130">
        <v>45281</v>
      </c>
      <c r="B34" s="131">
        <f>LN(1+'Stocks 1 Day Returns'!B34)</f>
        <v>3.1968277627098939E-2</v>
      </c>
      <c r="C34" s="131">
        <f>LN(1+'Stocks 1 Day Returns'!C34)</f>
        <v>2.760143814023027E-3</v>
      </c>
      <c r="D34" s="131">
        <f>LN(1+'Stocks 1 Day Returns'!D34)</f>
        <v>1.1378157256163682E-2</v>
      </c>
      <c r="E34" s="131">
        <f>LN(1+'Stocks 1 Day Returns'!E34)</f>
        <v>1.5202913785412587E-3</v>
      </c>
      <c r="F34" s="131">
        <f>LN(1+'Stocks 1 Day Returns'!F34)</f>
        <v>1.1714140505101936E-2</v>
      </c>
      <c r="G34" s="131">
        <f>LN(1+'Stocks 1 Day Returns'!G34)</f>
        <v>8.0278276534242535E-3</v>
      </c>
      <c r="H34" s="131">
        <f>LN(1+'Stocks 1 Day Returns'!H34)</f>
        <v>2.5282454821718935E-2</v>
      </c>
      <c r="I34" s="131">
        <f>LN(1+'Stocks 1 Day Returns'!I34)</f>
        <v>6.5872293228333746E-3</v>
      </c>
      <c r="J34" s="131">
        <f>LN(1+'Stocks 1 Day Returns'!J34)</f>
        <v>1.0308471537011551E-2</v>
      </c>
      <c r="K34" s="131">
        <f>LN(1+'Stocks 1 Day Returns'!K34)</f>
        <v>1.4773760527030803E-2</v>
      </c>
      <c r="L34" s="131">
        <f>LN(1+'Stocks 1 Day Returns'!L34)</f>
        <v>5.3607156540009049E-3</v>
      </c>
      <c r="P34" s="227">
        <v>45288</v>
      </c>
      <c r="Q34" s="113">
        <f>LN(1+'Stocks 1 Month Returns'!O51)</f>
        <v>0.14879549465255096</v>
      </c>
      <c r="R34" s="113">
        <f>LN(1+'Stocks 1 Month Returns'!P51)</f>
        <v>5.6319109163356085E-2</v>
      </c>
      <c r="S34" s="113">
        <f>LN(1+'Stocks 1 Month Returns'!Q51)</f>
        <v>2.4863084360047333E-2</v>
      </c>
      <c r="T34" s="113">
        <f>LN(1+'Stocks 1 Month Returns'!R51)</f>
        <v>8.3666101533883416E-2</v>
      </c>
      <c r="U34" s="113">
        <f>LN(1+'Stocks 1 Month Returns'!S51)</f>
        <v>1.1366641596978561E-2</v>
      </c>
      <c r="V34" s="113">
        <f>LN(1+'Stocks 1 Month Returns'!T51)</f>
        <v>3.2951735331728155E-2</v>
      </c>
      <c r="W34" s="113">
        <f>LN(1+'Stocks 1 Month Returns'!U51)</f>
        <v>0.17023301695608625</v>
      </c>
      <c r="X34" s="113">
        <f>LN(1+'Stocks 1 Month Returns'!V51)</f>
        <v>7.4243698539449288E-2</v>
      </c>
      <c r="Y34" s="113">
        <f>LN(1+'Stocks 1 Month Returns'!W51)</f>
        <v>0.18279404377371222</v>
      </c>
      <c r="Z34" s="113">
        <f>LN(1+'Stocks 1 Month Returns'!X51)</f>
        <v>8.1453516971330214E-2</v>
      </c>
      <c r="AA34" s="113">
        <f>LN(1+'Stocks 1 Month Returns'!Y51)</f>
        <v>8.4217459276710607E-2</v>
      </c>
    </row>
    <row r="35" spans="1:27">
      <c r="A35" s="130">
        <v>45282</v>
      </c>
      <c r="B35" s="131">
        <f>LN(1+'Stocks 1 Day Returns'!B35)</f>
        <v>3.3636504888040833E-2</v>
      </c>
      <c r="C35" s="131">
        <f>LN(1+'Stocks 1 Day Returns'!C35)</f>
        <v>8.7207662494488327E-3</v>
      </c>
      <c r="D35" s="131">
        <f>LN(1+'Stocks 1 Day Returns'!D35)</f>
        <v>1.7064080788472501E-2</v>
      </c>
      <c r="E35" s="131">
        <f>LN(1+'Stocks 1 Day Returns'!E35)</f>
        <v>2.2100230639168147E-2</v>
      </c>
      <c r="F35" s="131">
        <f>LN(1+'Stocks 1 Day Returns'!F35)</f>
        <v>3.3570942333990073E-3</v>
      </c>
      <c r="G35" s="131">
        <f>LN(1+'Stocks 1 Day Returns'!G35)</f>
        <v>1.6988717564078881E-2</v>
      </c>
      <c r="H35" s="131">
        <f>LN(1+'Stocks 1 Day Returns'!H35)</f>
        <v>7.9187348193519701E-3</v>
      </c>
      <c r="I35" s="131">
        <f>LN(1+'Stocks 1 Day Returns'!I35)</f>
        <v>1.6537223773321827E-2</v>
      </c>
      <c r="J35" s="131">
        <f>LN(1+'Stocks 1 Day Returns'!J35)</f>
        <v>8.235448015362596E-3</v>
      </c>
      <c r="K35" s="131">
        <f>LN(1+'Stocks 1 Day Returns'!K35)</f>
        <v>1.1549933622851626E-2</v>
      </c>
      <c r="L35" s="131">
        <f>LN(1+'Stocks 1 Day Returns'!L35)</f>
        <v>-2.1054148311534598E-3</v>
      </c>
      <c r="P35" s="227">
        <v>45289</v>
      </c>
      <c r="Q35" s="113">
        <f>LN(1+'Stocks 1 Month Returns'!O52)</f>
        <v>0.1328866350396587</v>
      </c>
      <c r="R35" s="113">
        <f>LN(1+'Stocks 1 Month Returns'!P52)</f>
        <v>2.9340695827606629E-2</v>
      </c>
      <c r="S35" s="113">
        <f>LN(1+'Stocks 1 Month Returns'!Q52)</f>
        <v>8.2464005661471163E-3</v>
      </c>
      <c r="T35" s="113">
        <f>LN(1+'Stocks 1 Month Returns'!R52)</f>
        <v>5.9132382020405862E-2</v>
      </c>
      <c r="U35" s="113">
        <f>LN(1+'Stocks 1 Month Returns'!S52)</f>
        <v>-1.0384289848356607E-2</v>
      </c>
      <c r="V35" s="113">
        <f>LN(1+'Stocks 1 Month Returns'!T52)</f>
        <v>-7.0509811960405453E-3</v>
      </c>
      <c r="W35" s="113">
        <f>LN(1+'Stocks 1 Month Returns'!U52)</f>
        <v>0.14398671256112933</v>
      </c>
      <c r="X35" s="113">
        <f>LN(1+'Stocks 1 Month Returns'!V52)</f>
        <v>5.3837488416493176E-2</v>
      </c>
      <c r="Y35" s="113">
        <f>LN(1+'Stocks 1 Month Returns'!W52)</f>
        <v>0.13392519483373647</v>
      </c>
      <c r="Z35" s="113">
        <f>LN(1+'Stocks 1 Month Returns'!X52)</f>
        <v>5.5112425650649791E-2</v>
      </c>
      <c r="AA35" s="113">
        <f>LN(1+'Stocks 1 Month Returns'!Y52)</f>
        <v>5.9128565957839462E-2</v>
      </c>
    </row>
    <row r="36" spans="1:27">
      <c r="A36" s="130">
        <v>45287</v>
      </c>
      <c r="B36" s="131">
        <f>LN(1+'Stocks 1 Day Returns'!B36)</f>
        <v>2.2813646171267856E-3</v>
      </c>
      <c r="C36" s="131">
        <f>LN(1+'Stocks 1 Day Returns'!C36)</f>
        <v>-2.3360755457010984E-3</v>
      </c>
      <c r="D36" s="131">
        <f>LN(1+'Stocks 1 Day Returns'!D36)</f>
        <v>-4.4299443040542886E-3</v>
      </c>
      <c r="E36" s="131">
        <f>LN(1+'Stocks 1 Day Returns'!E36)</f>
        <v>3.2318542692602782E-4</v>
      </c>
      <c r="F36" s="131">
        <f>LN(1+'Stocks 1 Day Returns'!F36)</f>
        <v>-9.1408429287438645E-3</v>
      </c>
      <c r="G36" s="131">
        <f>LN(1+'Stocks 1 Day Returns'!G36)</f>
        <v>-7.0294794005603635E-3</v>
      </c>
      <c r="H36" s="131">
        <f>LN(1+'Stocks 1 Day Returns'!H36)</f>
        <v>-4.2387919128721741E-3</v>
      </c>
      <c r="I36" s="131">
        <f>LN(1+'Stocks 1 Day Returns'!I36)</f>
        <v>-6.1399596259330653E-3</v>
      </c>
      <c r="J36" s="131">
        <f>LN(1+'Stocks 1 Day Returns'!J36)</f>
        <v>-5.4830657544741165E-3</v>
      </c>
      <c r="K36" s="131">
        <f>LN(1+'Stocks 1 Day Returns'!K36)</f>
        <v>-3.3103396736796605E-3</v>
      </c>
      <c r="L36" s="131">
        <f>LN(1+'Stocks 1 Day Returns'!L36)</f>
        <v>-6.7602994182167668E-3</v>
      </c>
      <c r="P36" s="227">
        <v>45301</v>
      </c>
      <c r="Q36" s="113">
        <f>LN(1+'Stocks 1 Month Returns'!O53)</f>
        <v>0.10219588371928591</v>
      </c>
      <c r="R36" s="113">
        <f>LN(1+'Stocks 1 Month Returns'!P53)</f>
        <v>-6.4005596452605977E-3</v>
      </c>
      <c r="S36" s="113">
        <f>LN(1+'Stocks 1 Month Returns'!Q53)</f>
        <v>4.2176748135974808E-2</v>
      </c>
      <c r="T36" s="113">
        <f>LN(1+'Stocks 1 Month Returns'!R53)</f>
        <v>5.6227438707339927E-2</v>
      </c>
      <c r="U36" s="113">
        <f>LN(1+'Stocks 1 Month Returns'!S53)</f>
        <v>-1.5822669669318154E-2</v>
      </c>
      <c r="V36" s="113">
        <f>LN(1+'Stocks 1 Month Returns'!T53)</f>
        <v>-3.2482101305093811E-2</v>
      </c>
      <c r="W36" s="113">
        <f>LN(1+'Stocks 1 Month Returns'!U53)</f>
        <v>0.13553105964063486</v>
      </c>
      <c r="X36" s="113">
        <f>LN(1+'Stocks 1 Month Returns'!V53)</f>
        <v>1.8217935616656668E-2</v>
      </c>
      <c r="Y36" s="113">
        <f>LN(1+'Stocks 1 Month Returns'!W53)</f>
        <v>-5.7608107956863006E-3</v>
      </c>
      <c r="Z36" s="113">
        <f>LN(1+'Stocks 1 Month Returns'!X53)</f>
        <v>6.4922135739623243E-2</v>
      </c>
      <c r="AA36" s="113">
        <f>LN(1+'Stocks 1 Month Returns'!Y53)</f>
        <v>6.0634779622595954E-2</v>
      </c>
    </row>
    <row r="37" spans="1:27">
      <c r="A37" s="130">
        <v>45288</v>
      </c>
      <c r="B37" s="131">
        <f>LN(1+'Stocks 1 Day Returns'!B37)</f>
        <v>-7.3355280951459189E-3</v>
      </c>
      <c r="C37" s="131">
        <f>LN(1+'Stocks 1 Day Returns'!C37)</f>
        <v>2.2041466671863467E-3</v>
      </c>
      <c r="D37" s="131">
        <f>LN(1+'Stocks 1 Day Returns'!D37)</f>
        <v>3.2098404021323099E-3</v>
      </c>
      <c r="E37" s="131">
        <f>LN(1+'Stocks 1 Day Returns'!E37)</f>
        <v>7.7307919477298071E-4</v>
      </c>
      <c r="F37" s="131">
        <f>LN(1+'Stocks 1 Day Returns'!F37)</f>
        <v>2.0163547353150787E-4</v>
      </c>
      <c r="G37" s="131">
        <f>LN(1+'Stocks 1 Day Returns'!G37)</f>
        <v>1.0445860426782623E-2</v>
      </c>
      <c r="H37" s="131">
        <f>LN(1+'Stocks 1 Day Returns'!H37)</f>
        <v>3.3007956958369484E-3</v>
      </c>
      <c r="I37" s="131">
        <f>LN(1+'Stocks 1 Day Returns'!I37)</f>
        <v>-1.420708415673283E-2</v>
      </c>
      <c r="J37" s="131">
        <f>LN(1+'Stocks 1 Day Returns'!J37)</f>
        <v>-6.7188586619183477E-3</v>
      </c>
      <c r="K37" s="131">
        <f>LN(1+'Stocks 1 Day Returns'!K37)</f>
        <v>2.4119626449910139E-4</v>
      </c>
      <c r="L37" s="131">
        <f>LN(1+'Stocks 1 Day Returns'!L37)</f>
        <v>2.7999764049293002E-3</v>
      </c>
      <c r="P37" s="227">
        <v>45302</v>
      </c>
      <c r="Q37" s="113">
        <f>LN(1+'Stocks 1 Month Returns'!O54)</f>
        <v>0.11370472926488266</v>
      </c>
      <c r="R37" s="113">
        <f>LN(1+'Stocks 1 Month Returns'!P54)</f>
        <v>-5.5529025908033706E-2</v>
      </c>
      <c r="S37" s="113">
        <f>LN(1+'Stocks 1 Month Returns'!Q54)</f>
        <v>1.7786130369831916E-2</v>
      </c>
      <c r="T37" s="113">
        <f>LN(1+'Stocks 1 Month Returns'!R54)</f>
        <v>3.6837922715749101E-2</v>
      </c>
      <c r="U37" s="113">
        <f>LN(1+'Stocks 1 Month Returns'!S54)</f>
        <v>-2.9074312638367534E-2</v>
      </c>
      <c r="V37" s="113">
        <f>LN(1+'Stocks 1 Month Returns'!T54)</f>
        <v>-7.3146839723785467E-2</v>
      </c>
      <c r="W37" s="113">
        <f>LN(1+'Stocks 1 Month Returns'!U54)</f>
        <v>7.8654222975754889E-2</v>
      </c>
      <c r="X37" s="113">
        <f>LN(1+'Stocks 1 Month Returns'!V54)</f>
        <v>2.5928099167268764E-3</v>
      </c>
      <c r="Y37" s="113">
        <f>LN(1+'Stocks 1 Month Returns'!W54)</f>
        <v>-6.4563673292499138E-2</v>
      </c>
      <c r="Z37" s="113">
        <f>LN(1+'Stocks 1 Month Returns'!X54)</f>
        <v>4.0764831384193095E-2</v>
      </c>
      <c r="AA37" s="113">
        <f>LN(1+'Stocks 1 Month Returns'!Y54)</f>
        <v>3.1389832556227022E-2</v>
      </c>
    </row>
    <row r="38" spans="1:27">
      <c r="A38" s="130">
        <v>45289</v>
      </c>
      <c r="B38" s="131">
        <f>LN(1+'Stocks 1 Day Returns'!B38)</f>
        <v>-1.8177326008411425E-2</v>
      </c>
      <c r="C38" s="131">
        <f>LN(1+'Stocks 1 Day Returns'!C38)</f>
        <v>-2.0834008234788107E-2</v>
      </c>
      <c r="D38" s="131">
        <f>LN(1+'Stocks 1 Day Returns'!D38)</f>
        <v>-1.3372023564942144E-2</v>
      </c>
      <c r="E38" s="131">
        <f>LN(1+'Stocks 1 Day Returns'!E38)</f>
        <v>-1.4603051005757046E-2</v>
      </c>
      <c r="F38" s="131">
        <f>LN(1+'Stocks 1 Day Returns'!F38)</f>
        <v>-1.6612685333832793E-2</v>
      </c>
      <c r="G38" s="131">
        <f>LN(1+'Stocks 1 Day Returns'!G38)</f>
        <v>-1.7803580733287541E-2</v>
      </c>
      <c r="H38" s="131">
        <f>LN(1+'Stocks 1 Day Returns'!H38)</f>
        <v>-2.3160005652816444E-2</v>
      </c>
      <c r="I38" s="131">
        <f>LN(1+'Stocks 1 Day Returns'!I38)</f>
        <v>-1.9476358948773996E-2</v>
      </c>
      <c r="J38" s="131">
        <f>LN(1+'Stocks 1 Day Returns'!J38)</f>
        <v>-1.420513376142413E-2</v>
      </c>
      <c r="K38" s="131">
        <f>LN(1+'Stocks 1 Day Returns'!K38)</f>
        <v>-2.4827926516727425E-2</v>
      </c>
      <c r="L38" s="131">
        <f>LN(1+'Stocks 1 Day Returns'!L38)</f>
        <v>-9.7147172588866895E-4</v>
      </c>
      <c r="P38" s="227">
        <v>45303</v>
      </c>
      <c r="Q38" s="113">
        <f>LN(1+'Stocks 1 Month Returns'!O55)</f>
        <v>0.10150534804843675</v>
      </c>
      <c r="R38" s="113">
        <f>LN(1+'Stocks 1 Month Returns'!P55)</f>
        <v>-6.4900525213700225E-2</v>
      </c>
      <c r="S38" s="113">
        <f>LN(1+'Stocks 1 Month Returns'!Q55)</f>
        <v>2.0905107536015703E-2</v>
      </c>
      <c r="T38" s="113">
        <f>LN(1+'Stocks 1 Month Returns'!R55)</f>
        <v>2.2812244282470421E-2</v>
      </c>
      <c r="U38" s="113">
        <f>LN(1+'Stocks 1 Month Returns'!S55)</f>
        <v>-4.3704302773642109E-2</v>
      </c>
      <c r="V38" s="113">
        <f>LN(1+'Stocks 1 Month Returns'!T55)</f>
        <v>-0.10336671763198194</v>
      </c>
      <c r="W38" s="113">
        <f>LN(1+'Stocks 1 Month Returns'!U55)</f>
        <v>3.7916266484071738E-2</v>
      </c>
      <c r="X38" s="113">
        <f>LN(1+'Stocks 1 Month Returns'!V55)</f>
        <v>1.6587853407272672E-3</v>
      </c>
      <c r="Y38" s="113">
        <f>LN(1+'Stocks 1 Month Returns'!W55)</f>
        <v>-0.11553427765993753</v>
      </c>
      <c r="Z38" s="113">
        <f>LN(1+'Stocks 1 Month Returns'!X55)</f>
        <v>3.6496240082485261E-2</v>
      </c>
      <c r="AA38" s="113">
        <f>LN(1+'Stocks 1 Month Returns'!Y55)</f>
        <v>1.920296584408868E-2</v>
      </c>
    </row>
    <row r="39" spans="1:27">
      <c r="A39" s="130">
        <v>45302</v>
      </c>
      <c r="B39" s="131">
        <f>LN(1+'Stocks 1 Day Returns'!B39)</f>
        <v>-7.6612550936420824E-3</v>
      </c>
      <c r="C39" s="131">
        <f>LN(1+'Stocks 1 Day Returns'!C39)</f>
        <v>-1.4463785135262506E-2</v>
      </c>
      <c r="D39" s="131">
        <f>LN(1+'Stocks 1 Day Returns'!D39)</f>
        <v>-6.3885203865573859E-3</v>
      </c>
      <c r="E39" s="131">
        <f>LN(1+'Stocks 1 Day Returns'!E39)</f>
        <v>-7.2630780807393536E-3</v>
      </c>
      <c r="F39" s="131">
        <f>LN(1+'Stocks 1 Day Returns'!F39)</f>
        <v>-9.4457565919117067E-3</v>
      </c>
      <c r="G39" s="131">
        <f>LN(1+'Stocks 1 Day Returns'!G39)</f>
        <v>-1.1076596459428699E-2</v>
      </c>
      <c r="H39" s="131">
        <f>LN(1+'Stocks 1 Day Returns'!H39)</f>
        <v>-2.3706784266772595E-2</v>
      </c>
      <c r="I39" s="131">
        <f>LN(1+'Stocks 1 Day Returns'!I39)</f>
        <v>-5.8526597170183723E-3</v>
      </c>
      <c r="J39" s="131">
        <f>LN(1+'Stocks 1 Day Returns'!J39)</f>
        <v>-3.4233750940564515E-2</v>
      </c>
      <c r="K39" s="131">
        <f>LN(1+'Stocks 1 Day Returns'!K39)</f>
        <v>-1.8481504762196429E-3</v>
      </c>
      <c r="L39" s="131">
        <f>LN(1+'Stocks 1 Day Returns'!L39)</f>
        <v>1.1308072071597728E-2</v>
      </c>
      <c r="P39" s="227">
        <v>45307</v>
      </c>
      <c r="Q39" s="113">
        <f>LN(1+'Stocks 1 Month Returns'!O56)</f>
        <v>5.3591465022744915E-2</v>
      </c>
      <c r="R39" s="113">
        <f>LN(1+'Stocks 1 Month Returns'!P56)</f>
        <v>-0.1129233143482084</v>
      </c>
      <c r="S39" s="113">
        <f>LN(1+'Stocks 1 Month Returns'!Q56)</f>
        <v>-5.8257091825646467E-3</v>
      </c>
      <c r="T39" s="113">
        <f>LN(1+'Stocks 1 Month Returns'!R56)</f>
        <v>-9.4463657216480174E-3</v>
      </c>
      <c r="U39" s="113">
        <f>LN(1+'Stocks 1 Month Returns'!S56)</f>
        <v>-4.9045957385596209E-2</v>
      </c>
      <c r="V39" s="113">
        <f>LN(1+'Stocks 1 Month Returns'!T56)</f>
        <v>-0.14478120089788912</v>
      </c>
      <c r="W39" s="113">
        <f>LN(1+'Stocks 1 Month Returns'!U56)</f>
        <v>-2.0118412204541093E-3</v>
      </c>
      <c r="X39" s="113">
        <f>LN(1+'Stocks 1 Month Returns'!V56)</f>
        <v>-4.7719471141470481E-2</v>
      </c>
      <c r="Y39" s="113">
        <f>LN(1+'Stocks 1 Month Returns'!W56)</f>
        <v>-0.22513481913471922</v>
      </c>
      <c r="Z39" s="113">
        <f>LN(1+'Stocks 1 Month Returns'!X56)</f>
        <v>-1.4730034091693709E-2</v>
      </c>
      <c r="AA39" s="113">
        <f>LN(1+'Stocks 1 Month Returns'!Y56)</f>
        <v>-1.8012829276386706E-2</v>
      </c>
    </row>
    <row r="40" spans="1:27">
      <c r="A40" s="130">
        <v>45303</v>
      </c>
      <c r="B40" s="131">
        <f>LN(1+'Stocks 1 Day Returns'!B40)</f>
        <v>-1.7845978296057736E-2</v>
      </c>
      <c r="C40" s="131">
        <f>LN(1+'Stocks 1 Day Returns'!C40)</f>
        <v>-5.0942390789564945E-3</v>
      </c>
      <c r="D40" s="131">
        <f>LN(1+'Stocks 1 Day Returns'!D40)</f>
        <v>3.0633403638498716E-3</v>
      </c>
      <c r="E40" s="131">
        <f>LN(1+'Stocks 1 Day Returns'!E40)</f>
        <v>-8.8552945418384401E-3</v>
      </c>
      <c r="F40" s="131">
        <f>LN(1+'Stocks 1 Day Returns'!F40)</f>
        <v>3.1404339312195218E-3</v>
      </c>
      <c r="G40" s="131">
        <f>LN(1+'Stocks 1 Day Returns'!G40)</f>
        <v>-1.6001428072241818E-2</v>
      </c>
      <c r="H40" s="131">
        <f>LN(1+'Stocks 1 Day Returns'!H40)</f>
        <v>-2.3744064359552321E-2</v>
      </c>
      <c r="I40" s="131">
        <f>LN(1+'Stocks 1 Day Returns'!I40)</f>
        <v>6.7339487327979812E-3</v>
      </c>
      <c r="J40" s="131">
        <f>LN(1+'Stocks 1 Day Returns'!J40)</f>
        <v>-2.9398749212349171E-2</v>
      </c>
      <c r="K40" s="131">
        <f>LN(1+'Stocks 1 Day Returns'!K40)</f>
        <v>-1.0486012725764129E-2</v>
      </c>
      <c r="L40" s="131">
        <f>LN(1+'Stocks 1 Day Returns'!L40)</f>
        <v>3.3282751423908516E-3</v>
      </c>
      <c r="P40" s="227">
        <v>45308</v>
      </c>
      <c r="Q40" s="113">
        <f>LN(1+'Stocks 1 Month Returns'!O57)</f>
        <v>2.1133103845819328E-2</v>
      </c>
      <c r="R40" s="113">
        <f>LN(1+'Stocks 1 Month Returns'!P57)</f>
        <v>-0.12351085371222056</v>
      </c>
      <c r="S40" s="113">
        <f>LN(1+'Stocks 1 Month Returns'!Q57)</f>
        <v>-1.4696611448518616E-2</v>
      </c>
      <c r="T40" s="113">
        <f>LN(1+'Stocks 1 Month Returns'!R57)</f>
        <v>-1.5694298388328802E-2</v>
      </c>
      <c r="U40" s="113">
        <f>LN(1+'Stocks 1 Month Returns'!S57)</f>
        <v>-8.1694673898712614E-2</v>
      </c>
      <c r="V40" s="113">
        <f>LN(1+'Stocks 1 Month Returns'!T57)</f>
        <v>-0.16693255012353708</v>
      </c>
      <c r="W40" s="113">
        <f>LN(1+'Stocks 1 Month Returns'!U57)</f>
        <v>-1.7959552664105528E-2</v>
      </c>
      <c r="X40" s="113">
        <f>LN(1+'Stocks 1 Month Returns'!V57)</f>
        <v>-6.2893194559663648E-2</v>
      </c>
      <c r="Y40" s="113">
        <f>LN(1+'Stocks 1 Month Returns'!W57)</f>
        <v>-0.24114433888769032</v>
      </c>
      <c r="Z40" s="113">
        <f>LN(1+'Stocks 1 Month Returns'!X57)</f>
        <v>-2.5927722313282157E-2</v>
      </c>
      <c r="AA40" s="113">
        <f>LN(1+'Stocks 1 Month Returns'!Y57)</f>
        <v>-2.5748267690362536E-2</v>
      </c>
    </row>
    <row r="41" spans="1:27">
      <c r="A41" s="130">
        <v>45308</v>
      </c>
      <c r="B41" s="131">
        <f>LN(1+'Stocks 1 Day Returns'!B41)</f>
        <v>-2.1837825882496574E-2</v>
      </c>
      <c r="C41" s="131">
        <f>LN(1+'Stocks 1 Day Returns'!C41)</f>
        <v>-5.5462121901092626E-3</v>
      </c>
      <c r="D41" s="131">
        <f>LN(1+'Stocks 1 Day Returns'!D41)</f>
        <v>-2.4113037357764546E-3</v>
      </c>
      <c r="E41" s="131">
        <f>LN(1+'Stocks 1 Day Returns'!E41)</f>
        <v>-6.1081881739706604E-3</v>
      </c>
      <c r="F41" s="131">
        <f>LN(1+'Stocks 1 Day Returns'!F41)</f>
        <v>-2.9915989837620987E-2</v>
      </c>
      <c r="G41" s="131">
        <f>LN(1+'Stocks 1 Day Returns'!G41)</f>
        <v>-7.5266520763091777E-3</v>
      </c>
      <c r="H41" s="131">
        <f>LN(1+'Stocks 1 Day Returns'!H41)</f>
        <v>-1.1154896366617076E-2</v>
      </c>
      <c r="I41" s="131">
        <f>LN(1+'Stocks 1 Day Returns'!I41)</f>
        <v>-4.3340990164708083E-3</v>
      </c>
      <c r="J41" s="131">
        <f>LN(1+'Stocks 1 Day Returns'!J41)</f>
        <v>1.2228172501954458E-2</v>
      </c>
      <c r="K41" s="131">
        <f>LN(1+'Stocks 1 Day Returns'!K41)</f>
        <v>-9.871659824911734E-3</v>
      </c>
      <c r="L41" s="131">
        <f>LN(1+'Stocks 1 Day Returns'!L41)</f>
        <v>5.4074632817986889E-3</v>
      </c>
      <c r="P41" s="227">
        <v>45309</v>
      </c>
      <c r="Q41" s="113">
        <f>LN(1+'Stocks 1 Month Returns'!O58)</f>
        <v>3.0163228047117022E-2</v>
      </c>
      <c r="R41" s="113">
        <f>LN(1+'Stocks 1 Month Returns'!P58)</f>
        <v>-6.1062636979012513E-2</v>
      </c>
      <c r="S41" s="113">
        <f>LN(1+'Stocks 1 Month Returns'!Q58)</f>
        <v>2.1410792031829762E-2</v>
      </c>
      <c r="T41" s="113">
        <f>LN(1+'Stocks 1 Month Returns'!R58)</f>
        <v>-9.5958653286585367E-4</v>
      </c>
      <c r="U41" s="113">
        <f>LN(1+'Stocks 1 Month Returns'!S58)</f>
        <v>-1.6898646237793177E-2</v>
      </c>
      <c r="V41" s="113">
        <f>LN(1+'Stocks 1 Month Returns'!T58)</f>
        <v>-0.14139214436444195</v>
      </c>
      <c r="W41" s="113">
        <f>LN(1+'Stocks 1 Month Returns'!U58)</f>
        <v>4.7821678787809121E-3</v>
      </c>
      <c r="X41" s="113">
        <f>LN(1+'Stocks 1 Month Returns'!V58)</f>
        <v>-3.4122141041970484E-2</v>
      </c>
      <c r="Y41" s="113">
        <f>LN(1+'Stocks 1 Month Returns'!W58)</f>
        <v>-0.19055967894270232</v>
      </c>
      <c r="Z41" s="113">
        <f>LN(1+'Stocks 1 Month Returns'!X58)</f>
        <v>1.0669204452192476E-2</v>
      </c>
      <c r="AA41" s="113">
        <f>LN(1+'Stocks 1 Month Returns'!Y58)</f>
        <v>-2.1307144347152985E-4</v>
      </c>
    </row>
    <row r="42" spans="1:27">
      <c r="A42" s="130">
        <v>45309</v>
      </c>
      <c r="B42" s="131">
        <f>LN(1+'Stocks 1 Day Returns'!B42)</f>
        <v>2.2704355528128051E-2</v>
      </c>
      <c r="C42" s="131">
        <f>LN(1+'Stocks 1 Day Returns'!C42)</f>
        <v>4.0100356850790213E-2</v>
      </c>
      <c r="D42" s="131">
        <f>LN(1+'Stocks 1 Day Returns'!D42)</f>
        <v>1.9282985902463551E-2</v>
      </c>
      <c r="E42" s="131">
        <f>LN(1+'Stocks 1 Day Returns'!E42)</f>
        <v>1.6955461626158651E-2</v>
      </c>
      <c r="F42" s="131">
        <f>LN(1+'Stocks 1 Day Returns'!F42)</f>
        <v>2.8537175134546847E-2</v>
      </c>
      <c r="G42" s="131">
        <f>LN(1+'Stocks 1 Day Returns'!G42)</f>
        <v>1.1249842781325506E-2</v>
      </c>
      <c r="H42" s="131">
        <f>LN(1+'Stocks 1 Day Returns'!H42)</f>
        <v>-4.3093339014747623E-3</v>
      </c>
      <c r="I42" s="131">
        <f>LN(1+'Stocks 1 Day Returns'!I42)</f>
        <v>-1.075870514657979E-3</v>
      </c>
      <c r="J42" s="131">
        <f>LN(1+'Stocks 1 Day Returns'!J42)</f>
        <v>4.9292376783558758E-2</v>
      </c>
      <c r="K42" s="131">
        <f>LN(1+'Stocks 1 Day Returns'!K42)</f>
        <v>1.9778684077205736E-2</v>
      </c>
      <c r="L42" s="131">
        <f>LN(1+'Stocks 1 Day Returns'!L42)</f>
        <v>5.5192110949880196E-3</v>
      </c>
      <c r="P42" s="227">
        <v>45310</v>
      </c>
      <c r="Q42" s="113">
        <f>LN(1+'Stocks 1 Month Returns'!O59)</f>
        <v>5.9875681556635717E-2</v>
      </c>
      <c r="R42" s="113">
        <f>LN(1+'Stocks 1 Month Returns'!P59)</f>
        <v>-5.0248384338310942E-2</v>
      </c>
      <c r="S42" s="113">
        <f>LN(1+'Stocks 1 Month Returns'!Q59)</f>
        <v>4.5504924094619051E-2</v>
      </c>
      <c r="T42" s="113">
        <f>LN(1+'Stocks 1 Month Returns'!R59)</f>
        <v>1.3917610452345613E-2</v>
      </c>
      <c r="U42" s="113">
        <f>LN(1+'Stocks 1 Month Returns'!S59)</f>
        <v>-1.4909886724372885E-2</v>
      </c>
      <c r="V42" s="113">
        <f>LN(1+'Stocks 1 Month Returns'!T59)</f>
        <v>-0.12240825567823629</v>
      </c>
      <c r="W42" s="113">
        <f>LN(1+'Stocks 1 Month Returns'!U59)</f>
        <v>2.6363513517937393E-2</v>
      </c>
      <c r="X42" s="113">
        <f>LN(1+'Stocks 1 Month Returns'!V59)</f>
        <v>-3.3909161590140707E-2</v>
      </c>
      <c r="Y42" s="113">
        <f>LN(1+'Stocks 1 Month Returns'!W59)</f>
        <v>-0.17174773176661942</v>
      </c>
      <c r="Z42" s="113">
        <f>LN(1+'Stocks 1 Month Returns'!X59)</f>
        <v>2.5359889784045121E-2</v>
      </c>
      <c r="AA42" s="113">
        <f>LN(1+'Stocks 1 Month Returns'!Y59)</f>
        <v>1.0421111364013975E-2</v>
      </c>
    </row>
    <row r="43" spans="1:27">
      <c r="A43" s="130">
        <v>45310</v>
      </c>
      <c r="B43" s="131">
        <f>LN(1+'Stocks 1 Day Returns'!B43)</f>
        <v>3.3189445212898024E-2</v>
      </c>
      <c r="C43" s="131">
        <f>LN(1+'Stocks 1 Day Returns'!C43)</f>
        <v>1.8882287196250989E-2</v>
      </c>
      <c r="D43" s="131">
        <f>LN(1+'Stocks 1 Day Returns'!D43)</f>
        <v>1.5581737476873055E-2</v>
      </c>
      <c r="E43" s="131">
        <f>LN(1+'Stocks 1 Day Returns'!E43)</f>
        <v>1.3662803953187995E-2</v>
      </c>
      <c r="F43" s="131">
        <f>LN(1+'Stocks 1 Day Returns'!F43)</f>
        <v>1.264449794492844E-2</v>
      </c>
      <c r="G43" s="131">
        <f>LN(1+'Stocks 1 Day Returns'!G43)</f>
        <v>1.3497256615462375E-2</v>
      </c>
      <c r="H43" s="131">
        <f>LN(1+'Stocks 1 Day Returns'!H43)</f>
        <v>3.0007502779327611E-2</v>
      </c>
      <c r="I43" s="131">
        <f>LN(1+'Stocks 1 Day Returns'!I43)</f>
        <v>6.4257599692194725E-3</v>
      </c>
      <c r="J43" s="131">
        <f>LN(1+'Stocks 1 Day Returns'!J43)</f>
        <v>1.9454725289877416E-2</v>
      </c>
      <c r="K43" s="131">
        <f>LN(1+'Stocks 1 Day Returns'!K43)</f>
        <v>1.5384332043724872E-2</v>
      </c>
      <c r="L43" s="131">
        <f>LN(1+'Stocks 1 Day Returns'!L43)</f>
        <v>1.2336187793671788E-3</v>
      </c>
      <c r="P43" s="227">
        <v>45314</v>
      </c>
      <c r="Q43" s="113">
        <f>LN(1+'Stocks 1 Month Returns'!O60)</f>
        <v>5.7325870063347724E-2</v>
      </c>
      <c r="R43" s="113">
        <f>LN(1+'Stocks 1 Month Returns'!P60)</f>
        <v>-3.6492717760269792E-2</v>
      </c>
      <c r="S43" s="113">
        <f>LN(1+'Stocks 1 Month Returns'!Q60)</f>
        <v>6.4676205145166116E-2</v>
      </c>
      <c r="T43" s="113">
        <f>LN(1+'Stocks 1 Month Returns'!R60)</f>
        <v>2.4265341555860589E-2</v>
      </c>
      <c r="U43" s="113">
        <f>LN(1+'Stocks 1 Month Returns'!S60)</f>
        <v>-2.3403800654664721E-2</v>
      </c>
      <c r="V43" s="113">
        <f>LN(1+'Stocks 1 Month Returns'!T60)</f>
        <v>-0.12959651420938922</v>
      </c>
      <c r="W43" s="113">
        <f>LN(1+'Stocks 1 Month Returns'!U60)</f>
        <v>-5.0133884434886991E-2</v>
      </c>
      <c r="X43" s="113">
        <f>LN(1+'Stocks 1 Month Returns'!V60)</f>
        <v>-7.5300354344177256E-2</v>
      </c>
      <c r="Y43" s="113">
        <f>LN(1+'Stocks 1 Month Returns'!W60)</f>
        <v>-0.21348200230191944</v>
      </c>
      <c r="Z43" s="113">
        <f>LN(1+'Stocks 1 Month Returns'!X60)</f>
        <v>3.5106052911674991E-2</v>
      </c>
      <c r="AA43" s="113">
        <f>LN(1+'Stocks 1 Month Returns'!Y60)</f>
        <v>8.6785407399199762E-3</v>
      </c>
    </row>
    <row r="44" spans="1:27">
      <c r="A44" s="130">
        <v>45315</v>
      </c>
      <c r="B44" s="131">
        <f>LN(1+'Stocks 1 Day Returns'!B44)</f>
        <v>3.4855152560923793E-3</v>
      </c>
      <c r="C44" s="131">
        <f>LN(1+'Stocks 1 Day Returns'!C44)</f>
        <v>-4.0870028781286013E-3</v>
      </c>
      <c r="D44" s="131">
        <f>LN(1+'Stocks 1 Day Returns'!D44)</f>
        <v>8.5364389373455141E-3</v>
      </c>
      <c r="E44" s="131">
        <f>LN(1+'Stocks 1 Day Returns'!E44)</f>
        <v>-9.3289414620863643E-3</v>
      </c>
      <c r="F44" s="131">
        <f>LN(1+'Stocks 1 Day Returns'!F44)</f>
        <v>-3.4804953602069998E-3</v>
      </c>
      <c r="G44" s="131">
        <f>LN(1+'Stocks 1 Day Returns'!G44)</f>
        <v>-5.0717729115745567E-3</v>
      </c>
      <c r="H44" s="131">
        <f>LN(1+'Stocks 1 Day Returns'!H44)</f>
        <v>-1.5755261623647147E-2</v>
      </c>
      <c r="I44" s="131">
        <f>LN(1+'Stocks 1 Day Returns'!I44)</f>
        <v>1.9124250153577816E-2</v>
      </c>
      <c r="J44" s="131">
        <f>LN(1+'Stocks 1 Day Returns'!J44)</f>
        <v>1.1761352508477971E-2</v>
      </c>
      <c r="K44" s="131">
        <f>LN(1+'Stocks 1 Day Returns'!K44)</f>
        <v>4.8362764846672721E-3</v>
      </c>
      <c r="L44" s="131">
        <f>LN(1+'Stocks 1 Day Returns'!L44)</f>
        <v>2.3214333872491502E-3</v>
      </c>
      <c r="P44" s="227">
        <v>45315</v>
      </c>
      <c r="Q44" s="113">
        <f>LN(1+'Stocks 1 Month Returns'!O61)</f>
        <v>4.1785911441204249E-2</v>
      </c>
      <c r="R44" s="113">
        <f>LN(1+'Stocks 1 Month Returns'!P61)</f>
        <v>-3.5416603295725699E-2</v>
      </c>
      <c r="S44" s="113">
        <f>LN(1+'Stocks 1 Month Returns'!Q61)</f>
        <v>6.2614304786810029E-2</v>
      </c>
      <c r="T44" s="113">
        <f>LN(1+'Stocks 1 Month Returns'!R61)</f>
        <v>8.7102309669292478E-3</v>
      </c>
      <c r="U44" s="113">
        <f>LN(1+'Stocks 1 Month Returns'!S61)</f>
        <v>-1.9327915406551703E-2</v>
      </c>
      <c r="V44" s="113">
        <f>LN(1+'Stocks 1 Month Returns'!T61)</f>
        <v>-0.13876164581514175</v>
      </c>
      <c r="W44" s="113">
        <f>LN(1+'Stocks 1 Month Returns'!U61)</f>
        <v>-4.9006799511417676E-2</v>
      </c>
      <c r="X44" s="113">
        <f>LN(1+'Stocks 1 Month Returns'!V61)</f>
        <v>-4.9866493064155352E-2</v>
      </c>
      <c r="Y44" s="113">
        <f>LN(1+'Stocks 1 Month Returns'!W61)</f>
        <v>-0.23014381500060174</v>
      </c>
      <c r="Z44" s="113">
        <f>LN(1+'Stocks 1 Month Returns'!X61)</f>
        <v>2.5226348345647298E-2</v>
      </c>
      <c r="AA44" s="113">
        <f>LN(1+'Stocks 1 Month Returns'!Y61)</f>
        <v>1.1403162202736404E-2</v>
      </c>
    </row>
    <row r="45" spans="1:27">
      <c r="A45" s="130">
        <v>45316</v>
      </c>
      <c r="B45" s="131">
        <f>LN(1+'Stocks 1 Day Returns'!B45)</f>
        <v>1.344717088059149E-2</v>
      </c>
      <c r="C45" s="131">
        <f>LN(1+'Stocks 1 Day Returns'!C45)</f>
        <v>2.4221591224171356E-3</v>
      </c>
      <c r="D45" s="131">
        <f>LN(1+'Stocks 1 Day Returns'!D45)</f>
        <v>9.8421320271891259E-3</v>
      </c>
      <c r="E45" s="131">
        <f>LN(1+'Stocks 1 Day Returns'!E45)</f>
        <v>2.3804413604798659E-2</v>
      </c>
      <c r="F45" s="131">
        <f>LN(1+'Stocks 1 Day Returns'!F45)</f>
        <v>1.8560942329350107E-2</v>
      </c>
      <c r="G45" s="131">
        <f>LN(1+'Stocks 1 Day Returns'!G45)</f>
        <v>1.7643114684687676E-2</v>
      </c>
      <c r="H45" s="131">
        <f>LN(1+'Stocks 1 Day Returns'!H45)</f>
        <v>1.7289644038718317E-2</v>
      </c>
      <c r="I45" s="131">
        <f>LN(1+'Stocks 1 Day Returns'!I45)</f>
        <v>2.8994619796940853E-2</v>
      </c>
      <c r="J45" s="131">
        <f>LN(1+'Stocks 1 Day Returns'!J45)</f>
        <v>-5.478958757150789E-2</v>
      </c>
      <c r="K45" s="131">
        <f>LN(1+'Stocks 1 Day Returns'!K45)</f>
        <v>9.714322727729317E-3</v>
      </c>
      <c r="L45" s="131">
        <f>LN(1+'Stocks 1 Day Returns'!L45)</f>
        <v>8.9229914395117307E-3</v>
      </c>
      <c r="P45" s="227">
        <v>45316</v>
      </c>
      <c r="Q45" s="113">
        <f>LN(1+'Stocks 1 Month Returns'!O62)</f>
        <v>3.6217970171436291E-2</v>
      </c>
      <c r="R45" s="113">
        <f>LN(1+'Stocks 1 Month Returns'!P62)</f>
        <v>-3.804207382457081E-2</v>
      </c>
      <c r="S45" s="113">
        <f>LN(1+'Stocks 1 Month Returns'!Q62)</f>
        <v>5.7413776158393978E-2</v>
      </c>
      <c r="T45" s="113">
        <f>LN(1+'Stocks 1 Month Returns'!R62)</f>
        <v>1.8076255434563215E-2</v>
      </c>
      <c r="U45" s="113">
        <f>LN(1+'Stocks 1 Month Returns'!S62)</f>
        <v>-1.4024727568265389E-2</v>
      </c>
      <c r="V45" s="113">
        <f>LN(1+'Stocks 1 Month Returns'!T62)</f>
        <v>-0.12476343642839276</v>
      </c>
      <c r="W45" s="113">
        <f>LN(1+'Stocks 1 Month Returns'!U62)</f>
        <v>-4.3869242738491833E-2</v>
      </c>
      <c r="X45" s="113">
        <f>LN(1+'Stocks 1 Month Returns'!V62)</f>
        <v>-4.4330087010149385E-2</v>
      </c>
      <c r="Y45" s="113">
        <f>LN(1+'Stocks 1 Month Returns'!W62)</f>
        <v>-0.29029488046466068</v>
      </c>
      <c r="Z45" s="113">
        <f>LN(1+'Stocks 1 Month Returns'!X62)</f>
        <v>1.5464419582135553E-3</v>
      </c>
      <c r="AA45" s="113">
        <f>LN(1+'Stocks 1 Month Returns'!Y62)</f>
        <v>2.1611062143692267E-3</v>
      </c>
    </row>
    <row r="46" spans="1:27">
      <c r="A46" s="130">
        <v>45317</v>
      </c>
      <c r="B46" s="131">
        <f>LN(1+'Stocks 1 Day Returns'!B46)</f>
        <v>-0.12255944132909184</v>
      </c>
      <c r="C46" s="131">
        <f>LN(1+'Stocks 1 Day Returns'!C46)</f>
        <v>-4.8340439119495572E-3</v>
      </c>
      <c r="D46" s="131">
        <f>LN(1+'Stocks 1 Day Returns'!D46)</f>
        <v>1.8951048585399931E-3</v>
      </c>
      <c r="E46" s="131">
        <f>LN(1+'Stocks 1 Day Returns'!E46)</f>
        <v>5.8212528253347889E-4</v>
      </c>
      <c r="F46" s="131">
        <f>LN(1+'Stocks 1 Day Returns'!F46)</f>
        <v>9.476620028897903E-3</v>
      </c>
      <c r="G46" s="131">
        <f>LN(1+'Stocks 1 Day Returns'!G46)</f>
        <v>-2.0418766535120394E-3</v>
      </c>
      <c r="H46" s="131">
        <f>LN(1+'Stocks 1 Day Returns'!H46)</f>
        <v>4.7882036537300453E-3</v>
      </c>
      <c r="I46" s="131">
        <f>LN(1+'Stocks 1 Day Returns'!I46)</f>
        <v>8.0487716276812834E-3</v>
      </c>
      <c r="J46" s="131">
        <f>LN(1+'Stocks 1 Day Returns'!J46)</f>
        <v>2.1846113567155937E-2</v>
      </c>
      <c r="K46" s="131">
        <f>LN(1+'Stocks 1 Day Returns'!K46)</f>
        <v>1.2866670285688353E-2</v>
      </c>
      <c r="L46" s="131">
        <f>LN(1+'Stocks 1 Day Returns'!L46)</f>
        <v>-9.7712838830335269E-3</v>
      </c>
      <c r="P46" s="227">
        <v>45317</v>
      </c>
      <c r="Q46" s="113">
        <f>LN(1+'Stocks 1 Month Returns'!O63)</f>
        <v>-6.3216966828586699E-2</v>
      </c>
      <c r="R46" s="113">
        <f>LN(1+'Stocks 1 Month Returns'!P63)</f>
        <v>-2.8456802567332833E-2</v>
      </c>
      <c r="S46" s="113">
        <f>LN(1+'Stocks 1 Month Returns'!Q63)</f>
        <v>7.0054414643381843E-2</v>
      </c>
      <c r="T46" s="113">
        <f>LN(1+'Stocks 1 Month Returns'!R63)</f>
        <v>2.9907522432093176E-2</v>
      </c>
      <c r="U46" s="113">
        <f>LN(1+'Stocks 1 Month Returns'!S63)</f>
        <v>2.7827154745598232E-2</v>
      </c>
      <c r="V46" s="113">
        <f>LN(1+'Stocks 1 Month Returns'!T63)</f>
        <v>5.2845948424738035E-3</v>
      </c>
      <c r="W46" s="113">
        <f>LN(1+'Stocks 1 Month Returns'!U63)</f>
        <v>-2.4219431518773839E-2</v>
      </c>
      <c r="X46" s="113">
        <f>LN(1+'Stocks 1 Month Returns'!V63)</f>
        <v>-2.3425013342323747E-2</v>
      </c>
      <c r="Y46" s="113">
        <f>LN(1+'Stocks 1 Month Returns'!W63)</f>
        <v>-0.25235257165981029</v>
      </c>
      <c r="Z46" s="113">
        <f>LN(1+'Stocks 1 Month Returns'!X63)</f>
        <v>2.897904944300235E-2</v>
      </c>
      <c r="AA46" s="113">
        <f>LN(1+'Stocks 1 Month Returns'!Y63)</f>
        <v>2.4169362381456058E-2</v>
      </c>
    </row>
    <row r="47" spans="1:27">
      <c r="A47" s="130">
        <v>45322</v>
      </c>
      <c r="B47" s="131">
        <f>LN(1+'Stocks 1 Day Returns'!B47)</f>
        <v>1.4011328262262065E-4</v>
      </c>
      <c r="C47" s="131">
        <f>LN(1+'Stocks 1 Day Returns'!C47)</f>
        <v>-2.3128216276503771E-2</v>
      </c>
      <c r="D47" s="131">
        <f>LN(1+'Stocks 1 Day Returns'!D47)</f>
        <v>-3.0896857807705232E-2</v>
      </c>
      <c r="E47" s="131">
        <f>LN(1+'Stocks 1 Day Returns'!E47)</f>
        <v>-4.3812765272966979E-2</v>
      </c>
      <c r="F47" s="131">
        <f>LN(1+'Stocks 1 Day Returns'!F47)</f>
        <v>-1.2804162445731767E-2</v>
      </c>
      <c r="G47" s="131">
        <f>LN(1+'Stocks 1 Day Returns'!G47)</f>
        <v>-1.380644945296567E-2</v>
      </c>
      <c r="H47" s="131">
        <f>LN(1+'Stocks 1 Day Returns'!H47)</f>
        <v>1.3313667655693995E-2</v>
      </c>
      <c r="I47" s="131">
        <f>LN(1+'Stocks 1 Day Returns'!I47)</f>
        <v>-2.1662308648159111E-2</v>
      </c>
      <c r="J47" s="131">
        <f>LN(1+'Stocks 1 Day Returns'!J47)</f>
        <v>4.7951917634413088E-2</v>
      </c>
      <c r="K47" s="131">
        <f>LN(1+'Stocks 1 Day Returns'!K47)</f>
        <v>-2.777041571418069E-2</v>
      </c>
      <c r="L47" s="131">
        <f>LN(1+'Stocks 1 Day Returns'!L47)</f>
        <v>1.8154397161845755E-2</v>
      </c>
      <c r="P47" s="227">
        <v>45321</v>
      </c>
      <c r="Q47" s="113">
        <f>LN(1+'Stocks 1 Month Returns'!O64)</f>
        <v>-0.10136081564668244</v>
      </c>
      <c r="R47" s="113">
        <f>LN(1+'Stocks 1 Month Returns'!P64)</f>
        <v>-4.3552929826427958E-2</v>
      </c>
      <c r="S47" s="113">
        <f>LN(1+'Stocks 1 Month Returns'!Q64)</f>
        <v>8.0836663368447692E-2</v>
      </c>
      <c r="T47" s="113">
        <f>LN(1+'Stocks 1 Month Returns'!R64)</f>
        <v>4.0993100848488298E-2</v>
      </c>
      <c r="U47" s="113">
        <f>LN(1+'Stocks 1 Month Returns'!S64)</f>
        <v>4.3235834672803203E-2</v>
      </c>
      <c r="V47" s="113">
        <f>LN(1+'Stocks 1 Month Returns'!T64)</f>
        <v>-2.3470058622175834E-2</v>
      </c>
      <c r="W47" s="113">
        <f>LN(1+'Stocks 1 Month Returns'!U64)</f>
        <v>4.223592541267808E-2</v>
      </c>
      <c r="X47" s="113">
        <f>LN(1+'Stocks 1 Month Returns'!V64)</f>
        <v>-1.277293718186904E-2</v>
      </c>
      <c r="Y47" s="113">
        <f>LN(1+'Stocks 1 Month Returns'!W64)</f>
        <v>-0.27675633765110474</v>
      </c>
      <c r="Z47" s="113">
        <f>LN(1+'Stocks 1 Month Returns'!X64)</f>
        <v>2.4140649922603119E-2</v>
      </c>
      <c r="AA47" s="113">
        <f>LN(1+'Stocks 1 Month Returns'!Y64)</f>
        <v>2.8007558808472322E-2</v>
      </c>
    </row>
    <row r="48" spans="1:27">
      <c r="A48" s="130">
        <v>45323</v>
      </c>
      <c r="B48" s="131">
        <f>LN(1+'Stocks 1 Day Returns'!B48)</f>
        <v>1.0715294980276404E-2</v>
      </c>
      <c r="C48" s="131">
        <f>LN(1+'Stocks 1 Day Returns'!C48)</f>
        <v>1.7489152379389434E-2</v>
      </c>
      <c r="D48" s="131">
        <f>LN(1+'Stocks 1 Day Returns'!D48)</f>
        <v>1.9710793612775935E-2</v>
      </c>
      <c r="E48" s="131">
        <f>LN(1+'Stocks 1 Day Returns'!E48)</f>
        <v>4.2367901370733048E-3</v>
      </c>
      <c r="F48" s="131">
        <f>LN(1+'Stocks 1 Day Returns'!F48)</f>
        <v>1.4697244899577782E-2</v>
      </c>
      <c r="G48" s="131">
        <f>LN(1+'Stocks 1 Day Returns'!G48)</f>
        <v>6.9683537923133747E-3</v>
      </c>
      <c r="H48" s="131">
        <f>LN(1+'Stocks 1 Day Returns'!H48)</f>
        <v>6.0392883719774821E-3</v>
      </c>
      <c r="I48" s="131">
        <f>LN(1+'Stocks 1 Day Returns'!I48)</f>
        <v>7.3520574540224242E-3</v>
      </c>
      <c r="J48" s="131">
        <f>LN(1+'Stocks 1 Day Returns'!J48)</f>
        <v>-1.608539563321715E-3</v>
      </c>
      <c r="K48" s="131">
        <f>LN(1+'Stocks 1 Day Returns'!K48)</f>
        <v>3.0185842143896101E-2</v>
      </c>
      <c r="L48" s="131">
        <f>LN(1+'Stocks 1 Day Returns'!L48)</f>
        <v>-9.7702740643646167E-3</v>
      </c>
      <c r="P48" s="227">
        <v>45322</v>
      </c>
      <c r="Q48" s="113">
        <f>LN(1+'Stocks 1 Month Returns'!O65)</f>
        <v>-0.13485720725210068</v>
      </c>
      <c r="R48" s="113">
        <f>LN(1+'Stocks 1 Month Returns'!P65)</f>
        <v>-7.5401912352380487E-2</v>
      </c>
      <c r="S48" s="113">
        <f>LN(1+'Stocks 1 Month Returns'!Q65)</f>
        <v>3.2875724772269882E-2</v>
      </c>
      <c r="T48" s="113">
        <f>LN(1+'Stocks 1 Month Returns'!R65)</f>
        <v>-2.491989506364671E-2</v>
      </c>
      <c r="U48" s="113">
        <f>LN(1+'Stocks 1 Month Returns'!S65)</f>
        <v>2.7074577993672397E-2</v>
      </c>
      <c r="V48" s="113">
        <f>LN(1+'Stocks 1 Month Returns'!T65)</f>
        <v>-5.4265225639220475E-2</v>
      </c>
      <c r="W48" s="113">
        <f>LN(1+'Stocks 1 Month Returns'!U65)</f>
        <v>4.7630858249020115E-2</v>
      </c>
      <c r="X48" s="113">
        <f>LN(1+'Stocks 1 Month Returns'!V65)</f>
        <v>-5.0972469603350105E-2</v>
      </c>
      <c r="Y48" s="113">
        <f>LN(1+'Stocks 1 Month Returns'!W65)</f>
        <v>-0.23703986803205424</v>
      </c>
      <c r="Z48" s="113">
        <f>LN(1+'Stocks 1 Month Returns'!X65)</f>
        <v>-1.5179699414429402E-2</v>
      </c>
      <c r="AA48" s="113">
        <f>LN(1+'Stocks 1 Month Returns'!Y65)</f>
        <v>-7.7525333848523564E-3</v>
      </c>
    </row>
    <row r="49" spans="1:27">
      <c r="A49" s="130">
        <v>45324</v>
      </c>
      <c r="B49" s="131">
        <f>LN(1+'Stocks 1 Day Returns'!B49)</f>
        <v>-1.1433976388171048E-2</v>
      </c>
      <c r="C49" s="131">
        <f>LN(1+'Stocks 1 Day Returns'!C49)</f>
        <v>8.2935084634637782E-4</v>
      </c>
      <c r="D49" s="131">
        <f>LN(1+'Stocks 1 Day Returns'!D49)</f>
        <v>2.4507303376272722E-2</v>
      </c>
      <c r="E49" s="131">
        <f>LN(1+'Stocks 1 Day Returns'!E49)</f>
        <v>6.2491274678950146E-3</v>
      </c>
      <c r="F49" s="131">
        <f>LN(1+'Stocks 1 Day Returns'!F49)</f>
        <v>6.970070905064049E-3</v>
      </c>
      <c r="G49" s="131">
        <f>LN(1+'Stocks 1 Day Returns'!G49)</f>
        <v>7.9422583053558749E-3</v>
      </c>
      <c r="H49" s="131">
        <f>LN(1+'Stocks 1 Day Returns'!H49)</f>
        <v>7.2776696002253057E-3</v>
      </c>
      <c r="I49" s="131">
        <f>LN(1+'Stocks 1 Day Returns'!I49)</f>
        <v>3.5238596277111546E-2</v>
      </c>
      <c r="J49" s="131">
        <f>LN(1+'Stocks 1 Day Returns'!J49)</f>
        <v>4.1975510904942994E-3</v>
      </c>
      <c r="K49" s="131">
        <f>LN(1+'Stocks 1 Day Returns'!K49)</f>
        <v>8.1974682785829672E-2</v>
      </c>
      <c r="L49" s="131">
        <f>LN(1+'Stocks 1 Day Returns'!L49)</f>
        <v>-3.3899393572334848E-3</v>
      </c>
      <c r="P49" s="227">
        <v>45323</v>
      </c>
      <c r="Q49" s="113">
        <f>LN(1+'Stocks 1 Month Returns'!O66)</f>
        <v>-0.17777581263556241</v>
      </c>
      <c r="R49" s="113">
        <f>LN(1+'Stocks 1 Month Returns'!P66)</f>
        <v>-5.7929382831075044E-2</v>
      </c>
      <c r="S49" s="113">
        <f>LN(1+'Stocks 1 Month Returns'!Q66)</f>
        <v>4.9511393663525798E-2</v>
      </c>
      <c r="T49" s="113">
        <f>LN(1+'Stocks 1 Month Returns'!R66)</f>
        <v>-2.7330676269409781E-2</v>
      </c>
      <c r="U49" s="113">
        <f>LN(1+'Stocks 1 Month Returns'!S66)</f>
        <v>3.9679605527299447E-2</v>
      </c>
      <c r="V49" s="113">
        <f>LN(1+'Stocks 1 Month Returns'!T66)</f>
        <v>-6.5998144430679792E-2</v>
      </c>
      <c r="W49" s="113">
        <f>LN(1+'Stocks 1 Month Returns'!U66)</f>
        <v>4.7759366218943687E-2</v>
      </c>
      <c r="X49" s="113">
        <f>LN(1+'Stocks 1 Month Returns'!V66)</f>
        <v>-5.5445337204719905E-2</v>
      </c>
      <c r="Y49" s="113">
        <f>LN(1+'Stocks 1 Month Returns'!W66)</f>
        <v>-0.25049270835311854</v>
      </c>
      <c r="Z49" s="113">
        <f>LN(1+'Stocks 1 Month Returns'!X66)</f>
        <v>1.2209750413619835E-2</v>
      </c>
      <c r="AA49" s="113">
        <f>LN(1+'Stocks 1 Month Returns'!Y66)</f>
        <v>1.8162230747279431E-3</v>
      </c>
    </row>
    <row r="50" spans="1:27">
      <c r="A50" s="130">
        <v>45329</v>
      </c>
      <c r="B50" s="131">
        <f>LN(1+'Stocks 1 Day Returns'!B50)</f>
        <v>-5.2120660314963208E-3</v>
      </c>
      <c r="C50" s="131">
        <f>LN(1+'Stocks 1 Day Returns'!C50)</f>
        <v>-5.5666003413810759E-3</v>
      </c>
      <c r="D50" s="131">
        <f>LN(1+'Stocks 1 Day Returns'!D50)</f>
        <v>1.4743007346026441E-2</v>
      </c>
      <c r="E50" s="131">
        <f>LN(1+'Stocks 1 Day Returns'!E50)</f>
        <v>-1.0358052331097508E-2</v>
      </c>
      <c r="F50" s="131">
        <f>LN(1+'Stocks 1 Day Returns'!F50)</f>
        <v>-7.6593882478291292E-3</v>
      </c>
      <c r="G50" s="131">
        <f>LN(1+'Stocks 1 Day Returns'!G50)</f>
        <v>-2.7966013629245555E-3</v>
      </c>
      <c r="H50" s="131">
        <f>LN(1+'Stocks 1 Day Returns'!H50)</f>
        <v>1.1833420673453839E-2</v>
      </c>
      <c r="I50" s="131">
        <f>LN(1+'Stocks 1 Day Returns'!I50)</f>
        <v>-7.5926067514349091E-3</v>
      </c>
      <c r="J50" s="131">
        <f>LN(1+'Stocks 1 Day Returns'!J50)</f>
        <v>9.7386644759930949E-3</v>
      </c>
      <c r="K50" s="131">
        <f>LN(1+'Stocks 1 Day Returns'!K50)</f>
        <v>1.9778193033512964E-3</v>
      </c>
      <c r="L50" s="131">
        <f>LN(1+'Stocks 1 Day Returns'!L50)</f>
        <v>-1.408137889447934E-2</v>
      </c>
      <c r="P50" s="227">
        <v>45324</v>
      </c>
      <c r="Q50" s="113">
        <f>LN(1+'Stocks 1 Month Returns'!O67)</f>
        <v>-0.19149115364086031</v>
      </c>
      <c r="R50" s="113">
        <f>LN(1+'Stocks 1 Month Returns'!P67)</f>
        <v>-5.4763956439027504E-2</v>
      </c>
      <c r="S50" s="113">
        <f>LN(1+'Stocks 1 Month Returns'!Q67)</f>
        <v>7.8448641343852793E-2</v>
      </c>
      <c r="T50" s="113">
        <f>LN(1+'Stocks 1 Month Returns'!R67)</f>
        <v>-2.1404734228440744E-2</v>
      </c>
      <c r="U50" s="113">
        <f>LN(1+'Stocks 1 Month Returns'!S67)</f>
        <v>5.5790519361107405E-2</v>
      </c>
      <c r="V50" s="113">
        <f>LN(1+'Stocks 1 Month Returns'!T67)</f>
        <v>-5.1026406724763558E-2</v>
      </c>
      <c r="W50" s="113">
        <f>LN(1+'Stocks 1 Month Returns'!U67)</f>
        <v>5.9275827732040952E-2</v>
      </c>
      <c r="X50" s="113">
        <f>LN(1+'Stocks 1 Month Returns'!V67)</f>
        <v>-1.4066781301675307E-2</v>
      </c>
      <c r="Y50" s="113">
        <f>LN(1+'Stocks 1 Month Returns'!W67)</f>
        <v>-0.24081209150815014</v>
      </c>
      <c r="Z50" s="113">
        <f>LN(1+'Stocks 1 Month Returns'!X67)</f>
        <v>9.7494772873129118E-2</v>
      </c>
      <c r="AA50" s="113">
        <f>LN(1+'Stocks 1 Month Returns'!Y67)</f>
        <v>2.0117659554830088E-2</v>
      </c>
    </row>
    <row r="51" spans="1:27">
      <c r="A51" s="130">
        <v>45330</v>
      </c>
      <c r="B51" s="131">
        <f>LN(1+'Stocks 1 Day Returns'!B51)</f>
        <v>-1.4279087041804866E-3</v>
      </c>
      <c r="C51" s="131">
        <f>LN(1+'Stocks 1 Day Returns'!C51)</f>
        <v>-6.3261513697579898E-4</v>
      </c>
      <c r="D51" s="131">
        <f>LN(1+'Stocks 1 Day Returns'!D51)</f>
        <v>5.2836185562830477E-3</v>
      </c>
      <c r="E51" s="131">
        <f>LN(1+'Stocks 1 Day Returns'!E51)</f>
        <v>8.7488312438075665E-3</v>
      </c>
      <c r="F51" s="131">
        <f>LN(1+'Stocks 1 Day Returns'!F51)</f>
        <v>0.11398317283239694</v>
      </c>
      <c r="G51" s="131">
        <f>LN(1+'Stocks 1 Day Returns'!G51)</f>
        <v>3.5680813487209873E-3</v>
      </c>
      <c r="H51" s="131">
        <f>LN(1+'Stocks 1 Day Returns'!H51)</f>
        <v>3.3292316447626332E-3</v>
      </c>
      <c r="I51" s="131">
        <f>LN(1+'Stocks 1 Day Returns'!I51)</f>
        <v>1.7745437469490359E-2</v>
      </c>
      <c r="J51" s="131">
        <f>LN(1+'Stocks 1 Day Returns'!J51)</f>
        <v>-7.6837960284916488E-3</v>
      </c>
      <c r="K51" s="131">
        <f>LN(1+'Stocks 1 Day Returns'!K51)</f>
        <v>1.0843020898855737E-3</v>
      </c>
      <c r="L51" s="131">
        <f>LN(1+'Stocks 1 Day Returns'!L51)</f>
        <v>3.8285517338220647E-3</v>
      </c>
      <c r="P51" s="227">
        <v>45328</v>
      </c>
      <c r="Q51" s="113">
        <f>LN(1+'Stocks 1 Month Returns'!O68)</f>
        <v>-0.1697048255773636</v>
      </c>
      <c r="R51" s="113">
        <f>LN(1+'Stocks 1 Month Returns'!P68)</f>
        <v>-2.7405138281523921E-2</v>
      </c>
      <c r="S51" s="113">
        <f>LN(1+'Stocks 1 Month Returns'!Q68)</f>
        <v>7.2376465542867446E-2</v>
      </c>
      <c r="T51" s="113">
        <f>LN(1+'Stocks 1 Month Returns'!R68)</f>
        <v>-1.5001625602009893E-2</v>
      </c>
      <c r="U51" s="113">
        <f>LN(1+'Stocks 1 Month Returns'!S68)</f>
        <v>8.8753260871513376E-2</v>
      </c>
      <c r="V51" s="113">
        <f>LN(1+'Stocks 1 Month Returns'!T68)</f>
        <v>-5.4602834303099451E-2</v>
      </c>
      <c r="W51" s="113">
        <f>LN(1+'Stocks 1 Month Returns'!U68)</f>
        <v>4.4268870332584254E-2</v>
      </c>
      <c r="X51" s="113">
        <f>LN(1+'Stocks 1 Month Returns'!V68)</f>
        <v>1.2032388651555355E-2</v>
      </c>
      <c r="Y51" s="113">
        <f>LN(1+'Stocks 1 Month Returns'!W68)</f>
        <v>-0.22675155169169972</v>
      </c>
      <c r="Z51" s="113">
        <f>LN(1+'Stocks 1 Month Returns'!X68)</f>
        <v>9.2820060114145772E-2</v>
      </c>
      <c r="AA51" s="113">
        <f>LN(1+'Stocks 1 Month Returns'!Y68)</f>
        <v>3.0053286496812447E-2</v>
      </c>
    </row>
    <row r="52" spans="1:27">
      <c r="A52" s="130">
        <v>45331</v>
      </c>
      <c r="B52" s="131">
        <f>LN(1+'Stocks 1 Day Returns'!B52)</f>
        <v>2.002745853493795E-2</v>
      </c>
      <c r="C52" s="131">
        <f>LN(1+'Stocks 1 Day Returns'!C52)</f>
        <v>3.9583848852730733E-3</v>
      </c>
      <c r="D52" s="131">
        <f>LN(1+'Stocks 1 Day Returns'!D52)</f>
        <v>1.6579718630936085E-2</v>
      </c>
      <c r="E52" s="131">
        <f>LN(1+'Stocks 1 Day Returns'!E52)</f>
        <v>4.7451054196233728E-3</v>
      </c>
      <c r="F52" s="131">
        <f>LN(1+'Stocks 1 Day Returns'!F52)</f>
        <v>-1.8493633338684732E-2</v>
      </c>
      <c r="G52" s="131">
        <f>LN(1+'Stocks 1 Day Returns'!G52)</f>
        <v>4.7402782481432443E-3</v>
      </c>
      <c r="H52" s="131">
        <f>LN(1+'Stocks 1 Day Returns'!H52)</f>
        <v>-1.1833260523122959E-3</v>
      </c>
      <c r="I52" s="131">
        <f>LN(1+'Stocks 1 Day Returns'!I52)</f>
        <v>-1.864945528885566E-2</v>
      </c>
      <c r="J52" s="131">
        <f>LN(1+'Stocks 1 Day Returns'!J52)</f>
        <v>1.052381513926578E-3</v>
      </c>
      <c r="K52" s="131">
        <f>LN(1+'Stocks 1 Day Returns'!K52)</f>
        <v>2.7929329476556092E-2</v>
      </c>
      <c r="L52" s="131">
        <f>LN(1+'Stocks 1 Day Returns'!L52)</f>
        <v>-6.1040921217390453E-3</v>
      </c>
      <c r="P52" s="227">
        <v>45329</v>
      </c>
      <c r="Q52" s="113">
        <f>LN(1+'Stocks 1 Month Returns'!O69)</f>
        <v>-0.15673956560044852</v>
      </c>
      <c r="R52" s="113">
        <f>LN(1+'Stocks 1 Month Returns'!P69)</f>
        <v>-1.213773038811689E-2</v>
      </c>
      <c r="S52" s="113">
        <f>LN(1+'Stocks 1 Month Returns'!Q69)</f>
        <v>0.10049149645383584</v>
      </c>
      <c r="T52" s="113">
        <f>LN(1+'Stocks 1 Month Returns'!R69)</f>
        <v>-1.0756626927350445E-2</v>
      </c>
      <c r="U52" s="113">
        <f>LN(1+'Stocks 1 Month Returns'!S69)</f>
        <v>9.7706557957517148E-2</v>
      </c>
      <c r="V52" s="113">
        <f>LN(1+'Stocks 1 Month Returns'!T69)</f>
        <v>-3.9595854932736443E-2</v>
      </c>
      <c r="W52" s="113">
        <f>LN(1+'Stocks 1 Month Returns'!U69)</f>
        <v>7.9262296658854606E-2</v>
      </c>
      <c r="X52" s="113">
        <f>LN(1+'Stocks 1 Month Returns'!V69)</f>
        <v>2.3916140848894485E-2</v>
      </c>
      <c r="Y52" s="113">
        <f>LN(1+'Stocks 1 Month Returns'!W69)</f>
        <v>-0.2028077534542824</v>
      </c>
      <c r="Z52" s="113">
        <f>LN(1+'Stocks 1 Month Returns'!X69)</f>
        <v>0.11962580593422444</v>
      </c>
      <c r="AA52" s="113">
        <f>LN(1+'Stocks 1 Month Returns'!Y69)</f>
        <v>5.033903698564083E-2</v>
      </c>
    </row>
    <row r="53" spans="1:27">
      <c r="A53" s="130">
        <v>45336</v>
      </c>
      <c r="B53" s="131">
        <f>LN(1+'Stocks 1 Day Returns'!B53)</f>
        <v>2.5009647054651925E-2</v>
      </c>
      <c r="C53" s="131">
        <f>LN(1+'Stocks 1 Day Returns'!C53)</f>
        <v>-3.3961067301722415E-3</v>
      </c>
      <c r="D53" s="131">
        <f>LN(1+'Stocks 1 Day Returns'!D53)</f>
        <v>9.1967247794780896E-3</v>
      </c>
      <c r="E53" s="131">
        <f>LN(1+'Stocks 1 Day Returns'!E53)</f>
        <v>1.4235691687577335E-2</v>
      </c>
      <c r="F53" s="131">
        <f>LN(1+'Stocks 1 Day Returns'!F53)</f>
        <v>1.1334366588184026E-2</v>
      </c>
      <c r="G53" s="131">
        <f>LN(1+'Stocks 1 Day Returns'!G53)</f>
        <v>3.2848690237899632E-3</v>
      </c>
      <c r="H53" s="131">
        <f>LN(1+'Stocks 1 Day Returns'!H53)</f>
        <v>2.9902138482405518E-3</v>
      </c>
      <c r="I53" s="131">
        <f>LN(1+'Stocks 1 Day Returns'!I53)</f>
        <v>4.1440127238416592E-3</v>
      </c>
      <c r="J53" s="131">
        <f>LN(1+'Stocks 1 Day Returns'!J53)</f>
        <v>-3.8709386639394347E-3</v>
      </c>
      <c r="K53" s="131">
        <f>LN(1+'Stocks 1 Day Returns'!K53)</f>
        <v>1.5205593547027375E-2</v>
      </c>
      <c r="L53" s="131">
        <f>LN(1+'Stocks 1 Day Returns'!L53)</f>
        <v>-6.9478807209889058E-3</v>
      </c>
      <c r="P53" s="227">
        <v>45330</v>
      </c>
      <c r="Q53" s="113">
        <f>LN(1+'Stocks 1 Month Returns'!O70)</f>
        <v>-0.10236051053511253</v>
      </c>
      <c r="R53" s="113">
        <f>LN(1+'Stocks 1 Month Returns'!P70)</f>
        <v>1.9608331901748616E-2</v>
      </c>
      <c r="S53" s="113">
        <f>LN(1+'Stocks 1 Month Returns'!Q70)</f>
        <v>8.6930698512265522E-2</v>
      </c>
      <c r="T53" s="113">
        <f>LN(1+'Stocks 1 Month Returns'!R70)</f>
        <v>2.4443290323621861E-3</v>
      </c>
      <c r="U53" s="113">
        <f>LN(1+'Stocks 1 Month Returns'!S70)</f>
        <v>0.22172129297373461</v>
      </c>
      <c r="V53" s="113">
        <f>LN(1+'Stocks 1 Month Returns'!T70)</f>
        <v>-2.8558199941029112E-2</v>
      </c>
      <c r="W53" s="113">
        <f>LN(1+'Stocks 1 Month Returns'!U70)</f>
        <v>7.068693570492933E-2</v>
      </c>
      <c r="X53" s="113">
        <f>LN(1+'Stocks 1 Month Returns'!V70)</f>
        <v>7.2295975470075977E-2</v>
      </c>
      <c r="Y53" s="113">
        <f>LN(1+'Stocks 1 Month Returns'!W70)</f>
        <v>-7.702395221025328E-2</v>
      </c>
      <c r="Z53" s="113">
        <f>LN(1+'Stocks 1 Month Returns'!X70)</f>
        <v>0.10789234656823549</v>
      </c>
      <c r="AA53" s="113">
        <f>LN(1+'Stocks 1 Month Returns'!Y70)</f>
        <v>5.2091127718576803E-2</v>
      </c>
    </row>
    <row r="54" spans="1:27">
      <c r="A54" s="130">
        <v>45337</v>
      </c>
      <c r="B54" s="131">
        <f>LN(1+'Stocks 1 Day Returns'!B54)</f>
        <v>-6.9941013791857654E-4</v>
      </c>
      <c r="C54" s="131">
        <f>LN(1+'Stocks 1 Day Returns'!C54)</f>
        <v>8.9771216707586145E-4</v>
      </c>
      <c r="D54" s="131">
        <f>LN(1+'Stocks 1 Day Returns'!D54)</f>
        <v>-4.7072067761347956E-3</v>
      </c>
      <c r="E54" s="131">
        <f>LN(1+'Stocks 1 Day Returns'!E54)</f>
        <v>-2.208958826916195E-2</v>
      </c>
      <c r="F54" s="131">
        <f>LN(1+'Stocks 1 Day Returns'!F54)</f>
        <v>1.0419872268578097E-2</v>
      </c>
      <c r="G54" s="131">
        <f>LN(1+'Stocks 1 Day Returns'!G54)</f>
        <v>1.1639434005284819E-3</v>
      </c>
      <c r="H54" s="131">
        <f>LN(1+'Stocks 1 Day Returns'!H54)</f>
        <v>1.850305535818678E-2</v>
      </c>
      <c r="I54" s="131">
        <f>LN(1+'Stocks 1 Day Returns'!I54)</f>
        <v>2.5062859975961693E-2</v>
      </c>
      <c r="J54" s="131">
        <f>LN(1+'Stocks 1 Day Returns'!J54)</f>
        <v>1.2016047226957425E-2</v>
      </c>
      <c r="K54" s="131">
        <f>LN(1+'Stocks 1 Day Returns'!K54)</f>
        <v>-4.4515600982990037E-3</v>
      </c>
      <c r="L54" s="131">
        <f>LN(1+'Stocks 1 Day Returns'!L54)</f>
        <v>-7.3736184297864531E-3</v>
      </c>
      <c r="P54" s="227">
        <v>45331</v>
      </c>
      <c r="Q54" s="113">
        <f>LN(1+'Stocks 1 Month Returns'!O71)</f>
        <v>-7.4671796906532445E-2</v>
      </c>
      <c r="R54" s="113">
        <f>LN(1+'Stocks 1 Month Returns'!P71)</f>
        <v>3.8030501922284167E-2</v>
      </c>
      <c r="S54" s="113">
        <f>LN(1+'Stocks 1 Month Returns'!Q71)</f>
        <v>0.10989893752975899</v>
      </c>
      <c r="T54" s="113">
        <f>LN(1+'Stocks 1 Month Returns'!R71)</f>
        <v>1.4452512532724889E-2</v>
      </c>
      <c r="U54" s="113">
        <f>LN(1+'Stocks 1 Month Returns'!S71)</f>
        <v>0.21267341622696181</v>
      </c>
      <c r="V54" s="113">
        <f>LN(1+'Stocks 1 Month Returns'!T71)</f>
        <v>-1.2741325233457102E-2</v>
      </c>
      <c r="W54" s="113">
        <f>LN(1+'Stocks 1 Month Returns'!U71)</f>
        <v>9.3210393919389511E-2</v>
      </c>
      <c r="X54" s="113">
        <f>LN(1+'Stocks 1 Month Returns'!V71)</f>
        <v>5.9499179898238726E-2</v>
      </c>
      <c r="Y54" s="113">
        <f>LN(1+'Stocks 1 Month Returns'!W71)</f>
        <v>-4.1737819755762059E-2</v>
      </c>
      <c r="Z54" s="113">
        <f>LN(1+'Stocks 1 Month Returns'!X71)</f>
        <v>0.1376698265210114</v>
      </c>
      <c r="AA54" s="113">
        <f>LN(1+'Stocks 1 Month Returns'!Y71)</f>
        <v>7.0872438583158573E-2</v>
      </c>
    </row>
    <row r="55" spans="1:27">
      <c r="A55" s="130">
        <v>45338</v>
      </c>
      <c r="B55" s="131">
        <f>LN(1+'Stocks 1 Day Returns'!B55)</f>
        <v>-8.0552731584208944E-3</v>
      </c>
      <c r="C55" s="131">
        <f>LN(1+'Stocks 1 Day Returns'!C55)</f>
        <v>-4.1867811290562038E-3</v>
      </c>
      <c r="D55" s="131">
        <f>LN(1+'Stocks 1 Day Returns'!D55)</f>
        <v>-1.8888552952785634E-3</v>
      </c>
      <c r="E55" s="131">
        <f>LN(1+'Stocks 1 Day Returns'!E55)</f>
        <v>-8.4388376542729095E-3</v>
      </c>
      <c r="F55" s="131">
        <f>LN(1+'Stocks 1 Day Returns'!F55)</f>
        <v>-3.3083459669353246E-3</v>
      </c>
      <c r="G55" s="131">
        <f>LN(1+'Stocks 1 Day Returns'!G55)</f>
        <v>8.7930105992465937E-3</v>
      </c>
      <c r="H55" s="131">
        <f>LN(1+'Stocks 1 Day Returns'!H55)</f>
        <v>-3.1863204675909636E-3</v>
      </c>
      <c r="I55" s="131">
        <f>LN(1+'Stocks 1 Day Returns'!I55)</f>
        <v>5.3792858374000869E-3</v>
      </c>
      <c r="J55" s="131">
        <f>LN(1+'Stocks 1 Day Returns'!J55)</f>
        <v>-2.7585257473454216E-3</v>
      </c>
      <c r="K55" s="131">
        <f>LN(1+'Stocks 1 Day Returns'!K55)</f>
        <v>2.5699307443268512E-3</v>
      </c>
      <c r="L55" s="131">
        <f>LN(1+'Stocks 1 Day Returns'!L55)</f>
        <v>-1.7588270794177567E-2</v>
      </c>
      <c r="P55" s="227">
        <v>45335</v>
      </c>
      <c r="Q55" s="113">
        <f>LN(1+'Stocks 1 Month Returns'!O72)</f>
        <v>-6.2272946165125041E-2</v>
      </c>
      <c r="R55" s="113">
        <f>LN(1+'Stocks 1 Month Returns'!P72)</f>
        <v>2.076599704790974E-2</v>
      </c>
      <c r="S55" s="113">
        <f>LN(1+'Stocks 1 Month Returns'!Q72)</f>
        <v>7.0435532532403436E-2</v>
      </c>
      <c r="T55" s="113">
        <f>LN(1+'Stocks 1 Month Returns'!R72)</f>
        <v>1.1507423417508888E-2</v>
      </c>
      <c r="U55" s="113">
        <f>LN(1+'Stocks 1 Month Returns'!S72)</f>
        <v>0.22647290022307631</v>
      </c>
      <c r="V55" s="113">
        <f>LN(1+'Stocks 1 Month Returns'!T72)</f>
        <v>-2.4731059769247912E-2</v>
      </c>
      <c r="W55" s="113">
        <f>LN(1+'Stocks 1 Month Returns'!U72)</f>
        <v>0.10847223453110584</v>
      </c>
      <c r="X55" s="113">
        <f>LN(1+'Stocks 1 Month Returns'!V72)</f>
        <v>4.7870131415994749E-2</v>
      </c>
      <c r="Y55" s="113">
        <f>LN(1+'Stocks 1 Month Returns'!W72)</f>
        <v>-3.7235158123361277E-2</v>
      </c>
      <c r="Z55" s="113">
        <f>LN(1+'Stocks 1 Month Returns'!X72)</f>
        <v>0.11230622424894098</v>
      </c>
      <c r="AA55" s="113">
        <f>LN(1+'Stocks 1 Month Returns'!Y72)</f>
        <v>6.0296747555133513E-2</v>
      </c>
    </row>
    <row r="56" spans="1:27">
      <c r="A56" s="130">
        <v>45343</v>
      </c>
      <c r="B56" s="131">
        <f>LN(1+'Stocks 1 Day Returns'!B56)</f>
        <v>-2.4529965355895394E-2</v>
      </c>
      <c r="C56" s="131">
        <f>LN(1+'Stocks 1 Day Returns'!C56)</f>
        <v>3.5147233999118922E-3</v>
      </c>
      <c r="D56" s="131">
        <f>LN(1+'Stocks 1 Day Returns'!D56)</f>
        <v>-2.1780686710777563E-3</v>
      </c>
      <c r="E56" s="131">
        <f>LN(1+'Stocks 1 Day Returns'!E56)</f>
        <v>3.4714615824762807E-3</v>
      </c>
      <c r="F56" s="131">
        <f>LN(1+'Stocks 1 Day Returns'!F56)</f>
        <v>-1.6967943995866631E-2</v>
      </c>
      <c r="G56" s="131">
        <f>LN(1+'Stocks 1 Day Returns'!G56)</f>
        <v>7.1138313575384495E-3</v>
      </c>
      <c r="H56" s="131">
        <f>LN(1+'Stocks 1 Day Returns'!H56)</f>
        <v>1.1566967830741097E-2</v>
      </c>
      <c r="I56" s="131">
        <f>LN(1+'Stocks 1 Day Returns'!I56)</f>
        <v>8.6447187063035651E-3</v>
      </c>
      <c r="J56" s="131">
        <f>LN(1+'Stocks 1 Day Returns'!J56)</f>
        <v>-9.5527484600677753E-3</v>
      </c>
      <c r="K56" s="131">
        <f>LN(1+'Stocks 1 Day Returns'!K56)</f>
        <v>8.3345082494833272E-3</v>
      </c>
      <c r="L56" s="131">
        <f>LN(1+'Stocks 1 Day Returns'!L56)</f>
        <v>8.0983992641704989E-3</v>
      </c>
      <c r="P56" s="227">
        <v>45336</v>
      </c>
      <c r="Q56" s="113">
        <f>LN(1+'Stocks 1 Month Returns'!O73)</f>
        <v>-2.346935741255108E-2</v>
      </c>
      <c r="R56" s="113">
        <f>LN(1+'Stocks 1 Month Returns'!P73)</f>
        <v>4.228328610400308E-2</v>
      </c>
      <c r="S56" s="113">
        <f>LN(1+'Stocks 1 Month Returns'!Q73)</f>
        <v>8.7529182432969782E-2</v>
      </c>
      <c r="T56" s="113">
        <f>LN(1+'Stocks 1 Month Returns'!R73)</f>
        <v>3.3308962162218715E-2</v>
      </c>
      <c r="U56" s="113">
        <f>LN(1+'Stocks 1 Month Returns'!S73)</f>
        <v>0.22088108641504531</v>
      </c>
      <c r="V56" s="113">
        <f>LN(1+'Stocks 1 Month Returns'!T73)</f>
        <v>5.3766283941393857E-3</v>
      </c>
      <c r="W56" s="113">
        <f>LN(1+'Stocks 1 Month Returns'!U73)</f>
        <v>0.12030211664550573</v>
      </c>
      <c r="X56" s="113">
        <f>LN(1+'Stocks 1 Month Returns'!V73)</f>
        <v>8.9143365290599227E-2</v>
      </c>
      <c r="Y56" s="113">
        <f>LN(1+'Stocks 1 Month Returns'!W73)</f>
        <v>5.361766471170562E-2</v>
      </c>
      <c r="Z56" s="113">
        <f>LN(1+'Stocks 1 Month Returns'!X73)</f>
        <v>0.14951897073301063</v>
      </c>
      <c r="AA56" s="113">
        <f>LN(1+'Stocks 1 Month Returns'!Y73)</f>
        <v>8.7514229034266922E-2</v>
      </c>
    </row>
    <row r="57" spans="1:27">
      <c r="A57" s="130">
        <v>45344</v>
      </c>
      <c r="B57" s="131">
        <f>LN(1+'Stocks 1 Day Returns'!B57)</f>
        <v>-1.0365309871449532E-2</v>
      </c>
      <c r="C57" s="131">
        <f>LN(1+'Stocks 1 Day Returns'!C57)</f>
        <v>1.2152067059757323E-2</v>
      </c>
      <c r="D57" s="131">
        <f>LN(1+'Stocks 1 Day Returns'!D57)</f>
        <v>2.42445680614005E-2</v>
      </c>
      <c r="E57" s="131">
        <f>LN(1+'Stocks 1 Day Returns'!E57)</f>
        <v>2.8255585114811978E-3</v>
      </c>
      <c r="F57" s="131">
        <f>LN(1+'Stocks 1 Day Returns'!F57)</f>
        <v>6.9217594596620669E-4</v>
      </c>
      <c r="G57" s="131">
        <f>LN(1+'Stocks 1 Day Returns'!G57)</f>
        <v>1.2297859184827837E-2</v>
      </c>
      <c r="H57" s="131">
        <f>LN(1+'Stocks 1 Day Returns'!H57)</f>
        <v>-2.8348184227582887E-3</v>
      </c>
      <c r="I57" s="131">
        <f>LN(1+'Stocks 1 Day Returns'!I57)</f>
        <v>9.0650834050888789E-4</v>
      </c>
      <c r="J57" s="131">
        <f>LN(1+'Stocks 1 Day Returns'!J57)</f>
        <v>6.2350970145630142E-4</v>
      </c>
      <c r="K57" s="131">
        <f>LN(1+'Stocks 1 Day Returns'!K57)</f>
        <v>3.5884201394380623E-2</v>
      </c>
      <c r="L57" s="131">
        <f>LN(1+'Stocks 1 Day Returns'!L57)</f>
        <v>6.4673908597728463E-5</v>
      </c>
      <c r="P57" s="227">
        <v>45337</v>
      </c>
      <c r="Q57" s="113">
        <f>LN(1+'Stocks 1 Month Returns'!O74)</f>
        <v>-2.3309416679730766E-3</v>
      </c>
      <c r="R57" s="113">
        <f>LN(1+'Stocks 1 Month Returns'!P74)</f>
        <v>4.8727210461188067E-2</v>
      </c>
      <c r="S57" s="113">
        <f>LN(1+'Stocks 1 Month Returns'!Q74)</f>
        <v>8.5233279392611466E-2</v>
      </c>
      <c r="T57" s="113">
        <f>LN(1+'Stocks 1 Month Returns'!R74)</f>
        <v>1.7327562067027517E-2</v>
      </c>
      <c r="U57" s="113">
        <f>LN(1+'Stocks 1 Month Returns'!S74)</f>
        <v>0.26121694852124433</v>
      </c>
      <c r="V57" s="113">
        <f>LN(1+'Stocks 1 Month Returns'!T74)</f>
        <v>1.4067223870977067E-2</v>
      </c>
      <c r="W57" s="113">
        <f>LN(1+'Stocks 1 Month Returns'!U74)</f>
        <v>0.14996006837030945</v>
      </c>
      <c r="X57" s="113">
        <f>LN(1+'Stocks 1 Month Returns'!V74)</f>
        <v>0.11854032428303184</v>
      </c>
      <c r="Y57" s="113">
        <f>LN(1+'Stocks 1 Month Returns'!W74)</f>
        <v>5.3405539436708414E-2</v>
      </c>
      <c r="Z57" s="113">
        <f>LN(1+'Stocks 1 Month Returns'!X74)</f>
        <v>0.15493907045962332</v>
      </c>
      <c r="AA57" s="113">
        <f>LN(1+'Stocks 1 Month Returns'!Y74)</f>
        <v>0.1017844499933836</v>
      </c>
    </row>
    <row r="58" spans="1:27">
      <c r="A58" s="130">
        <v>45345</v>
      </c>
      <c r="B58" s="131">
        <f>LN(1+'Stocks 1 Day Returns'!B58)</f>
        <v>3.6151036155758708E-3</v>
      </c>
      <c r="C58" s="131">
        <f>LN(1+'Stocks 1 Day Returns'!C58)</f>
        <v>-6.7023877013474122E-3</v>
      </c>
      <c r="D58" s="131">
        <f>LN(1+'Stocks 1 Day Returns'!D58)</f>
        <v>1.950749153745883E-4</v>
      </c>
      <c r="E58" s="131">
        <f>LN(1+'Stocks 1 Day Returns'!E58)</f>
        <v>9.3354737936912052E-3</v>
      </c>
      <c r="F58" s="131">
        <f>LN(1+'Stocks 1 Day Returns'!F58)</f>
        <v>4.3110557154327836E-3</v>
      </c>
      <c r="G58" s="131">
        <f>LN(1+'Stocks 1 Day Returns'!G58)</f>
        <v>5.1137420710817576E-4</v>
      </c>
      <c r="H58" s="131">
        <f>LN(1+'Stocks 1 Day Returns'!H58)</f>
        <v>1.0727058563180739E-2</v>
      </c>
      <c r="I58" s="131">
        <f>LN(1+'Stocks 1 Day Returns'!I58)</f>
        <v>-1.5838459921670822E-3</v>
      </c>
      <c r="J58" s="131">
        <f>LN(1+'Stocks 1 Day Returns'!J58)</f>
        <v>5.1861983599050492E-5</v>
      </c>
      <c r="K58" s="131">
        <f>LN(1+'Stocks 1 Day Returns'!K58)</f>
        <v>5.72820444820235E-3</v>
      </c>
      <c r="L58" s="131">
        <f>LN(1+'Stocks 1 Day Returns'!L58)</f>
        <v>-3.1672103196299043E-3</v>
      </c>
      <c r="P58" s="227">
        <v>45338</v>
      </c>
      <c r="Q58" s="113">
        <f>LN(1+'Stocks 1 Month Returns'!O75)</f>
        <v>-3.3090570354521877E-2</v>
      </c>
      <c r="R58" s="113">
        <f>LN(1+'Stocks 1 Month Returns'!P75)</f>
        <v>4.4400724813416096E-3</v>
      </c>
      <c r="S58" s="113">
        <f>LN(1+'Stocks 1 Month Returns'!Q75)</f>
        <v>6.40614381948693E-2</v>
      </c>
      <c r="T58" s="113">
        <f>LN(1+'Stocks 1 Month Returns'!R75)</f>
        <v>-8.0667372134039083E-3</v>
      </c>
      <c r="U58" s="113">
        <f>LN(1+'Stocks 1 Month Returns'!S75)</f>
        <v>0.22937142741976216</v>
      </c>
      <c r="V58" s="113">
        <f>LN(1+'Stocks 1 Month Returns'!T75)</f>
        <v>1.1610391688898034E-2</v>
      </c>
      <c r="W58" s="113">
        <f>LN(1+'Stocks 1 Month Returns'!U75)</f>
        <v>0.15108308180419319</v>
      </c>
      <c r="X58" s="113">
        <f>LN(1+'Stocks 1 Month Returns'!V75)</f>
        <v>0.12499548063508989</v>
      </c>
      <c r="Y58" s="113">
        <f>LN(1+'Stocks 1 Month Returns'!W75)</f>
        <v>1.3546369058043553E-3</v>
      </c>
      <c r="Z58" s="113">
        <f>LN(1+'Stocks 1 Month Returns'!X75)</f>
        <v>0.13773031712674447</v>
      </c>
      <c r="AA58" s="113">
        <f>LN(1+'Stocks 1 Month Returns'!Y75)</f>
        <v>8.4433074416447262E-2</v>
      </c>
    </row>
    <row r="59" spans="1:27">
      <c r="A59" s="130">
        <v>45350</v>
      </c>
      <c r="B59" s="131">
        <f>LN(1+'Stocks 1 Day Returns'!B59)</f>
        <v>-2.385506190805298E-2</v>
      </c>
      <c r="C59" s="131">
        <f>LN(1+'Stocks 1 Day Returns'!C59)</f>
        <v>-1.3032769965373836E-2</v>
      </c>
      <c r="D59" s="131">
        <f>LN(1+'Stocks 1 Day Returns'!D59)</f>
        <v>-5.7964943698749659E-3</v>
      </c>
      <c r="E59" s="131">
        <f>LN(1+'Stocks 1 Day Returns'!E59)</f>
        <v>-1.1573655206213966E-2</v>
      </c>
      <c r="F59" s="131">
        <f>LN(1+'Stocks 1 Day Returns'!F59)</f>
        <v>6.1477787292819738E-3</v>
      </c>
      <c r="G59" s="131">
        <f>LN(1+'Stocks 1 Day Returns'!G59)</f>
        <v>5.8428545606052373E-3</v>
      </c>
      <c r="H59" s="131">
        <f>LN(1+'Stocks 1 Day Returns'!H59)</f>
        <v>4.7520436646256471E-3</v>
      </c>
      <c r="I59" s="131">
        <f>LN(1+'Stocks 1 Day Returns'!I59)</f>
        <v>-5.2030408006596097E-3</v>
      </c>
      <c r="J59" s="131">
        <f>LN(1+'Stocks 1 Day Returns'!J59)</f>
        <v>2.1040506032685515E-2</v>
      </c>
      <c r="K59" s="131">
        <f>LN(1+'Stocks 1 Day Returns'!K59)</f>
        <v>-8.5774047397852351E-3</v>
      </c>
      <c r="L59" s="131">
        <f>LN(1+'Stocks 1 Day Returns'!L59)</f>
        <v>4.5075457344806412E-3</v>
      </c>
      <c r="P59" s="227">
        <v>45342</v>
      </c>
      <c r="Q59" s="113">
        <f>LN(1+'Stocks 1 Month Returns'!O76)</f>
        <v>-3.696535796808359E-2</v>
      </c>
      <c r="R59" s="113">
        <f>LN(1+'Stocks 1 Month Returns'!P76)</f>
        <v>-1.2197644017436966E-2</v>
      </c>
      <c r="S59" s="113">
        <f>LN(1+'Stocks 1 Month Returns'!Q76)</f>
        <v>5.1698581176927862E-2</v>
      </c>
      <c r="T59" s="113">
        <f>LN(1+'Stocks 1 Month Returns'!R76)</f>
        <v>-1.867113569757179E-2</v>
      </c>
      <c r="U59" s="113">
        <f>LN(1+'Stocks 1 Month Returns'!S76)</f>
        <v>0.20354926132644466</v>
      </c>
      <c r="V59" s="113">
        <f>LN(1+'Stocks 1 Month Returns'!T76)</f>
        <v>1.2653981456680502E-2</v>
      </c>
      <c r="W59" s="113">
        <f>LN(1+'Stocks 1 Month Returns'!U76)</f>
        <v>0.13542093043227554</v>
      </c>
      <c r="X59" s="113">
        <f>LN(1+'Stocks 1 Month Returns'!V76)</f>
        <v>0.12085408451674134</v>
      </c>
      <c r="Y59" s="113">
        <f>LN(1+'Stocks 1 Month Returns'!W76)</f>
        <v>-1.4286813077391193E-2</v>
      </c>
      <c r="Z59" s="113">
        <f>LN(1+'Stocks 1 Month Returns'!X76)</f>
        <v>0.11427373050618025</v>
      </c>
      <c r="AA59" s="113">
        <f>LN(1+'Stocks 1 Month Returns'!Y76)</f>
        <v>6.9069668047329502E-2</v>
      </c>
    </row>
    <row r="60" spans="1:27">
      <c r="A60" s="130">
        <v>45351</v>
      </c>
      <c r="B60" s="131">
        <f>LN(1+'Stocks 1 Day Returns'!B60)</f>
        <v>2.3046135564487542E-2</v>
      </c>
      <c r="C60" s="131">
        <f>LN(1+'Stocks 1 Day Returns'!C60)</f>
        <v>-5.5845247610740081E-3</v>
      </c>
      <c r="D60" s="131">
        <f>LN(1+'Stocks 1 Day Returns'!D60)</f>
        <v>1.2530765403411994E-2</v>
      </c>
      <c r="E60" s="131">
        <f>LN(1+'Stocks 1 Day Returns'!E60)</f>
        <v>4.5449559134185013E-3</v>
      </c>
      <c r="F60" s="131">
        <f>LN(1+'Stocks 1 Day Returns'!F60)</f>
        <v>5.1304474910487613E-3</v>
      </c>
      <c r="G60" s="131">
        <f>LN(1+'Stocks 1 Day Returns'!G60)</f>
        <v>1.6764336493058113E-2</v>
      </c>
      <c r="H60" s="131">
        <f>LN(1+'Stocks 1 Day Returns'!H60)</f>
        <v>6.6928321979680431E-3</v>
      </c>
      <c r="I60" s="131">
        <f>LN(1+'Stocks 1 Day Returns'!I60)</f>
        <v>-4.0531574018641374E-3</v>
      </c>
      <c r="J60" s="131">
        <f>LN(1+'Stocks 1 Day Returns'!J60)</f>
        <v>-1.7856891862115244E-2</v>
      </c>
      <c r="K60" s="131">
        <f>LN(1+'Stocks 1 Day Returns'!K60)</f>
        <v>1.8692257075609141E-2</v>
      </c>
      <c r="L60" s="131">
        <f>LN(1+'Stocks 1 Day Returns'!L60)</f>
        <v>-7.3197239355492711E-3</v>
      </c>
      <c r="P60" s="227">
        <v>45343</v>
      </c>
      <c r="Q60" s="113">
        <f>LN(1+'Stocks 1 Month Returns'!O77)</f>
        <v>-6.8950082293961434E-2</v>
      </c>
      <c r="R60" s="113">
        <f>LN(1+'Stocks 1 Month Returns'!P77)</f>
        <v>-1.9607075479994098E-2</v>
      </c>
      <c r="S60" s="113">
        <f>LN(1+'Stocks 1 Month Returns'!Q77)</f>
        <v>5.6740739982452472E-2</v>
      </c>
      <c r="T60" s="113">
        <f>LN(1+'Stocks 1 Month Returns'!R77)</f>
        <v>-1.6914559135694032E-2</v>
      </c>
      <c r="U60" s="113">
        <f>LN(1+'Stocks 1 Month Returns'!S77)</f>
        <v>0.18677776769198406</v>
      </c>
      <c r="V60" s="113">
        <f>LN(1+'Stocks 1 Month Returns'!T77)</f>
        <v>1.0193331191781282E-2</v>
      </c>
      <c r="W60" s="113">
        <f>LN(1+'Stocks 1 Month Returns'!U77)</f>
        <v>0.16270123224130392</v>
      </c>
      <c r="X60" s="113">
        <f>LN(1+'Stocks 1 Month Returns'!V77)</f>
        <v>0.13835089471509265</v>
      </c>
      <c r="Y60" s="113">
        <f>LN(1+'Stocks 1 Month Returns'!W77)</f>
        <v>4.6346640972753749E-4</v>
      </c>
      <c r="Z60" s="113">
        <f>LN(1+'Stocks 1 Month Returns'!X77)</f>
        <v>0.12603727696343484</v>
      </c>
      <c r="AA60" s="113">
        <f>LN(1+'Stocks 1 Month Returns'!Y77)</f>
        <v>7.2358528583874607E-2</v>
      </c>
    </row>
    <row r="61" spans="1:27">
      <c r="A61" s="130">
        <v>45352</v>
      </c>
      <c r="B61" s="131">
        <f>LN(1+'Stocks 1 Day Returns'!B61)</f>
        <v>6.4873131644710797E-3</v>
      </c>
      <c r="C61" s="131">
        <f>LN(1+'Stocks 1 Day Returns'!C61)</f>
        <v>-1.7289475366923261E-2</v>
      </c>
      <c r="D61" s="131">
        <f>LN(1+'Stocks 1 Day Returns'!D61)</f>
        <v>-6.7542061503810067E-3</v>
      </c>
      <c r="E61" s="131">
        <f>LN(1+'Stocks 1 Day Returns'!E61)</f>
        <v>-1.0620763241415202E-2</v>
      </c>
      <c r="F61" s="131">
        <f>LN(1+'Stocks 1 Day Returns'!F61)</f>
        <v>-7.9302695017281367E-3</v>
      </c>
      <c r="G61" s="131">
        <f>LN(1+'Stocks 1 Day Returns'!G61)</f>
        <v>-2.0805606677331952E-2</v>
      </c>
      <c r="H61" s="131">
        <f>LN(1+'Stocks 1 Day Returns'!H61)</f>
        <v>-1.0996798423617091E-2</v>
      </c>
      <c r="I61" s="131">
        <f>LN(1+'Stocks 1 Day Returns'!I61)</f>
        <v>-5.9917786678718192E-3</v>
      </c>
      <c r="J61" s="131">
        <f>LN(1+'Stocks 1 Day Returns'!J61)</f>
        <v>-2.9669925597476818E-2</v>
      </c>
      <c r="K61" s="131">
        <f>LN(1+'Stocks 1 Day Returns'!K61)</f>
        <v>-3.0149282070749683E-3</v>
      </c>
      <c r="L61" s="131">
        <f>LN(1+'Stocks 1 Day Returns'!L61)</f>
        <v>5.4415777244785669E-3</v>
      </c>
      <c r="P61" s="227">
        <v>45344</v>
      </c>
      <c r="Q61" s="113">
        <f>LN(1+'Stocks 1 Month Returns'!O78)</f>
        <v>-8.2800907421503492E-2</v>
      </c>
      <c r="R61" s="113">
        <f>LN(1+'Stocks 1 Month Returns'!P78)</f>
        <v>-3.3680055421080627E-3</v>
      </c>
      <c r="S61" s="113">
        <f>LN(1+'Stocks 1 Month Returns'!Q78)</f>
        <v>7.2448869106507524E-2</v>
      </c>
      <c r="T61" s="113">
        <f>LN(1+'Stocks 1 Month Returns'!R78)</f>
        <v>-4.7600591621264933E-3</v>
      </c>
      <c r="U61" s="113">
        <f>LN(1+'Stocks 1 Month Returns'!S78)</f>
        <v>0.19095043899815711</v>
      </c>
      <c r="V61" s="113">
        <f>LN(1+'Stocks 1 Month Returns'!T78)</f>
        <v>2.7562963288183653E-2</v>
      </c>
      <c r="W61" s="113">
        <f>LN(1+'Stocks 1 Month Returns'!U78)</f>
        <v>0.17562167544219284</v>
      </c>
      <c r="X61" s="113">
        <f>LN(1+'Stocks 1 Month Returns'!V78)</f>
        <v>0.12013315290202377</v>
      </c>
      <c r="Y61" s="113">
        <f>LN(1+'Stocks 1 Month Returns'!W78)</f>
        <v>-1.0674376397294153E-2</v>
      </c>
      <c r="Z61" s="113">
        <f>LN(1+'Stocks 1 Month Returns'!X78)</f>
        <v>0.15708520187314826</v>
      </c>
      <c r="AA61" s="113">
        <f>LN(1+'Stocks 1 Month Returns'!Y78)</f>
        <v>9.401756134322603E-2</v>
      </c>
    </row>
    <row r="62" spans="1:27">
      <c r="A62" s="130">
        <v>45357</v>
      </c>
      <c r="B62" s="131">
        <f>LN(1+'Stocks 1 Day Returns'!B62)</f>
        <v>2.8684833278227847E-2</v>
      </c>
      <c r="C62" s="131">
        <f>LN(1+'Stocks 1 Day Returns'!C62)</f>
        <v>-8.0104576231065094E-3</v>
      </c>
      <c r="D62" s="131">
        <f>LN(1+'Stocks 1 Day Returns'!D62)</f>
        <v>-3.5066634426400502E-3</v>
      </c>
      <c r="E62" s="131">
        <f>LN(1+'Stocks 1 Day Returns'!E62)</f>
        <v>2.3694030877273852E-3</v>
      </c>
      <c r="F62" s="131">
        <f>LN(1+'Stocks 1 Day Returns'!F62)</f>
        <v>-2.7325951695523387E-2</v>
      </c>
      <c r="G62" s="131">
        <f>LN(1+'Stocks 1 Day Returns'!G62)</f>
        <v>-3.4023250507758157E-3</v>
      </c>
      <c r="H62" s="131">
        <f>LN(1+'Stocks 1 Day Returns'!H62)</f>
        <v>-1.449130496065025E-2</v>
      </c>
      <c r="I62" s="131">
        <f>LN(1+'Stocks 1 Day Returns'!I62)</f>
        <v>-1.057360641044975E-2</v>
      </c>
      <c r="J62" s="131">
        <f>LN(1+'Stocks 1 Day Returns'!J62)</f>
        <v>-2.8111843168598522E-3</v>
      </c>
      <c r="K62" s="131">
        <f>LN(1+'Stocks 1 Day Returns'!K62)</f>
        <v>-5.6243914301177551E-3</v>
      </c>
      <c r="L62" s="131">
        <f>LN(1+'Stocks 1 Day Returns'!L62)</f>
        <v>-1.0526711928831084E-2</v>
      </c>
      <c r="P62" s="227">
        <v>45345</v>
      </c>
      <c r="Q62" s="113">
        <f>LN(1+'Stocks 1 Month Returns'!O79)</f>
        <v>-9.2632974686519043E-2</v>
      </c>
      <c r="R62" s="113">
        <f>LN(1+'Stocks 1 Month Returns'!P79)</f>
        <v>-1.2492552365872663E-2</v>
      </c>
      <c r="S62" s="113">
        <f>LN(1+'Stocks 1 Month Returns'!Q79)</f>
        <v>6.2801811994693132E-2</v>
      </c>
      <c r="T62" s="113">
        <f>LN(1+'Stocks 1 Month Returns'!R79)</f>
        <v>-1.9228998973234226E-2</v>
      </c>
      <c r="U62" s="113">
        <f>LN(1+'Stocks 1 Month Returns'!S79)</f>
        <v>0.17670055238423976</v>
      </c>
      <c r="V62" s="113">
        <f>LN(1+'Stocks 1 Month Returns'!T79)</f>
        <v>1.0431222810604227E-2</v>
      </c>
      <c r="W62" s="113">
        <f>LN(1+'Stocks 1 Month Returns'!U79)</f>
        <v>0.16905908996665545</v>
      </c>
      <c r="X62" s="113">
        <f>LN(1+'Stocks 1 Month Returns'!V79)</f>
        <v>8.9554687112915754E-2</v>
      </c>
      <c r="Y62" s="113">
        <f>LN(1+'Stocks 1 Month Returns'!W79)</f>
        <v>4.416707315781282E-2</v>
      </c>
      <c r="Z62" s="113">
        <f>LN(1+'Stocks 1 Month Returns'!X79)</f>
        <v>0.15309908359362129</v>
      </c>
      <c r="AA62" s="113">
        <f>LN(1+'Stocks 1 Month Returns'!Y79)</f>
        <v>8.8381144258395744E-2</v>
      </c>
    </row>
    <row r="63" spans="1:27">
      <c r="A63" s="130">
        <v>45358</v>
      </c>
      <c r="B63" s="131">
        <f>LN(1+'Stocks 1 Day Returns'!B63)</f>
        <v>2.7156098954589068E-2</v>
      </c>
      <c r="C63" s="131">
        <f>LN(1+'Stocks 1 Day Returns'!C63)</f>
        <v>-9.7367861653632568E-3</v>
      </c>
      <c r="D63" s="131">
        <f>LN(1+'Stocks 1 Day Returns'!D63)</f>
        <v>8.3544726355923617E-3</v>
      </c>
      <c r="E63" s="131">
        <f>LN(1+'Stocks 1 Day Returns'!E63)</f>
        <v>-1.4533263909530823E-2</v>
      </c>
      <c r="F63" s="131">
        <f>LN(1+'Stocks 1 Day Returns'!F63)</f>
        <v>-7.9372585535513931E-3</v>
      </c>
      <c r="G63" s="131">
        <f>LN(1+'Stocks 1 Day Returns'!G63)</f>
        <v>-1.6468716688865814E-3</v>
      </c>
      <c r="H63" s="131">
        <f>LN(1+'Stocks 1 Day Returns'!H63)</f>
        <v>-2.9153444495867514E-2</v>
      </c>
      <c r="I63" s="131">
        <f>LN(1+'Stocks 1 Day Returns'!I63)</f>
        <v>-2.0400509798292996E-3</v>
      </c>
      <c r="J63" s="131">
        <f>LN(1+'Stocks 1 Day Returns'!J63)</f>
        <v>1.0218643485650851E-3</v>
      </c>
      <c r="K63" s="131">
        <f>LN(1+'Stocks 1 Day Returns'!K63)</f>
        <v>9.8700523975689108E-3</v>
      </c>
      <c r="L63" s="131">
        <f>LN(1+'Stocks 1 Day Returns'!L63)</f>
        <v>1.3304244745266626E-2</v>
      </c>
      <c r="P63" s="227">
        <v>45349</v>
      </c>
      <c r="Q63" s="113">
        <f>LN(1+'Stocks 1 Month Returns'!O80)</f>
        <v>2.256773318732435E-2</v>
      </c>
      <c r="R63" s="113">
        <f>LN(1+'Stocks 1 Month Returns'!P80)</f>
        <v>-8.3484689121661911E-3</v>
      </c>
      <c r="S63" s="113">
        <f>LN(1+'Stocks 1 Month Returns'!Q80)</f>
        <v>5.2620021916967331E-2</v>
      </c>
      <c r="T63" s="113">
        <f>LN(1+'Stocks 1 Month Returns'!R80)</f>
        <v>-3.2424064122038389E-2</v>
      </c>
      <c r="U63" s="113">
        <f>LN(1+'Stocks 1 Month Returns'!S80)</f>
        <v>0.18140425113564229</v>
      </c>
      <c r="V63" s="113">
        <f>LN(1+'Stocks 1 Month Returns'!T80)</f>
        <v>2.6832975431055023E-3</v>
      </c>
      <c r="W63" s="113">
        <f>LN(1+'Stocks 1 Month Returns'!U80)</f>
        <v>0.1767613858943782</v>
      </c>
      <c r="X63" s="113">
        <f>LN(1+'Stocks 1 Month Returns'!V80)</f>
        <v>6.3916902498433473E-2</v>
      </c>
      <c r="Y63" s="113">
        <f>LN(1+'Stocks 1 Month Returns'!W80)</f>
        <v>2.3862708223540332E-2</v>
      </c>
      <c r="Z63" s="113">
        <f>LN(1+'Stocks 1 Month Returns'!X80)</f>
        <v>0.13061925163662874</v>
      </c>
      <c r="AA63" s="113">
        <f>LN(1+'Stocks 1 Month Returns'!Y80)</f>
        <v>8.1432047753279169E-2</v>
      </c>
    </row>
    <row r="64" spans="1:27">
      <c r="A64" s="130">
        <v>45359</v>
      </c>
      <c r="B64" s="131">
        <f>LN(1+'Stocks 1 Day Returns'!B64)</f>
        <v>-4.3200180704784104E-2</v>
      </c>
      <c r="C64" s="131">
        <f>LN(1+'Stocks 1 Day Returns'!C64)</f>
        <v>1.469179268588452E-2</v>
      </c>
      <c r="D64" s="131">
        <f>LN(1+'Stocks 1 Day Returns'!D64)</f>
        <v>-2.6553646714610234E-3</v>
      </c>
      <c r="E64" s="131">
        <f>LN(1+'Stocks 1 Day Returns'!E64)</f>
        <v>1.6702419419634074E-2</v>
      </c>
      <c r="F64" s="131">
        <f>LN(1+'Stocks 1 Day Returns'!F64)</f>
        <v>5.7769877662916299E-3</v>
      </c>
      <c r="G64" s="131">
        <f>LN(1+'Stocks 1 Day Returns'!G64)</f>
        <v>-5.7757206297683692E-3</v>
      </c>
      <c r="H64" s="131">
        <f>LN(1+'Stocks 1 Day Returns'!H64)</f>
        <v>8.3118433694796198E-3</v>
      </c>
      <c r="I64" s="131">
        <f>LN(1+'Stocks 1 Day Returns'!I64)</f>
        <v>7.915670929101358E-3</v>
      </c>
      <c r="J64" s="131">
        <f>LN(1+'Stocks 1 Day Returns'!J64)</f>
        <v>-1.810788402384797E-2</v>
      </c>
      <c r="K64" s="131">
        <f>LN(1+'Stocks 1 Day Returns'!K64)</f>
        <v>-3.8411430656554923E-3</v>
      </c>
      <c r="L64" s="131">
        <f>LN(1+'Stocks 1 Day Returns'!L64)</f>
        <v>3.1064755103735634E-2</v>
      </c>
      <c r="P64" s="227">
        <v>45350</v>
      </c>
      <c r="Q64" s="113">
        <f>LN(1+'Stocks 1 Month Returns'!O81)</f>
        <v>4.8882424702680789E-3</v>
      </c>
      <c r="R64" s="113">
        <f>LN(1+'Stocks 1 Month Returns'!P81)</f>
        <v>-9.0452554324679663E-3</v>
      </c>
      <c r="S64" s="113">
        <f>LN(1+'Stocks 1 Month Returns'!Q81)</f>
        <v>2.4663121565862967E-2</v>
      </c>
      <c r="T64" s="113">
        <f>LN(1+'Stocks 1 Month Returns'!R81)</f>
        <v>-5.6603589123188865E-2</v>
      </c>
      <c r="U64" s="113">
        <f>LN(1+'Stocks 1 Month Returns'!S81)</f>
        <v>0.16042920943261726</v>
      </c>
      <c r="V64" s="113">
        <f>LN(1+'Stocks 1 Month Returns'!T81)</f>
        <v>2.9252977914936237E-2</v>
      </c>
      <c r="W64" s="113">
        <f>LN(1+'Stocks 1 Month Returns'!U81)</f>
        <v>8.9775617805833277E-2</v>
      </c>
      <c r="X64" s="113">
        <f>LN(1+'Stocks 1 Month Returns'!V81)</f>
        <v>4.1474556214485786E-2</v>
      </c>
      <c r="Y64" s="113">
        <f>LN(1+'Stocks 1 Month Returns'!W81)</f>
        <v>5.8998508710508872E-2</v>
      </c>
      <c r="Z64" s="113">
        <f>LN(1+'Stocks 1 Month Returns'!X81)</f>
        <v>0.11210648589021209</v>
      </c>
      <c r="AA64" s="113">
        <f>LN(1+'Stocks 1 Month Returns'!Y81)</f>
        <v>5.5769961574241037E-2</v>
      </c>
    </row>
    <row r="65" spans="1:27">
      <c r="A65" s="130">
        <v>45364</v>
      </c>
      <c r="B65" s="131">
        <f>LN(1+'Stocks 1 Day Returns'!B65)</f>
        <v>-4.2619511522608469E-2</v>
      </c>
      <c r="C65" s="131">
        <f>LN(1+'Stocks 1 Day Returns'!C65)</f>
        <v>-9.369248655718105E-3</v>
      </c>
      <c r="D65" s="131">
        <f>LN(1+'Stocks 1 Day Returns'!D65)</f>
        <v>2.3939045857905624E-3</v>
      </c>
      <c r="E65" s="131">
        <f>LN(1+'Stocks 1 Day Returns'!E65)</f>
        <v>3.6260036755507981E-3</v>
      </c>
      <c r="F65" s="131">
        <f>LN(1+'Stocks 1 Day Returns'!F65)</f>
        <v>3.1830598261901404E-3</v>
      </c>
      <c r="G65" s="131">
        <f>LN(1+'Stocks 1 Day Returns'!G65)</f>
        <v>6.753325485078409E-3</v>
      </c>
      <c r="H65" s="131">
        <f>LN(1+'Stocks 1 Day Returns'!H65)</f>
        <v>2.9254044953176028E-2</v>
      </c>
      <c r="I65" s="131">
        <f>LN(1+'Stocks 1 Day Returns'!I65)</f>
        <v>1.5908927871603803E-2</v>
      </c>
      <c r="J65" s="131">
        <f>LN(1+'Stocks 1 Day Returns'!J65)</f>
        <v>-7.4838972119696907E-3</v>
      </c>
      <c r="K65" s="131">
        <f>LN(1+'Stocks 1 Day Returns'!K65)</f>
        <v>9.419497650120099E-3</v>
      </c>
      <c r="L65" s="131">
        <f>LN(1+'Stocks 1 Day Returns'!L65)</f>
        <v>2.5182424320335128E-2</v>
      </c>
      <c r="P65" s="227">
        <v>45351</v>
      </c>
      <c r="Q65" s="113">
        <f>LN(1+'Stocks 1 Month Returns'!O82)</f>
        <v>2.779426475213306E-2</v>
      </c>
      <c r="R65" s="113">
        <f>LN(1+'Stocks 1 Month Returns'!P82)</f>
        <v>8.4984360829617016E-3</v>
      </c>
      <c r="S65" s="113">
        <f>LN(1+'Stocks 1 Month Returns'!Q82)</f>
        <v>6.809074477698028E-2</v>
      </c>
      <c r="T65" s="113">
        <f>LN(1+'Stocks 1 Month Returns'!R82)</f>
        <v>-8.2458679368032865E-3</v>
      </c>
      <c r="U65" s="113">
        <f>LN(1+'Stocks 1 Month Returns'!S82)</f>
        <v>0.17836381936939769</v>
      </c>
      <c r="V65" s="113">
        <f>LN(1+'Stocks 1 Month Returns'!T82)</f>
        <v>5.9823763860960069E-2</v>
      </c>
      <c r="W65" s="113">
        <f>LN(1+'Stocks 1 Month Returns'!U82)</f>
        <v>8.3154782348107248E-2</v>
      </c>
      <c r="X65" s="113">
        <f>LN(1+'Stocks 1 Month Returns'!V82)</f>
        <v>5.9083707460780698E-2</v>
      </c>
      <c r="Y65" s="113">
        <f>LN(1+'Stocks 1 Month Returns'!W82)</f>
        <v>-6.8103007860194605E-3</v>
      </c>
      <c r="Z65" s="113">
        <f>LN(1+'Stocks 1 Month Returns'!X82)</f>
        <v>0.15856915868000199</v>
      </c>
      <c r="AA65" s="113">
        <f>LN(1+'Stocks 1 Month Returns'!Y82)</f>
        <v>7.8918390423674878E-2</v>
      </c>
    </row>
    <row r="66" spans="1:27">
      <c r="A66" s="130">
        <v>45365</v>
      </c>
      <c r="B66" s="131">
        <f>LN(1+'Stocks 1 Day Returns'!B66)</f>
        <v>-3.8957021064754001E-3</v>
      </c>
      <c r="C66" s="131">
        <f>LN(1+'Stocks 1 Day Returns'!C66)</f>
        <v>1.813789409871441E-2</v>
      </c>
      <c r="D66" s="131">
        <f>LN(1+'Stocks 1 Day Returns'!D66)</f>
        <v>3.1357028181522223E-2</v>
      </c>
      <c r="E66" s="131">
        <f>LN(1+'Stocks 1 Day Returns'!E66)</f>
        <v>8.6337287275375365E-4</v>
      </c>
      <c r="F66" s="131">
        <f>LN(1+'Stocks 1 Day Returns'!F66)</f>
        <v>3.3510216829594412E-3</v>
      </c>
      <c r="G66" s="131">
        <f>LN(1+'Stocks 1 Day Returns'!G66)</f>
        <v>8.4837024651537966E-3</v>
      </c>
      <c r="H66" s="131">
        <f>LN(1+'Stocks 1 Day Returns'!H66)</f>
        <v>-1.4830545810370055E-2</v>
      </c>
      <c r="I66" s="131">
        <f>LN(1+'Stocks 1 Day Returns'!I66)</f>
        <v>1.8962818554488069E-2</v>
      </c>
      <c r="J66" s="131">
        <f>LN(1+'Stocks 1 Day Returns'!J66)</f>
        <v>6.6730127669268626E-4</v>
      </c>
      <c r="K66" s="131">
        <f>LN(1+'Stocks 1 Day Returns'!K66)</f>
        <v>1.9653860390017323E-2</v>
      </c>
      <c r="L66" s="131">
        <f>LN(1+'Stocks 1 Day Returns'!L66)</f>
        <v>4.8301261368145724E-3</v>
      </c>
      <c r="P66" s="227">
        <v>45352</v>
      </c>
      <c r="Q66" s="113">
        <f>LN(1+'Stocks 1 Month Returns'!O83)</f>
        <v>2.3566282936327933E-2</v>
      </c>
      <c r="R66" s="113">
        <f>LN(1+'Stocks 1 Month Returns'!P83)</f>
        <v>-2.6280191663350883E-2</v>
      </c>
      <c r="S66" s="113">
        <f>LN(1+'Stocks 1 Month Returns'!Q83)</f>
        <v>4.1625745013823462E-2</v>
      </c>
      <c r="T66" s="113">
        <f>LN(1+'Stocks 1 Month Returns'!R83)</f>
        <v>-2.3103421315291875E-2</v>
      </c>
      <c r="U66" s="113">
        <f>LN(1+'Stocks 1 Month Returns'!S83)</f>
        <v>0.1557363049680919</v>
      </c>
      <c r="V66" s="113">
        <f>LN(1+'Stocks 1 Month Returns'!T83)</f>
        <v>3.2049803391314642E-2</v>
      </c>
      <c r="W66" s="113">
        <f>LN(1+'Stocks 1 Month Returns'!U83)</f>
        <v>6.6118695552512596E-2</v>
      </c>
      <c r="X66" s="113">
        <f>LN(1+'Stocks 1 Month Returns'!V83)</f>
        <v>4.5739871338886413E-2</v>
      </c>
      <c r="Y66" s="113">
        <f>LN(1+'Stocks 1 Month Returns'!W83)</f>
        <v>-3.4871686820174524E-2</v>
      </c>
      <c r="Z66" s="113">
        <f>LN(1+'Stocks 1 Month Returns'!X83)</f>
        <v>0.12536838832903105</v>
      </c>
      <c r="AA66" s="113">
        <f>LN(1+'Stocks 1 Month Returns'!Y83)</f>
        <v>5.9000457375001154E-2</v>
      </c>
    </row>
    <row r="67" spans="1:27">
      <c r="A67" s="130">
        <v>45366</v>
      </c>
      <c r="B67" s="131">
        <f>LN(1+'Stocks 1 Day Returns'!B67)</f>
        <v>-1.5828615338679404E-3</v>
      </c>
      <c r="C67" s="131">
        <f>LN(1+'Stocks 1 Day Returns'!C67)</f>
        <v>-1.2053937149551263E-3</v>
      </c>
      <c r="D67" s="131">
        <f>LN(1+'Stocks 1 Day Returns'!D67)</f>
        <v>-1.9918761731859087E-2</v>
      </c>
      <c r="E67" s="131">
        <f>LN(1+'Stocks 1 Day Returns'!E67)</f>
        <v>-1.6429901361746931E-2</v>
      </c>
      <c r="F67" s="131">
        <f>LN(1+'Stocks 1 Day Returns'!F67)</f>
        <v>1.1454898937526941E-5</v>
      </c>
      <c r="G67" s="131">
        <f>LN(1+'Stocks 1 Day Returns'!G67)</f>
        <v>-7.8111882398578169E-3</v>
      </c>
      <c r="H67" s="131">
        <f>LN(1+'Stocks 1 Day Returns'!H67)</f>
        <v>3.3717842793931377E-2</v>
      </c>
      <c r="I67" s="131">
        <f>LN(1+'Stocks 1 Day Returns'!I67)</f>
        <v>2.9698495005789734E-5</v>
      </c>
      <c r="J67" s="131">
        <f>LN(1+'Stocks 1 Day Returns'!J67)</f>
        <v>8.5826797249188656E-3</v>
      </c>
      <c r="K67" s="131">
        <f>LN(1+'Stocks 1 Day Returns'!K67)</f>
        <v>-2.3528443783965167E-2</v>
      </c>
      <c r="L67" s="131">
        <f>LN(1+'Stocks 1 Day Returns'!L67)</f>
        <v>-2.831923082772906E-2</v>
      </c>
      <c r="P67" s="227">
        <v>45356</v>
      </c>
      <c r="Q67" s="113">
        <f>LN(1+'Stocks 1 Month Returns'!O84)</f>
        <v>2.5434531004539983E-2</v>
      </c>
      <c r="R67" s="113">
        <f>LN(1+'Stocks 1 Month Returns'!P84)</f>
        <v>-7.6061182467897448E-2</v>
      </c>
      <c r="S67" s="113">
        <f>LN(1+'Stocks 1 Month Returns'!Q84)</f>
        <v>-8.686008958970818E-3</v>
      </c>
      <c r="T67" s="113">
        <f>LN(1+'Stocks 1 Month Returns'!R84)</f>
        <v>-1.2442528071825956E-2</v>
      </c>
      <c r="U67" s="113">
        <f>LN(1+'Stocks 1 Month Returns'!S84)</f>
        <v>0.1625610704432266</v>
      </c>
      <c r="V67" s="113">
        <f>LN(1+'Stocks 1 Month Returns'!T84)</f>
        <v>3.827818556364098E-2</v>
      </c>
      <c r="W67" s="113">
        <f>LN(1+'Stocks 1 Month Returns'!U84)</f>
        <v>5.6122192887288327E-2</v>
      </c>
      <c r="X67" s="113">
        <f>LN(1+'Stocks 1 Month Returns'!V84)</f>
        <v>-5.1853607115936243E-3</v>
      </c>
      <c r="Y67" s="113">
        <f>LN(1+'Stocks 1 Month Returns'!W84)</f>
        <v>-2.7774955984943592E-2</v>
      </c>
      <c r="Z67" s="113">
        <f>LN(1+'Stocks 1 Month Returns'!X84)</f>
        <v>2.5730145500151992E-2</v>
      </c>
      <c r="AA67" s="113">
        <f>LN(1+'Stocks 1 Month Returns'!Y84)</f>
        <v>3.629466267093049E-2</v>
      </c>
    </row>
    <row r="68" spans="1:27">
      <c r="A68" s="130">
        <v>45371</v>
      </c>
      <c r="B68" s="131">
        <f>LN(1+'Stocks 1 Day Returns'!B68)</f>
        <v>6.1817977361815508E-3</v>
      </c>
      <c r="C68" s="131">
        <f>LN(1+'Stocks 1 Day Returns'!C68)</f>
        <v>1.7223054840041604E-2</v>
      </c>
      <c r="D68" s="131">
        <f>LN(1+'Stocks 1 Day Returns'!D68)</f>
        <v>1.164493061407338E-2</v>
      </c>
      <c r="E68" s="131">
        <f>LN(1+'Stocks 1 Day Returns'!E68)</f>
        <v>1.0929856796136126E-2</v>
      </c>
      <c r="F68" s="131">
        <f>LN(1+'Stocks 1 Day Returns'!F68)</f>
        <v>1.9506674096897995E-2</v>
      </c>
      <c r="G68" s="131">
        <f>LN(1+'Stocks 1 Day Returns'!G68)</f>
        <v>1.5667740383702316E-2</v>
      </c>
      <c r="H68" s="131">
        <f>LN(1+'Stocks 1 Day Returns'!H68)</f>
        <v>3.4392246092013745E-2</v>
      </c>
      <c r="I68" s="131">
        <f>LN(1+'Stocks 1 Day Returns'!I68)</f>
        <v>-1.0683857631493938E-2</v>
      </c>
      <c r="J68" s="131">
        <f>LN(1+'Stocks 1 Day Returns'!J68)</f>
        <v>3.8621814996771212E-2</v>
      </c>
      <c r="K68" s="131">
        <f>LN(1+'Stocks 1 Day Returns'!K68)</f>
        <v>1.5331203421504784E-2</v>
      </c>
      <c r="L68" s="131">
        <f>LN(1+'Stocks 1 Day Returns'!L68)</f>
        <v>5.3486902193413018E-3</v>
      </c>
      <c r="P68" s="227">
        <v>45357</v>
      </c>
      <c r="Q68" s="113">
        <f>LN(1+'Stocks 1 Month Returns'!O85)</f>
        <v>3.9668564314416975E-2</v>
      </c>
      <c r="R68" s="113">
        <f>LN(1+'Stocks 1 Month Returns'!P85)</f>
        <v>-0.11363460491569383</v>
      </c>
      <c r="S68" s="113">
        <f>LN(1+'Stocks 1 Month Returns'!Q85)</f>
        <v>-9.3303370027577846E-3</v>
      </c>
      <c r="T68" s="113">
        <f>LN(1+'Stocks 1 Month Returns'!R85)</f>
        <v>-1.7249312805302536E-2</v>
      </c>
      <c r="U68" s="113">
        <f>LN(1+'Stocks 1 Month Returns'!S85)</f>
        <v>0.10207074176376577</v>
      </c>
      <c r="V68" s="113">
        <f>LN(1+'Stocks 1 Month Returns'!T85)</f>
        <v>2.8006427664418476E-2</v>
      </c>
      <c r="W68" s="113">
        <f>LN(1+'Stocks 1 Month Returns'!U85)</f>
        <v>5.3337049630258121E-2</v>
      </c>
      <c r="X68" s="113">
        <f>LN(1+'Stocks 1 Month Returns'!V85)</f>
        <v>-2.765105291854111E-2</v>
      </c>
      <c r="Y68" s="113">
        <f>LN(1+'Stocks 1 Month Returns'!W85)</f>
        <v>-3.7927821456335463E-2</v>
      </c>
      <c r="Z68" s="113">
        <f>LN(1+'Stocks 1 Month Returns'!X85)</f>
        <v>2.4539270564518559E-2</v>
      </c>
      <c r="AA68" s="113">
        <f>LN(1+'Stocks 1 Month Returns'!Y85)</f>
        <v>2.9021611789067099E-2</v>
      </c>
    </row>
    <row r="69" spans="1:27">
      <c r="A69" s="130">
        <v>45372</v>
      </c>
      <c r="B69" s="131">
        <f>LN(1+'Stocks 1 Day Returns'!B69)</f>
        <v>1.0194590039670621E-2</v>
      </c>
      <c r="C69" s="131">
        <f>LN(1+'Stocks 1 Day Returns'!C69)</f>
        <v>-3.6720705327217405E-2</v>
      </c>
      <c r="D69" s="131">
        <f>LN(1+'Stocks 1 Day Returns'!D69)</f>
        <v>1.4683681009478006E-2</v>
      </c>
      <c r="E69" s="131">
        <f>LN(1+'Stocks 1 Day Returns'!E69)</f>
        <v>1.1632721980939249E-2</v>
      </c>
      <c r="F69" s="131">
        <f>LN(1+'Stocks 1 Day Returns'!F69)</f>
        <v>7.0535348286369518E-3</v>
      </c>
      <c r="G69" s="131">
        <f>LN(1+'Stocks 1 Day Returns'!G69)</f>
        <v>2.3515321198233852E-2</v>
      </c>
      <c r="H69" s="131">
        <f>LN(1+'Stocks 1 Day Returns'!H69)</f>
        <v>1.8209381351457502E-2</v>
      </c>
      <c r="I69" s="131">
        <f>LN(1+'Stocks 1 Day Returns'!I69)</f>
        <v>6.9986763255527207E-3</v>
      </c>
      <c r="J69" s="131">
        <f>LN(1+'Stocks 1 Day Returns'!J69)</f>
        <v>4.5687407071621456E-3</v>
      </c>
      <c r="K69" s="131">
        <f>LN(1+'Stocks 1 Day Returns'!K69)</f>
        <v>4.9948619451004855E-3</v>
      </c>
      <c r="L69" s="131">
        <f>LN(1+'Stocks 1 Day Returns'!L69)</f>
        <v>-2.7897028752255918E-2</v>
      </c>
      <c r="P69" s="227">
        <v>45358</v>
      </c>
      <c r="Q69" s="113">
        <f>LN(1+'Stocks 1 Month Returns'!O86)</f>
        <v>7.2036729300502242E-2</v>
      </c>
      <c r="R69" s="113">
        <f>LN(1+'Stocks 1 Month Returns'!P86)</f>
        <v>-0.11780479073967599</v>
      </c>
      <c r="S69" s="113">
        <f>LN(1+'Stocks 1 Month Returns'!Q86)</f>
        <v>-1.5718871713191831E-2</v>
      </c>
      <c r="T69" s="113">
        <f>LN(1+'Stocks 1 Month Returns'!R86)</f>
        <v>-2.1424524383735735E-2</v>
      </c>
      <c r="U69" s="113">
        <f>LN(1+'Stocks 1 Month Returns'!S86)</f>
        <v>0.10179287145804343</v>
      </c>
      <c r="V69" s="113">
        <f>LN(1+'Stocks 1 Month Returns'!T86)</f>
        <v>2.9156157358456326E-2</v>
      </c>
      <c r="W69" s="113">
        <f>LN(1+'Stocks 1 Month Returns'!U86)</f>
        <v>1.2350184460936756E-2</v>
      </c>
      <c r="X69" s="113">
        <f>LN(1+'Stocks 1 Month Returns'!V86)</f>
        <v>-2.2098497146935552E-2</v>
      </c>
      <c r="Y69" s="113">
        <f>LN(1+'Stocks 1 Month Returns'!W86)</f>
        <v>-4.6644621583763549E-2</v>
      </c>
      <c r="Z69" s="113">
        <f>LN(1+'Stocks 1 Month Returns'!X86)</f>
        <v>3.2431503658736247E-2</v>
      </c>
      <c r="AA69" s="113">
        <f>LN(1+'Stocks 1 Month Returns'!Y86)</f>
        <v>2.818586845114613E-2</v>
      </c>
    </row>
    <row r="70" spans="1:27">
      <c r="A70" s="130">
        <v>45373</v>
      </c>
      <c r="B70" s="131">
        <f>LN(1+'Stocks 1 Day Returns'!B70)</f>
        <v>-4.444821060524161E-3</v>
      </c>
      <c r="C70" s="131">
        <f>LN(1+'Stocks 1 Day Returns'!C70)</f>
        <v>-2.6785532508967805E-3</v>
      </c>
      <c r="D70" s="131">
        <f>LN(1+'Stocks 1 Day Returns'!D70)</f>
        <v>-9.4429952472659014E-3</v>
      </c>
      <c r="E70" s="131">
        <f>LN(1+'Stocks 1 Day Returns'!E70)</f>
        <v>-9.9814756364386727E-3</v>
      </c>
      <c r="F70" s="131">
        <f>LN(1+'Stocks 1 Day Returns'!F70)</f>
        <v>-1.5112318047588188E-2</v>
      </c>
      <c r="G70" s="131">
        <f>LN(1+'Stocks 1 Day Returns'!G70)</f>
        <v>6.2962084651756706E-2</v>
      </c>
      <c r="H70" s="131">
        <f>LN(1+'Stocks 1 Day Returns'!H70)</f>
        <v>-1.6300324277977434E-2</v>
      </c>
      <c r="I70" s="131">
        <f>LN(1+'Stocks 1 Day Returns'!I70)</f>
        <v>-9.2669755417369489E-3</v>
      </c>
      <c r="J70" s="131">
        <f>LN(1+'Stocks 1 Day Returns'!J70)</f>
        <v>-1.8665461980459943E-3</v>
      </c>
      <c r="K70" s="131">
        <f>LN(1+'Stocks 1 Day Returns'!K70)</f>
        <v>-3.9412588107393294E-3</v>
      </c>
      <c r="L70" s="131">
        <f>LN(1+'Stocks 1 Day Returns'!L70)</f>
        <v>8.2447582872480885E-2</v>
      </c>
      <c r="P70" s="227">
        <v>45359</v>
      </c>
      <c r="Q70" s="113">
        <f>LN(1+'Stocks 1 Month Returns'!O87)</f>
        <v>3.0264457299898663E-2</v>
      </c>
      <c r="R70" s="113">
        <f>LN(1+'Stocks 1 Month Returns'!P87)</f>
        <v>-0.10248038291681578</v>
      </c>
      <c r="S70" s="113">
        <f>LN(1+'Stocks 1 Month Returns'!Q87)</f>
        <v>-2.3657854940935644E-2</v>
      </c>
      <c r="T70" s="113">
        <f>LN(1+'Stocks 1 Month Returns'!R87)</f>
        <v>-1.3470936207909335E-2</v>
      </c>
      <c r="U70" s="113">
        <f>LN(1+'Stocks 1 Month Returns'!S87)</f>
        <v>-6.4133136080619544E-3</v>
      </c>
      <c r="V70" s="113">
        <f>LN(1+'Stocks 1 Month Returns'!T87)</f>
        <v>1.9812355379967013E-2</v>
      </c>
      <c r="W70" s="113">
        <f>LN(1+'Stocks 1 Month Returns'!U87)</f>
        <v>1.7332796185653775E-2</v>
      </c>
      <c r="X70" s="113">
        <f>LN(1+'Stocks 1 Month Returns'!V87)</f>
        <v>-3.1928263687324654E-2</v>
      </c>
      <c r="Y70" s="113">
        <f>LN(1+'Stocks 1 Month Returns'!W87)</f>
        <v>-5.7068709579119928E-2</v>
      </c>
      <c r="Z70" s="113">
        <f>LN(1+'Stocks 1 Month Returns'!X87)</f>
        <v>2.7506058503194965E-2</v>
      </c>
      <c r="AA70" s="113">
        <f>LN(1+'Stocks 1 Month Returns'!Y87)</f>
        <v>2.0433956765260143E-2</v>
      </c>
    </row>
    <row r="71" spans="1:27">
      <c r="A71" s="130">
        <v>45378</v>
      </c>
      <c r="B71" s="131">
        <f>LN(1+'Stocks 1 Day Returns'!B71)</f>
        <v>3.9341818746811523E-2</v>
      </c>
      <c r="C71" s="131">
        <f>LN(1+'Stocks 1 Day Returns'!C71)</f>
        <v>1.8815462678219194E-2</v>
      </c>
      <c r="D71" s="131">
        <f>LN(1+'Stocks 1 Day Returns'!D71)</f>
        <v>-2.6972336772257011E-3</v>
      </c>
      <c r="E71" s="131">
        <f>LN(1+'Stocks 1 Day Returns'!E71)</f>
        <v>2.2547943345756047E-3</v>
      </c>
      <c r="F71" s="131">
        <f>LN(1+'Stocks 1 Day Returns'!F71)</f>
        <v>6.5416656752479534E-3</v>
      </c>
      <c r="G71" s="131">
        <f>LN(1+'Stocks 1 Day Returns'!G71)</f>
        <v>-6.0236965579289915E-3</v>
      </c>
      <c r="H71" s="131">
        <f>LN(1+'Stocks 1 Day Returns'!H71)</f>
        <v>1.1144646961233738E-2</v>
      </c>
      <c r="I71" s="131">
        <f>LN(1+'Stocks 1 Day Returns'!I71)</f>
        <v>4.7562091508813161E-3</v>
      </c>
      <c r="J71" s="131">
        <f>LN(1+'Stocks 1 Day Returns'!J71)</f>
        <v>2.1280738276450648E-2</v>
      </c>
      <c r="K71" s="131">
        <f>LN(1+'Stocks 1 Day Returns'!K71)</f>
        <v>6.3690975481203865E-3</v>
      </c>
      <c r="L71" s="131">
        <f>LN(1+'Stocks 1 Day Returns'!L71)</f>
        <v>-6.3612230277442505E-2</v>
      </c>
      <c r="P71" s="227">
        <v>45363</v>
      </c>
      <c r="Q71" s="113">
        <f>LN(1+'Stocks 1 Month Returns'!O88)</f>
        <v>3.6660576546986248E-2</v>
      </c>
      <c r="R71" s="113">
        <f>LN(1+'Stocks 1 Month Returns'!P88)</f>
        <v>-9.3270377342014474E-2</v>
      </c>
      <c r="S71" s="113">
        <f>LN(1+'Stocks 1 Month Returns'!Q88)</f>
        <v>-1.9547906363870878E-2</v>
      </c>
      <c r="T71" s="113">
        <f>LN(1+'Stocks 1 Month Returns'!R88)</f>
        <v>-8.1351244079567436E-3</v>
      </c>
      <c r="U71" s="113">
        <f>LN(1+'Stocks 1 Month Returns'!S88)</f>
        <v>2.9924249561999031E-2</v>
      </c>
      <c r="V71" s="113">
        <f>LN(1+'Stocks 1 Month Returns'!T88)</f>
        <v>3.9766081049351393E-2</v>
      </c>
      <c r="W71" s="113">
        <f>LN(1+'Stocks 1 Month Returns'!U88)</f>
        <v>9.7788270874972459E-3</v>
      </c>
      <c r="X71" s="113">
        <f>LN(1+'Stocks 1 Month Returns'!V88)</f>
        <v>-1.325647221661234E-3</v>
      </c>
      <c r="Y71" s="113">
        <f>LN(1+'Stocks 1 Month Returns'!W88)</f>
        <v>-0.13398899615273596</v>
      </c>
      <c r="Z71" s="113">
        <f>LN(1+'Stocks 1 Month Returns'!X88)</f>
        <v>-1.5636213371347588E-3</v>
      </c>
      <c r="AA71" s="113">
        <f>LN(1+'Stocks 1 Month Returns'!Y88)</f>
        <v>2.2208191627710906E-2</v>
      </c>
    </row>
    <row r="72" spans="1:27">
      <c r="A72" s="130">
        <v>45379</v>
      </c>
      <c r="B72" s="131">
        <f>LN(1+'Stocks 1 Day Returns'!B72)</f>
        <v>9.2851134707229322E-3</v>
      </c>
      <c r="C72" s="131">
        <f>LN(1+'Stocks 1 Day Returns'!C72)</f>
        <v>-1.0427317666415767E-2</v>
      </c>
      <c r="D72" s="131">
        <f>LN(1+'Stocks 1 Day Returns'!D72)</f>
        <v>-1.4982217571345975E-3</v>
      </c>
      <c r="E72" s="131">
        <f>LN(1+'Stocks 1 Day Returns'!E72)</f>
        <v>2.9969296761468778E-3</v>
      </c>
      <c r="F72" s="131">
        <f>LN(1+'Stocks 1 Day Returns'!F72)</f>
        <v>1.153021566902632E-2</v>
      </c>
      <c r="G72" s="131">
        <f>LN(1+'Stocks 1 Day Returns'!G72)</f>
        <v>6.62818153899398E-3</v>
      </c>
      <c r="H72" s="131">
        <f>LN(1+'Stocks 1 Day Returns'!H72)</f>
        <v>1.7088496986852136E-2</v>
      </c>
      <c r="I72" s="131">
        <f>LN(1+'Stocks 1 Day Returns'!I72)</f>
        <v>9.0389631310864808E-3</v>
      </c>
      <c r="J72" s="131">
        <f>LN(1+'Stocks 1 Day Returns'!J72)</f>
        <v>5.5913917093039804E-3</v>
      </c>
      <c r="K72" s="131">
        <f>LN(1+'Stocks 1 Day Returns'!K72)</f>
        <v>3.2417156255481502E-3</v>
      </c>
      <c r="L72" s="131">
        <f>LN(1+'Stocks 1 Day Returns'!L72)</f>
        <v>-5.3365756243293115E-2</v>
      </c>
      <c r="P72" s="227">
        <v>45364</v>
      </c>
      <c r="Q72" s="113">
        <f>LN(1+'Stocks 1 Month Returns'!O89)</f>
        <v>-5.118074209718008E-4</v>
      </c>
      <c r="R72" s="113">
        <f>LN(1+'Stocks 1 Month Returns'!P89)</f>
        <v>-8.0280882044401827E-2</v>
      </c>
      <c r="S72" s="113">
        <f>LN(1+'Stocks 1 Month Returns'!Q89)</f>
        <v>1.9246062855425225E-2</v>
      </c>
      <c r="T72" s="113">
        <f>LN(1+'Stocks 1 Month Returns'!R89)</f>
        <v>7.2912629246482683E-3</v>
      </c>
      <c r="U72" s="113">
        <f>LN(1+'Stocks 1 Month Returns'!S89)</f>
        <v>1.6167391460855031E-2</v>
      </c>
      <c r="V72" s="113">
        <f>LN(1+'Stocks 1 Month Returns'!T89)</f>
        <v>7.4510569142462318E-2</v>
      </c>
      <c r="W72" s="113">
        <f>LN(1+'Stocks 1 Month Returns'!U89)</f>
        <v>4.7515095788509439E-2</v>
      </c>
      <c r="X72" s="113">
        <f>LN(1+'Stocks 1 Month Returns'!V89)</f>
        <v>1.9478380399388765E-2</v>
      </c>
      <c r="Y72" s="113">
        <f>LN(1+'Stocks 1 Month Returns'!W89)</f>
        <v>-0.11657680578475713</v>
      </c>
      <c r="Z72" s="113">
        <f>LN(1+'Stocks 1 Month Returns'!X89)</f>
        <v>4.3705491310819633E-2</v>
      </c>
      <c r="AA72" s="113">
        <f>LN(1+'Stocks 1 Month Returns'!Y89)</f>
        <v>3.9804978829613105E-2</v>
      </c>
    </row>
    <row r="73" spans="1:27">
      <c r="A73" s="130">
        <v>45385</v>
      </c>
      <c r="B73" s="131">
        <f>LN(1+'Stocks 1 Day Returns'!B73)</f>
        <v>-8.3197219389005483E-2</v>
      </c>
      <c r="C73" s="131">
        <f>LN(1+'Stocks 1 Day Returns'!C73)</f>
        <v>7.3182089981232287E-3</v>
      </c>
      <c r="D73" s="131">
        <f>LN(1+'Stocks 1 Day Returns'!D73)</f>
        <v>1.8038640617257378E-4</v>
      </c>
      <c r="E73" s="131">
        <f>LN(1+'Stocks 1 Day Returns'!E73)</f>
        <v>-1.0108092717890135E-2</v>
      </c>
      <c r="F73" s="131">
        <f>LN(1+'Stocks 1 Day Returns'!F73)</f>
        <v>-2.9232218459311756E-2</v>
      </c>
      <c r="G73" s="131">
        <f>LN(1+'Stocks 1 Day Returns'!G73)</f>
        <v>1.4089303283474488E-2</v>
      </c>
      <c r="H73" s="131">
        <f>LN(1+'Stocks 1 Day Returns'!H73)</f>
        <v>8.7503355548538275E-3</v>
      </c>
      <c r="I73" s="131">
        <f>LN(1+'Stocks 1 Day Returns'!I73)</f>
        <v>6.6544105301380918E-3</v>
      </c>
      <c r="J73" s="131">
        <f>LN(1+'Stocks 1 Day Returns'!J73)</f>
        <v>-1.4199168353723257E-2</v>
      </c>
      <c r="K73" s="131">
        <f>LN(1+'Stocks 1 Day Returns'!K73)</f>
        <v>1.2006283657265726E-2</v>
      </c>
      <c r="L73" s="131">
        <f>LN(1+'Stocks 1 Day Returns'!L73)</f>
        <v>-6.3860386404919576E-4</v>
      </c>
      <c r="P73" s="227">
        <v>45365</v>
      </c>
      <c r="Q73" s="113">
        <f>LN(1+'Stocks 1 Month Returns'!O90)</f>
        <v>-2.941715658209907E-2</v>
      </c>
      <c r="R73" s="113">
        <f>LN(1+'Stocks 1 Month Returns'!P90)</f>
        <v>-5.8746881215515113E-2</v>
      </c>
      <c r="S73" s="113">
        <f>LN(1+'Stocks 1 Month Returns'!Q90)</f>
        <v>4.1406366257469379E-2</v>
      </c>
      <c r="T73" s="113">
        <f>LN(1+'Stocks 1 Month Returns'!R90)</f>
        <v>-6.081055890175188E-3</v>
      </c>
      <c r="U73" s="113">
        <f>LN(1+'Stocks 1 Month Returns'!S90)</f>
        <v>8.1840465556304934E-3</v>
      </c>
      <c r="V73" s="113">
        <f>LN(1+'Stocks 1 Month Returns'!T90)</f>
        <v>7.9709402583826042E-2</v>
      </c>
      <c r="W73" s="113">
        <f>LN(1+'Stocks 1 Month Returns'!U90)</f>
        <v>2.9694336129898771E-2</v>
      </c>
      <c r="X73" s="113">
        <f>LN(1+'Stocks 1 Month Returns'!V90)</f>
        <v>3.4297186230034984E-2</v>
      </c>
      <c r="Y73" s="113">
        <f>LN(1+'Stocks 1 Month Returns'!W90)</f>
        <v>-0.11203856584412501</v>
      </c>
      <c r="Z73" s="113">
        <f>LN(1+'Stocks 1 Month Returns'!X90)</f>
        <v>4.8153758153809553E-2</v>
      </c>
      <c r="AA73" s="113">
        <f>LN(1+'Stocks 1 Month Returns'!Y90)</f>
        <v>3.3240176823322302E-2</v>
      </c>
    </row>
    <row r="74" spans="1:27">
      <c r="A74" s="130">
        <v>45386</v>
      </c>
      <c r="B74" s="131">
        <f>LN(1+'Stocks 1 Day Returns'!B74)</f>
        <v>-1.6462151778156416E-2</v>
      </c>
      <c r="C74" s="131">
        <f>LN(1+'Stocks 1 Day Returns'!C74)</f>
        <v>-6.3775453940526135E-3</v>
      </c>
      <c r="D74" s="131">
        <f>LN(1+'Stocks 1 Day Returns'!D74)</f>
        <v>-7.6043690289868621E-3</v>
      </c>
      <c r="E74" s="131">
        <f>LN(1+'Stocks 1 Day Returns'!E74)</f>
        <v>-1.4483105205085011E-2</v>
      </c>
      <c r="F74" s="131">
        <f>LN(1+'Stocks 1 Day Returns'!F74)</f>
        <v>-1.7485654618513539E-2</v>
      </c>
      <c r="G74" s="131">
        <f>LN(1+'Stocks 1 Day Returns'!G74)</f>
        <v>-1.2231339224458893E-2</v>
      </c>
      <c r="H74" s="131">
        <f>LN(1+'Stocks 1 Day Returns'!H74)</f>
        <v>-3.501593094925045E-2</v>
      </c>
      <c r="I74" s="131">
        <f>LN(1+'Stocks 1 Day Returns'!I74)</f>
        <v>8.388943242261781E-5</v>
      </c>
      <c r="J74" s="131">
        <f>LN(1+'Stocks 1 Day Returns'!J74)</f>
        <v>-1.0326813855655424E-2</v>
      </c>
      <c r="K74" s="131">
        <f>LN(1+'Stocks 1 Day Returns'!K74)</f>
        <v>-1.4773162527999914E-2</v>
      </c>
      <c r="L74" s="131">
        <f>LN(1+'Stocks 1 Day Returns'!L74)</f>
        <v>-2.43597030109154E-2</v>
      </c>
      <c r="P74" s="227">
        <v>45366</v>
      </c>
      <c r="Q74" s="113">
        <f>LN(1+'Stocks 1 Month Returns'!O91)</f>
        <v>-3.030060797804849E-2</v>
      </c>
      <c r="R74" s="113">
        <f>LN(1+'Stocks 1 Month Returns'!P91)</f>
        <v>-6.0849987097546021E-2</v>
      </c>
      <c r="S74" s="113">
        <f>LN(1+'Stocks 1 Month Returns'!Q91)</f>
        <v>2.6194811301745034E-2</v>
      </c>
      <c r="T74" s="113">
        <f>LN(1+'Stocks 1 Month Returns'!R91)</f>
        <v>-4.2136898276018994E-4</v>
      </c>
      <c r="U74" s="113">
        <f>LN(1+'Stocks 1 Month Returns'!S91)</f>
        <v>-2.2243708140099647E-3</v>
      </c>
      <c r="V74" s="113">
        <f>LN(1+'Stocks 1 Month Returns'!T91)</f>
        <v>7.0734270943439939E-2</v>
      </c>
      <c r="W74" s="113">
        <f>LN(1+'Stocks 1 Month Returns'!U91)</f>
        <v>4.4909123565643506E-2</v>
      </c>
      <c r="X74" s="113">
        <f>LN(1+'Stocks 1 Month Returns'!V91)</f>
        <v>9.2640247490792284E-3</v>
      </c>
      <c r="Y74" s="113">
        <f>LN(1+'Stocks 1 Month Returns'!W91)</f>
        <v>-0.11547193334616351</v>
      </c>
      <c r="Z74" s="113">
        <f>LN(1+'Stocks 1 Month Returns'!X91)</f>
        <v>2.9076874468143464E-2</v>
      </c>
      <c r="AA74" s="113">
        <f>LN(1+'Stocks 1 Month Returns'!Y91)</f>
        <v>1.9451577771326882E-2</v>
      </c>
    </row>
    <row r="75" spans="1:27">
      <c r="A75" s="130">
        <v>45387</v>
      </c>
      <c r="B75" s="131">
        <f>LN(1+'Stocks 1 Day Returns'!B75)</f>
        <v>-2.691171583191514E-2</v>
      </c>
      <c r="C75" s="131">
        <f>LN(1+'Stocks 1 Day Returns'!C75)</f>
        <v>3.5886227253188714E-3</v>
      </c>
      <c r="D75" s="131">
        <f>LN(1+'Stocks 1 Day Returns'!D75)</f>
        <v>1.7214529869790319E-2</v>
      </c>
      <c r="E75" s="131">
        <f>LN(1+'Stocks 1 Day Returns'!E75)</f>
        <v>8.2010284310069376E-3</v>
      </c>
      <c r="F75" s="131">
        <f>LN(1+'Stocks 1 Day Returns'!F75)</f>
        <v>1.0053808806981371E-2</v>
      </c>
      <c r="G75" s="131">
        <f>LN(1+'Stocks 1 Day Returns'!G75)</f>
        <v>-8.152290838797786E-3</v>
      </c>
      <c r="H75" s="131">
        <f>LN(1+'Stocks 1 Day Returns'!H75)</f>
        <v>1.1609849848621191E-2</v>
      </c>
      <c r="I75" s="131">
        <f>LN(1+'Stocks 1 Day Returns'!I75)</f>
        <v>4.7439924383687179E-3</v>
      </c>
      <c r="J75" s="131">
        <f>LN(1+'Stocks 1 Day Returns'!J75)</f>
        <v>-1.7218208991347495E-3</v>
      </c>
      <c r="K75" s="131">
        <f>LN(1+'Stocks 1 Day Returns'!K75)</f>
        <v>2.6874170404481978E-2</v>
      </c>
      <c r="L75" s="131">
        <f>LN(1+'Stocks 1 Day Returns'!L75)</f>
        <v>-3.1520625336665807E-3</v>
      </c>
      <c r="P75" s="227">
        <v>45370</v>
      </c>
      <c r="Q75" s="113">
        <f>LN(1+'Stocks 1 Month Returns'!O92)</f>
        <v>-3.2399154346659631E-2</v>
      </c>
      <c r="R75" s="113">
        <f>LN(1+'Stocks 1 Month Returns'!P92)</f>
        <v>-3.303784163019502E-2</v>
      </c>
      <c r="S75" s="113">
        <f>LN(1+'Stocks 1 Month Returns'!Q92)</f>
        <v>4.3775105692503875E-2</v>
      </c>
      <c r="T75" s="113">
        <f>LN(1+'Stocks 1 Month Returns'!R92)</f>
        <v>1.6079704375113833E-2</v>
      </c>
      <c r="U75" s="113">
        <f>LN(1+'Stocks 1 Month Returns'!S92)</f>
        <v>2.7473361445009583E-2</v>
      </c>
      <c r="V75" s="113">
        <f>LN(1+'Stocks 1 Month Returns'!T92)</f>
        <v>7.8782148373147343E-2</v>
      </c>
      <c r="W75" s="113">
        <f>LN(1+'Stocks 1 Month Returns'!U92)</f>
        <v>7.182701799618324E-2</v>
      </c>
      <c r="X75" s="113">
        <f>LN(1+'Stocks 1 Month Returns'!V92)</f>
        <v>1.4519578802424481E-2</v>
      </c>
      <c r="Y75" s="113">
        <f>LN(1+'Stocks 1 Month Returns'!W92)</f>
        <v>-0.11657816381510851</v>
      </c>
      <c r="Z75" s="113">
        <f>LN(1+'Stocks 1 Month Returns'!X92)</f>
        <v>3.8735985580089644E-2</v>
      </c>
      <c r="AA75" s="113">
        <f>LN(1+'Stocks 1 Month Returns'!Y92)</f>
        <v>3.569833374015087E-2</v>
      </c>
    </row>
    <row r="76" spans="1:27">
      <c r="A76" s="130">
        <v>45392</v>
      </c>
      <c r="B76" s="131">
        <f>LN(1+'Stocks 1 Day Returns'!B76)</f>
        <v>-2.8140246618609848E-2</v>
      </c>
      <c r="C76" s="131">
        <f>LN(1+'Stocks 1 Day Returns'!C76)</f>
        <v>-9.4179051419464865E-3</v>
      </c>
      <c r="D76" s="131">
        <f>LN(1+'Stocks 1 Day Returns'!D76)</f>
        <v>-5.3258884256947156E-3</v>
      </c>
      <c r="E76" s="131">
        <f>LN(1+'Stocks 1 Day Returns'!E76)</f>
        <v>-1.4342259058172312E-2</v>
      </c>
      <c r="F76" s="131">
        <f>LN(1+'Stocks 1 Day Returns'!F76)</f>
        <v>-4.8499340884872654E-3</v>
      </c>
      <c r="G76" s="131">
        <f>LN(1+'Stocks 1 Day Returns'!G76)</f>
        <v>-2.0424222875429776E-2</v>
      </c>
      <c r="H76" s="131">
        <f>LN(1+'Stocks 1 Day Returns'!H76)</f>
        <v>-1.6035478993539447E-2</v>
      </c>
      <c r="I76" s="131">
        <f>LN(1+'Stocks 1 Day Returns'!I76)</f>
        <v>5.9111450407309078E-3</v>
      </c>
      <c r="J76" s="131">
        <f>LN(1+'Stocks 1 Day Returns'!J76)</f>
        <v>-1.8004159006994779E-2</v>
      </c>
      <c r="K76" s="131">
        <f>LN(1+'Stocks 1 Day Returns'!K76)</f>
        <v>3.2907874464521499E-3</v>
      </c>
      <c r="L76" s="131">
        <f>LN(1+'Stocks 1 Day Returns'!L76)</f>
        <v>-7.419959943580582E-3</v>
      </c>
      <c r="P76" s="227">
        <v>45371</v>
      </c>
      <c r="Q76" s="113">
        <f>LN(1+'Stocks 1 Month Returns'!O93)</f>
        <v>-5.5532014209814601E-2</v>
      </c>
      <c r="R76" s="113">
        <f>LN(1+'Stocks 1 Month Returns'!P93)</f>
        <v>-1.8059357487625889E-2</v>
      </c>
      <c r="S76" s="113">
        <f>LN(1+'Stocks 1 Month Returns'!Q93)</f>
        <v>5.2201155847645439E-2</v>
      </c>
      <c r="T76" s="113">
        <f>LN(1+'Stocks 1 Month Returns'!R93)</f>
        <v>2.3951155702229561E-2</v>
      </c>
      <c r="U76" s="113">
        <f>LN(1+'Stocks 1 Month Returns'!S93)</f>
        <v>6.0157703690296778E-2</v>
      </c>
      <c r="V76" s="113">
        <f>LN(1+'Stocks 1 Month Returns'!T93)</f>
        <v>7.9909042373604897E-2</v>
      </c>
      <c r="W76" s="113">
        <f>LN(1+'Stocks 1 Month Returns'!U93)</f>
        <v>9.1873912680787026E-2</v>
      </c>
      <c r="X76" s="113">
        <f>LN(1+'Stocks 1 Month Returns'!V93)</f>
        <v>1.5513573200597432E-3</v>
      </c>
      <c r="Y76" s="113">
        <f>LN(1+'Stocks 1 Month Returns'!W93)</f>
        <v>-8.1769624125019189E-2</v>
      </c>
      <c r="Z76" s="113">
        <f>LN(1+'Stocks 1 Month Returns'!X93)</f>
        <v>6.2139443578433678E-2</v>
      </c>
      <c r="AA76" s="113">
        <f>LN(1+'Stocks 1 Month Returns'!Y93)</f>
        <v>4.684048124455098E-2</v>
      </c>
    </row>
    <row r="77" spans="1:27">
      <c r="A77" s="130">
        <v>45393</v>
      </c>
      <c r="B77" s="131">
        <f>LN(1+'Stocks 1 Day Returns'!B77)</f>
        <v>1.6585180297649466E-2</v>
      </c>
      <c r="C77" s="131">
        <f>LN(1+'Stocks 1 Day Returns'!C77)</f>
        <v>4.7453258786872156E-2</v>
      </c>
      <c r="D77" s="131">
        <f>LN(1+'Stocks 1 Day Returns'!D77)</f>
        <v>1.6065320343035556E-2</v>
      </c>
      <c r="E77" s="131">
        <f>LN(1+'Stocks 1 Day Returns'!E77)</f>
        <v>1.1574028693663906E-2</v>
      </c>
      <c r="F77" s="131">
        <f>LN(1+'Stocks 1 Day Returns'!F77)</f>
        <v>4.7509526546982974E-3</v>
      </c>
      <c r="G77" s="131">
        <f>LN(1+'Stocks 1 Day Returns'!G77)</f>
        <v>1.2023495821173999E-2</v>
      </c>
      <c r="H77" s="131">
        <f>LN(1+'Stocks 1 Day Returns'!H77)</f>
        <v>2.8139126547004865E-3</v>
      </c>
      <c r="I77" s="131">
        <f>LN(1+'Stocks 1 Day Returns'!I77)</f>
        <v>2.8582044645678018E-4</v>
      </c>
      <c r="J77" s="131">
        <f>LN(1+'Stocks 1 Day Returns'!J77)</f>
        <v>-2.2067557522456455E-3</v>
      </c>
      <c r="K77" s="131">
        <f>LN(1+'Stocks 1 Day Returns'!K77)</f>
        <v>2.1626046937267569E-2</v>
      </c>
      <c r="L77" s="131">
        <f>LN(1+'Stocks 1 Day Returns'!L77)</f>
        <v>1.932235512121476E-2</v>
      </c>
      <c r="P77" s="227">
        <v>45372</v>
      </c>
      <c r="Q77" s="113">
        <f>LN(1+'Stocks 1 Month Returns'!O94)</f>
        <v>-2.0807458814248544E-2</v>
      </c>
      <c r="R77" s="113">
        <f>LN(1+'Stocks 1 Month Returns'!P94)</f>
        <v>-5.8294786214755187E-2</v>
      </c>
      <c r="S77" s="113">
        <f>LN(1+'Stocks 1 Month Returns'!Q94)</f>
        <v>6.9062905528201074E-2</v>
      </c>
      <c r="T77" s="113">
        <f>LN(1+'Stocks 1 Month Returns'!R94)</f>
        <v>3.2112416100692591E-2</v>
      </c>
      <c r="U77" s="113">
        <f>LN(1+'Stocks 1 Month Returns'!S94)</f>
        <v>8.4179182514800374E-2</v>
      </c>
      <c r="V77" s="113">
        <f>LN(1+'Stocks 1 Month Returns'!T94)</f>
        <v>9.6310532214300512E-2</v>
      </c>
      <c r="W77" s="113">
        <f>LN(1+'Stocks 1 Month Returns'!U94)</f>
        <v>9.8516326201503468E-2</v>
      </c>
      <c r="X77" s="113">
        <f>LN(1+'Stocks 1 Month Returns'!V94)</f>
        <v>-9.468506069127154E-5</v>
      </c>
      <c r="Y77" s="113">
        <f>LN(1+'Stocks 1 Month Returns'!W94)</f>
        <v>-6.7648134957789458E-2</v>
      </c>
      <c r="Z77" s="113">
        <f>LN(1+'Stocks 1 Month Returns'!X94)</f>
        <v>5.8799797274051033E-2</v>
      </c>
      <c r="AA77" s="113">
        <f>LN(1+'Stocks 1 Month Returns'!Y94)</f>
        <v>5.4465805914615223E-2</v>
      </c>
    </row>
    <row r="78" spans="1:27">
      <c r="A78" s="130">
        <v>45394</v>
      </c>
      <c r="B78" s="131">
        <f>LN(1+'Stocks 1 Day Returns'!B78)</f>
        <v>-4.7583866985173515E-2</v>
      </c>
      <c r="C78" s="131">
        <f>LN(1+'Stocks 1 Day Returns'!C78)</f>
        <v>1.3936803258882741E-2</v>
      </c>
      <c r="D78" s="131">
        <f>LN(1+'Stocks 1 Day Returns'!D78)</f>
        <v>-8.8441115555422216E-3</v>
      </c>
      <c r="E78" s="131">
        <f>LN(1+'Stocks 1 Day Returns'!E78)</f>
        <v>-1.5873755364781968E-2</v>
      </c>
      <c r="F78" s="131">
        <f>LN(1+'Stocks 1 Day Returns'!F78)</f>
        <v>-2.1821800990072665E-2</v>
      </c>
      <c r="G78" s="131">
        <f>LN(1+'Stocks 1 Day Returns'!G78)</f>
        <v>-1.0875978756995988E-2</v>
      </c>
      <c r="H78" s="131">
        <f>LN(1+'Stocks 1 Day Returns'!H78)</f>
        <v>-1.2140590233468859E-2</v>
      </c>
      <c r="I78" s="131">
        <f>LN(1+'Stocks 1 Day Returns'!I78)</f>
        <v>-1.2917293891749506E-2</v>
      </c>
      <c r="J78" s="131">
        <f>LN(1+'Stocks 1 Day Returns'!J78)</f>
        <v>-1.687528853835266E-2</v>
      </c>
      <c r="K78" s="131">
        <f>LN(1+'Stocks 1 Day Returns'!K78)</f>
        <v>-1.0218975908596963E-2</v>
      </c>
      <c r="L78" s="131">
        <f>LN(1+'Stocks 1 Day Returns'!L78)</f>
        <v>1.4203648895698072E-2</v>
      </c>
      <c r="P78" s="227">
        <v>45373</v>
      </c>
      <c r="Q78" s="113">
        <f>LN(1+'Stocks 1 Month Returns'!O95)</f>
        <v>-1.4886970003323174E-2</v>
      </c>
      <c r="R78" s="113">
        <f>LN(1+'Stocks 1 Month Returns'!P95)</f>
        <v>-7.31254065254094E-2</v>
      </c>
      <c r="S78" s="113">
        <f>LN(1+'Stocks 1 Month Returns'!Q95)</f>
        <v>3.5375342219534624E-2</v>
      </c>
      <c r="T78" s="113">
        <f>LN(1+'Stocks 1 Month Returns'!R95)</f>
        <v>1.9305381952772628E-2</v>
      </c>
      <c r="U78" s="113">
        <f>LN(1+'Stocks 1 Month Returns'!S95)</f>
        <v>6.8374688521246146E-2</v>
      </c>
      <c r="V78" s="113">
        <f>LN(1+'Stocks 1 Month Returns'!T95)</f>
        <v>0.14697475768122908</v>
      </c>
      <c r="W78" s="113">
        <f>LN(1+'Stocks 1 Month Returns'!U95)</f>
        <v>8.5050820346284223E-2</v>
      </c>
      <c r="X78" s="113">
        <f>LN(1+'Stocks 1 Month Returns'!V95)</f>
        <v>-1.0268168942937052E-2</v>
      </c>
      <c r="Y78" s="113">
        <f>LN(1+'Stocks 1 Month Returns'!W95)</f>
        <v>-7.0138190857291755E-2</v>
      </c>
      <c r="Z78" s="113">
        <f>LN(1+'Stocks 1 Month Returns'!X95)</f>
        <v>1.8974337068930945E-2</v>
      </c>
      <c r="AA78" s="113">
        <f>LN(1+'Stocks 1 Month Returns'!Y95)</f>
        <v>2.321417215682663E-2</v>
      </c>
    </row>
    <row r="79" spans="1:27">
      <c r="A79" s="130">
        <v>45399</v>
      </c>
      <c r="B79" s="131">
        <f>LN(1+'Stocks 1 Day Returns'!B79)</f>
        <v>-1.0954988735779133E-2</v>
      </c>
      <c r="C79" s="131">
        <f>LN(1+'Stocks 1 Day Returns'!C79)</f>
        <v>-3.0108232110767816E-3</v>
      </c>
      <c r="D79" s="131">
        <f>LN(1+'Stocks 1 Day Returns'!D79)</f>
        <v>-1.4611262844861736E-3</v>
      </c>
      <c r="E79" s="131">
        <f>LN(1+'Stocks 1 Day Returns'!E79)</f>
        <v>2.4533676619901638E-3</v>
      </c>
      <c r="F79" s="131">
        <f>LN(1+'Stocks 1 Day Returns'!F79)</f>
        <v>-3.1186492860288289E-3</v>
      </c>
      <c r="G79" s="131">
        <f>LN(1+'Stocks 1 Day Returns'!G79)</f>
        <v>-1.9133199176243553E-3</v>
      </c>
      <c r="H79" s="131">
        <f>LN(1+'Stocks 1 Day Returns'!H79)</f>
        <v>4.7065211102291553E-4</v>
      </c>
      <c r="I79" s="131">
        <f>LN(1+'Stocks 1 Day Returns'!I79)</f>
        <v>5.9374668034580047E-3</v>
      </c>
      <c r="J79" s="131">
        <f>LN(1+'Stocks 1 Day Returns'!J79)</f>
        <v>3.1743688343440989E-3</v>
      </c>
      <c r="K79" s="131">
        <f>LN(1+'Stocks 1 Day Returns'!K79)</f>
        <v>-6.0205534821098855E-3</v>
      </c>
      <c r="L79" s="131">
        <f>LN(1+'Stocks 1 Day Returns'!L79)</f>
        <v>-2.3086146148840133E-2</v>
      </c>
      <c r="P79" s="227">
        <v>45377</v>
      </c>
      <c r="Q79" s="113">
        <f>LN(1+'Stocks 1 Month Returns'!O96)</f>
        <v>-2.3275158746230342E-2</v>
      </c>
      <c r="R79" s="113">
        <f>LN(1+'Stocks 1 Month Returns'!P96)</f>
        <v>-7.2507780970169827E-2</v>
      </c>
      <c r="S79" s="113">
        <f>LN(1+'Stocks 1 Month Returns'!Q96)</f>
        <v>2.7450378748448891E-2</v>
      </c>
      <c r="T79" s="113">
        <f>LN(1+'Stocks 1 Month Returns'!R96)</f>
        <v>1.4284072012260406E-2</v>
      </c>
      <c r="U79" s="113">
        <f>LN(1+'Stocks 1 Month Returns'!S96)</f>
        <v>0.10744819905710006</v>
      </c>
      <c r="V79" s="113">
        <f>LN(1+'Stocks 1 Month Returns'!T96)</f>
        <v>0.1717003045220496</v>
      </c>
      <c r="W79" s="113">
        <f>LN(1+'Stocks 1 Month Returns'!U96)</f>
        <v>0.10486410378177539</v>
      </c>
      <c r="X79" s="113">
        <f>LN(1+'Stocks 1 Month Returns'!V96)</f>
        <v>4.1972548780468489E-3</v>
      </c>
      <c r="Y79" s="113">
        <f>LN(1+'Stocks 1 Month Returns'!W96)</f>
        <v>-6.8419056572263381E-2</v>
      </c>
      <c r="Z79" s="113">
        <f>LN(1+'Stocks 1 Month Returns'!X96)</f>
        <v>1.8999572501296691E-2</v>
      </c>
      <c r="AA79" s="113">
        <f>LN(1+'Stocks 1 Month Returns'!Y96)</f>
        <v>2.2565680891975418E-2</v>
      </c>
    </row>
    <row r="80" spans="1:27">
      <c r="A80" s="130">
        <v>45400</v>
      </c>
      <c r="B80" s="131">
        <f>LN(1+'Stocks 1 Day Returns'!B80)</f>
        <v>-1.5446089733848575E-2</v>
      </c>
      <c r="C80" s="131">
        <f>LN(1+'Stocks 1 Day Returns'!C80)</f>
        <v>-3.0767227992157687E-3</v>
      </c>
      <c r="D80" s="131">
        <f>LN(1+'Stocks 1 Day Returns'!D80)</f>
        <v>-1.5898000929402238E-2</v>
      </c>
      <c r="E80" s="131">
        <f>LN(1+'Stocks 1 Day Returns'!E80)</f>
        <v>9.3275950310649607E-3</v>
      </c>
      <c r="F80" s="131">
        <f>LN(1+'Stocks 1 Day Returns'!F80)</f>
        <v>-1.8719465732530383E-3</v>
      </c>
      <c r="G80" s="131">
        <f>LN(1+'Stocks 1 Day Returns'!G80)</f>
        <v>3.7936830566224714E-3</v>
      </c>
      <c r="H80" s="131">
        <f>LN(1+'Stocks 1 Day Returns'!H80)</f>
        <v>2.1828093804415498E-3</v>
      </c>
      <c r="I80" s="131">
        <f>LN(1+'Stocks 1 Day Returns'!I80)</f>
        <v>1.0106927772512892E-2</v>
      </c>
      <c r="J80" s="131">
        <f>LN(1+'Stocks 1 Day Returns'!J80)</f>
        <v>2.7714469163667372E-3</v>
      </c>
      <c r="K80" s="131">
        <f>LN(1+'Stocks 1 Day Returns'!K80)</f>
        <v>-8.7747439138532498E-3</v>
      </c>
      <c r="L80" s="131">
        <f>LN(1+'Stocks 1 Day Returns'!L80)</f>
        <v>2.1026760092748082E-2</v>
      </c>
      <c r="P80" s="227">
        <v>45378</v>
      </c>
      <c r="Q80" s="113">
        <f>LN(1+'Stocks 1 Month Returns'!O97)</f>
        <v>2.342539345582962E-2</v>
      </c>
      <c r="R80" s="113">
        <f>LN(1+'Stocks 1 Month Returns'!P97)</f>
        <v>-5.3002357833707339E-2</v>
      </c>
      <c r="S80" s="113">
        <f>LN(1+'Stocks 1 Month Returns'!Q97)</f>
        <v>3.3039830290408793E-2</v>
      </c>
      <c r="T80" s="113">
        <f>LN(1+'Stocks 1 Month Returns'!R97)</f>
        <v>2.9151806213106719E-2</v>
      </c>
      <c r="U80" s="113">
        <f>LN(1+'Stocks 1 Month Returns'!S97)</f>
        <v>9.9809545952047329E-2</v>
      </c>
      <c r="V80" s="113">
        <f>LN(1+'Stocks 1 Month Returns'!T97)</f>
        <v>0.1754664098851314</v>
      </c>
      <c r="W80" s="113">
        <f>LN(1+'Stocks 1 Month Returns'!U97)</f>
        <v>0.10351825116155595</v>
      </c>
      <c r="X80" s="113">
        <f>LN(1+'Stocks 1 Month Returns'!V97)</f>
        <v>2.6542477015729302E-2</v>
      </c>
      <c r="Y80" s="113">
        <f>LN(1+'Stocks 1 Month Returns'!W97)</f>
        <v>-4.868006692869635E-2</v>
      </c>
      <c r="Z80" s="113">
        <f>LN(1+'Stocks 1 Month Returns'!X97)</f>
        <v>3.498183172072121E-2</v>
      </c>
      <c r="AA80" s="113">
        <f>LN(1+'Stocks 1 Month Returns'!Y97)</f>
        <v>3.2365478356878273E-2</v>
      </c>
    </row>
    <row r="81" spans="1:27">
      <c r="A81" s="130">
        <v>45401</v>
      </c>
      <c r="B81" s="131">
        <f>LN(1+'Stocks 1 Day Returns'!B81)</f>
        <v>-2.672725388568847E-2</v>
      </c>
      <c r="C81" s="131">
        <f>LN(1+'Stocks 1 Day Returns'!C81)</f>
        <v>-1.4750462679750508E-2</v>
      </c>
      <c r="D81" s="131">
        <f>LN(1+'Stocks 1 Day Returns'!D81)</f>
        <v>-1.5283479901865649E-2</v>
      </c>
      <c r="E81" s="131">
        <f>LN(1+'Stocks 1 Day Returns'!E81)</f>
        <v>1.8928660291398318E-3</v>
      </c>
      <c r="F81" s="131">
        <f>LN(1+'Stocks 1 Day Returns'!F81)</f>
        <v>-8.6291593879143447E-4</v>
      </c>
      <c r="G81" s="131">
        <f>LN(1+'Stocks 1 Day Returns'!G81)</f>
        <v>1.1188685023056559E-2</v>
      </c>
      <c r="H81" s="131">
        <f>LN(1+'Stocks 1 Day Returns'!H81)</f>
        <v>-4.1133809933718768E-3</v>
      </c>
      <c r="I81" s="131">
        <f>LN(1+'Stocks 1 Day Returns'!I81)</f>
        <v>1.2841379373815411E-2</v>
      </c>
      <c r="J81" s="131">
        <f>LN(1+'Stocks 1 Day Returns'!J81)</f>
        <v>-4.8740431413190413E-3</v>
      </c>
      <c r="K81" s="131">
        <f>LN(1+'Stocks 1 Day Returns'!K81)</f>
        <v>-2.8407283390376948E-2</v>
      </c>
      <c r="L81" s="131">
        <f>LN(1+'Stocks 1 Day Returns'!L81)</f>
        <v>-1.3370589274240199E-2</v>
      </c>
      <c r="P81" s="227">
        <v>45379</v>
      </c>
      <c r="Q81" s="113">
        <f>LN(1+'Stocks 1 Month Returns'!O98)</f>
        <v>5.6565568834605687E-2</v>
      </c>
      <c r="R81" s="113">
        <f>LN(1+'Stocks 1 Month Returns'!P98)</f>
        <v>-5.0396905534749306E-2</v>
      </c>
      <c r="S81" s="113">
        <f>LN(1+'Stocks 1 Month Returns'!Q98)</f>
        <v>3.7338102903149234E-2</v>
      </c>
      <c r="T81" s="113">
        <f>LN(1+'Stocks 1 Month Returns'!R98)</f>
        <v>4.3722391095467467E-2</v>
      </c>
      <c r="U81" s="113">
        <f>LN(1+'Stocks 1 Month Returns'!S98)</f>
        <v>0.10519198289179182</v>
      </c>
      <c r="V81" s="113">
        <f>LN(1+'Stocks 1 Month Returns'!T98)</f>
        <v>0.17625173686352008</v>
      </c>
      <c r="W81" s="113">
        <f>LN(1+'Stocks 1 Month Returns'!U98)</f>
        <v>0.11585470448378257</v>
      </c>
      <c r="X81" s="113">
        <f>LN(1+'Stocks 1 Month Returns'!V98)</f>
        <v>4.0784480947475263E-2</v>
      </c>
      <c r="Y81" s="113">
        <f>LN(1+'Stocks 1 Month Returns'!W98)</f>
        <v>-6.4129181252077894E-2</v>
      </c>
      <c r="Z81" s="113">
        <f>LN(1+'Stocks 1 Month Returns'!X98)</f>
        <v>4.680095208605467E-2</v>
      </c>
      <c r="AA81" s="113">
        <f>LN(1+'Stocks 1 Month Returns'!Y98)</f>
        <v>4.1714063745965514E-2</v>
      </c>
    </row>
    <row r="82" spans="1:27">
      <c r="A82" s="130">
        <v>45406</v>
      </c>
      <c r="B82" s="131">
        <f>LN(1+'Stocks 1 Day Returns'!B82)</f>
        <v>6.8250121155200277E-3</v>
      </c>
      <c r="C82" s="131">
        <f>LN(1+'Stocks 1 Day Returns'!C82)</f>
        <v>1.3050002256331857E-2</v>
      </c>
      <c r="D82" s="131">
        <f>LN(1+'Stocks 1 Day Returns'!D82)</f>
        <v>4.0769292881308941E-3</v>
      </c>
      <c r="E82" s="131">
        <f>LN(1+'Stocks 1 Day Returns'!E82)</f>
        <v>1.0484500805289477E-3</v>
      </c>
      <c r="F82" s="131">
        <f>LN(1+'Stocks 1 Day Returns'!F82)</f>
        <v>2.2728818348192441E-3</v>
      </c>
      <c r="G82" s="131">
        <f>LN(1+'Stocks 1 Day Returns'!G82)</f>
        <v>-2.0695312137063101E-2</v>
      </c>
      <c r="H82" s="131">
        <f>LN(1+'Stocks 1 Day Returns'!H82)</f>
        <v>-1.5775529272331959E-5</v>
      </c>
      <c r="I82" s="131">
        <f>LN(1+'Stocks 1 Day Returns'!I82)</f>
        <v>4.8392833559768138E-3</v>
      </c>
      <c r="J82" s="131">
        <f>LN(1+'Stocks 1 Day Returns'!J82)</f>
        <v>-2.8658853874884923E-2</v>
      </c>
      <c r="K82" s="131">
        <f>LN(1+'Stocks 1 Day Returns'!K82)</f>
        <v>-1.6139581095724307E-2</v>
      </c>
      <c r="L82" s="131">
        <f>LN(1+'Stocks 1 Day Returns'!L82)</f>
        <v>-1.5934685437321433E-2</v>
      </c>
      <c r="P82" s="227">
        <v>45384</v>
      </c>
      <c r="Q82" s="113">
        <f>LN(1+'Stocks 1 Month Returns'!O99)</f>
        <v>2.5047972530756225E-2</v>
      </c>
      <c r="R82" s="113">
        <f>LN(1+'Stocks 1 Month Returns'!P99)</f>
        <v>-6.3578203676544445E-2</v>
      </c>
      <c r="S82" s="113">
        <f>LN(1+'Stocks 1 Month Returns'!Q99)</f>
        <v>2.3266524686173823E-2</v>
      </c>
      <c r="T82" s="113">
        <f>LN(1+'Stocks 1 Month Returns'!R99)</f>
        <v>2.4845729210272345E-2</v>
      </c>
      <c r="U82" s="113">
        <f>LN(1+'Stocks 1 Month Returns'!S99)</f>
        <v>0.10056318293190265</v>
      </c>
      <c r="V82" s="113">
        <f>LN(1+'Stocks 1 Month Returns'!T99)</f>
        <v>0.10507781664822373</v>
      </c>
      <c r="W82" s="113">
        <f>LN(1+'Stocks 1 Month Returns'!U99)</f>
        <v>9.5716046431118959E-2</v>
      </c>
      <c r="X82" s="113">
        <f>LN(1+'Stocks 1 Month Returns'!V99)</f>
        <v>5.4436697345999548E-2</v>
      </c>
      <c r="Y82" s="113">
        <f>LN(1+'Stocks 1 Month Returns'!W99)</f>
        <v>-7.5506659412442473E-2</v>
      </c>
      <c r="Z82" s="113">
        <f>LN(1+'Stocks 1 Month Returns'!X99)</f>
        <v>2.657511190923198E-2</v>
      </c>
      <c r="AA82" s="113">
        <f>LN(1+'Stocks 1 Month Returns'!Y99)</f>
        <v>2.5851546301210584E-2</v>
      </c>
    </row>
    <row r="83" spans="1:27">
      <c r="A83" s="130">
        <v>45407</v>
      </c>
      <c r="B83" s="131">
        <f>LN(1+'Stocks 1 Day Returns'!B83)</f>
        <v>9.0657959391203559E-3</v>
      </c>
      <c r="C83" s="131">
        <f>LN(1+'Stocks 1 Day Returns'!C83)</f>
        <v>-3.3267525264194654E-3</v>
      </c>
      <c r="D83" s="131">
        <f>LN(1+'Stocks 1 Day Returns'!D83)</f>
        <v>-3.3261052262255189E-2</v>
      </c>
      <c r="E83" s="131">
        <f>LN(1+'Stocks 1 Day Returns'!E83)</f>
        <v>-1.364491499149424E-2</v>
      </c>
      <c r="F83" s="131">
        <f>LN(1+'Stocks 1 Day Returns'!F83)</f>
        <v>-1.860697162337583E-2</v>
      </c>
      <c r="G83" s="131">
        <f>LN(1+'Stocks 1 Day Returns'!G83)</f>
        <v>-1.0530134848657956E-2</v>
      </c>
      <c r="H83" s="131">
        <f>LN(1+'Stocks 1 Day Returns'!H83)</f>
        <v>3.4466574807599103E-3</v>
      </c>
      <c r="I83" s="131">
        <f>LN(1+'Stocks 1 Day Returns'!I83)</f>
        <v>1.9391018969877011E-3</v>
      </c>
      <c r="J83" s="131">
        <f>LN(1+'Stocks 1 Day Returns'!J83)</f>
        <v>6.5179687688589069E-3</v>
      </c>
      <c r="K83" s="131">
        <f>LN(1+'Stocks 1 Day Returns'!K83)</f>
        <v>-2.5134584869916547E-2</v>
      </c>
      <c r="L83" s="131">
        <f>LN(1+'Stocks 1 Day Returns'!L83)</f>
        <v>3.1035290676519963E-3</v>
      </c>
      <c r="P83" s="227">
        <v>45385</v>
      </c>
      <c r="Q83" s="113">
        <f>LN(1+'Stocks 1 Month Returns'!O100)</f>
        <v>-6.4636560022720488E-2</v>
      </c>
      <c r="R83" s="113">
        <f>LN(1+'Stocks 1 Month Returns'!P100)</f>
        <v>-3.8970519311498031E-2</v>
      </c>
      <c r="S83" s="113">
        <f>LN(1+'Stocks 1 Month Returns'!Q100)</f>
        <v>3.0201117242727313E-2</v>
      </c>
      <c r="T83" s="113">
        <f>LN(1+'Stocks 1 Month Returns'!R100)</f>
        <v>2.5358399733797547E-2</v>
      </c>
      <c r="U83" s="113">
        <f>LN(1+'Stocks 1 Month Returns'!S100)</f>
        <v>7.9261233974319042E-2</v>
      </c>
      <c r="V83" s="113">
        <f>LN(1+'Stocks 1 Month Returns'!T100)</f>
        <v>0.13997272660903021</v>
      </c>
      <c r="W83" s="113">
        <f>LN(1+'Stocks 1 Month Returns'!U100)</f>
        <v>0.11546318040958989</v>
      </c>
      <c r="X83" s="113">
        <f>LN(1+'Stocks 1 Month Returns'!V100)</f>
        <v>6.7082886544009596E-2</v>
      </c>
      <c r="Y83" s="113">
        <f>LN(1+'Stocks 1 Month Returns'!W100)</f>
        <v>-6.0035902168688857E-2</v>
      </c>
      <c r="Z83" s="113">
        <f>LN(1+'Stocks 1 Month Returns'!X100)</f>
        <v>4.1596323773572627E-2</v>
      </c>
      <c r="AA83" s="113">
        <f>LN(1+'Stocks 1 Month Returns'!Y100)</f>
        <v>3.2739143836016893E-2</v>
      </c>
    </row>
    <row r="84" spans="1:27">
      <c r="A84" s="130">
        <v>45408</v>
      </c>
      <c r="B84" s="131">
        <f>LN(1+'Stocks 1 Day Returns'!B84)</f>
        <v>-0.10056266258948224</v>
      </c>
      <c r="C84" s="131">
        <f>LN(1+'Stocks 1 Day Returns'!C84)</f>
        <v>-7.5344059858891308E-3</v>
      </c>
      <c r="D84" s="131">
        <f>LN(1+'Stocks 1 Day Returns'!D84)</f>
        <v>1.4023837670162388E-2</v>
      </c>
      <c r="E84" s="131">
        <f>LN(1+'Stocks 1 Day Returns'!E84)</f>
        <v>-9.0576209626439426E-3</v>
      </c>
      <c r="F84" s="131">
        <f>LN(1+'Stocks 1 Day Returns'!F84)</f>
        <v>-4.4102935189119976E-3</v>
      </c>
      <c r="G84" s="131">
        <f>LN(1+'Stocks 1 Day Returns'!G84)</f>
        <v>-2.8510696965359022E-3</v>
      </c>
      <c r="H84" s="131">
        <f>LN(1+'Stocks 1 Day Returns'!H84)</f>
        <v>7.5532921908669053E-4</v>
      </c>
      <c r="I84" s="131">
        <f>LN(1+'Stocks 1 Day Returns'!I84)</f>
        <v>-3.7161359830042545E-4</v>
      </c>
      <c r="J84" s="131">
        <f>LN(1+'Stocks 1 Day Returns'!J84)</f>
        <v>-1.6006557752078479E-3</v>
      </c>
      <c r="K84" s="131">
        <f>LN(1+'Stocks 1 Day Returns'!K84)</f>
        <v>2.9631035152625274E-2</v>
      </c>
      <c r="L84" s="131">
        <f>LN(1+'Stocks 1 Day Returns'!L84)</f>
        <v>-1.1913788174538307E-2</v>
      </c>
      <c r="P84" s="227">
        <v>45386</v>
      </c>
      <c r="Q84" s="113">
        <f>LN(1+'Stocks 1 Month Returns'!O101)</f>
        <v>-7.1532983480917897E-2</v>
      </c>
      <c r="R84" s="113">
        <f>LN(1+'Stocks 1 Month Returns'!P101)</f>
        <v>3.6035752526494139E-3</v>
      </c>
      <c r="S84" s="113">
        <f>LN(1+'Stocks 1 Month Returns'!Q101)</f>
        <v>4.8401198810261968E-2</v>
      </c>
      <c r="T84" s="113">
        <f>LN(1+'Stocks 1 Month Returns'!R101)</f>
        <v>-6.034726182648633E-3</v>
      </c>
      <c r="U84" s="113">
        <f>LN(1+'Stocks 1 Month Returns'!S101)</f>
        <v>4.798074297560679E-2</v>
      </c>
      <c r="V84" s="113">
        <f>LN(1+'Stocks 1 Month Returns'!T101)</f>
        <v>0.11357074690688911</v>
      </c>
      <c r="W84" s="113">
        <f>LN(1+'Stocks 1 Month Returns'!U101)</f>
        <v>8.3166082525338525E-2</v>
      </c>
      <c r="X84" s="113">
        <f>LN(1+'Stocks 1 Month Returns'!V101)</f>
        <v>8.2853411749800709E-2</v>
      </c>
      <c r="Y84" s="113">
        <f>LN(1+'Stocks 1 Month Returns'!W101)</f>
        <v>-8.1656997950069574E-2</v>
      </c>
      <c r="Z84" s="113">
        <f>LN(1+'Stocks 1 Month Returns'!X101)</f>
        <v>4.4486721288622078E-2</v>
      </c>
      <c r="AA84" s="113">
        <f>LN(1+'Stocks 1 Month Returns'!Y101)</f>
        <v>2.4683929099734242E-2</v>
      </c>
    </row>
    <row r="85" spans="1:27">
      <c r="A85" s="130">
        <v>45420</v>
      </c>
      <c r="B85" s="131">
        <f>LN(1+'Stocks 1 Day Returns'!B85)</f>
        <v>-2.4488849575565595E-2</v>
      </c>
      <c r="C85" s="131">
        <f>LN(1+'Stocks 1 Day Returns'!C85)</f>
        <v>-2.1295480842200022E-4</v>
      </c>
      <c r="D85" s="131">
        <f>LN(1+'Stocks 1 Day Returns'!D85)</f>
        <v>8.5200499906401051E-4</v>
      </c>
      <c r="E85" s="131">
        <f>LN(1+'Stocks 1 Day Returns'!E85)</f>
        <v>1.3038383071382423E-2</v>
      </c>
      <c r="F85" s="131">
        <f>LN(1+'Stocks 1 Day Returns'!F85)</f>
        <v>-1.6009389303138393E-3</v>
      </c>
      <c r="G85" s="131">
        <f>LN(1+'Stocks 1 Day Returns'!G85)</f>
        <v>-7.7179998647932749E-3</v>
      </c>
      <c r="H85" s="131">
        <f>LN(1+'Stocks 1 Day Returns'!H85)</f>
        <v>-7.1677045792462608E-3</v>
      </c>
      <c r="I85" s="131">
        <f>LN(1+'Stocks 1 Day Returns'!I85)</f>
        <v>-2.8747381919688514E-3</v>
      </c>
      <c r="J85" s="131">
        <f>LN(1+'Stocks 1 Day Returns'!J85)</f>
        <v>1.8314181790918236E-2</v>
      </c>
      <c r="K85" s="131">
        <f>LN(1+'Stocks 1 Day Returns'!K85)</f>
        <v>-6.1096587669030814E-3</v>
      </c>
      <c r="L85" s="131">
        <f>LN(1+'Stocks 1 Day Returns'!L85)</f>
        <v>1.1042575720667483E-2</v>
      </c>
      <c r="P85" s="227">
        <v>45387</v>
      </c>
      <c r="Q85" s="113">
        <f>LN(1+'Stocks 1 Month Returns'!O102)</f>
        <v>-0.12712953259106077</v>
      </c>
      <c r="R85" s="113">
        <f>LN(1+'Stocks 1 Month Returns'!P102)</f>
        <v>1.5202655601074821E-2</v>
      </c>
      <c r="S85" s="113">
        <f>LN(1+'Stocks 1 Month Returns'!Q102)</f>
        <v>6.9122392122692333E-2</v>
      </c>
      <c r="T85" s="113">
        <f>LN(1+'Stocks 1 Month Returns'!R102)</f>
        <v>-2.0310083936897204E-4</v>
      </c>
      <c r="U85" s="113">
        <f>LN(1+'Stocks 1 Month Returns'!S102)</f>
        <v>8.5360503478111416E-2</v>
      </c>
      <c r="V85" s="113">
        <f>LN(1+'Stocks 1 Month Returns'!T102)</f>
        <v>0.1088207811188673</v>
      </c>
      <c r="W85" s="113">
        <f>LN(1+'Stocks 1 Month Returns'!U102)</f>
        <v>0.10926723733461001</v>
      </c>
      <c r="X85" s="113">
        <f>LN(1+'Stocks 1 Month Returns'!V102)</f>
        <v>9.8171010598619088E-2</v>
      </c>
      <c r="Y85" s="113">
        <f>LN(1+'Stocks 1 Month Returns'!W102)</f>
        <v>-8.0567634532344459E-2</v>
      </c>
      <c r="Z85" s="113">
        <f>LN(1+'Stocks 1 Month Returns'!X102)</f>
        <v>7.6985283123221726E-2</v>
      </c>
      <c r="AA85" s="113">
        <f>LN(1+'Stocks 1 Month Returns'!Y102)</f>
        <v>3.1805841009394549E-2</v>
      </c>
    </row>
    <row r="86" spans="1:27">
      <c r="A86" s="130">
        <v>45421</v>
      </c>
      <c r="B86" s="131">
        <f>LN(1+'Stocks 1 Day Returns'!B86)</f>
        <v>1.0656781673971617E-2</v>
      </c>
      <c r="C86" s="131">
        <f>LN(1+'Stocks 1 Day Returns'!C86)</f>
        <v>1.7625690442898388E-2</v>
      </c>
      <c r="D86" s="131">
        <f>LN(1+'Stocks 1 Day Returns'!D86)</f>
        <v>1.1987653309195337E-2</v>
      </c>
      <c r="E86" s="131">
        <f>LN(1+'Stocks 1 Day Returns'!E86)</f>
        <v>3.2766743763491262E-3</v>
      </c>
      <c r="F86" s="131">
        <f>LN(1+'Stocks 1 Day Returns'!F86)</f>
        <v>1.1069721364175044E-2</v>
      </c>
      <c r="G86" s="131">
        <f>LN(1+'Stocks 1 Day Returns'!G86)</f>
        <v>2.3236414010209844E-2</v>
      </c>
      <c r="H86" s="131">
        <f>LN(1+'Stocks 1 Day Returns'!H86)</f>
        <v>1.4518948059322878E-2</v>
      </c>
      <c r="I86" s="131">
        <f>LN(1+'Stocks 1 Day Returns'!I86)</f>
        <v>2.5406181736735624E-2</v>
      </c>
      <c r="J86" s="131">
        <f>LN(1+'Stocks 1 Day Returns'!J86)</f>
        <v>1.2639159079409244E-2</v>
      </c>
      <c r="K86" s="131">
        <f>LN(1+'Stocks 1 Day Returns'!K86)</f>
        <v>1.5608334386705005E-2</v>
      </c>
      <c r="L86" s="131">
        <f>LN(1+'Stocks 1 Day Returns'!L86)</f>
        <v>3.6105452301590554E-2</v>
      </c>
      <c r="P86" s="227">
        <v>45391</v>
      </c>
      <c r="Q86" s="113">
        <f>LN(1+'Stocks 1 Month Returns'!O103)</f>
        <v>-0.16117375783338123</v>
      </c>
      <c r="R86" s="113">
        <f>LN(1+'Stocks 1 Month Returns'!P103)</f>
        <v>2.8446982854790828E-2</v>
      </c>
      <c r="S86" s="113">
        <f>LN(1+'Stocks 1 Month Returns'!Q103)</f>
        <v>6.5529335315154896E-2</v>
      </c>
      <c r="T86" s="113">
        <f>LN(1+'Stocks 1 Month Returns'!R103)</f>
        <v>4.6935912673001928E-2</v>
      </c>
      <c r="U86" s="113">
        <f>LN(1+'Stocks 1 Month Returns'!S103)</f>
        <v>9.2805286532196746E-2</v>
      </c>
      <c r="V86" s="113">
        <f>LN(1+'Stocks 1 Month Returns'!T103)</f>
        <v>0.12381041401865457</v>
      </c>
      <c r="W86" s="113">
        <f>LN(1+'Stocks 1 Month Returns'!U103)</f>
        <v>0.15263876630436038</v>
      </c>
      <c r="X86" s="113">
        <f>LN(1+'Stocks 1 Month Returns'!V103)</f>
        <v>0.10566020963319919</v>
      </c>
      <c r="Y86" s="113">
        <f>LN(1+'Stocks 1 Month Returns'!W103)</f>
        <v>-0.10640594719763216</v>
      </c>
      <c r="Z86" s="113">
        <f>LN(1+'Stocks 1 Month Returns'!X103)</f>
        <v>7.3328962164737582E-2</v>
      </c>
      <c r="AA86" s="113">
        <f>LN(1+'Stocks 1 Month Returns'!Y103)</f>
        <v>3.4628084254587826E-2</v>
      </c>
    </row>
    <row r="87" spans="1:27">
      <c r="A87" s="130">
        <v>45427</v>
      </c>
      <c r="B87" s="131">
        <f>LN(1+'Stocks 1 Day Returns'!B87)</f>
        <v>4.0667890010430089E-3</v>
      </c>
      <c r="C87" s="131">
        <f>LN(1+'Stocks 1 Day Returns'!C87)</f>
        <v>9.1502845492683824E-3</v>
      </c>
      <c r="D87" s="131">
        <f>LN(1+'Stocks 1 Day Returns'!D87)</f>
        <v>1.2537203515989716E-2</v>
      </c>
      <c r="E87" s="131">
        <f>LN(1+'Stocks 1 Day Returns'!E87)</f>
        <v>1.1608186053520937E-2</v>
      </c>
      <c r="F87" s="131">
        <f>LN(1+'Stocks 1 Day Returns'!F87)</f>
        <v>-2.7788232702435255E-2</v>
      </c>
      <c r="G87" s="131">
        <f>LN(1+'Stocks 1 Day Returns'!G87)</f>
        <v>-1.9132437117490811E-3</v>
      </c>
      <c r="H87" s="131">
        <f>LN(1+'Stocks 1 Day Returns'!H87)</f>
        <v>7.1700131792135384E-3</v>
      </c>
      <c r="I87" s="131">
        <f>LN(1+'Stocks 1 Day Returns'!I87)</f>
        <v>-6.4222188488760107E-3</v>
      </c>
      <c r="J87" s="131">
        <f>LN(1+'Stocks 1 Day Returns'!J87)</f>
        <v>-2.4070524829635426E-2</v>
      </c>
      <c r="K87" s="131">
        <f>LN(1+'Stocks 1 Day Returns'!K87)</f>
        <v>-8.7835436229966868E-3</v>
      </c>
      <c r="L87" s="131">
        <f>LN(1+'Stocks 1 Day Returns'!L87)</f>
        <v>-2.4150079787911016E-2</v>
      </c>
      <c r="P87" s="227">
        <v>45392</v>
      </c>
      <c r="Q87" s="113">
        <f>LN(1+'Stocks 1 Month Returns'!O104)</f>
        <v>-0.14611382374720688</v>
      </c>
      <c r="R87" s="113">
        <f>LN(1+'Stocks 1 Month Returns'!P104)</f>
        <v>4.3372850269597051E-3</v>
      </c>
      <c r="S87" s="113">
        <f>LN(1+'Stocks 1 Month Returns'!Q104)</f>
        <v>6.2858811560921143E-2</v>
      </c>
      <c r="T87" s="113">
        <f>LN(1+'Stocks 1 Month Returns'!R104)</f>
        <v>1.5891234195195711E-2</v>
      </c>
      <c r="U87" s="113">
        <f>LN(1+'Stocks 1 Month Returns'!S104)</f>
        <v>8.2178364677417945E-2</v>
      </c>
      <c r="V87" s="113">
        <f>LN(1+'Stocks 1 Month Returns'!T104)</f>
        <v>0.10916191177299307</v>
      </c>
      <c r="W87" s="113">
        <f>LN(1+'Stocks 1 Month Returns'!U104)</f>
        <v>0.12829144394134137</v>
      </c>
      <c r="X87" s="113">
        <f>LN(1+'Stocks 1 Month Returns'!V104)</f>
        <v>0.10365568374482886</v>
      </c>
      <c r="Y87" s="113">
        <f>LN(1+'Stocks 1 Month Returns'!W104)</f>
        <v>-0.10630222218077892</v>
      </c>
      <c r="Z87" s="113">
        <f>LN(1+'Stocks 1 Month Returns'!X104)</f>
        <v>8.0460892676845391E-2</v>
      </c>
      <c r="AA87" s="113">
        <f>LN(1+'Stocks 1 Month Returns'!Y104)</f>
        <v>2.8952769077038532E-2</v>
      </c>
    </row>
    <row r="88" spans="1:27">
      <c r="A88" s="130">
        <v>45428</v>
      </c>
      <c r="B88" s="131">
        <f>LN(1+'Stocks 1 Day Returns'!B88)</f>
        <v>2.2898886693265064E-2</v>
      </c>
      <c r="C88" s="131">
        <f>LN(1+'Stocks 1 Day Returns'!C88)</f>
        <v>-4.825943399247886E-4</v>
      </c>
      <c r="D88" s="131">
        <f>LN(1+'Stocks 1 Day Returns'!D88)</f>
        <v>-6.067111486750004E-3</v>
      </c>
      <c r="E88" s="131">
        <f>LN(1+'Stocks 1 Day Returns'!E88)</f>
        <v>-2.8256659301974168E-2</v>
      </c>
      <c r="F88" s="131">
        <f>LN(1+'Stocks 1 Day Returns'!F88)</f>
        <v>4.7063974853598922E-3</v>
      </c>
      <c r="G88" s="131">
        <f>LN(1+'Stocks 1 Day Returns'!G88)</f>
        <v>-3.1994458770402759E-3</v>
      </c>
      <c r="H88" s="131">
        <f>LN(1+'Stocks 1 Day Returns'!H88)</f>
        <v>7.2038815691157542E-3</v>
      </c>
      <c r="I88" s="131">
        <f>LN(1+'Stocks 1 Day Returns'!I88)</f>
        <v>-1.320859268350599E-2</v>
      </c>
      <c r="J88" s="131">
        <f>LN(1+'Stocks 1 Day Returns'!J88)</f>
        <v>3.2059410453811298E-2</v>
      </c>
      <c r="K88" s="131">
        <f>LN(1+'Stocks 1 Day Returns'!K88)</f>
        <v>-1.388495075399919E-2</v>
      </c>
      <c r="L88" s="131">
        <f>LN(1+'Stocks 1 Day Returns'!L88)</f>
        <v>-1.7877657240442369E-2</v>
      </c>
      <c r="P88" s="227">
        <v>45393</v>
      </c>
      <c r="Q88" s="113">
        <f>LN(1+'Stocks 1 Month Returns'!O105)</f>
        <v>-0.15595222123158306</v>
      </c>
      <c r="R88" s="113">
        <f>LN(1+'Stocks 1 Month Returns'!P105)</f>
        <v>3.8622153353757682E-2</v>
      </c>
      <c r="S88" s="113">
        <f>LN(1+'Stocks 1 Month Returns'!Q105)</f>
        <v>5.8234464695955841E-2</v>
      </c>
      <c r="T88" s="113">
        <f>LN(1+'Stocks 1 Month Returns'!R105)</f>
        <v>1.738434566928394E-2</v>
      </c>
      <c r="U88" s="113">
        <f>LN(1+'Stocks 1 Month Returns'!S105)</f>
        <v>6.9085387500740031E-2</v>
      </c>
      <c r="V88" s="113">
        <f>LN(1+'Stocks 1 Month Returns'!T105)</f>
        <v>9.6491403676639678E-2</v>
      </c>
      <c r="W88" s="113">
        <f>LN(1+'Stocks 1 Month Returns'!U105)</f>
        <v>0.13984265174651075</v>
      </c>
      <c r="X88" s="113">
        <f>LN(1+'Stocks 1 Month Returns'!V105)</f>
        <v>9.1988343014477947E-2</v>
      </c>
      <c r="Y88" s="113">
        <f>LN(1+'Stocks 1 Month Returns'!W105)</f>
        <v>-3.2641072873335349E-2</v>
      </c>
      <c r="Z88" s="113">
        <f>LN(1+'Stocks 1 Month Returns'!X105)</f>
        <v>0.10322728997788645</v>
      </c>
      <c r="AA88" s="113">
        <f>LN(1+'Stocks 1 Month Returns'!Y105)</f>
        <v>3.2814153756700055E-2</v>
      </c>
    </row>
    <row r="89" spans="1:27">
      <c r="A89" s="130">
        <v>45429</v>
      </c>
      <c r="B89" s="131">
        <f>LN(1+'Stocks 1 Day Returns'!B89)</f>
        <v>-9.9238186728347437E-3</v>
      </c>
      <c r="C89" s="131">
        <f>LN(1+'Stocks 1 Day Returns'!C89)</f>
        <v>-3.5020810179537593E-3</v>
      </c>
      <c r="D89" s="131">
        <f>LN(1+'Stocks 1 Day Returns'!D89)</f>
        <v>-5.514590457858454E-3</v>
      </c>
      <c r="E89" s="131">
        <f>LN(1+'Stocks 1 Day Returns'!E89)</f>
        <v>-7.1830509789769211E-3</v>
      </c>
      <c r="F89" s="131">
        <f>LN(1+'Stocks 1 Day Returns'!F89)</f>
        <v>-4.8216490850206198E-3</v>
      </c>
      <c r="G89" s="131">
        <f>LN(1+'Stocks 1 Day Returns'!G89)</f>
        <v>-9.5900015194169581E-3</v>
      </c>
      <c r="H89" s="131">
        <f>LN(1+'Stocks 1 Day Returns'!H89)</f>
        <v>-6.0610578833073352E-3</v>
      </c>
      <c r="I89" s="131">
        <f>LN(1+'Stocks 1 Day Returns'!I89)</f>
        <v>6.1002974227183111E-3</v>
      </c>
      <c r="J89" s="131">
        <f>LN(1+'Stocks 1 Day Returns'!J89)</f>
        <v>7.157872218168073E-3</v>
      </c>
      <c r="K89" s="131">
        <f>LN(1+'Stocks 1 Day Returns'!K89)</f>
        <v>2.1499273283367578E-3</v>
      </c>
      <c r="L89" s="131">
        <f>LN(1+'Stocks 1 Day Returns'!L89)</f>
        <v>-3.863314180713847E-2</v>
      </c>
      <c r="P89" s="227">
        <v>45394</v>
      </c>
      <c r="Q89" s="113">
        <f>LN(1+'Stocks 1 Month Returns'!O106)</f>
        <v>-0.16091657669414805</v>
      </c>
      <c r="R89" s="113">
        <f>LN(1+'Stocks 1 Month Returns'!P106)</f>
        <v>6.1928205268358523E-2</v>
      </c>
      <c r="S89" s="113">
        <f>LN(1+'Stocks 1 Month Returns'!Q106)</f>
        <v>4.699644855462335E-2</v>
      </c>
      <c r="T89" s="113">
        <f>LN(1+'Stocks 1 Month Returns'!R106)</f>
        <v>-2.1154133710490027E-3</v>
      </c>
      <c r="U89" s="113">
        <f>LN(1+'Stocks 1 Month Returns'!S106)</f>
        <v>4.4080526684477039E-2</v>
      </c>
      <c r="V89" s="113">
        <f>LN(1+'Stocks 1 Month Returns'!T106)</f>
        <v>7.8862099434565361E-2</v>
      </c>
      <c r="W89" s="113">
        <f>LN(1+'Stocks 1 Month Returns'!U106)</f>
        <v>9.8448016559865736E-2</v>
      </c>
      <c r="X89" s="113">
        <f>LN(1+'Stocks 1 Month Returns'!V106)</f>
        <v>6.3162121251124539E-2</v>
      </c>
      <c r="Y89" s="113">
        <f>LN(1+'Stocks 1 Month Returns'!W106)</f>
        <v>-4.2032464199718296E-2</v>
      </c>
      <c r="Z89" s="113">
        <f>LN(1+'Stocks 1 Month Returns'!X106)</f>
        <v>8.3588816419169543E-2</v>
      </c>
      <c r="AA89" s="113">
        <f>LN(1+'Stocks 1 Month Returns'!Y106)</f>
        <v>2.2602697173720088E-2</v>
      </c>
    </row>
    <row r="90" spans="1:27">
      <c r="A90" s="130">
        <v>45434</v>
      </c>
      <c r="B90" s="131">
        <f>LN(1+'Stocks 1 Day Returns'!B90)</f>
        <v>-1.2844863716201176E-2</v>
      </c>
      <c r="C90" s="131">
        <f>LN(1+'Stocks 1 Day Returns'!C90)</f>
        <v>-1.0278679912015212E-2</v>
      </c>
      <c r="D90" s="131">
        <f>LN(1+'Stocks 1 Day Returns'!D90)</f>
        <v>7.3184427601435606E-4</v>
      </c>
      <c r="E90" s="131">
        <f>LN(1+'Stocks 1 Day Returns'!E90)</f>
        <v>7.6729680211997378E-3</v>
      </c>
      <c r="F90" s="131">
        <f>LN(1+'Stocks 1 Day Returns'!F90)</f>
        <v>-2.6147082035761545E-3</v>
      </c>
      <c r="G90" s="131">
        <f>LN(1+'Stocks 1 Day Returns'!G90)</f>
        <v>-3.742709371771779E-3</v>
      </c>
      <c r="H90" s="131">
        <f>LN(1+'Stocks 1 Day Returns'!H90)</f>
        <v>-2.4087328122936985E-2</v>
      </c>
      <c r="I90" s="131">
        <f>LN(1+'Stocks 1 Day Returns'!I90)</f>
        <v>-1.7828275124963478E-2</v>
      </c>
      <c r="J90" s="131">
        <f>LN(1+'Stocks 1 Day Returns'!J90)</f>
        <v>5.3732084261640762E-3</v>
      </c>
      <c r="K90" s="131">
        <f>LN(1+'Stocks 1 Day Returns'!K90)</f>
        <v>-2.8209875173793946E-3</v>
      </c>
      <c r="L90" s="131">
        <f>LN(1+'Stocks 1 Day Returns'!L90)</f>
        <v>-1.4389534553866547E-2</v>
      </c>
      <c r="P90" s="227">
        <v>45398</v>
      </c>
      <c r="Q90" s="113">
        <f>LN(1+'Stocks 1 Month Returns'!O107)</f>
        <v>-0.14256962865016909</v>
      </c>
      <c r="R90" s="113">
        <f>LN(1+'Stocks 1 Month Returns'!P107)</f>
        <v>9.3747840156914854E-4</v>
      </c>
      <c r="S90" s="113">
        <f>LN(1+'Stocks 1 Month Returns'!Q107)</f>
        <v>-3.2563610729592438E-3</v>
      </c>
      <c r="T90" s="113">
        <f>LN(1+'Stocks 1 Month Returns'!R107)</f>
        <v>-1.6196845441002403E-2</v>
      </c>
      <c r="U90" s="113">
        <f>LN(1+'Stocks 1 Month Returns'!S107)</f>
        <v>3.8195181678593287E-2</v>
      </c>
      <c r="V90" s="113">
        <f>LN(1+'Stocks 1 Month Returns'!T107)</f>
        <v>5.8247927081322398E-2</v>
      </c>
      <c r="W90" s="113">
        <f>LN(1+'Stocks 1 Month Returns'!U107)</f>
        <v>0.10208800123812001</v>
      </c>
      <c r="X90" s="113">
        <f>LN(1+'Stocks 1 Month Returns'!V107)</f>
        <v>2.5802552752812433E-2</v>
      </c>
      <c r="Y90" s="113">
        <f>LN(1+'Stocks 1 Month Returns'!W107)</f>
        <v>-3.8212547070536368E-2</v>
      </c>
      <c r="Z90" s="113">
        <f>LN(1+'Stocks 1 Month Returns'!X107)</f>
        <v>4.7329439472701441E-2</v>
      </c>
      <c r="AA90" s="113">
        <f>LN(1+'Stocks 1 Month Returns'!Y107)</f>
        <v>2.6618592593747239E-3</v>
      </c>
    </row>
    <row r="91" spans="1:27">
      <c r="A91" s="130">
        <v>45435</v>
      </c>
      <c r="B91" s="131">
        <f>LN(1+'Stocks 1 Day Returns'!B91)</f>
        <v>-4.6014962935973465E-2</v>
      </c>
      <c r="C91" s="131">
        <f>LN(1+'Stocks 1 Day Returns'!C91)</f>
        <v>-2.3713860281977327E-2</v>
      </c>
      <c r="D91" s="131">
        <f>LN(1+'Stocks 1 Day Returns'!D91)</f>
        <v>-1.0640596357610381E-2</v>
      </c>
      <c r="E91" s="131">
        <f>LN(1+'Stocks 1 Day Returns'!E91)</f>
        <v>-2.0085227948027775E-2</v>
      </c>
      <c r="F91" s="131">
        <f>LN(1+'Stocks 1 Day Returns'!F91)</f>
        <v>-2.5605471979362728E-2</v>
      </c>
      <c r="G91" s="131">
        <f>LN(1+'Stocks 1 Day Returns'!G91)</f>
        <v>-1.3520778495723387E-2</v>
      </c>
      <c r="H91" s="131">
        <f>LN(1+'Stocks 1 Day Returns'!H91)</f>
        <v>-7.9040469580271052E-3</v>
      </c>
      <c r="I91" s="131">
        <f>LN(1+'Stocks 1 Day Returns'!I91)</f>
        <v>-6.4370664647645705E-3</v>
      </c>
      <c r="J91" s="131">
        <f>LN(1+'Stocks 1 Day Returns'!J91)</f>
        <v>-8.096708498750585E-2</v>
      </c>
      <c r="K91" s="131">
        <f>LN(1+'Stocks 1 Day Returns'!K91)</f>
        <v>-1.3853876131344369E-2</v>
      </c>
      <c r="L91" s="131">
        <f>LN(1+'Stocks 1 Day Returns'!L91)</f>
        <v>1.3357375053230855E-3</v>
      </c>
      <c r="P91" s="227">
        <v>45399</v>
      </c>
      <c r="Q91" s="113">
        <f>LN(1+'Stocks 1 Month Returns'!O108)</f>
        <v>-0.15194175585208042</v>
      </c>
      <c r="R91" s="113">
        <f>LN(1+'Stocks 1 Month Returns'!P108)</f>
        <v>-8.6795109455257849E-4</v>
      </c>
      <c r="S91" s="113">
        <f>LN(1+'Stocks 1 Month Returns'!Q108)</f>
        <v>1.5201274374413751E-2</v>
      </c>
      <c r="T91" s="113">
        <f>LN(1+'Stocks 1 Month Returns'!R108)</f>
        <v>2.6864235827347882E-3</v>
      </c>
      <c r="U91" s="113">
        <f>LN(1+'Stocks 1 Month Returns'!S108)</f>
        <v>3.5065077493626813E-2</v>
      </c>
      <c r="V91" s="113">
        <f>LN(1+'Stocks 1 Month Returns'!T108)</f>
        <v>6.4145795403555875E-2</v>
      </c>
      <c r="W91" s="113">
        <f>LN(1+'Stocks 1 Month Returns'!U108)</f>
        <v>6.8840810555211615E-2</v>
      </c>
      <c r="X91" s="113">
        <f>LN(1+'Stocks 1 Month Returns'!V108)</f>
        <v>3.1710321061264493E-2</v>
      </c>
      <c r="Y91" s="113">
        <f>LN(1+'Stocks 1 Month Returns'!W108)</f>
        <v>-4.3620857961111204E-2</v>
      </c>
      <c r="Z91" s="113">
        <f>LN(1+'Stocks 1 Month Returns'!X108)</f>
        <v>6.483732977455664E-2</v>
      </c>
      <c r="AA91" s="113">
        <f>LN(1+'Stocks 1 Month Returns'!Y108)</f>
        <v>7.5448741695942961E-3</v>
      </c>
    </row>
    <row r="92" spans="1:27">
      <c r="A92" s="130">
        <v>45436</v>
      </c>
      <c r="B92" s="131">
        <f>LN(1+'Stocks 1 Day Returns'!B92)</f>
        <v>2.1717351766252783E-2</v>
      </c>
      <c r="C92" s="131">
        <f>LN(1+'Stocks 1 Day Returns'!C92)</f>
        <v>1.7116046390594608E-2</v>
      </c>
      <c r="D92" s="131">
        <f>LN(1+'Stocks 1 Day Returns'!D92)</f>
        <v>8.037161841218627E-3</v>
      </c>
      <c r="E92" s="131">
        <f>LN(1+'Stocks 1 Day Returns'!E92)</f>
        <v>-3.2061977168888899E-3</v>
      </c>
      <c r="F92" s="131">
        <f>LN(1+'Stocks 1 Day Returns'!F92)</f>
        <v>1.1532540812018488E-2</v>
      </c>
      <c r="G92" s="131">
        <f>LN(1+'Stocks 1 Day Returns'!G92)</f>
        <v>-6.1787825693883237E-3</v>
      </c>
      <c r="H92" s="131">
        <f>LN(1+'Stocks 1 Day Returns'!H92)</f>
        <v>9.3160912604395626E-3</v>
      </c>
      <c r="I92" s="131">
        <f>LN(1+'Stocks 1 Day Returns'!I92)</f>
        <v>5.8118772904159283E-3</v>
      </c>
      <c r="J92" s="131">
        <f>LN(1+'Stocks 1 Day Returns'!J92)</f>
        <v>1.3988628507021036E-2</v>
      </c>
      <c r="K92" s="131">
        <f>LN(1+'Stocks 1 Day Returns'!K92)</f>
        <v>-9.9443260435579063E-4</v>
      </c>
      <c r="L92" s="131">
        <f>LN(1+'Stocks 1 Day Returns'!L92)</f>
        <v>-3.2679195609073466E-2</v>
      </c>
      <c r="P92" s="227">
        <v>45400</v>
      </c>
      <c r="Q92" s="113">
        <f>LN(1+'Stocks 1 Month Returns'!O109)</f>
        <v>-0.15723402605889711</v>
      </c>
      <c r="R92" s="113">
        <f>LN(1+'Stocks 1 Month Returns'!P109)</f>
        <v>-2.7570038232063152E-2</v>
      </c>
      <c r="S92" s="113">
        <f>LN(1+'Stocks 1 Month Returns'!Q109)</f>
        <v>-1.638816565046862E-2</v>
      </c>
      <c r="T92" s="113">
        <f>LN(1+'Stocks 1 Month Returns'!R109)</f>
        <v>3.9517829101985216E-3</v>
      </c>
      <c r="U92" s="113">
        <f>LN(1+'Stocks 1 Month Returns'!S109)</f>
        <v>6.8037446282894253E-3</v>
      </c>
      <c r="V92" s="113">
        <f>LN(1+'Stocks 1 Month Returns'!T109)</f>
        <v>5.1098590431224285E-2</v>
      </c>
      <c r="W92" s="113">
        <f>LN(1+'Stocks 1 Month Returns'!U109)</f>
        <v>4.729204597270447E-2</v>
      </c>
      <c r="X92" s="113">
        <f>LN(1+'Stocks 1 Month Returns'!V109)</f>
        <v>3.1182408943031967E-2</v>
      </c>
      <c r="Y92" s="113">
        <f>LN(1+'Stocks 1 Month Returns'!W109)</f>
        <v>-3.6984654828454006E-2</v>
      </c>
      <c r="Z92" s="113">
        <f>LN(1+'Stocks 1 Month Returns'!X109)</f>
        <v>4.3833544004430285E-2</v>
      </c>
      <c r="AA92" s="113">
        <f>LN(1+'Stocks 1 Month Returns'!Y109)</f>
        <v>-7.7228328599698035E-3</v>
      </c>
    </row>
    <row r="93" spans="1:27">
      <c r="A93" s="130">
        <v>45441</v>
      </c>
      <c r="B93" s="131">
        <f>LN(1+'Stocks 1 Day Returns'!B93)</f>
        <v>-3.3196397568583773E-2</v>
      </c>
      <c r="C93" s="131">
        <f>LN(1+'Stocks 1 Day Returns'!C93)</f>
        <v>-1.2191478727858161E-3</v>
      </c>
      <c r="D93" s="131">
        <f>LN(1+'Stocks 1 Day Returns'!D93)</f>
        <v>-5.4729401253297292E-3</v>
      </c>
      <c r="E93" s="131">
        <f>LN(1+'Stocks 1 Day Returns'!E93)</f>
        <v>-7.1278189280926715E-3</v>
      </c>
      <c r="F93" s="131">
        <f>LN(1+'Stocks 1 Day Returns'!F93)</f>
        <v>-1.814250266491298E-2</v>
      </c>
      <c r="G93" s="131">
        <f>LN(1+'Stocks 1 Day Returns'!G93)</f>
        <v>-1.4679867096544296E-2</v>
      </c>
      <c r="H93" s="131">
        <f>LN(1+'Stocks 1 Day Returns'!H93)</f>
        <v>-1.3295104760410249E-2</v>
      </c>
      <c r="I93" s="131">
        <f>LN(1+'Stocks 1 Day Returns'!I93)</f>
        <v>-1.6344016159529563E-2</v>
      </c>
      <c r="J93" s="131">
        <f>LN(1+'Stocks 1 Day Returns'!J93)</f>
        <v>-2.2582425409246265E-2</v>
      </c>
      <c r="K93" s="131">
        <f>LN(1+'Stocks 1 Day Returns'!K93)</f>
        <v>-3.510885295615755E-3</v>
      </c>
      <c r="L93" s="131">
        <f>LN(1+'Stocks 1 Day Returns'!L93)</f>
        <v>-8.1047549765280013E-3</v>
      </c>
      <c r="P93" s="227">
        <v>45401</v>
      </c>
      <c r="Q93" s="113">
        <f>LN(1+'Stocks 1 Month Returns'!O110)</f>
        <v>-0.19014307768076702</v>
      </c>
      <c r="R93" s="113">
        <f>LN(1+'Stocks 1 Month Returns'!P110)</f>
        <v>-5.9543555751855264E-2</v>
      </c>
      <c r="S93" s="113">
        <f>LN(1+'Stocks 1 Month Returns'!Q110)</f>
        <v>-4.3316576166407536E-2</v>
      </c>
      <c r="T93" s="113">
        <f>LN(1+'Stocks 1 Month Returns'!R110)</f>
        <v>-5.0852078567976619E-3</v>
      </c>
      <c r="U93" s="113">
        <f>LN(1+'Stocks 1 Month Returns'!S110)</f>
        <v>-1.3565845407399866E-2</v>
      </c>
      <c r="V93" s="113">
        <f>LN(1+'Stocks 1 Month Returns'!T110)</f>
        <v>4.6619535070578415E-2</v>
      </c>
      <c r="W93" s="113">
        <f>LN(1+'Stocks 1 Month Returns'!U110)</f>
        <v>8.7864188873187973E-3</v>
      </c>
      <c r="X93" s="113">
        <f>LN(1+'Stocks 1 Month Returns'!V110)</f>
        <v>5.4707645948341148E-2</v>
      </c>
      <c r="Y93" s="113">
        <f>LN(1+'Stocks 1 Month Returns'!W110)</f>
        <v>-8.0480512966544404E-2</v>
      </c>
      <c r="Z93" s="113">
        <f>LN(1+'Stocks 1 Month Returns'!X110)</f>
        <v>9.5057192548701939E-5</v>
      </c>
      <c r="AA93" s="113">
        <f>LN(1+'Stocks 1 Month Returns'!Y110)</f>
        <v>-3.0468228053938069E-2</v>
      </c>
    </row>
    <row r="94" spans="1:27">
      <c r="A94" s="130">
        <v>45442</v>
      </c>
      <c r="B94" s="131">
        <f>LN(1+'Stocks 1 Day Returns'!B94)</f>
        <v>1.1234438314986992E-2</v>
      </c>
      <c r="C94" s="131">
        <f>LN(1+'Stocks 1 Day Returns'!C94)</f>
        <v>1.4486424589096164E-2</v>
      </c>
      <c r="D94" s="131">
        <f>LN(1+'Stocks 1 Day Returns'!D94)</f>
        <v>-2.5125039907545818E-2</v>
      </c>
      <c r="E94" s="131">
        <f>LN(1+'Stocks 1 Day Returns'!E94)</f>
        <v>1.0112726751671798E-2</v>
      </c>
      <c r="F94" s="131">
        <f>LN(1+'Stocks 1 Day Returns'!F94)</f>
        <v>1.7340659136299529E-2</v>
      </c>
      <c r="G94" s="131">
        <f>LN(1+'Stocks 1 Day Returns'!G94)</f>
        <v>2.7317463442772225E-2</v>
      </c>
      <c r="H94" s="131">
        <f>LN(1+'Stocks 1 Day Returns'!H94)</f>
        <v>2.7142097192362394E-2</v>
      </c>
      <c r="I94" s="131">
        <f>LN(1+'Stocks 1 Day Returns'!I94)</f>
        <v>1.7875638180509686E-2</v>
      </c>
      <c r="J94" s="131">
        <f>LN(1+'Stocks 1 Day Returns'!J94)</f>
        <v>1.5632990482527639E-2</v>
      </c>
      <c r="K94" s="131">
        <f>LN(1+'Stocks 1 Day Returns'!K94)</f>
        <v>-5.6996041235216656E-3</v>
      </c>
      <c r="L94" s="131">
        <f>LN(1+'Stocks 1 Day Returns'!L94)</f>
        <v>-1.2901973668100811E-2</v>
      </c>
      <c r="P94" s="227">
        <v>45405</v>
      </c>
      <c r="Q94" s="113">
        <f>LN(1+'Stocks 1 Month Returns'!O111)</f>
        <v>-0.20697193702169323</v>
      </c>
      <c r="R94" s="113">
        <f>LN(1+'Stocks 1 Month Returns'!P111)</f>
        <v>-2.0344212619704358E-2</v>
      </c>
      <c r="S94" s="113">
        <f>LN(1+'Stocks 1 Month Returns'!Q111)</f>
        <v>-4.6020402621268254E-2</v>
      </c>
      <c r="T94" s="113">
        <f>LN(1+'Stocks 1 Month Returns'!R111)</f>
        <v>-2.5688648800012242E-2</v>
      </c>
      <c r="U94" s="113">
        <f>LN(1+'Stocks 1 Month Returns'!S111)</f>
        <v>-1.9869273270614819E-2</v>
      </c>
      <c r="V94" s="113">
        <f>LN(1+'Stocks 1 Month Returns'!T111)</f>
        <v>3.1804816396047021E-2</v>
      </c>
      <c r="W94" s="113">
        <f>LN(1+'Stocks 1 Month Returns'!U111)</f>
        <v>4.4048000443751061E-2</v>
      </c>
      <c r="X94" s="113">
        <f>LN(1+'Stocks 1 Month Returns'!V111)</f>
        <v>5.6393967148928893E-2</v>
      </c>
      <c r="Y94" s="113">
        <f>LN(1+'Stocks 1 Month Returns'!W111)</f>
        <v>-9.7795788331330499E-2</v>
      </c>
      <c r="Z94" s="113">
        <f>LN(1+'Stocks 1 Month Returns'!X111)</f>
        <v>1.3858050661961245E-2</v>
      </c>
      <c r="AA94" s="113">
        <f>LN(1+'Stocks 1 Month Returns'!Y111)</f>
        <v>-2.7078229106755593E-2</v>
      </c>
    </row>
    <row r="95" spans="1:27">
      <c r="A95" s="130">
        <v>45443</v>
      </c>
      <c r="B95" s="131">
        <f>LN(1+'Stocks 1 Day Returns'!B95)</f>
        <v>2.7523955990574604E-2</v>
      </c>
      <c r="C95" s="131">
        <f>LN(1+'Stocks 1 Day Returns'!C95)</f>
        <v>1.0903956579116535E-2</v>
      </c>
      <c r="D95" s="131">
        <f>LN(1+'Stocks 1 Day Returns'!D95)</f>
        <v>7.006650363276073E-3</v>
      </c>
      <c r="E95" s="131">
        <f>LN(1+'Stocks 1 Day Returns'!E95)</f>
        <v>1.4103566550377599E-2</v>
      </c>
      <c r="F95" s="131">
        <f>LN(1+'Stocks 1 Day Returns'!F95)</f>
        <v>2.7395786167966195E-2</v>
      </c>
      <c r="G95" s="131">
        <f>LN(1+'Stocks 1 Day Returns'!G95)</f>
        <v>2.3295218580466008E-2</v>
      </c>
      <c r="H95" s="131">
        <f>LN(1+'Stocks 1 Day Returns'!H95)</f>
        <v>4.1648362899504118E-2</v>
      </c>
      <c r="I95" s="131">
        <f>LN(1+'Stocks 1 Day Returns'!I95)</f>
        <v>3.1105173697423608E-2</v>
      </c>
      <c r="J95" s="131">
        <f>LN(1+'Stocks 1 Day Returns'!J95)</f>
        <v>3.3642621989381595E-2</v>
      </c>
      <c r="K95" s="131">
        <f>LN(1+'Stocks 1 Day Returns'!K95)</f>
        <v>-1.0293094692574445E-2</v>
      </c>
      <c r="L95" s="131">
        <f>LN(1+'Stocks 1 Day Returns'!L95)</f>
        <v>-2.1257753478958207E-2</v>
      </c>
      <c r="P95" s="227">
        <v>45406</v>
      </c>
      <c r="Q95" s="113">
        <f>LN(1+'Stocks 1 Month Returns'!O112)</f>
        <v>-0.19570210384564915</v>
      </c>
      <c r="R95" s="113">
        <f>LN(1+'Stocks 1 Month Returns'!P112)</f>
        <v>-4.6156571124757254E-3</v>
      </c>
      <c r="S95" s="113">
        <f>LN(1+'Stocks 1 Month Returns'!Q112)</f>
        <v>-3.2500478085871372E-2</v>
      </c>
      <c r="T95" s="113">
        <f>LN(1+'Stocks 1 Month Returns'!R112)</f>
        <v>-1.4658723083044722E-2</v>
      </c>
      <c r="U95" s="113">
        <f>LN(1+'Stocks 1 Month Returns'!S112)</f>
        <v>-2.4840733882074621E-3</v>
      </c>
      <c r="V95" s="113">
        <f>LN(1+'Stocks 1 Month Returns'!T112)</f>
        <v>-5.185258039277265E-2</v>
      </c>
      <c r="W95" s="113">
        <f>LN(1+'Stocks 1 Month Returns'!U112)</f>
        <v>6.0332549192456252E-2</v>
      </c>
      <c r="X95" s="113">
        <f>LN(1+'Stocks 1 Month Returns'!V112)</f>
        <v>7.0500226046642647E-2</v>
      </c>
      <c r="Y95" s="113">
        <f>LN(1+'Stocks 1 Month Returns'!W112)</f>
        <v>-0.12458809600816938</v>
      </c>
      <c r="Z95" s="113">
        <f>LN(1+'Stocks 1 Month Returns'!X112)</f>
        <v>1.6597283769763105E-3</v>
      </c>
      <c r="AA95" s="113">
        <f>LN(1+'Stocks 1 Month Returns'!Y112)</f>
        <v>-1.7059577245111361E-2</v>
      </c>
    </row>
    <row r="96" spans="1:27">
      <c r="A96" s="130">
        <v>45448</v>
      </c>
      <c r="B96" s="131">
        <f>LN(1+'Stocks 1 Day Returns'!B96)</f>
        <v>1.7728456172649523E-2</v>
      </c>
      <c r="C96" s="131">
        <f>LN(1+'Stocks 1 Day Returns'!C96)</f>
        <v>8.507263255750012E-4</v>
      </c>
      <c r="D96" s="131">
        <f>LN(1+'Stocks 1 Day Returns'!D96)</f>
        <v>1.1963734280300573E-2</v>
      </c>
      <c r="E96" s="131">
        <f>LN(1+'Stocks 1 Day Returns'!E96)</f>
        <v>-3.690778627288404E-2</v>
      </c>
      <c r="F96" s="131">
        <f>LN(1+'Stocks 1 Day Returns'!F96)</f>
        <v>-2.4808741987266136E-2</v>
      </c>
      <c r="G96" s="131">
        <f>LN(1+'Stocks 1 Day Returns'!G96)</f>
        <v>1.5622852628645403E-3</v>
      </c>
      <c r="H96" s="131">
        <f>LN(1+'Stocks 1 Day Returns'!H96)</f>
        <v>9.8278640800591012E-4</v>
      </c>
      <c r="I96" s="131">
        <f>LN(1+'Stocks 1 Day Returns'!I96)</f>
        <v>-1.4332707460469336E-2</v>
      </c>
      <c r="J96" s="131">
        <f>LN(1+'Stocks 1 Day Returns'!J96)</f>
        <v>-4.3991268077219414E-4</v>
      </c>
      <c r="K96" s="131">
        <f>LN(1+'Stocks 1 Day Returns'!K96)</f>
        <v>3.8195615129501493E-3</v>
      </c>
      <c r="L96" s="131">
        <f>LN(1+'Stocks 1 Day Returns'!L96)</f>
        <v>-1.2252503126927651E-3</v>
      </c>
      <c r="P96" s="227">
        <v>45407</v>
      </c>
      <c r="Q96" s="113">
        <f>LN(1+'Stocks 1 Month Returns'!O113)</f>
        <v>-0.18186322277919759</v>
      </c>
      <c r="R96" s="113">
        <f>LN(1+'Stocks 1 Month Returns'!P113)</f>
        <v>-1.8576474927872303E-3</v>
      </c>
      <c r="S96" s="113">
        <f>LN(1+'Stocks 1 Month Returns'!Q113)</f>
        <v>-5.8031641792415274E-2</v>
      </c>
      <c r="T96" s="113">
        <f>LN(1+'Stocks 1 Month Returns'!R113)</f>
        <v>-3.2617801927717717E-2</v>
      </c>
      <c r="U96" s="113">
        <f>LN(1+'Stocks 1 Month Returns'!S113)</f>
        <v>-6.4475611262869922E-2</v>
      </c>
      <c r="V96" s="113">
        <f>LN(1+'Stocks 1 Month Returns'!T113)</f>
        <v>-8.7619636289359371E-2</v>
      </c>
      <c r="W96" s="113">
        <f>LN(1+'Stocks 1 Month Returns'!U113)</f>
        <v>3.3238864674544191E-2</v>
      </c>
      <c r="X96" s="113">
        <f>LN(1+'Stocks 1 Month Returns'!V113)</f>
        <v>5.9557750114813457E-2</v>
      </c>
      <c r="Y96" s="113">
        <f>LN(1+'Stocks 1 Month Returns'!W113)</f>
        <v>-0.11984112350793789</v>
      </c>
      <c r="Z96" s="113">
        <f>LN(1+'Stocks 1 Month Returns'!X113)</f>
        <v>-2.9228296373508343E-2</v>
      </c>
      <c r="AA96" s="113">
        <f>LN(1+'Stocks 1 Month Returns'!Y113)</f>
        <v>-3.3189245461017064E-2</v>
      </c>
    </row>
    <row r="97" spans="1:27">
      <c r="A97" s="130">
        <v>45449</v>
      </c>
      <c r="B97" s="131">
        <f>LN(1+'Stocks 1 Day Returns'!B97)</f>
        <v>-1.1920333661634424E-2</v>
      </c>
      <c r="C97" s="131">
        <f>LN(1+'Stocks 1 Day Returns'!C97)</f>
        <v>-7.277335940832093E-3</v>
      </c>
      <c r="D97" s="131">
        <f>LN(1+'Stocks 1 Day Returns'!D97)</f>
        <v>1.0465869520750845E-3</v>
      </c>
      <c r="E97" s="131">
        <f>LN(1+'Stocks 1 Day Returns'!E97)</f>
        <v>4.3973613108660567E-3</v>
      </c>
      <c r="F97" s="131">
        <f>LN(1+'Stocks 1 Day Returns'!F97)</f>
        <v>-3.0167243630804851E-3</v>
      </c>
      <c r="G97" s="131">
        <f>LN(1+'Stocks 1 Day Returns'!G97)</f>
        <v>8.7545042527045636E-3</v>
      </c>
      <c r="H97" s="131">
        <f>LN(1+'Stocks 1 Day Returns'!H97)</f>
        <v>-3.7471821468092382E-4</v>
      </c>
      <c r="I97" s="131">
        <f>LN(1+'Stocks 1 Day Returns'!I97)</f>
        <v>5.9556201789419949E-3</v>
      </c>
      <c r="J97" s="131">
        <f>LN(1+'Stocks 1 Day Returns'!J97)</f>
        <v>8.0801880079008851E-3</v>
      </c>
      <c r="K97" s="131">
        <f>LN(1+'Stocks 1 Day Returns'!K97)</f>
        <v>2.0157535716580601E-2</v>
      </c>
      <c r="L97" s="131">
        <f>LN(1+'Stocks 1 Day Returns'!L97)</f>
        <v>-1.0304408531271259E-2</v>
      </c>
      <c r="P97" s="227">
        <v>45408</v>
      </c>
      <c r="Q97" s="113">
        <f>LN(1+'Stocks 1 Month Returns'!O114)</f>
        <v>-0.32176770411549127</v>
      </c>
      <c r="R97" s="113">
        <f>LN(1+'Stocks 1 Month Returns'!P114)</f>
        <v>-2.8207516156895811E-2</v>
      </c>
      <c r="S97" s="113">
        <f>LN(1+'Stocks 1 Month Returns'!Q114)</f>
        <v>-4.1310570445027214E-2</v>
      </c>
      <c r="T97" s="113">
        <f>LN(1+'Stocks 1 Month Returns'!R114)</f>
        <v>-4.3930217224937333E-2</v>
      </c>
      <c r="U97" s="113">
        <f>LN(1+'Stocks 1 Month Returns'!S114)</f>
        <v>-7.5427570457029844E-2</v>
      </c>
      <c r="V97" s="113">
        <f>LN(1+'Stocks 1 Month Returns'!T114)</f>
        <v>-8.4447009427966249E-2</v>
      </c>
      <c r="W97" s="113">
        <f>LN(1+'Stocks 1 Month Returns'!U114)</f>
        <v>2.2849546932397175E-2</v>
      </c>
      <c r="X97" s="113">
        <f>LN(1+'Stocks 1 Month Returns'!V114)</f>
        <v>5.4429927365631861E-2</v>
      </c>
      <c r="Y97" s="113">
        <f>LN(1+'Stocks 1 Month Returns'!W114)</f>
        <v>-0.14272251755959636</v>
      </c>
      <c r="Z97" s="113">
        <f>LN(1+'Stocks 1 Month Returns'!X114)</f>
        <v>-5.9663587690035212E-3</v>
      </c>
      <c r="AA97" s="113">
        <f>LN(1+'Stocks 1 Month Returns'!Y114)</f>
        <v>-3.3505626541409129E-2</v>
      </c>
    </row>
    <row r="98" spans="1:27">
      <c r="A98" s="130">
        <v>45450</v>
      </c>
      <c r="B98" s="131">
        <f>LN(1+'Stocks 1 Day Returns'!B98)</f>
        <v>1.0653742788791953E-2</v>
      </c>
      <c r="C98" s="131">
        <f>LN(1+'Stocks 1 Day Returns'!C98)</f>
        <v>1.2505158655362126E-2</v>
      </c>
      <c r="D98" s="131">
        <f>LN(1+'Stocks 1 Day Returns'!D98)</f>
        <v>-1.390208329718205E-3</v>
      </c>
      <c r="E98" s="131">
        <f>LN(1+'Stocks 1 Day Returns'!E98)</f>
        <v>-8.2825740841607851E-3</v>
      </c>
      <c r="F98" s="131">
        <f>LN(1+'Stocks 1 Day Returns'!F98)</f>
        <v>3.4445348279276197E-3</v>
      </c>
      <c r="G98" s="131">
        <f>LN(1+'Stocks 1 Day Returns'!G98)</f>
        <v>-1.0011600159636282E-2</v>
      </c>
      <c r="H98" s="131">
        <f>LN(1+'Stocks 1 Day Returns'!H98)</f>
        <v>2.5981397124898707E-3</v>
      </c>
      <c r="I98" s="131">
        <f>LN(1+'Stocks 1 Day Returns'!I98)</f>
        <v>1.1507992275506514E-3</v>
      </c>
      <c r="J98" s="131">
        <f>LN(1+'Stocks 1 Day Returns'!J98)</f>
        <v>-5.9942423157995093E-3</v>
      </c>
      <c r="K98" s="131">
        <f>LN(1+'Stocks 1 Day Returns'!K98)</f>
        <v>-3.6016688930580964E-3</v>
      </c>
      <c r="L98" s="131">
        <f>LN(1+'Stocks 1 Day Returns'!L98)</f>
        <v>-5.1249099456504759E-3</v>
      </c>
      <c r="P98" s="227">
        <v>45415</v>
      </c>
      <c r="Q98" s="113">
        <f>LN(1+'Stocks 1 Month Returns'!O115)</f>
        <v>-0.36311811778970665</v>
      </c>
      <c r="R98" s="113">
        <f>LN(1+'Stocks 1 Month Returns'!P115)</f>
        <v>6.1265384807007259E-2</v>
      </c>
      <c r="S98" s="113">
        <f>LN(1+'Stocks 1 Month Returns'!Q115)</f>
        <v>-3.9818549883864261E-2</v>
      </c>
      <c r="T98" s="113">
        <f>LN(1+'Stocks 1 Month Returns'!R115)</f>
        <v>-6.3352320223157829E-2</v>
      </c>
      <c r="U98" s="113">
        <f>LN(1+'Stocks 1 Month Returns'!S115)</f>
        <v>-7.9584459498698482E-2</v>
      </c>
      <c r="V98" s="113">
        <f>LN(1+'Stocks 1 Month Returns'!T115)</f>
        <v>-0.1116339339843619</v>
      </c>
      <c r="W98" s="113">
        <f>LN(1+'Stocks 1 Month Returns'!U115)</f>
        <v>-1.6692123554054559E-2</v>
      </c>
      <c r="X98" s="113">
        <f>LN(1+'Stocks 1 Month Returns'!V115)</f>
        <v>9.9585117459632562E-3</v>
      </c>
      <c r="Y98" s="113">
        <f>LN(1+'Stocks 1 Month Returns'!W115)</f>
        <v>-7.6677347037786336E-2</v>
      </c>
      <c r="Z98" s="113">
        <f>LN(1+'Stocks 1 Month Returns'!X115)</f>
        <v>2.5980856271137821E-2</v>
      </c>
      <c r="AA98" s="113">
        <f>LN(1+'Stocks 1 Month Returns'!Y115)</f>
        <v>-3.0210013975680107E-2</v>
      </c>
    </row>
    <row r="99" spans="1:27">
      <c r="A99" s="130">
        <v>45455</v>
      </c>
      <c r="B99" s="131">
        <f>LN(1+'Stocks 1 Day Returns'!B99)</f>
        <v>-4.8847352189631578E-3</v>
      </c>
      <c r="C99" s="131">
        <f>LN(1+'Stocks 1 Day Returns'!C99)</f>
        <v>2.8480925556679099E-2</v>
      </c>
      <c r="D99" s="131">
        <f>LN(1+'Stocks 1 Day Returns'!D99)</f>
        <v>1.9485839714777246E-2</v>
      </c>
      <c r="E99" s="131">
        <f>LN(1+'Stocks 1 Day Returns'!E99)</f>
        <v>-2.979293946494049E-3</v>
      </c>
      <c r="F99" s="131">
        <f>LN(1+'Stocks 1 Day Returns'!F99)</f>
        <v>-3.9085956666076233E-4</v>
      </c>
      <c r="G99" s="131">
        <f>LN(1+'Stocks 1 Day Returns'!G99)</f>
        <v>-1.4985459618507991E-2</v>
      </c>
      <c r="H99" s="131">
        <f>LN(1+'Stocks 1 Day Returns'!H99)</f>
        <v>1.3695941274878321E-2</v>
      </c>
      <c r="I99" s="131">
        <f>LN(1+'Stocks 1 Day Returns'!I99)</f>
        <v>-1.4308611907451153E-2</v>
      </c>
      <c r="J99" s="131">
        <f>LN(1+'Stocks 1 Day Returns'!J99)</f>
        <v>-1.5070291896082727E-2</v>
      </c>
      <c r="K99" s="131">
        <f>LN(1+'Stocks 1 Day Returns'!K99)</f>
        <v>-1.5142552690352584E-3</v>
      </c>
      <c r="L99" s="131">
        <f>LN(1+'Stocks 1 Day Returns'!L99)</f>
        <v>5.7391694157621466E-3</v>
      </c>
      <c r="P99" s="227">
        <v>45419</v>
      </c>
      <c r="Q99" s="113">
        <f>LN(1+'Stocks 1 Month Returns'!O116)</f>
        <v>-0.369878458824002</v>
      </c>
      <c r="R99" s="113">
        <f>LN(1+'Stocks 1 Month Returns'!P116)</f>
        <v>6.6586188359340007E-2</v>
      </c>
      <c r="S99" s="113">
        <f>LN(1+'Stocks 1 Month Returns'!Q116)</f>
        <v>-3.979568037020631E-2</v>
      </c>
      <c r="T99" s="113">
        <f>LN(1+'Stocks 1 Month Returns'!R116)</f>
        <v>-5.3717374865882635E-2</v>
      </c>
      <c r="U99" s="113">
        <f>LN(1+'Stocks 1 Month Returns'!S116)</f>
        <v>-0.16371648232200103</v>
      </c>
      <c r="V99" s="113">
        <f>LN(1+'Stocks 1 Month Returns'!T116)</f>
        <v>-6.9848366858721062E-2</v>
      </c>
      <c r="W99" s="113">
        <f>LN(1+'Stocks 1 Month Returns'!U116)</f>
        <v>-2.0139872655065426E-3</v>
      </c>
      <c r="X99" s="113">
        <f>LN(1+'Stocks 1 Month Returns'!V116)</f>
        <v>7.2613713578730133E-3</v>
      </c>
      <c r="Y99" s="113">
        <f>LN(1+'Stocks 1 Month Returns'!W116)</f>
        <v>-7.2809103702558511E-2</v>
      </c>
      <c r="Z99" s="113">
        <f>LN(1+'Stocks 1 Month Returns'!X116)</f>
        <v>3.3029142767854208E-2</v>
      </c>
      <c r="AA99" s="113">
        <f>LN(1+'Stocks 1 Month Returns'!Y116)</f>
        <v>-1.4149238779116897E-2</v>
      </c>
    </row>
    <row r="100" spans="1:27">
      <c r="A100" s="130">
        <v>45464</v>
      </c>
      <c r="B100" s="131">
        <f>LN(1+'Stocks 1 Day Returns'!B100)</f>
        <v>4.8433975775124809E-2</v>
      </c>
      <c r="C100" s="131">
        <f>LN(1+'Stocks 1 Day Returns'!C100)</f>
        <v>2.2701728657209128E-2</v>
      </c>
      <c r="D100" s="131">
        <f>LN(1+'Stocks 1 Day Returns'!D100)</f>
        <v>4.2313636311829307E-2</v>
      </c>
      <c r="E100" s="131">
        <f>LN(1+'Stocks 1 Day Returns'!E100)</f>
        <v>4.5327660069812897E-2</v>
      </c>
      <c r="F100" s="131">
        <f>LN(1+'Stocks 1 Day Returns'!F100)</f>
        <v>3.7414562502770324E-2</v>
      </c>
      <c r="G100" s="131">
        <f>LN(1+'Stocks 1 Day Returns'!G100)</f>
        <v>3.770547607385874E-2</v>
      </c>
      <c r="H100" s="131">
        <f>LN(1+'Stocks 1 Day Returns'!H100)</f>
        <v>3.2153911761844914E-2</v>
      </c>
      <c r="I100" s="131">
        <f>LN(1+'Stocks 1 Day Returns'!I100)</f>
        <v>2.4480902012554821E-2</v>
      </c>
      <c r="J100" s="131">
        <f>LN(1+'Stocks 1 Day Returns'!J100)</f>
        <v>3.4674814478656384E-2</v>
      </c>
      <c r="K100" s="131">
        <f>LN(1+'Stocks 1 Day Returns'!K100)</f>
        <v>4.9087184210830644E-2</v>
      </c>
      <c r="L100" s="131">
        <f>LN(1+'Stocks 1 Day Returns'!L100)</f>
        <v>3.8577094612656441E-3</v>
      </c>
      <c r="P100" s="227">
        <v>45420</v>
      </c>
      <c r="Q100" s="113">
        <f>LN(1+'Stocks 1 Month Returns'!O117)</f>
        <v>-0.31117008901056198</v>
      </c>
      <c r="R100" s="113">
        <f>LN(1+'Stocks 1 Month Returns'!P117)</f>
        <v>5.9055024552794773E-2</v>
      </c>
      <c r="S100" s="113">
        <f>LN(1+'Stocks 1 Month Returns'!Q117)</f>
        <v>-3.9124061777314909E-2</v>
      </c>
      <c r="T100" s="113">
        <f>LN(1+'Stocks 1 Month Returns'!R117)</f>
        <v>-3.0570899076610012E-2</v>
      </c>
      <c r="U100" s="113">
        <f>LN(1+'Stocks 1 Month Returns'!S117)</f>
        <v>-0.1360852027930031</v>
      </c>
      <c r="V100" s="113">
        <f>LN(1+'Stocks 1 Month Returns'!T117)</f>
        <v>-9.1655670006988973E-2</v>
      </c>
      <c r="W100" s="113">
        <f>LN(1+'Stocks 1 Month Returns'!U117)</f>
        <v>-1.7932027399606709E-2</v>
      </c>
      <c r="X100" s="113">
        <f>LN(1+'Stocks 1 Month Returns'!V117)</f>
        <v>-2.2677773642339884E-3</v>
      </c>
      <c r="Y100" s="113">
        <f>LN(1+'Stocks 1 Month Returns'!W117)</f>
        <v>-4.0295753557917174E-2</v>
      </c>
      <c r="Z100" s="113">
        <f>LN(1+'Stocks 1 Month Returns'!X117)</f>
        <v>1.491320034368529E-2</v>
      </c>
      <c r="AA100" s="113">
        <f>LN(1+'Stocks 1 Month Returns'!Y117)</f>
        <v>-1.9853008901244289E-2</v>
      </c>
    </row>
    <row r="101" spans="1:27">
      <c r="A101" s="130">
        <v>45469</v>
      </c>
      <c r="B101" s="131">
        <f>LN(1+'Stocks 1 Day Returns'!B101)</f>
        <v>-7.6267799709044803E-3</v>
      </c>
      <c r="C101" s="131">
        <f>LN(1+'Stocks 1 Day Returns'!C101)</f>
        <v>1.8696720602310493E-2</v>
      </c>
      <c r="D101" s="131">
        <f>LN(1+'Stocks 1 Day Returns'!D101)</f>
        <v>1.580289233504691E-3</v>
      </c>
      <c r="E101" s="131">
        <f>LN(1+'Stocks 1 Day Returns'!E101)</f>
        <v>-1.2135107301930853E-2</v>
      </c>
      <c r="F101" s="131">
        <f>LN(1+'Stocks 1 Day Returns'!F101)</f>
        <v>-1.2950555178930848E-3</v>
      </c>
      <c r="G101" s="131">
        <f>LN(1+'Stocks 1 Day Returns'!G101)</f>
        <v>0.14324107975653827</v>
      </c>
      <c r="H101" s="131">
        <f>LN(1+'Stocks 1 Day Returns'!H101)</f>
        <v>-1.4985440238474396E-2</v>
      </c>
      <c r="I101" s="131">
        <f>LN(1+'Stocks 1 Day Returns'!I101)</f>
        <v>-1.7066094134224677E-2</v>
      </c>
      <c r="J101" s="131">
        <f>LN(1+'Stocks 1 Day Returns'!J101)</f>
        <v>1.8132020276946659E-2</v>
      </c>
      <c r="K101" s="131">
        <f>LN(1+'Stocks 1 Day Returns'!K101)</f>
        <v>3.7173522727854034E-2</v>
      </c>
      <c r="L101" s="131">
        <f>LN(1+'Stocks 1 Day Returns'!L101)</f>
        <v>5.423366923355346E-3</v>
      </c>
      <c r="P101" s="227">
        <v>45421</v>
      </c>
      <c r="Q101" s="113">
        <f>LN(1+'Stocks 1 Month Returns'!O118)</f>
        <v>-0.28405115555843391</v>
      </c>
      <c r="R101" s="113">
        <f>LN(1+'Stocks 1 Month Returns'!P118)</f>
        <v>8.3058260389745647E-2</v>
      </c>
      <c r="S101" s="113">
        <f>LN(1+'Stocks 1 Month Returns'!Q118)</f>
        <v>-1.9532039439132603E-2</v>
      </c>
      <c r="T101" s="113">
        <f>LN(1+'Stocks 1 Month Returns'!R118)</f>
        <v>-1.2811119495175853E-2</v>
      </c>
      <c r="U101" s="113">
        <f>LN(1+'Stocks 1 Month Returns'!S118)</f>
        <v>-0.10752982681031453</v>
      </c>
      <c r="V101" s="113">
        <f>LN(1+'Stocks 1 Month Returns'!T118)</f>
        <v>-5.6187916772320184E-2</v>
      </c>
      <c r="W101" s="113">
        <f>LN(1+'Stocks 1 Month Returns'!U118)</f>
        <v>3.1602851608966559E-2</v>
      </c>
      <c r="X101" s="113">
        <f>LN(1+'Stocks 1 Month Returns'!V118)</f>
        <v>2.3054514940079068E-2</v>
      </c>
      <c r="Y101" s="113">
        <f>LN(1+'Stocks 1 Month Returns'!W118)</f>
        <v>-1.7329780622852384E-2</v>
      </c>
      <c r="Z101" s="113">
        <f>LN(1+'Stocks 1 Month Returns'!X118)</f>
        <v>4.5294697258390311E-2</v>
      </c>
      <c r="AA101" s="113">
        <f>LN(1+'Stocks 1 Month Returns'!Y118)</f>
        <v>6.7703620638400221E-3</v>
      </c>
    </row>
    <row r="102" spans="1:27">
      <c r="A102" s="130">
        <v>45470</v>
      </c>
      <c r="B102" s="131">
        <f>LN(1+'Stocks 1 Day Returns'!B102)</f>
        <v>7.6832804969075496E-3</v>
      </c>
      <c r="C102" s="131">
        <f>LN(1+'Stocks 1 Day Returns'!C102)</f>
        <v>1.0025431348430407E-2</v>
      </c>
      <c r="D102" s="131">
        <f>LN(1+'Stocks 1 Day Returns'!D102)</f>
        <v>7.5722674493764307E-3</v>
      </c>
      <c r="E102" s="131">
        <f>LN(1+'Stocks 1 Day Returns'!E102)</f>
        <v>1.8559514100869048E-2</v>
      </c>
      <c r="F102" s="131">
        <f>LN(1+'Stocks 1 Day Returns'!F102)</f>
        <v>5.94955082526228E-3</v>
      </c>
      <c r="G102" s="131">
        <f>LN(1+'Stocks 1 Day Returns'!G102)</f>
        <v>3.6135906828345713E-3</v>
      </c>
      <c r="H102" s="131">
        <f>LN(1+'Stocks 1 Day Returns'!H102)</f>
        <v>1.8875912765689673E-3</v>
      </c>
      <c r="I102" s="131">
        <f>LN(1+'Stocks 1 Day Returns'!I102)</f>
        <v>8.4171673652421158E-3</v>
      </c>
      <c r="J102" s="131">
        <f>LN(1+'Stocks 1 Day Returns'!J102)</f>
        <v>2.8263786946817152E-2</v>
      </c>
      <c r="K102" s="131">
        <f>LN(1+'Stocks 1 Day Returns'!K102)</f>
        <v>2.7710763554941144E-2</v>
      </c>
      <c r="L102" s="131">
        <f>LN(1+'Stocks 1 Day Returns'!L102)</f>
        <v>-1.1327818153325338E-2</v>
      </c>
      <c r="P102" s="227">
        <v>45426</v>
      </c>
      <c r="Q102" s="113">
        <f>LN(1+'Stocks 1 Month Returns'!O119)</f>
        <v>-0.22781466550445362</v>
      </c>
      <c r="R102" s="113">
        <f>LN(1+'Stocks 1 Month Returns'!P119)</f>
        <v>9.276514120065199E-2</v>
      </c>
      <c r="S102" s="113">
        <f>LN(1+'Stocks 1 Month Returns'!Q119)</f>
        <v>-2.8596950873803154E-2</v>
      </c>
      <c r="T102" s="113">
        <f>LN(1+'Stocks 1 Month Returns'!R119)</f>
        <v>8.8966494480100422E-4</v>
      </c>
      <c r="U102" s="113">
        <f>LN(1+'Stocks 1 Month Returns'!S119)</f>
        <v>-0.12392715830676568</v>
      </c>
      <c r="V102" s="113">
        <f>LN(1+'Stocks 1 Month Returns'!T119)</f>
        <v>-6.1707764696105394E-2</v>
      </c>
      <c r="W102" s="113">
        <f>LN(1+'Stocks 1 Month Returns'!U119)</f>
        <v>1.0610133138860368E-2</v>
      </c>
      <c r="X102" s="113">
        <f>LN(1+'Stocks 1 Month Returns'!V119)</f>
        <v>5.045891613605775E-3</v>
      </c>
      <c r="Y102" s="113">
        <f>LN(1+'Stocks 1 Month Returns'!W119)</f>
        <v>-2.0396212430891708E-2</v>
      </c>
      <c r="Z102" s="113">
        <f>LN(1+'Stocks 1 Month Returns'!X119)</f>
        <v>3.4332371767717049E-3</v>
      </c>
      <c r="AA102" s="113">
        <f>LN(1+'Stocks 1 Month Returns'!Y119)</f>
        <v>7.8709330386039474E-4</v>
      </c>
    </row>
    <row r="103" spans="1:27">
      <c r="A103" s="130">
        <v>45471</v>
      </c>
      <c r="B103" s="131">
        <f>LN(1+'Stocks 1 Day Returns'!B103)</f>
        <v>-2.0560917736068485E-2</v>
      </c>
      <c r="C103" s="131">
        <f>LN(1+'Stocks 1 Day Returns'!C103)</f>
        <v>-4.9294387201553887E-2</v>
      </c>
      <c r="D103" s="131">
        <f>LN(1+'Stocks 1 Day Returns'!D103)</f>
        <v>-4.6020966845463626E-2</v>
      </c>
      <c r="E103" s="131">
        <f>LN(1+'Stocks 1 Day Returns'!E103)</f>
        <v>-3.164306341547473E-2</v>
      </c>
      <c r="F103" s="131">
        <f>LN(1+'Stocks 1 Day Returns'!F103)</f>
        <v>-6.1499985116197378E-2</v>
      </c>
      <c r="G103" s="131">
        <f>LN(1+'Stocks 1 Day Returns'!G103)</f>
        <v>-1.8225063358031358E-2</v>
      </c>
      <c r="H103" s="131">
        <f>LN(1+'Stocks 1 Day Returns'!H103)</f>
        <v>-1.3784050033642919E-2</v>
      </c>
      <c r="I103" s="131">
        <f>LN(1+'Stocks 1 Day Returns'!I103)</f>
        <v>-3.2267244679375161E-2</v>
      </c>
      <c r="J103" s="131">
        <f>LN(1+'Stocks 1 Day Returns'!J103)</f>
        <v>-3.5650088977980887E-2</v>
      </c>
      <c r="K103" s="131">
        <f>LN(1+'Stocks 1 Day Returns'!K103)</f>
        <v>-5.6431233922269737E-2</v>
      </c>
      <c r="L103" s="131">
        <f>LN(1+'Stocks 1 Day Returns'!L103)</f>
        <v>-1.3988889865569438E-2</v>
      </c>
      <c r="P103" s="227">
        <v>45427</v>
      </c>
      <c r="Q103" s="113">
        <f>LN(1+'Stocks 1 Month Returns'!O120)</f>
        <v>-0.21685975021567919</v>
      </c>
      <c r="R103" s="113">
        <f>LN(1+'Stocks 1 Month Returns'!P120)</f>
        <v>9.8407884661567566E-2</v>
      </c>
      <c r="S103" s="113">
        <f>LN(1+'Stocks 1 Month Returns'!Q120)</f>
        <v>-2.0821163185868487E-2</v>
      </c>
      <c r="T103" s="113">
        <f>LN(1+'Stocks 1 Month Returns'!R120)</f>
        <v>-2.0107898604518289E-2</v>
      </c>
      <c r="U103" s="113">
        <f>LN(1+'Stocks 1 Month Returns'!S120)</f>
        <v>-0.15122291550973482</v>
      </c>
      <c r="V103" s="113">
        <f>LN(1+'Stocks 1 Month Returns'!T120)</f>
        <v>-7.6963769638755217E-2</v>
      </c>
      <c r="W103" s="113">
        <f>LN(1+'Stocks 1 Month Returns'!U120)</f>
        <v>3.5620618441907208E-3</v>
      </c>
      <c r="X103" s="113">
        <f>LN(1+'Stocks 1 Month Returns'!V120)</f>
        <v>-6.8254752900212216E-3</v>
      </c>
      <c r="Y103" s="113">
        <f>LN(1+'Stocks 1 Month Returns'!W120)</f>
        <v>-1.9650288943804557E-2</v>
      </c>
      <c r="Z103" s="113">
        <f>LN(1+'Stocks 1 Month Returns'!X120)</f>
        <v>-1.1564037885309682E-2</v>
      </c>
      <c r="AA103" s="113">
        <f>LN(1+'Stocks 1 Month Returns'!Y120)</f>
        <v>5.3947519580640167E-3</v>
      </c>
    </row>
    <row r="104" spans="1:27">
      <c r="A104" s="130">
        <v>45476</v>
      </c>
      <c r="B104" s="131">
        <f>LN(1+'Stocks 1 Day Returns'!B104)</f>
        <v>1.3065096590379334E-2</v>
      </c>
      <c r="C104" s="131">
        <f>LN(1+'Stocks 1 Day Returns'!C104)</f>
        <v>1.3722879749780488E-2</v>
      </c>
      <c r="D104" s="131">
        <f>LN(1+'Stocks 1 Day Returns'!D104)</f>
        <v>1.1167605936613419E-2</v>
      </c>
      <c r="E104" s="131">
        <f>LN(1+'Stocks 1 Day Returns'!E104)</f>
        <v>3.9019398579685609E-3</v>
      </c>
      <c r="F104" s="131">
        <f>LN(1+'Stocks 1 Day Returns'!F104)</f>
        <v>1.4235892396858747E-2</v>
      </c>
      <c r="G104" s="131">
        <f>LN(1+'Stocks 1 Day Returns'!G104)</f>
        <v>-7.3099344888157463E-3</v>
      </c>
      <c r="H104" s="131">
        <f>LN(1+'Stocks 1 Day Returns'!H104)</f>
        <v>2.8037175600927528E-3</v>
      </c>
      <c r="I104" s="131">
        <f>LN(1+'Stocks 1 Day Returns'!I104)</f>
        <v>7.6734327224425806E-3</v>
      </c>
      <c r="J104" s="131">
        <f>LN(1+'Stocks 1 Day Returns'!J104)</f>
        <v>1.9242490850430436E-3</v>
      </c>
      <c r="K104" s="131">
        <f>LN(1+'Stocks 1 Day Returns'!K104)</f>
        <v>-4.194541101962608E-3</v>
      </c>
      <c r="L104" s="131">
        <f>LN(1+'Stocks 1 Day Returns'!L104)</f>
        <v>5.7344664732248331E-3</v>
      </c>
      <c r="P104" s="227">
        <v>45428</v>
      </c>
      <c r="Q104" s="113">
        <f>LN(1+'Stocks 1 Month Returns'!O121)</f>
        <v>-0.16582061690380431</v>
      </c>
      <c r="R104" s="113">
        <f>LN(1+'Stocks 1 Month Returns'!P121)</f>
        <v>0.10734319546358921</v>
      </c>
      <c r="S104" s="113">
        <f>LN(1+'Stocks 1 Month Returns'!Q121)</f>
        <v>-2.1562386246923811E-2</v>
      </c>
      <c r="T104" s="113">
        <f>LN(1+'Stocks 1 Month Returns'!R121)</f>
        <v>-3.4022298848320136E-2</v>
      </c>
      <c r="U104" s="113">
        <f>LN(1+'Stocks 1 Month Returns'!S121)</f>
        <v>-0.14166658393588774</v>
      </c>
      <c r="V104" s="113">
        <f>LN(1+'Stocks 1 Month Returns'!T121)</f>
        <v>-5.9738992640365689E-2</v>
      </c>
      <c r="W104" s="113">
        <f>LN(1+'Stocks 1 Month Returns'!U121)</f>
        <v>2.6801422406846014E-2</v>
      </c>
      <c r="X104" s="113">
        <f>LN(1+'Stocks 1 Month Returns'!V121)</f>
        <v>-2.5945213014258058E-2</v>
      </c>
      <c r="Y104" s="113">
        <f>LN(1+'Stocks 1 Month Returns'!W121)</f>
        <v>3.0413280517001526E-2</v>
      </c>
      <c r="Z104" s="113">
        <f>LN(1+'Stocks 1 Month Returns'!X121)</f>
        <v>-2.8739776085761108E-2</v>
      </c>
      <c r="AA104" s="113">
        <f>LN(1+'Stocks 1 Month Returns'!Y121)</f>
        <v>9.9140789437380788E-3</v>
      </c>
    </row>
    <row r="105" spans="1:27">
      <c r="A105" s="130">
        <v>45483</v>
      </c>
      <c r="B105" s="131">
        <f>LN(1+'Stocks 1 Day Returns'!B105)</f>
        <v>6.1811199340852377E-3</v>
      </c>
      <c r="C105" s="131">
        <f>LN(1+'Stocks 1 Day Returns'!C105)</f>
        <v>1.6747848771463226E-2</v>
      </c>
      <c r="D105" s="131">
        <f>LN(1+'Stocks 1 Day Returns'!D105)</f>
        <v>1.2614864004071146E-2</v>
      </c>
      <c r="E105" s="131">
        <f>LN(1+'Stocks 1 Day Returns'!E105)</f>
        <v>8.3285939943720678E-3</v>
      </c>
      <c r="F105" s="131">
        <f>LN(1+'Stocks 1 Day Returns'!F105)</f>
        <v>-2.705775102961393E-3</v>
      </c>
      <c r="G105" s="131">
        <f>LN(1+'Stocks 1 Day Returns'!G105)</f>
        <v>-3.8113869756023414E-5</v>
      </c>
      <c r="H105" s="131">
        <f>LN(1+'Stocks 1 Day Returns'!H105)</f>
        <v>3.9384912488669276E-3</v>
      </c>
      <c r="I105" s="131">
        <f>LN(1+'Stocks 1 Day Returns'!I105)</f>
        <v>1.2075163378122894E-2</v>
      </c>
      <c r="J105" s="131">
        <f>LN(1+'Stocks 1 Day Returns'!J105)</f>
        <v>7.8940180870484887E-4</v>
      </c>
      <c r="K105" s="131">
        <f>LN(1+'Stocks 1 Day Returns'!K105)</f>
        <v>3.7378756815043896E-4</v>
      </c>
      <c r="L105" s="131">
        <f>LN(1+'Stocks 1 Day Returns'!L105)</f>
        <v>-8.2260412952120318E-3</v>
      </c>
      <c r="P105" s="227">
        <v>45429</v>
      </c>
      <c r="Q105" s="113">
        <f>LN(1+'Stocks 1 Month Returns'!O122)</f>
        <v>-0.19232961587428854</v>
      </c>
      <c r="R105" s="113">
        <f>LN(1+'Stocks 1 Month Returns'!P122)</f>
        <v>5.638785565876344E-2</v>
      </c>
      <c r="S105" s="113">
        <f>LN(1+'Stocks 1 Month Returns'!Q122)</f>
        <v>-4.3142297047817711E-2</v>
      </c>
      <c r="T105" s="113">
        <f>LN(1+'Stocks 1 Month Returns'!R122)</f>
        <v>-5.2779378520960991E-2</v>
      </c>
      <c r="U105" s="113">
        <f>LN(1+'Stocks 1 Month Returns'!S122)</f>
        <v>-0.15123918567560651</v>
      </c>
      <c r="V105" s="113">
        <f>LN(1+'Stocks 1 Month Returns'!T122)</f>
        <v>-8.1352489980956594E-2</v>
      </c>
      <c r="W105" s="113">
        <f>LN(1+'Stocks 1 Month Returns'!U122)</f>
        <v>1.7926451868838157E-2</v>
      </c>
      <c r="X105" s="113">
        <f>LN(1+'Stocks 1 Month Returns'!V122)</f>
        <v>-2.0130736037996443E-2</v>
      </c>
      <c r="Y105" s="113">
        <f>LN(1+'Stocks 1 Month Returns'!W122)</f>
        <v>3.9777908487415359E-2</v>
      </c>
      <c r="Z105" s="113">
        <f>LN(1+'Stocks 1 Month Returns'!X122)</f>
        <v>-4.8215895694691875E-2</v>
      </c>
      <c r="AA105" s="113">
        <f>LN(1+'Stocks 1 Month Returns'!Y122)</f>
        <v>-5.0914810705738568E-3</v>
      </c>
    </row>
    <row r="106" spans="1:27">
      <c r="A106" s="130">
        <v>45484</v>
      </c>
      <c r="B106" s="131">
        <f>LN(1+'Stocks 1 Day Returns'!B106)</f>
        <v>-4.1764596538655448E-2</v>
      </c>
      <c r="C106" s="131">
        <f>LN(1+'Stocks 1 Day Returns'!C106)</f>
        <v>-2.5177904282620209E-2</v>
      </c>
      <c r="D106" s="131">
        <f>LN(1+'Stocks 1 Day Returns'!D106)</f>
        <v>-2.6767284809176999E-2</v>
      </c>
      <c r="E106" s="131">
        <f>LN(1+'Stocks 1 Day Returns'!E106)</f>
        <v>8.8511590028427511E-3</v>
      </c>
      <c r="F106" s="131">
        <f>LN(1+'Stocks 1 Day Returns'!F106)</f>
        <v>-5.5060857800990062E-3</v>
      </c>
      <c r="G106" s="131">
        <f>LN(1+'Stocks 1 Day Returns'!G106)</f>
        <v>1.9471103480623114E-2</v>
      </c>
      <c r="H106" s="131">
        <f>LN(1+'Stocks 1 Day Returns'!H106)</f>
        <v>2.7961172632866151E-2</v>
      </c>
      <c r="I106" s="131">
        <f>LN(1+'Stocks 1 Day Returns'!I106)</f>
        <v>-8.4551878082217164E-4</v>
      </c>
      <c r="J106" s="131">
        <f>LN(1+'Stocks 1 Day Returns'!J106)</f>
        <v>-7.0395580287012025E-4</v>
      </c>
      <c r="K106" s="131">
        <f>LN(1+'Stocks 1 Day Returns'!K106)</f>
        <v>-2.5694053641308424E-2</v>
      </c>
      <c r="L106" s="131">
        <f>LN(1+'Stocks 1 Day Returns'!L106)</f>
        <v>2.5228547000646816E-2</v>
      </c>
      <c r="P106" s="227">
        <v>45433</v>
      </c>
      <c r="Q106" s="113">
        <f>LN(1+'Stocks 1 Month Returns'!O123)</f>
        <v>-0.15055341530742858</v>
      </c>
      <c r="R106" s="113">
        <f>LN(1+'Stocks 1 Month Returns'!P123)</f>
        <v>5.245191392028592E-2</v>
      </c>
      <c r="S106" s="113">
        <f>LN(1+'Stocks 1 Month Returns'!Q123)</f>
        <v>-1.6478757359245897E-2</v>
      </c>
      <c r="T106" s="113">
        <f>LN(1+'Stocks 1 Month Returns'!R123)</f>
        <v>-6.5747993598006149E-2</v>
      </c>
      <c r="U106" s="113">
        <f>LN(1+'Stocks 1 Month Returns'!S123)</f>
        <v>-0.13472068585364919</v>
      </c>
      <c r="V106" s="113">
        <f>LN(1+'Stocks 1 Month Returns'!T123)</f>
        <v>-9.2763271518239113E-2</v>
      </c>
      <c r="W106" s="113">
        <f>LN(1+'Stocks 1 Month Returns'!U123)</f>
        <v>8.5636846784320451E-3</v>
      </c>
      <c r="X106" s="113">
        <f>LN(1+'Stocks 1 Month Returns'!V123)</f>
        <v>-2.6926893493679781E-2</v>
      </c>
      <c r="Y106" s="113">
        <f>LN(1+'Stocks 1 Month Returns'!W123)</f>
        <v>5.2757466767328842E-2</v>
      </c>
      <c r="Z106" s="113">
        <f>LN(1+'Stocks 1 Month Returns'!X123)</f>
        <v>-4.9400457989040983E-2</v>
      </c>
      <c r="AA106" s="113">
        <f>LN(1+'Stocks 1 Month Returns'!Y123)</f>
        <v>4.6574799809539639E-3</v>
      </c>
    </row>
    <row r="107" spans="1:27">
      <c r="A107" s="130">
        <v>45485</v>
      </c>
      <c r="B107" s="131">
        <f>LN(1+'Stocks 1 Day Returns'!B107)</f>
        <v>3.0635563212854145E-2</v>
      </c>
      <c r="C107" s="131">
        <f>LN(1+'Stocks 1 Day Returns'!C107)</f>
        <v>1.44780748968646E-2</v>
      </c>
      <c r="D107" s="131">
        <f>LN(1+'Stocks 1 Day Returns'!D107)</f>
        <v>-1.0207686748863215E-3</v>
      </c>
      <c r="E107" s="131">
        <f>LN(1+'Stocks 1 Day Returns'!E107)</f>
        <v>1.4683637221897063E-2</v>
      </c>
      <c r="F107" s="131">
        <f>LN(1+'Stocks 1 Day Returns'!F107)</f>
        <v>6.9831212908922852E-3</v>
      </c>
      <c r="G107" s="131">
        <f>LN(1+'Stocks 1 Day Returns'!G107)</f>
        <v>-2.2592868334260448E-4</v>
      </c>
      <c r="H107" s="131">
        <f>LN(1+'Stocks 1 Day Returns'!H107)</f>
        <v>2.3794320845041614E-2</v>
      </c>
      <c r="I107" s="131">
        <f>LN(1+'Stocks 1 Day Returns'!I107)</f>
        <v>3.6347864444626361E-3</v>
      </c>
      <c r="J107" s="131">
        <f>LN(1+'Stocks 1 Day Returns'!J107)</f>
        <v>-7.2263976003906676E-3</v>
      </c>
      <c r="K107" s="131">
        <f>LN(1+'Stocks 1 Day Returns'!K107)</f>
        <v>-1.3636130025262753E-3</v>
      </c>
      <c r="L107" s="131">
        <f>LN(1+'Stocks 1 Day Returns'!L107)</f>
        <v>-1.4969587272119517E-2</v>
      </c>
      <c r="P107" s="227">
        <v>45434</v>
      </c>
      <c r="Q107" s="113">
        <f>LN(1+'Stocks 1 Month Returns'!O124)</f>
        <v>-0.1778495249611334</v>
      </c>
      <c r="R107" s="113">
        <f>LN(1+'Stocks 1 Month Returns'!P124)</f>
        <v>8.5026066776345721E-2</v>
      </c>
      <c r="S107" s="113">
        <f>LN(1+'Stocks 1 Month Returns'!Q124)</f>
        <v>3.1488683628288668E-3</v>
      </c>
      <c r="T107" s="113">
        <f>LN(1+'Stocks 1 Month Returns'!R124)</f>
        <v>-4.4856966379606934E-2</v>
      </c>
      <c r="U107" s="113">
        <f>LN(1+'Stocks 1 Month Returns'!S124)</f>
        <v>-0.13480107073430098</v>
      </c>
      <c r="V107" s="113">
        <f>LN(1+'Stocks 1 Month Returns'!T124)</f>
        <v>-8.4375511001921824E-2</v>
      </c>
      <c r="W107" s="113">
        <f>LN(1+'Stocks 1 Month Returns'!U124)</f>
        <v>-4.3330823123890758E-3</v>
      </c>
      <c r="X107" s="113">
        <f>LN(1+'Stocks 1 Month Returns'!V124)</f>
        <v>-2.6358418674819209E-2</v>
      </c>
      <c r="Y107" s="113">
        <f>LN(1+'Stocks 1 Month Returns'!W124)</f>
        <v>5.3643456787618296E-2</v>
      </c>
      <c r="Z107" s="113">
        <f>LN(1+'Stocks 1 Month Returns'!X124)</f>
        <v>-3.5615928949969469E-2</v>
      </c>
      <c r="AA107" s="113">
        <f>LN(1+'Stocks 1 Month Returns'!Y124)</f>
        <v>1.4782223552134637E-2</v>
      </c>
    </row>
    <row r="108" spans="1:27">
      <c r="A108" s="130">
        <v>45490</v>
      </c>
      <c r="B108" s="131">
        <f>LN(1+'Stocks 1 Day Returns'!B108)</f>
        <v>8.8799467627570638E-3</v>
      </c>
      <c r="C108" s="131">
        <f>LN(1+'Stocks 1 Day Returns'!C108)</f>
        <v>-2.0229843327907893E-2</v>
      </c>
      <c r="D108" s="131">
        <f>LN(1+'Stocks 1 Day Returns'!D108)</f>
        <v>-8.0458791101558676E-3</v>
      </c>
      <c r="E108" s="131">
        <f>LN(1+'Stocks 1 Day Returns'!E108)</f>
        <v>2.8323574570893049E-2</v>
      </c>
      <c r="F108" s="131">
        <f>LN(1+'Stocks 1 Day Returns'!F108)</f>
        <v>-6.4586032935099813E-3</v>
      </c>
      <c r="G108" s="131">
        <f>LN(1+'Stocks 1 Day Returns'!G108)</f>
        <v>-4.5131496357335051E-3</v>
      </c>
      <c r="H108" s="131">
        <f>LN(1+'Stocks 1 Day Returns'!H108)</f>
        <v>8.000181019313185E-3</v>
      </c>
      <c r="I108" s="131">
        <f>LN(1+'Stocks 1 Day Returns'!I108)</f>
        <v>2.7085211838588804E-2</v>
      </c>
      <c r="J108" s="131">
        <f>LN(1+'Stocks 1 Day Returns'!J108)</f>
        <v>-1.1332976582628001E-3</v>
      </c>
      <c r="K108" s="131">
        <f>LN(1+'Stocks 1 Day Returns'!K108)</f>
        <v>-2.1332686278177207E-2</v>
      </c>
      <c r="L108" s="131">
        <f>LN(1+'Stocks 1 Day Returns'!L108)</f>
        <v>1.7060832794807558E-2</v>
      </c>
      <c r="P108" s="227">
        <v>45435</v>
      </c>
      <c r="Q108" s="113">
        <f>LN(1+'Stocks 1 Month Returns'!O125)</f>
        <v>-0.21290949916132773</v>
      </c>
      <c r="R108" s="113">
        <f>LN(1+'Stocks 1 Month Returns'!P125)</f>
        <v>6.4323029705444998E-2</v>
      </c>
      <c r="S108" s="113">
        <f>LN(1+'Stocks 1 Month Returns'!Q125)</f>
        <v>-6.030601710295392E-3</v>
      </c>
      <c r="T108" s="113">
        <f>LN(1+'Stocks 1 Month Returns'!R125)</f>
        <v>-6.7395561989624805E-2</v>
      </c>
      <c r="U108" s="113">
        <f>LN(1+'Stocks 1 Month Returns'!S125)</f>
        <v>-0.15728789342763486</v>
      </c>
      <c r="V108" s="113">
        <f>LN(1+'Stocks 1 Month Returns'!T125)</f>
        <v>-9.598296958002088E-2</v>
      </c>
      <c r="W108" s="113">
        <f>LN(1+'Stocks 1 Month Returns'!U125)</f>
        <v>-1.2707781381439083E-2</v>
      </c>
      <c r="X108" s="113">
        <f>LN(1+'Stocks 1 Month Returns'!V125)</f>
        <v>-3.8732951943041778E-2</v>
      </c>
      <c r="Y108" s="113">
        <f>LN(1+'Stocks 1 Month Returns'!W125)</f>
        <v>-3.0497997034231714E-2</v>
      </c>
      <c r="Z108" s="113">
        <f>LN(1+'Stocks 1 Month Returns'!X125)</f>
        <v>-4.3449251599204E-2</v>
      </c>
      <c r="AA108" s="113">
        <f>LN(1+'Stocks 1 Month Returns'!Y125)</f>
        <v>5.5706449053060554E-3</v>
      </c>
    </row>
    <row r="109" spans="1:27">
      <c r="A109" s="130">
        <v>45491</v>
      </c>
      <c r="B109" s="131">
        <f>LN(1+'Stocks 1 Day Returns'!B109)</f>
        <v>9.6140952859198152E-3</v>
      </c>
      <c r="C109" s="131">
        <f>LN(1+'Stocks 1 Day Returns'!C109)</f>
        <v>-2.2962082450761742E-2</v>
      </c>
      <c r="D109" s="131">
        <f>LN(1+'Stocks 1 Day Returns'!D109)</f>
        <v>-9.341148226088317E-3</v>
      </c>
      <c r="E109" s="131">
        <f>LN(1+'Stocks 1 Day Returns'!E109)</f>
        <v>-1.2155621165923034E-2</v>
      </c>
      <c r="F109" s="131">
        <f>LN(1+'Stocks 1 Day Returns'!F109)</f>
        <v>-7.5716099747567458E-3</v>
      </c>
      <c r="G109" s="131">
        <f>LN(1+'Stocks 1 Day Returns'!G109)</f>
        <v>-1.4562771542887251E-2</v>
      </c>
      <c r="H109" s="131">
        <f>LN(1+'Stocks 1 Day Returns'!H109)</f>
        <v>-7.236146568147795E-3</v>
      </c>
      <c r="I109" s="131">
        <f>LN(1+'Stocks 1 Day Returns'!I109)</f>
        <v>2.3656816208007759E-3</v>
      </c>
      <c r="J109" s="131">
        <f>LN(1+'Stocks 1 Day Returns'!J109)</f>
        <v>-2.747030729920821E-2</v>
      </c>
      <c r="K109" s="131">
        <f>LN(1+'Stocks 1 Day Returns'!K109)</f>
        <v>-2.4706949277419735E-2</v>
      </c>
      <c r="L109" s="131">
        <f>LN(1+'Stocks 1 Day Returns'!L109)</f>
        <v>-3.0192533616941204E-3</v>
      </c>
      <c r="P109" s="227">
        <v>45436</v>
      </c>
      <c r="Q109" s="113">
        <f>LN(1+'Stocks 1 Month Returns'!O126)</f>
        <v>-0.17574605766122628</v>
      </c>
      <c r="R109" s="113">
        <f>LN(1+'Stocks 1 Month Returns'!P126)</f>
        <v>8.4515798895255359E-2</v>
      </c>
      <c r="S109" s="113">
        <f>LN(1+'Stocks 1 Month Returns'!Q126)</f>
        <v>1.7904561060325432E-2</v>
      </c>
      <c r="T109" s="113">
        <f>LN(1+'Stocks 1 Month Returns'!R126)</f>
        <v>-7.9929354737578603E-2</v>
      </c>
      <c r="U109" s="113">
        <f>LN(1+'Stocks 1 Month Returns'!S126)</f>
        <v>-0.14388340604236341</v>
      </c>
      <c r="V109" s="113">
        <f>LN(1+'Stocks 1 Month Returns'!T126)</f>
        <v>-0.10595543520603164</v>
      </c>
      <c r="W109" s="113">
        <f>LN(1+'Stocks 1 Month Returns'!U126)</f>
        <v>-5.5744995014410407E-3</v>
      </c>
      <c r="X109" s="113">
        <f>LN(1+'Stocks 1 Month Returns'!V126)</f>
        <v>-4.3028002425138705E-2</v>
      </c>
      <c r="Y109" s="113">
        <f>LN(1+'Stocks 1 Month Returns'!W126)</f>
        <v>-1.9280815443577241E-2</v>
      </c>
      <c r="Z109" s="113">
        <f>LN(1+'Stocks 1 Month Returns'!X126)</f>
        <v>-3.5668940289706547E-2</v>
      </c>
      <c r="AA109" s="113">
        <f>LN(1+'Stocks 1 Month Returns'!Y126)</f>
        <v>1.276784742306511E-2</v>
      </c>
    </row>
    <row r="110" spans="1:27">
      <c r="A110" s="130">
        <v>45492</v>
      </c>
      <c r="B110" s="131">
        <f>LN(1+'Stocks 1 Day Returns'!B110)</f>
        <v>-5.8132874458082816E-2</v>
      </c>
      <c r="C110" s="131">
        <f>LN(1+'Stocks 1 Day Returns'!C110)</f>
        <v>-1.8276078149913138E-3</v>
      </c>
      <c r="D110" s="131">
        <f>LN(1+'Stocks 1 Day Returns'!D110)</f>
        <v>-9.8377338717169308E-3</v>
      </c>
      <c r="E110" s="131">
        <f>LN(1+'Stocks 1 Day Returns'!E110)</f>
        <v>-1.7508289003572517E-2</v>
      </c>
      <c r="F110" s="131">
        <f>LN(1+'Stocks 1 Day Returns'!F110)</f>
        <v>-1.3314830098610217E-2</v>
      </c>
      <c r="G110" s="131">
        <f>LN(1+'Stocks 1 Day Returns'!G110)</f>
        <v>-3.4188657474973458E-3</v>
      </c>
      <c r="H110" s="131">
        <f>LN(1+'Stocks 1 Day Returns'!H110)</f>
        <v>-2.9974160734630426E-2</v>
      </c>
      <c r="I110" s="131">
        <f>LN(1+'Stocks 1 Day Returns'!I110)</f>
        <v>-1.9971310072179321E-2</v>
      </c>
      <c r="J110" s="131">
        <f>LN(1+'Stocks 1 Day Returns'!J110)</f>
        <v>-5.5193089622089736E-3</v>
      </c>
      <c r="K110" s="131">
        <f>LN(1+'Stocks 1 Day Returns'!K110)</f>
        <v>-5.7871858420647064E-3</v>
      </c>
      <c r="L110" s="131">
        <f>LN(1+'Stocks 1 Day Returns'!L110)</f>
        <v>-2.9107029306306341E-2</v>
      </c>
      <c r="P110" s="227">
        <v>45440</v>
      </c>
      <c r="Q110" s="113">
        <f>LN(1+'Stocks 1 Month Returns'!O127)</f>
        <v>-0.1554869581339558</v>
      </c>
      <c r="R110" s="113">
        <f>LN(1+'Stocks 1 Month Returns'!P127)</f>
        <v>8.1843833509930727E-2</v>
      </c>
      <c r="S110" s="113">
        <f>LN(1+'Stocks 1 Month Returns'!Q127)</f>
        <v>1.6084862626267928E-2</v>
      </c>
      <c r="T110" s="113">
        <f>LN(1+'Stocks 1 Month Returns'!R127)</f>
        <v>-0.10231778308702101</v>
      </c>
      <c r="U110" s="113">
        <f>LN(1+'Stocks 1 Month Returns'!S127)</f>
        <v>-0.153835392163547</v>
      </c>
      <c r="V110" s="113">
        <f>LN(1+'Stocks 1 Month Returns'!T127)</f>
        <v>-0.13280331281960087</v>
      </c>
      <c r="W110" s="113">
        <f>LN(1+'Stocks 1 Month Returns'!U127)</f>
        <v>-4.2331744796658306E-2</v>
      </c>
      <c r="X110" s="113">
        <f>LN(1+'Stocks 1 Month Returns'!V127)</f>
        <v>-6.5200204111500182E-2</v>
      </c>
      <c r="Y110" s="113">
        <f>LN(1+'Stocks 1 Month Returns'!W127)</f>
        <v>-2.8678172034459801E-2</v>
      </c>
      <c r="Z110" s="113">
        <f>LN(1+'Stocks 1 Month Returns'!X127)</f>
        <v>-1.7021058283118212E-2</v>
      </c>
      <c r="AA110" s="113">
        <f>LN(1+'Stocks 1 Month Returns'!Y127)</f>
        <v>6.8013218623251227E-3</v>
      </c>
    </row>
    <row r="111" spans="1:27">
      <c r="A111" s="130">
        <v>45497</v>
      </c>
      <c r="B111" s="131">
        <f>LN(1+'Stocks 1 Day Returns'!B111)</f>
        <v>-4.417495234124693E-2</v>
      </c>
      <c r="C111" s="131">
        <f>LN(1+'Stocks 1 Day Returns'!C111)</f>
        <v>-3.4676153794605799E-2</v>
      </c>
      <c r="D111" s="131">
        <f>LN(1+'Stocks 1 Day Returns'!D111)</f>
        <v>-4.2013727443907169E-2</v>
      </c>
      <c r="E111" s="131">
        <f>LN(1+'Stocks 1 Day Returns'!E111)</f>
        <v>5.013617936914818E-3</v>
      </c>
      <c r="F111" s="131">
        <f>LN(1+'Stocks 1 Day Returns'!F111)</f>
        <v>-1.8115345364676141E-2</v>
      </c>
      <c r="G111" s="131">
        <f>LN(1+'Stocks 1 Day Returns'!G111)</f>
        <v>-1.3913321676056328E-2</v>
      </c>
      <c r="H111" s="131">
        <f>LN(1+'Stocks 1 Day Returns'!H111)</f>
        <v>-3.1314684008578409E-3</v>
      </c>
      <c r="I111" s="131">
        <f>LN(1+'Stocks 1 Day Returns'!I111)</f>
        <v>8.394083063301078E-4</v>
      </c>
      <c r="J111" s="131">
        <f>LN(1+'Stocks 1 Day Returns'!J111)</f>
        <v>-4.0478702822053111E-2</v>
      </c>
      <c r="K111" s="131">
        <f>LN(1+'Stocks 1 Day Returns'!K111)</f>
        <v>-3.5891557760231438E-2</v>
      </c>
      <c r="L111" s="131">
        <f>LN(1+'Stocks 1 Day Returns'!L111)</f>
        <v>6.5298738927944931E-3</v>
      </c>
      <c r="P111" s="227">
        <v>45441</v>
      </c>
      <c r="Q111" s="113">
        <f>LN(1+'Stocks 1 Month Returns'!O128)</f>
        <v>-0.18204908640128376</v>
      </c>
      <c r="R111" s="113">
        <f>LN(1+'Stocks 1 Month Returns'!P128)</f>
        <v>7.8146047832211366E-2</v>
      </c>
      <c r="S111" s="113">
        <f>LN(1+'Stocks 1 Month Returns'!Q128)</f>
        <v>-1.3679320536790333E-3</v>
      </c>
      <c r="T111" s="113">
        <f>LN(1+'Stocks 1 Month Returns'!R128)</f>
        <v>-0.10047488305283833</v>
      </c>
      <c r="U111" s="113">
        <f>LN(1+'Stocks 1 Month Returns'!S128)</f>
        <v>-0.17272800179388206</v>
      </c>
      <c r="V111" s="113">
        <f>LN(1+'Stocks 1 Month Returns'!T128)</f>
        <v>-0.15618378243984776</v>
      </c>
      <c r="W111" s="113">
        <f>LN(1+'Stocks 1 Month Returns'!U128)</f>
        <v>-0.1090978124649582</v>
      </c>
      <c r="X111" s="113">
        <f>LN(1+'Stocks 1 Month Returns'!V128)</f>
        <v>-9.0229217797170067E-2</v>
      </c>
      <c r="Y111" s="113">
        <f>LN(1+'Stocks 1 Month Returns'!W128)</f>
        <v>-3.8514062786082021E-2</v>
      </c>
      <c r="Z111" s="113">
        <f>LN(1+'Stocks 1 Month Returns'!X128)</f>
        <v>-3.9289798993247152E-2</v>
      </c>
      <c r="AA111" s="113">
        <f>LN(1+'Stocks 1 Month Returns'!Y128)</f>
        <v>-1.5006191368034747E-2</v>
      </c>
    </row>
    <row r="112" spans="1:27">
      <c r="A112" s="130">
        <v>45498</v>
      </c>
      <c r="B112" s="131">
        <f>LN(1+'Stocks 1 Day Returns'!B112)</f>
        <v>-2.7723277301721621E-2</v>
      </c>
      <c r="C112" s="131">
        <f>LN(1+'Stocks 1 Day Returns'!C112)</f>
        <v>-1.3430607286004974E-2</v>
      </c>
      <c r="D112" s="131">
        <f>LN(1+'Stocks 1 Day Returns'!D112)</f>
        <v>-3.3400294375796863E-2</v>
      </c>
      <c r="E112" s="131">
        <f>LN(1+'Stocks 1 Day Returns'!E112)</f>
        <v>-3.2443295894467935E-4</v>
      </c>
      <c r="F112" s="131">
        <f>LN(1+'Stocks 1 Day Returns'!F112)</f>
        <v>-1.5206249986137076E-2</v>
      </c>
      <c r="G112" s="131">
        <f>LN(1+'Stocks 1 Day Returns'!G112)</f>
        <v>-7.5756633531873152E-3</v>
      </c>
      <c r="H112" s="131">
        <f>LN(1+'Stocks 1 Day Returns'!H112)</f>
        <v>-6.07118280247127E-2</v>
      </c>
      <c r="I112" s="131">
        <f>LN(1+'Stocks 1 Day Returns'!I112)</f>
        <v>7.1883507954453949E-3</v>
      </c>
      <c r="J112" s="131">
        <f>LN(1+'Stocks 1 Day Returns'!J112)</f>
        <v>1.4876044895064283E-2</v>
      </c>
      <c r="K112" s="131">
        <f>LN(1+'Stocks 1 Day Returns'!K112)</f>
        <v>-1.4048608858930505E-2</v>
      </c>
      <c r="L112" s="131">
        <f>LN(1+'Stocks 1 Day Returns'!L112)</f>
        <v>2.643081810865958E-2</v>
      </c>
      <c r="P112" s="227">
        <v>45442</v>
      </c>
      <c r="Q112" s="113">
        <f>LN(1+'Stocks 1 Month Returns'!O129)</f>
        <v>-0.17763966020181676</v>
      </c>
      <c r="R112" s="113">
        <f>LN(1+'Stocks 1 Month Returns'!P129)</f>
        <v>7.9582470164975785E-2</v>
      </c>
      <c r="S112" s="113">
        <f>LN(1+'Stocks 1 Month Returns'!Q129)</f>
        <v>-3.0569901249355755E-2</v>
      </c>
      <c r="T112" s="113">
        <f>LN(1+'Stocks 1 Month Returns'!R129)</f>
        <v>-9.1410606381695278E-2</v>
      </c>
      <c r="U112" s="113">
        <f>LN(1+'Stocks 1 Month Returns'!S129)</f>
        <v>-0.15766022449240166</v>
      </c>
      <c r="V112" s="113">
        <f>LN(1+'Stocks 1 Month Returns'!T129)</f>
        <v>-0.10817100686001248</v>
      </c>
      <c r="W112" s="113">
        <f>LN(1+'Stocks 1 Month Returns'!U129)</f>
        <v>-8.1939939743323559E-2</v>
      </c>
      <c r="X112" s="113">
        <f>LN(1+'Stocks 1 Month Returns'!V129)</f>
        <v>-7.7192862972637236E-2</v>
      </c>
      <c r="Y112" s="113">
        <f>LN(1+'Stocks 1 Month Returns'!W129)</f>
        <v>5.7777815713303754E-3</v>
      </c>
      <c r="Z112" s="113">
        <f>LN(1+'Stocks 1 Month Returns'!X129)</f>
        <v>-2.8849822021044393E-2</v>
      </c>
      <c r="AA112" s="113">
        <f>LN(1+'Stocks 1 Month Returns'!Y129)</f>
        <v>-1.2394814035046265E-2</v>
      </c>
    </row>
    <row r="113" spans="1:27">
      <c r="A113" s="130">
        <v>45499</v>
      </c>
      <c r="B113" s="131">
        <f>LN(1+'Stocks 1 Day Returns'!B113)</f>
        <v>-5.2549545707552782E-3</v>
      </c>
      <c r="C113" s="131">
        <f>LN(1+'Stocks 1 Day Returns'!C113)</f>
        <v>-1.1102715209868505E-2</v>
      </c>
      <c r="D113" s="131">
        <f>LN(1+'Stocks 1 Day Returns'!D113)</f>
        <v>3.0249461129733088E-3</v>
      </c>
      <c r="E113" s="131">
        <f>LN(1+'Stocks 1 Day Returns'!E113)</f>
        <v>1.9548689611414454E-4</v>
      </c>
      <c r="F113" s="131">
        <f>LN(1+'Stocks 1 Day Returns'!F113)</f>
        <v>-5.2229534637643982E-3</v>
      </c>
      <c r="G113" s="131">
        <f>LN(1+'Stocks 1 Day Returns'!G113)</f>
        <v>-8.0837649227348957E-3</v>
      </c>
      <c r="H113" s="131">
        <f>LN(1+'Stocks 1 Day Returns'!H113)</f>
        <v>-1.348803136065085E-2</v>
      </c>
      <c r="I113" s="131">
        <f>LN(1+'Stocks 1 Day Returns'!I113)</f>
        <v>-1.1358935025314832E-2</v>
      </c>
      <c r="J113" s="131">
        <f>LN(1+'Stocks 1 Day Returns'!J113)</f>
        <v>4.2268133756102861E-4</v>
      </c>
      <c r="K113" s="131">
        <f>LN(1+'Stocks 1 Day Returns'!K113)</f>
        <v>1.3656004164166419E-3</v>
      </c>
      <c r="L113" s="131">
        <f>LN(1+'Stocks 1 Day Returns'!L113)</f>
        <v>1.4717169226765022E-2</v>
      </c>
      <c r="P113" s="227">
        <v>45443</v>
      </c>
      <c r="Q113" s="113">
        <f>LN(1+'Stocks 1 Month Returns'!O130)</f>
        <v>-0.15918150015036245</v>
      </c>
      <c r="R113" s="113">
        <f>LN(1+'Stocks 1 Month Returns'!P130)</f>
        <v>9.3813179270511624E-2</v>
      </c>
      <c r="S113" s="113">
        <f>LN(1+'Stocks 1 Month Returns'!Q130)</f>
        <v>9.6978013761755844E-3</v>
      </c>
      <c r="T113" s="113">
        <f>LN(1+'Stocks 1 Month Returns'!R130)</f>
        <v>-6.3662124839823309E-2</v>
      </c>
      <c r="U113" s="113">
        <f>LN(1+'Stocks 1 Month Returns'!S130)</f>
        <v>-0.1116574667010596</v>
      </c>
      <c r="V113" s="113">
        <f>LN(1+'Stocks 1 Month Returns'!T130)</f>
        <v>-7.4345653430888475E-2</v>
      </c>
      <c r="W113" s="113">
        <f>LN(1+'Stocks 1 Month Returns'!U130)</f>
        <v>-4.3738234324579309E-2</v>
      </c>
      <c r="X113" s="113">
        <f>LN(1+'Stocks 1 Month Returns'!V130)</f>
        <v>-4.8026791172201162E-2</v>
      </c>
      <c r="Y113" s="113">
        <f>LN(1+'Stocks 1 Month Returns'!W130)</f>
        <v>3.2902434791852966E-2</v>
      </c>
      <c r="Z113" s="113">
        <f>LN(1+'Stocks 1 Month Returns'!X130)</f>
        <v>-1.400833184370235E-2</v>
      </c>
      <c r="AA113" s="113">
        <f>LN(1+'Stocks 1 Month Returns'!Y130)</f>
        <v>1.4546812244977281E-2</v>
      </c>
    </row>
    <row r="114" spans="1:27">
      <c r="A114" s="130">
        <v>45504</v>
      </c>
      <c r="B114" s="131">
        <f>LN(1+'Stocks 1 Day Returns'!B114)</f>
        <v>1.7435875858623585E-2</v>
      </c>
      <c r="C114" s="131">
        <f>LN(1+'Stocks 1 Day Returns'!C114)</f>
        <v>1.2272097660997303E-2</v>
      </c>
      <c r="D114" s="131">
        <f>LN(1+'Stocks 1 Day Returns'!D114)</f>
        <v>-1.3472142232334358E-2</v>
      </c>
      <c r="E114" s="131">
        <f>LN(1+'Stocks 1 Day Returns'!E114)</f>
        <v>3.811396872232991E-3</v>
      </c>
      <c r="F114" s="131">
        <f>LN(1+'Stocks 1 Day Returns'!F114)</f>
        <v>-3.6742896673666249E-3</v>
      </c>
      <c r="G114" s="131">
        <f>LN(1+'Stocks 1 Day Returns'!G114)</f>
        <v>1.9354662232049589E-3</v>
      </c>
      <c r="H114" s="131">
        <f>LN(1+'Stocks 1 Day Returns'!H114)</f>
        <v>-5.7475855082328572E-4</v>
      </c>
      <c r="I114" s="131">
        <f>LN(1+'Stocks 1 Day Returns'!I114)</f>
        <v>3.0168026793162992E-3</v>
      </c>
      <c r="J114" s="131">
        <f>LN(1+'Stocks 1 Day Returns'!J114)</f>
        <v>1.7209808745675924E-2</v>
      </c>
      <c r="K114" s="131">
        <f>LN(1+'Stocks 1 Day Returns'!K114)</f>
        <v>2.598214049258777E-2</v>
      </c>
      <c r="L114" s="131">
        <f>LN(1+'Stocks 1 Day Returns'!L114)</f>
        <v>-5.7189219044862872E-3</v>
      </c>
      <c r="P114" s="227">
        <v>45447</v>
      </c>
      <c r="Q114" s="113">
        <f>LN(1+'Stocks 1 Month Returns'!O131)</f>
        <v>-9.0151195446852087E-2</v>
      </c>
      <c r="R114" s="113">
        <f>LN(1+'Stocks 1 Month Returns'!P131)</f>
        <v>0.10761914463906574</v>
      </c>
      <c r="S114" s="113">
        <f>LN(1+'Stocks 1 Month Returns'!Q131)</f>
        <v>-6.6567346767128126E-3</v>
      </c>
      <c r="T114" s="113">
        <f>LN(1+'Stocks 1 Month Returns'!R131)</f>
        <v>-3.960522536304454E-2</v>
      </c>
      <c r="U114" s="113">
        <f>LN(1+'Stocks 1 Month Returns'!S131)</f>
        <v>-0.1174370523502531</v>
      </c>
      <c r="V114" s="113">
        <f>LN(1+'Stocks 1 Month Returns'!T131)</f>
        <v>-0.1081355843250668</v>
      </c>
      <c r="W114" s="113">
        <f>LN(1+'Stocks 1 Month Returns'!U131)</f>
        <v>-4.310265572116953E-2</v>
      </c>
      <c r="X114" s="113">
        <f>LN(1+'Stocks 1 Month Returns'!V131)</f>
        <v>-9.1005148070831432E-2</v>
      </c>
      <c r="Y114" s="113">
        <f>LN(1+'Stocks 1 Month Returns'!W131)</f>
        <v>9.0054874873750398E-2</v>
      </c>
      <c r="Z114" s="113">
        <f>LN(1+'Stocks 1 Month Returns'!X131)</f>
        <v>-3.1929286238979004E-2</v>
      </c>
      <c r="AA114" s="113">
        <f>LN(1+'Stocks 1 Month Returns'!Y131)</f>
        <v>6.4696019964006089E-3</v>
      </c>
    </row>
    <row r="115" spans="1:27">
      <c r="A115" s="130">
        <v>45505</v>
      </c>
      <c r="B115" s="131">
        <f>LN(1+'Stocks 1 Day Returns'!B115)</f>
        <v>-5.9108320154271164E-2</v>
      </c>
      <c r="C115" s="131">
        <f>LN(1+'Stocks 1 Day Returns'!C115)</f>
        <v>-1.9454665746624834E-2</v>
      </c>
      <c r="D115" s="131">
        <f>LN(1+'Stocks 1 Day Returns'!D115)</f>
        <v>-5.5304921019158852E-3</v>
      </c>
      <c r="E115" s="131">
        <f>LN(1+'Stocks 1 Day Returns'!E115)</f>
        <v>-2.4683167699020271E-2</v>
      </c>
      <c r="F115" s="131">
        <f>LN(1+'Stocks 1 Day Returns'!F115)</f>
        <v>-9.4165422165790186E-3</v>
      </c>
      <c r="G115" s="131">
        <f>LN(1+'Stocks 1 Day Returns'!G115)</f>
        <v>-1.7293700909703152E-2</v>
      </c>
      <c r="H115" s="131">
        <f>LN(1+'Stocks 1 Day Returns'!H115)</f>
        <v>-2.4230149933495336E-2</v>
      </c>
      <c r="I115" s="131">
        <f>LN(1+'Stocks 1 Day Returns'!I115)</f>
        <v>-5.2717902691523086E-2</v>
      </c>
      <c r="J115" s="131">
        <f>LN(1+'Stocks 1 Day Returns'!J115)</f>
        <v>-6.921544801588822E-2</v>
      </c>
      <c r="K115" s="131">
        <f>LN(1+'Stocks 1 Day Returns'!K115)</f>
        <v>-1.8247604560280829E-2</v>
      </c>
      <c r="L115" s="131">
        <f>LN(1+'Stocks 1 Day Returns'!L115)</f>
        <v>-2.0422221204848393E-2</v>
      </c>
      <c r="P115" s="227">
        <v>45448</v>
      </c>
      <c r="Q115" s="113">
        <f>LN(1+'Stocks 1 Month Returns'!O132)</f>
        <v>-4.0357439070710197E-2</v>
      </c>
      <c r="R115" s="113">
        <f>LN(1+'Stocks 1 Month Returns'!P132)</f>
        <v>2.9424287667153468E-2</v>
      </c>
      <c r="S115" s="113">
        <f>LN(1+'Stocks 1 Month Returns'!Q132)</f>
        <v>5.3132007995592935E-3</v>
      </c>
      <c r="T115" s="113">
        <f>LN(1+'Stocks 1 Month Returns'!R132)</f>
        <v>-6.0087838313854884E-2</v>
      </c>
      <c r="U115" s="113">
        <f>LN(1+'Stocks 1 Month Returns'!S132)</f>
        <v>-0.14961912096487678</v>
      </c>
      <c r="V115" s="113">
        <f>LN(1+'Stocks 1 Month Returns'!T132)</f>
        <v>-8.6014556044800433E-2</v>
      </c>
      <c r="W115" s="113">
        <f>LN(1+'Stocks 1 Month Returns'!U132)</f>
        <v>-1.9666695813563888E-2</v>
      </c>
      <c r="X115" s="113">
        <f>LN(1+'Stocks 1 Month Returns'!V132)</f>
        <v>-6.9905403042718889E-2</v>
      </c>
      <c r="Y115" s="113">
        <f>LN(1+'Stocks 1 Month Returns'!W132)</f>
        <v>1.7978399961864171E-2</v>
      </c>
      <c r="Z115" s="113">
        <f>LN(1+'Stocks 1 Month Returns'!X132)</f>
        <v>-6.3298655391718486E-2</v>
      </c>
      <c r="AA115" s="113">
        <f>LN(1+'Stocks 1 Month Returns'!Y132)</f>
        <v>6.7083976081600705E-3</v>
      </c>
    </row>
    <row r="116" spans="1:27">
      <c r="A116" s="130">
        <v>45506</v>
      </c>
      <c r="B116" s="131">
        <f>LN(1+'Stocks 1 Day Returns'!B116)</f>
        <v>-0.305686961708237</v>
      </c>
      <c r="C116" s="131">
        <f>LN(1+'Stocks 1 Day Returns'!C116)</f>
        <v>3.0551551861803077E-3</v>
      </c>
      <c r="D116" s="131">
        <f>LN(1+'Stocks 1 Day Returns'!D116)</f>
        <v>-2.4673289836153613E-2</v>
      </c>
      <c r="E116" s="131">
        <f>LN(1+'Stocks 1 Day Returns'!E116)</f>
        <v>-1.9314717437193603E-2</v>
      </c>
      <c r="F116" s="131">
        <f>LN(1+'Stocks 1 Day Returns'!F116)</f>
        <v>-4.1907288652136346E-2</v>
      </c>
      <c r="G116" s="131">
        <f>LN(1+'Stocks 1 Day Returns'!G116)</f>
        <v>-2.2532929860721154E-2</v>
      </c>
      <c r="H116" s="131">
        <f>LN(1+'Stocks 1 Day Returns'!H116)</f>
        <v>-5.5848870116442073E-2</v>
      </c>
      <c r="I116" s="131">
        <f>LN(1+'Stocks 1 Day Returns'!I116)</f>
        <v>-3.0820318003851013E-2</v>
      </c>
      <c r="J116" s="131">
        <f>LN(1+'Stocks 1 Day Returns'!J116)</f>
        <v>-5.1810080454810926E-2</v>
      </c>
      <c r="K116" s="131">
        <f>LN(1+'Stocks 1 Day Returns'!K116)</f>
        <v>-9.5738304012116027E-2</v>
      </c>
      <c r="L116" s="131">
        <f>LN(1+'Stocks 1 Day Returns'!L116)</f>
        <v>-3.228104728092423E-3</v>
      </c>
      <c r="P116" s="227">
        <v>45449</v>
      </c>
      <c r="Q116" s="113">
        <f>LN(1+'Stocks 1 Month Returns'!O133)</f>
        <v>-3.7045970958687502E-2</v>
      </c>
      <c r="R116" s="113">
        <f>LN(1+'Stocks 1 Month Returns'!P133)</f>
        <v>3.5591971076857951E-2</v>
      </c>
      <c r="S116" s="113">
        <f>LN(1+'Stocks 1 Month Returns'!Q133)</f>
        <v>7.8777310515397523E-3</v>
      </c>
      <c r="T116" s="113">
        <f>LN(1+'Stocks 1 Month Returns'!R133)</f>
        <v>-5.0993716388487743E-2</v>
      </c>
      <c r="U116" s="113">
        <f>LN(1+'Stocks 1 Month Returns'!S133)</f>
        <v>-6.9005470035814503E-2</v>
      </c>
      <c r="V116" s="113">
        <f>LN(1+'Stocks 1 Month Returns'!T133)</f>
        <v>-6.4636035195498584E-2</v>
      </c>
      <c r="W116" s="113">
        <f>LN(1+'Stocks 1 Month Returns'!U133)</f>
        <v>-2.127372446209724E-2</v>
      </c>
      <c r="X116" s="113">
        <f>LN(1+'Stocks 1 Month Returns'!V133)</f>
        <v>-7.0851701472346693E-2</v>
      </c>
      <c r="Y116" s="113">
        <f>LN(1+'Stocks 1 Month Returns'!W133)</f>
        <v>5.142471465701718E-2</v>
      </c>
      <c r="Z116" s="113">
        <f>LN(1+'Stocks 1 Month Returns'!X133)</f>
        <v>-4.865582307064082E-2</v>
      </c>
      <c r="AA116" s="113">
        <f>LN(1+'Stocks 1 Month Returns'!Y133)</f>
        <v>2.8239586671021414E-3</v>
      </c>
    </row>
    <row r="117" spans="1:27">
      <c r="A117" s="130">
        <v>45511</v>
      </c>
      <c r="B117" s="131">
        <f>LN(1+'Stocks 1 Day Returns'!B117)</f>
        <v>-4.0726272978262673E-2</v>
      </c>
      <c r="C117" s="131">
        <f>LN(1+'Stocks 1 Day Returns'!C117)</f>
        <v>1.497787748319065E-2</v>
      </c>
      <c r="D117" s="131">
        <f>LN(1+'Stocks 1 Day Returns'!D117)</f>
        <v>-4.0010267678622775E-4</v>
      </c>
      <c r="E117" s="131">
        <f>LN(1+'Stocks 1 Day Returns'!E117)</f>
        <v>1.6710126375894942E-3</v>
      </c>
      <c r="F117" s="131">
        <f>LN(1+'Stocks 1 Day Returns'!F117)</f>
        <v>-4.3037064925470339E-2</v>
      </c>
      <c r="G117" s="131">
        <f>LN(1+'Stocks 1 Day Returns'!G117)</f>
        <v>-2.4401533958076576E-2</v>
      </c>
      <c r="H117" s="131">
        <f>LN(1+'Stocks 1 Day Returns'!H117)</f>
        <v>3.5416390248605646E-3</v>
      </c>
      <c r="I117" s="131">
        <f>LN(1+'Stocks 1 Day Returns'!I117)</f>
        <v>-3.1843638311899471E-3</v>
      </c>
      <c r="J117" s="131">
        <f>LN(1+'Stocks 1 Day Returns'!J117)</f>
        <v>-8.4092134961440464E-3</v>
      </c>
      <c r="K117" s="131">
        <f>LN(1+'Stocks 1 Day Returns'!K117)</f>
        <v>7.7311630472748733E-3</v>
      </c>
      <c r="L117" s="131">
        <f>LN(1+'Stocks 1 Day Returns'!L117)</f>
        <v>8.3495453289248525E-3</v>
      </c>
      <c r="P117" s="227">
        <v>45450</v>
      </c>
      <c r="Q117" s="113">
        <f>LN(1+'Stocks 1 Month Returns'!O134)</f>
        <v>-1.9033785943298159E-3</v>
      </c>
      <c r="R117" s="113">
        <f>LN(1+'Stocks 1 Month Returns'!P134)</f>
        <v>4.831008454064193E-2</v>
      </c>
      <c r="S117" s="113">
        <f>LN(1+'Stocks 1 Month Returns'!Q134)</f>
        <v>5.6355177227575201E-3</v>
      </c>
      <c r="T117" s="113">
        <f>LN(1+'Stocks 1 Month Returns'!R134)</f>
        <v>-7.23146735440309E-2</v>
      </c>
      <c r="U117" s="113">
        <f>LN(1+'Stocks 1 Month Returns'!S134)</f>
        <v>-6.3959996277572997E-2</v>
      </c>
      <c r="V117" s="113">
        <f>LN(1+'Stocks 1 Month Returns'!T134)</f>
        <v>-6.6929635490341449E-2</v>
      </c>
      <c r="W117" s="113">
        <f>LN(1+'Stocks 1 Month Returns'!U134)</f>
        <v>-1.1507880170361232E-2</v>
      </c>
      <c r="X117" s="113">
        <f>LN(1+'Stocks 1 Month Returns'!V134)</f>
        <v>-6.6826164052827083E-2</v>
      </c>
      <c r="Y117" s="113">
        <f>LN(1+'Stocks 1 Month Returns'!W134)</f>
        <v>2.7116290550299477E-2</v>
      </c>
      <c r="Z117" s="113">
        <f>LN(1+'Stocks 1 Month Returns'!X134)</f>
        <v>-4.6147833196795822E-2</v>
      </c>
      <c r="AA117" s="113">
        <f>LN(1+'Stocks 1 Month Returns'!Y134)</f>
        <v>3.9783945702075805E-3</v>
      </c>
    </row>
    <row r="118" spans="1:27">
      <c r="A118" s="130">
        <v>45512</v>
      </c>
      <c r="B118" s="131">
        <f>LN(1+'Stocks 1 Day Returns'!B118)</f>
        <v>8.5254342554329871E-2</v>
      </c>
      <c r="C118" s="131">
        <f>LN(1+'Stocks 1 Day Returns'!C118)</f>
        <v>2.572639152810292E-2</v>
      </c>
      <c r="D118" s="131">
        <f>LN(1+'Stocks 1 Day Returns'!D118)</f>
        <v>1.9865116215101099E-2</v>
      </c>
      <c r="E118" s="131">
        <f>LN(1+'Stocks 1 Day Returns'!E118)</f>
        <v>2.4843196458945151E-2</v>
      </c>
      <c r="F118" s="131">
        <f>LN(1+'Stocks 1 Day Returns'!F118)</f>
        <v>9.2299051277161294E-3</v>
      </c>
      <c r="G118" s="131">
        <f>LN(1+'Stocks 1 Day Returns'!G118)</f>
        <v>1.0990121118794183E-2</v>
      </c>
      <c r="H118" s="131">
        <f>LN(1+'Stocks 1 Day Returns'!H118)</f>
        <v>5.9132318789829857E-2</v>
      </c>
      <c r="I118" s="131">
        <f>LN(1+'Stocks 1 Day Returns'!I118)</f>
        <v>2.3729984901899474E-2</v>
      </c>
      <c r="J118" s="131">
        <f>LN(1+'Stocks 1 Day Returns'!J118)</f>
        <v>4.3137582734156014E-2</v>
      </c>
      <c r="K118" s="131">
        <f>LN(1+'Stocks 1 Day Returns'!K118)</f>
        <v>2.7673986425503633E-2</v>
      </c>
      <c r="L118" s="131">
        <f>LN(1+'Stocks 1 Day Returns'!L118)</f>
        <v>8.0473728617259221E-3</v>
      </c>
      <c r="P118" s="227">
        <v>45454</v>
      </c>
      <c r="Q118" s="113">
        <f>LN(1+'Stocks 1 Month Returns'!O135)</f>
        <v>-4.0888328440496719E-3</v>
      </c>
      <c r="R118" s="113">
        <f>LN(1+'Stocks 1 Month Returns'!P135)</f>
        <v>8.4115207282893997E-2</v>
      </c>
      <c r="S118" s="113">
        <f>LN(1+'Stocks 1 Month Returns'!Q135)</f>
        <v>1.68995119367167E-2</v>
      </c>
      <c r="T118" s="113">
        <f>LN(1+'Stocks 1 Month Returns'!R135)</f>
        <v>-7.4486723845833186E-2</v>
      </c>
      <c r="U118" s="113">
        <f>LN(1+'Stocks 1 Month Returns'!S135)</f>
        <v>-7.9017126278772165E-2</v>
      </c>
      <c r="V118" s="113">
        <f>LN(1+'Stocks 1 Month Returns'!T135)</f>
        <v>-6.8738668539822759E-2</v>
      </c>
      <c r="W118" s="113">
        <f>LN(1+'Stocks 1 Month Returns'!U135)</f>
        <v>2.9636643076717258E-2</v>
      </c>
      <c r="X118" s="113">
        <f>LN(1+'Stocks 1 Month Returns'!V135)</f>
        <v>-8.6976090113857638E-2</v>
      </c>
      <c r="Y118" s="113">
        <f>LN(1+'Stocks 1 Month Returns'!W135)</f>
        <v>-8.1215776086114456E-3</v>
      </c>
      <c r="Z118" s="113">
        <f>LN(1+'Stocks 1 Month Returns'!X135)</f>
        <v>-4.3350382829737057E-2</v>
      </c>
      <c r="AA118" s="113">
        <f>LN(1+'Stocks 1 Month Returns'!Y135)</f>
        <v>-8.4371748774529252E-4</v>
      </c>
    </row>
    <row r="119" spans="1:27">
      <c r="A119" s="130">
        <v>45513</v>
      </c>
      <c r="B119" s="131">
        <f>LN(1+'Stocks 1 Day Returns'!B119)</f>
        <v>-3.1764525317950085E-2</v>
      </c>
      <c r="C119" s="131">
        <f>LN(1+'Stocks 1 Day Returns'!C119)</f>
        <v>2.0688711032695289E-2</v>
      </c>
      <c r="D119" s="131">
        <f>LN(1+'Stocks 1 Day Returns'!D119)</f>
        <v>1.5281700072764118E-2</v>
      </c>
      <c r="E119" s="131">
        <f>LN(1+'Stocks 1 Day Returns'!E119)</f>
        <v>-8.3981491588421431E-4</v>
      </c>
      <c r="F119" s="131">
        <f>LN(1+'Stocks 1 Day Returns'!F119)</f>
        <v>9.9504242157533399E-3</v>
      </c>
      <c r="G119" s="131">
        <f>LN(1+'Stocks 1 Day Returns'!G119)</f>
        <v>2.6940257478074931E-3</v>
      </c>
      <c r="H119" s="131">
        <f>LN(1+'Stocks 1 Day Returns'!H119)</f>
        <v>2.4446128365304604E-2</v>
      </c>
      <c r="I119" s="131">
        <f>LN(1+'Stocks 1 Day Returns'!I119)</f>
        <v>1.0500789287811917E-2</v>
      </c>
      <c r="J119" s="131">
        <f>LN(1+'Stocks 1 Day Returns'!J119)</f>
        <v>1.3452491955623087E-3</v>
      </c>
      <c r="K119" s="131">
        <f>LN(1+'Stocks 1 Day Returns'!K119)</f>
        <v>1.3898539489625274E-2</v>
      </c>
      <c r="L119" s="131">
        <f>LN(1+'Stocks 1 Day Returns'!L119)</f>
        <v>7.1678991212954747E-3</v>
      </c>
      <c r="P119" s="227">
        <v>45455</v>
      </c>
      <c r="Q119" s="113">
        <f>LN(1+'Stocks 1 Month Returns'!O136)</f>
        <v>-3.8298342285078064E-2</v>
      </c>
      <c r="R119" s="113">
        <f>LN(1+'Stocks 1 Month Returns'!P136)</f>
        <v>9.9300629303347945E-2</v>
      </c>
      <c r="S119" s="113">
        <f>LN(1+'Stocks 1 Month Returns'!Q136)</f>
        <v>2.8235733216374091E-2</v>
      </c>
      <c r="T119" s="113">
        <f>LN(1+'Stocks 1 Month Returns'!R136)</f>
        <v>-9.9367830663310952E-2</v>
      </c>
      <c r="U119" s="113">
        <f>LN(1+'Stocks 1 Month Returns'!S136)</f>
        <v>-7.3064463155963141E-2</v>
      </c>
      <c r="V119" s="113">
        <f>LN(1+'Stocks 1 Month Returns'!T136)</f>
        <v>-7.0051989395747749E-2</v>
      </c>
      <c r="W119" s="113">
        <f>LN(1+'Stocks 1 Month Returns'!U136)</f>
        <v>5.2715452973080765E-2</v>
      </c>
      <c r="X119" s="113">
        <f>LN(1+'Stocks 1 Month Returns'!V136)</f>
        <v>-8.8020071133204217E-2</v>
      </c>
      <c r="Y119" s="113">
        <f>LN(1+'Stocks 1 Month Returns'!W136)</f>
        <v>-1.8403616797520145E-2</v>
      </c>
      <c r="Z119" s="113">
        <f>LN(1+'Stocks 1 Month Returns'!X136)</f>
        <v>-2.9877348421635648E-2</v>
      </c>
      <c r="AA119" s="113">
        <f>LN(1+'Stocks 1 Month Returns'!Y136)</f>
        <v>3.7756601363556869E-3</v>
      </c>
    </row>
    <row r="120" spans="1:27">
      <c r="A120" s="130">
        <v>45518</v>
      </c>
      <c r="B120" s="131">
        <f>LN(1+'Stocks 1 Day Returns'!B120)</f>
        <v>2.4659319279810655E-3</v>
      </c>
      <c r="C120" s="131">
        <f>LN(1+'Stocks 1 Day Returns'!C120)</f>
        <v>3.1733728713491262E-2</v>
      </c>
      <c r="D120" s="131">
        <f>LN(1+'Stocks 1 Day Returns'!D120)</f>
        <v>3.6562385335282895E-2</v>
      </c>
      <c r="E120" s="131">
        <f>LN(1+'Stocks 1 Day Returns'!E120)</f>
        <v>3.1243760181750485E-2</v>
      </c>
      <c r="F120" s="131">
        <f>LN(1+'Stocks 1 Day Returns'!F120)</f>
        <v>3.7846394386412928E-2</v>
      </c>
      <c r="G120" s="131">
        <f>LN(1+'Stocks 1 Day Returns'!G120)</f>
        <v>3.0514183368038357E-2</v>
      </c>
      <c r="H120" s="131">
        <f>LN(1+'Stocks 1 Day Returns'!H120)</f>
        <v>3.6374139166612272E-2</v>
      </c>
      <c r="I120" s="131">
        <f>LN(1+'Stocks 1 Day Returns'!I120)</f>
        <v>3.3302942001814571E-2</v>
      </c>
      <c r="J120" s="131">
        <f>LN(1+'Stocks 1 Day Returns'!J120)</f>
        <v>2.8160241981005505E-2</v>
      </c>
      <c r="K120" s="131">
        <f>LN(1+'Stocks 1 Day Returns'!K120)</f>
        <v>2.8938115020064027E-2</v>
      </c>
      <c r="L120" s="131">
        <f>LN(1+'Stocks 1 Day Returns'!L120)</f>
        <v>9.4006799758664984E-4</v>
      </c>
      <c r="P120" s="227">
        <v>45457</v>
      </c>
      <c r="Q120" s="113">
        <f>LN(1+'Stocks 1 Month Returns'!O137)</f>
        <v>-6.1673410187339628E-2</v>
      </c>
      <c r="R120" s="113">
        <f>LN(1+'Stocks 1 Month Returns'!P137)</f>
        <v>7.8245394550764111E-2</v>
      </c>
      <c r="S120" s="113">
        <f>LN(1+'Stocks 1 Month Returns'!Q137)</f>
        <v>9.9371246939824586E-3</v>
      </c>
      <c r="T120" s="113">
        <f>LN(1+'Stocks 1 Month Returns'!R137)</f>
        <v>-0.11884079664500027</v>
      </c>
      <c r="U120" s="113">
        <f>LN(1+'Stocks 1 Month Returns'!S137)</f>
        <v>-6.2723573531388202E-2</v>
      </c>
      <c r="V120" s="113">
        <f>LN(1+'Stocks 1 Month Returns'!T137)</f>
        <v>-8.6085075685497628E-2</v>
      </c>
      <c r="W120" s="113">
        <f>LN(1+'Stocks 1 Month Returns'!U137)</f>
        <v>-7.35078271761367E-3</v>
      </c>
      <c r="X120" s="113">
        <f>LN(1+'Stocks 1 Month Returns'!V137)</f>
        <v>-0.10153362798371332</v>
      </c>
      <c r="Y120" s="113">
        <f>LN(1+'Stocks 1 Month Returns'!W137)</f>
        <v>-3.3519472650465225E-2</v>
      </c>
      <c r="Z120" s="113">
        <f>LN(1+'Stocks 1 Month Returns'!X137)</f>
        <v>-4.7706919515155155E-2</v>
      </c>
      <c r="AA120" s="113">
        <f>LN(1+'Stocks 1 Month Returns'!Y137)</f>
        <v>-1.2109858405191284E-2</v>
      </c>
    </row>
    <row r="121" spans="1:27">
      <c r="A121" s="130">
        <v>45519</v>
      </c>
      <c r="B121" s="131">
        <f>LN(1+'Stocks 1 Day Returns'!B121)</f>
        <v>8.8687729385918783E-3</v>
      </c>
      <c r="C121" s="131">
        <f>LN(1+'Stocks 1 Day Returns'!C121)</f>
        <v>-1.5617608418023147E-2</v>
      </c>
      <c r="D121" s="131">
        <f>LN(1+'Stocks 1 Day Returns'!D121)</f>
        <v>-1.9103810624982689E-2</v>
      </c>
      <c r="E121" s="131">
        <f>LN(1+'Stocks 1 Day Returns'!E121)</f>
        <v>3.6731922341821308E-2</v>
      </c>
      <c r="F121" s="131">
        <f>LN(1+'Stocks 1 Day Returns'!F121)</f>
        <v>-6.1303370755436647E-4</v>
      </c>
      <c r="G121" s="131">
        <f>LN(1+'Stocks 1 Day Returns'!G121)</f>
        <v>-2.6061922493643575E-2</v>
      </c>
      <c r="H121" s="131">
        <f>LN(1+'Stocks 1 Day Returns'!H121)</f>
        <v>-7.9741942502038884E-4</v>
      </c>
      <c r="I121" s="131">
        <f>LN(1+'Stocks 1 Day Returns'!I121)</f>
        <v>-1.4441637123490968E-2</v>
      </c>
      <c r="J121" s="131">
        <f>LN(1+'Stocks 1 Day Returns'!J121)</f>
        <v>1.6817614853490606E-2</v>
      </c>
      <c r="K121" s="131">
        <f>LN(1+'Stocks 1 Day Returns'!K121)</f>
        <v>1.4033556602280308E-2</v>
      </c>
      <c r="L121" s="131">
        <f>LN(1+'Stocks 1 Day Returns'!L121)</f>
        <v>-6.6819747525717985E-3</v>
      </c>
      <c r="P121" s="227">
        <v>45461</v>
      </c>
      <c r="Q121" s="113">
        <f>LN(1+'Stocks 1 Month Returns'!O138)</f>
        <v>-6.9179145268741166E-2</v>
      </c>
      <c r="R121" s="113">
        <f>LN(1+'Stocks 1 Month Returns'!P138)</f>
        <v>9.6662523215124432E-2</v>
      </c>
      <c r="S121" s="113">
        <f>LN(1+'Stocks 1 Month Returns'!Q138)</f>
        <v>3.3985810507792688E-2</v>
      </c>
      <c r="T121" s="113">
        <f>LN(1+'Stocks 1 Month Returns'!R138)</f>
        <v>-7.4756467949558564E-2</v>
      </c>
      <c r="U121" s="113">
        <f>LN(1+'Stocks 1 Month Returns'!S138)</f>
        <v>-4.2742088590909694E-2</v>
      </c>
      <c r="V121" s="113">
        <f>LN(1+'Stocks 1 Month Returns'!T138)</f>
        <v>-6.6672798822824744E-2</v>
      </c>
      <c r="W121" s="113">
        <f>LN(1+'Stocks 1 Month Returns'!U138)</f>
        <v>9.1683435880313725E-3</v>
      </c>
      <c r="X121" s="113">
        <f>LN(1+'Stocks 1 Month Returns'!V138)</f>
        <v>-7.3856856053934328E-2</v>
      </c>
      <c r="Y121" s="113">
        <f>LN(1+'Stocks 1 Month Returns'!W138)</f>
        <v>-6.9024822773227815E-2</v>
      </c>
      <c r="Z121" s="113">
        <f>LN(1+'Stocks 1 Month Returns'!X138)</f>
        <v>-2.896160390445247E-2</v>
      </c>
      <c r="AA121" s="113">
        <f>LN(1+'Stocks 1 Month Returns'!Y138)</f>
        <v>1.0741522111570999E-2</v>
      </c>
    </row>
    <row r="122" spans="1:27">
      <c r="A122" s="130">
        <v>45520</v>
      </c>
      <c r="B122" s="131">
        <f>LN(1+'Stocks 1 Day Returns'!B122)</f>
        <v>-4.8669463039897037E-3</v>
      </c>
      <c r="C122" s="131">
        <f>LN(1+'Stocks 1 Day Returns'!C122)</f>
        <v>-7.6281446910215637E-3</v>
      </c>
      <c r="D122" s="131">
        <f>LN(1+'Stocks 1 Day Returns'!D122)</f>
        <v>-1.9628062914343321E-2</v>
      </c>
      <c r="E122" s="131">
        <f>LN(1+'Stocks 1 Day Returns'!E122)</f>
        <v>5.4529230404977607E-3</v>
      </c>
      <c r="F122" s="131">
        <f>LN(1+'Stocks 1 Day Returns'!F122)</f>
        <v>-7.8017187974294541E-3</v>
      </c>
      <c r="G122" s="131">
        <f>LN(1+'Stocks 1 Day Returns'!G122)</f>
        <v>-9.2453108028405697E-3</v>
      </c>
      <c r="H122" s="131">
        <f>LN(1+'Stocks 1 Day Returns'!H122)</f>
        <v>-3.3272685679040142E-3</v>
      </c>
      <c r="I122" s="131">
        <f>LN(1+'Stocks 1 Day Returns'!I122)</f>
        <v>-1.0332655077991899E-2</v>
      </c>
      <c r="J122" s="131">
        <f>LN(1+'Stocks 1 Day Returns'!J122)</f>
        <v>6.5612868474259154E-3</v>
      </c>
      <c r="K122" s="131">
        <f>LN(1+'Stocks 1 Day Returns'!K122)</f>
        <v>-1.6518040119248158E-2</v>
      </c>
      <c r="L122" s="131">
        <f>LN(1+'Stocks 1 Day Returns'!L122)</f>
        <v>-1.8932911451154132E-3</v>
      </c>
      <c r="P122" s="227">
        <v>45463</v>
      </c>
      <c r="Q122" s="113">
        <f>LN(1+'Stocks 1 Month Returns'!O139)</f>
        <v>-0.13442771736138692</v>
      </c>
      <c r="R122" s="113">
        <f>LN(1+'Stocks 1 Month Returns'!P139)</f>
        <v>3.5710652629039915E-3</v>
      </c>
      <c r="S122" s="113">
        <f>LN(1+'Stocks 1 Month Returns'!Q139)</f>
        <v>-3.6780372663478181E-2</v>
      </c>
      <c r="T122" s="113">
        <f>LN(1+'Stocks 1 Month Returns'!R139)</f>
        <v>-0.12623594841908109</v>
      </c>
      <c r="U122" s="113">
        <f>LN(1+'Stocks 1 Month Returns'!S139)</f>
        <v>-0.10942214388891432</v>
      </c>
      <c r="V122" s="113">
        <f>LN(1+'Stocks 1 Month Returns'!T139)</f>
        <v>-0.11422978751165752</v>
      </c>
      <c r="W122" s="113">
        <f>LN(1+'Stocks 1 Month Returns'!U139)</f>
        <v>-5.2684385966595138E-2</v>
      </c>
      <c r="X122" s="113">
        <f>LN(1+'Stocks 1 Month Returns'!V139)</f>
        <v>-0.13344529629308516</v>
      </c>
      <c r="Y122" s="113">
        <f>LN(1+'Stocks 1 Month Returns'!W139)</f>
        <v>-0.14357029517156172</v>
      </c>
      <c r="Z122" s="113">
        <f>LN(1+'Stocks 1 Month Returns'!X139)</f>
        <v>-8.8120589853912398E-2</v>
      </c>
      <c r="AA122" s="113">
        <f>LN(1+'Stocks 1 Month Returns'!Y139)</f>
        <v>-6.4137504562286757E-2</v>
      </c>
    </row>
    <row r="123" spans="1:27">
      <c r="A123" s="130">
        <v>45525</v>
      </c>
      <c r="B123" s="131">
        <f>LN(1+'Stocks 1 Day Returns'!B123)</f>
        <v>3.2590858713153856E-2</v>
      </c>
      <c r="C123" s="131">
        <f>LN(1+'Stocks 1 Day Returns'!C123)</f>
        <v>1.2293142214255247E-2</v>
      </c>
      <c r="D123" s="131">
        <f>LN(1+'Stocks 1 Day Returns'!D123)</f>
        <v>1.1224009427292512E-2</v>
      </c>
      <c r="E123" s="131">
        <f>LN(1+'Stocks 1 Day Returns'!E123)</f>
        <v>1.6950114583778691E-2</v>
      </c>
      <c r="F123" s="131">
        <f>LN(1+'Stocks 1 Day Returns'!F123)</f>
        <v>2.3640129375708755E-2</v>
      </c>
      <c r="G123" s="131">
        <f>LN(1+'Stocks 1 Day Returns'!G123)</f>
        <v>2.3400411967138487E-2</v>
      </c>
      <c r="H123" s="131">
        <f>LN(1+'Stocks 1 Day Returns'!H123)</f>
        <v>2.5314174032250843E-2</v>
      </c>
      <c r="I123" s="131">
        <f>LN(1+'Stocks 1 Day Returns'!I123)</f>
        <v>1.7123574548114973E-2</v>
      </c>
      <c r="J123" s="131">
        <f>LN(1+'Stocks 1 Day Returns'!J123)</f>
        <v>2.0477246489104706E-2</v>
      </c>
      <c r="K123" s="131">
        <f>LN(1+'Stocks 1 Day Returns'!K123)</f>
        <v>1.9631475326335884E-2</v>
      </c>
      <c r="L123" s="131">
        <f>LN(1+'Stocks 1 Day Returns'!L123)</f>
        <v>2.4145084839762997E-4</v>
      </c>
      <c r="P123" s="227">
        <v>45464</v>
      </c>
      <c r="Q123" s="113">
        <f>LN(1+'Stocks 1 Month Returns'!O140)</f>
        <v>-8.0186075167948512E-2</v>
      </c>
      <c r="R123" s="113">
        <f>LN(1+'Stocks 1 Month Returns'!P140)</f>
        <v>1.6271932399707974E-2</v>
      </c>
      <c r="S123" s="113">
        <f>LN(1+'Stocks 1 Month Returns'!Q140)</f>
        <v>-1.2286164484678541E-2</v>
      </c>
      <c r="T123" s="113">
        <f>LN(1+'Stocks 1 Month Returns'!R140)</f>
        <v>-5.206591790744098E-2</v>
      </c>
      <c r="U123" s="113">
        <f>LN(1+'Stocks 1 Month Returns'!S140)</f>
        <v>-6.6704280218028586E-2</v>
      </c>
      <c r="V123" s="113">
        <f>LN(1+'Stocks 1 Month Returns'!T140)</f>
        <v>-5.4237551143520191E-2</v>
      </c>
      <c r="W123" s="113">
        <f>LN(1+'Stocks 1 Month Returns'!U140)</f>
        <v>9.7288321912496808E-4</v>
      </c>
      <c r="X123" s="113">
        <f>LN(1+'Stocks 1 Month Returns'!V140)</f>
        <v>-8.9250942933097502E-2</v>
      </c>
      <c r="Y123" s="113">
        <f>LN(1+'Stocks 1 Month Returns'!W140)</f>
        <v>-0.10499975043446627</v>
      </c>
      <c r="Z123" s="113">
        <f>LN(1+'Stocks 1 Month Returns'!X140)</f>
        <v>-2.7629867440135771E-2</v>
      </c>
      <c r="AA123" s="113">
        <f>LN(1+'Stocks 1 Month Returns'!Y140)</f>
        <v>-3.293830414547988E-2</v>
      </c>
    </row>
    <row r="124" spans="1:27">
      <c r="A124" s="130">
        <v>45526</v>
      </c>
      <c r="B124" s="131">
        <f>LN(1+'Stocks 1 Day Returns'!B124)</f>
        <v>-5.2262023538011307E-2</v>
      </c>
      <c r="C124" s="131">
        <f>LN(1+'Stocks 1 Day Returns'!C124)</f>
        <v>2.5822462136317055E-3</v>
      </c>
      <c r="D124" s="131">
        <f>LN(1+'Stocks 1 Day Returns'!D124)</f>
        <v>-9.58438141333251E-3</v>
      </c>
      <c r="E124" s="131">
        <f>LN(1+'Stocks 1 Day Returns'!E124)</f>
        <v>6.3068709283708741E-3</v>
      </c>
      <c r="F124" s="131">
        <f>LN(1+'Stocks 1 Day Returns'!F124)</f>
        <v>2.018810164488826E-3</v>
      </c>
      <c r="G124" s="131">
        <f>LN(1+'Stocks 1 Day Returns'!G124)</f>
        <v>2.0299344991020211E-2</v>
      </c>
      <c r="H124" s="131">
        <f>LN(1+'Stocks 1 Day Returns'!H124)</f>
        <v>8.7261879176306848E-3</v>
      </c>
      <c r="I124" s="131">
        <f>LN(1+'Stocks 1 Day Returns'!I124)</f>
        <v>1.3693651191154075E-2</v>
      </c>
      <c r="J124" s="131">
        <f>LN(1+'Stocks 1 Day Returns'!J124)</f>
        <v>7.0055523285559263E-3</v>
      </c>
      <c r="K124" s="131">
        <f>LN(1+'Stocks 1 Day Returns'!K124)</f>
        <v>-1.1469152606212034E-2</v>
      </c>
      <c r="L124" s="131">
        <f>LN(1+'Stocks 1 Day Returns'!L124)</f>
        <v>2.2113132436867261E-3</v>
      </c>
      <c r="P124" s="227">
        <v>45468</v>
      </c>
      <c r="Q124" s="113">
        <f>LN(1+'Stocks 1 Month Returns'!O141)</f>
        <v>-5.6028555516673594E-2</v>
      </c>
      <c r="R124" s="113">
        <f>LN(1+'Stocks 1 Month Returns'!P141)</f>
        <v>5.677073258718688E-2</v>
      </c>
      <c r="S124" s="113">
        <f>LN(1+'Stocks 1 Month Returns'!Q141)</f>
        <v>1.2214027415971574E-2</v>
      </c>
      <c r="T124" s="113">
        <f>LN(1+'Stocks 1 Month Returns'!R141)</f>
        <v>-3.520340195849922E-2</v>
      </c>
      <c r="U124" s="113">
        <f>LN(1+'Stocks 1 Month Returns'!S141)</f>
        <v>-4.2140127167483457E-2</v>
      </c>
      <c r="V124" s="113">
        <f>LN(1+'Stocks 1 Month Returns'!T141)</f>
        <v>-1.7194768631756834E-2</v>
      </c>
      <c r="W124" s="113">
        <f>LN(1+'Stocks 1 Month Returns'!U141)</f>
        <v>1.9858709260717283E-2</v>
      </c>
      <c r="X124" s="113">
        <f>LN(1+'Stocks 1 Month Returns'!V141)</f>
        <v>-2.8516269236506492E-2</v>
      </c>
      <c r="Y124" s="113">
        <f>LN(1+'Stocks 1 Month Returns'!W141)</f>
        <v>-9.6042339622018497E-2</v>
      </c>
      <c r="Z124" s="113">
        <f>LN(1+'Stocks 1 Month Returns'!X141)</f>
        <v>-1.6771981930226436E-2</v>
      </c>
      <c r="AA124" s="113">
        <f>LN(1+'Stocks 1 Month Returns'!Y141)</f>
        <v>-4.0266114895048102E-3</v>
      </c>
    </row>
    <row r="125" spans="1:27">
      <c r="A125" s="130">
        <v>45527</v>
      </c>
      <c r="B125" s="131">
        <f>LN(1+'Stocks 1 Day Returns'!B125)</f>
        <v>1.7302951794481176E-2</v>
      </c>
      <c r="C125" s="131">
        <f>LN(1+'Stocks 1 Day Returns'!C125)</f>
        <v>5.884156960817042E-3</v>
      </c>
      <c r="D125" s="131">
        <f>LN(1+'Stocks 1 Day Returns'!D125)</f>
        <v>-1.3718838110562245E-3</v>
      </c>
      <c r="E125" s="131">
        <f>LN(1+'Stocks 1 Day Returns'!E125)</f>
        <v>5.9497628007959625E-3</v>
      </c>
      <c r="F125" s="131">
        <f>LN(1+'Stocks 1 Day Returns'!F125)</f>
        <v>2.7407906685911034E-3</v>
      </c>
      <c r="G125" s="131">
        <f>LN(1+'Stocks 1 Day Returns'!G125)</f>
        <v>5.4548831232369048E-3</v>
      </c>
      <c r="H125" s="131">
        <f>LN(1+'Stocks 1 Day Returns'!H125)</f>
        <v>4.0062891374489561E-2</v>
      </c>
      <c r="I125" s="131">
        <f>LN(1+'Stocks 1 Day Returns'!I125)</f>
        <v>8.5343721554002605E-3</v>
      </c>
      <c r="J125" s="131">
        <f>LN(1+'Stocks 1 Day Returns'!J125)</f>
        <v>8.3025906351111411E-3</v>
      </c>
      <c r="K125" s="131">
        <f>LN(1+'Stocks 1 Day Returns'!K125)</f>
        <v>8.0189935768902511E-4</v>
      </c>
      <c r="L125" s="131">
        <f>LN(1+'Stocks 1 Day Returns'!L125)</f>
        <v>9.1094724803377995E-3</v>
      </c>
      <c r="P125" s="227">
        <v>45469</v>
      </c>
      <c r="Q125" s="113">
        <f>LN(1+'Stocks 1 Month Returns'!O142)</f>
        <v>-1.7640372551604496E-2</v>
      </c>
      <c r="R125" s="113">
        <f>LN(1+'Stocks 1 Month Returns'!P142)</f>
        <v>9.91813134714747E-2</v>
      </c>
      <c r="S125" s="113">
        <f>LN(1+'Stocks 1 Month Returns'!Q142)</f>
        <v>2.4434913007086459E-2</v>
      </c>
      <c r="T125" s="113">
        <f>LN(1+'Stocks 1 Month Returns'!R142)</f>
        <v>-2.7253281312402348E-2</v>
      </c>
      <c r="U125" s="113">
        <f>LN(1+'Stocks 1 Month Returns'!S142)</f>
        <v>-1.7829710706013722E-2</v>
      </c>
      <c r="V125" s="113">
        <f>LN(1+'Stocks 1 Month Returns'!T142)</f>
        <v>0.13956708962050499</v>
      </c>
      <c r="W125" s="113">
        <f>LN(1+'Stocks 1 Month Returns'!U142)</f>
        <v>1.2777315980269894E-2</v>
      </c>
      <c r="X125" s="113">
        <f>LN(1+'Stocks 1 Month Returns'!V142)</f>
        <v>-3.9145296905966555E-2</v>
      </c>
      <c r="Y125" s="113">
        <f>LN(1+'Stocks 1 Month Returns'!W142)</f>
        <v>3.0567656424339102E-3</v>
      </c>
      <c r="Z125" s="113">
        <f>LN(1+'Stocks 1 Month Returns'!X142)</f>
        <v>3.4255416928971945E-2</v>
      </c>
      <c r="AA125" s="113">
        <f>LN(1+'Stocks 1 Month Returns'!Y142)</f>
        <v>6.2842312310323247E-3</v>
      </c>
    </row>
    <row r="126" spans="1:27">
      <c r="A126" s="130">
        <v>45532</v>
      </c>
      <c r="B126" s="131">
        <f>LN(1+'Stocks 1 Day Returns'!B126)</f>
        <v>-2.6392982790181166E-2</v>
      </c>
      <c r="C126" s="131">
        <f>LN(1+'Stocks 1 Day Returns'!C126)</f>
        <v>-9.982865598179274E-3</v>
      </c>
      <c r="D126" s="131">
        <f>LN(1+'Stocks 1 Day Returns'!D126)</f>
        <v>-1.1066381300615567E-2</v>
      </c>
      <c r="E126" s="131">
        <f>LN(1+'Stocks 1 Day Returns'!E126)</f>
        <v>-2.0311093589269569E-2</v>
      </c>
      <c r="F126" s="131">
        <f>LN(1+'Stocks 1 Day Returns'!F126)</f>
        <v>-1.8839574178855612E-2</v>
      </c>
      <c r="G126" s="131">
        <f>LN(1+'Stocks 1 Day Returns'!G126)</f>
        <v>9.5577108648653311E-4</v>
      </c>
      <c r="H126" s="131">
        <f>LN(1+'Stocks 1 Day Returns'!H126)</f>
        <v>-7.2756417969150394E-3</v>
      </c>
      <c r="I126" s="131">
        <f>LN(1+'Stocks 1 Day Returns'!I126)</f>
        <v>-9.6922313467791496E-3</v>
      </c>
      <c r="J126" s="131">
        <f>LN(1+'Stocks 1 Day Returns'!J126)</f>
        <v>-1.6820819878881055E-2</v>
      </c>
      <c r="K126" s="131">
        <f>LN(1+'Stocks 1 Day Returns'!K126)</f>
        <v>-1.6698174493836503E-2</v>
      </c>
      <c r="L126" s="131">
        <f>LN(1+'Stocks 1 Day Returns'!L126)</f>
        <v>3.7709510185771262E-3</v>
      </c>
      <c r="P126" s="227">
        <v>45470</v>
      </c>
      <c r="Q126" s="113">
        <f>LN(1+'Stocks 1 Month Returns'!O143)</f>
        <v>-3.1674443820949805E-2</v>
      </c>
      <c r="R126" s="113">
        <f>LN(1+'Stocks 1 Month Returns'!P143)</f>
        <v>9.209069842931035E-2</v>
      </c>
      <c r="S126" s="113">
        <f>LN(1+'Stocks 1 Month Returns'!Q143)</f>
        <v>2.3970018615244358E-2</v>
      </c>
      <c r="T126" s="113">
        <f>LN(1+'Stocks 1 Month Returns'!R143)</f>
        <v>-5.4875694946445123E-3</v>
      </c>
      <c r="U126" s="113">
        <f>LN(1+'Stocks 1 Month Returns'!S143)</f>
        <v>-2.3412700692770048E-2</v>
      </c>
      <c r="V126" s="113">
        <f>LN(1+'Stocks 1 Month Returns'!T143)</f>
        <v>0.14935946287272786</v>
      </c>
      <c r="W126" s="113">
        <f>LN(1+'Stocks 1 Month Returns'!U143)</f>
        <v>5.3488159963994315E-3</v>
      </c>
      <c r="X126" s="113">
        <f>LN(1+'Stocks 1 Month Returns'!V143)</f>
        <v>-3.6540006831140351E-2</v>
      </c>
      <c r="Y126" s="113">
        <f>LN(1+'Stocks 1 Month Returns'!W143)</f>
        <v>1.7331924082229812E-2</v>
      </c>
      <c r="Z126" s="113">
        <f>LN(1+'Stocks 1 Month Returns'!X143)</f>
        <v>6.2960613088268835E-2</v>
      </c>
      <c r="AA126" s="113">
        <f>LN(1+'Stocks 1 Month Returns'!Y143)</f>
        <v>5.5980025611387495E-3</v>
      </c>
    </row>
    <row r="127" spans="1:27">
      <c r="A127" s="130">
        <v>45533</v>
      </c>
      <c r="B127" s="131">
        <f>LN(1+'Stocks 1 Day Returns'!B127)</f>
        <v>2.5780183474799358E-2</v>
      </c>
      <c r="C127" s="131">
        <f>LN(1+'Stocks 1 Day Returns'!C127)</f>
        <v>1.4073638560130384E-2</v>
      </c>
      <c r="D127" s="131">
        <f>LN(1+'Stocks 1 Day Returns'!D127)</f>
        <v>5.7271871047987312E-3</v>
      </c>
      <c r="E127" s="131">
        <f>LN(1+'Stocks 1 Day Returns'!E127)</f>
        <v>1.0382830316013584E-2</v>
      </c>
      <c r="F127" s="131">
        <f>LN(1+'Stocks 1 Day Returns'!F127)</f>
        <v>3.1780245194456668E-3</v>
      </c>
      <c r="G127" s="131">
        <f>LN(1+'Stocks 1 Day Returns'!G127)</f>
        <v>1.3729382788853702E-5</v>
      </c>
      <c r="H127" s="131">
        <f>LN(1+'Stocks 1 Day Returns'!H127)</f>
        <v>8.134823259599383E-3</v>
      </c>
      <c r="I127" s="131">
        <f>LN(1+'Stocks 1 Day Returns'!I127)</f>
        <v>9.287618084160492E-3</v>
      </c>
      <c r="J127" s="131">
        <f>LN(1+'Stocks 1 Day Returns'!J127)</f>
        <v>8.6473369997201437E-3</v>
      </c>
      <c r="K127" s="131">
        <f>LN(1+'Stocks 1 Day Returns'!K127)</f>
        <v>7.3072106472835347E-3</v>
      </c>
      <c r="L127" s="131">
        <f>LN(1+'Stocks 1 Day Returns'!L127)</f>
        <v>-2.1600111803961791E-2</v>
      </c>
      <c r="P127" s="227">
        <v>45471</v>
      </c>
      <c r="Q127" s="113">
        <f>LN(1+'Stocks 1 Month Returns'!O144)</f>
        <v>-4.576720719860037E-2</v>
      </c>
      <c r="R127" s="113">
        <f>LN(1+'Stocks 1 Month Returns'!P144)</f>
        <v>6.0218739292831634E-2</v>
      </c>
      <c r="S127" s="113">
        <f>LN(1+'Stocks 1 Month Returns'!Q144)</f>
        <v>-4.9477698942962728E-3</v>
      </c>
      <c r="T127" s="113">
        <f>LN(1+'Stocks 1 Month Returns'!R144)</f>
        <v>-1.6635070589816666E-2</v>
      </c>
      <c r="U127" s="113">
        <f>LN(1+'Stocks 1 Month Returns'!S144)</f>
        <v>-7.4097783748992396E-2</v>
      </c>
      <c r="V127" s="113">
        <f>LN(1+'Stocks 1 Month Returns'!T144)</f>
        <v>0.14679359210520934</v>
      </c>
      <c r="W127" s="113">
        <f>LN(1+'Stocks 1 Month Returns'!U144)</f>
        <v>3.2435392251345486E-2</v>
      </c>
      <c r="X127" s="113">
        <f>LN(1+'Stocks 1 Month Returns'!V144)</f>
        <v>-5.9476429197969402E-2</v>
      </c>
      <c r="Y127" s="113">
        <f>LN(1+'Stocks 1 Month Returns'!W144)</f>
        <v>-4.0467651635494734E-3</v>
      </c>
      <c r="Z127" s="113">
        <f>LN(1+'Stocks 1 Month Returns'!X144)</f>
        <v>1.628878054978786E-2</v>
      </c>
      <c r="AA127" s="113">
        <f>LN(1+'Stocks 1 Month Returns'!Y144)</f>
        <v>-1.4174479831233763E-2</v>
      </c>
    </row>
    <row r="128" spans="1:27">
      <c r="A128" s="130">
        <v>45534</v>
      </c>
      <c r="B128" s="131">
        <f>LN(1+'Stocks 1 Day Returns'!B128)</f>
        <v>9.0756000688214197E-2</v>
      </c>
      <c r="C128" s="131">
        <f>LN(1+'Stocks 1 Day Returns'!C128)</f>
        <v>-3.3355887574048741E-3</v>
      </c>
      <c r="D128" s="131">
        <f>LN(1+'Stocks 1 Day Returns'!D128)</f>
        <v>9.7920452654116329E-3</v>
      </c>
      <c r="E128" s="131">
        <f>LN(1+'Stocks 1 Day Returns'!E128)</f>
        <v>3.080615322741826E-3</v>
      </c>
      <c r="F128" s="131">
        <f>LN(1+'Stocks 1 Day Returns'!F128)</f>
        <v>6.4349323554757564E-3</v>
      </c>
      <c r="G128" s="131">
        <f>LN(1+'Stocks 1 Day Returns'!G128)</f>
        <v>8.5786102175172563E-3</v>
      </c>
      <c r="H128" s="131">
        <f>LN(1+'Stocks 1 Day Returns'!H128)</f>
        <v>6.3551277550290578E-3</v>
      </c>
      <c r="I128" s="131">
        <f>LN(1+'Stocks 1 Day Returns'!I128)</f>
        <v>3.6969791402764844E-3</v>
      </c>
      <c r="J128" s="131">
        <f>LN(1+'Stocks 1 Day Returns'!J128)</f>
        <v>8.6632215259473868E-3</v>
      </c>
      <c r="K128" s="131">
        <f>LN(1+'Stocks 1 Day Returns'!K128)</f>
        <v>3.6504949304495285E-2</v>
      </c>
      <c r="L128" s="131">
        <f>LN(1+'Stocks 1 Day Returns'!L128)</f>
        <v>-2.3177839872711424E-3</v>
      </c>
      <c r="P128" s="227">
        <v>45475</v>
      </c>
      <c r="Q128" s="113">
        <f>LN(1+'Stocks 1 Month Returns'!O145)</f>
        <v>1.774367144596253E-2</v>
      </c>
      <c r="R128" s="113">
        <f>LN(1+'Stocks 1 Month Returns'!P145)</f>
        <v>0.13332714346536709</v>
      </c>
      <c r="S128" s="113">
        <f>LN(1+'Stocks 1 Month Returns'!Q145)</f>
        <v>5.4829236212687725E-2</v>
      </c>
      <c r="T128" s="113">
        <f>LN(1+'Stocks 1 Month Returns'!R145)</f>
        <v>1.2730657893423446E-2</v>
      </c>
      <c r="U128" s="113">
        <f>LN(1+'Stocks 1 Month Returns'!S145)</f>
        <v>-4.2043957825720568E-2</v>
      </c>
      <c r="V128" s="113">
        <f>LN(1+'Stocks 1 Month Returns'!T145)</f>
        <v>0.18314668097059231</v>
      </c>
      <c r="W128" s="113">
        <f>LN(1+'Stocks 1 Month Returns'!U145)</f>
        <v>8.3312726979899152E-2</v>
      </c>
      <c r="X128" s="113">
        <f>LN(1+'Stocks 1 Month Returns'!V145)</f>
        <v>-1.393417904274049E-2</v>
      </c>
      <c r="Y128" s="113">
        <f>LN(1+'Stocks 1 Month Returns'!W145)</f>
        <v>6.4188303458351595E-2</v>
      </c>
      <c r="Z128" s="113">
        <f>LN(1+'Stocks 1 Month Returns'!X145)</f>
        <v>8.1223096582043505E-2</v>
      </c>
      <c r="AA128" s="113">
        <f>LN(1+'Stocks 1 Month Returns'!Y145)</f>
        <v>3.1955787609379595E-2</v>
      </c>
    </row>
    <row r="129" spans="1:27">
      <c r="A129" s="130">
        <v>45539</v>
      </c>
      <c r="B129" s="131">
        <f>LN(1+'Stocks 1 Day Returns'!B129)</f>
        <v>-4.9460634758839467E-2</v>
      </c>
      <c r="C129" s="131">
        <f>LN(1+'Stocks 1 Day Returns'!C129)</f>
        <v>-2.4215194117405192E-2</v>
      </c>
      <c r="D129" s="131">
        <f>LN(1+'Stocks 1 Day Returns'!D129)</f>
        <v>-1.6878828124040273E-2</v>
      </c>
      <c r="E129" s="131">
        <f>LN(1+'Stocks 1 Day Returns'!E129)</f>
        <v>-2.2776435984203102E-2</v>
      </c>
      <c r="F129" s="131">
        <f>LN(1+'Stocks 1 Day Returns'!F129)</f>
        <v>-1.4213640566035631E-2</v>
      </c>
      <c r="G129" s="131">
        <f>LN(1+'Stocks 1 Day Returns'!G129)</f>
        <v>-1.7742192150509675E-2</v>
      </c>
      <c r="H129" s="131">
        <f>LN(1+'Stocks 1 Day Returns'!H129)</f>
        <v>-1.4733148697985735E-2</v>
      </c>
      <c r="I129" s="131">
        <f>LN(1+'Stocks 1 Day Returns'!I129)</f>
        <v>-3.3625350620307054E-2</v>
      </c>
      <c r="J129" s="131">
        <f>LN(1+'Stocks 1 Day Returns'!J129)</f>
        <v>-1.9886799138960905E-3</v>
      </c>
      <c r="K129" s="131">
        <f>LN(1+'Stocks 1 Day Returns'!K129)</f>
        <v>-3.2265232822317018E-2</v>
      </c>
      <c r="L129" s="131">
        <f>LN(1+'Stocks 1 Day Returns'!L129)</f>
        <v>7.5849227199472995E-4</v>
      </c>
      <c r="P129" s="227">
        <v>45476</v>
      </c>
      <c r="Q129" s="113">
        <f>LN(1+'Stocks 1 Month Returns'!O146)</f>
        <v>1.9574329721354686E-2</v>
      </c>
      <c r="R129" s="113">
        <f>LN(1+'Stocks 1 Month Returns'!P146)</f>
        <v>0.13256359862605133</v>
      </c>
      <c r="S129" s="113">
        <f>LN(1+'Stocks 1 Month Returns'!Q146)</f>
        <v>9.1121882056846945E-2</v>
      </c>
      <c r="T129" s="113">
        <f>LN(1+'Stocks 1 Month Returns'!R146)</f>
        <v>6.5198709997200625E-3</v>
      </c>
      <c r="U129" s="113">
        <f>LN(1+'Stocks 1 Month Returns'!S146)</f>
        <v>-4.5148724565161419E-2</v>
      </c>
      <c r="V129" s="113">
        <f>LN(1+'Stocks 1 Month Returns'!T146)</f>
        <v>0.14851928303900425</v>
      </c>
      <c r="W129" s="113">
        <f>LN(1+'Stocks 1 Month Returns'!U146)</f>
        <v>5.8974347347629637E-2</v>
      </c>
      <c r="X129" s="113">
        <f>LN(1+'Stocks 1 Month Returns'!V146)</f>
        <v>-2.4136384500807521E-2</v>
      </c>
      <c r="Y129" s="113">
        <f>LN(1+'Stocks 1 Month Returns'!W146)</f>
        <v>5.047956206086722E-2</v>
      </c>
      <c r="Z129" s="113">
        <f>LN(1+'Stocks 1 Month Returns'!X146)</f>
        <v>8.2728159603602386E-2</v>
      </c>
      <c r="AA129" s="113">
        <f>LN(1+'Stocks 1 Month Returns'!Y146)</f>
        <v>4.1703821234003444E-2</v>
      </c>
    </row>
    <row r="130" spans="1:27">
      <c r="A130" s="130">
        <v>45540</v>
      </c>
      <c r="B130" s="131">
        <f>LN(1+'Stocks 1 Day Returns'!B130)</f>
        <v>2.0258206540728092E-3</v>
      </c>
      <c r="C130" s="131">
        <f>LN(1+'Stocks 1 Day Returns'!C130)</f>
        <v>1.0474910206706805E-2</v>
      </c>
      <c r="D130" s="131">
        <f>LN(1+'Stocks 1 Day Returns'!D130)</f>
        <v>2.3229907960339909E-3</v>
      </c>
      <c r="E130" s="131">
        <f>LN(1+'Stocks 1 Day Returns'!E130)</f>
        <v>-7.9640689478869733E-3</v>
      </c>
      <c r="F130" s="131">
        <f>LN(1+'Stocks 1 Day Returns'!F130)</f>
        <v>-3.1743701653922833E-3</v>
      </c>
      <c r="G130" s="131">
        <f>LN(1+'Stocks 1 Day Returns'!G130)</f>
        <v>-2.2479058375419771E-2</v>
      </c>
      <c r="H130" s="131">
        <f>LN(1+'Stocks 1 Day Returns'!H130)</f>
        <v>-2.6401821185015632E-3</v>
      </c>
      <c r="I130" s="131">
        <f>LN(1+'Stocks 1 Day Returns'!I130)</f>
        <v>-4.4855627064267021E-3</v>
      </c>
      <c r="J130" s="131">
        <f>LN(1+'Stocks 1 Day Returns'!J130)</f>
        <v>-3.0061333136304929E-3</v>
      </c>
      <c r="K130" s="131">
        <f>LN(1+'Stocks 1 Day Returns'!K130)</f>
        <v>2.9539107758098399E-2</v>
      </c>
      <c r="L130" s="131">
        <f>LN(1+'Stocks 1 Day Returns'!L130)</f>
        <v>2.620633139379856E-3</v>
      </c>
      <c r="P130" s="227">
        <v>45478</v>
      </c>
      <c r="Q130" s="113">
        <f>LN(1+'Stocks 1 Month Returns'!O147)</f>
        <v>1.8490068282084215E-2</v>
      </c>
      <c r="R130" s="113">
        <f>LN(1+'Stocks 1 Month Returns'!P147)</f>
        <v>0.14450779621695448</v>
      </c>
      <c r="S130" s="113">
        <f>LN(1+'Stocks 1 Month Returns'!Q147)</f>
        <v>0.10020206961521656</v>
      </c>
      <c r="T130" s="113">
        <f>LN(1+'Stocks 1 Month Returns'!R147)</f>
        <v>-1.5513274235045602E-2</v>
      </c>
      <c r="U130" s="113">
        <f>LN(1+'Stocks 1 Month Returns'!S147)</f>
        <v>-7.7393596151915794E-2</v>
      </c>
      <c r="V130" s="113">
        <f>LN(1+'Stocks 1 Month Returns'!T147)</f>
        <v>0.12766910410134491</v>
      </c>
      <c r="W130" s="113">
        <f>LN(1+'Stocks 1 Month Returns'!U147)</f>
        <v>1.4708195862295118E-2</v>
      </c>
      <c r="X130" s="113">
        <f>LN(1+'Stocks 1 Month Returns'!V147)</f>
        <v>-6.9216797372519734E-2</v>
      </c>
      <c r="Y130" s="113">
        <f>LN(1+'Stocks 1 Month Returns'!W147)</f>
        <v>2.1112459480266146E-2</v>
      </c>
      <c r="Z130" s="113">
        <f>LN(1+'Stocks 1 Month Returns'!X147)</f>
        <v>0.1066026023762101</v>
      </c>
      <c r="AA130" s="113">
        <f>LN(1+'Stocks 1 Month Returns'!Y147)</f>
        <v>3.4702153851886304E-2</v>
      </c>
    </row>
    <row r="131" spans="1:27">
      <c r="A131" s="130">
        <v>45541</v>
      </c>
      <c r="B131" s="131">
        <f>LN(1+'Stocks 1 Day Returns'!B131)</f>
        <v>-1.7956613858635295E-2</v>
      </c>
      <c r="C131" s="131">
        <f>LN(1+'Stocks 1 Day Returns'!C131)</f>
        <v>1.6440304331166002E-3</v>
      </c>
      <c r="D131" s="131">
        <f>LN(1+'Stocks 1 Day Returns'!D131)</f>
        <v>-7.8332881300260324E-3</v>
      </c>
      <c r="E131" s="131">
        <f>LN(1+'Stocks 1 Day Returns'!E131)</f>
        <v>-4.2222775398906278E-3</v>
      </c>
      <c r="F131" s="131">
        <f>LN(1+'Stocks 1 Day Returns'!F131)</f>
        <v>6.4250192967598872E-4</v>
      </c>
      <c r="G131" s="131">
        <f>LN(1+'Stocks 1 Day Returns'!G131)</f>
        <v>6.9569267982121747E-4</v>
      </c>
      <c r="H131" s="131">
        <f>LN(1+'Stocks 1 Day Returns'!H131)</f>
        <v>-1.2515470038920508E-2</v>
      </c>
      <c r="I131" s="131">
        <f>LN(1+'Stocks 1 Day Returns'!I131)</f>
        <v>-8.2760976920658452E-3</v>
      </c>
      <c r="J131" s="131">
        <f>LN(1+'Stocks 1 Day Returns'!J131)</f>
        <v>-1.9650989130594699E-2</v>
      </c>
      <c r="K131" s="131">
        <f>LN(1+'Stocks 1 Day Returns'!K131)</f>
        <v>-2.8539949635468721E-2</v>
      </c>
      <c r="L131" s="131">
        <f>LN(1+'Stocks 1 Day Returns'!L131)</f>
        <v>-4.0501909613611621E-3</v>
      </c>
      <c r="P131" s="227">
        <v>45482</v>
      </c>
      <c r="Q131" s="113">
        <f>LN(1+'Stocks 1 Month Returns'!O148)</f>
        <v>0.12777430448458613</v>
      </c>
      <c r="R131" s="113">
        <f>LN(1+'Stocks 1 Month Returns'!P148)</f>
        <v>0.149069552628286</v>
      </c>
      <c r="S131" s="113">
        <f>LN(1+'Stocks 1 Month Returns'!Q148)</f>
        <v>8.5779037343951273E-2</v>
      </c>
      <c r="T131" s="113">
        <f>LN(1+'Stocks 1 Month Returns'!R148)</f>
        <v>-4.8353425986372725E-2</v>
      </c>
      <c r="U131" s="113">
        <f>LN(1+'Stocks 1 Month Returns'!S148)</f>
        <v>-7.6294877080496926E-2</v>
      </c>
      <c r="V131" s="113">
        <f>LN(1+'Stocks 1 Month Returns'!T148)</f>
        <v>0.16052898275626776</v>
      </c>
      <c r="W131" s="113">
        <f>LN(1+'Stocks 1 Month Returns'!U148)</f>
        <v>8.2605801286493308E-3</v>
      </c>
      <c r="X131" s="113">
        <f>LN(1+'Stocks 1 Month Returns'!V148)</f>
        <v>-3.3975236128961535E-2</v>
      </c>
      <c r="Y131" s="113">
        <f>LN(1+'Stocks 1 Month Returns'!W148)</f>
        <v>-4.2531076566449923E-2</v>
      </c>
      <c r="Z131" s="113">
        <f>LN(1+'Stocks 1 Month Returns'!X148)</f>
        <v>9.2135027546156115E-2</v>
      </c>
      <c r="AA131" s="113">
        <f>LN(1+'Stocks 1 Month Returns'!Y148)</f>
        <v>3.8982452740391312E-2</v>
      </c>
    </row>
    <row r="132" spans="1:27">
      <c r="A132" s="130">
        <v>45546</v>
      </c>
      <c r="B132" s="131">
        <f>LN(1+'Stocks 1 Day Returns'!B132)</f>
        <v>4.2198067982827929E-2</v>
      </c>
      <c r="C132" s="131">
        <f>LN(1+'Stocks 1 Day Returns'!C132)</f>
        <v>1.9534081144838802E-2</v>
      </c>
      <c r="D132" s="131">
        <f>LN(1+'Stocks 1 Day Returns'!D132)</f>
        <v>2.9133346500073102E-2</v>
      </c>
      <c r="E132" s="131">
        <f>LN(1+'Stocks 1 Day Returns'!E132)</f>
        <v>1.4552864461697542E-2</v>
      </c>
      <c r="F132" s="131">
        <f>LN(1+'Stocks 1 Day Returns'!F132)</f>
        <v>7.110171123477318E-3</v>
      </c>
      <c r="G132" s="131">
        <f>LN(1+'Stocks 1 Day Returns'!G132)</f>
        <v>1.1567460127995094E-2</v>
      </c>
      <c r="H132" s="131">
        <f>LN(1+'Stocks 1 Day Returns'!H132)</f>
        <v>4.6632252295363934E-3</v>
      </c>
      <c r="I132" s="131">
        <f>LN(1+'Stocks 1 Day Returns'!I132)</f>
        <v>5.4803354106889102E-3</v>
      </c>
      <c r="J132" s="131">
        <f>LN(1+'Stocks 1 Day Returns'!J132)</f>
        <v>1.5856295357736593E-2</v>
      </c>
      <c r="K132" s="131">
        <f>LN(1+'Stocks 1 Day Returns'!K132)</f>
        <v>3.5319696255817941E-2</v>
      </c>
      <c r="L132" s="131">
        <f>LN(1+'Stocks 1 Day Returns'!L132)</f>
        <v>2.8547214026936711E-3</v>
      </c>
      <c r="P132" s="227">
        <v>45483</v>
      </c>
      <c r="Q132" s="113">
        <f>LN(1+'Stocks 1 Month Returns'!O149)</f>
        <v>0.11622696824602158</v>
      </c>
      <c r="R132" s="113">
        <f>LN(1+'Stocks 1 Month Returns'!P149)</f>
        <v>0.16496667507417426</v>
      </c>
      <c r="S132" s="113">
        <f>LN(1+'Stocks 1 Month Returns'!Q149)</f>
        <v>8.6430167067721803E-2</v>
      </c>
      <c r="T132" s="113">
        <f>LN(1+'Stocks 1 Month Returns'!R149)</f>
        <v>-3.1170457191165134E-3</v>
      </c>
      <c r="U132" s="113">
        <f>LN(1+'Stocks 1 Month Returns'!S149)</f>
        <v>-5.4191910196192253E-2</v>
      </c>
      <c r="V132" s="113">
        <f>LN(1+'Stocks 1 Month Returns'!T149)</f>
        <v>0.15892858362364715</v>
      </c>
      <c r="W132" s="113">
        <f>LN(1+'Stocks 1 Month Returns'!U149)</f>
        <v>1.1216284969510397E-2</v>
      </c>
      <c r="X132" s="113">
        <f>LN(1+'Stocks 1 Month Returns'!V149)</f>
        <v>-7.5673652903692013E-3</v>
      </c>
      <c r="Y132" s="113">
        <f>LN(1+'Stocks 1 Month Returns'!W149)</f>
        <v>-4.1301762076973031E-2</v>
      </c>
      <c r="Z132" s="113">
        <f>LN(1+'Stocks 1 Month Returns'!X149)</f>
        <v>8.8689253601356474E-2</v>
      </c>
      <c r="AA132" s="113">
        <f>LN(1+'Stocks 1 Month Returns'!Y149)</f>
        <v>4.2419382489104041E-2</v>
      </c>
    </row>
    <row r="133" spans="1:27">
      <c r="A133" s="130">
        <v>45547</v>
      </c>
      <c r="B133" s="131">
        <f>LN(1+'Stocks 1 Day Returns'!B133)</f>
        <v>-1.2685773232073023E-2</v>
      </c>
      <c r="C133" s="131">
        <f>LN(1+'Stocks 1 Day Returns'!C133)</f>
        <v>2.1673526220371644E-3</v>
      </c>
      <c r="D133" s="131">
        <f>LN(1+'Stocks 1 Day Returns'!D133)</f>
        <v>1.0990723851173695E-2</v>
      </c>
      <c r="E133" s="131">
        <f>LN(1+'Stocks 1 Day Returns'!E133)</f>
        <v>1.1803194107620082E-2</v>
      </c>
      <c r="F133" s="131">
        <f>LN(1+'Stocks 1 Day Returns'!F133)</f>
        <v>1.270835319948394E-2</v>
      </c>
      <c r="G133" s="131">
        <f>LN(1+'Stocks 1 Day Returns'!G133)</f>
        <v>5.6674271592281299E-3</v>
      </c>
      <c r="H133" s="131">
        <f>LN(1+'Stocks 1 Day Returns'!H133)</f>
        <v>3.3618007882646642E-2</v>
      </c>
      <c r="I133" s="131">
        <f>LN(1+'Stocks 1 Day Returns'!I133)</f>
        <v>1.1273290597627092E-2</v>
      </c>
      <c r="J133" s="131">
        <f>LN(1+'Stocks 1 Day Returns'!J133)</f>
        <v>1.055965257117002E-2</v>
      </c>
      <c r="K133" s="131">
        <f>LN(1+'Stocks 1 Day Returns'!K133)</f>
        <v>1.5024206010782672E-2</v>
      </c>
      <c r="L133" s="131">
        <f>LN(1+'Stocks 1 Day Returns'!L133)</f>
        <v>2.3480112627954895E-3</v>
      </c>
      <c r="P133" s="227">
        <v>45484</v>
      </c>
      <c r="Q133" s="113">
        <f>LN(1+'Stocks 1 Month Returns'!O150)</f>
        <v>8.6382705369000612E-2</v>
      </c>
      <c r="R133" s="113">
        <f>LN(1+'Stocks 1 Month Returns'!P150)</f>
        <v>0.14706610673238607</v>
      </c>
      <c r="S133" s="113">
        <f>LN(1+'Stocks 1 Month Returns'!Q150)</f>
        <v>5.8616295306469744E-2</v>
      </c>
      <c r="T133" s="113">
        <f>LN(1+'Stocks 1 Month Returns'!R150)</f>
        <v>1.336751972860315E-3</v>
      </c>
      <c r="U133" s="113">
        <f>LN(1+'Stocks 1 Month Returns'!S150)</f>
        <v>-5.6681271613210689E-2</v>
      </c>
      <c r="V133" s="113">
        <f>LN(1+'Stocks 1 Month Returns'!T150)</f>
        <v>0.1696451828515658</v>
      </c>
      <c r="W133" s="113">
        <f>LN(1+'Stocks 1 Month Returns'!U150)</f>
        <v>3.9552175817057403E-2</v>
      </c>
      <c r="X133" s="113">
        <f>LN(1+'Stocks 1 Month Returns'!V150)</f>
        <v>-1.4368504250133259E-2</v>
      </c>
      <c r="Y133" s="113">
        <f>LN(1+'Stocks 1 Month Returns'!W150)</f>
        <v>-5.0085905887744052E-2</v>
      </c>
      <c r="Z133" s="113">
        <f>LN(1+'Stocks 1 Month Returns'!X150)</f>
        <v>4.2837664243467653E-2</v>
      </c>
      <c r="AA133" s="113">
        <f>LN(1+'Stocks 1 Month Returns'!Y150)</f>
        <v>3.2289940087809443E-2</v>
      </c>
    </row>
    <row r="134" spans="1:27">
      <c r="A134" s="130">
        <v>45548</v>
      </c>
      <c r="B134" s="131">
        <f>LN(1+'Stocks 1 Day Returns'!B134)</f>
        <v>1.3669560649049299E-2</v>
      </c>
      <c r="C134" s="131">
        <f>LN(1+'Stocks 1 Day Returns'!C134)</f>
        <v>-2.9202196920283027E-3</v>
      </c>
      <c r="D134" s="131">
        <f>LN(1+'Stocks 1 Day Returns'!D134)</f>
        <v>6.6648758012336365E-3</v>
      </c>
      <c r="E134" s="131">
        <f>LN(1+'Stocks 1 Day Returns'!E134)</f>
        <v>2.1150854961092839E-3</v>
      </c>
      <c r="F134" s="131">
        <f>LN(1+'Stocks 1 Day Returns'!F134)</f>
        <v>1.2193224225428715E-2</v>
      </c>
      <c r="G134" s="131">
        <f>LN(1+'Stocks 1 Day Returns'!G134)</f>
        <v>-3.7968279553272645E-4</v>
      </c>
      <c r="H134" s="131">
        <f>LN(1+'Stocks 1 Day Returns'!H134)</f>
        <v>2.1877934697896724E-3</v>
      </c>
      <c r="I134" s="131">
        <f>LN(1+'Stocks 1 Day Returns'!I134)</f>
        <v>8.299043980708052E-3</v>
      </c>
      <c r="J134" s="131">
        <f>LN(1+'Stocks 1 Day Returns'!J134)</f>
        <v>-3.9265870544507607E-2</v>
      </c>
      <c r="K134" s="131">
        <f>LN(1+'Stocks 1 Day Returns'!K134)</f>
        <v>-4.4384707327720964E-3</v>
      </c>
      <c r="L134" s="131">
        <f>LN(1+'Stocks 1 Day Returns'!L134)</f>
        <v>1.409269978012887E-2</v>
      </c>
      <c r="P134" s="227">
        <v>45485</v>
      </c>
      <c r="Q134" s="113">
        <f>LN(1+'Stocks 1 Month Returns'!O151)</f>
        <v>0.10636452579306285</v>
      </c>
      <c r="R134" s="113">
        <f>LN(1+'Stocks 1 Month Returns'!P151)</f>
        <v>0.14903902297388852</v>
      </c>
      <c r="S134" s="113">
        <f>LN(1+'Stocks 1 Month Returns'!Q151)</f>
        <v>5.8985734961301634E-2</v>
      </c>
      <c r="T134" s="113">
        <f>LN(1+'Stocks 1 Month Returns'!R151)</f>
        <v>2.4302963278918246E-2</v>
      </c>
      <c r="U134" s="113">
        <f>LN(1+'Stocks 1 Month Returns'!S151)</f>
        <v>-5.3142685150246227E-2</v>
      </c>
      <c r="V134" s="113">
        <f>LN(1+'Stocks 1 Month Returns'!T151)</f>
        <v>0.17943085432785938</v>
      </c>
      <c r="W134" s="113">
        <f>LN(1+'Stocks 1 Month Returns'!U151)</f>
        <v>6.0748356949609207E-2</v>
      </c>
      <c r="X134" s="113">
        <f>LN(1+'Stocks 1 Month Returns'!V151)</f>
        <v>-1.1884517033221464E-2</v>
      </c>
      <c r="Y134" s="113">
        <f>LN(1+'Stocks 1 Month Returns'!W151)</f>
        <v>-5.1318061172335207E-2</v>
      </c>
      <c r="Z134" s="113">
        <f>LN(1+'Stocks 1 Month Returns'!X151)</f>
        <v>4.5075720133999422E-2</v>
      </c>
      <c r="AA134" s="113">
        <f>LN(1+'Stocks 1 Month Returns'!Y151)</f>
        <v>4.0229970473375093E-2</v>
      </c>
    </row>
    <row r="135" spans="1:27">
      <c r="A135" s="130">
        <v>45553</v>
      </c>
      <c r="B135" s="131">
        <f>LN(1+'Stocks 1 Day Returns'!B135)</f>
        <v>-3.000409314602568E-2</v>
      </c>
      <c r="C135" s="131">
        <f>LN(1+'Stocks 1 Day Returns'!C135)</f>
        <v>2.0972739676286659E-2</v>
      </c>
      <c r="D135" s="131">
        <f>LN(1+'Stocks 1 Day Returns'!D135)</f>
        <v>-6.8807607383855511E-3</v>
      </c>
      <c r="E135" s="131">
        <f>LN(1+'Stocks 1 Day Returns'!E135)</f>
        <v>2.3522107225480205E-3</v>
      </c>
      <c r="F135" s="131">
        <f>LN(1+'Stocks 1 Day Returns'!F135)</f>
        <v>1.0866583702937506E-2</v>
      </c>
      <c r="G135" s="131">
        <f>LN(1+'Stocks 1 Day Returns'!G135)</f>
        <v>5.9304093194622962E-3</v>
      </c>
      <c r="H135" s="131">
        <f>LN(1+'Stocks 1 Day Returns'!H135)</f>
        <v>2.6849543157629732E-2</v>
      </c>
      <c r="I135" s="131">
        <f>LN(1+'Stocks 1 Day Returns'!I135)</f>
        <v>6.9707033263519532E-3</v>
      </c>
      <c r="J135" s="131">
        <f>LN(1+'Stocks 1 Day Returns'!J135)</f>
        <v>-5.075463954821724E-3</v>
      </c>
      <c r="K135" s="131">
        <f>LN(1+'Stocks 1 Day Returns'!K135)</f>
        <v>7.3201472415088771E-4</v>
      </c>
      <c r="L135" s="131">
        <f>LN(1+'Stocks 1 Day Returns'!L135)</f>
        <v>9.0317407616141761E-3</v>
      </c>
      <c r="P135" s="227">
        <v>45489</v>
      </c>
      <c r="Q135" s="113">
        <f>LN(1+'Stocks 1 Month Returns'!O152)</f>
        <v>9.1483381458253493E-2</v>
      </c>
      <c r="R135" s="113">
        <f>LN(1+'Stocks 1 Month Returns'!P152)</f>
        <v>0.11195184438680032</v>
      </c>
      <c r="S135" s="113">
        <f>LN(1+'Stocks 1 Month Returns'!Q152)</f>
        <v>2.4757671749999058E-2</v>
      </c>
      <c r="T135" s="113">
        <f>LN(1+'Stocks 1 Month Returns'!R152)</f>
        <v>2.1990975679853968E-2</v>
      </c>
      <c r="U135" s="113">
        <f>LN(1+'Stocks 1 Month Returns'!S152)</f>
        <v>-3.7504876098887904E-2</v>
      </c>
      <c r="V135" s="113">
        <f>LN(1+'Stocks 1 Month Returns'!T152)</f>
        <v>0.20330492104158765</v>
      </c>
      <c r="W135" s="113">
        <f>LN(1+'Stocks 1 Month Returns'!U152)</f>
        <v>1.8421674161077352E-2</v>
      </c>
      <c r="X135" s="113">
        <f>LN(1+'Stocks 1 Month Returns'!V152)</f>
        <v>-5.2780841975727617E-3</v>
      </c>
      <c r="Y135" s="113">
        <f>LN(1+'Stocks 1 Month Returns'!W152)</f>
        <v>-1.0463677546713065E-2</v>
      </c>
      <c r="Z135" s="113">
        <f>LN(1+'Stocks 1 Month Returns'!X152)</f>
        <v>1.7031752573074113E-2</v>
      </c>
      <c r="AA135" s="113">
        <f>LN(1+'Stocks 1 Month Returns'!Y152)</f>
        <v>3.9452811125547382E-2</v>
      </c>
    </row>
    <row r="136" spans="1:27">
      <c r="A136" s="130">
        <v>45554</v>
      </c>
      <c r="B136" s="131">
        <f>LN(1+'Stocks 1 Day Returns'!B136)</f>
        <v>2.030070260037959E-2</v>
      </c>
      <c r="C136" s="131">
        <f>LN(1+'Stocks 1 Day Returns'!C136)</f>
        <v>3.9038514956488177E-2</v>
      </c>
      <c r="D136" s="131">
        <f>LN(1+'Stocks 1 Day Returns'!D136)</f>
        <v>2.0769215697712114E-2</v>
      </c>
      <c r="E136" s="131">
        <f>LN(1+'Stocks 1 Day Returns'!E136)</f>
        <v>1.9700924883781095E-2</v>
      </c>
      <c r="F136" s="131">
        <f>LN(1+'Stocks 1 Day Returns'!F136)</f>
        <v>1.2532085098106963E-3</v>
      </c>
      <c r="G136" s="131">
        <f>LN(1+'Stocks 1 Day Returns'!G136)</f>
        <v>1.0061196786106136E-2</v>
      </c>
      <c r="H136" s="131">
        <f>LN(1+'Stocks 1 Day Returns'!H136)</f>
        <v>1.8209915789097382E-3</v>
      </c>
      <c r="I136" s="131">
        <f>LN(1+'Stocks 1 Day Returns'!I136)</f>
        <v>9.7726513605814157E-3</v>
      </c>
      <c r="J136" s="131">
        <f>LN(1+'Stocks 1 Day Returns'!J136)</f>
        <v>-7.1473158210793664E-4</v>
      </c>
      <c r="K136" s="131">
        <f>LN(1+'Stocks 1 Day Returns'!K136)</f>
        <v>2.0927153994262673E-2</v>
      </c>
      <c r="L136" s="131">
        <f>LN(1+'Stocks 1 Day Returns'!L136)</f>
        <v>6.6340956442305088E-3</v>
      </c>
      <c r="P136" s="227">
        <v>45490</v>
      </c>
      <c r="Q136" s="113">
        <f>LN(1+'Stocks 1 Month Returns'!O153)</f>
        <v>0.10524806343997391</v>
      </c>
      <c r="R136" s="113">
        <f>LN(1+'Stocks 1 Month Returns'!P153)</f>
        <v>6.3241075502213223E-2</v>
      </c>
      <c r="S136" s="113">
        <f>LN(1+'Stocks 1 Month Returns'!Q153)</f>
        <v>-2.7740470749340021E-3</v>
      </c>
      <c r="T136" s="113">
        <f>LN(1+'Stocks 1 Month Returns'!R153)</f>
        <v>5.3293844197241182E-2</v>
      </c>
      <c r="U136" s="113">
        <f>LN(1+'Stocks 1 Month Returns'!S153)</f>
        <v>-4.357261982573702E-2</v>
      </c>
      <c r="V136" s="113">
        <f>LN(1+'Stocks 1 Month Returns'!T153)</f>
        <v>0.213777231024362</v>
      </c>
      <c r="W136" s="113">
        <f>LN(1+'Stocks 1 Month Returns'!U153)</f>
        <v>1.2725913905512198E-2</v>
      </c>
      <c r="X136" s="113">
        <f>LN(1+'Stocks 1 Month Returns'!V153)</f>
        <v>3.6115739548467328E-2</v>
      </c>
      <c r="Y136" s="113">
        <f>LN(1+'Stocks 1 Month Returns'!W153)</f>
        <v>3.4733166911068104E-3</v>
      </c>
      <c r="Z136" s="113">
        <f>LN(1+'Stocks 1 Month Returns'!X153)</f>
        <v>-2.7866784360679442E-3</v>
      </c>
      <c r="AA136" s="113">
        <f>LN(1+'Stocks 1 Month Returns'!Y153)</f>
        <v>2.204790072152539E-2</v>
      </c>
    </row>
    <row r="137" spans="1:27">
      <c r="A137" s="130">
        <v>45555</v>
      </c>
      <c r="B137" s="131">
        <f>LN(1+'Stocks 1 Day Returns'!B137)</f>
        <v>4.3695387396368905E-2</v>
      </c>
      <c r="C137" s="131">
        <f>LN(1+'Stocks 1 Day Returns'!C137)</f>
        <v>8.187497619483855E-3</v>
      </c>
      <c r="D137" s="131">
        <f>LN(1+'Stocks 1 Day Returns'!D137)</f>
        <v>3.2927318655623481E-3</v>
      </c>
      <c r="E137" s="131">
        <f>LN(1+'Stocks 1 Day Returns'!E137)</f>
        <v>2.1369766052742926E-2</v>
      </c>
      <c r="F137" s="131">
        <f>LN(1+'Stocks 1 Day Returns'!F137)</f>
        <v>1.4324347910704541E-2</v>
      </c>
      <c r="G137" s="131">
        <f>LN(1+'Stocks 1 Day Returns'!G137)</f>
        <v>-0.15411163045222745</v>
      </c>
      <c r="H137" s="131">
        <f>LN(1+'Stocks 1 Day Returns'!H137)</f>
        <v>1.6452562937118831E-2</v>
      </c>
      <c r="I137" s="131">
        <f>LN(1+'Stocks 1 Day Returns'!I137)</f>
        <v>1.5866877856006278E-2</v>
      </c>
      <c r="J137" s="131">
        <f>LN(1+'Stocks 1 Day Returns'!J137)</f>
        <v>2.6743181315296311E-3</v>
      </c>
      <c r="K137" s="131">
        <f>LN(1+'Stocks 1 Day Returns'!K137)</f>
        <v>2.0189455043192632E-2</v>
      </c>
      <c r="L137" s="131">
        <f>LN(1+'Stocks 1 Day Returns'!L137)</f>
        <v>7.5357150430504392E-3</v>
      </c>
      <c r="P137" s="227">
        <v>45491</v>
      </c>
      <c r="Q137" s="113">
        <f>LN(1+'Stocks 1 Month Returns'!O154)</f>
        <v>0.13417043762711228</v>
      </c>
      <c r="R137" s="113">
        <f>LN(1+'Stocks 1 Month Returns'!P154)</f>
        <v>5.2183943254766753E-2</v>
      </c>
      <c r="S137" s="113">
        <f>LN(1+'Stocks 1 Month Returns'!Q154)</f>
        <v>-6.3537902946202776E-3</v>
      </c>
      <c r="T137" s="113">
        <f>LN(1+'Stocks 1 Month Returns'!R154)</f>
        <v>4.9003002959486612E-2</v>
      </c>
      <c r="U137" s="113">
        <f>LN(1+'Stocks 1 Month Returns'!S154)</f>
        <v>-3.3696886722633497E-2</v>
      </c>
      <c r="V137" s="113">
        <f>LN(1+'Stocks 1 Month Returns'!T154)</f>
        <v>0.21716078948297374</v>
      </c>
      <c r="W137" s="113">
        <f>LN(1+'Stocks 1 Month Returns'!U154)</f>
        <v>5.8385989848845118E-2</v>
      </c>
      <c r="X137" s="113">
        <f>LN(1+'Stocks 1 Month Returns'!V154)</f>
        <v>5.841719686865323E-2</v>
      </c>
      <c r="Y137" s="113">
        <f>LN(1+'Stocks 1 Month Returns'!W154)</f>
        <v>1.518939007447929E-2</v>
      </c>
      <c r="Z137" s="113">
        <f>LN(1+'Stocks 1 Month Returns'!X154)</f>
        <v>-8.8051299697148981E-4</v>
      </c>
      <c r="AA137" s="113">
        <f>LN(1+'Stocks 1 Month Returns'!Y154)</f>
        <v>1.9218498736349978E-2</v>
      </c>
    </row>
    <row r="138" spans="1:27">
      <c r="A138" s="130">
        <v>45560</v>
      </c>
      <c r="B138" s="131">
        <f>LN(1+'Stocks 1 Day Returns'!B138)</f>
        <v>3.08798315234808E-2</v>
      </c>
      <c r="C138" s="131">
        <f>LN(1+'Stocks 1 Day Returns'!C138)</f>
        <v>-5.0300517893661469E-3</v>
      </c>
      <c r="D138" s="131">
        <f>LN(1+'Stocks 1 Day Returns'!D138)</f>
        <v>6.204840618854751E-3</v>
      </c>
      <c r="E138" s="131">
        <f>LN(1+'Stocks 1 Day Returns'!E138)</f>
        <v>1.849955133036027E-3</v>
      </c>
      <c r="F138" s="131">
        <f>LN(1+'Stocks 1 Day Returns'!F138)</f>
        <v>1.829662104336414E-3</v>
      </c>
      <c r="G138" s="131">
        <f>LN(1+'Stocks 1 Day Returns'!G138)</f>
        <v>-1.3280154005960288E-2</v>
      </c>
      <c r="H138" s="131">
        <f>LN(1+'Stocks 1 Day Returns'!H138)</f>
        <v>-5.0525978248258566E-2</v>
      </c>
      <c r="I138" s="131">
        <f>LN(1+'Stocks 1 Day Returns'!I138)</f>
        <v>-2.4506424735374462E-2</v>
      </c>
      <c r="J138" s="131">
        <f>LN(1+'Stocks 1 Day Returns'!J138)</f>
        <v>-2.3932707402370849E-2</v>
      </c>
      <c r="K138" s="131">
        <f>LN(1+'Stocks 1 Day Returns'!K138)</f>
        <v>-8.0222005082604166E-3</v>
      </c>
      <c r="L138" s="131">
        <f>LN(1+'Stocks 1 Day Returns'!L138)</f>
        <v>1.4425943902788181E-2</v>
      </c>
      <c r="P138" s="227">
        <v>45492</v>
      </c>
      <c r="Q138" s="113">
        <f>LN(1+'Stocks 1 Month Returns'!O155)</f>
        <v>6.0644411557165843E-2</v>
      </c>
      <c r="R138" s="113">
        <f>LN(1+'Stocks 1 Month Returns'!P155)</f>
        <v>3.2421801115340029E-2</v>
      </c>
      <c r="S138" s="113">
        <f>LN(1+'Stocks 1 Month Returns'!Q155)</f>
        <v>-3.4173098493397329E-2</v>
      </c>
      <c r="T138" s="113">
        <f>LN(1+'Stocks 1 Month Returns'!R155)</f>
        <v>1.5667044562446383E-2</v>
      </c>
      <c r="U138" s="113">
        <f>LN(1+'Stocks 1 Month Returns'!S155)</f>
        <v>-7.1699599247082205E-2</v>
      </c>
      <c r="V138" s="113">
        <f>LN(1+'Stocks 1 Month Returns'!T155)</f>
        <v>0.19752909274984368</v>
      </c>
      <c r="W138" s="113">
        <f>LN(1+'Stocks 1 Month Returns'!U155)</f>
        <v>4.6888212394539082E-3</v>
      </c>
      <c r="X138" s="113">
        <f>LN(1+'Stocks 1 Month Returns'!V155)</f>
        <v>2.3977707550200945E-2</v>
      </c>
      <c r="Y138" s="113">
        <f>LN(1+'Stocks 1 Month Returns'!W155)</f>
        <v>1.31160207812216E-2</v>
      </c>
      <c r="Z138" s="113">
        <f>LN(1+'Stocks 1 Month Returns'!X155)</f>
        <v>-1.1528063695739615E-2</v>
      </c>
      <c r="AA138" s="113">
        <f>LN(1+'Stocks 1 Month Returns'!Y155)</f>
        <v>-1.0007340091553409E-2</v>
      </c>
    </row>
    <row r="139" spans="1:27">
      <c r="A139" s="130">
        <v>45561</v>
      </c>
      <c r="B139" s="131">
        <f>LN(1+'Stocks 1 Day Returns'!B139)</f>
        <v>1.0894253444357913E-2</v>
      </c>
      <c r="C139" s="131">
        <f>LN(1+'Stocks 1 Day Returns'!C139)</f>
        <v>-5.2255906100803296E-5</v>
      </c>
      <c r="D139" s="131">
        <f>LN(1+'Stocks 1 Day Returns'!D139)</f>
        <v>-6.9726701644494187E-3</v>
      </c>
      <c r="E139" s="131">
        <f>LN(1+'Stocks 1 Day Returns'!E139)</f>
        <v>-1.3281000696802987E-3</v>
      </c>
      <c r="F139" s="131">
        <f>LN(1+'Stocks 1 Day Returns'!F139)</f>
        <v>8.417011911590791E-3</v>
      </c>
      <c r="G139" s="131">
        <f>LN(1+'Stocks 1 Day Returns'!G139)</f>
        <v>4.5390562700853045E-3</v>
      </c>
      <c r="H139" s="131">
        <f>LN(1+'Stocks 1 Day Returns'!H139)</f>
        <v>-3.3717035772554797E-3</v>
      </c>
      <c r="I139" s="131">
        <f>LN(1+'Stocks 1 Day Returns'!I139)</f>
        <v>-1.8967885757939909E-2</v>
      </c>
      <c r="J139" s="131">
        <f>LN(1+'Stocks 1 Day Returns'!J139)</f>
        <v>1.0265345033537069E-2</v>
      </c>
      <c r="K139" s="131">
        <f>LN(1+'Stocks 1 Day Returns'!K139)</f>
        <v>-1.2260785837229183E-2</v>
      </c>
      <c r="L139" s="131">
        <f>LN(1+'Stocks 1 Day Returns'!L139)</f>
        <v>1.0531528261862487E-2</v>
      </c>
      <c r="P139" s="227">
        <v>45496</v>
      </c>
      <c r="Q139" s="113">
        <f>LN(1+'Stocks 1 Month Returns'!O156)</f>
        <v>0.13382622440109276</v>
      </c>
      <c r="R139" s="113">
        <f>LN(1+'Stocks 1 Month Returns'!P156)</f>
        <v>0.13105064032820271</v>
      </c>
      <c r="S139" s="113">
        <f>LN(1+'Stocks 1 Month Returns'!Q156)</f>
        <v>5.8579420420380453E-2</v>
      </c>
      <c r="T139" s="113">
        <f>LN(1+'Stocks 1 Month Returns'!R156)</f>
        <v>5.2753033633693422E-2</v>
      </c>
      <c r="U139" s="113">
        <f>LN(1+'Stocks 1 Month Returns'!S156)</f>
        <v>-5.271465217017262E-2</v>
      </c>
      <c r="V139" s="113">
        <f>LN(1+'Stocks 1 Month Returns'!T156)</f>
        <v>0.23544349225837408</v>
      </c>
      <c r="W139" s="113">
        <f>LN(1+'Stocks 1 Month Returns'!U156)</f>
        <v>3.0958858107629265E-2</v>
      </c>
      <c r="X139" s="113">
        <f>LN(1+'Stocks 1 Month Returns'!V156)</f>
        <v>4.407502219367599E-2</v>
      </c>
      <c r="Y139" s="113">
        <f>LN(1+'Stocks 1 Month Returns'!W156)</f>
        <v>0.11662525900579111</v>
      </c>
      <c r="Z139" s="113">
        <f>LN(1+'Stocks 1 Month Returns'!X156)</f>
        <v>6.2152738915063302E-2</v>
      </c>
      <c r="AA139" s="113">
        <f>LN(1+'Stocks 1 Month Returns'!Y156)</f>
        <v>7.5462008016795742E-2</v>
      </c>
    </row>
    <row r="140" spans="1:27">
      <c r="A140" s="130">
        <v>45562</v>
      </c>
      <c r="B140" s="131">
        <f>LN(1+'Stocks 1 Day Returns'!B140)</f>
        <v>-2.0818567514466533E-4</v>
      </c>
      <c r="C140" s="131">
        <f>LN(1+'Stocks 1 Day Returns'!C140)</f>
        <v>1.395967215429082E-3</v>
      </c>
      <c r="D140" s="131">
        <f>LN(1+'Stocks 1 Day Returns'!D140)</f>
        <v>-7.4472037035625827E-3</v>
      </c>
      <c r="E140" s="131">
        <f>LN(1+'Stocks 1 Day Returns'!E140)</f>
        <v>3.4214504816860261E-3</v>
      </c>
      <c r="F140" s="131">
        <f>LN(1+'Stocks 1 Day Returns'!F140)</f>
        <v>8.6823728492660089E-3</v>
      </c>
      <c r="G140" s="131">
        <f>LN(1+'Stocks 1 Day Returns'!G140)</f>
        <v>4.7802853190788913E-3</v>
      </c>
      <c r="H140" s="131">
        <f>LN(1+'Stocks 1 Day Returns'!H140)</f>
        <v>1.4729666582058215E-2</v>
      </c>
      <c r="I140" s="131">
        <f>LN(1+'Stocks 1 Day Returns'!I140)</f>
        <v>2.4560685078084187E-2</v>
      </c>
      <c r="J140" s="131">
        <f>LN(1+'Stocks 1 Day Returns'!J140)</f>
        <v>1.1403388552800582E-2</v>
      </c>
      <c r="K140" s="131">
        <f>LN(1+'Stocks 1 Day Returns'!K140)</f>
        <v>-1.6618436144400252E-2</v>
      </c>
      <c r="L140" s="131">
        <f>LN(1+'Stocks 1 Day Returns'!L140)</f>
        <v>1.5961954020404362E-3</v>
      </c>
      <c r="P140" s="227">
        <v>45497</v>
      </c>
      <c r="Q140" s="113">
        <f>LN(1+'Stocks 1 Month Returns'!O157)</f>
        <v>4.1217296284721143E-2</v>
      </c>
      <c r="R140" s="113">
        <f>LN(1+'Stocks 1 Month Returns'!P157)</f>
        <v>7.3672757876387759E-2</v>
      </c>
      <c r="S140" s="113">
        <f>LN(1+'Stocks 1 Month Returns'!Q157)</f>
        <v>-2.574794333535594E-2</v>
      </c>
      <c r="T140" s="113">
        <f>LN(1+'Stocks 1 Month Returns'!R157)</f>
        <v>1.2438991500795365E-2</v>
      </c>
      <c r="U140" s="113">
        <f>LN(1+'Stocks 1 Month Returns'!S157)</f>
        <v>-0.10824456003761908</v>
      </c>
      <c r="V140" s="113">
        <f>LN(1+'Stocks 1 Month Returns'!T157)</f>
        <v>0.18382469450845901</v>
      </c>
      <c r="W140" s="113">
        <f>LN(1+'Stocks 1 Month Returns'!U157)</f>
        <v>-4.3265220550734529E-3</v>
      </c>
      <c r="X140" s="113">
        <f>LN(1+'Stocks 1 Month Returns'!V157)</f>
        <v>2.0433528487451232E-2</v>
      </c>
      <c r="Y140" s="113">
        <f>LN(1+'Stocks 1 Month Returns'!W157)</f>
        <v>4.1471741705081694E-2</v>
      </c>
      <c r="Z140" s="113">
        <f>LN(1+'Stocks 1 Month Returns'!X157)</f>
        <v>-2.2826003055998818E-2</v>
      </c>
      <c r="AA140" s="113">
        <f>LN(1+'Stocks 1 Month Returns'!Y157)</f>
        <v>1.4902702841490426E-2</v>
      </c>
    </row>
    <row r="141" spans="1:27">
      <c r="A141" s="130">
        <v>45567</v>
      </c>
      <c r="B141" s="131">
        <f>LN(1+'Stocks 1 Day Returns'!B141)</f>
        <v>-1.1852049783572127E-2</v>
      </c>
      <c r="C141" s="131">
        <f>LN(1+'Stocks 1 Day Returns'!C141)</f>
        <v>3.9744315714642315E-3</v>
      </c>
      <c r="D141" s="131">
        <f>LN(1+'Stocks 1 Day Returns'!D141)</f>
        <v>-7.0404781949536385E-3</v>
      </c>
      <c r="E141" s="131">
        <f>LN(1+'Stocks 1 Day Returns'!E141)</f>
        <v>-8.2008691547927044E-4</v>
      </c>
      <c r="F141" s="131">
        <f>LN(1+'Stocks 1 Day Returns'!F141)</f>
        <v>2.5205177536369496E-3</v>
      </c>
      <c r="G141" s="131">
        <f>LN(1+'Stocks 1 Day Returns'!G141)</f>
        <v>-8.346729938057568E-3</v>
      </c>
      <c r="H141" s="131">
        <f>LN(1+'Stocks 1 Day Returns'!H141)</f>
        <v>1.200255558546875E-4</v>
      </c>
      <c r="I141" s="131">
        <f>LN(1+'Stocks 1 Day Returns'!I141)</f>
        <v>9.7731831247798249E-3</v>
      </c>
      <c r="J141" s="131">
        <f>LN(1+'Stocks 1 Day Returns'!J141)</f>
        <v>-7.2036274347777084E-3</v>
      </c>
      <c r="K141" s="131">
        <f>LN(1+'Stocks 1 Day Returns'!K141)</f>
        <v>-5.4277704116566423E-4</v>
      </c>
      <c r="L141" s="131">
        <f>LN(1+'Stocks 1 Day Returns'!L141)</f>
        <v>-1.0440448251746652E-3</v>
      </c>
      <c r="P141" s="227">
        <v>45498</v>
      </c>
      <c r="Q141" s="113">
        <f>LN(1+'Stocks 1 Month Returns'!O158)</f>
        <v>2.1813630479256604E-3</v>
      </c>
      <c r="R141" s="113">
        <f>LN(1+'Stocks 1 Month Returns'!P158)</f>
        <v>3.0022030314919183E-2</v>
      </c>
      <c r="S141" s="113">
        <f>LN(1+'Stocks 1 Month Returns'!Q158)</f>
        <v>-8.4380273887817242E-2</v>
      </c>
      <c r="T141" s="113">
        <f>LN(1+'Stocks 1 Month Returns'!R158)</f>
        <v>-1.2420925428290912E-2</v>
      </c>
      <c r="U141" s="113">
        <f>LN(1+'Stocks 1 Month Returns'!S158)</f>
        <v>-0.14540025487072511</v>
      </c>
      <c r="V141" s="113">
        <f>LN(1+'Stocks 1 Month Returns'!T158)</f>
        <v>0.14294895801527996</v>
      </c>
      <c r="W141" s="113">
        <f>LN(1+'Stocks 1 Month Returns'!U158)</f>
        <v>-5.9836847998441543E-2</v>
      </c>
      <c r="X141" s="113">
        <f>LN(1+'Stocks 1 Month Returns'!V158)</f>
        <v>-1.528451928873093E-2</v>
      </c>
      <c r="Y141" s="113">
        <f>LN(1+'Stocks 1 Month Returns'!W158)</f>
        <v>4.2017167361534248E-2</v>
      </c>
      <c r="Z141" s="113">
        <f>LN(1+'Stocks 1 Month Returns'!X158)</f>
        <v>-4.4911509907459173E-2</v>
      </c>
      <c r="AA141" s="113">
        <f>LN(1+'Stocks 1 Month Returns'!Y158)</f>
        <v>-2.2357856923681418E-2</v>
      </c>
    </row>
    <row r="142" spans="1:27">
      <c r="A142" s="130">
        <v>45568</v>
      </c>
      <c r="B142" s="131">
        <f>LN(1+'Stocks 1 Day Returns'!B142)</f>
        <v>6.3912545179668056E-3</v>
      </c>
      <c r="C142" s="131">
        <f>LN(1+'Stocks 1 Day Returns'!C142)</f>
        <v>7.307709921356805E-3</v>
      </c>
      <c r="D142" s="131">
        <f>LN(1+'Stocks 1 Day Returns'!D142)</f>
        <v>1.0798910877901016E-2</v>
      </c>
      <c r="E142" s="131">
        <f>LN(1+'Stocks 1 Day Returns'!E142)</f>
        <v>8.5970102535264104E-3</v>
      </c>
      <c r="F142" s="131">
        <f>LN(1+'Stocks 1 Day Returns'!F142)</f>
        <v>6.6759291288678363E-3</v>
      </c>
      <c r="G142" s="131">
        <f>LN(1+'Stocks 1 Day Returns'!G142)</f>
        <v>-6.1223117965078441E-3</v>
      </c>
      <c r="H142" s="131">
        <f>LN(1+'Stocks 1 Day Returns'!H142)</f>
        <v>1.5777817439620142E-2</v>
      </c>
      <c r="I142" s="131">
        <f>LN(1+'Stocks 1 Day Returns'!I142)</f>
        <v>1.419978003933476E-2</v>
      </c>
      <c r="J142" s="131">
        <f>LN(1+'Stocks 1 Day Returns'!J142)</f>
        <v>-3.4084035660540994E-3</v>
      </c>
      <c r="K142" s="131">
        <f>LN(1+'Stocks 1 Day Returns'!K142)</f>
        <v>-3.0564635793697893E-3</v>
      </c>
      <c r="L142" s="131">
        <f>LN(1+'Stocks 1 Day Returns'!L142)</f>
        <v>-1.0890928463729453E-3</v>
      </c>
      <c r="P142" s="227">
        <v>45499</v>
      </c>
      <c r="Q142" s="113">
        <f>LN(1+'Stocks 1 Month Returns'!O159)</f>
        <v>4.5531884480748122E-3</v>
      </c>
      <c r="R142" s="113">
        <f>LN(1+'Stocks 1 Month Returns'!P159)</f>
        <v>2.225945027402791E-4</v>
      </c>
      <c r="S142" s="113">
        <f>LN(1+'Stocks 1 Month Returns'!Q159)</f>
        <v>-8.2935617008348436E-2</v>
      </c>
      <c r="T142" s="113">
        <f>LN(1+'Stocks 1 Month Returns'!R159)</f>
        <v>-9.0331230245901866E-5</v>
      </c>
      <c r="U142" s="113">
        <f>LN(1+'Stocks 1 Month Returns'!S159)</f>
        <v>-0.1493281528165965</v>
      </c>
      <c r="V142" s="113">
        <f>LN(1+'Stocks 1 Month Returns'!T159)</f>
        <v>-8.375886663993172E-3</v>
      </c>
      <c r="W142" s="113">
        <f>LN(1+'Stocks 1 Month Returns'!U159)</f>
        <v>-5.8339439120617995E-2</v>
      </c>
      <c r="X142" s="113">
        <f>LN(1+'Stocks 1 Month Returns'!V159)</f>
        <v>-9.5773601798210452E-3</v>
      </c>
      <c r="Y142" s="113">
        <f>LN(1+'Stocks 1 Month Returns'!W159)</f>
        <v>2.4307828422148559E-2</v>
      </c>
      <c r="Z142" s="113">
        <f>LN(1+'Stocks 1 Month Returns'!X159)</f>
        <v>-8.0719432218896561E-2</v>
      </c>
      <c r="AA142" s="113">
        <f>LN(1+'Stocks 1 Month Returns'!Y159)</f>
        <v>-2.5061653671931947E-2</v>
      </c>
    </row>
    <row r="143" spans="1:27">
      <c r="A143" s="130">
        <v>45569</v>
      </c>
      <c r="B143" s="131">
        <f>LN(1+'Stocks 1 Day Returns'!B143)</f>
        <v>2.0211651959563003E-2</v>
      </c>
      <c r="C143" s="131">
        <f>LN(1+'Stocks 1 Day Returns'!C143)</f>
        <v>1.0490483996828134E-2</v>
      </c>
      <c r="D143" s="131">
        <f>LN(1+'Stocks 1 Day Returns'!D143)</f>
        <v>4.3426525464163096E-3</v>
      </c>
      <c r="E143" s="131">
        <f>LN(1+'Stocks 1 Day Returns'!E143)</f>
        <v>1.1580493098784308E-2</v>
      </c>
      <c r="F143" s="131">
        <f>LN(1+'Stocks 1 Day Returns'!F143)</f>
        <v>2.1599416118410746E-2</v>
      </c>
      <c r="G143" s="131">
        <f>LN(1+'Stocks 1 Day Returns'!G143)</f>
        <v>7.5305918734666904E-4</v>
      </c>
      <c r="H143" s="131">
        <f>LN(1+'Stocks 1 Day Returns'!H143)</f>
        <v>2.0938286143635045E-2</v>
      </c>
      <c r="I143" s="131">
        <f>LN(1+'Stocks 1 Day Returns'!I143)</f>
        <v>2.1180688314230431E-3</v>
      </c>
      <c r="J143" s="131">
        <f>LN(1+'Stocks 1 Day Returns'!J143)</f>
        <v>3.482481852105989E-2</v>
      </c>
      <c r="K143" s="131">
        <f>LN(1+'Stocks 1 Day Returns'!K143)</f>
        <v>3.0193641574602331E-2</v>
      </c>
      <c r="L143" s="131">
        <f>LN(1+'Stocks 1 Day Returns'!L143)</f>
        <v>-2.4851855169702973E-3</v>
      </c>
      <c r="P143" s="227">
        <v>45503</v>
      </c>
      <c r="Q143" s="113">
        <f>LN(1+'Stocks 1 Month Returns'!O160)</f>
        <v>-2.950152458656111E-2</v>
      </c>
      <c r="R143" s="113">
        <f>LN(1+'Stocks 1 Month Returns'!P160)</f>
        <v>7.3651553862300679E-3</v>
      </c>
      <c r="S143" s="113">
        <f>LN(1+'Stocks 1 Month Returns'!Q160)</f>
        <v>-8.2727628522590552E-2</v>
      </c>
      <c r="T143" s="113">
        <f>LN(1+'Stocks 1 Month Returns'!R160)</f>
        <v>8.7187733030199668E-5</v>
      </c>
      <c r="U143" s="113">
        <f>LN(1+'Stocks 1 Month Returns'!S160)</f>
        <v>-9.9929571648444016E-2</v>
      </c>
      <c r="V143" s="113">
        <f>LN(1+'Stocks 1 Month Returns'!T160)</f>
        <v>3.7944857464013342E-3</v>
      </c>
      <c r="W143" s="113">
        <f>LN(1+'Stocks 1 Month Returns'!U160)</f>
        <v>-4.4415451503261642E-2</v>
      </c>
      <c r="X143" s="113">
        <f>LN(1+'Stocks 1 Month Returns'!V160)</f>
        <v>6.2277895619043721E-3</v>
      </c>
      <c r="Y143" s="113">
        <f>LN(1+'Stocks 1 Month Returns'!W160)</f>
        <v>9.2049877569215684E-3</v>
      </c>
      <c r="Z143" s="113">
        <f>LN(1+'Stocks 1 Month Returns'!X160)</f>
        <v>-9.9446877736426714E-2</v>
      </c>
      <c r="AA143" s="113">
        <f>LN(1+'Stocks 1 Month Returns'!Y160)</f>
        <v>-2.2853971191951754E-2</v>
      </c>
    </row>
    <row r="144" spans="1:27">
      <c r="A144" s="130">
        <v>45574</v>
      </c>
      <c r="B144" s="131">
        <f>LN(1+'Stocks 1 Day Returns'!B144)</f>
        <v>6.4329956546592959E-3</v>
      </c>
      <c r="C144" s="131">
        <f>LN(1+'Stocks 1 Day Returns'!C144)</f>
        <v>1.7008038214262607E-2</v>
      </c>
      <c r="D144" s="131">
        <f>LN(1+'Stocks 1 Day Returns'!D144)</f>
        <v>7.0567644505622655E-3</v>
      </c>
      <c r="E144" s="131">
        <f>LN(1+'Stocks 1 Day Returns'!E144)</f>
        <v>1.6065481192214945E-2</v>
      </c>
      <c r="F144" s="131">
        <f>LN(1+'Stocks 1 Day Returns'!F144)</f>
        <v>1.2161150611940633E-2</v>
      </c>
      <c r="G144" s="131">
        <f>LN(1+'Stocks 1 Day Returns'!G144)</f>
        <v>1.2766124556826401E-2</v>
      </c>
      <c r="H144" s="131">
        <f>LN(1+'Stocks 1 Day Returns'!H144)</f>
        <v>4.1330362915784319E-2</v>
      </c>
      <c r="I144" s="131">
        <f>LN(1+'Stocks 1 Day Returns'!I144)</f>
        <v>6.4797037845902728E-3</v>
      </c>
      <c r="J144" s="131">
        <f>LN(1+'Stocks 1 Day Returns'!J144)</f>
        <v>-3.4290535897256003E-2</v>
      </c>
      <c r="K144" s="131">
        <f>LN(1+'Stocks 1 Day Returns'!K144)</f>
        <v>1.3766909493700699E-2</v>
      </c>
      <c r="L144" s="131">
        <f>LN(1+'Stocks 1 Day Returns'!L144)</f>
        <v>9.1763581462233988E-3</v>
      </c>
      <c r="P144" s="227">
        <v>45504</v>
      </c>
      <c r="Q144" s="113">
        <f>LN(1+'Stocks 1 Month Returns'!O161)</f>
        <v>8.4952690081311222E-3</v>
      </c>
      <c r="R144" s="113">
        <f>LN(1+'Stocks 1 Month Returns'!P161)</f>
        <v>6.8931640248781526E-2</v>
      </c>
      <c r="S144" s="113">
        <f>LN(1+'Stocks 1 Month Returns'!Q161)</f>
        <v>-5.0178803909461174E-2</v>
      </c>
      <c r="T144" s="113">
        <f>LN(1+'Stocks 1 Month Returns'!R161)</f>
        <v>3.5541648020738094E-2</v>
      </c>
      <c r="U144" s="113">
        <f>LN(1+'Stocks 1 Month Returns'!S161)</f>
        <v>-4.2103876199613297E-2</v>
      </c>
      <c r="V144" s="113">
        <f>LN(1+'Stocks 1 Month Returns'!T161)</f>
        <v>2.3955015327637486E-2</v>
      </c>
      <c r="W144" s="113">
        <f>LN(1+'Stocks 1 Month Returns'!U161)</f>
        <v>-3.120616002044195E-2</v>
      </c>
      <c r="X144" s="113">
        <f>LN(1+'Stocks 1 Month Returns'!V161)</f>
        <v>4.151183692059579E-2</v>
      </c>
      <c r="Y144" s="113">
        <f>LN(1+'Stocks 1 Month Returns'!W161)</f>
        <v>6.2064885480578265E-2</v>
      </c>
      <c r="Z144" s="113">
        <f>LN(1+'Stocks 1 Month Returns'!X161)</f>
        <v>-1.7033503321569124E-2</v>
      </c>
      <c r="AA144" s="113">
        <f>LN(1+'Stocks 1 Month Returns'!Y161)</f>
        <v>2.7207267119436995E-2</v>
      </c>
    </row>
    <row r="145" spans="1:27">
      <c r="A145" s="130">
        <v>45575</v>
      </c>
      <c r="B145" s="131">
        <f>LN(1+'Stocks 1 Day Returns'!B145)</f>
        <v>-1.5765388653141757E-3</v>
      </c>
      <c r="C145" s="131">
        <f>LN(1+'Stocks 1 Day Returns'!C145)</f>
        <v>6.5256826276072176E-3</v>
      </c>
      <c r="D145" s="131">
        <f>LN(1+'Stocks 1 Day Returns'!D145)</f>
        <v>4.8181676656899033E-3</v>
      </c>
      <c r="E145" s="131">
        <f>LN(1+'Stocks 1 Day Returns'!E145)</f>
        <v>8.3328453595046658E-3</v>
      </c>
      <c r="F145" s="131">
        <f>LN(1+'Stocks 1 Day Returns'!F145)</f>
        <v>2.1679050968293604E-3</v>
      </c>
      <c r="G145" s="131">
        <f>LN(1+'Stocks 1 Day Returns'!G145)</f>
        <v>7.3072240447574809E-3</v>
      </c>
      <c r="H145" s="131">
        <f>LN(1+'Stocks 1 Day Returns'!H145)</f>
        <v>3.6864472288630008E-3</v>
      </c>
      <c r="I145" s="131">
        <f>LN(1+'Stocks 1 Day Returns'!I145)</f>
        <v>1.5167202464767583E-2</v>
      </c>
      <c r="J145" s="131">
        <f>LN(1+'Stocks 1 Day Returns'!J145)</f>
        <v>-9.8759154364906412E-3</v>
      </c>
      <c r="K145" s="131">
        <f>LN(1+'Stocks 1 Day Returns'!K145)</f>
        <v>1.6667211401138173E-2</v>
      </c>
      <c r="L145" s="131">
        <f>LN(1+'Stocks 1 Day Returns'!L145)</f>
        <v>1.9477652929102213E-2</v>
      </c>
      <c r="P145" s="227">
        <v>45505</v>
      </c>
      <c r="Q145" s="113">
        <f>LN(1+'Stocks 1 Month Returns'!O162)</f>
        <v>-8.0927532222119375E-2</v>
      </c>
      <c r="R145" s="113">
        <f>LN(1+'Stocks 1 Month Returns'!P162)</f>
        <v>-2.2412281797593008E-2</v>
      </c>
      <c r="S145" s="113">
        <f>LN(1+'Stocks 1 Month Returns'!Q162)</f>
        <v>-0.11001336199303138</v>
      </c>
      <c r="T145" s="113">
        <f>LN(1+'Stocks 1 Month Returns'!R162)</f>
        <v>-1.1379429233429656E-2</v>
      </c>
      <c r="U145" s="113">
        <f>LN(1+'Stocks 1 Month Returns'!S162)</f>
        <v>-6.5431741674551083E-2</v>
      </c>
      <c r="V145" s="113">
        <f>LN(1+'Stocks 1 Month Returns'!T162)</f>
        <v>-1.5011907350904239E-2</v>
      </c>
      <c r="W145" s="113">
        <f>LN(1+'Stocks 1 Month Returns'!U162)</f>
        <v>-9.3018539922080798E-2</v>
      </c>
      <c r="X145" s="113">
        <f>LN(1+'Stocks 1 Month Returns'!V162)</f>
        <v>-4.0404299766626552E-2</v>
      </c>
      <c r="Y145" s="113">
        <f>LN(1+'Stocks 1 Month Returns'!W162)</f>
        <v>-5.2803205747964641E-2</v>
      </c>
      <c r="Z145" s="113">
        <f>LN(1+'Stocks 1 Month Returns'!X162)</f>
        <v>-9.6704538618489835E-2</v>
      </c>
      <c r="AA145" s="113">
        <f>LN(1+'Stocks 1 Month Returns'!Y162)</f>
        <v>-2.5081977106956491E-2</v>
      </c>
    </row>
    <row r="146" spans="1:27">
      <c r="A146" s="130">
        <v>45576</v>
      </c>
      <c r="B146" s="131">
        <f>LN(1+'Stocks 1 Day Returns'!B146)</f>
        <v>1.7534514919073142E-2</v>
      </c>
      <c r="C146" s="131">
        <f>LN(1+'Stocks 1 Day Returns'!C146)</f>
        <v>-3.528533921775788E-3</v>
      </c>
      <c r="D146" s="131">
        <f>LN(1+'Stocks 1 Day Returns'!D146)</f>
        <v>4.1517568363928252E-3</v>
      </c>
      <c r="E146" s="131">
        <f>LN(1+'Stocks 1 Day Returns'!E146)</f>
        <v>1.6172086733795325E-2</v>
      </c>
      <c r="F146" s="131">
        <f>LN(1+'Stocks 1 Day Returns'!F146)</f>
        <v>1.5182977474455657E-2</v>
      </c>
      <c r="G146" s="131">
        <f>LN(1+'Stocks 1 Day Returns'!G146)</f>
        <v>3.338635217870832E-3</v>
      </c>
      <c r="H146" s="131">
        <f>LN(1+'Stocks 1 Day Returns'!H146)</f>
        <v>6.765403499717393E-3</v>
      </c>
      <c r="I146" s="131">
        <f>LN(1+'Stocks 1 Day Returns'!I146)</f>
        <v>8.2954564073873856E-3</v>
      </c>
      <c r="J146" s="131">
        <f>LN(1+'Stocks 1 Day Returns'!J146)</f>
        <v>3.2566204985271782E-2</v>
      </c>
      <c r="K146" s="131">
        <f>LN(1+'Stocks 1 Day Returns'!K146)</f>
        <v>1.4557107349210332E-2</v>
      </c>
      <c r="L146" s="131">
        <f>LN(1+'Stocks 1 Day Returns'!L146)</f>
        <v>2.4228064767339695E-4</v>
      </c>
      <c r="P146" s="227">
        <v>45506</v>
      </c>
      <c r="Q146" s="113">
        <f>LN(1+'Stocks 1 Month Returns'!O163)</f>
        <v>-0.39967959052073554</v>
      </c>
      <c r="R146" s="113">
        <f>LN(1+'Stocks 1 Month Returns'!P163)</f>
        <v>-3.3080006361193071E-2</v>
      </c>
      <c r="S146" s="113">
        <f>LN(1+'Stocks 1 Month Returns'!Q163)</f>
        <v>-0.1458542577657983</v>
      </c>
      <c r="T146" s="113">
        <f>LN(1+'Stocks 1 Month Returns'!R163)</f>
        <v>-3.4596086528591669E-2</v>
      </c>
      <c r="U146" s="113">
        <f>LN(1+'Stocks 1 Month Returns'!S163)</f>
        <v>-0.12157492272354618</v>
      </c>
      <c r="V146" s="113">
        <f>LN(1+'Stocks 1 Month Returns'!T163)</f>
        <v>-3.023490272280973E-2</v>
      </c>
      <c r="W146" s="113">
        <f>LN(1+'Stocks 1 Month Returns'!U163)</f>
        <v>-0.15167112759861565</v>
      </c>
      <c r="X146" s="113">
        <f>LN(1+'Stocks 1 Month Returns'!V163)</f>
        <v>-7.8898050492920258E-2</v>
      </c>
      <c r="Y146" s="113">
        <f>LN(1+'Stocks 1 Month Returns'!W163)</f>
        <v>-0.10653753528781879</v>
      </c>
      <c r="Z146" s="113">
        <f>LN(1+'Stocks 1 Month Returns'!X163)</f>
        <v>-0.18824830152864327</v>
      </c>
      <c r="AA146" s="113">
        <f>LN(1+'Stocks 1 Month Returns'!Y163)</f>
        <v>-6.0425775336901251E-2</v>
      </c>
    </row>
    <row r="147" spans="1:27">
      <c r="A147" s="130">
        <v>45581</v>
      </c>
      <c r="B147" s="131">
        <f>LN(1+'Stocks 1 Day Returns'!B147)</f>
        <v>-6.141702138407752E-3</v>
      </c>
      <c r="C147" s="131">
        <f>LN(1+'Stocks 1 Day Returns'!C147)</f>
        <v>5.3330675136114539E-4</v>
      </c>
      <c r="D147" s="131">
        <f>LN(1+'Stocks 1 Day Returns'!D147)</f>
        <v>3.148022962590541E-3</v>
      </c>
      <c r="E147" s="131">
        <f>LN(1+'Stocks 1 Day Returns'!E147)</f>
        <v>5.107459896826929E-2</v>
      </c>
      <c r="F147" s="131">
        <f>LN(1+'Stocks 1 Day Returns'!F147)</f>
        <v>3.5922403655007824E-2</v>
      </c>
      <c r="G147" s="131">
        <f>LN(1+'Stocks 1 Day Returns'!G147)</f>
        <v>3.1295535066971351E-2</v>
      </c>
      <c r="H147" s="131">
        <f>LN(1+'Stocks 1 Day Returns'!H147)</f>
        <v>3.337778603950417E-2</v>
      </c>
      <c r="I147" s="131">
        <f>LN(1+'Stocks 1 Day Returns'!I147)</f>
        <v>1.6170843288001349E-2</v>
      </c>
      <c r="J147" s="131">
        <f>LN(1+'Stocks 1 Day Returns'!J147)</f>
        <v>2.6023787008116431E-2</v>
      </c>
      <c r="K147" s="131">
        <f>LN(1+'Stocks 1 Day Returns'!K147)</f>
        <v>5.1530878310639345E-3</v>
      </c>
      <c r="L147" s="131">
        <f>LN(1+'Stocks 1 Day Returns'!L147)</f>
        <v>3.6856197517128944E-3</v>
      </c>
      <c r="P147" s="227">
        <v>45510</v>
      </c>
      <c r="Q147" s="113">
        <f>LN(1+'Stocks 1 Month Returns'!O164)</f>
        <v>-0.51584125122854785</v>
      </c>
      <c r="R147" s="113">
        <f>LN(1+'Stocks 1 Month Returns'!P164)</f>
        <v>-0.12488549218008278</v>
      </c>
      <c r="S147" s="113">
        <f>LN(1+'Stocks 1 Month Returns'!Q164)</f>
        <v>-0.1937150974449505</v>
      </c>
      <c r="T147" s="113">
        <f>LN(1+'Stocks 1 Month Returns'!R164)</f>
        <v>-6.9137674203575056E-2</v>
      </c>
      <c r="U147" s="113">
        <f>LN(1+'Stocks 1 Month Returns'!S164)</f>
        <v>-0.12206563741038318</v>
      </c>
      <c r="V147" s="113">
        <f>LN(1+'Stocks 1 Month Returns'!T164)</f>
        <v>-6.5208944556040704E-2</v>
      </c>
      <c r="W147" s="113">
        <f>LN(1+'Stocks 1 Month Returns'!U164)</f>
        <v>-0.17254447214394092</v>
      </c>
      <c r="X147" s="113">
        <f>LN(1+'Stocks 1 Month Returns'!V164)</f>
        <v>-0.11118832248302336</v>
      </c>
      <c r="Y147" s="113">
        <f>LN(1+'Stocks 1 Month Returns'!W164)</f>
        <v>-0.14992510112327634</v>
      </c>
      <c r="Z147" s="113">
        <f>LN(1+'Stocks 1 Month Returns'!X164)</f>
        <v>-0.24782970965434084</v>
      </c>
      <c r="AA147" s="113">
        <f>LN(1+'Stocks 1 Month Returns'!Y164)</f>
        <v>-9.7239701035477966E-2</v>
      </c>
    </row>
    <row r="148" spans="1:27">
      <c r="A148" s="130">
        <v>45582</v>
      </c>
      <c r="B148" s="131">
        <f>LN(1+'Stocks 1 Day Returns'!B148)</f>
        <v>8.3292621515426331E-3</v>
      </c>
      <c r="C148" s="131">
        <f>LN(1+'Stocks 1 Day Returns'!C148)</f>
        <v>4.1142585011741005E-3</v>
      </c>
      <c r="D148" s="131">
        <f>LN(1+'Stocks 1 Day Returns'!D148)</f>
        <v>3.9600431757298941E-3</v>
      </c>
      <c r="E148" s="131">
        <f>LN(1+'Stocks 1 Day Returns'!E148)</f>
        <v>2.8738627595348153E-3</v>
      </c>
      <c r="F148" s="131">
        <f>LN(1+'Stocks 1 Day Returns'!F148)</f>
        <v>3.4628826394373464E-4</v>
      </c>
      <c r="G148" s="131">
        <f>LN(1+'Stocks 1 Day Returns'!G148)</f>
        <v>1.1529249796152613E-2</v>
      </c>
      <c r="H148" s="131">
        <f>LN(1+'Stocks 1 Day Returns'!H148)</f>
        <v>1.0040314937065439E-2</v>
      </c>
      <c r="I148" s="131">
        <f>LN(1+'Stocks 1 Day Returns'!I148)</f>
        <v>1.8990072082414249E-2</v>
      </c>
      <c r="J148" s="131">
        <f>LN(1+'Stocks 1 Day Returns'!J148)</f>
        <v>5.1625621005847964E-3</v>
      </c>
      <c r="K148" s="131">
        <f>LN(1+'Stocks 1 Day Returns'!K148)</f>
        <v>5.9378140711077668E-3</v>
      </c>
      <c r="L148" s="131">
        <f>LN(1+'Stocks 1 Day Returns'!L148)</f>
        <v>9.1408250739366034E-3</v>
      </c>
      <c r="P148" s="227">
        <v>45511</v>
      </c>
      <c r="Q148" s="113">
        <f>LN(1+'Stocks 1 Month Returns'!O165)</f>
        <v>-0.63431940252334029</v>
      </c>
      <c r="R148" s="113">
        <f>LN(1+'Stocks 1 Month Returns'!P165)</f>
        <v>-0.12074093049088849</v>
      </c>
      <c r="S148" s="113">
        <f>LN(1+'Stocks 1 Month Returns'!Q165)</f>
        <v>-0.1773614694677455</v>
      </c>
      <c r="T148" s="113">
        <f>LN(1+'Stocks 1 Month Returns'!R165)</f>
        <v>-4.9625788328793087E-2</v>
      </c>
      <c r="U148" s="113">
        <f>LN(1+'Stocks 1 Month Returns'!S165)</f>
        <v>-0.15601154223916691</v>
      </c>
      <c r="V148" s="113">
        <f>LN(1+'Stocks 1 Month Returns'!T165)</f>
        <v>-8.5829356578325786E-2</v>
      </c>
      <c r="W148" s="113">
        <f>LN(1+'Stocks 1 Month Returns'!U165)</f>
        <v>-0.16394612520793098</v>
      </c>
      <c r="X148" s="113">
        <f>LN(1+'Stocks 1 Month Returns'!V165)</f>
        <v>-0.10626427706084095</v>
      </c>
      <c r="Y148" s="113">
        <f>LN(1+'Stocks 1 Month Returns'!W165)</f>
        <v>-0.15024256287939394</v>
      </c>
      <c r="Z148" s="113">
        <f>LN(1+'Stocks 1 Month Returns'!X165)</f>
        <v>-0.23734105253436052</v>
      </c>
      <c r="AA148" s="113">
        <f>LN(1+'Stocks 1 Month Returns'!Y165)</f>
        <v>-0.10475224847505221</v>
      </c>
    </row>
    <row r="149" spans="1:27">
      <c r="A149" s="130">
        <v>45583</v>
      </c>
      <c r="B149" s="131">
        <f>LN(1+'Stocks 1 Day Returns'!B149)</f>
        <v>1.3489778897600104E-2</v>
      </c>
      <c r="C149" s="131">
        <f>LN(1+'Stocks 1 Day Returns'!C149)</f>
        <v>1.1092779154675407E-2</v>
      </c>
      <c r="D149" s="131">
        <f>LN(1+'Stocks 1 Day Returns'!D149)</f>
        <v>2.3405804441776687E-3</v>
      </c>
      <c r="E149" s="131">
        <f>LN(1+'Stocks 1 Day Returns'!E149)</f>
        <v>5.2536732642760667E-3</v>
      </c>
      <c r="F149" s="131">
        <f>LN(1+'Stocks 1 Day Returns'!F149)</f>
        <v>6.5269674619573828E-3</v>
      </c>
      <c r="G149" s="131">
        <f>LN(1+'Stocks 1 Day Returns'!G149)</f>
        <v>-5.9868624353059464E-4</v>
      </c>
      <c r="H149" s="131">
        <f>LN(1+'Stocks 1 Day Returns'!H149)</f>
        <v>-5.1674676525394567E-3</v>
      </c>
      <c r="I149" s="131">
        <f>LN(1+'Stocks 1 Day Returns'!I149)</f>
        <v>-4.0896486616903852E-3</v>
      </c>
      <c r="J149" s="131">
        <f>LN(1+'Stocks 1 Day Returns'!J149)</f>
        <v>-3.1070231862257557E-3</v>
      </c>
      <c r="K149" s="131">
        <f>LN(1+'Stocks 1 Day Returns'!K149)</f>
        <v>6.6462504715628012E-3</v>
      </c>
      <c r="L149" s="131">
        <f>LN(1+'Stocks 1 Day Returns'!L149)</f>
        <v>1.8624139033947655E-2</v>
      </c>
      <c r="P149" s="227">
        <v>45512</v>
      </c>
      <c r="Q149" s="113">
        <f>LN(1+'Stocks 1 Month Returns'!O166)</f>
        <v>-0.55524617990309566</v>
      </c>
      <c r="R149" s="113">
        <f>LN(1+'Stocks 1 Month Returns'!P166)</f>
        <v>-0.11176238773424894</v>
      </c>
      <c r="S149" s="113">
        <f>LN(1+'Stocks 1 Month Returns'!Q166)</f>
        <v>-0.17011121725671538</v>
      </c>
      <c r="T149" s="113">
        <f>LN(1+'Stocks 1 Month Returns'!R166)</f>
        <v>-3.3111185864219989E-2</v>
      </c>
      <c r="U149" s="113">
        <f>LN(1+'Stocks 1 Month Returns'!S166)</f>
        <v>-0.14407586200848951</v>
      </c>
      <c r="V149" s="113">
        <f>LN(1+'Stocks 1 Month Returns'!T166)</f>
        <v>-7.4801121589775588E-2</v>
      </c>
      <c r="W149" s="113">
        <f>LN(1+'Stocks 1 Month Returns'!U166)</f>
        <v>-0.10875229766696803</v>
      </c>
      <c r="X149" s="113">
        <f>LN(1+'Stocks 1 Month Returns'!V166)</f>
        <v>-9.4609455537064277E-2</v>
      </c>
      <c r="Y149" s="113">
        <f>LN(1+'Stocks 1 Month Returns'!W166)</f>
        <v>-0.10789438195394274</v>
      </c>
      <c r="Z149" s="113">
        <f>LN(1+'Stocks 1 Month Returns'!X166)</f>
        <v>-0.21004085367700734</v>
      </c>
      <c r="AA149" s="113">
        <f>LN(1+'Stocks 1 Month Returns'!Y166)</f>
        <v>-8.1016380688100006E-2</v>
      </c>
    </row>
    <row r="150" spans="1:27">
      <c r="A150" s="130">
        <v>45588</v>
      </c>
      <c r="B150" s="131">
        <f>LN(1+'Stocks 1 Day Returns'!B150)</f>
        <v>-1.3744386960160867E-2</v>
      </c>
      <c r="C150" s="131">
        <f>LN(1+'Stocks 1 Day Returns'!C150)</f>
        <v>-1.6676576347777541E-2</v>
      </c>
      <c r="D150" s="131">
        <f>LN(1+'Stocks 1 Day Returns'!D150)</f>
        <v>-1.6465077215825096E-3</v>
      </c>
      <c r="E150" s="131">
        <f>LN(1+'Stocks 1 Day Returns'!E150)</f>
        <v>-4.8613003759113944E-4</v>
      </c>
      <c r="F150" s="131">
        <f>LN(1+'Stocks 1 Day Returns'!F150)</f>
        <v>1.7271969442247453E-6</v>
      </c>
      <c r="G150" s="131">
        <f>LN(1+'Stocks 1 Day Returns'!G150)</f>
        <v>-1.2867253956291703E-3</v>
      </c>
      <c r="H150" s="131">
        <f>LN(1+'Stocks 1 Day Returns'!H150)</f>
        <v>-1.0006542568617141E-2</v>
      </c>
      <c r="I150" s="131">
        <f>LN(1+'Stocks 1 Day Returns'!I150)</f>
        <v>2.263912822023107E-3</v>
      </c>
      <c r="J150" s="131">
        <f>LN(1+'Stocks 1 Day Returns'!J150)</f>
        <v>-1.2612012971036413E-2</v>
      </c>
      <c r="K150" s="131">
        <f>LN(1+'Stocks 1 Day Returns'!K150)</f>
        <v>-2.1473226424382114E-2</v>
      </c>
      <c r="L150" s="131">
        <f>LN(1+'Stocks 1 Day Returns'!L150)</f>
        <v>-8.7271712180066966E-3</v>
      </c>
      <c r="P150" s="227">
        <v>45513</v>
      </c>
      <c r="Q150" s="113">
        <f>LN(1+'Stocks 1 Month Returns'!O167)</f>
        <v>-0.54524610868239054</v>
      </c>
      <c r="R150" s="113">
        <f>LN(1+'Stocks 1 Month Returns'!P167)</f>
        <v>-6.589577241893349E-2</v>
      </c>
      <c r="S150" s="113">
        <f>LN(1+'Stocks 1 Month Returns'!Q167)</f>
        <v>-0.12806223237477427</v>
      </c>
      <c r="T150" s="113">
        <f>LN(1+'Stocks 1 Month Returns'!R167)</f>
        <v>-4.2802159782947088E-2</v>
      </c>
      <c r="U150" s="113">
        <f>LN(1+'Stocks 1 Month Returns'!S167)</f>
        <v>-0.12861935201263724</v>
      </c>
      <c r="V150" s="113">
        <f>LN(1+'Stocks 1 Month Returns'!T167)</f>
        <v>-9.1578199322591106E-2</v>
      </c>
      <c r="W150" s="113">
        <f>LN(1+'Stocks 1 Month Returns'!U167)</f>
        <v>-0.11226734193452967</v>
      </c>
      <c r="X150" s="113">
        <f>LN(1+'Stocks 1 Month Returns'!V167)</f>
        <v>-8.326314746843029E-2</v>
      </c>
      <c r="Y150" s="113">
        <f>LN(1+'Stocks 1 Month Returns'!W167)</f>
        <v>-0.10584517695551031</v>
      </c>
      <c r="Z150" s="113">
        <f>LN(1+'Stocks 1 Month Returns'!X167)</f>
        <v>-0.17044826054607362</v>
      </c>
      <c r="AA150" s="113">
        <f>LN(1+'Stocks 1 Month Returns'!Y167)</f>
        <v>-5.8824480937184585E-2</v>
      </c>
    </row>
    <row r="151" spans="1:27">
      <c r="A151" s="130">
        <v>45589</v>
      </c>
      <c r="B151" s="131">
        <f>LN(1+'Stocks 1 Day Returns'!B151)</f>
        <v>1.6722996996454329E-2</v>
      </c>
      <c r="C151" s="131">
        <f>LN(1+'Stocks 1 Day Returns'!C151)</f>
        <v>-3.4655308929164302E-4</v>
      </c>
      <c r="D151" s="131">
        <f>LN(1+'Stocks 1 Day Returns'!D151)</f>
        <v>7.8327598367253313E-4</v>
      </c>
      <c r="E151" s="131">
        <f>LN(1+'Stocks 1 Day Returns'!E151)</f>
        <v>-5.2249301180328465E-3</v>
      </c>
      <c r="F151" s="131">
        <f>LN(1+'Stocks 1 Day Returns'!F151)</f>
        <v>-8.2893408813074828E-3</v>
      </c>
      <c r="G151" s="131">
        <f>LN(1+'Stocks 1 Day Returns'!G151)</f>
        <v>1.8299113351406601E-2</v>
      </c>
      <c r="H151" s="131">
        <f>LN(1+'Stocks 1 Day Returns'!H151)</f>
        <v>-3.3092967216282764E-3</v>
      </c>
      <c r="I151" s="131">
        <f>LN(1+'Stocks 1 Day Returns'!I151)</f>
        <v>2.7777041415440944E-4</v>
      </c>
      <c r="J151" s="131">
        <f>LN(1+'Stocks 1 Day Returns'!J151)</f>
        <v>-1.1436137866735212E-2</v>
      </c>
      <c r="K151" s="131">
        <f>LN(1+'Stocks 1 Day Returns'!K151)</f>
        <v>9.4777250971560516E-3</v>
      </c>
      <c r="L151" s="131">
        <f>LN(1+'Stocks 1 Day Returns'!L151)</f>
        <v>5.4837961241187522E-4</v>
      </c>
      <c r="P151" s="227">
        <v>45517</v>
      </c>
      <c r="Q151" s="113">
        <f>LN(1+'Stocks 1 Month Returns'!O168)</f>
        <v>-0.49968330202717948</v>
      </c>
      <c r="R151" s="113">
        <f>LN(1+'Stocks 1 Month Returns'!P168)</f>
        <v>-1.901498264165475E-2</v>
      </c>
      <c r="S151" s="113">
        <f>LN(1+'Stocks 1 Month Returns'!Q168)</f>
        <v>-6.918966368961231E-2</v>
      </c>
      <c r="T151" s="113">
        <f>LN(1+'Stocks 1 Month Returns'!R168)</f>
        <v>-2.1323379806394923E-2</v>
      </c>
      <c r="U151" s="113">
        <f>LN(1+'Stocks 1 Month Returns'!S168)</f>
        <v>-0.10433927901817078</v>
      </c>
      <c r="V151" s="113">
        <f>LN(1+'Stocks 1 Month Returns'!T168)</f>
        <v>-3.2684543419555741E-2</v>
      </c>
      <c r="W151" s="113">
        <f>LN(1+'Stocks 1 Month Returns'!U168)</f>
        <v>-0.10138421154029428</v>
      </c>
      <c r="X151" s="113">
        <f>LN(1+'Stocks 1 Month Returns'!V168)</f>
        <v>-5.43441929940882E-2</v>
      </c>
      <c r="Y151" s="113">
        <f>LN(1+'Stocks 1 Month Returns'!W168)</f>
        <v>-5.5205222310863743E-2</v>
      </c>
      <c r="Z151" s="113">
        <f>LN(1+'Stocks 1 Month Returns'!X168)</f>
        <v>-0.11120455878016303</v>
      </c>
      <c r="AA151" s="113">
        <f>LN(1+'Stocks 1 Month Returns'!Y168)</f>
        <v>-1.0723554818712015E-2</v>
      </c>
    </row>
    <row r="152" spans="1:27">
      <c r="A152" s="130">
        <v>45590</v>
      </c>
      <c r="B152" s="131">
        <f>LN(1+'Stocks 1 Day Returns'!B152)</f>
        <v>1.6162716190391929E-2</v>
      </c>
      <c r="C152" s="131">
        <f>LN(1+'Stocks 1 Day Returns'!C152)</f>
        <v>4.6945560409538045E-3</v>
      </c>
      <c r="D152" s="131">
        <f>LN(1+'Stocks 1 Day Returns'!D152)</f>
        <v>9.0779595221432939E-3</v>
      </c>
      <c r="E152" s="131">
        <f>LN(1+'Stocks 1 Day Returns'!E152)</f>
        <v>-2.881096771582858E-3</v>
      </c>
      <c r="F152" s="131">
        <f>LN(1+'Stocks 1 Day Returns'!F152)</f>
        <v>-2.8279162591217473E-3</v>
      </c>
      <c r="G152" s="131">
        <f>LN(1+'Stocks 1 Day Returns'!G152)</f>
        <v>-1.6943148453229427E-3</v>
      </c>
      <c r="H152" s="131">
        <f>LN(1+'Stocks 1 Day Returns'!H152)</f>
        <v>-1.1347892047548628E-2</v>
      </c>
      <c r="I152" s="131">
        <f>LN(1+'Stocks 1 Day Returns'!I152)</f>
        <v>3.4479942684347061E-3</v>
      </c>
      <c r="J152" s="131">
        <f>LN(1+'Stocks 1 Day Returns'!J152)</f>
        <v>-1.6694581002006431E-4</v>
      </c>
      <c r="K152" s="131">
        <f>LN(1+'Stocks 1 Day Returns'!K152)</f>
        <v>8.807729039714704E-3</v>
      </c>
      <c r="L152" s="131">
        <f>LN(1+'Stocks 1 Day Returns'!L152)</f>
        <v>-1.716284259571034E-2</v>
      </c>
      <c r="P152" s="227">
        <v>45518</v>
      </c>
      <c r="Q152" s="113">
        <f>LN(1+'Stocks 1 Month Returns'!O169)</f>
        <v>-0.49080755318864083</v>
      </c>
      <c r="R152" s="113">
        <f>LN(1+'Stocks 1 Month Returns'!P169)</f>
        <v>-3.6248885262253664E-3</v>
      </c>
      <c r="S152" s="113">
        <f>LN(1+'Stocks 1 Month Returns'!Q169)</f>
        <v>-2.1650862666181603E-2</v>
      </c>
      <c r="T152" s="113">
        <f>LN(1+'Stocks 1 Month Returns'!R169)</f>
        <v>1.1127743899872771E-2</v>
      </c>
      <c r="U152" s="113">
        <f>LN(1+'Stocks 1 Month Returns'!S169)</f>
        <v>-7.8143285046092067E-2</v>
      </c>
      <c r="V152" s="113">
        <f>LN(1+'Stocks 1 Month Returns'!T169)</f>
        <v>-4.7471807725974147E-2</v>
      </c>
      <c r="W152" s="113">
        <f>LN(1+'Stocks 1 Month Returns'!U169)</f>
        <v>-7.8346860891551531E-2</v>
      </c>
      <c r="X152" s="113">
        <f>LN(1+'Stocks 1 Month Returns'!V169)</f>
        <v>-3.2903939503627418E-2</v>
      </c>
      <c r="Y152" s="113">
        <f>LN(1+'Stocks 1 Month Returns'!W169)</f>
        <v>-4.5300654875978737E-2</v>
      </c>
      <c r="Z152" s="113">
        <f>LN(1+'Stocks 1 Month Returns'!X169)</f>
        <v>-7.2628260952937451E-2</v>
      </c>
      <c r="AA152" s="113">
        <f>LN(1+'Stocks 1 Month Returns'!Y169)</f>
        <v>1.5654996870919924E-2</v>
      </c>
    </row>
    <row r="153" spans="1:27">
      <c r="A153" s="130">
        <v>45595</v>
      </c>
      <c r="B153" s="131">
        <f>LN(1+'Stocks 1 Day Returns'!B153)</f>
        <v>-2.5562342145509214E-2</v>
      </c>
      <c r="C153" s="131">
        <f>LN(1+'Stocks 1 Day Returns'!C153)</f>
        <v>-1.4407976610035048E-2</v>
      </c>
      <c r="D153" s="131">
        <f>LN(1+'Stocks 1 Day Returns'!D153)</f>
        <v>2.3297372719199164E-3</v>
      </c>
      <c r="E153" s="131">
        <f>LN(1+'Stocks 1 Day Returns'!E153)</f>
        <v>-6.2979711217440895E-4</v>
      </c>
      <c r="F153" s="131">
        <f>LN(1+'Stocks 1 Day Returns'!F153)</f>
        <v>-9.9949096371199642E-3</v>
      </c>
      <c r="G153" s="131">
        <f>LN(1+'Stocks 1 Day Returns'!G153)</f>
        <v>-2.5086171101178843E-3</v>
      </c>
      <c r="H153" s="131">
        <f>LN(1+'Stocks 1 Day Returns'!H153)</f>
        <v>9.2963137447430247E-3</v>
      </c>
      <c r="I153" s="131">
        <f>LN(1+'Stocks 1 Day Returns'!I153)</f>
        <v>-2.1816848126674122E-3</v>
      </c>
      <c r="J153" s="131">
        <f>LN(1+'Stocks 1 Day Returns'!J153)</f>
        <v>9.5146445098262186E-3</v>
      </c>
      <c r="K153" s="131">
        <f>LN(1+'Stocks 1 Day Returns'!K153)</f>
        <v>1.0895156300749146E-2</v>
      </c>
      <c r="L153" s="131">
        <f>LN(1+'Stocks 1 Day Returns'!L153)</f>
        <v>1.0150726614180329E-2</v>
      </c>
      <c r="P153" s="227">
        <v>45519</v>
      </c>
      <c r="Q153" s="113">
        <f>LN(1+'Stocks 1 Month Returns'!O170)</f>
        <v>-0.4908187270128061</v>
      </c>
      <c r="R153" s="113">
        <f>LN(1+'Stocks 1 Month Returns'!P170)</f>
        <v>9.8734638365928105E-4</v>
      </c>
      <c r="S153" s="113">
        <f>LN(1+'Stocks 1 Month Returns'!Q170)</f>
        <v>-3.2708794181008402E-2</v>
      </c>
      <c r="T153" s="113">
        <f>LN(1+'Stocks 1 Month Returns'!R170)</f>
        <v>1.9536091670801038E-2</v>
      </c>
      <c r="U153" s="113">
        <f>LN(1+'Stocks 1 Month Returns'!S170)</f>
        <v>-7.2297715460136538E-2</v>
      </c>
      <c r="V153" s="113">
        <f>LN(1+'Stocks 1 Month Returns'!T170)</f>
        <v>-6.90205805838843E-2</v>
      </c>
      <c r="W153" s="113">
        <f>LN(1+'Stocks 1 Month Returns'!U170)</f>
        <v>-8.7144461335884993E-2</v>
      </c>
      <c r="X153" s="113">
        <f>LN(1+'Stocks 1 Month Returns'!V170)</f>
        <v>-7.4430788465707179E-2</v>
      </c>
      <c r="Y153" s="113">
        <f>LN(1+'Stocks 1 Month Returns'!W170)</f>
        <v>-2.7349742364225389E-2</v>
      </c>
      <c r="Z153" s="113">
        <f>LN(1+'Stocks 1 Month Returns'!X170)</f>
        <v>-3.7262018072479947E-2</v>
      </c>
      <c r="AA153" s="113">
        <f>LN(1+'Stocks 1 Month Returns'!Y170)</f>
        <v>1.1235813704193333E-2</v>
      </c>
    </row>
    <row r="154" spans="1:27">
      <c r="A154" s="130">
        <v>45596</v>
      </c>
      <c r="B154" s="131">
        <f>LN(1+'Stocks 1 Day Returns'!B154)</f>
        <v>-3.8413917904328611E-2</v>
      </c>
      <c r="C154" s="131">
        <f>LN(1+'Stocks 1 Day Returns'!C154)</f>
        <v>-2.118728190402841E-2</v>
      </c>
      <c r="D154" s="131">
        <f>LN(1+'Stocks 1 Day Returns'!D154)</f>
        <v>-6.5246805660826704E-2</v>
      </c>
      <c r="E154" s="131">
        <f>LN(1+'Stocks 1 Day Returns'!E154)</f>
        <v>-1.7670704901587422E-2</v>
      </c>
      <c r="F154" s="131">
        <f>LN(1+'Stocks 1 Day Returns'!F154)</f>
        <v>8.900740447828551E-3</v>
      </c>
      <c r="G154" s="131">
        <f>LN(1+'Stocks 1 Day Returns'!G154)</f>
        <v>-3.6494980779184661E-3</v>
      </c>
      <c r="H154" s="131">
        <f>LN(1+'Stocks 1 Day Returns'!H154)</f>
        <v>-2.636796090600271E-2</v>
      </c>
      <c r="I154" s="131">
        <f>LN(1+'Stocks 1 Day Returns'!I154)</f>
        <v>2.3774926896756188E-3</v>
      </c>
      <c r="J154" s="131">
        <f>LN(1+'Stocks 1 Day Returns'!J154)</f>
        <v>-3.56192416482011E-2</v>
      </c>
      <c r="K154" s="131">
        <f>LN(1+'Stocks 1 Day Returns'!K154)</f>
        <v>-3.6205318191308455E-2</v>
      </c>
      <c r="L154" s="131">
        <f>LN(1+'Stocks 1 Day Returns'!L154)</f>
        <v>-4.3079277788558596E-4</v>
      </c>
      <c r="P154" s="227">
        <v>45520</v>
      </c>
      <c r="Q154" s="113">
        <f>LN(1+'Stocks 1 Month Returns'!O171)</f>
        <v>-0.50529976860271564</v>
      </c>
      <c r="R154" s="113">
        <f>LN(1+'Stocks 1 Month Returns'!P171)</f>
        <v>1.6321284143399482E-2</v>
      </c>
      <c r="S154" s="113">
        <f>LN(1+'Stocks 1 Month Returns'!Q171)</f>
        <v>-4.2995708869263453E-2</v>
      </c>
      <c r="T154" s="113">
        <f>LN(1+'Stocks 1 Month Returns'!R171)</f>
        <v>3.7144635877221839E-2</v>
      </c>
      <c r="U154" s="113">
        <f>LN(1+'Stocks 1 Month Returns'!S171)</f>
        <v>-7.2527824282809267E-2</v>
      </c>
      <c r="V154" s="113">
        <f>LN(1+'Stocks 1 Month Returns'!T171)</f>
        <v>-6.3703119843837586E-2</v>
      </c>
      <c r="W154" s="113">
        <f>LN(1+'Stocks 1 Month Returns'!U171)</f>
        <v>-8.3235583335641239E-2</v>
      </c>
      <c r="X154" s="113">
        <f>LN(1+'Stocks 1 Month Returns'!V171)</f>
        <v>-8.712912516449986E-2</v>
      </c>
      <c r="Y154" s="113">
        <f>LN(1+'Stocks 1 Month Returns'!W171)</f>
        <v>6.6818517824087749E-3</v>
      </c>
      <c r="Z154" s="113">
        <f>LN(1+'Stocks 1 Month Returns'!X171)</f>
        <v>-2.9073108914308348E-2</v>
      </c>
      <c r="AA154" s="113">
        <f>LN(1+'Stocks 1 Month Returns'!Y171)</f>
        <v>9.7550939874405367E-3</v>
      </c>
    </row>
    <row r="155" spans="1:27">
      <c r="A155" s="130">
        <v>45597</v>
      </c>
      <c r="B155" s="131">
        <f>LN(1+'Stocks 1 Day Returns'!B155)</f>
        <v>7.4856263396564135E-2</v>
      </c>
      <c r="C155" s="131">
        <f>LN(1+'Stocks 1 Day Returns'!C155)</f>
        <v>-1.3681867298406652E-2</v>
      </c>
      <c r="D155" s="131">
        <f>LN(1+'Stocks 1 Day Returns'!D155)</f>
        <v>9.531054588132002E-3</v>
      </c>
      <c r="E155" s="131">
        <f>LN(1+'Stocks 1 Day Returns'!E155)</f>
        <v>1.2927141974642294E-2</v>
      </c>
      <c r="F155" s="131">
        <f>LN(1+'Stocks 1 Day Returns'!F155)</f>
        <v>-4.3755739909954027E-3</v>
      </c>
      <c r="G155" s="131">
        <f>LN(1+'Stocks 1 Day Returns'!G155)</f>
        <v>1.5108722931374257E-3</v>
      </c>
      <c r="H155" s="131">
        <f>LN(1+'Stocks 1 Day Returns'!H155)</f>
        <v>3.6190884356044062E-3</v>
      </c>
      <c r="I155" s="131">
        <f>LN(1+'Stocks 1 Day Returns'!I155)</f>
        <v>2.7844531152383913E-2</v>
      </c>
      <c r="J155" s="131">
        <f>LN(1+'Stocks 1 Day Returns'!J155)</f>
        <v>3.4438489487553438E-2</v>
      </c>
      <c r="K155" s="131">
        <f>LN(1+'Stocks 1 Day Returns'!K155)</f>
        <v>5.9705250599036294E-2</v>
      </c>
      <c r="L155" s="131">
        <f>LN(1+'Stocks 1 Day Returns'!L155)</f>
        <v>-9.2003941260233348E-3</v>
      </c>
      <c r="P155" s="227">
        <v>45524</v>
      </c>
      <c r="Q155" s="113">
        <f>LN(1+'Stocks 1 Month Returns'!O172)</f>
        <v>-0.433058362075466</v>
      </c>
      <c r="R155" s="113">
        <f>LN(1+'Stocks 1 Month Returns'!P172)</f>
        <v>2.8556891602387797E-2</v>
      </c>
      <c r="S155" s="113">
        <f>LN(1+'Stocks 1 Month Returns'!Q172)</f>
        <v>-9.7695885163363739E-3</v>
      </c>
      <c r="T155" s="113">
        <f>LN(1+'Stocks 1 Month Returns'!R172)</f>
        <v>7.867530427320249E-2</v>
      </c>
      <c r="U155" s="113">
        <f>LN(1+'Stocks 1 Month Returns'!S172)</f>
        <v>-4.5922762193080419E-2</v>
      </c>
      <c r="V155" s="113">
        <f>LN(1+'Stocks 1 Month Returns'!T172)</f>
        <v>-4.1313747764782645E-2</v>
      </c>
      <c r="W155" s="113">
        <f>LN(1+'Stocks 1 Month Returns'!U172)</f>
        <v>-3.0428220100046182E-2</v>
      </c>
      <c r="X155" s="113">
        <f>LN(1+'Stocks 1 Month Returns'!V172)</f>
        <v>-7.6456809755666433E-2</v>
      </c>
      <c r="Y155" s="113">
        <f>LN(1+'Stocks 1 Month Returns'!W172)</f>
        <v>-2.4249310503541645E-2</v>
      </c>
      <c r="Z155" s="113">
        <f>LN(1+'Stocks 1 Month Returns'!X172)</f>
        <v>-4.6842719626777616E-3</v>
      </c>
      <c r="AA155" s="113">
        <f>LN(1+'Stocks 1 Month Returns'!Y172)</f>
        <v>3.5392230713533139E-2</v>
      </c>
    </row>
    <row r="156" spans="1:27">
      <c r="A156" s="130">
        <v>45603</v>
      </c>
      <c r="B156" s="131">
        <f>LN(1+'Stocks 1 Day Returns'!B156)</f>
        <v>4.7735695012678506E-2</v>
      </c>
      <c r="C156" s="131">
        <f>LN(1+'Stocks 1 Day Returns'!C156)</f>
        <v>2.2852673957314017E-2</v>
      </c>
      <c r="D156" s="131">
        <f>LN(1+'Stocks 1 Day Returns'!D156)</f>
        <v>1.4122959910653023E-2</v>
      </c>
      <c r="E156" s="131">
        <f>LN(1+'Stocks 1 Day Returns'!E156)</f>
        <v>5.3279835955634012E-3</v>
      </c>
      <c r="F156" s="131">
        <f>LN(1+'Stocks 1 Day Returns'!F156)</f>
        <v>2.1101367180018306E-3</v>
      </c>
      <c r="G156" s="131">
        <f>LN(1+'Stocks 1 Day Returns'!G156)</f>
        <v>1.2890534667757605E-2</v>
      </c>
      <c r="H156" s="131">
        <f>LN(1+'Stocks 1 Day Returns'!H156)</f>
        <v>7.8629375410936234E-3</v>
      </c>
      <c r="I156" s="131">
        <f>LN(1+'Stocks 1 Day Returns'!I156)</f>
        <v>-4.3358172642165814E-3</v>
      </c>
      <c r="J156" s="131">
        <f>LN(1+'Stocks 1 Day Returns'!J156)</f>
        <v>2.7332676139675161E-2</v>
      </c>
      <c r="K156" s="131">
        <f>LN(1+'Stocks 1 Day Returns'!K156)</f>
        <v>1.5897844896667245E-2</v>
      </c>
      <c r="L156" s="131">
        <f>LN(1+'Stocks 1 Day Returns'!L156)</f>
        <v>7.0665529975516899E-3</v>
      </c>
      <c r="P156" s="227">
        <v>45525</v>
      </c>
      <c r="Q156" s="113">
        <f>LN(1+'Stocks 1 Month Returns'!O173)</f>
        <v>-0.39847692544075847</v>
      </c>
      <c r="R156" s="113">
        <f>LN(1+'Stocks 1 Month Returns'!P173)</f>
        <v>3.8814733573954749E-2</v>
      </c>
      <c r="S156" s="113">
        <f>LN(1+'Stocks 1 Month Returns'!Q173)</f>
        <v>-1.5017324373692246E-2</v>
      </c>
      <c r="T156" s="113">
        <f>LN(1+'Stocks 1 Month Returns'!R173)</f>
        <v>0.11720196123423368</v>
      </c>
      <c r="U156" s="113">
        <f>LN(1+'Stocks 1 Month Returns'!S173)</f>
        <v>3.0234124488744005E-2</v>
      </c>
      <c r="V156" s="113">
        <f>LN(1+'Stocks 1 Month Returns'!T173)</f>
        <v>1.3192549020750472E-3</v>
      </c>
      <c r="W156" s="113">
        <f>LN(1+'Stocks 1 Month Returns'!U173)</f>
        <v>3.6529704501963099E-2</v>
      </c>
      <c r="X156" s="113">
        <f>LN(1+'Stocks 1 Month Returns'!V173)</f>
        <v>-2.5942407034594422E-2</v>
      </c>
      <c r="Y156" s="113">
        <f>LN(1+'Stocks 1 Month Returns'!W173)</f>
        <v>-3.9893702058840713E-2</v>
      </c>
      <c r="Z156" s="113">
        <f>LN(1+'Stocks 1 Month Returns'!X173)</f>
        <v>-1.7245406260215552E-3</v>
      </c>
      <c r="AA156" s="113">
        <f>LN(1+'Stocks 1 Month Returns'!Y173)</f>
        <v>4.4307503246113045E-2</v>
      </c>
    </row>
    <row r="157" spans="1:27">
      <c r="A157" s="130">
        <v>45604</v>
      </c>
      <c r="B157" s="131">
        <f>LN(1+'Stocks 1 Day Returns'!B157)</f>
        <v>-2.6828747359624793E-3</v>
      </c>
      <c r="C157" s="131">
        <f>LN(1+'Stocks 1 Day Returns'!C157)</f>
        <v>-3.8270235622341305E-3</v>
      </c>
      <c r="D157" s="131">
        <f>LN(1+'Stocks 1 Day Returns'!D157)</f>
        <v>-8.3547968935070594E-3</v>
      </c>
      <c r="E157" s="131">
        <f>LN(1+'Stocks 1 Day Returns'!E157)</f>
        <v>-1.882903544287952E-3</v>
      </c>
      <c r="F157" s="131">
        <f>LN(1+'Stocks 1 Day Returns'!F157)</f>
        <v>-6.2917102608563288E-4</v>
      </c>
      <c r="G157" s="131">
        <f>LN(1+'Stocks 1 Day Returns'!G157)</f>
        <v>9.2431893155467022E-3</v>
      </c>
      <c r="H157" s="131">
        <f>LN(1+'Stocks 1 Day Returns'!H157)</f>
        <v>1.8858606451138398E-3</v>
      </c>
      <c r="I157" s="131">
        <f>LN(1+'Stocks 1 Day Returns'!I157)</f>
        <v>-5.1840865404162136E-4</v>
      </c>
      <c r="J157" s="131">
        <f>LN(1+'Stocks 1 Day Returns'!J157)</f>
        <v>3.0871691710016983E-3</v>
      </c>
      <c r="K157" s="131">
        <f>LN(1+'Stocks 1 Day Returns'!K157)</f>
        <v>-1.0480999152299946E-2</v>
      </c>
      <c r="L157" s="131">
        <f>LN(1+'Stocks 1 Day Returns'!L157)</f>
        <v>1.9033175414558093E-3</v>
      </c>
      <c r="P157" s="227">
        <v>45526</v>
      </c>
      <c r="Q157" s="113">
        <f>LN(1+'Stocks 1 Month Returns'!O174)</f>
        <v>-0.40656399663752296</v>
      </c>
      <c r="R157" s="113">
        <f>LN(1+'Stocks 1 Month Returns'!P174)</f>
        <v>7.6073133582192143E-2</v>
      </c>
      <c r="S157" s="113">
        <f>LN(1+'Stocks 1 Month Returns'!Q174)</f>
        <v>1.7412021656882531E-2</v>
      </c>
      <c r="T157" s="113">
        <f>LN(1+'Stocks 1 Month Returns'!R174)</f>
        <v>0.11849521422568982</v>
      </c>
      <c r="U157" s="113">
        <f>LN(1+'Stocks 1 Month Returns'!S174)</f>
        <v>5.0368280017909009E-2</v>
      </c>
      <c r="V157" s="113">
        <f>LN(1+'Stocks 1 Month Returns'!T174)</f>
        <v>3.5531921569151588E-2</v>
      </c>
      <c r="W157" s="113">
        <f>LN(1+'Stocks 1 Month Returns'!U174)</f>
        <v>4.8387360820451586E-2</v>
      </c>
      <c r="X157" s="113">
        <f>LN(1+'Stocks 1 Month Returns'!V174)</f>
        <v>-1.3088164149770383E-2</v>
      </c>
      <c r="Y157" s="113">
        <f>LN(1+'Stocks 1 Month Returns'!W174)</f>
        <v>7.590553091768381E-3</v>
      </c>
      <c r="Z157" s="113">
        <f>LN(1+'Stocks 1 Month Returns'!X174)</f>
        <v>2.2697864527997942E-2</v>
      </c>
      <c r="AA157" s="113">
        <f>LN(1+'Stocks 1 Month Returns'!Y174)</f>
        <v>7.5132368678366826E-2</v>
      </c>
    </row>
    <row r="158" spans="1:27">
      <c r="A158" s="130">
        <v>45609</v>
      </c>
      <c r="B158" s="131">
        <f>LN(1+'Stocks 1 Day Returns'!B158)</f>
        <v>3.098150870282949E-2</v>
      </c>
      <c r="C158" s="131">
        <f>LN(1+'Stocks 1 Day Returns'!C158)</f>
        <v>3.9704704308307741E-3</v>
      </c>
      <c r="D158" s="131">
        <f>LN(1+'Stocks 1 Day Returns'!D158)</f>
        <v>5.1257358007353862E-3</v>
      </c>
      <c r="E158" s="131">
        <f>LN(1+'Stocks 1 Day Returns'!E158)</f>
        <v>7.9827647461601474E-3</v>
      </c>
      <c r="F158" s="131">
        <f>LN(1+'Stocks 1 Day Returns'!F158)</f>
        <v>1.6994525753376656E-2</v>
      </c>
      <c r="G158" s="131">
        <f>LN(1+'Stocks 1 Day Returns'!G158)</f>
        <v>1.5963666749155603E-2</v>
      </c>
      <c r="H158" s="131">
        <f>LN(1+'Stocks 1 Day Returns'!H158)</f>
        <v>5.2211523935209369E-3</v>
      </c>
      <c r="I158" s="131">
        <f>LN(1+'Stocks 1 Day Returns'!I158)</f>
        <v>2.1856494805656226E-2</v>
      </c>
      <c r="J158" s="131">
        <f>LN(1+'Stocks 1 Day Returns'!J158)</f>
        <v>-3.6468167690591212E-2</v>
      </c>
      <c r="K158" s="131">
        <f>LN(1+'Stocks 1 Day Returns'!K158)</f>
        <v>2.454884623487024E-2</v>
      </c>
      <c r="L158" s="131">
        <f>LN(1+'Stocks 1 Day Returns'!L158)</f>
        <v>1.7009612812986828E-2</v>
      </c>
      <c r="P158" s="227">
        <v>45527</v>
      </c>
      <c r="Q158" s="113">
        <f>LN(1+'Stocks 1 Month Returns'!O175)</f>
        <v>-0.36153776754132011</v>
      </c>
      <c r="R158" s="113">
        <f>LN(1+'Stocks 1 Month Returns'!P175)</f>
        <v>9.5387897829014121E-2</v>
      </c>
      <c r="S158" s="113">
        <f>LN(1+'Stocks 1 Month Returns'!Q175)</f>
        <v>4.9440432221623129E-2</v>
      </c>
      <c r="T158" s="113">
        <f>LN(1+'Stocks 1 Month Returns'!R175)</f>
        <v>0.12476940998543028</v>
      </c>
      <c r="U158" s="113">
        <f>LN(1+'Stocks 1 Month Returns'!S175)</f>
        <v>6.8315320672637167E-2</v>
      </c>
      <c r="V158" s="113">
        <f>LN(1+'Stocks 1 Month Returns'!T175)</f>
        <v>4.8562468045575673E-2</v>
      </c>
      <c r="W158" s="113">
        <f>LN(1+'Stocks 1 Month Returns'!U175)</f>
        <v>0.1491620802196538</v>
      </c>
      <c r="X158" s="113">
        <f>LN(1+'Stocks 1 Month Returns'!V175)</f>
        <v>-1.1742142789815644E-2</v>
      </c>
      <c r="Y158" s="113">
        <f>LN(1+'Stocks 1 Month Returns'!W175)</f>
        <v>1.0170988318151878E-3</v>
      </c>
      <c r="Z158" s="113">
        <f>LN(1+'Stocks 1 Month Returns'!X175)</f>
        <v>3.7548372744617586E-2</v>
      </c>
      <c r="AA158" s="113">
        <f>LN(1+'Stocks 1 Month Returns'!Y175)</f>
        <v>9.596928326900811E-2</v>
      </c>
    </row>
    <row r="159" spans="1:27">
      <c r="A159" s="130">
        <v>45610</v>
      </c>
      <c r="B159" s="131">
        <f>LN(1+'Stocks 1 Day Returns'!B159)</f>
        <v>8.5792001895128277E-3</v>
      </c>
      <c r="C159" s="131">
        <f>LN(1+'Stocks 1 Day Returns'!C159)</f>
        <v>1.7851271305536959E-2</v>
      </c>
      <c r="D159" s="131">
        <f>LN(1+'Stocks 1 Day Returns'!D159)</f>
        <v>8.1415109972206405E-3</v>
      </c>
      <c r="E159" s="131">
        <f>LN(1+'Stocks 1 Day Returns'!E159)</f>
        <v>-1.7346110229520255E-2</v>
      </c>
      <c r="F159" s="131">
        <f>LN(1+'Stocks 1 Day Returns'!F159)</f>
        <v>6.461614281858323E-2</v>
      </c>
      <c r="G159" s="131">
        <f>LN(1+'Stocks 1 Day Returns'!G159)</f>
        <v>5.5442298048417812E-3</v>
      </c>
      <c r="H159" s="131">
        <f>LN(1+'Stocks 1 Day Returns'!H159)</f>
        <v>2.6140495985897214E-3</v>
      </c>
      <c r="I159" s="131">
        <f>LN(1+'Stocks 1 Day Returns'!I159)</f>
        <v>2.3394149752910969E-2</v>
      </c>
      <c r="J159" s="131">
        <f>LN(1+'Stocks 1 Day Returns'!J159)</f>
        <v>-8.9856616066453752E-3</v>
      </c>
      <c r="K159" s="131">
        <f>LN(1+'Stocks 1 Day Returns'!K159)</f>
        <v>-8.1379755633052848E-3</v>
      </c>
      <c r="L159" s="131">
        <f>LN(1+'Stocks 1 Day Returns'!L159)</f>
        <v>-1.1541345846559272E-2</v>
      </c>
      <c r="P159" s="227">
        <v>45531</v>
      </c>
      <c r="Q159" s="113">
        <f>LN(1+'Stocks 1 Month Returns'!O176)</f>
        <v>-0.37411681296746474</v>
      </c>
      <c r="R159" s="113">
        <f>LN(1+'Stocks 1 Month Returns'!P176)</f>
        <v>0.11703693083437937</v>
      </c>
      <c r="S159" s="113">
        <f>LN(1+'Stocks 1 Month Returns'!Q176)</f>
        <v>4.462645567029478E-2</v>
      </c>
      <c r="T159" s="113">
        <f>LN(1+'Stocks 1 Month Returns'!R176)</f>
        <v>0.12929654042037356</v>
      </c>
      <c r="U159" s="113">
        <f>LN(1+'Stocks 1 Month Returns'!S176)</f>
        <v>8.2599702560227375E-2</v>
      </c>
      <c r="V159" s="113">
        <f>LN(1+'Stocks 1 Month Returns'!T176)</f>
        <v>5.4258574656605225E-2</v>
      </c>
      <c r="W159" s="113">
        <f>LN(1+'Stocks 1 Month Returns'!U176)</f>
        <v>0.18186746453601435</v>
      </c>
      <c r="X159" s="113">
        <f>LN(1+'Stocks 1 Month Returns'!V176)</f>
        <v>3.8182245378453982E-4</v>
      </c>
      <c r="Y159" s="113">
        <f>LN(1+'Stocks 1 Month Returns'!W176)</f>
        <v>-5.0683470976395266E-3</v>
      </c>
      <c r="Z159" s="113">
        <f>LN(1+'Stocks 1 Month Returns'!X176)</f>
        <v>1.9106113938788985E-2</v>
      </c>
      <c r="AA159" s="113">
        <f>LN(1+'Stocks 1 Month Returns'!Y176)</f>
        <v>0.10195051049813317</v>
      </c>
    </row>
    <row r="160" spans="1:27">
      <c r="A160" s="130">
        <v>45611</v>
      </c>
      <c r="B160" s="131">
        <f>LN(1+'Stocks 1 Day Returns'!B160)</f>
        <v>-2.0933770180867138E-2</v>
      </c>
      <c r="C160" s="131">
        <f>LN(1+'Stocks 1 Day Returns'!C160)</f>
        <v>-7.6001880678967593E-3</v>
      </c>
      <c r="D160" s="131">
        <f>LN(1+'Stocks 1 Day Returns'!D160)</f>
        <v>-2.1638362835016075E-2</v>
      </c>
      <c r="E160" s="131">
        <f>LN(1+'Stocks 1 Day Returns'!E160)</f>
        <v>-1.3642087921007311E-3</v>
      </c>
      <c r="F160" s="131">
        <f>LN(1+'Stocks 1 Day Returns'!F160)</f>
        <v>5.9788830322411786E-2</v>
      </c>
      <c r="G160" s="131">
        <f>LN(1+'Stocks 1 Day Returns'!G160)</f>
        <v>1.4006196066119499E-2</v>
      </c>
      <c r="H160" s="131">
        <f>LN(1+'Stocks 1 Day Returns'!H160)</f>
        <v>-3.5074678161251568E-3</v>
      </c>
      <c r="I160" s="131">
        <f>LN(1+'Stocks 1 Day Returns'!I160)</f>
        <v>4.2581450060516128E-3</v>
      </c>
      <c r="J160" s="131">
        <f>LN(1+'Stocks 1 Day Returns'!J160)</f>
        <v>2.1340467453834399E-2</v>
      </c>
      <c r="K160" s="131">
        <f>LN(1+'Stocks 1 Day Returns'!K160)</f>
        <v>-3.6237996694972775E-2</v>
      </c>
      <c r="L160" s="131">
        <f>LN(1+'Stocks 1 Day Returns'!L160)</f>
        <v>-1.3053021222686489E-2</v>
      </c>
      <c r="P160" s="227">
        <v>45532</v>
      </c>
      <c r="Q160" s="113">
        <f>LN(1+'Stocks 1 Month Returns'!O177)</f>
        <v>-0.37413836321991767</v>
      </c>
      <c r="R160" s="113">
        <f>LN(1+'Stocks 1 Month Returns'!P177)</f>
        <v>8.9886073004279907E-2</v>
      </c>
      <c r="S160" s="113">
        <f>LN(1+'Stocks 1 Month Returns'!Q177)</f>
        <v>2.5779818434544927E-2</v>
      </c>
      <c r="T160" s="113">
        <f>LN(1+'Stocks 1 Month Returns'!R177)</f>
        <v>9.0248413766958732E-2</v>
      </c>
      <c r="U160" s="113">
        <f>LN(1+'Stocks 1 Month Returns'!S177)</f>
        <v>8.4119963879570533E-3</v>
      </c>
      <c r="V160" s="113">
        <f>LN(1+'Stocks 1 Month Returns'!T177)</f>
        <v>3.9430382649862629E-2</v>
      </c>
      <c r="W160" s="113">
        <f>LN(1+'Stocks 1 Month Returns'!U177)</f>
        <v>0.15878024384517406</v>
      </c>
      <c r="X160" s="113">
        <f>LN(1+'Stocks 1 Month Returns'!V177)</f>
        <v>-3.353272599996214E-2</v>
      </c>
      <c r="Y160" s="113">
        <f>LN(1+'Stocks 1 Month Returns'!W177)</f>
        <v>-3.5050113258110749E-2</v>
      </c>
      <c r="Z160" s="113">
        <f>LN(1+'Stocks 1 Month Returns'!X177)</f>
        <v>-6.5753785924586071E-3</v>
      </c>
      <c r="AA160" s="113">
        <f>LN(1+'Stocks 1 Month Returns'!Y177)</f>
        <v>8.3588107984569282E-2</v>
      </c>
    </row>
    <row r="161" spans="1:27">
      <c r="A161" s="130">
        <v>45616</v>
      </c>
      <c r="B161" s="131">
        <f>LN(1+'Stocks 1 Day Returns'!B161)</f>
        <v>-6.9641209556767043E-3</v>
      </c>
      <c r="C161" s="131">
        <f>LN(1+'Stocks 1 Day Returns'!C161)</f>
        <v>4.0671598595340948E-3</v>
      </c>
      <c r="D161" s="131">
        <f>LN(1+'Stocks 1 Day Returns'!D161)</f>
        <v>-4.6022653479489721E-3</v>
      </c>
      <c r="E161" s="131">
        <f>LN(1+'Stocks 1 Day Returns'!E161)</f>
        <v>9.4763587336161824E-3</v>
      </c>
      <c r="F161" s="131">
        <f>LN(1+'Stocks 1 Day Returns'!F161)</f>
        <v>1.7152797696189482E-2</v>
      </c>
      <c r="G161" s="131">
        <f>LN(1+'Stocks 1 Day Returns'!G161)</f>
        <v>-1.6394622858435178E-2</v>
      </c>
      <c r="H161" s="131">
        <f>LN(1+'Stocks 1 Day Returns'!H161)</f>
        <v>-3.4463348504582053E-3</v>
      </c>
      <c r="I161" s="131">
        <f>LN(1+'Stocks 1 Day Returns'!I161)</f>
        <v>1.1699373636146112E-2</v>
      </c>
      <c r="J161" s="131">
        <f>LN(1+'Stocks 1 Day Returns'!J161)</f>
        <v>4.2093830578746735E-3</v>
      </c>
      <c r="K161" s="131">
        <f>LN(1+'Stocks 1 Day Returns'!K161)</f>
        <v>-7.5729549558049732E-3</v>
      </c>
      <c r="L161" s="131">
        <f>LN(1+'Stocks 1 Day Returns'!L161)</f>
        <v>3.3518554008103919E-2</v>
      </c>
      <c r="P161" s="227">
        <v>45533</v>
      </c>
      <c r="Q161" s="113">
        <f>LN(1+'Stocks 1 Month Returns'!O178)</f>
        <v>-0.36579405560374195</v>
      </c>
      <c r="R161" s="113">
        <f>LN(1+'Stocks 1 Month Returns'!P178)</f>
        <v>9.1687613903412984E-2</v>
      </c>
      <c r="S161" s="113">
        <f>LN(1+'Stocks 1 Month Returns'!Q178)</f>
        <v>4.4979147771677927E-2</v>
      </c>
      <c r="T161" s="113">
        <f>LN(1+'Stocks 1 Month Returns'!R178)</f>
        <v>9.6819847210739343E-2</v>
      </c>
      <c r="U161" s="113">
        <f>LN(1+'Stocks 1 Month Returns'!S178)</f>
        <v>1.5264310574769317E-2</v>
      </c>
      <c r="V161" s="113">
        <f>LN(1+'Stocks 1 Month Returns'!T178)</f>
        <v>3.750864580944651E-2</v>
      </c>
      <c r="W161" s="113">
        <f>LN(1+'Stocks 1 Month Returns'!U178)</f>
        <v>0.16748982565559667</v>
      </c>
      <c r="X161" s="113">
        <f>LN(1+'Stocks 1 Month Returns'!V178)</f>
        <v>-2.7261910595117962E-2</v>
      </c>
      <c r="Y161" s="113">
        <f>LN(1+'Stocks 1 Month Returns'!W178)</f>
        <v>-4.361258500406643E-2</v>
      </c>
      <c r="Z161" s="113">
        <f>LN(1+'Stocks 1 Month Returns'!X178)</f>
        <v>-2.5250308437762898E-2</v>
      </c>
      <c r="AA161" s="113">
        <f>LN(1+'Stocks 1 Month Returns'!Y178)</f>
        <v>7.0094854503068391E-2</v>
      </c>
    </row>
    <row r="162" spans="1:27">
      <c r="A162" s="130">
        <v>45617</v>
      </c>
      <c r="B162" s="131">
        <f>LN(1+'Stocks 1 Day Returns'!B162)</f>
        <v>1.9592385681180682E-2</v>
      </c>
      <c r="C162" s="131">
        <f>LN(1+'Stocks 1 Day Returns'!C162)</f>
        <v>-2.5660808702981615E-4</v>
      </c>
      <c r="D162" s="131">
        <f>LN(1+'Stocks 1 Day Returns'!D162)</f>
        <v>-4.4841115714636792E-3</v>
      </c>
      <c r="E162" s="131">
        <f>LN(1+'Stocks 1 Day Returns'!E162)</f>
        <v>2.8845958268103791E-3</v>
      </c>
      <c r="F162" s="131">
        <f>LN(1+'Stocks 1 Day Returns'!F162)</f>
        <v>5.8594851659416851E-3</v>
      </c>
      <c r="G162" s="131">
        <f>LN(1+'Stocks 1 Day Returns'!G162)</f>
        <v>2.629460242347198E-2</v>
      </c>
      <c r="H162" s="131">
        <f>LN(1+'Stocks 1 Day Returns'!H162)</f>
        <v>1.6495926566228131E-2</v>
      </c>
      <c r="I162" s="131">
        <f>LN(1+'Stocks 1 Day Returns'!I162)</f>
        <v>3.6994773546126492E-3</v>
      </c>
      <c r="J162" s="131">
        <f>LN(1+'Stocks 1 Day Returns'!J162)</f>
        <v>-1.660509449458962E-2</v>
      </c>
      <c r="K162" s="131">
        <f>LN(1+'Stocks 1 Day Returns'!K162)</f>
        <v>-2.0588626320065535E-2</v>
      </c>
      <c r="L162" s="131">
        <f>LN(1+'Stocks 1 Day Returns'!L162)</f>
        <v>1.1707093771862952E-2</v>
      </c>
      <c r="P162" s="227">
        <v>45534</v>
      </c>
      <c r="Q162" s="113">
        <f>LN(1+'Stocks 1 Month Returns'!O179)</f>
        <v>-0.2159297347612566</v>
      </c>
      <c r="R162" s="113">
        <f>LN(1+'Stocks 1 Month Returns'!P179)</f>
        <v>0.10780669089263285</v>
      </c>
      <c r="S162" s="113">
        <f>LN(1+'Stocks 1 Month Returns'!Q179)</f>
        <v>6.0301685139005204E-2</v>
      </c>
      <c r="T162" s="113">
        <f>LN(1+'Stocks 1 Month Returns'!R179)</f>
        <v>0.12458363023250138</v>
      </c>
      <c r="U162" s="113">
        <f>LN(1+'Stocks 1 Month Returns'!S179)</f>
        <v>3.1115785146823824E-2</v>
      </c>
      <c r="V162" s="113">
        <f>LN(1+'Stocks 1 Month Returns'!T179)</f>
        <v>6.3380956936666968E-2</v>
      </c>
      <c r="W162" s="113">
        <f>LN(1+'Stocks 1 Month Returns'!U179)</f>
        <v>0.19807510334412112</v>
      </c>
      <c r="X162" s="113">
        <f>LN(1+'Stocks 1 Month Returns'!V179)</f>
        <v>2.9152971236681459E-2</v>
      </c>
      <c r="Y162" s="113">
        <f>LN(1+'Stocks 1 Month Returns'!W179)</f>
        <v>3.4266084537769304E-2</v>
      </c>
      <c r="Z162" s="113">
        <f>LN(1+'Stocks 1 Month Returns'!X179)</f>
        <v>2.9502245427013067E-2</v>
      </c>
      <c r="AA162" s="113">
        <f>LN(1+'Stocks 1 Month Returns'!Y179)</f>
        <v>9.6595834659440299E-2</v>
      </c>
    </row>
    <row r="163" spans="1:27">
      <c r="A163" s="130">
        <v>45618</v>
      </c>
      <c r="B163" s="131">
        <f>LN(1+'Stocks 1 Day Returns'!B163)</f>
        <v>7.037379959489486E-3</v>
      </c>
      <c r="C163" s="131">
        <f>LN(1+'Stocks 1 Day Returns'!C163)</f>
        <v>1.0475594592266798E-2</v>
      </c>
      <c r="D163" s="131">
        <f>LN(1+'Stocks 1 Day Returns'!D163)</f>
        <v>1.4538845076225514E-2</v>
      </c>
      <c r="E163" s="131">
        <f>LN(1+'Stocks 1 Day Returns'!E163)</f>
        <v>2.1638604736762077E-2</v>
      </c>
      <c r="F163" s="131">
        <f>LN(1+'Stocks 1 Day Returns'!F163)</f>
        <v>1.2659408538340907E-2</v>
      </c>
      <c r="G163" s="131">
        <f>LN(1+'Stocks 1 Day Returns'!G163)</f>
        <v>2.0750284177904654E-2</v>
      </c>
      <c r="H163" s="131">
        <f>LN(1+'Stocks 1 Day Returns'!H163)</f>
        <v>5.4503823989168143E-2</v>
      </c>
      <c r="I163" s="131">
        <f>LN(1+'Stocks 1 Day Returns'!I163)</f>
        <v>9.091716261182662E-3</v>
      </c>
      <c r="J163" s="131">
        <f>LN(1+'Stocks 1 Day Returns'!J163)</f>
        <v>4.4768459036580679E-2</v>
      </c>
      <c r="K163" s="131">
        <f>LN(1+'Stocks 1 Day Returns'!K163)</f>
        <v>-1.7863062604896701E-3</v>
      </c>
      <c r="L163" s="131">
        <f>LN(1+'Stocks 1 Day Returns'!L163)</f>
        <v>3.2011035776099164E-2</v>
      </c>
      <c r="P163" s="227">
        <v>45538</v>
      </c>
      <c r="Q163" s="113">
        <f>LN(1+'Stocks 1 Month Returns'!O180)</f>
        <v>-1.8402688759953174E-2</v>
      </c>
      <c r="R163" s="113">
        <f>LN(1+'Stocks 1 Month Returns'!P180)</f>
        <v>6.1148634741745402E-2</v>
      </c>
      <c r="S163" s="113">
        <f>LN(1+'Stocks 1 Month Returns'!Q180)</f>
        <v>5.0322704030898703E-2</v>
      </c>
      <c r="T163" s="113">
        <f>LN(1+'Stocks 1 Month Returns'!R180)</f>
        <v>0.11833478522602493</v>
      </c>
      <c r="U163" s="113">
        <f>LN(1+'Stocks 1 Month Returns'!S180)</f>
        <v>4.3075301471202851E-2</v>
      </c>
      <c r="V163" s="113">
        <f>LN(1+'Stocks 1 Month Returns'!T180)</f>
        <v>5.2028587544273912E-2</v>
      </c>
      <c r="W163" s="113">
        <f>LN(1+'Stocks 1 Month Returns'!U180)</f>
        <v>0.20999633398547024</v>
      </c>
      <c r="X163" s="113">
        <f>LN(1+'Stocks 1 Month Returns'!V180)</f>
        <v>2.1464325328198603E-2</v>
      </c>
      <c r="Y163" s="113">
        <f>LN(1+'Stocks 1 Month Returns'!W180)</f>
        <v>-5.9759294546094964E-3</v>
      </c>
      <c r="Z163" s="113">
        <f>LN(1+'Stocks 1 Month Returns'!X180)</f>
        <v>9.6534643424563457E-2</v>
      </c>
      <c r="AA163" s="113">
        <f>LN(1+'Stocks 1 Month Returns'!Y180)</f>
        <v>8.1540709214064491E-2</v>
      </c>
    </row>
    <row r="164" spans="1:27">
      <c r="A164" s="130">
        <v>45623</v>
      </c>
      <c r="B164" s="131">
        <f>LN(1+'Stocks 1 Day Returns'!B164)</f>
        <v>-4.6137935662346986E-3</v>
      </c>
      <c r="C164" s="131">
        <f>LN(1+'Stocks 1 Day Returns'!C164)</f>
        <v>1.1604884773841237E-2</v>
      </c>
      <c r="D164" s="131">
        <f>LN(1+'Stocks 1 Day Returns'!D164)</f>
        <v>4.0679532962636114E-4</v>
      </c>
      <c r="E164" s="131">
        <f>LN(1+'Stocks 1 Day Returns'!E164)</f>
        <v>7.1109710079821885E-3</v>
      </c>
      <c r="F164" s="131">
        <f>LN(1+'Stocks 1 Day Returns'!F164)</f>
        <v>3.0609587711615673E-2</v>
      </c>
      <c r="G164" s="131">
        <f>LN(1+'Stocks 1 Day Returns'!G164)</f>
        <v>1.351039789960445E-2</v>
      </c>
      <c r="H164" s="131">
        <f>LN(1+'Stocks 1 Day Returns'!H164)</f>
        <v>2.5033413249658073E-2</v>
      </c>
      <c r="I164" s="131">
        <f>LN(1+'Stocks 1 Day Returns'!I164)</f>
        <v>9.5706050859908909E-3</v>
      </c>
      <c r="J164" s="131">
        <f>LN(1+'Stocks 1 Day Returns'!J164)</f>
        <v>2.2977562901204843E-2</v>
      </c>
      <c r="K164" s="131">
        <f>LN(1+'Stocks 1 Day Returns'!K164)</f>
        <v>1.9065475902019166E-3</v>
      </c>
      <c r="L164" s="131">
        <f>LN(1+'Stocks 1 Day Returns'!L164)</f>
        <v>-5.2076362301048708E-3</v>
      </c>
      <c r="P164" s="227">
        <v>45539</v>
      </c>
      <c r="Q164" s="113">
        <f>LN(1+'Stocks 1 Month Returns'!O181)</f>
        <v>2.1858642637715371E-2</v>
      </c>
      <c r="R164" s="113">
        <f>LN(1+'Stocks 1 Month Returns'!P181)</f>
        <v>0.10589077227321042</v>
      </c>
      <c r="S164" s="113">
        <f>LN(1+'Stocks 1 Month Returns'!Q181)</f>
        <v>6.5217877664365001E-2</v>
      </c>
      <c r="T164" s="113">
        <f>LN(1+'Stocks 1 Month Returns'!R181)</f>
        <v>0.13802951560119309</v>
      </c>
      <c r="U164" s="113">
        <f>LN(1+'Stocks 1 Month Returns'!S181)</f>
        <v>3.4201461010792293E-2</v>
      </c>
      <c r="V164" s="113">
        <f>LN(1+'Stocks 1 Month Returns'!T181)</f>
        <v>6.6815397584188502E-2</v>
      </c>
      <c r="W164" s="113">
        <f>LN(1+'Stocks 1 Month Returns'!U181)</f>
        <v>0.21875431841864001</v>
      </c>
      <c r="X164" s="113">
        <f>LN(1+'Stocks 1 Month Returns'!V181)</f>
        <v>3.4104485872283208E-2</v>
      </c>
      <c r="Y164" s="113">
        <f>LN(1+'Stocks 1 Month Returns'!W181)</f>
        <v>3.1147437058171516E-2</v>
      </c>
      <c r="Z164" s="113">
        <f>LN(1+'Stocks 1 Month Returns'!X181)</f>
        <v>0.11026947064791069</v>
      </c>
      <c r="AA164" s="113">
        <f>LN(1+'Stocks 1 Month Returns'!Y181)</f>
        <v>9.4299639616739858E-2</v>
      </c>
    </row>
    <row r="165" spans="1:27">
      <c r="A165" s="130">
        <v>45630</v>
      </c>
      <c r="B165" s="131">
        <f>LN(1+'Stocks 1 Day Returns'!B165)</f>
        <v>-3.2219721819979633E-2</v>
      </c>
      <c r="C165" s="131">
        <f>LN(1+'Stocks 1 Day Returns'!C165)</f>
        <v>-7.7787333581049983E-3</v>
      </c>
      <c r="D165" s="131">
        <f>LN(1+'Stocks 1 Day Returns'!D165)</f>
        <v>5.060560075547494E-3</v>
      </c>
      <c r="E165" s="131">
        <f>LN(1+'Stocks 1 Day Returns'!E165)</f>
        <v>-6.9102856061004332E-3</v>
      </c>
      <c r="F165" s="131">
        <f>LN(1+'Stocks 1 Day Returns'!F165)</f>
        <v>-4.6347875349115487E-3</v>
      </c>
      <c r="G165" s="131">
        <f>LN(1+'Stocks 1 Day Returns'!G165)</f>
        <v>-7.212794953853378E-3</v>
      </c>
      <c r="H165" s="131">
        <f>LN(1+'Stocks 1 Day Returns'!H165)</f>
        <v>-1.4867695654181357E-2</v>
      </c>
      <c r="I165" s="131">
        <f>LN(1+'Stocks 1 Day Returns'!I165)</f>
        <v>-3.1745337068862019E-2</v>
      </c>
      <c r="J165" s="131">
        <f>LN(1+'Stocks 1 Day Returns'!J165)</f>
        <v>1.1679247333905329E-2</v>
      </c>
      <c r="K165" s="131">
        <f>LN(1+'Stocks 1 Day Returns'!K165)</f>
        <v>1.2611723546002561E-2</v>
      </c>
      <c r="L165" s="131">
        <f>LN(1+'Stocks 1 Day Returns'!L165)</f>
        <v>-2.2343671014960872E-2</v>
      </c>
      <c r="P165" s="227">
        <v>45540</v>
      </c>
      <c r="Q165" s="113">
        <f>LN(1+'Stocks 1 Month Returns'!O182)</f>
        <v>6.4610736270051053E-2</v>
      </c>
      <c r="R165" s="113">
        <f>LN(1+'Stocks 1 Month Returns'!P182)</f>
        <v>0.10138780499672677</v>
      </c>
      <c r="S165" s="113">
        <f>LN(1+'Stocks 1 Month Returns'!Q182)</f>
        <v>6.7940971137185294E-2</v>
      </c>
      <c r="T165" s="113">
        <f>LN(1+'Stocks 1 Month Returns'!R182)</f>
        <v>0.12839443401571657</v>
      </c>
      <c r="U165" s="113">
        <f>LN(1+'Stocks 1 Month Returns'!S182)</f>
        <v>7.4064155770870319E-2</v>
      </c>
      <c r="V165" s="113">
        <f>LN(1+'Stocks 1 Month Returns'!T182)</f>
        <v>6.8737873166845292E-2</v>
      </c>
      <c r="W165" s="113">
        <f>LN(1+'Stocks 1 Month Returns'!U182)</f>
        <v>0.21257249727527802</v>
      </c>
      <c r="X165" s="113">
        <f>LN(1+'Stocks 1 Month Returns'!V182)</f>
        <v>3.2803286997046585E-2</v>
      </c>
      <c r="Y165" s="113">
        <f>LN(1+'Stocks 1 Month Returns'!W182)</f>
        <v>3.6550517240685129E-2</v>
      </c>
      <c r="Z165" s="113">
        <f>LN(1+'Stocks 1 Month Returns'!X182)</f>
        <v>0.13207741535873435</v>
      </c>
      <c r="AA165" s="113">
        <f>LN(1+'Stocks 1 Month Returns'!Y182)</f>
        <v>0.10005562800829744</v>
      </c>
    </row>
    <row r="166" spans="1:27">
      <c r="A166" s="130">
        <v>45631</v>
      </c>
      <c r="B166" s="131">
        <f>LN(1+'Stocks 1 Day Returns'!B166)</f>
        <v>-7.2820336097608115E-2</v>
      </c>
      <c r="C166" s="131">
        <f>LN(1+'Stocks 1 Day Returns'!C166)</f>
        <v>-1.8427262073279611E-2</v>
      </c>
      <c r="D166" s="131">
        <f>LN(1+'Stocks 1 Day Returns'!D166)</f>
        <v>-6.7329239736911052E-3</v>
      </c>
      <c r="E166" s="131">
        <f>LN(1+'Stocks 1 Day Returns'!E166)</f>
        <v>-1.1863954401254883E-2</v>
      </c>
      <c r="F166" s="131">
        <f>LN(1+'Stocks 1 Day Returns'!F166)</f>
        <v>-2.274789421730538E-2</v>
      </c>
      <c r="G166" s="131">
        <f>LN(1+'Stocks 1 Day Returns'!G166)</f>
        <v>-3.2799859040592683E-2</v>
      </c>
      <c r="H166" s="131">
        <f>LN(1+'Stocks 1 Day Returns'!H166)</f>
        <v>-1.7988645258823925E-2</v>
      </c>
      <c r="I166" s="131">
        <f>LN(1+'Stocks 1 Day Returns'!I166)</f>
        <v>-1.2191484355443281E-2</v>
      </c>
      <c r="J166" s="131">
        <f>LN(1+'Stocks 1 Day Returns'!J166)</f>
        <v>-2.8774640275378568E-2</v>
      </c>
      <c r="K166" s="131">
        <f>LN(1+'Stocks 1 Day Returns'!K166)</f>
        <v>-7.6550181499348844E-3</v>
      </c>
      <c r="L166" s="131">
        <f>LN(1+'Stocks 1 Day Returns'!L166)</f>
        <v>-1.6350239650487923E-2</v>
      </c>
      <c r="P166" s="227">
        <v>45541</v>
      </c>
      <c r="Q166" s="113">
        <f>LN(1+'Stocks 1 Month Returns'!O183)</f>
        <v>-3.860022014291413E-2</v>
      </c>
      <c r="R166" s="113">
        <f>LN(1+'Stocks 1 Month Returns'!P183)</f>
        <v>7.7305443901740351E-2</v>
      </c>
      <c r="S166" s="113">
        <f>LN(1+'Stocks 1 Month Returns'!Q183)</f>
        <v>4.0242566792058128E-2</v>
      </c>
      <c r="T166" s="113">
        <f>LN(1+'Stocks 1 Month Returns'!R183)</f>
        <v>9.9328960016880713E-2</v>
      </c>
      <c r="U166" s="113">
        <f>LN(1+'Stocks 1 Month Returns'!S183)</f>
        <v>6.5476752572830227E-2</v>
      </c>
      <c r="V166" s="113">
        <f>LN(1+'Stocks 1 Month Returns'!T183)</f>
        <v>5.8443444727872274E-2</v>
      </c>
      <c r="W166" s="113">
        <f>LN(1+'Stocks 1 Month Returns'!U183)</f>
        <v>0.14092470844652755</v>
      </c>
      <c r="X166" s="113">
        <f>LN(1+'Stocks 1 Month Returns'!V183)</f>
        <v>7.9720440308103072E-4</v>
      </c>
      <c r="Y166" s="113">
        <f>LN(1+'Stocks 1 Month Returns'!W183)</f>
        <v>-2.6238054624065497E-2</v>
      </c>
      <c r="Z166" s="113">
        <f>LN(1+'Stocks 1 Month Returns'!X183)</f>
        <v>7.5863479297762035E-2</v>
      </c>
      <c r="AA166" s="113">
        <f>LN(1+'Stocks 1 Month Returns'!Y183)</f>
        <v>5.9317463320920367E-2</v>
      </c>
    </row>
    <row r="167" spans="1:27">
      <c r="A167" s="130">
        <v>45632</v>
      </c>
      <c r="B167" s="131">
        <f>LN(1+'Stocks 1 Day Returns'!B167)</f>
        <v>-2.4585565507552029E-3</v>
      </c>
      <c r="C167" s="131">
        <f>LN(1+'Stocks 1 Day Returns'!C167)</f>
        <v>-9.0344576254346894E-3</v>
      </c>
      <c r="D167" s="131">
        <f>LN(1+'Stocks 1 Day Returns'!D167)</f>
        <v>-6.0671984693076554E-3</v>
      </c>
      <c r="E167" s="131">
        <f>LN(1+'Stocks 1 Day Returns'!E167)</f>
        <v>-1.0379502776055203E-2</v>
      </c>
      <c r="F167" s="131">
        <f>LN(1+'Stocks 1 Day Returns'!F167)</f>
        <v>-6.2389063813885056E-3</v>
      </c>
      <c r="G167" s="131">
        <f>LN(1+'Stocks 1 Day Returns'!G167)</f>
        <v>-3.7120048784581488E-3</v>
      </c>
      <c r="H167" s="131">
        <f>LN(1+'Stocks 1 Day Returns'!H167)</f>
        <v>-7.8366772006212386E-3</v>
      </c>
      <c r="I167" s="131">
        <f>LN(1+'Stocks 1 Day Returns'!I167)</f>
        <v>-3.4216425641917077E-2</v>
      </c>
      <c r="J167" s="131">
        <f>LN(1+'Stocks 1 Day Returns'!J167)</f>
        <v>-2.5854937823617634E-2</v>
      </c>
      <c r="K167" s="131">
        <f>LN(1+'Stocks 1 Day Returns'!K167)</f>
        <v>2.074653174838003E-2</v>
      </c>
      <c r="L167" s="131">
        <f>LN(1+'Stocks 1 Day Returns'!L167)</f>
        <v>1.3062492949953508E-2</v>
      </c>
      <c r="P167" s="227">
        <v>45545</v>
      </c>
      <c r="Q167" s="113">
        <f>LN(1+'Stocks 1 Month Returns'!O184)</f>
        <v>5.4792401409216786E-3</v>
      </c>
      <c r="R167" s="113">
        <f>LN(1+'Stocks 1 Month Returns'!P184)</f>
        <v>6.0958087549589125E-2</v>
      </c>
      <c r="S167" s="113">
        <f>LN(1+'Stocks 1 Month Returns'!Q184)</f>
        <v>6.3166097613063396E-2</v>
      </c>
      <c r="T167" s="113">
        <f>LN(1+'Stocks 1 Month Returns'!R184)</f>
        <v>0.11369217411459544</v>
      </c>
      <c r="U167" s="113">
        <f>LN(1+'Stocks 1 Month Returns'!S184)</f>
        <v>6.8305357545532838E-2</v>
      </c>
      <c r="V167" s="113">
        <f>LN(1+'Stocks 1 Month Returns'!T184)</f>
        <v>6.6168941482846799E-2</v>
      </c>
      <c r="W167" s="113">
        <f>LN(1+'Stocks 1 Month Returns'!U184)</f>
        <v>7.3572974243540964E-2</v>
      </c>
      <c r="X167" s="113">
        <f>LN(1+'Stocks 1 Month Returns'!V184)</f>
        <v>-4.5262419250678629E-3</v>
      </c>
      <c r="Y167" s="113">
        <f>LN(1+'Stocks 1 Month Returns'!W184)</f>
        <v>-4.5973338890030911E-3</v>
      </c>
      <c r="Z167" s="113">
        <f>LN(1+'Stocks 1 Month Returns'!X184)</f>
        <v>0.11603882237326993</v>
      </c>
      <c r="AA167" s="113">
        <f>LN(1+'Stocks 1 Month Returns'!Y184)</f>
        <v>7.1148407245737663E-2</v>
      </c>
    </row>
    <row r="168" spans="1:27">
      <c r="A168" s="130">
        <v>45637</v>
      </c>
      <c r="B168" s="131">
        <f>LN(1+'Stocks 1 Day Returns'!B168)</f>
        <v>4.5984060025379336E-3</v>
      </c>
      <c r="C168" s="131">
        <f>LN(1+'Stocks 1 Day Returns'!C168)</f>
        <v>1.4050321919566728E-3</v>
      </c>
      <c r="D168" s="131">
        <f>LN(1+'Stocks 1 Day Returns'!D168)</f>
        <v>1.9270706031050088E-2</v>
      </c>
      <c r="E168" s="131">
        <f>LN(1+'Stocks 1 Day Returns'!E168)</f>
        <v>4.3681532246044406E-3</v>
      </c>
      <c r="F168" s="131">
        <f>LN(1+'Stocks 1 Day Returns'!F168)</f>
        <v>5.5380226717233489E-3</v>
      </c>
      <c r="G168" s="131">
        <f>LN(1+'Stocks 1 Day Returns'!G168)</f>
        <v>1.3150328304037276E-2</v>
      </c>
      <c r="H168" s="131">
        <f>LN(1+'Stocks 1 Day Returns'!H168)</f>
        <v>-6.7770233066689741E-3</v>
      </c>
      <c r="I168" s="131">
        <f>LN(1+'Stocks 1 Day Returns'!I168)</f>
        <v>1.5399544687767167E-3</v>
      </c>
      <c r="J168" s="131">
        <f>LN(1+'Stocks 1 Day Returns'!J168)</f>
        <v>1.7855301342789051E-2</v>
      </c>
      <c r="K168" s="131">
        <f>LN(1+'Stocks 1 Day Returns'!K168)</f>
        <v>2.9515445038084034E-2</v>
      </c>
      <c r="L168" s="131">
        <f>LN(1+'Stocks 1 Day Returns'!L168)</f>
        <v>-2.2319890353493643E-3</v>
      </c>
      <c r="P168" s="227">
        <v>45546</v>
      </c>
      <c r="Q168" s="113">
        <f>LN(1+'Stocks 1 Month Returns'!O185)</f>
        <v>-2.852106174431555E-2</v>
      </c>
      <c r="R168" s="113">
        <f>LN(1+'Stocks 1 Month Returns'!P185)</f>
        <v>1.9133304020284313E-2</v>
      </c>
      <c r="S168" s="113">
        <f>LN(1+'Stocks 1 Month Returns'!Q185)</f>
        <v>3.4447644102860754E-2</v>
      </c>
      <c r="T168" s="113">
        <f>LN(1+'Stocks 1 Month Returns'!R185)</f>
        <v>9.2082621377843538E-2</v>
      </c>
      <c r="U168" s="113">
        <f>LN(1+'Stocks 1 Month Returns'!S185)</f>
        <v>4.4152334383651591E-2</v>
      </c>
      <c r="V168" s="113">
        <f>LN(1+'Stocks 1 Month Returns'!T185)</f>
        <v>1.9068674391148999E-2</v>
      </c>
      <c r="W168" s="113">
        <f>LN(1+'Stocks 1 Month Returns'!U185)</f>
        <v>4.355874823380039E-2</v>
      </c>
      <c r="X168" s="113">
        <f>LN(1+'Stocks 1 Month Returns'!V185)</f>
        <v>-3.159964743318372E-2</v>
      </c>
      <c r="Y168" s="113">
        <f>LN(1+'Stocks 1 Month Returns'!W185)</f>
        <v>-3.2154595575522291E-2</v>
      </c>
      <c r="Z168" s="113">
        <f>LN(1+'Stocks 1 Month Returns'!X185)</f>
        <v>9.3478429865703636E-2</v>
      </c>
      <c r="AA168" s="113">
        <f>LN(1+'Stocks 1 Month Returns'!Y185)</f>
        <v>3.4658191046695749E-2</v>
      </c>
    </row>
    <row r="169" spans="1:27">
      <c r="A169" s="130">
        <v>45638</v>
      </c>
      <c r="B169" s="131">
        <f>LN(1+'Stocks 1 Day Returns'!B169)</f>
        <v>6.4136202936476205E-2</v>
      </c>
      <c r="C169" s="131">
        <f>LN(1+'Stocks 1 Day Returns'!C169)</f>
        <v>3.780558062212748E-2</v>
      </c>
      <c r="D169" s="131">
        <f>LN(1+'Stocks 1 Day Returns'!D169)</f>
        <v>3.3128273367686013E-2</v>
      </c>
      <c r="E169" s="131">
        <f>LN(1+'Stocks 1 Day Returns'!E169)</f>
        <v>3.6287362646521888E-2</v>
      </c>
      <c r="F169" s="131">
        <f>LN(1+'Stocks 1 Day Returns'!F169)</f>
        <v>3.4386686843035884E-2</v>
      </c>
      <c r="G169" s="131">
        <f>LN(1+'Stocks 1 Day Returns'!G169)</f>
        <v>4.0817752880852765E-2</v>
      </c>
      <c r="H169" s="131">
        <f>LN(1+'Stocks 1 Day Returns'!H169)</f>
        <v>3.6843279923506271E-2</v>
      </c>
      <c r="I169" s="131">
        <f>LN(1+'Stocks 1 Day Returns'!I169)</f>
        <v>2.2210703384993383E-2</v>
      </c>
      <c r="J169" s="131">
        <f>LN(1+'Stocks 1 Day Returns'!J169)</f>
        <v>4.2587542884057611E-2</v>
      </c>
      <c r="K169" s="131">
        <f>LN(1+'Stocks 1 Day Returns'!K169)</f>
        <v>2.6241447857021111E-2</v>
      </c>
      <c r="L169" s="131">
        <f>LN(1+'Stocks 1 Day Returns'!L169)</f>
        <v>-1.3770377951111135E-2</v>
      </c>
      <c r="P169" s="227">
        <v>45547</v>
      </c>
      <c r="Q169" s="113">
        <f>LN(1+'Stocks 1 Month Returns'!O186)</f>
        <v>-4.3672766904369741E-2</v>
      </c>
      <c r="R169" s="113">
        <f>LN(1+'Stocks 1 Month Returns'!P186)</f>
        <v>-1.0433072071169662E-2</v>
      </c>
      <c r="S169" s="113">
        <f>LN(1+'Stocks 1 Month Returns'!Q186)</f>
        <v>8.8759826187516846E-3</v>
      </c>
      <c r="T169" s="113">
        <f>LN(1+'Stocks 1 Month Returns'!R186)</f>
        <v>7.2642055303713288E-2</v>
      </c>
      <c r="U169" s="113">
        <f>LN(1+'Stocks 1 Month Returns'!S186)</f>
        <v>1.901429319672265E-2</v>
      </c>
      <c r="V169" s="113">
        <f>LN(1+'Stocks 1 Month Returns'!T186)</f>
        <v>-5.7780818176611159E-3</v>
      </c>
      <c r="W169" s="113">
        <f>LN(1+'Stocks 1 Month Returns'!U186)</f>
        <v>4.0802616949834732E-2</v>
      </c>
      <c r="X169" s="113">
        <f>LN(1+'Stocks 1 Month Returns'!V186)</f>
        <v>-5.3629298837371109E-2</v>
      </c>
      <c r="Y169" s="113">
        <f>LN(1+'Stocks 1 Month Returns'!W186)</f>
        <v>-4.9755184985357866E-2</v>
      </c>
      <c r="Z169" s="113">
        <f>LN(1+'Stocks 1 Month Returns'!X186)</f>
        <v>7.9564520856422252E-2</v>
      </c>
      <c r="AA169" s="113">
        <f>LN(1+'Stocks 1 Month Returns'!Y186)</f>
        <v>1.0280456182689942E-2</v>
      </c>
    </row>
    <row r="170" spans="1:27">
      <c r="A170" s="130">
        <v>45639</v>
      </c>
      <c r="B170" s="131">
        <f>LN(1+'Stocks 1 Day Returns'!B170)</f>
        <v>-1.4845276755005054E-2</v>
      </c>
      <c r="C170" s="131">
        <f>LN(1+'Stocks 1 Day Returns'!C170)</f>
        <v>7.2416778338684051E-3</v>
      </c>
      <c r="D170" s="131">
        <f>LN(1+'Stocks 1 Day Returns'!D170)</f>
        <v>1.4494307540136192E-3</v>
      </c>
      <c r="E170" s="131">
        <f>LN(1+'Stocks 1 Day Returns'!E170)</f>
        <v>2.640419872122963E-3</v>
      </c>
      <c r="F170" s="131">
        <f>LN(1+'Stocks 1 Day Returns'!F170)</f>
        <v>-7.1137158175743958E-3</v>
      </c>
      <c r="G170" s="131">
        <f>LN(1+'Stocks 1 Day Returns'!G170)</f>
        <v>5.6041220007629136E-3</v>
      </c>
      <c r="H170" s="131">
        <f>LN(1+'Stocks 1 Day Returns'!H170)</f>
        <v>1.0944382190655601E-2</v>
      </c>
      <c r="I170" s="131">
        <f>LN(1+'Stocks 1 Day Returns'!I170)</f>
        <v>1.1120116339719854E-3</v>
      </c>
      <c r="J170" s="131">
        <f>LN(1+'Stocks 1 Day Returns'!J170)</f>
        <v>1.7819033674110529E-2</v>
      </c>
      <c r="K170" s="131">
        <f>LN(1+'Stocks 1 Day Returns'!K170)</f>
        <v>-6.0273553645028481E-5</v>
      </c>
      <c r="L170" s="131">
        <f>LN(1+'Stocks 1 Day Returns'!L170)</f>
        <v>-2.8921524346244756E-2</v>
      </c>
      <c r="P170" s="227">
        <v>45548</v>
      </c>
      <c r="Q170" s="113">
        <f>LN(1+'Stocks 1 Month Returns'!O187)</f>
        <v>-3.8871979193912463E-2</v>
      </c>
      <c r="R170" s="113">
        <f>LN(1+'Stocks 1 Month Returns'!P187)</f>
        <v>2.2643166548253343E-3</v>
      </c>
      <c r="S170" s="113">
        <f>LN(1+'Stocks 1 Month Returns'!Q187)</f>
        <v>3.4644669044967942E-2</v>
      </c>
      <c r="T170" s="113">
        <f>LN(1+'Stocks 1 Month Returns'!R187)</f>
        <v>3.8025218458001143E-2</v>
      </c>
      <c r="U170" s="113">
        <f>LN(1+'Stocks 1 Month Returns'!S187)</f>
        <v>3.1820551129705707E-2</v>
      </c>
      <c r="V170" s="113">
        <f>LN(1+'Stocks 1 Month Returns'!T187)</f>
        <v>1.9904157880449701E-2</v>
      </c>
      <c r="W170" s="113">
        <f>LN(1+'Stocks 1 Month Returns'!U187)</f>
        <v>4.3787829844644688E-2</v>
      </c>
      <c r="X170" s="113">
        <f>LN(1+'Stocks 1 Month Returns'!V187)</f>
        <v>-3.0888617733172027E-2</v>
      </c>
      <c r="Y170" s="113">
        <f>LN(1+'Stocks 1 Month Returns'!W187)</f>
        <v>-0.10583867038335597</v>
      </c>
      <c r="Z170" s="113">
        <f>LN(1+'Stocks 1 Month Returns'!X187)</f>
        <v>6.109249352136982E-2</v>
      </c>
      <c r="AA170" s="113">
        <f>LN(1+'Stocks 1 Month Returns'!Y187)</f>
        <v>2.7019103516313377E-2</v>
      </c>
    </row>
    <row r="171" spans="1:27">
      <c r="A171" s="130">
        <v>45644</v>
      </c>
      <c r="B171" s="131">
        <f>LN(1+'Stocks 1 Day Returns'!B171)</f>
        <v>-5.655918237693227E-2</v>
      </c>
      <c r="C171" s="131">
        <f>LN(1+'Stocks 1 Day Returns'!C171)</f>
        <v>-2.0825098660526592E-2</v>
      </c>
      <c r="D171" s="131">
        <f>LN(1+'Stocks 1 Day Returns'!D171)</f>
        <v>-3.7455168283141833E-2</v>
      </c>
      <c r="E171" s="131">
        <f>LN(1+'Stocks 1 Day Returns'!E171)</f>
        <v>-1.6232538228989842E-2</v>
      </c>
      <c r="F171" s="131">
        <f>LN(1+'Stocks 1 Day Returns'!F171)</f>
        <v>-1.4056913450589041E-2</v>
      </c>
      <c r="G171" s="131">
        <f>LN(1+'Stocks 1 Day Returns'!G171)</f>
        <v>-1.4681457972666097E-2</v>
      </c>
      <c r="H171" s="131">
        <f>LN(1+'Stocks 1 Day Returns'!H171)</f>
        <v>-2.2110019924424806E-2</v>
      </c>
      <c r="I171" s="131">
        <f>LN(1+'Stocks 1 Day Returns'!I171)</f>
        <v>-2.6757053023448947E-2</v>
      </c>
      <c r="J171" s="131">
        <f>LN(1+'Stocks 1 Day Returns'!J171)</f>
        <v>-1.5428560293138007E-3</v>
      </c>
      <c r="K171" s="131">
        <f>LN(1+'Stocks 1 Day Returns'!K171)</f>
        <v>-4.6248969665019797E-2</v>
      </c>
      <c r="L171" s="131">
        <f>LN(1+'Stocks 1 Day Returns'!L171)</f>
        <v>-9.5732779465502876E-3</v>
      </c>
      <c r="P171" s="227">
        <v>45552</v>
      </c>
      <c r="Q171" s="113">
        <f>LN(1+'Stocks 1 Month Returns'!O188)</f>
        <v>5.4424308281187682E-2</v>
      </c>
      <c r="R171" s="113">
        <f>LN(1+'Stocks 1 Month Returns'!P188)</f>
        <v>-1.5746653220581754E-2</v>
      </c>
      <c r="S171" s="113">
        <f>LN(1+'Stocks 1 Month Returns'!Q188)</f>
        <v>6.5166013942876577E-2</v>
      </c>
      <c r="T171" s="113">
        <f>LN(1+'Stocks 1 Month Returns'!R188)</f>
        <v>4.9065340612324086E-2</v>
      </c>
      <c r="U171" s="113">
        <f>LN(1+'Stocks 1 Month Returns'!S188)</f>
        <v>6.5171912188929745E-2</v>
      </c>
      <c r="V171" s="113">
        <f>LN(1+'Stocks 1 Month Returns'!T188)</f>
        <v>6.7064977622076194E-2</v>
      </c>
      <c r="W171" s="113">
        <f>LN(1+'Stocks 1 Month Returns'!U188)</f>
        <v>7.3482656374191602E-2</v>
      </c>
      <c r="X171" s="113">
        <f>LN(1+'Stocks 1 Month Returns'!V188)</f>
        <v>-4.7955851734227855E-4</v>
      </c>
      <c r="Y171" s="113">
        <f>LN(1+'Stocks 1 Month Returns'!W188)</f>
        <v>-0.1144679888636561</v>
      </c>
      <c r="Z171" s="113">
        <f>LN(1+'Stocks 1 Month Returns'!X188)</f>
        <v>8.0058458936566601E-2</v>
      </c>
      <c r="AA171" s="113">
        <f>LN(1+'Stocks 1 Month Returns'!Y188)</f>
        <v>4.0439627490741863E-2</v>
      </c>
    </row>
    <row r="172" spans="1:27">
      <c r="A172" s="130">
        <v>45645</v>
      </c>
      <c r="B172" s="131">
        <f>LN(1+'Stocks 1 Day Returns'!B172)</f>
        <v>-1.4667015662602322E-2</v>
      </c>
      <c r="C172" s="131">
        <f>LN(1+'Stocks 1 Day Returns'!C172)</f>
        <v>4.8364081396775893E-3</v>
      </c>
      <c r="D172" s="131">
        <f>LN(1+'Stocks 1 Day Returns'!D172)</f>
        <v>-2.9772209657184471E-3</v>
      </c>
      <c r="E172" s="131">
        <f>LN(1+'Stocks 1 Day Returns'!E172)</f>
        <v>-4.1710340444554649E-4</v>
      </c>
      <c r="F172" s="131">
        <f>LN(1+'Stocks 1 Day Returns'!F172)</f>
        <v>-1.9742202761860923E-3</v>
      </c>
      <c r="G172" s="131">
        <f>LN(1+'Stocks 1 Day Returns'!G172)</f>
        <v>7.7544664923836059E-3</v>
      </c>
      <c r="H172" s="131">
        <f>LN(1+'Stocks 1 Day Returns'!H172)</f>
        <v>4.8231863038723432E-3</v>
      </c>
      <c r="I172" s="131">
        <f>LN(1+'Stocks 1 Day Returns'!I172)</f>
        <v>-2.2699364146020754E-2</v>
      </c>
      <c r="J172" s="131">
        <f>LN(1+'Stocks 1 Day Returns'!J172)</f>
        <v>2.3129230973464122E-2</v>
      </c>
      <c r="K172" s="131">
        <f>LN(1+'Stocks 1 Day Returns'!K172)</f>
        <v>1.0329163340627653E-2</v>
      </c>
      <c r="L172" s="131">
        <f>LN(1+'Stocks 1 Day Returns'!L172)</f>
        <v>-1.0060638936881021E-2</v>
      </c>
      <c r="P172" s="227">
        <v>45553</v>
      </c>
      <c r="Q172" s="113">
        <f>LN(1+'Stocks 1 Month Returns'!O189)</f>
        <v>1.0311683065995217E-2</v>
      </c>
      <c r="R172" s="113">
        <f>LN(1+'Stocks 1 Month Returns'!P189)</f>
        <v>-5.1819131882922245E-3</v>
      </c>
      <c r="S172" s="113">
        <f>LN(1+'Stocks 1 Month Returns'!Q189)</f>
        <v>3.4896866723280823E-2</v>
      </c>
      <c r="T172" s="113">
        <f>LN(1+'Stocks 1 Month Returns'!R189)</f>
        <v>2.7395171942463978E-2</v>
      </c>
      <c r="U172" s="113">
        <f>LN(1+'Stocks 1 Month Returns'!S189)</f>
        <v>6.2748263900748738E-2</v>
      </c>
      <c r="V172" s="113">
        <f>LN(1+'Stocks 1 Month Returns'!T189)</f>
        <v>5.4024880609981091E-2</v>
      </c>
      <c r="W172" s="113">
        <f>LN(1+'Stocks 1 Month Returns'!U189)</f>
        <v>7.7498997030856637E-2</v>
      </c>
      <c r="X172" s="113">
        <f>LN(1+'Stocks 1 Month Returns'!V189)</f>
        <v>1.5790139472355622E-2</v>
      </c>
      <c r="Y172" s="113">
        <f>LN(1+'Stocks 1 Month Returns'!W189)</f>
        <v>-8.3092981570318497E-2</v>
      </c>
      <c r="Z172" s="113">
        <f>LN(1+'Stocks 1 Month Returns'!X189)</f>
        <v>6.2188822551151726E-2</v>
      </c>
      <c r="AA172" s="113">
        <f>LN(1+'Stocks 1 Month Returns'!Y189)</f>
        <v>2.4618006787413955E-2</v>
      </c>
    </row>
    <row r="173" spans="1:27">
      <c r="A173" s="130">
        <v>45646</v>
      </c>
      <c r="B173" s="131">
        <f>LN(1+'Stocks 1 Day Returns'!B173)</f>
        <v>3.0098036526329874E-2</v>
      </c>
      <c r="C173" s="131">
        <f>LN(1+'Stocks 1 Day Returns'!C173)</f>
        <v>2.4891331390638552E-2</v>
      </c>
      <c r="D173" s="131">
        <f>LN(1+'Stocks 1 Day Returns'!D173)</f>
        <v>5.2659552584048827E-3</v>
      </c>
      <c r="E173" s="131">
        <f>LN(1+'Stocks 1 Day Returns'!E173)</f>
        <v>2.1575664470787976E-2</v>
      </c>
      <c r="F173" s="131">
        <f>LN(1+'Stocks 1 Day Returns'!F173)</f>
        <v>1.215905493306243E-2</v>
      </c>
      <c r="G173" s="131">
        <f>LN(1+'Stocks 1 Day Returns'!G173)</f>
        <v>5.7064912424767923E-3</v>
      </c>
      <c r="H173" s="131">
        <f>LN(1+'Stocks 1 Day Returns'!H173)</f>
        <v>3.5033544886966674E-2</v>
      </c>
      <c r="I173" s="131">
        <f>LN(1+'Stocks 1 Day Returns'!I173)</f>
        <v>1.8222327744723169E-2</v>
      </c>
      <c r="J173" s="131">
        <f>LN(1+'Stocks 1 Day Returns'!J173)</f>
        <v>7.9998392442759674E-3</v>
      </c>
      <c r="K173" s="131">
        <f>LN(1+'Stocks 1 Day Returns'!K173)</f>
        <v>1.3523762151511331E-2</v>
      </c>
      <c r="L173" s="131">
        <f>LN(1+'Stocks 1 Day Returns'!L173)</f>
        <v>-8.6338647750182195E-3</v>
      </c>
      <c r="P173" s="227">
        <v>45554</v>
      </c>
      <c r="Q173" s="113">
        <f>LN(1+'Stocks 1 Month Returns'!O190)</f>
        <v>-1.978473046778948E-3</v>
      </c>
      <c r="R173" s="113">
        <f>LN(1+'Stocks 1 Month Returns'!P190)</f>
        <v>2.1563459553940689E-2</v>
      </c>
      <c r="S173" s="113">
        <f>LN(1+'Stocks 1 Month Returns'!Q190)</f>
        <v>4.4442072993700524E-2</v>
      </c>
      <c r="T173" s="113">
        <f>LN(1+'Stocks 1 Month Returns'!R190)</f>
        <v>3.0145982242466569E-2</v>
      </c>
      <c r="U173" s="113">
        <f>LN(1+'Stocks 1 Month Returns'!S190)</f>
        <v>4.0361343034850776E-2</v>
      </c>
      <c r="V173" s="113">
        <f>LN(1+'Stocks 1 Month Returns'!T190)</f>
        <v>4.0685665428948435E-2</v>
      </c>
      <c r="W173" s="113">
        <f>LN(1+'Stocks 1 Month Returns'!U190)</f>
        <v>5.4005814577515791E-2</v>
      </c>
      <c r="X173" s="113">
        <f>LN(1+'Stocks 1 Month Returns'!V190)</f>
        <v>8.4392162848219692E-3</v>
      </c>
      <c r="Y173" s="113">
        <f>LN(1+'Stocks 1 Month Returns'!W190)</f>
        <v>-0.10428495964153109</v>
      </c>
      <c r="Z173" s="113">
        <f>LN(1+'Stocks 1 Month Returns'!X190)</f>
        <v>6.3484501219078421E-2</v>
      </c>
      <c r="AA173" s="113">
        <f>LN(1+'Stocks 1 Month Returns'!Y190)</f>
        <v>2.7086049905177031E-2</v>
      </c>
    </row>
    <row r="174" spans="1:27">
      <c r="A174" s="130">
        <v>45653</v>
      </c>
      <c r="B174" s="131">
        <f>LN(1+'Stocks 1 Day Returns'!B174)</f>
        <v>-1.0725188896923626E-2</v>
      </c>
      <c r="C174" s="131">
        <f>LN(1+'Stocks 1 Day Returns'!C174)</f>
        <v>-1.7182990297244901E-2</v>
      </c>
      <c r="D174" s="131">
        <f>LN(1+'Stocks 1 Day Returns'!D174)</f>
        <v>-2.1305322156408357E-2</v>
      </c>
      <c r="E174" s="131">
        <f>LN(1+'Stocks 1 Day Returns'!E174)</f>
        <v>-1.0040137698189393E-2</v>
      </c>
      <c r="F174" s="131">
        <f>LN(1+'Stocks 1 Day Returns'!F174)</f>
        <v>-1.2776956083361409E-2</v>
      </c>
      <c r="G174" s="131">
        <f>LN(1+'Stocks 1 Day Returns'!G174)</f>
        <v>2.229781337516805E-3</v>
      </c>
      <c r="H174" s="131">
        <f>LN(1+'Stocks 1 Day Returns'!H174)</f>
        <v>-2.0083112994422033E-3</v>
      </c>
      <c r="I174" s="131">
        <f>LN(1+'Stocks 1 Day Returns'!I174)</f>
        <v>-3.7134110743176209E-3</v>
      </c>
      <c r="J174" s="131">
        <f>LN(1+'Stocks 1 Day Returns'!J174)</f>
        <v>-1.9691741869757866E-3</v>
      </c>
      <c r="K174" s="131">
        <f>LN(1+'Stocks 1 Day Returns'!K174)</f>
        <v>-1.8493209998156963E-2</v>
      </c>
      <c r="L174" s="131">
        <f>LN(1+'Stocks 1 Day Returns'!L174)</f>
        <v>7.0134283143944882E-3</v>
      </c>
      <c r="P174" s="227">
        <v>45555</v>
      </c>
      <c r="Q174" s="113">
        <f>LN(1+'Stocks 1 Month Returns'!O191)</f>
        <v>9.3978937887601283E-2</v>
      </c>
      <c r="R174" s="113">
        <f>LN(1+'Stocks 1 Month Returns'!P191)</f>
        <v>2.7168710959792858E-2</v>
      </c>
      <c r="S174" s="113">
        <f>LN(1+'Stocks 1 Month Returns'!Q191)</f>
        <v>5.7319186272595253E-2</v>
      </c>
      <c r="T174" s="113">
        <f>LN(1+'Stocks 1 Month Returns'!R191)</f>
        <v>4.5208877366838617E-2</v>
      </c>
      <c r="U174" s="113">
        <f>LN(1+'Stocks 1 Month Returns'!S191)</f>
        <v>5.2666880781066551E-2</v>
      </c>
      <c r="V174" s="113">
        <f>LN(1+'Stocks 1 Month Returns'!T191)</f>
        <v>-0.13372531001429908</v>
      </c>
      <c r="W174" s="113">
        <f>LN(1+'Stocks 1 Month Returns'!U191)</f>
        <v>6.1732189597004002E-2</v>
      </c>
      <c r="X174" s="113">
        <f>LN(1+'Stocks 1 Month Returns'!V191)</f>
        <v>1.0612442949674471E-2</v>
      </c>
      <c r="Y174" s="113">
        <f>LN(1+'Stocks 1 Month Returns'!W191)</f>
        <v>-0.10861619383855735</v>
      </c>
      <c r="Z174" s="113">
        <f>LN(1+'Stocks 1 Month Returns'!X191)</f>
        <v>9.5143108868482928E-2</v>
      </c>
      <c r="AA174" s="113">
        <f>LN(1+'Stocks 1 Month Returns'!Y191)</f>
        <v>3.4359096621215557E-2</v>
      </c>
    </row>
    <row r="175" spans="1:27">
      <c r="A175" s="130">
        <v>45672</v>
      </c>
      <c r="B175" s="131">
        <f>LN(1+'Stocks 1 Day Returns'!B175)</f>
        <v>3.3804485216320186E-2</v>
      </c>
      <c r="C175" s="131">
        <f>LN(1+'Stocks 1 Day Returns'!C175)</f>
        <v>2.6566272207690488E-2</v>
      </c>
      <c r="D175" s="131">
        <f>LN(1+'Stocks 1 Day Returns'!D175)</f>
        <v>3.2356520004566694E-2</v>
      </c>
      <c r="E175" s="131">
        <f>LN(1+'Stocks 1 Day Returns'!E175)</f>
        <v>1.7977508125877728E-2</v>
      </c>
      <c r="F175" s="131">
        <f>LN(1+'Stocks 1 Day Returns'!F175)</f>
        <v>7.6362001106006433E-3</v>
      </c>
      <c r="G175" s="131">
        <f>LN(1+'Stocks 1 Day Returns'!G175)</f>
        <v>3.3644082157658285E-3</v>
      </c>
      <c r="H175" s="131">
        <f>LN(1+'Stocks 1 Day Returns'!H175)</f>
        <v>2.1890727038639285E-2</v>
      </c>
      <c r="I175" s="131">
        <f>LN(1+'Stocks 1 Day Returns'!I175)</f>
        <v>1.6154217849922593E-2</v>
      </c>
      <c r="J175" s="131">
        <f>LN(1+'Stocks 1 Day Returns'!J175)</f>
        <v>2.1597317718308833E-3</v>
      </c>
      <c r="K175" s="131">
        <f>LN(1+'Stocks 1 Day Returns'!K175)</f>
        <v>3.2427923970538473E-2</v>
      </c>
      <c r="L175" s="131">
        <f>LN(1+'Stocks 1 Day Returns'!L175)</f>
        <v>-1.048477364227688E-2</v>
      </c>
      <c r="P175" s="227">
        <v>45559</v>
      </c>
      <c r="Q175" s="113">
        <f>LN(1+'Stocks 1 Month Returns'!O192)</f>
        <v>0.12254330013208423</v>
      </c>
      <c r="R175" s="113">
        <f>LN(1+'Stocks 1 Month Returns'!P192)</f>
        <v>2.0052191682419892E-2</v>
      </c>
      <c r="S175" s="113">
        <f>LN(1+'Stocks 1 Month Returns'!Q192)</f>
        <v>4.69890813372296E-2</v>
      </c>
      <c r="T175" s="113">
        <f>LN(1+'Stocks 1 Month Returns'!R192)</f>
        <v>5.2197963599659433E-2</v>
      </c>
      <c r="U175" s="113">
        <f>LN(1+'Stocks 1 Month Returns'!S192)</f>
        <v>5.1697313844423755E-2</v>
      </c>
      <c r="V175" s="113">
        <f>LN(1+'Stocks 1 Month Returns'!T192)</f>
        <v>-8.8884116199134416E-2</v>
      </c>
      <c r="W175" s="113">
        <f>LN(1+'Stocks 1 Month Returns'!U192)</f>
        <v>7.3706938844155133E-3</v>
      </c>
      <c r="X175" s="113">
        <f>LN(1+'Stocks 1 Month Returns'!V192)</f>
        <v>1.6566199255578572E-2</v>
      </c>
      <c r="Y175" s="113">
        <f>LN(1+'Stocks 1 Month Returns'!W192)</f>
        <v>-9.8201591803049493E-2</v>
      </c>
      <c r="Z175" s="113">
        <f>LN(1+'Stocks 1 Month Returns'!X192)</f>
        <v>0.10899472483055714</v>
      </c>
      <c r="AA175" s="113">
        <f>LN(1+'Stocks 1 Month Returns'!Y192)</f>
        <v>3.5017277451617271E-2</v>
      </c>
    </row>
    <row r="176" spans="1:27">
      <c r="A176" s="130">
        <v>45673</v>
      </c>
      <c r="B176" s="131">
        <f>LN(1+'Stocks 1 Day Returns'!B176)</f>
        <v>-8.6498905410317319E-3</v>
      </c>
      <c r="C176" s="131">
        <f>LN(1+'Stocks 1 Day Returns'!C176)</f>
        <v>-4.735014959447352E-2</v>
      </c>
      <c r="D176" s="131">
        <f>LN(1+'Stocks 1 Day Returns'!D176)</f>
        <v>-1.0177509918618093E-2</v>
      </c>
      <c r="E176" s="131">
        <f>LN(1+'Stocks 1 Day Returns'!E176)</f>
        <v>-8.7822938865711186E-3</v>
      </c>
      <c r="F176" s="131">
        <f>LN(1+'Stocks 1 Day Returns'!F176)</f>
        <v>-2.2138352466179862E-2</v>
      </c>
      <c r="G176" s="131">
        <f>LN(1+'Stocks 1 Day Returns'!G176)</f>
        <v>-3.2950841022873815E-3</v>
      </c>
      <c r="H176" s="131">
        <f>LN(1+'Stocks 1 Day Returns'!H176)</f>
        <v>-3.4069032378742695E-3</v>
      </c>
      <c r="I176" s="131">
        <f>LN(1+'Stocks 1 Day Returns'!I176)</f>
        <v>4.9865168874892998E-4</v>
      </c>
      <c r="J176" s="131">
        <f>LN(1+'Stocks 1 Day Returns'!J176)</f>
        <v>1.0181371745778869E-2</v>
      </c>
      <c r="K176" s="131">
        <f>LN(1+'Stocks 1 Day Returns'!K176)</f>
        <v>-1.8228166233477835E-2</v>
      </c>
      <c r="L176" s="131">
        <f>LN(1+'Stocks 1 Day Returns'!L176)</f>
        <v>8.2751661717154548E-3</v>
      </c>
      <c r="P176" s="227">
        <v>45560</v>
      </c>
      <c r="Q176" s="113">
        <f>LN(1+'Stocks 1 Month Returns'!O193)</f>
        <v>0.17125713165246506</v>
      </c>
      <c r="R176" s="113">
        <f>LN(1+'Stocks 1 Month Returns'!P193)</f>
        <v>4.4758220975567968E-3</v>
      </c>
      <c r="S176" s="113">
        <f>LN(1+'Stocks 1 Month Returns'!Q193)</f>
        <v>5.4982952394439309E-2</v>
      </c>
      <c r="T176" s="113">
        <f>LN(1+'Stocks 1 Month Returns'!R193)</f>
        <v>4.9325301401638023E-2</v>
      </c>
      <c r="U176" s="113">
        <f>LN(1+'Stocks 1 Month Returns'!S193)</f>
        <v>4.4465547524934486E-2</v>
      </c>
      <c r="V176" s="113">
        <f>LN(1+'Stocks 1 Month Returns'!T193)</f>
        <v>-9.977661189338928E-2</v>
      </c>
      <c r="W176" s="113">
        <f>LN(1+'Stocks 1 Month Returns'!U193)</f>
        <v>-6.2372637319552927E-2</v>
      </c>
      <c r="X176" s="113">
        <f>LN(1+'Stocks 1 Month Returns'!V193)</f>
        <v>-8.7052556980812025E-3</v>
      </c>
      <c r="Y176" s="113">
        <f>LN(1+'Stocks 1 Month Returns'!W193)</f>
        <v>-0.1164715346135267</v>
      </c>
      <c r="Z176" s="113">
        <f>LN(1+'Stocks 1 Month Returns'!X193)</f>
        <v>0.11804918271170867</v>
      </c>
      <c r="AA176" s="113">
        <f>LN(1+'Stocks 1 Month Returns'!Y193)</f>
        <v>2.8782864734615367E-2</v>
      </c>
    </row>
    <row r="177" spans="1:27">
      <c r="A177" s="130">
        <v>45674</v>
      </c>
      <c r="B177" s="131">
        <f>LN(1+'Stocks 1 Day Returns'!B177)</f>
        <v>8.4286116340661729E-2</v>
      </c>
      <c r="C177" s="131">
        <f>LN(1+'Stocks 1 Day Returns'!C177)</f>
        <v>3.3000565822752363E-3</v>
      </c>
      <c r="D177" s="131">
        <f>LN(1+'Stocks 1 Day Returns'!D177)</f>
        <v>6.2194396363085035E-3</v>
      </c>
      <c r="E177" s="131">
        <f>LN(1+'Stocks 1 Day Returns'!E177)</f>
        <v>2.6235519410382686E-3</v>
      </c>
      <c r="F177" s="131">
        <f>LN(1+'Stocks 1 Day Returns'!F177)</f>
        <v>1.039443225757806E-3</v>
      </c>
      <c r="G177" s="131">
        <f>LN(1+'Stocks 1 Day Returns'!G177)</f>
        <v>-1.2424648934645673E-2</v>
      </c>
      <c r="H177" s="131">
        <f>LN(1+'Stocks 1 Day Returns'!H177)</f>
        <v>-2.1131789604858408E-2</v>
      </c>
      <c r="I177" s="131">
        <f>LN(1+'Stocks 1 Day Returns'!I177)</f>
        <v>8.8211170111382273E-3</v>
      </c>
      <c r="J177" s="131">
        <f>LN(1+'Stocks 1 Day Returns'!J177)</f>
        <v>8.4983439891308937E-3</v>
      </c>
      <c r="K177" s="131">
        <f>LN(1+'Stocks 1 Day Returns'!K177)</f>
        <v>1.9439460053833225E-2</v>
      </c>
      <c r="L177" s="131">
        <f>LN(1+'Stocks 1 Day Returns'!L177)</f>
        <v>1.3000160539539262E-2</v>
      </c>
      <c r="P177" s="227">
        <v>45561</v>
      </c>
      <c r="Q177" s="113">
        <f>LN(1+'Stocks 1 Month Returns'!O194)</f>
        <v>0.20854436788700417</v>
      </c>
      <c r="R177" s="113">
        <f>LN(1+'Stocks 1 Month Returns'!P194)</f>
        <v>1.4406431789635493E-2</v>
      </c>
      <c r="S177" s="113">
        <f>LN(1+'Stocks 1 Month Returns'!Q194)</f>
        <v>5.9076663530605443E-2</v>
      </c>
      <c r="T177" s="113">
        <f>LN(1+'Stocks 1 Month Returns'!R194)</f>
        <v>6.8308294921227308E-2</v>
      </c>
      <c r="U177" s="113">
        <f>LN(1+'Stocks 1 Month Returns'!S194)</f>
        <v>7.1722133615380754E-2</v>
      </c>
      <c r="V177" s="113">
        <f>LN(1+'Stocks 1 Month Returns'!T194)</f>
        <v>-9.6193326709790347E-2</v>
      </c>
      <c r="W177" s="113">
        <f>LN(1+'Stocks 1 Month Returns'!U194)</f>
        <v>-5.8468699099893266E-2</v>
      </c>
      <c r="X177" s="113">
        <f>LN(1+'Stocks 1 Month Returns'!V194)</f>
        <v>-1.7980910109242104E-2</v>
      </c>
      <c r="Y177" s="113">
        <f>LN(1+'Stocks 1 Month Returns'!W194)</f>
        <v>-8.9385369701108455E-2</v>
      </c>
      <c r="Z177" s="113">
        <f>LN(1+'Stocks 1 Month Returns'!X194)</f>
        <v>0.12248657136831582</v>
      </c>
      <c r="AA177" s="113">
        <f>LN(1+'Stocks 1 Month Returns'!Y194)</f>
        <v>3.6894198940645842E-2</v>
      </c>
    </row>
    <row r="178" spans="1:27">
      <c r="A178" s="130">
        <v>45679</v>
      </c>
      <c r="B178" s="131">
        <f>LN(1+'Stocks 1 Day Returns'!B178)</f>
        <v>-1.5982447378949063E-2</v>
      </c>
      <c r="C178" s="131">
        <f>LN(1+'Stocks 1 Day Returns'!C178)</f>
        <v>-1.4777336946988108E-2</v>
      </c>
      <c r="D178" s="131">
        <f>LN(1+'Stocks 1 Day Returns'!D178)</f>
        <v>2.0368489079712119E-2</v>
      </c>
      <c r="E178" s="131">
        <f>LN(1+'Stocks 1 Day Returns'!E178)</f>
        <v>-1.0324836463137414E-2</v>
      </c>
      <c r="F178" s="131">
        <f>LN(1+'Stocks 1 Day Returns'!F178)</f>
        <v>-1.9096607045128621E-2</v>
      </c>
      <c r="G178" s="131">
        <f>LN(1+'Stocks 1 Day Returns'!G178)</f>
        <v>-3.8936449924450195E-2</v>
      </c>
      <c r="H178" s="131">
        <f>LN(1+'Stocks 1 Day Returns'!H178)</f>
        <v>-4.1299658977176974E-2</v>
      </c>
      <c r="I178" s="131">
        <f>LN(1+'Stocks 1 Day Returns'!I178)</f>
        <v>-3.1740158069137533E-2</v>
      </c>
      <c r="J178" s="131">
        <f>LN(1+'Stocks 1 Day Returns'!J178)</f>
        <v>-2.4446456479483618E-2</v>
      </c>
      <c r="K178" s="131">
        <f>LN(1+'Stocks 1 Day Returns'!K178)</f>
        <v>-1.6414990281156823E-3</v>
      </c>
      <c r="L178" s="131">
        <f>LN(1+'Stocks 1 Day Returns'!L178)</f>
        <v>-3.6998791450571396E-2</v>
      </c>
      <c r="P178" s="227">
        <v>45562</v>
      </c>
      <c r="Q178" s="113">
        <f>LN(1+'Stocks 1 Month Returns'!O195)</f>
        <v>0.18255599873706038</v>
      </c>
      <c r="R178" s="113">
        <f>LN(1+'Stocks 1 Month Returns'!P195)</f>
        <v>1.7287604449341459E-3</v>
      </c>
      <c r="S178" s="113">
        <f>LN(1+'Stocks 1 Month Returns'!Q195)</f>
        <v>4.5902272722244168E-2</v>
      </c>
      <c r="T178" s="113">
        <f>LN(1+'Stocks 1 Month Returns'!R195)</f>
        <v>6.1346915086899864E-2</v>
      </c>
      <c r="U178" s="113">
        <f>LN(1+'Stocks 1 Month Returns'!S195)</f>
        <v>7.7226481945201236E-2</v>
      </c>
      <c r="V178" s="113">
        <f>LN(1+'Stocks 1 Month Returns'!T195)</f>
        <v>-9.1426770773500254E-2</v>
      </c>
      <c r="W178" s="113">
        <f>LN(1+'Stocks 1 Month Returns'!U195)</f>
        <v>-5.1873855777434412E-2</v>
      </c>
      <c r="X178" s="113">
        <f>LN(1+'Stocks 1 Month Returns'!V195)</f>
        <v>-2.7078431153182828E-3</v>
      </c>
      <c r="Y178" s="113">
        <f>LN(1+'Stocks 1 Month Returns'!W195)</f>
        <v>-8.662931814802792E-2</v>
      </c>
      <c r="Z178" s="113">
        <f>LN(1+'Stocks 1 Month Returns'!X195)</f>
        <v>9.8560924576632222E-2</v>
      </c>
      <c r="AA178" s="113">
        <f>LN(1+'Stocks 1 Month Returns'!Y195)</f>
        <v>3.6280949343506695E-2</v>
      </c>
    </row>
    <row r="179" spans="1:27">
      <c r="A179" s="130">
        <v>45680</v>
      </c>
      <c r="B179" s="131">
        <f>LN(1+'Stocks 1 Day Returns'!B179)</f>
        <v>-2.9982332801204336E-2</v>
      </c>
      <c r="C179" s="131">
        <f>LN(1+'Stocks 1 Day Returns'!C179)</f>
        <v>-1.7387104005367464E-2</v>
      </c>
      <c r="D179" s="131">
        <f>LN(1+'Stocks 1 Day Returns'!D179)</f>
        <v>-1.5484977955732121E-2</v>
      </c>
      <c r="E179" s="131">
        <f>LN(1+'Stocks 1 Day Returns'!E179)</f>
        <v>-6.9388768469023001E-3</v>
      </c>
      <c r="F179" s="131">
        <f>LN(1+'Stocks 1 Day Returns'!F179)</f>
        <v>3.659944341696831E-3</v>
      </c>
      <c r="G179" s="131">
        <f>LN(1+'Stocks 1 Day Returns'!G179)</f>
        <v>-1.8107531277009599E-2</v>
      </c>
      <c r="H179" s="131">
        <f>LN(1+'Stocks 1 Day Returns'!H179)</f>
        <v>1.0669205767528752E-2</v>
      </c>
      <c r="I179" s="131">
        <f>LN(1+'Stocks 1 Day Returns'!I179)</f>
        <v>-1.9187967380869135E-2</v>
      </c>
      <c r="J179" s="131">
        <f>LN(1+'Stocks 1 Day Returns'!J179)</f>
        <v>4.3188275443816742E-3</v>
      </c>
      <c r="K179" s="131">
        <f>LN(1+'Stocks 1 Day Returns'!K179)</f>
        <v>-1.488422389982925E-2</v>
      </c>
      <c r="L179" s="131">
        <f>LN(1+'Stocks 1 Day Returns'!L179)</f>
        <v>6.9542927544177773E-3</v>
      </c>
      <c r="P179" s="227">
        <v>45566</v>
      </c>
      <c r="Q179" s="113">
        <f>LN(1+'Stocks 1 Month Returns'!O196)</f>
        <v>4.820527139489994E-2</v>
      </c>
      <c r="R179" s="113">
        <f>LN(1+'Stocks 1 Month Returns'!P196)</f>
        <v>6.8817247033677578E-3</v>
      </c>
      <c r="S179" s="113">
        <f>LN(1+'Stocks 1 Month Returns'!Q196)</f>
        <v>2.761428042604357E-2</v>
      </c>
      <c r="T179" s="113">
        <f>LN(1+'Stocks 1 Month Returns'!R196)</f>
        <v>6.1749035852955728E-2</v>
      </c>
      <c r="U179" s="113">
        <f>LN(1+'Stocks 1 Month Returns'!S196)</f>
        <v>5.8943508651768964E-2</v>
      </c>
      <c r="V179" s="113">
        <f>LN(1+'Stocks 1 Month Returns'!T196)</f>
        <v>-8.3743089645778257E-2</v>
      </c>
      <c r="W179" s="113">
        <f>LN(1+'Stocks 1 Month Returns'!U196)</f>
        <v>-8.4481078837141635E-2</v>
      </c>
      <c r="X179" s="113">
        <f>LN(1+'Stocks 1 Month Returns'!V196)</f>
        <v>3.0898869467227131E-2</v>
      </c>
      <c r="Y179" s="113">
        <f>LN(1+'Stocks 1 Month Returns'!W196)</f>
        <v>-0.1000398175390967</v>
      </c>
      <c r="Z179" s="113">
        <f>LN(1+'Stocks 1 Month Returns'!X196)</f>
        <v>5.5609636669254545E-2</v>
      </c>
      <c r="AA179" s="113">
        <f>LN(1+'Stocks 1 Month Returns'!Y196)</f>
        <v>2.9767723277668228E-2</v>
      </c>
    </row>
    <row r="180" spans="1:27">
      <c r="A180" s="130">
        <v>45681</v>
      </c>
      <c r="B180" s="131">
        <f>LN(1+'Stocks 1 Day Returns'!B180)</f>
        <v>-2.662658148561085E-2</v>
      </c>
      <c r="C180" s="131">
        <f>LN(1+'Stocks 1 Day Returns'!C180)</f>
        <v>4.3403194595752603E-3</v>
      </c>
      <c r="D180" s="131">
        <f>LN(1+'Stocks 1 Day Returns'!D180)</f>
        <v>2.3326975834268016E-3</v>
      </c>
      <c r="E180" s="131">
        <f>LN(1+'Stocks 1 Day Returns'!E180)</f>
        <v>8.2826236425736638E-3</v>
      </c>
      <c r="F180" s="131">
        <f>LN(1+'Stocks 1 Day Returns'!F180)</f>
        <v>1.8318550170358879E-2</v>
      </c>
      <c r="G180" s="131">
        <f>LN(1+'Stocks 1 Day Returns'!G180)</f>
        <v>2.0283062142040714E-2</v>
      </c>
      <c r="H180" s="131">
        <f>LN(1+'Stocks 1 Day Returns'!H180)</f>
        <v>2.5487690356313999E-3</v>
      </c>
      <c r="I180" s="131">
        <f>LN(1+'Stocks 1 Day Returns'!I180)</f>
        <v>5.9724127710329474E-3</v>
      </c>
      <c r="J180" s="131">
        <f>LN(1+'Stocks 1 Day Returns'!J180)</f>
        <v>-5.4811315443601891E-3</v>
      </c>
      <c r="K180" s="131">
        <f>LN(1+'Stocks 1 Day Returns'!K180)</f>
        <v>5.8584831312432041E-3</v>
      </c>
      <c r="L180" s="131">
        <f>LN(1+'Stocks 1 Day Returns'!L180)</f>
        <v>4.7183866662667279E-4</v>
      </c>
      <c r="P180" s="227">
        <v>45567</v>
      </c>
      <c r="Q180" s="113">
        <f>LN(1+'Stocks 1 Month Returns'!O197)</f>
        <v>0.14451313731826132</v>
      </c>
      <c r="R180" s="113">
        <f>LN(1+'Stocks 1 Month Returns'!P197)</f>
        <v>5.4459057239539012E-2</v>
      </c>
      <c r="S180" s="113">
        <f>LN(1+'Stocks 1 Month Returns'!Q197)</f>
        <v>5.5226073175349992E-2</v>
      </c>
      <c r="T180" s="113">
        <f>LN(1+'Stocks 1 Month Returns'!R197)</f>
        <v>8.6492511381146317E-2</v>
      </c>
      <c r="U180" s="113">
        <f>LN(1+'Stocks 1 Month Returns'!S197)</f>
        <v>9.1411798733163491E-2</v>
      </c>
      <c r="V180" s="113">
        <f>LN(1+'Stocks 1 Month Returns'!T197)</f>
        <v>-5.820452033072164E-2</v>
      </c>
      <c r="W180" s="113">
        <f>LN(1+'Stocks 1 Month Returns'!U197)</f>
        <v>-4.0433413806194037E-2</v>
      </c>
      <c r="X180" s="113">
        <f>LN(1+'Stocks 1 Month Returns'!V197)</f>
        <v>7.9181016504341006E-2</v>
      </c>
      <c r="Y180" s="113">
        <f>LN(1+'Stocks 1 Month Returns'!W197)</f>
        <v>-1.5191350526684735E-2</v>
      </c>
      <c r="Z180" s="113">
        <f>LN(1+'Stocks 1 Month Returns'!X197)</f>
        <v>8.3772765642654526E-2</v>
      </c>
      <c r="AA180" s="113">
        <f>LN(1+'Stocks 1 Month Returns'!Y197)</f>
        <v>6.8762675083552285E-2</v>
      </c>
    </row>
    <row r="181" spans="1:27">
      <c r="A181" s="130">
        <v>45686</v>
      </c>
      <c r="B181" s="131">
        <f>LN(1+'Stocks 1 Day Returns'!B181)</f>
        <v>6.0191136550113E-3</v>
      </c>
      <c r="C181" s="131">
        <f>LN(1+'Stocks 1 Day Returns'!C181)</f>
        <v>1.3153740423267456E-2</v>
      </c>
      <c r="D181" s="131">
        <f>LN(1+'Stocks 1 Day Returns'!D181)</f>
        <v>-2.4021519918422793E-3</v>
      </c>
      <c r="E181" s="131">
        <f>LN(1+'Stocks 1 Day Returns'!E181)</f>
        <v>1.0564706431109816E-2</v>
      </c>
      <c r="F181" s="131">
        <f>LN(1+'Stocks 1 Day Returns'!F181)</f>
        <v>1.7867291957172318E-2</v>
      </c>
      <c r="G181" s="131">
        <f>LN(1+'Stocks 1 Day Returns'!G181)</f>
        <v>-4.4196983206134773E-3</v>
      </c>
      <c r="H181" s="131">
        <f>LN(1+'Stocks 1 Day Returns'!H181)</f>
        <v>3.3381713491056875E-3</v>
      </c>
      <c r="I181" s="131">
        <f>LN(1+'Stocks 1 Day Returns'!I181)</f>
        <v>5.2131548670356423E-3</v>
      </c>
      <c r="J181" s="131">
        <f>LN(1+'Stocks 1 Day Returns'!J181)</f>
        <v>-1.4899906172659889E-2</v>
      </c>
      <c r="K181" s="131">
        <f>LN(1+'Stocks 1 Day Returns'!K181)</f>
        <v>4.002288936641704E-3</v>
      </c>
      <c r="L181" s="131">
        <f>LN(1+'Stocks 1 Day Returns'!L181)</f>
        <v>3.163775622323408E-2</v>
      </c>
      <c r="P181" s="227">
        <v>45568</v>
      </c>
      <c r="Q181" s="113">
        <f>LN(1+'Stocks 1 Month Returns'!O198)</f>
        <v>0.20036502659506761</v>
      </c>
      <c r="R181" s="113">
        <f>LN(1+'Stocks 1 Month Returns'!P198)</f>
        <v>8.5981961278301031E-2</v>
      </c>
      <c r="S181" s="113">
        <f>LN(1+'Stocks 1 Month Returns'!Q198)</f>
        <v>8.2903812177291328E-2</v>
      </c>
      <c r="T181" s="113">
        <f>LN(1+'Stocks 1 Month Returns'!R198)</f>
        <v>0.11786595761887593</v>
      </c>
      <c r="U181" s="113">
        <f>LN(1+'Stocks 1 Month Returns'!S198)</f>
        <v>0.11230136842806682</v>
      </c>
      <c r="V181" s="113">
        <f>LN(1+'Stocks 1 Month Returns'!T198)</f>
        <v>-4.6584639976719855E-2</v>
      </c>
      <c r="W181" s="113">
        <f>LN(1+'Stocks 1 Month Returns'!U198)</f>
        <v>-9.9224476685880313E-3</v>
      </c>
      <c r="X181" s="113">
        <f>LN(1+'Stocks 1 Month Returns'!V198)</f>
        <v>0.12700614716398276</v>
      </c>
      <c r="Y181" s="113">
        <f>LN(1+'Stocks 1 Month Returns'!W198)</f>
        <v>-1.6611074178842597E-2</v>
      </c>
      <c r="Z181" s="113">
        <f>LN(1+'Stocks 1 Month Returns'!X198)</f>
        <v>0.11298153488560173</v>
      </c>
      <c r="AA181" s="113">
        <f>LN(1+'Stocks 1 Month Returns'!Y198)</f>
        <v>9.6457051336019409E-2</v>
      </c>
    </row>
    <row r="182" spans="1:27">
      <c r="A182" s="130">
        <v>45687</v>
      </c>
      <c r="B182" s="131">
        <f>LN(1+'Stocks 1 Day Returns'!B182)</f>
        <v>1.3556260911870198E-2</v>
      </c>
      <c r="C182" s="131">
        <f>LN(1+'Stocks 1 Day Returns'!C182)</f>
        <v>-6.9445920620567186E-3</v>
      </c>
      <c r="D182" s="131">
        <f>LN(1+'Stocks 1 Day Returns'!D182)</f>
        <v>-6.332418262248446E-2</v>
      </c>
      <c r="E182" s="131">
        <f>LN(1+'Stocks 1 Day Returns'!E182)</f>
        <v>1.5808682147171446E-2</v>
      </c>
      <c r="F182" s="131">
        <f>LN(1+'Stocks 1 Day Returns'!F182)</f>
        <v>2.5956875899813669E-3</v>
      </c>
      <c r="G182" s="131">
        <f>LN(1+'Stocks 1 Day Returns'!G182)</f>
        <v>-2.0908476880690464E-2</v>
      </c>
      <c r="H182" s="131">
        <f>LN(1+'Stocks 1 Day Returns'!H182)</f>
        <v>-5.163023701442406E-3</v>
      </c>
      <c r="I182" s="131">
        <f>LN(1+'Stocks 1 Day Returns'!I182)</f>
        <v>4.5159412562484963E-3</v>
      </c>
      <c r="J182" s="131">
        <f>LN(1+'Stocks 1 Day Returns'!J182)</f>
        <v>3.3720563913597505E-2</v>
      </c>
      <c r="K182" s="131">
        <f>LN(1+'Stocks 1 Day Returns'!K182)</f>
        <v>-9.8254278425865173E-3</v>
      </c>
      <c r="L182" s="131">
        <f>LN(1+'Stocks 1 Day Returns'!L182)</f>
        <v>8.7710714435976309E-3</v>
      </c>
      <c r="P182" s="227">
        <v>45569</v>
      </c>
      <c r="Q182" s="113">
        <f>LN(1+'Stocks 1 Month Returns'!O199)</f>
        <v>0.2185508579005577</v>
      </c>
      <c r="R182" s="113">
        <f>LN(1+'Stocks 1 Month Returns'!P199)</f>
        <v>8.5997535068422226E-2</v>
      </c>
      <c r="S182" s="113">
        <f>LN(1+'Stocks 1 Month Returns'!Q199)</f>
        <v>8.4923473927673562E-2</v>
      </c>
      <c r="T182" s="113">
        <f>LN(1+'Stocks 1 Month Returns'!R199)</f>
        <v>0.1374105196655471</v>
      </c>
      <c r="U182" s="113">
        <f>LN(1+'Stocks 1 Month Returns'!S199)</f>
        <v>0.13707515471186973</v>
      </c>
      <c r="V182" s="113">
        <f>LN(1+'Stocks 1 Month Returns'!T199)</f>
        <v>-2.3352522413953292E-2</v>
      </c>
      <c r="W182" s="113">
        <f>LN(1+'Stocks 1 Month Returns'!U199)</f>
        <v>1.3656020593548491E-2</v>
      </c>
      <c r="X182" s="113">
        <f>LN(1+'Stocks 1 Month Returns'!V199)</f>
        <v>0.13360977870183233</v>
      </c>
      <c r="Y182" s="113">
        <f>LN(1+'Stocks 1 Month Returns'!W199)</f>
        <v>2.1219877655847669E-2</v>
      </c>
      <c r="Z182" s="113">
        <f>LN(1+'Stocks 1 Month Returns'!X199)</f>
        <v>0.1136360687021057</v>
      </c>
      <c r="AA182" s="113">
        <f>LN(1+'Stocks 1 Month Returns'!Y199)</f>
        <v>0.11033461777998033</v>
      </c>
    </row>
    <row r="183" spans="1:27">
      <c r="A183" s="130">
        <v>45688</v>
      </c>
      <c r="B183" s="131">
        <f>LN(1+'Stocks 1 Day Returns'!B183)</f>
        <v>-2.9479185065309672E-2</v>
      </c>
      <c r="C183" s="131">
        <f>LN(1+'Stocks 1 Day Returns'!C183)</f>
        <v>-6.7799938941031116E-3</v>
      </c>
      <c r="D183" s="131">
        <f>LN(1+'Stocks 1 Day Returns'!D183)</f>
        <v>1.0336467966423252E-4</v>
      </c>
      <c r="E183" s="131">
        <f>LN(1+'Stocks 1 Day Returns'!E183)</f>
        <v>2.0822189311309192E-3</v>
      </c>
      <c r="F183" s="131">
        <f>LN(1+'Stocks 1 Day Returns'!F183)</f>
        <v>-3.3325551828226148E-3</v>
      </c>
      <c r="G183" s="131">
        <f>LN(1+'Stocks 1 Day Returns'!G183)</f>
        <v>-1.6429335419927887E-2</v>
      </c>
      <c r="H183" s="131">
        <f>LN(1+'Stocks 1 Day Returns'!H183)</f>
        <v>-8.7370734039075751E-4</v>
      </c>
      <c r="I183" s="131">
        <f>LN(1+'Stocks 1 Day Returns'!I183)</f>
        <v>-4.6749826758732162E-2</v>
      </c>
      <c r="J183" s="131">
        <f>LN(1+'Stocks 1 Day Returns'!J183)</f>
        <v>-1.6973440340407358E-2</v>
      </c>
      <c r="K183" s="131">
        <f>LN(1+'Stocks 1 Day Returns'!K183)</f>
        <v>1.2807506626140363E-2</v>
      </c>
      <c r="L183" s="131">
        <f>LN(1+'Stocks 1 Day Returns'!L183)</f>
        <v>-9.2662918824989061E-4</v>
      </c>
      <c r="P183" s="227">
        <v>45573</v>
      </c>
      <c r="Q183" s="113">
        <f>LN(1+'Stocks 1 Month Returns'!O200)</f>
        <v>0.27918286443154794</v>
      </c>
      <c r="R183" s="113">
        <f>LN(1+'Stocks 1 Month Returns'!P200)</f>
        <v>9.0673076401565134E-2</v>
      </c>
      <c r="S183" s="113">
        <f>LN(1+'Stocks 1 Month Returns'!Q200)</f>
        <v>0.10037812387625764</v>
      </c>
      <c r="T183" s="113">
        <f>LN(1+'Stocks 1 Month Returns'!R200)</f>
        <v>0.15212494006161542</v>
      </c>
      <c r="U183" s="113">
        <f>LN(1+'Stocks 1 Month Returns'!S200)</f>
        <v>0.11916616749323791</v>
      </c>
      <c r="V183" s="113">
        <f>LN(1+'Stocks 1 Month Returns'!T200)</f>
        <v>-1.1032244758679142E-2</v>
      </c>
      <c r="W183" s="113">
        <f>LN(1+'Stocks 1 Month Returns'!U200)</f>
        <v>4.4241051122066437E-2</v>
      </c>
      <c r="X183" s="113">
        <f>LN(1+'Stocks 1 Month Returns'!V200)</f>
        <v>0.13946778407428861</v>
      </c>
      <c r="Y183" s="113">
        <f>LN(1+'Stocks 1 Month Returns'!W200)</f>
        <v>4.9481610668249784E-2</v>
      </c>
      <c r="Z183" s="113">
        <f>LN(1+'Stocks 1 Month Returns'!X200)</f>
        <v>0.13251744952583919</v>
      </c>
      <c r="AA183" s="113">
        <f>LN(1+'Stocks 1 Month Returns'!Y200)</f>
        <v>0.12994354328819946</v>
      </c>
    </row>
    <row r="184" spans="1:27">
      <c r="A184" s="130">
        <v>45693</v>
      </c>
      <c r="B184" s="131">
        <f>LN(1+'Stocks 1 Day Returns'!B184)</f>
        <v>4.2850929770491368E-3</v>
      </c>
      <c r="C184" s="131">
        <f>LN(1+'Stocks 1 Day Returns'!C184)</f>
        <v>-1.56239498338976E-2</v>
      </c>
      <c r="D184" s="131">
        <f>LN(1+'Stocks 1 Day Returns'!D184)</f>
        <v>-1.1976897284158886E-2</v>
      </c>
      <c r="E184" s="131">
        <f>LN(1+'Stocks 1 Day Returns'!E184)</f>
        <v>5.6483529035832331E-3</v>
      </c>
      <c r="F184" s="131">
        <f>LN(1+'Stocks 1 Day Returns'!F184)</f>
        <v>-3.8867140049426818E-2</v>
      </c>
      <c r="G184" s="131">
        <f>LN(1+'Stocks 1 Day Returns'!G184)</f>
        <v>-8.4043849879585145E-3</v>
      </c>
      <c r="H184" s="131">
        <f>LN(1+'Stocks 1 Day Returns'!H184)</f>
        <v>-2.9976652140224647E-2</v>
      </c>
      <c r="I184" s="131">
        <f>LN(1+'Stocks 1 Day Returns'!I184)</f>
        <v>-1.5707655729970516E-2</v>
      </c>
      <c r="J184" s="131">
        <f>LN(1+'Stocks 1 Day Returns'!J184)</f>
        <v>1.7131801047426492E-2</v>
      </c>
      <c r="K184" s="131">
        <f>LN(1+'Stocks 1 Day Returns'!K184)</f>
        <v>-3.8839163041980929E-2</v>
      </c>
      <c r="L184" s="131">
        <f>LN(1+'Stocks 1 Day Returns'!L184)</f>
        <v>-3.5536313399973024E-4</v>
      </c>
      <c r="P184" s="227">
        <v>45574</v>
      </c>
      <c r="Q184" s="113">
        <f>LN(1+'Stocks 1 Month Returns'!O201)</f>
        <v>0.27330092512032167</v>
      </c>
      <c r="R184" s="113">
        <f>LN(1+'Stocks 1 Month Returns'!P201)</f>
        <v>0.10333975993528378</v>
      </c>
      <c r="S184" s="113">
        <f>LN(1+'Stocks 1 Month Returns'!Q201)</f>
        <v>6.9229657433050582E-2</v>
      </c>
      <c r="T184" s="113">
        <f>LN(1+'Stocks 1 Month Returns'!R201)</f>
        <v>0.15466702207200006</v>
      </c>
      <c r="U184" s="113">
        <f>LN(1+'Stocks 1 Month Returns'!S201)</f>
        <v>0.11854828891672269</v>
      </c>
      <c r="V184" s="113">
        <f>LN(1+'Stocks 1 Month Returns'!T201)</f>
        <v>-8.6856427046347433E-3</v>
      </c>
      <c r="W184" s="113">
        <f>LN(1+'Stocks 1 Month Returns'!U201)</f>
        <v>0.12847701987553303</v>
      </c>
      <c r="X184" s="113">
        <f>LN(1+'Stocks 1 Month Returns'!V201)</f>
        <v>0.14077014489921602</v>
      </c>
      <c r="Y184" s="113">
        <f>LN(1+'Stocks 1 Month Returns'!W201)</f>
        <v>-7.7948951596309799E-3</v>
      </c>
      <c r="Z184" s="113">
        <f>LN(1+'Stocks 1 Month Returns'!X201)</f>
        <v>9.2210476454406679E-2</v>
      </c>
      <c r="AA184" s="113">
        <f>LN(1+'Stocks 1 Month Returns'!Y201)</f>
        <v>0.11394122123489089</v>
      </c>
    </row>
    <row r="185" spans="1:27">
      <c r="A185" s="130">
        <v>45694</v>
      </c>
      <c r="B185" s="131">
        <f>LN(1+'Stocks 1 Day Returns'!B185)</f>
        <v>-1.8698673885950822E-2</v>
      </c>
      <c r="C185" s="131">
        <f>LN(1+'Stocks 1 Day Returns'!C185)</f>
        <v>-1.641912385082481E-3</v>
      </c>
      <c r="D185" s="131">
        <f>LN(1+'Stocks 1 Day Returns'!D185)</f>
        <v>1.2400065566078138E-3</v>
      </c>
      <c r="E185" s="131">
        <f>LN(1+'Stocks 1 Day Returns'!E185)</f>
        <v>-9.6691031592121453E-3</v>
      </c>
      <c r="F185" s="131">
        <f>LN(1+'Stocks 1 Day Returns'!F185)</f>
        <v>9.0617315945862743E-3</v>
      </c>
      <c r="G185" s="131">
        <f>LN(1+'Stocks 1 Day Returns'!G185)</f>
        <v>2.0021944711620686E-2</v>
      </c>
      <c r="H185" s="131">
        <f>LN(1+'Stocks 1 Day Returns'!H185)</f>
        <v>-2.3561514997727834E-3</v>
      </c>
      <c r="I185" s="131">
        <f>LN(1+'Stocks 1 Day Returns'!I185)</f>
        <v>-1.2013092210861024E-2</v>
      </c>
      <c r="J185" s="131">
        <f>LN(1+'Stocks 1 Day Returns'!J185)</f>
        <v>1.1284037629995426E-2</v>
      </c>
      <c r="K185" s="131">
        <f>LN(1+'Stocks 1 Day Returns'!K185)</f>
        <v>6.3371750462356893E-3</v>
      </c>
      <c r="L185" s="131">
        <f>LN(1+'Stocks 1 Day Returns'!L185)</f>
        <v>4.8382368333121043E-3</v>
      </c>
      <c r="P185" s="227">
        <v>45575</v>
      </c>
      <c r="Q185" s="113">
        <f>LN(1+'Stocks 1 Month Returns'!O202)</f>
        <v>0.22952631827217954</v>
      </c>
      <c r="R185" s="113">
        <f>LN(1+'Stocks 1 Month Returns'!P202)</f>
        <v>9.03313614180523E-2</v>
      </c>
      <c r="S185" s="113">
        <f>LN(1+'Stocks 1 Month Returns'!Q202)</f>
        <v>4.4914478598667366E-2</v>
      </c>
      <c r="T185" s="113">
        <f>LN(1+'Stocks 1 Month Returns'!R202)</f>
        <v>0.14844700296980706</v>
      </c>
      <c r="U185" s="113">
        <f>LN(1+'Stocks 1 Month Returns'!S202)</f>
        <v>0.11360602289007456</v>
      </c>
      <c r="V185" s="113">
        <f>LN(1+'Stocks 1 Month Returns'!T202)</f>
        <v>-1.2945878787872241E-2</v>
      </c>
      <c r="W185" s="113">
        <f>LN(1+'Stocks 1 Month Returns'!U202)</f>
        <v>0.1275002418748595</v>
      </c>
      <c r="X185" s="113">
        <f>LN(1+'Stocks 1 Month Returns'!V202)</f>
        <v>0.15045701195329489</v>
      </c>
      <c r="Y185" s="113">
        <f>LN(1+'Stocks 1 Month Returns'!W202)</f>
        <v>-3.3527105953858223E-2</v>
      </c>
      <c r="Z185" s="113">
        <f>LN(1+'Stocks 1 Month Returns'!X202)</f>
        <v>7.3557991599727007E-2</v>
      </c>
      <c r="AA185" s="113">
        <f>LN(1+'Stocks 1 Month Returns'!Y202)</f>
        <v>0.1019511828065456</v>
      </c>
    </row>
    <row r="186" spans="1:27">
      <c r="A186" s="130">
        <v>45695</v>
      </c>
      <c r="B186" s="131">
        <f>LN(1+'Stocks 1 Day Returns'!B186)</f>
        <v>-2.6301095859998132E-2</v>
      </c>
      <c r="C186" s="131">
        <f>LN(1+'Stocks 1 Day Returns'!C186)</f>
        <v>-3.6008534782851813E-2</v>
      </c>
      <c r="D186" s="131">
        <f>LN(1+'Stocks 1 Day Returns'!D186)</f>
        <v>-2.6453081141265572E-2</v>
      </c>
      <c r="E186" s="131">
        <f>LN(1+'Stocks 1 Day Returns'!E186)</f>
        <v>-1.1747824449962365E-2</v>
      </c>
      <c r="F186" s="131">
        <f>LN(1+'Stocks 1 Day Returns'!F186)</f>
        <v>-2.2781800491307538E-2</v>
      </c>
      <c r="G186" s="131">
        <f>LN(1+'Stocks 1 Day Returns'!G186)</f>
        <v>-2.2197565066843467E-2</v>
      </c>
      <c r="H186" s="131">
        <f>LN(1+'Stocks 1 Day Returns'!H186)</f>
        <v>-2.3078201642005212E-2</v>
      </c>
      <c r="I186" s="131">
        <f>LN(1+'Stocks 1 Day Returns'!I186)</f>
        <v>-7.0190621902023196E-3</v>
      </c>
      <c r="J186" s="131">
        <f>LN(1+'Stocks 1 Day Returns'!J186)</f>
        <v>-2.9821427889236814E-2</v>
      </c>
      <c r="K186" s="131">
        <f>LN(1+'Stocks 1 Day Returns'!K186)</f>
        <v>-5.3123015263425728E-2</v>
      </c>
      <c r="L186" s="131">
        <f>LN(1+'Stocks 1 Day Returns'!L186)</f>
        <v>1.3893812425483019E-2</v>
      </c>
      <c r="P186" s="227">
        <v>45576</v>
      </c>
      <c r="Q186" s="113">
        <f>LN(1+'Stocks 1 Month Returns'!O203)</f>
        <v>0.25974660642332575</v>
      </c>
      <c r="R186" s="113">
        <f>LN(1+'Stocks 1 Month Returns'!P203)</f>
        <v>8.4635474874239183E-2</v>
      </c>
      <c r="S186" s="113">
        <f>LN(1+'Stocks 1 Month Returns'!Q203)</f>
        <v>3.8075511583886501E-2</v>
      </c>
      <c r="T186" s="113">
        <f>LN(1+'Stocks 1 Month Returns'!R203)</f>
        <v>0.15281589559598238</v>
      </c>
      <c r="U186" s="113">
        <f>LN(1+'Stocks 1 Month Returns'!S203)</f>
        <v>0.11608064716504639</v>
      </c>
      <c r="V186" s="113">
        <f>LN(1+'Stocks 1 Month Returns'!T203)</f>
        <v>-1.5274670729229615E-2</v>
      </c>
      <c r="W186" s="113">
        <f>LN(1+'Stocks 1 Month Returns'!U203)</f>
        <v>0.1006476374919302</v>
      </c>
      <c r="X186" s="113">
        <f>LN(1+'Stocks 1 Month Returns'!V203)</f>
        <v>0.1474791777630553</v>
      </c>
      <c r="Y186" s="113">
        <f>LN(1+'Stocks 1 Month Returns'!W203)</f>
        <v>-1.1520553539756555E-2</v>
      </c>
      <c r="Z186" s="113">
        <f>LN(1+'Stocks 1 Month Returns'!X203)</f>
        <v>7.3090892938154794E-2</v>
      </c>
      <c r="AA186" s="113">
        <f>LN(1+'Stocks 1 Month Returns'!Y203)</f>
        <v>0.10184210649717346</v>
      </c>
    </row>
    <row r="187" spans="1:27">
      <c r="A187" s="130">
        <v>45700</v>
      </c>
      <c r="B187" s="131">
        <f>LN(1+'Stocks 1 Day Returns'!B187)</f>
        <v>5.9358857138905298E-2</v>
      </c>
      <c r="C187" s="131">
        <f>LN(1+'Stocks 1 Day Returns'!C187)</f>
        <v>7.9309235508414223E-3</v>
      </c>
      <c r="D187" s="131">
        <f>LN(1+'Stocks 1 Day Returns'!D187)</f>
        <v>-1.6024573667673431E-2</v>
      </c>
      <c r="E187" s="131">
        <f>LN(1+'Stocks 1 Day Returns'!E187)</f>
        <v>-8.5738104672026406E-3</v>
      </c>
      <c r="F187" s="131">
        <f>LN(1+'Stocks 1 Day Returns'!F187)</f>
        <v>-8.2499237534393536E-3</v>
      </c>
      <c r="G187" s="131">
        <f>LN(1+'Stocks 1 Day Returns'!G187)</f>
        <v>-4.8680556312031926E-3</v>
      </c>
      <c r="H187" s="131">
        <f>LN(1+'Stocks 1 Day Returns'!H187)</f>
        <v>1.0803244662524877E-2</v>
      </c>
      <c r="I187" s="131">
        <f>LN(1+'Stocks 1 Day Returns'!I187)</f>
        <v>-2.6439008853876813E-2</v>
      </c>
      <c r="J187" s="131">
        <f>LN(1+'Stocks 1 Day Returns'!J187)</f>
        <v>2.1517221746717299E-2</v>
      </c>
      <c r="K187" s="131">
        <f>LN(1+'Stocks 1 Day Returns'!K187)</f>
        <v>-2.6765922791574009E-2</v>
      </c>
      <c r="L187" s="131">
        <f>LN(1+'Stocks 1 Day Returns'!L187)</f>
        <v>3.2521261006588698E-3</v>
      </c>
      <c r="P187" s="227">
        <v>45580</v>
      </c>
      <c r="Q187" s="113">
        <f>LN(1+'Stocks 1 Month Returns'!O204)</f>
        <v>0.19536313143689552</v>
      </c>
      <c r="R187" s="113">
        <f>LN(1+'Stocks 1 Month Returns'!P204)</f>
        <v>0.10310077312165636</v>
      </c>
      <c r="S187" s="113">
        <f>LN(1+'Stocks 1 Month Returns'!Q204)</f>
        <v>2.5441831561772762E-2</v>
      </c>
      <c r="T187" s="113">
        <f>LN(1+'Stocks 1 Month Returns'!R204)</f>
        <v>0.13579743826015744</v>
      </c>
      <c r="U187" s="113">
        <f>LN(1+'Stocks 1 Month Returns'!S204)</f>
        <v>9.3078279498528399E-2</v>
      </c>
      <c r="V187" s="113">
        <f>LN(1+'Stocks 1 Month Returns'!T204)</f>
        <v>-2.0776098022720919E-2</v>
      </c>
      <c r="W187" s="113">
        <f>LN(1+'Stocks 1 Month Returns'!U204)</f>
        <v>8.6277147362830944E-2</v>
      </c>
      <c r="X187" s="113">
        <f>LN(1+'Stocks 1 Month Returns'!V204)</f>
        <v>0.10274417328684801</v>
      </c>
      <c r="Y187" s="113">
        <f>LN(1+'Stocks 1 Month Returns'!W204)</f>
        <v>2.47487329073342E-2</v>
      </c>
      <c r="Z187" s="113">
        <f>LN(1+'Stocks 1 Month Returns'!X204)</f>
        <v>5.9762037880859348E-2</v>
      </c>
      <c r="AA187" s="113">
        <f>LN(1+'Stocks 1 Month Returns'!Y204)</f>
        <v>8.6431222396149462E-2</v>
      </c>
    </row>
    <row r="188" spans="1:27">
      <c r="A188" s="130">
        <v>45701</v>
      </c>
      <c r="B188" s="131">
        <f>LN(1+'Stocks 1 Day Returns'!B188)</f>
        <v>5.2352724412905095E-2</v>
      </c>
      <c r="C188" s="131">
        <f>LN(1+'Stocks 1 Day Returns'!C188)</f>
        <v>1.0050913469636157E-3</v>
      </c>
      <c r="D188" s="131">
        <f>LN(1+'Stocks 1 Day Returns'!D188)</f>
        <v>-1.4816714681255901E-2</v>
      </c>
      <c r="E188" s="131">
        <f>LN(1+'Stocks 1 Day Returns'!E188)</f>
        <v>2.2563813638020462E-3</v>
      </c>
      <c r="F188" s="131">
        <f>LN(1+'Stocks 1 Day Returns'!F188)</f>
        <v>-1.5186751578695843E-2</v>
      </c>
      <c r="G188" s="131">
        <f>LN(1+'Stocks 1 Day Returns'!G188)</f>
        <v>-1.6689275717713684E-2</v>
      </c>
      <c r="H188" s="131">
        <f>LN(1+'Stocks 1 Day Returns'!H188)</f>
        <v>-1.4292148154159766E-2</v>
      </c>
      <c r="I188" s="131">
        <f>LN(1+'Stocks 1 Day Returns'!I188)</f>
        <v>-1.2170397150859361E-2</v>
      </c>
      <c r="J188" s="131">
        <f>LN(1+'Stocks 1 Day Returns'!J188)</f>
        <v>-2.2835607866772151E-2</v>
      </c>
      <c r="K188" s="131">
        <f>LN(1+'Stocks 1 Day Returns'!K188)</f>
        <v>-1.2206698157634461E-2</v>
      </c>
      <c r="L188" s="131">
        <f>LN(1+'Stocks 1 Day Returns'!L188)</f>
        <v>-1.0191254873029149E-2</v>
      </c>
      <c r="P188" s="227">
        <v>45581</v>
      </c>
      <c r="Q188" s="113">
        <f>LN(1+'Stocks 1 Month Returns'!O205)</f>
        <v>0.10079208812737728</v>
      </c>
      <c r="R188" s="113">
        <f>LN(1+'Stocks 1 Month Returns'!P205)</f>
        <v>0.12927319443944599</v>
      </c>
      <c r="S188" s="113">
        <f>LN(1+'Stocks 1 Month Returns'!Q205)</f>
        <v>1.7696572540797671E-2</v>
      </c>
      <c r="T188" s="113">
        <f>LN(1+'Stocks 1 Month Returns'!R205)</f>
        <v>0.17037899203360568</v>
      </c>
      <c r="U188" s="113">
        <f>LN(1+'Stocks 1 Month Returns'!S205)</f>
        <v>0.10345104089174152</v>
      </c>
      <c r="V188" s="113">
        <f>LN(1+'Stocks 1 Month Returns'!T205)</f>
        <v>-2.7396071894535454E-2</v>
      </c>
      <c r="W188" s="113">
        <f>LN(1+'Stocks 1 Month Returns'!U205)</f>
        <v>9.3287375440692294E-2</v>
      </c>
      <c r="X188" s="113">
        <f>LN(1+'Stocks 1 Month Returns'!V205)</f>
        <v>9.8838612437011517E-2</v>
      </c>
      <c r="Y188" s="113">
        <f>LN(1+'Stocks 1 Month Returns'!W205)</f>
        <v>5.2840551548324774E-2</v>
      </c>
      <c r="Z188" s="113">
        <f>LN(1+'Stocks 1 Month Returns'!X205)</f>
        <v>6.2467200415974734E-2</v>
      </c>
      <c r="AA188" s="113">
        <f>LN(1+'Stocks 1 Month Returns'!Y205)</f>
        <v>9.8644733739830737E-2</v>
      </c>
    </row>
    <row r="189" spans="1:27">
      <c r="A189" s="130">
        <v>45702</v>
      </c>
      <c r="B189" s="131">
        <f>LN(1+'Stocks 1 Day Returns'!B189)</f>
        <v>-5.4816370840425198E-2</v>
      </c>
      <c r="C189" s="131">
        <f>LN(1+'Stocks 1 Day Returns'!C189)</f>
        <v>-1.9976668961976654E-2</v>
      </c>
      <c r="D189" s="131">
        <f>LN(1+'Stocks 1 Day Returns'!D189)</f>
        <v>-3.7760028536723028E-2</v>
      </c>
      <c r="E189" s="131">
        <f>LN(1+'Stocks 1 Day Returns'!E189)</f>
        <v>-1.6601889151638783E-2</v>
      </c>
      <c r="F189" s="131">
        <f>LN(1+'Stocks 1 Day Returns'!F189)</f>
        <v>-2.5424374698995042E-2</v>
      </c>
      <c r="G189" s="131">
        <f>LN(1+'Stocks 1 Day Returns'!G189)</f>
        <v>-1.5089002032356084E-2</v>
      </c>
      <c r="H189" s="131">
        <f>LN(1+'Stocks 1 Day Returns'!H189)</f>
        <v>-2.2634130754675692E-2</v>
      </c>
      <c r="I189" s="131">
        <f>LN(1+'Stocks 1 Day Returns'!I189)</f>
        <v>-3.607742071405657E-2</v>
      </c>
      <c r="J189" s="131">
        <f>LN(1+'Stocks 1 Day Returns'!J189)</f>
        <v>-3.8122817715495839E-2</v>
      </c>
      <c r="K189" s="131">
        <f>LN(1+'Stocks 1 Day Returns'!K189)</f>
        <v>-3.9970268849840701E-2</v>
      </c>
      <c r="L189" s="131">
        <f>LN(1+'Stocks 1 Day Returns'!L189)</f>
        <v>7.6405167704854055E-3</v>
      </c>
      <c r="P189" s="227">
        <v>45582</v>
      </c>
      <c r="Q189" s="113">
        <f>LN(1+'Stocks 1 Month Returns'!O206)</f>
        <v>0.13912544342494568</v>
      </c>
      <c r="R189" s="113">
        <f>LN(1+'Stocks 1 Month Returns'!P206)</f>
        <v>0.11241471326433336</v>
      </c>
      <c r="S189" s="113">
        <f>LN(1+'Stocks 1 Month Returns'!Q206)</f>
        <v>2.8537376454913062E-2</v>
      </c>
      <c r="T189" s="113">
        <f>LN(1+'Stocks 1 Month Returns'!R206)</f>
        <v>0.17090064407059258</v>
      </c>
      <c r="U189" s="113">
        <f>LN(1+'Stocks 1 Month Returns'!S206)</f>
        <v>9.2930745452747612E-2</v>
      </c>
      <c r="V189" s="113">
        <f>LN(1+'Stocks 1 Month Returns'!T206)</f>
        <v>-2.1797231417845009E-2</v>
      </c>
      <c r="W189" s="113">
        <f>LN(1+'Stocks 1 Month Returns'!U206)</f>
        <v>7.6478147220128093E-2</v>
      </c>
      <c r="X189" s="113">
        <f>LN(1+'Stocks 1 Month Returns'!V206)</f>
        <v>0.11085798119307362</v>
      </c>
      <c r="Y189" s="113">
        <f>LN(1+'Stocks 1 Month Returns'!W206)</f>
        <v>6.3078577603731284E-2</v>
      </c>
      <c r="Z189" s="113">
        <f>LN(1+'Stocks 1 Month Returns'!X206)</f>
        <v>6.7672999762931549E-2</v>
      </c>
      <c r="AA189" s="113">
        <f>LN(1+'Stocks 1 Month Returns'!Y206)</f>
        <v>0.10075047071855203</v>
      </c>
    </row>
    <row r="190" spans="1:27">
      <c r="A190" s="130">
        <v>45707</v>
      </c>
      <c r="B190" s="131">
        <f>LN(1+'Stocks 1 Day Returns'!B190)</f>
        <v>-6.3947522074218638E-2</v>
      </c>
      <c r="C190" s="131">
        <f>LN(1+'Stocks 1 Day Returns'!C190)</f>
        <v>5.9641730644560426E-4</v>
      </c>
      <c r="D190" s="131">
        <f>LN(1+'Stocks 1 Day Returns'!D190)</f>
        <v>1.1406986352405689E-2</v>
      </c>
      <c r="E190" s="131">
        <f>LN(1+'Stocks 1 Day Returns'!E190)</f>
        <v>2.8246586544436116E-3</v>
      </c>
      <c r="F190" s="131">
        <f>LN(1+'Stocks 1 Day Returns'!F190)</f>
        <v>1.5167611139848687E-2</v>
      </c>
      <c r="G190" s="131">
        <f>LN(1+'Stocks 1 Day Returns'!G190)</f>
        <v>-3.2094227015272E-3</v>
      </c>
      <c r="H190" s="131">
        <f>LN(1+'Stocks 1 Day Returns'!H190)</f>
        <v>-7.9184819862582398E-3</v>
      </c>
      <c r="I190" s="131">
        <f>LN(1+'Stocks 1 Day Returns'!I190)</f>
        <v>5.7901406487519212E-3</v>
      </c>
      <c r="J190" s="131">
        <f>LN(1+'Stocks 1 Day Returns'!J190)</f>
        <v>5.3207123836178805E-3</v>
      </c>
      <c r="K190" s="131">
        <f>LN(1+'Stocks 1 Day Returns'!K190)</f>
        <v>-1.1266838446696919E-3</v>
      </c>
      <c r="L190" s="131">
        <f>LN(1+'Stocks 1 Day Returns'!L190)</f>
        <v>-9.8390450456632573E-3</v>
      </c>
      <c r="P190" s="227">
        <v>45583</v>
      </c>
      <c r="Q190" s="113">
        <f>LN(1+'Stocks 1 Month Returns'!O207)</f>
        <v>0.1323145197221661</v>
      </c>
      <c r="R190" s="113">
        <f>LN(1+'Stocks 1 Month Returns'!P207)</f>
        <v>8.4468977462520647E-2</v>
      </c>
      <c r="S190" s="113">
        <f>LN(1+'Stocks 1 Month Returns'!Q207)</f>
        <v>1.0108741201378474E-2</v>
      </c>
      <c r="T190" s="113">
        <f>LN(1+'Stocks 1 Month Returns'!R207)</f>
        <v>0.15645339245108755</v>
      </c>
      <c r="U190" s="113">
        <f>LN(1+'Stocks 1 Month Returns'!S207)</f>
        <v>9.8204504404894449E-2</v>
      </c>
      <c r="V190" s="113">
        <f>LN(1+'Stocks 1 Month Returns'!T207)</f>
        <v>-3.2457114447481651E-2</v>
      </c>
      <c r="W190" s="113">
        <f>LN(1+'Stocks 1 Month Returns'!U207)</f>
        <v>6.9489687988678675E-2</v>
      </c>
      <c r="X190" s="113">
        <f>LN(1+'Stocks 1 Month Returns'!V207)</f>
        <v>9.6995681170801692E-2</v>
      </c>
      <c r="Y190" s="113">
        <f>LN(1+'Stocks 1 Month Returns'!W207)</f>
        <v>6.0686285999613399E-2</v>
      </c>
      <c r="Z190" s="113">
        <f>LN(1+'Stocks 1 Month Returns'!X207)</f>
        <v>5.3392096240231751E-2</v>
      </c>
      <c r="AA190" s="113">
        <f>LN(1+'Stocks 1 Month Returns'!Y207)</f>
        <v>8.4127535839011711E-2</v>
      </c>
    </row>
    <row r="191" spans="1:27">
      <c r="A191" s="130">
        <v>45708</v>
      </c>
      <c r="B191" s="131">
        <f>LN(1+'Stocks 1 Day Returns'!B191)</f>
        <v>4.2372652854453631E-3</v>
      </c>
      <c r="C191" s="131">
        <f>LN(1+'Stocks 1 Day Returns'!C191)</f>
        <v>-6.1331518372044723E-3</v>
      </c>
      <c r="D191" s="131">
        <f>LN(1+'Stocks 1 Day Returns'!D191)</f>
        <v>-6.7723727787577723E-3</v>
      </c>
      <c r="E191" s="131">
        <f>LN(1+'Stocks 1 Day Returns'!E191)</f>
        <v>-1.267121590274716E-2</v>
      </c>
      <c r="F191" s="131">
        <f>LN(1+'Stocks 1 Day Returns'!F191)</f>
        <v>-1.7256420893694446E-2</v>
      </c>
      <c r="G191" s="131">
        <f>LN(1+'Stocks 1 Day Returns'!G191)</f>
        <v>-4.105655878665574E-3</v>
      </c>
      <c r="H191" s="131">
        <f>LN(1+'Stocks 1 Day Returns'!H191)</f>
        <v>-8.1648596366654114E-3</v>
      </c>
      <c r="I191" s="131">
        <f>LN(1+'Stocks 1 Day Returns'!I191)</f>
        <v>-1.7306143795180713E-4</v>
      </c>
      <c r="J191" s="131">
        <f>LN(1+'Stocks 1 Day Returns'!J191)</f>
        <v>-3.8764906842784864E-2</v>
      </c>
      <c r="K191" s="131">
        <f>LN(1+'Stocks 1 Day Returns'!K191)</f>
        <v>-2.6731156173116537E-2</v>
      </c>
      <c r="L191" s="131">
        <f>LN(1+'Stocks 1 Day Returns'!L191)</f>
        <v>-5.4214696442353352E-3</v>
      </c>
      <c r="P191" s="227">
        <v>45587</v>
      </c>
      <c r="Q191" s="113">
        <f>LN(1+'Stocks 1 Month Returns'!O208)</f>
        <v>6.1300557263171906E-2</v>
      </c>
      <c r="R191" s="113">
        <f>LN(1+'Stocks 1 Month Returns'!P208)</f>
        <v>6.899872051273083E-2</v>
      </c>
      <c r="S191" s="113">
        <f>LN(1+'Stocks 1 Month Returns'!Q208)</f>
        <v>1.7993900999274788E-2</v>
      </c>
      <c r="T191" s="113">
        <f>LN(1+'Stocks 1 Month Returns'!R208)</f>
        <v>0.12132510546766888</v>
      </c>
      <c r="U191" s="113">
        <f>LN(1+'Stocks 1 Month Returns'!S208)</f>
        <v>6.7378051823198962E-2</v>
      </c>
      <c r="V191" s="113">
        <f>LN(1+'Stocks 1 Month Returns'!T208)</f>
        <v>9.3775844899578728E-2</v>
      </c>
      <c r="W191" s="113">
        <f>LN(1+'Stocks 1 Month Returns'!U208)</f>
        <v>0.13058593915627226</v>
      </c>
      <c r="X191" s="113">
        <f>LN(1+'Stocks 1 Month Returns'!V208)</f>
        <v>7.1320208955639355E-2</v>
      </c>
      <c r="Y191" s="113">
        <f>LN(1+'Stocks 1 Month Returns'!W208)</f>
        <v>7.8074730943989035E-2</v>
      </c>
      <c r="Z191" s="113">
        <f>LN(1+'Stocks 1 Month Returns'!X208)</f>
        <v>2.6016760683090619E-2</v>
      </c>
      <c r="AA191" s="113">
        <f>LN(1+'Stocks 1 Month Returns'!Y208)</f>
        <v>6.1716074524210358E-2</v>
      </c>
    </row>
    <row r="192" spans="1:27">
      <c r="A192" s="130">
        <v>45709</v>
      </c>
      <c r="B192" s="131">
        <f>LN(1+'Stocks 1 Day Returns'!B192)</f>
        <v>-6.9311595550249183E-2</v>
      </c>
      <c r="C192" s="131">
        <f>LN(1+'Stocks 1 Day Returns'!C192)</f>
        <v>-2.2561401863574606E-2</v>
      </c>
      <c r="D192" s="131">
        <f>LN(1+'Stocks 1 Day Returns'!D192)</f>
        <v>-4.0637717789357139E-2</v>
      </c>
      <c r="E192" s="131">
        <f>LN(1+'Stocks 1 Day Returns'!E192)</f>
        <v>-3.2148635154054889E-2</v>
      </c>
      <c r="F192" s="131">
        <f>LN(1+'Stocks 1 Day Returns'!F192)</f>
        <v>-3.8665920397003777E-2</v>
      </c>
      <c r="G192" s="131">
        <f>LN(1+'Stocks 1 Day Returns'!G192)</f>
        <v>-7.6041662397933002E-2</v>
      </c>
      <c r="H192" s="131">
        <f>LN(1+'Stocks 1 Day Returns'!H192)</f>
        <v>-5.5402513528264447E-2</v>
      </c>
      <c r="I192" s="131">
        <f>LN(1+'Stocks 1 Day Returns'!I192)</f>
        <v>-3.3268207413579588E-2</v>
      </c>
      <c r="J192" s="131">
        <f>LN(1+'Stocks 1 Day Returns'!J192)</f>
        <v>-4.2258750875158797E-2</v>
      </c>
      <c r="K192" s="131">
        <f>LN(1+'Stocks 1 Day Returns'!K192)</f>
        <v>-5.009527004818759E-2</v>
      </c>
      <c r="L192" s="131">
        <f>LN(1+'Stocks 1 Day Returns'!L192)</f>
        <v>-2.496012448963714E-3</v>
      </c>
      <c r="P192" s="227">
        <v>45588</v>
      </c>
      <c r="Q192" s="113">
        <f>LN(1+'Stocks 1 Month Returns'!O209)</f>
        <v>1.6888562640469896E-3</v>
      </c>
      <c r="R192" s="113">
        <f>LN(1+'Stocks 1 Month Returns'!P209)</f>
        <v>5.3554506481509334E-2</v>
      </c>
      <c r="S192" s="113">
        <f>LN(1+'Stocks 1 Month Returns'!Q209)</f>
        <v>2.8049382024114229E-2</v>
      </c>
      <c r="T192" s="113">
        <f>LN(1+'Stocks 1 Month Returns'!R209)</f>
        <v>0.10790012639646106</v>
      </c>
      <c r="U192" s="113">
        <f>LN(1+'Stocks 1 Month Returns'!S209)</f>
        <v>6.5608555288194648E-2</v>
      </c>
      <c r="V192" s="113">
        <f>LN(1+'Stocks 1 Month Returns'!T209)</f>
        <v>4.2193042565548025E-2</v>
      </c>
      <c r="W192" s="113">
        <f>LN(1+'Stocks 1 Month Returns'!U209)</f>
        <v>0.13487800092575397</v>
      </c>
      <c r="X192" s="113">
        <f>LN(1+'Stocks 1 Month Returns'!V209)</f>
        <v>5.9095993316358023E-2</v>
      </c>
      <c r="Y192" s="113">
        <f>LN(1+'Stocks 1 Month Returns'!W209)</f>
        <v>4.6745525302333682E-2</v>
      </c>
      <c r="Z192" s="113">
        <f>LN(1+'Stocks 1 Month Returns'!X209)</f>
        <v>-1.0109981061054802E-2</v>
      </c>
      <c r="AA192" s="113">
        <f>LN(1+'Stocks 1 Month Returns'!Y209)</f>
        <v>4.994119082497582E-2</v>
      </c>
    </row>
    <row r="193" spans="1:27">
      <c r="A193" s="130">
        <v>45714</v>
      </c>
      <c r="B193" s="131">
        <f>LN(1+'Stocks 1 Day Returns'!B193)</f>
        <v>4.7780815205526227E-3</v>
      </c>
      <c r="C193" s="131">
        <f>LN(1+'Stocks 1 Day Returns'!C193)</f>
        <v>-4.5426170105467546E-2</v>
      </c>
      <c r="D193" s="131">
        <f>LN(1+'Stocks 1 Day Returns'!D193)</f>
        <v>-1.3425100974751842E-2</v>
      </c>
      <c r="E193" s="131">
        <f>LN(1+'Stocks 1 Day Returns'!E193)</f>
        <v>-2.0974359357874447E-2</v>
      </c>
      <c r="F193" s="131">
        <f>LN(1+'Stocks 1 Day Returns'!F193)</f>
        <v>-6.3208190175506E-3</v>
      </c>
      <c r="G193" s="131">
        <f>LN(1+'Stocks 1 Day Returns'!G193)</f>
        <v>-1.9418306945424908E-2</v>
      </c>
      <c r="H193" s="131">
        <f>LN(1+'Stocks 1 Day Returns'!H193)</f>
        <v>1.8766738139579704E-2</v>
      </c>
      <c r="I193" s="131">
        <f>LN(1+'Stocks 1 Day Returns'!I193)</f>
        <v>-2.6230464845523306E-2</v>
      </c>
      <c r="J193" s="131">
        <f>LN(1+'Stocks 1 Day Returns'!J193)</f>
        <v>-4.7790176053750272E-2</v>
      </c>
      <c r="K193" s="131">
        <f>LN(1+'Stocks 1 Day Returns'!K193)</f>
        <v>-1.0756267158286708E-2</v>
      </c>
      <c r="L193" s="131">
        <f>LN(1+'Stocks 1 Day Returns'!L193)</f>
        <v>-3.1988107442017561E-3</v>
      </c>
      <c r="P193" s="227">
        <v>45589</v>
      </c>
      <c r="Q193" s="113">
        <f>LN(1+'Stocks 1 Month Returns'!O210)</f>
        <v>-1.2467978262979467E-2</v>
      </c>
      <c r="R193" s="113">
        <f>LN(1+'Stocks 1 Month Returns'!P210)</f>
        <v>5.8238005181583979E-2</v>
      </c>
      <c r="S193" s="113">
        <f>LN(1+'Stocks 1 Month Returns'!Q210)</f>
        <v>2.2627817388931798E-2</v>
      </c>
      <c r="T193" s="113">
        <f>LN(1+'Stocks 1 Month Returns'!R210)</f>
        <v>0.10082524114539229</v>
      </c>
      <c r="U193" s="113">
        <f>LN(1+'Stocks 1 Month Returns'!S210)</f>
        <v>5.5489552302550892E-2</v>
      </c>
      <c r="V193" s="113">
        <f>LN(1+'Stocks 1 Month Returns'!T210)</f>
        <v>7.3772309922914753E-2</v>
      </c>
      <c r="W193" s="113">
        <f>LN(1+'Stocks 1 Month Returns'!U210)</f>
        <v>0.18209468245238436</v>
      </c>
      <c r="X193" s="113">
        <f>LN(1+'Stocks 1 Month Returns'!V210)</f>
        <v>8.3880188465886699E-2</v>
      </c>
      <c r="Y193" s="113">
        <f>LN(1+'Stocks 1 Month Returns'!W210)</f>
        <v>5.9242094837969383E-2</v>
      </c>
      <c r="Z193" s="113">
        <f>LN(1+'Stocks 1 Month Returns'!X210)</f>
        <v>7.3899445443616997E-3</v>
      </c>
      <c r="AA193" s="113">
        <f>LN(1+'Stocks 1 Month Returns'!Y210)</f>
        <v>5.504697182061926E-2</v>
      </c>
    </row>
    <row r="194" spans="1:27">
      <c r="A194" s="130">
        <v>45715</v>
      </c>
      <c r="B194" s="131">
        <f>LN(1+'Stocks 1 Day Returns'!B194)</f>
        <v>-2.6609880841625463E-2</v>
      </c>
      <c r="C194" s="131">
        <f>LN(1+'Stocks 1 Day Returns'!C194)</f>
        <v>-2.0971017201612749E-2</v>
      </c>
      <c r="D194" s="131">
        <f>LN(1+'Stocks 1 Day Returns'!D194)</f>
        <v>-2.6334732947897899E-2</v>
      </c>
      <c r="E194" s="131">
        <f>LN(1+'Stocks 1 Day Returns'!E194)</f>
        <v>-1.2380766057451632E-2</v>
      </c>
      <c r="F194" s="131">
        <f>LN(1+'Stocks 1 Day Returns'!F194)</f>
        <v>-1.2819140712565784E-2</v>
      </c>
      <c r="G194" s="131">
        <f>LN(1+'Stocks 1 Day Returns'!G194)</f>
        <v>1.2459550275969466E-3</v>
      </c>
      <c r="H194" s="131">
        <f>LN(1+'Stocks 1 Day Returns'!H194)</f>
        <v>-2.5434281753213994E-2</v>
      </c>
      <c r="I194" s="131">
        <f>LN(1+'Stocks 1 Day Returns'!I194)</f>
        <v>1.6553661650666551E-3</v>
      </c>
      <c r="J194" s="131">
        <f>LN(1+'Stocks 1 Day Returns'!J194)</f>
        <v>-3.6033526889576286E-3</v>
      </c>
      <c r="K194" s="131">
        <f>LN(1+'Stocks 1 Day Returns'!K194)</f>
        <v>-3.4679115829683894E-2</v>
      </c>
      <c r="L194" s="131">
        <f>LN(1+'Stocks 1 Day Returns'!L194)</f>
        <v>8.654303253289192E-3</v>
      </c>
      <c r="P194" s="227">
        <v>45590</v>
      </c>
      <c r="Q194" s="113">
        <f>LN(1+'Stocks 1 Month Returns'!O211)</f>
        <v>-7.1995155169456426E-3</v>
      </c>
      <c r="R194" s="113">
        <f>LN(1+'Stocks 1 Month Returns'!P211)</f>
        <v>6.2984817128638501E-2</v>
      </c>
      <c r="S194" s="113">
        <f>LN(1+'Stocks 1 Month Returns'!Q211)</f>
        <v>3.8678447075524564E-2</v>
      </c>
      <c r="T194" s="113">
        <f>LN(1+'Stocks 1 Month Returns'!R211)</f>
        <v>9.9272244443489741E-2</v>
      </c>
      <c r="U194" s="113">
        <f>LN(1+'Stocks 1 Month Returns'!S211)</f>
        <v>4.4244624131838398E-2</v>
      </c>
      <c r="V194" s="113">
        <f>LN(1+'Stocks 1 Month Returns'!T211)</f>
        <v>6.753893880750643E-2</v>
      </c>
      <c r="W194" s="113">
        <f>LN(1+'Stocks 1 Month Returns'!U211)</f>
        <v>0.17411849398209125</v>
      </c>
      <c r="X194" s="113">
        <f>LN(1+'Stocks 1 Month Returns'!V211)</f>
        <v>0.10629606849226138</v>
      </c>
      <c r="Y194" s="113">
        <f>LN(1+'Stocks 1 Month Returns'!W211)</f>
        <v>4.8809803994412156E-2</v>
      </c>
      <c r="Z194" s="113">
        <f>LN(1+'Stocks 1 Month Returns'!X211)</f>
        <v>2.8458459421305426E-2</v>
      </c>
      <c r="AA194" s="113">
        <f>LN(1+'Stocks 1 Month Returns'!Y211)</f>
        <v>5.6894559997645415E-2</v>
      </c>
    </row>
    <row r="195" spans="1:27">
      <c r="A195" s="130">
        <v>45716</v>
      </c>
      <c r="B195" s="131">
        <f>LN(1+'Stocks 1 Day Returns'!B195)</f>
        <v>4.7716144943166831E-2</v>
      </c>
      <c r="C195" s="131">
        <f>LN(1+'Stocks 1 Day Returns'!C195)</f>
        <v>3.9326884891383425E-2</v>
      </c>
      <c r="D195" s="131">
        <f>LN(1+'Stocks 1 Day Returns'!D195)</f>
        <v>3.1673821892346479E-2</v>
      </c>
      <c r="E195" s="131">
        <f>LN(1+'Stocks 1 Day Returns'!E195)</f>
        <v>2.5066137980809169E-2</v>
      </c>
      <c r="F195" s="131">
        <f>LN(1+'Stocks 1 Day Returns'!F195)</f>
        <v>4.2499118048994734E-2</v>
      </c>
      <c r="G195" s="131">
        <f>LN(1+'Stocks 1 Day Returns'!G195)</f>
        <v>3.7099008741932372E-2</v>
      </c>
      <c r="H195" s="131">
        <f>LN(1+'Stocks 1 Day Returns'!H195)</f>
        <v>5.1382729229686647E-2</v>
      </c>
      <c r="I195" s="131">
        <f>LN(1+'Stocks 1 Day Returns'!I195)</f>
        <v>3.2745420111676804E-2</v>
      </c>
      <c r="J195" s="131">
        <f>LN(1+'Stocks 1 Day Returns'!J195)</f>
        <v>2.4967337680203362E-2</v>
      </c>
      <c r="K195" s="131">
        <f>LN(1+'Stocks 1 Day Returns'!K195)</f>
        <v>3.7192397429687309E-2</v>
      </c>
      <c r="L195" s="131">
        <f>LN(1+'Stocks 1 Day Returns'!L195)</f>
        <v>1.2739279701448189E-2</v>
      </c>
      <c r="P195" s="227">
        <v>45594</v>
      </c>
      <c r="Q195" s="113">
        <f>LN(1+'Stocks 1 Month Returns'!O212)</f>
        <v>7.7123728905603402E-3</v>
      </c>
      <c r="R195" s="113">
        <f>LN(1+'Stocks 1 Month Returns'!P212)</f>
        <v>7.6357955507314668E-2</v>
      </c>
      <c r="S195" s="113">
        <f>LN(1+'Stocks 1 Month Returns'!Q212)</f>
        <v>6.0012161143497847E-2</v>
      </c>
      <c r="T195" s="113">
        <f>LN(1+'Stocks 1 Month Returns'!R212)</f>
        <v>9.9824058965884407E-2</v>
      </c>
      <c r="U195" s="113">
        <f>LN(1+'Stocks 1 Month Returns'!S212)</f>
        <v>5.2121333168791931E-2</v>
      </c>
      <c r="V195" s="113">
        <f>LN(1+'Stocks 1 Month Returns'!T212)</f>
        <v>7.8482320677825193E-2</v>
      </c>
      <c r="W195" s="113">
        <f>LN(1+'Stocks 1 Month Returns'!U212)</f>
        <v>0.15420833648116281</v>
      </c>
      <c r="X195" s="113">
        <f>LN(1+'Stocks 1 Month Returns'!V212)</f>
        <v>7.148451738218177E-2</v>
      </c>
      <c r="Y195" s="113">
        <f>LN(1+'Stocks 1 Month Returns'!W212)</f>
        <v>2.9274249399847015E-2</v>
      </c>
      <c r="Z195" s="113">
        <f>LN(1+'Stocks 1 Month Returns'!X212)</f>
        <v>6.5972847530918088E-2</v>
      </c>
      <c r="AA195" s="113">
        <f>LN(1+'Stocks 1 Month Returns'!Y212)</f>
        <v>6.7249632161354655E-2</v>
      </c>
    </row>
    <row r="196" spans="1:27">
      <c r="A196" s="130">
        <v>45721</v>
      </c>
      <c r="B196" s="131">
        <f>LN(1+'Stocks 1 Day Returns'!B196)</f>
        <v>-2.4735795730223425E-2</v>
      </c>
      <c r="C196" s="131">
        <f>LN(1+'Stocks 1 Day Returns'!C196)</f>
        <v>-8.6055171270584506E-4</v>
      </c>
      <c r="D196" s="131">
        <f>LN(1+'Stocks 1 Day Returns'!D196)</f>
        <v>3.1380127707853346E-2</v>
      </c>
      <c r="E196" s="131">
        <f>LN(1+'Stocks 1 Day Returns'!E196)</f>
        <v>1.0949766435743418E-2</v>
      </c>
      <c r="F196" s="131">
        <f>LN(1+'Stocks 1 Day Returns'!F196)</f>
        <v>2.6933575129696186E-3</v>
      </c>
      <c r="G196" s="131">
        <f>LN(1+'Stocks 1 Day Returns'!G196)</f>
        <v>1.0664861752193746E-2</v>
      </c>
      <c r="H196" s="131">
        <f>LN(1+'Stocks 1 Day Returns'!H196)</f>
        <v>6.9556971258727882E-2</v>
      </c>
      <c r="I196" s="131">
        <f>LN(1+'Stocks 1 Day Returns'!I196)</f>
        <v>-7.9146581261902212E-3</v>
      </c>
      <c r="J196" s="131">
        <f>LN(1+'Stocks 1 Day Returns'!J196)</f>
        <v>2.6401337254180094E-2</v>
      </c>
      <c r="K196" s="131">
        <f>LN(1+'Stocks 1 Day Returns'!K196)</f>
        <v>2.2073328435859109E-2</v>
      </c>
      <c r="L196" s="131">
        <f>LN(1+'Stocks 1 Day Returns'!L196)</f>
        <v>-2.0810639121631269E-3</v>
      </c>
      <c r="P196" s="227">
        <v>45595</v>
      </c>
      <c r="Q196" s="113">
        <f>LN(1+'Stocks 1 Month Returns'!O213)</f>
        <v>2.5744757398997301E-2</v>
      </c>
      <c r="R196" s="113">
        <f>LN(1+'Stocks 1 Month Returns'!P213)</f>
        <v>6.0132603396250754E-2</v>
      </c>
      <c r="S196" s="113">
        <f>LN(1+'Stocks 1 Month Returns'!Q213)</f>
        <v>7.0837845446206874E-2</v>
      </c>
      <c r="T196" s="113">
        <f>LN(1+'Stocks 1 Month Returns'!R213)</f>
        <v>9.5711525764912347E-2</v>
      </c>
      <c r="U196" s="113">
        <f>LN(1+'Stocks 1 Month Returns'!S213)</f>
        <v>5.3974464469628607E-2</v>
      </c>
      <c r="V196" s="113">
        <f>LN(1+'Stocks 1 Month Returns'!T213)</f>
        <v>5.9711412222468035E-2</v>
      </c>
      <c r="W196" s="113">
        <f>LN(1+'Stocks 1 Month Returns'!U213)</f>
        <v>0.18975674553058408</v>
      </c>
      <c r="X196" s="113">
        <f>LN(1+'Stocks 1 Month Returns'!V213)</f>
        <v>3.1999140846692413E-2</v>
      </c>
      <c r="Y196" s="113">
        <f>LN(1+'Stocks 1 Month Returns'!W213)</f>
        <v>4.3536171774794449E-2</v>
      </c>
      <c r="Z196" s="113">
        <f>LN(1+'Stocks 1 Month Returns'!X213)</f>
        <v>8.3314342434549674E-2</v>
      </c>
      <c r="AA196" s="113">
        <f>LN(1+'Stocks 1 Month Returns'!Y213)</f>
        <v>6.1294333163478522E-2</v>
      </c>
    </row>
    <row r="197" spans="1:27">
      <c r="A197" s="130">
        <v>45722</v>
      </c>
      <c r="B197" s="131">
        <f>LN(1+'Stocks 1 Day Returns'!B197)</f>
        <v>3.1785592317790413E-3</v>
      </c>
      <c r="C197" s="131">
        <f>LN(1+'Stocks 1 Day Returns'!C197)</f>
        <v>4.3252345810600046E-3</v>
      </c>
      <c r="D197" s="131">
        <f>LN(1+'Stocks 1 Day Returns'!D197)</f>
        <v>-4.2861842056199336E-3</v>
      </c>
      <c r="E197" s="131">
        <f>LN(1+'Stocks 1 Day Returns'!E197)</f>
        <v>-2.57035729319863E-3</v>
      </c>
      <c r="F197" s="131">
        <f>LN(1+'Stocks 1 Day Returns'!F197)</f>
        <v>-3.0074703756271092E-2</v>
      </c>
      <c r="G197" s="131">
        <f>LN(1+'Stocks 1 Day Returns'!G197)</f>
        <v>3.5869432944137239E-3</v>
      </c>
      <c r="H197" s="131">
        <f>LN(1+'Stocks 1 Day Returns'!H197)</f>
        <v>-2.0691496208934512E-2</v>
      </c>
      <c r="I197" s="131">
        <f>LN(1+'Stocks 1 Day Returns'!I197)</f>
        <v>2.0156257184933621E-2</v>
      </c>
      <c r="J197" s="131">
        <f>LN(1+'Stocks 1 Day Returns'!J197)</f>
        <v>-2.3352506101791581E-2</v>
      </c>
      <c r="K197" s="131">
        <f>LN(1+'Stocks 1 Day Returns'!K197)</f>
        <v>-3.1390144114083911E-2</v>
      </c>
      <c r="L197" s="131">
        <f>LN(1+'Stocks 1 Day Returns'!L197)</f>
        <v>6.1018458164661116E-3</v>
      </c>
      <c r="P197" s="227">
        <v>45596</v>
      </c>
      <c r="Q197" s="113">
        <f>LN(1+'Stocks 1 Month Returns'!O214)</f>
        <v>-8.1711072175921816E-4</v>
      </c>
      <c r="R197" s="113">
        <f>LN(1+'Stocks 1 Month Returns'!P214)</f>
        <v>3.497088992075794E-2</v>
      </c>
      <c r="S197" s="113">
        <f>LN(1+'Stocks 1 Month Returns'!Q214)</f>
        <v>1.2631517980333859E-2</v>
      </c>
      <c r="T197" s="113">
        <f>LN(1+'Stocks 1 Month Returns'!R214)</f>
        <v>7.8860907778804154E-2</v>
      </c>
      <c r="U197" s="113">
        <f>LN(1+'Stocks 1 Month Returns'!S214)</f>
        <v>6.0354687163820225E-2</v>
      </c>
      <c r="V197" s="113">
        <f>LN(1+'Stocks 1 Month Returns'!T214)</f>
        <v>6.4408644082607144E-2</v>
      </c>
      <c r="W197" s="113">
        <f>LN(1+'Stocks 1 Month Returns'!U214)</f>
        <v>0.16326875906872668</v>
      </c>
      <c r="X197" s="113">
        <f>LN(1+'Stocks 1 Month Returns'!V214)</f>
        <v>2.4603450411588242E-2</v>
      </c>
      <c r="Y197" s="113">
        <f>LN(1+'Stocks 1 Month Returns'!W214)</f>
        <v>1.5120557561371078E-2</v>
      </c>
      <c r="Z197" s="113">
        <f>LN(1+'Stocks 1 Month Returns'!X214)</f>
        <v>4.7651801284406783E-2</v>
      </c>
      <c r="AA197" s="113">
        <f>LN(1+'Stocks 1 Month Returns'!Y214)</f>
        <v>3.8097983014757725E-2</v>
      </c>
    </row>
    <row r="198" spans="1:27">
      <c r="A198" s="130">
        <v>45723</v>
      </c>
      <c r="B198" s="131">
        <f>LN(1+'Stocks 1 Day Returns'!B198)</f>
        <v>-7.7171778671604628E-3</v>
      </c>
      <c r="C198" s="131">
        <f>LN(1+'Stocks 1 Day Returns'!C198)</f>
        <v>1.3365739855082699E-2</v>
      </c>
      <c r="D198" s="131">
        <f>LN(1+'Stocks 1 Day Returns'!D198)</f>
        <v>-1.1462931014057395E-2</v>
      </c>
      <c r="E198" s="131">
        <f>LN(1+'Stocks 1 Day Returns'!E198)</f>
        <v>5.9216941159400942E-3</v>
      </c>
      <c r="F198" s="131">
        <f>LN(1+'Stocks 1 Day Returns'!F198)</f>
        <v>-1.6433622386728076E-3</v>
      </c>
      <c r="G198" s="131">
        <f>LN(1+'Stocks 1 Day Returns'!G198)</f>
        <v>1.3996820109729748E-2</v>
      </c>
      <c r="H198" s="131">
        <f>LN(1+'Stocks 1 Day Returns'!H198)</f>
        <v>2.6699902941449026E-3</v>
      </c>
      <c r="I198" s="131">
        <f>LN(1+'Stocks 1 Day Returns'!I198)</f>
        <v>1.9520180391456674E-2</v>
      </c>
      <c r="J198" s="131">
        <f>LN(1+'Stocks 1 Day Returns'!J198)</f>
        <v>-2.9593976159650644E-2</v>
      </c>
      <c r="K198" s="131">
        <f>LN(1+'Stocks 1 Day Returns'!K198)</f>
        <v>-9.6528099357831749E-3</v>
      </c>
      <c r="L198" s="131">
        <f>LN(1+'Stocks 1 Day Returns'!L198)</f>
        <v>-1.3047854229258153E-2</v>
      </c>
      <c r="P198" s="227">
        <v>45597</v>
      </c>
      <c r="Q198" s="113">
        <f>LN(1+'Stocks 1 Month Returns'!O215)</f>
        <v>6.7647898156838124E-2</v>
      </c>
      <c r="R198" s="113">
        <f>LN(1+'Stocks 1 Month Returns'!P215)</f>
        <v>1.3981312700994793E-2</v>
      </c>
      <c r="S198" s="113">
        <f>LN(1+'Stocks 1 Month Returns'!Q215)</f>
        <v>1.1363661690564955E-2</v>
      </c>
      <c r="T198" s="113">
        <f>LN(1+'Stocks 1 Month Returns'!R215)</f>
        <v>8.3191039499919822E-2</v>
      </c>
      <c r="U198" s="113">
        <f>LN(1+'Stocks 1 Month Returns'!S215)</f>
        <v>4.9303184043956838E-2</v>
      </c>
      <c r="V198" s="113">
        <f>LN(1+'Stocks 1 Month Returns'!T215)</f>
        <v>7.2041828172252562E-2</v>
      </c>
      <c r="W198" s="113">
        <f>LN(1+'Stocks 1 Month Returns'!U215)</f>
        <v>0.15111003006471077</v>
      </c>
      <c r="X198" s="113">
        <f>LN(1+'Stocks 1 Month Returns'!V215)</f>
        <v>3.824820152463744E-2</v>
      </c>
      <c r="Y198" s="113">
        <f>LN(1+'Stocks 1 Month Returns'!W215)</f>
        <v>5.2967450614978678E-2</v>
      </c>
      <c r="Z198" s="113">
        <f>LN(1+'Stocks 1 Month Returns'!X215)</f>
        <v>0.11041351546281299</v>
      </c>
      <c r="AA198" s="113">
        <f>LN(1+'Stocks 1 Month Returns'!Y215)</f>
        <v>3.1337401564681448E-2</v>
      </c>
    </row>
    <row r="199" spans="1:27">
      <c r="A199" s="130">
        <v>45728</v>
      </c>
      <c r="B199" s="131">
        <f>LN(1+'Stocks 1 Day Returns'!B199)</f>
        <v>2.3686086080913094E-2</v>
      </c>
      <c r="C199" s="131">
        <f>LN(1+'Stocks 1 Day Returns'!C199)</f>
        <v>-3.8442911386288352E-2</v>
      </c>
      <c r="D199" s="131">
        <f>LN(1+'Stocks 1 Day Returns'!D199)</f>
        <v>-1.3424698339296041E-2</v>
      </c>
      <c r="E199" s="131">
        <f>LN(1+'Stocks 1 Day Returns'!E199)</f>
        <v>-2.4276989967643828E-2</v>
      </c>
      <c r="F199" s="131">
        <f>LN(1+'Stocks 1 Day Returns'!F199)</f>
        <v>-1.2063522424235249E-2</v>
      </c>
      <c r="G199" s="131">
        <f>LN(1+'Stocks 1 Day Returns'!G199)</f>
        <v>-1.8548448661048524E-2</v>
      </c>
      <c r="H199" s="131">
        <f>LN(1+'Stocks 1 Day Returns'!H199)</f>
        <v>-2.8711529177210548E-2</v>
      </c>
      <c r="I199" s="131">
        <f>LN(1+'Stocks 1 Day Returns'!I199)</f>
        <v>-3.0002856145713758E-2</v>
      </c>
      <c r="J199" s="131">
        <f>LN(1+'Stocks 1 Day Returns'!J199)</f>
        <v>9.4937745234666381E-3</v>
      </c>
      <c r="K199" s="131">
        <f>LN(1+'Stocks 1 Day Returns'!K199)</f>
        <v>-9.1780710091093273E-3</v>
      </c>
      <c r="L199" s="131">
        <f>LN(1+'Stocks 1 Day Returns'!L199)</f>
        <v>6.4075467287207858E-4</v>
      </c>
      <c r="P199" s="227">
        <v>45602</v>
      </c>
      <c r="Q199" s="113">
        <f>LN(1+'Stocks 1 Month Returns'!O216)</f>
        <v>0.1347546376872589</v>
      </c>
      <c r="R199" s="113">
        <f>LN(1+'Stocks 1 Month Returns'!P216)</f>
        <v>1.3234945928754663E-2</v>
      </c>
      <c r="S199" s="113">
        <f>LN(1+'Stocks 1 Month Returns'!Q216)</f>
        <v>4.1241850901541595E-2</v>
      </c>
      <c r="T199" s="113">
        <f>LN(1+'Stocks 1 Month Returns'!R216)</f>
        <v>0.12402348386586831</v>
      </c>
      <c r="U199" s="113">
        <f>LN(1+'Stocks 1 Month Returns'!S216)</f>
        <v>6.9941668176037697E-2</v>
      </c>
      <c r="V199" s="113">
        <f>LN(1+'Stocks 1 Month Returns'!T216)</f>
        <v>0.10248481403892644</v>
      </c>
      <c r="W199" s="113">
        <f>LN(1+'Stocks 1 Month Returns'!U216)</f>
        <v>0.21796943845723102</v>
      </c>
      <c r="X199" s="113">
        <f>LN(1+'Stocks 1 Month Returns'!V216)</f>
        <v>7.6652951230399252E-2</v>
      </c>
      <c r="Y199" s="113">
        <f>LN(1+'Stocks 1 Month Returns'!W216)</f>
        <v>-2.0516546046376139E-2</v>
      </c>
      <c r="Z199" s="113">
        <f>LN(1+'Stocks 1 Month Returns'!X216)</f>
        <v>0.13605676507043496</v>
      </c>
      <c r="AA199" s="113">
        <f>LN(1+'Stocks 1 Month Returns'!Y216)</f>
        <v>6.1864527364923656E-2</v>
      </c>
    </row>
    <row r="200" spans="1:27">
      <c r="A200" s="130">
        <v>45729</v>
      </c>
      <c r="B200" s="131">
        <f>LN(1+'Stocks 1 Day Returns'!B200)</f>
        <v>0.13692582673308651</v>
      </c>
      <c r="C200" s="131">
        <f>LN(1+'Stocks 1 Day Returns'!C200)</f>
        <v>-3.3604796146924236E-2</v>
      </c>
      <c r="D200" s="131">
        <f>LN(1+'Stocks 1 Day Returns'!D200)</f>
        <v>-1.1192712705798262E-2</v>
      </c>
      <c r="E200" s="131">
        <f>LN(1+'Stocks 1 Day Returns'!E200)</f>
        <v>-1.2534779585091804E-2</v>
      </c>
      <c r="F200" s="131">
        <f>LN(1+'Stocks 1 Day Returns'!F200)</f>
        <v>-1.870496280645563E-2</v>
      </c>
      <c r="G200" s="131">
        <f>LN(1+'Stocks 1 Day Returns'!G200)</f>
        <v>-9.8262387138341057E-3</v>
      </c>
      <c r="H200" s="131">
        <f>LN(1+'Stocks 1 Day Returns'!H200)</f>
        <v>-1.6012383472690257E-2</v>
      </c>
      <c r="I200" s="131">
        <f>LN(1+'Stocks 1 Day Returns'!I200)</f>
        <v>6.756021724432743E-3</v>
      </c>
      <c r="J200" s="131">
        <f>LN(1+'Stocks 1 Day Returns'!J200)</f>
        <v>3.8870377326373968E-3</v>
      </c>
      <c r="K200" s="131">
        <f>LN(1+'Stocks 1 Day Returns'!K200)</f>
        <v>-2.4843091900011945E-2</v>
      </c>
      <c r="L200" s="131">
        <f>LN(1+'Stocks 1 Day Returns'!L200)</f>
        <v>-1.1259753773295534E-2</v>
      </c>
      <c r="P200" s="227">
        <v>45603</v>
      </c>
      <c r="Q200" s="113">
        <f>LN(1+'Stocks 1 Month Returns'!O217)</f>
        <v>0.13981494002758241</v>
      </c>
      <c r="R200" s="113">
        <f>LN(1+'Stocks 1 Month Returns'!P217)</f>
        <v>2.9768048119809144E-2</v>
      </c>
      <c r="S200" s="113">
        <f>LN(1+'Stocks 1 Month Returns'!Q217)</f>
        <v>4.7743448993636743E-2</v>
      </c>
      <c r="T200" s="113">
        <f>LN(1+'Stocks 1 Month Returns'!R217)</f>
        <v>0.11885932460525406</v>
      </c>
      <c r="U200" s="113">
        <f>LN(1+'Stocks 1 Month Returns'!S217)</f>
        <v>8.9318290182995613E-2</v>
      </c>
      <c r="V200" s="113">
        <f>LN(1+'Stocks 1 Month Returns'!T217)</f>
        <v>0.10235937837158883</v>
      </c>
      <c r="W200" s="113">
        <f>LN(1+'Stocks 1 Month Returns'!U217)</f>
        <v>0.20776281550872724</v>
      </c>
      <c r="X200" s="113">
        <f>LN(1+'Stocks 1 Month Returns'!V217)</f>
        <v>7.4735226285792267E-2</v>
      </c>
      <c r="Y200" s="113">
        <f>LN(1+'Stocks 1 Month Returns'!W217)</f>
        <v>-1.7946137885081113E-3</v>
      </c>
      <c r="Z200" s="113">
        <f>LN(1+'Stocks 1 Month Returns'!X217)</f>
        <v>0.1616131787788373</v>
      </c>
      <c r="AA200" s="113">
        <f>LN(1+'Stocks 1 Month Returns'!Y217)</f>
        <v>6.0092206141433693E-2</v>
      </c>
    </row>
    <row r="201" spans="1:27">
      <c r="A201" s="130">
        <v>45730</v>
      </c>
      <c r="B201" s="131">
        <f>LN(1+'Stocks 1 Day Returns'!B201)</f>
        <v>1.4643785805641905E-2</v>
      </c>
      <c r="C201" s="131">
        <f>LN(1+'Stocks 1 Day Returns'!C201)</f>
        <v>1.7991271544038814E-2</v>
      </c>
      <c r="D201" s="131">
        <f>LN(1+'Stocks 1 Day Returns'!D201)</f>
        <v>2.5502274722489244E-2</v>
      </c>
      <c r="E201" s="131">
        <f>LN(1+'Stocks 1 Day Returns'!E201)</f>
        <v>1.3797820897762153E-2</v>
      </c>
      <c r="F201" s="131">
        <f>LN(1+'Stocks 1 Day Returns'!F201)</f>
        <v>1.8090822812752302E-2</v>
      </c>
      <c r="G201" s="131">
        <f>LN(1+'Stocks 1 Day Returns'!G201)</f>
        <v>5.033726018818521E-3</v>
      </c>
      <c r="H201" s="131">
        <f>LN(1+'Stocks 1 Day Returns'!H201)</f>
        <v>2.5757919958344391E-2</v>
      </c>
      <c r="I201" s="131">
        <f>LN(1+'Stocks 1 Day Returns'!I201)</f>
        <v>2.1940100404012269E-2</v>
      </c>
      <c r="J201" s="131">
        <f>LN(1+'Stocks 1 Day Returns'!J201)</f>
        <v>1.549188649323042E-2</v>
      </c>
      <c r="K201" s="131">
        <f>LN(1+'Stocks 1 Day Returns'!K201)</f>
        <v>2.0707323004182931E-2</v>
      </c>
      <c r="L201" s="131">
        <f>LN(1+'Stocks 1 Day Returns'!L201)</f>
        <v>4.4332171840415999E-4</v>
      </c>
      <c r="P201" s="227">
        <v>45604</v>
      </c>
      <c r="Q201" s="113">
        <f>LN(1+'Stocks 1 Month Returns'!O218)</f>
        <v>0.13069906963696051</v>
      </c>
      <c r="R201" s="113">
        <f>LN(1+'Stocks 1 Month Returns'!P218)</f>
        <v>8.9329863433125368E-3</v>
      </c>
      <c r="S201" s="113">
        <f>LN(1+'Stocks 1 Month Returns'!Q218)</f>
        <v>3.2331887649567154E-2</v>
      </c>
      <c r="T201" s="113">
        <f>LN(1+'Stocks 1 Month Returns'!R218)</f>
        <v>0.10091093986875108</v>
      </c>
      <c r="U201" s="113">
        <f>LN(1+'Stocks 1 Month Returns'!S218)</f>
        <v>7.6527968544969349E-2</v>
      </c>
      <c r="V201" s="113">
        <f>LN(1+'Stocks 1 Month Returns'!T218)</f>
        <v>9.883644313030919E-2</v>
      </c>
      <c r="W201" s="113">
        <f>LN(1+'Stocks 1 Month Returns'!U218)</f>
        <v>0.16831831323805665</v>
      </c>
      <c r="X201" s="113">
        <f>LN(1+'Stocks 1 Month Returns'!V218)</f>
        <v>6.7737113847160371E-2</v>
      </c>
      <c r="Y201" s="113">
        <f>LN(1+'Stocks 1 Month Returns'!W218)</f>
        <v>3.5583091279749589E-2</v>
      </c>
      <c r="Z201" s="113">
        <f>LN(1+'Stocks 1 Month Returns'!X218)</f>
        <v>0.13736527013283667</v>
      </c>
      <c r="AA201" s="113">
        <f>LN(1+'Stocks 1 Month Returns'!Y218)</f>
        <v>5.4767800465777353E-2</v>
      </c>
    </row>
    <row r="202" spans="1:27">
      <c r="A202" s="130">
        <v>45735</v>
      </c>
      <c r="B202" s="131">
        <f>LN(1+'Stocks 1 Day Returns'!B202)</f>
        <v>-0.10580024442894936</v>
      </c>
      <c r="C202" s="131">
        <f>LN(1+'Stocks 1 Day Returns'!C202)</f>
        <v>-2.1908766709094744E-2</v>
      </c>
      <c r="D202" s="131">
        <f>LN(1+'Stocks 1 Day Returns'!D202)</f>
        <v>-2.2677201035462408E-2</v>
      </c>
      <c r="E202" s="131">
        <f>LN(1+'Stocks 1 Day Returns'!E202)</f>
        <v>-2.0319703678734757E-2</v>
      </c>
      <c r="F202" s="131">
        <f>LN(1+'Stocks 1 Day Returns'!F202)</f>
        <v>-2.4409724701568946E-2</v>
      </c>
      <c r="G202" s="131">
        <f>LN(1+'Stocks 1 Day Returns'!G202)</f>
        <v>-2.8470893325468375E-2</v>
      </c>
      <c r="H202" s="131">
        <f>LN(1+'Stocks 1 Day Returns'!H202)</f>
        <v>-1.1075407995131674E-2</v>
      </c>
      <c r="I202" s="131">
        <f>LN(1+'Stocks 1 Day Returns'!I202)</f>
        <v>-1.3879029262682818E-2</v>
      </c>
      <c r="J202" s="131">
        <f>LN(1+'Stocks 1 Day Returns'!J202)</f>
        <v>3.232741669891244E-2</v>
      </c>
      <c r="K202" s="131">
        <f>LN(1+'Stocks 1 Day Returns'!K202)</f>
        <v>-1.981889396256932E-2</v>
      </c>
      <c r="L202" s="131">
        <f>LN(1+'Stocks 1 Day Returns'!L202)</f>
        <v>-6.2739677220136818E-4</v>
      </c>
      <c r="P202" s="227">
        <v>45608</v>
      </c>
      <c r="Q202" s="113">
        <f>LN(1+'Stocks 1 Month Returns'!O219)</f>
        <v>5.0014739613698657E-2</v>
      </c>
      <c r="R202" s="113">
        <f>LN(1+'Stocks 1 Month Returns'!P219)</f>
        <v>-1.0894007187590395E-2</v>
      </c>
      <c r="S202" s="113">
        <f>LN(1+'Stocks 1 Month Returns'!Q219)</f>
        <v>2.7472870440898266E-2</v>
      </c>
      <c r="T202" s="113">
        <f>LN(1+'Stocks 1 Month Returns'!R219)</f>
        <v>0.10251137480071804</v>
      </c>
      <c r="U202" s="113">
        <f>LN(1+'Stocks 1 Month Returns'!S219)</f>
        <v>9.2859884365189674E-2</v>
      </c>
      <c r="V202" s="113">
        <f>LN(1+'Stocks 1 Month Returns'!T219)</f>
        <v>9.3781575093651773E-2</v>
      </c>
      <c r="W202" s="113">
        <f>LN(1+'Stocks 1 Month Returns'!U219)</f>
        <v>0.19582711468624228</v>
      </c>
      <c r="X202" s="113">
        <f>LN(1+'Stocks 1 Month Returns'!V219)</f>
        <v>4.0864570724721799E-2</v>
      </c>
      <c r="Y202" s="113">
        <f>LN(1+'Stocks 1 Month Returns'!W219)</f>
        <v>3.9160649472615188E-4</v>
      </c>
      <c r="Z202" s="113">
        <f>LN(1+'Stocks 1 Month Returns'!X219)</f>
        <v>0.12299867466719498</v>
      </c>
      <c r="AA202" s="113">
        <f>LN(1+'Stocks 1 Month Returns'!Y219)</f>
        <v>4.5005579310782327E-2</v>
      </c>
    </row>
    <row r="203" spans="1:27">
      <c r="A203" s="130">
        <v>45736</v>
      </c>
      <c r="B203" s="131">
        <f>LN(1+'Stocks 1 Day Returns'!B203)</f>
        <v>9.7353482373871477E-3</v>
      </c>
      <c r="C203" s="131">
        <f>LN(1+'Stocks 1 Day Returns'!C203)</f>
        <v>1.1080457823541421E-2</v>
      </c>
      <c r="D203" s="131">
        <f>LN(1+'Stocks 1 Day Returns'!D203)</f>
        <v>1.386080324341365E-2</v>
      </c>
      <c r="E203" s="131">
        <f>LN(1+'Stocks 1 Day Returns'!E203)</f>
        <v>8.176673620515211E-3</v>
      </c>
      <c r="F203" s="131">
        <f>LN(1+'Stocks 1 Day Returns'!F203)</f>
        <v>2.0296656278195185E-3</v>
      </c>
      <c r="G203" s="131">
        <f>LN(1+'Stocks 1 Day Returns'!G203)</f>
        <v>1.2701728548526863E-2</v>
      </c>
      <c r="H203" s="131">
        <f>LN(1+'Stocks 1 Day Returns'!H203)</f>
        <v>9.336599344467256E-3</v>
      </c>
      <c r="I203" s="131">
        <f>LN(1+'Stocks 1 Day Returns'!I203)</f>
        <v>2.077024951135268E-2</v>
      </c>
      <c r="J203" s="131">
        <f>LN(1+'Stocks 1 Day Returns'!J203)</f>
        <v>1.760675247001316E-2</v>
      </c>
      <c r="K203" s="131">
        <f>LN(1+'Stocks 1 Day Returns'!K203)</f>
        <v>1.336910020020436E-2</v>
      </c>
      <c r="L203" s="131">
        <f>LN(1+'Stocks 1 Day Returns'!L203)</f>
        <v>-9.3104076477044887E-3</v>
      </c>
      <c r="P203" s="227">
        <v>45609</v>
      </c>
      <c r="Q203" s="113">
        <f>LN(1+'Stocks 1 Month Returns'!O220)</f>
        <v>6.3461733397454839E-2</v>
      </c>
      <c r="R203" s="113">
        <f>LN(1+'Stocks 1 Month Returns'!P220)</f>
        <v>-3.395002834983766E-3</v>
      </c>
      <c r="S203" s="113">
        <f>LN(1+'Stocks 1 Month Returns'!Q220)</f>
        <v>2.8446849405240778E-2</v>
      </c>
      <c r="T203" s="113">
        <f>LN(1+'Stocks 1 Month Returns'!R220)</f>
        <v>9.4322052813082952E-2</v>
      </c>
      <c r="U203" s="113">
        <f>LN(1+'Stocks 1 Month Returns'!S220)</f>
        <v>9.4671432644110806E-2</v>
      </c>
      <c r="V203" s="113">
        <f>LN(1+'Stocks 1 Month Returns'!T220)</f>
        <v>0.10640660662493648</v>
      </c>
      <c r="W203" s="113">
        <f>LN(1+'Stocks 1 Month Returns'!U220)</f>
        <v>0.19428286358004593</v>
      </c>
      <c r="X203" s="113">
        <f>LN(1+'Stocks 1 Month Returns'!V220)</f>
        <v>5.442560912299059E-2</v>
      </c>
      <c r="Y203" s="113">
        <f>LN(1+'Stocks 1 Month Returns'!W220)</f>
        <v>-6.8642766181136766E-2</v>
      </c>
      <c r="Z203" s="113">
        <f>LN(1+'Stocks 1 Month Returns'!X220)</f>
        <v>0.13299041355285507</v>
      </c>
      <c r="AA203" s="113">
        <f>LN(1+'Stocks 1 Month Returns'!Y220)</f>
        <v>3.6215282187325851E-2</v>
      </c>
    </row>
    <row r="204" spans="1:27">
      <c r="A204" s="130">
        <v>45737</v>
      </c>
      <c r="B204" s="131">
        <f>LN(1+'Stocks 1 Day Returns'!B204)</f>
        <v>3.0941160171970346E-2</v>
      </c>
      <c r="C204" s="131">
        <f>LN(1+'Stocks 1 Day Returns'!C204)</f>
        <v>3.7787662858664056E-2</v>
      </c>
      <c r="D204" s="131">
        <f>LN(1+'Stocks 1 Day Returns'!D204)</f>
        <v>2.9859159687718382E-2</v>
      </c>
      <c r="E204" s="131">
        <f>LN(1+'Stocks 1 Day Returns'!E204)</f>
        <v>1.3205262006797537E-2</v>
      </c>
      <c r="F204" s="131">
        <f>LN(1+'Stocks 1 Day Returns'!F204)</f>
        <v>2.4548875311093985E-2</v>
      </c>
      <c r="G204" s="131">
        <f>LN(1+'Stocks 1 Day Returns'!G204)</f>
        <v>-4.8173737191600979E-2</v>
      </c>
      <c r="H204" s="131">
        <f>LN(1+'Stocks 1 Day Returns'!H204)</f>
        <v>2.5753200784486591E-2</v>
      </c>
      <c r="I204" s="131">
        <f>LN(1+'Stocks 1 Day Returns'!I204)</f>
        <v>1.8376641216591522E-2</v>
      </c>
      <c r="J204" s="131">
        <f>LN(1+'Stocks 1 Day Returns'!J204)</f>
        <v>4.8590914441607243E-2</v>
      </c>
      <c r="K204" s="131">
        <f>LN(1+'Stocks 1 Day Returns'!K204)</f>
        <v>2.4940428706718667E-2</v>
      </c>
      <c r="L204" s="131">
        <f>LN(1+'Stocks 1 Day Returns'!L204)</f>
        <v>1.2509577937299914E-2</v>
      </c>
      <c r="P204" s="227">
        <v>45610</v>
      </c>
      <c r="Q204" s="113">
        <f>LN(1+'Stocks 1 Month Returns'!O221)</f>
        <v>0.12275484792434864</v>
      </c>
      <c r="R204" s="113">
        <f>LN(1+'Stocks 1 Month Returns'!P221)</f>
        <v>-1.0888100848355895E-3</v>
      </c>
      <c r="S204" s="113">
        <f>LN(1+'Stocks 1 Month Returns'!Q221)</f>
        <v>4.2557164623341859E-2</v>
      </c>
      <c r="T204" s="113">
        <f>LN(1+'Stocks 1 Month Returns'!R221)</f>
        <v>9.1879314423278402E-2</v>
      </c>
      <c r="U204" s="113">
        <f>LN(1+'Stocks 1 Month Returns'!S221)</f>
        <v>0.17009671890378314</v>
      </c>
      <c r="V204" s="113">
        <f>LN(1+'Stocks 1 Month Returns'!T221)</f>
        <v>0.11783194651880236</v>
      </c>
      <c r="W204" s="113">
        <f>LN(1+'Stocks 1 Month Returns'!U221)</f>
        <v>0.20907960983794507</v>
      </c>
      <c r="X204" s="113">
        <f>LN(1+'Stocks 1 Month Returns'!V221)</f>
        <v>0.11425571937140089</v>
      </c>
      <c r="Y204" s="113">
        <f>LN(1+'Stocks 1 Month Returns'!W221)</f>
        <v>-7.4631843690365282E-2</v>
      </c>
      <c r="Z204" s="113">
        <f>LN(1+'Stocks 1 Month Returns'!X221)</f>
        <v>0.1426197637796171</v>
      </c>
      <c r="AA204" s="113">
        <f>LN(1+'Stocks 1 Month Returns'!Y221)</f>
        <v>4.6047215321658917E-2</v>
      </c>
    </row>
    <row r="205" spans="1:27">
      <c r="A205" s="130">
        <v>45742</v>
      </c>
      <c r="B205" s="131">
        <f>LN(1+'Stocks 1 Day Returns'!B205)</f>
        <v>-2.8962588509538197E-2</v>
      </c>
      <c r="C205" s="131">
        <f>LN(1+'Stocks 1 Day Returns'!C205)</f>
        <v>-6.1716501768495236E-3</v>
      </c>
      <c r="D205" s="131">
        <f>LN(1+'Stocks 1 Day Returns'!D205)</f>
        <v>-9.4212466047045116E-3</v>
      </c>
      <c r="E205" s="131">
        <f>LN(1+'Stocks 1 Day Returns'!E205)</f>
        <v>1.699313463881107E-2</v>
      </c>
      <c r="F205" s="131">
        <f>LN(1+'Stocks 1 Day Returns'!F205)</f>
        <v>-4.402345761806723E-3</v>
      </c>
      <c r="G205" s="131">
        <f>LN(1+'Stocks 1 Day Returns'!G205)</f>
        <v>1.4527189614304574E-2</v>
      </c>
      <c r="H205" s="131">
        <f>LN(1+'Stocks 1 Day Returns'!H205)</f>
        <v>-2.7881541448987898E-2</v>
      </c>
      <c r="I205" s="131">
        <f>LN(1+'Stocks 1 Day Returns'!I205)</f>
        <v>1.5958801276303426E-2</v>
      </c>
      <c r="J205" s="131">
        <f>LN(1+'Stocks 1 Day Returns'!J205)</f>
        <v>-1.8574841624652953E-2</v>
      </c>
      <c r="K205" s="131">
        <f>LN(1+'Stocks 1 Day Returns'!K205)</f>
        <v>-1.8716258315722035E-2</v>
      </c>
      <c r="L205" s="131">
        <f>LN(1+'Stocks 1 Day Returns'!L205)</f>
        <v>-7.7181081171680621E-3</v>
      </c>
      <c r="P205" s="227">
        <v>45611</v>
      </c>
      <c r="Q205" s="113">
        <f>LN(1+'Stocks 1 Month Returns'!O222)</f>
        <v>0.1079627798818892</v>
      </c>
      <c r="R205" s="113">
        <f>LN(1+'Stocks 1 Month Returns'!P222)</f>
        <v>-9.2223049040934622E-3</v>
      </c>
      <c r="S205" s="113">
        <f>LN(1+'Stocks 1 Month Returns'!Q222)</f>
        <v>1.7770778825735346E-2</v>
      </c>
      <c r="T205" s="113">
        <f>LN(1+'Stocks 1 Month Returns'!R222)</f>
        <v>3.9440506662908402E-2</v>
      </c>
      <c r="U205" s="113">
        <f>LN(1+'Stocks 1 Month Returns'!S222)</f>
        <v>0.19396314557118724</v>
      </c>
      <c r="V205" s="113">
        <f>LN(1+'Stocks 1 Month Returns'!T222)</f>
        <v>0.10054260751795031</v>
      </c>
      <c r="W205" s="113">
        <f>LN(1+'Stocks 1 Month Returns'!U222)</f>
        <v>0.17219435598231572</v>
      </c>
      <c r="X205" s="113">
        <f>LN(1+'Stocks 1 Month Returns'!V222)</f>
        <v>0.10234302108945104</v>
      </c>
      <c r="Y205" s="113">
        <f>LN(1+'Stocks 1 Month Returns'!W222)</f>
        <v>-7.9315163244647172E-2</v>
      </c>
      <c r="Z205" s="113">
        <f>LN(1+'Stocks 1 Month Returns'!X222)</f>
        <v>0.10122867925358033</v>
      </c>
      <c r="AA205" s="113">
        <f>LN(1+'Stocks 1 Month Returns'!Y222)</f>
        <v>2.5272536282310975E-2</v>
      </c>
    </row>
    <row r="206" spans="1:27">
      <c r="A206" s="130">
        <v>45743</v>
      </c>
      <c r="B206" s="131">
        <f>LN(1+'Stocks 1 Day Returns'!B206)</f>
        <v>8.6637856176043637E-3</v>
      </c>
      <c r="C206" s="131">
        <f>LN(1+'Stocks 1 Day Returns'!C206)</f>
        <v>1.057849721034978E-2</v>
      </c>
      <c r="D206" s="131">
        <f>LN(1+'Stocks 1 Day Returns'!D206)</f>
        <v>1.7233337845581399E-3</v>
      </c>
      <c r="E206" s="131">
        <f>LN(1+'Stocks 1 Day Returns'!E206)</f>
        <v>-6.3331962925887919E-3</v>
      </c>
      <c r="F206" s="131">
        <f>LN(1+'Stocks 1 Day Returns'!F206)</f>
        <v>-3.1194989735491307E-3</v>
      </c>
      <c r="G206" s="131">
        <f>LN(1+'Stocks 1 Day Returns'!G206)</f>
        <v>1.1857848192980806E-3</v>
      </c>
      <c r="H206" s="131">
        <f>LN(1+'Stocks 1 Day Returns'!H206)</f>
        <v>-7.6290534059264697E-2</v>
      </c>
      <c r="I206" s="131">
        <f>LN(1+'Stocks 1 Day Returns'!I206)</f>
        <v>-7.7292542572035645E-3</v>
      </c>
      <c r="J206" s="131">
        <f>LN(1+'Stocks 1 Day Returns'!J206)</f>
        <v>3.2918012146691739E-3</v>
      </c>
      <c r="K206" s="131">
        <f>LN(1+'Stocks 1 Day Returns'!K206)</f>
        <v>1.3032186798903782E-3</v>
      </c>
      <c r="L206" s="131">
        <f>LN(1+'Stocks 1 Day Returns'!L206)</f>
        <v>1.0134957372999603E-2</v>
      </c>
      <c r="P206" s="227">
        <v>45615</v>
      </c>
      <c r="Q206" s="113">
        <f>LN(1+'Stocks 1 Month Returns'!O223)</f>
        <v>0.10275267305123653</v>
      </c>
      <c r="R206" s="113">
        <f>LN(1+'Stocks 1 Month Returns'!P223)</f>
        <v>1.0434351745668079E-2</v>
      </c>
      <c r="S206" s="113">
        <f>LN(1+'Stocks 1 Month Returns'!Q223)</f>
        <v>2.9809501045096418E-2</v>
      </c>
      <c r="T206" s="113">
        <f>LN(1+'Stocks 1 Month Returns'!R223)</f>
        <v>3.8002653082568873E-2</v>
      </c>
      <c r="U206" s="113">
        <f>LN(1+'Stocks 1 Month Returns'!S223)</f>
        <v>0.1795295478846734</v>
      </c>
      <c r="V206" s="113">
        <f>LN(1+'Stocks 1 Month Returns'!T223)</f>
        <v>9.3545925181262493E-2</v>
      </c>
      <c r="W206" s="113">
        <f>LN(1+'Stocks 1 Month Returns'!U223)</f>
        <v>0.13703082452120202</v>
      </c>
      <c r="X206" s="113">
        <f>LN(1+'Stocks 1 Month Returns'!V223)</f>
        <v>8.1312341813367328E-2</v>
      </c>
      <c r="Y206" s="113">
        <f>LN(1+'Stocks 1 Month Returns'!W223)</f>
        <v>-3.7314863276242706E-2</v>
      </c>
      <c r="Z206" s="113">
        <f>LN(1+'Stocks 1 Month Returns'!X223)</f>
        <v>0.11441201610972862</v>
      </c>
      <c r="AA206" s="113">
        <f>LN(1+'Stocks 1 Month Returns'!Y223)</f>
        <v>4.0088826571322567E-2</v>
      </c>
    </row>
    <row r="207" spans="1:27">
      <c r="A207" s="130">
        <v>45744</v>
      </c>
      <c r="B207" s="131">
        <f>LN(1+'Stocks 1 Day Returns'!B207)</f>
        <v>-4.3713567144443639E-2</v>
      </c>
      <c r="C207" s="131">
        <f>LN(1+'Stocks 1 Day Returns'!C207)</f>
        <v>-3.1365055229094885E-2</v>
      </c>
      <c r="D207" s="131">
        <f>LN(1+'Stocks 1 Day Returns'!D207)</f>
        <v>-3.5049565035407605E-2</v>
      </c>
      <c r="E207" s="131">
        <f>LN(1+'Stocks 1 Day Returns'!E207)</f>
        <v>-1.3258803176966354E-2</v>
      </c>
      <c r="F207" s="131">
        <f>LN(1+'Stocks 1 Day Returns'!F207)</f>
        <v>-2.8403694349409172E-2</v>
      </c>
      <c r="G207" s="131">
        <f>LN(1+'Stocks 1 Day Returns'!G207)</f>
        <v>-1.3526754715479518E-2</v>
      </c>
      <c r="H207" s="131">
        <f>LN(1+'Stocks 1 Day Returns'!H207)</f>
        <v>-1.5503197665849016E-2</v>
      </c>
      <c r="I207" s="131">
        <f>LN(1+'Stocks 1 Day Returns'!I207)</f>
        <v>-7.7911071355357313E-3</v>
      </c>
      <c r="J207" s="131">
        <f>LN(1+'Stocks 1 Day Returns'!J207)</f>
        <v>-3.7343356268577807E-2</v>
      </c>
      <c r="K207" s="131">
        <f>LN(1+'Stocks 1 Day Returns'!K207)</f>
        <v>-4.828110501313921E-2</v>
      </c>
      <c r="L207" s="131">
        <f>LN(1+'Stocks 1 Day Returns'!L207)</f>
        <v>-1.3884140145055613E-2</v>
      </c>
      <c r="P207" s="227">
        <v>45616</v>
      </c>
      <c r="Q207" s="113">
        <f>LN(1+'Stocks 1 Month Returns'!O224)</f>
        <v>8.229877319795971E-2</v>
      </c>
      <c r="R207" s="113">
        <f>LN(1+'Stocks 1 Month Returns'!P224)</f>
        <v>3.4087324505267104E-3</v>
      </c>
      <c r="S207" s="113">
        <f>LN(1+'Stocks 1 Month Returns'!Q224)</f>
        <v>2.2866655252969822E-2</v>
      </c>
      <c r="T207" s="113">
        <f>LN(1+'Stocks 1 Month Returns'!R224)</f>
        <v>4.2225338551908909E-2</v>
      </c>
      <c r="U207" s="113">
        <f>LN(1+'Stocks 1 Month Returns'!S224)</f>
        <v>0.19015537811890565</v>
      </c>
      <c r="V207" s="113">
        <f>LN(1+'Stocks 1 Month Returns'!T224)</f>
        <v>7.7749988566357994E-2</v>
      </c>
      <c r="W207" s="113">
        <f>LN(1+'Stocks 1 Month Returns'!U224)</f>
        <v>0.13875195732328327</v>
      </c>
      <c r="X207" s="113">
        <f>LN(1+'Stocks 1 Month Returns'!V224)</f>
        <v>9.7101364111203847E-2</v>
      </c>
      <c r="Y207" s="113">
        <f>LN(1+'Stocks 1 Month Returns'!W224)</f>
        <v>-2.9998457032142149E-2</v>
      </c>
      <c r="Z207" s="113">
        <f>LN(1+'Stocks 1 Month Returns'!X224)</f>
        <v>0.10019281068236094</v>
      </c>
      <c r="AA207" s="113">
        <f>LN(1+'Stocks 1 Month Returns'!Y224)</f>
        <v>3.8174182531702357E-2</v>
      </c>
    </row>
    <row r="208" spans="1:27">
      <c r="A208" s="130">
        <v>45749</v>
      </c>
      <c r="B208" s="131">
        <f>LN(1+'Stocks 1 Day Returns'!B208)</f>
        <v>-1.0523831213771897E-2</v>
      </c>
      <c r="C208" s="131">
        <f>LN(1+'Stocks 1 Day Returns'!C208)</f>
        <v>-4.2127451210803649E-3</v>
      </c>
      <c r="D208" s="131">
        <f>LN(1+'Stocks 1 Day Returns'!D208)</f>
        <v>-7.4750118370652541E-3</v>
      </c>
      <c r="E208" s="131">
        <f>LN(1+'Stocks 1 Day Returns'!E208)</f>
        <v>-7.0206060560669041E-3</v>
      </c>
      <c r="F208" s="131">
        <f>LN(1+'Stocks 1 Day Returns'!F208)</f>
        <v>-5.298769524370717E-3</v>
      </c>
      <c r="G208" s="131">
        <f>LN(1+'Stocks 1 Day Returns'!G208)</f>
        <v>5.7525910642969979E-3</v>
      </c>
      <c r="H208" s="131">
        <f>LN(1+'Stocks 1 Day Returns'!H208)</f>
        <v>7.7758073563945719E-3</v>
      </c>
      <c r="I208" s="131">
        <f>LN(1+'Stocks 1 Day Returns'!I208)</f>
        <v>-1.9524160502923771E-2</v>
      </c>
      <c r="J208" s="131">
        <f>LN(1+'Stocks 1 Day Returns'!J208)</f>
        <v>-5.0277813351170342E-3</v>
      </c>
      <c r="K208" s="131">
        <f>LN(1+'Stocks 1 Day Returns'!K208)</f>
        <v>1.2441103096455767E-2</v>
      </c>
      <c r="L208" s="131">
        <f>LN(1+'Stocks 1 Day Returns'!L208)</f>
        <v>3.6227299823333599E-3</v>
      </c>
      <c r="P208" s="227">
        <v>45617</v>
      </c>
      <c r="Q208" s="113">
        <f>LN(1+'Stocks 1 Month Returns'!O225)</f>
        <v>0.12920973394176544</v>
      </c>
      <c r="R208" s="113">
        <f>LN(1+'Stocks 1 Month Returns'!P225)</f>
        <v>1.0434883693802726E-2</v>
      </c>
      <c r="S208" s="113">
        <f>LN(1+'Stocks 1 Month Returns'!Q225)</f>
        <v>7.2046520180476178E-3</v>
      </c>
      <c r="T208" s="113">
        <f>LN(1+'Stocks 1 Month Returns'!R225)</f>
        <v>5.8868455309394767E-2</v>
      </c>
      <c r="U208" s="113">
        <f>LN(1+'Stocks 1 Month Returns'!S225)</f>
        <v>0.21251696795583785</v>
      </c>
      <c r="V208" s="113">
        <f>LN(1+'Stocks 1 Month Returns'!T225)</f>
        <v>0.13192326209499702</v>
      </c>
      <c r="W208" s="113">
        <f>LN(1+'Stocks 1 Month Returns'!U225)</f>
        <v>7.7699069784798999E-2</v>
      </c>
      <c r="X208" s="113">
        <f>LN(1+'Stocks 1 Month Returns'!V225)</f>
        <v>0.11060943582497254</v>
      </c>
      <c r="Y208" s="113">
        <f>LN(1+'Stocks 1 Month Returns'!W225)</f>
        <v>-6.6666314602637E-2</v>
      </c>
      <c r="Z208" s="113">
        <f>LN(1+'Stocks 1 Month Returns'!X225)</f>
        <v>8.6790064876244008E-2</v>
      </c>
      <c r="AA208" s="113">
        <f>LN(1+'Stocks 1 Month Returns'!Y225)</f>
        <v>5.8577179326012883E-2</v>
      </c>
    </row>
    <row r="209" spans="1:27">
      <c r="A209" s="130">
        <v>45750</v>
      </c>
      <c r="B209" s="131">
        <f>LN(1+'Stocks 1 Day Returns'!B209)</f>
        <v>1.6506572813022053E-2</v>
      </c>
      <c r="C209" s="131">
        <f>LN(1+'Stocks 1 Day Returns'!C209)</f>
        <v>-0.10077318466010328</v>
      </c>
      <c r="D209" s="131">
        <f>LN(1+'Stocks 1 Day Returns'!D209)</f>
        <v>-2.7673578021189769E-2</v>
      </c>
      <c r="E209" s="131">
        <f>LN(1+'Stocks 1 Day Returns'!E209)</f>
        <v>-7.9511634883943777E-2</v>
      </c>
      <c r="F209" s="131">
        <f>LN(1+'Stocks 1 Day Returns'!F209)</f>
        <v>-0.10066506629186386</v>
      </c>
      <c r="G209" s="131">
        <f>LN(1+'Stocks 1 Day Returns'!G209)</f>
        <v>-0.13108162482044022</v>
      </c>
      <c r="H209" s="131">
        <f>LN(1+'Stocks 1 Day Returns'!H209)</f>
        <v>-4.8078967088668649E-2</v>
      </c>
      <c r="I209" s="131">
        <f>LN(1+'Stocks 1 Day Returns'!I209)</f>
        <v>-6.7949997437124959E-2</v>
      </c>
      <c r="J209" s="131">
        <f>LN(1+'Stocks 1 Day Returns'!J209)</f>
        <v>-0.11436796360909411</v>
      </c>
      <c r="K209" s="131">
        <f>LN(1+'Stocks 1 Day Returns'!K209)</f>
        <v>-9.7841232694191399E-2</v>
      </c>
      <c r="L209" s="131">
        <f>LN(1+'Stocks 1 Day Returns'!L209)</f>
        <v>1.3038296445962911E-3</v>
      </c>
      <c r="P209" s="227">
        <v>45618</v>
      </c>
      <c r="Q209" s="113">
        <f>LN(1+'Stocks 1 Month Returns'!O226)</f>
        <v>0.14999150086141577</v>
      </c>
      <c r="R209" s="113">
        <f>LN(1+'Stocks 1 Month Returns'!P226)</f>
        <v>3.7587054633847108E-2</v>
      </c>
      <c r="S209" s="113">
        <f>LN(1+'Stocks 1 Month Returns'!Q226)</f>
        <v>2.3390004815855688E-2</v>
      </c>
      <c r="T209" s="113">
        <f>LN(1+'Stocks 1 Month Returns'!R226)</f>
        <v>8.0993190083748015E-2</v>
      </c>
      <c r="U209" s="113">
        <f>LN(1+'Stocks 1 Month Returns'!S226)</f>
        <v>0.22517464929723471</v>
      </c>
      <c r="V209" s="113">
        <f>LN(1+'Stocks 1 Month Returns'!T226)</f>
        <v>0.15396027166853091</v>
      </c>
      <c r="W209" s="113">
        <f>LN(1+'Stocks 1 Month Returns'!U226)</f>
        <v>0.14220943634258446</v>
      </c>
      <c r="X209" s="113">
        <f>LN(1+'Stocks 1 Month Returns'!V226)</f>
        <v>0.11743723926413212</v>
      </c>
      <c r="Y209" s="113">
        <f>LN(1+'Stocks 1 Month Returns'!W226)</f>
        <v>-9.285842595019949E-3</v>
      </c>
      <c r="Z209" s="113">
        <f>LN(1+'Stocks 1 Month Returns'!X226)</f>
        <v>0.10647698504013654</v>
      </c>
      <c r="AA209" s="113">
        <f>LN(1+'Stocks 1 Month Returns'!Y226)</f>
        <v>7.0674709682648662E-2</v>
      </c>
    </row>
    <row r="210" spans="1:27">
      <c r="A210" s="130">
        <v>45751</v>
      </c>
      <c r="B210" s="131">
        <f>LN(1+'Stocks 1 Day Returns'!B210)</f>
        <v>-0.12419847699856747</v>
      </c>
      <c r="C210" s="131">
        <f>LN(1+'Stocks 1 Day Returns'!C210)</f>
        <v>-7.7683438099900859E-2</v>
      </c>
      <c r="D210" s="131">
        <f>LN(1+'Stocks 1 Day Returns'!D210)</f>
        <v>-3.8216929722403745E-2</v>
      </c>
      <c r="E210" s="131">
        <f>LN(1+'Stocks 1 Day Returns'!E210)</f>
        <v>-5.1543886745853577E-2</v>
      </c>
      <c r="F210" s="131">
        <f>LN(1+'Stocks 1 Day Returns'!F210)</f>
        <v>-6.3634285858061676E-2</v>
      </c>
      <c r="G210" s="131">
        <f>LN(1+'Stocks 1 Day Returns'!G210)</f>
        <v>-2.8954388911089542E-2</v>
      </c>
      <c r="H210" s="131">
        <f>LN(1+'Stocks 1 Day Returns'!H210)</f>
        <v>-4.0196054674178167E-2</v>
      </c>
      <c r="I210" s="131">
        <f>LN(1+'Stocks 1 Day Returns'!I210)</f>
        <v>-8.7827320159607702E-2</v>
      </c>
      <c r="J210" s="131">
        <f>LN(1+'Stocks 1 Day Returns'!J210)</f>
        <v>-0.10170303021530845</v>
      </c>
      <c r="K210" s="131">
        <f>LN(1+'Stocks 1 Day Returns'!K210)</f>
        <v>-4.442385148360211E-2</v>
      </c>
      <c r="L210" s="131">
        <f>LN(1+'Stocks 1 Day Returns'!L210)</f>
        <v>6.4182290321877968E-3</v>
      </c>
      <c r="P210" s="227">
        <v>45622</v>
      </c>
      <c r="Q210" s="113">
        <f>LN(1+'Stocks 1 Month Returns'!O227)</f>
        <v>0.14516253391191977</v>
      </c>
      <c r="R210" s="113">
        <f>LN(1+'Stocks 1 Month Returns'!P227)</f>
        <v>9.0692627737390549E-2</v>
      </c>
      <c r="S210" s="113">
        <f>LN(1+'Stocks 1 Month Returns'!Q227)</f>
        <v>7.9052488902112833E-2</v>
      </c>
      <c r="T210" s="113">
        <f>LN(1+'Stocks 1 Month Returns'!R227)</f>
        <v>0.13425695596281145</v>
      </c>
      <c r="U210" s="113">
        <f>LN(1+'Stocks 1 Month Returns'!S227)</f>
        <v>0.26216528834746788</v>
      </c>
      <c r="V210" s="113">
        <f>LN(1+'Stocks 1 Month Returns'!T227)</f>
        <v>0.17607763643730354</v>
      </c>
      <c r="W210" s="113">
        <f>LN(1+'Stocks 1 Month Returns'!U227)</f>
        <v>0.1099191363572769</v>
      </c>
      <c r="X210" s="113">
        <f>LN(1+'Stocks 1 Month Returns'!V227)</f>
        <v>0.14863812804023466</v>
      </c>
      <c r="Y210" s="113">
        <f>LN(1+'Stocks 1 Month Returns'!W227)</f>
        <v>4.2380891651020637E-2</v>
      </c>
      <c r="Z210" s="113">
        <f>LN(1+'Stocks 1 Month Returns'!X227)</f>
        <v>0.18048350680397057</v>
      </c>
      <c r="AA210" s="113">
        <f>LN(1+'Stocks 1 Month Returns'!Y227)</f>
        <v>0.10720784358650498</v>
      </c>
    </row>
    <row r="211" spans="1:27">
      <c r="A211" s="130">
        <v>45756</v>
      </c>
      <c r="B211" s="131">
        <f>LN(1+'Stocks 1 Day Returns'!B211)</f>
        <v>0.16343197177757565</v>
      </c>
      <c r="C211" s="131">
        <f>LN(1+'Stocks 1 Day Returns'!C211)</f>
        <v>0.13417009603998414</v>
      </c>
      <c r="D211" s="131">
        <f>LN(1+'Stocks 1 Day Returns'!D211)</f>
        <v>8.80774618064223E-2</v>
      </c>
      <c r="E211" s="131">
        <f>LN(1+'Stocks 1 Day Returns'!E211)</f>
        <v>8.0364158127096644E-2</v>
      </c>
      <c r="F211" s="131">
        <f>LN(1+'Stocks 1 Day Returns'!F211)</f>
        <v>0.1039369347051974</v>
      </c>
      <c r="G211" s="131">
        <f>LN(1+'Stocks 1 Day Returns'!G211)</f>
        <v>8.7151977147630913E-2</v>
      </c>
      <c r="H211" s="131">
        <f>LN(1+'Stocks 1 Day Returns'!H211)</f>
        <v>6.5492496829015256E-2</v>
      </c>
      <c r="I211" s="131">
        <f>LN(1+'Stocks 1 Day Returns'!I211)</f>
        <v>5.5894918876301262E-2</v>
      </c>
      <c r="J211" s="131">
        <f>LN(1+'Stocks 1 Day Returns'!J211)</f>
        <v>0.13456265254627159</v>
      </c>
      <c r="K211" s="131">
        <f>LN(1+'Stocks 1 Day Returns'!K211)</f>
        <v>0.10467626330585224</v>
      </c>
      <c r="L211" s="131">
        <f>LN(1+'Stocks 1 Day Returns'!L211)</f>
        <v>-9.3779357025330322E-3</v>
      </c>
      <c r="P211" s="227">
        <v>45623</v>
      </c>
      <c r="Q211" s="113">
        <f>LN(1+'Stocks 1 Month Returns'!O228)</f>
        <v>0.12438602415529312</v>
      </c>
      <c r="R211" s="113">
        <f>LN(1+'Stocks 1 Month Returns'!P228)</f>
        <v>9.7602956470278057E-2</v>
      </c>
      <c r="S211" s="113">
        <f>LN(1+'Stocks 1 Month Returns'!Q228)</f>
        <v>7.0381324709596169E-2</v>
      </c>
      <c r="T211" s="113">
        <f>LN(1+'Stocks 1 Month Returns'!R228)</f>
        <v>0.14424902374237666</v>
      </c>
      <c r="U211" s="113">
        <f>LN(1+'Stocks 1 Month Returns'!S228)</f>
        <v>0.29560279231820519</v>
      </c>
      <c r="V211" s="113">
        <f>LN(1+'Stocks 1 Month Returns'!T228)</f>
        <v>0.19128234918223097</v>
      </c>
      <c r="W211" s="113">
        <f>LN(1+'Stocks 1 Month Returns'!U228)</f>
        <v>0.14630044165448355</v>
      </c>
      <c r="X211" s="113">
        <f>LN(1+'Stocks 1 Month Returns'!V228)</f>
        <v>0.15476073885779082</v>
      </c>
      <c r="Y211" s="113">
        <f>LN(1+'Stocks 1 Month Returns'!W228)</f>
        <v>6.5525400362245551E-2</v>
      </c>
      <c r="Z211" s="113">
        <f>LN(1+'Stocks 1 Month Returns'!X228)</f>
        <v>0.17358232535445772</v>
      </c>
      <c r="AA211" s="113">
        <f>LN(1+'Stocks 1 Month Returns'!Y228)</f>
        <v>0.11479889683484987</v>
      </c>
    </row>
    <row r="212" spans="1:27">
      <c r="A212" s="130">
        <v>45757</v>
      </c>
      <c r="B212" s="131">
        <f>LN(1+'Stocks 1 Day Returns'!B212)</f>
        <v>-7.2409538333860241E-2</v>
      </c>
      <c r="C212" s="131">
        <f>LN(1+'Stocks 1 Day Returns'!C212)</f>
        <v>-3.5995040982170719E-2</v>
      </c>
      <c r="D212" s="131">
        <f>LN(1+'Stocks 1 Day Returns'!D212)</f>
        <v>-1.6361200332991963E-2</v>
      </c>
      <c r="E212" s="131">
        <f>LN(1+'Stocks 1 Day Returns'!E212)</f>
        <v>-1.9526018744843186E-2</v>
      </c>
      <c r="F212" s="131">
        <f>LN(1+'Stocks 1 Day Returns'!F212)</f>
        <v>-6.3005963138365331E-2</v>
      </c>
      <c r="G212" s="131">
        <f>LN(1+'Stocks 1 Day Returns'!G212)</f>
        <v>-4.7080190127348751E-2</v>
      </c>
      <c r="H212" s="131">
        <f>LN(1+'Stocks 1 Day Returns'!H212)</f>
        <v>-3.7615251355822374E-2</v>
      </c>
      <c r="I212" s="131">
        <f>LN(1+'Stocks 1 Day Returns'!I212)</f>
        <v>-7.1361888923136135E-2</v>
      </c>
      <c r="J212" s="131">
        <f>LN(1+'Stocks 1 Day Returns'!J212)</f>
        <v>-2.6187814593890454E-2</v>
      </c>
      <c r="K212" s="131">
        <f>LN(1+'Stocks 1 Day Returns'!K212)</f>
        <v>-4.5761516638329246E-2</v>
      </c>
      <c r="L212" s="131">
        <f>LN(1+'Stocks 1 Day Returns'!L212)</f>
        <v>8.2262315864259552E-3</v>
      </c>
      <c r="P212" s="227">
        <v>45625</v>
      </c>
      <c r="Q212" s="113">
        <f>LN(1+'Stocks 1 Month Returns'!O229)</f>
        <v>0.16855722979019178</v>
      </c>
      <c r="R212" s="113">
        <f>LN(1+'Stocks 1 Month Returns'!P229)</f>
        <v>0.13510085790006335</v>
      </c>
      <c r="S212" s="113">
        <f>LN(1+'Stocks 1 Month Returns'!Q229)</f>
        <v>9.9708361621512587E-2</v>
      </c>
      <c r="T212" s="113">
        <f>LN(1+'Stocks 1 Month Returns'!R229)</f>
        <v>0.18102857431613609</v>
      </c>
      <c r="U212" s="113">
        <f>LN(1+'Stocks 1 Month Returns'!S229)</f>
        <v>0.32004068355668536</v>
      </c>
      <c r="V212" s="113">
        <f>LN(1+'Stocks 1 Month Returns'!T229)</f>
        <v>0.21528570525247415</v>
      </c>
      <c r="W212" s="113">
        <f>LN(1+'Stocks 1 Month Returns'!U229)</f>
        <v>0.19520426753977474</v>
      </c>
      <c r="X212" s="113">
        <f>LN(1+'Stocks 1 Month Returns'!V229)</f>
        <v>0.20600365757511557</v>
      </c>
      <c r="Y212" s="113">
        <f>LN(1+'Stocks 1 Month Returns'!W229)</f>
        <v>0.13551175497408019</v>
      </c>
      <c r="Z212" s="113">
        <f>LN(1+'Stocks 1 Month Returns'!X229)</f>
        <v>0.20518525809881571</v>
      </c>
      <c r="AA212" s="113">
        <f>LN(1+'Stocks 1 Month Returns'!Y229)</f>
        <v>0.15318303723528043</v>
      </c>
    </row>
    <row r="213" spans="1:27">
      <c r="A213" s="130">
        <v>45758</v>
      </c>
      <c r="B213" s="131">
        <f>LN(1+'Stocks 1 Day Returns'!B213)</f>
        <v>-1.9648845942762141E-2</v>
      </c>
      <c r="C213" s="131">
        <f>LN(1+'Stocks 1 Day Returns'!C213)</f>
        <v>2.7210482059229102E-2</v>
      </c>
      <c r="D213" s="131">
        <f>LN(1+'Stocks 1 Day Returns'!D213)</f>
        <v>5.8651940665127187E-3</v>
      </c>
      <c r="E213" s="131">
        <f>LN(1+'Stocks 1 Day Returns'!E213)</f>
        <v>4.1007704618910577E-4</v>
      </c>
      <c r="F213" s="131">
        <f>LN(1+'Stocks 1 Day Returns'!F213)</f>
        <v>-1.657886250399954E-2</v>
      </c>
      <c r="G213" s="131">
        <f>LN(1+'Stocks 1 Day Returns'!G213)</f>
        <v>-5.9660136703825681E-3</v>
      </c>
      <c r="H213" s="131">
        <f>LN(1+'Stocks 1 Day Returns'!H213)</f>
        <v>-1.4871057008980511E-2</v>
      </c>
      <c r="I213" s="131">
        <f>LN(1+'Stocks 1 Day Returns'!I213)</f>
        <v>-7.7777080603065457E-3</v>
      </c>
      <c r="J213" s="131">
        <f>LN(1+'Stocks 1 Day Returns'!J213)</f>
        <v>-4.1298420076675774E-3</v>
      </c>
      <c r="K213" s="131">
        <f>LN(1+'Stocks 1 Day Returns'!K213)</f>
        <v>7.3594338507700103E-3</v>
      </c>
      <c r="L213" s="131">
        <f>LN(1+'Stocks 1 Day Returns'!L213)</f>
        <v>1.1485656587691176E-2</v>
      </c>
      <c r="P213" s="227">
        <v>45629</v>
      </c>
      <c r="Q213" s="113">
        <f>LN(1+'Stocks 1 Month Returns'!O230)</f>
        <v>0.10399768884450777</v>
      </c>
      <c r="R213" s="113">
        <f>LN(1+'Stocks 1 Month Returns'!P230)</f>
        <v>0.14950935992324813</v>
      </c>
      <c r="S213" s="113">
        <f>LN(1+'Stocks 1 Month Returns'!Q230)</f>
        <v>9.3323612579929105E-2</v>
      </c>
      <c r="T213" s="113">
        <f>LN(1+'Stocks 1 Month Returns'!R230)</f>
        <v>0.16404007373991925</v>
      </c>
      <c r="U213" s="113">
        <f>LN(1+'Stocks 1 Month Returns'!S230)</f>
        <v>0.29914663495169991</v>
      </c>
      <c r="V213" s="113">
        <f>LN(1+'Stocks 1 Month Returns'!T230)</f>
        <v>0.12789996832669837</v>
      </c>
      <c r="W213" s="113">
        <f>LN(1+'Stocks 1 Month Returns'!U230)</f>
        <v>0.12840449709047072</v>
      </c>
      <c r="X213" s="113">
        <f>LN(1+'Stocks 1 Month Returns'!V230)</f>
        <v>0.18595561266484345</v>
      </c>
      <c r="Y213" s="113">
        <f>LN(1+'Stocks 1 Month Returns'!W230)</f>
        <v>0.10099444957765545</v>
      </c>
      <c r="Z213" s="113">
        <f>LN(1+'Stocks 1 Month Returns'!X230)</f>
        <v>0.19846879812964188</v>
      </c>
      <c r="AA213" s="113">
        <f>LN(1+'Stocks 1 Month Returns'!Y230)</f>
        <v>0.13622967723961801</v>
      </c>
    </row>
    <row r="214" spans="1:27">
      <c r="A214" s="130">
        <v>45763</v>
      </c>
      <c r="B214" s="131">
        <f>LN(1+'Stocks 1 Day Returns'!B214)</f>
        <v>-3.7388334090044453E-2</v>
      </c>
      <c r="C214" s="131">
        <f>LN(1+'Stocks 1 Day Returns'!C214)</f>
        <v>-4.5367469153360415E-2</v>
      </c>
      <c r="D214" s="131">
        <f>LN(1+'Stocks 1 Day Returns'!D214)</f>
        <v>-4.2948612171281569E-2</v>
      </c>
      <c r="E214" s="131">
        <f>LN(1+'Stocks 1 Day Returns'!E214)</f>
        <v>-3.115301849101728E-2</v>
      </c>
      <c r="F214" s="131">
        <f>LN(1+'Stocks 1 Day Returns'!F214)</f>
        <v>-3.2359106289496536E-2</v>
      </c>
      <c r="G214" s="131">
        <f>LN(1+'Stocks 1 Day Returns'!G214)</f>
        <v>-2.4103271529291637E-2</v>
      </c>
      <c r="H214" s="131">
        <f>LN(1+'Stocks 1 Day Returns'!H214)</f>
        <v>-1.2866372957454771E-2</v>
      </c>
      <c r="I214" s="131">
        <f>LN(1+'Stocks 1 Day Returns'!I214)</f>
        <v>4.2045670292007738E-4</v>
      </c>
      <c r="J214" s="131">
        <f>LN(1+'Stocks 1 Day Returns'!J214)</f>
        <v>4.3407104430352879E-4</v>
      </c>
      <c r="K214" s="131">
        <f>LN(1+'Stocks 1 Day Returns'!K214)</f>
        <v>-3.5382306833054586E-2</v>
      </c>
      <c r="L214" s="131">
        <f>LN(1+'Stocks 1 Day Returns'!L214)</f>
        <v>-5.5104547063163254E-3</v>
      </c>
      <c r="P214" s="227">
        <v>45630</v>
      </c>
      <c r="Q214" s="113">
        <f>LN(1+'Stocks 1 Month Returns'!O231)</f>
        <v>0.110191884928857</v>
      </c>
      <c r="R214" s="113">
        <f>LN(1+'Stocks 1 Month Returns'!P231)</f>
        <v>0.16291790846917151</v>
      </c>
      <c r="S214" s="113">
        <f>LN(1+'Stocks 1 Month Returns'!Q231)</f>
        <v>0.16363097831630322</v>
      </c>
      <c r="T214" s="113">
        <f>LN(1+'Stocks 1 Month Returns'!R231)</f>
        <v>0.1748004930354061</v>
      </c>
      <c r="U214" s="113">
        <f>LN(1+'Stocks 1 Month Returns'!S231)</f>
        <v>0.28561110696895986</v>
      </c>
      <c r="V214" s="113">
        <f>LN(1+'Stocks 1 Month Returns'!T231)</f>
        <v>0.12433667145076321</v>
      </c>
      <c r="W214" s="113">
        <f>LN(1+'Stocks 1 Month Returns'!U231)</f>
        <v>0.13990476234229196</v>
      </c>
      <c r="X214" s="113">
        <f>LN(1+'Stocks 1 Month Returns'!V231)</f>
        <v>0.15183278290630578</v>
      </c>
      <c r="Y214" s="113">
        <f>LN(1+'Stocks 1 Month Returns'!W231)</f>
        <v>0.14829293855976172</v>
      </c>
      <c r="Z214" s="113">
        <f>LN(1+'Stocks 1 Month Returns'!X231)</f>
        <v>0.24728583986695307</v>
      </c>
      <c r="AA214" s="113">
        <f>LN(1+'Stocks 1 Month Returns'!Y231)</f>
        <v>0.15460170596221592</v>
      </c>
    </row>
    <row r="215" spans="1:27">
      <c r="A215" s="130">
        <v>45764</v>
      </c>
      <c r="B215" s="131">
        <f>LN(1+'Stocks 1 Day Returns'!B215)</f>
        <v>-1.2219425883323363E-2</v>
      </c>
      <c r="C215" s="131">
        <f>LN(1+'Stocks 1 Day Returns'!C215)</f>
        <v>1.7357425187000404E-2</v>
      </c>
      <c r="D215" s="131">
        <f>LN(1+'Stocks 1 Day Returns'!D215)</f>
        <v>-6.8558154253776189E-3</v>
      </c>
      <c r="E215" s="131">
        <f>LN(1+'Stocks 1 Day Returns'!E215)</f>
        <v>3.5041684961338131E-3</v>
      </c>
      <c r="F215" s="131">
        <f>LN(1+'Stocks 1 Day Returns'!F215)</f>
        <v>2.785195197243805E-2</v>
      </c>
      <c r="G215" s="131">
        <f>LN(1+'Stocks 1 Day Returns'!G215)</f>
        <v>2.2915641274549474E-2</v>
      </c>
      <c r="H215" s="131">
        <f>LN(1+'Stocks 1 Day Returns'!H215)</f>
        <v>1.1387980025297976E-2</v>
      </c>
      <c r="I215" s="131">
        <f>LN(1+'Stocks 1 Day Returns'!I215)</f>
        <v>2.1877484821758227E-2</v>
      </c>
      <c r="J215" s="131">
        <f>LN(1+'Stocks 1 Day Returns'!J215)</f>
        <v>3.7618730865757344E-2</v>
      </c>
      <c r="K215" s="131">
        <f>LN(1+'Stocks 1 Day Returns'!K215)</f>
        <v>-6.4111718603923696E-3</v>
      </c>
      <c r="L215" s="131">
        <f>LN(1+'Stocks 1 Day Returns'!L215)</f>
        <v>4.3945995865612136E-3</v>
      </c>
      <c r="P215" s="227">
        <v>45631</v>
      </c>
      <c r="Q215" s="113">
        <f>LN(1+'Stocks 1 Month Returns'!O232)</f>
        <v>-3.7484714565315373E-2</v>
      </c>
      <c r="R215" s="113">
        <f>LN(1+'Stocks 1 Month Returns'!P232)</f>
        <v>0.15817251369429844</v>
      </c>
      <c r="S215" s="113">
        <f>LN(1+'Stocks 1 Month Returns'!Q232)</f>
        <v>0.14736699975448006</v>
      </c>
      <c r="T215" s="113">
        <f>LN(1+'Stocks 1 Month Returns'!R232)</f>
        <v>0.15000939665950896</v>
      </c>
      <c r="U215" s="113">
        <f>LN(1+'Stocks 1 Month Returns'!S232)</f>
        <v>0.26723878674264989</v>
      </c>
      <c r="V215" s="113">
        <f>LN(1+'Stocks 1 Month Returns'!T232)</f>
        <v>9.0025940117033174E-2</v>
      </c>
      <c r="W215" s="113">
        <f>LN(1+'Stocks 1 Month Returns'!U232)</f>
        <v>0.11829702864786382</v>
      </c>
      <c r="X215" s="113">
        <f>LN(1+'Stocks 1 Month Returns'!V232)</f>
        <v>0.11179676739847862</v>
      </c>
      <c r="Y215" s="113">
        <f>LN(1+'Stocks 1 Month Returns'!W232)</f>
        <v>8.5079808796829831E-2</v>
      </c>
      <c r="Z215" s="113">
        <f>LN(1+'Stocks 1 Month Returns'!X232)</f>
        <v>0.17992557111798188</v>
      </c>
      <c r="AA215" s="113">
        <f>LN(1+'Stocks 1 Month Returns'!Y232)</f>
        <v>0.13040858875746411</v>
      </c>
    </row>
    <row r="216" spans="1:27">
      <c r="A216" s="130">
        <v>45770</v>
      </c>
      <c r="B216" s="131">
        <f>LN(1+'Stocks 1 Day Returns'!B216)</f>
        <v>6.2536941523392731E-2</v>
      </c>
      <c r="C216" s="131">
        <f>LN(1+'Stocks 1 Day Returns'!C216)</f>
        <v>3.2698907821252121E-2</v>
      </c>
      <c r="D216" s="131">
        <f>LN(1+'Stocks 1 Day Returns'!D216)</f>
        <v>2.9085345440853304E-2</v>
      </c>
      <c r="E216" s="131">
        <f>LN(1+'Stocks 1 Day Returns'!E216)</f>
        <v>1.932100558082827E-2</v>
      </c>
      <c r="F216" s="131">
        <f>LN(1+'Stocks 1 Day Returns'!F216)</f>
        <v>2.2501223196109813E-2</v>
      </c>
      <c r="G216" s="131">
        <f>LN(1+'Stocks 1 Day Returns'!G216)</f>
        <v>3.006692607755768E-2</v>
      </c>
      <c r="H216" s="131">
        <f>LN(1+'Stocks 1 Day Returns'!H216)</f>
        <v>2.3603908243737769E-2</v>
      </c>
      <c r="I216" s="131">
        <f>LN(1+'Stocks 1 Day Returns'!I216)</f>
        <v>4.1326895918803504E-3</v>
      </c>
      <c r="J216" s="131">
        <f>LN(1+'Stocks 1 Day Returns'!J216)</f>
        <v>6.7500833165488716E-2</v>
      </c>
      <c r="K216" s="131">
        <f>LN(1+'Stocks 1 Day Returns'!K216)</f>
        <v>5.0611700081944634E-2</v>
      </c>
      <c r="L216" s="131">
        <f>LN(1+'Stocks 1 Day Returns'!L216)</f>
        <v>9.0105392895365615E-4</v>
      </c>
      <c r="P216" s="227">
        <v>45632</v>
      </c>
      <c r="Q216" s="113">
        <f>LN(1+'Stocks 1 Month Returns'!O233)</f>
        <v>-0.12726166260605429</v>
      </c>
      <c r="R216" s="113">
        <f>LN(1+'Stocks 1 Month Returns'!P233)</f>
        <v>0.13939393884427562</v>
      </c>
      <c r="S216" s="113">
        <f>LN(1+'Stocks 1 Month Returns'!Q233)</f>
        <v>0.1070789595277794</v>
      </c>
      <c r="T216" s="113">
        <f>LN(1+'Stocks 1 Month Returns'!R233)</f>
        <v>8.721695641872107E-2</v>
      </c>
      <c r="U216" s="113">
        <f>LN(1+'Stocks 1 Month Returns'!S233)</f>
        <v>0.21876198011076983</v>
      </c>
      <c r="V216" s="113">
        <f>LN(1+'Stocks 1 Month Returns'!T233)</f>
        <v>5.5117890184554423E-2</v>
      </c>
      <c r="W216" s="113">
        <f>LN(1+'Stocks 1 Month Returns'!U233)</f>
        <v>2.2662656911087296E-2</v>
      </c>
      <c r="X216" s="113">
        <f>LN(1+'Stocks 1 Month Returns'!V233)</f>
        <v>3.705752321937654E-2</v>
      </c>
      <c r="Y216" s="113">
        <f>LN(1+'Stocks 1 Month Returns'!W233)</f>
        <v>9.7884049113506982E-2</v>
      </c>
      <c r="Z216" s="113">
        <f>LN(1+'Stocks 1 Month Returns'!X233)</f>
        <v>0.1448352116841374</v>
      </c>
      <c r="AA216" s="113">
        <f>LN(1+'Stocks 1 Month Returns'!Y233)</f>
        <v>7.9736630323930996E-2</v>
      </c>
    </row>
    <row r="217" spans="1:27">
      <c r="A217" s="130">
        <v>45771</v>
      </c>
      <c r="B217" s="131">
        <f>LN(1+'Stocks 1 Day Returns'!B217)</f>
        <v>5.3790341639763442E-2</v>
      </c>
      <c r="C217" s="131">
        <f>LN(1+'Stocks 1 Day Returns'!C217)</f>
        <v>2.9266644089625451E-2</v>
      </c>
      <c r="D217" s="131">
        <f>LN(1+'Stocks 1 Day Returns'!D217)</f>
        <v>4.490970370072403E-2</v>
      </c>
      <c r="E217" s="131">
        <f>LN(1+'Stocks 1 Day Returns'!E217)</f>
        <v>2.2802427413776021E-2</v>
      </c>
      <c r="F217" s="131">
        <f>LN(1+'Stocks 1 Day Returns'!F217)</f>
        <v>4.1693018546778038E-2</v>
      </c>
      <c r="G217" s="131">
        <f>LN(1+'Stocks 1 Day Returns'!G217)</f>
        <v>3.2802654690320752E-2</v>
      </c>
      <c r="H217" s="131">
        <f>LN(1+'Stocks 1 Day Returns'!H217)</f>
        <v>3.3442224887315498E-2</v>
      </c>
      <c r="I217" s="131">
        <f>LN(1+'Stocks 1 Day Returns'!I217)</f>
        <v>2.8343128268470991E-2</v>
      </c>
      <c r="J217" s="131">
        <f>LN(1+'Stocks 1 Day Returns'!J217)</f>
        <v>3.332500053025686E-2</v>
      </c>
      <c r="K217" s="131">
        <f>LN(1+'Stocks 1 Day Returns'!K217)</f>
        <v>4.3369204340875045E-2</v>
      </c>
      <c r="L217" s="131">
        <f>LN(1+'Stocks 1 Day Returns'!L217)</f>
        <v>-2.0427850653898911E-3</v>
      </c>
      <c r="P217" s="227">
        <v>45636</v>
      </c>
      <c r="Q217" s="113">
        <f>LN(1+'Stocks 1 Month Returns'!O234)</f>
        <v>-0.25154023349072152</v>
      </c>
      <c r="R217" s="113">
        <f>LN(1+'Stocks 1 Month Returns'!P234)</f>
        <v>9.7101691237029469E-2</v>
      </c>
      <c r="S217" s="113">
        <f>LN(1+'Stocks 1 Month Returns'!Q234)</f>
        <v>5.287710876595958E-2</v>
      </c>
      <c r="T217" s="113">
        <f>LN(1+'Stocks 1 Month Returns'!R234)</f>
        <v>2.2622130974612457E-2</v>
      </c>
      <c r="U217" s="113">
        <f>LN(1+'Stocks 1 Month Returns'!S234)</f>
        <v>0.15983212966081339</v>
      </c>
      <c r="V217" s="113">
        <f>LN(1+'Stocks 1 Month Returns'!T234)</f>
        <v>-2.167476767891171E-3</v>
      </c>
      <c r="W217" s="113">
        <f>LN(1+'Stocks 1 Month Returns'!U234)</f>
        <v>-3.736177393497888E-2</v>
      </c>
      <c r="X217" s="113">
        <f>LN(1+'Stocks 1 Month Returns'!V234)</f>
        <v>1.3129159452761146E-2</v>
      </c>
      <c r="Y217" s="113">
        <f>LN(1+'Stocks 1 Month Returns'!W234)</f>
        <v>9.4991737569459278E-2</v>
      </c>
      <c r="Z217" s="113">
        <f>LN(1+'Stocks 1 Month Returns'!X234)</f>
        <v>8.0595683751103292E-2</v>
      </c>
      <c r="AA217" s="113">
        <f>LN(1+'Stocks 1 Month Returns'!Y234)</f>
        <v>2.1958002983528253E-2</v>
      </c>
    </row>
    <row r="218" spans="1:27">
      <c r="A218" s="130">
        <v>45772</v>
      </c>
      <c r="B218" s="131">
        <f>LN(1+'Stocks 1 Day Returns'!B218)</f>
        <v>-6.3400408400431985E-2</v>
      </c>
      <c r="C218" s="131">
        <f>LN(1+'Stocks 1 Day Returns'!C218)</f>
        <v>1.0315871188133928E-2</v>
      </c>
      <c r="D218" s="131">
        <f>LN(1+'Stocks 1 Day Returns'!D218)</f>
        <v>1.7637675479576061E-2</v>
      </c>
      <c r="E218" s="131">
        <f>LN(1+'Stocks 1 Day Returns'!E218)</f>
        <v>1.3391811051410123E-2</v>
      </c>
      <c r="F218" s="131">
        <f>LN(1+'Stocks 1 Day Returns'!F218)</f>
        <v>8.9533251817497696E-3</v>
      </c>
      <c r="G218" s="131">
        <f>LN(1+'Stocks 1 Day Returns'!G218)</f>
        <v>-1.337539693509467E-2</v>
      </c>
      <c r="H218" s="131">
        <f>LN(1+'Stocks 1 Day Returns'!H218)</f>
        <v>1.085229594460136E-2</v>
      </c>
      <c r="I218" s="131">
        <f>LN(1+'Stocks 1 Day Returns'!I218)</f>
        <v>3.5103431035235942E-3</v>
      </c>
      <c r="J218" s="131">
        <f>LN(1+'Stocks 1 Day Returns'!J218)</f>
        <v>1.5500582786095974E-2</v>
      </c>
      <c r="K218" s="131">
        <f>LN(1+'Stocks 1 Day Returns'!K218)</f>
        <v>1.9006558809637492E-2</v>
      </c>
      <c r="L218" s="131">
        <f>LN(1+'Stocks 1 Day Returns'!L218)</f>
        <v>1.2244001161563947E-3</v>
      </c>
      <c r="P218" s="227">
        <v>45637</v>
      </c>
      <c r="Q218" s="113">
        <f>LN(1+'Stocks 1 Month Returns'!O235)</f>
        <v>-0.24425895275222112</v>
      </c>
      <c r="R218" s="113">
        <f>LN(1+'Stocks 1 Month Returns'!P235)</f>
        <v>0.10233374699122018</v>
      </c>
      <c r="S218" s="113">
        <f>LN(1+'Stocks 1 Month Returns'!Q235)</f>
        <v>8.0502611690516812E-2</v>
      </c>
      <c r="T218" s="113">
        <f>LN(1+'Stocks 1 Month Returns'!R235)</f>
        <v>2.8873187743504669E-2</v>
      </c>
      <c r="U218" s="113">
        <f>LN(1+'Stocks 1 Month Returns'!S235)</f>
        <v>0.16599932335862239</v>
      </c>
      <c r="V218" s="113">
        <f>LN(1+'Stocks 1 Month Returns'!T235)</f>
        <v>1.739662220599418E-3</v>
      </c>
      <c r="W218" s="113">
        <f>LN(1+'Stocks 1 Month Returns'!U235)</f>
        <v>-4.6024657886761675E-2</v>
      </c>
      <c r="X218" s="113">
        <f>LN(1+'Stocks 1 Month Returns'!V235)</f>
        <v>1.5187522575579366E-2</v>
      </c>
      <c r="Y218" s="113">
        <f>LN(1+'Stocks 1 Month Returns'!W235)</f>
        <v>0.10975986974124691</v>
      </c>
      <c r="Z218" s="113">
        <f>LN(1+'Stocks 1 Month Returns'!X235)</f>
        <v>0.12059212794148738</v>
      </c>
      <c r="AA218" s="113">
        <f>LN(1+'Stocks 1 Month Returns'!Y235)</f>
        <v>3.4463856740598056E-2</v>
      </c>
    </row>
    <row r="219" spans="1:27">
      <c r="A219" s="130">
        <v>45777</v>
      </c>
      <c r="B219" s="131">
        <f>LN(1+'Stocks 1 Day Returns'!B219)</f>
        <v>-2.3875206376835437E-2</v>
      </c>
      <c r="C219" s="131">
        <f>LN(1+'Stocks 1 Day Returns'!C219)</f>
        <v>-5.9165416530310606E-3</v>
      </c>
      <c r="D219" s="131">
        <f>LN(1+'Stocks 1 Day Returns'!D219)</f>
        <v>-8.9142815966419178E-3</v>
      </c>
      <c r="E219" s="131">
        <f>LN(1+'Stocks 1 Day Returns'!E219)</f>
        <v>-5.227122203833332E-3</v>
      </c>
      <c r="F219" s="131">
        <f>LN(1+'Stocks 1 Day Returns'!F219)</f>
        <v>-1.4421621454131761E-2</v>
      </c>
      <c r="G219" s="131">
        <f>LN(1+'Stocks 1 Day Returns'!G219)</f>
        <v>-9.7208947140657066E-3</v>
      </c>
      <c r="H219" s="131">
        <f>LN(1+'Stocks 1 Day Returns'!H219)</f>
        <v>-4.8894169996409345E-2</v>
      </c>
      <c r="I219" s="131">
        <f>LN(1+'Stocks 1 Day Returns'!I219)</f>
        <v>-3.5539546690296943E-2</v>
      </c>
      <c r="J219" s="131">
        <f>LN(1+'Stocks 1 Day Returns'!J219)</f>
        <v>-5.2155488797057011E-3</v>
      </c>
      <c r="K219" s="131">
        <f>LN(1+'Stocks 1 Day Returns'!K219)</f>
        <v>-2.798187229803099E-2</v>
      </c>
      <c r="L219" s="131">
        <f>LN(1+'Stocks 1 Day Returns'!L219)</f>
        <v>3.0130462138567957E-3</v>
      </c>
      <c r="P219" s="227">
        <v>45638</v>
      </c>
      <c r="Q219" s="113">
        <f>LN(1+'Stocks 1 Month Returns'!O236)</f>
        <v>-9.7861880927168896E-2</v>
      </c>
      <c r="R219" s="113">
        <f>LN(1+'Stocks 1 Month Returns'!P236)</f>
        <v>0.15344063851664341</v>
      </c>
      <c r="S219" s="113">
        <f>LN(1+'Stocks 1 Month Returns'!Q236)</f>
        <v>0.11367173460118186</v>
      </c>
      <c r="T219" s="113">
        <f>LN(1+'Stocks 1 Month Returns'!R236)</f>
        <v>5.5227270098555166E-2</v>
      </c>
      <c r="U219" s="113">
        <f>LN(1+'Stocks 1 Month Returns'!S236)</f>
        <v>0.18188618928460859</v>
      </c>
      <c r="V219" s="113">
        <f>LN(1+'Stocks 1 Month Returns'!T236)</f>
        <v>4.0305059093352066E-2</v>
      </c>
      <c r="W219" s="113">
        <f>LN(1+'Stocks 1 Month Returns'!U236)</f>
        <v>-4.0376626640304197E-2</v>
      </c>
      <c r="X219" s="113">
        <f>LN(1+'Stocks 1 Month Returns'!V236)</f>
        <v>4.910356661824359E-2</v>
      </c>
      <c r="Y219" s="113">
        <f>LN(1+'Stocks 1 Month Returns'!W236)</f>
        <v>0.1974148128468183</v>
      </c>
      <c r="Z219" s="113">
        <f>LN(1+'Stocks 1 Month Returns'!X236)</f>
        <v>0.14453295986301196</v>
      </c>
      <c r="AA219" s="113">
        <f>LN(1+'Stocks 1 Month Returns'!Y236)</f>
        <v>6.4022799147050488E-2</v>
      </c>
    </row>
    <row r="220" spans="1:27">
      <c r="A220" s="130">
        <v>45778</v>
      </c>
      <c r="B220" s="131">
        <f>LN(1+'Stocks 1 Day Returns'!B220)</f>
        <v>-6.8257965394474263E-3</v>
      </c>
      <c r="C220" s="131">
        <f>LN(1+'Stocks 1 Day Returns'!C220)</f>
        <v>3.013642673105017E-3</v>
      </c>
      <c r="D220" s="131">
        <f>LN(1+'Stocks 1 Day Returns'!D220)</f>
        <v>7.264837185902355E-2</v>
      </c>
      <c r="E220" s="131">
        <f>LN(1+'Stocks 1 Day Returns'!E220)</f>
        <v>5.8951149344152369E-3</v>
      </c>
      <c r="F220" s="131">
        <f>LN(1+'Stocks 1 Day Returns'!F220)</f>
        <v>-2.3782479572192193E-3</v>
      </c>
      <c r="G220" s="131">
        <f>LN(1+'Stocks 1 Day Returns'!G220)</f>
        <v>-2.1222763871814507E-3</v>
      </c>
      <c r="H220" s="131">
        <f>LN(1+'Stocks 1 Day Returns'!H220)</f>
        <v>-5.0464218883977128E-3</v>
      </c>
      <c r="I220" s="131">
        <f>LN(1+'Stocks 1 Day Returns'!I220)</f>
        <v>6.3110573378243669E-4</v>
      </c>
      <c r="J220" s="131">
        <f>LN(1+'Stocks 1 Day Returns'!J220)</f>
        <v>-2.7496444968819716E-3</v>
      </c>
      <c r="K220" s="131">
        <f>LN(1+'Stocks 1 Day Returns'!K220)</f>
        <v>3.0022630305469967E-2</v>
      </c>
      <c r="L220" s="131">
        <f>LN(1+'Stocks 1 Day Returns'!L220)</f>
        <v>-3.2648237417635885E-3</v>
      </c>
      <c r="P220" s="227">
        <v>45639</v>
      </c>
      <c r="Q220" s="113">
        <f>LN(1+'Stocks 1 Month Returns'!O237)</f>
        <v>-0.14368866638500333</v>
      </c>
      <c r="R220" s="113">
        <f>LN(1+'Stocks 1 Month Returns'!P237)</f>
        <v>0.15671184591968107</v>
      </c>
      <c r="S220" s="113">
        <f>LN(1+'Stocks 1 Month Returns'!Q237)</f>
        <v>0.10999542955446007</v>
      </c>
      <c r="T220" s="113">
        <f>LN(1+'Stocks 1 Month Returns'!R237)</f>
        <v>4.9884925224518137E-2</v>
      </c>
      <c r="U220" s="113">
        <f>LN(1+'Stocks 1 Month Returns'!S237)</f>
        <v>0.15777794771365736</v>
      </c>
      <c r="V220" s="113">
        <f>LN(1+'Stocks 1 Month Returns'!T237)</f>
        <v>2.9945514344959432E-2</v>
      </c>
      <c r="W220" s="113">
        <f>LN(1+'Stocks 1 Month Returns'!U237)</f>
        <v>-3.4653396843169461E-2</v>
      </c>
      <c r="X220" s="113">
        <f>LN(1+'Stocks 1 Month Returns'!V237)</f>
        <v>2.8359083446559429E-2</v>
      </c>
      <c r="Y220" s="113">
        <f>LN(1+'Stocks 1 Month Returns'!W237)</f>
        <v>0.25170201421151994</v>
      </c>
      <c r="Z220" s="113">
        <f>LN(1+'Stocks 1 Month Returns'!X237)</f>
        <v>0.11992384007449672</v>
      </c>
      <c r="AA220" s="113">
        <f>LN(1+'Stocks 1 Month Returns'!Y237)</f>
        <v>7.0311229031767536E-2</v>
      </c>
    </row>
    <row r="221" spans="1:27">
      <c r="A221" s="130">
        <v>45784</v>
      </c>
      <c r="B221" s="131">
        <f>LN(1+'Stocks 1 Day Returns'!B221)</f>
        <v>6.7289089100179608E-3</v>
      </c>
      <c r="C221" s="131">
        <f>LN(1+'Stocks 1 Day Returns'!C221)</f>
        <v>-2.3106822178142881E-2</v>
      </c>
      <c r="D221" s="131">
        <f>LN(1+'Stocks 1 Day Returns'!D221)</f>
        <v>-1.1564393746144954E-2</v>
      </c>
      <c r="E221" s="131">
        <f>LN(1+'Stocks 1 Day Returns'!E221)</f>
        <v>-5.7639331814319881E-3</v>
      </c>
      <c r="F221" s="131">
        <f>LN(1+'Stocks 1 Day Returns'!F221)</f>
        <v>9.0563377026768213E-2</v>
      </c>
      <c r="G221" s="131">
        <f>LN(1+'Stocks 1 Day Returns'!G221)</f>
        <v>-1.6326072091663181E-3</v>
      </c>
      <c r="H221" s="131">
        <f>LN(1+'Stocks 1 Day Returns'!H221)</f>
        <v>-1.1436752736060868E-2</v>
      </c>
      <c r="I221" s="131">
        <f>LN(1+'Stocks 1 Day Returns'!I221)</f>
        <v>-1.02565029441749E-2</v>
      </c>
      <c r="J221" s="131">
        <f>LN(1+'Stocks 1 Day Returns'!J221)</f>
        <v>-1.3810019087423943E-2</v>
      </c>
      <c r="K221" s="131">
        <f>LN(1+'Stocks 1 Day Returns'!K221)</f>
        <v>8.1448653209104469E-3</v>
      </c>
      <c r="L221" s="131">
        <f>LN(1+'Stocks 1 Day Returns'!L221)</f>
        <v>3.3308166661676583E-3</v>
      </c>
      <c r="P221" s="227">
        <v>45643</v>
      </c>
      <c r="Q221" s="113">
        <f>LN(1+'Stocks 1 Month Returns'!O238)</f>
        <v>-0.15739439353890369</v>
      </c>
      <c r="R221" s="113">
        <f>LN(1+'Stocks 1 Month Returns'!P238)</f>
        <v>0.15016179501805796</v>
      </c>
      <c r="S221" s="113">
        <f>LN(1+'Stocks 1 Month Returns'!Q238)</f>
        <v>0.10777047871299578</v>
      </c>
      <c r="T221" s="113">
        <f>LN(1+'Stocks 1 Month Returns'!R238)</f>
        <v>5.549277464373812E-2</v>
      </c>
      <c r="U221" s="113">
        <f>LN(1+'Stocks 1 Month Returns'!S238)</f>
        <v>8.0303546675820625E-2</v>
      </c>
      <c r="V221" s="113">
        <f>LN(1+'Stocks 1 Month Returns'!T238)</f>
        <v>-6.9908644227979766E-3</v>
      </c>
      <c r="W221" s="113">
        <f>LN(1+'Stocks 1 Month Returns'!U238)</f>
        <v>-7.3920290689471507E-2</v>
      </c>
      <c r="X221" s="113">
        <f>LN(1+'Stocks 1 Month Returns'!V238)</f>
        <v>-4.3218817116234758E-2</v>
      </c>
      <c r="Y221" s="113">
        <f>LN(1+'Stocks 1 Month Returns'!W238)</f>
        <v>0.27038427277700566</v>
      </c>
      <c r="Z221" s="113">
        <f>LN(1+'Stocks 1 Month Returns'!X238)</f>
        <v>0.13412336563626043</v>
      </c>
      <c r="AA221" s="113">
        <f>LN(1+'Stocks 1 Month Returns'!Y238)</f>
        <v>6.2094325853763996E-2</v>
      </c>
    </row>
    <row r="222" spans="1:27">
      <c r="A222" s="130">
        <v>45785</v>
      </c>
      <c r="B222" s="131">
        <f>LN(1+'Stocks 1 Day Returns'!B222)</f>
        <v>3.2133614810184528E-2</v>
      </c>
      <c r="C222" s="131">
        <f>LN(1+'Stocks 1 Day Returns'!C222)</f>
        <v>5.0231461644319117E-3</v>
      </c>
      <c r="D222" s="131">
        <f>LN(1+'Stocks 1 Day Returns'!D222)</f>
        <v>9.7858000268966037E-3</v>
      </c>
      <c r="E222" s="131">
        <f>LN(1+'Stocks 1 Day Returns'!E222)</f>
        <v>1.0719715973596491E-3</v>
      </c>
      <c r="F222" s="131">
        <f>LN(1+'Stocks 1 Day Returns'!F222)</f>
        <v>2.7972330234431027E-2</v>
      </c>
      <c r="G222" s="131">
        <f>LN(1+'Stocks 1 Day Returns'!G222)</f>
        <v>1.5515434084994801E-2</v>
      </c>
      <c r="H222" s="131">
        <f>LN(1+'Stocks 1 Day Returns'!H222)</f>
        <v>3.9238604474222734E-2</v>
      </c>
      <c r="I222" s="131">
        <f>LN(1+'Stocks 1 Day Returns'!I222)</f>
        <v>7.8878319842158144E-3</v>
      </c>
      <c r="J222" s="131">
        <f>LN(1+'Stocks 1 Day Returns'!J222)</f>
        <v>3.1277922847110354E-2</v>
      </c>
      <c r="K222" s="131">
        <f>LN(1+'Stocks 1 Day Returns'!K222)</f>
        <v>1.6425059451048107E-2</v>
      </c>
      <c r="L222" s="131">
        <f>LN(1+'Stocks 1 Day Returns'!L222)</f>
        <v>-8.0447725831066779E-3</v>
      </c>
      <c r="P222" s="227">
        <v>45644</v>
      </c>
      <c r="Q222" s="113">
        <f>LN(1+'Stocks 1 Month Returns'!O239)</f>
        <v>-0.1930198057349688</v>
      </c>
      <c r="R222" s="113">
        <f>LN(1+'Stocks 1 Month Returns'!P239)</f>
        <v>0.13693688442542812</v>
      </c>
      <c r="S222" s="113">
        <f>LN(1+'Stocks 1 Month Returns'!Q239)</f>
        <v>9.1953673264870153E-2</v>
      </c>
      <c r="T222" s="113">
        <f>LN(1+'Stocks 1 Month Returns'!R239)</f>
        <v>4.0624445206849061E-2</v>
      </c>
      <c r="U222" s="113">
        <f>LN(1+'Stocks 1 Month Returns'!S239)</f>
        <v>6.457802902819808E-3</v>
      </c>
      <c r="V222" s="113">
        <f>LN(1+'Stocks 1 Month Returns'!T239)</f>
        <v>-3.5678518461583507E-2</v>
      </c>
      <c r="W222" s="113">
        <f>LN(1+'Stocks 1 Month Returns'!U239)</f>
        <v>-9.2522842797771163E-2</v>
      </c>
      <c r="X222" s="113">
        <f>LN(1+'Stocks 1 Month Returns'!V239)</f>
        <v>-7.4234015145735244E-2</v>
      </c>
      <c r="Y222" s="113">
        <f>LN(1+'Stocks 1 Month Returns'!W239)</f>
        <v>0.24750094929385744</v>
      </c>
      <c r="Z222" s="113">
        <f>LN(1+'Stocks 1 Month Returns'!X239)</f>
        <v>0.12411239266621325</v>
      </c>
      <c r="AA222" s="113">
        <f>LN(1+'Stocks 1 Month Returns'!Y239)</f>
        <v>3.9669236702692325E-2</v>
      </c>
    </row>
    <row r="223" spans="1:27">
      <c r="A223" s="130">
        <v>45791</v>
      </c>
      <c r="B223" s="131">
        <f>LN(1+'Stocks 1 Day Returns'!B223)</f>
        <v>-5.138677232747664E-2</v>
      </c>
      <c r="C223" s="131">
        <f>LN(1+'Stocks 1 Day Returns'!C223)</f>
        <v>-7.012885995807008E-3</v>
      </c>
      <c r="D223" s="131">
        <f>LN(1+'Stocks 1 Day Returns'!D223)</f>
        <v>4.2339422379910211E-3</v>
      </c>
      <c r="E223" s="131">
        <f>LN(1+'Stocks 1 Day Returns'!E223)</f>
        <v>-1.2154070983997466E-2</v>
      </c>
      <c r="F223" s="131">
        <f>LN(1+'Stocks 1 Day Returns'!F223)</f>
        <v>9.7178450919660399E-3</v>
      </c>
      <c r="G223" s="131">
        <f>LN(1+'Stocks 1 Day Returns'!G223)</f>
        <v>-1.383000519785066E-3</v>
      </c>
      <c r="H223" s="131">
        <f>LN(1+'Stocks 1 Day Returns'!H223)</f>
        <v>-7.1681597008866529E-3</v>
      </c>
      <c r="I223" s="131">
        <f>LN(1+'Stocks 1 Day Returns'!I223)</f>
        <v>-8.9794853239891989E-3</v>
      </c>
      <c r="J223" s="131">
        <f>LN(1+'Stocks 1 Day Returns'!J223)</f>
        <v>2.1793036628812998E-3</v>
      </c>
      <c r="K223" s="131">
        <f>LN(1+'Stocks 1 Day Returns'!K223)</f>
        <v>-9.5039344348900687E-3</v>
      </c>
      <c r="L223" s="131">
        <f>LN(1+'Stocks 1 Day Returns'!L223)</f>
        <v>3.7303436086297266E-3</v>
      </c>
      <c r="P223" s="227">
        <v>45645</v>
      </c>
      <c r="Q223" s="113">
        <f>LN(1+'Stocks 1 Month Returns'!O240)</f>
        <v>-0.21080597671846094</v>
      </c>
      <c r="R223" s="113">
        <f>LN(1+'Stocks 1 Month Returns'!P240)</f>
        <v>0.11800237741417023</v>
      </c>
      <c r="S223" s="113">
        <f>LN(1+'Stocks 1 Month Returns'!Q240)</f>
        <v>7.2977686904060451E-2</v>
      </c>
      <c r="T223" s="113">
        <f>LN(1+'Stocks 1 Month Returns'!R240)</f>
        <v>3.8771332623208227E-2</v>
      </c>
      <c r="U223" s="113">
        <f>LN(1+'Stocks 1 Month Returns'!S240)</f>
        <v>1.8570892049203688E-2</v>
      </c>
      <c r="V223" s="113">
        <f>LN(1+'Stocks 1 Month Returns'!T240)</f>
        <v>-3.2456619428664825E-2</v>
      </c>
      <c r="W223" s="113">
        <f>LN(1+'Stocks 1 Month Returns'!U240)</f>
        <v>-6.2576439969850531E-2</v>
      </c>
      <c r="X223" s="113">
        <f>LN(1+'Stocks 1 Month Returns'!V240)</f>
        <v>-9.4892772098086373E-2</v>
      </c>
      <c r="Y223" s="113">
        <f>LN(1+'Stocks 1 Month Returns'!W240)</f>
        <v>0.22346731819833227</v>
      </c>
      <c r="Z223" s="113">
        <f>LN(1+'Stocks 1 Month Returns'!X240)</f>
        <v>0.11532040507958469</v>
      </c>
      <c r="AA223" s="113">
        <f>LN(1+'Stocks 1 Month Returns'!Y240)</f>
        <v>1.9485640121194699E-2</v>
      </c>
    </row>
    <row r="224" spans="1:27">
      <c r="A224" s="130">
        <v>45792</v>
      </c>
      <c r="B224" s="131">
        <f>LN(1+'Stocks 1 Day Returns'!B224)</f>
        <v>-2.6660459272372793E-3</v>
      </c>
      <c r="C224" s="131">
        <f>LN(1+'Stocks 1 Day Returns'!C224)</f>
        <v>-8.2122314586152399E-3</v>
      </c>
      <c r="D224" s="131">
        <f>LN(1+'Stocks 1 Day Returns'!D224)</f>
        <v>-3.6397335321805353E-3</v>
      </c>
      <c r="E224" s="131">
        <f>LN(1+'Stocks 1 Day Returns'!E224)</f>
        <v>4.3261529006661588E-2</v>
      </c>
      <c r="F224" s="131">
        <f>LN(1+'Stocks 1 Day Returns'!F224)</f>
        <v>-1.0454601105275015E-2</v>
      </c>
      <c r="G224" s="131">
        <f>LN(1+'Stocks 1 Day Returns'!G224)</f>
        <v>-7.0402704337824322E-3</v>
      </c>
      <c r="H224" s="131">
        <f>LN(1+'Stocks 1 Day Returns'!H224)</f>
        <v>-7.8428616587702688E-3</v>
      </c>
      <c r="I224" s="131">
        <f>LN(1+'Stocks 1 Day Returns'!I224)</f>
        <v>9.6832730699042015E-5</v>
      </c>
      <c r="J224" s="131">
        <f>LN(1+'Stocks 1 Day Returns'!J224)</f>
        <v>3.3382201559333997E-3</v>
      </c>
      <c r="K224" s="131">
        <f>LN(1+'Stocks 1 Day Returns'!K224)</f>
        <v>-2.8517522258353849E-2</v>
      </c>
      <c r="L224" s="131">
        <f>LN(1+'Stocks 1 Day Returns'!L224)</f>
        <v>2.1873735971134765E-2</v>
      </c>
      <c r="P224" s="227">
        <v>45646</v>
      </c>
      <c r="Q224" s="113">
        <f>LN(1+'Stocks 1 Month Returns'!O241)</f>
        <v>-0.17374381923645441</v>
      </c>
      <c r="R224" s="113">
        <f>LN(1+'Stocks 1 Month Returns'!P241)</f>
        <v>0.13882654894527469</v>
      </c>
      <c r="S224" s="113">
        <f>LN(1+'Stocks 1 Month Returns'!Q241)</f>
        <v>8.2845907510414291E-2</v>
      </c>
      <c r="T224" s="113">
        <f>LN(1+'Stocks 1 Month Returns'!R241)</f>
        <v>5.0870638360380027E-2</v>
      </c>
      <c r="U224" s="113">
        <f>LN(1+'Stocks 1 Month Returns'!S241)</f>
        <v>1.3577149286076532E-2</v>
      </c>
      <c r="V224" s="113">
        <f>LN(1+'Stocks 1 Month Returns'!T241)</f>
        <v>-1.0355505327752895E-2</v>
      </c>
      <c r="W224" s="113">
        <f>LN(1+'Stocks 1 Month Returns'!U241)</f>
        <v>-2.4096560232425783E-2</v>
      </c>
      <c r="X224" s="113">
        <f>LN(1+'Stocks 1 Month Returns'!V241)</f>
        <v>-8.8369817989509408E-2</v>
      </c>
      <c r="Y224" s="113">
        <f>LN(1+'Stocks 1 Month Returns'!W241)</f>
        <v>0.2272577743847336</v>
      </c>
      <c r="Z224" s="113">
        <f>LN(1+'Stocks 1 Month Returns'!X241)</f>
        <v>0.13641712218690083</v>
      </c>
      <c r="AA224" s="113">
        <f>LN(1+'Stocks 1 Month Returns'!Y241)</f>
        <v>3.5606397735573857E-2</v>
      </c>
    </row>
    <row r="225" spans="1:27">
      <c r="A225" s="130">
        <v>45793</v>
      </c>
      <c r="B225" s="131">
        <f>LN(1+'Stocks 1 Day Returns'!B225)</f>
        <v>6.2089238359453397E-3</v>
      </c>
      <c r="C225" s="131">
        <f>LN(1+'Stocks 1 Day Returns'!C225)</f>
        <v>2.1853728937629686E-4</v>
      </c>
      <c r="D225" s="131">
        <f>LN(1+'Stocks 1 Day Returns'!D225)</f>
        <v>3.630173707691023E-3</v>
      </c>
      <c r="E225" s="131">
        <f>LN(1+'Stocks 1 Day Returns'!E225)</f>
        <v>-8.8919685538568095E-3</v>
      </c>
      <c r="F225" s="131">
        <f>LN(1+'Stocks 1 Day Returns'!F225)</f>
        <v>1.1754011075913753E-2</v>
      </c>
      <c r="G225" s="131">
        <f>LN(1+'Stocks 1 Day Returns'!G225)</f>
        <v>-5.8296873063474136E-3</v>
      </c>
      <c r="H225" s="131">
        <f>LN(1+'Stocks 1 Day Returns'!H225)</f>
        <v>6.0931285425494617E-3</v>
      </c>
      <c r="I225" s="131">
        <f>LN(1+'Stocks 1 Day Returns'!I225)</f>
        <v>-7.8353894563950226E-6</v>
      </c>
      <c r="J225" s="131">
        <f>LN(1+'Stocks 1 Day Returns'!J225)</f>
        <v>-9.2103997007383269E-4</v>
      </c>
      <c r="K225" s="131">
        <f>LN(1+'Stocks 1 Day Returns'!K225)</f>
        <v>3.1624893005857469E-3</v>
      </c>
      <c r="L225" s="131">
        <f>LN(1+'Stocks 1 Day Returns'!L225)</f>
        <v>6.0090941776641375E-4</v>
      </c>
      <c r="P225" s="227">
        <v>45650</v>
      </c>
      <c r="Q225" s="113">
        <f>LN(1+'Stocks 1 Month Returns'!O242)</f>
        <v>-0.16686174724250497</v>
      </c>
      <c r="R225" s="113">
        <f>LN(1+'Stocks 1 Month Returns'!P242)</f>
        <v>0.13593523076699926</v>
      </c>
      <c r="S225" s="113">
        <f>LN(1+'Stocks 1 Month Returns'!Q242)</f>
        <v>7.5942551888085255E-2</v>
      </c>
      <c r="T225" s="113">
        <f>LN(1+'Stocks 1 Month Returns'!R242)</f>
        <v>5.2838036195533872E-2</v>
      </c>
      <c r="U225" s="113">
        <f>LN(1+'Stocks 1 Month Returns'!S242)</f>
        <v>-5.1834778344575705E-3</v>
      </c>
      <c r="V225" s="113">
        <f>LN(1+'Stocks 1 Month Returns'!T242)</f>
        <v>-6.8479438055825181E-2</v>
      </c>
      <c r="W225" s="113">
        <f>LN(1+'Stocks 1 Month Returns'!U242)</f>
        <v>-2.5927977492231899E-2</v>
      </c>
      <c r="X225" s="113">
        <f>LN(1+'Stocks 1 Month Returns'!V242)</f>
        <v>-0.10278371548768819</v>
      </c>
      <c r="Y225" s="113">
        <f>LN(1+'Stocks 1 Month Returns'!W242)</f>
        <v>0.23740027099349947</v>
      </c>
      <c r="Z225" s="113">
        <f>LN(1+'Stocks 1 Month Returns'!X242)</f>
        <v>0.15758042322562252</v>
      </c>
      <c r="AA225" s="113">
        <f>LN(1+'Stocks 1 Month Returns'!Y242)</f>
        <v>2.9060731422492207E-2</v>
      </c>
    </row>
    <row r="226" spans="1:27">
      <c r="A226" s="130">
        <v>45798</v>
      </c>
      <c r="B226" s="131">
        <f>LN(1+'Stocks 1 Day Returns'!B226)</f>
        <v>-2.8968680791308331E-2</v>
      </c>
      <c r="C226" s="131">
        <f>LN(1+'Stocks 1 Day Returns'!C226)</f>
        <v>-2.4650636556114752E-2</v>
      </c>
      <c r="D226" s="131">
        <f>LN(1+'Stocks 1 Day Returns'!D226)</f>
        <v>-1.361939031183787E-2</v>
      </c>
      <c r="E226" s="131">
        <f>LN(1+'Stocks 1 Day Returns'!E226)</f>
        <v>-4.7965112940036615E-3</v>
      </c>
      <c r="F226" s="131">
        <f>LN(1+'Stocks 1 Day Returns'!F226)</f>
        <v>-1.837608109961587E-2</v>
      </c>
      <c r="G226" s="131">
        <f>LN(1+'Stocks 1 Day Returns'!G226)</f>
        <v>-2.1096134487870455E-2</v>
      </c>
      <c r="H226" s="131">
        <f>LN(1+'Stocks 1 Day Returns'!H226)</f>
        <v>-1.8192801112456934E-2</v>
      </c>
      <c r="I226" s="131">
        <f>LN(1+'Stocks 1 Day Returns'!I226)</f>
        <v>-1.3856985861331881E-2</v>
      </c>
      <c r="J226" s="131">
        <f>LN(1+'Stocks 1 Day Returns'!J226)</f>
        <v>-2.3031897599649884E-2</v>
      </c>
      <c r="K226" s="131">
        <f>LN(1+'Stocks 1 Day Returns'!K226)</f>
        <v>-1.5882870735671129E-2</v>
      </c>
      <c r="L226" s="131">
        <f>LN(1+'Stocks 1 Day Returns'!L226)</f>
        <v>-5.3574348491593747E-4</v>
      </c>
      <c r="P226" s="227">
        <v>45652</v>
      </c>
      <c r="Q226" s="113">
        <f>LN(1+'Stocks 1 Month Returns'!O243)</f>
        <v>-0.19183687726459769</v>
      </c>
      <c r="R226" s="113">
        <f>LN(1+'Stocks 1 Month Returns'!P243)</f>
        <v>0.10873382200969529</v>
      </c>
      <c r="S226" s="113">
        <f>LN(1+'Stocks 1 Month Returns'!Q243)</f>
        <v>3.8726273549975328E-2</v>
      </c>
      <c r="T226" s="113">
        <f>LN(1+'Stocks 1 Month Returns'!R243)</f>
        <v>1.3472558227716615E-2</v>
      </c>
      <c r="U226" s="113">
        <f>LN(1+'Stocks 1 Month Returns'!S243)</f>
        <v>-3.7828346374127034E-2</v>
      </c>
      <c r="V226" s="113">
        <f>LN(1+'Stocks 1 Month Returns'!T243)</f>
        <v>-8.4347594019842195E-2</v>
      </c>
      <c r="W226" s="113">
        <f>LN(1+'Stocks 1 Month Returns'!U243)</f>
        <v>-8.7885131695600596E-2</v>
      </c>
      <c r="X226" s="113">
        <f>LN(1+'Stocks 1 Month Returns'!V243)</f>
        <v>-0.13079921597896049</v>
      </c>
      <c r="Y226" s="113">
        <f>LN(1+'Stocks 1 Month Returns'!W243)</f>
        <v>0.17851748862264319</v>
      </c>
      <c r="Z226" s="113">
        <f>LN(1+'Stocks 1 Month Returns'!X243)</f>
        <v>0.13070005214938482</v>
      </c>
      <c r="AA226" s="113">
        <f>LN(1+'Stocks 1 Month Returns'!Y243)</f>
        <v>7.1103221599248627E-4</v>
      </c>
    </row>
    <row r="227" spans="1:27">
      <c r="A227" s="130">
        <v>45799</v>
      </c>
      <c r="B227" s="131">
        <f>LN(1+'Stocks 1 Day Returns'!B227)</f>
        <v>-1.3718208645082598E-2</v>
      </c>
      <c r="C227" s="131">
        <f>LN(1+'Stocks 1 Day Returns'!C227)</f>
        <v>-1.0547449732971014E-2</v>
      </c>
      <c r="D227" s="131">
        <f>LN(1+'Stocks 1 Day Returns'!D227)</f>
        <v>-1.8814258419713853E-3</v>
      </c>
      <c r="E227" s="131">
        <f>LN(1+'Stocks 1 Day Returns'!E227)</f>
        <v>-4.40021147651569E-3</v>
      </c>
      <c r="F227" s="131">
        <f>LN(1+'Stocks 1 Day Returns'!F227)</f>
        <v>-8.814351053607238E-4</v>
      </c>
      <c r="G227" s="131">
        <f>LN(1+'Stocks 1 Day Returns'!G227)</f>
        <v>2.2537215496861232E-3</v>
      </c>
      <c r="H227" s="131">
        <f>LN(1+'Stocks 1 Day Returns'!H227)</f>
        <v>-8.7532908753815281E-3</v>
      </c>
      <c r="I227" s="131">
        <f>LN(1+'Stocks 1 Day Returns'!I227)</f>
        <v>-8.9223819534562428E-3</v>
      </c>
      <c r="J227" s="131">
        <f>LN(1+'Stocks 1 Day Returns'!J227)</f>
        <v>-5.9449383073306309E-3</v>
      </c>
      <c r="K227" s="131">
        <f>LN(1+'Stocks 1 Day Returns'!K227)</f>
        <v>2.8680659145272611E-3</v>
      </c>
      <c r="L227" s="131">
        <f>LN(1+'Stocks 1 Day Returns'!L227)</f>
        <v>8.2781612793460645E-3</v>
      </c>
      <c r="P227" s="227">
        <v>45653</v>
      </c>
      <c r="Q227" s="113">
        <f>LN(1+'Stocks 1 Month Returns'!O244)</f>
        <v>-0.21445609620847969</v>
      </c>
      <c r="R227" s="113">
        <f>LN(1+'Stocks 1 Month Returns'!P244)</f>
        <v>3.8791811698198356E-2</v>
      </c>
      <c r="S227" s="113">
        <f>LN(1+'Stocks 1 Month Returns'!Q244)</f>
        <v>-3.9024808676362814E-2</v>
      </c>
      <c r="T227" s="113">
        <f>LN(1+'Stocks 1 Month Returns'!R244)</f>
        <v>-4.4606415231503584E-2</v>
      </c>
      <c r="U227" s="113">
        <f>LN(1+'Stocks 1 Month Returns'!S244)</f>
        <v>-7.9306600626414148E-2</v>
      </c>
      <c r="V227" s="113">
        <f>LN(1+'Stocks 1 Month Returns'!T244)</f>
        <v>-0.12253429080250475</v>
      </c>
      <c r="W227" s="113">
        <f>LN(1+'Stocks 1 Month Returns'!U244)</f>
        <v>-5.4293846288107024E-2</v>
      </c>
      <c r="X227" s="113">
        <f>LN(1+'Stocks 1 Month Returns'!V244)</f>
        <v>-0.16599128624353504</v>
      </c>
      <c r="Y227" s="113">
        <f>LN(1+'Stocks 1 Month Returns'!W244)</f>
        <v>0.13631771805636203</v>
      </c>
      <c r="Z227" s="113">
        <f>LN(1+'Stocks 1 Month Returns'!X244)</f>
        <v>2.8722595290237879E-2</v>
      </c>
      <c r="AA227" s="113">
        <f>LN(1+'Stocks 1 Month Returns'!Y244)</f>
        <v>-5.3412351430349968E-2</v>
      </c>
    </row>
    <row r="228" spans="1:27">
      <c r="A228" s="130">
        <v>45800</v>
      </c>
      <c r="B228" s="131">
        <f>LN(1+'Stocks 1 Day Returns'!B228)</f>
        <v>-2.4848730459851424E-2</v>
      </c>
      <c r="C228" s="131">
        <f>LN(1+'Stocks 1 Day Returns'!C228)</f>
        <v>-3.092807784484089E-2</v>
      </c>
      <c r="D228" s="131">
        <f>LN(1+'Stocks 1 Day Returns'!D228)</f>
        <v>-1.05591197807611E-2</v>
      </c>
      <c r="E228" s="131">
        <f>LN(1+'Stocks 1 Day Returns'!E228)</f>
        <v>-4.1704551802082684E-3</v>
      </c>
      <c r="F228" s="131">
        <f>LN(1+'Stocks 1 Day Returns'!F228)</f>
        <v>-1.2985964398338563E-2</v>
      </c>
      <c r="G228" s="131">
        <f>LN(1+'Stocks 1 Day Returns'!G228)</f>
        <v>-1.0322215059859183E-2</v>
      </c>
      <c r="H228" s="131">
        <f>LN(1+'Stocks 1 Day Returns'!H228)</f>
        <v>-1.2261592300840896E-2</v>
      </c>
      <c r="I228" s="131">
        <f>LN(1+'Stocks 1 Day Returns'!I228)</f>
        <v>8.9800461046795205E-3</v>
      </c>
      <c r="J228" s="131">
        <f>LN(1+'Stocks 1 Day Returns'!J228)</f>
        <v>-5.3923004608463394E-3</v>
      </c>
      <c r="K228" s="131">
        <f>LN(1+'Stocks 1 Day Returns'!K228)</f>
        <v>-1.066025627886447E-2</v>
      </c>
      <c r="L228" s="131">
        <f>LN(1+'Stocks 1 Day Returns'!L228)</f>
        <v>1.095939583324328E-2</v>
      </c>
      <c r="P228" s="227">
        <v>45667</v>
      </c>
      <c r="Q228" s="113">
        <f>LN(1+'Stocks 1 Month Returns'!O245)</f>
        <v>-0.23777315202757321</v>
      </c>
      <c r="R228" s="113">
        <f>LN(1+'Stocks 1 Month Returns'!P245)</f>
        <v>-1.85733207774814E-2</v>
      </c>
      <c r="S228" s="113">
        <f>LN(1+'Stocks 1 Month Returns'!Q245)</f>
        <v>-3.6309709761885384E-2</v>
      </c>
      <c r="T228" s="113">
        <f>LN(1+'Stocks 1 Month Returns'!R245)</f>
        <v>-3.6032484665088405E-2</v>
      </c>
      <c r="U228" s="113">
        <f>LN(1+'Stocks 1 Month Returns'!S245)</f>
        <v>-0.10587008147837385</v>
      </c>
      <c r="V228" s="113">
        <f>LN(1+'Stocks 1 Month Returns'!T245)</f>
        <v>-0.1406098450285482</v>
      </c>
      <c r="W228" s="113">
        <f>LN(1+'Stocks 1 Month Returns'!U245)</f>
        <v>-0.1340772770608277</v>
      </c>
      <c r="X228" s="113">
        <f>LN(1+'Stocks 1 Month Returns'!V245)</f>
        <v>-8.3635334184790716E-2</v>
      </c>
      <c r="Y228" s="113">
        <f>LN(1+'Stocks 1 Month Returns'!W245)</f>
        <v>9.4273080844620993E-2</v>
      </c>
      <c r="Z228" s="113">
        <f>LN(1+'Stocks 1 Month Returns'!X245)</f>
        <v>3.5471731257241047E-2</v>
      </c>
      <c r="AA228" s="113">
        <f>LN(1+'Stocks 1 Month Returns'!Y245)</f>
        <v>-5.5753047238196553E-2</v>
      </c>
    </row>
    <row r="229" spans="1:27">
      <c r="A229" s="130">
        <v>45805</v>
      </c>
      <c r="B229" s="131">
        <f>LN(1+'Stocks 1 Day Returns'!B229)</f>
        <v>-9.3150503837191468E-3</v>
      </c>
      <c r="C229" s="131">
        <f>LN(1+'Stocks 1 Day Returns'!C229)</f>
        <v>5.3100926638465341E-4</v>
      </c>
      <c r="D229" s="131">
        <f>LN(1+'Stocks 1 Day Returns'!D229)</f>
        <v>-7.7718783313506035E-3</v>
      </c>
      <c r="E229" s="131">
        <f>LN(1+'Stocks 1 Day Returns'!E229)</f>
        <v>-6.9694826082316438E-3</v>
      </c>
      <c r="F229" s="131">
        <f>LN(1+'Stocks 1 Day Returns'!F229)</f>
        <v>-8.0213949040189841E-3</v>
      </c>
      <c r="G229" s="131">
        <f>LN(1+'Stocks 1 Day Returns'!G229)</f>
        <v>-1.2465022486377288E-2</v>
      </c>
      <c r="H229" s="131">
        <f>LN(1+'Stocks 1 Day Returns'!H229)</f>
        <v>-2.0267004435133032E-2</v>
      </c>
      <c r="I229" s="131">
        <f>LN(1+'Stocks 1 Day Returns'!I229)</f>
        <v>-1.373644763904492E-2</v>
      </c>
      <c r="J229" s="131">
        <f>LN(1+'Stocks 1 Day Returns'!J229)</f>
        <v>1.8178910533585093E-3</v>
      </c>
      <c r="K229" s="131">
        <f>LN(1+'Stocks 1 Day Returns'!K229)</f>
        <v>-6.8473992842038684E-3</v>
      </c>
      <c r="L229" s="131">
        <f>LN(1+'Stocks 1 Day Returns'!L229)</f>
        <v>6.8739501775996912E-3</v>
      </c>
      <c r="P229" s="227">
        <v>45671</v>
      </c>
      <c r="Q229" s="113">
        <f>LN(1+'Stocks 1 Month Returns'!O246)</f>
        <v>-0.2899721828172252</v>
      </c>
      <c r="R229" s="113">
        <f>LN(1+'Stocks 1 Month Returns'!P246)</f>
        <v>-8.1959594180312192E-2</v>
      </c>
      <c r="S229" s="113">
        <f>LN(1+'Stocks 1 Month Returns'!Q246)</f>
        <v>-8.3314847701017242E-2</v>
      </c>
      <c r="T229" s="113">
        <f>LN(1+'Stocks 1 Month Returns'!R246)</f>
        <v>-6.2722831572323695E-2</v>
      </c>
      <c r="U229" s="113">
        <f>LN(1+'Stocks 1 Month Returns'!S246)</f>
        <v>-0.14768872572673855</v>
      </c>
      <c r="V229" s="113">
        <f>LN(1+'Stocks 1 Month Returns'!T246)</f>
        <v>-0.1511372962406253</v>
      </c>
      <c r="W229" s="113">
        <f>LN(1+'Stocks 1 Month Returns'!U246)</f>
        <v>-0.15210232471325821</v>
      </c>
      <c r="X229" s="113">
        <f>LN(1+'Stocks 1 Month Returns'!V246)</f>
        <v>-9.6302948645583364E-2</v>
      </c>
      <c r="Y229" s="113">
        <f>LN(1+'Stocks 1 Month Returns'!W246)</f>
        <v>7.1062953567078996E-3</v>
      </c>
      <c r="Z229" s="113">
        <f>LN(1+'Stocks 1 Month Returns'!X246)</f>
        <v>-1.836302005505765E-2</v>
      </c>
      <c r="AA229" s="113">
        <f>LN(1+'Stocks 1 Month Returns'!Y246)</f>
        <v>-9.6660130888255452E-2</v>
      </c>
    </row>
    <row r="230" spans="1:27">
      <c r="A230" s="130">
        <v>45806</v>
      </c>
      <c r="B230" s="131">
        <f>LN(1+'Stocks 1 Day Returns'!B230)</f>
        <v>-6.0830364417933649E-3</v>
      </c>
      <c r="C230" s="131">
        <f>LN(1+'Stocks 1 Day Returns'!C230)</f>
        <v>-2.5224290929824738E-3</v>
      </c>
      <c r="D230" s="131">
        <f>LN(1+'Stocks 1 Day Returns'!D230)</f>
        <v>2.7073724587609272E-3</v>
      </c>
      <c r="E230" s="131">
        <f>LN(1+'Stocks 1 Day Returns'!E230)</f>
        <v>-4.7635784551922347E-3</v>
      </c>
      <c r="F230" s="131">
        <f>LN(1+'Stocks 1 Day Returns'!F230)</f>
        <v>4.2988800138454896E-3</v>
      </c>
      <c r="G230" s="131">
        <f>LN(1+'Stocks 1 Day Returns'!G230)</f>
        <v>1.4045708000340055E-2</v>
      </c>
      <c r="H230" s="131">
        <f>LN(1+'Stocks 1 Day Returns'!H230)</f>
        <v>9.3374653471665816E-3</v>
      </c>
      <c r="I230" s="131">
        <f>LN(1+'Stocks 1 Day Returns'!I230)</f>
        <v>1.3624764983126699E-2</v>
      </c>
      <c r="J230" s="131">
        <f>LN(1+'Stocks 1 Day Returns'!J230)</f>
        <v>3.2439108944957704E-2</v>
      </c>
      <c r="K230" s="131">
        <f>LN(1+'Stocks 1 Day Returns'!K230)</f>
        <v>4.6010050517509777E-3</v>
      </c>
      <c r="L230" s="131">
        <f>LN(1+'Stocks 1 Day Returns'!L230)</f>
        <v>5.7091219052963606E-3</v>
      </c>
      <c r="P230" s="227">
        <v>45672</v>
      </c>
      <c r="Q230" s="113">
        <f>LN(1+'Stocks 1 Month Returns'!O247)</f>
        <v>-0.16604581450971193</v>
      </c>
      <c r="R230" s="113">
        <f>LN(1+'Stocks 1 Month Returns'!P247)</f>
        <v>-5.5393847385771348E-2</v>
      </c>
      <c r="S230" s="113">
        <f>LN(1+'Stocks 1 Month Returns'!Q247)</f>
        <v>-4.6903315926787099E-2</v>
      </c>
      <c r="T230" s="113">
        <f>LN(1+'Stocks 1 Month Returns'!R247)</f>
        <v>-2.7127025758054674E-2</v>
      </c>
      <c r="U230" s="113">
        <f>LN(1+'Stocks 1 Month Returns'!S247)</f>
        <v>-0.10916356737403249</v>
      </c>
      <c r="V230" s="113">
        <f>LN(1+'Stocks 1 Month Returns'!T247)</f>
        <v>-5.7878533988965801E-2</v>
      </c>
      <c r="W230" s="113">
        <f>LN(1+'Stocks 1 Month Returns'!U247)</f>
        <v>-7.2708140970057955E-2</v>
      </c>
      <c r="X230" s="113">
        <f>LN(1+'Stocks 1 Month Returns'!V247)</f>
        <v>-5.7919001072721132E-2</v>
      </c>
      <c r="Y230" s="113">
        <f>LN(1+'Stocks 1 Month Returns'!W247)</f>
        <v>3.4268688015137667E-2</v>
      </c>
      <c r="Z230" s="113">
        <f>LN(1+'Stocks 1 Month Returns'!X247)</f>
        <v>9.8862075839054285E-3</v>
      </c>
      <c r="AA230" s="113">
        <f>LN(1+'Stocks 1 Month Returns'!Y247)</f>
        <v>-5.2160421190875196E-2</v>
      </c>
    </row>
    <row r="231" spans="1:27">
      <c r="A231" s="130">
        <v>45807</v>
      </c>
      <c r="B231" s="131">
        <f>LN(1+'Stocks 1 Day Returns'!B231)</f>
        <v>-4.9179673805715259E-2</v>
      </c>
      <c r="C231" s="131">
        <f>LN(1+'Stocks 1 Day Returns'!C231)</f>
        <v>-9.5091411720781595E-3</v>
      </c>
      <c r="D231" s="131">
        <f>LN(1+'Stocks 1 Day Returns'!D231)</f>
        <v>-1.0344173754355259E-2</v>
      </c>
      <c r="E231" s="131">
        <f>LN(1+'Stocks 1 Day Returns'!E231)</f>
        <v>-1.415878354584678E-2</v>
      </c>
      <c r="F231" s="131">
        <f>LN(1+'Stocks 1 Day Returns'!F231)</f>
        <v>-4.9358550899561392E-3</v>
      </c>
      <c r="G231" s="131">
        <f>LN(1+'Stocks 1 Day Returns'!G231)</f>
        <v>-2.3855160213756471E-2</v>
      </c>
      <c r="H231" s="131">
        <f>LN(1+'Stocks 1 Day Returns'!H231)</f>
        <v>6.7745112106039063E-3</v>
      </c>
      <c r="I231" s="131">
        <f>LN(1+'Stocks 1 Day Returns'!I231)</f>
        <v>-2.2812721440884396E-2</v>
      </c>
      <c r="J231" s="131">
        <f>LN(1+'Stocks 1 Day Returns'!J231)</f>
        <v>-1.813976345035859E-2</v>
      </c>
      <c r="K231" s="131">
        <f>LN(1+'Stocks 1 Day Returns'!K231)</f>
        <v>-1.7360204906969663E-2</v>
      </c>
      <c r="L231" s="131">
        <f>LN(1+'Stocks 1 Day Returns'!L231)</f>
        <v>2.0601464402912649E-3</v>
      </c>
      <c r="P231" s="227">
        <v>45673</v>
      </c>
      <c r="Q231" s="113">
        <f>LN(1+'Stocks 1 Month Returns'!O248)</f>
        <v>-0.14247598323076399</v>
      </c>
      <c r="R231" s="113">
        <f>LN(1+'Stocks 1 Month Returns'!P248)</f>
        <v>-9.496526362213982E-2</v>
      </c>
      <c r="S231" s="113">
        <f>LN(1+'Stocks 1 Month Returns'!Q248)</f>
        <v>-6.2141385920952551E-2</v>
      </c>
      <c r="T231" s="113">
        <f>LN(1+'Stocks 1 Month Returns'!R248)</f>
        <v>-2.899903403852536E-2</v>
      </c>
      <c r="U231" s="113">
        <f>LN(1+'Stocks 1 Month Returns'!S248)</f>
        <v>-0.12666713230530074</v>
      </c>
      <c r="V231" s="113">
        <f>LN(1+'Stocks 1 Month Returns'!T248)</f>
        <v>-5.3960823137399694E-2</v>
      </c>
      <c r="W231" s="113">
        <f>LN(1+'Stocks 1 Month Returns'!U248)</f>
        <v>-6.1247348553750879E-2</v>
      </c>
      <c r="X231" s="113">
        <f>LN(1+'Stocks 1 Month Returns'!V248)</f>
        <v>-2.5675012315110223E-2</v>
      </c>
      <c r="Y231" s="113">
        <f>LN(1+'Stocks 1 Month Returns'!W248)</f>
        <v>3.2770812427011305E-2</v>
      </c>
      <c r="Z231" s="113">
        <f>LN(1+'Stocks 1 Month Returns'!X248)</f>
        <v>-2.095368219557503E-2</v>
      </c>
      <c r="AA231" s="113">
        <f>LN(1+'Stocks 1 Month Returns'!Y248)</f>
        <v>-5.7158338134272603E-2</v>
      </c>
    </row>
    <row r="232" spans="1:27">
      <c r="A232" s="130">
        <v>45812</v>
      </c>
      <c r="B232" s="131">
        <f>LN(1+'Stocks 1 Day Returns'!B232)</f>
        <v>-5.4370187901820743E-3</v>
      </c>
      <c r="C232" s="131">
        <f>LN(1+'Stocks 1 Day Returns'!C232)</f>
        <v>-5.6799168920272994E-3</v>
      </c>
      <c r="D232" s="131">
        <f>LN(1+'Stocks 1 Day Returns'!D232)</f>
        <v>-1.5215751187126288E-3</v>
      </c>
      <c r="E232" s="131">
        <f>LN(1+'Stocks 1 Day Returns'!E232)</f>
        <v>-2.9976390790972898E-3</v>
      </c>
      <c r="F232" s="131">
        <f>LN(1+'Stocks 1 Day Returns'!F232)</f>
        <v>-4.4324374790103462E-3</v>
      </c>
      <c r="G232" s="131">
        <f>LN(1+'Stocks 1 Day Returns'!G232)</f>
        <v>-7.5213839987218071E-3</v>
      </c>
      <c r="H232" s="131">
        <f>LN(1+'Stocks 1 Day Returns'!H232)</f>
        <v>-3.2205428118615931E-2</v>
      </c>
      <c r="I232" s="131">
        <f>LN(1+'Stocks 1 Day Returns'!I232)</f>
        <v>-1.9208603150224355E-2</v>
      </c>
      <c r="J232" s="131">
        <f>LN(1+'Stocks 1 Day Returns'!J232)</f>
        <v>-1.0280637961375032E-2</v>
      </c>
      <c r="K232" s="131">
        <f>LN(1+'Stocks 1 Day Returns'!K232)</f>
        <v>3.8982190800064759E-3</v>
      </c>
      <c r="L232" s="131">
        <f>LN(1+'Stocks 1 Day Returns'!L232)</f>
        <v>1.6876910380858354E-2</v>
      </c>
      <c r="P232" s="227">
        <v>45674</v>
      </c>
      <c r="Q232" s="113">
        <f>LN(1+'Stocks 1 Month Returns'!O249)</f>
        <v>1.46304692075059E-2</v>
      </c>
      <c r="R232" s="113">
        <f>LN(1+'Stocks 1 Month Returns'!P249)</f>
        <v>-7.3237944966584909E-2</v>
      </c>
      <c r="S232" s="113">
        <f>LN(1+'Stocks 1 Month Returns'!Q249)</f>
        <v>-4.9189022310953061E-2</v>
      </c>
      <c r="T232" s="113">
        <f>LN(1+'Stocks 1 Month Returns'!R249)</f>
        <v>-1.4511527696232256E-2</v>
      </c>
      <c r="U232" s="113">
        <f>LN(1+'Stocks 1 Month Returns'!S249)</f>
        <v>-0.10287979486223751</v>
      </c>
      <c r="V232" s="113">
        <f>LN(1+'Stocks 1 Month Returns'!T249)</f>
        <v>-3.358561303145282E-2</v>
      </c>
      <c r="W232" s="113">
        <f>LN(1+'Stocks 1 Month Returns'!U249)</f>
        <v>-6.439049289978542E-2</v>
      </c>
      <c r="X232" s="113">
        <f>LN(1+'Stocks 1 Month Returns'!V249)</f>
        <v>-4.6624109485287864E-3</v>
      </c>
      <c r="Y232" s="113">
        <f>LN(1+'Stocks 1 Month Returns'!W249)</f>
        <v>7.004379669152086E-2</v>
      </c>
      <c r="Z232" s="113">
        <f>LN(1+'Stocks 1 Month Returns'!X249)</f>
        <v>6.1407960081930604E-3</v>
      </c>
      <c r="AA232" s="113">
        <f>LN(1+'Stocks 1 Month Returns'!Y249)</f>
        <v>-3.100170326599689E-2</v>
      </c>
    </row>
    <row r="233" spans="1:27">
      <c r="A233" s="130">
        <v>45813</v>
      </c>
      <c r="B233" s="131">
        <f>LN(1+'Stocks 1 Day Returns'!B233)</f>
        <v>-1.7401628413542387E-2</v>
      </c>
      <c r="C233" s="131">
        <f>LN(1+'Stocks 1 Day Returns'!C233)</f>
        <v>-1.5335453865043636E-2</v>
      </c>
      <c r="D233" s="131">
        <f>LN(1+'Stocks 1 Day Returns'!D233)</f>
        <v>3.700977432793919E-3</v>
      </c>
      <c r="E233" s="131">
        <f>LN(1+'Stocks 1 Day Returns'!E233)</f>
        <v>-9.1336452704273395E-4</v>
      </c>
      <c r="F233" s="131">
        <f>LN(1+'Stocks 1 Day Returns'!F233)</f>
        <v>-1.2973857924444786E-2</v>
      </c>
      <c r="G233" s="131">
        <f>LN(1+'Stocks 1 Day Returns'!G233)</f>
        <v>-1.4395964698055356E-2</v>
      </c>
      <c r="H233" s="131">
        <f>LN(1+'Stocks 1 Day Returns'!H233)</f>
        <v>-1.3328598650285441E-2</v>
      </c>
      <c r="I233" s="131">
        <f>LN(1+'Stocks 1 Day Returns'!I233)</f>
        <v>-7.9062664160135174E-3</v>
      </c>
      <c r="J233" s="131">
        <f>LN(1+'Stocks 1 Day Returns'!J233)</f>
        <v>-1.8540972806053855E-2</v>
      </c>
      <c r="K233" s="131">
        <f>LN(1+'Stocks 1 Day Returns'!K233)</f>
        <v>-1.2029771674019387E-3</v>
      </c>
      <c r="L233" s="131">
        <f>LN(1+'Stocks 1 Day Returns'!L233)</f>
        <v>1.6653064784078471E-2</v>
      </c>
      <c r="P233" s="227">
        <v>45678</v>
      </c>
      <c r="Q233" s="113">
        <f>LN(1+'Stocks 1 Month Returns'!O250)</f>
        <v>2.5939909617568972E-2</v>
      </c>
      <c r="R233" s="113">
        <f>LN(1+'Stocks 1 Month Returns'!P250)</f>
        <v>-0.10073399947676277</v>
      </c>
      <c r="S233" s="113">
        <f>LN(1+'Stocks 1 Month Returns'!Q250)</f>
        <v>-4.8452213089493677E-2</v>
      </c>
      <c r="T233" s="113">
        <f>LN(1+'Stocks 1 Month Returns'!R250)</f>
        <v>4.968673847867762E-3</v>
      </c>
      <c r="U233" s="113">
        <f>LN(1+'Stocks 1 Month Returns'!S250)</f>
        <v>-8.515910796957285E-2</v>
      </c>
      <c r="V233" s="113">
        <f>LN(1+'Stocks 1 Month Returns'!T250)</f>
        <v>-3.2260877012451845E-2</v>
      </c>
      <c r="W233" s="113">
        <f>LN(1+'Stocks 1 Month Returns'!U250)</f>
        <v>-4.9403888384384476E-3</v>
      </c>
      <c r="X233" s="113">
        <f>LN(1+'Stocks 1 Month Returns'!V250)</f>
        <v>5.2532349415317344E-3</v>
      </c>
      <c r="Y233" s="113">
        <f>LN(1+'Stocks 1 Month Returns'!W250)</f>
        <v>0.11759558476588532</v>
      </c>
      <c r="Z233" s="113">
        <f>LN(1+'Stocks 1 Month Returns'!X250)</f>
        <v>2.1920168058184807E-3</v>
      </c>
      <c r="AA233" s="113">
        <f>LN(1+'Stocks 1 Month Returns'!Y250)</f>
        <v>-2.0647097824469409E-2</v>
      </c>
    </row>
    <row r="234" spans="1:27">
      <c r="A234" s="130">
        <v>45814</v>
      </c>
      <c r="B234" s="131">
        <f>LN(1+'Stocks 1 Day Returns'!B234)</f>
        <v>1.1421846791707517E-2</v>
      </c>
      <c r="C234" s="131">
        <f>LN(1+'Stocks 1 Day Returns'!C234)</f>
        <v>2.4191557145977215E-2</v>
      </c>
      <c r="D234" s="131">
        <f>LN(1+'Stocks 1 Day Returns'!D234)</f>
        <v>1.3682790081031885E-2</v>
      </c>
      <c r="E234" s="131">
        <f>LN(1+'Stocks 1 Day Returns'!E234)</f>
        <v>2.9965672336518163E-2</v>
      </c>
      <c r="F234" s="131">
        <f>LN(1+'Stocks 1 Day Returns'!F234)</f>
        <v>2.0027230461457688E-2</v>
      </c>
      <c r="G234" s="131">
        <f>LN(1+'Stocks 1 Day Returns'!G234)</f>
        <v>2.1127119509117814E-2</v>
      </c>
      <c r="H234" s="131">
        <f>LN(1+'Stocks 1 Day Returns'!H234)</f>
        <v>1.2571491393701539E-2</v>
      </c>
      <c r="I234" s="131">
        <f>LN(1+'Stocks 1 Day Returns'!I234)</f>
        <v>3.1816779208863825E-2</v>
      </c>
      <c r="J234" s="131">
        <f>LN(1+'Stocks 1 Day Returns'!J234)</f>
        <v>1.6406088271076268E-2</v>
      </c>
      <c r="K234" s="131">
        <f>LN(1+'Stocks 1 Day Returns'!K234)</f>
        <v>3.4785566798821069E-2</v>
      </c>
      <c r="L234" s="131">
        <f>LN(1+'Stocks 1 Day Returns'!L234)</f>
        <v>-1.9817577407932063E-2</v>
      </c>
      <c r="P234" s="227">
        <v>45679</v>
      </c>
      <c r="Q234" s="113">
        <f>LN(1+'Stocks 1 Month Returns'!O251)</f>
        <v>8.6500338110608727E-2</v>
      </c>
      <c r="R234" s="113">
        <f>LN(1+'Stocks 1 Month Returns'!P251)</f>
        <v>-9.6071762773818625E-2</v>
      </c>
      <c r="S234" s="113">
        <f>LN(1+'Stocks 1 Month Returns'!Q251)</f>
        <v>1.1995166841385177E-2</v>
      </c>
      <c r="T234" s="113">
        <f>LN(1+'Stocks 1 Month Returns'!R251)</f>
        <v>5.391067923327586E-2</v>
      </c>
      <c r="U234" s="113">
        <f>LN(1+'Stocks 1 Month Returns'!S251)</f>
        <v>-4.7436001282747033E-2</v>
      </c>
      <c r="V234" s="113">
        <f>LN(1+'Stocks 1 Month Returns'!T251)</f>
        <v>-2.6802494652214334E-2</v>
      </c>
      <c r="W234" s="113">
        <f>LN(1+'Stocks 1 Month Returns'!U251)</f>
        <v>5.9214454893572787E-3</v>
      </c>
      <c r="X234" s="113">
        <f>LN(1+'Stocks 1 Month Returns'!V251)</f>
        <v>1.7772579032262056E-3</v>
      </c>
      <c r="Y234" s="113">
        <f>LN(1+'Stocks 1 Month Returns'!W251)</f>
        <v>6.8708763690774083E-2</v>
      </c>
      <c r="Z234" s="113">
        <f>LN(1+'Stocks 1 Month Returns'!X251)</f>
        <v>4.8892200814069767E-2</v>
      </c>
      <c r="AA234" s="113">
        <f>LN(1+'Stocks 1 Month Returns'!Y251)</f>
        <v>1.4033201921602321E-2</v>
      </c>
    </row>
    <row r="235" spans="1:27">
      <c r="A235" s="130">
        <v>45819</v>
      </c>
      <c r="B235" s="131">
        <f>LN(1+'Stocks 1 Day Returns'!B235)</f>
        <v>-7.2528767625031521E-2</v>
      </c>
      <c r="C235" s="131">
        <f>LN(1+'Stocks 1 Day Returns'!C235)</f>
        <v>-2.6403950847727647E-2</v>
      </c>
      <c r="D235" s="131">
        <f>LN(1+'Stocks 1 Day Returns'!D235)</f>
        <v>-3.4201411230736002E-3</v>
      </c>
      <c r="E235" s="131">
        <f>LN(1+'Stocks 1 Day Returns'!E235)</f>
        <v>-2.1868464103532929E-2</v>
      </c>
      <c r="F235" s="131">
        <f>LN(1+'Stocks 1 Day Returns'!F235)</f>
        <v>-3.9188214955914434E-4</v>
      </c>
      <c r="G235" s="131">
        <f>LN(1+'Stocks 1 Day Returns'!G235)</f>
        <v>-2.4547718968124559E-2</v>
      </c>
      <c r="H235" s="131">
        <f>LN(1+'Stocks 1 Day Returns'!H235)</f>
        <v>1.2005318400633612E-2</v>
      </c>
      <c r="I235" s="131">
        <f>LN(1+'Stocks 1 Day Returns'!I235)</f>
        <v>2.9025606792512084E-3</v>
      </c>
      <c r="J235" s="131">
        <f>LN(1+'Stocks 1 Day Returns'!J235)</f>
        <v>-1.5075206617026202E-2</v>
      </c>
      <c r="K235" s="131">
        <f>LN(1+'Stocks 1 Day Returns'!K235)</f>
        <v>-2.7497373372877356E-2</v>
      </c>
      <c r="L235" s="131">
        <f>LN(1+'Stocks 1 Day Returns'!L235)</f>
        <v>3.5675287949157456E-3</v>
      </c>
      <c r="P235" s="227">
        <v>45680</v>
      </c>
      <c r="Q235" s="113">
        <f>LN(1+'Stocks 1 Month Returns'!O252)</f>
        <v>5.1919599306866536E-2</v>
      </c>
      <c r="R235" s="113">
        <f>LN(1+'Stocks 1 Month Returns'!P252)</f>
        <v>-0.11486389897114262</v>
      </c>
      <c r="S235" s="113">
        <f>LN(1+'Stocks 1 Month Returns'!Q252)</f>
        <v>-2.2760517145397098E-2</v>
      </c>
      <c r="T235" s="113">
        <f>LN(1+'Stocks 1 Month Returns'!R252)</f>
        <v>4.2603649161769119E-2</v>
      </c>
      <c r="U235" s="113">
        <f>LN(1+'Stocks 1 Month Returns'!S252)</f>
        <v>-4.931407961277337E-2</v>
      </c>
      <c r="V235" s="113">
        <f>LN(1+'Stocks 1 Month Returns'!T252)</f>
        <v>-5.8060354233261294E-2</v>
      </c>
      <c r="W235" s="113">
        <f>LN(1+'Stocks 1 Month Returns'!U252)</f>
        <v>2.3367674563555069E-2</v>
      </c>
      <c r="X235" s="113">
        <f>LN(1+'Stocks 1 Month Returns'!V252)</f>
        <v>-1.8950663946419491E-2</v>
      </c>
      <c r="Y235" s="113">
        <f>LN(1+'Stocks 1 Month Returns'!W252)</f>
        <v>5.5172289892366645E-2</v>
      </c>
      <c r="Z235" s="113">
        <f>LN(1+'Stocks 1 Month Returns'!X252)</f>
        <v>4.492531876156264E-3</v>
      </c>
      <c r="AA235" s="113">
        <f>LN(1+'Stocks 1 Month Returns'!Y252)</f>
        <v>-1.2011829279698374E-2</v>
      </c>
    </row>
    <row r="236" spans="1:27">
      <c r="A236" s="130">
        <v>45820</v>
      </c>
      <c r="B236" s="131">
        <f>LN(1+'Stocks 1 Day Returns'!B236)</f>
        <v>9.4503669029287838E-3</v>
      </c>
      <c r="C236" s="131">
        <f>LN(1+'Stocks 1 Day Returns'!C236)</f>
        <v>7.2184382657746824E-3</v>
      </c>
      <c r="D236" s="131">
        <f>LN(1+'Stocks 1 Day Returns'!D236)</f>
        <v>1.8245257540068473E-2</v>
      </c>
      <c r="E236" s="131">
        <f>LN(1+'Stocks 1 Day Returns'!E236)</f>
        <v>1.918489254597304E-2</v>
      </c>
      <c r="F236" s="131">
        <f>LN(1+'Stocks 1 Day Returns'!F236)</f>
        <v>-2.5351426881862634E-3</v>
      </c>
      <c r="G236" s="131">
        <f>LN(1+'Stocks 1 Day Returns'!G236)</f>
        <v>9.5621290045166552E-3</v>
      </c>
      <c r="H236" s="131">
        <f>LN(1+'Stocks 1 Day Returns'!H236)</f>
        <v>-7.1994482105029716E-3</v>
      </c>
      <c r="I236" s="131">
        <f>LN(1+'Stocks 1 Day Returns'!I236)</f>
        <v>6.4192542529470844E-3</v>
      </c>
      <c r="J236" s="131">
        <f>LN(1+'Stocks 1 Day Returns'!J236)</f>
        <v>-4.3974484245743115E-2</v>
      </c>
      <c r="K236" s="131">
        <f>LN(1+'Stocks 1 Day Returns'!K236)</f>
        <v>5.2953783180073226E-3</v>
      </c>
      <c r="L236" s="131">
        <f>LN(1+'Stocks 1 Day Returns'!L236)</f>
        <v>9.366764571879075E-3</v>
      </c>
      <c r="P236" s="227">
        <v>45681</v>
      </c>
      <c r="Q236" s="113">
        <f>LN(1+'Stocks 1 Month Returns'!O253)</f>
        <v>-3.8843185115220683E-2</v>
      </c>
      <c r="R236" s="113">
        <f>LN(1+'Stocks 1 Month Returns'!P253)</f>
        <v>-0.14832916013369493</v>
      </c>
      <c r="S236" s="113">
        <f>LN(1+'Stocks 1 Month Returns'!Q253)</f>
        <v>-5.3556092929656372E-2</v>
      </c>
      <c r="T236" s="113">
        <f>LN(1+'Stocks 1 Month Returns'!R253)</f>
        <v>1.4598910157820734E-2</v>
      </c>
      <c r="U236" s="113">
        <f>LN(1+'Stocks 1 Month Returns'!S253)</f>
        <v>-6.5382216285450226E-2</v>
      </c>
      <c r="V236" s="113">
        <f>LN(1+'Stocks 1 Month Returns'!T253)</f>
        <v>-7.8595044972073438E-2</v>
      </c>
      <c r="W236" s="113">
        <f>LN(1+'Stocks 1 Month Returns'!U253)</f>
        <v>-1.0926836324319811E-2</v>
      </c>
      <c r="X236" s="113">
        <f>LN(1+'Stocks 1 Month Returns'!V253)</f>
        <v>-3.5188954560380008E-2</v>
      </c>
      <c r="Y236" s="113">
        <f>LN(1+'Stocks 1 Month Returns'!W253)</f>
        <v>7.1036154639488791E-3</v>
      </c>
      <c r="Z236" s="113">
        <f>LN(1+'Stocks 1 Month Returns'!X253)</f>
        <v>-1.5890432849621751E-2</v>
      </c>
      <c r="AA236" s="113">
        <f>LN(1+'Stocks 1 Month Returns'!Y253)</f>
        <v>-3.3019287773005196E-2</v>
      </c>
    </row>
    <row r="237" spans="1:27">
      <c r="A237" s="130">
        <v>45826</v>
      </c>
      <c r="B237" s="131">
        <f>LN(1+'Stocks 1 Day Returns'!B237)</f>
        <v>3.5265430679046264E-2</v>
      </c>
      <c r="C237" s="131">
        <f>LN(1+'Stocks 1 Day Returns'!C237)</f>
        <v>7.4239441992265467E-3</v>
      </c>
      <c r="D237" s="131">
        <f>LN(1+'Stocks 1 Day Returns'!D237)</f>
        <v>7.2222746768071224E-3</v>
      </c>
      <c r="E237" s="131">
        <f>LN(1+'Stocks 1 Day Returns'!E237)</f>
        <v>1.0406914248055106E-2</v>
      </c>
      <c r="F237" s="131">
        <f>LN(1+'Stocks 1 Day Returns'!F237)</f>
        <v>3.4247318123854987E-4</v>
      </c>
      <c r="G237" s="131">
        <f>LN(1+'Stocks 1 Day Returns'!G237)</f>
        <v>6.0849415999872369E-3</v>
      </c>
      <c r="H237" s="131">
        <f>LN(1+'Stocks 1 Day Returns'!H237)</f>
        <v>-1.3124342078598655E-3</v>
      </c>
      <c r="I237" s="131">
        <f>LN(1+'Stocks 1 Day Returns'!I237)</f>
        <v>-1.8131465277985907E-3</v>
      </c>
      <c r="J237" s="131">
        <f>LN(1+'Stocks 1 Day Returns'!J237)</f>
        <v>-1.0336253867402436E-2</v>
      </c>
      <c r="K237" s="131">
        <f>LN(1+'Stocks 1 Day Returns'!K237)</f>
        <v>-8.1336598552588998E-3</v>
      </c>
      <c r="L237" s="131">
        <f>LN(1+'Stocks 1 Day Returns'!L237)</f>
        <v>2.1470694881328597E-4</v>
      </c>
      <c r="P237" s="227">
        <v>45685</v>
      </c>
      <c r="Q237" s="113">
        <f>LN(1+'Stocks 1 Month Returns'!O254)</f>
        <v>-9.474658906112951E-2</v>
      </c>
      <c r="R237" s="113">
        <f>LN(1+'Stocks 1 Month Returns'!P254)</f>
        <v>-0.10842942414191492</v>
      </c>
      <c r="S237" s="113">
        <f>LN(1+'Stocks 1 Month Returns'!Q254)</f>
        <v>-6.7995653408733328E-2</v>
      </c>
      <c r="T237" s="113">
        <f>LN(1+'Stocks 1 Month Returns'!R254)</f>
        <v>-5.411592204538241E-2</v>
      </c>
      <c r="U237" s="113">
        <f>LN(1+'Stocks 1 Month Returns'!S254)</f>
        <v>-7.8483196187152091E-2</v>
      </c>
      <c r="V237" s="113">
        <f>LN(1+'Stocks 1 Month Returns'!T254)</f>
        <v>-8.4812518522384403E-2</v>
      </c>
      <c r="W237" s="113">
        <f>LN(1+'Stocks 1 Month Returns'!U254)</f>
        <v>-0.11640088550836523</v>
      </c>
      <c r="X237" s="113">
        <f>LN(1+'Stocks 1 Month Returns'!V254)</f>
        <v>-5.2745970367574682E-2</v>
      </c>
      <c r="Y237" s="113">
        <f>LN(1+'Stocks 1 Month Returns'!W254)</f>
        <v>-2.1029796557915616E-2</v>
      </c>
      <c r="Z237" s="113">
        <f>LN(1+'Stocks 1 Month Returns'!X254)</f>
        <v>-2.1912807650634383E-2</v>
      </c>
      <c r="AA237" s="113">
        <f>LN(1+'Stocks 1 Month Returns'!Y254)</f>
        <v>-6.5097936664876593E-2</v>
      </c>
    </row>
    <row r="238" spans="1:27">
      <c r="A238" s="130">
        <v>45833</v>
      </c>
      <c r="B238" s="131">
        <f>LN(1+'Stocks 1 Day Returns'!B238)</f>
        <v>-1.4405872747298673E-2</v>
      </c>
      <c r="C238" s="131">
        <f>LN(1+'Stocks 1 Day Returns'!C238)</f>
        <v>7.5077654637796523E-3</v>
      </c>
      <c r="D238" s="131">
        <f>LN(1+'Stocks 1 Day Returns'!D238)</f>
        <v>5.634395071796759E-3</v>
      </c>
      <c r="E238" s="131">
        <f>LN(1+'Stocks 1 Day Returns'!E238)</f>
        <v>5.6460825421609327E-3</v>
      </c>
      <c r="F238" s="131">
        <f>LN(1+'Stocks 1 Day Returns'!F238)</f>
        <v>7.7056125602287849E-3</v>
      </c>
      <c r="G238" s="131">
        <f>LN(1+'Stocks 1 Day Returns'!G238)</f>
        <v>-3.2032315340639932E-2</v>
      </c>
      <c r="H238" s="131">
        <f>LN(1+'Stocks 1 Day Returns'!H238)</f>
        <v>-1.6677710472453526E-2</v>
      </c>
      <c r="I238" s="131">
        <f>LN(1+'Stocks 1 Day Returns'!I238)</f>
        <v>-9.9477245214438063E-4</v>
      </c>
      <c r="J238" s="131">
        <f>LN(1+'Stocks 1 Day Returns'!J238)</f>
        <v>-8.9672658510866875E-3</v>
      </c>
      <c r="K238" s="131">
        <f>LN(1+'Stocks 1 Day Returns'!K238)</f>
        <v>-2.4357620143104536E-3</v>
      </c>
      <c r="L238" s="131">
        <f>LN(1+'Stocks 1 Day Returns'!L238)</f>
        <v>1.5706917984556319E-2</v>
      </c>
      <c r="P238" s="227">
        <v>45686</v>
      </c>
      <c r="Q238" s="113">
        <f>LN(1+'Stocks 1 Month Returns'!O255)</f>
        <v>-8.3600948441730494E-2</v>
      </c>
      <c r="R238" s="113">
        <f>LN(1+'Stocks 1 Month Returns'!P255)</f>
        <v>-0.10657690412256129</v>
      </c>
      <c r="S238" s="113">
        <f>LN(1+'Stocks 1 Month Returns'!Q255)</f>
        <v>-7.6314365556332101E-2</v>
      </c>
      <c r="T238" s="113">
        <f>LN(1+'Stocks 1 Month Returns'!R255)</f>
        <v>-3.1812954803972338E-2</v>
      </c>
      <c r="U238" s="113">
        <f>LN(1+'Stocks 1 Month Returns'!S255)</f>
        <v>-4.7757646010726254E-2</v>
      </c>
      <c r="V238" s="113">
        <f>LN(1+'Stocks 1 Month Returns'!T255)</f>
        <v>-5.7840067880082099E-2</v>
      </c>
      <c r="W238" s="113">
        <f>LN(1+'Stocks 1 Month Returns'!U255)</f>
        <v>-7.6409869911547176E-2</v>
      </c>
      <c r="X238" s="113">
        <f>LN(1+'Stocks 1 Month Returns'!V255)</f>
        <v>6.5093530934407699E-4</v>
      </c>
      <c r="Y238" s="113">
        <f>LN(1+'Stocks 1 Month Returns'!W255)</f>
        <v>-4.5626299689415707E-2</v>
      </c>
      <c r="Z238" s="113">
        <f>LN(1+'Stocks 1 Month Returns'!X255)</f>
        <v>-2.3972068712450986E-2</v>
      </c>
      <c r="AA238" s="113">
        <f>LN(1+'Stocks 1 Month Returns'!Y255)</f>
        <v>-5.1130000805791727E-2</v>
      </c>
    </row>
    <row r="239" spans="1:27">
      <c r="A239" s="130">
        <v>45834</v>
      </c>
      <c r="B239" s="131">
        <f>LN(1+'Stocks 1 Day Returns'!B239)</f>
        <v>1.0954074076187816E-2</v>
      </c>
      <c r="C239" s="131">
        <f>LN(1+'Stocks 1 Day Returns'!C239)</f>
        <v>-5.2511420092743741E-3</v>
      </c>
      <c r="D239" s="131">
        <f>LN(1+'Stocks 1 Day Returns'!D239)</f>
        <v>7.9987563242471839E-3</v>
      </c>
      <c r="E239" s="131">
        <f>LN(1+'Stocks 1 Day Returns'!E239)</f>
        <v>8.6147314507964354E-3</v>
      </c>
      <c r="F239" s="131">
        <f>LN(1+'Stocks 1 Day Returns'!F239)</f>
        <v>1.44693530946301E-2</v>
      </c>
      <c r="G239" s="131">
        <f>LN(1+'Stocks 1 Day Returns'!G239)</f>
        <v>-6.6669346812144011E-3</v>
      </c>
      <c r="H239" s="131">
        <f>LN(1+'Stocks 1 Day Returns'!H239)</f>
        <v>1.870565512686315E-2</v>
      </c>
      <c r="I239" s="131">
        <f>LN(1+'Stocks 1 Day Returns'!I239)</f>
        <v>5.9435203615305007E-3</v>
      </c>
      <c r="J239" s="131">
        <f>LN(1+'Stocks 1 Day Returns'!J239)</f>
        <v>1.5863738142771949E-2</v>
      </c>
      <c r="K239" s="131">
        <f>LN(1+'Stocks 1 Day Returns'!K239)</f>
        <v>2.1442146082445178E-2</v>
      </c>
      <c r="L239" s="131">
        <f>LN(1+'Stocks 1 Day Returns'!L239)</f>
        <v>1.6815641280060689E-2</v>
      </c>
      <c r="P239" s="227">
        <v>45687</v>
      </c>
      <c r="Q239" s="113">
        <f>LN(1+'Stocks 1 Month Returns'!O256)</f>
        <v>-1.3485505152928122E-2</v>
      </c>
      <c r="R239" s="113">
        <f>LN(1+'Stocks 1 Month Returns'!P256)</f>
        <v>-9.2696397524091353E-2</v>
      </c>
      <c r="S239" s="113">
        <f>LN(1+'Stocks 1 Month Returns'!Q256)</f>
        <v>-0.10218337989567487</v>
      </c>
      <c r="T239" s="113">
        <f>LN(1+'Stocks 1 Month Returns'!R256)</f>
        <v>2.2826557218894297E-4</v>
      </c>
      <c r="U239" s="113">
        <f>LN(1+'Stocks 1 Month Returns'!S256)</f>
        <v>-3.1105044970155805E-2</v>
      </c>
      <c r="V239" s="113">
        <f>LN(1+'Stocks 1 Month Returns'!T256)</f>
        <v>-6.406708678810652E-2</v>
      </c>
      <c r="W239" s="113">
        <f>LN(1+'Stocks 1 Month Returns'!U256)</f>
        <v>-5.9462873688564788E-2</v>
      </c>
      <c r="X239" s="113">
        <f>LN(1+'Stocks 1 Month Returns'!V256)</f>
        <v>3.1923929589041687E-2</v>
      </c>
      <c r="Y239" s="113">
        <f>LN(1+'Stocks 1 Month Returns'!W256)</f>
        <v>-1.0362879746504331E-2</v>
      </c>
      <c r="Z239" s="113">
        <f>LN(1+'Stocks 1 Month Returns'!X256)</f>
        <v>1.2451473109982241E-2</v>
      </c>
      <c r="AA239" s="113">
        <f>LN(1+'Stocks 1 Month Returns'!Y256)</f>
        <v>-1.6283759132374169E-2</v>
      </c>
    </row>
    <row r="240" spans="1:27">
      <c r="A240" s="130">
        <v>45835</v>
      </c>
      <c r="B240" s="131">
        <f>LN(1+'Stocks 1 Day Returns'!B240)</f>
        <v>8.6110258002519806E-3</v>
      </c>
      <c r="C240" s="131">
        <f>LN(1+'Stocks 1 Day Returns'!C240)</f>
        <v>5.9996698417486287E-4</v>
      </c>
      <c r="D240" s="131">
        <f>LN(1+'Stocks 1 Day Returns'!D240)</f>
        <v>-2.8380611506879649E-3</v>
      </c>
      <c r="E240" s="131">
        <f>LN(1+'Stocks 1 Day Returns'!E240)</f>
        <v>-4.1584358064545943E-3</v>
      </c>
      <c r="F240" s="131">
        <f>LN(1+'Stocks 1 Day Returns'!F240)</f>
        <v>7.4210995638656907E-3</v>
      </c>
      <c r="G240" s="131">
        <f>LN(1+'Stocks 1 Day Returns'!G240)</f>
        <v>3.5051555975771927E-2</v>
      </c>
      <c r="H240" s="131">
        <f>LN(1+'Stocks 1 Day Returns'!H240)</f>
        <v>1.0724189146265483E-2</v>
      </c>
      <c r="I240" s="131">
        <f>LN(1+'Stocks 1 Day Returns'!I240)</f>
        <v>-4.3082583507311773E-3</v>
      </c>
      <c r="J240" s="131">
        <f>LN(1+'Stocks 1 Day Returns'!J240)</f>
        <v>5.7609977397758701E-2</v>
      </c>
      <c r="K240" s="131">
        <f>LN(1+'Stocks 1 Day Returns'!K240)</f>
        <v>2.8267998978429215E-2</v>
      </c>
      <c r="L240" s="131">
        <f>LN(1+'Stocks 1 Day Returns'!L240)</f>
        <v>-5.9920163269953086E-3</v>
      </c>
      <c r="P240" s="227">
        <v>45688</v>
      </c>
      <c r="Q240" s="113">
        <f>LN(1+'Stocks 1 Month Returns'!O257)</f>
        <v>-2.8297674555635435E-2</v>
      </c>
      <c r="R240" s="113">
        <f>LN(1+'Stocks 1 Month Returns'!P257)</f>
        <v>-0.10431279955787205</v>
      </c>
      <c r="S240" s="113">
        <f>LN(1+'Stocks 1 Month Returns'!Q257)</f>
        <v>-9.9102794250292114E-2</v>
      </c>
      <c r="T240" s="113">
        <f>LN(1+'Stocks 1 Month Returns'!R257)</f>
        <v>2.7275879077654037E-3</v>
      </c>
      <c r="U240" s="113">
        <f>LN(1+'Stocks 1 Month Returns'!S257)</f>
        <v>-3.2463379876792348E-2</v>
      </c>
      <c r="V240" s="113">
        <f>LN(1+'Stocks 1 Month Returns'!T257)</f>
        <v>-8.8250888700417932E-2</v>
      </c>
      <c r="W240" s="113">
        <f>LN(1+'Stocks 1 Month Returns'!U257)</f>
        <v>-6.5159767332827925E-2</v>
      </c>
      <c r="X240" s="113">
        <f>LN(1+'Stocks 1 Month Returns'!V257)</f>
        <v>7.8734669763301634E-3</v>
      </c>
      <c r="Y240" s="113">
        <f>LN(1+'Stocks 1 Month Returns'!W257)</f>
        <v>-5.046555106037591E-2</v>
      </c>
      <c r="Z240" s="113">
        <f>LN(1+'Stocks 1 Month Returns'!X257)</f>
        <v>1.4929816395494941E-2</v>
      </c>
      <c r="AA240" s="113">
        <f>LN(1+'Stocks 1 Month Returns'!Y257)</f>
        <v>-1.8389348686858823E-2</v>
      </c>
    </row>
    <row r="241" spans="1:27">
      <c r="A241" s="130">
        <v>45840</v>
      </c>
      <c r="B241" s="131">
        <f>LN(1+'Stocks 1 Day Returns'!B241)</f>
        <v>-4.4783714528902119E-2</v>
      </c>
      <c r="C241" s="131">
        <f>LN(1+'Stocks 1 Day Returns'!C241)</f>
        <v>2.0581700387229132E-2</v>
      </c>
      <c r="D241" s="131">
        <f>LN(1+'Stocks 1 Day Returns'!D241)</f>
        <v>-3.3585017012212094E-3</v>
      </c>
      <c r="E241" s="131">
        <f>LN(1+'Stocks 1 Day Returns'!E241)</f>
        <v>-8.8135540048627451E-3</v>
      </c>
      <c r="F241" s="131">
        <f>LN(1+'Stocks 1 Day Returns'!F241)</f>
        <v>-5.5440153468762094E-3</v>
      </c>
      <c r="G241" s="131">
        <f>LN(1+'Stocks 1 Day Returns'!G241)</f>
        <v>1.8913201458649373E-2</v>
      </c>
      <c r="H241" s="131">
        <f>LN(1+'Stocks 1 Day Returns'!H241)</f>
        <v>1.1009826830399378E-2</v>
      </c>
      <c r="I241" s="131">
        <f>LN(1+'Stocks 1 Day Returns'!I241)</f>
        <v>1.5014484178366476E-2</v>
      </c>
      <c r="J241" s="131">
        <f>LN(1+'Stocks 1 Day Returns'!J241)</f>
        <v>9.2151689681052931E-3</v>
      </c>
      <c r="K241" s="131">
        <f>LN(1+'Stocks 1 Day Returns'!K241)</f>
        <v>-3.85800342064818E-3</v>
      </c>
      <c r="L241" s="131">
        <f>LN(1+'Stocks 1 Day Returns'!L241)</f>
        <v>-6.1200896015830087E-3</v>
      </c>
      <c r="P241" s="227">
        <v>45692</v>
      </c>
      <c r="Q241" s="113">
        <f>LN(1+'Stocks 1 Month Returns'!O258)</f>
        <v>-4.6054864346401686E-2</v>
      </c>
      <c r="R241" s="113">
        <f>LN(1+'Stocks 1 Month Returns'!P258)</f>
        <v>-0.1232839369095631</v>
      </c>
      <c r="S241" s="113">
        <f>LN(1+'Stocks 1 Month Returns'!Q258)</f>
        <v>-9.129854980602703E-2</v>
      </c>
      <c r="T241" s="113">
        <f>LN(1+'Stocks 1 Month Returns'!R258)</f>
        <v>1.2861472255088829E-2</v>
      </c>
      <c r="U241" s="113">
        <f>LN(1+'Stocks 1 Month Returns'!S258)</f>
        <v>-2.2929634815764294E-2</v>
      </c>
      <c r="V241" s="113">
        <f>LN(1+'Stocks 1 Month Returns'!T258)</f>
        <v>-0.12837052021627821</v>
      </c>
      <c r="W241" s="113">
        <f>LN(1+'Stocks 1 Month Returns'!U258)</f>
        <v>-9.8779234748136602E-2</v>
      </c>
      <c r="X241" s="113">
        <f>LN(1+'Stocks 1 Month Returns'!V258)</f>
        <v>3.5877558132799914E-2</v>
      </c>
      <c r="Y241" s="113">
        <f>LN(1+'Stocks 1 Month Returns'!W258)</f>
        <v>-4.0537331422445852E-2</v>
      </c>
      <c r="Z241" s="113">
        <f>LN(1+'Stocks 1 Month Returns'!X258)</f>
        <v>3.9238735607364017E-2</v>
      </c>
      <c r="AA241" s="113">
        <f>LN(1+'Stocks 1 Month Returns'!Y258)</f>
        <v>-1.6316695029282534E-2</v>
      </c>
    </row>
    <row r="242" spans="1:27">
      <c r="A242" s="130">
        <v>45841</v>
      </c>
      <c r="B242" s="131">
        <f>LN(1+'Stocks 1 Day Returns'!B242)</f>
        <v>3.0501506803635146E-2</v>
      </c>
      <c r="C242" s="131">
        <f>LN(1+'Stocks 1 Day Returns'!C242)</f>
        <v>8.2151201194682281E-3</v>
      </c>
      <c r="D242" s="131">
        <f>LN(1+'Stocks 1 Day Returns'!D242)</f>
        <v>1.8661711052495433E-2</v>
      </c>
      <c r="E242" s="131">
        <f>LN(1+'Stocks 1 Day Returns'!E242)</f>
        <v>1.4311464272170947E-2</v>
      </c>
      <c r="F242" s="131">
        <f>LN(1+'Stocks 1 Day Returns'!F242)</f>
        <v>1.126354346590447E-2</v>
      </c>
      <c r="G242" s="131">
        <f>LN(1+'Stocks 1 Day Returns'!G242)</f>
        <v>1.1705399122924643E-2</v>
      </c>
      <c r="H242" s="131">
        <f>LN(1+'Stocks 1 Day Returns'!H242)</f>
        <v>6.9821265889995062E-3</v>
      </c>
      <c r="I242" s="131">
        <f>LN(1+'Stocks 1 Day Returns'!I242)</f>
        <v>5.6357428514886539E-3</v>
      </c>
      <c r="J242" s="131">
        <f>LN(1+'Stocks 1 Day Returns'!J242)</f>
        <v>2.1183913001481168E-2</v>
      </c>
      <c r="K242" s="131">
        <f>LN(1+'Stocks 1 Day Returns'!K242)</f>
        <v>1.8748522919864986E-2</v>
      </c>
      <c r="L242" s="131">
        <f>LN(1+'Stocks 1 Day Returns'!L242)</f>
        <v>-1.1907311491255929E-2</v>
      </c>
      <c r="P242" s="227">
        <v>45693</v>
      </c>
      <c r="Q242" s="113">
        <f>LN(1+'Stocks 1 Month Returns'!O259)</f>
        <v>-6.8244229044482518E-2</v>
      </c>
      <c r="R242" s="113">
        <f>LN(1+'Stocks 1 Month Returns'!P259)</f>
        <v>-0.13575996047815556</v>
      </c>
      <c r="S242" s="113">
        <f>LN(1+'Stocks 1 Month Returns'!Q259)</f>
        <v>-9.1887979896393232E-2</v>
      </c>
      <c r="T242" s="113">
        <f>LN(1+'Stocks 1 Month Returns'!R259)</f>
        <v>1.3657831496707979E-2</v>
      </c>
      <c r="U242" s="113">
        <f>LN(1+'Stocks 1 Month Returns'!S259)</f>
        <v>-4.8895632910598563E-2</v>
      </c>
      <c r="V242" s="113">
        <f>LN(1+'Stocks 1 Month Returns'!T259)</f>
        <v>-0.10494557489963631</v>
      </c>
      <c r="W242" s="113">
        <f>LN(1+'Stocks 1 Month Returns'!U259)</f>
        <v>-0.14342039619478317</v>
      </c>
      <c r="X242" s="113">
        <f>LN(1+'Stocks 1 Month Returns'!V259)</f>
        <v>3.088432254639541E-2</v>
      </c>
      <c r="Y242" s="113">
        <f>LN(1+'Stocks 1 Month Returns'!W259)</f>
        <v>-1.6942932489195615E-2</v>
      </c>
      <c r="Z242" s="113">
        <f>LN(1+'Stocks 1 Month Returns'!X259)</f>
        <v>-1.7510215327292704E-4</v>
      </c>
      <c r="AA242" s="113">
        <f>LN(1+'Stocks 1 Month Returns'!Y259)</f>
        <v>-2.7243306357698883E-2</v>
      </c>
    </row>
    <row r="243" spans="1:27">
      <c r="A243" s="130">
        <v>45847</v>
      </c>
      <c r="B243" s="131">
        <f>LN(1+'Stocks 1 Day Returns'!B243)</f>
        <v>-1.3394211164654564E-2</v>
      </c>
      <c r="C243" s="131">
        <f>LN(1+'Stocks 1 Day Returns'!C243)</f>
        <v>-1.6490105236708322E-3</v>
      </c>
      <c r="D243" s="131">
        <f>LN(1+'Stocks 1 Day Returns'!D243)</f>
        <v>6.7631443553358194E-3</v>
      </c>
      <c r="E243" s="131">
        <f>LN(1+'Stocks 1 Day Returns'!E243)</f>
        <v>2.8498780694007986E-3</v>
      </c>
      <c r="F243" s="131">
        <f>LN(1+'Stocks 1 Day Returns'!F243)</f>
        <v>-1.6997628267069773E-2</v>
      </c>
      <c r="G243" s="131">
        <f>LN(1+'Stocks 1 Day Returns'!G243)</f>
        <v>-1.6274218175264574E-2</v>
      </c>
      <c r="H243" s="131">
        <f>LN(1+'Stocks 1 Day Returns'!H243)</f>
        <v>2.3942672215200046E-4</v>
      </c>
      <c r="I243" s="131">
        <f>LN(1+'Stocks 1 Day Returns'!I243)</f>
        <v>-8.451970482625212E-3</v>
      </c>
      <c r="J243" s="131">
        <f>LN(1+'Stocks 1 Day Returns'!J243)</f>
        <v>2.9293522612506104E-2</v>
      </c>
      <c r="K243" s="131">
        <f>LN(1+'Stocks 1 Day Returns'!K243)</f>
        <v>7.3773624616672445E-3</v>
      </c>
      <c r="L243" s="131">
        <f>LN(1+'Stocks 1 Day Returns'!L243)</f>
        <v>-1.8225581486884669E-2</v>
      </c>
      <c r="P243" s="227">
        <v>45694</v>
      </c>
      <c r="Q243" s="113">
        <f>LN(1+'Stocks 1 Month Returns'!O260)</f>
        <v>-6.9005152867830002E-2</v>
      </c>
      <c r="R243" s="113">
        <f>LN(1+'Stocks 1 Month Returns'!P260)</f>
        <v>-0.12067605869820075</v>
      </c>
      <c r="S243" s="113">
        <f>LN(1+'Stocks 1 Month Returns'!Q260)</f>
        <v>-6.7970540077901057E-2</v>
      </c>
      <c r="T243" s="113">
        <f>LN(1+'Stocks 1 Month Returns'!R260)</f>
        <v>2.1715601568551186E-2</v>
      </c>
      <c r="U243" s="113">
        <f>LN(1+'Stocks 1 Month Returns'!S260)</f>
        <v>-1.9848441314683715E-2</v>
      </c>
      <c r="V243" s="113">
        <f>LN(1+'Stocks 1 Month Returns'!T260)</f>
        <v>-8.9805758401903399E-2</v>
      </c>
      <c r="W243" s="113">
        <f>LN(1+'Stocks 1 Month Returns'!U260)</f>
        <v>-0.13832321748035559</v>
      </c>
      <c r="X243" s="113">
        <f>LN(1+'Stocks 1 Month Returns'!V260)</f>
        <v>3.7795014565624091E-2</v>
      </c>
      <c r="Y243" s="113">
        <f>LN(1+'Stocks 1 Month Returns'!W260)</f>
        <v>8.4554284750755198E-3</v>
      </c>
      <c r="Z243" s="113">
        <f>LN(1+'Stocks 1 Month Returns'!X260)</f>
        <v>3.4828750229689898E-2</v>
      </c>
      <c r="AA243" s="113">
        <f>LN(1+'Stocks 1 Month Returns'!Y260)</f>
        <v>-8.1662250097525989E-3</v>
      </c>
    </row>
    <row r="244" spans="1:27">
      <c r="A244" s="130">
        <v>45848</v>
      </c>
      <c r="B244" s="131">
        <f>LN(1+'Stocks 1 Day Returns'!B244)</f>
        <v>1.613916572846525E-2</v>
      </c>
      <c r="C244" s="131">
        <f>LN(1+'Stocks 1 Day Returns'!C244)</f>
        <v>6.0545151873679899E-3</v>
      </c>
      <c r="D244" s="131">
        <f>LN(1+'Stocks 1 Day Returns'!D244)</f>
        <v>-3.9822801766307902E-3</v>
      </c>
      <c r="E244" s="131">
        <f>LN(1+'Stocks 1 Day Returns'!E244)</f>
        <v>-7.3321650097421236E-3</v>
      </c>
      <c r="F244" s="131">
        <f>LN(1+'Stocks 1 Day Returns'!F244)</f>
        <v>7.9033349635637771E-3</v>
      </c>
      <c r="G244" s="131">
        <f>LN(1+'Stocks 1 Day Returns'!G244)</f>
        <v>9.4002823924116911E-3</v>
      </c>
      <c r="H244" s="131">
        <f>LN(1+'Stocks 1 Day Returns'!H244)</f>
        <v>1.1030056466723153E-2</v>
      </c>
      <c r="I244" s="131">
        <f>LN(1+'Stocks 1 Day Returns'!I244)</f>
        <v>7.5448243786650155E-3</v>
      </c>
      <c r="J244" s="131">
        <f>LN(1+'Stocks 1 Day Returns'!J244)</f>
        <v>-2.1956319955578323E-3</v>
      </c>
      <c r="K244" s="131">
        <f>LN(1+'Stocks 1 Day Returns'!K244)</f>
        <v>-1.2014264619309998E-3</v>
      </c>
      <c r="L244" s="131">
        <f>LN(1+'Stocks 1 Day Returns'!L244)</f>
        <v>3.5047857520824436E-4</v>
      </c>
      <c r="P244" s="227">
        <v>45695</v>
      </c>
      <c r="Q244" s="113">
        <f>LN(1+'Stocks 1 Month Returns'!O261)</f>
        <v>-8.4581059830904554E-2</v>
      </c>
      <c r="R244" s="113">
        <f>LN(1+'Stocks 1 Month Returns'!P261)</f>
        <v>-0.13950160318380758</v>
      </c>
      <c r="S244" s="113">
        <f>LN(1+'Stocks 1 Month Returns'!Q261)</f>
        <v>-7.3118299062758116E-2</v>
      </c>
      <c r="T244" s="113">
        <f>LN(1+'Stocks 1 Month Returns'!R261)</f>
        <v>2.0007914816778379E-2</v>
      </c>
      <c r="U244" s="113">
        <f>LN(1+'Stocks 1 Month Returns'!S261)</f>
        <v>-2.9853285722629883E-2</v>
      </c>
      <c r="V244" s="113">
        <f>LN(1+'Stocks 1 Month Returns'!T261)</f>
        <v>-0.11423310480626374</v>
      </c>
      <c r="W244" s="113">
        <f>LN(1+'Stocks 1 Month Returns'!U261)</f>
        <v>-0.15939310782291866</v>
      </c>
      <c r="X244" s="113">
        <f>LN(1+'Stocks 1 Month Returns'!V261)</f>
        <v>3.4489363449739435E-2</v>
      </c>
      <c r="Y244" s="113">
        <f>LN(1+'Stocks 1 Month Returns'!W261)</f>
        <v>-1.9396825227185558E-2</v>
      </c>
      <c r="Z244" s="113">
        <f>LN(1+'Stocks 1 Month Returns'!X261)</f>
        <v>1.9894496442129421E-4</v>
      </c>
      <c r="AA244" s="113">
        <f>LN(1+'Stocks 1 Month Returns'!Y261)</f>
        <v>-1.4454348655814058E-2</v>
      </c>
    </row>
    <row r="245" spans="1:27">
      <c r="A245" s="130">
        <v>45849</v>
      </c>
      <c r="B245" s="131">
        <f>LN(1+'Stocks 1 Day Returns'!B245)</f>
        <v>-1.9965613749928238E-2</v>
      </c>
      <c r="C245" s="131">
        <f>LN(1+'Stocks 1 Day Returns'!C245)</f>
        <v>-9.3595316258566E-3</v>
      </c>
      <c r="D245" s="131">
        <f>LN(1+'Stocks 1 Day Returns'!D245)</f>
        <v>2.0512213346414972E-4</v>
      </c>
      <c r="E245" s="131">
        <f>LN(1+'Stocks 1 Day Returns'!E245)</f>
        <v>-1.5307342259974235E-2</v>
      </c>
      <c r="F245" s="131">
        <f>LN(1+'Stocks 1 Day Returns'!F245)</f>
        <v>-1.745744817206225E-2</v>
      </c>
      <c r="G245" s="131">
        <f>LN(1+'Stocks 1 Day Returns'!G245)</f>
        <v>-1.4704498560015631E-2</v>
      </c>
      <c r="H245" s="131">
        <f>LN(1+'Stocks 1 Day Returns'!H245)</f>
        <v>1.0480553816593701E-3</v>
      </c>
      <c r="I245" s="131">
        <f>LN(1+'Stocks 1 Day Returns'!I245)</f>
        <v>3.9099275671933536E-3</v>
      </c>
      <c r="J245" s="131">
        <f>LN(1+'Stocks 1 Day Returns'!J245)</f>
        <v>-1.455292848762521E-4</v>
      </c>
      <c r="K245" s="131">
        <f>LN(1+'Stocks 1 Day Returns'!K245)</f>
        <v>8.8841170429469103E-3</v>
      </c>
      <c r="L245" s="131">
        <f>LN(1+'Stocks 1 Day Returns'!L245)</f>
        <v>-1.4245141386568609E-3</v>
      </c>
      <c r="P245" s="227">
        <v>45699</v>
      </c>
      <c r="Q245" s="113">
        <f>LN(1+'Stocks 1 Month Returns'!O262)</f>
        <v>3.5429518964547324E-2</v>
      </c>
      <c r="R245" s="113">
        <f>LN(1+'Stocks 1 Month Returns'!P262)</f>
        <v>-7.3381418781494165E-2</v>
      </c>
      <c r="S245" s="113">
        <f>LN(1+'Stocks 1 Month Returns'!Q262)</f>
        <v>-7.3448989915260901E-2</v>
      </c>
      <c r="T245" s="113">
        <f>LN(1+'Stocks 1 Month Returns'!R262)</f>
        <v>5.5643929805525225E-3</v>
      </c>
      <c r="U245" s="113">
        <f>LN(1+'Stocks 1 Month Returns'!S262)</f>
        <v>-5.1960965388930191E-2</v>
      </c>
      <c r="V245" s="113">
        <f>LN(1+'Stocks 1 Month Returns'!T262)</f>
        <v>-9.0966544534135649E-2</v>
      </c>
      <c r="W245" s="113">
        <f>LN(1+'Stocks 1 Month Returns'!U262)</f>
        <v>-0.12063494205562182</v>
      </c>
      <c r="X245" s="113">
        <f>LN(1+'Stocks 1 Month Returns'!V262)</f>
        <v>-2.7668712703660201E-2</v>
      </c>
      <c r="Y245" s="113">
        <f>LN(1+'Stocks 1 Month Returns'!W262)</f>
        <v>-7.4567745958842241E-3</v>
      </c>
      <c r="Z245" s="113">
        <f>LN(1+'Stocks 1 Month Returns'!X262)</f>
        <v>5.8495497894317985E-3</v>
      </c>
      <c r="AA245" s="113">
        <f>LN(1+'Stocks 1 Month Returns'!Y262)</f>
        <v>-1.4758305332618807E-2</v>
      </c>
    </row>
    <row r="246" spans="1:27">
      <c r="A246" s="130">
        <v>45854</v>
      </c>
      <c r="B246" s="131">
        <f>LN(1+'Stocks 1 Day Returns'!B246)</f>
        <v>-1.5379514608417291E-2</v>
      </c>
      <c r="C246" s="131">
        <f>LN(1+'Stocks 1 Day Returns'!C246)</f>
        <v>-2.8520547505270531E-4</v>
      </c>
      <c r="D246" s="131">
        <f>LN(1+'Stocks 1 Day Returns'!D246)</f>
        <v>-5.6893973161192615E-3</v>
      </c>
      <c r="E246" s="131">
        <f>LN(1+'Stocks 1 Day Returns'!E246)</f>
        <v>-2.4696907652068554E-3</v>
      </c>
      <c r="F246" s="131">
        <f>LN(1+'Stocks 1 Day Returns'!F246)</f>
        <v>1.7412833423905564E-3</v>
      </c>
      <c r="G246" s="131">
        <f>LN(1+'Stocks 1 Day Returns'!G246)</f>
        <v>-1.360898219579054E-2</v>
      </c>
      <c r="H246" s="131">
        <f>LN(1+'Stocks 1 Day Returns'!H246)</f>
        <v>3.5832733941297437E-3</v>
      </c>
      <c r="I246" s="131">
        <f>LN(1+'Stocks 1 Day Returns'!I246)</f>
        <v>-1.0416849493579735E-2</v>
      </c>
      <c r="J246" s="131">
        <f>LN(1+'Stocks 1 Day Returns'!J246)</f>
        <v>-5.7287987076881826E-3</v>
      </c>
      <c r="K246" s="131">
        <f>LN(1+'Stocks 1 Day Returns'!K246)</f>
        <v>-1.9352968799502445E-2</v>
      </c>
      <c r="L246" s="131">
        <f>LN(1+'Stocks 1 Day Returns'!L246)</f>
        <v>1.5942480624922727E-2</v>
      </c>
      <c r="P246" s="227">
        <v>45700</v>
      </c>
      <c r="Q246" s="113">
        <f>LN(1+'Stocks 1 Month Returns'!O263)</f>
        <v>8.811249852584474E-2</v>
      </c>
      <c r="R246" s="113">
        <f>LN(1+'Stocks 1 Month Returns'!P263)</f>
        <v>-5.4331228851712626E-2</v>
      </c>
      <c r="S246" s="113">
        <f>LN(1+'Stocks 1 Month Returns'!Q263)</f>
        <v>-8.5681972920129593E-2</v>
      </c>
      <c r="T246" s="113">
        <f>LN(1+'Stocks 1 Month Returns'!R263)</f>
        <v>-1.7071886157254967E-2</v>
      </c>
      <c r="U246" s="113">
        <f>LN(1+'Stocks 1 Month Returns'!S263)</f>
        <v>-5.9389218018704691E-2</v>
      </c>
      <c r="V246" s="113">
        <f>LN(1+'Stocks 1 Month Returns'!T263)</f>
        <v>-0.12503417221290244</v>
      </c>
      <c r="W246" s="113">
        <f>LN(1+'Stocks 1 Month Returns'!U263)</f>
        <v>-0.13552998470708752</v>
      </c>
      <c r="X246" s="113">
        <f>LN(1+'Stocks 1 Month Returns'!V263)</f>
        <v>-8.2432159782073564E-2</v>
      </c>
      <c r="Y246" s="113">
        <f>LN(1+'Stocks 1 Month Returns'!W263)</f>
        <v>3.9373044068675755E-2</v>
      </c>
      <c r="Z246" s="113">
        <f>LN(1+'Stocks 1 Month Returns'!X263)</f>
        <v>-1.9580506399414051E-2</v>
      </c>
      <c r="AA246" s="113">
        <f>LN(1+'Stocks 1 Month Returns'!Y263)</f>
        <v>-3.4448369094990688E-2</v>
      </c>
    </row>
    <row r="247" spans="1:27">
      <c r="A247" s="130">
        <v>45855</v>
      </c>
      <c r="B247" s="131">
        <f>LN(1+'Stocks 1 Day Returns'!B247)</f>
        <v>4.8375199032297343E-3</v>
      </c>
      <c r="C247" s="131">
        <f>LN(1+'Stocks 1 Day Returns'!C247)</f>
        <v>-6.6509836485212923E-4</v>
      </c>
      <c r="D247" s="131">
        <f>LN(1+'Stocks 1 Day Returns'!D247)</f>
        <v>1.1954399533313991E-2</v>
      </c>
      <c r="E247" s="131">
        <f>LN(1+'Stocks 1 Day Returns'!E247)</f>
        <v>1.3711234338760678E-2</v>
      </c>
      <c r="F247" s="131">
        <f>LN(1+'Stocks 1 Day Returns'!F247)</f>
        <v>1.9751542528715079E-2</v>
      </c>
      <c r="G247" s="131">
        <f>LN(1+'Stocks 1 Day Returns'!G247)</f>
        <v>-1.6613007775453281E-3</v>
      </c>
      <c r="H247" s="131">
        <f>LN(1+'Stocks 1 Day Returns'!H247)</f>
        <v>5.6524552798918582E-4</v>
      </c>
      <c r="I247" s="131">
        <f>LN(1+'Stocks 1 Day Returns'!I247)</f>
        <v>9.6926961254941903E-3</v>
      </c>
      <c r="J247" s="131">
        <f>LN(1+'Stocks 1 Day Returns'!J247)</f>
        <v>4.7745614872426395E-3</v>
      </c>
      <c r="K247" s="131">
        <f>LN(1+'Stocks 1 Day Returns'!K247)</f>
        <v>3.0880501216499451E-3</v>
      </c>
      <c r="L247" s="131">
        <f>LN(1+'Stocks 1 Day Returns'!L247)</f>
        <v>1.3779130250809637E-2</v>
      </c>
      <c r="P247" s="227">
        <v>45701</v>
      </c>
      <c r="Q247" s="113">
        <f>LN(1+'Stocks 1 Month Returns'!O264)</f>
        <v>0.10666073772242976</v>
      </c>
      <c r="R247" s="113">
        <f>LN(1+'Stocks 1 Month Returns'!P264)</f>
        <v>-7.9892409712439286E-2</v>
      </c>
      <c r="S247" s="113">
        <f>LN(1+'Stocks 1 Month Returns'!Q264)</f>
        <v>-0.13285520760595212</v>
      </c>
      <c r="T247" s="113">
        <f>LN(1+'Stocks 1 Month Returns'!R264)</f>
        <v>-3.2793012919330608E-2</v>
      </c>
      <c r="U247" s="113">
        <f>LN(1+'Stocks 1 Month Returns'!S264)</f>
        <v>-8.2212169708001326E-2</v>
      </c>
      <c r="V247" s="113">
        <f>LN(1+'Stocks 1 Month Returns'!T264)</f>
        <v>-0.14508785614638206</v>
      </c>
      <c r="W247" s="113">
        <f>LN(1+'Stocks 1 Month Returns'!U264)</f>
        <v>-0.17171285989988647</v>
      </c>
      <c r="X247" s="113">
        <f>LN(1+'Stocks 1 Month Returns'!V264)</f>
        <v>-0.11075677478285563</v>
      </c>
      <c r="Y247" s="113">
        <f>LN(1+'Stocks 1 Month Returns'!W264)</f>
        <v>1.4377704430072684E-2</v>
      </c>
      <c r="Z247" s="113">
        <f>LN(1+'Stocks 1 Month Returns'!X264)</f>
        <v>-6.4215128527586901E-2</v>
      </c>
      <c r="AA247" s="113">
        <f>LN(1+'Stocks 1 Month Returns'!Y264)</f>
        <v>-6.7781669822091925E-2</v>
      </c>
    </row>
    <row r="248" spans="1:27">
      <c r="A248" s="130">
        <v>45856</v>
      </c>
      <c r="B248" s="131">
        <f>LN(1+'Stocks 1 Day Returns'!B248)</f>
        <v>1.5980935121634086E-2</v>
      </c>
      <c r="C248" s="131">
        <f>LN(1+'Stocks 1 Day Returns'!C248)</f>
        <v>8.416939654802268E-3</v>
      </c>
      <c r="D248" s="131">
        <f>LN(1+'Stocks 1 Day Returns'!D248)</f>
        <v>-3.2090212823711025E-4</v>
      </c>
      <c r="E248" s="131">
        <f>LN(1+'Stocks 1 Day Returns'!E248)</f>
        <v>-7.5818392498824534E-4</v>
      </c>
      <c r="F248" s="131">
        <f>LN(1+'Stocks 1 Day Returns'!F248)</f>
        <v>-3.5764131933398871E-3</v>
      </c>
      <c r="G248" s="131">
        <f>LN(1+'Stocks 1 Day Returns'!G248)</f>
        <v>-4.7836611367988681E-3</v>
      </c>
      <c r="H248" s="131">
        <f>LN(1+'Stocks 1 Day Returns'!H248)</f>
        <v>3.0967704955461059E-3</v>
      </c>
      <c r="I248" s="131">
        <f>LN(1+'Stocks 1 Day Returns'!I248)</f>
        <v>-5.9824531130536866E-3</v>
      </c>
      <c r="J248" s="131">
        <f>LN(1+'Stocks 1 Day Returns'!J248)</f>
        <v>-4.3032383573540283E-3</v>
      </c>
      <c r="K248" s="131">
        <f>LN(1+'Stocks 1 Day Returns'!K248)</f>
        <v>1.2908714666025207E-2</v>
      </c>
      <c r="L248" s="131">
        <f>LN(1+'Stocks 1 Day Returns'!L248)</f>
        <v>-1.8440689155110775E-2</v>
      </c>
      <c r="P248" s="227">
        <v>45702</v>
      </c>
      <c r="Q248" s="113">
        <f>LN(1+'Stocks 1 Month Returns'!O265)</f>
        <v>6.0494257423036324E-2</v>
      </c>
      <c r="R248" s="113">
        <f>LN(1+'Stocks 1 Month Returns'!P265)</f>
        <v>-5.2518929079942475E-2</v>
      </c>
      <c r="S248" s="113">
        <f>LN(1+'Stocks 1 Month Returns'!Q265)</f>
        <v>-0.16043772622405691</v>
      </c>
      <c r="T248" s="113">
        <f>LN(1+'Stocks 1 Month Returns'!R265)</f>
        <v>-4.0612608184398442E-2</v>
      </c>
      <c r="U248" s="113">
        <f>LN(1+'Stocks 1 Month Returns'!S265)</f>
        <v>-8.5498191940816551E-2</v>
      </c>
      <c r="V248" s="113">
        <f>LN(1+'Stocks 1 Month Returns'!T265)</f>
        <v>-0.15688177407645074</v>
      </c>
      <c r="W248" s="113">
        <f>LN(1+'Stocks 1 Month Returns'!U265)</f>
        <v>-0.19094008741668791</v>
      </c>
      <c r="X248" s="113">
        <f>LN(1+'Stocks 1 Month Returns'!V265)</f>
        <v>-0.1473328471856612</v>
      </c>
      <c r="Y248" s="113">
        <f>LN(1+'Stocks 1 Month Returns'!W265)</f>
        <v>-3.3926485031202123E-2</v>
      </c>
      <c r="Z248" s="113">
        <f>LN(1+'Stocks 1 Month Returns'!X265)</f>
        <v>-8.5957231143949792E-2</v>
      </c>
      <c r="AA248" s="113">
        <f>LN(1+'Stocks 1 Month Returns'!Y265)</f>
        <v>-9.2234783591189029E-2</v>
      </c>
    </row>
    <row r="249" spans="1:27">
      <c r="A249" s="130">
        <v>45861</v>
      </c>
      <c r="B249" s="131">
        <f>LN(1+'Stocks 1 Day Returns'!B249)</f>
        <v>7.6413458430606316E-3</v>
      </c>
      <c r="C249" s="131">
        <f>LN(1+'Stocks 1 Day Returns'!C249)</f>
        <v>-4.2252459793175427E-3</v>
      </c>
      <c r="D249" s="131">
        <f>LN(1+'Stocks 1 Day Returns'!D249)</f>
        <v>-1.8717414259237398E-3</v>
      </c>
      <c r="E249" s="131">
        <f>LN(1+'Stocks 1 Day Returns'!E249)</f>
        <v>3.6676340651930106E-3</v>
      </c>
      <c r="F249" s="131">
        <f>LN(1+'Stocks 1 Day Returns'!F249)</f>
        <v>1.2351620171271862E-2</v>
      </c>
      <c r="G249" s="131">
        <f>LN(1+'Stocks 1 Day Returns'!G249)</f>
        <v>2.3348465026530964E-2</v>
      </c>
      <c r="H249" s="131">
        <f>LN(1+'Stocks 1 Day Returns'!H249)</f>
        <v>8.0110343028247252E-2</v>
      </c>
      <c r="I249" s="131">
        <f>LN(1+'Stocks 1 Day Returns'!I249)</f>
        <v>1.7261481646907193E-2</v>
      </c>
      <c r="J249" s="131">
        <f>LN(1+'Stocks 1 Day Returns'!J249)</f>
        <v>2.0300963312199927E-2</v>
      </c>
      <c r="K249" s="131">
        <f>LN(1+'Stocks 1 Day Returns'!K249)</f>
        <v>5.3986815370013334E-4</v>
      </c>
      <c r="L249" s="131">
        <f>LN(1+'Stocks 1 Day Returns'!L249)</f>
        <v>-2.5099472839612185E-3</v>
      </c>
      <c r="P249" s="227">
        <v>45706</v>
      </c>
      <c r="Q249" s="113">
        <f>LN(1+'Stocks 1 Month Returns'!O266)</f>
        <v>0.12956106520622088</v>
      </c>
      <c r="R249" s="113">
        <f>LN(1+'Stocks 1 Month Returns'!P266)</f>
        <v>-5.1928954034627613E-2</v>
      </c>
      <c r="S249" s="113">
        <f>LN(1+'Stocks 1 Month Returns'!Q266)</f>
        <v>-0.15927732876006381</v>
      </c>
      <c r="T249" s="113">
        <f>LN(1+'Stocks 1 Month Returns'!R266)</f>
        <v>-4.3140174425595347E-2</v>
      </c>
      <c r="U249" s="113">
        <f>LN(1+'Stocks 1 Month Returns'!S266)</f>
        <v>-8.9572595902628144E-2</v>
      </c>
      <c r="V249" s="113">
        <f>LN(1+'Stocks 1 Month Returns'!T266)</f>
        <v>-0.14123124236761692</v>
      </c>
      <c r="W249" s="113">
        <f>LN(1+'Stocks 1 Month Returns'!U266)</f>
        <v>-0.17036074845127935</v>
      </c>
      <c r="X249" s="113">
        <f>LN(1+'Stocks 1 Month Returns'!V266)</f>
        <v>-0.14646745164309435</v>
      </c>
      <c r="Y249" s="113">
        <f>LN(1+'Stocks 1 Month Returns'!W266)</f>
        <v>-3.5025291484446511E-2</v>
      </c>
      <c r="Z249" s="113">
        <f>LN(1+'Stocks 1 Month Returns'!X266)</f>
        <v>-0.10989170732627143</v>
      </c>
      <c r="AA249" s="113">
        <f>LN(1+'Stocks 1 Month Returns'!Y266)</f>
        <v>-9.1105622935471864E-2</v>
      </c>
    </row>
    <row r="250" spans="1:27">
      <c r="A250" s="130">
        <v>45862</v>
      </c>
      <c r="B250" s="131">
        <f>LN(1+'Stocks 1 Day Returns'!B250)</f>
        <v>-3.2705135395456719E-2</v>
      </c>
      <c r="C250" s="131">
        <f>LN(1+'Stocks 1 Day Returns'!C250)</f>
        <v>2.770389916819797E-3</v>
      </c>
      <c r="D250" s="131">
        <f>LN(1+'Stocks 1 Day Returns'!D250)</f>
        <v>1.4448213313797762E-2</v>
      </c>
      <c r="E250" s="131">
        <f>LN(1+'Stocks 1 Day Returns'!E250)</f>
        <v>-2.2749082738691577E-4</v>
      </c>
      <c r="F250" s="131">
        <f>LN(1+'Stocks 1 Day Returns'!F250)</f>
        <v>-3.4921031870152257E-3</v>
      </c>
      <c r="G250" s="131">
        <f>LN(1+'Stocks 1 Day Returns'!G250)</f>
        <v>-1.2667233428218685E-3</v>
      </c>
      <c r="H250" s="131">
        <f>LN(1+'Stocks 1 Day Returns'!H250)</f>
        <v>-1.0387639730933346E-2</v>
      </c>
      <c r="I250" s="131">
        <f>LN(1+'Stocks 1 Day Returns'!I250)</f>
        <v>2.213694538279783E-2</v>
      </c>
      <c r="J250" s="131">
        <f>LN(1+'Stocks 1 Day Returns'!J250)</f>
        <v>-6.6291005382703386E-3</v>
      </c>
      <c r="K250" s="131">
        <f>LN(1+'Stocks 1 Day Returns'!K250)</f>
        <v>2.1704712953129479E-2</v>
      </c>
      <c r="L250" s="131">
        <f>LN(1+'Stocks 1 Day Returns'!L250)</f>
        <v>-9.4534669941804801E-4</v>
      </c>
      <c r="P250" s="227">
        <v>45707</v>
      </c>
      <c r="Q250" s="113">
        <f>LN(1+'Stocks 1 Month Returns'!O267)</f>
        <v>5.6762659272694319E-2</v>
      </c>
      <c r="R250" s="113">
        <f>LN(1+'Stocks 1 Month Returns'!P267)</f>
        <v>-1.4802024592569385E-2</v>
      </c>
      <c r="S250" s="113">
        <f>LN(1+'Stocks 1 Month Returns'!Q267)</f>
        <v>-0.14253995315980986</v>
      </c>
      <c r="T250" s="113">
        <f>LN(1+'Stocks 1 Month Returns'!R267)</f>
        <v>-4.9416214539196535E-2</v>
      </c>
      <c r="U250" s="113">
        <f>LN(1+'Stocks 1 Month Returns'!S267)</f>
        <v>-8.588676527405549E-2</v>
      </c>
      <c r="V250" s="113">
        <f>LN(1+'Stocks 1 Month Returns'!T267)</f>
        <v>-0.14205339620968677</v>
      </c>
      <c r="W250" s="113">
        <f>LN(1+'Stocks 1 Month Returns'!U267)</f>
        <v>-0.22989265729826344</v>
      </c>
      <c r="X250" s="113">
        <f>LN(1+'Stocks 1 Month Returns'!V267)</f>
        <v>-0.11637653124248584</v>
      </c>
      <c r="Y250" s="113">
        <f>LN(1+'Stocks 1 Month Returns'!W267)</f>
        <v>-5.140142935157551E-2</v>
      </c>
      <c r="Z250" s="113">
        <f>LN(1+'Stocks 1 Month Returns'!X267)</f>
        <v>-0.12781614371694638</v>
      </c>
      <c r="AA250" s="113">
        <f>LN(1+'Stocks 1 Month Returns'!Y267)</f>
        <v>-9.4405599510651653E-2</v>
      </c>
    </row>
    <row r="251" spans="1:27">
      <c r="A251" s="130">
        <v>45863</v>
      </c>
      <c r="B251" s="131">
        <f>LN(1+'Stocks 1 Day Returns'!B251)</f>
        <v>-8.3871626452301104E-2</v>
      </c>
      <c r="C251" s="131">
        <f>LN(1+'Stocks 1 Day Returns'!C251)</f>
        <v>5.8323526540712484E-3</v>
      </c>
      <c r="D251" s="131">
        <f>LN(1+'Stocks 1 Day Returns'!D251)</f>
        <v>1.0795307853855537E-2</v>
      </c>
      <c r="E251" s="131">
        <f>LN(1+'Stocks 1 Day Returns'!E251)</f>
        <v>1.11114181746137E-2</v>
      </c>
      <c r="F251" s="131">
        <f>LN(1+'Stocks 1 Day Returns'!F251)</f>
        <v>1.3273269720716343E-3</v>
      </c>
      <c r="G251" s="131">
        <f>LN(1+'Stocks 1 Day Returns'!G251)</f>
        <v>3.3164792677661849E-2</v>
      </c>
      <c r="H251" s="131">
        <f>LN(1+'Stocks 1 Day Returns'!H251)</f>
        <v>2.5320981785970743E-2</v>
      </c>
      <c r="I251" s="131">
        <f>LN(1+'Stocks 1 Day Returns'!I251)</f>
        <v>-1.1022108262544342E-3</v>
      </c>
      <c r="J251" s="131">
        <f>LN(1+'Stocks 1 Day Returns'!J251)</f>
        <v>1.298120492765808E-2</v>
      </c>
      <c r="K251" s="131">
        <f>LN(1+'Stocks 1 Day Returns'!K251)</f>
        <v>1.863533704969474E-3</v>
      </c>
      <c r="L251" s="131">
        <f>LN(1+'Stocks 1 Day Returns'!L251)</f>
        <v>5.0727418614855881E-3</v>
      </c>
      <c r="P251" s="227">
        <v>45708</v>
      </c>
      <c r="Q251" s="113">
        <f>LN(1+'Stocks 1 Month Returns'!O268)</f>
        <v>7.6982371937088567E-2</v>
      </c>
      <c r="R251" s="113">
        <f>LN(1+'Stocks 1 Month Returns'!P268)</f>
        <v>-6.1578394827857029E-3</v>
      </c>
      <c r="S251" s="113">
        <f>LN(1+'Stocks 1 Month Returns'!Q268)</f>
        <v>-0.16968081501827964</v>
      </c>
      <c r="T251" s="113">
        <f>LN(1+'Stocks 1 Month Returns'!R268)</f>
        <v>-5.176259397880624E-2</v>
      </c>
      <c r="U251" s="113">
        <f>LN(1+'Stocks 1 Month Returns'!S268)</f>
        <v>-8.4046579122621229E-2</v>
      </c>
      <c r="V251" s="113">
        <f>LN(1+'Stocks 1 Month Returns'!T268)</f>
        <v>-0.10722260216390211</v>
      </c>
      <c r="W251" s="113">
        <f>LN(1+'Stocks 1 Month Returns'!U268)</f>
        <v>-0.19675785795775175</v>
      </c>
      <c r="X251" s="113">
        <f>LN(1+'Stocks 1 Month Returns'!V268)</f>
        <v>-8.4809434611300208E-2</v>
      </c>
      <c r="Y251" s="113">
        <f>LN(1+'Stocks 1 Month Returns'!W268)</f>
        <v>-6.5719879714876764E-2</v>
      </c>
      <c r="Z251" s="113">
        <f>LN(1+'Stocks 1 Month Returns'!X268)</f>
        <v>-0.15290580086194727</v>
      </c>
      <c r="AA251" s="113">
        <f>LN(1+'Stocks 1 Month Returns'!Y268)</f>
        <v>-9.4806303728276572E-2</v>
      </c>
    </row>
    <row r="252" spans="1:27">
      <c r="A252" s="130">
        <v>45868</v>
      </c>
      <c r="B252" s="131">
        <f>LN(1+'Stocks 1 Day Returns'!B252)</f>
        <v>2.9219160519927196E-2</v>
      </c>
      <c r="C252" s="131">
        <f>LN(1+'Stocks 1 Day Returns'!C252)</f>
        <v>2.2091268211697275E-2</v>
      </c>
      <c r="D252" s="131">
        <f>LN(1+'Stocks 1 Day Returns'!D252)</f>
        <v>3.3961031696599267E-2</v>
      </c>
      <c r="E252" s="131">
        <f>LN(1+'Stocks 1 Day Returns'!E252)</f>
        <v>3.7352347843775606E-2</v>
      </c>
      <c r="F252" s="131">
        <f>LN(1+'Stocks 1 Day Returns'!F252)</f>
        <v>2.956432872603304E-2</v>
      </c>
      <c r="G252" s="131">
        <f>LN(1+'Stocks 1 Day Returns'!G252)</f>
        <v>-1.3950545850530294E-2</v>
      </c>
      <c r="H252" s="131">
        <f>LN(1+'Stocks 1 Day Returns'!H252)</f>
        <v>3.2654746721266718E-2</v>
      </c>
      <c r="I252" s="131">
        <f>LN(1+'Stocks 1 Day Returns'!I252)</f>
        <v>1.0309246957001313E-2</v>
      </c>
      <c r="J252" s="131">
        <f>LN(1+'Stocks 1 Day Returns'!J252)</f>
        <v>3.159261173028325E-2</v>
      </c>
      <c r="K252" s="131">
        <f>LN(1+'Stocks 1 Day Returns'!K252)</f>
        <v>2.9098801950853497E-2</v>
      </c>
      <c r="L252" s="131">
        <f>LN(1+'Stocks 1 Day Returns'!L252)</f>
        <v>1.7433694479844402E-3</v>
      </c>
      <c r="P252" s="227">
        <v>45709</v>
      </c>
      <c r="Q252" s="113">
        <f>LN(1+'Stocks 1 Month Returns'!O269)</f>
        <v>3.7653109188043675E-2</v>
      </c>
      <c r="R252" s="113">
        <f>LN(1+'Stocks 1 Month Returns'!P269)</f>
        <v>-1.1332137340992953E-2</v>
      </c>
      <c r="S252" s="113">
        <f>LN(1+'Stocks 1 Month Returns'!Q269)</f>
        <v>-0.19483355485190454</v>
      </c>
      <c r="T252" s="113">
        <f>LN(1+'Stocks 1 Month Returns'!R269)</f>
        <v>-7.6972352285958875E-2</v>
      </c>
      <c r="U252" s="113">
        <f>LN(1+'Stocks 1 Month Returns'!S269)</f>
        <v>-0.12637244386132199</v>
      </c>
      <c r="V252" s="113">
        <f>LN(1+'Stocks 1 Month Returns'!T269)</f>
        <v>-0.16515673328482552</v>
      </c>
      <c r="W252" s="113">
        <f>LN(1+'Stocks 1 Month Returns'!U269)</f>
        <v>-0.26282957725354494</v>
      </c>
      <c r="X252" s="113">
        <f>LN(1+'Stocks 1 Month Returns'!V269)</f>
        <v>-9.8889674644010619E-2</v>
      </c>
      <c r="Y252" s="113">
        <f>LN(1+'Stocks 1 Month Returns'!W269)</f>
        <v>-0.11229745813441719</v>
      </c>
      <c r="Z252" s="113">
        <f>LN(1+'Stocks 1 Month Returns'!X269)</f>
        <v>-0.18811684701030562</v>
      </c>
      <c r="AA252" s="113">
        <f>LN(1+'Stocks 1 Month Returns'!Y269)</f>
        <v>-0.12211156667102056</v>
      </c>
    </row>
    <row r="253" spans="1:27">
      <c r="A253" s="130">
        <v>45869</v>
      </c>
      <c r="B253" s="131">
        <f>LN(1+'Stocks 1 Day Returns'!B253)</f>
        <v>-3.1601026597726643E-2</v>
      </c>
      <c r="C253" s="131">
        <f>LN(1+'Stocks 1 Day Returns'!C253)</f>
        <v>-1.1798399301546938E-2</v>
      </c>
      <c r="D253" s="131">
        <f>LN(1+'Stocks 1 Day Returns'!D253)</f>
        <v>3.4021925037188025E-2</v>
      </c>
      <c r="E253" s="131">
        <f>LN(1+'Stocks 1 Day Returns'!E253)</f>
        <v>-7.6269873389236001E-3</v>
      </c>
      <c r="F253" s="131">
        <f>LN(1+'Stocks 1 Day Returns'!F253)</f>
        <v>-8.2971811811009422E-3</v>
      </c>
      <c r="G253" s="131">
        <f>LN(1+'Stocks 1 Day Returns'!G253)</f>
        <v>-6.3477598155925697E-3</v>
      </c>
      <c r="H253" s="131">
        <f>LN(1+'Stocks 1 Day Returns'!H253)</f>
        <v>1.8636076154942664E-2</v>
      </c>
      <c r="I253" s="131">
        <f>LN(1+'Stocks 1 Day Returns'!I253)</f>
        <v>-1.7275653162265321E-2</v>
      </c>
      <c r="J253" s="131">
        <f>LN(1+'Stocks 1 Day Returns'!J253)</f>
        <v>-2.2563956315513767E-2</v>
      </c>
      <c r="K253" s="131">
        <f>LN(1+'Stocks 1 Day Returns'!K253)</f>
        <v>1.2192461836740876E-2</v>
      </c>
      <c r="L253" s="131">
        <f>LN(1+'Stocks 1 Day Returns'!L253)</f>
        <v>2.0957714827605438E-2</v>
      </c>
      <c r="P253" s="227">
        <v>45713</v>
      </c>
      <c r="Q253" s="113">
        <f>LN(1+'Stocks 1 Month Returns'!O270)</f>
        <v>-1.7761501346687213E-2</v>
      </c>
      <c r="R253" s="113">
        <f>LN(1+'Stocks 1 Month Returns'!P270)</f>
        <v>-1.3061055429528973E-2</v>
      </c>
      <c r="S253" s="113">
        <f>LN(1+'Stocks 1 Month Returns'!Q270)</f>
        <v>-0.22618555585344383</v>
      </c>
      <c r="T253" s="113">
        <f>LN(1+'Stocks 1 Month Returns'!R270)</f>
        <v>-8.4170824046828241E-2</v>
      </c>
      <c r="U253" s="113">
        <f>LN(1+'Stocks 1 Month Returns'!S270)</f>
        <v>-0.13106603081231244</v>
      </c>
      <c r="V253" s="113">
        <f>LN(1+'Stocks 1 Month Returns'!T270)</f>
        <v>-0.17990939842422438</v>
      </c>
      <c r="W253" s="113">
        <f>LN(1+'Stocks 1 Month Returns'!U270)</f>
        <v>-0.25978429979845746</v>
      </c>
      <c r="X253" s="113">
        <f>LN(1+'Stocks 1 Month Returns'!V270)</f>
        <v>-0.11149178456304856</v>
      </c>
      <c r="Y253" s="113">
        <f>LN(1+'Stocks 1 Month Returns'!W270)</f>
        <v>-0.10395217591788643</v>
      </c>
      <c r="Z253" s="113">
        <f>LN(1+'Stocks 1 Month Returns'!X270)</f>
        <v>-0.21502083985441139</v>
      </c>
      <c r="AA253" s="113">
        <f>LN(1+'Stocks 1 Month Returns'!Y270)</f>
        <v>-0.14064543069808494</v>
      </c>
    </row>
    <row r="254" spans="1:27">
      <c r="A254" s="130">
        <v>45870</v>
      </c>
      <c r="B254" s="131">
        <f>LN(1+'Stocks 1 Day Returns'!B254)</f>
        <v>-4.3787611152767858E-2</v>
      </c>
      <c r="C254" s="131">
        <f>LN(1+'Stocks 1 Day Returns'!C254)</f>
        <v>-4.4050283769916806E-2</v>
      </c>
      <c r="D254" s="131">
        <f>LN(1+'Stocks 1 Day Returns'!D254)</f>
        <v>-3.6486254680234184E-2</v>
      </c>
      <c r="E254" s="131">
        <f>LN(1+'Stocks 1 Day Returns'!E254)</f>
        <v>-3.307918998767187E-2</v>
      </c>
      <c r="F254" s="131">
        <f>LN(1+'Stocks 1 Day Returns'!F254)</f>
        <v>-4.0112698840310712E-2</v>
      </c>
      <c r="G254" s="131">
        <f>LN(1+'Stocks 1 Day Returns'!G254)</f>
        <v>-4.7737363331786437E-2</v>
      </c>
      <c r="H254" s="131">
        <f>LN(1+'Stocks 1 Day Returns'!H254)</f>
        <v>-3.4030853680699219E-2</v>
      </c>
      <c r="I254" s="131">
        <f>LN(1+'Stocks 1 Day Returns'!I254)</f>
        <v>-2.0312719537486854E-2</v>
      </c>
      <c r="J254" s="131">
        <f>LN(1+'Stocks 1 Day Returns'!J254)</f>
        <v>-1.8458341261675643E-2</v>
      </c>
      <c r="K254" s="131">
        <f>LN(1+'Stocks 1 Day Returns'!K254)</f>
        <v>-0.10504529940056316</v>
      </c>
      <c r="L254" s="131">
        <f>LN(1+'Stocks 1 Day Returns'!L254)</f>
        <v>6.0668195773965206E-3</v>
      </c>
      <c r="P254" s="227">
        <v>45714</v>
      </c>
      <c r="Q254" s="113">
        <f>LN(1+'Stocks 1 Month Returns'!O271)</f>
        <v>5.7765260874779359E-2</v>
      </c>
      <c r="R254" s="113">
        <f>LN(1+'Stocks 1 Month Returns'!P271)</f>
        <v>-0.10562863936064501</v>
      </c>
      <c r="S254" s="113">
        <f>LN(1+'Stocks 1 Month Returns'!Q271)</f>
        <v>-0.22662052710313224</v>
      </c>
      <c r="T254" s="113">
        <f>LN(1+'Stocks 1 Month Returns'!R271)</f>
        <v>-3.9070771073622702E-2</v>
      </c>
      <c r="U254" s="113">
        <f>LN(1+'Stocks 1 Month Returns'!S271)</f>
        <v>-0.11717215411058669</v>
      </c>
      <c r="V254" s="113">
        <f>LN(1+'Stocks 1 Month Returns'!T271)</f>
        <v>-0.19871435382010108</v>
      </c>
      <c r="W254" s="113">
        <f>LN(1+'Stocks 1 Month Returns'!U271)</f>
        <v>-0.14648789466548781</v>
      </c>
      <c r="X254" s="113">
        <f>LN(1+'Stocks 1 Month Returns'!V271)</f>
        <v>-0.12127724523534919</v>
      </c>
      <c r="Y254" s="113">
        <f>LN(1+'Stocks 1 Month Returns'!W271)</f>
        <v>-0.14142797362388279</v>
      </c>
      <c r="Z254" s="113">
        <f>LN(1+'Stocks 1 Month Returns'!X271)</f>
        <v>-0.21969445865804049</v>
      </c>
      <c r="AA254" s="113">
        <f>LN(1+'Stocks 1 Month Returns'!Y271)</f>
        <v>-0.13297435640507452</v>
      </c>
    </row>
    <row r="255" spans="1:27">
      <c r="A255" s="130">
        <v>45875</v>
      </c>
      <c r="B255" s="131">
        <f>LN(1+'Stocks 1 Day Returns'!B255)</f>
        <v>1.5538202904048167E-2</v>
      </c>
      <c r="C255" s="131">
        <f>LN(1+'Stocks 1 Day Returns'!C255)</f>
        <v>5.4354032080340356E-2</v>
      </c>
      <c r="D255" s="131">
        <f>LN(1+'Stocks 1 Day Returns'!D255)</f>
        <v>-6.3805797516077963E-4</v>
      </c>
      <c r="E255" s="131">
        <f>LN(1+'Stocks 1 Day Returns'!E255)</f>
        <v>2.9422168973111149E-2</v>
      </c>
      <c r="F255" s="131">
        <f>LN(1+'Stocks 1 Day Returns'!F255)</f>
        <v>-2.2282862314687318E-2</v>
      </c>
      <c r="G255" s="131">
        <f>LN(1+'Stocks 1 Day Returns'!G255)</f>
        <v>2.2702303014911215E-2</v>
      </c>
      <c r="H255" s="131">
        <f>LN(1+'Stocks 1 Day Returns'!H255)</f>
        <v>2.6064168039263065E-3</v>
      </c>
      <c r="I255" s="131">
        <f>LN(1+'Stocks 1 Day Returns'!I255)</f>
        <v>3.0003113882572153E-3</v>
      </c>
      <c r="J255" s="131">
        <f>LN(1+'Stocks 1 Day Returns'!J255)</f>
        <v>5.5008362670286868E-3</v>
      </c>
      <c r="K255" s="131">
        <f>LN(1+'Stocks 1 Day Returns'!K255)</f>
        <v>4.3966354804071447E-2</v>
      </c>
      <c r="L255" s="131">
        <f>LN(1+'Stocks 1 Day Returns'!L255)</f>
        <v>2.4508142996646728E-3</v>
      </c>
      <c r="P255" s="227">
        <v>45715</v>
      </c>
      <c r="Q255" s="113">
        <f>LN(1+'Stocks 1 Month Returns'!O272)</f>
        <v>2.5136266378142435E-2</v>
      </c>
      <c r="R255" s="113">
        <f>LN(1+'Stocks 1 Month Returns'!P272)</f>
        <v>-0.13975339698552527</v>
      </c>
      <c r="S255" s="113">
        <f>LN(1+'Stocks 1 Month Returns'!Q272)</f>
        <v>-0.25055310805918785</v>
      </c>
      <c r="T255" s="113">
        <f>LN(1+'Stocks 1 Month Returns'!R272)</f>
        <v>-6.2016243562184103E-2</v>
      </c>
      <c r="U255" s="113">
        <f>LN(1+'Stocks 1 Month Returns'!S272)</f>
        <v>-0.14785858678032476</v>
      </c>
      <c r="V255" s="113">
        <f>LN(1+'Stocks 1 Month Returns'!T272)</f>
        <v>-0.19304870047189068</v>
      </c>
      <c r="W255" s="113">
        <f>LN(1+'Stocks 1 Month Returns'!U272)</f>
        <v>-0.1752603477678075</v>
      </c>
      <c r="X255" s="113">
        <f>LN(1+'Stocks 1 Month Returns'!V272)</f>
        <v>-0.12483503393731818</v>
      </c>
      <c r="Y255" s="113">
        <f>LN(1+'Stocks 1 Month Returns'!W272)</f>
        <v>-0.13013142014018053</v>
      </c>
      <c r="Z255" s="113">
        <f>LN(1+'Stocks 1 Month Returns'!X272)</f>
        <v>-0.25837586342436597</v>
      </c>
      <c r="AA255" s="113">
        <f>LN(1+'Stocks 1 Month Returns'!Y272)</f>
        <v>-0.16098214686687412</v>
      </c>
    </row>
    <row r="256" spans="1:27">
      <c r="A256" s="130">
        <v>45876</v>
      </c>
      <c r="B256" s="131">
        <f>LN(1+'Stocks 1 Day Returns'!B256)</f>
        <v>-3.0082009609027915E-2</v>
      </c>
      <c r="C256" s="131">
        <f>LN(1+'Stocks 1 Day Returns'!C256)</f>
        <v>3.3076044350461166E-2</v>
      </c>
      <c r="D256" s="131">
        <f>LN(1+'Stocks 1 Day Returns'!D256)</f>
        <v>-6.0637474555006298E-3</v>
      </c>
      <c r="E256" s="131">
        <f>LN(1+'Stocks 1 Day Returns'!E256)</f>
        <v>1.1697618416192747E-2</v>
      </c>
      <c r="F256" s="131">
        <f>LN(1+'Stocks 1 Day Returns'!F256)</f>
        <v>-1.830666010605763E-2</v>
      </c>
      <c r="G256" s="131">
        <f>LN(1+'Stocks 1 Day Returns'!G256)</f>
        <v>-6.1586917585996917E-3</v>
      </c>
      <c r="H256" s="131">
        <f>LN(1+'Stocks 1 Day Returns'!H256)</f>
        <v>1.0883824378995077E-2</v>
      </c>
      <c r="I256" s="131">
        <f>LN(1+'Stocks 1 Day Returns'!I256)</f>
        <v>4.261478526080143E-3</v>
      </c>
      <c r="J256" s="131">
        <f>LN(1+'Stocks 1 Day Returns'!J256)</f>
        <v>1.1901872159853626E-2</v>
      </c>
      <c r="K256" s="131">
        <f>LN(1+'Stocks 1 Day Returns'!K256)</f>
        <v>5.4590870627115509E-3</v>
      </c>
      <c r="L256" s="131">
        <f>LN(1+'Stocks 1 Day Returns'!L256)</f>
        <v>6.8632936253813946E-3</v>
      </c>
      <c r="P256" s="227">
        <v>45716</v>
      </c>
      <c r="Q256" s="113">
        <f>LN(1+'Stocks 1 Month Returns'!O273)</f>
        <v>5.9296150409439079E-2</v>
      </c>
      <c r="R256" s="113">
        <f>LN(1+'Stocks 1 Month Returns'!P273)</f>
        <v>-9.3481920032085233E-2</v>
      </c>
      <c r="S256" s="113">
        <f>LN(1+'Stocks 1 Month Returns'!Q273)</f>
        <v>-0.15555510354435675</v>
      </c>
      <c r="T256" s="113">
        <f>LN(1+'Stocks 1 Month Returns'!R273)</f>
        <v>-5.275878772854644E-2</v>
      </c>
      <c r="U256" s="113">
        <f>LN(1+'Stocks 1 Month Returns'!S273)</f>
        <v>-0.10795515632131139</v>
      </c>
      <c r="V256" s="113">
        <f>LN(1+'Stocks 1 Month Returns'!T273)</f>
        <v>-0.13504121484926776</v>
      </c>
      <c r="W256" s="113">
        <f>LN(1+'Stocks 1 Month Returns'!U273)</f>
        <v>-0.11871459483667847</v>
      </c>
      <c r="X256" s="113">
        <f>LN(1+'Stocks 1 Month Returns'!V273)</f>
        <v>-9.6605555081889921E-2</v>
      </c>
      <c r="Y256" s="113">
        <f>LN(1+'Stocks 1 Month Returns'!W273)</f>
        <v>-0.13888464637357462</v>
      </c>
      <c r="Z256" s="113">
        <f>LN(1+'Stocks 1 Month Returns'!X273)</f>
        <v>-0.2113580381520922</v>
      </c>
      <c r="AA256" s="113">
        <f>LN(1+'Stocks 1 Month Returns'!Y273)</f>
        <v>-0.13061587278320386</v>
      </c>
    </row>
    <row r="257" spans="1:27">
      <c r="A257" s="130">
        <v>45877</v>
      </c>
      <c r="B257" s="131">
        <f>LN(1+'Stocks 1 Day Returns'!B257)</f>
        <v>-1.047116578292954E-3</v>
      </c>
      <c r="C257" s="131">
        <f>LN(1+'Stocks 1 Day Returns'!C257)</f>
        <v>3.1374697619491507E-2</v>
      </c>
      <c r="D257" s="131">
        <f>LN(1+'Stocks 1 Day Returns'!D257)</f>
        <v>-7.8093022928405918E-3</v>
      </c>
      <c r="E257" s="131">
        <f>LN(1+'Stocks 1 Day Returns'!E257)</f>
        <v>1.6568918616987196E-2</v>
      </c>
      <c r="F257" s="131">
        <f>LN(1+'Stocks 1 Day Returns'!F257)</f>
        <v>-1.4105124514530182E-2</v>
      </c>
      <c r="G257" s="131">
        <f>LN(1+'Stocks 1 Day Returns'!G257)</f>
        <v>4.8661322126464842E-3</v>
      </c>
      <c r="H257" s="131">
        <f>LN(1+'Stocks 1 Day Returns'!H257)</f>
        <v>7.8354962623451241E-4</v>
      </c>
      <c r="I257" s="131">
        <f>LN(1+'Stocks 1 Day Returns'!I257)</f>
        <v>1.8958816264690909E-3</v>
      </c>
      <c r="J257" s="131">
        <f>LN(1+'Stocks 1 Day Returns'!J257)</f>
        <v>-2.2674452706140536E-3</v>
      </c>
      <c r="K257" s="131">
        <f>LN(1+'Stocks 1 Day Returns'!K257)</f>
        <v>-1.2084514180486431E-2</v>
      </c>
      <c r="L257" s="131">
        <f>LN(1+'Stocks 1 Day Returns'!L257)</f>
        <v>-2.0103193385229592E-3</v>
      </c>
      <c r="P257" s="227">
        <v>45720</v>
      </c>
      <c r="Q257" s="113">
        <f>LN(1+'Stocks 1 Month Returns'!O274)</f>
        <v>-2.9641357205760635E-4</v>
      </c>
      <c r="R257" s="113">
        <f>LN(1+'Stocks 1 Month Returns'!P274)</f>
        <v>-9.3889336832956194E-2</v>
      </c>
      <c r="S257" s="113">
        <f>LN(1+'Stocks 1 Month Returns'!Q274)</f>
        <v>-0.1594395007452851</v>
      </c>
      <c r="T257" s="113">
        <f>LN(1+'Stocks 1 Month Returns'!R274)</f>
        <v>-5.0634357863734027E-2</v>
      </c>
      <c r="U257" s="113">
        <f>LN(1+'Stocks 1 Month Returns'!S274)</f>
        <v>-0.13007171277284557</v>
      </c>
      <c r="V257" s="113">
        <f>LN(1+'Stocks 1 Month Returns'!T274)</f>
        <v>-0.16045201312151489</v>
      </c>
      <c r="W257" s="113">
        <f>LN(1+'Stocks 1 Month Returns'!U274)</f>
        <v>-0.18321747790941434</v>
      </c>
      <c r="X257" s="113">
        <f>LN(1+'Stocks 1 Month Returns'!V274)</f>
        <v>-7.4932823214448468E-2</v>
      </c>
      <c r="Y257" s="113">
        <f>LN(1+'Stocks 1 Month Returns'!W274)</f>
        <v>-0.19875179352464412</v>
      </c>
      <c r="Z257" s="113">
        <f>LN(1+'Stocks 1 Month Returns'!X274)</f>
        <v>-0.2473787930316956</v>
      </c>
      <c r="AA257" s="113">
        <f>LN(1+'Stocks 1 Month Returns'!Y274)</f>
        <v>-0.13800087679673595</v>
      </c>
    </row>
    <row r="258" spans="1:27">
      <c r="A258" s="130">
        <v>45882</v>
      </c>
      <c r="B258" s="131">
        <f>LN(1+'Stocks 1 Day Returns'!B258)</f>
        <v>2.1177811366828777E-2</v>
      </c>
      <c r="C258" s="131">
        <f>LN(1+'Stocks 1 Day Returns'!C258)</f>
        <v>1.8450957156047589E-2</v>
      </c>
      <c r="D258" s="131">
        <f>LN(1+'Stocks 1 Day Returns'!D258)</f>
        <v>-1.3944833193733115E-2</v>
      </c>
      <c r="E258" s="131">
        <f>LN(1+'Stocks 1 Day Returns'!E258)</f>
        <v>-1.1270847529134773E-2</v>
      </c>
      <c r="F258" s="131">
        <f>LN(1+'Stocks 1 Day Returns'!F258)</f>
        <v>2.7906588846431379E-2</v>
      </c>
      <c r="G258" s="131">
        <f>LN(1+'Stocks 1 Day Returns'!G258)</f>
        <v>2.9007391956783579E-3</v>
      </c>
      <c r="H258" s="131">
        <f>LN(1+'Stocks 1 Day Returns'!H258)</f>
        <v>2.8434403079220568E-2</v>
      </c>
      <c r="I258" s="131">
        <f>LN(1+'Stocks 1 Day Returns'!I258)</f>
        <v>1.1770262473806673E-2</v>
      </c>
      <c r="J258" s="131">
        <f>LN(1+'Stocks 1 Day Returns'!J258)</f>
        <v>5.8155528338586998E-3</v>
      </c>
      <c r="K258" s="131">
        <f>LN(1+'Stocks 1 Day Returns'!K258)</f>
        <v>1.6409399290755848E-2</v>
      </c>
      <c r="L258" s="131">
        <f>LN(1+'Stocks 1 Day Returns'!L258)</f>
        <v>-3.0381103872255725E-3</v>
      </c>
      <c r="P258" s="227">
        <v>45721</v>
      </c>
      <c r="Q258" s="113">
        <f>LN(1+'Stocks 1 Month Returns'!O275)</f>
        <v>-3.7373056037844715E-2</v>
      </c>
      <c r="R258" s="113">
        <f>LN(1+'Stocks 1 Month Returns'!P275)</f>
        <v>-0.10067008258460949</v>
      </c>
      <c r="S258" s="113">
        <f>LN(1+'Stocks 1 Month Returns'!Q275)</f>
        <v>-0.1411295727401016</v>
      </c>
      <c r="T258" s="113">
        <f>LN(1+'Stocks 1 Month Returns'!R275)</f>
        <v>-7.139414024610212E-2</v>
      </c>
      <c r="U258" s="113">
        <f>LN(1+'Stocks 1 Month Returns'!S275)</f>
        <v>-0.1490711552539663</v>
      </c>
      <c r="V258" s="113">
        <f>LN(1+'Stocks 1 Month Returns'!T275)</f>
        <v>-0.11537401109593778</v>
      </c>
      <c r="W258" s="113">
        <f>LN(1+'Stocks 1 Month Returns'!U275)</f>
        <v>-0.11507458412234441</v>
      </c>
      <c r="X258" s="113">
        <f>LN(1+'Stocks 1 Month Returns'!V275)</f>
        <v>-0.12907390024183141</v>
      </c>
      <c r="Y258" s="113">
        <f>LN(1+'Stocks 1 Month Returns'!W275)</f>
        <v>-0.19027851515267016</v>
      </c>
      <c r="Z258" s="113">
        <f>LN(1+'Stocks 1 Month Returns'!X275)</f>
        <v>-0.26313814595921692</v>
      </c>
      <c r="AA258" s="113">
        <f>LN(1+'Stocks 1 Month Returns'!Y275)</f>
        <v>-0.14609178858964136</v>
      </c>
    </row>
    <row r="259" spans="1:27">
      <c r="A259" s="130">
        <v>45883</v>
      </c>
      <c r="B259" s="131">
        <f>LN(1+'Stocks 1 Day Returns'!B259)</f>
        <v>6.7847084246148284E-2</v>
      </c>
      <c r="C259" s="131">
        <f>LN(1+'Stocks 1 Day Returns'!C259)</f>
        <v>-5.7235072572750512E-3</v>
      </c>
      <c r="D259" s="131">
        <f>LN(1+'Stocks 1 Day Returns'!D259)</f>
        <v>2.7958277066926783E-4</v>
      </c>
      <c r="E259" s="131">
        <f>LN(1+'Stocks 1 Day Returns'!E259)</f>
        <v>-1.9111905180277146E-2</v>
      </c>
      <c r="F259" s="131">
        <f>LN(1+'Stocks 1 Day Returns'!F259)</f>
        <v>-6.1967761215382588E-3</v>
      </c>
      <c r="G259" s="131">
        <f>LN(1+'Stocks 1 Day Returns'!G259)</f>
        <v>-8.9371572842628056E-4</v>
      </c>
      <c r="H259" s="131">
        <f>LN(1+'Stocks 1 Day Returns'!H259)</f>
        <v>1.1636733047354689E-2</v>
      </c>
      <c r="I259" s="131">
        <f>LN(1+'Stocks 1 Day Returns'!I259)</f>
        <v>-7.9290321413310778E-3</v>
      </c>
      <c r="J259" s="131">
        <f>LN(1+'Stocks 1 Day Returns'!J259)</f>
        <v>-4.1351531886922189E-3</v>
      </c>
      <c r="K259" s="131">
        <f>LN(1+'Stocks 1 Day Returns'!K259)</f>
        <v>2.4824646421176429E-2</v>
      </c>
      <c r="L259" s="131">
        <f>LN(1+'Stocks 1 Day Returns'!L259)</f>
        <v>-4.4350201790663863E-3</v>
      </c>
      <c r="P259" s="227">
        <v>45722</v>
      </c>
      <c r="Q259" s="113">
        <f>LN(1+'Stocks 1 Month Returns'!O276)</f>
        <v>-3.8479589783114977E-2</v>
      </c>
      <c r="R259" s="113">
        <f>LN(1+'Stocks 1 Month Returns'!P276)</f>
        <v>-8.0720898169651917E-2</v>
      </c>
      <c r="S259" s="113">
        <f>LN(1+'Stocks 1 Month Returns'!Q276)</f>
        <v>-0.13343885966156277</v>
      </c>
      <c r="T259" s="113">
        <f>LN(1+'Stocks 1 Month Returns'!R276)</f>
        <v>-7.9612850442884103E-2</v>
      </c>
      <c r="U259" s="113">
        <f>LN(1+'Stocks 1 Month Returns'!S276)</f>
        <v>-0.14027871896081068</v>
      </c>
      <c r="V259" s="113">
        <f>LN(1+'Stocks 1 Month Returns'!T276)</f>
        <v>-0.1033826828135657</v>
      </c>
      <c r="W259" s="113">
        <f>LN(1+'Stocks 1 Month Returns'!U276)</f>
        <v>-0.10578942819105422</v>
      </c>
      <c r="X259" s="113">
        <f>LN(1+'Stocks 1 Month Returns'!V276)</f>
        <v>-9.3209987326927257E-2</v>
      </c>
      <c r="Y259" s="113">
        <f>LN(1+'Stocks 1 Month Returns'!W276)</f>
        <v>-0.23076282230188827</v>
      </c>
      <c r="Z259" s="113">
        <f>LN(1+'Stocks 1 Month Returns'!X276)</f>
        <v>-0.25568912703131991</v>
      </c>
      <c r="AA259" s="113">
        <f>LN(1+'Stocks 1 Month Returns'!Y276)</f>
        <v>-0.14770115533416678</v>
      </c>
    </row>
    <row r="260" spans="1:27">
      <c r="A260" s="130">
        <v>45884</v>
      </c>
      <c r="B260" s="131">
        <f>LN(1+'Stocks 1 Day Returns'!B260)</f>
        <v>3.0949966355814866E-2</v>
      </c>
      <c r="C260" s="131">
        <f>LN(1+'Stocks 1 Day Returns'!C260)</f>
        <v>-3.0909548934577478E-3</v>
      </c>
      <c r="D260" s="131">
        <f>LN(1+'Stocks 1 Day Returns'!D260)</f>
        <v>-2.3967446230675053E-3</v>
      </c>
      <c r="E260" s="131">
        <f>LN(1+'Stocks 1 Day Returns'!E260)</f>
        <v>-4.3730163506251897E-2</v>
      </c>
      <c r="F260" s="131">
        <f>LN(1+'Stocks 1 Day Returns'!F260)</f>
        <v>-5.907065397727989E-3</v>
      </c>
      <c r="G260" s="131">
        <f>LN(1+'Stocks 1 Day Returns'!G260)</f>
        <v>-1.4591678683908748E-2</v>
      </c>
      <c r="H260" s="131">
        <f>LN(1+'Stocks 1 Day Returns'!H260)</f>
        <v>8.2713439320078965E-5</v>
      </c>
      <c r="I260" s="131">
        <f>LN(1+'Stocks 1 Day Returns'!I260)</f>
        <v>1.0952884947291323E-2</v>
      </c>
      <c r="J260" s="131">
        <f>LN(1+'Stocks 1 Day Returns'!J260)</f>
        <v>1.0871993368700423E-2</v>
      </c>
      <c r="K260" s="131">
        <f>LN(1+'Stocks 1 Day Returns'!K260)</f>
        <v>2.2507252789703601E-3</v>
      </c>
      <c r="L260" s="131">
        <f>LN(1+'Stocks 1 Day Returns'!L260)</f>
        <v>-1.8737556685301346E-2</v>
      </c>
      <c r="P260" s="227">
        <v>45723</v>
      </c>
      <c r="Q260" s="113">
        <f>LN(1+'Stocks 1 Month Returns'!O277)</f>
        <v>-2.7498093764324678E-2</v>
      </c>
      <c r="R260" s="113">
        <f>LN(1+'Stocks 1 Month Returns'!P277)</f>
        <v>-6.5713245929486838E-2</v>
      </c>
      <c r="S260" s="113">
        <f>LN(1+'Stocks 1 Month Returns'!Q277)</f>
        <v>-0.14614179723222789</v>
      </c>
      <c r="T260" s="113">
        <f>LN(1+'Stocks 1 Month Returns'!R277)</f>
        <v>-6.4022053167731963E-2</v>
      </c>
      <c r="U260" s="113">
        <f>LN(1+'Stocks 1 Month Returns'!S277)</f>
        <v>-0.15098381279406967</v>
      </c>
      <c r="V260" s="113">
        <f>LN(1+'Stocks 1 Month Returns'!T277)</f>
        <v>-0.10940780741545654</v>
      </c>
      <c r="W260" s="113">
        <f>LN(1+'Stocks 1 Month Returns'!U277)</f>
        <v>-0.10076328639713672</v>
      </c>
      <c r="X260" s="113">
        <f>LN(1+'Stocks 1 Month Returns'!V277)</f>
        <v>-6.1676714724609547E-2</v>
      </c>
      <c r="Y260" s="113">
        <f>LN(1+'Stocks 1 Month Returns'!W277)</f>
        <v>-0.27164083609153444</v>
      </c>
      <c r="Z260" s="113">
        <f>LN(1+'Stocks 1 Month Returns'!X277)</f>
        <v>-0.27167911201333877</v>
      </c>
      <c r="AA260" s="113">
        <f>LN(1+'Stocks 1 Month Returns'!Y277)</f>
        <v>-0.14337238063866234</v>
      </c>
    </row>
    <row r="261" spans="1:27">
      <c r="A261" s="130">
        <v>45889</v>
      </c>
      <c r="B261" s="131">
        <f>LN(1+'Stocks 1 Day Returns'!B261)</f>
        <v>-7.3481229773176213E-2</v>
      </c>
      <c r="C261" s="131">
        <f>LN(1+'Stocks 1 Day Returns'!C261)</f>
        <v>-2.0914643218493983E-2</v>
      </c>
      <c r="D261" s="131">
        <f>LN(1+'Stocks 1 Day Returns'!D261)</f>
        <v>-8.9592442085501562E-3</v>
      </c>
      <c r="E261" s="131">
        <f>LN(1+'Stocks 1 Day Returns'!E261)</f>
        <v>4.2462083282394656E-3</v>
      </c>
      <c r="F261" s="131">
        <f>LN(1+'Stocks 1 Day Returns'!F261)</f>
        <v>5.6179269830781264E-3</v>
      </c>
      <c r="G261" s="131">
        <f>LN(1+'Stocks 1 Day Returns'!G261)</f>
        <v>-2.6704294974622664E-2</v>
      </c>
      <c r="H261" s="131">
        <f>LN(1+'Stocks 1 Day Returns'!H261)</f>
        <v>-6.078085650993173E-3</v>
      </c>
      <c r="I261" s="131">
        <f>LN(1+'Stocks 1 Day Returns'!I261)</f>
        <v>7.0115191941243753E-3</v>
      </c>
      <c r="J261" s="131">
        <f>LN(1+'Stocks 1 Day Returns'!J261)</f>
        <v>1.7690089240800565E-3</v>
      </c>
      <c r="K261" s="131">
        <f>LN(1+'Stocks 1 Day Returns'!K261)</f>
        <v>-1.9574767057993426E-2</v>
      </c>
      <c r="L261" s="131">
        <f>LN(1+'Stocks 1 Day Returns'!L261)</f>
        <v>-7.8002429496543471E-3</v>
      </c>
      <c r="P261" s="227">
        <v>45727</v>
      </c>
      <c r="Q261" s="113">
        <f>LN(1+'Stocks 1 Month Returns'!O278)</f>
        <v>-5.7076686357476508E-2</v>
      </c>
      <c r="R261" s="113">
        <f>LN(1+'Stocks 1 Month Returns'!P278)</f>
        <v>-0.12234272384291182</v>
      </c>
      <c r="S261" s="113">
        <f>LN(1+'Stocks 1 Month Returns'!Q278)</f>
        <v>-0.16625213250086557</v>
      </c>
      <c r="T261" s="113">
        <f>LN(1+'Stocks 1 Month Returns'!R278)</f>
        <v>-0.11809010442961243</v>
      </c>
      <c r="U261" s="113">
        <f>LN(1+'Stocks 1 Month Returns'!S278)</f>
        <v>-0.21638127195465229</v>
      </c>
      <c r="V261" s="113">
        <f>LN(1+'Stocks 1 Month Returns'!T278)</f>
        <v>-0.14465275242357264</v>
      </c>
      <c r="W261" s="113">
        <f>LN(1+'Stocks 1 Month Returns'!U278)</f>
        <v>-7.3453517249624525E-2</v>
      </c>
      <c r="X261" s="113">
        <f>LN(1+'Stocks 1 Month Returns'!V278)</f>
        <v>-8.2538901311130106E-2</v>
      </c>
      <c r="Y261" s="113">
        <f>LN(1+'Stocks 1 Month Returns'!W278)</f>
        <v>-0.25591809634294793</v>
      </c>
      <c r="Z261" s="113">
        <f>LN(1+'Stocks 1 Month Returns'!X278)</f>
        <v>-0.24531614673507623</v>
      </c>
      <c r="AA261" s="113">
        <f>LN(1+'Stocks 1 Month Returns'!Y278)</f>
        <v>-0.17037484009283854</v>
      </c>
    </row>
    <row r="262" spans="1:27">
      <c r="A262" s="130">
        <v>45890</v>
      </c>
      <c r="B262" s="131">
        <f>LN(1+'Stocks 1 Day Returns'!B262)</f>
        <v>-4.7184248262362944E-3</v>
      </c>
      <c r="C262" s="131">
        <f>LN(1+'Stocks 1 Day Returns'!C262)</f>
        <v>-7.9411312599410363E-3</v>
      </c>
      <c r="D262" s="131">
        <f>LN(1+'Stocks 1 Day Returns'!D262)</f>
        <v>-5.9485553830613243E-3</v>
      </c>
      <c r="E262" s="131">
        <f>LN(1+'Stocks 1 Day Returns'!E262)</f>
        <v>-4.3597260052026356E-3</v>
      </c>
      <c r="F262" s="131">
        <f>LN(1+'Stocks 1 Day Returns'!F262)</f>
        <v>-1.0134601621305597E-2</v>
      </c>
      <c r="G262" s="131">
        <f>LN(1+'Stocks 1 Day Returns'!G262)</f>
        <v>-1.1548371137453217E-2</v>
      </c>
      <c r="H262" s="131">
        <f>LN(1+'Stocks 1 Day Returns'!H262)</f>
        <v>-7.6081476851020749E-3</v>
      </c>
      <c r="I262" s="131">
        <f>LN(1+'Stocks 1 Day Returns'!I262)</f>
        <v>1.2074682110752242E-2</v>
      </c>
      <c r="J262" s="131">
        <f>LN(1+'Stocks 1 Day Returns'!J262)</f>
        <v>-8.1723947328834739E-3</v>
      </c>
      <c r="K262" s="131">
        <f>LN(1+'Stocks 1 Day Returns'!K262)</f>
        <v>-1.1363090496212752E-2</v>
      </c>
      <c r="L262" s="131">
        <f>LN(1+'Stocks 1 Day Returns'!L262)</f>
        <v>1.255531118141766E-2</v>
      </c>
      <c r="P262" s="227">
        <v>45728</v>
      </c>
      <c r="Q262" s="113">
        <f>LN(1+'Stocks 1 Month Returns'!O279)</f>
        <v>-0.12547032968668714</v>
      </c>
      <c r="R262" s="113">
        <f>LN(1+'Stocks 1 Month Returns'!P279)</f>
        <v>-0.18114557192967504</v>
      </c>
      <c r="S262" s="113">
        <f>LN(1+'Stocks 1 Month Returns'!Q279)</f>
        <v>-0.18246803423176283</v>
      </c>
      <c r="T262" s="113">
        <f>LN(1+'Stocks 1 Month Returns'!R279)</f>
        <v>-0.14360847413542777</v>
      </c>
      <c r="U262" s="113">
        <f>LN(1+'Stocks 1 Month Returns'!S279)</f>
        <v>-0.21038322157224296</v>
      </c>
      <c r="V262" s="113">
        <f>LN(1+'Stocks 1 Month Returns'!T279)</f>
        <v>-0.1819026050303103</v>
      </c>
      <c r="W262" s="113">
        <f>LN(1+'Stocks 1 Month Returns'!U279)</f>
        <v>-8.617319467106925E-2</v>
      </c>
      <c r="X262" s="113">
        <f>LN(1+'Stocks 1 Month Returns'!V279)</f>
        <v>-0.14231023844817936</v>
      </c>
      <c r="Y262" s="113">
        <f>LN(1+'Stocks 1 Month Returns'!W279)</f>
        <v>-0.23929729814024675</v>
      </c>
      <c r="Z262" s="113">
        <f>LN(1+'Stocks 1 Month Returns'!X279)</f>
        <v>-0.268800506126401</v>
      </c>
      <c r="AA262" s="113">
        <f>LN(1+'Stocks 1 Month Returns'!Y279)</f>
        <v>-0.19201440207265377</v>
      </c>
    </row>
    <row r="263" spans="1:27">
      <c r="A263" s="130">
        <v>45891</v>
      </c>
      <c r="B263" s="131">
        <f>LN(1+'Stocks 1 Day Returns'!B263)</f>
        <v>5.5717773054759397E-2</v>
      </c>
      <c r="C263" s="131">
        <f>LN(1+'Stocks 1 Day Returns'!C263)</f>
        <v>1.4511125038448392E-2</v>
      </c>
      <c r="D263" s="131">
        <f>LN(1+'Stocks 1 Day Returns'!D263)</f>
        <v>7.786745467892286E-3</v>
      </c>
      <c r="E263" s="131">
        <f>LN(1+'Stocks 1 Day Returns'!E263)</f>
        <v>6.3408280473772017E-3</v>
      </c>
      <c r="F263" s="131">
        <f>LN(1+'Stocks 1 Day Returns'!F263)</f>
        <v>2.4421971737668566E-2</v>
      </c>
      <c r="G263" s="131">
        <f>LN(1+'Stocks 1 Day Returns'!G263)</f>
        <v>5.1746371074109301E-2</v>
      </c>
      <c r="H263" s="131">
        <f>LN(1+'Stocks 1 Day Returns'!H263)</f>
        <v>3.4258986607884095E-2</v>
      </c>
      <c r="I263" s="131">
        <f>LN(1+'Stocks 1 Day Returns'!I263)</f>
        <v>1.8640942781561341E-2</v>
      </c>
      <c r="J263" s="131">
        <f>LN(1+'Stocks 1 Day Returns'!J263)</f>
        <v>2.6777935440919387E-2</v>
      </c>
      <c r="K263" s="131">
        <f>LN(1+'Stocks 1 Day Returns'!K263)</f>
        <v>3.2445479154220094E-2</v>
      </c>
      <c r="L263" s="131">
        <f>LN(1+'Stocks 1 Day Returns'!L263)</f>
        <v>-1.0476285142879795E-2</v>
      </c>
      <c r="P263" s="227">
        <v>45729</v>
      </c>
      <c r="Q263" s="113">
        <f>LN(1+'Stocks 1 Month Returns'!O280)</f>
        <v>-4.7903360092505926E-2</v>
      </c>
      <c r="R263" s="113">
        <f>LN(1+'Stocks 1 Month Returns'!P280)</f>
        <v>-0.22268129162744066</v>
      </c>
      <c r="S263" s="113">
        <f>LN(1+'Stocks 1 Month Returns'!Q280)</f>
        <v>-0.1776361732698877</v>
      </c>
      <c r="T263" s="113">
        <f>LN(1+'Stocks 1 Month Returns'!R280)</f>
        <v>-0.147569443253317</v>
      </c>
      <c r="U263" s="113">
        <f>LN(1+'Stocks 1 Month Returns'!S280)</f>
        <v>-0.22083826062525944</v>
      </c>
      <c r="V263" s="113">
        <f>LN(1+'Stocks 1 Month Returns'!T280)</f>
        <v>-0.18686078811294113</v>
      </c>
      <c r="W263" s="113">
        <f>LN(1+'Stocks 1 Month Returns'!U280)</f>
        <v>-0.11298882280628433</v>
      </c>
      <c r="X263" s="113">
        <f>LN(1+'Stocks 1 Month Returns'!V280)</f>
        <v>-0.10911520786986989</v>
      </c>
      <c r="Y263" s="113">
        <f>LN(1+'Stocks 1 Month Returns'!W280)</f>
        <v>-0.25692748215432643</v>
      </c>
      <c r="Z263" s="113">
        <f>LN(1+'Stocks 1 Month Returns'!X280)</f>
        <v>-0.26687767523483896</v>
      </c>
      <c r="AA263" s="113">
        <f>LN(1+'Stocks 1 Month Returns'!Y280)</f>
        <v>-0.1924830373487631</v>
      </c>
    </row>
    <row r="264" spans="1:27">
      <c r="A264" s="130">
        <v>45896</v>
      </c>
      <c r="B264" s="131">
        <f>LN(1+'Stocks 1 Day Returns'!B264)</f>
        <v>1.8373182045675361E-2</v>
      </c>
      <c r="C264" s="131">
        <f>LN(1+'Stocks 1 Day Returns'!C264)</f>
        <v>3.1799566763930976E-3</v>
      </c>
      <c r="D264" s="131">
        <f>LN(1+'Stocks 1 Day Returns'!D264)</f>
        <v>7.3655327803425086E-3</v>
      </c>
      <c r="E264" s="131">
        <f>LN(1+'Stocks 1 Day Returns'!E264)</f>
        <v>-1.2218870543753777E-3</v>
      </c>
      <c r="F264" s="131">
        <f>LN(1+'Stocks 1 Day Returns'!F264)</f>
        <v>1.7802094714552963E-3</v>
      </c>
      <c r="G264" s="131">
        <f>LN(1+'Stocks 1 Day Returns'!G264)</f>
        <v>2.8388964099012501E-3</v>
      </c>
      <c r="H264" s="131">
        <f>LN(1+'Stocks 1 Day Returns'!H264)</f>
        <v>-2.8034228486762164E-3</v>
      </c>
      <c r="I264" s="131">
        <f>LN(1+'Stocks 1 Day Returns'!I264)</f>
        <v>9.9236030829493917E-3</v>
      </c>
      <c r="J264" s="131">
        <f>LN(1+'Stocks 1 Day Returns'!J264)</f>
        <v>1.4057687438857815E-3</v>
      </c>
      <c r="K264" s="131">
        <f>LN(1+'Stocks 1 Day Returns'!K264)</f>
        <v>-1.6166267335049995E-4</v>
      </c>
      <c r="L264" s="131">
        <f>LN(1+'Stocks 1 Day Returns'!L264)</f>
        <v>8.2010591949679187E-3</v>
      </c>
      <c r="P264" s="227">
        <v>45730</v>
      </c>
      <c r="Q264" s="113">
        <f>LN(1+'Stocks 1 Month Returns'!O281)</f>
        <v>-8.5612298699769135E-2</v>
      </c>
      <c r="R264" s="113">
        <f>LN(1+'Stocks 1 Month Returns'!P281)</f>
        <v>-0.20569511143036556</v>
      </c>
      <c r="S264" s="113">
        <f>LN(1+'Stocks 1 Month Returns'!Q281)</f>
        <v>-0.13731718386614253</v>
      </c>
      <c r="T264" s="113">
        <f>LN(1+'Stocks 1 Month Returns'!R281)</f>
        <v>-0.13602800371935692</v>
      </c>
      <c r="U264" s="113">
        <f>LN(1+'Stocks 1 Month Returns'!S281)</f>
        <v>-0.18756068623381122</v>
      </c>
      <c r="V264" s="113">
        <f>LN(1+'Stocks 1 Month Returns'!T281)</f>
        <v>-0.16513778637640897</v>
      </c>
      <c r="W264" s="113">
        <f>LN(1+'Stocks 1 Month Returns'!U281)</f>
        <v>-7.2938754693780153E-2</v>
      </c>
      <c r="X264" s="113">
        <f>LN(1+'Stocks 1 Month Returns'!V281)</f>
        <v>-7.5004710314998099E-2</v>
      </c>
      <c r="Y264" s="113">
        <f>LN(1+'Stocks 1 Month Returns'!W281)</f>
        <v>-0.21859998779432399</v>
      </c>
      <c r="Z264" s="113">
        <f>LN(1+'Stocks 1 Month Returns'!X281)</f>
        <v>-0.2339636540730215</v>
      </c>
      <c r="AA264" s="113">
        <f>LN(1+'Stocks 1 Month Returns'!Y281)</f>
        <v>-0.16335152729184188</v>
      </c>
    </row>
    <row r="265" spans="1:27">
      <c r="A265" s="130">
        <v>45897</v>
      </c>
      <c r="B265" s="131">
        <f>LN(1+'Stocks 1 Day Returns'!B265)</f>
        <v>2.1617676973750303E-3</v>
      </c>
      <c r="C265" s="131">
        <f>LN(1+'Stocks 1 Day Returns'!C265)</f>
        <v>7.8884014075131757E-3</v>
      </c>
      <c r="D265" s="131">
        <f>LN(1+'Stocks 1 Day Returns'!D265)</f>
        <v>4.6541652767749164E-3</v>
      </c>
      <c r="E265" s="131">
        <f>LN(1+'Stocks 1 Day Returns'!E265)</f>
        <v>1.3309224445735577E-2</v>
      </c>
      <c r="F265" s="131">
        <f>LN(1+'Stocks 1 Day Returns'!F265)</f>
        <v>-4.8703092228497818E-3</v>
      </c>
      <c r="G265" s="131">
        <f>LN(1+'Stocks 1 Day Returns'!G265)</f>
        <v>-5.1086528147730927E-3</v>
      </c>
      <c r="H265" s="131">
        <f>LN(1+'Stocks 1 Day Returns'!H265)</f>
        <v>-5.4877308647877402E-3</v>
      </c>
      <c r="I265" s="131">
        <f>LN(1+'Stocks 1 Day Returns'!I265)</f>
        <v>-5.5011711412693092E-4</v>
      </c>
      <c r="J265" s="131">
        <f>LN(1+'Stocks 1 Day Returns'!J265)</f>
        <v>1.2368262986806326E-3</v>
      </c>
      <c r="K265" s="131">
        <f>LN(1+'Stocks 1 Day Returns'!K265)</f>
        <v>9.7134846311054835E-3</v>
      </c>
      <c r="L265" s="131">
        <f>LN(1+'Stocks 1 Day Returns'!L265)</f>
        <v>3.2255551093006291E-2</v>
      </c>
      <c r="P265" s="227">
        <v>45734</v>
      </c>
      <c r="Q265" s="113">
        <f>LN(1+'Stocks 1 Month Returns'!O282)</f>
        <v>1.7016606727381131E-2</v>
      </c>
      <c r="R265" s="113">
        <f>LN(1+'Stocks 1 Month Returns'!P282)</f>
        <v>-0.21654006945174675</v>
      </c>
      <c r="S265" s="113">
        <f>LN(1+'Stocks 1 Month Returns'!Q282)</f>
        <v>-0.13968032302641351</v>
      </c>
      <c r="T265" s="113">
        <f>LN(1+'Stocks 1 Month Returns'!R282)</f>
        <v>-0.14980471621695282</v>
      </c>
      <c r="U265" s="113">
        <f>LN(1+'Stocks 1 Month Returns'!S282)</f>
        <v>-0.1820315417386579</v>
      </c>
      <c r="V265" s="113">
        <f>LN(1+'Stocks 1 Month Returns'!T282)</f>
        <v>-0.16236175867668881</v>
      </c>
      <c r="W265" s="113">
        <f>LN(1+'Stocks 1 Month Returns'!U282)</f>
        <v>-7.0568515714657332E-2</v>
      </c>
      <c r="X265" s="113">
        <f>LN(1+'Stocks 1 Month Returns'!V282)</f>
        <v>-4.2144271850696469E-2</v>
      </c>
      <c r="Y265" s="113">
        <f>LN(1+'Stocks 1 Month Returns'!W282)</f>
        <v>-0.20902883254738447</v>
      </c>
      <c r="Z265" s="113">
        <f>LN(1+'Stocks 1 Month Returns'!X282)</f>
        <v>-0.24731808788466478</v>
      </c>
      <c r="AA265" s="113">
        <f>LN(1+'Stocks 1 Month Returns'!Y282)</f>
        <v>-0.16205477877226662</v>
      </c>
    </row>
    <row r="266" spans="1:27">
      <c r="A266" s="130">
        <v>45898</v>
      </c>
      <c r="B266" s="131">
        <f>LN(1+'Stocks 1 Day Returns'!B266)</f>
        <v>-2.5410220307878709E-2</v>
      </c>
      <c r="C266" s="131">
        <f>LN(1+'Stocks 1 Day Returns'!C266)</f>
        <v>-3.6777906111549103E-3</v>
      </c>
      <c r="D266" s="131">
        <f>LN(1+'Stocks 1 Day Returns'!D266)</f>
        <v>-7.6753896707897227E-3</v>
      </c>
      <c r="E266" s="131">
        <f>LN(1+'Stocks 1 Day Returns'!E266)</f>
        <v>-6.7792205654896636E-3</v>
      </c>
      <c r="F266" s="131">
        <f>LN(1+'Stocks 1 Day Returns'!F266)</f>
        <v>4.4005032757735265E-3</v>
      </c>
      <c r="G266" s="131">
        <f>LN(1+'Stocks 1 Day Returns'!G266)</f>
        <v>-2.7353365198766865E-3</v>
      </c>
      <c r="H266" s="131">
        <f>LN(1+'Stocks 1 Day Returns'!H266)</f>
        <v>-1.6193819924830322E-4</v>
      </c>
      <c r="I266" s="131">
        <f>LN(1+'Stocks 1 Day Returns'!I266)</f>
        <v>6.1318708982068034E-3</v>
      </c>
      <c r="J266" s="131">
        <f>LN(1+'Stocks 1 Day Returns'!J266)</f>
        <v>-8.1568296554594792E-3</v>
      </c>
      <c r="K266" s="131">
        <f>LN(1+'Stocks 1 Day Returns'!K266)</f>
        <v>-1.3159914445611567E-2</v>
      </c>
      <c r="L266" s="131">
        <f>LN(1+'Stocks 1 Day Returns'!L266)</f>
        <v>-2.7290203910368674E-3</v>
      </c>
      <c r="P266" s="227">
        <v>45735</v>
      </c>
      <c r="Q266" s="113">
        <f>LN(1+'Stocks 1 Month Returns'!O283)</f>
        <v>-0.24213656182541463</v>
      </c>
      <c r="R266" s="113">
        <f>LN(1+'Stocks 1 Month Returns'!P283)</f>
        <v>-0.24233886778843169</v>
      </c>
      <c r="S266" s="113">
        <f>LN(1+'Stocks 1 Month Returns'!Q283)</f>
        <v>-0.16973736116217744</v>
      </c>
      <c r="T266" s="113">
        <f>LN(1+'Stocks 1 Month Returns'!R283)</f>
        <v>-0.17022040559552884</v>
      </c>
      <c r="U266" s="113">
        <f>LN(1+'Stocks 1 Month Returns'!S283)</f>
        <v>-0.20340630570417303</v>
      </c>
      <c r="V266" s="113">
        <f>LN(1+'Stocks 1 Month Returns'!T283)</f>
        <v>-0.19405853477634527</v>
      </c>
      <c r="W266" s="113">
        <f>LN(1+'Stocks 1 Month Returns'!U283)</f>
        <v>-8.1091473070339246E-2</v>
      </c>
      <c r="X266" s="113">
        <f>LN(1+'Stocks 1 Month Returns'!V283)</f>
        <v>-6.5709813667084144E-2</v>
      </c>
      <c r="Y266" s="113">
        <f>LN(1+'Stocks 1 Month Returns'!W283)</f>
        <v>-0.1841009533843587</v>
      </c>
      <c r="Z266" s="113">
        <f>LN(1+'Stocks 1 Month Returns'!X283)</f>
        <v>-0.26264196571874571</v>
      </c>
      <c r="AA266" s="113">
        <f>LN(1+'Stocks 1 Month Returns'!Y283)</f>
        <v>-0.19200451913043329</v>
      </c>
    </row>
    <row r="267" spans="1:27">
      <c r="A267" s="130">
        <v>45903</v>
      </c>
      <c r="B267" s="131">
        <f>LN(1+'Stocks 1 Day Returns'!B267)</f>
        <v>-6.6178004460268856E-3</v>
      </c>
      <c r="C267" s="131">
        <f>LN(1+'Stocks 1 Day Returns'!C267)</f>
        <v>3.9476480413029896E-2</v>
      </c>
      <c r="D267" s="131">
        <f>LN(1+'Stocks 1 Day Returns'!D267)</f>
        <v>2.549373866984739E-3</v>
      </c>
      <c r="E267" s="131">
        <f>LN(1+'Stocks 1 Day Returns'!E267)</f>
        <v>1.7489545377888572E-4</v>
      </c>
      <c r="F267" s="131">
        <f>LN(1+'Stocks 1 Day Returns'!F267)</f>
        <v>-5.4594709768425193E-3</v>
      </c>
      <c r="G267" s="131">
        <f>LN(1+'Stocks 1 Day Returns'!G267)</f>
        <v>7.2552122990650883E-3</v>
      </c>
      <c r="H267" s="131">
        <f>LN(1+'Stocks 1 Day Returns'!H267)</f>
        <v>-1.1321953745232049E-2</v>
      </c>
      <c r="I267" s="131">
        <f>LN(1+'Stocks 1 Day Returns'!I267)</f>
        <v>-2.1477553595970197E-2</v>
      </c>
      <c r="J267" s="131">
        <f>LN(1+'Stocks 1 Day Returns'!J267)</f>
        <v>-1.9194129717648726E-2</v>
      </c>
      <c r="K267" s="131">
        <f>LN(1+'Stocks 1 Day Returns'!K267)</f>
        <v>4.9745179256877855E-3</v>
      </c>
      <c r="L267" s="131">
        <f>LN(1+'Stocks 1 Day Returns'!L267)</f>
        <v>-4.1048423712809962E-4</v>
      </c>
      <c r="P267" s="227">
        <v>45736</v>
      </c>
      <c r="Q267" s="113">
        <f>LN(1+'Stocks 1 Month Returns'!O284)</f>
        <v>-0.16845369151380879</v>
      </c>
      <c r="R267" s="113">
        <f>LN(1+'Stocks 1 Month Returns'!P284)</f>
        <v>-0.23185482727133608</v>
      </c>
      <c r="S267" s="113">
        <f>LN(1+'Stocks 1 Month Returns'!Q284)</f>
        <v>-0.16728354427116943</v>
      </c>
      <c r="T267" s="113">
        <f>LN(1+'Stocks 1 Month Returns'!R284)</f>
        <v>-0.16486839062945713</v>
      </c>
      <c r="U267" s="113">
        <f>LN(1+'Stocks 1 Month Returns'!S284)</f>
        <v>-0.21654425121620238</v>
      </c>
      <c r="V267" s="113">
        <f>LN(1+'Stocks 1 Month Returns'!T284)</f>
        <v>-0.17814738352629131</v>
      </c>
      <c r="W267" s="113">
        <f>LN(1+'Stocks 1 Month Returns'!U284)</f>
        <v>-6.3836391739613779E-2</v>
      </c>
      <c r="X267" s="113">
        <f>LN(1+'Stocks 1 Month Returns'!V284)</f>
        <v>-5.0729704804483418E-2</v>
      </c>
      <c r="Y267" s="113">
        <f>LN(1+'Stocks 1 Month Returns'!W284)</f>
        <v>-0.17181491329796345</v>
      </c>
      <c r="Z267" s="113">
        <f>LN(1+'Stocks 1 Month Returns'!X284)</f>
        <v>-0.24814618167387173</v>
      </c>
      <c r="AA267" s="113">
        <f>LN(1+'Stocks 1 Month Returns'!Y284)</f>
        <v>-0.17913661253697957</v>
      </c>
    </row>
    <row r="268" spans="1:27">
      <c r="A268" s="130">
        <v>45904</v>
      </c>
      <c r="B268" s="131">
        <f>LN(1+'Stocks 1 Day Returns'!B268)</f>
        <v>2.8246887140743478E-2</v>
      </c>
      <c r="C268" s="131">
        <f>LN(1+'Stocks 1 Day Returns'!C268)</f>
        <v>8.626173112101029E-3</v>
      </c>
      <c r="D268" s="131">
        <f>LN(1+'Stocks 1 Day Returns'!D268)</f>
        <v>8.3189852816025062E-3</v>
      </c>
      <c r="E268" s="131">
        <f>LN(1+'Stocks 1 Day Returns'!E268)</f>
        <v>7.8655383799585022E-3</v>
      </c>
      <c r="F268" s="131">
        <f>LN(1+'Stocks 1 Day Returns'!F268)</f>
        <v>1.5256896425732329E-2</v>
      </c>
      <c r="G268" s="131">
        <f>LN(1+'Stocks 1 Day Returns'!G268)</f>
        <v>2.8815533193824526E-3</v>
      </c>
      <c r="H268" s="131">
        <f>LN(1+'Stocks 1 Day Returns'!H268)</f>
        <v>1.0050382648495249E-2</v>
      </c>
      <c r="I268" s="131">
        <f>LN(1+'Stocks 1 Day Returns'!I268)</f>
        <v>8.0422572639087875E-4</v>
      </c>
      <c r="J268" s="131">
        <f>LN(1+'Stocks 1 Day Returns'!J268)</f>
        <v>-3.8912362860296563E-3</v>
      </c>
      <c r="K268" s="131">
        <f>LN(1+'Stocks 1 Day Returns'!K268)</f>
        <v>4.5132055294331772E-2</v>
      </c>
      <c r="L268" s="131">
        <f>LN(1+'Stocks 1 Day Returns'!L268)</f>
        <v>-1.5885407628993289E-2</v>
      </c>
      <c r="P268" s="227">
        <v>45737</v>
      </c>
      <c r="Q268" s="113">
        <f>LN(1+'Stocks 1 Month Returns'!O285)</f>
        <v>-0.14174979662728385</v>
      </c>
      <c r="R268" s="113">
        <f>LN(1+'Stocks 1 Month Returns'!P285)</f>
        <v>-0.18793401257546752</v>
      </c>
      <c r="S268" s="113">
        <f>LN(1+'Stocks 1 Month Returns'!Q285)</f>
        <v>-0.13065201180469321</v>
      </c>
      <c r="T268" s="113">
        <f>LN(1+'Stocks 1 Month Returns'!R285)</f>
        <v>-0.1389919127199126</v>
      </c>
      <c r="U268" s="113">
        <f>LN(1+'Stocks 1 Month Returns'!S285)</f>
        <v>-0.17473895501141379</v>
      </c>
      <c r="V268" s="113">
        <f>LN(1+'Stocks 1 Month Returns'!T285)</f>
        <v>-0.22221546483922669</v>
      </c>
      <c r="W268" s="113">
        <f>LN(1+'Stocks 1 Month Returns'!U285)</f>
        <v>-2.9918331318461694E-2</v>
      </c>
      <c r="X268" s="113">
        <f>LN(1+'Stocks 1 Month Returns'!V285)</f>
        <v>-3.218000214994006E-2</v>
      </c>
      <c r="Y268" s="113">
        <f>LN(1+'Stocks 1 Month Returns'!W285)</f>
        <v>-8.445909201357138E-2</v>
      </c>
      <c r="Z268" s="113">
        <f>LN(1+'Stocks 1 Month Returns'!X285)</f>
        <v>-0.19647459679403639</v>
      </c>
      <c r="AA268" s="113">
        <f>LN(1+'Stocks 1 Month Returns'!Y285)</f>
        <v>-0.14542469650442577</v>
      </c>
    </row>
    <row r="269" spans="1:27">
      <c r="A269" s="130">
        <v>45905</v>
      </c>
      <c r="B269" s="131">
        <f>LN(1+'Stocks 1 Day Returns'!B269)</f>
        <v>6.4898881938507138E-4</v>
      </c>
      <c r="C269" s="131">
        <f>LN(1+'Stocks 1 Day Returns'!C269)</f>
        <v>5.1615677336648395E-3</v>
      </c>
      <c r="D269" s="131">
        <f>LN(1+'Stocks 1 Day Returns'!D269)</f>
        <v>-2.0327645889585823E-2</v>
      </c>
      <c r="E269" s="131">
        <f>LN(1+'Stocks 1 Day Returns'!E269)</f>
        <v>-1.0624686145911935E-2</v>
      </c>
      <c r="F269" s="131">
        <f>LN(1+'Stocks 1 Day Returns'!F269)</f>
        <v>-2.0669746233408226E-3</v>
      </c>
      <c r="G269" s="131">
        <f>LN(1+'Stocks 1 Day Returns'!G269)</f>
        <v>1.6309713371476721E-2</v>
      </c>
      <c r="H269" s="131">
        <f>LN(1+'Stocks 1 Day Returns'!H269)</f>
        <v>7.5984844485828471E-3</v>
      </c>
      <c r="I269" s="131">
        <f>LN(1+'Stocks 1 Day Returns'!I269)</f>
        <v>-2.0351728719733383E-2</v>
      </c>
      <c r="J269" s="131">
        <f>LN(1+'Stocks 1 Day Returns'!J269)</f>
        <v>5.8432637924342001E-4</v>
      </c>
      <c r="K269" s="131">
        <f>LN(1+'Stocks 1 Day Returns'!K269)</f>
        <v>-8.7791956688502218E-3</v>
      </c>
      <c r="L269" s="131">
        <f>LN(1+'Stocks 1 Day Returns'!L269)</f>
        <v>-2.70419601474341E-2</v>
      </c>
      <c r="P269" s="227">
        <v>45741</v>
      </c>
      <c r="Q269" s="113">
        <f>LN(1+'Stocks 1 Month Returns'!O286)</f>
        <v>-8.1116458158346547E-2</v>
      </c>
      <c r="R269" s="113">
        <f>LN(1+'Stocks 1 Month Returns'!P286)</f>
        <v>-0.14677806883596273</v>
      </c>
      <c r="S269" s="113">
        <f>LN(1+'Stocks 1 Month Returns'!Q286)</f>
        <v>-8.6297835200277367E-2</v>
      </c>
      <c r="T269" s="113">
        <f>LN(1+'Stocks 1 Month Returns'!R286)</f>
        <v>-0.1016674517186807</v>
      </c>
      <c r="U269" s="113">
        <f>LN(1+'Stocks 1 Month Returns'!S286)</f>
        <v>-0.12088861913126082</v>
      </c>
      <c r="V269" s="113">
        <f>LN(1+'Stocks 1 Month Returns'!T286)</f>
        <v>-0.10680150463626883</v>
      </c>
      <c r="W269" s="113">
        <f>LN(1+'Stocks 1 Month Returns'!U286)</f>
        <v>7.3793199052399935E-2</v>
      </c>
      <c r="X269" s="113">
        <f>LN(1+'Stocks 1 Month Returns'!V286)</f>
        <v>2.0833223891137545E-3</v>
      </c>
      <c r="Y269" s="113">
        <f>LN(1+'Stocks 1 Month Returns'!W286)</f>
        <v>-2.3560462668513246E-2</v>
      </c>
      <c r="Z269" s="113">
        <f>LN(1+'Stocks 1 Month Returns'!X286)</f>
        <v>-0.10529941774152457</v>
      </c>
      <c r="AA269" s="113">
        <f>LN(1+'Stocks 1 Month Returns'!Y286)</f>
        <v>-9.3928315205140014E-2</v>
      </c>
    </row>
    <row r="270" spans="1:27">
      <c r="A270" s="130">
        <v>45910</v>
      </c>
      <c r="B270" s="131">
        <f>LN(1+'Stocks 1 Day Returns'!B270)</f>
        <v>2.4316771004541504E-2</v>
      </c>
      <c r="C270" s="131">
        <f>LN(1+'Stocks 1 Day Returns'!C270)</f>
        <v>-2.18865833912768E-2</v>
      </c>
      <c r="D270" s="131">
        <f>LN(1+'Stocks 1 Day Returns'!D270)</f>
        <v>1.4829455086441883E-2</v>
      </c>
      <c r="E270" s="131">
        <f>LN(1+'Stocks 1 Day Returns'!E270)</f>
        <v>2.2567892859316072E-2</v>
      </c>
      <c r="F270" s="131">
        <f>LN(1+'Stocks 1 Day Returns'!F270)</f>
        <v>-2.6484706811830323E-3</v>
      </c>
      <c r="G270" s="131">
        <f>LN(1+'Stocks 1 Day Returns'!G270)</f>
        <v>1.0638845749812834E-2</v>
      </c>
      <c r="H270" s="131">
        <f>LN(1+'Stocks 1 Day Returns'!H270)</f>
        <v>-7.1228721608132051E-4</v>
      </c>
      <c r="I270" s="131">
        <f>LN(1+'Stocks 1 Day Returns'!I270)</f>
        <v>2.9712790435033595E-2</v>
      </c>
      <c r="J270" s="131">
        <f>LN(1+'Stocks 1 Day Returns'!J270)</f>
        <v>2.1526367484346119E-3</v>
      </c>
      <c r="K270" s="131">
        <f>LN(1+'Stocks 1 Day Returns'!K270)</f>
        <v>-2.2860843914216927E-2</v>
      </c>
      <c r="L270" s="131">
        <f>LN(1+'Stocks 1 Day Returns'!L270)</f>
        <v>-1.3332990601154749E-2</v>
      </c>
      <c r="P270" s="227">
        <v>45742</v>
      </c>
      <c r="Q270" s="113">
        <f>LN(1+'Stocks 1 Month Returns'!O287)</f>
        <v>-2.8037854647542878E-2</v>
      </c>
      <c r="R270" s="113">
        <f>LN(1+'Stocks 1 Month Returns'!P287)</f>
        <v>-0.15556112038385134</v>
      </c>
      <c r="S270" s="113">
        <f>LN(1+'Stocks 1 Month Returns'!Q287)</f>
        <v>-6.6699778386869288E-2</v>
      </c>
      <c r="T270" s="113">
        <f>LN(1+'Stocks 1 Month Returns'!R287)</f>
        <v>-8.575846896157388E-2</v>
      </c>
      <c r="U270" s="113">
        <f>LN(1+'Stocks 1 Month Returns'!S287)</f>
        <v>-0.13891592811243608</v>
      </c>
      <c r="V270" s="113">
        <f>LN(1+'Stocks 1 Month Returns'!T287)</f>
        <v>-9.780471202460625E-2</v>
      </c>
      <c r="W270" s="113">
        <f>LN(1+'Stocks 1 Month Returns'!U287)</f>
        <v>4.0317611112693254E-2</v>
      </c>
      <c r="X270" s="113">
        <f>LN(1+'Stocks 1 Month Returns'!V287)</f>
        <v>2.4671820813422209E-2</v>
      </c>
      <c r="Y270" s="113">
        <f>LN(1+'Stocks 1 Month Returns'!W287)</f>
        <v>-4.4999454965336881E-2</v>
      </c>
      <c r="Z270" s="113">
        <f>LN(1+'Stocks 1 Month Returns'!X287)</f>
        <v>-0.10297016634438395</v>
      </c>
      <c r="AA270" s="113">
        <f>LN(1+'Stocks 1 Month Returns'!Y287)</f>
        <v>-8.8237819018713387E-2</v>
      </c>
    </row>
    <row r="271" spans="1:27">
      <c r="A271" s="130">
        <v>45911</v>
      </c>
      <c r="B271" s="131">
        <f>LN(1+'Stocks 1 Day Returns'!B271)</f>
        <v>1.3484176308625887E-2</v>
      </c>
      <c r="C271" s="131">
        <f>LN(1+'Stocks 1 Day Returns'!C271)</f>
        <v>3.4149811436086329E-2</v>
      </c>
      <c r="D271" s="131">
        <f>LN(1+'Stocks 1 Day Returns'!D271)</f>
        <v>2.1242791615243381E-2</v>
      </c>
      <c r="E271" s="131">
        <f>LN(1+'Stocks 1 Day Returns'!E271)</f>
        <v>1.3485369141869125E-2</v>
      </c>
      <c r="F271" s="131">
        <f>LN(1+'Stocks 1 Day Returns'!F271)</f>
        <v>3.1043811606432756E-2</v>
      </c>
      <c r="G271" s="131">
        <f>LN(1+'Stocks 1 Day Returns'!G271)</f>
        <v>3.3694144010946406E-2</v>
      </c>
      <c r="H271" s="131">
        <f>LN(1+'Stocks 1 Day Returns'!H271)</f>
        <v>4.3576165027800137E-2</v>
      </c>
      <c r="I271" s="131">
        <f>LN(1+'Stocks 1 Day Returns'!I271)</f>
        <v>2.2875581383637465E-2</v>
      </c>
      <c r="J271" s="131">
        <f>LN(1+'Stocks 1 Day Returns'!J271)</f>
        <v>-1.3691500434128699E-2</v>
      </c>
      <c r="K271" s="131">
        <f>LN(1+'Stocks 1 Day Returns'!K271)</f>
        <v>1.8313386178048226E-2</v>
      </c>
      <c r="L271" s="131">
        <f>LN(1+'Stocks 1 Day Returns'!L271)</f>
        <v>-8.2458033858563515E-3</v>
      </c>
      <c r="P271" s="227">
        <v>45743</v>
      </c>
      <c r="Q271" s="113">
        <f>LN(1+'Stocks 1 Month Returns'!O288)</f>
        <v>-2.4152150550491136E-2</v>
      </c>
      <c r="R271" s="113">
        <f>LN(1+'Stocks 1 Month Returns'!P288)</f>
        <v>-9.9556453068033998E-2</v>
      </c>
      <c r="S271" s="113">
        <f>LN(1+'Stocks 1 Month Returns'!Q288)</f>
        <v>-5.1551343627559351E-2</v>
      </c>
      <c r="T271" s="113">
        <f>LN(1+'Stocks 1 Month Returns'!R288)</f>
        <v>-7.1117305896288202E-2</v>
      </c>
      <c r="U271" s="113">
        <f>LN(1+'Stocks 1 Month Returns'!S288)</f>
        <v>-0.13571460806843463</v>
      </c>
      <c r="V271" s="113">
        <f>LN(1+'Stocks 1 Month Returns'!T288)</f>
        <v>-7.7200620259883404E-2</v>
      </c>
      <c r="W271" s="113">
        <f>LN(1+'Stocks 1 Month Returns'!U288)</f>
        <v>-5.4739661086151171E-2</v>
      </c>
      <c r="X271" s="113">
        <f>LN(1+'Stocks 1 Month Returns'!V288)</f>
        <v>4.3173031401741883E-2</v>
      </c>
      <c r="Y271" s="113">
        <f>LN(1+'Stocks 1 Month Returns'!W288)</f>
        <v>6.0825223030827351E-3</v>
      </c>
      <c r="Z271" s="113">
        <f>LN(1+'Stocks 1 Month Returns'!X288)</f>
        <v>-9.0910680506206751E-2</v>
      </c>
      <c r="AA271" s="113">
        <f>LN(1+'Stocks 1 Month Returns'!Y288)</f>
        <v>-7.3512225627910446E-2</v>
      </c>
    </row>
    <row r="272" spans="1:27">
      <c r="A272" s="130">
        <v>45912</v>
      </c>
      <c r="B272" s="131">
        <f>LN(1+'Stocks 1 Day Returns'!B272)</f>
        <v>-1.3052995316235166E-2</v>
      </c>
      <c r="C272" s="131">
        <f>LN(1+'Stocks 1 Day Returns'!C272)</f>
        <v>2.6128729367994853E-2</v>
      </c>
      <c r="D272" s="131">
        <f>LN(1+'Stocks 1 Day Returns'!D272)</f>
        <v>2.6306815741713948E-2</v>
      </c>
      <c r="E272" s="131">
        <f>LN(1+'Stocks 1 Day Returns'!E272)</f>
        <v>-8.5672361206109802E-3</v>
      </c>
      <c r="F272" s="131">
        <f>LN(1+'Stocks 1 Day Returns'!F272)</f>
        <v>-8.9390912412108583E-4</v>
      </c>
      <c r="G272" s="131">
        <f>LN(1+'Stocks 1 Day Returns'!G272)</f>
        <v>1.1947154497083326E-2</v>
      </c>
      <c r="H272" s="131">
        <f>LN(1+'Stocks 1 Day Returns'!H272)</f>
        <v>5.1349328078255175E-3</v>
      </c>
      <c r="I272" s="131">
        <f>LN(1+'Stocks 1 Day Returns'!I272)</f>
        <v>1.4883845813296905E-3</v>
      </c>
      <c r="J272" s="131">
        <f>LN(1+'Stocks 1 Day Returns'!J272)</f>
        <v>-9.8632508087142662E-3</v>
      </c>
      <c r="K272" s="131">
        <f>LN(1+'Stocks 1 Day Returns'!K272)</f>
        <v>8.5966203358797948E-4</v>
      </c>
      <c r="L272" s="131">
        <f>LN(1+'Stocks 1 Day Returns'!L272)</f>
        <v>-1.2881005086784129E-2</v>
      </c>
      <c r="P272" s="227">
        <v>45744</v>
      </c>
      <c r="Q272" s="113">
        <f>LN(1+'Stocks 1 Month Returns'!O289)</f>
        <v>-4.1255836853309233E-2</v>
      </c>
      <c r="R272" s="113">
        <f>LN(1+'Stocks 1 Month Returns'!P289)</f>
        <v>-0.10995049109551613</v>
      </c>
      <c r="S272" s="113">
        <f>LN(1+'Stocks 1 Month Returns'!Q289)</f>
        <v>-6.0266175715069072E-2</v>
      </c>
      <c r="T272" s="113">
        <f>LN(1+'Stocks 1 Month Returns'!R289)</f>
        <v>-7.1995343015802876E-2</v>
      </c>
      <c r="U272" s="113">
        <f>LN(1+'Stocks 1 Month Returns'!S289)</f>
        <v>-0.15129916170527807</v>
      </c>
      <c r="V272" s="113">
        <f>LN(1+'Stocks 1 Month Returns'!T289)</f>
        <v>-9.1973330002959847E-2</v>
      </c>
      <c r="W272" s="113">
        <f>LN(1+'Stocks 1 Month Returns'!U289)</f>
        <v>-4.4808576998786112E-2</v>
      </c>
      <c r="X272" s="113">
        <f>LN(1+'Stocks 1 Month Returns'!V289)</f>
        <v>3.3726558101139455E-2</v>
      </c>
      <c r="Y272" s="113">
        <f>LN(1+'Stocks 1 Month Returns'!W289)</f>
        <v>-2.7657481276537547E-2</v>
      </c>
      <c r="Z272" s="113">
        <f>LN(1+'Stocks 1 Month Returns'!X289)</f>
        <v>-0.10451266968966215</v>
      </c>
      <c r="AA272" s="113">
        <f>LN(1+'Stocks 1 Month Returns'!Y289)</f>
        <v>-7.3721834443909812E-2</v>
      </c>
    </row>
    <row r="273" spans="1:27">
      <c r="A273" s="130">
        <v>45917</v>
      </c>
      <c r="B273" s="131">
        <f>LN(1+'Stocks 1 Day Returns'!B273)</f>
        <v>-1.7593869714022856E-2</v>
      </c>
      <c r="C273" s="131">
        <f>LN(1+'Stocks 1 Day Returns'!C273)</f>
        <v>6.7723102051616356E-4</v>
      </c>
      <c r="D273" s="131">
        <f>LN(1+'Stocks 1 Day Returns'!D273)</f>
        <v>-9.2041007338747381E-4</v>
      </c>
      <c r="E273" s="131">
        <f>LN(1+'Stocks 1 Day Returns'!E273)</f>
        <v>8.8905083678018568E-3</v>
      </c>
      <c r="F273" s="131">
        <f>LN(1+'Stocks 1 Day Returns'!F273)</f>
        <v>4.6780058933409245E-3</v>
      </c>
      <c r="G273" s="131">
        <f>LN(1+'Stocks 1 Day Returns'!G273)</f>
        <v>-1.1311651020874763E-2</v>
      </c>
      <c r="H273" s="131">
        <f>LN(1+'Stocks 1 Day Returns'!H273)</f>
        <v>1.7641580667465435E-3</v>
      </c>
      <c r="I273" s="131">
        <f>LN(1+'Stocks 1 Day Returns'!I273)</f>
        <v>5.9773082243775363E-4</v>
      </c>
      <c r="J273" s="131">
        <f>LN(1+'Stocks 1 Day Returns'!J273)</f>
        <v>-4.6591834480904223E-3</v>
      </c>
      <c r="K273" s="131">
        <f>LN(1+'Stocks 1 Day Returns'!K273)</f>
        <v>-1.3280421774429776E-2</v>
      </c>
      <c r="L273" s="131">
        <f>LN(1+'Stocks 1 Day Returns'!L273)</f>
        <v>-3.5352293147563364E-2</v>
      </c>
      <c r="P273" s="227">
        <v>45748</v>
      </c>
      <c r="Q273" s="113">
        <f>LN(1+'Stocks 1 Month Returns'!O290)</f>
        <v>-9.8838638794242012E-2</v>
      </c>
      <c r="R273" s="113">
        <f>LN(1+'Stocks 1 Month Returns'!P290)</f>
        <v>-0.10566409407453364</v>
      </c>
      <c r="S273" s="113">
        <f>LN(1+'Stocks 1 Month Returns'!Q290)</f>
        <v>-6.3404394540490044E-2</v>
      </c>
      <c r="T273" s="113">
        <f>LN(1+'Stocks 1 Month Returns'!R290)</f>
        <v>-6.2108163774945831E-2</v>
      </c>
      <c r="U273" s="113">
        <f>LN(1+'Stocks 1 Month Returns'!S290)</f>
        <v>-0.17815686212920609</v>
      </c>
      <c r="V273" s="113">
        <f>LN(1+'Stocks 1 Month Returns'!T290)</f>
        <v>-0.10832982386192858</v>
      </c>
      <c r="W273" s="113">
        <f>LN(1+'Stocks 1 Month Returns'!U290)</f>
        <v>-6.4216744661220015E-2</v>
      </c>
      <c r="X273" s="113">
        <f>LN(1+'Stocks 1 Month Returns'!V290)</f>
        <v>3.507252031785249E-2</v>
      </c>
      <c r="Y273" s="113">
        <f>LN(1+'Stocks 1 Month Returns'!W290)</f>
        <v>-6.3105247656520161E-2</v>
      </c>
      <c r="Z273" s="113">
        <f>LN(1+'Stocks 1 Month Returns'!X290)</f>
        <v>-0.12493693125478335</v>
      </c>
      <c r="AA273" s="113">
        <f>LN(1+'Stocks 1 Month Returns'!Y290)</f>
        <v>-8.0903820040040472E-2</v>
      </c>
    </row>
    <row r="274" spans="1:27">
      <c r="A274" s="130">
        <v>45918</v>
      </c>
      <c r="B274" s="131">
        <f>LN(1+'Stocks 1 Day Returns'!B274)</f>
        <v>0.20711473515140313</v>
      </c>
      <c r="C274" s="131">
        <f>LN(1+'Stocks 1 Day Returns'!C274)</f>
        <v>-2.691962494252579E-3</v>
      </c>
      <c r="D274" s="131">
        <f>LN(1+'Stocks 1 Day Returns'!D274)</f>
        <v>-1.1196556792628302E-3</v>
      </c>
      <c r="E274" s="131">
        <f>LN(1+'Stocks 1 Day Returns'!E274)</f>
        <v>1.6039881483662061E-2</v>
      </c>
      <c r="F274" s="131">
        <f>LN(1+'Stocks 1 Day Returns'!F274)</f>
        <v>-8.7744905483736323E-3</v>
      </c>
      <c r="G274" s="131">
        <f>LN(1+'Stocks 1 Day Returns'!G274)</f>
        <v>5.1472738090096466E-3</v>
      </c>
      <c r="H274" s="131">
        <f>LN(1+'Stocks 1 Day Returns'!H274)</f>
        <v>1.0947275330312759E-2</v>
      </c>
      <c r="I274" s="131">
        <f>LN(1+'Stocks 1 Day Returns'!I274)</f>
        <v>-5.8753481076304799E-3</v>
      </c>
      <c r="J274" s="131">
        <f>LN(1+'Stocks 1 Day Returns'!J274)</f>
        <v>6.7508807796746052E-3</v>
      </c>
      <c r="K274" s="131">
        <f>LN(1+'Stocks 1 Day Returns'!K274)</f>
        <v>2.7819112896628286E-4</v>
      </c>
      <c r="L274" s="131">
        <f>LN(1+'Stocks 1 Day Returns'!L274)</f>
        <v>-5.8067264514202067E-3</v>
      </c>
      <c r="P274" s="227">
        <v>45749</v>
      </c>
      <c r="Q274" s="113">
        <f>LN(1+'Stocks 1 Month Returns'!O291)</f>
        <v>-2.0290720961207358E-2</v>
      </c>
      <c r="R274" s="113">
        <f>LN(1+'Stocks 1 Month Returns'!P291)</f>
        <v>-0.10268942850063986</v>
      </c>
      <c r="S274" s="113">
        <f>LN(1+'Stocks 1 Month Returns'!Q291)</f>
        <v>-6.7098373856291305E-2</v>
      </c>
      <c r="T274" s="113">
        <f>LN(1+'Stocks 1 Month Returns'!R291)</f>
        <v>-7.3335418626956014E-2</v>
      </c>
      <c r="U274" s="113">
        <f>LN(1+'Stocks 1 Month Returns'!S291)</f>
        <v>-0.15800652001922</v>
      </c>
      <c r="V274" s="113">
        <f>LN(1+'Stocks 1 Month Returns'!T291)</f>
        <v>-6.0737099105456584E-2</v>
      </c>
      <c r="W274" s="113">
        <f>LN(1+'Stocks 1 Month Returns'!U291)</f>
        <v>8.9356531083010747E-3</v>
      </c>
      <c r="X274" s="113">
        <f>LN(1+'Stocks 1 Month Returns'!V291)</f>
        <v>4.0625454706219422E-2</v>
      </c>
      <c r="Y274" s="113">
        <f>LN(1+'Stocks 1 Month Returns'!W291)</f>
        <v>8.7075584998395593E-3</v>
      </c>
      <c r="Z274" s="113">
        <f>LN(1+'Stocks 1 Month Returns'!X291)</f>
        <v>-8.9282579904864517E-2</v>
      </c>
      <c r="AA274" s="113">
        <f>LN(1+'Stocks 1 Month Returns'!Y291)</f>
        <v>-6.9032520798504873E-2</v>
      </c>
    </row>
    <row r="275" spans="1:27">
      <c r="A275" s="130">
        <v>45919</v>
      </c>
      <c r="B275" s="131">
        <f>LN(1+'Stocks 1 Day Returns'!B275)</f>
        <v>-3.0828859299113921E-2</v>
      </c>
      <c r="C275" s="131">
        <f>LN(1+'Stocks 1 Day Returns'!C275)</f>
        <v>3.3622421717157763E-2</v>
      </c>
      <c r="D275" s="131">
        <f>LN(1+'Stocks 1 Day Returns'!D275)</f>
        <v>2.0565035076601731E-2</v>
      </c>
      <c r="E275" s="131">
        <f>LN(1+'Stocks 1 Day Returns'!E275)</f>
        <v>-4.775035041671657E-3</v>
      </c>
      <c r="F275" s="131">
        <f>LN(1+'Stocks 1 Day Returns'!F275)</f>
        <v>-7.5312100602441777E-3</v>
      </c>
      <c r="G275" s="131">
        <f>LN(1+'Stocks 1 Day Returns'!G275)</f>
        <v>2.5006078843851216E-2</v>
      </c>
      <c r="H275" s="131">
        <f>LN(1+'Stocks 1 Day Returns'!H275)</f>
        <v>-2.6443194373135873E-3</v>
      </c>
      <c r="I275" s="131">
        <f>LN(1+'Stocks 1 Day Returns'!I275)</f>
        <v>-1.4604331099157864E-2</v>
      </c>
      <c r="J275" s="131">
        <f>LN(1+'Stocks 1 Day Returns'!J275)</f>
        <v>2.0454489609014405E-3</v>
      </c>
      <c r="K275" s="131">
        <f>LN(1+'Stocks 1 Day Returns'!K275)</f>
        <v>3.1724098607372195E-3</v>
      </c>
      <c r="L275" s="131">
        <f>LN(1+'Stocks 1 Day Returns'!L275)</f>
        <v>-9.8737857828167085E-3</v>
      </c>
      <c r="P275" s="227">
        <v>45750</v>
      </c>
      <c r="Q275" s="113">
        <f>LN(1+'Stocks 1 Month Returns'!O292)</f>
        <v>2.0951647582038022E-2</v>
      </c>
      <c r="R275" s="113">
        <f>LN(1+'Stocks 1 Month Returns'!P292)</f>
        <v>-0.2026020614480373</v>
      </c>
      <c r="S275" s="113">
        <f>LN(1+'Stocks 1 Month Returns'!Q292)</f>
        <v>-0.12615207958533436</v>
      </c>
      <c r="T275" s="113">
        <f>LN(1+'Stocks 1 Month Returns'!R292)</f>
        <v>-0.16379681994664325</v>
      </c>
      <c r="U275" s="113">
        <f>LN(1+'Stocks 1 Month Returns'!S292)</f>
        <v>-0.26136494382405351</v>
      </c>
      <c r="V275" s="113">
        <f>LN(1+'Stocks 1 Month Returns'!T292)</f>
        <v>-0.20248358567809044</v>
      </c>
      <c r="W275" s="113">
        <f>LN(1+'Stocks 1 Month Returns'!U292)</f>
        <v>-0.1087002852390955</v>
      </c>
      <c r="X275" s="113">
        <f>LN(1+'Stocks 1 Month Returns'!V292)</f>
        <v>-1.9409884604715218E-2</v>
      </c>
      <c r="Y275" s="113">
        <f>LN(1+'Stocks 1 Month Returns'!W292)</f>
        <v>-0.13206174236343457</v>
      </c>
      <c r="Z275" s="113">
        <f>LN(1+'Stocks 1 Month Returns'!X292)</f>
        <v>-0.20919714103491485</v>
      </c>
      <c r="AA275" s="113">
        <f>LN(1+'Stocks 1 Month Returns'!Y292)</f>
        <v>-0.13344079714488788</v>
      </c>
    </row>
    <row r="276" spans="1:27">
      <c r="A276" s="130">
        <v>45924</v>
      </c>
      <c r="B276" s="131">
        <f>LN(1+'Stocks 1 Day Returns'!B276)</f>
        <v>5.4124747200577333E-2</v>
      </c>
      <c r="C276" s="131">
        <f>LN(1+'Stocks 1 Day Returns'!C276)</f>
        <v>-1.6349653997302815E-2</v>
      </c>
      <c r="D276" s="131">
        <f>LN(1+'Stocks 1 Day Returns'!D276)</f>
        <v>-6.177375944916982E-3</v>
      </c>
      <c r="E276" s="131">
        <f>LN(1+'Stocks 1 Day Returns'!E276)</f>
        <v>-1.1245040806689579E-2</v>
      </c>
      <c r="F276" s="131">
        <f>LN(1+'Stocks 1 Day Returns'!F276)</f>
        <v>2.4749847767145169E-3</v>
      </c>
      <c r="G276" s="131">
        <f>LN(1+'Stocks 1 Day Returns'!G276)</f>
        <v>-7.7684685478888642E-3</v>
      </c>
      <c r="H276" s="131">
        <f>LN(1+'Stocks 1 Day Returns'!H276)</f>
        <v>1.4634602637503838E-2</v>
      </c>
      <c r="I276" s="131">
        <f>LN(1+'Stocks 1 Day Returns'!I276)</f>
        <v>3.1358494915263027E-3</v>
      </c>
      <c r="J276" s="131">
        <f>LN(1+'Stocks 1 Day Returns'!J276)</f>
        <v>-1.3730603100332311E-2</v>
      </c>
      <c r="K276" s="131">
        <f>LN(1+'Stocks 1 Day Returns'!K276)</f>
        <v>-1.0250381266055148E-2</v>
      </c>
      <c r="L276" s="131">
        <f>LN(1+'Stocks 1 Day Returns'!L276)</f>
        <v>1.396225252032854E-2</v>
      </c>
      <c r="P276" s="227">
        <v>45751</v>
      </c>
      <c r="Q276" s="113">
        <f>LN(1+'Stocks 1 Month Returns'!O293)</f>
        <v>-0.10642538864830836</v>
      </c>
      <c r="R276" s="113">
        <f>LN(1+'Stocks 1 Month Returns'!P293)</f>
        <v>-0.28461073412899801</v>
      </c>
      <c r="S276" s="113">
        <f>LN(1+'Stocks 1 Month Returns'!Q293)</f>
        <v>-0.16008282510211808</v>
      </c>
      <c r="T276" s="113">
        <f>LN(1+'Stocks 1 Month Returns'!R293)</f>
        <v>-0.21277034939929812</v>
      </c>
      <c r="U276" s="113">
        <f>LN(1+'Stocks 1 Month Returns'!S293)</f>
        <v>-0.29492452592584389</v>
      </c>
      <c r="V276" s="113">
        <f>LN(1+'Stocks 1 Month Returns'!T293)</f>
        <v>-0.23502491788359359</v>
      </c>
      <c r="W276" s="113">
        <f>LN(1+'Stocks 1 Month Returns'!U293)</f>
        <v>-0.12820484370433921</v>
      </c>
      <c r="X276" s="113">
        <f>LN(1+'Stocks 1 Month Returns'!V293)</f>
        <v>-0.12739346194925641</v>
      </c>
      <c r="Y276" s="113">
        <f>LN(1+'Stocks 1 Month Returns'!W293)</f>
        <v>-0.21041226647695144</v>
      </c>
      <c r="Z276" s="113">
        <f>LN(1+'Stocks 1 Month Returns'!X293)</f>
        <v>-0.22223084840443305</v>
      </c>
      <c r="AA276" s="113">
        <f>LN(1+'Stocks 1 Month Returns'!Y293)</f>
        <v>-0.18513925894113706</v>
      </c>
    </row>
    <row r="277" spans="1:27">
      <c r="A277" s="130">
        <v>45925</v>
      </c>
      <c r="B277" s="131">
        <f>LN(1+'Stocks 1 Day Returns'!B277)</f>
        <v>9.2666053539202417E-2</v>
      </c>
      <c r="C277" s="131">
        <f>LN(1+'Stocks 1 Day Returns'!C277)</f>
        <v>2.5570235043039548E-2</v>
      </c>
      <c r="D277" s="131">
        <f>LN(1+'Stocks 1 Day Returns'!D277)</f>
        <v>1.5239782353958129E-3</v>
      </c>
      <c r="E277" s="131">
        <f>LN(1+'Stocks 1 Day Returns'!E277)</f>
        <v>1.5500621876736601E-2</v>
      </c>
      <c r="F277" s="131">
        <f>LN(1+'Stocks 1 Day Returns'!F277)</f>
        <v>3.77201756866739E-3</v>
      </c>
      <c r="G277" s="131">
        <f>LN(1+'Stocks 1 Day Returns'!G277)</f>
        <v>1.9016321071898278E-2</v>
      </c>
      <c r="H277" s="131">
        <f>LN(1+'Stocks 1 Day Returns'!H277)</f>
        <v>1.8778128666397248E-2</v>
      </c>
      <c r="I277" s="131">
        <f>LN(1+'Stocks 1 Day Returns'!I277)</f>
        <v>1.7286688047439536E-2</v>
      </c>
      <c r="J277" s="131">
        <f>LN(1+'Stocks 1 Day Returns'!J277)</f>
        <v>3.3290666460209054E-4</v>
      </c>
      <c r="K277" s="131">
        <f>LN(1+'Stocks 1 Day Returns'!K277)</f>
        <v>-1.7401320300183209E-3</v>
      </c>
      <c r="L277" s="131">
        <f>LN(1+'Stocks 1 Day Returns'!L277)</f>
        <v>5.8519873781281788E-4</v>
      </c>
      <c r="P277" s="227">
        <v>45755</v>
      </c>
      <c r="Q277" s="113">
        <f>LN(1+'Stocks 1 Month Returns'!O294)</f>
        <v>-0.16816643310230772</v>
      </c>
      <c r="R277" s="113">
        <f>LN(1+'Stocks 1 Month Returns'!P294)</f>
        <v>-0.36532655255169294</v>
      </c>
      <c r="S277" s="113">
        <f>LN(1+'Stocks 1 Month Returns'!Q294)</f>
        <v>-0.1422240381349219</v>
      </c>
      <c r="T277" s="113">
        <f>LN(1+'Stocks 1 Month Returns'!R294)</f>
        <v>-0.22257825213317459</v>
      </c>
      <c r="U277" s="113">
        <f>LN(1+'Stocks 1 Month Returns'!S294)</f>
        <v>-0.29401048246028494</v>
      </c>
      <c r="V277" s="113">
        <f>LN(1+'Stocks 1 Month Returns'!T294)</f>
        <v>-0.28690227046463146</v>
      </c>
      <c r="W277" s="113">
        <f>LN(1+'Stocks 1 Month Returns'!U294)</f>
        <v>-0.14893589501149188</v>
      </c>
      <c r="X277" s="113">
        <f>LN(1+'Stocks 1 Month Returns'!V294)</f>
        <v>-0.17106679370374736</v>
      </c>
      <c r="Y277" s="113">
        <f>LN(1+'Stocks 1 Month Returns'!W294)</f>
        <v>-0.13934850854502645</v>
      </c>
      <c r="Z277" s="113">
        <f>LN(1+'Stocks 1 Month Returns'!X294)</f>
        <v>-0.19339056181759087</v>
      </c>
      <c r="AA277" s="113">
        <f>LN(1+'Stocks 1 Month Returns'!Y294)</f>
        <v>-0.18522429797462533</v>
      </c>
    </row>
    <row r="278" spans="1:27">
      <c r="A278" s="130">
        <v>45926</v>
      </c>
      <c r="B278" s="131">
        <f>LN(1+'Stocks 1 Day Returns'!B278)</f>
        <v>3.8877972693624897E-2</v>
      </c>
      <c r="C278" s="131">
        <f>LN(1+'Stocks 1 Day Returns'!C278)</f>
        <v>-1.0092638805954178E-2</v>
      </c>
      <c r="D278" s="131">
        <f>LN(1+'Stocks 1 Day Returns'!D278)</f>
        <v>4.1108474473038094E-3</v>
      </c>
      <c r="E278" s="131">
        <f>LN(1+'Stocks 1 Day Returns'!E278)</f>
        <v>-1.3916924063639025E-2</v>
      </c>
      <c r="F278" s="131">
        <f>LN(1+'Stocks 1 Day Returns'!F278)</f>
        <v>-3.4919449797736913E-4</v>
      </c>
      <c r="G278" s="131">
        <f>LN(1+'Stocks 1 Day Returns'!G278)</f>
        <v>1.3158406074810975E-3</v>
      </c>
      <c r="H278" s="131">
        <f>LN(1+'Stocks 1 Day Returns'!H278)</f>
        <v>6.0823477528647221E-3</v>
      </c>
      <c r="I278" s="131">
        <f>LN(1+'Stocks 1 Day Returns'!I278)</f>
        <v>-8.0787650194892712E-3</v>
      </c>
      <c r="J278" s="131">
        <f>LN(1+'Stocks 1 Day Returns'!J278)</f>
        <v>3.0972782507221765E-2</v>
      </c>
      <c r="K278" s="131">
        <f>LN(1+'Stocks 1 Day Returns'!K278)</f>
        <v>2.855786369438785E-3</v>
      </c>
      <c r="L278" s="131">
        <f>LN(1+'Stocks 1 Day Returns'!L278)</f>
        <v>1.6059079938756493E-2</v>
      </c>
      <c r="P278" s="227">
        <v>45756</v>
      </c>
      <c r="Q278" s="113">
        <f>LN(1+'Stocks 1 Month Returns'!O295)</f>
        <v>5.1145227128417757E-2</v>
      </c>
      <c r="R278" s="113">
        <f>LN(1+'Stocks 1 Month Returns'!P295)</f>
        <v>-0.13851844381543207</v>
      </c>
      <c r="S278" s="113">
        <f>LN(1+'Stocks 1 Month Returns'!Q295)</f>
        <v>-7.5831599185965503E-3</v>
      </c>
      <c r="T278" s="113">
        <f>LN(1+'Stocks 1 Month Returns'!R295)</f>
        <v>-7.6398218294234987E-2</v>
      </c>
      <c r="U278" s="113">
        <f>LN(1+'Stocks 1 Month Returns'!S295)</f>
        <v>-0.10189428810319734</v>
      </c>
      <c r="V278" s="113">
        <f>LN(1+'Stocks 1 Month Returns'!T295)</f>
        <v>-0.14230778324204102</v>
      </c>
      <c r="W278" s="113">
        <f>LN(1+'Stocks 1 Month Returns'!U295)</f>
        <v>-8.7674965687983483E-2</v>
      </c>
      <c r="X278" s="113">
        <f>LN(1+'Stocks 1 Month Returns'!V295)</f>
        <v>-8.7290626050723019E-2</v>
      </c>
      <c r="Y278" s="113">
        <f>LN(1+'Stocks 1 Month Returns'!W295)</f>
        <v>9.3128321418955388E-3</v>
      </c>
      <c r="Z278" s="113">
        <f>LN(1+'Stocks 1 Month Returns'!X295)</f>
        <v>-6.1954248526575634E-2</v>
      </c>
      <c r="AA278" s="113">
        <f>LN(1+'Stocks 1 Month Returns'!Y295)</f>
        <v>-5.4516513727297468E-2</v>
      </c>
    </row>
    <row r="279" spans="1:27">
      <c r="P279" s="227">
        <v>45757</v>
      </c>
      <c r="Q279" s="113">
        <f>LN(1+'Stocks 1 Month Returns'!O296)</f>
        <v>-4.4950397286355408E-2</v>
      </c>
      <c r="R279" s="113">
        <f>LN(1+'Stocks 1 Month Returns'!P296)</f>
        <v>-0.13607057341131445</v>
      </c>
      <c r="S279" s="113">
        <f>LN(1+'Stocks 1 Month Returns'!Q296)</f>
        <v>-1.0519661912292366E-2</v>
      </c>
      <c r="T279" s="113">
        <f>LN(1+'Stocks 1 Month Returns'!R296)</f>
        <v>-7.1647247071434328E-2</v>
      </c>
      <c r="U279" s="113">
        <f>LN(1+'Stocks 1 Month Returns'!S296)</f>
        <v>-0.15283672881732738</v>
      </c>
      <c r="V279" s="113">
        <f>LN(1+'Stocks 1 Month Returns'!T296)</f>
        <v>-0.17083952470834121</v>
      </c>
      <c r="W279" s="113">
        <f>LN(1+'Stocks 1 Month Returns'!U296)</f>
        <v>-9.6578687866595236E-2</v>
      </c>
      <c r="X279" s="113">
        <f>LN(1+'Stocks 1 Month Returns'!V296)</f>
        <v>-0.12864965882814558</v>
      </c>
      <c r="Y279" s="113">
        <f>LN(1+'Stocks 1 Month Returns'!W296)</f>
        <v>-2.6368756975461545E-2</v>
      </c>
      <c r="Z279" s="113">
        <f>LN(1+'Stocks 1 Month Returns'!X296)</f>
        <v>-9.8537694155795552E-2</v>
      </c>
      <c r="AA279" s="113">
        <f>LN(1+'Stocks 1 Month Returns'!Y296)</f>
        <v>-6.6478863793446488E-2</v>
      </c>
    </row>
    <row r="280" spans="1:27">
      <c r="P280" s="227">
        <v>45758</v>
      </c>
      <c r="Q280" s="113">
        <f>LN(1+'Stocks 1 Month Returns'!O297)</f>
        <v>-0.20152506996220407</v>
      </c>
      <c r="R280" s="113">
        <f>LN(1+'Stocks 1 Month Returns'!P297)</f>
        <v>-7.525529520516111E-2</v>
      </c>
      <c r="S280" s="113">
        <f>LN(1+'Stocks 1 Month Returns'!Q297)</f>
        <v>6.5382448600185498E-3</v>
      </c>
      <c r="T280" s="113">
        <f>LN(1+'Stocks 1 Month Returns'!R297)</f>
        <v>-5.8702390440153421E-2</v>
      </c>
      <c r="U280" s="113">
        <f>LN(1+'Stocks 1 Month Returns'!S297)</f>
        <v>-0.15071062851487124</v>
      </c>
      <c r="V280" s="113">
        <f>LN(1+'Stocks 1 Month Returns'!T297)</f>
        <v>-0.16697929966488961</v>
      </c>
      <c r="W280" s="113">
        <f>LN(1+'Stocks 1 Month Returns'!U297)</f>
        <v>-9.5437361402885543E-2</v>
      </c>
      <c r="X280" s="113">
        <f>LN(1+'Stocks 1 Month Returns'!V297)</f>
        <v>-0.14318338861288479</v>
      </c>
      <c r="Y280" s="113">
        <f>LN(1+'Stocks 1 Month Returns'!W297)</f>
        <v>-3.4385636715766645E-2</v>
      </c>
      <c r="Z280" s="113">
        <f>LN(1+'Stocks 1 Month Returns'!X297)</f>
        <v>-6.6335168405013578E-2</v>
      </c>
      <c r="AA280" s="113">
        <f>LN(1+'Stocks 1 Month Returns'!Y297)</f>
        <v>-4.7759596208821947E-2</v>
      </c>
    </row>
    <row r="281" spans="1:27">
      <c r="P281" s="227">
        <v>45762</v>
      </c>
      <c r="Q281" s="113">
        <f>LN(1+'Stocks 1 Month Returns'!O298)</f>
        <v>-0.23741954102610785</v>
      </c>
      <c r="R281" s="113">
        <f>LN(1+'Stocks 1 Month Returns'!P298)</f>
        <v>-0.10011801812525327</v>
      </c>
      <c r="S281" s="113">
        <f>LN(1+'Stocks 1 Month Returns'!Q298)</f>
        <v>-5.2798506797059927E-2</v>
      </c>
      <c r="T281" s="113">
        <f>LN(1+'Stocks 1 Month Returns'!R298)</f>
        <v>-0.10157801825858064</v>
      </c>
      <c r="U281" s="113">
        <f>LN(1+'Stocks 1 Month Returns'!S298)</f>
        <v>-0.19419651383435835</v>
      </c>
      <c r="V281" s="113">
        <f>LN(1+'Stocks 1 Month Returns'!T298)</f>
        <v>-0.2008441960341385</v>
      </c>
      <c r="W281" s="113">
        <f>LN(1+'Stocks 1 Month Returns'!U298)</f>
        <v>-0.12736026505365264</v>
      </c>
      <c r="X281" s="113">
        <f>LN(1+'Stocks 1 Month Returns'!V298)</f>
        <v>-0.20000018478018694</v>
      </c>
      <c r="Y281" s="113">
        <f>LN(1+'Stocks 1 Month Returns'!W298)</f>
        <v>-8.5137018307124834E-2</v>
      </c>
      <c r="Z281" s="113">
        <f>LN(1+'Stocks 1 Month Returns'!X298)</f>
        <v>-0.14282655012903153</v>
      </c>
      <c r="AA281" s="113">
        <f>LN(1+'Stocks 1 Month Returns'!Y298)</f>
        <v>-8.9409971532117716E-2</v>
      </c>
    </row>
    <row r="282" spans="1:27">
      <c r="P282" s="227">
        <v>45763</v>
      </c>
      <c r="Q282" s="113">
        <f>LN(1+'Stocks 1 Month Returns'!O299)</f>
        <v>-0.32262040970287725</v>
      </c>
      <c r="R282" s="113">
        <f>LN(1+'Stocks 1 Month Returns'!P299)</f>
        <v>-0.11466386029525585</v>
      </c>
      <c r="S282" s="113">
        <f>LN(1+'Stocks 1 Month Returns'!Q299)</f>
        <v>-5.5623951271347685E-2</v>
      </c>
      <c r="T282" s="113">
        <f>LN(1+'Stocks 1 Month Returns'!R299)</f>
        <v>-0.102352435100363</v>
      </c>
      <c r="U282" s="113">
        <f>LN(1+'Stocks 1 Month Returns'!S299)</f>
        <v>-0.20666038992001304</v>
      </c>
      <c r="V282" s="113">
        <f>LN(1+'Stocks 1 Month Returns'!T299)</f>
        <v>-0.2126344932307942</v>
      </c>
      <c r="W282" s="113">
        <f>LN(1+'Stocks 1 Month Returns'!U299)</f>
        <v>-0.11996274623555445</v>
      </c>
      <c r="X282" s="113">
        <f>LN(1+'Stocks 1 Month Returns'!V299)</f>
        <v>-0.19636274582751181</v>
      </c>
      <c r="Y282" s="113">
        <f>LN(1+'Stocks 1 Month Returns'!W299)</f>
        <v>-5.6151284794264962E-2</v>
      </c>
      <c r="Z282" s="113">
        <f>LN(1+'Stocks 1 Month Returns'!X299)</f>
        <v>-0.1248841543006021</v>
      </c>
      <c r="AA282" s="113">
        <f>LN(1+'Stocks 1 Month Returns'!Y299)</f>
        <v>-8.6346760139767734E-2</v>
      </c>
    </row>
    <row r="283" spans="1:27">
      <c r="P283" s="227">
        <v>45764</v>
      </c>
      <c r="Q283" s="113">
        <f>LN(1+'Stocks 1 Month Returns'!O300)</f>
        <v>-0.22903959115725123</v>
      </c>
      <c r="R283" s="113">
        <f>LN(1+'Stocks 1 Month Returns'!P300)</f>
        <v>-7.539766839916065E-2</v>
      </c>
      <c r="S283" s="113">
        <f>LN(1+'Stocks 1 Month Returns'!Q300)</f>
        <v>-3.9802565661262876E-2</v>
      </c>
      <c r="T283" s="113">
        <f>LN(1+'Stocks 1 Month Returns'!R300)</f>
        <v>-7.8528562925494469E-2</v>
      </c>
      <c r="U283" s="113">
        <f>LN(1+'Stocks 1 Month Returns'!S300)</f>
        <v>-0.15439871324600626</v>
      </c>
      <c r="V283" s="113">
        <f>LN(1+'Stocks 1 Month Returns'!T300)</f>
        <v>-0.16124795863077648</v>
      </c>
      <c r="W283" s="113">
        <f>LN(1+'Stocks 1 Month Returns'!U300)</f>
        <v>-9.7499358215124843E-2</v>
      </c>
      <c r="X283" s="113">
        <f>LN(1+'Stocks 1 Month Returns'!V300)</f>
        <v>-0.16060623174307084</v>
      </c>
      <c r="Y283" s="113">
        <f>LN(1+'Stocks 1 Month Returns'!W300)</f>
        <v>-5.0859970627420058E-2</v>
      </c>
      <c r="Z283" s="113">
        <f>LN(1+'Stocks 1 Month Returns'!X300)</f>
        <v>-0.11147643219842521</v>
      </c>
      <c r="AA283" s="113">
        <f>LN(1+'Stocks 1 Month Returns'!Y300)</f>
        <v>-5.8430517294335731E-2</v>
      </c>
    </row>
    <row r="284" spans="1:27">
      <c r="P284" s="227">
        <v>45769</v>
      </c>
      <c r="Q284" s="113">
        <f>LN(1+'Stocks 1 Month Returns'!O301)</f>
        <v>-0.23099659262636532</v>
      </c>
      <c r="R284" s="113">
        <f>LN(1+'Stocks 1 Month Returns'!P301)</f>
        <v>-9.4964648794785028E-2</v>
      </c>
      <c r="S284" s="113">
        <f>LN(1+'Stocks 1 Month Returns'!Q301)</f>
        <v>-7.8677880340012524E-2</v>
      </c>
      <c r="T284" s="113">
        <f>LN(1+'Stocks 1 Month Returns'!R301)</f>
        <v>-0.12210265201870565</v>
      </c>
      <c r="U284" s="113">
        <f>LN(1+'Stocks 1 Month Returns'!S301)</f>
        <v>-0.16384942122308649</v>
      </c>
      <c r="V284" s="113">
        <f>LN(1+'Stocks 1 Month Returns'!T301)</f>
        <v>-0.20108346631370524</v>
      </c>
      <c r="W284" s="113">
        <f>LN(1+'Stocks 1 Month Returns'!U301)</f>
        <v>-0.11608604788211084</v>
      </c>
      <c r="X284" s="113">
        <f>LN(1+'Stocks 1 Month Returns'!V301)</f>
        <v>-0.20792022330955129</v>
      </c>
      <c r="Y284" s="113">
        <f>LN(1+'Stocks 1 Month Returns'!W301)</f>
        <v>-8.7045355307012018E-2</v>
      </c>
      <c r="Z284" s="113">
        <f>LN(1+'Stocks 1 Month Returns'!X301)</f>
        <v>-0.14394957342308778</v>
      </c>
      <c r="AA284" s="113">
        <f>LN(1+'Stocks 1 Month Returns'!Y301)</f>
        <v>-9.407762072624018E-2</v>
      </c>
    </row>
    <row r="285" spans="1:27">
      <c r="P285" s="227">
        <v>45770</v>
      </c>
      <c r="Q285" s="113">
        <f>LN(1+'Stocks 1 Month Returns'!O302)</f>
        <v>-0.19940081127494289</v>
      </c>
      <c r="R285" s="113">
        <f>LN(1+'Stocks 1 Month Returns'!P302)</f>
        <v>-0.10005340383219719</v>
      </c>
      <c r="S285" s="113">
        <f>LN(1+'Stocks 1 Month Returns'!Q302)</f>
        <v>-7.9451694586877702E-2</v>
      </c>
      <c r="T285" s="113">
        <f>LN(1+'Stocks 1 Month Returns'!R302)</f>
        <v>-0.11598690844467469</v>
      </c>
      <c r="U285" s="113">
        <f>LN(1+'Stocks 1 Month Returns'!S302)</f>
        <v>-0.16589707333807074</v>
      </c>
      <c r="V285" s="113">
        <f>LN(1+'Stocks 1 Month Returns'!T302)</f>
        <v>-0.12284280304454655</v>
      </c>
      <c r="W285" s="113">
        <f>LN(1+'Stocks 1 Month Returns'!U302)</f>
        <v>-0.11823534042285974</v>
      </c>
      <c r="X285" s="113">
        <f>LN(1+'Stocks 1 Month Returns'!V302)</f>
        <v>-0.22216417493426246</v>
      </c>
      <c r="Y285" s="113">
        <f>LN(1+'Stocks 1 Month Returns'!W302)</f>
        <v>-6.8135436583130607E-2</v>
      </c>
      <c r="Z285" s="113">
        <f>LN(1+'Stocks 1 Month Returns'!X302)</f>
        <v>-0.11827830204786198</v>
      </c>
      <c r="AA285" s="113">
        <f>LN(1+'Stocks 1 Month Returns'!Y302)</f>
        <v>-8.8217557693066356E-2</v>
      </c>
    </row>
    <row r="286" spans="1:27">
      <c r="P286" s="227">
        <v>45771</v>
      </c>
      <c r="Q286" s="113">
        <f>LN(1+'Stocks 1 Month Returns'!O303)</f>
        <v>-0.13693221255386751</v>
      </c>
      <c r="R286" s="113">
        <f>LN(1+'Stocks 1 Month Returns'!P303)</f>
        <v>-8.9381301618501871E-2</v>
      </c>
      <c r="S286" s="113">
        <f>LN(1+'Stocks 1 Month Returns'!Q303)</f>
        <v>-3.8258449701212463E-2</v>
      </c>
      <c r="T286" s="113">
        <f>LN(1+'Stocks 1 Month Returns'!R303)</f>
        <v>-9.8360306878075607E-2</v>
      </c>
      <c r="U286" s="113">
        <f>LN(1+'Stocks 1 Month Returns'!S303)</f>
        <v>-0.13938847027444187</v>
      </c>
      <c r="V286" s="113">
        <f>LN(1+'Stocks 1 Month Returns'!T303)</f>
        <v>-0.12941244615925049</v>
      </c>
      <c r="W286" s="113">
        <f>LN(1+'Stocks 1 Month Returns'!U303)</f>
        <v>-0.13310213237814142</v>
      </c>
      <c r="X286" s="113">
        <f>LN(1+'Stocks 1 Month Returns'!V303)</f>
        <v>-0.19481616379126573</v>
      </c>
      <c r="Y286" s="113">
        <f>LN(1+'Stocks 1 Month Returns'!W303)</f>
        <v>-5.3450314522773032E-2</v>
      </c>
      <c r="Z286" s="113">
        <f>LN(1+'Stocks 1 Month Returns'!X303)</f>
        <v>-0.11598900671131115</v>
      </c>
      <c r="AA286" s="113">
        <f>LN(1+'Stocks 1 Month Returns'!Y303)</f>
        <v>-7.0016059724112067E-2</v>
      </c>
    </row>
    <row r="287" spans="1:27">
      <c r="P287" s="227">
        <v>45772</v>
      </c>
      <c r="Q287" s="113">
        <f>LN(1+'Stocks 1 Month Returns'!O304)</f>
        <v>-0.17137003244476123</v>
      </c>
      <c r="R287" s="113">
        <f>LN(1+'Stocks 1 Month Returns'!P304)</f>
        <v>-7.289378025351842E-2</v>
      </c>
      <c r="S287" s="113">
        <f>LN(1+'Stocks 1 Month Returns'!Q304)</f>
        <v>-1.119952761693205E-2</v>
      </c>
      <c r="T287" s="113">
        <f>LN(1+'Stocks 1 Month Returns'!R304)</f>
        <v>-0.1019616304654766</v>
      </c>
      <c r="U287" s="113">
        <f>LN(1+'Stocks 1 Month Returns'!S304)</f>
        <v>-0.12603279933088532</v>
      </c>
      <c r="V287" s="113">
        <f>LN(1+'Stocks 1 Month Returns'!T304)</f>
        <v>-0.15731503270864966</v>
      </c>
      <c r="W287" s="113">
        <f>LN(1+'Stocks 1 Month Returns'!U304)</f>
        <v>-9.4368294984552376E-2</v>
      </c>
      <c r="X287" s="113">
        <f>LN(1+'Stocks 1 Month Returns'!V304)</f>
        <v>-0.20726462196404552</v>
      </c>
      <c r="Y287" s="113">
        <f>LN(1+'Stocks 1 Month Returns'!W304)</f>
        <v>-1.9374890112023986E-2</v>
      </c>
      <c r="Z287" s="113">
        <f>LN(1+'Stocks 1 Month Returns'!X304)</f>
        <v>-7.8266189585951579E-2</v>
      </c>
      <c r="AA287" s="113">
        <f>LN(1+'Stocks 1 Month Returns'!Y304)</f>
        <v>-4.9291810811603894E-2</v>
      </c>
    </row>
    <row r="288" spans="1:27">
      <c r="P288" s="227">
        <v>45776</v>
      </c>
      <c r="Q288" s="113">
        <f>LN(1+'Stocks 1 Month Returns'!O305)</f>
        <v>-0.16941234177235517</v>
      </c>
      <c r="R288" s="113">
        <f>LN(1+'Stocks 1 Month Returns'!P305)</f>
        <v>-7.8031207114476503E-2</v>
      </c>
      <c r="S288" s="113">
        <f>LN(1+'Stocks 1 Month Returns'!Q305)</f>
        <v>-1.1088308490710805E-2</v>
      </c>
      <c r="T288" s="113">
        <f>LN(1+'Stocks 1 Month Returns'!R305)</f>
        <v>-8.831929632142585E-2</v>
      </c>
      <c r="U288" s="113">
        <f>LN(1+'Stocks 1 Month Returns'!S305)</f>
        <v>-0.11684211728768501</v>
      </c>
      <c r="V288" s="113">
        <f>LN(1+'Stocks 1 Month Returns'!T305)</f>
        <v>-0.17035523452395229</v>
      </c>
      <c r="W288" s="113">
        <f>LN(1+'Stocks 1 Month Returns'!U305)</f>
        <v>-2.5431623792185235E-2</v>
      </c>
      <c r="X288" s="113">
        <f>LN(1+'Stocks 1 Month Returns'!V305)</f>
        <v>-0.19917384559154153</v>
      </c>
      <c r="Y288" s="113">
        <f>LN(1+'Stocks 1 Month Returns'!W305)</f>
        <v>-3.9013767839247817E-3</v>
      </c>
      <c r="Z288" s="113">
        <f>LN(1+'Stocks 1 Month Returns'!X305)</f>
        <v>-9.1810265863039101E-2</v>
      </c>
      <c r="AA288" s="113">
        <f>LN(1+'Stocks 1 Month Returns'!Y305)</f>
        <v>-4.3452345133768333E-2</v>
      </c>
    </row>
    <row r="289" spans="16:27">
      <c r="P289" s="227">
        <v>45777</v>
      </c>
      <c r="Q289" s="113">
        <f>LN(1+'Stocks 1 Month Returns'!O306)</f>
        <v>-0.14957398100474711</v>
      </c>
      <c r="R289" s="113">
        <f>LN(1+'Stocks 1 Month Returns'!P306)</f>
        <v>-5.2582693538412779E-2</v>
      </c>
      <c r="S289" s="113">
        <f>LN(1+'Stocks 1 Month Returns'!Q306)</f>
        <v>1.5046974948054927E-2</v>
      </c>
      <c r="T289" s="113">
        <f>LN(1+'Stocks 1 Month Returns'!R306)</f>
        <v>-8.0287615348292943E-2</v>
      </c>
      <c r="U289" s="113">
        <f>LN(1+'Stocks 1 Month Returns'!S306)</f>
        <v>-0.10286004439240767</v>
      </c>
      <c r="V289" s="113">
        <f>LN(1+'Stocks 1 Month Returns'!T306)</f>
        <v>-0.16654937452253835</v>
      </c>
      <c r="W289" s="113">
        <f>LN(1+'Stocks 1 Month Returns'!U306)</f>
        <v>-5.8822596122745631E-2</v>
      </c>
      <c r="X289" s="113">
        <f>LN(1+'Stocks 1 Month Returns'!V306)</f>
        <v>-0.2269222851463028</v>
      </c>
      <c r="Y289" s="113">
        <f>LN(1+'Stocks 1 Month Returns'!W306)</f>
        <v>2.8226430604947353E-2</v>
      </c>
      <c r="Z289" s="113">
        <f>LN(1+'Stocks 1 Month Returns'!X306)</f>
        <v>-7.1511033147930836E-2</v>
      </c>
      <c r="AA289" s="113">
        <f>LN(1+'Stocks 1 Month Returns'!Y306)</f>
        <v>-2.9619382415436876E-2</v>
      </c>
    </row>
    <row r="290" spans="16:27">
      <c r="P290" s="227">
        <v>45778</v>
      </c>
      <c r="Q290" s="113">
        <f>LN(1+'Stocks 1 Month Returns'!O307)</f>
        <v>-0.14653312054642859</v>
      </c>
      <c r="R290" s="113">
        <f>LN(1+'Stocks 1 Month Returns'!P307)</f>
        <v>-9.3182332777673557E-2</v>
      </c>
      <c r="S290" s="113">
        <f>LN(1+'Stocks 1 Month Returns'!Q307)</f>
        <v>5.9159743740152981E-2</v>
      </c>
      <c r="T290" s="113">
        <f>LN(1+'Stocks 1 Month Returns'!R307)</f>
        <v>-0.10934581763554407</v>
      </c>
      <c r="U290" s="113">
        <f>LN(1+'Stocks 1 Month Returns'!S307)</f>
        <v>-0.12087970997469356</v>
      </c>
      <c r="V290" s="113">
        <f>LN(1+'Stocks 1 Month Returns'!T307)</f>
        <v>-0.1894141657926835</v>
      </c>
      <c r="W290" s="113">
        <f>LN(1+'Stocks 1 Month Returns'!U307)</f>
        <v>-9.5843579578395996E-2</v>
      </c>
      <c r="X290" s="113">
        <f>LN(1+'Stocks 1 Month Returns'!V307)</f>
        <v>-0.26038256174091018</v>
      </c>
      <c r="Y290" s="113">
        <f>LN(1+'Stocks 1 Month Returns'!W307)</f>
        <v>3.595721480784466E-2</v>
      </c>
      <c r="Z290" s="113">
        <f>LN(1+'Stocks 1 Month Returns'!X307)</f>
        <v>-5.8256538707027045E-2</v>
      </c>
      <c r="AA290" s="113">
        <f>LN(1+'Stocks 1 Month Returns'!Y307)</f>
        <v>-5.3101267993509102E-2</v>
      </c>
    </row>
    <row r="291" spans="16:27">
      <c r="P291" s="227">
        <v>45783</v>
      </c>
      <c r="Q291" s="113">
        <f>LN(1+'Stocks 1 Month Returns'!O308)</f>
        <v>-0.13286785226088518</v>
      </c>
      <c r="R291" s="113">
        <f>LN(1+'Stocks 1 Month Returns'!P308)</f>
        <v>-0.15577805093842989</v>
      </c>
      <c r="S291" s="113">
        <f>LN(1+'Stocks 1 Month Returns'!Q308)</f>
        <v>9.02037057474845E-2</v>
      </c>
      <c r="T291" s="113">
        <f>LN(1+'Stocks 1 Month Returns'!R308)</f>
        <v>-7.8430281849627193E-2</v>
      </c>
      <c r="U291" s="113">
        <f>LN(1+'Stocks 1 Month Returns'!S308)</f>
        <v>-9.5570208387999955E-2</v>
      </c>
      <c r="V291" s="113">
        <f>LN(1+'Stocks 1 Month Returns'!T308)</f>
        <v>-0.17419931716724363</v>
      </c>
      <c r="W291" s="113">
        <f>LN(1+'Stocks 1 Month Returns'!U308)</f>
        <v>-8.9414106806253391E-2</v>
      </c>
      <c r="X291" s="113">
        <f>LN(1+'Stocks 1 Month Returns'!V308)</f>
        <v>-0.24056840531872628</v>
      </c>
      <c r="Y291" s="113">
        <f>LN(1+'Stocks 1 Month Returns'!W308)</f>
        <v>6.2777159507348274E-2</v>
      </c>
      <c r="Z291" s="113">
        <f>LN(1+'Stocks 1 Month Returns'!X308)</f>
        <v>-9.3218468484774691E-2</v>
      </c>
      <c r="AA291" s="113">
        <f>LN(1+'Stocks 1 Month Returns'!Y308)</f>
        <v>-4.6823081088138749E-2</v>
      </c>
    </row>
    <row r="292" spans="16:27">
      <c r="P292" s="227">
        <v>45784</v>
      </c>
      <c r="Q292" s="113">
        <f>LN(1+'Stocks 1 Month Returns'!O309)</f>
        <v>-0.14264551616388901</v>
      </c>
      <c r="R292" s="113">
        <f>LN(1+'Stocks 1 Month Returns'!P309)</f>
        <v>-7.8111688456469625E-2</v>
      </c>
      <c r="S292" s="113">
        <f>LN(1+'Stocks 1 Month Returns'!Q309)</f>
        <v>0.10631289002252932</v>
      </c>
      <c r="T292" s="113">
        <f>LN(1+'Stocks 1 Month Returns'!R309)</f>
        <v>-4.6825801471154392E-3</v>
      </c>
      <c r="U292" s="113">
        <f>LN(1+'Stocks 1 Month Returns'!S309)</f>
        <v>9.5658234930632108E-2</v>
      </c>
      <c r="V292" s="113">
        <f>LN(1+'Stocks 1 Month Returns'!T309)</f>
        <v>-4.4750299555969632E-2</v>
      </c>
      <c r="W292" s="113">
        <f>LN(1+'Stocks 1 Month Returns'!U309)</f>
        <v>-5.2771892453645698E-2</v>
      </c>
      <c r="X292" s="113">
        <f>LN(1+'Stocks 1 Month Returns'!V309)</f>
        <v>-0.18287491082577623</v>
      </c>
      <c r="Y292" s="113">
        <f>LN(1+'Stocks 1 Month Returns'!W309)</f>
        <v>0.16333510402901863</v>
      </c>
      <c r="Z292" s="113">
        <f>LN(1+'Stocks 1 Month Returns'!X309)</f>
        <v>1.2767629530327012E-2</v>
      </c>
      <c r="AA292" s="113">
        <f>LN(1+'Stocks 1 Month Returns'!Y309)</f>
        <v>-7.7707480572141135E-4</v>
      </c>
    </row>
    <row r="293" spans="16:27">
      <c r="P293" s="227">
        <v>45785</v>
      </c>
      <c r="Q293" s="113">
        <f>LN(1+'Stocks 1 Month Returns'!O310)</f>
        <v>1.368657564486289E-2</v>
      </c>
      <c r="R293" s="113">
        <f>LN(1+'Stocks 1 Month Returns'!P310)</f>
        <v>4.5948958078632649E-3</v>
      </c>
      <c r="S293" s="113">
        <f>LN(1+'Stocks 1 Month Returns'!Q310)</f>
        <v>0.15431561977182956</v>
      </c>
      <c r="T293" s="113">
        <f>LN(1+'Stocks 1 Month Returns'!R310)</f>
        <v>4.7933278196097676E-2</v>
      </c>
      <c r="U293" s="113">
        <f>LN(1+'Stocks 1 Month Returns'!S310)</f>
        <v>0.18726485102312479</v>
      </c>
      <c r="V293" s="113">
        <f>LN(1+'Stocks 1 Month Returns'!T310)</f>
        <v>-2.804765598852324E-4</v>
      </c>
      <c r="W293" s="113">
        <f>LN(1+'Stocks 1 Month Returns'!U310)</f>
        <v>2.666276669475524E-2</v>
      </c>
      <c r="X293" s="113">
        <f>LN(1+'Stocks 1 Month Returns'!V310)</f>
        <v>-8.7159758681952845E-2</v>
      </c>
      <c r="Y293" s="113">
        <f>LN(1+'Stocks 1 Month Returns'!W310)</f>
        <v>0.29631605709143732</v>
      </c>
      <c r="Z293" s="113">
        <f>LN(1+'Stocks 1 Month Returns'!X310)</f>
        <v>7.3616540464977162E-2</v>
      </c>
      <c r="AA293" s="113">
        <f>LN(1+'Stocks 1 Month Returns'!Y310)</f>
        <v>6.7342680495570142E-2</v>
      </c>
    </row>
    <row r="294" spans="16:27">
      <c r="P294" s="227">
        <v>45790</v>
      </c>
      <c r="Q294" s="113">
        <f>LN(1+'Stocks 1 Month Returns'!O311)</f>
        <v>0.15513587291913583</v>
      </c>
      <c r="R294" s="113">
        <f>LN(1+'Stocks 1 Month Returns'!P311)</f>
        <v>0.14755558347256581</v>
      </c>
      <c r="S294" s="113">
        <f>LN(1+'Stocks 1 Month Returns'!Q311)</f>
        <v>0.17298253008756823</v>
      </c>
      <c r="T294" s="113">
        <f>LN(1+'Stocks 1 Month Returns'!R311)</f>
        <v>8.6234749792246879E-2</v>
      </c>
      <c r="U294" s="113">
        <f>LN(1+'Stocks 1 Month Returns'!S311)</f>
        <v>0.24617447926813851</v>
      </c>
      <c r="V294" s="113">
        <f>LN(1+'Stocks 1 Month Returns'!T311)</f>
        <v>9.097181792109911E-2</v>
      </c>
      <c r="W294" s="113">
        <f>LN(1+'Stocks 1 Month Returns'!U311)</f>
        <v>0.10867303733526559</v>
      </c>
      <c r="X294" s="113">
        <f>LN(1+'Stocks 1 Month Returns'!V311)</f>
        <v>-2.4655561564058438E-2</v>
      </c>
      <c r="Y294" s="113">
        <f>LN(1+'Stocks 1 Month Returns'!W311)</f>
        <v>0.31452251851169233</v>
      </c>
      <c r="Z294" s="113">
        <f>LN(1+'Stocks 1 Month Returns'!X311)</f>
        <v>0.15046235024434401</v>
      </c>
      <c r="AA294" s="113">
        <f>LN(1+'Stocks 1 Month Returns'!Y311)</f>
        <v>0.1032095973571755</v>
      </c>
    </row>
    <row r="295" spans="16:27">
      <c r="P295" s="227">
        <v>45791</v>
      </c>
      <c r="Q295" s="113">
        <f>LN(1+'Stocks 1 Month Returns'!O312)</f>
        <v>-5.9682871185916433E-2</v>
      </c>
      <c r="R295" s="113">
        <f>LN(1+'Stocks 1 Month Returns'!P312)</f>
        <v>6.3726014367745465E-3</v>
      </c>
      <c r="S295" s="113">
        <f>LN(1+'Stocks 1 Month Returns'!Q312)</f>
        <v>8.9139010519136933E-2</v>
      </c>
      <c r="T295" s="113">
        <f>LN(1+'Stocks 1 Month Returns'!R312)</f>
        <v>-6.283479318847345E-3</v>
      </c>
      <c r="U295" s="113">
        <f>LN(1+'Stocks 1 Month Returns'!S312)</f>
        <v>0.15195538965490715</v>
      </c>
      <c r="V295" s="113">
        <f>LN(1+'Stocks 1 Month Returns'!T312)</f>
        <v>2.4368402536830871E-3</v>
      </c>
      <c r="W295" s="113">
        <f>LN(1+'Stocks 1 Month Returns'!U312)</f>
        <v>3.6012380805363717E-2</v>
      </c>
      <c r="X295" s="113">
        <f>LN(1+'Stocks 1 Month Returns'!V312)</f>
        <v>-8.9529965764349045E-2</v>
      </c>
      <c r="Y295" s="113">
        <f>LN(1+'Stocks 1 Month Returns'!W312)</f>
        <v>0.18213916962830209</v>
      </c>
      <c r="Z295" s="113">
        <f>LN(1+'Stocks 1 Month Returns'!X312)</f>
        <v>3.6282152503601894E-2</v>
      </c>
      <c r="AA295" s="113">
        <f>LN(1+'Stocks 1 Month Returns'!Y312)</f>
        <v>1.7594774242572365E-2</v>
      </c>
    </row>
    <row r="296" spans="16:27">
      <c r="P296" s="227">
        <v>45792</v>
      </c>
      <c r="Q296" s="113">
        <f>LN(1+'Stocks 1 Month Returns'!O313)</f>
        <v>1.0060621220706556E-2</v>
      </c>
      <c r="R296" s="113">
        <f>LN(1+'Stocks 1 Month Returns'!P313)</f>
        <v>3.4155410960330042E-2</v>
      </c>
      <c r="S296" s="113">
        <f>LN(1+'Stocks 1 Month Returns'!Q313)</f>
        <v>0.10186047731994839</v>
      </c>
      <c r="T296" s="113">
        <f>LN(1+'Stocks 1 Month Returns'!R313)</f>
        <v>5.650406843265747E-2</v>
      </c>
      <c r="U296" s="113">
        <f>LN(1+'Stocks 1 Month Returns'!S313)</f>
        <v>0.20450675168799723</v>
      </c>
      <c r="V296" s="113">
        <f>LN(1+'Stocks 1 Month Returns'!T313)</f>
        <v>4.2476759947249448E-2</v>
      </c>
      <c r="W296" s="113">
        <f>LN(1+'Stocks 1 Month Returns'!U313)</f>
        <v>6.5784770502415921E-2</v>
      </c>
      <c r="X296" s="113">
        <f>LN(1+'Stocks 1 Month Returns'!V313)</f>
        <v>-1.8071244110513768E-2</v>
      </c>
      <c r="Y296" s="113">
        <f>LN(1+'Stocks 1 Month Returns'!W313)</f>
        <v>0.2116652043781258</v>
      </c>
      <c r="Z296" s="113">
        <f>LN(1+'Stocks 1 Month Returns'!X313)</f>
        <v>5.3526146883577333E-2</v>
      </c>
      <c r="AA296" s="113">
        <f>LN(1+'Stocks 1 Month Returns'!Y313)</f>
        <v>4.5556464047209887E-2</v>
      </c>
    </row>
    <row r="297" spans="16:27">
      <c r="P297" s="227">
        <v>45793</v>
      </c>
      <c r="Q297" s="113">
        <f>LN(1+'Stocks 1 Month Returns'!O314)</f>
        <v>3.5918390999414143E-2</v>
      </c>
      <c r="R297" s="113">
        <f>LN(1+'Stocks 1 Month Returns'!P314)</f>
        <v>7.1634661904770042E-3</v>
      </c>
      <c r="S297" s="113">
        <f>LN(1+'Stocks 1 Month Returns'!Q314)</f>
        <v>9.9625456961126513E-2</v>
      </c>
      <c r="T297" s="113">
        <f>LN(1+'Stocks 1 Month Returns'!R314)</f>
        <v>4.7202022832611691E-2</v>
      </c>
      <c r="U297" s="113">
        <f>LN(1+'Stocks 1 Month Returns'!S314)</f>
        <v>0.23283962526791055</v>
      </c>
      <c r="V297" s="113">
        <f>LN(1+'Stocks 1 Month Returns'!T314)</f>
        <v>4.2613086311284507E-2</v>
      </c>
      <c r="W297" s="113">
        <f>LN(1+'Stocks 1 Month Returns'!U314)</f>
        <v>8.6748956053945739E-2</v>
      </c>
      <c r="X297" s="113">
        <f>LN(1+'Stocks 1 Month Returns'!V314)</f>
        <v>-1.0301371439663672E-2</v>
      </c>
      <c r="Y297" s="113">
        <f>LN(1+'Stocks 1 Month Returns'!W314)</f>
        <v>0.21487400641571947</v>
      </c>
      <c r="Z297" s="113">
        <f>LN(1+'Stocks 1 Month Returns'!X314)</f>
        <v>4.9329202333392996E-2</v>
      </c>
      <c r="AA297" s="113">
        <f>LN(1+'Stocks 1 Month Returns'!Y314)</f>
        <v>4.8306171194240258E-2</v>
      </c>
    </row>
    <row r="298" spans="16:27">
      <c r="P298" s="227">
        <v>45797</v>
      </c>
      <c r="Q298" s="113">
        <f>LN(1+'Stocks 1 Month Returns'!O315)</f>
        <v>4.0247542323325662E-2</v>
      </c>
      <c r="R298" s="113">
        <f>LN(1+'Stocks 1 Month Returns'!P315)</f>
        <v>-5.7643704524794588E-3</v>
      </c>
      <c r="S298" s="113">
        <f>LN(1+'Stocks 1 Month Returns'!Q315)</f>
        <v>0.14325657168000103</v>
      </c>
      <c r="T298" s="113">
        <f>LN(1+'Stocks 1 Month Returns'!R315)</f>
        <v>7.437929096882831E-2</v>
      </c>
      <c r="U298" s="113">
        <f>LN(1+'Stocks 1 Month Returns'!S315)</f>
        <v>0.25009302585115467</v>
      </c>
      <c r="V298" s="113">
        <f>LN(1+'Stocks 1 Month Returns'!T315)</f>
        <v>3.5541718666244809E-2</v>
      </c>
      <c r="W298" s="113">
        <f>LN(1+'Stocks 1 Month Returns'!U315)</f>
        <v>9.0980468461771907E-2</v>
      </c>
      <c r="X298" s="113">
        <f>LN(1+'Stocks 1 Month Returns'!V315)</f>
        <v>-8.757843089511972E-3</v>
      </c>
      <c r="Y298" s="113">
        <f>LN(1+'Stocks 1 Month Returns'!W315)</f>
        <v>0.26032986088713789</v>
      </c>
      <c r="Z298" s="113">
        <f>LN(1+'Stocks 1 Month Returns'!X315)</f>
        <v>9.894051745472858E-2</v>
      </c>
      <c r="AA298" s="113">
        <f>LN(1+'Stocks 1 Month Returns'!Y315)</f>
        <v>6.716580695246073E-2</v>
      </c>
    </row>
    <row r="299" spans="16:27">
      <c r="P299" s="227">
        <v>45798</v>
      </c>
      <c r="Q299" s="113">
        <f>LN(1+'Stocks 1 Month Returns'!O316)</f>
        <v>4.8667195622061912E-2</v>
      </c>
      <c r="R299" s="113">
        <f>LN(1+'Stocks 1 Month Returns'!P316)</f>
        <v>1.4952462144766194E-2</v>
      </c>
      <c r="S299" s="113">
        <f>LN(1+'Stocks 1 Month Returns'!Q316)</f>
        <v>0.17258579353944473</v>
      </c>
      <c r="T299" s="113">
        <f>LN(1+'Stocks 1 Month Returns'!R316)</f>
        <v>0.10073579816584188</v>
      </c>
      <c r="U299" s="113">
        <f>LN(1+'Stocks 1 Month Returns'!S316)</f>
        <v>0.26407605104103554</v>
      </c>
      <c r="V299" s="113">
        <f>LN(1+'Stocks 1 Month Returns'!T316)</f>
        <v>3.8548855707665856E-2</v>
      </c>
      <c r="W299" s="113">
        <f>LN(1+'Stocks 1 Month Returns'!U316)</f>
        <v>8.5654040306769832E-2</v>
      </c>
      <c r="X299" s="113">
        <f>LN(1+'Stocks 1 Month Returns'!V316)</f>
        <v>-2.3035285653764052E-2</v>
      </c>
      <c r="Y299" s="113">
        <f>LN(1+'Stocks 1 Month Returns'!W316)</f>
        <v>0.23686389224318466</v>
      </c>
      <c r="Z299" s="113">
        <f>LN(1+'Stocks 1 Month Returns'!X316)</f>
        <v>0.11843995355211206</v>
      </c>
      <c r="AA299" s="113">
        <f>LN(1+'Stocks 1 Month Returns'!Y316)</f>
        <v>7.7896760564157494E-2</v>
      </c>
    </row>
    <row r="300" spans="16:27">
      <c r="P300" s="227">
        <v>45799</v>
      </c>
      <c r="Q300" s="113">
        <f>LN(1+'Stocks 1 Month Returns'!O317)</f>
        <v>4.7168412860302732E-2</v>
      </c>
      <c r="R300" s="113">
        <f>LN(1+'Stocks 1 Month Returns'!P317)</f>
        <v>-1.2952412775205225E-2</v>
      </c>
      <c r="S300" s="113">
        <f>LN(1+'Stocks 1 Month Returns'!Q317)</f>
        <v>0.17756018312285099</v>
      </c>
      <c r="T300" s="113">
        <f>LN(1+'Stocks 1 Month Returns'!R317)</f>
        <v>9.2831418193192322E-2</v>
      </c>
      <c r="U300" s="113">
        <f>LN(1+'Stocks 1 Month Returns'!S317)</f>
        <v>0.23534266396323686</v>
      </c>
      <c r="V300" s="113">
        <f>LN(1+'Stocks 1 Month Returns'!T317)</f>
        <v>1.7886935982802585E-2</v>
      </c>
      <c r="W300" s="113">
        <f>LN(1+'Stocks 1 Month Returns'!U317)</f>
        <v>6.5512769406090327E-2</v>
      </c>
      <c r="X300" s="113">
        <f>LN(1+'Stocks 1 Month Returns'!V317)</f>
        <v>-5.3835152428978537E-2</v>
      </c>
      <c r="Y300" s="113">
        <f>LN(1+'Stocks 1 Month Returns'!W317)</f>
        <v>0.19330022307009662</v>
      </c>
      <c r="Z300" s="113">
        <f>LN(1+'Stocks 1 Month Returns'!X317)</f>
        <v>0.12771919132703161</v>
      </c>
      <c r="AA300" s="113">
        <f>LN(1+'Stocks 1 Month Returns'!Y317)</f>
        <v>6.5693022220515915E-2</v>
      </c>
    </row>
    <row r="301" spans="16:27">
      <c r="P301" s="227">
        <v>45800</v>
      </c>
      <c r="Q301" s="113">
        <f>LN(1+'Stocks 1 Month Returns'!O318)</f>
        <v>1.4541335632178222E-2</v>
      </c>
      <c r="R301" s="113">
        <f>LN(1+'Stocks 1 Month Returns'!P318)</f>
        <v>-3.539396804796302E-2</v>
      </c>
      <c r="S301" s="113">
        <f>LN(1+'Stocks 1 Month Returns'!Q318)</f>
        <v>0.1920155747774257</v>
      </c>
      <c r="T301" s="113">
        <f>LN(1+'Stocks 1 Month Returns'!R318)</f>
        <v>0.12405837848567997</v>
      </c>
      <c r="U301" s="113">
        <f>LN(1+'Stocks 1 Month Returns'!S318)</f>
        <v>0.22977774191415909</v>
      </c>
      <c r="V301" s="113">
        <f>LN(1+'Stocks 1 Month Returns'!T318)</f>
        <v>3.4698500057345275E-2</v>
      </c>
      <c r="W301" s="113">
        <f>LN(1+'Stocks 1 Month Returns'!U318)</f>
        <v>6.2501267427768167E-2</v>
      </c>
      <c r="X301" s="113">
        <f>LN(1+'Stocks 1 Month Returns'!V318)</f>
        <v>-1.831136426917131E-2</v>
      </c>
      <c r="Y301" s="113">
        <f>LN(1+'Stocks 1 Month Returns'!W318)</f>
        <v>0.20648655481882927</v>
      </c>
      <c r="Z301" s="113">
        <f>LN(1+'Stocks 1 Month Returns'!X318)</f>
        <v>0.13616297607262529</v>
      </c>
      <c r="AA301" s="113">
        <f>LN(1+'Stocks 1 Month Returns'!Y318)</f>
        <v>8.0188627053598846E-2</v>
      </c>
    </row>
    <row r="302" spans="16:27">
      <c r="P302" s="227">
        <v>45804</v>
      </c>
      <c r="Q302" s="113">
        <f>LN(1+'Stocks 1 Month Returns'!O319)</f>
        <v>-2.4328720325712885E-2</v>
      </c>
      <c r="R302" s="113">
        <f>LN(1+'Stocks 1 Month Returns'!P319)</f>
        <v>-4.4074178062176367E-2</v>
      </c>
      <c r="S302" s="113">
        <f>LN(1+'Stocks 1 Month Returns'!Q319)</f>
        <v>0.185043190533593</v>
      </c>
      <c r="T302" s="113">
        <f>LN(1+'Stocks 1 Month Returns'!R319)</f>
        <v>0.11386241972307522</v>
      </c>
      <c r="U302" s="113">
        <f>LN(1+'Stocks 1 Month Returns'!S319)</f>
        <v>0.230087953260526</v>
      </c>
      <c r="V302" s="113">
        <f>LN(1+'Stocks 1 Month Returns'!T319)</f>
        <v>1.8104212589755298E-2</v>
      </c>
      <c r="W302" s="113">
        <f>LN(1+'Stocks 1 Month Returns'!U319)</f>
        <v>4.6114135435218487E-2</v>
      </c>
      <c r="X302" s="113">
        <f>LN(1+'Stocks 1 Month Returns'!V319)</f>
        <v>-1.4005525769001883E-2</v>
      </c>
      <c r="Y302" s="113">
        <f>LN(1+'Stocks 1 Month Returns'!W319)</f>
        <v>0.13142668125863061</v>
      </c>
      <c r="Z302" s="113">
        <f>LN(1+'Stocks 1 Month Returns'!X319)</f>
        <v>0.10930447024440387</v>
      </c>
      <c r="AA302" s="113">
        <f>LN(1+'Stocks 1 Month Returns'!Y319)</f>
        <v>7.4293848905850376E-2</v>
      </c>
    </row>
    <row r="303" spans="16:27">
      <c r="P303" s="227">
        <v>45805</v>
      </c>
      <c r="Q303" s="113">
        <f>LN(1+'Stocks 1 Month Returns'!O320)</f>
        <v>-8.7434112349195472E-2</v>
      </c>
      <c r="R303" s="113">
        <f>LN(1+'Stocks 1 Month Returns'!P320)</f>
        <v>-7.2809812885417047E-2</v>
      </c>
      <c r="S303" s="113">
        <f>LN(1+'Stocks 1 Month Returns'!Q320)</f>
        <v>0.13236160850151829</v>
      </c>
      <c r="T303" s="113">
        <f>LN(1+'Stocks 1 Month Returns'!R320)</f>
        <v>8.409050970106742E-2</v>
      </c>
      <c r="U303" s="113">
        <f>LN(1+'Stocks 1 Month Returns'!S320)</f>
        <v>0.18037353980972878</v>
      </c>
      <c r="V303" s="113">
        <f>LN(1+'Stocks 1 Month Returns'!T320)</f>
        <v>-2.7163464586942809E-2</v>
      </c>
      <c r="W303" s="113">
        <f>LN(1+'Stocks 1 Month Returns'!U320)</f>
        <v>-7.5950938872301702E-3</v>
      </c>
      <c r="X303" s="113">
        <f>LN(1+'Stocks 1 Month Returns'!V320)</f>
        <v>-5.6085101676517805E-2</v>
      </c>
      <c r="Y303" s="113">
        <f>LN(1+'Stocks 1 Month Returns'!W320)</f>
        <v>9.9919571781732303E-2</v>
      </c>
      <c r="Z303" s="113">
        <f>LN(1+'Stocks 1 Month Returns'!X320)</f>
        <v>5.90878666193249E-2</v>
      </c>
      <c r="AA303" s="113">
        <f>LN(1+'Stocks 1 Month Returns'!Y320)</f>
        <v>3.7124995303125498E-2</v>
      </c>
    </row>
    <row r="304" spans="16:27">
      <c r="P304" s="227">
        <v>45806</v>
      </c>
      <c r="Q304" s="113">
        <f>LN(1+'Stocks 1 Month Returns'!O321)</f>
        <v>-3.0116740390556989E-2</v>
      </c>
      <c r="R304" s="113">
        <f>LN(1+'Stocks 1 Month Returns'!P321)</f>
        <v>-8.5648113166533466E-2</v>
      </c>
      <c r="S304" s="113">
        <f>LN(1+'Stocks 1 Month Returns'!Q321)</f>
        <v>0.11743130548070324</v>
      </c>
      <c r="T304" s="113">
        <f>LN(1+'Stocks 1 Month Returns'!R321)</f>
        <v>6.5935120194465166E-2</v>
      </c>
      <c r="U304" s="113">
        <f>LN(1+'Stocks 1 Month Returns'!S321)</f>
        <v>0.1757190946418245</v>
      </c>
      <c r="V304" s="113">
        <f>LN(1+'Stocks 1 Month Returns'!T321)</f>
        <v>2.5764034849194153E-4</v>
      </c>
      <c r="W304" s="113">
        <f>LN(1+'Stocks 1 Month Returns'!U321)</f>
        <v>-9.1099244846647373E-3</v>
      </c>
      <c r="X304" s="113">
        <f>LN(1+'Stocks 1 Month Returns'!V321)</f>
        <v>-4.5970679796914764E-2</v>
      </c>
      <c r="Y304" s="113">
        <f>LN(1+'Stocks 1 Month Returns'!W321)</f>
        <v>0.11685809794059382</v>
      </c>
      <c r="Z304" s="113">
        <f>LN(1+'Stocks 1 Month Returns'!X321)</f>
        <v>4.4682312861438561E-2</v>
      </c>
      <c r="AA304" s="113">
        <f>LN(1+'Stocks 1 Month Returns'!Y321)</f>
        <v>2.7649302408686346E-2</v>
      </c>
    </row>
    <row r="305" spans="16:27">
      <c r="P305" s="227">
        <v>45807</v>
      </c>
      <c r="Q305" s="113">
        <f>LN(1+'Stocks 1 Month Returns'!O322)</f>
        <v>-8.9917890486282584E-2</v>
      </c>
      <c r="R305" s="113">
        <f>LN(1+'Stocks 1 Month Returns'!P322)</f>
        <v>-0.10059832468800319</v>
      </c>
      <c r="S305" s="113">
        <f>LN(1+'Stocks 1 Month Returns'!Q322)</f>
        <v>0.1052525788155686</v>
      </c>
      <c r="T305" s="113">
        <f>LN(1+'Stocks 1 Month Returns'!R322)</f>
        <v>4.4467198797156507E-2</v>
      </c>
      <c r="U305" s="113">
        <f>LN(1+'Stocks 1 Month Returns'!S322)</f>
        <v>0.16471205648221726</v>
      </c>
      <c r="V305" s="113">
        <f>LN(1+'Stocks 1 Month Returns'!T322)</f>
        <v>-1.1743102869260063E-2</v>
      </c>
      <c r="W305" s="113">
        <f>LN(1+'Stocks 1 Month Returns'!U322)</f>
        <v>5.0184495928366464E-3</v>
      </c>
      <c r="X305" s="113">
        <f>LN(1+'Stocks 1 Month Returns'!V322)</f>
        <v>-6.9144923353099658E-2</v>
      </c>
      <c r="Y305" s="113">
        <f>LN(1+'Stocks 1 Month Returns'!W322)</f>
        <v>7.9953019947466925E-2</v>
      </c>
      <c r="Z305" s="113">
        <f>LN(1+'Stocks 1 Month Returns'!X322)</f>
        <v>3.9562965551665719E-2</v>
      </c>
      <c r="AA305" s="113">
        <f>LN(1+'Stocks 1 Month Returns'!Y322)</f>
        <v>1.0880582403500639E-2</v>
      </c>
    </row>
    <row r="306" spans="16:27">
      <c r="P306" s="227">
        <v>45811</v>
      </c>
      <c r="Q306" s="113">
        <f>LN(1+'Stocks 1 Month Returns'!O323)</f>
        <v>-2.0877110907359202E-2</v>
      </c>
      <c r="R306" s="113">
        <f>LN(1+'Stocks 1 Month Returns'!P323)</f>
        <v>-7.4692293473653221E-2</v>
      </c>
      <c r="S306" s="113">
        <f>LN(1+'Stocks 1 Month Returns'!Q323)</f>
        <v>0.12783303127820411</v>
      </c>
      <c r="T306" s="113">
        <f>LN(1+'Stocks 1 Month Returns'!R323)</f>
        <v>7.8429903371287885E-2</v>
      </c>
      <c r="U306" s="113">
        <f>LN(1+'Stocks 1 Month Returns'!S323)</f>
        <v>0.19208815164286736</v>
      </c>
      <c r="V306" s="113">
        <f>LN(1+'Stocks 1 Month Returns'!T323)</f>
        <v>1.3663870451739587E-2</v>
      </c>
      <c r="W306" s="113">
        <f>LN(1+'Stocks 1 Month Returns'!U323)</f>
        <v>5.0776937902371234E-2</v>
      </c>
      <c r="X306" s="113">
        <f>LN(1+'Stocks 1 Month Returns'!V323)</f>
        <v>-4.9584546146358545E-3</v>
      </c>
      <c r="Y306" s="113">
        <f>LN(1+'Stocks 1 Month Returns'!W323)</f>
        <v>0.12222669135688306</v>
      </c>
      <c r="Z306" s="113">
        <f>LN(1+'Stocks 1 Month Returns'!X323)</f>
        <v>7.8966195173335363E-2</v>
      </c>
      <c r="AA306" s="113">
        <f>LN(1+'Stocks 1 Month Returns'!Y323)</f>
        <v>3.9297173772756169E-2</v>
      </c>
    </row>
    <row r="307" spans="16:27">
      <c r="P307" s="227">
        <v>45812</v>
      </c>
      <c r="Q307" s="113">
        <f>LN(1+'Stocks 1 Month Returns'!O324)</f>
        <v>-1.9488333158093857E-2</v>
      </c>
      <c r="R307" s="113">
        <f>LN(1+'Stocks 1 Month Returns'!P324)</f>
        <v>-8.3385853038785568E-2</v>
      </c>
      <c r="S307" s="113">
        <f>LN(1+'Stocks 1 Month Returns'!Q324)</f>
        <v>5.3663084300467991E-2</v>
      </c>
      <c r="T307" s="113">
        <f>LN(1+'Stocks 1 Month Returns'!R324)</f>
        <v>6.9537149357775552E-2</v>
      </c>
      <c r="U307" s="113">
        <f>LN(1+'Stocks 1 Month Returns'!S324)</f>
        <v>0.19003396212107615</v>
      </c>
      <c r="V307" s="113">
        <f>LN(1+'Stocks 1 Month Returns'!T324)</f>
        <v>8.2647628401993564E-3</v>
      </c>
      <c r="W307" s="113">
        <f>LN(1+'Stocks 1 Month Returns'!U324)</f>
        <v>2.3617931672153151E-2</v>
      </c>
      <c r="X307" s="113">
        <f>LN(1+'Stocks 1 Month Returns'!V324)</f>
        <v>-2.4798163498642598E-2</v>
      </c>
      <c r="Y307" s="113">
        <f>LN(1+'Stocks 1 Month Returns'!W324)</f>
        <v>0.11469569789238986</v>
      </c>
      <c r="Z307" s="113">
        <f>LN(1+'Stocks 1 Month Returns'!X324)</f>
        <v>5.2841783947871965E-2</v>
      </c>
      <c r="AA307" s="113">
        <f>LN(1+'Stocks 1 Month Returns'!Y324)</f>
        <v>3.0465632767076589E-2</v>
      </c>
    </row>
    <row r="308" spans="16:27">
      <c r="P308" s="227">
        <v>45813</v>
      </c>
      <c r="Q308" s="113">
        <f>LN(1+'Stocks 1 Month Returns'!O325)</f>
        <v>-4.0031398643407927E-2</v>
      </c>
      <c r="R308" s="113">
        <f>LN(1+'Stocks 1 Month Returns'!P325)</f>
        <v>-3.1912843621992489E-2</v>
      </c>
      <c r="S308" s="113">
        <f>LN(1+'Stocks 1 Month Returns'!Q325)</f>
        <v>3.3795111562995507E-2</v>
      </c>
      <c r="T308" s="113">
        <f>LN(1+'Stocks 1 Month Returns'!R325)</f>
        <v>4.4728855100882814E-2</v>
      </c>
      <c r="U308" s="113">
        <f>LN(1+'Stocks 1 Month Returns'!S325)</f>
        <v>0.15704937213430861</v>
      </c>
      <c r="V308" s="113">
        <f>LN(1+'Stocks 1 Month Returns'!T325)</f>
        <v>-2.7098641547592967E-2</v>
      </c>
      <c r="W308" s="113">
        <f>LN(1+'Stocks 1 Month Returns'!U325)</f>
        <v>-3.9159471066695711E-3</v>
      </c>
      <c r="X308" s="113">
        <f>LN(1+'Stocks 1 Month Returns'!V325)</f>
        <v>-3.2994425833916249E-2</v>
      </c>
      <c r="Y308" s="113">
        <f>LN(1+'Stocks 1 Month Returns'!W325)</f>
        <v>7.4362561721949494E-2</v>
      </c>
      <c r="Z308" s="113">
        <f>LN(1+'Stocks 1 Month Returns'!X325)</f>
        <v>7.4159633461761743E-2</v>
      </c>
      <c r="AA308" s="113">
        <f>LN(1+'Stocks 1 Month Returns'!Y325)</f>
        <v>1.5055733077445307E-2</v>
      </c>
    </row>
    <row r="309" spans="16:27">
      <c r="P309" s="227">
        <v>45814</v>
      </c>
      <c r="Q309" s="113">
        <f>LN(1+'Stocks 1 Month Returns'!O326)</f>
        <v>-3.5338460761718322E-2</v>
      </c>
      <c r="R309" s="113">
        <f>LN(1+'Stocks 1 Month Returns'!P326)</f>
        <v>1.5385535702127518E-2</v>
      </c>
      <c r="S309" s="113">
        <f>LN(1+'Stocks 1 Month Returns'!Q326)</f>
        <v>5.9042295390172472E-2</v>
      </c>
      <c r="T309" s="113">
        <f>LN(1+'Stocks 1 Month Returns'!R326)</f>
        <v>8.0458460618833036E-2</v>
      </c>
      <c r="U309" s="113">
        <f>LN(1+'Stocks 1 Month Returns'!S326)</f>
        <v>8.6513225568997834E-2</v>
      </c>
      <c r="V309" s="113">
        <f>LN(1+'Stocks 1 Month Returns'!T326)</f>
        <v>-4.3389148293088379E-3</v>
      </c>
      <c r="W309" s="113">
        <f>LN(1+'Stocks 1 Month Returns'!U326)</f>
        <v>2.0092297023093005E-2</v>
      </c>
      <c r="X309" s="113">
        <f>LN(1+'Stocks 1 Month Returns'!V326)</f>
        <v>9.0788563191223724E-3</v>
      </c>
      <c r="Y309" s="113">
        <f>LN(1+'Stocks 1 Month Returns'!W326)</f>
        <v>0.10457866908044983</v>
      </c>
      <c r="Z309" s="113">
        <f>LN(1+'Stocks 1 Month Returns'!X326)</f>
        <v>0.10080033493967247</v>
      </c>
      <c r="AA309" s="113">
        <f>LN(1+'Stocks 1 Month Returns'!Y326)</f>
        <v>4.0529830037642676E-2</v>
      </c>
    </row>
    <row r="310" spans="16:27">
      <c r="P310" s="227">
        <v>45818</v>
      </c>
      <c r="Q310" s="113">
        <f>LN(1+'Stocks 1 Month Returns'!O327)</f>
        <v>2.8814791196099497E-2</v>
      </c>
      <c r="R310" s="113">
        <f>LN(1+'Stocks 1 Month Returns'!P327)</f>
        <v>4.5560978939547386E-3</v>
      </c>
      <c r="S310" s="113">
        <f>LN(1+'Stocks 1 Month Returns'!Q327)</f>
        <v>5.0746272792428396E-2</v>
      </c>
      <c r="T310" s="113">
        <f>LN(1+'Stocks 1 Month Returns'!R327)</f>
        <v>6.585780052258132E-2</v>
      </c>
      <c r="U310" s="113">
        <f>LN(1+'Stocks 1 Month Returns'!S327)</f>
        <v>0.10041446045202836</v>
      </c>
      <c r="V310" s="113">
        <f>LN(1+'Stocks 1 Month Returns'!T327)</f>
        <v>1.7805008006190667E-2</v>
      </c>
      <c r="W310" s="113">
        <f>LN(1+'Stocks 1 Month Returns'!U327)</f>
        <v>1.1488893179573094E-2</v>
      </c>
      <c r="X310" s="113">
        <f>LN(1+'Stocks 1 Month Returns'!V327)</f>
        <v>2.3681345824142601E-2</v>
      </c>
      <c r="Y310" s="113">
        <f>LN(1+'Stocks 1 Month Returns'!W327)</f>
        <v>9.6760983241541865E-2</v>
      </c>
      <c r="Z310" s="113">
        <f>LN(1+'Stocks 1 Month Returns'!X327)</f>
        <v>0.10345752540583172</v>
      </c>
      <c r="AA310" s="113">
        <f>LN(1+'Stocks 1 Month Returns'!Y327)</f>
        <v>4.2752217160568443E-2</v>
      </c>
    </row>
    <row r="311" spans="16:27">
      <c r="P311" s="227">
        <v>45819</v>
      </c>
      <c r="Q311" s="113">
        <f>LN(1+'Stocks 1 Month Returns'!O328)</f>
        <v>-0.11570505138204507</v>
      </c>
      <c r="R311" s="113">
        <f>LN(1+'Stocks 1 Month Returns'!P328)</f>
        <v>-9.7458462050863073E-2</v>
      </c>
      <c r="S311" s="113">
        <f>LN(1+'Stocks 1 Month Returns'!Q328)</f>
        <v>2.2263365400477204E-2</v>
      </c>
      <c r="T311" s="113">
        <f>LN(1+'Stocks 1 Month Returns'!R328)</f>
        <v>9.5740734408356169E-3</v>
      </c>
      <c r="U311" s="113">
        <f>LN(1+'Stocks 1 Month Returns'!S328)</f>
        <v>4.1842268830569303E-2</v>
      </c>
      <c r="V311" s="113">
        <f>LN(1+'Stocks 1 Month Returns'!T328)</f>
        <v>-6.0114472971610086E-2</v>
      </c>
      <c r="W311" s="113">
        <f>LN(1+'Stocks 1 Month Returns'!U328)</f>
        <v>-4.0454998047295923E-2</v>
      </c>
      <c r="X311" s="113">
        <f>LN(1+'Stocks 1 Month Returns'!V328)</f>
        <v>-1.1767139251466436E-2</v>
      </c>
      <c r="Y311" s="113">
        <f>LN(1+'Stocks 1 Month Returns'!W328)</f>
        <v>2.2009533431986219E-2</v>
      </c>
      <c r="Z311" s="113">
        <f>LN(1+'Stocks 1 Month Returns'!X328)</f>
        <v>-2.0073134397471368E-2</v>
      </c>
      <c r="AA311" s="113">
        <f>LN(1+'Stocks 1 Month Returns'!Y328)</f>
        <v>-5.904478783986318E-3</v>
      </c>
    </row>
    <row r="312" spans="16:27">
      <c r="P312" s="227">
        <v>45820</v>
      </c>
      <c r="Q312" s="113">
        <f>LN(1+'Stocks 1 Month Returns'!O329)</f>
        <v>-5.4867912151639664E-2</v>
      </c>
      <c r="R312" s="113">
        <f>LN(1+'Stocks 1 Month Returns'!P329)</f>
        <v>-8.3227137789281522E-2</v>
      </c>
      <c r="S312" s="113">
        <f>LN(1+'Stocks 1 Month Returns'!Q329)</f>
        <v>3.6274680702554657E-2</v>
      </c>
      <c r="T312" s="113">
        <f>LN(1+'Stocks 1 Month Returns'!R329)</f>
        <v>4.0913036970806137E-2</v>
      </c>
      <c r="U312" s="113">
        <f>LN(1+'Stocks 1 Month Returns'!S329)</f>
        <v>2.958928105041693E-2</v>
      </c>
      <c r="V312" s="113">
        <f>LN(1+'Stocks 1 Month Returns'!T329)</f>
        <v>-4.9169343447308243E-2</v>
      </c>
      <c r="W312" s="113">
        <f>LN(1+'Stocks 1 Month Returns'!U329)</f>
        <v>-4.0486286556912221E-2</v>
      </c>
      <c r="X312" s="113">
        <f>LN(1+'Stocks 1 Month Returns'!V329)</f>
        <v>3.6316003254696534E-3</v>
      </c>
      <c r="Y312" s="113">
        <f>LN(1+'Stocks 1 Month Returns'!W329)</f>
        <v>-2.414425447663824E-2</v>
      </c>
      <c r="Z312" s="113">
        <f>LN(1+'Stocks 1 Month Returns'!X329)</f>
        <v>-5.2738216445740406E-3</v>
      </c>
      <c r="AA312" s="113">
        <f>LN(1+'Stocks 1 Month Returns'!Y329)</f>
        <v>6.1857467734169622E-3</v>
      </c>
    </row>
    <row r="313" spans="16:27">
      <c r="P313" s="227">
        <v>45825</v>
      </c>
      <c r="Q313" s="113">
        <f>LN(1+'Stocks 1 Month Returns'!O330)</f>
        <v>-5.7057840817354641E-2</v>
      </c>
      <c r="R313" s="113">
        <f>LN(1+'Stocks 1 Month Returns'!P330)</f>
        <v>-9.9347339222211187E-2</v>
      </c>
      <c r="S313" s="113">
        <f>LN(1+'Stocks 1 Month Returns'!Q330)</f>
        <v>3.1880339992991912E-2</v>
      </c>
      <c r="T313" s="113">
        <f>LN(1+'Stocks 1 Month Returns'!R330)</f>
        <v>-5.121015809923613E-3</v>
      </c>
      <c r="U313" s="113">
        <f>LN(1+'Stocks 1 Month Returns'!S330)</f>
        <v>2.9689471662732385E-2</v>
      </c>
      <c r="V313" s="113">
        <f>LN(1+'Stocks 1 Month Returns'!T330)</f>
        <v>-5.9466874652124961E-2</v>
      </c>
      <c r="W313" s="113">
        <f>LN(1+'Stocks 1 Month Returns'!U330)</f>
        <v>-5.903774477340664E-2</v>
      </c>
      <c r="X313" s="113">
        <f>LN(1+'Stocks 1 Month Returns'!V330)</f>
        <v>2.3647707181546285E-2</v>
      </c>
      <c r="Y313" s="113">
        <f>LN(1+'Stocks 1 Month Returns'!W330)</f>
        <v>-5.1059027886090555E-2</v>
      </c>
      <c r="Z313" s="113">
        <f>LN(1+'Stocks 1 Month Returns'!X330)</f>
        <v>2.4326553416916738E-2</v>
      </c>
      <c r="AA313" s="113">
        <f>LN(1+'Stocks 1 Month Returns'!Y330)</f>
        <v>-1.0577430196561505E-2</v>
      </c>
    </row>
    <row r="314" spans="16:27">
      <c r="P314" s="227">
        <v>45826</v>
      </c>
      <c r="Q314" s="113">
        <f>LN(1+'Stocks 1 Month Returns'!O331)</f>
        <v>-2.8001333974253719E-2</v>
      </c>
      <c r="R314" s="113">
        <f>LN(1+'Stocks 1 Month Returns'!P331)</f>
        <v>-9.2141932312360855E-2</v>
      </c>
      <c r="S314" s="113">
        <f>LN(1+'Stocks 1 Month Returns'!Q331)</f>
        <v>3.5472440962108075E-2</v>
      </c>
      <c r="T314" s="113">
        <f>LN(1+'Stocks 1 Month Returns'!R331)</f>
        <v>1.4177866991988357E-2</v>
      </c>
      <c r="U314" s="113">
        <f>LN(1+'Stocks 1 Month Returns'!S331)</f>
        <v>1.8277933768057201E-2</v>
      </c>
      <c r="V314" s="113">
        <f>LN(1+'Stocks 1 Month Returns'!T331)</f>
        <v>-4.7552245745790402E-2</v>
      </c>
      <c r="W314" s="113">
        <f>LN(1+'Stocks 1 Month Returns'!U331)</f>
        <v>-6.64433075238159E-2</v>
      </c>
      <c r="X314" s="113">
        <f>LN(1+'Stocks 1 Month Returns'!V331)</f>
        <v>2.1842396043204079E-2</v>
      </c>
      <c r="Y314" s="113">
        <f>LN(1+'Stocks 1 Month Returns'!W331)</f>
        <v>-6.047424178341905E-2</v>
      </c>
      <c r="Z314" s="113">
        <f>LN(1+'Stocks 1 Month Returns'!X331)</f>
        <v>1.3030404261072199E-2</v>
      </c>
      <c r="AA314" s="113">
        <f>LN(1+'Stocks 1 Month Returns'!Y331)</f>
        <v>-1.6354392886791108E-2</v>
      </c>
    </row>
    <row r="315" spans="16:27">
      <c r="P315" s="227">
        <v>45828</v>
      </c>
      <c r="Q315" s="113">
        <f>LN(1+'Stocks 1 Month Returns'!O332)</f>
        <v>-3.3263957005768716E-2</v>
      </c>
      <c r="R315" s="113">
        <f>LN(1+'Stocks 1 Month Returns'!P332)</f>
        <v>-5.3028379357366116E-2</v>
      </c>
      <c r="S315" s="113">
        <f>LN(1+'Stocks 1 Month Returns'!Q332)</f>
        <v>1.6823368154357258E-2</v>
      </c>
      <c r="T315" s="113">
        <f>LN(1+'Stocks 1 Month Returns'!R332)</f>
        <v>2.0421190250053966E-2</v>
      </c>
      <c r="U315" s="113">
        <f>LN(1+'Stocks 1 Month Returns'!S332)</f>
        <v>2.1545051269522775E-2</v>
      </c>
      <c r="V315" s="113">
        <f>LN(1+'Stocks 1 Month Returns'!T332)</f>
        <v>-2.3750618193973064E-3</v>
      </c>
      <c r="W315" s="113">
        <f>LN(1+'Stocks 1 Month Returns'!U332)</f>
        <v>-6.5146240456843738E-2</v>
      </c>
      <c r="X315" s="113">
        <f>LN(1+'Stocks 1 Month Returns'!V332)</f>
        <v>6.1389944345604484E-2</v>
      </c>
      <c r="Y315" s="113">
        <f>LN(1+'Stocks 1 Month Returns'!W332)</f>
        <v>-6.8193579287230605E-2</v>
      </c>
      <c r="Z315" s="113">
        <f>LN(1+'Stocks 1 Month Returns'!X332)</f>
        <v>2.8761258908756543E-3</v>
      </c>
      <c r="AA315" s="113">
        <f>LN(1+'Stocks 1 Month Returns'!Y332)</f>
        <v>-1.9692569974346062E-2</v>
      </c>
    </row>
    <row r="316" spans="16:27">
      <c r="P316" s="227">
        <v>45832</v>
      </c>
      <c r="Q316" s="113">
        <f>LN(1+'Stocks 1 Month Returns'!O333)</f>
        <v>6.0670816291131628E-2</v>
      </c>
      <c r="R316" s="113">
        <f>LN(1+'Stocks 1 Month Returns'!P333)</f>
        <v>-3.431065795848854E-2</v>
      </c>
      <c r="S316" s="113">
        <f>LN(1+'Stocks 1 Month Returns'!Q333)</f>
        <v>5.4273650498058372E-2</v>
      </c>
      <c r="T316" s="113">
        <f>LN(1+'Stocks 1 Month Returns'!R333)</f>
        <v>4.6170689260639941E-2</v>
      </c>
      <c r="U316" s="113">
        <f>LN(1+'Stocks 1 Month Returns'!S333)</f>
        <v>4.6110760508627155E-2</v>
      </c>
      <c r="V316" s="113">
        <f>LN(1+'Stocks 1 Month Returns'!T333)</f>
        <v>3.1511449672970884E-2</v>
      </c>
      <c r="W316" s="113">
        <f>LN(1+'Stocks 1 Month Returns'!U333)</f>
        <v>-3.2936412060248881E-2</v>
      </c>
      <c r="X316" s="113">
        <f>LN(1+'Stocks 1 Month Returns'!V333)</f>
        <v>3.1855301928118397E-2</v>
      </c>
      <c r="Y316" s="113">
        <f>LN(1+'Stocks 1 Month Returns'!W333)</f>
        <v>-3.6647328957787766E-2</v>
      </c>
      <c r="Z316" s="113">
        <f>LN(1+'Stocks 1 Month Returns'!X333)</f>
        <v>3.0896267343585086E-2</v>
      </c>
      <c r="AA316" s="113">
        <f>LN(1+'Stocks 1 Month Returns'!Y333)</f>
        <v>1.6072354558068404E-2</v>
      </c>
    </row>
    <row r="317" spans="16:27">
      <c r="P317" s="227">
        <v>45833</v>
      </c>
      <c r="Q317" s="113">
        <f>LN(1+'Stocks 1 Month Returns'!O334)</f>
        <v>5.9983152188915555E-2</v>
      </c>
      <c r="R317" s="113">
        <f>LN(1+'Stocks 1 Month Returns'!P334)</f>
        <v>-1.625544276173773E-2</v>
      </c>
      <c r="S317" s="113">
        <f>LN(1+'Stocks 1 Month Returns'!Q334)</f>
        <v>6.1789471411826571E-2</v>
      </c>
      <c r="T317" s="113">
        <f>LN(1+'Stocks 1 Month Returns'!R334)</f>
        <v>5.6216983279316568E-2</v>
      </c>
      <c r="U317" s="113">
        <f>LN(1+'Stocks 1 Month Returns'!S334)</f>
        <v>5.4697808174216662E-2</v>
      </c>
      <c r="V317" s="113">
        <f>LN(1+'Stocks 1 Month Returns'!T334)</f>
        <v>-2.7745872173551025E-3</v>
      </c>
      <c r="W317" s="113">
        <f>LN(1+'Stocks 1 Month Returns'!U334)</f>
        <v>-4.0860831657320872E-2</v>
      </c>
      <c r="X317" s="113">
        <f>LN(1+'Stocks 1 Month Returns'!V334)</f>
        <v>3.9782911429430287E-2</v>
      </c>
      <c r="Y317" s="113">
        <f>LN(1+'Stocks 1 Month Returns'!W334)</f>
        <v>-3.9669656501543846E-2</v>
      </c>
      <c r="Z317" s="113">
        <f>LN(1+'Stocks 1 Month Returns'!X334)</f>
        <v>2.5592439414747568E-2</v>
      </c>
      <c r="AA317" s="113">
        <f>LN(1+'Stocks 1 Month Returns'!Y334)</f>
        <v>2.4679587310056518E-2</v>
      </c>
    </row>
    <row r="318" spans="16:27">
      <c r="P318" s="227">
        <v>45834</v>
      </c>
      <c r="Q318" s="113">
        <f>LN(1+'Stocks 1 Month Returns'!O335)</f>
        <v>9.5785956724954921E-2</v>
      </c>
      <c r="R318" s="113">
        <f>LN(1+'Stocks 1 Month Returns'!P335)</f>
        <v>9.4214930738287447E-3</v>
      </c>
      <c r="S318" s="113">
        <f>LN(1+'Stocks 1 Month Returns'!Q335)</f>
        <v>8.0347347516835005E-2</v>
      </c>
      <c r="T318" s="113">
        <f>LN(1+'Stocks 1 Month Returns'!R335)</f>
        <v>6.9002169910321293E-2</v>
      </c>
      <c r="U318" s="113">
        <f>LN(1+'Stocks 1 Month Returns'!S335)</f>
        <v>8.2153125667185203E-2</v>
      </c>
      <c r="V318" s="113">
        <f>LN(1+'Stocks 1 Month Returns'!T335)</f>
        <v>8.8069316128958259E-4</v>
      </c>
      <c r="W318" s="113">
        <f>LN(1+'Stocks 1 Month Returns'!U335)</f>
        <v>-9.8935842296167392E-3</v>
      </c>
      <c r="X318" s="113">
        <f>LN(1+'Stocks 1 Month Returns'!V335)</f>
        <v>3.6746385686281441E-2</v>
      </c>
      <c r="Y318" s="113">
        <f>LN(1+'Stocks 1 Month Returns'!W335)</f>
        <v>-1.8413617897925613E-2</v>
      </c>
      <c r="Z318" s="113">
        <f>LN(1+'Stocks 1 Month Returns'!X335)</f>
        <v>5.7694841776057201E-2</v>
      </c>
      <c r="AA318" s="113">
        <f>LN(1+'Stocks 1 Month Returns'!Y335)</f>
        <v>3.7146647025356472E-2</v>
      </c>
    </row>
    <row r="319" spans="16:27">
      <c r="P319" s="227">
        <v>45835</v>
      </c>
      <c r="Q319" s="113">
        <f>LN(1+'Stocks 1 Month Returns'!O336)</f>
        <v>8.0730096959705053E-2</v>
      </c>
      <c r="R319" s="113">
        <f>LN(1+'Stocks 1 Month Returns'!P336)</f>
        <v>-1.3997237749035123E-2</v>
      </c>
      <c r="S319" s="113">
        <f>LN(1+'Stocks 1 Month Returns'!Q336)</f>
        <v>5.5396325169126466E-2</v>
      </c>
      <c r="T319" s="113">
        <f>LN(1+'Stocks 1 Month Returns'!R336)</f>
        <v>5.5718687285643123E-2</v>
      </c>
      <c r="U319" s="113">
        <f>LN(1+'Stocks 1 Month Returns'!S336)</f>
        <v>6.676279068857445E-2</v>
      </c>
      <c r="V319" s="113">
        <f>LN(1+'Stocks 1 Month Returns'!T336)</f>
        <v>2.2459610527093665E-2</v>
      </c>
      <c r="W319" s="113">
        <f>LN(1+'Stocks 1 Month Returns'!U336)</f>
        <v>-6.3861713345394859E-3</v>
      </c>
      <c r="X319" s="113">
        <f>LN(1+'Stocks 1 Month Returns'!V336)</f>
        <v>2.3999599243500369E-2</v>
      </c>
      <c r="Y319" s="113">
        <f>LN(1+'Stocks 1 Month Returns'!W336)</f>
        <v>4.6755399894543012E-2</v>
      </c>
      <c r="Z319" s="113">
        <f>LN(1+'Stocks 1 Month Returns'!X336)</f>
        <v>6.2209646500763376E-2</v>
      </c>
      <c r="AA319" s="113">
        <f>LN(1+'Stocks 1 Month Returns'!Y336)</f>
        <v>2.3266471819946948E-2</v>
      </c>
    </row>
    <row r="320" spans="16:27">
      <c r="P320" s="227">
        <v>45839</v>
      </c>
      <c r="Q320" s="113">
        <f>LN(1+'Stocks 1 Month Returns'!O337)</f>
        <v>0.10111305596375317</v>
      </c>
      <c r="R320" s="113">
        <f>LN(1+'Stocks 1 Month Returns'!P337)</f>
        <v>2.2482324656571642E-2</v>
      </c>
      <c r="S320" s="113">
        <f>LN(1+'Stocks 1 Month Returns'!Q337)</f>
        <v>5.9334679251532747E-2</v>
      </c>
      <c r="T320" s="113">
        <f>LN(1+'Stocks 1 Month Returns'!R337)</f>
        <v>7.3262858525384333E-2</v>
      </c>
      <c r="U320" s="113">
        <f>LN(1+'Stocks 1 Month Returns'!S337)</f>
        <v>8.8181402979771201E-2</v>
      </c>
      <c r="V320" s="113">
        <f>LN(1+'Stocks 1 Month Returns'!T337)</f>
        <v>6.2367188171738759E-2</v>
      </c>
      <c r="W320" s="113">
        <f>LN(1+'Stocks 1 Month Returns'!U337)</f>
        <v>6.4139960849447994E-2</v>
      </c>
      <c r="X320" s="113">
        <f>LN(1+'Stocks 1 Month Returns'!V337)</f>
        <v>5.4080305691330856E-2</v>
      </c>
      <c r="Y320" s="113">
        <f>LN(1+'Stocks 1 Month Returns'!W337)</f>
        <v>2.6542817859401231E-2</v>
      </c>
      <c r="Z320" s="113">
        <f>LN(1+'Stocks 1 Month Returns'!X337)</f>
        <v>6.0298249545890012E-2</v>
      </c>
      <c r="AA320" s="113">
        <f>LN(1+'Stocks 1 Month Returns'!Y337)</f>
        <v>3.7443654250218353E-2</v>
      </c>
    </row>
    <row r="321" spans="16:27">
      <c r="P321" s="227">
        <v>45840</v>
      </c>
      <c r="Q321" s="113">
        <f>LN(1+'Stocks 1 Month Returns'!O338)</f>
        <v>6.241237787664438E-2</v>
      </c>
      <c r="R321" s="113">
        <f>LN(1+'Stocks 1 Month Returns'!P338)</f>
        <v>4.558645413678334E-2</v>
      </c>
      <c r="S321" s="113">
        <f>LN(1+'Stocks 1 Month Returns'!Q338)</f>
        <v>5.3268805091550596E-2</v>
      </c>
      <c r="T321" s="113">
        <f>LN(1+'Stocks 1 Month Returns'!R338)</f>
        <v>6.9212882975713749E-2</v>
      </c>
      <c r="U321" s="113">
        <f>LN(1+'Stocks 1 Month Returns'!S338)</f>
        <v>7.8338507619049397E-2</v>
      </c>
      <c r="V321" s="113">
        <f>LN(1+'Stocks 1 Month Returns'!T338)</f>
        <v>6.7234681630048032E-2</v>
      </c>
      <c r="W321" s="113">
        <f>LN(1+'Stocks 1 Month Returns'!U338)</f>
        <v>6.5812322332680695E-2</v>
      </c>
      <c r="X321" s="113">
        <f>LN(1+'Stocks 1 Month Returns'!V338)</f>
        <v>5.5470024886570747E-2</v>
      </c>
      <c r="Y321" s="113">
        <f>LN(1+'Stocks 1 Month Returns'!W338)</f>
        <v>3.318877882549053E-3</v>
      </c>
      <c r="Z321" s="113">
        <f>LN(1+'Stocks 1 Month Returns'!X338)</f>
        <v>5.1839241073490888E-2</v>
      </c>
      <c r="AA321" s="113">
        <f>LN(1+'Stocks 1 Month Returns'!Y338)</f>
        <v>3.6943377451227069E-2</v>
      </c>
    </row>
    <row r="322" spans="16:27">
      <c r="P322" s="227">
        <v>45841</v>
      </c>
      <c r="Q322" s="113">
        <f>LN(1+'Stocks 1 Month Returns'!O339)</f>
        <v>0.14209355848599475</v>
      </c>
      <c r="R322" s="113">
        <f>LN(1+'Stocks 1 Month Returns'!P339)</f>
        <v>6.3310715428329528E-2</v>
      </c>
      <c r="S322" s="113">
        <f>LN(1+'Stocks 1 Month Returns'!Q339)</f>
        <v>8.2274689898401143E-2</v>
      </c>
      <c r="T322" s="113">
        <f>LN(1+'Stocks 1 Month Returns'!R339)</f>
        <v>9.7683130793731546E-2</v>
      </c>
      <c r="U322" s="113">
        <f>LN(1+'Stocks 1 Month Returns'!S339)</f>
        <v>9.4537906174910064E-2</v>
      </c>
      <c r="V322" s="113">
        <f>LN(1+'Stocks 1 Month Returns'!T339)</f>
        <v>0.10279524096672915</v>
      </c>
      <c r="W322" s="113">
        <f>LN(1+'Stocks 1 Month Returns'!U339)</f>
        <v>6.6019937711076282E-2</v>
      </c>
      <c r="X322" s="113">
        <f>LN(1+'Stocks 1 Month Returns'!V339)</f>
        <v>8.3918489178943623E-2</v>
      </c>
      <c r="Y322" s="113">
        <f>LN(1+'Stocks 1 Month Returns'!W339)</f>
        <v>4.2642554334388662E-2</v>
      </c>
      <c r="Z322" s="113">
        <f>LN(1+'Stocks 1 Month Returns'!X339)</f>
        <v>8.7947968900325538E-2</v>
      </c>
      <c r="AA322" s="113">
        <f>LN(1+'Stocks 1 Month Returns'!Y339)</f>
        <v>6.2332804402214573E-2</v>
      </c>
    </row>
    <row r="323" spans="16:27">
      <c r="P323" s="227">
        <v>45846</v>
      </c>
      <c r="Q323" s="113">
        <f>LN(1+'Stocks 1 Month Returns'!O340)</f>
        <v>0.14549982397294178</v>
      </c>
      <c r="R323" s="113">
        <f>LN(1+'Stocks 1 Month Returns'!P340)</f>
        <v>2.7425088451547633E-2</v>
      </c>
      <c r="S323" s="113">
        <f>LN(1+'Stocks 1 Month Returns'!Q340)</f>
        <v>6.4967973345896185E-2</v>
      </c>
      <c r="T323" s="113">
        <f>LN(1+'Stocks 1 Month Returns'!R340)</f>
        <v>5.8459513778129288E-2</v>
      </c>
      <c r="U323" s="113">
        <f>LN(1+'Stocks 1 Month Returns'!S340)</f>
        <v>6.4666123512369098E-2</v>
      </c>
      <c r="V323" s="113">
        <f>LN(1+'Stocks 1 Month Returns'!T340)</f>
        <v>7.7427464429856749E-2</v>
      </c>
      <c r="W323" s="113">
        <f>LN(1+'Stocks 1 Month Returns'!U340)</f>
        <v>5.6651951216059884E-2</v>
      </c>
      <c r="X323" s="113">
        <f>LN(1+'Stocks 1 Month Returns'!V340)</f>
        <v>8.8387444241198571E-2</v>
      </c>
      <c r="Y323" s="113">
        <f>LN(1+'Stocks 1 Month Returns'!W340)</f>
        <v>1.8373717863121732E-2</v>
      </c>
      <c r="Z323" s="113">
        <f>LN(1+'Stocks 1 Month Returns'!X340)</f>
        <v>5.9051890240703141E-2</v>
      </c>
      <c r="AA323" s="113">
        <f>LN(1+'Stocks 1 Month Returns'!Y340)</f>
        <v>3.6653155410601837E-2</v>
      </c>
    </row>
    <row r="324" spans="16:27">
      <c r="P324" s="227">
        <v>45847</v>
      </c>
      <c r="Q324" s="113">
        <f>LN(1+'Stocks 1 Month Returns'!O341)</f>
        <v>0.1375426315984693</v>
      </c>
      <c r="R324" s="113">
        <f>LN(1+'Stocks 1 Month Returns'!P341)</f>
        <v>3.145599481990418E-2</v>
      </c>
      <c r="S324" s="113">
        <f>LN(1+'Stocks 1 Month Returns'!Q341)</f>
        <v>7.3252692819944648E-2</v>
      </c>
      <c r="T324" s="113">
        <f>LN(1+'Stocks 1 Month Returns'!R341)</f>
        <v>6.4307030926627248E-2</v>
      </c>
      <c r="U324" s="113">
        <f>LN(1+'Stocks 1 Month Returns'!S341)</f>
        <v>5.2100932724309684E-2</v>
      </c>
      <c r="V324" s="113">
        <f>LN(1+'Stocks 1 Month Returns'!T341)</f>
        <v>6.8674630253313981E-2</v>
      </c>
      <c r="W324" s="113">
        <f>LN(1+'Stocks 1 Month Returns'!U341)</f>
        <v>8.9096806056827862E-2</v>
      </c>
      <c r="X324" s="113">
        <f>LN(1+'Stocks 1 Month Returns'!V341)</f>
        <v>9.9144076908797646E-2</v>
      </c>
      <c r="Y324" s="113">
        <f>LN(1+'Stocks 1 Month Returns'!W341)</f>
        <v>5.7947878437002762E-2</v>
      </c>
      <c r="Z324" s="113">
        <f>LN(1+'Stocks 1 Month Returns'!X341)</f>
        <v>6.2531033622363841E-2</v>
      </c>
      <c r="AA324" s="113">
        <f>LN(1+'Stocks 1 Month Returns'!Y341)</f>
        <v>3.9071680051225723E-2</v>
      </c>
    </row>
    <row r="325" spans="16:27">
      <c r="P325" s="227">
        <v>45848</v>
      </c>
      <c r="Q325" s="113">
        <f>LN(1+'Stocks 1 Month Returns'!O342)</f>
        <v>0.17108342574047691</v>
      </c>
      <c r="R325" s="113">
        <f>LN(1+'Stocks 1 Month Returns'!P342)</f>
        <v>5.2845963872315632E-2</v>
      </c>
      <c r="S325" s="113">
        <f>LN(1+'Stocks 1 Month Returns'!Q342)</f>
        <v>6.5569435210520083E-2</v>
      </c>
      <c r="T325" s="113">
        <f>LN(1+'Stocks 1 Month Returns'!R342)</f>
        <v>5.7888230443927789E-2</v>
      </c>
      <c r="U325" s="113">
        <f>LN(1+'Stocks 1 Month Returns'!S342)</f>
        <v>7.2978125612318201E-2</v>
      </c>
      <c r="V325" s="113">
        <f>LN(1+'Stocks 1 Month Returns'!T342)</f>
        <v>9.2470877343780788E-2</v>
      </c>
      <c r="W325" s="113">
        <f>LN(1+'Stocks 1 Month Returns'!U342)</f>
        <v>0.11345546117383655</v>
      </c>
      <c r="X325" s="113">
        <f>LN(1+'Stocks 1 Month Returns'!V342)</f>
        <v>0.11459516770347626</v>
      </c>
      <c r="Y325" s="113">
        <f>LN(1+'Stocks 1 Month Returns'!W342)</f>
        <v>7.4293219247498724E-2</v>
      </c>
      <c r="Z325" s="113">
        <f>LN(1+'Stocks 1 Month Returns'!X342)</f>
        <v>6.2532584327834762E-2</v>
      </c>
      <c r="AA325" s="113">
        <f>LN(1+'Stocks 1 Month Returns'!Y342)</f>
        <v>5.164195502563617E-2</v>
      </c>
    </row>
    <row r="326" spans="16:27">
      <c r="P326" s="227">
        <v>45849</v>
      </c>
      <c r="Q326" s="113">
        <f>LN(1+'Stocks 1 Month Returns'!O343)</f>
        <v>0.1396959651988412</v>
      </c>
      <c r="R326" s="113">
        <f>LN(1+'Stocks 1 Month Returns'!P343)</f>
        <v>1.9294875100481813E-2</v>
      </c>
      <c r="S326" s="113">
        <f>LN(1+'Stocks 1 Month Returns'!Q343)</f>
        <v>5.2091767262952421E-2</v>
      </c>
      <c r="T326" s="113">
        <f>LN(1+'Stocks 1 Month Returns'!R343)</f>
        <v>1.2615215847435537E-2</v>
      </c>
      <c r="U326" s="113">
        <f>LN(1+'Stocks 1 Month Returns'!S343)</f>
        <v>3.5493446978798193E-2</v>
      </c>
      <c r="V326" s="113">
        <f>LN(1+'Stocks 1 Month Returns'!T343)</f>
        <v>5.6639259274647372E-2</v>
      </c>
      <c r="W326" s="113">
        <f>LN(1+'Stocks 1 Month Returns'!U343)</f>
        <v>0.10193202516179443</v>
      </c>
      <c r="X326" s="113">
        <f>LN(1+'Stocks 1 Month Returns'!V343)</f>
        <v>8.668831606180584E-2</v>
      </c>
      <c r="Y326" s="113">
        <f>LN(1+'Stocks 1 Month Returns'!W343)</f>
        <v>5.7741601691546129E-2</v>
      </c>
      <c r="Z326" s="113">
        <f>LN(1+'Stocks 1 Month Returns'!X343)</f>
        <v>3.6631134571960815E-2</v>
      </c>
      <c r="AA326" s="113">
        <f>LN(1+'Stocks 1 Month Returns'!Y343)</f>
        <v>2.672727603151915E-2</v>
      </c>
    </row>
    <row r="327" spans="16:27">
      <c r="P327" s="227">
        <v>45853</v>
      </c>
      <c r="Q327" s="113">
        <f>LN(1+'Stocks 1 Month Returns'!O344)</f>
        <v>2.7407830996585576E-2</v>
      </c>
      <c r="R327" s="113">
        <f>LN(1+'Stocks 1 Month Returns'!P344)</f>
        <v>2.1351549326427806E-2</v>
      </c>
      <c r="S327" s="113">
        <f>LN(1+'Stocks 1 Month Returns'!Q344)</f>
        <v>6.1562807123752519E-2</v>
      </c>
      <c r="T327" s="113">
        <f>LN(1+'Stocks 1 Month Returns'!R344)</f>
        <v>2.075344117223369E-2</v>
      </c>
      <c r="U327" s="113">
        <f>LN(1+'Stocks 1 Month Returns'!S344)</f>
        <v>-7.8264353589999683E-3</v>
      </c>
      <c r="V327" s="113">
        <f>LN(1+'Stocks 1 Month Returns'!T344)</f>
        <v>1.8447503899349936E-3</v>
      </c>
      <c r="W327" s="113">
        <f>LN(1+'Stocks 1 Month Returns'!U344)</f>
        <v>6.44846461250244E-2</v>
      </c>
      <c r="X327" s="113">
        <f>LN(1+'Stocks 1 Month Returns'!V344)</f>
        <v>4.0005714659625484E-2</v>
      </c>
      <c r="Y327" s="113">
        <f>LN(1+'Stocks 1 Month Returns'!W344)</f>
        <v>5.4121843699624111E-2</v>
      </c>
      <c r="Z327" s="113">
        <f>LN(1+'Stocks 1 Month Returns'!X344)</f>
        <v>2.9448164632707323E-2</v>
      </c>
      <c r="AA327" s="113">
        <f>LN(1+'Stocks 1 Month Returns'!Y344)</f>
        <v>2.3445752927431937E-2</v>
      </c>
    </row>
    <row r="328" spans="16:27">
      <c r="P328" s="227">
        <v>45854</v>
      </c>
      <c r="Q328" s="113">
        <f>LN(1+'Stocks 1 Month Returns'!O345)</f>
        <v>8.4557084013199876E-2</v>
      </c>
      <c r="R328" s="113">
        <f>LN(1+'Stocks 1 Month Returns'!P345)</f>
        <v>4.7470294699102716E-2</v>
      </c>
      <c r="S328" s="113">
        <f>LN(1+'Stocks 1 Month Returns'!Q345)</f>
        <v>5.9293550930706908E-2</v>
      </c>
      <c r="T328" s="113">
        <f>LN(1+'Stocks 1 Month Returns'!R345)</f>
        <v>4.0152214510559926E-2</v>
      </c>
      <c r="U328" s="113">
        <f>LN(1+'Stocks 1 Month Returns'!S345)</f>
        <v>-5.6932698670502917E-3</v>
      </c>
      <c r="V328" s="113">
        <f>LN(1+'Stocks 1 Month Returns'!T345)</f>
        <v>1.2783487162268851E-2</v>
      </c>
      <c r="W328" s="113">
        <f>LN(1+'Stocks 1 Month Returns'!U345)</f>
        <v>5.6062601118520662E-2</v>
      </c>
      <c r="X328" s="113">
        <f>LN(1+'Stocks 1 Month Returns'!V345)</f>
        <v>2.6686304486794481E-2</v>
      </c>
      <c r="Y328" s="113">
        <f>LN(1+'Stocks 1 Month Returns'!W345)</f>
        <v>6.3468251608962245E-2</v>
      </c>
      <c r="Z328" s="113">
        <f>LN(1+'Stocks 1 Month Returns'!X345)</f>
        <v>3.7592569206082373E-2</v>
      </c>
      <c r="AA328" s="113">
        <f>LN(1+'Stocks 1 Month Returns'!Y345)</f>
        <v>3.1111616530241113E-2</v>
      </c>
    </row>
    <row r="329" spans="16:27">
      <c r="P329" s="227">
        <v>45855</v>
      </c>
      <c r="Q329" s="113">
        <f>LN(1+'Stocks 1 Month Returns'!O346)</f>
        <v>7.9944237013500619E-2</v>
      </c>
      <c r="R329" s="113">
        <f>LN(1+'Stocks 1 Month Returns'!P346)</f>
        <v>3.9586758068476072E-2</v>
      </c>
      <c r="S329" s="113">
        <f>LN(1+'Stocks 1 Month Returns'!Q346)</f>
        <v>5.3002692923952724E-2</v>
      </c>
      <c r="T329" s="113">
        <f>LN(1+'Stocks 1 Month Returns'!R346)</f>
        <v>3.4678556303347603E-2</v>
      </c>
      <c r="U329" s="113">
        <f>LN(1+'Stocks 1 Month Returns'!S346)</f>
        <v>1.6593415349851065E-2</v>
      </c>
      <c r="V329" s="113">
        <f>LN(1+'Stocks 1 Month Returns'!T346)</f>
        <v>1.5600573802069953E-3</v>
      </c>
      <c r="W329" s="113">
        <f>LN(1+'Stocks 1 Month Returns'!U346)</f>
        <v>6.3827294857012676E-2</v>
      </c>
      <c r="X329" s="113">
        <f>LN(1+'Stocks 1 Month Returns'!V346)</f>
        <v>2.995974635934183E-2</v>
      </c>
      <c r="Y329" s="113">
        <f>LN(1+'Stocks 1 Month Returns'!W346)</f>
        <v>0.11221729734194784</v>
      </c>
      <c r="Z329" s="113">
        <f>LN(1+'Stocks 1 Month Returns'!X346)</f>
        <v>3.5385241009724934E-2</v>
      </c>
      <c r="AA329" s="113">
        <f>LN(1+'Stocks 1 Month Returns'!Y346)</f>
        <v>2.7549343140172891E-2</v>
      </c>
    </row>
    <row r="330" spans="16:27">
      <c r="P330" s="227">
        <v>45856</v>
      </c>
      <c r="Q330" s="113">
        <f>LN(1+'Stocks 1 Month Returns'!O347)</f>
        <v>0.1007811467280869</v>
      </c>
      <c r="R330" s="113">
        <f>LN(1+'Stocks 1 Month Returns'!P347)</f>
        <v>7.2336130614823219E-2</v>
      </c>
      <c r="S330" s="113">
        <f>LN(1+'Stocks 1 Month Returns'!Q347)</f>
        <v>6.071586503745887E-2</v>
      </c>
      <c r="T330" s="113">
        <f>LN(1+'Stocks 1 Month Returns'!R347)</f>
        <v>3.6692896152427407E-2</v>
      </c>
      <c r="U330" s="113">
        <f>LN(1+'Stocks 1 Month Returns'!S347)</f>
        <v>2.3371412649470819E-2</v>
      </c>
      <c r="V330" s="113">
        <f>LN(1+'Stocks 1 Month Returns'!T347)</f>
        <v>1.4114197882007141E-2</v>
      </c>
      <c r="W330" s="113">
        <f>LN(1+'Stocks 1 Month Returns'!U347)</f>
        <v>9.3318385227823514E-2</v>
      </c>
      <c r="X330" s="113">
        <f>LN(1+'Stocks 1 Month Returns'!V347)</f>
        <v>3.8643536595124647E-3</v>
      </c>
      <c r="Y330" s="113">
        <f>LN(1+'Stocks 1 Month Returns'!W347)</f>
        <v>0.13149061223811295</v>
      </c>
      <c r="Z330" s="113">
        <f>LN(1+'Stocks 1 Month Returns'!X347)</f>
        <v>4.7211102872613118E-2</v>
      </c>
      <c r="AA330" s="113">
        <f>LN(1+'Stocks 1 Month Returns'!Y347)</f>
        <v>4.7066181598365321E-2</v>
      </c>
    </row>
    <row r="331" spans="16:27">
      <c r="P331" s="227">
        <v>45860</v>
      </c>
      <c r="Q331" s="113">
        <f>LN(1+'Stocks 1 Month Returns'!O348)</f>
        <v>7.3370021059114013E-2</v>
      </c>
      <c r="R331" s="113">
        <f>LN(1+'Stocks 1 Month Returns'!P348)</f>
        <v>8.1856755787986166E-2</v>
      </c>
      <c r="S331" s="113">
        <f>LN(1+'Stocks 1 Month Returns'!Q348)</f>
        <v>4.5889760650700932E-2</v>
      </c>
      <c r="T331" s="113">
        <f>LN(1+'Stocks 1 Month Returns'!R348)</f>
        <v>2.9713125882068279E-2</v>
      </c>
      <c r="U331" s="113">
        <f>LN(1+'Stocks 1 Month Returns'!S348)</f>
        <v>2.1871610783596406E-2</v>
      </c>
      <c r="V331" s="113">
        <f>LN(1+'Stocks 1 Month Returns'!T348)</f>
        <v>3.201007232204079E-2</v>
      </c>
      <c r="W331" s="113">
        <f>LN(1+'Stocks 1 Month Returns'!U348)</f>
        <v>1.1581421030805559E-2</v>
      </c>
      <c r="X331" s="113">
        <f>LN(1+'Stocks 1 Month Returns'!V348)</f>
        <v>7.4894907414217587E-3</v>
      </c>
      <c r="Y331" s="113">
        <f>LN(1+'Stocks 1 Month Returns'!W348)</f>
        <v>0.13988191720068732</v>
      </c>
      <c r="Z331" s="113">
        <f>LN(1+'Stocks 1 Month Returns'!X348)</f>
        <v>6.3065059710850496E-2</v>
      </c>
      <c r="AA331" s="113">
        <f>LN(1+'Stocks 1 Month Returns'!Y348)</f>
        <v>4.8592210388890944E-2</v>
      </c>
    </row>
    <row r="332" spans="16:27">
      <c r="P332" s="227">
        <v>45861</v>
      </c>
      <c r="Q332" s="113">
        <f>LN(1+'Stocks 1 Month Returns'!O349)</f>
        <v>0.10319552386803975</v>
      </c>
      <c r="R332" s="113">
        <f>LN(1+'Stocks 1 Month Returns'!P349)</f>
        <v>5.8317244872683908E-2</v>
      </c>
      <c r="S332" s="113">
        <f>LN(1+'Stocks 1 Month Returns'!Q349)</f>
        <v>5.2870454248242944E-2</v>
      </c>
      <c r="T332" s="113">
        <f>LN(1+'Stocks 1 Month Returns'!R349)</f>
        <v>2.9037975473643958E-2</v>
      </c>
      <c r="U332" s="113">
        <f>LN(1+'Stocks 1 Month Returns'!S349)</f>
        <v>3.9097775376893074E-2</v>
      </c>
      <c r="V332" s="113">
        <f>LN(1+'Stocks 1 Month Returns'!T349)</f>
        <v>4.6083891417649167E-2</v>
      </c>
      <c r="W332" s="113">
        <f>LN(1+'Stocks 1 Month Returns'!U349)</f>
        <v>9.23281682766771E-2</v>
      </c>
      <c r="X332" s="113">
        <f>LN(1+'Stocks 1 Month Returns'!V349)</f>
        <v>1.8536591499066838E-2</v>
      </c>
      <c r="Y332" s="113">
        <f>LN(1+'Stocks 1 Month Returns'!W349)</f>
        <v>0.15770585864340808</v>
      </c>
      <c r="Z332" s="113">
        <f>LN(1+'Stocks 1 Month Returns'!X349)</f>
        <v>7.9931949833246405E-2</v>
      </c>
      <c r="AA332" s="113">
        <f>LN(1+'Stocks 1 Month Returns'!Y349)</f>
        <v>5.8417375021442806E-2</v>
      </c>
    </row>
    <row r="333" spans="16:27">
      <c r="P333" s="227">
        <v>45862</v>
      </c>
      <c r="Q333" s="113">
        <f>LN(1+'Stocks 1 Month Returns'!O350)</f>
        <v>5.524295966991109E-3</v>
      </c>
      <c r="R333" s="113">
        <f>LN(1+'Stocks 1 Month Returns'!P350)</f>
        <v>6.7020549946740712E-2</v>
      </c>
      <c r="S333" s="113">
        <f>LN(1+'Stocks 1 Month Returns'!Q350)</f>
        <v>4.3487775530177332E-2</v>
      </c>
      <c r="T333" s="113">
        <f>LN(1+'Stocks 1 Month Returns'!R350)</f>
        <v>7.8574969296747853E-3</v>
      </c>
      <c r="U333" s="113">
        <f>LN(1+'Stocks 1 Month Returns'!S350)</f>
        <v>2.941604405038907E-2</v>
      </c>
      <c r="V333" s="113">
        <f>LN(1+'Stocks 1 Month Returns'!T350)</f>
        <v>3.2026791070329533E-2</v>
      </c>
      <c r="W333" s="113">
        <f>LN(1+'Stocks 1 Month Returns'!U350)</f>
        <v>6.7923501261605901E-2</v>
      </c>
      <c r="X333" s="113">
        <f>LN(1+'Stocks 1 Month Returns'!V350)</f>
        <v>8.4065165160682701E-2</v>
      </c>
      <c r="Y333" s="113">
        <f>LN(1+'Stocks 1 Month Returns'!W350)</f>
        <v>0.1425624053753449</v>
      </c>
      <c r="Z333" s="113">
        <f>LN(1+'Stocks 1 Month Returns'!X350)</f>
        <v>8.9499392069337547E-2</v>
      </c>
      <c r="AA333" s="113">
        <f>LN(1+'Stocks 1 Month Returns'!Y350)</f>
        <v>4.5531889004830302E-2</v>
      </c>
    </row>
    <row r="334" spans="16:27">
      <c r="P334" s="227">
        <v>45863</v>
      </c>
      <c r="Q334" s="113">
        <f>LN(1+'Stocks 1 Month Returns'!O351)</f>
        <v>-6.3941457738011478E-2</v>
      </c>
      <c r="R334" s="113">
        <f>LN(1+'Stocks 1 Month Returns'!P351)</f>
        <v>6.5345137137032286E-2</v>
      </c>
      <c r="S334" s="113">
        <f>LN(1+'Stocks 1 Month Returns'!Q351)</f>
        <v>4.8648688312236114E-2</v>
      </c>
      <c r="T334" s="113">
        <f>LN(1+'Stocks 1 Month Returns'!R351)</f>
        <v>1.332283256212752E-2</v>
      </c>
      <c r="U334" s="113">
        <f>LN(1+'Stocks 1 Month Returns'!S351)</f>
        <v>2.3037758462232074E-2</v>
      </c>
      <c r="V334" s="113">
        <f>LN(1+'Stocks 1 Month Returns'!T351)</f>
        <v>9.7223899088631299E-2</v>
      </c>
      <c r="W334" s="113">
        <f>LN(1+'Stocks 1 Month Returns'!U351)</f>
        <v>0.10992219352002995</v>
      </c>
      <c r="X334" s="113">
        <f>LN(1+'Stocks 1 Month Returns'!V351)</f>
        <v>8.3957726786572554E-2</v>
      </c>
      <c r="Y334" s="113">
        <f>LN(1+'Stocks 1 Month Returns'!W351)</f>
        <v>0.1645108761540896</v>
      </c>
      <c r="Z334" s="113">
        <f>LN(1+'Stocks 1 Month Returns'!X351)</f>
        <v>9.3798687788617399E-2</v>
      </c>
      <c r="AA334" s="113">
        <f>LN(1+'Stocks 1 Month Returns'!Y351)</f>
        <v>5.3535845411615081E-2</v>
      </c>
    </row>
    <row r="335" spans="16:27">
      <c r="P335" s="227">
        <v>45867</v>
      </c>
      <c r="Q335" s="113">
        <f>LN(1+'Stocks 1 Month Returns'!O352)</f>
        <v>-7.9967362903338612E-2</v>
      </c>
      <c r="R335" s="113">
        <f>LN(1+'Stocks 1 Month Returns'!P352)</f>
        <v>6.7354997738350172E-2</v>
      </c>
      <c r="S335" s="113">
        <f>LN(1+'Stocks 1 Month Returns'!Q352)</f>
        <v>4.7465207501398855E-2</v>
      </c>
      <c r="T335" s="113">
        <f>LN(1+'Stocks 1 Month Returns'!R352)</f>
        <v>3.0606620497028521E-3</v>
      </c>
      <c r="U335" s="113">
        <f>LN(1+'Stocks 1 Month Returns'!S352)</f>
        <v>4.6794404071951448E-3</v>
      </c>
      <c r="V335" s="113">
        <f>LN(1+'Stocks 1 Month Returns'!T352)</f>
        <v>7.6669725071183289E-2</v>
      </c>
      <c r="W335" s="113">
        <f>LN(1+'Stocks 1 Month Returns'!U352)</f>
        <v>7.5799553708571624E-2</v>
      </c>
      <c r="X335" s="113">
        <f>LN(1+'Stocks 1 Month Returns'!V352)</f>
        <v>0.10109564297288787</v>
      </c>
      <c r="Y335" s="113">
        <f>LN(1+'Stocks 1 Month Returns'!W352)</f>
        <v>0.12727701816284853</v>
      </c>
      <c r="Z335" s="113">
        <f>LN(1+'Stocks 1 Month Returns'!X352)</f>
        <v>7.9533773026819965E-2</v>
      </c>
      <c r="AA335" s="113">
        <f>LN(1+'Stocks 1 Month Returns'!Y352)</f>
        <v>5.4266585797544883E-2</v>
      </c>
    </row>
    <row r="336" spans="16:27">
      <c r="P336" s="227">
        <v>45868</v>
      </c>
      <c r="Q336" s="113">
        <f>LN(1+'Stocks 1 Month Returns'!O353)</f>
        <v>-5.9359228183663425E-2</v>
      </c>
      <c r="R336" s="113">
        <f>LN(1+'Stocks 1 Month Returns'!P353)</f>
        <v>8.8846298965872525E-2</v>
      </c>
      <c r="S336" s="113">
        <f>LN(1+'Stocks 1 Month Returns'!Q353)</f>
        <v>8.4264300348686053E-2</v>
      </c>
      <c r="T336" s="113">
        <f>LN(1+'Stocks 1 Month Returns'!R353)</f>
        <v>4.4571445699932828E-2</v>
      </c>
      <c r="U336" s="113">
        <f>LN(1+'Stocks 1 Month Returns'!S353)</f>
        <v>2.6822669569362533E-2</v>
      </c>
      <c r="V336" s="113">
        <f>LN(1+'Stocks 1 Month Returns'!T353)</f>
        <v>2.7667623244880958E-2</v>
      </c>
      <c r="W336" s="113">
        <f>LN(1+'Stocks 1 Month Returns'!U353)</f>
        <v>9.773011128357291E-2</v>
      </c>
      <c r="X336" s="113">
        <f>LN(1+'Stocks 1 Month Returns'!V353)</f>
        <v>0.11571314828062038</v>
      </c>
      <c r="Y336" s="113">
        <f>LN(1+'Stocks 1 Month Returns'!W353)</f>
        <v>0.10125965249537316</v>
      </c>
      <c r="Z336" s="113">
        <f>LN(1+'Stocks 1 Month Returns'!X353)</f>
        <v>8.0364575999244292E-2</v>
      </c>
      <c r="AA336" s="113">
        <f>LN(1+'Stocks 1 Month Returns'!Y353)</f>
        <v>8.0263645186908983E-2</v>
      </c>
    </row>
    <row r="337" spans="16:27">
      <c r="P337" s="227">
        <v>45869</v>
      </c>
      <c r="Q337" s="113">
        <f>LN(1+'Stocks 1 Month Returns'!O354)</f>
        <v>-0.10202816340171901</v>
      </c>
      <c r="R337" s="113">
        <f>LN(1+'Stocks 1 Month Returns'!P354)</f>
        <v>4.0037327992333976E-2</v>
      </c>
      <c r="S337" s="113">
        <f>LN(1+'Stocks 1 Month Returns'!Q354)</f>
        <v>0.12211974963481859</v>
      </c>
      <c r="T337" s="113">
        <f>LN(1+'Stocks 1 Month Returns'!R354)</f>
        <v>2.6369769729499871E-2</v>
      </c>
      <c r="U337" s="113">
        <f>LN(1+'Stocks 1 Month Returns'!S354)</f>
        <v>5.1282710010837479E-3</v>
      </c>
      <c r="V337" s="113">
        <f>LN(1+'Stocks 1 Month Returns'!T354)</f>
        <v>-6.1226917289793192E-3</v>
      </c>
      <c r="W337" s="113">
        <f>LN(1+'Stocks 1 Month Returns'!U354)</f>
        <v>6.6107059689661157E-2</v>
      </c>
      <c r="X337" s="113">
        <f>LN(1+'Stocks 1 Month Returns'!V354)</f>
        <v>8.2093236309569675E-2</v>
      </c>
      <c r="Y337" s="113">
        <f>LN(1+'Stocks 1 Month Returns'!W354)</f>
        <v>9.7090387161642713E-2</v>
      </c>
      <c r="Z337" s="113">
        <f>LN(1+'Stocks 1 Month Returns'!X354)</f>
        <v>0.10131583407506238</v>
      </c>
      <c r="AA337" s="113">
        <f>LN(1+'Stocks 1 Month Returns'!Y354)</f>
        <v>6.3795292662762293E-2</v>
      </c>
    </row>
    <row r="338" spans="16:27">
      <c r="P338" s="227">
        <v>45870</v>
      </c>
      <c r="Q338" s="113">
        <f>LN(1+'Stocks 1 Month Returns'!O355)</f>
        <v>-0.10103206002558468</v>
      </c>
      <c r="R338" s="113">
        <f>LN(1+'Stocks 1 Month Returns'!P355)</f>
        <v>-2.4594656164811921E-2</v>
      </c>
      <c r="S338" s="113">
        <f>LN(1+'Stocks 1 Month Returns'!Q355)</f>
        <v>8.8991996655805539E-2</v>
      </c>
      <c r="T338" s="113">
        <f>LN(1+'Stocks 1 Month Returns'!R355)</f>
        <v>2.1041337466906041E-3</v>
      </c>
      <c r="U338" s="113">
        <f>LN(1+'Stocks 1 Month Returns'!S355)</f>
        <v>-2.9440412492350836E-2</v>
      </c>
      <c r="V338" s="113">
        <f>LN(1+'Stocks 1 Month Returns'!T355)</f>
        <v>-7.2773256519415144E-2</v>
      </c>
      <c r="W338" s="113">
        <f>LN(1+'Stocks 1 Month Returns'!U355)</f>
        <v>2.1066379178562557E-2</v>
      </c>
      <c r="X338" s="113">
        <f>LN(1+'Stocks 1 Month Returns'!V355)</f>
        <v>4.6766032593716186E-2</v>
      </c>
      <c r="Y338" s="113">
        <f>LN(1+'Stocks 1 Month Returns'!W355)</f>
        <v>6.9416876931861715E-2</v>
      </c>
      <c r="Z338" s="113">
        <f>LN(1+'Stocks 1 Month Returns'!X355)</f>
        <v>1.2853809514745893E-4</v>
      </c>
      <c r="AA338" s="113">
        <f>LN(1+'Stocks 1 Month Returns'!Y355)</f>
        <v>2.5616920602757342E-2</v>
      </c>
    </row>
    <row r="339" spans="16:27">
      <c r="P339" s="227">
        <v>45874</v>
      </c>
      <c r="Q339" s="113">
        <f>LN(1+'Stocks 1 Month Returns'!O356)</f>
        <v>-9.500353132493021E-2</v>
      </c>
      <c r="R339" s="113">
        <f>LN(1+'Stocks 1 Month Returns'!P356)</f>
        <v>-3.817938226743843E-2</v>
      </c>
      <c r="S339" s="113">
        <f>LN(1+'Stocks 1 Month Returns'!Q356)</f>
        <v>6.9217085997431413E-2</v>
      </c>
      <c r="T339" s="113">
        <f>LN(1+'Stocks 1 Month Returns'!R356)</f>
        <v>-1.415084478796041E-2</v>
      </c>
      <c r="U339" s="113">
        <f>LN(1+'Stocks 1 Month Returns'!S356)</f>
        <v>-3.4008944880944671E-2</v>
      </c>
      <c r="V339" s="113">
        <f>LN(1+'Stocks 1 Month Returns'!T356)</f>
        <v>-6.8348507512266884E-2</v>
      </c>
      <c r="W339" s="113">
        <f>LN(1+'Stocks 1 Month Returns'!U356)</f>
        <v>7.0013365453944218E-3</v>
      </c>
      <c r="X339" s="113">
        <f>LN(1+'Stocks 1 Month Returns'!V356)</f>
        <v>4.3869973490843116E-2</v>
      </c>
      <c r="Y339" s="113">
        <f>LN(1+'Stocks 1 Month Returns'!W356)</f>
        <v>5.3449819933412211E-2</v>
      </c>
      <c r="Z339" s="113">
        <f>LN(1+'Stocks 1 Month Returns'!X356)</f>
        <v>-3.132173825224642E-2</v>
      </c>
      <c r="AA339" s="113">
        <f>LN(1+'Stocks 1 Month Returns'!Y356)</f>
        <v>1.6034384117759315E-2</v>
      </c>
    </row>
    <row r="340" spans="16:27">
      <c r="P340" s="227">
        <v>45875</v>
      </c>
      <c r="Q340" s="113">
        <f>LN(1+'Stocks 1 Month Returns'!O357)</f>
        <v>-0.128037167109917</v>
      </c>
      <c r="R340" s="113">
        <f>LN(1+'Stocks 1 Month Returns'!P357)</f>
        <v>3.2070787228364872E-2</v>
      </c>
      <c r="S340" s="113">
        <f>LN(1+'Stocks 1 Month Returns'!Q357)</f>
        <v>7.2219573708781834E-2</v>
      </c>
      <c r="T340" s="113">
        <f>LN(1+'Stocks 1 Month Returns'!R357)</f>
        <v>2.575935883045485E-2</v>
      </c>
      <c r="U340" s="113">
        <f>LN(1+'Stocks 1 Month Returns'!S357)</f>
        <v>-3.9374498239609319E-2</v>
      </c>
      <c r="V340" s="113">
        <f>LN(1+'Stocks 1 Month Returns'!T357)</f>
        <v>-3.5964506567417225E-2</v>
      </c>
      <c r="W340" s="113">
        <f>LN(1+'Stocks 1 Month Returns'!U357)</f>
        <v>2.2111421531211883E-2</v>
      </c>
      <c r="X340" s="113">
        <f>LN(1+'Stocks 1 Month Returns'!V357)</f>
        <v>1.3754407768678506E-2</v>
      </c>
      <c r="Y340" s="113">
        <f>LN(1+'Stocks 1 Month Returns'!W357)</f>
        <v>4.616137014199749E-2</v>
      </c>
      <c r="Z340" s="113">
        <f>LN(1+'Stocks 1 Month Returns'!X357)</f>
        <v>3.0119337887809093E-2</v>
      </c>
      <c r="AA340" s="113">
        <f>LN(1+'Stocks 1 Month Returns'!Y357)</f>
        <v>3.5780333837851286E-2</v>
      </c>
    </row>
    <row r="341" spans="16:27">
      <c r="P341" s="227">
        <v>45876</v>
      </c>
      <c r="Q341" s="113">
        <f>LN(1+'Stocks 1 Month Returns'!O358)</f>
        <v>-0.14472496555429035</v>
      </c>
      <c r="R341" s="113">
        <f>LN(1+'Stocks 1 Month Returns'!P358)</f>
        <v>6.6795842102496727E-2</v>
      </c>
      <c r="S341" s="113">
        <f>LN(1+'Stocks 1 Month Returns'!Q358)</f>
        <v>5.9392681897945339E-2</v>
      </c>
      <c r="T341" s="113">
        <f>LN(1+'Stocks 1 Month Returns'!R358)</f>
        <v>3.4607099177246879E-2</v>
      </c>
      <c r="U341" s="113">
        <f>LN(1+'Stocks 1 Month Returns'!S358)</f>
        <v>-4.068353007859711E-2</v>
      </c>
      <c r="V341" s="113">
        <f>LN(1+'Stocks 1 Month Returns'!T358)</f>
        <v>-2.5848980150752356E-2</v>
      </c>
      <c r="W341" s="113">
        <f>LN(1+'Stocks 1 Month Returns'!U358)</f>
        <v>3.275581918805489E-2</v>
      </c>
      <c r="X341" s="113">
        <f>LN(1+'Stocks 1 Month Returns'!V358)</f>
        <v>2.6467856777383763E-2</v>
      </c>
      <c r="Y341" s="113">
        <f>LN(1+'Stocks 1 Month Returns'!W358)</f>
        <v>2.8769719689345087E-2</v>
      </c>
      <c r="Z341" s="113">
        <f>LN(1+'Stocks 1 Month Returns'!X358)</f>
        <v>2.8201062488853387E-2</v>
      </c>
      <c r="AA341" s="113">
        <f>LN(1+'Stocks 1 Month Returns'!Y358)</f>
        <v>3.7731314153278885E-2</v>
      </c>
    </row>
    <row r="342" spans="16:27">
      <c r="P342" s="227">
        <v>45877</v>
      </c>
      <c r="Q342" s="113">
        <f>LN(1+'Stocks 1 Month Returns'!O359)</f>
        <v>-0.16191124786104849</v>
      </c>
      <c r="R342" s="113">
        <f>LN(1+'Stocks 1 Month Returns'!P359)</f>
        <v>9.2116024534620408E-2</v>
      </c>
      <c r="S342" s="113">
        <f>LN(1+'Stocks 1 Month Returns'!Q359)</f>
        <v>5.5565659781735464E-2</v>
      </c>
      <c r="T342" s="113">
        <f>LN(1+'Stocks 1 Month Returns'!R359)</f>
        <v>5.8508182803976218E-2</v>
      </c>
      <c r="U342" s="113">
        <f>LN(1+'Stocks 1 Month Returns'!S359)</f>
        <v>-6.269198955669103E-2</v>
      </c>
      <c r="V342" s="113">
        <f>LN(1+'Stocks 1 Month Returns'!T359)</f>
        <v>-3.0383130330517476E-2</v>
      </c>
      <c r="W342" s="113">
        <f>LN(1+'Stocks 1 Month Returns'!U359)</f>
        <v>2.2509312347565962E-2</v>
      </c>
      <c r="X342" s="113">
        <f>LN(1+'Stocks 1 Month Returns'!V359)</f>
        <v>2.0818914025188009E-2</v>
      </c>
      <c r="Y342" s="113">
        <f>LN(1+'Stocks 1 Month Returns'!W359)</f>
        <v>2.8697906414288914E-2</v>
      </c>
      <c r="Z342" s="113">
        <f>LN(1+'Stocks 1 Month Returns'!X359)</f>
        <v>1.7317974770297853E-2</v>
      </c>
      <c r="AA342" s="113">
        <f>LN(1+'Stocks 1 Month Returns'!Y359)</f>
        <v>3.259013927854712E-2</v>
      </c>
    </row>
    <row r="343" spans="16:27">
      <c r="P343" s="227">
        <v>45881</v>
      </c>
      <c r="Q343" s="113">
        <f>LN(1+'Stocks 1 Month Returns'!O360)</f>
        <v>-4.9247617813752101E-2</v>
      </c>
      <c r="R343" s="113">
        <f>LN(1+'Stocks 1 Month Returns'!P360)</f>
        <v>0.10634132530880147</v>
      </c>
      <c r="S343" s="113">
        <f>LN(1+'Stocks 1 Month Returns'!Q360)</f>
        <v>7.261691894285785E-2</v>
      </c>
      <c r="T343" s="113">
        <f>LN(1+'Stocks 1 Month Returns'!R360)</f>
        <v>7.1646631957275941E-2</v>
      </c>
      <c r="U343" s="113">
        <f>LN(1+'Stocks 1 Month Returns'!S360)</f>
        <v>-3.0267480943794951E-2</v>
      </c>
      <c r="V343" s="113">
        <f>LN(1+'Stocks 1 Month Returns'!T360)</f>
        <v>-1.7812248986008791E-3</v>
      </c>
      <c r="W343" s="113">
        <f>LN(1+'Stocks 1 Month Returns'!U360)</f>
        <v>3.6720220584339304E-2</v>
      </c>
      <c r="X343" s="113">
        <f>LN(1+'Stocks 1 Month Returns'!V360)</f>
        <v>1.678360630653053E-2</v>
      </c>
      <c r="Y343" s="113">
        <f>LN(1+'Stocks 1 Month Returns'!W360)</f>
        <v>4.7519362768403517E-2</v>
      </c>
      <c r="Z343" s="113">
        <f>LN(1+'Stocks 1 Month Returns'!X360)</f>
        <v>6.4989074812424599E-3</v>
      </c>
      <c r="AA343" s="113">
        <f>LN(1+'Stocks 1 Month Returns'!Y360)</f>
        <v>5.1683356630240061E-2</v>
      </c>
    </row>
    <row r="344" spans="16:27">
      <c r="P344" s="227">
        <v>45882</v>
      </c>
      <c r="Q344" s="113">
        <f>LN(1+'Stocks 1 Month Returns'!O361)</f>
        <v>-1.2068539012670181E-2</v>
      </c>
      <c r="R344" s="113">
        <f>LN(1+'Stocks 1 Month Returns'!P361)</f>
        <v>0.12854189988264403</v>
      </c>
      <c r="S344" s="113">
        <f>LN(1+'Stocks 1 Month Returns'!Q361)</f>
        <v>4.7711268459172076E-2</v>
      </c>
      <c r="T344" s="113">
        <f>LN(1+'Stocks 1 Month Returns'!R361)</f>
        <v>6.5766247602234942E-2</v>
      </c>
      <c r="U344" s="113">
        <f>LN(1+'Stocks 1 Month Returns'!S361)</f>
        <v>-9.1457487702673967E-4</v>
      </c>
      <c r="V344" s="113">
        <f>LN(1+'Stocks 1 Month Returns'!T361)</f>
        <v>1.8254666261295561E-2</v>
      </c>
      <c r="W344" s="113">
        <f>LN(1+'Stocks 1 Month Returns'!U361)</f>
        <v>7.1966802069627189E-2</v>
      </c>
      <c r="X344" s="113">
        <f>LN(1+'Stocks 1 Month Returns'!V361)</f>
        <v>5.2746148693281605E-2</v>
      </c>
      <c r="Y344" s="113">
        <f>LN(1+'Stocks 1 Month Returns'!W361)</f>
        <v>3.3494436585982008E-2</v>
      </c>
      <c r="Z344" s="113">
        <f>LN(1+'Stocks 1 Month Returns'!X361)</f>
        <v>1.1009026794044523E-2</v>
      </c>
      <c r="AA344" s="113">
        <f>LN(1+'Stocks 1 Month Returns'!Y361)</f>
        <v>5.4013378776394179E-2</v>
      </c>
    </row>
    <row r="345" spans="16:27">
      <c r="P345" s="227">
        <v>45883</v>
      </c>
      <c r="Q345" s="113">
        <f>LN(1+'Stocks 1 Month Returns'!O362)</f>
        <v>7.1158059841895244E-2</v>
      </c>
      <c r="R345" s="113">
        <f>LN(1+'Stocks 1 Month Returns'!P362)</f>
        <v>0.12310359810042154</v>
      </c>
      <c r="S345" s="113">
        <f>LN(1+'Stocks 1 Month Returns'!Q362)</f>
        <v>5.3680248545960471E-2</v>
      </c>
      <c r="T345" s="113">
        <f>LN(1+'Stocks 1 Month Returns'!R362)</f>
        <v>4.9124033187164726E-2</v>
      </c>
      <c r="U345" s="113">
        <f>LN(1+'Stocks 1 Month Returns'!S362)</f>
        <v>-8.8526343409557201E-3</v>
      </c>
      <c r="V345" s="113">
        <f>LN(1+'Stocks 1 Month Returns'!T362)</f>
        <v>3.0969932728659767E-2</v>
      </c>
      <c r="W345" s="113">
        <f>LN(1+'Stocks 1 Month Returns'!U362)</f>
        <v>8.0020261722852162E-2</v>
      </c>
      <c r="X345" s="113">
        <f>LN(1+'Stocks 1 Month Returns'!V362)</f>
        <v>5.5233966045530207E-2</v>
      </c>
      <c r="Y345" s="113">
        <f>LN(1+'Stocks 1 Month Returns'!W362)</f>
        <v>3.5088082104977908E-2</v>
      </c>
      <c r="Z345" s="113">
        <f>LN(1+'Stocks 1 Month Returns'!X362)</f>
        <v>5.5186642014723085E-2</v>
      </c>
      <c r="AA345" s="113">
        <f>LN(1+'Stocks 1 Month Returns'!Y362)</f>
        <v>5.3058303217804782E-2</v>
      </c>
    </row>
    <row r="346" spans="16:27">
      <c r="P346" s="227">
        <v>45884</v>
      </c>
      <c r="Q346" s="113">
        <f>LN(1+'Stocks 1 Month Returns'!O363)</f>
        <v>9.7270506294480516E-2</v>
      </c>
      <c r="R346" s="113">
        <f>LN(1+'Stocks 1 Month Returns'!P363)</f>
        <v>0.12067774157181607</v>
      </c>
      <c r="S346" s="113">
        <f>LN(1+'Stocks 1 Month Returns'!Q363)</f>
        <v>3.9329104389578914E-2</v>
      </c>
      <c r="T346" s="113">
        <f>LN(1+'Stocks 1 Month Returns'!R363)</f>
        <v>-8.3173646578480129E-3</v>
      </c>
      <c r="U346" s="113">
        <f>LN(1+'Stocks 1 Month Returns'!S363)</f>
        <v>-3.4511242267398809E-2</v>
      </c>
      <c r="V346" s="113">
        <f>LN(1+'Stocks 1 Month Returns'!T363)</f>
        <v>1.8039554822296272E-2</v>
      </c>
      <c r="W346" s="113">
        <f>LN(1+'Stocks 1 Month Returns'!U363)</f>
        <v>7.9537729634182999E-2</v>
      </c>
      <c r="X346" s="113">
        <f>LN(1+'Stocks 1 Month Returns'!V363)</f>
        <v>5.6494154867327256E-2</v>
      </c>
      <c r="Y346" s="113">
        <f>LN(1+'Stocks 1 Month Returns'!W363)</f>
        <v>4.1185513986435641E-2</v>
      </c>
      <c r="Z346" s="113">
        <f>LN(1+'Stocks 1 Month Returns'!X363)</f>
        <v>5.4349317172043596E-2</v>
      </c>
      <c r="AA346" s="113">
        <f>LN(1+'Stocks 1 Month Returns'!Y363)</f>
        <v>4.6830563438249637E-2</v>
      </c>
    </row>
    <row r="347" spans="16:27">
      <c r="P347" s="227">
        <v>45888</v>
      </c>
      <c r="Q347" s="113">
        <f>LN(1+'Stocks 1 Month Returns'!O364)</f>
        <v>0.11961400312103361</v>
      </c>
      <c r="R347" s="113">
        <f>LN(1+'Stocks 1 Month Returns'!P364)</f>
        <v>0.11604732796459244</v>
      </c>
      <c r="S347" s="113">
        <f>LN(1+'Stocks 1 Month Returns'!Q364)</f>
        <v>2.7697929567194184E-2</v>
      </c>
      <c r="T347" s="113">
        <f>LN(1+'Stocks 1 Month Returns'!R364)</f>
        <v>9.1084157879083496E-3</v>
      </c>
      <c r="U347" s="113">
        <f>LN(1+'Stocks 1 Month Returns'!S364)</f>
        <v>-1.5093490930022288E-2</v>
      </c>
      <c r="V347" s="113">
        <f>LN(1+'Stocks 1 Month Returns'!T364)</f>
        <v>5.6568678028588879E-2</v>
      </c>
      <c r="W347" s="113">
        <f>LN(1+'Stocks 1 Month Returns'!U364)</f>
        <v>9.7916126327559957E-2</v>
      </c>
      <c r="X347" s="113">
        <f>LN(1+'Stocks 1 Month Returns'!V364)</f>
        <v>4.122564172433895E-2</v>
      </c>
      <c r="Y347" s="113">
        <f>LN(1+'Stocks 1 Month Returns'!W364)</f>
        <v>9.141829686010846E-3</v>
      </c>
      <c r="Z347" s="113">
        <f>LN(1+'Stocks 1 Month Returns'!X364)</f>
        <v>3.6526478598603633E-2</v>
      </c>
      <c r="AA347" s="113">
        <f>LN(1+'Stocks 1 Month Returns'!Y364)</f>
        <v>4.6280043103230591E-2</v>
      </c>
    </row>
    <row r="348" spans="16:27">
      <c r="P348" s="227">
        <v>45889</v>
      </c>
      <c r="Q348" s="113">
        <f>LN(1+'Stocks 1 Month Returns'!O365)</f>
        <v>3.8278468337784088E-2</v>
      </c>
      <c r="R348" s="113">
        <f>LN(1+'Stocks 1 Month Returns'!P365)</f>
        <v>7.8188115373708941E-2</v>
      </c>
      <c r="S348" s="113">
        <f>LN(1+'Stocks 1 Month Returns'!Q365)</f>
        <v>2.6342515068594752E-2</v>
      </c>
      <c r="T348" s="113">
        <f>LN(1+'Stocks 1 Month Returns'!R365)</f>
        <v>9.9274801384516935E-3</v>
      </c>
      <c r="U348" s="113">
        <f>LN(1+'Stocks 1 Month Returns'!S365)</f>
        <v>-8.3182352623082413E-3</v>
      </c>
      <c r="V348" s="113">
        <f>LN(1+'Stocks 1 Month Returns'!T365)</f>
        <v>5.8835670139453684E-3</v>
      </c>
      <c r="W348" s="113">
        <f>LN(1+'Stocks 1 Month Returns'!U365)</f>
        <v>0.17488743908144477</v>
      </c>
      <c r="X348" s="113">
        <f>LN(1+'Stocks 1 Month Returns'!V365)</f>
        <v>4.6425170364352439E-2</v>
      </c>
      <c r="Y348" s="113">
        <f>LN(1+'Stocks 1 Month Returns'!W365)</f>
        <v>1.2855787514918707E-2</v>
      </c>
      <c r="Z348" s="113">
        <f>LN(1+'Stocks 1 Month Returns'!X365)</f>
        <v>9.2314145576314552E-3</v>
      </c>
      <c r="AA348" s="113">
        <f>LN(1+'Stocks 1 Month Returns'!Y365)</f>
        <v>3.9015243384334992E-2</v>
      </c>
    </row>
    <row r="349" spans="16:27">
      <c r="P349" s="227">
        <v>45890</v>
      </c>
      <c r="Q349" s="113">
        <f>LN(1+'Stocks 1 Month Returns'!O366)</f>
        <v>2.5918697668487305E-2</v>
      </c>
      <c r="R349" s="113">
        <f>LN(1+'Stocks 1 Month Returns'!P366)</f>
        <v>7.4472230093085345E-2</v>
      </c>
      <c r="S349" s="113">
        <f>LN(1+'Stocks 1 Month Returns'!Q366)</f>
        <v>2.2265701111457207E-2</v>
      </c>
      <c r="T349" s="113">
        <f>LN(1+'Stocks 1 Month Returns'!R366)</f>
        <v>1.9001200680559514E-3</v>
      </c>
      <c r="U349" s="113">
        <f>LN(1+'Stocks 1 Month Returns'!S366)</f>
        <v>-3.0804457054885635E-2</v>
      </c>
      <c r="V349" s="113">
        <f>LN(1+'Stocks 1 Month Returns'!T366)</f>
        <v>-2.9013269150038892E-2</v>
      </c>
      <c r="W349" s="113">
        <f>LN(1+'Stocks 1 Month Returns'!U366)</f>
        <v>8.7168948368095384E-2</v>
      </c>
      <c r="X349" s="113">
        <f>LN(1+'Stocks 1 Month Returns'!V366)</f>
        <v>4.1238370828197403E-2</v>
      </c>
      <c r="Y349" s="113">
        <f>LN(1+'Stocks 1 Month Returns'!W366)</f>
        <v>-1.5617570530164597E-2</v>
      </c>
      <c r="Z349" s="113">
        <f>LN(1+'Stocks 1 Month Returns'!X366)</f>
        <v>-2.67154409228125E-3</v>
      </c>
      <c r="AA349" s="113">
        <f>LN(1+'Stocks 1 Month Returns'!Y366)</f>
        <v>2.7262252990962296E-2</v>
      </c>
    </row>
    <row r="350" spans="16:27">
      <c r="P350" s="227">
        <v>45891</v>
      </c>
      <c r="Q350" s="113">
        <f>LN(1+'Stocks 1 Month Returns'!O367)</f>
        <v>0.11434160611870339</v>
      </c>
      <c r="R350" s="113">
        <f>LN(1+'Stocks 1 Month Returns'!P367)</f>
        <v>8.6212965214714027E-2</v>
      </c>
      <c r="S350" s="113">
        <f>LN(1+'Stocks 1 Month Returns'!Q367)</f>
        <v>1.5604233265551817E-2</v>
      </c>
      <c r="T350" s="113">
        <f>LN(1+'Stocks 1 Month Returns'!R367)</f>
        <v>8.4684389428199853E-3</v>
      </c>
      <c r="U350" s="113">
        <f>LN(1+'Stocks 1 Month Returns'!S367)</f>
        <v>-2.8903821302018839E-3</v>
      </c>
      <c r="V350" s="113">
        <f>LN(1+'Stocks 1 Month Returns'!T367)</f>
        <v>2.3999825266892202E-2</v>
      </c>
      <c r="W350" s="113">
        <f>LN(1+'Stocks 1 Month Returns'!U367)</f>
        <v>0.1318155747069128</v>
      </c>
      <c r="X350" s="113">
        <f>LN(1+'Stocks 1 Month Returns'!V367)</f>
        <v>3.7742368226961094E-2</v>
      </c>
      <c r="Y350" s="113">
        <f>LN(1+'Stocks 1 Month Returns'!W367)</f>
        <v>1.7789465449025033E-2</v>
      </c>
      <c r="Z350" s="113">
        <f>LN(1+'Stocks 1 Month Returns'!X367)</f>
        <v>8.069222108809419E-3</v>
      </c>
      <c r="AA350" s="113">
        <f>LN(1+'Stocks 1 Month Returns'!Y367)</f>
        <v>3.8917849965599743E-2</v>
      </c>
    </row>
    <row r="351" spans="16:27">
      <c r="P351" s="227">
        <v>45895</v>
      </c>
      <c r="Q351" s="113">
        <f>LN(1+'Stocks 1 Month Returns'!O368)</f>
        <v>0.18523762486538192</v>
      </c>
      <c r="R351" s="113">
        <f>LN(1+'Stocks 1 Month Returns'!P368)</f>
        <v>9.2499165430472249E-2</v>
      </c>
      <c r="S351" s="113">
        <f>LN(1+'Stocks 1 Month Returns'!Q368)</f>
        <v>-1.3963049815404364E-4</v>
      </c>
      <c r="T351" s="113">
        <f>LN(1+'Stocks 1 Month Returns'!R368)</f>
        <v>1.8462462492320773E-2</v>
      </c>
      <c r="U351" s="113">
        <f>LN(1+'Stocks 1 Month Returns'!S368)</f>
        <v>-9.113727930701504E-3</v>
      </c>
      <c r="V351" s="113">
        <f>LN(1+'Stocks 1 Month Returns'!T368)</f>
        <v>-2.819415720357054E-2</v>
      </c>
      <c r="W351" s="113">
        <f>LN(1+'Stocks 1 Month Returns'!U368)</f>
        <v>0.11917058454653826</v>
      </c>
      <c r="X351" s="113">
        <f>LN(1+'Stocks 1 Month Returns'!V368)</f>
        <v>3.8983323979462761E-2</v>
      </c>
      <c r="Y351" s="113">
        <f>LN(1+'Stocks 1 Month Returns'!W368)</f>
        <v>3.0405392568712924E-2</v>
      </c>
      <c r="Z351" s="113">
        <f>LN(1+'Stocks 1 Month Returns'!X368)</f>
        <v>1.0973640417494464E-2</v>
      </c>
      <c r="AA351" s="113">
        <f>LN(1+'Stocks 1 Month Returns'!Y368)</f>
        <v>3.4866462227046154E-2</v>
      </c>
    </row>
    <row r="352" spans="16:27">
      <c r="P352" s="227">
        <v>45896</v>
      </c>
      <c r="Q352" s="113">
        <f>LN(1+'Stocks 1 Month Returns'!O369)</f>
        <v>0.20868263800019651</v>
      </c>
      <c r="R352" s="113">
        <f>LN(1+'Stocks 1 Month Returns'!P369)</f>
        <v>9.8920403514821897E-2</v>
      </c>
      <c r="S352" s="113">
        <f>LN(1+'Stocks 1 Month Returns'!Q369)</f>
        <v>4.1062676877851419E-4</v>
      </c>
      <c r="T352" s="113">
        <f>LN(1+'Stocks 1 Month Returns'!R369)</f>
        <v>1.8888014499573634E-2</v>
      </c>
      <c r="U352" s="113">
        <f>LN(1+'Stocks 1 Month Returns'!S369)</f>
        <v>-3.4445534988395096E-3</v>
      </c>
      <c r="V352" s="113">
        <f>LN(1+'Stocks 1 Month Returns'!T369)</f>
        <v>1.8658479049933477E-3</v>
      </c>
      <c r="W352" s="113">
        <f>LN(1+'Stocks 1 Month Returns'!U369)</f>
        <v>0.13178414638245717</v>
      </c>
      <c r="X352" s="113">
        <f>LN(1+'Stocks 1 Month Returns'!V369)</f>
        <v>2.5825490514566223E-2</v>
      </c>
      <c r="Y352" s="113">
        <f>LN(1+'Stocks 1 Month Returns'!W369)</f>
        <v>5.3181281161068128E-2</v>
      </c>
      <c r="Z352" s="113">
        <f>LN(1+'Stocks 1 Month Returns'!X369)</f>
        <v>3.6347464234962232E-3</v>
      </c>
      <c r="AA352" s="113">
        <f>LN(1+'Stocks 1 Month Returns'!Y369)</f>
        <v>2.9051930237280837E-2</v>
      </c>
    </row>
    <row r="353" spans="16:27">
      <c r="P353" s="227">
        <v>45897</v>
      </c>
      <c r="Q353" s="113">
        <f>LN(1+'Stocks 1 Month Returns'!O370)</f>
        <v>0.18162524517764417</v>
      </c>
      <c r="R353" s="113">
        <f>LN(1+'Stocks 1 Month Returns'!P370)</f>
        <v>8.4717536710638072E-2</v>
      </c>
      <c r="S353" s="113">
        <f>LN(1+'Stocks 1 Month Returns'!Q370)</f>
        <v>-2.889623965104595E-2</v>
      </c>
      <c r="T353" s="113">
        <f>LN(1+'Stocks 1 Month Returns'!R370)</f>
        <v>-5.1551088984662487E-3</v>
      </c>
      <c r="U353" s="113">
        <f>LN(1+'Stocks 1 Month Returns'!S370)</f>
        <v>-3.7879191447722269E-2</v>
      </c>
      <c r="V353" s="113">
        <f>LN(1+'Stocks 1 Month Returns'!T370)</f>
        <v>1.0707740940750566E-2</v>
      </c>
      <c r="W353" s="113">
        <f>LN(1+'Stocks 1 Month Returns'!U370)</f>
        <v>9.364166879640265E-2</v>
      </c>
      <c r="X353" s="113">
        <f>LN(1+'Stocks 1 Month Returns'!V370)</f>
        <v>1.4966126443437961E-2</v>
      </c>
      <c r="Y353" s="113">
        <f>LN(1+'Stocks 1 Month Returns'!W370)</f>
        <v>2.2825495729465253E-2</v>
      </c>
      <c r="Z353" s="113">
        <f>LN(1+'Stocks 1 Month Returns'!X370)</f>
        <v>-1.5750570896251821E-2</v>
      </c>
      <c r="AA353" s="113">
        <f>LN(1+'Stocks 1 Month Returns'!Y370)</f>
        <v>-2.5322014785329874E-4</v>
      </c>
    </row>
    <row r="354" spans="16:27">
      <c r="P354" s="227">
        <v>45898</v>
      </c>
      <c r="Q354" s="113">
        <f>LN(1+'Stocks 1 Month Returns'!O371)</f>
        <v>0.18781605146749206</v>
      </c>
      <c r="R354" s="113">
        <f>LN(1+'Stocks 1 Month Returns'!P371)</f>
        <v>9.2838145401029928E-2</v>
      </c>
      <c r="S354" s="113">
        <f>LN(1+'Stocks 1 Month Returns'!Q371)</f>
        <v>-7.0593554359023716E-2</v>
      </c>
      <c r="T354" s="113">
        <f>LN(1+'Stocks 1 Month Returns'!R371)</f>
        <v>-4.3073421250324614E-3</v>
      </c>
      <c r="U354" s="113">
        <f>LN(1+'Stocks 1 Month Returns'!S371)</f>
        <v>-2.5181506990847768E-2</v>
      </c>
      <c r="V354" s="113">
        <f>LN(1+'Stocks 1 Month Returns'!T371)</f>
        <v>1.4320164236466435E-2</v>
      </c>
      <c r="W354" s="113">
        <f>LN(1+'Stocks 1 Month Returns'!U371)</f>
        <v>7.4843654442211818E-2</v>
      </c>
      <c r="X354" s="113">
        <f>LN(1+'Stocks 1 Month Returns'!V371)</f>
        <v>3.8373650503910041E-2</v>
      </c>
      <c r="Y354" s="113">
        <f>LN(1+'Stocks 1 Month Returns'!W371)</f>
        <v>3.7232622389519493E-2</v>
      </c>
      <c r="Z354" s="113">
        <f>LN(1+'Stocks 1 Month Returns'!X371)</f>
        <v>-4.1102947178604299E-2</v>
      </c>
      <c r="AA354" s="113">
        <f>LN(1+'Stocks 1 Month Returns'!Y371)</f>
        <v>-1.4684488188231767E-4</v>
      </c>
    </row>
    <row r="355" spans="16:27">
      <c r="P355" s="227">
        <v>45902</v>
      </c>
      <c r="Q355" s="113">
        <f>LN(1+'Stocks 1 Month Returns'!O372)</f>
        <v>0.22750883573492742</v>
      </c>
      <c r="R355" s="113">
        <f>LN(1+'Stocks 1 Month Returns'!P372)</f>
        <v>0.12808021891986521</v>
      </c>
      <c r="S355" s="113">
        <f>LN(1+'Stocks 1 Month Returns'!Q372)</f>
        <v>-3.5539399919210193E-2</v>
      </c>
      <c r="T355" s="113">
        <f>LN(1+'Stocks 1 Month Returns'!R372)</f>
        <v>1.1595292001585208E-2</v>
      </c>
      <c r="U355" s="113">
        <f>LN(1+'Stocks 1 Month Returns'!S372)</f>
        <v>1.5672800543208801E-2</v>
      </c>
      <c r="V355" s="113">
        <f>LN(1+'Stocks 1 Month Returns'!T372)</f>
        <v>3.3457384934086752E-2</v>
      </c>
      <c r="W355" s="113">
        <f>LN(1+'Stocks 1 Month Returns'!U372)</f>
        <v>0.10952116956264261</v>
      </c>
      <c r="X355" s="113">
        <f>LN(1+'Stocks 1 Month Returns'!V372)</f>
        <v>6.7987221750829024E-2</v>
      </c>
      <c r="Y355" s="113">
        <f>LN(1+'Stocks 1 Month Returns'!W372)</f>
        <v>6.8801563915194264E-2</v>
      </c>
      <c r="Z355" s="113">
        <f>LN(1+'Stocks 1 Month Returns'!X372)</f>
        <v>4.9501973097038361E-2</v>
      </c>
      <c r="AA355" s="113">
        <f>LN(1+'Stocks 1 Month Returns'!Y372)</f>
        <v>2.9428112134276201E-2</v>
      </c>
    </row>
    <row r="356" spans="16:27">
      <c r="P356" s="227">
        <v>45903</v>
      </c>
      <c r="Q356" s="113">
        <f>LN(1+'Stocks 1 Month Returns'!O373)</f>
        <v>0.18436099978461107</v>
      </c>
      <c r="R356" s="113">
        <f>LN(1+'Stocks 1 Month Returns'!P373)</f>
        <v>0.17292630531605335</v>
      </c>
      <c r="S356" s="113">
        <f>LN(1+'Stocks 1 Month Returns'!Q373)</f>
        <v>-3.1876826446346776E-2</v>
      </c>
      <c r="T356" s="113">
        <f>LN(1+'Stocks 1 Month Returns'!R373)</f>
        <v>1.3713701717844112E-2</v>
      </c>
      <c r="U356" s="113">
        <f>LN(1+'Stocks 1 Month Returns'!S373)</f>
        <v>3.5183184890557771E-3</v>
      </c>
      <c r="V356" s="113">
        <f>LN(1+'Stocks 1 Month Returns'!T373)</f>
        <v>2.4582449103078982E-2</v>
      </c>
      <c r="W356" s="113">
        <f>LN(1+'Stocks 1 Month Returns'!U373)</f>
        <v>0.10528213186157927</v>
      </c>
      <c r="X356" s="113">
        <f>LN(1+'Stocks 1 Month Returns'!V373)</f>
        <v>4.3769984406243592E-2</v>
      </c>
      <c r="Y356" s="113">
        <f>LN(1+'Stocks 1 Month Returns'!W373)</f>
        <v>4.4390578194513981E-2</v>
      </c>
      <c r="Z356" s="113">
        <f>LN(1+'Stocks 1 Month Returns'!X373)</f>
        <v>6.7178244450254956E-2</v>
      </c>
      <c r="AA356" s="113">
        <f>LN(1+'Stocks 1 Month Returns'!Y373)</f>
        <v>3.4883874956336929E-2</v>
      </c>
    </row>
    <row r="357" spans="16:27">
      <c r="P357" s="227">
        <v>45904</v>
      </c>
      <c r="Q357" s="113">
        <f>LN(1+'Stocks 1 Month Returns'!O374)</f>
        <v>0.19706968402130629</v>
      </c>
      <c r="R357" s="113">
        <f>LN(1+'Stocks 1 Month Returns'!P374)</f>
        <v>0.12719844634781433</v>
      </c>
      <c r="S357" s="113">
        <f>LN(1+'Stocks 1 Month Returns'!Q374)</f>
        <v>-2.2919783189583414E-2</v>
      </c>
      <c r="T357" s="113">
        <f>LN(1+'Stocks 1 Month Returns'!R374)</f>
        <v>-7.8429288753084792E-3</v>
      </c>
      <c r="U357" s="113">
        <f>LN(1+'Stocks 1 Month Returns'!S374)</f>
        <v>4.1058077229475298E-2</v>
      </c>
      <c r="V357" s="113">
        <f>LN(1+'Stocks 1 Month Returns'!T374)</f>
        <v>4.7616994075500834E-3</v>
      </c>
      <c r="W357" s="113">
        <f>LN(1+'Stocks 1 Month Returns'!U374)</f>
        <v>0.11272609770614829</v>
      </c>
      <c r="X357" s="113">
        <f>LN(1+'Stocks 1 Month Returns'!V374)</f>
        <v>4.1573898744377211E-2</v>
      </c>
      <c r="Y357" s="113">
        <f>LN(1+'Stocks 1 Month Returns'!W374)</f>
        <v>3.4998505641455444E-2</v>
      </c>
      <c r="Z357" s="113">
        <f>LN(1+'Stocks 1 Month Returns'!X374)</f>
        <v>6.834394494051528E-2</v>
      </c>
      <c r="AA357" s="113">
        <f>LN(1+'Stocks 1 Month Returns'!Y374)</f>
        <v>3.4387364837334816E-2</v>
      </c>
    </row>
    <row r="358" spans="16:27">
      <c r="P358" s="227">
        <v>45905</v>
      </c>
      <c r="Q358" s="113">
        <f>LN(1+'Stocks 1 Month Returns'!O375)</f>
        <v>0.22780068244971929</v>
      </c>
      <c r="R358" s="113">
        <f>LN(1+'Stocks 1 Month Returns'!P375)</f>
        <v>9.9283969731017982E-2</v>
      </c>
      <c r="S358" s="113">
        <f>LN(1+'Stocks 1 Month Returns'!Q375)</f>
        <v>-3.718368162366853E-2</v>
      </c>
      <c r="T358" s="113">
        <f>LN(1+'Stocks 1 Month Returns'!R375)</f>
        <v>-3.0165233437413216E-2</v>
      </c>
      <c r="U358" s="113">
        <f>LN(1+'Stocks 1 Month Returns'!S375)</f>
        <v>5.7297762712192023E-2</v>
      </c>
      <c r="V358" s="113">
        <f>LN(1+'Stocks 1 Month Returns'!T375)</f>
        <v>2.723010453762649E-2</v>
      </c>
      <c r="W358" s="113">
        <f>LN(1+'Stocks 1 Month Returns'!U375)</f>
        <v>0.10944075777573604</v>
      </c>
      <c r="X358" s="113">
        <f>LN(1+'Stocks 1 Month Returns'!V375)</f>
        <v>1.6960691498563739E-2</v>
      </c>
      <c r="Y358" s="113">
        <f>LN(1+'Stocks 1 Month Returns'!W375)</f>
        <v>2.3680959860845441E-2</v>
      </c>
      <c r="Z358" s="113">
        <f>LN(1+'Stocks 1 Month Returns'!X375)</f>
        <v>5.4105662208953367E-2</v>
      </c>
      <c r="AA358" s="113">
        <f>LN(1+'Stocks 1 Month Returns'!Y375)</f>
        <v>3.5774645371883601E-2</v>
      </c>
    </row>
    <row r="359" spans="16:27">
      <c r="P359" s="227">
        <v>45909</v>
      </c>
      <c r="Q359" s="113">
        <f>LN(1+'Stocks 1 Month Returns'!O376)</f>
        <v>0.23953970940208541</v>
      </c>
      <c r="R359" s="113">
        <f>LN(1+'Stocks 1 Month Returns'!P376)</f>
        <v>5.811422176009759E-2</v>
      </c>
      <c r="S359" s="113">
        <f>LN(1+'Stocks 1 Month Returns'!Q376)</f>
        <v>-9.7734633873459518E-3</v>
      </c>
      <c r="T359" s="113">
        <f>LN(1+'Stocks 1 Month Returns'!R376)</f>
        <v>-2.7443058420899814E-2</v>
      </c>
      <c r="U359" s="113">
        <f>LN(1+'Stocks 1 Month Returns'!S376)</f>
        <v>7.9548250784927804E-2</v>
      </c>
      <c r="V359" s="113">
        <f>LN(1+'Stocks 1 Month Returns'!T376)</f>
        <v>2.6411007573948882E-2</v>
      </c>
      <c r="W359" s="113">
        <f>LN(1+'Stocks 1 Month Returns'!U376)</f>
        <v>0.1169208835072465</v>
      </c>
      <c r="X359" s="113">
        <f>LN(1+'Stocks 1 Month Returns'!V376)</f>
        <v>3.5514993886572317E-2</v>
      </c>
      <c r="Y359" s="113">
        <f>LN(1+'Stocks 1 Month Returns'!W376)</f>
        <v>3.8292006335391822E-2</v>
      </c>
      <c r="Z359" s="113">
        <f>LN(1+'Stocks 1 Month Returns'!X376)</f>
        <v>0.10404561757269716</v>
      </c>
      <c r="AA359" s="113">
        <f>LN(1+'Stocks 1 Month Returns'!Y376)</f>
        <v>5.563982326672777E-2</v>
      </c>
    </row>
    <row r="360" spans="16:27">
      <c r="P360" s="227">
        <v>45910</v>
      </c>
      <c r="Q360" s="113">
        <f>LN(1+'Stocks 1 Month Returns'!O377)</f>
        <v>0.17115846410925872</v>
      </c>
      <c r="R360" s="113">
        <f>LN(1+'Stocks 1 Month Returns'!P377)</f>
        <v>3.1361869220496261E-2</v>
      </c>
      <c r="S360" s="113">
        <f>LN(1+'Stocks 1 Month Returns'!Q377)</f>
        <v>-1.2200389595490614E-2</v>
      </c>
      <c r="T360" s="113">
        <f>LN(1+'Stocks 1 Month Returns'!R377)</f>
        <v>-2.706272454909244E-3</v>
      </c>
      <c r="U360" s="113">
        <f>LN(1+'Stocks 1 Month Returns'!S377)</f>
        <v>6.1932719662910814E-2</v>
      </c>
      <c r="V360" s="113">
        <f>LN(1+'Stocks 1 Month Returns'!T377)</f>
        <v>2.3152446451860896E-2</v>
      </c>
      <c r="W360" s="113">
        <f>LN(1+'Stocks 1 Month Returns'!U377)</f>
        <v>0.10094963267273248</v>
      </c>
      <c r="X360" s="113">
        <f>LN(1+'Stocks 1 Month Returns'!V377)</f>
        <v>6.5353164473070269E-2</v>
      </c>
      <c r="Y360" s="113">
        <f>LN(1+'Stocks 1 Month Returns'!W377)</f>
        <v>2.1768716014588099E-2</v>
      </c>
      <c r="Z360" s="113">
        <f>LN(1+'Stocks 1 Month Returns'!X377)</f>
        <v>8.3119723904588549E-2</v>
      </c>
      <c r="AA360" s="113">
        <f>LN(1+'Stocks 1 Month Returns'!Y377)</f>
        <v>5.7190549208316066E-2</v>
      </c>
    </row>
    <row r="361" spans="16:27">
      <c r="P361" s="227">
        <v>45911</v>
      </c>
      <c r="Q361" s="113">
        <f>LN(1+'Stocks 1 Month Returns'!O378)</f>
        <v>0.1634648290510558</v>
      </c>
      <c r="R361" s="113">
        <f>LN(1+'Stocks 1 Month Returns'!P378)</f>
        <v>4.7060723500535147E-2</v>
      </c>
      <c r="S361" s="113">
        <f>LN(1+'Stocks 1 Month Returns'!Q378)</f>
        <v>2.2987235213485922E-2</v>
      </c>
      <c r="T361" s="113">
        <f>LN(1+'Stocks 1 Month Returns'!R378)</f>
        <v>2.2049944216094637E-2</v>
      </c>
      <c r="U361" s="113">
        <f>LN(1+'Stocks 1 Month Returns'!S378)</f>
        <v>6.5069942422912266E-2</v>
      </c>
      <c r="V361" s="113">
        <f>LN(1+'Stocks 1 Month Returns'!T378)</f>
        <v>5.3945851267128843E-2</v>
      </c>
      <c r="W361" s="113">
        <f>LN(1+'Stocks 1 Month Returns'!U378)</f>
        <v>0.11609139462131191</v>
      </c>
      <c r="X361" s="113">
        <f>LN(1+'Stocks 1 Month Returns'!V378)</f>
        <v>7.6458483382901135E-2</v>
      </c>
      <c r="Y361" s="113">
        <f>LN(1+'Stocks 1 Month Returns'!W378)</f>
        <v>2.2616627466006461E-3</v>
      </c>
      <c r="Z361" s="113">
        <f>LN(1+'Stocks 1 Month Returns'!X378)</f>
        <v>8.502371079188091E-2</v>
      </c>
      <c r="AA361" s="113">
        <f>LN(1+'Stocks 1 Month Returns'!Y378)</f>
        <v>7.9826733380325782E-2</v>
      </c>
    </row>
    <row r="362" spans="16:27">
      <c r="P362" s="227">
        <v>45912</v>
      </c>
      <c r="Q362" s="113">
        <f>LN(1+'Stocks 1 Month Returns'!O379)</f>
        <v>8.2564749488672456E-2</v>
      </c>
      <c r="R362" s="113">
        <f>LN(1+'Stocks 1 Month Returns'!P379)</f>
        <v>7.8912960125804843E-2</v>
      </c>
      <c r="S362" s="113">
        <f>LN(1+'Stocks 1 Month Returns'!Q379)</f>
        <v>4.9014468184530514E-2</v>
      </c>
      <c r="T362" s="113">
        <f>LN(1+'Stocks 1 Month Returns'!R379)</f>
        <v>3.2594613275760922E-2</v>
      </c>
      <c r="U362" s="113">
        <f>LN(1+'Stocks 1 Month Returns'!S379)</f>
        <v>7.0372809420329543E-2</v>
      </c>
      <c r="V362" s="113">
        <f>LN(1+'Stocks 1 Month Returns'!T379)</f>
        <v>6.6786721492638493E-2</v>
      </c>
      <c r="W362" s="113">
        <f>LN(1+'Stocks 1 Month Returns'!U379)</f>
        <v>0.10958959438178281</v>
      </c>
      <c r="X362" s="113">
        <f>LN(1+'Stocks 1 Month Returns'!V379)</f>
        <v>8.5875900105561939E-2</v>
      </c>
      <c r="Y362" s="113">
        <f>LN(1+'Stocks 1 Month Returns'!W379)</f>
        <v>-3.466434873421389E-3</v>
      </c>
      <c r="Z362" s="113">
        <f>LN(1+'Stocks 1 Month Returns'!X379)</f>
        <v>6.1058726404292489E-2</v>
      </c>
      <c r="AA362" s="113">
        <f>LN(1+'Stocks 1 Month Returns'!Y379)</f>
        <v>9.1122628244535014E-2</v>
      </c>
    </row>
    <row r="363" spans="16:27">
      <c r="P363" s="227">
        <v>45916</v>
      </c>
      <c r="Q363" s="113">
        <f>LN(1+'Stocks 1 Month Returns'!O380)</f>
        <v>6.9115539415789198E-2</v>
      </c>
      <c r="R363" s="113">
        <f>LN(1+'Stocks 1 Month Returns'!P380)</f>
        <v>6.8548881667768069E-2</v>
      </c>
      <c r="S363" s="113">
        <f>LN(1+'Stocks 1 Month Returns'!Q380)</f>
        <v>1.898763899447373E-2</v>
      </c>
      <c r="T363" s="113">
        <f>LN(1+'Stocks 1 Month Returns'!R380)</f>
        <v>5.1583555464216529E-2</v>
      </c>
      <c r="U363" s="113">
        <f>LN(1+'Stocks 1 Month Returns'!S380)</f>
        <v>3.9229157113974802E-2</v>
      </c>
      <c r="V363" s="113">
        <f>LN(1+'Stocks 1 Month Returns'!T380)</f>
        <v>4.2550957874458964E-2</v>
      </c>
      <c r="W363" s="113">
        <f>LN(1+'Stocks 1 Month Returns'!U380)</f>
        <v>7.8087341711200783E-2</v>
      </c>
      <c r="X363" s="113">
        <f>LN(1+'Stocks 1 Month Returns'!V380)</f>
        <v>5.953594800519673E-2</v>
      </c>
      <c r="Y363" s="113">
        <f>LN(1+'Stocks 1 Month Returns'!W380)</f>
        <v>-4.9343517180585057E-2</v>
      </c>
      <c r="Z363" s="113">
        <f>LN(1+'Stocks 1 Month Returns'!X380)</f>
        <v>5.3603916821439092E-2</v>
      </c>
      <c r="AA363" s="113">
        <f>LN(1+'Stocks 1 Month Returns'!Y380)</f>
        <v>6.466096613393392E-2</v>
      </c>
    </row>
    <row r="364" spans="16:27">
      <c r="P364" s="227">
        <v>45917</v>
      </c>
      <c r="Q364" s="113">
        <f>LN(1+'Stocks 1 Month Returns'!O381)</f>
        <v>1.3197237753579184E-2</v>
      </c>
      <c r="R364" s="113">
        <f>LN(1+'Stocks 1 Month Returns'!P381)</f>
        <v>6.5439586640705413E-2</v>
      </c>
      <c r="S364" s="113">
        <f>LN(1+'Stocks 1 Month Returns'!Q381)</f>
        <v>3.0019305871708025E-2</v>
      </c>
      <c r="T364" s="113">
        <f>LN(1+'Stocks 1 Month Returns'!R381)</f>
        <v>4.380646731125018E-2</v>
      </c>
      <c r="U364" s="113">
        <f>LN(1+'Stocks 1 Month Returns'!S381)</f>
        <v>2.806582486327926E-2</v>
      </c>
      <c r="V364" s="113">
        <f>LN(1+'Stocks 1 Month Returns'!T381)</f>
        <v>-2.5061552159096503E-3</v>
      </c>
      <c r="W364" s="113">
        <f>LN(1+'Stocks 1 Month Returns'!U381)</f>
        <v>5.8376332589024006E-2</v>
      </c>
      <c r="X364" s="113">
        <f>LN(1+'Stocks 1 Month Returns'!V381)</f>
        <v>8.1384645083676502E-2</v>
      </c>
      <c r="Y364" s="113">
        <f>LN(1+'Stocks 1 Month Returns'!W381)</f>
        <v>-1.7655777970896805E-2</v>
      </c>
      <c r="Z364" s="113">
        <f>LN(1+'Stocks 1 Month Returns'!X381)</f>
        <v>4.5237618954424345E-2</v>
      </c>
      <c r="AA364" s="113">
        <f>LN(1+'Stocks 1 Month Returns'!Y381)</f>
        <v>5.8578710133988826E-2</v>
      </c>
    </row>
    <row r="365" spans="16:27">
      <c r="P365" s="227">
        <v>45918</v>
      </c>
      <c r="Q365" s="113">
        <f>LN(1+'Stocks 1 Month Returns'!O382)</f>
        <v>0.2937932026781585</v>
      </c>
      <c r="R365" s="113">
        <f>LN(1+'Stocks 1 Month Returns'!P382)</f>
        <v>8.3662267364946821E-2</v>
      </c>
      <c r="S365" s="113">
        <f>LN(1+'Stocks 1 Month Returns'!Q382)</f>
        <v>3.785889440099531E-2</v>
      </c>
      <c r="T365" s="113">
        <f>LN(1+'Stocks 1 Month Returns'!R382)</f>
        <v>5.5600140466672943E-2</v>
      </c>
      <c r="U365" s="113">
        <f>LN(1+'Stocks 1 Month Returns'!S382)</f>
        <v>1.3673407331827463E-2</v>
      </c>
      <c r="V365" s="113">
        <f>LN(1+'Stocks 1 Month Returns'!T382)</f>
        <v>2.9345413567722731E-2</v>
      </c>
      <c r="W365" s="113">
        <f>LN(1+'Stocks 1 Month Returns'!U382)</f>
        <v>7.5401693570330122E-2</v>
      </c>
      <c r="X365" s="113">
        <f>LN(1+'Stocks 1 Month Returns'!V382)</f>
        <v>6.8497777781921829E-2</v>
      </c>
      <c r="Y365" s="113">
        <f>LN(1+'Stocks 1 Month Returns'!W382)</f>
        <v>-1.2673906115302103E-2</v>
      </c>
      <c r="Z365" s="113">
        <f>LN(1+'Stocks 1 Month Returns'!X382)</f>
        <v>6.5090577141384137E-2</v>
      </c>
      <c r="AA365" s="113">
        <f>LN(1+'Stocks 1 Month Returns'!Y382)</f>
        <v>6.8737157357549011E-2</v>
      </c>
    </row>
    <row r="366" spans="16:27">
      <c r="P366" s="227">
        <v>45919</v>
      </c>
      <c r="Q366" s="113">
        <f>LN(1+'Stocks 1 Month Returns'!O383)</f>
        <v>0.2676827682052807</v>
      </c>
      <c r="R366" s="113">
        <f>LN(1+'Stocks 1 Month Returns'!P383)</f>
        <v>0.12522582034204569</v>
      </c>
      <c r="S366" s="113">
        <f>LN(1+'Stocks 1 Month Returns'!Q383)</f>
        <v>6.4372484860658344E-2</v>
      </c>
      <c r="T366" s="113">
        <f>LN(1+'Stocks 1 Month Returns'!R383)</f>
        <v>5.5184831430203946E-2</v>
      </c>
      <c r="U366" s="113">
        <f>LN(1+'Stocks 1 Month Returns'!S383)</f>
        <v>1.6276798892889029E-2</v>
      </c>
      <c r="V366" s="113">
        <f>LN(1+'Stocks 1 Month Returns'!T383)</f>
        <v>6.5899863549027243E-2</v>
      </c>
      <c r="W366" s="113">
        <f>LN(1+'Stocks 1 Month Returns'!U383)</f>
        <v>8.036552181811854E-2</v>
      </c>
      <c r="X366" s="113">
        <f>LN(1+'Stocks 1 Month Returns'!V383)</f>
        <v>4.1818764572011669E-2</v>
      </c>
      <c r="Y366" s="113">
        <f>LN(1+'Stocks 1 Month Returns'!W383)</f>
        <v>-2.4560624215171491E-3</v>
      </c>
      <c r="Z366" s="113">
        <f>LN(1+'Stocks 1 Month Returns'!X383)</f>
        <v>7.9626077498334225E-2</v>
      </c>
      <c r="AA366" s="113">
        <f>LN(1+'Stocks 1 Month Returns'!Y383)</f>
        <v>8.2732500192140387E-2</v>
      </c>
    </row>
    <row r="367" spans="16:27">
      <c r="P367" s="227">
        <v>45923</v>
      </c>
      <c r="Q367" s="113">
        <f>LN(1+'Stocks 1 Month Returns'!O384)</f>
        <v>0.21393974914144739</v>
      </c>
      <c r="R367" s="113">
        <f>LN(1+'Stocks 1 Month Returns'!P384)</f>
        <v>0.15656493566948468</v>
      </c>
      <c r="S367" s="113">
        <f>LN(1+'Stocks 1 Month Returns'!Q384)</f>
        <v>4.9766860853095465E-2</v>
      </c>
      <c r="T367" s="113">
        <f>LN(1+'Stocks 1 Month Returns'!R384)</f>
        <v>4.9094275232364773E-2</v>
      </c>
      <c r="U367" s="113">
        <f>LN(1+'Stocks 1 Month Returns'!S384)</f>
        <v>-1.1386173718602646E-2</v>
      </c>
      <c r="V367" s="113">
        <f>LN(1+'Stocks 1 Month Returns'!T384)</f>
        <v>3.2653968132509793E-2</v>
      </c>
      <c r="W367" s="113">
        <f>LN(1+'Stocks 1 Month Returns'!U384)</f>
        <v>4.9422911781435798E-2</v>
      </c>
      <c r="X367" s="113">
        <f>LN(1+'Stocks 1 Month Returns'!V384)</f>
        <v>4.1015397220580854E-2</v>
      </c>
      <c r="Y367" s="113">
        <f>LN(1+'Stocks 1 Month Returns'!W384)</f>
        <v>-1.5918038195400983E-2</v>
      </c>
      <c r="Z367" s="113">
        <f>LN(1+'Stocks 1 Month Returns'!X384)</f>
        <v>9.6581828095030839E-3</v>
      </c>
      <c r="AA367" s="113">
        <f>LN(1+'Stocks 1 Month Returns'!Y384)</f>
        <v>7.4790139076321913E-2</v>
      </c>
    </row>
    <row r="368" spans="16:27">
      <c r="P368" s="227">
        <v>45924</v>
      </c>
      <c r="Q368" s="113">
        <f>LN(1+'Stocks 1 Month Returns'!O385)</f>
        <v>0.28104010404764751</v>
      </c>
      <c r="R368" s="113">
        <f>LN(1+'Stocks 1 Month Returns'!P385)</f>
        <v>0.12809672880235215</v>
      </c>
      <c r="S368" s="113">
        <f>LN(1+'Stocks 1 Month Returns'!Q385)</f>
        <v>4.8538040818029156E-2</v>
      </c>
      <c r="T368" s="113">
        <f>LN(1+'Stocks 1 Month Returns'!R385)</f>
        <v>1.6743792701560855E-2</v>
      </c>
      <c r="U368" s="113">
        <f>LN(1+'Stocks 1 Month Returns'!S385)</f>
        <v>-4.0151701134599673E-3</v>
      </c>
      <c r="V368" s="113">
        <f>LN(1+'Stocks 1 Month Returns'!T385)</f>
        <v>4.3914689377421677E-2</v>
      </c>
      <c r="W368" s="113">
        <f>LN(1+'Stocks 1 Month Returns'!U385)</f>
        <v>5.1381522793343438E-2</v>
      </c>
      <c r="X368" s="113">
        <f>LN(1+'Stocks 1 Month Returns'!V385)</f>
        <v>4.4012501785860129E-2</v>
      </c>
      <c r="Y368" s="113">
        <f>LN(1+'Stocks 1 Month Returns'!W385)</f>
        <v>-5.5245773343079355E-2</v>
      </c>
      <c r="Z368" s="113">
        <f>LN(1+'Stocks 1 Month Returns'!X385)</f>
        <v>-5.3601504702066949E-3</v>
      </c>
      <c r="AA368" s="113">
        <f>LN(1+'Stocks 1 Month Returns'!Y385)</f>
        <v>5.8770832514463474E-2</v>
      </c>
    </row>
    <row r="369" spans="16:27">
      <c r="P369" s="227">
        <v>45925</v>
      </c>
      <c r="Q369" s="113">
        <f>LN(1+'Stocks 1 Month Returns'!O386)</f>
        <v>0.35533297554117449</v>
      </c>
      <c r="R369" s="113">
        <f>LN(1+'Stocks 1 Month Returns'!P386)</f>
        <v>0.15048700716899849</v>
      </c>
      <c r="S369" s="113">
        <f>LN(1+'Stocks 1 Month Returns'!Q386)</f>
        <v>4.2696486273082271E-2</v>
      </c>
      <c r="T369" s="113">
        <f>LN(1+'Stocks 1 Month Returns'!R386)</f>
        <v>3.3466301632672911E-2</v>
      </c>
      <c r="U369" s="113">
        <f>LN(1+'Stocks 1 Month Returns'!S386)</f>
        <v>-2.0233620162479612E-3</v>
      </c>
      <c r="V369" s="113">
        <f>LN(1+'Stocks 1 Month Returns'!T386)</f>
        <v>6.0092114039418811E-2</v>
      </c>
      <c r="W369" s="113">
        <f>LN(1+'Stocks 1 Month Returns'!U386)</f>
        <v>7.2963074308416961E-2</v>
      </c>
      <c r="X369" s="113">
        <f>LN(1+'Stocks 1 Month Returns'!V386)</f>
        <v>5.137558675035004E-2</v>
      </c>
      <c r="Y369" s="113">
        <f>LN(1+'Stocks 1 Month Returns'!W386)</f>
        <v>-5.6318635422363157E-2</v>
      </c>
      <c r="Z369" s="113">
        <f>LN(1+'Stocks 1 Month Returns'!X386)</f>
        <v>-6.938619826874548E-3</v>
      </c>
      <c r="AA369" s="113">
        <f>LN(1+'Stocks 1 Month Returns'!Y386)</f>
        <v>6.0972372936634288E-2</v>
      </c>
    </row>
    <row r="370" spans="16:27">
      <c r="P370" s="227">
        <v>45926</v>
      </c>
      <c r="Q370" s="113">
        <f>LN(1+'Stocks 1 Month Returns'!O387)</f>
        <v>0.39204918053742449</v>
      </c>
      <c r="R370" s="113">
        <f>LN(1+'Stocks 1 Month Returns'!P387)</f>
        <v>0.13250596695553124</v>
      </c>
      <c r="S370" s="113">
        <f>LN(1+'Stocks 1 Month Returns'!Q387)</f>
        <v>4.2153168443611312E-2</v>
      </c>
      <c r="T370" s="113">
        <f>LN(1+'Stocks 1 Month Returns'!R387)</f>
        <v>6.2401531232983724E-3</v>
      </c>
      <c r="U370" s="113">
        <f>LN(1+'Stocks 1 Month Returns'!S387)</f>
        <v>2.497752708624428E-3</v>
      </c>
      <c r="V370" s="113">
        <f>LN(1+'Stocks 1 Month Returns'!T387)</f>
        <v>6.6516607461672927E-2</v>
      </c>
      <c r="W370" s="113">
        <f>LN(1+'Stocks 1 Month Returns'!U387)</f>
        <v>8.4533152926069569E-2</v>
      </c>
      <c r="X370" s="113">
        <f>LN(1+'Stocks 1 Month Returns'!V387)</f>
        <v>4.3846938844987783E-2</v>
      </c>
      <c r="Y370" s="113">
        <f>LN(1+'Stocks 1 Month Returns'!W387)</f>
        <v>-2.6582679213822027E-2</v>
      </c>
      <c r="Z370" s="113">
        <f>LN(1+'Stocks 1 Month Returns'!X387)</f>
        <v>-1.3796318088541225E-2</v>
      </c>
      <c r="AA370" s="113">
        <f>LN(1+'Stocks 1 Month Returns'!Y387)</f>
        <v>6.0169128945063814E-2</v>
      </c>
    </row>
    <row r="371" spans="16:27">
      <c r="P371" s="227">
        <v>45930</v>
      </c>
      <c r="Q371" s="113">
        <f>LN(1+'Stocks 1 Month Returns'!O388)</f>
        <v>0.35208166862998214</v>
      </c>
      <c r="R371" s="113">
        <f>LN(1+'Stocks 1 Month Returns'!P388)</f>
        <v>0.12404752787525328</v>
      </c>
      <c r="S371" s="113">
        <f>LN(1+'Stocks 1 Month Returns'!Q388)</f>
        <v>5.3555990501600023E-2</v>
      </c>
      <c r="T371" s="113">
        <f>LN(1+'Stocks 1 Month Returns'!R388)</f>
        <v>2.183183178964556E-2</v>
      </c>
      <c r="U371" s="113">
        <f>LN(1+'Stocks 1 Month Returns'!S388)</f>
        <v>-1.748311527394371E-3</v>
      </c>
      <c r="V371" s="113">
        <f>LN(1+'Stocks 1 Month Returns'!T388)</f>
        <v>5.1882355845552224E-2</v>
      </c>
      <c r="W371" s="113">
        <f>LN(1+'Stocks 1 Month Returns'!U388)</f>
        <v>7.1394561103917897E-2</v>
      </c>
      <c r="X371" s="113">
        <f>LN(1+'Stocks 1 Month Returns'!V388)</f>
        <v>-2.0458101906731859E-3</v>
      </c>
      <c r="Y371" s="113">
        <f>LN(1+'Stocks 1 Month Returns'!W388)</f>
        <v>-5.2155168545889835E-2</v>
      </c>
      <c r="Z371" s="113">
        <f>LN(1+'Stocks 1 Month Returns'!X388)</f>
        <v>-1.047426053210378E-2</v>
      </c>
      <c r="AA371" s="113">
        <f>LN(1+'Stocks 1 Month Returns'!Y388)</f>
        <v>6.6290743345279818E-2</v>
      </c>
    </row>
  </sheetData>
  <mergeCells count="2">
    <mergeCell ref="A1:L1"/>
    <mergeCell ref="P1:AA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  <outlinePr summaryBelow="0" summaryRight="0"/>
  </sheetPr>
  <dimension ref="A1:CK1000"/>
  <sheetViews>
    <sheetView topLeftCell="AU43" zoomScale="84" workbookViewId="0">
      <selection activeCell="BF299" sqref="BF299"/>
    </sheetView>
  </sheetViews>
  <sheetFormatPr defaultColWidth="11.19921875" defaultRowHeight="15" customHeight="1"/>
  <cols>
    <col min="17" max="17" width="13.69921875" customWidth="1"/>
  </cols>
  <sheetData>
    <row r="1" spans="1:89" s="497" customFormat="1" ht="28.8" customHeight="1">
      <c r="A1" s="492" t="s">
        <v>231</v>
      </c>
      <c r="B1" s="496"/>
      <c r="C1" s="496"/>
      <c r="D1" s="496"/>
      <c r="E1" s="496"/>
      <c r="F1" s="496"/>
      <c r="G1" s="496"/>
      <c r="H1" s="496"/>
      <c r="I1" s="496"/>
      <c r="J1" s="496"/>
      <c r="K1" s="496"/>
      <c r="L1" s="496"/>
      <c r="M1" s="496"/>
      <c r="N1" s="496"/>
      <c r="Q1" s="492" t="s">
        <v>232</v>
      </c>
      <c r="R1" s="496"/>
      <c r="S1" s="496"/>
      <c r="T1" s="496"/>
      <c r="U1" s="496"/>
      <c r="V1" s="496"/>
      <c r="W1" s="496"/>
      <c r="X1" s="496"/>
      <c r="Y1" s="496"/>
      <c r="Z1" s="496"/>
      <c r="AA1" s="496"/>
      <c r="AB1" s="496"/>
      <c r="AC1" s="496"/>
      <c r="AD1" s="465" t="s">
        <v>89</v>
      </c>
      <c r="AE1" s="465" t="s">
        <v>90</v>
      </c>
      <c r="AI1" s="493" t="s">
        <v>16342</v>
      </c>
      <c r="AJ1" s="498"/>
      <c r="AK1" s="498"/>
      <c r="AL1" s="498"/>
      <c r="AM1" s="498"/>
      <c r="AQ1" s="495" t="s">
        <v>16341</v>
      </c>
      <c r="AR1" s="495"/>
      <c r="AS1" s="495"/>
      <c r="AT1" s="495"/>
      <c r="AU1" s="495"/>
      <c r="AY1" s="493" t="s">
        <v>16345</v>
      </c>
      <c r="AZ1" s="498"/>
      <c r="BA1" s="498"/>
      <c r="BB1" s="498"/>
      <c r="BC1" s="498"/>
      <c r="BE1" s="495" t="s">
        <v>16344</v>
      </c>
      <c r="BF1" s="495"/>
      <c r="BG1" s="495"/>
      <c r="BH1" s="495"/>
      <c r="BI1" s="495"/>
      <c r="BM1" s="493" t="s">
        <v>16343</v>
      </c>
      <c r="BN1" s="498"/>
      <c r="BO1" s="498"/>
      <c r="BP1" s="498"/>
      <c r="BQ1" s="498"/>
      <c r="BR1" s="498"/>
      <c r="BS1" s="498"/>
      <c r="BT1" s="498"/>
      <c r="BU1" s="498"/>
      <c r="BV1" s="498"/>
      <c r="BW1" s="498"/>
      <c r="BX1" s="498"/>
      <c r="BY1" s="499"/>
      <c r="BZ1" s="493" t="s">
        <v>16346</v>
      </c>
      <c r="CA1" s="498"/>
      <c r="CB1" s="498"/>
      <c r="CC1" s="498"/>
      <c r="CD1" s="498"/>
      <c r="CE1" s="498"/>
      <c r="CF1" s="498"/>
      <c r="CG1" s="498"/>
      <c r="CH1" s="498"/>
      <c r="CI1" s="498"/>
      <c r="CJ1" s="498"/>
      <c r="CK1" s="498"/>
    </row>
    <row r="2" spans="1:89" ht="46.8">
      <c r="A2" s="335" t="s">
        <v>0</v>
      </c>
      <c r="B2" s="153" t="s">
        <v>101</v>
      </c>
      <c r="C2" s="153" t="s">
        <v>102</v>
      </c>
      <c r="D2" s="153" t="s">
        <v>103</v>
      </c>
      <c r="E2" s="153" t="s">
        <v>104</v>
      </c>
      <c r="F2" s="336" t="s">
        <v>17</v>
      </c>
      <c r="G2" s="336" t="s">
        <v>20</v>
      </c>
      <c r="H2" s="153" t="s">
        <v>105</v>
      </c>
      <c r="I2" s="153" t="s">
        <v>106</v>
      </c>
      <c r="J2" s="153" t="s">
        <v>107</v>
      </c>
      <c r="K2" s="153" t="s">
        <v>108</v>
      </c>
      <c r="L2" s="153" t="s">
        <v>233</v>
      </c>
      <c r="M2" s="337" t="s">
        <v>89</v>
      </c>
      <c r="N2" s="338" t="s">
        <v>90</v>
      </c>
      <c r="O2" s="339"/>
      <c r="P2" s="339"/>
      <c r="Q2" s="340" t="s">
        <v>0</v>
      </c>
      <c r="R2" s="153" t="s">
        <v>111</v>
      </c>
      <c r="S2" s="336" t="s">
        <v>112</v>
      </c>
      <c r="T2" s="336" t="s">
        <v>113</v>
      </c>
      <c r="U2" s="336" t="s">
        <v>114</v>
      </c>
      <c r="V2" s="336" t="s">
        <v>115</v>
      </c>
      <c r="W2" s="336" t="s">
        <v>116</v>
      </c>
      <c r="X2" s="336" t="s">
        <v>117</v>
      </c>
      <c r="Y2" s="336" t="s">
        <v>118</v>
      </c>
      <c r="Z2" s="336" t="s">
        <v>119</v>
      </c>
      <c r="AA2" s="336" t="s">
        <v>120</v>
      </c>
      <c r="AB2" s="153" t="s">
        <v>121</v>
      </c>
      <c r="AC2" s="341" t="s">
        <v>233</v>
      </c>
      <c r="AD2" s="431"/>
      <c r="AE2" s="431"/>
      <c r="AI2" s="432" t="s">
        <v>88</v>
      </c>
      <c r="AJ2" s="432" t="s">
        <v>89</v>
      </c>
      <c r="AK2" s="432" t="s">
        <v>90</v>
      </c>
      <c r="AL2" s="432" t="s">
        <v>91</v>
      </c>
      <c r="AM2" s="447"/>
      <c r="AQ2" s="472" t="s">
        <v>88</v>
      </c>
      <c r="AR2" s="469" t="s">
        <v>89</v>
      </c>
      <c r="AS2" s="469" t="s">
        <v>90</v>
      </c>
      <c r="AT2" s="470" t="s">
        <v>91</v>
      </c>
      <c r="AU2" s="455"/>
      <c r="AY2" s="432" t="s">
        <v>88</v>
      </c>
      <c r="AZ2" s="432" t="s">
        <v>89</v>
      </c>
      <c r="BA2" s="432" t="s">
        <v>90</v>
      </c>
      <c r="BB2" s="432" t="s">
        <v>91</v>
      </c>
      <c r="BC2" s="447"/>
      <c r="BE2" s="472" t="s">
        <v>88</v>
      </c>
      <c r="BF2" s="469" t="s">
        <v>89</v>
      </c>
      <c r="BG2" s="469" t="s">
        <v>90</v>
      </c>
      <c r="BH2" s="470" t="s">
        <v>91</v>
      </c>
      <c r="BI2" s="455"/>
      <c r="BM2" s="474" t="s">
        <v>88</v>
      </c>
      <c r="BN2" s="474" t="s">
        <v>239</v>
      </c>
      <c r="BO2" s="474" t="s">
        <v>89</v>
      </c>
      <c r="BP2" s="474" t="s">
        <v>90</v>
      </c>
      <c r="BQ2" s="360" t="s">
        <v>74</v>
      </c>
      <c r="BR2" s="361">
        <f>'Final Portfolio'!C14</f>
        <v>2.3000000000000001E-4</v>
      </c>
      <c r="BS2" s="356"/>
      <c r="BT2" s="432" t="s">
        <v>88</v>
      </c>
      <c r="BU2" s="432" t="s">
        <v>89</v>
      </c>
      <c r="BV2" s="432" t="s">
        <v>90</v>
      </c>
      <c r="BW2" s="432" t="s">
        <v>91</v>
      </c>
      <c r="BX2" s="428"/>
      <c r="BY2" s="161"/>
      <c r="BZ2" s="474" t="s">
        <v>88</v>
      </c>
      <c r="CA2" s="474" t="s">
        <v>239</v>
      </c>
      <c r="CB2" s="474" t="s">
        <v>89</v>
      </c>
      <c r="CC2" s="474" t="s">
        <v>90</v>
      </c>
      <c r="CD2" s="360" t="s">
        <v>74</v>
      </c>
      <c r="CE2" s="361">
        <f>'Final Portfolio'!J14</f>
        <v>9.9399999999999992E-3</v>
      </c>
      <c r="CF2" s="356"/>
      <c r="CG2" s="432" t="s">
        <v>88</v>
      </c>
      <c r="CH2" s="432" t="s">
        <v>89</v>
      </c>
      <c r="CI2" s="432" t="s">
        <v>90</v>
      </c>
      <c r="CJ2" s="432" t="s">
        <v>91</v>
      </c>
      <c r="CK2" s="428"/>
    </row>
    <row r="3" spans="1:89" ht="15.6">
      <c r="A3" s="342">
        <v>45203</v>
      </c>
      <c r="B3" s="113">
        <f>'Stocks 1 Day Returns'!B278*'Final Portfolio'!$C$3</f>
        <v>6.3429777599857571E-3</v>
      </c>
      <c r="C3" s="113">
        <f>'Stocks 1 Day Returns'!C278*'Final Portfolio'!$C$4</f>
        <v>-9.0376911334066553E-4</v>
      </c>
      <c r="D3" s="113">
        <f>'Stocks 1 Day Returns'!D278*'Final Portfolio'!$C$5</f>
        <v>3.7073777137449856E-4</v>
      </c>
      <c r="E3" s="113">
        <f>'Stocks 1 Day Returns'!E278*'Final Portfolio'!$C$6</f>
        <v>-1.2438478221642034E-3</v>
      </c>
      <c r="F3" s="113">
        <f>'Stocks 1 Day Returns'!F278*'Final Portfolio'!$C$7</f>
        <v>-3.1422018300718557E-5</v>
      </c>
      <c r="G3" s="113">
        <f>'Stocks 1 Day Returns'!G278*'Final Portfolio'!$C$8</f>
        <v>1.1850360350165401E-4</v>
      </c>
      <c r="H3" s="113">
        <f>'Stocks 1 Day Returns'!H278*'Final Portfolio'!$C$9</f>
        <v>5.4907945107747654E-4</v>
      </c>
      <c r="I3" s="113">
        <f>'Stocks 1 Day Returns'!I278*'Final Portfolio'!$C$10</f>
        <v>-7.2415975489909629E-4</v>
      </c>
      <c r="J3" s="113">
        <f>'Stocks 1 Day Returns'!J278*'Final Portfolio'!$C$11</f>
        <v>2.8311686837391979E-3</v>
      </c>
      <c r="K3" s="113">
        <f>'Stocks 1 Day Returns'!K278*'Final Portfolio'!$C$12</f>
        <v>2.8598680118407938E-4</v>
      </c>
      <c r="L3" s="252">
        <f t="shared" ref="L3:L66" si="0">SUM(B3:K3)</f>
        <v>7.5952553621579794E-3</v>
      </c>
      <c r="M3" s="113">
        <f t="shared" ref="M3:M66" si="1">$L3-$L$293</f>
        <v>2.6006785058776998E-2</v>
      </c>
      <c r="N3" s="113">
        <f t="shared" ref="N3:N66" si="2">$L3-$L$297</f>
        <v>3.5327956356952538E-2</v>
      </c>
      <c r="Q3" s="227">
        <v>45202</v>
      </c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343"/>
      <c r="AD3" s="112"/>
      <c r="AE3" s="112"/>
      <c r="AI3" s="431"/>
      <c r="AJ3" s="431"/>
      <c r="AK3" s="431"/>
      <c r="AL3" s="352" t="s">
        <v>92</v>
      </c>
      <c r="AM3" s="353" t="s">
        <v>93</v>
      </c>
      <c r="AQ3" s="463"/>
      <c r="AR3" s="431"/>
      <c r="AS3" s="431"/>
      <c r="AT3" s="123" t="s">
        <v>92</v>
      </c>
      <c r="AU3" s="354" t="s">
        <v>93</v>
      </c>
      <c r="AY3" s="431"/>
      <c r="AZ3" s="431"/>
      <c r="BA3" s="431"/>
      <c r="BB3" s="352" t="s">
        <v>92</v>
      </c>
      <c r="BC3" s="353" t="s">
        <v>93</v>
      </c>
      <c r="BE3" s="463"/>
      <c r="BF3" s="431"/>
      <c r="BG3" s="431"/>
      <c r="BH3" s="215" t="s">
        <v>92</v>
      </c>
      <c r="BI3" s="354" t="s">
        <v>93</v>
      </c>
      <c r="BM3" s="431"/>
      <c r="BN3" s="431"/>
      <c r="BO3" s="431"/>
      <c r="BP3" s="431"/>
      <c r="BQ3" s="362" t="s">
        <v>76</v>
      </c>
      <c r="BR3" s="361">
        <f>'Final Portfolio'!C15</f>
        <v>1.78E-2</v>
      </c>
      <c r="BS3" s="356"/>
      <c r="BT3" s="431"/>
      <c r="BU3" s="431"/>
      <c r="BV3" s="431"/>
      <c r="BW3" s="352" t="s">
        <v>92</v>
      </c>
      <c r="BX3" s="352" t="s">
        <v>93</v>
      </c>
      <c r="BY3" s="161"/>
      <c r="BZ3" s="431"/>
      <c r="CA3" s="431"/>
      <c r="CB3" s="431"/>
      <c r="CC3" s="431"/>
      <c r="CD3" s="362" t="s">
        <v>76</v>
      </c>
      <c r="CE3" s="361">
        <f>'Final Portfolio'!J15</f>
        <v>7.2900000000000006E-2</v>
      </c>
      <c r="CF3" s="356"/>
      <c r="CG3" s="431"/>
      <c r="CH3" s="431"/>
      <c r="CI3" s="431"/>
      <c r="CJ3" s="352" t="s">
        <v>92</v>
      </c>
      <c r="CK3" s="352" t="s">
        <v>93</v>
      </c>
    </row>
    <row r="4" spans="1:89" ht="15.6">
      <c r="A4" s="342">
        <v>45204</v>
      </c>
      <c r="B4" s="113">
        <f>'Stocks 1 Day Returns'!B277*'Final Portfolio'!$C$3</f>
        <v>1.5535248478962309E-2</v>
      </c>
      <c r="C4" s="113">
        <f>'Stocks 1 Day Returns'!C277*'Final Portfolio'!$C$4</f>
        <v>2.3309962081052849E-3</v>
      </c>
      <c r="D4" s="113">
        <f>'Stocks 1 Day Returns'!D277*'Final Portfolio'!$C$5</f>
        <v>1.3726260723245787E-4</v>
      </c>
      <c r="E4" s="113">
        <f>'Stocks 1 Day Returns'!E277*'Final Portfolio'!$C$6</f>
        <v>1.4059241684481205E-3</v>
      </c>
      <c r="F4" s="113">
        <f>'Stocks 1 Day Returns'!F277*'Final Portfolio'!$C$7</f>
        <v>3.401226522145939E-4</v>
      </c>
      <c r="G4" s="113">
        <f>'Stocks 1 Day Returns'!G277*'Final Portfolio'!$C$8</f>
        <v>1.7278454601105042E-3</v>
      </c>
      <c r="H4" s="113">
        <f>'Stocks 1 Day Returns'!H277*'Final Portfolio'!$C$9</f>
        <v>1.7059991858605294E-3</v>
      </c>
      <c r="I4" s="113">
        <f>'Stocks 1 Day Returns'!I277*'Final Portfolio'!$C$10</f>
        <v>1.5693270781734724E-3</v>
      </c>
      <c r="J4" s="113">
        <f>'Stocks 1 Day Returns'!J277*'Final Portfolio'!$C$11</f>
        <v>2.9966587575789294E-5</v>
      </c>
      <c r="K4" s="113">
        <f>'Stocks 1 Day Returns'!K277*'Final Portfolio'!$C$12</f>
        <v>-1.7386188780993406E-4</v>
      </c>
      <c r="L4" s="252">
        <f t="shared" si="0"/>
        <v>2.4608830538873125E-2</v>
      </c>
      <c r="M4" s="113">
        <f t="shared" si="1"/>
        <v>4.3020360235492147E-2</v>
      </c>
      <c r="N4" s="113">
        <f t="shared" si="2"/>
        <v>5.2341531533667683E-2</v>
      </c>
      <c r="Q4" s="227">
        <v>45203</v>
      </c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343"/>
      <c r="AD4" s="112"/>
      <c r="AE4" s="112"/>
      <c r="AI4" s="355">
        <v>0</v>
      </c>
      <c r="AJ4" s="356"/>
      <c r="AK4" s="356"/>
      <c r="AL4" s="355">
        <f>ROUNDUP(AI280*0.1,0)</f>
        <v>28</v>
      </c>
      <c r="AM4" s="355">
        <f>ROUNDUP(AI280*0.05,0)</f>
        <v>14</v>
      </c>
      <c r="AQ4" s="112"/>
      <c r="AR4" s="112"/>
      <c r="AS4" s="112"/>
      <c r="AT4" s="5">
        <f>ROUNDUP(AQ402*0.1,0)</f>
        <v>37</v>
      </c>
      <c r="AU4" s="5">
        <f>ROUNDUP(AQ402*0.05,0)</f>
        <v>19</v>
      </c>
      <c r="AY4" s="372">
        <v>0</v>
      </c>
      <c r="AZ4" s="364"/>
      <c r="BA4" s="364"/>
      <c r="BB4" s="372">
        <f>ROUNDUP((AY280-AY176)*0.1,0)</f>
        <v>11</v>
      </c>
      <c r="BC4" s="372">
        <f>ROUNDUP((AY280-AY176)*0.05,0)</f>
        <v>6</v>
      </c>
      <c r="BE4" s="112"/>
      <c r="BF4" s="112"/>
      <c r="BG4" s="112"/>
      <c r="BH4" s="222">
        <f>ROUNDUP((BE402-BE298)*0.1,0)</f>
        <v>11</v>
      </c>
      <c r="BI4" s="222">
        <f>ROUNDUP((BE402-BE298)*0.05,0)</f>
        <v>6</v>
      </c>
      <c r="BM4" s="355">
        <v>0</v>
      </c>
      <c r="BN4" s="363"/>
      <c r="BO4" s="364"/>
      <c r="BP4" s="364"/>
      <c r="BQ4" s="360" t="s">
        <v>161</v>
      </c>
      <c r="BR4" s="365">
        <f>'Final Portfolio'!C16</f>
        <v>-8.6114E-3</v>
      </c>
      <c r="BS4" s="356"/>
      <c r="BT4" s="355">
        <v>0</v>
      </c>
      <c r="BU4" s="356"/>
      <c r="BV4" s="356"/>
      <c r="BW4" s="355">
        <f>ROUNDUP(BM280*0.1,0)</f>
        <v>28</v>
      </c>
      <c r="BX4" s="355">
        <f>ROUNDUP(BM280*0.05,0)</f>
        <v>14</v>
      </c>
      <c r="BY4" s="161"/>
      <c r="BZ4" s="193">
        <v>0</v>
      </c>
      <c r="CA4" s="161"/>
      <c r="CB4" s="161"/>
      <c r="CC4" s="161"/>
      <c r="CD4" s="345" t="s">
        <v>161</v>
      </c>
      <c r="CE4" s="193">
        <f>'Final Portfolio'!J16</f>
        <v>-2.3708900000000002E-2</v>
      </c>
      <c r="CF4" s="161"/>
      <c r="CG4" s="193">
        <v>0</v>
      </c>
      <c r="CH4" s="161"/>
      <c r="CI4" s="161"/>
      <c r="CJ4" s="193">
        <f>ROUNDUP($BZ373*0.1,0)</f>
        <v>37</v>
      </c>
      <c r="CK4" s="193">
        <f>ROUNDUP($BZ373*0.05,0)</f>
        <v>19</v>
      </c>
    </row>
    <row r="5" spans="1:89" ht="15.6">
      <c r="A5" s="342">
        <v>45205</v>
      </c>
      <c r="B5" s="113">
        <f>'Stocks 1 Day Returns'!B276*'Final Portfolio'!$C$3</f>
        <v>8.898604658791491E-3</v>
      </c>
      <c r="C5" s="113">
        <f>'Stocks 1 Day Returns'!C276*'Final Portfolio'!$C$4</f>
        <v>-1.4595051459923613E-3</v>
      </c>
      <c r="D5" s="113">
        <f>'Stocks 1 Day Returns'!D276*'Final Portfolio'!$C$5</f>
        <v>-5.5425016670570312E-4</v>
      </c>
      <c r="E5" s="113">
        <f>'Stocks 1 Day Returns'!E276*'Final Portfolio'!$C$6</f>
        <v>-1.006384649541444E-3</v>
      </c>
      <c r="F5" s="113">
        <f>'Stocks 1 Day Returns'!F276*'Final Portfolio'!$C$7</f>
        <v>2.2302450718874044E-4</v>
      </c>
      <c r="G5" s="113">
        <f>'Stocks 1 Day Returns'!G276*'Final Portfolio'!$C$8</f>
        <v>-6.9645347831425288E-4</v>
      </c>
      <c r="H5" s="113">
        <f>'Stocks 1 Day Returns'!H276*'Final Portfolio'!$C$9</f>
        <v>1.3267991463793449E-3</v>
      </c>
      <c r="I5" s="113">
        <f>'Stocks 1 Day Returns'!I276*'Final Portfolio'!$C$10</f>
        <v>2.8266942698980998E-4</v>
      </c>
      <c r="J5" s="113">
        <f>'Stocks 1 Day Returns'!J276*'Final Portfolio'!$C$11</f>
        <v>-1.2273091496881837E-3</v>
      </c>
      <c r="K5" s="113">
        <f>'Stocks 1 Day Returns'!K276*'Final Portfolio'!$C$12</f>
        <v>-1.0198025150756297E-3</v>
      </c>
      <c r="L5" s="252">
        <f t="shared" si="0"/>
        <v>4.7673926340318102E-3</v>
      </c>
      <c r="M5" s="113">
        <f t="shared" si="1"/>
        <v>2.3178922330650831E-2</v>
      </c>
      <c r="N5" s="113">
        <f t="shared" si="2"/>
        <v>3.2500093628826367E-2</v>
      </c>
      <c r="Q5" s="227">
        <v>45204</v>
      </c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343"/>
      <c r="AD5" s="112"/>
      <c r="AE5" s="112"/>
      <c r="AI5" s="355">
        <v>1</v>
      </c>
      <c r="AJ5" s="355">
        <f>IF('Optimal Portfolio MAIN'!M3&gt;=0,0,1)</f>
        <v>0</v>
      </c>
      <c r="AK5" s="355">
        <f>IF('Optimal Portfolio MAIN'!N3&gt;=0,0,1)</f>
        <v>0</v>
      </c>
      <c r="AL5" s="471" t="s">
        <v>94</v>
      </c>
      <c r="AM5" s="431"/>
      <c r="AQ5" s="112"/>
      <c r="AR5" s="112"/>
      <c r="AS5" s="112"/>
      <c r="AT5" s="433" t="s">
        <v>94</v>
      </c>
      <c r="AU5" s="431"/>
      <c r="AY5" s="372">
        <v>1</v>
      </c>
      <c r="AZ5" s="372"/>
      <c r="BA5" s="372"/>
      <c r="BB5" s="471" t="s">
        <v>94</v>
      </c>
      <c r="BC5" s="431"/>
      <c r="BE5" s="112"/>
      <c r="BF5" s="112"/>
      <c r="BG5" s="112"/>
      <c r="BH5" s="433" t="s">
        <v>94</v>
      </c>
      <c r="BI5" s="431"/>
      <c r="BM5" s="355">
        <v>1</v>
      </c>
      <c r="BN5" s="366">
        <f ca="1">NORMINV(RAND(),$BR$2,$BR$3)</f>
        <v>1.101924551326571E-2</v>
      </c>
      <c r="BO5" s="361">
        <f ca="1">BN5-BN$296</f>
        <v>3.3393278807825194E-2</v>
      </c>
      <c r="BP5" s="367">
        <f ca="1">BN5-BN$301</f>
        <v>4.1760994038449656E-2</v>
      </c>
      <c r="BQ5" s="360" t="s">
        <v>77</v>
      </c>
      <c r="BR5" s="361">
        <f>'Final Portfolio'!B21</f>
        <v>3.813139457760073E-4</v>
      </c>
      <c r="BS5" s="356"/>
      <c r="BT5" s="355">
        <v>1</v>
      </c>
      <c r="BU5" s="356">
        <f ca="1">IF(BO5&gt;=0,0,1)</f>
        <v>0</v>
      </c>
      <c r="BV5" s="355">
        <f ca="1">IF(BP5&gt;=0,0,1)</f>
        <v>0</v>
      </c>
      <c r="BW5" s="471" t="s">
        <v>94</v>
      </c>
      <c r="BX5" s="431"/>
      <c r="BY5" s="161"/>
      <c r="BZ5" s="193">
        <v>1</v>
      </c>
      <c r="CA5" s="368">
        <f ca="1">NORMINV(RAND(),CE$2,CE$3)</f>
        <v>2.8494600906833773E-3</v>
      </c>
      <c r="CB5" s="166">
        <f ca="1">CA5-CA$389</f>
        <v>7.5501076699235323E-2</v>
      </c>
      <c r="CC5" s="166">
        <f ca="1">CA5-CA$394</f>
        <v>0.10373477009650954</v>
      </c>
      <c r="CD5" s="345" t="s">
        <v>77</v>
      </c>
      <c r="CE5" s="166">
        <f>'Final Portfolio'!I21</f>
        <v>1.1663583724463855E-2</v>
      </c>
      <c r="CF5" s="161"/>
      <c r="CG5" s="193">
        <v>1</v>
      </c>
      <c r="CH5" s="193">
        <f ca="1">IF(CB5&gt;=0,0,1)</f>
        <v>0</v>
      </c>
      <c r="CI5" s="193">
        <f ca="1">IF(CC5&gt;=0,0,1)</f>
        <v>0</v>
      </c>
      <c r="CJ5" s="476" t="s">
        <v>94</v>
      </c>
      <c r="CK5" s="431"/>
    </row>
    <row r="6" spans="1:89" ht="15.6">
      <c r="A6" s="342">
        <v>45210</v>
      </c>
      <c r="B6" s="113">
        <f>'Stocks 1 Day Returns'!B275*'Final Portfolio'!$C$3</f>
        <v>-4.8573593594469248E-3</v>
      </c>
      <c r="C6" s="113">
        <f>'Stocks 1 Day Returns'!C275*'Final Portfolio'!$C$4</f>
        <v>3.0774639408783088E-3</v>
      </c>
      <c r="D6" s="113">
        <f>'Stocks 1 Day Returns'!D275*'Final Portfolio'!$C$5</f>
        <v>1.8700157211165292E-3</v>
      </c>
      <c r="E6" s="113">
        <f>'Stocks 1 Day Returns'!E275*'Final Portfolio'!$C$6</f>
        <v>-4.2872874174925134E-4</v>
      </c>
      <c r="F6" s="113">
        <f>'Stocks 1 Day Returns'!F275*'Final Portfolio'!$C$7</f>
        <v>-6.7526294020710308E-4</v>
      </c>
      <c r="G6" s="113">
        <f>'Stocks 1 Day Returns'!G275*'Final Portfolio'!$C$8</f>
        <v>2.2789217946499862E-3</v>
      </c>
      <c r="H6" s="113">
        <f>'Stocks 1 Day Returns'!H275*'Final Portfolio'!$C$9</f>
        <v>-2.3767436739016378E-4</v>
      </c>
      <c r="I6" s="113">
        <f>'Stocks 1 Day Returns'!I275*'Final Portfolio'!$C$10</f>
        <v>-1.3048384605182249E-3</v>
      </c>
      <c r="J6" s="113">
        <f>'Stocks 1 Day Returns'!J275*'Final Portfolio'!$C$11</f>
        <v>1.8427880868024938E-4</v>
      </c>
      <c r="K6" s="113">
        <f>'Stocks 1 Day Returns'!K275*'Final Portfolio'!$C$12</f>
        <v>3.1774472784087406E-4</v>
      </c>
      <c r="L6" s="252">
        <f t="shared" si="0"/>
        <v>2.2456112385427958E-4</v>
      </c>
      <c r="M6" s="113">
        <f t="shared" si="1"/>
        <v>1.8636090820473298E-2</v>
      </c>
      <c r="N6" s="113">
        <f t="shared" si="2"/>
        <v>2.7957262118648837E-2</v>
      </c>
      <c r="Q6" s="227">
        <v>45205</v>
      </c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343"/>
      <c r="AD6" s="112"/>
      <c r="AE6" s="112"/>
      <c r="AI6" s="355">
        <v>2</v>
      </c>
      <c r="AJ6" s="355">
        <f>IF('Optimal Portfolio MAIN'!M4&gt;=0,0,1)</f>
        <v>0</v>
      </c>
      <c r="AK6" s="355">
        <f>IF('Optimal Portfolio MAIN'!N4&gt;=0,0,1)</f>
        <v>0</v>
      </c>
      <c r="AL6" s="355">
        <f>AJ281</f>
        <v>26</v>
      </c>
      <c r="AM6" s="355">
        <f>AK281</f>
        <v>12</v>
      </c>
      <c r="AQ6" s="112"/>
      <c r="AR6" s="112"/>
      <c r="AS6" s="112"/>
      <c r="AT6" s="39">
        <v>35</v>
      </c>
      <c r="AU6" s="357">
        <v>17</v>
      </c>
      <c r="AY6" s="372">
        <v>2</v>
      </c>
      <c r="AZ6" s="372"/>
      <c r="BA6" s="372"/>
      <c r="BB6" s="372">
        <f>AZ281</f>
        <v>7</v>
      </c>
      <c r="BC6" s="372">
        <f>BA281</f>
        <v>3</v>
      </c>
      <c r="BE6" s="112"/>
      <c r="BF6" s="112"/>
      <c r="BG6" s="112"/>
      <c r="BH6" s="39">
        <f>BF403</f>
        <v>0</v>
      </c>
      <c r="BI6" s="39">
        <f>BG403</f>
        <v>0</v>
      </c>
      <c r="BM6" s="355">
        <v>2</v>
      </c>
      <c r="BN6" s="366">
        <f ca="1">NORMINV(RAND(),$BR$2,$BR$3)</f>
        <v>1.491350099992512E-2</v>
      </c>
      <c r="BO6" s="361">
        <f ca="1">BN6-BN$296</f>
        <v>3.7287534294484601E-2</v>
      </c>
      <c r="BP6" s="367">
        <f ca="1">BN6-BN$301</f>
        <v>4.5655249525109069E-2</v>
      </c>
      <c r="BQ6" s="369"/>
      <c r="BR6" s="356"/>
      <c r="BS6" s="356"/>
      <c r="BT6" s="355">
        <v>2</v>
      </c>
      <c r="BU6" s="356">
        <f ca="1">IF(BO6&gt;=0,0,1)</f>
        <v>0</v>
      </c>
      <c r="BV6" s="355">
        <f ca="1">IF(BP6&gt;=0,0,1)</f>
        <v>0</v>
      </c>
      <c r="BW6" s="355">
        <f ca="1">BU281</f>
        <v>26</v>
      </c>
      <c r="BX6" s="355">
        <f ca="1">BV281</f>
        <v>12</v>
      </c>
      <c r="BY6" s="161"/>
      <c r="BZ6" s="193">
        <v>2</v>
      </c>
      <c r="CA6" s="368">
        <f ca="1">NORMINV(RAND(),CE$2,CE$3)</f>
        <v>0.10144618544006929</v>
      </c>
      <c r="CB6" s="166">
        <f ca="1">CA6-CA$389</f>
        <v>0.17409780204862124</v>
      </c>
      <c r="CC6" s="166">
        <f ca="1">CA6-CA$394</f>
        <v>0.20233149544589546</v>
      </c>
      <c r="CD6" s="370"/>
      <c r="CE6" s="161"/>
      <c r="CF6" s="161"/>
      <c r="CG6" s="193">
        <v>2</v>
      </c>
      <c r="CH6" s="193">
        <f ca="1">IF(CB6&gt;=0,0,1)</f>
        <v>0</v>
      </c>
      <c r="CI6" s="193">
        <f ca="1">IF(CC6&gt;=0,0,1)</f>
        <v>0</v>
      </c>
      <c r="CJ6" s="193">
        <f ca="1">CH374</f>
        <v>35</v>
      </c>
      <c r="CK6" s="193">
        <f ca="1">CI374</f>
        <v>17</v>
      </c>
    </row>
    <row r="7" spans="1:89" ht="15.6">
      <c r="A7" s="342">
        <v>45211</v>
      </c>
      <c r="B7" s="113">
        <f>'Stocks 1 Day Returns'!B274*'Final Portfolio'!$C$3</f>
        <v>3.6819792338159907E-2</v>
      </c>
      <c r="C7" s="113">
        <f>'Stocks 1 Day Returns'!C274*'Final Portfolio'!$C$4</f>
        <v>-2.4195081710887687E-4</v>
      </c>
      <c r="D7" s="113">
        <f>'Stocks 1 Day Returns'!D274*'Final Portfolio'!$C$5</f>
        <v>-1.007126188844476E-4</v>
      </c>
      <c r="E7" s="113">
        <f>'Stocks 1 Day Returns'!E274*'Final Portfolio'!$C$6</f>
        <v>1.45522898403877E-3</v>
      </c>
      <c r="F7" s="113">
        <f>'Stocks 1 Day Returns'!F274*'Final Portfolio'!$C$7</f>
        <v>-7.8624963480847796E-4</v>
      </c>
      <c r="G7" s="113">
        <f>'Stocks 1 Day Returns'!G274*'Final Portfolio'!$C$8</f>
        <v>4.6444894030193582E-4</v>
      </c>
      <c r="H7" s="113">
        <f>'Stocks 1 Day Returns'!H274*'Final Portfolio'!$C$9</f>
        <v>9.9066744066504718E-4</v>
      </c>
      <c r="I7" s="113">
        <f>'Stocks 1 Day Returns'!I274*'Final Portfolio'!$C$10</f>
        <v>-5.2723098026125287E-4</v>
      </c>
      <c r="J7" s="113">
        <f>'Stocks 1 Day Returns'!J274*'Final Portfolio'!$C$11</f>
        <v>6.0963474058788319E-4</v>
      </c>
      <c r="K7" s="113">
        <f>'Stocks 1 Day Returns'!K274*'Final Portfolio'!$C$12</f>
        <v>2.7822982770686624E-5</v>
      </c>
      <c r="L7" s="252">
        <f t="shared" si="0"/>
        <v>3.871145137546117E-2</v>
      </c>
      <c r="M7" s="113">
        <f t="shared" si="1"/>
        <v>5.7122981072080192E-2</v>
      </c>
      <c r="N7" s="113">
        <f t="shared" si="2"/>
        <v>6.6444152370255721E-2</v>
      </c>
      <c r="Q7" s="227">
        <v>45209</v>
      </c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343"/>
      <c r="AD7" s="112"/>
      <c r="AE7" s="112"/>
      <c r="AI7" s="355">
        <v>3</v>
      </c>
      <c r="AJ7" s="355">
        <f>IF('Optimal Portfolio MAIN'!M5&gt;=0,0,1)</f>
        <v>0</v>
      </c>
      <c r="AK7" s="355">
        <f>IF('Optimal Portfolio MAIN'!N5&gt;=0,0,1)</f>
        <v>0</v>
      </c>
      <c r="AL7" s="358">
        <f>AL6/$AI$280</f>
        <v>9.420289855072464E-2</v>
      </c>
      <c r="AM7" s="358">
        <f>AM6/$AI$280</f>
        <v>4.3478260869565216E-2</v>
      </c>
      <c r="AQ7" s="112"/>
      <c r="AR7" s="112"/>
      <c r="AS7" s="112"/>
      <c r="AT7" s="359">
        <f>AT6/AQ402</f>
        <v>9.4850948509485097E-2</v>
      </c>
      <c r="AU7" s="359">
        <f>AU6/AQ402</f>
        <v>4.6070460704607047E-2</v>
      </c>
      <c r="AY7" s="372">
        <v>3</v>
      </c>
      <c r="AZ7" s="372"/>
      <c r="BA7" s="372"/>
      <c r="BB7" s="358">
        <f>BB6/($AY$280-$AY$176)</f>
        <v>6.7307692307692304E-2</v>
      </c>
      <c r="BC7" s="358">
        <f>BC6/($AY$280-$AY$176)</f>
        <v>2.8846153846153848E-2</v>
      </c>
      <c r="BE7" s="112"/>
      <c r="BF7" s="112"/>
      <c r="BG7" s="112"/>
      <c r="BH7" s="359">
        <f>BH6/BE402</f>
        <v>0</v>
      </c>
      <c r="BI7" s="359">
        <f>BI6/BE402</f>
        <v>0</v>
      </c>
      <c r="BM7" s="355">
        <v>3</v>
      </c>
      <c r="BN7" s="366">
        <f ca="1">NORMINV(RAND(),$BR$2,$BR$3)</f>
        <v>-1.5015026790028771E-2</v>
      </c>
      <c r="BO7" s="361">
        <f ca="1">BN7-BN$296</f>
        <v>7.3590065045307119E-3</v>
      </c>
      <c r="BP7" s="367">
        <f ca="1">BN7-BN$301</f>
        <v>1.5726721735155179E-2</v>
      </c>
      <c r="BQ7" s="371"/>
      <c r="BR7" s="356"/>
      <c r="BS7" s="356"/>
      <c r="BT7" s="355">
        <v>3</v>
      </c>
      <c r="BU7" s="356">
        <f ca="1">IF(BO7&gt;=0,0,1)</f>
        <v>0</v>
      </c>
      <c r="BV7" s="355">
        <f ca="1">IF(BP7&gt;=0,0,1)</f>
        <v>0</v>
      </c>
      <c r="BW7" s="361">
        <f ca="1">BW6/$BM$280</f>
        <v>9.420289855072464E-2</v>
      </c>
      <c r="BX7" s="361">
        <f ca="1">BX6/$BM$280</f>
        <v>4.3478260869565216E-2</v>
      </c>
      <c r="BY7" s="161"/>
      <c r="BZ7" s="193">
        <v>3</v>
      </c>
      <c r="CA7" s="368">
        <f ca="1">NORMINV(RAND(),CE$2,CE$3)</f>
        <v>7.5374837216154678E-2</v>
      </c>
      <c r="CB7" s="166">
        <f ca="1">CA7-CA$389</f>
        <v>0.14802645382470664</v>
      </c>
      <c r="CC7" s="166">
        <f ca="1">CA7-CA$394</f>
        <v>0.17626014722198086</v>
      </c>
      <c r="CD7" s="370"/>
      <c r="CE7" s="161"/>
      <c r="CF7" s="161"/>
      <c r="CG7" s="193">
        <v>3</v>
      </c>
      <c r="CH7" s="193">
        <f ca="1">IF(CB7&gt;=0,0,1)</f>
        <v>0</v>
      </c>
      <c r="CI7" s="193">
        <f ca="1">IF(CC7&gt;=0,0,1)</f>
        <v>0</v>
      </c>
      <c r="CJ7" s="166">
        <f ca="1">CJ6/$BZ373</f>
        <v>9.4850948509485097E-2</v>
      </c>
      <c r="CK7" s="166">
        <f ca="1">CK6/$BZ373</f>
        <v>4.6070460704607047E-2</v>
      </c>
    </row>
    <row r="8" spans="1:89" ht="15.6">
      <c r="A8" s="342">
        <v>45212</v>
      </c>
      <c r="B8" s="113">
        <f>'Stocks 1 Day Returns'!B273*'Final Portfolio'!$C$3</f>
        <v>-2.7904002064122581E-3</v>
      </c>
      <c r="C8" s="113">
        <f>'Stocks 1 Day Returns'!C273*'Final Portfolio'!$C$4</f>
        <v>6.0971435389822742E-5</v>
      </c>
      <c r="D8" s="113">
        <f>'Stocks 1 Day Returns'!D273*'Final Portfolio'!$C$5</f>
        <v>-8.2798796336484008E-5</v>
      </c>
      <c r="E8" s="113">
        <f>'Stocks 1 Day Returns'!E273*'Final Portfolio'!$C$6</f>
        <v>8.0371316856734591E-4</v>
      </c>
      <c r="F8" s="113">
        <f>'Stocks 1 Day Returns'!F273*'Final Portfolio'!$C$7</f>
        <v>4.2200683604335818E-4</v>
      </c>
      <c r="G8" s="113">
        <f>'Stocks 1 Day Returns'!G273*'Final Portfolio'!$C$8</f>
        <v>-1.0123123358966313E-3</v>
      </c>
      <c r="H8" s="113">
        <f>'Stocks 1 Day Returns'!H273*'Final Portfolio'!$C$9</f>
        <v>1.5891435981693736E-4</v>
      </c>
      <c r="I8" s="113">
        <f>'Stocks 1 Day Returns'!I273*'Final Portfolio'!$C$10</f>
        <v>5.3811854919378898E-5</v>
      </c>
      <c r="J8" s="113">
        <f>'Stocks 1 Day Returns'!J273*'Final Portfolio'!$C$11</f>
        <v>-4.183511661171557E-4</v>
      </c>
      <c r="K8" s="113">
        <f>'Stocks 1 Day Returns'!K273*'Final Portfolio'!$C$12</f>
        <v>-1.3192626057636381E-3</v>
      </c>
      <c r="L8" s="252">
        <f t="shared" si="0"/>
        <v>-4.1237074557893237E-3</v>
      </c>
      <c r="M8" s="113">
        <f t="shared" si="1"/>
        <v>1.4287822240829695E-2</v>
      </c>
      <c r="N8" s="113">
        <f t="shared" si="2"/>
        <v>2.3608993539005235E-2</v>
      </c>
      <c r="Q8" s="227">
        <v>45210</v>
      </c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343"/>
      <c r="AD8" s="112"/>
      <c r="AE8" s="112"/>
      <c r="AI8" s="355">
        <v>4</v>
      </c>
      <c r="AJ8" s="355">
        <f>IF('Optimal Portfolio MAIN'!M6&gt;=0,0,1)</f>
        <v>0</v>
      </c>
      <c r="AK8" s="355">
        <f>IF('Optimal Portfolio MAIN'!N6&gt;=0,0,1)</f>
        <v>0</v>
      </c>
      <c r="AL8" s="356"/>
      <c r="AM8" s="356"/>
      <c r="AQ8" s="112"/>
      <c r="AR8" s="112"/>
      <c r="AS8" s="112"/>
      <c r="AY8" s="372">
        <v>4</v>
      </c>
      <c r="AZ8" s="372"/>
      <c r="BA8" s="372"/>
      <c r="BB8" s="364"/>
      <c r="BC8" s="364"/>
      <c r="BE8" s="112"/>
      <c r="BF8" s="112"/>
      <c r="BG8" s="112"/>
      <c r="BH8" s="400"/>
      <c r="BI8" s="400"/>
      <c r="BM8" s="355">
        <v>4</v>
      </c>
      <c r="BN8" s="366">
        <f ca="1">NORMINV(RAND(),$BR$2,$BR$3)</f>
        <v>-1.6968020632924657E-2</v>
      </c>
      <c r="BO8" s="361">
        <f ca="1">BN8-BN$296</f>
        <v>5.406012661634825E-3</v>
      </c>
      <c r="BP8" s="367">
        <f ca="1">BN8-BN$301</f>
        <v>1.377372789225929E-2</v>
      </c>
      <c r="BQ8" s="372"/>
      <c r="BR8" s="356"/>
      <c r="BS8" s="356"/>
      <c r="BT8" s="355">
        <v>4</v>
      </c>
      <c r="BU8" s="356">
        <f ca="1">IF(BO8&gt;=0,0,1)</f>
        <v>0</v>
      </c>
      <c r="BV8" s="355">
        <f ca="1">IF(BP8&gt;=0,0,1)</f>
        <v>0</v>
      </c>
      <c r="BW8" s="356"/>
      <c r="BX8" s="356"/>
      <c r="BY8" s="161"/>
      <c r="BZ8" s="193">
        <v>4</v>
      </c>
      <c r="CA8" s="368">
        <f ca="1">NORMINV(RAND(),CE$2,CE$3)</f>
        <v>0.15145987353592841</v>
      </c>
      <c r="CB8" s="166">
        <f ca="1">CA8-CA$389</f>
        <v>0.22411149014448034</v>
      </c>
      <c r="CC8" s="166">
        <f ca="1">CA8-CA$394</f>
        <v>0.25234518354175456</v>
      </c>
      <c r="CD8" s="370"/>
      <c r="CE8" s="161"/>
      <c r="CF8" s="161"/>
      <c r="CG8" s="193">
        <v>4</v>
      </c>
      <c r="CH8" s="193">
        <f ca="1">IF(CB8&gt;=0,0,1)</f>
        <v>0</v>
      </c>
      <c r="CI8" s="193">
        <f ca="1">IF(CC8&gt;=0,0,1)</f>
        <v>0</v>
      </c>
      <c r="CJ8" s="161"/>
      <c r="CK8" s="161"/>
    </row>
    <row r="9" spans="1:89" ht="15.6">
      <c r="A9" s="342">
        <v>45217</v>
      </c>
      <c r="B9" s="113">
        <f>'Stocks 1 Day Returns'!B272*'Final Portfolio'!$C$3</f>
        <v>-2.0749079087213395E-3</v>
      </c>
      <c r="C9" s="113">
        <f>'Stocks 1 Day Returns'!C272*'Final Portfolio'!$C$4</f>
        <v>2.3825769479394808E-3</v>
      </c>
      <c r="D9" s="113">
        <f>'Stocks 1 Day Returns'!D272*'Final Portfolio'!$C$5</f>
        <v>2.3990304910953973E-3</v>
      </c>
      <c r="E9" s="113">
        <f>'Stocks 1 Day Returns'!E272*'Final Portfolio'!$C$6</f>
        <v>-7.6775777383414009E-4</v>
      </c>
      <c r="F9" s="113">
        <f>'Stocks 1 Day Returns'!F272*'Final Portfolio'!$C$7</f>
        <v>-8.0415873574491982E-5</v>
      </c>
      <c r="G9" s="113">
        <f>'Stocks 1 Day Returns'!G272*'Final Portfolio'!$C$8</f>
        <v>1.0816926129126102E-3</v>
      </c>
      <c r="H9" s="113">
        <f>'Stocks 1 Day Returns'!H272*'Final Portfolio'!$C$9</f>
        <v>4.6333252531929544E-4</v>
      </c>
      <c r="I9" s="113">
        <f>'Stocks 1 Day Returns'!I272*'Final Portfolio'!$C$10</f>
        <v>1.3405434978589037E-4</v>
      </c>
      <c r="J9" s="113">
        <f>'Stocks 1 Day Returns'!J272*'Final Portfolio'!$C$11</f>
        <v>-8.8332916312595542E-4</v>
      </c>
      <c r="K9" s="113">
        <f>'Stocks 1 Day Returns'!K272*'Final Portfolio'!$C$12</f>
        <v>8.6003164890113848E-5</v>
      </c>
      <c r="L9" s="252">
        <f t="shared" si="0"/>
        <v>2.7402793726868614E-3</v>
      </c>
      <c r="M9" s="113">
        <f t="shared" si="1"/>
        <v>2.1151809069305881E-2</v>
      </c>
      <c r="N9" s="113">
        <f t="shared" si="2"/>
        <v>3.047298036748142E-2</v>
      </c>
      <c r="Q9" s="227">
        <v>45211</v>
      </c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343"/>
      <c r="AD9" s="112"/>
      <c r="AE9" s="112"/>
      <c r="AI9" s="355">
        <v>5</v>
      </c>
      <c r="AJ9" s="355">
        <f>IF('Optimal Portfolio MAIN'!M7&gt;=0,0,1)</f>
        <v>0</v>
      </c>
      <c r="AK9" s="355">
        <f>IF('Optimal Portfolio MAIN'!N7&gt;=0,0,1)</f>
        <v>0</v>
      </c>
      <c r="AL9" s="432" t="s">
        <v>238</v>
      </c>
      <c r="AM9" s="428"/>
      <c r="AQ9" s="112"/>
      <c r="AR9" s="112"/>
      <c r="AS9" s="112"/>
      <c r="AY9" s="372">
        <v>5</v>
      </c>
      <c r="AZ9" s="372"/>
      <c r="BA9" s="372"/>
      <c r="BB9" s="432" t="s">
        <v>238</v>
      </c>
      <c r="BC9" s="428"/>
      <c r="BE9" s="112"/>
      <c r="BF9" s="112"/>
      <c r="BG9" s="112"/>
      <c r="BH9" s="400"/>
      <c r="BI9" s="400"/>
      <c r="BM9" s="355">
        <v>5</v>
      </c>
      <c r="BN9" s="366">
        <f ca="1">NORMINV(RAND(),$BR$2,$BR$3)</f>
        <v>-4.7678188854186974E-2</v>
      </c>
      <c r="BO9" s="361">
        <f ca="1">BN9-BN$296</f>
        <v>-2.5304155559627492E-2</v>
      </c>
      <c r="BP9" s="367">
        <f ca="1">BN9-BN$301</f>
        <v>-1.6936440329003027E-2</v>
      </c>
      <c r="BQ9" s="364"/>
      <c r="BR9" s="356"/>
      <c r="BS9" s="356"/>
      <c r="BT9" s="355">
        <v>5</v>
      </c>
      <c r="BU9" s="356">
        <f ca="1">IF(BO9&gt;=0,0,1)</f>
        <v>1</v>
      </c>
      <c r="BV9" s="355">
        <f ca="1">IF(BP9&gt;=0,0,1)</f>
        <v>1</v>
      </c>
      <c r="BW9" s="432"/>
      <c r="BX9" s="428"/>
      <c r="BY9" s="161"/>
      <c r="BZ9" s="193">
        <v>5</v>
      </c>
      <c r="CA9" s="368">
        <f ca="1">NORMINV(RAND(),CE$2,CE$3)</f>
        <v>-3.8152982060888019E-2</v>
      </c>
      <c r="CB9" s="166">
        <f ca="1">CA9-CA$389</f>
        <v>3.4498634547663928E-2</v>
      </c>
      <c r="CC9" s="166">
        <f ca="1">CA9-CA$394</f>
        <v>6.2732327944938146E-2</v>
      </c>
      <c r="CD9" s="161"/>
      <c r="CE9" s="161"/>
      <c r="CF9" s="161"/>
      <c r="CG9" s="193">
        <v>5</v>
      </c>
      <c r="CH9" s="193">
        <f ca="1">IF(CB9&gt;=0,0,1)</f>
        <v>0</v>
      </c>
      <c r="CI9" s="193">
        <f ca="1">IF(CC9&gt;=0,0,1)</f>
        <v>0</v>
      </c>
      <c r="CJ9" s="432" t="s">
        <v>238</v>
      </c>
      <c r="CK9" s="428"/>
    </row>
    <row r="10" spans="1:89" ht="15.6">
      <c r="A10" s="342">
        <v>45218</v>
      </c>
      <c r="B10" s="113">
        <f>'Stocks 1 Day Returns'!B271*'Final Portfolio'!$C$3</f>
        <v>2.1720796507919003E-3</v>
      </c>
      <c r="C10" s="113">
        <f>'Stocks 1 Day Returns'!C271*'Final Portfolio'!$C$4</f>
        <v>3.126564984979516E-3</v>
      </c>
      <c r="D10" s="113">
        <f>'Stocks 1 Day Returns'!D271*'Final Portfolio'!$C$5</f>
        <v>1.9323023301706054E-3</v>
      </c>
      <c r="E10" s="113">
        <f>'Stocks 1 Day Returns'!E271*'Final Portfolio'!$C$6</f>
        <v>1.221903616024691E-3</v>
      </c>
      <c r="F10" s="113">
        <f>'Stocks 1 Day Returns'!F271*'Final Portfolio'!$C$7</f>
        <v>2.8377626322078453E-3</v>
      </c>
      <c r="G10" s="113">
        <f>'Stocks 1 Day Returns'!G271*'Final Portfolio'!$C$8</f>
        <v>3.0841399094972076E-3</v>
      </c>
      <c r="H10" s="113">
        <f>'Stocks 1 Day Returns'!H271*'Final Portfolio'!$C$9</f>
        <v>4.0085593799508374E-3</v>
      </c>
      <c r="I10" s="113">
        <f>'Stocks 1 Day Returns'!I271*'Final Portfolio'!$C$10</f>
        <v>2.0825310653952698E-3</v>
      </c>
      <c r="J10" s="113">
        <f>'Stocks 1 Day Returns'!J271*'Final Portfolio'!$C$11</f>
        <v>-1.2238378329214395E-3</v>
      </c>
      <c r="K10" s="113">
        <f>'Stocks 1 Day Returns'!K271*'Final Portfolio'!$C$12</f>
        <v>1.8482104596167393E-3</v>
      </c>
      <c r="L10" s="252">
        <f t="shared" si="0"/>
        <v>2.1090216195713177E-2</v>
      </c>
      <c r="M10" s="113">
        <f t="shared" si="1"/>
        <v>3.9501745892332199E-2</v>
      </c>
      <c r="N10" s="113">
        <f t="shared" si="2"/>
        <v>4.8822917190507735E-2</v>
      </c>
      <c r="Q10" s="227">
        <v>45212</v>
      </c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343"/>
      <c r="AD10" s="112"/>
      <c r="AE10" s="112"/>
      <c r="AI10" s="355">
        <v>6</v>
      </c>
      <c r="AJ10" s="355">
        <f>IF('Optimal Portfolio MAIN'!M8&gt;=0,0,1)</f>
        <v>0</v>
      </c>
      <c r="AK10" s="355">
        <f>IF('Optimal Portfolio MAIN'!N8&gt;=0,0,1)</f>
        <v>0</v>
      </c>
      <c r="AL10" s="428"/>
      <c r="AM10" s="428"/>
      <c r="AQ10" s="112"/>
      <c r="AR10" s="112"/>
      <c r="AS10" s="112"/>
      <c r="AY10" s="372">
        <v>6</v>
      </c>
      <c r="AZ10" s="372"/>
      <c r="BA10" s="372"/>
      <c r="BB10" s="428"/>
      <c r="BC10" s="428"/>
      <c r="BE10" s="112"/>
      <c r="BF10" s="112"/>
      <c r="BG10" s="112"/>
      <c r="BH10" s="400"/>
      <c r="BI10" s="400"/>
      <c r="BM10" s="355">
        <v>6</v>
      </c>
      <c r="BN10" s="366">
        <f ca="1">NORMINV(RAND(),$BR$2,$BR$3)</f>
        <v>-7.3389266386336758E-4</v>
      </c>
      <c r="BO10" s="361">
        <f ca="1">BN10-BN$296</f>
        <v>2.1640140630696116E-2</v>
      </c>
      <c r="BP10" s="367">
        <f ca="1">BN10-BN$301</f>
        <v>3.0007855861320581E-2</v>
      </c>
      <c r="BQ10" s="364"/>
      <c r="BR10" s="356"/>
      <c r="BS10" s="356"/>
      <c r="BT10" s="355">
        <v>6</v>
      </c>
      <c r="BU10" s="356">
        <f ca="1">IF(BO10&gt;=0,0,1)</f>
        <v>0</v>
      </c>
      <c r="BV10" s="355">
        <f ca="1">IF(BP10&gt;=0,0,1)</f>
        <v>0</v>
      </c>
      <c r="BW10" s="428"/>
      <c r="BX10" s="428"/>
      <c r="BY10" s="161"/>
      <c r="BZ10" s="193">
        <v>6</v>
      </c>
      <c r="CA10" s="368">
        <f ca="1">NORMINV(RAND(),CE$2,CE$3)</f>
        <v>-5.0793353327792855E-2</v>
      </c>
      <c r="CB10" s="166">
        <f ca="1">CA10-CA$389</f>
        <v>2.1858263280759092E-2</v>
      </c>
      <c r="CC10" s="166">
        <f ca="1">CA10-CA$394</f>
        <v>5.009195667803331E-2</v>
      </c>
      <c r="CD10" s="161"/>
      <c r="CE10" s="161"/>
      <c r="CF10" s="161"/>
      <c r="CG10" s="193">
        <v>6</v>
      </c>
      <c r="CH10" s="193">
        <f ca="1">IF(CB10&gt;=0,0,1)</f>
        <v>0</v>
      </c>
      <c r="CI10" s="193">
        <f ca="1">IF(CC10&gt;=0,0,1)</f>
        <v>0</v>
      </c>
      <c r="CJ10" s="428"/>
      <c r="CK10" s="428"/>
    </row>
    <row r="11" spans="1:89" ht="15.6">
      <c r="A11" s="342">
        <v>45219</v>
      </c>
      <c r="B11" s="113">
        <f>'Stocks 1 Day Returns'!B270*'Final Portfolio'!$C$3</f>
        <v>3.9383735615384904E-3</v>
      </c>
      <c r="C11" s="113">
        <f>'Stocks 1 Day Returns'!C270*'Final Portfolio'!$C$4</f>
        <v>-1.9483928970177521E-3</v>
      </c>
      <c r="D11" s="113">
        <f>'Stocks 1 Day Returns'!D270*'Final Portfolio'!$C$5</f>
        <v>1.3445961306833686E-3</v>
      </c>
      <c r="E11" s="113">
        <f>'Stocks 1 Day Returns'!E270*'Final Portfolio'!$C$6</f>
        <v>2.0542026856781481E-3</v>
      </c>
      <c r="F11" s="113">
        <f>'Stocks 1 Day Returns'!F270*'Final Portfolio'!$C$7</f>
        <v>-2.3804699192072509E-4</v>
      </c>
      <c r="G11" s="113">
        <f>'Stocks 1 Day Returns'!G270*'Final Portfolio'!$C$8</f>
        <v>9.6260755474877771E-4</v>
      </c>
      <c r="H11" s="113">
        <f>'Stocks 1 Day Returns'!H270*'Final Portfolio'!$C$9</f>
        <v>-6.4083023978551705E-5</v>
      </c>
      <c r="I11" s="113">
        <f>'Stocks 1 Day Returns'!I270*'Final Portfolio'!$C$10</f>
        <v>2.7142758046609238E-3</v>
      </c>
      <c r="J11" s="113">
        <f>'Stocks 1 Day Returns'!J270*'Final Portfolio'!$C$11</f>
        <v>1.9394598008812825E-4</v>
      </c>
      <c r="K11" s="113">
        <f>'Stocks 1 Day Returns'!K270*'Final Portfolio'!$C$12</f>
        <v>-2.2601514742200735E-3</v>
      </c>
      <c r="L11" s="252">
        <f t="shared" si="0"/>
        <v>6.6973273302607366E-3</v>
      </c>
      <c r="M11" s="113">
        <f t="shared" si="1"/>
        <v>2.5108857026879754E-2</v>
      </c>
      <c r="N11" s="113">
        <f t="shared" si="2"/>
        <v>3.4430028325055297E-2</v>
      </c>
      <c r="Q11" s="227">
        <v>45216</v>
      </c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343"/>
      <c r="AD11" s="112"/>
      <c r="AE11" s="112"/>
      <c r="AI11" s="355">
        <v>7</v>
      </c>
      <c r="AJ11" s="355">
        <f>IF('Optimal Portfolio MAIN'!M9&gt;=0,0,1)</f>
        <v>0</v>
      </c>
      <c r="AK11" s="355">
        <f>IF('Optimal Portfolio MAIN'!N9&gt;=0,0,1)</f>
        <v>0</v>
      </c>
      <c r="AL11" s="428"/>
      <c r="AM11" s="428"/>
      <c r="AQ11" s="112"/>
      <c r="AR11" s="112"/>
      <c r="AS11" s="112"/>
      <c r="AY11" s="372">
        <v>7</v>
      </c>
      <c r="AZ11" s="372"/>
      <c r="BA11" s="372"/>
      <c r="BB11" s="428"/>
      <c r="BC11" s="428"/>
      <c r="BE11" s="112"/>
      <c r="BF11" s="112"/>
      <c r="BG11" s="112"/>
      <c r="BH11" s="400"/>
      <c r="BI11" s="400"/>
      <c r="BM11" s="355">
        <v>7</v>
      </c>
      <c r="BN11" s="366">
        <f ca="1">NORMINV(RAND(),$BR$2,$BR$3)</f>
        <v>-1.4362525337411851E-2</v>
      </c>
      <c r="BO11" s="361">
        <f ca="1">BN11-BN$296</f>
        <v>8.0115079571476313E-3</v>
      </c>
      <c r="BP11" s="367">
        <f ca="1">BN11-BN$301</f>
        <v>1.6379223187772095E-2</v>
      </c>
      <c r="BQ11" s="364"/>
      <c r="BR11" s="356"/>
      <c r="BS11" s="356"/>
      <c r="BT11" s="355">
        <v>7</v>
      </c>
      <c r="BU11" s="356">
        <f ca="1">IF(BO11&gt;=0,0,1)</f>
        <v>0</v>
      </c>
      <c r="BV11" s="355">
        <f ca="1">IF(BP11&gt;=0,0,1)</f>
        <v>0</v>
      </c>
      <c r="BW11" s="428"/>
      <c r="BX11" s="428"/>
      <c r="BY11" s="161"/>
      <c r="BZ11" s="193">
        <v>7</v>
      </c>
      <c r="CA11" s="368">
        <f ca="1">NORMINV(RAND(),CE$2,CE$3)</f>
        <v>6.1228162206890507E-2</v>
      </c>
      <c r="CB11" s="166">
        <f ca="1">CA11-CA$389</f>
        <v>0.13387977881544244</v>
      </c>
      <c r="CC11" s="166">
        <f ca="1">CA11-CA$394</f>
        <v>0.16211347221271666</v>
      </c>
      <c r="CD11" s="161"/>
      <c r="CE11" s="161"/>
      <c r="CF11" s="161"/>
      <c r="CG11" s="193">
        <v>7</v>
      </c>
      <c r="CH11" s="193">
        <f ca="1">IF(CB11&gt;=0,0,1)</f>
        <v>0</v>
      </c>
      <c r="CI11" s="193">
        <f ca="1">IF(CC11&gt;=0,0,1)</f>
        <v>0</v>
      </c>
      <c r="CJ11" s="428"/>
      <c r="CK11" s="428"/>
    </row>
    <row r="12" spans="1:89" ht="15.6">
      <c r="A12" s="342">
        <v>45224</v>
      </c>
      <c r="B12" s="113">
        <f>'Stocks 1 Day Returns'!B269*'Final Portfolio'!$C$3</f>
        <v>1.0387191331101775E-4</v>
      </c>
      <c r="C12" s="113">
        <f>'Stocks 1 Day Returns'!C269*'Final Portfolio'!$C$4</f>
        <v>4.6574204156078601E-4</v>
      </c>
      <c r="D12" s="113">
        <f>'Stocks 1 Day Returns'!D269*'Final Portfolio'!$C$5</f>
        <v>-1.8110188936994985E-3</v>
      </c>
      <c r="E12" s="113">
        <f>'Stocks 1 Day Returns'!E269*'Final Portfolio'!$C$6</f>
        <v>-9.5115991779052493E-4</v>
      </c>
      <c r="F12" s="113">
        <f>'Stocks 1 Day Returns'!F269*'Final Portfolio'!$C$7</f>
        <v>-1.8583559121168602E-4</v>
      </c>
      <c r="G12" s="113">
        <f>'Stocks 1 Day Returns'!G269*'Final Portfolio'!$C$8</f>
        <v>1.4799098508187435E-3</v>
      </c>
      <c r="H12" s="113">
        <f>'Stocks 1 Day Returns'!H269*'Final Portfolio'!$C$9</f>
        <v>6.8646835706007267E-4</v>
      </c>
      <c r="I12" s="113">
        <f>'Stocks 1 Day Returns'!I269*'Final Portfolio'!$C$10</f>
        <v>-1.8131427083785312E-3</v>
      </c>
      <c r="J12" s="113">
        <f>'Stocks 1 Day Returns'!J269*'Final Portfolio'!$C$11</f>
        <v>5.2604741804294084E-5</v>
      </c>
      <c r="K12" s="113">
        <f>'Stocks 1 Day Returns'!K269*'Final Portfolio'!$C$12</f>
        <v>-8.7407710584955787E-4</v>
      </c>
      <c r="L12" s="252">
        <f t="shared" si="0"/>
        <v>-2.8466373123748846E-3</v>
      </c>
      <c r="M12" s="113">
        <f t="shared" si="1"/>
        <v>1.5564892384244133E-2</v>
      </c>
      <c r="N12" s="113">
        <f t="shared" si="2"/>
        <v>2.4886063682419673E-2</v>
      </c>
      <c r="Q12" s="227">
        <v>45217</v>
      </c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343"/>
      <c r="AD12" s="112"/>
      <c r="AE12" s="112"/>
      <c r="AI12" s="355">
        <v>8</v>
      </c>
      <c r="AJ12" s="355">
        <f>IF('Optimal Portfolio MAIN'!M10&gt;=0,0,1)</f>
        <v>0</v>
      </c>
      <c r="AK12" s="355">
        <f>IF('Optimal Portfolio MAIN'!N10&gt;=0,0,1)</f>
        <v>0</v>
      </c>
      <c r="AL12" s="428"/>
      <c r="AM12" s="428"/>
      <c r="AQ12" s="112"/>
      <c r="AR12" s="112"/>
      <c r="AS12" s="112"/>
      <c r="AY12" s="372">
        <v>8</v>
      </c>
      <c r="AZ12" s="372"/>
      <c r="BA12" s="372"/>
      <c r="BB12" s="428"/>
      <c r="BC12" s="428"/>
      <c r="BE12" s="112"/>
      <c r="BF12" s="112"/>
      <c r="BG12" s="112"/>
      <c r="BH12" s="400"/>
      <c r="BI12" s="400"/>
      <c r="BM12" s="355">
        <v>8</v>
      </c>
      <c r="BN12" s="366">
        <f ca="1">NORMINV(RAND(),$BR$2,$BR$3)</f>
        <v>5.759293171168055E-3</v>
      </c>
      <c r="BO12" s="361">
        <f ca="1">BN12-BN$296</f>
        <v>2.8133326465727537E-2</v>
      </c>
      <c r="BP12" s="367">
        <f ca="1">BN12-BN$301</f>
        <v>3.6501041696352002E-2</v>
      </c>
      <c r="BQ12" s="356"/>
      <c r="BR12" s="356"/>
      <c r="BS12" s="356"/>
      <c r="BT12" s="355">
        <v>8</v>
      </c>
      <c r="BU12" s="356">
        <f ca="1">IF(BO12&gt;=0,0,1)</f>
        <v>0</v>
      </c>
      <c r="BV12" s="355">
        <f ca="1">IF(BP12&gt;=0,0,1)</f>
        <v>0</v>
      </c>
      <c r="BW12" s="428"/>
      <c r="BX12" s="428"/>
      <c r="BY12" s="161"/>
      <c r="BZ12" s="193">
        <v>8</v>
      </c>
      <c r="CA12" s="368">
        <f ca="1">NORMINV(RAND(),CE$2,CE$3)</f>
        <v>5.0432829474761402E-2</v>
      </c>
      <c r="CB12" s="166">
        <f ca="1">CA12-CA$389</f>
        <v>0.12308444608331334</v>
      </c>
      <c r="CC12" s="166">
        <f ca="1">CA12-CA$394</f>
        <v>0.15131813948058756</v>
      </c>
      <c r="CD12" s="161"/>
      <c r="CE12" s="161"/>
      <c r="CF12" s="161"/>
      <c r="CG12" s="193">
        <v>8</v>
      </c>
      <c r="CH12" s="193">
        <f ca="1">IF(CB12&gt;=0,0,1)</f>
        <v>0</v>
      </c>
      <c r="CI12" s="193">
        <f ca="1">IF(CC12&gt;=0,0,1)</f>
        <v>0</v>
      </c>
      <c r="CJ12" s="428"/>
      <c r="CK12" s="428"/>
    </row>
    <row r="13" spans="1:89" ht="15.6">
      <c r="A13" s="342">
        <v>45225</v>
      </c>
      <c r="B13" s="113">
        <f>'Stocks 1 Day Returns'!B268*'Final Portfolio'!$C$3</f>
        <v>4.583938149779066E-3</v>
      </c>
      <c r="C13" s="113">
        <f>'Stocks 1 Day Returns'!C268*'Final Portfolio'!$C$4</f>
        <v>7.7971371791855308E-4</v>
      </c>
      <c r="D13" s="113">
        <f>'Stocks 1 Day Returns'!D268*'Final Portfolio'!$C$5</f>
        <v>7.5183157735466018E-4</v>
      </c>
      <c r="E13" s="113">
        <f>'Stocks 1 Day Returns'!E268*'Final Portfolio'!$C$6</f>
        <v>7.1068976902509233E-4</v>
      </c>
      <c r="F13" s="113">
        <f>'Stocks 1 Day Returns'!F268*'Final Portfolio'!$C$7</f>
        <v>1.3836489329868739E-3</v>
      </c>
      <c r="G13" s="113">
        <f>'Stocks 1 Day Returns'!G268*'Final Portfolio'!$C$8</f>
        <v>2.5971380863024193E-4</v>
      </c>
      <c r="H13" s="113">
        <f>'Stocks 1 Day Returns'!H268*'Final Portfolio'!$C$9</f>
        <v>9.0909516318135478E-4</v>
      </c>
      <c r="I13" s="113">
        <f>'Stocks 1 Day Returns'!I268*'Final Portfolio'!$C$10</f>
        <v>7.2409428234947439E-5</v>
      </c>
      <c r="J13" s="113">
        <f>'Stocks 1 Day Returns'!J268*'Final Portfolio'!$C$11</f>
        <v>-3.4953077129119657E-4</v>
      </c>
      <c r="K13" s="113">
        <f>'Stocks 1 Day Returns'!K268*'Final Portfolio'!$C$12</f>
        <v>4.6166002546669032E-3</v>
      </c>
      <c r="L13" s="252">
        <f t="shared" si="0"/>
        <v>1.3718110030486497E-2</v>
      </c>
      <c r="M13" s="113">
        <f t="shared" si="1"/>
        <v>3.2129639727105516E-2</v>
      </c>
      <c r="N13" s="113">
        <f t="shared" si="2"/>
        <v>4.1450811025281059E-2</v>
      </c>
      <c r="Q13" s="227">
        <v>45218</v>
      </c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343"/>
      <c r="AD13" s="112"/>
      <c r="AE13" s="112"/>
      <c r="AI13" s="355">
        <v>9</v>
      </c>
      <c r="AJ13" s="355">
        <f>IF('Optimal Portfolio MAIN'!M11&gt;=0,0,1)</f>
        <v>0</v>
      </c>
      <c r="AK13" s="355">
        <f>IF('Optimal Portfolio MAIN'!N11&gt;=0,0,1)</f>
        <v>0</v>
      </c>
      <c r="AQ13" s="112"/>
      <c r="AR13" s="112"/>
      <c r="AS13" s="112"/>
      <c r="AY13" s="372">
        <v>9</v>
      </c>
      <c r="AZ13" s="372"/>
      <c r="BA13" s="372"/>
      <c r="BB13" s="391"/>
      <c r="BC13" s="391"/>
      <c r="BE13" s="112"/>
      <c r="BF13" s="112"/>
      <c r="BG13" s="112"/>
      <c r="BH13" s="400"/>
      <c r="BI13" s="400"/>
      <c r="BM13" s="193">
        <v>9</v>
      </c>
      <c r="BN13" s="366">
        <f ca="1">NORMINV(RAND(),$BR$2,$BR$3)</f>
        <v>-5.1449870773462832E-3</v>
      </c>
      <c r="BO13" s="361">
        <f ca="1">BN13-BN$296</f>
        <v>1.72290462172132E-2</v>
      </c>
      <c r="BP13" s="367">
        <f ca="1">BN13-BN$301</f>
        <v>2.5596761447837665E-2</v>
      </c>
      <c r="BQ13" s="161"/>
      <c r="BR13" s="161"/>
      <c r="BS13" s="161"/>
      <c r="BT13" s="193">
        <v>9</v>
      </c>
      <c r="BU13" s="356">
        <f ca="1">IF(BO13&gt;=0,0,1)</f>
        <v>0</v>
      </c>
      <c r="BV13" s="355">
        <f ca="1">IF(BP13&gt;=0,0,1)</f>
        <v>0</v>
      </c>
      <c r="BW13" s="161"/>
      <c r="BX13" s="161"/>
      <c r="BY13" s="161"/>
      <c r="BZ13" s="193">
        <v>9</v>
      </c>
      <c r="CA13" s="368">
        <f ca="1">NORMINV(RAND(),CE$2,CE$3)</f>
        <v>7.1148138258569582E-2</v>
      </c>
      <c r="CB13" s="166">
        <f ca="1">CA13-CA$389</f>
        <v>0.14379975486712154</v>
      </c>
      <c r="CC13" s="166">
        <f ca="1">CA13-CA$394</f>
        <v>0.17203344826439576</v>
      </c>
      <c r="CD13" s="161"/>
      <c r="CE13" s="161"/>
      <c r="CF13" s="161"/>
      <c r="CG13" s="193">
        <v>9</v>
      </c>
      <c r="CH13" s="193">
        <f ca="1">IF(CB13&gt;=0,0,1)</f>
        <v>0</v>
      </c>
      <c r="CI13" s="193">
        <f ca="1">IF(CC13&gt;=0,0,1)</f>
        <v>0</v>
      </c>
      <c r="CJ13" s="161"/>
      <c r="CK13" s="161"/>
    </row>
    <row r="14" spans="1:89" ht="15.6">
      <c r="A14" s="342">
        <v>45226</v>
      </c>
      <c r="B14" s="113">
        <f>'Stocks 1 Day Returns'!B267*'Final Portfolio'!$C$3</f>
        <v>-1.0553521647333319E-3</v>
      </c>
      <c r="C14" s="113">
        <f>'Stocks 1 Day Returns'!C267*'Final Portfolio'!$C$4</f>
        <v>3.623942877284003E-3</v>
      </c>
      <c r="D14" s="113">
        <f>'Stocks 1 Day Returns'!D267*'Final Portfolio'!$C$5</f>
        <v>2.2973636554468157E-4</v>
      </c>
      <c r="E14" s="113">
        <f>'Stocks 1 Day Returns'!E267*'Final Portfolio'!$C$6</f>
        <v>1.574196739923872E-5</v>
      </c>
      <c r="F14" s="113">
        <f>'Stocks 1 Day Returns'!F267*'Final Portfolio'!$C$7</f>
        <v>-4.9001356339780755E-4</v>
      </c>
      <c r="G14" s="113">
        <f>'Stocks 1 Day Returns'!G267*'Final Portfolio'!$C$8</f>
        <v>6.5534356057850068E-4</v>
      </c>
      <c r="H14" s="113">
        <f>'Stocks 1 Day Returns'!H267*'Final Portfolio'!$C$9</f>
        <v>-1.0132291467909937E-3</v>
      </c>
      <c r="I14" s="113">
        <f>'Stocks 1 Day Returns'!I267*'Final Portfolio'!$C$10</f>
        <v>-1.9123697994301236E-3</v>
      </c>
      <c r="J14" s="113">
        <f>'Stocks 1 Day Returns'!J267*'Final Portfolio'!$C$11</f>
        <v>-1.7109985808170969E-3</v>
      </c>
      <c r="K14" s="113">
        <f>'Stocks 1 Day Returns'!K267*'Final Portfolio'!$C$12</f>
        <v>4.9869113819525082E-4</v>
      </c>
      <c r="L14" s="252">
        <f t="shared" si="0"/>
        <v>-1.1585073461676792E-3</v>
      </c>
      <c r="M14" s="113">
        <f t="shared" si="1"/>
        <v>1.7253022350451341E-2</v>
      </c>
      <c r="N14" s="113">
        <f t="shared" si="2"/>
        <v>2.6574193648626877E-2</v>
      </c>
      <c r="Q14" s="227">
        <v>45219</v>
      </c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343"/>
      <c r="AD14" s="112"/>
      <c r="AE14" s="112"/>
      <c r="AI14" s="355">
        <v>10</v>
      </c>
      <c r="AJ14" s="355">
        <f>IF('Optimal Portfolio MAIN'!M12&gt;=0,0,1)</f>
        <v>0</v>
      </c>
      <c r="AK14" s="355">
        <f>IF('Optimal Portfolio MAIN'!N12&gt;=0,0,1)</f>
        <v>0</v>
      </c>
      <c r="AQ14" s="112"/>
      <c r="AR14" s="112"/>
      <c r="AS14" s="112"/>
      <c r="AY14" s="372">
        <v>10</v>
      </c>
      <c r="AZ14" s="372"/>
      <c r="BA14" s="372"/>
      <c r="BB14" s="391"/>
      <c r="BC14" s="391"/>
      <c r="BE14" s="112"/>
      <c r="BF14" s="112"/>
      <c r="BG14" s="112"/>
      <c r="BH14" s="400"/>
      <c r="BI14" s="400"/>
      <c r="BM14" s="193">
        <v>10</v>
      </c>
      <c r="BN14" s="366">
        <f ca="1">NORMINV(RAND(),$BR$2,$BR$3)</f>
        <v>-1.3511374927568502E-3</v>
      </c>
      <c r="BO14" s="361">
        <f ca="1">BN14-BN$296</f>
        <v>2.1022895801802631E-2</v>
      </c>
      <c r="BP14" s="367">
        <f ca="1">BN14-BN$301</f>
        <v>2.9390611032427096E-2</v>
      </c>
      <c r="BQ14" s="161"/>
      <c r="BR14" s="161"/>
      <c r="BS14" s="161"/>
      <c r="BT14" s="193">
        <v>10</v>
      </c>
      <c r="BU14" s="356">
        <f ca="1">IF(BO14&gt;=0,0,1)</f>
        <v>0</v>
      </c>
      <c r="BV14" s="355">
        <f ca="1">IF(BP14&gt;=0,0,1)</f>
        <v>0</v>
      </c>
      <c r="BW14" s="161"/>
      <c r="BX14" s="161"/>
      <c r="BY14" s="161"/>
      <c r="BZ14" s="193">
        <v>10</v>
      </c>
      <c r="CA14" s="368">
        <f ca="1">NORMINV(RAND(),CE$2,CE$3)</f>
        <v>-0.11227385321399512</v>
      </c>
      <c r="CB14" s="166">
        <f ca="1">CA14-CA$389</f>
        <v>-3.9622236605443173E-2</v>
      </c>
      <c r="CC14" s="166">
        <f ca="1">CA14-CA$394</f>
        <v>-1.1388543208168955E-2</v>
      </c>
      <c r="CD14" s="161"/>
      <c r="CE14" s="161"/>
      <c r="CF14" s="161"/>
      <c r="CG14" s="193">
        <v>10</v>
      </c>
      <c r="CH14" s="193">
        <f ca="1">IF(CB14&gt;=0,0,1)</f>
        <v>1</v>
      </c>
      <c r="CI14" s="193">
        <f ca="1">IF(CC14&gt;=0,0,1)</f>
        <v>1</v>
      </c>
      <c r="CJ14" s="161"/>
      <c r="CK14" s="161"/>
    </row>
    <row r="15" spans="1:89" ht="15.6">
      <c r="A15" s="342">
        <v>45231</v>
      </c>
      <c r="B15" s="113">
        <f>'Stocks 1 Day Returns'!B266*'Final Portfolio'!$C$3</f>
        <v>-4.0144156563774484E-3</v>
      </c>
      <c r="C15" s="113">
        <f>'Stocks 1 Day Returns'!C266*'Final Portfolio'!$C$4</f>
        <v>-3.3039322404315063E-4</v>
      </c>
      <c r="D15" s="113">
        <f>'Stocks 1 Day Returns'!D266*'Final Portfolio'!$C$5</f>
        <v>-6.8814081762248345E-4</v>
      </c>
      <c r="E15" s="113">
        <f>'Stocks 1 Day Returns'!E266*'Final Portfolio'!$C$6</f>
        <v>-6.080664139420821E-4</v>
      </c>
      <c r="F15" s="113">
        <f>'Stocks 1 Day Returns'!F266*'Final Portfolio'!$C$7</f>
        <v>3.9691797373414328E-4</v>
      </c>
      <c r="G15" s="113">
        <f>'Stocks 1 Day Returns'!G266*'Final Portfolio'!$C$8</f>
        <v>-2.4584390060414349E-4</v>
      </c>
      <c r="H15" s="113">
        <f>'Stocks 1 Day Returns'!H266*'Final Portfolio'!$C$9</f>
        <v>-1.4573257916927762E-5</v>
      </c>
      <c r="I15" s="113">
        <f>'Stocks 1 Day Returns'!I266*'Final Portfolio'!$C$10</f>
        <v>5.5356383733926376E-4</v>
      </c>
      <c r="J15" s="113">
        <f>'Stocks 1 Day Returns'!J266*'Final Portfolio'!$C$11</f>
        <v>-7.3112876884845685E-4</v>
      </c>
      <c r="K15" s="113">
        <f>'Stocks 1 Day Returns'!K266*'Final Portfolio'!$C$12</f>
        <v>-1.3073701371440261E-3</v>
      </c>
      <c r="L15" s="252">
        <f t="shared" si="0"/>
        <v>-6.989450365425311E-3</v>
      </c>
      <c r="M15" s="113">
        <f t="shared" si="1"/>
        <v>1.1422079331193708E-2</v>
      </c>
      <c r="N15" s="113">
        <f t="shared" si="2"/>
        <v>2.0743250629369249E-2</v>
      </c>
      <c r="Q15" s="227">
        <v>45223</v>
      </c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343"/>
      <c r="AD15" s="112"/>
      <c r="AE15" s="112"/>
      <c r="AI15" s="355">
        <v>11</v>
      </c>
      <c r="AJ15" s="355">
        <f>IF('Optimal Portfolio MAIN'!M13&gt;=0,0,1)</f>
        <v>0</v>
      </c>
      <c r="AK15" s="355">
        <f>IF('Optimal Portfolio MAIN'!N13&gt;=0,0,1)</f>
        <v>0</v>
      </c>
      <c r="AQ15" s="112"/>
      <c r="AR15" s="112"/>
      <c r="AS15" s="112"/>
      <c r="AY15" s="372">
        <v>11</v>
      </c>
      <c r="AZ15" s="372"/>
      <c r="BA15" s="372"/>
      <c r="BB15" s="391"/>
      <c r="BC15" s="391"/>
      <c r="BE15" s="112"/>
      <c r="BF15" s="112"/>
      <c r="BG15" s="112"/>
      <c r="BH15" s="400"/>
      <c r="BI15" s="400"/>
      <c r="BM15" s="193">
        <v>11</v>
      </c>
      <c r="BN15" s="366">
        <f ca="1">NORMINV(RAND(),$BR$2,$BR$3)</f>
        <v>-4.8282435046088359E-3</v>
      </c>
      <c r="BO15" s="361">
        <f ca="1">BN15-BN$296</f>
        <v>1.7545789789950646E-2</v>
      </c>
      <c r="BP15" s="367">
        <f ca="1">BN15-BN$301</f>
        <v>2.5913505020575111E-2</v>
      </c>
      <c r="BQ15" s="161"/>
      <c r="BR15" s="161"/>
      <c r="BS15" s="161"/>
      <c r="BT15" s="193">
        <v>11</v>
      </c>
      <c r="BU15" s="356">
        <f ca="1">IF(BO15&gt;=0,0,1)</f>
        <v>0</v>
      </c>
      <c r="BV15" s="355">
        <f ca="1">IF(BP15&gt;=0,0,1)</f>
        <v>0</v>
      </c>
      <c r="BW15" s="161"/>
      <c r="BX15" s="161"/>
      <c r="BY15" s="161"/>
      <c r="BZ15" s="193">
        <v>11</v>
      </c>
      <c r="CA15" s="368">
        <f ca="1">NORMINV(RAND(),CE$2,CE$3)</f>
        <v>-7.1700814395884313E-2</v>
      </c>
      <c r="CB15" s="166">
        <f ca="1">CA15-CA$389</f>
        <v>9.5080221266763409E-4</v>
      </c>
      <c r="CC15" s="166">
        <f ca="1">CA15-CA$394</f>
        <v>2.9184495609941852E-2</v>
      </c>
      <c r="CG15" s="193">
        <v>11</v>
      </c>
      <c r="CH15" s="193">
        <f ca="1">IF(CB15&gt;=0,0,1)</f>
        <v>0</v>
      </c>
      <c r="CI15" s="193">
        <f ca="1">IF(CC15&gt;=0,0,1)</f>
        <v>0</v>
      </c>
    </row>
    <row r="16" spans="1:89" ht="15.6">
      <c r="A16" s="342">
        <v>45232</v>
      </c>
      <c r="B16" s="113">
        <f>'Stocks 1 Day Returns'!B265*'Final Portfolio'!$C$3</f>
        <v>3.4625696029074506E-4</v>
      </c>
      <c r="C16" s="113">
        <f>'Stocks 1 Day Returns'!C265*'Final Portfolio'!$C$4</f>
        <v>7.1276371373302227E-4</v>
      </c>
      <c r="D16" s="113">
        <f>'Stocks 1 Day Returns'!D265*'Final Portfolio'!$C$5</f>
        <v>4.1985114534585086E-4</v>
      </c>
      <c r="E16" s="113">
        <f>'Stocks 1 Day Returns'!E265*'Final Portfolio'!$C$6</f>
        <v>1.2058367766173371E-3</v>
      </c>
      <c r="F16" s="113">
        <f>'Stocks 1 Day Returns'!F265*'Final Portfolio'!$C$7</f>
        <v>-4.3726216476156485E-4</v>
      </c>
      <c r="G16" s="113">
        <f>'Stocks 1 Day Returns'!G265*'Final Portfolio'!$C$8</f>
        <v>-4.5860632567666925E-4</v>
      </c>
      <c r="H16" s="113">
        <f>'Stocks 1 Day Returns'!H265*'Final Portfolio'!$C$9</f>
        <v>-4.9254306984253152E-4</v>
      </c>
      <c r="I16" s="113">
        <f>'Stocks 1 Day Returns'!I265*'Final Portfolio'!$C$10</f>
        <v>-4.9496924470533439E-5</v>
      </c>
      <c r="J16" s="113">
        <f>'Stocks 1 Day Returns'!J265*'Final Portfolio'!$C$11</f>
        <v>1.1138323353855117E-4</v>
      </c>
      <c r="K16" s="113">
        <f>'Stocks 1 Day Returns'!K265*'Final Portfolio'!$C$12</f>
        <v>9.7608136420275222E-4</v>
      </c>
      <c r="L16" s="252">
        <f t="shared" si="0"/>
        <v>2.3342647089769591E-3</v>
      </c>
      <c r="M16" s="113">
        <f t="shared" si="1"/>
        <v>2.0745794405595978E-2</v>
      </c>
      <c r="N16" s="113">
        <f t="shared" si="2"/>
        <v>3.0066965703771518E-2</v>
      </c>
      <c r="Q16" s="227">
        <v>45224</v>
      </c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343"/>
      <c r="AD16" s="112"/>
      <c r="AE16" s="112"/>
      <c r="AI16" s="355">
        <v>12</v>
      </c>
      <c r="AJ16" s="355">
        <f>IF('Optimal Portfolio MAIN'!M14&gt;=0,0,1)</f>
        <v>0</v>
      </c>
      <c r="AK16" s="355">
        <f>IF('Optimal Portfolio MAIN'!N14&gt;=0,0,1)</f>
        <v>0</v>
      </c>
      <c r="AQ16" s="112"/>
      <c r="AR16" s="112"/>
      <c r="AS16" s="112"/>
      <c r="AY16" s="372">
        <v>12</v>
      </c>
      <c r="AZ16" s="372"/>
      <c r="BA16" s="372"/>
      <c r="BB16" s="391"/>
      <c r="BC16" s="391"/>
      <c r="BE16" s="112"/>
      <c r="BF16" s="112"/>
      <c r="BG16" s="112"/>
      <c r="BH16" s="400"/>
      <c r="BI16" s="400"/>
      <c r="BM16" s="193">
        <v>12</v>
      </c>
      <c r="BN16" s="366">
        <f ca="1">NORMINV(RAND(),$BR$2,$BR$3)</f>
        <v>3.9377351291867001E-2</v>
      </c>
      <c r="BO16" s="361">
        <f ca="1">BN16-BN$296</f>
        <v>6.1751384586426483E-2</v>
      </c>
      <c r="BP16" s="367">
        <f ca="1">BN16-BN$301</f>
        <v>7.0119099817050945E-2</v>
      </c>
      <c r="BQ16" s="161"/>
      <c r="BR16" s="161"/>
      <c r="BS16" s="161"/>
      <c r="BT16" s="193">
        <v>12</v>
      </c>
      <c r="BU16" s="356">
        <f ca="1">IF(BO16&gt;=0,0,1)</f>
        <v>0</v>
      </c>
      <c r="BV16" s="355">
        <f ca="1">IF(BP16&gt;=0,0,1)</f>
        <v>0</v>
      </c>
      <c r="BW16" s="161"/>
      <c r="BX16" s="161"/>
      <c r="BY16" s="161"/>
      <c r="BZ16" s="193">
        <v>12</v>
      </c>
      <c r="CA16" s="368">
        <f ca="1">NORMINV(RAND(),CE$2,CE$3)</f>
        <v>-0.12856087739661415</v>
      </c>
      <c r="CB16" s="166">
        <f ca="1">CA16-CA$389</f>
        <v>-5.5909260788062201E-2</v>
      </c>
      <c r="CC16" s="166">
        <f ca="1">CA16-CA$394</f>
        <v>-2.7675567390787983E-2</v>
      </c>
      <c r="CG16" s="193">
        <v>12</v>
      </c>
      <c r="CH16" s="193">
        <f ca="1">IF(CB16&gt;=0,0,1)</f>
        <v>1</v>
      </c>
      <c r="CI16" s="193">
        <f ca="1">IF(CC16&gt;=0,0,1)</f>
        <v>1</v>
      </c>
    </row>
    <row r="17" spans="1:87" ht="15.6">
      <c r="A17" s="342">
        <v>45233</v>
      </c>
      <c r="B17" s="113">
        <f>'Stocks 1 Day Returns'!B264*'Final Portfolio'!$C$3</f>
        <v>2.9668811901000683E-3</v>
      </c>
      <c r="C17" s="113">
        <f>'Stocks 1 Day Returns'!C264*'Final Portfolio'!$C$4</f>
        <v>2.8665162920171294E-4</v>
      </c>
      <c r="D17" s="113">
        <f>'Stocks 1 Day Returns'!D264*'Final Portfolio'!$C$5</f>
        <v>6.6534525339611238E-4</v>
      </c>
      <c r="E17" s="113">
        <f>'Stocks 1 Day Returns'!E264*'Final Portfolio'!$C$6</f>
        <v>-1.0990267689091947E-4</v>
      </c>
      <c r="F17" s="113">
        <f>'Stocks 1 Day Returns'!F264*'Final Portfolio'!$C$7</f>
        <v>1.6036154865410433E-4</v>
      </c>
      <c r="G17" s="113">
        <f>'Stocks 1 Day Returns'!G264*'Final Portfolio'!$C$8</f>
        <v>2.5586369030616618E-4</v>
      </c>
      <c r="H17" s="113">
        <f>'Stocks 1 Day Returns'!H264*'Final Portfolio'!$C$9</f>
        <v>-2.5195472355334038E-4</v>
      </c>
      <c r="I17" s="113">
        <f>'Stocks 1 Day Returns'!I264*'Final Portfolio'!$C$10</f>
        <v>8.9757047815511629E-4</v>
      </c>
      <c r="J17" s="113">
        <f>'Stocks 1 Day Returns'!J264*'Final Portfolio'!$C$11</f>
        <v>1.2660815699452988E-4</v>
      </c>
      <c r="K17" s="113">
        <f>'Stocks 1 Day Returns'!K264*'Final Portfolio'!$C$12</f>
        <v>-1.6164960664466487E-5</v>
      </c>
      <c r="L17" s="252">
        <f t="shared" si="0"/>
        <v>4.9812595856990839E-3</v>
      </c>
      <c r="M17" s="113">
        <f t="shared" si="1"/>
        <v>2.3392789282318104E-2</v>
      </c>
      <c r="N17" s="113">
        <f t="shared" si="2"/>
        <v>3.271396058049364E-2</v>
      </c>
      <c r="Q17" s="227">
        <v>45225</v>
      </c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343"/>
      <c r="AD17" s="112"/>
      <c r="AE17" s="112"/>
      <c r="AI17" s="355">
        <v>13</v>
      </c>
      <c r="AJ17" s="355">
        <f>IF('Optimal Portfolio MAIN'!M15&gt;=0,0,1)</f>
        <v>0</v>
      </c>
      <c r="AK17" s="355">
        <f>IF('Optimal Portfolio MAIN'!N15&gt;=0,0,1)</f>
        <v>0</v>
      </c>
      <c r="AQ17" s="112"/>
      <c r="AR17" s="112"/>
      <c r="AS17" s="112"/>
      <c r="AY17" s="372">
        <v>13</v>
      </c>
      <c r="AZ17" s="372"/>
      <c r="BA17" s="372"/>
      <c r="BB17" s="391"/>
      <c r="BC17" s="391"/>
      <c r="BE17" s="112"/>
      <c r="BF17" s="112"/>
      <c r="BG17" s="112"/>
      <c r="BH17" s="400"/>
      <c r="BI17" s="400"/>
      <c r="BM17" s="193">
        <v>13</v>
      </c>
      <c r="BN17" s="366">
        <f ca="1">NORMINV(RAND(),$BR$2,$BR$3)</f>
        <v>4.9829332593244492E-3</v>
      </c>
      <c r="BO17" s="361">
        <f ca="1">BN17-BN$296</f>
        <v>2.7356966553883932E-2</v>
      </c>
      <c r="BP17" s="367">
        <f ca="1">BN17-BN$301</f>
        <v>3.5724681784508397E-2</v>
      </c>
      <c r="BT17" s="193">
        <v>13</v>
      </c>
      <c r="BU17" s="356">
        <f ca="1">IF(BO17&gt;=0,0,1)</f>
        <v>0</v>
      </c>
      <c r="BV17" s="355">
        <f ca="1">IF(BP17&gt;=0,0,1)</f>
        <v>0</v>
      </c>
      <c r="BZ17" s="193">
        <v>13</v>
      </c>
      <c r="CA17" s="368">
        <f ca="1">NORMINV(RAND(),CE$2,CE$3)</f>
        <v>9.3502521715427847E-2</v>
      </c>
      <c r="CB17" s="166">
        <f ca="1">CA17-CA$389</f>
        <v>0.16615413832397979</v>
      </c>
      <c r="CC17" s="166">
        <f ca="1">CA17-CA$394</f>
        <v>0.19438783172125401</v>
      </c>
      <c r="CG17" s="193">
        <v>13</v>
      </c>
      <c r="CH17" s="193">
        <f ca="1">IF(CB17&gt;=0,0,1)</f>
        <v>0</v>
      </c>
      <c r="CI17" s="193">
        <f ca="1">IF(CC17&gt;=0,0,1)</f>
        <v>0</v>
      </c>
    </row>
    <row r="18" spans="1:87" ht="15.6">
      <c r="A18" s="342">
        <v>45239</v>
      </c>
      <c r="B18" s="113">
        <f>'Stocks 1 Day Returns'!B263*'Final Portfolio'!$C$3</f>
        <v>9.1678789262376985E-3</v>
      </c>
      <c r="C18" s="113">
        <f>'Stocks 1 Day Returns'!C263*'Final Portfolio'!$C$4</f>
        <v>1.3155230286796282E-3</v>
      </c>
      <c r="D18" s="113">
        <f>'Stocks 1 Day Returns'!D263*'Final Portfolio'!$C$5</f>
        <v>7.0354269119589081E-4</v>
      </c>
      <c r="E18" s="113">
        <f>'Stocks 1 Day Returns'!E263*'Final Portfolio'!$C$6</f>
        <v>5.7248762894785083E-4</v>
      </c>
      <c r="F18" s="113">
        <f>'Stocks 1 Day Returns'!F263*'Final Portfolio'!$C$7</f>
        <v>2.2250367595268703E-3</v>
      </c>
      <c r="G18" s="113">
        <f>'Stocks 1 Day Returns'!G263*'Final Portfolio'!$C$8</f>
        <v>4.7797748849656065E-3</v>
      </c>
      <c r="H18" s="113">
        <f>'Stocks 1 Day Returns'!H263*'Final Portfolio'!$C$9</f>
        <v>3.1367326487288061E-3</v>
      </c>
      <c r="I18" s="113">
        <f>'Stocks 1 Day Returns'!I263*'Final Portfolio'!$C$10</f>
        <v>1.6934192801299351E-3</v>
      </c>
      <c r="J18" s="113">
        <f>'Stocks 1 Day Returns'!J263*'Final Portfolio'!$C$11</f>
        <v>2.4425717503143637E-3</v>
      </c>
      <c r="K18" s="113">
        <f>'Stocks 1 Day Returns'!K263*'Final Portfolio'!$C$12</f>
        <v>3.2977572797729506E-3</v>
      </c>
      <c r="L18" s="252">
        <f t="shared" si="0"/>
        <v>2.9334724878499599E-2</v>
      </c>
      <c r="M18" s="113">
        <f t="shared" si="1"/>
        <v>4.7746254575118621E-2</v>
      </c>
      <c r="N18" s="113">
        <f t="shared" si="2"/>
        <v>5.7067425873294157E-2</v>
      </c>
      <c r="Q18" s="227">
        <v>45226</v>
      </c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343"/>
      <c r="AD18" s="112"/>
      <c r="AE18" s="112"/>
      <c r="AI18" s="355">
        <v>14</v>
      </c>
      <c r="AJ18" s="355">
        <f>IF('Optimal Portfolio MAIN'!M16&gt;=0,0,1)</f>
        <v>0</v>
      </c>
      <c r="AK18" s="355">
        <f>IF('Optimal Portfolio MAIN'!N16&gt;=0,0,1)</f>
        <v>0</v>
      </c>
      <c r="AQ18" s="112"/>
      <c r="AR18" s="112"/>
      <c r="AS18" s="112"/>
      <c r="AY18" s="372">
        <v>14</v>
      </c>
      <c r="AZ18" s="372"/>
      <c r="BA18" s="372"/>
      <c r="BB18" s="391"/>
      <c r="BC18" s="391"/>
      <c r="BE18" s="112"/>
      <c r="BF18" s="112"/>
      <c r="BG18" s="112"/>
      <c r="BH18" s="400"/>
      <c r="BI18" s="400"/>
      <c r="BM18" s="193">
        <v>14</v>
      </c>
      <c r="BN18" s="366">
        <f ca="1">NORMINV(RAND(),$BR$2,$BR$3)</f>
        <v>-4.7518925931565341E-3</v>
      </c>
      <c r="BO18" s="361">
        <f ca="1">BN18-BN$296</f>
        <v>1.7622140701402948E-2</v>
      </c>
      <c r="BP18" s="367">
        <f ca="1">BN18-BN$301</f>
        <v>2.5989855932027413E-2</v>
      </c>
      <c r="BT18" s="193">
        <v>14</v>
      </c>
      <c r="BU18" s="356">
        <f ca="1">IF(BO18&gt;=0,0,1)</f>
        <v>0</v>
      </c>
      <c r="BV18" s="355">
        <f ca="1">IF(BP18&gt;=0,0,1)</f>
        <v>0</v>
      </c>
      <c r="BZ18" s="193">
        <v>14</v>
      </c>
      <c r="CA18" s="368">
        <f ca="1">NORMINV(RAND(),CE$2,CE$3)</f>
        <v>0.11779822948932314</v>
      </c>
      <c r="CB18" s="166">
        <f ca="1">CA18-CA$389</f>
        <v>0.19044984609787508</v>
      </c>
      <c r="CC18" s="166">
        <f ca="1">CA18-CA$394</f>
        <v>0.21868353949514929</v>
      </c>
      <c r="CG18" s="193">
        <v>14</v>
      </c>
      <c r="CH18" s="193">
        <f ca="1">IF(CB18&gt;=0,0,1)</f>
        <v>0</v>
      </c>
      <c r="CI18" s="193">
        <f ca="1">IF(CC18&gt;=0,0,1)</f>
        <v>0</v>
      </c>
    </row>
    <row r="19" spans="1:87" ht="15.6">
      <c r="A19" s="342">
        <v>45240</v>
      </c>
      <c r="B19" s="113">
        <f>'Stocks 1 Day Returns'!B262*'Final Portfolio'!$C$3</f>
        <v>-7.5316968757071839E-4</v>
      </c>
      <c r="C19" s="113">
        <f>'Stocks 1 Day Returns'!C262*'Final Portfolio'!$C$4</f>
        <v>-7.118715397521091E-4</v>
      </c>
      <c r="D19" s="113">
        <f>'Stocks 1 Day Returns'!D262*'Final Portfolio'!$C$5</f>
        <v>-5.3378079815635468E-4</v>
      </c>
      <c r="E19" s="113">
        <f>'Stocks 1 Day Returns'!E262*'Final Portfolio'!$C$6</f>
        <v>-3.9152125762029086E-4</v>
      </c>
      <c r="F19" s="113">
        <f>'Stocks 1 Day Returns'!F262*'Final Portfolio'!$C$7</f>
        <v>-9.0750776358317629E-4</v>
      </c>
      <c r="G19" s="113">
        <f>'Stocks 1 Day Returns'!G262*'Final Portfolio'!$C$8</f>
        <v>-1.0333750186158142E-3</v>
      </c>
      <c r="H19" s="113">
        <f>'Stocks 1 Day Returns'!H262*'Final Portfolio'!$C$9</f>
        <v>-6.8213510894997941E-4</v>
      </c>
      <c r="I19" s="113">
        <f>'Stocks 1 Day Returns'!I262*'Final Portfolio'!$C$10</f>
        <v>1.0933087844960387E-3</v>
      </c>
      <c r="J19" s="113">
        <f>'Stocks 1 Day Returns'!J262*'Final Portfolio'!$C$11</f>
        <v>-7.3251823492712087E-4</v>
      </c>
      <c r="K19" s="113">
        <f>'Stocks 1 Day Returns'!K262*'Final Portfolio'!$C$12</f>
        <v>-1.129877442368943E-3</v>
      </c>
      <c r="L19" s="252">
        <f t="shared" si="0"/>
        <v>-5.7824480670484683E-3</v>
      </c>
      <c r="M19" s="113">
        <f t="shared" si="1"/>
        <v>1.2629081629570551E-2</v>
      </c>
      <c r="N19" s="113">
        <f t="shared" si="2"/>
        <v>2.1950252927746092E-2</v>
      </c>
      <c r="Q19" s="227">
        <v>45230</v>
      </c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343"/>
      <c r="AD19" s="112"/>
      <c r="AE19" s="112"/>
      <c r="AI19" s="355">
        <v>15</v>
      </c>
      <c r="AJ19" s="355">
        <f>IF('Optimal Portfolio MAIN'!M17&gt;=0,0,1)</f>
        <v>0</v>
      </c>
      <c r="AK19" s="355">
        <f>IF('Optimal Portfolio MAIN'!N17&gt;=0,0,1)</f>
        <v>0</v>
      </c>
      <c r="AQ19" s="112"/>
      <c r="AR19" s="112"/>
      <c r="AS19" s="112"/>
      <c r="AY19" s="372">
        <v>15</v>
      </c>
      <c r="AZ19" s="372"/>
      <c r="BA19" s="372"/>
      <c r="BB19" s="391"/>
      <c r="BC19" s="391"/>
      <c r="BE19" s="112"/>
      <c r="BF19" s="112"/>
      <c r="BG19" s="112"/>
      <c r="BH19" s="400"/>
      <c r="BI19" s="400"/>
      <c r="BM19" s="193">
        <v>15</v>
      </c>
      <c r="BN19" s="366">
        <f ca="1">NORMINV(RAND(),$BR$2,$BR$3)</f>
        <v>-1.7330147119241062E-2</v>
      </c>
      <c r="BO19" s="361">
        <f ca="1">BN19-BN$296</f>
        <v>5.0438861753184204E-3</v>
      </c>
      <c r="BP19" s="367">
        <f ca="1">BN19-BN$301</f>
        <v>1.3411601405942886E-2</v>
      </c>
      <c r="BT19" s="193">
        <v>15</v>
      </c>
      <c r="BU19" s="356">
        <f ca="1">IF(BO19&gt;=0,0,1)</f>
        <v>0</v>
      </c>
      <c r="BV19" s="355">
        <f ca="1">IF(BP19&gt;=0,0,1)</f>
        <v>0</v>
      </c>
      <c r="BZ19" s="193">
        <v>15</v>
      </c>
      <c r="CA19" s="368">
        <f ca="1">NORMINV(RAND(),CE$2,CE$3)</f>
        <v>-5.9439014936478029E-3</v>
      </c>
      <c r="CB19" s="166">
        <f ca="1">CA19-CA$389</f>
        <v>6.6707715114904143E-2</v>
      </c>
      <c r="CC19" s="166">
        <f ca="1">CA19-CA$394</f>
        <v>9.494140851217836E-2</v>
      </c>
      <c r="CG19" s="193">
        <v>15</v>
      </c>
      <c r="CH19" s="193">
        <f ca="1">IF(CB19&gt;=0,0,1)</f>
        <v>0</v>
      </c>
      <c r="CI19" s="193">
        <f ca="1">IF(CC19&gt;=0,0,1)</f>
        <v>0</v>
      </c>
    </row>
    <row r="20" spans="1:87" ht="15.6">
      <c r="A20" s="342">
        <v>45245</v>
      </c>
      <c r="B20" s="113">
        <f>'Stocks 1 Day Returns'!B261*'Final Portfolio'!$C$3</f>
        <v>-1.1335426231775312E-2</v>
      </c>
      <c r="C20" s="113">
        <f>'Stocks 1 Day Returns'!C261*'Final Portfolio'!$C$4</f>
        <v>-1.8627703995641909E-3</v>
      </c>
      <c r="D20" s="113">
        <f>'Stocks 1 Day Returns'!D261*'Final Portfolio'!$C$5</f>
        <v>-8.0273067921300288E-4</v>
      </c>
      <c r="E20" s="113">
        <f>'Stocks 1 Day Returns'!E261*'Final Portfolio'!$C$6</f>
        <v>3.8297126199939187E-4</v>
      </c>
      <c r="F20" s="113">
        <f>'Stocks 1 Day Returns'!F261*'Final Portfolio'!$C$7</f>
        <v>5.0703634149767529E-4</v>
      </c>
      <c r="G20" s="113">
        <f>'Stocks 1 Day Returns'!G261*'Final Portfolio'!$C$8</f>
        <v>-2.3715799294299232E-3</v>
      </c>
      <c r="H20" s="113">
        <f>'Stocks 1 Day Returns'!H261*'Final Portfolio'!$C$9</f>
        <v>-5.45368630996671E-4</v>
      </c>
      <c r="I20" s="113">
        <f>'Stocks 1 Day Returns'!I261*'Final Portfolio'!$C$10</f>
        <v>6.3325417005215539E-4</v>
      </c>
      <c r="J20" s="113">
        <f>'Stocks 1 Day Returns'!J261*'Final Portfolio'!$C$11</f>
        <v>1.593517089085994E-4</v>
      </c>
      <c r="K20" s="113">
        <f>'Stocks 1 Day Returns'!K261*'Final Portfolio'!$C$12</f>
        <v>-1.9384425293821339E-3</v>
      </c>
      <c r="L20" s="252">
        <f t="shared" si="0"/>
        <v>-1.7173704917903411E-2</v>
      </c>
      <c r="M20" s="113">
        <f t="shared" si="1"/>
        <v>1.2378247787156078E-3</v>
      </c>
      <c r="N20" s="113">
        <f t="shared" si="2"/>
        <v>1.0558996076891147E-2</v>
      </c>
      <c r="Q20" s="227">
        <v>45231</v>
      </c>
      <c r="R20" s="113">
        <f>'Stocks 1 Month Returns'!O20*'Final Portfolio'!$J$3</f>
        <v>-2.366488356260943E-3</v>
      </c>
      <c r="S20" s="113">
        <f>'Stocks 1 Month Returns'!P20*'Final Portfolio'!$J$4</f>
        <v>-5.1342045686842332E-3</v>
      </c>
      <c r="T20" s="113">
        <f>'Stocks 1 Month Returns'!Q20*'Final Portfolio'!$J$5</f>
        <v>2.5509128881817133E-3</v>
      </c>
      <c r="U20" s="113">
        <f>'Stocks 1 Month Returns'!R20*'Final Portfolio'!$J$6</f>
        <v>-7.2788677264183123E-3</v>
      </c>
      <c r="V20" s="113">
        <f>'Stocks 1 Month Returns'!S20*'Final Portfolio'!$J$7</f>
        <v>-6.1856410613100946E-3</v>
      </c>
      <c r="W20" s="113">
        <f>'Stocks 1 Month Returns'!T20*'Final Portfolio'!$J$8</f>
        <v>-1.2646640226807837E-2</v>
      </c>
      <c r="X20" s="113">
        <f>'Stocks 1 Month Returns'!U20*'Final Portfolio'!$J$9</f>
        <v>-1.9944857954504361E-2</v>
      </c>
      <c r="Y20" s="113">
        <f>'Stocks 1 Month Returns'!V20*'Final Portfolio'!$J$10</f>
        <v>-1.7462370317219006E-2</v>
      </c>
      <c r="Z20" s="113">
        <f>'Stocks 1 Month Returns'!W20*'Final Portfolio'!$J$11</f>
        <v>-6.3281171102164586E-3</v>
      </c>
      <c r="AA20" s="113">
        <f>'Stocks 1 Month Returns'!X20*'Final Portfolio'!$J$12</f>
        <v>2.909432571416961E-3</v>
      </c>
      <c r="AB20" s="113">
        <f>'Stocks 1 Month Returns'!Y20*'Final Portfolio'!$J$13</f>
        <v>-6.3698358003798972E-2</v>
      </c>
      <c r="AC20" s="113">
        <f t="shared" ref="AC20:AC83" si="3">SUM(R20:AB20)</f>
        <v>-0.13558519986562156</v>
      </c>
      <c r="AD20" s="113">
        <f t="shared" ref="AD20:AD83" si="4">$AC20-$AC$398</f>
        <v>3.1895820626110905E-2</v>
      </c>
      <c r="AE20" s="113">
        <f t="shared" ref="AE20:AE83" si="5">$AC20-$AC$402</f>
        <v>0.11655084548229755</v>
      </c>
      <c r="AI20" s="355">
        <v>16</v>
      </c>
      <c r="AJ20" s="355">
        <f>IF('Optimal Portfolio MAIN'!M18&gt;=0,0,1)</f>
        <v>0</v>
      </c>
      <c r="AK20" s="355">
        <f>IF('Optimal Portfolio MAIN'!N18&gt;=0,0,1)</f>
        <v>0</v>
      </c>
      <c r="AQ20" s="112"/>
      <c r="AR20" s="112"/>
      <c r="AS20" s="112"/>
      <c r="AY20" s="372">
        <v>16</v>
      </c>
      <c r="AZ20" s="372"/>
      <c r="BA20" s="372"/>
      <c r="BB20" s="391"/>
      <c r="BC20" s="391"/>
      <c r="BE20" s="112"/>
      <c r="BF20" s="112"/>
      <c r="BG20" s="112"/>
      <c r="BH20" s="400"/>
      <c r="BI20" s="400"/>
      <c r="BM20" s="193">
        <v>16</v>
      </c>
      <c r="BN20" s="366">
        <f ca="1">NORMINV(RAND(),$BR$2,$BR$3)</f>
        <v>-1.8015240722117073E-2</v>
      </c>
      <c r="BO20" s="361">
        <f ca="1">BN20-BN$296</f>
        <v>4.3587925724424097E-3</v>
      </c>
      <c r="BP20" s="367">
        <f ca="1">BN20-BN$301</f>
        <v>1.2726507803066875E-2</v>
      </c>
      <c r="BT20" s="193">
        <v>16</v>
      </c>
      <c r="BU20" s="356">
        <f ca="1">IF(BO20&gt;=0,0,1)</f>
        <v>0</v>
      </c>
      <c r="BV20" s="355">
        <f ca="1">IF(BP20&gt;=0,0,1)</f>
        <v>0</v>
      </c>
      <c r="BZ20" s="193">
        <v>16</v>
      </c>
      <c r="CA20" s="368">
        <f ca="1">NORMINV(RAND(),CE$2,CE$3)</f>
        <v>-5.4879474357097453E-2</v>
      </c>
      <c r="CB20" s="166">
        <f ca="1">CA20-CA$389</f>
        <v>1.7772142251454494E-2</v>
      </c>
      <c r="CC20" s="166">
        <f ca="1">CA20-CA$394</f>
        <v>4.6005835648728712E-2</v>
      </c>
      <c r="CG20" s="193">
        <v>16</v>
      </c>
      <c r="CH20" s="193">
        <f ca="1">IF(CB20&gt;=0,0,1)</f>
        <v>0</v>
      </c>
      <c r="CI20" s="193">
        <f ca="1">IF(CC20&gt;=0,0,1)</f>
        <v>0</v>
      </c>
    </row>
    <row r="21" spans="1:87" ht="15.6">
      <c r="A21" s="342">
        <v>45246</v>
      </c>
      <c r="B21" s="113">
        <f>'Stocks 1 Day Returns'!B260*'Final Portfolio'!$C$3</f>
        <v>5.0294233918256387E-3</v>
      </c>
      <c r="C21" s="113">
        <f>'Stocks 1 Day Returns'!C260*'Final Portfolio'!$C$4</f>
        <v>-2.7775645293705574E-4</v>
      </c>
      <c r="D21" s="113">
        <f>'Stocks 1 Day Returns'!D260*'Final Portfolio'!$C$5</f>
        <v>-2.154487251542736E-4</v>
      </c>
      <c r="E21" s="113">
        <f>'Stocks 1 Day Returns'!E260*'Final Portfolio'!$C$6</f>
        <v>-3.8509007926066582E-3</v>
      </c>
      <c r="F21" s="113">
        <f>'Stocks 1 Day Returns'!F260*'Final Portfolio'!$C$7</f>
        <v>-5.300687690283567E-4</v>
      </c>
      <c r="G21" s="113">
        <f>'Stocks 1 Day Returns'!G260*'Final Portfolio'!$C$8</f>
        <v>-1.3037162454044892E-3</v>
      </c>
      <c r="H21" s="113">
        <f>'Stocks 1 Day Returns'!H260*'Final Portfolio'!$C$9</f>
        <v>7.4445174153825453E-6</v>
      </c>
      <c r="I21" s="113">
        <f>'Stocks 1 Day Returns'!I260*'Final Portfolio'!$C$10</f>
        <v>9.9117786488965402E-4</v>
      </c>
      <c r="J21" s="113">
        <f>'Stocks 1 Day Returns'!J260*'Final Portfolio'!$C$11</f>
        <v>9.8381774256428795E-4</v>
      </c>
      <c r="K21" s="113">
        <f>'Stocks 1 Day Returns'!K260*'Final Portfolio'!$C$12</f>
        <v>2.2532600624547428E-4</v>
      </c>
      <c r="L21" s="252">
        <f t="shared" si="0"/>
        <v>1.0592985378096043E-3</v>
      </c>
      <c r="M21" s="113">
        <f t="shared" si="1"/>
        <v>1.9470828234428625E-2</v>
      </c>
      <c r="N21" s="113">
        <f t="shared" si="2"/>
        <v>2.8791999532604161E-2</v>
      </c>
      <c r="Q21" s="227">
        <v>45232</v>
      </c>
      <c r="R21" s="113">
        <f>'Stocks 1 Month Returns'!O21*'Final Portfolio'!$J$3</f>
        <v>-1.4026650083695082E-3</v>
      </c>
      <c r="S21" s="113">
        <f>'Stocks 1 Month Returns'!P21*'Final Portfolio'!$J$4</f>
        <v>-3.5244464121274885E-3</v>
      </c>
      <c r="T21" s="113">
        <f>'Stocks 1 Month Returns'!Q21*'Final Portfolio'!$J$6</f>
        <v>2.0969146133795569E-3</v>
      </c>
      <c r="U21" s="113">
        <f>'Stocks 1 Month Returns'!R21*'Final Portfolio'!$J$6</f>
        <v>-5.8099293116004973E-3</v>
      </c>
      <c r="V21" s="113">
        <f>'Stocks 1 Month Returns'!S21*'Final Portfolio'!$J$7</f>
        <v>-1.7272066487110838E-3</v>
      </c>
      <c r="W21" s="113">
        <f>'Stocks 1 Month Returns'!T21*'Final Portfolio'!$J$8</f>
        <v>-1.0657009401361262E-2</v>
      </c>
      <c r="X21" s="113">
        <f>'Stocks 1 Month Returns'!U21*'Final Portfolio'!$J$9</f>
        <v>-1.5375579700040295E-2</v>
      </c>
      <c r="Y21" s="113">
        <f>'Stocks 1 Month Returns'!V21*'Final Portfolio'!$J$10</f>
        <v>-1.2835853671351899E-2</v>
      </c>
      <c r="Z21" s="113">
        <f>'Stocks 1 Month Returns'!W21*'Final Portfolio'!$J$11</f>
        <v>-3.3747136708507488E-3</v>
      </c>
      <c r="AA21" s="113">
        <f>'Stocks 1 Month Returns'!X21*'Final Portfolio'!$J$12</f>
        <v>2.3749036850398732E-3</v>
      </c>
      <c r="AB21" s="113">
        <f>'Stocks 1 Month Returns'!Y21*'Final Portfolio'!$J$13</f>
        <v>-4.8410105440285789E-2</v>
      </c>
      <c r="AC21" s="113">
        <f t="shared" si="3"/>
        <v>-9.8645690966279148E-2</v>
      </c>
      <c r="AD21" s="113">
        <f t="shared" si="4"/>
        <v>6.883532952545332E-2</v>
      </c>
      <c r="AE21" s="113">
        <f t="shared" si="5"/>
        <v>0.15349035438163997</v>
      </c>
      <c r="AI21" s="355">
        <v>17</v>
      </c>
      <c r="AJ21" s="355">
        <f>IF('Optimal Portfolio MAIN'!M19&gt;=0,0,1)</f>
        <v>0</v>
      </c>
      <c r="AK21" s="355">
        <f>IF('Optimal Portfolio MAIN'!N19&gt;=0,0,1)</f>
        <v>0</v>
      </c>
      <c r="AQ21" s="112"/>
      <c r="AR21" s="112"/>
      <c r="AS21" s="112"/>
      <c r="AY21" s="372">
        <v>17</v>
      </c>
      <c r="AZ21" s="372"/>
      <c r="BA21" s="372"/>
      <c r="BB21" s="391"/>
      <c r="BC21" s="391"/>
      <c r="BE21" s="112"/>
      <c r="BF21" s="112"/>
      <c r="BG21" s="112"/>
      <c r="BH21" s="400"/>
      <c r="BI21" s="400"/>
      <c r="BM21" s="193">
        <v>17</v>
      </c>
      <c r="BN21" s="366">
        <f ca="1">NORMINV(RAND(),$BR$2,$BR$3)</f>
        <v>1.184504495733227E-2</v>
      </c>
      <c r="BO21" s="361">
        <f ca="1">BN21-BN$296</f>
        <v>3.4219078251891751E-2</v>
      </c>
      <c r="BP21" s="367">
        <f ca="1">BN21-BN$301</f>
        <v>4.2586793482516219E-2</v>
      </c>
      <c r="BT21" s="193">
        <v>17</v>
      </c>
      <c r="BU21" s="356">
        <f ca="1">IF(BO21&gt;=0,0,1)</f>
        <v>0</v>
      </c>
      <c r="BV21" s="355">
        <f ca="1">IF(BP21&gt;=0,0,1)</f>
        <v>0</v>
      </c>
      <c r="BZ21" s="193">
        <v>17</v>
      </c>
      <c r="CA21" s="368">
        <f ca="1">NORMINV(RAND(),CE$2,CE$3)</f>
        <v>2.4996905468803191E-2</v>
      </c>
      <c r="CB21" s="166">
        <f ca="1">CA21-CA$389</f>
        <v>9.7648522077355138E-2</v>
      </c>
      <c r="CC21" s="166">
        <f ca="1">CA21-CA$394</f>
        <v>0.12588221547462936</v>
      </c>
      <c r="CG21" s="193">
        <v>17</v>
      </c>
      <c r="CH21" s="193">
        <f ca="1">IF(CB21&gt;=0,0,1)</f>
        <v>0</v>
      </c>
      <c r="CI21" s="193">
        <f ca="1">IF(CC21&gt;=0,0,1)</f>
        <v>0</v>
      </c>
    </row>
    <row r="22" spans="1:87" ht="15.6">
      <c r="A22" s="342">
        <v>45247</v>
      </c>
      <c r="B22" s="113">
        <f>'Stocks 1 Day Returns'!B259*'Final Portfolio'!$C$3</f>
        <v>1.1232263243902665E-2</v>
      </c>
      <c r="C22" s="113">
        <f>'Stocks 1 Day Returns'!C259*'Final Portfolio'!$C$4</f>
        <v>-5.1364432745128696E-4</v>
      </c>
      <c r="D22" s="113">
        <f>'Stocks 1 Day Returns'!D259*'Final Portfolio'!$C$5</f>
        <v>2.5165967181721702E-5</v>
      </c>
      <c r="E22" s="113">
        <f>'Stocks 1 Day Returns'!E259*'Final Portfolio'!$C$6</f>
        <v>-1.7037387600567944E-3</v>
      </c>
      <c r="F22" s="113">
        <f>'Stocks 1 Day Returns'!F259*'Final Portfolio'!$C$7</f>
        <v>-5.5598541321839271E-4</v>
      </c>
      <c r="G22" s="113">
        <f>'Stocks 1 Day Returns'!G259*'Final Portfolio'!$C$8</f>
        <v>-8.0398483512361671E-5</v>
      </c>
      <c r="H22" s="113">
        <f>'Stocks 1 Day Returns'!H259*'Final Portfolio'!$C$9</f>
        <v>1.0534232897771133E-3</v>
      </c>
      <c r="I22" s="113">
        <f>'Stocks 1 Day Returns'!I259*'Final Portfolio'!$C$10</f>
        <v>-7.1079122555999571E-4</v>
      </c>
      <c r="J22" s="113">
        <f>'Stocks 1 Day Returns'!J259*'Final Portfolio'!$C$11</f>
        <v>-3.7139536938678218E-4</v>
      </c>
      <c r="K22" s="113">
        <f>'Stocks 1 Day Returns'!K259*'Final Portfolio'!$C$12</f>
        <v>2.5135343611346174E-3</v>
      </c>
      <c r="L22" s="252">
        <f t="shared" si="0"/>
        <v>1.0888433282810504E-2</v>
      </c>
      <c r="M22" s="113">
        <f t="shared" si="1"/>
        <v>2.9299962979429522E-2</v>
      </c>
      <c r="N22" s="113">
        <f t="shared" si="2"/>
        <v>3.8621134277605065E-2</v>
      </c>
      <c r="Q22" s="227">
        <v>45233</v>
      </c>
      <c r="R22" s="113">
        <f>'Stocks 1 Month Returns'!O22*'Final Portfolio'!$J$3</f>
        <v>-4.4375575972439575E-4</v>
      </c>
      <c r="S22" s="113">
        <f>'Stocks 1 Month Returns'!P22*'Final Portfolio'!$J$4</f>
        <v>-4.8464446311112918E-3</v>
      </c>
      <c r="T22" s="113">
        <f>'Stocks 1 Month Returns'!Q22*'Final Portfolio'!$J$6</f>
        <v>2.7940863452399966E-3</v>
      </c>
      <c r="U22" s="113">
        <f>'Stocks 1 Month Returns'!R22*'Final Portfolio'!$J$6</f>
        <v>-5.1382495608315983E-3</v>
      </c>
      <c r="V22" s="113">
        <f>'Stocks 1 Month Returns'!S22*'Final Portfolio'!$J$7</f>
        <v>-1.7917558445172156E-3</v>
      </c>
      <c r="W22" s="113">
        <f>'Stocks 1 Month Returns'!T22*'Final Portfolio'!$J$8</f>
        <v>-1.0661975431684713E-2</v>
      </c>
      <c r="X22" s="113">
        <f>'Stocks 1 Month Returns'!U22*'Final Portfolio'!$J$9</f>
        <v>-9.5831334443494537E-3</v>
      </c>
      <c r="Y22" s="113">
        <f>'Stocks 1 Month Returns'!V22*'Final Portfolio'!$J$10</f>
        <v>-1.4065242524373769E-2</v>
      </c>
      <c r="Z22" s="113">
        <f>'Stocks 1 Month Returns'!W22*'Final Portfolio'!$J$11</f>
        <v>-1.9115919614044463E-3</v>
      </c>
      <c r="AA22" s="113">
        <f>'Stocks 1 Month Returns'!X22*'Final Portfolio'!$J$12</f>
        <v>3.3925540860873559E-3</v>
      </c>
      <c r="AB22" s="113">
        <f>'Stocks 1 Month Returns'!Y22*'Final Portfolio'!$J$13</f>
        <v>-4.1135267079802862E-2</v>
      </c>
      <c r="AC22" s="113">
        <f t="shared" si="3"/>
        <v>-8.3390775806472389E-2</v>
      </c>
      <c r="AD22" s="113">
        <f t="shared" si="4"/>
        <v>8.4090244685260079E-2</v>
      </c>
      <c r="AE22" s="113">
        <f t="shared" si="5"/>
        <v>0.16874526954144672</v>
      </c>
      <c r="AI22" s="355">
        <v>18</v>
      </c>
      <c r="AJ22" s="355">
        <f>IF('Optimal Portfolio MAIN'!M20&gt;=0,0,1)</f>
        <v>0</v>
      </c>
      <c r="AK22" s="355">
        <f>IF('Optimal Portfolio MAIN'!N20&gt;=0,0,1)</f>
        <v>0</v>
      </c>
      <c r="AQ22" s="112"/>
      <c r="AR22" s="112"/>
      <c r="AS22" s="112"/>
      <c r="AY22" s="372">
        <v>18</v>
      </c>
      <c r="AZ22" s="372"/>
      <c r="BA22" s="372"/>
      <c r="BB22" s="391"/>
      <c r="BC22" s="391"/>
      <c r="BE22" s="112"/>
      <c r="BF22" s="112"/>
      <c r="BG22" s="112"/>
      <c r="BH22" s="400"/>
      <c r="BI22" s="400"/>
      <c r="BM22" s="193">
        <v>18</v>
      </c>
      <c r="BN22" s="366">
        <f ca="1">NORMINV(RAND(),$BR$2,$BR$3)</f>
        <v>2.7977507046560504E-3</v>
      </c>
      <c r="BO22" s="361">
        <f ca="1">BN22-BN$296</f>
        <v>2.5171783999215533E-2</v>
      </c>
      <c r="BP22" s="367">
        <f ca="1">BN22-BN$301</f>
        <v>3.3539499229839995E-2</v>
      </c>
      <c r="BT22" s="193">
        <v>18</v>
      </c>
      <c r="BU22" s="356">
        <f ca="1">IF(BO22&gt;=0,0,1)</f>
        <v>0</v>
      </c>
      <c r="BV22" s="355">
        <f ca="1">IF(BP22&gt;=0,0,1)</f>
        <v>0</v>
      </c>
      <c r="BZ22" s="193">
        <v>18</v>
      </c>
      <c r="CA22" s="368">
        <f ca="1">NORMINV(RAND(),CE$2,CE$3)</f>
        <v>6.1337442673084018E-2</v>
      </c>
      <c r="CB22" s="166">
        <f ca="1">CA22-CA$389</f>
        <v>0.13398905928163596</v>
      </c>
      <c r="CC22" s="166">
        <f ca="1">CA22-CA$394</f>
        <v>0.16222275267891018</v>
      </c>
      <c r="CG22" s="193">
        <v>18</v>
      </c>
      <c r="CH22" s="193">
        <f ca="1">IF(CB22&gt;=0,0,1)</f>
        <v>0</v>
      </c>
      <c r="CI22" s="193">
        <f ca="1">IF(CC22&gt;=0,0,1)</f>
        <v>0</v>
      </c>
    </row>
    <row r="23" spans="1:87" ht="15.6">
      <c r="A23" s="342">
        <v>45252</v>
      </c>
      <c r="B23" s="113">
        <f>'Stocks 1 Day Returns'!B258*'Final Portfolio'!$C$3</f>
        <v>3.4245844274002481E-3</v>
      </c>
      <c r="C23" s="113">
        <f>'Stocks 1 Day Returns'!C258*'Final Portfolio'!$C$4</f>
        <v>1.6760005032235114E-3</v>
      </c>
      <c r="D23" s="113">
        <f>'Stocks 1 Day Returns'!D258*'Final Portfolio'!$C$5</f>
        <v>-1.2463248945953564E-3</v>
      </c>
      <c r="E23" s="113">
        <f>'Stocks 1 Day Returns'!E258*'Final Portfolio'!$C$6</f>
        <v>-1.0086812534381507E-3</v>
      </c>
      <c r="F23" s="113">
        <f>'Stocks 1 Day Returns'!F258*'Final Portfolio'!$C$7</f>
        <v>2.5469662752707098E-3</v>
      </c>
      <c r="G23" s="113">
        <f>'Stocks 1 Day Returns'!G258*'Final Portfolio'!$C$8</f>
        <v>2.6144553694618767E-4</v>
      </c>
      <c r="H23" s="113">
        <f>'Stocks 1 Day Returns'!H258*'Final Portfolio'!$C$9</f>
        <v>2.5958267747714591E-3</v>
      </c>
      <c r="I23" s="113">
        <f>'Stocks 1 Day Returns'!I258*'Final Portfolio'!$C$10</f>
        <v>1.0655824129477919E-3</v>
      </c>
      <c r="J23" s="113">
        <f>'Stocks 1 Day Returns'!J258*'Final Portfolio'!$C$11</f>
        <v>5.2492463909308723E-4</v>
      </c>
      <c r="K23" s="113">
        <f>'Stocks 1 Day Returns'!K258*'Final Portfolio'!$C$12</f>
        <v>1.654477293637502E-3</v>
      </c>
      <c r="L23" s="252">
        <f t="shared" si="0"/>
        <v>1.1494801715256991E-2</v>
      </c>
      <c r="M23" s="113">
        <f t="shared" si="1"/>
        <v>2.990633141187601E-2</v>
      </c>
      <c r="N23" s="113">
        <f t="shared" si="2"/>
        <v>3.922750271005155E-2</v>
      </c>
      <c r="Q23" s="227">
        <v>45238</v>
      </c>
      <c r="R23" s="113">
        <f>'Stocks 1 Month Returns'!O23*'Final Portfolio'!$J$3</f>
        <v>-2.8525935922212534E-3</v>
      </c>
      <c r="S23" s="113">
        <f>'Stocks 1 Month Returns'!P23*'Final Portfolio'!$J$4</f>
        <v>-4.0175046465789717E-3</v>
      </c>
      <c r="T23" s="113">
        <f>'Stocks 1 Month Returns'!Q23*'Final Portfolio'!$J$6</f>
        <v>2.3179157467008516E-3</v>
      </c>
      <c r="U23" s="113">
        <f>'Stocks 1 Month Returns'!R23*'Final Portfolio'!$J$6</f>
        <v>-6.4522126011659162E-3</v>
      </c>
      <c r="V23" s="113">
        <f>'Stocks 1 Month Returns'!S23*'Final Portfolio'!$J$7</f>
        <v>-7.2030739924590454E-3</v>
      </c>
      <c r="W23" s="113">
        <f>'Stocks 1 Month Returns'!T23*'Final Portfolio'!$J$8</f>
        <v>-1.178923555714192E-2</v>
      </c>
      <c r="X23" s="113">
        <f>'Stocks 1 Month Returns'!U23*'Final Portfolio'!$J$9</f>
        <v>-2.0767611506641026E-2</v>
      </c>
      <c r="Y23" s="113">
        <f>'Stocks 1 Month Returns'!V23*'Final Portfolio'!$J$10</f>
        <v>-1.6755874936222305E-2</v>
      </c>
      <c r="Z23" s="113">
        <f>'Stocks 1 Month Returns'!W23*'Final Portfolio'!$J$11</f>
        <v>-5.0828352244058021E-3</v>
      </c>
      <c r="AA23" s="113">
        <f>'Stocks 1 Month Returns'!X23*'Final Portfolio'!$J$12</f>
        <v>3.2407839177818819E-3</v>
      </c>
      <c r="AB23" s="113">
        <f>'Stocks 1 Month Returns'!Y23*'Final Portfolio'!$J$13</f>
        <v>-5.686244414060504E-2</v>
      </c>
      <c r="AC23" s="113">
        <f t="shared" si="3"/>
        <v>-0.12622468653295854</v>
      </c>
      <c r="AD23" s="113">
        <f t="shared" si="4"/>
        <v>4.1256333958773928E-2</v>
      </c>
      <c r="AE23" s="113">
        <f t="shared" si="5"/>
        <v>0.12591135881496057</v>
      </c>
      <c r="AI23" s="355">
        <v>19</v>
      </c>
      <c r="AJ23" s="355">
        <f>IF('Optimal Portfolio MAIN'!M21&gt;=0,0,1)</f>
        <v>0</v>
      </c>
      <c r="AK23" s="355">
        <f>IF('Optimal Portfolio MAIN'!N21&gt;=0,0,1)</f>
        <v>0</v>
      </c>
      <c r="AQ23" s="112"/>
      <c r="AR23" s="112"/>
      <c r="AS23" s="112"/>
      <c r="AY23" s="372">
        <v>19</v>
      </c>
      <c r="AZ23" s="372"/>
      <c r="BA23" s="372"/>
      <c r="BB23" s="391"/>
      <c r="BC23" s="391"/>
      <c r="BE23" s="112"/>
      <c r="BF23" s="112"/>
      <c r="BG23" s="112"/>
      <c r="BH23" s="400"/>
      <c r="BI23" s="400"/>
      <c r="BM23" s="193">
        <v>19</v>
      </c>
      <c r="BN23" s="366">
        <f ca="1">NORMINV(RAND(),$BR$2,$BR$3)</f>
        <v>-1.9398330344686677E-2</v>
      </c>
      <c r="BO23" s="361">
        <f ca="1">BN23-BN$296</f>
        <v>2.9757029498728056E-3</v>
      </c>
      <c r="BP23" s="367">
        <f ca="1">BN23-BN$301</f>
        <v>1.1343418180497271E-2</v>
      </c>
      <c r="BT23" s="193">
        <v>19</v>
      </c>
      <c r="BU23" s="356">
        <f ca="1">IF(BO23&gt;=0,0,1)</f>
        <v>0</v>
      </c>
      <c r="BV23" s="355">
        <f ca="1">IF(BP23&gt;=0,0,1)</f>
        <v>0</v>
      </c>
      <c r="BZ23" s="193">
        <v>19</v>
      </c>
      <c r="CA23" s="368">
        <f ca="1">NORMINV(RAND(),CE$2,CE$3)</f>
        <v>8.9320525199171191E-2</v>
      </c>
      <c r="CB23" s="166">
        <f ca="1">CA23-CA$389</f>
        <v>0.16197214180772312</v>
      </c>
      <c r="CC23" s="166">
        <f ca="1">CA23-CA$394</f>
        <v>0.19020583520499734</v>
      </c>
      <c r="CG23" s="193">
        <v>19</v>
      </c>
      <c r="CH23" s="193">
        <f ca="1">IF(CB23&gt;=0,0,1)</f>
        <v>0</v>
      </c>
      <c r="CI23" s="193">
        <f ca="1">IF(CC23&gt;=0,0,1)</f>
        <v>0</v>
      </c>
    </row>
    <row r="24" spans="1:87" ht="15.6">
      <c r="A24" s="342">
        <v>45259</v>
      </c>
      <c r="B24" s="113">
        <f>'Stocks 1 Day Returns'!B257*'Final Portfolio'!$C$3</f>
        <v>-1.6745096688495665E-4</v>
      </c>
      <c r="C24" s="113">
        <f>'Stocks 1 Day Returns'!C257*'Final Portfolio'!$C$4</f>
        <v>2.8684864321040205E-3</v>
      </c>
      <c r="D24" s="113">
        <f>'Stocks 1 Day Returns'!D257*'Final Portfolio'!$C$5</f>
        <v>-7.0010000210508623E-4</v>
      </c>
      <c r="E24" s="113">
        <f>'Stocks 1 Day Returns'!E257*'Final Portfolio'!$C$6</f>
        <v>1.5036249967232296E-3</v>
      </c>
      <c r="F24" s="113">
        <f>'Stocks 1 Day Returns'!F257*'Final Portfolio'!$C$7</f>
        <v>-1.2605501982767796E-3</v>
      </c>
      <c r="G24" s="113">
        <f>'Stocks 1 Day Returns'!G257*'Final Portfolio'!$C$8</f>
        <v>4.3901919555975997E-4</v>
      </c>
      <c r="H24" s="113">
        <f>'Stocks 1 Day Returns'!H257*'Final Portfolio'!$C$9</f>
        <v>7.0547101329179179E-5</v>
      </c>
      <c r="I24" s="113">
        <f>'Stocks 1 Day Returns'!I257*'Final Portfolio'!$C$10</f>
        <v>1.7079119516947514E-4</v>
      </c>
      <c r="J24" s="113">
        <f>'Stocks 1 Day Returns'!J257*'Final Portfolio'!$C$11</f>
        <v>-2.0383889025821998E-4</v>
      </c>
      <c r="K24" s="113">
        <f>'Stocks 1 Day Returns'!K257*'Final Portfolio'!$C$12</f>
        <v>-1.2011789680519637E-3</v>
      </c>
      <c r="L24" s="252">
        <f t="shared" si="0"/>
        <v>1.5193498953086579E-3</v>
      </c>
      <c r="M24" s="113">
        <f t="shared" si="1"/>
        <v>1.9930879591927676E-2</v>
      </c>
      <c r="N24" s="113">
        <f t="shared" si="2"/>
        <v>2.9252050890103215E-2</v>
      </c>
      <c r="Q24" s="227">
        <v>45239</v>
      </c>
      <c r="R24" s="113">
        <f>'Stocks 1 Month Returns'!O24*'Final Portfolio'!$J$3</f>
        <v>-5.6188887239020831E-3</v>
      </c>
      <c r="S24" s="113">
        <f>'Stocks 1 Month Returns'!P24*'Final Portfolio'!$J$4</f>
        <v>-6.2908166107679964E-3</v>
      </c>
      <c r="T24" s="113">
        <f>'Stocks 1 Month Returns'!Q24*'Final Portfolio'!$J$6</f>
        <v>-7.4267878763789599E-5</v>
      </c>
      <c r="U24" s="113">
        <f>'Stocks 1 Month Returns'!R24*'Final Portfolio'!$J$6</f>
        <v>-9.7576855286580066E-3</v>
      </c>
      <c r="V24" s="113">
        <f>'Stocks 1 Month Returns'!S24*'Final Portfolio'!$J$7</f>
        <v>-4.307875399016948E-3</v>
      </c>
      <c r="W24" s="113">
        <f>'Stocks 1 Month Returns'!T24*'Final Portfolio'!$J$8</f>
        <v>-1.4565427978136336E-2</v>
      </c>
      <c r="X24" s="113">
        <f>'Stocks 1 Month Returns'!U24*'Final Portfolio'!$J$9</f>
        <v>-2.7594846309113588E-2</v>
      </c>
      <c r="Y24" s="113">
        <f>'Stocks 1 Month Returns'!V24*'Final Portfolio'!$J$10</f>
        <v>-2.0227994237777314E-2</v>
      </c>
      <c r="Z24" s="113">
        <f>'Stocks 1 Month Returns'!W24*'Final Portfolio'!$J$11</f>
        <v>-9.1335811583042378E-3</v>
      </c>
      <c r="AA24" s="113">
        <f>'Stocks 1 Month Returns'!X24*'Final Portfolio'!$J$12</f>
        <v>-1.3504897353577138E-3</v>
      </c>
      <c r="AB24" s="113">
        <f>'Stocks 1 Month Returns'!Y24*'Final Portfolio'!$J$13</f>
        <v>-9.2668639670717479E-2</v>
      </c>
      <c r="AC24" s="113">
        <f t="shared" si="3"/>
        <v>-0.19159051323051549</v>
      </c>
      <c r="AD24" s="113">
        <f t="shared" si="4"/>
        <v>-2.4109492738783017E-2</v>
      </c>
      <c r="AE24" s="113">
        <f t="shared" si="5"/>
        <v>6.0545532117403628E-2</v>
      </c>
      <c r="AI24" s="355">
        <v>20</v>
      </c>
      <c r="AJ24" s="355">
        <f>IF('Optimal Portfolio MAIN'!M22&gt;=0,0,1)</f>
        <v>0</v>
      </c>
      <c r="AK24" s="355">
        <f>IF('Optimal Portfolio MAIN'!N22&gt;=0,0,1)</f>
        <v>0</v>
      </c>
      <c r="AQ24" s="112"/>
      <c r="AR24" s="112"/>
      <c r="AS24" s="112"/>
      <c r="AY24" s="372">
        <v>20</v>
      </c>
      <c r="AZ24" s="372"/>
      <c r="BA24" s="372"/>
      <c r="BB24" s="391"/>
      <c r="BC24" s="391"/>
      <c r="BE24" s="112"/>
      <c r="BF24" s="112"/>
      <c r="BG24" s="112"/>
      <c r="BH24" s="400"/>
      <c r="BI24" s="400"/>
      <c r="BM24" s="193">
        <v>20</v>
      </c>
      <c r="BN24" s="366">
        <f ca="1">NORMINV(RAND(),$BR$2,$BR$3)</f>
        <v>-1.6632620218741626E-2</v>
      </c>
      <c r="BO24" s="361">
        <f ca="1">BN24-BN$296</f>
        <v>5.7414130758178562E-3</v>
      </c>
      <c r="BP24" s="367">
        <f ca="1">BN24-BN$301</f>
        <v>1.4109128306442321E-2</v>
      </c>
      <c r="BT24" s="193">
        <v>20</v>
      </c>
      <c r="BU24" s="356">
        <f ca="1">IF(BO24&gt;=0,0,1)</f>
        <v>0</v>
      </c>
      <c r="BV24" s="355">
        <f ca="1">IF(BP24&gt;=0,0,1)</f>
        <v>0</v>
      </c>
      <c r="BZ24" s="193">
        <v>20</v>
      </c>
      <c r="CA24" s="368">
        <f ca="1">NORMINV(RAND(),CE$2,CE$3)</f>
        <v>2.0483235365280249E-2</v>
      </c>
      <c r="CB24" s="166">
        <f ca="1">CA24-CA$389</f>
        <v>9.31348519738322E-2</v>
      </c>
      <c r="CC24" s="166">
        <f ca="1">CA24-CA$394</f>
        <v>0.12136854537110642</v>
      </c>
      <c r="CG24" s="193">
        <v>20</v>
      </c>
      <c r="CH24" s="193">
        <f ca="1">IF(CB24&gt;=0,0,1)</f>
        <v>0</v>
      </c>
      <c r="CI24" s="193">
        <f ca="1">IF(CC24&gt;=0,0,1)</f>
        <v>0</v>
      </c>
    </row>
    <row r="25" spans="1:87" ht="15.6">
      <c r="A25" s="342">
        <v>45260</v>
      </c>
      <c r="B25" s="113">
        <f>'Stocks 1 Day Returns'!B256*'Final Portfolio'!$C$3</f>
        <v>-4.7414478475148241E-3</v>
      </c>
      <c r="C25" s="113">
        <f>'Stocks 1 Day Returns'!C256*'Final Portfolio'!$C$4</f>
        <v>3.0266224118266783E-3</v>
      </c>
      <c r="D25" s="113">
        <f>'Stocks 1 Day Returns'!D256*'Final Portfolio'!$C$5</f>
        <v>-5.4408600380913101E-4</v>
      </c>
      <c r="E25" s="113">
        <f>'Stocks 1 Day Returns'!E256*'Final Portfolio'!$C$6</f>
        <v>1.0589672798103056E-3</v>
      </c>
      <c r="F25" s="113">
        <f>'Stocks 1 Day Returns'!F256*'Final Portfolio'!$C$7</f>
        <v>-1.6326099964214945E-3</v>
      </c>
      <c r="G25" s="113">
        <f>'Stocks 1 Day Returns'!G256*'Final Portfolio'!$C$8</f>
        <v>-5.5257893003772811E-4</v>
      </c>
      <c r="H25" s="113">
        <f>'Stocks 1 Day Returns'!H256*'Final Portfolio'!$C$9</f>
        <v>9.8489417941630239E-4</v>
      </c>
      <c r="I25" s="113">
        <f>'Stocks 1 Day Returns'!I256*'Final Portfolio'!$C$10</f>
        <v>3.8435143838974725E-4</v>
      </c>
      <c r="J25" s="113">
        <f>'Stocks 1 Day Returns'!J256*'Final Portfolio'!$C$11</f>
        <v>1.0775683143719038E-3</v>
      </c>
      <c r="K25" s="113">
        <f>'Stocks 1 Day Returns'!K256*'Final Portfolio'!$C$12</f>
        <v>5.4740150304870565E-4</v>
      </c>
      <c r="L25" s="252">
        <f t="shared" si="0"/>
        <v>-3.9091765091953503E-4</v>
      </c>
      <c r="M25" s="113">
        <f t="shared" si="1"/>
        <v>1.8020612045699484E-2</v>
      </c>
      <c r="N25" s="113">
        <f t="shared" si="2"/>
        <v>2.7341783343875024E-2</v>
      </c>
      <c r="Q25" s="227">
        <v>45240</v>
      </c>
      <c r="R25" s="113">
        <f>'Stocks 1 Month Returns'!O25*'Final Portfolio'!$J$3</f>
        <v>-3.0749800115537074E-3</v>
      </c>
      <c r="S25" s="113">
        <f>'Stocks 1 Month Returns'!P25*'Final Portfolio'!$J$4</f>
        <v>-4.1732345843907524E-3</v>
      </c>
      <c r="T25" s="113">
        <f>'Stocks 1 Month Returns'!Q25*'Final Portfolio'!$J$6</f>
        <v>1.8353727086272366E-3</v>
      </c>
      <c r="U25" s="113">
        <f>'Stocks 1 Month Returns'!R25*'Final Portfolio'!$J$6</f>
        <v>-7.8782086989543382E-3</v>
      </c>
      <c r="V25" s="113">
        <f>'Stocks 1 Month Returns'!S25*'Final Portfolio'!$J$7</f>
        <v>-5.597631894544851E-3</v>
      </c>
      <c r="W25" s="113">
        <f>'Stocks 1 Month Returns'!T25*'Final Portfolio'!$J$8</f>
        <v>-1.1409087677778706E-2</v>
      </c>
      <c r="X25" s="113">
        <f>'Stocks 1 Month Returns'!U25*'Final Portfolio'!$J$9</f>
        <v>-2.4331682094184699E-2</v>
      </c>
      <c r="Y25" s="113">
        <f>'Stocks 1 Month Returns'!V25*'Final Portfolio'!$J$10</f>
        <v>-1.6539286181449384E-2</v>
      </c>
      <c r="Z25" s="113">
        <f>'Stocks 1 Month Returns'!W25*'Final Portfolio'!$J$11</f>
        <v>-7.7414090814972858E-3</v>
      </c>
      <c r="AA25" s="113">
        <f>'Stocks 1 Month Returns'!X25*'Final Portfolio'!$J$12</f>
        <v>1.8840537889852404E-4</v>
      </c>
      <c r="AB25" s="113">
        <f>'Stocks 1 Month Returns'!Y25*'Final Portfolio'!$J$13</f>
        <v>-7.2088097737731838E-2</v>
      </c>
      <c r="AC25" s="113">
        <f t="shared" si="3"/>
        <v>-0.15080983987455981</v>
      </c>
      <c r="AD25" s="113">
        <f t="shared" si="4"/>
        <v>1.6671180617172654E-2</v>
      </c>
      <c r="AE25" s="113">
        <f t="shared" si="5"/>
        <v>0.1013262054733593</v>
      </c>
      <c r="AI25" s="355">
        <v>21</v>
      </c>
      <c r="AJ25" s="355">
        <f>IF('Optimal Portfolio MAIN'!M23&gt;=0,0,1)</f>
        <v>0</v>
      </c>
      <c r="AK25" s="355">
        <f>IF('Optimal Portfolio MAIN'!N23&gt;=0,0,1)</f>
        <v>0</v>
      </c>
      <c r="AQ25" s="112"/>
      <c r="AR25" s="112"/>
      <c r="AS25" s="112"/>
      <c r="AY25" s="372">
        <v>21</v>
      </c>
      <c r="AZ25" s="372"/>
      <c r="BA25" s="372"/>
      <c r="BB25" s="391"/>
      <c r="BC25" s="391"/>
      <c r="BE25" s="112"/>
      <c r="BF25" s="112"/>
      <c r="BG25" s="112"/>
      <c r="BH25" s="400"/>
      <c r="BI25" s="400"/>
      <c r="BM25" s="193">
        <v>21</v>
      </c>
      <c r="BN25" s="366">
        <f ca="1">NORMINV(RAND(),$BR$2,$BR$3)</f>
        <v>1.6928691415215719E-2</v>
      </c>
      <c r="BO25" s="361">
        <f ca="1">BN25-BN$296</f>
        <v>3.9302724709775201E-2</v>
      </c>
      <c r="BP25" s="367">
        <f ca="1">BN25-BN$301</f>
        <v>4.767043994039967E-2</v>
      </c>
      <c r="BT25" s="193">
        <v>21</v>
      </c>
      <c r="BU25" s="356">
        <f ca="1">IF(BO25&gt;=0,0,1)</f>
        <v>0</v>
      </c>
      <c r="BV25" s="355">
        <f ca="1">IF(BP25&gt;=0,0,1)</f>
        <v>0</v>
      </c>
      <c r="BZ25" s="193">
        <v>21</v>
      </c>
      <c r="CA25" s="368">
        <f ca="1">NORMINV(RAND(),CE$2,CE$3)</f>
        <v>-8.5216244636509651E-3</v>
      </c>
      <c r="CB25" s="166">
        <f ca="1">CA25-CA$389</f>
        <v>6.4129992144900977E-2</v>
      </c>
      <c r="CC25" s="166">
        <f ca="1">CA25-CA$394</f>
        <v>9.2363685542175195E-2</v>
      </c>
      <c r="CG25" s="193">
        <v>21</v>
      </c>
      <c r="CH25" s="193">
        <f ca="1">IF(CB25&gt;=0,0,1)</f>
        <v>0</v>
      </c>
      <c r="CI25" s="193">
        <f ca="1">IF(CC25&gt;=0,0,1)</f>
        <v>0</v>
      </c>
    </row>
    <row r="26" spans="1:87" ht="15.6">
      <c r="A26" s="342">
        <v>45261</v>
      </c>
      <c r="B26" s="113">
        <f>'Stocks 1 Day Returns'!B255*'Final Portfolio'!$C$3</f>
        <v>2.505527753829995E-3</v>
      </c>
      <c r="C26" s="113">
        <f>'Stocks 1 Day Returns'!C255*'Final Portfolio'!$C$4</f>
        <v>5.0272509347006576E-3</v>
      </c>
      <c r="D26" s="113">
        <f>'Stocks 1 Day Returns'!D255*'Final Portfolio'!$C$5</f>
        <v>-5.7406901351236825E-5</v>
      </c>
      <c r="E26" s="113">
        <f>'Stocks 1 Day Returns'!E255*'Final Portfolio'!$C$6</f>
        <v>2.687334961268759E-3</v>
      </c>
      <c r="F26" s="113">
        <f>'Stocks 1 Day Returns'!F255*'Final Portfolio'!$C$7</f>
        <v>-1.9832789803187877E-3</v>
      </c>
      <c r="G26" s="113">
        <f>'Stocks 1 Day Returns'!G255*'Final Portfolio'!$C$8</f>
        <v>2.0665765369513255E-3</v>
      </c>
      <c r="H26" s="113">
        <f>'Stocks 1 Day Returns'!H255*'Final Portfolio'!$C$9</f>
        <v>2.3488348150834559E-4</v>
      </c>
      <c r="I26" s="113">
        <f>'Stocks 1 Day Returns'!I255*'Final Portfolio'!$C$10</f>
        <v>2.7043351445252603E-4</v>
      </c>
      <c r="J26" s="113">
        <f>'Stocks 1 Day Returns'!J255*'Final Portfolio'!$C$11</f>
        <v>4.9643942821712582E-4</v>
      </c>
      <c r="K26" s="113">
        <f>'Stocks 1 Day Returns'!K255*'Final Portfolio'!$C$12</f>
        <v>4.4947196843824642E-3</v>
      </c>
      <c r="L26" s="252">
        <f t="shared" si="0"/>
        <v>1.5742480413641177E-2</v>
      </c>
      <c r="M26" s="113">
        <f t="shared" si="1"/>
        <v>3.4154010110260195E-2</v>
      </c>
      <c r="N26" s="113">
        <f t="shared" si="2"/>
        <v>4.3475181408435731E-2</v>
      </c>
      <c r="Q26" s="227">
        <v>45244</v>
      </c>
      <c r="R26" s="113">
        <f>'Stocks 1 Month Returns'!O26*'Final Portfolio'!$J$3</f>
        <v>-1.4362851858653715E-3</v>
      </c>
      <c r="S26" s="113">
        <f>'Stocks 1 Month Returns'!P26*'Final Portfolio'!$J$4</f>
        <v>-3.9892273073278035E-3</v>
      </c>
      <c r="T26" s="113">
        <f>'Stocks 1 Month Returns'!Q26*'Final Portfolio'!$J$6</f>
        <v>2.4139802543501434E-3</v>
      </c>
      <c r="U26" s="113">
        <f>'Stocks 1 Month Returns'!R26*'Final Portfolio'!$J$6</f>
        <v>-7.2218201642161974E-3</v>
      </c>
      <c r="V26" s="113">
        <f>'Stocks 1 Month Returns'!S26*'Final Portfolio'!$J$7</f>
        <v>-6.8054904715980191E-4</v>
      </c>
      <c r="W26" s="113">
        <f>'Stocks 1 Month Returns'!T26*'Final Portfolio'!$J$8</f>
        <v>-7.0815076497861788E-3</v>
      </c>
      <c r="X26" s="113">
        <f>'Stocks 1 Month Returns'!U26*'Final Portfolio'!$J$9</f>
        <v>-1.716726007171741E-2</v>
      </c>
      <c r="Y26" s="113">
        <f>'Stocks 1 Month Returns'!V26*'Final Portfolio'!$J$10</f>
        <v>-1.5399001780456214E-2</v>
      </c>
      <c r="Z26" s="113">
        <f>'Stocks 1 Month Returns'!W26*'Final Portfolio'!$J$11</f>
        <v>-7.5821379450813359E-5</v>
      </c>
      <c r="AA26" s="113">
        <f>'Stocks 1 Month Returns'!X26*'Final Portfolio'!$J$12</f>
        <v>1.6663052672696587E-3</v>
      </c>
      <c r="AB26" s="113">
        <f>'Stocks 1 Month Returns'!Y26*'Final Portfolio'!$J$13</f>
        <v>-4.7692390606906332E-2</v>
      </c>
      <c r="AC26" s="113">
        <f t="shared" si="3"/>
        <v>-9.6663577671266321E-2</v>
      </c>
      <c r="AD26" s="113">
        <f t="shared" si="4"/>
        <v>7.0817442820466148E-2</v>
      </c>
      <c r="AE26" s="113">
        <f t="shared" si="5"/>
        <v>0.15547246767665279</v>
      </c>
      <c r="AI26" s="355">
        <v>22</v>
      </c>
      <c r="AJ26" s="355">
        <f>IF('Optimal Portfolio MAIN'!M24&gt;=0,0,1)</f>
        <v>0</v>
      </c>
      <c r="AK26" s="355">
        <f>IF('Optimal Portfolio MAIN'!N24&gt;=0,0,1)</f>
        <v>0</v>
      </c>
      <c r="AQ26" s="112"/>
      <c r="AR26" s="112"/>
      <c r="AS26" s="112"/>
      <c r="AY26" s="372">
        <v>22</v>
      </c>
      <c r="AZ26" s="372"/>
      <c r="BA26" s="372"/>
      <c r="BB26" s="391"/>
      <c r="BC26" s="391"/>
      <c r="BE26" s="112"/>
      <c r="BF26" s="112"/>
      <c r="BG26" s="112"/>
      <c r="BH26" s="400"/>
      <c r="BI26" s="400"/>
      <c r="BM26" s="193">
        <v>22</v>
      </c>
      <c r="BN26" s="366">
        <f ca="1">NORMINV(RAND(),$BR$2,$BR$3)</f>
        <v>-4.2494770925668238E-2</v>
      </c>
      <c r="BO26" s="361">
        <f ca="1">BN26-BN$296</f>
        <v>-2.0120737631108755E-2</v>
      </c>
      <c r="BP26" s="367">
        <f ca="1">BN26-BN$301</f>
        <v>-1.175302240048429E-2</v>
      </c>
      <c r="BT26" s="193">
        <v>22</v>
      </c>
      <c r="BU26" s="356">
        <f ca="1">IF(BO26&gt;=0,0,1)</f>
        <v>1</v>
      </c>
      <c r="BV26" s="355">
        <f ca="1">IF(BP26&gt;=0,0,1)</f>
        <v>1</v>
      </c>
      <c r="BZ26" s="193">
        <v>22</v>
      </c>
      <c r="CA26" s="368">
        <f ca="1">NORMINV(RAND(),CE$2,CE$3)</f>
        <v>-3.1676133453681796E-2</v>
      </c>
      <c r="CB26" s="166">
        <f ca="1">CA26-CA$389</f>
        <v>4.0975483154870151E-2</v>
      </c>
      <c r="CC26" s="166">
        <f ca="1">CA26-CA$394</f>
        <v>6.9209176552144369E-2</v>
      </c>
      <c r="CG26" s="193">
        <v>22</v>
      </c>
      <c r="CH26" s="193">
        <f ca="1">IF(CB26&gt;=0,0,1)</f>
        <v>0</v>
      </c>
      <c r="CI26" s="193">
        <f ca="1">IF(CC26&gt;=0,0,1)</f>
        <v>0</v>
      </c>
    </row>
    <row r="27" spans="1:87" ht="15.6">
      <c r="A27" s="342">
        <v>45266</v>
      </c>
      <c r="B27" s="113">
        <f>'Stocks 1 Day Returns'!B254*'Final Portfolio'!$C$3</f>
        <v>-6.8548439350263205E-3</v>
      </c>
      <c r="C27" s="113">
        <f>'Stocks 1 Day Returns'!C254*'Final Portfolio'!$C$4</f>
        <v>-3.8784744512805089E-3</v>
      </c>
      <c r="D27" s="113">
        <f>'Stocks 1 Day Returns'!D254*'Final Portfolio'!$C$5</f>
        <v>-3.2245788016160236E-3</v>
      </c>
      <c r="E27" s="113">
        <f>'Stocks 1 Day Returns'!E254*'Final Portfolio'!$C$6</f>
        <v>-2.9284251069519574E-3</v>
      </c>
      <c r="F27" s="113">
        <f>'Stocks 1 Day Returns'!F254*'Final Portfolio'!$C$7</f>
        <v>-3.5386951141776744E-3</v>
      </c>
      <c r="G27" s="113">
        <f>'Stocks 1 Day Returns'!G254*'Final Portfolio'!$C$8</f>
        <v>-4.1954266948299231E-3</v>
      </c>
      <c r="H27" s="113">
        <f>'Stocks 1 Day Returns'!H254*'Final Portfolio'!$C$9</f>
        <v>-3.0112485471910297E-3</v>
      </c>
      <c r="I27" s="113">
        <f>'Stocks 1 Day Returns'!I254*'Final Portfolio'!$C$10</f>
        <v>-1.8097025440921321E-3</v>
      </c>
      <c r="J27" s="113">
        <f>'Stocks 1 Day Returns'!J254*'Final Portfolio'!$C$11</f>
        <v>-1.6460126477656667E-3</v>
      </c>
      <c r="K27" s="113">
        <f>'Stocks 1 Day Returns'!K254*'Final Portfolio'!$C$12</f>
        <v>-9.9716260651184774E-3</v>
      </c>
      <c r="L27" s="252">
        <f t="shared" si="0"/>
        <v>-4.1059033908049714E-2</v>
      </c>
      <c r="M27" s="113">
        <f t="shared" si="1"/>
        <v>-2.2647504211430695E-2</v>
      </c>
      <c r="N27" s="113">
        <f t="shared" si="2"/>
        <v>-1.3326332913255155E-2</v>
      </c>
      <c r="Q27" s="227">
        <v>45245</v>
      </c>
      <c r="R27" s="113">
        <f>'Stocks 1 Month Returns'!O27*'Final Portfolio'!$J$3</f>
        <v>6.2209759554000101E-3</v>
      </c>
      <c r="S27" s="113">
        <f>'Stocks 1 Month Returns'!P27*'Final Portfolio'!$J$4</f>
        <v>-9.8724353220199564E-4</v>
      </c>
      <c r="T27" s="113">
        <f>'Stocks 1 Month Returns'!Q27*'Final Portfolio'!$J$6</f>
        <v>4.8996172291713514E-3</v>
      </c>
      <c r="U27" s="113">
        <f>'Stocks 1 Month Returns'!R27*'Final Portfolio'!$J$6</f>
        <v>-5.41836456468956E-3</v>
      </c>
      <c r="V27" s="113">
        <f>'Stocks 1 Month Returns'!S27*'Final Portfolio'!$J$7</f>
        <v>6.201008535418071E-3</v>
      </c>
      <c r="W27" s="113">
        <f>'Stocks 1 Month Returns'!T27*'Final Portfolio'!$J$8</f>
        <v>-2.6678998236725484E-4</v>
      </c>
      <c r="X27" s="113">
        <f>'Stocks 1 Month Returns'!U27*'Final Portfolio'!$J$9</f>
        <v>-1.2884596484238875E-2</v>
      </c>
      <c r="Y27" s="113">
        <f>'Stocks 1 Month Returns'!V27*'Final Portfolio'!$J$10</f>
        <v>-1.48723879579281E-2</v>
      </c>
      <c r="Z27" s="113">
        <f>'Stocks 1 Month Returns'!W27*'Final Portfolio'!$J$11</f>
        <v>6.1941505159062611E-3</v>
      </c>
      <c r="AA27" s="113">
        <f>'Stocks 1 Month Returns'!X27*'Final Portfolio'!$J$12</f>
        <v>4.1858282514238843E-3</v>
      </c>
      <c r="AB27" s="113">
        <f>'Stocks 1 Month Returns'!Y27*'Final Portfolio'!$J$13</f>
        <v>-2.1089620128460274E-2</v>
      </c>
      <c r="AC27" s="113">
        <f t="shared" si="3"/>
        <v>-2.7817422162566479E-2</v>
      </c>
      <c r="AD27" s="113">
        <f t="shared" si="4"/>
        <v>0.139663598329166</v>
      </c>
      <c r="AE27" s="113">
        <f t="shared" si="5"/>
        <v>0.22431862318535264</v>
      </c>
      <c r="AI27" s="355">
        <v>23</v>
      </c>
      <c r="AJ27" s="355">
        <f>IF('Optimal Portfolio MAIN'!M25&gt;=0,0,1)</f>
        <v>0</v>
      </c>
      <c r="AK27" s="355">
        <f>IF('Optimal Portfolio MAIN'!N25&gt;=0,0,1)</f>
        <v>0</v>
      </c>
      <c r="AQ27" s="112"/>
      <c r="AR27" s="112"/>
      <c r="AS27" s="112"/>
      <c r="AY27" s="372">
        <v>23</v>
      </c>
      <c r="AZ27" s="372"/>
      <c r="BA27" s="372"/>
      <c r="BB27" s="391"/>
      <c r="BC27" s="391"/>
      <c r="BE27" s="112"/>
      <c r="BF27" s="112"/>
      <c r="BG27" s="112"/>
      <c r="BH27" s="400"/>
      <c r="BI27" s="400"/>
      <c r="BM27" s="193">
        <v>23</v>
      </c>
      <c r="BN27" s="366">
        <f ca="1">NORMINV(RAND(),$BR$2,$BR$3)</f>
        <v>-2.1427641258784855E-2</v>
      </c>
      <c r="BO27" s="361">
        <f ca="1">BN27-BN$296</f>
        <v>9.4639203577462708E-4</v>
      </c>
      <c r="BP27" s="367">
        <f ca="1">BN27-BN$301</f>
        <v>9.3141072663990923E-3</v>
      </c>
      <c r="BT27" s="193">
        <v>23</v>
      </c>
      <c r="BU27" s="356">
        <f ca="1">IF(BO27&gt;=0,0,1)</f>
        <v>0</v>
      </c>
      <c r="BV27" s="355">
        <f ca="1">IF(BP27&gt;=0,0,1)</f>
        <v>0</v>
      </c>
      <c r="BZ27" s="193">
        <v>23</v>
      </c>
      <c r="CA27" s="368">
        <f ca="1">NORMINV(RAND(),CE$2,CE$3)</f>
        <v>-6.6814200633203147E-2</v>
      </c>
      <c r="CB27" s="166">
        <f ca="1">CA27-CA$389</f>
        <v>5.8374159753488003E-3</v>
      </c>
      <c r="CC27" s="166">
        <f ca="1">CA27-CA$394</f>
        <v>3.4071109372623018E-2</v>
      </c>
      <c r="CG27" s="193">
        <v>23</v>
      </c>
      <c r="CH27" s="193">
        <f ca="1">IF(CB27&gt;=0,0,1)</f>
        <v>0</v>
      </c>
      <c r="CI27" s="193">
        <f ca="1">IF(CC27&gt;=0,0,1)</f>
        <v>0</v>
      </c>
    </row>
    <row r="28" spans="1:87" ht="15.6">
      <c r="A28" s="342">
        <v>45267</v>
      </c>
      <c r="B28" s="113">
        <f>'Stocks 1 Day Returns'!B253*'Final Portfolio'!$C$3</f>
        <v>-4.9771091937669534E-3</v>
      </c>
      <c r="C28" s="113">
        <f>'Stocks 1 Day Returns'!C253*'Final Portfolio'!$C$4</f>
        <v>-1.0556163999237899E-3</v>
      </c>
      <c r="D28" s="113">
        <f>'Stocks 1 Day Returns'!D253*'Final Portfolio'!$C$5</f>
        <v>3.1146561254486293E-3</v>
      </c>
      <c r="E28" s="113">
        <f>'Stocks 1 Day Returns'!E253*'Final Portfolio'!$C$6</f>
        <v>-6.8381781075379513E-4</v>
      </c>
      <c r="F28" s="113">
        <f>'Stocks 1 Day Returns'!F253*'Final Portfolio'!$C$7</f>
        <v>-7.4365691192547761E-4</v>
      </c>
      <c r="G28" s="113">
        <f>'Stocks 1 Day Returns'!G253*'Final Portfolio'!$C$8</f>
        <v>-5.6948898151678803E-4</v>
      </c>
      <c r="H28" s="113">
        <f>'Stocks 1 Day Returns'!H253*'Final Portfolio'!$C$9</f>
        <v>1.6929730435807431E-3</v>
      </c>
      <c r="I28" s="113">
        <f>'Stocks 1 Day Returns'!I253*'Final Portfolio'!$C$10</f>
        <v>-1.5414556214007713E-3</v>
      </c>
      <c r="J28" s="113">
        <f>'Stocks 1 Day Returns'!J253*'Final Portfolio'!$C$11</f>
        <v>-2.0080164756261887E-3</v>
      </c>
      <c r="K28" s="113">
        <f>'Stocks 1 Day Returns'!K253*'Final Portfolio'!$C$12</f>
        <v>1.2267092903277543E-3</v>
      </c>
      <c r="L28" s="252">
        <f t="shared" si="0"/>
        <v>-5.544822935556637E-3</v>
      </c>
      <c r="M28" s="113">
        <f t="shared" si="1"/>
        <v>1.2866706761062382E-2</v>
      </c>
      <c r="N28" s="113">
        <f t="shared" si="2"/>
        <v>2.2187878059237921E-2</v>
      </c>
      <c r="Q28" s="227">
        <v>45246</v>
      </c>
      <c r="R28" s="113">
        <f>'Stocks 1 Month Returns'!O28*'Final Portfolio'!$J$3</f>
        <v>1.0540825208847382E-2</v>
      </c>
      <c r="S28" s="113">
        <f>'Stocks 1 Month Returns'!P28*'Final Portfolio'!$J$4</f>
        <v>-1.3760914349919694E-3</v>
      </c>
      <c r="T28" s="113">
        <f>'Stocks 1 Month Returns'!Q28*'Final Portfolio'!$J$6</f>
        <v>3.3329782557113673E-3</v>
      </c>
      <c r="U28" s="113">
        <f>'Stocks 1 Month Returns'!R28*'Final Portfolio'!$J$6</f>
        <v>-1.4484906293413787E-2</v>
      </c>
      <c r="V28" s="113">
        <f>'Stocks 1 Month Returns'!S28*'Final Portfolio'!$J$7</f>
        <v>1.0609080353632483E-3</v>
      </c>
      <c r="W28" s="113">
        <f>'Stocks 1 Month Returns'!T28*'Final Portfolio'!$J$8</f>
        <v>-5.4866643114531381E-3</v>
      </c>
      <c r="X28" s="113">
        <f>'Stocks 1 Month Returns'!U28*'Final Portfolio'!$J$9</f>
        <v>-2.0026502223898887E-2</v>
      </c>
      <c r="Y28" s="113">
        <f>'Stocks 1 Month Returns'!V28*'Final Portfolio'!$J$10</f>
        <v>-1.9993547508455594E-2</v>
      </c>
      <c r="Z28" s="113">
        <f>'Stocks 1 Month Returns'!W28*'Final Portfolio'!$J$11</f>
        <v>2.3556140927162073E-3</v>
      </c>
      <c r="AA28" s="113">
        <f>'Stocks 1 Month Returns'!X28*'Final Portfolio'!$J$12</f>
        <v>-1.1338855003563242E-4</v>
      </c>
      <c r="AB28" s="113">
        <f>'Stocks 1 Month Returns'!Y28*'Final Portfolio'!$J$13</f>
        <v>-5.2090203706102511E-2</v>
      </c>
      <c r="AC28" s="113">
        <f t="shared" si="3"/>
        <v>-9.6280978435713316E-2</v>
      </c>
      <c r="AD28" s="113">
        <f t="shared" si="4"/>
        <v>7.1200042056019153E-2</v>
      </c>
      <c r="AE28" s="113">
        <f t="shared" si="5"/>
        <v>0.1558550669122058</v>
      </c>
      <c r="AI28" s="355">
        <v>24</v>
      </c>
      <c r="AJ28" s="355">
        <f>IF('Optimal Portfolio MAIN'!M26&gt;=0,0,1)</f>
        <v>0</v>
      </c>
      <c r="AK28" s="355">
        <f>IF('Optimal Portfolio MAIN'!N26&gt;=0,0,1)</f>
        <v>0</v>
      </c>
      <c r="AQ28" s="112"/>
      <c r="AR28" s="112"/>
      <c r="AS28" s="112"/>
      <c r="AY28" s="372">
        <v>24</v>
      </c>
      <c r="AZ28" s="372"/>
      <c r="BA28" s="372"/>
      <c r="BB28" s="391"/>
      <c r="BC28" s="391"/>
      <c r="BE28" s="112"/>
      <c r="BF28" s="112"/>
      <c r="BG28" s="112"/>
      <c r="BH28" s="400"/>
      <c r="BI28" s="400"/>
      <c r="BM28" s="193">
        <v>24</v>
      </c>
      <c r="BN28" s="366">
        <f ca="1">NORMINV(RAND(),$BR$2,$BR$3)</f>
        <v>2.4660290456261825E-2</v>
      </c>
      <c r="BO28" s="361">
        <f ca="1">BN28-BN$296</f>
        <v>4.7034323750821311E-2</v>
      </c>
      <c r="BP28" s="367">
        <f ca="1">BN28-BN$301</f>
        <v>5.5402038981445773E-2</v>
      </c>
      <c r="BT28" s="193">
        <v>24</v>
      </c>
      <c r="BU28" s="356">
        <f ca="1">IF(BO28&gt;=0,0,1)</f>
        <v>0</v>
      </c>
      <c r="BV28" s="355">
        <f ca="1">IF(BP28&gt;=0,0,1)</f>
        <v>0</v>
      </c>
      <c r="BZ28" s="193">
        <v>24</v>
      </c>
      <c r="CA28" s="368">
        <f ca="1">NORMINV(RAND(),CE$2,CE$3)</f>
        <v>8.5448813898225215E-2</v>
      </c>
      <c r="CB28" s="166">
        <f ca="1">CA28-CA$389</f>
        <v>0.15810043050677716</v>
      </c>
      <c r="CC28" s="166">
        <f ca="1">CA28-CA$394</f>
        <v>0.18633412390405138</v>
      </c>
      <c r="CG28" s="193">
        <v>24</v>
      </c>
      <c r="CH28" s="193">
        <f ca="1">IF(CB28&gt;=0,0,1)</f>
        <v>0</v>
      </c>
      <c r="CI28" s="193">
        <f ca="1">IF(CC28&gt;=0,0,1)</f>
        <v>0</v>
      </c>
    </row>
    <row r="29" spans="1:87" ht="15.6">
      <c r="A29" s="342">
        <v>45268</v>
      </c>
      <c r="B29" s="113">
        <f>'Stocks 1 Day Returns'!B252*'Final Portfolio'!$C$3</f>
        <v>4.7440365485769574E-3</v>
      </c>
      <c r="C29" s="113">
        <f>'Stocks 1 Day Returns'!C252*'Final Portfolio'!$C$4</f>
        <v>2.0103378381254133E-3</v>
      </c>
      <c r="D29" s="113">
        <f>'Stocks 1 Day Returns'!D252*'Final Portfolio'!$C$5</f>
        <v>3.1089862356103956E-3</v>
      </c>
      <c r="E29" s="113">
        <f>'Stocks 1 Day Returns'!E252*'Final Portfolio'!$C$6</f>
        <v>3.4252842742554111E-3</v>
      </c>
      <c r="F29" s="113">
        <f>'Stocks 1 Day Returns'!F252*'Final Portfolio'!$C$7</f>
        <v>2.7005123065277224E-3</v>
      </c>
      <c r="G29" s="113">
        <f>'Stocks 1 Day Returns'!G252*'Final Portfolio'!$C$8</f>
        <v>-1.2468319124325112E-3</v>
      </c>
      <c r="H29" s="113">
        <f>'Stocks 1 Day Returns'!H252*'Final Portfolio'!$C$9</f>
        <v>2.9874387709196812E-3</v>
      </c>
      <c r="I29" s="113">
        <f>'Stocks 1 Day Returns'!I252*'Final Portfolio'!$C$10</f>
        <v>9.3263132944295443E-4</v>
      </c>
      <c r="J29" s="113">
        <f>'Stocks 1 Day Returns'!J252*'Final Portfolio'!$C$11</f>
        <v>2.8887259909080852E-3</v>
      </c>
      <c r="K29" s="113">
        <f>'Stocks 1 Day Returns'!K252*'Final Portfolio'!$C$12</f>
        <v>2.9526308658018642E-3</v>
      </c>
      <c r="L29" s="252">
        <f t="shared" si="0"/>
        <v>2.4503752247735974E-2</v>
      </c>
      <c r="M29" s="113">
        <f t="shared" si="1"/>
        <v>4.2915281944354997E-2</v>
      </c>
      <c r="N29" s="113">
        <f t="shared" si="2"/>
        <v>5.2236453242530533E-2</v>
      </c>
      <c r="Q29" s="227">
        <v>45247</v>
      </c>
      <c r="R29" s="113">
        <f>'Stocks 1 Month Returns'!O29*'Final Portfolio'!$J$3</f>
        <v>1.2317567961793664E-2</v>
      </c>
      <c r="S29" s="113">
        <f>'Stocks 1 Month Returns'!P29*'Final Portfolio'!$J$4</f>
        <v>-1.2881973988264294E-3</v>
      </c>
      <c r="T29" s="113">
        <f>'Stocks 1 Month Returns'!Q29*'Final Portfolio'!$J$6</f>
        <v>1.8972016614221944E-3</v>
      </c>
      <c r="U29" s="113">
        <f>'Stocks 1 Month Returns'!R29*'Final Portfolio'!$J$6</f>
        <v>-1.5072840723646026E-2</v>
      </c>
      <c r="V29" s="113">
        <f>'Stocks 1 Month Returns'!S29*'Final Portfolio'!$J$7</f>
        <v>2.0671970165238784E-3</v>
      </c>
      <c r="W29" s="113">
        <f>'Stocks 1 Month Returns'!T29*'Final Portfolio'!$J$8</f>
        <v>-3.9997961344207748E-3</v>
      </c>
      <c r="X29" s="113">
        <f>'Stocks 1 Month Returns'!U29*'Final Portfolio'!$J$9</f>
        <v>-1.5746895177276943E-2</v>
      </c>
      <c r="Y29" s="113">
        <f>'Stocks 1 Month Returns'!V29*'Final Portfolio'!$J$10</f>
        <v>-1.9673147574224545E-2</v>
      </c>
      <c r="Z29" s="113">
        <f>'Stocks 1 Month Returns'!W29*'Final Portfolio'!$J$11</f>
        <v>2.3694717126613533E-3</v>
      </c>
      <c r="AA29" s="113">
        <f>'Stocks 1 Month Returns'!X29*'Final Portfolio'!$J$12</f>
        <v>3.8834943233602413E-3</v>
      </c>
      <c r="AB29" s="113">
        <f>'Stocks 1 Month Returns'!Y29*'Final Portfolio'!$J$13</f>
        <v>-4.4050230204476071E-2</v>
      </c>
      <c r="AC29" s="113">
        <f t="shared" si="3"/>
        <v>-7.7296174537109463E-2</v>
      </c>
      <c r="AD29" s="113">
        <f t="shared" si="4"/>
        <v>9.0184845954623005E-2</v>
      </c>
      <c r="AE29" s="113">
        <f t="shared" si="5"/>
        <v>0.17483987081080965</v>
      </c>
      <c r="AI29" s="355">
        <v>25</v>
      </c>
      <c r="AJ29" s="355">
        <f>IF('Optimal Portfolio MAIN'!M27&gt;=0,0,1)</f>
        <v>1</v>
      </c>
      <c r="AK29" s="355">
        <f>IF('Optimal Portfolio MAIN'!N27&gt;=0,0,1)</f>
        <v>1</v>
      </c>
      <c r="AQ29" s="112"/>
      <c r="AR29" s="112"/>
      <c r="AS29" s="112"/>
      <c r="AY29" s="372">
        <v>25</v>
      </c>
      <c r="AZ29" s="372"/>
      <c r="BA29" s="372"/>
      <c r="BB29" s="391"/>
      <c r="BC29" s="391"/>
      <c r="BE29" s="112"/>
      <c r="BF29" s="112"/>
      <c r="BG29" s="112"/>
      <c r="BH29" s="400"/>
      <c r="BI29" s="400"/>
      <c r="BM29" s="193">
        <v>25</v>
      </c>
      <c r="BN29" s="366">
        <f ca="1">NORMINV(RAND(),$BR$2,$BR$3)</f>
        <v>3.9701282910655417E-2</v>
      </c>
      <c r="BO29" s="361">
        <f ca="1">BN29-BN$296</f>
        <v>6.2075316205214899E-2</v>
      </c>
      <c r="BP29" s="367">
        <f ca="1">BN29-BN$301</f>
        <v>7.0443031435839368E-2</v>
      </c>
      <c r="BT29" s="193">
        <v>25</v>
      </c>
      <c r="BU29" s="356">
        <f ca="1">IF(BO29&gt;=0,0,1)</f>
        <v>0</v>
      </c>
      <c r="BV29" s="355">
        <f ca="1">IF(BP29&gt;=0,0,1)</f>
        <v>0</v>
      </c>
      <c r="BZ29" s="193">
        <v>25</v>
      </c>
      <c r="CA29" s="368">
        <f ca="1">NORMINV(RAND(),CE$2,CE$3)</f>
        <v>0.12536604430969817</v>
      </c>
      <c r="CB29" s="166">
        <f ca="1">CA29-CA$389</f>
        <v>0.19801766091825013</v>
      </c>
      <c r="CC29" s="166">
        <f ca="1">CA29-CA$394</f>
        <v>0.22625135431552434</v>
      </c>
      <c r="CG29" s="193">
        <v>25</v>
      </c>
      <c r="CH29" s="193">
        <f ca="1">IF(CB29&gt;=0,0,1)</f>
        <v>0</v>
      </c>
      <c r="CI29" s="193">
        <f ca="1">IF(CC29&gt;=0,0,1)</f>
        <v>0</v>
      </c>
    </row>
    <row r="30" spans="1:87" ht="15.6">
      <c r="A30" s="342">
        <v>45273</v>
      </c>
      <c r="B30" s="113">
        <f>'Stocks 1 Day Returns'!B251*'Final Portfolio'!$C$3</f>
        <v>-1.2872112908213468E-2</v>
      </c>
      <c r="C30" s="113">
        <f>'Stocks 1 Day Returns'!C251*'Final Portfolio'!$C$4</f>
        <v>5.2644545432645401E-4</v>
      </c>
      <c r="D30" s="113">
        <f>'Stocks 1 Day Returns'!D251*'Final Portfolio'!$C$5</f>
        <v>9.7684086917412924E-4</v>
      </c>
      <c r="E30" s="113">
        <f>'Stocks 1 Day Returns'!E251*'Final Portfolio'!$C$6</f>
        <v>1.005604133465683E-3</v>
      </c>
      <c r="F30" s="113">
        <f>'Stocks 1 Day Returns'!F251*'Final Portfolio'!$C$7</f>
        <v>1.195387434353834E-4</v>
      </c>
      <c r="G30" s="113">
        <f>'Stocks 1 Day Returns'!G251*'Final Portfolio'!$C$8</f>
        <v>3.0348787353128869E-3</v>
      </c>
      <c r="H30" s="113">
        <f>'Stocks 1 Day Returns'!H251*'Final Portfolio'!$C$9</f>
        <v>2.30798527446622E-3</v>
      </c>
      <c r="I30" s="113">
        <f>'Stocks 1 Day Returns'!I251*'Final Portfolio'!$C$10</f>
        <v>-9.914432535123918E-5</v>
      </c>
      <c r="J30" s="113">
        <f>'Stocks 1 Day Returns'!J251*'Final Portfolio'!$C$11</f>
        <v>1.1759243881838421E-3</v>
      </c>
      <c r="K30" s="113">
        <f>'Stocks 1 Day Returns'!K251*'Final Portfolio'!$C$12</f>
        <v>1.8652711630071651E-4</v>
      </c>
      <c r="L30" s="252">
        <f t="shared" si="0"/>
        <v>-3.6375125188993916E-3</v>
      </c>
      <c r="M30" s="113">
        <f t="shared" si="1"/>
        <v>1.4774017177719628E-2</v>
      </c>
      <c r="N30" s="113">
        <f t="shared" si="2"/>
        <v>2.4095188475895167E-2</v>
      </c>
      <c r="Q30" s="227">
        <v>45251</v>
      </c>
      <c r="R30" s="113">
        <f>'Stocks 1 Month Returns'!O30*'Final Portfolio'!$J$3</f>
        <v>1.1190185486538429E-2</v>
      </c>
      <c r="S30" s="113">
        <f>'Stocks 1 Month Returns'!P30*'Final Portfolio'!$J$4</f>
        <v>-1.1283515354223671E-3</v>
      </c>
      <c r="T30" s="113">
        <f>'Stocks 1 Month Returns'!Q30*'Final Portfolio'!$J$6</f>
        <v>1.8686225879937979E-3</v>
      </c>
      <c r="U30" s="113">
        <f>'Stocks 1 Month Returns'!R30*'Final Portfolio'!$J$6</f>
        <v>-1.4820268816274646E-2</v>
      </c>
      <c r="V30" s="113">
        <f>'Stocks 1 Month Returns'!S30*'Final Portfolio'!$J$7</f>
        <v>4.0435417856411896E-3</v>
      </c>
      <c r="W30" s="113">
        <f>'Stocks 1 Month Returns'!T30*'Final Portfolio'!$J$8</f>
        <v>-4.4208950423921924E-3</v>
      </c>
      <c r="X30" s="113">
        <f>'Stocks 1 Month Returns'!U30*'Final Portfolio'!$J$9</f>
        <v>-1.6257141921266392E-2</v>
      </c>
      <c r="Y30" s="113">
        <f>'Stocks 1 Month Returns'!V30*'Final Portfolio'!$J$10</f>
        <v>-2.0326626880799847E-2</v>
      </c>
      <c r="Z30" s="113">
        <f>'Stocks 1 Month Returns'!W30*'Final Portfolio'!$J$11</f>
        <v>8.5241611864875343E-3</v>
      </c>
      <c r="AA30" s="113">
        <f>'Stocks 1 Month Returns'!X30*'Final Portfolio'!$J$12</f>
        <v>2.0400457531122118E-3</v>
      </c>
      <c r="AB30" s="113">
        <f>'Stocks 1 Month Returns'!Y30*'Final Portfolio'!$J$13</f>
        <v>-3.5889713905661313E-2</v>
      </c>
      <c r="AC30" s="113">
        <f t="shared" si="3"/>
        <v>-6.5176441302043586E-2</v>
      </c>
      <c r="AD30" s="113">
        <f t="shared" si="4"/>
        <v>0.10230457918968888</v>
      </c>
      <c r="AE30" s="113">
        <f t="shared" si="5"/>
        <v>0.18695960404587553</v>
      </c>
      <c r="AI30" s="355">
        <v>26</v>
      </c>
      <c r="AJ30" s="355">
        <f>IF('Optimal Portfolio MAIN'!M28&gt;=0,0,1)</f>
        <v>0</v>
      </c>
      <c r="AK30" s="355">
        <f>IF('Optimal Portfolio MAIN'!N28&gt;=0,0,1)</f>
        <v>0</v>
      </c>
      <c r="AQ30" s="112"/>
      <c r="AR30" s="112"/>
      <c r="AS30" s="112"/>
      <c r="AY30" s="372">
        <v>26</v>
      </c>
      <c r="AZ30" s="372"/>
      <c r="BA30" s="372"/>
      <c r="BB30" s="391"/>
      <c r="BC30" s="391"/>
      <c r="BE30" s="112"/>
      <c r="BF30" s="112"/>
      <c r="BG30" s="112"/>
      <c r="BH30" s="400"/>
      <c r="BI30" s="400"/>
      <c r="BM30" s="193">
        <v>26</v>
      </c>
      <c r="BN30" s="366">
        <f ca="1">NORMINV(RAND(),$BR$2,$BR$3)</f>
        <v>2.8578121262172736E-2</v>
      </c>
      <c r="BO30" s="361">
        <f ca="1">BN30-BN$296</f>
        <v>5.0952154556732215E-2</v>
      </c>
      <c r="BP30" s="367">
        <f ca="1">BN30-BN$301</f>
        <v>5.9319869787356684E-2</v>
      </c>
      <c r="BT30" s="193">
        <v>26</v>
      </c>
      <c r="BU30" s="356">
        <f ca="1">IF(BO30&gt;=0,0,1)</f>
        <v>0</v>
      </c>
      <c r="BV30" s="355">
        <f ca="1">IF(BP30&gt;=0,0,1)</f>
        <v>0</v>
      </c>
      <c r="BZ30" s="193">
        <v>26</v>
      </c>
      <c r="CA30" s="368">
        <f ca="1">NORMINV(RAND(),CE$2,CE$3)</f>
        <v>1.3951479235747997E-2</v>
      </c>
      <c r="CB30" s="166">
        <f ca="1">CA30-CA$389</f>
        <v>8.660309584429994E-2</v>
      </c>
      <c r="CC30" s="166">
        <f ca="1">CA30-CA$394</f>
        <v>0.11483678924157416</v>
      </c>
      <c r="CG30" s="193">
        <v>26</v>
      </c>
      <c r="CH30" s="193">
        <f ca="1">IF(CB30&gt;=0,0,1)</f>
        <v>0</v>
      </c>
      <c r="CI30" s="193">
        <f ca="1">IF(CC30&gt;=0,0,1)</f>
        <v>0</v>
      </c>
    </row>
    <row r="31" spans="1:87" ht="15.6">
      <c r="A31" s="342">
        <v>45274</v>
      </c>
      <c r="B31" s="113">
        <f>'Stocks 1 Day Returns'!B250*'Final Portfolio'!$C$3</f>
        <v>-5.1481768753111369E-3</v>
      </c>
      <c r="C31" s="113">
        <f>'Stocks 1 Day Returns'!C250*'Final Portfolio'!$C$4</f>
        <v>2.4968078939155311E-4</v>
      </c>
      <c r="D31" s="113">
        <f>'Stocks 1 Day Returns'!D250*'Final Portfolio'!$C$5</f>
        <v>1.309778392342904E-3</v>
      </c>
      <c r="E31" s="113">
        <f>'Stocks 1 Day Returns'!E250*'Final Portfolio'!$C$6</f>
        <v>-2.0471845797964684E-5</v>
      </c>
      <c r="F31" s="113">
        <f>'Stocks 1 Day Returns'!F250*'Final Portfolio'!$C$7</f>
        <v>-3.137411597456885E-4</v>
      </c>
      <c r="G31" s="113">
        <f>'Stocks 1 Day Returns'!G250*'Final Portfolio'!$C$8</f>
        <v>-1.1393292487162586E-4</v>
      </c>
      <c r="H31" s="113">
        <f>'Stocks 1 Day Returns'!H250*'Final Portfolio'!$C$9</f>
        <v>-9.3004870742152354E-4</v>
      </c>
      <c r="I31" s="113">
        <f>'Stocks 1 Day Returns'!I250*'Final Portfolio'!$C$10</f>
        <v>2.0145407060566931E-3</v>
      </c>
      <c r="J31" s="113">
        <f>'Stocks 1 Day Returns'!J250*'Final Portfolio'!$C$11</f>
        <v>-5.9464588711923276E-4</v>
      </c>
      <c r="K31" s="113">
        <f>'Stocks 1 Day Returns'!K250*'Final Portfolio'!$C$12</f>
        <v>2.1941973684741047E-3</v>
      </c>
      <c r="L31" s="252">
        <f t="shared" si="0"/>
        <v>-1.352820144001917E-3</v>
      </c>
      <c r="M31" s="113">
        <f t="shared" si="1"/>
        <v>1.7058709552617103E-2</v>
      </c>
      <c r="N31" s="113">
        <f t="shared" si="2"/>
        <v>2.6379880850792643E-2</v>
      </c>
      <c r="Q31" s="227">
        <v>45252</v>
      </c>
      <c r="R31" s="113">
        <f>'Stocks 1 Month Returns'!O31*'Final Portfolio'!$J$3</f>
        <v>1.2928668855354132E-2</v>
      </c>
      <c r="S31" s="113">
        <f>'Stocks 1 Month Returns'!P31*'Final Portfolio'!$J$4</f>
        <v>-6.4598191472795553E-5</v>
      </c>
      <c r="T31" s="113">
        <f>'Stocks 1 Month Returns'!Q31*'Final Portfolio'!$J$6</f>
        <v>3.5594192796634338E-3</v>
      </c>
      <c r="U31" s="113">
        <f>'Stocks 1 Month Returns'!R31*'Final Portfolio'!$J$6</f>
        <v>-1.4378250592960874E-2</v>
      </c>
      <c r="V31" s="113">
        <f>'Stocks 1 Month Returns'!S31*'Final Portfolio'!$J$7</f>
        <v>5.0327898020204077E-3</v>
      </c>
      <c r="W31" s="113">
        <f>'Stocks 1 Month Returns'!T31*'Final Portfolio'!$J$8</f>
        <v>-3.7538939984602007E-3</v>
      </c>
      <c r="X31" s="113">
        <f>'Stocks 1 Month Returns'!U31*'Final Portfolio'!$J$9</f>
        <v>-1.7337538893209565E-2</v>
      </c>
      <c r="Y31" s="113">
        <f>'Stocks 1 Month Returns'!V31*'Final Portfolio'!$J$10</f>
        <v>-1.9689494016481204E-2</v>
      </c>
      <c r="Z31" s="113">
        <f>'Stocks 1 Month Returns'!W31*'Final Portfolio'!$J$11</f>
        <v>1.0298911438744219E-2</v>
      </c>
      <c r="AA31" s="113">
        <f>'Stocks 1 Month Returns'!X31*'Final Portfolio'!$J$12</f>
        <v>6.425309754309683E-3</v>
      </c>
      <c r="AB31" s="113">
        <f>'Stocks 1 Month Returns'!Y31*'Final Portfolio'!$J$13</f>
        <v>-2.5913096485344678E-2</v>
      </c>
      <c r="AC31" s="113">
        <f t="shared" si="3"/>
        <v>-4.2891773047837436E-2</v>
      </c>
      <c r="AD31" s="113">
        <f t="shared" si="4"/>
        <v>0.12458924744389503</v>
      </c>
      <c r="AE31" s="113">
        <f t="shared" si="5"/>
        <v>0.20924427230008169</v>
      </c>
      <c r="AI31" s="355">
        <v>27</v>
      </c>
      <c r="AJ31" s="355">
        <f>IF('Optimal Portfolio MAIN'!M29&gt;=0,0,1)</f>
        <v>0</v>
      </c>
      <c r="AK31" s="355">
        <f>IF('Optimal Portfolio MAIN'!N29&gt;=0,0,1)</f>
        <v>0</v>
      </c>
      <c r="AQ31" s="112"/>
      <c r="AR31" s="112"/>
      <c r="AS31" s="112"/>
      <c r="AY31" s="372">
        <v>27</v>
      </c>
      <c r="AZ31" s="372"/>
      <c r="BA31" s="372"/>
      <c r="BB31" s="391"/>
      <c r="BC31" s="391"/>
      <c r="BE31" s="112"/>
      <c r="BF31" s="112"/>
      <c r="BG31" s="112"/>
      <c r="BH31" s="400"/>
      <c r="BI31" s="400"/>
      <c r="BM31" s="193">
        <v>27</v>
      </c>
      <c r="BN31" s="366">
        <f ca="1">NORMINV(RAND(),$BR$2,$BR$3)</f>
        <v>-2.107315839197528E-2</v>
      </c>
      <c r="BO31" s="361">
        <f ca="1">BN31-BN$296</f>
        <v>1.3008749025842023E-3</v>
      </c>
      <c r="BP31" s="367">
        <f ca="1">BN31-BN$301</f>
        <v>9.6685901332086675E-3</v>
      </c>
      <c r="BT31" s="193">
        <v>27</v>
      </c>
      <c r="BU31" s="356">
        <f ca="1">IF(BO31&gt;=0,0,1)</f>
        <v>0</v>
      </c>
      <c r="BV31" s="355">
        <f ca="1">IF(BP31&gt;=0,0,1)</f>
        <v>0</v>
      </c>
      <c r="BZ31" s="193">
        <v>27</v>
      </c>
      <c r="CA31" s="368">
        <f ca="1">NORMINV(RAND(),CE$2,CE$3)</f>
        <v>5.9016535859607179E-2</v>
      </c>
      <c r="CB31" s="166">
        <f ca="1">CA31-CA$389</f>
        <v>0.13166815246815913</v>
      </c>
      <c r="CC31" s="166">
        <f ca="1">CA31-CA$394</f>
        <v>0.15990184586543335</v>
      </c>
      <c r="CG31" s="193">
        <v>27</v>
      </c>
      <c r="CH31" s="193">
        <f ca="1">IF(CB31&gt;=0,0,1)</f>
        <v>0</v>
      </c>
      <c r="CI31" s="193">
        <f ca="1">IF(CC31&gt;=0,0,1)</f>
        <v>0</v>
      </c>
    </row>
    <row r="32" spans="1:87" ht="15.6">
      <c r="A32" s="342">
        <v>45275</v>
      </c>
      <c r="B32" s="113">
        <f>'Stocks 1 Day Returns'!B249*'Final Portfolio'!$C$3</f>
        <v>1.227298469076139E-3</v>
      </c>
      <c r="C32" s="113">
        <f>'Stocks 1 Day Returns'!C249*'Final Portfolio'!$C$4</f>
        <v>-3.7946989676399423E-4</v>
      </c>
      <c r="D32" s="113">
        <f>'Stocks 1 Day Returns'!D249*'Final Portfolio'!$C$5</f>
        <v>-1.6829917293101015E-4</v>
      </c>
      <c r="E32" s="113">
        <f>'Stocks 1 Day Returns'!E249*'Final Portfolio'!$C$6</f>
        <v>3.3069312585991105E-4</v>
      </c>
      <c r="F32" s="113">
        <f>'Stocks 1 Day Returns'!F249*'Final Portfolio'!$C$7</f>
        <v>1.1185394822661298E-3</v>
      </c>
      <c r="G32" s="113">
        <f>'Stocks 1 Day Returns'!G249*'Final Portfolio'!$C$8</f>
        <v>2.1260856854543905E-3</v>
      </c>
      <c r="H32" s="113">
        <f>'Stocks 1 Day Returns'!H249*'Final Portfolio'!$C$9</f>
        <v>7.5065946700982166E-3</v>
      </c>
      <c r="I32" s="113">
        <f>'Stocks 1 Day Returns'!I249*'Final Portfolio'!$C$10</f>
        <v>1.5670189741282825E-3</v>
      </c>
      <c r="J32" s="113">
        <f>'Stocks 1 Day Returns'!J249*'Final Portfolio'!$C$11</f>
        <v>1.8457586469145858E-3</v>
      </c>
      <c r="K32" s="113">
        <f>'Stocks 1 Day Returns'!K249*'Final Portfolio'!$C$12</f>
        <v>5.4001390874014457E-5</v>
      </c>
      <c r="L32" s="252">
        <f t="shared" si="0"/>
        <v>1.5228221374976666E-2</v>
      </c>
      <c r="M32" s="113">
        <f t="shared" si="1"/>
        <v>3.3639751071595683E-2</v>
      </c>
      <c r="N32" s="113">
        <f t="shared" si="2"/>
        <v>4.2960922369771226E-2</v>
      </c>
      <c r="Q32" s="227">
        <v>45254</v>
      </c>
      <c r="R32" s="113">
        <f>'Stocks 1 Month Returns'!O32*'Final Portfolio'!$J$3</f>
        <v>1.8248990884005535E-2</v>
      </c>
      <c r="S32" s="113">
        <f>'Stocks 1 Month Returns'!P32*'Final Portfolio'!$J$4</f>
        <v>1.7209594014412487E-3</v>
      </c>
      <c r="T32" s="113">
        <f>'Stocks 1 Month Returns'!Q32*'Final Portfolio'!$J$6</f>
        <v>4.9974392856419669E-3</v>
      </c>
      <c r="U32" s="113">
        <f>'Stocks 1 Month Returns'!R32*'Final Portfolio'!$J$6</f>
        <v>-1.2093898784144077E-2</v>
      </c>
      <c r="V32" s="113">
        <f>'Stocks 1 Month Returns'!S32*'Final Portfolio'!$J$7</f>
        <v>1.0736443465101836E-2</v>
      </c>
      <c r="W32" s="113">
        <f>'Stocks 1 Month Returns'!T32*'Final Portfolio'!$J$8</f>
        <v>-8.2268950575652426E-4</v>
      </c>
      <c r="X32" s="113">
        <f>'Stocks 1 Month Returns'!U32*'Final Portfolio'!$J$9</f>
        <v>-9.8322820994457862E-3</v>
      </c>
      <c r="Y32" s="113">
        <f>'Stocks 1 Month Returns'!V32*'Final Portfolio'!$J$10</f>
        <v>-1.2541190614349289E-2</v>
      </c>
      <c r="Z32" s="113">
        <f>'Stocks 1 Month Returns'!W32*'Final Portfolio'!$J$11</f>
        <v>1.2249242470360966E-2</v>
      </c>
      <c r="AA32" s="113">
        <f>'Stocks 1 Month Returns'!X32*'Final Portfolio'!$J$12</f>
        <v>6.8222745130980438E-3</v>
      </c>
      <c r="AB32" s="113">
        <f>'Stocks 1 Month Returns'!Y32*'Final Portfolio'!$J$13</f>
        <v>-1.2874448368119795E-3</v>
      </c>
      <c r="AC32" s="113">
        <f t="shared" si="3"/>
        <v>1.8197844179141942E-2</v>
      </c>
      <c r="AD32" s="113">
        <f t="shared" si="4"/>
        <v>0.18567886467087441</v>
      </c>
      <c r="AE32" s="113">
        <f t="shared" si="5"/>
        <v>0.27033388952706106</v>
      </c>
      <c r="AI32" s="355">
        <v>28</v>
      </c>
      <c r="AJ32" s="355">
        <f>IF('Optimal Portfolio MAIN'!M30&gt;=0,0,1)</f>
        <v>0</v>
      </c>
      <c r="AK32" s="355">
        <f>IF('Optimal Portfolio MAIN'!N30&gt;=0,0,1)</f>
        <v>0</v>
      </c>
      <c r="AQ32" s="112"/>
      <c r="AR32" s="112"/>
      <c r="AS32" s="112"/>
      <c r="AY32" s="372">
        <v>28</v>
      </c>
      <c r="AZ32" s="372"/>
      <c r="BA32" s="372"/>
      <c r="BB32" s="391"/>
      <c r="BC32" s="391"/>
      <c r="BE32" s="112"/>
      <c r="BF32" s="112"/>
      <c r="BG32" s="112"/>
      <c r="BH32" s="400"/>
      <c r="BI32" s="400"/>
      <c r="BM32" s="193">
        <v>28</v>
      </c>
      <c r="BN32" s="366">
        <f ca="1">NORMINV(RAND(),$BR$2,$BR$3)</f>
        <v>-2.4483136223382666E-2</v>
      </c>
      <c r="BO32" s="361">
        <f ca="1">BN32-BN$296</f>
        <v>-2.1091029288231831E-3</v>
      </c>
      <c r="BP32" s="367">
        <f ca="1">BN32-BN$301</f>
        <v>6.2586123018012821E-3</v>
      </c>
      <c r="BT32" s="193">
        <v>28</v>
      </c>
      <c r="BU32" s="356">
        <f ca="1">IF(BO32&gt;=0,0,1)</f>
        <v>1</v>
      </c>
      <c r="BV32" s="355">
        <f ca="1">IF(BP32&gt;=0,0,1)</f>
        <v>0</v>
      </c>
      <c r="BZ32" s="193">
        <v>28</v>
      </c>
      <c r="CA32" s="368">
        <f ca="1">NORMINV(RAND(),CE$2,CE$3)</f>
        <v>-1.2006489609049544E-2</v>
      </c>
      <c r="CB32" s="166">
        <f ca="1">CA32-CA$389</f>
        <v>6.0645126999502405E-2</v>
      </c>
      <c r="CC32" s="166">
        <f ca="1">CA32-CA$394</f>
        <v>8.8878820396776623E-2</v>
      </c>
      <c r="CG32" s="193">
        <v>28</v>
      </c>
      <c r="CH32" s="193">
        <f ca="1">IF(CB32&gt;=0,0,1)</f>
        <v>0</v>
      </c>
      <c r="CI32" s="193">
        <f ca="1">IF(CC32&gt;=0,0,1)</f>
        <v>0</v>
      </c>
    </row>
    <row r="33" spans="1:87" ht="15.6">
      <c r="A33" s="342">
        <v>45280</v>
      </c>
      <c r="B33" s="113">
        <f>'Stocks 1 Day Returns'!B248*'Final Portfolio'!$C$3</f>
        <v>2.5774901153549122E-3</v>
      </c>
      <c r="C33" s="113">
        <f>'Stocks 1 Day Returns'!C248*'Final Portfolio'!$C$4</f>
        <v>7.6072155153236623E-4</v>
      </c>
      <c r="D33" s="113">
        <f>'Stocks 1 Day Returns'!D248*'Final Portfolio'!$C$5</f>
        <v>-2.8876558019073074E-5</v>
      </c>
      <c r="E33" s="113">
        <f>'Stocks 1 Day Returns'!E248*'Final Portfolio'!$C$6</f>
        <v>-6.8210691856367402E-5</v>
      </c>
      <c r="F33" s="113">
        <f>'Stocks 1 Day Returns'!F248*'Final Portfolio'!$C$7</f>
        <v>-3.2130229005179479E-4</v>
      </c>
      <c r="G33" s="113">
        <f>'Stocks 1 Day Returns'!G248*'Final Portfolio'!$C$8</f>
        <v>-4.295013887233223E-4</v>
      </c>
      <c r="H33" s="113">
        <f>'Stocks 1 Day Returns'!H248*'Final Portfolio'!$C$9</f>
        <v>2.7914133985169177E-4</v>
      </c>
      <c r="I33" s="113">
        <f>'Stocks 1 Day Returns'!I248*'Final Portfolio'!$C$10</f>
        <v>-5.3681344849802466E-4</v>
      </c>
      <c r="J33" s="113">
        <f>'Stocks 1 Day Returns'!J248*'Final Portfolio'!$C$11</f>
        <v>-3.8645934246234746E-4</v>
      </c>
      <c r="K33" s="113">
        <f>'Stocks 1 Day Returns'!K248*'Final Portfolio'!$C$12</f>
        <v>1.2992391790243253E-3</v>
      </c>
      <c r="L33" s="252">
        <f t="shared" si="0"/>
        <v>3.1454284661523654E-3</v>
      </c>
      <c r="M33" s="113">
        <f t="shared" si="1"/>
        <v>2.1556958162771384E-2</v>
      </c>
      <c r="N33" s="113">
        <f t="shared" si="2"/>
        <v>3.0878129460946924E-2</v>
      </c>
      <c r="Q33" s="227">
        <v>45258</v>
      </c>
      <c r="R33" s="113">
        <f>'Stocks 1 Month Returns'!O33*'Final Portfolio'!$J$3</f>
        <v>2.7783878465811474E-2</v>
      </c>
      <c r="S33" s="113">
        <f>'Stocks 1 Month Returns'!P33*'Final Portfolio'!$J$4</f>
        <v>4.9925296106235056E-3</v>
      </c>
      <c r="T33" s="113">
        <f>'Stocks 1 Month Returns'!Q33*'Final Portfolio'!$J$6</f>
        <v>5.2402211242011101E-3</v>
      </c>
      <c r="U33" s="113">
        <f>'Stocks 1 Month Returns'!R33*'Final Portfolio'!$J$6</f>
        <v>-1.0709985681350096E-2</v>
      </c>
      <c r="V33" s="113">
        <f>'Stocks 1 Month Returns'!S33*'Final Portfolio'!$J$7</f>
        <v>1.1525252446347195E-2</v>
      </c>
      <c r="W33" s="113">
        <f>'Stocks 1 Month Returns'!T33*'Final Portfolio'!$J$8</f>
        <v>2.1875474373027836E-3</v>
      </c>
      <c r="X33" s="113">
        <f>'Stocks 1 Month Returns'!U33*'Final Portfolio'!$J$9</f>
        <v>-6.6527290707369558E-3</v>
      </c>
      <c r="Y33" s="113">
        <f>'Stocks 1 Month Returns'!V33*'Final Portfolio'!$J$10</f>
        <v>-1.0310184065087779E-2</v>
      </c>
      <c r="Z33" s="113">
        <f>'Stocks 1 Month Returns'!W33*'Final Portfolio'!$J$11</f>
        <v>1.8671235571421186E-2</v>
      </c>
      <c r="AA33" s="113">
        <f>'Stocks 1 Month Returns'!X33*'Final Portfolio'!$J$12</f>
        <v>1.6370510503384977E-2</v>
      </c>
      <c r="AB33" s="113">
        <f>'Stocks 1 Month Returns'!Y33*'Final Portfolio'!$J$13</f>
        <v>3.1879058369594926E-2</v>
      </c>
      <c r="AC33" s="113">
        <f t="shared" si="3"/>
        <v>9.0977334711512328E-2</v>
      </c>
      <c r="AD33" s="113">
        <f t="shared" si="4"/>
        <v>0.25845835520324478</v>
      </c>
      <c r="AE33" s="113">
        <f t="shared" si="5"/>
        <v>0.34311338005943143</v>
      </c>
      <c r="AI33" s="355">
        <v>29</v>
      </c>
      <c r="AJ33" s="355">
        <f>IF('Optimal Portfolio MAIN'!M31&gt;=0,0,1)</f>
        <v>0</v>
      </c>
      <c r="AK33" s="355">
        <f>IF('Optimal Portfolio MAIN'!N31&gt;=0,0,1)</f>
        <v>0</v>
      </c>
      <c r="AQ33" s="39">
        <v>0</v>
      </c>
      <c r="AY33" s="372">
        <v>29</v>
      </c>
      <c r="AZ33" s="372"/>
      <c r="BA33" s="372"/>
      <c r="BB33" s="391"/>
      <c r="BC33" s="391"/>
      <c r="BE33" s="39">
        <v>0</v>
      </c>
      <c r="BF33" s="400"/>
      <c r="BG33" s="400"/>
      <c r="BH33" s="400"/>
      <c r="BI33" s="400"/>
      <c r="BM33" s="193">
        <v>29</v>
      </c>
      <c r="BN33" s="366">
        <f ca="1">NORMINV(RAND(),$BR$2,$BR$3)</f>
        <v>6.0840610486649984E-4</v>
      </c>
      <c r="BO33" s="361">
        <f ca="1">BN33-BN$296</f>
        <v>2.2982439399425982E-2</v>
      </c>
      <c r="BP33" s="367">
        <f ca="1">BN33-BN$301</f>
        <v>3.1350154630050447E-2</v>
      </c>
      <c r="BT33" s="193">
        <v>29</v>
      </c>
      <c r="BU33" s="356">
        <f ca="1">IF(BO33&gt;=0,0,1)</f>
        <v>0</v>
      </c>
      <c r="BV33" s="355">
        <f ca="1">IF(BP33&gt;=0,0,1)</f>
        <v>0</v>
      </c>
      <c r="BZ33" s="193">
        <v>29</v>
      </c>
      <c r="CA33" s="368">
        <f ca="1">NORMINV(RAND(),CE$2,CE$3)</f>
        <v>2.6122811761393284E-2</v>
      </c>
      <c r="CB33" s="166">
        <f ca="1">CA33-CA$389</f>
        <v>9.8774428369945239E-2</v>
      </c>
      <c r="CC33" s="166">
        <f ca="1">CA33-CA$394</f>
        <v>0.12700812176721946</v>
      </c>
      <c r="CG33" s="193">
        <v>29</v>
      </c>
      <c r="CH33" s="193">
        <f ca="1">IF(CB33&gt;=0,0,1)</f>
        <v>0</v>
      </c>
      <c r="CI33" s="193">
        <f ca="1">IF(CC33&gt;=0,0,1)</f>
        <v>0</v>
      </c>
    </row>
    <row r="34" spans="1:87" ht="15.6">
      <c r="A34" s="342">
        <v>45281</v>
      </c>
      <c r="B34" s="113">
        <f>'Stocks 1 Day Returns'!B247*'Final Portfolio'!$C$3</f>
        <v>7.7587833489499046E-4</v>
      </c>
      <c r="C34" s="113">
        <f>'Stocks 1 Day Returns'!C247*'Final Portfolio'!$C$4</f>
        <v>-5.983895123653826E-5</v>
      </c>
      <c r="D34" s="113">
        <f>'Stocks 1 Day Returns'!D247*'Final Portfolio'!$C$5</f>
        <v>1.082352505466011E-3</v>
      </c>
      <c r="E34" s="113">
        <f>'Stocks 1 Day Returns'!E247*'Final Portfolio'!$C$6</f>
        <v>1.2425097962676234E-3</v>
      </c>
      <c r="F34" s="113">
        <f>'Stocks 1 Day Returns'!F247*'Final Portfolio'!$C$7</f>
        <v>1.795310538127801E-3</v>
      </c>
      <c r="G34" s="113">
        <f>'Stocks 1 Day Returns'!G247*'Final Portfolio'!$C$8</f>
        <v>-1.4939294231408384E-4</v>
      </c>
      <c r="H34" s="113">
        <f>'Stocks 1 Day Returns'!H247*'Final Portfolio'!$C$9</f>
        <v>5.0886477841181053E-5</v>
      </c>
      <c r="I34" s="113">
        <f>'Stocks 1 Day Returns'!I247*'Final Portfolio'!$C$10</f>
        <v>8.7658401976880901E-4</v>
      </c>
      <c r="J34" s="113">
        <f>'Stocks 1 Day Returns'!J247*'Final Portfolio'!$C$11</f>
        <v>4.3073800813016701E-4</v>
      </c>
      <c r="K34" s="113">
        <f>'Stocks 1 Day Returns'!K247*'Final Portfolio'!$C$12</f>
        <v>3.0928230601867668E-4</v>
      </c>
      <c r="L34" s="252">
        <f t="shared" si="0"/>
        <v>6.354310092964637E-3</v>
      </c>
      <c r="M34" s="113">
        <f t="shared" si="1"/>
        <v>2.4765839789583657E-2</v>
      </c>
      <c r="N34" s="113">
        <f t="shared" si="2"/>
        <v>3.4087011087759196E-2</v>
      </c>
      <c r="Q34" s="227">
        <v>45259</v>
      </c>
      <c r="R34" s="113">
        <f>'Stocks 1 Month Returns'!O34*'Final Portfolio'!$J$3</f>
        <v>3.1455912786516382E-2</v>
      </c>
      <c r="S34" s="113">
        <f>'Stocks 1 Month Returns'!P34*'Final Portfolio'!$J$4</f>
        <v>7.1451152638202335E-3</v>
      </c>
      <c r="T34" s="113">
        <f>'Stocks 1 Month Returns'!Q34*'Final Portfolio'!$J$6</f>
        <v>7.9278999696154526E-3</v>
      </c>
      <c r="U34" s="113">
        <f>'Stocks 1 Month Returns'!R34*'Final Portfolio'!$J$6</f>
        <v>-8.8177998714418487E-3</v>
      </c>
      <c r="V34" s="113">
        <f>'Stocks 1 Month Returns'!S34*'Final Portfolio'!$J$7</f>
        <v>1.338002343255704E-2</v>
      </c>
      <c r="W34" s="113">
        <f>'Stocks 1 Month Returns'!T34*'Final Portfolio'!$J$8</f>
        <v>5.9766326974875833E-3</v>
      </c>
      <c r="X34" s="113">
        <f>'Stocks 1 Month Returns'!U34*'Final Portfolio'!$J$9</f>
        <v>6.3455091960403992E-3</v>
      </c>
      <c r="Y34" s="113">
        <f>'Stocks 1 Month Returns'!V34*'Final Portfolio'!$J$10</f>
        <v>-1.0383988166773373E-2</v>
      </c>
      <c r="Z34" s="113">
        <f>'Stocks 1 Month Returns'!W34*'Final Portfolio'!$J$11</f>
        <v>1.9208484539360551E-2</v>
      </c>
      <c r="AA34" s="113">
        <f>'Stocks 1 Month Returns'!X34*'Final Portfolio'!$J$12</f>
        <v>1.804768829013734E-2</v>
      </c>
      <c r="AB34" s="113">
        <f>'Stocks 1 Month Returns'!Y34*'Final Portfolio'!$J$13</f>
        <v>4.6296282923455889E-2</v>
      </c>
      <c r="AC34" s="113">
        <f t="shared" si="3"/>
        <v>0.13658176106077566</v>
      </c>
      <c r="AD34" s="113">
        <f t="shared" si="4"/>
        <v>0.3040627815525081</v>
      </c>
      <c r="AE34" s="113">
        <f t="shared" si="5"/>
        <v>0.3887178064086948</v>
      </c>
      <c r="AI34" s="355">
        <v>30</v>
      </c>
      <c r="AJ34" s="355">
        <f>IF('Optimal Portfolio MAIN'!M32&gt;=0,0,1)</f>
        <v>0</v>
      </c>
      <c r="AK34" s="355">
        <f>IF('Optimal Portfolio MAIN'!N32&gt;=0,0,1)</f>
        <v>0</v>
      </c>
      <c r="AQ34" s="39">
        <v>1</v>
      </c>
      <c r="AR34" s="5">
        <f>IF('Optimal Portfolio MAIN'!AD20&gt;=0,0,1)</f>
        <v>0</v>
      </c>
      <c r="AS34" s="5">
        <f>IF('Optimal Portfolio MAIN'!AE20&gt;=0,0,1)</f>
        <v>0</v>
      </c>
      <c r="AY34" s="372">
        <v>30</v>
      </c>
      <c r="AZ34" s="372"/>
      <c r="BA34" s="372"/>
      <c r="BB34" s="391"/>
      <c r="BC34" s="391"/>
      <c r="BE34" s="39">
        <v>1</v>
      </c>
      <c r="BF34" s="222"/>
      <c r="BG34" s="222"/>
      <c r="BH34" s="400"/>
      <c r="BI34" s="400"/>
      <c r="BM34" s="193">
        <v>30</v>
      </c>
      <c r="BN34" s="366">
        <f ca="1">NORMINV(RAND(),$BR$2,$BR$3)</f>
        <v>-1.3529021502458797E-2</v>
      </c>
      <c r="BO34" s="361">
        <f ca="1">BN34-BN$296</f>
        <v>8.8450117921006852E-3</v>
      </c>
      <c r="BP34" s="367">
        <f ca="1">BN34-BN$301</f>
        <v>1.7212727022725152E-2</v>
      </c>
      <c r="BT34" s="193">
        <v>30</v>
      </c>
      <c r="BU34" s="356">
        <f ca="1">IF(BO34&gt;=0,0,1)</f>
        <v>0</v>
      </c>
      <c r="BV34" s="355">
        <f ca="1">IF(BP34&gt;=0,0,1)</f>
        <v>0</v>
      </c>
      <c r="BZ34" s="193">
        <v>30</v>
      </c>
      <c r="CA34" s="368">
        <f ca="1">NORMINV(RAND(),CE$2,CE$3)</f>
        <v>7.0785910460751916E-2</v>
      </c>
      <c r="CB34" s="166">
        <f ca="1">CA34-CA$389</f>
        <v>0.14343752706930385</v>
      </c>
      <c r="CC34" s="166">
        <f ca="1">CA34-CA$394</f>
        <v>0.17167122046657807</v>
      </c>
      <c r="CG34" s="193">
        <v>30</v>
      </c>
      <c r="CH34" s="193">
        <f ca="1">IF(CB34&gt;=0,0,1)</f>
        <v>0</v>
      </c>
      <c r="CI34" s="193">
        <f ca="1">IF(CC34&gt;=0,0,1)</f>
        <v>0</v>
      </c>
    </row>
    <row r="35" spans="1:87" ht="15.6">
      <c r="A35" s="342">
        <v>45282</v>
      </c>
      <c r="B35" s="113">
        <f>'Stocks 1 Day Returns'!B246*'Final Portfolio'!$C$3</f>
        <v>-2.4418966135074348E-3</v>
      </c>
      <c r="C35" s="113">
        <f>'Stocks 1 Day Returns'!C246*'Final Portfolio'!$C$4</f>
        <v>-2.5664832705372121E-5</v>
      </c>
      <c r="D35" s="113">
        <f>'Stocks 1 Day Returns'!D246*'Final Portfolio'!$C$5</f>
        <v>-5.1059190106630405E-4</v>
      </c>
      <c r="E35" s="113">
        <f>'Stocks 1 Day Returns'!E246*'Final Portfolio'!$C$6</f>
        <v>-2.2199792292122654E-4</v>
      </c>
      <c r="F35" s="113">
        <f>'Stocks 1 Day Returns'!F246*'Final Portfolio'!$C$7</f>
        <v>1.5685202309050349E-4</v>
      </c>
      <c r="G35" s="113">
        <f>'Stocks 1 Day Returns'!G246*'Final Portfolio'!$C$8</f>
        <v>-1.2165118781547056E-3</v>
      </c>
      <c r="H35" s="113">
        <f>'Stocks 1 Day Returns'!H246*'Final Portfolio'!$C$9</f>
        <v>3.2307308939041765E-4</v>
      </c>
      <c r="I35" s="113">
        <f>'Stocks 1 Day Returns'!I246*'Final Portfolio'!$C$10</f>
        <v>-9.3265038156037817E-4</v>
      </c>
      <c r="J35" s="113">
        <f>'Stocks 1 Day Returns'!J246*'Final Portfolio'!$C$11</f>
        <v>-5.1411783881219811E-4</v>
      </c>
      <c r="K35" s="113">
        <f>'Stocks 1 Day Returns'!K246*'Final Portfolio'!$C$12</f>
        <v>-1.9166902344888493E-3</v>
      </c>
      <c r="L35" s="252">
        <f t="shared" si="0"/>
        <v>-7.3001964907355478E-3</v>
      </c>
      <c r="M35" s="113">
        <f t="shared" si="1"/>
        <v>1.1111333205883471E-2</v>
      </c>
      <c r="N35" s="113">
        <f t="shared" si="2"/>
        <v>2.043250450405901E-2</v>
      </c>
      <c r="Q35" s="227">
        <v>45260</v>
      </c>
      <c r="R35" s="113">
        <f>'Stocks 1 Month Returns'!O35*'Final Portfolio'!$J$3</f>
        <v>1.9485866912948513E-2</v>
      </c>
      <c r="S35" s="113">
        <f>'Stocks 1 Month Returns'!P35*'Final Portfolio'!$J$4</f>
        <v>6.5451847410037062E-3</v>
      </c>
      <c r="T35" s="113">
        <f>'Stocks 1 Month Returns'!Q35*'Final Portfolio'!$J$6</f>
        <v>7.3149628962703873E-3</v>
      </c>
      <c r="U35" s="113">
        <f>'Stocks 1 Month Returns'!R35*'Final Portfolio'!$J$6</f>
        <v>-8.6868891952834922E-3</v>
      </c>
      <c r="V35" s="113">
        <f>'Stocks 1 Month Returns'!S35*'Final Portfolio'!$J$7</f>
        <v>1.4299630626365934E-2</v>
      </c>
      <c r="W35" s="113">
        <f>'Stocks 1 Month Returns'!T35*'Final Portfolio'!$J$8</f>
        <v>7.4506661944482751E-3</v>
      </c>
      <c r="X35" s="113">
        <f>'Stocks 1 Month Returns'!U35*'Final Portfolio'!$J$9</f>
        <v>1.2344728401169272E-2</v>
      </c>
      <c r="Y35" s="113">
        <f>'Stocks 1 Month Returns'!V35*'Final Portfolio'!$J$10</f>
        <v>-4.9436777451742509E-3</v>
      </c>
      <c r="Z35" s="113">
        <f>'Stocks 1 Month Returns'!W35*'Final Portfolio'!$J$11</f>
        <v>2.2460869220986737E-2</v>
      </c>
      <c r="AA35" s="113">
        <f>'Stocks 1 Month Returns'!X35*'Final Portfolio'!$J$12</f>
        <v>9.5123267520716443E-3</v>
      </c>
      <c r="AB35" s="113">
        <f>'Stocks 1 Month Returns'!Y35*'Final Portfolio'!$J$13</f>
        <v>5.3934505882202721E-2</v>
      </c>
      <c r="AC35" s="113">
        <f t="shared" si="3"/>
        <v>0.13971817468700945</v>
      </c>
      <c r="AD35" s="113">
        <f t="shared" si="4"/>
        <v>0.30719919517874195</v>
      </c>
      <c r="AE35" s="113">
        <f t="shared" si="5"/>
        <v>0.39185422003492854</v>
      </c>
      <c r="AI35" s="355">
        <v>31</v>
      </c>
      <c r="AJ35" s="355">
        <f>IF('Optimal Portfolio MAIN'!M33&gt;=0,0,1)</f>
        <v>0</v>
      </c>
      <c r="AK35" s="355">
        <f>IF('Optimal Portfolio MAIN'!N33&gt;=0,0,1)</f>
        <v>0</v>
      </c>
      <c r="AQ35" s="39">
        <v>2</v>
      </c>
      <c r="AR35" s="5">
        <f>IF('Optimal Portfolio MAIN'!AD21&gt;=0,0,1)</f>
        <v>0</v>
      </c>
      <c r="AS35" s="5">
        <f>IF('Optimal Portfolio MAIN'!AE21&gt;=0,0,1)</f>
        <v>0</v>
      </c>
      <c r="AY35" s="372">
        <v>31</v>
      </c>
      <c r="AZ35" s="372"/>
      <c r="BA35" s="372"/>
      <c r="BB35" s="391"/>
      <c r="BC35" s="391"/>
      <c r="BE35" s="39">
        <v>2</v>
      </c>
      <c r="BF35" s="222"/>
      <c r="BG35" s="222"/>
      <c r="BH35" s="400"/>
      <c r="BI35" s="400"/>
      <c r="BM35" s="193">
        <v>31</v>
      </c>
      <c r="BN35" s="366">
        <f ca="1">NORMINV(RAND(),$BR$2,$BR$3)</f>
        <v>-3.2759930298114255E-2</v>
      </c>
      <c r="BO35" s="361">
        <f ca="1">BN35-BN$296</f>
        <v>-1.0385897003554773E-2</v>
      </c>
      <c r="BP35" s="367">
        <f ca="1">BN35-BN$301</f>
        <v>-2.0181817729303074E-3</v>
      </c>
      <c r="BT35" s="193">
        <v>31</v>
      </c>
      <c r="BU35" s="356">
        <f ca="1">IF(BO35&gt;=0,0,1)</f>
        <v>1</v>
      </c>
      <c r="BV35" s="355">
        <f ca="1">IF(BP35&gt;=0,0,1)</f>
        <v>1</v>
      </c>
      <c r="BZ35" s="193">
        <v>31</v>
      </c>
      <c r="CA35" s="368">
        <f ca="1">NORMINV(RAND(),CE$2,CE$3)</f>
        <v>1.0916187574710398E-2</v>
      </c>
      <c r="CB35" s="166">
        <f ca="1">CA35-CA$389</f>
        <v>8.3567804183262345E-2</v>
      </c>
      <c r="CC35" s="166">
        <f ca="1">CA35-CA$394</f>
        <v>0.11180149758053656</v>
      </c>
      <c r="CG35" s="193">
        <v>31</v>
      </c>
      <c r="CH35" s="193">
        <f ca="1">IF(CB35&gt;=0,0,1)</f>
        <v>0</v>
      </c>
      <c r="CI35" s="193">
        <f ca="1">IF(CC35&gt;=0,0,1)</f>
        <v>0</v>
      </c>
    </row>
    <row r="36" spans="1:87" ht="15.6">
      <c r="A36" s="342">
        <v>45287</v>
      </c>
      <c r="B36" s="113">
        <f>'Stocks 1 Day Returns'!B245*'Final Portfolio'!$C$3</f>
        <v>-3.1628193211259694E-3</v>
      </c>
      <c r="C36" s="113">
        <f>'Stocks 1 Day Returns'!C245*'Final Portfolio'!$C$4</f>
        <v>-8.3842807869363711E-4</v>
      </c>
      <c r="D36" s="113">
        <f>'Stocks 1 Day Returns'!D245*'Final Portfolio'!$C$5</f>
        <v>1.8462885520271754E-5</v>
      </c>
      <c r="E36" s="113">
        <f>'Stocks 1 Day Returns'!E245*'Final Portfolio'!$C$6</f>
        <v>-1.367170236456654E-3</v>
      </c>
      <c r="F36" s="113">
        <f>'Stocks 1 Day Returns'!F245*'Final Portfolio'!$C$7</f>
        <v>-1.5575354816792363E-3</v>
      </c>
      <c r="G36" s="113">
        <f>'Stocks 1 Day Returns'!G245*'Final Portfolio'!$C$8</f>
        <v>-1.3137223846925127E-3</v>
      </c>
      <c r="H36" s="113">
        <f>'Stocks 1 Day Returns'!H245*'Final Portfolio'!$C$9</f>
        <v>9.4374430525681066E-5</v>
      </c>
      <c r="I36" s="113">
        <f>'Stocks 1 Day Returns'!I245*'Final Portfolio'!$C$10</f>
        <v>3.5258231753286127E-4</v>
      </c>
      <c r="J36" s="113">
        <f>'Stocks 1 Day Returns'!J245*'Final Portfolio'!$C$11</f>
        <v>-1.3096682640318934E-5</v>
      </c>
      <c r="K36" s="113">
        <f>'Stocks 1 Day Returns'!K245*'Final Portfolio'!$C$12</f>
        <v>8.9236979377007588E-4</v>
      </c>
      <c r="L36" s="252">
        <f t="shared" si="0"/>
        <v>-6.8949827579394369E-3</v>
      </c>
      <c r="M36" s="113">
        <f t="shared" si="1"/>
        <v>1.1516546938679581E-2</v>
      </c>
      <c r="N36" s="113">
        <f t="shared" si="2"/>
        <v>2.083771823685512E-2</v>
      </c>
      <c r="Q36" s="227">
        <v>45261</v>
      </c>
      <c r="R36" s="113">
        <f>'Stocks 1 Month Returns'!O36*'Final Portfolio'!$J$3</f>
        <v>1.3844574600704852E-2</v>
      </c>
      <c r="S36" s="113">
        <f>'Stocks 1 Month Returns'!P36*'Final Portfolio'!$J$4</f>
        <v>5.7494064408721507E-3</v>
      </c>
      <c r="T36" s="113">
        <f>'Stocks 1 Month Returns'!Q36*'Final Portfolio'!$J$6</f>
        <v>4.1824990617192982E-3</v>
      </c>
      <c r="U36" s="113">
        <f>'Stocks 1 Month Returns'!R36*'Final Portfolio'!$J$6</f>
        <v>-9.3354323460421544E-3</v>
      </c>
      <c r="V36" s="113">
        <f>'Stocks 1 Month Returns'!S36*'Final Portfolio'!$J$7</f>
        <v>1.0136097782762973E-2</v>
      </c>
      <c r="W36" s="113">
        <f>'Stocks 1 Month Returns'!T36*'Final Portfolio'!$J$8</f>
        <v>4.6233363538150888E-3</v>
      </c>
      <c r="X36" s="113">
        <f>'Stocks 1 Month Returns'!U36*'Final Portfolio'!$J$9</f>
        <v>1.0817870437378056E-2</v>
      </c>
      <c r="Y36" s="113">
        <f>'Stocks 1 Month Returns'!V36*'Final Portfolio'!$J$10</f>
        <v>-5.0392138246847257E-3</v>
      </c>
      <c r="Z36" s="113">
        <f>'Stocks 1 Month Returns'!W36*'Final Portfolio'!$J$11</f>
        <v>1.8926208218799978E-2</v>
      </c>
      <c r="AA36" s="113">
        <f>'Stocks 1 Month Returns'!X36*'Final Portfolio'!$J$12</f>
        <v>5.4461998277509013E-3</v>
      </c>
      <c r="AB36" s="113">
        <f>'Stocks 1 Month Returns'!Y36*'Final Portfolio'!$J$13</f>
        <v>4.0804719706667214E-2</v>
      </c>
      <c r="AC36" s="113">
        <f t="shared" si="3"/>
        <v>0.10015626625974364</v>
      </c>
      <c r="AD36" s="113">
        <f t="shared" si="4"/>
        <v>0.26763728675147613</v>
      </c>
      <c r="AE36" s="113">
        <f t="shared" si="5"/>
        <v>0.35229231160766272</v>
      </c>
      <c r="AI36" s="355">
        <v>32</v>
      </c>
      <c r="AJ36" s="355">
        <f>IF('Optimal Portfolio MAIN'!M34&gt;=0,0,1)</f>
        <v>0</v>
      </c>
      <c r="AK36" s="355">
        <f>IF('Optimal Portfolio MAIN'!N34&gt;=0,0,1)</f>
        <v>0</v>
      </c>
      <c r="AQ36" s="39">
        <v>3</v>
      </c>
      <c r="AR36" s="5">
        <f>IF('Optimal Portfolio MAIN'!AD22&gt;=0,0,1)</f>
        <v>0</v>
      </c>
      <c r="AS36" s="5">
        <f>IF('Optimal Portfolio MAIN'!AE22&gt;=0,0,1)</f>
        <v>0</v>
      </c>
      <c r="AY36" s="372">
        <v>32</v>
      </c>
      <c r="AZ36" s="372"/>
      <c r="BA36" s="372"/>
      <c r="BB36" s="391"/>
      <c r="BC36" s="391"/>
      <c r="BE36" s="39">
        <v>3</v>
      </c>
      <c r="BF36" s="222"/>
      <c r="BG36" s="222"/>
      <c r="BH36" s="400"/>
      <c r="BI36" s="400"/>
      <c r="BM36" s="193">
        <v>32</v>
      </c>
      <c r="BN36" s="366">
        <f ca="1">NORMINV(RAND(),$BR$2,$BR$3)</f>
        <v>2.6419783361839016E-2</v>
      </c>
      <c r="BO36" s="361">
        <f ca="1">BN36-BN$296</f>
        <v>4.8793816656398495E-2</v>
      </c>
      <c r="BP36" s="367">
        <f ca="1">BN36-BN$301</f>
        <v>5.7161531887022964E-2</v>
      </c>
      <c r="BT36" s="193">
        <v>32</v>
      </c>
      <c r="BU36" s="356">
        <f ca="1">IF(BO36&gt;=0,0,1)</f>
        <v>0</v>
      </c>
      <c r="BV36" s="355">
        <f ca="1">IF(BP36&gt;=0,0,1)</f>
        <v>0</v>
      </c>
      <c r="BZ36" s="193">
        <v>32</v>
      </c>
      <c r="CA36" s="368">
        <f ca="1">NORMINV(RAND(),CE$2,CE$3)</f>
        <v>-5.4795297699295455E-2</v>
      </c>
      <c r="CB36" s="166">
        <f ca="1">CA36-CA$389</f>
        <v>1.7856318909256493E-2</v>
      </c>
      <c r="CC36" s="166">
        <f ca="1">CA36-CA$394</f>
        <v>4.609001230653071E-2</v>
      </c>
      <c r="CG36" s="193">
        <v>32</v>
      </c>
      <c r="CH36" s="193">
        <f ca="1">IF(CB36&gt;=0,0,1)</f>
        <v>0</v>
      </c>
      <c r="CI36" s="193">
        <f ca="1">IF(CC36&gt;=0,0,1)</f>
        <v>0</v>
      </c>
    </row>
    <row r="37" spans="1:87" ht="15.6">
      <c r="A37" s="342">
        <v>45288</v>
      </c>
      <c r="B37" s="113">
        <f>'Stocks 1 Day Returns'!B244*'Final Portfolio'!$C$3</f>
        <v>2.6032168856005102E-3</v>
      </c>
      <c r="C37" s="113">
        <f>'Stocks 1 Day Returns'!C244*'Final Portfolio'!$C$4</f>
        <v>5.4655927296465951E-4</v>
      </c>
      <c r="D37" s="113">
        <f>'Stocks 1 Day Returns'!D244*'Final Portfolio'!$C$5</f>
        <v>-3.5769252725934898E-4</v>
      </c>
      <c r="E37" s="113">
        <f>'Stocks 1 Day Returns'!E244*'Final Portfolio'!$C$6</f>
        <v>-6.574815238151987E-4</v>
      </c>
      <c r="F37" s="113">
        <f>'Stocks 1 Day Returns'!F244*'Final Portfolio'!$C$7</f>
        <v>7.1411838798947304E-4</v>
      </c>
      <c r="G37" s="113">
        <f>'Stocks 1 Day Returns'!G244*'Final Portfolio'!$C$8</f>
        <v>8.5001434344424533E-4</v>
      </c>
      <c r="H37" s="113">
        <f>'Stocks 1 Day Returns'!H244*'Final Portfolio'!$C$9</f>
        <v>9.9820006329375487E-4</v>
      </c>
      <c r="I37" s="113">
        <f>'Stocks 1 Day Returns'!I244*'Final Portfolio'!$C$10</f>
        <v>6.8160224538654551E-4</v>
      </c>
      <c r="J37" s="113">
        <f>'Stocks 1 Day Returns'!J244*'Final Portfolio'!$C$11</f>
        <v>-1.9739010228993269E-4</v>
      </c>
      <c r="K37" s="113">
        <f>'Stocks 1 Day Returns'!K244*'Final Portfolio'!$C$12</f>
        <v>-1.2007050381007689E-4</v>
      </c>
      <c r="L37" s="252">
        <f t="shared" si="0"/>
        <v>5.0610765415046305E-3</v>
      </c>
      <c r="M37" s="113">
        <f t="shared" si="1"/>
        <v>2.3472606238123649E-2</v>
      </c>
      <c r="N37" s="113">
        <f t="shared" si="2"/>
        <v>3.2793777536299189E-2</v>
      </c>
      <c r="Q37" s="227">
        <v>45265</v>
      </c>
      <c r="R37" s="113">
        <f>'Stocks 1 Month Returns'!O37*'Final Portfolio'!$J$3</f>
        <v>1.0767261314799971E-2</v>
      </c>
      <c r="S37" s="113">
        <f>'Stocks 1 Month Returns'!P37*'Final Portfolio'!$J$4</f>
        <v>8.5943554887929676E-3</v>
      </c>
      <c r="T37" s="113">
        <f>'Stocks 1 Month Returns'!Q37*'Final Portfolio'!$J$6</f>
        <v>4.8512326466543599E-3</v>
      </c>
      <c r="U37" s="113">
        <f>'Stocks 1 Month Returns'!R37*'Final Portfolio'!$J$6</f>
        <v>-7.6076547266459207E-3</v>
      </c>
      <c r="V37" s="113">
        <f>'Stocks 1 Month Returns'!S37*'Final Portfolio'!$J$7</f>
        <v>1.3451047153764582E-2</v>
      </c>
      <c r="W37" s="113">
        <f>'Stocks 1 Month Returns'!T37*'Final Portfolio'!$J$8</f>
        <v>7.7897884337672536E-3</v>
      </c>
      <c r="X37" s="113">
        <f>'Stocks 1 Month Returns'!U37*'Final Portfolio'!$J$9</f>
        <v>1.8002765656014299E-2</v>
      </c>
      <c r="Y37" s="113">
        <f>'Stocks 1 Month Returns'!V37*'Final Portfolio'!$J$10</f>
        <v>-2.0099603427380141E-3</v>
      </c>
      <c r="Z37" s="113">
        <f>'Stocks 1 Month Returns'!W37*'Final Portfolio'!$J$11</f>
        <v>2.1831930142809954E-2</v>
      </c>
      <c r="AA37" s="113">
        <f>'Stocks 1 Month Returns'!X37*'Final Portfolio'!$J$12</f>
        <v>6.202991696057627E-3</v>
      </c>
      <c r="AB37" s="113">
        <f>'Stocks 1 Month Returns'!Y37*'Final Portfolio'!$J$13</f>
        <v>6.1901049960304544E-2</v>
      </c>
      <c r="AC37" s="113">
        <f t="shared" si="3"/>
        <v>0.14377480742358162</v>
      </c>
      <c r="AD37" s="113">
        <f t="shared" si="4"/>
        <v>0.31125582791531409</v>
      </c>
      <c r="AE37" s="113">
        <f t="shared" si="5"/>
        <v>0.39591085277150073</v>
      </c>
      <c r="AI37" s="355">
        <v>33</v>
      </c>
      <c r="AJ37" s="355">
        <f>IF('Optimal Portfolio MAIN'!M35&gt;=0,0,1)</f>
        <v>0</v>
      </c>
      <c r="AK37" s="355">
        <f>IF('Optimal Portfolio MAIN'!N35&gt;=0,0,1)</f>
        <v>0</v>
      </c>
      <c r="AQ37" s="39">
        <v>4</v>
      </c>
      <c r="AR37" s="5">
        <f>IF('Optimal Portfolio MAIN'!AD23&gt;=0,0,1)</f>
        <v>0</v>
      </c>
      <c r="AS37" s="5">
        <f>IF('Optimal Portfolio MAIN'!AE23&gt;=0,0,1)</f>
        <v>0</v>
      </c>
      <c r="AY37" s="372">
        <v>33</v>
      </c>
      <c r="AZ37" s="372"/>
      <c r="BA37" s="372"/>
      <c r="BB37" s="391"/>
      <c r="BC37" s="391"/>
      <c r="BE37" s="39">
        <v>4</v>
      </c>
      <c r="BF37" s="222"/>
      <c r="BG37" s="222"/>
      <c r="BH37" s="400"/>
      <c r="BI37" s="400"/>
      <c r="BM37" s="193">
        <v>33</v>
      </c>
      <c r="BN37" s="366">
        <f ca="1">NORMINV(RAND(),$BR$2,$BR$3)</f>
        <v>5.9502690523546928E-3</v>
      </c>
      <c r="BO37" s="361">
        <f ca="1">BN37-BN$296</f>
        <v>2.8324302346914174E-2</v>
      </c>
      <c r="BP37" s="367">
        <f ca="1">BN37-BN$301</f>
        <v>3.6692017577538642E-2</v>
      </c>
      <c r="BT37" s="193">
        <v>33</v>
      </c>
      <c r="BU37" s="356">
        <f ca="1">IF(BO37&gt;=0,0,1)</f>
        <v>0</v>
      </c>
      <c r="BV37" s="355">
        <f ca="1">IF(BP37&gt;=0,0,1)</f>
        <v>0</v>
      </c>
      <c r="BZ37" s="193">
        <v>33</v>
      </c>
      <c r="CA37" s="368">
        <f ca="1">NORMINV(RAND(),CE$2,CE$3)</f>
        <v>-1.228258215722205E-2</v>
      </c>
      <c r="CB37" s="166">
        <f ca="1">CA37-CA$389</f>
        <v>6.0369034451329899E-2</v>
      </c>
      <c r="CC37" s="166">
        <f ca="1">CA37-CA$394</f>
        <v>8.860272784860411E-2</v>
      </c>
      <c r="CG37" s="193">
        <v>33</v>
      </c>
      <c r="CH37" s="193">
        <f ca="1">IF(CB37&gt;=0,0,1)</f>
        <v>0</v>
      </c>
      <c r="CI37" s="193">
        <f ca="1">IF(CC37&gt;=0,0,1)</f>
        <v>0</v>
      </c>
    </row>
    <row r="38" spans="1:87" ht="15.6">
      <c r="A38" s="342">
        <v>45289</v>
      </c>
      <c r="B38" s="113">
        <f>'Stocks 1 Day Returns'!B243*'Final Portfolio'!$C$3</f>
        <v>-2.1287852605800773E-3</v>
      </c>
      <c r="C38" s="113">
        <f>'Stocks 1 Day Returns'!C243*'Final Portfolio'!$C$4</f>
        <v>-1.482886487565571E-4</v>
      </c>
      <c r="D38" s="113">
        <f>'Stocks 1 Day Returns'!D243*'Final Portfolio'!$C$5</f>
        <v>6.1074594551281832E-4</v>
      </c>
      <c r="E38" s="113">
        <f>'Stocks 1 Day Returns'!E243*'Final Portfolio'!$C$6</f>
        <v>2.5685485491135692E-4</v>
      </c>
      <c r="F38" s="113">
        <f>'Stocks 1 Day Returns'!F243*'Final Portfolio'!$C$7</f>
        <v>-1.5168585247265897E-3</v>
      </c>
      <c r="G38" s="113">
        <f>'Stocks 1 Day Returns'!G243*'Final Portfolio'!$C$8</f>
        <v>-1.4528257690503987E-3</v>
      </c>
      <c r="H38" s="113">
        <f>'Stocks 1 Day Returns'!H243*'Final Portfolio'!$C$9</f>
        <v>2.1550984831557595E-5</v>
      </c>
      <c r="I38" s="113">
        <f>'Stocks 1 Day Returns'!I243*'Final Portfolio'!$C$10</f>
        <v>-7.574717697050148E-4</v>
      </c>
      <c r="J38" s="113">
        <f>'Stocks 1 Day Returns'!J243*'Final Portfolio'!$C$11</f>
        <v>2.6754118399013403E-3</v>
      </c>
      <c r="K38" s="113">
        <f>'Stocks 1 Day Returns'!K243*'Final Portfolio'!$C$12</f>
        <v>7.4046422431288676E-4</v>
      </c>
      <c r="L38" s="252">
        <f t="shared" si="0"/>
        <v>-1.6992021233486778E-3</v>
      </c>
      <c r="M38" s="113">
        <f t="shared" si="1"/>
        <v>1.671232757327034E-2</v>
      </c>
      <c r="N38" s="113">
        <f t="shared" si="2"/>
        <v>2.6033498871445879E-2</v>
      </c>
      <c r="Q38" s="227">
        <v>45266</v>
      </c>
      <c r="R38" s="113">
        <f>'Stocks 1 Month Returns'!O38*'Final Portfolio'!$J$3</f>
        <v>7.4770312795997334E-3</v>
      </c>
      <c r="S38" s="113">
        <f>'Stocks 1 Month Returns'!P38*'Final Portfolio'!$J$4</f>
        <v>5.7017563764088439E-3</v>
      </c>
      <c r="T38" s="113">
        <f>'Stocks 1 Month Returns'!Q38*'Final Portfolio'!$J$6</f>
        <v>3.1620202141964884E-3</v>
      </c>
      <c r="U38" s="113">
        <f>'Stocks 1 Month Returns'!R38*'Final Portfolio'!$J$6</f>
        <v>-8.9754574423967261E-3</v>
      </c>
      <c r="V38" s="113">
        <f>'Stocks 1 Month Returns'!S38*'Final Portfolio'!$J$7</f>
        <v>1.0214887382545657E-2</v>
      </c>
      <c r="W38" s="113">
        <f>'Stocks 1 Month Returns'!T38*'Final Portfolio'!$J$8</f>
        <v>6.1057574500962943E-3</v>
      </c>
      <c r="X38" s="113">
        <f>'Stocks 1 Month Returns'!U38*'Final Portfolio'!$J$9</f>
        <v>1.4629174791836598E-2</v>
      </c>
      <c r="Y38" s="113">
        <f>'Stocks 1 Month Returns'!V38*'Final Portfolio'!$J$10</f>
        <v>-5.3386541516344185E-3</v>
      </c>
      <c r="Z38" s="113">
        <f>'Stocks 1 Month Returns'!W38*'Final Portfolio'!$J$11</f>
        <v>2.1128244626951266E-2</v>
      </c>
      <c r="AA38" s="113">
        <f>'Stocks 1 Month Returns'!X38*'Final Portfolio'!$J$12</f>
        <v>3.0430473385990122E-3</v>
      </c>
      <c r="AB38" s="113">
        <f>'Stocks 1 Month Returns'!Y38*'Final Portfolio'!$J$13</f>
        <v>3.4452201954299655E-2</v>
      </c>
      <c r="AC38" s="113">
        <f t="shared" si="3"/>
        <v>9.1600009820502398E-2</v>
      </c>
      <c r="AD38" s="113">
        <f t="shared" si="4"/>
        <v>0.25908103031223484</v>
      </c>
      <c r="AE38" s="113">
        <f t="shared" si="5"/>
        <v>0.34373605516842154</v>
      </c>
      <c r="AI38" s="355">
        <v>34</v>
      </c>
      <c r="AJ38" s="355">
        <f>IF('Optimal Portfolio MAIN'!M36&gt;=0,0,1)</f>
        <v>0</v>
      </c>
      <c r="AK38" s="355">
        <f>IF('Optimal Portfolio MAIN'!N36&gt;=0,0,1)</f>
        <v>0</v>
      </c>
      <c r="AQ38" s="39">
        <v>5</v>
      </c>
      <c r="AR38" s="5">
        <f>IF('Optimal Portfolio MAIN'!AD24&gt;=0,0,1)</f>
        <v>1</v>
      </c>
      <c r="AS38" s="5">
        <f>IF('Optimal Portfolio MAIN'!AE24&gt;=0,0,1)</f>
        <v>0</v>
      </c>
      <c r="AY38" s="372">
        <v>34</v>
      </c>
      <c r="AZ38" s="372"/>
      <c r="BA38" s="372"/>
      <c r="BB38" s="391"/>
      <c r="BC38" s="391"/>
      <c r="BE38" s="39">
        <v>5</v>
      </c>
      <c r="BF38" s="222"/>
      <c r="BG38" s="222"/>
      <c r="BH38" s="400"/>
      <c r="BI38" s="400"/>
      <c r="BM38" s="193">
        <v>34</v>
      </c>
      <c r="BN38" s="366">
        <f ca="1">NORMINV(RAND(),$BR$2,$BR$3)</f>
        <v>-1.6822462216990436E-2</v>
      </c>
      <c r="BO38" s="361">
        <f ca="1">BN38-BN$296</f>
        <v>5.5515710775690466E-3</v>
      </c>
      <c r="BP38" s="367">
        <f ca="1">BN38-BN$301</f>
        <v>1.3919286308193512E-2</v>
      </c>
      <c r="BT38" s="193">
        <v>34</v>
      </c>
      <c r="BU38" s="356">
        <f ca="1">IF(BO38&gt;=0,0,1)</f>
        <v>0</v>
      </c>
      <c r="BV38" s="355">
        <f ca="1">IF(BP38&gt;=0,0,1)</f>
        <v>0</v>
      </c>
      <c r="BZ38" s="193">
        <v>34</v>
      </c>
      <c r="CA38" s="368">
        <f ca="1">NORMINV(RAND(),CE$2,CE$3)</f>
        <v>7.2543159567687865E-2</v>
      </c>
      <c r="CB38" s="166">
        <f ca="1">CA38-CA$389</f>
        <v>0.14519477617623983</v>
      </c>
      <c r="CC38" s="166">
        <f ca="1">CA38-CA$394</f>
        <v>0.17342846957351404</v>
      </c>
      <c r="CG38" s="193">
        <v>34</v>
      </c>
      <c r="CH38" s="193">
        <f ca="1">IF(CB38&gt;=0,0,1)</f>
        <v>0</v>
      </c>
      <c r="CI38" s="193">
        <f ca="1">IF(CC38&gt;=0,0,1)</f>
        <v>0</v>
      </c>
    </row>
    <row r="39" spans="1:87" ht="15.6">
      <c r="A39" s="342">
        <v>45302</v>
      </c>
      <c r="B39" s="113">
        <f>'Stocks 1 Day Returns'!B242*'Final Portfolio'!$C$3</f>
        <v>4.9554309630606853E-3</v>
      </c>
      <c r="C39" s="113">
        <f>'Stocks 1 Day Returns'!C242*'Final Portfolio'!$C$4</f>
        <v>7.424061131510528E-4</v>
      </c>
      <c r="D39" s="113">
        <f>'Stocks 1 Day Returns'!D242*'Final Portfolio'!$C$5</f>
        <v>1.6953236136792072E-3</v>
      </c>
      <c r="E39" s="113">
        <f>'Stocks 1 Day Returns'!E242*'Final Portfolio'!$C$6</f>
        <v>1.2972927213778206E-3</v>
      </c>
      <c r="F39" s="113">
        <f>'Stocks 1 Day Returns'!F242*'Final Portfolio'!$C$7</f>
        <v>1.0194494405875675E-3</v>
      </c>
      <c r="G39" s="113">
        <f>'Stocks 1 Day Returns'!G242*'Final Portfolio'!$C$8</f>
        <v>1.0596757856863536E-3</v>
      </c>
      <c r="H39" s="113">
        <f>'Stocks 1 Day Returns'!H242*'Final Portfolio'!$C$9</f>
        <v>6.305902617509473E-4</v>
      </c>
      <c r="I39" s="113">
        <f>'Stocks 1 Day Returns'!I242*'Final Portfolio'!$C$10</f>
        <v>5.0864881731114801E-4</v>
      </c>
      <c r="J39" s="113">
        <f>'Stocks 1 Day Returns'!J242*'Final Portfolio'!$C$11</f>
        <v>1.9268896429967585E-3</v>
      </c>
      <c r="K39" s="113">
        <f>'Stocks 1 Day Returns'!K242*'Final Portfolio'!$C$12</f>
        <v>1.8925380016476812E-3</v>
      </c>
      <c r="L39" s="252">
        <f t="shared" si="0"/>
        <v>1.5728245361249223E-2</v>
      </c>
      <c r="M39" s="113">
        <f t="shared" si="1"/>
        <v>3.4139775057868242E-2</v>
      </c>
      <c r="N39" s="113">
        <f t="shared" si="2"/>
        <v>4.3460946356043778E-2</v>
      </c>
      <c r="Q39" s="227">
        <v>45267</v>
      </c>
      <c r="R39" s="113">
        <f>'Stocks 1 Month Returns'!O39*'Final Portfolio'!$J$3</f>
        <v>1.0050836862267088E-2</v>
      </c>
      <c r="S39" s="113">
        <f>'Stocks 1 Month Returns'!P39*'Final Portfolio'!$J$4</f>
        <v>8.5623539220731244E-3</v>
      </c>
      <c r="T39" s="113">
        <f>'Stocks 1 Month Returns'!Q39*'Final Portfolio'!$J$6</f>
        <v>3.7631970693679231E-3</v>
      </c>
      <c r="U39" s="113">
        <f>'Stocks 1 Month Returns'!R39*'Final Portfolio'!$J$6</f>
        <v>-7.4736269490903867E-3</v>
      </c>
      <c r="V39" s="113">
        <f>'Stocks 1 Month Returns'!S39*'Final Portfolio'!$J$7</f>
        <v>1.0533634583175579E-2</v>
      </c>
      <c r="W39" s="113">
        <f>'Stocks 1 Month Returns'!T39*'Final Portfolio'!$J$8</f>
        <v>7.8371026805029061E-3</v>
      </c>
      <c r="X39" s="113">
        <f>'Stocks 1 Month Returns'!U39*'Final Portfolio'!$J$9</f>
        <v>1.4509605327419423E-2</v>
      </c>
      <c r="Y39" s="113">
        <f>'Stocks 1 Month Returns'!V39*'Final Portfolio'!$J$10</f>
        <v>-3.5282656170555612E-3</v>
      </c>
      <c r="Z39" s="113">
        <f>'Stocks 1 Month Returns'!W39*'Final Portfolio'!$J$11</f>
        <v>2.1166662000963156E-2</v>
      </c>
      <c r="AA39" s="113">
        <f>'Stocks 1 Month Returns'!X39*'Final Portfolio'!$J$12</f>
        <v>6.082987867423271E-3</v>
      </c>
      <c r="AB39" s="113">
        <f>'Stocks 1 Month Returns'!Y39*'Final Portfolio'!$J$13</f>
        <v>4.773288116176988E-2</v>
      </c>
      <c r="AC39" s="113">
        <f t="shared" si="3"/>
        <v>0.11923736890881641</v>
      </c>
      <c r="AD39" s="113">
        <f t="shared" si="4"/>
        <v>0.28671838940054889</v>
      </c>
      <c r="AE39" s="113">
        <f t="shared" si="5"/>
        <v>0.37137341425673553</v>
      </c>
      <c r="AI39" s="355">
        <v>35</v>
      </c>
      <c r="AJ39" s="355">
        <f>IF('Optimal Portfolio MAIN'!M37&gt;=0,0,1)</f>
        <v>0</v>
      </c>
      <c r="AK39" s="355">
        <f>IF('Optimal Portfolio MAIN'!N37&gt;=0,0,1)</f>
        <v>0</v>
      </c>
      <c r="AQ39" s="39">
        <v>6</v>
      </c>
      <c r="AR39" s="5">
        <f>IF('Optimal Portfolio MAIN'!AD25&gt;=0,0,1)</f>
        <v>0</v>
      </c>
      <c r="AS39" s="5">
        <f>IF('Optimal Portfolio MAIN'!AE25&gt;=0,0,1)</f>
        <v>0</v>
      </c>
      <c r="AY39" s="372">
        <v>35</v>
      </c>
      <c r="AZ39" s="372"/>
      <c r="BA39" s="372"/>
      <c r="BB39" s="391"/>
      <c r="BC39" s="391"/>
      <c r="BE39" s="39">
        <v>6</v>
      </c>
      <c r="BF39" s="222"/>
      <c r="BG39" s="222"/>
      <c r="BH39" s="400"/>
      <c r="BI39" s="400"/>
      <c r="BM39" s="193">
        <v>35</v>
      </c>
      <c r="BN39" s="366">
        <f ca="1">NORMINV(RAND(),$BR$2,$BR$3)</f>
        <v>3.0586950500455613E-2</v>
      </c>
      <c r="BO39" s="361">
        <f ca="1">BN39-BN$296</f>
        <v>5.2960983795015099E-2</v>
      </c>
      <c r="BP39" s="367">
        <f ca="1">BN39-BN$301</f>
        <v>6.132869902563956E-2</v>
      </c>
      <c r="BT39" s="193">
        <v>35</v>
      </c>
      <c r="BU39" s="356">
        <f ca="1">IF(BO39&gt;=0,0,1)</f>
        <v>0</v>
      </c>
      <c r="BV39" s="355">
        <f ca="1">IF(BP39&gt;=0,0,1)</f>
        <v>0</v>
      </c>
      <c r="BZ39" s="193">
        <v>35</v>
      </c>
      <c r="CA39" s="368">
        <f ca="1">NORMINV(RAND(),CE$2,CE$3)</f>
        <v>-0.14181466159784684</v>
      </c>
      <c r="CB39" s="166">
        <f ca="1">CA39-CA$389</f>
        <v>-6.9163044989294889E-2</v>
      </c>
      <c r="CC39" s="166">
        <f ca="1">CA39-CA$394</f>
        <v>-4.0929351592020671E-2</v>
      </c>
      <c r="CG39" s="193">
        <v>35</v>
      </c>
      <c r="CH39" s="193">
        <f ca="1">IF(CB39&gt;=0,0,1)</f>
        <v>1</v>
      </c>
      <c r="CI39" s="193">
        <f ca="1">IF(CC39&gt;=0,0,1)</f>
        <v>1</v>
      </c>
    </row>
    <row r="40" spans="1:87" ht="15.6">
      <c r="A40" s="342">
        <v>45303</v>
      </c>
      <c r="B40" s="113">
        <f>'Stocks 1 Day Returns'!B241*'Final Portfolio'!$C$3</f>
        <v>-7.0073163902503316E-3</v>
      </c>
      <c r="C40" s="113">
        <f>'Stocks 1 Day Returns'!C241*'Final Portfolio'!$C$4</f>
        <v>1.8715467762235847E-3</v>
      </c>
      <c r="D40" s="113">
        <f>'Stocks 1 Day Returns'!D241*'Final Portfolio'!$C$5</f>
        <v>-3.0175814185265046E-4</v>
      </c>
      <c r="E40" s="113">
        <f>'Stocks 1 Day Returns'!E241*'Final Portfolio'!$C$6</f>
        <v>-7.8973456419696221E-4</v>
      </c>
      <c r="F40" s="113">
        <f>'Stocks 1 Day Returns'!F241*'Final Portfolio'!$C$7</f>
        <v>-4.9758080892430391E-4</v>
      </c>
      <c r="G40" s="113">
        <f>'Stocks 1 Day Returns'!G241*'Final Portfolio'!$C$8</f>
        <v>1.7183870078468532E-3</v>
      </c>
      <c r="H40" s="113">
        <f>'Stocks 1 Day Returns'!H241*'Final Portfolio'!$C$9</f>
        <v>9.9635922142019993E-4</v>
      </c>
      <c r="I40" s="113">
        <f>'Stocks 1 Day Returns'!I241*'Final Portfolio'!$C$10</f>
        <v>1.3614991020801481E-3</v>
      </c>
      <c r="J40" s="113">
        <f>'Stocks 1 Day Returns'!J241*'Final Portfolio'!$C$11</f>
        <v>8.3319834267260747E-4</v>
      </c>
      <c r="K40" s="113">
        <f>'Stocks 1 Day Returns'!K241*'Final Portfolio'!$C$12</f>
        <v>-3.8505708867705437E-4</v>
      </c>
      <c r="L40" s="252">
        <f t="shared" si="0"/>
        <v>-2.2004565436579086E-3</v>
      </c>
      <c r="M40" s="113">
        <f t="shared" si="1"/>
        <v>1.6211073152961109E-2</v>
      </c>
      <c r="N40" s="113">
        <f t="shared" si="2"/>
        <v>2.5532244451136651E-2</v>
      </c>
      <c r="Q40" s="227">
        <v>45268</v>
      </c>
      <c r="R40" s="113">
        <f>'Stocks 1 Month Returns'!O40*'Final Portfolio'!$J$3</f>
        <v>1.2788622018484231E-2</v>
      </c>
      <c r="S40" s="113">
        <f>'Stocks 1 Month Returns'!P40*'Final Portfolio'!$J$4</f>
        <v>6.4653425560989939E-3</v>
      </c>
      <c r="T40" s="113">
        <f>'Stocks 1 Month Returns'!Q40*'Final Portfolio'!$J$6</f>
        <v>2.5635752871535546E-3</v>
      </c>
      <c r="U40" s="113">
        <f>'Stocks 1 Month Returns'!R40*'Final Portfolio'!$J$6</f>
        <v>-6.854817840660399E-3</v>
      </c>
      <c r="V40" s="113">
        <f>'Stocks 1 Month Returns'!S40*'Final Portfolio'!$J$7</f>
        <v>1.3032243864909514E-2</v>
      </c>
      <c r="W40" s="113">
        <f>'Stocks 1 Month Returns'!T40*'Final Portfolio'!$J$8</f>
        <v>1.1119008355377491E-2</v>
      </c>
      <c r="X40" s="113">
        <f>'Stocks 1 Month Returns'!U40*'Final Portfolio'!$J$9</f>
        <v>2.7191101170881467E-2</v>
      </c>
      <c r="Y40" s="113">
        <f>'Stocks 1 Month Returns'!V40*'Final Portfolio'!$J$10</f>
        <v>1.3554983837032707E-3</v>
      </c>
      <c r="Z40" s="113">
        <f>'Stocks 1 Month Returns'!W40*'Final Portfolio'!$J$11</f>
        <v>2.7768320754879384E-2</v>
      </c>
      <c r="AA40" s="113">
        <f>'Stocks 1 Month Returns'!X40*'Final Portfolio'!$J$12</f>
        <v>4.3199137110856121E-3</v>
      </c>
      <c r="AB40" s="113">
        <f>'Stocks 1 Month Returns'!Y40*'Final Portfolio'!$J$13</f>
        <v>5.226781903310429E-2</v>
      </c>
      <c r="AC40" s="113">
        <f t="shared" si="3"/>
        <v>0.15201662729501741</v>
      </c>
      <c r="AD40" s="113">
        <f t="shared" si="4"/>
        <v>0.31949764778674988</v>
      </c>
      <c r="AE40" s="113">
        <f t="shared" si="5"/>
        <v>0.40415267264293653</v>
      </c>
      <c r="AI40" s="355">
        <v>36</v>
      </c>
      <c r="AJ40" s="355">
        <f>IF('Optimal Portfolio MAIN'!M38&gt;=0,0,1)</f>
        <v>0</v>
      </c>
      <c r="AK40" s="355">
        <f>IF('Optimal Portfolio MAIN'!N38&gt;=0,0,1)</f>
        <v>0</v>
      </c>
      <c r="AQ40" s="39">
        <v>7</v>
      </c>
      <c r="AR40" s="5">
        <f>IF('Optimal Portfolio MAIN'!AD26&gt;=0,0,1)</f>
        <v>0</v>
      </c>
      <c r="AS40" s="5">
        <f>IF('Optimal Portfolio MAIN'!AE26&gt;=0,0,1)</f>
        <v>0</v>
      </c>
      <c r="AY40" s="372">
        <v>36</v>
      </c>
      <c r="AZ40" s="372"/>
      <c r="BA40" s="372"/>
      <c r="BB40" s="391"/>
      <c r="BC40" s="391"/>
      <c r="BE40" s="39">
        <v>7</v>
      </c>
      <c r="BF40" s="222"/>
      <c r="BG40" s="222"/>
      <c r="BH40" s="400"/>
      <c r="BI40" s="400"/>
      <c r="BM40" s="193">
        <v>36</v>
      </c>
      <c r="BN40" s="366">
        <f ca="1">NORMINV(RAND(),$BR$2,$BR$3)</f>
        <v>-2.7209801264625171E-2</v>
      </c>
      <c r="BO40" s="361">
        <f ca="1">BN40-BN$296</f>
        <v>-4.8357679700656887E-3</v>
      </c>
      <c r="BP40" s="367">
        <f ca="1">BN40-BN$301</f>
        <v>3.5319472605587765E-3</v>
      </c>
      <c r="BT40" s="193">
        <v>36</v>
      </c>
      <c r="BU40" s="356">
        <f ca="1">IF(BO40&gt;=0,0,1)</f>
        <v>1</v>
      </c>
      <c r="BV40" s="355">
        <f ca="1">IF(BP40&gt;=0,0,1)</f>
        <v>0</v>
      </c>
      <c r="BZ40" s="193">
        <v>36</v>
      </c>
      <c r="CA40" s="368">
        <f ca="1">NORMINV(RAND(),CE$2,CE$3)</f>
        <v>3.6904756921857136E-2</v>
      </c>
      <c r="CB40" s="166">
        <f ca="1">CA40-CA$389</f>
        <v>0.10955637353040909</v>
      </c>
      <c r="CC40" s="166">
        <f ca="1">CA40-CA$394</f>
        <v>0.13779006692768331</v>
      </c>
      <c r="CG40" s="193">
        <v>36</v>
      </c>
      <c r="CH40" s="193">
        <f ca="1">IF(CB40&gt;=0,0,1)</f>
        <v>0</v>
      </c>
      <c r="CI40" s="193">
        <f ca="1">IF(CC40&gt;=0,0,1)</f>
        <v>0</v>
      </c>
    </row>
    <row r="41" spans="1:87" ht="15.6">
      <c r="A41" s="342">
        <v>45308</v>
      </c>
      <c r="B41" s="113">
        <f>'Stocks 1 Day Returns'!B240*'Final Portfolio'!$C$3</f>
        <v>1.3837131727991903E-3</v>
      </c>
      <c r="C41" s="113">
        <f>'Stocks 1 Day Returns'!C240*'Final Portfolio'!$C$4</f>
        <v>5.4013230032883271E-5</v>
      </c>
      <c r="D41" s="113">
        <f>'Stocks 1 Day Returns'!D240*'Final Portfolio'!$C$5</f>
        <v>-2.5506338961082232E-4</v>
      </c>
      <c r="E41" s="113">
        <f>'Stocks 1 Day Returns'!E240*'Final Portfolio'!$C$6</f>
        <v>-3.734821336362104E-4</v>
      </c>
      <c r="F41" s="113">
        <f>'Stocks 1 Day Returns'!F240*'Final Portfolio'!$C$7</f>
        <v>6.7038337498367181E-4</v>
      </c>
      <c r="G41" s="113">
        <f>'Stocks 1 Day Returns'!G240*'Final Portfolio'!$C$8</f>
        <v>3.2105792304549861E-3</v>
      </c>
      <c r="H41" s="113">
        <f>'Stocks 1 Day Returns'!H240*'Final Portfolio'!$C$9</f>
        <v>9.7037094389997632E-4</v>
      </c>
      <c r="I41" s="113">
        <f>'Stocks 1 Day Returns'!I240*'Final Portfolio'!$C$10</f>
        <v>-3.869092007138075E-4</v>
      </c>
      <c r="J41" s="113">
        <f>'Stocks 1 Day Returns'!J240*'Final Portfolio'!$C$11</f>
        <v>5.3371587150194185E-3</v>
      </c>
      <c r="K41" s="113">
        <f>'Stocks 1 Day Returns'!K240*'Final Portfolio'!$C$12</f>
        <v>2.8671330349034686E-3</v>
      </c>
      <c r="L41" s="252">
        <f t="shared" si="0"/>
        <v>1.3477896978132755E-2</v>
      </c>
      <c r="M41" s="113">
        <f t="shared" si="1"/>
        <v>3.1889426674751774E-2</v>
      </c>
      <c r="N41" s="113">
        <f t="shared" si="2"/>
        <v>4.121059797292731E-2</v>
      </c>
      <c r="Q41" s="227">
        <v>45272</v>
      </c>
      <c r="R41" s="113">
        <f>'Stocks 1 Month Returns'!O41*'Final Portfolio'!$J$3</f>
        <v>1.4975471082124981E-2</v>
      </c>
      <c r="S41" s="113">
        <f>'Stocks 1 Month Returns'!P41*'Final Portfolio'!$J$4</f>
        <v>4.8051238846548178E-3</v>
      </c>
      <c r="T41" s="113">
        <f>'Stocks 1 Month Returns'!Q41*'Final Portfolio'!$J$6</f>
        <v>1.9441986091820775E-3</v>
      </c>
      <c r="U41" s="113">
        <f>'Stocks 1 Month Returns'!R41*'Final Portfolio'!$J$6</f>
        <v>-5.1059276306189274E-3</v>
      </c>
      <c r="V41" s="113">
        <f>'Stocks 1 Month Returns'!S41*'Final Portfolio'!$J$7</f>
        <v>-6.7327202839487016E-4</v>
      </c>
      <c r="W41" s="113">
        <f>'Stocks 1 Month Returns'!T41*'Final Portfolio'!$J$8</f>
        <v>1.1704056492385618E-2</v>
      </c>
      <c r="X41" s="113">
        <f>'Stocks 1 Month Returns'!U41*'Final Portfolio'!$J$9</f>
        <v>2.8504688598026202E-2</v>
      </c>
      <c r="Y41" s="113">
        <f>'Stocks 1 Month Returns'!V41*'Final Portfolio'!$J$10</f>
        <v>-8.3338908640070986E-4</v>
      </c>
      <c r="Z41" s="113">
        <f>'Stocks 1 Month Returns'!W41*'Final Portfolio'!$J$11</f>
        <v>2.6912373475177123E-2</v>
      </c>
      <c r="AA41" s="113">
        <f>'Stocks 1 Month Returns'!X41*'Final Portfolio'!$J$12</f>
        <v>3.8649816794112013E-3</v>
      </c>
      <c r="AB41" s="113">
        <f>'Stocks 1 Month Returns'!Y41*'Final Portfolio'!$J$13</f>
        <v>5.4118016010422432E-2</v>
      </c>
      <c r="AC41" s="113">
        <f t="shared" si="3"/>
        <v>0.14021632108596993</v>
      </c>
      <c r="AD41" s="113">
        <f t="shared" si="4"/>
        <v>0.3076973415777024</v>
      </c>
      <c r="AE41" s="113">
        <f t="shared" si="5"/>
        <v>0.39235236643388904</v>
      </c>
      <c r="AI41" s="355">
        <v>37</v>
      </c>
      <c r="AJ41" s="355">
        <f>IF('Optimal Portfolio MAIN'!M39&gt;=0,0,1)</f>
        <v>0</v>
      </c>
      <c r="AK41" s="355">
        <f>IF('Optimal Portfolio MAIN'!N39&gt;=0,0,1)</f>
        <v>0</v>
      </c>
      <c r="AQ41" s="39">
        <v>8</v>
      </c>
      <c r="AR41" s="5">
        <f>IF('Optimal Portfolio MAIN'!AD27&gt;=0,0,1)</f>
        <v>0</v>
      </c>
      <c r="AS41" s="5">
        <f>IF('Optimal Portfolio MAIN'!AE27&gt;=0,0,1)</f>
        <v>0</v>
      </c>
      <c r="AY41" s="372">
        <v>37</v>
      </c>
      <c r="AZ41" s="372"/>
      <c r="BA41" s="372"/>
      <c r="BB41" s="391"/>
      <c r="BC41" s="391"/>
      <c r="BE41" s="39">
        <v>8</v>
      </c>
      <c r="BF41" s="222"/>
      <c r="BG41" s="222"/>
      <c r="BH41" s="400"/>
      <c r="BI41" s="400"/>
      <c r="BM41" s="193">
        <v>37</v>
      </c>
      <c r="BN41" s="366">
        <f ca="1">NORMINV(RAND(),$BR$2,$BR$3)</f>
        <v>1.1897330057772002E-3</v>
      </c>
      <c r="BO41" s="361">
        <f ca="1">BN41-BN$296</f>
        <v>2.3563766300336682E-2</v>
      </c>
      <c r="BP41" s="367">
        <f ca="1">BN41-BN$301</f>
        <v>3.1931481530961148E-2</v>
      </c>
      <c r="BT41" s="193">
        <v>37</v>
      </c>
      <c r="BU41" s="356">
        <f ca="1">IF(BO41&gt;=0,0,1)</f>
        <v>0</v>
      </c>
      <c r="BV41" s="355">
        <f ca="1">IF(BP41&gt;=0,0,1)</f>
        <v>0</v>
      </c>
      <c r="BZ41" s="193">
        <v>37</v>
      </c>
      <c r="CA41" s="368">
        <f ca="1">NORMINV(RAND(),CE$2,CE$3)</f>
        <v>-5.6227533016837604E-2</v>
      </c>
      <c r="CB41" s="166">
        <f ca="1">CA41-CA$389</f>
        <v>1.6424083591714343E-2</v>
      </c>
      <c r="CC41" s="166">
        <f ca="1">CA41-CA$394</f>
        <v>4.4657776988988561E-2</v>
      </c>
      <c r="CG41" s="193">
        <v>37</v>
      </c>
      <c r="CH41" s="193">
        <f ca="1">IF(CB41&gt;=0,0,1)</f>
        <v>0</v>
      </c>
      <c r="CI41" s="193">
        <f ca="1">IF(CC41&gt;=0,0,1)</f>
        <v>0</v>
      </c>
    </row>
    <row r="42" spans="1:87" ht="15.6">
      <c r="A42" s="342">
        <v>45309</v>
      </c>
      <c r="B42" s="113">
        <f>'Stocks 1 Day Returns'!B239*'Final Portfolio'!$C$3</f>
        <v>1.7622863381207311E-3</v>
      </c>
      <c r="C42" s="113">
        <f>'Stocks 1 Day Returns'!C239*'Final Portfolio'!$C$4</f>
        <v>-4.7136409779192424E-4</v>
      </c>
      <c r="D42" s="113">
        <f>'Stocks 1 Day Returns'!D239*'Final Portfolio'!$C$5</f>
        <v>7.2277486559911835E-4</v>
      </c>
      <c r="E42" s="113">
        <f>'Stocks 1 Day Returns'!E239*'Final Portfolio'!$C$6</f>
        <v>7.7867505312290142E-4</v>
      </c>
      <c r="F42" s="113">
        <f>'Stocks 1 Day Returns'!F239*'Final Portfolio'!$C$7</f>
        <v>1.3117086814488398E-3</v>
      </c>
      <c r="G42" s="113">
        <f>'Stocks 1 Day Returns'!G239*'Final Portfolio'!$C$8</f>
        <v>-5.98028398079099E-4</v>
      </c>
      <c r="H42" s="113">
        <f>'Stocks 1 Day Returns'!H239*'Final Portfolio'!$C$9</f>
        <v>1.699353168336135E-3</v>
      </c>
      <c r="I42" s="113">
        <f>'Stocks 1 Day Returns'!I239*'Final Portfolio'!$C$10</f>
        <v>5.3650963112741314E-4</v>
      </c>
      <c r="J42" s="113">
        <f>'Stocks 1 Day Returns'!J239*'Final Portfolio'!$C$11</f>
        <v>1.4391211731471108E-3</v>
      </c>
      <c r="K42" s="113">
        <f>'Stocks 1 Day Returns'!K239*'Final Portfolio'!$C$12</f>
        <v>2.1673680802642317E-3</v>
      </c>
      <c r="L42" s="252">
        <f t="shared" si="0"/>
        <v>9.3484044952954586E-3</v>
      </c>
      <c r="M42" s="113">
        <f t="shared" si="1"/>
        <v>2.7759934191914477E-2</v>
      </c>
      <c r="N42" s="113">
        <f t="shared" si="2"/>
        <v>3.7081105490090013E-2</v>
      </c>
      <c r="Q42" s="227">
        <v>45273</v>
      </c>
      <c r="R42" s="113">
        <f>'Stocks 1 Month Returns'!O42*'Final Portfolio'!$J$3</f>
        <v>1.2559264049954156E-2</v>
      </c>
      <c r="S42" s="113">
        <f>'Stocks 1 Month Returns'!P42*'Final Portfolio'!$J$4</f>
        <v>3.8027247088316526E-3</v>
      </c>
      <c r="T42" s="113">
        <f>'Stocks 1 Month Returns'!Q42*'Final Portfolio'!$J$6</f>
        <v>-4.9064580378728624E-4</v>
      </c>
      <c r="U42" s="113">
        <f>'Stocks 1 Month Returns'!R42*'Final Portfolio'!$J$6</f>
        <v>-5.8182251390511827E-3</v>
      </c>
      <c r="V42" s="113">
        <f>'Stocks 1 Month Returns'!S42*'Final Portfolio'!$J$7</f>
        <v>4.1714098294475038E-3</v>
      </c>
      <c r="W42" s="113">
        <f>'Stocks 1 Month Returns'!T42*'Final Portfolio'!$J$8</f>
        <v>9.2280968797004322E-3</v>
      </c>
      <c r="X42" s="113">
        <f>'Stocks 1 Month Returns'!U42*'Final Portfolio'!$J$9</f>
        <v>2.9083482015837579E-2</v>
      </c>
      <c r="Y42" s="113">
        <f>'Stocks 1 Month Returns'!V42*'Final Portfolio'!$J$10</f>
        <v>-6.4927455729202658E-4</v>
      </c>
      <c r="Z42" s="113">
        <f>'Stocks 1 Month Returns'!W42*'Final Portfolio'!$J$11</f>
        <v>2.521761475504436E-2</v>
      </c>
      <c r="AA42" s="113">
        <f>'Stocks 1 Month Returns'!X42*'Final Portfolio'!$J$12</f>
        <v>1.9232477562991246E-3</v>
      </c>
      <c r="AB42" s="113">
        <f>'Stocks 1 Month Returns'!Y42*'Final Portfolio'!$J$13</f>
        <v>4.6259931642602226E-2</v>
      </c>
      <c r="AC42" s="113">
        <f t="shared" si="3"/>
        <v>0.12528762613758654</v>
      </c>
      <c r="AD42" s="113">
        <f t="shared" si="4"/>
        <v>0.29276864662931901</v>
      </c>
      <c r="AE42" s="113">
        <f t="shared" si="5"/>
        <v>0.37742367148550565</v>
      </c>
      <c r="AI42" s="355">
        <v>38</v>
      </c>
      <c r="AJ42" s="355">
        <f>IF('Optimal Portfolio MAIN'!M40&gt;=0,0,1)</f>
        <v>0</v>
      </c>
      <c r="AK42" s="355">
        <f>IF('Optimal Portfolio MAIN'!N40&gt;=0,0,1)</f>
        <v>0</v>
      </c>
      <c r="AQ42" s="39">
        <v>9</v>
      </c>
      <c r="AR42" s="5">
        <f>IF('Optimal Portfolio MAIN'!AD28&gt;=0,0,1)</f>
        <v>0</v>
      </c>
      <c r="AS42" s="5">
        <f>IF('Optimal Portfolio MAIN'!AE28&gt;=0,0,1)</f>
        <v>0</v>
      </c>
      <c r="AY42" s="372">
        <v>38</v>
      </c>
      <c r="AZ42" s="372"/>
      <c r="BA42" s="372"/>
      <c r="BB42" s="391"/>
      <c r="BC42" s="391"/>
      <c r="BE42" s="39">
        <v>9</v>
      </c>
      <c r="BF42" s="222"/>
      <c r="BG42" s="222"/>
      <c r="BH42" s="400"/>
      <c r="BI42" s="400"/>
      <c r="BM42" s="193">
        <v>38</v>
      </c>
      <c r="BN42" s="366">
        <f ca="1">NORMINV(RAND(),$BR$2,$BR$3)</f>
        <v>-2.9721043481887109E-2</v>
      </c>
      <c r="BO42" s="361">
        <f ca="1">BN42-BN$296</f>
        <v>-7.3470101873276267E-3</v>
      </c>
      <c r="BP42" s="367">
        <f ca="1">BN42-BN$301</f>
        <v>1.0207050432968386E-3</v>
      </c>
      <c r="BT42" s="193">
        <v>38</v>
      </c>
      <c r="BU42" s="356">
        <f ca="1">IF(BO42&gt;=0,0,1)</f>
        <v>1</v>
      </c>
      <c r="BV42" s="355">
        <f ca="1">IF(BP42&gt;=0,0,1)</f>
        <v>0</v>
      </c>
      <c r="BZ42" s="193">
        <v>38</v>
      </c>
      <c r="CA42" s="368">
        <f ca="1">NORMINV(RAND(),CE$2,CE$3)</f>
        <v>8.2548533395826029E-3</v>
      </c>
      <c r="CB42" s="166">
        <f ca="1">CA42-CA$389</f>
        <v>8.0906469948134552E-2</v>
      </c>
      <c r="CC42" s="166">
        <f ca="1">CA42-CA$394</f>
        <v>0.10914016334540877</v>
      </c>
      <c r="CG42" s="193">
        <v>38</v>
      </c>
      <c r="CH42" s="193">
        <f ca="1">IF(CB42&gt;=0,0,1)</f>
        <v>0</v>
      </c>
      <c r="CI42" s="193">
        <f ca="1">IF(CC42&gt;=0,0,1)</f>
        <v>0</v>
      </c>
    </row>
    <row r="43" spans="1:87" ht="15.6">
      <c r="A43" s="342">
        <v>45310</v>
      </c>
      <c r="B43" s="113">
        <f>'Stocks 1 Day Returns'!B238*'Final Portfolio'!$C$3</f>
        <v>-2.2884167434033386E-3</v>
      </c>
      <c r="C43" s="113">
        <f>'Stocks 1 Day Returns'!C238*'Final Portfolio'!$C$4</f>
        <v>6.7824174587588265E-4</v>
      </c>
      <c r="D43" s="113">
        <f>'Stocks 1 Day Returns'!D238*'Final Portfolio'!$C$5</f>
        <v>5.0852683167453613E-4</v>
      </c>
      <c r="E43" s="113">
        <f>'Stocks 1 Day Returns'!E238*'Final Portfolio'!$C$6</f>
        <v>5.0958465358120542E-4</v>
      </c>
      <c r="F43" s="113">
        <f>'Stocks 1 Day Returns'!F238*'Final Portfolio'!$C$7</f>
        <v>6.9618394756414397E-4</v>
      </c>
      <c r="G43" s="113">
        <f>'Stocks 1 Day Returns'!G238*'Final Portfolio'!$C$8</f>
        <v>-2.8372243531700823E-3</v>
      </c>
      <c r="H43" s="113">
        <f>'Stocks 1 Day Returns'!H238*'Final Portfolio'!$C$9</f>
        <v>-1.4885466647526712E-3</v>
      </c>
      <c r="I43" s="113">
        <f>'Stocks 1 Day Returns'!I238*'Final Portfolio'!$C$10</f>
        <v>-8.9485004704891182E-5</v>
      </c>
      <c r="J43" s="113">
        <f>'Stocks 1 Day Returns'!J238*'Final Portfolio'!$C$11</f>
        <v>-8.034461849529595E-4</v>
      </c>
      <c r="K43" s="113">
        <f>'Stocks 1 Day Returns'!K238*'Final Portfolio'!$C$12</f>
        <v>-2.4327979530862633E-4</v>
      </c>
      <c r="L43" s="252">
        <f t="shared" si="0"/>
        <v>-5.3578615675968005E-3</v>
      </c>
      <c r="M43" s="113">
        <f t="shared" si="1"/>
        <v>1.3053668129022217E-2</v>
      </c>
      <c r="N43" s="113">
        <f t="shared" si="2"/>
        <v>2.2374839427197757E-2</v>
      </c>
      <c r="Q43" s="227">
        <v>45274</v>
      </c>
      <c r="R43" s="113">
        <f>'Stocks 1 Month Returns'!O43*'Final Portfolio'!$J$3</f>
        <v>1.1870834067683946E-2</v>
      </c>
      <c r="S43" s="113">
        <f>'Stocks 1 Month Returns'!P43*'Final Portfolio'!$J$4</f>
        <v>2.8247345905576182E-3</v>
      </c>
      <c r="T43" s="113">
        <f>'Stocks 1 Month Returns'!Q43*'Final Portfolio'!$J$6</f>
        <v>-2.8481115303821002E-3</v>
      </c>
      <c r="U43" s="113">
        <f>'Stocks 1 Month Returns'!R43*'Final Portfolio'!$J$6</f>
        <v>-7.4096528950485041E-3</v>
      </c>
      <c r="V43" s="113">
        <f>'Stocks 1 Month Returns'!S43*'Final Portfolio'!$J$7</f>
        <v>8.5660720142256125E-4</v>
      </c>
      <c r="W43" s="113">
        <f>'Stocks 1 Month Returns'!T43*'Final Portfolio'!$J$8</f>
        <v>7.2890410714396394E-3</v>
      </c>
      <c r="X43" s="113">
        <f>'Stocks 1 Month Returns'!U43*'Final Portfolio'!$J$9</f>
        <v>3.0527979744868396E-2</v>
      </c>
      <c r="Y43" s="113">
        <f>'Stocks 1 Month Returns'!V43*'Final Portfolio'!$J$10</f>
        <v>7.8004665531890228E-4</v>
      </c>
      <c r="Z43" s="113">
        <f>'Stocks 1 Month Returns'!W43*'Final Portfolio'!$J$11</f>
        <v>2.0522658558148256E-2</v>
      </c>
      <c r="AA43" s="113">
        <f>'Stocks 1 Month Returns'!X43*'Final Portfolio'!$J$12</f>
        <v>-1.465289455067842E-3</v>
      </c>
      <c r="AB43" s="113">
        <f>'Stocks 1 Month Returns'!Y43*'Final Portfolio'!$J$13</f>
        <v>2.4425434984622019E-2</v>
      </c>
      <c r="AC43" s="113">
        <f t="shared" si="3"/>
        <v>8.7374282993562896E-2</v>
      </c>
      <c r="AD43" s="113">
        <f t="shared" si="4"/>
        <v>0.25485530348529539</v>
      </c>
      <c r="AE43" s="113">
        <f t="shared" si="5"/>
        <v>0.33951032834148198</v>
      </c>
      <c r="AI43" s="355">
        <v>39</v>
      </c>
      <c r="AJ43" s="355">
        <f>IF('Optimal Portfolio MAIN'!M41&gt;=0,0,1)</f>
        <v>0</v>
      </c>
      <c r="AK43" s="355">
        <f>IF('Optimal Portfolio MAIN'!N41&gt;=0,0,1)</f>
        <v>0</v>
      </c>
      <c r="AQ43" s="39">
        <v>10</v>
      </c>
      <c r="AR43" s="5">
        <f>IF('Optimal Portfolio MAIN'!AD29&gt;=0,0,1)</f>
        <v>0</v>
      </c>
      <c r="AS43" s="5">
        <f>IF('Optimal Portfolio MAIN'!AE29&gt;=0,0,1)</f>
        <v>0</v>
      </c>
      <c r="AY43" s="372">
        <v>39</v>
      </c>
      <c r="AZ43" s="372"/>
      <c r="BA43" s="372"/>
      <c r="BB43" s="391"/>
      <c r="BC43" s="391"/>
      <c r="BE43" s="39">
        <v>10</v>
      </c>
      <c r="BF43" s="222"/>
      <c r="BG43" s="222"/>
      <c r="BH43" s="400"/>
      <c r="BI43" s="400"/>
      <c r="BM43" s="193">
        <v>39</v>
      </c>
      <c r="BN43" s="366">
        <f ca="1">NORMINV(RAND(),$BR$2,$BR$3)</f>
        <v>1.2169076109577664E-2</v>
      </c>
      <c r="BO43" s="361">
        <f ca="1">BN43-BN$296</f>
        <v>3.4543109404137143E-2</v>
      </c>
      <c r="BP43" s="367">
        <f ca="1">BN43-BN$301</f>
        <v>4.2910824634761612E-2</v>
      </c>
      <c r="BT43" s="193">
        <v>39</v>
      </c>
      <c r="BU43" s="356">
        <f ca="1">IF(BO43&gt;=0,0,1)</f>
        <v>0</v>
      </c>
      <c r="BV43" s="355">
        <f ca="1">IF(BP43&gt;=0,0,1)</f>
        <v>0</v>
      </c>
      <c r="BZ43" s="193">
        <v>39</v>
      </c>
      <c r="CA43" s="368">
        <f ca="1">NORMINV(RAND(),CE$2,CE$3)</f>
        <v>-4.3951904806753504E-2</v>
      </c>
      <c r="CB43" s="166">
        <f ca="1">CA43-CA$389</f>
        <v>2.8699711801798443E-2</v>
      </c>
      <c r="CC43" s="166">
        <f ca="1">CA43-CA$394</f>
        <v>5.6933405199072661E-2</v>
      </c>
      <c r="CG43" s="193">
        <v>39</v>
      </c>
      <c r="CH43" s="193">
        <f ca="1">IF(CB43&gt;=0,0,1)</f>
        <v>0</v>
      </c>
      <c r="CI43" s="193">
        <f ca="1">IF(CC43&gt;=0,0,1)</f>
        <v>0</v>
      </c>
    </row>
    <row r="44" spans="1:87" ht="15.6">
      <c r="A44" s="342">
        <v>45315</v>
      </c>
      <c r="B44" s="113">
        <f>'Stocks 1 Day Returns'!B237*'Final Portfolio'!$C$3</f>
        <v>5.7431408843007861E-3</v>
      </c>
      <c r="C44" s="113">
        <f>'Stocks 1 Day Returns'!C237*'Final Portfolio'!$C$4</f>
        <v>6.7064129952925321E-4</v>
      </c>
      <c r="D44" s="113">
        <f>'Stocks 1 Day Returns'!D237*'Final Portfolio'!$C$5</f>
        <v>6.5235763829149637E-4</v>
      </c>
      <c r="E44" s="113">
        <f>'Stocks 1 Day Returns'!E237*'Final Portfolio'!$C$6</f>
        <v>9.4151290692604081E-4</v>
      </c>
      <c r="F44" s="113">
        <f>'Stocks 1 Day Returns'!F237*'Final Portfolio'!$C$7</f>
        <v>3.0827864868634427E-5</v>
      </c>
      <c r="G44" s="113">
        <f>'Stocks 1 Day Returns'!G237*'Final Portfolio'!$C$8</f>
        <v>5.4931432185126642E-4</v>
      </c>
      <c r="H44" s="113">
        <f>'Stocks 1 Day Returns'!H237*'Final Portfolio'!$C$9</f>
        <v>-1.1804160084621151E-4</v>
      </c>
      <c r="I44" s="113">
        <f>'Stocks 1 Day Returns'!I237*'Final Portfolio'!$C$10</f>
        <v>-1.6303533935724924E-4</v>
      </c>
      <c r="J44" s="113">
        <f>'Stocks 1 Day Returns'!J237*'Final Portfolio'!$C$11</f>
        <v>-9.2547165346277042E-4</v>
      </c>
      <c r="K44" s="113">
        <f>'Stocks 1 Day Returns'!K237*'Final Portfolio'!$C$12</f>
        <v>-8.1006711441797838E-4</v>
      </c>
      <c r="L44" s="252">
        <f t="shared" si="0"/>
        <v>6.5711792076832663E-3</v>
      </c>
      <c r="M44" s="113">
        <f t="shared" si="1"/>
        <v>2.4982708904302285E-2</v>
      </c>
      <c r="N44" s="113">
        <f t="shared" si="2"/>
        <v>3.4303880202477821E-2</v>
      </c>
      <c r="Q44" s="227">
        <v>45275</v>
      </c>
      <c r="R44" s="113">
        <f>'Stocks 1 Month Returns'!O44*'Final Portfolio'!$J$3</f>
        <v>1.1694978716599302E-2</v>
      </c>
      <c r="S44" s="113">
        <f>'Stocks 1 Month Returns'!P44*'Final Portfolio'!$J$4</f>
        <v>2.9358764339175434E-3</v>
      </c>
      <c r="T44" s="113">
        <f>'Stocks 1 Month Returns'!Q44*'Final Portfolio'!$J$6</f>
        <v>-1.1622266665138169E-3</v>
      </c>
      <c r="U44" s="113">
        <f>'Stocks 1 Month Returns'!R44*'Final Portfolio'!$J$6</f>
        <v>-6.418950476825511E-3</v>
      </c>
      <c r="V44" s="113">
        <f>'Stocks 1 Month Returns'!S44*'Final Portfolio'!$J$7</f>
        <v>-2.8941188448895639E-3</v>
      </c>
      <c r="W44" s="113">
        <f>'Stocks 1 Month Returns'!T44*'Final Portfolio'!$J$8</f>
        <v>7.3773906630778992E-3</v>
      </c>
      <c r="X44" s="113">
        <f>'Stocks 1 Month Returns'!U44*'Final Portfolio'!$J$9</f>
        <v>2.9723857641156943E-2</v>
      </c>
      <c r="Y44" s="113">
        <f>'Stocks 1 Month Returns'!V44*'Final Portfolio'!$J$10</f>
        <v>7.4162002194844145E-4</v>
      </c>
      <c r="Z44" s="113">
        <f>'Stocks 1 Month Returns'!W44*'Final Portfolio'!$J$11</f>
        <v>2.4424368632632865E-2</v>
      </c>
      <c r="AA44" s="113">
        <f>'Stocks 1 Month Returns'!X44*'Final Portfolio'!$J$12</f>
        <v>3.202207972505422E-3</v>
      </c>
      <c r="AB44" s="113">
        <f>'Stocks 1 Month Returns'!Y44*'Final Portfolio'!$J$13</f>
        <v>2.9859379194018043E-2</v>
      </c>
      <c r="AC44" s="113">
        <f t="shared" si="3"/>
        <v>9.948438328762757E-2</v>
      </c>
      <c r="AD44" s="113">
        <f t="shared" si="4"/>
        <v>0.26696540377936007</v>
      </c>
      <c r="AE44" s="113">
        <f t="shared" si="5"/>
        <v>0.35162042863554666</v>
      </c>
      <c r="AI44" s="355">
        <v>40</v>
      </c>
      <c r="AJ44" s="355">
        <f>IF('Optimal Portfolio MAIN'!M42&gt;=0,0,1)</f>
        <v>0</v>
      </c>
      <c r="AK44" s="355">
        <f>IF('Optimal Portfolio MAIN'!N42&gt;=0,0,1)</f>
        <v>0</v>
      </c>
      <c r="AQ44" s="39">
        <v>11</v>
      </c>
      <c r="AR44" s="5">
        <f>IF('Optimal Portfolio MAIN'!AD30&gt;=0,0,1)</f>
        <v>0</v>
      </c>
      <c r="AS44" s="5">
        <f>IF('Optimal Portfolio MAIN'!AE30&gt;=0,0,1)</f>
        <v>0</v>
      </c>
      <c r="AY44" s="372">
        <v>40</v>
      </c>
      <c r="AZ44" s="372"/>
      <c r="BA44" s="372"/>
      <c r="BB44" s="391"/>
      <c r="BC44" s="391"/>
      <c r="BE44" s="39">
        <v>11</v>
      </c>
      <c r="BF44" s="222"/>
      <c r="BG44" s="222"/>
      <c r="BH44" s="400"/>
      <c r="BI44" s="400"/>
      <c r="BM44" s="193">
        <v>40</v>
      </c>
      <c r="BN44" s="366">
        <f ca="1">NORMINV(RAND(),$BR$2,$BR$3)</f>
        <v>2.1000836837658663E-2</v>
      </c>
      <c r="BO44" s="361">
        <f ca="1">BN44-BN$296</f>
        <v>4.3374870132218149E-2</v>
      </c>
      <c r="BP44" s="367">
        <f ca="1">BN44-BN$301</f>
        <v>5.1742585362842611E-2</v>
      </c>
      <c r="BT44" s="193">
        <v>40</v>
      </c>
      <c r="BU44" s="356">
        <f ca="1">IF(BO44&gt;=0,0,1)</f>
        <v>0</v>
      </c>
      <c r="BV44" s="355">
        <f ca="1">IF(BP44&gt;=0,0,1)</f>
        <v>0</v>
      </c>
      <c r="BZ44" s="193">
        <v>40</v>
      </c>
      <c r="CA44" s="368">
        <f ca="1">NORMINV(RAND(),CE$2,CE$3)</f>
        <v>0.19638863109085061</v>
      </c>
      <c r="CB44" s="166">
        <f ca="1">CA44-CA$389</f>
        <v>0.26904024769940255</v>
      </c>
      <c r="CC44" s="166">
        <f ca="1">CA44-CA$394</f>
        <v>0.29727394109667676</v>
      </c>
      <c r="CG44" s="193">
        <v>40</v>
      </c>
      <c r="CH44" s="193">
        <f ca="1">IF(CB44&gt;=0,0,1)</f>
        <v>0</v>
      </c>
      <c r="CI44" s="193">
        <f ca="1">IF(CC44&gt;=0,0,1)</f>
        <v>0</v>
      </c>
    </row>
    <row r="45" spans="1:87" ht="15.6">
      <c r="A45" s="342">
        <v>45316</v>
      </c>
      <c r="B45" s="113">
        <f>'Stocks 1 Day Returns'!B236*'Final Portfolio'!$C$3</f>
        <v>1.5192260193630958E-3</v>
      </c>
      <c r="C45" s="113">
        <f>'Stocks 1 Day Returns'!C236*'Final Portfolio'!$C$4</f>
        <v>6.5200985925364832E-4</v>
      </c>
      <c r="D45" s="113">
        <f>'Stocks 1 Day Returns'!D236*'Final Portfolio'!$C$5</f>
        <v>1.657144724505204E-3</v>
      </c>
      <c r="E45" s="113">
        <f>'Stocks 1 Day Returns'!E236*'Final Portfolio'!$C$6</f>
        <v>1.7433094615915601E-3</v>
      </c>
      <c r="F45" s="113">
        <f>'Stocks 1 Day Returns'!F236*'Final Portfolio'!$C$7</f>
        <v>-2.278738735001906E-4</v>
      </c>
      <c r="G45" s="113">
        <f>'Stocks 1 Day Returns'!G236*'Final Portfolio'!$C$8</f>
        <v>8.6471930041705388E-4</v>
      </c>
      <c r="H45" s="113">
        <f>'Stocks 1 Day Returns'!H236*'Final Portfolio'!$C$9</f>
        <v>-6.4562348386392626E-4</v>
      </c>
      <c r="I45" s="113">
        <f>'Stocks 1 Day Returns'!I236*'Final Portfolio'!$C$10</f>
        <v>5.795911640296247E-4</v>
      </c>
      <c r="J45" s="113">
        <f>'Stocks 1 Day Returns'!J236*'Final Portfolio'!$C$11</f>
        <v>-3.8719462332080178E-3</v>
      </c>
      <c r="K45" s="113">
        <f>'Stocks 1 Day Returns'!K236*'Final Portfolio'!$C$12</f>
        <v>5.3094236145483369E-4</v>
      </c>
      <c r="L45" s="252">
        <f t="shared" si="0"/>
        <v>2.8014993000428871E-3</v>
      </c>
      <c r="M45" s="113">
        <f t="shared" si="1"/>
        <v>2.1213028996661908E-2</v>
      </c>
      <c r="N45" s="113">
        <f t="shared" si="2"/>
        <v>3.0534200294837444E-2</v>
      </c>
      <c r="Q45" s="227">
        <v>45279</v>
      </c>
      <c r="R45" s="113">
        <f>'Stocks 1 Month Returns'!O45*'Final Portfolio'!$J$3</f>
        <v>8.7902515441013358E-3</v>
      </c>
      <c r="S45" s="113">
        <f>'Stocks 1 Month Returns'!P45*'Final Portfolio'!$J$4</f>
        <v>4.4322999447601276E-3</v>
      </c>
      <c r="T45" s="113">
        <f>'Stocks 1 Month Returns'!Q45*'Final Portfolio'!$J$6</f>
        <v>2.3274111014877973E-4</v>
      </c>
      <c r="U45" s="113">
        <f>'Stocks 1 Month Returns'!R45*'Final Portfolio'!$J$6</f>
        <v>4.4601782250461497E-3</v>
      </c>
      <c r="V45" s="113">
        <f>'Stocks 1 Month Returns'!S45*'Final Portfolio'!$J$7</f>
        <v>5.8829744357702829E-4</v>
      </c>
      <c r="W45" s="113">
        <f>'Stocks 1 Month Returns'!T45*'Final Portfolio'!$J$8</f>
        <v>1.1008030670345059E-2</v>
      </c>
      <c r="X45" s="113">
        <f>'Stocks 1 Month Returns'!U45*'Final Portfolio'!$J$9</f>
        <v>3.8317980950317666E-2</v>
      </c>
      <c r="Y45" s="113">
        <f>'Stocks 1 Month Returns'!V45*'Final Portfolio'!$J$10</f>
        <v>7.2985334014527359E-3</v>
      </c>
      <c r="Z45" s="113">
        <f>'Stocks 1 Month Returns'!W45*'Final Portfolio'!$J$11</f>
        <v>2.8914311086392863E-2</v>
      </c>
      <c r="AA45" s="113">
        <f>'Stocks 1 Month Returns'!X45*'Final Portfolio'!$J$12</f>
        <v>9.7114508198515252E-3</v>
      </c>
      <c r="AB45" s="113">
        <f>'Stocks 1 Month Returns'!Y45*'Final Portfolio'!$J$13</f>
        <v>6.9048152182187517E-2</v>
      </c>
      <c r="AC45" s="113">
        <f t="shared" si="3"/>
        <v>0.1828022273781808</v>
      </c>
      <c r="AD45" s="113">
        <f t="shared" si="4"/>
        <v>0.35028324786991327</v>
      </c>
      <c r="AE45" s="113">
        <f t="shared" si="5"/>
        <v>0.43493827272609992</v>
      </c>
      <c r="AI45" s="355">
        <v>41</v>
      </c>
      <c r="AJ45" s="355">
        <f>IF('Optimal Portfolio MAIN'!M43&gt;=0,0,1)</f>
        <v>0</v>
      </c>
      <c r="AK45" s="355">
        <f>IF('Optimal Portfolio MAIN'!N43&gt;=0,0,1)</f>
        <v>0</v>
      </c>
      <c r="AQ45" s="39">
        <v>12</v>
      </c>
      <c r="AR45" s="5">
        <f>IF('Optimal Portfolio MAIN'!AD31&gt;=0,0,1)</f>
        <v>0</v>
      </c>
      <c r="AS45" s="5">
        <f>IF('Optimal Portfolio MAIN'!AE31&gt;=0,0,1)</f>
        <v>0</v>
      </c>
      <c r="AY45" s="372">
        <v>41</v>
      </c>
      <c r="AZ45" s="372"/>
      <c r="BA45" s="372"/>
      <c r="BB45" s="391"/>
      <c r="BC45" s="391"/>
      <c r="BE45" s="39">
        <v>12</v>
      </c>
      <c r="BF45" s="222"/>
      <c r="BG45" s="222"/>
      <c r="BH45" s="400"/>
      <c r="BI45" s="400"/>
      <c r="BM45" s="193">
        <v>41</v>
      </c>
      <c r="BN45" s="366">
        <f ca="1">NORMINV(RAND(),$BR$2,$BR$3)</f>
        <v>-2.9873285164911329E-3</v>
      </c>
      <c r="BO45" s="361">
        <f ca="1">BN45-BN$296</f>
        <v>1.938670477806835E-2</v>
      </c>
      <c r="BP45" s="367">
        <f ca="1">BN45-BN$301</f>
        <v>2.7754420008692816E-2</v>
      </c>
      <c r="BT45" s="193">
        <v>41</v>
      </c>
      <c r="BU45" s="356">
        <f ca="1">IF(BO45&gt;=0,0,1)</f>
        <v>0</v>
      </c>
      <c r="BV45" s="355">
        <f ca="1">IF(BP45&gt;=0,0,1)</f>
        <v>0</v>
      </c>
      <c r="BZ45" s="193">
        <v>41</v>
      </c>
      <c r="CA45" s="368">
        <f ca="1">NORMINV(RAND(),CE$2,CE$3)</f>
        <v>8.1718355183771546E-2</v>
      </c>
      <c r="CB45" s="166">
        <f ca="1">CA45-CA$389</f>
        <v>0.15436997179232348</v>
      </c>
      <c r="CC45" s="166">
        <f ca="1">CA45-CA$394</f>
        <v>0.1826036651895977</v>
      </c>
      <c r="CG45" s="193">
        <v>41</v>
      </c>
      <c r="CH45" s="193">
        <f ca="1">IF(CB45&gt;=0,0,1)</f>
        <v>0</v>
      </c>
      <c r="CI45" s="193">
        <f ca="1">IF(CC45&gt;=0,0,1)</f>
        <v>0</v>
      </c>
    </row>
    <row r="46" spans="1:87" ht="15.6">
      <c r="A46" s="342">
        <v>45317</v>
      </c>
      <c r="B46" s="113">
        <f>'Stocks 1 Day Returns'!B235*'Final Portfolio'!$C$3</f>
        <v>-1.1193761398004742E-2</v>
      </c>
      <c r="C46" s="113">
        <f>'Stocks 1 Day Returns'!C235*'Final Portfolio'!$C$4</f>
        <v>-2.3452572953862414E-3</v>
      </c>
      <c r="D46" s="113">
        <f>'Stocks 1 Day Returns'!D235*'Final Portfolio'!$C$5</f>
        <v>-3.0728691922489172E-4</v>
      </c>
      <c r="E46" s="113">
        <f>'Stocks 1 Day Returns'!E235*'Final Portfolio'!$C$6</f>
        <v>-1.9467974501582064E-3</v>
      </c>
      <c r="F46" s="113">
        <f>'Stocks 1 Day Returns'!F235*'Final Portfolio'!$C$7</f>
        <v>-3.5262483640102761E-5</v>
      </c>
      <c r="G46" s="113">
        <f>'Stocks 1 Day Returns'!G235*'Final Portfolio'!$C$8</f>
        <v>-2.182398662648649E-3</v>
      </c>
      <c r="H46" s="113">
        <f>'Stocks 1 Day Returns'!H235*'Final Portfolio'!$C$9</f>
        <v>1.0869904337664216E-3</v>
      </c>
      <c r="I46" s="113">
        <f>'Stocks 1 Day Returns'!I235*'Final Portfolio'!$C$10</f>
        <v>2.6160994683622986E-4</v>
      </c>
      <c r="J46" s="113">
        <f>'Stocks 1 Day Returns'!J235*'Final Portfolio'!$C$11</f>
        <v>-1.3465930092716627E-3</v>
      </c>
      <c r="K46" s="113">
        <f>'Stocks 1 Day Returns'!K235*'Final Portfolio'!$C$12</f>
        <v>-2.7122762064161867E-3</v>
      </c>
      <c r="L46" s="252">
        <f t="shared" si="0"/>
        <v>-2.0721033044148029E-2</v>
      </c>
      <c r="M46" s="113">
        <f t="shared" si="1"/>
        <v>-2.30950334752901E-3</v>
      </c>
      <c r="N46" s="113">
        <f t="shared" si="2"/>
        <v>7.0116679506465295E-3</v>
      </c>
      <c r="Q46" s="227">
        <v>45280</v>
      </c>
      <c r="R46" s="113">
        <f>'Stocks 1 Month Returns'!O46*'Final Portfolio'!$J$3</f>
        <v>5.7902237091262748E-3</v>
      </c>
      <c r="S46" s="113">
        <f>'Stocks 1 Month Returns'!P46*'Final Portfolio'!$J$4</f>
        <v>3.6238888302212776E-3</v>
      </c>
      <c r="T46" s="113">
        <f>'Stocks 1 Month Returns'!Q46*'Final Portfolio'!$J$6</f>
        <v>1.1943834947382825E-3</v>
      </c>
      <c r="U46" s="113">
        <f>'Stocks 1 Month Returns'!R46*'Final Portfolio'!$J$6</f>
        <v>4.4865905484231128E-3</v>
      </c>
      <c r="V46" s="113">
        <f>'Stocks 1 Month Returns'!S46*'Final Portfolio'!$J$7</f>
        <v>-2.3608652830954782E-3</v>
      </c>
      <c r="W46" s="113">
        <f>'Stocks 1 Month Returns'!T46*'Final Portfolio'!$J$8</f>
        <v>-2.5562748374873159E-3</v>
      </c>
      <c r="X46" s="113">
        <f>'Stocks 1 Month Returns'!U46*'Final Portfolio'!$J$9</f>
        <v>3.3798503492495795E-2</v>
      </c>
      <c r="Y46" s="113">
        <f>'Stocks 1 Month Returns'!V46*'Final Portfolio'!$J$10</f>
        <v>4.8073816312679436E-3</v>
      </c>
      <c r="Z46" s="113">
        <f>'Stocks 1 Month Returns'!W46*'Final Portfolio'!$J$11</f>
        <v>2.6700014908370175E-2</v>
      </c>
      <c r="AA46" s="113">
        <f>'Stocks 1 Month Returns'!X46*'Final Portfolio'!$J$12</f>
        <v>6.7360469745118582E-3</v>
      </c>
      <c r="AB46" s="113">
        <f>'Stocks 1 Month Returns'!Y46*'Final Portfolio'!$J$13</f>
        <v>5.4179727272731792E-2</v>
      </c>
      <c r="AC46" s="113">
        <f t="shared" si="3"/>
        <v>0.13639962074130371</v>
      </c>
      <c r="AD46" s="113">
        <f t="shared" si="4"/>
        <v>0.30388064123303615</v>
      </c>
      <c r="AE46" s="113">
        <f t="shared" si="5"/>
        <v>0.38853566608922285</v>
      </c>
      <c r="AI46" s="355">
        <v>42</v>
      </c>
      <c r="AJ46" s="355">
        <f>IF('Optimal Portfolio MAIN'!M44&gt;=0,0,1)</f>
        <v>0</v>
      </c>
      <c r="AK46" s="355">
        <f>IF('Optimal Portfolio MAIN'!N44&gt;=0,0,1)</f>
        <v>0</v>
      </c>
      <c r="AQ46" s="39">
        <v>13</v>
      </c>
      <c r="AR46" s="5">
        <f>IF('Optimal Portfolio MAIN'!AD32&gt;=0,0,1)</f>
        <v>0</v>
      </c>
      <c r="AS46" s="5">
        <f>IF('Optimal Portfolio MAIN'!AE32&gt;=0,0,1)</f>
        <v>0</v>
      </c>
      <c r="AY46" s="372">
        <v>42</v>
      </c>
      <c r="AZ46" s="372"/>
      <c r="BA46" s="372"/>
      <c r="BB46" s="391"/>
      <c r="BC46" s="391"/>
      <c r="BE46" s="39">
        <v>13</v>
      </c>
      <c r="BF46" s="222"/>
      <c r="BG46" s="222"/>
      <c r="BH46" s="400"/>
      <c r="BI46" s="400"/>
      <c r="BM46" s="193">
        <v>42</v>
      </c>
      <c r="BN46" s="366">
        <f ca="1">NORMINV(RAND(),$BR$2,$BR$3)</f>
        <v>9.5792447140123013E-3</v>
      </c>
      <c r="BO46" s="361">
        <f ca="1">BN46-BN$296</f>
        <v>3.1953278008571784E-2</v>
      </c>
      <c r="BP46" s="367">
        <f ca="1">BN46-BN$301</f>
        <v>4.0320993239196246E-2</v>
      </c>
      <c r="BT46" s="193">
        <v>42</v>
      </c>
      <c r="BU46" s="356">
        <f ca="1">IF(BO46&gt;=0,0,1)</f>
        <v>0</v>
      </c>
      <c r="BV46" s="355">
        <f ca="1">IF(BP46&gt;=0,0,1)</f>
        <v>0</v>
      </c>
      <c r="BZ46" s="193">
        <v>42</v>
      </c>
      <c r="CA46" s="368">
        <f ca="1">NORMINV(RAND(),CE$2,CE$3)</f>
        <v>-4.9261990075703484E-2</v>
      </c>
      <c r="CB46" s="166">
        <f ca="1">CA46-CA$389</f>
        <v>2.3389626532848463E-2</v>
      </c>
      <c r="CC46" s="166">
        <f ca="1">CA46-CA$394</f>
        <v>5.1623319930122681E-2</v>
      </c>
      <c r="CG46" s="193">
        <v>42</v>
      </c>
      <c r="CH46" s="193">
        <f ca="1">IF(CB46&gt;=0,0,1)</f>
        <v>0</v>
      </c>
      <c r="CI46" s="193">
        <f ca="1">IF(CC46&gt;=0,0,1)</f>
        <v>0</v>
      </c>
    </row>
    <row r="47" spans="1:87" ht="15.6">
      <c r="A47" s="342">
        <v>45322</v>
      </c>
      <c r="B47" s="113">
        <f>'Stocks 1 Day Returns'!B234*'Final Portfolio'!$C$3</f>
        <v>1.8379720225387786E-3</v>
      </c>
      <c r="C47" s="113">
        <f>'Stocks 1 Day Returns'!C234*'Final Portfolio'!$C$4</f>
        <v>2.2037892133045522E-3</v>
      </c>
      <c r="D47" s="113">
        <f>'Stocks 1 Day Returns'!D234*'Final Portfolio'!$C$5</f>
        <v>1.2399145077138596E-3</v>
      </c>
      <c r="E47" s="113">
        <f>'Stocks 1 Day Returns'!E234*'Final Portfolio'!$C$6</f>
        <v>2.7377245317755606E-3</v>
      </c>
      <c r="F47" s="113">
        <f>'Stocks 1 Day Returns'!F234*'Final Portfolio'!$C$7</f>
        <v>1.820620886243991E-3</v>
      </c>
      <c r="G47" s="113">
        <f>'Stocks 1 Day Returns'!G234*'Final Portfolio'!$C$8</f>
        <v>1.9216689421441523E-3</v>
      </c>
      <c r="H47" s="113">
        <f>'Stocks 1 Day Returns'!H234*'Final Portfolio'!$C$9</f>
        <v>1.1385760295774582E-3</v>
      </c>
      <c r="I47" s="113">
        <f>'Stocks 1 Day Returns'!I234*'Final Portfolio'!$C$10</f>
        <v>2.9095509564548315E-3</v>
      </c>
      <c r="J47" s="113">
        <f>'Stocks 1 Day Returns'!J234*'Final Portfolio'!$C$11</f>
        <v>1.4887266427978884E-3</v>
      </c>
      <c r="K47" s="113">
        <f>'Stocks 1 Day Returns'!K234*'Final Portfolio'!$C$12</f>
        <v>3.5397661358284038E-3</v>
      </c>
      <c r="L47" s="252">
        <f t="shared" si="0"/>
        <v>2.0838309868379475E-2</v>
      </c>
      <c r="M47" s="113">
        <f t="shared" si="1"/>
        <v>3.9249839564998494E-2</v>
      </c>
      <c r="N47" s="113">
        <f t="shared" si="2"/>
        <v>4.857101086317403E-2</v>
      </c>
      <c r="Q47" s="227">
        <v>45281</v>
      </c>
      <c r="R47" s="113">
        <f>'Stocks 1 Month Returns'!O47*'Final Portfolio'!$J$3</f>
        <v>1.0211356674948192E-2</v>
      </c>
      <c r="S47" s="113">
        <f>'Stocks 1 Month Returns'!P47*'Final Portfolio'!$J$4</f>
        <v>3.8911057823584039E-3</v>
      </c>
      <c r="T47" s="113">
        <f>'Stocks 1 Month Returns'!Q47*'Final Portfolio'!$J$6</f>
        <v>1.8297850773503121E-3</v>
      </c>
      <c r="U47" s="113">
        <f>'Stocks 1 Month Returns'!R47*'Final Portfolio'!$J$6</f>
        <v>4.975379993511826E-3</v>
      </c>
      <c r="V47" s="113">
        <f>'Stocks 1 Month Returns'!S47*'Final Portfolio'!$J$7</f>
        <v>-6.1073221234137171E-4</v>
      </c>
      <c r="W47" s="113">
        <f>'Stocks 1 Month Returns'!T47*'Final Portfolio'!$J$8</f>
        <v>-1.2353081820158708E-3</v>
      </c>
      <c r="X47" s="113">
        <f>'Stocks 1 Month Returns'!U47*'Final Portfolio'!$J$9</f>
        <v>3.9279428921656388E-2</v>
      </c>
      <c r="Y47" s="113">
        <f>'Stocks 1 Month Returns'!V47*'Final Portfolio'!$J$10</f>
        <v>6.2002283242166036E-3</v>
      </c>
      <c r="Z47" s="113">
        <f>'Stocks 1 Month Returns'!W47*'Final Portfolio'!$J$11</f>
        <v>2.2635167922136091E-2</v>
      </c>
      <c r="AA47" s="113">
        <f>'Stocks 1 Month Returns'!X47*'Final Portfolio'!$J$12</f>
        <v>1.0136727776711258E-2</v>
      </c>
      <c r="AB47" s="113">
        <f>'Stocks 1 Month Returns'!Y47*'Final Portfolio'!$J$13</f>
        <v>6.8533938880876777E-2</v>
      </c>
      <c r="AC47" s="113">
        <f t="shared" si="3"/>
        <v>0.16584707895940859</v>
      </c>
      <c r="AD47" s="113">
        <f t="shared" si="4"/>
        <v>0.33332809945114106</v>
      </c>
      <c r="AE47" s="113">
        <f t="shared" si="5"/>
        <v>0.4179831243073277</v>
      </c>
      <c r="AI47" s="355">
        <v>43</v>
      </c>
      <c r="AJ47" s="355">
        <f>IF('Optimal Portfolio MAIN'!M45&gt;=0,0,1)</f>
        <v>0</v>
      </c>
      <c r="AK47" s="355">
        <f>IF('Optimal Portfolio MAIN'!N45&gt;=0,0,1)</f>
        <v>0</v>
      </c>
      <c r="AQ47" s="39">
        <v>14</v>
      </c>
      <c r="AR47" s="5">
        <f>IF('Optimal Portfolio MAIN'!AD33&gt;=0,0,1)</f>
        <v>0</v>
      </c>
      <c r="AS47" s="5">
        <f>IF('Optimal Portfolio MAIN'!AE33&gt;=0,0,1)</f>
        <v>0</v>
      </c>
      <c r="AY47" s="372">
        <v>43</v>
      </c>
      <c r="AZ47" s="372"/>
      <c r="BA47" s="372"/>
      <c r="BB47" s="391"/>
      <c r="BC47" s="391"/>
      <c r="BE47" s="39">
        <v>14</v>
      </c>
      <c r="BF47" s="222"/>
      <c r="BG47" s="222"/>
      <c r="BH47" s="400"/>
      <c r="BI47" s="400"/>
      <c r="BM47" s="193">
        <v>43</v>
      </c>
      <c r="BN47" s="366">
        <f ca="1">NORMINV(RAND(),$BR$2,$BR$3)</f>
        <v>1.0517165247612564E-3</v>
      </c>
      <c r="BO47" s="361">
        <f ca="1">BN47-BN$296</f>
        <v>2.3425749819320739E-2</v>
      </c>
      <c r="BP47" s="367">
        <f ca="1">BN47-BN$301</f>
        <v>3.1793465049945208E-2</v>
      </c>
      <c r="BT47" s="193">
        <v>43</v>
      </c>
      <c r="BU47" s="356">
        <f ca="1">IF(BO47&gt;=0,0,1)</f>
        <v>0</v>
      </c>
      <c r="BV47" s="355">
        <f ca="1">IF(BP47&gt;=0,0,1)</f>
        <v>0</v>
      </c>
      <c r="BZ47" s="193">
        <v>43</v>
      </c>
      <c r="CA47" s="368">
        <f ca="1">NORMINV(RAND(),CE$2,CE$3)</f>
        <v>-0.15632875994300902</v>
      </c>
      <c r="CB47" s="166">
        <f ca="1">CA47-CA$389</f>
        <v>-8.3677143334457069E-2</v>
      </c>
      <c r="CC47" s="166">
        <f ca="1">CA47-CA$394</f>
        <v>-5.5443449937182851E-2</v>
      </c>
      <c r="CG47" s="193">
        <v>43</v>
      </c>
      <c r="CH47" s="193">
        <f ca="1">IF(CB47&gt;=0,0,1)</f>
        <v>1</v>
      </c>
      <c r="CI47" s="193">
        <f ca="1">IF(CC47&gt;=0,0,1)</f>
        <v>1</v>
      </c>
    </row>
    <row r="48" spans="1:87" ht="15.6">
      <c r="A48" s="342">
        <v>45323</v>
      </c>
      <c r="B48" s="113">
        <f>'Stocks 1 Day Returns'!B233*'Final Portfolio'!$C$3</f>
        <v>-2.7601751233383709E-3</v>
      </c>
      <c r="C48" s="113">
        <f>'Stocks 1 Day Returns'!C233*'Final Portfolio'!$C$4</f>
        <v>-1.3696618125418846E-3</v>
      </c>
      <c r="D48" s="113">
        <f>'Stocks 1 Day Returns'!D233*'Final Portfolio'!$C$5</f>
        <v>3.337051055809459E-4</v>
      </c>
      <c r="E48" s="113">
        <f>'Stocks 1 Day Returns'!E233*'Final Portfolio'!$C$6</f>
        <v>-8.2165278296476572E-5</v>
      </c>
      <c r="F48" s="113">
        <f>'Stocks 1 Day Returns'!F233*'Final Portfolio'!$C$7</f>
        <v>-1.1601054192943592E-3</v>
      </c>
      <c r="G48" s="113">
        <f>'Stocks 1 Day Returns'!G233*'Final Portfolio'!$C$8</f>
        <v>-1.2863554433600265E-3</v>
      </c>
      <c r="H48" s="113">
        <f>'Stocks 1 Day Returns'!H233*'Final Portfolio'!$C$9</f>
        <v>-1.1916149587926372E-3</v>
      </c>
      <c r="I48" s="113">
        <f>'Stocks 1 Day Returns'!I233*'Final Portfolio'!$C$10</f>
        <v>-7.0875846882071151E-4</v>
      </c>
      <c r="J48" s="113">
        <f>'Stocks 1 Day Returns'!J233*'Final Portfolio'!$C$11</f>
        <v>-1.6533131725615811E-3</v>
      </c>
      <c r="K48" s="113">
        <f>'Stocks 1 Day Returns'!K233*'Final Portfolio'!$C$12</f>
        <v>-1.2022538804309369E-4</v>
      </c>
      <c r="L48" s="252">
        <f t="shared" si="0"/>
        <v>-9.9986699594681958E-3</v>
      </c>
      <c r="M48" s="113">
        <f t="shared" si="1"/>
        <v>8.412859737150823E-3</v>
      </c>
      <c r="N48" s="113">
        <f t="shared" si="2"/>
        <v>1.7734031035326364E-2</v>
      </c>
      <c r="Q48" s="227">
        <v>45282</v>
      </c>
      <c r="R48" s="113">
        <f>'Stocks 1 Month Returns'!O48*'Final Portfolio'!$J$3</f>
        <v>1.4713788510324744E-2</v>
      </c>
      <c r="S48" s="113">
        <f>'Stocks 1 Month Returns'!P48*'Final Portfolio'!$J$4</f>
        <v>5.0534245654307221E-3</v>
      </c>
      <c r="T48" s="113">
        <f>'Stocks 1 Month Returns'!Q48*'Final Portfolio'!$J$6</f>
        <v>2.7699557854361247E-3</v>
      </c>
      <c r="U48" s="113">
        <f>'Stocks 1 Month Returns'!R48*'Final Portfolio'!$J$6</f>
        <v>6.9829509204368456E-3</v>
      </c>
      <c r="V48" s="113">
        <f>'Stocks 1 Month Returns'!S48*'Final Portfolio'!$J$7</f>
        <v>-1.044518306602782E-4</v>
      </c>
      <c r="W48" s="113">
        <f>'Stocks 1 Month Returns'!T48*'Final Portfolio'!$J$8</f>
        <v>9.3508493099201404E-4</v>
      </c>
      <c r="X48" s="113">
        <f>'Stocks 1 Month Returns'!U48*'Final Portfolio'!$J$9</f>
        <v>4.0537395209730105E-2</v>
      </c>
      <c r="Y48" s="113">
        <f>'Stocks 1 Month Returns'!V48*'Final Portfolio'!$J$10</f>
        <v>8.3024189797262053E-3</v>
      </c>
      <c r="Z48" s="113">
        <f>'Stocks 1 Month Returns'!W48*'Final Portfolio'!$J$11</f>
        <v>2.3600516499874692E-2</v>
      </c>
      <c r="AA48" s="113">
        <f>'Stocks 1 Month Returns'!X48*'Final Portfolio'!$J$12</f>
        <v>1.0052863671702583E-2</v>
      </c>
      <c r="AB48" s="113">
        <f>'Stocks 1 Month Returns'!Y48*'Final Portfolio'!$J$13</f>
        <v>8.9009056894944427E-2</v>
      </c>
      <c r="AC48" s="113">
        <f t="shared" si="3"/>
        <v>0.20185300413793819</v>
      </c>
      <c r="AD48" s="113">
        <f t="shared" si="4"/>
        <v>0.36933402462967069</v>
      </c>
      <c r="AE48" s="113">
        <f t="shared" si="5"/>
        <v>0.45398904948585728</v>
      </c>
      <c r="AI48" s="355">
        <v>44</v>
      </c>
      <c r="AJ48" s="355">
        <f>IF('Optimal Portfolio MAIN'!M46&gt;=0,0,1)</f>
        <v>1</v>
      </c>
      <c r="AK48" s="355">
        <f>IF('Optimal Portfolio MAIN'!N46&gt;=0,0,1)</f>
        <v>0</v>
      </c>
      <c r="AQ48" s="39">
        <v>15</v>
      </c>
      <c r="AR48" s="5">
        <f>IF('Optimal Portfolio MAIN'!AD34&gt;=0,0,1)</f>
        <v>0</v>
      </c>
      <c r="AS48" s="5">
        <f>IF('Optimal Portfolio MAIN'!AE34&gt;=0,0,1)</f>
        <v>0</v>
      </c>
      <c r="AY48" s="372">
        <v>44</v>
      </c>
      <c r="AZ48" s="372"/>
      <c r="BA48" s="372"/>
      <c r="BB48" s="391"/>
      <c r="BC48" s="391"/>
      <c r="BE48" s="39">
        <v>15</v>
      </c>
      <c r="BF48" s="222"/>
      <c r="BG48" s="222"/>
      <c r="BH48" s="400"/>
      <c r="BI48" s="400"/>
      <c r="BM48" s="193">
        <v>44</v>
      </c>
      <c r="BN48" s="366">
        <f ca="1">NORMINV(RAND(),$BR$2,$BR$3)</f>
        <v>9.1393140246029785E-3</v>
      </c>
      <c r="BO48" s="361">
        <f ca="1">BN48-BN$296</f>
        <v>3.1513347319162457E-2</v>
      </c>
      <c r="BP48" s="367">
        <f ca="1">BN48-BN$301</f>
        <v>3.9881062549786926E-2</v>
      </c>
      <c r="BT48" s="193">
        <v>44</v>
      </c>
      <c r="BU48" s="356">
        <f ca="1">IF(BO48&gt;=0,0,1)</f>
        <v>0</v>
      </c>
      <c r="BV48" s="355">
        <f ca="1">IF(BP48&gt;=0,0,1)</f>
        <v>0</v>
      </c>
      <c r="BZ48" s="193">
        <v>44</v>
      </c>
      <c r="CA48" s="368">
        <f ca="1">NORMINV(RAND(),CE$2,CE$3)</f>
        <v>-0.15551388528374915</v>
      </c>
      <c r="CB48" s="166">
        <f ca="1">CA48-CA$389</f>
        <v>-8.2862268675197207E-2</v>
      </c>
      <c r="CC48" s="166">
        <f ca="1">CA48-CA$394</f>
        <v>-5.4628575277922989E-2</v>
      </c>
      <c r="CG48" s="193">
        <v>44</v>
      </c>
      <c r="CH48" s="193">
        <f ca="1">IF(CB48&gt;=0,0,1)</f>
        <v>1</v>
      </c>
      <c r="CI48" s="193">
        <f ca="1">IF(CC48&gt;=0,0,1)</f>
        <v>1</v>
      </c>
    </row>
    <row r="49" spans="1:87" ht="15.6">
      <c r="A49" s="342">
        <v>45324</v>
      </c>
      <c r="B49" s="113">
        <f>'Stocks 1 Day Returns'!B232*'Final Portfolio'!$C$3</f>
        <v>-8.6756239273451993E-4</v>
      </c>
      <c r="C49" s="113">
        <f>'Stocks 1 Day Returns'!C232*'Final Portfolio'!$C$4</f>
        <v>-5.0974349950419051E-4</v>
      </c>
      <c r="D49" s="113">
        <f>'Stocks 1 Day Returns'!D232*'Final Portfolio'!$C$5</f>
        <v>-1.3683762991720916E-4</v>
      </c>
      <c r="E49" s="113">
        <f>'Stocks 1 Day Returns'!E232*'Final Portfolio'!$C$6</f>
        <v>-2.6938355805853796E-4</v>
      </c>
      <c r="F49" s="113">
        <f>'Stocks 1 Day Returns'!F232*'Final Portfolio'!$C$7</f>
        <v>-3.9803658530290661E-4</v>
      </c>
      <c r="G49" s="113">
        <f>'Stocks 1 Day Returns'!G232*'Final Portfolio'!$C$8</f>
        <v>-6.7438522553305176E-4</v>
      </c>
      <c r="H49" s="113">
        <f>'Stocks 1 Day Returns'!H232*'Final Portfolio'!$C$9</f>
        <v>-2.8523120374252574E-3</v>
      </c>
      <c r="I49" s="113">
        <f>'Stocks 1 Day Returns'!I232*'Final Portfolio'!$C$10</f>
        <v>-1.7122764164789505E-3</v>
      </c>
      <c r="J49" s="113">
        <f>'Stocks 1 Day Returns'!J232*'Final Portfolio'!$C$11</f>
        <v>-9.2051755510275666E-4</v>
      </c>
      <c r="K49" s="113">
        <f>'Stocks 1 Day Returns'!K232*'Final Portfolio'!$C$12</f>
        <v>3.9058270185958759E-4</v>
      </c>
      <c r="L49" s="252">
        <f t="shared" si="0"/>
        <v>-7.9504721981977933E-3</v>
      </c>
      <c r="M49" s="113">
        <f t="shared" si="1"/>
        <v>1.0461057498421225E-2</v>
      </c>
      <c r="N49" s="113">
        <f t="shared" si="2"/>
        <v>1.9782228796596767E-2</v>
      </c>
      <c r="Q49" s="227">
        <v>45286</v>
      </c>
      <c r="R49" s="113">
        <f>'Stocks 1 Month Returns'!O49*'Final Portfolio'!$J$3</f>
        <v>1.9894072726623958E-2</v>
      </c>
      <c r="S49" s="113">
        <f>'Stocks 1 Month Returns'!P49*'Final Portfolio'!$J$4</f>
        <v>5.4533800253406279E-3</v>
      </c>
      <c r="T49" s="113">
        <f>'Stocks 1 Month Returns'!Q49*'Final Portfolio'!$J$6</f>
        <v>2.8809876123556677E-3</v>
      </c>
      <c r="U49" s="113">
        <f>'Stocks 1 Month Returns'!R49*'Final Portfolio'!$J$6</f>
        <v>6.8086460508224355E-3</v>
      </c>
      <c r="V49" s="113">
        <f>'Stocks 1 Month Returns'!S49*'Final Portfolio'!$J$7</f>
        <v>-1.5401258534637786E-3</v>
      </c>
      <c r="W49" s="113">
        <f>'Stocks 1 Month Returns'!T49*'Final Portfolio'!$J$8</f>
        <v>2.0903300141976501E-3</v>
      </c>
      <c r="X49" s="113">
        <f>'Stocks 1 Month Returns'!U49*'Final Portfolio'!$J$9</f>
        <v>4.057289507851012E-2</v>
      </c>
      <c r="Y49" s="113">
        <f>'Stocks 1 Month Returns'!V49*'Final Portfolio'!$J$10</f>
        <v>8.7987854673979068E-3</v>
      </c>
      <c r="Z49" s="113">
        <f>'Stocks 1 Month Returns'!W49*'Final Portfolio'!$J$11</f>
        <v>2.4666616545960897E-2</v>
      </c>
      <c r="AA49" s="113">
        <f>'Stocks 1 Month Returns'!X49*'Final Portfolio'!$J$12</f>
        <v>1.0022276289539542E-2</v>
      </c>
      <c r="AB49" s="113">
        <f>'Stocks 1 Month Returns'!Y49*'Final Portfolio'!$J$13</f>
        <v>9.2981161431328507E-2</v>
      </c>
      <c r="AC49" s="113">
        <f t="shared" si="3"/>
        <v>0.21262902538861356</v>
      </c>
      <c r="AD49" s="113">
        <f t="shared" si="4"/>
        <v>0.38011004588034603</v>
      </c>
      <c r="AE49" s="113">
        <f t="shared" si="5"/>
        <v>0.46476507073653267</v>
      </c>
      <c r="AI49" s="355">
        <v>45</v>
      </c>
      <c r="AJ49" s="355">
        <f>IF('Optimal Portfolio MAIN'!M47&gt;=0,0,1)</f>
        <v>0</v>
      </c>
      <c r="AK49" s="355">
        <f>IF('Optimal Portfolio MAIN'!N47&gt;=0,0,1)</f>
        <v>0</v>
      </c>
      <c r="AQ49" s="39">
        <v>16</v>
      </c>
      <c r="AR49" s="5">
        <f>IF('Optimal Portfolio MAIN'!AD35&gt;=0,0,1)</f>
        <v>0</v>
      </c>
      <c r="AS49" s="5">
        <f>IF('Optimal Portfolio MAIN'!AE35&gt;=0,0,1)</f>
        <v>0</v>
      </c>
      <c r="AY49" s="372">
        <v>45</v>
      </c>
      <c r="AZ49" s="372"/>
      <c r="BA49" s="372"/>
      <c r="BB49" s="391"/>
      <c r="BC49" s="391"/>
      <c r="BE49" s="39">
        <v>16</v>
      </c>
      <c r="BF49" s="222"/>
      <c r="BG49" s="222"/>
      <c r="BH49" s="400"/>
      <c r="BI49" s="400"/>
      <c r="BM49" s="193">
        <v>45</v>
      </c>
      <c r="BN49" s="366">
        <f ca="1">NORMINV(RAND(),$BR$2,$BR$3)</f>
        <v>1.4693211858371306E-2</v>
      </c>
      <c r="BO49" s="361">
        <f ca="1">BN49-BN$296</f>
        <v>3.7067245152930792E-2</v>
      </c>
      <c r="BP49" s="367">
        <f ca="1">BN49-BN$301</f>
        <v>4.5434960383555253E-2</v>
      </c>
      <c r="BT49" s="193">
        <v>45</v>
      </c>
      <c r="BU49" s="356">
        <f ca="1">IF(BO49&gt;=0,0,1)</f>
        <v>0</v>
      </c>
      <c r="BV49" s="355">
        <f ca="1">IF(BP49&gt;=0,0,1)</f>
        <v>0</v>
      </c>
      <c r="BZ49" s="193">
        <v>45</v>
      </c>
      <c r="CA49" s="368">
        <f ca="1">NORMINV(RAND(),CE$2,CE$3)</f>
        <v>-2.4392752787026711E-2</v>
      </c>
      <c r="CB49" s="166">
        <f ca="1">CA49-CA$389</f>
        <v>4.8258863821525236E-2</v>
      </c>
      <c r="CC49" s="166">
        <f ca="1">CA49-CA$394</f>
        <v>7.6492557218799453E-2</v>
      </c>
      <c r="CG49" s="193">
        <v>45</v>
      </c>
      <c r="CH49" s="193">
        <f ca="1">IF(CB49&gt;=0,0,1)</f>
        <v>0</v>
      </c>
      <c r="CI49" s="193">
        <f ca="1">IF(CC49&gt;=0,0,1)</f>
        <v>0</v>
      </c>
    </row>
    <row r="50" spans="1:87" ht="15.6">
      <c r="A50" s="342">
        <v>45329</v>
      </c>
      <c r="B50" s="113">
        <f>'Stocks 1 Day Returns'!B231*'Final Portfolio'!$C$3</f>
        <v>-7.6783899104385794E-3</v>
      </c>
      <c r="C50" s="113">
        <f>'Stocks 1 Day Returns'!C231*'Final Portfolio'!$C$4</f>
        <v>-8.5176650320648581E-4</v>
      </c>
      <c r="D50" s="113">
        <f>'Stocks 1 Day Returns'!D231*'Final Portfolio'!$C$5</f>
        <v>-9.2617711086407587E-4</v>
      </c>
      <c r="E50" s="113">
        <f>'Stocks 1 Day Returns'!E231*'Final Portfolio'!$C$6</f>
        <v>-1.265311743441615E-3</v>
      </c>
      <c r="F50" s="113">
        <f>'Stocks 1 Day Returns'!F231*'Final Portfolio'!$C$7</f>
        <v>-4.4313243968516322E-4</v>
      </c>
      <c r="G50" s="113">
        <f>'Stocks 1 Day Returns'!G231*'Final Portfolio'!$C$8</f>
        <v>-2.1215587488791709E-3</v>
      </c>
      <c r="H50" s="113">
        <f>'Stocks 1 Day Returns'!H231*'Final Portfolio'!$C$9</f>
        <v>6.1177591060143535E-4</v>
      </c>
      <c r="I50" s="113">
        <f>'Stocks 1 Day Returns'!I231*'Final Portfolio'!$C$10</f>
        <v>-2.029903090013184E-3</v>
      </c>
      <c r="J50" s="113">
        <f>'Stocks 1 Day Returns'!J231*'Final Portfolio'!$C$11</f>
        <v>-1.617860543774121E-3</v>
      </c>
      <c r="K50" s="113">
        <f>'Stocks 1 Day Returns'!K231*'Final Portfolio'!$C$12</f>
        <v>-1.7210384771954913E-3</v>
      </c>
      <c r="L50" s="252">
        <f t="shared" si="0"/>
        <v>-1.8043362656896454E-2</v>
      </c>
      <c r="M50" s="113">
        <f t="shared" si="1"/>
        <v>3.6816703972256462E-4</v>
      </c>
      <c r="N50" s="113">
        <f t="shared" si="2"/>
        <v>9.6893383378981041E-3</v>
      </c>
      <c r="Q50" s="227">
        <v>45287</v>
      </c>
      <c r="R50" s="113">
        <f>'Stocks 1 Month Returns'!O50*'Final Portfolio'!$J$3</f>
        <v>1.8648167468857158E-2</v>
      </c>
      <c r="S50" s="113">
        <f>'Stocks 1 Month Returns'!P50*'Final Portfolio'!$J$4</f>
        <v>4.3901418408566623E-3</v>
      </c>
      <c r="T50" s="113">
        <f>'Stocks 1 Month Returns'!Q50*'Final Portfolio'!$J$6</f>
        <v>8.4269172129943122E-4</v>
      </c>
      <c r="U50" s="113">
        <f>'Stocks 1 Month Returns'!R50*'Final Portfolio'!$J$6</f>
        <v>7.1845406289593686E-3</v>
      </c>
      <c r="V50" s="113">
        <f>'Stocks 1 Month Returns'!S50*'Final Portfolio'!$J$7</f>
        <v>1.3198316804366916E-3</v>
      </c>
      <c r="W50" s="113">
        <f>'Stocks 1 Month Returns'!T50*'Final Portfolio'!$J$8</f>
        <v>2.3770251101381092E-3</v>
      </c>
      <c r="X50" s="113">
        <f>'Stocks 1 Month Returns'!U50*'Final Portfolio'!$J$9</f>
        <v>3.4937517765751762E-2</v>
      </c>
      <c r="Y50" s="113">
        <f>'Stocks 1 Month Returns'!V50*'Final Portfolio'!$J$10</f>
        <v>7.1387237656870229E-3</v>
      </c>
      <c r="Z50" s="113">
        <f>'Stocks 1 Month Returns'!W50*'Final Portfolio'!$J$11</f>
        <v>2.1856075106984132E-2</v>
      </c>
      <c r="AA50" s="113">
        <f>'Stocks 1 Month Returns'!X50*'Final Portfolio'!$J$12</f>
        <v>8.6037846730869002E-3</v>
      </c>
      <c r="AB50" s="113">
        <f>'Stocks 1 Month Returns'!Y50*'Final Portfolio'!$J$13</f>
        <v>8.5300227027454101E-2</v>
      </c>
      <c r="AC50" s="113">
        <f t="shared" si="3"/>
        <v>0.19259872678951134</v>
      </c>
      <c r="AD50" s="113">
        <f t="shared" si="4"/>
        <v>0.36007974728124381</v>
      </c>
      <c r="AE50" s="113">
        <f t="shared" si="5"/>
        <v>0.44473477213743046</v>
      </c>
      <c r="AI50" s="355">
        <v>46</v>
      </c>
      <c r="AJ50" s="355">
        <f>IF('Optimal Portfolio MAIN'!M48&gt;=0,0,1)</f>
        <v>0</v>
      </c>
      <c r="AK50" s="355">
        <f>IF('Optimal Portfolio MAIN'!N48&gt;=0,0,1)</f>
        <v>0</v>
      </c>
      <c r="AQ50" s="39">
        <v>17</v>
      </c>
      <c r="AR50" s="5">
        <f>IF('Optimal Portfolio MAIN'!AD36&gt;=0,0,1)</f>
        <v>0</v>
      </c>
      <c r="AS50" s="5">
        <f>IF('Optimal Portfolio MAIN'!AE36&gt;=0,0,1)</f>
        <v>0</v>
      </c>
      <c r="AY50" s="372">
        <v>46</v>
      </c>
      <c r="AZ50" s="372"/>
      <c r="BA50" s="372"/>
      <c r="BB50" s="391"/>
      <c r="BC50" s="391"/>
      <c r="BE50" s="39">
        <v>17</v>
      </c>
      <c r="BF50" s="222"/>
      <c r="BG50" s="222"/>
      <c r="BH50" s="400"/>
      <c r="BI50" s="400"/>
      <c r="BM50" s="193">
        <v>46</v>
      </c>
      <c r="BN50" s="366">
        <f ca="1">NORMINV(RAND(),$BR$2,$BR$3)</f>
        <v>3.0097259542369256E-3</v>
      </c>
      <c r="BO50" s="361">
        <f ca="1">BN50-BN$296</f>
        <v>2.5383759248796409E-2</v>
      </c>
      <c r="BP50" s="367">
        <f ca="1">BN50-BN$301</f>
        <v>3.3751474479420875E-2</v>
      </c>
      <c r="BT50" s="193">
        <v>46</v>
      </c>
      <c r="BU50" s="356">
        <f ca="1">IF(BO50&gt;=0,0,1)</f>
        <v>0</v>
      </c>
      <c r="BV50" s="355">
        <f ca="1">IF(BP50&gt;=0,0,1)</f>
        <v>0</v>
      </c>
      <c r="BZ50" s="193">
        <v>46</v>
      </c>
      <c r="CA50" s="368">
        <f ca="1">NORMINV(RAND(),CE$2,CE$3)</f>
        <v>2.6187689729565734E-2</v>
      </c>
      <c r="CB50" s="166">
        <f ca="1">CA50-CA$389</f>
        <v>9.8839306338117688E-2</v>
      </c>
      <c r="CC50" s="166">
        <f ca="1">CA50-CA$394</f>
        <v>0.12707299973539191</v>
      </c>
      <c r="CG50" s="193">
        <v>46</v>
      </c>
      <c r="CH50" s="193">
        <f ca="1">IF(CB50&gt;=0,0,1)</f>
        <v>0</v>
      </c>
      <c r="CI50" s="193">
        <f ca="1">IF(CC50&gt;=0,0,1)</f>
        <v>0</v>
      </c>
    </row>
    <row r="51" spans="1:87" ht="15.6">
      <c r="A51" s="342">
        <v>45330</v>
      </c>
      <c r="B51" s="113">
        <f>'Stocks 1 Day Returns'!B230*'Final Portfolio'!$C$3</f>
        <v>-9.7033155745139153E-4</v>
      </c>
      <c r="C51" s="113">
        <f>'Stocks 1 Day Returns'!C230*'Final Portfolio'!$C$4</f>
        <v>-2.2673253977282257E-4</v>
      </c>
      <c r="D51" s="113">
        <f>'Stocks 1 Day Returns'!D230*'Final Portfolio'!$C$5</f>
        <v>2.4399366311358416E-4</v>
      </c>
      <c r="E51" s="113">
        <f>'Stocks 1 Day Returns'!E230*'Final Portfolio'!$C$6</f>
        <v>-4.2770255485572118E-4</v>
      </c>
      <c r="F51" s="113">
        <f>'Stocks 1 Day Returns'!F230*'Final Portfolio'!$C$7</f>
        <v>3.8773201082307416E-4</v>
      </c>
      <c r="G51" s="113">
        <f>'Stocks 1 Day Returns'!G230*'Final Portfolio'!$C$8</f>
        <v>1.2730331169497288E-3</v>
      </c>
      <c r="H51" s="113">
        <f>'Stocks 1 Day Returns'!H230*'Final Portfolio'!$C$9</f>
        <v>8.4430759322518423E-4</v>
      </c>
      <c r="I51" s="113">
        <f>'Stocks 1 Day Returns'!I230*'Final Portfolio'!$C$10</f>
        <v>1.2346204563370988E-3</v>
      </c>
      <c r="J51" s="113">
        <f>'Stocks 1 Day Returns'!J230*'Final Portfolio'!$C$11</f>
        <v>2.9673893281847641E-3</v>
      </c>
      <c r="K51" s="113">
        <f>'Stocks 1 Day Returns'!K230*'Final Portfolio'!$C$12</f>
        <v>4.6116059274861068E-4</v>
      </c>
      <c r="L51" s="252">
        <f t="shared" si="0"/>
        <v>5.7874701093021102E-3</v>
      </c>
      <c r="M51" s="113">
        <f t="shared" si="1"/>
        <v>2.4198999805921127E-2</v>
      </c>
      <c r="N51" s="113">
        <f t="shared" si="2"/>
        <v>3.352017110409667E-2</v>
      </c>
      <c r="Q51" s="227">
        <v>45288</v>
      </c>
      <c r="R51" s="113">
        <f>'Stocks 1 Month Returns'!O51*'Final Portfolio'!$J$3</f>
        <v>1.6043564964558478E-2</v>
      </c>
      <c r="S51" s="113">
        <f>'Stocks 1 Month Returns'!P51*'Final Portfolio'!$J$4</f>
        <v>5.2141704032068305E-3</v>
      </c>
      <c r="T51" s="113">
        <f>'Stocks 1 Month Returns'!Q51*'Final Portfolio'!$J$6</f>
        <v>2.0139798766667205E-3</v>
      </c>
      <c r="U51" s="113">
        <f>'Stocks 1 Month Returns'!R51*'Final Portfolio'!$J$6</f>
        <v>6.9812637449294355E-3</v>
      </c>
      <c r="V51" s="113">
        <f>'Stocks 1 Month Returns'!S51*'Final Portfolio'!$J$7</f>
        <v>1.4860933525619948E-3</v>
      </c>
      <c r="W51" s="113">
        <f>'Stocks 1 Month Returns'!T51*'Final Portfolio'!$J$8</f>
        <v>3.3500656471184167E-3</v>
      </c>
      <c r="X51" s="113">
        <f>'Stocks 1 Month Returns'!U51*'Final Portfolio'!$J$9</f>
        <v>2.2269729555665353E-2</v>
      </c>
      <c r="Y51" s="113">
        <f>'Stocks 1 Month Returns'!V51*'Final Portfolio'!$J$10</f>
        <v>6.9362328347832491E-3</v>
      </c>
      <c r="Z51" s="113">
        <f>'Stocks 1 Month Returns'!W51*'Final Portfolio'!$J$11</f>
        <v>2.0056711834317523E-2</v>
      </c>
      <c r="AA51" s="113">
        <f>'Stocks 1 Month Returns'!X51*'Final Portfolio'!$J$12</f>
        <v>9.3349067574240614E-3</v>
      </c>
      <c r="AB51" s="113">
        <f>'Stocks 1 Month Returns'!Y51*'Final Portfolio'!$J$13</f>
        <v>8.7865434519457164E-2</v>
      </c>
      <c r="AC51" s="113">
        <f t="shared" si="3"/>
        <v>0.18155215349068921</v>
      </c>
      <c r="AD51" s="113">
        <f t="shared" si="4"/>
        <v>0.34903317398242167</v>
      </c>
      <c r="AE51" s="113">
        <f t="shared" si="5"/>
        <v>0.43368819883860832</v>
      </c>
      <c r="AI51" s="355">
        <v>47</v>
      </c>
      <c r="AJ51" s="355">
        <f>IF('Optimal Portfolio MAIN'!M49&gt;=0,0,1)</f>
        <v>0</v>
      </c>
      <c r="AK51" s="355">
        <f>IF('Optimal Portfolio MAIN'!N49&gt;=0,0,1)</f>
        <v>0</v>
      </c>
      <c r="AQ51" s="39">
        <v>18</v>
      </c>
      <c r="AR51" s="5">
        <f>IF('Optimal Portfolio MAIN'!AD37&gt;=0,0,1)</f>
        <v>0</v>
      </c>
      <c r="AS51" s="5">
        <f>IF('Optimal Portfolio MAIN'!AE37&gt;=0,0,1)</f>
        <v>0</v>
      </c>
      <c r="AY51" s="372">
        <v>47</v>
      </c>
      <c r="AZ51" s="372"/>
      <c r="BA51" s="372"/>
      <c r="BB51" s="391"/>
      <c r="BC51" s="391"/>
      <c r="BE51" s="39">
        <v>18</v>
      </c>
      <c r="BF51" s="222"/>
      <c r="BG51" s="222"/>
      <c r="BH51" s="400"/>
      <c r="BI51" s="400"/>
      <c r="BM51" s="193">
        <v>47</v>
      </c>
      <c r="BN51" s="366">
        <f ca="1">NORMINV(RAND(),$BR$2,$BR$3)</f>
        <v>2.2847694477447929E-3</v>
      </c>
      <c r="BO51" s="361">
        <f ca="1">BN51-BN$296</f>
        <v>2.4658802742304274E-2</v>
      </c>
      <c r="BP51" s="367">
        <f ca="1">BN51-BN$301</f>
        <v>3.3026517972928743E-2</v>
      </c>
      <c r="BT51" s="193">
        <v>47</v>
      </c>
      <c r="BU51" s="356">
        <f ca="1">IF(BO51&gt;=0,0,1)</f>
        <v>0</v>
      </c>
      <c r="BV51" s="355">
        <f ca="1">IF(BP51&gt;=0,0,1)</f>
        <v>0</v>
      </c>
      <c r="BZ51" s="193">
        <v>47</v>
      </c>
      <c r="CA51" s="368">
        <f ca="1">NORMINV(RAND(),CE$2,CE$3)</f>
        <v>-4.5232839347670001E-2</v>
      </c>
      <c r="CB51" s="166">
        <f ca="1">CA51-CA$389</f>
        <v>2.7418777260881946E-2</v>
      </c>
      <c r="CC51" s="166">
        <f ca="1">CA51-CA$394</f>
        <v>5.5652470658156164E-2</v>
      </c>
      <c r="CG51" s="193">
        <v>47</v>
      </c>
      <c r="CH51" s="193">
        <f ca="1">IF(CB51&gt;=0,0,1)</f>
        <v>0</v>
      </c>
      <c r="CI51" s="193">
        <f ca="1">IF(CC51&gt;=0,0,1)</f>
        <v>0</v>
      </c>
    </row>
    <row r="52" spans="1:87" ht="15.6">
      <c r="A52" s="342">
        <v>45331</v>
      </c>
      <c r="B52" s="113">
        <f>'Stocks 1 Day Returns'!B229*'Final Portfolio'!$C$3</f>
        <v>-1.4834879520278222E-3</v>
      </c>
      <c r="C52" s="113">
        <f>'Stocks 1 Day Returns'!C229*'Final Portfolio'!$C$4</f>
        <v>4.7803524908698324E-5</v>
      </c>
      <c r="D52" s="113">
        <f>'Stocks 1 Day Returns'!D229*'Final Portfolio'!$C$5</f>
        <v>-6.9675798355110839E-4</v>
      </c>
      <c r="E52" s="113">
        <f>'Stocks 1 Day Returns'!E229*'Final Portfolio'!$C$6</f>
        <v>-6.250726879553026E-4</v>
      </c>
      <c r="F52" s="113">
        <f>'Stocks 1 Day Returns'!F229*'Final Portfolio'!$C$7</f>
        <v>-7.19037842714586E-4</v>
      </c>
      <c r="G52" s="113">
        <f>'Stocks 1 Day Returns'!G229*'Final Portfolio'!$C$8</f>
        <v>-1.1148890297424175E-3</v>
      </c>
      <c r="H52" s="113">
        <f>'Stocks 1 Day Returns'!H229*'Final Portfolio'!$C$9</f>
        <v>-1.8056708234627627E-3</v>
      </c>
      <c r="I52" s="113">
        <f>'Stocks 1 Day Returns'!I229*'Final Portfolio'!$C$10</f>
        <v>-1.227827983600307E-3</v>
      </c>
      <c r="J52" s="113">
        <f>'Stocks 1 Day Returns'!J229*'Final Portfolio'!$C$11</f>
        <v>1.6375899771244872E-4</v>
      </c>
      <c r="K52" s="113">
        <f>'Stocks 1 Day Returns'!K229*'Final Portfolio'!$C$12</f>
        <v>-6.824009263112663E-4</v>
      </c>
      <c r="L52" s="252">
        <f t="shared" si="0"/>
        <v>-8.143582706744425E-3</v>
      </c>
      <c r="M52" s="113">
        <f t="shared" si="1"/>
        <v>1.0267946989874594E-2</v>
      </c>
      <c r="N52" s="113">
        <f t="shared" si="2"/>
        <v>1.9589118288050135E-2</v>
      </c>
      <c r="Q52" s="227">
        <v>45289</v>
      </c>
      <c r="R52" s="113">
        <f>'Stocks 1 Month Returns'!O52*'Final Portfolio'!$J$3</f>
        <v>1.4212051454473441E-2</v>
      </c>
      <c r="S52" s="113">
        <f>'Stocks 1 Month Returns'!P52*'Final Portfolio'!$J$4</f>
        <v>2.6797837401560786E-3</v>
      </c>
      <c r="T52" s="113">
        <f>'Stocks 1 Month Returns'!Q52*'Final Portfolio'!$J$6</f>
        <v>6.6243966270368665E-4</v>
      </c>
      <c r="U52" s="113">
        <f>'Stocks 1 Month Returns'!R52*'Final Portfolio'!$J$6</f>
        <v>4.8732542084142065E-3</v>
      </c>
      <c r="V52" s="113">
        <f>'Stocks 1 Month Returns'!S52*'Final Portfolio'!$J$7</f>
        <v>-1.3429727032855155E-3</v>
      </c>
      <c r="W52" s="113">
        <f>'Stocks 1 Month Returns'!T52*'Final Portfolio'!$J$8</f>
        <v>-7.0261813501089072E-4</v>
      </c>
      <c r="X52" s="113">
        <f>'Stocks 1 Month Returns'!U52*'Final Portfolio'!$J$9</f>
        <v>1.8584251580984316E-2</v>
      </c>
      <c r="Y52" s="113">
        <f>'Stocks 1 Month Returns'!V52*'Final Portfolio'!$J$10</f>
        <v>4.9781778856149358E-3</v>
      </c>
      <c r="Z52" s="113">
        <f>'Stocks 1 Month Returns'!W52*'Final Portfolio'!$J$11</f>
        <v>1.4330729115369523E-2</v>
      </c>
      <c r="AA52" s="113">
        <f>'Stocks 1 Month Returns'!X52*'Final Portfolio'!$J$12</f>
        <v>6.2325343980761524E-3</v>
      </c>
      <c r="AB52" s="113">
        <f>'Stocks 1 Month Returns'!Y52*'Final Portfolio'!$J$13</f>
        <v>6.0911629092298858E-2</v>
      </c>
      <c r="AC52" s="113">
        <f t="shared" si="3"/>
        <v>0.1254192602997948</v>
      </c>
      <c r="AD52" s="113">
        <f t="shared" si="4"/>
        <v>0.2929002807915273</v>
      </c>
      <c r="AE52" s="113">
        <f t="shared" si="5"/>
        <v>0.37755530564771389</v>
      </c>
      <c r="AI52" s="355">
        <v>48</v>
      </c>
      <c r="AJ52" s="355">
        <f>IF('Optimal Portfolio MAIN'!M50&gt;=0,0,1)</f>
        <v>0</v>
      </c>
      <c r="AK52" s="355">
        <f>IF('Optimal Portfolio MAIN'!N50&gt;=0,0,1)</f>
        <v>0</v>
      </c>
      <c r="AQ52" s="39">
        <v>19</v>
      </c>
      <c r="AR52" s="5">
        <f>IF('Optimal Portfolio MAIN'!AD38&gt;=0,0,1)</f>
        <v>0</v>
      </c>
      <c r="AS52" s="5">
        <f>IF('Optimal Portfolio MAIN'!AE38&gt;=0,0,1)</f>
        <v>0</v>
      </c>
      <c r="AY52" s="372">
        <v>48</v>
      </c>
      <c r="AZ52" s="372"/>
      <c r="BA52" s="372"/>
      <c r="BB52" s="391"/>
      <c r="BC52" s="391"/>
      <c r="BE52" s="39">
        <v>19</v>
      </c>
      <c r="BF52" s="222"/>
      <c r="BG52" s="222"/>
      <c r="BH52" s="400"/>
      <c r="BI52" s="400"/>
      <c r="BM52" s="193">
        <v>48</v>
      </c>
      <c r="BN52" s="366">
        <f ca="1">NORMINV(RAND(),$BR$2,$BR$3)</f>
        <v>-1.6325200679934643E-3</v>
      </c>
      <c r="BO52" s="361">
        <f ca="1">BN52-BN$296</f>
        <v>2.0741513226566019E-2</v>
      </c>
      <c r="BP52" s="367">
        <f ca="1">BN52-BN$301</f>
        <v>2.9109228457190484E-2</v>
      </c>
      <c r="BT52" s="193">
        <v>48</v>
      </c>
      <c r="BU52" s="356">
        <f ca="1">IF(BO52&gt;=0,0,1)</f>
        <v>0</v>
      </c>
      <c r="BV52" s="355">
        <f ca="1">IF(BP52&gt;=0,0,1)</f>
        <v>0</v>
      </c>
      <c r="BZ52" s="193">
        <v>48</v>
      </c>
      <c r="CA52" s="368">
        <f ca="1">NORMINV(RAND(),CE$2,CE$3)</f>
        <v>2.4412329633177084E-2</v>
      </c>
      <c r="CB52" s="166">
        <f ca="1">CA52-CA$389</f>
        <v>9.7063946241729038E-2</v>
      </c>
      <c r="CC52" s="166">
        <f ca="1">CA52-CA$394</f>
        <v>0.12529763963900326</v>
      </c>
      <c r="CG52" s="193">
        <v>48</v>
      </c>
      <c r="CH52" s="193">
        <f ca="1">IF(CB52&gt;=0,0,1)</f>
        <v>0</v>
      </c>
      <c r="CI52" s="193">
        <f ca="1">IF(CC52&gt;=0,0,1)</f>
        <v>0</v>
      </c>
    </row>
    <row r="53" spans="1:87" ht="15.6">
      <c r="A53" s="342">
        <v>45336</v>
      </c>
      <c r="B53" s="113">
        <f>'Stocks 1 Day Returns'!B228*'Final Portfolio'!$C$3</f>
        <v>-3.9268067408732852E-3</v>
      </c>
      <c r="C53" s="113">
        <f>'Stocks 1 Day Returns'!C228*'Final Portfolio'!$C$4</f>
        <v>-2.7409227879486883E-3</v>
      </c>
      <c r="D53" s="113">
        <f>'Stocks 1 Day Returns'!D228*'Final Portfolio'!$C$5</f>
        <v>-9.4532111761307601E-4</v>
      </c>
      <c r="E53" s="113">
        <f>'Stocks 1 Day Returns'!E228*'Final Portfolio'!$C$6</f>
        <v>-3.7455938177874957E-4</v>
      </c>
      <c r="F53" s="113">
        <f>'Stocks 1 Day Returns'!F228*'Final Portfolio'!$C$7</f>
        <v>-1.1611809506483673E-3</v>
      </c>
      <c r="G53" s="113">
        <f>'Stocks 1 Day Returns'!G228*'Final Portfolio'!$C$8</f>
        <v>-9.2422114452450068E-4</v>
      </c>
      <c r="H53" s="113">
        <f>'Stocks 1 Day Returns'!H228*'Final Portfolio'!$C$9</f>
        <v>-1.0968052757979695E-3</v>
      </c>
      <c r="I53" s="113">
        <f>'Stocks 1 Day Returns'!I228*'Final Portfolio'!$C$10</f>
        <v>8.1184389154238313E-4</v>
      </c>
      <c r="J53" s="113">
        <f>'Stocks 1 Day Returns'!J228*'Final Portfolio'!$C$11</f>
        <v>-4.8400092948844953E-4</v>
      </c>
      <c r="K53" s="113">
        <f>'Stocks 1 Day Returns'!K228*'Final Portfolio'!$C$12</f>
        <v>-1.0603637117092891E-3</v>
      </c>
      <c r="L53" s="252">
        <f t="shared" si="0"/>
        <v>-1.1902338148839991E-2</v>
      </c>
      <c r="M53" s="113">
        <f t="shared" si="1"/>
        <v>6.509191547779028E-3</v>
      </c>
      <c r="N53" s="113">
        <f t="shared" si="2"/>
        <v>1.5830362845954567E-2</v>
      </c>
      <c r="Q53" s="227">
        <v>45301</v>
      </c>
      <c r="R53" s="113">
        <f>'Stocks 1 Month Returns'!O53*'Final Portfolio'!$J$3</f>
        <v>1.0760041136782928E-2</v>
      </c>
      <c r="S53" s="113">
        <f>'Stocks 1 Month Returns'!P53*'Final Portfolio'!$J$4</f>
        <v>-5.7421077260970898E-4</v>
      </c>
      <c r="T53" s="113">
        <f>'Stocks 1 Month Returns'!Q53*'Final Portfolio'!$J$6</f>
        <v>3.4463059757457691E-3</v>
      </c>
      <c r="U53" s="113">
        <f>'Stocks 1 Month Returns'!R53*'Final Portfolio'!$J$6</f>
        <v>4.6270599794127776E-3</v>
      </c>
      <c r="V53" s="113">
        <f>'Stocks 1 Month Returns'!S53*'Final Portfolio'!$J$7</f>
        <v>-2.0407593501418743E-3</v>
      </c>
      <c r="W53" s="113">
        <f>'Stocks 1 Month Returns'!T53*'Final Portfolio'!$J$8</f>
        <v>-3.1960223675141734E-3</v>
      </c>
      <c r="X53" s="113">
        <f>'Stocks 1 Month Returns'!U53*'Final Portfolio'!$J$9</f>
        <v>1.7417371568027498E-2</v>
      </c>
      <c r="Y53" s="113">
        <f>'Stocks 1 Month Returns'!V53*'Final Portfolio'!$J$10</f>
        <v>1.6546405092270409E-3</v>
      </c>
      <c r="Z53" s="113">
        <f>'Stocks 1 Month Returns'!W53*'Final Portfolio'!$J$11</f>
        <v>-5.7442491432847527E-4</v>
      </c>
      <c r="AA53" s="113">
        <f>'Stocks 1 Month Returns'!X53*'Final Portfolio'!$J$12</f>
        <v>7.3783527478077397E-3</v>
      </c>
      <c r="AB53" s="113">
        <f>'Stocks 1 Month Returns'!Y53*'Final Portfolio'!$J$13</f>
        <v>6.2510792723861286E-2</v>
      </c>
      <c r="AC53" s="113">
        <f t="shared" si="3"/>
        <v>0.10140914723627081</v>
      </c>
      <c r="AD53" s="113">
        <f t="shared" si="4"/>
        <v>0.26889016772800328</v>
      </c>
      <c r="AE53" s="113">
        <f t="shared" si="5"/>
        <v>0.35354519258418993</v>
      </c>
      <c r="AI53" s="355">
        <v>49</v>
      </c>
      <c r="AJ53" s="355">
        <f>IF('Optimal Portfolio MAIN'!M51&gt;=0,0,1)</f>
        <v>0</v>
      </c>
      <c r="AK53" s="355">
        <f>IF('Optimal Portfolio MAIN'!N51&gt;=0,0,1)</f>
        <v>0</v>
      </c>
      <c r="AQ53" s="39">
        <v>20</v>
      </c>
      <c r="AR53" s="5">
        <f>IF('Optimal Portfolio MAIN'!AD39&gt;=0,0,1)</f>
        <v>0</v>
      </c>
      <c r="AS53" s="5">
        <f>IF('Optimal Portfolio MAIN'!AE39&gt;=0,0,1)</f>
        <v>0</v>
      </c>
      <c r="AY53" s="372">
        <v>49</v>
      </c>
      <c r="AZ53" s="372"/>
      <c r="BA53" s="372"/>
      <c r="BB53" s="391"/>
      <c r="BC53" s="391"/>
      <c r="BE53" s="39">
        <v>20</v>
      </c>
      <c r="BF53" s="222"/>
      <c r="BG53" s="222"/>
      <c r="BH53" s="400"/>
      <c r="BI53" s="400"/>
      <c r="BM53" s="193">
        <v>49</v>
      </c>
      <c r="BN53" s="366">
        <f ca="1">NORMINV(RAND(),$BR$2,$BR$3)</f>
        <v>3.3483456202220652E-2</v>
      </c>
      <c r="BO53" s="361">
        <f ca="1">BN53-BN$296</f>
        <v>5.5857489496780134E-2</v>
      </c>
      <c r="BP53" s="367">
        <f ca="1">BN53-BN$301</f>
        <v>6.4225204727404603E-2</v>
      </c>
      <c r="BT53" s="193">
        <v>49</v>
      </c>
      <c r="BU53" s="356">
        <f ca="1">IF(BO53&gt;=0,0,1)</f>
        <v>0</v>
      </c>
      <c r="BV53" s="355">
        <f ca="1">IF(BP53&gt;=0,0,1)</f>
        <v>0</v>
      </c>
      <c r="BZ53" s="193">
        <v>49</v>
      </c>
      <c r="CA53" s="368">
        <f ca="1">NORMINV(RAND(),CE$2,CE$3)</f>
        <v>7.138447712666654E-2</v>
      </c>
      <c r="CB53" s="166">
        <f ca="1">CA53-CA$389</f>
        <v>0.14403609373521847</v>
      </c>
      <c r="CC53" s="166">
        <f ca="1">CA53-CA$394</f>
        <v>0.17226978713249269</v>
      </c>
      <c r="CG53" s="193">
        <v>49</v>
      </c>
      <c r="CH53" s="193">
        <f ca="1">IF(CB53&gt;=0,0,1)</f>
        <v>0</v>
      </c>
      <c r="CI53" s="193">
        <f ca="1">IF(CC53&gt;=0,0,1)</f>
        <v>0</v>
      </c>
    </row>
    <row r="54" spans="1:87" ht="15.6">
      <c r="A54" s="342">
        <v>45337</v>
      </c>
      <c r="B54" s="113">
        <f>'Stocks 1 Day Returns'!B227*'Final Portfolio'!$C$3</f>
        <v>-2.1799268510671512E-3</v>
      </c>
      <c r="C54" s="113">
        <f>'Stocks 1 Day Returns'!C227*'Final Portfolio'!$C$4</f>
        <v>-9.4428183919038509E-4</v>
      </c>
      <c r="D54" s="113">
        <f>'Stocks 1 Day Returns'!D227*'Final Portfolio'!$C$5</f>
        <v>-1.691691362835368E-4</v>
      </c>
      <c r="E54" s="113">
        <f>'Stocks 1 Day Returns'!E227*'Final Portfolio'!$C$6</f>
        <v>-3.9514902567937656E-4</v>
      </c>
      <c r="F54" s="113">
        <f>'Stocks 1 Day Returns'!F227*'Final Portfolio'!$C$7</f>
        <v>-7.9294207999350833E-5</v>
      </c>
      <c r="G54" s="113">
        <f>'Stocks 1 Day Returns'!G227*'Final Portfolio'!$C$8</f>
        <v>2.0306367801419255E-4</v>
      </c>
      <c r="H54" s="113">
        <f>'Stocks 1 Day Returns'!H227*'Final Portfolio'!$C$9</f>
        <v>-7.843583124266995E-4</v>
      </c>
      <c r="I54" s="113">
        <f>'Stocks 1 Day Returns'!I227*'Final Portfolio'!$C$10</f>
        <v>-7.9944260611509717E-4</v>
      </c>
      <c r="J54" s="113">
        <f>'Stocks 1 Day Returns'!J227*'Final Portfolio'!$C$11</f>
        <v>-5.3345719148090826E-4</v>
      </c>
      <c r="K54" s="113">
        <f>'Stocks 1 Day Returns'!K227*'Final Portfolio'!$C$12</f>
        <v>2.8721827504170073E-4</v>
      </c>
      <c r="L54" s="252">
        <f t="shared" si="0"/>
        <v>-5.3947972171866131E-3</v>
      </c>
      <c r="M54" s="113">
        <f t="shared" si="1"/>
        <v>1.3016732479432407E-2</v>
      </c>
      <c r="N54" s="113">
        <f t="shared" si="2"/>
        <v>2.2337903777607946E-2</v>
      </c>
      <c r="Q54" s="227">
        <v>45302</v>
      </c>
      <c r="R54" s="113">
        <f>'Stocks 1 Month Returns'!O54*'Final Portfolio'!$J$3</f>
        <v>1.2042124843182478E-2</v>
      </c>
      <c r="S54" s="113">
        <f>'Stocks 1 Month Returns'!P54*'Final Portfolio'!$J$4</f>
        <v>-4.8613891310152115E-3</v>
      </c>
      <c r="T54" s="113">
        <f>'Stocks 1 Month Returns'!Q54*'Final Portfolio'!$J$6</f>
        <v>1.4356196427536894E-3</v>
      </c>
      <c r="U54" s="113">
        <f>'Stocks 1 Month Returns'!R54*'Final Portfolio'!$J$6</f>
        <v>3.0019878400256062E-3</v>
      </c>
      <c r="V54" s="113">
        <f>'Stocks 1 Month Returns'!S54*'Final Portfolio'!$J$7</f>
        <v>-3.7252437783119111E-3</v>
      </c>
      <c r="W54" s="113">
        <f>'Stocks 1 Month Returns'!T54*'Final Portfolio'!$J$8</f>
        <v>-7.0535662281827399E-3</v>
      </c>
      <c r="X54" s="113">
        <f>'Stocks 1 Month Returns'!U54*'Final Portfolio'!$J$9</f>
        <v>9.8196222441443472E-3</v>
      </c>
      <c r="Y54" s="113">
        <f>'Stocks 1 Month Returns'!V54*'Final Portfolio'!$J$10</f>
        <v>2.3365567398069719E-4</v>
      </c>
      <c r="Z54" s="113">
        <f>'Stocks 1 Month Returns'!W54*'Final Portfolio'!$J$11</f>
        <v>-6.2523579848701716E-3</v>
      </c>
      <c r="AA54" s="113">
        <f>'Stocks 1 Month Returns'!X54*'Final Portfolio'!$J$12</f>
        <v>4.5767835778636233E-3</v>
      </c>
      <c r="AB54" s="113">
        <f>'Stocks 1 Month Returns'!Y54*'Final Portfolio'!$J$13</f>
        <v>3.1887688904527423E-2</v>
      </c>
      <c r="AC54" s="113">
        <f t="shared" si="3"/>
        <v>4.1104925604097828E-2</v>
      </c>
      <c r="AD54" s="113">
        <f t="shared" si="4"/>
        <v>0.20858594609583031</v>
      </c>
      <c r="AE54" s="113">
        <f t="shared" si="5"/>
        <v>0.29324097095201695</v>
      </c>
      <c r="AI54" s="355">
        <v>50</v>
      </c>
      <c r="AJ54" s="355">
        <f>IF('Optimal Portfolio MAIN'!M52&gt;=0,0,1)</f>
        <v>0</v>
      </c>
      <c r="AK54" s="355">
        <f>IF('Optimal Portfolio MAIN'!N52&gt;=0,0,1)</f>
        <v>0</v>
      </c>
      <c r="AQ54" s="39">
        <v>21</v>
      </c>
      <c r="AR54" s="5">
        <f>IF('Optimal Portfolio MAIN'!AD40&gt;=0,0,1)</f>
        <v>0</v>
      </c>
      <c r="AS54" s="5">
        <f>IF('Optimal Portfolio MAIN'!AE40&gt;=0,0,1)</f>
        <v>0</v>
      </c>
      <c r="AY54" s="372">
        <v>50</v>
      </c>
      <c r="AZ54" s="372"/>
      <c r="BA54" s="372"/>
      <c r="BB54" s="391"/>
      <c r="BC54" s="391"/>
      <c r="BE54" s="39">
        <v>21</v>
      </c>
      <c r="BF54" s="222"/>
      <c r="BG54" s="222"/>
      <c r="BH54" s="400"/>
      <c r="BI54" s="400"/>
      <c r="BM54" s="193">
        <v>50</v>
      </c>
      <c r="BN54" s="366">
        <f ca="1">NORMINV(RAND(),$BR$2,$BR$3)</f>
        <v>-1.0524161678987442E-2</v>
      </c>
      <c r="BO54" s="361">
        <f ca="1">BN54-BN$296</f>
        <v>1.1849871615572041E-2</v>
      </c>
      <c r="BP54" s="367">
        <f ca="1">BN54-BN$301</f>
        <v>2.0217586846196504E-2</v>
      </c>
      <c r="BT54" s="193">
        <v>50</v>
      </c>
      <c r="BU54" s="356">
        <f ca="1">IF(BO54&gt;=0,0,1)</f>
        <v>0</v>
      </c>
      <c r="BV54" s="355">
        <f ca="1">IF(BP54&gt;=0,0,1)</f>
        <v>0</v>
      </c>
      <c r="BZ54" s="193">
        <v>50</v>
      </c>
      <c r="CA54" s="368">
        <f ca="1">NORMINV(RAND(),CE$2,CE$3)</f>
        <v>-3.5038897454738351E-3</v>
      </c>
      <c r="CB54" s="166">
        <f ca="1">CA54-CA$389</f>
        <v>6.9147726863078116E-2</v>
      </c>
      <c r="CC54" s="166">
        <f ca="1">CA54-CA$394</f>
        <v>9.7381420260352333E-2</v>
      </c>
      <c r="CG54" s="193">
        <v>50</v>
      </c>
      <c r="CH54" s="193">
        <f ca="1">IF(CB54&gt;=0,0,1)</f>
        <v>0</v>
      </c>
      <c r="CI54" s="193">
        <f ca="1">IF(CC54&gt;=0,0,1)</f>
        <v>0</v>
      </c>
    </row>
    <row r="55" spans="1:87" ht="15.6">
      <c r="A55" s="342">
        <v>45338</v>
      </c>
      <c r="B55" s="113">
        <f>'Stocks 1 Day Returns'!B226*'Final Portfolio'!$C$3</f>
        <v>-4.5684977699176526E-3</v>
      </c>
      <c r="C55" s="113">
        <f>'Stocks 1 Day Returns'!C226*'Final Portfolio'!$C$4</f>
        <v>-2.1914361732939978E-3</v>
      </c>
      <c r="D55" s="113">
        <f>'Stocks 1 Day Returns'!D226*'Final Portfolio'!$C$5</f>
        <v>-1.2174359421932735E-3</v>
      </c>
      <c r="E55" s="113">
        <f>'Stocks 1 Day Returns'!E226*'Final Portfolio'!$C$6</f>
        <v>-4.3065237631618737E-4</v>
      </c>
      <c r="F55" s="113">
        <f>'Stocks 1 Day Returns'!F226*'Final Portfolio'!$C$7</f>
        <v>-1.6387443355052711E-3</v>
      </c>
      <c r="G55" s="113">
        <f>'Stocks 1 Day Returns'!G226*'Final Portfolio'!$C$8</f>
        <v>-1.8787650857518456E-3</v>
      </c>
      <c r="H55" s="113">
        <f>'Stocks 1 Day Returns'!H226*'Final Portfolio'!$C$9</f>
        <v>-1.6225480015151306E-3</v>
      </c>
      <c r="I55" s="113">
        <f>'Stocks 1 Day Returns'!I226*'Final Portfolio'!$C$10</f>
        <v>-1.2385277785236315E-3</v>
      </c>
      <c r="J55" s="113">
        <f>'Stocks 1 Day Returns'!J226*'Final Portfolio'!$C$11</f>
        <v>-2.0491819251324526E-3</v>
      </c>
      <c r="K55" s="113">
        <f>'Stocks 1 Day Returns'!K226*'Final Portfolio'!$C$12</f>
        <v>-1.5757403084695754E-3</v>
      </c>
      <c r="L55" s="252">
        <f t="shared" si="0"/>
        <v>-1.8411529696619019E-2</v>
      </c>
      <c r="M55" s="113">
        <f t="shared" si="1"/>
        <v>0</v>
      </c>
      <c r="N55" s="113">
        <f t="shared" si="2"/>
        <v>9.3211712981755394E-3</v>
      </c>
      <c r="Q55" s="227">
        <v>45303</v>
      </c>
      <c r="R55" s="113">
        <f>'Stocks 1 Month Returns'!O55*'Final Portfolio'!$J$3</f>
        <v>1.0683583778777917E-2</v>
      </c>
      <c r="S55" s="113">
        <f>'Stocks 1 Month Returns'!P55*'Final Portfolio'!$J$4</f>
        <v>-5.6555385660471951E-3</v>
      </c>
      <c r="T55" s="113">
        <f>'Stocks 1 Month Returns'!Q55*'Final Portfolio'!$J$6</f>
        <v>1.6900119966772743E-3</v>
      </c>
      <c r="U55" s="113">
        <f>'Stocks 1 Month Returns'!R55*'Final Portfolio'!$J$6</f>
        <v>1.8459546751148181E-3</v>
      </c>
      <c r="V55" s="113">
        <f>'Stocks 1 Month Returns'!S55*'Final Portfolio'!$J$7</f>
        <v>-5.5591941671932531E-3</v>
      </c>
      <c r="W55" s="113">
        <f>'Stocks 1 Month Returns'!T55*'Final Portfolio'!$J$8</f>
        <v>-9.8203791733520677E-3</v>
      </c>
      <c r="X55" s="113">
        <f>'Stocks 1 Month Returns'!U55*'Final Portfolio'!$J$9</f>
        <v>4.6373111881910043E-3</v>
      </c>
      <c r="Y55" s="113">
        <f>'Stocks 1 Month Returns'!V55*'Final Portfolio'!$J$10</f>
        <v>1.4941456975408273E-4</v>
      </c>
      <c r="Z55" s="113">
        <f>'Stocks 1 Month Returns'!W55*'Final Portfolio'!$J$11</f>
        <v>-1.0910996591193723E-2</v>
      </c>
      <c r="AA55" s="113">
        <f>'Stocks 1 Month Returns'!X55*'Final Portfolio'!$J$12</f>
        <v>4.0887444768774369E-3</v>
      </c>
      <c r="AB55" s="113">
        <f>'Stocks 1 Month Returns'!Y55*'Final Portfolio'!$J$13</f>
        <v>1.9388528675081895E-2</v>
      </c>
      <c r="AC55" s="113">
        <f t="shared" si="3"/>
        <v>1.0537440862688189E-2</v>
      </c>
      <c r="AD55" s="113">
        <f t="shared" si="4"/>
        <v>0.17801846135442065</v>
      </c>
      <c r="AE55" s="113">
        <f t="shared" si="5"/>
        <v>0.26267348621060732</v>
      </c>
      <c r="AI55" s="355">
        <v>51</v>
      </c>
      <c r="AJ55" s="355">
        <f>IF('Optimal Portfolio MAIN'!M53&gt;=0,0,1)</f>
        <v>0</v>
      </c>
      <c r="AK55" s="355">
        <f>IF('Optimal Portfolio MAIN'!N53&gt;=0,0,1)</f>
        <v>0</v>
      </c>
      <c r="AQ55" s="39">
        <v>22</v>
      </c>
      <c r="AR55" s="5">
        <f>IF('Optimal Portfolio MAIN'!AD41&gt;=0,0,1)</f>
        <v>0</v>
      </c>
      <c r="AS55" s="5">
        <f>IF('Optimal Portfolio MAIN'!AE41&gt;=0,0,1)</f>
        <v>0</v>
      </c>
      <c r="AY55" s="372">
        <v>51</v>
      </c>
      <c r="AZ55" s="372"/>
      <c r="BA55" s="372"/>
      <c r="BB55" s="391"/>
      <c r="BC55" s="391"/>
      <c r="BE55" s="39">
        <v>22</v>
      </c>
      <c r="BF55" s="222"/>
      <c r="BG55" s="222"/>
      <c r="BH55" s="400"/>
      <c r="BI55" s="400"/>
      <c r="BM55" s="193">
        <v>51</v>
      </c>
      <c r="BN55" s="366">
        <f ca="1">NORMINV(RAND(),$BR$2,$BR$3)</f>
        <v>-2.0523655298974857E-2</v>
      </c>
      <c r="BO55" s="361">
        <f ca="1">BN55-BN$296</f>
        <v>1.8503779955846254E-3</v>
      </c>
      <c r="BP55" s="367">
        <f ca="1">BN55-BN$301</f>
        <v>1.0218093226209091E-2</v>
      </c>
      <c r="BT55" s="193">
        <v>51</v>
      </c>
      <c r="BU55" s="356">
        <f ca="1">IF(BO55&gt;=0,0,1)</f>
        <v>0</v>
      </c>
      <c r="BV55" s="355">
        <f ca="1">IF(BP55&gt;=0,0,1)</f>
        <v>0</v>
      </c>
      <c r="BZ55" s="193">
        <v>51</v>
      </c>
      <c r="CA55" s="368">
        <f ca="1">NORMINV(RAND(),CE$2,CE$3)</f>
        <v>-6.9609533474398314E-2</v>
      </c>
      <c r="CB55" s="166">
        <f ca="1">CA55-CA$389</f>
        <v>3.0420831341536336E-3</v>
      </c>
      <c r="CC55" s="166">
        <f ca="1">CA55-CA$394</f>
        <v>3.1275776531427851E-2</v>
      </c>
      <c r="CG55" s="193">
        <v>51</v>
      </c>
      <c r="CH55" s="193">
        <f ca="1">IF(CB55&gt;=0,0,1)</f>
        <v>0</v>
      </c>
      <c r="CI55" s="193">
        <f ca="1">IF(CC55&gt;=0,0,1)</f>
        <v>0</v>
      </c>
    </row>
    <row r="56" spans="1:87" ht="15.6">
      <c r="A56" s="342">
        <v>45343</v>
      </c>
      <c r="B56" s="113">
        <f>'Stocks 1 Day Returns'!B225*'Final Portfolio'!$C$3</f>
        <v>9.9651826538277527E-4</v>
      </c>
      <c r="C56" s="113">
        <f>'Stocks 1 Day Returns'!C225*'Final Portfolio'!$C$4</f>
        <v>1.9670505335038778E-5</v>
      </c>
      <c r="D56" s="113">
        <f>'Stocks 1 Day Returns'!D225*'Final Portfolio'!$C$5</f>
        <v>3.2730936918077711E-4</v>
      </c>
      <c r="E56" s="113">
        <f>'Stocks 1 Day Returns'!E225*'Final Portfolio'!$C$6</f>
        <v>-7.9672967266402933E-4</v>
      </c>
      <c r="F56" s="113">
        <f>'Stocks 1 Day Returns'!F225*'Final Portfolio'!$C$7</f>
        <v>1.0641024819591548E-3</v>
      </c>
      <c r="G56" s="113">
        <f>'Stocks 1 Day Returns'!G225*'Final Portfolio'!$C$8</f>
        <v>-5.2314548866209671E-4</v>
      </c>
      <c r="H56" s="113">
        <f>'Stocks 1 Day Returns'!H225*'Final Portfolio'!$C$9</f>
        <v>5.5005564692125694E-4</v>
      </c>
      <c r="I56" s="113">
        <f>'Stocks 1 Day Returns'!I225*'Final Portfolio'!$C$10</f>
        <v>-7.0518228838301057E-7</v>
      </c>
      <c r="J56" s="113">
        <f>'Stocks 1 Day Returns'!J225*'Final Portfolio'!$C$11</f>
        <v>-8.2855434865730657E-5</v>
      </c>
      <c r="K56" s="113">
        <f>'Stocks 1 Day Returns'!K225*'Final Portfolio'!$C$12</f>
        <v>3.1674952455653662E-4</v>
      </c>
      <c r="L56" s="252">
        <f t="shared" si="0"/>
        <v>1.8709700148552997E-3</v>
      </c>
      <c r="M56" s="113">
        <f t="shared" si="1"/>
        <v>2.0282499711474319E-2</v>
      </c>
      <c r="N56" s="113">
        <f t="shared" si="2"/>
        <v>2.9603671009649859E-2</v>
      </c>
      <c r="Q56" s="227">
        <v>45307</v>
      </c>
      <c r="R56" s="113">
        <f>'Stocks 1 Month Returns'!O56*'Final Portfolio'!$J$3</f>
        <v>5.5053487845778907E-3</v>
      </c>
      <c r="S56" s="113">
        <f>'Stocks 1 Month Returns'!P56*'Final Portfolio'!$J$4</f>
        <v>-9.6102760875504782E-3</v>
      </c>
      <c r="T56" s="113">
        <f>'Stocks 1 Month Returns'!Q56*'Final Portfolio'!$J$6</f>
        <v>-4.6470181151213373E-4</v>
      </c>
      <c r="U56" s="113">
        <f>'Stocks 1 Month Returns'!R56*'Final Portfolio'!$J$6</f>
        <v>-7.5215111736375744E-4</v>
      </c>
      <c r="V56" s="113">
        <f>'Stocks 1 Month Returns'!S56*'Final Portfolio'!$J$7</f>
        <v>-6.2221417766694636E-3</v>
      </c>
      <c r="W56" s="113">
        <f>'Stocks 1 Month Returns'!T56*'Final Portfolio'!$J$8</f>
        <v>-1.347884200810835E-2</v>
      </c>
      <c r="X56" s="113">
        <f>'Stocks 1 Month Returns'!U56*'Final Portfolio'!$J$9</f>
        <v>-2.4117825892558731E-4</v>
      </c>
      <c r="Y56" s="113">
        <f>'Stocks 1 Month Returns'!V56*'Final Portfolio'!$J$10</f>
        <v>-4.1938914493399567E-3</v>
      </c>
      <c r="Z56" s="113">
        <f>'Stocks 1 Month Returns'!W56*'Final Portfolio'!$J$11</f>
        <v>-2.015914292496266E-2</v>
      </c>
      <c r="AA56" s="113">
        <f>'Stocks 1 Month Returns'!X56*'Final Portfolio'!$J$12</f>
        <v>-1.6084285641473849E-3</v>
      </c>
      <c r="AB56" s="113">
        <f>'Stocks 1 Month Returns'!Y56*'Final Portfolio'!$J$13</f>
        <v>-1.7851567976212901E-2</v>
      </c>
      <c r="AC56" s="113">
        <f t="shared" si="3"/>
        <v>-6.9076973190214774E-2</v>
      </c>
      <c r="AD56" s="113">
        <f t="shared" si="4"/>
        <v>9.8404047301517694E-2</v>
      </c>
      <c r="AE56" s="113">
        <f t="shared" si="5"/>
        <v>0.18305907215770434</v>
      </c>
      <c r="AI56" s="355">
        <v>52</v>
      </c>
      <c r="AJ56" s="355">
        <f>IF('Optimal Portfolio MAIN'!M54&gt;=0,0,1)</f>
        <v>0</v>
      </c>
      <c r="AK56" s="355">
        <f>IF('Optimal Portfolio MAIN'!N54&gt;=0,0,1)</f>
        <v>0</v>
      </c>
      <c r="AQ56" s="39">
        <v>23</v>
      </c>
      <c r="AR56" s="5">
        <f>IF('Optimal Portfolio MAIN'!AD42&gt;=0,0,1)</f>
        <v>0</v>
      </c>
      <c r="AS56" s="5">
        <f>IF('Optimal Portfolio MAIN'!AE42&gt;=0,0,1)</f>
        <v>0</v>
      </c>
      <c r="AY56" s="372">
        <v>52</v>
      </c>
      <c r="AZ56" s="372"/>
      <c r="BA56" s="372"/>
      <c r="BB56" s="391"/>
      <c r="BC56" s="391"/>
      <c r="BE56" s="39">
        <v>23</v>
      </c>
      <c r="BF56" s="222"/>
      <c r="BG56" s="222"/>
      <c r="BH56" s="400"/>
      <c r="BI56" s="400"/>
      <c r="BM56" s="193">
        <v>52</v>
      </c>
      <c r="BN56" s="366">
        <f ca="1">NORMINV(RAND(),$BR$2,$BR$3)</f>
        <v>1.8018894642244921E-2</v>
      </c>
      <c r="BO56" s="361">
        <f ca="1">BN56-BN$296</f>
        <v>4.0392927936804407E-2</v>
      </c>
      <c r="BP56" s="367">
        <f ca="1">BN56-BN$301</f>
        <v>4.8760643167428869E-2</v>
      </c>
      <c r="BT56" s="193">
        <v>52</v>
      </c>
      <c r="BU56" s="356">
        <f ca="1">IF(BO56&gt;=0,0,1)</f>
        <v>0</v>
      </c>
      <c r="BV56" s="355">
        <f ca="1">IF(BP56&gt;=0,0,1)</f>
        <v>0</v>
      </c>
      <c r="BZ56" s="193">
        <v>52</v>
      </c>
      <c r="CA56" s="368">
        <f ca="1">NORMINV(RAND(),CE$2,CE$3)</f>
        <v>5.9583542810656198E-2</v>
      </c>
      <c r="CB56" s="166">
        <f ca="1">CA56-CA$389</f>
        <v>0.13223515941920816</v>
      </c>
      <c r="CC56" s="166">
        <f ca="1">CA56-CA$394</f>
        <v>0.16046885281648238</v>
      </c>
      <c r="CG56" s="193">
        <v>52</v>
      </c>
      <c r="CH56" s="193">
        <f ca="1">IF(CB56&gt;=0,0,1)</f>
        <v>0</v>
      </c>
      <c r="CI56" s="193">
        <f ca="1">IF(CC56&gt;=0,0,1)</f>
        <v>0</v>
      </c>
    </row>
    <row r="57" spans="1:87" ht="15.6">
      <c r="A57" s="342">
        <v>45344</v>
      </c>
      <c r="B57" s="113">
        <f>'Stocks 1 Day Returns'!B224*'Final Portfolio'!$C$3</f>
        <v>-4.2599922927641034E-4</v>
      </c>
      <c r="C57" s="113">
        <f>'Stocks 1 Day Returns'!C224*'Final Portfolio'!$C$4</f>
        <v>-7.3607428828373009E-4</v>
      </c>
      <c r="D57" s="113">
        <f>'Stocks 1 Day Returns'!D224*'Final Portfolio'!$C$5</f>
        <v>-3.2698059579955752E-4</v>
      </c>
      <c r="E57" s="113">
        <f>'Stocks 1 Day Returns'!E224*'Final Portfolio'!$C$6</f>
        <v>3.9789855536140608E-3</v>
      </c>
      <c r="F57" s="113">
        <f>'Stocks 1 Day Returns'!F224*'Final Portfolio'!$C$7</f>
        <v>-9.3601275409001088E-4</v>
      </c>
      <c r="G57" s="113">
        <f>'Stocks 1 Day Returns'!G224*'Final Portfolio'!$C$8</f>
        <v>-6.3139912079862798E-4</v>
      </c>
      <c r="H57" s="113">
        <f>'Stocks 1 Day Returns'!H224*'Final Portfolio'!$C$9</f>
        <v>-7.0309679984100198E-4</v>
      </c>
      <c r="I57" s="113">
        <f>'Stocks 1 Day Returns'!I224*'Final Portfolio'!$C$10</f>
        <v>8.7153677225315632E-6</v>
      </c>
      <c r="J57" s="113">
        <f>'Stocks 1 Day Returns'!J224*'Final Portfolio'!$C$11</f>
        <v>3.0094183962397824E-4</v>
      </c>
      <c r="K57" s="113">
        <f>'Stocks 1 Day Returns'!K224*'Final Portfolio'!$C$12</f>
        <v>-2.8114735627755684E-3</v>
      </c>
      <c r="L57" s="252">
        <f t="shared" si="0"/>
        <v>-2.2823935899043365E-3</v>
      </c>
      <c r="M57" s="113">
        <f t="shared" si="1"/>
        <v>1.6129136106714681E-2</v>
      </c>
      <c r="N57" s="113">
        <f t="shared" si="2"/>
        <v>2.545030740489022E-2</v>
      </c>
      <c r="Q57" s="227">
        <v>45308</v>
      </c>
      <c r="R57" s="113">
        <f>'Stocks 1 Month Returns'!O57*'Final Portfolio'!$J$3</f>
        <v>2.1357989266747035E-3</v>
      </c>
      <c r="S57" s="113">
        <f>'Stocks 1 Month Returns'!P57*'Final Portfolio'!$J$4</f>
        <v>-1.0456915630465052E-2</v>
      </c>
      <c r="T57" s="113">
        <f>'Stocks 1 Month Returns'!Q57*'Final Portfolio'!$J$6</f>
        <v>-1.1671314696660141E-3</v>
      </c>
      <c r="U57" s="113">
        <f>'Stocks 1 Month Returns'!R57*'Final Portfolio'!$J$6</f>
        <v>-1.2457427717711145E-3</v>
      </c>
      <c r="V57" s="113">
        <f>'Stocks 1 Month Returns'!S57*'Final Portfolio'!$J$7</f>
        <v>-1.0198072297603436E-2</v>
      </c>
      <c r="W57" s="113">
        <f>'Stocks 1 Month Returns'!T57*'Final Portfolio'!$J$8</f>
        <v>-1.5374331067863423E-2</v>
      </c>
      <c r="X57" s="113">
        <f>'Stocks 1 Month Returns'!U57*'Final Portfolio'!$J$9</f>
        <v>-2.135908924933063E-3</v>
      </c>
      <c r="Y57" s="113">
        <f>'Stocks 1 Month Returns'!V57*'Final Portfolio'!$J$10</f>
        <v>-5.4860613015658422E-3</v>
      </c>
      <c r="Z57" s="113">
        <f>'Stocks 1 Month Returns'!W57*'Final Portfolio'!$J$11</f>
        <v>-2.1427179293230195E-2</v>
      </c>
      <c r="AA57" s="113">
        <f>'Stocks 1 Month Returns'!X57*'Final Portfolio'!$J$12</f>
        <v>-2.8153933675812981E-3</v>
      </c>
      <c r="AB57" s="113">
        <f>'Stocks 1 Month Returns'!Y57*'Final Portfolio'!$J$13</f>
        <v>-2.5419607894796026E-2</v>
      </c>
      <c r="AC57" s="113">
        <f t="shared" si="3"/>
        <v>-9.3590545092800764E-2</v>
      </c>
      <c r="AD57" s="113">
        <f t="shared" si="4"/>
        <v>7.3890475398931704E-2</v>
      </c>
      <c r="AE57" s="113">
        <f t="shared" si="5"/>
        <v>0.15854550025511835</v>
      </c>
      <c r="AI57" s="355">
        <v>53</v>
      </c>
      <c r="AJ57" s="355">
        <f>IF('Optimal Portfolio MAIN'!M55&gt;=0,0,1)</f>
        <v>0</v>
      </c>
      <c r="AK57" s="355">
        <f>IF('Optimal Portfolio MAIN'!N55&gt;=0,0,1)</f>
        <v>0</v>
      </c>
      <c r="AQ57" s="39">
        <v>24</v>
      </c>
      <c r="AR57" s="5">
        <f>IF('Optimal Portfolio MAIN'!AD43&gt;=0,0,1)</f>
        <v>0</v>
      </c>
      <c r="AS57" s="5">
        <f>IF('Optimal Portfolio MAIN'!AE43&gt;=0,0,1)</f>
        <v>0</v>
      </c>
      <c r="AY57" s="372">
        <v>53</v>
      </c>
      <c r="AZ57" s="372"/>
      <c r="BA57" s="372"/>
      <c r="BB57" s="391"/>
      <c r="BC57" s="391"/>
      <c r="BE57" s="39">
        <v>24</v>
      </c>
      <c r="BF57" s="222"/>
      <c r="BG57" s="222"/>
      <c r="BH57" s="400"/>
      <c r="BI57" s="400"/>
      <c r="BM57" s="193">
        <v>53</v>
      </c>
      <c r="BN57" s="366">
        <f ca="1">NORMINV(RAND(),$BR$2,$BR$3)</f>
        <v>-2.2374033294559482E-2</v>
      </c>
      <c r="BO57" s="361">
        <f ca="1">BN57-BN$296</f>
        <v>0</v>
      </c>
      <c r="BP57" s="367">
        <f ca="1">BN57-BN$301</f>
        <v>8.3677152306244652E-3</v>
      </c>
      <c r="BT57" s="193">
        <v>53</v>
      </c>
      <c r="BU57" s="356">
        <f ca="1">IF(BO57&gt;=0,0,1)</f>
        <v>0</v>
      </c>
      <c r="BV57" s="355">
        <f ca="1">IF(BP57&gt;=0,0,1)</f>
        <v>0</v>
      </c>
      <c r="BZ57" s="193">
        <v>53</v>
      </c>
      <c r="CA57" s="368">
        <f ca="1">NORMINV(RAND(),CE$2,CE$3)</f>
        <v>-8.8896270885941934E-3</v>
      </c>
      <c r="CB57" s="166">
        <f ca="1">CA57-CA$389</f>
        <v>6.3761989519957749E-2</v>
      </c>
      <c r="CC57" s="166">
        <f ca="1">CA57-CA$394</f>
        <v>9.1995682917231966E-2</v>
      </c>
      <c r="CG57" s="193">
        <v>53</v>
      </c>
      <c r="CH57" s="193">
        <f ca="1">IF(CB57&gt;=0,0,1)</f>
        <v>0</v>
      </c>
      <c r="CI57" s="193">
        <f ca="1">IF(CC57&gt;=0,0,1)</f>
        <v>0</v>
      </c>
    </row>
    <row r="58" spans="1:87" ht="15.6">
      <c r="A58" s="342">
        <v>45345</v>
      </c>
      <c r="B58" s="113">
        <f>'Stocks 1 Day Returns'!B223*'Final Portfolio'!$C$3</f>
        <v>-8.0142079827919405E-3</v>
      </c>
      <c r="C58" s="113">
        <f>'Stocks 1 Day Returns'!C223*'Final Portfolio'!$C$4</f>
        <v>-6.2895177838150572E-4</v>
      </c>
      <c r="D58" s="113">
        <f>'Stocks 1 Day Returns'!D223*'Final Portfolio'!$C$5</f>
        <v>3.8186262311631577E-4</v>
      </c>
      <c r="E58" s="113">
        <f>'Stocks 1 Day Returns'!E223*'Final Portfolio'!$C$6</f>
        <v>-1.0872457733136975E-3</v>
      </c>
      <c r="F58" s="113">
        <f>'Stocks 1 Day Returns'!F223*'Final Portfolio'!$C$7</f>
        <v>8.7886950067201926E-4</v>
      </c>
      <c r="G58" s="113">
        <f>'Stocks 1 Day Returns'!G223*'Final Portfolio'!$C$8</f>
        <v>-1.2438401537602116E-4</v>
      </c>
      <c r="H58" s="113">
        <f>'Stocks 1 Day Returns'!H223*'Final Portfolio'!$C$9</f>
        <v>-6.4282767485692057E-4</v>
      </c>
      <c r="I58" s="113">
        <f>'Stocks 1 Day Returns'!I223*'Final Portfolio'!$C$10</f>
        <v>-8.0453611316611212E-4</v>
      </c>
      <c r="J58" s="113">
        <f>'Stocks 1 Day Returns'!J223*'Final Portfolio'!$C$11</f>
        <v>1.9635120639902801E-4</v>
      </c>
      <c r="K58" s="113">
        <f>'Stocks 1 Day Returns'!K223*'Final Portfolio'!$C$12</f>
        <v>-9.4589147841719348E-4</v>
      </c>
      <c r="L58" s="252">
        <f t="shared" si="0"/>
        <v>-1.0790961486116029E-2</v>
      </c>
      <c r="M58" s="113">
        <f t="shared" si="1"/>
        <v>7.6205682105029895E-3</v>
      </c>
      <c r="N58" s="113">
        <f t="shared" si="2"/>
        <v>1.6941739508678527E-2</v>
      </c>
      <c r="Q58" s="227">
        <v>45309</v>
      </c>
      <c r="R58" s="113">
        <f>'Stocks 1 Month Returns'!O58*'Final Portfolio'!$J$3</f>
        <v>3.0622746762887679E-3</v>
      </c>
      <c r="S58" s="113">
        <f>'Stocks 1 Month Returns'!P58*'Final Portfolio'!$J$4</f>
        <v>-5.3312119833549918E-3</v>
      </c>
      <c r="T58" s="113">
        <f>'Stocks 1 Month Returns'!Q58*'Final Portfolio'!$J$6</f>
        <v>1.7313318157222747E-3</v>
      </c>
      <c r="U58" s="113">
        <f>'Stocks 1 Month Returns'!R58*'Final Portfolio'!$J$6</f>
        <v>-7.6730102155124765E-5</v>
      </c>
      <c r="V58" s="113">
        <f>'Stocks 1 Month Returns'!S58*'Final Portfolio'!$J$7</f>
        <v>-2.1783664505172109E-3</v>
      </c>
      <c r="W58" s="113">
        <f>'Stocks 1 Month Returns'!T58*'Final Portfolio'!$J$8</f>
        <v>-1.3185119472329188E-2</v>
      </c>
      <c r="X58" s="113">
        <f>'Stocks 1 Month Returns'!U58*'Final Portfolio'!$J$9</f>
        <v>5.7523448312879033E-4</v>
      </c>
      <c r="Y58" s="113">
        <f>'Stocks 1 Month Returns'!V58*'Final Portfolio'!$J$10</f>
        <v>-3.0191891583272058E-3</v>
      </c>
      <c r="Z58" s="113">
        <f>'Stocks 1 Month Returns'!W58*'Final Portfolio'!$J$11</f>
        <v>-1.7350356817598656E-2</v>
      </c>
      <c r="AA58" s="113">
        <f>'Stocks 1 Month Returns'!X58*'Final Portfolio'!$J$12</f>
        <v>1.1798955708191828E-3</v>
      </c>
      <c r="AB58" s="113">
        <f>'Stocks 1 Month Returns'!Y58*'Final Portfolio'!$J$13</f>
        <v>-2.1304874536365315E-4</v>
      </c>
      <c r="AC58" s="113">
        <f t="shared" si="3"/>
        <v>-3.4805286183687015E-2</v>
      </c>
      <c r="AD58" s="113">
        <f t="shared" si="4"/>
        <v>0.13267573430804547</v>
      </c>
      <c r="AE58" s="113">
        <f t="shared" si="5"/>
        <v>0.21733075916423211</v>
      </c>
      <c r="AI58" s="355">
        <v>54</v>
      </c>
      <c r="AJ58" s="355">
        <f>IF('Optimal Portfolio MAIN'!M56&gt;=0,0,1)</f>
        <v>0</v>
      </c>
      <c r="AK58" s="355">
        <f>IF('Optimal Portfolio MAIN'!N56&gt;=0,0,1)</f>
        <v>0</v>
      </c>
      <c r="AQ58" s="39">
        <v>25</v>
      </c>
      <c r="AR58" s="5">
        <f>IF('Optimal Portfolio MAIN'!AD44&gt;=0,0,1)</f>
        <v>0</v>
      </c>
      <c r="AS58" s="5">
        <f>IF('Optimal Portfolio MAIN'!AE44&gt;=0,0,1)</f>
        <v>0</v>
      </c>
      <c r="AY58" s="372">
        <v>54</v>
      </c>
      <c r="AZ58" s="372"/>
      <c r="BA58" s="372"/>
      <c r="BB58" s="391"/>
      <c r="BC58" s="391"/>
      <c r="BE58" s="39">
        <v>25</v>
      </c>
      <c r="BF58" s="222"/>
      <c r="BG58" s="222"/>
      <c r="BH58" s="400"/>
      <c r="BI58" s="400"/>
      <c r="BM58" s="193">
        <v>54</v>
      </c>
      <c r="BN58" s="366">
        <f ca="1">NORMINV(RAND(),$BR$2,$BR$3)</f>
        <v>-3.9003261566174667E-2</v>
      </c>
      <c r="BO58" s="361">
        <f ca="1">BN58-BN$296</f>
        <v>-1.6629228271615185E-2</v>
      </c>
      <c r="BP58" s="367">
        <f ca="1">BN58-BN$301</f>
        <v>-8.2615130409907193E-3</v>
      </c>
      <c r="BT58" s="193">
        <v>54</v>
      </c>
      <c r="BU58" s="356">
        <f ca="1">IF(BO58&gt;=0,0,1)</f>
        <v>1</v>
      </c>
      <c r="BV58" s="355">
        <f ca="1">IF(BP58&gt;=0,0,1)</f>
        <v>1</v>
      </c>
      <c r="BZ58" s="193">
        <v>54</v>
      </c>
      <c r="CA58" s="368">
        <f ca="1">NORMINV(RAND(),CE$2,CE$3)</f>
        <v>8.0045400515537865E-2</v>
      </c>
      <c r="CB58" s="166">
        <f ca="1">CA58-CA$389</f>
        <v>0.15269701712408981</v>
      </c>
      <c r="CC58" s="166">
        <f ca="1">CA58-CA$394</f>
        <v>0.18093071052136403</v>
      </c>
      <c r="CG58" s="193">
        <v>54</v>
      </c>
      <c r="CH58" s="193">
        <f ca="1">IF(CB58&gt;=0,0,1)</f>
        <v>0</v>
      </c>
      <c r="CI58" s="193">
        <f ca="1">IF(CC58&gt;=0,0,1)</f>
        <v>0</v>
      </c>
    </row>
    <row r="59" spans="1:87" ht="15.6">
      <c r="A59" s="342">
        <v>45350</v>
      </c>
      <c r="B59" s="113">
        <f>'Stocks 1 Day Returns'!B222*'Final Portfolio'!$C$3</f>
        <v>5.2248758644379834E-3</v>
      </c>
      <c r="C59" s="113">
        <f>'Stocks 1 Day Returns'!C222*'Final Portfolio'!$C$4</f>
        <v>4.5322049823140362E-4</v>
      </c>
      <c r="D59" s="113">
        <f>'Stocks 1 Day Returns'!D222*'Final Portfolio'!$C$5</f>
        <v>8.8504537817380097E-4</v>
      </c>
      <c r="E59" s="113">
        <f>'Stocks 1 Day Returns'!E222*'Final Portfolio'!$C$6</f>
        <v>9.6529172784480812E-5</v>
      </c>
      <c r="F59" s="113">
        <f>'Stocks 1 Day Returns'!F222*'Final Portfolio'!$C$7</f>
        <v>2.5530506412839446E-3</v>
      </c>
      <c r="G59" s="113">
        <f>'Stocks 1 Day Returns'!G222*'Final Portfolio'!$C$8</f>
        <v>1.4072781020602852E-3</v>
      </c>
      <c r="H59" s="113">
        <f>'Stocks 1 Day Returns'!H222*'Final Portfolio'!$C$9</f>
        <v>3.6016746426208576E-3</v>
      </c>
      <c r="I59" s="113">
        <f>'Stocks 1 Day Returns'!I222*'Final Portfolio'!$C$10</f>
        <v>7.1271205978670207E-4</v>
      </c>
      <c r="J59" s="113">
        <f>'Stocks 1 Day Returns'!J222*'Final Portfolio'!$C$11</f>
        <v>2.859499540327388E-3</v>
      </c>
      <c r="K59" s="113">
        <f>'Stocks 1 Day Returns'!K222*'Final Portfolio'!$C$12</f>
        <v>1.6560692315113147E-3</v>
      </c>
      <c r="L59" s="252">
        <f t="shared" si="0"/>
        <v>1.9449955131218159E-2</v>
      </c>
      <c r="M59" s="113">
        <f t="shared" si="1"/>
        <v>3.7861484827837175E-2</v>
      </c>
      <c r="N59" s="113">
        <f t="shared" si="2"/>
        <v>4.7182656126012718E-2</v>
      </c>
      <c r="Q59" s="227">
        <v>45310</v>
      </c>
      <c r="R59" s="113">
        <f>'Stocks 1 Month Returns'!O59*'Final Portfolio'!$J$3</f>
        <v>6.1704548883827707E-3</v>
      </c>
      <c r="S59" s="113">
        <f>'Stocks 1 Month Returns'!P59*'Final Portfolio'!$J$4</f>
        <v>-4.4106134984961288E-3</v>
      </c>
      <c r="T59" s="113">
        <f>'Stocks 1 Month Returns'!Q59*'Final Portfolio'!$J$6</f>
        <v>3.72449263542455E-3</v>
      </c>
      <c r="U59" s="113">
        <f>'Stocks 1 Month Returns'!R59*'Final Portfolio'!$J$6</f>
        <v>1.1211929013566469E-3</v>
      </c>
      <c r="V59" s="113">
        <f>'Stocks 1 Month Returns'!S59*'Final Portfolio'!$J$7</f>
        <v>-1.9239070153325721E-3</v>
      </c>
      <c r="W59" s="113">
        <f>'Stocks 1 Month Returns'!T59*'Final Portfolio'!$J$8</f>
        <v>-1.152129245898993E-2</v>
      </c>
      <c r="X59" s="113">
        <f>'Stocks 1 Month Returns'!U59*'Final Portfolio'!$J$9</f>
        <v>3.2056926122226146E-3</v>
      </c>
      <c r="Y59" s="113">
        <f>'Stocks 1 Month Returns'!V59*'Final Portfolio'!$J$10</f>
        <v>-3.0006620600388509E-3</v>
      </c>
      <c r="Z59" s="113">
        <f>'Stocks 1 Month Returns'!W59*'Final Portfolio'!$J$11</f>
        <v>-1.5780839543922221E-2</v>
      </c>
      <c r="AA59" s="113">
        <f>'Stocks 1 Month Returns'!X59*'Final Portfolio'!$J$12</f>
        <v>2.8252606106386937E-3</v>
      </c>
      <c r="AB59" s="113">
        <f>'Stocks 1 Month Returns'!Y59*'Final Portfolio'!$J$13</f>
        <v>1.0475600258836648E-2</v>
      </c>
      <c r="AC59" s="113">
        <f t="shared" si="3"/>
        <v>-9.1146206699177779E-3</v>
      </c>
      <c r="AD59" s="113">
        <f t="shared" si="4"/>
        <v>0.15836639982181469</v>
      </c>
      <c r="AE59" s="113">
        <f t="shared" si="5"/>
        <v>0.24302142467800134</v>
      </c>
      <c r="AI59" s="355">
        <v>55</v>
      </c>
      <c r="AJ59" s="355">
        <f>IF('Optimal Portfolio MAIN'!M57&gt;=0,0,1)</f>
        <v>0</v>
      </c>
      <c r="AK59" s="355">
        <f>IF('Optimal Portfolio MAIN'!N57&gt;=0,0,1)</f>
        <v>0</v>
      </c>
      <c r="AQ59" s="39">
        <v>26</v>
      </c>
      <c r="AR59" s="5">
        <f>IF('Optimal Portfolio MAIN'!AD45&gt;=0,0,1)</f>
        <v>0</v>
      </c>
      <c r="AS59" s="5">
        <f>IF('Optimal Portfolio MAIN'!AE45&gt;=0,0,1)</f>
        <v>0</v>
      </c>
      <c r="AY59" s="372">
        <v>55</v>
      </c>
      <c r="AZ59" s="372"/>
      <c r="BA59" s="372"/>
      <c r="BB59" s="391"/>
      <c r="BC59" s="391"/>
      <c r="BE59" s="39">
        <v>26</v>
      </c>
      <c r="BF59" s="222"/>
      <c r="BG59" s="222"/>
      <c r="BH59" s="400"/>
      <c r="BI59" s="400"/>
      <c r="BM59" s="193">
        <v>55</v>
      </c>
      <c r="BN59" s="366">
        <f ca="1">NORMINV(RAND(),$BR$2,$BR$3)</f>
        <v>2.5587252308203849E-3</v>
      </c>
      <c r="BO59" s="361">
        <f ca="1">BN59-BN$296</f>
        <v>2.4932758525379867E-2</v>
      </c>
      <c r="BP59" s="367">
        <f ca="1">BN59-BN$301</f>
        <v>3.3300473756004333E-2</v>
      </c>
      <c r="BT59" s="193">
        <v>55</v>
      </c>
      <c r="BU59" s="356">
        <f ca="1">IF(BO59&gt;=0,0,1)</f>
        <v>0</v>
      </c>
      <c r="BV59" s="355">
        <f ca="1">IF(BP59&gt;=0,0,1)</f>
        <v>0</v>
      </c>
      <c r="BZ59" s="193">
        <v>55</v>
      </c>
      <c r="CA59" s="368">
        <f ca="1">NORMINV(RAND(),CE$2,CE$3)</f>
        <v>2.6254328866100948E-3</v>
      </c>
      <c r="CB59" s="166">
        <f ca="1">CA59-CA$389</f>
        <v>7.5277049495162035E-2</v>
      </c>
      <c r="CC59" s="166">
        <f ca="1">CA59-CA$394</f>
        <v>0.10351074289243625</v>
      </c>
      <c r="CG59" s="193">
        <v>55</v>
      </c>
      <c r="CH59" s="193">
        <f ca="1">IF(CB59&gt;=0,0,1)</f>
        <v>0</v>
      </c>
      <c r="CI59" s="193">
        <f ca="1">IF(CC59&gt;=0,0,1)</f>
        <v>0</v>
      </c>
    </row>
    <row r="60" spans="1:87" ht="15.6">
      <c r="A60" s="342">
        <v>45351</v>
      </c>
      <c r="B60" s="113">
        <f>'Stocks 1 Day Returns'!B221*'Final Portfolio'!$C$3</f>
        <v>1.0802558211112157E-3</v>
      </c>
      <c r="C60" s="113">
        <f>'Stocks 1 Day Returns'!C221*'Final Portfolio'!$C$4</f>
        <v>-2.0557713562465696E-3</v>
      </c>
      <c r="D60" s="113">
        <f>'Stocks 1 Day Returns'!D221*'Final Portfolio'!$C$5</f>
        <v>-1.0348004846146429E-3</v>
      </c>
      <c r="E60" s="113">
        <f>'Stocks 1 Day Returns'!E221*'Final Portfolio'!$C$6</f>
        <v>-5.1726182295799394E-4</v>
      </c>
      <c r="F60" s="113">
        <f>'Stocks 1 Day Returns'!F221*'Final Portfolio'!$C$7</f>
        <v>8.5311801031087587E-3</v>
      </c>
      <c r="G60" s="113">
        <f>'Stocks 1 Day Returns'!G221*'Final Portfolio'!$C$8</f>
        <v>-1.4681477078828497E-4</v>
      </c>
      <c r="H60" s="113">
        <f>'Stocks 1 Day Returns'!H221*'Final Portfolio'!$C$9</f>
        <v>-1.0234441519346982E-3</v>
      </c>
      <c r="I60" s="113">
        <f>'Stocks 1 Day Returns'!I221*'Final Portfolio'!$C$10</f>
        <v>-9.1836759431720419E-4</v>
      </c>
      <c r="J60" s="113">
        <f>'Stocks 1 Day Returns'!J221*'Final Portfolio'!$C$11</f>
        <v>-1.2343588406260541E-3</v>
      </c>
      <c r="K60" s="113">
        <f>'Stocks 1 Day Returns'!K221*'Final Portfolio'!$C$12</f>
        <v>8.1781249735999326E-4</v>
      </c>
      <c r="L60" s="252">
        <f t="shared" si="0"/>
        <v>3.49842940009452E-3</v>
      </c>
      <c r="M60" s="113">
        <f t="shared" si="1"/>
        <v>2.190995909671354E-2</v>
      </c>
      <c r="N60" s="113">
        <f t="shared" si="2"/>
        <v>3.1231130394889079E-2</v>
      </c>
      <c r="Q60" s="227">
        <v>45314</v>
      </c>
      <c r="R60" s="113">
        <f>'Stocks 1 Month Returns'!O60*'Final Portfolio'!$J$3</f>
        <v>5.9000850847620752E-3</v>
      </c>
      <c r="S60" s="113">
        <f>'Stocks 1 Month Returns'!P60*'Final Portfolio'!$J$4</f>
        <v>-3.2251396362959904E-3</v>
      </c>
      <c r="T60" s="113">
        <f>'Stocks 1 Month Returns'!Q60*'Final Portfolio'!$J$6</f>
        <v>5.3450831775123577E-3</v>
      </c>
      <c r="U60" s="113">
        <f>'Stocks 1 Month Returns'!R60*'Final Portfolio'!$J$6</f>
        <v>1.9649712590861946E-3</v>
      </c>
      <c r="V60" s="113">
        <f>'Stocks 1 Month Returns'!S60*'Final Portfolio'!$J$7</f>
        <v>-3.0071672532747317E-3</v>
      </c>
      <c r="W60" s="113">
        <f>'Stocks 1 Month Returns'!T60*'Final Portfolio'!$J$8</f>
        <v>-1.2155019856333571E-2</v>
      </c>
      <c r="X60" s="113">
        <f>'Stocks 1 Month Returns'!U60*'Final Portfolio'!$J$9</f>
        <v>-5.8677506145839954E-3</v>
      </c>
      <c r="Y60" s="113">
        <f>'Stocks 1 Month Returns'!V60*'Final Portfolio'!$J$10</f>
        <v>-6.5281611253410095E-3</v>
      </c>
      <c r="Z60" s="113">
        <f>'Stocks 1 Month Returns'!W60*'Final Portfolio'!$J$11</f>
        <v>-1.9223330203911173E-2</v>
      </c>
      <c r="AA60" s="113">
        <f>'Stocks 1 Month Returns'!X60*'Final Portfolio'!$J$12</f>
        <v>3.9302499620182422E-3</v>
      </c>
      <c r="AB60" s="113">
        <f>'Stocks 1 Month Returns'!Y60*'Final Portfolio'!$J$13</f>
        <v>8.7163084517547507E-3</v>
      </c>
      <c r="AC60" s="113">
        <f t="shared" si="3"/>
        <v>-2.4149870754606853E-2</v>
      </c>
      <c r="AD60" s="113">
        <f t="shared" si="4"/>
        <v>0.14333114973712563</v>
      </c>
      <c r="AE60" s="113">
        <f t="shared" si="5"/>
        <v>0.22798617459331227</v>
      </c>
      <c r="AI60" s="355">
        <v>56</v>
      </c>
      <c r="AJ60" s="355">
        <f>IF('Optimal Portfolio MAIN'!M58&gt;=0,0,1)</f>
        <v>0</v>
      </c>
      <c r="AK60" s="355">
        <f>IF('Optimal Portfolio MAIN'!N58&gt;=0,0,1)</f>
        <v>0</v>
      </c>
      <c r="AQ60" s="39">
        <v>27</v>
      </c>
      <c r="AR60" s="5">
        <f>IF('Optimal Portfolio MAIN'!AD46&gt;=0,0,1)</f>
        <v>0</v>
      </c>
      <c r="AS60" s="5">
        <f>IF('Optimal Portfolio MAIN'!AE46&gt;=0,0,1)</f>
        <v>0</v>
      </c>
      <c r="AY60" s="372">
        <v>56</v>
      </c>
      <c r="AZ60" s="372"/>
      <c r="BA60" s="372"/>
      <c r="BB60" s="391"/>
      <c r="BC60" s="391"/>
      <c r="BE60" s="39">
        <v>27</v>
      </c>
      <c r="BF60" s="222"/>
      <c r="BG60" s="222"/>
      <c r="BH60" s="400"/>
      <c r="BI60" s="400"/>
      <c r="BM60" s="193">
        <v>56</v>
      </c>
      <c r="BN60" s="366">
        <f ca="1">NORMINV(RAND(),$BR$2,$BR$3)</f>
        <v>4.1208669813758418E-2</v>
      </c>
      <c r="BO60" s="361">
        <f ca="1">BN60-BN$296</f>
        <v>6.3582703108317901E-2</v>
      </c>
      <c r="BP60" s="367">
        <f ca="1">BN60-BN$301</f>
        <v>7.1950418338942362E-2</v>
      </c>
      <c r="BT60" s="193">
        <v>56</v>
      </c>
      <c r="BU60" s="356">
        <f ca="1">IF(BO60&gt;=0,0,1)</f>
        <v>0</v>
      </c>
      <c r="BV60" s="355">
        <f ca="1">IF(BP60&gt;=0,0,1)</f>
        <v>0</v>
      </c>
      <c r="BZ60" s="193">
        <v>56</v>
      </c>
      <c r="CA60" s="368">
        <f ca="1">NORMINV(RAND(),CE$2,CE$3)</f>
        <v>-4.6434561806334915E-2</v>
      </c>
      <c r="CB60" s="166">
        <f ca="1">CA60-CA$389</f>
        <v>2.6217054802217032E-2</v>
      </c>
      <c r="CC60" s="166">
        <f ca="1">CA60-CA$394</f>
        <v>5.445074819949125E-2</v>
      </c>
      <c r="CG60" s="193">
        <v>56</v>
      </c>
      <c r="CH60" s="193">
        <f ca="1">IF(CB60&gt;=0,0,1)</f>
        <v>0</v>
      </c>
      <c r="CI60" s="193">
        <f ca="1">IF(CC60&gt;=0,0,1)</f>
        <v>0</v>
      </c>
    </row>
    <row r="61" spans="1:87" ht="15.6">
      <c r="A61" s="342">
        <v>45352</v>
      </c>
      <c r="B61" s="113">
        <f>'Stocks 1 Day Returns'!B220*'Final Portfolio'!$C$3</f>
        <v>-1.0884085926300636E-3</v>
      </c>
      <c r="C61" s="113">
        <f>'Stocks 1 Day Returns'!C220*'Final Portfolio'!$C$4</f>
        <v>2.7163694333665056E-4</v>
      </c>
      <c r="D61" s="113">
        <f>'Stocks 1 Day Returns'!D220*'Final Portfolio'!$C$5</f>
        <v>6.7817111652853203E-3</v>
      </c>
      <c r="E61" s="113">
        <f>'Stocks 1 Day Returns'!E220*'Final Portfolio'!$C$6</f>
        <v>5.3212727877486763E-4</v>
      </c>
      <c r="F61" s="113">
        <f>'Stocks 1 Day Returns'!F220*'Final Portfolio'!$C$7</f>
        <v>-2.13787994952066E-4</v>
      </c>
      <c r="G61" s="113">
        <f>'Stocks 1 Day Returns'!G220*'Final Portfolio'!$C$8</f>
        <v>-1.9080233558523617E-4</v>
      </c>
      <c r="H61" s="113">
        <f>'Stocks 1 Day Returns'!H220*'Final Portfolio'!$C$9</f>
        <v>-4.5303390841282764E-4</v>
      </c>
      <c r="I61" s="113">
        <f>'Stocks 1 Day Returns'!I220*'Final Portfolio'!$C$10</f>
        <v>5.6817443061627502E-5</v>
      </c>
      <c r="J61" s="113">
        <f>'Stocks 1 Day Returns'!J220*'Final Portfolio'!$C$11</f>
        <v>-2.4712809181863136E-4</v>
      </c>
      <c r="K61" s="113">
        <f>'Stocks 1 Day Returns'!K220*'Final Portfolio'!$C$12</f>
        <v>3.0477853718258842E-3</v>
      </c>
      <c r="L61" s="252">
        <f t="shared" si="0"/>
        <v>8.4969172788855254E-3</v>
      </c>
      <c r="M61" s="113">
        <f t="shared" si="1"/>
        <v>2.6908446975504544E-2</v>
      </c>
      <c r="N61" s="113">
        <f t="shared" si="2"/>
        <v>3.6229618273680084E-2</v>
      </c>
      <c r="Q61" s="227">
        <v>45315</v>
      </c>
      <c r="R61" s="113">
        <f>'Stocks 1 Month Returns'!O61*'Final Portfolio'!$J$3</f>
        <v>4.267123087309233E-3</v>
      </c>
      <c r="S61" s="113">
        <f>'Stocks 1 Month Returns'!P61*'Final Portfolio'!$J$4</f>
        <v>-3.1317096922588781E-3</v>
      </c>
      <c r="T61" s="113">
        <f>'Stocks 1 Month Returns'!Q61*'Final Portfolio'!$J$6</f>
        <v>5.1692914147545999E-3</v>
      </c>
      <c r="U61" s="113">
        <f>'Stocks 1 Month Returns'!R61*'Final Portfolio'!$J$6</f>
        <v>6.998620325659921E-4</v>
      </c>
      <c r="V61" s="113">
        <f>'Stocks 1 Month Returns'!S61*'Final Portfolio'!$J$7</f>
        <v>-2.488502749206538E-3</v>
      </c>
      <c r="W61" s="113">
        <f>'Stocks 1 Month Returns'!T61*'Final Portfolio'!$J$8</f>
        <v>-1.2956452432741072E-2</v>
      </c>
      <c r="X61" s="113">
        <f>'Stocks 1 Month Returns'!U61*'Final Portfolio'!$J$9</f>
        <v>-5.7390413575136414E-3</v>
      </c>
      <c r="Y61" s="113">
        <f>'Stocks 1 Month Returns'!V61*'Final Portfolio'!$J$10</f>
        <v>-4.3779214166177922E-3</v>
      </c>
      <c r="Z61" s="113">
        <f>'Stocks 1 Month Returns'!W61*'Final Portfolio'!$J$11</f>
        <v>-2.0558065513101034E-2</v>
      </c>
      <c r="AA61" s="113">
        <f>'Stocks 1 Month Returns'!X61*'Final Portfolio'!$J$12</f>
        <v>2.8101947690286088E-3</v>
      </c>
      <c r="AB61" s="113">
        <f>'Stocks 1 Month Returns'!Y61*'Final Portfolio'!$J$13</f>
        <v>1.1468426092508643E-2</v>
      </c>
      <c r="AC61" s="113">
        <f t="shared" si="3"/>
        <v>-2.4836795765271882E-2</v>
      </c>
      <c r="AD61" s="113">
        <f t="shared" si="4"/>
        <v>0.1426442247264606</v>
      </c>
      <c r="AE61" s="113">
        <f t="shared" si="5"/>
        <v>0.22729924958264724</v>
      </c>
      <c r="AI61" s="355">
        <v>57</v>
      </c>
      <c r="AJ61" s="355">
        <f>IF('Optimal Portfolio MAIN'!M59&gt;=0,0,1)</f>
        <v>0</v>
      </c>
      <c r="AK61" s="355">
        <f>IF('Optimal Portfolio MAIN'!N59&gt;=0,0,1)</f>
        <v>0</v>
      </c>
      <c r="AQ61" s="39">
        <v>28</v>
      </c>
      <c r="AR61" s="5">
        <f>IF('Optimal Portfolio MAIN'!AD47&gt;=0,0,1)</f>
        <v>0</v>
      </c>
      <c r="AS61" s="5">
        <f>IF('Optimal Portfolio MAIN'!AE47&gt;=0,0,1)</f>
        <v>0</v>
      </c>
      <c r="AY61" s="372">
        <v>57</v>
      </c>
      <c r="AZ61" s="372"/>
      <c r="BA61" s="372"/>
      <c r="BB61" s="391"/>
      <c r="BC61" s="391"/>
      <c r="BE61" s="39">
        <v>28</v>
      </c>
      <c r="BF61" s="222"/>
      <c r="BG61" s="222"/>
      <c r="BH61" s="400"/>
      <c r="BI61" s="400"/>
      <c r="BM61" s="193">
        <v>57</v>
      </c>
      <c r="BN61" s="366">
        <f ca="1">NORMINV(RAND(),$BR$2,$BR$3)</f>
        <v>1.090523665311911E-2</v>
      </c>
      <c r="BO61" s="361">
        <f ca="1">BN61-BN$296</f>
        <v>3.3279269947678589E-2</v>
      </c>
      <c r="BP61" s="367">
        <f ca="1">BN61-BN$301</f>
        <v>4.1646985178303057E-2</v>
      </c>
      <c r="BT61" s="193">
        <v>57</v>
      </c>
      <c r="BU61" s="356">
        <f ca="1">IF(BO61&gt;=0,0,1)</f>
        <v>0</v>
      </c>
      <c r="BV61" s="355">
        <f ca="1">IF(BP61&gt;=0,0,1)</f>
        <v>0</v>
      </c>
      <c r="BZ61" s="193">
        <v>57</v>
      </c>
      <c r="CA61" s="368">
        <f ca="1">NORMINV(RAND(),CE$2,CE$3)</f>
        <v>2.8507988970677758E-3</v>
      </c>
      <c r="CB61" s="166">
        <f ca="1">CA61-CA$389</f>
        <v>7.550241550561973E-2</v>
      </c>
      <c r="CC61" s="166">
        <f ca="1">CA61-CA$394</f>
        <v>0.10373610890289395</v>
      </c>
      <c r="CG61" s="193">
        <v>57</v>
      </c>
      <c r="CH61" s="193">
        <f ca="1">IF(CB61&gt;=0,0,1)</f>
        <v>0</v>
      </c>
      <c r="CI61" s="193">
        <f ca="1">IF(CC61&gt;=0,0,1)</f>
        <v>0</v>
      </c>
    </row>
    <row r="62" spans="1:87" ht="15.6">
      <c r="A62" s="342">
        <v>45357</v>
      </c>
      <c r="B62" s="113">
        <f>'Stocks 1 Day Returns'!B219*'Final Portfolio'!$C$3</f>
        <v>-3.774791745398787E-3</v>
      </c>
      <c r="C62" s="113">
        <f>'Stocks 1 Day Returns'!C219*'Final Portfolio'!$C$4</f>
        <v>-5.3091660492148864E-4</v>
      </c>
      <c r="D62" s="113">
        <f>'Stocks 1 Day Returns'!D219*'Final Portfolio'!$C$5</f>
        <v>-7.9872004684568005E-4</v>
      </c>
      <c r="E62" s="113">
        <f>'Stocks 1 Day Returns'!E219*'Final Portfolio'!$C$6</f>
        <v>-4.6921361154912407E-4</v>
      </c>
      <c r="F62" s="113">
        <f>'Stocks 1 Day Returns'!F219*'Final Portfolio'!$C$7</f>
        <v>-1.2886315185005881E-3</v>
      </c>
      <c r="G62" s="113">
        <f>'Stocks 1 Day Returns'!G219*'Final Portfolio'!$C$8</f>
        <v>-8.7064195886853765E-4</v>
      </c>
      <c r="H62" s="113">
        <f>'Stocks 1 Day Returns'!H219*'Final Portfolio'!$C$9</f>
        <v>-4.2946286073050422E-3</v>
      </c>
      <c r="I62" s="113">
        <f>'Stocks 1 Day Returns'!I219*'Final Portfolio'!$C$10</f>
        <v>-3.1423889182663122E-3</v>
      </c>
      <c r="J62" s="113">
        <f>'Stocks 1 Day Returns'!J219*'Final Portfolio'!$C$11</f>
        <v>-4.6817743674286704E-4</v>
      </c>
      <c r="K62" s="113">
        <f>'Stocks 1 Day Returns'!K219*'Final Portfolio'!$C$12</f>
        <v>-2.759400587247063E-3</v>
      </c>
      <c r="L62" s="252">
        <f t="shared" si="0"/>
        <v>-1.8397511035645492E-2</v>
      </c>
      <c r="M62" s="113">
        <f t="shared" si="1"/>
        <v>1.401866097352697E-5</v>
      </c>
      <c r="N62" s="113">
        <f t="shared" si="2"/>
        <v>9.3351899591490664E-3</v>
      </c>
      <c r="Q62" s="227">
        <v>45316</v>
      </c>
      <c r="R62" s="113">
        <f>'Stocks 1 Month Returns'!O62*'Final Portfolio'!$J$3</f>
        <v>3.6881831171568847E-3</v>
      </c>
      <c r="S62" s="113">
        <f>'Stocks 1 Month Returns'!P62*'Final Portfolio'!$J$4</f>
        <v>-3.3594806944889167E-3</v>
      </c>
      <c r="T62" s="113">
        <f>'Stocks 1 Month Returns'!Q62*'Final Portfolio'!$J$6</f>
        <v>4.7275158055115262E-3</v>
      </c>
      <c r="U62" s="113">
        <f>'Stocks 1 Month Returns'!R62*'Final Portfolio'!$J$6</f>
        <v>1.4592495848274646E-3</v>
      </c>
      <c r="V62" s="113">
        <f>'Stocks 1 Month Returns'!S62*'Final Portfolio'!$J$7</f>
        <v>-1.8104890999008716E-3</v>
      </c>
      <c r="W62" s="113">
        <f>'Stocks 1 Month Returns'!T62*'Final Portfolio'!$J$8</f>
        <v>-1.1729430610096105E-2</v>
      </c>
      <c r="X62" s="113">
        <f>'Stocks 1 Month Returns'!U62*'Final Portfolio'!$J$9</f>
        <v>-5.150508680038377E-3</v>
      </c>
      <c r="Y62" s="113">
        <f>'Stocks 1 Month Returns'!V62*'Final Portfolio'!$J$10</f>
        <v>-3.9025681622764197E-3</v>
      </c>
      <c r="Z62" s="113">
        <f>'Stocks 1 Month Returns'!W62*'Final Portfolio'!$J$11</f>
        <v>-2.5195704820069068E-2</v>
      </c>
      <c r="AA62" s="113">
        <f>'Stocks 1 Month Returns'!X62*'Final Portfolio'!$J$12</f>
        <v>1.7024021478183825E-4</v>
      </c>
      <c r="AB62" s="113">
        <f>'Stocks 1 Month Returns'!Y62*'Final Portfolio'!$J$13</f>
        <v>2.1634430875112631E-3</v>
      </c>
      <c r="AC62" s="113">
        <f t="shared" si="3"/>
        <v>-3.8939550257080784E-2</v>
      </c>
      <c r="AD62" s="113">
        <f t="shared" si="4"/>
        <v>0.12854147023465168</v>
      </c>
      <c r="AE62" s="113">
        <f t="shared" si="5"/>
        <v>0.21319649509083832</v>
      </c>
      <c r="AI62" s="355">
        <v>58</v>
      </c>
      <c r="AJ62" s="355">
        <f>IF('Optimal Portfolio MAIN'!M60&gt;=0,0,1)</f>
        <v>0</v>
      </c>
      <c r="AK62" s="355">
        <f>IF('Optimal Portfolio MAIN'!N60&gt;=0,0,1)</f>
        <v>0</v>
      </c>
      <c r="AQ62" s="39">
        <v>29</v>
      </c>
      <c r="AR62" s="5">
        <f>IF('Optimal Portfolio MAIN'!AD48&gt;=0,0,1)</f>
        <v>0</v>
      </c>
      <c r="AS62" s="5">
        <f>IF('Optimal Portfolio MAIN'!AE48&gt;=0,0,1)</f>
        <v>0</v>
      </c>
      <c r="AY62" s="372">
        <v>58</v>
      </c>
      <c r="AZ62" s="372"/>
      <c r="BA62" s="372"/>
      <c r="BB62" s="391"/>
      <c r="BC62" s="391"/>
      <c r="BE62" s="39">
        <v>29</v>
      </c>
      <c r="BF62" s="222"/>
      <c r="BG62" s="222"/>
      <c r="BH62" s="400"/>
      <c r="BI62" s="400"/>
      <c r="BM62" s="193">
        <v>58</v>
      </c>
      <c r="BN62" s="366">
        <f ca="1">NORMINV(RAND(),$BR$2,$BR$3)</f>
        <v>-2.8683157996263347E-2</v>
      </c>
      <c r="BO62" s="361">
        <f ca="1">BN62-BN$296</f>
        <v>-6.3091247017038644E-3</v>
      </c>
      <c r="BP62" s="367">
        <f ca="1">BN62-BN$301</f>
        <v>2.0585905289206008E-3</v>
      </c>
      <c r="BT62" s="193">
        <v>58</v>
      </c>
      <c r="BU62" s="356">
        <f ca="1">IF(BO62&gt;=0,0,1)</f>
        <v>1</v>
      </c>
      <c r="BV62" s="355">
        <f ca="1">IF(BP62&gt;=0,0,1)</f>
        <v>0</v>
      </c>
      <c r="BZ62" s="193">
        <v>58</v>
      </c>
      <c r="CA62" s="368">
        <f ca="1">NORMINV(RAND(),CE$2,CE$3)</f>
        <v>2.8715508708856648E-2</v>
      </c>
      <c r="CB62" s="166">
        <f ca="1">CA62-CA$389</f>
        <v>0.1013671253174086</v>
      </c>
      <c r="CC62" s="166">
        <f ca="1">CA62-CA$394</f>
        <v>0.12960081871468282</v>
      </c>
      <c r="CG62" s="193">
        <v>58</v>
      </c>
      <c r="CH62" s="193">
        <f ca="1">IF(CB62&gt;=0,0,1)</f>
        <v>0</v>
      </c>
      <c r="CI62" s="193">
        <f ca="1">IF(CC62&gt;=0,0,1)</f>
        <v>0</v>
      </c>
    </row>
    <row r="63" spans="1:87" ht="15.6">
      <c r="A63" s="342">
        <v>45358</v>
      </c>
      <c r="B63" s="113">
        <f>'Stocks 1 Day Returns'!B218*'Final Portfolio'!$C$3</f>
        <v>-9.8291859050184983E-3</v>
      </c>
      <c r="C63" s="113">
        <f>'Stocks 1 Day Returns'!C218*'Final Portfolio'!$C$4</f>
        <v>9.3323369020546386E-4</v>
      </c>
      <c r="D63" s="113">
        <f>'Stocks 1 Day Returns'!D218*'Final Portfolio'!$C$5</f>
        <v>1.6014724021194593E-3</v>
      </c>
      <c r="E63" s="113">
        <f>'Stocks 1 Day Returns'!E218*'Final Portfolio'!$C$6</f>
        <v>1.2133694681398554E-3</v>
      </c>
      <c r="F63" s="113">
        <f>'Stocks 1 Day Returns'!F218*'Final Portfolio'!$C$7</f>
        <v>8.0941734768053887E-4</v>
      </c>
      <c r="G63" s="113">
        <f>'Stocks 1 Day Returns'!G218*'Final Portfolio'!$C$8</f>
        <v>-1.1957709416420502E-3</v>
      </c>
      <c r="H63" s="113">
        <f>'Stocks 1 Day Returns'!H218*'Final Portfolio'!$C$9</f>
        <v>9.8202561337028304E-4</v>
      </c>
      <c r="I63" s="113">
        <f>'Stocks 1 Day Returns'!I218*'Final Portfolio'!$C$10</f>
        <v>3.1648604162214154E-4</v>
      </c>
      <c r="J63" s="113">
        <f>'Stocks 1 Day Returns'!J218*'Final Portfolio'!$C$11</f>
        <v>1.4059205953320575E-3</v>
      </c>
      <c r="K63" s="113">
        <f>'Stocks 1 Day Returns'!K218*'Final Portfolio'!$C$12</f>
        <v>1.9188333257748936E-3</v>
      </c>
      <c r="L63" s="252">
        <f t="shared" si="0"/>
        <v>-1.8441983624158547E-3</v>
      </c>
      <c r="M63" s="113">
        <f t="shared" si="1"/>
        <v>1.6567331334203163E-2</v>
      </c>
      <c r="N63" s="113">
        <f t="shared" si="2"/>
        <v>2.5888502632378702E-2</v>
      </c>
      <c r="Q63" s="227">
        <v>45317</v>
      </c>
      <c r="R63" s="113">
        <f>'Stocks 1 Month Returns'!O63*'Final Portfolio'!$J$3</f>
        <v>-6.1260223799977087E-3</v>
      </c>
      <c r="S63" s="113">
        <f>'Stocks 1 Month Returns'!P63*'Final Portfolio'!$J$4</f>
        <v>-2.5250149136831633E-3</v>
      </c>
      <c r="T63" s="113">
        <f>'Stocks 1 Month Returns'!Q63*'Final Portfolio'!$J$6</f>
        <v>5.8053234393820579E-3</v>
      </c>
      <c r="U63" s="113">
        <f>'Stocks 1 Month Returns'!R63*'Final Portfolio'!$J$6</f>
        <v>2.4287395544414282E-3</v>
      </c>
      <c r="V63" s="113">
        <f>'Stocks 1 Month Returns'!S63*'Final Portfolio'!$J$7</f>
        <v>3.6683330409373527E-3</v>
      </c>
      <c r="W63" s="113">
        <f>'Stocks 1 Month Returns'!T63*'Final Portfolio'!$J$8</f>
        <v>5.2985829434253344E-4</v>
      </c>
      <c r="X63" s="113">
        <f>'Stocks 1 Month Returns'!U63*'Final Portfolio'!$J$9</f>
        <v>-2.8714193514824691E-3</v>
      </c>
      <c r="Y63" s="113">
        <f>'Stocks 1 Month Returns'!V63*'Final Portfolio'!$J$10</f>
        <v>-2.0837499812300262E-3</v>
      </c>
      <c r="Z63" s="113">
        <f>'Stocks 1 Month Returns'!W63*'Final Portfolio'!$J$11</f>
        <v>-2.2302924809571703E-2</v>
      </c>
      <c r="AA63" s="113">
        <f>'Stocks 1 Month Returns'!X63*'Final Portfolio'!$J$12</f>
        <v>3.2343330450649277E-3</v>
      </c>
      <c r="AB63" s="113">
        <f>'Stocks 1 Month Returns'!Y63*'Final Portfolio'!$J$13</f>
        <v>2.4463808829166434E-2</v>
      </c>
      <c r="AC63" s="113">
        <f t="shared" si="3"/>
        <v>4.2212647673696632E-3</v>
      </c>
      <c r="AD63" s="113">
        <f t="shared" si="4"/>
        <v>0.17170228525910214</v>
      </c>
      <c r="AE63" s="113">
        <f t="shared" si="5"/>
        <v>0.25635731011528878</v>
      </c>
      <c r="AI63" s="355">
        <v>59</v>
      </c>
      <c r="AJ63" s="355">
        <f>IF('Optimal Portfolio MAIN'!M61&gt;=0,0,1)</f>
        <v>0</v>
      </c>
      <c r="AK63" s="355">
        <f>IF('Optimal Portfolio MAIN'!N61&gt;=0,0,1)</f>
        <v>0</v>
      </c>
      <c r="AQ63" s="39">
        <v>30</v>
      </c>
      <c r="AR63" s="5">
        <f>IF('Optimal Portfolio MAIN'!AD49&gt;=0,0,1)</f>
        <v>0</v>
      </c>
      <c r="AS63" s="5">
        <f>IF('Optimal Portfolio MAIN'!AE49&gt;=0,0,1)</f>
        <v>0</v>
      </c>
      <c r="AY63" s="372">
        <v>59</v>
      </c>
      <c r="AZ63" s="372"/>
      <c r="BA63" s="372"/>
      <c r="BB63" s="391"/>
      <c r="BC63" s="391"/>
      <c r="BE63" s="39">
        <v>30</v>
      </c>
      <c r="BF63" s="222"/>
      <c r="BG63" s="222"/>
      <c r="BH63" s="400"/>
      <c r="BI63" s="400"/>
      <c r="BM63" s="193">
        <v>59</v>
      </c>
      <c r="BN63" s="366">
        <f ca="1">NORMINV(RAND(),$BR$2,$BR$3)</f>
        <v>1.0015791796742989E-2</v>
      </c>
      <c r="BO63" s="361">
        <f ca="1">BN63-BN$296</f>
        <v>3.238982509130247E-2</v>
      </c>
      <c r="BP63" s="367">
        <f ca="1">BN63-BN$301</f>
        <v>4.0757540321926938E-2</v>
      </c>
      <c r="BT63" s="193">
        <v>59</v>
      </c>
      <c r="BU63" s="356">
        <f ca="1">IF(BO63&gt;=0,0,1)</f>
        <v>0</v>
      </c>
      <c r="BV63" s="355">
        <f ca="1">IF(BP63&gt;=0,0,1)</f>
        <v>0</v>
      </c>
      <c r="BZ63" s="193">
        <v>59</v>
      </c>
      <c r="CA63" s="368">
        <f ca="1">NORMINV(RAND(),CE$2,CE$3)</f>
        <v>5.799466519408801E-2</v>
      </c>
      <c r="CB63" s="166">
        <f ca="1">CA63-CA$389</f>
        <v>0.13064628180263996</v>
      </c>
      <c r="CC63" s="166">
        <f ca="1">CA63-CA$394</f>
        <v>0.15887997519991418</v>
      </c>
      <c r="CG63" s="193">
        <v>59</v>
      </c>
      <c r="CH63" s="193">
        <f ca="1">IF(CB63&gt;=0,0,1)</f>
        <v>0</v>
      </c>
      <c r="CI63" s="193">
        <f ca="1">IF(CC63&gt;=0,0,1)</f>
        <v>0</v>
      </c>
    </row>
    <row r="64" spans="1:87" ht="15.6">
      <c r="A64" s="342">
        <v>45359</v>
      </c>
      <c r="B64" s="113">
        <f>'Stocks 1 Day Returns'!B217*'Final Portfolio'!$C$3</f>
        <v>8.8421334688461081E-3</v>
      </c>
      <c r="C64" s="113">
        <f>'Stocks 1 Day Returns'!C217*'Final Portfolio'!$C$4</f>
        <v>2.6729208952003345E-3</v>
      </c>
      <c r="D64" s="113">
        <f>'Stocks 1 Day Returns'!D217*'Final Portfolio'!$C$5</f>
        <v>4.134007055542714E-3</v>
      </c>
      <c r="E64" s="113">
        <f>'Stocks 1 Day Returns'!E217*'Final Portfolio'!$C$6</f>
        <v>2.0757951090769233E-3</v>
      </c>
      <c r="F64" s="113">
        <f>'Stocks 1 Day Returns'!F217*'Final Portfolio'!$C$7</f>
        <v>3.8316940760730733E-3</v>
      </c>
      <c r="G64" s="113">
        <f>'Stocks 1 Day Returns'!G217*'Final Portfolio'!$C$8</f>
        <v>3.0011933713182536E-3</v>
      </c>
      <c r="H64" s="113">
        <f>'Stocks 1 Day Returns'!H217*'Final Portfolio'!$C$9</f>
        <v>3.0606931880100352E-3</v>
      </c>
      <c r="I64" s="113">
        <f>'Stocks 1 Day Returns'!I217*'Final Portfolio'!$C$10</f>
        <v>2.5873754939067894E-3</v>
      </c>
      <c r="J64" s="113">
        <f>'Stocks 1 Day Returns'!J217*'Final Portfolio'!$C$11</f>
        <v>3.0497848474577349E-3</v>
      </c>
      <c r="K64" s="113">
        <f>'Stocks 1 Day Returns'!K217*'Final Portfolio'!$C$12</f>
        <v>4.4323392412302992E-3</v>
      </c>
      <c r="L64" s="252">
        <f t="shared" si="0"/>
        <v>3.7687936746662265E-2</v>
      </c>
      <c r="M64" s="113">
        <f t="shared" si="1"/>
        <v>5.6099466443281287E-2</v>
      </c>
      <c r="N64" s="113">
        <f t="shared" si="2"/>
        <v>6.5420637741456816E-2</v>
      </c>
      <c r="Q64" s="227">
        <v>45321</v>
      </c>
      <c r="R64" s="113">
        <f>'Stocks 1 Month Returns'!O64*'Final Portfolio'!$J$3</f>
        <v>-9.6393061462444873E-3</v>
      </c>
      <c r="S64" s="113">
        <f>'Stocks 1 Month Returns'!P64*'Final Portfolio'!$J$4</f>
        <v>-3.8356309176125181E-3</v>
      </c>
      <c r="T64" s="113">
        <f>'Stocks 1 Month Returns'!Q64*'Final Portfolio'!$J$6</f>
        <v>6.7355034833009066E-3</v>
      </c>
      <c r="U64" s="113">
        <f>'Stocks 1 Month Returns'!R64*'Final Portfolio'!$J$6</f>
        <v>3.3475934139796594E-3</v>
      </c>
      <c r="V64" s="113">
        <f>'Stocks 1 Month Returns'!S64*'Final Portfolio'!$J$7</f>
        <v>5.7439356826304768E-3</v>
      </c>
      <c r="W64" s="113">
        <f>'Stocks 1 Month Returns'!T64*'Final Portfolio'!$J$8</f>
        <v>-2.3196778934695297E-3</v>
      </c>
      <c r="X64" s="113">
        <f>'Stocks 1 Month Returns'!U64*'Final Portfolio'!$J$9</f>
        <v>5.176866370499464E-3</v>
      </c>
      <c r="Y64" s="113">
        <f>'Stocks 1 Month Returns'!V64*'Final Portfolio'!$J$10</f>
        <v>-1.1422538483894661E-3</v>
      </c>
      <c r="Z64" s="113">
        <f>'Stocks 1 Month Returns'!W64*'Final Portfolio'!$J$11</f>
        <v>-2.4176077104495153E-2</v>
      </c>
      <c r="AA64" s="113">
        <f>'Stocks 1 Month Returns'!X64*'Final Portfolio'!$J$12</f>
        <v>2.6877833814140926E-3</v>
      </c>
      <c r="AB64" s="113">
        <f>'Stocks 1 Month Returns'!Y64*'Final Portfolio'!$J$13</f>
        <v>2.840345789681642E-2</v>
      </c>
      <c r="AC64" s="113">
        <f t="shared" si="3"/>
        <v>1.0982194318429866E-2</v>
      </c>
      <c r="AD64" s="113">
        <f t="shared" si="4"/>
        <v>0.17846321481016234</v>
      </c>
      <c r="AE64" s="113">
        <f t="shared" si="5"/>
        <v>0.26311823966634895</v>
      </c>
      <c r="AI64" s="355">
        <v>60</v>
      </c>
      <c r="AJ64" s="355">
        <f>IF('Optimal Portfolio MAIN'!M62&gt;=0,0,1)</f>
        <v>0</v>
      </c>
      <c r="AK64" s="355">
        <f>IF('Optimal Portfolio MAIN'!N62&gt;=0,0,1)</f>
        <v>0</v>
      </c>
      <c r="AQ64" s="39">
        <v>31</v>
      </c>
      <c r="AR64" s="5">
        <f>IF('Optimal Portfolio MAIN'!AD50&gt;=0,0,1)</f>
        <v>0</v>
      </c>
      <c r="AS64" s="5">
        <f>IF('Optimal Portfolio MAIN'!AE50&gt;=0,0,1)</f>
        <v>0</v>
      </c>
      <c r="AY64" s="372">
        <v>60</v>
      </c>
      <c r="AZ64" s="372"/>
      <c r="BA64" s="372"/>
      <c r="BB64" s="391"/>
      <c r="BC64" s="391"/>
      <c r="BE64" s="39">
        <v>31</v>
      </c>
      <c r="BF64" s="222"/>
      <c r="BG64" s="222"/>
      <c r="BH64" s="400"/>
      <c r="BI64" s="400"/>
      <c r="BM64" s="193">
        <v>60</v>
      </c>
      <c r="BN64" s="366">
        <f ca="1">NORMINV(RAND(),$BR$2,$BR$3)</f>
        <v>1.0481850639911269E-2</v>
      </c>
      <c r="BO64" s="361">
        <f ca="1">BN64-BN$296</f>
        <v>3.2855883934470753E-2</v>
      </c>
      <c r="BP64" s="367">
        <f ca="1">BN64-BN$301</f>
        <v>4.1223599165095215E-2</v>
      </c>
      <c r="BT64" s="193">
        <v>60</v>
      </c>
      <c r="BU64" s="356">
        <f ca="1">IF(BO64&gt;=0,0,1)</f>
        <v>0</v>
      </c>
      <c r="BV64" s="355">
        <f ca="1">IF(BP64&gt;=0,0,1)</f>
        <v>0</v>
      </c>
      <c r="BZ64" s="193">
        <v>60</v>
      </c>
      <c r="CA64" s="368">
        <f ca="1">NORMINV(RAND(),CE$2,CE$3)</f>
        <v>0.14048522026960109</v>
      </c>
      <c r="CB64" s="166">
        <f ca="1">CA64-CA$389</f>
        <v>0.21313683687815305</v>
      </c>
      <c r="CC64" s="166">
        <f ca="1">CA64-CA$394</f>
        <v>0.24137053027542726</v>
      </c>
      <c r="CG64" s="193">
        <v>60</v>
      </c>
      <c r="CH64" s="193">
        <f ca="1">IF(CB64&gt;=0,0,1)</f>
        <v>0</v>
      </c>
      <c r="CI64" s="193">
        <f ca="1">IF(CC64&gt;=0,0,1)</f>
        <v>0</v>
      </c>
    </row>
    <row r="65" spans="1:87" ht="15.6">
      <c r="A65" s="342">
        <v>45364</v>
      </c>
      <c r="B65" s="113">
        <f>'Stocks 1 Day Returns'!B216*'Final Portfolio'!$C$3</f>
        <v>1.0325405390587043E-2</v>
      </c>
      <c r="C65" s="113">
        <f>'Stocks 1 Day Returns'!C216*'Final Portfolio'!$C$4</f>
        <v>2.9915452891741442E-3</v>
      </c>
      <c r="D65" s="113">
        <f>'Stocks 1 Day Returns'!D216*'Final Portfolio'!$C$5</f>
        <v>2.6561209428146168E-3</v>
      </c>
      <c r="E65" s="113">
        <f>'Stocks 1 Day Returns'!E216*'Final Portfolio'!$C$6</f>
        <v>1.755797771761658E-3</v>
      </c>
      <c r="F65" s="113">
        <f>'Stocks 1 Day Returns'!F216*'Final Portfolio'!$C$7</f>
        <v>2.0480656675671114E-3</v>
      </c>
      <c r="G65" s="113">
        <f>'Stocks 1 Day Returns'!G216*'Final Portfolio'!$C$8</f>
        <v>2.7471150487243579E-3</v>
      </c>
      <c r="H65" s="113">
        <f>'Stocks 1 Day Returns'!H216*'Final Portfolio'!$C$9</f>
        <v>2.1496216750970308E-3</v>
      </c>
      <c r="I65" s="113">
        <f>'Stocks 1 Day Returns'!I216*'Final Portfolio'!$C$10</f>
        <v>3.7271168365154983E-4</v>
      </c>
      <c r="J65" s="113">
        <f>'Stocks 1 Day Returns'!J216*'Final Portfolio'!$C$11</f>
        <v>6.2848035849531999E-3</v>
      </c>
      <c r="K65" s="113">
        <f>'Stocks 1 Day Returns'!K216*'Final Portfolio'!$C$12</f>
        <v>5.191435571266001E-3</v>
      </c>
      <c r="L65" s="252">
        <f t="shared" si="0"/>
        <v>3.6522622625596718E-2</v>
      </c>
      <c r="M65" s="113">
        <f t="shared" si="1"/>
        <v>5.493415232221574E-2</v>
      </c>
      <c r="N65" s="113">
        <f t="shared" si="2"/>
        <v>6.4255323620391269E-2</v>
      </c>
      <c r="Q65" s="227">
        <v>45322</v>
      </c>
      <c r="R65" s="113">
        <f>'Stocks 1 Month Returns'!O65*'Final Portfolio'!$J$3</f>
        <v>-1.2615931910819556E-2</v>
      </c>
      <c r="S65" s="113">
        <f>'Stocks 1 Month Returns'!P65*'Final Portfolio'!$J$4</f>
        <v>-6.5366379285872675E-3</v>
      </c>
      <c r="T65" s="113">
        <f>'Stocks 1 Month Returns'!Q65*'Final Portfolio'!$J$6</f>
        <v>2.6737681994871208E-3</v>
      </c>
      <c r="U65" s="113">
        <f>'Stocks 1 Month Returns'!R65*'Final Portfolio'!$J$6</f>
        <v>-1.968956616317703E-3</v>
      </c>
      <c r="V65" s="113">
        <f>'Stocks 1 Month Returns'!S65*'Final Portfolio'!$J$7</f>
        <v>3.5677752045131152E-3</v>
      </c>
      <c r="W65" s="113">
        <f>'Stocks 1 Month Returns'!T65*'Final Portfolio'!$J$8</f>
        <v>-5.2819143463827441E-3</v>
      </c>
      <c r="X65" s="113">
        <f>'Stocks 1 Month Returns'!U65*'Final Portfolio'!$J$9</f>
        <v>5.8540120927012482E-3</v>
      </c>
      <c r="Y65" s="113">
        <f>'Stocks 1 Month Returns'!V65*'Final Portfolio'!$J$10</f>
        <v>-4.4725650802850845E-3</v>
      </c>
      <c r="Z65" s="113">
        <f>'Stocks 1 Month Returns'!W65*'Final Portfolio'!$J$11</f>
        <v>-2.1104016688532481E-2</v>
      </c>
      <c r="AA65" s="113">
        <f>'Stocks 1 Month Returns'!X65*'Final Portfolio'!$J$12</f>
        <v>-1.6571575384128679E-3</v>
      </c>
      <c r="AB65" s="113">
        <f>'Stocks 1 Month Returns'!Y65*'Final Portfolio'!$J$13</f>
        <v>-7.7225600044692477E-3</v>
      </c>
      <c r="AC65" s="113">
        <f t="shared" si="3"/>
        <v>-4.9264184617105466E-2</v>
      </c>
      <c r="AD65" s="113">
        <f t="shared" si="4"/>
        <v>0.118216835874627</v>
      </c>
      <c r="AE65" s="113">
        <f t="shared" si="5"/>
        <v>0.20287186073081365</v>
      </c>
      <c r="AI65" s="355">
        <v>61</v>
      </c>
      <c r="AJ65" s="355">
        <f>IF('Optimal Portfolio MAIN'!M63&gt;=0,0,1)</f>
        <v>0</v>
      </c>
      <c r="AK65" s="355">
        <f>IF('Optimal Portfolio MAIN'!N63&gt;=0,0,1)</f>
        <v>0</v>
      </c>
      <c r="AQ65" s="39">
        <v>32</v>
      </c>
      <c r="AR65" s="5">
        <f>IF('Optimal Portfolio MAIN'!AD51&gt;=0,0,1)</f>
        <v>0</v>
      </c>
      <c r="AS65" s="5">
        <f>IF('Optimal Portfolio MAIN'!AE51&gt;=0,0,1)</f>
        <v>0</v>
      </c>
      <c r="AY65" s="372">
        <v>61</v>
      </c>
      <c r="AZ65" s="372"/>
      <c r="BA65" s="372"/>
      <c r="BB65" s="391"/>
      <c r="BC65" s="391"/>
      <c r="BE65" s="39">
        <v>32</v>
      </c>
      <c r="BF65" s="222"/>
      <c r="BG65" s="222"/>
      <c r="BH65" s="400"/>
      <c r="BI65" s="400"/>
      <c r="BM65" s="193">
        <v>61</v>
      </c>
      <c r="BN65" s="366">
        <f ca="1">NORMINV(RAND(),$BR$2,$BR$3)</f>
        <v>1.3331139720639073E-2</v>
      </c>
      <c r="BO65" s="361">
        <f ca="1">BN65-BN$296</f>
        <v>3.5705173015198557E-2</v>
      </c>
      <c r="BP65" s="367">
        <f ca="1">BN65-BN$301</f>
        <v>4.4072888245823019E-2</v>
      </c>
      <c r="BT65" s="193">
        <v>61</v>
      </c>
      <c r="BU65" s="356">
        <f ca="1">IF(BO65&gt;=0,0,1)</f>
        <v>0</v>
      </c>
      <c r="BV65" s="355">
        <f ca="1">IF(BP65&gt;=0,0,1)</f>
        <v>0</v>
      </c>
      <c r="BZ65" s="193">
        <v>61</v>
      </c>
      <c r="CA65" s="368">
        <f ca="1">NORMINV(RAND(),CE$2,CE$3)</f>
        <v>-1.0874492085415145E-2</v>
      </c>
      <c r="CB65" s="166">
        <f ca="1">CA65-CA$389</f>
        <v>6.17771245231368E-2</v>
      </c>
      <c r="CC65" s="166">
        <f ca="1">CA65-CA$394</f>
        <v>9.0010817920411018E-2</v>
      </c>
      <c r="CG65" s="193">
        <v>61</v>
      </c>
      <c r="CH65" s="193">
        <f ca="1">IF(CB65&gt;=0,0,1)</f>
        <v>0</v>
      </c>
      <c r="CI65" s="193">
        <f ca="1">IF(CC65&gt;=0,0,1)</f>
        <v>0</v>
      </c>
    </row>
    <row r="66" spans="1:87" ht="15.6">
      <c r="A66" s="342">
        <v>45365</v>
      </c>
      <c r="B66" s="113">
        <f>'Stocks 1 Day Returns'!B215*'Final Portfolio'!$C$3</f>
        <v>-1.9432114978386395E-3</v>
      </c>
      <c r="C66" s="113">
        <f>'Stocks 1 Day Returns'!C215*'Final Portfolio'!$C$4</f>
        <v>1.5758046595425834E-3</v>
      </c>
      <c r="D66" s="113">
        <f>'Stocks 1 Day Returns'!D215*'Final Portfolio'!$C$5</f>
        <v>-6.1491311435584286E-4</v>
      </c>
      <c r="E66" s="113">
        <f>'Stocks 1 Day Returns'!E215*'Final Portfolio'!$C$6</f>
        <v>3.1592837450169939E-4</v>
      </c>
      <c r="F66" s="113">
        <f>'Stocks 1 Day Returns'!F215*'Final Portfolio'!$C$7</f>
        <v>2.5419099364683939E-3</v>
      </c>
      <c r="G66" s="113">
        <f>'Stocks 1 Day Returns'!G215*'Final Portfolio'!$C$8</f>
        <v>2.0862199554324244E-3</v>
      </c>
      <c r="H66" s="113">
        <f>'Stocks 1 Day Returns'!H215*'Final Portfolio'!$C$9</f>
        <v>1.0307762924364661E-3</v>
      </c>
      <c r="I66" s="113">
        <f>'Stocks 1 Day Returns'!I215*'Final Portfolio'!$C$10</f>
        <v>1.990669658632893E-3</v>
      </c>
      <c r="J66" s="113">
        <f>'Stocks 1 Day Returns'!J215*'Final Portfolio'!$C$11</f>
        <v>3.4501744988293258E-3</v>
      </c>
      <c r="K66" s="113">
        <f>'Stocks 1 Day Returns'!K215*'Final Portfolio'!$C$12</f>
        <v>-6.3906641476423336E-4</v>
      </c>
      <c r="L66" s="252">
        <f t="shared" si="0"/>
        <v>9.7942923488850697E-3</v>
      </c>
      <c r="M66" s="113">
        <f t="shared" si="1"/>
        <v>2.8205822045504089E-2</v>
      </c>
      <c r="N66" s="113">
        <f t="shared" si="2"/>
        <v>3.7526993343679628E-2</v>
      </c>
      <c r="Q66" s="227">
        <v>45323</v>
      </c>
      <c r="R66" s="113">
        <f>'Stocks 1 Month Returns'!O66*'Final Portfolio'!$J$3</f>
        <v>-1.6286992356119977E-2</v>
      </c>
      <c r="S66" s="113">
        <f>'Stocks 1 Month Returns'!P66*'Final Portfolio'!$J$4</f>
        <v>-5.0655071090261192E-3</v>
      </c>
      <c r="T66" s="113">
        <f>'Stocks 1 Month Returns'!Q66*'Final Portfolio'!$J$6</f>
        <v>4.0606051299804059E-3</v>
      </c>
      <c r="U66" s="113">
        <f>'Stocks 1 Month Returns'!R66*'Final Portfolio'!$J$6</f>
        <v>-2.1568458182958227E-3</v>
      </c>
      <c r="V66" s="113">
        <f>'Stocks 1 Month Returns'!S66*'Final Portfolio'!$J$7</f>
        <v>5.2620564865024626E-3</v>
      </c>
      <c r="W66" s="113">
        <f>'Stocks 1 Month Returns'!T66*'Final Portfolio'!$J$8</f>
        <v>-6.3867398651058062E-3</v>
      </c>
      <c r="X66" s="113">
        <f>'Stocks 1 Month Returns'!U66*'Final Portfolio'!$J$9</f>
        <v>5.8701863755418861E-3</v>
      </c>
      <c r="Y66" s="113">
        <f>'Stocks 1 Month Returns'!V66*'Final Portfolio'!$J$10</f>
        <v>-4.854263692914469E-3</v>
      </c>
      <c r="Z66" s="113">
        <f>'Stocks 1 Month Returns'!W66*'Final Portfolio'!$J$11</f>
        <v>-2.2158284406392184E-2</v>
      </c>
      <c r="AA66" s="113">
        <f>'Stocks 1 Month Returns'!X66*'Final Portfolio'!$J$12</f>
        <v>1.351305308321853E-3</v>
      </c>
      <c r="AB66" s="113">
        <f>'Stocks 1 Month Returns'!Y66*'Final Portfolio'!$J$13</f>
        <v>1.8178734068290403E-3</v>
      </c>
      <c r="AC66" s="113">
        <f t="shared" si="3"/>
        <v>-3.8546606540678735E-2</v>
      </c>
      <c r="AD66" s="113">
        <f t="shared" si="4"/>
        <v>0.12893441395105373</v>
      </c>
      <c r="AE66" s="113">
        <f t="shared" si="5"/>
        <v>0.21358943880724038</v>
      </c>
      <c r="AI66" s="355">
        <v>62</v>
      </c>
      <c r="AJ66" s="355">
        <f>IF('Optimal Portfolio MAIN'!M64&gt;=0,0,1)</f>
        <v>0</v>
      </c>
      <c r="AK66" s="355">
        <f>IF('Optimal Portfolio MAIN'!N64&gt;=0,0,1)</f>
        <v>0</v>
      </c>
      <c r="AQ66" s="39">
        <v>33</v>
      </c>
      <c r="AR66" s="5">
        <f>IF('Optimal Portfolio MAIN'!AD52&gt;=0,0,1)</f>
        <v>0</v>
      </c>
      <c r="AS66" s="5">
        <f>IF('Optimal Portfolio MAIN'!AE52&gt;=0,0,1)</f>
        <v>0</v>
      </c>
      <c r="AY66" s="372">
        <v>62</v>
      </c>
      <c r="AZ66" s="372"/>
      <c r="BA66" s="372"/>
      <c r="BB66" s="391"/>
      <c r="BC66" s="391"/>
      <c r="BE66" s="39">
        <v>33</v>
      </c>
      <c r="BF66" s="222"/>
      <c r="BG66" s="222"/>
      <c r="BH66" s="400"/>
      <c r="BI66" s="400"/>
      <c r="BM66" s="193">
        <v>62</v>
      </c>
      <c r="BN66" s="366">
        <f ca="1">NORMINV(RAND(),$BR$2,$BR$3)</f>
        <v>-1.3980715425296326E-3</v>
      </c>
      <c r="BO66" s="361">
        <f ca="1">BN66-BN$296</f>
        <v>2.0975961752029849E-2</v>
      </c>
      <c r="BP66" s="367">
        <f ca="1">BN66-BN$301</f>
        <v>2.9343676982654315E-2</v>
      </c>
      <c r="BT66" s="193">
        <v>62</v>
      </c>
      <c r="BU66" s="356">
        <f ca="1">IF(BO66&gt;=0,0,1)</f>
        <v>0</v>
      </c>
      <c r="BV66" s="355">
        <f ca="1">IF(BP66&gt;=0,0,1)</f>
        <v>0</v>
      </c>
      <c r="BZ66" s="193">
        <v>62</v>
      </c>
      <c r="CA66" s="368">
        <f ca="1">NORMINV(RAND(),CE$2,CE$3)</f>
        <v>-1.4197170292497828E-2</v>
      </c>
      <c r="CB66" s="166">
        <f ca="1">CA66-CA$389</f>
        <v>5.8454446316054121E-2</v>
      </c>
      <c r="CC66" s="166">
        <f ca="1">CA66-CA$394</f>
        <v>8.6688139713328338E-2</v>
      </c>
      <c r="CG66" s="193">
        <v>62</v>
      </c>
      <c r="CH66" s="193">
        <f ca="1">IF(CB66&gt;=0,0,1)</f>
        <v>0</v>
      </c>
      <c r="CI66" s="193">
        <f ca="1">IF(CC66&gt;=0,0,1)</f>
        <v>0</v>
      </c>
    </row>
    <row r="67" spans="1:87" ht="15.6">
      <c r="A67" s="342">
        <v>45366</v>
      </c>
      <c r="B67" s="113">
        <f>'Stocks 1 Day Returns'!B214*'Final Portfolio'!$C$3</f>
        <v>-5.8716832468268089E-3</v>
      </c>
      <c r="C67" s="113">
        <f>'Stocks 1 Day Returns'!C214*'Final Portfolio'!$C$4</f>
        <v>-3.9918377892769995E-3</v>
      </c>
      <c r="D67" s="113">
        <f>'Stocks 1 Day Returns'!D214*'Final Portfolio'!$C$5</f>
        <v>-3.7835445313552396E-3</v>
      </c>
      <c r="E67" s="113">
        <f>'Stocks 1 Day Returns'!E214*'Final Portfolio'!$C$6</f>
        <v>-2.7605486937468037E-3</v>
      </c>
      <c r="F67" s="113">
        <f>'Stocks 1 Day Returns'!F214*'Final Portfolio'!$C$7</f>
        <v>-2.865703705677923E-3</v>
      </c>
      <c r="G67" s="113">
        <f>'Stocks 1 Day Returns'!G214*'Final Portfolio'!$C$8</f>
        <v>-2.1433596799044908E-3</v>
      </c>
      <c r="H67" s="113">
        <f>'Stocks 1 Day Returns'!H214*'Final Portfolio'!$C$9</f>
        <v>-1.1505559529551123E-3</v>
      </c>
      <c r="I67" s="113">
        <f>'Stocks 1 Day Returns'!I214*'Final Portfolio'!$C$10</f>
        <v>3.7849059650629789E-5</v>
      </c>
      <c r="J67" s="113">
        <f>'Stocks 1 Day Returns'!J214*'Final Portfolio'!$C$11</f>
        <v>3.9074874009468185E-5</v>
      </c>
      <c r="K67" s="113">
        <f>'Stocks 1 Day Returns'!K214*'Final Portfolio'!$C$12</f>
        <v>-3.4763670734368371E-3</v>
      </c>
      <c r="L67" s="252">
        <f t="shared" ref="L67:L130" si="6">SUM(B67:K67)</f>
        <v>-2.5966676739520113E-2</v>
      </c>
      <c r="M67" s="113">
        <f t="shared" ref="M67:M130" si="7">$L67-$L$293</f>
        <v>-7.555147042901094E-3</v>
      </c>
      <c r="N67" s="113">
        <f t="shared" ref="N67:N130" si="8">$L67-$L$297</f>
        <v>1.7660242552744454E-3</v>
      </c>
      <c r="Q67" s="227">
        <v>45324</v>
      </c>
      <c r="R67" s="113">
        <f>'Stocks 1 Month Returns'!O67*'Final Portfolio'!$J$3</f>
        <v>-1.742730702488551E-2</v>
      </c>
      <c r="S67" s="113">
        <f>'Stocks 1 Month Returns'!P67*'Final Portfolio'!$J$4</f>
        <v>-4.7962272557035201E-3</v>
      </c>
      <c r="T67" s="113">
        <f>'Stocks 1 Month Returns'!Q67*'Final Portfolio'!$J$6</f>
        <v>6.5286243049988354E-3</v>
      </c>
      <c r="U67" s="113">
        <f>'Stocks 1 Month Returns'!R67*'Final Portfolio'!$J$6</f>
        <v>-1.6941822936503927E-3</v>
      </c>
      <c r="V67" s="113">
        <f>'Stocks 1 Month Returns'!S67*'Final Portfolio'!$J$7</f>
        <v>7.4589008911734632E-3</v>
      </c>
      <c r="W67" s="113">
        <f>'Stocks 1 Month Returns'!T67*'Final Portfolio'!$J$8</f>
        <v>-4.9746422883555578E-3</v>
      </c>
      <c r="X67" s="113">
        <f>'Stocks 1 Month Returns'!U67*'Final Portfolio'!$J$9</f>
        <v>7.3281446790138547E-3</v>
      </c>
      <c r="Y67" s="113">
        <f>'Stocks 1 Month Returns'!V67*'Final Portfolio'!$J$10</f>
        <v>-1.2571475774311169E-3</v>
      </c>
      <c r="Z67" s="113">
        <f>'Stocks 1 Month Returns'!W67*'Final Portfolio'!$J$11</f>
        <v>-2.1401069342206071E-2</v>
      </c>
      <c r="AA67" s="113">
        <f>'Stocks 1 Month Returns'!X67*'Final Portfolio'!$J$12</f>
        <v>1.1264624704730939E-2</v>
      </c>
      <c r="AB67" s="113">
        <f>'Stocks 1 Month Returns'!Y67*'Final Portfolio'!$J$13</f>
        <v>2.0321383524254166E-2</v>
      </c>
      <c r="AC67" s="113">
        <f t="shared" si="3"/>
        <v>1.3511023219390933E-3</v>
      </c>
      <c r="AD67" s="113">
        <f t="shared" si="4"/>
        <v>0.16883212281367155</v>
      </c>
      <c r="AE67" s="113">
        <f t="shared" si="5"/>
        <v>0.25348714766985819</v>
      </c>
      <c r="AI67" s="355">
        <v>63</v>
      </c>
      <c r="AJ67" s="355">
        <f>IF('Optimal Portfolio MAIN'!M65&gt;=0,0,1)</f>
        <v>0</v>
      </c>
      <c r="AK67" s="355">
        <f>IF('Optimal Portfolio MAIN'!N65&gt;=0,0,1)</f>
        <v>0</v>
      </c>
      <c r="AQ67" s="39">
        <v>34</v>
      </c>
      <c r="AR67" s="5">
        <f>IF('Optimal Portfolio MAIN'!AD53&gt;=0,0,1)</f>
        <v>0</v>
      </c>
      <c r="AS67" s="5">
        <f>IF('Optimal Portfolio MAIN'!AE53&gt;=0,0,1)</f>
        <v>0</v>
      </c>
      <c r="AY67" s="372">
        <v>63</v>
      </c>
      <c r="AZ67" s="372"/>
      <c r="BA67" s="372"/>
      <c r="BB67" s="391"/>
      <c r="BC67" s="391"/>
      <c r="BE67" s="39">
        <v>34</v>
      </c>
      <c r="BF67" s="222"/>
      <c r="BG67" s="222"/>
      <c r="BH67" s="400"/>
      <c r="BI67" s="400"/>
      <c r="BM67" s="193">
        <v>63</v>
      </c>
      <c r="BN67" s="366">
        <f ca="1">NORMINV(RAND(),$BR$2,$BR$3)</f>
        <v>7.7706995895821429E-4</v>
      </c>
      <c r="BO67" s="361">
        <f ca="1">BN67-BN$296</f>
        <v>2.3151103253517696E-2</v>
      </c>
      <c r="BP67" s="367">
        <f ca="1">BN67-BN$301</f>
        <v>3.1518818484142161E-2</v>
      </c>
      <c r="BT67" s="193">
        <v>63</v>
      </c>
      <c r="BU67" s="356">
        <f ca="1">IF(BO67&gt;=0,0,1)</f>
        <v>0</v>
      </c>
      <c r="BV67" s="355">
        <f ca="1">IF(BP67&gt;=0,0,1)</f>
        <v>0</v>
      </c>
      <c r="BZ67" s="193">
        <v>63</v>
      </c>
      <c r="CA67" s="368">
        <f ca="1">NORMINV(RAND(),CE$2,CE$3)</f>
        <v>4.0662204384504672E-2</v>
      </c>
      <c r="CB67" s="166">
        <f ca="1">CA67-CA$389</f>
        <v>0.11331382099305662</v>
      </c>
      <c r="CC67" s="166">
        <f ca="1">CA67-CA$394</f>
        <v>0.14154751439033084</v>
      </c>
      <c r="CG67" s="193">
        <v>63</v>
      </c>
      <c r="CH67" s="193">
        <f ca="1">IF(CB67&gt;=0,0,1)</f>
        <v>0</v>
      </c>
      <c r="CI67" s="193">
        <f ca="1">IF(CC67&gt;=0,0,1)</f>
        <v>0</v>
      </c>
    </row>
    <row r="68" spans="1:87" ht="15.6">
      <c r="A68" s="342">
        <v>45371</v>
      </c>
      <c r="B68" s="113">
        <f>'Stocks 1 Day Returns'!B213*'Final Portfolio'!$C$3</f>
        <v>-3.113130481823365E-3</v>
      </c>
      <c r="C68" s="113">
        <f>'Stocks 1 Day Returns'!C213*'Final Portfolio'!$C$4</f>
        <v>2.482566121204188E-3</v>
      </c>
      <c r="D68" s="113">
        <f>'Stocks 1 Day Returns'!D213*'Final Portfolio'!$C$5</f>
        <v>5.294185194780421E-4</v>
      </c>
      <c r="E68" s="113">
        <f>'Stocks 1 Day Returns'!E213*'Final Portfolio'!$C$6</f>
        <v>3.6914502534794999E-5</v>
      </c>
      <c r="F68" s="113">
        <f>'Stocks 1 Day Returns'!F213*'Final Portfolio'!$C$7</f>
        <v>-1.4797970549721205E-3</v>
      </c>
      <c r="G68" s="113">
        <f>'Stocks 1 Day Returns'!G213*'Final Portfolio'!$C$8</f>
        <v>-5.3534271148252043E-4</v>
      </c>
      <c r="H68" s="113">
        <f>'Stocks 1 Day Returns'!H213*'Final Portfolio'!$C$9</f>
        <v>-1.3284926034500776E-3</v>
      </c>
      <c r="I68" s="113">
        <f>'Stocks 1 Day Returns'!I213*'Final Portfolio'!$C$10</f>
        <v>-6.9727859572943579E-4</v>
      </c>
      <c r="J68" s="113">
        <f>'Stocks 1 Day Returns'!J213*'Final Portfolio'!$C$11</f>
        <v>-3.7091933437845005E-4</v>
      </c>
      <c r="K68" s="113">
        <f>'Stocks 1 Day Returns'!K213*'Final Portfolio'!$C$12</f>
        <v>7.3865810391886559E-4</v>
      </c>
      <c r="L68" s="252">
        <f t="shared" si="6"/>
        <v>-3.7374035347000796E-3</v>
      </c>
      <c r="M68" s="113">
        <f t="shared" si="7"/>
        <v>1.4674126161918939E-2</v>
      </c>
      <c r="N68" s="113">
        <f t="shared" si="8"/>
        <v>2.3995297460094479E-2</v>
      </c>
      <c r="Q68" s="227">
        <v>45328</v>
      </c>
      <c r="R68" s="113">
        <f>'Stocks 1 Month Returns'!O68*'Final Portfolio'!$J$3</f>
        <v>-1.5608611837147368E-2</v>
      </c>
      <c r="S68" s="113">
        <f>'Stocks 1 Month Returns'!P68*'Final Portfolio'!$J$4</f>
        <v>-2.4329722054349523E-3</v>
      </c>
      <c r="T68" s="113">
        <f>'Stocks 1 Month Returns'!Q68*'Final Portfolio'!$J$6</f>
        <v>6.0047992747467843E-3</v>
      </c>
      <c r="U68" s="113">
        <f>'Stocks 1 Month Returns'!R68*'Final Portfolio'!$J$6</f>
        <v>-1.1911729436467767E-3</v>
      </c>
      <c r="V68" s="113">
        <f>'Stocks 1 Month Returns'!S68*'Final Portfolio'!$J$7</f>
        <v>1.2065427897714014E-2</v>
      </c>
      <c r="W68" s="113">
        <f>'Stocks 1 Month Returns'!T68*'Final Portfolio'!$J$8</f>
        <v>-5.3138865953676236E-3</v>
      </c>
      <c r="X68" s="113">
        <f>'Stocks 1 Month Returns'!U68*'Final Portfolio'!$J$9</f>
        <v>5.4316028900011299E-3</v>
      </c>
      <c r="Y68" s="113">
        <f>'Stocks 1 Month Returns'!V68*'Final Portfolio'!$J$10</f>
        <v>1.0894562148276753E-3</v>
      </c>
      <c r="Z68" s="113">
        <f>'Stocks 1 Month Returns'!W68*'Final Portfolio'!$J$11</f>
        <v>-2.0288119949202401E-2</v>
      </c>
      <c r="AA68" s="113">
        <f>'Stocks 1 Month Returns'!X68*'Final Portfolio'!$J$12</f>
        <v>1.069907034841148E-2</v>
      </c>
      <c r="AB68" s="113">
        <f>'Stocks 1 Month Returns'!Y68*'Final Portfolio'!$J$13</f>
        <v>3.0509444728744173E-2</v>
      </c>
      <c r="AC68" s="113">
        <f t="shared" si="3"/>
        <v>2.0965037823646136E-2</v>
      </c>
      <c r="AD68" s="113">
        <f t="shared" si="4"/>
        <v>0.18844605831537861</v>
      </c>
      <c r="AE68" s="113">
        <f t="shared" si="5"/>
        <v>0.27310108317156523</v>
      </c>
      <c r="AI68" s="355">
        <v>64</v>
      </c>
      <c r="AJ68" s="355">
        <f>IF('Optimal Portfolio MAIN'!M66&gt;=0,0,1)</f>
        <v>0</v>
      </c>
      <c r="AK68" s="355">
        <f>IF('Optimal Portfolio MAIN'!N66&gt;=0,0,1)</f>
        <v>0</v>
      </c>
      <c r="AQ68" s="39">
        <v>35</v>
      </c>
      <c r="AR68" s="5">
        <f>IF('Optimal Portfolio MAIN'!AD54&gt;=0,0,1)</f>
        <v>0</v>
      </c>
      <c r="AS68" s="5">
        <f>IF('Optimal Portfolio MAIN'!AE54&gt;=0,0,1)</f>
        <v>0</v>
      </c>
      <c r="AY68" s="372">
        <v>64</v>
      </c>
      <c r="AZ68" s="372"/>
      <c r="BA68" s="372"/>
      <c r="BB68" s="391"/>
      <c r="BC68" s="391"/>
      <c r="BE68" s="39">
        <v>35</v>
      </c>
      <c r="BF68" s="222"/>
      <c r="BG68" s="222"/>
      <c r="BH68" s="400"/>
      <c r="BI68" s="400"/>
      <c r="BM68" s="193">
        <v>64</v>
      </c>
      <c r="BN68" s="366">
        <f ca="1">NORMINV(RAND(),$BR$2,$BR$3)</f>
        <v>4.1336276778060742E-3</v>
      </c>
      <c r="BO68" s="361">
        <f ca="1">BN68-BN$296</f>
        <v>2.6507660972365558E-2</v>
      </c>
      <c r="BP68" s="367">
        <f ca="1">BN68-BN$301</f>
        <v>3.487537620299002E-2</v>
      </c>
      <c r="BT68" s="193">
        <v>64</v>
      </c>
      <c r="BU68" s="356">
        <f ca="1">IF(BO68&gt;=0,0,1)</f>
        <v>0</v>
      </c>
      <c r="BV68" s="355">
        <f ca="1">IF(BP68&gt;=0,0,1)</f>
        <v>0</v>
      </c>
      <c r="BZ68" s="193">
        <v>64</v>
      </c>
      <c r="CA68" s="368">
        <f ca="1">NORMINV(RAND(),CE$2,CE$3)</f>
        <v>-7.2651616608551947E-2</v>
      </c>
      <c r="CB68" s="166">
        <f ca="1">CA68-CA$389</f>
        <v>0</v>
      </c>
      <c r="CC68" s="166">
        <f ca="1">CA68-CA$394</f>
        <v>2.8233693397274218E-2</v>
      </c>
      <c r="CG68" s="193">
        <v>64</v>
      </c>
      <c r="CH68" s="193">
        <f ca="1">IF(CB68&gt;=0,0,1)</f>
        <v>0</v>
      </c>
      <c r="CI68" s="193">
        <f ca="1">IF(CC68&gt;=0,0,1)</f>
        <v>0</v>
      </c>
    </row>
    <row r="69" spans="1:87" ht="15.6">
      <c r="A69" s="342">
        <v>45372</v>
      </c>
      <c r="B69" s="113">
        <f>'Stocks 1 Day Returns'!B212*'Final Portfolio'!$C$3</f>
        <v>-1.1176018277925567E-2</v>
      </c>
      <c r="C69" s="113">
        <f>'Stocks 1 Day Returns'!C212*'Final Portfolio'!$C$4</f>
        <v>-3.1819430552941417E-3</v>
      </c>
      <c r="D69" s="113">
        <f>'Stocks 1 Day Returns'!D212*'Final Portfolio'!$C$5</f>
        <v>-1.4605274583660366E-3</v>
      </c>
      <c r="E69" s="113">
        <f>'Stocks 1 Day Returns'!E212*'Final Portfolio'!$C$6</f>
        <v>-1.7402958696168147E-3</v>
      </c>
      <c r="F69" s="113">
        <f>'Stocks 1 Day Returns'!F212*'Final Portfolio'!$C$7</f>
        <v>-5.4955912809621296E-3</v>
      </c>
      <c r="G69" s="113">
        <f>'Stocks 1 Day Returns'!G212*'Final Portfolio'!$C$8</f>
        <v>-4.1390196958815025E-3</v>
      </c>
      <c r="H69" s="113">
        <f>'Stocks 1 Day Returns'!H212*'Final Portfolio'!$C$9</f>
        <v>-3.3224926810492181E-3</v>
      </c>
      <c r="I69" s="113">
        <f>'Stocks 1 Day Returns'!I212*'Final Portfolio'!$C$10</f>
        <v>-6.1987619364346222E-3</v>
      </c>
      <c r="J69" s="113">
        <f>'Stocks 1 Day Returns'!J212*'Final Portfolio'!$C$11</f>
        <v>-2.3263098801290872E-3</v>
      </c>
      <c r="K69" s="113">
        <f>'Stocks 1 Day Returns'!K212*'Final Portfolio'!$C$12</f>
        <v>-4.4730249030768277E-3</v>
      </c>
      <c r="L69" s="252">
        <f t="shared" si="6"/>
        <v>-4.351398503873595E-2</v>
      </c>
      <c r="M69" s="113">
        <f t="shared" si="7"/>
        <v>-2.5102455342116931E-2</v>
      </c>
      <c r="N69" s="113">
        <f t="shared" si="8"/>
        <v>-1.5781284043941392E-2</v>
      </c>
      <c r="Q69" s="227">
        <v>45329</v>
      </c>
      <c r="R69" s="113">
        <f>'Stocks 1 Month Returns'!O69*'Final Portfolio'!$J$3</f>
        <v>-1.4507331785583466E-2</v>
      </c>
      <c r="S69" s="113">
        <f>'Stocks 1 Month Returns'!P69*'Final Portfolio'!$J$4</f>
        <v>-1.0857928740576628E-3</v>
      </c>
      <c r="T69" s="113">
        <f>'Stocks 1 Month Returns'!Q69*'Final Portfolio'!$J$6</f>
        <v>8.4571391337618356E-3</v>
      </c>
      <c r="U69" s="113">
        <f>'Stocks 1 Month Returns'!R69*'Final Portfolio'!$J$6</f>
        <v>-8.5591850335438487E-4</v>
      </c>
      <c r="V69" s="113">
        <f>'Stocks 1 Month Returns'!S69*'Final Portfolio'!$J$7</f>
        <v>1.3343093002005809E-2</v>
      </c>
      <c r="W69" s="113">
        <f>'Stocks 1 Month Returns'!T69*'Final Portfolio'!$J$8</f>
        <v>-3.8822184060169243E-3</v>
      </c>
      <c r="X69" s="113">
        <f>'Stocks 1 Month Returns'!U69*'Final Portfolio'!$J$9</f>
        <v>9.8985861454830189E-3</v>
      </c>
      <c r="Y69" s="113">
        <f>'Stocks 1 Month Returns'!V69*'Final Portfolio'!$J$10</f>
        <v>2.1783982838008199E-3</v>
      </c>
      <c r="Z69" s="113">
        <f>'Stocks 1 Month Returns'!W69*'Final Portfolio'!$J$11</f>
        <v>-1.8356481681685955E-2</v>
      </c>
      <c r="AA69" s="113">
        <f>'Stocks 1 Month Returns'!X69*'Final Portfolio'!$J$12</f>
        <v>1.3978253066274147E-2</v>
      </c>
      <c r="AB69" s="113">
        <f>'Stocks 1 Month Returns'!Y69*'Final Portfolio'!$J$13</f>
        <v>5.1627576586203983E-2</v>
      </c>
      <c r="AC69" s="113">
        <f t="shared" si="3"/>
        <v>6.0795302966831222E-2</v>
      </c>
      <c r="AD69" s="113">
        <f t="shared" si="4"/>
        <v>0.22827632345856369</v>
      </c>
      <c r="AE69" s="113">
        <f t="shared" si="5"/>
        <v>0.31293134831475033</v>
      </c>
      <c r="AI69" s="355">
        <v>65</v>
      </c>
      <c r="AJ69" s="355">
        <f>IF('Optimal Portfolio MAIN'!M67&gt;=0,0,1)</f>
        <v>1</v>
      </c>
      <c r="AK69" s="355">
        <f>IF('Optimal Portfolio MAIN'!N67&gt;=0,0,1)</f>
        <v>0</v>
      </c>
      <c r="AQ69" s="39">
        <v>36</v>
      </c>
      <c r="AR69" s="5">
        <f>IF('Optimal Portfolio MAIN'!AD55&gt;=0,0,1)</f>
        <v>0</v>
      </c>
      <c r="AS69" s="5">
        <f>IF('Optimal Portfolio MAIN'!AE55&gt;=0,0,1)</f>
        <v>0</v>
      </c>
      <c r="AY69" s="372">
        <v>65</v>
      </c>
      <c r="AZ69" s="372"/>
      <c r="BA69" s="372"/>
      <c r="BB69" s="391"/>
      <c r="BC69" s="391"/>
      <c r="BE69" s="39">
        <v>36</v>
      </c>
      <c r="BF69" s="222"/>
      <c r="BG69" s="222"/>
      <c r="BH69" s="400"/>
      <c r="BI69" s="400"/>
      <c r="BM69" s="193">
        <v>65</v>
      </c>
      <c r="BN69" s="366">
        <f ca="1">NORMINV(RAND(),$BR$2,$BR$3)</f>
        <v>-1.2799382083880456E-2</v>
      </c>
      <c r="BO69" s="361">
        <f ca="1">BN69-BN$296</f>
        <v>9.5746512106790263E-3</v>
      </c>
      <c r="BP69" s="367">
        <f ca="1">BN69-BN$301</f>
        <v>1.7942366441303492E-2</v>
      </c>
      <c r="BT69" s="193">
        <v>65</v>
      </c>
      <c r="BU69" s="356">
        <f ca="1">IF(BO69&gt;=0,0,1)</f>
        <v>0</v>
      </c>
      <c r="BV69" s="355">
        <f ca="1">IF(BP69&gt;=0,0,1)</f>
        <v>0</v>
      </c>
      <c r="BZ69" s="193">
        <v>65</v>
      </c>
      <c r="CA69" s="368">
        <f ca="1">NORMINV(RAND(),CE$2,CE$3)</f>
        <v>9.3346269211636787E-2</v>
      </c>
      <c r="CB69" s="166">
        <f ca="1">CA69-CA$389</f>
        <v>0.16599788582018873</v>
      </c>
      <c r="CC69" s="166">
        <f ca="1">CA69-CA$394</f>
        <v>0.19423157921746295</v>
      </c>
      <c r="CG69" s="193">
        <v>65</v>
      </c>
      <c r="CH69" s="193">
        <f ca="1">IF(CB69&gt;=0,0,1)</f>
        <v>0</v>
      </c>
      <c r="CI69" s="193">
        <f ca="1">IF(CC69&gt;=0,0,1)</f>
        <v>0</v>
      </c>
    </row>
    <row r="70" spans="1:87" ht="15.6">
      <c r="A70" s="342">
        <v>45373</v>
      </c>
      <c r="B70" s="113">
        <f>'Stocks 1 Day Returns'!B211*'Final Portfolio'!$C$3</f>
        <v>2.8407239384431265E-2</v>
      </c>
      <c r="C70" s="113">
        <f>'Stocks 1 Day Returns'!C211*'Final Portfolio'!$C$4</f>
        <v>1.2922859049934688E-2</v>
      </c>
      <c r="D70" s="113">
        <f>'Stocks 1 Day Returns'!D211*'Final Portfolio'!$C$5</f>
        <v>8.2865441409256252E-3</v>
      </c>
      <c r="E70" s="113">
        <f>'Stocks 1 Day Returns'!E211*'Final Portfolio'!$C$6</f>
        <v>7.5313464571186307E-3</v>
      </c>
      <c r="F70" s="113">
        <f>'Stocks 1 Day Returns'!F211*'Final Portfolio'!$C$7</f>
        <v>9.8577431858072415E-3</v>
      </c>
      <c r="G70" s="113">
        <f>'Stocks 1 Day Returns'!G211*'Final Portfolio'!$C$8</f>
        <v>8.1956235314618129E-3</v>
      </c>
      <c r="H70" s="113">
        <f>'Stocks 1 Day Returns'!H211*'Final Portfolio'!$C$9</f>
        <v>6.0916253636146478E-3</v>
      </c>
      <c r="I70" s="113">
        <f>'Stocks 1 Day Returns'!I211*'Final Portfolio'!$C$10</f>
        <v>5.1737900420158042E-3</v>
      </c>
      <c r="J70" s="113">
        <f>'Stocks 1 Day Returns'!J211*'Final Portfolio'!$C$11</f>
        <v>1.296327001917595E-2</v>
      </c>
      <c r="K70" s="113">
        <f>'Stocks 1 Day Returns'!K211*'Final Portfolio'!$C$12</f>
        <v>1.1035109077253448E-2</v>
      </c>
      <c r="L70" s="252">
        <f t="shared" si="6"/>
        <v>0.11046515025173911</v>
      </c>
      <c r="M70" s="113">
        <f t="shared" si="7"/>
        <v>0.12887667994835814</v>
      </c>
      <c r="N70" s="113">
        <f t="shared" si="8"/>
        <v>0.13819785124653367</v>
      </c>
      <c r="Q70" s="227">
        <v>45330</v>
      </c>
      <c r="R70" s="113">
        <f>'Stocks 1 Month Returns'!O70*'Final Portfolio'!$J$3</f>
        <v>-9.7295941322666172E-3</v>
      </c>
      <c r="S70" s="113">
        <f>'Stocks 1 Month Returns'!P70*'Final Portfolio'!$J$4</f>
        <v>1.7821654154361521E-3</v>
      </c>
      <c r="T70" s="113">
        <f>'Stocks 1 Month Returns'!Q70*'Final Portfolio'!$J$6</f>
        <v>7.2656865259976659E-3</v>
      </c>
      <c r="U70" s="113">
        <f>'Stocks 1 Month Returns'!R70*'Final Portfolio'!$J$6</f>
        <v>1.957855072079795E-4</v>
      </c>
      <c r="V70" s="113">
        <f>'Stocks 1 Month Returns'!S70*'Final Portfolio'!$J$7</f>
        <v>3.2269047295808977E-2</v>
      </c>
      <c r="W70" s="113">
        <f>'Stocks 1 Month Returns'!T70*'Final Portfolio'!$J$8</f>
        <v>-2.8154268864070912E-3</v>
      </c>
      <c r="X70" s="113">
        <f>'Stocks 1 Month Returns'!U70*'Final Portfolio'!$J$9</f>
        <v>8.7894214228364381E-3</v>
      </c>
      <c r="Y70" s="113">
        <f>'Stocks 1 Month Returns'!V70*'Final Portfolio'!$J$10</f>
        <v>6.7476116483807004E-3</v>
      </c>
      <c r="Z70" s="113">
        <f>'Stocks 1 Month Returns'!W70*'Final Portfolio'!$J$11</f>
        <v>-7.4132323236356327E-3</v>
      </c>
      <c r="AA70" s="113">
        <f>'Stocks 1 Month Returns'!X70*'Final Portfolio'!$J$12</f>
        <v>1.2532060285666991E-2</v>
      </c>
      <c r="AB70" s="113">
        <f>'Stocks 1 Month Returns'!Y70*'Final Portfolio'!$J$13</f>
        <v>5.347173861547061E-2</v>
      </c>
      <c r="AC70" s="113">
        <f t="shared" si="3"/>
        <v>0.10309526337449618</v>
      </c>
      <c r="AD70" s="113">
        <f t="shared" si="4"/>
        <v>0.27057628386622867</v>
      </c>
      <c r="AE70" s="113">
        <f t="shared" si="5"/>
        <v>0.35523130872241526</v>
      </c>
      <c r="AI70" s="355">
        <v>66</v>
      </c>
      <c r="AJ70" s="355">
        <f>IF('Optimal Portfolio MAIN'!M68&gt;=0,0,1)</f>
        <v>0</v>
      </c>
      <c r="AK70" s="355">
        <f>IF('Optimal Portfolio MAIN'!N68&gt;=0,0,1)</f>
        <v>0</v>
      </c>
      <c r="AQ70" s="39">
        <v>37</v>
      </c>
      <c r="AR70" s="5">
        <f>IF('Optimal Portfolio MAIN'!AD56&gt;=0,0,1)</f>
        <v>0</v>
      </c>
      <c r="AS70" s="5">
        <f>IF('Optimal Portfolio MAIN'!AE56&gt;=0,0,1)</f>
        <v>0</v>
      </c>
      <c r="AY70" s="372">
        <v>66</v>
      </c>
      <c r="AZ70" s="372"/>
      <c r="BA70" s="372"/>
      <c r="BB70" s="391"/>
      <c r="BC70" s="391"/>
      <c r="BE70" s="39">
        <v>37</v>
      </c>
      <c r="BF70" s="222"/>
      <c r="BG70" s="222"/>
      <c r="BH70" s="400"/>
      <c r="BI70" s="400"/>
      <c r="BM70" s="193">
        <v>66</v>
      </c>
      <c r="BN70" s="366">
        <f ca="1">NORMINV(RAND(),$BR$2,$BR$3)</f>
        <v>4.5717142196074669E-3</v>
      </c>
      <c r="BO70" s="361">
        <f ca="1">BN70-BN$296</f>
        <v>2.6945747514166951E-2</v>
      </c>
      <c r="BP70" s="367">
        <f ca="1">BN70-BN$301</f>
        <v>3.5313462744791413E-2</v>
      </c>
      <c r="BT70" s="193">
        <v>66</v>
      </c>
      <c r="BU70" s="356">
        <f ca="1">IF(BO70&gt;=0,0,1)</f>
        <v>0</v>
      </c>
      <c r="BV70" s="355">
        <f ca="1">IF(BP70&gt;=0,0,1)</f>
        <v>0</v>
      </c>
      <c r="BZ70" s="193">
        <v>66</v>
      </c>
      <c r="CA70" s="368">
        <f ca="1">NORMINV(RAND(),CE$2,CE$3)</f>
        <v>-5.8274246366751291E-2</v>
      </c>
      <c r="CB70" s="166">
        <f ca="1">CA70-CA$389</f>
        <v>1.4377370241800656E-2</v>
      </c>
      <c r="CC70" s="166">
        <f ca="1">CA70-CA$394</f>
        <v>4.2611063639074874E-2</v>
      </c>
      <c r="CG70" s="193">
        <v>66</v>
      </c>
      <c r="CH70" s="193">
        <f ca="1">IF(CB70&gt;=0,0,1)</f>
        <v>0</v>
      </c>
      <c r="CI70" s="193">
        <f ca="1">IF(CC70&gt;=0,0,1)</f>
        <v>0</v>
      </c>
    </row>
    <row r="71" spans="1:87" ht="15.6">
      <c r="A71" s="342">
        <v>45378</v>
      </c>
      <c r="B71" s="113">
        <f>'Stocks 1 Day Returns'!B210*'Final Portfolio'!$C$3</f>
        <v>-1.8687275567723205E-2</v>
      </c>
      <c r="C71" s="113">
        <f>'Stocks 1 Day Returns'!C210*'Final Portfolio'!$C$4</f>
        <v>-6.7268446748254924E-3</v>
      </c>
      <c r="D71" s="113">
        <f>'Stocks 1 Day Returns'!D210*'Final Portfolio'!$C$5</f>
        <v>-3.3746289758590274E-3</v>
      </c>
      <c r="E71" s="113">
        <f>'Stocks 1 Day Returns'!E210*'Final Portfolio'!$C$6</f>
        <v>-4.52142296230748E-3</v>
      </c>
      <c r="F71" s="113">
        <f>'Stocks 1 Day Returns'!F210*'Final Portfolio'!$C$7</f>
        <v>-5.5486706436437836E-3</v>
      </c>
      <c r="G71" s="113">
        <f>'Stocks 1 Day Returns'!G210*'Final Portfolio'!$C$8</f>
        <v>-2.568530444417677E-3</v>
      </c>
      <c r="H71" s="113">
        <f>'Stocks 1 Day Returns'!H210*'Final Portfolio'!$C$9</f>
        <v>-3.5459018679770415E-3</v>
      </c>
      <c r="I71" s="113">
        <f>'Stocks 1 Day Returns'!I210*'Final Portfolio'!$C$10</f>
        <v>-7.5672878562566635E-3</v>
      </c>
      <c r="J71" s="113">
        <f>'Stocks 1 Day Returns'!J210*'Final Portfolio'!$C$11</f>
        <v>-8.7032012414479561E-3</v>
      </c>
      <c r="K71" s="113">
        <f>'Stocks 1 Day Returns'!K210*'Final Portfolio'!$C$12</f>
        <v>-4.3451562935282852E-3</v>
      </c>
      <c r="L71" s="252">
        <f t="shared" si="6"/>
        <v>-6.5588920527986608E-2</v>
      </c>
      <c r="M71" s="113">
        <f t="shared" si="7"/>
        <v>-4.7177390831367585E-2</v>
      </c>
      <c r="N71" s="113">
        <f t="shared" si="8"/>
        <v>-3.785621953319205E-2</v>
      </c>
      <c r="Q71" s="227">
        <v>45331</v>
      </c>
      <c r="R71" s="113">
        <f>'Stocks 1 Month Returns'!O71*'Final Portfolio'!$J$3</f>
        <v>-7.1951975416824744E-3</v>
      </c>
      <c r="S71" s="113">
        <f>'Stocks 1 Month Returns'!P71*'Final Portfolio'!$J$4</f>
        <v>3.488662499493853E-3</v>
      </c>
      <c r="T71" s="113">
        <f>'Stocks 1 Month Returns'!Q71*'Final Portfolio'!$J$6</f>
        <v>9.2932209872019552E-3</v>
      </c>
      <c r="U71" s="113">
        <f>'Stocks 1 Month Returns'!R71*'Final Portfolio'!$J$6</f>
        <v>1.1645964034793367E-3</v>
      </c>
      <c r="V71" s="113">
        <f>'Stocks 1 Month Returns'!S71*'Final Portfolio'!$J$7</f>
        <v>3.0807478971900573E-2</v>
      </c>
      <c r="W71" s="113">
        <f>'Stocks 1 Month Returns'!T71*'Final Portfolio'!$J$8</f>
        <v>-1.2660498194480008E-3</v>
      </c>
      <c r="X71" s="113">
        <f>'Stocks 1 Month Returns'!U71*'Final Portfolio'!$J$9</f>
        <v>1.1723119060266053E-2</v>
      </c>
      <c r="Y71" s="113">
        <f>'Stocks 1 Month Returns'!V71*'Final Portfolio'!$J$10</f>
        <v>5.5174401541052548E-3</v>
      </c>
      <c r="Z71" s="113">
        <f>'Stocks 1 Month Returns'!W71*'Final Portfolio'!$J$11</f>
        <v>-4.0878789755746442E-3</v>
      </c>
      <c r="AA71" s="113">
        <f>'Stocks 1 Month Returns'!X71*'Final Portfolio'!$J$12</f>
        <v>1.6235623993497709E-2</v>
      </c>
      <c r="AB71" s="113">
        <f>'Stocks 1 Month Returns'!Y71*'Final Portfolio'!$J$13</f>
        <v>7.3444287060331126E-2</v>
      </c>
      <c r="AC71" s="113">
        <f t="shared" si="3"/>
        <v>0.13912530279357074</v>
      </c>
      <c r="AD71" s="113">
        <f t="shared" si="4"/>
        <v>0.30660632328530324</v>
      </c>
      <c r="AE71" s="113">
        <f t="shared" si="5"/>
        <v>0.39126134814148983</v>
      </c>
      <c r="AI71" s="355">
        <v>67</v>
      </c>
      <c r="AJ71" s="355">
        <f>IF('Optimal Portfolio MAIN'!M69&gt;=0,0,1)</f>
        <v>1</v>
      </c>
      <c r="AK71" s="355">
        <f>IF('Optimal Portfolio MAIN'!N69&gt;=0,0,1)</f>
        <v>1</v>
      </c>
      <c r="AQ71" s="39">
        <v>38</v>
      </c>
      <c r="AR71" s="5">
        <f>IF('Optimal Portfolio MAIN'!AD57&gt;=0,0,1)</f>
        <v>0</v>
      </c>
      <c r="AS71" s="5">
        <f>IF('Optimal Portfolio MAIN'!AE57&gt;=0,0,1)</f>
        <v>0</v>
      </c>
      <c r="AY71" s="372">
        <v>67</v>
      </c>
      <c r="AZ71" s="372"/>
      <c r="BA71" s="372"/>
      <c r="BB71" s="391"/>
      <c r="BC71" s="391"/>
      <c r="BE71" s="39">
        <v>38</v>
      </c>
      <c r="BF71" s="222"/>
      <c r="BG71" s="222"/>
      <c r="BH71" s="400"/>
      <c r="BI71" s="400"/>
      <c r="BM71" s="193">
        <v>67</v>
      </c>
      <c r="BN71" s="366">
        <f ca="1">NORMINV(RAND(),$BR$2,$BR$3)</f>
        <v>-4.5165067248484425E-3</v>
      </c>
      <c r="BO71" s="361">
        <f ca="1">BN71-BN$296</f>
        <v>1.7857526569711041E-2</v>
      </c>
      <c r="BP71" s="367">
        <f ca="1">BN71-BN$301</f>
        <v>2.6225241800335506E-2</v>
      </c>
      <c r="BT71" s="193">
        <v>67</v>
      </c>
      <c r="BU71" s="356">
        <f ca="1">IF(BO71&gt;=0,0,1)</f>
        <v>0</v>
      </c>
      <c r="BV71" s="355">
        <f ca="1">IF(BP71&gt;=0,0,1)</f>
        <v>0</v>
      </c>
      <c r="BZ71" s="193">
        <v>67</v>
      </c>
      <c r="CA71" s="368">
        <f ca="1">NORMINV(RAND(),CE$2,CE$3)</f>
        <v>-6.3210163248059545E-2</v>
      </c>
      <c r="CB71" s="166">
        <f ca="1">CA71-CA$389</f>
        <v>9.4414533604924022E-3</v>
      </c>
      <c r="CC71" s="166">
        <f ca="1">CA71-CA$394</f>
        <v>3.767514675776662E-2</v>
      </c>
      <c r="CG71" s="193">
        <v>67</v>
      </c>
      <c r="CH71" s="193">
        <f ca="1">IF(CB71&gt;=0,0,1)</f>
        <v>0</v>
      </c>
      <c r="CI71" s="193">
        <f ca="1">IF(CC71&gt;=0,0,1)</f>
        <v>0</v>
      </c>
    </row>
    <row r="72" spans="1:87" ht="15.6">
      <c r="A72" s="342">
        <v>45379</v>
      </c>
      <c r="B72" s="113">
        <f>'Stocks 1 Day Returns'!B209*'Final Portfolio'!$C$3</f>
        <v>2.6629694355389333E-3</v>
      </c>
      <c r="C72" s="113">
        <f>'Stocks 1 Day Returns'!C209*'Final Portfolio'!$C$4</f>
        <v>-8.6275726184495589E-3</v>
      </c>
      <c r="D72" s="113">
        <f>'Stocks 1 Day Returns'!D209*'Final Portfolio'!$C$5</f>
        <v>-2.4564755208263678E-3</v>
      </c>
      <c r="E72" s="113">
        <f>'Stocks 1 Day Returns'!E209*'Final Portfolio'!$C$6</f>
        <v>-6.8789453122760922E-3</v>
      </c>
      <c r="F72" s="113">
        <f>'Stocks 1 Day Returns'!F209*'Final Portfolio'!$C$7</f>
        <v>-8.6187742887594322E-3</v>
      </c>
      <c r="G72" s="113">
        <f>'Stocks 1 Day Returns'!G209*'Final Portfolio'!$C$8</f>
        <v>-1.1056844288706935E-2</v>
      </c>
      <c r="H72" s="113">
        <f>'Stocks 1 Day Returns'!H209*'Final Portfolio'!$C$9</f>
        <v>-4.2247328535966917E-3</v>
      </c>
      <c r="I72" s="113">
        <f>'Stocks 1 Day Returns'!I209*'Final Portfolio'!$C$10</f>
        <v>-5.9123528853074966E-3</v>
      </c>
      <c r="J72" s="113">
        <f>'Stocks 1 Day Returns'!J209*'Final Portfolio'!$C$11</f>
        <v>-9.7263271960260304E-3</v>
      </c>
      <c r="K72" s="113">
        <f>'Stocks 1 Day Returns'!K209*'Final Portfolio'!$C$12</f>
        <v>-9.3207138614735518E-3</v>
      </c>
      <c r="L72" s="252">
        <f t="shared" si="6"/>
        <v>-6.4159769389883228E-2</v>
      </c>
      <c r="M72" s="113">
        <f t="shared" si="7"/>
        <v>-4.5748239693264206E-2</v>
      </c>
      <c r="N72" s="113">
        <f t="shared" si="8"/>
        <v>-3.642706839508867E-2</v>
      </c>
      <c r="Q72" s="227">
        <v>45335</v>
      </c>
      <c r="R72" s="113">
        <f>'Stocks 1 Month Returns'!O72*'Final Portfolio'!$J$3</f>
        <v>-6.0373615631258652E-3</v>
      </c>
      <c r="S72" s="113">
        <f>'Stocks 1 Month Returns'!P72*'Final Portfolio'!$J$4</f>
        <v>1.8884799558223041E-3</v>
      </c>
      <c r="T72" s="113">
        <f>'Stocks 1 Month Returns'!Q72*'Final Portfolio'!$J$6</f>
        <v>5.8380316155577103E-3</v>
      </c>
      <c r="U72" s="113">
        <f>'Stocks 1 Month Returns'!R72*'Final Portfolio'!$J$6</f>
        <v>9.2591108136334203E-4</v>
      </c>
      <c r="V72" s="113">
        <f>'Stocks 1 Month Returns'!S72*'Final Portfolio'!$J$7</f>
        <v>3.3041920818854709E-2</v>
      </c>
      <c r="W72" s="113">
        <f>'Stocks 1 Month Returns'!T72*'Final Portfolio'!$J$8</f>
        <v>-2.4427752624188396E-3</v>
      </c>
      <c r="X72" s="113">
        <f>'Stocks 1 Month Returns'!U72*'Final Portfolio'!$J$9</f>
        <v>1.3748875372806751E-2</v>
      </c>
      <c r="Y72" s="113">
        <f>'Stocks 1 Month Returns'!V72*'Final Portfolio'!$J$10</f>
        <v>4.4130968877849888E-3</v>
      </c>
      <c r="Z72" s="113">
        <f>'Stocks 1 Month Returns'!W72*'Final Portfolio'!$J$11</f>
        <v>-3.6550454279223213E-3</v>
      </c>
      <c r="AA72" s="113">
        <f>'Stocks 1 Month Returns'!X72*'Final Portfolio'!$J$12</f>
        <v>1.3074097173983602E-2</v>
      </c>
      <c r="AB72" s="113">
        <f>'Stocks 1 Month Returns'!Y72*'Final Portfolio'!$J$13</f>
        <v>6.2151690701314655E-2</v>
      </c>
      <c r="AC72" s="113">
        <f t="shared" si="3"/>
        <v>0.12294692135402104</v>
      </c>
      <c r="AD72" s="113">
        <f t="shared" si="4"/>
        <v>0.29042794184575349</v>
      </c>
      <c r="AE72" s="113">
        <f t="shared" si="5"/>
        <v>0.37508296670194013</v>
      </c>
      <c r="AI72" s="355">
        <v>68</v>
      </c>
      <c r="AJ72" s="355">
        <f>IF('Optimal Portfolio MAIN'!M70&gt;=0,0,1)</f>
        <v>0</v>
      </c>
      <c r="AK72" s="355">
        <f>IF('Optimal Portfolio MAIN'!N70&gt;=0,0,1)</f>
        <v>0</v>
      </c>
      <c r="AQ72" s="39">
        <v>39</v>
      </c>
      <c r="AR72" s="5">
        <f>IF('Optimal Portfolio MAIN'!AD58&gt;=0,0,1)</f>
        <v>0</v>
      </c>
      <c r="AS72" s="5">
        <f>IF('Optimal Portfolio MAIN'!AE58&gt;=0,0,1)</f>
        <v>0</v>
      </c>
      <c r="AY72" s="372">
        <v>68</v>
      </c>
      <c r="AZ72" s="372"/>
      <c r="BA72" s="372"/>
      <c r="BB72" s="391"/>
      <c r="BC72" s="391"/>
      <c r="BE72" s="39">
        <v>39</v>
      </c>
      <c r="BF72" s="222"/>
      <c r="BG72" s="222"/>
      <c r="BH72" s="400"/>
      <c r="BI72" s="400"/>
      <c r="BM72" s="193">
        <v>68</v>
      </c>
      <c r="BN72" s="366">
        <f ca="1">NORMINV(RAND(),$BR$2,$BR$3)</f>
        <v>1.9691427102329784E-3</v>
      </c>
      <c r="BO72" s="361">
        <f ca="1">BN72-BN$296</f>
        <v>2.4343176004792459E-2</v>
      </c>
      <c r="BP72" s="367">
        <f ca="1">BN72-BN$301</f>
        <v>3.2710891235416928E-2</v>
      </c>
      <c r="BT72" s="193">
        <v>68</v>
      </c>
      <c r="BU72" s="356">
        <f ca="1">IF(BO72&gt;=0,0,1)</f>
        <v>0</v>
      </c>
      <c r="BV72" s="355">
        <f ca="1">IF(BP72&gt;=0,0,1)</f>
        <v>0</v>
      </c>
      <c r="BZ72" s="193">
        <v>68</v>
      </c>
      <c r="CA72" s="368">
        <f ca="1">NORMINV(RAND(),CE$2,CE$3)</f>
        <v>0.10212731771737686</v>
      </c>
      <c r="CB72" s="166">
        <f ca="1">CA72-CA$389</f>
        <v>0.17477893432592881</v>
      </c>
      <c r="CC72" s="166">
        <f ca="1">CA72-CA$394</f>
        <v>0.20301262772320303</v>
      </c>
      <c r="CG72" s="193">
        <v>68</v>
      </c>
      <c r="CH72" s="193">
        <f ca="1">IF(CB72&gt;=0,0,1)</f>
        <v>0</v>
      </c>
      <c r="CI72" s="193">
        <f ca="1">IF(CC72&gt;=0,0,1)</f>
        <v>0</v>
      </c>
    </row>
    <row r="73" spans="1:87" ht="15.6">
      <c r="A73" s="342">
        <v>45385</v>
      </c>
      <c r="B73" s="113">
        <f>'Stocks 1 Day Returns'!B208*'Final Portfolio'!$C$3</f>
        <v>-1.674983911398833E-3</v>
      </c>
      <c r="C73" s="113">
        <f>'Stocks 1 Day Returns'!C208*'Final Portfolio'!$C$4</f>
        <v>-3.7834955621943834E-4</v>
      </c>
      <c r="D73" s="113">
        <f>'Stocks 1 Day Returns'!D208*'Final Portfolio'!$C$5</f>
        <v>-6.7024290764128411E-4</v>
      </c>
      <c r="E73" s="113">
        <f>'Stocks 1 Day Returns'!E208*'Final Portfolio'!$C$6</f>
        <v>-6.2964172559604626E-4</v>
      </c>
      <c r="F73" s="113">
        <f>'Stocks 1 Day Returns'!F208*'Final Portfolio'!$C$7</f>
        <v>-4.7562802270903145E-4</v>
      </c>
      <c r="G73" s="113">
        <f>'Stocks 1 Day Returns'!G208*'Final Portfolio'!$C$8</f>
        <v>5.1922520907335293E-4</v>
      </c>
      <c r="H73" s="113">
        <f>'Stocks 1 Day Returns'!H208*'Final Portfolio'!$C$9</f>
        <v>7.0255057115866661E-4</v>
      </c>
      <c r="I73" s="113">
        <f>'Stocks 1 Day Returns'!I208*'Final Portfolio'!$C$10</f>
        <v>-1.7401318615824213E-3</v>
      </c>
      <c r="J73" s="113">
        <f>'Stocks 1 Day Returns'!J208*'Final Portfolio'!$C$11</f>
        <v>-4.5136468786272533E-4</v>
      </c>
      <c r="K73" s="113">
        <f>'Stocks 1 Day Returns'!K208*'Final Portfolio'!$C$12</f>
        <v>1.2518815561447516E-3</v>
      </c>
      <c r="L73" s="252">
        <f t="shared" si="6"/>
        <v>-3.5466853366330079E-3</v>
      </c>
      <c r="M73" s="113">
        <f t="shared" si="7"/>
        <v>1.4864844359986012E-2</v>
      </c>
      <c r="N73" s="113">
        <f t="shared" si="8"/>
        <v>2.4186015658161551E-2</v>
      </c>
      <c r="Q73" s="227">
        <v>45336</v>
      </c>
      <c r="R73" s="113">
        <f>'Stocks 1 Month Returns'!O73*'Final Portfolio'!$J$3</f>
        <v>-2.3196093990635047E-3</v>
      </c>
      <c r="S73" s="113">
        <f>'Stocks 1 Month Returns'!P73*'Final Portfolio'!$J$4</f>
        <v>3.8870962303642017E-3</v>
      </c>
      <c r="T73" s="113">
        <f>'Stocks 1 Month Returns'!Q73*'Final Portfolio'!$J$6</f>
        <v>7.3179292678738151E-3</v>
      </c>
      <c r="U73" s="113">
        <f>'Stocks 1 Month Returns'!R73*'Final Portfolio'!$J$6</f>
        <v>2.7095933268710937E-3</v>
      </c>
      <c r="V73" s="113">
        <f>'Stocks 1 Month Returns'!S73*'Final Portfolio'!$J$7</f>
        <v>3.2132765038639266E-2</v>
      </c>
      <c r="W73" s="113">
        <f>'Stocks 1 Month Returns'!T73*'Final Portfolio'!$J$8</f>
        <v>5.3911084001558864E-4</v>
      </c>
      <c r="X73" s="113">
        <f>'Stocks 1 Month Returns'!U73*'Final Portfolio'!$J$9</f>
        <v>1.5340504632841529E-2</v>
      </c>
      <c r="Y73" s="113">
        <f>'Stocks 1 Month Returns'!V73*'Final Portfolio'!$J$10</f>
        <v>8.3913639647566086E-3</v>
      </c>
      <c r="Z73" s="113">
        <f>'Stocks 1 Month Returns'!W73*'Final Portfolio'!$J$11</f>
        <v>5.5081130281107397E-3</v>
      </c>
      <c r="AA73" s="113">
        <f>'Stocks 1 Month Returns'!X73*'Final Portfolio'!$J$12</f>
        <v>1.7740305093556345E-2</v>
      </c>
      <c r="AB73" s="113">
        <f>'Stocks 1 Month Returns'!Y73*'Final Portfolio'!$J$13</f>
        <v>9.1457794722823005E-2</v>
      </c>
      <c r="AC73" s="113">
        <f t="shared" si="3"/>
        <v>0.18270496674678868</v>
      </c>
      <c r="AD73" s="113">
        <f t="shared" si="4"/>
        <v>0.35018598723852112</v>
      </c>
      <c r="AE73" s="113">
        <f t="shared" si="5"/>
        <v>0.43484101209470782</v>
      </c>
      <c r="AI73" s="355">
        <v>69</v>
      </c>
      <c r="AJ73" s="355">
        <f>IF('Optimal Portfolio MAIN'!M71&gt;=0,0,1)</f>
        <v>1</v>
      </c>
      <c r="AK73" s="355">
        <f>IF('Optimal Portfolio MAIN'!N71&gt;=0,0,1)</f>
        <v>1</v>
      </c>
      <c r="AQ73" s="39">
        <v>40</v>
      </c>
      <c r="AR73" s="5">
        <f>IF('Optimal Portfolio MAIN'!AD59&gt;=0,0,1)</f>
        <v>0</v>
      </c>
      <c r="AS73" s="5">
        <f>IF('Optimal Portfolio MAIN'!AE59&gt;=0,0,1)</f>
        <v>0</v>
      </c>
      <c r="AY73" s="372">
        <v>69</v>
      </c>
      <c r="AZ73" s="372"/>
      <c r="BA73" s="372"/>
      <c r="BB73" s="391"/>
      <c r="BC73" s="391"/>
      <c r="BE73" s="39">
        <v>40</v>
      </c>
      <c r="BF73" s="222"/>
      <c r="BG73" s="222"/>
      <c r="BH73" s="400"/>
      <c r="BI73" s="400"/>
      <c r="BM73" s="193">
        <v>69</v>
      </c>
      <c r="BN73" s="366">
        <f ca="1">NORMINV(RAND(),$BR$2,$BR$3)</f>
        <v>1.5878483520414096E-2</v>
      </c>
      <c r="BO73" s="361">
        <f ca="1">BN73-BN$296</f>
        <v>3.8252516814973575E-2</v>
      </c>
      <c r="BP73" s="367">
        <f ca="1">BN73-BN$301</f>
        <v>4.6620232045598044E-2</v>
      </c>
      <c r="BT73" s="193">
        <v>69</v>
      </c>
      <c r="BU73" s="356">
        <f ca="1">IF(BO73&gt;=0,0,1)</f>
        <v>0</v>
      </c>
      <c r="BV73" s="355">
        <f ca="1">IF(BP73&gt;=0,0,1)</f>
        <v>0</v>
      </c>
      <c r="BZ73" s="193">
        <v>69</v>
      </c>
      <c r="CA73" s="368">
        <f ca="1">NORMINV(RAND(),CE$2,CE$3)</f>
        <v>0.10122593969603286</v>
      </c>
      <c r="CB73" s="166">
        <f ca="1">CA73-CA$389</f>
        <v>0.17387755630458479</v>
      </c>
      <c r="CC73" s="166">
        <f ca="1">CA73-CA$394</f>
        <v>0.20211124970185901</v>
      </c>
      <c r="CG73" s="193">
        <v>69</v>
      </c>
      <c r="CH73" s="193">
        <f ca="1">IF(CB73&gt;=0,0,1)</f>
        <v>0</v>
      </c>
      <c r="CI73" s="193">
        <f ca="1">IF(CC73&gt;=0,0,1)</f>
        <v>0</v>
      </c>
    </row>
    <row r="74" spans="1:87" ht="15.6">
      <c r="A74" s="342">
        <v>45386</v>
      </c>
      <c r="B74" s="113">
        <f>'Stocks 1 Day Returns'!B207*'Final Portfolio'!$C$3</f>
        <v>-6.843504033995149E-3</v>
      </c>
      <c r="C74" s="113">
        <f>'Stocks 1 Day Returns'!C207*'Final Portfolio'!$C$4</f>
        <v>-2.7790447014475936E-3</v>
      </c>
      <c r="D74" s="113">
        <f>'Stocks 1 Day Returns'!D207*'Final Portfolio'!$C$5</f>
        <v>-3.0998198540701616E-3</v>
      </c>
      <c r="E74" s="113">
        <f>'Stocks 1 Day Returns'!E207*'Final Portfolio'!$C$6</f>
        <v>-1.1854163192080069E-3</v>
      </c>
      <c r="F74" s="113">
        <f>'Stocks 1 Day Returns'!F207*'Final Portfolio'!$C$7</f>
        <v>-2.5203691497493008E-3</v>
      </c>
      <c r="G74" s="113">
        <f>'Stocks 1 Day Returns'!G207*'Final Portfolio'!$C$8</f>
        <v>-1.2092111354764989E-3</v>
      </c>
      <c r="H74" s="113">
        <f>'Stocks 1 Day Returns'!H207*'Final Portfolio'!$C$9</f>
        <v>-1.3845277554663726E-3</v>
      </c>
      <c r="I74" s="113">
        <f>'Stocks 1 Day Returns'!I207*'Final Portfolio'!$C$10</f>
        <v>-6.9847516159524667E-4</v>
      </c>
      <c r="J74" s="113">
        <f>'Stocks 1 Day Returns'!J207*'Final Portfolio'!$C$11</f>
        <v>-3.2989222884428201E-3</v>
      </c>
      <c r="K74" s="113">
        <f>'Stocks 1 Day Returns'!K207*'Final Portfolio'!$C$12</f>
        <v>-4.7134105953434043E-3</v>
      </c>
      <c r="L74" s="252">
        <f t="shared" si="6"/>
        <v>-2.7732700994794558E-2</v>
      </c>
      <c r="M74" s="113">
        <f t="shared" si="7"/>
        <v>-9.3211712981755394E-3</v>
      </c>
      <c r="N74" s="113">
        <f t="shared" si="8"/>
        <v>0</v>
      </c>
      <c r="Q74" s="227">
        <v>45337</v>
      </c>
      <c r="R74" s="113">
        <f>'Stocks 1 Month Returns'!O74*'Final Portfolio'!$J$3</f>
        <v>-2.3282271329938542E-4</v>
      </c>
      <c r="S74" s="113">
        <f>'Stocks 1 Month Returns'!P74*'Final Portfolio'!$J$4</f>
        <v>4.4940510618267709E-3</v>
      </c>
      <c r="T74" s="113">
        <f>'Stocks 1 Month Returns'!Q74*'Final Portfolio'!$J$6</f>
        <v>7.1176857264275382E-3</v>
      </c>
      <c r="U74" s="113">
        <f>'Stocks 1 Month Returns'!R74*'Final Portfolio'!$J$6</f>
        <v>1.3982844098977233E-3</v>
      </c>
      <c r="V74" s="113">
        <f>'Stocks 1 Month Returns'!S74*'Final Portfolio'!$J$7</f>
        <v>3.8806214792770674E-2</v>
      </c>
      <c r="W74" s="113">
        <f>'Stocks 1 Month Returns'!T74*'Final Portfolio'!$J$8</f>
        <v>1.4166632853885642E-3</v>
      </c>
      <c r="X74" s="113">
        <f>'Stocks 1 Month Returns'!U74*'Final Portfolio'!$J$9</f>
        <v>1.941454196637853E-2</v>
      </c>
      <c r="Y74" s="113">
        <f>'Stocks 1 Month Returns'!V74*'Final Portfolio'!$J$10</f>
        <v>1.1326704513510248E-2</v>
      </c>
      <c r="Z74" s="113">
        <f>'Stocks 1 Month Returns'!W74*'Final Portfolio'!$J$11</f>
        <v>5.4857344642336384E-3</v>
      </c>
      <c r="AA74" s="113">
        <f>'Stocks 1 Month Returns'!X74*'Final Portfolio'!$J$12</f>
        <v>1.8434550025056621E-2</v>
      </c>
      <c r="AB74" s="113">
        <f>'Stocks 1 Month Returns'!Y74*'Final Portfolio'!$J$13</f>
        <v>0.1071448009369449</v>
      </c>
      <c r="AC74" s="113">
        <f t="shared" si="3"/>
        <v>0.21480640846913582</v>
      </c>
      <c r="AD74" s="113">
        <f t="shared" si="4"/>
        <v>0.38228742896086831</v>
      </c>
      <c r="AE74" s="113">
        <f t="shared" si="5"/>
        <v>0.4669424538170549</v>
      </c>
      <c r="AI74" s="355">
        <v>70</v>
      </c>
      <c r="AJ74" s="355">
        <f>IF('Optimal Portfolio MAIN'!M72&gt;=0,0,1)</f>
        <v>1</v>
      </c>
      <c r="AK74" s="355">
        <f>IF('Optimal Portfolio MAIN'!N72&gt;=0,0,1)</f>
        <v>1</v>
      </c>
      <c r="AQ74" s="39">
        <v>41</v>
      </c>
      <c r="AR74" s="5">
        <f>IF('Optimal Portfolio MAIN'!AD60&gt;=0,0,1)</f>
        <v>0</v>
      </c>
      <c r="AS74" s="5">
        <f>IF('Optimal Portfolio MAIN'!AE60&gt;=0,0,1)</f>
        <v>0</v>
      </c>
      <c r="AY74" s="372">
        <v>70</v>
      </c>
      <c r="AZ74" s="372"/>
      <c r="BA74" s="372"/>
      <c r="BB74" s="391"/>
      <c r="BC74" s="391"/>
      <c r="BE74" s="39">
        <v>41</v>
      </c>
      <c r="BF74" s="222"/>
      <c r="BG74" s="222"/>
      <c r="BH74" s="400"/>
      <c r="BI74" s="400"/>
      <c r="BM74" s="193">
        <v>70</v>
      </c>
      <c r="BN74" s="366">
        <f ca="1">NORMINV(RAND(),$BR$2,$BR$3)</f>
        <v>-9.5522466085281015E-3</v>
      </c>
      <c r="BO74" s="361">
        <f ca="1">BN74-BN$296</f>
        <v>1.2821786686031381E-2</v>
      </c>
      <c r="BP74" s="367">
        <f ca="1">BN74-BN$301</f>
        <v>2.1189501916655848E-2</v>
      </c>
      <c r="BT74" s="193">
        <v>70</v>
      </c>
      <c r="BU74" s="356">
        <f ca="1">IF(BO74&gt;=0,0,1)</f>
        <v>0</v>
      </c>
      <c r="BV74" s="355">
        <f ca="1">IF(BP74&gt;=0,0,1)</f>
        <v>0</v>
      </c>
      <c r="BZ74" s="193">
        <v>70</v>
      </c>
      <c r="CA74" s="368">
        <f ca="1">NORMINV(RAND(),CE$2,CE$3)</f>
        <v>9.7688940983048422E-2</v>
      </c>
      <c r="CB74" s="166">
        <f ca="1">CA74-CA$389</f>
        <v>0.17034055759160038</v>
      </c>
      <c r="CC74" s="166">
        <f ca="1">CA74-CA$394</f>
        <v>0.1985742509888746</v>
      </c>
      <c r="CG74" s="193">
        <v>70</v>
      </c>
      <c r="CH74" s="193">
        <f ca="1">IF(CB74&gt;=0,0,1)</f>
        <v>0</v>
      </c>
      <c r="CI74" s="193">
        <f ca="1">IF(CC74&gt;=0,0,1)</f>
        <v>0</v>
      </c>
    </row>
    <row r="75" spans="1:87" ht="15.6">
      <c r="A75" s="342">
        <v>45387</v>
      </c>
      <c r="B75" s="113">
        <f>'Stocks 1 Day Returns'!B206*'Final Portfolio'!$C$3</f>
        <v>1.392227972647504E-3</v>
      </c>
      <c r="C75" s="113">
        <f>'Stocks 1 Day Returns'!C206*'Final Portfolio'!$C$4</f>
        <v>9.5711825987422779E-4</v>
      </c>
      <c r="D75" s="113">
        <f>'Stocks 1 Day Returns'!D206*'Final Portfolio'!$C$5</f>
        <v>1.5523376198470551E-4</v>
      </c>
      <c r="E75" s="113">
        <f>'Stocks 1 Day Returns'!E206*'Final Portfolio'!$C$6</f>
        <v>-5.6818654872834882E-4</v>
      </c>
      <c r="F75" s="113">
        <f>'Stocks 1 Day Returns'!F206*'Final Portfolio'!$C$7</f>
        <v>-2.803174552919396E-4</v>
      </c>
      <c r="G75" s="113">
        <f>'Stocks 1 Day Returns'!G206*'Final Portfolio'!$C$8</f>
        <v>1.067839326076636E-4</v>
      </c>
      <c r="H75" s="113">
        <f>'Stocks 1 Day Returns'!H206*'Final Portfolio'!$C$9</f>
        <v>-6.6107723402514017E-3</v>
      </c>
      <c r="I75" s="113">
        <f>'Stocks 1 Day Returns'!I206*'Final Portfolio'!$C$10</f>
        <v>-6.9295143441708837E-4</v>
      </c>
      <c r="J75" s="113">
        <f>'Stocks 1 Day Returns'!J206*'Final Portfolio'!$C$11</f>
        <v>2.9675026279365243E-4</v>
      </c>
      <c r="K75" s="113">
        <f>'Stocks 1 Day Returns'!K206*'Final Portfolio'!$C$12</f>
        <v>1.3040682383675951E-4</v>
      </c>
      <c r="L75" s="252">
        <f t="shared" si="6"/>
        <v>-5.113706764944265E-3</v>
      </c>
      <c r="M75" s="113">
        <f t="shared" si="7"/>
        <v>1.3297822931674754E-2</v>
      </c>
      <c r="N75" s="113">
        <f t="shared" si="8"/>
        <v>2.2618994229850295E-2</v>
      </c>
      <c r="Q75" s="227">
        <v>45338</v>
      </c>
      <c r="R75" s="113">
        <f>'Stocks 1 Month Returns'!O75*'Final Portfolio'!$J$3</f>
        <v>-3.2549066753089217E-3</v>
      </c>
      <c r="S75" s="113">
        <f>'Stocks 1 Month Returns'!P75*'Final Portfolio'!$J$4</f>
        <v>4.0049497873332338E-4</v>
      </c>
      <c r="T75" s="113">
        <f>'Stocks 1 Month Returns'!Q75*'Final Portfolio'!$J$6</f>
        <v>5.2926319652923225E-3</v>
      </c>
      <c r="U75" s="113">
        <f>'Stocks 1 Month Returns'!R75*'Final Portfolio'!$J$6</f>
        <v>-6.4274307195272056E-4</v>
      </c>
      <c r="V75" s="113">
        <f>'Stocks 1 Month Returns'!S75*'Final Portfolio'!$J$7</f>
        <v>3.351518781783755E-2</v>
      </c>
      <c r="W75" s="113">
        <f>'Stocks 1 Month Returns'!T75*'Final Portfolio'!$J$8</f>
        <v>1.1678053894497165E-3</v>
      </c>
      <c r="X75" s="113">
        <f>'Stocks 1 Month Returns'!U75*'Final Portfolio'!$J$9</f>
        <v>1.957119431476774E-2</v>
      </c>
      <c r="Y75" s="113">
        <f>'Stocks 1 Month Returns'!V75*'Final Portfolio'!$J$10</f>
        <v>1.1982899877033748E-2</v>
      </c>
      <c r="Z75" s="113">
        <f>'Stocks 1 Month Returns'!W75*'Final Portfolio'!$J$11</f>
        <v>1.3555548408203944E-4</v>
      </c>
      <c r="AA75" s="113">
        <f>'Stocks 1 Month Returns'!X75*'Final Portfolio'!$J$12</f>
        <v>1.6243260293818052E-2</v>
      </c>
      <c r="AB75" s="113">
        <f>'Stocks 1 Month Returns'!Y75*'Final Portfolio'!$J$13</f>
        <v>8.8100020066324669E-2</v>
      </c>
      <c r="AC75" s="113">
        <f t="shared" si="3"/>
        <v>0.17251140044007751</v>
      </c>
      <c r="AD75" s="113">
        <f t="shared" si="4"/>
        <v>0.33999242093180998</v>
      </c>
      <c r="AE75" s="113">
        <f t="shared" si="5"/>
        <v>0.42464744578799662</v>
      </c>
      <c r="AI75" s="355">
        <v>71</v>
      </c>
      <c r="AJ75" s="355">
        <f>IF('Optimal Portfolio MAIN'!M73&gt;=0,0,1)</f>
        <v>0</v>
      </c>
      <c r="AK75" s="355">
        <f>IF('Optimal Portfolio MAIN'!N73&gt;=0,0,1)</f>
        <v>0</v>
      </c>
      <c r="AQ75" s="39">
        <v>42</v>
      </c>
      <c r="AR75" s="5">
        <f>IF('Optimal Portfolio MAIN'!AD61&gt;=0,0,1)</f>
        <v>0</v>
      </c>
      <c r="AS75" s="5">
        <f>IF('Optimal Portfolio MAIN'!AE61&gt;=0,0,1)</f>
        <v>0</v>
      </c>
      <c r="AY75" s="372">
        <v>71</v>
      </c>
      <c r="AZ75" s="372"/>
      <c r="BA75" s="372"/>
      <c r="BB75" s="391"/>
      <c r="BC75" s="391"/>
      <c r="BE75" s="39">
        <v>42</v>
      </c>
      <c r="BF75" s="222"/>
      <c r="BG75" s="222"/>
      <c r="BH75" s="400"/>
      <c r="BI75" s="400"/>
      <c r="BM75" s="193">
        <v>71</v>
      </c>
      <c r="BN75" s="366">
        <f ca="1">NORMINV(RAND(),$BR$2,$BR$3)</f>
        <v>-1.1728828234219659E-2</v>
      </c>
      <c r="BO75" s="361">
        <f ca="1">BN75-BN$296</f>
        <v>1.0645205060339823E-2</v>
      </c>
      <c r="BP75" s="367">
        <f ca="1">BN75-BN$301</f>
        <v>1.901292029096429E-2</v>
      </c>
      <c r="BT75" s="193">
        <v>71</v>
      </c>
      <c r="BU75" s="356">
        <f ca="1">IF(BO75&gt;=0,0,1)</f>
        <v>0</v>
      </c>
      <c r="BV75" s="355">
        <f ca="1">IF(BP75&gt;=0,0,1)</f>
        <v>0</v>
      </c>
      <c r="BZ75" s="193">
        <v>71</v>
      </c>
      <c r="CA75" s="368">
        <f ca="1">NORMINV(RAND(),CE$2,CE$3)</f>
        <v>7.268551071956926E-2</v>
      </c>
      <c r="CB75" s="166">
        <f ca="1">CA75-CA$389</f>
        <v>0.14533712732812121</v>
      </c>
      <c r="CC75" s="166">
        <f ca="1">CA75-CA$394</f>
        <v>0.17357082072539542</v>
      </c>
      <c r="CG75" s="193">
        <v>71</v>
      </c>
      <c r="CH75" s="193">
        <f ca="1">IF(CB75&gt;=0,0,1)</f>
        <v>0</v>
      </c>
      <c r="CI75" s="193">
        <f ca="1">IF(CC75&gt;=0,0,1)</f>
        <v>0</v>
      </c>
    </row>
    <row r="76" spans="1:87" ht="15.6">
      <c r="A76" s="342">
        <v>45392</v>
      </c>
      <c r="B76" s="113">
        <f>'Stocks 1 Day Returns'!B205*'Final Portfolio'!$C$3</f>
        <v>-4.5675508345256154E-3</v>
      </c>
      <c r="C76" s="113">
        <f>'Stocks 1 Day Returns'!C205*'Final Portfolio'!$C$4</f>
        <v>-5.5373801962132151E-4</v>
      </c>
      <c r="D76" s="113">
        <f>'Stocks 1 Day Returns'!D205*'Final Portfolio'!$C$5</f>
        <v>-8.439305134257391E-4</v>
      </c>
      <c r="E76" s="113">
        <f>'Stocks 1 Day Returns'!E205*'Final Portfolio'!$C$6</f>
        <v>1.5424505351272755E-3</v>
      </c>
      <c r="F76" s="113">
        <f>'Stocks 1 Day Returns'!F205*'Final Portfolio'!$C$7</f>
        <v>-3.9534026779073359E-4</v>
      </c>
      <c r="G76" s="113">
        <f>'Stocks 1 Day Returns'!G205*'Final Portfolio'!$C$8</f>
        <v>1.3169899856091583E-3</v>
      </c>
      <c r="H76" s="113">
        <f>'Stocks 1 Day Returns'!H205*'Final Portfolio'!$C$9</f>
        <v>-2.4746794793141748E-3</v>
      </c>
      <c r="I76" s="113">
        <f>'Stocks 1 Day Returns'!I205*'Final Portfolio'!$C$10</f>
        <v>1.4478140757139268E-3</v>
      </c>
      <c r="J76" s="113">
        <f>'Stocks 1 Day Returns'!J205*'Final Portfolio'!$C$11</f>
        <v>-1.656305319801039E-3</v>
      </c>
      <c r="K76" s="113">
        <f>'Stocks 1 Day Returns'!K205*'Final Portfolio'!$C$12</f>
        <v>-1.854219677158342E-3</v>
      </c>
      <c r="L76" s="252">
        <f t="shared" si="6"/>
        <v>-8.0385095151866044E-3</v>
      </c>
      <c r="M76" s="113">
        <f t="shared" si="7"/>
        <v>1.0373020181432414E-2</v>
      </c>
      <c r="N76" s="113">
        <f t="shared" si="8"/>
        <v>1.9694191479607954E-2</v>
      </c>
      <c r="Q76" s="227">
        <v>45342</v>
      </c>
      <c r="R76" s="113">
        <f>'Stocks 1 Month Returns'!O76*'Final Portfolio'!$J$3</f>
        <v>-3.6290480373262438E-3</v>
      </c>
      <c r="S76" s="113">
        <f>'Stocks 1 Month Returns'!P76*'Final Portfolio'!$J$4</f>
        <v>-1.0911198873227524E-3</v>
      </c>
      <c r="T76" s="113">
        <f>'Stocks 1 Month Returns'!Q76*'Final Portfolio'!$J$6</f>
        <v>4.244662646666484E-3</v>
      </c>
      <c r="U76" s="113">
        <f>'Stocks 1 Month Returns'!R76*'Final Portfolio'!$J$6</f>
        <v>-1.4798327861387062E-3</v>
      </c>
      <c r="V76" s="113">
        <f>'Stocks 1 Month Returns'!S76*'Final Portfolio'!$J$7</f>
        <v>2.9346919940659379E-2</v>
      </c>
      <c r="W76" s="113">
        <f>'Stocks 1 Month Returns'!T76*'Final Portfolio'!$J$8</f>
        <v>1.2734381850485921E-3</v>
      </c>
      <c r="X76" s="113">
        <f>'Stocks 1 Month Returns'!U76*'Final Portfolio'!$J$9</f>
        <v>1.7402238734980653E-2</v>
      </c>
      <c r="Y76" s="113">
        <f>'Stocks 1 Month Returns'!V76*'Final Portfolio'!$J$10</f>
        <v>1.1561421647899394E-2</v>
      </c>
      <c r="Z76" s="113">
        <f>'Stocks 1 Month Returns'!W76*'Final Portfolio'!$J$11</f>
        <v>-1.4185240853242798E-3</v>
      </c>
      <c r="AA76" s="113">
        <f>'Stocks 1 Month Returns'!X76*'Final Portfolio'!$J$12</f>
        <v>1.3316484601475852E-2</v>
      </c>
      <c r="AB76" s="113">
        <f>'Stocks 1 Month Returns'!Y76*'Final Portfolio'!$J$13</f>
        <v>7.1510856617117202E-2</v>
      </c>
      <c r="AC76" s="113">
        <f t="shared" si="3"/>
        <v>0.14103749757773559</v>
      </c>
      <c r="AD76" s="113">
        <f t="shared" si="4"/>
        <v>0.30851851806946806</v>
      </c>
      <c r="AE76" s="113">
        <f t="shared" si="5"/>
        <v>0.39317354292565471</v>
      </c>
      <c r="AI76" s="355">
        <v>72</v>
      </c>
      <c r="AJ76" s="355">
        <f>IF('Optimal Portfolio MAIN'!M74&gt;=0,0,1)</f>
        <v>1</v>
      </c>
      <c r="AK76" s="355">
        <f>IF('Optimal Portfolio MAIN'!N74&gt;=0,0,1)</f>
        <v>0</v>
      </c>
      <c r="AQ76" s="39">
        <v>43</v>
      </c>
      <c r="AR76" s="5">
        <f>IF('Optimal Portfolio MAIN'!AD62&gt;=0,0,1)</f>
        <v>0</v>
      </c>
      <c r="AS76" s="5">
        <f>IF('Optimal Portfolio MAIN'!AE62&gt;=0,0,1)</f>
        <v>0</v>
      </c>
      <c r="AY76" s="372">
        <v>72</v>
      </c>
      <c r="AZ76" s="372"/>
      <c r="BA76" s="372"/>
      <c r="BB76" s="391"/>
      <c r="BC76" s="391"/>
      <c r="BE76" s="39">
        <v>43</v>
      </c>
      <c r="BF76" s="222"/>
      <c r="BG76" s="222"/>
      <c r="BH76" s="400"/>
      <c r="BI76" s="400"/>
      <c r="BM76" s="193">
        <v>72</v>
      </c>
      <c r="BN76" s="366">
        <f ca="1">NORMINV(RAND(),$BR$2,$BR$3)</f>
        <v>-2.5046598169219818E-2</v>
      </c>
      <c r="BO76" s="361">
        <f ca="1">BN76-BN$296</f>
        <v>-2.672564874660336E-3</v>
      </c>
      <c r="BP76" s="367">
        <f ca="1">BN76-BN$301</f>
        <v>5.6951503559641292E-3</v>
      </c>
      <c r="BT76" s="193">
        <v>72</v>
      </c>
      <c r="BU76" s="356">
        <f ca="1">IF(BO76&gt;=0,0,1)</f>
        <v>1</v>
      </c>
      <c r="BV76" s="355">
        <f ca="1">IF(BP76&gt;=0,0,1)</f>
        <v>0</v>
      </c>
      <c r="BZ76" s="193">
        <v>72</v>
      </c>
      <c r="CA76" s="368">
        <f ca="1">NORMINV(RAND(),CE$2,CE$3)</f>
        <v>-5.0588948913755885E-2</v>
      </c>
      <c r="CB76" s="166">
        <f ca="1">CA76-CA$389</f>
        <v>2.2062667694796062E-2</v>
      </c>
      <c r="CC76" s="166">
        <f ca="1">CA76-CA$394</f>
        <v>5.029636109207028E-2</v>
      </c>
      <c r="CG76" s="193">
        <v>72</v>
      </c>
      <c r="CH76" s="193">
        <f ca="1">IF(CB76&gt;=0,0,1)</f>
        <v>0</v>
      </c>
      <c r="CI76" s="193">
        <f ca="1">IF(CC76&gt;=0,0,1)</f>
        <v>0</v>
      </c>
    </row>
    <row r="77" spans="1:87" ht="15.6">
      <c r="A77" s="342">
        <v>45393</v>
      </c>
      <c r="B77" s="113">
        <f>'Stocks 1 Day Returns'!B204*'Final Portfolio'!$C$3</f>
        <v>5.0279701187823994E-3</v>
      </c>
      <c r="C77" s="113">
        <f>'Stocks 1 Day Returns'!C204*'Final Portfolio'!$C$4</f>
        <v>3.4659625565613751E-3</v>
      </c>
      <c r="D77" s="113">
        <f>'Stocks 1 Day Returns'!D204*'Final Portfolio'!$C$5</f>
        <v>2.7278473171255023E-3</v>
      </c>
      <c r="E77" s="113">
        <f>'Stocks 1 Day Returns'!E204*'Final Portfolio'!$C$6</f>
        <v>1.1963552882485228E-3</v>
      </c>
      <c r="F77" s="113">
        <f>'Stocks 1 Day Returns'!F204*'Final Portfolio'!$C$7</f>
        <v>2.2367411889021938E-3</v>
      </c>
      <c r="G77" s="113">
        <f>'Stocks 1 Day Returns'!G204*'Final Portfolio'!$C$8</f>
        <v>-4.2328613993155633E-3</v>
      </c>
      <c r="H77" s="113">
        <f>'Stocks 1 Day Returns'!H204*'Final Portfolio'!$C$9</f>
        <v>2.3478911628368724E-3</v>
      </c>
      <c r="I77" s="113">
        <f>'Stocks 1 Day Returns'!I204*'Final Portfolio'!$C$10</f>
        <v>1.6691877682710743E-3</v>
      </c>
      <c r="J77" s="113">
        <f>'Stocks 1 Day Returns'!J204*'Final Portfolio'!$C$11</f>
        <v>4.4811727764424323E-3</v>
      </c>
      <c r="K77" s="113">
        <f>'Stocks 1 Day Returns'!K204*'Final Portfolio'!$C$12</f>
        <v>2.5254042995930038E-3</v>
      </c>
      <c r="L77" s="252">
        <f t="shared" si="6"/>
        <v>2.1445671077447812E-2</v>
      </c>
      <c r="M77" s="113">
        <f t="shared" si="7"/>
        <v>3.9857200774066834E-2</v>
      </c>
      <c r="N77" s="113">
        <f t="shared" si="8"/>
        <v>4.917837207224237E-2</v>
      </c>
      <c r="Q77" s="227">
        <v>45343</v>
      </c>
      <c r="R77" s="113">
        <f>'Stocks 1 Month Returns'!O77*'Final Portfolio'!$J$3</f>
        <v>-6.6626729232103447E-3</v>
      </c>
      <c r="S77" s="113">
        <f>'Stocks 1 Month Returns'!P77*'Final Portfolio'!$J$4</f>
        <v>-1.7474496231451397E-3</v>
      </c>
      <c r="T77" s="113">
        <f>'Stocks 1 Month Returns'!Q77*'Final Portfolio'!$J$6</f>
        <v>4.6705103078097032E-3</v>
      </c>
      <c r="U77" s="113">
        <f>'Stocks 1 Month Returns'!R77*'Final Portfolio'!$J$6</f>
        <v>-1.3417848904233676E-3</v>
      </c>
      <c r="V77" s="113">
        <f>'Stocks 1 Month Returns'!S77*'Final Portfolio'!$J$7</f>
        <v>2.6696720113028292E-2</v>
      </c>
      <c r="W77" s="113">
        <f>'Stocks 1 Month Returns'!T77*'Final Portfolio'!$J$8</f>
        <v>1.0245460164242993E-3</v>
      </c>
      <c r="X77" s="113">
        <f>'Stocks 1 Month Returns'!U77*'Final Portfolio'!$J$9</f>
        <v>2.1202209792237737E-2</v>
      </c>
      <c r="Y77" s="113">
        <f>'Stocks 1 Month Returns'!V77*'Final Portfolio'!$J$10</f>
        <v>1.3354059555858899E-2</v>
      </c>
      <c r="Z77" s="113">
        <f>'Stocks 1 Month Returns'!W77*'Final Portfolio'!$J$11</f>
        <v>4.6357382687811646E-5</v>
      </c>
      <c r="AA77" s="113">
        <f>'Stocks 1 Month Returns'!X77*'Final Portfolio'!$J$12</f>
        <v>1.4775689683263302E-2</v>
      </c>
      <c r="AB77" s="113">
        <f>'Stocks 1 Month Returns'!Y77*'Final Portfolio'!$J$13</f>
        <v>7.5040707800303474E-2</v>
      </c>
      <c r="AC77" s="113">
        <f t="shared" si="3"/>
        <v>0.14705889321483467</v>
      </c>
      <c r="AD77" s="113">
        <f t="shared" si="4"/>
        <v>0.31453991370656714</v>
      </c>
      <c r="AE77" s="113">
        <f t="shared" si="5"/>
        <v>0.39919493856275379</v>
      </c>
      <c r="AI77" s="355">
        <v>73</v>
      </c>
      <c r="AJ77" s="355">
        <f>IF('Optimal Portfolio MAIN'!M75&gt;=0,0,1)</f>
        <v>0</v>
      </c>
      <c r="AK77" s="355">
        <f>IF('Optimal Portfolio MAIN'!N75&gt;=0,0,1)</f>
        <v>0</v>
      </c>
      <c r="AQ77" s="39">
        <v>44</v>
      </c>
      <c r="AR77" s="5">
        <f>IF('Optimal Portfolio MAIN'!AD63&gt;=0,0,1)</f>
        <v>0</v>
      </c>
      <c r="AS77" s="5">
        <f>IF('Optimal Portfolio MAIN'!AE63&gt;=0,0,1)</f>
        <v>0</v>
      </c>
      <c r="AY77" s="372">
        <v>73</v>
      </c>
      <c r="AZ77" s="372"/>
      <c r="BA77" s="372"/>
      <c r="BB77" s="391"/>
      <c r="BC77" s="391"/>
      <c r="BE77" s="39">
        <v>44</v>
      </c>
      <c r="BF77" s="222"/>
      <c r="BG77" s="222"/>
      <c r="BH77" s="400"/>
      <c r="BI77" s="400"/>
      <c r="BM77" s="193">
        <v>73</v>
      </c>
      <c r="BN77" s="366">
        <f ca="1">NORMINV(RAND(),$BR$2,$BR$3)</f>
        <v>-1.3580895162774308E-3</v>
      </c>
      <c r="BO77" s="361">
        <f ca="1">BN77-BN$296</f>
        <v>2.1015943778282052E-2</v>
      </c>
      <c r="BP77" s="367">
        <f ca="1">BN77-BN$301</f>
        <v>2.9383659008906517E-2</v>
      </c>
      <c r="BT77" s="193">
        <v>73</v>
      </c>
      <c r="BU77" s="356">
        <f ca="1">IF(BO77&gt;=0,0,1)</f>
        <v>0</v>
      </c>
      <c r="BV77" s="355">
        <f ca="1">IF(BP77&gt;=0,0,1)</f>
        <v>0</v>
      </c>
      <c r="BZ77" s="193">
        <v>73</v>
      </c>
      <c r="CA77" s="368">
        <f ca="1">NORMINV(RAND(),CE$2,CE$3)</f>
        <v>5.0541939429893858E-2</v>
      </c>
      <c r="CB77" s="166">
        <f ca="1">CA77-CA$389</f>
        <v>0.12319355603844581</v>
      </c>
      <c r="CC77" s="166">
        <f ca="1">CA77-CA$394</f>
        <v>0.15142724943572003</v>
      </c>
      <c r="CG77" s="193">
        <v>73</v>
      </c>
      <c r="CH77" s="193">
        <f ca="1">IF(CB77&gt;=0,0,1)</f>
        <v>0</v>
      </c>
      <c r="CI77" s="193">
        <f ca="1">IF(CC77&gt;=0,0,1)</f>
        <v>0</v>
      </c>
    </row>
    <row r="78" spans="1:87" ht="15.6">
      <c r="A78" s="342">
        <v>45394</v>
      </c>
      <c r="B78" s="113">
        <f>'Stocks 1 Day Returns'!B203*'Final Portfolio'!$C$3</f>
        <v>1.5652625433982337E-3</v>
      </c>
      <c r="C78" s="113">
        <f>'Stocks 1 Day Returns'!C203*'Final Portfolio'!$C$4</f>
        <v>1.0027866116281237E-3</v>
      </c>
      <c r="D78" s="113">
        <f>'Stocks 1 Day Returns'!D203*'Final Portfolio'!$C$5</f>
        <v>1.2561578591531041E-3</v>
      </c>
      <c r="E78" s="113">
        <f>'Stocks 1 Day Returns'!E203*'Final Portfolio'!$C$6</f>
        <v>7.3891745239325509E-4</v>
      </c>
      <c r="F78" s="113">
        <f>'Stocks 1 Day Returns'!F203*'Final Portfolio'!$C$7</f>
        <v>1.828554114020653E-4</v>
      </c>
      <c r="G78" s="113">
        <f>'Stocks 1 Day Returns'!G203*'Final Portfolio'!$C$8</f>
        <v>1.1504464313812823E-3</v>
      </c>
      <c r="H78" s="113">
        <f>'Stocks 1 Day Returns'!H203*'Final Portfolio'!$C$9</f>
        <v>8.4422892184365494E-4</v>
      </c>
      <c r="I78" s="113">
        <f>'Stocks 1 Day Returns'!I203*'Final Portfolio'!$C$10</f>
        <v>1.8888707090549748E-3</v>
      </c>
      <c r="J78" s="113">
        <f>'Stocks 1 Day Returns'!J203*'Final Portfolio'!$C$11</f>
        <v>1.5986398527080947E-3</v>
      </c>
      <c r="K78" s="113">
        <f>'Stocks 1 Day Returns'!K203*'Final Portfolio'!$C$12</f>
        <v>1.3458866204453914E-3</v>
      </c>
      <c r="L78" s="252">
        <f t="shared" si="6"/>
        <v>1.1574052413408181E-2</v>
      </c>
      <c r="M78" s="113">
        <f t="shared" si="7"/>
        <v>2.9985582110027199E-2</v>
      </c>
      <c r="N78" s="113">
        <f t="shared" si="8"/>
        <v>3.9306753408202735E-2</v>
      </c>
      <c r="Q78" s="227">
        <v>45344</v>
      </c>
      <c r="R78" s="113">
        <f>'Stocks 1 Month Returns'!O78*'Final Portfolio'!$J$3</f>
        <v>-7.9465599455269872E-3</v>
      </c>
      <c r="S78" s="113">
        <f>'Stocks 1 Month Returns'!P78*'Final Portfolio'!$J$4</f>
        <v>-3.0261061562020686E-4</v>
      </c>
      <c r="T78" s="113">
        <f>'Stocks 1 Month Returns'!Q78*'Final Portfolio'!$J$6</f>
        <v>6.0110265541403153E-3</v>
      </c>
      <c r="U78" s="113">
        <f>'Stocks 1 Month Returns'!R78*'Final Portfolio'!$J$6</f>
        <v>-3.7989984278732794E-4</v>
      </c>
      <c r="V78" s="113">
        <f>'Stocks 1 Month Returns'!S78*'Final Portfolio'!$J$7</f>
        <v>2.7351930058018947E-2</v>
      </c>
      <c r="W78" s="113">
        <f>'Stocks 1 Month Returns'!T78*'Final Portfolio'!$J$8</f>
        <v>2.7946335951100523E-3</v>
      </c>
      <c r="X78" s="113">
        <f>'Stocks 1 Month Returns'!U78*'Final Portfolio'!$J$9</f>
        <v>2.3038441845020605E-2</v>
      </c>
      <c r="Y78" s="113">
        <f>'Stocks 1 Month Returns'!V78*'Final Portfolio'!$J$10</f>
        <v>1.1488229194744582E-2</v>
      </c>
      <c r="Z78" s="113">
        <f>'Stocks 1 Month Returns'!W78*'Final Portfolio'!$J$11</f>
        <v>-1.0617607412279351E-3</v>
      </c>
      <c r="AA78" s="113">
        <f>'Stocks 1 Month Returns'!X78*'Final Portfolio'!$J$12</f>
        <v>1.871048343621853E-2</v>
      </c>
      <c r="AB78" s="113">
        <f>'Stocks 1 Month Returns'!Y78*'Final Portfolio'!$J$13</f>
        <v>9.8579038271325414E-2</v>
      </c>
      <c r="AC78" s="113">
        <f t="shared" si="3"/>
        <v>0.178282951809416</v>
      </c>
      <c r="AD78" s="113">
        <f t="shared" si="4"/>
        <v>0.34576397230114847</v>
      </c>
      <c r="AE78" s="113">
        <f t="shared" si="5"/>
        <v>0.43041899715733511</v>
      </c>
      <c r="AI78" s="355">
        <v>74</v>
      </c>
      <c r="AJ78" s="355">
        <f>IF('Optimal Portfolio MAIN'!M76&gt;=0,0,1)</f>
        <v>0</v>
      </c>
      <c r="AK78" s="355">
        <f>IF('Optimal Portfolio MAIN'!N76&gt;=0,0,1)</f>
        <v>0</v>
      </c>
      <c r="AQ78" s="39">
        <v>45</v>
      </c>
      <c r="AR78" s="5">
        <f>IF('Optimal Portfolio MAIN'!AD64&gt;=0,0,1)</f>
        <v>0</v>
      </c>
      <c r="AS78" s="5">
        <f>IF('Optimal Portfolio MAIN'!AE64&gt;=0,0,1)</f>
        <v>0</v>
      </c>
      <c r="AY78" s="372">
        <v>74</v>
      </c>
      <c r="AZ78" s="372"/>
      <c r="BA78" s="372"/>
      <c r="BB78" s="391"/>
      <c r="BC78" s="391"/>
      <c r="BE78" s="39">
        <v>45</v>
      </c>
      <c r="BF78" s="222"/>
      <c r="BG78" s="222"/>
      <c r="BH78" s="400"/>
      <c r="BI78" s="400"/>
      <c r="BM78" s="193">
        <v>74</v>
      </c>
      <c r="BN78" s="366">
        <f ca="1">NORMINV(RAND(),$BR$2,$BR$3)</f>
        <v>1.7196482548503238E-2</v>
      </c>
      <c r="BO78" s="361">
        <f ca="1">BN78-BN$296</f>
        <v>3.9570515843062717E-2</v>
      </c>
      <c r="BP78" s="367">
        <f ca="1">BN78-BN$301</f>
        <v>4.7938231073687186E-2</v>
      </c>
      <c r="BT78" s="193">
        <v>74</v>
      </c>
      <c r="BU78" s="356">
        <f ca="1">IF(BO78&gt;=0,0,1)</f>
        <v>0</v>
      </c>
      <c r="BV78" s="355">
        <f ca="1">IF(BP78&gt;=0,0,1)</f>
        <v>0</v>
      </c>
      <c r="BZ78" s="193">
        <v>74</v>
      </c>
      <c r="CA78" s="368">
        <f ca="1">NORMINV(RAND(),CE$2,CE$3)</f>
        <v>4.2158452649584026E-3</v>
      </c>
      <c r="CB78" s="166">
        <f ca="1">CA78-CA$389</f>
        <v>7.6867461873510345E-2</v>
      </c>
      <c r="CC78" s="166">
        <f ca="1">CA78-CA$394</f>
        <v>0.10510115527078456</v>
      </c>
      <c r="CG78" s="193">
        <v>74</v>
      </c>
      <c r="CH78" s="193">
        <f ca="1">IF(CB78&gt;=0,0,1)</f>
        <v>0</v>
      </c>
      <c r="CI78" s="193">
        <f ca="1">IF(CC78&gt;=0,0,1)</f>
        <v>0</v>
      </c>
    </row>
    <row r="79" spans="1:87" ht="15.6">
      <c r="A79" s="342">
        <v>45399</v>
      </c>
      <c r="B79" s="113">
        <f>'Stocks 1 Day Returns'!B202*'Final Portfolio'!$C$3</f>
        <v>-1.6063307023061899E-2</v>
      </c>
      <c r="C79" s="113">
        <f>'Stocks 1 Day Returns'!C202*'Final Portfolio'!$C$4</f>
        <v>-1.9503461521375785E-3</v>
      </c>
      <c r="D79" s="113">
        <f>'Stocks 1 Day Returns'!D202*'Final Portfolio'!$C$5</f>
        <v>-2.0179805389587023E-3</v>
      </c>
      <c r="E79" s="113">
        <f>'Stocks 1 Day Returns'!E202*'Final Portfolio'!$C$6</f>
        <v>-1.8103184754353807E-3</v>
      </c>
      <c r="F79" s="113">
        <f>'Stocks 1 Day Returns'!F202*'Final Portfolio'!$C$7</f>
        <v>-2.1702795009932471E-3</v>
      </c>
      <c r="G79" s="113">
        <f>'Stocks 1 Day Returns'!G202*'Final Portfolio'!$C$8</f>
        <v>-2.5262474938569099E-3</v>
      </c>
      <c r="H79" s="113">
        <f>'Stocks 1 Day Returns'!H202*'Final Portfolio'!$C$9</f>
        <v>-9.9128713187786148E-4</v>
      </c>
      <c r="I79" s="113">
        <f>'Stocks 1 Day Returns'!I202*'Final Portfolio'!$C$10</f>
        <v>-1.240484361715356E-3</v>
      </c>
      <c r="J79" s="113">
        <f>'Stocks 1 Day Returns'!J202*'Final Portfolio'!$C$11</f>
        <v>2.9570061715315731E-3</v>
      </c>
      <c r="K79" s="113">
        <f>'Stocks 1 Day Returns'!K202*'Final Portfolio'!$C$12</f>
        <v>-1.9623790719694224E-3</v>
      </c>
      <c r="L79" s="252">
        <f t="shared" si="6"/>
        <v>-2.7775623578474785E-2</v>
      </c>
      <c r="M79" s="113">
        <f t="shared" si="7"/>
        <v>-9.3640938818557659E-3</v>
      </c>
      <c r="N79" s="113">
        <f t="shared" si="8"/>
        <v>-4.2922583680226473E-5</v>
      </c>
      <c r="Q79" s="227">
        <v>45345</v>
      </c>
      <c r="R79" s="113">
        <f>'Stocks 1 Month Returns'!O79*'Final Portfolio'!$J$3</f>
        <v>-8.8472007243926339E-3</v>
      </c>
      <c r="S79" s="113">
        <f>'Stocks 1 Month Returns'!P79*'Final Portfolio'!$J$4</f>
        <v>-1.1173359924539128E-3</v>
      </c>
      <c r="T79" s="113">
        <f>'Stocks 1 Month Returns'!Q79*'Final Portfolio'!$J$6</f>
        <v>5.1852627681103058E-3</v>
      </c>
      <c r="U79" s="113">
        <f>'Stocks 1 Month Returns'!R79*'Final Portfolio'!$J$6</f>
        <v>-1.5236240879109709E-3</v>
      </c>
      <c r="V79" s="113">
        <f>'Stocks 1 Month Returns'!S79*'Final Portfolio'!$J$7</f>
        <v>2.5125583164843424E-2</v>
      </c>
      <c r="W79" s="113">
        <f>'Stocks 1 Month Returns'!T79*'Final Portfolio'!$J$8</f>
        <v>1.0485817680555788E-3</v>
      </c>
      <c r="X79" s="113">
        <f>'Stocks 1 Month Returns'!U79*'Final Portfolio'!$J$9</f>
        <v>2.2102813273294365E-2</v>
      </c>
      <c r="Y79" s="113">
        <f>'Stocks 1 Month Returns'!V79*'Final Portfolio'!$J$10</f>
        <v>8.4318428042271052E-3</v>
      </c>
      <c r="Z79" s="113">
        <f>'Stocks 1 Month Returns'!W79*'Final Portfolio'!$J$11</f>
        <v>4.5156957975672095E-3</v>
      </c>
      <c r="AA79" s="113">
        <f>'Stocks 1 Month Returns'!X79*'Final Portfolio'!$J$12</f>
        <v>1.8198449417489021E-2</v>
      </c>
      <c r="AB79" s="113">
        <f>'Stocks 1 Month Returns'!Y79*'Final Portfolio'!$J$13</f>
        <v>9.2404406358296498E-2</v>
      </c>
      <c r="AC79" s="113">
        <f t="shared" si="3"/>
        <v>0.16552447454712599</v>
      </c>
      <c r="AD79" s="113">
        <f t="shared" si="4"/>
        <v>0.33300549503885846</v>
      </c>
      <c r="AE79" s="113">
        <f t="shared" si="5"/>
        <v>0.4176605198950451</v>
      </c>
      <c r="AI79" s="355">
        <v>75</v>
      </c>
      <c r="AJ79" s="355">
        <f>IF('Optimal Portfolio MAIN'!M77&gt;=0,0,1)</f>
        <v>0</v>
      </c>
      <c r="AK79" s="355">
        <f>IF('Optimal Portfolio MAIN'!N77&gt;=0,0,1)</f>
        <v>0</v>
      </c>
      <c r="AQ79" s="39">
        <v>46</v>
      </c>
      <c r="AR79" s="5">
        <f>IF('Optimal Portfolio MAIN'!AD65&gt;=0,0,1)</f>
        <v>0</v>
      </c>
      <c r="AS79" s="5">
        <f>IF('Optimal Portfolio MAIN'!AE65&gt;=0,0,1)</f>
        <v>0</v>
      </c>
      <c r="AY79" s="372">
        <v>75</v>
      </c>
      <c r="AZ79" s="372"/>
      <c r="BA79" s="372"/>
      <c r="BB79" s="391"/>
      <c r="BC79" s="391"/>
      <c r="BE79" s="39">
        <v>46</v>
      </c>
      <c r="BF79" s="222"/>
      <c r="BG79" s="222"/>
      <c r="BH79" s="400"/>
      <c r="BI79" s="400"/>
      <c r="BM79" s="193">
        <v>75</v>
      </c>
      <c r="BN79" s="366">
        <f ca="1">NORMINV(RAND(),$BR$2,$BR$3)</f>
        <v>-8.8395611032448928E-3</v>
      </c>
      <c r="BO79" s="361">
        <f ca="1">BN79-BN$296</f>
        <v>1.353447219131459E-2</v>
      </c>
      <c r="BP79" s="367">
        <f ca="1">BN79-BN$301</f>
        <v>2.1902187421939057E-2</v>
      </c>
      <c r="BT79" s="193">
        <v>75</v>
      </c>
      <c r="BU79" s="356">
        <f ca="1">IF(BO79&gt;=0,0,1)</f>
        <v>0</v>
      </c>
      <c r="BV79" s="355">
        <f ca="1">IF(BP79&gt;=0,0,1)</f>
        <v>0</v>
      </c>
      <c r="BZ79" s="193">
        <v>75</v>
      </c>
      <c r="CA79" s="368">
        <f ca="1">NORMINV(RAND(),CE$2,CE$3)</f>
        <v>6.3279922958090987E-3</v>
      </c>
      <c r="CB79" s="166">
        <f ca="1">CA79-CA$389</f>
        <v>7.8979608904361051E-2</v>
      </c>
      <c r="CC79" s="166">
        <f ca="1">CA79-CA$394</f>
        <v>0.10721330230163527</v>
      </c>
      <c r="CG79" s="193">
        <v>75</v>
      </c>
      <c r="CH79" s="193">
        <f ca="1">IF(CB79&gt;=0,0,1)</f>
        <v>0</v>
      </c>
      <c r="CI79" s="193">
        <f ca="1">IF(CC79&gt;=0,0,1)</f>
        <v>0</v>
      </c>
    </row>
    <row r="80" spans="1:87" ht="15.6">
      <c r="A80" s="342">
        <v>45400</v>
      </c>
      <c r="B80" s="113">
        <f>'Stocks 1 Day Returns'!B201*'Final Portfolio'!$C$3</f>
        <v>2.3602450125906672E-3</v>
      </c>
      <c r="C80" s="113">
        <f>'Stocks 1 Day Returns'!C201*'Final Portfolio'!$C$4</f>
        <v>1.6338680494089996E-3</v>
      </c>
      <c r="D80" s="113">
        <f>'Stocks 1 Day Returns'!D201*'Final Portfolio'!$C$5</f>
        <v>2.3247215772216312E-3</v>
      </c>
      <c r="E80" s="113">
        <f>'Stocks 1 Day Returns'!E201*'Final Portfolio'!$C$6</f>
        <v>1.2504105132685539E-3</v>
      </c>
      <c r="F80" s="113">
        <f>'Stocks 1 Day Returns'!F201*'Final Portfolio'!$C$7</f>
        <v>1.6429907713121782E-3</v>
      </c>
      <c r="G80" s="113">
        <f>'Stocks 1 Day Returns'!G201*'Final Portfolio'!$C$8</f>
        <v>4.5417748519545716E-4</v>
      </c>
      <c r="H80" s="113">
        <f>'Stocks 1 Day Returns'!H201*'Final Portfolio'!$C$9</f>
        <v>2.3483269696189944E-3</v>
      </c>
      <c r="I80" s="113">
        <f>'Stocks 1 Day Returns'!I201*'Final Portfolio'!$C$10</f>
        <v>1.9964298883136931E-3</v>
      </c>
      <c r="J80" s="113">
        <f>'Stocks 1 Day Returns'!J201*'Final Portfolio'!$C$11</f>
        <v>1.4051257061332145E-3</v>
      </c>
      <c r="K80" s="113">
        <f>'Stocks 1 Day Returns'!K201*'Final Portfolio'!$C$12</f>
        <v>2.0923207169976977E-3</v>
      </c>
      <c r="L80" s="252">
        <f t="shared" si="6"/>
        <v>1.7508616690061086E-2</v>
      </c>
      <c r="M80" s="113">
        <f t="shared" si="7"/>
        <v>3.5920146386680105E-2</v>
      </c>
      <c r="N80" s="113">
        <f t="shared" si="8"/>
        <v>4.5241317684855648E-2</v>
      </c>
      <c r="Q80" s="227">
        <v>45349</v>
      </c>
      <c r="R80" s="113">
        <f>'Stocks 1 Month Returns'!O80*'Final Portfolio'!$J$3</f>
        <v>2.2824310968904806E-3</v>
      </c>
      <c r="S80" s="113">
        <f>'Stocks 1 Month Returns'!P80*'Final Portfolio'!$J$4</f>
        <v>-7.4823454985631138E-4</v>
      </c>
      <c r="T80" s="113">
        <f>'Stocks 1 Month Returns'!Q80*'Final Portfolio'!$J$6</f>
        <v>4.322324886040718E-3</v>
      </c>
      <c r="U80" s="113">
        <f>'Stocks 1 Month Returns'!R80*'Final Portfolio'!$J$6</f>
        <v>-2.5523231794460344E-3</v>
      </c>
      <c r="V80" s="113">
        <f>'Stocks 1 Month Returns'!S80*'Final Portfolio'!$J$7</f>
        <v>2.5856965930313669E-2</v>
      </c>
      <c r="W80" s="113">
        <f>'Stocks 1 Month Returns'!T80*'Final Portfolio'!$J$8</f>
        <v>2.686900808114512E-4</v>
      </c>
      <c r="X80" s="113">
        <f>'Stocks 1 Month Returns'!U80*'Final Portfolio'!$J$9</f>
        <v>2.3201557186729192E-2</v>
      </c>
      <c r="Y80" s="113">
        <f>'Stocks 1 Month Returns'!V80*'Final Portfolio'!$J$10</f>
        <v>5.9403431544673467E-3</v>
      </c>
      <c r="Z80" s="113">
        <f>'Stocks 1 Month Returns'!W80*'Final Portfolio'!$J$11</f>
        <v>2.4149700906266561E-3</v>
      </c>
      <c r="AA80" s="113">
        <f>'Stocks 1 Month Returns'!X80*'Final Portfolio'!$J$12</f>
        <v>1.5348720537111343E-2</v>
      </c>
      <c r="AB80" s="113">
        <f>'Stocks 1 Month Returns'!Y80*'Final Portfolio'!$J$13</f>
        <v>8.4839497798108621E-2</v>
      </c>
      <c r="AC80" s="113">
        <f t="shared" si="3"/>
        <v>0.16117494303179714</v>
      </c>
      <c r="AD80" s="113">
        <f t="shared" si="4"/>
        <v>0.3286559635235296</v>
      </c>
      <c r="AE80" s="113">
        <f t="shared" si="5"/>
        <v>0.41331098837971625</v>
      </c>
      <c r="AI80" s="355">
        <v>76</v>
      </c>
      <c r="AJ80" s="355">
        <f>IF('Optimal Portfolio MAIN'!M78&gt;=0,0,1)</f>
        <v>0</v>
      </c>
      <c r="AK80" s="355">
        <f>IF('Optimal Portfolio MAIN'!N78&gt;=0,0,1)</f>
        <v>0</v>
      </c>
      <c r="AQ80" s="39">
        <v>47</v>
      </c>
      <c r="AR80" s="5">
        <f>IF('Optimal Portfolio MAIN'!AD66&gt;=0,0,1)</f>
        <v>0</v>
      </c>
      <c r="AS80" s="5">
        <f>IF('Optimal Portfolio MAIN'!AE66&gt;=0,0,1)</f>
        <v>0</v>
      </c>
      <c r="AY80" s="372">
        <v>76</v>
      </c>
      <c r="AZ80" s="372"/>
      <c r="BA80" s="372"/>
      <c r="BB80" s="391"/>
      <c r="BC80" s="391"/>
      <c r="BE80" s="39">
        <v>47</v>
      </c>
      <c r="BF80" s="222"/>
      <c r="BG80" s="222"/>
      <c r="BH80" s="400"/>
      <c r="BI80" s="400"/>
      <c r="BM80" s="193">
        <v>76</v>
      </c>
      <c r="BN80" s="366">
        <f ca="1">NORMINV(RAND(),$BR$2,$BR$3)</f>
        <v>-8.2346780639199809E-3</v>
      </c>
      <c r="BO80" s="361">
        <f ca="1">BN80-BN$296</f>
        <v>1.4139355230639502E-2</v>
      </c>
      <c r="BP80" s="367">
        <f ca="1">BN80-BN$301</f>
        <v>2.2507070461263969E-2</v>
      </c>
      <c r="BT80" s="193">
        <v>76</v>
      </c>
      <c r="BU80" s="356">
        <f ca="1">IF(BO80&gt;=0,0,1)</f>
        <v>0</v>
      </c>
      <c r="BV80" s="355">
        <f ca="1">IF(BP80&gt;=0,0,1)</f>
        <v>0</v>
      </c>
      <c r="BZ80" s="193">
        <v>76</v>
      </c>
      <c r="CA80" s="368">
        <f ca="1">NORMINV(RAND(),CE$2,CE$3)</f>
        <v>-8.381382629865175E-2</v>
      </c>
      <c r="CB80" s="166">
        <f ca="1">CA80-CA$389</f>
        <v>-1.1162209690099803E-2</v>
      </c>
      <c r="CC80" s="166">
        <f ca="1">CA80-CA$394</f>
        <v>1.7071483707174415E-2</v>
      </c>
      <c r="CG80" s="193">
        <v>76</v>
      </c>
      <c r="CH80" s="193">
        <f ca="1">IF(CB80&gt;=0,0,1)</f>
        <v>1</v>
      </c>
      <c r="CI80" s="193">
        <f ca="1">IF(CC80&gt;=0,0,1)</f>
        <v>0</v>
      </c>
    </row>
    <row r="81" spans="1:87" ht="15.6">
      <c r="A81" s="342">
        <v>45401</v>
      </c>
      <c r="B81" s="113">
        <f>'Stocks 1 Day Returns'!B200*'Final Portfolio'!$C$3</f>
        <v>2.34788940295509E-2</v>
      </c>
      <c r="C81" s="113">
        <f>'Stocks 1 Day Returns'!C200*'Final Portfolio'!$C$4</f>
        <v>-2.9741784378419611E-3</v>
      </c>
      <c r="D81" s="113">
        <f>'Stocks 1 Day Returns'!D200*'Final Portfolio'!$C$5</f>
        <v>-1.0017276608140769E-3</v>
      </c>
      <c r="E81" s="113">
        <f>'Stocks 1 Day Returns'!E200*'Final Portfolio'!$C$6</f>
        <v>-1.1210891809478262E-3</v>
      </c>
      <c r="F81" s="113">
        <f>'Stocks 1 Day Returns'!F200*'Final Portfolio'!$C$7</f>
        <v>-1.6677999578934765E-3</v>
      </c>
      <c r="G81" s="113">
        <f>'Stocks 1 Day Returns'!G200*'Final Portfolio'!$C$8</f>
        <v>-8.8003070740853557E-4</v>
      </c>
      <c r="H81" s="113">
        <f>'Stocks 1 Day Returns'!H200*'Final Portfolio'!$C$9</f>
        <v>-1.4296380104743811E-3</v>
      </c>
      <c r="I81" s="113">
        <f>'Stocks 1 Day Returns'!I200*'Final Portfolio'!$C$10</f>
        <v>6.1010056091201695E-4</v>
      </c>
      <c r="J81" s="113">
        <f>'Stocks 1 Day Returns'!J200*'Final Portfolio'!$C$11</f>
        <v>3.505141855415994E-4</v>
      </c>
      <c r="K81" s="113">
        <f>'Stocks 1 Day Returns'!K200*'Final Portfolio'!$C$12</f>
        <v>-2.453704193970441E-3</v>
      </c>
      <c r="L81" s="252">
        <f t="shared" si="6"/>
        <v>1.2911340626653818E-2</v>
      </c>
      <c r="M81" s="113">
        <f t="shared" si="7"/>
        <v>3.1322870323272835E-2</v>
      </c>
      <c r="N81" s="113">
        <f t="shared" si="8"/>
        <v>4.0644041621448378E-2</v>
      </c>
      <c r="Q81" s="227">
        <v>45350</v>
      </c>
      <c r="R81" s="113">
        <f>'Stocks 1 Month Returns'!O81*'Final Portfolio'!$J$3</f>
        <v>4.90020941866165E-4</v>
      </c>
      <c r="S81" s="113">
        <f>'Stocks 1 Month Returns'!P81*'Final Portfolio'!$J$4</f>
        <v>-8.104023155892636E-4</v>
      </c>
      <c r="T81" s="113">
        <f>'Stocks 1 Month Returns'!Q81*'Final Portfolio'!$J$6</f>
        <v>1.9975817716484912E-3</v>
      </c>
      <c r="U81" s="113">
        <f>'Stocks 1 Month Returns'!R81*'Final Portfolio'!$J$6</f>
        <v>-4.4025127234317467E-3</v>
      </c>
      <c r="V81" s="113">
        <f>'Stocks 1 Month Returns'!S81*'Final Portfolio'!$J$7</f>
        <v>2.2621905934537525E-2</v>
      </c>
      <c r="W81" s="113">
        <f>'Stocks 1 Month Returns'!T81*'Final Portfolio'!$J$8</f>
        <v>2.9685049105870887E-3</v>
      </c>
      <c r="X81" s="113">
        <f>'Stocks 1 Month Returns'!U81*'Final Portfolio'!$J$9</f>
        <v>1.1271455762516397E-2</v>
      </c>
      <c r="Y81" s="113">
        <f>'Stocks 1 Month Returns'!V81*'Final Portfolio'!$J$10</f>
        <v>3.8111976242751308E-3</v>
      </c>
      <c r="Z81" s="113">
        <f>'Stocks 1 Month Returns'!W81*'Final Portfolio'!$J$11</f>
        <v>6.0773658818369606E-3</v>
      </c>
      <c r="AA81" s="113">
        <f>'Stocks 1 Month Returns'!X81*'Final Portfolio'!$J$12</f>
        <v>1.3049517010694487E-2</v>
      </c>
      <c r="AB81" s="113">
        <f>'Stocks 1 Month Returns'!Y81*'Final Portfolio'!$J$13</f>
        <v>5.7354423611019056E-2</v>
      </c>
      <c r="AC81" s="113">
        <f t="shared" si="3"/>
        <v>0.11442905840996029</v>
      </c>
      <c r="AD81" s="113">
        <f t="shared" si="4"/>
        <v>0.28191007890169273</v>
      </c>
      <c r="AE81" s="113">
        <f t="shared" si="5"/>
        <v>0.36656510375787943</v>
      </c>
      <c r="AI81" s="355">
        <v>77</v>
      </c>
      <c r="AJ81" s="355">
        <f>IF('Optimal Portfolio MAIN'!M79&gt;=0,0,1)</f>
        <v>1</v>
      </c>
      <c r="AK81" s="355">
        <f>IF('Optimal Portfolio MAIN'!N79&gt;=0,0,1)</f>
        <v>1</v>
      </c>
      <c r="AQ81" s="39">
        <v>48</v>
      </c>
      <c r="AR81" s="5">
        <f>IF('Optimal Portfolio MAIN'!AD67&gt;=0,0,1)</f>
        <v>0</v>
      </c>
      <c r="AS81" s="5">
        <f>IF('Optimal Portfolio MAIN'!AE67&gt;=0,0,1)</f>
        <v>0</v>
      </c>
      <c r="AY81" s="372">
        <v>77</v>
      </c>
      <c r="AZ81" s="372"/>
      <c r="BA81" s="372"/>
      <c r="BB81" s="391"/>
      <c r="BC81" s="391"/>
      <c r="BE81" s="39">
        <v>48</v>
      </c>
      <c r="BF81" s="222"/>
      <c r="BG81" s="222"/>
      <c r="BH81" s="400"/>
      <c r="BI81" s="400"/>
      <c r="BM81" s="193">
        <v>77</v>
      </c>
      <c r="BN81" s="366">
        <f ca="1">NORMINV(RAND(),$BR$2,$BR$3)</f>
        <v>-1.7573909254168331E-2</v>
      </c>
      <c r="BO81" s="361">
        <f ca="1">BN81-BN$296</f>
        <v>4.8001240403911516E-3</v>
      </c>
      <c r="BP81" s="367">
        <f ca="1">BN81-BN$301</f>
        <v>1.3167839271015617E-2</v>
      </c>
      <c r="BT81" s="193">
        <v>77</v>
      </c>
      <c r="BU81" s="356">
        <f ca="1">IF(BO81&gt;=0,0,1)</f>
        <v>0</v>
      </c>
      <c r="BV81" s="355">
        <f ca="1">IF(BP81&gt;=0,0,1)</f>
        <v>0</v>
      </c>
      <c r="BZ81" s="193">
        <v>77</v>
      </c>
      <c r="CA81" s="368">
        <f ca="1">NORMINV(RAND(),CE$2,CE$3)</f>
        <v>-2.8915290021749793E-2</v>
      </c>
      <c r="CB81" s="166">
        <f ca="1">CA81-CA$389</f>
        <v>4.3736326586802154E-2</v>
      </c>
      <c r="CC81" s="166">
        <f ca="1">CA81-CA$394</f>
        <v>7.1970019984076372E-2</v>
      </c>
      <c r="CG81" s="193">
        <v>77</v>
      </c>
      <c r="CH81" s="193">
        <f ca="1">IF(CB81&gt;=0,0,1)</f>
        <v>0</v>
      </c>
      <c r="CI81" s="193">
        <f ca="1">IF(CC81&gt;=0,0,1)</f>
        <v>0</v>
      </c>
    </row>
    <row r="82" spans="1:87" ht="15.6">
      <c r="A82" s="342">
        <v>45406</v>
      </c>
      <c r="B82" s="113">
        <f>'Stocks 1 Day Returns'!B199*'Final Portfolio'!$C$3</f>
        <v>3.835012698424194E-3</v>
      </c>
      <c r="C82" s="113">
        <f>'Stocks 1 Day Returns'!C199*'Final Portfolio'!$C$4</f>
        <v>-3.3942025096245221E-3</v>
      </c>
      <c r="D82" s="113">
        <f>'Stocks 1 Day Returns'!D199*'Final Portfolio'!$C$5</f>
        <v>-1.200149006910378E-3</v>
      </c>
      <c r="E82" s="113">
        <f>'Stocks 1 Day Returns'!E199*'Final Portfolio'!$C$6</f>
        <v>-2.1586206726634735E-3</v>
      </c>
      <c r="F82" s="113">
        <f>'Stocks 1 Day Returns'!F199*'Final Portfolio'!$C$7</f>
        <v>-1.0791944869632886E-3</v>
      </c>
      <c r="G82" s="113">
        <f>'Stocks 1 Day Returns'!G199*'Final Portfolio'!$C$8</f>
        <v>-1.6539736371127911E-3</v>
      </c>
      <c r="H82" s="113">
        <f>'Stocks 1 Day Returns'!H199*'Final Portfolio'!$C$9</f>
        <v>-2.5472942823888066E-3</v>
      </c>
      <c r="I82" s="113">
        <f>'Stocks 1 Day Returns'!I199*'Final Portfolio'!$C$10</f>
        <v>-2.6601514363246205E-3</v>
      </c>
      <c r="J82" s="113">
        <f>'Stocks 1 Day Returns'!J199*'Final Portfolio'!$C$11</f>
        <v>8.585085019538896E-4</v>
      </c>
      <c r="K82" s="113">
        <f>'Stocks 1 Day Returns'!K199*'Final Portfolio'!$C$12</f>
        <v>-9.1360810757745714E-4</v>
      </c>
      <c r="L82" s="252">
        <f t="shared" si="6"/>
        <v>-1.0913672939187253E-2</v>
      </c>
      <c r="M82" s="113">
        <f t="shared" si="7"/>
        <v>7.4978567574317655E-3</v>
      </c>
      <c r="N82" s="113">
        <f t="shared" si="8"/>
        <v>1.6819028055607303E-2</v>
      </c>
      <c r="Q82" s="227">
        <v>45351</v>
      </c>
      <c r="R82" s="113">
        <f>'Stocks 1 Month Returns'!O82*'Final Portfolio'!$J$3</f>
        <v>2.8184128943340883E-3</v>
      </c>
      <c r="S82" s="113">
        <f>'Stocks 1 Month Returns'!P82*'Final Portfolio'!$J$4</f>
        <v>7.6811852756545783E-4</v>
      </c>
      <c r="T82" s="113">
        <f>'Stocks 1 Month Returns'!Q82*'Final Portfolio'!$J$6</f>
        <v>5.6369954357708705E-3</v>
      </c>
      <c r="U82" s="113">
        <f>'Stocks 1 Month Returns'!R82*'Final Portfolio'!$J$6</f>
        <v>-6.5695712166871981E-4</v>
      </c>
      <c r="V82" s="113">
        <f>'Stocks 1 Month Returns'!S82*'Final Portfolio'!$J$7</f>
        <v>2.5383813119021721E-2</v>
      </c>
      <c r="W82" s="113">
        <f>'Stocks 1 Month Returns'!T82*'Final Portfolio'!$J$8</f>
        <v>6.1649429061020784E-3</v>
      </c>
      <c r="X82" s="113">
        <f>'Stocks 1 Month Returns'!U82*'Final Portfolio'!$J$9</f>
        <v>1.0405199886816837E-2</v>
      </c>
      <c r="Y82" s="113">
        <f>'Stocks 1 Month Returns'!V82*'Final Portfolio'!$J$10</f>
        <v>5.477763533266602E-3</v>
      </c>
      <c r="Z82" s="113">
        <f>'Stocks 1 Month Returns'!W82*'Final Portfolio'!$J$11</f>
        <v>-6.7871632419617143E-4</v>
      </c>
      <c r="AA82" s="113">
        <f>'Stocks 1 Month Returns'!X82*'Final Portfolio'!$J$12</f>
        <v>1.8901626022821673E-2</v>
      </c>
      <c r="AB82" s="113">
        <f>'Stocks 1 Month Returns'!Y82*'Final Portfolio'!$J$13</f>
        <v>8.211600743780223E-2</v>
      </c>
      <c r="AC82" s="113">
        <f t="shared" si="3"/>
        <v>0.15633720631763665</v>
      </c>
      <c r="AD82" s="113">
        <f t="shared" si="4"/>
        <v>0.32381822680936911</v>
      </c>
      <c r="AE82" s="113">
        <f t="shared" si="5"/>
        <v>0.40847325166555576</v>
      </c>
      <c r="AI82" s="355">
        <v>78</v>
      </c>
      <c r="AJ82" s="355">
        <f>IF('Optimal Portfolio MAIN'!M80&gt;=0,0,1)</f>
        <v>0</v>
      </c>
      <c r="AK82" s="355">
        <f>IF('Optimal Portfolio MAIN'!N80&gt;=0,0,1)</f>
        <v>0</v>
      </c>
      <c r="AQ82" s="39">
        <v>49</v>
      </c>
      <c r="AR82" s="5">
        <f>IF('Optimal Portfolio MAIN'!AD68&gt;=0,0,1)</f>
        <v>0</v>
      </c>
      <c r="AS82" s="5">
        <f>IF('Optimal Portfolio MAIN'!AE68&gt;=0,0,1)</f>
        <v>0</v>
      </c>
      <c r="AY82" s="372">
        <v>78</v>
      </c>
      <c r="AZ82" s="372"/>
      <c r="BA82" s="372"/>
      <c r="BB82" s="391"/>
      <c r="BC82" s="391"/>
      <c r="BE82" s="39">
        <v>49</v>
      </c>
      <c r="BF82" s="222"/>
      <c r="BG82" s="222"/>
      <c r="BH82" s="400"/>
      <c r="BI82" s="400"/>
      <c r="BM82" s="193">
        <v>78</v>
      </c>
      <c r="BN82" s="366">
        <f ca="1">NORMINV(RAND(),$BR$2,$BR$3)</f>
        <v>-2.2352634610103141E-2</v>
      </c>
      <c r="BO82" s="361">
        <f ca="1">BN82-BN$296</f>
        <v>2.139868445634116E-5</v>
      </c>
      <c r="BP82" s="367">
        <f ca="1">BN82-BN$301</f>
        <v>8.3891139150808064E-3</v>
      </c>
      <c r="BT82" s="193">
        <v>78</v>
      </c>
      <c r="BU82" s="356">
        <f ca="1">IF(BO82&gt;=0,0,1)</f>
        <v>0</v>
      </c>
      <c r="BV82" s="355">
        <f ca="1">IF(BP82&gt;=0,0,1)</f>
        <v>0</v>
      </c>
      <c r="BZ82" s="193">
        <v>78</v>
      </c>
      <c r="CA82" s="368">
        <f ca="1">NORMINV(RAND(),CE$2,CE$3)</f>
        <v>1.4303167398977194E-2</v>
      </c>
      <c r="CB82" s="166">
        <f ca="1">CA82-CA$389</f>
        <v>8.6954784007529137E-2</v>
      </c>
      <c r="CC82" s="166">
        <f ca="1">CA82-CA$394</f>
        <v>0.11518847740480335</v>
      </c>
      <c r="CG82" s="193">
        <v>78</v>
      </c>
      <c r="CH82" s="193">
        <f ca="1">IF(CB82&gt;=0,0,1)</f>
        <v>0</v>
      </c>
      <c r="CI82" s="193">
        <f ca="1">IF(CC82&gt;=0,0,1)</f>
        <v>0</v>
      </c>
    </row>
    <row r="83" spans="1:87" ht="15.6">
      <c r="A83" s="342">
        <v>45407</v>
      </c>
      <c r="B83" s="113">
        <f>'Stocks 1 Day Returns'!B198*'Final Portfolio'!$C$3</f>
        <v>-1.229996304271559E-3</v>
      </c>
      <c r="C83" s="113">
        <f>'Stocks 1 Day Returns'!C198*'Final Portfolio'!$C$4</f>
        <v>1.2109914574756919E-3</v>
      </c>
      <c r="D83" s="113">
        <f>'Stocks 1 Day Returns'!D198*'Final Portfolio'!$C$5</f>
        <v>-1.0257733744612118E-3</v>
      </c>
      <c r="E83" s="113">
        <f>'Stocks 1 Day Returns'!E198*'Final Portfolio'!$C$6</f>
        <v>5.3453358059826653E-4</v>
      </c>
      <c r="F83" s="113">
        <f>'Stocks 1 Day Returns'!F198*'Final Portfolio'!$C$7</f>
        <v>-1.4778113925000724E-4</v>
      </c>
      <c r="G83" s="113">
        <f>'Stocks 1 Day Returns'!G198*'Final Portfolio'!$C$8</f>
        <v>1.2685710799617133E-3</v>
      </c>
      <c r="H83" s="113">
        <f>'Stocks 1 Day Returns'!H198*'Final Portfolio'!$C$9</f>
        <v>2.4062021034073844E-4</v>
      </c>
      <c r="I83" s="113">
        <f>'Stocks 1 Day Returns'!I198*'Final Portfolio'!$C$10</f>
        <v>1.7740750355317591E-3</v>
      </c>
      <c r="J83" s="113">
        <f>'Stocks 1 Day Returns'!J198*'Final Portfolio'!$C$11</f>
        <v>-2.6244326184038944E-3</v>
      </c>
      <c r="K83" s="113">
        <f>'Stocks 1 Day Returns'!K198*'Final Portfolio'!$C$12</f>
        <v>-9.6063711077992719E-4</v>
      </c>
      <c r="L83" s="252">
        <f t="shared" si="6"/>
        <v>-9.5982918325843028E-4</v>
      </c>
      <c r="M83" s="113">
        <f t="shared" si="7"/>
        <v>1.7451700513360587E-2</v>
      </c>
      <c r="N83" s="113">
        <f t="shared" si="8"/>
        <v>2.6772871811536127E-2</v>
      </c>
      <c r="Q83" s="227">
        <v>45352</v>
      </c>
      <c r="R83" s="113">
        <f>'Stocks 1 Month Returns'!O83*'Final Portfolio'!$J$3</f>
        <v>2.3846162027549192E-3</v>
      </c>
      <c r="S83" s="113">
        <f>'Stocks 1 Month Returns'!P83*'Final Portfolio'!$J$4</f>
        <v>-2.3344085446199369E-3</v>
      </c>
      <c r="T83" s="113">
        <f>'Stocks 1 Month Returns'!Q83*'Final Portfolio'!$J$6</f>
        <v>3.4003394656294005E-3</v>
      </c>
      <c r="U83" s="113">
        <f>'Stocks 1 Month Returns'!R83*'Final Portfolio'!$J$6</f>
        <v>-1.8270864617580785E-3</v>
      </c>
      <c r="V83" s="113">
        <f>'Stocks 1 Month Returns'!S83*'Final Portfolio'!$J$7</f>
        <v>2.1907343907875975E-2</v>
      </c>
      <c r="W83" s="113">
        <f>'Stocks 1 Month Returns'!T83*'Final Portfolio'!$J$8</f>
        <v>3.2568929459012353E-3</v>
      </c>
      <c r="X83" s="113">
        <f>'Stocks 1 Month Returns'!U83*'Final Portfolio'!$J$9</f>
        <v>8.2024222141945814E-3</v>
      </c>
      <c r="Y83" s="113">
        <f>'Stocks 1 Month Returns'!V83*'Final Portfolio'!$J$10</f>
        <v>4.2121865083866701E-3</v>
      </c>
      <c r="Z83" s="113">
        <f>'Stocks 1 Month Returns'!W83*'Final Portfolio'!$J$11</f>
        <v>-3.4270675891681646E-3</v>
      </c>
      <c r="AA83" s="113">
        <f>'Stocks 1 Month Returns'!X83*'Final Portfolio'!$J$12</f>
        <v>1.4692256549432497E-2</v>
      </c>
      <c r="AB83" s="113">
        <f>'Stocks 1 Month Returns'!Y83*'Final Portfolio'!$J$13</f>
        <v>6.0775725912346923E-2</v>
      </c>
      <c r="AC83" s="113">
        <f t="shared" si="3"/>
        <v>0.11124322111097602</v>
      </c>
      <c r="AD83" s="113">
        <f t="shared" si="4"/>
        <v>0.27872424160270848</v>
      </c>
      <c r="AE83" s="113">
        <f t="shared" si="5"/>
        <v>0.36337926645889512</v>
      </c>
      <c r="AI83" s="355">
        <v>79</v>
      </c>
      <c r="AJ83" s="355">
        <f>IF('Optimal Portfolio MAIN'!M81&gt;=0,0,1)</f>
        <v>0</v>
      </c>
      <c r="AK83" s="355">
        <f>IF('Optimal Portfolio MAIN'!N81&gt;=0,0,1)</f>
        <v>0</v>
      </c>
      <c r="AQ83" s="39">
        <v>50</v>
      </c>
      <c r="AR83" s="5">
        <f>IF('Optimal Portfolio MAIN'!AD69&gt;=0,0,1)</f>
        <v>0</v>
      </c>
      <c r="AS83" s="5">
        <f>IF('Optimal Portfolio MAIN'!AE69&gt;=0,0,1)</f>
        <v>0</v>
      </c>
      <c r="AY83" s="372">
        <v>79</v>
      </c>
      <c r="AZ83" s="372"/>
      <c r="BA83" s="372"/>
      <c r="BB83" s="391"/>
      <c r="BC83" s="391"/>
      <c r="BE83" s="39">
        <v>50</v>
      </c>
      <c r="BF83" s="222"/>
      <c r="BG83" s="222"/>
      <c r="BH83" s="400"/>
      <c r="BI83" s="400"/>
      <c r="BM83" s="193">
        <v>79</v>
      </c>
      <c r="BN83" s="366">
        <f ca="1">NORMINV(RAND(),$BR$2,$BR$3)</f>
        <v>-1.585411846814155E-2</v>
      </c>
      <c r="BO83" s="361">
        <f ca="1">BN83-BN$296</f>
        <v>6.5199148264179323E-3</v>
      </c>
      <c r="BP83" s="367">
        <f ca="1">BN83-BN$301</f>
        <v>1.4887630057042398E-2</v>
      </c>
      <c r="BT83" s="193">
        <v>79</v>
      </c>
      <c r="BU83" s="356">
        <f ca="1">IF(BO83&gt;=0,0,1)</f>
        <v>0</v>
      </c>
      <c r="BV83" s="355">
        <f ca="1">IF(BP83&gt;=0,0,1)</f>
        <v>0</v>
      </c>
      <c r="BZ83" s="193">
        <v>79</v>
      </c>
      <c r="CA83" s="368">
        <f ca="1">NORMINV(RAND(),CE$2,CE$3)</f>
        <v>4.353603176722029E-2</v>
      </c>
      <c r="CB83" s="166">
        <f ca="1">CA83-CA$389</f>
        <v>0.11618764837577224</v>
      </c>
      <c r="CC83" s="166">
        <f ca="1">CA83-CA$394</f>
        <v>0.14442134177304644</v>
      </c>
      <c r="CG83" s="193">
        <v>79</v>
      </c>
      <c r="CH83" s="193">
        <f ca="1">IF(CB83&gt;=0,0,1)</f>
        <v>0</v>
      </c>
      <c r="CI83" s="193">
        <f ca="1">IF(CC83&gt;=0,0,1)</f>
        <v>0</v>
      </c>
    </row>
    <row r="84" spans="1:87" ht="15.6">
      <c r="A84" s="342">
        <v>45408</v>
      </c>
      <c r="B84" s="113">
        <f>'Stocks 1 Day Returns'!B197*'Final Portfolio'!$C$3</f>
        <v>5.0937859323525454E-4</v>
      </c>
      <c r="C84" s="113">
        <f>'Stocks 1 Day Returns'!C197*'Final Portfolio'!$C$4</f>
        <v>3.901141717719936E-4</v>
      </c>
      <c r="D84" s="113">
        <f>'Stocks 1 Day Returns'!D197*'Final Portfolio'!$C$5</f>
        <v>-3.8493104651068585E-4</v>
      </c>
      <c r="E84" s="113">
        <f>'Stocks 1 Day Returns'!E197*'Final Portfolio'!$C$6</f>
        <v>-2.3103510780172031E-4</v>
      </c>
      <c r="F84" s="113">
        <f>'Stocks 1 Day Returns'!F197*'Final Portfolio'!$C$7</f>
        <v>-2.6664263703281531E-3</v>
      </c>
      <c r="G84" s="113">
        <f>'Stocks 1 Day Returns'!G197*'Final Portfolio'!$C$8</f>
        <v>3.2340456667024231E-4</v>
      </c>
      <c r="H84" s="113">
        <f>'Stocks 1 Day Returns'!H197*'Final Portfolio'!$C$9</f>
        <v>-1.8431006458062525E-3</v>
      </c>
      <c r="I84" s="113">
        <f>'Stocks 1 Day Returns'!I197*'Final Portfolio'!$C$10</f>
        <v>1.8324689644473868E-3</v>
      </c>
      <c r="J84" s="113">
        <f>'Stocks 1 Day Returns'!J197*'Final Portfolio'!$C$11</f>
        <v>-2.077375185436596E-3</v>
      </c>
      <c r="K84" s="113">
        <f>'Stocks 1 Day Returns'!K197*'Final Portfolio'!$C$12</f>
        <v>-3.0902588339035923E-3</v>
      </c>
      <c r="L84" s="252">
        <f t="shared" si="6"/>
        <v>-7.2377608936621228E-3</v>
      </c>
      <c r="M84" s="113">
        <f t="shared" si="7"/>
        <v>1.1173768802956896E-2</v>
      </c>
      <c r="N84" s="113">
        <f t="shared" si="8"/>
        <v>2.0494940101132435E-2</v>
      </c>
      <c r="Q84" s="227">
        <v>45356</v>
      </c>
      <c r="R84" s="113">
        <f>'Stocks 1 Month Returns'!O84*'Final Portfolio'!$J$3</f>
        <v>2.5760748546304504E-3</v>
      </c>
      <c r="S84" s="113">
        <f>'Stocks 1 Month Returns'!P84*'Final Portfolio'!$J$4</f>
        <v>-6.5916446947906354E-3</v>
      </c>
      <c r="T84" s="113">
        <f>'Stocks 1 Month Returns'!Q84*'Final Portfolio'!$J$6</f>
        <v>-6.9187156545993391E-4</v>
      </c>
      <c r="U84" s="113">
        <f>'Stocks 1 Month Returns'!R84*'Final Portfolio'!$J$6</f>
        <v>-9.8923518997401589E-4</v>
      </c>
      <c r="V84" s="113">
        <f>'Stocks 1 Month Returns'!S84*'Final Portfolio'!$J$7</f>
        <v>2.2947621692166111E-2</v>
      </c>
      <c r="W84" s="113">
        <f>'Stocks 1 Month Returns'!T84*'Final Portfolio'!$J$8</f>
        <v>3.9020233107969651E-3</v>
      </c>
      <c r="X84" s="113">
        <f>'Stocks 1 Month Returns'!U84*'Final Portfolio'!$J$9</f>
        <v>6.9272307056456837E-3</v>
      </c>
      <c r="Y84" s="113">
        <f>'Stocks 1 Month Returns'!V84*'Final Portfolio'!$J$10</f>
        <v>-4.6547459423522007E-4</v>
      </c>
      <c r="Z84" s="113">
        <f>'Stocks 1 Month Returns'!W84*'Final Portfolio'!$J$11</f>
        <v>-2.7392778391435394E-3</v>
      </c>
      <c r="AA84" s="113">
        <f>'Stocks 1 Month Returns'!X84*'Final Portfolio'!$J$12</f>
        <v>2.8670425428233195E-3</v>
      </c>
      <c r="AB84" s="113">
        <f>'Stocks 1 Month Returns'!Y84*'Final Portfolio'!$J$13</f>
        <v>3.6961355280293873E-2</v>
      </c>
      <c r="AC84" s="113">
        <f t="shared" ref="AC84:AC147" si="9">SUM(R84:AB84)</f>
        <v>6.4703844502753058E-2</v>
      </c>
      <c r="AD84" s="113">
        <f t="shared" ref="AD84:AD147" si="10">$AC84-$AC$398</f>
        <v>0.23218486499448554</v>
      </c>
      <c r="AE84" s="113">
        <f t="shared" ref="AE84:AE147" si="11">$AC84-$AC$402</f>
        <v>0.31683988985067219</v>
      </c>
      <c r="AI84" s="355">
        <v>80</v>
      </c>
      <c r="AJ84" s="355">
        <f>IF('Optimal Portfolio MAIN'!M82&gt;=0,0,1)</f>
        <v>0</v>
      </c>
      <c r="AK84" s="355">
        <f>IF('Optimal Portfolio MAIN'!N82&gt;=0,0,1)</f>
        <v>0</v>
      </c>
      <c r="AQ84" s="39">
        <v>51</v>
      </c>
      <c r="AR84" s="5">
        <f>IF('Optimal Portfolio MAIN'!AD70&gt;=0,0,1)</f>
        <v>0</v>
      </c>
      <c r="AS84" s="5">
        <f>IF('Optimal Portfolio MAIN'!AE70&gt;=0,0,1)</f>
        <v>0</v>
      </c>
      <c r="AY84" s="372">
        <v>80</v>
      </c>
      <c r="AZ84" s="372"/>
      <c r="BA84" s="372"/>
      <c r="BB84" s="391"/>
      <c r="BC84" s="391"/>
      <c r="BE84" s="39">
        <v>51</v>
      </c>
      <c r="BF84" s="222"/>
      <c r="BG84" s="222"/>
      <c r="BH84" s="400"/>
      <c r="BI84" s="400"/>
      <c r="BM84" s="193">
        <v>80</v>
      </c>
      <c r="BN84" s="366">
        <f ca="1">NORMINV(RAND(),$BR$2,$BR$3)</f>
        <v>-3.4107274475008924E-3</v>
      </c>
      <c r="BO84" s="361">
        <f ca="1">BN84-BN$296</f>
        <v>1.896330584705859E-2</v>
      </c>
      <c r="BP84" s="367">
        <f ca="1">BN84-BN$301</f>
        <v>2.7331021077683055E-2</v>
      </c>
      <c r="BT84" s="193">
        <v>80</v>
      </c>
      <c r="BU84" s="356">
        <f ca="1">IF(BO84&gt;=0,0,1)</f>
        <v>0</v>
      </c>
      <c r="BV84" s="355">
        <f ca="1">IF(BP84&gt;=0,0,1)</f>
        <v>0</v>
      </c>
      <c r="BZ84" s="193">
        <v>80</v>
      </c>
      <c r="CA84" s="368">
        <f ca="1">NORMINV(RAND(),CE$2,CE$3)</f>
        <v>-7.3363987891085624E-3</v>
      </c>
      <c r="CB84" s="166">
        <f ca="1">CA84-CA$389</f>
        <v>6.5315217819443383E-2</v>
      </c>
      <c r="CC84" s="166">
        <f ca="1">CA84-CA$394</f>
        <v>9.3548911216717601E-2</v>
      </c>
      <c r="CG84" s="193">
        <v>80</v>
      </c>
      <c r="CH84" s="193">
        <f ca="1">IF(CB84&gt;=0,0,1)</f>
        <v>0</v>
      </c>
      <c r="CI84" s="193">
        <f ca="1">IF(CC84&gt;=0,0,1)</f>
        <v>0</v>
      </c>
    </row>
    <row r="85" spans="1:87" ht="15.6">
      <c r="A85" s="342">
        <v>45420</v>
      </c>
      <c r="B85" s="113">
        <f>'Stocks 1 Day Returns'!B196*'Final Portfolio'!$C$3</f>
        <v>-3.9091796616544097E-3</v>
      </c>
      <c r="C85" s="113">
        <f>'Stocks 1 Day Returns'!C196*'Final Portfolio'!$C$4</f>
        <v>-7.7416338984422908E-5</v>
      </c>
      <c r="D85" s="113">
        <f>'Stocks 1 Day Returns'!D196*'Final Portfolio'!$C$5</f>
        <v>2.8689907175605332E-3</v>
      </c>
      <c r="E85" s="113">
        <f>'Stocks 1 Day Returns'!E196*'Final Portfolio'!$C$6</f>
        <v>9.9089410829317432E-4</v>
      </c>
      <c r="F85" s="113">
        <f>'Stocks 1 Day Returns'!F196*'Final Portfolio'!$C$7</f>
        <v>2.4272890729716722E-4</v>
      </c>
      <c r="G85" s="113">
        <f>'Stocks 1 Day Returns'!G196*'Final Portfolio'!$C$8</f>
        <v>9.6497406894698208E-4</v>
      </c>
      <c r="H85" s="113">
        <f>'Stocks 1 Day Returns'!H196*'Final Portfolio'!$C$9</f>
        <v>6.4829821087903318E-3</v>
      </c>
      <c r="I85" s="113">
        <f>'Stocks 1 Day Returns'!I196*'Final Portfolio'!$C$10</f>
        <v>-7.095077718969878E-4</v>
      </c>
      <c r="J85" s="113">
        <f>'Stocks 1 Day Returns'!J196*'Final Portfolio'!$C$11</f>
        <v>2.4077645999819098E-3</v>
      </c>
      <c r="K85" s="113">
        <f>'Stocks 1 Day Returns'!K196*'Final Portfolio'!$C$12</f>
        <v>2.2318746756620155E-3</v>
      </c>
      <c r="L85" s="252">
        <f t="shared" si="6"/>
        <v>1.1494105413996293E-2</v>
      </c>
      <c r="M85" s="113">
        <f t="shared" si="7"/>
        <v>2.9905635110615312E-2</v>
      </c>
      <c r="N85" s="113">
        <f t="shared" si="8"/>
        <v>3.9226806408790851E-2</v>
      </c>
      <c r="Q85" s="227">
        <v>45357</v>
      </c>
      <c r="R85" s="113">
        <f>'Stocks 1 Month Returns'!O85*'Final Portfolio'!$J$3</f>
        <v>4.0465869519897167E-3</v>
      </c>
      <c r="S85" s="113">
        <f>'Stocks 1 Month Returns'!P85*'Final Portfolio'!$J$4</f>
        <v>-9.6674362087546973E-3</v>
      </c>
      <c r="T85" s="113">
        <f>'Stocks 1 Month Returns'!Q85*'Final Portfolio'!$J$6</f>
        <v>-7.4295555751890062E-4</v>
      </c>
      <c r="U85" s="113">
        <f>'Stocks 1 Month Returns'!R85*'Final Portfolio'!$J$6</f>
        <v>-1.3681116098473378E-3</v>
      </c>
      <c r="V85" s="113">
        <f>'Stocks 1 Month Returns'!S85*'Final Portfolio'!$J$7</f>
        <v>1.397003565865013E-2</v>
      </c>
      <c r="W85" s="113">
        <f>'Stocks 1 Month Returns'!T85*'Final Portfolio'!$J$8</f>
        <v>2.8402294625017978E-3</v>
      </c>
      <c r="X85" s="113">
        <f>'Stocks 1 Month Returns'!U85*'Final Portfolio'!$J$9</f>
        <v>6.574212016920402E-3</v>
      </c>
      <c r="Y85" s="113">
        <f>'Stocks 1 Month Returns'!V85*'Final Portfolio'!$J$10</f>
        <v>-2.4545035717421547E-3</v>
      </c>
      <c r="Z85" s="113">
        <f>'Stocks 1 Month Returns'!W85*'Final Portfolio'!$J$11</f>
        <v>-3.7217569382956509E-3</v>
      </c>
      <c r="AA85" s="113">
        <f>'Stocks 1 Month Returns'!X85*'Final Portfolio'!$J$12</f>
        <v>2.7327120121064998E-3</v>
      </c>
      <c r="AB85" s="113">
        <f>'Stocks 1 Month Returns'!Y85*'Final Portfolio'!$J$13</f>
        <v>2.9446842422735209E-2</v>
      </c>
      <c r="AC85" s="113">
        <f t="shared" si="9"/>
        <v>4.1655854638745014E-2</v>
      </c>
      <c r="AD85" s="113">
        <f t="shared" si="10"/>
        <v>0.20913687513047749</v>
      </c>
      <c r="AE85" s="113">
        <f t="shared" si="11"/>
        <v>0.29379189998666411</v>
      </c>
      <c r="AI85" s="355">
        <v>81</v>
      </c>
      <c r="AJ85" s="355">
        <f>IF('Optimal Portfolio MAIN'!M83&gt;=0,0,1)</f>
        <v>0</v>
      </c>
      <c r="AK85" s="355">
        <f>IF('Optimal Portfolio MAIN'!N83&gt;=0,0,1)</f>
        <v>0</v>
      </c>
      <c r="AQ85" s="39">
        <v>52</v>
      </c>
      <c r="AR85" s="5">
        <f>IF('Optimal Portfolio MAIN'!AD71&gt;=0,0,1)</f>
        <v>0</v>
      </c>
      <c r="AS85" s="5">
        <f>IF('Optimal Portfolio MAIN'!AE71&gt;=0,0,1)</f>
        <v>0</v>
      </c>
      <c r="AY85" s="372">
        <v>81</v>
      </c>
      <c r="AZ85" s="372"/>
      <c r="BA85" s="372"/>
      <c r="BB85" s="391"/>
      <c r="BC85" s="391"/>
      <c r="BE85" s="39">
        <v>52</v>
      </c>
      <c r="BF85" s="222"/>
      <c r="BG85" s="222"/>
      <c r="BH85" s="400"/>
      <c r="BI85" s="400"/>
      <c r="BM85" s="193">
        <v>81</v>
      </c>
      <c r="BN85" s="366">
        <f ca="1">NORMINV(RAND(),$BR$2,$BR$3)</f>
        <v>-2.2028581676498352E-2</v>
      </c>
      <c r="BO85" s="361">
        <f ca="1">BN85-BN$296</f>
        <v>3.4545161806113014E-4</v>
      </c>
      <c r="BP85" s="367">
        <f ca="1">BN85-BN$301</f>
        <v>8.7131668486855954E-3</v>
      </c>
      <c r="BT85" s="193">
        <v>81</v>
      </c>
      <c r="BU85" s="356">
        <f ca="1">IF(BO85&gt;=0,0,1)</f>
        <v>0</v>
      </c>
      <c r="BV85" s="355">
        <f ca="1">IF(BP85&gt;=0,0,1)</f>
        <v>0</v>
      </c>
      <c r="BZ85" s="193">
        <v>81</v>
      </c>
      <c r="CA85" s="368">
        <f ca="1">NORMINV(RAND(),CE$2,CE$3)</f>
        <v>3.1444571756367418E-2</v>
      </c>
      <c r="CB85" s="166">
        <f ca="1">CA85-CA$389</f>
        <v>0.10409618836491936</v>
      </c>
      <c r="CC85" s="166">
        <f ca="1">CA85-CA$394</f>
        <v>0.13232988176219357</v>
      </c>
      <c r="CG85" s="193">
        <v>81</v>
      </c>
      <c r="CH85" s="193">
        <f ca="1">IF(CB85&gt;=0,0,1)</f>
        <v>0</v>
      </c>
      <c r="CI85" s="193">
        <f ca="1">IF(CC85&gt;=0,0,1)</f>
        <v>0</v>
      </c>
    </row>
    <row r="86" spans="1:87" ht="15.6">
      <c r="A86" s="342">
        <v>45421</v>
      </c>
      <c r="B86" s="113">
        <f>'Stocks 1 Day Returns'!B195*'Final Portfolio'!$C$3</f>
        <v>7.819661630760635E-3</v>
      </c>
      <c r="C86" s="113">
        <f>'Stocks 1 Day Returns'!C195*'Final Portfolio'!$C$4</f>
        <v>3.6099382022551272E-3</v>
      </c>
      <c r="D86" s="113">
        <f>'Stocks 1 Day Returns'!D195*'Final Portfolio'!$C$5</f>
        <v>2.8962698057127187E-3</v>
      </c>
      <c r="E86" s="113">
        <f>'Stocks 1 Day Returns'!E195*'Final Portfolio'!$C$6</f>
        <v>2.2844641534853615E-3</v>
      </c>
      <c r="F86" s="113">
        <f>'Stocks 1 Day Returns'!F195*'Final Portfolio'!$C$7</f>
        <v>3.9073622519019708E-3</v>
      </c>
      <c r="G86" s="113">
        <f>'Stocks 1 Day Returns'!G195*'Final Portfolio'!$C$8</f>
        <v>3.4016189944448593E-3</v>
      </c>
      <c r="H86" s="113">
        <f>'Stocks 1 Day Returns'!H195*'Final Portfolio'!$C$9</f>
        <v>4.7453152586732373E-3</v>
      </c>
      <c r="I86" s="113">
        <f>'Stocks 1 Day Returns'!I195*'Final Portfolio'!$C$10</f>
        <v>2.9958706395258705E-3</v>
      </c>
      <c r="J86" s="113">
        <f>'Stocks 1 Day Returns'!J195*'Final Portfolio'!$C$11</f>
        <v>2.2753468710882884E-3</v>
      </c>
      <c r="K86" s="113">
        <f>'Stocks 1 Day Returns'!K195*'Final Portfolio'!$C$12</f>
        <v>3.7892689515425016E-3</v>
      </c>
      <c r="L86" s="252">
        <f t="shared" si="6"/>
        <v>3.7725116759390567E-2</v>
      </c>
      <c r="M86" s="113">
        <f t="shared" si="7"/>
        <v>5.613664645600959E-2</v>
      </c>
      <c r="N86" s="113">
        <f t="shared" si="8"/>
        <v>6.5457817754185132E-2</v>
      </c>
      <c r="Q86" s="227">
        <v>45358</v>
      </c>
      <c r="R86" s="113">
        <f>'Stocks 1 Month Returns'!O86*'Final Portfolio'!$J$3</f>
        <v>7.4694816127768293E-3</v>
      </c>
      <c r="S86" s="113">
        <f>'Stocks 1 Month Returns'!P86*'Final Portfolio'!$J$4</f>
        <v>-1.0001740387732194E-2</v>
      </c>
      <c r="T86" s="113">
        <f>'Stocks 1 Month Returns'!Q86*'Final Portfolio'!$J$6</f>
        <v>-1.2476780019407131E-3</v>
      </c>
      <c r="U86" s="113">
        <f>'Stocks 1 Month Returns'!R86*'Final Portfolio'!$J$6</f>
        <v>-1.6957319626091571E-3</v>
      </c>
      <c r="V86" s="113">
        <f>'Stocks 1 Month Returns'!S86*'Final Portfolio'!$J$7</f>
        <v>1.3930036218412517E-2</v>
      </c>
      <c r="W86" s="113">
        <f>'Stocks 1 Month Returns'!T86*'Final Portfolio'!$J$8</f>
        <v>2.9585359252508828E-3</v>
      </c>
      <c r="X86" s="113">
        <f>'Stocks 1 Month Returns'!U86*'Final Portfolio'!$J$9</f>
        <v>1.4912115500415801E-3</v>
      </c>
      <c r="Y86" s="113">
        <f>'Stocks 1 Month Returns'!V86*'Final Portfolio'!$J$10</f>
        <v>-1.9670502668242594E-3</v>
      </c>
      <c r="Z86" s="113">
        <f>'Stocks 1 Month Returns'!W86*'Final Portfolio'!$J$11</f>
        <v>-4.5573480086514078E-3</v>
      </c>
      <c r="AA86" s="113">
        <f>'Stocks 1 Month Returns'!X86*'Final Portfolio'!$J$12</f>
        <v>3.6259450177723541E-3</v>
      </c>
      <c r="AB86" s="113">
        <f>'Stocks 1 Month Returns'!Y86*'Final Portfolio'!$J$13</f>
        <v>2.8586848499589035E-2</v>
      </c>
      <c r="AC86" s="113">
        <f t="shared" si="9"/>
        <v>3.8592510196085464E-2</v>
      </c>
      <c r="AD86" s="113">
        <f t="shared" si="10"/>
        <v>0.20607353068781792</v>
      </c>
      <c r="AE86" s="113">
        <f t="shared" si="11"/>
        <v>0.29072855554400456</v>
      </c>
      <c r="AI86" s="355">
        <v>82</v>
      </c>
      <c r="AJ86" s="355">
        <f>IF('Optimal Portfolio MAIN'!M84&gt;=0,0,1)</f>
        <v>0</v>
      </c>
      <c r="AK86" s="355">
        <f>IF('Optimal Portfolio MAIN'!N84&gt;=0,0,1)</f>
        <v>0</v>
      </c>
      <c r="AQ86" s="39">
        <v>53</v>
      </c>
      <c r="AR86" s="5">
        <f>IF('Optimal Portfolio MAIN'!AD72&gt;=0,0,1)</f>
        <v>0</v>
      </c>
      <c r="AS86" s="5">
        <f>IF('Optimal Portfolio MAIN'!AE72&gt;=0,0,1)</f>
        <v>0</v>
      </c>
      <c r="AY86" s="372">
        <v>82</v>
      </c>
      <c r="AZ86" s="372"/>
      <c r="BA86" s="372"/>
      <c r="BB86" s="391"/>
      <c r="BC86" s="391"/>
      <c r="BE86" s="39">
        <v>53</v>
      </c>
      <c r="BF86" s="222"/>
      <c r="BG86" s="222"/>
      <c r="BH86" s="400"/>
      <c r="BI86" s="400"/>
      <c r="BM86" s="193">
        <v>82</v>
      </c>
      <c r="BN86" s="366">
        <f ca="1">NORMINV(RAND(),$BR$2,$BR$3)</f>
        <v>-3.3824844449037564E-2</v>
      </c>
      <c r="BO86" s="361">
        <f ca="1">BN86-BN$296</f>
        <v>-1.1450811154478081E-2</v>
      </c>
      <c r="BP86" s="367">
        <f ca="1">BN86-BN$301</f>
        <v>-3.0830959238536161E-3</v>
      </c>
      <c r="BT86" s="193">
        <v>82</v>
      </c>
      <c r="BU86" s="356">
        <f ca="1">IF(BO86&gt;=0,0,1)</f>
        <v>1</v>
      </c>
      <c r="BV86" s="355">
        <f ca="1">IF(BP86&gt;=0,0,1)</f>
        <v>1</v>
      </c>
      <c r="BZ86" s="193">
        <v>82</v>
      </c>
      <c r="CA86" s="368">
        <f ca="1">NORMINV(RAND(),CE$2,CE$3)</f>
        <v>3.9553598124449557E-2</v>
      </c>
      <c r="CB86" s="166">
        <f ca="1">CA86-CA$389</f>
        <v>0.1122052147330015</v>
      </c>
      <c r="CC86" s="166">
        <f ca="1">CA86-CA$394</f>
        <v>0.14043890813027571</v>
      </c>
      <c r="CG86" s="193">
        <v>82</v>
      </c>
      <c r="CH86" s="193">
        <f ca="1">IF(CB86&gt;=0,0,1)</f>
        <v>0</v>
      </c>
      <c r="CI86" s="193">
        <f ca="1">IF(CC86&gt;=0,0,1)</f>
        <v>0</v>
      </c>
    </row>
    <row r="87" spans="1:87" ht="15.6">
      <c r="A87" s="342">
        <v>45427</v>
      </c>
      <c r="B87" s="113">
        <f>'Stocks 1 Day Returns'!B194*'Final Portfolio'!$C$3</f>
        <v>-4.2014332045326877E-3</v>
      </c>
      <c r="C87" s="113">
        <f>'Stocks 1 Day Returns'!C194*'Final Portfolio'!$C$4</f>
        <v>-1.8677389062092496E-3</v>
      </c>
      <c r="D87" s="113">
        <f>'Stocks 1 Day Returns'!D194*'Final Portfolio'!$C$5</f>
        <v>-2.3391898081991736E-3</v>
      </c>
      <c r="E87" s="113">
        <f>'Stocks 1 Day Returns'!E194*'Final Portfolio'!$C$6</f>
        <v>-1.1073995721943596E-3</v>
      </c>
      <c r="F87" s="113">
        <f>'Stocks 1 Day Returns'!F194*'Final Portfolio'!$C$7</f>
        <v>-1.1463592951476275E-3</v>
      </c>
      <c r="G87" s="113">
        <f>'Stocks 1 Day Returns'!G194*'Final Portfolio'!$C$8</f>
        <v>1.1220583968303277E-4</v>
      </c>
      <c r="H87" s="113">
        <f>'Stocks 1 Day Returns'!H194*'Final Portfolio'!$C$9</f>
        <v>-2.2602199780318577E-3</v>
      </c>
      <c r="I87" s="113">
        <f>'Stocks 1 Day Returns'!I194*'Final Portfolio'!$C$10</f>
        <v>1.4910633359692448E-4</v>
      </c>
      <c r="J87" s="113">
        <f>'Stocks 1 Day Returns'!J194*'Final Portfolio'!$C$11</f>
        <v>-3.2371815639450018E-4</v>
      </c>
      <c r="K87" s="113">
        <f>'Stocks 1 Day Returns'!K194*'Final Portfolio'!$C$12</f>
        <v>-3.4084686531689391E-3</v>
      </c>
      <c r="L87" s="252">
        <f t="shared" si="6"/>
        <v>-1.6393215400598439E-2</v>
      </c>
      <c r="M87" s="113">
        <f t="shared" si="7"/>
        <v>2.0183142960205798E-3</v>
      </c>
      <c r="N87" s="113">
        <f t="shared" si="8"/>
        <v>1.1339485594196119E-2</v>
      </c>
      <c r="Q87" s="227">
        <v>45359</v>
      </c>
      <c r="R87" s="113">
        <f>'Stocks 1 Month Returns'!O87*'Final Portfolio'!$J$3</f>
        <v>3.0727081214202423E-3</v>
      </c>
      <c r="S87" s="113">
        <f>'Stocks 1 Month Returns'!P87*'Final Portfolio'!$J$4</f>
        <v>-8.7663729710483786E-3</v>
      </c>
      <c r="T87" s="113">
        <f>'Stocks 1 Month Returns'!Q87*'Final Portfolio'!$J$6</f>
        <v>-1.8704161408127451E-3</v>
      </c>
      <c r="U87" s="113">
        <f>'Stocks 1 Month Returns'!R87*'Final Portfolio'!$J$6</f>
        <v>-1.0704487358493698E-3</v>
      </c>
      <c r="V87" s="113">
        <f>'Stocks 1 Month Returns'!S87*'Final Portfolio'!$J$7</f>
        <v>-8.3106298675958868E-4</v>
      </c>
      <c r="W87" s="113">
        <f>'Stocks 1 Month Returns'!T87*'Final Portfolio'!$J$8</f>
        <v>2.0009922693727368E-3</v>
      </c>
      <c r="X87" s="113">
        <f>'Stocks 1 Month Returns'!U87*'Final Portfolio'!$J$9</f>
        <v>2.0980656889339408E-3</v>
      </c>
      <c r="Y87" s="113">
        <f>'Stocks 1 Month Returns'!V87*'Final Portfolio'!$J$10</f>
        <v>-2.8281544503954746E-3</v>
      </c>
      <c r="Z87" s="113">
        <f>'Stocks 1 Month Returns'!W87*'Final Portfolio'!$J$11</f>
        <v>-5.5470831064755814E-3</v>
      </c>
      <c r="AA87" s="113">
        <f>'Stocks 1 Month Returns'!X87*'Final Portfolio'!$J$12</f>
        <v>3.0676626805182928E-3</v>
      </c>
      <c r="AB87" s="113">
        <f>'Stocks 1 Month Returns'!Y87*'Final Portfolio'!$J$13</f>
        <v>2.064415937546471E-2</v>
      </c>
      <c r="AC87" s="113">
        <f t="shared" si="9"/>
        <v>9.9700497443687853E-3</v>
      </c>
      <c r="AD87" s="113">
        <f t="shared" si="10"/>
        <v>0.17745107023610127</v>
      </c>
      <c r="AE87" s="113">
        <f t="shared" si="11"/>
        <v>0.26210609509228788</v>
      </c>
      <c r="AI87" s="355">
        <v>83</v>
      </c>
      <c r="AJ87" s="355">
        <f>IF('Optimal Portfolio MAIN'!M85&gt;=0,0,1)</f>
        <v>0</v>
      </c>
      <c r="AK87" s="355">
        <f>IF('Optimal Portfolio MAIN'!N85&gt;=0,0,1)</f>
        <v>0</v>
      </c>
      <c r="AQ87" s="39">
        <v>54</v>
      </c>
      <c r="AR87" s="5">
        <f>IF('Optimal Portfolio MAIN'!AD73&gt;=0,0,1)</f>
        <v>0</v>
      </c>
      <c r="AS87" s="5">
        <f>IF('Optimal Portfolio MAIN'!AE73&gt;=0,0,1)</f>
        <v>0</v>
      </c>
      <c r="AY87" s="372">
        <v>83</v>
      </c>
      <c r="AZ87" s="372"/>
      <c r="BA87" s="372"/>
      <c r="BB87" s="391"/>
      <c r="BC87" s="391"/>
      <c r="BE87" s="39">
        <v>54</v>
      </c>
      <c r="BF87" s="222"/>
      <c r="BG87" s="222"/>
      <c r="BH87" s="400"/>
      <c r="BI87" s="400"/>
      <c r="BM87" s="193">
        <v>83</v>
      </c>
      <c r="BN87" s="366">
        <f ca="1">NORMINV(RAND(),$BR$2,$BR$3)</f>
        <v>3.5099912434565138E-2</v>
      </c>
      <c r="BO87" s="361">
        <f ca="1">BN87-BN$296</f>
        <v>5.747394572912462E-2</v>
      </c>
      <c r="BP87" s="367">
        <f ca="1">BN87-BN$301</f>
        <v>6.5841660959749082E-2</v>
      </c>
      <c r="BT87" s="193">
        <v>83</v>
      </c>
      <c r="BU87" s="356">
        <f ca="1">IF(BO87&gt;=0,0,1)</f>
        <v>0</v>
      </c>
      <c r="BV87" s="355">
        <f ca="1">IF(BP87&gt;=0,0,1)</f>
        <v>0</v>
      </c>
      <c r="BZ87" s="193">
        <v>83</v>
      </c>
      <c r="CA87" s="368">
        <f ca="1">NORMINV(RAND(),CE$2,CE$3)</f>
        <v>3.7346625109004154E-2</v>
      </c>
      <c r="CB87" s="166">
        <f ca="1">CA87-CA$389</f>
        <v>0.10999824171755609</v>
      </c>
      <c r="CC87" s="166">
        <f ca="1">CA87-CA$394</f>
        <v>0.13823193511483031</v>
      </c>
      <c r="CG87" s="193">
        <v>83</v>
      </c>
      <c r="CH87" s="193">
        <f ca="1">IF(CB87&gt;=0,0,1)</f>
        <v>0</v>
      </c>
      <c r="CI87" s="193">
        <f ca="1">IF(CC87&gt;=0,0,1)</f>
        <v>0</v>
      </c>
    </row>
    <row r="88" spans="1:87" ht="15.6">
      <c r="A88" s="342">
        <v>45428</v>
      </c>
      <c r="B88" s="113">
        <f>'Stocks 1 Day Returns'!B193*'Final Portfolio'!$C$3</f>
        <v>7.663223607119107E-4</v>
      </c>
      <c r="C88" s="113">
        <f>'Stocks 1 Day Returns'!C193*'Final Portfolio'!$C$4</f>
        <v>-3.9968864021071139E-3</v>
      </c>
      <c r="D88" s="113">
        <f>'Stocks 1 Day Returns'!D193*'Final Portfolio'!$C$5</f>
        <v>-1.2001847608716597E-3</v>
      </c>
      <c r="E88" s="113">
        <f>'Stocks 1 Day Returns'!E193*'Final Portfolio'!$C$6</f>
        <v>-1.8680334575053037E-3</v>
      </c>
      <c r="F88" s="113">
        <f>'Stocks 1 Day Returns'!F193*'Final Portfolio'!$C$7</f>
        <v>-5.6707961972572989E-4</v>
      </c>
      <c r="G88" s="113">
        <f>'Stocks 1 Day Returns'!G193*'Final Portfolio'!$C$8</f>
        <v>-1.7307887460633054E-3</v>
      </c>
      <c r="H88" s="113">
        <f>'Stocks 1 Day Returns'!H193*'Final Portfolio'!$C$9</f>
        <v>1.704954612166607E-3</v>
      </c>
      <c r="I88" s="113">
        <f>'Stocks 1 Day Returns'!I193*'Final Portfolio'!$C$10</f>
        <v>-2.3300491053342655E-3</v>
      </c>
      <c r="J88" s="113">
        <f>'Stocks 1 Day Returns'!J193*'Final Portfolio'!$C$11</f>
        <v>-4.1999581482428669E-3</v>
      </c>
      <c r="K88" s="113">
        <f>'Stocks 1 Day Returns'!K193*'Final Portfolio'!$C$12</f>
        <v>-1.0698625371964533E-3</v>
      </c>
      <c r="L88" s="252">
        <f t="shared" si="6"/>
        <v>-1.449156580416818E-2</v>
      </c>
      <c r="M88" s="113">
        <f t="shared" si="7"/>
        <v>3.9199638924508392E-3</v>
      </c>
      <c r="N88" s="113">
        <f t="shared" si="8"/>
        <v>1.3241135190626379E-2</v>
      </c>
      <c r="Q88" s="227">
        <v>45363</v>
      </c>
      <c r="R88" s="113">
        <f>'Stocks 1 Month Returns'!O88*'Final Portfolio'!$J$3</f>
        <v>3.7340863258507719E-3</v>
      </c>
      <c r="S88" s="113">
        <f>'Stocks 1 Month Returns'!P88*'Final Portfolio'!$J$4</f>
        <v>-8.0147549229866461E-3</v>
      </c>
      <c r="T88" s="113">
        <f>'Stocks 1 Month Returns'!Q88*'Final Portfolio'!$J$6</f>
        <v>-1.5486467940046911E-3</v>
      </c>
      <c r="U88" s="113">
        <f>'Stocks 1 Month Returns'!R88*'Final Portfolio'!$J$6</f>
        <v>-6.4816990655632619E-4</v>
      </c>
      <c r="V88" s="113">
        <f>'Stocks 1 Month Returns'!S88*'Final Portfolio'!$J$7</f>
        <v>3.9489423385874267E-3</v>
      </c>
      <c r="W88" s="113">
        <f>'Stocks 1 Month Returns'!T88*'Final Portfolio'!$J$8</f>
        <v>4.0567337301626429E-3</v>
      </c>
      <c r="X88" s="113">
        <f>'Stocks 1 Month Returns'!U88*'Final Portfolio'!$J$9</f>
        <v>1.1792155259594227E-3</v>
      </c>
      <c r="Y88" s="113">
        <f>'Stocks 1 Month Returns'!V88*'Final Portfolio'!$J$10</f>
        <v>-1.1922920455710417E-4</v>
      </c>
      <c r="Z88" s="113">
        <f>'Stocks 1 Month Returns'!W88*'Final Portfolio'!$J$11</f>
        <v>-1.254003114882265E-2</v>
      </c>
      <c r="AA88" s="113">
        <f>'Stocks 1 Month Returns'!X88*'Final Portfolio'!$J$12</f>
        <v>-1.7186394700150265E-4</v>
      </c>
      <c r="AB88" s="113">
        <f>'Stocks 1 Month Returns'!Y88*'Final Portfolio'!$J$13</f>
        <v>2.2456629223323477E-2</v>
      </c>
      <c r="AC88" s="113">
        <f t="shared" si="9"/>
        <v>1.233291121995482E-2</v>
      </c>
      <c r="AD88" s="113">
        <f t="shared" si="10"/>
        <v>0.1798139317116873</v>
      </c>
      <c r="AE88" s="113">
        <f t="shared" si="11"/>
        <v>0.26446895656787395</v>
      </c>
      <c r="AI88" s="355">
        <v>84</v>
      </c>
      <c r="AJ88" s="355">
        <f>IF('Optimal Portfolio MAIN'!M86&gt;=0,0,1)</f>
        <v>0</v>
      </c>
      <c r="AK88" s="355">
        <f>IF('Optimal Portfolio MAIN'!N86&gt;=0,0,1)</f>
        <v>0</v>
      </c>
      <c r="AQ88" s="39">
        <v>55</v>
      </c>
      <c r="AR88" s="5">
        <f>IF('Optimal Portfolio MAIN'!AD74&gt;=0,0,1)</f>
        <v>0</v>
      </c>
      <c r="AS88" s="5">
        <f>IF('Optimal Portfolio MAIN'!AE74&gt;=0,0,1)</f>
        <v>0</v>
      </c>
      <c r="AY88" s="372">
        <v>84</v>
      </c>
      <c r="AZ88" s="372"/>
      <c r="BA88" s="372"/>
      <c r="BB88" s="391"/>
      <c r="BC88" s="391"/>
      <c r="BE88" s="39">
        <v>55</v>
      </c>
      <c r="BF88" s="222"/>
      <c r="BG88" s="222"/>
      <c r="BH88" s="400"/>
      <c r="BI88" s="400"/>
      <c r="BM88" s="193">
        <v>84</v>
      </c>
      <c r="BN88" s="366">
        <f ca="1">NORMINV(RAND(),$BR$2,$BR$3)</f>
        <v>1.2510212940522659E-2</v>
      </c>
      <c r="BO88" s="361">
        <f ca="1">BN88-BN$296</f>
        <v>3.4884246235082142E-2</v>
      </c>
      <c r="BP88" s="367">
        <f ca="1">BN88-BN$301</f>
        <v>4.3251961465706604E-2</v>
      </c>
      <c r="BT88" s="193">
        <v>84</v>
      </c>
      <c r="BU88" s="356">
        <f ca="1">IF(BO88&gt;=0,0,1)</f>
        <v>0</v>
      </c>
      <c r="BV88" s="355">
        <f ca="1">IF(BP88&gt;=0,0,1)</f>
        <v>0</v>
      </c>
      <c r="BZ88" s="193">
        <v>84</v>
      </c>
      <c r="CA88" s="368">
        <f ca="1">NORMINV(RAND(),CE$2,CE$3)</f>
        <v>0.10203753725731521</v>
      </c>
      <c r="CB88" s="166">
        <f ca="1">CA88-CA$389</f>
        <v>0.17468915386586714</v>
      </c>
      <c r="CC88" s="166">
        <f ca="1">CA88-CA$394</f>
        <v>0.20292284726314136</v>
      </c>
      <c r="CG88" s="193">
        <v>84</v>
      </c>
      <c r="CH88" s="193">
        <f ca="1">IF(CB88&gt;=0,0,1)</f>
        <v>0</v>
      </c>
      <c r="CI88" s="193">
        <f ca="1">IF(CC88&gt;=0,0,1)</f>
        <v>0</v>
      </c>
    </row>
    <row r="89" spans="1:87" ht="15.6">
      <c r="A89" s="342">
        <v>45429</v>
      </c>
      <c r="B89" s="113">
        <f>'Stocks 1 Day Returns'!B192*'Final Portfolio'!$C$3</f>
        <v>-1.0714255209242777E-2</v>
      </c>
      <c r="C89" s="113">
        <f>'Stocks 1 Day Returns'!C192*'Final Portfolio'!$C$4</f>
        <v>-2.00779170404616E-3</v>
      </c>
      <c r="D89" s="113">
        <f>'Stocks 1 Day Returns'!D192*'Final Portfolio'!$C$5</f>
        <v>-3.5840770233784335E-3</v>
      </c>
      <c r="E89" s="113">
        <f>'Stocks 1 Day Returns'!E192*'Final Portfolio'!$C$6</f>
        <v>-2.8473625213237064E-3</v>
      </c>
      <c r="F89" s="113">
        <f>'Stocks 1 Day Returns'!F192*'Final Portfolio'!$C$7</f>
        <v>-3.4135142294212718E-3</v>
      </c>
      <c r="G89" s="113">
        <f>'Stocks 1 Day Returns'!G192*'Final Portfolio'!$C$8</f>
        <v>-6.5900165419686815E-3</v>
      </c>
      <c r="H89" s="113">
        <f>'Stocks 1 Day Returns'!H192*'Final Portfolio'!$C$9</f>
        <v>-4.8506173613771884E-3</v>
      </c>
      <c r="I89" s="113">
        <f>'Stocks 1 Day Returns'!I192*'Final Portfolio'!$C$10</f>
        <v>-2.9448815965773222E-3</v>
      </c>
      <c r="J89" s="113">
        <f>'Stocks 1 Day Returns'!J192*'Final Portfolio'!$C$11</f>
        <v>-3.7240466153434315E-3</v>
      </c>
      <c r="K89" s="113">
        <f>'Stocks 1 Day Returns'!K192*'Final Portfolio'!$C$12</f>
        <v>-4.8861194855671867E-3</v>
      </c>
      <c r="L89" s="252">
        <f t="shared" si="6"/>
        <v>-4.5562682288246156E-2</v>
      </c>
      <c r="M89" s="113">
        <f t="shared" si="7"/>
        <v>-2.7151152591627137E-2</v>
      </c>
      <c r="N89" s="113">
        <f t="shared" si="8"/>
        <v>-1.7829981293451598E-2</v>
      </c>
      <c r="Q89" s="227">
        <v>45364</v>
      </c>
      <c r="R89" s="113">
        <f>'Stocks 1 Month Returns'!O89*'Final Portfolio'!$J$3</f>
        <v>-5.1167646989525031E-5</v>
      </c>
      <c r="S89" s="113">
        <f>'Stocks 1 Month Returns'!P89*'Final Portfolio'!$J$4</f>
        <v>-6.9428613607976728E-3</v>
      </c>
      <c r="T89" s="113">
        <f>'Stocks 1 Month Returns'!Q89*'Final Portfolio'!$J$6</f>
        <v>1.5545969776603209E-3</v>
      </c>
      <c r="U89" s="113">
        <f>'Stocks 1 Month Returns'!R89*'Final Portfolio'!$J$6</f>
        <v>5.8543271229957836E-4</v>
      </c>
      <c r="V89" s="113">
        <f>'Stocks 1 Month Returns'!S89*'Final Portfolio'!$J$7</f>
        <v>2.1188428180229282E-3</v>
      </c>
      <c r="W89" s="113">
        <f>'Stocks 1 Month Returns'!T89*'Final Portfolio'!$J$8</f>
        <v>7.7356730198845369E-3</v>
      </c>
      <c r="X89" s="113">
        <f>'Stocks 1 Month Returns'!U89*'Final Portfolio'!$J$9</f>
        <v>5.8394437658452064E-3</v>
      </c>
      <c r="Y89" s="113">
        <f>'Stocks 1 Month Returns'!V89*'Final Portfolio'!$J$10</f>
        <v>1.7702389600977541E-3</v>
      </c>
      <c r="Z89" s="113">
        <f>'Stocks 1 Month Returns'!W89*'Final Portfolio'!$J$11</f>
        <v>-1.1003825985824445E-2</v>
      </c>
      <c r="AA89" s="113">
        <f>'Stocks 1 Month Returns'!X89*'Final Portfolio'!$J$12</f>
        <v>4.9142108200795455E-3</v>
      </c>
      <c r="AB89" s="113">
        <f>'Stocks 1 Month Returns'!Y89*'Final Portfolio'!$J$13</f>
        <v>4.0607813848479113E-2</v>
      </c>
      <c r="AC89" s="113">
        <f t="shared" si="9"/>
        <v>4.7128397928757337E-2</v>
      </c>
      <c r="AD89" s="113">
        <f t="shared" si="10"/>
        <v>0.21460941842048981</v>
      </c>
      <c r="AE89" s="113">
        <f t="shared" si="11"/>
        <v>0.29926444327667645</v>
      </c>
      <c r="AI89" s="355">
        <v>85</v>
      </c>
      <c r="AJ89" s="355">
        <f>IF('Optimal Portfolio MAIN'!M87&gt;=0,0,1)</f>
        <v>0</v>
      </c>
      <c r="AK89" s="355">
        <f>IF('Optimal Portfolio MAIN'!N87&gt;=0,0,1)</f>
        <v>0</v>
      </c>
      <c r="AQ89" s="39">
        <v>56</v>
      </c>
      <c r="AR89" s="5">
        <f>IF('Optimal Portfolio MAIN'!AD75&gt;=0,0,1)</f>
        <v>0</v>
      </c>
      <c r="AS89" s="5">
        <f>IF('Optimal Portfolio MAIN'!AE75&gt;=0,0,1)</f>
        <v>0</v>
      </c>
      <c r="AY89" s="372">
        <v>85</v>
      </c>
      <c r="AZ89" s="372"/>
      <c r="BA89" s="372"/>
      <c r="BB89" s="391"/>
      <c r="BC89" s="391"/>
      <c r="BE89" s="39">
        <v>56</v>
      </c>
      <c r="BF89" s="222"/>
      <c r="BG89" s="222"/>
      <c r="BH89" s="400"/>
      <c r="BI89" s="400"/>
      <c r="BM89" s="193">
        <v>85</v>
      </c>
      <c r="BN89" s="366">
        <f ca="1">NORMINV(RAND(),$BR$2,$BR$3)</f>
        <v>1.0948972073993448E-2</v>
      </c>
      <c r="BO89" s="361">
        <f ca="1">BN89-BN$296</f>
        <v>3.3323005368552927E-2</v>
      </c>
      <c r="BP89" s="367">
        <f ca="1">BN89-BN$301</f>
        <v>4.1690720599177396E-2</v>
      </c>
      <c r="BT89" s="193">
        <v>85</v>
      </c>
      <c r="BU89" s="356">
        <f ca="1">IF(BO89&gt;=0,0,1)</f>
        <v>0</v>
      </c>
      <c r="BV89" s="355">
        <f ca="1">IF(BP89&gt;=0,0,1)</f>
        <v>0</v>
      </c>
      <c r="BZ89" s="193">
        <v>85</v>
      </c>
      <c r="CA89" s="368">
        <f ca="1">NORMINV(RAND(),CE$2,CE$3)</f>
        <v>0.15973416407334201</v>
      </c>
      <c r="CB89" s="166">
        <f ca="1">CA89-CA$389</f>
        <v>0.23238578068189397</v>
      </c>
      <c r="CC89" s="166">
        <f ca="1">CA89-CA$394</f>
        <v>0.26061947407916819</v>
      </c>
      <c r="CG89" s="193">
        <v>85</v>
      </c>
      <c r="CH89" s="193">
        <f ca="1">IF(CB89&gt;=0,0,1)</f>
        <v>0</v>
      </c>
      <c r="CI89" s="193">
        <f ca="1">IF(CC89&gt;=0,0,1)</f>
        <v>0</v>
      </c>
    </row>
    <row r="90" spans="1:87" ht="15.6">
      <c r="A90" s="342">
        <v>45434</v>
      </c>
      <c r="B90" s="113">
        <f>'Stocks 1 Day Returns'!B191*'Final Portfolio'!$C$3</f>
        <v>6.7940082992684842E-4</v>
      </c>
      <c r="C90" s="113">
        <f>'Stocks 1 Day Returns'!C191*'Final Portfolio'!$C$4</f>
        <v>-5.5029442076162671E-4</v>
      </c>
      <c r="D90" s="113">
        <f>'Stocks 1 Day Returns'!D191*'Final Portfolio'!$C$5</f>
        <v>-6.0745427494943713E-4</v>
      </c>
      <c r="E90" s="113">
        <f>'Stocks 1 Day Returns'!E191*'Final Portfolio'!$C$6</f>
        <v>-1.133214665060186E-3</v>
      </c>
      <c r="F90" s="113">
        <f>'Stocks 1 Day Returns'!F191*'Final Portfolio'!$C$7</f>
        <v>-1.5397543465582586E-3</v>
      </c>
      <c r="G90" s="113">
        <f>'Stocks 1 Day Returns'!G191*'Final Portfolio'!$C$8</f>
        <v>-3.6875152765581954E-4</v>
      </c>
      <c r="H90" s="113">
        <f>'Stocks 1 Day Returns'!H191*'Final Portfolio'!$C$9</f>
        <v>-7.3184559332867044E-4</v>
      </c>
      <c r="I90" s="113">
        <f>'Stocks 1 Day Returns'!I191*'Final Portfolio'!$C$10</f>
        <v>-1.557418173164904E-5</v>
      </c>
      <c r="J90" s="113">
        <f>'Stocks 1 Day Returns'!J191*'Final Portfolio'!$C$11</f>
        <v>-3.4220846937134783E-3</v>
      </c>
      <c r="K90" s="113">
        <f>'Stocks 1 Day Returns'!K191*'Final Portfolio'!$C$12</f>
        <v>-2.6377041135582481E-3</v>
      </c>
      <c r="L90" s="252">
        <f t="shared" si="6"/>
        <v>-1.0327276987390527E-2</v>
      </c>
      <c r="M90" s="113">
        <f t="shared" si="7"/>
        <v>8.084252709228492E-3</v>
      </c>
      <c r="N90" s="113">
        <f t="shared" si="8"/>
        <v>1.7405424007404031E-2</v>
      </c>
      <c r="Q90" s="227">
        <v>45365</v>
      </c>
      <c r="R90" s="113">
        <f>'Stocks 1 Month Returns'!O90*'Final Portfolio'!$J$3</f>
        <v>-2.8988683794499595E-3</v>
      </c>
      <c r="S90" s="113">
        <f>'Stocks 1 Month Returns'!P90*'Final Portfolio'!$J$4</f>
        <v>-5.1349125464659126E-3</v>
      </c>
      <c r="T90" s="113">
        <f>'Stocks 1 Month Returns'!Q90*'Final Portfolio'!$J$6</f>
        <v>3.3820452096368571E-3</v>
      </c>
      <c r="U90" s="113">
        <f>'Stocks 1 Month Returns'!R90*'Final Portfolio'!$J$6</f>
        <v>-4.8500829533615786E-4</v>
      </c>
      <c r="V90" s="113">
        <f>'Stocks 1 Month Returns'!S90*'Final Portfolio'!$J$7</f>
        <v>1.0682915634594092E-3</v>
      </c>
      <c r="W90" s="113">
        <f>'Stocks 1 Month Returns'!T90*'Final Portfolio'!$J$8</f>
        <v>8.297231298778197E-3</v>
      </c>
      <c r="X90" s="113">
        <f>'Stocks 1 Month Returns'!U90*'Final Portfolio'!$J$9</f>
        <v>3.616753123882965E-3</v>
      </c>
      <c r="Y90" s="113">
        <f>'Stocks 1 Month Returns'!V90*'Final Portfolio'!$J$10</f>
        <v>3.1402905046783E-3</v>
      </c>
      <c r="Z90" s="113">
        <f>'Stocks 1 Month Returns'!W90*'Final Portfolio'!$J$11</f>
        <v>-1.0599022140626004E-2</v>
      </c>
      <c r="AA90" s="113">
        <f>'Stocks 1 Month Returns'!X90*'Final Portfolio'!$J$12</f>
        <v>5.4265184897132768E-3</v>
      </c>
      <c r="AB90" s="113">
        <f>'Stocks 1 Month Returns'!Y90*'Final Portfolio'!$J$13</f>
        <v>3.3798803939083299E-2</v>
      </c>
      <c r="AC90" s="113">
        <f t="shared" si="9"/>
        <v>3.961212276735427E-2</v>
      </c>
      <c r="AD90" s="113">
        <f t="shared" si="10"/>
        <v>0.20709314325908673</v>
      </c>
      <c r="AE90" s="113">
        <f t="shared" si="11"/>
        <v>0.29174816811527338</v>
      </c>
      <c r="AI90" s="355">
        <v>86</v>
      </c>
      <c r="AJ90" s="355">
        <f>IF('Optimal Portfolio MAIN'!M88&gt;=0,0,1)</f>
        <v>0</v>
      </c>
      <c r="AK90" s="355">
        <f>IF('Optimal Portfolio MAIN'!N88&gt;=0,0,1)</f>
        <v>0</v>
      </c>
      <c r="AQ90" s="39">
        <v>57</v>
      </c>
      <c r="AR90" s="5">
        <f>IF('Optimal Portfolio MAIN'!AD76&gt;=0,0,1)</f>
        <v>0</v>
      </c>
      <c r="AS90" s="5">
        <f>IF('Optimal Portfolio MAIN'!AE76&gt;=0,0,1)</f>
        <v>0</v>
      </c>
      <c r="AY90" s="372">
        <v>86</v>
      </c>
      <c r="AZ90" s="372"/>
      <c r="BA90" s="372"/>
      <c r="BB90" s="391"/>
      <c r="BC90" s="391"/>
      <c r="BE90" s="39">
        <v>57</v>
      </c>
      <c r="BF90" s="222"/>
      <c r="BG90" s="222"/>
      <c r="BH90" s="400"/>
      <c r="BI90" s="400"/>
      <c r="BM90" s="193">
        <v>86</v>
      </c>
      <c r="BN90" s="366">
        <f ca="1">NORMINV(RAND(),$BR$2,$BR$3)</f>
        <v>-2.4730854981224824E-3</v>
      </c>
      <c r="BO90" s="361">
        <f ca="1">BN90-BN$296</f>
        <v>1.9900947796437002E-2</v>
      </c>
      <c r="BP90" s="367">
        <f ca="1">BN90-BN$301</f>
        <v>2.8268663027061464E-2</v>
      </c>
      <c r="BT90" s="193">
        <v>86</v>
      </c>
      <c r="BU90" s="356">
        <f ca="1">IF(BO90&gt;=0,0,1)</f>
        <v>0</v>
      </c>
      <c r="BV90" s="355">
        <f ca="1">IF(BP90&gt;=0,0,1)</f>
        <v>0</v>
      </c>
      <c r="BZ90" s="193">
        <v>86</v>
      </c>
      <c r="CA90" s="368">
        <f ca="1">NORMINV(RAND(),CE$2,CE$3)</f>
        <v>-1.2037599558601933E-2</v>
      </c>
      <c r="CB90" s="166">
        <f ca="1">CA90-CA$389</f>
        <v>6.0614017049950016E-2</v>
      </c>
      <c r="CC90" s="166">
        <f ca="1">CA90-CA$394</f>
        <v>8.8847710447224226E-2</v>
      </c>
      <c r="CG90" s="193">
        <v>86</v>
      </c>
      <c r="CH90" s="193">
        <f ca="1">IF(CB90&gt;=0,0,1)</f>
        <v>0</v>
      </c>
      <c r="CI90" s="193">
        <f ca="1">IF(CC90&gt;=0,0,1)</f>
        <v>0</v>
      </c>
    </row>
    <row r="91" spans="1:87" ht="15.6">
      <c r="A91" s="342">
        <v>45435</v>
      </c>
      <c r="B91" s="113">
        <f>'Stocks 1 Day Returns'!B190*'Final Portfolio'!$C$3</f>
        <v>-9.9113239393437882E-3</v>
      </c>
      <c r="C91" s="113">
        <f>'Stocks 1 Day Returns'!C190*'Final Portfolio'!$C$4</f>
        <v>5.3693567875039428E-5</v>
      </c>
      <c r="D91" s="113">
        <f>'Stocks 1 Day Returns'!D190*'Final Portfolio'!$C$5</f>
        <v>1.0325064695896535E-3</v>
      </c>
      <c r="E91" s="113">
        <f>'Stocks 1 Day Returns'!E190*'Final Portfolio'!$C$6</f>
        <v>2.5457865853833138E-4</v>
      </c>
      <c r="F91" s="113">
        <f>'Stocks 1 Day Returns'!F190*'Final Portfolio'!$C$7</f>
        <v>1.3754900820048932E-3</v>
      </c>
      <c r="G91" s="113">
        <f>'Stocks 1 Day Returns'!G190*'Final Portfolio'!$C$8</f>
        <v>-2.8838502088114561E-4</v>
      </c>
      <c r="H91" s="113">
        <f>'Stocks 1 Day Returns'!H190*'Final Portfolio'!$C$9</f>
        <v>-7.0984920559187482E-4</v>
      </c>
      <c r="I91" s="113">
        <f>'Stocks 1 Day Returns'!I190*'Final Portfolio'!$C$10</f>
        <v>5.2262423218068837E-4</v>
      </c>
      <c r="J91" s="113">
        <f>'Stocks 1 Day Returns'!J190*'Final Portfolio'!$C$11</f>
        <v>4.8014032608531873E-4</v>
      </c>
      <c r="K91" s="113">
        <f>'Stocks 1 Day Returns'!K190*'Final Portfolio'!$C$12</f>
        <v>-1.126049374731486E-4</v>
      </c>
      <c r="L91" s="252">
        <f t="shared" si="6"/>
        <v>-7.3031297670160334E-3</v>
      </c>
      <c r="M91" s="113">
        <f t="shared" si="7"/>
        <v>1.1108399929602986E-2</v>
      </c>
      <c r="N91" s="113">
        <f t="shared" si="8"/>
        <v>2.0429571227778526E-2</v>
      </c>
      <c r="Q91" s="227">
        <v>45366</v>
      </c>
      <c r="R91" s="113">
        <f>'Stocks 1 Month Returns'!O91*'Final Portfolio'!$J$3</f>
        <v>-2.9846146278300068E-3</v>
      </c>
      <c r="S91" s="113">
        <f>'Stocks 1 Month Returns'!P91*'Final Portfolio'!$J$4</f>
        <v>-5.3132052611235226E-3</v>
      </c>
      <c r="T91" s="113">
        <f>'Stocks 1 Month Returns'!Q91*'Final Portfolio'!$J$6</f>
        <v>2.1232728613178689E-3</v>
      </c>
      <c r="U91" s="113">
        <f>'Stocks 1 Month Returns'!R91*'Final Portfolio'!$J$6</f>
        <v>-3.370241754545589E-5</v>
      </c>
      <c r="V91" s="113">
        <f>'Stocks 1 Month Returns'!S91*'Final Portfolio'!$J$7</f>
        <v>-2.8884683548903613E-4</v>
      </c>
      <c r="W91" s="113">
        <f>'Stocks 1 Month Returns'!T91*'Final Portfolio'!$J$8</f>
        <v>7.3295982042531627E-3</v>
      </c>
      <c r="X91" s="113">
        <f>'Stocks 1 Month Returns'!U91*'Final Portfolio'!$J$9</f>
        <v>5.5119365934917213E-3</v>
      </c>
      <c r="Y91" s="113">
        <f>'Stocks 1 Month Returns'!V91*'Final Portfolio'!$J$10</f>
        <v>8.3763617792206977E-4</v>
      </c>
      <c r="Z91" s="113">
        <f>'Stocks 1 Month Returns'!W91*'Final Portfolio'!$J$11</f>
        <v>-1.0905442225271622E-2</v>
      </c>
      <c r="AA91" s="113">
        <f>'Stocks 1 Month Returns'!X91*'Final Portfolio'!$J$12</f>
        <v>3.2454107383708777E-3</v>
      </c>
      <c r="AB91" s="113">
        <f>'Stocks 1 Month Returns'!Y91*'Final Portfolio'!$J$13</f>
        <v>1.9641992327538382E-2</v>
      </c>
      <c r="AC91" s="113">
        <f t="shared" si="9"/>
        <v>1.9164035535634439E-2</v>
      </c>
      <c r="AD91" s="113">
        <f t="shared" si="10"/>
        <v>0.18664505602736692</v>
      </c>
      <c r="AE91" s="113">
        <f t="shared" si="11"/>
        <v>0.27130008088355356</v>
      </c>
      <c r="AI91" s="355">
        <v>87</v>
      </c>
      <c r="AJ91" s="355">
        <f>IF('Optimal Portfolio MAIN'!M89&gt;=0,0,1)</f>
        <v>1</v>
      </c>
      <c r="AK91" s="355">
        <f>IF('Optimal Portfolio MAIN'!N89&gt;=0,0,1)</f>
        <v>1</v>
      </c>
      <c r="AQ91" s="39">
        <v>58</v>
      </c>
      <c r="AR91" s="5">
        <f>IF('Optimal Portfolio MAIN'!AD77&gt;=0,0,1)</f>
        <v>0</v>
      </c>
      <c r="AS91" s="5">
        <f>IF('Optimal Portfolio MAIN'!AE77&gt;=0,0,1)</f>
        <v>0</v>
      </c>
      <c r="AY91" s="372">
        <v>87</v>
      </c>
      <c r="AZ91" s="372"/>
      <c r="BA91" s="372"/>
      <c r="BB91" s="391"/>
      <c r="BC91" s="391"/>
      <c r="BE91" s="39">
        <v>58</v>
      </c>
      <c r="BF91" s="222"/>
      <c r="BG91" s="222"/>
      <c r="BH91" s="400"/>
      <c r="BI91" s="400"/>
      <c r="BM91" s="193">
        <v>87</v>
      </c>
      <c r="BN91" s="366">
        <f ca="1">NORMINV(RAND(),$BR$2,$BR$3)</f>
        <v>1.3609765997393436E-2</v>
      </c>
      <c r="BO91" s="361">
        <f ca="1">BN91-BN$296</f>
        <v>3.5983799291952917E-2</v>
      </c>
      <c r="BP91" s="367">
        <f ca="1">BN91-BN$301</f>
        <v>4.4351514522577386E-2</v>
      </c>
      <c r="BT91" s="193">
        <v>87</v>
      </c>
      <c r="BU91" s="356">
        <f ca="1">IF(BO91&gt;=0,0,1)</f>
        <v>0</v>
      </c>
      <c r="BV91" s="355">
        <f ca="1">IF(BP91&gt;=0,0,1)</f>
        <v>0</v>
      </c>
      <c r="BZ91" s="193">
        <v>87</v>
      </c>
      <c r="CA91" s="368">
        <f ca="1">NORMINV(RAND(),CE$2,CE$3)</f>
        <v>0.11855796801482096</v>
      </c>
      <c r="CB91" s="166">
        <f ca="1">CA91-CA$389</f>
        <v>0.1912095846233729</v>
      </c>
      <c r="CC91" s="166">
        <f ca="1">CA91-CA$394</f>
        <v>0.21944327802064711</v>
      </c>
      <c r="CG91" s="193">
        <v>87</v>
      </c>
      <c r="CH91" s="193">
        <f ca="1">IF(CB91&gt;=0,0,1)</f>
        <v>0</v>
      </c>
      <c r="CI91" s="193">
        <f ca="1">IF(CC91&gt;=0,0,1)</f>
        <v>0</v>
      </c>
    </row>
    <row r="92" spans="1:87" ht="15.6">
      <c r="A92" s="342">
        <v>45436</v>
      </c>
      <c r="B92" s="113">
        <f>'Stocks 1 Day Returns'!B189*'Final Portfolio'!$C$3</f>
        <v>-8.53456541051008E-3</v>
      </c>
      <c r="C92" s="113">
        <f>'Stocks 1 Day Returns'!C189*'Final Portfolio'!$C$4</f>
        <v>-1.780061163655131E-3</v>
      </c>
      <c r="D92" s="113">
        <f>'Stocks 1 Day Returns'!D189*'Final Portfolio'!$C$5</f>
        <v>-3.3350406978511849E-3</v>
      </c>
      <c r="E92" s="113">
        <f>'Stocks 1 Day Returns'!E189*'Final Portfolio'!$C$6</f>
        <v>-1.4818353550265916E-3</v>
      </c>
      <c r="F92" s="113">
        <f>'Stocks 1 Day Returns'!F189*'Final Portfolio'!$C$7</f>
        <v>-2.259350730968189E-3</v>
      </c>
      <c r="G92" s="113">
        <f>'Stocks 1 Day Returns'!G189*'Final Portfolio'!$C$8</f>
        <v>-1.347816011405578E-3</v>
      </c>
      <c r="H92" s="113">
        <f>'Stocks 1 Day Returns'!H189*'Final Portfolio'!$C$9</f>
        <v>-2.0141910470696787E-3</v>
      </c>
      <c r="I92" s="113">
        <f>'Stocks 1 Day Returns'!I189*'Final Portfolio'!$C$10</f>
        <v>-3.1890948089642779E-3</v>
      </c>
      <c r="J92" s="113">
        <f>'Stocks 1 Day Returns'!J189*'Final Portfolio'!$C$11</f>
        <v>-3.3664761047072877E-3</v>
      </c>
      <c r="K92" s="113">
        <f>'Stocks 1 Day Returns'!K189*'Final Portfolio'!$C$12</f>
        <v>-3.9181995047944951E-3</v>
      </c>
      <c r="L92" s="252">
        <f t="shared" si="6"/>
        <v>-3.1226630834952498E-2</v>
      </c>
      <c r="M92" s="113">
        <f t="shared" si="7"/>
        <v>-1.2815101138333479E-2</v>
      </c>
      <c r="N92" s="113">
        <f t="shared" si="8"/>
        <v>-3.4939298401579395E-3</v>
      </c>
      <c r="Q92" s="227">
        <v>45370</v>
      </c>
      <c r="R92" s="113">
        <f>'Stocks 1 Month Returns'!O92*'Final Portfolio'!$J$3</f>
        <v>-3.1879924389807582E-3</v>
      </c>
      <c r="S92" s="113">
        <f>'Stocks 1 Month Returns'!P92*'Final Portfolio'!$J$4</f>
        <v>-2.9248247659136263E-3</v>
      </c>
      <c r="T92" s="113">
        <f>'Stocks 1 Month Returns'!Q92*'Final Portfolio'!$J$6</f>
        <v>3.5797896583748567E-3</v>
      </c>
      <c r="U92" s="113">
        <f>'Stocks 1 Month Returns'!R92*'Final Portfolio'!$J$6</f>
        <v>1.2967742828568695E-3</v>
      </c>
      <c r="V92" s="113">
        <f>'Stocks 1 Month Returns'!S92*'Final Portfolio'!$J$7</f>
        <v>3.6210504448326809E-3</v>
      </c>
      <c r="W92" s="113">
        <f>'Stocks 1 Month Returns'!T92*'Final Portfolio'!$J$8</f>
        <v>8.1968587776646736E-3</v>
      </c>
      <c r="X92" s="113">
        <f>'Stocks 1 Month Returns'!U92*'Final Portfolio'!$J$9</f>
        <v>8.9363356927670782E-3</v>
      </c>
      <c r="Y92" s="113">
        <f>'Stocks 1 Month Returns'!V92*'Final Portfolio'!$J$10</f>
        <v>1.3162949918216582E-3</v>
      </c>
      <c r="Z92" s="113">
        <f>'Stocks 1 Month Returns'!W92*'Final Portfolio'!$J$11</f>
        <v>-1.1003946845247848E-2</v>
      </c>
      <c r="AA92" s="113">
        <f>'Stocks 1 Month Returns'!X92*'Final Portfolio'!$J$12</f>
        <v>4.3445606032145138E-3</v>
      </c>
      <c r="AB92" s="113">
        <f>'Stocks 1 Month Returns'!Y92*'Final Portfolio'!$J$13</f>
        <v>3.6343169563372912E-2</v>
      </c>
      <c r="AC92" s="113">
        <f t="shared" si="9"/>
        <v>5.0518069964763011E-2</v>
      </c>
      <c r="AD92" s="113">
        <f t="shared" si="10"/>
        <v>0.21799909045649549</v>
      </c>
      <c r="AE92" s="113">
        <f t="shared" si="11"/>
        <v>0.3026541153126821</v>
      </c>
      <c r="AI92" s="355">
        <v>88</v>
      </c>
      <c r="AJ92" s="355">
        <f>IF('Optimal Portfolio MAIN'!M90&gt;=0,0,1)</f>
        <v>0</v>
      </c>
      <c r="AK92" s="355">
        <f>IF('Optimal Portfolio MAIN'!N90&gt;=0,0,1)</f>
        <v>0</v>
      </c>
      <c r="AQ92" s="39">
        <v>59</v>
      </c>
      <c r="AR92" s="5">
        <f>IF('Optimal Portfolio MAIN'!AD78&gt;=0,0,1)</f>
        <v>0</v>
      </c>
      <c r="AS92" s="5">
        <f>IF('Optimal Portfolio MAIN'!AE78&gt;=0,0,1)</f>
        <v>0</v>
      </c>
      <c r="AY92" s="372">
        <v>88</v>
      </c>
      <c r="AZ92" s="372"/>
      <c r="BA92" s="372"/>
      <c r="BB92" s="391"/>
      <c r="BC92" s="391"/>
      <c r="BE92" s="39">
        <v>59</v>
      </c>
      <c r="BF92" s="222"/>
      <c r="BG92" s="222"/>
      <c r="BH92" s="400"/>
      <c r="BI92" s="400"/>
      <c r="BM92" s="193">
        <v>88</v>
      </c>
      <c r="BN92" s="366">
        <f ca="1">NORMINV(RAND(),$BR$2,$BR$3)</f>
        <v>-3.0741748525183948E-2</v>
      </c>
      <c r="BO92" s="361">
        <f ca="1">BN92-BN$296</f>
        <v>-8.3677152306244652E-3</v>
      </c>
      <c r="BP92" s="367">
        <f ca="1">BN92-BN$301</f>
        <v>0</v>
      </c>
      <c r="BT92" s="193">
        <v>88</v>
      </c>
      <c r="BU92" s="356">
        <f ca="1">IF(BO92&gt;=0,0,1)</f>
        <v>1</v>
      </c>
      <c r="BV92" s="355">
        <f ca="1">IF(BP92&gt;=0,0,1)</f>
        <v>0</v>
      </c>
      <c r="BZ92" s="193">
        <v>88</v>
      </c>
      <c r="CA92" s="368">
        <f ca="1">NORMINV(RAND(),CE$2,CE$3)</f>
        <v>7.9668070134021551E-2</v>
      </c>
      <c r="CB92" s="166">
        <f ca="1">CA92-CA$389</f>
        <v>0.15231968674257351</v>
      </c>
      <c r="CC92" s="166">
        <f ca="1">CA92-CA$394</f>
        <v>0.18055338013984773</v>
      </c>
      <c r="CG92" s="193">
        <v>88</v>
      </c>
      <c r="CH92" s="193">
        <f ca="1">IF(CB92&gt;=0,0,1)</f>
        <v>0</v>
      </c>
      <c r="CI92" s="193">
        <f ca="1">IF(CC92&gt;=0,0,1)</f>
        <v>0</v>
      </c>
    </row>
    <row r="93" spans="1:87" ht="15.6">
      <c r="A93" s="342">
        <v>45441</v>
      </c>
      <c r="B93" s="113">
        <f>'Stocks 1 Day Returns'!B188*'Final Portfolio'!$C$3</f>
        <v>8.5995775022448834E-3</v>
      </c>
      <c r="C93" s="113">
        <f>'Stocks 1 Day Returns'!C188*'Final Portfolio'!$C$4</f>
        <v>9.050369584854057E-5</v>
      </c>
      <c r="D93" s="113">
        <f>'Stocks 1 Day Returns'!D188*'Final Portfolio'!$C$5</f>
        <v>-1.3236738564055195E-3</v>
      </c>
      <c r="E93" s="113">
        <f>'Stocks 1 Day Returns'!E188*'Final Portfolio'!$C$6</f>
        <v>2.0330360171533888E-4</v>
      </c>
      <c r="F93" s="113">
        <f>'Stocks 1 Day Returns'!F188*'Final Portfolio'!$C$7</f>
        <v>-1.3564812986516439E-3</v>
      </c>
      <c r="G93" s="113">
        <f>'Stocks 1 Day Returns'!G188*'Final Portfolio'!$C$8</f>
        <v>-1.4895703154994288E-3</v>
      </c>
      <c r="H93" s="113">
        <f>'Stocks 1 Day Returns'!H188*'Final Portfolio'!$C$9</f>
        <v>-1.2771450212969537E-3</v>
      </c>
      <c r="I93" s="113">
        <f>'Stocks 1 Day Returns'!I188*'Final Portfolio'!$C$10</f>
        <v>-1.0886973659258491E-3</v>
      </c>
      <c r="J93" s="113">
        <f>'Stocks 1 Day Returns'!J188*'Final Portfolio'!$C$11</f>
        <v>-2.0319163880777669E-3</v>
      </c>
      <c r="K93" s="113">
        <f>'Stocks 1 Day Returns'!K188*'Final Portfolio'!$C$12</f>
        <v>-1.21324986349316E-3</v>
      </c>
      <c r="L93" s="252">
        <f t="shared" si="6"/>
        <v>-8.8734930954155835E-4</v>
      </c>
      <c r="M93" s="113">
        <f t="shared" si="7"/>
        <v>1.7524180387077461E-2</v>
      </c>
      <c r="N93" s="113">
        <f t="shared" si="8"/>
        <v>2.6845351685253E-2</v>
      </c>
      <c r="Q93" s="227">
        <v>45371</v>
      </c>
      <c r="R93" s="113">
        <f>'Stocks 1 Month Returns'!O93*'Final Portfolio'!$J$3</f>
        <v>-5.4018261672195041E-3</v>
      </c>
      <c r="S93" s="113">
        <f>'Stocks 1 Month Returns'!P93*'Final Portfolio'!$J$4</f>
        <v>-1.6107538070545924E-3</v>
      </c>
      <c r="T93" s="113">
        <f>'Stocks 1 Month Returns'!Q93*'Final Portfolio'!$J$6</f>
        <v>4.2870125213516101E-3</v>
      </c>
      <c r="U93" s="113">
        <f>'Stocks 1 Month Returns'!R93*'Final Portfolio'!$J$6</f>
        <v>1.9392230696935542E-3</v>
      </c>
      <c r="V93" s="113">
        <f>'Stocks 1 Month Returns'!S93*'Final Portfolio'!$J$7</f>
        <v>8.0605219879748731E-3</v>
      </c>
      <c r="W93" s="113">
        <f>'Stocks 1 Month Returns'!T93*'Final Portfolio'!$J$8</f>
        <v>8.3188538935616407E-3</v>
      </c>
      <c r="X93" s="113">
        <f>'Stocks 1 Month Returns'!U93*'Final Portfolio'!$J$9</f>
        <v>1.1547191171299884E-2</v>
      </c>
      <c r="Y93" s="113">
        <f>'Stocks 1 Month Returns'!V93*'Final Portfolio'!$J$10</f>
        <v>1.3973051676115399E-4</v>
      </c>
      <c r="Z93" s="113">
        <f>'Stocks 1 Month Returns'!W93*'Final Portfolio'!$J$11</f>
        <v>-7.8515778020840418E-3</v>
      </c>
      <c r="AA93" s="113">
        <f>'Stocks 1 Month Returns'!X93*'Final Portfolio'!$J$12</f>
        <v>7.0521789568225727E-3</v>
      </c>
      <c r="AB93" s="113">
        <f>'Stocks 1 Month Returns'!Y93*'Final Portfolio'!$J$13</f>
        <v>4.7954827295878077E-2</v>
      </c>
      <c r="AC93" s="113">
        <f t="shared" si="9"/>
        <v>7.4435381636985223E-2</v>
      </c>
      <c r="AD93" s="113">
        <f t="shared" si="10"/>
        <v>0.24191640212871768</v>
      </c>
      <c r="AE93" s="113">
        <f t="shared" si="11"/>
        <v>0.32657142698490432</v>
      </c>
      <c r="AI93" s="355">
        <v>89</v>
      </c>
      <c r="AJ93" s="355">
        <f>IF('Optimal Portfolio MAIN'!M91&gt;=0,0,1)</f>
        <v>0</v>
      </c>
      <c r="AK93" s="355">
        <f>IF('Optimal Portfolio MAIN'!N91&gt;=0,0,1)</f>
        <v>0</v>
      </c>
      <c r="AQ93" s="39">
        <v>60</v>
      </c>
      <c r="AR93" s="5">
        <f>IF('Optimal Portfolio MAIN'!AD79&gt;=0,0,1)</f>
        <v>0</v>
      </c>
      <c r="AS93" s="5">
        <f>IF('Optimal Portfolio MAIN'!AE79&gt;=0,0,1)</f>
        <v>0</v>
      </c>
      <c r="AY93" s="372">
        <v>89</v>
      </c>
      <c r="AZ93" s="372"/>
      <c r="BA93" s="372"/>
      <c r="BB93" s="391"/>
      <c r="BC93" s="391"/>
      <c r="BE93" s="39">
        <v>60</v>
      </c>
      <c r="BF93" s="222"/>
      <c r="BG93" s="222"/>
      <c r="BH93" s="400"/>
      <c r="BI93" s="400"/>
      <c r="BM93" s="193">
        <v>89</v>
      </c>
      <c r="BN93" s="366">
        <f ca="1">NORMINV(RAND(),$BR$2,$BR$3)</f>
        <v>-4.7022122656692027E-3</v>
      </c>
      <c r="BO93" s="361">
        <f ca="1">BN93-BN$296</f>
        <v>1.767182102889028E-2</v>
      </c>
      <c r="BP93" s="367">
        <f ca="1">BN93-BN$301</f>
        <v>2.6039536259514745E-2</v>
      </c>
      <c r="BT93" s="193">
        <v>89</v>
      </c>
      <c r="BU93" s="356">
        <f ca="1">IF(BO93&gt;=0,0,1)</f>
        <v>0</v>
      </c>
      <c r="BV93" s="355">
        <f ca="1">IF(BP93&gt;=0,0,1)</f>
        <v>0</v>
      </c>
      <c r="BZ93" s="193">
        <v>89</v>
      </c>
      <c r="CA93" s="368">
        <f ca="1">NORMINV(RAND(),CE$2,CE$3)</f>
        <v>-5.9451386886837255E-3</v>
      </c>
      <c r="CB93" s="166">
        <f ca="1">CA93-CA$389</f>
        <v>6.6706477919868223E-2</v>
      </c>
      <c r="CC93" s="166">
        <f ca="1">CA93-CA$394</f>
        <v>9.4940171317142441E-2</v>
      </c>
      <c r="CG93" s="193">
        <v>89</v>
      </c>
      <c r="CH93" s="193">
        <f ca="1">IF(CB93&gt;=0,0,1)</f>
        <v>0</v>
      </c>
      <c r="CI93" s="193">
        <f ca="1">IF(CC93&gt;=0,0,1)</f>
        <v>0</v>
      </c>
    </row>
    <row r="94" spans="1:87" ht="15.6">
      <c r="A94" s="342">
        <v>45442</v>
      </c>
      <c r="B94" s="113">
        <f>'Stocks 1 Day Returns'!B187*'Final Portfolio'!$C$3</f>
        <v>9.7849561309979547E-3</v>
      </c>
      <c r="C94" s="113">
        <f>'Stocks 1 Day Returns'!C187*'Final Portfolio'!$C$4</f>
        <v>7.1662109688487737E-4</v>
      </c>
      <c r="D94" s="113">
        <f>'Stocks 1 Day Returns'!D187*'Final Portfolio'!$C$5</f>
        <v>-1.4307176938759747E-3</v>
      </c>
      <c r="E94" s="113">
        <f>'Stocks 1 Day Returns'!E187*'Final Portfolio'!$C$6</f>
        <v>-7.6834441559329059E-4</v>
      </c>
      <c r="F94" s="113">
        <f>'Stocks 1 Day Returns'!F187*'Final Portfolio'!$C$7</f>
        <v>-7.3943878708057523E-4</v>
      </c>
      <c r="G94" s="113">
        <f>'Stocks 1 Day Returns'!G187*'Final Portfolio'!$C$8</f>
        <v>-4.3706032669630355E-4</v>
      </c>
      <c r="H94" s="113">
        <f>'Stocks 1 Day Returns'!H187*'Final Portfolio'!$C$9</f>
        <v>9.7756293781890539E-4</v>
      </c>
      <c r="I94" s="113">
        <f>'Stocks 1 Day Returns'!I187*'Final Portfolio'!$C$10</f>
        <v>-2.3483302420289776E-3</v>
      </c>
      <c r="J94" s="113">
        <f>'Stocks 1 Day Returns'!J187*'Final Portfolio'!$C$11</f>
        <v>1.9575347861005145E-3</v>
      </c>
      <c r="K94" s="113">
        <f>'Stocks 1 Day Returns'!K187*'Final Portfolio'!$C$12</f>
        <v>-2.6410890125103895E-3</v>
      </c>
      <c r="L94" s="252">
        <f t="shared" si="6"/>
        <v>5.0716944740167406E-3</v>
      </c>
      <c r="M94" s="113">
        <f t="shared" si="7"/>
        <v>2.3483224170635759E-2</v>
      </c>
      <c r="N94" s="113">
        <f t="shared" si="8"/>
        <v>3.2804395468811295E-2</v>
      </c>
      <c r="Q94" s="227">
        <v>45372</v>
      </c>
      <c r="R94" s="113">
        <f>'Stocks 1 Month Returns'!O94*'Final Portfolio'!$J$3</f>
        <v>-2.05924772979712E-3</v>
      </c>
      <c r="S94" s="113">
        <f>'Stocks 1 Month Returns'!P94*'Final Portfolio'!$J$4</f>
        <v>-5.0965367905990624E-3</v>
      </c>
      <c r="T94" s="113">
        <f>'Stocks 1 Month Returns'!Q94*'Final Portfolio'!$J$6</f>
        <v>5.7202888423163144E-3</v>
      </c>
      <c r="U94" s="113">
        <f>'Stocks 1 Month Returns'!R94*'Final Portfolio'!$J$6</f>
        <v>2.6106866737091216E-3</v>
      </c>
      <c r="V94" s="113">
        <f>'Stocks 1 Month Returns'!S94*'Final Portfolio'!$J$7</f>
        <v>1.1417093395518338E-2</v>
      </c>
      <c r="W94" s="113">
        <f>'Stocks 1 Month Returns'!T94*'Final Portfolio'!$J$8</f>
        <v>1.0110093822226563E-2</v>
      </c>
      <c r="X94" s="113">
        <f>'Stocks 1 Month Returns'!U94*'Final Portfolio'!$J$9</f>
        <v>1.2423890488798602E-2</v>
      </c>
      <c r="Y94" s="113">
        <f>'Stocks 1 Month Returns'!V94*'Final Portfolio'!$J$10</f>
        <v>-8.521252038214965E-6</v>
      </c>
      <c r="Z94" s="113">
        <f>'Stocks 1 Month Returns'!W94*'Final Portfolio'!$J$11</f>
        <v>-6.5410734980100417E-3</v>
      </c>
      <c r="AA94" s="113">
        <f>'Stocks 1 Month Returns'!X94*'Final Portfolio'!$J$12</f>
        <v>6.6619181092707107E-3</v>
      </c>
      <c r="AB94" s="113">
        <f>'Stocks 1 Month Returns'!Y94*'Final Portfolio'!$J$13</f>
        <v>5.5976367650295566E-2</v>
      </c>
      <c r="AC94" s="113">
        <f t="shared" si="9"/>
        <v>9.1214959711690774E-2</v>
      </c>
      <c r="AD94" s="113">
        <f t="shared" si="10"/>
        <v>0.25869598020342321</v>
      </c>
      <c r="AE94" s="113">
        <f t="shared" si="11"/>
        <v>0.34335100505960992</v>
      </c>
      <c r="AI94" s="355">
        <v>90</v>
      </c>
      <c r="AJ94" s="355">
        <f>IF('Optimal Portfolio MAIN'!M92&gt;=0,0,1)</f>
        <v>1</v>
      </c>
      <c r="AK94" s="355">
        <f>IF('Optimal Portfolio MAIN'!N92&gt;=0,0,1)</f>
        <v>1</v>
      </c>
      <c r="AQ94" s="39">
        <v>61</v>
      </c>
      <c r="AR94" s="5">
        <f>IF('Optimal Portfolio MAIN'!AD80&gt;=0,0,1)</f>
        <v>0</v>
      </c>
      <c r="AS94" s="5">
        <f>IF('Optimal Portfolio MAIN'!AE80&gt;=0,0,1)</f>
        <v>0</v>
      </c>
      <c r="AY94" s="372">
        <v>90</v>
      </c>
      <c r="AZ94" s="372"/>
      <c r="BA94" s="372"/>
      <c r="BB94" s="391"/>
      <c r="BC94" s="391"/>
      <c r="BE94" s="39">
        <v>61</v>
      </c>
      <c r="BF94" s="222"/>
      <c r="BG94" s="222"/>
      <c r="BH94" s="400"/>
      <c r="BI94" s="400"/>
      <c r="BM94" s="193">
        <v>90</v>
      </c>
      <c r="BN94" s="366">
        <f ca="1">NORMINV(RAND(),$BR$2,$BR$3)</f>
        <v>1.9467796221389385E-2</v>
      </c>
      <c r="BO94" s="361">
        <f ca="1">BN94-BN$296</f>
        <v>4.1841829515948864E-2</v>
      </c>
      <c r="BP94" s="367">
        <f ca="1">BN94-BN$301</f>
        <v>5.0209544746573333E-2</v>
      </c>
      <c r="BT94" s="193">
        <v>90</v>
      </c>
      <c r="BU94" s="356">
        <f ca="1">IF(BO94&gt;=0,0,1)</f>
        <v>0</v>
      </c>
      <c r="BV94" s="355">
        <f ca="1">IF(BP94&gt;=0,0,1)</f>
        <v>0</v>
      </c>
      <c r="BZ94" s="193">
        <v>90</v>
      </c>
      <c r="CA94" s="368">
        <f ca="1">NORMINV(RAND(),CE$2,CE$3)</f>
        <v>4.4016734553130168E-2</v>
      </c>
      <c r="CB94" s="166">
        <f ca="1">CA94-CA$389</f>
        <v>0.11666835116168212</v>
      </c>
      <c r="CC94" s="166">
        <f ca="1">CA94-CA$394</f>
        <v>0.14490204455895633</v>
      </c>
      <c r="CG94" s="193">
        <v>90</v>
      </c>
      <c r="CH94" s="193">
        <f ca="1">IF(CB94&gt;=0,0,1)</f>
        <v>0</v>
      </c>
      <c r="CI94" s="193">
        <f ca="1">IF(CC94&gt;=0,0,1)</f>
        <v>0</v>
      </c>
    </row>
    <row r="95" spans="1:87" ht="15.6">
      <c r="A95" s="342">
        <v>45443</v>
      </c>
      <c r="B95" s="113">
        <f>'Stocks 1 Day Returns'!B186*'Final Portfolio'!$C$3</f>
        <v>-4.153317518628903E-3</v>
      </c>
      <c r="C95" s="113">
        <f>'Stocks 1 Day Returns'!C186*'Final Portfolio'!$C$4</f>
        <v>-3.1831145529460777E-3</v>
      </c>
      <c r="D95" s="113">
        <f>'Stocks 1 Day Returns'!D186*'Final Portfolio'!$C$5</f>
        <v>-2.3495636928371586E-3</v>
      </c>
      <c r="E95" s="113">
        <f>'Stocks 1 Day Returns'!E186*'Final Portfolio'!$C$6</f>
        <v>-1.0511179371703505E-3</v>
      </c>
      <c r="F95" s="113">
        <f>'Stocks 1 Day Returns'!F186*'Final Portfolio'!$C$7</f>
        <v>-2.0271829290275955E-3</v>
      </c>
      <c r="G95" s="113">
        <f>'Stocks 1 Day Returns'!G186*'Final Portfolio'!$C$8</f>
        <v>-1.9757710760543354E-3</v>
      </c>
      <c r="H95" s="113">
        <f>'Stocks 1 Day Returns'!H186*'Final Portfolio'!$C$9</f>
        <v>-2.0532543092531262E-3</v>
      </c>
      <c r="I95" s="113">
        <f>'Stocks 1 Day Returns'!I186*'Final Portfolio'!$C$10</f>
        <v>-6.2950374964409247E-4</v>
      </c>
      <c r="J95" s="113">
        <f>'Stocks 1 Day Returns'!J186*'Final Portfolio'!$C$11</f>
        <v>-2.6443040823433206E-3</v>
      </c>
      <c r="K95" s="113">
        <f>'Stocks 1 Day Returns'!K186*'Final Portfolio'!$C$12</f>
        <v>-5.173664555925806E-3</v>
      </c>
      <c r="L95" s="252">
        <f t="shared" si="6"/>
        <v>-2.5240794403830768E-2</v>
      </c>
      <c r="M95" s="113">
        <f t="shared" si="7"/>
        <v>-6.8292647072117491E-3</v>
      </c>
      <c r="N95" s="113">
        <f t="shared" si="8"/>
        <v>2.4919065909637904E-3</v>
      </c>
      <c r="Q95" s="227">
        <v>45373</v>
      </c>
      <c r="R95" s="113">
        <f>'Stocks 1 Month Returns'!O95*'Final Portfolio'!$J$3</f>
        <v>-1.4776706904653825E-3</v>
      </c>
      <c r="S95" s="113">
        <f>'Stocks 1 Month Returns'!P95*'Final Portfolio'!$J$4</f>
        <v>-6.3464166607322238E-3</v>
      </c>
      <c r="T95" s="113">
        <f>'Stocks 1 Month Returns'!Q95*'Final Portfolio'!$J$6</f>
        <v>2.8806794847056594E-3</v>
      </c>
      <c r="U95" s="113">
        <f>'Stocks 1 Month Returns'!R95*'Final Portfolio'!$J$6</f>
        <v>1.5594348662257395E-3</v>
      </c>
      <c r="V95" s="113">
        <f>'Stocks 1 Month Returns'!S95*'Final Portfolio'!$J$7</f>
        <v>9.1996368383238242E-3</v>
      </c>
      <c r="W95" s="113">
        <f>'Stocks 1 Month Returns'!T95*'Final Portfolio'!$J$8</f>
        <v>1.5832472385890473E-2</v>
      </c>
      <c r="X95" s="113">
        <f>'Stocks 1 Month Returns'!U95*'Final Portfolio'!$J$9</f>
        <v>1.0652687649921191E-2</v>
      </c>
      <c r="Y95" s="113">
        <f>'Stocks 1 Month Returns'!V95*'Final Portfolio'!$J$10</f>
        <v>-9.194068144687972E-4</v>
      </c>
      <c r="Z95" s="113">
        <f>'Stocks 1 Month Returns'!W95*'Final Portfolio'!$J$11</f>
        <v>-6.7735019492939589E-3</v>
      </c>
      <c r="AA95" s="113">
        <f>'Stocks 1 Month Returns'!X95*'Final Portfolio'!$J$12</f>
        <v>2.1071043141081148E-3</v>
      </c>
      <c r="AB95" s="113">
        <f>'Stocks 1 Month Returns'!Y95*'Final Portfolio'!$J$13</f>
        <v>2.3485718219147467E-2</v>
      </c>
      <c r="AC95" s="113">
        <f t="shared" si="9"/>
        <v>5.0200737643362109E-2</v>
      </c>
      <c r="AD95" s="113">
        <f t="shared" si="10"/>
        <v>0.21768175813509458</v>
      </c>
      <c r="AE95" s="113">
        <f t="shared" si="11"/>
        <v>0.30233678299128119</v>
      </c>
      <c r="AI95" s="355">
        <v>91</v>
      </c>
      <c r="AJ95" s="355">
        <f>IF('Optimal Portfolio MAIN'!M93&gt;=0,0,1)</f>
        <v>0</v>
      </c>
      <c r="AK95" s="355">
        <f>IF('Optimal Portfolio MAIN'!N93&gt;=0,0,1)</f>
        <v>0</v>
      </c>
      <c r="AQ95" s="39">
        <v>62</v>
      </c>
      <c r="AR95" s="5">
        <f>IF('Optimal Portfolio MAIN'!AD81&gt;=0,0,1)</f>
        <v>0</v>
      </c>
      <c r="AS95" s="5">
        <f>IF('Optimal Portfolio MAIN'!AE81&gt;=0,0,1)</f>
        <v>0</v>
      </c>
      <c r="AY95" s="372">
        <v>91</v>
      </c>
      <c r="AZ95" s="372"/>
      <c r="BA95" s="372"/>
      <c r="BB95" s="391"/>
      <c r="BC95" s="391"/>
      <c r="BE95" s="39">
        <v>62</v>
      </c>
      <c r="BF95" s="222"/>
      <c r="BG95" s="222"/>
      <c r="BH95" s="400"/>
      <c r="BI95" s="400"/>
      <c r="BM95" s="193">
        <v>91</v>
      </c>
      <c r="BN95" s="366">
        <f ca="1">NORMINV(RAND(),$BR$2,$BR$3)</f>
        <v>8.5647838201522008E-3</v>
      </c>
      <c r="BO95" s="361">
        <f ca="1">BN95-BN$296</f>
        <v>3.0938817114711685E-2</v>
      </c>
      <c r="BP95" s="367">
        <f ca="1">BN95-BN$301</f>
        <v>3.9306532345336147E-2</v>
      </c>
      <c r="BT95" s="193">
        <v>91</v>
      </c>
      <c r="BU95" s="356">
        <f ca="1">IF(BO95&gt;=0,0,1)</f>
        <v>0</v>
      </c>
      <c r="BV95" s="355">
        <f ca="1">IF(BP95&gt;=0,0,1)</f>
        <v>0</v>
      </c>
      <c r="BZ95" s="193">
        <v>91</v>
      </c>
      <c r="CA95" s="368">
        <f ca="1">NORMINV(RAND(),CE$2,CE$3)</f>
        <v>4.1109096108238208E-2</v>
      </c>
      <c r="CB95" s="166">
        <f ca="1">CA95-CA$389</f>
        <v>0.11376071271679015</v>
      </c>
      <c r="CC95" s="166">
        <f ca="1">CA95-CA$394</f>
        <v>0.14199440611406439</v>
      </c>
      <c r="CG95" s="193">
        <v>91</v>
      </c>
      <c r="CH95" s="193">
        <f ca="1">IF(CB95&gt;=0,0,1)</f>
        <v>0</v>
      </c>
      <c r="CI95" s="193">
        <f ca="1">IF(CC95&gt;=0,0,1)</f>
        <v>0</v>
      </c>
    </row>
    <row r="96" spans="1:87" ht="15.6">
      <c r="A96" s="342">
        <v>45448</v>
      </c>
      <c r="B96" s="113">
        <f>'Stocks 1 Day Returns'!B185*'Final Portfolio'!$C$3</f>
        <v>-2.9639901190446241E-3</v>
      </c>
      <c r="C96" s="113">
        <f>'Stocks 1 Day Returns'!C185*'Final Portfolio'!$C$4</f>
        <v>-1.4765086659345505E-4</v>
      </c>
      <c r="D96" s="113">
        <f>'Stocks 1 Day Returns'!D185*'Final Portfolio'!$C$5</f>
        <v>1.1166981143510446E-4</v>
      </c>
      <c r="E96" s="113">
        <f>'Stocks 1 Day Returns'!E185*'Final Portfolio'!$C$6</f>
        <v>-8.6602569129168186E-4</v>
      </c>
      <c r="F96" s="113">
        <f>'Stocks 1 Day Returns'!F185*'Final Portfolio'!$C$7</f>
        <v>8.1926220448013786E-4</v>
      </c>
      <c r="G96" s="113">
        <f>'Stocks 1 Day Returns'!G185*'Final Portfolio'!$C$8</f>
        <v>1.820135546694801E-3</v>
      </c>
      <c r="H96" s="113">
        <f>'Stocks 1 Day Returns'!H185*'Final Portfolio'!$C$9</f>
        <v>-2.1180401581984531E-4</v>
      </c>
      <c r="I96" s="113">
        <f>'Stocks 1 Day Returns'!I185*'Final Portfolio'!$C$10</f>
        <v>-1.0747100786939756E-3</v>
      </c>
      <c r="J96" s="113">
        <f>'Stocks 1 Day Returns'!J185*'Final Portfolio'!$C$11</f>
        <v>1.0213148272345761E-3</v>
      </c>
      <c r="K96" s="113">
        <f>'Stocks 1 Day Returns'!K185*'Final Portfolio'!$C$12</f>
        <v>6.3572974239052289E-4</v>
      </c>
      <c r="L96" s="252">
        <f t="shared" si="6"/>
        <v>-8.5606863920843909E-4</v>
      </c>
      <c r="M96" s="113">
        <f t="shared" si="7"/>
        <v>1.7555461057410581E-2</v>
      </c>
      <c r="N96" s="113">
        <f t="shared" si="8"/>
        <v>2.6876632355586121E-2</v>
      </c>
      <c r="Q96" s="227">
        <v>45377</v>
      </c>
      <c r="R96" s="113">
        <f>'Stocks 1 Month Returns'!O96*'Final Portfolio'!$J$3</f>
        <v>-2.300638155447632E-3</v>
      </c>
      <c r="S96" s="113">
        <f>'Stocks 1 Month Returns'!P96*'Final Portfolio'!$J$4</f>
        <v>-6.2947341112857868E-3</v>
      </c>
      <c r="T96" s="113">
        <f>'Stocks 1 Month Returns'!Q96*'Final Portfolio'!$J$6</f>
        <v>2.2264489280403232E-3</v>
      </c>
      <c r="U96" s="113">
        <f>'Stocks 1 Month Returns'!R96*'Final Portfolio'!$J$6</f>
        <v>1.1509261479626433E-3</v>
      </c>
      <c r="V96" s="113">
        <f>'Stocks 1 Month Returns'!S96*'Final Portfolio'!$J$7</f>
        <v>1.4746313707313392E-2</v>
      </c>
      <c r="W96" s="113">
        <f>'Stocks 1 Month Returns'!T96*'Final Portfolio'!$J$8</f>
        <v>1.8732194486975717E-2</v>
      </c>
      <c r="X96" s="113">
        <f>'Stocks 1 Month Returns'!U96*'Final Portfolio'!$J$9</f>
        <v>1.3267161508791857E-2</v>
      </c>
      <c r="Y96" s="113">
        <f>'Stocks 1 Month Returns'!V96*'Final Portfolio'!$J$10</f>
        <v>3.7854681201438645E-4</v>
      </c>
      <c r="Z96" s="113">
        <f>'Stocks 1 Month Returns'!W96*'Final Portfolio'!$J$11</f>
        <v>-6.613095239390388E-3</v>
      </c>
      <c r="AA96" s="113">
        <f>'Stocks 1 Month Returns'!X96*'Final Portfolio'!$J$12</f>
        <v>2.1099334210534716E-3</v>
      </c>
      <c r="AB96" s="113">
        <f>'Stocks 1 Month Returns'!Y96*'Final Portfolio'!$J$13</f>
        <v>2.2822211833482653E-2</v>
      </c>
      <c r="AC96" s="113">
        <f t="shared" si="9"/>
        <v>6.0225269339510633E-2</v>
      </c>
      <c r="AD96" s="113">
        <f t="shared" si="10"/>
        <v>0.22770628983124311</v>
      </c>
      <c r="AE96" s="113">
        <f t="shared" si="11"/>
        <v>0.31236131468742973</v>
      </c>
      <c r="AI96" s="355">
        <v>92</v>
      </c>
      <c r="AJ96" s="355">
        <f>IF('Optimal Portfolio MAIN'!M94&gt;=0,0,1)</f>
        <v>0</v>
      </c>
      <c r="AK96" s="355">
        <f>IF('Optimal Portfolio MAIN'!N94&gt;=0,0,1)</f>
        <v>0</v>
      </c>
      <c r="AQ96" s="39">
        <v>63</v>
      </c>
      <c r="AR96" s="5">
        <f>IF('Optimal Portfolio MAIN'!AD82&gt;=0,0,1)</f>
        <v>0</v>
      </c>
      <c r="AS96" s="5">
        <f>IF('Optimal Portfolio MAIN'!AE82&gt;=0,0,1)</f>
        <v>0</v>
      </c>
      <c r="AY96" s="372">
        <v>92</v>
      </c>
      <c r="AZ96" s="372"/>
      <c r="BA96" s="372"/>
      <c r="BB96" s="391"/>
      <c r="BC96" s="391"/>
      <c r="BE96" s="39">
        <v>63</v>
      </c>
      <c r="BF96" s="222"/>
      <c r="BG96" s="222"/>
      <c r="BH96" s="400"/>
      <c r="BI96" s="400"/>
      <c r="BM96" s="193">
        <v>92</v>
      </c>
      <c r="BN96" s="366">
        <f ca="1">NORMINV(RAND(),$BR$2,$BR$3)</f>
        <v>2.6596438559595325E-2</v>
      </c>
      <c r="BO96" s="361">
        <f ca="1">BN96-BN$296</f>
        <v>4.8970471854154804E-2</v>
      </c>
      <c r="BP96" s="367">
        <f ca="1">BN96-BN$301</f>
        <v>5.7338187084779273E-2</v>
      </c>
      <c r="BT96" s="193">
        <v>92</v>
      </c>
      <c r="BU96" s="356">
        <f ca="1">IF(BO96&gt;=0,0,1)</f>
        <v>0</v>
      </c>
      <c r="BV96" s="355">
        <f ca="1">IF(BP96&gt;=0,0,1)</f>
        <v>0</v>
      </c>
      <c r="BZ96" s="193">
        <v>92</v>
      </c>
      <c r="CA96" s="368">
        <f ca="1">NORMINV(RAND(),CE$2,CE$3)</f>
        <v>8.2999112797219665E-2</v>
      </c>
      <c r="CB96" s="166">
        <f ca="1">CA96-CA$389</f>
        <v>0.15565072940577163</v>
      </c>
      <c r="CC96" s="166">
        <f ca="1">CA96-CA$394</f>
        <v>0.18388442280304584</v>
      </c>
      <c r="CG96" s="193">
        <v>92</v>
      </c>
      <c r="CH96" s="193">
        <f ca="1">IF(CB96&gt;=0,0,1)</f>
        <v>0</v>
      </c>
      <c r="CI96" s="193">
        <f ca="1">IF(CC96&gt;=0,0,1)</f>
        <v>0</v>
      </c>
    </row>
    <row r="97" spans="1:87" ht="15.6">
      <c r="A97" s="342">
        <v>45449</v>
      </c>
      <c r="B97" s="113">
        <f>'Stocks 1 Day Returns'!B184*'Final Portfolio'!$C$3</f>
        <v>6.8708593853585855E-4</v>
      </c>
      <c r="C97" s="113">
        <f>'Stocks 1 Day Returns'!C184*'Final Portfolio'!$C$4</f>
        <v>-1.3952276198336377E-3</v>
      </c>
      <c r="D97" s="113">
        <f>'Stocks 1 Day Returns'!D184*'Final Portfolio'!$C$5</f>
        <v>-1.0714913760933064E-3</v>
      </c>
      <c r="E97" s="113">
        <f>'Stocks 1 Day Returns'!E184*'Final Portfolio'!$C$6</f>
        <v>5.0979014328381925E-4</v>
      </c>
      <c r="F97" s="113">
        <f>'Stocks 1 Day Returns'!F184*'Final Portfolio'!$C$7</f>
        <v>-3.430935379194928E-3</v>
      </c>
      <c r="G97" s="113">
        <f>'Stocks 1 Day Returns'!G184*'Final Portfolio'!$C$8</f>
        <v>-7.5322501881279979E-4</v>
      </c>
      <c r="H97" s="113">
        <f>'Stocks 1 Day Returns'!H184*'Final Portfolio'!$C$9</f>
        <v>-2.6578627524672283E-3</v>
      </c>
      <c r="I97" s="113">
        <f>'Stocks 1 Day Returns'!I184*'Final Portfolio'!$C$10</f>
        <v>-1.4026440512982052E-3</v>
      </c>
      <c r="J97" s="113">
        <f>'Stocks 1 Day Returns'!J184*'Final Portfolio'!$C$11</f>
        <v>1.5551452781257047E-3</v>
      </c>
      <c r="K97" s="113">
        <f>'Stocks 1 Day Returns'!K184*'Final Portfolio'!$C$12</f>
        <v>-3.8094593354997433E-3</v>
      </c>
      <c r="L97" s="252">
        <f t="shared" si="6"/>
        <v>-1.1768824173254467E-2</v>
      </c>
      <c r="M97" s="113">
        <f t="shared" si="7"/>
        <v>6.6427055233645518E-3</v>
      </c>
      <c r="N97" s="113">
        <f t="shared" si="8"/>
        <v>1.5963876821540091E-2</v>
      </c>
      <c r="Q97" s="227">
        <v>45378</v>
      </c>
      <c r="R97" s="113">
        <f>'Stocks 1 Month Returns'!O97*'Final Portfolio'!$J$3</f>
        <v>2.3701923034787908E-3</v>
      </c>
      <c r="S97" s="113">
        <f>'Stocks 1 Month Returns'!P97*'Final Portfolio'!$J$4</f>
        <v>-4.6460001273683771E-3</v>
      </c>
      <c r="T97" s="113">
        <f>'Stocks 1 Month Returns'!Q97*'Final Portfolio'!$J$6</f>
        <v>2.6873365343428545E-3</v>
      </c>
      <c r="U97" s="113">
        <f>'Stocks 1 Month Returns'!R97*'Final Portfolio'!$J$6</f>
        <v>2.3664703509365735E-3</v>
      </c>
      <c r="V97" s="113">
        <f>'Stocks 1 Month Returns'!S97*'Final Portfolio'!$J$7</f>
        <v>1.36448589996081E-2</v>
      </c>
      <c r="W97" s="113">
        <f>'Stocks 1 Month Returns'!T97*'Final Portfolio'!$J$8</f>
        <v>1.9180195521432575E-2</v>
      </c>
      <c r="X97" s="113">
        <f>'Stocks 1 Month Returns'!U97*'Final Portfolio'!$J$9</f>
        <v>1.3087924190847708E-2</v>
      </c>
      <c r="Y97" s="113">
        <f>'Stocks 1 Month Returns'!V97*'Final Portfolio'!$J$10</f>
        <v>2.4208079302874583E-3</v>
      </c>
      <c r="Z97" s="113">
        <f>'Stocks 1 Month Returns'!W97*'Final Portfolio'!$J$11</f>
        <v>-4.7514187331753055E-3</v>
      </c>
      <c r="AA97" s="113">
        <f>'Stocks 1 Month Returns'!X97*'Final Portfolio'!$J$12</f>
        <v>3.9160982896692918E-3</v>
      </c>
      <c r="AB97" s="113">
        <f>'Stocks 1 Month Returns'!Y97*'Final Portfolio'!$J$13</f>
        <v>3.2894937073775443E-2</v>
      </c>
      <c r="AC97" s="113">
        <f t="shared" si="9"/>
        <v>8.3171402333835104E-2</v>
      </c>
      <c r="AD97" s="113">
        <f t="shared" si="10"/>
        <v>0.25065242282556754</v>
      </c>
      <c r="AE97" s="113">
        <f t="shared" si="11"/>
        <v>0.33530744768175424</v>
      </c>
      <c r="AI97" s="355">
        <v>93</v>
      </c>
      <c r="AJ97" s="355">
        <f>IF('Optimal Portfolio MAIN'!M95&gt;=0,0,1)</f>
        <v>1</v>
      </c>
      <c r="AK97" s="355">
        <f>IF('Optimal Portfolio MAIN'!N95&gt;=0,0,1)</f>
        <v>0</v>
      </c>
      <c r="AQ97" s="39">
        <v>64</v>
      </c>
      <c r="AR97" s="5">
        <f>IF('Optimal Portfolio MAIN'!AD83&gt;=0,0,1)</f>
        <v>0</v>
      </c>
      <c r="AS97" s="5">
        <f>IF('Optimal Portfolio MAIN'!AE83&gt;=0,0,1)</f>
        <v>0</v>
      </c>
      <c r="AY97" s="372">
        <v>93</v>
      </c>
      <c r="AZ97" s="372"/>
      <c r="BA97" s="372"/>
      <c r="BB97" s="391"/>
      <c r="BC97" s="391"/>
      <c r="BE97" s="39">
        <v>64</v>
      </c>
      <c r="BF97" s="222"/>
      <c r="BG97" s="222"/>
      <c r="BH97" s="400"/>
      <c r="BI97" s="400"/>
      <c r="BM97" s="193">
        <v>93</v>
      </c>
      <c r="BN97" s="366">
        <f ca="1">NORMINV(RAND(),$BR$2,$BR$3)</f>
        <v>-4.5952869205795534E-2</v>
      </c>
      <c r="BO97" s="361">
        <f ca="1">BN97-BN$296</f>
        <v>-2.3578835911236051E-2</v>
      </c>
      <c r="BP97" s="367">
        <f ca="1">BN97-BN$301</f>
        <v>-1.5211120680611586E-2</v>
      </c>
      <c r="BT97" s="193">
        <v>93</v>
      </c>
      <c r="BU97" s="356">
        <f ca="1">IF(BO97&gt;=0,0,1)</f>
        <v>1</v>
      </c>
      <c r="BV97" s="355">
        <f ca="1">IF(BP97&gt;=0,0,1)</f>
        <v>1</v>
      </c>
      <c r="BZ97" s="193">
        <v>93</v>
      </c>
      <c r="CA97" s="368">
        <f ca="1">NORMINV(RAND(),CE$2,CE$3)</f>
        <v>-7.3590658002024703E-2</v>
      </c>
      <c r="CB97" s="166">
        <f ca="1">CA97-CA$389</f>
        <v>-9.3904139347275595E-4</v>
      </c>
      <c r="CC97" s="166">
        <f ca="1">CA97-CA$394</f>
        <v>2.7294652003801462E-2</v>
      </c>
      <c r="CG97" s="193">
        <v>93</v>
      </c>
      <c r="CH97" s="193">
        <f ca="1">IF(CB97&gt;=0,0,1)</f>
        <v>1</v>
      </c>
      <c r="CI97" s="193">
        <f ca="1">IF(CC97&gt;=0,0,1)</f>
        <v>0</v>
      </c>
    </row>
    <row r="98" spans="1:87" ht="15.6">
      <c r="A98" s="342">
        <v>45450</v>
      </c>
      <c r="B98" s="113">
        <f>'Stocks 1 Day Returns'!B183*'Final Portfolio'!$C$3</f>
        <v>-4.6478259657062185E-3</v>
      </c>
      <c r="C98" s="113">
        <f>'Stocks 1 Day Returns'!C183*'Final Portfolio'!$C$4</f>
        <v>-6.0813554325540582E-4</v>
      </c>
      <c r="D98" s="113">
        <f>'Stocks 1 Day Returns'!D183*'Final Portfolio'!$C$5</f>
        <v>9.3033019779120709E-6</v>
      </c>
      <c r="E98" s="113">
        <f>'Stocks 1 Day Returns'!E183*'Final Portfolio'!$C$6</f>
        <v>1.875949428939161E-4</v>
      </c>
      <c r="F98" s="113">
        <f>'Stocks 1 Day Returns'!F183*'Final Portfolio'!$C$7</f>
        <v>-2.9943075457628866E-4</v>
      </c>
      <c r="G98" s="113">
        <f>'Stocks 1 Day Returns'!G183*'Final Portfolio'!$C$8</f>
        <v>-1.4665598975122051E-3</v>
      </c>
      <c r="H98" s="113">
        <f>'Stocks 1 Day Returns'!H183*'Final Portfolio'!$C$9</f>
        <v>-7.8599319234091687E-5</v>
      </c>
      <c r="I98" s="113">
        <f>'Stocks 1 Day Returns'!I183*'Final Portfolio'!$C$10</f>
        <v>-4.1106496872477267E-3</v>
      </c>
      <c r="J98" s="113">
        <f>'Stocks 1 Day Returns'!J183*'Final Portfolio'!$C$11</f>
        <v>-1.5147182751057296E-3</v>
      </c>
      <c r="K98" s="113">
        <f>'Stocks 1 Day Returns'!K183*'Final Portfolio'!$C$12</f>
        <v>1.2889874003751524E-3</v>
      </c>
      <c r="L98" s="252">
        <f t="shared" si="6"/>
        <v>-1.1240033797390685E-2</v>
      </c>
      <c r="M98" s="113">
        <f t="shared" si="7"/>
        <v>7.1714958992283341E-3</v>
      </c>
      <c r="N98" s="113">
        <f t="shared" si="8"/>
        <v>1.6492667197403874E-2</v>
      </c>
      <c r="Q98" s="227">
        <v>45379</v>
      </c>
      <c r="R98" s="113">
        <f>'Stocks 1 Month Returns'!O98*'Final Portfolio'!$J$3</f>
        <v>5.8195997203860598E-3</v>
      </c>
      <c r="S98" s="113">
        <f>'Stocks 1 Month Returns'!P98*'Final Portfolio'!$J$4</f>
        <v>-4.4233243926397889E-3</v>
      </c>
      <c r="T98" s="113">
        <f>'Stocks 1 Month Returns'!Q98*'Final Portfolio'!$J$6</f>
        <v>3.0435141743170926E-3</v>
      </c>
      <c r="U98" s="113">
        <f>'Stocks 1 Month Returns'!R98*'Final Portfolio'!$J$6</f>
        <v>3.5753838995675482E-3</v>
      </c>
      <c r="V98" s="113">
        <f>'Stocks 1 Month Returns'!S98*'Final Portfolio'!$J$7</f>
        <v>1.4420102873917628E-2</v>
      </c>
      <c r="W98" s="113">
        <f>'Stocks 1 Month Returns'!T98*'Final Portfolio'!$J$8</f>
        <v>1.9273827705393033E-2</v>
      </c>
      <c r="X98" s="113">
        <f>'Stocks 1 Month Returns'!U98*'Final Portfolio'!$J$9</f>
        <v>1.4739926126567084E-2</v>
      </c>
      <c r="Y98" s="113">
        <f>'Stocks 1 Month Returns'!V98*'Final Portfolio'!$J$10</f>
        <v>3.7464831685167562E-3</v>
      </c>
      <c r="Z98" s="113">
        <f>'Stocks 1 Month Returns'!W98*'Final Portfolio'!$J$11</f>
        <v>-6.2116165303284232E-3</v>
      </c>
      <c r="AA98" s="113">
        <f>'Stocks 1 Month Returns'!X98*'Final Portfolio'!$J$12</f>
        <v>5.2704743676359866E-3</v>
      </c>
      <c r="AB98" s="113">
        <f>'Stocks 1 Month Returns'!Y98*'Final Portfolio'!$J$13</f>
        <v>4.2596320039379965E-2</v>
      </c>
      <c r="AC98" s="113">
        <f t="shared" si="9"/>
        <v>0.10185069115271295</v>
      </c>
      <c r="AD98" s="113">
        <f t="shared" si="10"/>
        <v>0.26933171164444542</v>
      </c>
      <c r="AE98" s="113">
        <f t="shared" si="11"/>
        <v>0.35398673650063206</v>
      </c>
      <c r="AI98" s="355">
        <v>94</v>
      </c>
      <c r="AJ98" s="355">
        <f>IF('Optimal Portfolio MAIN'!M96&gt;=0,0,1)</f>
        <v>0</v>
      </c>
      <c r="AK98" s="355">
        <f>IF('Optimal Portfolio MAIN'!N96&gt;=0,0,1)</f>
        <v>0</v>
      </c>
      <c r="AQ98" s="39">
        <v>65</v>
      </c>
      <c r="AR98" s="5">
        <f>IF('Optimal Portfolio MAIN'!AD84&gt;=0,0,1)</f>
        <v>0</v>
      </c>
      <c r="AS98" s="5">
        <f>IF('Optimal Portfolio MAIN'!AE84&gt;=0,0,1)</f>
        <v>0</v>
      </c>
      <c r="AY98" s="372">
        <v>94</v>
      </c>
      <c r="AZ98" s="372"/>
      <c r="BA98" s="372"/>
      <c r="BB98" s="391"/>
      <c r="BC98" s="391"/>
      <c r="BE98" s="39">
        <v>65</v>
      </c>
      <c r="BF98" s="222"/>
      <c r="BG98" s="222"/>
      <c r="BH98" s="400"/>
      <c r="BI98" s="400"/>
      <c r="BM98" s="193">
        <v>94</v>
      </c>
      <c r="BN98" s="366">
        <f ca="1">NORMINV(RAND(),$BR$2,$BR$3)</f>
        <v>-1.2573532956971747E-2</v>
      </c>
      <c r="BO98" s="361">
        <f ca="1">BN98-BN$296</f>
        <v>9.8005003375877357E-3</v>
      </c>
      <c r="BP98" s="367">
        <f ca="1">BN98-BN$301</f>
        <v>1.8168215568212201E-2</v>
      </c>
      <c r="BT98" s="193">
        <v>94</v>
      </c>
      <c r="BU98" s="356">
        <f ca="1">IF(BO98&gt;=0,0,1)</f>
        <v>0</v>
      </c>
      <c r="BV98" s="355">
        <f ca="1">IF(BP98&gt;=0,0,1)</f>
        <v>0</v>
      </c>
      <c r="BZ98" s="193">
        <v>94</v>
      </c>
      <c r="CA98" s="368">
        <f ca="1">NORMINV(RAND(),CE$2,CE$3)</f>
        <v>-7.1527075908280266E-2</v>
      </c>
      <c r="CB98" s="166">
        <f ca="1">CA98-CA$389</f>
        <v>1.1245407002716812E-3</v>
      </c>
      <c r="CC98" s="166">
        <f ca="1">CA98-CA$394</f>
        <v>2.9358234097545899E-2</v>
      </c>
      <c r="CG98" s="193">
        <v>94</v>
      </c>
      <c r="CH98" s="193">
        <f ca="1">IF(CB98&gt;=0,0,1)</f>
        <v>0</v>
      </c>
      <c r="CI98" s="193">
        <f ca="1">IF(CC98&gt;=0,0,1)</f>
        <v>0</v>
      </c>
    </row>
    <row r="99" spans="1:87" ht="15.6">
      <c r="A99" s="342">
        <v>45455</v>
      </c>
      <c r="B99" s="113">
        <f>'Stocks 1 Day Returns'!B182*'Final Portfolio'!$C$3</f>
        <v>2.183770182159428E-3</v>
      </c>
      <c r="C99" s="113">
        <f>'Stocks 1 Day Returns'!C182*'Final Portfolio'!$C$4</f>
        <v>-6.2284806951429239E-4</v>
      </c>
      <c r="D99" s="113">
        <f>'Stocks 1 Day Returns'!D182*'Final Portfolio'!$C$5</f>
        <v>-5.5224779521522906E-3</v>
      </c>
      <c r="E99" s="113">
        <f>'Stocks 1 Day Returns'!E182*'Final Portfolio'!$C$6</f>
        <v>1.4340870398749693E-3</v>
      </c>
      <c r="F99" s="113">
        <f>'Stocks 1 Day Returns'!F182*'Final Portfolio'!$C$7</f>
        <v>2.3391533733189805E-4</v>
      </c>
      <c r="G99" s="113">
        <f>'Stocks 1 Day Returns'!G182*'Final Portfolio'!$C$8</f>
        <v>-1.8622269139577517E-3</v>
      </c>
      <c r="H99" s="113">
        <f>'Stocks 1 Day Returns'!H182*'Final Portfolio'!$C$9</f>
        <v>-4.6347463829591207E-4</v>
      </c>
      <c r="I99" s="113">
        <f>'Stocks 1 Day Returns'!I182*'Final Portfolio'!$C$10</f>
        <v>4.0735381372074996E-4</v>
      </c>
      <c r="J99" s="113">
        <f>'Stocks 1 Day Returns'!J182*'Final Portfolio'!$C$11</f>
        <v>3.0865992158991529E-3</v>
      </c>
      <c r="K99" s="113">
        <f>'Stocks 1 Day Returns'!K182*'Final Portfolio'!$C$12</f>
        <v>-9.7773160284283524E-4</v>
      </c>
      <c r="L99" s="252">
        <f t="shared" si="6"/>
        <v>-2.1030335877768843E-3</v>
      </c>
      <c r="M99" s="113">
        <f t="shared" si="7"/>
        <v>1.6308496108842135E-2</v>
      </c>
      <c r="N99" s="113">
        <f t="shared" si="8"/>
        <v>2.5629667407017675E-2</v>
      </c>
      <c r="Q99" s="227">
        <v>45384</v>
      </c>
      <c r="R99" s="113">
        <f>'Stocks 1 Month Returns'!O99*'Final Portfolio'!$J$3</f>
        <v>2.5364308665413397E-3</v>
      </c>
      <c r="S99" s="113">
        <f>'Stocks 1 Month Returns'!P99*'Final Portfolio'!$J$4</f>
        <v>-5.5439342960503374E-3</v>
      </c>
      <c r="T99" s="113">
        <f>'Stocks 1 Month Returns'!Q99*'Final Portfolio'!$J$6</f>
        <v>1.8831441350279832E-3</v>
      </c>
      <c r="U99" s="113">
        <f>'Stocks 1 Month Returns'!R99*'Final Portfolio'!$J$6</f>
        <v>2.0125565241136023E-3</v>
      </c>
      <c r="V99" s="113">
        <f>'Stocks 1 Month Returns'!S99*'Final Portfolio'!$J$7</f>
        <v>1.3753155880457646E-2</v>
      </c>
      <c r="W99" s="113">
        <f>'Stocks 1 Month Returns'!T99*'Final Portfolio'!$J$8</f>
        <v>1.1079704549555248E-2</v>
      </c>
      <c r="X99" s="113">
        <f>'Stocks 1 Month Returns'!U99*'Final Portfolio'!$J$9</f>
        <v>1.2053585268237271E-2</v>
      </c>
      <c r="Y99" s="113">
        <f>'Stocks 1 Month Returns'!V99*'Final Portfolio'!$J$10</f>
        <v>5.0351067123395364E-3</v>
      </c>
      <c r="Z99" s="113">
        <f>'Stocks 1 Month Returns'!W99*'Final Portfolio'!$J$11</f>
        <v>-7.2726444583614998E-3</v>
      </c>
      <c r="AA99" s="113">
        <f>'Stocks 1 Month Returns'!X99*'Final Portfolio'!$J$12</f>
        <v>2.962451705556428E-3</v>
      </c>
      <c r="AB99" s="113">
        <f>'Stocks 1 Month Returns'!Y99*'Final Portfolio'!$J$13</f>
        <v>2.6188595672370418E-2</v>
      </c>
      <c r="AC99" s="113">
        <f t="shared" si="9"/>
        <v>6.4688152559787632E-2</v>
      </c>
      <c r="AD99" s="113">
        <f t="shared" si="10"/>
        <v>0.2321691730515201</v>
      </c>
      <c r="AE99" s="113">
        <f t="shared" si="11"/>
        <v>0.31682419790770677</v>
      </c>
      <c r="AI99" s="355">
        <v>95</v>
      </c>
      <c r="AJ99" s="355">
        <f>IF('Optimal Portfolio MAIN'!M97&gt;=0,0,1)</f>
        <v>0</v>
      </c>
      <c r="AK99" s="355">
        <f>IF('Optimal Portfolio MAIN'!N97&gt;=0,0,1)</f>
        <v>0</v>
      </c>
      <c r="AQ99" s="39">
        <v>66</v>
      </c>
      <c r="AR99" s="5">
        <f>IF('Optimal Portfolio MAIN'!AD85&gt;=0,0,1)</f>
        <v>0</v>
      </c>
      <c r="AS99" s="5">
        <f>IF('Optimal Portfolio MAIN'!AE85&gt;=0,0,1)</f>
        <v>0</v>
      </c>
      <c r="AY99" s="372">
        <v>95</v>
      </c>
      <c r="AZ99" s="372"/>
      <c r="BA99" s="372"/>
      <c r="BB99" s="391"/>
      <c r="BC99" s="391"/>
      <c r="BE99" s="39">
        <v>66</v>
      </c>
      <c r="BF99" s="222"/>
      <c r="BG99" s="222"/>
      <c r="BH99" s="400"/>
      <c r="BI99" s="400"/>
      <c r="BM99" s="193">
        <v>95</v>
      </c>
      <c r="BN99" s="366">
        <f ca="1">NORMINV(RAND(),$BR$2,$BR$3)</f>
        <v>-2.4053259204836502E-2</v>
      </c>
      <c r="BO99" s="361">
        <f ca="1">BN99-BN$296</f>
        <v>-1.6792259102770199E-3</v>
      </c>
      <c r="BP99" s="367">
        <f ca="1">BN99-BN$301</f>
        <v>6.6884893203474453E-3</v>
      </c>
      <c r="BT99" s="193">
        <v>95</v>
      </c>
      <c r="BU99" s="356">
        <f ca="1">IF(BO99&gt;=0,0,1)</f>
        <v>1</v>
      </c>
      <c r="BV99" s="355">
        <f ca="1">IF(BP99&gt;=0,0,1)</f>
        <v>0</v>
      </c>
      <c r="BZ99" s="193">
        <v>95</v>
      </c>
      <c r="CA99" s="368">
        <f ca="1">NORMINV(RAND(),CE$2,CE$3)</f>
        <v>-1.1033872787564441E-3</v>
      </c>
      <c r="CB99" s="166">
        <f ca="1">CA99-CA$389</f>
        <v>7.1548229329795501E-2</v>
      </c>
      <c r="CC99" s="166">
        <f ca="1">CA99-CA$394</f>
        <v>9.9781922727069719E-2</v>
      </c>
      <c r="CG99" s="193">
        <v>95</v>
      </c>
      <c r="CH99" s="193">
        <f ca="1">IF(CB99&gt;=0,0,1)</f>
        <v>0</v>
      </c>
      <c r="CI99" s="193">
        <f ca="1">IF(CC99&gt;=0,0,1)</f>
        <v>0</v>
      </c>
    </row>
    <row r="100" spans="1:87" ht="15.6">
      <c r="A100" s="342">
        <v>45464</v>
      </c>
      <c r="B100" s="113">
        <f>'Stocks 1 Day Returns'!B181*'Final Portfolio'!$C$3</f>
        <v>9.6596238712120196E-4</v>
      </c>
      <c r="C100" s="113">
        <f>'Stocks 1 Day Returns'!C181*'Final Portfolio'!$C$4</f>
        <v>1.1916568286489792E-3</v>
      </c>
      <c r="D100" s="113">
        <f>'Stocks 1 Day Returns'!D181*'Final Portfolio'!$C$5</f>
        <v>-2.159342220206628E-4</v>
      </c>
      <c r="E100" s="113">
        <f>'Stocks 1 Day Returns'!E181*'Final Portfolio'!$C$6</f>
        <v>9.5586389898532958E-4</v>
      </c>
      <c r="F100" s="113">
        <f>'Stocks 1 Day Returns'!F181*'Final Portfolio'!$C$7</f>
        <v>1.6225080245254018E-3</v>
      </c>
      <c r="G100" s="113">
        <f>'Stocks 1 Day Returns'!G181*'Final Portfolio'!$C$8</f>
        <v>-3.9689512442768634E-4</v>
      </c>
      <c r="H100" s="113">
        <f>'Stocks 1 Day Returns'!H181*'Final Portfolio'!$C$9</f>
        <v>3.0093743232157522E-4</v>
      </c>
      <c r="I100" s="113">
        <f>'Stocks 1 Day Returns'!I181*'Final Portfolio'!$C$10</f>
        <v>4.704090302382213E-4</v>
      </c>
      <c r="J100" s="113">
        <f>'Stocks 1 Day Returns'!J181*'Final Portfolio'!$C$11</f>
        <v>-1.3310506653815067E-3</v>
      </c>
      <c r="K100" s="113">
        <f>'Stocks 1 Day Returns'!K181*'Final Portfolio'!$C$12</f>
        <v>4.0103087906961932E-4</v>
      </c>
      <c r="L100" s="252">
        <f t="shared" si="6"/>
        <v>3.9644884690804728E-3</v>
      </c>
      <c r="M100" s="113">
        <f t="shared" si="7"/>
        <v>2.2376018165699493E-2</v>
      </c>
      <c r="N100" s="113">
        <f t="shared" si="8"/>
        <v>3.1697189463875029E-2</v>
      </c>
      <c r="Q100" s="227">
        <v>45385</v>
      </c>
      <c r="R100" s="113">
        <f>'Stocks 1 Month Returns'!O100*'Final Portfolio'!$J$3</f>
        <v>-6.2591906949526436E-3</v>
      </c>
      <c r="S100" s="113">
        <f>'Stocks 1 Month Returns'!P100*'Final Portfolio'!$J$4</f>
        <v>-3.4398843626359996E-3</v>
      </c>
      <c r="T100" s="113">
        <f>'Stocks 1 Month Returns'!Q100*'Final Portfolio'!$J$6</f>
        <v>2.4529437575620781E-3</v>
      </c>
      <c r="U100" s="113">
        <f>'Stocks 1 Month Returns'!R100*'Final Portfolio'!$J$6</f>
        <v>2.0546127239683188E-3</v>
      </c>
      <c r="V100" s="113">
        <f>'Stocks 1 Month Returns'!S100*'Final Portfolio'!$J$7</f>
        <v>1.0723318779699152E-2</v>
      </c>
      <c r="W100" s="113">
        <f>'Stocks 1 Month Returns'!T100*'Final Portfolio'!$J$8</f>
        <v>1.5024242741799344E-2</v>
      </c>
      <c r="X100" s="113">
        <f>'Stocks 1 Month Returns'!U100*'Final Portfolio'!$J$9</f>
        <v>1.4687182527601726E-2</v>
      </c>
      <c r="Y100" s="113">
        <f>'Stocks 1 Month Returns'!V100*'Final Portfolio'!$J$10</f>
        <v>6.2445700849084584E-3</v>
      </c>
      <c r="Z100" s="113">
        <f>'Stocks 1 Month Returns'!W100*'Final Portfolio'!$J$11</f>
        <v>-5.8269277197957386E-3</v>
      </c>
      <c r="AA100" s="113">
        <f>'Stocks 1 Month Returns'!X100*'Final Portfolio'!$J$12</f>
        <v>4.6720929204134417E-3</v>
      </c>
      <c r="AB100" s="113">
        <f>'Stocks 1 Month Returns'!Y100*'Final Portfolio'!$J$13</f>
        <v>3.3280966373756993E-2</v>
      </c>
      <c r="AC100" s="113">
        <f t="shared" si="9"/>
        <v>7.3613927132325133E-2</v>
      </c>
      <c r="AD100" s="113">
        <f t="shared" si="10"/>
        <v>0.24109494762405759</v>
      </c>
      <c r="AE100" s="113">
        <f t="shared" si="11"/>
        <v>0.32574997248024423</v>
      </c>
      <c r="AI100" s="355">
        <v>96</v>
      </c>
      <c r="AJ100" s="355">
        <f>IF('Optimal Portfolio MAIN'!M98&gt;=0,0,1)</f>
        <v>0</v>
      </c>
      <c r="AK100" s="355">
        <f>IF('Optimal Portfolio MAIN'!N98&gt;=0,0,1)</f>
        <v>0</v>
      </c>
      <c r="AQ100" s="39">
        <v>67</v>
      </c>
      <c r="AR100" s="5">
        <f>IF('Optimal Portfolio MAIN'!AD86&gt;=0,0,1)</f>
        <v>0</v>
      </c>
      <c r="AS100" s="5">
        <f>IF('Optimal Portfolio MAIN'!AE86&gt;=0,0,1)</f>
        <v>0</v>
      </c>
      <c r="AY100" s="372">
        <v>96</v>
      </c>
      <c r="AZ100" s="372"/>
      <c r="BA100" s="372"/>
      <c r="BB100" s="391"/>
      <c r="BC100" s="391"/>
      <c r="BE100" s="39">
        <v>67</v>
      </c>
      <c r="BF100" s="222"/>
      <c r="BG100" s="222"/>
      <c r="BH100" s="400"/>
      <c r="BI100" s="400"/>
      <c r="BM100" s="193">
        <v>96</v>
      </c>
      <c r="BN100" s="366">
        <f ca="1">NORMINV(RAND(),$BR$2,$BR$3)</f>
        <v>9.802586762512667E-4</v>
      </c>
      <c r="BO100" s="361">
        <f ca="1">BN100-BN$296</f>
        <v>2.335429197081075E-2</v>
      </c>
      <c r="BP100" s="367">
        <f ca="1">BN100-BN$301</f>
        <v>3.1722007201435212E-2</v>
      </c>
      <c r="BT100" s="193">
        <v>96</v>
      </c>
      <c r="BU100" s="356">
        <f ca="1">IF(BO100&gt;=0,0,1)</f>
        <v>0</v>
      </c>
      <c r="BV100" s="355">
        <f ca="1">IF(BP100&gt;=0,0,1)</f>
        <v>0</v>
      </c>
      <c r="BZ100" s="193">
        <v>96</v>
      </c>
      <c r="CA100" s="368">
        <f ca="1">NORMINV(RAND(),CE$2,CE$3)</f>
        <v>2.3557763206042595E-2</v>
      </c>
      <c r="CB100" s="166">
        <f ca="1">CA100-CA$389</f>
        <v>9.6209379814594542E-2</v>
      </c>
      <c r="CC100" s="166">
        <f ca="1">CA100-CA$394</f>
        <v>0.12444307321186876</v>
      </c>
      <c r="CG100" s="193">
        <v>96</v>
      </c>
      <c r="CH100" s="193">
        <f ca="1">IF(CB100&gt;=0,0,1)</f>
        <v>0</v>
      </c>
      <c r="CI100" s="193">
        <f ca="1">IF(CC100&gt;=0,0,1)</f>
        <v>0</v>
      </c>
    </row>
    <row r="101" spans="1:87" ht="15.6">
      <c r="A101" s="342">
        <v>45469</v>
      </c>
      <c r="B101" s="113">
        <f>'Stocks 1 Day Returns'!B180*'Final Portfolio'!$C$3</f>
        <v>-4.2040351192032871E-3</v>
      </c>
      <c r="C101" s="113">
        <f>'Stocks 1 Day Returns'!C180*'Final Portfolio'!$C$4</f>
        <v>3.9147770594760267E-4</v>
      </c>
      <c r="D101" s="113">
        <f>'Stocks 1 Day Returns'!D180*'Final Portfolio'!$C$5</f>
        <v>2.1018783953004715E-4</v>
      </c>
      <c r="E101" s="113">
        <f>'Stocks 1 Day Returns'!E180*'Final Portfolio'!$C$6</f>
        <v>7.4853175200753077E-4</v>
      </c>
      <c r="F101" s="113">
        <f>'Stocks 1 Day Returns'!F180*'Final Portfolio'!$C$7</f>
        <v>1.6638627639153536E-3</v>
      </c>
      <c r="G101" s="113">
        <f>'Stocks 1 Day Returns'!G180*'Final Portfolio'!$C$8</f>
        <v>1.8441145150766313E-3</v>
      </c>
      <c r="H101" s="113">
        <f>'Stocks 1 Day Returns'!H180*'Final Portfolio'!$C$9</f>
        <v>2.2968179178762814E-4</v>
      </c>
      <c r="I101" s="113">
        <f>'Stocks 1 Day Returns'!I180*'Final Portfolio'!$C$10</f>
        <v>5.3912548682760297E-4</v>
      </c>
      <c r="J101" s="113">
        <f>'Stocks 1 Day Returns'!J180*'Final Portfolio'!$C$11</f>
        <v>-4.9195237950451888E-4</v>
      </c>
      <c r="K101" s="113">
        <f>'Stocks 1 Day Returns'!K180*'Final Portfolio'!$C$12</f>
        <v>5.8756776049881951E-4</v>
      </c>
      <c r="L101" s="252">
        <f t="shared" si="6"/>
        <v>1.5185621168834103E-3</v>
      </c>
      <c r="M101" s="113">
        <f t="shared" si="7"/>
        <v>1.9930091813502429E-2</v>
      </c>
      <c r="N101" s="113">
        <f t="shared" si="8"/>
        <v>2.9251263111677969E-2</v>
      </c>
      <c r="Q101" s="227">
        <v>45386</v>
      </c>
      <c r="R101" s="113">
        <f>'Stocks 1 Month Returns'!O101*'Final Portfolio'!$J$3</f>
        <v>-6.903442939668037E-3</v>
      </c>
      <c r="S101" s="113">
        <f>'Stocks 1 Month Returns'!P101*'Final Portfolio'!$J$4</f>
        <v>3.249068342554917E-4</v>
      </c>
      <c r="T101" s="113">
        <f>'Stocks 1 Month Returns'!Q101*'Final Portfolio'!$J$6</f>
        <v>3.9673332633560496E-3</v>
      </c>
      <c r="U101" s="113">
        <f>'Stocks 1 Month Returns'!R101*'Final Portfolio'!$J$6</f>
        <v>-4.8132430368803548E-4</v>
      </c>
      <c r="V101" s="113">
        <f>'Stocks 1 Month Returns'!S101*'Final Portfolio'!$J$7</f>
        <v>6.3895587098330769E-3</v>
      </c>
      <c r="W101" s="113">
        <f>'Stocks 1 Month Returns'!T101*'Final Portfolio'!$J$8</f>
        <v>1.2027114180705812E-2</v>
      </c>
      <c r="X101" s="113">
        <f>'Stocks 1 Month Returns'!U101*'Final Portfolio'!$J$9</f>
        <v>1.0406673497013451E-2</v>
      </c>
      <c r="Y101" s="113">
        <f>'Stocks 1 Month Returns'!V101*'Final Portfolio'!$J$10</f>
        <v>7.7744291363146733E-3</v>
      </c>
      <c r="Z101" s="113">
        <f>'Stocks 1 Month Returns'!W101*'Final Portfolio'!$J$11</f>
        <v>-7.8411988933068232E-3</v>
      </c>
      <c r="AA101" s="113">
        <f>'Stocks 1 Month Returns'!X101*'Final Portfolio'!$J$12</f>
        <v>5.004020322817904E-3</v>
      </c>
      <c r="AB101" s="113">
        <f>'Stocks 1 Month Returns'!Y101*'Final Portfolio'!$J$13</f>
        <v>2.499109946074074E-2</v>
      </c>
      <c r="AC101" s="113">
        <f t="shared" si="9"/>
        <v>5.5659169268374296E-2</v>
      </c>
      <c r="AD101" s="113">
        <f t="shared" si="10"/>
        <v>0.22314018976010677</v>
      </c>
      <c r="AE101" s="113">
        <f t="shared" si="11"/>
        <v>0.30779521461629339</v>
      </c>
      <c r="AI101" s="355">
        <v>97</v>
      </c>
      <c r="AJ101" s="355">
        <f>IF('Optimal Portfolio MAIN'!M99&gt;=0,0,1)</f>
        <v>0</v>
      </c>
      <c r="AK101" s="355">
        <f>IF('Optimal Portfolio MAIN'!N99&gt;=0,0,1)</f>
        <v>0</v>
      </c>
      <c r="AQ101" s="39">
        <v>68</v>
      </c>
      <c r="AR101" s="5">
        <f>IF('Optimal Portfolio MAIN'!AD87&gt;=0,0,1)</f>
        <v>0</v>
      </c>
      <c r="AS101" s="5">
        <f>IF('Optimal Portfolio MAIN'!AE87&gt;=0,0,1)</f>
        <v>0</v>
      </c>
      <c r="AY101" s="372">
        <v>97</v>
      </c>
      <c r="AZ101" s="372"/>
      <c r="BA101" s="372"/>
      <c r="BB101" s="391"/>
      <c r="BC101" s="391"/>
      <c r="BE101" s="39">
        <v>68</v>
      </c>
      <c r="BF101" s="222"/>
      <c r="BG101" s="222"/>
      <c r="BH101" s="400"/>
      <c r="BI101" s="400"/>
      <c r="BM101" s="193">
        <v>97</v>
      </c>
      <c r="BN101" s="366">
        <f ca="1">NORMINV(RAND(),$BR$2,$BR$3)</f>
        <v>-2.1460652098684717E-2</v>
      </c>
      <c r="BO101" s="361">
        <f ca="1">BN101-BN$296</f>
        <v>9.1338119587476563E-4</v>
      </c>
      <c r="BP101" s="367">
        <f ca="1">BN101-BN$301</f>
        <v>9.2810964264992309E-3</v>
      </c>
      <c r="BT101" s="193">
        <v>97</v>
      </c>
      <c r="BU101" s="356">
        <f ca="1">IF(BO101&gt;=0,0,1)</f>
        <v>0</v>
      </c>
      <c r="BV101" s="355">
        <f ca="1">IF(BP101&gt;=0,0,1)</f>
        <v>0</v>
      </c>
      <c r="BZ101" s="193">
        <v>97</v>
      </c>
      <c r="CA101" s="368">
        <f ca="1">NORMINV(RAND(),CE$2,CE$3)</f>
        <v>0.12864132769175632</v>
      </c>
      <c r="CB101" s="166">
        <f ca="1">CA101-CA$389</f>
        <v>0.20129294430030825</v>
      </c>
      <c r="CC101" s="166">
        <f ca="1">CA101-CA$394</f>
        <v>0.22952663769758247</v>
      </c>
      <c r="CG101" s="193">
        <v>97</v>
      </c>
      <c r="CH101" s="193">
        <f ca="1">IF(CB101&gt;=0,0,1)</f>
        <v>0</v>
      </c>
      <c r="CI101" s="193">
        <f ca="1">IF(CC101&gt;=0,0,1)</f>
        <v>0</v>
      </c>
    </row>
    <row r="102" spans="1:87" ht="15.6">
      <c r="A102" s="342">
        <v>45470</v>
      </c>
      <c r="B102" s="113">
        <f>'Stocks 1 Day Returns'!B179*'Final Portfolio'!$C$3</f>
        <v>-4.7259713993402916E-3</v>
      </c>
      <c r="C102" s="113">
        <f>'Stocks 1 Day Returns'!C179*'Final Portfolio'!$C$4</f>
        <v>-1.5513138513871282E-3</v>
      </c>
      <c r="D102" s="113">
        <f>'Stocks 1 Day Returns'!D179*'Final Portfolio'!$C$5</f>
        <v>-1.3829131925418158E-3</v>
      </c>
      <c r="E102" s="113">
        <f>'Stocks 1 Day Returns'!E179*'Final Portfolio'!$C$6</f>
        <v>-6.2233725840142411E-4</v>
      </c>
      <c r="F102" s="113">
        <f>'Stocks 1 Day Returns'!F179*'Final Portfolio'!$C$7</f>
        <v>3.2999851047725847E-4</v>
      </c>
      <c r="G102" s="113">
        <f>'Stocks 1 Day Returns'!G179*'Final Portfolio'!$C$8</f>
        <v>-1.6150117494230431E-3</v>
      </c>
      <c r="H102" s="113">
        <f>'Stocks 1 Day Returns'!H179*'Final Portfolio'!$C$9</f>
        <v>9.6536922304756294E-4</v>
      </c>
      <c r="I102" s="113">
        <f>'Stocks 1 Day Returns'!I179*'Final Portfolio'!$C$10</f>
        <v>-1.7104545125800541E-3</v>
      </c>
      <c r="J102" s="113">
        <f>'Stocks 1 Day Returns'!J179*'Final Portfolio'!$C$11</f>
        <v>3.89535040850395E-4</v>
      </c>
      <c r="K102" s="113">
        <f>'Stocks 1 Day Returns'!K179*'Final Portfolio'!$C$12</f>
        <v>-1.4774001375811531E-3</v>
      </c>
      <c r="L102" s="252">
        <f t="shared" si="6"/>
        <v>-1.1400499326879693E-2</v>
      </c>
      <c r="M102" s="113">
        <f t="shared" si="7"/>
        <v>7.0110303697393257E-3</v>
      </c>
      <c r="N102" s="113">
        <f t="shared" si="8"/>
        <v>1.6332201667914867E-2</v>
      </c>
      <c r="Q102" s="227">
        <v>45387</v>
      </c>
      <c r="R102" s="113">
        <f>'Stocks 1 Month Returns'!O102*'Final Portfolio'!$J$3</f>
        <v>-1.1938040372902848E-2</v>
      </c>
      <c r="S102" s="113">
        <f>'Stocks 1 Month Returns'!P102*'Final Portfolio'!$J$4</f>
        <v>1.3786923429345177E-3</v>
      </c>
      <c r="T102" s="113">
        <f>'Stocks 1 Month Returns'!Q102*'Final Portfolio'!$J$6</f>
        <v>5.7253882020486205E-3</v>
      </c>
      <c r="U102" s="113">
        <f>'Stocks 1 Month Returns'!R102*'Final Portfolio'!$J$6</f>
        <v>-1.6246417263179324E-5</v>
      </c>
      <c r="V102" s="113">
        <f>'Stocks 1 Month Returns'!S102*'Final Portfolio'!$J$7</f>
        <v>1.1584251086519946E-2</v>
      </c>
      <c r="W102" s="113">
        <f>'Stocks 1 Month Returns'!T102*'Final Portfolio'!$J$8</f>
        <v>1.1496251010084536E-2</v>
      </c>
      <c r="X102" s="113">
        <f>'Stocks 1 Month Returns'!U102*'Final Portfolio'!$J$9</f>
        <v>1.3855248381511158E-2</v>
      </c>
      <c r="Y102" s="113">
        <f>'Stocks 1 Month Returns'!V102*'Final Portfolio'!$J$10</f>
        <v>9.2836277607086584E-3</v>
      </c>
      <c r="Z102" s="113">
        <f>'Stocks 1 Month Returns'!W102*'Final Portfolio'!$J$11</f>
        <v>-7.7407497638900093E-3</v>
      </c>
      <c r="AA102" s="113">
        <f>'Stocks 1 Month Returns'!X102*'Final Portfolio'!$J$12</f>
        <v>8.8028799829748088E-3</v>
      </c>
      <c r="AB102" s="113">
        <f>'Stocks 1 Month Returns'!Y102*'Final Portfolio'!$J$13</f>
        <v>3.2317052209021035E-2</v>
      </c>
      <c r="AC102" s="113">
        <f t="shared" si="9"/>
        <v>7.4748354421747237E-2</v>
      </c>
      <c r="AD102" s="113">
        <f t="shared" si="10"/>
        <v>0.24222937491347971</v>
      </c>
      <c r="AE102" s="113">
        <f t="shared" si="11"/>
        <v>0.32688439976966632</v>
      </c>
      <c r="AI102" s="355">
        <v>98</v>
      </c>
      <c r="AJ102" s="355">
        <f>IF('Optimal Portfolio MAIN'!M100&gt;=0,0,1)</f>
        <v>0</v>
      </c>
      <c r="AK102" s="355">
        <f>IF('Optimal Portfolio MAIN'!N100&gt;=0,0,1)</f>
        <v>0</v>
      </c>
      <c r="AQ102" s="39">
        <v>69</v>
      </c>
      <c r="AR102" s="5">
        <f>IF('Optimal Portfolio MAIN'!AD88&gt;=0,0,1)</f>
        <v>0</v>
      </c>
      <c r="AS102" s="5">
        <f>IF('Optimal Portfolio MAIN'!AE88&gt;=0,0,1)</f>
        <v>0</v>
      </c>
      <c r="AY102" s="372">
        <v>98</v>
      </c>
      <c r="AZ102" s="372"/>
      <c r="BA102" s="372"/>
      <c r="BB102" s="391"/>
      <c r="BC102" s="391"/>
      <c r="BE102" s="39">
        <v>69</v>
      </c>
      <c r="BF102" s="222"/>
      <c r="BG102" s="222"/>
      <c r="BH102" s="400"/>
      <c r="BI102" s="400"/>
      <c r="BM102" s="193">
        <v>98</v>
      </c>
      <c r="BN102" s="366">
        <f ca="1">NORMINV(RAND(),$BR$2,$BR$3)</f>
        <v>1.5560218173523301E-2</v>
      </c>
      <c r="BO102" s="361">
        <f ca="1">BN102-BN$296</f>
        <v>3.7934251468082783E-2</v>
      </c>
      <c r="BP102" s="367">
        <f ca="1">BN102-BN$301</f>
        <v>4.6301966698707245E-2</v>
      </c>
      <c r="BT102" s="193">
        <v>98</v>
      </c>
      <c r="BU102" s="356">
        <f ca="1">IF(BO102&gt;=0,0,1)</f>
        <v>0</v>
      </c>
      <c r="BV102" s="355">
        <f ca="1">IF(BP102&gt;=0,0,1)</f>
        <v>0</v>
      </c>
      <c r="BZ102" s="193">
        <v>98</v>
      </c>
      <c r="CA102" s="368">
        <f ca="1">NORMINV(RAND(),CE$2,CE$3)</f>
        <v>-0.12744461810927987</v>
      </c>
      <c r="CB102" s="166">
        <f ca="1">CA102-CA$389</f>
        <v>-5.4793001500727925E-2</v>
      </c>
      <c r="CC102" s="166">
        <f ca="1">CA102-CA$394</f>
        <v>-2.6559308103453708E-2</v>
      </c>
      <c r="CG102" s="193">
        <v>98</v>
      </c>
      <c r="CH102" s="193">
        <f ca="1">IF(CB102&gt;=0,0,1)</f>
        <v>1</v>
      </c>
      <c r="CI102" s="193">
        <f ca="1">IF(CC102&gt;=0,0,1)</f>
        <v>1</v>
      </c>
    </row>
    <row r="103" spans="1:87" ht="15.6">
      <c r="A103" s="342">
        <v>45471</v>
      </c>
      <c r="B103" s="113">
        <f>'Stocks 1 Day Returns'!B178*'Final Portfolio'!$C$3</f>
        <v>-2.5368649246715336E-3</v>
      </c>
      <c r="C103" s="113">
        <f>'Stocks 1 Day Returns'!C178*'Final Portfolio'!$C$4</f>
        <v>-1.3201819148468707E-3</v>
      </c>
      <c r="D103" s="113">
        <f>'Stocks 1 Day Returns'!D178*'Final Portfolio'!$C$5</f>
        <v>1.851960811660569E-3</v>
      </c>
      <c r="E103" s="113">
        <f>'Stocks 1 Day Returns'!E178*'Final Portfolio'!$C$6</f>
        <v>-9.2445464775715023E-4</v>
      </c>
      <c r="F103" s="113">
        <f>'Stocks 1 Day Returns'!F178*'Final Portfolio'!$C$7</f>
        <v>-1.7023879815870667E-3</v>
      </c>
      <c r="G103" s="113">
        <f>'Stocks 1 Day Returns'!G178*'Final Portfolio'!$C$8</f>
        <v>-3.4369352623167104E-3</v>
      </c>
      <c r="H103" s="113">
        <f>'Stocks 1 Day Returns'!H178*'Final Portfolio'!$C$9</f>
        <v>-3.6412603539912481E-3</v>
      </c>
      <c r="I103" s="113">
        <f>'Stocks 1 Day Returns'!I178*'Final Portfolio'!$C$10</f>
        <v>-2.8117553941709051E-3</v>
      </c>
      <c r="J103" s="113">
        <f>'Stocks 1 Day Returns'!J178*'Final Portfolio'!$C$11</f>
        <v>-2.1735055835306882E-3</v>
      </c>
      <c r="K103" s="113">
        <f>'Stocks 1 Day Returns'!K178*'Final Portfolio'!$C$12</f>
        <v>-1.6401525054586809E-4</v>
      </c>
      <c r="L103" s="252">
        <f t="shared" si="6"/>
        <v>-1.6859400501757472E-2</v>
      </c>
      <c r="M103" s="113">
        <f t="shared" si="7"/>
        <v>1.5521291948615464E-3</v>
      </c>
      <c r="N103" s="113">
        <f t="shared" si="8"/>
        <v>1.0873300493037086E-2</v>
      </c>
      <c r="Q103" s="227">
        <v>45391</v>
      </c>
      <c r="R103" s="113">
        <f>'Stocks 1 Month Returns'!O103*'Final Portfolio'!$J$3</f>
        <v>-1.488558347084299E-2</v>
      </c>
      <c r="S103" s="113">
        <f>'Stocks 1 Month Returns'!P103*'Final Portfolio'!$J$4</f>
        <v>2.5969916168177387E-3</v>
      </c>
      <c r="T103" s="113">
        <f>'Stocks 1 Month Returns'!Q103*'Final Portfolio'!$J$6</f>
        <v>5.4179247100677938E-3</v>
      </c>
      <c r="U103" s="113">
        <f>'Stocks 1 Month Returns'!R103*'Final Portfolio'!$J$6</f>
        <v>3.8443871915276517E-3</v>
      </c>
      <c r="V103" s="113">
        <f>'Stocks 1 Month Returns'!S103*'Final Portfolio'!$J$7</f>
        <v>1.2642248513790132E-2</v>
      </c>
      <c r="W103" s="113">
        <f>'Stocks 1 Month Returns'!T103*'Final Portfolio'!$J$8</f>
        <v>1.3180127700202271E-2</v>
      </c>
      <c r="X103" s="113">
        <f>'Stocks 1 Month Returns'!U103*'Final Portfolio'!$J$9</f>
        <v>1.9788492037958488E-2</v>
      </c>
      <c r="Y103" s="113">
        <f>'Stocks 1 Month Returns'!V103*'Final Portfolio'!$J$10</f>
        <v>1.0029973888809891E-2</v>
      </c>
      <c r="Z103" s="113">
        <f>'Stocks 1 Month Returns'!W103*'Final Portfolio'!$J$11</f>
        <v>-1.0094039673997059E-2</v>
      </c>
      <c r="AA103" s="113">
        <f>'Stocks 1 Month Returns'!X103*'Final Portfolio'!$J$12</f>
        <v>8.3692916750155999E-3</v>
      </c>
      <c r="AB103" s="113">
        <f>'Stocks 1 Month Returns'!Y103*'Final Portfolio'!$J$13</f>
        <v>3.5234617138926394E-2</v>
      </c>
      <c r="AC103" s="113">
        <f t="shared" si="9"/>
        <v>8.6124431328275908E-2</v>
      </c>
      <c r="AD103" s="113">
        <f t="shared" si="10"/>
        <v>0.25360545182000838</v>
      </c>
      <c r="AE103" s="113">
        <f t="shared" si="11"/>
        <v>0.33826047667619502</v>
      </c>
      <c r="AI103" s="355">
        <v>99</v>
      </c>
      <c r="AJ103" s="355">
        <f>IF('Optimal Portfolio MAIN'!M101&gt;=0,0,1)</f>
        <v>0</v>
      </c>
      <c r="AK103" s="355">
        <f>IF('Optimal Portfolio MAIN'!N101&gt;=0,0,1)</f>
        <v>0</v>
      </c>
      <c r="AQ103" s="39">
        <v>70</v>
      </c>
      <c r="AR103" s="5">
        <f>IF('Optimal Portfolio MAIN'!AD89&gt;=0,0,1)</f>
        <v>0</v>
      </c>
      <c r="AS103" s="5">
        <f>IF('Optimal Portfolio MAIN'!AE89&gt;=0,0,1)</f>
        <v>0</v>
      </c>
      <c r="AY103" s="372">
        <v>99</v>
      </c>
      <c r="AZ103" s="372"/>
      <c r="BA103" s="372"/>
      <c r="BB103" s="391"/>
      <c r="BC103" s="391"/>
      <c r="BE103" s="39">
        <v>70</v>
      </c>
      <c r="BF103" s="222"/>
      <c r="BG103" s="222"/>
      <c r="BH103" s="400"/>
      <c r="BI103" s="400"/>
      <c r="BM103" s="193">
        <v>99</v>
      </c>
      <c r="BN103" s="366">
        <f ca="1">NORMINV(RAND(),$BR$2,$BR$3)</f>
        <v>-8.6335285244538117E-3</v>
      </c>
      <c r="BO103" s="361">
        <f ca="1">BN103-BN$296</f>
        <v>1.3740504770105671E-2</v>
      </c>
      <c r="BP103" s="367">
        <f ca="1">BN103-BN$301</f>
        <v>2.2108220000730136E-2</v>
      </c>
      <c r="BT103" s="193">
        <v>99</v>
      </c>
      <c r="BU103" s="356">
        <f ca="1">IF(BO103&gt;=0,0,1)</f>
        <v>0</v>
      </c>
      <c r="BV103" s="355">
        <f ca="1">IF(BP103&gt;=0,0,1)</f>
        <v>0</v>
      </c>
      <c r="BZ103" s="193">
        <v>99</v>
      </c>
      <c r="CA103" s="368">
        <f ca="1">NORMINV(RAND(),CE$2,CE$3)</f>
        <v>5.3569578219278789E-3</v>
      </c>
      <c r="CB103" s="166">
        <f ca="1">CA103-CA$389</f>
        <v>7.800857443047983E-2</v>
      </c>
      <c r="CC103" s="166">
        <f ca="1">CA103-CA$394</f>
        <v>0.10624226782775405</v>
      </c>
      <c r="CG103" s="193">
        <v>99</v>
      </c>
      <c r="CH103" s="193">
        <f ca="1">IF(CB103&gt;=0,0,1)</f>
        <v>0</v>
      </c>
      <c r="CI103" s="193">
        <f ca="1">IF(CC103&gt;=0,0,1)</f>
        <v>0</v>
      </c>
    </row>
    <row r="104" spans="1:87" ht="15.6">
      <c r="A104" s="342">
        <v>45476</v>
      </c>
      <c r="B104" s="113">
        <f>'Stocks 1 Day Returns'!B177*'Final Portfolio'!$C$3</f>
        <v>1.4070420276833567E-2</v>
      </c>
      <c r="C104" s="113">
        <f>'Stocks 1 Day Returns'!C177*'Final Portfolio'!$C$4</f>
        <v>2.9749569873762424E-4</v>
      </c>
      <c r="D104" s="113">
        <f>'Stocks 1 Day Returns'!D177*'Final Portfolio'!$C$5</f>
        <v>5.6149384586046342E-4</v>
      </c>
      <c r="E104" s="113">
        <f>'Stocks 1 Day Returns'!E177*'Final Portfolio'!$C$6</f>
        <v>2.3642968185622282E-4</v>
      </c>
      <c r="F104" s="113">
        <f>'Stocks 1 Day Returns'!F177*'Final Portfolio'!$C$7</f>
        <v>9.3598527068337048E-5</v>
      </c>
      <c r="G104" s="113">
        <f>'Stocks 1 Day Returns'!G177*'Final Portfolio'!$C$8</f>
        <v>-1.1113003496730966E-3</v>
      </c>
      <c r="H104" s="113">
        <f>'Stocks 1 Day Returns'!H177*'Final Portfolio'!$C$9</f>
        <v>-1.8819070026787953E-3</v>
      </c>
      <c r="I104" s="113">
        <f>'Stocks 1 Day Returns'!I177*'Final Portfolio'!$C$10</f>
        <v>7.974123943326483E-4</v>
      </c>
      <c r="J104" s="113">
        <f>'Stocks 1 Day Returns'!J177*'Final Portfolio'!$C$11</f>
        <v>7.6811016838209236E-4</v>
      </c>
      <c r="K104" s="113">
        <f>'Stocks 1 Day Returns'!K177*'Final Portfolio'!$C$12</f>
        <v>1.9629636668792028E-3</v>
      </c>
      <c r="L104" s="252">
        <f t="shared" si="6"/>
        <v>1.5794716907598268E-2</v>
      </c>
      <c r="M104" s="113">
        <f t="shared" si="7"/>
        <v>3.4206246604217283E-2</v>
      </c>
      <c r="N104" s="113">
        <f t="shared" si="8"/>
        <v>4.3527417902392826E-2</v>
      </c>
      <c r="Q104" s="227">
        <v>45392</v>
      </c>
      <c r="R104" s="113">
        <f>'Stocks 1 Month Returns'!O104*'Final Portfolio'!$J$3</f>
        <v>-1.3594065288557701E-2</v>
      </c>
      <c r="S104" s="113">
        <f>'Stocks 1 Month Returns'!P104*'Final Portfolio'!$J$4</f>
        <v>3.9120341951563552E-4</v>
      </c>
      <c r="T104" s="113">
        <f>'Stocks 1 Month Returns'!Q104*'Final Portfolio'!$J$6</f>
        <v>5.1901184295210893E-3</v>
      </c>
      <c r="U104" s="113">
        <f>'Stocks 1 Month Returns'!R104*'Final Portfolio'!$J$6</f>
        <v>1.2814537089620259E-3</v>
      </c>
      <c r="V104" s="113">
        <f>'Stocks 1 Month Returns'!S104*'Final Portfolio'!$J$7</f>
        <v>1.1134426429395128E-2</v>
      </c>
      <c r="W104" s="113">
        <f>'Stocks 1 Month Returns'!T104*'Final Portfolio'!$J$8</f>
        <v>1.1534292287278159E-2</v>
      </c>
      <c r="X104" s="113">
        <f>'Stocks 1 Month Returns'!U104*'Final Portfolio'!$J$9</f>
        <v>1.6426115094907379E-2</v>
      </c>
      <c r="Y104" s="113">
        <f>'Stocks 1 Month Returns'!V104*'Final Portfolio'!$J$10</f>
        <v>9.8296620487444888E-3</v>
      </c>
      <c r="Z104" s="113">
        <f>'Stocks 1 Month Returns'!W104*'Final Portfolio'!$J$11</f>
        <v>-1.0084713693086634E-2</v>
      </c>
      <c r="AA104" s="113">
        <f>'Stocks 1 Month Returns'!X104*'Final Portfolio'!$J$12</f>
        <v>9.216510800869309E-3</v>
      </c>
      <c r="AB104" s="113">
        <f>'Stocks 1 Month Returns'!Y104*'Final Portfolio'!$J$13</f>
        <v>2.9375974949596095E-2</v>
      </c>
      <c r="AC104" s="113">
        <f t="shared" si="9"/>
        <v>7.0700978187144978E-2</v>
      </c>
      <c r="AD104" s="113">
        <f t="shared" si="10"/>
        <v>0.23818199867887746</v>
      </c>
      <c r="AE104" s="113">
        <f t="shared" si="11"/>
        <v>0.3228370235350641</v>
      </c>
      <c r="AI104" s="355">
        <v>100</v>
      </c>
      <c r="AJ104" s="355">
        <f>IF('Optimal Portfolio MAIN'!M102&gt;=0,0,1)</f>
        <v>0</v>
      </c>
      <c r="AK104" s="355">
        <f>IF('Optimal Portfolio MAIN'!N102&gt;=0,0,1)</f>
        <v>0</v>
      </c>
      <c r="AQ104" s="39">
        <v>71</v>
      </c>
      <c r="AR104" s="5">
        <f>IF('Optimal Portfolio MAIN'!AD90&gt;=0,0,1)</f>
        <v>0</v>
      </c>
      <c r="AS104" s="5">
        <f>IF('Optimal Portfolio MAIN'!AE90&gt;=0,0,1)</f>
        <v>0</v>
      </c>
      <c r="AY104" s="372">
        <v>100</v>
      </c>
      <c r="AZ104" s="372"/>
      <c r="BA104" s="372"/>
      <c r="BB104" s="391"/>
      <c r="BC104" s="391"/>
      <c r="BE104" s="39">
        <v>71</v>
      </c>
      <c r="BF104" s="222"/>
      <c r="BG104" s="222"/>
      <c r="BH104" s="400"/>
      <c r="BI104" s="400"/>
      <c r="BM104" s="193">
        <v>100</v>
      </c>
      <c r="BN104" s="366">
        <f ca="1">NORMINV(RAND(),$BR$2,$BR$3)</f>
        <v>1.8796330576827631E-2</v>
      </c>
      <c r="BO104" s="361">
        <f ca="1">BN104-BN$296</f>
        <v>4.1170363871387117E-2</v>
      </c>
      <c r="BP104" s="367">
        <f ca="1">BN104-BN$301</f>
        <v>4.9538079102011578E-2</v>
      </c>
      <c r="BT104" s="193">
        <v>100</v>
      </c>
      <c r="BU104" s="356">
        <f ca="1">IF(BO104&gt;=0,0,1)</f>
        <v>0</v>
      </c>
      <c r="BV104" s="355">
        <f ca="1">IF(BP104&gt;=0,0,1)</f>
        <v>0</v>
      </c>
      <c r="BZ104" s="193">
        <v>100</v>
      </c>
      <c r="CA104" s="368">
        <f ca="1">NORMINV(RAND(),CE$2,CE$3)</f>
        <v>-5.4679492060561365E-2</v>
      </c>
      <c r="CB104" s="166">
        <f ca="1">CA104-CA$389</f>
        <v>1.7972124547990583E-2</v>
      </c>
      <c r="CC104" s="166">
        <f ca="1">CA104-CA$394</f>
        <v>4.62058179452648E-2</v>
      </c>
      <c r="CG104" s="193">
        <v>100</v>
      </c>
      <c r="CH104" s="193">
        <f ca="1">IF(CB104&gt;=0,0,1)</f>
        <v>0</v>
      </c>
      <c r="CI104" s="193">
        <f ca="1">IF(CC104&gt;=0,0,1)</f>
        <v>0</v>
      </c>
    </row>
    <row r="105" spans="1:87" ht="15.6">
      <c r="A105" s="342">
        <v>45483</v>
      </c>
      <c r="B105" s="113">
        <f>'Stocks 1 Day Returns'!B176*'Final Portfolio'!$C$3</f>
        <v>-1.3780140592004565E-3</v>
      </c>
      <c r="C105" s="113">
        <f>'Stocks 1 Day Returns'!C176*'Final Portfolio'!$C$4</f>
        <v>-4.1621955519595827E-3</v>
      </c>
      <c r="D105" s="113">
        <f>'Stocks 1 Day Returns'!D176*'Final Portfolio'!$C$5</f>
        <v>-9.1133048871446789E-4</v>
      </c>
      <c r="E105" s="113">
        <f>'Stocks 1 Day Returns'!E176*'Final Portfolio'!$C$6</f>
        <v>-7.8694579715824495E-4</v>
      </c>
      <c r="F105" s="113">
        <f>'Stocks 1 Day Returns'!F176*'Final Portfolio'!$C$7</f>
        <v>-1.970558778223008E-3</v>
      </c>
      <c r="G105" s="113">
        <f>'Stocks 1 Day Returns'!G176*'Final Portfolio'!$C$8</f>
        <v>-2.9606951434777871E-4</v>
      </c>
      <c r="H105" s="113">
        <f>'Stocks 1 Day Returns'!H176*'Final Portfolio'!$C$9</f>
        <v>-3.0609956952692974E-4</v>
      </c>
      <c r="I105" s="113">
        <f>'Stocks 1 Day Returns'!I176*'Final Portfolio'!$C$10</f>
        <v>4.4889843255309089E-5</v>
      </c>
      <c r="J105" s="113">
        <f>'Stocks 1 Day Returns'!J176*'Final Portfolio'!$C$11</f>
        <v>9.2100404344136022E-4</v>
      </c>
      <c r="K105" s="113">
        <f>'Stocks 1 Day Returns'!K176*'Final Portfolio'!$C$12</f>
        <v>-1.8063038061497229E-3</v>
      </c>
      <c r="L105" s="252">
        <f t="shared" si="6"/>
        <v>-1.0651623678583522E-2</v>
      </c>
      <c r="M105" s="113">
        <f t="shared" si="7"/>
        <v>7.7599060180354971E-3</v>
      </c>
      <c r="N105" s="113">
        <f t="shared" si="8"/>
        <v>1.7081077316211037E-2</v>
      </c>
      <c r="Q105" s="227">
        <v>45393</v>
      </c>
      <c r="R105" s="113">
        <f>'Stocks 1 Month Returns'!O105*'Final Portfolio'!$J$3</f>
        <v>-1.4439993108800243E-2</v>
      </c>
      <c r="S105" s="113">
        <f>'Stocks 1 Month Returns'!P105*'Final Portfolio'!$J$4</f>
        <v>3.5439915666351093E-3</v>
      </c>
      <c r="T105" s="113">
        <f>'Stocks 1 Month Returns'!Q105*'Final Portfolio'!$J$6</f>
        <v>4.7970792476045611E-3</v>
      </c>
      <c r="U105" s="113">
        <f>'Stocks 1 Month Returns'!R105*'Final Portfolio'!$J$6</f>
        <v>1.4029066289358916E-3</v>
      </c>
      <c r="V105" s="113">
        <f>'Stocks 1 Month Returns'!S105*'Final Portfolio'!$J$7</f>
        <v>9.2986010408841139E-3</v>
      </c>
      <c r="W105" s="113">
        <f>'Stocks 1 Month Returns'!T105*'Final Portfolio'!$J$8</f>
        <v>1.0130011397120643E-2</v>
      </c>
      <c r="X105" s="113">
        <f>'Stocks 1 Month Returns'!U105*'Final Portfolio'!$J$9</f>
        <v>1.8011138342724855E-2</v>
      </c>
      <c r="Y105" s="113">
        <f>'Stocks 1 Month Returns'!V105*'Final Portfolio'!$J$10</f>
        <v>8.671683766180386E-3</v>
      </c>
      <c r="Z105" s="113">
        <f>'Stocks 1 Month Returns'!W105*'Final Portfolio'!$J$11</f>
        <v>-3.2114102245021426E-3</v>
      </c>
      <c r="AA105" s="113">
        <f>'Stocks 1 Month Returns'!X105*'Final Portfolio'!$J$12</f>
        <v>1.196177253686501E-2</v>
      </c>
      <c r="AB105" s="113">
        <f>'Stocks 1 Month Returns'!Y105*'Final Portfolio'!$J$13</f>
        <v>3.3358475604032378E-2</v>
      </c>
      <c r="AC105" s="113">
        <f t="shared" si="9"/>
        <v>8.3524256797680566E-2</v>
      </c>
      <c r="AD105" s="113">
        <f t="shared" si="10"/>
        <v>0.25100527728941302</v>
      </c>
      <c r="AE105" s="113">
        <f t="shared" si="11"/>
        <v>0.33566030214559966</v>
      </c>
      <c r="AI105" s="355">
        <v>101</v>
      </c>
      <c r="AJ105" s="355">
        <f>IF('Optimal Portfolio MAIN'!M103&gt;=0,0,1)</f>
        <v>0</v>
      </c>
      <c r="AK105" s="355">
        <f>IF('Optimal Portfolio MAIN'!N103&gt;=0,0,1)</f>
        <v>0</v>
      </c>
      <c r="AQ105" s="39">
        <v>72</v>
      </c>
      <c r="AR105" s="5">
        <f>IF('Optimal Portfolio MAIN'!AD91&gt;=0,0,1)</f>
        <v>0</v>
      </c>
      <c r="AS105" s="5">
        <f>IF('Optimal Portfolio MAIN'!AE91&gt;=0,0,1)</f>
        <v>0</v>
      </c>
      <c r="AY105" s="372">
        <v>101</v>
      </c>
      <c r="AZ105" s="372"/>
      <c r="BA105" s="372"/>
      <c r="BB105" s="391"/>
      <c r="BC105" s="391"/>
      <c r="BE105" s="39">
        <v>72</v>
      </c>
      <c r="BF105" s="222"/>
      <c r="BG105" s="222"/>
      <c r="BH105" s="400"/>
      <c r="BI105" s="400"/>
      <c r="BM105" s="193">
        <v>101</v>
      </c>
      <c r="BN105" s="366">
        <f ca="1">NORMINV(RAND(),$BR$2,$BR$3)</f>
        <v>1.4156675621756194E-2</v>
      </c>
      <c r="BO105" s="361">
        <f ca="1">BN105-BN$296</f>
        <v>3.6530708916315678E-2</v>
      </c>
      <c r="BP105" s="367">
        <f ca="1">BN105-BN$301</f>
        <v>4.489842414694014E-2</v>
      </c>
      <c r="BT105" s="193">
        <v>101</v>
      </c>
      <c r="BU105" s="356">
        <f ca="1">IF(BO105&gt;=0,0,1)</f>
        <v>0</v>
      </c>
      <c r="BV105" s="355">
        <f ca="1">IF(BP105&gt;=0,0,1)</f>
        <v>0</v>
      </c>
      <c r="BZ105" s="193">
        <v>101</v>
      </c>
      <c r="CA105" s="368">
        <f ca="1">NORMINV(RAND(),CE$2,CE$3)</f>
        <v>8.1164408403963759E-2</v>
      </c>
      <c r="CB105" s="166">
        <f ca="1">CA105-CA$389</f>
        <v>0.15381602501251571</v>
      </c>
      <c r="CC105" s="166">
        <f ca="1">CA105-CA$394</f>
        <v>0.18204971840978992</v>
      </c>
      <c r="CG105" s="193">
        <v>101</v>
      </c>
      <c r="CH105" s="193">
        <f ca="1">IF(CB105&gt;=0,0,1)</f>
        <v>0</v>
      </c>
      <c r="CI105" s="193">
        <f ca="1">IF(CC105&gt;=0,0,1)</f>
        <v>0</v>
      </c>
    </row>
    <row r="106" spans="1:87" ht="15.6">
      <c r="A106" s="342">
        <v>45484</v>
      </c>
      <c r="B106" s="113">
        <f>'Stocks 1 Day Returns'!B175*'Final Portfolio'!$C$3</f>
        <v>5.501175986444444E-3</v>
      </c>
      <c r="C106" s="113">
        <f>'Stocks 1 Day Returns'!C175*'Final Portfolio'!$C$4</f>
        <v>2.4230071273184215E-3</v>
      </c>
      <c r="D106" s="113">
        <f>'Stocks 1 Day Returns'!D175*'Final Portfolio'!$C$5</f>
        <v>2.9597115670626727E-3</v>
      </c>
      <c r="E106" s="113">
        <f>'Stocks 1 Day Returns'!E175*'Final Portfolio'!$C$6</f>
        <v>1.6326068628444567E-3</v>
      </c>
      <c r="F106" s="113">
        <f>'Stocks 1 Day Returns'!F175*'Final Portfolio'!$C$7</f>
        <v>6.8988872175046901E-4</v>
      </c>
      <c r="G106" s="113">
        <f>'Stocks 1 Day Returns'!G175*'Final Portfolio'!$C$8</f>
        <v>3.0330667705691594E-4</v>
      </c>
      <c r="H106" s="113">
        <f>'Stocks 1 Day Returns'!H175*'Final Portfolio'!$C$9</f>
        <v>1.9918878270971541E-3</v>
      </c>
      <c r="I106" s="113">
        <f>'Stocks 1 Day Returns'!I175*'Final Portfolio'!$C$10</f>
        <v>1.4656862404072845E-3</v>
      </c>
      <c r="J106" s="113">
        <f>'Stocks 1 Day Returns'!J175*'Final Portfolio'!$C$11</f>
        <v>1.9458591051521701E-4</v>
      </c>
      <c r="K106" s="113">
        <f>'Stocks 1 Day Returns'!K175*'Final Portfolio'!$C$12</f>
        <v>3.2959438845872936E-3</v>
      </c>
      <c r="L106" s="252">
        <f t="shared" si="6"/>
        <v>2.0457800805084331E-2</v>
      </c>
      <c r="M106" s="113">
        <f t="shared" si="7"/>
        <v>3.8869330501703353E-2</v>
      </c>
      <c r="N106" s="113">
        <f t="shared" si="8"/>
        <v>4.8190501799878889E-2</v>
      </c>
      <c r="Q106" s="227">
        <v>45394</v>
      </c>
      <c r="R106" s="113">
        <f>'Stocks 1 Month Returns'!O106*'Final Portfolio'!$J$3</f>
        <v>-1.4863690833168776E-2</v>
      </c>
      <c r="S106" s="113">
        <f>'Stocks 1 Month Returns'!P106*'Final Portfolio'!$J$4</f>
        <v>5.7497364521135854E-3</v>
      </c>
      <c r="T106" s="113">
        <f>'Stocks 1 Month Returns'!Q106*'Final Portfolio'!$J$6</f>
        <v>3.8494629390561741E-3</v>
      </c>
      <c r="U106" s="113">
        <f>'Stocks 1 Month Returns'!R106*'Final Portfolio'!$J$6</f>
        <v>-1.6905419688690416E-4</v>
      </c>
      <c r="V106" s="113">
        <f>'Stocks 1 Month Returns'!S106*'Final Portfolio'!$J$7</f>
        <v>5.8586459413338286E-3</v>
      </c>
      <c r="W106" s="113">
        <f>'Stocks 1 Month Returns'!T106*'Final Portfolio'!$J$8</f>
        <v>8.2055095771817362E-3</v>
      </c>
      <c r="X106" s="113">
        <f>'Stocks 1 Month Returns'!U106*'Final Portfolio'!$J$9</f>
        <v>1.2414844969246656E-2</v>
      </c>
      <c r="Y106" s="113">
        <f>'Stocks 1 Month Returns'!V106*'Final Portfolio'!$J$10</f>
        <v>5.8679565040736324E-3</v>
      </c>
      <c r="Z106" s="113">
        <f>'Stocks 1 Month Returns'!W106*'Final Portfolio'!$J$11</f>
        <v>-4.11613478622932E-3</v>
      </c>
      <c r="AA106" s="113">
        <f>'Stocks 1 Month Returns'!X106*'Final Portfolio'!$J$12</f>
        <v>9.5899947656498188E-3</v>
      </c>
      <c r="AB106" s="113">
        <f>'Stocks 1 Month Returns'!Y106*'Final Portfolio'!$J$13</f>
        <v>2.2860073609397347E-2</v>
      </c>
      <c r="AC106" s="113">
        <f t="shared" si="9"/>
        <v>5.5247344941767779E-2</v>
      </c>
      <c r="AD106" s="113">
        <f t="shared" si="10"/>
        <v>0.22272836543350025</v>
      </c>
      <c r="AE106" s="113">
        <f t="shared" si="11"/>
        <v>0.30738339028968686</v>
      </c>
      <c r="AI106" s="355">
        <v>102</v>
      </c>
      <c r="AJ106" s="355">
        <f>IF('Optimal Portfolio MAIN'!M104&gt;=0,0,1)</f>
        <v>0</v>
      </c>
      <c r="AK106" s="355">
        <f>IF('Optimal Portfolio MAIN'!N104&gt;=0,0,1)</f>
        <v>0</v>
      </c>
      <c r="AQ106" s="39">
        <v>73</v>
      </c>
      <c r="AR106" s="5">
        <f>IF('Optimal Portfolio MAIN'!AD92&gt;=0,0,1)</f>
        <v>0</v>
      </c>
      <c r="AS106" s="5">
        <f>IF('Optimal Portfolio MAIN'!AE92&gt;=0,0,1)</f>
        <v>0</v>
      </c>
      <c r="AY106" s="372">
        <v>102</v>
      </c>
      <c r="AZ106" s="372"/>
      <c r="BA106" s="372"/>
      <c r="BB106" s="391"/>
      <c r="BC106" s="391"/>
      <c r="BE106" s="39">
        <v>73</v>
      </c>
      <c r="BF106" s="222"/>
      <c r="BG106" s="222"/>
      <c r="BH106" s="400"/>
      <c r="BI106" s="400"/>
      <c r="BM106" s="193">
        <v>102</v>
      </c>
      <c r="BN106" s="366">
        <f ca="1">NORMINV(RAND(),$BR$2,$BR$3)</f>
        <v>-1.9320723434500065E-3</v>
      </c>
      <c r="BO106" s="361">
        <f ca="1">BN106-BN$296</f>
        <v>2.0441960951109475E-2</v>
      </c>
      <c r="BP106" s="367">
        <f ca="1">BN106-BN$301</f>
        <v>2.880967618173394E-2</v>
      </c>
      <c r="BT106" s="193">
        <v>102</v>
      </c>
      <c r="BU106" s="356">
        <f ca="1">IF(BO106&gt;=0,0,1)</f>
        <v>0</v>
      </c>
      <c r="BV106" s="355">
        <f ca="1">IF(BP106&gt;=0,0,1)</f>
        <v>0</v>
      </c>
      <c r="BZ106" s="193">
        <v>102</v>
      </c>
      <c r="CA106" s="368">
        <f ca="1">NORMINV(RAND(),CE$2,CE$3)</f>
        <v>2.5088660815495191E-3</v>
      </c>
      <c r="CB106" s="166">
        <f ca="1">CA106-CA$389</f>
        <v>7.5160482690101463E-2</v>
      </c>
      <c r="CC106" s="166">
        <f ca="1">CA106-CA$394</f>
        <v>0.10339417608737568</v>
      </c>
      <c r="CG106" s="193">
        <v>102</v>
      </c>
      <c r="CH106" s="193">
        <f ca="1">IF(CB106&gt;=0,0,1)</f>
        <v>0</v>
      </c>
      <c r="CI106" s="193">
        <f ca="1">IF(CC106&gt;=0,0,1)</f>
        <v>0</v>
      </c>
    </row>
    <row r="107" spans="1:87" ht="15.6">
      <c r="A107" s="342">
        <v>45485</v>
      </c>
      <c r="B107" s="113">
        <f>'Stocks 1 Day Returns'!B174*'Final Portfolio'!$C$3</f>
        <v>-1.7068606604015279E-3</v>
      </c>
      <c r="C107" s="113">
        <f>'Stocks 1 Day Returns'!C174*'Final Portfolio'!$C$4</f>
        <v>-1.533258419460871E-3</v>
      </c>
      <c r="D107" s="113">
        <f>'Stocks 1 Day Returns'!D174*'Final Portfolio'!$C$5</f>
        <v>-1.8971970334969357E-3</v>
      </c>
      <c r="E107" s="113">
        <f>'Stocks 1 Day Returns'!E174*'Final Portfolio'!$C$6</f>
        <v>-8.9909133972837507E-4</v>
      </c>
      <c r="F107" s="113">
        <f>'Stocks 1 Day Returns'!F174*'Final Portfolio'!$C$7</f>
        <v>-1.1426109582004884E-3</v>
      </c>
      <c r="G107" s="113">
        <f>'Stocks 1 Day Returns'!G174*'Final Portfolio'!$C$8</f>
        <v>2.0090422338042257E-4</v>
      </c>
      <c r="H107" s="113">
        <f>'Stocks 1 Day Returns'!H174*'Final Portfolio'!$C$9</f>
        <v>-1.8056663924868264E-4</v>
      </c>
      <c r="I107" s="113">
        <f>'Stocks 1 Day Returns'!I174*'Final Portfolio'!$C$10</f>
        <v>-3.3358724008162531E-4</v>
      </c>
      <c r="J107" s="113">
        <f>'Stocks 1 Day Returns'!J174*'Final Portfolio'!$C$11</f>
        <v>-1.7705129719385314E-4</v>
      </c>
      <c r="K107" s="113">
        <f>'Stocks 1 Day Returns'!K174*'Final Portfolio'!$C$12</f>
        <v>-1.8323259843963215E-3</v>
      </c>
      <c r="L107" s="252">
        <f t="shared" si="6"/>
        <v>-9.5016453488282575E-3</v>
      </c>
      <c r="M107" s="113">
        <f t="shared" si="7"/>
        <v>8.9098843477907613E-3</v>
      </c>
      <c r="N107" s="113">
        <f t="shared" si="8"/>
        <v>1.8231055645966301E-2</v>
      </c>
      <c r="Q107" s="227">
        <v>45398</v>
      </c>
      <c r="R107" s="113">
        <f>'Stocks 1 Month Returns'!O107*'Final Portfolio'!$J$3</f>
        <v>-1.3287282470451545E-2</v>
      </c>
      <c r="S107" s="113">
        <f>'Stocks 1 Month Returns'!P107*'Final Portfolio'!$J$4</f>
        <v>8.4412617461788734E-5</v>
      </c>
      <c r="T107" s="113">
        <f>'Stocks 1 Month Returns'!Q107*'Final Portfolio'!$J$6</f>
        <v>-2.6008519036582636E-4</v>
      </c>
      <c r="U107" s="113">
        <f>'Stocks 1 Month Returns'!R107*'Final Portfolio'!$J$6</f>
        <v>-1.2853105484591332E-3</v>
      </c>
      <c r="V107" s="113">
        <f>'Stocks 1 Month Returns'!S107*'Final Portfolio'!$J$7</f>
        <v>5.0614192162455668E-3</v>
      </c>
      <c r="W107" s="113">
        <f>'Stocks 1 Month Returns'!T107*'Final Portfolio'!$J$8</f>
        <v>5.9977760328093991E-3</v>
      </c>
      <c r="X107" s="113">
        <f>'Stocks 1 Month Returns'!U107*'Final Portfolio'!$J$9</f>
        <v>1.2897711255906516E-2</v>
      </c>
      <c r="Y107" s="113">
        <f>'Stocks 1 Month Returns'!V107*'Final Portfolio'!$J$10</f>
        <v>2.352448825500386E-3</v>
      </c>
      <c r="Z107" s="113">
        <f>'Stocks 1 Month Returns'!W107*'Final Portfolio'!$J$11</f>
        <v>-3.7491659179811235E-3</v>
      </c>
      <c r="AA107" s="113">
        <f>'Stocks 1 Month Returns'!X107*'Final Portfolio'!$J$12</f>
        <v>5.3314094596875906E-3</v>
      </c>
      <c r="AB107" s="113">
        <f>'Stocks 1 Month Returns'!Y107*'Final Portfolio'!$J$13</f>
        <v>2.6654051522576605E-3</v>
      </c>
      <c r="AC107" s="113">
        <f t="shared" si="9"/>
        <v>1.5808738432611283E-2</v>
      </c>
      <c r="AD107" s="113">
        <f t="shared" si="10"/>
        <v>0.18328975892434374</v>
      </c>
      <c r="AE107" s="113">
        <f t="shared" si="11"/>
        <v>0.26794478378053038</v>
      </c>
      <c r="AI107" s="355">
        <v>103</v>
      </c>
      <c r="AJ107" s="355">
        <f>IF('Optimal Portfolio MAIN'!M105&gt;=0,0,1)</f>
        <v>0</v>
      </c>
      <c r="AK107" s="355">
        <f>IF('Optimal Portfolio MAIN'!N105&gt;=0,0,1)</f>
        <v>0</v>
      </c>
      <c r="AQ107" s="39">
        <v>74</v>
      </c>
      <c r="AR107" s="5">
        <f>IF('Optimal Portfolio MAIN'!AD93&gt;=0,0,1)</f>
        <v>0</v>
      </c>
      <c r="AS107" s="5">
        <f>IF('Optimal Portfolio MAIN'!AE93&gt;=0,0,1)</f>
        <v>0</v>
      </c>
      <c r="AY107" s="372">
        <v>103</v>
      </c>
      <c r="AZ107" s="372"/>
      <c r="BA107" s="372"/>
      <c r="BB107" s="391"/>
      <c r="BC107" s="391"/>
      <c r="BE107" s="39">
        <v>74</v>
      </c>
      <c r="BF107" s="222"/>
      <c r="BG107" s="222"/>
      <c r="BH107" s="400"/>
      <c r="BI107" s="400"/>
      <c r="BM107" s="193">
        <v>103</v>
      </c>
      <c r="BN107" s="366">
        <f ca="1">NORMINV(RAND(),$BR$2,$BR$3)</f>
        <v>7.1267655663128759E-4</v>
      </c>
      <c r="BO107" s="361">
        <f ca="1">BN107-BN$296</f>
        <v>2.3086709851190771E-2</v>
      </c>
      <c r="BP107" s="367">
        <f ca="1">BN107-BN$301</f>
        <v>3.1454425081815236E-2</v>
      </c>
      <c r="BT107" s="193">
        <v>103</v>
      </c>
      <c r="BU107" s="356">
        <f ca="1">IF(BO107&gt;=0,0,1)</f>
        <v>0</v>
      </c>
      <c r="BV107" s="355">
        <f ca="1">IF(BP107&gt;=0,0,1)</f>
        <v>0</v>
      </c>
      <c r="BZ107" s="193">
        <v>103</v>
      </c>
      <c r="CA107" s="368">
        <f ca="1">NORMINV(RAND(),CE$2,CE$3)</f>
        <v>-9.9979357978557757E-3</v>
      </c>
      <c r="CB107" s="166">
        <f ca="1">CA107-CA$389</f>
        <v>6.2653680810696166E-2</v>
      </c>
      <c r="CC107" s="166">
        <f ca="1">CA107-CA$394</f>
        <v>9.0887374207970384E-2</v>
      </c>
      <c r="CG107" s="193">
        <v>103</v>
      </c>
      <c r="CH107" s="193">
        <f ca="1">IF(CB107&gt;=0,0,1)</f>
        <v>0</v>
      </c>
      <c r="CI107" s="193">
        <f ca="1">IF(CC107&gt;=0,0,1)</f>
        <v>0</v>
      </c>
    </row>
    <row r="108" spans="1:87" ht="15.6">
      <c r="A108" s="342">
        <v>45490</v>
      </c>
      <c r="B108" s="113">
        <f>'Stocks 1 Day Returns'!B173*'Final Portfolio'!$C$3</f>
        <v>4.88888977418565E-3</v>
      </c>
      <c r="C108" s="113">
        <f>'Stocks 1 Day Returns'!C173*'Final Portfolio'!$C$4</f>
        <v>2.2683336308828707E-3</v>
      </c>
      <c r="D108" s="113">
        <f>'Stocks 1 Day Returns'!D173*'Final Portfolio'!$C$5</f>
        <v>4.7518602935495477E-4</v>
      </c>
      <c r="E108" s="113">
        <f>'Stocks 1 Day Returns'!E173*'Final Portfolio'!$C$6</f>
        <v>1.9629091919781683E-3</v>
      </c>
      <c r="F108" s="113">
        <f>'Stocks 1 Day Returns'!F173*'Final Portfolio'!$C$7</f>
        <v>1.1009949082971793E-3</v>
      </c>
      <c r="G108" s="113">
        <f>'Stocks 1 Day Returns'!G173*'Final Portfolio'!$C$8</f>
        <v>5.1505238510387132E-4</v>
      </c>
      <c r="H108" s="113">
        <f>'Stocks 1 Day Returns'!H173*'Final Portfolio'!$C$9</f>
        <v>3.2089004215535111E-3</v>
      </c>
      <c r="I108" s="113">
        <f>'Stocks 1 Day Returns'!I173*'Final Portfolio'!$C$10</f>
        <v>1.6550430690300932E-3</v>
      </c>
      <c r="J108" s="113">
        <f>'Stocks 1 Day Returns'!J173*'Final Portfolio'!$C$11</f>
        <v>7.2287311116228322E-4</v>
      </c>
      <c r="K108" s="113">
        <f>'Stocks 1 Day Returns'!K173*'Final Portfolio'!$C$12</f>
        <v>1.3615621852025141E-3</v>
      </c>
      <c r="L108" s="252">
        <f t="shared" si="6"/>
        <v>1.8159744706751097E-2</v>
      </c>
      <c r="M108" s="113">
        <f t="shared" si="7"/>
        <v>3.6571274403370116E-2</v>
      </c>
      <c r="N108" s="113">
        <f t="shared" si="8"/>
        <v>4.5892445701545659E-2</v>
      </c>
      <c r="Q108" s="227">
        <v>45399</v>
      </c>
      <c r="R108" s="113">
        <f>'Stocks 1 Month Returns'!O108*'Final Portfolio'!$J$3</f>
        <v>-1.4096168676135591E-2</v>
      </c>
      <c r="S108" s="113">
        <f>'Stocks 1 Month Returns'!P108*'Final Portfolio'!$J$4</f>
        <v>-7.8081708055912635E-5</v>
      </c>
      <c r="T108" s="113">
        <f>'Stocks 1 Month Returns'!Q108*'Final Portfolio'!$J$6</f>
        <v>1.2253921140760581E-3</v>
      </c>
      <c r="U108" s="113">
        <f>'Stocks 1 Month Returns'!R108*'Final Portfolio'!$J$6</f>
        <v>2.1520282016011195E-4</v>
      </c>
      <c r="V108" s="113">
        <f>'Stocks 1 Month Returns'!S108*'Final Portfolio'!$J$7</f>
        <v>4.6393238485927185E-3</v>
      </c>
      <c r="W108" s="113">
        <f>'Stocks 1 Month Returns'!T108*'Final Portfolio'!$J$8</f>
        <v>6.6247841464150969E-3</v>
      </c>
      <c r="X108" s="113">
        <f>'Stocks 1 Month Returns'!U108*'Final Portfolio'!$J$9</f>
        <v>8.5518793665776988E-3</v>
      </c>
      <c r="Y108" s="113">
        <f>'Stocks 1 Month Returns'!V108*'Final Portfolio'!$J$10</f>
        <v>2.8996605042346732E-3</v>
      </c>
      <c r="Z108" s="113">
        <f>'Stocks 1 Month Returns'!W108*'Final Portfolio'!$J$11</f>
        <v>-4.2683152263264133E-3</v>
      </c>
      <c r="AA108" s="113">
        <f>'Stocks 1 Month Returns'!X108*'Final Portfolio'!$J$12</f>
        <v>7.368398785408692E-3</v>
      </c>
      <c r="AB108" s="113">
        <f>'Stocks 1 Month Returns'!Y108*'Final Portfolio'!$J$13</f>
        <v>7.5734084500878041E-3</v>
      </c>
      <c r="AC108" s="113">
        <f t="shared" si="9"/>
        <v>2.0655484425034936E-2</v>
      </c>
      <c r="AD108" s="113">
        <f t="shared" si="10"/>
        <v>0.18813650491676739</v>
      </c>
      <c r="AE108" s="113">
        <f t="shared" si="11"/>
        <v>0.27279152977295407</v>
      </c>
      <c r="AI108" s="355">
        <v>104</v>
      </c>
      <c r="AJ108" s="355">
        <f>IF('Optimal Portfolio MAIN'!M106&gt;=0,0,1)</f>
        <v>0</v>
      </c>
      <c r="AK108" s="355">
        <f>IF('Optimal Portfolio MAIN'!N106&gt;=0,0,1)</f>
        <v>0</v>
      </c>
      <c r="AQ108" s="39">
        <v>75</v>
      </c>
      <c r="AR108" s="5">
        <f>IF('Optimal Portfolio MAIN'!AD94&gt;=0,0,1)</f>
        <v>0</v>
      </c>
      <c r="AS108" s="5">
        <f>IF('Optimal Portfolio MAIN'!AE94&gt;=0,0,1)</f>
        <v>0</v>
      </c>
      <c r="AY108" s="372">
        <v>104</v>
      </c>
      <c r="AZ108" s="372"/>
      <c r="BA108" s="372"/>
      <c r="BB108" s="391"/>
      <c r="BC108" s="391"/>
      <c r="BE108" s="39">
        <v>75</v>
      </c>
      <c r="BF108" s="222"/>
      <c r="BG108" s="222"/>
      <c r="BH108" s="400"/>
      <c r="BI108" s="400"/>
      <c r="BM108" s="193">
        <v>104</v>
      </c>
      <c r="BN108" s="366">
        <f ca="1">NORMINV(RAND(),$BR$2,$BR$3)</f>
        <v>5.6353242915230467E-3</v>
      </c>
      <c r="BO108" s="361">
        <f ca="1">BN108-BN$296</f>
        <v>2.8009357586082528E-2</v>
      </c>
      <c r="BP108" s="367">
        <f ca="1">BN108-BN$301</f>
        <v>3.6377072816706997E-2</v>
      </c>
      <c r="BT108" s="193">
        <v>104</v>
      </c>
      <c r="BU108" s="356">
        <f ca="1">IF(BO108&gt;=0,0,1)</f>
        <v>0</v>
      </c>
      <c r="BV108" s="355">
        <f ca="1">IF(BP108&gt;=0,0,1)</f>
        <v>0</v>
      </c>
      <c r="BZ108" s="193">
        <v>104</v>
      </c>
      <c r="CA108" s="368">
        <f ca="1">NORMINV(RAND(),CE$2,CE$3)</f>
        <v>2.5211933996020203E-2</v>
      </c>
      <c r="CB108" s="166">
        <f ca="1">CA108-CA$389</f>
        <v>9.786355060457215E-2</v>
      </c>
      <c r="CC108" s="166">
        <f ca="1">CA108-CA$394</f>
        <v>0.12609724400184635</v>
      </c>
      <c r="CG108" s="193">
        <v>104</v>
      </c>
      <c r="CH108" s="193">
        <f ca="1">IF(CB108&gt;=0,0,1)</f>
        <v>0</v>
      </c>
      <c r="CI108" s="193">
        <f ca="1">IF(CC108&gt;=0,0,1)</f>
        <v>0</v>
      </c>
    </row>
    <row r="109" spans="1:87" ht="15.6">
      <c r="A109" s="342">
        <v>45491</v>
      </c>
      <c r="B109" s="113">
        <f>'Stocks 1 Day Returns'!B172*'Final Portfolio'!$C$3</f>
        <v>-2.3295966288804236E-3</v>
      </c>
      <c r="C109" s="113">
        <f>'Stocks 1 Day Returns'!C172*'Final Portfolio'!$C$4</f>
        <v>4.3633101950592442E-4</v>
      </c>
      <c r="D109" s="113">
        <f>'Stocks 1 Day Returns'!D172*'Final Portfolio'!$C$5</f>
        <v>-2.6755140945402764E-4</v>
      </c>
      <c r="E109" s="113">
        <f>'Stocks 1 Day Returns'!E172*'Final Portfolio'!$C$6</f>
        <v>-3.7531478602220725E-5</v>
      </c>
      <c r="F109" s="113">
        <f>'Stocks 1 Day Returns'!F172*'Final Portfolio'!$C$7</f>
        <v>-1.7750455066256054E-4</v>
      </c>
      <c r="G109" s="113">
        <f>'Stocks 1 Day Returns'!G172*'Final Portfolio'!$C$8</f>
        <v>7.0061492101577635E-4</v>
      </c>
      <c r="H109" s="113">
        <f>'Stocks 1 Day Returns'!H172*'Final Portfolio'!$C$9</f>
        <v>4.351352930912222E-4</v>
      </c>
      <c r="I109" s="113">
        <f>'Stocks 1 Day Returns'!I172*'Final Portfolio'!$C$10</f>
        <v>-2.0199304725747867E-3</v>
      </c>
      <c r="J109" s="113">
        <f>'Stocks 1 Day Returns'!J172*'Final Portfolio'!$C$11</f>
        <v>2.1058907240888878E-3</v>
      </c>
      <c r="K109" s="113">
        <f>'Stocks 1 Day Returns'!K172*'Final Portfolio'!$C$12</f>
        <v>1.038269329608399E-3</v>
      </c>
      <c r="L109" s="252">
        <f t="shared" si="6"/>
        <v>-1.1587325286380895E-4</v>
      </c>
      <c r="M109" s="113">
        <f t="shared" si="7"/>
        <v>1.829565644375521E-2</v>
      </c>
      <c r="N109" s="113">
        <f t="shared" si="8"/>
        <v>2.761682774193075E-2</v>
      </c>
      <c r="Q109" s="227">
        <v>45400</v>
      </c>
      <c r="R109" s="113">
        <f>'Stocks 1 Month Returns'!O109*'Final Portfolio'!$J$3</f>
        <v>-1.4549594080124928E-2</v>
      </c>
      <c r="S109" s="113">
        <f>'Stocks 1 Month Returns'!P109*'Final Portfolio'!$J$4</f>
        <v>-2.4474108134915486E-3</v>
      </c>
      <c r="T109" s="113">
        <f>'Stocks 1 Month Returns'!Q109*'Final Portfolio'!$J$6</f>
        <v>-1.3003688188114194E-3</v>
      </c>
      <c r="U109" s="113">
        <f>'Stocks 1 Month Returns'!R109*'Final Portfolio'!$J$6</f>
        <v>3.1676812000110745E-4</v>
      </c>
      <c r="V109" s="113">
        <f>'Stocks 1 Month Returns'!S109*'Final Portfolio'!$J$7</f>
        <v>8.8750254841778902E-4</v>
      </c>
      <c r="W109" s="113">
        <f>'Stocks 1 Month Returns'!T109*'Final Portfolio'!$J$8</f>
        <v>5.2426647365535709E-3</v>
      </c>
      <c r="X109" s="113">
        <f>'Stocks 1 Month Returns'!U109*'Final Portfolio'!$J$9</f>
        <v>5.8113784311924549E-3</v>
      </c>
      <c r="Y109" s="113">
        <f>'Stocks 1 Month Returns'!V109*'Final Portfolio'!$J$10</f>
        <v>2.8506305905562778E-3</v>
      </c>
      <c r="Z109" s="113">
        <f>'Stocks 1 Month Returns'!W109*'Final Portfolio'!$J$11</f>
        <v>-3.6309076761873783E-3</v>
      </c>
      <c r="AA109" s="113">
        <f>'Stocks 1 Month Returns'!X109*'Final Portfolio'!$J$12</f>
        <v>4.928926836501861E-3</v>
      </c>
      <c r="AB109" s="113">
        <f>'Stocks 1 Month Returns'!Y109*'Final Portfolio'!$J$13</f>
        <v>-7.6930884060134597E-3</v>
      </c>
      <c r="AC109" s="113">
        <f t="shared" si="9"/>
        <v>-9.5834985314056688E-3</v>
      </c>
      <c r="AD109" s="113">
        <f t="shared" si="10"/>
        <v>0.1578975219603268</v>
      </c>
      <c r="AE109" s="113">
        <f t="shared" si="11"/>
        <v>0.24255254681651345</v>
      </c>
      <c r="AI109" s="355">
        <v>105</v>
      </c>
      <c r="AJ109" s="355">
        <f>IF('Optimal Portfolio MAIN'!M107&gt;=0,0,1)</f>
        <v>0</v>
      </c>
      <c r="AK109" s="355">
        <f>IF('Optimal Portfolio MAIN'!N107&gt;=0,0,1)</f>
        <v>0</v>
      </c>
      <c r="AQ109" s="39">
        <v>76</v>
      </c>
      <c r="AR109" s="5">
        <f>IF('Optimal Portfolio MAIN'!AD95&gt;=0,0,1)</f>
        <v>0</v>
      </c>
      <c r="AS109" s="5">
        <f>IF('Optimal Portfolio MAIN'!AE95&gt;=0,0,1)</f>
        <v>0</v>
      </c>
      <c r="AY109" s="372">
        <v>105</v>
      </c>
      <c r="AZ109" s="372"/>
      <c r="BA109" s="372"/>
      <c r="BB109" s="391"/>
      <c r="BC109" s="391"/>
      <c r="BE109" s="39">
        <v>76</v>
      </c>
      <c r="BF109" s="222"/>
      <c r="BG109" s="222"/>
      <c r="BH109" s="400"/>
      <c r="BI109" s="400"/>
      <c r="BM109" s="193">
        <v>105</v>
      </c>
      <c r="BN109" s="366">
        <f ca="1">NORMINV(RAND(),$BR$2,$BR$3)</f>
        <v>-1.1326241632517343E-2</v>
      </c>
      <c r="BO109" s="361">
        <f ca="1">BN109-BN$296</f>
        <v>1.1047791662042139E-2</v>
      </c>
      <c r="BP109" s="367">
        <f ca="1">BN109-BN$301</f>
        <v>1.9415506892666606E-2</v>
      </c>
      <c r="BT109" s="193">
        <v>105</v>
      </c>
      <c r="BU109" s="356">
        <f ca="1">IF(BO109&gt;=0,0,1)</f>
        <v>0</v>
      </c>
      <c r="BV109" s="355">
        <f ca="1">IF(BP109&gt;=0,0,1)</f>
        <v>0</v>
      </c>
      <c r="BZ109" s="193">
        <v>105</v>
      </c>
      <c r="CA109" s="368">
        <f ca="1">NORMINV(RAND(),CE$2,CE$3)</f>
        <v>-6.6956106691302864E-2</v>
      </c>
      <c r="CB109" s="166">
        <f ca="1">CA109-CA$389</f>
        <v>5.6955099172490836E-3</v>
      </c>
      <c r="CC109" s="166">
        <f ca="1">CA109-CA$394</f>
        <v>3.3929203314523301E-2</v>
      </c>
      <c r="CG109" s="193">
        <v>105</v>
      </c>
      <c r="CH109" s="193">
        <f ca="1">IF(CB109&gt;=0,0,1)</f>
        <v>0</v>
      </c>
      <c r="CI109" s="193">
        <f ca="1">IF(CC109&gt;=0,0,1)</f>
        <v>0</v>
      </c>
    </row>
    <row r="110" spans="1:87" ht="15.6">
      <c r="A110" s="342">
        <v>45492</v>
      </c>
      <c r="B110" s="113">
        <f>'Stocks 1 Day Returns'!B171*'Final Portfolio'!$C$3</f>
        <v>-8.7983112209158772E-3</v>
      </c>
      <c r="C110" s="113">
        <f>'Stocks 1 Day Returns'!C171*'Final Portfolio'!$C$4</f>
        <v>-1.8548778369364071E-3</v>
      </c>
      <c r="D110" s="113">
        <f>'Stocks 1 Day Returns'!D171*'Final Portfolio'!$C$5</f>
        <v>-3.3086159686615654E-3</v>
      </c>
      <c r="E110" s="113">
        <f>'Stocks 1 Day Returns'!E171*'Final Portfolio'!$C$6</f>
        <v>-1.449135050671736E-3</v>
      </c>
      <c r="F110" s="113">
        <f>'Stocks 1 Day Returns'!F171*'Final Portfolio'!$C$7</f>
        <v>-1.2562718718577815E-3</v>
      </c>
      <c r="G110" s="113">
        <f>'Stocks 1 Day Returns'!G171*'Final Portfolio'!$C$8</f>
        <v>-1.3116789772258486E-3</v>
      </c>
      <c r="H110" s="113">
        <f>'Stocks 1 Day Returns'!H171*'Final Portfolio'!$C$9</f>
        <v>-1.968064645071519E-3</v>
      </c>
      <c r="I110" s="113">
        <f>'Stocks 1 Day Returns'!I171*'Final Portfolio'!$C$10</f>
        <v>-2.3762029119437354E-3</v>
      </c>
      <c r="J110" s="113">
        <f>'Stocks 1 Day Returns'!J171*'Final Portfolio'!$C$11</f>
        <v>-1.3874997949360311E-4</v>
      </c>
      <c r="K110" s="113">
        <f>'Stocks 1 Day Returns'!K171*'Final Portfolio'!$C$12</f>
        <v>-4.519578468958319E-3</v>
      </c>
      <c r="L110" s="252">
        <f t="shared" si="6"/>
        <v>-2.6981486931736395E-2</v>
      </c>
      <c r="M110" s="113">
        <f t="shared" si="7"/>
        <v>-8.5699572351173765E-3</v>
      </c>
      <c r="N110" s="113">
        <f t="shared" si="8"/>
        <v>7.5121406305816291E-4</v>
      </c>
      <c r="Q110" s="227">
        <v>45401</v>
      </c>
      <c r="R110" s="113">
        <f>'Stocks 1 Month Returns'!O110*'Final Portfolio'!$J$3</f>
        <v>-1.7315917698758277E-2</v>
      </c>
      <c r="S110" s="113">
        <f>'Stocks 1 Month Returns'!P110*'Final Portfolio'!$J$4</f>
        <v>-5.202495476290263E-3</v>
      </c>
      <c r="T110" s="113">
        <f>'Stocks 1 Month Returns'!Q110*'Final Portfolio'!$J$6</f>
        <v>-3.3913451081996281E-3</v>
      </c>
      <c r="U110" s="113">
        <f>'Stocks 1 Month Returns'!R110*'Final Portfolio'!$J$6</f>
        <v>-4.0578400609403431E-4</v>
      </c>
      <c r="V110" s="113">
        <f>'Stocks 1 Month Returns'!S110*'Final Portfolio'!$J$7</f>
        <v>-1.7516517214595229E-3</v>
      </c>
      <c r="W110" s="113">
        <f>'Stocks 1 Month Returns'!T110*'Final Portfolio'!$J$8</f>
        <v>4.7723311263523586E-3</v>
      </c>
      <c r="X110" s="113">
        <f>'Stocks 1 Month Returns'!U110*'Final Portfolio'!$J$9</f>
        <v>1.0590159321766546E-3</v>
      </c>
      <c r="Y110" s="113">
        <f>'Stocks 1 Month Returns'!V110*'Final Portfolio'!$J$10</f>
        <v>5.0608598304047511E-3</v>
      </c>
      <c r="Z110" s="113">
        <f>'Stocks 1 Month Returns'!W110*'Final Portfolio'!$J$11</f>
        <v>-7.7327116434081633E-3</v>
      </c>
      <c r="AA110" s="113">
        <f>'Stocks 1 Month Returns'!X110*'Final Portfolio'!$J$12</f>
        <v>1.0456788168946574E-5</v>
      </c>
      <c r="AB110" s="113">
        <f>'Stocks 1 Month Returns'!Y110*'Final Portfolio'!$J$13</f>
        <v>-3.0008749912687982E-2</v>
      </c>
      <c r="AC110" s="113">
        <f t="shared" si="9"/>
        <v>-5.4905991889795162E-2</v>
      </c>
      <c r="AD110" s="113">
        <f t="shared" si="10"/>
        <v>0.1125750286019373</v>
      </c>
      <c r="AE110" s="113">
        <f t="shared" si="11"/>
        <v>0.19723005345812394</v>
      </c>
      <c r="AI110" s="355">
        <v>106</v>
      </c>
      <c r="AJ110" s="355">
        <f>IF('Optimal Portfolio MAIN'!M108&gt;=0,0,1)</f>
        <v>0</v>
      </c>
      <c r="AK110" s="355">
        <f>IF('Optimal Portfolio MAIN'!N108&gt;=0,0,1)</f>
        <v>0</v>
      </c>
      <c r="AQ110" s="39">
        <v>77</v>
      </c>
      <c r="AR110" s="5">
        <f>IF('Optimal Portfolio MAIN'!AD96&gt;=0,0,1)</f>
        <v>0</v>
      </c>
      <c r="AS110" s="5">
        <f>IF('Optimal Portfolio MAIN'!AE96&gt;=0,0,1)</f>
        <v>0</v>
      </c>
      <c r="AY110" s="372">
        <v>106</v>
      </c>
      <c r="AZ110" s="372"/>
      <c r="BA110" s="372"/>
      <c r="BB110" s="391"/>
      <c r="BC110" s="391"/>
      <c r="BE110" s="39">
        <v>77</v>
      </c>
      <c r="BF110" s="222"/>
      <c r="BG110" s="222"/>
      <c r="BH110" s="400"/>
      <c r="BI110" s="400"/>
      <c r="BM110" s="193">
        <v>106</v>
      </c>
      <c r="BN110" s="366">
        <f ca="1">NORMINV(RAND(),$BR$2,$BR$3)</f>
        <v>6.7207963600230064E-3</v>
      </c>
      <c r="BO110" s="361">
        <f ca="1">BN110-BN$296</f>
        <v>2.9094829654582488E-2</v>
      </c>
      <c r="BP110" s="367">
        <f ca="1">BN110-BN$301</f>
        <v>3.7462544885206957E-2</v>
      </c>
      <c r="BT110" s="193">
        <v>106</v>
      </c>
      <c r="BU110" s="356">
        <f ca="1">IF(BO110&gt;=0,0,1)</f>
        <v>0</v>
      </c>
      <c r="BV110" s="355">
        <f ca="1">IF(BP110&gt;=0,0,1)</f>
        <v>0</v>
      </c>
      <c r="BZ110" s="193">
        <v>106</v>
      </c>
      <c r="CA110" s="368">
        <f ca="1">NORMINV(RAND(),CE$2,CE$3)</f>
        <v>-2.1885327321194567E-2</v>
      </c>
      <c r="CB110" s="166">
        <f ca="1">CA110-CA$389</f>
        <v>5.076628928735738E-2</v>
      </c>
      <c r="CC110" s="166">
        <f ca="1">CA110-CA$394</f>
        <v>7.8999982684631598E-2</v>
      </c>
      <c r="CG110" s="193">
        <v>106</v>
      </c>
      <c r="CH110" s="193">
        <f ca="1">IF(CB110&gt;=0,0,1)</f>
        <v>0</v>
      </c>
      <c r="CI110" s="193">
        <f ca="1">IF(CC110&gt;=0,0,1)</f>
        <v>0</v>
      </c>
    </row>
    <row r="111" spans="1:87" ht="15.6">
      <c r="A111" s="342">
        <v>45497</v>
      </c>
      <c r="B111" s="113">
        <f>'Stocks 1 Day Returns'!B170*'Final Portfolio'!$C$3</f>
        <v>-2.3577006222262396E-3</v>
      </c>
      <c r="C111" s="113">
        <f>'Stocks 1 Day Returns'!C170*'Final Portfolio'!$C$4</f>
        <v>6.5411659728935138E-4</v>
      </c>
      <c r="D111" s="113">
        <f>'Stocks 1 Day Returns'!D170*'Final Portfolio'!$C$5</f>
        <v>1.3054335178130038E-4</v>
      </c>
      <c r="E111" s="113">
        <f>'Stocks 1 Day Returns'!E170*'Final Portfolio'!$C$6</f>
        <v>2.3795179657085219E-4</v>
      </c>
      <c r="F111" s="113">
        <f>'Stocks 1 Day Returns'!F170*'Final Portfolio'!$C$7</f>
        <v>-6.3796259095790897E-4</v>
      </c>
      <c r="G111" s="113">
        <f>'Stocks 1 Day Returns'!G170*'Final Portfolio'!$C$8</f>
        <v>5.0578690208584291E-4</v>
      </c>
      <c r="H111" s="113">
        <f>'Stocks 1 Day Returns'!H170*'Final Portfolio'!$C$9</f>
        <v>9.9040419233745072E-4</v>
      </c>
      <c r="I111" s="113">
        <f>'Stocks 1 Day Returns'!I170*'Final Portfolio'!$C$10</f>
        <v>1.001367133337494E-4</v>
      </c>
      <c r="J111" s="113">
        <f>'Stocks 1 Day Returns'!J170*'Final Portfolio'!$C$11</f>
        <v>1.6180865862846904E-3</v>
      </c>
      <c r="K111" s="113">
        <f>'Stocks 1 Day Returns'!K170*'Final Portfolio'!$C$12</f>
        <v>-6.0271737230888082E-6</v>
      </c>
      <c r="L111" s="252">
        <f t="shared" si="6"/>
        <v>1.2353357527759997E-3</v>
      </c>
      <c r="M111" s="113">
        <f t="shared" si="7"/>
        <v>1.9646865449395017E-2</v>
      </c>
      <c r="N111" s="113">
        <f t="shared" si="8"/>
        <v>2.8968036747570557E-2</v>
      </c>
      <c r="Q111" s="227">
        <v>45405</v>
      </c>
      <c r="R111" s="113">
        <f>'Stocks 1 Month Returns'!O111*'Final Portfolio'!$J$3</f>
        <v>-1.8695753393948644E-2</v>
      </c>
      <c r="S111" s="113">
        <f>'Stocks 1 Month Returns'!P111*'Final Portfolio'!$J$4</f>
        <v>-1.8124798846469602E-3</v>
      </c>
      <c r="T111" s="113">
        <f>'Stocks 1 Month Returns'!Q111*'Final Portfolio'!$J$6</f>
        <v>-3.5982018375968305E-3</v>
      </c>
      <c r="U111" s="113">
        <f>'Stocks 1 Month Returns'!R111*'Final Portfolio'!$J$6</f>
        <v>-2.0289202208957579E-3</v>
      </c>
      <c r="V111" s="113">
        <f>'Stocks 1 Month Returns'!S111*'Final Portfolio'!$J$7</f>
        <v>-2.5575134195817586E-3</v>
      </c>
      <c r="W111" s="113">
        <f>'Stocks 1 Month Returns'!T111*'Final Portfolio'!$J$8</f>
        <v>3.2315994483732347E-3</v>
      </c>
      <c r="X111" s="113">
        <f>'Stocks 1 Month Returns'!U111*'Final Portfolio'!$J$9</f>
        <v>5.4039018850861971E-3</v>
      </c>
      <c r="Y111" s="113">
        <f>'Stocks 1 Month Returns'!V111*'Final Portfolio'!$J$10</f>
        <v>5.2212982109845372E-3</v>
      </c>
      <c r="Z111" s="113">
        <f>'Stocks 1 Month Returns'!W111*'Final Portfolio'!$J$11</f>
        <v>-9.3165929054539031E-3</v>
      </c>
      <c r="AA111" s="113">
        <f>'Stocks 1 Month Returns'!X111*'Final Portfolio'!$J$12</f>
        <v>1.5349970404893343E-3</v>
      </c>
      <c r="AB111" s="113">
        <f>'Stocks 1 Month Returns'!Y111*'Final Portfolio'!$J$13</f>
        <v>-2.671490067783111E-2</v>
      </c>
      <c r="AC111" s="113">
        <f t="shared" si="9"/>
        <v>-4.9332565755021651E-2</v>
      </c>
      <c r="AD111" s="113">
        <f t="shared" si="10"/>
        <v>0.11814845473671082</v>
      </c>
      <c r="AE111" s="113">
        <f t="shared" si="11"/>
        <v>0.20280347959289746</v>
      </c>
      <c r="AI111" s="355">
        <v>107</v>
      </c>
      <c r="AJ111" s="355">
        <f>IF('Optimal Portfolio MAIN'!M109&gt;=0,0,1)</f>
        <v>0</v>
      </c>
      <c r="AK111" s="355">
        <f>IF('Optimal Portfolio MAIN'!N109&gt;=0,0,1)</f>
        <v>0</v>
      </c>
      <c r="AQ111" s="39">
        <v>78</v>
      </c>
      <c r="AR111" s="5">
        <f>IF('Optimal Portfolio MAIN'!AD97&gt;=0,0,1)</f>
        <v>0</v>
      </c>
      <c r="AS111" s="5">
        <f>IF('Optimal Portfolio MAIN'!AE97&gt;=0,0,1)</f>
        <v>0</v>
      </c>
      <c r="AY111" s="372">
        <v>107</v>
      </c>
      <c r="AZ111" s="372"/>
      <c r="BA111" s="372"/>
      <c r="BB111" s="391"/>
      <c r="BC111" s="391"/>
      <c r="BE111" s="39">
        <v>78</v>
      </c>
      <c r="BF111" s="222"/>
      <c r="BG111" s="222"/>
      <c r="BH111" s="400"/>
      <c r="BI111" s="400"/>
      <c r="BM111" s="193">
        <v>107</v>
      </c>
      <c r="BN111" s="366">
        <f ca="1">NORMINV(RAND(),$BR$2,$BR$3)</f>
        <v>7.6174177644129345E-3</v>
      </c>
      <c r="BO111" s="361">
        <f ca="1">BN111-BN$296</f>
        <v>2.9991451058972416E-2</v>
      </c>
      <c r="BP111" s="367">
        <f ca="1">BN111-BN$301</f>
        <v>3.8359166289596881E-2</v>
      </c>
      <c r="BT111" s="193">
        <v>107</v>
      </c>
      <c r="BU111" s="356">
        <f ca="1">IF(BO111&gt;=0,0,1)</f>
        <v>0</v>
      </c>
      <c r="BV111" s="355">
        <f ca="1">IF(BP111&gt;=0,0,1)</f>
        <v>0</v>
      </c>
      <c r="BZ111" s="193">
        <v>107</v>
      </c>
      <c r="CA111" s="368">
        <f ca="1">NORMINV(RAND(),CE$2,CE$3)</f>
        <v>7.0072811217444589E-2</v>
      </c>
      <c r="CB111" s="166">
        <f ca="1">CA111-CA$389</f>
        <v>0.14272442782599654</v>
      </c>
      <c r="CC111" s="166">
        <f ca="1">CA111-CA$394</f>
        <v>0.17095812122327075</v>
      </c>
      <c r="CG111" s="193">
        <v>107</v>
      </c>
      <c r="CH111" s="193">
        <f ca="1">IF(CB111&gt;=0,0,1)</f>
        <v>0</v>
      </c>
      <c r="CI111" s="193">
        <f ca="1">IF(CC111&gt;=0,0,1)</f>
        <v>0</v>
      </c>
    </row>
    <row r="112" spans="1:87" ht="15.6">
      <c r="A112" s="342">
        <v>45498</v>
      </c>
      <c r="B112" s="113">
        <f>'Stocks 1 Day Returns'!B169*'Final Portfolio'!$C$3</f>
        <v>1.0598018170542147E-2</v>
      </c>
      <c r="C112" s="113">
        <f>'Stocks 1 Day Returns'!C169*'Final Portfolio'!$C$4</f>
        <v>3.4676372725738823E-3</v>
      </c>
      <c r="D112" s="113">
        <f>'Stocks 1 Day Returns'!D169*'Final Portfolio'!$C$5</f>
        <v>3.0314812277754807E-3</v>
      </c>
      <c r="E112" s="113">
        <f>'Stocks 1 Day Returns'!E169*'Final Portfolio'!$C$6</f>
        <v>3.3258406918247551E-3</v>
      </c>
      <c r="F112" s="113">
        <f>'Stocks 1 Day Returns'!F169*'Final Portfolio'!$C$7</f>
        <v>3.148626990828296E-3</v>
      </c>
      <c r="G112" s="113">
        <f>'Stocks 1 Day Returns'!G169*'Final Portfolio'!$C$8</f>
        <v>3.7496023471493786E-3</v>
      </c>
      <c r="H112" s="113">
        <f>'Stocks 1 Day Returns'!H169*'Final Portfolio'!$C$9</f>
        <v>3.3777365626235143E-3</v>
      </c>
      <c r="I112" s="113">
        <f>'Stocks 1 Day Returns'!I169*'Final Portfolio'!$C$10</f>
        <v>2.0213277650489923E-3</v>
      </c>
      <c r="J112" s="113">
        <f>'Stocks 1 Day Returns'!J169*'Final Portfolio'!$C$11</f>
        <v>3.91566636205966E-3</v>
      </c>
      <c r="K112" s="113">
        <f>'Stocks 1 Day Returns'!K169*'Final Portfolio'!$C$12</f>
        <v>2.6588786214765793E-3</v>
      </c>
      <c r="L112" s="252">
        <f t="shared" si="6"/>
        <v>3.9294816011902683E-2</v>
      </c>
      <c r="M112" s="113">
        <f t="shared" si="7"/>
        <v>5.7706345708521706E-2</v>
      </c>
      <c r="N112" s="113">
        <f t="shared" si="8"/>
        <v>6.7027517006697235E-2</v>
      </c>
      <c r="Q112" s="227">
        <v>45406</v>
      </c>
      <c r="R112" s="113">
        <f>'Stocks 1 Month Returns'!O112*'Final Portfolio'!$J$3</f>
        <v>-1.7774285456109772E-2</v>
      </c>
      <c r="S112" s="113">
        <f>'Stocks 1 Month Returns'!P112*'Final Portfolio'!$J$4</f>
        <v>-4.1445192034576968E-4</v>
      </c>
      <c r="T112" s="113">
        <f>'Stocks 1 Month Returns'!Q112*'Final Portfolio'!$J$6</f>
        <v>-2.5582410373151811E-3</v>
      </c>
      <c r="U112" s="113">
        <f>'Stocks 1 Month Returns'!R112*'Final Portfolio'!$J$6</f>
        <v>-1.1641445645476623E-3</v>
      </c>
      <c r="V112" s="113">
        <f>'Stocks 1 Month Returns'!S112*'Final Portfolio'!$J$7</f>
        <v>-3.2252878203456681E-4</v>
      </c>
      <c r="W112" s="113">
        <f>'Stocks 1 Month Returns'!T112*'Final Portfolio'!$J$8</f>
        <v>-5.0531173152259861E-3</v>
      </c>
      <c r="X112" s="113">
        <f>'Stocks 1 Month Returns'!U112*'Final Portfolio'!$J$9</f>
        <v>7.4627661781974369E-3</v>
      </c>
      <c r="Y112" s="113">
        <f>'Stocks 1 Month Returns'!V112*'Final Portfolio'!$J$10</f>
        <v>6.5740330789976426E-3</v>
      </c>
      <c r="Z112" s="113">
        <f>'Stocks 1 Month Returns'!W112*'Final Portfolio'!$J$11</f>
        <v>-1.1713951854379812E-2</v>
      </c>
      <c r="AA112" s="113">
        <f>'Stocks 1 Month Returns'!X112*'Final Portfolio'!$J$12</f>
        <v>1.8272171372881284E-4</v>
      </c>
      <c r="AB112" s="113">
        <f>'Stocks 1 Month Returns'!Y112*'Final Portfolio'!$J$13</f>
        <v>-1.6914886612595437E-2</v>
      </c>
      <c r="AC112" s="113">
        <f t="shared" si="9"/>
        <v>-4.1696086571630292E-2</v>
      </c>
      <c r="AD112" s="113">
        <f t="shared" si="10"/>
        <v>0.12578493392010218</v>
      </c>
      <c r="AE112" s="113">
        <f t="shared" si="11"/>
        <v>0.21043995877628882</v>
      </c>
      <c r="AI112" s="355">
        <v>108</v>
      </c>
      <c r="AJ112" s="355">
        <f>IF('Optimal Portfolio MAIN'!M110&gt;=0,0,1)</f>
        <v>1</v>
      </c>
      <c r="AK112" s="355">
        <f>IF('Optimal Portfolio MAIN'!N110&gt;=0,0,1)</f>
        <v>0</v>
      </c>
      <c r="AQ112" s="39">
        <v>79</v>
      </c>
      <c r="AR112" s="5">
        <f>IF('Optimal Portfolio MAIN'!AD98&gt;=0,0,1)</f>
        <v>0</v>
      </c>
      <c r="AS112" s="5">
        <f>IF('Optimal Portfolio MAIN'!AE98&gt;=0,0,1)</f>
        <v>0</v>
      </c>
      <c r="AY112" s="372">
        <v>108</v>
      </c>
      <c r="AZ112" s="372"/>
      <c r="BA112" s="372"/>
      <c r="BB112" s="391"/>
      <c r="BC112" s="391"/>
      <c r="BE112" s="39">
        <v>79</v>
      </c>
      <c r="BF112" s="222"/>
      <c r="BG112" s="222"/>
      <c r="BH112" s="400"/>
      <c r="BI112" s="400"/>
      <c r="BM112" s="193">
        <v>108</v>
      </c>
      <c r="BN112" s="366">
        <f ca="1">NORMINV(RAND(),$BR$2,$BR$3)</f>
        <v>3.2298541799950569E-3</v>
      </c>
      <c r="BO112" s="361">
        <f ca="1">BN112-BN$296</f>
        <v>2.560388747455454E-2</v>
      </c>
      <c r="BP112" s="367">
        <f ca="1">BN112-BN$301</f>
        <v>3.3971602705179002E-2</v>
      </c>
      <c r="BT112" s="193">
        <v>108</v>
      </c>
      <c r="BU112" s="356">
        <f ca="1">IF(BO112&gt;=0,0,1)</f>
        <v>0</v>
      </c>
      <c r="BV112" s="355">
        <f ca="1">IF(BP112&gt;=0,0,1)</f>
        <v>0</v>
      </c>
      <c r="BZ112" s="193">
        <v>108</v>
      </c>
      <c r="CA112" s="368">
        <f ca="1">NORMINV(RAND(),CE$2,CE$3)</f>
        <v>0.12663460791341877</v>
      </c>
      <c r="CB112" s="166">
        <f ca="1">CA112-CA$389</f>
        <v>0.1992862245219707</v>
      </c>
      <c r="CC112" s="166">
        <f ca="1">CA112-CA$394</f>
        <v>0.22751991791924492</v>
      </c>
      <c r="CG112" s="193">
        <v>108</v>
      </c>
      <c r="CH112" s="193">
        <f ca="1">IF(CB112&gt;=0,0,1)</f>
        <v>0</v>
      </c>
      <c r="CI112" s="193">
        <f ca="1">IF(CC112&gt;=0,0,1)</f>
        <v>0</v>
      </c>
    </row>
    <row r="113" spans="1:87" ht="15.6">
      <c r="A113" s="342">
        <v>45499</v>
      </c>
      <c r="B113" s="113">
        <f>'Stocks 1 Day Returns'!B168*'Final Portfolio'!$C$3</f>
        <v>7.3743918334006513E-4</v>
      </c>
      <c r="C113" s="113">
        <f>'Stocks 1 Day Returns'!C168*'Final Portfolio'!$C$4</f>
        <v>1.2654177409187505E-4</v>
      </c>
      <c r="D113" s="113">
        <f>'Stocks 1 Day Returns'!D168*'Final Portfolio'!$C$5</f>
        <v>1.7511826125153895E-3</v>
      </c>
      <c r="E113" s="113">
        <f>'Stocks 1 Day Returns'!E168*'Final Portfolio'!$C$6</f>
        <v>3.9399367611300915E-4</v>
      </c>
      <c r="F113" s="113">
        <f>'Stocks 1 Day Returns'!F168*'Final Portfolio'!$C$7</f>
        <v>4.9980472800844169E-4</v>
      </c>
      <c r="G113" s="113">
        <f>'Stocks 1 Day Returns'!G168*'Final Portfolio'!$C$8</f>
        <v>1.1913456723739336E-3</v>
      </c>
      <c r="H113" s="113">
        <f>'Stocks 1 Day Returns'!H168*'Final Portfolio'!$C$9</f>
        <v>-6.078699965117218E-4</v>
      </c>
      <c r="I113" s="113">
        <f>'Stocks 1 Day Returns'!I168*'Final Portfolio'!$C$10</f>
        <v>1.3870267267956704E-4</v>
      </c>
      <c r="J113" s="113">
        <f>'Stocks 1 Day Returns'!J168*'Final Portfolio'!$C$11</f>
        <v>1.6214094209493313E-3</v>
      </c>
      <c r="K113" s="113">
        <f>'Stocks 1 Day Returns'!K168*'Final Portfolio'!$C$12</f>
        <v>2.9955343048543082E-3</v>
      </c>
      <c r="L113" s="252">
        <f t="shared" si="6"/>
        <v>8.8480840484141988E-3</v>
      </c>
      <c r="M113" s="113">
        <f t="shared" si="7"/>
        <v>2.7259613745033218E-2</v>
      </c>
      <c r="N113" s="113">
        <f t="shared" si="8"/>
        <v>3.6580785043208761E-2</v>
      </c>
      <c r="Q113" s="227">
        <v>45407</v>
      </c>
      <c r="R113" s="113">
        <f>'Stocks 1 Month Returns'!O113*'Final Portfolio'!$J$3</f>
        <v>-1.6628463411179961E-2</v>
      </c>
      <c r="S113" s="113">
        <f>'Stocks 1 Month Returns'!P113*'Final Portfolio'!$J$4</f>
        <v>-1.6703308202393517E-4</v>
      </c>
      <c r="T113" s="113">
        <f>'Stocks 1 Month Returns'!Q113*'Final Portfolio'!$J$6</f>
        <v>-4.5103928693250687E-3</v>
      </c>
      <c r="U113" s="113">
        <f>'Stocks 1 Month Returns'!R113*'Final Portfolio'!$J$6</f>
        <v>-2.5673262690284562E-3</v>
      </c>
      <c r="V113" s="113">
        <f>'Stocks 1 Month Returns'!S113*'Final Portfolio'!$J$7</f>
        <v>-8.1173326178462894E-3</v>
      </c>
      <c r="W113" s="113">
        <f>'Stocks 1 Month Returns'!T113*'Final Portfolio'!$J$8</f>
        <v>-8.3890734818581336E-3</v>
      </c>
      <c r="X113" s="113">
        <f>'Stocks 1 Month Returns'!U113*'Final Portfolio'!$J$9</f>
        <v>4.0556936930563033E-3</v>
      </c>
      <c r="Y113" s="113">
        <f>'Stocks 1 Month Returns'!V113*'Final Portfolio'!$J$10</f>
        <v>5.5230347950998128E-3</v>
      </c>
      <c r="Z113" s="113">
        <f>'Stocks 1 Month Returns'!W113*'Final Portfolio'!$J$11</f>
        <v>-1.1293864128081844E-2</v>
      </c>
      <c r="AA113" s="113">
        <f>'Stocks 1 Month Returns'!X113*'Final Portfolio'!$J$12</f>
        <v>-3.1685809184242865E-3</v>
      </c>
      <c r="AB113" s="113">
        <f>'Stocks 1 Month Returns'!Y113*'Final Portfolio'!$J$13</f>
        <v>-3.2644525367184318E-2</v>
      </c>
      <c r="AC113" s="113">
        <f t="shared" si="9"/>
        <v>-7.7907863656796181E-2</v>
      </c>
      <c r="AD113" s="113">
        <f t="shared" si="10"/>
        <v>8.9573156834936288E-2</v>
      </c>
      <c r="AE113" s="113">
        <f t="shared" si="11"/>
        <v>0.17422818169112292</v>
      </c>
      <c r="AI113" s="355">
        <v>109</v>
      </c>
      <c r="AJ113" s="355">
        <f>IF('Optimal Portfolio MAIN'!M111&gt;=0,0,1)</f>
        <v>0</v>
      </c>
      <c r="AK113" s="355">
        <f>IF('Optimal Portfolio MAIN'!N111&gt;=0,0,1)</f>
        <v>0</v>
      </c>
      <c r="AQ113" s="39">
        <v>80</v>
      </c>
      <c r="AR113" s="5">
        <f>IF('Optimal Portfolio MAIN'!AD99&gt;=0,0,1)</f>
        <v>0</v>
      </c>
      <c r="AS113" s="5">
        <f>IF('Optimal Portfolio MAIN'!AE99&gt;=0,0,1)</f>
        <v>0</v>
      </c>
      <c r="AY113" s="372">
        <v>109</v>
      </c>
      <c r="AZ113" s="372"/>
      <c r="BA113" s="372"/>
      <c r="BB113" s="391"/>
      <c r="BC113" s="391"/>
      <c r="BE113" s="39">
        <v>80</v>
      </c>
      <c r="BF113" s="222"/>
      <c r="BG113" s="222"/>
      <c r="BH113" s="400"/>
      <c r="BI113" s="400"/>
      <c r="BM113" s="193">
        <v>109</v>
      </c>
      <c r="BN113" s="366">
        <f ca="1">NORMINV(RAND(),$BR$2,$BR$3)</f>
        <v>-4.7717230079485055E-4</v>
      </c>
      <c r="BO113" s="361">
        <f ca="1">BN113-BN$296</f>
        <v>2.189686099376463E-2</v>
      </c>
      <c r="BP113" s="367">
        <f ca="1">BN113-BN$301</f>
        <v>3.0264576224389095E-2</v>
      </c>
      <c r="BT113" s="193">
        <v>109</v>
      </c>
      <c r="BU113" s="356">
        <f ca="1">IF(BO113&gt;=0,0,1)</f>
        <v>0</v>
      </c>
      <c r="BV113" s="355">
        <f ca="1">IF(BP113&gt;=0,0,1)</f>
        <v>0</v>
      </c>
      <c r="BZ113" s="193">
        <v>109</v>
      </c>
      <c r="CA113" s="368">
        <f ca="1">NORMINV(RAND(),CE$2,CE$3)</f>
        <v>-7.6679278713948612E-2</v>
      </c>
      <c r="CB113" s="166">
        <f ca="1">CA113-CA$389</f>
        <v>-4.0276621053966649E-3</v>
      </c>
      <c r="CC113" s="166">
        <f ca="1">CA113-CA$394</f>
        <v>2.4206031291877553E-2</v>
      </c>
      <c r="CG113" s="193">
        <v>109</v>
      </c>
      <c r="CH113" s="193">
        <f ca="1">IF(CB113&gt;=0,0,1)</f>
        <v>1</v>
      </c>
      <c r="CI113" s="193">
        <f ca="1">IF(CC113&gt;=0,0,1)</f>
        <v>0</v>
      </c>
    </row>
    <row r="114" spans="1:87" ht="15.6">
      <c r="A114" s="342">
        <v>45504</v>
      </c>
      <c r="B114" s="113">
        <f>'Stocks 1 Day Returns'!B167*'Final Portfolio'!$C$3</f>
        <v>-3.9288588413887381E-4</v>
      </c>
      <c r="C114" s="113">
        <f>'Stocks 1 Day Returns'!C167*'Final Portfolio'!$C$4</f>
        <v>-8.0943925832464793E-4</v>
      </c>
      <c r="D114" s="113">
        <f>'Stocks 1 Day Returns'!D167*'Final Portfolio'!$C$5</f>
        <v>-5.4439471687076524E-4</v>
      </c>
      <c r="E114" s="113">
        <f>'Stocks 1 Day Returns'!E167*'Final Portfolio'!$C$6</f>
        <v>-9.2932394629818718E-4</v>
      </c>
      <c r="F114" s="113">
        <f>'Stocks 1 Day Returns'!F167*'Final Portfolio'!$C$7</f>
        <v>-5.5975363341637769E-4</v>
      </c>
      <c r="G114" s="113">
        <f>'Stocks 1 Day Returns'!G167*'Final Portfolio'!$C$8</f>
        <v>-3.3346115145461595E-4</v>
      </c>
      <c r="H114" s="113">
        <f>'Stocks 1 Day Returns'!H167*'Final Portfolio'!$C$9</f>
        <v>-7.0254454517262638E-4</v>
      </c>
      <c r="I114" s="113">
        <f>'Stocks 1 Day Returns'!I167*'Final Portfolio'!$C$10</f>
        <v>-3.0273897226809031E-3</v>
      </c>
      <c r="J114" s="113">
        <f>'Stocks 1 Day Returns'!J167*'Final Portfolio'!$C$11</f>
        <v>-2.2971204873582208E-3</v>
      </c>
      <c r="K114" s="113">
        <f>'Stocks 1 Day Returns'!K167*'Final Portfolio'!$C$12</f>
        <v>2.0963237071607746E-3</v>
      </c>
      <c r="L114" s="252">
        <f t="shared" si="6"/>
        <v>-7.4999896385544423E-3</v>
      </c>
      <c r="M114" s="113">
        <f t="shared" si="7"/>
        <v>1.0911540058064577E-2</v>
      </c>
      <c r="N114" s="113">
        <f t="shared" si="8"/>
        <v>2.0232711356240114E-2</v>
      </c>
      <c r="Q114" s="227">
        <v>45408</v>
      </c>
      <c r="R114" s="113">
        <f>'Stocks 1 Month Returns'!O114*'Final Portfolio'!$J$3</f>
        <v>-2.7513344570860201E-2</v>
      </c>
      <c r="S114" s="113">
        <f>'Stocks 1 Month Returns'!P114*'Final Portfolio'!$J$4</f>
        <v>-2.5032058704118486E-3</v>
      </c>
      <c r="T114" s="113">
        <f>'Stocks 1 Month Returns'!Q114*'Final Portfolio'!$J$6</f>
        <v>-3.2375134661880535E-3</v>
      </c>
      <c r="U114" s="113">
        <f>'Stocks 1 Month Returns'!R114*'Final Portfolio'!$J$6</f>
        <v>-3.4383409035304703E-3</v>
      </c>
      <c r="V114" s="113">
        <f>'Stocks 1 Month Returns'!S114*'Final Portfolio'!$J$7</f>
        <v>-9.4449035962556206E-3</v>
      </c>
      <c r="W114" s="113">
        <f>'Stocks 1 Month Returns'!T114*'Final Portfolio'!$J$8</f>
        <v>-8.0979646499207743E-3</v>
      </c>
      <c r="X114" s="113">
        <f>'Stocks 1 Month Returns'!U114*'Final Portfolio'!$J$9</f>
        <v>2.7735117045817681E-3</v>
      </c>
      <c r="Y114" s="113">
        <f>'Stocks 1 Month Returns'!V114*'Final Portfolio'!$J$10</f>
        <v>5.0344633287107031E-3</v>
      </c>
      <c r="Z114" s="113">
        <f>'Stocks 1 Month Returns'!W114*'Final Portfolio'!$J$11</f>
        <v>-1.3300538869864065E-2</v>
      </c>
      <c r="AA114" s="113">
        <f>'Stocks 1 Month Returns'!X114*'Final Portfolio'!$J$12</f>
        <v>-6.5434549351972462E-4</v>
      </c>
      <c r="AB114" s="113">
        <f>'Stocks 1 Month Returns'!Y114*'Final Portfolio'!$J$13</f>
        <v>-3.2950529927792571E-2</v>
      </c>
      <c r="AC114" s="113">
        <f t="shared" si="9"/>
        <v>-9.3332712315050859E-2</v>
      </c>
      <c r="AD114" s="113">
        <f t="shared" si="10"/>
        <v>7.414830817668161E-2</v>
      </c>
      <c r="AE114" s="113">
        <f t="shared" si="11"/>
        <v>0.15880333303286825</v>
      </c>
      <c r="AI114" s="355">
        <v>110</v>
      </c>
      <c r="AJ114" s="355">
        <f>IF('Optimal Portfolio MAIN'!M112&gt;=0,0,1)</f>
        <v>0</v>
      </c>
      <c r="AK114" s="355">
        <f>IF('Optimal Portfolio MAIN'!N112&gt;=0,0,1)</f>
        <v>0</v>
      </c>
      <c r="AQ114" s="39">
        <v>81</v>
      </c>
      <c r="AR114" s="5">
        <f>IF('Optimal Portfolio MAIN'!AD100&gt;=0,0,1)</f>
        <v>0</v>
      </c>
      <c r="AS114" s="5">
        <f>IF('Optimal Portfolio MAIN'!AE100&gt;=0,0,1)</f>
        <v>0</v>
      </c>
      <c r="AY114" s="372">
        <v>110</v>
      </c>
      <c r="AZ114" s="372"/>
      <c r="BA114" s="372"/>
      <c r="BB114" s="391"/>
      <c r="BC114" s="391"/>
      <c r="BE114" s="39">
        <v>81</v>
      </c>
      <c r="BF114" s="222"/>
      <c r="BG114" s="222"/>
      <c r="BH114" s="400"/>
      <c r="BI114" s="400"/>
      <c r="BM114" s="193">
        <v>110</v>
      </c>
      <c r="BN114" s="366">
        <f ca="1">NORMINV(RAND(),$BR$2,$BR$3)</f>
        <v>1.2439873519756546E-2</v>
      </c>
      <c r="BO114" s="361">
        <f ca="1">BN114-BN$296</f>
        <v>3.481390681431603E-2</v>
      </c>
      <c r="BP114" s="367">
        <f ca="1">BN114-BN$301</f>
        <v>4.3181622044940492E-2</v>
      </c>
      <c r="BT114" s="193">
        <v>110</v>
      </c>
      <c r="BU114" s="356">
        <f ca="1">IF(BO114&gt;=0,0,1)</f>
        <v>0</v>
      </c>
      <c r="BV114" s="355">
        <f ca="1">IF(BP114&gt;=0,0,1)</f>
        <v>0</v>
      </c>
      <c r="BZ114" s="193">
        <v>110</v>
      </c>
      <c r="CA114" s="368">
        <f ca="1">NORMINV(RAND(),CE$2,CE$3)</f>
        <v>1.4058062728049865E-2</v>
      </c>
      <c r="CB114" s="166">
        <f ca="1">CA114-CA$389</f>
        <v>8.6709679336601814E-2</v>
      </c>
      <c r="CC114" s="166">
        <f ca="1">CA114-CA$394</f>
        <v>0.11494337273387603</v>
      </c>
      <c r="CG114" s="193">
        <v>110</v>
      </c>
      <c r="CH114" s="193">
        <f ca="1">IF(CB114&gt;=0,0,1)</f>
        <v>0</v>
      </c>
      <c r="CI114" s="193">
        <f ca="1">IF(CC114&gt;=0,0,1)</f>
        <v>0</v>
      </c>
    </row>
    <row r="115" spans="1:87" ht="15.6">
      <c r="A115" s="342">
        <v>45505</v>
      </c>
      <c r="B115" s="113">
        <f>'Stocks 1 Day Returns'!B166*'Final Portfolio'!$C$3</f>
        <v>-1.1237142281147552E-2</v>
      </c>
      <c r="C115" s="113">
        <f>'Stocks 1 Day Returns'!C166*'Final Portfolio'!$C$4</f>
        <v>-1.6432666348755009E-3</v>
      </c>
      <c r="D115" s="113">
        <f>'Stocks 1 Day Returns'!D166*'Final Portfolio'!$C$5</f>
        <v>-6.0392777628109461E-4</v>
      </c>
      <c r="E115" s="113">
        <f>'Stocks 1 Day Returns'!E166*'Final Portfolio'!$C$6</f>
        <v>-1.0614469667453719E-3</v>
      </c>
      <c r="F115" s="113">
        <f>'Stocks 1 Day Returns'!F166*'Final Portfolio'!$C$7</f>
        <v>-2.0242000480183409E-3</v>
      </c>
      <c r="G115" s="113">
        <f>'Stocks 1 Day Returns'!G166*'Final Portfolio'!$C$8</f>
        <v>-2.9040999242434095E-3</v>
      </c>
      <c r="H115" s="113">
        <f>'Stocks 1 Day Returns'!H166*'Final Portfolio'!$C$9</f>
        <v>-1.6045033854661472E-3</v>
      </c>
      <c r="I115" s="113">
        <f>'Stocks 1 Day Returns'!I166*'Final Portfolio'!$C$10</f>
        <v>-1.0905722369863524E-3</v>
      </c>
      <c r="J115" s="113">
        <f>'Stocks 1 Day Returns'!J166*'Final Portfolio'!$C$11</f>
        <v>-2.5528133445255419E-3</v>
      </c>
      <c r="K115" s="113">
        <f>'Stocks 1 Day Returns'!K166*'Final Portfolio'!$C$12</f>
        <v>-7.6257931187586616E-4</v>
      </c>
      <c r="L115" s="252">
        <f t="shared" si="6"/>
        <v>-2.5484551910165177E-2</v>
      </c>
      <c r="M115" s="113">
        <f t="shared" si="7"/>
        <v>-7.0730222135461582E-3</v>
      </c>
      <c r="N115" s="113">
        <f t="shared" si="8"/>
        <v>2.2481490846293813E-3</v>
      </c>
      <c r="Q115" s="227">
        <v>45415</v>
      </c>
      <c r="R115" s="113">
        <f>'Stocks 1 Month Returns'!O115*'Final Portfolio'!$J$3</f>
        <v>-3.0449572278082516E-2</v>
      </c>
      <c r="S115" s="113">
        <f>'Stocks 1 Month Returns'!P115*'Final Portfolio'!$J$4</f>
        <v>5.6862925958898964E-3</v>
      </c>
      <c r="T115" s="113">
        <f>'Stocks 1 Month Returns'!Q115*'Final Portfolio'!$J$6</f>
        <v>-3.1228967739854951E-3</v>
      </c>
      <c r="U115" s="113">
        <f>'Stocks 1 Month Returns'!R115*'Final Portfolio'!$J$6</f>
        <v>-4.9109821453265749E-3</v>
      </c>
      <c r="V115" s="113">
        <f>'Stocks 1 Month Returns'!S115*'Final Portfolio'!$J$7</f>
        <v>-9.9449976176112787E-3</v>
      </c>
      <c r="W115" s="113">
        <f>'Stocks 1 Month Returns'!T115*'Final Portfolio'!$J$8</f>
        <v>-1.0562840337028546E-2</v>
      </c>
      <c r="X115" s="113">
        <f>'Stocks 1 Month Returns'!U115*'Final Portfolio'!$J$9</f>
        <v>-1.9864298378116183E-3</v>
      </c>
      <c r="Y115" s="113">
        <f>'Stocks 1 Month Returns'!V115*'Final Portfolio'!$J$10</f>
        <v>9.00743646196922E-4</v>
      </c>
      <c r="Z115" s="113">
        <f>'Stocks 1 Month Returns'!W115*'Final Portfolio'!$J$11</f>
        <v>-7.3811357089520026E-3</v>
      </c>
      <c r="AA115" s="113">
        <f>'Stocks 1 Month Returns'!X115*'Final Portfolio'!$J$12</f>
        <v>2.8953430735538222E-3</v>
      </c>
      <c r="AB115" s="113">
        <f>'Stocks 1 Month Returns'!Y115*'Final Portfolio'!$J$13</f>
        <v>-2.9758252176499189E-2</v>
      </c>
      <c r="AC115" s="113">
        <f t="shared" si="9"/>
        <v>-8.8634727559656568E-2</v>
      </c>
      <c r="AD115" s="113">
        <f t="shared" si="10"/>
        <v>7.8846292932075901E-2</v>
      </c>
      <c r="AE115" s="113">
        <f t="shared" si="11"/>
        <v>0.16350131778826255</v>
      </c>
      <c r="AI115" s="355">
        <v>111</v>
      </c>
      <c r="AJ115" s="355">
        <f>IF('Optimal Portfolio MAIN'!M113&gt;=0,0,1)</f>
        <v>0</v>
      </c>
      <c r="AK115" s="355">
        <f>IF('Optimal Portfolio MAIN'!N113&gt;=0,0,1)</f>
        <v>0</v>
      </c>
      <c r="AQ115" s="39">
        <v>82</v>
      </c>
      <c r="AR115" s="5">
        <f>IF('Optimal Portfolio MAIN'!AD101&gt;=0,0,1)</f>
        <v>0</v>
      </c>
      <c r="AS115" s="5">
        <f>IF('Optimal Portfolio MAIN'!AE101&gt;=0,0,1)</f>
        <v>0</v>
      </c>
      <c r="AY115" s="372">
        <v>111</v>
      </c>
      <c r="AZ115" s="372"/>
      <c r="BA115" s="372"/>
      <c r="BB115" s="391"/>
      <c r="BC115" s="391"/>
      <c r="BE115" s="39">
        <v>82</v>
      </c>
      <c r="BF115" s="222"/>
      <c r="BG115" s="222"/>
      <c r="BH115" s="400"/>
      <c r="BI115" s="400"/>
      <c r="BM115" s="193">
        <v>111</v>
      </c>
      <c r="BN115" s="366">
        <f ca="1">NORMINV(RAND(),$BR$2,$BR$3)</f>
        <v>-2.1220594869360506E-2</v>
      </c>
      <c r="BO115" s="361">
        <f ca="1">BN115-BN$296</f>
        <v>1.1534384251989764E-3</v>
      </c>
      <c r="BP115" s="367">
        <f ca="1">BN115-BN$301</f>
        <v>9.5211536558234416E-3</v>
      </c>
      <c r="BT115" s="193">
        <v>111</v>
      </c>
      <c r="BU115" s="356">
        <f ca="1">IF(BO115&gt;=0,0,1)</f>
        <v>0</v>
      </c>
      <c r="BV115" s="355">
        <f ca="1">IF(BP115&gt;=0,0,1)</f>
        <v>0</v>
      </c>
      <c r="BZ115" s="193">
        <v>111</v>
      </c>
      <c r="CA115" s="368">
        <f ca="1">NORMINV(RAND(),CE$2,CE$3)</f>
        <v>3.5644208625805626E-2</v>
      </c>
      <c r="CB115" s="166">
        <f ca="1">CA115-CA$389</f>
        <v>0.10829582523435757</v>
      </c>
      <c r="CC115" s="166">
        <f ca="1">CA115-CA$394</f>
        <v>0.13652951863163179</v>
      </c>
      <c r="CG115" s="193">
        <v>111</v>
      </c>
      <c r="CH115" s="193">
        <f ca="1">IF(CB115&gt;=0,0,1)</f>
        <v>0</v>
      </c>
      <c r="CI115" s="193">
        <f ca="1">IF(CC115&gt;=0,0,1)</f>
        <v>0</v>
      </c>
    </row>
    <row r="116" spans="1:87" ht="15.6">
      <c r="A116" s="342">
        <v>45506</v>
      </c>
      <c r="B116" s="113">
        <f>'Stocks 1 Day Returns'!B165*'Final Portfolio'!$C$3</f>
        <v>-5.0729914516426788E-3</v>
      </c>
      <c r="C116" s="113">
        <f>'Stocks 1 Day Returns'!C165*'Final Portfolio'!$C$4</f>
        <v>-6.9737015756614839E-4</v>
      </c>
      <c r="D116" s="113">
        <f>'Stocks 1 Day Returns'!D165*'Final Portfolio'!$C$5</f>
        <v>4.5660477029227484E-4</v>
      </c>
      <c r="E116" s="113">
        <f>'Stocks 1 Day Returns'!E165*'Final Portfolio'!$C$6</f>
        <v>-6.1978180359203322E-4</v>
      </c>
      <c r="F116" s="113">
        <f>'Stocks 1 Day Returns'!F165*'Final Portfolio'!$C$7</f>
        <v>-4.1616571333183416E-4</v>
      </c>
      <c r="G116" s="113">
        <f>'Stocks 1 Day Returns'!G165*'Final Portfolio'!$C$8</f>
        <v>-6.4681606583596226E-4</v>
      </c>
      <c r="H116" s="113">
        <f>'Stocks 1 Day Returns'!H165*'Final Portfolio'!$C$9</f>
        <v>-1.328194546552205E-3</v>
      </c>
      <c r="I116" s="113">
        <f>'Stocks 1 Day Returns'!I165*'Final Portfolio'!$C$10</f>
        <v>-2.8122069408964157E-3</v>
      </c>
      <c r="J116" s="113">
        <f>'Stocks 1 Day Returns'!J165*'Final Portfolio'!$C$11</f>
        <v>1.0572944433953557E-3</v>
      </c>
      <c r="K116" s="113">
        <f>'Stocks 1 Day Returns'!K165*'Final Portfolio'!$C$12</f>
        <v>1.2691586715660064E-3</v>
      </c>
      <c r="L116" s="252">
        <f t="shared" si="6"/>
        <v>-8.8104687941636412E-3</v>
      </c>
      <c r="M116" s="113">
        <f t="shared" si="7"/>
        <v>9.6010609024553776E-3</v>
      </c>
      <c r="N116" s="113">
        <f t="shared" si="8"/>
        <v>1.8922232200630919E-2</v>
      </c>
      <c r="Q116" s="227">
        <v>45419</v>
      </c>
      <c r="R116" s="113">
        <f>'Stocks 1 Month Returns'!O116*'Final Portfolio'!$J$3</f>
        <v>-3.0918171159773813E-2</v>
      </c>
      <c r="S116" s="113">
        <f>'Stocks 1 Month Returns'!P116*'Final Portfolio'!$J$4</f>
        <v>6.1967774519025793E-3</v>
      </c>
      <c r="T116" s="113">
        <f>'Stocks 1 Month Returns'!Q116*'Final Portfolio'!$J$6</f>
        <v>-3.1211386119192053E-3</v>
      </c>
      <c r="U116" s="113">
        <f>'Stocks 1 Month Returns'!R116*'Final Portfolio'!$J$6</f>
        <v>-4.1840070023574597E-3</v>
      </c>
      <c r="V116" s="113">
        <f>'Stocks 1 Month Returns'!S116*'Final Portfolio'!$J$7</f>
        <v>-1.9632250382861854E-2</v>
      </c>
      <c r="W116" s="113">
        <f>'Stocks 1 Month Returns'!T116*'Final Portfolio'!$J$8</f>
        <v>-6.7464787570605039E-3</v>
      </c>
      <c r="X116" s="113">
        <f>'Stocks 1 Month Returns'!U116*'Final Portfolio'!$J$9</f>
        <v>-2.4143526647669498E-4</v>
      </c>
      <c r="Y116" s="113">
        <f>'Stocks 1 Month Returns'!V116*'Final Portfolio'!$J$10</f>
        <v>6.5590191389020664E-4</v>
      </c>
      <c r="Z116" s="113">
        <f>'Stocks 1 Month Returns'!W116*'Final Portfolio'!$J$11</f>
        <v>-7.0221695678602813E-3</v>
      </c>
      <c r="AA116" s="113">
        <f>'Stocks 1 Month Returns'!X116*'Final Portfolio'!$J$12</f>
        <v>3.693872622400196E-3</v>
      </c>
      <c r="AB116" s="113">
        <f>'Stocks 1 Month Returns'!Y116*'Final Portfolio'!$J$13</f>
        <v>-1.4049608749992948E-2</v>
      </c>
      <c r="AC116" s="113">
        <f t="shared" si="9"/>
        <v>-7.5368707510109767E-2</v>
      </c>
      <c r="AD116" s="113">
        <f t="shared" si="10"/>
        <v>9.2112312981622702E-2</v>
      </c>
      <c r="AE116" s="113">
        <f t="shared" si="11"/>
        <v>0.17676733783780935</v>
      </c>
      <c r="AI116" s="355">
        <v>112</v>
      </c>
      <c r="AJ116" s="355">
        <f>IF('Optimal Portfolio MAIN'!M114&gt;=0,0,1)</f>
        <v>0</v>
      </c>
      <c r="AK116" s="355">
        <f>IF('Optimal Portfolio MAIN'!N114&gt;=0,0,1)</f>
        <v>0</v>
      </c>
      <c r="AQ116" s="39">
        <v>83</v>
      </c>
      <c r="AR116" s="5">
        <f>IF('Optimal Portfolio MAIN'!AD102&gt;=0,0,1)</f>
        <v>0</v>
      </c>
      <c r="AS116" s="5">
        <f>IF('Optimal Portfolio MAIN'!AE102&gt;=0,0,1)</f>
        <v>0</v>
      </c>
      <c r="AY116" s="372">
        <v>112</v>
      </c>
      <c r="AZ116" s="372"/>
      <c r="BA116" s="372"/>
      <c r="BB116" s="391"/>
      <c r="BC116" s="391"/>
      <c r="BE116" s="39">
        <v>83</v>
      </c>
      <c r="BF116" s="222"/>
      <c r="BG116" s="222"/>
      <c r="BH116" s="400"/>
      <c r="BI116" s="400"/>
      <c r="BM116" s="193">
        <v>112</v>
      </c>
      <c r="BN116" s="366">
        <f ca="1">NORMINV(RAND(),$BR$2,$BR$3)</f>
        <v>-7.9679638652670713E-3</v>
      </c>
      <c r="BO116" s="361">
        <f ca="1">BN116-BN$296</f>
        <v>1.4406069429292411E-2</v>
      </c>
      <c r="BP116" s="367">
        <f ca="1">BN116-BN$301</f>
        <v>2.2773784659916876E-2</v>
      </c>
      <c r="BT116" s="193">
        <v>112</v>
      </c>
      <c r="BU116" s="356">
        <f ca="1">IF(BO116&gt;=0,0,1)</f>
        <v>0</v>
      </c>
      <c r="BV116" s="355">
        <f ca="1">IF(BP116&gt;=0,0,1)</f>
        <v>0</v>
      </c>
      <c r="BZ116" s="193">
        <v>112</v>
      </c>
      <c r="CA116" s="368">
        <f ca="1">NORMINV(RAND(),CE$2,CE$3)</f>
        <v>5.7310555506688794E-2</v>
      </c>
      <c r="CB116" s="166">
        <f ca="1">CA116-CA$389</f>
        <v>0.12996217211524075</v>
      </c>
      <c r="CC116" s="166">
        <f ca="1">CA116-CA$394</f>
        <v>0.15819586551251497</v>
      </c>
      <c r="CG116" s="193">
        <v>112</v>
      </c>
      <c r="CH116" s="193">
        <f ca="1">IF(CB116&gt;=0,0,1)</f>
        <v>0</v>
      </c>
      <c r="CI116" s="193">
        <f ca="1">IF(CC116&gt;=0,0,1)</f>
        <v>0</v>
      </c>
    </row>
    <row r="117" spans="1:87" ht="15.6">
      <c r="A117" s="342">
        <v>45511</v>
      </c>
      <c r="B117" s="113">
        <f>'Stocks 1 Day Returns'!B164*'Final Portfolio'!$C$3</f>
        <v>-7.365066193401582E-4</v>
      </c>
      <c r="C117" s="113">
        <f>'Stocks 1 Day Returns'!C164*'Final Portfolio'!$C$4</f>
        <v>1.0505234416256681E-3</v>
      </c>
      <c r="D117" s="113">
        <f>'Stocks 1 Day Returns'!D164*'Final Portfolio'!$C$5</f>
        <v>3.6619027386046721E-5</v>
      </c>
      <c r="E117" s="113">
        <f>'Stocks 1 Day Returns'!E164*'Final Portfolio'!$C$6</f>
        <v>6.4226825980156165E-4</v>
      </c>
      <c r="F117" s="113">
        <f>'Stocks 1 Day Returns'!F164*'Final Portfolio'!$C$7</f>
        <v>2.7974590083631166E-3</v>
      </c>
      <c r="G117" s="113">
        <f>'Stocks 1 Day Returns'!G164*'Final Portfolio'!$C$8</f>
        <v>1.2241868155231561E-3</v>
      </c>
      <c r="H117" s="113">
        <f>'Stocks 1 Day Returns'!H164*'Final Portfolio'!$C$9</f>
        <v>2.2814442186200631E-3</v>
      </c>
      <c r="I117" s="113">
        <f>'Stocks 1 Day Returns'!I164*'Final Portfolio'!$C$10</f>
        <v>8.6548948044502751E-4</v>
      </c>
      <c r="J117" s="113">
        <f>'Stocks 1 Day Returns'!J164*'Final Portfolio'!$C$11</f>
        <v>2.09192226051079E-3</v>
      </c>
      <c r="K117" s="113">
        <f>'Stocks 1 Day Returns'!K164*'Final Portfolio'!$C$12</f>
        <v>1.9083662076353481E-4</v>
      </c>
      <c r="L117" s="252">
        <f t="shared" si="6"/>
        <v>1.0444242513698805E-2</v>
      </c>
      <c r="M117" s="113">
        <f t="shared" si="7"/>
        <v>2.8855772210317824E-2</v>
      </c>
      <c r="N117" s="113">
        <f t="shared" si="8"/>
        <v>3.8176943508493363E-2</v>
      </c>
      <c r="Q117" s="227">
        <v>45420</v>
      </c>
      <c r="R117" s="113">
        <f>'Stocks 1 Month Returns'!O117*'Final Portfolio'!$J$3</f>
        <v>-2.6741074011063438E-2</v>
      </c>
      <c r="S117" s="113">
        <f>'Stocks 1 Month Returns'!P117*'Final Portfolio'!$J$4</f>
        <v>5.4750249926353179E-3</v>
      </c>
      <c r="T117" s="113">
        <f>'Stocks 1 Month Returns'!Q117*'Final Portfolio'!$J$6</f>
        <v>-3.0694879963952993E-3</v>
      </c>
      <c r="U117" s="113">
        <f>'Stocks 1 Month Returns'!R117*'Final Portfolio'!$J$6</f>
        <v>-2.4086667835191201E-3</v>
      </c>
      <c r="V117" s="113">
        <f>'Stocks 1 Month Returns'!S117*'Final Portfolio'!$J$7</f>
        <v>-1.6540125286529438E-2</v>
      </c>
      <c r="W117" s="113">
        <f>'Stocks 1 Month Returns'!T117*'Final Portfolio'!$J$8</f>
        <v>-8.7580731217907666E-3</v>
      </c>
      <c r="X117" s="113">
        <f>'Stocks 1 Month Returns'!U117*'Final Portfolio'!$J$9</f>
        <v>-2.1326646400016136E-3</v>
      </c>
      <c r="Y117" s="113">
        <f>'Stocks 1 Month Returns'!V117*'Final Portfolio'!$J$10</f>
        <v>-2.0386871098546753E-4</v>
      </c>
      <c r="Z117" s="113">
        <f>'Stocks 1 Month Returns'!W117*'Final Portfolio'!$J$11</f>
        <v>-3.9494675726651218E-3</v>
      </c>
      <c r="AA117" s="113">
        <f>'Stocks 1 Month Returns'!X117*'Final Portfolio'!$J$12</f>
        <v>1.6527452671951726E-3</v>
      </c>
      <c r="AB117" s="113">
        <f>'Stocks 1 Month Returns'!Y117*'Final Portfolio'!$J$13</f>
        <v>-1.9657235623463554E-2</v>
      </c>
      <c r="AC117" s="113">
        <f t="shared" si="9"/>
        <v>-7.6332893486583328E-2</v>
      </c>
      <c r="AD117" s="113">
        <f t="shared" si="10"/>
        <v>9.114812700514914E-2</v>
      </c>
      <c r="AE117" s="113">
        <f t="shared" si="11"/>
        <v>0.17580315186133577</v>
      </c>
      <c r="AI117" s="355">
        <v>113</v>
      </c>
      <c r="AJ117" s="355">
        <f>IF('Optimal Portfolio MAIN'!M115&gt;=0,0,1)</f>
        <v>1</v>
      </c>
      <c r="AK117" s="355">
        <f>IF('Optimal Portfolio MAIN'!N115&gt;=0,0,1)</f>
        <v>0</v>
      </c>
      <c r="AQ117" s="39">
        <v>84</v>
      </c>
      <c r="AR117" s="5">
        <f>IF('Optimal Portfolio MAIN'!AD103&gt;=0,0,1)</f>
        <v>0</v>
      </c>
      <c r="AS117" s="5">
        <f>IF('Optimal Portfolio MAIN'!AE103&gt;=0,0,1)</f>
        <v>0</v>
      </c>
      <c r="AY117" s="372">
        <v>113</v>
      </c>
      <c r="AZ117" s="372"/>
      <c r="BA117" s="372"/>
      <c r="BB117" s="391"/>
      <c r="BC117" s="391"/>
      <c r="BE117" s="39">
        <v>84</v>
      </c>
      <c r="BF117" s="222"/>
      <c r="BG117" s="222"/>
      <c r="BH117" s="400"/>
      <c r="BI117" s="400"/>
      <c r="BM117" s="193">
        <v>113</v>
      </c>
      <c r="BN117" s="366">
        <f ca="1">NORMINV(RAND(),$BR$2,$BR$3)</f>
        <v>3.4323631260658912E-4</v>
      </c>
      <c r="BO117" s="361">
        <f ca="1">BN117-BN$296</f>
        <v>2.2717269607166073E-2</v>
      </c>
      <c r="BP117" s="367">
        <f ca="1">BN117-BN$301</f>
        <v>3.1084984837790538E-2</v>
      </c>
      <c r="BT117" s="193">
        <v>113</v>
      </c>
      <c r="BU117" s="356">
        <f ca="1">IF(BO117&gt;=0,0,1)</f>
        <v>0</v>
      </c>
      <c r="BV117" s="355">
        <f ca="1">IF(BP117&gt;=0,0,1)</f>
        <v>0</v>
      </c>
      <c r="BZ117" s="193">
        <v>113</v>
      </c>
      <c r="CA117" s="368">
        <f ca="1">NORMINV(RAND(),CE$2,CE$3)</f>
        <v>4.816109664334571E-2</v>
      </c>
      <c r="CB117" s="166">
        <f ca="1">CA117-CA$389</f>
        <v>0.12081271325189766</v>
      </c>
      <c r="CC117" s="166">
        <f ca="1">CA117-CA$394</f>
        <v>0.14904640664917188</v>
      </c>
      <c r="CG117" s="193">
        <v>113</v>
      </c>
      <c r="CH117" s="193">
        <f ca="1">IF(CB117&gt;=0,0,1)</f>
        <v>0</v>
      </c>
      <c r="CI117" s="193">
        <f ca="1">IF(CC117&gt;=0,0,1)</f>
        <v>0</v>
      </c>
    </row>
    <row r="118" spans="1:87" ht="15.6">
      <c r="A118" s="342">
        <v>45512</v>
      </c>
      <c r="B118" s="113">
        <f>'Stocks 1 Day Returns'!B163*'Final Portfolio'!$C$3</f>
        <v>1.1299520812081808E-3</v>
      </c>
      <c r="C118" s="113">
        <f>'Stocks 1 Day Returns'!C163*'Final Portfolio'!$C$4</f>
        <v>9.4775901582561995E-4</v>
      </c>
      <c r="D118" s="113">
        <f>'Stocks 1 Day Returns'!D163*'Final Portfolio'!$C$5</f>
        <v>1.3180543335113914E-3</v>
      </c>
      <c r="E118" s="113">
        <f>'Stocks 1 Day Returns'!E163*'Final Portfolio'!$C$6</f>
        <v>1.9686975441007637E-3</v>
      </c>
      <c r="F118" s="113">
        <f>'Stocks 1 Day Returns'!F163*'Final Portfolio'!$C$7</f>
        <v>1.1465890251831624E-3</v>
      </c>
      <c r="G118" s="113">
        <f>'Stocks 1 Day Returns'!G163*'Final Portfolio'!$C$8</f>
        <v>1.8870361354251042E-3</v>
      </c>
      <c r="H118" s="113">
        <f>'Stocks 1 Day Returns'!H163*'Final Portfolio'!$C$9</f>
        <v>5.041486314154537E-3</v>
      </c>
      <c r="I118" s="113">
        <f>'Stocks 1 Day Returns'!I163*'Final Portfolio'!$C$10</f>
        <v>8.219854306051788E-4</v>
      </c>
      <c r="J118" s="113">
        <f>'Stocks 1 Day Returns'!J163*'Final Portfolio'!$C$11</f>
        <v>4.1207120682767951E-3</v>
      </c>
      <c r="K118" s="113">
        <f>'Stocks 1 Day Returns'!K163*'Final Portfolio'!$C$12</f>
        <v>-1.7847117650219291E-4</v>
      </c>
      <c r="L118" s="252">
        <f t="shared" si="6"/>
        <v>1.8203800771788538E-2</v>
      </c>
      <c r="M118" s="113">
        <f t="shared" si="7"/>
        <v>3.6615330468407557E-2</v>
      </c>
      <c r="N118" s="113">
        <f t="shared" si="8"/>
        <v>4.5936501766583093E-2</v>
      </c>
      <c r="Q118" s="227">
        <v>45421</v>
      </c>
      <c r="R118" s="113">
        <f>'Stocks 1 Month Returns'!O118*'Final Portfolio'!$J$3</f>
        <v>-2.4727186250694679E-2</v>
      </c>
      <c r="S118" s="113">
        <f>'Stocks 1 Month Returns'!P118*'Final Portfolio'!$J$4</f>
        <v>7.794460146737214E-3</v>
      </c>
      <c r="T118" s="113">
        <f>'Stocks 1 Month Returns'!Q118*'Final Portfolio'!$J$6</f>
        <v>-1.5474020024122748E-3</v>
      </c>
      <c r="U118" s="113">
        <f>'Stocks 1 Month Returns'!R118*'Final Portfolio'!$J$6</f>
        <v>-1.018352513707752E-3</v>
      </c>
      <c r="V118" s="113">
        <f>'Stocks 1 Month Returns'!S118*'Final Portfolio'!$J$7</f>
        <v>-1.3253534308014353E-2</v>
      </c>
      <c r="W118" s="113">
        <f>'Stocks 1 Month Returns'!T118*'Final Portfolio'!$J$8</f>
        <v>-5.4638530078392148E-3</v>
      </c>
      <c r="X118" s="113">
        <f>'Stocks 1 Month Returns'!U118*'Final Portfolio'!$J$9</f>
        <v>3.8529028867509661E-3</v>
      </c>
      <c r="Y118" s="113">
        <f>'Stocks 1 Month Returns'!V118*'Final Portfolio'!$J$10</f>
        <v>2.0990091943660903E-3</v>
      </c>
      <c r="Z118" s="113">
        <f>'Stocks 1 Month Returns'!W118*'Final Portfolio'!$J$11</f>
        <v>-1.7180483646615841E-3</v>
      </c>
      <c r="AA118" s="113">
        <f>'Stocks 1 Month Returns'!X118*'Final Portfolio'!$J$12</f>
        <v>5.0969783565370875E-3</v>
      </c>
      <c r="AB118" s="113">
        <f>'Stocks 1 Month Returns'!Y118*'Final Portfolio'!$J$13</f>
        <v>6.7933327758289419E-3</v>
      </c>
      <c r="AC118" s="113">
        <f t="shared" si="9"/>
        <v>-2.2091693087109551E-2</v>
      </c>
      <c r="AD118" s="113">
        <f t="shared" si="10"/>
        <v>0.1453893274046229</v>
      </c>
      <c r="AE118" s="113">
        <f t="shared" si="11"/>
        <v>0.23004435226080955</v>
      </c>
      <c r="AI118" s="355">
        <v>114</v>
      </c>
      <c r="AJ118" s="355">
        <f>IF('Optimal Portfolio MAIN'!M116&gt;=0,0,1)</f>
        <v>0</v>
      </c>
      <c r="AK118" s="355">
        <f>IF('Optimal Portfolio MAIN'!N116&gt;=0,0,1)</f>
        <v>0</v>
      </c>
      <c r="AQ118" s="39">
        <v>85</v>
      </c>
      <c r="AR118" s="5">
        <f>IF('Optimal Portfolio MAIN'!AD104&gt;=0,0,1)</f>
        <v>0</v>
      </c>
      <c r="AS118" s="5">
        <f>IF('Optimal Portfolio MAIN'!AE104&gt;=0,0,1)</f>
        <v>0</v>
      </c>
      <c r="AY118" s="372">
        <v>114</v>
      </c>
      <c r="AZ118" s="372"/>
      <c r="BA118" s="372"/>
      <c r="BB118" s="391"/>
      <c r="BC118" s="391"/>
      <c r="BE118" s="39">
        <v>85</v>
      </c>
      <c r="BF118" s="222"/>
      <c r="BG118" s="222"/>
      <c r="BH118" s="400"/>
      <c r="BI118" s="400"/>
      <c r="BM118" s="193">
        <v>114</v>
      </c>
      <c r="BN118" s="366">
        <f ca="1">NORMINV(RAND(),$BR$2,$BR$3)</f>
        <v>1.7111737541432678E-2</v>
      </c>
      <c r="BO118" s="361">
        <f ca="1">BN118-BN$296</f>
        <v>3.9485770835992161E-2</v>
      </c>
      <c r="BP118" s="367">
        <f ca="1">BN118-BN$301</f>
        <v>4.785348606661663E-2</v>
      </c>
      <c r="BT118" s="193">
        <v>114</v>
      </c>
      <c r="BU118" s="356">
        <f ca="1">IF(BO118&gt;=0,0,1)</f>
        <v>0</v>
      </c>
      <c r="BV118" s="355">
        <f ca="1">IF(BP118&gt;=0,0,1)</f>
        <v>0</v>
      </c>
      <c r="BZ118" s="193">
        <v>114</v>
      </c>
      <c r="CA118" s="368">
        <f ca="1">NORMINV(RAND(),CE$2,CE$3)</f>
        <v>8.3721940151786994E-2</v>
      </c>
      <c r="CB118" s="166">
        <f ca="1">CA118-CA$389</f>
        <v>0.15637355676033893</v>
      </c>
      <c r="CC118" s="166">
        <f ca="1">CA118-CA$394</f>
        <v>0.18460725015761315</v>
      </c>
      <c r="CG118" s="193">
        <v>114</v>
      </c>
      <c r="CH118" s="193">
        <f ca="1">IF(CB118&gt;=0,0,1)</f>
        <v>0</v>
      </c>
      <c r="CI118" s="193">
        <f ca="1">IF(CC118&gt;=0,0,1)</f>
        <v>0</v>
      </c>
    </row>
    <row r="119" spans="1:87" ht="15.6">
      <c r="A119" s="342">
        <v>45513</v>
      </c>
      <c r="B119" s="113">
        <f>'Stocks 1 Day Returns'!B162*'Final Portfolio'!$C$3</f>
        <v>3.1656921750247945E-3</v>
      </c>
      <c r="C119" s="113">
        <f>'Stocks 1 Day Returns'!C162*'Final Portfolio'!$C$4</f>
        <v>-2.3091764939158209E-5</v>
      </c>
      <c r="D119" s="113">
        <f>'Stocks 1 Day Returns'!D162*'Final Portfolio'!$C$5</f>
        <v>-4.0266656581834702E-4</v>
      </c>
      <c r="E119" s="113">
        <f>'Stocks 1 Day Returns'!E162*'Final Portfolio'!$C$6</f>
        <v>2.5998842489770801E-4</v>
      </c>
      <c r="F119" s="113">
        <f>'Stocks 1 Day Returns'!F162*'Final Portfolio'!$C$7</f>
        <v>5.2890169750420492E-4</v>
      </c>
      <c r="G119" s="113">
        <f>'Stocks 1 Day Returns'!G162*'Final Portfolio'!$C$8</f>
        <v>2.3979019992220896E-3</v>
      </c>
      <c r="H119" s="113">
        <f>'Stocks 1 Day Returns'!H162*'Final Portfolio'!$C$9</f>
        <v>1.4969462032352119E-3</v>
      </c>
      <c r="I119" s="113">
        <f>'Stocks 1 Day Returns'!I162*'Final Portfolio'!$C$10</f>
        <v>3.3356959806251973E-4</v>
      </c>
      <c r="J119" s="113">
        <f>'Stocks 1 Day Returns'!J162*'Final Portfolio'!$C$11</f>
        <v>-1.4821190856469301E-3</v>
      </c>
      <c r="K119" s="113">
        <f>'Stocks 1 Day Returns'!K162*'Final Portfolio'!$C$12</f>
        <v>-2.0378127654478552E-3</v>
      </c>
      <c r="L119" s="252">
        <f t="shared" si="6"/>
        <v>4.2373099160942377E-3</v>
      </c>
      <c r="M119" s="113">
        <f t="shared" si="7"/>
        <v>2.2648839612713256E-2</v>
      </c>
      <c r="N119" s="113">
        <f t="shared" si="8"/>
        <v>3.1970010910888795E-2</v>
      </c>
      <c r="Q119" s="227">
        <v>45426</v>
      </c>
      <c r="R119" s="113">
        <f>'Stocks 1 Month Returns'!O119*'Final Portfolio'!$J$3</f>
        <v>-2.0372817720262629E-2</v>
      </c>
      <c r="S119" s="113">
        <f>'Stocks 1 Month Returns'!P119*'Final Portfolio'!$J$4</f>
        <v>8.7483615288744734E-3</v>
      </c>
      <c r="T119" s="113">
        <f>'Stocks 1 Month Returns'!Q119*'Final Portfolio'!$J$6</f>
        <v>-2.2553542450396515E-3</v>
      </c>
      <c r="U119" s="113">
        <f>'Stocks 1 Month Returns'!R119*'Final Portfolio'!$J$6</f>
        <v>7.1204865123704057E-5</v>
      </c>
      <c r="V119" s="113">
        <f>'Stocks 1 Month Returns'!S119*'Final Portfolio'!$J$7</f>
        <v>-1.5152255285731886E-2</v>
      </c>
      <c r="W119" s="113">
        <f>'Stocks 1 Month Returns'!T119*'Final Portfolio'!$J$8</f>
        <v>-5.9842406110263147E-3</v>
      </c>
      <c r="X119" s="113">
        <f>'Stocks 1 Month Returns'!U119*'Final Portfolio'!$J$9</f>
        <v>1.2799944243758697E-3</v>
      </c>
      <c r="Y119" s="113">
        <f>'Stocks 1 Month Returns'!V119*'Final Portfolio'!$J$10</f>
        <v>4.5527792075926942E-4</v>
      </c>
      <c r="Z119" s="113">
        <f>'Stocks 1 Month Returns'!W119*'Final Portfolio'!$J$11</f>
        <v>-2.0189616664616052E-3</v>
      </c>
      <c r="AA119" s="113">
        <f>'Stocks 1 Month Returns'!X119*'Final Portfolio'!$J$12</f>
        <v>3.7830512345805813E-4</v>
      </c>
      <c r="AB119" s="113">
        <f>'Stocks 1 Month Returns'!Y119*'Final Portfolio'!$J$13</f>
        <v>7.874031430803452E-4</v>
      </c>
      <c r="AC119" s="113">
        <f t="shared" si="9"/>
        <v>-3.4063082522850369E-2</v>
      </c>
      <c r="AD119" s="113">
        <f t="shared" si="10"/>
        <v>0.1334179379688821</v>
      </c>
      <c r="AE119" s="113">
        <f t="shared" si="11"/>
        <v>0.21807296282506874</v>
      </c>
      <c r="AI119" s="355">
        <v>115</v>
      </c>
      <c r="AJ119" s="355">
        <f>IF('Optimal Portfolio MAIN'!M117&gt;=0,0,1)</f>
        <v>0</v>
      </c>
      <c r="AK119" s="355">
        <f>IF('Optimal Portfolio MAIN'!N117&gt;=0,0,1)</f>
        <v>0</v>
      </c>
      <c r="AQ119" s="39">
        <v>86</v>
      </c>
      <c r="AR119" s="5">
        <f>IF('Optimal Portfolio MAIN'!AD105&gt;=0,0,1)</f>
        <v>0</v>
      </c>
      <c r="AS119" s="5">
        <f>IF('Optimal Portfolio MAIN'!AE105&gt;=0,0,1)</f>
        <v>0</v>
      </c>
      <c r="AY119" s="372">
        <v>115</v>
      </c>
      <c r="AZ119" s="372"/>
      <c r="BA119" s="372"/>
      <c r="BB119" s="391"/>
      <c r="BC119" s="391"/>
      <c r="BE119" s="39">
        <v>86</v>
      </c>
      <c r="BF119" s="222"/>
      <c r="BG119" s="222"/>
      <c r="BH119" s="400"/>
      <c r="BI119" s="400"/>
      <c r="BM119" s="193">
        <v>115</v>
      </c>
      <c r="BN119" s="366">
        <f ca="1">NORMINV(RAND(),$BR$2,$BR$3)</f>
        <v>-5.9686122659332241E-3</v>
      </c>
      <c r="BO119" s="361">
        <f ca="1">BN119-BN$296</f>
        <v>1.6405421028626258E-2</v>
      </c>
      <c r="BP119" s="367">
        <f ca="1">BN119-BN$301</f>
        <v>2.4773136259250723E-2</v>
      </c>
      <c r="BT119" s="193">
        <v>115</v>
      </c>
      <c r="BU119" s="356">
        <f ca="1">IF(BO119&gt;=0,0,1)</f>
        <v>0</v>
      </c>
      <c r="BV119" s="355">
        <f ca="1">IF(BP119&gt;=0,0,1)</f>
        <v>0</v>
      </c>
      <c r="BZ119" s="193">
        <v>115</v>
      </c>
      <c r="CA119" s="368">
        <f ca="1">NORMINV(RAND(),CE$2,CE$3)</f>
        <v>0.11021391554817686</v>
      </c>
      <c r="CB119" s="166">
        <f ca="1">CA119-CA$389</f>
        <v>0.18286553215672879</v>
      </c>
      <c r="CC119" s="166">
        <f ca="1">CA119-CA$394</f>
        <v>0.21109922555400301</v>
      </c>
      <c r="CG119" s="193">
        <v>115</v>
      </c>
      <c r="CH119" s="193">
        <f ca="1">IF(CB119&gt;=0,0,1)</f>
        <v>0</v>
      </c>
      <c r="CI119" s="193">
        <f ca="1">IF(CC119&gt;=0,0,1)</f>
        <v>0</v>
      </c>
    </row>
    <row r="120" spans="1:87" ht="15.6">
      <c r="A120" s="342">
        <v>45518</v>
      </c>
      <c r="B120" s="113">
        <f>'Stocks 1 Day Returns'!B161*'Final Portfolio'!$C$3</f>
        <v>-1.1103884255347295E-3</v>
      </c>
      <c r="C120" s="113">
        <f>'Stocks 1 Day Returns'!C161*'Final Portfolio'!$C$4</f>
        <v>3.667897780760776E-4</v>
      </c>
      <c r="D120" s="113">
        <f>'Stocks 1 Day Returns'!D161*'Final Portfolio'!$C$5</f>
        <v>-4.1325220374774374E-4</v>
      </c>
      <c r="E120" s="113">
        <f>'Stocks 1 Day Returns'!E161*'Final Portfolio'!$C$6</f>
        <v>8.569261430427488E-4</v>
      </c>
      <c r="F120" s="113">
        <f>'Stocks 1 Day Returns'!F161*'Final Portfolio'!$C$7</f>
        <v>1.5570676495351621E-3</v>
      </c>
      <c r="G120" s="113">
        <f>'Stocks 1 Day Returns'!G161*'Final Portfolio'!$C$8</f>
        <v>-1.4634866216881571E-3</v>
      </c>
      <c r="H120" s="113">
        <f>'Stocks 1 Day Returns'!H161*'Final Portfolio'!$C$9</f>
        <v>-3.0963627493038934E-4</v>
      </c>
      <c r="I120" s="113">
        <f>'Stocks 1 Day Returns'!I161*'Final Portfolio'!$C$10</f>
        <v>1.0591271084668752E-3</v>
      </c>
      <c r="J120" s="113">
        <f>'Stocks 1 Day Returns'!J161*'Final Portfolio'!$C$11</f>
        <v>3.7964294592974124E-4</v>
      </c>
      <c r="K120" s="113">
        <f>'Stocks 1 Day Returns'!K161*'Final Portfolio'!$C$12</f>
        <v>-7.5443523799719749E-4</v>
      </c>
      <c r="L120" s="252">
        <f t="shared" si="6"/>
        <v>1.683548611523878E-4</v>
      </c>
      <c r="M120" s="113">
        <f t="shared" si="7"/>
        <v>1.8579884557771407E-2</v>
      </c>
      <c r="N120" s="113">
        <f t="shared" si="8"/>
        <v>2.7901055855946946E-2</v>
      </c>
      <c r="Q120" s="227">
        <v>45427</v>
      </c>
      <c r="R120" s="113">
        <f>'Stocks 1 Month Returns'!O120*'Final Portfolio'!$J$3</f>
        <v>-1.94957131523553E-2</v>
      </c>
      <c r="S120" s="113">
        <f>'Stocks 1 Month Returns'!P120*'Final Portfolio'!$J$4</f>
        <v>9.3071482625890472E-3</v>
      </c>
      <c r="T120" s="113">
        <f>'Stocks 1 Month Returns'!Q120*'Final Portfolio'!$J$6</f>
        <v>-1.6484719496527144E-3</v>
      </c>
      <c r="U120" s="113">
        <f>'Stocks 1 Month Returns'!R120*'Final Portfolio'!$J$6</f>
        <v>-1.5925666445328445E-3</v>
      </c>
      <c r="V120" s="113">
        <f>'Stocks 1 Month Returns'!S120*'Final Portfolio'!$J$7</f>
        <v>-1.8244713937701846E-2</v>
      </c>
      <c r="W120" s="113">
        <f>'Stocks 1 Month Returns'!T120*'Final Portfolio'!$J$8</f>
        <v>-7.4076600461948638E-3</v>
      </c>
      <c r="X120" s="113">
        <f>'Stocks 1 Month Returns'!U120*'Final Portfolio'!$J$9</f>
        <v>4.2820962311242101E-4</v>
      </c>
      <c r="Y120" s="113">
        <f>'Stocks 1 Month Returns'!V120*'Final Portfolio'!$J$10</f>
        <v>-6.122011175799224E-4</v>
      </c>
      <c r="Z120" s="113">
        <f>'Stocks 1 Month Returns'!W120*'Final Portfolio'!$J$11</f>
        <v>-1.9458480434851766E-3</v>
      </c>
      <c r="AA120" s="113">
        <f>'Stocks 1 Month Returns'!X120*'Final Portfolio'!$J$12</f>
        <v>-1.2647174532407557E-3</v>
      </c>
      <c r="AB120" s="113">
        <f>'Stocks 1 Month Returns'!Y120*'Final Portfolio'!$J$13</f>
        <v>5.4093298352964059E-3</v>
      </c>
      <c r="AC120" s="113">
        <f t="shared" si="9"/>
        <v>-3.7067204623745548E-2</v>
      </c>
      <c r="AD120" s="113">
        <f t="shared" si="10"/>
        <v>0.13041381586798692</v>
      </c>
      <c r="AE120" s="113">
        <f t="shared" si="11"/>
        <v>0.21506884072417357</v>
      </c>
      <c r="AI120" s="355">
        <v>116</v>
      </c>
      <c r="AJ120" s="355">
        <f>IF('Optimal Portfolio MAIN'!M118&gt;=0,0,1)</f>
        <v>0</v>
      </c>
      <c r="AK120" s="355">
        <f>IF('Optimal Portfolio MAIN'!N118&gt;=0,0,1)</f>
        <v>0</v>
      </c>
      <c r="AQ120" s="39">
        <v>87</v>
      </c>
      <c r="AR120" s="5">
        <f>IF('Optimal Portfolio MAIN'!AD106&gt;=0,0,1)</f>
        <v>0</v>
      </c>
      <c r="AS120" s="5">
        <f>IF('Optimal Portfolio MAIN'!AE106&gt;=0,0,1)</f>
        <v>0</v>
      </c>
      <c r="AY120" s="372">
        <v>116</v>
      </c>
      <c r="AZ120" s="372"/>
      <c r="BA120" s="372"/>
      <c r="BB120" s="391"/>
      <c r="BC120" s="391"/>
      <c r="BE120" s="39">
        <v>87</v>
      </c>
      <c r="BF120" s="222"/>
      <c r="BG120" s="222"/>
      <c r="BH120" s="400"/>
      <c r="BI120" s="400"/>
      <c r="BM120" s="193">
        <v>116</v>
      </c>
      <c r="BN120" s="366">
        <f ca="1">NORMINV(RAND(),$BR$2,$BR$3)</f>
        <v>1.2177486658293225E-2</v>
      </c>
      <c r="BO120" s="361">
        <f ca="1">BN120-BN$296</f>
        <v>3.4551519952852709E-2</v>
      </c>
      <c r="BP120" s="367">
        <f ca="1">BN120-BN$301</f>
        <v>4.2919235183477171E-2</v>
      </c>
      <c r="BT120" s="193">
        <v>116</v>
      </c>
      <c r="BU120" s="356">
        <f ca="1">IF(BO120&gt;=0,0,1)</f>
        <v>0</v>
      </c>
      <c r="BV120" s="355">
        <f ca="1">IF(BP120&gt;=0,0,1)</f>
        <v>0</v>
      </c>
      <c r="BZ120" s="193">
        <v>116</v>
      </c>
      <c r="CA120" s="368">
        <f ca="1">NORMINV(RAND(),CE$2,CE$3)</f>
        <v>3.8372620626483438E-2</v>
      </c>
      <c r="CB120" s="166">
        <f ca="1">CA120-CA$389</f>
        <v>0.11102423723503538</v>
      </c>
      <c r="CC120" s="166">
        <f ca="1">CA120-CA$394</f>
        <v>0.1392579306323096</v>
      </c>
      <c r="CG120" s="193">
        <v>116</v>
      </c>
      <c r="CH120" s="193">
        <f ca="1">IF(CB120&gt;=0,0,1)</f>
        <v>0</v>
      </c>
      <c r="CI120" s="193">
        <f ca="1">IF(CC120&gt;=0,0,1)</f>
        <v>0</v>
      </c>
    </row>
    <row r="121" spans="1:87" ht="15.6">
      <c r="A121" s="342">
        <v>45519</v>
      </c>
      <c r="B121" s="113">
        <f>'Stocks 1 Day Returns'!B160*'Final Portfolio'!$C$3</f>
        <v>-3.3145887660736761E-3</v>
      </c>
      <c r="C121" s="113">
        <f>'Stocks 1 Day Returns'!C160*'Final Portfolio'!$C$4</f>
        <v>-6.814241701064538E-4</v>
      </c>
      <c r="D121" s="113">
        <f>'Stocks 1 Day Returns'!D160*'Final Portfolio'!$C$5</f>
        <v>-1.9265339653171398E-3</v>
      </c>
      <c r="E121" s="113">
        <f>'Stocks 1 Day Returns'!E160*'Final Portfolio'!$C$6</f>
        <v>-1.2269508140603236E-4</v>
      </c>
      <c r="F121" s="113">
        <f>'Stocks 1 Day Returns'!F160*'Final Portfolio'!$C$7</f>
        <v>5.5451108283796286E-3</v>
      </c>
      <c r="G121" s="113">
        <f>'Stocks 1 Day Returns'!G160*'Final Portfolio'!$C$8</f>
        <v>1.2694268141155707E-3</v>
      </c>
      <c r="H121" s="113">
        <f>'Stocks 1 Day Returns'!H160*'Final Portfolio'!$C$9</f>
        <v>-3.1511914526288098E-4</v>
      </c>
      <c r="I121" s="113">
        <f>'Stocks 1 Day Returns'!I160*'Final Portfolio'!$C$10</f>
        <v>3.840501408461527E-4</v>
      </c>
      <c r="J121" s="113">
        <f>'Stocks 1 Day Returns'!J160*'Final Portfolio'!$C$11</f>
        <v>1.9412823334518435E-3</v>
      </c>
      <c r="K121" s="113">
        <f>'Stocks 1 Day Returns'!K160*'Final Portfolio'!$C$12</f>
        <v>-3.5589260400947123E-3</v>
      </c>
      <c r="L121" s="252">
        <f t="shared" si="6"/>
        <v>-7.7941705146769959E-4</v>
      </c>
      <c r="M121" s="113">
        <f t="shared" si="7"/>
        <v>1.763211264515132E-2</v>
      </c>
      <c r="N121" s="113">
        <f t="shared" si="8"/>
        <v>2.6953283943326859E-2</v>
      </c>
      <c r="Q121" s="227">
        <v>45428</v>
      </c>
      <c r="R121" s="113">
        <f>'Stocks 1 Month Returns'!O121*'Final Portfolio'!$J$3</f>
        <v>-1.5280180640542373E-2</v>
      </c>
      <c r="S121" s="113">
        <f>'Stocks 1 Month Returns'!P121*'Final Portfolio'!$J$4</f>
        <v>1.0198464661500518E-2</v>
      </c>
      <c r="T121" s="113">
        <f>'Stocks 1 Month Returns'!Q121*'Final Portfolio'!$J$6</f>
        <v>-1.7065263908092822E-3</v>
      </c>
      <c r="U121" s="113">
        <f>'Stocks 1 Month Returns'!R121*'Final Portfolio'!$J$6</f>
        <v>-2.6760038842847411E-3</v>
      </c>
      <c r="V121" s="113">
        <f>'Stocks 1 Month Returns'!S121*'Final Portfolio'!$J$7</f>
        <v>-1.7171624134487935E-2</v>
      </c>
      <c r="W121" s="113">
        <f>'Stocks 1 Month Returns'!T121*'Final Portfolio'!$J$8</f>
        <v>-5.7989626859872197E-3</v>
      </c>
      <c r="X121" s="113">
        <f>'Stocks 1 Month Returns'!U121*'Final Portfolio'!$J$9</f>
        <v>3.2596572951264411E-3</v>
      </c>
      <c r="Y121" s="113">
        <f>'Stocks 1 Month Returns'!V121*'Final Portfolio'!$J$10</f>
        <v>-2.3050375241645579E-3</v>
      </c>
      <c r="Z121" s="113">
        <f>'Stocks 1 Month Returns'!W121*'Final Portfolio'!$J$11</f>
        <v>3.0880488749402083E-3</v>
      </c>
      <c r="AA121" s="113">
        <f>'Stocks 1 Month Returns'!X121*'Final Portfolio'!$J$12</f>
        <v>-3.1163788529882728E-3</v>
      </c>
      <c r="AB121" s="113">
        <f>'Stocks 1 Month Returns'!Y121*'Final Portfolio'!$J$13</f>
        <v>9.9633862351391489E-3</v>
      </c>
      <c r="AC121" s="113">
        <f t="shared" si="9"/>
        <v>-2.1545157046558072E-2</v>
      </c>
      <c r="AD121" s="113">
        <f t="shared" si="10"/>
        <v>0.1459358634451744</v>
      </c>
      <c r="AE121" s="113">
        <f t="shared" si="11"/>
        <v>0.23059088830136104</v>
      </c>
      <c r="AI121" s="355">
        <v>117</v>
      </c>
      <c r="AJ121" s="355">
        <f>IF('Optimal Portfolio MAIN'!M119&gt;=0,0,1)</f>
        <v>0</v>
      </c>
      <c r="AK121" s="355">
        <f>IF('Optimal Portfolio MAIN'!N119&gt;=0,0,1)</f>
        <v>0</v>
      </c>
      <c r="AQ121" s="39">
        <v>88</v>
      </c>
      <c r="AR121" s="5">
        <f>IF('Optimal Portfolio MAIN'!AD107&gt;=0,0,1)</f>
        <v>0</v>
      </c>
      <c r="AS121" s="5">
        <f>IF('Optimal Portfolio MAIN'!AE107&gt;=0,0,1)</f>
        <v>0</v>
      </c>
      <c r="AY121" s="372">
        <v>117</v>
      </c>
      <c r="AZ121" s="372"/>
      <c r="BA121" s="372"/>
      <c r="BB121" s="391"/>
      <c r="BC121" s="391"/>
      <c r="BE121" s="39">
        <v>88</v>
      </c>
      <c r="BF121" s="222"/>
      <c r="BG121" s="222"/>
      <c r="BH121" s="400"/>
      <c r="BI121" s="400"/>
      <c r="BM121" s="193">
        <v>117</v>
      </c>
      <c r="BN121" s="366">
        <f ca="1">NORMINV(RAND(),$BR$2,$BR$3)</f>
        <v>-9.7665773363920533E-3</v>
      </c>
      <c r="BO121" s="361">
        <f ca="1">BN121-BN$296</f>
        <v>1.2607455958167429E-2</v>
      </c>
      <c r="BP121" s="367">
        <f ca="1">BN121-BN$301</f>
        <v>2.0975171188791893E-2</v>
      </c>
      <c r="BT121" s="193">
        <v>117</v>
      </c>
      <c r="BU121" s="356">
        <f ca="1">IF(BO121&gt;=0,0,1)</f>
        <v>0</v>
      </c>
      <c r="BV121" s="355">
        <f ca="1">IF(BP121&gt;=0,0,1)</f>
        <v>0</v>
      </c>
      <c r="BZ121" s="193">
        <v>117</v>
      </c>
      <c r="CA121" s="368">
        <f ca="1">NORMINV(RAND(),CE$2,CE$3)</f>
        <v>8.6546790931425061E-2</v>
      </c>
      <c r="CB121" s="166">
        <f ca="1">CA121-CA$389</f>
        <v>0.15919840753997699</v>
      </c>
      <c r="CC121" s="166">
        <f ca="1">CA121-CA$394</f>
        <v>0.18743210093725121</v>
      </c>
      <c r="CG121" s="193">
        <v>117</v>
      </c>
      <c r="CH121" s="193">
        <f ca="1">IF(CB121&gt;=0,0,1)</f>
        <v>0</v>
      </c>
      <c r="CI121" s="193">
        <f ca="1">IF(CC121&gt;=0,0,1)</f>
        <v>0</v>
      </c>
    </row>
    <row r="122" spans="1:87" ht="15.6">
      <c r="A122" s="342">
        <v>45520</v>
      </c>
      <c r="B122" s="113">
        <f>'Stocks 1 Day Returns'!B159*'Final Portfolio'!$C$3</f>
        <v>1.378577119293567E-3</v>
      </c>
      <c r="C122" s="113">
        <f>'Stocks 1 Day Returns'!C159*'Final Portfolio'!$C$4</f>
        <v>1.6210401840002953E-3</v>
      </c>
      <c r="D122" s="113">
        <f>'Stocks 1 Day Returns'!D159*'Final Portfolio'!$C$5</f>
        <v>7.3572689011531796E-4</v>
      </c>
      <c r="E122" s="113">
        <f>'Stocks 1 Day Returns'!E159*'Final Portfolio'!$C$6</f>
        <v>-1.5476879314536051E-3</v>
      </c>
      <c r="F122" s="113">
        <f>'Stocks 1 Day Returns'!F159*'Final Portfolio'!$C$7</f>
        <v>6.0074519705906578E-3</v>
      </c>
      <c r="G122" s="113">
        <f>'Stocks 1 Day Returns'!G159*'Final Portfolio'!$C$8</f>
        <v>5.0036647408699506E-4</v>
      </c>
      <c r="H122" s="113">
        <f>'Stocks 1 Day Returns'!H159*'Final Portfolio'!$C$9</f>
        <v>2.3557222847396585E-4</v>
      </c>
      <c r="I122" s="113">
        <f>'Stocks 1 Day Returns'!I159*'Final Portfolio'!$C$10</f>
        <v>2.1302945366107663E-3</v>
      </c>
      <c r="J122" s="113">
        <f>'Stocks 1 Day Returns'!J159*'Final Portfolio'!$C$11</f>
        <v>-8.050870078614835E-4</v>
      </c>
      <c r="K122" s="113">
        <f>'Stocks 1 Day Returns'!K159*'Final Portfolio'!$C$12</f>
        <v>-8.1049518828573146E-4</v>
      </c>
      <c r="L122" s="252">
        <f t="shared" si="6"/>
        <v>9.4457592755707431E-3</v>
      </c>
      <c r="M122" s="113">
        <f t="shared" si="7"/>
        <v>2.785728897218976E-2</v>
      </c>
      <c r="N122" s="113">
        <f t="shared" si="8"/>
        <v>3.7178460270365303E-2</v>
      </c>
      <c r="Q122" s="227">
        <v>45429</v>
      </c>
      <c r="R122" s="113">
        <f>'Stocks 1 Month Returns'!O122*'Final Portfolio'!$J$3</f>
        <v>-1.7496512092485463E-2</v>
      </c>
      <c r="S122" s="113">
        <f>'Stocks 1 Month Returns'!P122*'Final Portfolio'!$J$4</f>
        <v>5.2207162687352478E-3</v>
      </c>
      <c r="T122" s="113">
        <f>'Stocks 1 Month Returns'!Q122*'Final Portfolio'!$J$6</f>
        <v>-3.3779926558557172E-3</v>
      </c>
      <c r="U122" s="113">
        <f>'Stocks 1 Month Returns'!R122*'Final Portfolio'!$J$6</f>
        <v>-4.1128585147449928E-3</v>
      </c>
      <c r="V122" s="113">
        <f>'Stocks 1 Month Returns'!S122*'Final Portfolio'!$J$7</f>
        <v>-1.8246532199951364E-2</v>
      </c>
      <c r="W122" s="113">
        <f>'Stocks 1 Month Returns'!T122*'Final Portfolio'!$J$8</f>
        <v>-7.8131315307950373E-3</v>
      </c>
      <c r="X122" s="113">
        <f>'Stocks 1 Month Returns'!U122*'Final Portfolio'!$J$9</f>
        <v>2.170571419125977E-3</v>
      </c>
      <c r="Y122" s="113">
        <f>'Stocks 1 Month Returns'!V122*'Final Portfolio'!$J$10</f>
        <v>-1.7936519047085408E-3</v>
      </c>
      <c r="Z122" s="113">
        <f>'Stocks 1 Month Returns'!W122*'Final Portfolio'!$J$11</f>
        <v>4.0579644620141629E-3</v>
      </c>
      <c r="AA122" s="113">
        <f>'Stocks 1 Month Returns'!X122*'Final Portfolio'!$J$12</f>
        <v>-5.1779165011148331E-3</v>
      </c>
      <c r="AB122" s="113">
        <f>'Stocks 1 Month Returns'!Y122*'Final Portfolio'!$J$13</f>
        <v>-5.0785414507521498E-3</v>
      </c>
      <c r="AC122" s="113">
        <f t="shared" si="9"/>
        <v>-5.1647884700532706E-2</v>
      </c>
      <c r="AD122" s="113">
        <f t="shared" si="10"/>
        <v>0.11583313579119976</v>
      </c>
      <c r="AE122" s="113">
        <f t="shared" si="11"/>
        <v>0.20048816064738639</v>
      </c>
      <c r="AI122" s="355">
        <v>118</v>
      </c>
      <c r="AJ122" s="355">
        <f>IF('Optimal Portfolio MAIN'!M120&gt;=0,0,1)</f>
        <v>0</v>
      </c>
      <c r="AK122" s="355">
        <f>IF('Optimal Portfolio MAIN'!N120&gt;=0,0,1)</f>
        <v>0</v>
      </c>
      <c r="AQ122" s="39">
        <v>89</v>
      </c>
      <c r="AR122" s="5">
        <f>IF('Optimal Portfolio MAIN'!AD108&gt;=0,0,1)</f>
        <v>0</v>
      </c>
      <c r="AS122" s="5">
        <f>IF('Optimal Portfolio MAIN'!AE108&gt;=0,0,1)</f>
        <v>0</v>
      </c>
      <c r="AY122" s="372">
        <v>118</v>
      </c>
      <c r="AZ122" s="372"/>
      <c r="BA122" s="372"/>
      <c r="BB122" s="391"/>
      <c r="BC122" s="391"/>
      <c r="BE122" s="39">
        <v>89</v>
      </c>
      <c r="BF122" s="222"/>
      <c r="BG122" s="222"/>
      <c r="BH122" s="400"/>
      <c r="BI122" s="400"/>
      <c r="BM122" s="193">
        <v>118</v>
      </c>
      <c r="BN122" s="366">
        <f ca="1">NORMINV(RAND(),$BR$2,$BR$3)</f>
        <v>1.1958402297922648E-2</v>
      </c>
      <c r="BO122" s="361">
        <f ca="1">BN122-BN$296</f>
        <v>3.4332435592482127E-2</v>
      </c>
      <c r="BP122" s="367">
        <f ca="1">BN122-BN$301</f>
        <v>4.2700150823106596E-2</v>
      </c>
      <c r="BT122" s="193">
        <v>118</v>
      </c>
      <c r="BU122" s="356">
        <f ca="1">IF(BO122&gt;=0,0,1)</f>
        <v>0</v>
      </c>
      <c r="BV122" s="355">
        <f ca="1">IF(BP122&gt;=0,0,1)</f>
        <v>0</v>
      </c>
      <c r="BZ122" s="193">
        <v>118</v>
      </c>
      <c r="CA122" s="368">
        <f ca="1">NORMINV(RAND(),CE$2,CE$3)</f>
        <v>2.9282885745331701E-2</v>
      </c>
      <c r="CB122" s="166">
        <f ca="1">CA122-CA$389</f>
        <v>0.10193450235388365</v>
      </c>
      <c r="CC122" s="166">
        <f ca="1">CA122-CA$394</f>
        <v>0.13016819575115787</v>
      </c>
      <c r="CG122" s="193">
        <v>118</v>
      </c>
      <c r="CH122" s="193">
        <f ca="1">IF(CB122&gt;=0,0,1)</f>
        <v>0</v>
      </c>
      <c r="CI122" s="193">
        <f ca="1">IF(CC122&gt;=0,0,1)</f>
        <v>0</v>
      </c>
    </row>
    <row r="123" spans="1:87" ht="15.6">
      <c r="A123" s="342">
        <v>45525</v>
      </c>
      <c r="B123" s="113">
        <f>'Stocks 1 Day Returns'!B158*'Final Portfolio'!$C$3</f>
        <v>5.0346288892622586E-3</v>
      </c>
      <c r="C123" s="113">
        <f>'Stocks 1 Day Returns'!C158*'Final Portfolio'!$C$4</f>
        <v>3.580526871976519E-4</v>
      </c>
      <c r="D123" s="113">
        <f>'Stocks 1 Day Returns'!D158*'Final Portfolio'!$C$5</f>
        <v>4.6250053723456919E-4</v>
      </c>
      <c r="E123" s="113">
        <f>'Stocks 1 Day Returns'!E158*'Final Portfolio'!$C$6</f>
        <v>7.2132407686081423E-4</v>
      </c>
      <c r="F123" s="113">
        <f>'Stocks 1 Day Returns'!F158*'Final Portfolio'!$C$7</f>
        <v>1.5425778812521607E-3</v>
      </c>
      <c r="G123" s="113">
        <f>'Stocks 1 Day Returns'!G158*'Final Portfolio'!$C$8</f>
        <v>1.4482590136531191E-3</v>
      </c>
      <c r="H123" s="113">
        <f>'Stocks 1 Day Returns'!H158*'Final Portfolio'!$C$9</f>
        <v>4.7113257262384686E-4</v>
      </c>
      <c r="I123" s="113">
        <f>'Stocks 1 Day Returns'!I158*'Final Portfolio'!$C$10</f>
        <v>1.988738793260043E-3</v>
      </c>
      <c r="J123" s="113">
        <f>'Stocks 1 Day Returns'!J158*'Final Portfolio'!$C$11</f>
        <v>-3.2230092812776377E-3</v>
      </c>
      <c r="K123" s="113">
        <f>'Stocks 1 Day Returns'!K158*'Final Portfolio'!$C$12</f>
        <v>2.4852650077845651E-3</v>
      </c>
      <c r="L123" s="252">
        <f t="shared" si="6"/>
        <v>1.1289470177851393E-2</v>
      </c>
      <c r="M123" s="113">
        <f t="shared" si="7"/>
        <v>2.9700999874470412E-2</v>
      </c>
      <c r="N123" s="113">
        <f t="shared" si="8"/>
        <v>3.9022171172645947E-2</v>
      </c>
      <c r="Q123" s="227">
        <v>45433</v>
      </c>
      <c r="R123" s="113">
        <f>'Stocks 1 Month Returns'!O123*'Final Portfolio'!$J$3</f>
        <v>-1.3976822076476093E-2</v>
      </c>
      <c r="S123" s="113">
        <f>'Stocks 1 Month Returns'!P123*'Final Portfolio'!$J$4</f>
        <v>4.8466696728924914E-3</v>
      </c>
      <c r="T123" s="113">
        <f>'Stocks 1 Month Returns'!Q123*'Final Portfolio'!$J$6</f>
        <v>-1.3074980299516792E-3</v>
      </c>
      <c r="U123" s="113">
        <f>'Stocks 1 Month Returns'!R123*'Final Portfolio'!$J$6</f>
        <v>-5.0906556007552783E-3</v>
      </c>
      <c r="V123" s="113">
        <f>'Stocks 1 Month Returns'!S123*'Final Portfolio'!$J$7</f>
        <v>-1.6385201691648945E-2</v>
      </c>
      <c r="W123" s="113">
        <f>'Stocks 1 Month Returns'!T123*'Final Portfolio'!$J$8</f>
        <v>-8.8590768716116826E-3</v>
      </c>
      <c r="X123" s="113">
        <f>'Stocks 1 Month Returns'!U123*'Final Portfolio'!$J$9</f>
        <v>1.0320549507122933E-3</v>
      </c>
      <c r="Y123" s="113">
        <f>'Stocks 1 Month Returns'!V123*'Final Portfolio'!$J$10</f>
        <v>-2.3910837151275067E-3</v>
      </c>
      <c r="Z123" s="113">
        <f>'Stocks 1 Month Returns'!W123*'Final Portfolio'!$J$11</f>
        <v>5.4173941898418626E-3</v>
      </c>
      <c r="AA123" s="113">
        <f>'Stocks 1 Month Returns'!X123*'Final Portfolio'!$J$12</f>
        <v>-5.3020112753368017E-3</v>
      </c>
      <c r="AB123" s="113">
        <f>'Stocks 1 Month Returns'!Y123*'Final Portfolio'!$J$13</f>
        <v>4.6683428989005016E-3</v>
      </c>
      <c r="AC123" s="113">
        <f t="shared" si="9"/>
        <v>-3.7347887548560846E-2</v>
      </c>
      <c r="AD123" s="113">
        <f t="shared" si="10"/>
        <v>0.13013313294317164</v>
      </c>
      <c r="AE123" s="113">
        <f t="shared" si="11"/>
        <v>0.21478815779935828</v>
      </c>
      <c r="AI123" s="355">
        <v>119</v>
      </c>
      <c r="AJ123" s="355">
        <f>IF('Optimal Portfolio MAIN'!M121&gt;=0,0,1)</f>
        <v>0</v>
      </c>
      <c r="AK123" s="355">
        <f>IF('Optimal Portfolio MAIN'!N121&gt;=0,0,1)</f>
        <v>0</v>
      </c>
      <c r="AQ123" s="39">
        <v>90</v>
      </c>
      <c r="AR123" s="5">
        <f>IF('Optimal Portfolio MAIN'!AD109&gt;=0,0,1)</f>
        <v>0</v>
      </c>
      <c r="AS123" s="5">
        <f>IF('Optimal Portfolio MAIN'!AE109&gt;=0,0,1)</f>
        <v>0</v>
      </c>
      <c r="AY123" s="372">
        <v>119</v>
      </c>
      <c r="AZ123" s="372"/>
      <c r="BA123" s="372"/>
      <c r="BB123" s="391"/>
      <c r="BC123" s="391"/>
      <c r="BE123" s="39">
        <v>90</v>
      </c>
      <c r="BF123" s="222"/>
      <c r="BG123" s="222"/>
      <c r="BH123" s="400"/>
      <c r="BI123" s="400"/>
      <c r="BM123" s="193">
        <v>119</v>
      </c>
      <c r="BN123" s="366">
        <f ca="1">NORMINV(RAND(),$BR$2,$BR$3)</f>
        <v>9.5808985149728187E-3</v>
      </c>
      <c r="BO123" s="361">
        <f ca="1">BN123-BN$296</f>
        <v>3.1954931809532301E-2</v>
      </c>
      <c r="BP123" s="367">
        <f ca="1">BN123-BN$301</f>
        <v>4.032264704015677E-2</v>
      </c>
      <c r="BT123" s="193">
        <v>119</v>
      </c>
      <c r="BU123" s="356">
        <f ca="1">IF(BO123&gt;=0,0,1)</f>
        <v>0</v>
      </c>
      <c r="BV123" s="355">
        <f ca="1">IF(BP123&gt;=0,0,1)</f>
        <v>0</v>
      </c>
      <c r="BZ123" s="193">
        <v>119</v>
      </c>
      <c r="CA123" s="368">
        <f ca="1">NORMINV(RAND(),CE$2,CE$3)</f>
        <v>5.5416179381051851E-3</v>
      </c>
      <c r="CB123" s="166">
        <f ca="1">CA123-CA$389</f>
        <v>7.8193234546657137E-2</v>
      </c>
      <c r="CC123" s="166">
        <f ca="1">CA123-CA$394</f>
        <v>0.10642692794393135</v>
      </c>
      <c r="CG123" s="193">
        <v>119</v>
      </c>
      <c r="CH123" s="193">
        <f ca="1">IF(CB123&gt;=0,0,1)</f>
        <v>0</v>
      </c>
      <c r="CI123" s="193">
        <f ca="1">IF(CC123&gt;=0,0,1)</f>
        <v>0</v>
      </c>
    </row>
    <row r="124" spans="1:87" ht="15.6">
      <c r="A124" s="342">
        <v>45526</v>
      </c>
      <c r="B124" s="113">
        <f>'Stocks 1 Day Returns'!B157*'Final Portfolio'!$C$3</f>
        <v>-4.2868464701664168E-4</v>
      </c>
      <c r="C124" s="113">
        <f>'Stocks 1 Day Returns'!C157*'Final Portfolio'!$C$4</f>
        <v>-3.437738856417982E-4</v>
      </c>
      <c r="D124" s="113">
        <f>'Stocks 1 Day Returns'!D157*'Final Portfolio'!$C$5</f>
        <v>-7.4879933157575348E-4</v>
      </c>
      <c r="E124" s="113">
        <f>'Stocks 1 Day Returns'!E157*'Final Portfolio'!$C$6</f>
        <v>-1.6930187941232577E-4</v>
      </c>
      <c r="F124" s="113">
        <f>'Stocks 1 Day Returns'!F157*'Final Portfolio'!$C$7</f>
        <v>-5.6607582554935032E-5</v>
      </c>
      <c r="G124" s="113">
        <f>'Stocks 1 Day Returns'!G157*'Final Portfolio'!$C$8</f>
        <v>8.3574355610809947E-4</v>
      </c>
      <c r="H124" s="113">
        <f>'Stocks 1 Day Returns'!H157*'Final Portfolio'!$C$9</f>
        <v>1.6988759987958345E-4</v>
      </c>
      <c r="I124" s="113">
        <f>'Stocks 1 Day Returns'!I157*'Final Portfolio'!$C$10</f>
        <v>-4.6644687314324469E-5</v>
      </c>
      <c r="J124" s="113">
        <f>'Stocks 1 Day Returns'!J157*'Final Portfolio'!$C$11</f>
        <v>2.7827454467729492E-4</v>
      </c>
      <c r="K124" s="113">
        <f>'Stocks 1 Day Returns'!K157*'Final Portfolio'!$C$12</f>
        <v>-1.0426264870904479E-3</v>
      </c>
      <c r="L124" s="252">
        <f t="shared" si="6"/>
        <v>-1.5525327999412486E-3</v>
      </c>
      <c r="M124" s="113">
        <f t="shared" si="7"/>
        <v>1.6858996896677771E-2</v>
      </c>
      <c r="N124" s="113">
        <f t="shared" si="8"/>
        <v>2.6180168194853311E-2</v>
      </c>
      <c r="Q124" s="227">
        <v>45434</v>
      </c>
      <c r="R124" s="113">
        <f>'Stocks 1 Month Returns'!O124*'Final Portfolio'!$J$3</f>
        <v>-1.6293162809171934E-2</v>
      </c>
      <c r="S124" s="113">
        <f>'Stocks 1 Month Returns'!P124*'Final Portfolio'!$J$4</f>
        <v>7.9870901771306093E-3</v>
      </c>
      <c r="T124" s="113">
        <f>'Stocks 1 Month Returns'!Q124*'Final Portfolio'!$J$6</f>
        <v>2.5230650052890271E-4</v>
      </c>
      <c r="U124" s="113">
        <f>'Stocks 1 Month Returns'!R124*'Final Portfolio'!$J$6</f>
        <v>-3.5092614885062104E-3</v>
      </c>
      <c r="V124" s="113">
        <f>'Stocks 1 Month Returns'!S124*'Final Portfolio'!$J$7</f>
        <v>-1.6394334236587055E-2</v>
      </c>
      <c r="W124" s="113">
        <f>'Stocks 1 Month Returns'!T124*'Final Portfolio'!$J$8</f>
        <v>-8.0913935641346198E-3</v>
      </c>
      <c r="X124" s="113">
        <f>'Stocks 1 Month Returns'!U124*'Final Portfolio'!$J$9</f>
        <v>-5.1884496671064987E-4</v>
      </c>
      <c r="Y124" s="113">
        <f>'Stocks 1 Month Returns'!V124*'Final Portfolio'!$J$10</f>
        <v>-2.3412660936218154E-3</v>
      </c>
      <c r="Z124" s="113">
        <f>'Stocks 1 Month Returns'!W124*'Final Portfolio'!$J$11</f>
        <v>5.5108343364653097E-3</v>
      </c>
      <c r="AA124" s="113">
        <f>'Stocks 1 Month Returns'!X124*'Final Portfolio'!$J$12</f>
        <v>-3.8488059445029978E-3</v>
      </c>
      <c r="AB124" s="113">
        <f>'Stocks 1 Month Returns'!Y124*'Final Portfolio'!$J$13</f>
        <v>1.4892020968249042E-2</v>
      </c>
      <c r="AC124" s="113">
        <f t="shared" si="9"/>
        <v>-2.2354817120861417E-2</v>
      </c>
      <c r="AD124" s="113">
        <f t="shared" si="10"/>
        <v>0.14512620337087107</v>
      </c>
      <c r="AE124" s="113">
        <f t="shared" si="11"/>
        <v>0.22978122822705771</v>
      </c>
      <c r="AI124" s="355">
        <v>120</v>
      </c>
      <c r="AJ124" s="355">
        <f>IF('Optimal Portfolio MAIN'!M122&gt;=0,0,1)</f>
        <v>0</v>
      </c>
      <c r="AK124" s="355">
        <f>IF('Optimal Portfolio MAIN'!N122&gt;=0,0,1)</f>
        <v>0</v>
      </c>
      <c r="AQ124" s="39">
        <v>91</v>
      </c>
      <c r="AR124" s="5">
        <f>IF('Optimal Portfolio MAIN'!AD110&gt;=0,0,1)</f>
        <v>0</v>
      </c>
      <c r="AS124" s="5">
        <f>IF('Optimal Portfolio MAIN'!AE110&gt;=0,0,1)</f>
        <v>0</v>
      </c>
      <c r="AY124" s="372">
        <v>120</v>
      </c>
      <c r="AZ124" s="372"/>
      <c r="BA124" s="372"/>
      <c r="BB124" s="391"/>
      <c r="BC124" s="391"/>
      <c r="BE124" s="39">
        <v>91</v>
      </c>
      <c r="BF124" s="222"/>
      <c r="BG124" s="222"/>
      <c r="BH124" s="400"/>
      <c r="BI124" s="400"/>
      <c r="BM124" s="193">
        <v>120</v>
      </c>
      <c r="BN124" s="366">
        <f ca="1">NORMINV(RAND(),$BR$2,$BR$3)</f>
        <v>3.9546920999597016E-2</v>
      </c>
      <c r="BO124" s="361">
        <f ca="1">BN124-BN$296</f>
        <v>6.1920954294156498E-2</v>
      </c>
      <c r="BP124" s="367">
        <f ca="1">BN124-BN$301</f>
        <v>7.0288669524780967E-2</v>
      </c>
      <c r="BT124" s="193">
        <v>120</v>
      </c>
      <c r="BU124" s="356">
        <f ca="1">IF(BO124&gt;=0,0,1)</f>
        <v>0</v>
      </c>
      <c r="BV124" s="355">
        <f ca="1">IF(BP124&gt;=0,0,1)</f>
        <v>0</v>
      </c>
      <c r="BZ124" s="193">
        <v>120</v>
      </c>
      <c r="CA124" s="368">
        <f ca="1">NORMINV(RAND(),CE$2,CE$3)</f>
        <v>6.21742223451019E-2</v>
      </c>
      <c r="CB124" s="166">
        <f ca="1">CA124-CA$389</f>
        <v>0.13482583895365385</v>
      </c>
      <c r="CC124" s="166">
        <f ca="1">CA124-CA$394</f>
        <v>0.16305953235092807</v>
      </c>
      <c r="CG124" s="193">
        <v>120</v>
      </c>
      <c r="CH124" s="193">
        <f ca="1">IF(CB124&gt;=0,0,1)</f>
        <v>0</v>
      </c>
      <c r="CI124" s="193">
        <f ca="1">IF(CC124&gt;=0,0,1)</f>
        <v>0</v>
      </c>
    </row>
    <row r="125" spans="1:87" ht="15.6">
      <c r="A125" s="342">
        <v>45527</v>
      </c>
      <c r="B125" s="113">
        <f>'Stocks 1 Day Returns'!B156*'Final Portfolio'!$C$3</f>
        <v>7.8229425488819254E-3</v>
      </c>
      <c r="C125" s="113">
        <f>'Stocks 1 Day Returns'!C156*'Final Portfolio'!$C$4</f>
        <v>2.0804217157591909E-3</v>
      </c>
      <c r="D125" s="113">
        <f>'Stocks 1 Day Returns'!D156*'Final Portfolio'!$C$5</f>
        <v>1.2800844054773196E-3</v>
      </c>
      <c r="E125" s="113">
        <f>'Stocks 1 Day Returns'!E156*'Final Portfolio'!$C$6</f>
        <v>4.8079822875436219E-4</v>
      </c>
      <c r="F125" s="113">
        <f>'Stocks 1 Day Returns'!F156*'Final Portfolio'!$C$7</f>
        <v>1.9011281609449205E-4</v>
      </c>
      <c r="G125" s="113">
        <f>'Stocks 1 Day Returns'!G156*'Final Portfolio'!$C$8</f>
        <v>1.1676578181945873E-3</v>
      </c>
      <c r="H125" s="113">
        <f>'Stocks 1 Day Returns'!H156*'Final Portfolio'!$C$9</f>
        <v>7.104538454444808E-4</v>
      </c>
      <c r="I125" s="113">
        <f>'Stocks 1 Day Returns'!I156*'Final Portfolio'!$C$10</f>
        <v>-3.8937880610032783E-4</v>
      </c>
      <c r="J125" s="113">
        <f>'Stocks 1 Day Returns'!J156*'Final Portfolio'!$C$11</f>
        <v>2.4938676338035681E-3</v>
      </c>
      <c r="K125" s="113">
        <f>'Stocks 1 Day Returns'!K156*'Final Portfolio'!$C$12</f>
        <v>1.6024887977046599E-3</v>
      </c>
      <c r="L125" s="252">
        <f t="shared" si="6"/>
        <v>1.7439449004014257E-2</v>
      </c>
      <c r="M125" s="113">
        <f t="shared" si="7"/>
        <v>3.5850978700633279E-2</v>
      </c>
      <c r="N125" s="113">
        <f t="shared" si="8"/>
        <v>4.5172149998808815E-2</v>
      </c>
      <c r="Q125" s="227">
        <v>45435</v>
      </c>
      <c r="R125" s="113">
        <f>'Stocks 1 Month Returns'!O125*'Final Portfolio'!$J$3</f>
        <v>-1.9177072066565382E-2</v>
      </c>
      <c r="S125" s="113">
        <f>'Stocks 1 Month Returns'!P125*'Final Portfolio'!$J$4</f>
        <v>5.9793150513105407E-3</v>
      </c>
      <c r="T125" s="113">
        <f>'Stocks 1 Month Returns'!Q125*'Final Portfolio'!$J$6</f>
        <v>-4.8099633043220181E-4</v>
      </c>
      <c r="U125" s="113">
        <f>'Stocks 1 Month Returns'!R125*'Final Portfolio'!$J$6</f>
        <v>-5.213972254618753E-3</v>
      </c>
      <c r="V125" s="113">
        <f>'Stocks 1 Month Returns'!S125*'Final Portfolio'!$J$7</f>
        <v>-1.8920456028079048E-2</v>
      </c>
      <c r="W125" s="113">
        <f>'Stocks 1 Month Returns'!T125*'Final Portfolio'!$J$8</f>
        <v>-9.1520512275820257E-3</v>
      </c>
      <c r="X125" s="113">
        <f>'Stocks 1 Month Returns'!U125*'Final Portfolio'!$J$9</f>
        <v>-1.51528541626337E-3</v>
      </c>
      <c r="Y125" s="113">
        <f>'Stocks 1 Month Returns'!V125*'Final Portfolio'!$J$10</f>
        <v>-3.4193180609063986E-3</v>
      </c>
      <c r="Z125" s="113">
        <f>'Stocks 1 Month Returns'!W125*'Final Portfolio'!$J$11</f>
        <v>-3.0037625133301771E-3</v>
      </c>
      <c r="AA125" s="113">
        <f>'Stocks 1 Month Returns'!X125*'Final Portfolio'!$J$12</f>
        <v>-4.6770742155649702E-3</v>
      </c>
      <c r="AB125" s="113">
        <f>'Stocks 1 Month Returns'!Y125*'Final Portfolio'!$J$13</f>
        <v>5.5861897992599552E-3</v>
      </c>
      <c r="AC125" s="113">
        <f t="shared" si="9"/>
        <v>-5.3994483262771828E-2</v>
      </c>
      <c r="AD125" s="113">
        <f t="shared" si="10"/>
        <v>0.11348653722896064</v>
      </c>
      <c r="AE125" s="113">
        <f t="shared" si="11"/>
        <v>0.19814156208514727</v>
      </c>
      <c r="AI125" s="355">
        <v>121</v>
      </c>
      <c r="AJ125" s="355">
        <f>IF('Optimal Portfolio MAIN'!M123&gt;=0,0,1)</f>
        <v>0</v>
      </c>
      <c r="AK125" s="355">
        <f>IF('Optimal Portfolio MAIN'!N123&gt;=0,0,1)</f>
        <v>0</v>
      </c>
      <c r="AQ125" s="39">
        <v>92</v>
      </c>
      <c r="AR125" s="5">
        <f>IF('Optimal Portfolio MAIN'!AD111&gt;=0,0,1)</f>
        <v>0</v>
      </c>
      <c r="AS125" s="5">
        <f>IF('Optimal Portfolio MAIN'!AE111&gt;=0,0,1)</f>
        <v>0</v>
      </c>
      <c r="AY125" s="372">
        <v>121</v>
      </c>
      <c r="AZ125" s="372"/>
      <c r="BA125" s="372"/>
      <c r="BB125" s="391"/>
      <c r="BC125" s="391"/>
      <c r="BE125" s="39">
        <v>92</v>
      </c>
      <c r="BF125" s="222"/>
      <c r="BG125" s="222"/>
      <c r="BH125" s="400"/>
      <c r="BI125" s="400"/>
      <c r="BM125" s="193">
        <v>121</v>
      </c>
      <c r="BN125" s="366">
        <f ca="1">NORMINV(RAND(),$BR$2,$BR$3)</f>
        <v>1.9373206279203716E-2</v>
      </c>
      <c r="BO125" s="361">
        <f ca="1">BN125-BN$296</f>
        <v>4.1747239573763195E-2</v>
      </c>
      <c r="BP125" s="367">
        <f ca="1">BN125-BN$301</f>
        <v>5.0114954804387664E-2</v>
      </c>
      <c r="BT125" s="193">
        <v>121</v>
      </c>
      <c r="BU125" s="356">
        <f ca="1">IF(BO125&gt;=0,0,1)</f>
        <v>0</v>
      </c>
      <c r="BV125" s="355">
        <f ca="1">IF(BP125&gt;=0,0,1)</f>
        <v>0</v>
      </c>
      <c r="BZ125" s="193">
        <v>121</v>
      </c>
      <c r="CA125" s="368">
        <f ca="1">NORMINV(RAND(),CE$2,CE$3)</f>
        <v>-4.675881216290368E-2</v>
      </c>
      <c r="CB125" s="166">
        <f ca="1">CA125-CA$389</f>
        <v>2.5892804445648267E-2</v>
      </c>
      <c r="CC125" s="166">
        <f ca="1">CA125-CA$394</f>
        <v>5.4126497842922484E-2</v>
      </c>
      <c r="CG125" s="193">
        <v>121</v>
      </c>
      <c r="CH125" s="193">
        <f ca="1">IF(CB125&gt;=0,0,1)</f>
        <v>0</v>
      </c>
      <c r="CI125" s="193">
        <f ca="1">IF(CC125&gt;=0,0,1)</f>
        <v>0</v>
      </c>
    </row>
    <row r="126" spans="1:87" ht="15.6">
      <c r="A126" s="342">
        <v>45532</v>
      </c>
      <c r="B126" s="113">
        <f>'Stocks 1 Day Returns'!B155*'Final Portfolio'!$C$3</f>
        <v>1.2436676897921543E-2</v>
      </c>
      <c r="C126" s="113">
        <f>'Stocks 1 Day Returns'!C155*'Final Portfolio'!$C$4</f>
        <v>-1.2229826359832941E-3</v>
      </c>
      <c r="D126" s="113">
        <f>'Stocks 1 Day Returns'!D155*'Final Portfolio'!$C$5</f>
        <v>8.6189577616474944E-4</v>
      </c>
      <c r="E126" s="113">
        <f>'Stocks 1 Day Returns'!E155*'Final Portfolio'!$C$6</f>
        <v>1.1709952817096992E-3</v>
      </c>
      <c r="F126" s="113">
        <f>'Stocks 1 Day Returns'!F155*'Final Portfolio'!$C$7</f>
        <v>-3.9294136026539857E-4</v>
      </c>
      <c r="G126" s="113">
        <f>'Stocks 1 Day Returns'!G155*'Final Portfolio'!$C$8</f>
        <v>1.360812812146106E-4</v>
      </c>
      <c r="H126" s="113">
        <f>'Stocks 1 Day Returns'!H155*'Final Portfolio'!$C$9</f>
        <v>3.2630807192940425E-4</v>
      </c>
      <c r="I126" s="113">
        <f>'Stocks 1 Day Returns'!I155*'Final Portfolio'!$C$10</f>
        <v>2.541223202155358E-3</v>
      </c>
      <c r="J126" s="113">
        <f>'Stocks 1 Day Returns'!J155*'Final Portfolio'!$C$11</f>
        <v>3.1534524610245794E-3</v>
      </c>
      <c r="K126" s="113">
        <f>'Stocks 1 Day Returns'!K155*'Final Portfolio'!$C$12</f>
        <v>6.1523616979510592E-3</v>
      </c>
      <c r="L126" s="252">
        <f t="shared" si="6"/>
        <v>2.5163070673822313E-2</v>
      </c>
      <c r="M126" s="113">
        <f t="shared" si="7"/>
        <v>4.3574600370441335E-2</v>
      </c>
      <c r="N126" s="113">
        <f t="shared" si="8"/>
        <v>5.2895771668616871E-2</v>
      </c>
      <c r="Q126" s="227">
        <v>45436</v>
      </c>
      <c r="R126" s="113">
        <f>'Stocks 1 Month Returns'!O126*'Final Portfolio'!$J$3</f>
        <v>-1.6116902900875276E-2</v>
      </c>
      <c r="S126" s="113">
        <f>'Stocks 1 Month Returns'!P126*'Final Portfolio'!$J$4</f>
        <v>7.9371032666937548E-3</v>
      </c>
      <c r="T126" s="113">
        <f>'Stocks 1 Month Returns'!Q126*'Final Portfolio'!$J$6</f>
        <v>1.4452646905423095E-3</v>
      </c>
      <c r="U126" s="113">
        <f>'Stocks 1 Month Returns'!R126*'Final Portfolio'!$J$6</f>
        <v>-6.1454750010600905E-3</v>
      </c>
      <c r="V126" s="113">
        <f>'Stocks 1 Month Returns'!S126*'Final Portfolio'!$J$7</f>
        <v>-1.7421467540834061E-2</v>
      </c>
      <c r="W126" s="113">
        <f>'Stocks 1 Month Returns'!T126*'Final Portfolio'!$J$8</f>
        <v>-1.0053526835679305E-2</v>
      </c>
      <c r="X126" s="113">
        <f>'Stocks 1 Month Returns'!U126*'Final Portfolio'!$J$9</f>
        <v>-6.6707889722493973E-4</v>
      </c>
      <c r="Y126" s="113">
        <f>'Stocks 1 Month Returns'!V126*'Final Portfolio'!$J$10</f>
        <v>-3.7903890059456744E-3</v>
      </c>
      <c r="Z126" s="113">
        <f>'Stocks 1 Month Returns'!W126*'Final Portfolio'!$J$11</f>
        <v>-1.9096129392067842E-3</v>
      </c>
      <c r="AA126" s="113">
        <f>'Stocks 1 Month Returns'!X126*'Final Portfolio'!$J$12</f>
        <v>-3.854433012364049E-3</v>
      </c>
      <c r="AB126" s="113">
        <f>'Stocks 1 Month Returns'!Y126*'Final Portfolio'!$J$13</f>
        <v>1.2849704395098138E-2</v>
      </c>
      <c r="AC126" s="113">
        <f t="shared" si="9"/>
        <v>-3.7726813780855982E-2</v>
      </c>
      <c r="AD126" s="113">
        <f t="shared" si="10"/>
        <v>0.12975420671087648</v>
      </c>
      <c r="AE126" s="113">
        <f t="shared" si="11"/>
        <v>0.21440923156706312</v>
      </c>
      <c r="AI126" s="355">
        <v>122</v>
      </c>
      <c r="AJ126" s="355">
        <f>IF('Optimal Portfolio MAIN'!M124&gt;=0,0,1)</f>
        <v>0</v>
      </c>
      <c r="AK126" s="355">
        <f>IF('Optimal Portfolio MAIN'!N124&gt;=0,0,1)</f>
        <v>0</v>
      </c>
      <c r="AQ126" s="39">
        <v>93</v>
      </c>
      <c r="AR126" s="5">
        <f>IF('Optimal Portfolio MAIN'!AD112&gt;=0,0,1)</f>
        <v>0</v>
      </c>
      <c r="AS126" s="5">
        <f>IF('Optimal Portfolio MAIN'!AE112&gt;=0,0,1)</f>
        <v>0</v>
      </c>
      <c r="AY126" s="372">
        <v>122</v>
      </c>
      <c r="AZ126" s="372"/>
      <c r="BA126" s="372"/>
      <c r="BB126" s="391"/>
      <c r="BC126" s="391"/>
      <c r="BE126" s="39">
        <v>93</v>
      </c>
      <c r="BF126" s="222"/>
      <c r="BG126" s="222"/>
      <c r="BH126" s="400"/>
      <c r="BI126" s="400"/>
      <c r="BM126" s="193">
        <v>122</v>
      </c>
      <c r="BN126" s="366">
        <f ca="1">NORMINV(RAND(),$BR$2,$BR$3)</f>
        <v>-8.0207708234480892E-3</v>
      </c>
      <c r="BO126" s="361">
        <f ca="1">BN126-BN$296</f>
        <v>1.4353262471111393E-2</v>
      </c>
      <c r="BP126" s="367">
        <f ca="1">BN126-BN$301</f>
        <v>2.272097770173586E-2</v>
      </c>
      <c r="BT126" s="193">
        <v>122</v>
      </c>
      <c r="BU126" s="356">
        <f ca="1">IF(BO126&gt;=0,0,1)</f>
        <v>0</v>
      </c>
      <c r="BV126" s="355">
        <f ca="1">IF(BP126&gt;=0,0,1)</f>
        <v>0</v>
      </c>
      <c r="BZ126" s="193">
        <v>122</v>
      </c>
      <c r="CA126" s="368">
        <f ca="1">NORMINV(RAND(),CE$2,CE$3)</f>
        <v>3.5485207815418598E-2</v>
      </c>
      <c r="CB126" s="166">
        <f ca="1">CA126-CA$389</f>
        <v>0.10813682442397055</v>
      </c>
      <c r="CC126" s="166">
        <f ca="1">CA126-CA$394</f>
        <v>0.13637051782124476</v>
      </c>
      <c r="CG126" s="193">
        <v>122</v>
      </c>
      <c r="CH126" s="193">
        <f ca="1">IF(CB126&gt;=0,0,1)</f>
        <v>0</v>
      </c>
      <c r="CI126" s="193">
        <f ca="1">IF(CC126&gt;=0,0,1)</f>
        <v>0</v>
      </c>
    </row>
    <row r="127" spans="1:87" ht="15.6">
      <c r="A127" s="342">
        <v>45533</v>
      </c>
      <c r="B127" s="113">
        <f>'Stocks 1 Day Returns'!B154*'Final Portfolio'!$C$3</f>
        <v>-6.0296737237256082E-3</v>
      </c>
      <c r="C127" s="113">
        <f>'Stocks 1 Day Returns'!C154*'Final Portfolio'!$C$4</f>
        <v>-1.8867967425849829E-3</v>
      </c>
      <c r="D127" s="113">
        <f>'Stocks 1 Day Returns'!D154*'Final Portfolio'!$C$5</f>
        <v>-5.6847403475704062E-3</v>
      </c>
      <c r="E127" s="113">
        <f>'Stocks 1 Day Returns'!E154*'Final Portfolio'!$C$6</f>
        <v>-1.5763944214441782E-3</v>
      </c>
      <c r="F127" s="113">
        <f>'Stocks 1 Day Returns'!F154*'Final Portfolio'!$C$7</f>
        <v>8.046422841805922E-4</v>
      </c>
      <c r="G127" s="113">
        <f>'Stocks 1 Day Returns'!G154*'Final Portfolio'!$C$8</f>
        <v>-3.2785620782400438E-4</v>
      </c>
      <c r="H127" s="113">
        <f>'Stocks 1 Day Returns'!H154*'Final Portfolio'!$C$9</f>
        <v>-2.3421025495351687E-3</v>
      </c>
      <c r="I127" s="113">
        <f>'Stocks 1 Day Returns'!I154*'Final Portfolio'!$C$10</f>
        <v>2.1422890498834724E-4</v>
      </c>
      <c r="J127" s="113">
        <f>'Stocks 1 Day Returns'!J154*'Final Portfolio'!$C$11</f>
        <v>-3.149310756103676E-3</v>
      </c>
      <c r="K127" s="113">
        <f>'Stocks 1 Day Returns'!K154*'Final Portfolio'!$C$12</f>
        <v>-3.5557744386113923E-3</v>
      </c>
      <c r="L127" s="252">
        <f t="shared" si="6"/>
        <v>-2.3533777998230473E-2</v>
      </c>
      <c r="M127" s="113">
        <f t="shared" si="7"/>
        <v>-5.1222483016114539E-3</v>
      </c>
      <c r="N127" s="113">
        <f t="shared" si="8"/>
        <v>4.1989229965640855E-3</v>
      </c>
      <c r="Q127" s="227">
        <v>45440</v>
      </c>
      <c r="R127" s="113">
        <f>'Stocks 1 Month Returns'!O127*'Final Portfolio'!$J$3</f>
        <v>-1.4400175932948012E-2</v>
      </c>
      <c r="S127" s="113">
        <f>'Stocks 1 Month Returns'!P127*'Final Portfolio'!$J$4</f>
        <v>7.6757680116852287E-3</v>
      </c>
      <c r="T127" s="113">
        <f>'Stocks 1 Month Returns'!Q127*'Final Portfolio'!$J$6</f>
        <v>1.2971936331181945E-3</v>
      </c>
      <c r="U127" s="113">
        <f>'Stocks 1 Month Returns'!R127*'Final Portfolio'!$J$6</f>
        <v>-7.7805896206273048E-3</v>
      </c>
      <c r="V127" s="113">
        <f>'Stocks 1 Month Returns'!S127*'Final Portfolio'!$J$7</f>
        <v>-1.8536290978538459E-2</v>
      </c>
      <c r="W127" s="113">
        <f>'Stocks 1 Month Returns'!T127*'Final Portfolio'!$J$8</f>
        <v>-1.2436269819555958E-2</v>
      </c>
      <c r="X127" s="113">
        <f>'Stocks 1 Month Returns'!U127*'Final Portfolio'!$J$9</f>
        <v>-4.97379200756491E-3</v>
      </c>
      <c r="Y127" s="113">
        <f>'Stocks 1 Month Returns'!V127*'Final Portfolio'!$J$10</f>
        <v>-5.6808110342834025E-3</v>
      </c>
      <c r="Z127" s="113">
        <f>'Stocks 1 Month Returns'!W127*'Final Portfolio'!$J$11</f>
        <v>-2.8270856237171517E-3</v>
      </c>
      <c r="AA127" s="113">
        <f>'Stocks 1 Month Returns'!X127*'Final Portfolio'!$J$12</f>
        <v>-1.8564720311676718E-3</v>
      </c>
      <c r="AB127" s="113">
        <f>'Stocks 1 Month Returns'!Y127*'Final Portfolio'!$J$13</f>
        <v>6.8245033770431007E-3</v>
      </c>
      <c r="AC127" s="113">
        <f t="shared" si="9"/>
        <v>-5.2694022026556347E-2</v>
      </c>
      <c r="AD127" s="113">
        <f t="shared" si="10"/>
        <v>0.11478699846517612</v>
      </c>
      <c r="AE127" s="113">
        <f t="shared" si="11"/>
        <v>0.19944202332136277</v>
      </c>
      <c r="AI127" s="355">
        <v>123</v>
      </c>
      <c r="AJ127" s="355">
        <f>IF('Optimal Portfolio MAIN'!M125&gt;=0,0,1)</f>
        <v>0</v>
      </c>
      <c r="AK127" s="355">
        <f>IF('Optimal Portfolio MAIN'!N125&gt;=0,0,1)</f>
        <v>0</v>
      </c>
      <c r="AQ127" s="39">
        <v>94</v>
      </c>
      <c r="AR127" s="5">
        <f>IF('Optimal Portfolio MAIN'!AD113&gt;=0,0,1)</f>
        <v>0</v>
      </c>
      <c r="AS127" s="5">
        <f>IF('Optimal Portfolio MAIN'!AE113&gt;=0,0,1)</f>
        <v>0</v>
      </c>
      <c r="AY127" s="372">
        <v>123</v>
      </c>
      <c r="AZ127" s="372"/>
      <c r="BA127" s="372"/>
      <c r="BB127" s="391"/>
      <c r="BC127" s="391"/>
      <c r="BE127" s="39">
        <v>94</v>
      </c>
      <c r="BF127" s="222"/>
      <c r="BG127" s="222"/>
      <c r="BH127" s="400"/>
      <c r="BI127" s="400"/>
      <c r="BM127" s="193">
        <v>123</v>
      </c>
      <c r="BN127" s="366">
        <f ca="1">NORMINV(RAND(),$BR$2,$BR$3)</f>
        <v>-1.4220647294181571E-2</v>
      </c>
      <c r="BO127" s="361">
        <f ca="1">BN127-BN$296</f>
        <v>8.1533860003779116E-3</v>
      </c>
      <c r="BP127" s="367">
        <f ca="1">BN127-BN$301</f>
        <v>1.6521101231002377E-2</v>
      </c>
      <c r="BT127" s="193">
        <v>123</v>
      </c>
      <c r="BU127" s="356">
        <f ca="1">IF(BO127&gt;=0,0,1)</f>
        <v>0</v>
      </c>
      <c r="BV127" s="355">
        <f ca="1">IF(BP127&gt;=0,0,1)</f>
        <v>0</v>
      </c>
      <c r="BZ127" s="193">
        <v>123</v>
      </c>
      <c r="CA127" s="368">
        <f ca="1">NORMINV(RAND(),CE$2,CE$3)</f>
        <v>8.437617746042711E-2</v>
      </c>
      <c r="CB127" s="166">
        <f ca="1">CA127-CA$389</f>
        <v>0.15702779406897904</v>
      </c>
      <c r="CC127" s="166">
        <f ca="1">CA127-CA$394</f>
        <v>0.18526148746625326</v>
      </c>
      <c r="CG127" s="193">
        <v>123</v>
      </c>
      <c r="CH127" s="193">
        <f ca="1">IF(CB127&gt;=0,0,1)</f>
        <v>0</v>
      </c>
      <c r="CI127" s="193">
        <f ca="1">IF(CC127&gt;=0,0,1)</f>
        <v>0</v>
      </c>
    </row>
    <row r="128" spans="1:87" ht="15.6">
      <c r="A128" s="342">
        <v>45534</v>
      </c>
      <c r="B128" s="113">
        <f>'Stocks 1 Day Returns'!B153*'Final Portfolio'!$C$3</f>
        <v>-4.0381426653678075E-3</v>
      </c>
      <c r="C128" s="113">
        <f>'Stocks 1 Day Returns'!C153*'Final Portfolio'!$C$4</f>
        <v>-1.2874210574497947E-3</v>
      </c>
      <c r="D128" s="113">
        <f>'Stocks 1 Day Returns'!D153*'Final Portfolio'!$C$5</f>
        <v>2.0992078966822314E-4</v>
      </c>
      <c r="E128" s="113">
        <f>'Stocks 1 Day Returns'!E153*'Final Portfolio'!$C$6</f>
        <v>-5.6663894844076743E-5</v>
      </c>
      <c r="F128" s="113">
        <f>'Stocks 1 Day Returns'!F153*'Final Portfolio'!$C$7</f>
        <v>-8.9506138725736534E-4</v>
      </c>
      <c r="G128" s="113">
        <f>'Stocks 1 Day Returns'!G153*'Final Portfolio'!$C$8</f>
        <v>-2.2549258437786212E-4</v>
      </c>
      <c r="H128" s="113">
        <f>'Stocks 1 Day Returns'!H153*'Final Portfolio'!$C$9</f>
        <v>8.4056928131595479E-4</v>
      </c>
      <c r="I128" s="113">
        <f>'Stocks 1 Day Returns'!I153*'Final Portfolio'!$C$10</f>
        <v>-1.9613760013123427E-4</v>
      </c>
      <c r="J128" s="113">
        <f>'Stocks 1 Day Returns'!J153*'Final Portfolio'!$C$11</f>
        <v>8.6040473757411414E-4</v>
      </c>
      <c r="K128" s="113">
        <f>'Stocks 1 Day Returns'!K153*'Final Portfolio'!$C$12</f>
        <v>1.0954724655108494E-3</v>
      </c>
      <c r="L128" s="252">
        <f t="shared" si="6"/>
        <v>-3.6925519153589983E-3</v>
      </c>
      <c r="M128" s="113">
        <f t="shared" si="7"/>
        <v>1.471897778126002E-2</v>
      </c>
      <c r="N128" s="113">
        <f t="shared" si="8"/>
        <v>2.4040149079435559E-2</v>
      </c>
      <c r="Q128" s="227">
        <v>45441</v>
      </c>
      <c r="R128" s="113">
        <f>'Stocks 1 Month Returns'!O128*'Final Portfolio'!$J$3</f>
        <v>-1.6643957706991674E-2</v>
      </c>
      <c r="S128" s="113">
        <f>'Stocks 1 Month Returns'!P128*'Final Portfolio'!$J$4</f>
        <v>7.3152509239308933E-3</v>
      </c>
      <c r="T128" s="113">
        <f>'Stocks 1 Month Returns'!Q128*'Final Portfolio'!$J$6</f>
        <v>-1.0935974888820254E-4</v>
      </c>
      <c r="U128" s="113">
        <f>'Stocks 1 Month Returns'!R128*'Final Portfolio'!$J$6</f>
        <v>-7.6473737527099411E-3</v>
      </c>
      <c r="V128" s="113">
        <f>'Stocks 1 Month Returns'!S128*'Final Portfolio'!$J$7</f>
        <v>-2.0622363594984743E-2</v>
      </c>
      <c r="W128" s="113">
        <f>'Stocks 1 Month Returns'!T128*'Final Portfolio'!$J$8</f>
        <v>-1.445980319366299E-2</v>
      </c>
      <c r="X128" s="113">
        <f>'Stocks 1 Month Returns'!U128*'Final Portfolio'!$J$9</f>
        <v>-1.240287475497698E-2</v>
      </c>
      <c r="Y128" s="113">
        <f>'Stocks 1 Month Returns'!V128*'Final Portfolio'!$J$10</f>
        <v>-7.7650452012889724E-3</v>
      </c>
      <c r="Z128" s="113">
        <f>'Stocks 1 Month Returns'!W128*'Final Portfolio'!$J$11</f>
        <v>-3.7781826823661603E-3</v>
      </c>
      <c r="AA128" s="113">
        <f>'Stocks 1 Month Returns'!X128*'Final Portfolio'!$J$12</f>
        <v>-4.2380761345147677E-3</v>
      </c>
      <c r="AB128" s="113">
        <f>'Stocks 1 Month Returns'!Y128*'Final Portfolio'!$J$13</f>
        <v>-1.4894159568629717E-2</v>
      </c>
      <c r="AC128" s="113">
        <f t="shared" si="9"/>
        <v>-9.5245945415083244E-2</v>
      </c>
      <c r="AD128" s="113">
        <f t="shared" si="10"/>
        <v>7.2235075076649224E-2</v>
      </c>
      <c r="AE128" s="113">
        <f t="shared" si="11"/>
        <v>0.15689009993283587</v>
      </c>
      <c r="AI128" s="355">
        <v>124</v>
      </c>
      <c r="AJ128" s="355">
        <f>IF('Optimal Portfolio MAIN'!M126&gt;=0,0,1)</f>
        <v>0</v>
      </c>
      <c r="AK128" s="355">
        <f>IF('Optimal Portfolio MAIN'!N126&gt;=0,0,1)</f>
        <v>0</v>
      </c>
      <c r="AQ128" s="39">
        <v>95</v>
      </c>
      <c r="AR128" s="5">
        <f>IF('Optimal Portfolio MAIN'!AD114&gt;=0,0,1)</f>
        <v>0</v>
      </c>
      <c r="AS128" s="5">
        <f>IF('Optimal Portfolio MAIN'!AE114&gt;=0,0,1)</f>
        <v>0</v>
      </c>
      <c r="AY128" s="372">
        <v>124</v>
      </c>
      <c r="AZ128" s="372"/>
      <c r="BA128" s="372"/>
      <c r="BB128" s="391"/>
      <c r="BC128" s="391"/>
      <c r="BE128" s="39">
        <v>95</v>
      </c>
      <c r="BF128" s="222"/>
      <c r="BG128" s="222"/>
      <c r="BH128" s="400"/>
      <c r="BI128" s="400"/>
      <c r="BM128" s="193">
        <v>124</v>
      </c>
      <c r="BN128" s="366">
        <f ca="1">NORMINV(RAND(),$BR$2,$BR$3)</f>
        <v>-6.9571562802630323E-4</v>
      </c>
      <c r="BO128" s="361">
        <f ca="1">BN128-BN$296</f>
        <v>2.1678317666533178E-2</v>
      </c>
      <c r="BP128" s="367">
        <f ca="1">BN128-BN$301</f>
        <v>3.0046032897157644E-2</v>
      </c>
      <c r="BT128" s="193">
        <v>124</v>
      </c>
      <c r="BU128" s="356">
        <f ca="1">IF(BO128&gt;=0,0,1)</f>
        <v>0</v>
      </c>
      <c r="BV128" s="355">
        <f ca="1">IF(BP128&gt;=0,0,1)</f>
        <v>0</v>
      </c>
      <c r="BZ128" s="193">
        <v>124</v>
      </c>
      <c r="CA128" s="368">
        <f ca="1">NORMINV(RAND(),CE$2,CE$3)</f>
        <v>-1.9722919344731811E-2</v>
      </c>
      <c r="CB128" s="166">
        <f ca="1">CA128-CA$389</f>
        <v>5.2928697263820136E-2</v>
      </c>
      <c r="CC128" s="166">
        <f ca="1">CA128-CA$394</f>
        <v>8.1162390661094347E-2</v>
      </c>
      <c r="CG128" s="193">
        <v>124</v>
      </c>
      <c r="CH128" s="193">
        <f ca="1">IF(CB128&gt;=0,0,1)</f>
        <v>0</v>
      </c>
      <c r="CI128" s="193">
        <f ca="1">IF(CC128&gt;=0,0,1)</f>
        <v>0</v>
      </c>
    </row>
    <row r="129" spans="1:87" ht="15.6">
      <c r="A129" s="342">
        <v>45539</v>
      </c>
      <c r="B129" s="113">
        <f>'Stocks 1 Day Returns'!B152*'Final Portfolio'!$C$3</f>
        <v>2.6070463115611276E-3</v>
      </c>
      <c r="C129" s="113">
        <f>'Stocks 1 Day Returns'!C152*'Final Portfolio'!$C$4</f>
        <v>4.2350334598764358E-4</v>
      </c>
      <c r="D129" s="113">
        <f>'Stocks 1 Day Returns'!D152*'Final Portfolio'!$C$5</f>
        <v>8.2073602484646676E-4</v>
      </c>
      <c r="E129" s="113">
        <f>'Stocks 1 Day Returns'!E152*'Final Portfolio'!$C$6</f>
        <v>-2.5892553557450236E-4</v>
      </c>
      <c r="F129" s="113">
        <f>'Stocks 1 Day Returns'!F152*'Final Portfolio'!$C$7</f>
        <v>-2.541529323420555E-4</v>
      </c>
      <c r="G129" s="113">
        <f>'Stocks 1 Day Returns'!G152*'Final Portfolio'!$C$8</f>
        <v>-1.5235922738050854E-4</v>
      </c>
      <c r="H129" s="113">
        <f>'Stocks 1 Day Returns'!H152*'Final Portfolio'!$C$9</f>
        <v>-1.0155372826208685E-3</v>
      </c>
      <c r="I129" s="113">
        <f>'Stocks 1 Day Returns'!I152*'Final Portfolio'!$C$10</f>
        <v>3.1085508947160224E-4</v>
      </c>
      <c r="J129" s="113">
        <f>'Stocks 1 Day Returns'!J152*'Final Portfolio'!$C$11</f>
        <v>-1.5023868780940086E-5</v>
      </c>
      <c r="K129" s="113">
        <f>'Stocks 1 Day Returns'!K152*'Final Portfolio'!$C$12</f>
        <v>8.8466312145256691E-4</v>
      </c>
      <c r="L129" s="252">
        <f t="shared" si="6"/>
        <v>3.3508050466205313E-3</v>
      </c>
      <c r="M129" s="113">
        <f t="shared" si="7"/>
        <v>2.1762334743239551E-2</v>
      </c>
      <c r="N129" s="113">
        <f t="shared" si="8"/>
        <v>3.108350604141509E-2</v>
      </c>
      <c r="Q129" s="227">
        <v>45442</v>
      </c>
      <c r="R129" s="113">
        <f>'Stocks 1 Month Returns'!O129*'Final Portfolio'!$J$3</f>
        <v>-1.6275593850443561E-2</v>
      </c>
      <c r="S129" s="113">
        <f>'Stocks 1 Month Returns'!P129*'Final Portfolio'!$J$4</f>
        <v>7.4551371674863674E-3</v>
      </c>
      <c r="T129" s="113">
        <f>'Stocks 1 Month Returns'!Q129*'Final Portfolio'!$J$6</f>
        <v>-2.4085893607335152E-3</v>
      </c>
      <c r="U129" s="113">
        <f>'Stocks 1 Month Returns'!R129*'Final Portfolio'!$J$6</f>
        <v>-6.9885682434932582E-3</v>
      </c>
      <c r="V129" s="113">
        <f>'Stocks 1 Month Returns'!S129*'Final Portfolio'!$J$7</f>
        <v>-1.896180669441341E-2</v>
      </c>
      <c r="W129" s="113">
        <f>'Stocks 1 Month Returns'!T129*'Final Portfolio'!$J$8</f>
        <v>-1.0252589092222208E-2</v>
      </c>
      <c r="X129" s="113">
        <f>'Stocks 1 Month Returns'!U129*'Final Portfolio'!$J$9</f>
        <v>-9.4407249374025594E-3</v>
      </c>
      <c r="Y129" s="113">
        <f>'Stocks 1 Month Returns'!V129*'Final Portfolio'!$J$10</f>
        <v>-6.6859829139919377E-3</v>
      </c>
      <c r="Z129" s="113">
        <f>'Stocks 1 Month Returns'!W129*'Final Portfolio'!$J$11</f>
        <v>5.7945051441432582E-4</v>
      </c>
      <c r="AA129" s="113">
        <f>'Stocks 1 Month Returns'!X129*'Final Portfolio'!$J$12</f>
        <v>-3.1281403138815091E-3</v>
      </c>
      <c r="AB129" s="113">
        <f>'Stocks 1 Month Returns'!Y129*'Final Portfolio'!$J$13</f>
        <v>-1.2318314718691714E-2</v>
      </c>
      <c r="AC129" s="113">
        <f t="shared" si="9"/>
        <v>-7.842572244337298E-2</v>
      </c>
      <c r="AD129" s="113">
        <f t="shared" si="10"/>
        <v>8.9055298048359488E-2</v>
      </c>
      <c r="AE129" s="113">
        <f t="shared" si="11"/>
        <v>0.17371032290454613</v>
      </c>
      <c r="AI129" s="355">
        <v>125</v>
      </c>
      <c r="AJ129" s="355">
        <f>IF('Optimal Portfolio MAIN'!M127&gt;=0,0,1)</f>
        <v>1</v>
      </c>
      <c r="AK129" s="355">
        <f>IF('Optimal Portfolio MAIN'!N127&gt;=0,0,1)</f>
        <v>0</v>
      </c>
      <c r="AQ129" s="39">
        <v>96</v>
      </c>
      <c r="AR129" s="5">
        <f>IF('Optimal Portfolio MAIN'!AD115&gt;=0,0,1)</f>
        <v>0</v>
      </c>
      <c r="AS129" s="5">
        <f>IF('Optimal Portfolio MAIN'!AE115&gt;=0,0,1)</f>
        <v>0</v>
      </c>
      <c r="AY129" s="372">
        <v>125</v>
      </c>
      <c r="AZ129" s="372"/>
      <c r="BA129" s="372"/>
      <c r="BB129" s="391"/>
      <c r="BC129" s="391"/>
      <c r="BE129" s="39">
        <v>96</v>
      </c>
      <c r="BF129" s="222"/>
      <c r="BG129" s="222"/>
      <c r="BH129" s="400"/>
      <c r="BI129" s="400"/>
      <c r="BM129" s="193">
        <v>125</v>
      </c>
      <c r="BN129" s="366">
        <f ca="1">NORMINV(RAND(),$BR$2,$BR$3)</f>
        <v>9.8487625267604725E-3</v>
      </c>
      <c r="BO129" s="361">
        <f ca="1">BN129-BN$296</f>
        <v>3.2222795821319955E-2</v>
      </c>
      <c r="BP129" s="367">
        <f ca="1">BN129-BN$301</f>
        <v>4.0590511051944417E-2</v>
      </c>
      <c r="BT129" s="193">
        <v>125</v>
      </c>
      <c r="BU129" s="356">
        <f ca="1">IF(BO129&gt;=0,0,1)</f>
        <v>0</v>
      </c>
      <c r="BV129" s="355">
        <f ca="1">IF(BP129&gt;=0,0,1)</f>
        <v>0</v>
      </c>
      <c r="BZ129" s="193">
        <v>125</v>
      </c>
      <c r="CA129" s="368">
        <f ca="1">NORMINV(RAND(),CE$2,CE$3)</f>
        <v>-1.8171966815697244E-2</v>
      </c>
      <c r="CB129" s="166">
        <f ca="1">CA129-CA$389</f>
        <v>5.4479649792854704E-2</v>
      </c>
      <c r="CC129" s="166">
        <f ca="1">CA129-CA$394</f>
        <v>8.2713343190128921E-2</v>
      </c>
      <c r="CG129" s="193">
        <v>125</v>
      </c>
      <c r="CH129" s="193">
        <f ca="1">IF(CB129&gt;=0,0,1)</f>
        <v>0</v>
      </c>
      <c r="CI129" s="193">
        <f ca="1">IF(CC129&gt;=0,0,1)</f>
        <v>0</v>
      </c>
    </row>
    <row r="130" spans="1:87" ht="15.6">
      <c r="A130" s="342">
        <v>45540</v>
      </c>
      <c r="B130" s="113">
        <f>'Stocks 1 Day Returns'!B151*'Final Portfolio'!$C$3</f>
        <v>2.6981774456686838E-3</v>
      </c>
      <c r="C130" s="113">
        <f>'Stocks 1 Day Returns'!C151*'Final Portfolio'!$C$4</f>
        <v>-3.1184374203537811E-5</v>
      </c>
      <c r="D130" s="113">
        <f>'Stocks 1 Day Returns'!D151*'Final Portfolio'!$C$5</f>
        <v>7.052245419728376E-5</v>
      </c>
      <c r="E130" s="113">
        <f>'Stocks 1 Day Returns'!E151*'Final Portfolio'!$C$6</f>
        <v>-4.6901735216846704E-4</v>
      </c>
      <c r="F130" s="113">
        <f>'Stocks 1 Day Returns'!F151*'Final Portfolio'!$C$7</f>
        <v>-7.4295711269388497E-4</v>
      </c>
      <c r="G130" s="113">
        <f>'Stocks 1 Day Returns'!G151*'Final Portfolio'!$C$8</f>
        <v>1.6620811273250745E-3</v>
      </c>
      <c r="H130" s="113">
        <f>'Stocks 1 Day Returns'!H151*'Final Portfolio'!$C$9</f>
        <v>-2.9734443310516442E-4</v>
      </c>
      <c r="I130" s="113">
        <f>'Stocks 1 Day Returns'!I151*'Final Portfolio'!$C$10</f>
        <v>2.5002809633529743E-5</v>
      </c>
      <c r="J130" s="113">
        <f>'Stocks 1 Day Returns'!J151*'Final Portfolio'!$C$11</f>
        <v>-1.0233894429629853E-3</v>
      </c>
      <c r="K130" s="113">
        <f>'Stocks 1 Day Returns'!K151*'Final Portfolio'!$C$12</f>
        <v>9.5227809635420888E-4</v>
      </c>
      <c r="L130" s="252">
        <f t="shared" si="6"/>
        <v>2.8441692180447408E-3</v>
      </c>
      <c r="M130" s="113">
        <f t="shared" si="7"/>
        <v>2.1255698914663758E-2</v>
      </c>
      <c r="N130" s="113">
        <f t="shared" si="8"/>
        <v>3.0576870212839301E-2</v>
      </c>
      <c r="Q130" s="227">
        <v>45443</v>
      </c>
      <c r="R130" s="113">
        <f>'Stocks 1 Month Returns'!O130*'Final Portfolio'!$J$3</f>
        <v>-1.4715844594929707E-2</v>
      </c>
      <c r="S130" s="113">
        <f>'Stocks 1 Month Returns'!P130*'Final Portfolio'!$J$4</f>
        <v>8.8519078218437085E-3</v>
      </c>
      <c r="T130" s="113">
        <f>'Stocks 1 Month Returns'!Q130*'Final Portfolio'!$J$6</f>
        <v>7.7959819439607611E-4</v>
      </c>
      <c r="U130" s="113">
        <f>'Stocks 1 Month Returns'!R130*'Final Portfolio'!$J$6</f>
        <v>-4.934241466610239E-3</v>
      </c>
      <c r="V130" s="113">
        <f>'Stocks 1 Month Returns'!S130*'Final Portfolio'!$J$7</f>
        <v>-1.3734428515086093E-2</v>
      </c>
      <c r="W130" s="113">
        <f>'Stocks 1 Month Returns'!T130*'Final Portfolio'!$J$8</f>
        <v>-7.164924924512317E-3</v>
      </c>
      <c r="X130" s="113">
        <f>'Stocks 1 Month Returns'!U130*'Final Portfolio'!$J$9</f>
        <v>-5.1354614447061929E-3</v>
      </c>
      <c r="Y130" s="113">
        <f>'Stocks 1 Month Returns'!V130*'Final Portfolio'!$J$10</f>
        <v>-4.2202573336669238E-3</v>
      </c>
      <c r="Z130" s="113">
        <f>'Stocks 1 Month Returns'!W130*'Final Portfolio'!$J$11</f>
        <v>3.3449705586822143E-3</v>
      </c>
      <c r="AA130" s="113">
        <f>'Stocks 1 Month Returns'!X130*'Final Portfolio'!$J$12</f>
        <v>-1.5301738884877503E-3</v>
      </c>
      <c r="AB130" s="113">
        <f>'Stocks 1 Month Returns'!Y130*'Final Portfolio'!$J$13</f>
        <v>1.4653132030651106E-2</v>
      </c>
      <c r="AC130" s="113">
        <f t="shared" si="9"/>
        <v>-2.3805723562426127E-2</v>
      </c>
      <c r="AD130" s="113">
        <f t="shared" si="10"/>
        <v>0.14367529692930633</v>
      </c>
      <c r="AE130" s="113">
        <f t="shared" si="11"/>
        <v>0.22833032178549298</v>
      </c>
      <c r="AI130" s="355">
        <v>126</v>
      </c>
      <c r="AJ130" s="355">
        <f>IF('Optimal Portfolio MAIN'!M128&gt;=0,0,1)</f>
        <v>0</v>
      </c>
      <c r="AK130" s="355">
        <f>IF('Optimal Portfolio MAIN'!N128&gt;=0,0,1)</f>
        <v>0</v>
      </c>
      <c r="AQ130" s="39">
        <v>97</v>
      </c>
      <c r="AR130" s="5">
        <f>IF('Optimal Portfolio MAIN'!AD116&gt;=0,0,1)</f>
        <v>0</v>
      </c>
      <c r="AS130" s="5">
        <f>IF('Optimal Portfolio MAIN'!AE116&gt;=0,0,1)</f>
        <v>0</v>
      </c>
      <c r="AY130" s="372">
        <v>126</v>
      </c>
      <c r="AZ130" s="372"/>
      <c r="BA130" s="372"/>
      <c r="BB130" s="391"/>
      <c r="BC130" s="391"/>
      <c r="BE130" s="39">
        <v>97</v>
      </c>
      <c r="BF130" s="222"/>
      <c r="BG130" s="222"/>
      <c r="BH130" s="400"/>
      <c r="BI130" s="400"/>
      <c r="BM130" s="193">
        <v>126</v>
      </c>
      <c r="BN130" s="366">
        <f ca="1">NORMINV(RAND(),$BR$2,$BR$3)</f>
        <v>-1.6327847803739734E-2</v>
      </c>
      <c r="BO130" s="361">
        <f ca="1">BN130-BN$296</f>
        <v>6.0461854908197485E-3</v>
      </c>
      <c r="BP130" s="367">
        <f ca="1">BN130-BN$301</f>
        <v>1.4413900721444214E-2</v>
      </c>
      <c r="BT130" s="193">
        <v>126</v>
      </c>
      <c r="BU130" s="356">
        <f ca="1">IF(BO130&gt;=0,0,1)</f>
        <v>0</v>
      </c>
      <c r="BV130" s="355">
        <f ca="1">IF(BP130&gt;=0,0,1)</f>
        <v>0</v>
      </c>
      <c r="BZ130" s="193">
        <v>126</v>
      </c>
      <c r="CA130" s="368">
        <f ca="1">NORMINV(RAND(),CE$2,CE$3)</f>
        <v>-2.0679898613151677E-2</v>
      </c>
      <c r="CB130" s="166">
        <f ca="1">CA130-CA$389</f>
        <v>5.197171799540027E-2</v>
      </c>
      <c r="CC130" s="166">
        <f ca="1">CA130-CA$394</f>
        <v>8.020541139267448E-2</v>
      </c>
      <c r="CG130" s="193">
        <v>126</v>
      </c>
      <c r="CH130" s="193">
        <f ca="1">IF(CB130&gt;=0,0,1)</f>
        <v>0</v>
      </c>
      <c r="CI130" s="193">
        <f ca="1">IF(CC130&gt;=0,0,1)</f>
        <v>0</v>
      </c>
    </row>
    <row r="131" spans="1:87" ht="15.6">
      <c r="A131" s="342">
        <v>45541</v>
      </c>
      <c r="B131" s="113">
        <f>'Stocks 1 Day Returns'!B150*'Final Portfolio'!$C$3</f>
        <v>-2.1840582605908133E-3</v>
      </c>
      <c r="C131" s="113">
        <f>'Stocks 1 Day Returns'!C150*'Final Portfolio'!$C$4</f>
        <v>-1.4884462816724131E-3</v>
      </c>
      <c r="D131" s="113">
        <f>'Stocks 1 Day Returns'!D150*'Final Portfolio'!$C$5</f>
        <v>-1.4806376742433123E-4</v>
      </c>
      <c r="E131" s="113">
        <f>'Stocks 1 Day Returns'!E150*'Final Portfolio'!$C$6</f>
        <v>-4.374107059763932E-5</v>
      </c>
      <c r="F131" s="113">
        <f>'Stocks 1 Day Returns'!F150*'Final Portfolio'!$C$7</f>
        <v>1.5544785922472215E-7</v>
      </c>
      <c r="G131" s="113">
        <f>'Stocks 1 Day Returns'!G150*'Final Portfolio'!$C$8</f>
        <v>-1.1573081275111918E-4</v>
      </c>
      <c r="H131" s="113">
        <f>'Stocks 1 Day Returns'!H150*'Final Portfolio'!$C$9</f>
        <v>-8.960979328752638E-4</v>
      </c>
      <c r="I131" s="113">
        <f>'Stocks 1 Day Returns'!I150*'Final Portfolio'!$C$10</f>
        <v>2.0398296668611813E-4</v>
      </c>
      <c r="J131" s="113">
        <f>'Stocks 1 Day Returns'!J150*'Final Portfolio'!$C$11</f>
        <v>-1.1279533350951054E-3</v>
      </c>
      <c r="K131" s="113">
        <f>'Stocks 1 Day Returns'!K150*'Final Portfolio'!$C$12</f>
        <v>-2.1244318092386249E-3</v>
      </c>
      <c r="L131" s="252">
        <f t="shared" ref="L131:L194" si="12">SUM(B131:K131)</f>
        <v>-7.9243848556999671E-3</v>
      </c>
      <c r="M131" s="113">
        <f t="shared" ref="M131:M194" si="13">$L131-$L$293</f>
        <v>1.0487144840919052E-2</v>
      </c>
      <c r="N131" s="113">
        <f t="shared" ref="N131:N194" si="14">$L131-$L$297</f>
        <v>1.9808316139094589E-2</v>
      </c>
      <c r="Q131" s="227">
        <v>45447</v>
      </c>
      <c r="R131" s="113">
        <f>'Stocks 1 Month Returns'!O131*'Final Portfolio'!$J$3</f>
        <v>-8.6206986516985107E-3</v>
      </c>
      <c r="S131" s="113">
        <f>'Stocks 1 Month Returns'!P131*'Final Portfolio'!$J$4</f>
        <v>1.0226118160512521E-2</v>
      </c>
      <c r="T131" s="113">
        <f>'Stocks 1 Month Returns'!Q131*'Final Portfolio'!$J$6</f>
        <v>-5.307702159249761E-4</v>
      </c>
      <c r="U131" s="113">
        <f>'Stocks 1 Month Returns'!R131*'Final Portfolio'!$J$6</f>
        <v>-3.1064952534167389E-3</v>
      </c>
      <c r="V131" s="113">
        <f>'Stocks 1 Month Returns'!S131*'Final Portfolio'!$J$7</f>
        <v>-1.4404457234236896E-2</v>
      </c>
      <c r="W131" s="113">
        <f>'Stocks 1 Month Returns'!T131*'Final Portfolio'!$J$8</f>
        <v>-1.0249409955116829E-2</v>
      </c>
      <c r="X131" s="113">
        <f>'Stocks 1 Month Returns'!U131*'Final Portfolio'!$J$9</f>
        <v>-5.0624327964451645E-3</v>
      </c>
      <c r="Y131" s="113">
        <f>'Stocks 1 Month Returns'!V131*'Final Portfolio'!$J$10</f>
        <v>-7.8288290431633434E-3</v>
      </c>
      <c r="Z131" s="113">
        <f>'Stocks 1 Month Returns'!W131*'Final Portfolio'!$J$11</f>
        <v>9.4234328028336874E-3</v>
      </c>
      <c r="AA131" s="113">
        <f>'Stocks 1 Month Returns'!X131*'Final Portfolio'!$J$12</f>
        <v>-3.4567421631902873E-3</v>
      </c>
      <c r="AB131" s="113">
        <f>'Stocks 1 Month Returns'!Y131*'Final Portfolio'!$J$13</f>
        <v>6.4905750761610204E-3</v>
      </c>
      <c r="AC131" s="113">
        <f t="shared" si="9"/>
        <v>-2.7119709273685517E-2</v>
      </c>
      <c r="AD131" s="113">
        <f t="shared" si="10"/>
        <v>0.14036131121804696</v>
      </c>
      <c r="AE131" s="113">
        <f t="shared" si="11"/>
        <v>0.2250163360742336</v>
      </c>
      <c r="AI131" s="355">
        <v>127</v>
      </c>
      <c r="AJ131" s="355">
        <f>IF('Optimal Portfolio MAIN'!M129&gt;=0,0,1)</f>
        <v>0</v>
      </c>
      <c r="AK131" s="355">
        <f>IF('Optimal Portfolio MAIN'!N129&gt;=0,0,1)</f>
        <v>0</v>
      </c>
      <c r="AQ131" s="39">
        <v>98</v>
      </c>
      <c r="AR131" s="5">
        <f>IF('Optimal Portfolio MAIN'!AD117&gt;=0,0,1)</f>
        <v>0</v>
      </c>
      <c r="AS131" s="5">
        <f>IF('Optimal Portfolio MAIN'!AE117&gt;=0,0,1)</f>
        <v>0</v>
      </c>
      <c r="AY131" s="372">
        <v>127</v>
      </c>
      <c r="AZ131" s="372"/>
      <c r="BA131" s="372"/>
      <c r="BB131" s="391"/>
      <c r="BC131" s="391"/>
      <c r="BE131" s="39">
        <v>98</v>
      </c>
      <c r="BF131" s="222"/>
      <c r="BG131" s="222"/>
      <c r="BH131" s="400"/>
      <c r="BI131" s="400"/>
      <c r="BM131" s="193">
        <v>127</v>
      </c>
      <c r="BN131" s="366">
        <f ca="1">NORMINV(RAND(),$BR$2,$BR$3)</f>
        <v>-1.6232444615692915E-2</v>
      </c>
      <c r="BO131" s="361">
        <f ca="1">BN131-BN$296</f>
        <v>6.141588678866567E-3</v>
      </c>
      <c r="BP131" s="367">
        <f ca="1">BN131-BN$301</f>
        <v>1.4509303909491032E-2</v>
      </c>
      <c r="BT131" s="193">
        <v>127</v>
      </c>
      <c r="BU131" s="356">
        <f ca="1">IF(BO131&gt;=0,0,1)</f>
        <v>0</v>
      </c>
      <c r="BV131" s="355">
        <f ca="1">IF(BP131&gt;=0,0,1)</f>
        <v>0</v>
      </c>
      <c r="BZ131" s="193">
        <v>127</v>
      </c>
      <c r="CA131" s="368">
        <f ca="1">NORMINV(RAND(),CE$2,CE$3)</f>
        <v>-4.8191006526775035E-2</v>
      </c>
      <c r="CB131" s="166">
        <f ca="1">CA131-CA$389</f>
        <v>2.4460610081776912E-2</v>
      </c>
      <c r="CC131" s="166">
        <f ca="1">CA131-CA$394</f>
        <v>5.269430347905113E-2</v>
      </c>
      <c r="CG131" s="193">
        <v>127</v>
      </c>
      <c r="CH131" s="193">
        <f ca="1">IF(CB131&gt;=0,0,1)</f>
        <v>0</v>
      </c>
      <c r="CI131" s="193">
        <f ca="1">IF(CC131&gt;=0,0,1)</f>
        <v>0</v>
      </c>
    </row>
    <row r="132" spans="1:87" ht="15.6">
      <c r="A132" s="342">
        <v>45546</v>
      </c>
      <c r="B132" s="113">
        <f>'Stocks 1 Day Returns'!B149*'Final Portfolio'!$C$3</f>
        <v>2.1729882368424925E-3</v>
      </c>
      <c r="C132" s="113">
        <f>'Stocks 1 Day Returns'!C149*'Final Portfolio'!$C$4</f>
        <v>1.0039078940039126E-3</v>
      </c>
      <c r="D132" s="113">
        <f>'Stocks 1 Day Returns'!D149*'Final Portfolio'!$C$5</f>
        <v>2.1089895668191083E-4</v>
      </c>
      <c r="E132" s="113">
        <f>'Stocks 1 Day Returns'!E149*'Final Portfolio'!$C$6</f>
        <v>4.7407482047528315E-4</v>
      </c>
      <c r="F132" s="113">
        <f>'Stocks 1 Day Returns'!F149*'Final Portfolio'!$C$7</f>
        <v>5.8934830794195032E-4</v>
      </c>
      <c r="G132" s="113">
        <f>'Stocks 1 Day Returns'!G149*'Final Portfolio'!$C$8</f>
        <v>-5.3865636001216854E-5</v>
      </c>
      <c r="H132" s="113">
        <f>'Stocks 1 Day Returns'!H149*'Final Portfolio'!$C$9</f>
        <v>-4.6387253335190555E-4</v>
      </c>
      <c r="I132" s="113">
        <f>'Stocks 1 Day Returns'!I149*'Final Portfolio'!$C$10</f>
        <v>-3.6731676933055235E-4</v>
      </c>
      <c r="J132" s="113">
        <f>'Stocks 1 Day Returns'!J149*'Final Portfolio'!$C$11</f>
        <v>-2.7919812463154004E-4</v>
      </c>
      <c r="K132" s="113">
        <f>'Stocks 1 Day Returns'!K149*'Final Portfolio'!$C$12</f>
        <v>6.6683858060481163E-4</v>
      </c>
      <c r="L132" s="252">
        <f t="shared" si="12"/>
        <v>3.9538037332351459E-3</v>
      </c>
      <c r="M132" s="113">
        <f t="shared" si="13"/>
        <v>2.2365333429854164E-2</v>
      </c>
      <c r="N132" s="113">
        <f t="shared" si="14"/>
        <v>3.1686504728029703E-2</v>
      </c>
      <c r="Q132" s="227">
        <v>45448</v>
      </c>
      <c r="R132" s="113">
        <f>'Stocks 1 Month Returns'!O132*'Final Portfolio'!$J$3</f>
        <v>-3.9553923162746422E-3</v>
      </c>
      <c r="S132" s="113">
        <f>'Stocks 1 Month Returns'!P132*'Final Portfolio'!$J$4</f>
        <v>2.6875313375811704E-3</v>
      </c>
      <c r="T132" s="113">
        <f>'Stocks 1 Month Returns'!Q132*'Final Portfolio'!$J$6</f>
        <v>4.2618727062954776E-4</v>
      </c>
      <c r="U132" s="113">
        <f>'Stocks 1 Month Returns'!R132*'Final Portfolio'!$J$6</f>
        <v>-4.6654548633128989E-3</v>
      </c>
      <c r="V132" s="113">
        <f>'Stocks 1 Month Returns'!S132*'Final Portfolio'!$J$7</f>
        <v>-1.806533761662214E-2</v>
      </c>
      <c r="W132" s="113">
        <f>'Stocks 1 Month Returns'!T132*'Final Portfolio'!$J$8</f>
        <v>-8.2419125225378538E-3</v>
      </c>
      <c r="X132" s="113">
        <f>'Stocks 1 Month Returns'!U132*'Final Portfolio'!$J$9</f>
        <v>-2.3369481503860666E-3</v>
      </c>
      <c r="Y132" s="113">
        <f>'Stocks 1 Month Returns'!V132*'Final Portfolio'!$J$10</f>
        <v>-6.0766176873390341E-3</v>
      </c>
      <c r="Z132" s="113">
        <f>'Stocks 1 Month Returns'!W132*'Final Portfolio'!$J$11</f>
        <v>1.8140984268191441E-3</v>
      </c>
      <c r="AA132" s="113">
        <f>'Stocks 1 Month Returns'!X132*'Final Portfolio'!$J$12</f>
        <v>-6.7470595468561477E-3</v>
      </c>
      <c r="AB132" s="113">
        <f>'Stocks 1 Month Returns'!Y132*'Final Portfolio'!$J$13</f>
        <v>6.7309493077800653E-3</v>
      </c>
      <c r="AC132" s="113">
        <f t="shared" si="9"/>
        <v>-3.8429956360518859E-2</v>
      </c>
      <c r="AD132" s="113">
        <f t="shared" si="10"/>
        <v>0.12905106413121362</v>
      </c>
      <c r="AE132" s="113">
        <f t="shared" si="11"/>
        <v>0.21370608898740026</v>
      </c>
      <c r="AI132" s="355">
        <v>128</v>
      </c>
      <c r="AJ132" s="355">
        <f>IF('Optimal Portfolio MAIN'!M130&gt;=0,0,1)</f>
        <v>0</v>
      </c>
      <c r="AK132" s="355">
        <f>IF('Optimal Portfolio MAIN'!N130&gt;=0,0,1)</f>
        <v>0</v>
      </c>
      <c r="AQ132" s="39">
        <v>99</v>
      </c>
      <c r="AR132" s="5">
        <f>IF('Optimal Portfolio MAIN'!AD118&gt;=0,0,1)</f>
        <v>0</v>
      </c>
      <c r="AS132" s="5">
        <f>IF('Optimal Portfolio MAIN'!AE118&gt;=0,0,1)</f>
        <v>0</v>
      </c>
      <c r="AY132" s="372">
        <v>128</v>
      </c>
      <c r="AZ132" s="372"/>
      <c r="BA132" s="372"/>
      <c r="BB132" s="391"/>
      <c r="BC132" s="391"/>
      <c r="BE132" s="39">
        <v>99</v>
      </c>
      <c r="BF132" s="222"/>
      <c r="BG132" s="222"/>
      <c r="BH132" s="400"/>
      <c r="BI132" s="400"/>
      <c r="BM132" s="193">
        <v>128</v>
      </c>
      <c r="BN132" s="366">
        <f ca="1">NORMINV(RAND(),$BR$2,$BR$3)</f>
        <v>-5.7308574573339982E-4</v>
      </c>
      <c r="BO132" s="361">
        <f ca="1">BN132-BN$296</f>
        <v>2.1800947548826083E-2</v>
      </c>
      <c r="BP132" s="367">
        <f ca="1">BN132-BN$301</f>
        <v>3.0168662779450548E-2</v>
      </c>
      <c r="BT132" s="193">
        <v>128</v>
      </c>
      <c r="BU132" s="356">
        <f ca="1">IF(BO132&gt;=0,0,1)</f>
        <v>0</v>
      </c>
      <c r="BV132" s="355">
        <f ca="1">IF(BP132&gt;=0,0,1)</f>
        <v>0</v>
      </c>
      <c r="BZ132" s="193">
        <v>128</v>
      </c>
      <c r="CA132" s="368">
        <f ca="1">NORMINV(RAND(),CE$2,CE$3)</f>
        <v>3.7240350637224057E-2</v>
      </c>
      <c r="CB132" s="166">
        <f ca="1">CA132-CA$389</f>
        <v>0.109891967245776</v>
      </c>
      <c r="CC132" s="166">
        <f ca="1">CA132-CA$394</f>
        <v>0.13812566064305021</v>
      </c>
      <c r="CG132" s="193">
        <v>128</v>
      </c>
      <c r="CH132" s="193">
        <f ca="1">IF(CB132&gt;=0,0,1)</f>
        <v>0</v>
      </c>
      <c r="CI132" s="193">
        <f ca="1">IF(CC132&gt;=0,0,1)</f>
        <v>0</v>
      </c>
    </row>
    <row r="133" spans="1:87" ht="15.6">
      <c r="A133" s="342">
        <v>45547</v>
      </c>
      <c r="B133" s="113">
        <f>'Stocks 1 Day Returns'!B148*'Final Portfolio'!$C$3</f>
        <v>1.3382475145190399E-3</v>
      </c>
      <c r="C133" s="113">
        <f>'Stocks 1 Day Returns'!C148*'Final Portfolio'!$C$4</f>
        <v>3.7104603135508008E-4</v>
      </c>
      <c r="D133" s="113">
        <f>'Stocks 1 Day Returns'!D148*'Final Portfolio'!$C$5</f>
        <v>3.5711050564405598E-4</v>
      </c>
      <c r="E133" s="113">
        <f>'Stocks 1 Day Returns'!E148*'Final Portfolio'!$C$6</f>
        <v>2.5901966356855154E-4</v>
      </c>
      <c r="F133" s="113">
        <f>'Stocks 1 Day Returns'!F148*'Final Portfolio'!$C$7</f>
        <v>3.117134057814885E-5</v>
      </c>
      <c r="G133" s="113">
        <f>'Stocks 1 Day Returns'!G148*'Final Portfolio'!$C$8</f>
        <v>1.043637097744139E-3</v>
      </c>
      <c r="H133" s="113">
        <f>'Stocks 1 Day Returns'!H148*'Final Portfolio'!$C$9</f>
        <v>9.0817992125211014E-4</v>
      </c>
      <c r="I133" s="113">
        <f>'Stocks 1 Day Returns'!I148*'Final Portfolio'!$C$10</f>
        <v>1.7254377284600286E-3</v>
      </c>
      <c r="J133" s="113">
        <f>'Stocks 1 Day Returns'!J148*'Final Portfolio'!$C$11</f>
        <v>4.6583199774678617E-4</v>
      </c>
      <c r="K133" s="113">
        <f>'Stocks 1 Day Returns'!K148*'Final Portfolio'!$C$12</f>
        <v>5.9554778331512021E-4</v>
      </c>
      <c r="L133" s="252">
        <f t="shared" si="12"/>
        <v>7.0952295841830619E-3</v>
      </c>
      <c r="M133" s="113">
        <f t="shared" si="13"/>
        <v>2.550675928080208E-2</v>
      </c>
      <c r="N133" s="113">
        <f t="shared" si="14"/>
        <v>3.4827930578977623E-2</v>
      </c>
      <c r="Q133" s="227">
        <v>45449</v>
      </c>
      <c r="R133" s="113">
        <f>'Stocks 1 Month Returns'!O133*'Final Portfolio'!$J$3</f>
        <v>-3.6368164748486033E-3</v>
      </c>
      <c r="S133" s="113">
        <f>'Stocks 1 Month Returns'!P133*'Final Portfolio'!$J$4</f>
        <v>3.260965248508356E-3</v>
      </c>
      <c r="T133" s="113">
        <f>'Stocks 1 Month Returns'!Q133*'Final Portfolio'!$J$6</f>
        <v>6.3270736125952353E-4</v>
      </c>
      <c r="U133" s="113">
        <f>'Stocks 1 Month Returns'!R133*'Final Portfolio'!$J$6</f>
        <v>-3.9772286613454976E-3</v>
      </c>
      <c r="V133" s="113">
        <f>'Stocks 1 Month Returns'!S133*'Final Portfolio'!$J$7</f>
        <v>-8.6681952809662018E-3</v>
      </c>
      <c r="W133" s="113">
        <f>'Stocks 1 Month Returns'!T133*'Final Portfolio'!$J$8</f>
        <v>-6.2591414972112073E-3</v>
      </c>
      <c r="X133" s="113">
        <f>'Stocks 1 Month Returns'!U133*'Final Portfolio'!$J$9</f>
        <v>-2.5258841921051143E-3</v>
      </c>
      <c r="Y133" s="113">
        <f>'Stocks 1 Month Returns'!V133*'Final Portfolio'!$J$10</f>
        <v>-6.1559966881951011E-3</v>
      </c>
      <c r="Z133" s="113">
        <f>'Stocks 1 Month Returns'!W133*'Final Portfolio'!$J$11</f>
        <v>5.2769925163672184E-3</v>
      </c>
      <c r="AA133" s="113">
        <f>'Stocks 1 Month Returns'!X133*'Final Portfolio'!$J$12</f>
        <v>-5.2240204633088793E-3</v>
      </c>
      <c r="AB133" s="113">
        <f>'Stocks 1 Month Returns'!Y133*'Final Portfolio'!$J$13</f>
        <v>2.8279497944208032E-3</v>
      </c>
      <c r="AC133" s="113">
        <f t="shared" si="9"/>
        <v>-2.4448668337424709E-2</v>
      </c>
      <c r="AD133" s="113">
        <f t="shared" si="10"/>
        <v>0.14303235215430776</v>
      </c>
      <c r="AE133" s="113">
        <f t="shared" si="11"/>
        <v>0.22768737701049441</v>
      </c>
      <c r="AI133" s="355">
        <v>129</v>
      </c>
      <c r="AJ133" s="355">
        <f>IF('Optimal Portfolio MAIN'!M131&gt;=0,0,1)</f>
        <v>0</v>
      </c>
      <c r="AK133" s="355">
        <f>IF('Optimal Portfolio MAIN'!N131&gt;=0,0,1)</f>
        <v>0</v>
      </c>
      <c r="AQ133" s="39">
        <v>100</v>
      </c>
      <c r="AR133" s="5">
        <f>IF('Optimal Portfolio MAIN'!AD119&gt;=0,0,1)</f>
        <v>0</v>
      </c>
      <c r="AS133" s="5">
        <f>IF('Optimal Portfolio MAIN'!AE119&gt;=0,0,1)</f>
        <v>0</v>
      </c>
      <c r="AY133" s="372">
        <v>129</v>
      </c>
      <c r="AZ133" s="372"/>
      <c r="BA133" s="372"/>
      <c r="BB133" s="391"/>
      <c r="BC133" s="391"/>
      <c r="BE133" s="39">
        <v>100</v>
      </c>
      <c r="BF133" s="222"/>
      <c r="BG133" s="222"/>
      <c r="BH133" s="400"/>
      <c r="BI133" s="400"/>
      <c r="BM133" s="193">
        <v>129</v>
      </c>
      <c r="BN133" s="366">
        <f ca="1">NORMINV(RAND(),$BR$2,$BR$3)</f>
        <v>2.3862703777002135E-2</v>
      </c>
      <c r="BO133" s="361">
        <f ca="1">BN133-BN$296</f>
        <v>4.6236737071561618E-2</v>
      </c>
      <c r="BP133" s="367">
        <f ca="1">BN133-BN$301</f>
        <v>5.4604452302186079E-2</v>
      </c>
      <c r="BT133" s="193">
        <v>129</v>
      </c>
      <c r="BU133" s="356">
        <f ca="1">IF(BO133&gt;=0,0,1)</f>
        <v>0</v>
      </c>
      <c r="BV133" s="355">
        <f ca="1">IF(BP133&gt;=0,0,1)</f>
        <v>0</v>
      </c>
      <c r="BZ133" s="193">
        <v>129</v>
      </c>
      <c r="CA133" s="368">
        <f ca="1">NORMINV(RAND(),CE$2,CE$3)</f>
        <v>-1.796592952478545E-2</v>
      </c>
      <c r="CB133" s="166">
        <f ca="1">CA133-CA$389</f>
        <v>5.4685687083766497E-2</v>
      </c>
      <c r="CC133" s="166">
        <f ca="1">CA133-CA$394</f>
        <v>8.2919380481040722E-2</v>
      </c>
      <c r="CG133" s="193">
        <v>129</v>
      </c>
      <c r="CH133" s="193">
        <f ca="1">IF(CB133&gt;=0,0,1)</f>
        <v>0</v>
      </c>
      <c r="CI133" s="193">
        <f ca="1">IF(CC133&gt;=0,0,1)</f>
        <v>0</v>
      </c>
    </row>
    <row r="134" spans="1:87" ht="15.6">
      <c r="A134" s="342">
        <v>45548</v>
      </c>
      <c r="B134" s="113">
        <f>'Stocks 1 Day Returns'!B147*'Final Portfolio'!$C$3</f>
        <v>-9.7966087007494095E-4</v>
      </c>
      <c r="C134" s="113">
        <f>'Stocks 1 Day Returns'!C147*'Final Portfolio'!$C$4</f>
        <v>4.8010408622118912E-5</v>
      </c>
      <c r="D134" s="113">
        <f>'Stocks 1 Day Returns'!D147*'Final Portfolio'!$C$5</f>
        <v>2.8376848714335658E-4</v>
      </c>
      <c r="E134" s="113">
        <f>'Stocks 1 Day Returns'!E147*'Final Portfolio'!$C$6</f>
        <v>4.7161258572144104E-3</v>
      </c>
      <c r="F134" s="113">
        <f>'Stocks 1 Day Returns'!F147*'Final Portfolio'!$C$7</f>
        <v>3.2917868016383587E-3</v>
      </c>
      <c r="G134" s="113">
        <f>'Stocks 1 Day Returns'!G147*'Final Portfolio'!$C$8</f>
        <v>2.861135016651617E-3</v>
      </c>
      <c r="H134" s="113">
        <f>'Stocks 1 Day Returns'!H147*'Final Portfolio'!$C$9</f>
        <v>3.054696657371314E-3</v>
      </c>
      <c r="I134" s="113">
        <f>'Stocks 1 Day Returns'!I147*'Final Portfolio'!$C$10</f>
        <v>1.4672069101510708E-3</v>
      </c>
      <c r="J134" s="113">
        <f>'Stocks 1 Day Returns'!J147*'Final Portfolio'!$C$11</f>
        <v>2.3728826109851095E-3</v>
      </c>
      <c r="K134" s="113">
        <f>'Stocks 1 Day Returns'!K147*'Final Portfolio'!$C$12</f>
        <v>5.1663878236909435E-4</v>
      </c>
      <c r="L134" s="252">
        <f t="shared" si="12"/>
        <v>1.7632590662071509E-2</v>
      </c>
      <c r="M134" s="113">
        <f t="shared" si="13"/>
        <v>3.6044120358690528E-2</v>
      </c>
      <c r="N134" s="113">
        <f t="shared" si="14"/>
        <v>4.5365291656866064E-2</v>
      </c>
      <c r="Q134" s="227">
        <v>45450</v>
      </c>
      <c r="R134" s="113">
        <f>'Stocks 1 Month Returns'!O134*'Final Portfolio'!$J$3</f>
        <v>-1.9015683180223508E-4</v>
      </c>
      <c r="S134" s="113">
        <f>'Stocks 1 Month Returns'!P134*'Final Portfolio'!$J$4</f>
        <v>4.4546433633491176E-3</v>
      </c>
      <c r="T134" s="113">
        <f>'Stocks 1 Month Returns'!Q134*'Final Portfolio'!$J$6</f>
        <v>4.5211416996993492E-4</v>
      </c>
      <c r="U134" s="113">
        <f>'Stocks 1 Month Returns'!R134*'Final Portfolio'!$J$6</f>
        <v>-5.5809497262494113E-3</v>
      </c>
      <c r="V134" s="113">
        <f>'Stocks 1 Month Returns'!S134*'Final Portfolio'!$J$7</f>
        <v>-8.0544718835204605E-3</v>
      </c>
      <c r="W134" s="113">
        <f>'Stocks 1 Month Returns'!T134*'Final Portfolio'!$J$8</f>
        <v>-6.4738991796239546E-3</v>
      </c>
      <c r="X134" s="113">
        <f>'Stocks 1 Month Returns'!U134*'Final Portfolio'!$J$9</f>
        <v>-1.3730301346656182E-3</v>
      </c>
      <c r="Y134" s="113">
        <f>'Stocks 1 Month Returns'!V134*'Final Portfolio'!$J$10</f>
        <v>-5.8177992589637812E-3</v>
      </c>
      <c r="Z134" s="113">
        <f>'Stocks 1 Month Returns'!W134*'Final Portfolio'!$J$11</f>
        <v>2.7487282877702193E-3</v>
      </c>
      <c r="AA134" s="113">
        <f>'Stocks 1 Month Returns'!X134*'Final Portfolio'!$J$12</f>
        <v>-4.9609135708097414E-3</v>
      </c>
      <c r="AB134" s="113">
        <f>'Stocks 1 Month Returns'!Y134*'Final Portfolio'!$J$13</f>
        <v>3.9863188870872257E-3</v>
      </c>
      <c r="AC134" s="113">
        <f t="shared" si="9"/>
        <v>-2.0809415877458701E-2</v>
      </c>
      <c r="AD134" s="113">
        <f t="shared" si="10"/>
        <v>0.14667160461427375</v>
      </c>
      <c r="AE134" s="113">
        <f t="shared" si="11"/>
        <v>0.2313266294704604</v>
      </c>
      <c r="AI134" s="355">
        <v>130</v>
      </c>
      <c r="AJ134" s="355">
        <f>IF('Optimal Portfolio MAIN'!M132&gt;=0,0,1)</f>
        <v>0</v>
      </c>
      <c r="AK134" s="355">
        <f>IF('Optimal Portfolio MAIN'!N132&gt;=0,0,1)</f>
        <v>0</v>
      </c>
      <c r="AQ134" s="39">
        <v>101</v>
      </c>
      <c r="AR134" s="5">
        <f>IF('Optimal Portfolio MAIN'!AD120&gt;=0,0,1)</f>
        <v>0</v>
      </c>
      <c r="AS134" s="5">
        <f>IF('Optimal Portfolio MAIN'!AE120&gt;=0,0,1)</f>
        <v>0</v>
      </c>
      <c r="AY134" s="372">
        <v>130</v>
      </c>
      <c r="AZ134" s="372"/>
      <c r="BA134" s="372"/>
      <c r="BB134" s="391"/>
      <c r="BC134" s="391"/>
      <c r="BE134" s="39">
        <v>101</v>
      </c>
      <c r="BF134" s="222"/>
      <c r="BG134" s="222"/>
      <c r="BH134" s="400"/>
      <c r="BI134" s="400"/>
      <c r="BM134" s="193">
        <v>130</v>
      </c>
      <c r="BN134" s="366">
        <f ca="1">NORMINV(RAND(),$BR$2,$BR$3)</f>
        <v>-1.2720320950012184E-2</v>
      </c>
      <c r="BO134" s="361">
        <f ca="1">BN134-BN$296</f>
        <v>9.6537123445472987E-3</v>
      </c>
      <c r="BP134" s="367">
        <f ca="1">BN134-BN$301</f>
        <v>1.8021427575171764E-2</v>
      </c>
      <c r="BT134" s="193">
        <v>130</v>
      </c>
      <c r="BU134" s="356">
        <f ca="1">IF(BO134&gt;=0,0,1)</f>
        <v>0</v>
      </c>
      <c r="BV134" s="355">
        <f ca="1">IF(BP134&gt;=0,0,1)</f>
        <v>0</v>
      </c>
      <c r="BZ134" s="193">
        <v>130</v>
      </c>
      <c r="CA134" s="368">
        <f ca="1">NORMINV(RAND(),CE$2,CE$3)</f>
        <v>0.11115154520458367</v>
      </c>
      <c r="CB134" s="166">
        <f ca="1">CA134-CA$389</f>
        <v>0.18380316181313561</v>
      </c>
      <c r="CC134" s="166">
        <f ca="1">CA134-CA$394</f>
        <v>0.21203685521040982</v>
      </c>
      <c r="CG134" s="193">
        <v>130</v>
      </c>
      <c r="CH134" s="193">
        <f ca="1">IF(CB134&gt;=0,0,1)</f>
        <v>0</v>
      </c>
      <c r="CI134" s="193">
        <f ca="1">IF(CC134&gt;=0,0,1)</f>
        <v>0</v>
      </c>
    </row>
    <row r="135" spans="1:87" ht="15.6">
      <c r="A135" s="342">
        <v>45553</v>
      </c>
      <c r="B135" s="113">
        <f>'Stocks 1 Day Returns'!B146*'Final Portfolio'!$C$3</f>
        <v>2.8302635205028895E-3</v>
      </c>
      <c r="C135" s="113">
        <f>'Stocks 1 Day Returns'!C146*'Final Portfolio'!$C$4</f>
        <v>-3.1700843653815645E-4</v>
      </c>
      <c r="D135" s="113">
        <f>'Stocks 1 Day Returns'!D146*'Final Portfolio'!$C$5</f>
        <v>3.7443485867052481E-4</v>
      </c>
      <c r="E135" s="113">
        <f>'Stocks 1 Day Returns'!E146*'Final Portfolio'!$C$6</f>
        <v>1.4673206447355014E-3</v>
      </c>
      <c r="F135" s="113">
        <f>'Stocks 1 Day Returns'!F146*'Final Portfolio'!$C$7</f>
        <v>1.3768941991484085E-3</v>
      </c>
      <c r="G135" s="113">
        <f>'Stocks 1 Day Returns'!G146*'Final Portfolio'!$C$8</f>
        <v>3.0097932011562855E-4</v>
      </c>
      <c r="H135" s="113">
        <f>'Stocks 1 Day Returns'!H146*'Final Portfolio'!$C$9</f>
        <v>6.1095064850165805E-4</v>
      </c>
      <c r="I135" s="113">
        <f>'Stocks 1 Day Returns'!I146*'Final Portfolio'!$C$10</f>
        <v>7.496963140449541E-4</v>
      </c>
      <c r="J135" s="113">
        <f>'Stocks 1 Day Returns'!J146*'Final Portfolio'!$C$11</f>
        <v>2.9792058661483999E-3</v>
      </c>
      <c r="K135" s="113">
        <f>'Stocks 1 Day Returns'!K146*'Final Portfolio'!$C$12</f>
        <v>1.4663578044177062E-3</v>
      </c>
      <c r="L135" s="252">
        <f t="shared" si="12"/>
        <v>1.1839094739747515E-2</v>
      </c>
      <c r="M135" s="113">
        <f t="shared" si="13"/>
        <v>3.0250624436366533E-2</v>
      </c>
      <c r="N135" s="113">
        <f t="shared" si="14"/>
        <v>3.9571795734542073E-2</v>
      </c>
      <c r="Q135" s="227">
        <v>45454</v>
      </c>
      <c r="R135" s="113">
        <f>'Stocks 1 Month Returns'!O135*'Final Portfolio'!$J$3</f>
        <v>-4.0804849486284492E-4</v>
      </c>
      <c r="S135" s="113">
        <f>'Stocks 1 Month Returns'!P135*'Final Portfolio'!$J$4</f>
        <v>7.8978783416986699E-3</v>
      </c>
      <c r="T135" s="113">
        <f>'Stocks 1 Month Returns'!Q135*'Final Portfolio'!$J$6</f>
        <v>1.363449319763319E-3</v>
      </c>
      <c r="U135" s="113">
        <f>'Stocks 1 Month Returns'!R135*'Final Portfolio'!$J$6</f>
        <v>-5.7424162266952548E-3</v>
      </c>
      <c r="V135" s="113">
        <f>'Stocks 1 Month Returns'!S135*'Final Portfolio'!$J$7</f>
        <v>-9.8768671020164362E-3</v>
      </c>
      <c r="W135" s="113">
        <f>'Stocks 1 Month Returns'!T135*'Final Portfolio'!$J$8</f>
        <v>-6.6429380424526622E-3</v>
      </c>
      <c r="X135" s="113">
        <f>'Stocks 1 Month Returns'!U135*'Final Portfolio'!$J$9</f>
        <v>3.6096215016953701E-3</v>
      </c>
      <c r="Y135" s="113">
        <f>'Stocks 1 Month Returns'!V135*'Final Portfolio'!$J$10</f>
        <v>-7.4970887813851968E-3</v>
      </c>
      <c r="Z135" s="113">
        <f>'Stocks 1 Month Returns'!W135*'Final Portfolio'!$J$11</f>
        <v>-8.0886866994397402E-4</v>
      </c>
      <c r="AA135" s="113">
        <f>'Stocks 1 Month Returns'!X135*'Final Portfolio'!$J$12</f>
        <v>-4.6666605527114716E-3</v>
      </c>
      <c r="AB135" s="113">
        <f>'Stocks 1 Month Returns'!Y135*'Final Portfolio'!$J$13</f>
        <v>-8.4336165822596065E-4</v>
      </c>
      <c r="AC135" s="113">
        <f t="shared" si="9"/>
        <v>-2.3615300365136441E-2</v>
      </c>
      <c r="AD135" s="113">
        <f t="shared" si="10"/>
        <v>0.14386572012659604</v>
      </c>
      <c r="AE135" s="113">
        <f t="shared" si="11"/>
        <v>0.22852074498278269</v>
      </c>
      <c r="AI135" s="355">
        <v>131</v>
      </c>
      <c r="AJ135" s="355">
        <f>IF('Optimal Portfolio MAIN'!M133&gt;=0,0,1)</f>
        <v>0</v>
      </c>
      <c r="AK135" s="355">
        <f>IF('Optimal Portfolio MAIN'!N133&gt;=0,0,1)</f>
        <v>0</v>
      </c>
      <c r="AQ135" s="39">
        <v>102</v>
      </c>
      <c r="AR135" s="5">
        <f>IF('Optimal Portfolio MAIN'!AD121&gt;=0,0,1)</f>
        <v>0</v>
      </c>
      <c r="AS135" s="5">
        <f>IF('Optimal Portfolio MAIN'!AE121&gt;=0,0,1)</f>
        <v>0</v>
      </c>
      <c r="AY135" s="372">
        <v>131</v>
      </c>
      <c r="AZ135" s="372"/>
      <c r="BA135" s="372"/>
      <c r="BB135" s="391"/>
      <c r="BC135" s="391"/>
      <c r="BE135" s="39">
        <v>102</v>
      </c>
      <c r="BF135" s="222"/>
      <c r="BG135" s="222"/>
      <c r="BH135" s="400"/>
      <c r="BI135" s="400"/>
      <c r="BM135" s="193">
        <v>131</v>
      </c>
      <c r="BN135" s="366">
        <f ca="1">NORMINV(RAND(),$BR$2,$BR$3)</f>
        <v>-9.9363002818788192E-3</v>
      </c>
      <c r="BO135" s="361">
        <f ca="1">BN135-BN$296</f>
        <v>1.2437733012680663E-2</v>
      </c>
      <c r="BP135" s="367">
        <f ca="1">BN135-BN$301</f>
        <v>2.080544824330513E-2</v>
      </c>
      <c r="BT135" s="193">
        <v>131</v>
      </c>
      <c r="BU135" s="356">
        <f ca="1">IF(BO135&gt;=0,0,1)</f>
        <v>0</v>
      </c>
      <c r="BV135" s="355">
        <f ca="1">IF(BP135&gt;=0,0,1)</f>
        <v>0</v>
      </c>
      <c r="BZ135" s="193">
        <v>131</v>
      </c>
      <c r="CA135" s="368">
        <f ca="1">NORMINV(RAND(),CE$2,CE$3)</f>
        <v>-2.2728902010334354E-2</v>
      </c>
      <c r="CB135" s="166">
        <f ca="1">CA135-CA$389</f>
        <v>4.9922714598217593E-2</v>
      </c>
      <c r="CC135" s="166">
        <f ca="1">CA135-CA$394</f>
        <v>7.8156407995491811E-2</v>
      </c>
      <c r="CG135" s="193">
        <v>131</v>
      </c>
      <c r="CH135" s="193">
        <f ca="1">IF(CB135&gt;=0,0,1)</f>
        <v>0</v>
      </c>
      <c r="CI135" s="193">
        <f ca="1">IF(CC135&gt;=0,0,1)</f>
        <v>0</v>
      </c>
    </row>
    <row r="136" spans="1:87" ht="15.6">
      <c r="A136" s="342">
        <v>45554</v>
      </c>
      <c r="B136" s="113">
        <f>'Stocks 1 Day Returns'!B145*'Final Portfolio'!$C$3</f>
        <v>-2.5204748491752582E-4</v>
      </c>
      <c r="C136" s="113">
        <f>'Stocks 1 Day Returns'!C145*'Final Portfolio'!$C$4</f>
        <v>5.8923191571025769E-4</v>
      </c>
      <c r="D136" s="113">
        <f>'Stocks 1 Day Returns'!D145*'Final Portfolio'!$C$5</f>
        <v>4.3468143300708691E-4</v>
      </c>
      <c r="E136" s="113">
        <f>'Stocks 1 Day Returns'!E145*'Final Portfolio'!$C$6</f>
        <v>7.5308941352691949E-4</v>
      </c>
      <c r="F136" s="113">
        <f>'Stocks 1 Day Returns'!F145*'Final Portfolio'!$C$7</f>
        <v>1.9532310319162027E-4</v>
      </c>
      <c r="G136" s="113">
        <f>'Stocks 1 Day Returns'!G145*'Final Portfolio'!$C$8</f>
        <v>6.6005882587695682E-4</v>
      </c>
      <c r="H136" s="113">
        <f>'Stocks 1 Day Returns'!H145*'Final Portfolio'!$C$9</f>
        <v>3.3239254795981444E-4</v>
      </c>
      <c r="I136" s="113">
        <f>'Stocks 1 Day Returns'!I145*'Final Portfolio'!$C$10</f>
        <v>1.3754527391267035E-3</v>
      </c>
      <c r="J136" s="113">
        <f>'Stocks 1 Day Returns'!J145*'Final Portfolio'!$C$11</f>
        <v>-8.8445778544396828E-4</v>
      </c>
      <c r="K136" s="113">
        <f>'Stocks 1 Day Returns'!K145*'Final Portfolio'!$C$12</f>
        <v>1.6806884275870849E-3</v>
      </c>
      <c r="L136" s="252">
        <f t="shared" si="12"/>
        <v>4.8844131356249503E-3</v>
      </c>
      <c r="M136" s="113">
        <f t="shared" si="13"/>
        <v>2.3295942832243968E-2</v>
      </c>
      <c r="N136" s="113">
        <f t="shared" si="14"/>
        <v>3.2617114130419511E-2</v>
      </c>
      <c r="Q136" s="227">
        <v>45455</v>
      </c>
      <c r="R136" s="113">
        <f>'Stocks 1 Month Returns'!O136*'Final Portfolio'!$J$3</f>
        <v>-3.7574234247086617E-3</v>
      </c>
      <c r="S136" s="113">
        <f>'Stocks 1 Month Returns'!P136*'Final Portfolio'!$J$4</f>
        <v>9.3958437724207308E-3</v>
      </c>
      <c r="T136" s="113">
        <f>'Stocks 1 Month Returns'!Q136*'Final Portfolio'!$J$6</f>
        <v>2.2910512016092177E-3</v>
      </c>
      <c r="U136" s="113">
        <f>'Stocks 1 Month Returns'!R136*'Final Portfolio'!$J$6</f>
        <v>-7.5672312521459072E-3</v>
      </c>
      <c r="V136" s="113">
        <f>'Stocks 1 Month Returns'!S136*'Final Portfolio'!$J$7</f>
        <v>-9.159682095987904E-3</v>
      </c>
      <c r="W136" s="113">
        <f>'Stocks 1 Month Returns'!T136*'Final Portfolio'!$J$8</f>
        <v>-6.7654653425287094E-3</v>
      </c>
      <c r="X136" s="113">
        <f>'Stocks 1 Month Returns'!U136*'Final Portfolio'!$J$9</f>
        <v>6.4955583578041494E-3</v>
      </c>
      <c r="Y136" s="113">
        <f>'Stocks 1 Month Returns'!V136*'Final Portfolio'!$J$10</f>
        <v>-7.5831753105682397E-3</v>
      </c>
      <c r="Z136" s="113">
        <f>'Stocks 1 Month Returns'!W136*'Final Portfolio'!$J$11</f>
        <v>-1.8235304342773318E-3</v>
      </c>
      <c r="AA136" s="113">
        <f>'Stocks 1 Month Returns'!X136*'Final Portfolio'!$J$12</f>
        <v>-3.237897572292038E-3</v>
      </c>
      <c r="AB136" s="113">
        <f>'Stocks 1 Month Returns'!Y136*'Final Portfolio'!$J$13</f>
        <v>3.7827969202850475E-3</v>
      </c>
      <c r="AC136" s="113">
        <f t="shared" si="9"/>
        <v>-1.7929155180389646E-2</v>
      </c>
      <c r="AD136" s="113">
        <f t="shared" si="10"/>
        <v>0.14955186531134282</v>
      </c>
      <c r="AE136" s="113">
        <f t="shared" si="11"/>
        <v>0.23420689016752946</v>
      </c>
      <c r="AI136" s="355">
        <v>132</v>
      </c>
      <c r="AJ136" s="355">
        <f>IF('Optimal Portfolio MAIN'!M134&gt;=0,0,1)</f>
        <v>0</v>
      </c>
      <c r="AK136" s="355">
        <f>IF('Optimal Portfolio MAIN'!N134&gt;=0,0,1)</f>
        <v>0</v>
      </c>
      <c r="AQ136" s="39">
        <v>103</v>
      </c>
      <c r="AR136" s="5">
        <f>IF('Optimal Portfolio MAIN'!AD122&gt;=0,0,1)</f>
        <v>0</v>
      </c>
      <c r="AS136" s="5">
        <f>IF('Optimal Portfolio MAIN'!AE122&gt;=0,0,1)</f>
        <v>0</v>
      </c>
      <c r="AY136" s="372">
        <v>132</v>
      </c>
      <c r="AZ136" s="372"/>
      <c r="BA136" s="372"/>
      <c r="BB136" s="391"/>
      <c r="BC136" s="391"/>
      <c r="BE136" s="39">
        <v>103</v>
      </c>
      <c r="BF136" s="222"/>
      <c r="BG136" s="222"/>
      <c r="BH136" s="400"/>
      <c r="BI136" s="400"/>
      <c r="BM136" s="193">
        <v>132</v>
      </c>
      <c r="BN136" s="366">
        <f ca="1">NORMINV(RAND(),$BR$2,$BR$3)</f>
        <v>1.0310431821856772E-2</v>
      </c>
      <c r="BO136" s="361">
        <f ca="1">BN136-BN$296</f>
        <v>3.2684465116416254E-2</v>
      </c>
      <c r="BP136" s="367">
        <f ca="1">BN136-BN$301</f>
        <v>4.1052180347040723E-2</v>
      </c>
      <c r="BT136" s="193">
        <v>132</v>
      </c>
      <c r="BU136" s="356">
        <f ca="1">IF(BO136&gt;=0,0,1)</f>
        <v>0</v>
      </c>
      <c r="BV136" s="355">
        <f ca="1">IF(BP136&gt;=0,0,1)</f>
        <v>0</v>
      </c>
      <c r="BZ136" s="193">
        <v>132</v>
      </c>
      <c r="CA136" s="368">
        <f ca="1">NORMINV(RAND(),CE$2,CE$3)</f>
        <v>-2.7912091126600015E-2</v>
      </c>
      <c r="CB136" s="166">
        <f ca="1">CA136-CA$389</f>
        <v>4.4739525481951932E-2</v>
      </c>
      <c r="CC136" s="166">
        <f ca="1">CA136-CA$394</f>
        <v>7.2973218879226143E-2</v>
      </c>
      <c r="CG136" s="193">
        <v>132</v>
      </c>
      <c r="CH136" s="193">
        <f ca="1">IF(CB136&gt;=0,0,1)</f>
        <v>0</v>
      </c>
      <c r="CI136" s="193">
        <f ca="1">IF(CC136&gt;=0,0,1)</f>
        <v>0</v>
      </c>
    </row>
    <row r="137" spans="1:87" ht="15.6">
      <c r="A137" s="342">
        <v>45555</v>
      </c>
      <c r="B137" s="113">
        <f>'Stocks 1 Day Returns'!B144*'Final Portfolio'!$C$3</f>
        <v>1.0325970900100857E-3</v>
      </c>
      <c r="C137" s="113">
        <f>'Stocks 1 Day Returns'!C144*'Final Portfolio'!$C$4</f>
        <v>1.5438148551124419E-3</v>
      </c>
      <c r="D137" s="113">
        <f>'Stocks 1 Day Returns'!D144*'Final Portfolio'!$C$5</f>
        <v>6.3735498764945215E-4</v>
      </c>
      <c r="E137" s="113">
        <f>'Stocks 1 Day Returns'!E144*'Final Portfolio'!$C$6</f>
        <v>1.4575702412140212E-3</v>
      </c>
      <c r="F137" s="113">
        <f>'Stocks 1 Day Returns'!F144*'Final Portfolio'!$C$7</f>
        <v>1.1011858269280438E-3</v>
      </c>
      <c r="G137" s="113">
        <f>'Stocks 1 Day Returns'!G144*'Final Portfolio'!$C$8</f>
        <v>1.1563163452836677E-3</v>
      </c>
      <c r="H137" s="113">
        <f>'Stocks 1 Day Returns'!H144*'Final Portfolio'!$C$9</f>
        <v>3.7976716534351639E-3</v>
      </c>
      <c r="I137" s="113">
        <f>'Stocks 1 Day Returns'!I144*'Final Portfolio'!$C$10</f>
        <v>5.8506682339077632E-4</v>
      </c>
      <c r="J137" s="113">
        <f>'Stocks 1 Day Returns'!J144*'Final Portfolio'!$C$11</f>
        <v>-3.0338350462008122E-3</v>
      </c>
      <c r="K137" s="113">
        <f>'Stocks 1 Day Returns'!K144*'Final Portfolio'!$C$12</f>
        <v>1.3862109761705766E-3</v>
      </c>
      <c r="L137" s="252">
        <f t="shared" si="12"/>
        <v>9.6639537529934171E-3</v>
      </c>
      <c r="M137" s="113">
        <f t="shared" si="13"/>
        <v>2.8075483449612436E-2</v>
      </c>
      <c r="N137" s="113">
        <f t="shared" si="14"/>
        <v>3.7396654747787972E-2</v>
      </c>
      <c r="Q137" s="227">
        <v>45457</v>
      </c>
      <c r="R137" s="113">
        <f>'Stocks 1 Month Returns'!O137*'Final Portfolio'!$J$3</f>
        <v>-5.9810106903154144E-3</v>
      </c>
      <c r="S137" s="113">
        <f>'Stocks 1 Month Returns'!P137*'Final Portfolio'!$J$4</f>
        <v>7.3249193550308234E-3</v>
      </c>
      <c r="T137" s="113">
        <f>'Stocks 1 Month Returns'!Q137*'Final Portfolio'!$J$6</f>
        <v>7.9893294938363727E-4</v>
      </c>
      <c r="U137" s="113">
        <f>'Stocks 1 Month Returns'!R137*'Final Portfolio'!$J$6</f>
        <v>-8.9640676804734285E-3</v>
      </c>
      <c r="V137" s="113">
        <f>'Stocks 1 Month Returns'!S137*'Final Portfolio'!$J$7</f>
        <v>-7.9036024087566076E-3</v>
      </c>
      <c r="W137" s="113">
        <f>'Stocks 1 Month Returns'!T137*'Final Portfolio'!$J$8</f>
        <v>-8.2483830417457993E-3</v>
      </c>
      <c r="X137" s="113">
        <f>'Stocks 1 Month Returns'!U137*'Final Portfolio'!$J$9</f>
        <v>-8.7885981498784453E-4</v>
      </c>
      <c r="Y137" s="113">
        <f>'Stocks 1 Month Returns'!V137*'Final Portfolio'!$J$10</f>
        <v>-8.6894282157590104E-3</v>
      </c>
      <c r="Z137" s="113">
        <f>'Stocks 1 Month Returns'!W137*'Final Portfolio'!$J$11</f>
        <v>-3.2963919707519442E-3</v>
      </c>
      <c r="AA137" s="113">
        <f>'Stocks 1 Month Returns'!X137*'Final Portfolio'!$J$12</f>
        <v>-5.1245509777864589E-3</v>
      </c>
      <c r="AB137" s="113">
        <f>'Stocks 1 Month Returns'!Y137*'Final Portfolio'!$J$13</f>
        <v>-1.2036829158423301E-2</v>
      </c>
      <c r="AC137" s="113">
        <f t="shared" si="9"/>
        <v>-5.2999271654585352E-2</v>
      </c>
      <c r="AD137" s="113">
        <f t="shared" si="10"/>
        <v>0.11448174883714712</v>
      </c>
      <c r="AE137" s="113">
        <f t="shared" si="11"/>
        <v>0.19913677369333377</v>
      </c>
      <c r="AI137" s="355">
        <v>133</v>
      </c>
      <c r="AJ137" s="355">
        <f>IF('Optimal Portfolio MAIN'!M135&gt;=0,0,1)</f>
        <v>0</v>
      </c>
      <c r="AK137" s="355">
        <f>IF('Optimal Portfolio MAIN'!N135&gt;=0,0,1)</f>
        <v>0</v>
      </c>
      <c r="AQ137" s="39">
        <v>104</v>
      </c>
      <c r="AR137" s="5">
        <f>IF('Optimal Portfolio MAIN'!AD123&gt;=0,0,1)</f>
        <v>0</v>
      </c>
      <c r="AS137" s="5">
        <f>IF('Optimal Portfolio MAIN'!AE123&gt;=0,0,1)</f>
        <v>0</v>
      </c>
      <c r="AY137" s="372">
        <v>133</v>
      </c>
      <c r="AZ137" s="372"/>
      <c r="BA137" s="372"/>
      <c r="BB137" s="391"/>
      <c r="BC137" s="391"/>
      <c r="BE137" s="39">
        <v>104</v>
      </c>
      <c r="BF137" s="222"/>
      <c r="BG137" s="222"/>
      <c r="BH137" s="400"/>
      <c r="BI137" s="400"/>
      <c r="BM137" s="193">
        <v>133</v>
      </c>
      <c r="BN137" s="366">
        <f ca="1">NORMINV(RAND(),$BR$2,$BR$3)</f>
        <v>2.4588872946900188E-2</v>
      </c>
      <c r="BO137" s="361">
        <f ca="1">BN137-BN$296</f>
        <v>4.696290624145967E-2</v>
      </c>
      <c r="BP137" s="367">
        <f ca="1">BN137-BN$301</f>
        <v>5.5330621472084132E-2</v>
      </c>
      <c r="BT137" s="193">
        <v>133</v>
      </c>
      <c r="BU137" s="356">
        <f ca="1">IF(BO137&gt;=0,0,1)</f>
        <v>0</v>
      </c>
      <c r="BV137" s="355">
        <f ca="1">IF(BP137&gt;=0,0,1)</f>
        <v>0</v>
      </c>
      <c r="BZ137" s="193">
        <v>133</v>
      </c>
      <c r="CA137" s="368">
        <f ca="1">NORMINV(RAND(),CE$2,CE$3)</f>
        <v>4.2266789188388526E-2</v>
      </c>
      <c r="CB137" s="166">
        <f ca="1">CA137-CA$389</f>
        <v>0.11491840579694047</v>
      </c>
      <c r="CC137" s="166">
        <f ca="1">CA137-CA$394</f>
        <v>0.14315209919421468</v>
      </c>
      <c r="CG137" s="193">
        <v>133</v>
      </c>
      <c r="CH137" s="193">
        <f ca="1">IF(CB137&gt;=0,0,1)</f>
        <v>0</v>
      </c>
      <c r="CI137" s="193">
        <f ca="1">IF(CC137&gt;=0,0,1)</f>
        <v>0</v>
      </c>
    </row>
    <row r="138" spans="1:87" ht="15.6">
      <c r="A138" s="342">
        <v>45560</v>
      </c>
      <c r="B138" s="113">
        <f>'Stocks 1 Day Returns'!B143*'Final Portfolio'!$C$3</f>
        <v>3.2667664787015484E-3</v>
      </c>
      <c r="C138" s="113">
        <f>'Stocks 1 Day Returns'!C143*'Final Portfolio'!$C$4</f>
        <v>9.4911318388490645E-4</v>
      </c>
      <c r="D138" s="113">
        <f>'Stocks 1 Day Returns'!D143*'Final Portfolio'!$C$5</f>
        <v>3.9168859736079528E-4</v>
      </c>
      <c r="E138" s="113">
        <f>'Stocks 1 Day Returns'!E143*'Final Portfolio'!$C$6</f>
        <v>1.0483025939293244E-3</v>
      </c>
      <c r="F138" s="113">
        <f>'Stocks 1 Day Returns'!F143*'Final Portfolio'!$C$7</f>
        <v>1.9650934885318792E-3</v>
      </c>
      <c r="G138" s="113">
        <f>'Stocks 1 Day Returns'!G143*'Final Portfolio'!$C$8</f>
        <v>6.780085268456748E-5</v>
      </c>
      <c r="H138" s="113">
        <f>'Stocks 1 Day Returns'!H143*'Final Portfolio'!$C$9</f>
        <v>1.9043127028071315E-3</v>
      </c>
      <c r="I138" s="113">
        <f>'Stocks 1 Day Returns'!I143*'Final Portfolio'!$C$10</f>
        <v>1.9082821713613861E-4</v>
      </c>
      <c r="J138" s="113">
        <f>'Stocks 1 Day Returns'!J143*'Final Portfolio'!$C$11</f>
        <v>3.1894472967590004E-3</v>
      </c>
      <c r="K138" s="113">
        <f>'Stocks 1 Day Returns'!K143*'Final Portfolio'!$C$12</f>
        <v>3.0654092112782252E-3</v>
      </c>
      <c r="L138" s="252">
        <f t="shared" si="12"/>
        <v>1.6038762623073518E-2</v>
      </c>
      <c r="M138" s="113">
        <f t="shared" si="13"/>
        <v>3.4450292319692537E-2</v>
      </c>
      <c r="N138" s="113">
        <f t="shared" si="14"/>
        <v>4.3771463617868073E-2</v>
      </c>
      <c r="Q138" s="227">
        <v>45461</v>
      </c>
      <c r="R138" s="113">
        <f>'Stocks 1 Month Returns'!O138*'Final Portfolio'!$J$3</f>
        <v>-6.6840506004978931E-3</v>
      </c>
      <c r="S138" s="113">
        <f>'Stocks 1 Month Returns'!P138*'Final Portfolio'!$J$4</f>
        <v>9.1339725657096065E-3</v>
      </c>
      <c r="T138" s="113">
        <f>'Stocks 1 Month Returns'!Q138*'Final Portfolio'!$J$6</f>
        <v>2.765594128164395E-3</v>
      </c>
      <c r="U138" s="113">
        <f>'Stocks 1 Month Returns'!R138*'Final Portfolio'!$J$6</f>
        <v>-5.7624440707571356E-3</v>
      </c>
      <c r="V138" s="113">
        <f>'Stocks 1 Month Returns'!S138*'Final Portfolio'!$J$7</f>
        <v>-5.4393978332873622E-3</v>
      </c>
      <c r="W138" s="113">
        <f>'Stocks 1 Month Returns'!T138*'Final Portfolio'!$J$8</f>
        <v>-6.4498751625712393E-3</v>
      </c>
      <c r="X138" s="113">
        <f>'Stocks 1 Month Returns'!U138*'Final Portfolio'!$J$9</f>
        <v>1.1052601909553328E-3</v>
      </c>
      <c r="Y138" s="113">
        <f>'Stocks 1 Month Returns'!V138*'Final Portfolio'!$J$10</f>
        <v>-6.4075826621766141E-3</v>
      </c>
      <c r="Z138" s="113">
        <f>'Stocks 1 Month Returns'!W138*'Final Portfolio'!$J$11</f>
        <v>-6.6696487390783491E-3</v>
      </c>
      <c r="AA138" s="113">
        <f>'Stocks 1 Month Returns'!X138*'Final Portfolio'!$J$12</f>
        <v>-3.1400859839733576E-3</v>
      </c>
      <c r="AB138" s="113">
        <f>'Stocks 1 Month Returns'!Y138*'Final Portfolio'!$J$13</f>
        <v>1.0799419376096075E-2</v>
      </c>
      <c r="AC138" s="113">
        <f t="shared" si="9"/>
        <v>-1.6748838791416542E-2</v>
      </c>
      <c r="AD138" s="113">
        <f t="shared" si="10"/>
        <v>0.15073218170031594</v>
      </c>
      <c r="AE138" s="113">
        <f t="shared" si="11"/>
        <v>0.23538720655650258</v>
      </c>
      <c r="AI138" s="355">
        <v>134</v>
      </c>
      <c r="AJ138" s="355">
        <f>IF('Optimal Portfolio MAIN'!M136&gt;=0,0,1)</f>
        <v>0</v>
      </c>
      <c r="AK138" s="355">
        <f>IF('Optimal Portfolio MAIN'!N136&gt;=0,0,1)</f>
        <v>0</v>
      </c>
      <c r="AQ138" s="39">
        <v>105</v>
      </c>
      <c r="AR138" s="5">
        <f>IF('Optimal Portfolio MAIN'!AD124&gt;=0,0,1)</f>
        <v>0</v>
      </c>
      <c r="AS138" s="5">
        <f>IF('Optimal Portfolio MAIN'!AE124&gt;=0,0,1)</f>
        <v>0</v>
      </c>
      <c r="AY138" s="372">
        <v>134</v>
      </c>
      <c r="AZ138" s="372"/>
      <c r="BA138" s="372"/>
      <c r="BB138" s="391"/>
      <c r="BC138" s="391"/>
      <c r="BE138" s="39">
        <v>105</v>
      </c>
      <c r="BF138" s="222"/>
      <c r="BG138" s="222"/>
      <c r="BH138" s="400"/>
      <c r="BI138" s="400"/>
      <c r="BM138" s="193">
        <v>134</v>
      </c>
      <c r="BN138" s="366">
        <f ca="1">NORMINV(RAND(),$BR$2,$BR$3)</f>
        <v>-6.2481821938535666E-3</v>
      </c>
      <c r="BO138" s="361">
        <f ca="1">BN138-BN$296</f>
        <v>1.6125851100705916E-2</v>
      </c>
      <c r="BP138" s="367">
        <f ca="1">BN138-BN$301</f>
        <v>2.4493566331330381E-2</v>
      </c>
      <c r="BT138" s="193">
        <v>134</v>
      </c>
      <c r="BU138" s="356">
        <f ca="1">IF(BO138&gt;=0,0,1)</f>
        <v>0</v>
      </c>
      <c r="BV138" s="355">
        <f ca="1">IF(BP138&gt;=0,0,1)</f>
        <v>0</v>
      </c>
      <c r="BZ138" s="193">
        <v>134</v>
      </c>
      <c r="CA138" s="368">
        <f ca="1">NORMINV(RAND(),CE$2,CE$3)</f>
        <v>0.14819185294328735</v>
      </c>
      <c r="CB138" s="166">
        <f ca="1">CA138-CA$389</f>
        <v>0.22084346955183931</v>
      </c>
      <c r="CC138" s="166">
        <f ca="1">CA138-CA$394</f>
        <v>0.24907716294911353</v>
      </c>
      <c r="CG138" s="193">
        <v>134</v>
      </c>
      <c r="CH138" s="193">
        <f ca="1">IF(CB138&gt;=0,0,1)</f>
        <v>0</v>
      </c>
      <c r="CI138" s="193">
        <f ca="1">IF(CC138&gt;=0,0,1)</f>
        <v>0</v>
      </c>
    </row>
    <row r="139" spans="1:87" ht="15.6">
      <c r="A139" s="342">
        <v>45561</v>
      </c>
      <c r="B139" s="113">
        <f>'Stocks 1 Day Returns'!B142*'Final Portfolio'!$C$3</f>
        <v>1.025875546646411E-3</v>
      </c>
      <c r="C139" s="113">
        <f>'Stocks 1 Day Returns'!C142*'Final Portfolio'!$C$4</f>
        <v>6.6010287548873498E-4</v>
      </c>
      <c r="D139" s="113">
        <f>'Stocks 1 Day Returns'!D142*'Final Portfolio'!$C$5</f>
        <v>9.7716866150988403E-4</v>
      </c>
      <c r="E139" s="113">
        <f>'Stocks 1 Day Returns'!E142*'Final Portfolio'!$C$6</f>
        <v>7.7706636056839467E-4</v>
      </c>
      <c r="F139" s="113">
        <f>'Stocks 1 Day Returns'!F142*'Final Portfolio'!$C$7</f>
        <v>6.0284365338985507E-4</v>
      </c>
      <c r="G139" s="113">
        <f>'Stocks 1 Day Returns'!G142*'Final Portfolio'!$C$8</f>
        <v>-5.4932477705736725E-4</v>
      </c>
      <c r="H139" s="113">
        <f>'Stocks 1 Day Returns'!H142*'Final Portfolio'!$C$9</f>
        <v>1.4312649970692503E-3</v>
      </c>
      <c r="I139" s="113">
        <f>'Stocks 1 Day Returns'!I142*'Final Portfolio'!$C$10</f>
        <v>1.2870968226513745E-3</v>
      </c>
      <c r="J139" s="113">
        <f>'Stocks 1 Day Returns'!J142*'Final Portfolio'!$C$11</f>
        <v>-3.062341397123547E-4</v>
      </c>
      <c r="K139" s="113">
        <f>'Stocks 1 Day Returns'!K142*'Final Portfolio'!$C$12</f>
        <v>-3.0517973498279672E-4</v>
      </c>
      <c r="L139" s="252">
        <f t="shared" si="12"/>
        <v>5.6006802655713863E-3</v>
      </c>
      <c r="M139" s="113">
        <f t="shared" si="13"/>
        <v>2.4012209962190403E-2</v>
      </c>
      <c r="N139" s="113">
        <f t="shared" si="14"/>
        <v>3.3333381260365946E-2</v>
      </c>
      <c r="Q139" s="227">
        <v>45463</v>
      </c>
      <c r="R139" s="113">
        <f>'Stocks 1 Month Returns'!O139*'Final Portfolio'!$J$3</f>
        <v>-1.2578393276310829E-2</v>
      </c>
      <c r="S139" s="113">
        <f>'Stocks 1 Month Returns'!P139*'Final Portfolio'!$J$4</f>
        <v>3.21970420192208E-4</v>
      </c>
      <c r="T139" s="113">
        <f>'Stocks 1 Month Returns'!Q139*'Final Portfolio'!$J$6</f>
        <v>-2.8889753427477683E-3</v>
      </c>
      <c r="U139" s="113">
        <f>'Stocks 1 Month Returns'!R139*'Final Portfolio'!$J$6</f>
        <v>-9.4874515445897162E-3</v>
      </c>
      <c r="V139" s="113">
        <f>'Stocks 1 Month Returns'!S139*'Final Portfolio'!$J$7</f>
        <v>-1.3474246744091574E-2</v>
      </c>
      <c r="W139" s="113">
        <f>'Stocks 1 Month Returns'!T139*'Final Portfolio'!$J$8</f>
        <v>-1.0794705029819841E-2</v>
      </c>
      <c r="X139" s="113">
        <f>'Stocks 1 Month Returns'!U139*'Final Portfolio'!$J$9</f>
        <v>-6.1584741884008398E-3</v>
      </c>
      <c r="Y139" s="113">
        <f>'Stocks 1 Month Returns'!V139*'Final Portfolio'!$J$10</f>
        <v>-1.1243219622020652E-2</v>
      </c>
      <c r="Z139" s="113">
        <f>'Stocks 1 Month Returns'!W139*'Final Portfolio'!$J$11</f>
        <v>-1.3374009584165847E-2</v>
      </c>
      <c r="AA139" s="113">
        <f>'Stocks 1 Month Returns'!X139*'Final Portfolio'!$J$12</f>
        <v>-9.2784502897710064E-3</v>
      </c>
      <c r="AB139" s="113">
        <f>'Stocks 1 Month Returns'!Y139*'Final Portfolio'!$J$13</f>
        <v>-6.2123971568893266E-2</v>
      </c>
      <c r="AC139" s="113">
        <f t="shared" si="9"/>
        <v>-0.15107992677061913</v>
      </c>
      <c r="AD139" s="113">
        <f t="shared" si="10"/>
        <v>1.6401093721113341E-2</v>
      </c>
      <c r="AE139" s="113">
        <f t="shared" si="11"/>
        <v>0.10105611857729999</v>
      </c>
      <c r="AI139" s="355">
        <v>135</v>
      </c>
      <c r="AJ139" s="355">
        <f>IF('Optimal Portfolio MAIN'!M137&gt;=0,0,1)</f>
        <v>0</v>
      </c>
      <c r="AK139" s="355">
        <f>IF('Optimal Portfolio MAIN'!N137&gt;=0,0,1)</f>
        <v>0</v>
      </c>
      <c r="AQ139" s="39">
        <v>106</v>
      </c>
      <c r="AR139" s="5">
        <f>IF('Optimal Portfolio MAIN'!AD125&gt;=0,0,1)</f>
        <v>0</v>
      </c>
      <c r="AS139" s="5">
        <f>IF('Optimal Portfolio MAIN'!AE125&gt;=0,0,1)</f>
        <v>0</v>
      </c>
      <c r="AY139" s="372">
        <v>135</v>
      </c>
      <c r="AZ139" s="372"/>
      <c r="BA139" s="372"/>
      <c r="BB139" s="391"/>
      <c r="BC139" s="391"/>
      <c r="BE139" s="39">
        <v>106</v>
      </c>
      <c r="BF139" s="222"/>
      <c r="BG139" s="222"/>
      <c r="BH139" s="400"/>
      <c r="BI139" s="400"/>
      <c r="BM139" s="193">
        <v>135</v>
      </c>
      <c r="BN139" s="366">
        <f ca="1">NORMINV(RAND(),$BR$2,$BR$3)</f>
        <v>1.5926926993878252E-2</v>
      </c>
      <c r="BO139" s="361">
        <f ca="1">BN139-BN$296</f>
        <v>3.8300960288437734E-2</v>
      </c>
      <c r="BP139" s="367">
        <f ca="1">BN139-BN$301</f>
        <v>4.6668675519062203E-2</v>
      </c>
      <c r="BT139" s="193">
        <v>135</v>
      </c>
      <c r="BU139" s="356">
        <f ca="1">IF(BO139&gt;=0,0,1)</f>
        <v>0</v>
      </c>
      <c r="BV139" s="355">
        <f ca="1">IF(BP139&gt;=0,0,1)</f>
        <v>0</v>
      </c>
      <c r="BZ139" s="193">
        <v>135</v>
      </c>
      <c r="CA139" s="368">
        <f ca="1">NORMINV(RAND(),CE$2,CE$3)</f>
        <v>6.0745785125412385E-2</v>
      </c>
      <c r="CB139" s="166">
        <f ca="1">CA139-CA$389</f>
        <v>0.13339740173396433</v>
      </c>
      <c r="CC139" s="166">
        <f ca="1">CA139-CA$394</f>
        <v>0.16163109513123855</v>
      </c>
      <c r="CG139" s="193">
        <v>135</v>
      </c>
      <c r="CH139" s="193">
        <f ca="1">IF(CB139&gt;=0,0,1)</f>
        <v>0</v>
      </c>
      <c r="CI139" s="193">
        <f ca="1">IF(CC139&gt;=0,0,1)</f>
        <v>0</v>
      </c>
    </row>
    <row r="140" spans="1:87" ht="15.6">
      <c r="A140" s="342">
        <v>45562</v>
      </c>
      <c r="B140" s="113">
        <f>'Stocks 1 Day Returns'!B141*'Final Portfolio'!$C$3</f>
        <v>-1.8851345439503042E-3</v>
      </c>
      <c r="C140" s="113">
        <f>'Stocks 1 Day Returns'!C141*'Final Portfolio'!$C$4</f>
        <v>3.5841060886059983E-4</v>
      </c>
      <c r="D140" s="113">
        <f>'Stocks 1 Day Returns'!D141*'Final Portfolio'!$C$5</f>
        <v>-6.3141768812188695E-4</v>
      </c>
      <c r="E140" s="113">
        <f>'Stocks 1 Day Returns'!E141*'Final Portfolio'!$C$6</f>
        <v>-7.377756624988629E-5</v>
      </c>
      <c r="F140" s="113">
        <f>'Stocks 1 Day Returns'!F141*'Final Portfolio'!$C$7</f>
        <v>2.2713272361045032E-4</v>
      </c>
      <c r="G140" s="113">
        <f>'Stocks 1 Day Returns'!G141*'Final Portfolio'!$C$8</f>
        <v>-7.4807934321209461E-4</v>
      </c>
      <c r="H140" s="113">
        <f>'Stocks 1 Day Returns'!H141*'Final Portfolio'!$C$9</f>
        <v>1.0802948328891837E-5</v>
      </c>
      <c r="I140" s="113">
        <f>'Stocks 1 Day Returns'!I141*'Final Portfolio'!$C$10</f>
        <v>8.838986976861784E-4</v>
      </c>
      <c r="J140" s="113">
        <f>'Stocks 1 Day Returns'!J141*'Final Portfolio'!$C$11</f>
        <v>-6.459969150629896E-4</v>
      </c>
      <c r="K140" s="113">
        <f>'Stocks 1 Day Returns'!K141*'Final Portfolio'!$C$12</f>
        <v>-5.4262976435481837E-5</v>
      </c>
      <c r="L140" s="252">
        <f t="shared" si="12"/>
        <v>-2.5584240545465228E-3</v>
      </c>
      <c r="M140" s="113">
        <f t="shared" si="13"/>
        <v>1.5853105642072495E-2</v>
      </c>
      <c r="N140" s="113">
        <f t="shared" si="14"/>
        <v>2.5174276940248035E-2</v>
      </c>
      <c r="Q140" s="227">
        <v>45464</v>
      </c>
      <c r="R140" s="113">
        <f>'Stocks 1 Month Returns'!O140*'Final Portfolio'!$J$3</f>
        <v>-7.705540666256983E-3</v>
      </c>
      <c r="S140" s="113">
        <f>'Stocks 1 Month Returns'!P140*'Final Portfolio'!$J$4</f>
        <v>1.4764537162157353E-3</v>
      </c>
      <c r="T140" s="113">
        <f>'Stocks 1 Month Returns'!Q140*'Final Portfolio'!$J$6</f>
        <v>-9.7687981742504708E-4</v>
      </c>
      <c r="U140" s="113">
        <f>'Stocks 1 Month Returns'!R140*'Final Portfolio'!$J$6</f>
        <v>-4.058696709362675E-3</v>
      </c>
      <c r="V140" s="113">
        <f>'Stocks 1 Month Returns'!S140*'Final Portfolio'!$J$7</f>
        <v>-8.3886662660649612E-3</v>
      </c>
      <c r="W140" s="113">
        <f>'Stocks 1 Month Returns'!T140*'Final Portfolio'!$J$8</f>
        <v>-5.279293034857014E-3</v>
      </c>
      <c r="X140" s="113">
        <f>'Stocks 1 Month Returns'!U140*'Final Portfolio'!$J$9</f>
        <v>1.1680279482167321E-4</v>
      </c>
      <c r="Y140" s="113">
        <f>'Stocks 1 Month Returns'!V140*'Final Portfolio'!$J$10</f>
        <v>-7.6845574489077841E-3</v>
      </c>
      <c r="Z140" s="113">
        <f>'Stocks 1 Month Returns'!W140*'Final Portfolio'!$J$11</f>
        <v>-9.9675252723736354E-3</v>
      </c>
      <c r="AA140" s="113">
        <f>'Stocks 1 Month Returns'!X140*'Final Portfolio'!$J$12</f>
        <v>-2.9976819386209287E-3</v>
      </c>
      <c r="AB140" s="113">
        <f>'Stocks 1 Month Returns'!Y140*'Final Portfolio'!$J$13</f>
        <v>-3.2401745451306141E-2</v>
      </c>
      <c r="AC140" s="113">
        <f t="shared" si="9"/>
        <v>-7.7867330094137766E-2</v>
      </c>
      <c r="AD140" s="113">
        <f t="shared" si="10"/>
        <v>8.9613690397594703E-2</v>
      </c>
      <c r="AE140" s="113">
        <f t="shared" si="11"/>
        <v>0.17426871525378135</v>
      </c>
      <c r="AI140" s="355">
        <v>136</v>
      </c>
      <c r="AJ140" s="355">
        <f>IF('Optimal Portfolio MAIN'!M138&gt;=0,0,1)</f>
        <v>0</v>
      </c>
      <c r="AK140" s="355">
        <f>IF('Optimal Portfolio MAIN'!N138&gt;=0,0,1)</f>
        <v>0</v>
      </c>
      <c r="AQ140" s="39">
        <v>107</v>
      </c>
      <c r="AR140" s="5">
        <f>IF('Optimal Portfolio MAIN'!AD126&gt;=0,0,1)</f>
        <v>0</v>
      </c>
      <c r="AS140" s="5">
        <f>IF('Optimal Portfolio MAIN'!AE126&gt;=0,0,1)</f>
        <v>0</v>
      </c>
      <c r="AY140" s="372">
        <v>136</v>
      </c>
      <c r="AZ140" s="372"/>
      <c r="BA140" s="372"/>
      <c r="BB140" s="391"/>
      <c r="BC140" s="391"/>
      <c r="BE140" s="39">
        <v>107</v>
      </c>
      <c r="BF140" s="222"/>
      <c r="BG140" s="222"/>
      <c r="BH140" s="400"/>
      <c r="BI140" s="400"/>
      <c r="BM140" s="193">
        <v>136</v>
      </c>
      <c r="BN140" s="366">
        <f ca="1">NORMINV(RAND(),$BR$2,$BR$3)</f>
        <v>-7.7574567192400376E-3</v>
      </c>
      <c r="BO140" s="361">
        <f ca="1">BN140-BN$296</f>
        <v>1.4616576575319444E-2</v>
      </c>
      <c r="BP140" s="367">
        <f ca="1">BN140-BN$301</f>
        <v>2.2984291805943909E-2</v>
      </c>
      <c r="BT140" s="193">
        <v>136</v>
      </c>
      <c r="BU140" s="356">
        <f ca="1">IF(BO140&gt;=0,0,1)</f>
        <v>0</v>
      </c>
      <c r="BV140" s="355">
        <f ca="1">IF(BP140&gt;=0,0,1)</f>
        <v>0</v>
      </c>
      <c r="BZ140" s="193">
        <v>136</v>
      </c>
      <c r="CA140" s="368">
        <f ca="1">NORMINV(RAND(),CE$2,CE$3)</f>
        <v>0.11299149217432536</v>
      </c>
      <c r="CB140" s="166">
        <f ca="1">CA140-CA$389</f>
        <v>0.18564310878287732</v>
      </c>
      <c r="CC140" s="166">
        <f ca="1">CA140-CA$394</f>
        <v>0.21387680218015154</v>
      </c>
      <c r="CG140" s="193">
        <v>136</v>
      </c>
      <c r="CH140" s="193">
        <f ca="1">IF(CB140&gt;=0,0,1)</f>
        <v>0</v>
      </c>
      <c r="CI140" s="193">
        <f ca="1">IF(CC140&gt;=0,0,1)</f>
        <v>0</v>
      </c>
    </row>
    <row r="141" spans="1:87" ht="15.6">
      <c r="A141" s="342">
        <v>45567</v>
      </c>
      <c r="B141" s="113">
        <f>'Stocks 1 Day Returns'!B140*'Final Portfolio'!$C$3</f>
        <v>-3.3306240961721302E-5</v>
      </c>
      <c r="C141" s="113">
        <f>'Stocks 1 Day Returns'!C140*'Final Portfolio'!$C$4</f>
        <v>1.2572478280918896E-4</v>
      </c>
      <c r="D141" s="113">
        <f>'Stocks 1 Day Returns'!D140*'Final Portfolio'!$C$5</f>
        <v>-6.6775877929097221E-4</v>
      </c>
      <c r="E141" s="113">
        <f>'Stocks 1 Day Returns'!E140*'Final Portfolio'!$C$6</f>
        <v>3.084579292080125E-4</v>
      </c>
      <c r="F141" s="113">
        <f>'Stocks 1 Day Returns'!F140*'Final Portfolio'!$C$7</f>
        <v>7.848156573318965E-4</v>
      </c>
      <c r="G141" s="113">
        <f>'Stocks 1 Day Returns'!G140*'Final Portfolio'!$C$8</f>
        <v>4.3125561994871386E-4</v>
      </c>
      <c r="H141" s="113">
        <f>'Stocks 1 Day Returns'!H140*'Final Portfolio'!$C$9</f>
        <v>1.3354814448299555E-3</v>
      </c>
      <c r="I141" s="113">
        <f>'Stocks 1 Day Returns'!I140*'Final Portfolio'!$C$10</f>
        <v>2.2378304897557521E-3</v>
      </c>
      <c r="J141" s="113">
        <f>'Stocks 1 Day Returns'!J140*'Final Portfolio'!$C$11</f>
        <v>1.0321789534629942E-3</v>
      </c>
      <c r="K141" s="113">
        <f>'Stocks 1 Day Returns'!K140*'Final Portfolio'!$C$12</f>
        <v>-1.6481111692644768E-3</v>
      </c>
      <c r="L141" s="252">
        <f t="shared" si="12"/>
        <v>3.906568687829343E-3</v>
      </c>
      <c r="M141" s="113">
        <f t="shared" si="13"/>
        <v>2.2318098384448364E-2</v>
      </c>
      <c r="N141" s="113">
        <f t="shared" si="14"/>
        <v>3.1639269682623899E-2</v>
      </c>
      <c r="Q141" s="227">
        <v>45468</v>
      </c>
      <c r="R141" s="113">
        <f>'Stocks 1 Month Returns'!O141*'Final Portfolio'!$J$3</f>
        <v>-5.4487864082663267E-3</v>
      </c>
      <c r="S141" s="113">
        <f>'Stocks 1 Month Returns'!P141*'Final Portfolio'!$J$4</f>
        <v>5.2571810644215233E-3</v>
      </c>
      <c r="T141" s="113">
        <f>'Stocks 1 Month Returns'!Q141*'Final Portfolio'!$J$6</f>
        <v>9.8311386118908215E-4</v>
      </c>
      <c r="U141" s="113">
        <f>'Stocks 1 Month Returns'!R141*'Final Portfolio'!$J$6</f>
        <v>-2.7672775841524901E-3</v>
      </c>
      <c r="V141" s="113">
        <f>'Stocks 1 Month Returns'!S141*'Final Portfolio'!$J$7</f>
        <v>-5.364394583637631E-3</v>
      </c>
      <c r="W141" s="113">
        <f>'Stocks 1 Month Returns'!T141*'Final Portfolio'!$J$8</f>
        <v>-1.7047782268888368E-3</v>
      </c>
      <c r="X141" s="113">
        <f>'Stocks 1 Month Returns'!U141*'Final Portfolio'!$J$9</f>
        <v>2.4068646249484258E-3</v>
      </c>
      <c r="Y141" s="113">
        <f>'Stocks 1 Month Returns'!V141*'Final Portfolio'!$J$10</f>
        <v>-2.5302166050171003E-3</v>
      </c>
      <c r="Z141" s="113">
        <f>'Stocks 1 Month Returns'!W141*'Final Portfolio'!$J$11</f>
        <v>-9.1574447140087001E-3</v>
      </c>
      <c r="AA141" s="113">
        <f>'Stocks 1 Month Returns'!X141*'Final Portfolio'!$J$12</f>
        <v>-1.8295326807940492E-3</v>
      </c>
      <c r="AB141" s="113">
        <f>'Stocks 1 Month Returns'!Y141*'Final Portfolio'!$J$13</f>
        <v>-4.0185155594946176E-3</v>
      </c>
      <c r="AC141" s="113">
        <f t="shared" si="9"/>
        <v>-2.417378681170072E-2</v>
      </c>
      <c r="AD141" s="113">
        <f t="shared" si="10"/>
        <v>0.14330723368003176</v>
      </c>
      <c r="AE141" s="113">
        <f t="shared" si="11"/>
        <v>0.2279622585362184</v>
      </c>
      <c r="AI141" s="355">
        <v>137</v>
      </c>
      <c r="AJ141" s="355">
        <f>IF('Optimal Portfolio MAIN'!M139&gt;=0,0,1)</f>
        <v>0</v>
      </c>
      <c r="AK141" s="355">
        <f>IF('Optimal Portfolio MAIN'!N139&gt;=0,0,1)</f>
        <v>0</v>
      </c>
      <c r="AQ141" s="39">
        <v>108</v>
      </c>
      <c r="AR141" s="5">
        <f>IF('Optimal Portfolio MAIN'!AD127&gt;=0,0,1)</f>
        <v>0</v>
      </c>
      <c r="AS141" s="5">
        <f>IF('Optimal Portfolio MAIN'!AE127&gt;=0,0,1)</f>
        <v>0</v>
      </c>
      <c r="AY141" s="372">
        <v>137</v>
      </c>
      <c r="AZ141" s="372"/>
      <c r="BA141" s="372"/>
      <c r="BB141" s="391"/>
      <c r="BC141" s="391"/>
      <c r="BE141" s="39">
        <v>108</v>
      </c>
      <c r="BF141" s="222"/>
      <c r="BG141" s="222"/>
      <c r="BH141" s="400"/>
      <c r="BI141" s="400"/>
      <c r="BM141" s="193">
        <v>137</v>
      </c>
      <c r="BN141" s="366">
        <f ca="1">NORMINV(RAND(),$BR$2,$BR$3)</f>
        <v>-4.2845806616001444E-2</v>
      </c>
      <c r="BO141" s="361">
        <f ca="1">BN141-BN$296</f>
        <v>-2.0471773321441962E-2</v>
      </c>
      <c r="BP141" s="367">
        <f ca="1">BN141-BN$301</f>
        <v>-1.2104058090817497E-2</v>
      </c>
      <c r="BT141" s="193">
        <v>137</v>
      </c>
      <c r="BU141" s="356">
        <f ca="1">IF(BO141&gt;=0,0,1)</f>
        <v>1</v>
      </c>
      <c r="BV141" s="355">
        <f ca="1">IF(BP141&gt;=0,0,1)</f>
        <v>1</v>
      </c>
      <c r="BZ141" s="193">
        <v>137</v>
      </c>
      <c r="CA141" s="368">
        <f ca="1">NORMINV(RAND(),CE$2,CE$3)</f>
        <v>-8.6667628606222583E-2</v>
      </c>
      <c r="CB141" s="166">
        <f ca="1">CA141-CA$389</f>
        <v>-1.4016011997670635E-2</v>
      </c>
      <c r="CC141" s="166">
        <f ca="1">CA141-CA$394</f>
        <v>1.4217681399603582E-2</v>
      </c>
      <c r="CG141" s="193">
        <v>137</v>
      </c>
      <c r="CH141" s="193">
        <f ca="1">IF(CB141&gt;=0,0,1)</f>
        <v>1</v>
      </c>
      <c r="CI141" s="193">
        <f ca="1">IF(CC141&gt;=0,0,1)</f>
        <v>0</v>
      </c>
    </row>
    <row r="142" spans="1:87" ht="15.6">
      <c r="A142" s="342">
        <v>45568</v>
      </c>
      <c r="B142" s="113">
        <f>'Stocks 1 Day Returns'!B139*'Final Portfolio'!$C$3</f>
        <v>1.752609905373781E-3</v>
      </c>
      <c r="C142" s="113">
        <f>'Stocks 1 Day Returns'!C139*'Final Portfolio'!$C$4</f>
        <v>-4.7029086706251719E-6</v>
      </c>
      <c r="D142" s="113">
        <f>'Stocks 1 Day Returns'!D139*'Final Portfolio'!$C$5</f>
        <v>-6.2535757510652208E-4</v>
      </c>
      <c r="E142" s="113">
        <f>'Stocks 1 Day Returns'!E139*'Final Portfolio'!$C$6</f>
        <v>-1.1944966815731982E-4</v>
      </c>
      <c r="F142" s="113">
        <f>'Stocks 1 Day Returns'!F139*'Final Portfolio'!$C$7</f>
        <v>7.607281096108664E-4</v>
      </c>
      <c r="G142" s="113">
        <f>'Stocks 1 Day Returns'!G139*'Final Portfolio'!$C$8</f>
        <v>4.0944360510778875E-4</v>
      </c>
      <c r="H142" s="113">
        <f>'Stocks 1 Day Returns'!H139*'Final Portfolio'!$C$9</f>
        <v>-3.0294231910545587E-4</v>
      </c>
      <c r="I142" s="113">
        <f>'Stocks 1 Day Returns'!I139*'Final Portfolio'!$C$10</f>
        <v>-1.6910214677719169E-3</v>
      </c>
      <c r="J142" s="113">
        <f>'Stocks 1 Day Returns'!J139*'Final Portfolio'!$C$11</f>
        <v>9.286392996514614E-4</v>
      </c>
      <c r="K142" s="113">
        <f>'Stocks 1 Day Returns'!K139*'Final Portfolio'!$C$12</f>
        <v>-1.2185928650861656E-3</v>
      </c>
      <c r="L142" s="252">
        <f t="shared" si="12"/>
        <v>-1.1064588415410793E-4</v>
      </c>
      <c r="M142" s="113">
        <f t="shared" si="13"/>
        <v>1.8300883812464912E-2</v>
      </c>
      <c r="N142" s="113">
        <f t="shared" si="14"/>
        <v>2.7622055110640451E-2</v>
      </c>
      <c r="Q142" s="227">
        <v>45469</v>
      </c>
      <c r="R142" s="113">
        <f>'Stocks 1 Month Returns'!O142*'Final Portfolio'!$J$3</f>
        <v>-1.7485692055727476E-3</v>
      </c>
      <c r="S142" s="113">
        <f>'Stocks 1 Month Returns'!P142*'Final Portfolio'!$J$4</f>
        <v>9.3839849821210648E-3</v>
      </c>
      <c r="T142" s="113">
        <f>'Stocks 1 Month Returns'!Q142*'Final Portfolio'!$J$6</f>
        <v>1.9788713567088401E-3</v>
      </c>
      <c r="U142" s="113">
        <f>'Stocks 1 Month Returns'!R142*'Final Portfolio'!$J$6</f>
        <v>-2.1508209175791484E-3</v>
      </c>
      <c r="V142" s="113">
        <f>'Stocks 1 Month Returns'!S142*'Final Portfolio'!$J$7</f>
        <v>-2.2973212459000835E-3</v>
      </c>
      <c r="W142" s="113">
        <f>'Stocks 1 Month Returns'!T142*'Final Portfolio'!$J$8</f>
        <v>1.4977594116209803E-2</v>
      </c>
      <c r="X142" s="113">
        <f>'Stocks 1 Month Returns'!U142*'Final Portfolio'!$J$9</f>
        <v>1.5431153599040391E-3</v>
      </c>
      <c r="Y142" s="113">
        <f>'Stocks 1 Month Returns'!V142*'Final Portfolio'!$J$10</f>
        <v>-3.4550118094161275E-3</v>
      </c>
      <c r="Z142" s="113">
        <f>'Stocks 1 Month Returns'!W142*'Final Portfolio'!$J$11</f>
        <v>3.0614423144796903E-4</v>
      </c>
      <c r="AA142" s="113">
        <f>'Stocks 1 Month Returns'!X142*'Final Portfolio'!$J$12</f>
        <v>3.8333779991121088E-3</v>
      </c>
      <c r="AB142" s="113">
        <f>'Stocks 1 Month Returns'!Y142*'Final Portfolio'!$J$13</f>
        <v>6.3040184395306564E-3</v>
      </c>
      <c r="AC142" s="113">
        <f t="shared" si="9"/>
        <v>2.8675383306566372E-2</v>
      </c>
      <c r="AD142" s="113">
        <f t="shared" si="10"/>
        <v>0.19615640379829885</v>
      </c>
      <c r="AE142" s="113">
        <f t="shared" si="11"/>
        <v>0.2808114286544855</v>
      </c>
      <c r="AI142" s="355">
        <v>138</v>
      </c>
      <c r="AJ142" s="355">
        <f>IF('Optimal Portfolio MAIN'!M140&gt;=0,0,1)</f>
        <v>0</v>
      </c>
      <c r="AK142" s="355">
        <f>IF('Optimal Portfolio MAIN'!N140&gt;=0,0,1)</f>
        <v>0</v>
      </c>
      <c r="AQ142" s="39">
        <v>109</v>
      </c>
      <c r="AR142" s="5">
        <f>IF('Optimal Portfolio MAIN'!AD128&gt;=0,0,1)</f>
        <v>0</v>
      </c>
      <c r="AS142" s="5">
        <f>IF('Optimal Portfolio MAIN'!AE128&gt;=0,0,1)</f>
        <v>0</v>
      </c>
      <c r="AY142" s="372">
        <v>138</v>
      </c>
      <c r="AZ142" s="372"/>
      <c r="BA142" s="372"/>
      <c r="BB142" s="391"/>
      <c r="BC142" s="391"/>
      <c r="BE142" s="39">
        <v>109</v>
      </c>
      <c r="BF142" s="222"/>
      <c r="BG142" s="222"/>
      <c r="BH142" s="400"/>
      <c r="BI142" s="400"/>
      <c r="BM142" s="193">
        <v>138</v>
      </c>
      <c r="BN142" s="366">
        <f ca="1">NORMINV(RAND(),$BR$2,$BR$3)</f>
        <v>-1.765203920438654E-2</v>
      </c>
      <c r="BO142" s="361">
        <f ca="1">BN142-BN$296</f>
        <v>4.7219940901729422E-3</v>
      </c>
      <c r="BP142" s="367">
        <f ca="1">BN142-BN$301</f>
        <v>1.3089709320797407E-2</v>
      </c>
      <c r="BT142" s="193">
        <v>138</v>
      </c>
      <c r="BU142" s="356">
        <f ca="1">IF(BO142&gt;=0,0,1)</f>
        <v>0</v>
      </c>
      <c r="BV142" s="355">
        <f ca="1">IF(BP142&gt;=0,0,1)</f>
        <v>0</v>
      </c>
      <c r="BZ142" s="193">
        <v>138</v>
      </c>
      <c r="CA142" s="368">
        <f ca="1">NORMINV(RAND(),CE$2,CE$3)</f>
        <v>2.8215345358468084E-2</v>
      </c>
      <c r="CB142" s="166">
        <f ca="1">CA142-CA$389</f>
        <v>0.10086696196702002</v>
      </c>
      <c r="CC142" s="166">
        <f ca="1">CA142-CA$394</f>
        <v>0.12910065536429424</v>
      </c>
      <c r="CG142" s="193">
        <v>138</v>
      </c>
      <c r="CH142" s="193">
        <f ca="1">IF(CB142&gt;=0,0,1)</f>
        <v>0</v>
      </c>
      <c r="CI142" s="193">
        <f ca="1">IF(CC142&gt;=0,0,1)</f>
        <v>0</v>
      </c>
    </row>
    <row r="143" spans="1:87" ht="15.6">
      <c r="A143" s="342">
        <v>45569</v>
      </c>
      <c r="B143" s="113">
        <f>'Stocks 1 Day Returns'!B138*'Final Portfolio'!$C$3</f>
        <v>5.0178494867575548E-3</v>
      </c>
      <c r="C143" s="113">
        <f>'Stocks 1 Day Returns'!C138*'Final Portfolio'!$C$4</f>
        <v>-4.5156800371146219E-4</v>
      </c>
      <c r="D143" s="113">
        <f>'Stocks 1 Day Returns'!D138*'Final Portfolio'!$C$5</f>
        <v>5.6017174668186785E-4</v>
      </c>
      <c r="E143" s="113">
        <f>'Stocks 1 Day Returns'!E138*'Final Portfolio'!$C$6</f>
        <v>1.6665006201438626E-4</v>
      </c>
      <c r="F143" s="113">
        <f>'Stocks 1 Day Returns'!F138*'Final Portfolio'!$C$7</f>
        <v>1.6482032616243369E-4</v>
      </c>
      <c r="G143" s="113">
        <f>'Stocks 1 Day Returns'!G138*'Final Portfolio'!$C$8</f>
        <v>-1.1873125639530724E-3</v>
      </c>
      <c r="H143" s="113">
        <f>'Stocks 1 Day Returns'!H138*'Final Portfolio'!$C$9</f>
        <v>-4.4343692935605323E-3</v>
      </c>
      <c r="I143" s="113">
        <f>'Stocks 1 Day Returns'!I138*'Final Portfolio'!$C$10</f>
        <v>-2.1787722273045517E-3</v>
      </c>
      <c r="J143" s="113">
        <f>'Stocks 1 Day Returns'!J138*'Final Portfolio'!$C$11</f>
        <v>-2.1283732107134157E-3</v>
      </c>
      <c r="K143" s="113">
        <f>'Stocks 1 Day Returns'!K138*'Final Portfolio'!$C$12</f>
        <v>-7.9901085311934184E-4</v>
      </c>
      <c r="L143" s="252">
        <f t="shared" si="12"/>
        <v>-5.2699145307461333E-3</v>
      </c>
      <c r="M143" s="113">
        <f t="shared" si="13"/>
        <v>1.3141615165872885E-2</v>
      </c>
      <c r="N143" s="113">
        <f t="shared" si="14"/>
        <v>2.2462786464048423E-2</v>
      </c>
      <c r="Q143" s="227">
        <v>45470</v>
      </c>
      <c r="R143" s="113">
        <f>'Stocks 1 Month Returns'!O143*'Final Portfolio'!$J$3</f>
        <v>-3.1178063288516467E-3</v>
      </c>
      <c r="S143" s="113">
        <f>'Stocks 1 Month Returns'!P143*'Final Portfolio'!$J$4</f>
        <v>8.6817838641955296E-3</v>
      </c>
      <c r="T143" s="113">
        <f>'Stocks 1 Month Returns'!Q143*'Final Portfolio'!$J$6</f>
        <v>1.9407686967082859E-3</v>
      </c>
      <c r="U143" s="113">
        <f>'Stocks 1 Month Returns'!R143*'Final Portfolio'!$J$6</f>
        <v>-4.378032231201967E-4</v>
      </c>
      <c r="V143" s="113">
        <f>'Stocks 1 Month Returns'!S143*'Final Portfolio'!$J$7</f>
        <v>-3.0082974892957017E-3</v>
      </c>
      <c r="W143" s="113">
        <f>'Stocks 1 Month Returns'!T143*'Final Portfolio'!$J$8</f>
        <v>1.6109028305241281E-2</v>
      </c>
      <c r="X143" s="113">
        <f>'Stocks 1 Month Returns'!U143*'Final Portfolio'!$J$9</f>
        <v>6.4357757419332808E-4</v>
      </c>
      <c r="Y143" s="113">
        <f>'Stocks 1 Month Returns'!V143*'Final Portfolio'!$J$10</f>
        <v>-3.2292430417936312E-3</v>
      </c>
      <c r="Z143" s="113">
        <f>'Stocks 1 Month Returns'!W143*'Final Portfolio'!$J$11</f>
        <v>1.7482993390326885E-3</v>
      </c>
      <c r="AA143" s="113">
        <f>'Stocks 1 Month Returns'!X143*'Final Portfolio'!$J$12</f>
        <v>7.1483381133218907E-3</v>
      </c>
      <c r="AB143" s="113">
        <f>'Stocks 1 Month Returns'!Y143*'Final Portfolio'!$J$13</f>
        <v>5.6137006564651593E-3</v>
      </c>
      <c r="AC143" s="113">
        <f t="shared" si="9"/>
        <v>3.2092346466096988E-2</v>
      </c>
      <c r="AD143" s="113">
        <f t="shared" si="10"/>
        <v>0.19957336695782946</v>
      </c>
      <c r="AE143" s="113">
        <f t="shared" si="11"/>
        <v>0.2842283918140161</v>
      </c>
      <c r="AI143" s="355">
        <v>139</v>
      </c>
      <c r="AJ143" s="355">
        <f>IF('Optimal Portfolio MAIN'!M141&gt;=0,0,1)</f>
        <v>0</v>
      </c>
      <c r="AK143" s="355">
        <f>IF('Optimal Portfolio MAIN'!N141&gt;=0,0,1)</f>
        <v>0</v>
      </c>
      <c r="AQ143" s="39">
        <v>110</v>
      </c>
      <c r="AR143" s="5">
        <f>IF('Optimal Portfolio MAIN'!AD129&gt;=0,0,1)</f>
        <v>0</v>
      </c>
      <c r="AS143" s="5">
        <f>IF('Optimal Portfolio MAIN'!AE129&gt;=0,0,1)</f>
        <v>0</v>
      </c>
      <c r="AY143" s="372">
        <v>139</v>
      </c>
      <c r="AZ143" s="372"/>
      <c r="BA143" s="372"/>
      <c r="BB143" s="391"/>
      <c r="BC143" s="391"/>
      <c r="BE143" s="39">
        <v>110</v>
      </c>
      <c r="BF143" s="222"/>
      <c r="BG143" s="222"/>
      <c r="BH143" s="400"/>
      <c r="BI143" s="400"/>
      <c r="BM143" s="193">
        <v>139</v>
      </c>
      <c r="BN143" s="366">
        <f ca="1">NORMINV(RAND(),$BR$2,$BR$3)</f>
        <v>3.5326966766431094E-2</v>
      </c>
      <c r="BO143" s="361">
        <f ca="1">BN143-BN$296</f>
        <v>5.7701000060990576E-2</v>
      </c>
      <c r="BP143" s="367">
        <f ca="1">BN143-BN$301</f>
        <v>6.6068715291615038E-2</v>
      </c>
      <c r="BT143" s="193">
        <v>139</v>
      </c>
      <c r="BU143" s="356">
        <f ca="1">IF(BO143&gt;=0,0,1)</f>
        <v>0</v>
      </c>
      <c r="BV143" s="355">
        <f ca="1">IF(BP143&gt;=0,0,1)</f>
        <v>0</v>
      </c>
      <c r="BZ143" s="193">
        <v>139</v>
      </c>
      <c r="CA143" s="368">
        <f ca="1">NORMINV(RAND(),CE$2,CE$3)</f>
        <v>5.3469226635431431E-2</v>
      </c>
      <c r="CB143" s="166">
        <f ca="1">CA143-CA$389</f>
        <v>0.12612084324398337</v>
      </c>
      <c r="CC143" s="166">
        <f ca="1">CA143-CA$394</f>
        <v>0.15435453664125759</v>
      </c>
      <c r="CG143" s="193">
        <v>139</v>
      </c>
      <c r="CH143" s="193">
        <f ca="1">IF(CB143&gt;=0,0,1)</f>
        <v>0</v>
      </c>
      <c r="CI143" s="193">
        <f ca="1">IF(CC143&gt;=0,0,1)</f>
        <v>0</v>
      </c>
    </row>
    <row r="144" spans="1:87" ht="15.6">
      <c r="A144" s="342">
        <v>45574</v>
      </c>
      <c r="B144" s="113">
        <f>'Stocks 1 Day Returns'!B137*'Final Portfolio'!$C$3</f>
        <v>7.1462541710399568E-3</v>
      </c>
      <c r="C144" s="113">
        <f>'Stocks 1 Day Returns'!C137*'Final Portfolio'!$C$4</f>
        <v>7.3989961565763319E-4</v>
      </c>
      <c r="D144" s="113">
        <f>'Stocks 1 Day Returns'!D137*'Final Portfolio'!$C$5</f>
        <v>2.9683429758403879E-4</v>
      </c>
      <c r="E144" s="113">
        <f>'Stocks 1 Day Returns'!E137*'Final Portfolio'!$C$6</f>
        <v>1.9439761236680142E-3</v>
      </c>
      <c r="F144" s="113">
        <f>'Stocks 1 Day Returns'!F137*'Final Portfolio'!$C$7</f>
        <v>1.2984689702735053E-3</v>
      </c>
      <c r="G144" s="113">
        <f>'Stocks 1 Day Returns'!G137*'Final Portfolio'!$C$8</f>
        <v>-1.2854130417966783E-2</v>
      </c>
      <c r="H144" s="113">
        <f>'Stocks 1 Day Returns'!H137*'Final Portfolio'!$C$9</f>
        <v>1.4929786496198048E-3</v>
      </c>
      <c r="I144" s="113">
        <f>'Stocks 1 Day Returns'!I137*'Final Portfolio'!$C$10</f>
        <v>1.4394082662166885E-3</v>
      </c>
      <c r="J144" s="113">
        <f>'Stocks 1 Day Returns'!J137*'Final Portfolio'!$C$11</f>
        <v>2.4101075791561842E-4</v>
      </c>
      <c r="K144" s="113">
        <f>'Stocks 1 Day Returns'!K137*'Final Portfolio'!$C$12</f>
        <v>2.039464062600427E-3</v>
      </c>
      <c r="L144" s="252">
        <f t="shared" si="12"/>
        <v>3.7841644966089029E-3</v>
      </c>
      <c r="M144" s="113">
        <f t="shared" si="13"/>
        <v>2.2195694193227922E-2</v>
      </c>
      <c r="N144" s="113">
        <f t="shared" si="14"/>
        <v>3.1516865491403465E-2</v>
      </c>
      <c r="Q144" s="227">
        <v>45471</v>
      </c>
      <c r="R144" s="113">
        <f>'Stocks 1 Month Returns'!O144*'Final Portfolio'!$J$3</f>
        <v>-4.4735685035394383E-3</v>
      </c>
      <c r="S144" s="113">
        <f>'Stocks 1 Month Returns'!P144*'Final Portfolio'!$J$4</f>
        <v>5.5861953592759202E-3</v>
      </c>
      <c r="T144" s="113">
        <f>'Stocks 1 Month Returns'!Q144*'Final Portfolio'!$J$6</f>
        <v>-3.9484398745122108E-4</v>
      </c>
      <c r="U144" s="113">
        <f>'Stocks 1 Month Returns'!R144*'Final Portfolio'!$J$6</f>
        <v>-1.3197977478269518E-3</v>
      </c>
      <c r="V144" s="113">
        <f>'Stocks 1 Month Returns'!S144*'Final Portfolio'!$J$7</f>
        <v>-9.2844843934494891E-3</v>
      </c>
      <c r="W144" s="113">
        <f>'Stocks 1 Month Returns'!T144*'Final Portfolio'!$J$8</f>
        <v>1.5811489430060922E-2</v>
      </c>
      <c r="X144" s="113">
        <f>'Stocks 1 Month Returns'!U144*'Final Portfolio'!$J$9</f>
        <v>3.95605839669976E-3</v>
      </c>
      <c r="Y144" s="113">
        <f>'Stocks 1 Month Returns'!V144*'Final Portfolio'!$J$10</f>
        <v>-5.1968031209815059E-3</v>
      </c>
      <c r="Z144" s="113">
        <f>'Stocks 1 Month Returns'!W144*'Final Portfolio'!$J$11</f>
        <v>-4.0385880434187229E-4</v>
      </c>
      <c r="AA144" s="113">
        <f>'Stocks 1 Month Returns'!X144*'Final Portfolio'!$J$12</f>
        <v>1.806438257824512E-3</v>
      </c>
      <c r="AB144" s="113">
        <f>'Stocks 1 Month Returns'!Y144*'Final Portfolio'!$J$13</f>
        <v>-1.4074494861125997E-2</v>
      </c>
      <c r="AC144" s="113">
        <f t="shared" si="9"/>
        <v>-7.9876699748553607E-3</v>
      </c>
      <c r="AD144" s="113">
        <f t="shared" si="10"/>
        <v>0.1594933505168771</v>
      </c>
      <c r="AE144" s="113">
        <f t="shared" si="11"/>
        <v>0.24414837537306375</v>
      </c>
      <c r="AI144" s="355">
        <v>140</v>
      </c>
      <c r="AJ144" s="355">
        <f>IF('Optimal Portfolio MAIN'!M142&gt;=0,0,1)</f>
        <v>0</v>
      </c>
      <c r="AK144" s="355">
        <f>IF('Optimal Portfolio MAIN'!N142&gt;=0,0,1)</f>
        <v>0</v>
      </c>
      <c r="AQ144" s="39">
        <v>111</v>
      </c>
      <c r="AR144" s="5">
        <f>IF('Optimal Portfolio MAIN'!AD130&gt;=0,0,1)</f>
        <v>0</v>
      </c>
      <c r="AS144" s="5">
        <f>IF('Optimal Portfolio MAIN'!AE130&gt;=0,0,1)</f>
        <v>0</v>
      </c>
      <c r="AY144" s="372">
        <v>140</v>
      </c>
      <c r="AZ144" s="372"/>
      <c r="BA144" s="372"/>
      <c r="BB144" s="391"/>
      <c r="BC144" s="391"/>
      <c r="BE144" s="39">
        <v>111</v>
      </c>
      <c r="BF144" s="222"/>
      <c r="BG144" s="222"/>
      <c r="BH144" s="400"/>
      <c r="BI144" s="400"/>
      <c r="BM144" s="193">
        <v>140</v>
      </c>
      <c r="BN144" s="366">
        <f ca="1">NORMINV(RAND(),$BR$2,$BR$3)</f>
        <v>-2.6689494031050757E-2</v>
      </c>
      <c r="BO144" s="361">
        <f ca="1">BN144-BN$296</f>
        <v>-4.3154607364912743E-3</v>
      </c>
      <c r="BP144" s="367">
        <f ca="1">BN144-BN$301</f>
        <v>4.0522544941331909E-3</v>
      </c>
      <c r="BT144" s="193">
        <v>140</v>
      </c>
      <c r="BU144" s="356">
        <f ca="1">IF(BO144&gt;=0,0,1)</f>
        <v>1</v>
      </c>
      <c r="BV144" s="355">
        <f ca="1">IF(BP144&gt;=0,0,1)</f>
        <v>0</v>
      </c>
      <c r="BZ144" s="193">
        <v>140</v>
      </c>
      <c r="CA144" s="368">
        <f ca="1">NORMINV(RAND(),CE$2,CE$3)</f>
        <v>3.4569803879676939E-2</v>
      </c>
      <c r="CB144" s="166">
        <f ca="1">CA144-CA$389</f>
        <v>0.10722142048822889</v>
      </c>
      <c r="CC144" s="166">
        <f ca="1">CA144-CA$394</f>
        <v>0.1354551138855031</v>
      </c>
      <c r="CG144" s="193">
        <v>140</v>
      </c>
      <c r="CH144" s="193">
        <f ca="1">IF(CB144&gt;=0,0,1)</f>
        <v>0</v>
      </c>
      <c r="CI144" s="193">
        <f ca="1">IF(CC144&gt;=0,0,1)</f>
        <v>0</v>
      </c>
    </row>
    <row r="145" spans="1:87" ht="15.6">
      <c r="A145" s="342">
        <v>45575</v>
      </c>
      <c r="B145" s="113">
        <f>'Stocks 1 Day Returns'!B136*'Final Portfolio'!$C$3</f>
        <v>3.2813061362538323E-3</v>
      </c>
      <c r="C145" s="113">
        <f>'Stocks 1 Day Returns'!C136*'Final Portfolio'!$C$4</f>
        <v>3.5829478022671754E-3</v>
      </c>
      <c r="D145" s="113">
        <f>'Stocks 1 Day Returns'!D136*'Final Portfolio'!$C$5</f>
        <v>1.8887757131361238E-3</v>
      </c>
      <c r="E145" s="113">
        <f>'Stocks 1 Day Returns'!E136*'Final Portfolio'!$C$6</f>
        <v>1.790664193286886E-3</v>
      </c>
      <c r="F145" s="113">
        <f>'Stocks 1 Day Returns'!F136*'Final Portfolio'!$C$7</f>
        <v>1.1285946933587531E-4</v>
      </c>
      <c r="G145" s="113">
        <f>'Stocks 1 Day Returns'!G136*'Final Portfolio'!$C$8</f>
        <v>9.1007827196225798E-4</v>
      </c>
      <c r="H145" s="113">
        <f>'Stocks 1 Day Returns'!H136*'Final Portfolio'!$C$9</f>
        <v>1.6403855318440017E-4</v>
      </c>
      <c r="I145" s="113">
        <f>'Stocks 1 Day Returns'!I136*'Final Portfolio'!$C$10</f>
        <v>8.8385036889548907E-4</v>
      </c>
      <c r="J145" s="113">
        <f>'Stocks 1 Day Returns'!J136*'Final Portfolio'!$C$11</f>
        <v>-6.4302860009900488E-5</v>
      </c>
      <c r="K145" s="113">
        <f>'Stocks 1 Day Returns'!K136*'Final Portfolio'!$C$12</f>
        <v>2.1147662399608304E-3</v>
      </c>
      <c r="L145" s="252">
        <f t="shared" si="12"/>
        <v>1.4664983888272969E-2</v>
      </c>
      <c r="M145" s="113">
        <f t="shared" si="13"/>
        <v>3.3076513584891984E-2</v>
      </c>
      <c r="N145" s="113">
        <f t="shared" si="14"/>
        <v>4.2397684883067527E-2</v>
      </c>
      <c r="Q145" s="227">
        <v>45475</v>
      </c>
      <c r="R145" s="113">
        <f>'Stocks 1 Month Returns'!O145*'Final Portfolio'!$J$3</f>
        <v>1.7902025592280381E-3</v>
      </c>
      <c r="S145" s="113">
        <f>'Stocks 1 Month Returns'!P145*'Final Portfolio'!$J$4</f>
        <v>1.2836136517537773E-2</v>
      </c>
      <c r="T145" s="113">
        <f>'Stocks 1 Month Returns'!Q145*'Final Portfolio'!$J$6</f>
        <v>4.5088168961849289E-3</v>
      </c>
      <c r="U145" s="113">
        <f>'Stocks 1 Month Returns'!R145*'Final Portfolio'!$J$6</f>
        <v>1.0249630153121459E-3</v>
      </c>
      <c r="V145" s="113">
        <f>'Stocks 1 Month Returns'!S145*'Final Portfolio'!$J$7</f>
        <v>-5.3524078831372101E-3</v>
      </c>
      <c r="W145" s="113">
        <f>'Stocks 1 Month Returns'!T145*'Final Portfolio'!$J$8</f>
        <v>2.0099055762228635E-2</v>
      </c>
      <c r="X145" s="113">
        <f>'Stocks 1 Month Returns'!U145*'Final Portfolio'!$J$9</f>
        <v>1.0425798314759449E-2</v>
      </c>
      <c r="Y145" s="113">
        <f>'Stocks 1 Month Returns'!V145*'Final Portfolio'!$J$10</f>
        <v>-1.2453792945023589E-3</v>
      </c>
      <c r="Z145" s="113">
        <f>'Stocks 1 Month Returns'!W145*'Final Portfolio'!$J$11</f>
        <v>6.629316654915552E-3</v>
      </c>
      <c r="AA145" s="113">
        <f>'Stocks 1 Month Returns'!X145*'Final Portfolio'!$J$12</f>
        <v>9.3074127294674822E-3</v>
      </c>
      <c r="AB145" s="113">
        <f>'Stocks 1 Month Returns'!Y145*'Final Portfolio'!$J$13</f>
        <v>3.2471856246985897E-2</v>
      </c>
      <c r="AC145" s="113">
        <f t="shared" si="9"/>
        <v>9.2495771518980335E-2</v>
      </c>
      <c r="AD145" s="113">
        <f t="shared" si="10"/>
        <v>0.25997679201071278</v>
      </c>
      <c r="AE145" s="113">
        <f t="shared" si="11"/>
        <v>0.34463181686689948</v>
      </c>
      <c r="AI145" s="355">
        <v>141</v>
      </c>
      <c r="AJ145" s="355">
        <f>IF('Optimal Portfolio MAIN'!M143&gt;=0,0,1)</f>
        <v>0</v>
      </c>
      <c r="AK145" s="355">
        <f>IF('Optimal Portfolio MAIN'!N143&gt;=0,0,1)</f>
        <v>0</v>
      </c>
      <c r="AQ145" s="39">
        <v>112</v>
      </c>
      <c r="AR145" s="5">
        <f>IF('Optimal Portfolio MAIN'!AD131&gt;=0,0,1)</f>
        <v>0</v>
      </c>
      <c r="AS145" s="5">
        <f>IF('Optimal Portfolio MAIN'!AE131&gt;=0,0,1)</f>
        <v>0</v>
      </c>
      <c r="AY145" s="372">
        <v>141</v>
      </c>
      <c r="AZ145" s="372"/>
      <c r="BA145" s="372"/>
      <c r="BB145" s="391"/>
      <c r="BC145" s="391"/>
      <c r="BE145" s="39">
        <v>112</v>
      </c>
      <c r="BF145" s="222"/>
      <c r="BG145" s="222"/>
      <c r="BH145" s="400"/>
      <c r="BI145" s="400"/>
      <c r="BM145" s="193">
        <v>141</v>
      </c>
      <c r="BN145" s="366">
        <f ca="1">NORMINV(RAND(),$BR$2,$BR$3)</f>
        <v>1.3426367128829572E-2</v>
      </c>
      <c r="BO145" s="361">
        <f ca="1">BN145-BN$296</f>
        <v>3.5800400423389056E-2</v>
      </c>
      <c r="BP145" s="367">
        <f ca="1">BN145-BN$301</f>
        <v>4.4168115654013518E-2</v>
      </c>
      <c r="BT145" s="193">
        <v>141</v>
      </c>
      <c r="BU145" s="356">
        <f ca="1">IF(BO145&gt;=0,0,1)</f>
        <v>0</v>
      </c>
      <c r="BV145" s="355">
        <f ca="1">IF(BP145&gt;=0,0,1)</f>
        <v>0</v>
      </c>
      <c r="BZ145" s="193">
        <v>141</v>
      </c>
      <c r="CA145" s="368">
        <f ca="1">NORMINV(RAND(),CE$2,CE$3)</f>
        <v>4.8250803685114729E-3</v>
      </c>
      <c r="CB145" s="166">
        <f ca="1">CA145-CA$389</f>
        <v>7.7476696977063414E-2</v>
      </c>
      <c r="CC145" s="166">
        <f ca="1">CA145-CA$394</f>
        <v>0.10571039037433763</v>
      </c>
      <c r="CG145" s="193">
        <v>141</v>
      </c>
      <c r="CH145" s="193">
        <f ca="1">IF(CB145&gt;=0,0,1)</f>
        <v>0</v>
      </c>
      <c r="CI145" s="193">
        <f ca="1">IF(CC145&gt;=0,0,1)</f>
        <v>0</v>
      </c>
    </row>
    <row r="146" spans="1:87" ht="15.6">
      <c r="A146" s="342">
        <v>45576</v>
      </c>
      <c r="B146" s="113">
        <f>'Stocks 1 Day Returns'!B135*'Final Portfolio'!$C$3</f>
        <v>-4.7293501789826033E-3</v>
      </c>
      <c r="C146" s="113">
        <f>'Stocks 1 Day Returns'!C135*'Final Portfolio'!$C$4</f>
        <v>1.9074791855936079E-3</v>
      </c>
      <c r="D146" s="113">
        <f>'Stocks 1 Day Returns'!D135*'Final Portfolio'!$C$5</f>
        <v>-6.1714282551590942E-4</v>
      </c>
      <c r="E146" s="113">
        <f>'Stocks 1 Day Returns'!E135*'Final Portfolio'!$C$6</f>
        <v>2.1194814064995571E-4</v>
      </c>
      <c r="F146" s="113">
        <f>'Stocks 1 Day Returns'!F135*'Final Portfolio'!$C$7</f>
        <v>9.8332555185176129E-4</v>
      </c>
      <c r="G146" s="113">
        <f>'Stocks 1 Day Returns'!G135*'Final Portfolio'!$C$8</f>
        <v>5.3532261092248401E-4</v>
      </c>
      <c r="H146" s="113">
        <f>'Stocks 1 Day Returns'!H135*'Final Portfolio'!$C$9</f>
        <v>2.4491915888171676E-3</v>
      </c>
      <c r="I146" s="113">
        <f>'Stocks 1 Day Returns'!I135*'Final Portfolio'!$C$10</f>
        <v>6.2955497062769708E-4</v>
      </c>
      <c r="J146" s="113">
        <f>'Stocks 1 Day Returns'!J135*'Final Portfolio'!$C$11</f>
        <v>-4.5563449958667456E-4</v>
      </c>
      <c r="K146" s="113">
        <f>'Stocks 1 Day Returns'!K135*'Final Portfolio'!$C$12</f>
        <v>7.3228271231551295E-5</v>
      </c>
      <c r="L146" s="252">
        <f t="shared" si="12"/>
        <v>9.8792281560903801E-4</v>
      </c>
      <c r="M146" s="113">
        <f t="shared" si="13"/>
        <v>1.9399452512228056E-2</v>
      </c>
      <c r="N146" s="113">
        <f t="shared" si="14"/>
        <v>2.8720623810403596E-2</v>
      </c>
      <c r="Q146" s="227">
        <v>45476</v>
      </c>
      <c r="R146" s="113">
        <f>'Stocks 1 Month Returns'!O146*'Final Portfolio'!$J$3</f>
        <v>1.9767163052744952E-3</v>
      </c>
      <c r="S146" s="113">
        <f>'Stocks 1 Month Returns'!P146*'Final Portfolio'!$J$4</f>
        <v>1.2757646485347456E-2</v>
      </c>
      <c r="T146" s="113">
        <f>'Stocks 1 Month Returns'!Q146*'Final Portfolio'!$J$6</f>
        <v>7.6322005626557757E-3</v>
      </c>
      <c r="U146" s="113">
        <f>'Stocks 1 Month Returns'!R146*'Final Portfolio'!$J$6</f>
        <v>5.2329373007431457E-4</v>
      </c>
      <c r="V146" s="113">
        <f>'Stocks 1 Month Returns'!S146*'Final Portfolio'!$J$7</f>
        <v>-5.7388094275658752E-3</v>
      </c>
      <c r="W146" s="113">
        <f>'Stocks 1 Month Returns'!T146*'Final Portfolio'!$J$8</f>
        <v>1.6011516810477834E-2</v>
      </c>
      <c r="X146" s="113">
        <f>'Stocks 1 Month Returns'!U146*'Final Portfolio'!$J$9</f>
        <v>7.2897635268826021E-3</v>
      </c>
      <c r="Y146" s="113">
        <f>'Stocks 1 Month Returns'!V146*'Final Portfolio'!$J$10</f>
        <v>-2.1462688261673869E-3</v>
      </c>
      <c r="Z146" s="113">
        <f>'Stocks 1 Month Returns'!W146*'Final Portfolio'!$J$11</f>
        <v>5.1775367014401221E-3</v>
      </c>
      <c r="AA146" s="113">
        <f>'Stocks 1 Month Returns'!X146*'Final Portfolio'!$J$12</f>
        <v>9.4871131008347608E-3</v>
      </c>
      <c r="AB146" s="113">
        <f>'Stocks 1 Month Returns'!Y146*'Final Portfolio'!$J$13</f>
        <v>4.2585641288789056E-2</v>
      </c>
      <c r="AC146" s="113">
        <f t="shared" si="9"/>
        <v>9.5556350258043155E-2</v>
      </c>
      <c r="AD146" s="113">
        <f t="shared" si="10"/>
        <v>0.26303737074977562</v>
      </c>
      <c r="AE146" s="113">
        <f t="shared" si="11"/>
        <v>0.34769239560596227</v>
      </c>
      <c r="AI146" s="355">
        <v>142</v>
      </c>
      <c r="AJ146" s="355">
        <f>IF('Optimal Portfolio MAIN'!M144&gt;=0,0,1)</f>
        <v>0</v>
      </c>
      <c r="AK146" s="355">
        <f>IF('Optimal Portfolio MAIN'!N144&gt;=0,0,1)</f>
        <v>0</v>
      </c>
      <c r="AQ146" s="39">
        <v>113</v>
      </c>
      <c r="AR146" s="5">
        <f>IF('Optimal Portfolio MAIN'!AD132&gt;=0,0,1)</f>
        <v>0</v>
      </c>
      <c r="AS146" s="5">
        <f>IF('Optimal Portfolio MAIN'!AE132&gt;=0,0,1)</f>
        <v>0</v>
      </c>
      <c r="AY146" s="372">
        <v>142</v>
      </c>
      <c r="AZ146" s="372"/>
      <c r="BA146" s="372"/>
      <c r="BB146" s="391"/>
      <c r="BC146" s="391"/>
      <c r="BE146" s="39">
        <v>113</v>
      </c>
      <c r="BF146" s="222"/>
      <c r="BG146" s="222"/>
      <c r="BH146" s="400"/>
      <c r="BI146" s="400"/>
      <c r="BM146" s="193">
        <v>142</v>
      </c>
      <c r="BN146" s="366">
        <f ca="1">NORMINV(RAND(),$BR$2,$BR$3)</f>
        <v>-1.7041512875795882E-4</v>
      </c>
      <c r="BO146" s="361">
        <f ca="1">BN146-BN$296</f>
        <v>2.2203618165801523E-2</v>
      </c>
      <c r="BP146" s="367">
        <f ca="1">BN146-BN$301</f>
        <v>3.0571333396425988E-2</v>
      </c>
      <c r="BT146" s="193">
        <v>142</v>
      </c>
      <c r="BU146" s="356">
        <f ca="1">IF(BO146&gt;=0,0,1)</f>
        <v>0</v>
      </c>
      <c r="BV146" s="355">
        <f ca="1">IF(BP146&gt;=0,0,1)</f>
        <v>0</v>
      </c>
      <c r="BZ146" s="193">
        <v>142</v>
      </c>
      <c r="CA146" s="368">
        <f ca="1">NORMINV(RAND(),CE$2,CE$3)</f>
        <v>0.12249621589857798</v>
      </c>
      <c r="CB146" s="166">
        <f ca="1">CA146-CA$389</f>
        <v>0.19514783250712991</v>
      </c>
      <c r="CC146" s="166">
        <f ca="1">CA146-CA$394</f>
        <v>0.22338152590440413</v>
      </c>
      <c r="CG146" s="193">
        <v>142</v>
      </c>
      <c r="CH146" s="193">
        <f ca="1">IF(CB146&gt;=0,0,1)</f>
        <v>0</v>
      </c>
      <c r="CI146" s="193">
        <f ca="1">IF(CC146&gt;=0,0,1)</f>
        <v>0</v>
      </c>
    </row>
    <row r="147" spans="1:87" ht="15.6">
      <c r="A147" s="342">
        <v>45581</v>
      </c>
      <c r="B147" s="113">
        <f>'Stocks 1 Day Returns'!B134*'Final Portfolio'!$C$3</f>
        <v>2.2021466016978763E-3</v>
      </c>
      <c r="C147" s="113">
        <f>'Stocks 1 Day Returns'!C134*'Final Portfolio'!$C$4</f>
        <v>-2.6243639981338385E-4</v>
      </c>
      <c r="D147" s="113">
        <f>'Stocks 1 Day Returns'!D134*'Final Portfolio'!$C$5</f>
        <v>6.0184219600909253E-4</v>
      </c>
      <c r="E147" s="113">
        <f>'Stocks 1 Day Returns'!E134*'Final Portfolio'!$C$6</f>
        <v>1.9055914805470308E-4</v>
      </c>
      <c r="F147" s="113">
        <f>'Stocks 1 Day Returns'!F134*'Final Portfolio'!$C$7</f>
        <v>1.1041078180097186E-3</v>
      </c>
      <c r="G147" s="113">
        <f>'Stocks 1 Day Returns'!G134*'Final Portfolio'!$C$8</f>
        <v>-3.416496526275292E-5</v>
      </c>
      <c r="H147" s="113">
        <f>'Stocks 1 Day Returns'!H134*'Final Portfolio'!$C$9</f>
        <v>1.9711695925515247E-4</v>
      </c>
      <c r="I147" s="113">
        <f>'Stocks 1 Day Returns'!I134*'Final Portfolio'!$C$10</f>
        <v>7.5002188581831499E-4</v>
      </c>
      <c r="J147" s="113">
        <f>'Stocks 1 Day Returns'!J134*'Final Portfolio'!$C$11</f>
        <v>-3.4654462244694227E-3</v>
      </c>
      <c r="K147" s="113">
        <f>'Stocks 1 Day Returns'!K134*'Final Portfolio'!$C$12</f>
        <v>-4.4286352783886598E-4</v>
      </c>
      <c r="L147" s="252">
        <f t="shared" si="12"/>
        <v>8.4088349146043231E-4</v>
      </c>
      <c r="M147" s="113">
        <f t="shared" si="13"/>
        <v>1.9252413188079451E-2</v>
      </c>
      <c r="N147" s="113">
        <f t="shared" si="14"/>
        <v>2.857358448625499E-2</v>
      </c>
      <c r="Q147" s="227">
        <v>45478</v>
      </c>
      <c r="R147" s="113">
        <f>'Stocks 1 Month Returns'!O147*'Final Portfolio'!$J$3</f>
        <v>1.8662068055023573E-3</v>
      </c>
      <c r="S147" s="113">
        <f>'Stocks 1 Month Returns'!P147*'Final Portfolio'!$J$4</f>
        <v>1.3992363290603197E-2</v>
      </c>
      <c r="T147" s="113">
        <f>'Stocks 1 Month Returns'!Q147*'Final Portfolio'!$J$6</f>
        <v>8.4315409682058015E-3</v>
      </c>
      <c r="U147" s="113">
        <f>'Stocks 1 Month Returns'!R147*'Final Portfolio'!$J$6</f>
        <v>-1.2314850585826331E-3</v>
      </c>
      <c r="V147" s="113">
        <f>'Stocks 1 Month Returns'!S147*'Final Portfolio'!$J$7</f>
        <v>-9.681685177829644E-3</v>
      </c>
      <c r="W147" s="113">
        <f>'Stocks 1 Month Returns'!T147*'Final Portfolio'!$J$8</f>
        <v>1.3617698418478642E-2</v>
      </c>
      <c r="X147" s="113">
        <f>'Stocks 1 Month Returns'!U147*'Final Portfolio'!$J$9</f>
        <v>1.7780272364743064E-3</v>
      </c>
      <c r="Y147" s="113">
        <f>'Stocks 1 Month Returns'!V147*'Final Portfolio'!$J$10</f>
        <v>-6.018807668547229E-3</v>
      </c>
      <c r="Z147" s="113">
        <f>'Stocks 1 Month Returns'!W147*'Final Portfolio'!$J$11</f>
        <v>2.1336904196700645E-3</v>
      </c>
      <c r="AA147" s="113">
        <f>'Stocks 1 Month Returns'!X147*'Final Portfolio'!$J$12</f>
        <v>1.2374127141147275E-2</v>
      </c>
      <c r="AB147" s="113">
        <f>'Stocks 1 Month Returns'!Y147*'Final Portfolio'!$J$13</f>
        <v>3.5311299390003992E-2</v>
      </c>
      <c r="AC147" s="113">
        <f t="shared" si="9"/>
        <v>7.2572975765126127E-2</v>
      </c>
      <c r="AD147" s="113">
        <f t="shared" si="10"/>
        <v>0.24005399625685858</v>
      </c>
      <c r="AE147" s="113">
        <f t="shared" si="11"/>
        <v>0.32470902111304523</v>
      </c>
      <c r="AI147" s="355">
        <v>143</v>
      </c>
      <c r="AJ147" s="355">
        <f>IF('Optimal Portfolio MAIN'!M145&gt;=0,0,1)</f>
        <v>0</v>
      </c>
      <c r="AK147" s="355">
        <f>IF('Optimal Portfolio MAIN'!N145&gt;=0,0,1)</f>
        <v>0</v>
      </c>
      <c r="AQ147" s="39">
        <v>114</v>
      </c>
      <c r="AR147" s="5">
        <f>IF('Optimal Portfolio MAIN'!AD133&gt;=0,0,1)</f>
        <v>0</v>
      </c>
      <c r="AS147" s="5">
        <f>IF('Optimal Portfolio MAIN'!AE133&gt;=0,0,1)</f>
        <v>0</v>
      </c>
      <c r="AY147" s="372">
        <v>143</v>
      </c>
      <c r="AZ147" s="372"/>
      <c r="BA147" s="372"/>
      <c r="BB147" s="391"/>
      <c r="BC147" s="391"/>
      <c r="BE147" s="39">
        <v>114</v>
      </c>
      <c r="BF147" s="222"/>
      <c r="BG147" s="222"/>
      <c r="BH147" s="400"/>
      <c r="BI147" s="400"/>
      <c r="BM147" s="193">
        <v>143</v>
      </c>
      <c r="BN147" s="366">
        <f ca="1">NORMINV(RAND(),$BR$2,$BR$3)</f>
        <v>-1.8701670622302748E-2</v>
      </c>
      <c r="BO147" s="361">
        <f ca="1">BN147-BN$296</f>
        <v>3.6723626722567349E-3</v>
      </c>
      <c r="BP147" s="367">
        <f ca="1">BN147-BN$301</f>
        <v>1.20400779028812E-2</v>
      </c>
      <c r="BT147" s="193">
        <v>143</v>
      </c>
      <c r="BU147" s="356">
        <f ca="1">IF(BO147&gt;=0,0,1)</f>
        <v>0</v>
      </c>
      <c r="BV147" s="355">
        <f ca="1">IF(BP147&gt;=0,0,1)</f>
        <v>0</v>
      </c>
      <c r="BZ147" s="193">
        <v>143</v>
      </c>
      <c r="CA147" s="368">
        <f ca="1">NORMINV(RAND(),CE$2,CE$3)</f>
        <v>4.1220677121142836E-2</v>
      </c>
      <c r="CB147" s="166">
        <f ca="1">CA147-CA$389</f>
        <v>0.11387229372969479</v>
      </c>
      <c r="CC147" s="166">
        <f ca="1">CA147-CA$394</f>
        <v>0.14210598712696901</v>
      </c>
      <c r="CG147" s="193">
        <v>143</v>
      </c>
      <c r="CH147" s="193">
        <f ca="1">IF(CB147&gt;=0,0,1)</f>
        <v>0</v>
      </c>
      <c r="CI147" s="193">
        <f ca="1">IF(CC147&gt;=0,0,1)</f>
        <v>0</v>
      </c>
    </row>
    <row r="148" spans="1:87" ht="15.6">
      <c r="A148" s="342">
        <v>45582</v>
      </c>
      <c r="B148" s="113">
        <f>'Stocks 1 Day Returns'!B133*'Final Portfolio'!$C$3</f>
        <v>-2.0169036776966111E-3</v>
      </c>
      <c r="C148" s="113">
        <f>'Stocks 1 Day Returns'!C133*'Final Portfolio'!$C$4</f>
        <v>1.9527327256299687E-4</v>
      </c>
      <c r="D148" s="113">
        <f>'Stocks 1 Day Returns'!D133*'Final Portfolio'!$C$5</f>
        <v>9.9462093646364371E-4</v>
      </c>
      <c r="E148" s="113">
        <f>'Stocks 1 Day Returns'!E133*'Final Portfolio'!$C$6</f>
        <v>1.068581400741333E-3</v>
      </c>
      <c r="F148" s="113">
        <f>'Stocks 1 Day Returns'!F133*'Final Portfolio'!$C$7</f>
        <v>1.1510502732735904E-3</v>
      </c>
      <c r="G148" s="113">
        <f>'Stocks 1 Day Returns'!G133*'Final Portfolio'!$C$8</f>
        <v>5.1151656662444588E-4</v>
      </c>
      <c r="H148" s="113">
        <f>'Stocks 1 Day Returns'!H133*'Final Portfolio'!$C$9</f>
        <v>3.0770531132624222E-3</v>
      </c>
      <c r="I148" s="113">
        <f>'Stocks 1 Day Returns'!I133*'Final Portfolio'!$C$10</f>
        <v>1.0203366234743227E-3</v>
      </c>
      <c r="J148" s="113">
        <f>'Stocks 1 Day Returns'!J133*'Final Portfolio'!$C$11</f>
        <v>9.5540422195005358E-4</v>
      </c>
      <c r="K148" s="113">
        <f>'Stocks 1 Day Returns'!K133*'Final Portfolio'!$C$12</f>
        <v>1.5137636750902185E-3</v>
      </c>
      <c r="L148" s="252">
        <f t="shared" si="12"/>
        <v>8.4706964057464154E-3</v>
      </c>
      <c r="M148" s="113">
        <f t="shared" si="13"/>
        <v>2.6882226102365434E-2</v>
      </c>
      <c r="N148" s="113">
        <f t="shared" si="14"/>
        <v>3.6203397400540974E-2</v>
      </c>
      <c r="Q148" s="227">
        <v>45482</v>
      </c>
      <c r="R148" s="113">
        <f>'Stocks 1 Month Returns'!O148*'Final Portfolio'!$J$3</f>
        <v>1.3629651672627686E-2</v>
      </c>
      <c r="S148" s="113">
        <f>'Stocks 1 Month Returns'!P148*'Final Portfolio'!$J$4</f>
        <v>1.4467834788619321E-2</v>
      </c>
      <c r="T148" s="113">
        <f>'Stocks 1 Month Returns'!Q148*'Final Portfolio'!$J$6</f>
        <v>7.1652438725528182E-3</v>
      </c>
      <c r="U148" s="113">
        <f>'Stocks 1 Month Returns'!R148*'Final Portfolio'!$J$6</f>
        <v>-3.7762412520331435E-3</v>
      </c>
      <c r="V148" s="113">
        <f>'Stocks 1 Month Returns'!S148*'Final Portfolio'!$J$7</f>
        <v>-9.5494165009406672E-3</v>
      </c>
      <c r="W148" s="113">
        <f>'Stocks 1 Month Returns'!T148*'Final Portfolio'!$J$8</f>
        <v>1.7413180222333558E-2</v>
      </c>
      <c r="X148" s="113">
        <f>'Stocks 1 Month Returns'!U148*'Final Portfolio'!$J$9</f>
        <v>9.9537514337624702E-4</v>
      </c>
      <c r="Y148" s="113">
        <f>'Stocks 1 Month Returns'!V148*'Final Portfolio'!$J$10</f>
        <v>-3.0064103112623351E-3</v>
      </c>
      <c r="Z148" s="113">
        <f>'Stocks 1 Month Returns'!W148*'Final Portfolio'!$J$11</f>
        <v>-4.1639317501260377E-3</v>
      </c>
      <c r="AA148" s="113">
        <f>'Stocks 1 Month Returns'!X148*'Final Portfolio'!$J$12</f>
        <v>1.0616415868034489E-2</v>
      </c>
      <c r="AB148" s="113">
        <f>'Stocks 1 Month Returns'!Y148*'Final Portfolio'!$J$13</f>
        <v>3.9752238687622787E-2</v>
      </c>
      <c r="AC148" s="113">
        <f t="shared" ref="AC148:AC211" si="15">SUM(R148:AB148)</f>
        <v>8.3543940440804709E-2</v>
      </c>
      <c r="AD148" s="113">
        <f t="shared" ref="AD148:AD211" si="16">$AC148-$AC$398</f>
        <v>0.25102496093253718</v>
      </c>
      <c r="AE148" s="113">
        <f t="shared" ref="AE148:AE211" si="17">$AC148-$AC$402</f>
        <v>0.33567998578872382</v>
      </c>
      <c r="AI148" s="355">
        <v>144</v>
      </c>
      <c r="AJ148" s="355">
        <f>IF('Optimal Portfolio MAIN'!M146&gt;=0,0,1)</f>
        <v>0</v>
      </c>
      <c r="AK148" s="355">
        <f>IF('Optimal Portfolio MAIN'!N146&gt;=0,0,1)</f>
        <v>0</v>
      </c>
      <c r="AQ148" s="39">
        <v>115</v>
      </c>
      <c r="AR148" s="5">
        <f>IF('Optimal Portfolio MAIN'!AD134&gt;=0,0,1)</f>
        <v>0</v>
      </c>
      <c r="AS148" s="5">
        <f>IF('Optimal Portfolio MAIN'!AE134&gt;=0,0,1)</f>
        <v>0</v>
      </c>
      <c r="AY148" s="372">
        <v>144</v>
      </c>
      <c r="AZ148" s="372"/>
      <c r="BA148" s="372"/>
      <c r="BB148" s="391"/>
      <c r="BC148" s="391"/>
      <c r="BE148" s="39">
        <v>115</v>
      </c>
      <c r="BF148" s="222"/>
      <c r="BG148" s="222"/>
      <c r="BH148" s="400"/>
      <c r="BI148" s="400"/>
      <c r="BM148" s="193">
        <v>144</v>
      </c>
      <c r="BN148" s="366">
        <f ca="1">NORMINV(RAND(),$BR$2,$BR$3)</f>
        <v>4.3213484515136867E-3</v>
      </c>
      <c r="BO148" s="361">
        <f ca="1">BN148-BN$296</f>
        <v>2.6695381746073169E-2</v>
      </c>
      <c r="BP148" s="367">
        <f ca="1">BN148-BN$301</f>
        <v>3.5063096976697634E-2</v>
      </c>
      <c r="BT148" s="193">
        <v>144</v>
      </c>
      <c r="BU148" s="356">
        <f ca="1">IF(BO148&gt;=0,0,1)</f>
        <v>0</v>
      </c>
      <c r="BV148" s="355">
        <f ca="1">IF(BP148&gt;=0,0,1)</f>
        <v>0</v>
      </c>
      <c r="BZ148" s="193">
        <v>144</v>
      </c>
      <c r="CA148" s="368">
        <f ca="1">NORMINV(RAND(),CE$2,CE$3)</f>
        <v>0.14734482020710321</v>
      </c>
      <c r="CB148" s="166">
        <f ca="1">CA148-CA$389</f>
        <v>0.21999643681565517</v>
      </c>
      <c r="CC148" s="166">
        <f ca="1">CA148-CA$394</f>
        <v>0.24823013021292939</v>
      </c>
      <c r="CG148" s="193">
        <v>144</v>
      </c>
      <c r="CH148" s="193">
        <f ca="1">IF(CB148&gt;=0,0,1)</f>
        <v>0</v>
      </c>
      <c r="CI148" s="193">
        <f ca="1">IF(CC148&gt;=0,0,1)</f>
        <v>0</v>
      </c>
    </row>
    <row r="149" spans="1:87" ht="15.6">
      <c r="A149" s="342">
        <v>45583</v>
      </c>
      <c r="B149" s="113">
        <f>'Stocks 1 Day Returns'!B132*'Final Portfolio'!$C$3</f>
        <v>6.8961701143488699E-3</v>
      </c>
      <c r="C149" s="113">
        <f>'Stocks 1 Day Returns'!C132*'Final Portfolio'!$C$4</f>
        <v>1.7753507731825379E-3</v>
      </c>
      <c r="D149" s="113">
        <f>'Stocks 1 Day Returns'!D132*'Final Portfolio'!$C$5</f>
        <v>2.6605686415093399E-3</v>
      </c>
      <c r="E149" s="113">
        <f>'Stocks 1 Day Returns'!E132*'Final Portfolio'!$C$6</f>
        <v>1.3193345654896604E-3</v>
      </c>
      <c r="F149" s="113">
        <f>'Stocks 1 Day Returns'!F132*'Final Portfolio'!$C$7</f>
        <v>6.4219575648469143E-4</v>
      </c>
      <c r="G149" s="113">
        <f>'Stocks 1 Day Returns'!G132*'Final Portfolio'!$C$8</f>
        <v>1.0471159717938326E-3</v>
      </c>
      <c r="H149" s="113">
        <f>'Stocks 1 Day Returns'!H132*'Final Portfolio'!$C$9</f>
        <v>4.2067034863689344E-4</v>
      </c>
      <c r="I149" s="113">
        <f>'Stocks 1 Day Returns'!I132*'Final Portfolio'!$C$10</f>
        <v>4.9458419273016967E-4</v>
      </c>
      <c r="J149" s="113">
        <f>'Stocks 1 Day Returns'!J132*'Final Portfolio'!$C$11</f>
        <v>1.4384406139570283E-3</v>
      </c>
      <c r="K149" s="113">
        <f>'Stocks 1 Day Returns'!K132*'Final Portfolio'!$C$12</f>
        <v>3.5950845471734551E-3</v>
      </c>
      <c r="L149" s="252">
        <f t="shared" si="12"/>
        <v>2.0289515525306476E-2</v>
      </c>
      <c r="M149" s="113">
        <f t="shared" si="13"/>
        <v>3.8701045221925495E-2</v>
      </c>
      <c r="N149" s="113">
        <f t="shared" si="14"/>
        <v>4.8022216520101038E-2</v>
      </c>
      <c r="Q149" s="227">
        <v>45483</v>
      </c>
      <c r="R149" s="113">
        <f>'Stocks 1 Month Returns'!O149*'Final Portfolio'!$J$3</f>
        <v>1.2325078546416381E-2</v>
      </c>
      <c r="S149" s="113">
        <f>'Stocks 1 Month Returns'!P149*'Final Portfolio'!$J$4</f>
        <v>1.6141843456026369E-2</v>
      </c>
      <c r="T149" s="113">
        <f>'Stocks 1 Month Returns'!Q149*'Final Portfolio'!$J$6</f>
        <v>7.2220182354496747E-3</v>
      </c>
      <c r="U149" s="113">
        <f>'Stocks 1 Month Returns'!R149*'Final Portfolio'!$J$6</f>
        <v>-2.4897542205605029E-4</v>
      </c>
      <c r="V149" s="113">
        <f>'Stocks 1 Month Returns'!S149*'Final Portfolio'!$J$7</f>
        <v>-6.8574607314224505E-3</v>
      </c>
      <c r="W149" s="113">
        <f>'Stocks 1 Month Returns'!T149*'Final Portfolio'!$J$8</f>
        <v>1.7225422554227054E-2</v>
      </c>
      <c r="X149" s="113">
        <f>'Stocks 1 Month Returns'!U149*'Final Portfolio'!$J$9</f>
        <v>1.3535307998701817E-3</v>
      </c>
      <c r="Y149" s="113">
        <f>'Stocks 1 Month Returns'!V149*'Final Portfolio'!$J$10</f>
        <v>-6.784924382493829E-4</v>
      </c>
      <c r="Z149" s="113">
        <f>'Stocks 1 Month Returns'!W149*'Final Portfolio'!$J$11</f>
        <v>-4.0460466387200024E-3</v>
      </c>
      <c r="AA149" s="113">
        <f>'Stocks 1 Month Returns'!X149*'Final Portfolio'!$J$12</f>
        <v>1.0201514204115809E-2</v>
      </c>
      <c r="AB149" s="113">
        <f>'Stocks 1 Month Returns'!Y149*'Final Portfolio'!$J$13</f>
        <v>4.3331942158969294E-2</v>
      </c>
      <c r="AC149" s="113">
        <f t="shared" si="15"/>
        <v>9.5970374724626883E-2</v>
      </c>
      <c r="AD149" s="113">
        <f t="shared" si="16"/>
        <v>0.26345139521635935</v>
      </c>
      <c r="AE149" s="113">
        <f t="shared" si="17"/>
        <v>0.348106420072546</v>
      </c>
      <c r="AI149" s="355">
        <v>145</v>
      </c>
      <c r="AJ149" s="355">
        <f>IF('Optimal Portfolio MAIN'!M147&gt;=0,0,1)</f>
        <v>0</v>
      </c>
      <c r="AK149" s="355">
        <f>IF('Optimal Portfolio MAIN'!N147&gt;=0,0,1)</f>
        <v>0</v>
      </c>
      <c r="AQ149" s="39">
        <v>116</v>
      </c>
      <c r="AR149" s="5">
        <f>IF('Optimal Portfolio MAIN'!AD135&gt;=0,0,1)</f>
        <v>0</v>
      </c>
      <c r="AS149" s="5">
        <f>IF('Optimal Portfolio MAIN'!AE135&gt;=0,0,1)</f>
        <v>0</v>
      </c>
      <c r="AY149" s="372">
        <v>145</v>
      </c>
      <c r="AZ149" s="372"/>
      <c r="BA149" s="372"/>
      <c r="BB149" s="391"/>
      <c r="BC149" s="391"/>
      <c r="BE149" s="39">
        <v>116</v>
      </c>
      <c r="BF149" s="222"/>
      <c r="BG149" s="222"/>
      <c r="BH149" s="400"/>
      <c r="BI149" s="400"/>
      <c r="BM149" s="193">
        <v>145</v>
      </c>
      <c r="BN149" s="366">
        <f ca="1">NORMINV(RAND(),$BR$2,$BR$3)</f>
        <v>4.871389172409037E-3</v>
      </c>
      <c r="BO149" s="361">
        <f ca="1">BN149-BN$296</f>
        <v>2.7245422466968518E-2</v>
      </c>
      <c r="BP149" s="367">
        <f ca="1">BN149-BN$301</f>
        <v>3.5613137697592986E-2</v>
      </c>
      <c r="BT149" s="193">
        <v>145</v>
      </c>
      <c r="BU149" s="356">
        <f ca="1">IF(BO149&gt;=0,0,1)</f>
        <v>0</v>
      </c>
      <c r="BV149" s="355">
        <f ca="1">IF(BP149&gt;=0,0,1)</f>
        <v>0</v>
      </c>
      <c r="BZ149" s="193">
        <v>145</v>
      </c>
      <c r="CA149" s="368">
        <f ca="1">NORMINV(RAND(),CE$2,CE$3)</f>
        <v>1.6163246772732003E-2</v>
      </c>
      <c r="CB149" s="166">
        <f ca="1">CA149-CA$389</f>
        <v>8.8814863381283943E-2</v>
      </c>
      <c r="CC149" s="166">
        <f ca="1">CA149-CA$394</f>
        <v>0.11704855677855816</v>
      </c>
      <c r="CG149" s="193">
        <v>145</v>
      </c>
      <c r="CH149" s="193">
        <f ca="1">IF(CB149&gt;=0,0,1)</f>
        <v>0</v>
      </c>
      <c r="CI149" s="193">
        <f ca="1">IF(CC149&gt;=0,0,1)</f>
        <v>0</v>
      </c>
    </row>
    <row r="150" spans="1:87" ht="15.6">
      <c r="A150" s="342">
        <v>45588</v>
      </c>
      <c r="B150" s="113">
        <f>'Stocks 1 Day Returns'!B131*'Final Portfolio'!$C$3</f>
        <v>-2.8474167263846618E-3</v>
      </c>
      <c r="C150" s="113">
        <f>'Stocks 1 Day Returns'!C131*'Final Portfolio'!$C$4</f>
        <v>1.4808443328399477E-4</v>
      </c>
      <c r="D150" s="113">
        <f>'Stocks 1 Day Returns'!D131*'Final Portfolio'!$C$5</f>
        <v>-7.0224190927929079E-4</v>
      </c>
      <c r="E150" s="113">
        <f>'Stocks 1 Day Returns'!E131*'Final Portfolio'!$C$6</f>
        <v>-3.792038632541228E-4</v>
      </c>
      <c r="F150" s="113">
        <f>'Stocks 1 Day Returns'!F131*'Final Portfolio'!$C$7</f>
        <v>5.784375404276787E-5</v>
      </c>
      <c r="G150" s="113">
        <f>'Stocks 1 Day Returns'!G131*'Final Portfolio'!$C$8</f>
        <v>6.2634125709108972E-5</v>
      </c>
      <c r="H150" s="113">
        <f>'Stocks 1 Day Returns'!H131*'Final Portfolio'!$C$9</f>
        <v>-1.1193729529459728E-3</v>
      </c>
      <c r="I150" s="113">
        <f>'Stocks 1 Day Returns'!I131*'Final Portfolio'!$C$10</f>
        <v>-7.4177505695670277E-4</v>
      </c>
      <c r="J150" s="113">
        <f>'Stocks 1 Day Returns'!J131*'Final Portfolio'!$C$11</f>
        <v>-1.751325029714753E-3</v>
      </c>
      <c r="K150" s="113">
        <f>'Stocks 1 Day Returns'!K131*'Final Portfolio'!$C$12</f>
        <v>-2.8136532220671031E-3</v>
      </c>
      <c r="L150" s="252">
        <f t="shared" si="12"/>
        <v>-1.0086426447566734E-2</v>
      </c>
      <c r="M150" s="113">
        <f t="shared" si="13"/>
        <v>8.3251032490522844E-3</v>
      </c>
      <c r="N150" s="113">
        <f t="shared" si="14"/>
        <v>1.7646274547227822E-2</v>
      </c>
      <c r="Q150" s="227">
        <v>45484</v>
      </c>
      <c r="R150" s="113">
        <f>'Stocks 1 Month Returns'!O150*'Final Portfolio'!$J$3</f>
        <v>9.0223482856693678E-3</v>
      </c>
      <c r="S150" s="113">
        <f>'Stocks 1 Month Returns'!P150*'Final Portfolio'!$J$4</f>
        <v>1.4258748650077332E-2</v>
      </c>
      <c r="T150" s="113">
        <f>'Stocks 1 Month Returns'!Q150*'Final Portfolio'!$J$6</f>
        <v>4.8294635504090699E-3</v>
      </c>
      <c r="U150" s="113">
        <f>'Stocks 1 Month Returns'!R150*'Final Portfolio'!$J$6</f>
        <v>1.0701166592161471E-4</v>
      </c>
      <c r="V150" s="113">
        <f>'Stocks 1 Month Returns'!S150*'Final Portfolio'!$J$7</f>
        <v>-7.1636257816330247E-3</v>
      </c>
      <c r="W150" s="113">
        <f>'Stocks 1 Month Returns'!T150*'Final Portfolio'!$J$8</f>
        <v>1.8488435943627191E-2</v>
      </c>
      <c r="X150" s="113">
        <f>'Stocks 1 Month Returns'!U150*'Final Portfolio'!$J$9</f>
        <v>4.8413733969286362E-3</v>
      </c>
      <c r="Y150" s="113">
        <f>'Stocks 1 Month Returns'!V150*'Final Portfolio'!$J$10</f>
        <v>-1.2839192934949693E-3</v>
      </c>
      <c r="Z150" s="113">
        <f>'Stocks 1 Month Returns'!W150*'Final Portfolio'!$J$11</f>
        <v>-4.8852288197594801E-3</v>
      </c>
      <c r="AA150" s="113">
        <f>'Stocks 1 Month Returns'!X150*'Final Portfolio'!$J$12</f>
        <v>4.814528417306221E-3</v>
      </c>
      <c r="AB150" s="113">
        <f>'Stocks 1 Month Returns'!Y150*'Final Portfolio'!$J$13</f>
        <v>3.2816916924889528E-2</v>
      </c>
      <c r="AC150" s="113">
        <f t="shared" si="15"/>
        <v>7.5846052939941483E-2</v>
      </c>
      <c r="AD150" s="113">
        <f t="shared" si="16"/>
        <v>0.24332707343167395</v>
      </c>
      <c r="AE150" s="113">
        <f t="shared" si="17"/>
        <v>0.32798209828786062</v>
      </c>
      <c r="AI150" s="355">
        <v>146</v>
      </c>
      <c r="AJ150" s="355">
        <f>IF('Optimal Portfolio MAIN'!M148&gt;=0,0,1)</f>
        <v>0</v>
      </c>
      <c r="AK150" s="355">
        <f>IF('Optimal Portfolio MAIN'!N148&gt;=0,0,1)</f>
        <v>0</v>
      </c>
      <c r="AQ150" s="39">
        <v>117</v>
      </c>
      <c r="AR150" s="5">
        <f>IF('Optimal Portfolio MAIN'!AD136&gt;=0,0,1)</f>
        <v>0</v>
      </c>
      <c r="AS150" s="5">
        <f>IF('Optimal Portfolio MAIN'!AE136&gt;=0,0,1)</f>
        <v>0</v>
      </c>
      <c r="AY150" s="372">
        <v>146</v>
      </c>
      <c r="AZ150" s="372"/>
      <c r="BA150" s="372"/>
      <c r="BB150" s="391"/>
      <c r="BC150" s="391"/>
      <c r="BE150" s="39">
        <v>117</v>
      </c>
      <c r="BF150" s="222"/>
      <c r="BG150" s="222"/>
      <c r="BH150" s="400"/>
      <c r="BI150" s="400"/>
      <c r="BM150" s="193">
        <v>146</v>
      </c>
      <c r="BN150" s="366">
        <f ca="1">NORMINV(RAND(),$BR$2,$BR$3)</f>
        <v>1.2712751934874854E-2</v>
      </c>
      <c r="BO150" s="361">
        <f ca="1">BN150-BN$296</f>
        <v>3.5086785229434335E-2</v>
      </c>
      <c r="BP150" s="367">
        <f ca="1">BN150-BN$301</f>
        <v>4.3454500460058804E-2</v>
      </c>
      <c r="BT150" s="193">
        <v>146</v>
      </c>
      <c r="BU150" s="356">
        <f ca="1">IF(BO150&gt;=0,0,1)</f>
        <v>0</v>
      </c>
      <c r="BV150" s="355">
        <f ca="1">IF(BP150&gt;=0,0,1)</f>
        <v>0</v>
      </c>
      <c r="BZ150" s="193">
        <v>146</v>
      </c>
      <c r="CA150" s="368">
        <f ca="1">NORMINV(RAND(),CE$2,CE$3)</f>
        <v>-1.3292155948646798E-2</v>
      </c>
      <c r="CB150" s="166">
        <f ca="1">CA150-CA$389</f>
        <v>5.9359460659905147E-2</v>
      </c>
      <c r="CC150" s="166">
        <f ca="1">CA150-CA$394</f>
        <v>8.7593154057179365E-2</v>
      </c>
      <c r="CG150" s="193">
        <v>146</v>
      </c>
      <c r="CH150" s="193">
        <f ca="1">IF(CB150&gt;=0,0,1)</f>
        <v>0</v>
      </c>
      <c r="CI150" s="193">
        <f ca="1">IF(CC150&gt;=0,0,1)</f>
        <v>0</v>
      </c>
    </row>
    <row r="151" spans="1:87" ht="15.6">
      <c r="A151" s="342">
        <v>45589</v>
      </c>
      <c r="B151" s="113">
        <f>'Stocks 1 Day Returns'!B130*'Final Portfolio'!$C$3</f>
        <v>3.2445984241284974E-4</v>
      </c>
      <c r="C151" s="113">
        <f>'Stocks 1 Day Returns'!C130*'Final Portfolio'!$C$4</f>
        <v>9.4769677251393513E-4</v>
      </c>
      <c r="D151" s="113">
        <f>'Stocks 1 Day Returns'!D130*'Final Portfolio'!$C$5</f>
        <v>2.0931219266588917E-4</v>
      </c>
      <c r="E151" s="113">
        <f>'Stocks 1 Day Returns'!E130*'Final Portfolio'!$C$6</f>
        <v>-7.1391957949126891E-4</v>
      </c>
      <c r="F151" s="113">
        <f>'Stocks 1 Day Returns'!F130*'Final Portfolio'!$C$7</f>
        <v>-2.8524034614127778E-4</v>
      </c>
      <c r="G151" s="113">
        <f>'Stocks 1 Day Returns'!G130*'Final Portfolio'!$C$8</f>
        <v>-2.0005458203630499E-3</v>
      </c>
      <c r="H151" s="113">
        <f>'Stocks 1 Day Returns'!H130*'Final Portfolio'!$C$9</f>
        <v>-2.3730299126346275E-4</v>
      </c>
      <c r="I151" s="113">
        <f>'Stocks 1 Day Returns'!I130*'Final Portfolio'!$C$10</f>
        <v>-4.027965835471503E-4</v>
      </c>
      <c r="J151" s="113">
        <f>'Stocks 1 Day Returns'!J130*'Final Portfolio'!$C$11</f>
        <v>-2.7014574772229127E-4</v>
      </c>
      <c r="K151" s="113">
        <f>'Stocks 1 Day Returns'!K130*'Final Portfolio'!$C$12</f>
        <v>2.9979714881803732E-3</v>
      </c>
      <c r="L151" s="252">
        <f t="shared" si="12"/>
        <v>5.6948922724454638E-4</v>
      </c>
      <c r="M151" s="113">
        <f t="shared" si="13"/>
        <v>1.8981018923863564E-2</v>
      </c>
      <c r="N151" s="113">
        <f t="shared" si="14"/>
        <v>2.8302190222039104E-2</v>
      </c>
      <c r="Q151" s="227">
        <v>45485</v>
      </c>
      <c r="R151" s="113">
        <f>'Stocks 1 Month Returns'!O151*'Final Portfolio'!$J$3</f>
        <v>1.1222723813570501E-2</v>
      </c>
      <c r="S151" s="113">
        <f>'Stocks 1 Month Returns'!P151*'Final Portfolio'!$J$4</f>
        <v>1.4464645470412211E-2</v>
      </c>
      <c r="T151" s="113">
        <f>'Stocks 1 Month Returns'!Q151*'Final Portfolio'!$J$6</f>
        <v>4.8608087078582688E-3</v>
      </c>
      <c r="U151" s="113">
        <f>'Stocks 1 Month Returns'!R151*'Final Portfolio'!$J$6</f>
        <v>1.9680549805424262E-3</v>
      </c>
      <c r="V151" s="113">
        <f>'Stocks 1 Month Returns'!S151*'Final Portfolio'!$J$7</f>
        <v>-6.7281886891275523E-3</v>
      </c>
      <c r="W151" s="113">
        <f>'Stocks 1 Month Returns'!T151*'Final Portfolio'!$J$8</f>
        <v>1.9653616590958857E-2</v>
      </c>
      <c r="X151" s="113">
        <f>'Stocks 1 Month Returns'!U151*'Final Portfolio'!$J$9</f>
        <v>7.5157772055569165E-3</v>
      </c>
      <c r="Y151" s="113">
        <f>'Stocks 1 Month Returns'!V151*'Final Portfolio'!$J$10</f>
        <v>-1.0632757586765827E-3</v>
      </c>
      <c r="Z151" s="113">
        <f>'Stocks 1 Month Returns'!W151*'Final Portfolio'!$J$11</f>
        <v>-5.0023528154185875E-3</v>
      </c>
      <c r="AA151" s="113">
        <f>'Stocks 1 Month Returns'!X151*'Final Portfolio'!$J$12</f>
        <v>5.0717775104955924E-3</v>
      </c>
      <c r="AB151" s="113">
        <f>'Stocks 1 Month Returns'!Y151*'Final Portfolio'!$J$13</f>
        <v>4.10501574633102E-2</v>
      </c>
      <c r="AC151" s="113">
        <f t="shared" si="15"/>
        <v>9.3013744479482241E-2</v>
      </c>
      <c r="AD151" s="113">
        <f t="shared" si="16"/>
        <v>0.26049476497121471</v>
      </c>
      <c r="AE151" s="113">
        <f t="shared" si="17"/>
        <v>0.34514978982740135</v>
      </c>
      <c r="AI151" s="355">
        <v>147</v>
      </c>
      <c r="AJ151" s="355">
        <f>IF('Optimal Portfolio MAIN'!M149&gt;=0,0,1)</f>
        <v>0</v>
      </c>
      <c r="AK151" s="355">
        <f>IF('Optimal Portfolio MAIN'!N149&gt;=0,0,1)</f>
        <v>0</v>
      </c>
      <c r="AQ151" s="39">
        <v>118</v>
      </c>
      <c r="AR151" s="5">
        <f>IF('Optimal Portfolio MAIN'!AD137&gt;=0,0,1)</f>
        <v>0</v>
      </c>
      <c r="AS151" s="5">
        <f>IF('Optimal Portfolio MAIN'!AE137&gt;=0,0,1)</f>
        <v>0</v>
      </c>
      <c r="AY151" s="372">
        <v>147</v>
      </c>
      <c r="AZ151" s="372"/>
      <c r="BA151" s="372"/>
      <c r="BB151" s="391"/>
      <c r="BC151" s="391"/>
      <c r="BE151" s="39">
        <v>118</v>
      </c>
      <c r="BF151" s="222"/>
      <c r="BG151" s="222"/>
      <c r="BH151" s="400"/>
      <c r="BI151" s="400"/>
      <c r="BM151" s="193">
        <v>147</v>
      </c>
      <c r="BN151" s="366">
        <f ca="1">NORMINV(RAND(),$BR$2,$BR$3)</f>
        <v>1.7786876052638026E-2</v>
      </c>
      <c r="BO151" s="361">
        <f ca="1">BN151-BN$296</f>
        <v>4.0160909347197508E-2</v>
      </c>
      <c r="BP151" s="367">
        <f ca="1">BN151-BN$301</f>
        <v>4.8528624577821977E-2</v>
      </c>
      <c r="BT151" s="193">
        <v>147</v>
      </c>
      <c r="BU151" s="356">
        <f ca="1">IF(BO151&gt;=0,0,1)</f>
        <v>0</v>
      </c>
      <c r="BV151" s="355">
        <f ca="1">IF(BP151&gt;=0,0,1)</f>
        <v>0</v>
      </c>
      <c r="BZ151" s="193">
        <v>147</v>
      </c>
      <c r="CA151" s="368">
        <f ca="1">NORMINV(RAND(),CE$2,CE$3)</f>
        <v>0.10534975387714883</v>
      </c>
      <c r="CB151" s="166">
        <f ca="1">CA151-CA$389</f>
        <v>0.17800137048570078</v>
      </c>
      <c r="CC151" s="166">
        <f ca="1">CA151-CA$394</f>
        <v>0.20623506388297499</v>
      </c>
      <c r="CG151" s="193">
        <v>147</v>
      </c>
      <c r="CH151" s="193">
        <f ca="1">IF(CB151&gt;=0,0,1)</f>
        <v>0</v>
      </c>
      <c r="CI151" s="193">
        <f ca="1">IF(CC151&gt;=0,0,1)</f>
        <v>0</v>
      </c>
    </row>
    <row r="152" spans="1:87" ht="15.6">
      <c r="A152" s="342">
        <v>45590</v>
      </c>
      <c r="B152" s="113">
        <f>'Stocks 1 Day Returns'!B129*'Final Portfolio'!$C$3</f>
        <v>-7.7211803236916232E-3</v>
      </c>
      <c r="C152" s="113">
        <f>'Stocks 1 Day Returns'!C129*'Final Portfolio'!$C$4</f>
        <v>-2.1531922722172235E-3</v>
      </c>
      <c r="D152" s="113">
        <f>'Stocks 1 Day Returns'!D129*'Final Portfolio'!$C$5</f>
        <v>-1.5063460904366432E-3</v>
      </c>
      <c r="E152" s="113">
        <f>'Stocks 1 Day Returns'!E129*'Final Portfolio'!$C$6</f>
        <v>-2.026710996959581E-3</v>
      </c>
      <c r="F152" s="113">
        <f>'Stocks 1 Day Returns'!F129*'Final Portfolio'!$C$7</f>
        <v>-1.2701793305148746E-3</v>
      </c>
      <c r="G152" s="113">
        <f>'Stocks 1 Day Returns'!G129*'Final Portfolio'!$C$8</f>
        <v>-1.5827153558109796E-3</v>
      </c>
      <c r="H152" s="113">
        <f>'Stocks 1 Day Returns'!H129*'Final Portfolio'!$C$9</f>
        <v>-1.3162632223843972E-3</v>
      </c>
      <c r="I152" s="113">
        <f>'Stocks 1 Day Returns'!I129*'Final Portfolio'!$C$10</f>
        <v>-2.9759671893913918E-3</v>
      </c>
      <c r="J152" s="113">
        <f>'Stocks 1 Day Returns'!J129*'Final Portfolio'!$C$11</f>
        <v>-1.7880334201491709E-4</v>
      </c>
      <c r="K152" s="113">
        <f>'Stocks 1 Day Returns'!K129*'Final Portfolio'!$C$12</f>
        <v>-3.1750263591543097E-3</v>
      </c>
      <c r="L152" s="252">
        <f t="shared" si="12"/>
        <v>-2.390638448257594E-2</v>
      </c>
      <c r="M152" s="113">
        <f t="shared" si="13"/>
        <v>-5.4948547859569215E-3</v>
      </c>
      <c r="N152" s="113">
        <f t="shared" si="14"/>
        <v>3.826316512218618E-3</v>
      </c>
      <c r="Q152" s="227">
        <v>45489</v>
      </c>
      <c r="R152" s="113">
        <f>'Stocks 1 Month Returns'!O152*'Final Portfolio'!$J$3</f>
        <v>9.5798565967009537E-3</v>
      </c>
      <c r="S152" s="113">
        <f>'Stocks 1 Month Returns'!P152*'Final Portfolio'!$J$4</f>
        <v>1.0661309934231897E-2</v>
      </c>
      <c r="T152" s="113">
        <f>'Stocks 1 Month Returns'!Q152*'Final Portfolio'!$J$6</f>
        <v>2.0053350246336875E-3</v>
      </c>
      <c r="U152" s="113">
        <f>'Stocks 1 Month Returns'!R152*'Final Portfolio'!$J$6</f>
        <v>1.7787647565507747E-3</v>
      </c>
      <c r="V152" s="113">
        <f>'Stocks 1 Month Returns'!S152*'Final Portfolio'!$J$7</f>
        <v>-4.7853362568643729E-3</v>
      </c>
      <c r="W152" s="113">
        <f>'Stocks 1 Month Returns'!T152*'Final Portfolio'!$J$8</f>
        <v>2.2544607557801102E-2</v>
      </c>
      <c r="X152" s="113">
        <f>'Stocks 1 Month Returns'!U152*'Final Portfolio'!$J$9</f>
        <v>2.2310879928897354E-3</v>
      </c>
      <c r="Y152" s="113">
        <f>'Stocks 1 Month Returns'!V152*'Final Portfolio'!$J$10</f>
        <v>-4.737761626652004E-4</v>
      </c>
      <c r="Z152" s="113">
        <f>'Stocks 1 Month Returns'!W152*'Final Portfolio'!$J$11</f>
        <v>-1.0409123716509706E-3</v>
      </c>
      <c r="AA152" s="113">
        <f>'Stocks 1 Month Returns'!X152*'Final Portfolio'!$J$12</f>
        <v>1.8895381801094068E-3</v>
      </c>
      <c r="AB152" s="113">
        <f>'Stocks 1 Month Returns'!Y152*'Final Portfolio'!$J$13</f>
        <v>4.0241409905447778E-2</v>
      </c>
      <c r="AC152" s="113">
        <f t="shared" si="15"/>
        <v>8.4631885157184797E-2</v>
      </c>
      <c r="AD152" s="113">
        <f t="shared" si="16"/>
        <v>0.25211290564891725</v>
      </c>
      <c r="AE152" s="113">
        <f t="shared" si="17"/>
        <v>0.3367679305051039</v>
      </c>
      <c r="AI152" s="355">
        <v>148</v>
      </c>
      <c r="AJ152" s="355">
        <f>IF('Optimal Portfolio MAIN'!M150&gt;=0,0,1)</f>
        <v>0</v>
      </c>
      <c r="AK152" s="355">
        <f>IF('Optimal Portfolio MAIN'!N150&gt;=0,0,1)</f>
        <v>0</v>
      </c>
      <c r="AQ152" s="39">
        <v>119</v>
      </c>
      <c r="AR152" s="5">
        <f>IF('Optimal Portfolio MAIN'!AD138&gt;=0,0,1)</f>
        <v>0</v>
      </c>
      <c r="AS152" s="5">
        <f>IF('Optimal Portfolio MAIN'!AE138&gt;=0,0,1)</f>
        <v>0</v>
      </c>
      <c r="AY152" s="372">
        <v>148</v>
      </c>
      <c r="AZ152" s="372"/>
      <c r="BA152" s="372"/>
      <c r="BB152" s="391"/>
      <c r="BC152" s="391"/>
      <c r="BE152" s="39">
        <v>119</v>
      </c>
      <c r="BF152" s="222"/>
      <c r="BG152" s="222"/>
      <c r="BH152" s="400"/>
      <c r="BI152" s="400"/>
      <c r="BM152" s="193">
        <v>148</v>
      </c>
      <c r="BN152" s="366">
        <f ca="1">NORMINV(RAND(),$BR$2,$BR$3)</f>
        <v>-6.3082838472837697E-3</v>
      </c>
      <c r="BO152" s="361">
        <f ca="1">BN152-BN$296</f>
        <v>1.6065749447275714E-2</v>
      </c>
      <c r="BP152" s="367">
        <f ca="1">BN152-BN$301</f>
        <v>2.4433464677900179E-2</v>
      </c>
      <c r="BT152" s="193">
        <v>148</v>
      </c>
      <c r="BU152" s="356">
        <f ca="1">IF(BO152&gt;=0,0,1)</f>
        <v>0</v>
      </c>
      <c r="BV152" s="355">
        <f ca="1">IF(BP152&gt;=0,0,1)</f>
        <v>0</v>
      </c>
      <c r="BZ152" s="193">
        <v>148</v>
      </c>
      <c r="CA152" s="368">
        <f ca="1">NORMINV(RAND(),CE$2,CE$3)</f>
        <v>-6.422655266295163E-2</v>
      </c>
      <c r="CB152" s="166">
        <f ca="1">CA152-CA$389</f>
        <v>8.4250639456003168E-3</v>
      </c>
      <c r="CC152" s="166">
        <f ca="1">CA152-CA$394</f>
        <v>3.6658757342874534E-2</v>
      </c>
      <c r="CG152" s="193">
        <v>148</v>
      </c>
      <c r="CH152" s="193">
        <f ca="1">IF(CB152&gt;=0,0,1)</f>
        <v>0</v>
      </c>
      <c r="CI152" s="193">
        <f ca="1">IF(CC152&gt;=0,0,1)</f>
        <v>0</v>
      </c>
    </row>
    <row r="153" spans="1:87" ht="15.6">
      <c r="A153" s="342">
        <v>45595</v>
      </c>
      <c r="B153" s="113">
        <f>'Stocks 1 Day Returns'!B128*'Final Portfolio'!$C$3</f>
        <v>1.5200286876175077E-2</v>
      </c>
      <c r="C153" s="113">
        <f>'Stocks 1 Day Returns'!C128*'Final Portfolio'!$C$4</f>
        <v>-2.9970286753042808E-4</v>
      </c>
      <c r="D153" s="113">
        <f>'Stocks 1 Day Returns'!D128*'Final Portfolio'!$C$5</f>
        <v>8.8561297873203544E-4</v>
      </c>
      <c r="E153" s="113">
        <f>'Stocks 1 Day Returns'!E128*'Final Portfolio'!$C$6</f>
        <v>2.7768287650361986E-4</v>
      </c>
      <c r="F153" s="113">
        <f>'Stocks 1 Day Returns'!F128*'Final Portfolio'!$C$7</f>
        <v>5.8101129127932085E-4</v>
      </c>
      <c r="G153" s="113">
        <f>'Stocks 1 Day Returns'!G128*'Final Portfolio'!$C$8</f>
        <v>7.7539607464526255E-4</v>
      </c>
      <c r="H153" s="113">
        <f>'Stocks 1 Day Returns'!H128*'Final Portfolio'!$C$9</f>
        <v>5.7378279830249562E-4</v>
      </c>
      <c r="I153" s="113">
        <f>'Stocks 1 Day Returns'!I128*'Final Portfolio'!$C$10</f>
        <v>3.3334392572580195E-4</v>
      </c>
      <c r="J153" s="113">
        <f>'Stocks 1 Day Returns'!J128*'Final Portfolio'!$C$11</f>
        <v>7.8307702462343304E-4</v>
      </c>
      <c r="K153" s="113">
        <f>'Stocks 1 Day Returns'!K128*'Final Portfolio'!$C$12</f>
        <v>3.7179437321898101E-3</v>
      </c>
      <c r="L153" s="252">
        <f t="shared" si="12"/>
        <v>2.2828434710646425E-2</v>
      </c>
      <c r="M153" s="113">
        <f t="shared" si="13"/>
        <v>4.1239964407265448E-2</v>
      </c>
      <c r="N153" s="113">
        <f t="shared" si="14"/>
        <v>5.0561135705440984E-2</v>
      </c>
      <c r="Q153" s="227">
        <v>45490</v>
      </c>
      <c r="R153" s="113">
        <f>'Stocks 1 Month Returns'!O153*'Final Portfolio'!$J$3</f>
        <v>1.1098617122740141E-2</v>
      </c>
      <c r="S153" s="113">
        <f>'Stocks 1 Month Returns'!P153*'Final Portfolio'!$J$4</f>
        <v>5.8755259856002537E-3</v>
      </c>
      <c r="T153" s="113">
        <f>'Stocks 1 Month Returns'!Q153*'Final Portfolio'!$J$6</f>
        <v>-2.2161623694017863E-4</v>
      </c>
      <c r="U153" s="113">
        <f>'Stocks 1 Month Returns'!R153*'Final Portfolio'!$J$6</f>
        <v>4.3791622942789135E-3</v>
      </c>
      <c r="V153" s="113">
        <f>'Stocks 1 Month Returns'!S153*'Final Portfolio'!$J$7</f>
        <v>-5.5428063560675469E-3</v>
      </c>
      <c r="W153" s="113">
        <f>'Stocks 1 Month Returns'!T153*'Final Portfolio'!$J$8</f>
        <v>2.3834675882511404E-2</v>
      </c>
      <c r="X153" s="113">
        <f>'Stocks 1 Month Returns'!U153*'Final Portfolio'!$J$9</f>
        <v>1.5368679521682615E-3</v>
      </c>
      <c r="Y153" s="113">
        <f>'Stocks 1 Month Returns'!V153*'Final Portfolio'!$J$10</f>
        <v>3.3098251962704705E-3</v>
      </c>
      <c r="Z153" s="113">
        <f>'Stocks 1 Month Returns'!W153*'Final Portfolio'!$J$11</f>
        <v>3.4793556452343837E-4</v>
      </c>
      <c r="AA153" s="113">
        <f>'Stocks 1 Month Returns'!X153*'Final Portfolio'!$J$12</f>
        <v>-3.0610791770876224E-4</v>
      </c>
      <c r="AB153" s="113">
        <f>'Stocks 1 Month Returns'!Y153*'Final Portfolio'!$J$13</f>
        <v>2.2292751858066451E-2</v>
      </c>
      <c r="AC153" s="113">
        <f t="shared" si="15"/>
        <v>6.660483134544283E-2</v>
      </c>
      <c r="AD153" s="113">
        <f t="shared" si="16"/>
        <v>0.23408585183717528</v>
      </c>
      <c r="AE153" s="113">
        <f t="shared" si="17"/>
        <v>0.31874087669336193</v>
      </c>
      <c r="AI153" s="355">
        <v>149</v>
      </c>
      <c r="AJ153" s="355">
        <f>IF('Optimal Portfolio MAIN'!M151&gt;=0,0,1)</f>
        <v>0</v>
      </c>
      <c r="AK153" s="355">
        <f>IF('Optimal Portfolio MAIN'!N151&gt;=0,0,1)</f>
        <v>0</v>
      </c>
      <c r="AQ153" s="39">
        <v>120</v>
      </c>
      <c r="AR153" s="5">
        <f>IF('Optimal Portfolio MAIN'!AD139&gt;=0,0,1)</f>
        <v>0</v>
      </c>
      <c r="AS153" s="5">
        <f>IF('Optimal Portfolio MAIN'!AE139&gt;=0,0,1)</f>
        <v>0</v>
      </c>
      <c r="AY153" s="372">
        <v>149</v>
      </c>
      <c r="AZ153" s="372"/>
      <c r="BA153" s="372"/>
      <c r="BB153" s="391"/>
      <c r="BC153" s="391"/>
      <c r="BE153" s="39">
        <v>120</v>
      </c>
      <c r="BF153" s="222"/>
      <c r="BG153" s="222"/>
      <c r="BH153" s="400"/>
      <c r="BI153" s="400"/>
      <c r="BM153" s="193">
        <v>149</v>
      </c>
      <c r="BN153" s="366">
        <f ca="1">NORMINV(RAND(),$BR$2,$BR$3)</f>
        <v>-2.8767194921352424E-2</v>
      </c>
      <c r="BO153" s="361">
        <f ca="1">BN153-BN$296</f>
        <v>-6.3931616267929418E-3</v>
      </c>
      <c r="BP153" s="367">
        <f ca="1">BN153-BN$301</f>
        <v>1.9745536038315234E-3</v>
      </c>
      <c r="BT153" s="193">
        <v>149</v>
      </c>
      <c r="BU153" s="356">
        <f ca="1">IF(BO153&gt;=0,0,1)</f>
        <v>1</v>
      </c>
      <c r="BV153" s="355">
        <f ca="1">IF(BP153&gt;=0,0,1)</f>
        <v>0</v>
      </c>
      <c r="BZ153" s="193">
        <v>149</v>
      </c>
      <c r="CA153" s="368">
        <f ca="1">NORMINV(RAND(),CE$2,CE$3)</f>
        <v>-5.1898607015810498E-2</v>
      </c>
      <c r="CB153" s="166">
        <f ca="1">CA153-CA$389</f>
        <v>2.0753009592741449E-2</v>
      </c>
      <c r="CC153" s="166">
        <f ca="1">CA153-CA$394</f>
        <v>4.8986702990015667E-2</v>
      </c>
      <c r="CG153" s="193">
        <v>149</v>
      </c>
      <c r="CH153" s="193">
        <f ca="1">IF(CB153&gt;=0,0,1)</f>
        <v>0</v>
      </c>
      <c r="CI153" s="193">
        <f ca="1">IF(CC153&gt;=0,0,1)</f>
        <v>0</v>
      </c>
    </row>
    <row r="154" spans="1:87" ht="15.6">
      <c r="A154" s="342">
        <v>45596</v>
      </c>
      <c r="B154" s="113">
        <f>'Stocks 1 Day Returns'!B127*'Final Portfolio'!$C$3</f>
        <v>4.1784586506722126E-3</v>
      </c>
      <c r="C154" s="113">
        <f>'Stocks 1 Day Returns'!C127*'Final Portfolio'!$C$4</f>
        <v>1.2755824594605624E-3</v>
      </c>
      <c r="D154" s="113">
        <f>'Stocks 1 Day Returns'!D127*'Final Portfolio'!$C$5</f>
        <v>5.169256915508757E-4</v>
      </c>
      <c r="E154" s="113">
        <f>'Stocks 1 Day Returns'!E127*'Final Portfolio'!$C$6</f>
        <v>9.3932270408389137E-4</v>
      </c>
      <c r="F154" s="113">
        <f>'Stocks 1 Day Returns'!F127*'Final Portfolio'!$C$7</f>
        <v>2.8647718138903768E-4</v>
      </c>
      <c r="G154" s="113">
        <f>'Stocks 1 Day Returns'!G127*'Final Portfolio'!$C$8</f>
        <v>1.2356529333534816E-6</v>
      </c>
      <c r="H154" s="113">
        <f>'Stocks 1 Day Returns'!H127*'Final Portfolio'!$C$9</f>
        <v>7.3512007541011394E-4</v>
      </c>
      <c r="I154" s="113">
        <f>'Stocks 1 Day Returns'!I127*'Final Portfolio'!$C$10</f>
        <v>8.397793659927832E-4</v>
      </c>
      <c r="J154" s="113">
        <f>'Stocks 1 Day Returns'!J127*'Final Portfolio'!$C$11</f>
        <v>7.8163498990849504E-4</v>
      </c>
      <c r="K154" s="113">
        <f>'Stocks 1 Day Returns'!K127*'Final Portfolio'!$C$12</f>
        <v>7.3339734584576544E-4</v>
      </c>
      <c r="L154" s="252">
        <f t="shared" si="12"/>
        <v>1.0287934117247093E-2</v>
      </c>
      <c r="M154" s="113">
        <f t="shared" si="13"/>
        <v>2.8699463813866111E-2</v>
      </c>
      <c r="N154" s="113">
        <f t="shared" si="14"/>
        <v>3.8020635112041651E-2</v>
      </c>
      <c r="Q154" s="227">
        <v>45491</v>
      </c>
      <c r="R154" s="113">
        <f>'Stocks 1 Month Returns'!O154*'Final Portfolio'!$J$3</f>
        <v>1.4358771341182819E-2</v>
      </c>
      <c r="S154" s="113">
        <f>'Stocks 1 Month Returns'!P154*'Final Portfolio'!$J$4</f>
        <v>4.8212569527818E-3</v>
      </c>
      <c r="T154" s="113">
        <f>'Stocks 1 Month Returns'!Q154*'Final Portfolio'!$J$6</f>
        <v>-5.0669181218824914E-4</v>
      </c>
      <c r="U154" s="113">
        <f>'Stocks 1 Month Returns'!R154*'Final Portfolio'!$J$6</f>
        <v>4.0178803611143014E-3</v>
      </c>
      <c r="V154" s="113">
        <f>'Stocks 1 Month Returns'!S154*'Final Portfolio'!$J$7</f>
        <v>-4.3076111387742371E-3</v>
      </c>
      <c r="W154" s="113">
        <f>'Stocks 1 Month Returns'!T154*'Final Portfolio'!$J$8</f>
        <v>2.4254387406380418E-2</v>
      </c>
      <c r="X154" s="113">
        <f>'Stocks 1 Month Returns'!U154*'Final Portfolio'!$J$9</f>
        <v>7.2148936672744935E-3</v>
      </c>
      <c r="Y154" s="113">
        <f>'Stocks 1 Month Returns'!V154*'Final Portfolio'!$J$10</f>
        <v>5.4141477951956986E-3</v>
      </c>
      <c r="Z154" s="113">
        <f>'Stocks 1 Month Returns'!W154*'Final Portfolio'!$J$11</f>
        <v>1.5305335161123201E-3</v>
      </c>
      <c r="AA154" s="113">
        <f>'Stocks 1 Month Returns'!X154*'Final Portfolio'!$J$12</f>
        <v>-9.681380050704403E-5</v>
      </c>
      <c r="AB154" s="113">
        <f>'Stocks 1 Month Returns'!Y154*'Final Portfolio'!$J$13</f>
        <v>1.940436285024516E-2</v>
      </c>
      <c r="AC154" s="113">
        <f t="shared" si="15"/>
        <v>7.6105117138817485E-2</v>
      </c>
      <c r="AD154" s="113">
        <f t="shared" si="16"/>
        <v>0.24358613763054995</v>
      </c>
      <c r="AE154" s="113">
        <f t="shared" si="17"/>
        <v>0.32824116248673663</v>
      </c>
      <c r="AI154" s="355">
        <v>150</v>
      </c>
      <c r="AJ154" s="355">
        <f>IF('Optimal Portfolio MAIN'!M152&gt;=0,0,1)</f>
        <v>1</v>
      </c>
      <c r="AK154" s="355">
        <f>IF('Optimal Portfolio MAIN'!N152&gt;=0,0,1)</f>
        <v>0</v>
      </c>
      <c r="AQ154" s="39">
        <v>121</v>
      </c>
      <c r="AR154" s="5">
        <f>IF('Optimal Portfolio MAIN'!AD140&gt;=0,0,1)</f>
        <v>0</v>
      </c>
      <c r="AS154" s="5">
        <f>IF('Optimal Portfolio MAIN'!AE140&gt;=0,0,1)</f>
        <v>0</v>
      </c>
      <c r="AY154" s="372">
        <v>150</v>
      </c>
      <c r="AZ154" s="372"/>
      <c r="BA154" s="372"/>
      <c r="BB154" s="391"/>
      <c r="BC154" s="391"/>
      <c r="BE154" s="39">
        <v>121</v>
      </c>
      <c r="BF154" s="222"/>
      <c r="BG154" s="222"/>
      <c r="BH154" s="400"/>
      <c r="BI154" s="400"/>
      <c r="BM154" s="193">
        <v>150</v>
      </c>
      <c r="BN154" s="366">
        <f ca="1">NORMINV(RAND(),$BR$2,$BR$3)</f>
        <v>-2.7937527708895727E-2</v>
      </c>
      <c r="BO154" s="361">
        <f ca="1">BN154-BN$296</f>
        <v>-5.5634944143362446E-3</v>
      </c>
      <c r="BP154" s="367">
        <f ca="1">BN154-BN$301</f>
        <v>2.8042208162882207E-3</v>
      </c>
      <c r="BT154" s="193">
        <v>150</v>
      </c>
      <c r="BU154" s="356">
        <f ca="1">IF(BO154&gt;=0,0,1)</f>
        <v>1</v>
      </c>
      <c r="BV154" s="355">
        <f ca="1">IF(BP154&gt;=0,0,1)</f>
        <v>0</v>
      </c>
      <c r="BZ154" s="193">
        <v>150</v>
      </c>
      <c r="CA154" s="368">
        <f ca="1">NORMINV(RAND(),CE$2,CE$3)</f>
        <v>2.7914974464211054E-2</v>
      </c>
      <c r="CB154" s="166">
        <f ca="1">CA154-CA$389</f>
        <v>0.100566591072763</v>
      </c>
      <c r="CC154" s="166">
        <f ca="1">CA154-CA$394</f>
        <v>0.12880028447003722</v>
      </c>
      <c r="CG154" s="193">
        <v>150</v>
      </c>
      <c r="CH154" s="193">
        <f ca="1">IF(CB154&gt;=0,0,1)</f>
        <v>0</v>
      </c>
      <c r="CI154" s="193">
        <f ca="1">IF(CC154&gt;=0,0,1)</f>
        <v>0</v>
      </c>
    </row>
    <row r="155" spans="1:87" ht="15.6">
      <c r="A155" s="342">
        <v>45597</v>
      </c>
      <c r="B155" s="113">
        <f>'Stocks 1 Day Returns'!B126*'Final Portfolio'!$C$3</f>
        <v>-4.1676371339585041E-3</v>
      </c>
      <c r="C155" s="113">
        <f>'Stocks 1 Day Returns'!C126*'Final Portfolio'!$C$4</f>
        <v>-8.9398819744414878E-4</v>
      </c>
      <c r="D155" s="113">
        <f>'Stocks 1 Day Returns'!D126*'Final Portfolio'!$C$5</f>
        <v>-9.9048367379124926E-4</v>
      </c>
      <c r="E155" s="113">
        <f>'Stocks 1 Day Returns'!E126*'Final Portfolio'!$C$6</f>
        <v>-1.809559151118627E-3</v>
      </c>
      <c r="F155" s="113">
        <f>'Stocks 1 Day Returns'!F126*'Final Portfolio'!$C$7</f>
        <v>-1.6796896763046443E-3</v>
      </c>
      <c r="G155" s="113">
        <f>'Stocks 1 Day Returns'!G126*'Final Portfolio'!$C$8</f>
        <v>8.6060518309987174E-5</v>
      </c>
      <c r="H155" s="113">
        <f>'Stocks 1 Day Returns'!H126*'Final Portfolio'!$C$9</f>
        <v>-6.5243145490714632E-4</v>
      </c>
      <c r="I155" s="113">
        <f>'Stocks 1 Day Returns'!I126*'Final Portfolio'!$C$10</f>
        <v>-8.6808717472880654E-4</v>
      </c>
      <c r="J155" s="113">
        <f>'Stocks 1 Day Returns'!J126*'Final Portfolio'!$C$11</f>
        <v>-1.5012125799740948E-3</v>
      </c>
      <c r="K155" s="113">
        <f>'Stocks 1 Day Returns'!K126*'Final Portfolio'!$C$12</f>
        <v>-1.6559532738813832E-3</v>
      </c>
      <c r="L155" s="252">
        <f t="shared" si="12"/>
        <v>-1.4132981797798616E-2</v>
      </c>
      <c r="M155" s="113">
        <f t="shared" si="13"/>
        <v>4.2785478988204024E-3</v>
      </c>
      <c r="N155" s="113">
        <f t="shared" si="14"/>
        <v>1.3599719196995942E-2</v>
      </c>
      <c r="Q155" s="227">
        <v>45492</v>
      </c>
      <c r="R155" s="113">
        <f>'Stocks 1 Month Returns'!O155*'Final Portfolio'!$J$3</f>
        <v>6.252102680758354E-3</v>
      </c>
      <c r="S155" s="113">
        <f>'Stocks 1 Month Returns'!P155*'Final Portfolio'!$J$4</f>
        <v>2.965780278374892E-3</v>
      </c>
      <c r="T155" s="113">
        <f>'Stocks 1 Month Returns'!Q155*'Final Portfolio'!$J$6</f>
        <v>-2.6876634363046928E-3</v>
      </c>
      <c r="U155" s="113">
        <f>'Stocks 1 Month Returns'!R155*'Final Portfolio'!$J$6</f>
        <v>1.2632332921962686E-3</v>
      </c>
      <c r="V155" s="113">
        <f>'Stocks 1 Month Returns'!S155*'Final Portfolio'!$J$7</f>
        <v>-8.9946389022146633E-3</v>
      </c>
      <c r="W155" s="113">
        <f>'Stocks 1 Month Returns'!T155*'Final Portfolio'!$J$8</f>
        <v>2.1838851072618449E-2</v>
      </c>
      <c r="X155" s="113">
        <f>'Stocks 1 Month Returns'!U155*'Final Portfolio'!$J$9</f>
        <v>5.6397971550926408E-4</v>
      </c>
      <c r="Y155" s="113">
        <f>'Stocks 1 Month Returns'!V155*'Final Portfolio'!$J$10</f>
        <v>2.1840735784176579E-3</v>
      </c>
      <c r="Z155" s="113">
        <f>'Stocks 1 Month Returns'!W155*'Final Portfolio'!$J$11</f>
        <v>1.3202413076305098E-3</v>
      </c>
      <c r="AA155" s="113">
        <f>'Stocks 1 Month Returns'!X155*'Final Portfolio'!$J$12</f>
        <v>-1.260805719213155E-3</v>
      </c>
      <c r="AB155" s="113">
        <f>'Stocks 1 Month Returns'!Y155*'Final Portfolio'!$J$13</f>
        <v>-9.9574332805837384E-3</v>
      </c>
      <c r="AC155" s="113">
        <f t="shared" si="15"/>
        <v>1.348772058718915E-2</v>
      </c>
      <c r="AD155" s="113">
        <f t="shared" si="16"/>
        <v>0.18096874107892161</v>
      </c>
      <c r="AE155" s="113">
        <f t="shared" si="17"/>
        <v>0.26562376593510828</v>
      </c>
      <c r="AI155" s="355">
        <v>151</v>
      </c>
      <c r="AJ155" s="355">
        <f>IF('Optimal Portfolio MAIN'!M153&gt;=0,0,1)</f>
        <v>0</v>
      </c>
      <c r="AK155" s="355">
        <f>IF('Optimal Portfolio MAIN'!N153&gt;=0,0,1)</f>
        <v>0</v>
      </c>
      <c r="AQ155" s="39">
        <v>122</v>
      </c>
      <c r="AR155" s="5">
        <f>IF('Optimal Portfolio MAIN'!AD141&gt;=0,0,1)</f>
        <v>0</v>
      </c>
      <c r="AS155" s="5">
        <f>IF('Optimal Portfolio MAIN'!AE141&gt;=0,0,1)</f>
        <v>0</v>
      </c>
      <c r="AY155" s="372">
        <v>151</v>
      </c>
      <c r="AZ155" s="372"/>
      <c r="BA155" s="372"/>
      <c r="BB155" s="391"/>
      <c r="BC155" s="391"/>
      <c r="BE155" s="39">
        <v>122</v>
      </c>
      <c r="BF155" s="222"/>
      <c r="BG155" s="222"/>
      <c r="BH155" s="400"/>
      <c r="BI155" s="400"/>
      <c r="BM155" s="193">
        <v>151</v>
      </c>
      <c r="BN155" s="366">
        <f ca="1">NORMINV(RAND(),$BR$2,$BR$3)</f>
        <v>1.1641857490770872E-2</v>
      </c>
      <c r="BO155" s="361">
        <f ca="1">BN155-BN$296</f>
        <v>3.4015890785330356E-2</v>
      </c>
      <c r="BP155" s="367">
        <f ca="1">BN155-BN$301</f>
        <v>4.2383606015954818E-2</v>
      </c>
      <c r="BT155" s="193">
        <v>151</v>
      </c>
      <c r="BU155" s="356">
        <f ca="1">IF(BO155&gt;=0,0,1)</f>
        <v>0</v>
      </c>
      <c r="BV155" s="355">
        <f ca="1">IF(BP155&gt;=0,0,1)</f>
        <v>0</v>
      </c>
      <c r="BZ155" s="193">
        <v>151</v>
      </c>
      <c r="CA155" s="368">
        <f ca="1">NORMINV(RAND(),CE$2,CE$3)</f>
        <v>-4.5404196626564329E-2</v>
      </c>
      <c r="CB155" s="166">
        <f ca="1">CA155-CA$389</f>
        <v>2.7247419981987618E-2</v>
      </c>
      <c r="CC155" s="166">
        <f ca="1">CA155-CA$394</f>
        <v>5.5481113379261836E-2</v>
      </c>
      <c r="CG155" s="193">
        <v>151</v>
      </c>
      <c r="CH155" s="193">
        <f ca="1">IF(CB155&gt;=0,0,1)</f>
        <v>0</v>
      </c>
      <c r="CI155" s="193">
        <f ca="1">IF(CC155&gt;=0,0,1)</f>
        <v>0</v>
      </c>
    </row>
    <row r="156" spans="1:87" ht="15.6">
      <c r="A156" s="342">
        <v>45603</v>
      </c>
      <c r="B156" s="113">
        <f>'Stocks 1 Day Returns'!B125*'Final Portfolio'!$C$3</f>
        <v>2.7925624011669115E-3</v>
      </c>
      <c r="C156" s="113">
        <f>'Stocks 1 Day Returns'!C125*'Final Portfolio'!$C$4</f>
        <v>5.3113523554976E-4</v>
      </c>
      <c r="D156" s="113">
        <f>'Stocks 1 Day Returns'!D125*'Final Portfolio'!$C$5</f>
        <v>-1.2338488877780551E-4</v>
      </c>
      <c r="E156" s="113">
        <f>'Stocks 1 Day Returns'!E125*'Final Portfolio'!$C$6</f>
        <v>5.3707480155411151E-4</v>
      </c>
      <c r="F156" s="113">
        <f>'Stocks 1 Day Returns'!F125*'Final Portfolio'!$C$7</f>
        <v>2.4700950622148944E-4</v>
      </c>
      <c r="G156" s="113">
        <f>'Stocks 1 Day Returns'!G125*'Final Portfolio'!$C$8</f>
        <v>4.922809278722506E-4</v>
      </c>
      <c r="H156" s="113">
        <f>'Stocks 1 Day Returns'!H125*'Final Portfolio'!$C$9</f>
        <v>3.6788610843878676E-3</v>
      </c>
      <c r="I156" s="113">
        <f>'Stocks 1 Day Returns'!I125*'Final Portfolio'!$C$10</f>
        <v>7.7138043585771136E-4</v>
      </c>
      <c r="J156" s="113">
        <f>'Stocks 1 Day Returns'!J125*'Final Portfolio'!$C$11</f>
        <v>7.5034374535377869E-4</v>
      </c>
      <c r="K156" s="113">
        <f>'Stocks 1 Day Returns'!K125*'Final Portfolio'!$C$12</f>
        <v>8.0222096493876019E-5</v>
      </c>
      <c r="L156" s="252">
        <f t="shared" si="12"/>
        <v>9.7574853456799514E-3</v>
      </c>
      <c r="M156" s="113">
        <f t="shared" si="13"/>
        <v>2.8169015042298969E-2</v>
      </c>
      <c r="N156" s="113">
        <f t="shared" si="14"/>
        <v>3.7490186340474511E-2</v>
      </c>
      <c r="Q156" s="227">
        <v>45496</v>
      </c>
      <c r="R156" s="113">
        <f>'Stocks 1 Month Returns'!O156*'Final Portfolio'!$J$3</f>
        <v>1.4319414313569158E-2</v>
      </c>
      <c r="S156" s="113">
        <f>'Stocks 1 Month Returns'!P156*'Final Portfolio'!$J$4</f>
        <v>1.2602296000466301E-2</v>
      </c>
      <c r="T156" s="113">
        <f>'Stocks 1 Month Returns'!Q156*'Final Portfolio'!$J$6</f>
        <v>4.8263355312766617E-3</v>
      </c>
      <c r="U156" s="113">
        <f>'Stocks 1 Month Returns'!R156*'Final Portfolio'!$J$6</f>
        <v>4.3335414891854289E-3</v>
      </c>
      <c r="V156" s="113">
        <f>'Stocks 1 Month Returns'!S156*'Final Portfolio'!$J$7</f>
        <v>-6.6754129943098865E-3</v>
      </c>
      <c r="W156" s="113">
        <f>'Stocks 1 Month Returns'!T156*'Final Portfolio'!$J$8</f>
        <v>2.6546987039229863E-2</v>
      </c>
      <c r="X156" s="113">
        <f>'Stocks 1 Month Returns'!U156*'Final Portfolio'!$J$9</f>
        <v>3.7731680992683092E-3</v>
      </c>
      <c r="Y156" s="113">
        <f>'Stocks 1 Month Returns'!V156*'Final Portfolio'!$J$10</f>
        <v>4.0554679228097653E-3</v>
      </c>
      <c r="Z156" s="113">
        <f>'Stocks 1 Month Returns'!W156*'Final Portfolio'!$J$11</f>
        <v>1.2369825497848909E-2</v>
      </c>
      <c r="AA156" s="113">
        <f>'Stocks 1 Month Returns'!X156*'Final Portfolio'!$J$12</f>
        <v>7.0537352152905018E-3</v>
      </c>
      <c r="AB156" s="113">
        <f>'Stocks 1 Month Returns'!Y156*'Final Portfolio'!$J$13</f>
        <v>7.8382257059180116E-2</v>
      </c>
      <c r="AC156" s="113">
        <f t="shared" si="15"/>
        <v>0.16158761517381515</v>
      </c>
      <c r="AD156" s="113">
        <f t="shared" si="16"/>
        <v>0.32906863566554762</v>
      </c>
      <c r="AE156" s="113">
        <f t="shared" si="17"/>
        <v>0.41372366052173426</v>
      </c>
      <c r="AI156" s="355">
        <v>152</v>
      </c>
      <c r="AJ156" s="355">
        <f>IF('Optimal Portfolio MAIN'!M154&gt;=0,0,1)</f>
        <v>0</v>
      </c>
      <c r="AK156" s="355">
        <f>IF('Optimal Portfolio MAIN'!N154&gt;=0,0,1)</f>
        <v>0</v>
      </c>
      <c r="AQ156" s="39">
        <v>123</v>
      </c>
      <c r="AR156" s="5">
        <f>IF('Optimal Portfolio MAIN'!AD142&gt;=0,0,1)</f>
        <v>0</v>
      </c>
      <c r="AS156" s="5">
        <f>IF('Optimal Portfolio MAIN'!AE142&gt;=0,0,1)</f>
        <v>0</v>
      </c>
      <c r="AY156" s="372">
        <v>152</v>
      </c>
      <c r="AZ156" s="372"/>
      <c r="BA156" s="372"/>
      <c r="BB156" s="391"/>
      <c r="BC156" s="391"/>
      <c r="BE156" s="39">
        <v>123</v>
      </c>
      <c r="BF156" s="222"/>
      <c r="BG156" s="222"/>
      <c r="BH156" s="400"/>
      <c r="BI156" s="400"/>
      <c r="BM156" s="193">
        <v>152</v>
      </c>
      <c r="BN156" s="366">
        <f ca="1">NORMINV(RAND(),$BR$2,$BR$3)</f>
        <v>-2.3707674926780773E-3</v>
      </c>
      <c r="BO156" s="361">
        <f ca="1">BN156-BN$296</f>
        <v>2.0003265801881404E-2</v>
      </c>
      <c r="BP156" s="367">
        <f ca="1">BN156-BN$301</f>
        <v>2.837098103250587E-2</v>
      </c>
      <c r="BT156" s="193">
        <v>152</v>
      </c>
      <c r="BU156" s="356">
        <f ca="1">IF(BO156&gt;=0,0,1)</f>
        <v>0</v>
      </c>
      <c r="BV156" s="355">
        <f ca="1">IF(BP156&gt;=0,0,1)</f>
        <v>0</v>
      </c>
      <c r="BZ156" s="193">
        <v>152</v>
      </c>
      <c r="CA156" s="368">
        <f ca="1">NORMINV(RAND(),CE$2,CE$3)</f>
        <v>-8.1911523475351328E-2</v>
      </c>
      <c r="CB156" s="166">
        <f ca="1">CA156-CA$389</f>
        <v>-9.2599068667993806E-3</v>
      </c>
      <c r="CC156" s="166">
        <f ca="1">CA156-CA$394</f>
        <v>1.8973786530474837E-2</v>
      </c>
      <c r="CG156" s="193">
        <v>152</v>
      </c>
      <c r="CH156" s="193">
        <f ca="1">IF(CB156&gt;=0,0,1)</f>
        <v>1</v>
      </c>
      <c r="CI156" s="193">
        <f ca="1">IF(CC156&gt;=0,0,1)</f>
        <v>0</v>
      </c>
    </row>
    <row r="157" spans="1:87" ht="15.6">
      <c r="A157" s="342">
        <v>45604</v>
      </c>
      <c r="B157" s="113">
        <f>'Stocks 1 Day Returns'!B124*'Final Portfolio'!$C$3</f>
        <v>-8.1471755327460656E-3</v>
      </c>
      <c r="C157" s="113">
        <f>'Stocks 1 Day Returns'!C124*'Final Portfolio'!$C$4</f>
        <v>2.3270247746761674E-4</v>
      </c>
      <c r="D157" s="113">
        <f>'Stocks 1 Day Returns'!D124*'Final Portfolio'!$C$5</f>
        <v>-8.5847378547025178E-4</v>
      </c>
      <c r="E157" s="113">
        <f>'Stocks 1 Day Returns'!E124*'Final Portfolio'!$C$6</f>
        <v>5.694121004250752E-4</v>
      </c>
      <c r="F157" s="113">
        <f>'Stocks 1 Day Returns'!F124*'Final Portfolio'!$C$7</f>
        <v>1.8187644003569314E-4</v>
      </c>
      <c r="G157" s="113">
        <f>'Stocks 1 Day Returns'!G124*'Final Portfolio'!$C$8</f>
        <v>1.8456100110983708E-3</v>
      </c>
      <c r="H157" s="113">
        <f>'Stocks 1 Day Returns'!H124*'Final Portfolio'!$C$9</f>
        <v>7.8879348738020822E-4</v>
      </c>
      <c r="I157" s="113">
        <f>'Stocks 1 Day Returns'!I124*'Final Portfolio'!$C$10</f>
        <v>1.2409054798543861E-3</v>
      </c>
      <c r="J157" s="113">
        <f>'Stocks 1 Day Returns'!J124*'Final Portfolio'!$C$11</f>
        <v>6.3271337522191823E-4</v>
      </c>
      <c r="K157" s="113">
        <f>'Stocks 1 Day Returns'!K124*'Final Portfolio'!$C$12</f>
        <v>-1.1403632600994861E-3</v>
      </c>
      <c r="L157" s="252">
        <f t="shared" si="12"/>
        <v>-4.6539992068325353E-3</v>
      </c>
      <c r="M157" s="113">
        <f t="shared" si="13"/>
        <v>1.3757530489786483E-2</v>
      </c>
      <c r="N157" s="113">
        <f t="shared" si="14"/>
        <v>2.3078701787962022E-2</v>
      </c>
      <c r="Q157" s="227">
        <v>45497</v>
      </c>
      <c r="R157" s="113">
        <f>'Stocks 1 Month Returns'!O157*'Final Portfolio'!$J$3</f>
        <v>4.2078520735942425E-3</v>
      </c>
      <c r="S157" s="113">
        <f>'Stocks 1 Month Returns'!P157*'Final Portfolio'!$J$4</f>
        <v>6.8809037940364588E-3</v>
      </c>
      <c r="T157" s="113">
        <f>'Stocks 1 Month Returns'!Q157*'Final Portfolio'!$J$6</f>
        <v>-2.0335433427772199E-3</v>
      </c>
      <c r="U157" s="113">
        <f>'Stocks 1 Month Returns'!R157*'Final Portfolio'!$J$6</f>
        <v>1.0013342026694262E-3</v>
      </c>
      <c r="V157" s="113">
        <f>'Stocks 1 Month Returns'!S157*'Final Portfolio'!$J$7</f>
        <v>-1.3336947073726261E-2</v>
      </c>
      <c r="W157" s="113">
        <f>'Stocks 1 Month Returns'!T157*'Final Portfolio'!$J$8</f>
        <v>2.0180512159069866E-2</v>
      </c>
      <c r="X157" s="113">
        <f>'Stocks 1 Month Returns'!U157*'Final Portfolio'!$J$9</f>
        <v>-5.1806113701820418E-4</v>
      </c>
      <c r="Y157" s="113">
        <f>'Stocks 1 Month Returns'!V157*'Final Portfolio'!$J$10</f>
        <v>1.8579350030682651E-3</v>
      </c>
      <c r="Z157" s="113">
        <f>'Stocks 1 Month Returns'!W157*'Final Portfolio'!$J$11</f>
        <v>4.2343706579430762E-3</v>
      </c>
      <c r="AA157" s="113">
        <f>'Stocks 1 Month Returns'!X157*'Final Portfolio'!$J$12</f>
        <v>-2.482420682161366E-3</v>
      </c>
      <c r="AB157" s="113">
        <f>'Stocks 1 Month Returns'!Y157*'Final Portfolio'!$J$13</f>
        <v>1.5014301803714325E-2</v>
      </c>
      <c r="AC157" s="113">
        <f t="shared" si="15"/>
        <v>3.5006237458412609E-2</v>
      </c>
      <c r="AD157" s="113">
        <f t="shared" si="16"/>
        <v>0.20248725795014508</v>
      </c>
      <c r="AE157" s="113">
        <f t="shared" si="17"/>
        <v>0.28714228280633169</v>
      </c>
      <c r="AI157" s="355">
        <v>153</v>
      </c>
      <c r="AJ157" s="355">
        <f>IF('Optimal Portfolio MAIN'!M155&gt;=0,0,1)</f>
        <v>0</v>
      </c>
      <c r="AK157" s="355">
        <f>IF('Optimal Portfolio MAIN'!N155&gt;=0,0,1)</f>
        <v>0</v>
      </c>
      <c r="AQ157" s="39">
        <v>124</v>
      </c>
      <c r="AR157" s="5">
        <f>IF('Optimal Portfolio MAIN'!AD143&gt;=0,0,1)</f>
        <v>0</v>
      </c>
      <c r="AS157" s="5">
        <f>IF('Optimal Portfolio MAIN'!AE143&gt;=0,0,1)</f>
        <v>0</v>
      </c>
      <c r="AY157" s="372">
        <v>153</v>
      </c>
      <c r="AZ157" s="372"/>
      <c r="BA157" s="372"/>
      <c r="BB157" s="391"/>
      <c r="BC157" s="391"/>
      <c r="BE157" s="39">
        <v>124</v>
      </c>
      <c r="BF157" s="222"/>
      <c r="BG157" s="222"/>
      <c r="BH157" s="400"/>
      <c r="BI157" s="400"/>
      <c r="BM157" s="193">
        <v>153</v>
      </c>
      <c r="BN157" s="366">
        <f ca="1">NORMINV(RAND(),$BR$2,$BR$3)</f>
        <v>-3.0958905662241978E-2</v>
      </c>
      <c r="BO157" s="361">
        <f ca="1">BN157-BN$296</f>
        <v>-8.5848723676824959E-3</v>
      </c>
      <c r="BP157" s="367">
        <f ca="1">BN157-BN$301</f>
        <v>-2.1715713705803066E-4</v>
      </c>
      <c r="BT157" s="193">
        <v>153</v>
      </c>
      <c r="BU157" s="356">
        <f ca="1">IF(BO157&gt;=0,0,1)</f>
        <v>1</v>
      </c>
      <c r="BV157" s="355">
        <f ca="1">IF(BP157&gt;=0,0,1)</f>
        <v>1</v>
      </c>
      <c r="BZ157" s="193">
        <v>153</v>
      </c>
      <c r="CA157" s="368">
        <f ca="1">NORMINV(RAND(),CE$2,CE$3)</f>
        <v>6.5455099085411417E-2</v>
      </c>
      <c r="CB157" s="166">
        <f ca="1">CA157-CA$389</f>
        <v>0.13810671569396338</v>
      </c>
      <c r="CC157" s="166">
        <f ca="1">CA157-CA$394</f>
        <v>0.1663404090912376</v>
      </c>
      <c r="CG157" s="193">
        <v>153</v>
      </c>
      <c r="CH157" s="193">
        <f ca="1">IF(CB157&gt;=0,0,1)</f>
        <v>0</v>
      </c>
      <c r="CI157" s="193">
        <f ca="1">IF(CC157&gt;=0,0,1)</f>
        <v>0</v>
      </c>
    </row>
    <row r="158" spans="1:87" ht="15.6">
      <c r="A158" s="342">
        <v>45609</v>
      </c>
      <c r="B158" s="113">
        <f>'Stocks 1 Day Returns'!B123*'Final Portfolio'!$C$3</f>
        <v>5.3004412061251928E-3</v>
      </c>
      <c r="C158" s="113">
        <f>'Stocks 1 Day Returns'!C123*'Final Portfolio'!$C$4</f>
        <v>1.1132112120255666E-3</v>
      </c>
      <c r="D158" s="113">
        <f>'Stocks 1 Day Returns'!D123*'Final Portfolio'!$C$5</f>
        <v>1.0158511452869855E-3</v>
      </c>
      <c r="E158" s="113">
        <f>'Stocks 1 Day Returns'!E123*'Final Portfolio'!$C$6</f>
        <v>1.5385124585761978E-3</v>
      </c>
      <c r="F158" s="113">
        <f>'Stocks 1 Day Returns'!F123*'Final Portfolio'!$C$7</f>
        <v>2.1529594991543189E-3</v>
      </c>
      <c r="G158" s="113">
        <f>'Stocks 1 Day Returns'!G123*'Final Portfolio'!$C$8</f>
        <v>2.1308714780584625E-3</v>
      </c>
      <c r="H158" s="113">
        <f>'Stocks 1 Day Returns'!H123*'Final Portfolio'!$C$9</f>
        <v>2.3073568665751163E-3</v>
      </c>
      <c r="I158" s="113">
        <f>'Stocks 1 Day Returns'!I123*'Final Portfolio'!$C$10</f>
        <v>1.55439210288411E-3</v>
      </c>
      <c r="J158" s="113">
        <f>'Stocks 1 Day Returns'!J123*'Final Portfolio'!$C$11</f>
        <v>1.8619509362062603E-3</v>
      </c>
      <c r="K158" s="113">
        <f>'Stocks 1 Day Returns'!K123*'Final Portfolio'!$C$12</f>
        <v>1.9825439929335386E-3</v>
      </c>
      <c r="L158" s="252">
        <f t="shared" si="12"/>
        <v>2.0958090897825746E-2</v>
      </c>
      <c r="M158" s="113">
        <f t="shared" si="13"/>
        <v>3.9369620594444765E-2</v>
      </c>
      <c r="N158" s="113">
        <f t="shared" si="14"/>
        <v>4.8690791892620308E-2</v>
      </c>
      <c r="Q158" s="227">
        <v>45498</v>
      </c>
      <c r="R158" s="113">
        <f>'Stocks 1 Month Returns'!O158*'Final Portfolio'!$J$3</f>
        <v>2.1837439511891433E-4</v>
      </c>
      <c r="S158" s="113">
        <f>'Stocks 1 Month Returns'!P158*'Final Portfolio'!$J$4</f>
        <v>2.7429511897322364E-3</v>
      </c>
      <c r="T158" s="113">
        <f>'Stocks 1 Month Returns'!Q158*'Final Portfolio'!$J$6</f>
        <v>-6.473465050637923E-3</v>
      </c>
      <c r="U158" s="113">
        <f>'Stocks 1 Month Returns'!R158*'Final Portfolio'!$J$6</f>
        <v>-9.8752833015011807E-4</v>
      </c>
      <c r="V158" s="113">
        <f>'Stocks 1 Month Returns'!S158*'Final Portfolio'!$J$7</f>
        <v>-1.7592102709298865E-2</v>
      </c>
      <c r="W158" s="113">
        <f>'Stocks 1 Month Returns'!T158*'Final Portfolio'!$J$8</f>
        <v>1.5367091450997418E-2</v>
      </c>
      <c r="X158" s="113">
        <f>'Stocks 1 Month Returns'!U158*'Final Portfolio'!$J$9</f>
        <v>-6.9698163734644011E-3</v>
      </c>
      <c r="Y158" s="113">
        <f>'Stocks 1 Month Returns'!V158*'Final Portfolio'!$J$10</f>
        <v>-1.3651473488476829E-3</v>
      </c>
      <c r="Z158" s="113">
        <f>'Stocks 1 Month Returns'!W158*'Final Portfolio'!$J$11</f>
        <v>4.2912382651002943E-3</v>
      </c>
      <c r="AA158" s="113">
        <f>'Stocks 1 Month Returns'!X158*'Final Portfolio'!$J$12</f>
        <v>-4.8309709930004618E-3</v>
      </c>
      <c r="AB158" s="113">
        <f>'Stocks 1 Month Returns'!Y158*'Final Portfolio'!$J$13</f>
        <v>-2.2109772359903856E-2</v>
      </c>
      <c r="AC158" s="113">
        <f t="shared" si="15"/>
        <v>-3.7709147864354441E-2</v>
      </c>
      <c r="AD158" s="113">
        <f t="shared" si="16"/>
        <v>0.12977187262737802</v>
      </c>
      <c r="AE158" s="113">
        <f t="shared" si="17"/>
        <v>0.21442689748356467</v>
      </c>
      <c r="AI158" s="355">
        <v>154</v>
      </c>
      <c r="AJ158" s="355">
        <f>IF('Optimal Portfolio MAIN'!M156&gt;=0,0,1)</f>
        <v>0</v>
      </c>
      <c r="AK158" s="355">
        <f>IF('Optimal Portfolio MAIN'!N156&gt;=0,0,1)</f>
        <v>0</v>
      </c>
      <c r="AQ158" s="39">
        <v>125</v>
      </c>
      <c r="AR158" s="5">
        <f>IF('Optimal Portfolio MAIN'!AD144&gt;=0,0,1)</f>
        <v>0</v>
      </c>
      <c r="AS158" s="5">
        <f>IF('Optimal Portfolio MAIN'!AE144&gt;=0,0,1)</f>
        <v>0</v>
      </c>
      <c r="AY158" s="372">
        <v>154</v>
      </c>
      <c r="AZ158" s="372"/>
      <c r="BA158" s="372"/>
      <c r="BB158" s="391"/>
      <c r="BC158" s="391"/>
      <c r="BE158" s="39">
        <v>125</v>
      </c>
      <c r="BF158" s="222"/>
      <c r="BG158" s="222"/>
      <c r="BH158" s="400"/>
      <c r="BI158" s="400"/>
      <c r="BM158" s="193">
        <v>154</v>
      </c>
      <c r="BN158" s="366">
        <f ca="1">NORMINV(RAND(),$BR$2,$BR$3)</f>
        <v>-1.8509621339772665E-2</v>
      </c>
      <c r="BO158" s="361">
        <f ca="1">BN158-BN$296</f>
        <v>3.8644119547868172E-3</v>
      </c>
      <c r="BP158" s="367">
        <f ca="1">BN158-BN$301</f>
        <v>1.2232127185411282E-2</v>
      </c>
      <c r="BT158" s="193">
        <v>154</v>
      </c>
      <c r="BU158" s="356">
        <f ca="1">IF(BO158&gt;=0,0,1)</f>
        <v>0</v>
      </c>
      <c r="BV158" s="355">
        <f ca="1">IF(BP158&gt;=0,0,1)</f>
        <v>0</v>
      </c>
      <c r="BZ158" s="193">
        <v>154</v>
      </c>
      <c r="CA158" s="368">
        <f ca="1">NORMINV(RAND(),CE$2,CE$3)</f>
        <v>-6.9074949044049427E-2</v>
      </c>
      <c r="CB158" s="166">
        <f ca="1">CA158-CA$389</f>
        <v>3.5766675645025198E-3</v>
      </c>
      <c r="CC158" s="166">
        <f ca="1">CA158-CA$394</f>
        <v>3.1810360961776737E-2</v>
      </c>
      <c r="CG158" s="193">
        <v>154</v>
      </c>
      <c r="CH158" s="193">
        <f ca="1">IF(CB158&gt;=0,0,1)</f>
        <v>0</v>
      </c>
      <c r="CI158" s="193">
        <f ca="1">IF(CC158&gt;=0,0,1)</f>
        <v>0</v>
      </c>
    </row>
    <row r="159" spans="1:87" ht="15.6">
      <c r="A159" s="342">
        <v>45610</v>
      </c>
      <c r="B159" s="113">
        <f>'Stocks 1 Day Returns'!B122*'Final Portfolio'!$C$3</f>
        <v>-7.7681950583981425E-4</v>
      </c>
      <c r="C159" s="113">
        <f>'Stocks 1 Day Returns'!C122*'Final Portfolio'!$C$4</f>
        <v>-6.8392118096481604E-4</v>
      </c>
      <c r="D159" s="113">
        <f>'Stocks 1 Day Returns'!D122*'Final Portfolio'!$C$5</f>
        <v>-1.7493017983160552E-3</v>
      </c>
      <c r="E159" s="113">
        <f>'Stocks 1 Day Returns'!E122*'Final Portfolio'!$C$6</f>
        <v>4.9210355568821032E-4</v>
      </c>
      <c r="F159" s="113">
        <f>'Stocks 1 Day Returns'!F122*'Final Portfolio'!$C$7</f>
        <v>-6.9942279415543868E-4</v>
      </c>
      <c r="G159" s="113">
        <f>'Stocks 1 Day Returns'!G122*'Final Portfolio'!$C$8</f>
        <v>-8.2824338892663156E-4</v>
      </c>
      <c r="H159" s="113">
        <f>'Stocks 1 Day Returns'!H122*'Final Portfolio'!$C$9</f>
        <v>-2.9895654095521749E-4</v>
      </c>
      <c r="I159" s="113">
        <f>'Stocks 1 Day Returns'!I122*'Final Portfolio'!$C$10</f>
        <v>-9.2515109241659286E-4</v>
      </c>
      <c r="J159" s="113">
        <f>'Stocks 1 Day Returns'!J122*'Final Portfolio'!$C$11</f>
        <v>5.9245733205546712E-4</v>
      </c>
      <c r="K159" s="113">
        <f>'Stocks 1 Day Returns'!K122*'Final Portfolio'!$C$12</f>
        <v>-1.6382365348809437E-3</v>
      </c>
      <c r="L159" s="252">
        <f t="shared" si="12"/>
        <v>-6.5154919487118322E-3</v>
      </c>
      <c r="M159" s="113">
        <f t="shared" si="13"/>
        <v>1.1896037747907186E-2</v>
      </c>
      <c r="N159" s="113">
        <f t="shared" si="14"/>
        <v>2.1217209046082725E-2</v>
      </c>
      <c r="Q159" s="227">
        <v>45499</v>
      </c>
      <c r="R159" s="113">
        <f>'Stocks 1 Month Returns'!O159*'Final Portfolio'!$J$3</f>
        <v>4.563569960944536E-4</v>
      </c>
      <c r="S159" s="113">
        <f>'Stocks 1 Month Returns'!P159*'Final Portfolio'!$J$4</f>
        <v>2.0035735086141314E-5</v>
      </c>
      <c r="T159" s="113">
        <f>'Stocks 1 Month Returns'!Q159*'Final Portfolio'!$J$6</f>
        <v>-6.3671676729680458E-3</v>
      </c>
      <c r="U159" s="113">
        <f>'Stocks 1 Month Returns'!R159*'Final Portfolio'!$J$6</f>
        <v>-7.2261720402533312E-6</v>
      </c>
      <c r="V159" s="113">
        <f>'Stocks 1 Month Returns'!S159*'Final Portfolio'!$J$7</f>
        <v>-1.8032763456388348E-2</v>
      </c>
      <c r="W159" s="113">
        <f>'Stocks 1 Month Returns'!T159*'Final Portfolio'!$J$8</f>
        <v>-8.3409066562788463E-4</v>
      </c>
      <c r="X159" s="113">
        <f>'Stocks 1 Month Returns'!U159*'Final Portfolio'!$J$9</f>
        <v>-6.8004371897422587E-3</v>
      </c>
      <c r="Y159" s="113">
        <f>'Stocks 1 Month Returns'!V159*'Final Portfolio'!$J$10</f>
        <v>-8.5784789980188905E-4</v>
      </c>
      <c r="Z159" s="113">
        <f>'Stocks 1 Month Returns'!W159*'Final Portfolio'!$J$11</f>
        <v>2.4605672098003684E-3</v>
      </c>
      <c r="AA159" s="113">
        <f>'Stocks 1 Month Returns'!X159*'Final Portfolio'!$J$12</f>
        <v>-8.5302287859239448E-3</v>
      </c>
      <c r="AB159" s="113">
        <f>'Stocks 1 Month Returns'!Y159*'Final Portfolio'!$J$13</f>
        <v>-2.475021755539164E-2</v>
      </c>
      <c r="AC159" s="113">
        <f t="shared" si="15"/>
        <v>-6.3243019456903304E-2</v>
      </c>
      <c r="AD159" s="113">
        <f t="shared" si="16"/>
        <v>0.10423800103482916</v>
      </c>
      <c r="AE159" s="113">
        <f t="shared" si="17"/>
        <v>0.18889302589101581</v>
      </c>
      <c r="AI159" s="355">
        <v>155</v>
      </c>
      <c r="AJ159" s="355">
        <f>IF('Optimal Portfolio MAIN'!M157&gt;=0,0,1)</f>
        <v>0</v>
      </c>
      <c r="AK159" s="355">
        <f>IF('Optimal Portfolio MAIN'!N157&gt;=0,0,1)</f>
        <v>0</v>
      </c>
      <c r="AQ159" s="39">
        <v>126</v>
      </c>
      <c r="AR159" s="5">
        <f>IF('Optimal Portfolio MAIN'!AD145&gt;=0,0,1)</f>
        <v>0</v>
      </c>
      <c r="AS159" s="5">
        <f>IF('Optimal Portfolio MAIN'!AE145&gt;=0,0,1)</f>
        <v>0</v>
      </c>
      <c r="AY159" s="372">
        <v>155</v>
      </c>
      <c r="AZ159" s="372"/>
      <c r="BA159" s="372"/>
      <c r="BB159" s="391"/>
      <c r="BC159" s="391"/>
      <c r="BE159" s="39">
        <v>126</v>
      </c>
      <c r="BF159" s="222"/>
      <c r="BG159" s="222"/>
      <c r="BH159" s="400"/>
      <c r="BI159" s="400"/>
      <c r="BM159" s="193">
        <v>155</v>
      </c>
      <c r="BN159" s="366">
        <f ca="1">NORMINV(RAND(),$BR$2,$BR$3)</f>
        <v>-1.903614728717266E-2</v>
      </c>
      <c r="BO159" s="361">
        <f ca="1">BN159-BN$296</f>
        <v>3.337886007386822E-3</v>
      </c>
      <c r="BP159" s="367">
        <f ca="1">BN159-BN$301</f>
        <v>1.1705601238011287E-2</v>
      </c>
      <c r="BT159" s="193">
        <v>155</v>
      </c>
      <c r="BU159" s="356">
        <f ca="1">IF(BO159&gt;=0,0,1)</f>
        <v>0</v>
      </c>
      <c r="BV159" s="355">
        <f ca="1">IF(BP159&gt;=0,0,1)</f>
        <v>0</v>
      </c>
      <c r="BZ159" s="193">
        <v>155</v>
      </c>
      <c r="CA159" s="368">
        <f ca="1">NORMINV(RAND(),CE$2,CE$3)</f>
        <v>-0.1129176366886311</v>
      </c>
      <c r="CB159" s="166">
        <f ca="1">CA159-CA$389</f>
        <v>-4.0266020080079151E-2</v>
      </c>
      <c r="CC159" s="166">
        <f ca="1">CA159-CA$394</f>
        <v>-1.2032326682804934E-2</v>
      </c>
      <c r="CG159" s="193">
        <v>155</v>
      </c>
      <c r="CH159" s="193">
        <f ca="1">IF(CB159&gt;=0,0,1)</f>
        <v>1</v>
      </c>
      <c r="CI159" s="193">
        <f ca="1">IF(CC159&gt;=0,0,1)</f>
        <v>1</v>
      </c>
    </row>
    <row r="160" spans="1:87" ht="15.6">
      <c r="A160" s="342">
        <v>45611</v>
      </c>
      <c r="B160" s="113">
        <f>'Stocks 1 Day Returns'!B121*'Final Portfolio'!$C$3</f>
        <v>1.4253147241542407E-3</v>
      </c>
      <c r="C160" s="113">
        <f>'Stocks 1 Day Returns'!C121*'Final Portfolio'!$C$4</f>
        <v>-1.3946657383419536E-3</v>
      </c>
      <c r="D160" s="113">
        <f>'Stocks 1 Day Returns'!D121*'Final Portfolio'!$C$5</f>
        <v>-1.7030240381952198E-3</v>
      </c>
      <c r="E160" s="113">
        <f>'Stocks 1 Day Returns'!E121*'Final Portfolio'!$C$6</f>
        <v>3.3673388226410192E-3</v>
      </c>
      <c r="F160" s="113">
        <f>'Stocks 1 Day Returns'!F121*'Final Portfolio'!$C$7</f>
        <v>-5.5156125670432487E-5</v>
      </c>
      <c r="G160" s="113">
        <f>'Stocks 1 Day Returns'!G121*'Final Portfolio'!$C$8</f>
        <v>-2.3152717603520398E-3</v>
      </c>
      <c r="H160" s="113">
        <f>'Stocks 1 Day Returns'!H121*'Final Portfolio'!$C$9</f>
        <v>-7.1739141357964883E-5</v>
      </c>
      <c r="I160" s="113">
        <f>'Stocks 1 Day Returns'!I121*'Final Portfolio'!$C$10</f>
        <v>-1.2904071181505494E-3</v>
      </c>
      <c r="J160" s="113">
        <f>'Stocks 1 Day Returns'!J121*'Final Portfolio'!$C$11</f>
        <v>1.526384433862209E-3</v>
      </c>
      <c r="K160" s="113">
        <f>'Stocks 1 Day Returns'!K121*'Final Portfolio'!$C$12</f>
        <v>1.4132489208118937E-3</v>
      </c>
      <c r="L160" s="252">
        <f t="shared" si="12"/>
        <v>9.0202297940120265E-4</v>
      </c>
      <c r="M160" s="113">
        <f t="shared" si="13"/>
        <v>1.931355267602022E-2</v>
      </c>
      <c r="N160" s="113">
        <f t="shared" si="14"/>
        <v>2.863472397419576E-2</v>
      </c>
      <c r="Q160" s="227">
        <v>45503</v>
      </c>
      <c r="R160" s="113">
        <f>'Stocks 1 Month Returns'!O160*'Final Portfolio'!$J$3</f>
        <v>-2.9070602625845157E-3</v>
      </c>
      <c r="S160" s="113">
        <f>'Stocks 1 Month Returns'!P160*'Final Portfolio'!$J$4</f>
        <v>6.6531103683506779E-4</v>
      </c>
      <c r="T160" s="113">
        <f>'Stocks 1 Month Returns'!Q160*'Final Portfolio'!$J$6</f>
        <v>-6.3518512989107732E-3</v>
      </c>
      <c r="U160" s="113">
        <f>'Stocks 1 Month Returns'!R160*'Final Portfolio'!$J$6</f>
        <v>6.9753227192848045E-6</v>
      </c>
      <c r="V160" s="113">
        <f>'Stocks 1 Month Returns'!S160*'Final Portfolio'!$J$7</f>
        <v>-1.2362850956578646E-2</v>
      </c>
      <c r="W160" s="113">
        <f>'Stocks 1 Month Returns'!T160*'Final Portfolio'!$J$8</f>
        <v>3.8016939216636294E-4</v>
      </c>
      <c r="X160" s="113">
        <f>'Stocks 1 Month Returns'!U160*'Final Portfolio'!$J$9</f>
        <v>-5.2132233496163805E-3</v>
      </c>
      <c r="Y160" s="113">
        <f>'Stocks 1 Month Returns'!V160*'Final Portfolio'!$J$10</f>
        <v>5.622500307529665E-4</v>
      </c>
      <c r="Z160" s="113">
        <f>'Stocks 1 Month Returns'!W160*'Final Portfolio'!$J$11</f>
        <v>9.2474839489502529E-4</v>
      </c>
      <c r="AA160" s="113">
        <f>'Stocks 1 Month Returns'!X160*'Final Portfolio'!$J$12</f>
        <v>-1.0412815358306847E-2</v>
      </c>
      <c r="AB160" s="113">
        <f>'Stocks 1 Month Returns'!Y160*'Final Portfolio'!$J$13</f>
        <v>-2.2594797330785732E-2</v>
      </c>
      <c r="AC160" s="113">
        <f t="shared" si="15"/>
        <v>-5.7303144379414188E-2</v>
      </c>
      <c r="AD160" s="113">
        <f t="shared" si="16"/>
        <v>0.11017787611231827</v>
      </c>
      <c r="AE160" s="113">
        <f t="shared" si="17"/>
        <v>0.19483290096850492</v>
      </c>
      <c r="AI160" s="355">
        <v>156</v>
      </c>
      <c r="AJ160" s="355">
        <f>IF('Optimal Portfolio MAIN'!M158&gt;=0,0,1)</f>
        <v>0</v>
      </c>
      <c r="AK160" s="355">
        <f>IF('Optimal Portfolio MAIN'!N158&gt;=0,0,1)</f>
        <v>0</v>
      </c>
      <c r="AQ160" s="39">
        <v>127</v>
      </c>
      <c r="AR160" s="5">
        <f>IF('Optimal Portfolio MAIN'!AD146&gt;=0,0,1)</f>
        <v>0</v>
      </c>
      <c r="AS160" s="5">
        <f>IF('Optimal Portfolio MAIN'!AE146&gt;=0,0,1)</f>
        <v>0</v>
      </c>
      <c r="AY160" s="372">
        <v>156</v>
      </c>
      <c r="AZ160" s="372"/>
      <c r="BA160" s="372"/>
      <c r="BB160" s="391"/>
      <c r="BC160" s="391"/>
      <c r="BE160" s="39">
        <v>127</v>
      </c>
      <c r="BF160" s="222"/>
      <c r="BG160" s="222"/>
      <c r="BH160" s="400"/>
      <c r="BI160" s="400"/>
      <c r="BM160" s="193">
        <v>156</v>
      </c>
      <c r="BN160" s="366">
        <f ca="1">NORMINV(RAND(),$BR$2,$BR$3)</f>
        <v>-2.8551172527260717E-3</v>
      </c>
      <c r="BO160" s="361">
        <f ca="1">BN160-BN$296</f>
        <v>1.9518916041833409E-2</v>
      </c>
      <c r="BP160" s="367">
        <f ca="1">BN160-BN$301</f>
        <v>2.7886631272457878E-2</v>
      </c>
      <c r="BT160" s="193">
        <v>156</v>
      </c>
      <c r="BU160" s="356">
        <f ca="1">IF(BO160&gt;=0,0,1)</f>
        <v>0</v>
      </c>
      <c r="BV160" s="355">
        <f ca="1">IF(BP160&gt;=0,0,1)</f>
        <v>0</v>
      </c>
      <c r="BZ160" s="193">
        <v>156</v>
      </c>
      <c r="CA160" s="368">
        <f ca="1">NORMINV(RAND(),CE$2,CE$3)</f>
        <v>-1.6374042850176587E-2</v>
      </c>
      <c r="CB160" s="166">
        <f ca="1">CA160-CA$389</f>
        <v>5.627757375837536E-2</v>
      </c>
      <c r="CC160" s="166">
        <f ca="1">CA160-CA$394</f>
        <v>8.4511267155649578E-2</v>
      </c>
      <c r="CG160" s="193">
        <v>156</v>
      </c>
      <c r="CH160" s="193">
        <f ca="1">IF(CB160&gt;=0,0,1)</f>
        <v>0</v>
      </c>
      <c r="CI160" s="193">
        <f ca="1">IF(CC160&gt;=0,0,1)</f>
        <v>0</v>
      </c>
    </row>
    <row r="161" spans="1:87" ht="15.6">
      <c r="A161" s="342">
        <v>45616</v>
      </c>
      <c r="B161" s="113">
        <f>'Stocks 1 Day Returns'!B120*'Final Portfolio'!$C$3</f>
        <v>3.9503597420917916E-4</v>
      </c>
      <c r="C161" s="113">
        <f>'Stocks 1 Day Returns'!C120*'Final Portfolio'!$C$4</f>
        <v>2.9018350926306468E-3</v>
      </c>
      <c r="D161" s="113">
        <f>'Stocks 1 Day Returns'!D120*'Final Portfolio'!$C$5</f>
        <v>3.3515109452519586E-3</v>
      </c>
      <c r="E161" s="113">
        <f>'Stocks 1 Day Returns'!E120*'Final Portfolio'!$C$6</f>
        <v>2.8563272665060799E-3</v>
      </c>
      <c r="F161" s="113">
        <f>'Stocks 1 Day Returns'!F120*'Final Portfolio'!$C$7</f>
        <v>3.4714521165383847E-3</v>
      </c>
      <c r="G161" s="113">
        <f>'Stocks 1 Day Returns'!G120*'Final Portfolio'!$C$8</f>
        <v>2.7886061500080662E-3</v>
      </c>
      <c r="H161" s="113">
        <f>'Stocks 1 Day Returns'!H120*'Final Portfolio'!$C$9</f>
        <v>3.333939534904129E-3</v>
      </c>
      <c r="I161" s="113">
        <f>'Stocks 1 Day Returns'!I120*'Final Portfolio'!$C$10</f>
        <v>3.0477323287699831E-3</v>
      </c>
      <c r="J161" s="113">
        <f>'Stocks 1 Day Returns'!J120*'Final Portfolio'!$C$11</f>
        <v>2.5704440808453663E-3</v>
      </c>
      <c r="K161" s="113">
        <f>'Stocks 1 Day Returns'!K120*'Final Portfolio'!$C$12</f>
        <v>2.936089052593527E-3</v>
      </c>
      <c r="L161" s="252">
        <f t="shared" si="12"/>
        <v>2.765297254225732E-2</v>
      </c>
      <c r="M161" s="113">
        <f t="shared" si="13"/>
        <v>4.6064502238876343E-2</v>
      </c>
      <c r="N161" s="113">
        <f t="shared" si="14"/>
        <v>5.5385673537051879E-2</v>
      </c>
      <c r="Q161" s="227">
        <v>45504</v>
      </c>
      <c r="R161" s="113">
        <f>'Stocks 1 Month Returns'!O161*'Final Portfolio'!$J$3</f>
        <v>8.5314562066340915E-4</v>
      </c>
      <c r="S161" s="113">
        <f>'Stocks 1 Month Returns'!P161*'Final Portfolio'!$J$4</f>
        <v>6.4226671685123212E-3</v>
      </c>
      <c r="T161" s="113">
        <f>'Stocks 1 Month Returns'!Q161*'Final Portfolio'!$J$6</f>
        <v>-3.9152515067429226E-3</v>
      </c>
      <c r="U161" s="113">
        <f>'Stocks 1 Month Returns'!R161*'Final Portfolio'!$J$6</f>
        <v>2.8944641687163397E-3</v>
      </c>
      <c r="V161" s="113">
        <f>'Stocks 1 Month Returns'!S161*'Final Portfolio'!$J$7</f>
        <v>-5.3598763404153543E-3</v>
      </c>
      <c r="W161" s="113">
        <f>'Stocks 1 Month Returns'!T161*'Final Portfolio'!$J$8</f>
        <v>2.424424156263916E-3</v>
      </c>
      <c r="X161" s="113">
        <f>'Stocks 1 Month Returns'!U161*'Final Portfolio'!$J$9</f>
        <v>-3.6869128112459967E-3</v>
      </c>
      <c r="Y161" s="113">
        <f>'Stocks 1 Month Returns'!V161*'Final Portfolio'!$J$10</f>
        <v>3.8146950371561947E-3</v>
      </c>
      <c r="Z161" s="113">
        <f>'Stocks 1 Month Returns'!W161*'Final Portfolio'!$J$11</f>
        <v>6.4031382675844521E-3</v>
      </c>
      <c r="AA161" s="113">
        <f>'Stocks 1 Month Returns'!X161*'Final Portfolio'!$J$12</f>
        <v>-1.8578178731569162E-3</v>
      </c>
      <c r="AB161" s="113">
        <f>'Stocks 1 Month Returns'!Y161*'Final Portfolio'!$J$13</f>
        <v>2.7580764397780344E-2</v>
      </c>
      <c r="AC161" s="113">
        <f t="shared" si="15"/>
        <v>3.557344028511579E-2</v>
      </c>
      <c r="AD161" s="113">
        <f t="shared" si="16"/>
        <v>0.20305446077684824</v>
      </c>
      <c r="AE161" s="113">
        <f t="shared" si="17"/>
        <v>0.28770948563303489</v>
      </c>
      <c r="AI161" s="355">
        <v>157</v>
      </c>
      <c r="AJ161" s="355">
        <f>IF('Optimal Portfolio MAIN'!M159&gt;=0,0,1)</f>
        <v>0</v>
      </c>
      <c r="AK161" s="355">
        <f>IF('Optimal Portfolio MAIN'!N159&gt;=0,0,1)</f>
        <v>0</v>
      </c>
      <c r="AQ161" s="39">
        <v>128</v>
      </c>
      <c r="AR161" s="5">
        <f>IF('Optimal Portfolio MAIN'!AD147&gt;=0,0,1)</f>
        <v>0</v>
      </c>
      <c r="AS161" s="5">
        <f>IF('Optimal Portfolio MAIN'!AE147&gt;=0,0,1)</f>
        <v>0</v>
      </c>
      <c r="AY161" s="372">
        <v>157</v>
      </c>
      <c r="AZ161" s="372"/>
      <c r="BA161" s="372"/>
      <c r="BB161" s="391"/>
      <c r="BC161" s="391"/>
      <c r="BE161" s="39">
        <v>128</v>
      </c>
      <c r="BF161" s="222"/>
      <c r="BG161" s="222"/>
      <c r="BH161" s="400"/>
      <c r="BI161" s="400"/>
      <c r="BM161" s="193">
        <v>157</v>
      </c>
      <c r="BN161" s="366">
        <f ca="1">NORMINV(RAND(),$BR$2,$BR$3)</f>
        <v>5.5397681606722997E-3</v>
      </c>
      <c r="BO161" s="361">
        <f ca="1">BN161-BN$296</f>
        <v>2.7913801455231781E-2</v>
      </c>
      <c r="BP161" s="367">
        <f ca="1">BN161-BN$301</f>
        <v>3.6281516685856247E-2</v>
      </c>
      <c r="BT161" s="193">
        <v>157</v>
      </c>
      <c r="BU161" s="356">
        <f ca="1">IF(BO161&gt;=0,0,1)</f>
        <v>0</v>
      </c>
      <c r="BV161" s="355">
        <f ca="1">IF(BP161&gt;=0,0,1)</f>
        <v>0</v>
      </c>
      <c r="BZ161" s="193">
        <v>157</v>
      </c>
      <c r="CA161" s="368">
        <f ca="1">NORMINV(RAND(),CE$2,CE$3)</f>
        <v>-7.23989770081984E-3</v>
      </c>
      <c r="CB161" s="166">
        <f ca="1">CA161-CA$389</f>
        <v>6.5411718907732105E-2</v>
      </c>
      <c r="CC161" s="166">
        <f ca="1">CA161-CA$394</f>
        <v>9.3645412305006323E-2</v>
      </c>
      <c r="CG161" s="193">
        <v>157</v>
      </c>
      <c r="CH161" s="193">
        <f ca="1">IF(CB161&gt;=0,0,1)</f>
        <v>0</v>
      </c>
      <c r="CI161" s="193">
        <f ca="1">IF(CC161&gt;=0,0,1)</f>
        <v>0</v>
      </c>
    </row>
    <row r="162" spans="1:87" ht="15.6">
      <c r="A162" s="342">
        <v>45617</v>
      </c>
      <c r="B162" s="113">
        <f>'Stocks 1 Day Returns'!B119*'Final Portfolio'!$C$3</f>
        <v>-5.0024531661091312E-3</v>
      </c>
      <c r="C162" s="113">
        <f>'Stocks 1 Day Returns'!C119*'Final Portfolio'!$C$4</f>
        <v>1.8813785357861689E-3</v>
      </c>
      <c r="D162" s="113">
        <f>'Stocks 1 Day Returns'!D119*'Final Portfolio'!$C$5</f>
        <v>1.3859156088702829E-3</v>
      </c>
      <c r="E162" s="113">
        <f>'Stocks 1 Day Returns'!E119*'Final Portfolio'!$C$6</f>
        <v>-7.5551613303216354E-5</v>
      </c>
      <c r="F162" s="113">
        <f>'Stocks 1 Day Returns'!F119*'Final Portfolio'!$C$7</f>
        <v>9.0000848665939604E-4</v>
      </c>
      <c r="G162" s="113">
        <f>'Stocks 1 Day Returns'!G119*'Final Portfolio'!$C$8</f>
        <v>2.4278921065263635E-4</v>
      </c>
      <c r="H162" s="113">
        <f>'Stocks 1 Day Returns'!H119*'Final Portfolio'!$C$9</f>
        <v>2.2272646323074283E-3</v>
      </c>
      <c r="I162" s="113">
        <f>'Stocks 1 Day Returns'!I119*'Final Portfolio'!$C$10</f>
        <v>9.5005044579035355E-4</v>
      </c>
      <c r="J162" s="113">
        <f>'Stocks 1 Day Returns'!J119*'Final Portfolio'!$C$11</f>
        <v>1.2115390042317875E-4</v>
      </c>
      <c r="K162" s="113">
        <f>'Stocks 1 Day Returns'!K119*'Final Portfolio'!$C$12</f>
        <v>1.3995573210785707E-3</v>
      </c>
      <c r="L162" s="252">
        <f t="shared" si="12"/>
        <v>4.0301133621556675E-3</v>
      </c>
      <c r="M162" s="113">
        <f t="shared" si="13"/>
        <v>2.2441643058774687E-2</v>
      </c>
      <c r="N162" s="113">
        <f t="shared" si="14"/>
        <v>3.1762814356950227E-2</v>
      </c>
      <c r="Q162" s="227">
        <v>45505</v>
      </c>
      <c r="R162" s="113">
        <f>'Stocks 1 Month Returns'!O162*'Final Portfolio'!$J$3</f>
        <v>-7.7739476806252487E-3</v>
      </c>
      <c r="S162" s="113">
        <f>'Stocks 1 Month Returns'!P162*'Final Portfolio'!$J$4</f>
        <v>-1.9946693217582612E-3</v>
      </c>
      <c r="T162" s="113">
        <f>'Stocks 1 Month Returns'!Q162*'Final Portfolio'!$J$6</f>
        <v>-8.3342267802378259E-3</v>
      </c>
      <c r="U162" s="113">
        <f>'Stocks 1 Month Returns'!R162*'Final Portfolio'!$J$6</f>
        <v>-9.0519427369854636E-4</v>
      </c>
      <c r="V162" s="113">
        <f>'Stocks 1 Month Returns'!S162*'Final Portfolio'!$J$7</f>
        <v>-8.2338126488634856E-3</v>
      </c>
      <c r="W162" s="113">
        <f>'Stocks 1 Month Returns'!T162*'Final Portfolio'!$J$8</f>
        <v>-1.4899790400645374E-3</v>
      </c>
      <c r="X162" s="113">
        <f>'Stocks 1 Month Returns'!U162*'Final Portfolio'!$J$9</f>
        <v>-1.0658807160450569E-2</v>
      </c>
      <c r="Y162" s="113">
        <f>'Stocks 1 Month Returns'!V162*'Final Portfolio'!$J$10</f>
        <v>-3.5639036351801934E-3</v>
      </c>
      <c r="Z162" s="113">
        <f>'Stocks 1 Month Returns'!W162*'Final Portfolio'!$J$11</f>
        <v>-5.1433333416875393E-3</v>
      </c>
      <c r="AA162" s="113">
        <f>'Stocks 1 Month Returns'!X162*'Final Portfolio'!$J$12</f>
        <v>-1.0139338714758342E-2</v>
      </c>
      <c r="AB162" s="113">
        <f>'Stocks 1 Month Returns'!Y162*'Final Portfolio'!$J$13</f>
        <v>-2.4770037779569654E-2</v>
      </c>
      <c r="AC162" s="113">
        <f t="shared" si="15"/>
        <v>-8.3007250376894201E-2</v>
      </c>
      <c r="AD162" s="113">
        <f t="shared" si="16"/>
        <v>8.4473770114838267E-2</v>
      </c>
      <c r="AE162" s="113">
        <f t="shared" si="17"/>
        <v>0.1691287949710249</v>
      </c>
      <c r="AI162" s="355">
        <v>158</v>
      </c>
      <c r="AJ162" s="355">
        <f>IF('Optimal Portfolio MAIN'!M160&gt;=0,0,1)</f>
        <v>0</v>
      </c>
      <c r="AK162" s="355">
        <f>IF('Optimal Portfolio MAIN'!N160&gt;=0,0,1)</f>
        <v>0</v>
      </c>
      <c r="AQ162" s="39">
        <v>129</v>
      </c>
      <c r="AR162" s="5">
        <f>IF('Optimal Portfolio MAIN'!AD148&gt;=0,0,1)</f>
        <v>0</v>
      </c>
      <c r="AS162" s="5">
        <f>IF('Optimal Portfolio MAIN'!AE148&gt;=0,0,1)</f>
        <v>0</v>
      </c>
      <c r="AY162" s="372">
        <v>158</v>
      </c>
      <c r="AZ162" s="372"/>
      <c r="BA162" s="372"/>
      <c r="BB162" s="391"/>
      <c r="BC162" s="391"/>
      <c r="BE162" s="39">
        <v>129</v>
      </c>
      <c r="BF162" s="222"/>
      <c r="BG162" s="222"/>
      <c r="BH162" s="400"/>
      <c r="BI162" s="400"/>
      <c r="BM162" s="193">
        <v>158</v>
      </c>
      <c r="BN162" s="366">
        <f ca="1">NORMINV(RAND(),$BR$2,$BR$3)</f>
        <v>1.2065865609464266E-2</v>
      </c>
      <c r="BO162" s="361">
        <f ca="1">BN162-BN$296</f>
        <v>3.4439898904023748E-2</v>
      </c>
      <c r="BP162" s="367">
        <f ca="1">BN162-BN$301</f>
        <v>4.2807614134648217E-2</v>
      </c>
      <c r="BT162" s="193">
        <v>158</v>
      </c>
      <c r="BU162" s="356">
        <f ca="1">IF(BO162&gt;=0,0,1)</f>
        <v>0</v>
      </c>
      <c r="BV162" s="355">
        <f ca="1">IF(BP162&gt;=0,0,1)</f>
        <v>0</v>
      </c>
      <c r="BZ162" s="193">
        <v>158</v>
      </c>
      <c r="CA162" s="368">
        <f ca="1">NORMINV(RAND(),CE$2,CE$3)</f>
        <v>2.9813449105306859E-2</v>
      </c>
      <c r="CB162" s="166">
        <f ca="1">CA162-CA$389</f>
        <v>0.1024650657138588</v>
      </c>
      <c r="CC162" s="166">
        <f ca="1">CA162-CA$394</f>
        <v>0.13069875911113302</v>
      </c>
      <c r="CG162" s="193">
        <v>158</v>
      </c>
      <c r="CH162" s="193">
        <f ca="1">IF(CB162&gt;=0,0,1)</f>
        <v>0</v>
      </c>
      <c r="CI162" s="193">
        <f ca="1">IF(CC162&gt;=0,0,1)</f>
        <v>0</v>
      </c>
    </row>
    <row r="163" spans="1:87" ht="15.6">
      <c r="A163" s="342">
        <v>45618</v>
      </c>
      <c r="B163" s="113">
        <f>'Stocks 1 Day Returns'!B118*'Final Portfolio'!$C$3</f>
        <v>1.4239041439311678E-2</v>
      </c>
      <c r="C163" s="113">
        <f>'Stocks 1 Day Returns'!C118*'Final Portfolio'!$C$4</f>
        <v>2.345415417732788E-3</v>
      </c>
      <c r="D163" s="113">
        <f>'Stocks 1 Day Returns'!D118*'Final Portfolio'!$C$5</f>
        <v>1.8057366619940196E-3</v>
      </c>
      <c r="E163" s="113">
        <f>'Stocks 1 Day Returns'!E118*'Final Portfolio'!$C$6</f>
        <v>2.2638924078359256E-3</v>
      </c>
      <c r="F163" s="113">
        <f>'Stocks 1 Day Returns'!F118*'Final Portfolio'!$C$7</f>
        <v>8.3453688504381057E-4</v>
      </c>
      <c r="G163" s="113">
        <f>'Stocks 1 Day Returns'!G118*'Final Portfolio'!$C$8</f>
        <v>9.9456609107577247E-4</v>
      </c>
      <c r="H163" s="113">
        <f>'Stocks 1 Day Returns'!H118*'Final Portfolio'!$C$9</f>
        <v>5.4824049470583282E-3</v>
      </c>
      <c r="I163" s="113">
        <f>'Stocks 1 Day Returns'!I118*'Final Portfolio'!$C$10</f>
        <v>2.1612403238535061E-3</v>
      </c>
      <c r="J163" s="113">
        <f>'Stocks 1 Day Returns'!J118*'Final Portfolio'!$C$11</f>
        <v>3.9673379305154794E-3</v>
      </c>
      <c r="K163" s="113">
        <f>'Stocks 1 Day Returns'!K118*'Final Portfolio'!$C$12</f>
        <v>2.8060468113852545E-3</v>
      </c>
      <c r="L163" s="252">
        <f t="shared" si="12"/>
        <v>3.6900218915806561E-2</v>
      </c>
      <c r="M163" s="113">
        <f t="shared" si="13"/>
        <v>5.5311748612425576E-2</v>
      </c>
      <c r="N163" s="113">
        <f t="shared" si="14"/>
        <v>6.4632919910601119E-2</v>
      </c>
      <c r="Q163" s="227">
        <v>45506</v>
      </c>
      <c r="R163" s="113">
        <f>'Stocks 1 Month Returns'!O163*'Final Portfolio'!$J$3</f>
        <v>-3.2946514265551785E-2</v>
      </c>
      <c r="S163" s="113">
        <f>'Stocks 1 Month Returns'!P163*'Final Portfolio'!$J$4</f>
        <v>-2.928496189851134E-3</v>
      </c>
      <c r="T163" s="113">
        <f>'Stocks 1 Month Returns'!Q163*'Final Portfolio'!$J$6</f>
        <v>-1.0857307469027733E-2</v>
      </c>
      <c r="U163" s="113">
        <f>'Stocks 1 Month Returns'!R163*'Final Portfolio'!$J$6</f>
        <v>-2.7203587143008702E-3</v>
      </c>
      <c r="V163" s="113">
        <f>'Stocks 1 Month Returns'!S163*'Final Portfolio'!$J$7</f>
        <v>-1.4881788357704437E-2</v>
      </c>
      <c r="W163" s="113">
        <f>'Stocks 1 Month Returns'!T163*'Final Portfolio'!$J$8</f>
        <v>-2.9782399977509866E-3</v>
      </c>
      <c r="X163" s="113">
        <f>'Stocks 1 Month Returns'!U163*'Final Portfolio'!$J$9</f>
        <v>-1.6887501031477611E-2</v>
      </c>
      <c r="Y163" s="113">
        <f>'Stocks 1 Month Returns'!V163*'Final Portfolio'!$J$10</f>
        <v>-6.8279278804049713E-3</v>
      </c>
      <c r="Z163" s="113">
        <f>'Stocks 1 Month Returns'!W163*'Final Portfolio'!$J$11</f>
        <v>-1.0105869449266914E-2</v>
      </c>
      <c r="AA163" s="113">
        <f>'Stocks 1 Month Returns'!X163*'Final Portfolio'!$J$12</f>
        <v>-1.8875011487676889E-2</v>
      </c>
      <c r="AB163" s="113">
        <f>'Stocks 1 Month Returns'!Y163*'Final Portfolio'!$J$13</f>
        <v>-5.8636361175712692E-2</v>
      </c>
      <c r="AC163" s="113">
        <f t="shared" si="15"/>
        <v>-0.17864537601872602</v>
      </c>
      <c r="AD163" s="113">
        <f t="shared" si="16"/>
        <v>-1.1164355526993547E-2</v>
      </c>
      <c r="AE163" s="113">
        <f t="shared" si="17"/>
        <v>7.3490669329193098E-2</v>
      </c>
      <c r="AI163" s="355">
        <v>159</v>
      </c>
      <c r="AJ163" s="355">
        <f>IF('Optimal Portfolio MAIN'!M161&gt;=0,0,1)</f>
        <v>0</v>
      </c>
      <c r="AK163" s="355">
        <f>IF('Optimal Portfolio MAIN'!N161&gt;=0,0,1)</f>
        <v>0</v>
      </c>
      <c r="AQ163" s="39">
        <v>130</v>
      </c>
      <c r="AR163" s="5">
        <f>IF('Optimal Portfolio MAIN'!AD149&gt;=0,0,1)</f>
        <v>0</v>
      </c>
      <c r="AS163" s="5">
        <f>IF('Optimal Portfolio MAIN'!AE149&gt;=0,0,1)</f>
        <v>0</v>
      </c>
      <c r="AY163" s="372">
        <v>159</v>
      </c>
      <c r="AZ163" s="372"/>
      <c r="BA163" s="372"/>
      <c r="BB163" s="391"/>
      <c r="BC163" s="391"/>
      <c r="BE163" s="39">
        <v>130</v>
      </c>
      <c r="BF163" s="222"/>
      <c r="BG163" s="222"/>
      <c r="BH163" s="400"/>
      <c r="BI163" s="400"/>
      <c r="BM163" s="193">
        <v>159</v>
      </c>
      <c r="BN163" s="366">
        <f ca="1">NORMINV(RAND(),$BR$2,$BR$3)</f>
        <v>1.4483437613550334E-2</v>
      </c>
      <c r="BO163" s="361">
        <f ca="1">BN163-BN$296</f>
        <v>3.6857470908109813E-2</v>
      </c>
      <c r="BP163" s="367">
        <f ca="1">BN163-BN$301</f>
        <v>4.5225186138734282E-2</v>
      </c>
      <c r="BT163" s="193">
        <v>159</v>
      </c>
      <c r="BU163" s="356">
        <f ca="1">IF(BO163&gt;=0,0,1)</f>
        <v>0</v>
      </c>
      <c r="BV163" s="355">
        <f ca="1">IF(BP163&gt;=0,0,1)</f>
        <v>0</v>
      </c>
      <c r="BZ163" s="193">
        <v>159</v>
      </c>
      <c r="CA163" s="368">
        <f ca="1">NORMINV(RAND(),CE$2,CE$3)</f>
        <v>1.5815272679889695E-2</v>
      </c>
      <c r="CB163" s="166">
        <f ca="1">CA163-CA$389</f>
        <v>8.8466889288441639E-2</v>
      </c>
      <c r="CC163" s="166">
        <f ca="1">CA163-CA$394</f>
        <v>0.11670058268571586</v>
      </c>
      <c r="CG163" s="193">
        <v>159</v>
      </c>
      <c r="CH163" s="193">
        <f ca="1">IF(CB163&gt;=0,0,1)</f>
        <v>0</v>
      </c>
      <c r="CI163" s="193">
        <f ca="1">IF(CC163&gt;=0,0,1)</f>
        <v>0</v>
      </c>
    </row>
    <row r="164" spans="1:87" ht="15.6">
      <c r="A164" s="342">
        <v>45623</v>
      </c>
      <c r="B164" s="113">
        <f>'Stocks 1 Day Returns'!B117*'Final Portfolio'!$C$3</f>
        <v>-6.3852964674387816E-3</v>
      </c>
      <c r="C164" s="113">
        <f>'Stocks 1 Day Returns'!C117*'Final Portfolio'!$C$4</f>
        <v>1.3581547207454591E-3</v>
      </c>
      <c r="D164" s="113">
        <f>'Stocks 1 Day Returns'!D117*'Final Portfolio'!$C$5</f>
        <v>-3.6002038174565151E-5</v>
      </c>
      <c r="E164" s="113">
        <f>'Stocks 1 Day Returns'!E117*'Final Portfolio'!$C$6</f>
        <v>1.5051686014698527E-4</v>
      </c>
      <c r="F164" s="113">
        <f>'Stocks 1 Day Returns'!F117*'Final Portfolio'!$C$7</f>
        <v>-3.7911702770337583E-3</v>
      </c>
      <c r="G164" s="113">
        <f>'Stocks 1 Day Returns'!G117*'Final Portfolio'!$C$8</f>
        <v>-2.1695601073354531E-3</v>
      </c>
      <c r="H164" s="113">
        <f>'Stocks 1 Day Returns'!H117*'Final Portfolio'!$C$9</f>
        <v>3.1931262349474296E-4</v>
      </c>
      <c r="I164" s="113">
        <f>'Stocks 1 Day Returns'!I117*'Final Portfolio'!$C$10</f>
        <v>-2.86136920986334E-4</v>
      </c>
      <c r="J164" s="113">
        <f>'Stocks 1 Day Returns'!J117*'Final Portfolio'!$C$11</f>
        <v>-7.5365594655595893E-4</v>
      </c>
      <c r="K164" s="113">
        <f>'Stocks 1 Day Returns'!K117*'Final Portfolio'!$C$12</f>
        <v>7.7611256537994948E-4</v>
      </c>
      <c r="L164" s="252">
        <f t="shared" si="12"/>
        <v>-1.0817724987757715E-2</v>
      </c>
      <c r="M164" s="113">
        <f t="shared" si="13"/>
        <v>7.5938047088613039E-3</v>
      </c>
      <c r="N164" s="113">
        <f t="shared" si="14"/>
        <v>1.6914976007036842E-2</v>
      </c>
      <c r="Q164" s="227">
        <v>45510</v>
      </c>
      <c r="R164" s="113">
        <f>'Stocks 1 Month Returns'!O164*'Final Portfolio'!$J$3</f>
        <v>-4.0300184212364865E-2</v>
      </c>
      <c r="S164" s="113">
        <f>'Stocks 1 Month Returns'!P164*'Final Portfolio'!$J$4</f>
        <v>-1.0566183494980565E-2</v>
      </c>
      <c r="T164" s="113">
        <f>'Stocks 1 Month Returns'!Q164*'Final Portfolio'!$J$6</f>
        <v>-1.4088592004711957E-2</v>
      </c>
      <c r="U164" s="113">
        <f>'Stocks 1 Month Returns'!R164*'Final Portfolio'!$J$6</f>
        <v>-5.3441444867468133E-3</v>
      </c>
      <c r="V164" s="113">
        <f>'Stocks 1 Month Returns'!S164*'Final Portfolio'!$J$7</f>
        <v>-1.4938264696861884E-2</v>
      </c>
      <c r="W164" s="113">
        <f>'Stocks 1 Month Returns'!T164*'Final Portfolio'!$J$8</f>
        <v>-6.3128311313971897E-3</v>
      </c>
      <c r="X164" s="113">
        <f>'Stocks 1 Month Returns'!U164*'Final Portfolio'!$J$9</f>
        <v>-1.9017496350886648E-2</v>
      </c>
      <c r="Y164" s="113">
        <f>'Stocks 1 Month Returns'!V164*'Final Portfolio'!$J$10</f>
        <v>-9.4706795060690314E-3</v>
      </c>
      <c r="Z164" s="113">
        <f>'Stocks 1 Month Returns'!W164*'Final Portfolio'!$J$11</f>
        <v>-1.3922755510004282E-2</v>
      </c>
      <c r="AA164" s="113">
        <f>'Stocks 1 Month Returns'!X164*'Final Portfolio'!$J$12</f>
        <v>-2.4145787340630161E-2</v>
      </c>
      <c r="AB164" s="113">
        <f>'Stocks 1 Month Returns'!Y164*'Final Portfolio'!$J$13</f>
        <v>-9.2661509910699769E-2</v>
      </c>
      <c r="AC164" s="113">
        <f t="shared" si="15"/>
        <v>-0.2507684286453532</v>
      </c>
      <c r="AD164" s="113">
        <f t="shared" si="16"/>
        <v>-8.3287408153620734E-2</v>
      </c>
      <c r="AE164" s="113">
        <f t="shared" si="17"/>
        <v>1.3676167025659103E-3</v>
      </c>
      <c r="AI164" s="355">
        <v>160</v>
      </c>
      <c r="AJ164" s="355">
        <f>IF('Optimal Portfolio MAIN'!M162&gt;=0,0,1)</f>
        <v>0</v>
      </c>
      <c r="AK164" s="355">
        <f>IF('Optimal Portfolio MAIN'!N162&gt;=0,0,1)</f>
        <v>0</v>
      </c>
      <c r="AQ164" s="39">
        <v>131</v>
      </c>
      <c r="AR164" s="5">
        <f>IF('Optimal Portfolio MAIN'!AD150&gt;=0,0,1)</f>
        <v>0</v>
      </c>
      <c r="AS164" s="5">
        <f>IF('Optimal Portfolio MAIN'!AE150&gt;=0,0,1)</f>
        <v>0</v>
      </c>
      <c r="AY164" s="372">
        <v>160</v>
      </c>
      <c r="AZ164" s="372"/>
      <c r="BA164" s="372"/>
      <c r="BB164" s="391"/>
      <c r="BC164" s="391"/>
      <c r="BE164" s="39">
        <v>131</v>
      </c>
      <c r="BF164" s="222"/>
      <c r="BG164" s="222"/>
      <c r="BH164" s="400"/>
      <c r="BI164" s="400"/>
      <c r="BM164" s="193">
        <v>160</v>
      </c>
      <c r="BN164" s="366">
        <f ca="1">NORMINV(RAND(),$BR$2,$BR$3)</f>
        <v>-1.4007068833072652E-2</v>
      </c>
      <c r="BO164" s="361">
        <f ca="1">BN164-BN$296</f>
        <v>8.3669644614868307E-3</v>
      </c>
      <c r="BP164" s="367">
        <f ca="1">BN164-BN$301</f>
        <v>1.6734679692111294E-2</v>
      </c>
      <c r="BT164" s="193">
        <v>160</v>
      </c>
      <c r="BU164" s="356">
        <f ca="1">IF(BO164&gt;=0,0,1)</f>
        <v>0</v>
      </c>
      <c r="BV164" s="355">
        <f ca="1">IF(BP164&gt;=0,0,1)</f>
        <v>0</v>
      </c>
      <c r="BZ164" s="193">
        <v>160</v>
      </c>
      <c r="CA164" s="368">
        <f ca="1">NORMINV(RAND(),CE$2,CE$3)</f>
        <v>7.0426458010828166E-3</v>
      </c>
      <c r="CB164" s="166">
        <f ca="1">CA164-CA$389</f>
        <v>7.9694262409634758E-2</v>
      </c>
      <c r="CC164" s="166">
        <f ca="1">CA164-CA$394</f>
        <v>0.10792795580690898</v>
      </c>
      <c r="CG164" s="193">
        <v>160</v>
      </c>
      <c r="CH164" s="193">
        <f ca="1">IF(CB164&gt;=0,0,1)</f>
        <v>0</v>
      </c>
      <c r="CI164" s="193">
        <f ca="1">IF(CC164&gt;=0,0,1)</f>
        <v>0</v>
      </c>
    </row>
    <row r="165" spans="1:87" ht="15.6">
      <c r="A165" s="342">
        <v>45630</v>
      </c>
      <c r="B165" s="113">
        <f>'Stocks 1 Day Returns'!B116*'Final Portfolio'!$C$3</f>
        <v>-4.2141252360055413E-2</v>
      </c>
      <c r="C165" s="113">
        <f>'Stocks 1 Day Returns'!C116*'Final Portfolio'!$C$4</f>
        <v>2.7538442362871283E-4</v>
      </c>
      <c r="D165" s="113">
        <f>'Stocks 1 Day Returns'!D116*'Final Portfolio'!$C$5</f>
        <v>-2.1934253027499359E-3</v>
      </c>
      <c r="E165" s="113">
        <f>'Stocks 1 Day Returns'!E116*'Final Portfolio'!$C$6</f>
        <v>-1.7216445082621733E-3</v>
      </c>
      <c r="F165" s="113">
        <f>'Stocks 1 Day Returns'!F116*'Final Portfolio'!$C$7</f>
        <v>-3.6937185477006326E-3</v>
      </c>
      <c r="G165" s="113">
        <f>'Stocks 1 Day Returns'!G116*'Final Portfolio'!$C$8</f>
        <v>-2.005286353974478E-3</v>
      </c>
      <c r="H165" s="113">
        <f>'Stocks 1 Day Returns'!H116*'Final Portfolio'!$C$9</f>
        <v>-4.8886158682243759E-3</v>
      </c>
      <c r="I165" s="113">
        <f>'Stocks 1 Day Returns'!I116*'Final Portfolio'!$C$10</f>
        <v>-2.7315192570109945E-3</v>
      </c>
      <c r="J165" s="113">
        <f>'Stocks 1 Day Returns'!J116*'Final Portfolio'!$C$11</f>
        <v>-4.5441737935671194E-3</v>
      </c>
      <c r="K165" s="113">
        <f>'Stocks 1 Day Returns'!K116*'Final Portfolio'!$C$12</f>
        <v>-9.1298211432454205E-3</v>
      </c>
      <c r="L165" s="252">
        <f t="shared" si="12"/>
        <v>-7.2774072711161833E-2</v>
      </c>
      <c r="M165" s="113">
        <f t="shared" si="13"/>
        <v>-5.4362543014542811E-2</v>
      </c>
      <c r="N165" s="113">
        <f t="shared" si="14"/>
        <v>-4.5041371716367275E-2</v>
      </c>
      <c r="Q165" s="227">
        <v>45511</v>
      </c>
      <c r="R165" s="113">
        <f>'Stocks 1 Month Returns'!O165*'Final Portfolio'!$J$3</f>
        <v>-4.6970371616195689E-2</v>
      </c>
      <c r="S165" s="113">
        <f>'Stocks 1 Month Returns'!P165*'Final Portfolio'!$J$4</f>
        <v>-1.0236281965885202E-2</v>
      </c>
      <c r="T165" s="113">
        <f>'Stocks 1 Month Returns'!Q165*'Final Portfolio'!$J$6</f>
        <v>-1.3001839405133806E-2</v>
      </c>
      <c r="U165" s="113">
        <f>'Stocks 1 Month Returns'!R165*'Final Portfolio'!$J$6</f>
        <v>-3.8731638188739927E-3</v>
      </c>
      <c r="V165" s="113">
        <f>'Stocks 1 Month Returns'!S165*'Final Portfolio'!$J$7</f>
        <v>-1.8778589003302475E-2</v>
      </c>
      <c r="W165" s="113">
        <f>'Stocks 1 Month Returns'!T165*'Final Portfolio'!$J$8</f>
        <v>-8.2249173999970563E-3</v>
      </c>
      <c r="X165" s="113">
        <f>'Stocks 1 Month Returns'!U165*'Final Portfolio'!$J$9</f>
        <v>-1.8145470130570572E-2</v>
      </c>
      <c r="Y165" s="113">
        <f>'Stocks 1 Month Returns'!V165*'Final Portfolio'!$J$10</f>
        <v>-9.0731716038280636E-3</v>
      </c>
      <c r="Z165" s="113">
        <f>'Stocks 1 Month Returns'!W165*'Final Portfolio'!$J$11</f>
        <v>-1.3950077406143813E-2</v>
      </c>
      <c r="AA165" s="113">
        <f>'Stocks 1 Month Returns'!X165*'Final Portfolio'!$J$12</f>
        <v>-2.3240552893743896E-2</v>
      </c>
      <c r="AB165" s="113">
        <f>'Stocks 1 Month Returns'!Y165*'Final Portfolio'!$J$13</f>
        <v>-9.945239300670583E-2</v>
      </c>
      <c r="AC165" s="113">
        <f t="shared" si="15"/>
        <v>-0.26494682825038041</v>
      </c>
      <c r="AD165" s="113">
        <f t="shared" si="16"/>
        <v>-9.7465807758647938E-2</v>
      </c>
      <c r="AE165" s="113">
        <f t="shared" si="17"/>
        <v>-1.2810782902461293E-2</v>
      </c>
      <c r="AI165" s="355">
        <v>161</v>
      </c>
      <c r="AJ165" s="355">
        <f>IF('Optimal Portfolio MAIN'!M163&gt;=0,0,1)</f>
        <v>0</v>
      </c>
      <c r="AK165" s="355">
        <f>IF('Optimal Portfolio MAIN'!N163&gt;=0,0,1)</f>
        <v>0</v>
      </c>
      <c r="AQ165" s="39">
        <v>132</v>
      </c>
      <c r="AR165" s="5">
        <f>IF('Optimal Portfolio MAIN'!AD151&gt;=0,0,1)</f>
        <v>0</v>
      </c>
      <c r="AS165" s="5">
        <f>IF('Optimal Portfolio MAIN'!AE151&gt;=0,0,1)</f>
        <v>0</v>
      </c>
      <c r="AY165" s="372">
        <v>161</v>
      </c>
      <c r="AZ165" s="372"/>
      <c r="BA165" s="372"/>
      <c r="BB165" s="391"/>
      <c r="BC165" s="391"/>
      <c r="BE165" s="39">
        <v>132</v>
      </c>
      <c r="BF165" s="222"/>
      <c r="BG165" s="222"/>
      <c r="BH165" s="400"/>
      <c r="BI165" s="400"/>
      <c r="BM165" s="193">
        <v>161</v>
      </c>
      <c r="BN165" s="366">
        <f ca="1">NORMINV(RAND(),$BR$2,$BR$3)</f>
        <v>-2.094080903533654E-2</v>
      </c>
      <c r="BO165" s="361">
        <f ca="1">BN165-BN$296</f>
        <v>1.433224259222942E-3</v>
      </c>
      <c r="BP165" s="367">
        <f ca="1">BN165-BN$301</f>
        <v>9.8009394898474073E-3</v>
      </c>
      <c r="BT165" s="193">
        <v>161</v>
      </c>
      <c r="BU165" s="356">
        <f ca="1">IF(BO165&gt;=0,0,1)</f>
        <v>0</v>
      </c>
      <c r="BV165" s="355">
        <f ca="1">IF(BP165&gt;=0,0,1)</f>
        <v>0</v>
      </c>
      <c r="BZ165" s="193">
        <v>161</v>
      </c>
      <c r="CA165" s="368">
        <f ca="1">NORMINV(RAND(),CE$2,CE$3)</f>
        <v>-1.5196016315882372E-3</v>
      </c>
      <c r="CB165" s="166">
        <f ca="1">CA165-CA$389</f>
        <v>7.1132014976963712E-2</v>
      </c>
      <c r="CC165" s="166">
        <f ca="1">CA165-CA$394</f>
        <v>9.9365708374237929E-2</v>
      </c>
      <c r="CG165" s="193">
        <v>161</v>
      </c>
      <c r="CH165" s="193">
        <f ca="1">IF(CB165&gt;=0,0,1)</f>
        <v>0</v>
      </c>
      <c r="CI165" s="193">
        <f ca="1">IF(CC165&gt;=0,0,1)</f>
        <v>0</v>
      </c>
    </row>
    <row r="166" spans="1:87" ht="15.6">
      <c r="A166" s="342">
        <v>45631</v>
      </c>
      <c r="B166" s="113">
        <f>'Stocks 1 Day Returns'!B115*'Final Portfolio'!$C$3</f>
        <v>-9.1832543128412252E-3</v>
      </c>
      <c r="C166" s="113">
        <f>'Stocks 1 Day Returns'!C115*'Final Portfolio'!$C$4</f>
        <v>-1.7339980504237783E-3</v>
      </c>
      <c r="D166" s="113">
        <f>'Stocks 1 Day Returns'!D115*'Final Portfolio'!$C$5</f>
        <v>-4.9637043760098582E-4</v>
      </c>
      <c r="E166" s="113">
        <f>'Stocks 1 Day Returns'!E115*'Final Portfolio'!$C$6</f>
        <v>-2.1942926397698613E-3</v>
      </c>
      <c r="F166" s="113">
        <f>'Stocks 1 Day Returns'!F115*'Final Portfolio'!$C$7</f>
        <v>-8.4351108768456081E-4</v>
      </c>
      <c r="G166" s="113">
        <f>'Stocks 1 Day Returns'!G115*'Final Portfolio'!$C$8</f>
        <v>-1.5430520844621099E-3</v>
      </c>
      <c r="H166" s="113">
        <f>'Stocks 1 Day Returns'!H115*'Final Portfolio'!$C$9</f>
        <v>-2.1545060830931249E-3</v>
      </c>
      <c r="I166" s="113">
        <f>'Stocks 1 Day Returns'!I115*'Final Portfolio'!$C$10</f>
        <v>-4.6217172896733244E-3</v>
      </c>
      <c r="J166" s="113">
        <f>'Stocks 1 Day Returns'!J115*'Final Portfolio'!$C$11</f>
        <v>-6.0186943478919798E-3</v>
      </c>
      <c r="K166" s="113">
        <f>'Stocks 1 Day Returns'!K115*'Final Portfolio'!$C$12</f>
        <v>-1.8082125087552803E-3</v>
      </c>
      <c r="L166" s="252">
        <f t="shared" si="12"/>
        <v>-3.0597608842196235E-2</v>
      </c>
      <c r="M166" s="113">
        <f t="shared" si="13"/>
        <v>-1.2186079145577216E-2</v>
      </c>
      <c r="N166" s="113">
        <f t="shared" si="14"/>
        <v>-2.8649078474016765E-3</v>
      </c>
      <c r="Q166" s="227">
        <v>45512</v>
      </c>
      <c r="R166" s="113">
        <f>'Stocks 1 Month Returns'!O166*'Final Portfolio'!$J$3</f>
        <v>-4.2606904646292867E-2</v>
      </c>
      <c r="S166" s="113">
        <f>'Stocks 1 Month Returns'!P166*'Final Portfolio'!$J$4</f>
        <v>-9.5168953239526469E-3</v>
      </c>
      <c r="T166" s="113">
        <f>'Stocks 1 Month Returns'!Q166*'Final Portfolio'!$J$6</f>
        <v>-1.2514320661802919E-2</v>
      </c>
      <c r="U166" s="113">
        <f>'Stocks 1 Month Returns'!R166*'Final Portfolio'!$J$6</f>
        <v>-2.6055208833283584E-3</v>
      </c>
      <c r="V166" s="113">
        <f>'Stocks 1 Month Returns'!S166*'Final Portfolio'!$J$7</f>
        <v>-1.7443131866282335E-2</v>
      </c>
      <c r="W166" s="113">
        <f>'Stocks 1 Month Returns'!T166*'Final Portfolio'!$J$8</f>
        <v>-7.2071987173229941E-3</v>
      </c>
      <c r="X166" s="113">
        <f>'Stocks 1 Month Returns'!U166*'Final Portfolio'!$J$9</f>
        <v>-1.2365691932745877E-2</v>
      </c>
      <c r="Y166" s="113">
        <f>'Stocks 1 Month Returns'!V166*'Final Portfolio'!$J$10</f>
        <v>-8.124466104665648E-3</v>
      </c>
      <c r="Z166" s="113">
        <f>'Stocks 1 Month Returns'!W166*'Final Portfolio'!$J$11</f>
        <v>-1.0227759288997185E-2</v>
      </c>
      <c r="AA166" s="113">
        <f>'Stocks 1 Month Returns'!X166*'Final Portfolio'!$J$12</f>
        <v>-2.0839375557038763E-2</v>
      </c>
      <c r="AB166" s="113">
        <f>'Stocks 1 Month Returns'!Y166*'Final Portfolio'!$J$13</f>
        <v>-7.7821414598895244E-2</v>
      </c>
      <c r="AC166" s="113">
        <f t="shared" si="15"/>
        <v>-0.22127267958132485</v>
      </c>
      <c r="AD166" s="113">
        <f t="shared" si="16"/>
        <v>-5.3791659089592381E-2</v>
      </c>
      <c r="AE166" s="113">
        <f t="shared" si="17"/>
        <v>3.0863365766594264E-2</v>
      </c>
      <c r="AI166" s="355">
        <v>162</v>
      </c>
      <c r="AJ166" s="355">
        <f>IF('Optimal Portfolio MAIN'!M164&gt;=0,0,1)</f>
        <v>0</v>
      </c>
      <c r="AK166" s="355">
        <f>IF('Optimal Portfolio MAIN'!N164&gt;=0,0,1)</f>
        <v>0</v>
      </c>
      <c r="AQ166" s="39">
        <v>133</v>
      </c>
      <c r="AR166" s="5">
        <f>IF('Optimal Portfolio MAIN'!AD152&gt;=0,0,1)</f>
        <v>0</v>
      </c>
      <c r="AS166" s="5">
        <f>IF('Optimal Portfolio MAIN'!AE152&gt;=0,0,1)</f>
        <v>0</v>
      </c>
      <c r="AY166" s="372">
        <v>162</v>
      </c>
      <c r="AZ166" s="372"/>
      <c r="BA166" s="372"/>
      <c r="BB166" s="391"/>
      <c r="BC166" s="391"/>
      <c r="BE166" s="39">
        <v>133</v>
      </c>
      <c r="BF166" s="222"/>
      <c r="BG166" s="222"/>
      <c r="BH166" s="400"/>
      <c r="BI166" s="400"/>
      <c r="BM166" s="193">
        <v>162</v>
      </c>
      <c r="BN166" s="366">
        <f ca="1">NORMINV(RAND(),$BR$2,$BR$3)</f>
        <v>-1.5288270045963854E-2</v>
      </c>
      <c r="BO166" s="361">
        <f ca="1">BN166-BN$296</f>
        <v>7.0857632485956286E-3</v>
      </c>
      <c r="BP166" s="367">
        <f ca="1">BN166-BN$301</f>
        <v>1.5453478479220094E-2</v>
      </c>
      <c r="BT166" s="193">
        <v>162</v>
      </c>
      <c r="BU166" s="356">
        <f ca="1">IF(BO166&gt;=0,0,1)</f>
        <v>0</v>
      </c>
      <c r="BV166" s="355">
        <f ca="1">IF(BP166&gt;=0,0,1)</f>
        <v>0</v>
      </c>
      <c r="BZ166" s="193">
        <v>162</v>
      </c>
      <c r="CA166" s="368">
        <f ca="1">NORMINV(RAND(),CE$2,CE$3)</f>
        <v>-1.3565662075984917E-2</v>
      </c>
      <c r="CB166" s="166">
        <f ca="1">CA166-CA$389</f>
        <v>5.9085954532567028E-2</v>
      </c>
      <c r="CC166" s="166">
        <f ca="1">CA166-CA$394</f>
        <v>8.7319647929841246E-2</v>
      </c>
      <c r="CG166" s="193">
        <v>162</v>
      </c>
      <c r="CH166" s="193">
        <f ca="1">IF(CB166&gt;=0,0,1)</f>
        <v>0</v>
      </c>
      <c r="CI166" s="193">
        <f ca="1">IF(CC166&gt;=0,0,1)</f>
        <v>0</v>
      </c>
    </row>
    <row r="167" spans="1:87" ht="15.6">
      <c r="A167" s="342">
        <v>45632</v>
      </c>
      <c r="B167" s="113">
        <f>'Stocks 1 Day Returns'!B114*'Final Portfolio'!$C$3</f>
        <v>2.8142028884123251E-3</v>
      </c>
      <c r="C167" s="113">
        <f>'Stocks 1 Day Returns'!C114*'Final Portfolio'!$C$4</f>
        <v>1.1112937953753721E-3</v>
      </c>
      <c r="D167" s="113">
        <f>'Stocks 1 Day Returns'!D114*'Final Portfolio'!$C$5</f>
        <v>-1.2043619176034803E-3</v>
      </c>
      <c r="E167" s="113">
        <f>'Stocks 1 Day Returns'!E114*'Final Portfolio'!$C$6</f>
        <v>3.4368025337613736E-4</v>
      </c>
      <c r="F167" s="113">
        <f>'Stocks 1 Day Returns'!F114*'Final Portfolio'!$C$7</f>
        <v>-3.3007929524078716E-4</v>
      </c>
      <c r="G167" s="113">
        <f>'Stocks 1 Day Returns'!G114*'Final Portfolio'!$C$8</f>
        <v>1.7436064022334551E-4</v>
      </c>
      <c r="H167" s="113">
        <f>'Stocks 1 Day Returns'!H114*'Final Portfolio'!$C$9</f>
        <v>-5.1713406789107849E-5</v>
      </c>
      <c r="I167" s="113">
        <f>'Stocks 1 Day Returns'!I114*'Final Portfolio'!$C$10</f>
        <v>2.7192220272080457E-4</v>
      </c>
      <c r="J167" s="113">
        <f>'Stocks 1 Day Returns'!J114*'Final Portfolio'!$C$11</f>
        <v>1.5622875628447173E-3</v>
      </c>
      <c r="K167" s="113">
        <f>'Stocks 1 Day Returns'!K114*'Final Portfolio'!$C$12</f>
        <v>2.6322618693346289E-3</v>
      </c>
      <c r="L167" s="252">
        <f t="shared" si="12"/>
        <v>7.3238545926539549E-3</v>
      </c>
      <c r="M167" s="113">
        <f t="shared" si="13"/>
        <v>2.5735384289272974E-2</v>
      </c>
      <c r="N167" s="113">
        <f t="shared" si="14"/>
        <v>3.505655558744851E-2</v>
      </c>
      <c r="Q167" s="227">
        <v>45513</v>
      </c>
      <c r="R167" s="113">
        <f>'Stocks 1 Month Returns'!O167*'Final Portfolio'!$J$3</f>
        <v>-4.2030090319852824E-2</v>
      </c>
      <c r="S167" s="113">
        <f>'Stocks 1 Month Returns'!P167*'Final Portfolio'!$J$4</f>
        <v>-5.7394403971092875E-3</v>
      </c>
      <c r="T167" s="113">
        <f>'Stocks 1 Month Returns'!Q167*'Final Portfolio'!$J$6</f>
        <v>-9.6161099613480527E-3</v>
      </c>
      <c r="U167" s="113">
        <f>'Stocks 1 Month Returns'!R167*'Final Portfolio'!$J$6</f>
        <v>-3.3519262230175075E-3</v>
      </c>
      <c r="V167" s="113">
        <f>'Stocks 1 Month Returns'!S167*'Final Portfolio'!$J$7</f>
        <v>-1.5689880842592839E-2</v>
      </c>
      <c r="W167" s="113">
        <f>'Stocks 1 Month Returns'!T167*'Final Portfolio'!$J$8</f>
        <v>-8.7510042734590069E-3</v>
      </c>
      <c r="X167" s="113">
        <f>'Stocks 1 Month Returns'!U167*'Final Portfolio'!$J$9</f>
        <v>-1.2743367128929086E-2</v>
      </c>
      <c r="Y167" s="113">
        <f>'Stocks 1 Month Returns'!V167*'Final Portfolio'!$J$10</f>
        <v>-7.1901908092384904E-3</v>
      </c>
      <c r="Z167" s="113">
        <f>'Stocks 1 Month Returns'!W167*'Final Portfolio'!$J$11</f>
        <v>-1.0043608948153227E-2</v>
      </c>
      <c r="AA167" s="113">
        <f>'Stocks 1 Month Returns'!X167*'Final Portfolio'!$J$12</f>
        <v>-1.7238460833628524E-2</v>
      </c>
      <c r="AB167" s="113">
        <f>'Stocks 1 Month Returns'!Y167*'Final Portfolio'!$J$13</f>
        <v>-5.7127753312462337E-2</v>
      </c>
      <c r="AC167" s="113">
        <f t="shared" si="15"/>
        <v>-0.1895218330497912</v>
      </c>
      <c r="AD167" s="113">
        <f t="shared" si="16"/>
        <v>-2.2040812558058731E-2</v>
      </c>
      <c r="AE167" s="113">
        <f t="shared" si="17"/>
        <v>6.2614212298127914E-2</v>
      </c>
      <c r="AI167" s="355">
        <v>163</v>
      </c>
      <c r="AJ167" s="355">
        <f>IF('Optimal Portfolio MAIN'!M165&gt;=0,0,1)</f>
        <v>1</v>
      </c>
      <c r="AK167" s="355">
        <f>IF('Optimal Portfolio MAIN'!N165&gt;=0,0,1)</f>
        <v>1</v>
      </c>
      <c r="AQ167" s="39">
        <v>134</v>
      </c>
      <c r="AR167" s="5">
        <f>IF('Optimal Portfolio MAIN'!AD153&gt;=0,0,1)</f>
        <v>0</v>
      </c>
      <c r="AS167" s="5">
        <f>IF('Optimal Portfolio MAIN'!AE153&gt;=0,0,1)</f>
        <v>0</v>
      </c>
      <c r="AY167" s="372">
        <v>163</v>
      </c>
      <c r="AZ167" s="372"/>
      <c r="BA167" s="372"/>
      <c r="BB167" s="391"/>
      <c r="BC167" s="391"/>
      <c r="BE167" s="39">
        <v>134</v>
      </c>
      <c r="BF167" s="222"/>
      <c r="BG167" s="222"/>
      <c r="BH167" s="400"/>
      <c r="BI167" s="400"/>
      <c r="BM167" s="193">
        <v>163</v>
      </c>
      <c r="BN167" s="366">
        <f ca="1">NORMINV(RAND(),$BR$2,$BR$3)</f>
        <v>-2.6081161347133428E-2</v>
      </c>
      <c r="BO167" s="361">
        <f ca="1">BN167-BN$296</f>
        <v>-3.7071280525739457E-3</v>
      </c>
      <c r="BP167" s="367">
        <f ca="1">BN167-BN$301</f>
        <v>4.6605871780505195E-3</v>
      </c>
      <c r="BT167" s="193">
        <v>163</v>
      </c>
      <c r="BU167" s="356">
        <f ca="1">IF(BO167&gt;=0,0,1)</f>
        <v>1</v>
      </c>
      <c r="BV167" s="355">
        <f ca="1">IF(BP167&gt;=0,0,1)</f>
        <v>0</v>
      </c>
      <c r="BZ167" s="193">
        <v>163</v>
      </c>
      <c r="CA167" s="368">
        <f ca="1">NORMINV(RAND(),CE$2,CE$3)</f>
        <v>1.8292147855803343E-3</v>
      </c>
      <c r="CB167" s="166">
        <f ca="1">CA167-CA$389</f>
        <v>7.448083139413228E-2</v>
      </c>
      <c r="CC167" s="166">
        <f ca="1">CA167-CA$394</f>
        <v>0.1027145247914065</v>
      </c>
      <c r="CG167" s="193">
        <v>163</v>
      </c>
      <c r="CH167" s="193">
        <f ca="1">IF(CB167&gt;=0,0,1)</f>
        <v>0</v>
      </c>
      <c r="CI167" s="193">
        <f ca="1">IF(CC167&gt;=0,0,1)</f>
        <v>0</v>
      </c>
    </row>
    <row r="168" spans="1:87" ht="15.6">
      <c r="A168" s="342">
        <v>45637</v>
      </c>
      <c r="B168" s="113">
        <f>'Stocks 1 Day Returns'!B113*'Final Portfolio'!$C$3</f>
        <v>-8.3858743212431367E-4</v>
      </c>
      <c r="C168" s="113">
        <f>'Stocks 1 Day Returns'!C113*'Final Portfolio'!$C$4</f>
        <v>-9.9371767872771691E-4</v>
      </c>
      <c r="D168" s="113">
        <f>'Stocks 1 Day Returns'!D113*'Final Portfolio'!$C$5</f>
        <v>2.7265732912357566E-4</v>
      </c>
      <c r="E168" s="113">
        <f>'Stocks 1 Day Returns'!E113*'Final Portfolio'!$C$6</f>
        <v>1.7595540443031686E-5</v>
      </c>
      <c r="F168" s="113">
        <f>'Stocks 1 Day Returns'!F113*'Final Portfolio'!$C$7</f>
        <v>-4.6884038019455172E-4</v>
      </c>
      <c r="G168" s="113">
        <f>'Stocks 1 Day Returns'!G113*'Final Portfolio'!$C$8</f>
        <v>-7.2460612434659068E-4</v>
      </c>
      <c r="H168" s="113">
        <f>'Stocks 1 Day Returns'!H113*'Final Portfolio'!$C$9</f>
        <v>-1.2057727916821069E-3</v>
      </c>
      <c r="I168" s="113">
        <f>'Stocks 1 Day Returns'!I113*'Final Portfolio'!$C$10</f>
        <v>-1.0165199306385042E-3</v>
      </c>
      <c r="J168" s="113">
        <f>'Stocks 1 Day Returns'!J113*'Final Portfolio'!$C$11</f>
        <v>3.8049361191443421E-5</v>
      </c>
      <c r="K168" s="113">
        <f>'Stocks 1 Day Returns'!K113*'Final Portfolio'!$C$12</f>
        <v>1.3665332732535341E-4</v>
      </c>
      <c r="L168" s="252">
        <f t="shared" si="12"/>
        <v>-4.7830887796303807E-3</v>
      </c>
      <c r="M168" s="113">
        <f t="shared" si="13"/>
        <v>1.3628440916988638E-2</v>
      </c>
      <c r="N168" s="113">
        <f t="shared" si="14"/>
        <v>2.2949612215164179E-2</v>
      </c>
      <c r="Q168" s="227">
        <v>45517</v>
      </c>
      <c r="R168" s="113">
        <f>'Stocks 1 Month Returns'!O168*'Final Portfolio'!$J$3</f>
        <v>-3.9327722283698435E-2</v>
      </c>
      <c r="S168" s="113">
        <f>'Stocks 1 Month Returns'!P168*'Final Portfolio'!$J$4</f>
        <v>-1.6951804475265641E-3</v>
      </c>
      <c r="T168" s="113">
        <f>'Stocks 1 Month Returns'!Q168*'Final Portfolio'!$J$6</f>
        <v>-5.348025705412463E-3</v>
      </c>
      <c r="U168" s="113">
        <f>'Stocks 1 Month Returns'!R168*'Final Portfolio'!$J$6</f>
        <v>-1.6878115099658686E-3</v>
      </c>
      <c r="V168" s="113">
        <f>'Stocks 1 Month Returns'!S168*'Final Portfolio'!$J$7</f>
        <v>-1.2880454281316048E-2</v>
      </c>
      <c r="W168" s="113">
        <f>'Stocks 1 Month Returns'!T168*'Final Portfolio'!$J$8</f>
        <v>-3.2156175859187732E-3</v>
      </c>
      <c r="X168" s="113">
        <f>'Stocks 1 Month Returns'!U168*'Final Portfolio'!$J$9</f>
        <v>-1.1569704228833405E-2</v>
      </c>
      <c r="Y168" s="113">
        <f>'Stocks 1 Month Returns'!V168*'Final Portfolio'!$J$10</f>
        <v>-4.7604543189742393E-3</v>
      </c>
      <c r="Z168" s="113">
        <f>'Stocks 1 Month Returns'!W168*'Final Portfolio'!$J$11</f>
        <v>-5.3709071985963315E-3</v>
      </c>
      <c r="AA168" s="113">
        <f>'Stocks 1 Month Returns'!X168*'Final Portfolio'!$J$12</f>
        <v>-1.1576872991970759E-2</v>
      </c>
      <c r="AB168" s="113">
        <f>'Stocks 1 Month Returns'!Y168*'Final Portfolio'!$J$13</f>
        <v>-1.0666262480125921E-2</v>
      </c>
      <c r="AC168" s="113">
        <f t="shared" si="15"/>
        <v>-0.10809901303233879</v>
      </c>
      <c r="AD168" s="113">
        <f t="shared" si="16"/>
        <v>5.9382007459393676E-2</v>
      </c>
      <c r="AE168" s="113">
        <f t="shared" si="17"/>
        <v>0.14403703231558032</v>
      </c>
      <c r="AI168" s="355">
        <v>164</v>
      </c>
      <c r="AJ168" s="355">
        <f>IF('Optimal Portfolio MAIN'!M166&gt;=0,0,1)</f>
        <v>1</v>
      </c>
      <c r="AK168" s="355">
        <f>IF('Optimal Portfolio MAIN'!N166&gt;=0,0,1)</f>
        <v>1</v>
      </c>
      <c r="AQ168" s="39">
        <v>135</v>
      </c>
      <c r="AR168" s="5">
        <f>IF('Optimal Portfolio MAIN'!AD154&gt;=0,0,1)</f>
        <v>0</v>
      </c>
      <c r="AS168" s="5">
        <f>IF('Optimal Portfolio MAIN'!AE154&gt;=0,0,1)</f>
        <v>0</v>
      </c>
      <c r="AY168" s="372">
        <v>164</v>
      </c>
      <c r="AZ168" s="372"/>
      <c r="BA168" s="372"/>
      <c r="BB168" s="391"/>
      <c r="BC168" s="391"/>
      <c r="BE168" s="39">
        <v>135</v>
      </c>
      <c r="BF168" s="222"/>
      <c r="BG168" s="222"/>
      <c r="BH168" s="400"/>
      <c r="BI168" s="400"/>
      <c r="BM168" s="193">
        <v>164</v>
      </c>
      <c r="BN168" s="366">
        <f ca="1">NORMINV(RAND(),$BR$2,$BR$3)</f>
        <v>3.610109081407338E-2</v>
      </c>
      <c r="BO168" s="361">
        <f ca="1">BN168-BN$296</f>
        <v>5.8475124108632863E-2</v>
      </c>
      <c r="BP168" s="367">
        <f ca="1">BN168-BN$301</f>
        <v>6.6842839339257332E-2</v>
      </c>
      <c r="BT168" s="193">
        <v>164</v>
      </c>
      <c r="BU168" s="356">
        <f ca="1">IF(BO168&gt;=0,0,1)</f>
        <v>0</v>
      </c>
      <c r="BV168" s="355">
        <f ca="1">IF(BP168&gt;=0,0,1)</f>
        <v>0</v>
      </c>
      <c r="BZ168" s="193">
        <v>164</v>
      </c>
      <c r="CA168" s="368">
        <f ca="1">NORMINV(RAND(),CE$2,CE$3)</f>
        <v>-7.2079601767406215E-2</v>
      </c>
      <c r="CB168" s="166">
        <f ca="1">CA168-CA$389</f>
        <v>5.7201484114573209E-4</v>
      </c>
      <c r="CC168" s="166">
        <f ca="1">CA168-CA$394</f>
        <v>2.880570823841995E-2</v>
      </c>
      <c r="CG168" s="193">
        <v>164</v>
      </c>
      <c r="CH168" s="193">
        <f ca="1">IF(CB168&gt;=0,0,1)</f>
        <v>0</v>
      </c>
      <c r="CI168" s="193">
        <f ca="1">IF(CC168&gt;=0,0,1)</f>
        <v>0</v>
      </c>
    </row>
    <row r="169" spans="1:87" ht="15.6">
      <c r="A169" s="342">
        <v>45638</v>
      </c>
      <c r="B169" s="113">
        <f>'Stocks 1 Day Returns'!B112*'Final Portfolio'!$C$3</f>
        <v>-4.374802245142995E-3</v>
      </c>
      <c r="C169" s="113">
        <f>'Stocks 1 Day Returns'!C112*'Final Portfolio'!$C$4</f>
        <v>-1.2006737189474081E-3</v>
      </c>
      <c r="D169" s="113">
        <f>'Stocks 1 Day Returns'!D112*'Final Portfolio'!$C$5</f>
        <v>-2.9563796833223031E-3</v>
      </c>
      <c r="E169" s="113">
        <f>'Stocks 1 Day Returns'!E112*'Final Portfolio'!$C$6</f>
        <v>-2.9194230263692721E-5</v>
      </c>
      <c r="F169" s="113">
        <f>'Stocks 1 Day Returns'!F112*'Final Portfolio'!$C$7</f>
        <v>-1.3582096892458206E-3</v>
      </c>
      <c r="G169" s="113">
        <f>'Stocks 1 Day Returns'!G112*'Final Portfolio'!$C$8</f>
        <v>-6.7923363065490407E-4</v>
      </c>
      <c r="H169" s="113">
        <f>'Stocks 1 Day Returns'!H112*'Final Portfolio'!$C$9</f>
        <v>-5.3015042037961703E-3</v>
      </c>
      <c r="I169" s="113">
        <f>'Stocks 1 Day Returns'!I112*'Final Portfolio'!$C$10</f>
        <v>6.4928241062793817E-4</v>
      </c>
      <c r="J169" s="113">
        <f>'Stocks 1 Day Returns'!J112*'Final Portfolio'!$C$11</f>
        <v>1.3488519570740863E-3</v>
      </c>
      <c r="K169" s="113">
        <f>'Stocks 1 Day Returns'!K112*'Final Portfolio'!$C$12</f>
        <v>-1.395038764859169E-3</v>
      </c>
      <c r="L169" s="252">
        <f t="shared" si="12"/>
        <v>-1.5296901798530438E-2</v>
      </c>
      <c r="M169" s="113">
        <f t="shared" si="13"/>
        <v>3.114627898088581E-3</v>
      </c>
      <c r="N169" s="113">
        <f t="shared" si="14"/>
        <v>1.243579919626412E-2</v>
      </c>
      <c r="Q169" s="227">
        <v>45518</v>
      </c>
      <c r="R169" s="113">
        <f>'Stocks 1 Month Returns'!O169*'Final Portfolio'!$J$3</f>
        <v>-3.8786813450766677E-2</v>
      </c>
      <c r="S169" s="113">
        <f>'Stocks 1 Month Returns'!P169*'Final Portfolio'!$J$4</f>
        <v>-3.2564938941162525E-4</v>
      </c>
      <c r="T169" s="113">
        <f>'Stocks 1 Month Returns'!Q169*'Final Portfolio'!$J$6</f>
        <v>-1.7134532105708544E-3</v>
      </c>
      <c r="U169" s="113">
        <f>'Stocks 1 Month Returns'!R169*'Final Portfolio'!$J$6</f>
        <v>8.951910027410648E-4</v>
      </c>
      <c r="V169" s="113">
        <f>'Stocks 1 Month Returns'!S169*'Final Portfolio'!$J$7</f>
        <v>-9.7718526792075332E-3</v>
      </c>
      <c r="W169" s="113">
        <f>'Stocks 1 Month Returns'!T169*'Final Portfolio'!$J$8</f>
        <v>-4.6362642040630791E-3</v>
      </c>
      <c r="X169" s="113">
        <f>'Stocks 1 Month Returns'!U169*'Final Portfolio'!$J$9</f>
        <v>-9.0427622167388085E-3</v>
      </c>
      <c r="Y169" s="113">
        <f>'Stocks 1 Month Returns'!V169*'Final Portfolio'!$J$10</f>
        <v>-2.9131644341243456E-3</v>
      </c>
      <c r="Z169" s="113">
        <f>'Stocks 1 Month Returns'!W169*'Final Portfolio'!$J$11</f>
        <v>-4.4289900267656893E-3</v>
      </c>
      <c r="AA169" s="113">
        <f>'Stocks 1 Month Returns'!X169*'Final Portfolio'!$J$12</f>
        <v>-7.7058890489694774E-3</v>
      </c>
      <c r="AB169" s="113">
        <f>'Stocks 1 Month Returns'!Y169*'Final Portfolio'!$J$13</f>
        <v>1.5778178296583123E-2</v>
      </c>
      <c r="AC169" s="113">
        <f t="shared" si="15"/>
        <v>-6.2651469361293899E-2</v>
      </c>
      <c r="AD169" s="113">
        <f t="shared" si="16"/>
        <v>0.10482955113043857</v>
      </c>
      <c r="AE169" s="113">
        <f t="shared" si="17"/>
        <v>0.18948457598662521</v>
      </c>
      <c r="AI169" s="355">
        <v>165</v>
      </c>
      <c r="AJ169" s="355">
        <f>IF('Optimal Portfolio MAIN'!M167&gt;=0,0,1)</f>
        <v>0</v>
      </c>
      <c r="AK169" s="355">
        <f>IF('Optimal Portfolio MAIN'!N167&gt;=0,0,1)</f>
        <v>0</v>
      </c>
      <c r="AQ169" s="39">
        <v>136</v>
      </c>
      <c r="AR169" s="5">
        <f>IF('Optimal Portfolio MAIN'!AD155&gt;=0,0,1)</f>
        <v>0</v>
      </c>
      <c r="AS169" s="5">
        <f>IF('Optimal Portfolio MAIN'!AE155&gt;=0,0,1)</f>
        <v>0</v>
      </c>
      <c r="AY169" s="372">
        <v>165</v>
      </c>
      <c r="AZ169" s="372"/>
      <c r="BA169" s="372"/>
      <c r="BB169" s="391"/>
      <c r="BC169" s="391"/>
      <c r="BE169" s="39">
        <v>136</v>
      </c>
      <c r="BF169" s="222"/>
      <c r="BG169" s="222"/>
      <c r="BH169" s="400"/>
      <c r="BI169" s="400"/>
      <c r="BM169" s="193">
        <v>165</v>
      </c>
      <c r="BN169" s="366">
        <f ca="1">NORMINV(RAND(),$BR$2,$BR$3)</f>
        <v>-9.0643005156480112E-3</v>
      </c>
      <c r="BO169" s="361">
        <f ca="1">BN169-BN$296</f>
        <v>1.3309732778911471E-2</v>
      </c>
      <c r="BP169" s="367">
        <f ca="1">BN169-BN$301</f>
        <v>2.1677448009535936E-2</v>
      </c>
      <c r="BT169" s="193">
        <v>165</v>
      </c>
      <c r="BU169" s="356">
        <f ca="1">IF(BO169&gt;=0,0,1)</f>
        <v>0</v>
      </c>
      <c r="BV169" s="355">
        <f ca="1">IF(BP169&gt;=0,0,1)</f>
        <v>0</v>
      </c>
      <c r="BZ169" s="193">
        <v>165</v>
      </c>
      <c r="CA169" s="368">
        <f ca="1">NORMINV(RAND(),CE$2,CE$3)</f>
        <v>0.12262124413435745</v>
      </c>
      <c r="CB169" s="166">
        <f ca="1">CA169-CA$389</f>
        <v>0.19527286074290939</v>
      </c>
      <c r="CC169" s="166">
        <f ca="1">CA169-CA$394</f>
        <v>0.22350655414018361</v>
      </c>
      <c r="CG169" s="193">
        <v>165</v>
      </c>
      <c r="CH169" s="193">
        <f ca="1">IF(CB169&gt;=0,0,1)</f>
        <v>0</v>
      </c>
      <c r="CI169" s="193">
        <f ca="1">IF(CC169&gt;=0,0,1)</f>
        <v>0</v>
      </c>
    </row>
    <row r="170" spans="1:87" ht="15.6">
      <c r="A170" s="342">
        <v>45639</v>
      </c>
      <c r="B170" s="113">
        <f>'Stocks 1 Day Returns'!B111*'Final Portfolio'!$C$3</f>
        <v>-6.9141518748408798E-3</v>
      </c>
      <c r="C170" s="113">
        <f>'Stocks 1 Day Returns'!C111*'Final Portfolio'!$C$4</f>
        <v>-3.0673642907170008E-3</v>
      </c>
      <c r="D170" s="113">
        <f>'Stocks 1 Day Returns'!D111*'Final Portfolio'!$C$5</f>
        <v>-3.7029043951467243E-3</v>
      </c>
      <c r="E170" s="113">
        <f>'Stocks 1 Day Returns'!E111*'Final Portfolio'!$C$6</f>
        <v>4.5235864347282329E-4</v>
      </c>
      <c r="F170" s="113">
        <f>'Stocks 1 Day Returns'!F111*'Final Portfolio'!$C$7</f>
        <v>-1.6157023947712544E-3</v>
      </c>
      <c r="G170" s="113">
        <f>'Stocks 1 Day Returns'!G111*'Final Portfolio'!$C$8</f>
        <v>-1.2435280875278064E-3</v>
      </c>
      <c r="H170" s="113">
        <f>'Stocks 1 Day Returns'!H111*'Final Portfolio'!$C$9</f>
        <v>-2.813913420834013E-4</v>
      </c>
      <c r="I170" s="113">
        <f>'Stocks 1 Day Returns'!I111*'Final Portfolio'!$C$10</f>
        <v>7.557846372707066E-5</v>
      </c>
      <c r="J170" s="113">
        <f>'Stocks 1 Day Returns'!J111*'Final Portfolio'!$C$11</f>
        <v>-3.5703345056077094E-3</v>
      </c>
      <c r="K170" s="113">
        <f>'Stocks 1 Day Returns'!K111*'Final Portfolio'!$C$12</f>
        <v>-3.5255093090726056E-3</v>
      </c>
      <c r="L170" s="252">
        <f t="shared" si="12"/>
        <v>-2.3392949092567492E-2</v>
      </c>
      <c r="M170" s="113">
        <f t="shared" si="13"/>
        <v>-4.9814193959484727E-3</v>
      </c>
      <c r="N170" s="113">
        <f t="shared" si="14"/>
        <v>4.3397519022270667E-3</v>
      </c>
      <c r="Q170" s="227">
        <v>45519</v>
      </c>
      <c r="R170" s="113">
        <f>'Stocks 1 Month Returns'!O170*'Final Portfolio'!$J$3</f>
        <v>-3.8787497432328427E-2</v>
      </c>
      <c r="S170" s="113">
        <f>'Stocks 1 Month Returns'!P170*'Final Portfolio'!$J$4</f>
        <v>8.8905057350321395E-5</v>
      </c>
      <c r="T170" s="113">
        <f>'Stocks 1 Month Returns'!Q170*'Final Portfolio'!$J$6</f>
        <v>-2.5743717219438799E-3</v>
      </c>
      <c r="U170" s="113">
        <f>'Stocks 1 Month Returns'!R170*'Final Portfolio'!$J$6</f>
        <v>1.5782535911941765E-3</v>
      </c>
      <c r="V170" s="113">
        <f>'Stocks 1 Month Returns'!S170*'Final Portfolio'!$J$7</f>
        <v>-9.0669925304576807E-3</v>
      </c>
      <c r="W170" s="113">
        <f>'Stocks 1 Month Returns'!T170*'Final Portfolio'!$J$8</f>
        <v>-6.6692528132170081E-3</v>
      </c>
      <c r="X170" s="113">
        <f>'Stocks 1 Month Returns'!U170*'Final Portfolio'!$J$9</f>
        <v>-1.001463830400191E-2</v>
      </c>
      <c r="Y170" s="113">
        <f>'Stocks 1 Month Returns'!V170*'Final Portfolio'!$J$10</f>
        <v>-6.4555452948939305E-3</v>
      </c>
      <c r="Z170" s="113">
        <f>'Stocks 1 Month Returns'!W170*'Final Portfolio'!$J$11</f>
        <v>-2.6979124613820907E-3</v>
      </c>
      <c r="AA170" s="113">
        <f>'Stocks 1 Month Returns'!X170*'Final Portfolio'!$J$12</f>
        <v>-4.0233965351205063E-3</v>
      </c>
      <c r="AB170" s="113">
        <f>'Stocks 1 Month Returns'!Y170*'Final Portfolio'!$J$13</f>
        <v>1.1299172532637902E-2</v>
      </c>
      <c r="AC170" s="113">
        <f t="shared" si="15"/>
        <v>-6.7323275912163041E-2</v>
      </c>
      <c r="AD170" s="113">
        <f t="shared" si="16"/>
        <v>0.10015774457956943</v>
      </c>
      <c r="AE170" s="113">
        <f t="shared" si="17"/>
        <v>0.18481276943575609</v>
      </c>
      <c r="AI170" s="355">
        <v>166</v>
      </c>
      <c r="AJ170" s="355">
        <f>IF('Optimal Portfolio MAIN'!M168&gt;=0,0,1)</f>
        <v>0</v>
      </c>
      <c r="AK170" s="355">
        <f>IF('Optimal Portfolio MAIN'!N168&gt;=0,0,1)</f>
        <v>0</v>
      </c>
      <c r="AQ170" s="39">
        <v>137</v>
      </c>
      <c r="AR170" s="5">
        <f>IF('Optimal Portfolio MAIN'!AD156&gt;=0,0,1)</f>
        <v>0</v>
      </c>
      <c r="AS170" s="5">
        <f>IF('Optimal Portfolio MAIN'!AE156&gt;=0,0,1)</f>
        <v>0</v>
      </c>
      <c r="AY170" s="372">
        <v>166</v>
      </c>
      <c r="AZ170" s="372"/>
      <c r="BA170" s="372"/>
      <c r="BB170" s="391"/>
      <c r="BC170" s="391"/>
      <c r="BE170" s="39">
        <v>137</v>
      </c>
      <c r="BF170" s="222"/>
      <c r="BG170" s="222"/>
      <c r="BH170" s="400"/>
      <c r="BI170" s="400"/>
      <c r="BM170" s="193">
        <v>166</v>
      </c>
      <c r="BN170" s="366">
        <f ca="1">NORMINV(RAND(),$BR$2,$BR$3)</f>
        <v>-2.1660817664935231E-2</v>
      </c>
      <c r="BO170" s="361">
        <f ca="1">BN170-BN$296</f>
        <v>7.1321562962425172E-4</v>
      </c>
      <c r="BP170" s="367">
        <f ca="1">BN170-BN$301</f>
        <v>9.080930860248717E-3</v>
      </c>
      <c r="BT170" s="193">
        <v>166</v>
      </c>
      <c r="BU170" s="356">
        <f ca="1">IF(BO170&gt;=0,0,1)</f>
        <v>0</v>
      </c>
      <c r="BV170" s="355">
        <f ca="1">IF(BP170&gt;=0,0,1)</f>
        <v>0</v>
      </c>
      <c r="BZ170" s="193">
        <v>166</v>
      </c>
      <c r="CA170" s="368">
        <f ca="1">NORMINV(RAND(),CE$2,CE$3)</f>
        <v>2.5602283334524634E-2</v>
      </c>
      <c r="CB170" s="166">
        <f ca="1">CA170-CA$389</f>
        <v>9.8253899943076581E-2</v>
      </c>
      <c r="CC170" s="166">
        <f ca="1">CA170-CA$394</f>
        <v>0.12648759334035081</v>
      </c>
      <c r="CG170" s="193">
        <v>166</v>
      </c>
      <c r="CH170" s="193">
        <f ca="1">IF(CB170&gt;=0,0,1)</f>
        <v>0</v>
      </c>
      <c r="CI170" s="193">
        <f ca="1">IF(CC170&gt;=0,0,1)</f>
        <v>0</v>
      </c>
    </row>
    <row r="171" spans="1:87" ht="15.6">
      <c r="A171" s="342">
        <v>45644</v>
      </c>
      <c r="B171" s="113">
        <f>'Stocks 1 Day Returns'!B110*'Final Portfolio'!$C$3</f>
        <v>-9.0360689933748437E-3</v>
      </c>
      <c r="C171" s="113">
        <f>'Stocks 1 Day Returns'!C110*'Final Portfolio'!$C$4</f>
        <v>-1.6433448811002503E-4</v>
      </c>
      <c r="D171" s="113">
        <f>'Stocks 1 Day Returns'!D110*'Final Portfolio'!$C$5</f>
        <v>-8.8105514963799259E-4</v>
      </c>
      <c r="E171" s="113">
        <f>'Stocks 1 Day Returns'!E110*'Final Portfolio'!$C$6</f>
        <v>-1.5620318558154966E-3</v>
      </c>
      <c r="F171" s="113">
        <f>'Stocks 1 Day Returns'!F110*'Final Portfolio'!$C$7</f>
        <v>-1.190392187536129E-3</v>
      </c>
      <c r="G171" s="113">
        <f>'Stocks 1 Day Returns'!G110*'Final Portfolio'!$C$8</f>
        <v>-3.0717252725631416E-4</v>
      </c>
      <c r="H171" s="113">
        <f>'Stocks 1 Day Returns'!H110*'Final Portfolio'!$C$9</f>
        <v>-2.6576451475068073E-3</v>
      </c>
      <c r="I171" s="113">
        <f>'Stocks 1 Day Returns'!I110*'Final Portfolio'!$C$10</f>
        <v>-1.7795884014582407E-3</v>
      </c>
      <c r="J171" s="113">
        <f>'Stocks 1 Day Returns'!J110*'Final Portfolio'!$C$11</f>
        <v>-4.9536950041051409E-4</v>
      </c>
      <c r="K171" s="113">
        <f>'Stocks 1 Day Returns'!K110*'Final Portfolio'!$C$12</f>
        <v>-5.7704723390050727E-4</v>
      </c>
      <c r="L171" s="252">
        <f t="shared" si="12"/>
        <v>-1.8650705485006872E-2</v>
      </c>
      <c r="M171" s="113">
        <f t="shared" si="13"/>
        <v>-2.3917578838785272E-4</v>
      </c>
      <c r="N171" s="113">
        <f t="shared" si="14"/>
        <v>9.0819955097876867E-3</v>
      </c>
      <c r="Q171" s="227">
        <v>45520</v>
      </c>
      <c r="R171" s="113">
        <f>'Stocks 1 Month Returns'!O171*'Final Portfolio'!$J$3</f>
        <v>-3.9667530948287344E-2</v>
      </c>
      <c r="S171" s="113">
        <f>'Stocks 1 Month Returns'!P171*'Final Portfolio'!$J$4</f>
        <v>1.4809683501149572E-3</v>
      </c>
      <c r="T171" s="113">
        <f>'Stocks 1 Month Returns'!Q171*'Final Portfolio'!$J$6</f>
        <v>-3.3667599520912895E-3</v>
      </c>
      <c r="U171" s="113">
        <f>'Stocks 1 Month Returns'!R171*'Final Portfolio'!$J$6</f>
        <v>3.0274495466452046E-3</v>
      </c>
      <c r="V171" s="113">
        <f>'Stocks 1 Month Returns'!S171*'Final Portfolio'!$J$7</f>
        <v>-9.0948170809687142E-3</v>
      </c>
      <c r="W171" s="113">
        <f>'Stocks 1 Month Returns'!T171*'Final Portfolio'!$J$8</f>
        <v>-6.1716484057576463E-3</v>
      </c>
      <c r="X171" s="113">
        <f>'Stocks 1 Month Returns'!U171*'Final Portfolio'!$J$9</f>
        <v>-9.583877596270338E-3</v>
      </c>
      <c r="Y171" s="113">
        <f>'Stocks 1 Month Returns'!V171*'Final Portfolio'!$J$10</f>
        <v>-7.5097136525331303E-3</v>
      </c>
      <c r="Z171" s="113">
        <f>'Stocks 1 Month Returns'!W171*'Final Portfolio'!$J$11</f>
        <v>6.7042251581301844E-4</v>
      </c>
      <c r="AA171" s="113">
        <f>'Stocks 1 Month Returns'!X171*'Final Portfolio'!$J$12</f>
        <v>-3.1520007354493272E-3</v>
      </c>
      <c r="AB171" s="113">
        <f>'Stocks 1 Month Returns'!Y171*'Final Portfolio'!$J$13</f>
        <v>9.8028300136665525E-3</v>
      </c>
      <c r="AC171" s="113">
        <f t="shared" si="15"/>
        <v>-6.3564677945118053E-2</v>
      </c>
      <c r="AD171" s="113">
        <f t="shared" si="16"/>
        <v>0.10391634254661442</v>
      </c>
      <c r="AE171" s="113">
        <f t="shared" si="17"/>
        <v>0.18857136740280106</v>
      </c>
      <c r="AI171" s="355">
        <v>167</v>
      </c>
      <c r="AJ171" s="355">
        <f>IF('Optimal Portfolio MAIN'!M169&gt;=0,0,1)</f>
        <v>0</v>
      </c>
      <c r="AK171" s="355">
        <f>IF('Optimal Portfolio MAIN'!N169&gt;=0,0,1)</f>
        <v>0</v>
      </c>
      <c r="AQ171" s="39">
        <v>138</v>
      </c>
      <c r="AR171" s="5">
        <f>IF('Optimal Portfolio MAIN'!AD157&gt;=0,0,1)</f>
        <v>0</v>
      </c>
      <c r="AS171" s="5">
        <f>IF('Optimal Portfolio MAIN'!AE157&gt;=0,0,1)</f>
        <v>0</v>
      </c>
      <c r="AY171" s="372">
        <v>167</v>
      </c>
      <c r="AZ171" s="372"/>
      <c r="BA171" s="372"/>
      <c r="BB171" s="391"/>
      <c r="BC171" s="391"/>
      <c r="BE171" s="39">
        <v>138</v>
      </c>
      <c r="BF171" s="222"/>
      <c r="BG171" s="222"/>
      <c r="BH171" s="400"/>
      <c r="BI171" s="400"/>
      <c r="BM171" s="193">
        <v>167</v>
      </c>
      <c r="BN171" s="366">
        <f ca="1">NORMINV(RAND(),$BR$2,$BR$3)</f>
        <v>9.5509156372677959E-3</v>
      </c>
      <c r="BO171" s="361">
        <f ca="1">BN171-BN$296</f>
        <v>3.1924948931827277E-2</v>
      </c>
      <c r="BP171" s="367">
        <f ca="1">BN171-BN$301</f>
        <v>4.0292664162451745E-2</v>
      </c>
      <c r="BT171" s="193">
        <v>167</v>
      </c>
      <c r="BU171" s="356">
        <f ca="1">IF(BO171&gt;=0,0,1)</f>
        <v>0</v>
      </c>
      <c r="BV171" s="355">
        <f ca="1">IF(BP171&gt;=0,0,1)</f>
        <v>0</v>
      </c>
      <c r="BZ171" s="193">
        <v>167</v>
      </c>
      <c r="CA171" s="368">
        <f ca="1">NORMINV(RAND(),CE$2,CE$3)</f>
        <v>-6.6552217043711392E-2</v>
      </c>
      <c r="CB171" s="166">
        <f ca="1">CA171-CA$389</f>
        <v>6.0993995648405547E-3</v>
      </c>
      <c r="CC171" s="166">
        <f ca="1">CA171-CA$394</f>
        <v>3.4333092962114772E-2</v>
      </c>
      <c r="CG171" s="193">
        <v>167</v>
      </c>
      <c r="CH171" s="193">
        <f ca="1">IF(CB171&gt;=0,0,1)</f>
        <v>0</v>
      </c>
      <c r="CI171" s="193">
        <f ca="1">IF(CC171&gt;=0,0,1)</f>
        <v>0</v>
      </c>
    </row>
    <row r="172" spans="1:87" ht="15.6">
      <c r="A172" s="342">
        <v>45645</v>
      </c>
      <c r="B172" s="113">
        <f>'Stocks 1 Day Returns'!B109*'Final Portfolio'!$C$3</f>
        <v>1.5456734661009719E-3</v>
      </c>
      <c r="C172" s="113">
        <f>'Stocks 1 Day Returns'!C109*'Final Portfolio'!$C$4</f>
        <v>-2.0430414113257731E-3</v>
      </c>
      <c r="D172" s="113">
        <f>'Stocks 1 Day Returns'!D109*'Final Portfolio'!$C$5</f>
        <v>-8.3678897080689764E-4</v>
      </c>
      <c r="E172" s="113">
        <f>'Stocks 1 Day Returns'!E109*'Final Portfolio'!$C$6</f>
        <v>-1.0873836041514207E-3</v>
      </c>
      <c r="F172" s="113">
        <f>'Stocks 1 Day Returns'!F109*'Final Portfolio'!$C$7</f>
        <v>-6.7887157905333507E-4</v>
      </c>
      <c r="G172" s="113">
        <f>'Stocks 1 Day Returns'!G109*'Final Portfolio'!$C$8</f>
        <v>-1.3011522523632367E-3</v>
      </c>
      <c r="H172" s="113">
        <f>'Stocks 1 Day Returns'!H109*'Final Portfolio'!$C$9</f>
        <v>-6.4890258256130923E-4</v>
      </c>
      <c r="I172" s="113">
        <f>'Stocks 1 Day Returns'!I109*'Final Portfolio'!$C$10</f>
        <v>2.1316338480973805E-4</v>
      </c>
      <c r="J172" s="113">
        <f>'Stocks 1 Day Returns'!J109*'Final Portfolio'!$C$11</f>
        <v>-2.4386786766732748E-3</v>
      </c>
      <c r="K172" s="113">
        <f>'Stocks 1 Day Returns'!K109*'Final Portfolio'!$C$12</f>
        <v>-2.4404230813930175E-3</v>
      </c>
      <c r="L172" s="252">
        <f t="shared" si="12"/>
        <v>-9.7164053074175541E-3</v>
      </c>
      <c r="M172" s="113">
        <f t="shared" si="13"/>
        <v>8.6951243892014647E-3</v>
      </c>
      <c r="N172" s="113">
        <f t="shared" si="14"/>
        <v>1.8016295687377004E-2</v>
      </c>
      <c r="Q172" s="227">
        <v>45524</v>
      </c>
      <c r="R172" s="113">
        <f>'Stocks 1 Month Returns'!O172*'Final Portfolio'!$J$3</f>
        <v>-3.5147735842687114E-2</v>
      </c>
      <c r="S172" s="113">
        <f>'Stocks 1 Month Returns'!P172*'Final Portfolio'!$J$4</f>
        <v>2.6071693955007991E-3</v>
      </c>
      <c r="T172" s="113">
        <f>'Stocks 1 Month Returns'!Q172*'Final Portfolio'!$J$6</f>
        <v>-7.7776168936934727E-4</v>
      </c>
      <c r="U172" s="113">
        <f>'Stocks 1 Month Returns'!R172*'Final Portfolio'!$J$6</f>
        <v>6.54823935937527E-3</v>
      </c>
      <c r="V172" s="113">
        <f>'Stocks 1 Month Returns'!S172*'Final Portfolio'!$J$7</f>
        <v>-5.8349550497939261E-3</v>
      </c>
      <c r="W172" s="113">
        <f>'Stocks 1 Month Returns'!T172*'Final Portfolio'!$J$8</f>
        <v>-4.0471967059569017E-3</v>
      </c>
      <c r="X172" s="113">
        <f>'Stocks 1 Month Returns'!U172*'Final Portfolio'!$J$9</f>
        <v>-3.5963930125400357E-3</v>
      </c>
      <c r="Y172" s="113">
        <f>'Stocks 1 Month Returns'!V172*'Final Portfolio'!$J$10</f>
        <v>-6.6246367894605114E-3</v>
      </c>
      <c r="Z172" s="113">
        <f>'Stocks 1 Month Returns'!W172*'Final Portfolio'!$J$11</f>
        <v>-2.3957658185638111E-3</v>
      </c>
      <c r="AA172" s="113">
        <f>'Stocks 1 Month Returns'!X172*'Final Portfolio'!$J$12</f>
        <v>-5.140649658565299E-4</v>
      </c>
      <c r="AB172" s="113">
        <f>'Stocks 1 Month Returns'!Y172*'Final Portfolio'!$J$13</f>
        <v>3.6025990329793256E-2</v>
      </c>
      <c r="AC172" s="113">
        <f t="shared" si="15"/>
        <v>-1.3757110789558852E-2</v>
      </c>
      <c r="AD172" s="113">
        <f t="shared" si="16"/>
        <v>0.15372390970217362</v>
      </c>
      <c r="AE172" s="113">
        <f t="shared" si="17"/>
        <v>0.23837893455836026</v>
      </c>
      <c r="AI172" s="355">
        <v>168</v>
      </c>
      <c r="AJ172" s="355">
        <f>IF('Optimal Portfolio MAIN'!M170&gt;=0,0,1)</f>
        <v>1</v>
      </c>
      <c r="AK172" s="355">
        <f>IF('Optimal Portfolio MAIN'!N170&gt;=0,0,1)</f>
        <v>0</v>
      </c>
      <c r="AQ172" s="39">
        <v>139</v>
      </c>
      <c r="AR172" s="5">
        <f>IF('Optimal Portfolio MAIN'!AD158&gt;=0,0,1)</f>
        <v>0</v>
      </c>
      <c r="AS172" s="5">
        <f>IF('Optimal Portfolio MAIN'!AE158&gt;=0,0,1)</f>
        <v>0</v>
      </c>
      <c r="AY172" s="372">
        <v>168</v>
      </c>
      <c r="AZ172" s="372"/>
      <c r="BA172" s="372"/>
      <c r="BB172" s="391"/>
      <c r="BC172" s="391"/>
      <c r="BE172" s="39">
        <v>139</v>
      </c>
      <c r="BF172" s="222"/>
      <c r="BG172" s="222"/>
      <c r="BH172" s="400"/>
      <c r="BI172" s="400"/>
      <c r="BM172" s="193">
        <v>168</v>
      </c>
      <c r="BN172" s="366">
        <f ca="1">NORMINV(RAND(),$BR$2,$BR$3)</f>
        <v>3.1427505944251415E-2</v>
      </c>
      <c r="BO172" s="361">
        <f ca="1">BN172-BN$296</f>
        <v>5.3801539238810897E-2</v>
      </c>
      <c r="BP172" s="367">
        <f ca="1">BN172-BN$301</f>
        <v>6.2169254469435359E-2</v>
      </c>
      <c r="BT172" s="193">
        <v>168</v>
      </c>
      <c r="BU172" s="356">
        <f ca="1">IF(BO172&gt;=0,0,1)</f>
        <v>0</v>
      </c>
      <c r="BV172" s="355">
        <f ca="1">IF(BP172&gt;=0,0,1)</f>
        <v>0</v>
      </c>
      <c r="BZ172" s="193">
        <v>168</v>
      </c>
      <c r="CA172" s="368">
        <f ca="1">NORMINV(RAND(),CE$2,CE$3)</f>
        <v>4.0454636798784582E-2</v>
      </c>
      <c r="CB172" s="166">
        <f ca="1">CA172-CA$389</f>
        <v>0.11310625340733653</v>
      </c>
      <c r="CC172" s="166">
        <f ca="1">CA172-CA$394</f>
        <v>0.14133994680461076</v>
      </c>
      <c r="CG172" s="193">
        <v>168</v>
      </c>
      <c r="CH172" s="193">
        <f ca="1">IF(CB172&gt;=0,0,1)</f>
        <v>0</v>
      </c>
      <c r="CI172" s="193">
        <f ca="1">IF(CC172&gt;=0,0,1)</f>
        <v>0</v>
      </c>
    </row>
    <row r="173" spans="1:87" ht="15.6">
      <c r="A173" s="342">
        <v>45646</v>
      </c>
      <c r="B173" s="113">
        <f>'Stocks 1 Day Returns'!B108*'Final Portfolio'!$C$3</f>
        <v>1.4271184723141418E-3</v>
      </c>
      <c r="C173" s="113">
        <f>'Stocks 1 Day Returns'!C108*'Final Portfolio'!$C$4</f>
        <v>-1.8023933636429435E-3</v>
      </c>
      <c r="D173" s="113">
        <f>'Stocks 1 Day Returns'!D108*'Final Portfolio'!$C$5</f>
        <v>-7.2122378943545006E-4</v>
      </c>
      <c r="E173" s="113">
        <f>'Stocks 1 Day Returns'!E108*'Final Portfolio'!$C$6</f>
        <v>2.5855650860669875E-3</v>
      </c>
      <c r="F173" s="113">
        <f>'Stocks 1 Day Returns'!F108*'Final Portfolio'!$C$7</f>
        <v>-5.7940122102630881E-4</v>
      </c>
      <c r="G173" s="113">
        <f>'Stocks 1 Day Returns'!G108*'Final Portfolio'!$C$8</f>
        <v>-4.0526826117073253E-4</v>
      </c>
      <c r="H173" s="113">
        <f>'Stocks 1 Day Returns'!H108*'Final Portfolio'!$C$9</f>
        <v>7.2290411798091585E-4</v>
      </c>
      <c r="I173" s="113">
        <f>'Stocks 1 Day Returns'!I108*'Final Portfolio'!$C$10</f>
        <v>2.4709815353577656E-3</v>
      </c>
      <c r="J173" s="113">
        <f>'Stocks 1 Day Returns'!J108*'Final Portfolio'!$C$11</f>
        <v>-1.0193901470976096E-4</v>
      </c>
      <c r="K173" s="113">
        <f>'Stocks 1 Day Returns'!K108*'Final Portfolio'!$C$12</f>
        <v>-2.110675395933681E-3</v>
      </c>
      <c r="L173" s="252">
        <f t="shared" si="12"/>
        <v>1.4856681658009341E-3</v>
      </c>
      <c r="M173" s="113">
        <f t="shared" si="13"/>
        <v>1.9897197862419953E-2</v>
      </c>
      <c r="N173" s="113">
        <f t="shared" si="14"/>
        <v>2.9218369160595493E-2</v>
      </c>
      <c r="Q173" s="227">
        <v>45525</v>
      </c>
      <c r="R173" s="113">
        <f>'Stocks 1 Month Returns'!O173*'Final Portfolio'!$J$3</f>
        <v>-3.2865822867130683E-2</v>
      </c>
      <c r="S173" s="113">
        <f>'Stocks 1 Month Returns'!P173*'Final Portfolio'!$J$4</f>
        <v>3.5620080238800943E-3</v>
      </c>
      <c r="T173" s="113">
        <f>'Stocks 1 Month Returns'!Q173*'Final Portfolio'!$J$6</f>
        <v>-1.1924101357180649E-3</v>
      </c>
      <c r="U173" s="113">
        <f>'Stocks 1 Month Returns'!R173*'Final Portfolio'!$J$6</f>
        <v>9.9477184932007575E-3</v>
      </c>
      <c r="V173" s="113">
        <f>'Stocks 1 Month Returns'!S173*'Final Portfolio'!$J$7</f>
        <v>3.9904561890006527E-3</v>
      </c>
      <c r="W173" s="113">
        <f>'Stocks 1 Month Returns'!T173*'Final Portfolio'!$J$8</f>
        <v>1.320125501628855E-4</v>
      </c>
      <c r="X173" s="113">
        <f>'Stocks 1 Month Returns'!U173*'Final Portfolio'!$J$9</f>
        <v>4.4646135865779877E-3</v>
      </c>
      <c r="Y173" s="113">
        <f>'Stocks 1 Month Returns'!V173*'Final Portfolio'!$J$10</f>
        <v>-2.3047914535380132E-3</v>
      </c>
      <c r="Z173" s="113">
        <f>'Stocks 1 Month Returns'!W173*'Final Portfolio'!$J$11</f>
        <v>-3.910842548011384E-3</v>
      </c>
      <c r="AA173" s="113">
        <f>'Stocks 1 Month Returns'!X173*'Final Portfolio'!$J$12</f>
        <v>-1.895359906304317E-4</v>
      </c>
      <c r="AB173" s="113">
        <f>'Stocks 1 Month Returns'!Y173*'Final Portfolio'!$J$13</f>
        <v>4.5303739765616857E-2</v>
      </c>
      <c r="AC173" s="113">
        <f t="shared" si="15"/>
        <v>2.6937145613410658E-2</v>
      </c>
      <c r="AD173" s="113">
        <f t="shared" si="16"/>
        <v>0.19441816610514312</v>
      </c>
      <c r="AE173" s="113">
        <f t="shared" si="17"/>
        <v>0.27907319096132976</v>
      </c>
      <c r="AI173" s="355">
        <v>169</v>
      </c>
      <c r="AJ173" s="355">
        <f>IF('Optimal Portfolio MAIN'!M171&gt;=0,0,1)</f>
        <v>1</v>
      </c>
      <c r="AK173" s="355">
        <f>IF('Optimal Portfolio MAIN'!N171&gt;=0,0,1)</f>
        <v>0</v>
      </c>
      <c r="AQ173" s="39">
        <v>140</v>
      </c>
      <c r="AR173" s="5">
        <f>IF('Optimal Portfolio MAIN'!AD159&gt;=0,0,1)</f>
        <v>0</v>
      </c>
      <c r="AS173" s="5">
        <f>IF('Optimal Portfolio MAIN'!AE159&gt;=0,0,1)</f>
        <v>0</v>
      </c>
      <c r="AY173" s="372">
        <v>169</v>
      </c>
      <c r="AZ173" s="372"/>
      <c r="BA173" s="372"/>
      <c r="BB173" s="391"/>
      <c r="BC173" s="391"/>
      <c r="BE173" s="39">
        <v>140</v>
      </c>
      <c r="BF173" s="222"/>
      <c r="BG173" s="222"/>
      <c r="BH173" s="400"/>
      <c r="BI173" s="400"/>
      <c r="BM173" s="193">
        <v>169</v>
      </c>
      <c r="BN173" s="366">
        <f ca="1">NORMINV(RAND(),$BR$2,$BR$3)</f>
        <v>1.8868680201481913E-2</v>
      </c>
      <c r="BO173" s="361">
        <f ca="1">BN173-BN$296</f>
        <v>4.1242713496041396E-2</v>
      </c>
      <c r="BP173" s="367">
        <f ca="1">BN173-BN$301</f>
        <v>4.9610428726665864E-2</v>
      </c>
      <c r="BT173" s="193">
        <v>169</v>
      </c>
      <c r="BU173" s="356">
        <f ca="1">IF(BO173&gt;=0,0,1)</f>
        <v>0</v>
      </c>
      <c r="BV173" s="355">
        <f ca="1">IF(BP173&gt;=0,0,1)</f>
        <v>0</v>
      </c>
      <c r="BZ173" s="193">
        <v>169</v>
      </c>
      <c r="CA173" s="368">
        <f ca="1">NORMINV(RAND(),CE$2,CE$3)</f>
        <v>0.1391156490722566</v>
      </c>
      <c r="CB173" s="166">
        <f ca="1">CA173-CA$389</f>
        <v>0.21176726568080856</v>
      </c>
      <c r="CC173" s="166">
        <f ca="1">CA173-CA$394</f>
        <v>0.24000095907808278</v>
      </c>
      <c r="CG173" s="193">
        <v>169</v>
      </c>
      <c r="CH173" s="193">
        <f ca="1">IF(CB173&gt;=0,0,1)</f>
        <v>0</v>
      </c>
      <c r="CI173" s="193">
        <f ca="1">IF(CC173&gt;=0,0,1)</f>
        <v>0</v>
      </c>
    </row>
    <row r="174" spans="1:87" ht="15.6">
      <c r="A174" s="342">
        <v>45653</v>
      </c>
      <c r="B174" s="113">
        <f>'Stocks 1 Day Returns'!B107*'Final Portfolio'!$C$3</f>
        <v>4.977545778099994E-3</v>
      </c>
      <c r="C174" s="113">
        <f>'Stocks 1 Day Returns'!C107*'Final Portfolio'!$C$4</f>
        <v>1.3125050875866973E-3</v>
      </c>
      <c r="D174" s="113">
        <f>'Stocks 1 Day Returns'!D107*'Final Portfolio'!$C$5</f>
        <v>-9.1822308098890018E-5</v>
      </c>
      <c r="E174" s="113">
        <f>'Stocks 1 Day Returns'!E107*'Final Portfolio'!$C$6</f>
        <v>1.3312774278138883E-3</v>
      </c>
      <c r="F174" s="113">
        <f>'Stocks 1 Day Returns'!F107*'Final Portfolio'!$C$7</f>
        <v>6.3068041221546077E-4</v>
      </c>
      <c r="G174" s="113">
        <f>'Stocks 1 Day Returns'!G107*'Final Portfolio'!$C$8</f>
        <v>-2.0331284704160345E-5</v>
      </c>
      <c r="H174" s="113">
        <f>'Stocks 1 Day Returns'!H107*'Final Portfolio'!$C$9</f>
        <v>2.1671697949079017E-3</v>
      </c>
      <c r="I174" s="113">
        <f>'Stocks 1 Day Returns'!I107*'Final Portfolio'!$C$10</f>
        <v>3.2772602624314917E-4</v>
      </c>
      <c r="J174" s="113">
        <f>'Stocks 1 Day Returns'!J107*'Final Portfolio'!$C$11</f>
        <v>-6.4803149734743882E-4</v>
      </c>
      <c r="K174" s="113">
        <f>'Stocks 1 Day Returns'!K107*'Final Portfolio'!$C$12</f>
        <v>-1.3626837047647777E-4</v>
      </c>
      <c r="L174" s="252">
        <f t="shared" si="12"/>
        <v>9.8504510662401224E-3</v>
      </c>
      <c r="M174" s="113">
        <f t="shared" si="13"/>
        <v>2.8261980762859143E-2</v>
      </c>
      <c r="N174" s="113">
        <f t="shared" si="14"/>
        <v>3.7583152061034679E-2</v>
      </c>
      <c r="Q174" s="227">
        <v>45526</v>
      </c>
      <c r="R174" s="113">
        <f>'Stocks 1 Month Returns'!O174*'Final Portfolio'!$J$3</f>
        <v>-3.3406552331497301E-2</v>
      </c>
      <c r="S174" s="113">
        <f>'Stocks 1 Month Returns'!P174*'Final Portfolio'!$J$4</f>
        <v>7.1137336896792466E-3</v>
      </c>
      <c r="T174" s="113">
        <f>'Stocks 1 Month Returns'!Q174*'Final Portfolio'!$J$6</f>
        <v>1.405159565946228E-3</v>
      </c>
      <c r="U174" s="113">
        <f>'Stocks 1 Month Returns'!R174*'Final Portfolio'!$J$6</f>
        <v>1.006411890058093E-2</v>
      </c>
      <c r="V174" s="113">
        <f>'Stocks 1 Month Returns'!S174*'Final Portfolio'!$J$7</f>
        <v>6.7155828759521887E-3</v>
      </c>
      <c r="W174" s="113">
        <f>'Stocks 1 Month Returns'!T174*'Final Portfolio'!$J$8</f>
        <v>3.6170723795560856E-3</v>
      </c>
      <c r="X174" s="113">
        <f>'Stocks 1 Month Returns'!U174*'Final Portfolio'!$J$9</f>
        <v>5.9492569984400398E-3</v>
      </c>
      <c r="Y174" s="113">
        <f>'Stocks 1 Month Returns'!V174*'Final Portfolio'!$J$10</f>
        <v>-1.1702597919371438E-3</v>
      </c>
      <c r="Z174" s="113">
        <f>'Stocks 1 Month Returns'!W174*'Final Portfolio'!$J$11</f>
        <v>7.619434368596246E-4</v>
      </c>
      <c r="AA174" s="113">
        <f>'Stocks 1 Month Returns'!X174*'Final Portfolio'!$J$12</f>
        <v>2.5253163241326514E-3</v>
      </c>
      <c r="AB174" s="113">
        <f>'Stocks 1 Month Returns'!Y174*'Final Portfolio'!$J$13</f>
        <v>7.8026838428589151E-2</v>
      </c>
      <c r="AC174" s="113">
        <f t="shared" si="15"/>
        <v>8.1602210476301701E-2</v>
      </c>
      <c r="AD174" s="113">
        <f t="shared" si="16"/>
        <v>0.24908323096803417</v>
      </c>
      <c r="AE174" s="113">
        <f t="shared" si="17"/>
        <v>0.33373825582422079</v>
      </c>
      <c r="AI174" s="355">
        <v>170</v>
      </c>
      <c r="AJ174" s="355">
        <f>IF('Optimal Portfolio MAIN'!M172&gt;=0,0,1)</f>
        <v>0</v>
      </c>
      <c r="AK174" s="355">
        <f>IF('Optimal Portfolio MAIN'!N172&gt;=0,0,1)</f>
        <v>0</v>
      </c>
      <c r="AQ174" s="39">
        <v>141</v>
      </c>
      <c r="AR174" s="5">
        <f>IF('Optimal Portfolio MAIN'!AD160&gt;=0,0,1)</f>
        <v>0</v>
      </c>
      <c r="AS174" s="5">
        <f>IF('Optimal Portfolio MAIN'!AE160&gt;=0,0,1)</f>
        <v>0</v>
      </c>
      <c r="AY174" s="372">
        <v>170</v>
      </c>
      <c r="AZ174" s="372"/>
      <c r="BA174" s="372"/>
      <c r="BB174" s="391"/>
      <c r="BC174" s="391"/>
      <c r="BE174" s="39">
        <v>141</v>
      </c>
      <c r="BF174" s="222"/>
      <c r="BG174" s="222"/>
      <c r="BH174" s="400"/>
      <c r="BI174" s="400"/>
      <c r="BM174" s="193">
        <v>170</v>
      </c>
      <c r="BN174" s="366">
        <f ca="1">NORMINV(RAND(),$BR$2,$BR$3)</f>
        <v>2.5473075379279602E-2</v>
      </c>
      <c r="BO174" s="361">
        <f ca="1">BN174-BN$296</f>
        <v>4.7847108673839081E-2</v>
      </c>
      <c r="BP174" s="367">
        <f ca="1">BN174-BN$301</f>
        <v>5.621482390446355E-2</v>
      </c>
      <c r="BT174" s="193">
        <v>170</v>
      </c>
      <c r="BU174" s="356">
        <f ca="1">IF(BO174&gt;=0,0,1)</f>
        <v>0</v>
      </c>
      <c r="BV174" s="355">
        <f ca="1">IF(BP174&gt;=0,0,1)</f>
        <v>0</v>
      </c>
      <c r="BZ174" s="193">
        <v>170</v>
      </c>
      <c r="CA174" s="368">
        <f ca="1">NORMINV(RAND(),CE$2,CE$3)</f>
        <v>-2.3462714514297642E-2</v>
      </c>
      <c r="CB174" s="166">
        <f ca="1">CA174-CA$389</f>
        <v>4.9188902094254305E-2</v>
      </c>
      <c r="CC174" s="166">
        <f ca="1">CA174-CA$394</f>
        <v>7.7422595491528523E-2</v>
      </c>
      <c r="CG174" s="193">
        <v>170</v>
      </c>
      <c r="CH174" s="193">
        <f ca="1">IF(CB174&gt;=0,0,1)</f>
        <v>0</v>
      </c>
      <c r="CI174" s="193">
        <f ca="1">IF(CC174&gt;=0,0,1)</f>
        <v>0</v>
      </c>
    </row>
    <row r="175" spans="1:87" ht="15.6">
      <c r="A175" s="342">
        <v>45672</v>
      </c>
      <c r="B175" s="113">
        <f>'Stocks 1 Day Returns'!B106*'Final Portfolio'!$C$3</f>
        <v>-6.5447154547714527E-3</v>
      </c>
      <c r="C175" s="113">
        <f>'Stocks 1 Day Returns'!C106*'Final Portfolio'!$C$4</f>
        <v>-2.2377225913710551E-3</v>
      </c>
      <c r="D175" s="113">
        <f>'Stocks 1 Day Returns'!D106*'Final Portfolio'!$C$5</f>
        <v>-2.3770994552735911E-3</v>
      </c>
      <c r="E175" s="113">
        <f>'Stocks 1 Day Returns'!E106*'Final Portfolio'!$C$6</f>
        <v>8.0014017041629909E-4</v>
      </c>
      <c r="F175" s="113">
        <f>'Stocks 1 Day Returns'!F106*'Final Portfolio'!$C$7</f>
        <v>-4.9418595655664201E-4</v>
      </c>
      <c r="G175" s="113">
        <f>'Stocks 1 Day Returns'!G106*'Final Portfolio'!$C$8</f>
        <v>1.7695711579535111E-3</v>
      </c>
      <c r="H175" s="113">
        <f>'Stocks 1 Day Returns'!H106*'Final Portfolio'!$C$9</f>
        <v>2.5520179769823147E-3</v>
      </c>
      <c r="I175" s="113">
        <f>'Stocks 1 Day Returns'!I106*'Final Portfolio'!$C$10</f>
        <v>-7.6064528748632791E-5</v>
      </c>
      <c r="J175" s="113">
        <f>'Stocks 1 Day Returns'!J106*'Final Portfolio'!$C$11</f>
        <v>-6.3333727570351607E-5</v>
      </c>
      <c r="K175" s="113">
        <f>'Stocks 1 Day Returns'!K106*'Final Portfolio'!$C$12</f>
        <v>-2.5366770513360008E-3</v>
      </c>
      <c r="L175" s="252">
        <f t="shared" si="12"/>
        <v>-9.2080694602756034E-3</v>
      </c>
      <c r="M175" s="113">
        <f t="shared" si="13"/>
        <v>9.2034602363434154E-3</v>
      </c>
      <c r="N175" s="113">
        <f t="shared" si="14"/>
        <v>1.8524631534518957E-2</v>
      </c>
      <c r="Q175" s="227">
        <v>45527</v>
      </c>
      <c r="R175" s="113">
        <f>'Stocks 1 Month Returns'!O175*'Final Portfolio'!$J$3</f>
        <v>-3.033957134525004E-2</v>
      </c>
      <c r="S175" s="113">
        <f>'Stocks 1 Month Returns'!P175*'Final Portfolio'!$J$4</f>
        <v>9.0076943834365032E-3</v>
      </c>
      <c r="T175" s="113">
        <f>'Stocks 1 Month Returns'!Q175*'Final Portfolio'!$J$6</f>
        <v>4.0546402798728566E-3</v>
      </c>
      <c r="U175" s="113">
        <f>'Stocks 1 Month Returns'!R175*'Final Portfolio'!$J$6</f>
        <v>1.0630975237756354E-2</v>
      </c>
      <c r="V175" s="113">
        <f>'Stocks 1 Month Returns'!S175*'Final Portfolio'!$J$7</f>
        <v>9.1913731006601721E-3</v>
      </c>
      <c r="W175" s="113">
        <f>'Stocks 1 Month Returns'!T175*'Final Portfolio'!$J$8</f>
        <v>4.9760946286785627E-3</v>
      </c>
      <c r="X175" s="113">
        <f>'Stocks 1 Month Returns'!U175*'Final Portfolio'!$J$9</f>
        <v>1.9303335190606175E-2</v>
      </c>
      <c r="Y175" s="113">
        <f>'Stocks 1 Month Returns'!V175*'Final Portfolio'!$J$10</f>
        <v>-1.0506125584163451E-3</v>
      </c>
      <c r="Z175" s="113">
        <f>'Stocks 1 Month Returns'!W175*'Final Portfolio'!$J$11</f>
        <v>1.0176162522397282E-4</v>
      </c>
      <c r="AA175" s="113">
        <f>'Stocks 1 Month Returns'!X175*'Final Portfolio'!$J$12</f>
        <v>4.208844140633679E-3</v>
      </c>
      <c r="AB175" s="113">
        <f>'Stocks 1 Month Returns'!Y175*'Final Portfolio'!$J$13</f>
        <v>0.10072525279321076</v>
      </c>
      <c r="AC175" s="113">
        <f t="shared" si="15"/>
        <v>0.13080978747641264</v>
      </c>
      <c r="AD175" s="113">
        <f t="shared" si="16"/>
        <v>0.29829080796814511</v>
      </c>
      <c r="AE175" s="113">
        <f t="shared" si="17"/>
        <v>0.38294583282433176</v>
      </c>
      <c r="AI175" s="355">
        <v>171</v>
      </c>
      <c r="AJ175" s="355">
        <f>IF('Optimal Portfolio MAIN'!M173&gt;=0,0,1)</f>
        <v>0</v>
      </c>
      <c r="AK175" s="355">
        <f>IF('Optimal Portfolio MAIN'!N173&gt;=0,0,1)</f>
        <v>0</v>
      </c>
      <c r="AQ175" s="39">
        <v>142</v>
      </c>
      <c r="AR175" s="5">
        <f>IF('Optimal Portfolio MAIN'!AD161&gt;=0,0,1)</f>
        <v>0</v>
      </c>
      <c r="AS175" s="5">
        <f>IF('Optimal Portfolio MAIN'!AE161&gt;=0,0,1)</f>
        <v>0</v>
      </c>
      <c r="AY175" s="372">
        <v>171</v>
      </c>
      <c r="AZ175" s="372"/>
      <c r="BA175" s="372"/>
      <c r="BB175" s="391"/>
      <c r="BC175" s="391"/>
      <c r="BE175" s="39">
        <v>142</v>
      </c>
      <c r="BF175" s="222"/>
      <c r="BG175" s="222"/>
      <c r="BH175" s="400"/>
      <c r="BI175" s="400"/>
      <c r="BM175" s="193">
        <v>171</v>
      </c>
      <c r="BN175" s="366">
        <f ca="1">NORMINV(RAND(),$BR$2,$BR$3)</f>
        <v>-1.7232762008540875E-2</v>
      </c>
      <c r="BO175" s="361">
        <f ca="1">BN175-BN$296</f>
        <v>5.1412712860186074E-3</v>
      </c>
      <c r="BP175" s="367">
        <f ca="1">BN175-BN$301</f>
        <v>1.3508986516643073E-2</v>
      </c>
      <c r="BT175" s="193">
        <v>171</v>
      </c>
      <c r="BU175" s="356">
        <f ca="1">IF(BO175&gt;=0,0,1)</f>
        <v>0</v>
      </c>
      <c r="BV175" s="355">
        <f ca="1">IF(BP175&gt;=0,0,1)</f>
        <v>0</v>
      </c>
      <c r="BZ175" s="193">
        <v>171</v>
      </c>
      <c r="CA175" s="368">
        <f ca="1">NORMINV(RAND(),CE$2,CE$3)</f>
        <v>-6.5645914265000604E-2</v>
      </c>
      <c r="CB175" s="166">
        <f ca="1">CA175-CA$389</f>
        <v>7.0057023435513427E-3</v>
      </c>
      <c r="CC175" s="166">
        <f ca="1">CA175-CA$394</f>
        <v>3.523939574082556E-2</v>
      </c>
      <c r="CG175" s="193">
        <v>171</v>
      </c>
      <c r="CH175" s="193">
        <f ca="1">IF(CB175&gt;=0,0,1)</f>
        <v>0</v>
      </c>
      <c r="CI175" s="193">
        <f ca="1">IF(CC175&gt;=0,0,1)</f>
        <v>0</v>
      </c>
    </row>
    <row r="176" spans="1:87" ht="15.6">
      <c r="A176" s="342">
        <v>45673</v>
      </c>
      <c r="B176" s="113">
        <f>'Stocks 1 Day Returns'!B105*'Final Portfolio'!$C$3</f>
        <v>9.9204199621826927E-4</v>
      </c>
      <c r="C176" s="113">
        <f>'Stocks 1 Day Returns'!C105*'Final Portfolio'!$C$4</f>
        <v>1.519999219356416E-3</v>
      </c>
      <c r="D176" s="113">
        <f>'Stocks 1 Day Returns'!D105*'Final Portfolio'!$C$5</f>
        <v>1.1425290332506544E-3</v>
      </c>
      <c r="E176" s="113">
        <f>'Stocks 1 Day Returns'!E105*'Final Portfolio'!$C$6</f>
        <v>7.5270358982705067E-4</v>
      </c>
      <c r="F176" s="113">
        <f>'Stocks 1 Day Returns'!F105*'Final Portfolio'!$C$7</f>
        <v>-2.4319060135835957E-4</v>
      </c>
      <c r="G176" s="113">
        <f>'Stocks 1 Day Returns'!G105*'Final Portfolio'!$C$8</f>
        <v>-3.4301829088545508E-6</v>
      </c>
      <c r="H176" s="113">
        <f>'Stocks 1 Day Returns'!H105*'Final Portfolio'!$C$9</f>
        <v>3.5516315679152478E-4</v>
      </c>
      <c r="I176" s="113">
        <f>'Stocks 1 Day Returns'!I105*'Final Portfolio'!$C$10</f>
        <v>1.0933526247437907E-3</v>
      </c>
      <c r="J176" s="113">
        <f>'Stocks 1 Day Returns'!J105*'Final Portfolio'!$C$11</f>
        <v>7.1074212148392038E-5</v>
      </c>
      <c r="K176" s="113">
        <f>'Stocks 1 Day Returns'!K105*'Final Portfolio'!$C$12</f>
        <v>3.73857435428393E-5</v>
      </c>
      <c r="L176" s="252">
        <f t="shared" si="12"/>
        <v>5.717628791611723E-3</v>
      </c>
      <c r="M176" s="113">
        <f t="shared" si="13"/>
        <v>2.4129158488230742E-2</v>
      </c>
      <c r="N176" s="113">
        <f t="shared" si="14"/>
        <v>3.3450329786406281E-2</v>
      </c>
      <c r="Q176" s="227">
        <v>45531</v>
      </c>
      <c r="R176" s="113">
        <f>'Stocks 1 Month Returns'!O176*'Final Portfolio'!$J$3</f>
        <v>-3.1210344810200619E-2</v>
      </c>
      <c r="S176" s="113">
        <f>'Stocks 1 Month Returns'!P176*'Final Portfolio'!$J$4</f>
        <v>1.1174485061305124E-2</v>
      </c>
      <c r="T176" s="113">
        <f>'Stocks 1 Month Returns'!Q176*'Final Portfolio'!$J$6</f>
        <v>3.6509756082230816E-3</v>
      </c>
      <c r="U176" s="113">
        <f>'Stocks 1 Month Returns'!R176*'Final Portfolio'!$J$6</f>
        <v>1.104220362403492E-2</v>
      </c>
      <c r="V176" s="113">
        <f>'Stocks 1 Month Returns'!S176*'Final Portfolio'!$J$7</f>
        <v>1.1193904239065709E-2</v>
      </c>
      <c r="W176" s="113">
        <f>'Stocks 1 Month Returns'!T176*'Final Portfolio'!$J$8</f>
        <v>5.5757559011976321E-3</v>
      </c>
      <c r="X176" s="113">
        <f>'Stocks 1 Month Returns'!U176*'Final Portfolio'!$J$9</f>
        <v>2.3934625558993713E-2</v>
      </c>
      <c r="Y176" s="113">
        <f>'Stocks 1 Month Returns'!V176*'Final Portfolio'!$J$10</f>
        <v>3.4370582153047114E-5</v>
      </c>
      <c r="Z176" s="113">
        <f>'Stocks 1 Month Returns'!W176*'Final Portfolio'!$J$11</f>
        <v>-5.0555246984248516E-4</v>
      </c>
      <c r="AA176" s="113">
        <f>'Stocks 1 Month Returns'!X176*'Final Portfolio'!$J$12</f>
        <v>2.1218784108242073E-3</v>
      </c>
      <c r="AB176" s="113">
        <f>'Stocks 1 Month Returns'!Y176*'Final Portfolio'!$J$13</f>
        <v>0.1073286692276274</v>
      </c>
      <c r="AC176" s="113">
        <f t="shared" si="15"/>
        <v>0.14434097093338172</v>
      </c>
      <c r="AD176" s="113">
        <f t="shared" si="16"/>
        <v>0.31182199142511419</v>
      </c>
      <c r="AE176" s="113">
        <f t="shared" si="17"/>
        <v>0.39647701628130083</v>
      </c>
      <c r="AI176" s="355">
        <v>172</v>
      </c>
      <c r="AJ176" s="355">
        <f>IF('Optimal Portfolio MAIN'!M174&gt;=0,0,1)</f>
        <v>0</v>
      </c>
      <c r="AK176" s="355">
        <f>IF('Optimal Portfolio MAIN'!N174&gt;=0,0,1)</f>
        <v>0</v>
      </c>
      <c r="AQ176" s="39">
        <v>143</v>
      </c>
      <c r="AR176" s="5">
        <f>IF('Optimal Portfolio MAIN'!AD162&gt;=0,0,1)</f>
        <v>0</v>
      </c>
      <c r="AS176" s="5">
        <f>IF('Optimal Portfolio MAIN'!AE162&gt;=0,0,1)</f>
        <v>0</v>
      </c>
      <c r="AY176" s="372">
        <v>172</v>
      </c>
      <c r="AZ176" s="372">
        <f>IF('Optimal Portfolio MAIN'!M174&gt;=0,0,1)</f>
        <v>0</v>
      </c>
      <c r="BA176" s="372">
        <f>IF('Optimal Portfolio MAIN'!N174&gt;=0,0,1)</f>
        <v>0</v>
      </c>
      <c r="BB176" s="391"/>
      <c r="BC176" s="391"/>
      <c r="BE176" s="39">
        <v>143</v>
      </c>
      <c r="BF176" s="222"/>
      <c r="BG176" s="222"/>
      <c r="BH176" s="400"/>
      <c r="BI176" s="400"/>
      <c r="BM176" s="193">
        <v>172</v>
      </c>
      <c r="BN176" s="366">
        <f ca="1">NORMINV(RAND(),$BR$2,$BR$3)</f>
        <v>-1.6737188983504448E-2</v>
      </c>
      <c r="BO176" s="361">
        <f ca="1">BN176-BN$296</f>
        <v>5.6368443110550344E-3</v>
      </c>
      <c r="BP176" s="367">
        <f ca="1">BN176-BN$301</f>
        <v>1.40045595416795E-2</v>
      </c>
      <c r="BT176" s="193">
        <v>172</v>
      </c>
      <c r="BU176" s="356">
        <f ca="1">IF(BO176&gt;=0,0,1)</f>
        <v>0</v>
      </c>
      <c r="BV176" s="355">
        <f ca="1">IF(BP176&gt;=0,0,1)</f>
        <v>0</v>
      </c>
      <c r="BZ176" s="193">
        <v>172</v>
      </c>
      <c r="CA176" s="368">
        <f ca="1">NORMINV(RAND(),CE$2,CE$3)</f>
        <v>-5.2706631563026584E-3</v>
      </c>
      <c r="CB176" s="166">
        <f ca="1">CA176-CA$389</f>
        <v>6.7380953452249287E-2</v>
      </c>
      <c r="CC176" s="166">
        <f ca="1">CA176-CA$394</f>
        <v>9.5614646849523505E-2</v>
      </c>
      <c r="CG176" s="193">
        <v>172</v>
      </c>
      <c r="CH176" s="193">
        <f ca="1">IF(CB176&gt;=0,0,1)</f>
        <v>0</v>
      </c>
      <c r="CI176" s="193">
        <f ca="1">IF(CC176&gt;=0,0,1)</f>
        <v>0</v>
      </c>
    </row>
    <row r="177" spans="1:87" ht="15.6">
      <c r="A177" s="342">
        <v>45674</v>
      </c>
      <c r="B177" s="113">
        <f>'Stocks 1 Day Returns'!B104*'Final Portfolio'!$C$3</f>
        <v>2.104130860318847E-3</v>
      </c>
      <c r="C177" s="113">
        <f>'Stocks 1 Day Returns'!C104*'Final Portfolio'!$C$4</f>
        <v>1.2435723589836578E-3</v>
      </c>
      <c r="D177" s="113">
        <f>'Stocks 1 Day Returns'!D104*'Final Portfolio'!$C$5</f>
        <v>1.010717678349351E-3</v>
      </c>
      <c r="E177" s="113">
        <f>'Stocks 1 Day Returns'!E104*'Final Portfolio'!$C$6</f>
        <v>3.5186061025999749E-4</v>
      </c>
      <c r="F177" s="113">
        <f>'Stocks 1 Day Returns'!F104*'Final Portfolio'!$C$7</f>
        <v>1.2903934744537371E-3</v>
      </c>
      <c r="G177" s="113">
        <f>'Stocks 1 Day Returns'!G104*'Final Portfolio'!$C$8</f>
        <v>-6.5549537101207477E-4</v>
      </c>
      <c r="H177" s="113">
        <f>'Stocks 1 Day Returns'!H104*'Final Portfolio'!$C$9</f>
        <v>2.5268864868055241E-4</v>
      </c>
      <c r="I177" s="113">
        <f>'Stocks 1 Day Returns'!I104*'Final Portfolio'!$C$10</f>
        <v>6.9326540603623196E-4</v>
      </c>
      <c r="J177" s="113">
        <f>'Stocks 1 Day Returns'!J104*'Final Portfolio'!$C$11</f>
        <v>1.7334914763441844E-4</v>
      </c>
      <c r="K177" s="113">
        <f>'Stocks 1 Day Returns'!K104*'Final Portfolio'!$C$12</f>
        <v>-4.1857563014623404E-4</v>
      </c>
      <c r="L177" s="252">
        <f t="shared" si="12"/>
        <v>6.0459071835584841E-3</v>
      </c>
      <c r="M177" s="113">
        <f t="shared" si="13"/>
        <v>2.4457436880177503E-2</v>
      </c>
      <c r="N177" s="113">
        <f t="shared" si="14"/>
        <v>3.3778608178353042E-2</v>
      </c>
      <c r="Q177" s="227">
        <v>45532</v>
      </c>
      <c r="R177" s="113">
        <f>'Stocks 1 Month Returns'!O177*'Final Portfolio'!$J$3</f>
        <v>-3.1211827228662805E-2</v>
      </c>
      <c r="S177" s="113">
        <f>'Stocks 1 Month Returns'!P177*'Final Portfolio'!$J$4</f>
        <v>8.4644671335160626E-3</v>
      </c>
      <c r="T177" s="113">
        <f>'Stocks 1 Month Returns'!Q177*'Final Portfolio'!$J$6</f>
        <v>2.0891993594684168E-3</v>
      </c>
      <c r="U177" s="113">
        <f>'Stocks 1 Month Returns'!R177*'Final Portfolio'!$J$6</f>
        <v>7.5556900339159763E-3</v>
      </c>
      <c r="V177" s="113">
        <f>'Stocks 1 Month Returns'!S177*'Final Portfolio'!$J$7</f>
        <v>1.0981719640313936E-3</v>
      </c>
      <c r="W177" s="113">
        <f>'Stocks 1 Month Returns'!T177*'Final Portfolio'!$J$8</f>
        <v>4.0218079137917199E-3</v>
      </c>
      <c r="X177" s="113">
        <f>'Stocks 1 Month Returns'!U177*'Final Portfolio'!$J$9</f>
        <v>2.0649641580845646E-2</v>
      </c>
      <c r="Y177" s="113">
        <f>'Stocks 1 Month Returns'!V177*'Final Portfolio'!$J$10</f>
        <v>-2.9679062480763752E-3</v>
      </c>
      <c r="Z177" s="113">
        <f>'Stocks 1 Month Returns'!W177*'Final Portfolio'!$J$11</f>
        <v>-3.444297216343073E-3</v>
      </c>
      <c r="AA177" s="113">
        <f>'Stocks 1 Month Returns'!X177*'Final Portfolio'!$J$12</f>
        <v>-7.2091889040593157E-4</v>
      </c>
      <c r="AB177" s="113">
        <f>'Stocks 1 Month Returns'!Y177*'Final Portfolio'!$J$13</f>
        <v>8.7181000399906283E-2</v>
      </c>
      <c r="AC177" s="113">
        <f t="shared" si="15"/>
        <v>9.2715028801987315E-2</v>
      </c>
      <c r="AD177" s="113">
        <f t="shared" si="16"/>
        <v>0.26019604929371976</v>
      </c>
      <c r="AE177" s="113">
        <f t="shared" si="17"/>
        <v>0.34485107414990646</v>
      </c>
      <c r="AI177" s="355">
        <v>173</v>
      </c>
      <c r="AJ177" s="355">
        <f>IF('Optimal Portfolio MAIN'!M175&gt;=0,0,1)</f>
        <v>0</v>
      </c>
      <c r="AK177" s="355">
        <f>IF('Optimal Portfolio MAIN'!N175&gt;=0,0,1)</f>
        <v>0</v>
      </c>
      <c r="AQ177" s="39">
        <v>144</v>
      </c>
      <c r="AR177" s="5">
        <f>IF('Optimal Portfolio MAIN'!AD163&gt;=0,0,1)</f>
        <v>1</v>
      </c>
      <c r="AS177" s="5">
        <f>IF('Optimal Portfolio MAIN'!AE163&gt;=0,0,1)</f>
        <v>0</v>
      </c>
      <c r="AY177" s="372">
        <v>173</v>
      </c>
      <c r="AZ177" s="372">
        <f>IF('Optimal Portfolio MAIN'!M175&gt;=0,0,1)</f>
        <v>0</v>
      </c>
      <c r="BA177" s="372">
        <f>IF('Optimal Portfolio MAIN'!N175&gt;=0,0,1)</f>
        <v>0</v>
      </c>
      <c r="BB177" s="391"/>
      <c r="BC177" s="391"/>
      <c r="BE177" s="39">
        <v>144</v>
      </c>
      <c r="BF177" s="222"/>
      <c r="BG177" s="222"/>
      <c r="BH177" s="400"/>
      <c r="BI177" s="400"/>
      <c r="BM177" s="193">
        <v>173</v>
      </c>
      <c r="BN177" s="366">
        <f ca="1">NORMINV(RAND(),$BR$2,$BR$3)</f>
        <v>7.2821201648617011E-3</v>
      </c>
      <c r="BO177" s="361">
        <f ca="1">BN177-BN$296</f>
        <v>2.9656153459421183E-2</v>
      </c>
      <c r="BP177" s="367">
        <f ca="1">BN177-BN$301</f>
        <v>3.8023868690045648E-2</v>
      </c>
      <c r="BT177" s="193">
        <v>173</v>
      </c>
      <c r="BU177" s="356">
        <f ca="1">IF(BO177&gt;=0,0,1)</f>
        <v>0</v>
      </c>
      <c r="BV177" s="355">
        <f ca="1">IF(BP177&gt;=0,0,1)</f>
        <v>0</v>
      </c>
      <c r="BZ177" s="193">
        <v>173</v>
      </c>
      <c r="CA177" s="368">
        <f ca="1">NORMINV(RAND(),CE$2,CE$3)</f>
        <v>-5.4208798887075006E-2</v>
      </c>
      <c r="CB177" s="166">
        <f ca="1">CA177-CA$389</f>
        <v>1.8442817721476941E-2</v>
      </c>
      <c r="CC177" s="166">
        <f ca="1">CA177-CA$394</f>
        <v>4.6676511118751159E-2</v>
      </c>
      <c r="CG177" s="193">
        <v>173</v>
      </c>
      <c r="CH177" s="193">
        <f ca="1">IF(CB177&gt;=0,0,1)</f>
        <v>0</v>
      </c>
      <c r="CI177" s="193">
        <f ca="1">IF(CC177&gt;=0,0,1)</f>
        <v>0</v>
      </c>
    </row>
    <row r="178" spans="1:87" ht="15.6">
      <c r="A178" s="342">
        <v>45679</v>
      </c>
      <c r="B178" s="113">
        <f>'Stocks 1 Day Returns'!B103*'Final Portfolio'!$C$3</f>
        <v>-3.2561573349567754E-3</v>
      </c>
      <c r="C178" s="113">
        <f>'Stocks 1 Day Returns'!C103*'Final Portfolio'!$C$4</f>
        <v>-4.3289225085472978E-3</v>
      </c>
      <c r="D178" s="113">
        <f>'Stocks 1 Day Returns'!D103*'Final Portfolio'!$C$5</f>
        <v>-4.0480255634937319E-3</v>
      </c>
      <c r="E178" s="113">
        <f>'Stocks 1 Day Returns'!E103*'Final Portfolio'!$C$6</f>
        <v>-2.8032894707661349E-3</v>
      </c>
      <c r="F178" s="113">
        <f>'Stocks 1 Day Returns'!F103*'Final Portfolio'!$C$7</f>
        <v>-5.368233623808923E-3</v>
      </c>
      <c r="G178" s="113">
        <f>'Stocks 1 Day Returns'!G103*'Final Portfolio'!$C$8</f>
        <v>-1.6253992105812964E-3</v>
      </c>
      <c r="H178" s="113">
        <f>'Stocks 1 Day Returns'!H103*'Final Portfolio'!$C$9</f>
        <v>-1.232053650985212E-3</v>
      </c>
      <c r="I178" s="113">
        <f>'Stocks 1 Day Returns'!I103*'Final Portfolio'!$C$10</f>
        <v>-2.8576990412684821E-3</v>
      </c>
      <c r="J178" s="113">
        <f>'Stocks 1 Day Returns'!J103*'Final Portfolio'!$C$11</f>
        <v>-3.1519898266350855E-3</v>
      </c>
      <c r="K178" s="113">
        <f>'Stocks 1 Day Returns'!K103*'Final Portfolio'!$C$12</f>
        <v>-5.4868524754966286E-3</v>
      </c>
      <c r="L178" s="252">
        <f t="shared" si="12"/>
        <v>-3.4158622706539563E-2</v>
      </c>
      <c r="M178" s="113">
        <f t="shared" si="13"/>
        <v>-1.5747093009920544E-2</v>
      </c>
      <c r="N178" s="113">
        <f t="shared" si="14"/>
        <v>-6.4259217117450043E-3</v>
      </c>
      <c r="Q178" s="227">
        <v>45533</v>
      </c>
      <c r="R178" s="113">
        <f>'Stocks 1 Month Returns'!O178*'Final Portfolio'!$J$3</f>
        <v>-3.063543610667363E-2</v>
      </c>
      <c r="S178" s="113">
        <f>'Stocks 1 Month Returns'!P178*'Final Portfolio'!$J$4</f>
        <v>8.6420147798216464E-3</v>
      </c>
      <c r="T178" s="113">
        <f>'Stocks 1 Month Returns'!Q178*'Final Portfolio'!$J$6</f>
        <v>3.6804838499491055E-3</v>
      </c>
      <c r="U178" s="113">
        <f>'Stocks 1 Month Returns'!R178*'Final Portfolio'!$J$6</f>
        <v>8.1329510624566122E-3</v>
      </c>
      <c r="V178" s="113">
        <f>'Stocks 1 Month Returns'!S178*'Final Portfolio'!$J$7</f>
        <v>1.9995826752651747E-3</v>
      </c>
      <c r="W178" s="113">
        <f>'Stocks 1 Month Returns'!T178*'Final Portfolio'!$J$8</f>
        <v>3.822097330372021E-3</v>
      </c>
      <c r="X178" s="113">
        <f>'Stocks 1 Month Returns'!U178*'Final Portfolio'!$J$9</f>
        <v>2.1879991278951863E-2</v>
      </c>
      <c r="Y178" s="113">
        <f>'Stocks 1 Month Returns'!V178*'Final Portfolio'!$J$10</f>
        <v>-2.4204292844131536E-3</v>
      </c>
      <c r="Z178" s="113">
        <f>'Stocks 1 Month Returns'!W178*'Final Portfolio'!$J$11</f>
        <v>-4.2675232389344231E-3</v>
      </c>
      <c r="AA178" s="113">
        <f>'Stocks 1 Month Returns'!X178*'Final Portfolio'!$J$12</f>
        <v>-2.742760429303861E-3</v>
      </c>
      <c r="AB178" s="113">
        <f>'Stocks 1 Month Returns'!Y178*'Final Portfolio'!$J$13</f>
        <v>7.2609918309818777E-2</v>
      </c>
      <c r="AC178" s="113">
        <f t="shared" si="15"/>
        <v>8.070089022731014E-2</v>
      </c>
      <c r="AD178" s="113">
        <f t="shared" si="16"/>
        <v>0.24818191071904261</v>
      </c>
      <c r="AE178" s="113">
        <f t="shared" si="17"/>
        <v>0.33283693557522925</v>
      </c>
      <c r="AI178" s="355">
        <v>174</v>
      </c>
      <c r="AJ178" s="355">
        <f>IF('Optimal Portfolio MAIN'!M176&gt;=0,0,1)</f>
        <v>0</v>
      </c>
      <c r="AK178" s="355">
        <f>IF('Optimal Portfolio MAIN'!N176&gt;=0,0,1)</f>
        <v>0</v>
      </c>
      <c r="AQ178" s="39">
        <v>145</v>
      </c>
      <c r="AR178" s="5">
        <f>IF('Optimal Portfolio MAIN'!AD164&gt;=0,0,1)</f>
        <v>1</v>
      </c>
      <c r="AS178" s="5">
        <f>IF('Optimal Portfolio MAIN'!AE164&gt;=0,0,1)</f>
        <v>0</v>
      </c>
      <c r="AY178" s="372">
        <v>174</v>
      </c>
      <c r="AZ178" s="372">
        <f>IF('Optimal Portfolio MAIN'!M176&gt;=0,0,1)</f>
        <v>0</v>
      </c>
      <c r="BA178" s="372">
        <f>IF('Optimal Portfolio MAIN'!N176&gt;=0,0,1)</f>
        <v>0</v>
      </c>
      <c r="BB178" s="391"/>
      <c r="BC178" s="391"/>
      <c r="BE178" s="39">
        <v>145</v>
      </c>
      <c r="BF178" s="222"/>
      <c r="BG178" s="222"/>
      <c r="BH178" s="400"/>
      <c r="BI178" s="400"/>
      <c r="BM178" s="193">
        <v>174</v>
      </c>
      <c r="BN178" s="366">
        <f ca="1">NORMINV(RAND(),$BR$2,$BR$3)</f>
        <v>3.0834995984504527E-2</v>
      </c>
      <c r="BO178" s="361">
        <f ca="1">BN178-BN$296</f>
        <v>5.3209029279064013E-2</v>
      </c>
      <c r="BP178" s="367">
        <f ca="1">BN178-BN$301</f>
        <v>6.1576744509688475E-2</v>
      </c>
      <c r="BT178" s="193">
        <v>174</v>
      </c>
      <c r="BU178" s="356">
        <f ca="1">IF(BO178&gt;=0,0,1)</f>
        <v>0</v>
      </c>
      <c r="BV178" s="355">
        <f ca="1">IF(BP178&gt;=0,0,1)</f>
        <v>0</v>
      </c>
      <c r="BZ178" s="193">
        <v>174</v>
      </c>
      <c r="CA178" s="368">
        <f ca="1">NORMINV(RAND(),CE$2,CE$3)</f>
        <v>7.2595941026169682E-3</v>
      </c>
      <c r="CB178" s="166">
        <f ca="1">CA178-CA$389</f>
        <v>7.9911210711168912E-2</v>
      </c>
      <c r="CC178" s="166">
        <f ca="1">CA178-CA$394</f>
        <v>0.10814490410844313</v>
      </c>
      <c r="CG178" s="193">
        <v>174</v>
      </c>
      <c r="CH178" s="193">
        <f ca="1">IF(CB178&gt;=0,0,1)</f>
        <v>0</v>
      </c>
      <c r="CI178" s="193">
        <f ca="1">IF(CC178&gt;=0,0,1)</f>
        <v>0</v>
      </c>
    </row>
    <row r="179" spans="1:87" ht="15.6">
      <c r="A179" s="342">
        <v>45680</v>
      </c>
      <c r="B179" s="113">
        <f>'Stocks 1 Day Returns'!B102*'Final Portfolio'!$C$3</f>
        <v>1.2340596217904221E-3</v>
      </c>
      <c r="C179" s="113">
        <f>'Stocks 1 Day Returns'!C102*'Final Portfolio'!$C$4</f>
        <v>9.0682689136759801E-4</v>
      </c>
      <c r="D179" s="113">
        <f>'Stocks 1 Day Returns'!D102*'Final Portfolio'!$C$5</f>
        <v>6.8409086115666317E-4</v>
      </c>
      <c r="E179" s="113">
        <f>'Stocks 1 Day Returns'!E102*'Final Portfolio'!$C$6</f>
        <v>1.6859531099541081E-3</v>
      </c>
      <c r="F179" s="113">
        <f>'Stocks 1 Day Returns'!F102*'Final Portfolio'!$C$7</f>
        <v>5.3705560991139649E-4</v>
      </c>
      <c r="G179" s="113">
        <f>'Stocks 1 Day Returns'!G102*'Final Portfolio'!$C$8</f>
        <v>3.2581148158407954E-4</v>
      </c>
      <c r="H179" s="113">
        <f>'Stocks 1 Day Returns'!H102*'Final Portfolio'!$C$9</f>
        <v>1.7004365085840245E-4</v>
      </c>
      <c r="I179" s="113">
        <f>'Stocks 1 Day Returns'!I102*'Final Portfolio'!$C$10</f>
        <v>7.6074221869854464E-4</v>
      </c>
      <c r="J179" s="113">
        <f>'Stocks 1 Day Returns'!J102*'Final Portfolio'!$C$11</f>
        <v>2.5800297805797976E-3</v>
      </c>
      <c r="K179" s="113">
        <f>'Stocks 1 Day Returns'!K102*'Final Portfolio'!$C$12</f>
        <v>2.8098277922021797E-3</v>
      </c>
      <c r="L179" s="252">
        <f t="shared" si="12"/>
        <v>1.1694441018103192E-2</v>
      </c>
      <c r="M179" s="113">
        <f t="shared" si="13"/>
        <v>3.0105970714722211E-2</v>
      </c>
      <c r="N179" s="113">
        <f t="shared" si="14"/>
        <v>3.9427142012897751E-2</v>
      </c>
      <c r="Q179" s="227">
        <v>45534</v>
      </c>
      <c r="R179" s="113">
        <f>'Stocks 1 Month Returns'!O179*'Final Portfolio'!$J$3</f>
        <v>-1.9420808095408394E-2</v>
      </c>
      <c r="S179" s="113">
        <f>'Stocks 1 Month Returns'!P179*'Final Portfolio'!$J$4</f>
        <v>1.0244916956249853E-2</v>
      </c>
      <c r="T179" s="113">
        <f>'Stocks 1 Month Returns'!Q179*'Final Portfolio'!$J$6</f>
        <v>4.9725548141855572E-3</v>
      </c>
      <c r="U179" s="113">
        <f>'Stocks 1 Month Returns'!R179*'Final Portfolio'!$J$6</f>
        <v>1.061413940149615E-2</v>
      </c>
      <c r="V179" s="113">
        <f>'Stocks 1 Month Returns'!S179*'Final Portfolio'!$J$7</f>
        <v>4.1086423951890621E-3</v>
      </c>
      <c r="W179" s="113">
        <f>'Stocks 1 Month Returns'!T179*'Final Portfolio'!$J$8</f>
        <v>6.5432645885969316E-3</v>
      </c>
      <c r="X179" s="113">
        <f>'Stocks 1 Month Returns'!U179*'Final Portfolio'!$J$9</f>
        <v>2.6286473449397867E-2</v>
      </c>
      <c r="Y179" s="113">
        <f>'Stocks 1 Month Returns'!V179*'Final Portfolio'!$J$10</f>
        <v>2.6623870986062226E-3</v>
      </c>
      <c r="Z179" s="113">
        <f>'Stocks 1 Month Returns'!W179*'Final Portfolio'!$J$11</f>
        <v>3.4859930323033698E-3</v>
      </c>
      <c r="AA179" s="113">
        <f>'Stocks 1 Month Returns'!X179*'Final Portfolio'!$J$12</f>
        <v>3.2935922941150241E-3</v>
      </c>
      <c r="AB179" s="113">
        <f>'Stocks 1 Month Returns'!Y179*'Final Portfolio'!$J$13</f>
        <v>0.10141512982997192</v>
      </c>
      <c r="AC179" s="113">
        <f t="shared" si="15"/>
        <v>0.15420628576470355</v>
      </c>
      <c r="AD179" s="113">
        <f t="shared" si="16"/>
        <v>0.32168730625643605</v>
      </c>
      <c r="AE179" s="113">
        <f t="shared" si="17"/>
        <v>0.40634233111262263</v>
      </c>
      <c r="AI179" s="355">
        <v>175</v>
      </c>
      <c r="AJ179" s="355">
        <f>IF('Optimal Portfolio MAIN'!M177&gt;=0,0,1)</f>
        <v>0</v>
      </c>
      <c r="AK179" s="355">
        <f>IF('Optimal Portfolio MAIN'!N177&gt;=0,0,1)</f>
        <v>0</v>
      </c>
      <c r="AQ179" s="39">
        <v>146</v>
      </c>
      <c r="AR179" s="5">
        <f>IF('Optimal Portfolio MAIN'!AD165&gt;=0,0,1)</f>
        <v>1</v>
      </c>
      <c r="AS179" s="5">
        <f>IF('Optimal Portfolio MAIN'!AE165&gt;=0,0,1)</f>
        <v>1</v>
      </c>
      <c r="AY179" s="372">
        <v>175</v>
      </c>
      <c r="AZ179" s="372">
        <f>IF('Optimal Portfolio MAIN'!M177&gt;=0,0,1)</f>
        <v>0</v>
      </c>
      <c r="BA179" s="372">
        <f>IF('Optimal Portfolio MAIN'!N177&gt;=0,0,1)</f>
        <v>0</v>
      </c>
      <c r="BB179" s="391"/>
      <c r="BC179" s="391"/>
      <c r="BE179" s="39">
        <v>146</v>
      </c>
      <c r="BF179" s="222"/>
      <c r="BG179" s="222"/>
      <c r="BH179" s="400"/>
      <c r="BI179" s="400"/>
      <c r="BM179" s="193">
        <v>175</v>
      </c>
      <c r="BN179" s="366">
        <f ca="1">NORMINV(RAND(),$BR$2,$BR$3)</f>
        <v>3.5161534592273759E-2</v>
      </c>
      <c r="BO179" s="361">
        <f ca="1">BN179-BN$296</f>
        <v>5.7535567886833242E-2</v>
      </c>
      <c r="BP179" s="367">
        <f ca="1">BN179-BN$301</f>
        <v>6.5903283117457703E-2</v>
      </c>
      <c r="BT179" s="193">
        <v>175</v>
      </c>
      <c r="BU179" s="356">
        <f ca="1">IF(BO179&gt;=0,0,1)</f>
        <v>0</v>
      </c>
      <c r="BV179" s="355">
        <f ca="1">IF(BP179&gt;=0,0,1)</f>
        <v>0</v>
      </c>
      <c r="BZ179" s="193">
        <v>175</v>
      </c>
      <c r="CA179" s="368">
        <f ca="1">NORMINV(RAND(),CE$2,CE$3)</f>
        <v>0.16539606760861078</v>
      </c>
      <c r="CB179" s="166">
        <f ca="1">CA179-CA$389</f>
        <v>0.23804768421716271</v>
      </c>
      <c r="CC179" s="166">
        <f ca="1">CA179-CA$394</f>
        <v>0.26628137761443693</v>
      </c>
      <c r="CG179" s="193">
        <v>175</v>
      </c>
      <c r="CH179" s="193">
        <f ca="1">IF(CB179&gt;=0,0,1)</f>
        <v>0</v>
      </c>
      <c r="CI179" s="193">
        <f ca="1">IF(CC179&gt;=0,0,1)</f>
        <v>0</v>
      </c>
    </row>
    <row r="180" spans="1:87" ht="15.6">
      <c r="A180" s="342">
        <v>45681</v>
      </c>
      <c r="B180" s="113">
        <f>'Stocks 1 Day Returns'!B101*'Final Portfolio'!$C$3</f>
        <v>-1.21564318121262E-3</v>
      </c>
      <c r="C180" s="113">
        <f>'Stocks 1 Day Returns'!C101*'Final Portfolio'!$C$4</f>
        <v>1.6985338818737627E-3</v>
      </c>
      <c r="D180" s="113">
        <f>'Stocks 1 Day Returns'!D101*'Final Portfolio'!$C$5</f>
        <v>1.4233846936876349E-4</v>
      </c>
      <c r="E180" s="113">
        <f>'Stocks 1 Day Returns'!E101*'Final Portfolio'!$C$6</f>
        <v>-1.0855596441233172E-3</v>
      </c>
      <c r="F180" s="113">
        <f>'Stocks 1 Day Returns'!F101*'Final Portfolio'!$C$7</f>
        <v>-1.1647955658448338E-4</v>
      </c>
      <c r="G180" s="113">
        <f>'Stocks 1 Day Returns'!G101*'Final Portfolio'!$C$8</f>
        <v>1.3860717848592441E-2</v>
      </c>
      <c r="H180" s="113">
        <f>'Stocks 1 Day Returns'!H101*'Final Portfolio'!$C$9</f>
        <v>-1.3386345567844404E-3</v>
      </c>
      <c r="I180" s="113">
        <f>'Stocks 1 Day Returns'!I101*'Final Portfolio'!$C$10</f>
        <v>-1.5229163923553379E-3</v>
      </c>
      <c r="J180" s="113">
        <f>'Stocks 1 Day Returns'!J101*'Final Portfolio'!$C$11</f>
        <v>1.6467663079138761E-3</v>
      </c>
      <c r="K180" s="113">
        <f>'Stocks 1 Day Returns'!K101*'Final Portfolio'!$C$12</f>
        <v>3.787309978525122E-3</v>
      </c>
      <c r="L180" s="252">
        <f t="shared" si="12"/>
        <v>1.5856433155213765E-2</v>
      </c>
      <c r="M180" s="113">
        <f t="shared" si="13"/>
        <v>3.4267962851832784E-2</v>
      </c>
      <c r="N180" s="113">
        <f t="shared" si="14"/>
        <v>4.3589134150008327E-2</v>
      </c>
      <c r="Q180" s="227">
        <v>45538</v>
      </c>
      <c r="R180" s="113">
        <f>'Stocks 1 Month Returns'!O180*'Final Portfolio'!$J$3</f>
        <v>-1.8234393227831048E-3</v>
      </c>
      <c r="S180" s="113">
        <f>'Stocks 1 Month Returns'!P180*'Final Portfolio'!$J$4</f>
        <v>5.6751218670890082E-3</v>
      </c>
      <c r="T180" s="113">
        <f>'Stocks 1 Month Returns'!Q180*'Final Portfolio'!$J$6</f>
        <v>4.1288320432686558E-3</v>
      </c>
      <c r="U180" s="113">
        <f>'Stocks 1 Month Returns'!R180*'Final Portfolio'!$J$6</f>
        <v>1.004967116302904E-2</v>
      </c>
      <c r="V180" s="113">
        <f>'Stocks 1 Month Returns'!S180*'Final Portfolio'!$J$7</f>
        <v>5.722146023066213E-3</v>
      </c>
      <c r="W180" s="113">
        <f>'Stocks 1 Month Returns'!T180*'Final Portfolio'!$J$8</f>
        <v>5.3405856369479476E-3</v>
      </c>
      <c r="X180" s="113">
        <f>'Stocks 1 Month Returns'!U180*'Final Portfolio'!$J$9</f>
        <v>2.8040824474000858E-2</v>
      </c>
      <c r="Y180" s="113">
        <f>'Stocks 1 Month Returns'!V180*'Final Portfolio'!$J$10</f>
        <v>1.9526706905022739E-3</v>
      </c>
      <c r="Z180" s="113">
        <f>'Stocks 1 Month Returns'!W180*'Final Portfolio'!$J$11</f>
        <v>-5.9581091035770806E-4</v>
      </c>
      <c r="AA180" s="113">
        <f>'Stocks 1 Month Returns'!X180*'Final Portfolio'!$J$12</f>
        <v>1.1148250843408236E-2</v>
      </c>
      <c r="AB180" s="113">
        <f>'Stocks 1 Month Returns'!Y180*'Final Portfolio'!$J$13</f>
        <v>8.4957384447408746E-2</v>
      </c>
      <c r="AC180" s="113">
        <f t="shared" si="15"/>
        <v>0.15459623695558017</v>
      </c>
      <c r="AD180" s="113">
        <f t="shared" si="16"/>
        <v>0.32207725744731264</v>
      </c>
      <c r="AE180" s="113">
        <f t="shared" si="17"/>
        <v>0.40673228230349928</v>
      </c>
      <c r="AI180" s="355">
        <v>176</v>
      </c>
      <c r="AJ180" s="355">
        <f>IF('Optimal Portfolio MAIN'!M178&gt;=0,0,1)</f>
        <v>1</v>
      </c>
      <c r="AK180" s="355">
        <f>IF('Optimal Portfolio MAIN'!N178&gt;=0,0,1)</f>
        <v>1</v>
      </c>
      <c r="AQ180" s="39">
        <v>147</v>
      </c>
      <c r="AR180" s="5">
        <f>IF('Optimal Portfolio MAIN'!AD166&gt;=0,0,1)</f>
        <v>1</v>
      </c>
      <c r="AS180" s="5">
        <f>IF('Optimal Portfolio MAIN'!AE166&gt;=0,0,1)</f>
        <v>0</v>
      </c>
      <c r="AY180" s="372">
        <v>176</v>
      </c>
      <c r="AZ180" s="372">
        <f>IF('Optimal Portfolio MAIN'!M178&gt;=0,0,1)</f>
        <v>1</v>
      </c>
      <c r="BA180" s="372">
        <f>IF('Optimal Portfolio MAIN'!N178&gt;=0,0,1)</f>
        <v>1</v>
      </c>
      <c r="BB180" s="391"/>
      <c r="BC180" s="391"/>
      <c r="BE180" s="39">
        <v>147</v>
      </c>
      <c r="BF180" s="222"/>
      <c r="BG180" s="222"/>
      <c r="BH180" s="400"/>
      <c r="BI180" s="400"/>
      <c r="BM180" s="193">
        <v>176</v>
      </c>
      <c r="BN180" s="366">
        <f ca="1">NORMINV(RAND(),$BR$2,$BR$3)</f>
        <v>7.1405985531555723E-3</v>
      </c>
      <c r="BO180" s="361">
        <f ca="1">BN180-BN$296</f>
        <v>2.9514631847715054E-2</v>
      </c>
      <c r="BP180" s="367">
        <f ca="1">BN180-BN$301</f>
        <v>3.7882347078339519E-2</v>
      </c>
      <c r="BT180" s="193">
        <v>176</v>
      </c>
      <c r="BU180" s="356">
        <f ca="1">IF(BO180&gt;=0,0,1)</f>
        <v>0</v>
      </c>
      <c r="BV180" s="355">
        <f ca="1">IF(BP180&gt;=0,0,1)</f>
        <v>0</v>
      </c>
      <c r="BZ180" s="193">
        <v>176</v>
      </c>
      <c r="CA180" s="368">
        <f ca="1">NORMINV(RAND(),CE$2,CE$3)</f>
        <v>-5.4828091128489471E-3</v>
      </c>
      <c r="CB180" s="166">
        <f ca="1">CA180-CA$389</f>
        <v>6.7168807495703003E-2</v>
      </c>
      <c r="CC180" s="166">
        <f ca="1">CA180-CA$394</f>
        <v>9.5402500892977221E-2</v>
      </c>
      <c r="CG180" s="193">
        <v>176</v>
      </c>
      <c r="CH180" s="193">
        <f ca="1">IF(CB180&gt;=0,0,1)</f>
        <v>0</v>
      </c>
      <c r="CI180" s="193">
        <f ca="1">IF(CC180&gt;=0,0,1)</f>
        <v>0</v>
      </c>
    </row>
    <row r="181" spans="1:87" ht="15.6">
      <c r="A181" s="342">
        <v>45686</v>
      </c>
      <c r="B181" s="113">
        <f>'Stocks 1 Day Returns'!B100*'Final Portfolio'!$C$3</f>
        <v>7.9401710055856615E-3</v>
      </c>
      <c r="C181" s="113">
        <f>'Stocks 1 Day Returns'!C100*'Final Portfolio'!$C$4</f>
        <v>2.0665236578191726E-3</v>
      </c>
      <c r="D181" s="113">
        <f>'Stocks 1 Day Returns'!D100*'Final Portfolio'!$C$5</f>
        <v>3.8899457664887827E-3</v>
      </c>
      <c r="E181" s="113">
        <f>'Stocks 1 Day Returns'!E100*'Final Portfolio'!$C$6</f>
        <v>4.17335918650346E-3</v>
      </c>
      <c r="F181" s="113">
        <f>'Stocks 1 Day Returns'!F100*'Final Portfolio'!$C$7</f>
        <v>3.4310968772707008E-3</v>
      </c>
      <c r="G181" s="113">
        <f>'Stocks 1 Day Returns'!G100*'Final Portfolio'!$C$8</f>
        <v>3.4582812052672239E-3</v>
      </c>
      <c r="H181" s="113">
        <f>'Stocks 1 Day Returns'!H100*'Final Portfolio'!$C$9</f>
        <v>2.940879071132023E-3</v>
      </c>
      <c r="I181" s="113">
        <f>'Stocks 1 Day Returns'!I100*'Final Portfolio'!$C$10</f>
        <v>2.2304717664361571E-3</v>
      </c>
      <c r="J181" s="113">
        <f>'Stocks 1 Day Returns'!J100*'Final Portfolio'!$C$11</f>
        <v>3.175469551340506E-3</v>
      </c>
      <c r="K181" s="113">
        <f>'Stocks 1 Day Returns'!K100*'Final Portfolio'!$C$12</f>
        <v>5.0311917364029629E-3</v>
      </c>
      <c r="L181" s="252">
        <f t="shared" si="12"/>
        <v>3.8337389824246657E-2</v>
      </c>
      <c r="M181" s="113">
        <f t="shared" si="13"/>
        <v>5.6748919520865679E-2</v>
      </c>
      <c r="N181" s="113">
        <f t="shared" si="14"/>
        <v>6.6070090819041222E-2</v>
      </c>
      <c r="Q181" s="227">
        <v>45539</v>
      </c>
      <c r="R181" s="113">
        <f>'Stocks 1 Month Returns'!O181*'Final Portfolio'!$J$3</f>
        <v>2.2099292998160936E-3</v>
      </c>
      <c r="S181" s="113">
        <f>'Stocks 1 Month Returns'!P181*'Final Portfolio'!$J$4</f>
        <v>1.0053039722627539E-2</v>
      </c>
      <c r="T181" s="113">
        <f>'Stocks 1 Month Returns'!Q181*'Final Portfolio'!$J$6</f>
        <v>5.3913247864921313E-3</v>
      </c>
      <c r="U181" s="113">
        <f>'Stocks 1 Month Returns'!R181*'Final Portfolio'!$J$6</f>
        <v>1.1840754717019699E-2</v>
      </c>
      <c r="V181" s="113">
        <f>'Stocks 1 Month Returns'!S181*'Final Portfolio'!$J$7</f>
        <v>4.5230973040829726E-3</v>
      </c>
      <c r="W181" s="113">
        <f>'Stocks 1 Month Returns'!T181*'Final Portfolio'!$J$8</f>
        <v>6.9098101864745187E-3</v>
      </c>
      <c r="X181" s="113">
        <f>'Stocks 1 Month Returns'!U181*'Final Portfolio'!$J$9</f>
        <v>2.9343057856383695E-2</v>
      </c>
      <c r="Y181" s="113">
        <f>'Stocks 1 Month Returns'!V181*'Final Portfolio'!$J$10</f>
        <v>3.1223440665750003E-3</v>
      </c>
      <c r="Z181" s="113">
        <f>'Stocks 1 Month Returns'!W181*'Final Portfolio'!$J$11</f>
        <v>3.1637594286367367E-3</v>
      </c>
      <c r="AA181" s="113">
        <f>'Stocks 1 Month Returns'!X181*'Final Portfolio'!$J$12</f>
        <v>1.2823680668299049E-2</v>
      </c>
      <c r="AB181" s="113">
        <f>'Stocks 1 Month Returns'!Y181*'Final Portfolio'!$J$13</f>
        <v>9.8888967259821436E-2</v>
      </c>
      <c r="AC181" s="113">
        <f t="shared" si="15"/>
        <v>0.18826976529622885</v>
      </c>
      <c r="AD181" s="113">
        <f t="shared" si="16"/>
        <v>0.35575078578796132</v>
      </c>
      <c r="AE181" s="113">
        <f t="shared" si="17"/>
        <v>0.44040581064414797</v>
      </c>
      <c r="AI181" s="355">
        <v>177</v>
      </c>
      <c r="AJ181" s="355">
        <f>IF('Optimal Portfolio MAIN'!M179&gt;=0,0,1)</f>
        <v>0</v>
      </c>
      <c r="AK181" s="355">
        <f>IF('Optimal Portfolio MAIN'!N179&gt;=0,0,1)</f>
        <v>0</v>
      </c>
      <c r="AQ181" s="39">
        <v>148</v>
      </c>
      <c r="AR181" s="5">
        <f>IF('Optimal Portfolio MAIN'!AD167&gt;=0,0,1)</f>
        <v>1</v>
      </c>
      <c r="AS181" s="5">
        <f>IF('Optimal Portfolio MAIN'!AE167&gt;=0,0,1)</f>
        <v>0</v>
      </c>
      <c r="AY181" s="372">
        <v>177</v>
      </c>
      <c r="AZ181" s="372">
        <f>IF('Optimal Portfolio MAIN'!M179&gt;=0,0,1)</f>
        <v>0</v>
      </c>
      <c r="BA181" s="372">
        <f>IF('Optimal Portfolio MAIN'!N179&gt;=0,0,1)</f>
        <v>0</v>
      </c>
      <c r="BB181" s="391"/>
      <c r="BC181" s="391"/>
      <c r="BE181" s="39">
        <v>148</v>
      </c>
      <c r="BF181" s="222"/>
      <c r="BG181" s="222"/>
      <c r="BH181" s="400"/>
      <c r="BI181" s="400"/>
      <c r="BM181" s="193">
        <v>177</v>
      </c>
      <c r="BN181" s="366">
        <f ca="1">NORMINV(RAND(),$BR$2,$BR$3)</f>
        <v>-8.8408789241915873E-4</v>
      </c>
      <c r="BO181" s="361">
        <f ca="1">BN181-BN$296</f>
        <v>2.1489945402140324E-2</v>
      </c>
      <c r="BP181" s="367">
        <f ca="1">BN181-BN$301</f>
        <v>2.985766063276479E-2</v>
      </c>
      <c r="BT181" s="193">
        <v>177</v>
      </c>
      <c r="BU181" s="356">
        <f ca="1">IF(BO181&gt;=0,0,1)</f>
        <v>0</v>
      </c>
      <c r="BV181" s="355">
        <f ca="1">IF(BP181&gt;=0,0,1)</f>
        <v>0</v>
      </c>
      <c r="BZ181" s="193">
        <v>177</v>
      </c>
      <c r="CA181" s="368">
        <f ca="1">NORMINV(RAND(),CE$2,CE$3)</f>
        <v>-0.10597290997232718</v>
      </c>
      <c r="CB181" s="166">
        <f ca="1">CA181-CA$389</f>
        <v>-3.3321293363775234E-2</v>
      </c>
      <c r="CC181" s="166">
        <f ca="1">CA181-CA$394</f>
        <v>-5.0875999665010163E-3</v>
      </c>
      <c r="CG181" s="193">
        <v>177</v>
      </c>
      <c r="CH181" s="193">
        <f ca="1">IF(CB181&gt;=0,0,1)</f>
        <v>1</v>
      </c>
      <c r="CI181" s="193">
        <f ca="1">IF(CC181&gt;=0,0,1)</f>
        <v>1</v>
      </c>
    </row>
    <row r="182" spans="1:87" ht="15.6">
      <c r="A182" s="342">
        <v>45687</v>
      </c>
      <c r="B182" s="113">
        <f>'Stocks 1 Day Returns'!B99*'Final Portfolio'!$C$3</f>
        <v>-7.7965188826684801E-4</v>
      </c>
      <c r="C182" s="113">
        <f>'Stocks 1 Day Returns'!C99*'Final Portfolio'!$C$4</f>
        <v>2.6001346622413646E-3</v>
      </c>
      <c r="D182" s="113">
        <f>'Stocks 1 Day Returns'!D99*'Final Portfolio'!$C$5</f>
        <v>1.770923505806552E-3</v>
      </c>
      <c r="E182" s="113">
        <f>'Stocks 1 Day Returns'!E99*'Final Portfolio'!$C$6</f>
        <v>-2.6773742290210232E-4</v>
      </c>
      <c r="F182" s="113">
        <f>'Stocks 1 Day Returns'!F99*'Final Portfolio'!$C$7</f>
        <v>-3.5170487191024113E-5</v>
      </c>
      <c r="G182" s="113">
        <f>'Stocks 1 Day Returns'!G99*'Final Portfolio'!$C$8</f>
        <v>-1.3386362750446644E-3</v>
      </c>
      <c r="H182" s="113">
        <f>'Stocks 1 Day Returns'!H99*'Final Portfolio'!$C$9</f>
        <v>1.241114429406267E-3</v>
      </c>
      <c r="I182" s="113">
        <f>'Stocks 1 Day Returns'!I99*'Final Portfolio'!$C$10</f>
        <v>-1.2786057204683021E-3</v>
      </c>
      <c r="J182" s="113">
        <f>'Stocks 1 Day Returns'!J99*'Final Portfolio'!$C$11</f>
        <v>-1.3461573014449245E-3</v>
      </c>
      <c r="K182" s="113">
        <f>'Stocks 1 Day Returns'!K99*'Final Portfolio'!$C$12</f>
        <v>-1.5131093629964232E-4</v>
      </c>
      <c r="L182" s="252">
        <f t="shared" si="12"/>
        <v>4.14902565836676E-4</v>
      </c>
      <c r="M182" s="113">
        <f t="shared" si="13"/>
        <v>1.8826432262455693E-2</v>
      </c>
      <c r="N182" s="113">
        <f t="shared" si="14"/>
        <v>2.8147603560631233E-2</v>
      </c>
      <c r="Q182" s="227">
        <v>45540</v>
      </c>
      <c r="R182" s="113">
        <f>'Stocks 1 Month Returns'!O182*'Final Portfolio'!$J$3</f>
        <v>6.6743698922725695E-3</v>
      </c>
      <c r="S182" s="113">
        <f>'Stocks 1 Month Returns'!P182*'Final Portfolio'!$J$4</f>
        <v>9.6035170114431179E-3</v>
      </c>
      <c r="T182" s="113">
        <f>'Stocks 1 Month Returns'!Q182*'Final Portfolio'!$J$6</f>
        <v>5.6241702317260693E-3</v>
      </c>
      <c r="U182" s="113">
        <f>'Stocks 1 Month Returns'!R182*'Final Portfolio'!$J$6</f>
        <v>1.0960110902803617E-2</v>
      </c>
      <c r="V182" s="113">
        <f>'Stocks 1 Month Returns'!S182*'Final Portfolio'!$J$7</f>
        <v>9.9938658407900966E-3</v>
      </c>
      <c r="W182" s="113">
        <f>'Stocks 1 Month Returns'!T182*'Final Portfolio'!$J$8</f>
        <v>7.1155393774145152E-3</v>
      </c>
      <c r="X182" s="113">
        <f>'Stocks 1 Month Returns'!U182*'Final Portfolio'!$J$9</f>
        <v>2.8422693478666144E-2</v>
      </c>
      <c r="Y182" s="113">
        <f>'Stocks 1 Month Returns'!V182*'Final Portfolio'!$J$10</f>
        <v>3.001252176616924E-3</v>
      </c>
      <c r="Z182" s="113">
        <f>'Stocks 1 Month Returns'!W182*'Final Portfolio'!$J$11</f>
        <v>3.7226700525150539E-3</v>
      </c>
      <c r="AA182" s="113">
        <f>'Stocks 1 Month Returns'!X182*'Final Portfolio'!$J$12</f>
        <v>1.5531632819628622E-2</v>
      </c>
      <c r="AB182" s="113">
        <f>'Stocks 1 Month Returns'!Y182*'Final Portfolio'!$J$13</f>
        <v>0.10523239824264219</v>
      </c>
      <c r="AC182" s="113">
        <f t="shared" si="15"/>
        <v>0.2058822200265189</v>
      </c>
      <c r="AD182" s="113">
        <f t="shared" si="16"/>
        <v>0.37336324051825137</v>
      </c>
      <c r="AE182" s="113">
        <f t="shared" si="17"/>
        <v>0.45801826537443802</v>
      </c>
      <c r="AI182" s="355">
        <v>178</v>
      </c>
      <c r="AJ182" s="355">
        <f>IF('Optimal Portfolio MAIN'!M180&gt;=0,0,1)</f>
        <v>0</v>
      </c>
      <c r="AK182" s="355">
        <f>IF('Optimal Portfolio MAIN'!N180&gt;=0,0,1)</f>
        <v>0</v>
      </c>
      <c r="AQ182" s="39">
        <v>149</v>
      </c>
      <c r="AR182" s="5">
        <f>IF('Optimal Portfolio MAIN'!AD168&gt;=0,0,1)</f>
        <v>0</v>
      </c>
      <c r="AS182" s="5">
        <f>IF('Optimal Portfolio MAIN'!AE168&gt;=0,0,1)</f>
        <v>0</v>
      </c>
      <c r="AY182" s="372">
        <v>178</v>
      </c>
      <c r="AZ182" s="372">
        <f>IF('Optimal Portfolio MAIN'!M180&gt;=0,0,1)</f>
        <v>0</v>
      </c>
      <c r="BA182" s="372">
        <f>IF('Optimal Portfolio MAIN'!N180&gt;=0,0,1)</f>
        <v>0</v>
      </c>
      <c r="BB182" s="391"/>
      <c r="BC182" s="391"/>
      <c r="BE182" s="39">
        <v>149</v>
      </c>
      <c r="BF182" s="222"/>
      <c r="BG182" s="222"/>
      <c r="BH182" s="400"/>
      <c r="BI182" s="400"/>
      <c r="BM182" s="193">
        <v>178</v>
      </c>
      <c r="BN182" s="366">
        <f ca="1">NORMINV(RAND(),$BR$2,$BR$3)</f>
        <v>5.4121626398936865E-3</v>
      </c>
      <c r="BO182" s="361">
        <f ca="1">BN182-BN$296</f>
        <v>2.7786195934453167E-2</v>
      </c>
      <c r="BP182" s="367">
        <f ca="1">BN182-BN$301</f>
        <v>3.6153911165077636E-2</v>
      </c>
      <c r="BT182" s="193">
        <v>178</v>
      </c>
      <c r="BU182" s="356">
        <f ca="1">IF(BO182&gt;=0,0,1)</f>
        <v>0</v>
      </c>
      <c r="BV182" s="355">
        <f ca="1">IF(BP182&gt;=0,0,1)</f>
        <v>0</v>
      </c>
      <c r="BZ182" s="193">
        <v>178</v>
      </c>
      <c r="CA182" s="368">
        <f ca="1">NORMINV(RAND(),CE$2,CE$3)</f>
        <v>-2.7519821812512987E-2</v>
      </c>
      <c r="CB182" s="166">
        <f ca="1">CA182-CA$389</f>
        <v>4.513179479603896E-2</v>
      </c>
      <c r="CC182" s="166">
        <f ca="1">CA182-CA$394</f>
        <v>7.3365488193313178E-2</v>
      </c>
      <c r="CG182" s="193">
        <v>178</v>
      </c>
      <c r="CH182" s="193">
        <f ca="1">IF(CB182&gt;=0,0,1)</f>
        <v>0</v>
      </c>
      <c r="CI182" s="193">
        <f ca="1">IF(CC182&gt;=0,0,1)</f>
        <v>0</v>
      </c>
    </row>
    <row r="183" spans="1:87" ht="15.6">
      <c r="A183" s="342">
        <v>45688</v>
      </c>
      <c r="B183" s="113">
        <f>'Stocks 1 Day Returns'!B98*'Final Portfolio'!$C$3</f>
        <v>1.7137113570711193E-3</v>
      </c>
      <c r="C183" s="113">
        <f>'Stocks 1 Day Returns'!C98*'Final Portfolio'!$C$4</f>
        <v>1.1325307587629618E-3</v>
      </c>
      <c r="D183" s="113">
        <f>'Stocks 1 Day Returns'!D98*'Final Portfolio'!$C$5</f>
        <v>-1.2503181939903517E-4</v>
      </c>
      <c r="E183" s="113">
        <f>'Stocks 1 Day Returns'!E98*'Final Portfolio'!$C$6</f>
        <v>-7.4235312634722821E-4</v>
      </c>
      <c r="F183" s="113">
        <f>'Stocks 1 Day Returns'!F98*'Final Portfolio'!$C$7</f>
        <v>3.1054266498168335E-4</v>
      </c>
      <c r="G183" s="113">
        <f>'Stocks 1 Day Returns'!G98*'Final Portfolio'!$C$8</f>
        <v>-8.965485828305264E-4</v>
      </c>
      <c r="H183" s="113">
        <f>'Stocks 1 Day Returns'!H98*'Final Portfolio'!$C$9</f>
        <v>2.3413660221801135E-4</v>
      </c>
      <c r="I183" s="113">
        <f>'Stocks 1 Day Returns'!I98*'Final Portfolio'!$C$10</f>
        <v>1.0363154859565515E-4</v>
      </c>
      <c r="J183" s="113">
        <f>'Stocks 1 Day Returns'!J98*'Final Portfolio'!$C$11</f>
        <v>-5.3786814192555816E-4</v>
      </c>
      <c r="K183" s="113">
        <f>'Stocks 1 Day Returns'!K98*'Final Portfolio'!$C$12</f>
        <v>-3.5951906634635878E-4</v>
      </c>
      <c r="L183" s="252">
        <f t="shared" si="12"/>
        <v>8.3323219478072448E-4</v>
      </c>
      <c r="M183" s="113">
        <f t="shared" si="13"/>
        <v>1.9244761891399745E-2</v>
      </c>
      <c r="N183" s="113">
        <f t="shared" si="14"/>
        <v>2.8565933189575284E-2</v>
      </c>
      <c r="Q183" s="227">
        <v>45541</v>
      </c>
      <c r="R183" s="113">
        <f>'Stocks 1 Month Returns'!O183*'Final Portfolio'!$J$3</f>
        <v>-3.7864725426944748E-3</v>
      </c>
      <c r="S183" s="113">
        <f>'Stocks 1 Month Returns'!P183*'Final Portfolio'!$J$4</f>
        <v>7.2334817140840045E-3</v>
      </c>
      <c r="T183" s="113">
        <f>'Stocks 1 Month Returns'!Q183*'Final Portfolio'!$J$6</f>
        <v>3.285061675635941E-3</v>
      </c>
      <c r="U183" s="113">
        <f>'Stocks 1 Month Returns'!R183*'Final Portfolio'!$J$6</f>
        <v>8.354364237765673E-3</v>
      </c>
      <c r="V183" s="113">
        <f>'Stocks 1 Month Returns'!S183*'Final Portfolio'!$J$7</f>
        <v>8.7968291440716512E-3</v>
      </c>
      <c r="W183" s="113">
        <f>'Stocks 1 Month Returns'!T183*'Final Portfolio'!$J$8</f>
        <v>6.0185024946473493E-3</v>
      </c>
      <c r="X183" s="113">
        <f>'Stocks 1 Month Returns'!U183*'Final Portfolio'!$J$9</f>
        <v>1.8160555043738088E-2</v>
      </c>
      <c r="Y183" s="113">
        <f>'Stocks 1 Month Returns'!V183*'Final Portfolio'!$J$10</f>
        <v>7.1777002947288613E-5</v>
      </c>
      <c r="Z183" s="113">
        <f>'Stocks 1 Month Returns'!W183*'Final Portfolio'!$J$11</f>
        <v>-2.5896827759125164E-3</v>
      </c>
      <c r="AA183" s="113">
        <f>'Stocks 1 Month Returns'!X183*'Final Portfolio'!$J$12</f>
        <v>8.6696811831644682E-3</v>
      </c>
      <c r="AB183" s="113">
        <f>'Stocks 1 Month Returns'!Y183*'Final Portfolio'!$J$13</f>
        <v>6.1112051430525893E-2</v>
      </c>
      <c r="AC183" s="113">
        <f t="shared" si="15"/>
        <v>0.11532614860797336</v>
      </c>
      <c r="AD183" s="113">
        <f t="shared" si="16"/>
        <v>0.28280716909970582</v>
      </c>
      <c r="AE183" s="113">
        <f t="shared" si="17"/>
        <v>0.36746219395589247</v>
      </c>
      <c r="AI183" s="355">
        <v>179</v>
      </c>
      <c r="AJ183" s="355">
        <f>IF('Optimal Portfolio MAIN'!M181&gt;=0,0,1)</f>
        <v>0</v>
      </c>
      <c r="AK183" s="355">
        <f>IF('Optimal Portfolio MAIN'!N181&gt;=0,0,1)</f>
        <v>0</v>
      </c>
      <c r="AQ183" s="39">
        <v>150</v>
      </c>
      <c r="AR183" s="5">
        <f>IF('Optimal Portfolio MAIN'!AD169&gt;=0,0,1)</f>
        <v>0</v>
      </c>
      <c r="AS183" s="5">
        <f>IF('Optimal Portfolio MAIN'!AE169&gt;=0,0,1)</f>
        <v>0</v>
      </c>
      <c r="AY183" s="372">
        <v>179</v>
      </c>
      <c r="AZ183" s="372">
        <f>IF('Optimal Portfolio MAIN'!M181&gt;=0,0,1)</f>
        <v>0</v>
      </c>
      <c r="BA183" s="372">
        <f>IF('Optimal Portfolio MAIN'!N181&gt;=0,0,1)</f>
        <v>0</v>
      </c>
      <c r="BB183" s="391"/>
      <c r="BC183" s="391"/>
      <c r="BE183" s="39">
        <v>150</v>
      </c>
      <c r="BF183" s="222"/>
      <c r="BG183" s="222"/>
      <c r="BH183" s="400"/>
      <c r="BI183" s="400"/>
      <c r="BM183" s="193">
        <v>179</v>
      </c>
      <c r="BN183" s="366">
        <f ca="1">NORMINV(RAND(),$BR$2,$BR$3)</f>
        <v>-1.1734791305078819E-2</v>
      </c>
      <c r="BO183" s="361">
        <f ca="1">BN183-BN$296</f>
        <v>1.0639241989480663E-2</v>
      </c>
      <c r="BP183" s="367">
        <f ca="1">BN183-BN$301</f>
        <v>1.9006957220105127E-2</v>
      </c>
      <c r="BT183" s="193">
        <v>179</v>
      </c>
      <c r="BU183" s="356">
        <f ca="1">IF(BO183&gt;=0,0,1)</f>
        <v>0</v>
      </c>
      <c r="BV183" s="355">
        <f ca="1">IF(BP183&gt;=0,0,1)</f>
        <v>0</v>
      </c>
      <c r="BZ183" s="193">
        <v>179</v>
      </c>
      <c r="CA183" s="368">
        <f ca="1">NORMINV(RAND(),CE$2,CE$3)</f>
        <v>2.4611035781531815E-2</v>
      </c>
      <c r="CB183" s="166">
        <f ca="1">CA183-CA$389</f>
        <v>9.7262652390083762E-2</v>
      </c>
      <c r="CC183" s="166">
        <f ca="1">CA183-CA$394</f>
        <v>0.12549634578735797</v>
      </c>
      <c r="CG183" s="193">
        <v>179</v>
      </c>
      <c r="CH183" s="193">
        <f ca="1">IF(CB183&gt;=0,0,1)</f>
        <v>0</v>
      </c>
      <c r="CI183" s="193">
        <f ca="1">IF(CC183&gt;=0,0,1)</f>
        <v>0</v>
      </c>
    </row>
    <row r="184" spans="1:87" ht="15.6">
      <c r="A184" s="342">
        <v>45693</v>
      </c>
      <c r="B184" s="113">
        <f>'Stocks 1 Day Returns'!B97*'Final Portfolio'!$C$3</f>
        <v>-1.8959308715311885E-3</v>
      </c>
      <c r="C184" s="113">
        <f>'Stocks 1 Day Returns'!C97*'Final Portfolio'!$C$4</f>
        <v>-6.525828224186813E-4</v>
      </c>
      <c r="D184" s="113">
        <f>'Stocks 1 Day Returns'!D97*'Final Portfolio'!$C$5</f>
        <v>9.4242133378024117E-5</v>
      </c>
      <c r="E184" s="113">
        <f>'Stocks 1 Day Returns'!E97*'Final Portfolio'!$C$6</f>
        <v>3.9663395023632254E-4</v>
      </c>
      <c r="F184" s="113">
        <f>'Stocks 1 Day Returns'!F97*'Final Portfolio'!$C$7</f>
        <v>-2.7109607601332185E-4</v>
      </c>
      <c r="G184" s="113">
        <f>'Stocks 1 Day Returns'!G97*'Final Portfolio'!$C$8</f>
        <v>7.9136432967579439E-4</v>
      </c>
      <c r="H184" s="113">
        <f>'Stocks 1 Day Returns'!H97*'Final Portfolio'!$C$9</f>
        <v>-3.371832149212439E-5</v>
      </c>
      <c r="I184" s="113">
        <f>'Stocks 1 Day Returns'!I97*'Final Portfolio'!$C$10</f>
        <v>5.3760511299057569E-4</v>
      </c>
      <c r="J184" s="113">
        <f>'Stocks 1 Day Returns'!J97*'Final Portfolio'!$C$11</f>
        <v>7.301628747070876E-4</v>
      </c>
      <c r="K184" s="113">
        <f>'Stocks 1 Day Returns'!K97*'Final Portfolio'!$C$12</f>
        <v>2.0362070836002612E-3</v>
      </c>
      <c r="L184" s="252">
        <f t="shared" si="12"/>
        <v>1.7328873931327492E-3</v>
      </c>
      <c r="M184" s="113">
        <f t="shared" si="13"/>
        <v>2.0144417089751766E-2</v>
      </c>
      <c r="N184" s="113">
        <f t="shared" si="14"/>
        <v>2.9465588387927309E-2</v>
      </c>
      <c r="Q184" s="227">
        <v>45545</v>
      </c>
      <c r="R184" s="113">
        <f>'Stocks 1 Month Returns'!O184*'Final Portfolio'!$J$3</f>
        <v>5.4942786311364957E-4</v>
      </c>
      <c r="S184" s="113">
        <f>'Stocks 1 Month Returns'!P184*'Final Portfolio'!$J$4</f>
        <v>5.6568929780449915E-3</v>
      </c>
      <c r="T184" s="113">
        <f>'Stocks 1 Month Returns'!Q184*'Final Portfolio'!$J$6</f>
        <v>5.2163001871332786E-3</v>
      </c>
      <c r="U184" s="113">
        <f>'Stocks 1 Month Returns'!R184*'Final Portfolio'!$J$6</f>
        <v>9.632574517037789E-3</v>
      </c>
      <c r="V184" s="113">
        <f>'Stocks 1 Month Returns'!S184*'Final Portfolio'!$J$7</f>
        <v>9.1899863262264615E-3</v>
      </c>
      <c r="W184" s="113">
        <f>'Stocks 1 Month Returns'!T184*'Final Portfolio'!$J$8</f>
        <v>6.8407200216715758E-3</v>
      </c>
      <c r="X184" s="113">
        <f>'Stocks 1 Month Returns'!U184*'Final Portfolio'!$J$9</f>
        <v>9.1616495303959589E-3</v>
      </c>
      <c r="Y184" s="113">
        <f>'Stocks 1 Month Returns'!V184*'Final Portfolio'!$J$10</f>
        <v>-4.064412536428963E-4</v>
      </c>
      <c r="Z184" s="113">
        <f>'Stocks 1 Month Returns'!W184*'Final Portfolio'!$J$11</f>
        <v>-4.5867823254394093E-4</v>
      </c>
      <c r="AA184" s="113">
        <f>'Stocks 1 Month Returns'!X184*'Final Portfolio'!$J$12</f>
        <v>1.3534341737891791E-2</v>
      </c>
      <c r="AB184" s="113">
        <f>'Stocks 1 Month Returns'!Y184*'Final Portfolio'!$J$13</f>
        <v>7.3740564924406948E-2</v>
      </c>
      <c r="AC184" s="113">
        <f t="shared" si="15"/>
        <v>0.13265733859973561</v>
      </c>
      <c r="AD184" s="113">
        <f t="shared" si="16"/>
        <v>0.30013835909146808</v>
      </c>
      <c r="AE184" s="113">
        <f t="shared" si="17"/>
        <v>0.38479338394765472</v>
      </c>
      <c r="AI184" s="355">
        <v>180</v>
      </c>
      <c r="AJ184" s="355">
        <f>IF('Optimal Portfolio MAIN'!M182&gt;=0,0,1)</f>
        <v>0</v>
      </c>
      <c r="AK184" s="355">
        <f>IF('Optimal Portfolio MAIN'!N182&gt;=0,0,1)</f>
        <v>0</v>
      </c>
      <c r="AQ184" s="39">
        <v>151</v>
      </c>
      <c r="AR184" s="5">
        <f>IF('Optimal Portfolio MAIN'!AD170&gt;=0,0,1)</f>
        <v>0</v>
      </c>
      <c r="AS184" s="5">
        <f>IF('Optimal Portfolio MAIN'!AE170&gt;=0,0,1)</f>
        <v>0</v>
      </c>
      <c r="AY184" s="372">
        <v>180</v>
      </c>
      <c r="AZ184" s="372">
        <f>IF('Optimal Portfolio MAIN'!M182&gt;=0,0,1)</f>
        <v>0</v>
      </c>
      <c r="BA184" s="372">
        <f>IF('Optimal Portfolio MAIN'!N182&gt;=0,0,1)</f>
        <v>0</v>
      </c>
      <c r="BB184" s="391"/>
      <c r="BC184" s="391"/>
      <c r="BE184" s="39">
        <v>151</v>
      </c>
      <c r="BF184" s="222"/>
      <c r="BG184" s="222"/>
      <c r="BH184" s="400"/>
      <c r="BI184" s="400"/>
      <c r="BM184" s="193">
        <v>180</v>
      </c>
      <c r="BN184" s="366">
        <f ca="1">NORMINV(RAND(),$BR$2,$BR$3)</f>
        <v>1.5327895298512546E-3</v>
      </c>
      <c r="BO184" s="361">
        <f ca="1">BN184-BN$296</f>
        <v>2.3906822824410735E-2</v>
      </c>
      <c r="BP184" s="367">
        <f ca="1">BN184-BN$301</f>
        <v>3.2274538055035204E-2</v>
      </c>
      <c r="BT184" s="193">
        <v>180</v>
      </c>
      <c r="BU184" s="356">
        <f ca="1">IF(BO184&gt;=0,0,1)</f>
        <v>0</v>
      </c>
      <c r="BV184" s="355">
        <f ca="1">IF(BP184&gt;=0,0,1)</f>
        <v>0</v>
      </c>
      <c r="BZ184" s="193">
        <v>180</v>
      </c>
      <c r="CA184" s="368">
        <f ca="1">NORMINV(RAND(),CE$2,CE$3)</f>
        <v>-4.1741842011855365E-2</v>
      </c>
      <c r="CB184" s="166">
        <f ca="1">CA184-CA$389</f>
        <v>3.0909774596696582E-2</v>
      </c>
      <c r="CC184" s="166">
        <f ca="1">CA184-CA$394</f>
        <v>5.91434679939708E-2</v>
      </c>
      <c r="CG184" s="193">
        <v>180</v>
      </c>
      <c r="CH184" s="193">
        <f ca="1">IF(CB184&gt;=0,0,1)</f>
        <v>0</v>
      </c>
      <c r="CI184" s="193">
        <f ca="1">IF(CC184&gt;=0,0,1)</f>
        <v>0</v>
      </c>
    </row>
    <row r="185" spans="1:87" ht="15.6">
      <c r="A185" s="342">
        <v>45694</v>
      </c>
      <c r="B185" s="113">
        <f>'Stocks 1 Day Returns'!B96*'Final Portfolio'!$C$3</f>
        <v>2.8618460884126408E-3</v>
      </c>
      <c r="C185" s="113">
        <f>'Stocks 1 Day Returns'!C96*'Final Portfolio'!$C$4</f>
        <v>7.6597946626870693E-5</v>
      </c>
      <c r="D185" s="113">
        <f>'Stocks 1 Day Returns'!D96*'Final Portfolio'!$C$5</f>
        <v>1.0832027401499488E-3</v>
      </c>
      <c r="E185" s="113">
        <f>'Stocks 1 Day Returns'!E96*'Final Portfolio'!$C$6</f>
        <v>-3.2611496746859357E-3</v>
      </c>
      <c r="F185" s="113">
        <f>'Stocks 1 Day Returns'!F96*'Final Portfolio'!$C$7</f>
        <v>-2.2053180867047328E-3</v>
      </c>
      <c r="G185" s="113">
        <f>'Stocks 1 Day Returns'!G96*'Final Portfolio'!$C$8</f>
        <v>1.4071556396294093E-4</v>
      </c>
      <c r="H185" s="113">
        <f>'Stocks 1 Day Returns'!H96*'Final Portfolio'!$C$9</f>
        <v>8.8494255073245928E-5</v>
      </c>
      <c r="I185" s="113">
        <f>'Stocks 1 Day Returns'!I96*'Final Portfolio'!$C$10</f>
        <v>-1.2807434857725897E-3</v>
      </c>
      <c r="J185" s="113">
        <f>'Stocks 1 Day Returns'!J96*'Final Portfolio'!$C$11</f>
        <v>-3.9583434003854777E-5</v>
      </c>
      <c r="K185" s="113">
        <f>'Stocks 1 Day Returns'!K96*'Final Portfolio'!$C$12</f>
        <v>3.8268653341966274E-4</v>
      </c>
      <c r="L185" s="252">
        <f t="shared" si="12"/>
        <v>-2.1532515535218032E-3</v>
      </c>
      <c r="M185" s="113">
        <f t="shared" si="13"/>
        <v>1.6258278143097216E-2</v>
      </c>
      <c r="N185" s="113">
        <f t="shared" si="14"/>
        <v>2.5579449441272755E-2</v>
      </c>
      <c r="Q185" s="227">
        <v>45546</v>
      </c>
      <c r="R185" s="113">
        <f>'Stocks 1 Month Returns'!O185*'Final Portfolio'!$J$3</f>
        <v>-2.8118175595917452E-3</v>
      </c>
      <c r="S185" s="113">
        <f>'Stocks 1 Month Returns'!P185*'Final Portfolio'!$J$4</f>
        <v>1.7385766815942527E-3</v>
      </c>
      <c r="T185" s="113">
        <f>'Stocks 1 Month Returns'!Q185*'Final Portfolio'!$J$6</f>
        <v>2.803826887955445E-3</v>
      </c>
      <c r="U185" s="113">
        <f>'Stocks 1 Month Returns'!R185*'Final Portfolio'!$J$6</f>
        <v>7.7164327196154224E-3</v>
      </c>
      <c r="V185" s="113">
        <f>'Stocks 1 Month Returns'!S185*'Final Portfolio'!$J$7</f>
        <v>5.8684019883872996E-3</v>
      </c>
      <c r="W185" s="113">
        <f>'Stocks 1 Month Returns'!T185*'Final Portfolio'!$J$8</f>
        <v>1.925164269997004E-3</v>
      </c>
      <c r="X185" s="113">
        <f>'Stocks 1 Month Returns'!U185*'Final Portfolio'!$J$9</f>
        <v>5.3425627553284278E-3</v>
      </c>
      <c r="Y185" s="113">
        <f>'Stocks 1 Month Returns'!V185*'Final Portfolio'!$J$10</f>
        <v>-2.7995036577441621E-3</v>
      </c>
      <c r="Z185" s="113">
        <f>'Stocks 1 Month Returns'!W185*'Final Portfolio'!$J$11</f>
        <v>-3.1643133180299546E-3</v>
      </c>
      <c r="AA185" s="113">
        <f>'Stocks 1 Month Returns'!X185*'Final Portfolio'!$J$12</f>
        <v>1.0778561129661701E-2</v>
      </c>
      <c r="AB185" s="113">
        <f>'Stocks 1 Month Returns'!Y185*'Final Portfolio'!$J$13</f>
        <v>3.5265785201510358E-2</v>
      </c>
      <c r="AC185" s="113">
        <f t="shared" si="15"/>
        <v>6.2663677098684048E-2</v>
      </c>
      <c r="AD185" s="113">
        <f t="shared" si="16"/>
        <v>0.2301446975904165</v>
      </c>
      <c r="AE185" s="113">
        <f t="shared" si="17"/>
        <v>0.31479972244660315</v>
      </c>
      <c r="AI185" s="355">
        <v>181</v>
      </c>
      <c r="AJ185" s="355">
        <f>IF('Optimal Portfolio MAIN'!M183&gt;=0,0,1)</f>
        <v>0</v>
      </c>
      <c r="AK185" s="355">
        <f>IF('Optimal Portfolio MAIN'!N183&gt;=0,0,1)</f>
        <v>0</v>
      </c>
      <c r="AQ185" s="39">
        <v>152</v>
      </c>
      <c r="AR185" s="5">
        <f>IF('Optimal Portfolio MAIN'!AD171&gt;=0,0,1)</f>
        <v>0</v>
      </c>
      <c r="AS185" s="5">
        <f>IF('Optimal Portfolio MAIN'!AE171&gt;=0,0,1)</f>
        <v>0</v>
      </c>
      <c r="AY185" s="372">
        <v>181</v>
      </c>
      <c r="AZ185" s="372">
        <f>IF('Optimal Portfolio MAIN'!M183&gt;=0,0,1)</f>
        <v>0</v>
      </c>
      <c r="BA185" s="372">
        <f>IF('Optimal Portfolio MAIN'!N183&gt;=0,0,1)</f>
        <v>0</v>
      </c>
      <c r="BB185" s="391"/>
      <c r="BC185" s="391"/>
      <c r="BE185" s="39">
        <v>152</v>
      </c>
      <c r="BF185" s="222"/>
      <c r="BG185" s="222"/>
      <c r="BH185" s="400"/>
      <c r="BI185" s="400"/>
      <c r="BM185" s="193">
        <v>181</v>
      </c>
      <c r="BN185" s="366">
        <f ca="1">NORMINV(RAND(),$BR$2,$BR$3)</f>
        <v>-2.0285662504878399E-2</v>
      </c>
      <c r="BO185" s="361">
        <f ca="1">BN185-BN$296</f>
        <v>2.0883707896810835E-3</v>
      </c>
      <c r="BP185" s="367">
        <f ca="1">BN185-BN$301</f>
        <v>1.0456086020305549E-2</v>
      </c>
      <c r="BT185" s="193">
        <v>181</v>
      </c>
      <c r="BU185" s="356">
        <f ca="1">IF(BO185&gt;=0,0,1)</f>
        <v>0</v>
      </c>
      <c r="BV185" s="355">
        <f ca="1">IF(BP185&gt;=0,0,1)</f>
        <v>0</v>
      </c>
      <c r="BZ185" s="193">
        <v>181</v>
      </c>
      <c r="CA185" s="368">
        <f ca="1">NORMINV(RAND(),CE$2,CE$3)</f>
        <v>-4.2663051681201256E-2</v>
      </c>
      <c r="CB185" s="166">
        <f ca="1">CA185-CA$389</f>
        <v>2.9988564927350692E-2</v>
      </c>
      <c r="CC185" s="166">
        <f ca="1">CA185-CA$394</f>
        <v>5.8222258324624909E-2</v>
      </c>
      <c r="CG185" s="193">
        <v>181</v>
      </c>
      <c r="CH185" s="193">
        <f ca="1">IF(CB185&gt;=0,0,1)</f>
        <v>0</v>
      </c>
      <c r="CI185" s="193">
        <f ca="1">IF(CC185&gt;=0,0,1)</f>
        <v>0</v>
      </c>
    </row>
    <row r="186" spans="1:87" ht="15.6">
      <c r="A186" s="342">
        <v>45695</v>
      </c>
      <c r="B186" s="113">
        <f>'Stocks 1 Day Returns'!B95*'Final Portfolio'!$C$3</f>
        <v>4.4649982919173683E-3</v>
      </c>
      <c r="C186" s="113">
        <f>'Stocks 1 Day Returns'!C95*'Final Portfolio'!$C$4</f>
        <v>9.8672592395241386E-4</v>
      </c>
      <c r="D186" s="113">
        <f>'Stocks 1 Day Returns'!D95*'Final Portfolio'!$C$5</f>
        <v>6.3281289314262243E-4</v>
      </c>
      <c r="E186" s="113">
        <f>'Stocks 1 Day Returns'!E95*'Final Portfolio'!$C$6</f>
        <v>1.2783141950796926E-3</v>
      </c>
      <c r="F186" s="113">
        <f>'Stocks 1 Day Returns'!F95*'Final Portfolio'!$C$7</f>
        <v>2.4997051086063471E-3</v>
      </c>
      <c r="G186" s="113">
        <f>'Stocks 1 Day Returns'!G95*'Final Portfolio'!$C$8</f>
        <v>2.1211804293966496E-3</v>
      </c>
      <c r="H186" s="113">
        <f>'Stocks 1 Day Returns'!H95*'Final Portfolio'!$C$9</f>
        <v>3.8275040545940552E-3</v>
      </c>
      <c r="I186" s="113">
        <f>'Stocks 1 Day Returns'!I95*'Final Portfolio'!$C$10</f>
        <v>2.8434595262307469E-3</v>
      </c>
      <c r="J186" s="113">
        <f>'Stocks 1 Day Returns'!J95*'Final Portfolio'!$C$11</f>
        <v>3.0793441499781227E-3</v>
      </c>
      <c r="K186" s="113">
        <f>'Stocks 1 Day Returns'!K95*'Final Portfolio'!$C$12</f>
        <v>-1.0240302081774954E-3</v>
      </c>
      <c r="L186" s="252">
        <f t="shared" si="12"/>
        <v>2.071001436472052E-2</v>
      </c>
      <c r="M186" s="113">
        <f t="shared" si="13"/>
        <v>3.9121544061339539E-2</v>
      </c>
      <c r="N186" s="113">
        <f t="shared" si="14"/>
        <v>4.8442715359515082E-2</v>
      </c>
      <c r="Q186" s="227">
        <v>45547</v>
      </c>
      <c r="R186" s="113">
        <f>'Stocks 1 Month Returns'!O186*'Final Portfolio'!$J$3</f>
        <v>-4.2732844279452569E-3</v>
      </c>
      <c r="S186" s="113">
        <f>'Stocks 1 Month Returns'!P186*'Final Portfolio'!$J$4</f>
        <v>-9.3409527183033853E-4</v>
      </c>
      <c r="T186" s="113">
        <f>'Stocks 1 Month Returns'!Q186*'Final Portfolio'!$J$6</f>
        <v>7.1323927661925523E-4</v>
      </c>
      <c r="U186" s="113">
        <f>'Stocks 1 Month Returns'!R186*'Final Portfolio'!$J$6</f>
        <v>6.0276443023861859E-3</v>
      </c>
      <c r="V186" s="113">
        <f>'Stocks 1 Month Returns'!S186*'Final Portfolio'!$J$7</f>
        <v>2.4955080910910032E-3</v>
      </c>
      <c r="W186" s="113">
        <f>'Stocks 1 Month Returns'!T186*'Final Portfolio'!$J$8</f>
        <v>-5.7614208079198592E-4</v>
      </c>
      <c r="X186" s="113">
        <f>'Stocks 1 Month Returns'!U186*'Final Portfolio'!$J$9</f>
        <v>4.9975778271654381E-3</v>
      </c>
      <c r="Y186" s="113">
        <f>'Stocks 1 Month Returns'!V186*'Final Portfolio'!$J$10</f>
        <v>-4.6994952788110616E-3</v>
      </c>
      <c r="Z186" s="113">
        <f>'Stocks 1 Month Returns'!W186*'Final Portfolio'!$J$11</f>
        <v>-4.8537671745794153E-3</v>
      </c>
      <c r="AA186" s="113">
        <f>'Stocks 1 Month Returns'!X186*'Final Portfolio'!$J$12</f>
        <v>9.1096963599376305E-3</v>
      </c>
      <c r="AB186" s="113">
        <f>'Stocks 1 Month Returns'!Y186*'Final Portfolio'!$J$13</f>
        <v>1.0333481625154128E-2</v>
      </c>
      <c r="AC186" s="113">
        <f t="shared" si="15"/>
        <v>1.8340363248395584E-2</v>
      </c>
      <c r="AD186" s="113">
        <f t="shared" si="16"/>
        <v>0.18582138374012805</v>
      </c>
      <c r="AE186" s="113">
        <f t="shared" si="17"/>
        <v>0.27047640859631472</v>
      </c>
      <c r="AI186" s="355">
        <v>182</v>
      </c>
      <c r="AJ186" s="355">
        <f>IF('Optimal Portfolio MAIN'!M184&gt;=0,0,1)</f>
        <v>0</v>
      </c>
      <c r="AK186" s="355">
        <f>IF('Optimal Portfolio MAIN'!N184&gt;=0,0,1)</f>
        <v>0</v>
      </c>
      <c r="AQ186" s="39">
        <v>153</v>
      </c>
      <c r="AR186" s="5">
        <f>IF('Optimal Portfolio MAIN'!AD172&gt;=0,0,1)</f>
        <v>0</v>
      </c>
      <c r="AS186" s="5">
        <f>IF('Optimal Portfolio MAIN'!AE172&gt;=0,0,1)</f>
        <v>0</v>
      </c>
      <c r="AY186" s="372">
        <v>182</v>
      </c>
      <c r="AZ186" s="372">
        <f>IF('Optimal Portfolio MAIN'!M184&gt;=0,0,1)</f>
        <v>0</v>
      </c>
      <c r="BA186" s="372">
        <f>IF('Optimal Portfolio MAIN'!N184&gt;=0,0,1)</f>
        <v>0</v>
      </c>
      <c r="BB186" s="391"/>
      <c r="BC186" s="391"/>
      <c r="BE186" s="39">
        <v>153</v>
      </c>
      <c r="BF186" s="222"/>
      <c r="BG186" s="222"/>
      <c r="BH186" s="400"/>
      <c r="BI186" s="400"/>
      <c r="BM186" s="193">
        <v>182</v>
      </c>
      <c r="BN186" s="366">
        <f ca="1">NORMINV(RAND(),$BR$2,$BR$3)</f>
        <v>-1.6986767661078716E-2</v>
      </c>
      <c r="BO186" s="361">
        <f ca="1">BN186-BN$296</f>
        <v>5.3872656334807666E-3</v>
      </c>
      <c r="BP186" s="367">
        <f ca="1">BN186-BN$301</f>
        <v>1.3754980864105232E-2</v>
      </c>
      <c r="BT186" s="193">
        <v>182</v>
      </c>
      <c r="BU186" s="356">
        <f ca="1">IF(BO186&gt;=0,0,1)</f>
        <v>0</v>
      </c>
      <c r="BV186" s="355">
        <f ca="1">IF(BP186&gt;=0,0,1)</f>
        <v>0</v>
      </c>
      <c r="BZ186" s="193">
        <v>182</v>
      </c>
      <c r="CA186" s="368">
        <f ca="1">NORMINV(RAND(),CE$2,CE$3)</f>
        <v>-0.11754995800174622</v>
      </c>
      <c r="CB186" s="166">
        <f ca="1">CA186-CA$389</f>
        <v>-4.4898341393194277E-2</v>
      </c>
      <c r="CC186" s="166">
        <f ca="1">CA186-CA$394</f>
        <v>-1.6664647995920059E-2</v>
      </c>
      <c r="CG186" s="193">
        <v>182</v>
      </c>
      <c r="CH186" s="193">
        <f ca="1">IF(CB186&gt;=0,0,1)</f>
        <v>1</v>
      </c>
      <c r="CI186" s="193">
        <f ca="1">IF(CC186&gt;=0,0,1)</f>
        <v>1</v>
      </c>
    </row>
    <row r="187" spans="1:87" ht="15.6">
      <c r="A187" s="342">
        <v>45700</v>
      </c>
      <c r="B187" s="113">
        <f>'Stocks 1 Day Returns'!B94*'Final Portfolio'!$C$3</f>
        <v>1.8076450565805047E-3</v>
      </c>
      <c r="C187" s="113">
        <f>'Stocks 1 Day Returns'!C94*'Final Portfolio'!$C$4</f>
        <v>1.3132675220841139E-3</v>
      </c>
      <c r="D187" s="113">
        <f>'Stocks 1 Day Returns'!D94*'Final Portfolio'!$C$5</f>
        <v>-2.2330829707865019E-3</v>
      </c>
      <c r="E187" s="113">
        <f>'Stocks 1 Day Returns'!E94*'Final Portfolio'!$C$6</f>
        <v>9.1476298586572018E-4</v>
      </c>
      <c r="F187" s="113">
        <f>'Stocks 1 Day Returns'!F94*'Final Portfolio'!$C$7</f>
        <v>1.5742693078296165E-3</v>
      </c>
      <c r="G187" s="113">
        <f>'Stocks 1 Day Returns'!G94*'Final Portfolio'!$C$8</f>
        <v>2.49246056333257E-3</v>
      </c>
      <c r="H187" s="113">
        <f>'Stocks 1 Day Returns'!H94*'Final Portfolio'!$C$9</f>
        <v>2.4762419294744676E-3</v>
      </c>
      <c r="I187" s="113">
        <f>'Stocks 1 Day Returns'!I94*'Final Portfolio'!$C$10</f>
        <v>1.6232727296312999E-3</v>
      </c>
      <c r="J187" s="113">
        <f>'Stocks 1 Day Returns'!J94*'Final Portfolio'!$C$11</f>
        <v>1.4180242440087376E-3</v>
      </c>
      <c r="K187" s="113">
        <f>'Stocks 1 Day Returns'!K94*'Final Portfolio'!$C$12</f>
        <v>-5.6833921950876225E-4</v>
      </c>
      <c r="L187" s="252">
        <f t="shared" si="12"/>
        <v>1.0818522148511764E-2</v>
      </c>
      <c r="M187" s="113">
        <f t="shared" si="13"/>
        <v>2.9230051845130785E-2</v>
      </c>
      <c r="N187" s="113">
        <f t="shared" si="14"/>
        <v>3.8551223143306321E-2</v>
      </c>
      <c r="Q187" s="227">
        <v>45548</v>
      </c>
      <c r="R187" s="113">
        <f>'Stocks 1 Month Returns'!O187*'Final Portfolio'!$J$3</f>
        <v>-3.8126158871033436E-3</v>
      </c>
      <c r="S187" s="113">
        <f>'Stocks 1 Month Returns'!P187*'Final Portfolio'!$J$4</f>
        <v>2.040193940206869E-4</v>
      </c>
      <c r="T187" s="113">
        <f>'Stocks 1 Month Returns'!Q187*'Final Portfolio'!$J$6</f>
        <v>2.8201429144336034E-3</v>
      </c>
      <c r="U187" s="113">
        <f>'Stocks 1 Month Returns'!R187*'Final Portfolio'!$J$6</f>
        <v>3.100594272701809E-3</v>
      </c>
      <c r="V187" s="113">
        <f>'Stocks 1 Month Returns'!S187*'Final Portfolio'!$J$7</f>
        <v>4.203190917737392E-3</v>
      </c>
      <c r="W187" s="113">
        <f>'Stocks 1 Month Returns'!T187*'Final Portfolio'!$J$8</f>
        <v>2.0103566453447685E-3</v>
      </c>
      <c r="X187" s="113">
        <f>'Stocks 1 Month Returns'!U187*'Final Portfolio'!$J$9</f>
        <v>5.3712797206505233E-3</v>
      </c>
      <c r="Y187" s="113">
        <f>'Stocks 1 Month Returns'!V187*'Final Portfolio'!$J$10</f>
        <v>-2.737479467081313E-3</v>
      </c>
      <c r="Z187" s="113">
        <f>'Stocks 1 Month Returns'!W187*'Final Portfolio'!$J$11</f>
        <v>-1.0043023638499926E-2</v>
      </c>
      <c r="AA187" s="113">
        <f>'Stocks 1 Month Returns'!X187*'Final Portfolio'!$J$12</f>
        <v>6.9296952997080878E-3</v>
      </c>
      <c r="AB187" s="113">
        <f>'Stocks 1 Month Returns'!Y187*'Final Portfolio'!$J$13</f>
        <v>2.7387429288536547E-2</v>
      </c>
      <c r="AC187" s="113">
        <f t="shared" si="15"/>
        <v>3.5433589460448833E-2</v>
      </c>
      <c r="AD187" s="113">
        <f t="shared" si="16"/>
        <v>0.2029146099521813</v>
      </c>
      <c r="AE187" s="113">
        <f t="shared" si="17"/>
        <v>0.28756963480836795</v>
      </c>
      <c r="AI187" s="355">
        <v>183</v>
      </c>
      <c r="AJ187" s="355">
        <f>IF('Optimal Portfolio MAIN'!M185&gt;=0,0,1)</f>
        <v>0</v>
      </c>
      <c r="AK187" s="355">
        <f>IF('Optimal Portfolio MAIN'!N185&gt;=0,0,1)</f>
        <v>0</v>
      </c>
      <c r="AQ187" s="39">
        <v>154</v>
      </c>
      <c r="AR187" s="5">
        <f>IF('Optimal Portfolio MAIN'!AD173&gt;=0,0,1)</f>
        <v>0</v>
      </c>
      <c r="AS187" s="5">
        <f>IF('Optimal Portfolio MAIN'!AE173&gt;=0,0,1)</f>
        <v>0</v>
      </c>
      <c r="AY187" s="372">
        <v>183</v>
      </c>
      <c r="AZ187" s="372">
        <f>IF('Optimal Portfolio MAIN'!M185&gt;=0,0,1)</f>
        <v>0</v>
      </c>
      <c r="BA187" s="372">
        <f>IF('Optimal Portfolio MAIN'!N185&gt;=0,0,1)</f>
        <v>0</v>
      </c>
      <c r="BB187" s="391"/>
      <c r="BC187" s="391"/>
      <c r="BE187" s="39">
        <v>154</v>
      </c>
      <c r="BF187" s="222"/>
      <c r="BG187" s="222"/>
      <c r="BH187" s="400"/>
      <c r="BI187" s="400"/>
      <c r="BM187" s="193">
        <v>183</v>
      </c>
      <c r="BN187" s="366">
        <f ca="1">NORMINV(RAND(),$BR$2,$BR$3)</f>
        <v>-1.9464529527882461E-2</v>
      </c>
      <c r="BO187" s="361">
        <f ca="1">BN187-BN$296</f>
        <v>2.9095037666770213E-3</v>
      </c>
      <c r="BP187" s="367">
        <f ca="1">BN187-BN$301</f>
        <v>1.1277218997301486E-2</v>
      </c>
      <c r="BT187" s="193">
        <v>183</v>
      </c>
      <c r="BU187" s="356">
        <f ca="1">IF(BO187&gt;=0,0,1)</f>
        <v>0</v>
      </c>
      <c r="BV187" s="355">
        <f ca="1">IF(BP187&gt;=0,0,1)</f>
        <v>0</v>
      </c>
      <c r="BZ187" s="193">
        <v>183</v>
      </c>
      <c r="CA187" s="368">
        <f ca="1">NORMINV(RAND(),CE$2,CE$3)</f>
        <v>-7.5779139183644942E-2</v>
      </c>
      <c r="CB187" s="166">
        <f ca="1">CA187-CA$389</f>
        <v>-3.1275225750929947E-3</v>
      </c>
      <c r="CC187" s="166">
        <f ca="1">CA187-CA$394</f>
        <v>2.5106170822181223E-2</v>
      </c>
      <c r="CG187" s="193">
        <v>183</v>
      </c>
      <c r="CH187" s="193">
        <f ca="1">IF(CB187&gt;=0,0,1)</f>
        <v>1</v>
      </c>
      <c r="CI187" s="193">
        <f ca="1">IF(CC187&gt;=0,0,1)</f>
        <v>0</v>
      </c>
    </row>
    <row r="188" spans="1:87" ht="15.6">
      <c r="A188" s="342">
        <v>45701</v>
      </c>
      <c r="B188" s="113">
        <f>'Stocks 1 Day Returns'!B93*'Final Portfolio'!$C$3</f>
        <v>-5.2242310356564485E-3</v>
      </c>
      <c r="C188" s="113">
        <f>'Stocks 1 Day Returns'!C93*'Final Portfolio'!$C$4</f>
        <v>-1.096564512540199E-4</v>
      </c>
      <c r="D188" s="113">
        <f>'Stocks 1 Day Returns'!D93*'Final Portfolio'!$C$5</f>
        <v>-4.912191785768871E-4</v>
      </c>
      <c r="E188" s="113">
        <f>'Stocks 1 Day Returns'!E93*'Final Portfolio'!$C$6</f>
        <v>-6.3922286476071567E-4</v>
      </c>
      <c r="F188" s="113">
        <f>'Stocks 1 Day Returns'!F93*'Final Portfolio'!$C$7</f>
        <v>-1.6181026410852894E-3</v>
      </c>
      <c r="G188" s="113">
        <f>'Stocks 1 Day Returns'!G93*'Final Portfolio'!$C$8</f>
        <v>-1.3115378849814208E-3</v>
      </c>
      <c r="H188" s="113">
        <f>'Stocks 1 Day Returns'!H93*'Final Portfolio'!$C$9</f>
        <v>-1.1886403707090886E-3</v>
      </c>
      <c r="I188" s="113">
        <f>'Stocks 1 Day Returns'!I93*'Final Portfolio'!$C$10</f>
        <v>-1.459005967638869E-3</v>
      </c>
      <c r="J188" s="113">
        <f>'Stocks 1 Day Returns'!J93*'Final Portfolio'!$C$11</f>
        <v>-2.0096415928103416E-3</v>
      </c>
      <c r="K188" s="113">
        <f>'Stocks 1 Day Returns'!K93*'Final Portfolio'!$C$12</f>
        <v>-3.504729344223301E-4</v>
      </c>
      <c r="L188" s="252">
        <f t="shared" si="12"/>
        <v>-1.440173092189541E-2</v>
      </c>
      <c r="M188" s="113">
        <f t="shared" si="13"/>
        <v>4.0097987747236084E-3</v>
      </c>
      <c r="N188" s="113">
        <f t="shared" si="14"/>
        <v>1.3330970072899148E-2</v>
      </c>
      <c r="Q188" s="227">
        <v>45552</v>
      </c>
      <c r="R188" s="113">
        <f>'Stocks 1 Month Returns'!O188*'Final Portfolio'!$J$3</f>
        <v>5.5932548039294046E-3</v>
      </c>
      <c r="S188" s="113">
        <f>'Stocks 1 Month Returns'!P188*'Final Portfolio'!$J$4</f>
        <v>-1.4060990584862519E-3</v>
      </c>
      <c r="T188" s="113">
        <f>'Stocks 1 Month Returns'!Q188*'Final Portfolio'!$J$6</f>
        <v>5.3868961894486317E-3</v>
      </c>
      <c r="U188" s="113">
        <f>'Stocks 1 Month Returns'!R188*'Final Portfolio'!$J$6</f>
        <v>4.0231180018218109E-3</v>
      </c>
      <c r="V188" s="113">
        <f>'Stocks 1 Month Returns'!S188*'Final Portfolio'!$J$7</f>
        <v>8.7545247137681952E-3</v>
      </c>
      <c r="W188" s="113">
        <f>'Stocks 1 Month Returns'!T188*'Final Portfolio'!$J$8</f>
        <v>6.9364960709449308E-3</v>
      </c>
      <c r="X188" s="113">
        <f>'Stocks 1 Month Returns'!U188*'Final Portfolio'!$J$9</f>
        <v>9.1499844521991582E-3</v>
      </c>
      <c r="Y188" s="113">
        <f>'Stocks 1 Month Returns'!V188*'Final Portfolio'!$J$10</f>
        <v>-4.3149919278193671E-5</v>
      </c>
      <c r="Z188" s="113">
        <f>'Stocks 1 Month Returns'!W188*'Final Portfolio'!$J$11</f>
        <v>-1.081595132113905E-2</v>
      </c>
      <c r="AA188" s="113">
        <f>'Stocks 1 Month Returns'!X188*'Final Portfolio'!$J$12</f>
        <v>9.1685437069606007E-3</v>
      </c>
      <c r="AB188" s="113">
        <f>'Stocks 1 Month Returns'!Y188*'Final Portfolio'!$J$13</f>
        <v>4.1268443816086409E-2</v>
      </c>
      <c r="AC188" s="113">
        <f t="shared" si="15"/>
        <v>7.8016061456255642E-2</v>
      </c>
      <c r="AD188" s="113">
        <f t="shared" si="16"/>
        <v>0.24549708194798811</v>
      </c>
      <c r="AE188" s="113">
        <f t="shared" si="17"/>
        <v>0.33015210680417473</v>
      </c>
      <c r="AI188" s="355">
        <v>184</v>
      </c>
      <c r="AJ188" s="355">
        <f>IF('Optimal Portfolio MAIN'!M186&gt;=0,0,1)</f>
        <v>0</v>
      </c>
      <c r="AK188" s="355">
        <f>IF('Optimal Portfolio MAIN'!N186&gt;=0,0,1)</f>
        <v>0</v>
      </c>
      <c r="AQ188" s="39">
        <v>155</v>
      </c>
      <c r="AR188" s="5">
        <f>IF('Optimal Portfolio MAIN'!AD174&gt;=0,0,1)</f>
        <v>0</v>
      </c>
      <c r="AS188" s="5">
        <f>IF('Optimal Portfolio MAIN'!AE174&gt;=0,0,1)</f>
        <v>0</v>
      </c>
      <c r="AY188" s="372">
        <v>184</v>
      </c>
      <c r="AZ188" s="372">
        <f>IF('Optimal Portfolio MAIN'!M186&gt;=0,0,1)</f>
        <v>0</v>
      </c>
      <c r="BA188" s="372">
        <f>IF('Optimal Portfolio MAIN'!N186&gt;=0,0,1)</f>
        <v>0</v>
      </c>
      <c r="BB188" s="391"/>
      <c r="BC188" s="391"/>
      <c r="BE188" s="39">
        <v>155</v>
      </c>
      <c r="BF188" s="222"/>
      <c r="BG188" s="222"/>
      <c r="BH188" s="400"/>
      <c r="BI188" s="400"/>
      <c r="BM188" s="193">
        <v>184</v>
      </c>
      <c r="BN188" s="366">
        <f ca="1">NORMINV(RAND(),$BR$2,$BR$3)</f>
        <v>6.4486012439518344E-3</v>
      </c>
      <c r="BO188" s="361">
        <f ca="1">BN188-BN$296</f>
        <v>2.8822634538511319E-2</v>
      </c>
      <c r="BP188" s="367">
        <f ca="1">BN188-BN$301</f>
        <v>3.719034976913578E-2</v>
      </c>
      <c r="BT188" s="193">
        <v>184</v>
      </c>
      <c r="BU188" s="356">
        <f ca="1">IF(BO188&gt;=0,0,1)</f>
        <v>0</v>
      </c>
      <c r="BV188" s="355">
        <f ca="1">IF(BP188&gt;=0,0,1)</f>
        <v>0</v>
      </c>
      <c r="BZ188" s="193">
        <v>184</v>
      </c>
      <c r="CA188" s="368">
        <f ca="1">NORMINV(RAND(),CE$2,CE$3)</f>
        <v>3.3655613892940202E-2</v>
      </c>
      <c r="CB188" s="166">
        <f ca="1">CA188-CA$389</f>
        <v>0.10630723050149216</v>
      </c>
      <c r="CC188" s="166">
        <f ca="1">CA188-CA$394</f>
        <v>0.13454092389876637</v>
      </c>
      <c r="CG188" s="193">
        <v>184</v>
      </c>
      <c r="CH188" s="193">
        <f ca="1">IF(CB188&gt;=0,0,1)</f>
        <v>0</v>
      </c>
      <c r="CI188" s="193">
        <f ca="1">IF(CC188&gt;=0,0,1)</f>
        <v>0</v>
      </c>
    </row>
    <row r="189" spans="1:87" ht="15.6">
      <c r="A189" s="342">
        <v>45702</v>
      </c>
      <c r="B189" s="113">
        <f>'Stocks 1 Day Returns'!B92*'Final Portfolio'!$C$3</f>
        <v>3.5127823839987116E-3</v>
      </c>
      <c r="C189" s="113">
        <f>'Stocks 1 Day Returns'!C92*'Final Portfolio'!$C$4</f>
        <v>1.5537028695930099E-3</v>
      </c>
      <c r="D189" s="113">
        <f>'Stocks 1 Day Returns'!D92*'Final Portfolio'!$C$5</f>
        <v>7.2625918757708075E-4</v>
      </c>
      <c r="E189" s="113">
        <f>'Stocks 1 Day Returns'!E92*'Final Portfolio'!$C$6</f>
        <v>-2.8809570183443544E-4</v>
      </c>
      <c r="F189" s="113">
        <f>'Stocks 1 Day Returns'!F92*'Final Portfolio'!$C$7</f>
        <v>1.0439367242913522E-3</v>
      </c>
      <c r="G189" s="113">
        <f>'Stocks 1 Day Returns'!G92*'Final Portfolio'!$C$8</f>
        <v>-5.5437598319778791E-4</v>
      </c>
      <c r="H189" s="113">
        <f>'Stocks 1 Day Returns'!H92*'Final Portfolio'!$C$9</f>
        <v>8.4236589986706571E-4</v>
      </c>
      <c r="I189" s="113">
        <f>'Stocks 1 Day Returns'!I92*'Final Portfolio'!$C$10</f>
        <v>5.2459191141140059E-4</v>
      </c>
      <c r="J189" s="113">
        <f>'Stocks 1 Day Returns'!J92*'Final Portfolio'!$C$11</f>
        <v>1.2678234471497939E-3</v>
      </c>
      <c r="K189" s="113">
        <f>'Stocks 1 Day Returns'!K92*'Final Portfolio'!$C$12</f>
        <v>-9.9393832011118735E-5</v>
      </c>
      <c r="L189" s="252">
        <f t="shared" si="12"/>
        <v>8.5295969068450717E-3</v>
      </c>
      <c r="M189" s="113">
        <f t="shared" si="13"/>
        <v>2.694112660346409E-2</v>
      </c>
      <c r="N189" s="113">
        <f t="shared" si="14"/>
        <v>3.626229790163963E-2</v>
      </c>
      <c r="Q189" s="227">
        <v>45553</v>
      </c>
      <c r="R189" s="113">
        <f>'Stocks 1 Month Returns'!O189*'Final Portfolio'!$J$3</f>
        <v>1.0365031683486682E-3</v>
      </c>
      <c r="S189" s="113">
        <f>'Stocks 1 Month Returns'!P189*'Final Portfolio'!$J$4</f>
        <v>-4.6516592134052571E-4</v>
      </c>
      <c r="T189" s="113">
        <f>'Stocks 1 Month Returns'!Q189*'Final Portfolio'!$J$6</f>
        <v>2.8410325962480699E-3</v>
      </c>
      <c r="U189" s="113">
        <f>'Stocks 1 Month Returns'!R189*'Final Portfolio'!$J$6</f>
        <v>2.2219095937297518E-3</v>
      </c>
      <c r="V189" s="113">
        <f>'Stocks 1 Month Returns'!S189*'Final Portfolio'!$J$7</f>
        <v>8.4186397454002714E-3</v>
      </c>
      <c r="W189" s="113">
        <f>'Stocks 1 Month Returns'!T189*'Final Portfolio'!$J$8</f>
        <v>5.5510863582506125E-3</v>
      </c>
      <c r="X189" s="113">
        <f>'Stocks 1 Month Returns'!U189*'Final Portfolio'!$J$9</f>
        <v>9.6697378402160784E-3</v>
      </c>
      <c r="Y189" s="113">
        <f>'Stocks 1 Month Returns'!V189*'Final Portfolio'!$J$10</f>
        <v>1.4323916230507372E-3</v>
      </c>
      <c r="Z189" s="113">
        <f>'Stocks 1 Month Returns'!W189*'Final Portfolio'!$J$11</f>
        <v>-7.9734424496430319E-3</v>
      </c>
      <c r="AA189" s="113">
        <f>'Stocks 1 Month Returns'!X189*'Final Portfolio'!$J$12</f>
        <v>7.0579590158793845E-3</v>
      </c>
      <c r="AB189" s="113">
        <f>'Stocks 1 Month Returns'!Y189*'Final Portfolio'!$J$13</f>
        <v>2.4923531904485818E-2</v>
      </c>
      <c r="AC189" s="113">
        <f t="shared" si="15"/>
        <v>5.4714183474625838E-2</v>
      </c>
      <c r="AD189" s="113">
        <f t="shared" si="16"/>
        <v>0.22219520396635831</v>
      </c>
      <c r="AE189" s="113">
        <f t="shared" si="17"/>
        <v>0.30685022882254498</v>
      </c>
      <c r="AI189" s="355">
        <v>185</v>
      </c>
      <c r="AJ189" s="355">
        <f>IF('Optimal Portfolio MAIN'!M187&gt;=0,0,1)</f>
        <v>0</v>
      </c>
      <c r="AK189" s="355">
        <f>IF('Optimal Portfolio MAIN'!N187&gt;=0,0,1)</f>
        <v>0</v>
      </c>
      <c r="AQ189" s="39">
        <v>156</v>
      </c>
      <c r="AR189" s="5">
        <f>IF('Optimal Portfolio MAIN'!AD175&gt;=0,0,1)</f>
        <v>0</v>
      </c>
      <c r="AS189" s="5">
        <f>IF('Optimal Portfolio MAIN'!AE175&gt;=0,0,1)</f>
        <v>0</v>
      </c>
      <c r="AY189" s="372">
        <v>185</v>
      </c>
      <c r="AZ189" s="372">
        <f>IF('Optimal Portfolio MAIN'!M187&gt;=0,0,1)</f>
        <v>0</v>
      </c>
      <c r="BA189" s="372">
        <f>IF('Optimal Portfolio MAIN'!N187&gt;=0,0,1)</f>
        <v>0</v>
      </c>
      <c r="BB189" s="391"/>
      <c r="BC189" s="391"/>
      <c r="BE189" s="39">
        <v>156</v>
      </c>
      <c r="BF189" s="222"/>
      <c r="BG189" s="222"/>
      <c r="BH189" s="400"/>
      <c r="BI189" s="400"/>
      <c r="BM189" s="193">
        <v>185</v>
      </c>
      <c r="BN189" s="366">
        <f ca="1">NORMINV(RAND(),$BR$2,$BR$3)</f>
        <v>2.1343487654975547E-2</v>
      </c>
      <c r="BO189" s="361">
        <f ca="1">BN189-BN$296</f>
        <v>4.371752094953503E-2</v>
      </c>
      <c r="BP189" s="367">
        <f ca="1">BN189-BN$301</f>
        <v>5.2085236180159492E-2</v>
      </c>
      <c r="BT189" s="193">
        <v>185</v>
      </c>
      <c r="BU189" s="356">
        <f ca="1">IF(BO189&gt;=0,0,1)</f>
        <v>0</v>
      </c>
      <c r="BV189" s="355">
        <f ca="1">IF(BP189&gt;=0,0,1)</f>
        <v>0</v>
      </c>
      <c r="BZ189" s="193">
        <v>185</v>
      </c>
      <c r="CA189" s="368">
        <f ca="1">NORMINV(RAND(),CE$2,CE$3)</f>
        <v>-4.6575423085489571E-2</v>
      </c>
      <c r="CB189" s="166">
        <f ca="1">CA189-CA$389</f>
        <v>2.6076193523062376E-2</v>
      </c>
      <c r="CC189" s="166">
        <f ca="1">CA189-CA$394</f>
        <v>5.4309886920336593E-2</v>
      </c>
      <c r="CG189" s="193">
        <v>185</v>
      </c>
      <c r="CH189" s="193">
        <f ca="1">IF(CB189&gt;=0,0,1)</f>
        <v>0</v>
      </c>
      <c r="CI189" s="193">
        <f ca="1">IF(CC189&gt;=0,0,1)</f>
        <v>0</v>
      </c>
    </row>
    <row r="190" spans="1:87" ht="15.6">
      <c r="A190" s="342">
        <v>45707</v>
      </c>
      <c r="B190" s="113">
        <f>'Stocks 1 Day Returns'!B91*'Final Portfolio'!$C$3</f>
        <v>-7.1955724694569949E-3</v>
      </c>
      <c r="C190" s="113">
        <f>'Stocks 1 Day Returns'!C91*'Final Portfolio'!$C$4</f>
        <v>-2.1091406538081979E-3</v>
      </c>
      <c r="D190" s="113">
        <f>'Stocks 1 Day Returns'!D91*'Final Portfolio'!$C$5</f>
        <v>-9.5257669241711194E-4</v>
      </c>
      <c r="E190" s="113">
        <f>'Stocks 1 Day Returns'!E91*'Final Portfolio'!$C$6</f>
        <v>-1.7896377109451599E-3</v>
      </c>
      <c r="F190" s="113">
        <f>'Stocks 1 Day Returns'!F91*'Final Portfolio'!$C$7</f>
        <v>-2.2752388852343196E-3</v>
      </c>
      <c r="G190" s="113">
        <f>'Stocks 1 Day Returns'!G91*'Final Portfolio'!$C$8</f>
        <v>-1.2086805006243306E-3</v>
      </c>
      <c r="H190" s="113">
        <f>'Stocks 1 Day Returns'!H91*'Final Portfolio'!$C$9</f>
        <v>-7.0856029044165435E-4</v>
      </c>
      <c r="I190" s="113">
        <f>'Stocks 1 Day Returns'!I91*'Final Portfolio'!$C$10</f>
        <v>-5.7747536416574371E-4</v>
      </c>
      <c r="J190" s="113">
        <f>'Stocks 1 Day Returns'!J91*'Final Portfolio'!$C$11</f>
        <v>-6.9998358635063179E-3</v>
      </c>
      <c r="K190" s="113">
        <f>'Stocks 1 Day Returns'!K91*'Final Portfolio'!$C$12</f>
        <v>-1.3758352820917197E-3</v>
      </c>
      <c r="L190" s="252">
        <f t="shared" si="12"/>
        <v>-2.5192553712691551E-2</v>
      </c>
      <c r="M190" s="113">
        <f t="shared" si="13"/>
        <v>-6.7810240160725323E-3</v>
      </c>
      <c r="N190" s="113">
        <f t="shared" si="14"/>
        <v>2.5401472821030072E-3</v>
      </c>
      <c r="Q190" s="227">
        <v>45554</v>
      </c>
      <c r="R190" s="113">
        <f>'Stocks 1 Month Returns'!O190*'Final Portfolio'!$J$3</f>
        <v>-1.9765171590835351E-4</v>
      </c>
      <c r="S190" s="113">
        <f>'Stocks 1 Month Returns'!P190*'Final Portfolio'!$J$4</f>
        <v>1.9617867991678149E-3</v>
      </c>
      <c r="T190" s="113">
        <f>'Stocks 1 Month Returns'!Q190*'Final Portfolio'!$J$6</f>
        <v>3.6355532392932412E-3</v>
      </c>
      <c r="U190" s="113">
        <f>'Stocks 1 Month Returns'!R190*'Final Portfolio'!$J$6</f>
        <v>2.448397839807246E-3</v>
      </c>
      <c r="V190" s="113">
        <f>'Stocks 1 Month Returns'!S190*'Final Portfolio'!$J$7</f>
        <v>5.3543011435064304E-3</v>
      </c>
      <c r="W190" s="113">
        <f>'Stocks 1 Month Returns'!T190*'Final Portfolio'!$J$8</f>
        <v>4.1524666876126661E-3</v>
      </c>
      <c r="X190" s="113">
        <f>'Stocks 1 Month Returns'!U190*'Final Portfolio'!$J$9</f>
        <v>6.6588887243950352E-3</v>
      </c>
      <c r="Y190" s="113">
        <f>'Stocks 1 Month Returns'!V190*'Final Portfolio'!$J$10</f>
        <v>7.6274341706678234E-4</v>
      </c>
      <c r="Z190" s="113">
        <f>'Stocks 1 Month Returns'!W190*'Final Portfolio'!$J$11</f>
        <v>-9.9031478829315414E-3</v>
      </c>
      <c r="AA190" s="113">
        <f>'Stocks 1 Month Returns'!X190*'Final Portfolio'!$J$12</f>
        <v>7.2097268162058751E-3</v>
      </c>
      <c r="AB190" s="113">
        <f>'Stocks 1 Month Returns'!Y190*'Final Portfolio'!$J$13</f>
        <v>2.7456211469224945E-2</v>
      </c>
      <c r="AC190" s="113">
        <f t="shared" si="15"/>
        <v>4.9539276537440141E-2</v>
      </c>
      <c r="AD190" s="113">
        <f t="shared" si="16"/>
        <v>0.21702029702917261</v>
      </c>
      <c r="AE190" s="113">
        <f t="shared" si="17"/>
        <v>0.30167532188535928</v>
      </c>
      <c r="AI190" s="355">
        <v>186</v>
      </c>
      <c r="AJ190" s="355">
        <f>IF('Optimal Portfolio MAIN'!M188&gt;=0,0,1)</f>
        <v>0</v>
      </c>
      <c r="AK190" s="355">
        <f>IF('Optimal Portfolio MAIN'!N188&gt;=0,0,1)</f>
        <v>0</v>
      </c>
      <c r="AQ190" s="39">
        <v>157</v>
      </c>
      <c r="AR190" s="5">
        <f>IF('Optimal Portfolio MAIN'!AD176&gt;=0,0,1)</f>
        <v>0</v>
      </c>
      <c r="AS190" s="5">
        <f>IF('Optimal Portfolio MAIN'!AE176&gt;=0,0,1)</f>
        <v>0</v>
      </c>
      <c r="AY190" s="372">
        <v>186</v>
      </c>
      <c r="AZ190" s="372">
        <f>IF('Optimal Portfolio MAIN'!M188&gt;=0,0,1)</f>
        <v>0</v>
      </c>
      <c r="BA190" s="372">
        <f>IF('Optimal Portfolio MAIN'!N188&gt;=0,0,1)</f>
        <v>0</v>
      </c>
      <c r="BB190" s="391"/>
      <c r="BC190" s="391"/>
      <c r="BE190" s="39">
        <v>157</v>
      </c>
      <c r="BF190" s="222"/>
      <c r="BG190" s="222"/>
      <c r="BH190" s="400"/>
      <c r="BI190" s="400"/>
      <c r="BM190" s="193">
        <v>186</v>
      </c>
      <c r="BN190" s="366">
        <f ca="1">NORMINV(RAND(),$BR$2,$BR$3)</f>
        <v>-9.723326069237738E-3</v>
      </c>
      <c r="BO190" s="361">
        <f ca="1">BN190-BN$296</f>
        <v>1.2650707225321745E-2</v>
      </c>
      <c r="BP190" s="367">
        <f ca="1">BN190-BN$301</f>
        <v>2.101842245594621E-2</v>
      </c>
      <c r="BT190" s="193">
        <v>186</v>
      </c>
      <c r="BU190" s="356">
        <f ca="1">IF(BO190&gt;=0,0,1)</f>
        <v>0</v>
      </c>
      <c r="BV190" s="355">
        <f ca="1">IF(BP190&gt;=0,0,1)</f>
        <v>0</v>
      </c>
      <c r="BZ190" s="193">
        <v>186</v>
      </c>
      <c r="CA190" s="368">
        <f ca="1">NORMINV(RAND(),CE$2,CE$3)</f>
        <v>-7.9557900259483325E-2</v>
      </c>
      <c r="CB190" s="166">
        <f ca="1">CA190-CA$389</f>
        <v>-6.9062836509313774E-3</v>
      </c>
      <c r="CC190" s="166">
        <f ca="1">CA190-CA$394</f>
        <v>2.132740974634284E-2</v>
      </c>
      <c r="CG190" s="193">
        <v>186</v>
      </c>
      <c r="CH190" s="193">
        <f ca="1">IF(CB190&gt;=0,0,1)</f>
        <v>1</v>
      </c>
      <c r="CI190" s="193">
        <f ca="1">IF(CC190&gt;=0,0,1)</f>
        <v>0</v>
      </c>
    </row>
    <row r="191" spans="1:87" ht="15.6">
      <c r="A191" s="342">
        <v>45708</v>
      </c>
      <c r="B191" s="113">
        <f>'Stocks 1 Day Returns'!B90*'Final Portfolio'!$C$3</f>
        <v>-2.0420352858217328E-3</v>
      </c>
      <c r="C191" s="113">
        <f>'Stocks 1 Day Returns'!C90*'Final Portfolio'!$C$4</f>
        <v>-9.2034313290841876E-4</v>
      </c>
      <c r="D191" s="113">
        <f>'Stocks 1 Day Returns'!D90*'Final Portfolio'!$C$5</f>
        <v>6.5890092543956501E-5</v>
      </c>
      <c r="E191" s="113">
        <f>'Stocks 1 Day Returns'!E90*'Final Portfolio'!$C$6</f>
        <v>6.9322326077287278E-4</v>
      </c>
      <c r="F191" s="113">
        <f>'Stocks 1 Day Returns'!F90*'Final Portfolio'!$C$7</f>
        <v>-2.3501635483171967E-4</v>
      </c>
      <c r="G191" s="113">
        <f>'Stocks 1 Day Returns'!G90*'Final Portfolio'!$C$8</f>
        <v>-3.3621427483030206E-4</v>
      </c>
      <c r="H191" s="113">
        <f>'Stocks 1 Day Returns'!H90*'Final Portfolio'!$C$9</f>
        <v>-2.1419589346206168E-3</v>
      </c>
      <c r="I191" s="113">
        <f>'Stocks 1 Day Returns'!I90*'Final Portfolio'!$C$10</f>
        <v>-1.5903262510773286E-3</v>
      </c>
      <c r="J191" s="113">
        <f>'Stocks 1 Day Returns'!J90*'Final Portfolio'!$C$11</f>
        <v>4.8489030005778973E-4</v>
      </c>
      <c r="K191" s="113">
        <f>'Stocks 1 Day Returns'!K90*'Final Portfolio'!$C$12</f>
        <v>-2.8170122710114988E-4</v>
      </c>
      <c r="L191" s="252">
        <f t="shared" si="12"/>
        <v>-6.3035918078166503E-3</v>
      </c>
      <c r="M191" s="113">
        <f t="shared" si="13"/>
        <v>1.2107937888802368E-2</v>
      </c>
      <c r="N191" s="113">
        <f t="shared" si="14"/>
        <v>2.1429109186977907E-2</v>
      </c>
      <c r="Q191" s="227">
        <v>45555</v>
      </c>
      <c r="R191" s="113">
        <f>'Stocks 1 Month Returns'!O191*'Final Portfolio'!$J$3</f>
        <v>9.8536608171994281E-3</v>
      </c>
      <c r="S191" s="113">
        <f>'Stocks 1 Month Returns'!P191*'Final Portfolio'!$J$4</f>
        <v>2.478703103420432E-3</v>
      </c>
      <c r="T191" s="113">
        <f>'Stocks 1 Month Returns'!Q191*'Final Portfolio'!$J$6</f>
        <v>4.7195018184945075E-3</v>
      </c>
      <c r="U191" s="113">
        <f>'Stocks 1 Month Returns'!R191*'Final Portfolio'!$J$6</f>
        <v>3.6997099419434146E-3</v>
      </c>
      <c r="V191" s="113">
        <f>'Stocks 1 Month Returns'!S191*'Final Portfolio'!$J$7</f>
        <v>7.0301988688425566E-3</v>
      </c>
      <c r="W191" s="113">
        <f>'Stocks 1 Month Returns'!T191*'Final Portfolio'!$J$8</f>
        <v>-1.2516966126538787E-2</v>
      </c>
      <c r="X191" s="113">
        <f>'Stocks 1 Month Returns'!U191*'Final Portfolio'!$J$9</f>
        <v>7.641293123434369E-3</v>
      </c>
      <c r="Y191" s="113">
        <f>'Stocks 1 Month Returns'!V191*'Final Portfolio'!$J$10</f>
        <v>9.6020591890654038E-4</v>
      </c>
      <c r="Z191" s="113">
        <f>'Stocks 1 Month Returns'!W191*'Final Portfolio'!$J$11</f>
        <v>-1.0292534578651525E-2</v>
      </c>
      <c r="AA191" s="113">
        <f>'Stocks 1 Month Returns'!X191*'Final Portfolio'!$J$12</f>
        <v>1.0979786105387291E-2</v>
      </c>
      <c r="AB191" s="113">
        <f>'Stocks 1 Month Returns'!Y191*'Final Portfolio'!$J$13</f>
        <v>3.4956189277781657E-2</v>
      </c>
      <c r="AC191" s="113">
        <f t="shared" si="15"/>
        <v>5.9509748270219882E-2</v>
      </c>
      <c r="AD191" s="113">
        <f t="shared" si="16"/>
        <v>0.22699076876195234</v>
      </c>
      <c r="AE191" s="113">
        <f t="shared" si="17"/>
        <v>0.31164579361813899</v>
      </c>
      <c r="AI191" s="355">
        <v>187</v>
      </c>
      <c r="AJ191" s="355">
        <f>IF('Optimal Portfolio MAIN'!M189&gt;=0,0,1)</f>
        <v>0</v>
      </c>
      <c r="AK191" s="355">
        <f>IF('Optimal Portfolio MAIN'!N189&gt;=0,0,1)</f>
        <v>0</v>
      </c>
      <c r="AQ191" s="39">
        <v>158</v>
      </c>
      <c r="AR191" s="5">
        <f>IF('Optimal Portfolio MAIN'!AD177&gt;=0,0,1)</f>
        <v>0</v>
      </c>
      <c r="AS191" s="5">
        <f>IF('Optimal Portfolio MAIN'!AE177&gt;=0,0,1)</f>
        <v>0</v>
      </c>
      <c r="AY191" s="372">
        <v>187</v>
      </c>
      <c r="AZ191" s="372">
        <f>IF('Optimal Portfolio MAIN'!M189&gt;=0,0,1)</f>
        <v>0</v>
      </c>
      <c r="BA191" s="372">
        <f>IF('Optimal Portfolio MAIN'!N189&gt;=0,0,1)</f>
        <v>0</v>
      </c>
      <c r="BB191" s="391"/>
      <c r="BC191" s="391"/>
      <c r="BE191" s="39">
        <v>158</v>
      </c>
      <c r="BF191" s="222"/>
      <c r="BG191" s="222"/>
      <c r="BH191" s="400"/>
      <c r="BI191" s="400"/>
      <c r="BM191" s="193">
        <v>187</v>
      </c>
      <c r="BN191" s="366">
        <f ca="1">NORMINV(RAND(),$BR$2,$BR$3)</f>
        <v>-1.5622647277980019E-2</v>
      </c>
      <c r="BO191" s="361">
        <f ca="1">BN191-BN$296</f>
        <v>6.7513860165794633E-3</v>
      </c>
      <c r="BP191" s="367">
        <f ca="1">BN191-BN$301</f>
        <v>1.5119101247203929E-2</v>
      </c>
      <c r="BT191" s="193">
        <v>187</v>
      </c>
      <c r="BU191" s="356">
        <f ca="1">IF(BO191&gt;=0,0,1)</f>
        <v>0</v>
      </c>
      <c r="BV191" s="355">
        <f ca="1">IF(BP191&gt;=0,0,1)</f>
        <v>0</v>
      </c>
      <c r="BZ191" s="193">
        <v>187</v>
      </c>
      <c r="CA191" s="368">
        <f ca="1">NORMINV(RAND(),CE$2,CE$3)</f>
        <v>1.675694223683943E-2</v>
      </c>
      <c r="CB191" s="166">
        <f ca="1">CA191-CA$389</f>
        <v>8.9408558845391381E-2</v>
      </c>
      <c r="CC191" s="166">
        <f ca="1">CA191-CA$394</f>
        <v>0.1176422522426656</v>
      </c>
      <c r="CG191" s="193">
        <v>187</v>
      </c>
      <c r="CH191" s="193">
        <f ca="1">IF(CB191&gt;=0,0,1)</f>
        <v>0</v>
      </c>
      <c r="CI191" s="193">
        <f ca="1">IF(CC191&gt;=0,0,1)</f>
        <v>0</v>
      </c>
    </row>
    <row r="192" spans="1:87" ht="15.6">
      <c r="A192" s="342">
        <v>45709</v>
      </c>
      <c r="B192" s="113">
        <f>'Stocks 1 Day Returns'!B89*'Final Portfolio'!$C$3</f>
        <v>-1.5799584108064479E-3</v>
      </c>
      <c r="C192" s="113">
        <f>'Stocks 1 Day Returns'!C89*'Final Portfolio'!$C$4</f>
        <v>-3.1463602960946855E-4</v>
      </c>
      <c r="D192" s="113">
        <f>'Stocks 1 Day Returns'!D89*'Final Portfolio'!$C$5</f>
        <v>-4.949471714257303E-4</v>
      </c>
      <c r="E192" s="113">
        <f>'Stocks 1 Day Returns'!E89*'Final Portfolio'!$C$6</f>
        <v>-6.441583074519397E-4</v>
      </c>
      <c r="F192" s="113">
        <f>'Stocks 1 Day Returns'!F89*'Final Portfolio'!$C$7</f>
        <v>-4.3290392355869621E-4</v>
      </c>
      <c r="G192" s="113">
        <f>'Stocks 1 Day Returns'!G89*'Final Portfolio'!$C$8</f>
        <v>-8.5897476889631563E-4</v>
      </c>
      <c r="H192" s="113">
        <f>'Stocks 1 Day Returns'!H89*'Final Portfolio'!$C$9</f>
        <v>-5.4384540534676781E-4</v>
      </c>
      <c r="I192" s="113">
        <f>'Stocks 1 Day Returns'!I89*'Final Portfolio'!$C$10</f>
        <v>5.5070479174629033E-4</v>
      </c>
      <c r="J192" s="113">
        <f>'Stocks 1 Day Returns'!J89*'Final Portfolio'!$C$11</f>
        <v>6.4651959157246302E-4</v>
      </c>
      <c r="K192" s="113">
        <f>'Stocks 1 Day Returns'!K89*'Final Portfolio'!$C$12</f>
        <v>2.1522400792137742E-4</v>
      </c>
      <c r="L192" s="252">
        <f t="shared" si="12"/>
        <v>-3.4569756258552354E-3</v>
      </c>
      <c r="M192" s="113">
        <f t="shared" si="13"/>
        <v>1.4954554070763784E-2</v>
      </c>
      <c r="N192" s="113">
        <f t="shared" si="14"/>
        <v>2.4275725368939322E-2</v>
      </c>
      <c r="Q192" s="227">
        <v>45559</v>
      </c>
      <c r="R192" s="113">
        <f>'Stocks 1 Month Returns'!O192*'Final Portfolio'!$J$3</f>
        <v>1.3036806410084135E-2</v>
      </c>
      <c r="S192" s="113">
        <f>'Stocks 1 Month Returns'!P192*'Final Portfolio'!$J$4</f>
        <v>1.8229128696560526E-3</v>
      </c>
      <c r="T192" s="113">
        <f>'Stocks 1 Month Returns'!Q192*'Final Portfolio'!$J$6</f>
        <v>3.8488452041098497E-3</v>
      </c>
      <c r="U192" s="113">
        <f>'Stocks 1 Month Returns'!R192*'Final Portfolio'!$J$6</f>
        <v>4.2867434567351028E-3</v>
      </c>
      <c r="V192" s="113">
        <f>'Stocks 1 Month Returns'!S192*'Final Portfolio'!$J$7</f>
        <v>6.897403306194161E-3</v>
      </c>
      <c r="W192" s="113">
        <f>'Stocks 1 Month Returns'!T192*'Final Portfolio'!$J$8</f>
        <v>-8.5048404500283944E-3</v>
      </c>
      <c r="X192" s="113">
        <f>'Stocks 1 Month Returns'!U192*'Final Portfolio'!$J$9</f>
        <v>8.8775091718174437E-4</v>
      </c>
      <c r="Y192" s="113">
        <f>'Stocks 1 Month Returns'!V192*'Final Portfolio'!$J$10</f>
        <v>1.5033761656349954E-3</v>
      </c>
      <c r="Z192" s="113">
        <f>'Stocks 1 Month Returns'!W192*'Final Portfolio'!$J$11</f>
        <v>-9.3533850811789564E-3</v>
      </c>
      <c r="AA192" s="113">
        <f>'Stocks 1 Month Returns'!X192*'Final Portfolio'!$J$12</f>
        <v>1.2667211445527042E-2</v>
      </c>
      <c r="AB192" s="113">
        <f>'Stocks 1 Month Returns'!Y192*'Final Portfolio'!$J$13</f>
        <v>3.5637601823608422E-2</v>
      </c>
      <c r="AC192" s="113">
        <f t="shared" si="15"/>
        <v>6.2730426067524159E-2</v>
      </c>
      <c r="AD192" s="113">
        <f t="shared" si="16"/>
        <v>0.23021144655925663</v>
      </c>
      <c r="AE192" s="113">
        <f t="shared" si="17"/>
        <v>0.31486647141544327</v>
      </c>
      <c r="AI192" s="355">
        <v>188</v>
      </c>
      <c r="AJ192" s="355">
        <f>IF('Optimal Portfolio MAIN'!M190&gt;=0,0,1)</f>
        <v>1</v>
      </c>
      <c r="AK192" s="355">
        <f>IF('Optimal Portfolio MAIN'!N190&gt;=0,0,1)</f>
        <v>0</v>
      </c>
      <c r="AQ192" s="39">
        <v>159</v>
      </c>
      <c r="AR192" s="5">
        <f>IF('Optimal Portfolio MAIN'!AD178&gt;=0,0,1)</f>
        <v>0</v>
      </c>
      <c r="AS192" s="5">
        <f>IF('Optimal Portfolio MAIN'!AE178&gt;=0,0,1)</f>
        <v>0</v>
      </c>
      <c r="AY192" s="372">
        <v>188</v>
      </c>
      <c r="AZ192" s="372">
        <f>IF('Optimal Portfolio MAIN'!M190&gt;=0,0,1)</f>
        <v>1</v>
      </c>
      <c r="BA192" s="372">
        <f>IF('Optimal Portfolio MAIN'!N190&gt;=0,0,1)</f>
        <v>0</v>
      </c>
      <c r="BB192" s="391"/>
      <c r="BC192" s="391"/>
      <c r="BE192" s="39">
        <v>159</v>
      </c>
      <c r="BF192" s="222"/>
      <c r="BG192" s="222"/>
      <c r="BH192" s="400"/>
      <c r="BI192" s="400"/>
      <c r="BM192" s="193">
        <v>188</v>
      </c>
      <c r="BN192" s="366">
        <f ca="1">NORMINV(RAND(),$BR$2,$BR$3)</f>
        <v>-1.7583170189140792E-2</v>
      </c>
      <c r="BO192" s="361">
        <f ca="1">BN192-BN$296</f>
        <v>4.7908631054186905E-3</v>
      </c>
      <c r="BP192" s="367">
        <f ca="1">BN192-BN$301</f>
        <v>1.3158578336043156E-2</v>
      </c>
      <c r="BT192" s="193">
        <v>188</v>
      </c>
      <c r="BU192" s="356">
        <f ca="1">IF(BO192&gt;=0,0,1)</f>
        <v>0</v>
      </c>
      <c r="BV192" s="355">
        <f ca="1">IF(BP192&gt;=0,0,1)</f>
        <v>0</v>
      </c>
      <c r="BZ192" s="193">
        <v>188</v>
      </c>
      <c r="CA192" s="368">
        <f ca="1">NORMINV(RAND(),CE$2,CE$3)</f>
        <v>-0.10696403966365864</v>
      </c>
      <c r="CB192" s="166">
        <f ca="1">CA192-CA$389</f>
        <v>-3.4312423055106692E-2</v>
      </c>
      <c r="CC192" s="166">
        <f ca="1">CA192-CA$394</f>
        <v>-6.078729657832474E-3</v>
      </c>
      <c r="CG192" s="193">
        <v>188</v>
      </c>
      <c r="CH192" s="193">
        <f ca="1">IF(CB192&gt;=0,0,1)</f>
        <v>1</v>
      </c>
      <c r="CI192" s="193">
        <f ca="1">IF(CC192&gt;=0,0,1)</f>
        <v>1</v>
      </c>
    </row>
    <row r="193" spans="1:87" ht="15.6">
      <c r="A193" s="342">
        <v>45714</v>
      </c>
      <c r="B193" s="113">
        <f>'Stocks 1 Day Returns'!B88*'Final Portfolio'!$C$3</f>
        <v>3.7060926263110618E-3</v>
      </c>
      <c r="C193" s="113">
        <f>'Stocks 1 Day Returns'!C88*'Final Portfolio'!$C$4</f>
        <v>-4.3423011900589612E-5</v>
      </c>
      <c r="D193" s="113">
        <f>'Stocks 1 Day Returns'!D88*'Final Portfolio'!$C$5</f>
        <v>-5.44386935793083E-4</v>
      </c>
      <c r="E193" s="113">
        <f>'Stocks 1 Day Returns'!E88*'Final Portfolio'!$C$6</f>
        <v>-2.5075056324068709E-3</v>
      </c>
      <c r="F193" s="113">
        <f>'Stocks 1 Day Returns'!F88*'Final Portfolio'!$C$7</f>
        <v>4.2457409721512684E-4</v>
      </c>
      <c r="G193" s="113">
        <f>'Stocks 1 Day Returns'!G88*'Final Portfolio'!$C$8</f>
        <v>-2.8748997937923183E-4</v>
      </c>
      <c r="H193" s="113">
        <f>'Stocks 1 Day Returns'!H88*'Final Portfolio'!$C$9</f>
        <v>6.5069027504902175E-4</v>
      </c>
      <c r="I193" s="113">
        <f>'Stocks 1 Day Returns'!I88*'Final Portfolio'!$C$10</f>
        <v>-1.1809567831781019E-3</v>
      </c>
      <c r="J193" s="113">
        <f>'Stocks 1 Day Returns'!J88*'Final Portfolio'!$C$11</f>
        <v>2.9320964514810656E-3</v>
      </c>
      <c r="K193" s="113">
        <f>'Stocks 1 Day Returns'!K88*'Final Portfolio'!$C$12</f>
        <v>-1.3788999431781357E-3</v>
      </c>
      <c r="L193" s="252">
        <f t="shared" si="12"/>
        <v>1.7707911642202622E-3</v>
      </c>
      <c r="M193" s="113">
        <f t="shared" si="13"/>
        <v>2.0182320860839282E-2</v>
      </c>
      <c r="N193" s="113">
        <f t="shared" si="14"/>
        <v>2.9503492159014821E-2</v>
      </c>
      <c r="Q193" s="227">
        <v>45560</v>
      </c>
      <c r="R193" s="113">
        <f>'Stocks 1 Month Returns'!O193*'Final Portfolio'!$J$3</f>
        <v>1.8679587257542287E-2</v>
      </c>
      <c r="S193" s="113">
        <f>'Stocks 1 Month Returns'!P193*'Final Portfolio'!$J$4</f>
        <v>4.0372681950266552E-4</v>
      </c>
      <c r="T193" s="113">
        <f>'Stocks 1 Month Returns'!Q193*'Final Portfolio'!$J$6</f>
        <v>4.5218082673089558E-3</v>
      </c>
      <c r="U193" s="113">
        <f>'Stocks 1 Month Returns'!R193*'Final Portfolio'!$J$6</f>
        <v>4.044963557269075E-3</v>
      </c>
      <c r="V193" s="113">
        <f>'Stocks 1 Month Returns'!S193*'Final Portfolio'!$J$7</f>
        <v>5.9109644225840714E-3</v>
      </c>
      <c r="W193" s="113">
        <f>'Stocks 1 Month Returns'!T193*'Final Portfolio'!$J$8</f>
        <v>-9.4960429468043846E-3</v>
      </c>
      <c r="X193" s="113">
        <f>'Stocks 1 Month Returns'!U193*'Final Portfolio'!$J$9</f>
        <v>-7.2560740081494754E-3</v>
      </c>
      <c r="Y193" s="113">
        <f>'Stocks 1 Month Returns'!V193*'Final Portfolio'!$J$10</f>
        <v>-7.8007272033151051E-4</v>
      </c>
      <c r="Z193" s="113">
        <f>'Stocks 1 Month Returns'!W193*'Final Portfolio'!$J$11</f>
        <v>-1.0994456761204974E-2</v>
      </c>
      <c r="AA193" s="113">
        <f>'Stocks 1 Month Returns'!X193*'Final Portfolio'!$J$12</f>
        <v>1.3782940081354882E-2</v>
      </c>
      <c r="AB193" s="113">
        <f>'Stocks 1 Month Returns'!Y193*'Final Portfolio'!$J$13</f>
        <v>2.9201094358372703E-2</v>
      </c>
      <c r="AC193" s="113">
        <f t="shared" si="15"/>
        <v>4.8018438327444291E-2</v>
      </c>
      <c r="AD193" s="113">
        <f t="shared" si="16"/>
        <v>0.21549945881917676</v>
      </c>
      <c r="AE193" s="113">
        <f t="shared" si="17"/>
        <v>0.3001544836753634</v>
      </c>
      <c r="AI193" s="355">
        <v>189</v>
      </c>
      <c r="AJ193" s="355">
        <f>IF('Optimal Portfolio MAIN'!M191&gt;=0,0,1)</f>
        <v>0</v>
      </c>
      <c r="AK193" s="355">
        <f>IF('Optimal Portfolio MAIN'!N191&gt;=0,0,1)</f>
        <v>0</v>
      </c>
      <c r="AQ193" s="39">
        <v>160</v>
      </c>
      <c r="AR193" s="5">
        <f>IF('Optimal Portfolio MAIN'!AD179&gt;=0,0,1)</f>
        <v>0</v>
      </c>
      <c r="AS193" s="5">
        <f>IF('Optimal Portfolio MAIN'!AE179&gt;=0,0,1)</f>
        <v>0</v>
      </c>
      <c r="AY193" s="372">
        <v>189</v>
      </c>
      <c r="AZ193" s="372">
        <f>IF('Optimal Portfolio MAIN'!M191&gt;=0,0,1)</f>
        <v>0</v>
      </c>
      <c r="BA193" s="372">
        <f>IF('Optimal Portfolio MAIN'!N191&gt;=0,0,1)</f>
        <v>0</v>
      </c>
      <c r="BB193" s="391"/>
      <c r="BC193" s="391"/>
      <c r="BE193" s="39">
        <v>160</v>
      </c>
      <c r="BF193" s="222"/>
      <c r="BG193" s="222"/>
      <c r="BH193" s="400"/>
      <c r="BI193" s="400"/>
      <c r="BM193" s="193">
        <v>189</v>
      </c>
      <c r="BN193" s="366">
        <f ca="1">NORMINV(RAND(),$BR$2,$BR$3)</f>
        <v>3.3904475272582259E-2</v>
      </c>
      <c r="BO193" s="361">
        <f ca="1">BN193-BN$296</f>
        <v>5.6278508567141741E-2</v>
      </c>
      <c r="BP193" s="367">
        <f ca="1">BN193-BN$301</f>
        <v>6.4646223797766203E-2</v>
      </c>
      <c r="BT193" s="193">
        <v>189</v>
      </c>
      <c r="BU193" s="356">
        <f ca="1">IF(BO193&gt;=0,0,1)</f>
        <v>0</v>
      </c>
      <c r="BV193" s="355">
        <f ca="1">IF(BP193&gt;=0,0,1)</f>
        <v>0</v>
      </c>
      <c r="BZ193" s="193">
        <v>189</v>
      </c>
      <c r="CA193" s="368">
        <f ca="1">NORMINV(RAND(),CE$2,CE$3)</f>
        <v>-6.2261928755791719E-3</v>
      </c>
      <c r="CB193" s="166">
        <f ca="1">CA193-CA$389</f>
        <v>6.6425423732972777E-2</v>
      </c>
      <c r="CC193" s="166">
        <f ca="1">CA193-CA$394</f>
        <v>9.4659117130246995E-2</v>
      </c>
      <c r="CG193" s="193">
        <v>189</v>
      </c>
      <c r="CH193" s="193">
        <f ca="1">IF(CB193&gt;=0,0,1)</f>
        <v>0</v>
      </c>
      <c r="CI193" s="193">
        <f ca="1">IF(CC193&gt;=0,0,1)</f>
        <v>0</v>
      </c>
    </row>
    <row r="194" spans="1:87" ht="15.6">
      <c r="A194" s="342">
        <v>45715</v>
      </c>
      <c r="B194" s="113">
        <f>'Stocks 1 Day Returns'!B87*'Final Portfolio'!$C$3</f>
        <v>6.5201113740620542E-4</v>
      </c>
      <c r="C194" s="113">
        <f>'Stocks 1 Day Returns'!C87*'Final Portfolio'!$C$4</f>
        <v>8.2730487458623878E-4</v>
      </c>
      <c r="D194" s="113">
        <f>'Stocks 1 Day Returns'!D87*'Final Portfolio'!$C$5</f>
        <v>1.1354511348010375E-3</v>
      </c>
      <c r="E194" s="113">
        <f>'Stocks 1 Day Returns'!E87*'Final Portfolio'!$C$6</f>
        <v>1.0508240253646872E-3</v>
      </c>
      <c r="F194" s="113">
        <f>'Stocks 1 Day Returns'!F87*'Final Portfolio'!$C$7</f>
        <v>-2.4665122203323476E-3</v>
      </c>
      <c r="G194" s="113">
        <f>'Stocks 1 Day Returns'!G87*'Final Portfolio'!$C$8</f>
        <v>-1.7202731649113679E-4</v>
      </c>
      <c r="H194" s="113">
        <f>'Stocks 1 Day Returns'!H87*'Final Portfolio'!$C$9</f>
        <v>6.4762013411653993E-4</v>
      </c>
      <c r="I194" s="113">
        <f>'Stocks 1 Day Returns'!I87*'Final Portfolio'!$C$10</f>
        <v>-5.7614764301144319E-4</v>
      </c>
      <c r="J194" s="113">
        <f>'Stocks 1 Day Returns'!J87*'Final Portfolio'!$C$11</f>
        <v>-2.1404826177842374E-3</v>
      </c>
      <c r="K194" s="113">
        <f>'Stocks 1 Day Returns'!K87*'Final Portfolio'!$C$12</f>
        <v>-8.7450809988005591E-4</v>
      </c>
      <c r="L194" s="252">
        <f t="shared" si="12"/>
        <v>-1.916466591224512E-3</v>
      </c>
      <c r="M194" s="113">
        <f t="shared" si="13"/>
        <v>1.6495063105394506E-2</v>
      </c>
      <c r="N194" s="113">
        <f t="shared" si="14"/>
        <v>2.5816234403570046E-2</v>
      </c>
      <c r="Q194" s="227">
        <v>45561</v>
      </c>
      <c r="R194" s="113">
        <f>'Stocks 1 Month Returns'!O194*'Final Portfolio'!$J$3</f>
        <v>2.3188358492017058E-2</v>
      </c>
      <c r="S194" s="113">
        <f>'Stocks 1 Month Returns'!P194*'Final Portfolio'!$J$4</f>
        <v>1.3059634103291895E-3</v>
      </c>
      <c r="T194" s="113">
        <f>'Stocks 1 Month Returns'!Q194*'Final Portfolio'!$J$6</f>
        <v>4.8685253306094542E-3</v>
      </c>
      <c r="U194" s="113">
        <f>'Stocks 1 Month Returns'!R194*'Final Portfolio'!$J$6</f>
        <v>5.6556278031444232E-3</v>
      </c>
      <c r="V194" s="113">
        <f>'Stocks 1 Month Returns'!S194*'Final Portfolio'!$J$7</f>
        <v>9.6663807437246101E-3</v>
      </c>
      <c r="W194" s="113">
        <f>'Stocks 1 Month Returns'!T194*'Final Portfolio'!$J$8</f>
        <v>-9.1711597314557587E-3</v>
      </c>
      <c r="X194" s="113">
        <f>'Stocks 1 Month Returns'!U194*'Final Portfolio'!$J$9</f>
        <v>-6.8150684172486285E-3</v>
      </c>
      <c r="Y194" s="113">
        <f>'Stocks 1 Month Returns'!V194*'Final Portfolio'!$J$10</f>
        <v>-1.6038196304330042E-3</v>
      </c>
      <c r="Z194" s="113">
        <f>'Stocks 1 Month Returns'!W194*'Final Portfolio'!$J$11</f>
        <v>-8.5506912267752644E-3</v>
      </c>
      <c r="AA194" s="113">
        <f>'Stocks 1 Month Returns'!X194*'Final Portfolio'!$J$12</f>
        <v>1.4333433569045328E-2</v>
      </c>
      <c r="AB194" s="113">
        <f>'Stocks 1 Month Returns'!Y194*'Final Portfolio'!$J$13</f>
        <v>3.7583237624960519E-2</v>
      </c>
      <c r="AC194" s="113">
        <f t="shared" si="15"/>
        <v>7.0460787967917937E-2</v>
      </c>
      <c r="AD194" s="113">
        <f t="shared" si="16"/>
        <v>0.23794180845965041</v>
      </c>
      <c r="AE194" s="113">
        <f t="shared" si="17"/>
        <v>0.32259683331583705</v>
      </c>
      <c r="AI194" s="355">
        <v>190</v>
      </c>
      <c r="AJ194" s="355">
        <f>IF('Optimal Portfolio MAIN'!M192&gt;=0,0,1)</f>
        <v>0</v>
      </c>
      <c r="AK194" s="355">
        <f>IF('Optimal Portfolio MAIN'!N192&gt;=0,0,1)</f>
        <v>0</v>
      </c>
      <c r="AQ194" s="39">
        <v>161</v>
      </c>
      <c r="AR194" s="5">
        <f>IF('Optimal Portfolio MAIN'!AD180&gt;=0,0,1)</f>
        <v>0</v>
      </c>
      <c r="AS194" s="5">
        <f>IF('Optimal Portfolio MAIN'!AE180&gt;=0,0,1)</f>
        <v>0</v>
      </c>
      <c r="AY194" s="372">
        <v>190</v>
      </c>
      <c r="AZ194" s="372">
        <f>IF('Optimal Portfolio MAIN'!M192&gt;=0,0,1)</f>
        <v>0</v>
      </c>
      <c r="BA194" s="372">
        <f>IF('Optimal Portfolio MAIN'!N192&gt;=0,0,1)</f>
        <v>0</v>
      </c>
      <c r="BB194" s="391"/>
      <c r="BC194" s="391"/>
      <c r="BE194" s="39">
        <v>161</v>
      </c>
      <c r="BF194" s="222"/>
      <c r="BG194" s="222"/>
      <c r="BH194" s="400"/>
      <c r="BI194" s="400"/>
      <c r="BM194" s="193">
        <v>190</v>
      </c>
      <c r="BN194" s="366">
        <f ca="1">NORMINV(RAND(),$BR$2,$BR$3)</f>
        <v>-5.963165432151551E-3</v>
      </c>
      <c r="BO194" s="361">
        <f ca="1">BN194-BN$296</f>
        <v>1.6410867862407932E-2</v>
      </c>
      <c r="BP194" s="367">
        <f ca="1">BN194-BN$301</f>
        <v>2.4778583093032398E-2</v>
      </c>
      <c r="BT194" s="193">
        <v>190</v>
      </c>
      <c r="BU194" s="356">
        <f ca="1">IF(BO194&gt;=0,0,1)</f>
        <v>0</v>
      </c>
      <c r="BV194" s="355">
        <f ca="1">IF(BP194&gt;=0,0,1)</f>
        <v>0</v>
      </c>
      <c r="BZ194" s="193">
        <v>190</v>
      </c>
      <c r="CA194" s="368">
        <f ca="1">NORMINV(RAND(),CE$2,CE$3)</f>
        <v>-5.6101393264034113E-3</v>
      </c>
      <c r="CB194" s="166">
        <f ca="1">CA194-CA$389</f>
        <v>6.7041477282148543E-2</v>
      </c>
      <c r="CC194" s="166">
        <f ca="1">CA194-CA$394</f>
        <v>9.527517067942276E-2</v>
      </c>
      <c r="CG194" s="193">
        <v>190</v>
      </c>
      <c r="CH194" s="193">
        <f ca="1">IF(CB194&gt;=0,0,1)</f>
        <v>0</v>
      </c>
      <c r="CI194" s="193">
        <f ca="1">IF(CC194&gt;=0,0,1)</f>
        <v>0</v>
      </c>
    </row>
    <row r="195" spans="1:87" ht="15.6">
      <c r="A195" s="342">
        <v>45716</v>
      </c>
      <c r="B195" s="113">
        <f>'Stocks 1 Day Returns'!B86*'Final Portfolio'!$C$3</f>
        <v>1.7142027872186106E-3</v>
      </c>
      <c r="C195" s="113">
        <f>'Stocks 1 Day Returns'!C86*'Final Portfolio'!$C$4</f>
        <v>1.6003745616918329E-3</v>
      </c>
      <c r="D195" s="113">
        <f>'Stocks 1 Day Returns'!D86*'Final Portfolio'!$C$5</f>
        <v>1.0853813879635843E-3</v>
      </c>
      <c r="E195" s="113">
        <f>'Stocks 1 Day Returns'!E86*'Final Portfolio'!$C$6</f>
        <v>2.9538436878245644E-4</v>
      </c>
      <c r="F195" s="113">
        <f>'Stocks 1 Day Returns'!F86*'Final Portfolio'!$C$7</f>
        <v>1.0018095691524387E-3</v>
      </c>
      <c r="G195" s="113">
        <f>'Stocks 1 Day Returns'!G86*'Final Portfolio'!$C$8</f>
        <v>2.1157634422433701E-3</v>
      </c>
      <c r="H195" s="113">
        <f>'Stocks 1 Day Returns'!H86*'Final Portfolio'!$C$9</f>
        <v>1.3162373947166928E-3</v>
      </c>
      <c r="I195" s="113">
        <f>'Stocks 1 Day Returns'!I86*'Final Portfolio'!$C$10</f>
        <v>2.3158502453096163E-3</v>
      </c>
      <c r="J195" s="113">
        <f>'Stocks 1 Day Returns'!J86*'Final Portfolio'!$C$11</f>
        <v>1.1447433747587099E-3</v>
      </c>
      <c r="K195" s="113">
        <f>'Stocks 1 Day Returns'!K86*'Final Portfolio'!$C$12</f>
        <v>1.573078066922662E-3</v>
      </c>
      <c r="L195" s="252">
        <f t="shared" ref="L195:L258" si="18">SUM(B195:K195)</f>
        <v>1.4162825198759974E-2</v>
      </c>
      <c r="M195" s="113">
        <f t="shared" ref="M195:M258" si="19">$L195-$L$293</f>
        <v>3.2574354895378993E-2</v>
      </c>
      <c r="N195" s="113">
        <f t="shared" ref="N195:N258" si="20">$L195-$L$297</f>
        <v>4.1895526193554536E-2</v>
      </c>
      <c r="Q195" s="227">
        <v>45562</v>
      </c>
      <c r="R195" s="113">
        <f>'Stocks 1 Month Returns'!O195*'Final Portfolio'!$J$3</f>
        <v>2.00281363312119E-2</v>
      </c>
      <c r="S195" s="113">
        <f>'Stocks 1 Month Returns'!P195*'Final Portfolio'!$J$4</f>
        <v>1.5572300514692827E-4</v>
      </c>
      <c r="T195" s="113">
        <f>'Stocks 1 Month Returns'!Q195*'Final Portfolio'!$J$6</f>
        <v>3.7577670580071221E-3</v>
      </c>
      <c r="U195" s="113">
        <f>'Stocks 1 Month Returns'!R195*'Final Portfolio'!$J$6</f>
        <v>5.0614171059005213E-3</v>
      </c>
      <c r="V195" s="113">
        <f>'Stocks 1 Month Returns'!S195*'Final Portfolio'!$J$7</f>
        <v>1.0437272836240892E-2</v>
      </c>
      <c r="W195" s="113">
        <f>'Stocks 1 Month Returns'!T195*'Final Portfolio'!$J$8</f>
        <v>-8.73718552417997E-3</v>
      </c>
      <c r="X195" s="113">
        <f>'Stocks 1 Month Returns'!U195*'Final Portfolio'!$J$9</f>
        <v>-6.0661647902270615E-3</v>
      </c>
      <c r="Y195" s="113">
        <f>'Stocks 1 Month Returns'!V195*'Final Portfolio'!$J$10</f>
        <v>-2.4337621935738074E-4</v>
      </c>
      <c r="Z195" s="113">
        <f>'Stocks 1 Month Returns'!W195*'Final Portfolio'!$J$11</f>
        <v>-8.2983045817571332E-3</v>
      </c>
      <c r="AA195" s="113">
        <f>'Stocks 1 Month Returns'!X195*'Final Portfolio'!$J$12</f>
        <v>1.1393980134937719E-2</v>
      </c>
      <c r="AB195" s="113">
        <f>'Stocks 1 Month Returns'!Y195*'Final Portfolio'!$J$13</f>
        <v>3.6947135187205715E-2</v>
      </c>
      <c r="AC195" s="113">
        <f t="shared" si="15"/>
        <v>6.4436400543129255E-2</v>
      </c>
      <c r="AD195" s="113">
        <f t="shared" si="16"/>
        <v>0.23191742103486174</v>
      </c>
      <c r="AE195" s="113">
        <f t="shared" si="17"/>
        <v>0.31657244589104838</v>
      </c>
      <c r="AI195" s="355">
        <v>191</v>
      </c>
      <c r="AJ195" s="355">
        <f>IF('Optimal Portfolio MAIN'!M193&gt;=0,0,1)</f>
        <v>0</v>
      </c>
      <c r="AK195" s="355">
        <f>IF('Optimal Portfolio MAIN'!N193&gt;=0,0,1)</f>
        <v>0</v>
      </c>
      <c r="AQ195" s="39">
        <v>162</v>
      </c>
      <c r="AR195" s="5">
        <f>IF('Optimal Portfolio MAIN'!AD181&gt;=0,0,1)</f>
        <v>0</v>
      </c>
      <c r="AS195" s="5">
        <f>IF('Optimal Portfolio MAIN'!AE181&gt;=0,0,1)</f>
        <v>0</v>
      </c>
      <c r="AY195" s="372">
        <v>191</v>
      </c>
      <c r="AZ195" s="372">
        <f>IF('Optimal Portfolio MAIN'!M193&gt;=0,0,1)</f>
        <v>0</v>
      </c>
      <c r="BA195" s="372">
        <f>IF('Optimal Portfolio MAIN'!N193&gt;=0,0,1)</f>
        <v>0</v>
      </c>
      <c r="BB195" s="391"/>
      <c r="BC195" s="391"/>
      <c r="BE195" s="39">
        <v>162</v>
      </c>
      <c r="BF195" s="222"/>
      <c r="BG195" s="222"/>
      <c r="BH195" s="400"/>
      <c r="BI195" s="400"/>
      <c r="BM195" s="193">
        <v>191</v>
      </c>
      <c r="BN195" s="366">
        <f ca="1">NORMINV(RAND(),$BR$2,$BR$3)</f>
        <v>-4.1126768412146049E-3</v>
      </c>
      <c r="BO195" s="361">
        <f ca="1">BN195-BN$296</f>
        <v>1.8261356453344878E-2</v>
      </c>
      <c r="BP195" s="367">
        <f ca="1">BN195-BN$301</f>
        <v>2.6629071683969344E-2</v>
      </c>
      <c r="BT195" s="193">
        <v>191</v>
      </c>
      <c r="BU195" s="356">
        <f ca="1">IF(BO195&gt;=0,0,1)</f>
        <v>0</v>
      </c>
      <c r="BV195" s="355">
        <f ca="1">IF(BP195&gt;=0,0,1)</f>
        <v>0</v>
      </c>
      <c r="BZ195" s="193">
        <v>191</v>
      </c>
      <c r="CA195" s="368">
        <f ca="1">NORMINV(RAND(),CE$2,CE$3)</f>
        <v>9.2112137842638317E-2</v>
      </c>
      <c r="CB195" s="166">
        <f ca="1">CA195-CA$389</f>
        <v>0.16476375445119026</v>
      </c>
      <c r="CC195" s="166">
        <f ca="1">CA195-CA$394</f>
        <v>0.19299744784846448</v>
      </c>
      <c r="CG195" s="193">
        <v>191</v>
      </c>
      <c r="CH195" s="193">
        <f ca="1">IF(CB195&gt;=0,0,1)</f>
        <v>0</v>
      </c>
      <c r="CI195" s="193">
        <f ca="1">IF(CC195&gt;=0,0,1)</f>
        <v>0</v>
      </c>
    </row>
    <row r="196" spans="1:87" ht="15.6">
      <c r="A196" s="342">
        <v>45721</v>
      </c>
      <c r="B196" s="113">
        <f>'Stocks 1 Day Returns'!B85*'Final Portfolio'!$C$3</f>
        <v>-3.8706288740059948E-3</v>
      </c>
      <c r="C196" s="113">
        <f>'Stocks 1 Day Returns'!C85*'Final Portfolio'!$C$4</f>
        <v>-1.9163892164064667E-5</v>
      </c>
      <c r="D196" s="113">
        <f>'Stocks 1 Day Returns'!D85*'Final Portfolio'!$C$5</f>
        <v>7.6713125258283111E-5</v>
      </c>
      <c r="E196" s="113">
        <f>'Stocks 1 Day Returns'!E85*'Final Portfolio'!$C$6</f>
        <v>1.181137807338104E-3</v>
      </c>
      <c r="F196" s="113">
        <f>'Stocks 1 Day Returns'!F85*'Final Portfolio'!$C$7</f>
        <v>-1.4396923000621118E-4</v>
      </c>
      <c r="G196" s="113">
        <f>'Stocks 1 Day Returns'!G85*'Final Portfolio'!$C$8</f>
        <v>-6.9194633219162971E-4</v>
      </c>
      <c r="H196" s="113">
        <f>'Stocks 1 Day Returns'!H85*'Final Portfolio'!$C$9</f>
        <v>-6.4278700646481666E-4</v>
      </c>
      <c r="I196" s="113">
        <f>'Stocks 1 Day Returns'!I85*'Final Portfolio'!$C$10</f>
        <v>-2.5835490799368531E-4</v>
      </c>
      <c r="J196" s="113">
        <f>'Stocks 1 Day Returns'!J85*'Final Portfolio'!$C$11</f>
        <v>1.6634623422564032E-3</v>
      </c>
      <c r="K196" s="113">
        <f>'Stocks 1 Day Returns'!K85*'Final Portfolio'!$C$12</f>
        <v>-6.0910327539454023E-4</v>
      </c>
      <c r="L196" s="252">
        <f t="shared" si="18"/>
        <v>-3.3146402433681518E-3</v>
      </c>
      <c r="M196" s="113">
        <f t="shared" si="19"/>
        <v>1.5096889453250866E-2</v>
      </c>
      <c r="N196" s="113">
        <f t="shared" si="20"/>
        <v>2.4418060751426406E-2</v>
      </c>
      <c r="Q196" s="227">
        <v>45566</v>
      </c>
      <c r="R196" s="113">
        <f>'Stocks 1 Month Returns'!O196*'Final Portfolio'!$J$3</f>
        <v>4.9386042153998222E-3</v>
      </c>
      <c r="S196" s="113">
        <f>'Stocks 1 Month Returns'!P196*'Final Portfolio'!$J$4</f>
        <v>6.2149123638004504E-4</v>
      </c>
      <c r="T196" s="113">
        <f>'Stocks 1 Month Returns'!Q196*'Final Portfolio'!$J$6</f>
        <v>2.2399270854784169E-3</v>
      </c>
      <c r="U196" s="113">
        <f>'Stocks 1 Month Returns'!R196*'Final Portfolio'!$J$6</f>
        <v>5.0956289462936689E-3</v>
      </c>
      <c r="V196" s="113">
        <f>'Stocks 1 Month Returns'!S196*'Final Portfolio'!$J$7</f>
        <v>7.8929913151984717E-3</v>
      </c>
      <c r="W196" s="113">
        <f>'Stocks 1 Month Returns'!T196*'Final Portfolio'!$J$8</f>
        <v>-8.0332502150012308E-3</v>
      </c>
      <c r="X196" s="113">
        <f>'Stocks 1 Month Returns'!U196*'Final Portfolio'!$J$9</f>
        <v>-9.7213147735575548E-3</v>
      </c>
      <c r="Y196" s="113">
        <f>'Stocks 1 Month Returns'!V196*'Final Portfolio'!$J$10</f>
        <v>2.8243075034239994E-3</v>
      </c>
      <c r="Z196" s="113">
        <f>'Stocks 1 Month Returns'!W196*'Final Portfolio'!$J$11</f>
        <v>-9.5198609646037664E-3</v>
      </c>
      <c r="AA196" s="113">
        <f>'Stocks 1 Month Returns'!X196*'Final Portfolio'!$J$12</f>
        <v>6.2903408647144079E-3</v>
      </c>
      <c r="AB196" s="113">
        <f>'Stocks 1 Month Returns'!Y196*'Final Portfolio'!$J$13</f>
        <v>3.0215211147492704E-2</v>
      </c>
      <c r="AC196" s="113">
        <f t="shared" si="15"/>
        <v>3.2844076361218985E-2</v>
      </c>
      <c r="AD196" s="113">
        <f t="shared" si="16"/>
        <v>0.20032509685295147</v>
      </c>
      <c r="AE196" s="113">
        <f t="shared" si="17"/>
        <v>0.28498012170913811</v>
      </c>
      <c r="AI196" s="355">
        <v>192</v>
      </c>
      <c r="AJ196" s="355">
        <f>IF('Optimal Portfolio MAIN'!M194&gt;=0,0,1)</f>
        <v>0</v>
      </c>
      <c r="AK196" s="355">
        <f>IF('Optimal Portfolio MAIN'!N194&gt;=0,0,1)</f>
        <v>0</v>
      </c>
      <c r="AQ196" s="39">
        <v>163</v>
      </c>
      <c r="AR196" s="5">
        <f>IF('Optimal Portfolio MAIN'!AD182&gt;=0,0,1)</f>
        <v>0</v>
      </c>
      <c r="AS196" s="5">
        <f>IF('Optimal Portfolio MAIN'!AE182&gt;=0,0,1)</f>
        <v>0</v>
      </c>
      <c r="AY196" s="372">
        <v>192</v>
      </c>
      <c r="AZ196" s="372">
        <f>IF('Optimal Portfolio MAIN'!M194&gt;=0,0,1)</f>
        <v>0</v>
      </c>
      <c r="BA196" s="372">
        <f>IF('Optimal Portfolio MAIN'!N194&gt;=0,0,1)</f>
        <v>0</v>
      </c>
      <c r="BB196" s="391"/>
      <c r="BC196" s="391"/>
      <c r="BE196" s="39">
        <v>163</v>
      </c>
      <c r="BF196" s="222"/>
      <c r="BG196" s="222"/>
      <c r="BH196" s="400"/>
      <c r="BI196" s="400"/>
      <c r="BM196" s="193">
        <v>192</v>
      </c>
      <c r="BN196" s="366">
        <f ca="1">NORMINV(RAND(),$BR$2,$BR$3)</f>
        <v>3.7508543150617635E-2</v>
      </c>
      <c r="BO196" s="361">
        <f ca="1">BN196-BN$296</f>
        <v>5.9882576445177117E-2</v>
      </c>
      <c r="BP196" s="367">
        <f ca="1">BN196-BN$301</f>
        <v>6.8250291675801586E-2</v>
      </c>
      <c r="BT196" s="193">
        <v>192</v>
      </c>
      <c r="BU196" s="356">
        <f ca="1">IF(BO196&gt;=0,0,1)</f>
        <v>0</v>
      </c>
      <c r="BV196" s="355">
        <f ca="1">IF(BP196&gt;=0,0,1)</f>
        <v>0</v>
      </c>
      <c r="BZ196" s="193">
        <v>192</v>
      </c>
      <c r="CA196" s="368">
        <f ca="1">NORMINV(RAND(),CE$2,CE$3)</f>
        <v>-4.7980533458359377E-2</v>
      </c>
      <c r="CB196" s="166">
        <f ca="1">CA196-CA$389</f>
        <v>2.467108315019257E-2</v>
      </c>
      <c r="CC196" s="166">
        <f ca="1">CA196-CA$394</f>
        <v>5.2904776547466788E-2</v>
      </c>
      <c r="CG196" s="193">
        <v>192</v>
      </c>
      <c r="CH196" s="193">
        <f ca="1">IF(CB196&gt;=0,0,1)</f>
        <v>0</v>
      </c>
      <c r="CI196" s="193">
        <f ca="1">IF(CC196&gt;=0,0,1)</f>
        <v>0</v>
      </c>
    </row>
    <row r="197" spans="1:87" ht="15.6">
      <c r="A197" s="342">
        <v>45722</v>
      </c>
      <c r="B197" s="113">
        <f>'Stocks 1 Day Returns'!B84*'Final Portfolio'!$C$3</f>
        <v>-1.5307449107955246E-2</v>
      </c>
      <c r="C197" s="113">
        <f>'Stocks 1 Day Returns'!C84*'Final Portfolio'!$C$4</f>
        <v>-6.7554841496882286E-4</v>
      </c>
      <c r="D197" s="113">
        <f>'Stocks 1 Day Returns'!D84*'Final Portfolio'!$C$5</f>
        <v>1.2710369674074483E-3</v>
      </c>
      <c r="E197" s="113">
        <f>'Stocks 1 Day Returns'!E84*'Final Portfolio'!$C$6</f>
        <v>-8.1150518543201427E-4</v>
      </c>
      <c r="F197" s="113">
        <f>'Stocks 1 Day Returns'!F84*'Final Portfolio'!$C$7</f>
        <v>-3.9605242103177171E-4</v>
      </c>
      <c r="G197" s="113">
        <f>'Stocks 1 Day Returns'!G84*'Final Portfolio'!$C$8</f>
        <v>-2.56230833139951E-4</v>
      </c>
      <c r="H197" s="113">
        <f>'Stocks 1 Day Returns'!H84*'Final Portfolio'!$C$9</f>
        <v>6.8005309683318862E-5</v>
      </c>
      <c r="I197" s="113">
        <f>'Stocks 1 Day Returns'!I84*'Final Portfolio'!$C$10</f>
        <v>-3.3439010266755886E-5</v>
      </c>
      <c r="J197" s="113">
        <f>'Stocks 1 Day Returns'!J84*'Final Portfolio'!$C$11</f>
        <v>-1.4394378680869234E-4</v>
      </c>
      <c r="K197" s="113">
        <f>'Stocks 1 Day Returns'!K84*'Final Portfolio'!$C$12</f>
        <v>3.007440258553862E-3</v>
      </c>
      <c r="L197" s="252">
        <f t="shared" si="18"/>
        <v>-1.3277686223958623E-2</v>
      </c>
      <c r="M197" s="113">
        <f t="shared" si="19"/>
        <v>5.133843472660396E-3</v>
      </c>
      <c r="N197" s="113">
        <f t="shared" si="20"/>
        <v>1.4455014770835935E-2</v>
      </c>
      <c r="Q197" s="227">
        <v>45567</v>
      </c>
      <c r="R197" s="113">
        <f>'Stocks 1 Month Returns'!O197*'Final Portfolio'!$J$3</f>
        <v>1.5547687473148875E-2</v>
      </c>
      <c r="S197" s="113">
        <f>'Stocks 1 Month Returns'!P197*'Final Portfolio'!$J$4</f>
        <v>5.0372317109654199E-3</v>
      </c>
      <c r="T197" s="113">
        <f>'Stocks 1 Month Returns'!Q197*'Final Portfolio'!$J$6</f>
        <v>4.542359773486773E-3</v>
      </c>
      <c r="U197" s="113">
        <f>'Stocks 1 Month Returns'!R197*'Final Portfolio'!$J$6</f>
        <v>7.2274562018034422E-3</v>
      </c>
      <c r="V197" s="113">
        <f>'Stocks 1 Month Returns'!S197*'Final Portfolio'!$J$7</f>
        <v>1.2443616708500152E-2</v>
      </c>
      <c r="W197" s="113">
        <f>'Stocks 1 Month Returns'!T197*'Final Portfolio'!$J$8</f>
        <v>-5.6543028428120206E-3</v>
      </c>
      <c r="X197" s="113">
        <f>'Stocks 1 Month Returns'!U197*'Final Portfolio'!$J$9</f>
        <v>-4.7552268033031675E-3</v>
      </c>
      <c r="Y197" s="113">
        <f>'Stocks 1 Month Returns'!V197*'Final Portfolio'!$J$10</f>
        <v>7.4160212980526434E-3</v>
      </c>
      <c r="Z197" s="113">
        <f>'Stocks 1 Month Returns'!W197*'Final Portfolio'!$J$11</f>
        <v>-1.5076544051625396E-3</v>
      </c>
      <c r="AA197" s="113">
        <f>'Stocks 1 Month Returns'!X197*'Final Portfolio'!$J$12</f>
        <v>9.6119952757498725E-3</v>
      </c>
      <c r="AB197" s="113">
        <f>'Stocks 1 Month Returns'!Y197*'Final Portfolio'!$J$13</f>
        <v>7.1181960810457134E-2</v>
      </c>
      <c r="AC197" s="113">
        <f t="shared" si="15"/>
        <v>0.1210911452008866</v>
      </c>
      <c r="AD197" s="113">
        <f t="shared" si="16"/>
        <v>0.28857216569261906</v>
      </c>
      <c r="AE197" s="113">
        <f t="shared" si="17"/>
        <v>0.37322719054880571</v>
      </c>
      <c r="AI197" s="355">
        <v>193</v>
      </c>
      <c r="AJ197" s="355">
        <f>IF('Optimal Portfolio MAIN'!M195&gt;=0,0,1)</f>
        <v>0</v>
      </c>
      <c r="AK197" s="355">
        <f>IF('Optimal Portfolio MAIN'!N195&gt;=0,0,1)</f>
        <v>0</v>
      </c>
      <c r="AQ197" s="39">
        <v>164</v>
      </c>
      <c r="AR197" s="5">
        <f>IF('Optimal Portfolio MAIN'!AD183&gt;=0,0,1)</f>
        <v>0</v>
      </c>
      <c r="AS197" s="5">
        <f>IF('Optimal Portfolio MAIN'!AE183&gt;=0,0,1)</f>
        <v>0</v>
      </c>
      <c r="AY197" s="372">
        <v>193</v>
      </c>
      <c r="AZ197" s="372">
        <f>IF('Optimal Portfolio MAIN'!M195&gt;=0,0,1)</f>
        <v>0</v>
      </c>
      <c r="BA197" s="372">
        <f>IF('Optimal Portfolio MAIN'!N195&gt;=0,0,1)</f>
        <v>0</v>
      </c>
      <c r="BB197" s="391"/>
      <c r="BC197" s="391"/>
      <c r="BE197" s="39">
        <v>164</v>
      </c>
      <c r="BF197" s="222"/>
      <c r="BG197" s="222"/>
      <c r="BH197" s="400"/>
      <c r="BI197" s="400"/>
      <c r="BM197" s="193">
        <v>193</v>
      </c>
      <c r="BN197" s="366">
        <f ca="1">NORMINV(RAND(),$BR$2,$BR$3)</f>
        <v>-4.6248498652997662E-3</v>
      </c>
      <c r="BO197" s="361">
        <f ca="1">BN197-BN$296</f>
        <v>1.7749183429259716E-2</v>
      </c>
      <c r="BP197" s="367">
        <f ca="1">BN197-BN$301</f>
        <v>2.6116898659884182E-2</v>
      </c>
      <c r="BT197" s="193">
        <v>193</v>
      </c>
      <c r="BU197" s="356">
        <f ca="1">IF(BO197&gt;=0,0,1)</f>
        <v>0</v>
      </c>
      <c r="BV197" s="355">
        <f ca="1">IF(BP197&gt;=0,0,1)</f>
        <v>0</v>
      </c>
      <c r="BZ197" s="193">
        <v>193</v>
      </c>
      <c r="CA197" s="368">
        <f ca="1">NORMINV(RAND(),CE$2,CE$3)</f>
        <v>5.1653131288801564E-2</v>
      </c>
      <c r="CB197" s="166">
        <f ca="1">CA197-CA$389</f>
        <v>0.12430474789735352</v>
      </c>
      <c r="CC197" s="166">
        <f ca="1">CA197-CA$394</f>
        <v>0.15253844129462774</v>
      </c>
      <c r="CG197" s="193">
        <v>193</v>
      </c>
      <c r="CH197" s="193">
        <f ca="1">IF(CB197&gt;=0,0,1)</f>
        <v>0</v>
      </c>
      <c r="CI197" s="193">
        <f ca="1">IF(CC197&gt;=0,0,1)</f>
        <v>0</v>
      </c>
    </row>
    <row r="198" spans="1:87" ht="15.6">
      <c r="A198" s="342">
        <v>45723</v>
      </c>
      <c r="B198" s="113">
        <f>'Stocks 1 Day Returns'!B83*'Final Portfolio'!$C$3</f>
        <v>1.4571223573372194E-3</v>
      </c>
      <c r="C198" s="113">
        <f>'Stocks 1 Day Returns'!C83*'Final Portfolio'!$C$4</f>
        <v>-2.9891025148364169E-4</v>
      </c>
      <c r="D198" s="113">
        <f>'Stocks 1 Day Returns'!D83*'Final Portfolio'!$C$5</f>
        <v>-2.9442587018031316E-3</v>
      </c>
      <c r="E198" s="113">
        <f>'Stocks 1 Day Returns'!E83*'Final Portfolio'!$C$6</f>
        <v>-1.2197020597788343E-3</v>
      </c>
      <c r="F198" s="113">
        <f>'Stocks 1 Day Returns'!F83*'Final Portfolio'!$C$7</f>
        <v>-1.6591437569985522E-3</v>
      </c>
      <c r="G198" s="113">
        <f>'Stocks 1 Day Returns'!G83*'Final Portfolio'!$C$8</f>
        <v>-9.4273983638325286E-4</v>
      </c>
      <c r="H198" s="113">
        <f>'Stocks 1 Day Returns'!H83*'Final Portfolio'!$C$9</f>
        <v>3.1073436311431114E-4</v>
      </c>
      <c r="I198" s="113">
        <f>'Stocks 1 Day Returns'!I83*'Final Portfolio'!$C$10</f>
        <v>1.7468848537816937E-4</v>
      </c>
      <c r="J198" s="113">
        <f>'Stocks 1 Day Returns'!J83*'Final Portfolio'!$C$11</f>
        <v>5.8853312586632845E-4</v>
      </c>
      <c r="K198" s="113">
        <f>'Stocks 1 Day Returns'!K83*'Final Portfolio'!$C$12</f>
        <v>-2.4821341096765482E-3</v>
      </c>
      <c r="L198" s="252">
        <f t="shared" si="18"/>
        <v>-7.015810384427933E-3</v>
      </c>
      <c r="M198" s="113">
        <f t="shared" si="19"/>
        <v>1.1395719312191086E-2</v>
      </c>
      <c r="N198" s="113">
        <f t="shared" si="20"/>
        <v>2.0716890610366627E-2</v>
      </c>
      <c r="Q198" s="227">
        <v>45568</v>
      </c>
      <c r="R198" s="113">
        <f>'Stocks 1 Month Returns'!O198*'Final Portfolio'!$J$3</f>
        <v>2.2184868403263724E-2</v>
      </c>
      <c r="S198" s="113">
        <f>'Stocks 1 Month Returns'!P198*'Final Portfolio'!$J$4</f>
        <v>8.0808002792437088E-3</v>
      </c>
      <c r="T198" s="113">
        <f>'Stocks 1 Month Returns'!Q198*'Final Portfolio'!$J$6</f>
        <v>6.914984118690075E-3</v>
      </c>
      <c r="U198" s="113">
        <f>'Stocks 1 Month Returns'!R198*'Final Portfolio'!$J$6</f>
        <v>1.000746328605521E-2</v>
      </c>
      <c r="V198" s="113">
        <f>'Stocks 1 Month Returns'!S198*'Final Portfolio'!$J$7</f>
        <v>1.5450499467785267E-2</v>
      </c>
      <c r="W198" s="113">
        <f>'Stocks 1 Month Returns'!T198*'Final Portfolio'!$J$8</f>
        <v>-4.5516230333095603E-3</v>
      </c>
      <c r="X198" s="113">
        <f>'Stocks 1 Month Returns'!U198*'Final Portfolio'!$J$9</f>
        <v>-1.1848059120808329E-3</v>
      </c>
      <c r="Y198" s="113">
        <f>'Stocks 1 Month Returns'!V198*'Final Portfolio'!$J$10</f>
        <v>1.2188159765778236E-2</v>
      </c>
      <c r="Z198" s="113">
        <f>'Stocks 1 Month Returns'!W198*'Final Portfolio'!$J$11</f>
        <v>-1.647387103381104E-3</v>
      </c>
      <c r="AA198" s="113">
        <f>'Stocks 1 Month Returns'!X198*'Final Portfolio'!$J$12</f>
        <v>1.3157238490850747E-2</v>
      </c>
      <c r="AB198" s="113">
        <f>'Stocks 1 Month Returns'!Y198*'Final Portfolio'!$J$13</f>
        <v>0.10126228238437163</v>
      </c>
      <c r="AC198" s="113">
        <f t="shared" si="15"/>
        <v>0.18186248014726708</v>
      </c>
      <c r="AD198" s="113">
        <f t="shared" si="16"/>
        <v>0.34934350063899955</v>
      </c>
      <c r="AE198" s="113">
        <f t="shared" si="17"/>
        <v>0.43399852549518619</v>
      </c>
      <c r="AI198" s="355">
        <v>194</v>
      </c>
      <c r="AJ198" s="355">
        <f>IF('Optimal Portfolio MAIN'!M196&gt;=0,0,1)</f>
        <v>0</v>
      </c>
      <c r="AK198" s="355">
        <f>IF('Optimal Portfolio MAIN'!N196&gt;=0,0,1)</f>
        <v>0</v>
      </c>
      <c r="AQ198" s="39">
        <v>165</v>
      </c>
      <c r="AR198" s="5">
        <f>IF('Optimal Portfolio MAIN'!AD184&gt;=0,0,1)</f>
        <v>0</v>
      </c>
      <c r="AS198" s="5">
        <f>IF('Optimal Portfolio MAIN'!AE184&gt;=0,0,1)</f>
        <v>0</v>
      </c>
      <c r="AY198" s="372">
        <v>194</v>
      </c>
      <c r="AZ198" s="372">
        <f>IF('Optimal Portfolio MAIN'!M196&gt;=0,0,1)</f>
        <v>0</v>
      </c>
      <c r="BA198" s="372">
        <f>IF('Optimal Portfolio MAIN'!N196&gt;=0,0,1)</f>
        <v>0</v>
      </c>
      <c r="BB198" s="391"/>
      <c r="BC198" s="391"/>
      <c r="BE198" s="39">
        <v>165</v>
      </c>
      <c r="BF198" s="222"/>
      <c r="BG198" s="222"/>
      <c r="BH198" s="400"/>
      <c r="BI198" s="400"/>
      <c r="BM198" s="193">
        <v>194</v>
      </c>
      <c r="BN198" s="366">
        <f ca="1">NORMINV(RAND(),$BR$2,$BR$3)</f>
        <v>-9.1176227192986386E-3</v>
      </c>
      <c r="BO198" s="361">
        <f ca="1">BN198-BN$296</f>
        <v>1.3256410575260844E-2</v>
      </c>
      <c r="BP198" s="367">
        <f ca="1">BN198-BN$301</f>
        <v>2.1624125805885311E-2</v>
      </c>
      <c r="BT198" s="193">
        <v>194</v>
      </c>
      <c r="BU198" s="356">
        <f ca="1">IF(BO198&gt;=0,0,1)</f>
        <v>0</v>
      </c>
      <c r="BV198" s="355">
        <f ca="1">IF(BP198&gt;=0,0,1)</f>
        <v>0</v>
      </c>
      <c r="BZ198" s="193">
        <v>194</v>
      </c>
      <c r="CA198" s="368">
        <f ca="1">NORMINV(RAND(),CE$2,CE$3)</f>
        <v>9.3472129967519885E-2</v>
      </c>
      <c r="CB198" s="166">
        <f ca="1">CA198-CA$389</f>
        <v>0.16612374657607182</v>
      </c>
      <c r="CC198" s="166">
        <f ca="1">CA198-CA$394</f>
        <v>0.19435743997334604</v>
      </c>
      <c r="CG198" s="193">
        <v>194</v>
      </c>
      <c r="CH198" s="193">
        <f ca="1">IF(CB198&gt;=0,0,1)</f>
        <v>0</v>
      </c>
      <c r="CI198" s="193">
        <f ca="1">IF(CC198&gt;=0,0,1)</f>
        <v>0</v>
      </c>
    </row>
    <row r="199" spans="1:87" ht="15.6">
      <c r="A199" s="342">
        <v>45728</v>
      </c>
      <c r="B199" s="113">
        <f>'Stocks 1 Day Returns'!B82*'Final Portfolio'!$C$3</f>
        <v>1.0957368939171631E-3</v>
      </c>
      <c r="C199" s="113">
        <f>'Stocks 1 Day Returns'!C82*'Final Portfolio'!$C$4</f>
        <v>1.1821972639971866E-3</v>
      </c>
      <c r="D199" s="113">
        <f>'Stocks 1 Day Returns'!D82*'Final Portfolio'!$C$5</f>
        <v>3.6767261428873206E-4</v>
      </c>
      <c r="E199" s="113">
        <f>'Stocks 1 Day Returns'!E82*'Final Portfolio'!$C$6</f>
        <v>9.4409990680441867E-5</v>
      </c>
      <c r="F199" s="113">
        <f>'Stocks 1 Day Returns'!F82*'Final Portfolio'!$C$7</f>
        <v>2.047920109917678E-4</v>
      </c>
      <c r="G199" s="113">
        <f>'Stocks 1 Day Returns'!G82*'Final Portfolio'!$C$8</f>
        <v>-1.8434370455563886E-3</v>
      </c>
      <c r="H199" s="113">
        <f>'Stocks 1 Day Returns'!H82*'Final Portfolio'!$C$9</f>
        <v>-1.4197864355391942E-6</v>
      </c>
      <c r="I199" s="113">
        <f>'Stocks 1 Day Returns'!I82*'Final Portfolio'!$C$10</f>
        <v>4.365910438927267E-4</v>
      </c>
      <c r="J199" s="113">
        <f>'Stocks 1 Day Returns'!J82*'Final Portfolio'!$C$11</f>
        <v>-2.5426875633468436E-3</v>
      </c>
      <c r="K199" s="113">
        <f>'Stocks 1 Day Returns'!K82*'Final Portfolio'!$C$12</f>
        <v>-1.6010035928008095E-3</v>
      </c>
      <c r="L199" s="252">
        <f t="shared" si="18"/>
        <v>-2.6071481703715624E-3</v>
      </c>
      <c r="M199" s="113">
        <f t="shared" si="19"/>
        <v>1.5804381526247455E-2</v>
      </c>
      <c r="N199" s="113">
        <f t="shared" si="20"/>
        <v>2.5125552824422998E-2</v>
      </c>
      <c r="Q199" s="227">
        <v>45569</v>
      </c>
      <c r="R199" s="113">
        <f>'Stocks 1 Month Returns'!O199*'Final Portfolio'!$J$3</f>
        <v>2.442722960947237E-2</v>
      </c>
      <c r="S199" s="113">
        <f>'Stocks 1 Month Returns'!P199*'Final Portfolio'!$J$4</f>
        <v>8.082327780936642E-3</v>
      </c>
      <c r="T199" s="113">
        <f>'Stocks 1 Month Returns'!Q199*'Final Portfolio'!$J$6</f>
        <v>7.0907003716177818E-3</v>
      </c>
      <c r="U199" s="113">
        <f>'Stocks 1 Month Returns'!R199*'Final Portfolio'!$J$6</f>
        <v>1.1783923254160077E-2</v>
      </c>
      <c r="V199" s="113">
        <f>'Stocks 1 Month Returns'!S199*'Final Portfolio'!$J$7</f>
        <v>1.9098864368781665E-2</v>
      </c>
      <c r="W199" s="113">
        <f>'Stocks 1 Month Returns'!T199*'Final Portfolio'!$J$8</f>
        <v>-2.3081962440496206E-3</v>
      </c>
      <c r="X199" s="113">
        <f>'Stocks 1 Month Returns'!U199*'Final Portfolio'!$J$9</f>
        <v>1.6499627928742377E-3</v>
      </c>
      <c r="Y199" s="113">
        <f>'Stocks 1 Month Returns'!V199*'Final Portfolio'!$J$10</f>
        <v>1.2865205741099506E-2</v>
      </c>
      <c r="Z199" s="113">
        <f>'Stocks 1 Month Returns'!W199*'Final Portfolio'!$J$11</f>
        <v>2.1446620236246438E-3</v>
      </c>
      <c r="AA199" s="113">
        <f>'Stocks 1 Month Returns'!X199*'Final Portfolio'!$J$12</f>
        <v>1.3237875455121404E-2</v>
      </c>
      <c r="AB199" s="113">
        <f>'Stocks 1 Month Returns'!Y199*'Final Portfolio'!$J$13</f>
        <v>0.11665165944992251</v>
      </c>
      <c r="AC199" s="113">
        <f t="shared" si="15"/>
        <v>0.21472421460356123</v>
      </c>
      <c r="AD199" s="113">
        <f t="shared" si="16"/>
        <v>0.38220523509529369</v>
      </c>
      <c r="AE199" s="113">
        <f t="shared" si="17"/>
        <v>0.46686025995148034</v>
      </c>
      <c r="AI199" s="355">
        <v>195</v>
      </c>
      <c r="AJ199" s="355">
        <f>IF('Optimal Portfolio MAIN'!M197&gt;=0,0,1)</f>
        <v>0</v>
      </c>
      <c r="AK199" s="355">
        <f>IF('Optimal Portfolio MAIN'!N197&gt;=0,0,1)</f>
        <v>0</v>
      </c>
      <c r="AQ199" s="39">
        <v>166</v>
      </c>
      <c r="AR199" s="5">
        <f>IF('Optimal Portfolio MAIN'!AD185&gt;=0,0,1)</f>
        <v>0</v>
      </c>
      <c r="AS199" s="5">
        <f>IF('Optimal Portfolio MAIN'!AE185&gt;=0,0,1)</f>
        <v>0</v>
      </c>
      <c r="AY199" s="372">
        <v>195</v>
      </c>
      <c r="AZ199" s="372">
        <f>IF('Optimal Portfolio MAIN'!M197&gt;=0,0,1)</f>
        <v>0</v>
      </c>
      <c r="BA199" s="372">
        <f>IF('Optimal Portfolio MAIN'!N197&gt;=0,0,1)</f>
        <v>0</v>
      </c>
      <c r="BB199" s="391"/>
      <c r="BC199" s="391"/>
      <c r="BE199" s="39">
        <v>166</v>
      </c>
      <c r="BF199" s="222"/>
      <c r="BG199" s="222"/>
      <c r="BH199" s="400"/>
      <c r="BI199" s="400"/>
      <c r="BM199" s="193">
        <v>195</v>
      </c>
      <c r="BN199" s="366">
        <f ca="1">NORMINV(RAND(),$BR$2,$BR$3)</f>
        <v>2.8388333233719167E-2</v>
      </c>
      <c r="BO199" s="361">
        <f ca="1">BN199-BN$296</f>
        <v>5.0762366528278646E-2</v>
      </c>
      <c r="BP199" s="367">
        <f ca="1">BN199-BN$301</f>
        <v>5.9130081758903115E-2</v>
      </c>
      <c r="BT199" s="193">
        <v>195</v>
      </c>
      <c r="BU199" s="356">
        <f ca="1">IF(BO199&gt;=0,0,1)</f>
        <v>0</v>
      </c>
      <c r="BV199" s="355">
        <f ca="1">IF(BP199&gt;=0,0,1)</f>
        <v>0</v>
      </c>
      <c r="BZ199" s="193">
        <v>195</v>
      </c>
      <c r="CA199" s="368">
        <f ca="1">NORMINV(RAND(),CE$2,CE$3)</f>
        <v>-2.6230866878948496E-2</v>
      </c>
      <c r="CB199" s="166">
        <f ca="1">CA199-CA$389</f>
        <v>4.6420749729603451E-2</v>
      </c>
      <c r="CC199" s="166">
        <f ca="1">CA199-CA$394</f>
        <v>7.4654443126877662E-2</v>
      </c>
      <c r="CG199" s="193">
        <v>195</v>
      </c>
      <c r="CH199" s="193">
        <f ca="1">IF(CB199&gt;=0,0,1)</f>
        <v>0</v>
      </c>
      <c r="CI199" s="193">
        <f ca="1">IF(CC199&gt;=0,0,1)</f>
        <v>0</v>
      </c>
    </row>
    <row r="200" spans="1:87" ht="15.6">
      <c r="A200" s="342">
        <v>45729</v>
      </c>
      <c r="B200" s="113">
        <f>'Stocks 1 Day Returns'!B81*'Final Portfolio'!$C$3</f>
        <v>-4.2197186834459725E-3</v>
      </c>
      <c r="C200" s="113">
        <f>'Stocks 1 Day Returns'!C81*'Final Portfolio'!$C$4</f>
        <v>-1.3177986776933359E-3</v>
      </c>
      <c r="D200" s="113">
        <f>'Stocks 1 Day Returns'!D81*'Final Portfolio'!$C$5</f>
        <v>-1.3650552228981537E-3</v>
      </c>
      <c r="E200" s="113">
        <f>'Stocks 1 Day Returns'!E81*'Final Portfolio'!$C$6</f>
        <v>1.7051927678236821E-4</v>
      </c>
      <c r="F200" s="113">
        <f>'Stocks 1 Day Returns'!F81*'Final Portfolio'!$C$7</f>
        <v>-7.7628936051084011E-5</v>
      </c>
      <c r="G200" s="113">
        <f>'Stocks 1 Day Returns'!G81*'Final Portfolio'!$C$8</f>
        <v>1.0126361213539869E-3</v>
      </c>
      <c r="H200" s="113">
        <f>'Stocks 1 Day Returns'!H81*'Final Portfolio'!$C$9</f>
        <v>-3.6944393665706452E-4</v>
      </c>
      <c r="I200" s="113">
        <f>'Stocks 1 Day Returns'!I81*'Final Portfolio'!$C$10</f>
        <v>1.163176555316312E-3</v>
      </c>
      <c r="J200" s="113">
        <f>'Stocks 1 Day Returns'!J81*'Final Portfolio'!$C$11</f>
        <v>-4.3759658409817771E-4</v>
      </c>
      <c r="K200" s="113">
        <f>'Stocks 1 Day Returns'!K81*'Final Portfolio'!$C$12</f>
        <v>-2.8007590190720524E-3</v>
      </c>
      <c r="L200" s="252">
        <f t="shared" si="18"/>
        <v>-8.2416691064631734E-3</v>
      </c>
      <c r="M200" s="113">
        <f t="shared" si="19"/>
        <v>1.0169860590155845E-2</v>
      </c>
      <c r="N200" s="113">
        <f t="shared" si="20"/>
        <v>1.9491031888331387E-2</v>
      </c>
      <c r="Q200" s="227">
        <v>45573</v>
      </c>
      <c r="R200" s="113">
        <f>'Stocks 1 Month Returns'!O200*'Final Portfolio'!$J$3</f>
        <v>3.220490775196614E-2</v>
      </c>
      <c r="S200" s="113">
        <f>'Stocks 1 Month Returns'!P200*'Final Portfolio'!$J$4</f>
        <v>8.5419895048455385E-3</v>
      </c>
      <c r="T200" s="113">
        <f>'Stocks 1 Month Returns'!Q200*'Final Portfolio'!$J$6</f>
        <v>8.4471110883564647E-3</v>
      </c>
      <c r="U200" s="113">
        <f>'Stocks 1 Month Returns'!R200*'Final Portfolio'!$J$6</f>
        <v>1.3144455661635402E-2</v>
      </c>
      <c r="V200" s="113">
        <f>'Stocks 1 Month Returns'!S200*'Final Portfolio'!$J$7</f>
        <v>1.6452422987708867E-2</v>
      </c>
      <c r="W200" s="113">
        <f>'Stocks 1 Month Returns'!T200*'Final Portfolio'!$J$8</f>
        <v>-1.0971612720469981E-3</v>
      </c>
      <c r="X200" s="113">
        <f>'Stocks 1 Month Returns'!U200*'Final Portfolio'!$J$9</f>
        <v>5.428113530370586E-3</v>
      </c>
      <c r="Y200" s="113">
        <f>'Stocks 1 Month Returns'!V200*'Final Portfolio'!$J$10</f>
        <v>1.3469559093302143E-2</v>
      </c>
      <c r="Z200" s="113">
        <f>'Stocks 1 Month Returns'!W200*'Final Portfolio'!$J$11</f>
        <v>5.0726269883206946E-3</v>
      </c>
      <c r="AA200" s="113">
        <f>'Stocks 1 Month Returns'!X200*'Final Portfolio'!$J$12</f>
        <v>1.5586883182253857E-2</v>
      </c>
      <c r="AB200" s="113">
        <f>'Stocks 1 Month Returns'!Y200*'Final Portfolio'!$J$13</f>
        <v>0.13876409063368822</v>
      </c>
      <c r="AC200" s="113">
        <f t="shared" si="15"/>
        <v>0.25601499915040093</v>
      </c>
      <c r="AD200" s="113">
        <f t="shared" si="16"/>
        <v>0.4234960196421334</v>
      </c>
      <c r="AE200" s="113">
        <f t="shared" si="17"/>
        <v>0.50815104449832005</v>
      </c>
      <c r="AI200" s="355">
        <v>196</v>
      </c>
      <c r="AJ200" s="355">
        <f>IF('Optimal Portfolio MAIN'!M198&gt;=0,0,1)</f>
        <v>0</v>
      </c>
      <c r="AK200" s="355">
        <f>IF('Optimal Portfolio MAIN'!N198&gt;=0,0,1)</f>
        <v>0</v>
      </c>
      <c r="AQ200" s="39">
        <v>167</v>
      </c>
      <c r="AR200" s="5">
        <f>IF('Optimal Portfolio MAIN'!AD186&gt;=0,0,1)</f>
        <v>0</v>
      </c>
      <c r="AS200" s="5">
        <f>IF('Optimal Portfolio MAIN'!AE186&gt;=0,0,1)</f>
        <v>0</v>
      </c>
      <c r="AY200" s="372">
        <v>196</v>
      </c>
      <c r="AZ200" s="372">
        <f>IF('Optimal Portfolio MAIN'!M198&gt;=0,0,1)</f>
        <v>0</v>
      </c>
      <c r="BA200" s="372">
        <f>IF('Optimal Portfolio MAIN'!N198&gt;=0,0,1)</f>
        <v>0</v>
      </c>
      <c r="BB200" s="391"/>
      <c r="BC200" s="391"/>
      <c r="BE200" s="39">
        <v>167</v>
      </c>
      <c r="BF200" s="222"/>
      <c r="BG200" s="222"/>
      <c r="BH200" s="400"/>
      <c r="BI200" s="400"/>
      <c r="BM200" s="193">
        <v>196</v>
      </c>
      <c r="BN200" s="366">
        <f ca="1">NORMINV(RAND(),$BR$2,$BR$3)</f>
        <v>-5.7241733857973948E-3</v>
      </c>
      <c r="BO200" s="361">
        <f ca="1">BN200-BN$296</f>
        <v>1.6649859908762089E-2</v>
      </c>
      <c r="BP200" s="367">
        <f ca="1">BN200-BN$301</f>
        <v>2.5017575139386551E-2</v>
      </c>
      <c r="BT200" s="193">
        <v>196</v>
      </c>
      <c r="BU200" s="356">
        <f ca="1">IF(BO200&gt;=0,0,1)</f>
        <v>0</v>
      </c>
      <c r="BV200" s="355">
        <f ca="1">IF(BP200&gt;=0,0,1)</f>
        <v>0</v>
      </c>
      <c r="BZ200" s="193">
        <v>196</v>
      </c>
      <c r="CA200" s="368">
        <f ca="1">NORMINV(RAND(),CE$2,CE$3)</f>
        <v>5.4854704340332851E-3</v>
      </c>
      <c r="CB200" s="166">
        <f ca="1">CA200-CA$389</f>
        <v>7.8137087042585235E-2</v>
      </c>
      <c r="CC200" s="166">
        <f ca="1">CA200-CA$394</f>
        <v>0.10637078043985945</v>
      </c>
      <c r="CG200" s="193">
        <v>196</v>
      </c>
      <c r="CH200" s="193">
        <f ca="1">IF(CB200&gt;=0,0,1)</f>
        <v>0</v>
      </c>
      <c r="CI200" s="193">
        <f ca="1">IF(CC200&gt;=0,0,1)</f>
        <v>0</v>
      </c>
    </row>
    <row r="201" spans="1:87" ht="15.6">
      <c r="A201" s="342">
        <v>45730</v>
      </c>
      <c r="B201" s="113">
        <f>'Stocks 1 Day Returns'!B80*'Final Portfolio'!$C$3</f>
        <v>-2.4523857148426131E-3</v>
      </c>
      <c r="C201" s="113">
        <f>'Stocks 1 Day Returns'!C80*'Final Portfolio'!$C$4</f>
        <v>-2.764795084245164E-4</v>
      </c>
      <c r="D201" s="113">
        <f>'Stocks 1 Day Returns'!D80*'Final Portfolio'!$C$5</f>
        <v>-1.4195065277887464E-3</v>
      </c>
      <c r="E201" s="113">
        <f>'Stocks 1 Day Returns'!E80*'Final Portfolio'!$C$6</f>
        <v>8.4341093561836051E-4</v>
      </c>
      <c r="F201" s="113">
        <f>'Stocks 1 Day Returns'!F80*'Final Portfolio'!$C$7</f>
        <v>-1.6831760166263087E-4</v>
      </c>
      <c r="G201" s="113">
        <f>'Stocks 1 Day Returns'!G80*'Final Portfolio'!$C$8</f>
        <v>3.4207993625645639E-4</v>
      </c>
      <c r="H201" s="113">
        <f>'Stocks 1 Day Returns'!H80*'Final Portfolio'!$C$9</f>
        <v>1.9666740988558251E-4</v>
      </c>
      <c r="I201" s="113">
        <f>'Stocks 1 Day Returns'!I80*'Final Portfolio'!$C$10</f>
        <v>9.1423577457857338E-4</v>
      </c>
      <c r="J201" s="113">
        <f>'Stocks 1 Day Returns'!J80*'Final Portfolio'!$C$11</f>
        <v>2.4977618331367468E-4</v>
      </c>
      <c r="K201" s="113">
        <f>'Stocks 1 Day Returns'!K80*'Final Portfolio'!$C$12</f>
        <v>-8.7363582054473816E-4</v>
      </c>
      <c r="L201" s="252">
        <f t="shared" si="18"/>
        <v>-2.6441549336105974E-3</v>
      </c>
      <c r="M201" s="113">
        <f t="shared" si="19"/>
        <v>1.5767374763008421E-2</v>
      </c>
      <c r="N201" s="113">
        <f t="shared" si="20"/>
        <v>2.508854606118396E-2</v>
      </c>
      <c r="Q201" s="227">
        <v>45574</v>
      </c>
      <c r="R201" s="113">
        <f>'Stocks 1 Month Returns'!O201*'Final Portfolio'!$J$3</f>
        <v>3.1429568991069967E-2</v>
      </c>
      <c r="S201" s="113">
        <f>'Stocks 1 Month Returns'!P201*'Final Portfolio'!$J$4</f>
        <v>9.798128462971999E-3</v>
      </c>
      <c r="T201" s="113">
        <f>'Stocks 1 Month Returns'!Q201*'Final Portfolio'!$J$6</f>
        <v>5.7345840556089203E-3</v>
      </c>
      <c r="U201" s="113">
        <f>'Stocks 1 Month Returns'!R201*'Final Portfolio'!$J$6</f>
        <v>1.3381537720085551E-2</v>
      </c>
      <c r="V201" s="113">
        <f>'Stocks 1 Month Returns'!S201*'Final Portfolio'!$J$7</f>
        <v>1.636196112316806E-2</v>
      </c>
      <c r="W201" s="113">
        <f>'Stocks 1 Month Returns'!T201*'Final Portfolio'!$J$8</f>
        <v>-8.6480314813586201E-4</v>
      </c>
      <c r="X201" s="113">
        <f>'Stocks 1 Month Returns'!U201*'Final Portfolio'!$J$9</f>
        <v>1.6451434847960005E-2</v>
      </c>
      <c r="Y201" s="113">
        <f>'Stocks 1 Month Returns'!V201*'Final Portfolio'!$J$10</f>
        <v>1.3604401581365414E-2</v>
      </c>
      <c r="Z201" s="113">
        <f>'Stocks 1 Month Returns'!W201*'Final Portfolio'!$J$11</f>
        <v>-7.7645937475819828E-4</v>
      </c>
      <c r="AA201" s="113">
        <f>'Stocks 1 Month Returns'!X201*'Final Portfolio'!$J$12</f>
        <v>1.062551658824421E-2</v>
      </c>
      <c r="AB201" s="113">
        <f>'Stocks 1 Month Returns'!Y201*'Final Portfolio'!$J$13</f>
        <v>0.12068625039428849</v>
      </c>
      <c r="AC201" s="113">
        <f t="shared" si="15"/>
        <v>0.23643212124186855</v>
      </c>
      <c r="AD201" s="113">
        <f t="shared" si="16"/>
        <v>0.40391314173360104</v>
      </c>
      <c r="AE201" s="113">
        <f t="shared" si="17"/>
        <v>0.48856816658978763</v>
      </c>
      <c r="AI201" s="355">
        <v>197</v>
      </c>
      <c r="AJ201" s="355">
        <f>IF('Optimal Portfolio MAIN'!M199&gt;=0,0,1)</f>
        <v>0</v>
      </c>
      <c r="AK201" s="355">
        <f>IF('Optimal Portfolio MAIN'!N199&gt;=0,0,1)</f>
        <v>0</v>
      </c>
      <c r="AQ201" s="39">
        <v>168</v>
      </c>
      <c r="AR201" s="5">
        <f>IF('Optimal Portfolio MAIN'!AD187&gt;=0,0,1)</f>
        <v>0</v>
      </c>
      <c r="AS201" s="5">
        <f>IF('Optimal Portfolio MAIN'!AE187&gt;=0,0,1)</f>
        <v>0</v>
      </c>
      <c r="AY201" s="372">
        <v>197</v>
      </c>
      <c r="AZ201" s="372">
        <f>IF('Optimal Portfolio MAIN'!M199&gt;=0,0,1)</f>
        <v>0</v>
      </c>
      <c r="BA201" s="372">
        <f>IF('Optimal Portfolio MAIN'!N199&gt;=0,0,1)</f>
        <v>0</v>
      </c>
      <c r="BB201" s="391"/>
      <c r="BC201" s="391"/>
      <c r="BE201" s="39">
        <v>168</v>
      </c>
      <c r="BF201" s="222"/>
      <c r="BG201" s="222"/>
      <c r="BH201" s="400"/>
      <c r="BI201" s="400"/>
      <c r="BM201" s="193">
        <v>197</v>
      </c>
      <c r="BN201" s="366">
        <f ca="1">NORMINV(RAND(),$BR$2,$BR$3)</f>
        <v>2.4011380032348133E-2</v>
      </c>
      <c r="BO201" s="361">
        <f ca="1">BN201-BN$296</f>
        <v>4.6385413326907612E-2</v>
      </c>
      <c r="BP201" s="367">
        <f ca="1">BN201-BN$301</f>
        <v>5.4753128557532081E-2</v>
      </c>
      <c r="BT201" s="193">
        <v>197</v>
      </c>
      <c r="BU201" s="356">
        <f ca="1">IF(BO201&gt;=0,0,1)</f>
        <v>0</v>
      </c>
      <c r="BV201" s="355">
        <f ca="1">IF(BP201&gt;=0,0,1)</f>
        <v>0</v>
      </c>
      <c r="BZ201" s="193">
        <v>197</v>
      </c>
      <c r="CA201" s="368">
        <f ca="1">NORMINV(RAND(),CE$2,CE$3)</f>
        <v>0.12818026690201847</v>
      </c>
      <c r="CB201" s="166">
        <f ca="1">CA201-CA$389</f>
        <v>0.20083188351057041</v>
      </c>
      <c r="CC201" s="166">
        <f ca="1">CA201-CA$394</f>
        <v>0.22906557690784463</v>
      </c>
      <c r="CG201" s="193">
        <v>197</v>
      </c>
      <c r="CH201" s="193">
        <f ca="1">IF(CB201&gt;=0,0,1)</f>
        <v>0</v>
      </c>
      <c r="CI201" s="193">
        <f ca="1">IF(CC201&gt;=0,0,1)</f>
        <v>0</v>
      </c>
    </row>
    <row r="202" spans="1:87" ht="15.6">
      <c r="A202" s="342">
        <v>45735</v>
      </c>
      <c r="B202" s="113">
        <f>'Stocks 1 Day Returns'!B79*'Final Portfolio'!$C$3</f>
        <v>-1.7432322190644811E-3</v>
      </c>
      <c r="C202" s="113">
        <f>'Stocks 1 Day Returns'!C79*'Final Portfolio'!$C$4</f>
        <v>-2.7056657054979613E-4</v>
      </c>
      <c r="D202" s="113">
        <f>'Stocks 1 Day Returns'!D79*'Final Portfolio'!$C$5</f>
        <v>-1.3140534232596312E-4</v>
      </c>
      <c r="E202" s="113">
        <f>'Stocks 1 Day Returns'!E79*'Final Portfolio'!$C$6</f>
        <v>2.2107416679763235E-4</v>
      </c>
      <c r="F202" s="113">
        <f>'Stocks 1 Day Returns'!F79*'Final Portfolio'!$C$7</f>
        <v>-2.8024122156496855E-4</v>
      </c>
      <c r="G202" s="113">
        <f>'Stocks 1 Day Returns'!G79*'Final Portfolio'!$C$8</f>
        <v>-1.720341619101584E-4</v>
      </c>
      <c r="H202" s="113">
        <f>'Stocks 1 Day Returns'!H79*'Final Portfolio'!$C$9</f>
        <v>4.2368659659515195E-5</v>
      </c>
      <c r="I202" s="113">
        <f>'Stocks 1 Day Returns'!I79*'Final Portfolio'!$C$10</f>
        <v>5.3596156476755754E-4</v>
      </c>
      <c r="J202" s="113">
        <f>'Stocks 1 Day Returns'!J79*'Final Portfolio'!$C$11</f>
        <v>2.8614712306282761E-4</v>
      </c>
      <c r="K202" s="113">
        <f>'Stocks 1 Day Returns'!K79*'Final Portfolio'!$C$12</f>
        <v>-6.0024662665479904E-4</v>
      </c>
      <c r="L202" s="252">
        <f t="shared" si="18"/>
        <v>-2.1121746277826341E-3</v>
      </c>
      <c r="M202" s="113">
        <f t="shared" si="19"/>
        <v>1.6299355068836386E-2</v>
      </c>
      <c r="N202" s="113">
        <f t="shared" si="20"/>
        <v>2.5620526367011925E-2</v>
      </c>
      <c r="Q202" s="227">
        <v>45575</v>
      </c>
      <c r="R202" s="113">
        <f>'Stocks 1 Month Returns'!O202*'Final Portfolio'!$J$3</f>
        <v>2.5800397527864585E-2</v>
      </c>
      <c r="S202" s="113">
        <f>'Stocks 1 Month Returns'!P202*'Final Portfolio'!$J$4</f>
        <v>8.5083219832024822E-3</v>
      </c>
      <c r="T202" s="113">
        <f>'Stocks 1 Month Returns'!Q202*'Final Portfolio'!$J$6</f>
        <v>3.6750724772377907E-3</v>
      </c>
      <c r="U202" s="113">
        <f>'Stocks 1 Month Returns'!R202*'Final Portfolio'!$J$6</f>
        <v>1.2802505434442857E-2</v>
      </c>
      <c r="V202" s="113">
        <f>'Stocks 1 Month Returns'!S202*'Final Portfolio'!$J$7</f>
        <v>1.5640385952107507E-2</v>
      </c>
      <c r="W202" s="113">
        <f>'Stocks 1 Month Returns'!T202*'Final Portfolio'!$J$8</f>
        <v>-1.2862441344190124E-3</v>
      </c>
      <c r="X202" s="113">
        <f>'Stocks 1 Month Returns'!U202*'Final Portfolio'!$J$9</f>
        <v>1.6318217160885062E-2</v>
      </c>
      <c r="Y202" s="113">
        <f>'Stocks 1 Month Returns'!V202*'Final Portfolio'!$J$10</f>
        <v>1.4612880259237423E-2</v>
      </c>
      <c r="Z202" s="113">
        <f>'Stocks 1 Month Returns'!W202*'Final Portfolio'!$J$11</f>
        <v>-3.2971301359139061E-3</v>
      </c>
      <c r="AA202" s="113">
        <f>'Stocks 1 Month Returns'!X202*'Final Portfolio'!$J$12</f>
        <v>8.396404831744992E-3</v>
      </c>
      <c r="AB202" s="113">
        <f>'Stocks 1 Month Returns'!Y202*'Final Portfolio'!$J$13</f>
        <v>0.1073294136942573</v>
      </c>
      <c r="AC202" s="113">
        <f t="shared" si="15"/>
        <v>0.20850022505064708</v>
      </c>
      <c r="AD202" s="113">
        <f t="shared" si="16"/>
        <v>0.37598124554237955</v>
      </c>
      <c r="AE202" s="113">
        <f t="shared" si="17"/>
        <v>0.46063627039856619</v>
      </c>
      <c r="AI202" s="355">
        <v>198</v>
      </c>
      <c r="AJ202" s="355">
        <f>IF('Optimal Portfolio MAIN'!M200&gt;=0,0,1)</f>
        <v>0</v>
      </c>
      <c r="AK202" s="355">
        <f>IF('Optimal Portfolio MAIN'!N200&gt;=0,0,1)</f>
        <v>0</v>
      </c>
      <c r="AQ202" s="39">
        <v>169</v>
      </c>
      <c r="AR202" s="5">
        <f>IF('Optimal Portfolio MAIN'!AD188&gt;=0,0,1)</f>
        <v>0</v>
      </c>
      <c r="AS202" s="5">
        <f>IF('Optimal Portfolio MAIN'!AE188&gt;=0,0,1)</f>
        <v>0</v>
      </c>
      <c r="AY202" s="372">
        <v>198</v>
      </c>
      <c r="AZ202" s="372">
        <f>IF('Optimal Portfolio MAIN'!M200&gt;=0,0,1)</f>
        <v>0</v>
      </c>
      <c r="BA202" s="372">
        <f>IF('Optimal Portfolio MAIN'!N200&gt;=0,0,1)</f>
        <v>0</v>
      </c>
      <c r="BB202" s="391"/>
      <c r="BC202" s="391"/>
      <c r="BE202" s="39">
        <v>169</v>
      </c>
      <c r="BF202" s="222"/>
      <c r="BG202" s="222"/>
      <c r="BH202" s="400"/>
      <c r="BI202" s="400"/>
      <c r="BM202" s="193">
        <v>198</v>
      </c>
      <c r="BN202" s="366">
        <f ca="1">NORMINV(RAND(),$BR$2,$BR$3)</f>
        <v>-3.9429589902400504E-3</v>
      </c>
      <c r="BO202" s="361">
        <f ca="1">BN202-BN$296</f>
        <v>1.8431074304319433E-2</v>
      </c>
      <c r="BP202" s="367">
        <f ca="1">BN202-BN$301</f>
        <v>2.6798789534943898E-2</v>
      </c>
      <c r="BT202" s="193">
        <v>198</v>
      </c>
      <c r="BU202" s="356">
        <f ca="1">IF(BO202&gt;=0,0,1)</f>
        <v>0</v>
      </c>
      <c r="BV202" s="355">
        <f ca="1">IF(BP202&gt;=0,0,1)</f>
        <v>0</v>
      </c>
      <c r="BZ202" s="193">
        <v>198</v>
      </c>
      <c r="CA202" s="368">
        <f ca="1">NORMINV(RAND(),CE$2,CE$3)</f>
        <v>3.5375241241435498E-2</v>
      </c>
      <c r="CB202" s="166">
        <f ca="1">CA202-CA$389</f>
        <v>0.10802685784998745</v>
      </c>
      <c r="CC202" s="166">
        <f ca="1">CA202-CA$394</f>
        <v>0.13626055124726166</v>
      </c>
      <c r="CG202" s="193">
        <v>198</v>
      </c>
      <c r="CH202" s="193">
        <f ca="1">IF(CB202&gt;=0,0,1)</f>
        <v>0</v>
      </c>
      <c r="CI202" s="193">
        <f ca="1">IF(CC202&gt;=0,0,1)</f>
        <v>0</v>
      </c>
    </row>
    <row r="203" spans="1:87" ht="15.6">
      <c r="A203" s="342">
        <v>45736</v>
      </c>
      <c r="B203" s="113">
        <f>'Stocks 1 Day Returns'!B78*'Final Portfolio'!$C$3</f>
        <v>-7.4351199918700319E-3</v>
      </c>
      <c r="C203" s="113">
        <f>'Stocks 1 Day Returns'!C78*'Final Portfolio'!$C$4</f>
        <v>1.2630935921166175E-3</v>
      </c>
      <c r="D203" s="113">
        <f>'Stocks 1 Day Returns'!D78*'Final Portfolio'!$C$5</f>
        <v>-7.9246056975390772E-4</v>
      </c>
      <c r="E203" s="113">
        <f>'Stocks 1 Day Returns'!E78*'Final Portfolio'!$C$6</f>
        <v>-1.4173588176740535E-3</v>
      </c>
      <c r="F203" s="113">
        <f>'Stocks 1 Day Returns'!F78*'Final Portfolio'!$C$7</f>
        <v>-1.9426885177100384E-3</v>
      </c>
      <c r="G203" s="113">
        <f>'Stocks 1 Day Returns'!G78*'Final Portfolio'!$C$8</f>
        <v>-9.735344219372632E-4</v>
      </c>
      <c r="H203" s="113">
        <f>'Stocks 1 Day Returns'!H78*'Final Portfolio'!$C$9</f>
        <v>-1.0860471545760342E-3</v>
      </c>
      <c r="I203" s="113">
        <f>'Stocks 1 Day Returns'!I78*'Final Portfolio'!$C$10</f>
        <v>-1.1550801344688032E-3</v>
      </c>
      <c r="J203" s="113">
        <f>'Stocks 1 Day Returns'!J78*'Final Portfolio'!$C$11</f>
        <v>-1.5060328590114657E-3</v>
      </c>
      <c r="K203" s="113">
        <f>'Stocks 1 Day Returns'!K78*'Final Portfolio'!$C$12</f>
        <v>-1.0166939577799128E-3</v>
      </c>
      <c r="L203" s="252">
        <f t="shared" si="18"/>
        <v>-1.6061922832664891E-2</v>
      </c>
      <c r="M203" s="113">
        <f t="shared" si="19"/>
        <v>2.3496068639541276E-3</v>
      </c>
      <c r="N203" s="113">
        <f t="shared" si="20"/>
        <v>1.1670778162129667E-2</v>
      </c>
      <c r="Q203" s="227">
        <v>45576</v>
      </c>
      <c r="R203" s="113">
        <f>'Stocks 1 Month Returns'!O203*'Final Portfolio'!$J$3</f>
        <v>2.9660149454573959E-2</v>
      </c>
      <c r="S203" s="113">
        <f>'Stocks 1 Month Returns'!P203*'Final Portfolio'!$J$4</f>
        <v>7.9488246867782577E-3</v>
      </c>
      <c r="T203" s="113">
        <f>'Stocks 1 Month Returns'!Q203*'Final Portfolio'!$J$6</f>
        <v>3.1047737664497356E-3</v>
      </c>
      <c r="U203" s="113">
        <f>'Stocks 1 Month Returns'!R203*'Final Portfolio'!$J$6</f>
        <v>1.3208836578384382E-2</v>
      </c>
      <c r="V203" s="113">
        <f>'Stocks 1 Month Returns'!S203*'Final Portfolio'!$J$7</f>
        <v>1.60012374884391E-2</v>
      </c>
      <c r="W203" s="113">
        <f>'Stocks 1 Month Returns'!T203*'Final Portfolio'!$J$8</f>
        <v>-1.5158604654765706E-3</v>
      </c>
      <c r="X203" s="113">
        <f>'Stocks 1 Month Returns'!U203*'Final Portfolio'!$J$9</f>
        <v>1.2706428002464109E-2</v>
      </c>
      <c r="Y203" s="113">
        <f>'Stocks 1 Month Returns'!V203*'Final Portfolio'!$J$10</f>
        <v>1.4301823814777358E-2</v>
      </c>
      <c r="Z203" s="113">
        <f>'Stocks 1 Month Returns'!W203*'Final Portfolio'!$J$11</f>
        <v>-1.1454446071236801E-3</v>
      </c>
      <c r="AA203" s="113">
        <f>'Stocks 1 Month Returns'!X203*'Final Portfolio'!$J$12</f>
        <v>8.3411149434348044E-3</v>
      </c>
      <c r="AB203" s="113">
        <f>'Stocks 1 Month Returns'!Y203*'Final Portfolio'!$J$13</f>
        <v>0.10720863687561688</v>
      </c>
      <c r="AC203" s="113">
        <f t="shared" si="15"/>
        <v>0.20982052053831834</v>
      </c>
      <c r="AD203" s="113">
        <f t="shared" si="16"/>
        <v>0.37730154103005081</v>
      </c>
      <c r="AE203" s="113">
        <f t="shared" si="17"/>
        <v>0.46195656588623746</v>
      </c>
      <c r="AI203" s="355">
        <v>199</v>
      </c>
      <c r="AJ203" s="355">
        <f>IF('Optimal Portfolio MAIN'!M201&gt;=0,0,1)</f>
        <v>0</v>
      </c>
      <c r="AK203" s="355">
        <f>IF('Optimal Portfolio MAIN'!N201&gt;=0,0,1)</f>
        <v>0</v>
      </c>
      <c r="AQ203" s="39">
        <v>170</v>
      </c>
      <c r="AR203" s="5">
        <f>IF('Optimal Portfolio MAIN'!AD189&gt;=0,0,1)</f>
        <v>0</v>
      </c>
      <c r="AS203" s="5">
        <f>IF('Optimal Portfolio MAIN'!AE189&gt;=0,0,1)</f>
        <v>0</v>
      </c>
      <c r="AY203" s="372">
        <v>199</v>
      </c>
      <c r="AZ203" s="372">
        <f>IF('Optimal Portfolio MAIN'!M201&gt;=0,0,1)</f>
        <v>0</v>
      </c>
      <c r="BA203" s="372">
        <f>IF('Optimal Portfolio MAIN'!N201&gt;=0,0,1)</f>
        <v>0</v>
      </c>
      <c r="BB203" s="391"/>
      <c r="BC203" s="391"/>
      <c r="BE203" s="39">
        <v>170</v>
      </c>
      <c r="BF203" s="222"/>
      <c r="BG203" s="222"/>
      <c r="BH203" s="400"/>
      <c r="BI203" s="400"/>
      <c r="BM203" s="193">
        <v>199</v>
      </c>
      <c r="BN203" s="366">
        <f ca="1">NORMINV(RAND(),$BR$2,$BR$3)</f>
        <v>-2.9789637703832236E-3</v>
      </c>
      <c r="BO203" s="361">
        <f ca="1">BN203-BN$296</f>
        <v>1.9395069524176259E-2</v>
      </c>
      <c r="BP203" s="367">
        <f ca="1">BN203-BN$301</f>
        <v>2.7762784754800724E-2</v>
      </c>
      <c r="BT203" s="193">
        <v>199</v>
      </c>
      <c r="BU203" s="356">
        <f ca="1">IF(BO203&gt;=0,0,1)</f>
        <v>0</v>
      </c>
      <c r="BV203" s="355">
        <f ca="1">IF(BP203&gt;=0,0,1)</f>
        <v>0</v>
      </c>
      <c r="BZ203" s="193">
        <v>199</v>
      </c>
      <c r="CA203" s="368">
        <f ca="1">NORMINV(RAND(),CE$2,CE$3)</f>
        <v>1.7582076196557619E-3</v>
      </c>
      <c r="CB203" s="166">
        <f ca="1">CA203-CA$389</f>
        <v>7.4409824228207716E-2</v>
      </c>
      <c r="CC203" s="166">
        <f ca="1">CA203-CA$394</f>
        <v>0.10264351762548193</v>
      </c>
      <c r="CG203" s="193">
        <v>199</v>
      </c>
      <c r="CH203" s="193">
        <f ca="1">IF(CB203&gt;=0,0,1)</f>
        <v>0</v>
      </c>
      <c r="CI203" s="193">
        <f ca="1">IF(CC203&gt;=0,0,1)</f>
        <v>0</v>
      </c>
    </row>
    <row r="204" spans="1:87" ht="15.6">
      <c r="A204" s="342">
        <v>45737</v>
      </c>
      <c r="B204" s="113">
        <f>'Stocks 1 Day Returns'!B77*'Final Portfolio'!$C$3</f>
        <v>2.6757564649798125E-3</v>
      </c>
      <c r="C204" s="113">
        <f>'Stocks 1 Day Returns'!C77*'Final Portfolio'!$C$4</f>
        <v>4.3737468544075694E-3</v>
      </c>
      <c r="D204" s="113">
        <f>'Stocks 1 Day Returns'!D77*'Final Portfolio'!$C$5</f>
        <v>1.4575555303400821E-3</v>
      </c>
      <c r="E204" s="113">
        <f>'Stocks 1 Day Returns'!E77*'Final Portfolio'!$C$6</f>
        <v>1.0477140227182157E-3</v>
      </c>
      <c r="F204" s="113">
        <f>'Stocks 1 Day Returns'!F77*'Final Portfolio'!$C$7</f>
        <v>4.2860306918147902E-4</v>
      </c>
      <c r="G204" s="113">
        <f>'Stocks 1 Day Returns'!G77*'Final Portfolio'!$C$8</f>
        <v>1.0886461753458043E-3</v>
      </c>
      <c r="H204" s="113">
        <f>'Stocks 1 Day Returns'!H77*'Final Portfolio'!$C$9</f>
        <v>2.536087880703741E-4</v>
      </c>
      <c r="I204" s="113">
        <f>'Stocks 1 Day Returns'!I77*'Final Portfolio'!$C$10</f>
        <v>2.5727516731122168E-5</v>
      </c>
      <c r="J204" s="113">
        <f>'Stocks 1 Day Returns'!J77*'Final Portfolio'!$C$11</f>
        <v>-1.9838903911639005E-4</v>
      </c>
      <c r="K204" s="113">
        <f>'Stocks 1 Day Returns'!K77*'Final Portfolio'!$C$12</f>
        <v>2.1861584743209542E-3</v>
      </c>
      <c r="L204" s="252">
        <f t="shared" si="18"/>
        <v>1.3339127856979023E-2</v>
      </c>
      <c r="M204" s="113">
        <f t="shared" si="19"/>
        <v>3.1750657553598044E-2</v>
      </c>
      <c r="N204" s="113">
        <f t="shared" si="20"/>
        <v>4.107182885177358E-2</v>
      </c>
      <c r="Q204" s="227">
        <v>45580</v>
      </c>
      <c r="R204" s="113">
        <f>'Stocks 1 Month Returns'!O204*'Final Portfolio'!$J$3</f>
        <v>2.1575238425238119E-2</v>
      </c>
      <c r="S204" s="113">
        <f>'Stocks 1 Month Returns'!P204*'Final Portfolio'!$J$4</f>
        <v>9.7742808759875704E-3</v>
      </c>
      <c r="T204" s="113">
        <f>'Stocks 1 Month Returns'!Q204*'Final Portfolio'!$J$6</f>
        <v>2.0614589758953627E-3</v>
      </c>
      <c r="U204" s="113">
        <f>'Stocks 1 Month Returns'!R204*'Final Portfolio'!$J$6</f>
        <v>1.1635987662398968E-2</v>
      </c>
      <c r="V204" s="113">
        <f>'Stocks 1 Month Returns'!S204*'Final Portfolio'!$J$7</f>
        <v>1.2681194160038005E-2</v>
      </c>
      <c r="W204" s="113">
        <f>'Stocks 1 Month Returns'!T204*'Final Portfolio'!$J$8</f>
        <v>-2.056176182120284E-3</v>
      </c>
      <c r="X204" s="113">
        <f>'Stocks 1 Month Returns'!U204*'Final Portfolio'!$J$9</f>
        <v>1.0813008853590461E-2</v>
      </c>
      <c r="Y204" s="113">
        <f>'Stocks 1 Month Returns'!V204*'Final Portfolio'!$J$10</f>
        <v>9.738707726975571E-3</v>
      </c>
      <c r="Z204" s="113">
        <f>'Stocks 1 Month Returns'!W204*'Final Portfolio'!$J$11</f>
        <v>2.5057524939030573E-3</v>
      </c>
      <c r="AA204" s="113">
        <f>'Stocks 1 Month Returns'!X204*'Final Portfolio'!$J$12</f>
        <v>6.7742289705134493E-3</v>
      </c>
      <c r="AB204" s="113">
        <f>'Stocks 1 Month Returns'!Y204*'Final Portfolio'!$J$13</f>
        <v>9.0276378542170077E-2</v>
      </c>
      <c r="AC204" s="113">
        <f t="shared" si="15"/>
        <v>0.17578006050459039</v>
      </c>
      <c r="AD204" s="113">
        <f t="shared" si="16"/>
        <v>0.34326108099632285</v>
      </c>
      <c r="AE204" s="113">
        <f t="shared" si="17"/>
        <v>0.4279161058525095</v>
      </c>
      <c r="AI204" s="355">
        <v>200</v>
      </c>
      <c r="AJ204" s="355">
        <f>IF('Optimal Portfolio MAIN'!M202&gt;=0,0,1)</f>
        <v>0</v>
      </c>
      <c r="AK204" s="355">
        <f>IF('Optimal Portfolio MAIN'!N202&gt;=0,0,1)</f>
        <v>0</v>
      </c>
      <c r="AQ204" s="39">
        <v>171</v>
      </c>
      <c r="AR204" s="5">
        <f>IF('Optimal Portfolio MAIN'!AD190&gt;=0,0,1)</f>
        <v>0</v>
      </c>
      <c r="AS204" s="5">
        <f>IF('Optimal Portfolio MAIN'!AE190&gt;=0,0,1)</f>
        <v>0</v>
      </c>
      <c r="AY204" s="372">
        <v>200</v>
      </c>
      <c r="AZ204" s="372">
        <f>IF('Optimal Portfolio MAIN'!M202&gt;=0,0,1)</f>
        <v>0</v>
      </c>
      <c r="BA204" s="372">
        <f>IF('Optimal Portfolio MAIN'!N202&gt;=0,0,1)</f>
        <v>0</v>
      </c>
      <c r="BB204" s="391"/>
      <c r="BC204" s="391"/>
      <c r="BE204" s="39">
        <v>171</v>
      </c>
      <c r="BF204" s="222"/>
      <c r="BG204" s="222"/>
      <c r="BH204" s="400"/>
      <c r="BI204" s="400"/>
      <c r="BM204" s="193">
        <v>200</v>
      </c>
      <c r="BN204" s="366">
        <f ca="1">NORMINV(RAND(),$BR$2,$BR$3)</f>
        <v>-1.7112662648215231E-3</v>
      </c>
      <c r="BO204" s="361">
        <f ca="1">BN204-BN$296</f>
        <v>2.0662767029737961E-2</v>
      </c>
      <c r="BP204" s="367">
        <f ca="1">BN204-BN$301</f>
        <v>2.9030482260362426E-2</v>
      </c>
      <c r="BT204" s="193">
        <v>200</v>
      </c>
      <c r="BU204" s="356">
        <f ca="1">IF(BO204&gt;=0,0,1)</f>
        <v>0</v>
      </c>
      <c r="BV204" s="355">
        <f ca="1">IF(BP204&gt;=0,0,1)</f>
        <v>0</v>
      </c>
      <c r="BZ204" s="193">
        <v>200</v>
      </c>
      <c r="CA204" s="368">
        <f ca="1">NORMINV(RAND(),CE$2,CE$3)</f>
        <v>-0.12146625244609374</v>
      </c>
      <c r="CB204" s="166">
        <f ca="1">CA204-CA$389</f>
        <v>-4.8814635837541795E-2</v>
      </c>
      <c r="CC204" s="166">
        <f ca="1">CA204-CA$394</f>
        <v>-2.0580942440267577E-2</v>
      </c>
      <c r="CG204" s="193">
        <v>200</v>
      </c>
      <c r="CH204" s="193">
        <f ca="1">IF(CB204&gt;=0,0,1)</f>
        <v>1</v>
      </c>
      <c r="CI204" s="193">
        <f ca="1">IF(CC204&gt;=0,0,1)</f>
        <v>1</v>
      </c>
    </row>
    <row r="205" spans="1:87" ht="15.6">
      <c r="A205" s="342">
        <v>45742</v>
      </c>
      <c r="B205" s="113">
        <f>'Stocks 1 Day Returns'!B76*'Final Portfolio'!$C$3</f>
        <v>-4.4396796506577197E-3</v>
      </c>
      <c r="C205" s="113">
        <f>'Stocks 1 Day Returns'!C76*'Final Portfolio'!$C$4</f>
        <v>-8.4363260124216681E-4</v>
      </c>
      <c r="D205" s="113">
        <f>'Stocks 1 Day Returns'!D76*'Final Portfolio'!$C$5</f>
        <v>-4.7805579239940441E-4</v>
      </c>
      <c r="E205" s="113">
        <f>'Stocks 1 Day Returns'!E76*'Final Portfolio'!$C$6</f>
        <v>-1.2815908923722707E-3</v>
      </c>
      <c r="F205" s="113">
        <f>'Stocks 1 Day Returns'!F76*'Final Portfolio'!$C$7</f>
        <v>-4.354372933533601E-4</v>
      </c>
      <c r="G205" s="113">
        <f>'Stocks 1 Day Returns'!G76*'Final Portfolio'!$C$8</f>
        <v>-1.8195355084182851E-3</v>
      </c>
      <c r="H205" s="113">
        <f>'Stocks 1 Day Returns'!H76*'Final Portfolio'!$C$9</f>
        <v>-1.4316835654946602E-3</v>
      </c>
      <c r="I205" s="113">
        <f>'Stocks 1 Day Returns'!I76*'Final Portfolio'!$C$10</f>
        <v>5.3357853003195511E-4</v>
      </c>
      <c r="J205" s="113">
        <f>'Stocks 1 Day Returns'!J76*'Final Portfolio'!$C$11</f>
        <v>-1.6058747203027634E-3</v>
      </c>
      <c r="K205" s="113">
        <f>'Stocks 1 Day Returns'!K76*'Final Portfolio'!$C$12</f>
        <v>3.2962080318281743E-4</v>
      </c>
      <c r="L205" s="252">
        <f t="shared" si="18"/>
        <v>-1.1472290691025856E-2</v>
      </c>
      <c r="M205" s="113">
        <f t="shared" si="19"/>
        <v>6.9392390055931629E-3</v>
      </c>
      <c r="N205" s="113">
        <f t="shared" si="20"/>
        <v>1.6260410303768701E-2</v>
      </c>
      <c r="Q205" s="227">
        <v>45581</v>
      </c>
      <c r="R205" s="113">
        <f>'Stocks 1 Month Returns'!O205*'Final Portfolio'!$J$3</f>
        <v>1.0604665762424071E-2</v>
      </c>
      <c r="S205" s="113">
        <f>'Stocks 1 Month Returns'!P205*'Final Portfolio'!$J$4</f>
        <v>1.2420087951707888E-2</v>
      </c>
      <c r="T205" s="113">
        <f>'Stocks 1 Month Returns'!Q205*'Final Portfolio'!$J$6</f>
        <v>1.4283267720241355E-3</v>
      </c>
      <c r="U205" s="113">
        <f>'Stocks 1 Month Returns'!R205*'Final Portfolio'!$J$6</f>
        <v>1.4860332604221878E-2</v>
      </c>
      <c r="V205" s="113">
        <f>'Stocks 1 Month Returns'!S205*'Final Portfolio'!$J$7</f>
        <v>1.4168894584152538E-2</v>
      </c>
      <c r="W205" s="113">
        <f>'Stocks 1 Month Returns'!T205*'Final Portfolio'!$J$8</f>
        <v>-2.7024203169717211E-3</v>
      </c>
      <c r="X205" s="113">
        <f>'Stocks 1 Month Returns'!U205*'Final Portfolio'!$J$9</f>
        <v>1.1733259696677862E-2</v>
      </c>
      <c r="Y205" s="113">
        <f>'Stocks 1 Month Returns'!V205*'Final Portfolio'!$J$10</f>
        <v>9.3499318230183225E-3</v>
      </c>
      <c r="Z205" s="113">
        <f>'Stocks 1 Month Returns'!W205*'Final Portfolio'!$J$11</f>
        <v>5.4261531348137604E-3</v>
      </c>
      <c r="AA205" s="113">
        <f>'Stocks 1 Month Returns'!X205*'Final Portfolio'!$J$12</f>
        <v>7.0905498966501975E-3</v>
      </c>
      <c r="AB205" s="113">
        <f>'Stocks 1 Month Returns'!Y205*'Final Portfolio'!$J$13</f>
        <v>0.10367413171978423</v>
      </c>
      <c r="AC205" s="113">
        <f t="shared" si="15"/>
        <v>0.18805391362850316</v>
      </c>
      <c r="AD205" s="113">
        <f t="shared" si="16"/>
        <v>0.35553493412023562</v>
      </c>
      <c r="AE205" s="113">
        <f t="shared" si="17"/>
        <v>0.44018995897642227</v>
      </c>
      <c r="AI205" s="355">
        <v>201</v>
      </c>
      <c r="AJ205" s="355">
        <f>IF('Optimal Portfolio MAIN'!M203&gt;=0,0,1)</f>
        <v>0</v>
      </c>
      <c r="AK205" s="355">
        <f>IF('Optimal Portfolio MAIN'!N203&gt;=0,0,1)</f>
        <v>0</v>
      </c>
      <c r="AQ205" s="39">
        <v>172</v>
      </c>
      <c r="AR205" s="5">
        <f>IF('Optimal Portfolio MAIN'!AD191&gt;=0,0,1)</f>
        <v>0</v>
      </c>
      <c r="AS205" s="5">
        <f>IF('Optimal Portfolio MAIN'!AE191&gt;=0,0,1)</f>
        <v>0</v>
      </c>
      <c r="AY205" s="372">
        <v>201</v>
      </c>
      <c r="AZ205" s="372">
        <f>IF('Optimal Portfolio MAIN'!M203&gt;=0,0,1)</f>
        <v>0</v>
      </c>
      <c r="BA205" s="372">
        <f>IF('Optimal Portfolio MAIN'!N203&gt;=0,0,1)</f>
        <v>0</v>
      </c>
      <c r="BB205" s="391"/>
      <c r="BC205" s="391"/>
      <c r="BE205" s="39">
        <v>172</v>
      </c>
      <c r="BF205" s="222"/>
      <c r="BG205" s="222"/>
      <c r="BH205" s="400"/>
      <c r="BI205" s="400"/>
      <c r="BM205" s="193">
        <v>201</v>
      </c>
      <c r="BN205" s="366">
        <f ca="1">NORMINV(RAND(),$BR$2,$BR$3)</f>
        <v>1.0704577780569163E-2</v>
      </c>
      <c r="BO205" s="361">
        <f ca="1">BN205-BN$296</f>
        <v>3.3078611075128647E-2</v>
      </c>
      <c r="BP205" s="367">
        <f ca="1">BN205-BN$301</f>
        <v>4.1446326305753109E-2</v>
      </c>
      <c r="BT205" s="193">
        <v>201</v>
      </c>
      <c r="BU205" s="356">
        <f ca="1">IF(BO205&gt;=0,0,1)</f>
        <v>0</v>
      </c>
      <c r="BV205" s="355">
        <f ca="1">IF(BP205&gt;=0,0,1)</f>
        <v>0</v>
      </c>
      <c r="BZ205" s="193">
        <v>201</v>
      </c>
      <c r="CA205" s="368">
        <f ca="1">NORMINV(RAND(),CE$2,CE$3)</f>
        <v>3.5534052159971109E-2</v>
      </c>
      <c r="CB205" s="166">
        <f ca="1">CA205-CA$389</f>
        <v>0.10818566876852306</v>
      </c>
      <c r="CC205" s="166">
        <f ca="1">CA205-CA$394</f>
        <v>0.13641936216579728</v>
      </c>
      <c r="CG205" s="193">
        <v>201</v>
      </c>
      <c r="CH205" s="193">
        <f ca="1">IF(CB205&gt;=0,0,1)</f>
        <v>0</v>
      </c>
      <c r="CI205" s="193">
        <f ca="1">IF(CC205&gt;=0,0,1)</f>
        <v>0</v>
      </c>
    </row>
    <row r="206" spans="1:87" ht="15.6">
      <c r="A206" s="342">
        <v>45743</v>
      </c>
      <c r="B206" s="113">
        <f>'Stocks 1 Day Returns'!B75*'Final Portfolio'!$C$3</f>
        <v>-4.2484515671780618E-3</v>
      </c>
      <c r="C206" s="113">
        <f>'Stocks 1 Day Returns'!C75*'Final Portfolio'!$C$4</f>
        <v>3.2355625871470782E-4</v>
      </c>
      <c r="D206" s="113">
        <f>'Stocks 1 Day Returns'!D75*'Final Portfolio'!$C$5</f>
        <v>1.5627198407889176E-3</v>
      </c>
      <c r="E206" s="113">
        <f>'Stocks 1 Day Returns'!E75*'Final Portfolio'!$C$6</f>
        <v>7.4112740844345382E-4</v>
      </c>
      <c r="F206" s="113">
        <f>'Stocks 1 Day Returns'!F75*'Final Portfolio'!$C$7</f>
        <v>9.0940663268278537E-4</v>
      </c>
      <c r="G206" s="113">
        <f>'Stocks 1 Day Returns'!G75*'Final Portfolio'!$C$8</f>
        <v>-7.3072359288883337E-4</v>
      </c>
      <c r="H206" s="113">
        <f>'Stocks 1 Day Returns'!H75*'Final Portfolio'!$C$9</f>
        <v>1.0509755154055988E-3</v>
      </c>
      <c r="I206" s="113">
        <f>'Stocks 1 Day Returns'!I75*'Final Portfolio'!$C$10</f>
        <v>4.2797366873212003E-4</v>
      </c>
      <c r="J206" s="113">
        <f>'Stocks 1 Day Returns'!J75*'Final Portfolio'!$C$11</f>
        <v>-1.5483054743417712E-4</v>
      </c>
      <c r="K206" s="113">
        <f>'Stocks 1 Day Returns'!K75*'Final Portfolio'!$C$12</f>
        <v>2.7238537621280257E-3</v>
      </c>
      <c r="L206" s="252">
        <f t="shared" si="18"/>
        <v>2.6056073793945364E-3</v>
      </c>
      <c r="M206" s="113">
        <f t="shared" si="19"/>
        <v>2.1017137076013555E-2</v>
      </c>
      <c r="N206" s="113">
        <f t="shared" si="20"/>
        <v>3.0338308374189094E-2</v>
      </c>
      <c r="Q206" s="227">
        <v>45582</v>
      </c>
      <c r="R206" s="113">
        <f>'Stocks 1 Month Returns'!O206*'Final Portfolio'!$J$3</f>
        <v>1.4926825910811403E-2</v>
      </c>
      <c r="S206" s="113">
        <f>'Stocks 1 Month Returns'!P206*'Final Portfolio'!$J$4</f>
        <v>1.0707913706658015E-2</v>
      </c>
      <c r="T206" s="113">
        <f>'Stocks 1 Month Returns'!Q206*'Final Portfolio'!$J$6</f>
        <v>2.3158774849484586E-3</v>
      </c>
      <c r="U206" s="113">
        <f>'Stocks 1 Month Returns'!R206*'Final Portfolio'!$J$6</f>
        <v>1.4909829598935751E-2</v>
      </c>
      <c r="V206" s="113">
        <f>'Stocks 1 Month Returns'!S206*'Final Portfolio'!$J$7</f>
        <v>1.2660145378950835E-2</v>
      </c>
      <c r="W206" s="113">
        <f>'Stocks 1 Month Returns'!T206*'Final Portfolio'!$J$8</f>
        <v>-2.1561388451740828E-3</v>
      </c>
      <c r="X206" s="113">
        <f>'Stocks 1 Month Returns'!U206*'Final Portfolio'!$J$9</f>
        <v>9.5374320565418183E-3</v>
      </c>
      <c r="Y206" s="113">
        <f>'Stocks 1 Month Returns'!V206*'Final Portfolio'!$J$10</f>
        <v>1.0551260432785274E-2</v>
      </c>
      <c r="Z206" s="113">
        <f>'Stocks 1 Month Returns'!W206*'Final Portfolio'!$J$11</f>
        <v>6.5110529776299941E-3</v>
      </c>
      <c r="AA206" s="113">
        <f>'Stocks 1 Month Returns'!X206*'Final Portfolio'!$J$12</f>
        <v>7.7016891588498164E-3</v>
      </c>
      <c r="AB206" s="113">
        <f>'Stocks 1 Month Returns'!Y206*'Final Portfolio'!$J$13</f>
        <v>0.1060006277861385</v>
      </c>
      <c r="AC206" s="113">
        <f t="shared" si="15"/>
        <v>0.19366651564707577</v>
      </c>
      <c r="AD206" s="113">
        <f t="shared" si="16"/>
        <v>0.36114753613880823</v>
      </c>
      <c r="AE206" s="113">
        <f t="shared" si="17"/>
        <v>0.44580256099499488</v>
      </c>
      <c r="AI206" s="355">
        <v>202</v>
      </c>
      <c r="AJ206" s="355">
        <f>IF('Optimal Portfolio MAIN'!M204&gt;=0,0,1)</f>
        <v>0</v>
      </c>
      <c r="AK206" s="355">
        <f>IF('Optimal Portfolio MAIN'!N204&gt;=0,0,1)</f>
        <v>0</v>
      </c>
      <c r="AQ206" s="39">
        <v>173</v>
      </c>
      <c r="AR206" s="5">
        <f>IF('Optimal Portfolio MAIN'!AD192&gt;=0,0,1)</f>
        <v>0</v>
      </c>
      <c r="AS206" s="5">
        <f>IF('Optimal Portfolio MAIN'!AE192&gt;=0,0,1)</f>
        <v>0</v>
      </c>
      <c r="AY206" s="372">
        <v>202</v>
      </c>
      <c r="AZ206" s="372">
        <f>IF('Optimal Portfolio MAIN'!M204&gt;=0,0,1)</f>
        <v>0</v>
      </c>
      <c r="BA206" s="372">
        <f>IF('Optimal Portfolio MAIN'!N204&gt;=0,0,1)</f>
        <v>0</v>
      </c>
      <c r="BB206" s="391"/>
      <c r="BC206" s="391"/>
      <c r="BE206" s="39">
        <v>173</v>
      </c>
      <c r="BF206" s="222"/>
      <c r="BG206" s="222"/>
      <c r="BH206" s="400"/>
      <c r="BI206" s="400"/>
      <c r="BM206" s="193">
        <v>202</v>
      </c>
      <c r="BN206" s="366">
        <f ca="1">NORMINV(RAND(),$BR$2,$BR$3)</f>
        <v>2.264756477795421E-2</v>
      </c>
      <c r="BO206" s="361">
        <f ca="1">BN206-BN$296</f>
        <v>4.5021598072513692E-2</v>
      </c>
      <c r="BP206" s="367">
        <f ca="1">BN206-BN$301</f>
        <v>5.3389313303138161E-2</v>
      </c>
      <c r="BT206" s="193">
        <v>202</v>
      </c>
      <c r="BU206" s="356">
        <f ca="1">IF(BO206&gt;=0,0,1)</f>
        <v>0</v>
      </c>
      <c r="BV206" s="355">
        <f ca="1">IF(BP206&gt;=0,0,1)</f>
        <v>0</v>
      </c>
      <c r="BZ206" s="193">
        <v>202</v>
      </c>
      <c r="CA206" s="368">
        <f ca="1">NORMINV(RAND(),CE$2,CE$3)</f>
        <v>-4.843537867100111E-2</v>
      </c>
      <c r="CB206" s="166">
        <f ca="1">CA206-CA$389</f>
        <v>2.4216237937550837E-2</v>
      </c>
      <c r="CC206" s="166">
        <f ca="1">CA206-CA$394</f>
        <v>5.2449931334825055E-2</v>
      </c>
      <c r="CG206" s="193">
        <v>202</v>
      </c>
      <c r="CH206" s="193">
        <f ca="1">IF(CB206&gt;=0,0,1)</f>
        <v>0</v>
      </c>
      <c r="CI206" s="193">
        <f ca="1">IF(CC206&gt;=0,0,1)</f>
        <v>0</v>
      </c>
    </row>
    <row r="207" spans="1:87" ht="15.6">
      <c r="A207" s="342">
        <v>45744</v>
      </c>
      <c r="B207" s="113">
        <f>'Stocks 1 Day Returns'!B74*'Final Portfolio'!$C$3</f>
        <v>-2.612382568758953E-3</v>
      </c>
      <c r="C207" s="113">
        <f>'Stocks 1 Day Returns'!C74*'Final Portfolio'!$C$4</f>
        <v>-5.7215268134933387E-4</v>
      </c>
      <c r="D207" s="113">
        <f>'Stocks 1 Day Returns'!D74*'Final Portfolio'!$C$5</f>
        <v>-6.8179760681595918E-4</v>
      </c>
      <c r="E207" s="113">
        <f>'Stocks 1 Day Returns'!E74*'Final Portfolio'!$C$6</f>
        <v>-1.2940856585148153E-3</v>
      </c>
      <c r="F207" s="113">
        <f>'Stocks 1 Day Returns'!F74*'Final Portfolio'!$C$7</f>
        <v>-1.5600300941364508E-3</v>
      </c>
      <c r="G207" s="113">
        <f>'Stocks 1 Day Returns'!G74*'Final Portfolio'!$C$8</f>
        <v>-1.0941156399727004E-3</v>
      </c>
      <c r="H207" s="113">
        <f>'Stocks 1 Day Returns'!H74*'Final Portfolio'!$C$9</f>
        <v>-3.0968969967705194E-3</v>
      </c>
      <c r="I207" s="113">
        <f>'Stocks 1 Day Returns'!I74*'Final Portfolio'!$C$10</f>
        <v>7.5503656115505355E-6</v>
      </c>
      <c r="J207" s="113">
        <f>'Stocks 1 Day Returns'!J74*'Final Portfolio'!$C$11</f>
        <v>-9.2463078489992128E-4</v>
      </c>
      <c r="K207" s="113">
        <f>'Stocks 1 Day Returns'!K74*'Final Portfolio'!$C$12</f>
        <v>-1.4664574748419201E-3</v>
      </c>
      <c r="L207" s="252">
        <f t="shared" si="18"/>
        <v>-1.3294999140449022E-2</v>
      </c>
      <c r="M207" s="113">
        <f t="shared" si="19"/>
        <v>5.1165305561699966E-3</v>
      </c>
      <c r="N207" s="113">
        <f t="shared" si="20"/>
        <v>1.4437701854345536E-2</v>
      </c>
      <c r="Q207" s="227">
        <v>45583</v>
      </c>
      <c r="R207" s="113">
        <f>'Stocks 1 Month Returns'!O207*'Final Portfolio'!$J$3</f>
        <v>1.4146727678542283E-2</v>
      </c>
      <c r="S207" s="113">
        <f>'Stocks 1 Month Returns'!P207*'Final Portfolio'!$J$4</f>
        <v>7.9325178185503838E-3</v>
      </c>
      <c r="T207" s="113">
        <f>'Stocks 1 Month Returns'!Q207*'Final Portfolio'!$J$6</f>
        <v>8.128005699800056E-4</v>
      </c>
      <c r="U207" s="113">
        <f>'Stocks 1 Month Returns'!R207*'Final Portfolio'!$J$6</f>
        <v>1.3548500817588316E-2</v>
      </c>
      <c r="V207" s="113">
        <f>'Stocks 1 Month Returns'!S207*'Final Portfolio'!$J$7</f>
        <v>1.3414487959879847E-2</v>
      </c>
      <c r="W207" s="113">
        <f>'Stocks 1 Month Returns'!T207*'Final Portfolio'!$J$8</f>
        <v>-3.1936035100890827E-3</v>
      </c>
      <c r="X207" s="113">
        <f>'Stocks 1 Month Returns'!U207*'Final Portfolio'!$J$9</f>
        <v>8.6353208488481846E-3</v>
      </c>
      <c r="Y207" s="113">
        <f>'Stocks 1 Month Returns'!V207*'Final Portfolio'!$J$10</f>
        <v>9.1670053396079379E-3</v>
      </c>
      <c r="Z207" s="113">
        <f>'Stocks 1 Month Returns'!W207*'Final Portfolio'!$J$11</f>
        <v>6.2565520214731725E-3</v>
      </c>
      <c r="AA207" s="113">
        <f>'Stocks 1 Month Returns'!X207*'Final Portfolio'!$J$12</f>
        <v>6.0327480491425113E-3</v>
      </c>
      <c r="AB207" s="113">
        <f>'Stocks 1 Month Returns'!Y207*'Final Portfolio'!$J$13</f>
        <v>8.7767614318061682E-2</v>
      </c>
      <c r="AC207" s="113">
        <f t="shared" si="15"/>
        <v>0.16452067191158523</v>
      </c>
      <c r="AD207" s="113">
        <f t="shared" si="16"/>
        <v>0.33200169240331767</v>
      </c>
      <c r="AE207" s="113">
        <f t="shared" si="17"/>
        <v>0.41665671725950437</v>
      </c>
      <c r="AI207" s="355">
        <v>203</v>
      </c>
      <c r="AJ207" s="355">
        <f>IF('Optimal Portfolio MAIN'!M205&gt;=0,0,1)</f>
        <v>0</v>
      </c>
      <c r="AK207" s="355">
        <f>IF('Optimal Portfolio MAIN'!N205&gt;=0,0,1)</f>
        <v>0</v>
      </c>
      <c r="AQ207" s="39">
        <v>174</v>
      </c>
      <c r="AR207" s="5">
        <f>IF('Optimal Portfolio MAIN'!AD193&gt;=0,0,1)</f>
        <v>0</v>
      </c>
      <c r="AS207" s="5">
        <f>IF('Optimal Portfolio MAIN'!AE193&gt;=0,0,1)</f>
        <v>0</v>
      </c>
      <c r="AY207" s="372">
        <v>203</v>
      </c>
      <c r="AZ207" s="372">
        <f>IF('Optimal Portfolio MAIN'!M205&gt;=0,0,1)</f>
        <v>0</v>
      </c>
      <c r="BA207" s="372">
        <f>IF('Optimal Portfolio MAIN'!N205&gt;=0,0,1)</f>
        <v>0</v>
      </c>
      <c r="BB207" s="391"/>
      <c r="BC207" s="391"/>
      <c r="BE207" s="39">
        <v>174</v>
      </c>
      <c r="BF207" s="222"/>
      <c r="BG207" s="222"/>
      <c r="BH207" s="400"/>
      <c r="BI207" s="400"/>
      <c r="BM207" s="193">
        <v>203</v>
      </c>
      <c r="BN207" s="366">
        <f ca="1">NORMINV(RAND(),$BR$2,$BR$3)</f>
        <v>5.43252690131247E-3</v>
      </c>
      <c r="BO207" s="361">
        <f ca="1">BN207-BN$296</f>
        <v>2.7806560195871952E-2</v>
      </c>
      <c r="BP207" s="367">
        <f ca="1">BN207-BN$301</f>
        <v>3.617427542649642E-2</v>
      </c>
      <c r="BT207" s="193">
        <v>203</v>
      </c>
      <c r="BU207" s="356">
        <f ca="1">IF(BO207&gt;=0,0,1)</f>
        <v>0</v>
      </c>
      <c r="BV207" s="355">
        <f ca="1">IF(BP207&gt;=0,0,1)</f>
        <v>0</v>
      </c>
      <c r="BZ207" s="193">
        <v>203</v>
      </c>
      <c r="CA207" s="368">
        <f ca="1">NORMINV(RAND(),CE$2,CE$3)</f>
        <v>-2.8986595161476454E-2</v>
      </c>
      <c r="CB207" s="166">
        <f ca="1">CA207-CA$389</f>
        <v>4.3665021447075493E-2</v>
      </c>
      <c r="CC207" s="166">
        <f ca="1">CA207-CA$394</f>
        <v>7.1898714844349704E-2</v>
      </c>
      <c r="CG207" s="193">
        <v>203</v>
      </c>
      <c r="CH207" s="193">
        <f ca="1">IF(CB207&gt;=0,0,1)</f>
        <v>0</v>
      </c>
      <c r="CI207" s="193">
        <f ca="1">IF(CC207&gt;=0,0,1)</f>
        <v>0</v>
      </c>
    </row>
    <row r="208" spans="1:87" ht="15.6">
      <c r="A208" s="342">
        <v>45749</v>
      </c>
      <c r="B208" s="113">
        <f>'Stocks 1 Day Returns'!B73*'Final Portfolio'!$C$3</f>
        <v>-1.2772855355715826E-2</v>
      </c>
      <c r="C208" s="113">
        <f>'Stocks 1 Day Returns'!C73*'Final Portfolio'!$C$4</f>
        <v>6.6105472786525342E-4</v>
      </c>
      <c r="D208" s="113">
        <f>'Stocks 1 Day Returns'!D73*'Final Portfolio'!$C$5</f>
        <v>1.6236240910079136E-5</v>
      </c>
      <c r="E208" s="113">
        <f>'Stocks 1 Day Returns'!E73*'Final Portfolio'!$C$6</f>
        <v>-9.0514598800753624E-4</v>
      </c>
      <c r="F208" s="113">
        <f>'Stocks 1 Day Returns'!F73*'Final Portfolio'!$C$7</f>
        <v>-2.5928181160320639E-3</v>
      </c>
      <c r="G208" s="113">
        <f>'Stocks 1 Day Returns'!G73*'Final Portfolio'!$C$8</f>
        <v>1.2770122774066839E-3</v>
      </c>
      <c r="H208" s="113">
        <f>'Stocks 1 Day Returns'!H73*'Final Portfolio'!$C$9</f>
        <v>7.9098584869933479E-4</v>
      </c>
      <c r="I208" s="113">
        <f>'Stocks 1 Day Returns'!I73*'Final Portfolio'!$C$10</f>
        <v>6.0089402813018106E-4</v>
      </c>
      <c r="J208" s="113">
        <f>'Stocks 1 Day Returns'!J73*'Final Portfolio'!$C$11</f>
        <v>-1.2688952044196567E-3</v>
      </c>
      <c r="K208" s="113">
        <f>'Stocks 1 Day Returns'!K73*'Final Portfolio'!$C$12</f>
        <v>1.2078648401449678E-3</v>
      </c>
      <c r="L208" s="252">
        <f t="shared" si="18"/>
        <v>-1.2985666701018583E-2</v>
      </c>
      <c r="M208" s="113">
        <f t="shared" si="19"/>
        <v>5.4258629956004355E-3</v>
      </c>
      <c r="N208" s="113">
        <f t="shared" si="20"/>
        <v>1.4747034293775975E-2</v>
      </c>
      <c r="Q208" s="227">
        <v>45587</v>
      </c>
      <c r="R208" s="113">
        <f>'Stocks 1 Month Returns'!O208*'Final Portfolio'!$J$3</f>
        <v>6.3218424188992376E-3</v>
      </c>
      <c r="S208" s="113">
        <f>'Stocks 1 Month Returns'!P208*'Final Portfolio'!$J$4</f>
        <v>6.4291354434210498E-3</v>
      </c>
      <c r="T208" s="113">
        <f>'Stocks 1 Month Returns'!Q208*'Final Portfolio'!$J$6</f>
        <v>1.4525413305599244E-3</v>
      </c>
      <c r="U208" s="113">
        <f>'Stocks 1 Month Returns'!R208*'Final Portfolio'!$J$6</f>
        <v>1.0319351531836905E-2</v>
      </c>
      <c r="V208" s="113">
        <f>'Stocks 1 Month Returns'!S208*'Final Portfolio'!$J$7</f>
        <v>9.0609744813702989E-3</v>
      </c>
      <c r="W208" s="113">
        <f>'Stocks 1 Month Returns'!T208*'Final Portfolio'!$J$8</f>
        <v>9.831352574379372E-3</v>
      </c>
      <c r="X208" s="113">
        <f>'Stocks 1 Month Returns'!U208*'Final Portfolio'!$J$9</f>
        <v>1.6739503559859318E-2</v>
      </c>
      <c r="Y208" s="113">
        <f>'Stocks 1 Month Returns'!V208*'Final Portfolio'!$J$10</f>
        <v>6.6532546112876931E-3</v>
      </c>
      <c r="Z208" s="113">
        <f>'Stocks 1 Month Returns'!W208*'Final Portfolio'!$J$11</f>
        <v>8.1203455005889099E-3</v>
      </c>
      <c r="AA208" s="113">
        <f>'Stocks 1 Month Returns'!X208*'Final Portfolio'!$J$12</f>
        <v>2.8993965872281648E-3</v>
      </c>
      <c r="AB208" s="113">
        <f>'Stocks 1 Month Returns'!Y208*'Final Portfolio'!$J$13</f>
        <v>6.3660301593983837E-2</v>
      </c>
      <c r="AC208" s="113">
        <f t="shared" si="15"/>
        <v>0.14148799963341471</v>
      </c>
      <c r="AD208" s="113">
        <f t="shared" si="16"/>
        <v>0.30896902012514715</v>
      </c>
      <c r="AE208" s="113">
        <f t="shared" si="17"/>
        <v>0.39362404498133385</v>
      </c>
      <c r="AI208" s="355">
        <v>204</v>
      </c>
      <c r="AJ208" s="355">
        <f>IF('Optimal Portfolio MAIN'!M206&gt;=0,0,1)</f>
        <v>0</v>
      </c>
      <c r="AK208" s="355">
        <f>IF('Optimal Portfolio MAIN'!N206&gt;=0,0,1)</f>
        <v>0</v>
      </c>
      <c r="AQ208" s="39">
        <v>175</v>
      </c>
      <c r="AR208" s="5">
        <f>IF('Optimal Portfolio MAIN'!AD194&gt;=0,0,1)</f>
        <v>0</v>
      </c>
      <c r="AS208" s="5">
        <f>IF('Optimal Portfolio MAIN'!AE194&gt;=0,0,1)</f>
        <v>0</v>
      </c>
      <c r="AY208" s="372">
        <v>204</v>
      </c>
      <c r="AZ208" s="372">
        <f>IF('Optimal Portfolio MAIN'!M206&gt;=0,0,1)</f>
        <v>0</v>
      </c>
      <c r="BA208" s="372">
        <f>IF('Optimal Portfolio MAIN'!N206&gt;=0,0,1)</f>
        <v>0</v>
      </c>
      <c r="BB208" s="391"/>
      <c r="BC208" s="391"/>
      <c r="BE208" s="39">
        <v>175</v>
      </c>
      <c r="BF208" s="222"/>
      <c r="BG208" s="222"/>
      <c r="BH208" s="400"/>
      <c r="BI208" s="400"/>
      <c r="BM208" s="193">
        <v>204</v>
      </c>
      <c r="BN208" s="366">
        <f ca="1">NORMINV(RAND(),$BR$2,$BR$3)</f>
        <v>-1.8759710608039339E-3</v>
      </c>
      <c r="BO208" s="361">
        <f ca="1">BN208-BN$296</f>
        <v>2.0498062233755547E-2</v>
      </c>
      <c r="BP208" s="367">
        <f ca="1">BN208-BN$301</f>
        <v>2.8865777464380012E-2</v>
      </c>
      <c r="BT208" s="193">
        <v>204</v>
      </c>
      <c r="BU208" s="356">
        <f ca="1">IF(BO208&gt;=0,0,1)</f>
        <v>0</v>
      </c>
      <c r="BV208" s="355">
        <f ca="1">IF(BP208&gt;=0,0,1)</f>
        <v>0</v>
      </c>
      <c r="BZ208" s="193">
        <v>204</v>
      </c>
      <c r="CA208" s="368">
        <f ca="1">NORMINV(RAND(),CE$2,CE$3)</f>
        <v>-4.7745622796043649E-2</v>
      </c>
      <c r="CB208" s="166">
        <f ca="1">CA208-CA$389</f>
        <v>2.4905993812508298E-2</v>
      </c>
      <c r="CC208" s="166">
        <f ca="1">CA208-CA$394</f>
        <v>5.3139687209782516E-2</v>
      </c>
      <c r="CG208" s="193">
        <v>204</v>
      </c>
      <c r="CH208" s="193">
        <f ca="1">IF(CB208&gt;=0,0,1)</f>
        <v>0</v>
      </c>
      <c r="CI208" s="193">
        <f ca="1">IF(CC208&gt;=0,0,1)</f>
        <v>0</v>
      </c>
    </row>
    <row r="209" spans="1:87" ht="15.6">
      <c r="A209" s="342">
        <v>45750</v>
      </c>
      <c r="B209" s="113">
        <f>'Stocks 1 Day Returns'!B72*'Final Portfolio'!$C$3</f>
        <v>1.4925366182144729E-3</v>
      </c>
      <c r="C209" s="113">
        <f>'Stocks 1 Day Returns'!C72*'Final Portfolio'!$C$4</f>
        <v>-9.335827490901305E-4</v>
      </c>
      <c r="D209" s="113">
        <f>'Stocks 1 Day Returns'!D72*'Final Portfolio'!$C$5</f>
        <v>-1.3473899848888136E-4</v>
      </c>
      <c r="E209" s="113">
        <f>'Stocks 1 Day Returns'!E72*'Final Portfolio'!$C$6</f>
        <v>2.701282463504695E-4</v>
      </c>
      <c r="F209" s="113">
        <f>'Stocks 1 Day Returns'!F72*'Final Portfolio'!$C$7</f>
        <v>1.0437250343660032E-3</v>
      </c>
      <c r="G209" s="113">
        <f>'Stocks 1 Day Returns'!G72*'Final Portfolio'!$C$8</f>
        <v>5.9851768924769062E-4</v>
      </c>
      <c r="H209" s="113">
        <f>'Stocks 1 Day Returns'!H72*'Final Portfolio'!$C$9</f>
        <v>1.5511806544114591E-3</v>
      </c>
      <c r="I209" s="113">
        <f>'Stocks 1 Day Returns'!I72*'Final Portfolio'!$C$10</f>
        <v>8.171944129638642E-4</v>
      </c>
      <c r="J209" s="113">
        <f>'Stocks 1 Day Returns'!J72*'Final Portfolio'!$C$11</f>
        <v>5.0463474437352658E-4</v>
      </c>
      <c r="K209" s="113">
        <f>'Stocks 1 Day Returns'!K72*'Final Portfolio'!$C$12</f>
        <v>3.2469756679647248E-4</v>
      </c>
      <c r="L209" s="252">
        <f t="shared" si="18"/>
        <v>5.5342932191449461E-3</v>
      </c>
      <c r="M209" s="113">
        <f t="shared" si="19"/>
        <v>2.3945822915763963E-2</v>
      </c>
      <c r="N209" s="113">
        <f t="shared" si="20"/>
        <v>3.3266994213939506E-2</v>
      </c>
      <c r="Q209" s="227">
        <v>45588</v>
      </c>
      <c r="R209" s="113">
        <f>'Stocks 1 Month Returns'!O209*'Final Portfolio'!$J$3</f>
        <v>1.690283184962338E-4</v>
      </c>
      <c r="S209" s="113">
        <f>'Stocks 1 Month Returns'!P209*'Final Portfolio'!$J$4</f>
        <v>4.9513045795650298E-3</v>
      </c>
      <c r="T209" s="113">
        <f>'Stocks 1 Month Returns'!Q209*'Final Portfolio'!$J$6</f>
        <v>2.2757175948678035E-3</v>
      </c>
      <c r="U209" s="113">
        <f>'Stocks 1 Month Returns'!R209*'Final Portfolio'!$J$6</f>
        <v>9.1149189583682316E-3</v>
      </c>
      <c r="V209" s="113">
        <f>'Stocks 1 Month Returns'!S209*'Final Portfolio'!$J$7</f>
        <v>8.8151241486759697E-3</v>
      </c>
      <c r="W209" s="113">
        <f>'Stocks 1 Month Returns'!T209*'Final Portfolio'!$J$8</f>
        <v>4.3095821209744312E-3</v>
      </c>
      <c r="X209" s="113">
        <f>'Stocks 1 Month Returns'!U209*'Final Portfolio'!$J$9</f>
        <v>1.7327659252842027E-2</v>
      </c>
      <c r="Y209" s="113">
        <f>'Stocks 1 Month Returns'!V209*'Final Portfolio'!$J$10</f>
        <v>5.4789365664860614E-3</v>
      </c>
      <c r="Z209" s="113">
        <f>'Stocks 1 Month Returns'!W209*'Final Portfolio'!$J$11</f>
        <v>4.7855322482212477E-3</v>
      </c>
      <c r="AA209" s="113">
        <f>'Stocks 1 Month Returns'!X209*'Final Portfolio'!$J$12</f>
        <v>-1.1064951693977719E-3</v>
      </c>
      <c r="AB209" s="113">
        <f>'Stocks 1 Month Returns'!Y209*'Final Portfolio'!$J$13</f>
        <v>5.120927380800433E-2</v>
      </c>
      <c r="AC209" s="113">
        <f t="shared" si="15"/>
        <v>0.1073305824271036</v>
      </c>
      <c r="AD209" s="113">
        <f t="shared" si="16"/>
        <v>0.27481160291883605</v>
      </c>
      <c r="AE209" s="113">
        <f t="shared" si="17"/>
        <v>0.3594666277750227</v>
      </c>
      <c r="AI209" s="355">
        <v>205</v>
      </c>
      <c r="AJ209" s="355">
        <f>IF('Optimal Portfolio MAIN'!M207&gt;=0,0,1)</f>
        <v>0</v>
      </c>
      <c r="AK209" s="355">
        <f>IF('Optimal Portfolio MAIN'!N207&gt;=0,0,1)</f>
        <v>0</v>
      </c>
      <c r="AQ209" s="39">
        <v>176</v>
      </c>
      <c r="AR209" s="5">
        <f>IF('Optimal Portfolio MAIN'!AD195&gt;=0,0,1)</f>
        <v>0</v>
      </c>
      <c r="AS209" s="5">
        <f>IF('Optimal Portfolio MAIN'!AE195&gt;=0,0,1)</f>
        <v>0</v>
      </c>
      <c r="AY209" s="372">
        <v>205</v>
      </c>
      <c r="AZ209" s="372">
        <f>IF('Optimal Portfolio MAIN'!M207&gt;=0,0,1)</f>
        <v>0</v>
      </c>
      <c r="BA209" s="372">
        <f>IF('Optimal Portfolio MAIN'!N207&gt;=0,0,1)</f>
        <v>0</v>
      </c>
      <c r="BB209" s="391"/>
      <c r="BC209" s="391"/>
      <c r="BE209" s="39">
        <v>176</v>
      </c>
      <c r="BF209" s="222"/>
      <c r="BG209" s="222"/>
      <c r="BH209" s="400"/>
      <c r="BI209" s="400"/>
      <c r="BM209" s="193">
        <v>205</v>
      </c>
      <c r="BN209" s="366">
        <f ca="1">NORMINV(RAND(),$BR$2,$BR$3)</f>
        <v>1.34149017314473E-2</v>
      </c>
      <c r="BO209" s="361">
        <f ca="1">BN209-BN$296</f>
        <v>3.5788935026006781E-2</v>
      </c>
      <c r="BP209" s="367">
        <f ca="1">BN209-BN$301</f>
        <v>4.415665025663125E-2</v>
      </c>
      <c r="BT209" s="193">
        <v>205</v>
      </c>
      <c r="BU209" s="356">
        <f ca="1">IF(BO209&gt;=0,0,1)</f>
        <v>0</v>
      </c>
      <c r="BV209" s="355">
        <f ca="1">IF(BP209&gt;=0,0,1)</f>
        <v>0</v>
      </c>
      <c r="BZ209" s="193">
        <v>205</v>
      </c>
      <c r="CA209" s="368">
        <f ca="1">NORMINV(RAND(),CE$2,CE$3)</f>
        <v>7.1041477204292327E-3</v>
      </c>
      <c r="CB209" s="166">
        <f ca="1">CA209-CA$389</f>
        <v>7.9755764328981182E-2</v>
      </c>
      <c r="CC209" s="166">
        <f ca="1">CA209-CA$394</f>
        <v>0.1079894577262554</v>
      </c>
      <c r="CG209" s="193">
        <v>205</v>
      </c>
      <c r="CH209" s="193">
        <f ca="1">IF(CB209&gt;=0,0,1)</f>
        <v>0</v>
      </c>
      <c r="CI209" s="193">
        <f ca="1">IF(CC209&gt;=0,0,1)</f>
        <v>0</v>
      </c>
    </row>
    <row r="210" spans="1:87" ht="15.6">
      <c r="A210" s="342">
        <v>45751</v>
      </c>
      <c r="B210" s="113">
        <f>'Stocks 1 Day Returns'!B71*'Final Portfolio'!$C$3</f>
        <v>6.420153191070881E-3</v>
      </c>
      <c r="C210" s="113">
        <f>'Stocks 1 Day Returns'!C71*'Final Portfolio'!$C$4</f>
        <v>1.709423002630288E-3</v>
      </c>
      <c r="D210" s="113">
        <f>'Stocks 1 Day Returns'!D71*'Final Portfolio'!$C$5</f>
        <v>-2.4242394696245227E-4</v>
      </c>
      <c r="E210" s="113">
        <f>'Stocks 1 Day Returns'!E71*'Final Portfolio'!$C$6</f>
        <v>2.0316044654979714E-4</v>
      </c>
      <c r="F210" s="113">
        <f>'Stocks 1 Day Returns'!F71*'Final Portfolio'!$C$7</f>
        <v>5.9067981929062925E-4</v>
      </c>
      <c r="G210" s="113">
        <f>'Stocks 1 Day Returns'!G71*'Final Portfolio'!$C$8</f>
        <v>-5.4050314241256385E-4</v>
      </c>
      <c r="H210" s="113">
        <f>'Stocks 1 Day Returns'!H71*'Final Portfolio'!$C$9</f>
        <v>1.0086281895092396E-3</v>
      </c>
      <c r="I210" s="113">
        <f>'Stocks 1 Day Returns'!I71*'Final Portfolio'!$C$10</f>
        <v>4.2907840803765526E-4</v>
      </c>
      <c r="J210" s="113">
        <f>'Stocks 1 Day Returns'!J71*'Final Portfolio'!$C$11</f>
        <v>1.9357909202908873E-3</v>
      </c>
      <c r="K210" s="113">
        <f>'Stocks 1 Day Returns'!K71*'Final Portfolio'!$C$12</f>
        <v>6.3894233793966311E-4</v>
      </c>
      <c r="L210" s="252">
        <f t="shared" si="18"/>
        <v>1.2152929225944024E-2</v>
      </c>
      <c r="M210" s="113">
        <f t="shared" si="19"/>
        <v>3.0564458922563043E-2</v>
      </c>
      <c r="N210" s="113">
        <f t="shared" si="20"/>
        <v>3.9885630220738585E-2</v>
      </c>
      <c r="Q210" s="227">
        <v>45589</v>
      </c>
      <c r="R210" s="113">
        <f>'Stocks 1 Month Returns'!O210*'Final Portfolio'!$J$3</f>
        <v>-1.2390575043171427E-3</v>
      </c>
      <c r="S210" s="113">
        <f>'Stocks 1 Month Returns'!P210*'Final Portfolio'!$J$4</f>
        <v>5.3970519048484643E-3</v>
      </c>
      <c r="T210" s="113">
        <f>'Stocks 1 Month Returns'!Q210*'Final Portfolio'!$J$6</f>
        <v>1.8308614717844663E-3</v>
      </c>
      <c r="U210" s="113">
        <f>'Stocks 1 Month Returns'!R210*'Final Portfolio'!$J$6</f>
        <v>8.4866661613482823E-3</v>
      </c>
      <c r="V210" s="113">
        <f>'Stocks 1 Month Returns'!S210*'Final Portfolio'!$J$7</f>
        <v>7.4175365150693741E-3</v>
      </c>
      <c r="W210" s="113">
        <f>'Stocks 1 Month Returns'!T210*'Final Portfolio'!$J$8</f>
        <v>7.6561655181876633E-3</v>
      </c>
      <c r="X210" s="113">
        <f>'Stocks 1 Month Returns'!U210*'Final Portfolio'!$J$9</f>
        <v>2.3967333800515245E-2</v>
      </c>
      <c r="Y210" s="113">
        <f>'Stocks 1 Month Returns'!V210*'Final Portfolio'!$J$10</f>
        <v>7.8748732015695763E-3</v>
      </c>
      <c r="Z210" s="113">
        <f>'Stocks 1 Month Returns'!W210*'Final Portfolio'!$J$11</f>
        <v>6.1032080038667669E-3</v>
      </c>
      <c r="AA210" s="113">
        <f>'Stocks 1 Month Returns'!X210*'Final Portfolio'!$J$12</f>
        <v>8.1590493285237152E-4</v>
      </c>
      <c r="AB210" s="113">
        <f>'Stocks 1 Month Returns'!Y210*'Final Portfolio'!$J$13</f>
        <v>5.6590243477292246E-2</v>
      </c>
      <c r="AC210" s="113">
        <f t="shared" si="15"/>
        <v>0.12490078748301732</v>
      </c>
      <c r="AD210" s="113">
        <f t="shared" si="16"/>
        <v>0.29238180797474977</v>
      </c>
      <c r="AE210" s="113">
        <f t="shared" si="17"/>
        <v>0.37703683283093642</v>
      </c>
      <c r="AI210" s="355">
        <v>206</v>
      </c>
      <c r="AJ210" s="355">
        <f>IF('Optimal Portfolio MAIN'!M208&gt;=0,0,1)</f>
        <v>0</v>
      </c>
      <c r="AK210" s="355">
        <f>IF('Optimal Portfolio MAIN'!N208&gt;=0,0,1)</f>
        <v>0</v>
      </c>
      <c r="AQ210" s="39">
        <v>177</v>
      </c>
      <c r="AR210" s="5">
        <f>IF('Optimal Portfolio MAIN'!AD196&gt;=0,0,1)</f>
        <v>0</v>
      </c>
      <c r="AS210" s="5">
        <f>IF('Optimal Portfolio MAIN'!AE196&gt;=0,0,1)</f>
        <v>0</v>
      </c>
      <c r="AY210" s="372">
        <v>206</v>
      </c>
      <c r="AZ210" s="372">
        <f>IF('Optimal Portfolio MAIN'!M208&gt;=0,0,1)</f>
        <v>0</v>
      </c>
      <c r="BA210" s="372">
        <f>IF('Optimal Portfolio MAIN'!N208&gt;=0,0,1)</f>
        <v>0</v>
      </c>
      <c r="BB210" s="391"/>
      <c r="BC210" s="391"/>
      <c r="BE210" s="39">
        <v>177</v>
      </c>
      <c r="BF210" s="222"/>
      <c r="BG210" s="222"/>
      <c r="BH210" s="400"/>
      <c r="BI210" s="400"/>
      <c r="BM210" s="193">
        <v>206</v>
      </c>
      <c r="BN210" s="366">
        <f ca="1">NORMINV(RAND(),$BR$2,$BR$3)</f>
        <v>-2.7141606111424431E-2</v>
      </c>
      <c r="BO210" s="361">
        <f ca="1">BN210-BN$296</f>
        <v>-4.7675728168649484E-3</v>
      </c>
      <c r="BP210" s="367">
        <f ca="1">BN210-BN$301</f>
        <v>3.6001424137595169E-3</v>
      </c>
      <c r="BT210" s="193">
        <v>206</v>
      </c>
      <c r="BU210" s="356">
        <f ca="1">IF(BO210&gt;=0,0,1)</f>
        <v>1</v>
      </c>
      <c r="BV210" s="355">
        <f ca="1">IF(BP210&gt;=0,0,1)</f>
        <v>0</v>
      </c>
      <c r="BZ210" s="193">
        <v>206</v>
      </c>
      <c r="CA210" s="368">
        <f ca="1">NORMINV(RAND(),CE$2,CE$3)</f>
        <v>-1.6521026878462512E-2</v>
      </c>
      <c r="CB210" s="166">
        <f ca="1">CA210-CA$389</f>
        <v>5.6130589730089435E-2</v>
      </c>
      <c r="CC210" s="166">
        <f ca="1">CA210-CA$394</f>
        <v>8.436428312736366E-2</v>
      </c>
      <c r="CG210" s="193">
        <v>206</v>
      </c>
      <c r="CH210" s="193">
        <f ca="1">IF(CB210&gt;=0,0,1)</f>
        <v>0</v>
      </c>
      <c r="CI210" s="193">
        <f ca="1">IF(CC210&gt;=0,0,1)</f>
        <v>0</v>
      </c>
    </row>
    <row r="211" spans="1:87" ht="15.6">
      <c r="A211" s="342">
        <v>45756</v>
      </c>
      <c r="B211" s="113">
        <f>'Stocks 1 Day Returns'!B70*'Final Portfolio'!$C$3</f>
        <v>-7.0959319404499514E-4</v>
      </c>
      <c r="C211" s="113">
        <f>'Stocks 1 Day Returns'!C70*'Final Portfolio'!$C$4</f>
        <v>-2.4074722151460668E-4</v>
      </c>
      <c r="D211" s="113">
        <f>'Stocks 1 Day Returns'!D70*'Final Portfolio'!$C$5</f>
        <v>-8.4586951582776957E-4</v>
      </c>
      <c r="E211" s="113">
        <f>'Stocks 1 Day Returns'!E70*'Final Portfolio'!$C$6</f>
        <v>-8.9386434341080952E-4</v>
      </c>
      <c r="F211" s="113">
        <f>'Stocks 1 Day Returns'!F70*'Final Portfolio'!$C$7</f>
        <v>-1.3498830029807184E-3</v>
      </c>
      <c r="G211" s="113">
        <f>'Stocks 1 Day Returns'!G70*'Final Portfolio'!$C$8</f>
        <v>5.8487813219992614E-3</v>
      </c>
      <c r="H211" s="113">
        <f>'Stocks 1 Day Returns'!H70*'Final Portfolio'!$C$9</f>
        <v>-1.4551373605023519E-3</v>
      </c>
      <c r="I211" s="113">
        <f>'Stocks 1 Day Returns'!I70*'Final Portfolio'!$C$10</f>
        <v>-8.3017525082382465E-4</v>
      </c>
      <c r="J211" s="113">
        <f>'Stocks 1 Day Returns'!J70*'Final Portfolio'!$C$11</f>
        <v>-1.6783247556226955E-4</v>
      </c>
      <c r="K211" s="113">
        <f>'Stocks 1 Day Returns'!K70*'Final Portfolio'!$C$12</f>
        <v>-3.9335022437912985E-4</v>
      </c>
      <c r="L211" s="252">
        <f t="shared" si="18"/>
        <v>-1.0376712670472138E-3</v>
      </c>
      <c r="M211" s="113">
        <f t="shared" si="19"/>
        <v>1.7373858429571804E-2</v>
      </c>
      <c r="N211" s="113">
        <f t="shared" si="20"/>
        <v>2.6695029727747344E-2</v>
      </c>
      <c r="Q211" s="227">
        <v>45590</v>
      </c>
      <c r="R211" s="113">
        <f>'Stocks 1 Month Returns'!O211*'Final Portfolio'!$J$3</f>
        <v>-7.1736610887660488E-4</v>
      </c>
      <c r="S211" s="113">
        <f>'Stocks 1 Month Returns'!P211*'Final Portfolio'!$J$4</f>
        <v>5.850960226970672E-3</v>
      </c>
      <c r="T211" s="113">
        <f>'Stocks 1 Month Returns'!Q211*'Final Portfolio'!$J$6</f>
        <v>3.1548956927037962E-3</v>
      </c>
      <c r="U211" s="113">
        <f>'Stocks 1 Month Returns'!R211*'Final Portfolio'!$J$6</f>
        <v>8.3493533114364568E-3</v>
      </c>
      <c r="V211" s="113">
        <f>'Stocks 1 Month Returns'!S211*'Final Portfolio'!$J$7</f>
        <v>5.8809418276337547E-3</v>
      </c>
      <c r="W211" s="113">
        <f>'Stocks 1 Month Returns'!T211*'Final Portfolio'!$J$8</f>
        <v>6.9871918323510364E-3</v>
      </c>
      <c r="X211" s="113">
        <f>'Stocks 1 Month Returns'!U211*'Final Portfolio'!$J$9</f>
        <v>2.2823590631793216E-2</v>
      </c>
      <c r="Y211" s="113">
        <f>'Stocks 1 Month Returns'!V211*'Final Portfolio'!$J$10</f>
        <v>1.0093599060049521E-2</v>
      </c>
      <c r="Z211" s="113">
        <f>'Stocks 1 Month Returns'!W211*'Final Portfolio'!$J$11</f>
        <v>5.0020622018734917E-3</v>
      </c>
      <c r="AA211" s="113">
        <f>'Stocks 1 Month Returns'!X211*'Final Portfolio'!$J$12</f>
        <v>3.175399722548964E-3</v>
      </c>
      <c r="AB211" s="113">
        <f>'Stocks 1 Month Returns'!Y211*'Final Portfolio'!$J$13</f>
        <v>5.8544191609005258E-2</v>
      </c>
      <c r="AC211" s="113">
        <f t="shared" si="15"/>
        <v>0.12914482000748956</v>
      </c>
      <c r="AD211" s="113">
        <f t="shared" si="16"/>
        <v>0.29662584049922203</v>
      </c>
      <c r="AE211" s="113">
        <f t="shared" si="17"/>
        <v>0.38128086535540867</v>
      </c>
      <c r="AI211" s="355">
        <v>207</v>
      </c>
      <c r="AJ211" s="355">
        <f>IF('Optimal Portfolio MAIN'!M209&gt;=0,0,1)</f>
        <v>0</v>
      </c>
      <c r="AK211" s="355">
        <f>IF('Optimal Portfolio MAIN'!N209&gt;=0,0,1)</f>
        <v>0</v>
      </c>
      <c r="AQ211" s="39">
        <v>178</v>
      </c>
      <c r="AR211" s="5">
        <f>IF('Optimal Portfolio MAIN'!AD197&gt;=0,0,1)</f>
        <v>0</v>
      </c>
      <c r="AS211" s="5">
        <f>IF('Optimal Portfolio MAIN'!AE197&gt;=0,0,1)</f>
        <v>0</v>
      </c>
      <c r="AY211" s="372">
        <v>207</v>
      </c>
      <c r="AZ211" s="372">
        <f>IF('Optimal Portfolio MAIN'!M209&gt;=0,0,1)</f>
        <v>0</v>
      </c>
      <c r="BA211" s="372">
        <f>IF('Optimal Portfolio MAIN'!N209&gt;=0,0,1)</f>
        <v>0</v>
      </c>
      <c r="BB211" s="391"/>
      <c r="BC211" s="391"/>
      <c r="BE211" s="39">
        <v>178</v>
      </c>
      <c r="BF211" s="222"/>
      <c r="BG211" s="222"/>
      <c r="BH211" s="400"/>
      <c r="BI211" s="400"/>
      <c r="BM211" s="193">
        <v>207</v>
      </c>
      <c r="BN211" s="366">
        <f ca="1">NORMINV(RAND(),$BR$2,$BR$3)</f>
        <v>-3.3713093823294446E-2</v>
      </c>
      <c r="BO211" s="361">
        <f ca="1">BN211-BN$296</f>
        <v>-1.1339060528734964E-2</v>
      </c>
      <c r="BP211" s="367">
        <f ca="1">BN211-BN$301</f>
        <v>-2.9713452981104983E-3</v>
      </c>
      <c r="BT211" s="193">
        <v>207</v>
      </c>
      <c r="BU211" s="356">
        <f ca="1">IF(BO211&gt;=0,0,1)</f>
        <v>1</v>
      </c>
      <c r="BV211" s="355">
        <f ca="1">IF(BP211&gt;=0,0,1)</f>
        <v>1</v>
      </c>
      <c r="BZ211" s="193">
        <v>207</v>
      </c>
      <c r="CA211" s="368">
        <f ca="1">NORMINV(RAND(),CE$2,CE$3)</f>
        <v>-0.12487302774191844</v>
      </c>
      <c r="CB211" s="166">
        <f ca="1">CA211-CA$389</f>
        <v>-5.2221411133366494E-2</v>
      </c>
      <c r="CC211" s="166">
        <f ca="1">CA211-CA$394</f>
        <v>-2.3987717736092276E-2</v>
      </c>
      <c r="CG211" s="193">
        <v>207</v>
      </c>
      <c r="CH211" s="193">
        <f ca="1">IF(CB211&gt;=0,0,1)</f>
        <v>1</v>
      </c>
      <c r="CI211" s="193">
        <f ca="1">IF(CC211&gt;=0,0,1)</f>
        <v>1</v>
      </c>
    </row>
    <row r="212" spans="1:87" ht="15.6">
      <c r="A212" s="342">
        <v>45757</v>
      </c>
      <c r="B212" s="113">
        <f>'Stocks 1 Day Returns'!B69*'Final Portfolio'!$C$3</f>
        <v>1.6394771056653923E-3</v>
      </c>
      <c r="C212" s="113">
        <f>'Stocks 1 Day Returns'!C69*'Final Portfolio'!$C$4</f>
        <v>-3.244920970547713E-3</v>
      </c>
      <c r="D212" s="113">
        <f>'Stocks 1 Day Returns'!D69*'Final Portfolio'!$C$5</f>
        <v>1.3312814269896788E-3</v>
      </c>
      <c r="E212" s="113">
        <f>'Stocks 1 Day Returns'!E69*'Final Portfolio'!$C$6</f>
        <v>1.0530580691814073E-3</v>
      </c>
      <c r="F212" s="113">
        <f>'Stocks 1 Day Returns'!F69*'Final Portfolio'!$C$7</f>
        <v>6.3706226373322567E-4</v>
      </c>
      <c r="G212" s="113">
        <f>'Stocks 1 Day Returns'!G69*'Final Portfolio'!$C$8</f>
        <v>2.1414587739375167E-3</v>
      </c>
      <c r="H212" s="113">
        <f>'Stocks 1 Day Returns'!H69*'Final Portfolio'!$C$9</f>
        <v>1.6538564744788165E-3</v>
      </c>
      <c r="I212" s="113">
        <f>'Stocks 1 Day Returns'!I69*'Final Portfolio'!$C$10</f>
        <v>6.3209018655508765E-4</v>
      </c>
      <c r="J212" s="113">
        <f>'Stocks 1 Day Returns'!J69*'Final Portfolio'!$C$11</f>
        <v>4.1212739838088593E-4</v>
      </c>
      <c r="K212" s="113">
        <f>'Stocks 1 Day Returns'!K69*'Final Portfolio'!$C$12</f>
        <v>5.0073570631601336E-4</v>
      </c>
      <c r="L212" s="252">
        <f t="shared" si="18"/>
        <v>6.7562264346903104E-3</v>
      </c>
      <c r="M212" s="113">
        <f t="shared" si="19"/>
        <v>2.5167756131309331E-2</v>
      </c>
      <c r="N212" s="113">
        <f t="shared" si="20"/>
        <v>3.4488927429484867E-2</v>
      </c>
      <c r="Q212" s="227">
        <v>45594</v>
      </c>
      <c r="R212" s="113">
        <f>'Stocks 1 Month Returns'!O212*'Final Portfolio'!$J$3</f>
        <v>7.7421898422216364E-4</v>
      </c>
      <c r="S212" s="113">
        <f>'Stocks 1 Month Returns'!P212*'Final Portfolio'!$J$4</f>
        <v>7.1413977497429811E-3</v>
      </c>
      <c r="T212" s="113">
        <f>'Stocks 1 Month Returns'!Q212*'Final Portfolio'!$J$6</f>
        <v>4.947956781639444E-3</v>
      </c>
      <c r="U212" s="113">
        <f>'Stocks 1 Month Returns'!R212*'Final Portfolio'!$J$6</f>
        <v>8.3981192212690733E-3</v>
      </c>
      <c r="V212" s="113">
        <f>'Stocks 1 Month Returns'!S212*'Final Portfolio'!$J$7</f>
        <v>6.9554627589468888E-3</v>
      </c>
      <c r="W212" s="113">
        <f>'Stocks 1 Month Returns'!T212*'Final Portfolio'!$J$8</f>
        <v>8.1644232256376636E-3</v>
      </c>
      <c r="X212" s="113">
        <f>'Stocks 1 Month Returns'!U212*'Final Portfolio'!$J$9</f>
        <v>2.0008072164251382E-2</v>
      </c>
      <c r="Y212" s="113">
        <f>'Stocks 1 Month Returns'!V212*'Final Portfolio'!$J$10</f>
        <v>6.6691368602310131E-3</v>
      </c>
      <c r="Z212" s="113">
        <f>'Stocks 1 Month Returns'!W212*'Final Portfolio'!$J$11</f>
        <v>2.9706952268811373E-3</v>
      </c>
      <c r="AA212" s="113">
        <f>'Stocks 1 Month Returns'!X212*'Final Portfolio'!$J$12</f>
        <v>7.5017483823543833E-3</v>
      </c>
      <c r="AB212" s="113">
        <f>'Stocks 1 Month Returns'!Y212*'Final Portfolio'!$J$13</f>
        <v>6.9562442035940197E-2</v>
      </c>
      <c r="AC212" s="113">
        <f t="shared" ref="AC212:AC275" si="21">SUM(R212:AB212)</f>
        <v>0.14309367339111634</v>
      </c>
      <c r="AD212" s="113">
        <f t="shared" ref="AD212:AD275" si="22">$AC212-$AC$398</f>
        <v>0.31057469388284881</v>
      </c>
      <c r="AE212" s="113">
        <f t="shared" ref="AE212:AE275" si="23">$AC212-$AC$402</f>
        <v>0.39522971873903545</v>
      </c>
      <c r="AI212" s="355">
        <v>208</v>
      </c>
      <c r="AJ212" s="355">
        <f>IF('Optimal Portfolio MAIN'!M210&gt;=0,0,1)</f>
        <v>0</v>
      </c>
      <c r="AK212" s="355">
        <f>IF('Optimal Portfolio MAIN'!N210&gt;=0,0,1)</f>
        <v>0</v>
      </c>
      <c r="AQ212" s="39">
        <v>179</v>
      </c>
      <c r="AR212" s="5">
        <f>IF('Optimal Portfolio MAIN'!AD198&gt;=0,0,1)</f>
        <v>0</v>
      </c>
      <c r="AS212" s="5">
        <f>IF('Optimal Portfolio MAIN'!AE198&gt;=0,0,1)</f>
        <v>0</v>
      </c>
      <c r="AY212" s="372">
        <v>208</v>
      </c>
      <c r="AZ212" s="372">
        <f>IF('Optimal Portfolio MAIN'!M210&gt;=0,0,1)</f>
        <v>0</v>
      </c>
      <c r="BA212" s="372">
        <f>IF('Optimal Portfolio MAIN'!N210&gt;=0,0,1)</f>
        <v>0</v>
      </c>
      <c r="BB212" s="391"/>
      <c r="BC212" s="391"/>
      <c r="BE212" s="39">
        <v>179</v>
      </c>
      <c r="BF212" s="222"/>
      <c r="BG212" s="222"/>
      <c r="BH212" s="400"/>
      <c r="BI212" s="400"/>
      <c r="BM212" s="193">
        <v>208</v>
      </c>
      <c r="BN212" s="366">
        <f ca="1">NORMINV(RAND(),$BR$2,$BR$3)</f>
        <v>-1.9079898078508711E-2</v>
      </c>
      <c r="BO212" s="361">
        <f ca="1">BN212-BN$296</f>
        <v>3.2941352160507711E-3</v>
      </c>
      <c r="BP212" s="367">
        <f ca="1">BN212-BN$301</f>
        <v>1.1661850446675236E-2</v>
      </c>
      <c r="BT212" s="193">
        <v>208</v>
      </c>
      <c r="BU212" s="356">
        <f ca="1">IF(BO212&gt;=0,0,1)</f>
        <v>0</v>
      </c>
      <c r="BV212" s="355">
        <f ca="1">IF(BP212&gt;=0,0,1)</f>
        <v>0</v>
      </c>
      <c r="BZ212" s="193">
        <v>208</v>
      </c>
      <c r="CA212" s="368">
        <f ca="1">NORMINV(RAND(),CE$2,CE$3)</f>
        <v>-4.5470981634616443E-2</v>
      </c>
      <c r="CB212" s="166">
        <f ca="1">CA212-CA$389</f>
        <v>2.7180634973935504E-2</v>
      </c>
      <c r="CC212" s="166">
        <f ca="1">CA212-CA$394</f>
        <v>5.5414328371209721E-2</v>
      </c>
      <c r="CG212" s="193">
        <v>208</v>
      </c>
      <c r="CH212" s="193">
        <f ca="1">IF(CB212&gt;=0,0,1)</f>
        <v>0</v>
      </c>
      <c r="CI212" s="193">
        <f ca="1">IF(CC212&gt;=0,0,1)</f>
        <v>0</v>
      </c>
    </row>
    <row r="213" spans="1:87" ht="15.6">
      <c r="A213" s="342">
        <v>45758</v>
      </c>
      <c r="B213" s="113">
        <f>'Stocks 1 Day Returns'!B68*'Final Portfolio'!$C$3</f>
        <v>9.921511169988051E-4</v>
      </c>
      <c r="C213" s="113">
        <f>'Stocks 1 Day Returns'!C68*'Final Portfolio'!$C$4</f>
        <v>1.5635004135788621E-3</v>
      </c>
      <c r="D213" s="113">
        <f>'Stocks 1 Day Returns'!D68*'Final Portfolio'!$C$5</f>
        <v>1.0541697093489045E-3</v>
      </c>
      <c r="E213" s="113">
        <f>'Stocks 1 Day Returns'!E68*'Final Portfolio'!$C$6</f>
        <v>9.8908253041792406E-4</v>
      </c>
      <c r="F213" s="113">
        <f>'Stocks 1 Day Returns'!F68*'Final Portfolio'!$C$7</f>
        <v>1.7728355162121544E-3</v>
      </c>
      <c r="G213" s="113">
        <f>'Stocks 1 Day Returns'!G68*'Final Portfolio'!$C$8</f>
        <v>1.4212010665136153E-3</v>
      </c>
      <c r="H213" s="113">
        <f>'Stocks 1 Day Returns'!H68*'Final Portfolio'!$C$9</f>
        <v>3.149144828677077E-3</v>
      </c>
      <c r="I213" s="113">
        <f>'Stocks 1 Day Returns'!I68*'Final Portfolio'!$C$10</f>
        <v>-9.5642891405883779E-4</v>
      </c>
      <c r="J213" s="113">
        <f>'Stocks 1 Day Returns'!J68*'Final Portfolio'!$C$11</f>
        <v>3.5439599153773748E-3</v>
      </c>
      <c r="K213" s="113">
        <f>'Stocks 1 Day Returns'!K68*'Final Portfolio'!$C$12</f>
        <v>1.544932921885356E-3</v>
      </c>
      <c r="L213" s="252">
        <f t="shared" si="18"/>
        <v>1.5074549104951235E-2</v>
      </c>
      <c r="M213" s="113">
        <f t="shared" si="19"/>
        <v>3.3486078801570257E-2</v>
      </c>
      <c r="N213" s="113">
        <f t="shared" si="20"/>
        <v>4.2807250099745793E-2</v>
      </c>
      <c r="Q213" s="227">
        <v>45595</v>
      </c>
      <c r="R213" s="113">
        <f>'Stocks 1 Month Returns'!O213*'Final Portfolio'!$J$3</f>
        <v>2.6079015969826982E-3</v>
      </c>
      <c r="S213" s="113">
        <f>'Stocks 1 Month Returns'!P213*'Final Portfolio'!$J$4</f>
        <v>5.577962311223472E-3</v>
      </c>
      <c r="T213" s="113">
        <f>'Stocks 1 Month Returns'!Q213*'Final Portfolio'!$J$6</f>
        <v>5.8725723117903075E-3</v>
      </c>
      <c r="U213" s="113">
        <f>'Stocks 1 Month Returns'!R213*'Final Portfolio'!$J$6</f>
        <v>8.0353255329374922E-3</v>
      </c>
      <c r="V213" s="113">
        <f>'Stocks 1 Month Returns'!S213*'Final Portfolio'!$J$7</f>
        <v>7.209494518210873E-3</v>
      </c>
      <c r="W213" s="113">
        <f>'Stocks 1 Month Returns'!T213*'Final Portfolio'!$J$8</f>
        <v>6.1530157708453055E-3</v>
      </c>
      <c r="X213" s="113">
        <f>'Stocks 1 Month Returns'!U213*'Final Portfolio'!$J$9</f>
        <v>2.5074657367486226E-2</v>
      </c>
      <c r="Y213" s="113">
        <f>'Stocks 1 Month Returns'!V213*'Final Portfolio'!$J$10</f>
        <v>2.9264956393202702E-3</v>
      </c>
      <c r="Z213" s="113">
        <f>'Stocks 1 Month Returns'!W213*'Final Portfolio'!$J$11</f>
        <v>4.4497774967014797E-3</v>
      </c>
      <c r="AA213" s="113">
        <f>'Stocks 1 Month Returns'!X213*'Final Portfolio'!$J$12</f>
        <v>9.5571749275677308E-3</v>
      </c>
      <c r="AB213" s="113">
        <f>'Stocks 1 Month Returns'!Y213*'Final Portfolio'!$J$13</f>
        <v>6.3211806632118561E-2</v>
      </c>
      <c r="AC213" s="113">
        <f t="shared" si="21"/>
        <v>0.1406761841051844</v>
      </c>
      <c r="AD213" s="113">
        <f t="shared" si="22"/>
        <v>0.30815720459691687</v>
      </c>
      <c r="AE213" s="113">
        <f t="shared" si="23"/>
        <v>0.39281222945310351</v>
      </c>
      <c r="AI213" s="355">
        <v>209</v>
      </c>
      <c r="AJ213" s="355">
        <f>IF('Optimal Portfolio MAIN'!M211&gt;=0,0,1)</f>
        <v>0</v>
      </c>
      <c r="AK213" s="355">
        <f>IF('Optimal Portfolio MAIN'!N211&gt;=0,0,1)</f>
        <v>0</v>
      </c>
      <c r="AQ213" s="39">
        <v>180</v>
      </c>
      <c r="AR213" s="5">
        <f>IF('Optimal Portfolio MAIN'!AD199&gt;=0,0,1)</f>
        <v>0</v>
      </c>
      <c r="AS213" s="5">
        <f>IF('Optimal Portfolio MAIN'!AE199&gt;=0,0,1)</f>
        <v>0</v>
      </c>
      <c r="AY213" s="372">
        <v>209</v>
      </c>
      <c r="AZ213" s="372">
        <f>IF('Optimal Portfolio MAIN'!M211&gt;=0,0,1)</f>
        <v>0</v>
      </c>
      <c r="BA213" s="372">
        <f>IF('Optimal Portfolio MAIN'!N211&gt;=0,0,1)</f>
        <v>0</v>
      </c>
      <c r="BB213" s="391"/>
      <c r="BC213" s="391"/>
      <c r="BE213" s="39">
        <v>180</v>
      </c>
      <c r="BF213" s="222"/>
      <c r="BG213" s="222"/>
      <c r="BH213" s="400"/>
      <c r="BI213" s="400"/>
      <c r="BM213" s="193">
        <v>209</v>
      </c>
      <c r="BN213" s="366">
        <f ca="1">NORMINV(RAND(),$BR$2,$BR$3)</f>
        <v>-2.9147846481720449E-4</v>
      </c>
      <c r="BO213" s="361">
        <f ca="1">BN213-BN$296</f>
        <v>2.2082554829742279E-2</v>
      </c>
      <c r="BP213" s="367">
        <f ca="1">BN213-BN$301</f>
        <v>3.0450270060366744E-2</v>
      </c>
      <c r="BT213" s="193">
        <v>209</v>
      </c>
      <c r="BU213" s="356">
        <f ca="1">IF(BO213&gt;=0,0,1)</f>
        <v>0</v>
      </c>
      <c r="BV213" s="355">
        <f ca="1">IF(BP213&gt;=0,0,1)</f>
        <v>0</v>
      </c>
      <c r="BZ213" s="193">
        <v>209</v>
      </c>
      <c r="CA213" s="368">
        <f ca="1">NORMINV(RAND(),CE$2,CE$3)</f>
        <v>-2.8267588048236023E-4</v>
      </c>
      <c r="CB213" s="166">
        <f ca="1">CA213-CA$389</f>
        <v>7.2368940728069583E-2</v>
      </c>
      <c r="CC213" s="166">
        <f ca="1">CA213-CA$394</f>
        <v>0.1006026341253438</v>
      </c>
      <c r="CG213" s="193">
        <v>209</v>
      </c>
      <c r="CH213" s="193">
        <f ca="1">IF(CB213&gt;=0,0,1)</f>
        <v>0</v>
      </c>
      <c r="CI213" s="193">
        <f ca="1">IF(CC213&gt;=0,0,1)</f>
        <v>0</v>
      </c>
    </row>
    <row r="214" spans="1:87" ht="15.6">
      <c r="A214" s="342">
        <v>45763</v>
      </c>
      <c r="B214" s="113">
        <f>'Stocks 1 Day Returns'!B67*'Final Portfolio'!$C$3</f>
        <v>-2.5305751508037489E-4</v>
      </c>
      <c r="C214" s="113">
        <f>'Stocks 1 Day Returns'!C67*'Final Portfolio'!$C$4</f>
        <v>-1.0842007677877019E-4</v>
      </c>
      <c r="D214" s="113">
        <f>'Stocks 1 Day Returns'!D67*'Final Portfolio'!$C$5</f>
        <v>-1.7749524434414864E-3</v>
      </c>
      <c r="E214" s="113">
        <f>'Stocks 1 Day Returns'!E67*'Final Portfolio'!$C$6</f>
        <v>-1.4666100022741645E-3</v>
      </c>
      <c r="F214" s="113">
        <f>'Stocks 1 Day Returns'!F67*'Final Portfolio'!$C$7</f>
        <v>1.0309468090619056E-6</v>
      </c>
      <c r="G214" s="113">
        <f>'Stocks 1 Day Returns'!G67*'Final Portfolio'!$C$8</f>
        <v>-7.0026841682631509E-4</v>
      </c>
      <c r="H214" s="113">
        <f>'Stocks 1 Day Returns'!H67*'Final Portfolio'!$C$9</f>
        <v>3.0863459164680029E-3</v>
      </c>
      <c r="I214" s="113">
        <f>'Stocks 1 Day Returns'!I67*'Final Portfolio'!$C$10</f>
        <v>2.6729042409412429E-6</v>
      </c>
      <c r="J214" s="113">
        <f>'Stocks 1 Day Returns'!J67*'Final Portfolio'!$C$11</f>
        <v>7.75765486543134E-4</v>
      </c>
      <c r="K214" s="113">
        <f>'Stocks 1 Day Returns'!K67*'Final Portfolio'!$C$12</f>
        <v>-2.325380808394928E-3</v>
      </c>
      <c r="L214" s="252">
        <f t="shared" si="18"/>
        <v>-2.7628740087348985E-3</v>
      </c>
      <c r="M214" s="113">
        <f t="shared" si="19"/>
        <v>1.5648655687884122E-2</v>
      </c>
      <c r="N214" s="113">
        <f t="shared" si="20"/>
        <v>2.4969826986059658E-2</v>
      </c>
      <c r="Q214" s="227">
        <v>45596</v>
      </c>
      <c r="R214" s="113">
        <f>'Stocks 1 Month Returns'!O214*'Final Portfolio'!$J$3</f>
        <v>-8.1677697770154994E-5</v>
      </c>
      <c r="S214" s="113">
        <f>'Stocks 1 Month Returns'!P214*'Final Portfolio'!$J$4</f>
        <v>3.203060603995942E-3</v>
      </c>
      <c r="T214" s="113">
        <f>'Stocks 1 Month Returns'!Q214*'Final Portfolio'!$J$6</f>
        <v>1.0169306056934957E-3</v>
      </c>
      <c r="U214" s="113">
        <f>'Stocks 1 Month Returns'!R214*'Final Portfolio'!$J$6</f>
        <v>6.5643045068317467E-3</v>
      </c>
      <c r="V214" s="113">
        <f>'Stocks 1 Month Returns'!S214*'Final Portfolio'!$J$7</f>
        <v>8.087720307874342E-3</v>
      </c>
      <c r="W214" s="113">
        <f>'Stocks 1 Month Returns'!T214*'Final Portfolio'!$J$8</f>
        <v>6.652814013727526E-3</v>
      </c>
      <c r="X214" s="113">
        <f>'Stocks 1 Month Returns'!U214*'Final Portfolio'!$J$9</f>
        <v>2.1282368578365494E-2</v>
      </c>
      <c r="Y214" s="113">
        <f>'Stocks 1 Month Returns'!V214*'Final Portfolio'!$J$10</f>
        <v>2.2417751556852127E-3</v>
      </c>
      <c r="Z214" s="113">
        <f>'Stocks 1 Month Returns'!W214*'Final Portfolio'!$J$11</f>
        <v>1.5235451548491819E-3</v>
      </c>
      <c r="AA214" s="113">
        <f>'Stocks 1 Month Returns'!X214*'Final Portfolio'!$J$12</f>
        <v>5.3685938948864866E-3</v>
      </c>
      <c r="AB214" s="113">
        <f>'Stocks 1 Month Returns'!Y214*'Final Portfolio'!$J$13</f>
        <v>3.8833015882639543E-2</v>
      </c>
      <c r="AC214" s="113">
        <f t="shared" si="21"/>
        <v>9.4692451006778811E-2</v>
      </c>
      <c r="AD214" s="113">
        <f t="shared" si="22"/>
        <v>0.26217347149851128</v>
      </c>
      <c r="AE214" s="113">
        <f t="shared" si="23"/>
        <v>0.34682849635469792</v>
      </c>
      <c r="AI214" s="355">
        <v>210</v>
      </c>
      <c r="AJ214" s="355">
        <f>IF('Optimal Portfolio MAIN'!M212&gt;=0,0,1)</f>
        <v>0</v>
      </c>
      <c r="AK214" s="355">
        <f>IF('Optimal Portfolio MAIN'!N212&gt;=0,0,1)</f>
        <v>0</v>
      </c>
      <c r="AQ214" s="39">
        <v>181</v>
      </c>
      <c r="AR214" s="5">
        <f>IF('Optimal Portfolio MAIN'!AD200&gt;=0,0,1)</f>
        <v>0</v>
      </c>
      <c r="AS214" s="5">
        <f>IF('Optimal Portfolio MAIN'!AE200&gt;=0,0,1)</f>
        <v>0</v>
      </c>
      <c r="AY214" s="372">
        <v>210</v>
      </c>
      <c r="AZ214" s="372">
        <f>IF('Optimal Portfolio MAIN'!M212&gt;=0,0,1)</f>
        <v>0</v>
      </c>
      <c r="BA214" s="372">
        <f>IF('Optimal Portfolio MAIN'!N212&gt;=0,0,1)</f>
        <v>0</v>
      </c>
      <c r="BB214" s="391"/>
      <c r="BC214" s="391"/>
      <c r="BE214" s="39">
        <v>181</v>
      </c>
      <c r="BF214" s="222"/>
      <c r="BG214" s="222"/>
      <c r="BH214" s="400"/>
      <c r="BI214" s="400"/>
      <c r="BM214" s="193">
        <v>210</v>
      </c>
      <c r="BN214" s="366">
        <f ca="1">NORMINV(RAND(),$BR$2,$BR$3)</f>
        <v>2.5689764057224732E-2</v>
      </c>
      <c r="BO214" s="361">
        <f ca="1">BN214-BN$296</f>
        <v>4.8063797351784218E-2</v>
      </c>
      <c r="BP214" s="367">
        <f ca="1">BN214-BN$301</f>
        <v>5.643151258240868E-2</v>
      </c>
      <c r="BT214" s="193">
        <v>210</v>
      </c>
      <c r="BU214" s="356">
        <f ca="1">IF(BO214&gt;=0,0,1)</f>
        <v>0</v>
      </c>
      <c r="BV214" s="355">
        <f ca="1">IF(BP214&gt;=0,0,1)</f>
        <v>0</v>
      </c>
      <c r="BZ214" s="193">
        <v>210</v>
      </c>
      <c r="CA214" s="368">
        <f ca="1">NORMINV(RAND(),CE$2,CE$3)</f>
        <v>-3.4836760115178333E-2</v>
      </c>
      <c r="CB214" s="166">
        <f ca="1">CA214-CA$389</f>
        <v>3.7814856493373614E-2</v>
      </c>
      <c r="CC214" s="166">
        <f ca="1">CA214-CA$394</f>
        <v>6.6048549890647831E-2</v>
      </c>
      <c r="CG214" s="193">
        <v>210</v>
      </c>
      <c r="CH214" s="193">
        <f ca="1">IF(CB214&gt;=0,0,1)</f>
        <v>0</v>
      </c>
      <c r="CI214" s="193">
        <f ca="1">IF(CC214&gt;=0,0,1)</f>
        <v>0</v>
      </c>
    </row>
    <row r="215" spans="1:87" ht="15.6">
      <c r="A215" s="342">
        <v>45764</v>
      </c>
      <c r="B215" s="113">
        <f>'Stocks 1 Day Returns'!B66*'Final Portfolio'!$C$3</f>
        <v>-6.2209979252564557E-4</v>
      </c>
      <c r="C215" s="113">
        <f>'Stocks 1 Day Returns'!C66*'Final Portfolio'!$C$4</f>
        <v>1.6473046262657509E-3</v>
      </c>
      <c r="D215" s="113">
        <f>'Stocks 1 Day Returns'!D66*'Final Portfolio'!$C$5</f>
        <v>2.866845512640812E-3</v>
      </c>
      <c r="E215" s="113">
        <f>'Stocks 1 Day Returns'!E66*'Final Portfolio'!$C$6</f>
        <v>7.7737111775741933E-5</v>
      </c>
      <c r="F215" s="113">
        <f>'Stocks 1 Day Returns'!F66*'Final Portfolio'!$C$7</f>
        <v>3.0209783697066506E-4</v>
      </c>
      <c r="G215" s="113">
        <f>'Stocks 1 Day Returns'!G66*'Final Portfolio'!$C$8</f>
        <v>7.6678119464983034E-4</v>
      </c>
      <c r="H215" s="113">
        <f>'Stocks 1 Day Returns'!H66*'Final Portfolio'!$C$9</f>
        <v>-1.3249003416399229E-3</v>
      </c>
      <c r="I215" s="113">
        <f>'Stocks 1 Day Returns'!I66*'Final Portfolio'!$C$10</f>
        <v>1.7229379207457994E-3</v>
      </c>
      <c r="J215" s="113">
        <f>'Stocks 1 Day Returns'!J66*'Final Portfolio'!$C$11</f>
        <v>6.0077157454958564E-5</v>
      </c>
      <c r="K215" s="113">
        <f>'Stocks 1 Day Returns'!K66*'Final Portfolio'!$C$12</f>
        <v>1.9848269042266778E-3</v>
      </c>
      <c r="L215" s="252">
        <f t="shared" si="18"/>
        <v>7.4816081305646674E-3</v>
      </c>
      <c r="M215" s="113">
        <f t="shared" si="19"/>
        <v>2.5893137827183686E-2</v>
      </c>
      <c r="N215" s="113">
        <f t="shared" si="20"/>
        <v>3.5214309125359222E-2</v>
      </c>
      <c r="Q215" s="227">
        <v>45597</v>
      </c>
      <c r="R215" s="113">
        <f>'Stocks 1 Month Returns'!O215*'Final Portfolio'!$J$3</f>
        <v>6.9988497222664321E-3</v>
      </c>
      <c r="S215" s="113">
        <f>'Stocks 1 Month Returns'!P215*'Final Portfolio'!$J$4</f>
        <v>1.2671557518993848E-3</v>
      </c>
      <c r="T215" s="113">
        <f>'Stocks 1 Month Returns'!Q215*'Final Portfolio'!$J$6</f>
        <v>9.142778688571696E-4</v>
      </c>
      <c r="U215" s="113">
        <f>'Stocks 1 Month Returns'!R215*'Final Portfolio'!$J$6</f>
        <v>6.9399520624409483E-3</v>
      </c>
      <c r="V215" s="113">
        <f>'Stocks 1 Month Returns'!S215*'Final Portfolio'!$J$7</f>
        <v>6.5700451786207519E-3</v>
      </c>
      <c r="W215" s="113">
        <f>'Stocks 1 Month Returns'!T215*'Final Portfolio'!$J$8</f>
        <v>7.4700295872776714E-3</v>
      </c>
      <c r="X215" s="113">
        <f>'Stocks 1 Month Returns'!U215*'Final Portfolio'!$J$9</f>
        <v>1.9574955566352248E-2</v>
      </c>
      <c r="Y215" s="113">
        <f>'Stocks 1 Month Returns'!V215*'Final Portfolio'!$J$10</f>
        <v>3.5090171596648557E-3</v>
      </c>
      <c r="Z215" s="113">
        <f>'Stocks 1 Month Returns'!W215*'Final Portfolio'!$J$11</f>
        <v>5.4395324641417281E-3</v>
      </c>
      <c r="AA215" s="113">
        <f>'Stocks 1 Month Returns'!X215*'Final Portfolio'!$J$12</f>
        <v>1.2841374056936385E-2</v>
      </c>
      <c r="AB215" s="113">
        <f>'Stocks 1 Month Returns'!Y215*'Final Portfolio'!$J$13</f>
        <v>3.1833587428143906E-2</v>
      </c>
      <c r="AC215" s="113">
        <f t="shared" si="21"/>
        <v>0.10335877684660148</v>
      </c>
      <c r="AD215" s="113">
        <f t="shared" si="22"/>
        <v>0.27083979733833397</v>
      </c>
      <c r="AE215" s="113">
        <f t="shared" si="23"/>
        <v>0.35549482219452061</v>
      </c>
      <c r="AI215" s="355">
        <v>211</v>
      </c>
      <c r="AJ215" s="355">
        <f>IF('Optimal Portfolio MAIN'!M213&gt;=0,0,1)</f>
        <v>0</v>
      </c>
      <c r="AK215" s="355">
        <f>IF('Optimal Portfolio MAIN'!N213&gt;=0,0,1)</f>
        <v>0</v>
      </c>
      <c r="AQ215" s="39">
        <v>182</v>
      </c>
      <c r="AR215" s="5">
        <f>IF('Optimal Portfolio MAIN'!AD201&gt;=0,0,1)</f>
        <v>0</v>
      </c>
      <c r="AS215" s="5">
        <f>IF('Optimal Portfolio MAIN'!AE201&gt;=0,0,1)</f>
        <v>0</v>
      </c>
      <c r="AY215" s="372">
        <v>211</v>
      </c>
      <c r="AZ215" s="372">
        <f>IF('Optimal Portfolio MAIN'!M213&gt;=0,0,1)</f>
        <v>0</v>
      </c>
      <c r="BA215" s="372">
        <f>IF('Optimal Portfolio MAIN'!N213&gt;=0,0,1)</f>
        <v>0</v>
      </c>
      <c r="BB215" s="391"/>
      <c r="BC215" s="391"/>
      <c r="BE215" s="39">
        <v>182</v>
      </c>
      <c r="BF215" s="222"/>
      <c r="BG215" s="222"/>
      <c r="BH215" s="400"/>
      <c r="BI215" s="400"/>
      <c r="BM215" s="193">
        <v>211</v>
      </c>
      <c r="BN215" s="366">
        <f ca="1">NORMINV(RAND(),$BR$2,$BR$3)</f>
        <v>-1.4112166718103566E-3</v>
      </c>
      <c r="BO215" s="361">
        <f ca="1">BN215-BN$296</f>
        <v>2.0962816622749125E-2</v>
      </c>
      <c r="BP215" s="367">
        <f ca="1">BN215-BN$301</f>
        <v>2.9330531853373591E-2</v>
      </c>
      <c r="BT215" s="193">
        <v>211</v>
      </c>
      <c r="BU215" s="356">
        <f ca="1">IF(BO215&gt;=0,0,1)</f>
        <v>0</v>
      </c>
      <c r="BV215" s="355">
        <f ca="1">IF(BP215&gt;=0,0,1)</f>
        <v>0</v>
      </c>
      <c r="BZ215" s="193">
        <v>211</v>
      </c>
      <c r="CA215" s="368">
        <f ca="1">NORMINV(RAND(),CE$2,CE$3)</f>
        <v>6.6121006391274079E-2</v>
      </c>
      <c r="CB215" s="166">
        <f ca="1">CA215-CA$389</f>
        <v>0.13877262299982601</v>
      </c>
      <c r="CC215" s="166">
        <f ca="1">CA215-CA$394</f>
        <v>0.16700631639710023</v>
      </c>
      <c r="CG215" s="193">
        <v>211</v>
      </c>
      <c r="CH215" s="193">
        <f ca="1">IF(CB215&gt;=0,0,1)</f>
        <v>0</v>
      </c>
      <c r="CI215" s="193">
        <f ca="1">IF(CC215&gt;=0,0,1)</f>
        <v>0</v>
      </c>
    </row>
    <row r="216" spans="1:87" ht="15.6">
      <c r="A216" s="342">
        <v>45770</v>
      </c>
      <c r="B216" s="113">
        <f>'Stocks 1 Day Returns'!B65*'Final Portfolio'!$C$3</f>
        <v>-6.6758506142025808E-3</v>
      </c>
      <c r="C216" s="113">
        <f>'Stocks 1 Day Returns'!C65*'Final Portfolio'!$C$4</f>
        <v>-8.3929446014116115E-4</v>
      </c>
      <c r="D216" s="113">
        <f>'Stocks 1 Day Returns'!D65*'Final Portfolio'!$C$5</f>
        <v>2.1570950369090847E-4</v>
      </c>
      <c r="E216" s="113">
        <f>'Stocks 1 Day Returns'!E65*'Final Portfolio'!$C$6</f>
        <v>3.2693270218292492E-4</v>
      </c>
      <c r="F216" s="113">
        <f>'Stocks 1 Day Returns'!F65*'Final Portfolio'!$C$7</f>
        <v>2.8693180264110162E-4</v>
      </c>
      <c r="G216" s="113">
        <f>'Stocks 1 Day Returns'!G65*'Final Portfolio'!$C$8</f>
        <v>6.0985625472233847E-4</v>
      </c>
      <c r="H216" s="113">
        <f>'Stocks 1 Day Returns'!H65*'Final Portfolio'!$C$9</f>
        <v>2.6717533037801467E-3</v>
      </c>
      <c r="I216" s="113">
        <f>'Stocks 1 Day Returns'!I65*'Final Portfolio'!$C$10</f>
        <v>1.4432533756033993E-3</v>
      </c>
      <c r="J216" s="113">
        <f>'Stocks 1 Day Returns'!J65*'Final Portfolio'!$C$11</f>
        <v>-6.7103663249689521E-4</v>
      </c>
      <c r="K216" s="113">
        <f>'Stocks 1 Day Returns'!K65*'Final Portfolio'!$C$12</f>
        <v>9.4640007406097135E-4</v>
      </c>
      <c r="L216" s="252">
        <f t="shared" si="18"/>
        <v>-1.6853446901588464E-3</v>
      </c>
      <c r="M216" s="113">
        <f t="shared" si="19"/>
        <v>1.6726185006460174E-2</v>
      </c>
      <c r="N216" s="113">
        <f t="shared" si="20"/>
        <v>2.6047356304635713E-2</v>
      </c>
      <c r="Q216" s="227">
        <v>45602</v>
      </c>
      <c r="R216" s="113">
        <f>'Stocks 1 Month Returns'!O216*'Final Portfolio'!$J$3</f>
        <v>1.4425599260815325E-2</v>
      </c>
      <c r="S216" s="113">
        <f>'Stocks 1 Month Returns'!P216*'Final Portfolio'!$J$4</f>
        <v>1.1990623939202316E-3</v>
      </c>
      <c r="T216" s="113">
        <f>'Stocks 1 Month Returns'!Q216*'Final Portfolio'!$J$6</f>
        <v>3.3683287111094628E-3</v>
      </c>
      <c r="U216" s="113">
        <f>'Stocks 1 Month Returns'!R216*'Final Portfolio'!$J$6</f>
        <v>1.0563396433616142E-2</v>
      </c>
      <c r="V216" s="113">
        <f>'Stocks 1 Month Returns'!S216*'Final Portfolio'!$J$7</f>
        <v>9.4179308236536936E-3</v>
      </c>
      <c r="W216" s="113">
        <f>'Stocks 1 Month Returns'!T216*'Final Portfolio'!$J$8</f>
        <v>1.0792047694481789E-2</v>
      </c>
      <c r="X216" s="113">
        <f>'Stocks 1 Month Returns'!U216*'Final Portfolio'!$J$9</f>
        <v>2.9225887471255454E-2</v>
      </c>
      <c r="Y216" s="113">
        <f>'Stocks 1 Month Returns'!V216*'Final Portfolio'!$J$10</f>
        <v>7.1700582737717778E-3</v>
      </c>
      <c r="Z216" s="113">
        <f>'Stocks 1 Month Returns'!W216*'Final Portfolio'!$J$11</f>
        <v>-2.0307513696901647E-3</v>
      </c>
      <c r="AA216" s="113">
        <f>'Stocks 1 Month Returns'!X216*'Final Portfolio'!$J$12</f>
        <v>1.6032162316954604E-2</v>
      </c>
      <c r="AB216" s="113">
        <f>'Stocks 1 Month Returns'!Y216*'Final Portfolio'!$J$13</f>
        <v>6.3818216708493081E-2</v>
      </c>
      <c r="AC216" s="113">
        <f t="shared" si="21"/>
        <v>0.1639819387183814</v>
      </c>
      <c r="AD216" s="113">
        <f t="shared" si="22"/>
        <v>0.33146295921011387</v>
      </c>
      <c r="AE216" s="113">
        <f t="shared" si="23"/>
        <v>0.41611798406630052</v>
      </c>
      <c r="AI216" s="355">
        <v>212</v>
      </c>
      <c r="AJ216" s="355">
        <f>IF('Optimal Portfolio MAIN'!M214&gt;=0,0,1)</f>
        <v>0</v>
      </c>
      <c r="AK216" s="355">
        <f>IF('Optimal Portfolio MAIN'!N214&gt;=0,0,1)</f>
        <v>0</v>
      </c>
      <c r="AQ216" s="39">
        <v>183</v>
      </c>
      <c r="AR216" s="5">
        <f>IF('Optimal Portfolio MAIN'!AD202&gt;=0,0,1)</f>
        <v>0</v>
      </c>
      <c r="AS216" s="5">
        <f>IF('Optimal Portfolio MAIN'!AE202&gt;=0,0,1)</f>
        <v>0</v>
      </c>
      <c r="AY216" s="372">
        <v>212</v>
      </c>
      <c r="AZ216" s="372">
        <f>IF('Optimal Portfolio MAIN'!M214&gt;=0,0,1)</f>
        <v>0</v>
      </c>
      <c r="BA216" s="372">
        <f>IF('Optimal Portfolio MAIN'!N214&gt;=0,0,1)</f>
        <v>0</v>
      </c>
      <c r="BB216" s="391"/>
      <c r="BC216" s="391"/>
      <c r="BE216" s="39">
        <v>183</v>
      </c>
      <c r="BF216" s="222"/>
      <c r="BG216" s="222"/>
      <c r="BH216" s="400"/>
      <c r="BI216" s="400"/>
      <c r="BM216" s="193">
        <v>212</v>
      </c>
      <c r="BN216" s="366">
        <f ca="1">NORMINV(RAND(),$BR$2,$BR$3)</f>
        <v>-1.3761347021700924E-2</v>
      </c>
      <c r="BO216" s="361">
        <f ca="1">BN216-BN$296</f>
        <v>8.6126862728585583E-3</v>
      </c>
      <c r="BP216" s="367">
        <f ca="1">BN216-BN$301</f>
        <v>1.6980401503483025E-2</v>
      </c>
      <c r="BT216" s="193">
        <v>212</v>
      </c>
      <c r="BU216" s="356">
        <f ca="1">IF(BO216&gt;=0,0,1)</f>
        <v>0</v>
      </c>
      <c r="BV216" s="355">
        <f ca="1">IF(BP216&gt;=0,0,1)</f>
        <v>0</v>
      </c>
      <c r="BZ216" s="193">
        <v>212</v>
      </c>
      <c r="CA216" s="368">
        <f ca="1">NORMINV(RAND(),CE$2,CE$3)</f>
        <v>-3.4399292486353213E-2</v>
      </c>
      <c r="CB216" s="166">
        <f ca="1">CA216-CA$389</f>
        <v>3.8252324122198735E-2</v>
      </c>
      <c r="CC216" s="166">
        <f ca="1">CA216-CA$394</f>
        <v>6.6486017519472945E-2</v>
      </c>
      <c r="CG216" s="193">
        <v>212</v>
      </c>
      <c r="CH216" s="193">
        <f ca="1">IF(CB216&gt;=0,0,1)</f>
        <v>0</v>
      </c>
      <c r="CI216" s="193">
        <f ca="1">IF(CC216&gt;=0,0,1)</f>
        <v>0</v>
      </c>
    </row>
    <row r="217" spans="1:87" ht="15.6">
      <c r="A217" s="342">
        <v>45771</v>
      </c>
      <c r="B217" s="113">
        <f>'Stocks 1 Day Returns'!B64*'Final Portfolio'!$C$3</f>
        <v>-6.7648553789713614E-3</v>
      </c>
      <c r="C217" s="113">
        <f>'Stocks 1 Day Returns'!C64*'Final Portfolio'!$C$4</f>
        <v>1.3320222797951818E-3</v>
      </c>
      <c r="D217" s="113">
        <f>'Stocks 1 Day Returns'!D64*'Final Portfolio'!$C$5</f>
        <v>-2.3866580781903843E-4</v>
      </c>
      <c r="E217" s="113">
        <f>'Stocks 1 Day Returns'!E64*'Final Portfolio'!$C$6</f>
        <v>1.5158416195517233E-3</v>
      </c>
      <c r="F217" s="113">
        <f>'Stocks 1 Day Returns'!F64*'Final Portfolio'!$C$7</f>
        <v>5.2143360657426192E-4</v>
      </c>
      <c r="G217" s="113">
        <f>'Stocks 1 Day Returns'!G64*'Final Portfolio'!$C$8</f>
        <v>-5.1831658989473614E-4</v>
      </c>
      <c r="H217" s="113">
        <f>'Stocks 1 Day Returns'!H64*'Final Portfolio'!$C$9</f>
        <v>7.5118343806302335E-4</v>
      </c>
      <c r="I217" s="113">
        <f>'Stocks 1 Day Returns'!I64*'Final Portfolio'!$C$10</f>
        <v>7.1523744112996553E-4</v>
      </c>
      <c r="J217" s="113">
        <f>'Stocks 1 Day Returns'!J64*'Final Portfolio'!$C$11</f>
        <v>-1.6150429269427091E-3</v>
      </c>
      <c r="K217" s="113">
        <f>'Stocks 1 Day Returns'!K64*'Final Portfolio'!$C$12</f>
        <v>-3.8337753121806543E-4</v>
      </c>
      <c r="L217" s="252">
        <f t="shared" si="18"/>
        <v>-4.6845398497317534E-3</v>
      </c>
      <c r="M217" s="113">
        <f t="shared" si="19"/>
        <v>1.3726989846887265E-2</v>
      </c>
      <c r="N217" s="113">
        <f t="shared" si="20"/>
        <v>2.3048161145062807E-2</v>
      </c>
      <c r="Q217" s="227">
        <v>45603</v>
      </c>
      <c r="R217" s="113">
        <f>'Stocks 1 Month Returns'!O217*'Final Portfolio'!$J$3</f>
        <v>1.5006094891534772E-2</v>
      </c>
      <c r="S217" s="113">
        <f>'Stocks 1 Month Returns'!P217*'Final Portfolio'!$J$4</f>
        <v>2.719399122437567E-3</v>
      </c>
      <c r="T217" s="113">
        <f>'Stocks 1 Month Returns'!Q217*'Final Portfolio'!$J$6</f>
        <v>3.912121924913965E-3</v>
      </c>
      <c r="U217" s="113">
        <f>'Stocks 1 Month Returns'!R217*'Final Portfolio'!$J$6</f>
        <v>1.0096918152010517E-2</v>
      </c>
      <c r="V217" s="113">
        <f>'Stocks 1 Month Returns'!S217*'Final Portfolio'!$J$7</f>
        <v>1.2145721710667207E-2</v>
      </c>
      <c r="W217" s="113">
        <f>'Stocks 1 Month Returns'!T217*'Final Portfolio'!$J$8</f>
        <v>1.0778151291614036E-2</v>
      </c>
      <c r="X217" s="113">
        <f>'Stocks 1 Month Returns'!U217*'Final Portfolio'!$J$9</f>
        <v>2.7710541541046803E-2</v>
      </c>
      <c r="Y217" s="113">
        <f>'Stocks 1 Month Returns'!V217*'Final Portfolio'!$J$10</f>
        <v>6.9838913946402448E-3</v>
      </c>
      <c r="Z217" s="113">
        <f>'Stocks 1 Month Returns'!W217*'Final Portfolio'!$J$11</f>
        <v>-1.7930044320515484E-4</v>
      </c>
      <c r="AA217" s="113">
        <f>'Stocks 1 Month Returns'!X217*'Final Portfolio'!$J$12</f>
        <v>1.9294602974631977E-2</v>
      </c>
      <c r="AB217" s="113">
        <f>'Stocks 1 Month Returns'!Y217*'Final Portfolio'!$J$13</f>
        <v>6.1934458910141155E-2</v>
      </c>
      <c r="AC217" s="113">
        <f t="shared" si="21"/>
        <v>0.17040260147043307</v>
      </c>
      <c r="AD217" s="113">
        <f t="shared" si="22"/>
        <v>0.33788362196216554</v>
      </c>
      <c r="AE217" s="113">
        <f t="shared" si="23"/>
        <v>0.42253864681835218</v>
      </c>
      <c r="AI217" s="355">
        <v>213</v>
      </c>
      <c r="AJ217" s="355">
        <f>IF('Optimal Portfolio MAIN'!M215&gt;=0,0,1)</f>
        <v>0</v>
      </c>
      <c r="AK217" s="355">
        <f>IF('Optimal Portfolio MAIN'!N215&gt;=0,0,1)</f>
        <v>0</v>
      </c>
      <c r="AQ217" s="39">
        <v>184</v>
      </c>
      <c r="AR217" s="5">
        <f>IF('Optimal Portfolio MAIN'!AD203&gt;=0,0,1)</f>
        <v>0</v>
      </c>
      <c r="AS217" s="5">
        <f>IF('Optimal Portfolio MAIN'!AE203&gt;=0,0,1)</f>
        <v>0</v>
      </c>
      <c r="AY217" s="372">
        <v>213</v>
      </c>
      <c r="AZ217" s="372">
        <f>IF('Optimal Portfolio MAIN'!M215&gt;=0,0,1)</f>
        <v>0</v>
      </c>
      <c r="BA217" s="372">
        <f>IF('Optimal Portfolio MAIN'!N215&gt;=0,0,1)</f>
        <v>0</v>
      </c>
      <c r="BB217" s="391"/>
      <c r="BC217" s="391"/>
      <c r="BE217" s="39">
        <v>184</v>
      </c>
      <c r="BF217" s="222"/>
      <c r="BG217" s="222"/>
      <c r="BH217" s="400"/>
      <c r="BI217" s="400"/>
      <c r="BM217" s="193">
        <v>213</v>
      </c>
      <c r="BN217" s="366">
        <f ca="1">NORMINV(RAND(),$BR$2,$BR$3)</f>
        <v>8.1082743240850838E-3</v>
      </c>
      <c r="BO217" s="361">
        <f ca="1">BN217-BN$296</f>
        <v>3.0482307618644566E-2</v>
      </c>
      <c r="BP217" s="367">
        <f ca="1">BN217-BN$301</f>
        <v>3.8850022849269028E-2</v>
      </c>
      <c r="BT217" s="193">
        <v>213</v>
      </c>
      <c r="BU217" s="356">
        <f ca="1">IF(BO217&gt;=0,0,1)</f>
        <v>0</v>
      </c>
      <c r="BV217" s="355">
        <f ca="1">IF(BP217&gt;=0,0,1)</f>
        <v>0</v>
      </c>
      <c r="BZ217" s="193">
        <v>213</v>
      </c>
      <c r="CA217" s="368">
        <f ca="1">NORMINV(RAND(),CE$2,CE$3)</f>
        <v>2.0429814043950757E-4</v>
      </c>
      <c r="CB217" s="166">
        <f ca="1">CA217-CA$389</f>
        <v>7.285591474899146E-2</v>
      </c>
      <c r="CC217" s="166">
        <f ca="1">CA217-CA$394</f>
        <v>0.10108960814626568</v>
      </c>
      <c r="CG217" s="193">
        <v>213</v>
      </c>
      <c r="CH217" s="193">
        <f ca="1">IF(CB217&gt;=0,0,1)</f>
        <v>0</v>
      </c>
      <c r="CI217" s="193">
        <f ca="1">IF(CC217&gt;=0,0,1)</f>
        <v>0</v>
      </c>
    </row>
    <row r="218" spans="1:87" ht="15.6">
      <c r="A218" s="342">
        <v>45772</v>
      </c>
      <c r="B218" s="113">
        <f>'Stocks 1 Day Returns'!B63*'Final Portfolio'!$C$3</f>
        <v>4.4045098113610235E-3</v>
      </c>
      <c r="C218" s="113">
        <f>'Stocks 1 Day Returns'!C63*'Final Portfolio'!$C$4</f>
        <v>-8.7205834246680491E-4</v>
      </c>
      <c r="D218" s="113">
        <f>'Stocks 1 Day Returns'!D63*'Final Portfolio'!$C$5</f>
        <v>7.5505217687201311E-4</v>
      </c>
      <c r="E218" s="113">
        <f>'Stocks 1 Day Returns'!E63*'Final Portfolio'!$C$6</f>
        <v>-1.2985349206693197E-3</v>
      </c>
      <c r="F218" s="113">
        <f>'Stocks 1 Day Returns'!F63*'Final Portfolio'!$C$7</f>
        <v>-7.1152575237693578E-4</v>
      </c>
      <c r="G218" s="113">
        <f>'Stocks 1 Day Returns'!G63*'Final Portfolio'!$C$8</f>
        <v>-1.4809646878833791E-4</v>
      </c>
      <c r="H218" s="113">
        <f>'Stocks 1 Day Returns'!H63*'Final Portfolio'!$C$9</f>
        <v>-2.585932434678927E-3</v>
      </c>
      <c r="I218" s="113">
        <f>'Stocks 1 Day Returns'!I63*'Final Portfolio'!$C$10</f>
        <v>-1.8341743411420474E-4</v>
      </c>
      <c r="J218" s="113">
        <f>'Stocks 1 Day Returns'!J63*'Final Portfolio'!$C$11</f>
        <v>9.2014796684121157E-5</v>
      </c>
      <c r="K218" s="113">
        <f>'Stocks 1 Day Returns'!K63*'Final Portfolio'!$C$12</f>
        <v>9.9189220142961178E-4</v>
      </c>
      <c r="L218" s="252">
        <f t="shared" si="18"/>
        <v>4.4390363325223976E-4</v>
      </c>
      <c r="M218" s="113">
        <f t="shared" si="19"/>
        <v>1.885543332987126E-2</v>
      </c>
      <c r="N218" s="113">
        <f t="shared" si="20"/>
        <v>2.81766046280468E-2</v>
      </c>
      <c r="Q218" s="227">
        <v>45604</v>
      </c>
      <c r="R218" s="113">
        <f>'Stocks 1 Month Returns'!O218*'Final Portfolio'!$J$3</f>
        <v>1.3962478200574814E-2</v>
      </c>
      <c r="S218" s="113">
        <f>'Stocks 1 Month Returns'!P218*'Final Portfolio'!$J$4</f>
        <v>8.0757040839488862E-4</v>
      </c>
      <c r="T218" s="113">
        <f>'Stocks 1 Month Returns'!Q218*'Final Portfolio'!$J$6</f>
        <v>2.628819358798449E-3</v>
      </c>
      <c r="U218" s="113">
        <f>'Stocks 1 Month Returns'!R218*'Final Portfolio'!$J$6</f>
        <v>8.4942496806169037E-3</v>
      </c>
      <c r="V218" s="113">
        <f>'Stocks 1 Month Returns'!S218*'Final Portfolio'!$J$7</f>
        <v>1.0339209772442072E-2</v>
      </c>
      <c r="W218" s="113">
        <f>'Stocks 1 Month Returns'!T218*'Final Portfolio'!$J$8</f>
        <v>1.0388573669754564E-2</v>
      </c>
      <c r="X218" s="113">
        <f>'Stocks 1 Month Returns'!U218*'Final Portfolio'!$J$9</f>
        <v>2.199758579599825E-2</v>
      </c>
      <c r="Y218" s="113">
        <f>'Stocks 1 Month Returns'!V218*'Final Portfolio'!$J$10</f>
        <v>6.307556511911565E-3</v>
      </c>
      <c r="Z218" s="113">
        <f>'Stocks 1 Month Returns'!W218*'Final Portfolio'!$J$11</f>
        <v>3.6223745708173997E-3</v>
      </c>
      <c r="AA218" s="113">
        <f>'Stocks 1 Month Returns'!X218*'Final Portfolio'!$J$12</f>
        <v>1.619718398166797E-2</v>
      </c>
      <c r="AB218" s="113">
        <f>'Stocks 1 Month Returns'!Y218*'Final Portfolio'!$J$13</f>
        <v>5.629531491722628E-2</v>
      </c>
      <c r="AC218" s="113">
        <f t="shared" si="21"/>
        <v>0.15104091686820315</v>
      </c>
      <c r="AD218" s="113">
        <f t="shared" si="22"/>
        <v>0.31852193735993561</v>
      </c>
      <c r="AE218" s="113">
        <f t="shared" si="23"/>
        <v>0.40317696221612226</v>
      </c>
      <c r="AI218" s="355">
        <v>214</v>
      </c>
      <c r="AJ218" s="355">
        <f>IF('Optimal Portfolio MAIN'!M216&gt;=0,0,1)</f>
        <v>0</v>
      </c>
      <c r="AK218" s="355">
        <f>IF('Optimal Portfolio MAIN'!N216&gt;=0,0,1)</f>
        <v>0</v>
      </c>
      <c r="AQ218" s="39">
        <v>185</v>
      </c>
      <c r="AR218" s="5">
        <f>IF('Optimal Portfolio MAIN'!AD204&gt;=0,0,1)</f>
        <v>0</v>
      </c>
      <c r="AS218" s="5">
        <f>IF('Optimal Portfolio MAIN'!AE204&gt;=0,0,1)</f>
        <v>0</v>
      </c>
      <c r="AY218" s="372">
        <v>214</v>
      </c>
      <c r="AZ218" s="372">
        <f>IF('Optimal Portfolio MAIN'!M216&gt;=0,0,1)</f>
        <v>0</v>
      </c>
      <c r="BA218" s="372">
        <f>IF('Optimal Portfolio MAIN'!N216&gt;=0,0,1)</f>
        <v>0</v>
      </c>
      <c r="BB218" s="391"/>
      <c r="BC218" s="391"/>
      <c r="BE218" s="39">
        <v>185</v>
      </c>
      <c r="BF218" s="222"/>
      <c r="BG218" s="222"/>
      <c r="BH218" s="400"/>
      <c r="BI218" s="400"/>
      <c r="BM218" s="193">
        <v>214</v>
      </c>
      <c r="BN218" s="366">
        <f ca="1">NORMINV(RAND(),$BR$2,$BR$3)</f>
        <v>2.2538603465262409E-2</v>
      </c>
      <c r="BO218" s="361">
        <f ca="1">BN218-BN$296</f>
        <v>4.4912636759821892E-2</v>
      </c>
      <c r="BP218" s="367">
        <f ca="1">BN218-BN$301</f>
        <v>5.3280351990446354E-2</v>
      </c>
      <c r="BT218" s="193">
        <v>214</v>
      </c>
      <c r="BU218" s="356">
        <f ca="1">IF(BO218&gt;=0,0,1)</f>
        <v>0</v>
      </c>
      <c r="BV218" s="355">
        <f ca="1">IF(BP218&gt;=0,0,1)</f>
        <v>0</v>
      </c>
      <c r="BZ218" s="193">
        <v>214</v>
      </c>
      <c r="CA218" s="368">
        <f ca="1">NORMINV(RAND(),CE$2,CE$3)</f>
        <v>-2.1181457665255914E-3</v>
      </c>
      <c r="CB218" s="166">
        <f ca="1">CA218-CA$389</f>
        <v>7.0533470842026352E-2</v>
      </c>
      <c r="CC218" s="166">
        <f ca="1">CA218-CA$394</f>
        <v>9.876716423930057E-2</v>
      </c>
      <c r="CG218" s="193">
        <v>214</v>
      </c>
      <c r="CH218" s="193">
        <f ca="1">IF(CB218&gt;=0,0,1)</f>
        <v>0</v>
      </c>
      <c r="CI218" s="193">
        <f ca="1">IF(CC218&gt;=0,0,1)</f>
        <v>0</v>
      </c>
    </row>
    <row r="219" spans="1:87" ht="15.6">
      <c r="A219" s="342">
        <v>45777</v>
      </c>
      <c r="B219" s="113">
        <f>'Stocks 1 Day Returns'!B62*'Final Portfolio'!$C$3</f>
        <v>4.6560328354259897E-3</v>
      </c>
      <c r="C219" s="113">
        <f>'Stocks 1 Day Returns'!C62*'Final Portfolio'!$C$4</f>
        <v>-7.1806134641123843E-4</v>
      </c>
      <c r="D219" s="113">
        <f>'Stocks 1 Day Returns'!D62*'Final Portfolio'!$C$5</f>
        <v>-3.1504700509369266E-4</v>
      </c>
      <c r="E219" s="113">
        <f>'Stocks 1 Day Returns'!E62*'Final Portfolio'!$C$6</f>
        <v>2.1349911073831551E-4</v>
      </c>
      <c r="F219" s="113">
        <f>'Stocks 1 Day Returns'!F62*'Final Portfolio'!$C$7</f>
        <v>-2.4260377969052417E-3</v>
      </c>
      <c r="G219" s="113">
        <f>'Stocks 1 Day Returns'!G62*'Final Portfolio'!$C$8</f>
        <v>-3.0568893312918452E-4</v>
      </c>
      <c r="H219" s="113">
        <f>'Stocks 1 Day Returns'!H62*'Final Portfolio'!$C$9</f>
        <v>-1.2948130223474996E-3</v>
      </c>
      <c r="I219" s="113">
        <f>'Stocks 1 Day Returns'!I62*'Final Portfolio'!$C$10</f>
        <v>-9.4661121042351583E-4</v>
      </c>
      <c r="J219" s="113">
        <f>'Stocks 1 Day Returns'!J62*'Final Portfolio'!$C$11</f>
        <v>-2.5265129744807545E-4</v>
      </c>
      <c r="K219" s="113">
        <f>'Stocks 1 Day Returns'!K62*'Final Portfolio'!$C$12</f>
        <v>-5.608604152448571E-4</v>
      </c>
      <c r="L219" s="252">
        <f t="shared" si="18"/>
        <v>-1.9502390808389999E-3</v>
      </c>
      <c r="M219" s="113">
        <f t="shared" si="19"/>
        <v>1.6461290615780021E-2</v>
      </c>
      <c r="N219" s="113">
        <f t="shared" si="20"/>
        <v>2.5782461913955557E-2</v>
      </c>
      <c r="Q219" s="227">
        <v>45608</v>
      </c>
      <c r="R219" s="113">
        <f>'Stocks 1 Month Returns'!O219*'Final Portfolio'!$J$3</f>
        <v>5.1286591820075339E-3</v>
      </c>
      <c r="S219" s="113">
        <f>'Stocks 1 Month Returns'!P219*'Final Portfolio'!$J$4</f>
        <v>-9.751394149252068E-4</v>
      </c>
      <c r="T219" s="113">
        <f>'Stocks 1 Month Returns'!Q219*'Final Portfolio'!$J$6</f>
        <v>2.2282983608391759E-3</v>
      </c>
      <c r="U219" s="113">
        <f>'Stocks 1 Month Returns'!R219*'Final Portfolio'!$J$6</f>
        <v>8.6359923637998465E-3</v>
      </c>
      <c r="V219" s="113">
        <f>'Stocks 1 Month Returns'!S219*'Final Portfolio'!$J$7</f>
        <v>1.2650036684058896E-2</v>
      </c>
      <c r="W219" s="113">
        <f>'Stocks 1 Month Returns'!T219*'Final Portfolio'!$J$8</f>
        <v>9.8319819311480927E-3</v>
      </c>
      <c r="X219" s="113">
        <f>'Stocks 1 Month Returns'!U219*'Final Portfolio'!$J$9</f>
        <v>2.5957992465375987E-2</v>
      </c>
      <c r="Y219" s="113">
        <f>'Stocks 1 Month Returns'!V219*'Final Portfolio'!$J$10</f>
        <v>3.7539916041418242E-3</v>
      </c>
      <c r="Z219" s="113">
        <f>'Stocks 1 Month Returns'!W219*'Final Portfolio'!$J$11</f>
        <v>3.9168318255966565E-5</v>
      </c>
      <c r="AA219" s="113">
        <f>'Stocks 1 Month Returns'!X219*'Final Portfolio'!$J$12</f>
        <v>1.4397121436528684E-2</v>
      </c>
      <c r="AB219" s="113">
        <f>'Stocks 1 Month Returns'!Y219*'Final Portfolio'!$J$13</f>
        <v>4.6033696039515126E-2</v>
      </c>
      <c r="AC219" s="113">
        <f t="shared" si="21"/>
        <v>0.12768179897074594</v>
      </c>
      <c r="AD219" s="113">
        <f t="shared" si="22"/>
        <v>0.29516281946247841</v>
      </c>
      <c r="AE219" s="113">
        <f t="shared" si="23"/>
        <v>0.37981784431866505</v>
      </c>
      <c r="AI219" s="355">
        <v>215</v>
      </c>
      <c r="AJ219" s="355">
        <f>IF('Optimal Portfolio MAIN'!M217&gt;=0,0,1)</f>
        <v>0</v>
      </c>
      <c r="AK219" s="355">
        <f>IF('Optimal Portfolio MAIN'!N217&gt;=0,0,1)</f>
        <v>0</v>
      </c>
      <c r="AQ219" s="39">
        <v>186</v>
      </c>
      <c r="AR219" s="5">
        <f>IF('Optimal Portfolio MAIN'!AD205&gt;=0,0,1)</f>
        <v>0</v>
      </c>
      <c r="AS219" s="5">
        <f>IF('Optimal Portfolio MAIN'!AE205&gt;=0,0,1)</f>
        <v>0</v>
      </c>
      <c r="AY219" s="372">
        <v>215</v>
      </c>
      <c r="AZ219" s="372">
        <f>IF('Optimal Portfolio MAIN'!M217&gt;=0,0,1)</f>
        <v>0</v>
      </c>
      <c r="BA219" s="372">
        <f>IF('Optimal Portfolio MAIN'!N217&gt;=0,0,1)</f>
        <v>0</v>
      </c>
      <c r="BB219" s="391"/>
      <c r="BC219" s="391"/>
      <c r="BE219" s="39">
        <v>186</v>
      </c>
      <c r="BF219" s="222"/>
      <c r="BG219" s="222"/>
      <c r="BH219" s="400"/>
      <c r="BI219" s="400"/>
      <c r="BM219" s="193">
        <v>215</v>
      </c>
      <c r="BN219" s="366">
        <f ca="1">NORMINV(RAND(),$BR$2,$BR$3)</f>
        <v>5.9276660910312568E-5</v>
      </c>
      <c r="BO219" s="361">
        <f ca="1">BN219-BN$296</f>
        <v>2.2433309955469796E-2</v>
      </c>
      <c r="BP219" s="367">
        <f ca="1">BN219-BN$301</f>
        <v>3.0801025186094261E-2</v>
      </c>
      <c r="BT219" s="193">
        <v>215</v>
      </c>
      <c r="BU219" s="356">
        <f ca="1">IF(BO219&gt;=0,0,1)</f>
        <v>0</v>
      </c>
      <c r="BV219" s="355">
        <f ca="1">IF(BP219&gt;=0,0,1)</f>
        <v>0</v>
      </c>
      <c r="BZ219" s="193">
        <v>215</v>
      </c>
      <c r="CA219" s="368">
        <f ca="1">NORMINV(RAND(),CE$2,CE$3)</f>
        <v>7.3145824313050764E-2</v>
      </c>
      <c r="CB219" s="166">
        <f ca="1">CA219-CA$389</f>
        <v>0.14579744092160271</v>
      </c>
      <c r="CC219" s="166">
        <f ca="1">CA219-CA$394</f>
        <v>0.17403113431887693</v>
      </c>
      <c r="CG219" s="193">
        <v>215</v>
      </c>
      <c r="CH219" s="193">
        <f ca="1">IF(CB219&gt;=0,0,1)</f>
        <v>0</v>
      </c>
      <c r="CI219" s="193">
        <f ca="1">IF(CC219&gt;=0,0,1)</f>
        <v>0</v>
      </c>
    </row>
    <row r="220" spans="1:87" ht="15.6">
      <c r="A220" s="342">
        <v>45778</v>
      </c>
      <c r="B220" s="113">
        <f>'Stocks 1 Day Returns'!B61*'Final Portfolio'!$C$3</f>
        <v>1.0413442172414733E-3</v>
      </c>
      <c r="C220" s="113">
        <f>'Stocks 1 Day Returns'!C61*'Final Portfolio'!$C$4</f>
        <v>-1.5426783050548041E-3</v>
      </c>
      <c r="D220" s="113">
        <f>'Stocks 1 Day Returns'!D61*'Final Portfolio'!$C$5</f>
        <v>-6.0583029904055839E-4</v>
      </c>
      <c r="E220" s="113">
        <f>'Stocks 1 Day Returns'!E61*'Final Portfolio'!$C$6</f>
        <v>-9.5081058701014238E-4</v>
      </c>
      <c r="F220" s="113">
        <f>'Stocks 1 Day Returns'!F61*'Final Portfolio'!$C$7</f>
        <v>-7.1090170842246446E-4</v>
      </c>
      <c r="G220" s="113">
        <f>'Stocks 1 Day Returns'!G61*'Final Portfolio'!$C$8</f>
        <v>-1.8531596969515918E-3</v>
      </c>
      <c r="H220" s="113">
        <f>'Stocks 1 Day Returns'!H61*'Final Portfolio'!$C$9</f>
        <v>-9.8428992007792634E-4</v>
      </c>
      <c r="I220" s="113">
        <f>'Stocks 1 Day Returns'!I61*'Final Portfolio'!$C$10</f>
        <v>-5.3764773845830117E-4</v>
      </c>
      <c r="J220" s="113">
        <f>'Stocks 1 Day Returns'!J61*'Final Portfolio'!$C$11</f>
        <v>-2.6310684916276595E-3</v>
      </c>
      <c r="K220" s="113">
        <f>'Stocks 1 Day Returns'!K61*'Final Portfolio'!$C$12</f>
        <v>-3.0103878750992186E-4</v>
      </c>
      <c r="L220" s="252">
        <f t="shared" si="18"/>
        <v>-9.0760813169118975E-3</v>
      </c>
      <c r="M220" s="113">
        <f t="shared" si="19"/>
        <v>9.3354483797071213E-3</v>
      </c>
      <c r="N220" s="113">
        <f t="shared" si="20"/>
        <v>1.8656619677882659E-2</v>
      </c>
      <c r="Q220" s="227">
        <v>45609</v>
      </c>
      <c r="R220" s="113">
        <f>'Stocks 1 Month Returns'!O220*'Final Portfolio'!$J$3</f>
        <v>6.5518711240292408E-3</v>
      </c>
      <c r="S220" s="113">
        <f>'Stocks 1 Month Returns'!P220*'Final Portfolio'!$J$4</f>
        <v>-3.0503216962375455E-4</v>
      </c>
      <c r="T220" s="113">
        <f>'Stocks 1 Month Returns'!Q220*'Final Portfolio'!$J$6</f>
        <v>2.3084260087037302E-3</v>
      </c>
      <c r="U220" s="113">
        <f>'Stocks 1 Month Returns'!R220*'Final Portfolio'!$J$6</f>
        <v>7.9130877720016111E-3</v>
      </c>
      <c r="V220" s="113">
        <f>'Stocks 1 Month Returns'!S220*'Final Portfolio'!$J$7</f>
        <v>1.2908688321731565E-2</v>
      </c>
      <c r="W220" s="113">
        <f>'Stocks 1 Month Returns'!T220*'Final Portfolio'!$J$8</f>
        <v>1.1227404256789609E-2</v>
      </c>
      <c r="X220" s="113">
        <f>'Stocks 1 Month Returns'!U220*'Final Portfolio'!$J$9</f>
        <v>2.5732770618353759E-2</v>
      </c>
      <c r="Y220" s="113">
        <f>'Stocks 1 Month Returns'!V220*'Final Portfolio'!$J$10</f>
        <v>5.0340529477248298E-3</v>
      </c>
      <c r="Z220" s="113">
        <f>'Stocks 1 Month Returns'!W220*'Final Portfolio'!$J$11</f>
        <v>-6.6339844506825181E-3</v>
      </c>
      <c r="AA220" s="113">
        <f>'Stocks 1 Month Returns'!X220*'Final Portfolio'!$J$12</f>
        <v>1.5646295309055966E-2</v>
      </c>
      <c r="AB220" s="113">
        <f>'Stocks 1 Month Returns'!Y220*'Final Portfolio'!$J$13</f>
        <v>3.6879044053428123E-2</v>
      </c>
      <c r="AC220" s="113">
        <f t="shared" si="21"/>
        <v>0.11726262379151216</v>
      </c>
      <c r="AD220" s="113">
        <f t="shared" si="22"/>
        <v>0.28474364428324461</v>
      </c>
      <c r="AE220" s="113">
        <f t="shared" si="23"/>
        <v>0.36939866913943126</v>
      </c>
      <c r="AI220" s="355">
        <v>216</v>
      </c>
      <c r="AJ220" s="355">
        <f>IF('Optimal Portfolio MAIN'!M218&gt;=0,0,1)</f>
        <v>0</v>
      </c>
      <c r="AK220" s="355">
        <f>IF('Optimal Portfolio MAIN'!N218&gt;=0,0,1)</f>
        <v>0</v>
      </c>
      <c r="AQ220" s="39">
        <v>187</v>
      </c>
      <c r="AR220" s="5">
        <f>IF('Optimal Portfolio MAIN'!AD206&gt;=0,0,1)</f>
        <v>0</v>
      </c>
      <c r="AS220" s="5">
        <f>IF('Optimal Portfolio MAIN'!AE206&gt;=0,0,1)</f>
        <v>0</v>
      </c>
      <c r="AY220" s="372">
        <v>216</v>
      </c>
      <c r="AZ220" s="372">
        <f>IF('Optimal Portfolio MAIN'!M218&gt;=0,0,1)</f>
        <v>0</v>
      </c>
      <c r="BA220" s="372">
        <f>IF('Optimal Portfolio MAIN'!N218&gt;=0,0,1)</f>
        <v>0</v>
      </c>
      <c r="BB220" s="391"/>
      <c r="BC220" s="391"/>
      <c r="BE220" s="39">
        <v>187</v>
      </c>
      <c r="BF220" s="222"/>
      <c r="BG220" s="222"/>
      <c r="BH220" s="400"/>
      <c r="BI220" s="400"/>
      <c r="BM220" s="193">
        <v>216</v>
      </c>
      <c r="BN220" s="366">
        <f ca="1">NORMINV(RAND(),$BR$2,$BR$3)</f>
        <v>3.5409070942603191E-5</v>
      </c>
      <c r="BO220" s="361">
        <f ca="1">BN220-BN$296</f>
        <v>2.2409442365502085E-2</v>
      </c>
      <c r="BP220" s="367">
        <f ca="1">BN220-BN$301</f>
        <v>3.077715759612655E-2</v>
      </c>
      <c r="BT220" s="193">
        <v>216</v>
      </c>
      <c r="BU220" s="356">
        <f ca="1">IF(BO220&gt;=0,0,1)</f>
        <v>0</v>
      </c>
      <c r="BV220" s="355">
        <f ca="1">IF(BP220&gt;=0,0,1)</f>
        <v>0</v>
      </c>
      <c r="BZ220" s="193">
        <v>216</v>
      </c>
      <c r="CA220" s="368">
        <f ca="1">NORMINV(RAND(),CE$2,CE$3)</f>
        <v>6.4265586838720273E-2</v>
      </c>
      <c r="CB220" s="166">
        <f ca="1">CA220-CA$389</f>
        <v>0.13691720344727221</v>
      </c>
      <c r="CC220" s="166">
        <f ca="1">CA220-CA$394</f>
        <v>0.16515089684454642</v>
      </c>
      <c r="CG220" s="193">
        <v>216</v>
      </c>
      <c r="CH220" s="193">
        <f ca="1">IF(CB220&gt;=0,0,1)</f>
        <v>0</v>
      </c>
      <c r="CI220" s="193">
        <f ca="1">IF(CC220&gt;=0,0,1)</f>
        <v>0</v>
      </c>
    </row>
    <row r="221" spans="1:87" ht="15.6">
      <c r="A221" s="342">
        <v>45784</v>
      </c>
      <c r="B221" s="113">
        <f>'Stocks 1 Day Returns'!B60*'Final Portfolio'!$C$3</f>
        <v>3.7301999385062246E-3</v>
      </c>
      <c r="C221" s="113">
        <f>'Stocks 1 Day Returns'!C60*'Final Portfolio'!$C$4</f>
        <v>-5.0120642605871123E-4</v>
      </c>
      <c r="D221" s="113">
        <f>'Stocks 1 Day Returns'!D60*'Final Portfolio'!$C$5</f>
        <v>1.1348643963955561E-3</v>
      </c>
      <c r="E221" s="113">
        <f>'Stocks 1 Day Returns'!E60*'Final Portfolio'!$C$6</f>
        <v>4.0997699015240082E-4</v>
      </c>
      <c r="F221" s="113">
        <f>'Stocks 1 Day Returns'!F60*'Final Portfolio'!$C$7</f>
        <v>4.6292676952621066E-4</v>
      </c>
      <c r="G221" s="113">
        <f>'Stocks 1 Day Returns'!G60*'Final Portfolio'!$C$8</f>
        <v>1.5215081880636026E-3</v>
      </c>
      <c r="H221" s="113">
        <f>'Stocks 1 Day Returns'!H60*'Final Portfolio'!$C$9</f>
        <v>6.0437513246011545E-4</v>
      </c>
      <c r="I221" s="113">
        <f>'Stocks 1 Day Returns'!I60*'Final Portfolio'!$C$10</f>
        <v>-3.6404590011915203E-4</v>
      </c>
      <c r="J221" s="113">
        <f>'Stocks 1 Day Returns'!J60*'Final Portfolio'!$C$11</f>
        <v>-1.5928562112728995E-3</v>
      </c>
      <c r="K221" s="113">
        <f>'Stocks 1 Day Returns'!K60*'Final Portfolio'!$C$12</f>
        <v>1.8868050932586257E-3</v>
      </c>
      <c r="L221" s="252">
        <f t="shared" si="18"/>
        <v>7.2925479709119731E-3</v>
      </c>
      <c r="M221" s="113">
        <f t="shared" si="19"/>
        <v>2.5704077667530991E-2</v>
      </c>
      <c r="N221" s="113">
        <f t="shared" si="20"/>
        <v>3.5025248965706531E-2</v>
      </c>
      <c r="Q221" s="227">
        <v>45610</v>
      </c>
      <c r="R221" s="113">
        <f>'Stocks 1 Month Returns'!O221*'Final Portfolio'!$J$3</f>
        <v>1.306072162644123E-2</v>
      </c>
      <c r="S221" s="113">
        <f>'Stocks 1 Month Returns'!P221*'Final Portfolio'!$J$4</f>
        <v>-9.7939579158782264E-5</v>
      </c>
      <c r="T221" s="113">
        <f>'Stocks 1 Month Returns'!Q221*'Final Portfolio'!$J$6</f>
        <v>3.4780563651517229E-3</v>
      </c>
      <c r="U221" s="113">
        <f>'Stocks 1 Month Returns'!R221*'Final Portfolio'!$J$6</f>
        <v>7.6986011715141703E-3</v>
      </c>
      <c r="V221" s="113">
        <f>'Stocks 1 Month Returns'!S221*'Final Portfolio'!$J$7</f>
        <v>2.4104534772552959E-2</v>
      </c>
      <c r="W221" s="113">
        <f>'Stocks 1 Month Returns'!T221*'Final Portfolio'!$J$8</f>
        <v>1.2505502606589648E-2</v>
      </c>
      <c r="X221" s="113">
        <f>'Stocks 1 Month Returns'!U221*'Final Portfolio'!$J$9</f>
        <v>2.7905174061890071E-2</v>
      </c>
      <c r="Y221" s="113">
        <f>'Stocks 1 Month Returns'!V221*'Final Portfolio'!$J$10</f>
        <v>1.0893488360443404E-2</v>
      </c>
      <c r="Z221" s="113">
        <f>'Stocks 1 Month Returns'!W221*'Final Portfolio'!$J$11</f>
        <v>-7.1914896172772472E-3</v>
      </c>
      <c r="AA221" s="113">
        <f>'Stocks 1 Month Returns'!X221*'Final Portfolio'!$J$12</f>
        <v>1.6862031471911877E-2</v>
      </c>
      <c r="AB221" s="113">
        <f>'Stocks 1 Month Returns'!Y221*'Final Portfolio'!$J$13</f>
        <v>4.7123850079184182E-2</v>
      </c>
      <c r="AC221" s="113">
        <f t="shared" si="21"/>
        <v>0.15634253131924322</v>
      </c>
      <c r="AD221" s="113">
        <f t="shared" si="22"/>
        <v>0.32382355181097566</v>
      </c>
      <c r="AE221" s="113">
        <f t="shared" si="23"/>
        <v>0.40847857666716236</v>
      </c>
      <c r="AI221" s="355">
        <v>217</v>
      </c>
      <c r="AJ221" s="355">
        <f>IF('Optimal Portfolio MAIN'!M219&gt;=0,0,1)</f>
        <v>0</v>
      </c>
      <c r="AK221" s="355">
        <f>IF('Optimal Portfolio MAIN'!N219&gt;=0,0,1)</f>
        <v>0</v>
      </c>
      <c r="AQ221" s="39">
        <v>188</v>
      </c>
      <c r="AR221" s="5">
        <f>IF('Optimal Portfolio MAIN'!AD207&gt;=0,0,1)</f>
        <v>0</v>
      </c>
      <c r="AS221" s="5">
        <f>IF('Optimal Portfolio MAIN'!AE207&gt;=0,0,1)</f>
        <v>0</v>
      </c>
      <c r="AY221" s="372">
        <v>217</v>
      </c>
      <c r="AZ221" s="372">
        <f>IF('Optimal Portfolio MAIN'!M219&gt;=0,0,1)</f>
        <v>0</v>
      </c>
      <c r="BA221" s="372">
        <f>IF('Optimal Portfolio MAIN'!N219&gt;=0,0,1)</f>
        <v>0</v>
      </c>
      <c r="BB221" s="391"/>
      <c r="BC221" s="391"/>
      <c r="BE221" s="39">
        <v>188</v>
      </c>
      <c r="BF221" s="222"/>
      <c r="BG221" s="222"/>
      <c r="BH221" s="400"/>
      <c r="BI221" s="400"/>
      <c r="BM221" s="193">
        <v>217</v>
      </c>
      <c r="BN221" s="366">
        <f ca="1">NORMINV(RAND(),$BR$2,$BR$3)</f>
        <v>6.3642045072199302E-3</v>
      </c>
      <c r="BO221" s="361">
        <f ca="1">BN221-BN$296</f>
        <v>2.8738237801779414E-2</v>
      </c>
      <c r="BP221" s="367">
        <f ca="1">BN221-BN$301</f>
        <v>3.7105953032403875E-2</v>
      </c>
      <c r="BT221" s="193">
        <v>217</v>
      </c>
      <c r="BU221" s="356">
        <f ca="1">IF(BO221&gt;=0,0,1)</f>
        <v>0</v>
      </c>
      <c r="BV221" s="355">
        <f ca="1">IF(BP221&gt;=0,0,1)</f>
        <v>0</v>
      </c>
      <c r="BZ221" s="193">
        <v>217</v>
      </c>
      <c r="CA221" s="368">
        <f ca="1">NORMINV(RAND(),CE$2,CE$3)</f>
        <v>1.1142871548309166E-2</v>
      </c>
      <c r="CB221" s="166">
        <f ca="1">CA221-CA$389</f>
        <v>8.3794488156861108E-2</v>
      </c>
      <c r="CC221" s="166">
        <f ca="1">CA221-CA$394</f>
        <v>0.11202818155413533</v>
      </c>
      <c r="CG221" s="193">
        <v>217</v>
      </c>
      <c r="CH221" s="193">
        <f ca="1">IF(CB221&gt;=0,0,1)</f>
        <v>0</v>
      </c>
      <c r="CI221" s="193">
        <f ca="1">IF(CC221&gt;=0,0,1)</f>
        <v>0</v>
      </c>
    </row>
    <row r="222" spans="1:87" ht="15.6">
      <c r="A222" s="342">
        <v>45785</v>
      </c>
      <c r="B222" s="113">
        <f>'Stocks 1 Day Returns'!B59*'Final Portfolio'!$C$3</f>
        <v>-3.771644639869791E-3</v>
      </c>
      <c r="C222" s="113">
        <f>'Stocks 1 Day Returns'!C59*'Final Portfolio'!$C$4</f>
        <v>-1.1653390046379197E-3</v>
      </c>
      <c r="D222" s="113">
        <f>'Stocks 1 Day Returns'!D59*'Final Portfolio'!$C$5</f>
        <v>-5.2017543982249895E-4</v>
      </c>
      <c r="E222" s="113">
        <f>'Stocks 1 Day Returns'!E59*'Final Portfolio'!$C$6</f>
        <v>-1.035624428442019E-3</v>
      </c>
      <c r="F222" s="113">
        <f>'Stocks 1 Day Returns'!F59*'Final Portfolio'!$C$7</f>
        <v>5.5500435959380471E-4</v>
      </c>
      <c r="G222" s="113">
        <f>'Stocks 1 Day Returns'!G59*'Final Portfolio'!$C$8</f>
        <v>5.2739615958756979E-4</v>
      </c>
      <c r="H222" s="113">
        <f>'Stocks 1 Day Returns'!H59*'Final Portfolio'!$C$9</f>
        <v>4.2870172773896265E-4</v>
      </c>
      <c r="I222" s="113">
        <f>'Stocks 1 Day Returns'!I59*'Final Portfolio'!$C$10</f>
        <v>-4.6705755862535777E-4</v>
      </c>
      <c r="J222" s="113">
        <f>'Stocks 1 Day Returns'!J59*'Final Portfolio'!$C$11</f>
        <v>1.9137076316209822E-3</v>
      </c>
      <c r="K222" s="113">
        <f>'Stocks 1 Day Returns'!K59*'Final Portfolio'!$C$12</f>
        <v>-8.5407237545563901E-4</v>
      </c>
      <c r="L222" s="252">
        <f t="shared" si="18"/>
        <v>-4.3891035683119063E-3</v>
      </c>
      <c r="M222" s="113">
        <f t="shared" si="19"/>
        <v>1.4022426128307112E-2</v>
      </c>
      <c r="N222" s="113">
        <f t="shared" si="20"/>
        <v>2.3343597426482652E-2</v>
      </c>
      <c r="Q222" s="227">
        <v>45611</v>
      </c>
      <c r="R222" s="113">
        <f>'Stocks 1 Month Returns'!O222*'Final Portfolio'!$J$3</f>
        <v>1.1400628116945956E-2</v>
      </c>
      <c r="S222" s="113">
        <f>'Stocks 1 Month Returns'!P222*'Final Portfolio'!$J$4</f>
        <v>-8.2619188892472549E-4</v>
      </c>
      <c r="T222" s="113">
        <f>'Stocks 1 Month Returns'!Q222*'Final Portfolio'!$J$6</f>
        <v>1.4343694898436255E-3</v>
      </c>
      <c r="U222" s="113">
        <f>'Stocks 1 Month Returns'!R222*'Final Portfolio'!$J$6</f>
        <v>3.2182888298103941E-3</v>
      </c>
      <c r="V222" s="113">
        <f>'Stocks 1 Month Returns'!S222*'Final Portfolio'!$J$7</f>
        <v>2.7826700064242742E-2</v>
      </c>
      <c r="W222" s="113">
        <f>'Stocks 1 Month Returns'!T222*'Final Portfolio'!$J$8</f>
        <v>1.057707548476694E-2</v>
      </c>
      <c r="X222" s="113">
        <f>'Stocks 1 Month Returns'!U222*'Final Portfolio'!$J$9</f>
        <v>2.254904255269518E-2</v>
      </c>
      <c r="Y222" s="113">
        <f>'Stocks 1 Month Returns'!V222*'Final Portfolio'!$J$10</f>
        <v>9.6987053492626606E-3</v>
      </c>
      <c r="Z222" s="113">
        <f>'Stocks 1 Month Returns'!W222*'Final Portfolio'!$J$11</f>
        <v>-7.6251253089046457E-3</v>
      </c>
      <c r="AA222" s="113">
        <f>'Stocks 1 Month Returns'!X222*'Final Portfolio'!$J$12</f>
        <v>1.1718261852907162E-2</v>
      </c>
      <c r="AB222" s="113">
        <f>'Stocks 1 Month Returns'!Y222*'Final Portfolio'!$J$13</f>
        <v>2.5594594177199115E-2</v>
      </c>
      <c r="AC222" s="113">
        <f t="shared" si="21"/>
        <v>0.11556634871984442</v>
      </c>
      <c r="AD222" s="113">
        <f t="shared" si="22"/>
        <v>0.28304736921157692</v>
      </c>
      <c r="AE222" s="113">
        <f t="shared" si="23"/>
        <v>0.3677023940677635</v>
      </c>
      <c r="AI222" s="355">
        <v>218</v>
      </c>
      <c r="AJ222" s="355">
        <f>IF('Optimal Portfolio MAIN'!M220&gt;=0,0,1)</f>
        <v>0</v>
      </c>
      <c r="AK222" s="355">
        <f>IF('Optimal Portfolio MAIN'!N220&gt;=0,0,1)</f>
        <v>0</v>
      </c>
      <c r="AQ222" s="39">
        <v>189</v>
      </c>
      <c r="AR222" s="5">
        <f>IF('Optimal Portfolio MAIN'!AD208&gt;=0,0,1)</f>
        <v>0</v>
      </c>
      <c r="AS222" s="5">
        <f>IF('Optimal Portfolio MAIN'!AE208&gt;=0,0,1)</f>
        <v>0</v>
      </c>
      <c r="AY222" s="372">
        <v>218</v>
      </c>
      <c r="AZ222" s="372">
        <f>IF('Optimal Portfolio MAIN'!M220&gt;=0,0,1)</f>
        <v>0</v>
      </c>
      <c r="BA222" s="372">
        <f>IF('Optimal Portfolio MAIN'!N220&gt;=0,0,1)</f>
        <v>0</v>
      </c>
      <c r="BB222" s="391"/>
      <c r="BC222" s="391"/>
      <c r="BE222" s="39">
        <v>189</v>
      </c>
      <c r="BF222" s="222"/>
      <c r="BG222" s="222"/>
      <c r="BH222" s="400"/>
      <c r="BI222" s="400"/>
      <c r="BM222" s="193">
        <v>218</v>
      </c>
      <c r="BN222" s="366">
        <f ca="1">NORMINV(RAND(),$BR$2,$BR$3)</f>
        <v>-1.3397816310381994E-2</v>
      </c>
      <c r="BO222" s="361">
        <f ca="1">BN222-BN$296</f>
        <v>8.9762169841774882E-3</v>
      </c>
      <c r="BP222" s="367">
        <f ca="1">BN222-BN$301</f>
        <v>1.7343932214801953E-2</v>
      </c>
      <c r="BT222" s="193">
        <v>218</v>
      </c>
      <c r="BU222" s="356">
        <f ca="1">IF(BO222&gt;=0,0,1)</f>
        <v>0</v>
      </c>
      <c r="BV222" s="355">
        <f ca="1">IF(BP222&gt;=0,0,1)</f>
        <v>0</v>
      </c>
      <c r="BZ222" s="193">
        <v>218</v>
      </c>
      <c r="CA222" s="368">
        <f ca="1">NORMINV(RAND(),CE$2,CE$3)</f>
        <v>-8.5364440175860964E-4</v>
      </c>
      <c r="CB222" s="166">
        <f ca="1">CA222-CA$389</f>
        <v>7.1797972206793334E-2</v>
      </c>
      <c r="CC222" s="166">
        <f ca="1">CA222-CA$394</f>
        <v>0.10003166560406755</v>
      </c>
      <c r="CG222" s="193">
        <v>218</v>
      </c>
      <c r="CH222" s="193">
        <f ca="1">IF(CB222&gt;=0,0,1)</f>
        <v>0</v>
      </c>
      <c r="CI222" s="193">
        <f ca="1">IF(CC222&gt;=0,0,1)</f>
        <v>0</v>
      </c>
    </row>
    <row r="223" spans="1:87" ht="15.6">
      <c r="A223" s="342">
        <v>45791</v>
      </c>
      <c r="B223" s="113">
        <f>'Stocks 1 Day Returns'!B58*'Final Portfolio'!$C$3</f>
        <v>5.7946335744894382E-4</v>
      </c>
      <c r="C223" s="113">
        <f>'Stocks 1 Day Returns'!C58*'Final Portfolio'!$C$4</f>
        <v>-6.0119791179348396E-4</v>
      </c>
      <c r="D223" s="113">
        <f>'Stocks 1 Day Returns'!D58*'Final Portfolio'!$C$5</f>
        <v>1.755845493508712E-5</v>
      </c>
      <c r="E223" s="113">
        <f>'Stocks 1 Day Returns'!E58*'Final Portfolio'!$C$6</f>
        <v>8.4412667210883587E-4</v>
      </c>
      <c r="F223" s="113">
        <f>'Stocks 1 Day Returns'!F58*'Final Portfolio'!$C$7</f>
        <v>3.8883255157510453E-4</v>
      </c>
      <c r="G223" s="113">
        <f>'Stocks 1 Day Returns'!G58*'Final Portfolio'!$C$8</f>
        <v>4.6035448306971368E-5</v>
      </c>
      <c r="H223" s="113">
        <f>'Stocks 1 Day Returns'!H58*'Final Portfolio'!$C$9</f>
        <v>9.7063197619565492E-4</v>
      </c>
      <c r="I223" s="113">
        <f>'Stocks 1 Day Returns'!I58*'Final Portfolio'!$C$10</f>
        <v>-1.4243331330351938E-4</v>
      </c>
      <c r="J223" s="113">
        <f>'Stocks 1 Day Returns'!J58*'Final Portfolio'!$C$11</f>
        <v>4.6676995609473694E-6</v>
      </c>
      <c r="K223" s="113">
        <f>'Stocks 1 Day Returns'!K58*'Final Portfolio'!$C$12</f>
        <v>5.74464198216651E-4</v>
      </c>
      <c r="L223" s="252">
        <f t="shared" si="18"/>
        <v>2.6821491332511922E-3</v>
      </c>
      <c r="M223" s="113">
        <f t="shared" si="19"/>
        <v>2.1093678829870212E-2</v>
      </c>
      <c r="N223" s="113">
        <f t="shared" si="20"/>
        <v>3.0414850128045751E-2</v>
      </c>
      <c r="Q223" s="227">
        <v>45615</v>
      </c>
      <c r="R223" s="113">
        <f>'Stocks 1 Month Returns'!O223*'Final Portfolio'!$J$3</f>
        <v>1.0821728317882818E-2</v>
      </c>
      <c r="S223" s="113">
        <f>'Stocks 1 Month Returns'!P223*'Final Portfolio'!$J$4</f>
        <v>9.4400814870078344E-4</v>
      </c>
      <c r="T223" s="113">
        <f>'Stocks 1 Month Returns'!Q223*'Final Portfolio'!$J$6</f>
        <v>2.4206601710445599E-3</v>
      </c>
      <c r="U223" s="113">
        <f>'Stocks 1 Month Returns'!R223*'Final Portfolio'!$J$6</f>
        <v>3.0987190977504932E-3</v>
      </c>
      <c r="V223" s="113">
        <f>'Stocks 1 Month Returns'!S223*'Final Portfolio'!$J$7</f>
        <v>2.5565054079140136E-2</v>
      </c>
      <c r="W223" s="113">
        <f>'Stocks 1 Month Returns'!T223*'Final Portfolio'!$J$8</f>
        <v>9.8061030835223228E-3</v>
      </c>
      <c r="X223" s="113">
        <f>'Stocks 1 Month Returns'!U223*'Final Portfolio'!$J$9</f>
        <v>1.7623619939257554E-2</v>
      </c>
      <c r="Y223" s="113">
        <f>'Stocks 1 Month Returns'!V223*'Final Portfolio'!$J$10</f>
        <v>7.6238679454804269E-3</v>
      </c>
      <c r="Z223" s="113">
        <f>'Stocks 1 Month Returns'!W223*'Final Portfolio'!$J$11</f>
        <v>-3.6627243112284935E-3</v>
      </c>
      <c r="AA223" s="113">
        <f>'Stocks 1 Month Returns'!X223*'Final Portfolio'!$J$12</f>
        <v>1.3333538675115685E-2</v>
      </c>
      <c r="AB223" s="113">
        <f>'Stocks 1 Month Returns'!Y223*'Final Portfolio'!$J$13</f>
        <v>4.0903229951058551E-2</v>
      </c>
      <c r="AC223" s="113">
        <f t="shared" si="21"/>
        <v>0.12847780509772483</v>
      </c>
      <c r="AD223" s="113">
        <f t="shared" si="22"/>
        <v>0.2959588255894573</v>
      </c>
      <c r="AE223" s="113">
        <f t="shared" si="23"/>
        <v>0.38061385044564394</v>
      </c>
      <c r="AI223" s="355">
        <v>219</v>
      </c>
      <c r="AJ223" s="355">
        <f>IF('Optimal Portfolio MAIN'!M221&gt;=0,0,1)</f>
        <v>0</v>
      </c>
      <c r="AK223" s="355">
        <f>IF('Optimal Portfolio MAIN'!N221&gt;=0,0,1)</f>
        <v>0</v>
      </c>
      <c r="AQ223" s="39">
        <v>190</v>
      </c>
      <c r="AR223" s="5">
        <f>IF('Optimal Portfolio MAIN'!AD209&gt;=0,0,1)</f>
        <v>0</v>
      </c>
      <c r="AS223" s="5">
        <f>IF('Optimal Portfolio MAIN'!AE209&gt;=0,0,1)</f>
        <v>0</v>
      </c>
      <c r="AY223" s="372">
        <v>219</v>
      </c>
      <c r="AZ223" s="372">
        <f>IF('Optimal Portfolio MAIN'!M221&gt;=0,0,1)</f>
        <v>0</v>
      </c>
      <c r="BA223" s="372">
        <f>IF('Optimal Portfolio MAIN'!N221&gt;=0,0,1)</f>
        <v>0</v>
      </c>
      <c r="BB223" s="391"/>
      <c r="BC223" s="391"/>
      <c r="BE223" s="39">
        <v>190</v>
      </c>
      <c r="BF223" s="222"/>
      <c r="BG223" s="222"/>
      <c r="BH223" s="400"/>
      <c r="BI223" s="400"/>
      <c r="BM223" s="193">
        <v>219</v>
      </c>
      <c r="BN223" s="366">
        <f ca="1">NORMINV(RAND(),$BR$2,$BR$3)</f>
        <v>1.0482487220017786E-3</v>
      </c>
      <c r="BO223" s="361">
        <f ca="1">BN223-BN$296</f>
        <v>2.3422282016561262E-2</v>
      </c>
      <c r="BP223" s="367">
        <f ca="1">BN223-BN$301</f>
        <v>3.1789997247185724E-2</v>
      </c>
      <c r="BT223" s="193">
        <v>219</v>
      </c>
      <c r="BU223" s="356">
        <f ca="1">IF(BO223&gt;=0,0,1)</f>
        <v>0</v>
      </c>
      <c r="BV223" s="355">
        <f ca="1">IF(BP223&gt;=0,0,1)</f>
        <v>0</v>
      </c>
      <c r="BZ223" s="193">
        <v>219</v>
      </c>
      <c r="CA223" s="368">
        <f ca="1">NORMINV(RAND(),CE$2,CE$3)</f>
        <v>5.0920236982438985E-2</v>
      </c>
      <c r="CB223" s="166">
        <f ca="1">CA223-CA$389</f>
        <v>0.12357185359099093</v>
      </c>
      <c r="CC223" s="166">
        <f ca="1">CA223-CA$394</f>
        <v>0.15180554698826515</v>
      </c>
      <c r="CG223" s="193">
        <v>219</v>
      </c>
      <c r="CH223" s="193">
        <f ca="1">IF(CB223&gt;=0,0,1)</f>
        <v>0</v>
      </c>
      <c r="CI223" s="193">
        <f ca="1">IF(CC223&gt;=0,0,1)</f>
        <v>0</v>
      </c>
    </row>
    <row r="224" spans="1:87" ht="15.6">
      <c r="A224" s="342">
        <v>45792</v>
      </c>
      <c r="B224" s="113">
        <f>'Stocks 1 Day Returns'!B57*'Final Portfolio'!$C$3</f>
        <v>-1.6498840279442106E-3</v>
      </c>
      <c r="C224" s="113">
        <f>'Stocks 1 Day Returns'!C57*'Final Portfolio'!$C$4</f>
        <v>1.1003583083110335E-3</v>
      </c>
      <c r="D224" s="113">
        <f>'Stocks 1 Day Returns'!D57*'Final Portfolio'!$C$5</f>
        <v>2.2086771501321034E-3</v>
      </c>
      <c r="E224" s="113">
        <f>'Stocks 1 Day Returns'!E57*'Final Portfolio'!$C$6</f>
        <v>2.5465987479265315E-4</v>
      </c>
      <c r="F224" s="113">
        <f>'Stocks 1 Day Returns'!F57*'Final Portfolio'!$C$7</f>
        <v>6.2317399951528066E-5</v>
      </c>
      <c r="G224" s="113">
        <f>'Stocks 1 Day Returns'!G57*'Final Portfolio'!$C$8</f>
        <v>1.1136409913752553E-3</v>
      </c>
      <c r="H224" s="113">
        <f>'Stocks 1 Day Returns'!H57*'Final Portfolio'!$C$9</f>
        <v>-2.5477237072648153E-4</v>
      </c>
      <c r="I224" s="113">
        <f>'Stocks 1 Day Returns'!I57*'Final Portfolio'!$C$10</f>
        <v>8.1622740903994906E-5</v>
      </c>
      <c r="J224" s="113">
        <f>'Stocks 1 Day Returns'!J57*'Final Portfolio'!$C$11</f>
        <v>5.613337116326056E-5</v>
      </c>
      <c r="K224" s="113">
        <f>'Stocks 1 Day Returns'!K57*'Final Portfolio'!$C$12</f>
        <v>3.6535810139548099E-3</v>
      </c>
      <c r="L224" s="252">
        <f t="shared" si="18"/>
        <v>6.6263344519139466E-3</v>
      </c>
      <c r="M224" s="113">
        <f t="shared" si="19"/>
        <v>2.5037864148532964E-2</v>
      </c>
      <c r="N224" s="113">
        <f t="shared" si="20"/>
        <v>3.4359035446708507E-2</v>
      </c>
      <c r="O224" s="344"/>
      <c r="Q224" s="227">
        <v>45616</v>
      </c>
      <c r="R224" s="113">
        <f>'Stocks 1 Month Returns'!O224*'Final Portfolio'!$J$3</f>
        <v>8.5780163384757465E-3</v>
      </c>
      <c r="S224" s="113">
        <f>'Stocks 1 Month Returns'!P224*'Final Portfolio'!$J$4</f>
        <v>3.0730939072970865E-4</v>
      </c>
      <c r="T224" s="113">
        <f>'Stocks 1 Month Returns'!Q224*'Final Portfolio'!$J$6</f>
        <v>1.8504081140970109E-3</v>
      </c>
      <c r="U224" s="113">
        <f>'Stocks 1 Month Returns'!R224*'Final Portfolio'!$J$6</f>
        <v>3.4503607649724443E-3</v>
      </c>
      <c r="V224" s="113">
        <f>'Stocks 1 Month Returns'!S224*'Final Portfolio'!$J$7</f>
        <v>2.722687541377029E-2</v>
      </c>
      <c r="W224" s="113">
        <f>'Stocks 1 Month Returns'!T224*'Final Portfolio'!$J$8</f>
        <v>8.0852399429603983E-3</v>
      </c>
      <c r="X224" s="113">
        <f>'Stocks 1 Month Returns'!U224*'Final Portfolio'!$J$9</f>
        <v>1.7860692423967848E-2</v>
      </c>
      <c r="Y224" s="113">
        <f>'Stocks 1 Month Returns'!V224*'Final Portfolio'!$J$10</f>
        <v>9.1774861541349968E-3</v>
      </c>
      <c r="Z224" s="113">
        <f>'Stocks 1 Month Returns'!W224*'Final Portfolio'!$J$11</f>
        <v>-2.9552969084070571E-3</v>
      </c>
      <c r="AA224" s="113">
        <f>'Stocks 1 Month Returns'!X224*'Final Portfolio'!$J$12</f>
        <v>1.1592243011657233E-2</v>
      </c>
      <c r="AB224" s="113">
        <f>'Stocks 1 Month Returns'!Y224*'Final Portfolio'!$J$13</f>
        <v>3.891217747263509E-2</v>
      </c>
      <c r="AC224" s="113">
        <f t="shared" si="21"/>
        <v>0.12408551211899371</v>
      </c>
      <c r="AD224" s="113">
        <f t="shared" si="22"/>
        <v>0.29156653261072618</v>
      </c>
      <c r="AE224" s="113">
        <f t="shared" si="23"/>
        <v>0.37622155746691283</v>
      </c>
      <c r="AI224" s="355">
        <v>220</v>
      </c>
      <c r="AJ224" s="355">
        <f>IF('Optimal Portfolio MAIN'!M222&gt;=0,0,1)</f>
        <v>0</v>
      </c>
      <c r="AK224" s="355">
        <f>IF('Optimal Portfolio MAIN'!N222&gt;=0,0,1)</f>
        <v>0</v>
      </c>
      <c r="AQ224" s="39">
        <v>191</v>
      </c>
      <c r="AR224" s="5">
        <f>IF('Optimal Portfolio MAIN'!AD210&gt;=0,0,1)</f>
        <v>0</v>
      </c>
      <c r="AS224" s="5">
        <f>IF('Optimal Portfolio MAIN'!AE210&gt;=0,0,1)</f>
        <v>0</v>
      </c>
      <c r="AY224" s="372">
        <v>220</v>
      </c>
      <c r="AZ224" s="372">
        <f>IF('Optimal Portfolio MAIN'!M222&gt;=0,0,1)</f>
        <v>0</v>
      </c>
      <c r="BA224" s="372">
        <f>IF('Optimal Portfolio MAIN'!N222&gt;=0,0,1)</f>
        <v>0</v>
      </c>
      <c r="BB224" s="391"/>
      <c r="BC224" s="391"/>
      <c r="BE224" s="39">
        <v>191</v>
      </c>
      <c r="BF224" s="222"/>
      <c r="BG224" s="222"/>
      <c r="BH224" s="400"/>
      <c r="BI224" s="400"/>
      <c r="BM224" s="193">
        <v>220</v>
      </c>
      <c r="BN224" s="366">
        <f ca="1">NORMINV(RAND(),$BR$2,$BR$3)</f>
        <v>-1.3999871438980155E-2</v>
      </c>
      <c r="BO224" s="361">
        <f ca="1">BN224-BN$296</f>
        <v>8.3741618555793276E-3</v>
      </c>
      <c r="BP224" s="367">
        <f ca="1">BN224-BN$301</f>
        <v>1.6741877086203793E-2</v>
      </c>
      <c r="BT224" s="193">
        <v>220</v>
      </c>
      <c r="BU224" s="356">
        <f ca="1">IF(BO224&gt;=0,0,1)</f>
        <v>0</v>
      </c>
      <c r="BV224" s="355">
        <f ca="1">IF(BP224&gt;=0,0,1)</f>
        <v>0</v>
      </c>
      <c r="BZ224" s="193">
        <v>220</v>
      </c>
      <c r="CA224" s="368">
        <f ca="1">NORMINV(RAND(),CE$2,CE$3)</f>
        <v>3.26080871896062E-2</v>
      </c>
      <c r="CB224" s="166">
        <f ca="1">CA224-CA$389</f>
        <v>0.10525970379815815</v>
      </c>
      <c r="CC224" s="166">
        <f ca="1">CA224-CA$394</f>
        <v>0.13349339719543235</v>
      </c>
      <c r="CG224" s="193">
        <v>220</v>
      </c>
      <c r="CH224" s="193">
        <f ca="1">IF(CB224&gt;=0,0,1)</f>
        <v>0</v>
      </c>
      <c r="CI224" s="193">
        <f ca="1">IF(CC224&gt;=0,0,1)</f>
        <v>0</v>
      </c>
    </row>
    <row r="225" spans="1:87" ht="15.6">
      <c r="A225" s="342">
        <v>45793</v>
      </c>
      <c r="B225" s="113">
        <f>'Stocks 1 Day Returns'!B56*'Final Portfolio'!$C$3</f>
        <v>-3.8770481229651213E-3</v>
      </c>
      <c r="C225" s="113">
        <f>'Stocks 1 Day Returns'!C56*'Final Portfolio'!$C$4</f>
        <v>3.168816554662057E-4</v>
      </c>
      <c r="D225" s="113">
        <f>'Stocks 1 Day Returns'!D56*'Final Portfolio'!$C$5</f>
        <v>-1.9581285606233844E-4</v>
      </c>
      <c r="E225" s="113">
        <f>'Stocks 1 Day Returns'!E56*'Final Portfolio'!$C$6</f>
        <v>3.1297446753730807E-4</v>
      </c>
      <c r="F225" s="113">
        <f>'Stocks 1 Day Returns'!F56*'Final Portfolio'!$C$7</f>
        <v>-1.5142319281740224E-3</v>
      </c>
      <c r="G225" s="113">
        <f>'Stocks 1 Day Returns'!G56*'Final Portfolio'!$C$8</f>
        <v>6.4252752874415669E-4</v>
      </c>
      <c r="H225" s="113">
        <f>'Stocks 1 Day Returns'!H56*'Final Portfolio'!$C$9</f>
        <v>1.0470711495596885E-3</v>
      </c>
      <c r="I225" s="113">
        <f>'Stocks 1 Day Returns'!I56*'Final Portfolio'!$C$10</f>
        <v>7.8139729726242938E-4</v>
      </c>
      <c r="J225" s="113">
        <f>'Stocks 1 Day Returns'!J56*'Final Portfolio'!$C$11</f>
        <v>-8.5565393113763537E-4</v>
      </c>
      <c r="K225" s="113">
        <f>'Stocks 1 Day Returns'!K56*'Final Portfolio'!$C$12</f>
        <v>8.3693369561701483E-4</v>
      </c>
      <c r="L225" s="252">
        <f t="shared" si="18"/>
        <v>-2.5049610441523142E-3</v>
      </c>
      <c r="M225" s="113">
        <f t="shared" si="19"/>
        <v>1.5906568652466705E-2</v>
      </c>
      <c r="N225" s="113">
        <f t="shared" si="20"/>
        <v>2.5227739950642245E-2</v>
      </c>
      <c r="Q225" s="227">
        <v>45617</v>
      </c>
      <c r="R225" s="113">
        <f>'Stocks 1 Month Returns'!O225*'Final Portfolio'!$J$3</f>
        <v>1.3792876142427213E-2</v>
      </c>
      <c r="S225" s="113">
        <f>'Stocks 1 Month Returns'!P225*'Final Portfolio'!$J$4</f>
        <v>9.4405652620914264E-4</v>
      </c>
      <c r="T225" s="113">
        <f>'Stocks 1 Month Returns'!Q225*'Final Portfolio'!$J$6</f>
        <v>5.7845343715859701E-4</v>
      </c>
      <c r="U225" s="113">
        <f>'Stocks 1 Month Returns'!R225*'Final Portfolio'!$J$6</f>
        <v>4.8508568453393686E-3</v>
      </c>
      <c r="V225" s="113">
        <f>'Stocks 1 Month Returns'!S225*'Final Portfolio'!$J$7</f>
        <v>3.0782322887695869E-2</v>
      </c>
      <c r="W225" s="113">
        <f>'Stocks 1 Month Returns'!T225*'Final Portfolio'!$J$8</f>
        <v>1.4102075636517287E-2</v>
      </c>
      <c r="X225" s="113">
        <f>'Stocks 1 Month Returns'!U225*'Final Portfolio'!$J$9</f>
        <v>9.6956838172237436E-3</v>
      </c>
      <c r="Y225" s="113">
        <f>'Stocks 1 Month Returns'!V225*'Final Portfolio'!$J$10</f>
        <v>1.0526271988257689E-2</v>
      </c>
      <c r="Z225" s="113">
        <f>'Stocks 1 Month Returns'!W225*'Final Portfolio'!$J$11</f>
        <v>-6.449268560996535E-3</v>
      </c>
      <c r="AA225" s="113">
        <f>'Stocks 1 Month Returns'!X225*'Final Portfolio'!$J$12</f>
        <v>9.97344548492002E-3</v>
      </c>
      <c r="AB225" s="113">
        <f>'Stocks 1 Month Returns'!Y225*'Final Portfolio'!$J$13</f>
        <v>6.0326817845836267E-2</v>
      </c>
      <c r="AC225" s="113">
        <f t="shared" si="21"/>
        <v>0.14912359205058867</v>
      </c>
      <c r="AD225" s="113">
        <f t="shared" si="22"/>
        <v>0.31660461254232114</v>
      </c>
      <c r="AE225" s="113">
        <f t="shared" si="23"/>
        <v>0.40125963739850778</v>
      </c>
      <c r="AI225" s="355">
        <v>221</v>
      </c>
      <c r="AJ225" s="355">
        <f>IF('Optimal Portfolio MAIN'!M223&gt;=0,0,1)</f>
        <v>0</v>
      </c>
      <c r="AK225" s="355">
        <f>IF('Optimal Portfolio MAIN'!N223&gt;=0,0,1)</f>
        <v>0</v>
      </c>
      <c r="AQ225" s="39">
        <v>192</v>
      </c>
      <c r="AR225" s="5">
        <f>IF('Optimal Portfolio MAIN'!AD211&gt;=0,0,1)</f>
        <v>0</v>
      </c>
      <c r="AS225" s="5">
        <f>IF('Optimal Portfolio MAIN'!AE211&gt;=0,0,1)</f>
        <v>0</v>
      </c>
      <c r="AY225" s="372">
        <v>221</v>
      </c>
      <c r="AZ225" s="372">
        <f>IF('Optimal Portfolio MAIN'!M223&gt;=0,0,1)</f>
        <v>0</v>
      </c>
      <c r="BA225" s="372">
        <f>IF('Optimal Portfolio MAIN'!N223&gt;=0,0,1)</f>
        <v>0</v>
      </c>
      <c r="BB225" s="391"/>
      <c r="BC225" s="391"/>
      <c r="BE225" s="39">
        <v>192</v>
      </c>
      <c r="BF225" s="222"/>
      <c r="BG225" s="222"/>
      <c r="BH225" s="400"/>
      <c r="BI225" s="400"/>
      <c r="BM225" s="193">
        <v>221</v>
      </c>
      <c r="BN225" s="366">
        <f ca="1">NORMINV(RAND(),$BR$2,$BR$3)</f>
        <v>-5.2438477460130025E-3</v>
      </c>
      <c r="BO225" s="361">
        <f ca="1">BN225-BN$296</f>
        <v>1.7130185548546478E-2</v>
      </c>
      <c r="BP225" s="367">
        <f ca="1">BN225-BN$301</f>
        <v>2.5497900779170947E-2</v>
      </c>
      <c r="BT225" s="193">
        <v>221</v>
      </c>
      <c r="BU225" s="356">
        <f ca="1">IF(BO225&gt;=0,0,1)</f>
        <v>0</v>
      </c>
      <c r="BV225" s="355">
        <f ca="1">IF(BP225&gt;=0,0,1)</f>
        <v>0</v>
      </c>
      <c r="BZ225" s="193">
        <v>221</v>
      </c>
      <c r="CA225" s="368">
        <f ca="1">NORMINV(RAND(),CE$2,CE$3)</f>
        <v>0.17195295171731104</v>
      </c>
      <c r="CB225" s="166">
        <f ca="1">CA225-CA$389</f>
        <v>0.24460456832586297</v>
      </c>
      <c r="CC225" s="166">
        <f ca="1">CA225-CA$394</f>
        <v>0.27283826172313719</v>
      </c>
      <c r="CG225" s="193">
        <v>221</v>
      </c>
      <c r="CH225" s="193">
        <f ca="1">IF(CB225&gt;=0,0,1)</f>
        <v>0</v>
      </c>
      <c r="CI225" s="193">
        <f ca="1">IF(CC225&gt;=0,0,1)</f>
        <v>0</v>
      </c>
    </row>
    <row r="226" spans="1:87" ht="15.6">
      <c r="A226" s="342">
        <v>45798</v>
      </c>
      <c r="B226" s="113">
        <f>'Stocks 1 Day Returns'!B55*'Final Portfolio'!$C$3</f>
        <v>-1.2836666215624603E-3</v>
      </c>
      <c r="C226" s="113">
        <f>'Stocks 1 Day Returns'!C55*'Final Portfolio'!$C$4</f>
        <v>-3.7602259019359094E-4</v>
      </c>
      <c r="D226" s="113">
        <f>'Stocks 1 Day Returns'!D55*'Final Portfolio'!$C$5</f>
        <v>-1.6983652776780378E-4</v>
      </c>
      <c r="E226" s="113">
        <f>'Stocks 1 Day Returns'!E55*'Final Portfolio'!$C$6</f>
        <v>-7.5629975520412503E-4</v>
      </c>
      <c r="F226" s="113">
        <f>'Stocks 1 Day Returns'!F55*'Final Portfolio'!$C$7</f>
        <v>-2.9725914784387128E-4</v>
      </c>
      <c r="G226" s="113">
        <f>'Stocks 1 Day Returns'!G55*'Final Portfolio'!$C$8</f>
        <v>7.9486044072449628E-4</v>
      </c>
      <c r="H226" s="113">
        <f>'Stocks 1 Day Returns'!H55*'Final Portfolio'!$C$9</f>
        <v>-2.8631245822477891E-4</v>
      </c>
      <c r="I226" s="113">
        <f>'Stocks 1 Day Returns'!I55*'Final Portfolio'!$C$10</f>
        <v>4.8544021561781832E-4</v>
      </c>
      <c r="J226" s="113">
        <f>'Stocks 1 Day Returns'!J55*'Final Portfolio'!$C$11</f>
        <v>-2.4792520601417124E-4</v>
      </c>
      <c r="K226" s="113">
        <f>'Stocks 1 Day Returns'!K55*'Final Portfolio'!$C$12</f>
        <v>2.5732358470307307E-4</v>
      </c>
      <c r="L226" s="252">
        <f t="shared" si="18"/>
        <v>-1.8796980657654139E-3</v>
      </c>
      <c r="M226" s="113">
        <f t="shared" si="19"/>
        <v>1.6531831630853606E-2</v>
      </c>
      <c r="N226" s="113">
        <f t="shared" si="20"/>
        <v>2.5853002929029145E-2</v>
      </c>
      <c r="Q226" s="227">
        <v>45618</v>
      </c>
      <c r="R226" s="113">
        <f>'Stocks 1 Month Returns'!O226*'Final Portfolio'!$J$3</f>
        <v>1.6182436818000492E-2</v>
      </c>
      <c r="S226" s="113">
        <f>'Stocks 1 Month Returns'!P226*'Final Portfolio'!$J$4</f>
        <v>3.4472143963125432E-3</v>
      </c>
      <c r="T226" s="113">
        <f>'Stocks 1 Month Returns'!Q226*'Final Portfolio'!$J$6</f>
        <v>1.8932557005603989E-3</v>
      </c>
      <c r="U226" s="113">
        <f>'Stocks 1 Month Returns'!R226*'Final Portfolio'!$J$6</f>
        <v>6.7490809693529922E-3</v>
      </c>
      <c r="V226" s="113">
        <f>'Stocks 1 Month Returns'!S226*'Final Portfolio'!$J$7</f>
        <v>3.2830388834708409E-2</v>
      </c>
      <c r="W226" s="113">
        <f>'Stocks 1 Month Returns'!T226*'Final Portfolio'!$J$8</f>
        <v>1.6644454496238147E-2</v>
      </c>
      <c r="X226" s="113">
        <f>'Stocks 1 Month Returns'!U226*'Final Portfolio'!$J$9</f>
        <v>1.8338167830558909E-2</v>
      </c>
      <c r="Y226" s="113">
        <f>'Stocks 1 Month Returns'!V226*'Final Portfolio'!$J$10</f>
        <v>1.1214994168078564E-2</v>
      </c>
      <c r="Z226" s="113">
        <f>'Stocks 1 Month Returns'!W226*'Final Portfolio'!$J$11</f>
        <v>-9.2428622976444832E-4</v>
      </c>
      <c r="AA226" s="113">
        <f>'Stocks 1 Month Returns'!X226*'Final Portfolio'!$J$12</f>
        <v>1.2358755794765483E-2</v>
      </c>
      <c r="AB226" s="113">
        <f>'Stocks 1 Month Returns'!Y226*'Final Portfolio'!$J$13</f>
        <v>7.3232057084383406E-2</v>
      </c>
      <c r="AC226" s="113">
        <f t="shared" si="21"/>
        <v>0.19196651986319491</v>
      </c>
      <c r="AD226" s="113">
        <f t="shared" si="22"/>
        <v>0.35944754035492738</v>
      </c>
      <c r="AE226" s="113">
        <f t="shared" si="23"/>
        <v>0.44410256521111402</v>
      </c>
      <c r="AI226" s="355">
        <v>222</v>
      </c>
      <c r="AJ226" s="355">
        <f>IF('Optimal Portfolio MAIN'!M224&gt;=0,0,1)</f>
        <v>0</v>
      </c>
      <c r="AK226" s="355">
        <f>IF('Optimal Portfolio MAIN'!N224&gt;=0,0,1)</f>
        <v>0</v>
      </c>
      <c r="AQ226" s="39">
        <v>193</v>
      </c>
      <c r="AR226" s="5">
        <f>IF('Optimal Portfolio MAIN'!AD212&gt;=0,0,1)</f>
        <v>0</v>
      </c>
      <c r="AS226" s="5">
        <f>IF('Optimal Portfolio MAIN'!AE212&gt;=0,0,1)</f>
        <v>0</v>
      </c>
      <c r="AY226" s="372">
        <v>222</v>
      </c>
      <c r="AZ226" s="372">
        <f>IF('Optimal Portfolio MAIN'!M224&gt;=0,0,1)</f>
        <v>0</v>
      </c>
      <c r="BA226" s="372">
        <f>IF('Optimal Portfolio MAIN'!N224&gt;=0,0,1)</f>
        <v>0</v>
      </c>
      <c r="BB226" s="391"/>
      <c r="BC226" s="391"/>
      <c r="BE226" s="39">
        <v>193</v>
      </c>
      <c r="BF226" s="222"/>
      <c r="BG226" s="222"/>
      <c r="BH226" s="400"/>
      <c r="BI226" s="400"/>
      <c r="BM226" s="193">
        <v>222</v>
      </c>
      <c r="BN226" s="366">
        <f ca="1">NORMINV(RAND(),$BR$2,$BR$3)</f>
        <v>-2.5461543417668558E-3</v>
      </c>
      <c r="BO226" s="361">
        <f ca="1">BN226-BN$296</f>
        <v>1.9827878952792626E-2</v>
      </c>
      <c r="BP226" s="367">
        <f ca="1">BN226-BN$301</f>
        <v>2.8195594183417091E-2</v>
      </c>
      <c r="BT226" s="193">
        <v>222</v>
      </c>
      <c r="BU226" s="356">
        <f ca="1">IF(BO226&gt;=0,0,1)</f>
        <v>0</v>
      </c>
      <c r="BV226" s="355">
        <f ca="1">IF(BP226&gt;=0,0,1)</f>
        <v>0</v>
      </c>
      <c r="BZ226" s="193">
        <v>222</v>
      </c>
      <c r="CA226" s="368">
        <f ca="1">NORMINV(RAND(),CE$2,CE$3)</f>
        <v>-6.5257899869657854E-2</v>
      </c>
      <c r="CB226" s="166">
        <f ca="1">CA226-CA$389</f>
        <v>7.3937167388940933E-3</v>
      </c>
      <c r="CC226" s="166">
        <f ca="1">CA226-CA$394</f>
        <v>3.5627410136168311E-2</v>
      </c>
      <c r="CG226" s="193">
        <v>222</v>
      </c>
      <c r="CH226" s="193">
        <f ca="1">IF(CB226&gt;=0,0,1)</f>
        <v>0</v>
      </c>
      <c r="CI226" s="193">
        <f ca="1">IF(CC226&gt;=0,0,1)</f>
        <v>0</v>
      </c>
    </row>
    <row r="227" spans="1:87" ht="15.6">
      <c r="A227" s="342">
        <v>45799</v>
      </c>
      <c r="B227" s="113">
        <f>'Stocks 1 Day Returns'!B54*'Final Portfolio'!$C$3</f>
        <v>-1.118664972256589E-4</v>
      </c>
      <c r="C227" s="113">
        <f>'Stocks 1 Day Returns'!C54*'Final Portfolio'!$C$4</f>
        <v>8.0830370812154932E-5</v>
      </c>
      <c r="D227" s="113">
        <f>'Stocks 1 Day Returns'!D54*'Final Portfolio'!$C$5</f>
        <v>-4.2265307172912215E-4</v>
      </c>
      <c r="E227" s="113">
        <f>'Stocks 1 Day Returns'!E54*'Final Portfolio'!$C$6</f>
        <v>-1.9662659885415221E-3</v>
      </c>
      <c r="F227" s="113">
        <f>'Stocks 1 Day Returns'!F54*'Final Portfolio'!$C$7</f>
        <v>9.4269133655172199E-4</v>
      </c>
      <c r="G227" s="113">
        <f>'Stocks 1 Day Returns'!G54*'Final Portfolio'!$C$8</f>
        <v>1.0481589409826464E-4</v>
      </c>
      <c r="H227" s="113">
        <f>'Stocks 1 Day Returns'!H54*'Final Portfolio'!$C$9</f>
        <v>1.6807767824457409E-3</v>
      </c>
      <c r="I227" s="113">
        <f>'Stocks 1 Day Returns'!I54*'Final Portfolio'!$C$10</f>
        <v>2.2841616450603318E-3</v>
      </c>
      <c r="J227" s="113">
        <f>'Stocks 1 Day Returns'!J54*'Final Portfolio'!$C$11</f>
        <v>1.0879676955095707E-3</v>
      </c>
      <c r="K227" s="113">
        <f>'Stocks 1 Day Returns'!K54*'Final Portfolio'!$C$12</f>
        <v>-4.4416665906036327E-4</v>
      </c>
      <c r="L227" s="252">
        <f t="shared" si="18"/>
        <v>3.2362915079211184E-3</v>
      </c>
      <c r="M227" s="113">
        <f t="shared" si="19"/>
        <v>2.1647821204540136E-2</v>
      </c>
      <c r="N227" s="113">
        <f t="shared" si="20"/>
        <v>3.0968992502715675E-2</v>
      </c>
      <c r="Q227" s="227">
        <v>45622</v>
      </c>
      <c r="R227" s="113">
        <f>'Stocks 1 Month Returns'!O227*'Final Portfolio'!$J$3</f>
        <v>1.5622748117224484E-2</v>
      </c>
      <c r="S227" s="113">
        <f>'Stocks 1 Month Returns'!P227*'Final Portfolio'!$J$4</f>
        <v>8.5439161512094464E-3</v>
      </c>
      <c r="T227" s="113">
        <f>'Stocks 1 Month Returns'!Q227*'Final Portfolio'!$J$6</f>
        <v>6.580890182228032E-3</v>
      </c>
      <c r="U227" s="113">
        <f>'Stocks 1 Month Returns'!R227*'Final Portfolio'!$J$6</f>
        <v>1.1494932719820845E-2</v>
      </c>
      <c r="V227" s="113">
        <f>'Stocks 1 Month Returns'!S227*'Final Portfolio'!$J$7</f>
        <v>3.8966376380975651E-2</v>
      </c>
      <c r="W227" s="113">
        <f>'Stocks 1 Month Returns'!T227*'Final Portfolio'!$J$8</f>
        <v>1.9253063888700163E-2</v>
      </c>
      <c r="X227" s="113">
        <f>'Stocks 1 Month Returns'!U227*'Final Portfolio'!$J$9</f>
        <v>1.3942536935680207E-2</v>
      </c>
      <c r="Y227" s="113">
        <f>'Stocks 1 Month Returns'!V227*'Final Portfolio'!$J$10</f>
        <v>1.4422774516784543E-2</v>
      </c>
      <c r="Z227" s="113">
        <f>'Stocks 1 Month Returns'!W227*'Final Portfolio'!$J$11</f>
        <v>4.3291784210977907E-3</v>
      </c>
      <c r="AA227" s="113">
        <f>'Stocks 1 Month Returns'!X227*'Final Portfolio'!$J$12</f>
        <v>2.1757600241003573E-2</v>
      </c>
      <c r="AB227" s="113">
        <f>'Stocks 1 Month Returns'!Y227*'Final Portfolio'!$J$13</f>
        <v>0.11316559476678556</v>
      </c>
      <c r="AC227" s="113">
        <f t="shared" si="21"/>
        <v>0.26807961232151023</v>
      </c>
      <c r="AD227" s="113">
        <f t="shared" si="22"/>
        <v>0.4355606328132427</v>
      </c>
      <c r="AE227" s="113">
        <f t="shared" si="23"/>
        <v>0.52021565766942934</v>
      </c>
      <c r="AI227" s="355">
        <v>223</v>
      </c>
      <c r="AJ227" s="355">
        <f>IF('Optimal Portfolio MAIN'!M225&gt;=0,0,1)</f>
        <v>0</v>
      </c>
      <c r="AK227" s="355">
        <f>IF('Optimal Portfolio MAIN'!N225&gt;=0,0,1)</f>
        <v>0</v>
      </c>
      <c r="AQ227" s="39">
        <v>194</v>
      </c>
      <c r="AR227" s="5">
        <f>IF('Optimal Portfolio MAIN'!AD213&gt;=0,0,1)</f>
        <v>0</v>
      </c>
      <c r="AS227" s="5">
        <f>IF('Optimal Portfolio MAIN'!AE213&gt;=0,0,1)</f>
        <v>0</v>
      </c>
      <c r="AY227" s="372">
        <v>223</v>
      </c>
      <c r="AZ227" s="372">
        <f>IF('Optimal Portfolio MAIN'!M225&gt;=0,0,1)</f>
        <v>0</v>
      </c>
      <c r="BA227" s="372">
        <f>IF('Optimal Portfolio MAIN'!N225&gt;=0,0,1)</f>
        <v>0</v>
      </c>
      <c r="BB227" s="391"/>
      <c r="BC227" s="391"/>
      <c r="BE227" s="39">
        <v>194</v>
      </c>
      <c r="BF227" s="222"/>
      <c r="BG227" s="222"/>
      <c r="BH227" s="400"/>
      <c r="BI227" s="400"/>
      <c r="BM227" s="193">
        <v>223</v>
      </c>
      <c r="BN227" s="366">
        <f ca="1">NORMINV(RAND(),$BR$2,$BR$3)</f>
        <v>-1.5143918185321825E-2</v>
      </c>
      <c r="BO227" s="361">
        <f ca="1">BN227-BN$296</f>
        <v>7.2301151092376576E-3</v>
      </c>
      <c r="BP227" s="367">
        <f ca="1">BN227-BN$301</f>
        <v>1.5597830339862123E-2</v>
      </c>
      <c r="BT227" s="193">
        <v>223</v>
      </c>
      <c r="BU227" s="356">
        <f ca="1">IF(BO227&gt;=0,0,1)</f>
        <v>0</v>
      </c>
      <c r="BV227" s="355">
        <f ca="1">IF(BP227&gt;=0,0,1)</f>
        <v>0</v>
      </c>
      <c r="BZ227" s="193">
        <v>223</v>
      </c>
      <c r="CA227" s="368">
        <f ca="1">NORMINV(RAND(),CE$2,CE$3)</f>
        <v>0.10642693367957533</v>
      </c>
      <c r="CB227" s="166">
        <f ca="1">CA227-CA$389</f>
        <v>0.17907855028812728</v>
      </c>
      <c r="CC227" s="166">
        <f ca="1">CA227-CA$394</f>
        <v>0.20731224368540149</v>
      </c>
      <c r="CG227" s="193">
        <v>223</v>
      </c>
      <c r="CH227" s="193">
        <f ca="1">IF(CB227&gt;=0,0,1)</f>
        <v>0</v>
      </c>
      <c r="CI227" s="193">
        <f ca="1">IF(CC227&gt;=0,0,1)</f>
        <v>0</v>
      </c>
    </row>
    <row r="228" spans="1:87" ht="15.6">
      <c r="A228" s="342">
        <v>45800</v>
      </c>
      <c r="B228" s="113">
        <f>'Stocks 1 Day Returns'!B53*'Final Portfolio'!$C$3</f>
        <v>4.0520018949028727E-3</v>
      </c>
      <c r="C228" s="113">
        <f>'Stocks 1 Day Returns'!C53*'Final Portfolio'!$C$4</f>
        <v>-3.0513118341252252E-4</v>
      </c>
      <c r="D228" s="113">
        <f>'Stocks 1 Day Returns'!D53*'Final Portfolio'!$C$5</f>
        <v>8.3152301347885424E-4</v>
      </c>
      <c r="E228" s="113">
        <f>'Stocks 1 Day Returns'!E53*'Final Portfolio'!$C$6</f>
        <v>1.2903751516263016E-3</v>
      </c>
      <c r="F228" s="113">
        <f>'Stocks 1 Day Returns'!F53*'Final Portfolio'!$C$7</f>
        <v>1.0258959504634002E-3</v>
      </c>
      <c r="G228" s="113">
        <f>'Stocks 1 Day Returns'!G53*'Final Portfolio'!$C$8</f>
        <v>2.961243106546707E-4</v>
      </c>
      <c r="H228" s="113">
        <f>'Stocks 1 Day Returns'!H53*'Final Portfolio'!$C$9</f>
        <v>2.6952200973977768E-4</v>
      </c>
      <c r="I228" s="113">
        <f>'Stocks 1 Day Returns'!I53*'Final Portfolio'!$C$10</f>
        <v>3.7373499158515955E-4</v>
      </c>
      <c r="J228" s="113">
        <f>'Stocks 1 Day Returns'!J53*'Final Portfolio'!$C$11</f>
        <v>-3.4771106147875265E-4</v>
      </c>
      <c r="K228" s="113">
        <f>'Stocks 1 Day Returns'!K53*'Final Portfolio'!$C$12</f>
        <v>1.5321786766535617E-3</v>
      </c>
      <c r="L228" s="252">
        <f t="shared" si="18"/>
        <v>9.0185137542133226E-3</v>
      </c>
      <c r="M228" s="113">
        <f t="shared" si="19"/>
        <v>2.7430043450832341E-2</v>
      </c>
      <c r="N228" s="113">
        <f t="shared" si="20"/>
        <v>3.6751214749007881E-2</v>
      </c>
      <c r="Q228" s="227">
        <v>45623</v>
      </c>
      <c r="R228" s="113">
        <f>'Stocks 1 Month Returns'!O228*'Final Portfolio'!$J$3</f>
        <v>1.3245294082388349E-2</v>
      </c>
      <c r="S228" s="113">
        <f>'Stocks 1 Month Returns'!P228*'Final Portfolio'!$J$4</f>
        <v>9.2272453017429538E-3</v>
      </c>
      <c r="T228" s="113">
        <f>'Stocks 1 Month Returns'!Q228*'Final Portfolio'!$J$6</f>
        <v>5.8333786488645066E-3</v>
      </c>
      <c r="U228" s="113">
        <f>'Stocks 1 Month Returns'!R228*'Final Portfolio'!$J$6</f>
        <v>1.2413739031953206E-2</v>
      </c>
      <c r="V228" s="113">
        <f>'Stocks 1 Month Returns'!S228*'Final Portfolio'!$J$7</f>
        <v>4.4711709770643808E-2</v>
      </c>
      <c r="W228" s="113">
        <f>'Stocks 1 Month Returns'!T228*'Final Portfolio'!$J$8</f>
        <v>2.1080127257181558E-2</v>
      </c>
      <c r="X228" s="113">
        <f>'Stocks 1 Month Returns'!U228*'Final Portfolio'!$J$9</f>
        <v>1.8905269226471118E-2</v>
      </c>
      <c r="Y228" s="113">
        <f>'Stocks 1 Month Returns'!V228*'Final Portfolio'!$J$10</f>
        <v>1.5064075741210929E-2</v>
      </c>
      <c r="Z228" s="113">
        <f>'Stocks 1 Month Returns'!W228*'Final Portfolio'!$J$11</f>
        <v>6.7719857440221801E-3</v>
      </c>
      <c r="AA228" s="113">
        <f>'Stocks 1 Month Returns'!X228*'Final Portfolio'!$J$12</f>
        <v>2.0851447493044784E-2</v>
      </c>
      <c r="AB228" s="113">
        <f>'Stocks 1 Month Returns'!Y228*'Final Portfolio'!$J$13</f>
        <v>0.12164784795689787</v>
      </c>
      <c r="AC228" s="113">
        <f t="shared" si="21"/>
        <v>0.28975212025442132</v>
      </c>
      <c r="AD228" s="113">
        <f t="shared" si="22"/>
        <v>0.45723314074615379</v>
      </c>
      <c r="AE228" s="113">
        <f t="shared" si="23"/>
        <v>0.54188816560234043</v>
      </c>
      <c r="AI228" s="355">
        <v>224</v>
      </c>
      <c r="AJ228" s="355">
        <f>IF('Optimal Portfolio MAIN'!M226&gt;=0,0,1)</f>
        <v>0</v>
      </c>
      <c r="AK228" s="355">
        <f>IF('Optimal Portfolio MAIN'!N226&gt;=0,0,1)</f>
        <v>0</v>
      </c>
      <c r="AQ228" s="39">
        <v>195</v>
      </c>
      <c r="AR228" s="5">
        <f>IF('Optimal Portfolio MAIN'!AD214&gt;=0,0,1)</f>
        <v>0</v>
      </c>
      <c r="AS228" s="5">
        <f>IF('Optimal Portfolio MAIN'!AE214&gt;=0,0,1)</f>
        <v>0</v>
      </c>
      <c r="AY228" s="372">
        <v>224</v>
      </c>
      <c r="AZ228" s="372">
        <f>IF('Optimal Portfolio MAIN'!M226&gt;=0,0,1)</f>
        <v>0</v>
      </c>
      <c r="BA228" s="372">
        <f>IF('Optimal Portfolio MAIN'!N226&gt;=0,0,1)</f>
        <v>0</v>
      </c>
      <c r="BB228" s="391"/>
      <c r="BC228" s="391"/>
      <c r="BE228" s="39">
        <v>195</v>
      </c>
      <c r="BF228" s="222"/>
      <c r="BG228" s="222"/>
      <c r="BH228" s="400"/>
      <c r="BI228" s="400"/>
      <c r="BM228" s="193">
        <v>224</v>
      </c>
      <c r="BN228" s="366">
        <f ca="1">NORMINV(RAND(),$BR$2,$BR$3)</f>
        <v>1.6949797254665683E-2</v>
      </c>
      <c r="BO228" s="361">
        <f ca="1">BN228-BN$296</f>
        <v>3.9323830549225169E-2</v>
      </c>
      <c r="BP228" s="367">
        <f ca="1">BN228-BN$301</f>
        <v>4.7691545779849631E-2</v>
      </c>
      <c r="BT228" s="193">
        <v>224</v>
      </c>
      <c r="BU228" s="356">
        <f ca="1">IF(BO228&gt;=0,0,1)</f>
        <v>0</v>
      </c>
      <c r="BV228" s="355">
        <f ca="1">IF(BP228&gt;=0,0,1)</f>
        <v>0</v>
      </c>
      <c r="BZ228" s="193">
        <v>224</v>
      </c>
      <c r="CA228" s="368">
        <f ca="1">NORMINV(RAND(),CE$2,CE$3)</f>
        <v>2.1529220941723166E-2</v>
      </c>
      <c r="CB228" s="166">
        <f ca="1">CA228-CA$389</f>
        <v>9.418083755027512E-2</v>
      </c>
      <c r="CC228" s="166">
        <f ca="1">CA228-CA$394</f>
        <v>0.12241453094754934</v>
      </c>
      <c r="CG228" s="193">
        <v>224</v>
      </c>
      <c r="CH228" s="193">
        <f ca="1">IF(CB228&gt;=0,0,1)</f>
        <v>0</v>
      </c>
      <c r="CI228" s="193">
        <f ca="1">IF(CC228&gt;=0,0,1)</f>
        <v>0</v>
      </c>
    </row>
    <row r="229" spans="1:87" ht="15.6">
      <c r="A229" s="342">
        <v>45805</v>
      </c>
      <c r="B229" s="113">
        <f>'Stocks 1 Day Returns'!B52*'Final Portfolio'!$C$3</f>
        <v>3.2366965832799012E-3</v>
      </c>
      <c r="C229" s="113">
        <f>'Stocks 1 Day Returns'!C52*'Final Portfolio'!$C$4</f>
        <v>3.5696066743423627E-4</v>
      </c>
      <c r="D229" s="113">
        <f>'Stocks 1 Day Returns'!D52*'Final Portfolio'!$C$5</f>
        <v>1.5046132424860925E-3</v>
      </c>
      <c r="E229" s="113">
        <f>'Stocks 1 Day Returns'!E52*'Final Portfolio'!$C$6</f>
        <v>4.2807431342771761E-4</v>
      </c>
      <c r="F229" s="113">
        <f>'Stocks 1 Day Returns'!F52*'Final Portfolio'!$C$7</f>
        <v>-1.6491307884682071E-3</v>
      </c>
      <c r="G229" s="113">
        <f>'Stocks 1 Day Returns'!G52*'Final Portfolio'!$C$8</f>
        <v>4.2763780265994586E-4</v>
      </c>
      <c r="H229" s="113">
        <f>'Stocks 1 Day Returns'!H52*'Final Portfolio'!$C$9</f>
        <v>-1.0643635783065375E-4</v>
      </c>
      <c r="I229" s="113">
        <f>'Stocks 1 Day Returns'!I52*'Final Portfolio'!$C$10</f>
        <v>-1.6628967206629907E-3</v>
      </c>
      <c r="J229" s="113">
        <f>'Stocks 1 Day Returns'!J52*'Final Portfolio'!$C$11</f>
        <v>9.4764191549077113E-5</v>
      </c>
      <c r="K229" s="113">
        <f>'Stocks 1 Day Returns'!K52*'Final Portfolio'!$C$12</f>
        <v>2.8323009728109085E-3</v>
      </c>
      <c r="L229" s="252">
        <f t="shared" si="18"/>
        <v>5.4625839066860284E-3</v>
      </c>
      <c r="M229" s="113">
        <f t="shared" si="19"/>
        <v>2.3874113603305047E-2</v>
      </c>
      <c r="N229" s="113">
        <f t="shared" si="20"/>
        <v>3.319528490148059E-2</v>
      </c>
      <c r="Q229" s="227">
        <v>45625</v>
      </c>
      <c r="R229" s="113">
        <f>'Stocks 1 Month Returns'!O229*'Final Portfolio'!$J$3</f>
        <v>1.8359596185517881E-2</v>
      </c>
      <c r="S229" s="113">
        <f>'Stocks 1 Month Returns'!P229*'Final Portfolio'!$J$4</f>
        <v>1.3018700317447804E-2</v>
      </c>
      <c r="T229" s="113">
        <f>'Stocks 1 Month Returns'!Q229*'Final Portfolio'!$J$6</f>
        <v>8.3878923852480011E-3</v>
      </c>
      <c r="U229" s="113">
        <f>'Stocks 1 Month Returns'!R229*'Final Portfolio'!$J$6</f>
        <v>1.5875953894131812E-2</v>
      </c>
      <c r="V229" s="113">
        <f>'Stocks 1 Month Returns'!S229*'Final Portfolio'!$J$7</f>
        <v>4.9033892951044773E-2</v>
      </c>
      <c r="W229" s="113">
        <f>'Stocks 1 Month Returns'!T229*'Final Portfolio'!$J$8</f>
        <v>2.4021618263059531E-2</v>
      </c>
      <c r="X229" s="113">
        <f>'Stocks 1 Month Returns'!U229*'Final Portfolio'!$J$9</f>
        <v>2.5867111251755108E-2</v>
      </c>
      <c r="Y229" s="113">
        <f>'Stocks 1 Month Returns'!V229*'Final Portfolio'!$J$10</f>
        <v>2.0588192843460584E-2</v>
      </c>
      <c r="Z229" s="113">
        <f>'Stocks 1 Month Returns'!W229*'Final Portfolio'!$J$11</f>
        <v>1.4512265664246727E-2</v>
      </c>
      <c r="AA229" s="113">
        <f>'Stocks 1 Month Returns'!X229*'Final Portfolio'!$J$12</f>
        <v>2.5052774448783181E-2</v>
      </c>
      <c r="AB229" s="113">
        <f>'Stocks 1 Month Returns'!Y229*'Final Portfolio'!$J$13</f>
        <v>0.16553829632700334</v>
      </c>
      <c r="AC229" s="113">
        <f t="shared" si="21"/>
        <v>0.38025629453169874</v>
      </c>
      <c r="AD229" s="113">
        <f t="shared" si="22"/>
        <v>0.54773731502343126</v>
      </c>
      <c r="AE229" s="113">
        <f t="shared" si="23"/>
        <v>0.63239233987961785</v>
      </c>
      <c r="AI229" s="355">
        <v>225</v>
      </c>
      <c r="AJ229" s="355">
        <f>IF('Optimal Portfolio MAIN'!M227&gt;=0,0,1)</f>
        <v>0</v>
      </c>
      <c r="AK229" s="355">
        <f>IF('Optimal Portfolio MAIN'!N227&gt;=0,0,1)</f>
        <v>0</v>
      </c>
      <c r="AQ229" s="39">
        <v>196</v>
      </c>
      <c r="AR229" s="5">
        <f>IF('Optimal Portfolio MAIN'!AD215&gt;=0,0,1)</f>
        <v>0</v>
      </c>
      <c r="AS229" s="5">
        <f>IF('Optimal Portfolio MAIN'!AE215&gt;=0,0,1)</f>
        <v>0</v>
      </c>
      <c r="AY229" s="372">
        <v>225</v>
      </c>
      <c r="AZ229" s="372">
        <f>IF('Optimal Portfolio MAIN'!M227&gt;=0,0,1)</f>
        <v>0</v>
      </c>
      <c r="BA229" s="372">
        <f>IF('Optimal Portfolio MAIN'!N227&gt;=0,0,1)</f>
        <v>0</v>
      </c>
      <c r="BB229" s="391"/>
      <c r="BC229" s="391"/>
      <c r="BE229" s="39">
        <v>196</v>
      </c>
      <c r="BF229" s="222"/>
      <c r="BG229" s="222"/>
      <c r="BH229" s="400"/>
      <c r="BI229" s="400"/>
      <c r="BM229" s="193">
        <v>225</v>
      </c>
      <c r="BN229" s="366">
        <f ca="1">NORMINV(RAND(),$BR$2,$BR$3)</f>
        <v>2.7999747871890624E-2</v>
      </c>
      <c r="BO229" s="361">
        <f ca="1">BN229-BN$296</f>
        <v>5.037378116645011E-2</v>
      </c>
      <c r="BP229" s="367">
        <f ca="1">BN229-BN$301</f>
        <v>5.8741496397074572E-2</v>
      </c>
      <c r="BT229" s="193">
        <v>225</v>
      </c>
      <c r="BU229" s="356">
        <f ca="1">IF(BO229&gt;=0,0,1)</f>
        <v>0</v>
      </c>
      <c r="BV229" s="355">
        <f ca="1">IF(BP229&gt;=0,0,1)</f>
        <v>0</v>
      </c>
      <c r="BZ229" s="193">
        <v>225</v>
      </c>
      <c r="CA229" s="368">
        <f ca="1">NORMINV(RAND(),CE$2,CE$3)</f>
        <v>-4.8533850331505916E-3</v>
      </c>
      <c r="CB229" s="166">
        <f ca="1">CA229-CA$389</f>
        <v>6.7798231575401352E-2</v>
      </c>
      <c r="CC229" s="166">
        <f ca="1">CA229-CA$394</f>
        <v>9.603192497267557E-2</v>
      </c>
      <c r="CG229" s="193">
        <v>225</v>
      </c>
      <c r="CH229" s="193">
        <f ca="1">IF(CB229&gt;=0,0,1)</f>
        <v>0</v>
      </c>
      <c r="CI229" s="193">
        <f ca="1">IF(CC229&gt;=0,0,1)</f>
        <v>0</v>
      </c>
    </row>
    <row r="230" spans="1:87" ht="15.6">
      <c r="A230" s="342">
        <v>45806</v>
      </c>
      <c r="B230" s="113">
        <f>'Stocks 1 Day Returns'!B51*'Final Portfolio'!$C$3</f>
        <v>-2.2830235641700726E-4</v>
      </c>
      <c r="C230" s="113">
        <f>'Stocks 1 Day Returns'!C51*'Final Portfolio'!$C$4</f>
        <v>-5.6917357038809288E-5</v>
      </c>
      <c r="D230" s="113">
        <f>'Stocks 1 Day Returns'!D51*'Final Portfolio'!$C$5</f>
        <v>4.7678413363022809E-4</v>
      </c>
      <c r="E230" s="113">
        <f>'Stocks 1 Day Returns'!E51*'Final Portfolio'!$C$6</f>
        <v>7.9084927091914946E-4</v>
      </c>
      <c r="F230" s="113">
        <f>'Stocks 1 Day Returns'!F51*'Final Portfolio'!$C$7</f>
        <v>1.0865993936307994E-2</v>
      </c>
      <c r="G230" s="113">
        <f>'Stocks 1 Day Returns'!G51*'Final Portfolio'!$C$8</f>
        <v>3.2170090758573575E-4</v>
      </c>
      <c r="H230" s="113">
        <f>'Stocks 1 Day Returns'!H51*'Final Portfolio'!$C$9</f>
        <v>3.0013017224736813E-4</v>
      </c>
      <c r="I230" s="113">
        <f>'Stocks 1 Day Returns'!I51*'Final Portfolio'!$C$10</f>
        <v>1.6113440909514543E-3</v>
      </c>
      <c r="J230" s="113">
        <f>'Stocks 1 Day Returns'!J51*'Final Portfolio'!$C$11</f>
        <v>-6.888916019021096E-4</v>
      </c>
      <c r="K230" s="113">
        <f>'Stocks 1 Day Returns'!K51*'Final Portfolio'!$C$12</f>
        <v>1.0848901579252335E-4</v>
      </c>
      <c r="L230" s="252">
        <f t="shared" si="18"/>
        <v>1.3501180212076525E-2</v>
      </c>
      <c r="M230" s="113">
        <f t="shared" si="19"/>
        <v>3.1912709908695547E-2</v>
      </c>
      <c r="N230" s="113">
        <f t="shared" si="20"/>
        <v>4.1233881206871083E-2</v>
      </c>
      <c r="Q230" s="227">
        <v>45629</v>
      </c>
      <c r="R230" s="113">
        <f>'Stocks 1 Month Returns'!O230*'Final Portfolio'!$J$3</f>
        <v>1.0959789045936042E-2</v>
      </c>
      <c r="S230" s="113">
        <f>'Stocks 1 Month Returns'!P230*'Final Portfolio'!$J$4</f>
        <v>1.4513790609560132E-2</v>
      </c>
      <c r="T230" s="113">
        <f>'Stocks 1 Month Returns'!Q230*'Final Portfolio'!$J$6</f>
        <v>7.8253556130960782E-3</v>
      </c>
      <c r="U230" s="113">
        <f>'Stocks 1 Month Returns'!R230*'Final Portfolio'!$J$6</f>
        <v>1.426092251942535E-2</v>
      </c>
      <c r="V230" s="113">
        <f>'Stocks 1 Month Returns'!S230*'Final Portfolio'!$J$7</f>
        <v>4.53319589599269E-2</v>
      </c>
      <c r="W230" s="113">
        <f>'Stocks 1 Month Returns'!T230*'Final Portfolio'!$J$8</f>
        <v>1.3643931708458035E-2</v>
      </c>
      <c r="X230" s="113">
        <f>'Stocks 1 Month Returns'!U230*'Final Portfolio'!$J$9</f>
        <v>1.6441539368707278E-2</v>
      </c>
      <c r="Y230" s="113">
        <f>'Stocks 1 Month Returns'!V230*'Final Portfolio'!$J$10</f>
        <v>1.8393192042261166E-2</v>
      </c>
      <c r="Z230" s="113">
        <f>'Stocks 1 Month Returns'!W230*'Final Portfolio'!$J$11</f>
        <v>1.0627050147787243E-2</v>
      </c>
      <c r="AA230" s="113">
        <f>'Stocks 1 Month Returns'!X230*'Final Portfolio'!$J$12</f>
        <v>2.4148737258757581E-2</v>
      </c>
      <c r="AB230" s="113">
        <f>'Stocks 1 Month Returns'!Y230*'Final Portfolio'!$J$13</f>
        <v>0.14594506087027281</v>
      </c>
      <c r="AC230" s="113">
        <f t="shared" si="21"/>
        <v>0.32209132814418862</v>
      </c>
      <c r="AD230" s="113">
        <f t="shared" si="22"/>
        <v>0.48957234863592108</v>
      </c>
      <c r="AE230" s="113">
        <f t="shared" si="23"/>
        <v>0.57422737349210773</v>
      </c>
      <c r="AI230" s="355">
        <v>226</v>
      </c>
      <c r="AJ230" s="355">
        <f>IF('Optimal Portfolio MAIN'!M228&gt;=0,0,1)</f>
        <v>0</v>
      </c>
      <c r="AK230" s="355">
        <f>IF('Optimal Portfolio MAIN'!N228&gt;=0,0,1)</f>
        <v>0</v>
      </c>
      <c r="AQ230" s="39">
        <v>197</v>
      </c>
      <c r="AR230" s="5">
        <f>IF('Optimal Portfolio MAIN'!AD216&gt;=0,0,1)</f>
        <v>0</v>
      </c>
      <c r="AS230" s="5">
        <f>IF('Optimal Portfolio MAIN'!AE216&gt;=0,0,1)</f>
        <v>0</v>
      </c>
      <c r="AY230" s="372">
        <v>226</v>
      </c>
      <c r="AZ230" s="372">
        <f>IF('Optimal Portfolio MAIN'!M228&gt;=0,0,1)</f>
        <v>0</v>
      </c>
      <c r="BA230" s="372">
        <f>IF('Optimal Portfolio MAIN'!N228&gt;=0,0,1)</f>
        <v>0</v>
      </c>
      <c r="BB230" s="391"/>
      <c r="BC230" s="391"/>
      <c r="BE230" s="39">
        <v>197</v>
      </c>
      <c r="BF230" s="222"/>
      <c r="BG230" s="222"/>
      <c r="BH230" s="400"/>
      <c r="BI230" s="400"/>
      <c r="BM230" s="193">
        <v>226</v>
      </c>
      <c r="BN230" s="366">
        <f ca="1">NORMINV(RAND(),$BR$2,$BR$3)</f>
        <v>3.6742446823283068E-3</v>
      </c>
      <c r="BO230" s="361">
        <f ca="1">BN230-BN$296</f>
        <v>2.6048277976887788E-2</v>
      </c>
      <c r="BP230" s="367">
        <f ca="1">BN230-BN$301</f>
        <v>3.4415993207512256E-2</v>
      </c>
      <c r="BT230" s="193">
        <v>226</v>
      </c>
      <c r="BU230" s="356">
        <f ca="1">IF(BO230&gt;=0,0,1)</f>
        <v>0</v>
      </c>
      <c r="BV230" s="355">
        <f ca="1">IF(BP230&gt;=0,0,1)</f>
        <v>0</v>
      </c>
      <c r="BZ230" s="193">
        <v>226</v>
      </c>
      <c r="CA230" s="368">
        <f ca="1">NORMINV(RAND(),CE$2,CE$3)</f>
        <v>3.4170515313355118E-2</v>
      </c>
      <c r="CB230" s="166">
        <f ca="1">CA230-CA$389</f>
        <v>0.10682213192190707</v>
      </c>
      <c r="CC230" s="166">
        <f ca="1">CA230-CA$394</f>
        <v>0.13505582531918128</v>
      </c>
      <c r="CG230" s="193">
        <v>226</v>
      </c>
      <c r="CH230" s="193">
        <f ca="1">IF(CB230&gt;=0,0,1)</f>
        <v>0</v>
      </c>
      <c r="CI230" s="193">
        <f ca="1">IF(CC230&gt;=0,0,1)</f>
        <v>0</v>
      </c>
    </row>
    <row r="231" spans="1:87" ht="15.6">
      <c r="A231" s="342">
        <v>45807</v>
      </c>
      <c r="B231" s="113">
        <f>'Stocks 1 Day Returns'!B50*'Final Portfolio'!$C$3</f>
        <v>-8.3176108524790854E-4</v>
      </c>
      <c r="C231" s="113">
        <f>'Stocks 1 Day Returns'!C50*'Final Portfolio'!$C$4</f>
        <v>-4.9960219774329291E-4</v>
      </c>
      <c r="D231" s="113">
        <f>'Stocks 1 Day Returns'!D50*'Final Portfolio'!$C$5</f>
        <v>1.3366999380576327E-3</v>
      </c>
      <c r="E231" s="113">
        <f>'Stocks 1 Day Returns'!E50*'Final Portfolio'!$C$6</f>
        <v>-9.2741332017233556E-4</v>
      </c>
      <c r="F231" s="113">
        <f>'Stocks 1 Day Returns'!F50*'Final Portfolio'!$C$7</f>
        <v>-6.8671168935429685E-4</v>
      </c>
      <c r="G231" s="113">
        <f>'Stocks 1 Day Returns'!G50*'Final Portfolio'!$C$8</f>
        <v>-2.5134250645313496E-4</v>
      </c>
      <c r="H231" s="113">
        <f>'Stocks 1 Day Returns'!H50*'Final Portfolio'!$C$9</f>
        <v>1.0713341328150382E-3</v>
      </c>
      <c r="I231" s="113">
        <f>'Stocks 1 Day Returns'!I50*'Final Portfolio'!$C$10</f>
        <v>-6.8074701515030592E-4</v>
      </c>
      <c r="J231" s="113">
        <f>'Stocks 1 Day Returns'!J50*'Final Portfolio'!$C$11</f>
        <v>8.8076156245181058E-4</v>
      </c>
      <c r="K231" s="113">
        <f>'Stocks 1 Day Returns'!K50*'Final Portfolio'!$C$12</f>
        <v>1.9797764780495888E-4</v>
      </c>
      <c r="L231" s="252">
        <f t="shared" si="18"/>
        <v>-3.908045329918345E-4</v>
      </c>
      <c r="M231" s="113">
        <f t="shared" si="19"/>
        <v>1.8020725163627183E-2</v>
      </c>
      <c r="N231" s="113">
        <f t="shared" si="20"/>
        <v>2.7341896461802725E-2</v>
      </c>
      <c r="Q231" s="227">
        <v>45630</v>
      </c>
      <c r="R231" s="113">
        <f>'Stocks 1 Month Returns'!O231*'Final Portfolio'!$J$3</f>
        <v>1.1649228794890255E-2</v>
      </c>
      <c r="S231" s="113">
        <f>'Stocks 1 Month Returns'!P231*'Final Portfolio'!$J$4</f>
        <v>1.5924606201962753E-2</v>
      </c>
      <c r="T231" s="113">
        <f>'Stocks 1 Month Returns'!Q231*'Final Portfolio'!$J$6</f>
        <v>1.422236869403129E-2</v>
      </c>
      <c r="U231" s="113">
        <f>'Stocks 1 Month Returns'!R231*'Final Portfolio'!$J$6</f>
        <v>1.5280686272130009E-2</v>
      </c>
      <c r="V231" s="113">
        <f>'Stocks 1 Month Returns'!S231*'Final Portfolio'!$J$7</f>
        <v>4.2974737431010775E-2</v>
      </c>
      <c r="W231" s="113">
        <f>'Stocks 1 Month Returns'!T231*'Final Portfolio'!$J$8</f>
        <v>1.3239705258763014E-2</v>
      </c>
      <c r="X231" s="113">
        <f>'Stocks 1 Month Returns'!U231*'Final Portfolio'!$J$9</f>
        <v>1.8019710562961862E-2</v>
      </c>
      <c r="Y231" s="113">
        <f>'Stocks 1 Month Returns'!V231*'Final Portfolio'!$J$10</f>
        <v>1.475690266941666E-2</v>
      </c>
      <c r="Z231" s="113">
        <f>'Stocks 1 Month Returns'!W231*'Final Portfolio'!$J$11</f>
        <v>1.5985261215635795E-2</v>
      </c>
      <c r="AA231" s="113">
        <f>'Stocks 1 Month Returns'!X231*'Final Portfolio'!$J$12</f>
        <v>3.0859960043954578E-2</v>
      </c>
      <c r="AB231" s="113">
        <f>'Stocks 1 Month Returns'!Y231*'Final Portfolio'!$J$13</f>
        <v>0.16719298250629455</v>
      </c>
      <c r="AC231" s="113">
        <f t="shared" si="21"/>
        <v>0.36010614965105153</v>
      </c>
      <c r="AD231" s="113">
        <f t="shared" si="22"/>
        <v>0.527587170142784</v>
      </c>
      <c r="AE231" s="113">
        <f t="shared" si="23"/>
        <v>0.6122421949989707</v>
      </c>
      <c r="AI231" s="355">
        <v>227</v>
      </c>
      <c r="AJ231" s="355">
        <f>IF('Optimal Portfolio MAIN'!M229&gt;=0,0,1)</f>
        <v>0</v>
      </c>
      <c r="AK231" s="355">
        <f>IF('Optimal Portfolio MAIN'!N229&gt;=0,0,1)</f>
        <v>0</v>
      </c>
      <c r="AQ231" s="39">
        <v>198</v>
      </c>
      <c r="AR231" s="5">
        <f>IF('Optimal Portfolio MAIN'!AD217&gt;=0,0,1)</f>
        <v>0</v>
      </c>
      <c r="AS231" s="5">
        <f>IF('Optimal Portfolio MAIN'!AE217&gt;=0,0,1)</f>
        <v>0</v>
      </c>
      <c r="AY231" s="372">
        <v>227</v>
      </c>
      <c r="AZ231" s="372">
        <f>IF('Optimal Portfolio MAIN'!M229&gt;=0,0,1)</f>
        <v>0</v>
      </c>
      <c r="BA231" s="372">
        <f>IF('Optimal Portfolio MAIN'!N229&gt;=0,0,1)</f>
        <v>0</v>
      </c>
      <c r="BB231" s="391"/>
      <c r="BC231" s="391"/>
      <c r="BE231" s="39">
        <v>198</v>
      </c>
      <c r="BF231" s="222"/>
      <c r="BG231" s="222"/>
      <c r="BH231" s="400"/>
      <c r="BI231" s="400"/>
      <c r="BM231" s="193">
        <v>227</v>
      </c>
      <c r="BN231" s="366">
        <f ca="1">NORMINV(RAND(),$BR$2,$BR$3)</f>
        <v>-9.872620673742772E-3</v>
      </c>
      <c r="BO231" s="361">
        <f ca="1">BN231-BN$296</f>
        <v>1.250141262081671E-2</v>
      </c>
      <c r="BP231" s="367">
        <f ca="1">BN231-BN$301</f>
        <v>2.0869127851441176E-2</v>
      </c>
      <c r="BT231" s="193">
        <v>227</v>
      </c>
      <c r="BU231" s="356">
        <f ca="1">IF(BO231&gt;=0,0,1)</f>
        <v>0</v>
      </c>
      <c r="BV231" s="355">
        <f ca="1">IF(BP231&gt;=0,0,1)</f>
        <v>0</v>
      </c>
      <c r="BZ231" s="193">
        <v>227</v>
      </c>
      <c r="CA231" s="368">
        <f ca="1">NORMINV(RAND(),CE$2,CE$3)</f>
        <v>-0.12467297104280617</v>
      </c>
      <c r="CB231" s="166">
        <f ca="1">CA231-CA$389</f>
        <v>-5.2021354434254222E-2</v>
      </c>
      <c r="CC231" s="166">
        <f ca="1">CA231-CA$394</f>
        <v>-2.3787661036980004E-2</v>
      </c>
      <c r="CG231" s="193">
        <v>227</v>
      </c>
      <c r="CH231" s="193">
        <f ca="1">IF(CB231&gt;=0,0,1)</f>
        <v>1</v>
      </c>
      <c r="CI231" s="193">
        <f ca="1">IF(CC231&gt;=0,0,1)</f>
        <v>1</v>
      </c>
    </row>
    <row r="232" spans="1:87" ht="15.6">
      <c r="A232" s="342">
        <v>45812</v>
      </c>
      <c r="B232" s="113">
        <f>'Stocks 1 Day Returns'!B49*'Final Portfolio'!$C$3</f>
        <v>-1.8190171052776983E-3</v>
      </c>
      <c r="C232" s="113">
        <f>'Stocks 1 Day Returns'!C49*'Final Portfolio'!$C$4</f>
        <v>7.4672536756830165E-5</v>
      </c>
      <c r="D232" s="113">
        <f>'Stocks 1 Day Returns'!D49*'Final Portfolio'!$C$5</f>
        <v>2.2329068088112148E-3</v>
      </c>
      <c r="E232" s="113">
        <f>'Stocks 1 Day Returns'!E49*'Final Portfolio'!$C$6</f>
        <v>5.6418246014734881E-4</v>
      </c>
      <c r="F232" s="113">
        <f>'Stocks 1 Day Returns'!F49*'Final Portfolio'!$C$7</f>
        <v>6.2949765458594428E-4</v>
      </c>
      <c r="G232" s="113">
        <f>'Stocks 1 Day Returns'!G49*'Final Portfolio'!$C$8</f>
        <v>7.1764935334289737E-4</v>
      </c>
      <c r="H232" s="113">
        <f>'Stocks 1 Day Returns'!H49*'Final Portfolio'!$C$9</f>
        <v>6.5737945779091643E-4</v>
      </c>
      <c r="I232" s="113">
        <f>'Stocks 1 Day Returns'!I49*'Final Portfolio'!$C$10</f>
        <v>3.2280149958268645E-3</v>
      </c>
      <c r="J232" s="113">
        <f>'Stocks 1 Day Returns'!J49*'Final Portfolio'!$C$11</f>
        <v>3.7857358326889965E-4</v>
      </c>
      <c r="K232" s="113">
        <f>'Stocks 1 Day Returns'!K49*'Final Portfolio'!$C$12</f>
        <v>8.5428329460203855E-3</v>
      </c>
      <c r="L232" s="252">
        <f t="shared" si="18"/>
        <v>1.5206692691273602E-2</v>
      </c>
      <c r="M232" s="113">
        <f t="shared" si="19"/>
        <v>3.3618222387892624E-2</v>
      </c>
      <c r="N232" s="113">
        <f t="shared" si="20"/>
        <v>4.293939368606816E-2</v>
      </c>
      <c r="Q232" s="227">
        <v>45631</v>
      </c>
      <c r="R232" s="113">
        <f>'Stocks 1 Month Returns'!O232*'Final Portfolio'!$J$3</f>
        <v>-3.6790859321294447E-3</v>
      </c>
      <c r="S232" s="113">
        <f>'Stocks 1 Month Returns'!P232*'Final Portfolio'!$J$4</f>
        <v>1.5423142890877369E-2</v>
      </c>
      <c r="T232" s="113">
        <f>'Stocks 1 Month Returns'!Q232*'Final Portfolio'!$J$6</f>
        <v>1.2702332533447703E-2</v>
      </c>
      <c r="U232" s="113">
        <f>'Stocks 1 Month Returns'!R232*'Final Portfolio'!$J$6</f>
        <v>1.2947612811228915E-2</v>
      </c>
      <c r="V232" s="113">
        <f>'Stocks 1 Month Returns'!S232*'Final Portfolio'!$J$7</f>
        <v>3.982580533258568E-2</v>
      </c>
      <c r="W232" s="113">
        <f>'Stocks 1 Month Returns'!T232*'Final Portfolio'!$J$8</f>
        <v>9.4202667082316852E-3</v>
      </c>
      <c r="X232" s="113">
        <f>'Stocks 1 Month Returns'!U232*'Final Portfolio'!$J$9</f>
        <v>1.5069406889649226E-2</v>
      </c>
      <c r="Y232" s="113">
        <f>'Stocks 1 Month Returns'!V232*'Final Portfolio'!$J$10</f>
        <v>1.0645700891779708E-2</v>
      </c>
      <c r="Z232" s="113">
        <f>'Stocks 1 Month Returns'!W232*'Final Portfolio'!$J$11</f>
        <v>8.8803959364933457E-3</v>
      </c>
      <c r="AA232" s="113">
        <f>'Stocks 1 Month Returns'!X232*'Final Portfolio'!$J$12</f>
        <v>2.1684108477674029E-2</v>
      </c>
      <c r="AB232" s="113">
        <f>'Stocks 1 Month Returns'!Y232*'Final Portfolio'!$J$13</f>
        <v>0.13929379087240035</v>
      </c>
      <c r="AC232" s="113">
        <f t="shared" si="21"/>
        <v>0.28221347741223857</v>
      </c>
      <c r="AD232" s="113">
        <f t="shared" si="22"/>
        <v>0.44969449790397104</v>
      </c>
      <c r="AE232" s="113">
        <f t="shared" si="23"/>
        <v>0.53434952276015768</v>
      </c>
      <c r="AI232" s="355">
        <v>228</v>
      </c>
      <c r="AJ232" s="355">
        <f>IF('Optimal Portfolio MAIN'!M230&gt;=0,0,1)</f>
        <v>0</v>
      </c>
      <c r="AK232" s="355">
        <f>IF('Optimal Portfolio MAIN'!N230&gt;=0,0,1)</f>
        <v>0</v>
      </c>
      <c r="AQ232" s="39">
        <v>199</v>
      </c>
      <c r="AR232" s="5">
        <f>IF('Optimal Portfolio MAIN'!AD218&gt;=0,0,1)</f>
        <v>0</v>
      </c>
      <c r="AS232" s="5">
        <f>IF('Optimal Portfolio MAIN'!AE218&gt;=0,0,1)</f>
        <v>0</v>
      </c>
      <c r="AY232" s="372">
        <v>228</v>
      </c>
      <c r="AZ232" s="372">
        <f>IF('Optimal Portfolio MAIN'!M230&gt;=0,0,1)</f>
        <v>0</v>
      </c>
      <c r="BA232" s="372">
        <f>IF('Optimal Portfolio MAIN'!N230&gt;=0,0,1)</f>
        <v>0</v>
      </c>
      <c r="BB232" s="391"/>
      <c r="BC232" s="391"/>
      <c r="BE232" s="39">
        <v>199</v>
      </c>
      <c r="BF232" s="222"/>
      <c r="BG232" s="222"/>
      <c r="BH232" s="400"/>
      <c r="BI232" s="400"/>
      <c r="BM232" s="193">
        <v>228</v>
      </c>
      <c r="BN232" s="366">
        <f ca="1">NORMINV(RAND(),$BR$2,$BR$3)</f>
        <v>1.1440706078643134E-2</v>
      </c>
      <c r="BO232" s="361">
        <f ca="1">BN232-BN$296</f>
        <v>3.3814739373202618E-2</v>
      </c>
      <c r="BP232" s="367">
        <f ca="1">BN232-BN$301</f>
        <v>4.218245460382708E-2</v>
      </c>
      <c r="BT232" s="193">
        <v>228</v>
      </c>
      <c r="BU232" s="356">
        <f ca="1">IF(BO232&gt;=0,0,1)</f>
        <v>0</v>
      </c>
      <c r="BV232" s="355">
        <f ca="1">IF(BP232&gt;=0,0,1)</f>
        <v>0</v>
      </c>
      <c r="BZ232" s="193">
        <v>228</v>
      </c>
      <c r="CA232" s="368">
        <f ca="1">NORMINV(RAND(),CE$2,CE$3)</f>
        <v>4.198223776105147E-2</v>
      </c>
      <c r="CB232" s="166">
        <f ca="1">CA232-CA$389</f>
        <v>0.11463385436960341</v>
      </c>
      <c r="CC232" s="166">
        <f ca="1">CA232-CA$394</f>
        <v>0.14286754776687763</v>
      </c>
      <c r="CG232" s="193">
        <v>228</v>
      </c>
      <c r="CH232" s="193">
        <f ca="1">IF(CB232&gt;=0,0,1)</f>
        <v>0</v>
      </c>
      <c r="CI232" s="193">
        <f ca="1">IF(CC232&gt;=0,0,1)</f>
        <v>0</v>
      </c>
    </row>
    <row r="233" spans="1:87" ht="15.6">
      <c r="A233" s="342">
        <v>45813</v>
      </c>
      <c r="B233" s="113">
        <f>'Stocks 1 Day Returns'!B48*'Final Portfolio'!$C$3</f>
        <v>1.7236654967446442E-3</v>
      </c>
      <c r="C233" s="113">
        <f>'Stocks 1 Day Returns'!C48*'Final Portfolio'!$C$4</f>
        <v>1.5878684777301565E-3</v>
      </c>
      <c r="D233" s="113">
        <f>'Stocks 1 Day Returns'!D48*'Final Portfolio'!$C$5</f>
        <v>1.7915700549459102E-3</v>
      </c>
      <c r="E233" s="113">
        <f>'Stocks 1 Day Returns'!E48*'Final Portfolio'!$C$6</f>
        <v>3.8212002190645799E-4</v>
      </c>
      <c r="F233" s="113">
        <f>'Stocks 1 Day Returns'!F48*'Final Portfolio'!$C$7</f>
        <v>1.3325202428551884E-3</v>
      </c>
      <c r="G233" s="113">
        <f>'Stocks 1 Day Returns'!G48*'Final Portfolio'!$C$8</f>
        <v>6.2934203365354378E-4</v>
      </c>
      <c r="H233" s="113">
        <f>'Stocks 1 Day Returns'!H48*'Final Portfolio'!$C$9</f>
        <v>5.451805477191884E-4</v>
      </c>
      <c r="I233" s="113">
        <f>'Stocks 1 Day Returns'!I48*'Final Portfolio'!$C$10</f>
        <v>6.641235165145698E-4</v>
      </c>
      <c r="J233" s="113">
        <f>'Stocks 1 Day Returns'!J48*'Final Portfolio'!$C$11</f>
        <v>-1.4465219012417039E-4</v>
      </c>
      <c r="K233" s="113">
        <f>'Stocks 1 Day Returns'!K48*'Final Portfolio'!$C$12</f>
        <v>3.064605362895656E-3</v>
      </c>
      <c r="L233" s="252">
        <f t="shared" si="18"/>
        <v>1.1576343564841145E-2</v>
      </c>
      <c r="M233" s="113">
        <f t="shared" si="19"/>
        <v>2.9987873261460164E-2</v>
      </c>
      <c r="N233" s="113">
        <f t="shared" si="20"/>
        <v>3.93090445596357E-2</v>
      </c>
      <c r="Q233" s="227">
        <v>45632</v>
      </c>
      <c r="R233" s="113">
        <f>'Stocks 1 Month Returns'!O233*'Final Portfolio'!$J$3</f>
        <v>-1.1949675232274738E-2</v>
      </c>
      <c r="S233" s="113">
        <f>'Stocks 1 Month Returns'!P233*'Final Portfolio'!$J$4</f>
        <v>1.346191864202047E-2</v>
      </c>
      <c r="T233" s="113">
        <f>'Stocks 1 Month Returns'!Q233*'Final Portfolio'!$J$6</f>
        <v>9.0417707769563198E-3</v>
      </c>
      <c r="U233" s="113">
        <f>'Stocks 1 Month Returns'!R233*'Final Portfolio'!$J$6</f>
        <v>7.2906705945009701E-3</v>
      </c>
      <c r="V233" s="113">
        <f>'Stocks 1 Month Returns'!S233*'Final Portfolio'!$J$7</f>
        <v>3.1789552254739568E-2</v>
      </c>
      <c r="W233" s="113">
        <f>'Stocks 1 Month Returns'!T233*'Final Portfolio'!$J$8</f>
        <v>5.6665177785787391E-3</v>
      </c>
      <c r="X233" s="113">
        <f>'Stocks 1 Month Returns'!U233*'Final Portfolio'!$J$9</f>
        <v>2.7505687043386916E-3</v>
      </c>
      <c r="Y233" s="113">
        <f>'Stocks 1 Month Returns'!V233*'Final Portfolio'!$J$10</f>
        <v>3.3977442598465643E-3</v>
      </c>
      <c r="Z233" s="113">
        <f>'Stocks 1 Month Returns'!W233*'Final Portfolio'!$J$11</f>
        <v>1.0283490300997023E-2</v>
      </c>
      <c r="AA233" s="113">
        <f>'Stocks 1 Month Returns'!X233*'Final Portfolio'!$J$12</f>
        <v>1.7143399256449511E-2</v>
      </c>
      <c r="AB233" s="113">
        <f>'Stocks 1 Month Returns'!Y233*'Final Portfolio'!$J$13</f>
        <v>8.3001800277895166E-2</v>
      </c>
      <c r="AC233" s="113">
        <f t="shared" si="21"/>
        <v>0.17187775761404828</v>
      </c>
      <c r="AD233" s="113">
        <f t="shared" si="22"/>
        <v>0.33935877810578075</v>
      </c>
      <c r="AE233" s="113">
        <f t="shared" si="23"/>
        <v>0.42401380296196739</v>
      </c>
      <c r="AI233" s="355">
        <v>229</v>
      </c>
      <c r="AJ233" s="355">
        <f>IF('Optimal Portfolio MAIN'!M231&gt;=0,0,1)</f>
        <v>0</v>
      </c>
      <c r="AK233" s="355">
        <f>IF('Optimal Portfolio MAIN'!N231&gt;=0,0,1)</f>
        <v>0</v>
      </c>
      <c r="AQ233" s="39">
        <v>200</v>
      </c>
      <c r="AR233" s="5">
        <f>IF('Optimal Portfolio MAIN'!AD219&gt;=0,0,1)</f>
        <v>0</v>
      </c>
      <c r="AS233" s="5">
        <f>IF('Optimal Portfolio MAIN'!AE219&gt;=0,0,1)</f>
        <v>0</v>
      </c>
      <c r="AY233" s="372">
        <v>229</v>
      </c>
      <c r="AZ233" s="372">
        <f>IF('Optimal Portfolio MAIN'!M231&gt;=0,0,1)</f>
        <v>0</v>
      </c>
      <c r="BA233" s="372">
        <f>IF('Optimal Portfolio MAIN'!N231&gt;=0,0,1)</f>
        <v>0</v>
      </c>
      <c r="BB233" s="391"/>
      <c r="BC233" s="391"/>
      <c r="BE233" s="39">
        <v>200</v>
      </c>
      <c r="BF233" s="222"/>
      <c r="BG233" s="222"/>
      <c r="BH233" s="400"/>
      <c r="BI233" s="400"/>
      <c r="BM233" s="193">
        <v>229</v>
      </c>
      <c r="BN233" s="366">
        <f ca="1">NORMINV(RAND(),$BR$2,$BR$3)</f>
        <v>-3.0939785056353984E-3</v>
      </c>
      <c r="BO233" s="361">
        <f ca="1">BN233-BN$296</f>
        <v>1.9280054788924084E-2</v>
      </c>
      <c r="BP233" s="367">
        <f ca="1">BN233-BN$301</f>
        <v>2.7647770019548549E-2</v>
      </c>
      <c r="BT233" s="193">
        <v>229</v>
      </c>
      <c r="BU233" s="356">
        <f ca="1">IF(BO233&gt;=0,0,1)</f>
        <v>0</v>
      </c>
      <c r="BV233" s="355">
        <f ca="1">IF(BP233&gt;=0,0,1)</f>
        <v>0</v>
      </c>
      <c r="BZ233" s="193">
        <v>229</v>
      </c>
      <c r="CA233" s="368">
        <f ca="1">NORMINV(RAND(),CE$2,CE$3)</f>
        <v>3.1762889338141469E-2</v>
      </c>
      <c r="CB233" s="166">
        <f ca="1">CA233-CA$389</f>
        <v>0.10441450594669341</v>
      </c>
      <c r="CC233" s="166">
        <f ca="1">CA233-CA$394</f>
        <v>0.13264819934396763</v>
      </c>
      <c r="CG233" s="193">
        <v>229</v>
      </c>
      <c r="CH233" s="193">
        <f ca="1">IF(CB233&gt;=0,0,1)</f>
        <v>0</v>
      </c>
      <c r="CI233" s="193">
        <f ca="1">IF(CC233&gt;=0,0,1)</f>
        <v>0</v>
      </c>
    </row>
    <row r="234" spans="1:87" ht="15.6">
      <c r="A234" s="342">
        <v>45814</v>
      </c>
      <c r="B234" s="113">
        <f>'Stocks 1 Day Returns'!B47*'Final Portfolio'!$C$3</f>
        <v>2.2419695831530362E-5</v>
      </c>
      <c r="C234" s="113">
        <f>'Stocks 1 Day Returns'!C47*'Final Portfolio'!$C$4</f>
        <v>-2.0576528235982262E-3</v>
      </c>
      <c r="D234" s="113">
        <f>'Stocks 1 Day Returns'!D47*'Final Portfolio'!$C$5</f>
        <v>-2.7381985137919563E-3</v>
      </c>
      <c r="E234" s="113">
        <f>'Stocks 1 Day Returns'!E47*'Final Portfolio'!$C$6</f>
        <v>-3.858016566510308E-3</v>
      </c>
      <c r="F234" s="113">
        <f>'Stocks 1 Day Returns'!F47*'Final Portfolio'!$C$7</f>
        <v>-1.1450284116408371E-3</v>
      </c>
      <c r="G234" s="113">
        <f>'Stocks 1 Day Returns'!G47*'Final Portfolio'!$C$8</f>
        <v>-1.2340419791691214E-3</v>
      </c>
      <c r="H234" s="113">
        <f>'Stocks 1 Day Returns'!H47*'Final Portfolio'!$C$9</f>
        <v>1.2062420241998684E-3</v>
      </c>
      <c r="I234" s="113">
        <f>'Stocks 1 Day Returns'!I47*'Final Portfolio'!$C$10</f>
        <v>-1.928642930827118E-3</v>
      </c>
      <c r="J234" s="113">
        <f>'Stocks 1 Day Returns'!J47*'Final Portfolio'!$C$11</f>
        <v>4.4208188937211318E-3</v>
      </c>
      <c r="K234" s="113">
        <f>'Stocks 1 Day Returns'!K47*'Final Portfolio'!$C$12</f>
        <v>-2.738836248127863E-3</v>
      </c>
      <c r="L234" s="252">
        <f t="shared" si="18"/>
        <v>-1.0050936859912898E-2</v>
      </c>
      <c r="M234" s="113">
        <f t="shared" si="19"/>
        <v>8.3605928367061211E-3</v>
      </c>
      <c r="N234" s="113">
        <f t="shared" si="20"/>
        <v>1.7681764134881661E-2</v>
      </c>
      <c r="Q234" s="227">
        <v>45636</v>
      </c>
      <c r="R234" s="113">
        <f>'Stocks 1 Month Returns'!O234*'Final Portfolio'!$J$3</f>
        <v>-2.2239782866935166E-2</v>
      </c>
      <c r="S234" s="113">
        <f>'Stocks 1 Month Returns'!P234*'Final Portfolio'!$J$4</f>
        <v>9.1775185976573463E-3</v>
      </c>
      <c r="T234" s="113">
        <f>'Stocks 1 Month Returns'!Q234*'Final Portfolio'!$J$6</f>
        <v>4.3440058336692115E-3</v>
      </c>
      <c r="U234" s="113">
        <f>'Stocks 1 Month Returns'!R234*'Final Portfolio'!$J$6</f>
        <v>1.8303961489250398E-3</v>
      </c>
      <c r="V234" s="113">
        <f>'Stocks 1 Month Returns'!S234*'Final Portfolio'!$J$7</f>
        <v>2.2530805681535468E-2</v>
      </c>
      <c r="W234" s="113">
        <f>'Stocks 1 Month Returns'!T234*'Final Portfolio'!$J$8</f>
        <v>-2.1651294863205274E-4</v>
      </c>
      <c r="X234" s="113">
        <f>'Stocks 1 Month Returns'!U234*'Final Portfolio'!$J$9</f>
        <v>-4.4006921403518138E-3</v>
      </c>
      <c r="Y234" s="113">
        <f>'Stocks 1 Month Returns'!V234*'Final Portfolio'!$J$10</f>
        <v>1.1894152767719256E-3</v>
      </c>
      <c r="Z234" s="113">
        <f>'Stocks 1 Month Returns'!W234*'Final Portfolio'!$J$11</f>
        <v>9.9649769308729486E-3</v>
      </c>
      <c r="AA234" s="113">
        <f>'Stocks 1 Month Returns'!X234*'Final Portfolio'!$J$12</f>
        <v>9.2325812054786568E-3</v>
      </c>
      <c r="AB234" s="113">
        <f>'Stocks 1 Month Returns'!Y234*'Final Portfolio'!$J$13</f>
        <v>2.2200854182861995E-2</v>
      </c>
      <c r="AC234" s="113">
        <f t="shared" si="21"/>
        <v>5.3613565901853559E-2</v>
      </c>
      <c r="AD234" s="113">
        <f t="shared" si="22"/>
        <v>0.22109458639358603</v>
      </c>
      <c r="AE234" s="113">
        <f t="shared" si="23"/>
        <v>0.30574961124977268</v>
      </c>
      <c r="AI234" s="355">
        <v>230</v>
      </c>
      <c r="AJ234" s="355">
        <f>IF('Optimal Portfolio MAIN'!M232&gt;=0,0,1)</f>
        <v>0</v>
      </c>
      <c r="AK234" s="355">
        <f>IF('Optimal Portfolio MAIN'!N232&gt;=0,0,1)</f>
        <v>0</v>
      </c>
      <c r="AQ234" s="39">
        <v>201</v>
      </c>
      <c r="AR234" s="5">
        <f>IF('Optimal Portfolio MAIN'!AD220&gt;=0,0,1)</f>
        <v>0</v>
      </c>
      <c r="AS234" s="5">
        <f>IF('Optimal Portfolio MAIN'!AE220&gt;=0,0,1)</f>
        <v>0</v>
      </c>
      <c r="AY234" s="372">
        <v>230</v>
      </c>
      <c r="AZ234" s="372">
        <f>IF('Optimal Portfolio MAIN'!M232&gt;=0,0,1)</f>
        <v>0</v>
      </c>
      <c r="BA234" s="372">
        <f>IF('Optimal Portfolio MAIN'!N232&gt;=0,0,1)</f>
        <v>0</v>
      </c>
      <c r="BB234" s="391"/>
      <c r="BC234" s="391"/>
      <c r="BE234" s="39">
        <v>201</v>
      </c>
      <c r="BF234" s="222"/>
      <c r="BG234" s="222"/>
      <c r="BH234" s="400"/>
      <c r="BI234" s="400"/>
      <c r="BM234" s="193">
        <v>230</v>
      </c>
      <c r="BN234" s="366">
        <f ca="1">NORMINV(RAND(),$BR$2,$BR$3)</f>
        <v>-1.6619043120081733E-2</v>
      </c>
      <c r="BO234" s="361">
        <f ca="1">BN234-BN$296</f>
        <v>5.7549901744777497E-3</v>
      </c>
      <c r="BP234" s="367">
        <f ca="1">BN234-BN$301</f>
        <v>1.4122705405102215E-2</v>
      </c>
      <c r="BT234" s="193">
        <v>230</v>
      </c>
      <c r="BU234" s="356">
        <f ca="1">IF(BO234&gt;=0,0,1)</f>
        <v>0</v>
      </c>
      <c r="BV234" s="355">
        <f ca="1">IF(BP234&gt;=0,0,1)</f>
        <v>0</v>
      </c>
      <c r="BZ234" s="193">
        <v>230</v>
      </c>
      <c r="CA234" s="368">
        <f ca="1">NORMINV(RAND(),CE$2,CE$3)</f>
        <v>1.8064549324935664E-2</v>
      </c>
      <c r="CB234" s="166">
        <f ca="1">CA234-CA$389</f>
        <v>9.0716165933487608E-2</v>
      </c>
      <c r="CC234" s="166">
        <f ca="1">CA234-CA$394</f>
        <v>0.11894985933076183</v>
      </c>
      <c r="CG234" s="193">
        <v>230</v>
      </c>
      <c r="CH234" s="193">
        <f ca="1">IF(CB234&gt;=0,0,1)</f>
        <v>0</v>
      </c>
      <c r="CI234" s="193">
        <f ca="1">IF(CC234&gt;=0,0,1)</f>
        <v>0</v>
      </c>
    </row>
    <row r="235" spans="1:87" ht="15.6">
      <c r="A235" s="342">
        <v>45819</v>
      </c>
      <c r="B235" s="113">
        <f>'Stocks 1 Day Returns'!B46*'Final Portfolio'!$C$3</f>
        <v>-1.8455469054150325E-2</v>
      </c>
      <c r="C235" s="113">
        <f>'Stocks 1 Day Returns'!C46*'Final Portfolio'!$C$4</f>
        <v>-4.340140853329455E-4</v>
      </c>
      <c r="D235" s="113">
        <f>'Stocks 1 Day Returns'!D46*'Final Portfolio'!$C$5</f>
        <v>1.7072115341793648E-4</v>
      </c>
      <c r="E235" s="113">
        <f>'Stocks 1 Day Returns'!E46*'Final Portfolio'!$C$6</f>
        <v>5.2406527530419744E-5</v>
      </c>
      <c r="F235" s="113">
        <f>'Stocks 1 Day Returns'!F46*'Final Portfolio'!$C$7</f>
        <v>8.5694988353196327E-4</v>
      </c>
      <c r="G235" s="113">
        <f>'Stocks 1 Day Returns'!G46*'Final Portfolio'!$C$8</f>
        <v>-1.8358140973558589E-4</v>
      </c>
      <c r="H235" s="113">
        <f>'Stocks 1 Day Returns'!H46*'Final Portfolio'!$C$9</f>
        <v>4.3197168772866499E-4</v>
      </c>
      <c r="I235" s="113">
        <f>'Stocks 1 Day Returns'!I46*'Final Portfolio'!$C$10</f>
        <v>7.273125061871943E-4</v>
      </c>
      <c r="J235" s="113">
        <f>'Stocks 1 Day Returns'!J46*'Final Portfolio'!$C$11</f>
        <v>1.9877838411800908E-3</v>
      </c>
      <c r="K235" s="113">
        <f>'Stocks 1 Day Returns'!K46*'Final Portfolio'!$C$12</f>
        <v>1.2949802048180415E-3</v>
      </c>
      <c r="L235" s="252">
        <f t="shared" si="18"/>
        <v>-1.3550938744824544E-2</v>
      </c>
      <c r="M235" s="113">
        <f t="shared" si="19"/>
        <v>4.8605909517944745E-3</v>
      </c>
      <c r="N235" s="113">
        <f t="shared" si="20"/>
        <v>1.4181762249970014E-2</v>
      </c>
      <c r="Q235" s="227">
        <v>45637</v>
      </c>
      <c r="R235" s="113">
        <f>'Stocks 1 Month Returns'!O235*'Final Portfolio'!$J$3</f>
        <v>-2.1671522574964821E-2</v>
      </c>
      <c r="S235" s="113">
        <f>'Stocks 1 Month Returns'!P235*'Final Portfolio'!$J$4</f>
        <v>9.697780737963237E-3</v>
      </c>
      <c r="T235" s="113">
        <f>'Stocks 1 Month Returns'!Q235*'Final Portfolio'!$J$6</f>
        <v>6.7065341817174233E-3</v>
      </c>
      <c r="U235" s="113">
        <f>'Stocks 1 Month Returns'!R235*'Final Portfolio'!$J$6</f>
        <v>2.3435247277065231E-3</v>
      </c>
      <c r="V235" s="113">
        <f>'Stocks 1 Month Returns'!S235*'Final Portfolio'!$J$7</f>
        <v>2.3474399376861722E-2</v>
      </c>
      <c r="W235" s="113">
        <f>'Stocks 1 Month Returns'!T235*'Final Portfolio'!$J$8</f>
        <v>1.7411763107948454E-4</v>
      </c>
      <c r="X235" s="113">
        <f>'Stocks 1 Month Returns'!U235*'Final Portfolio'!$J$9</f>
        <v>-5.3977904202607086E-3</v>
      </c>
      <c r="Y235" s="113">
        <f>'Stocks 1 Month Returns'!V235*'Final Portfolio'!$J$10</f>
        <v>1.3773095173167447E-3</v>
      </c>
      <c r="Z235" s="113">
        <f>'Stocks 1 Month Returns'!W235*'Final Portfolio'!$J$11</f>
        <v>1.1601005049811076E-2</v>
      </c>
      <c r="AA235" s="113">
        <f>'Stocks 1 Month Returns'!X235*'Final Portfolio'!$J$12</f>
        <v>1.4098113883379839E-2</v>
      </c>
      <c r="AB235" s="113">
        <f>'Stocks 1 Month Returns'!Y235*'Final Portfolio'!$J$13</f>
        <v>3.5064617091082217E-2</v>
      </c>
      <c r="AC235" s="113">
        <f t="shared" si="21"/>
        <v>7.7468089201692736E-2</v>
      </c>
      <c r="AD235" s="113">
        <f t="shared" si="22"/>
        <v>0.2449491096934252</v>
      </c>
      <c r="AE235" s="113">
        <f t="shared" si="23"/>
        <v>0.32960413454961185</v>
      </c>
      <c r="AI235" s="355">
        <v>231</v>
      </c>
      <c r="AJ235" s="355">
        <f>IF('Optimal Portfolio MAIN'!M233&gt;=0,0,1)</f>
        <v>0</v>
      </c>
      <c r="AK235" s="355">
        <f>IF('Optimal Portfolio MAIN'!N233&gt;=0,0,1)</f>
        <v>0</v>
      </c>
      <c r="AQ235" s="39">
        <v>202</v>
      </c>
      <c r="AR235" s="5">
        <f>IF('Optimal Portfolio MAIN'!AD221&gt;=0,0,1)</f>
        <v>0</v>
      </c>
      <c r="AS235" s="5">
        <f>IF('Optimal Portfolio MAIN'!AE221&gt;=0,0,1)</f>
        <v>0</v>
      </c>
      <c r="AY235" s="372">
        <v>231</v>
      </c>
      <c r="AZ235" s="372">
        <f>IF('Optimal Portfolio MAIN'!M233&gt;=0,0,1)</f>
        <v>0</v>
      </c>
      <c r="BA235" s="372">
        <f>IF('Optimal Portfolio MAIN'!N233&gt;=0,0,1)</f>
        <v>0</v>
      </c>
      <c r="BB235" s="391"/>
      <c r="BC235" s="391"/>
      <c r="BE235" s="39">
        <v>202</v>
      </c>
      <c r="BF235" s="222"/>
      <c r="BG235" s="222"/>
      <c r="BH235" s="400"/>
      <c r="BI235" s="400"/>
      <c r="BM235" s="193">
        <v>231</v>
      </c>
      <c r="BN235" s="366">
        <f ca="1">NORMINV(RAND(),$BR$2,$BR$3)</f>
        <v>2.7442566968779534E-3</v>
      </c>
      <c r="BO235" s="361">
        <f ca="1">BN235-BN$296</f>
        <v>2.5118289991437434E-2</v>
      </c>
      <c r="BP235" s="367">
        <f ca="1">BN235-BN$301</f>
        <v>3.3486005222061903E-2</v>
      </c>
      <c r="BT235" s="193">
        <v>231</v>
      </c>
      <c r="BU235" s="356">
        <f ca="1">IF(BO235&gt;=0,0,1)</f>
        <v>0</v>
      </c>
      <c r="BV235" s="355">
        <f ca="1">IF(BP235&gt;=0,0,1)</f>
        <v>0</v>
      </c>
      <c r="BZ235" s="193">
        <v>231</v>
      </c>
      <c r="CA235" s="368">
        <f ca="1">NORMINV(RAND(),CE$2,CE$3)</f>
        <v>0.1423198023305971</v>
      </c>
      <c r="CB235" s="166">
        <f ca="1">CA235-CA$389</f>
        <v>0.21497141893914906</v>
      </c>
      <c r="CC235" s="166">
        <f ca="1">CA235-CA$394</f>
        <v>0.24320511233642328</v>
      </c>
      <c r="CG235" s="193">
        <v>231</v>
      </c>
      <c r="CH235" s="193">
        <f ca="1">IF(CB235&gt;=0,0,1)</f>
        <v>0</v>
      </c>
      <c r="CI235" s="193">
        <f ca="1">IF(CC235&gt;=0,0,1)</f>
        <v>0</v>
      </c>
    </row>
    <row r="236" spans="1:87" ht="15.6">
      <c r="A236" s="342">
        <v>45820</v>
      </c>
      <c r="B236" s="113">
        <f>'Stocks 1 Day Returns'!B45*'Final Portfolio'!$C$3</f>
        <v>2.166078514607186E-3</v>
      </c>
      <c r="C236" s="113">
        <f>'Stocks 1 Day Returns'!C45*'Final Portfolio'!$C$4</f>
        <v>2.1825854277016221E-4</v>
      </c>
      <c r="D236" s="113">
        <f>'Stocks 1 Day Returns'!D45*'Final Portfolio'!$C$5</f>
        <v>8.9016525878183423E-4</v>
      </c>
      <c r="E236" s="113">
        <f>'Stocks 1 Day Returns'!E45*'Final Portfolio'!$C$6</f>
        <v>2.1681000207043931E-3</v>
      </c>
      <c r="F236" s="113">
        <f>'Stocks 1 Day Returns'!F45*'Final Portfolio'!$C$7</f>
        <v>1.6860840585371649E-3</v>
      </c>
      <c r="G236" s="113">
        <f>'Stocks 1 Day Returns'!G45*'Final Portfolio'!$C$8</f>
        <v>1.6019706426713954E-3</v>
      </c>
      <c r="H236" s="113">
        <f>'Stocks 1 Day Returns'!H45*'Final Portfolio'!$C$9</f>
        <v>1.5695977567057806E-3</v>
      </c>
      <c r="I236" s="113">
        <f>'Stocks 1 Day Returns'!I45*'Final Portfolio'!$C$10</f>
        <v>2.6477150379009837E-3</v>
      </c>
      <c r="J236" s="113">
        <f>'Stocks 1 Day Returns'!J45*'Final Portfolio'!$C$11</f>
        <v>-4.7984110969032769E-3</v>
      </c>
      <c r="K236" s="113">
        <f>'Stocks 1 Day Returns'!K45*'Final Portfolio'!$C$12</f>
        <v>9.7616599195109459E-4</v>
      </c>
      <c r="L236" s="252">
        <f t="shared" si="18"/>
        <v>9.1257247277267174E-3</v>
      </c>
      <c r="M236" s="113">
        <f t="shared" si="19"/>
        <v>2.7537254424345736E-2</v>
      </c>
      <c r="N236" s="113">
        <f t="shared" si="20"/>
        <v>3.6858425722521279E-2</v>
      </c>
      <c r="Q236" s="227">
        <v>45638</v>
      </c>
      <c r="R236" s="113">
        <f>'Stocks 1 Month Returns'!O236*'Final Portfolio'!$J$3</f>
        <v>-9.3225862091695696E-3</v>
      </c>
      <c r="S236" s="113">
        <f>'Stocks 1 Month Returns'!P236*'Final Portfolio'!$J$4</f>
        <v>1.4925472124451809E-2</v>
      </c>
      <c r="T236" s="113">
        <f>'Stocks 1 Month Returns'!Q236*'Final Portfolio'!$J$6</f>
        <v>9.6307424895515931E-3</v>
      </c>
      <c r="U236" s="113">
        <f>'Stocks 1 Month Returns'!R236*'Final Portfolio'!$J$6</f>
        <v>4.5424609642595653E-3</v>
      </c>
      <c r="V236" s="113">
        <f>'Stocks 1 Month Returns'!S236*'Final Portfolio'!$J$7</f>
        <v>2.5932097450896408E-2</v>
      </c>
      <c r="W236" s="113">
        <f>'Stocks 1 Month Returns'!T236*'Final Portfolio'!$J$8</f>
        <v>4.1128331417911394E-3</v>
      </c>
      <c r="X236" s="113">
        <f>'Stocks 1 Month Returns'!U236*'Final Portfolio'!$J$9</f>
        <v>-4.7486821934265453E-3</v>
      </c>
      <c r="Y236" s="113">
        <f>'Stocks 1 Month Returns'!V236*'Final Portfolio'!$J$10</f>
        <v>4.5296211728442955E-3</v>
      </c>
      <c r="Z236" s="113">
        <f>'Stocks 1 Month Returns'!W236*'Final Portfolio'!$J$11</f>
        <v>2.1824928136104219E-2</v>
      </c>
      <c r="AA236" s="113">
        <f>'Stocks 1 Month Returns'!X236*'Final Portfolio'!$J$12</f>
        <v>1.7104975739561667E-2</v>
      </c>
      <c r="AB236" s="113">
        <f>'Stocks 1 Month Returns'!Y236*'Final Portfolio'!$J$13</f>
        <v>6.6116705035954126E-2</v>
      </c>
      <c r="AC236" s="113">
        <f t="shared" si="21"/>
        <v>0.15464856785281872</v>
      </c>
      <c r="AD236" s="113">
        <f t="shared" si="22"/>
        <v>0.32212958834455119</v>
      </c>
      <c r="AE236" s="113">
        <f t="shared" si="23"/>
        <v>0.40678461320073783</v>
      </c>
      <c r="AI236" s="355">
        <v>232</v>
      </c>
      <c r="AJ236" s="355">
        <f>IF('Optimal Portfolio MAIN'!M234&gt;=0,0,1)</f>
        <v>0</v>
      </c>
      <c r="AK236" s="355">
        <f>IF('Optimal Portfolio MAIN'!N234&gt;=0,0,1)</f>
        <v>0</v>
      </c>
      <c r="AQ236" s="39">
        <v>203</v>
      </c>
      <c r="AR236" s="5">
        <f>IF('Optimal Portfolio MAIN'!AD222&gt;=0,0,1)</f>
        <v>0</v>
      </c>
      <c r="AS236" s="5">
        <f>IF('Optimal Portfolio MAIN'!AE222&gt;=0,0,1)</f>
        <v>0</v>
      </c>
      <c r="AY236" s="372">
        <v>232</v>
      </c>
      <c r="AZ236" s="372">
        <f>IF('Optimal Portfolio MAIN'!M234&gt;=0,0,1)</f>
        <v>0</v>
      </c>
      <c r="BA236" s="372">
        <f>IF('Optimal Portfolio MAIN'!N234&gt;=0,0,1)</f>
        <v>0</v>
      </c>
      <c r="BB236" s="391"/>
      <c r="BC236" s="391"/>
      <c r="BE236" s="39">
        <v>203</v>
      </c>
      <c r="BF236" s="222"/>
      <c r="BG236" s="222"/>
      <c r="BH236" s="400"/>
      <c r="BI236" s="400"/>
      <c r="BM236" s="193">
        <v>232</v>
      </c>
      <c r="BN236" s="366">
        <f ca="1">NORMINV(RAND(),$BR$2,$BR$3)</f>
        <v>-1.0328816500548708E-2</v>
      </c>
      <c r="BO236" s="361">
        <f ca="1">BN236-BN$296</f>
        <v>1.2045216794010775E-2</v>
      </c>
      <c r="BP236" s="367">
        <f ca="1">BN236-BN$301</f>
        <v>2.041293202463524E-2</v>
      </c>
      <c r="BT236" s="193">
        <v>232</v>
      </c>
      <c r="BU236" s="356">
        <f ca="1">IF(BO236&gt;=0,0,1)</f>
        <v>0</v>
      </c>
      <c r="BV236" s="355">
        <f ca="1">IF(BP236&gt;=0,0,1)</f>
        <v>0</v>
      </c>
      <c r="BZ236" s="193">
        <v>232</v>
      </c>
      <c r="CA236" s="368">
        <f ca="1">NORMINV(RAND(),CE$2,CE$3)</f>
        <v>-9.4743112770484125E-2</v>
      </c>
      <c r="CB236" s="166">
        <f ca="1">CA236-CA$389</f>
        <v>-2.2091496161932178E-2</v>
      </c>
      <c r="CC236" s="166">
        <f ca="1">CA236-CA$394</f>
        <v>6.1421972353420395E-3</v>
      </c>
      <c r="CG236" s="193">
        <v>232</v>
      </c>
      <c r="CH236" s="193">
        <f ca="1">IF(CB236&gt;=0,0,1)</f>
        <v>1</v>
      </c>
      <c r="CI236" s="193">
        <f ca="1">IF(CC236&gt;=0,0,1)</f>
        <v>0</v>
      </c>
    </row>
    <row r="237" spans="1:87" ht="15.6">
      <c r="A237" s="342">
        <v>45826</v>
      </c>
      <c r="B237" s="113">
        <f>'Stocks 1 Day Returns'!B44*'Final Portfolio'!$C$3</f>
        <v>5.5865547648441098E-4</v>
      </c>
      <c r="C237" s="113">
        <f>'Stocks 1 Day Returns'!C44*'Final Portfolio'!$C$4</f>
        <v>-3.6707962033693972E-4</v>
      </c>
      <c r="D237" s="113">
        <f>'Stocks 1 Day Returns'!D44*'Final Portfolio'!$C$5</f>
        <v>7.7156804070181099E-4</v>
      </c>
      <c r="E237" s="113">
        <f>'Stocks 1 Day Returns'!E44*'Final Portfolio'!$C$6</f>
        <v>-8.3570056988929492E-4</v>
      </c>
      <c r="F237" s="113">
        <f>'Stocks 1 Day Returns'!F44*'Final Portfolio'!$C$7</f>
        <v>-3.1270009114373276E-4</v>
      </c>
      <c r="G237" s="113">
        <f>'Stocks 1 Day Returns'!G44*'Final Portfolio'!$C$8</f>
        <v>-4.5530398685110436E-4</v>
      </c>
      <c r="H237" s="113">
        <f>'Stocks 1 Day Returns'!H44*'Final Portfolio'!$C$9</f>
        <v>-1.4068617072120937E-3</v>
      </c>
      <c r="I237" s="113">
        <f>'Stocks 1 Day Returns'!I44*'Final Portfolio'!$C$10</f>
        <v>1.7377460965091428E-3</v>
      </c>
      <c r="J237" s="113">
        <f>'Stocks 1 Day Returns'!J44*'Final Portfolio'!$C$11</f>
        <v>1.0647710253805776E-3</v>
      </c>
      <c r="K237" s="113">
        <f>'Stocks 1 Day Returns'!K44*'Final Portfolio'!$C$12</f>
        <v>4.8479901456734977E-4</v>
      </c>
      <c r="L237" s="252">
        <f t="shared" si="18"/>
        <v>1.2398936782101267E-3</v>
      </c>
      <c r="M237" s="113">
        <f t="shared" si="19"/>
        <v>1.9651423374829145E-2</v>
      </c>
      <c r="N237" s="113">
        <f t="shared" si="20"/>
        <v>2.8972594673004684E-2</v>
      </c>
      <c r="Q237" s="227">
        <v>45639</v>
      </c>
      <c r="R237" s="113">
        <f>'Stocks 1 Month Returns'!O237*'Final Portfolio'!$J$3</f>
        <v>-1.3384263000900287E-2</v>
      </c>
      <c r="S237" s="113">
        <f>'Stocks 1 Month Returns'!P237*'Final Portfolio'!$J$4</f>
        <v>1.5269267111412438E-2</v>
      </c>
      <c r="T237" s="113">
        <f>'Stocks 1 Month Returns'!Q237*'Final Portfolio'!$J$6</f>
        <v>9.3018374865921419E-3</v>
      </c>
      <c r="U237" s="113">
        <f>'Stocks 1 Month Returns'!R237*'Final Portfolio'!$J$6</f>
        <v>4.0920102840755314E-3</v>
      </c>
      <c r="V237" s="113">
        <f>'Stocks 1 Month Returns'!S237*'Final Portfolio'!$J$7</f>
        <v>2.2217801248211887E-2</v>
      </c>
      <c r="W237" s="113">
        <f>'Stocks 1 Month Returns'!T237*'Final Portfolio'!$J$8</f>
        <v>3.0398390492765385E-3</v>
      </c>
      <c r="X237" s="113">
        <f>'Stocks 1 Month Returns'!U237*'Final Portfolio'!$J$9</f>
        <v>-4.0871812619166321E-3</v>
      </c>
      <c r="Y237" s="113">
        <f>'Stocks 1 Month Returns'!V237*'Final Portfolio'!$J$10</f>
        <v>2.5888527537564765E-3</v>
      </c>
      <c r="Z237" s="113">
        <f>'Stocks 1 Month Returns'!W237*'Final Portfolio'!$J$11</f>
        <v>2.8621270706653015E-2</v>
      </c>
      <c r="AA237" s="113">
        <f>'Stocks 1 Month Returns'!X237*'Final Portfolio'!$J$12</f>
        <v>1.4015208325030054E-2</v>
      </c>
      <c r="AB237" s="113">
        <f>'Stocks 1 Month Returns'!Y237*'Final Portfolio'!$J$13</f>
        <v>7.2842028885873766E-2</v>
      </c>
      <c r="AC237" s="113">
        <f t="shared" si="21"/>
        <v>0.15451667158806492</v>
      </c>
      <c r="AD237" s="113">
        <f t="shared" si="22"/>
        <v>0.32199769207979739</v>
      </c>
      <c r="AE237" s="113">
        <f t="shared" si="23"/>
        <v>0.40665271693598404</v>
      </c>
      <c r="AI237" s="355">
        <v>233</v>
      </c>
      <c r="AJ237" s="355">
        <f>IF('Optimal Portfolio MAIN'!M235&gt;=0,0,1)</f>
        <v>0</v>
      </c>
      <c r="AK237" s="355">
        <f>IF('Optimal Portfolio MAIN'!N235&gt;=0,0,1)</f>
        <v>0</v>
      </c>
      <c r="AQ237" s="39">
        <v>204</v>
      </c>
      <c r="AR237" s="5">
        <f>IF('Optimal Portfolio MAIN'!AD223&gt;=0,0,1)</f>
        <v>0</v>
      </c>
      <c r="AS237" s="5">
        <f>IF('Optimal Portfolio MAIN'!AE223&gt;=0,0,1)</f>
        <v>0</v>
      </c>
      <c r="AY237" s="372">
        <v>233</v>
      </c>
      <c r="AZ237" s="372">
        <f>IF('Optimal Portfolio MAIN'!M235&gt;=0,0,1)</f>
        <v>0</v>
      </c>
      <c r="BA237" s="372">
        <f>IF('Optimal Portfolio MAIN'!N235&gt;=0,0,1)</f>
        <v>0</v>
      </c>
      <c r="BB237" s="391"/>
      <c r="BC237" s="391"/>
      <c r="BE237" s="39">
        <v>204</v>
      </c>
      <c r="BF237" s="222"/>
      <c r="BG237" s="222"/>
      <c r="BH237" s="400"/>
      <c r="BI237" s="400"/>
      <c r="BM237" s="193">
        <v>233</v>
      </c>
      <c r="BN237" s="366">
        <f ca="1">NORMINV(RAND(),$BR$2,$BR$3)</f>
        <v>-3.1179035070665447E-4</v>
      </c>
      <c r="BO237" s="361">
        <f ca="1">BN237-BN$296</f>
        <v>2.2062242943852828E-2</v>
      </c>
      <c r="BP237" s="367">
        <f ca="1">BN237-BN$301</f>
        <v>3.0429958174477294E-2</v>
      </c>
      <c r="BT237" s="193">
        <v>233</v>
      </c>
      <c r="BU237" s="356">
        <f ca="1">IF(BO237&gt;=0,0,1)</f>
        <v>0</v>
      </c>
      <c r="BV237" s="355">
        <f ca="1">IF(BP237&gt;=0,0,1)</f>
        <v>0</v>
      </c>
      <c r="BZ237" s="193">
        <v>233</v>
      </c>
      <c r="CA237" s="368">
        <f ca="1">NORMINV(RAND(),CE$2,CE$3)</f>
        <v>0.13300792945884407</v>
      </c>
      <c r="CB237" s="166">
        <f ca="1">CA237-CA$389</f>
        <v>0.205659546067396</v>
      </c>
      <c r="CC237" s="166">
        <f ca="1">CA237-CA$394</f>
        <v>0.23389323946467022</v>
      </c>
      <c r="CG237" s="193">
        <v>233</v>
      </c>
      <c r="CH237" s="193">
        <f ca="1">IF(CB237&gt;=0,0,1)</f>
        <v>0</v>
      </c>
      <c r="CI237" s="193">
        <f ca="1">IF(CC237&gt;=0,0,1)</f>
        <v>0</v>
      </c>
    </row>
    <row r="238" spans="1:87" ht="15.6">
      <c r="A238" s="342">
        <v>45833</v>
      </c>
      <c r="B238" s="113">
        <f>'Stocks 1 Day Returns'!B43*'Final Portfolio'!$C$3</f>
        <v>5.3994174385958976E-3</v>
      </c>
      <c r="C238" s="113">
        <f>'Stocks 1 Day Returns'!C43*'Final Portfolio'!$C$4</f>
        <v>1.7155516453909313E-3</v>
      </c>
      <c r="D238" s="113">
        <f>'Stocks 1 Day Returns'!D43*'Final Portfolio'!$C$5</f>
        <v>1.4133389155648367E-3</v>
      </c>
      <c r="E238" s="113">
        <f>'Stocks 1 Day Returns'!E43*'Final Portfolio'!$C$6</f>
        <v>1.2380909933405993E-3</v>
      </c>
      <c r="F238" s="113">
        <f>'Stocks 1 Day Returns'!F43*'Final Portfolio'!$C$7</f>
        <v>1.1452299855853432E-3</v>
      </c>
      <c r="G238" s="113">
        <f>'Stocks 1 Day Returns'!G43*'Final Portfolio'!$C$8</f>
        <v>1.2229880204404542E-3</v>
      </c>
      <c r="H238" s="113">
        <f>'Stocks 1 Day Returns'!H43*'Final Portfolio'!$C$9</f>
        <v>2.7416038729945803E-3</v>
      </c>
      <c r="I238" s="113">
        <f>'Stocks 1 Day Returns'!I43*'Final Portfolio'!$C$10</f>
        <v>5.8018045106667188E-4</v>
      </c>
      <c r="J238" s="113">
        <f>'Stocks 1 Day Returns'!J43*'Final Portfolio'!$C$11</f>
        <v>1.7680681507207384E-3</v>
      </c>
      <c r="K238" s="113">
        <f>'Stocks 1 Day Returns'!K43*'Final Portfolio'!$C$12</f>
        <v>1.5503280075803928E-3</v>
      </c>
      <c r="L238" s="252">
        <f t="shared" si="18"/>
        <v>1.8774797481280445E-2</v>
      </c>
      <c r="M238" s="113">
        <f t="shared" si="19"/>
        <v>3.7186327177899464E-2</v>
      </c>
      <c r="N238" s="113">
        <f t="shared" si="20"/>
        <v>4.6507498476075007E-2</v>
      </c>
      <c r="Q238" s="227">
        <v>45643</v>
      </c>
      <c r="R238" s="113">
        <f>'Stocks 1 Month Returns'!O238*'Final Portfolio'!$J$3</f>
        <v>-1.4563296447651398E-2</v>
      </c>
      <c r="S238" s="113">
        <f>'Stocks 1 Month Returns'!P238*'Final Portfolio'!$J$4</f>
        <v>1.4582001323557629E-2</v>
      </c>
      <c r="T238" s="113">
        <f>'Stocks 1 Month Returns'!Q238*'Final Portfolio'!$J$6</f>
        <v>9.1033661644757489E-3</v>
      </c>
      <c r="U238" s="113">
        <f>'Stocks 1 Month Returns'!R238*'Final Portfolio'!$J$6</f>
        <v>4.56491035198189E-3</v>
      </c>
      <c r="V238" s="113">
        <f>'Stocks 1 Month Returns'!S238*'Final Portfolio'!$J$7</f>
        <v>1.0870072950842642E-2</v>
      </c>
      <c r="W238" s="113">
        <f>'Stocks 1 Month Returns'!T238*'Final Portfolio'!$J$8</f>
        <v>-6.9664851738645563E-4</v>
      </c>
      <c r="X238" s="113">
        <f>'Stocks 1 Month Returns'!U238*'Final Portfolio'!$J$9</f>
        <v>-8.550513531362252E-3</v>
      </c>
      <c r="Y238" s="113">
        <f>'Stocks 1 Month Returns'!V238*'Final Portfolio'!$J$10</f>
        <v>-3.8068374968802496E-3</v>
      </c>
      <c r="Z238" s="113">
        <f>'Stocks 1 Month Returns'!W238*'Final Portfolio'!$J$11</f>
        <v>3.1046793114122107E-2</v>
      </c>
      <c r="AA238" s="113">
        <f>'Stocks 1 Month Returns'!X238*'Final Portfolio'!$J$12</f>
        <v>1.5788727210122821E-2</v>
      </c>
      <c r="AB238" s="113">
        <f>'Stocks 1 Month Returns'!Y238*'Final Portfolio'!$J$13</f>
        <v>6.4062708617953268E-2</v>
      </c>
      <c r="AC238" s="113">
        <f t="shared" si="21"/>
        <v>0.12240128373977575</v>
      </c>
      <c r="AD238" s="113">
        <f t="shared" si="22"/>
        <v>0.28988230423150824</v>
      </c>
      <c r="AE238" s="113">
        <f t="shared" si="23"/>
        <v>0.37453732908769488</v>
      </c>
      <c r="AI238" s="355">
        <v>234</v>
      </c>
      <c r="AJ238" s="355">
        <f>IF('Optimal Portfolio MAIN'!M236&gt;=0,0,1)</f>
        <v>0</v>
      </c>
      <c r="AK238" s="355">
        <f>IF('Optimal Portfolio MAIN'!N236&gt;=0,0,1)</f>
        <v>0</v>
      </c>
      <c r="AQ238" s="39">
        <v>205</v>
      </c>
      <c r="AR238" s="5">
        <f>IF('Optimal Portfolio MAIN'!AD224&gt;=0,0,1)</f>
        <v>0</v>
      </c>
      <c r="AS238" s="5">
        <f>IF('Optimal Portfolio MAIN'!AE224&gt;=0,0,1)</f>
        <v>0</v>
      </c>
      <c r="AY238" s="372">
        <v>234</v>
      </c>
      <c r="AZ238" s="372">
        <f>IF('Optimal Portfolio MAIN'!M236&gt;=0,0,1)</f>
        <v>0</v>
      </c>
      <c r="BA238" s="372">
        <f>IF('Optimal Portfolio MAIN'!N236&gt;=0,0,1)</f>
        <v>0</v>
      </c>
      <c r="BB238" s="391"/>
      <c r="BC238" s="391"/>
      <c r="BE238" s="39">
        <v>205</v>
      </c>
      <c r="BF238" s="222"/>
      <c r="BG238" s="222"/>
      <c r="BH238" s="400"/>
      <c r="BI238" s="400"/>
      <c r="BM238" s="193">
        <v>234</v>
      </c>
      <c r="BN238" s="366">
        <f ca="1">NORMINV(RAND(),$BR$2,$BR$3)</f>
        <v>2.3774751732780045E-2</v>
      </c>
      <c r="BO238" s="361">
        <f ca="1">BN238-BN$296</f>
        <v>4.6148785027339531E-2</v>
      </c>
      <c r="BP238" s="367">
        <f ca="1">BN238-BN$301</f>
        <v>5.4516500257963993E-2</v>
      </c>
      <c r="BT238" s="193">
        <v>234</v>
      </c>
      <c r="BU238" s="356">
        <f ca="1">IF(BO238&gt;=0,0,1)</f>
        <v>0</v>
      </c>
      <c r="BV238" s="355">
        <f ca="1">IF(BP238&gt;=0,0,1)</f>
        <v>0</v>
      </c>
      <c r="BZ238" s="193">
        <v>234</v>
      </c>
      <c r="CA238" s="368">
        <f ca="1">NORMINV(RAND(),CE$2,CE$3)</f>
        <v>8.3841002812242507E-2</v>
      </c>
      <c r="CB238" s="166">
        <f ca="1">CA238-CA$389</f>
        <v>0.15649261942079445</v>
      </c>
      <c r="CC238" s="166">
        <f ca="1">CA238-CA$394</f>
        <v>0.18472631281806867</v>
      </c>
      <c r="CG238" s="193">
        <v>234</v>
      </c>
      <c r="CH238" s="193">
        <f ca="1">IF(CB238&gt;=0,0,1)</f>
        <v>0</v>
      </c>
      <c r="CI238" s="193">
        <f ca="1">IF(CC238&gt;=0,0,1)</f>
        <v>0</v>
      </c>
    </row>
    <row r="239" spans="1:87" ht="15.6">
      <c r="A239" s="342">
        <v>45834</v>
      </c>
      <c r="B239" s="113">
        <f>'Stocks 1 Day Returns'!B42*'Final Portfolio'!$C$3</f>
        <v>3.6742497866852019E-3</v>
      </c>
      <c r="C239" s="113">
        <f>'Stocks 1 Day Returns'!C42*'Final Portfolio'!$C$4</f>
        <v>3.6823708732852431E-3</v>
      </c>
      <c r="D239" s="113">
        <f>'Stocks 1 Day Returns'!D42*'Final Portfolio'!$C$5</f>
        <v>1.7523093121577537E-3</v>
      </c>
      <c r="E239" s="113">
        <f>'Stocks 1 Day Returns'!E42*'Final Portfolio'!$C$6</f>
        <v>1.5390019201902971E-3</v>
      </c>
      <c r="F239" s="113">
        <f>'Stocks 1 Day Returns'!F42*'Final Portfolio'!$C$7</f>
        <v>2.6053435272234671E-3</v>
      </c>
      <c r="G239" s="113">
        <f>'Stocks 1 Day Returns'!G42*'Final Portfolio'!$C$8</f>
        <v>1.018202420362766E-3</v>
      </c>
      <c r="H239" s="113">
        <f>'Stocks 1 Day Returns'!H42*'Final Portfolio'!$C$9</f>
        <v>-3.8700558408841901E-4</v>
      </c>
      <c r="I239" s="113">
        <f>'Stocks 1 Day Returns'!I42*'Final Portfolio'!$C$10</f>
        <v>-9.6776277612560242E-5</v>
      </c>
      <c r="J239" s="113">
        <f>'Stocks 1 Day Returns'!J42*'Final Portfolio'!$C$11</f>
        <v>4.5474710113075686E-3</v>
      </c>
      <c r="K239" s="113">
        <f>'Stocks 1 Day Returns'!K42*'Final Portfolio'!$C$12</f>
        <v>1.9975578209015855E-3</v>
      </c>
      <c r="L239" s="252">
        <f t="shared" si="18"/>
        <v>2.0332724810412907E-2</v>
      </c>
      <c r="M239" s="113">
        <f t="shared" si="19"/>
        <v>3.8744254507031922E-2</v>
      </c>
      <c r="N239" s="113">
        <f t="shared" si="20"/>
        <v>4.8065425805207465E-2</v>
      </c>
      <c r="Q239" s="227">
        <v>45644</v>
      </c>
      <c r="R239" s="113">
        <f>'Stocks 1 Month Returns'!O239*'Final Portfolio'!$J$3</f>
        <v>-1.7553435517065064E-2</v>
      </c>
      <c r="S239" s="113">
        <f>'Stocks 1 Month Returns'!P239*'Final Portfolio'!$J$4</f>
        <v>1.3208019127835353E-2</v>
      </c>
      <c r="T239" s="113">
        <f>'Stocks 1 Month Returns'!Q239*'Final Portfolio'!$J$6</f>
        <v>7.7051225803657E-3</v>
      </c>
      <c r="U239" s="113">
        <f>'Stocks 1 Month Returns'!R239*'Final Portfolio'!$J$6</f>
        <v>3.3168725165145575E-3</v>
      </c>
      <c r="V239" s="113">
        <f>'Stocks 1 Month Returns'!S239*'Final Portfolio'!$J$7</f>
        <v>8.4223093106598366E-4</v>
      </c>
      <c r="W239" s="113">
        <f>'Stocks 1 Month Returns'!T239*'Final Portfolio'!$J$8</f>
        <v>-3.5049542617997089E-3</v>
      </c>
      <c r="X239" s="113">
        <f>'Stocks 1 Month Returns'!U239*'Final Portfolio'!$J$9</f>
        <v>-1.0604593609950971E-2</v>
      </c>
      <c r="Y239" s="113">
        <f>'Stocks 1 Month Returns'!V239*'Final Portfolio'!$J$10</f>
        <v>-6.4391043576605099E-3</v>
      </c>
      <c r="Z239" s="113">
        <f>'Stocks 1 Month Returns'!W239*'Final Portfolio'!$J$11</f>
        <v>2.8082057825825225E-2</v>
      </c>
      <c r="AA239" s="113">
        <f>'Stocks 1 Month Returns'!X239*'Final Portfolio'!$J$12</f>
        <v>1.4535741927438122E-2</v>
      </c>
      <c r="AB239" s="113">
        <f>'Stocks 1 Month Returns'!Y239*'Final Portfolio'!$J$13</f>
        <v>4.0466569117183937E-2</v>
      </c>
      <c r="AC239" s="113">
        <f t="shared" si="21"/>
        <v>7.0054526279752616E-2</v>
      </c>
      <c r="AD239" s="113">
        <f t="shared" si="22"/>
        <v>0.23753554677148508</v>
      </c>
      <c r="AE239" s="113">
        <f t="shared" si="23"/>
        <v>0.32219057162767173</v>
      </c>
      <c r="AI239" s="355">
        <v>235</v>
      </c>
      <c r="AJ239" s="355">
        <f>IF('Optimal Portfolio MAIN'!M237&gt;=0,0,1)</f>
        <v>0</v>
      </c>
      <c r="AK239" s="355">
        <f>IF('Optimal Portfolio MAIN'!N237&gt;=0,0,1)</f>
        <v>0</v>
      </c>
      <c r="AQ239" s="39">
        <v>206</v>
      </c>
      <c r="AR239" s="5">
        <f>IF('Optimal Portfolio MAIN'!AD225&gt;=0,0,1)</f>
        <v>0</v>
      </c>
      <c r="AS239" s="5">
        <f>IF('Optimal Portfolio MAIN'!AE225&gt;=0,0,1)</f>
        <v>0</v>
      </c>
      <c r="AY239" s="372">
        <v>235</v>
      </c>
      <c r="AZ239" s="372">
        <f>IF('Optimal Portfolio MAIN'!M237&gt;=0,0,1)</f>
        <v>0</v>
      </c>
      <c r="BA239" s="372">
        <f>IF('Optimal Portfolio MAIN'!N237&gt;=0,0,1)</f>
        <v>0</v>
      </c>
      <c r="BB239" s="391"/>
      <c r="BC239" s="391"/>
      <c r="BE239" s="39">
        <v>206</v>
      </c>
      <c r="BF239" s="222"/>
      <c r="BG239" s="222"/>
      <c r="BH239" s="400"/>
      <c r="BI239" s="400"/>
      <c r="BM239" s="193">
        <v>235</v>
      </c>
      <c r="BN239" s="366">
        <f ca="1">NORMINV(RAND(),$BR$2,$BR$3)</f>
        <v>-4.742209197581624E-2</v>
      </c>
      <c r="BO239" s="361">
        <f ca="1">BN239-BN$296</f>
        <v>-2.5048058681256757E-2</v>
      </c>
      <c r="BP239" s="367">
        <f ca="1">BN239-BN$301</f>
        <v>-1.6680343450632292E-2</v>
      </c>
      <c r="BT239" s="193">
        <v>235</v>
      </c>
      <c r="BU239" s="356">
        <f ca="1">IF(BO239&gt;=0,0,1)</f>
        <v>1</v>
      </c>
      <c r="BV239" s="355">
        <f ca="1">IF(BP239&gt;=0,0,1)</f>
        <v>1</v>
      </c>
      <c r="BZ239" s="193">
        <v>235</v>
      </c>
      <c r="CA239" s="368">
        <f ca="1">NORMINV(RAND(),CE$2,CE$3)</f>
        <v>-3.3802999875621874E-2</v>
      </c>
      <c r="CB239" s="166">
        <f ca="1">CA239-CA$389</f>
        <v>3.8848616732930073E-2</v>
      </c>
      <c r="CC239" s="166">
        <f ca="1">CA239-CA$394</f>
        <v>6.7082310130204298E-2</v>
      </c>
      <c r="CG239" s="193">
        <v>235</v>
      </c>
      <c r="CH239" s="193">
        <f ca="1">IF(CB239&gt;=0,0,1)</f>
        <v>0</v>
      </c>
      <c r="CI239" s="193">
        <f ca="1">IF(CC239&gt;=0,0,1)</f>
        <v>0</v>
      </c>
    </row>
    <row r="240" spans="1:87" ht="15.6">
      <c r="A240" s="342">
        <v>45835</v>
      </c>
      <c r="B240" s="113">
        <f>'Stocks 1 Day Returns'!B41*'Final Portfolio'!$C$3</f>
        <v>-3.4561770939507677E-3</v>
      </c>
      <c r="C240" s="113">
        <f>'Stocks 1 Day Returns'!C41*'Final Portfolio'!$C$4</f>
        <v>-4.977774314922712E-4</v>
      </c>
      <c r="D240" s="113">
        <f>'Stocks 1 Day Returns'!D41*'Final Portfolio'!$C$5</f>
        <v>-2.1675589904013748E-4</v>
      </c>
      <c r="E240" s="113">
        <f>'Stocks 1 Day Returns'!E41*'Final Portfolio'!$C$6</f>
        <v>-5.4806140056311682E-4</v>
      </c>
      <c r="F240" s="113">
        <f>'Stocks 1 Day Returns'!F41*'Final Portfolio'!$C$7</f>
        <v>-2.6525642165983999E-3</v>
      </c>
      <c r="G240" s="113">
        <f>'Stocks 1 Day Returns'!G41*'Final Portfolio'!$C$8</f>
        <v>-6.7485579856271457E-4</v>
      </c>
      <c r="H240" s="113">
        <f>'Stocks 1 Day Returns'!H41*'Final Portfolio'!$C$9</f>
        <v>-9.9836200832283161E-4</v>
      </c>
      <c r="I240" s="113">
        <f>'Stocks 1 Day Returns'!I41*'Final Portfolio'!$C$10</f>
        <v>-3.892248327201819E-4</v>
      </c>
      <c r="J240" s="113">
        <f>'Stocks 1 Day Returns'!J41*'Final Portfolio'!$C$11</f>
        <v>1.1072918051994818E-3</v>
      </c>
      <c r="K240" s="113">
        <f>'Stocks 1 Day Returns'!K41*'Final Portfolio'!$C$12</f>
        <v>-9.8230949278189645E-4</v>
      </c>
      <c r="L240" s="252">
        <f t="shared" si="18"/>
        <v>-9.3087963688328352E-3</v>
      </c>
      <c r="M240" s="113">
        <f t="shared" si="19"/>
        <v>9.1027333277861836E-3</v>
      </c>
      <c r="N240" s="113">
        <f t="shared" si="20"/>
        <v>1.8423904625961725E-2</v>
      </c>
      <c r="Q240" s="227">
        <v>45645</v>
      </c>
      <c r="R240" s="113">
        <f>'Stocks 1 Month Returns'!O240*'Final Portfolio'!$J$3</f>
        <v>-1.9006880285399031E-2</v>
      </c>
      <c r="S240" s="113">
        <f>'Stocks 1 Month Returns'!P240*'Final Portfolio'!$J$4</f>
        <v>1.1272210788763587E-2</v>
      </c>
      <c r="T240" s="113">
        <f>'Stocks 1 Month Returns'!Q240*'Final Portfolio'!$J$6</f>
        <v>6.0565227443052372E-3</v>
      </c>
      <c r="U240" s="113">
        <f>'Stocks 1 Month Returns'!R240*'Final Portfolio'!$J$6</f>
        <v>3.1626199394626832E-3</v>
      </c>
      <c r="V240" s="113">
        <f>'Stocks 1 Month Returns'!S240*'Final Portfolio'!$J$7</f>
        <v>2.4367724534491786E-3</v>
      </c>
      <c r="W240" s="113">
        <f>'Stocks 1 Month Returns'!T240*'Final Portfolio'!$J$8</f>
        <v>-3.19355558908937E-3</v>
      </c>
      <c r="X240" s="113">
        <f>'Stocks 1 Month Returns'!U240*'Final Portfolio'!$J$9</f>
        <v>-7.2790491777918161E-3</v>
      </c>
      <c r="Y240" s="113">
        <f>'Stocks 1 Month Returns'!V240*'Final Portfolio'!$J$10</f>
        <v>-8.1476595136671433E-3</v>
      </c>
      <c r="Z240" s="113">
        <f>'Stocks 1 Month Returns'!W240*'Final Portfolio'!$J$11</f>
        <v>2.5040477412784635E-2</v>
      </c>
      <c r="AA240" s="113">
        <f>'Stocks 1 Month Returns'!X240*'Final Portfolio'!$J$12</f>
        <v>1.3445624402273103E-2</v>
      </c>
      <c r="AB240" s="113">
        <f>'Stocks 1 Month Returns'!Y240*'Final Portfolio'!$J$13</f>
        <v>1.9676724321344263E-2</v>
      </c>
      <c r="AC240" s="113">
        <f t="shared" si="21"/>
        <v>4.346380749643533E-2</v>
      </c>
      <c r="AD240" s="113">
        <f t="shared" si="22"/>
        <v>0.2109448279881678</v>
      </c>
      <c r="AE240" s="113">
        <f t="shared" si="23"/>
        <v>0.29559985284435442</v>
      </c>
      <c r="AI240" s="355">
        <v>236</v>
      </c>
      <c r="AJ240" s="355">
        <f>IF('Optimal Portfolio MAIN'!M238&gt;=0,0,1)</f>
        <v>0</v>
      </c>
      <c r="AK240" s="355">
        <f>IF('Optimal Portfolio MAIN'!N238&gt;=0,0,1)</f>
        <v>0</v>
      </c>
      <c r="AQ240" s="39">
        <v>207</v>
      </c>
      <c r="AR240" s="5">
        <f>IF('Optimal Portfolio MAIN'!AD226&gt;=0,0,1)</f>
        <v>0</v>
      </c>
      <c r="AS240" s="5">
        <f>IF('Optimal Portfolio MAIN'!AE226&gt;=0,0,1)</f>
        <v>0</v>
      </c>
      <c r="AY240" s="372">
        <v>236</v>
      </c>
      <c r="AZ240" s="372">
        <f>IF('Optimal Portfolio MAIN'!M238&gt;=0,0,1)</f>
        <v>0</v>
      </c>
      <c r="BA240" s="372">
        <f>IF('Optimal Portfolio MAIN'!N238&gt;=0,0,1)</f>
        <v>0</v>
      </c>
      <c r="BB240" s="391"/>
      <c r="BC240" s="391"/>
      <c r="BE240" s="39">
        <v>207</v>
      </c>
      <c r="BF240" s="222"/>
      <c r="BG240" s="222"/>
      <c r="BH240" s="400"/>
      <c r="BI240" s="400"/>
      <c r="BM240" s="193">
        <v>236</v>
      </c>
      <c r="BN240" s="366">
        <f ca="1">NORMINV(RAND(),$BR$2,$BR$3)</f>
        <v>-2.0643741179814778E-2</v>
      </c>
      <c r="BO240" s="361">
        <f ca="1">BN240-BN$296</f>
        <v>1.7302921147447047E-3</v>
      </c>
      <c r="BP240" s="367">
        <f ca="1">BN240-BN$301</f>
        <v>1.009800734536917E-2</v>
      </c>
      <c r="BT240" s="193">
        <v>236</v>
      </c>
      <c r="BU240" s="356">
        <f ca="1">IF(BO240&gt;=0,0,1)</f>
        <v>0</v>
      </c>
      <c r="BV240" s="355">
        <f ca="1">IF(BP240&gt;=0,0,1)</f>
        <v>0</v>
      </c>
      <c r="BZ240" s="193">
        <v>236</v>
      </c>
      <c r="CA240" s="368">
        <f ca="1">NORMINV(RAND(),CE$2,CE$3)</f>
        <v>6.6431290358390377E-2</v>
      </c>
      <c r="CB240" s="166">
        <f ca="1">CA240-CA$389</f>
        <v>0.13908290696694231</v>
      </c>
      <c r="CC240" s="166">
        <f ca="1">CA240-CA$394</f>
        <v>0.16731660036421653</v>
      </c>
      <c r="CG240" s="193">
        <v>236</v>
      </c>
      <c r="CH240" s="193">
        <f ca="1">IF(CB240&gt;=0,0,1)</f>
        <v>0</v>
      </c>
      <c r="CI240" s="193">
        <f ca="1">IF(CC240&gt;=0,0,1)</f>
        <v>0</v>
      </c>
    </row>
    <row r="241" spans="1:87" ht="15.6">
      <c r="A241" s="342">
        <v>45840</v>
      </c>
      <c r="B241" s="113">
        <f>'Stocks 1 Day Returns'!B40*'Final Portfolio'!$C$3</f>
        <v>-2.8300291000964962E-3</v>
      </c>
      <c r="C241" s="113">
        <f>'Stocks 1 Day Returns'!C40*'Final Portfolio'!$C$4</f>
        <v>-4.5731569038218178E-4</v>
      </c>
      <c r="D241" s="113">
        <f>'Stocks 1 Day Returns'!D40*'Final Portfolio'!$C$5</f>
        <v>2.7612334671351269E-4</v>
      </c>
      <c r="E241" s="113">
        <f>'Stocks 1 Day Returns'!E40*'Final Portfolio'!$C$6</f>
        <v>-7.9345817086678538E-4</v>
      </c>
      <c r="F241" s="113">
        <f>'Stocks 1 Day Returns'!F40*'Final Portfolio'!$C$7</f>
        <v>2.8308332339188169E-4</v>
      </c>
      <c r="G241" s="113">
        <f>'Stocks 1 Day Returns'!G40*'Final Portfolio'!$C$8</f>
        <v>-1.4286676813757603E-3</v>
      </c>
      <c r="H241" s="113">
        <f>'Stocks 1 Day Returns'!H40*'Final Portfolio'!$C$9</f>
        <v>-2.1117952760516135E-3</v>
      </c>
      <c r="I241" s="113">
        <f>'Stocks 1 Day Returns'!I40*'Final Portfolio'!$C$10</f>
        <v>6.0810054699353747E-4</v>
      </c>
      <c r="J241" s="113">
        <f>'Stocks 1 Day Returns'!J40*'Final Portfolio'!$C$11</f>
        <v>-2.6073728879098821E-3</v>
      </c>
      <c r="K241" s="113">
        <f>'Stocks 1 Day Returns'!K40*'Final Portfolio'!$C$12</f>
        <v>-1.0431226159086872E-3</v>
      </c>
      <c r="L241" s="252">
        <f t="shared" si="18"/>
        <v>-1.0104454205492474E-2</v>
      </c>
      <c r="M241" s="113">
        <f t="shared" si="19"/>
        <v>8.3070754911265445E-3</v>
      </c>
      <c r="N241" s="113">
        <f t="shared" si="20"/>
        <v>1.7628246789302082E-2</v>
      </c>
      <c r="Q241" s="227">
        <v>45646</v>
      </c>
      <c r="R241" s="113">
        <f>'Stocks 1 Month Returns'!O241*'Final Portfolio'!$J$3</f>
        <v>-1.5948780686461907E-2</v>
      </c>
      <c r="S241" s="113">
        <f>'Stocks 1 Month Returns'!P241*'Final Portfolio'!$J$4</f>
        <v>1.3403232045117296E-2</v>
      </c>
      <c r="T241" s="113">
        <f>'Stocks 1 Month Returns'!Q241*'Final Portfolio'!$J$6</f>
        <v>6.909951481196064E-3</v>
      </c>
      <c r="U241" s="113">
        <f>'Stocks 1 Month Returns'!R241*'Final Portfolio'!$J$6</f>
        <v>4.1749417498362718E-3</v>
      </c>
      <c r="V241" s="113">
        <f>'Stocks 1 Month Returns'!S241*'Final Portfolio'!$J$7</f>
        <v>1.7770658529193239E-3</v>
      </c>
      <c r="W241" s="113">
        <f>'Stocks 1 Month Returns'!T241*'Final Portfolio'!$J$8</f>
        <v>-1.0302071685635906E-3</v>
      </c>
      <c r="X241" s="113">
        <f>'Stocks 1 Month Returns'!U241*'Final Portfolio'!$J$9</f>
        <v>-2.8570267279080853E-3</v>
      </c>
      <c r="Y241" s="113">
        <f>'Stocks 1 Month Returns'!V241*'Final Portfolio'!$J$10</f>
        <v>-7.6119952957666341E-3</v>
      </c>
      <c r="Z241" s="113">
        <f>'Stocks 1 Month Returns'!W241*'Final Portfolio'!$J$11</f>
        <v>2.5515337263125295E-2</v>
      </c>
      <c r="AA241" s="113">
        <f>'Stocks 1 Month Returns'!X241*'Final Portfolio'!$J$12</f>
        <v>1.6077587087627226E-2</v>
      </c>
      <c r="AB241" s="113">
        <f>'Stocks 1 Month Returns'!Y241*'Final Portfolio'!$J$13</f>
        <v>3.6247896692563231E-2</v>
      </c>
      <c r="AC241" s="113">
        <f t="shared" si="21"/>
        <v>7.6658002293684496E-2</v>
      </c>
      <c r="AD241" s="113">
        <f t="shared" si="22"/>
        <v>0.24413902278541696</v>
      </c>
      <c r="AE241" s="113">
        <f t="shared" si="23"/>
        <v>0.32879404764160358</v>
      </c>
      <c r="AI241" s="355">
        <v>237</v>
      </c>
      <c r="AJ241" s="355">
        <f>IF('Optimal Portfolio MAIN'!M239&gt;=0,0,1)</f>
        <v>0</v>
      </c>
      <c r="AK241" s="355">
        <f>IF('Optimal Portfolio MAIN'!N239&gt;=0,0,1)</f>
        <v>0</v>
      </c>
      <c r="AQ241" s="39">
        <v>208</v>
      </c>
      <c r="AR241" s="5">
        <f>IF('Optimal Portfolio MAIN'!AD227&gt;=0,0,1)</f>
        <v>0</v>
      </c>
      <c r="AS241" s="5">
        <f>IF('Optimal Portfolio MAIN'!AE227&gt;=0,0,1)</f>
        <v>0</v>
      </c>
      <c r="AY241" s="372">
        <v>237</v>
      </c>
      <c r="AZ241" s="372">
        <f>IF('Optimal Portfolio MAIN'!M239&gt;=0,0,1)</f>
        <v>0</v>
      </c>
      <c r="BA241" s="372">
        <f>IF('Optimal Portfolio MAIN'!N239&gt;=0,0,1)</f>
        <v>0</v>
      </c>
      <c r="BB241" s="391"/>
      <c r="BC241" s="391"/>
      <c r="BE241" s="39">
        <v>208</v>
      </c>
      <c r="BF241" s="222"/>
      <c r="BG241" s="222"/>
      <c r="BH241" s="400"/>
      <c r="BI241" s="400"/>
      <c r="BM241" s="193">
        <v>237</v>
      </c>
      <c r="BN241" s="366">
        <f ca="1">NORMINV(RAND(),$BR$2,$BR$3)</f>
        <v>-2.0455967503944352E-3</v>
      </c>
      <c r="BO241" s="361">
        <f ca="1">BN241-BN$296</f>
        <v>2.0328436544165048E-2</v>
      </c>
      <c r="BP241" s="367">
        <f ca="1">BN241-BN$301</f>
        <v>2.8696151774789513E-2</v>
      </c>
      <c r="BT241" s="193">
        <v>237</v>
      </c>
      <c r="BU241" s="356">
        <f ca="1">IF(BO241&gt;=0,0,1)</f>
        <v>0</v>
      </c>
      <c r="BV241" s="355">
        <f ca="1">IF(BP241&gt;=0,0,1)</f>
        <v>0</v>
      </c>
      <c r="BZ241" s="193">
        <v>237</v>
      </c>
      <c r="CA241" s="368">
        <f ca="1">NORMINV(RAND(),CE$2,CE$3)</f>
        <v>6.3872960823369226E-2</v>
      </c>
      <c r="CB241" s="166">
        <f ca="1">CA241-CA$389</f>
        <v>0.13652457743192117</v>
      </c>
      <c r="CC241" s="166">
        <f ca="1">CA241-CA$394</f>
        <v>0.16475827082919539</v>
      </c>
      <c r="CG241" s="193">
        <v>237</v>
      </c>
      <c r="CH241" s="193">
        <f ca="1">IF(CB241&gt;=0,0,1)</f>
        <v>0</v>
      </c>
      <c r="CI241" s="193">
        <f ca="1">IF(CC241&gt;=0,0,1)</f>
        <v>0</v>
      </c>
    </row>
    <row r="242" spans="1:87" ht="15.6">
      <c r="A242" s="342">
        <v>45841</v>
      </c>
      <c r="B242" s="113">
        <f>'Stocks 1 Day Returns'!B39*'Final Portfolio'!$C$3</f>
        <v>-1.221117197043533E-3</v>
      </c>
      <c r="C242" s="113">
        <f>'Stocks 1 Day Returns'!C39*'Final Portfolio'!$C$4</f>
        <v>-1.292371837500551E-3</v>
      </c>
      <c r="D242" s="113">
        <f>'Stocks 1 Day Returns'!D39*'Final Portfolio'!$C$5</f>
        <v>-5.7313414591758096E-4</v>
      </c>
      <c r="E242" s="113">
        <f>'Stocks 1 Day Returns'!E39*'Final Portfolio'!$C$6</f>
        <v>-6.5130891036330738E-4</v>
      </c>
      <c r="F242" s="113">
        <f>'Stocks 1 Day Returns'!F39*'Final Portfolio'!$C$7</f>
        <v>-8.4611570076873247E-4</v>
      </c>
      <c r="G242" s="113">
        <f>'Stocks 1 Day Returns'!G39*'Final Portfolio'!$C$8</f>
        <v>-9.9139291549236942E-4</v>
      </c>
      <c r="H242" s="113">
        <f>'Stocks 1 Day Returns'!H39*'Final Portfolio'!$C$9</f>
        <v>-2.1085187345507551E-3</v>
      </c>
      <c r="I242" s="113">
        <f>'Stocks 1 Day Returns'!I39*'Final Portfolio'!$C$10</f>
        <v>-5.252009640997734E-4</v>
      </c>
      <c r="J242" s="113">
        <f>'Stocks 1 Day Returns'!J39*'Final Portfolio'!$C$11</f>
        <v>-3.028896536075072E-3</v>
      </c>
      <c r="K242" s="113">
        <f>'Stocks 1 Day Returns'!K39*'Final Portfolio'!$C$12</f>
        <v>-1.8464436977513323E-4</v>
      </c>
      <c r="L242" s="252">
        <f t="shared" si="18"/>
        <v>-1.1422701311586807E-2</v>
      </c>
      <c r="M242" s="113">
        <f t="shared" si="19"/>
        <v>6.9888283850322117E-3</v>
      </c>
      <c r="N242" s="113">
        <f t="shared" si="20"/>
        <v>1.6309999683207753E-2</v>
      </c>
      <c r="Q242" s="227">
        <v>45650</v>
      </c>
      <c r="R242" s="113">
        <f>'Stocks 1 Month Returns'!O242*'Final Portfolio'!$J$3</f>
        <v>-1.5368339114572483E-2</v>
      </c>
      <c r="S242" s="113">
        <f>'Stocks 1 Month Returns'!P242*'Final Portfolio'!$J$4</f>
        <v>1.3104692195435764E-2</v>
      </c>
      <c r="T242" s="113">
        <f>'Stocks 1 Month Returns'!Q242*'Final Portfolio'!$J$6</f>
        <v>6.3120473259984065E-3</v>
      </c>
      <c r="U242" s="113">
        <f>'Stocks 1 Month Returns'!R242*'Final Portfolio'!$J$6</f>
        <v>4.3407103609430031E-3</v>
      </c>
      <c r="V242" s="113">
        <f>'Stocks 1 Month Returns'!S242*'Final Portfolio'!$J$7</f>
        <v>-6.7210868337272964E-4</v>
      </c>
      <c r="W242" s="113">
        <f>'Stocks 1 Month Returns'!T242*'Final Portfolio'!$J$8</f>
        <v>-6.6187339090077457E-3</v>
      </c>
      <c r="X242" s="113">
        <f>'Stocks 1 Month Returns'!U242*'Final Portfolio'!$J$9</f>
        <v>-3.0713680569088983E-3</v>
      </c>
      <c r="Y242" s="113">
        <f>'Stocks 1 Month Returns'!V242*'Final Portfolio'!$J$10</f>
        <v>-8.7910100391748493E-3</v>
      </c>
      <c r="Z242" s="113">
        <f>'Stocks 1 Month Returns'!W242*'Final Portfolio'!$J$11</f>
        <v>2.6794853923696918E-2</v>
      </c>
      <c r="AA242" s="113">
        <f>'Stocks 1 Month Returns'!X242*'Final Portfolio'!$J$12</f>
        <v>1.8774239401258063E-2</v>
      </c>
      <c r="AB242" s="113">
        <f>'Stocks 1 Month Returns'!Y242*'Final Portfolio'!$J$13</f>
        <v>2.9487114793556479E-2</v>
      </c>
      <c r="AC242" s="113">
        <f t="shared" si="21"/>
        <v>6.4292098197851921E-2</v>
      </c>
      <c r="AD242" s="113">
        <f t="shared" si="22"/>
        <v>0.23177311868958439</v>
      </c>
      <c r="AE242" s="113">
        <f t="shared" si="23"/>
        <v>0.31642814354577103</v>
      </c>
      <c r="AI242" s="355">
        <v>238</v>
      </c>
      <c r="AJ242" s="355">
        <f>IF('Optimal Portfolio MAIN'!M240&gt;=0,0,1)</f>
        <v>0</v>
      </c>
      <c r="AK242" s="355">
        <f>IF('Optimal Portfolio MAIN'!N240&gt;=0,0,1)</f>
        <v>0</v>
      </c>
      <c r="AQ242" s="39">
        <v>209</v>
      </c>
      <c r="AR242" s="5">
        <f>IF('Optimal Portfolio MAIN'!AD228&gt;=0,0,1)</f>
        <v>0</v>
      </c>
      <c r="AS242" s="5">
        <f>IF('Optimal Portfolio MAIN'!AE228&gt;=0,0,1)</f>
        <v>0</v>
      </c>
      <c r="AY242" s="372">
        <v>238</v>
      </c>
      <c r="AZ242" s="372">
        <f>IF('Optimal Portfolio MAIN'!M240&gt;=0,0,1)</f>
        <v>0</v>
      </c>
      <c r="BA242" s="372">
        <f>IF('Optimal Portfolio MAIN'!N240&gt;=0,0,1)</f>
        <v>0</v>
      </c>
      <c r="BB242" s="391"/>
      <c r="BC242" s="391"/>
      <c r="BE242" s="39">
        <v>209</v>
      </c>
      <c r="BF242" s="222"/>
      <c r="BG242" s="222"/>
      <c r="BH242" s="400"/>
      <c r="BI242" s="400"/>
      <c r="BM242" s="193">
        <v>238</v>
      </c>
      <c r="BN242" s="366">
        <f ca="1">NORMINV(RAND(),$BR$2,$BR$3)</f>
        <v>-7.3827632872703643E-3</v>
      </c>
      <c r="BO242" s="361">
        <f ca="1">BN242-BN$296</f>
        <v>1.4991270007289118E-2</v>
      </c>
      <c r="BP242" s="367">
        <f ca="1">BN242-BN$301</f>
        <v>2.3358985237913583E-2</v>
      </c>
      <c r="BT242" s="193">
        <v>238</v>
      </c>
      <c r="BU242" s="356">
        <f ca="1">IF(BO242&gt;=0,0,1)</f>
        <v>0</v>
      </c>
      <c r="BV242" s="355">
        <f ca="1">IF(BP242&gt;=0,0,1)</f>
        <v>0</v>
      </c>
      <c r="BZ242" s="193">
        <v>238</v>
      </c>
      <c r="CA242" s="368">
        <f ca="1">NORMINV(RAND(),CE$2,CE$3)</f>
        <v>-2.3160821201079242E-2</v>
      </c>
      <c r="CB242" s="166">
        <f ca="1">CA242-CA$389</f>
        <v>4.9490795407472706E-2</v>
      </c>
      <c r="CC242" s="166">
        <f ca="1">CA242-CA$394</f>
        <v>7.7724488804746916E-2</v>
      </c>
      <c r="CG242" s="193">
        <v>238</v>
      </c>
      <c r="CH242" s="193">
        <f ca="1">IF(CB242&gt;=0,0,1)</f>
        <v>0</v>
      </c>
      <c r="CI242" s="193">
        <f ca="1">IF(CC242&gt;=0,0,1)</f>
        <v>0</v>
      </c>
    </row>
    <row r="243" spans="1:87" ht="15.6">
      <c r="A243" s="342">
        <v>45847</v>
      </c>
      <c r="B243" s="113">
        <f>'Stocks 1 Day Returns'!B38*'Final Portfolio'!$C$3</f>
        <v>-2.8820983834095238E-3</v>
      </c>
      <c r="C243" s="113">
        <f>'Stocks 1 Day Returns'!C38*'Final Portfolio'!$C$4</f>
        <v>-1.8556631689496171E-3</v>
      </c>
      <c r="D243" s="113">
        <f>'Stocks 1 Day Returns'!D38*'Final Portfolio'!$C$5</f>
        <v>-1.1954713716010466E-3</v>
      </c>
      <c r="E243" s="113">
        <f>'Stocks 1 Day Returns'!E38*'Final Portfolio'!$C$6</f>
        <v>-1.3047249223545841E-3</v>
      </c>
      <c r="F243" s="113">
        <f>'Stocks 1 Day Returns'!F38*'Final Portfolio'!$C$7</f>
        <v>-1.4827910081008666E-3</v>
      </c>
      <c r="G243" s="113">
        <f>'Stocks 1 Day Returns'!G38*'Final Portfolio'!$C$8</f>
        <v>-1.5881430010089258E-3</v>
      </c>
      <c r="H243" s="113">
        <f>'Stocks 1 Day Returns'!H38*'Final Portfolio'!$C$9</f>
        <v>-2.0604484115312027E-3</v>
      </c>
      <c r="I243" s="113">
        <f>'Stocks 1 Day Returns'!I38*'Final Portfolio'!$C$10</f>
        <v>-1.7359128018783487E-3</v>
      </c>
      <c r="J243" s="113">
        <f>'Stocks 1 Day Returns'!J38*'Final Portfolio'!$C$11</f>
        <v>-1.2694245200567179E-3</v>
      </c>
      <c r="K243" s="113">
        <f>'Stocks 1 Day Returns'!K38*'Final Portfolio'!$C$12</f>
        <v>-2.4522248557892201E-3</v>
      </c>
      <c r="L243" s="252">
        <f t="shared" si="18"/>
        <v>-1.7826902444680055E-2</v>
      </c>
      <c r="M243" s="113">
        <f t="shared" si="19"/>
        <v>5.846272519389635E-4</v>
      </c>
      <c r="N243" s="113">
        <f t="shared" si="20"/>
        <v>9.9057985501145029E-3</v>
      </c>
      <c r="Q243" s="227">
        <v>45652</v>
      </c>
      <c r="R243" s="113">
        <f>'Stocks 1 Month Returns'!O243*'Final Portfolio'!$J$3</f>
        <v>-1.7455849421347959E-2</v>
      </c>
      <c r="S243" s="113">
        <f>'Stocks 1 Month Returns'!P243*'Final Portfolio'!$J$4</f>
        <v>1.0337900235272521E-2</v>
      </c>
      <c r="T243" s="113">
        <f>'Stocks 1 Month Returns'!Q243*'Final Portfolio'!$J$6</f>
        <v>3.1588727933026918E-3</v>
      </c>
      <c r="U243" s="113">
        <f>'Stocks 1 Month Returns'!R243*'Final Portfolio'!$J$6</f>
        <v>1.0850977666971139E-3</v>
      </c>
      <c r="V243" s="113">
        <f>'Stocks 1 Month Returns'!S243*'Final Portfolio'!$J$7</f>
        <v>-4.8258329285214702E-3</v>
      </c>
      <c r="W243" s="113">
        <f>'Stocks 1 Month Returns'!T243*'Final Portfolio'!$J$8</f>
        <v>-8.088827717400604E-3</v>
      </c>
      <c r="X243" s="113">
        <f>'Stocks 1 Month Returns'!U243*'Final Portfolio'!$J$9</f>
        <v>-1.0096071040282916E-2</v>
      </c>
      <c r="Y243" s="113">
        <f>'Stocks 1 Month Returns'!V243*'Final Portfolio'!$J$10</f>
        <v>-1.1034546895217417E-2</v>
      </c>
      <c r="Z243" s="113">
        <f>'Stocks 1 Month Returns'!W243*'Final Portfolio'!$J$11</f>
        <v>1.9544378975599554E-2</v>
      </c>
      <c r="AA243" s="113">
        <f>'Stocks 1 Month Returns'!X243*'Final Portfolio'!$J$12</f>
        <v>1.5358849187198612E-2</v>
      </c>
      <c r="AB243" s="113">
        <f>'Stocks 1 Month Returns'!Y243*'Final Portfolio'!$J$13</f>
        <v>7.1128505932160913E-4</v>
      </c>
      <c r="AC243" s="113">
        <f t="shared" si="21"/>
        <v>-1.3047439853782691E-3</v>
      </c>
      <c r="AD243" s="113">
        <f t="shared" si="22"/>
        <v>0.16617627650635419</v>
      </c>
      <c r="AE243" s="113">
        <f t="shared" si="23"/>
        <v>0.25083130136254084</v>
      </c>
      <c r="AI243" s="355">
        <v>239</v>
      </c>
      <c r="AJ243" s="355">
        <f>IF('Optimal Portfolio MAIN'!M241&gt;=0,0,1)</f>
        <v>0</v>
      </c>
      <c r="AK243" s="355">
        <f>IF('Optimal Portfolio MAIN'!N241&gt;=0,0,1)</f>
        <v>0</v>
      </c>
      <c r="AQ243" s="39">
        <v>210</v>
      </c>
      <c r="AR243" s="5">
        <f>IF('Optimal Portfolio MAIN'!AD229&gt;=0,0,1)</f>
        <v>0</v>
      </c>
      <c r="AS243" s="5">
        <f>IF('Optimal Portfolio MAIN'!AE229&gt;=0,0,1)</f>
        <v>0</v>
      </c>
      <c r="AY243" s="372">
        <v>239</v>
      </c>
      <c r="AZ243" s="372">
        <f>IF('Optimal Portfolio MAIN'!M241&gt;=0,0,1)</f>
        <v>0</v>
      </c>
      <c r="BA243" s="372">
        <f>IF('Optimal Portfolio MAIN'!N241&gt;=0,0,1)</f>
        <v>0</v>
      </c>
      <c r="BB243" s="391"/>
      <c r="BC243" s="391"/>
      <c r="BE243" s="39">
        <v>210</v>
      </c>
      <c r="BF243" s="222"/>
      <c r="BG243" s="222"/>
      <c r="BH243" s="400"/>
      <c r="BI243" s="400"/>
      <c r="BM243" s="193">
        <v>239</v>
      </c>
      <c r="BN243" s="366">
        <f ca="1">NORMINV(RAND(),$BR$2,$BR$3)</f>
        <v>-5.8512330596139032E-3</v>
      </c>
      <c r="BO243" s="361">
        <f ca="1">BN243-BN$296</f>
        <v>1.6522800234945581E-2</v>
      </c>
      <c r="BP243" s="367">
        <f ca="1">BN243-BN$301</f>
        <v>2.4890515465570043E-2</v>
      </c>
      <c r="BT243" s="193">
        <v>239</v>
      </c>
      <c r="BU243" s="356">
        <f ca="1">IF(BO243&gt;=0,0,1)</f>
        <v>0</v>
      </c>
      <c r="BV243" s="355">
        <f ca="1">IF(BP243&gt;=0,0,1)</f>
        <v>0</v>
      </c>
      <c r="BZ243" s="193">
        <v>239</v>
      </c>
      <c r="CA243" s="368">
        <f ca="1">NORMINV(RAND(),CE$2,CE$3)</f>
        <v>-1.3793669346881846E-2</v>
      </c>
      <c r="CB243" s="166">
        <f ca="1">CA243-CA$389</f>
        <v>5.8857947261670103E-2</v>
      </c>
      <c r="CC243" s="166">
        <f ca="1">CA243-CA$394</f>
        <v>8.7091640658944314E-2</v>
      </c>
      <c r="CG243" s="193">
        <v>239</v>
      </c>
      <c r="CH243" s="193">
        <f ca="1">IF(CB243&gt;=0,0,1)</f>
        <v>0</v>
      </c>
      <c r="CI243" s="193">
        <f ca="1">IF(CC243&gt;=0,0,1)</f>
        <v>0</v>
      </c>
    </row>
    <row r="244" spans="1:87" ht="15.6">
      <c r="A244" s="342">
        <v>45848</v>
      </c>
      <c r="B244" s="113">
        <f>'Stocks 1 Day Returns'!B37*'Final Portfolio'!$C$3</f>
        <v>-1.1693902041418269E-3</v>
      </c>
      <c r="C244" s="113">
        <f>'Stocks 1 Day Returns'!C37*'Final Portfolio'!$C$4</f>
        <v>1.9859198257403897E-4</v>
      </c>
      <c r="D244" s="113">
        <f>'Stocks 1 Day Returns'!D37*'Final Portfolio'!$C$5</f>
        <v>2.8934977105197655E-4</v>
      </c>
      <c r="E244" s="113">
        <f>'Stocks 1 Day Returns'!E37*'Final Portfolio'!$C$6</f>
        <v>6.9604028776248941E-5</v>
      </c>
      <c r="F244" s="113">
        <f>'Stocks 1 Day Returns'!F37*'Final Portfolio'!$C$7</f>
        <v>1.814902229969828E-5</v>
      </c>
      <c r="G244" s="113">
        <f>'Stocks 1 Day Returns'!G37*'Final Portfolio'!$C$8</f>
        <v>9.4505480031262354E-4</v>
      </c>
      <c r="H244" s="113">
        <f>'Stocks 1 Day Returns'!H37*'Final Portfolio'!$C$9</f>
        <v>2.9756243886594811E-4</v>
      </c>
      <c r="I244" s="113">
        <f>'Stocks 1 Day Returns'!I37*'Final Portfolio'!$C$10</f>
        <v>-1.2695975795861047E-3</v>
      </c>
      <c r="J244" s="113">
        <f>'Stocks 1 Day Returns'!J37*'Final Portfolio'!$C$11</f>
        <v>-6.0267038381122014E-4</v>
      </c>
      <c r="K244" s="113">
        <f>'Stocks 1 Day Returns'!K37*'Final Portfolio'!$C$12</f>
        <v>2.41225354656871E-5</v>
      </c>
      <c r="L244" s="252">
        <f t="shared" si="18"/>
        <v>-1.1992235881929303E-3</v>
      </c>
      <c r="M244" s="113">
        <f t="shared" si="19"/>
        <v>1.7212306108426088E-2</v>
      </c>
      <c r="N244" s="113">
        <f t="shared" si="20"/>
        <v>2.6533477406601627E-2</v>
      </c>
      <c r="Q244" s="227">
        <v>45653</v>
      </c>
      <c r="R244" s="113">
        <f>'Stocks 1 Month Returns'!O244*'Final Portfolio'!$J$3</f>
        <v>-1.9301975955359499E-2</v>
      </c>
      <c r="S244" s="113">
        <f>'Stocks 1 Month Returns'!P244*'Final Portfolio'!$J$4</f>
        <v>3.5598634317357833E-3</v>
      </c>
      <c r="T244" s="113">
        <f>'Stocks 1 Month Returns'!Q244*'Final Portfolio'!$J$6</f>
        <v>-3.0618520255804873E-3</v>
      </c>
      <c r="U244" s="113">
        <f>'Stocks 1 Month Returns'!R244*'Final Portfolio'!$J$6</f>
        <v>-3.4900942450657268E-3</v>
      </c>
      <c r="V244" s="113">
        <f>'Stocks 1 Month Returns'!S244*'Final Portfolio'!$J$7</f>
        <v>-9.9116346351515242E-3</v>
      </c>
      <c r="W244" s="113">
        <f>'Stocks 1 Month Returns'!T244*'Final Portfolio'!$J$8</f>
        <v>-1.1532443181183884E-2</v>
      </c>
      <c r="X244" s="113">
        <f>'Stocks 1 Month Returns'!U244*'Final Portfolio'!$J$9</f>
        <v>-6.3415502407944621E-3</v>
      </c>
      <c r="Y244" s="113">
        <f>'Stocks 1 Month Returns'!V244*'Final Portfolio'!$J$10</f>
        <v>-1.3765174634145873E-2</v>
      </c>
      <c r="Z244" s="113">
        <f>'Stocks 1 Month Returns'!W244*'Final Portfolio'!$J$11</f>
        <v>1.4604595525072228E-2</v>
      </c>
      <c r="AA244" s="113">
        <f>'Stocks 1 Month Returns'!X244*'Final Portfolio'!$J$12</f>
        <v>3.2052973534409902E-3</v>
      </c>
      <c r="AB244" s="113">
        <f>'Stocks 1 Month Returns'!Y244*'Final Portfolio'!$J$13</f>
        <v>-5.2010972755163198E-2</v>
      </c>
      <c r="AC244" s="113">
        <f t="shared" si="21"/>
        <v>-9.8045941362195646E-2</v>
      </c>
      <c r="AD244" s="113">
        <f t="shared" si="22"/>
        <v>6.9435079129536822E-2</v>
      </c>
      <c r="AE244" s="113">
        <f t="shared" si="23"/>
        <v>0.15409010398572348</v>
      </c>
      <c r="AI244" s="355">
        <v>240</v>
      </c>
      <c r="AJ244" s="355">
        <f>IF('Optimal Portfolio MAIN'!M242&gt;=0,0,1)</f>
        <v>0</v>
      </c>
      <c r="AK244" s="355">
        <f>IF('Optimal Portfolio MAIN'!N242&gt;=0,0,1)</f>
        <v>0</v>
      </c>
      <c r="AQ244" s="39">
        <v>211</v>
      </c>
      <c r="AR244" s="5">
        <f>IF('Optimal Portfolio MAIN'!AD230&gt;=0,0,1)</f>
        <v>0</v>
      </c>
      <c r="AS244" s="5">
        <f>IF('Optimal Portfolio MAIN'!AE230&gt;=0,0,1)</f>
        <v>0</v>
      </c>
      <c r="AY244" s="372">
        <v>240</v>
      </c>
      <c r="AZ244" s="372">
        <f>IF('Optimal Portfolio MAIN'!M242&gt;=0,0,1)</f>
        <v>0</v>
      </c>
      <c r="BA244" s="372">
        <f>IF('Optimal Portfolio MAIN'!N242&gt;=0,0,1)</f>
        <v>0</v>
      </c>
      <c r="BB244" s="391"/>
      <c r="BC244" s="391"/>
      <c r="BE244" s="39">
        <v>211</v>
      </c>
      <c r="BF244" s="222"/>
      <c r="BG244" s="222"/>
      <c r="BH244" s="400"/>
      <c r="BI244" s="400"/>
      <c r="BM244" s="193">
        <v>240</v>
      </c>
      <c r="BN244" s="366">
        <f ca="1">NORMINV(RAND(),$BR$2,$BR$3)</f>
        <v>6.4825929323143686E-3</v>
      </c>
      <c r="BO244" s="361">
        <f ca="1">BN244-BN$296</f>
        <v>2.8856626226873849E-2</v>
      </c>
      <c r="BP244" s="367">
        <f ca="1">BN244-BN$301</f>
        <v>3.7224341457498318E-2</v>
      </c>
      <c r="BT244" s="193">
        <v>240</v>
      </c>
      <c r="BU244" s="356">
        <f ca="1">IF(BO244&gt;=0,0,1)</f>
        <v>0</v>
      </c>
      <c r="BV244" s="355">
        <f ca="1">IF(BP244&gt;=0,0,1)</f>
        <v>0</v>
      </c>
      <c r="BZ244" s="193">
        <v>240</v>
      </c>
      <c r="CA244" s="368">
        <f ca="1">NORMINV(RAND(),CE$2,CE$3)</f>
        <v>-6.0897332628731767E-2</v>
      </c>
      <c r="CB244" s="166">
        <f ca="1">CA244-CA$389</f>
        <v>1.1754283979820181E-2</v>
      </c>
      <c r="CC244" s="166">
        <f ca="1">CA244-CA$394</f>
        <v>3.9987977377094398E-2</v>
      </c>
      <c r="CG244" s="193">
        <v>240</v>
      </c>
      <c r="CH244" s="193">
        <f ca="1">IF(CB244&gt;=0,0,1)</f>
        <v>0</v>
      </c>
      <c r="CI244" s="193">
        <f ca="1">IF(CC244&gt;=0,0,1)</f>
        <v>0</v>
      </c>
    </row>
    <row r="245" spans="1:87" ht="15.6">
      <c r="A245" s="342">
        <v>45849</v>
      </c>
      <c r="B245" s="113">
        <f>'Stocks 1 Day Returns'!B36*'Final Portfolio'!$C$3</f>
        <v>3.6543502551282357E-4</v>
      </c>
      <c r="C245" s="113">
        <f>'Stocks 1 Day Returns'!C36*'Final Portfolio'!$C$4</f>
        <v>-2.1000141402667259E-4</v>
      </c>
      <c r="D245" s="113">
        <f>'Stocks 1 Day Returns'!D36*'Final Portfolio'!$C$5</f>
        <v>-3.9781319165322791E-4</v>
      </c>
      <c r="E245" s="113">
        <f>'Stocks 1 Day Returns'!E36*'Final Portfolio'!$C$6</f>
        <v>2.9091389126636444E-5</v>
      </c>
      <c r="F245" s="113">
        <f>'Stocks 1 Day Returns'!F36*'Final Portfolio'!$C$7</f>
        <v>-8.1892731847743919E-4</v>
      </c>
      <c r="G245" s="113">
        <f>'Stocks 1 Day Returns'!G36*'Final Portfolio'!$C$8</f>
        <v>-6.3043473605418616E-4</v>
      </c>
      <c r="H245" s="113">
        <f>'Stocks 1 Day Returns'!H36*'Final Portfolio'!$C$9</f>
        <v>-3.8068388228760131E-4</v>
      </c>
      <c r="I245" s="113">
        <f>'Stocks 1 Day Returns'!I36*'Final Portfolio'!$C$10</f>
        <v>-5.5090337338623225E-4</v>
      </c>
      <c r="J245" s="113">
        <f>'Stocks 1 Day Returns'!J36*'Final Portfolio'!$C$11</f>
        <v>-4.9212550670807203E-4</v>
      </c>
      <c r="K245" s="113">
        <f>'Stocks 1 Day Returns'!K36*'Final Portfolio'!$C$12</f>
        <v>-3.3048665402779509E-4</v>
      </c>
      <c r="L245" s="252">
        <f t="shared" si="18"/>
        <v>-3.4168496619817667E-3</v>
      </c>
      <c r="M245" s="113">
        <f t="shared" si="19"/>
        <v>1.4994680034637251E-2</v>
      </c>
      <c r="N245" s="113">
        <f t="shared" si="20"/>
        <v>2.4315851332812791E-2</v>
      </c>
      <c r="Q245" s="227">
        <v>45667</v>
      </c>
      <c r="R245" s="113">
        <f>'Stocks 1 Month Returns'!O245*'Final Portfolio'!$J$3</f>
        <v>-2.1161848644190375E-2</v>
      </c>
      <c r="S245" s="113">
        <f>'Stocks 1 Month Returns'!P245*'Final Portfolio'!$J$4</f>
        <v>-1.6561709624406916E-3</v>
      </c>
      <c r="T245" s="113">
        <f>'Stocks 1 Month Returns'!Q245*'Final Portfolio'!$J$6</f>
        <v>-2.8526735018430485E-3</v>
      </c>
      <c r="U245" s="113">
        <f>'Stocks 1 Month Returns'!R245*'Final Portfolio'!$J$6</f>
        <v>-2.8312833619821643E-3</v>
      </c>
      <c r="V245" s="113">
        <f>'Stocks 1 Month Returns'!S245*'Final Portfolio'!$J$7</f>
        <v>-1.3059604013630289E-2</v>
      </c>
      <c r="W245" s="113">
        <f>'Stocks 1 Month Returns'!T245*'Final Portfolio'!$J$8</f>
        <v>-1.3117177677001003E-2</v>
      </c>
      <c r="X245" s="113">
        <f>'Stocks 1 Month Returns'!U245*'Final Portfolio'!$J$9</f>
        <v>-1.5057302224192898E-2</v>
      </c>
      <c r="Y245" s="113">
        <f>'Stocks 1 Month Returns'!V245*'Final Portfolio'!$J$10</f>
        <v>-7.2210057853855248E-3</v>
      </c>
      <c r="Z245" s="113">
        <f>'Stocks 1 Month Returns'!W245*'Final Portfolio'!$J$11</f>
        <v>9.8859782505713381E-3</v>
      </c>
      <c r="AA245" s="113">
        <f>'Stocks 1 Month Returns'!X245*'Final Portfolio'!$J$12</f>
        <v>3.9719194056765496E-3</v>
      </c>
      <c r="AB245" s="113">
        <f>'Stocks 1 Month Returns'!Y245*'Final Portfolio'!$J$13</f>
        <v>-5.4227331774061582E-2</v>
      </c>
      <c r="AC245" s="113">
        <f t="shared" si="21"/>
        <v>-0.1173265002884797</v>
      </c>
      <c r="AD245" s="113">
        <f t="shared" si="22"/>
        <v>5.015452020325277E-2</v>
      </c>
      <c r="AE245" s="113">
        <f t="shared" si="23"/>
        <v>0.13480954505943943</v>
      </c>
      <c r="AI245" s="355">
        <v>241</v>
      </c>
      <c r="AJ245" s="355">
        <f>IF('Optimal Portfolio MAIN'!M243&gt;=0,0,1)</f>
        <v>0</v>
      </c>
      <c r="AK245" s="355">
        <f>IF('Optimal Portfolio MAIN'!N243&gt;=0,0,1)</f>
        <v>0</v>
      </c>
      <c r="AQ245" s="39">
        <v>212</v>
      </c>
      <c r="AR245" s="5">
        <f>IF('Optimal Portfolio MAIN'!AD231&gt;=0,0,1)</f>
        <v>0</v>
      </c>
      <c r="AS245" s="5">
        <f>IF('Optimal Portfolio MAIN'!AE231&gt;=0,0,1)</f>
        <v>0</v>
      </c>
      <c r="AY245" s="372">
        <v>241</v>
      </c>
      <c r="AZ245" s="372">
        <f>IF('Optimal Portfolio MAIN'!M243&gt;=0,0,1)</f>
        <v>0</v>
      </c>
      <c r="BA245" s="372">
        <f>IF('Optimal Portfolio MAIN'!N243&gt;=0,0,1)</f>
        <v>0</v>
      </c>
      <c r="BB245" s="391"/>
      <c r="BC245" s="391"/>
      <c r="BE245" s="39">
        <v>212</v>
      </c>
      <c r="BF245" s="222"/>
      <c r="BG245" s="222"/>
      <c r="BH245" s="400"/>
      <c r="BI245" s="400"/>
      <c r="BM245" s="193">
        <v>241</v>
      </c>
      <c r="BN245" s="366">
        <f ca="1">NORMINV(RAND(),$BR$2,$BR$3)</f>
        <v>-2.6458159644831808E-2</v>
      </c>
      <c r="BO245" s="361">
        <f ca="1">BN245-BN$296</f>
        <v>-4.0841263502723255E-3</v>
      </c>
      <c r="BP245" s="367">
        <f ca="1">BN245-BN$301</f>
        <v>4.2835888803521398E-3</v>
      </c>
      <c r="BT245" s="193">
        <v>241</v>
      </c>
      <c r="BU245" s="356">
        <f ca="1">IF(BO245&gt;=0,0,1)</f>
        <v>1</v>
      </c>
      <c r="BV245" s="355">
        <f ca="1">IF(BP245&gt;=0,0,1)</f>
        <v>0</v>
      </c>
      <c r="BZ245" s="193">
        <v>241</v>
      </c>
      <c r="CA245" s="368">
        <f ca="1">NORMINV(RAND(),CE$2,CE$3)</f>
        <v>1.5255935750015243E-3</v>
      </c>
      <c r="CB245" s="166">
        <f ca="1">CA245-CA$389</f>
        <v>7.4177210183553471E-2</v>
      </c>
      <c r="CC245" s="166">
        <f ca="1">CA245-CA$394</f>
        <v>0.10241090358082769</v>
      </c>
      <c r="CG245" s="193">
        <v>241</v>
      </c>
      <c r="CH245" s="193">
        <f ca="1">IF(CB245&gt;=0,0,1)</f>
        <v>0</v>
      </c>
      <c r="CI245" s="193">
        <f ca="1">IF(CC245&gt;=0,0,1)</f>
        <v>0</v>
      </c>
    </row>
    <row r="246" spans="1:87" ht="15.6">
      <c r="A246" s="342">
        <v>45854</v>
      </c>
      <c r="B246" s="113">
        <f>'Stocks 1 Day Returns'!B35*'Final Portfolio'!$C$3</f>
        <v>5.4733773794465538E-3</v>
      </c>
      <c r="C246" s="113">
        <f>'Stocks 1 Day Returns'!C35*'Final Portfolio'!$C$4</f>
        <v>7.8830126200163159E-4</v>
      </c>
      <c r="D246" s="113">
        <f>'Stocks 1 Day Returns'!D35*'Final Portfolio'!$C$5</f>
        <v>1.5489453499116413E-3</v>
      </c>
      <c r="E246" s="113">
        <f>'Stocks 1 Day Returns'!E35*'Final Portfolio'!$C$6</f>
        <v>2.011162477800239E-3</v>
      </c>
      <c r="F246" s="113">
        <f>'Stocks 1 Day Returns'!F35*'Final Portfolio'!$C$7</f>
        <v>3.0264620267956622E-4</v>
      </c>
      <c r="G246" s="113">
        <f>'Stocks 1 Day Returns'!G35*'Final Portfolio'!$C$8</f>
        <v>1.5420461861751144E-3</v>
      </c>
      <c r="H246" s="113">
        <f>'Stocks 1 Day Returns'!H35*'Final Portfolio'!$C$9</f>
        <v>7.1551538308733508E-4</v>
      </c>
      <c r="I246" s="113">
        <f>'Stocks 1 Day Returns'!I35*'Final Portfolio'!$C$10</f>
        <v>1.5007248495942415E-3</v>
      </c>
      <c r="J246" s="113">
        <f>'Stocks 1 Day Returns'!J35*'Final Portfolio'!$C$11</f>
        <v>7.4425073408429293E-4</v>
      </c>
      <c r="K246" s="113">
        <f>'Stocks 1 Day Returns'!K35*'Final Portfolio'!$C$12</f>
        <v>1.1616891644791406E-3</v>
      </c>
      <c r="L246" s="252">
        <f t="shared" si="18"/>
        <v>1.5788658989259758E-2</v>
      </c>
      <c r="M246" s="113">
        <f t="shared" si="19"/>
        <v>3.4200188685878777E-2</v>
      </c>
      <c r="N246" s="113">
        <f t="shared" si="20"/>
        <v>4.352135998405432E-2</v>
      </c>
      <c r="Q246" s="227">
        <v>45671</v>
      </c>
      <c r="R246" s="113">
        <f>'Stocks 1 Month Returns'!O246*'Final Portfolio'!$J$3</f>
        <v>-2.517156175475075E-2</v>
      </c>
      <c r="S246" s="113">
        <f>'Stocks 1 Month Returns'!P246*'Final Portfolio'!$J$4</f>
        <v>-7.0821734222651809E-3</v>
      </c>
      <c r="T246" s="113">
        <f>'Stocks 1 Month Returns'!Q246*'Final Portfolio'!$J$6</f>
        <v>-6.3950862088571463E-3</v>
      </c>
      <c r="U246" s="113">
        <f>'Stocks 1 Month Returns'!R246*'Final Portfolio'!$J$6</f>
        <v>-4.8636995804271169E-3</v>
      </c>
      <c r="V246" s="113">
        <f>'Stocks 1 Month Returns'!S246*'Final Portfolio'!$J$7</f>
        <v>-1.7849050785004473E-2</v>
      </c>
      <c r="W246" s="113">
        <f>'Stocks 1 Month Returns'!T246*'Final Portfolio'!$J$8</f>
        <v>-1.4027034709352626E-2</v>
      </c>
      <c r="X246" s="113">
        <f>'Stocks 1 Month Returns'!U246*'Final Portfolio'!$J$9</f>
        <v>-1.693195325899155E-2</v>
      </c>
      <c r="Y246" s="113">
        <f>'Stocks 1 Month Returns'!V246*'Final Portfolio'!$J$10</f>
        <v>-8.2630044171252918E-3</v>
      </c>
      <c r="Z246" s="113">
        <f>'Stocks 1 Month Returns'!W246*'Final Portfolio'!$J$11</f>
        <v>7.1316049906140495E-4</v>
      </c>
      <c r="AA246" s="113">
        <f>'Stocks 1 Month Returns'!X246*'Final Portfolio'!$J$12</f>
        <v>-2.0014991793756319E-3</v>
      </c>
      <c r="AB246" s="113">
        <f>'Stocks 1 Month Returns'!Y246*'Final Portfolio'!$J$13</f>
        <v>-9.2135491190768803E-2</v>
      </c>
      <c r="AC246" s="113">
        <f t="shared" si="21"/>
        <v>-0.19400739400785716</v>
      </c>
      <c r="AD246" s="113">
        <f t="shared" si="22"/>
        <v>-2.6526373516124691E-2</v>
      </c>
      <c r="AE246" s="113">
        <f t="shared" si="23"/>
        <v>5.8128651340061954E-2</v>
      </c>
      <c r="AI246" s="355">
        <v>242</v>
      </c>
      <c r="AJ246" s="355">
        <f>IF('Optimal Portfolio MAIN'!M244&gt;=0,0,1)</f>
        <v>0</v>
      </c>
      <c r="AK246" s="355">
        <f>IF('Optimal Portfolio MAIN'!N244&gt;=0,0,1)</f>
        <v>0</v>
      </c>
      <c r="AQ246" s="39">
        <v>213</v>
      </c>
      <c r="AR246" s="5">
        <f>IF('Optimal Portfolio MAIN'!AD232&gt;=0,0,1)</f>
        <v>0</v>
      </c>
      <c r="AS246" s="5">
        <f>IF('Optimal Portfolio MAIN'!AE232&gt;=0,0,1)</f>
        <v>0</v>
      </c>
      <c r="AY246" s="372">
        <v>242</v>
      </c>
      <c r="AZ246" s="372">
        <f>IF('Optimal Portfolio MAIN'!M244&gt;=0,0,1)</f>
        <v>0</v>
      </c>
      <c r="BA246" s="372">
        <f>IF('Optimal Portfolio MAIN'!N244&gt;=0,0,1)</f>
        <v>0</v>
      </c>
      <c r="BB246" s="391"/>
      <c r="BC246" s="391"/>
      <c r="BE246" s="39">
        <v>213</v>
      </c>
      <c r="BF246" s="222"/>
      <c r="BG246" s="222"/>
      <c r="BH246" s="400"/>
      <c r="BI246" s="400"/>
      <c r="BM246" s="193">
        <v>242</v>
      </c>
      <c r="BN246" s="366">
        <f ca="1">NORMINV(RAND(),$BR$2,$BR$3)</f>
        <v>3.4351993197721444E-3</v>
      </c>
      <c r="BO246" s="361">
        <f ca="1">BN246-BN$296</f>
        <v>2.5809232614331629E-2</v>
      </c>
      <c r="BP246" s="367">
        <f ca="1">BN246-BN$301</f>
        <v>3.417694784495609E-2</v>
      </c>
      <c r="BT246" s="193">
        <v>242</v>
      </c>
      <c r="BU246" s="356">
        <f ca="1">IF(BO246&gt;=0,0,1)</f>
        <v>0</v>
      </c>
      <c r="BV246" s="355">
        <f ca="1">IF(BP246&gt;=0,0,1)</f>
        <v>0</v>
      </c>
      <c r="BZ246" s="193">
        <v>242</v>
      </c>
      <c r="CA246" s="368">
        <f ca="1">NORMINV(RAND(),CE$2,CE$3)</f>
        <v>1.1025756625789888E-2</v>
      </c>
      <c r="CB246" s="166">
        <f ca="1">CA246-CA$389</f>
        <v>8.3677373234341837E-2</v>
      </c>
      <c r="CC246" s="166">
        <f ca="1">CA246-CA$394</f>
        <v>0.11191106663161605</v>
      </c>
      <c r="CG246" s="193">
        <v>242</v>
      </c>
      <c r="CH246" s="193">
        <f ca="1">IF(CB246&gt;=0,0,1)</f>
        <v>0</v>
      </c>
      <c r="CI246" s="193">
        <f ca="1">IF(CC246&gt;=0,0,1)</f>
        <v>0</v>
      </c>
    </row>
    <row r="247" spans="1:87" ht="15.6">
      <c r="A247" s="342">
        <v>45855</v>
      </c>
      <c r="B247" s="113">
        <f>'Stocks 1 Day Returns'!B34*'Final Portfolio'!$C$3</f>
        <v>5.1975603070877697E-3</v>
      </c>
      <c r="C247" s="113">
        <f>'Stocks 1 Day Returns'!C34*'Final Portfolio'!$C$4</f>
        <v>2.4875608662211724E-4</v>
      </c>
      <c r="D247" s="113">
        <f>'Stocks 1 Day Returns'!D34*'Final Portfolio'!$C$5</f>
        <v>1.0298821225284494E-3</v>
      </c>
      <c r="E247" s="113">
        <f>'Stocks 1 Day Returns'!E34*'Final Portfolio'!$C$6</f>
        <v>1.3693028466057688E-4</v>
      </c>
      <c r="F247" s="113">
        <f>'Stocks 1 Day Returns'!F34*'Final Portfolio'!$C$7</f>
        <v>1.0604717765923621E-3</v>
      </c>
      <c r="G247" s="113">
        <f>'Stocks 1 Day Returns'!G34*'Final Portfolio'!$C$8</f>
        <v>7.2541233558828691E-4</v>
      </c>
      <c r="H247" s="113">
        <f>'Stocks 1 Day Returns'!H34*'Final Portfolio'!$C$9</f>
        <v>2.3044289965241304E-3</v>
      </c>
      <c r="I247" s="113">
        <f>'Stocks 1 Day Returns'!I34*'Final Portfolio'!$C$10</f>
        <v>5.9480755513707567E-4</v>
      </c>
      <c r="J247" s="113">
        <f>'Stocks 1 Day Returns'!J34*'Final Portfolio'!$C$11</f>
        <v>9.3256081849023786E-4</v>
      </c>
      <c r="K247" s="113">
        <f>'Stocks 1 Day Returns'!K34*'Final Portfolio'!$C$12</f>
        <v>1.4883431947942507E-3</v>
      </c>
      <c r="L247" s="252">
        <f t="shared" si="18"/>
        <v>1.3719153478025256E-2</v>
      </c>
      <c r="M247" s="113">
        <f t="shared" si="19"/>
        <v>3.2130683174644278E-2</v>
      </c>
      <c r="N247" s="113">
        <f t="shared" si="20"/>
        <v>4.1451854472819814E-2</v>
      </c>
      <c r="Q247" s="227">
        <v>45672</v>
      </c>
      <c r="R247" s="113">
        <f>'Stocks 1 Month Returns'!O247*'Final Portfolio'!$J$3</f>
        <v>-1.5299257192957461E-2</v>
      </c>
      <c r="S247" s="113">
        <f>'Stocks 1 Month Returns'!P247*'Final Portfolio'!$J$4</f>
        <v>-4.8498794414965881E-3</v>
      </c>
      <c r="T247" s="113">
        <f>'Stocks 1 Month Returns'!Q247*'Final Portfolio'!$J$6</f>
        <v>-3.6656282315496915E-3</v>
      </c>
      <c r="U247" s="113">
        <f>'Stocks 1 Month Returns'!R247*'Final Portfolio'!$J$6</f>
        <v>-2.1409914058164148E-3</v>
      </c>
      <c r="V247" s="113">
        <f>'Stocks 1 Month Returns'!S247*'Final Portfolio'!$J$7</f>
        <v>-1.3444112025023269E-2</v>
      </c>
      <c r="W247" s="113">
        <f>'Stocks 1 Month Returns'!T247*'Final Portfolio'!$J$8</f>
        <v>-5.6235424206690036E-3</v>
      </c>
      <c r="X247" s="113">
        <f>'Stocks 1 Month Returns'!U247*'Final Portfolio'!$J$9</f>
        <v>-8.415338157766095E-3</v>
      </c>
      <c r="Y247" s="113">
        <f>'Stocks 1 Month Returns'!V247*'Final Portfolio'!$J$10</f>
        <v>-5.0646253350678395E-3</v>
      </c>
      <c r="Z247" s="113">
        <f>'Stocks 1 Month Returns'!W247*'Final Portfolio'!$J$11</f>
        <v>3.486262456094891E-3</v>
      </c>
      <c r="AA247" s="113">
        <f>'Stocks 1 Month Returns'!X247*'Final Portfolio'!$J$12</f>
        <v>1.0928761331901748E-3</v>
      </c>
      <c r="AB247" s="113">
        <f>'Stocks 1 Month Returns'!Y247*'Final Portfolio'!$J$13</f>
        <v>-5.0823413409645246E-2</v>
      </c>
      <c r="AC247" s="113">
        <f t="shared" si="21"/>
        <v>-0.10474764903070655</v>
      </c>
      <c r="AD247" s="113">
        <f t="shared" si="22"/>
        <v>6.2733371461025922E-2</v>
      </c>
      <c r="AE247" s="113">
        <f t="shared" si="23"/>
        <v>0.14738839631721257</v>
      </c>
      <c r="AI247" s="355">
        <v>243</v>
      </c>
      <c r="AJ247" s="355">
        <f>IF('Optimal Portfolio MAIN'!M245&gt;=0,0,1)</f>
        <v>0</v>
      </c>
      <c r="AK247" s="355">
        <f>IF('Optimal Portfolio MAIN'!N245&gt;=0,0,1)</f>
        <v>0</v>
      </c>
      <c r="AQ247" s="39">
        <v>214</v>
      </c>
      <c r="AR247" s="5">
        <f>IF('Optimal Portfolio MAIN'!AD233&gt;=0,0,1)</f>
        <v>0</v>
      </c>
      <c r="AS247" s="5">
        <f>IF('Optimal Portfolio MAIN'!AE233&gt;=0,0,1)</f>
        <v>0</v>
      </c>
      <c r="AY247" s="372">
        <v>243</v>
      </c>
      <c r="AZ247" s="372">
        <f>IF('Optimal Portfolio MAIN'!M245&gt;=0,0,1)</f>
        <v>0</v>
      </c>
      <c r="BA247" s="372">
        <f>IF('Optimal Portfolio MAIN'!N245&gt;=0,0,1)</f>
        <v>0</v>
      </c>
      <c r="BB247" s="391"/>
      <c r="BC247" s="391"/>
      <c r="BE247" s="39">
        <v>214</v>
      </c>
      <c r="BF247" s="222"/>
      <c r="BG247" s="222"/>
      <c r="BH247" s="400"/>
      <c r="BI247" s="400"/>
      <c r="BM247" s="193">
        <v>243</v>
      </c>
      <c r="BN247" s="366">
        <f ca="1">NORMINV(RAND(),$BR$2,$BR$3)</f>
        <v>2.0795145464398656E-2</v>
      </c>
      <c r="BO247" s="361">
        <f ca="1">BN247-BN$296</f>
        <v>4.3169178758958135E-2</v>
      </c>
      <c r="BP247" s="367">
        <f ca="1">BN247-BN$301</f>
        <v>5.1536893989582604E-2</v>
      </c>
      <c r="BT247" s="193">
        <v>243</v>
      </c>
      <c r="BU247" s="356">
        <f ca="1">IF(BO247&gt;=0,0,1)</f>
        <v>0</v>
      </c>
      <c r="BV247" s="355">
        <f ca="1">IF(BP247&gt;=0,0,1)</f>
        <v>0</v>
      </c>
      <c r="BZ247" s="193">
        <v>243</v>
      </c>
      <c r="CA247" s="368">
        <f ca="1">NORMINV(RAND(),CE$2,CE$3)</f>
        <v>0.10201573576139694</v>
      </c>
      <c r="CB247" s="166">
        <f ca="1">CA247-CA$389</f>
        <v>0.1746673523699489</v>
      </c>
      <c r="CC247" s="166">
        <f ca="1">CA247-CA$394</f>
        <v>0.20290104576722312</v>
      </c>
      <c r="CG247" s="193">
        <v>243</v>
      </c>
      <c r="CH247" s="193">
        <f ca="1">IF(CB247&gt;=0,0,1)</f>
        <v>0</v>
      </c>
      <c r="CI247" s="193">
        <f ca="1">IF(CC247&gt;=0,0,1)</f>
        <v>0</v>
      </c>
    </row>
    <row r="248" spans="1:87" ht="15.6">
      <c r="A248" s="342">
        <v>45856</v>
      </c>
      <c r="B248" s="113">
        <f>'Stocks 1 Day Returns'!B33*'Final Portfolio'!$C$3</f>
        <v>-3.6574691299952632E-3</v>
      </c>
      <c r="C248" s="113">
        <f>'Stocks 1 Day Returns'!C33*'Final Portfolio'!$C$4</f>
        <v>-1.28842692457115E-3</v>
      </c>
      <c r="D248" s="113">
        <f>'Stocks 1 Day Returns'!D33*'Final Portfolio'!$C$5</f>
        <v>-9.6192059554561554E-4</v>
      </c>
      <c r="E248" s="113">
        <f>'Stocks 1 Day Returns'!E33*'Final Portfolio'!$C$6</f>
        <v>-1.0067496034495682E-3</v>
      </c>
      <c r="F248" s="113">
        <f>'Stocks 1 Day Returns'!F33*'Final Portfolio'!$C$7</f>
        <v>-2.867111435602383E-3</v>
      </c>
      <c r="G248" s="113">
        <f>'Stocks 1 Day Returns'!G33*'Final Portfolio'!$C$8</f>
        <v>-1.1136401224085308E-2</v>
      </c>
      <c r="H248" s="113">
        <f>'Stocks 1 Day Returns'!H33*'Final Portfolio'!$C$9</f>
        <v>-1.3276547031370444E-3</v>
      </c>
      <c r="I248" s="113">
        <f>'Stocks 1 Day Returns'!I33*'Final Portfolio'!$C$10</f>
        <v>-1.1496611530453149E-3</v>
      </c>
      <c r="J248" s="113">
        <f>'Stocks 1 Day Returns'!J33*'Final Portfolio'!$C$11</f>
        <v>-1.4370609377711207E-3</v>
      </c>
      <c r="K248" s="113">
        <f>'Stocks 1 Day Returns'!K33*'Final Portfolio'!$C$12</f>
        <v>-1.4460367133080855E-3</v>
      </c>
      <c r="L248" s="252">
        <f t="shared" si="18"/>
        <v>-2.6278492420510856E-2</v>
      </c>
      <c r="M248" s="113">
        <f t="shared" si="19"/>
        <v>-7.866962723891837E-3</v>
      </c>
      <c r="N248" s="113">
        <f t="shared" si="20"/>
        <v>1.4542085742837024E-3</v>
      </c>
      <c r="Q248" s="227">
        <v>45673</v>
      </c>
      <c r="R248" s="113">
        <f>'Stocks 1 Month Returns'!O248*'Final Portfolio'!$J$3</f>
        <v>-1.3279161841426813E-2</v>
      </c>
      <c r="S248" s="113">
        <f>'Stocks 1 Month Returns'!P248*'Final Portfolio'!$J$4</f>
        <v>-8.1535928995136488E-3</v>
      </c>
      <c r="T248" s="113">
        <f>'Stocks 1 Month Returns'!Q248*'Final Portfolio'!$J$6</f>
        <v>-4.8199992018216698E-3</v>
      </c>
      <c r="U248" s="113">
        <f>'Stocks 1 Month Returns'!R248*'Final Portfolio'!$J$6</f>
        <v>-2.2866077745649174E-3</v>
      </c>
      <c r="V248" s="113">
        <f>'Stocks 1 Month Returns'!S248*'Final Portfolio'!$J$7</f>
        <v>-1.5466504406228794E-2</v>
      </c>
      <c r="W248" s="113">
        <f>'Stocks 1 Month Returns'!T248*'Final Portfolio'!$J$8</f>
        <v>-5.2530775353660693E-3</v>
      </c>
      <c r="X248" s="113">
        <f>'Stocks 1 Month Returns'!U248*'Final Portfolio'!$J$9</f>
        <v>-7.1291331256390931E-3</v>
      </c>
      <c r="Y248" s="113">
        <f>'Stocks 1 Month Returns'!V248*'Final Portfolio'!$J$10</f>
        <v>-2.2813390824682686E-3</v>
      </c>
      <c r="Z248" s="113">
        <f>'Stocks 1 Month Returns'!W248*'Final Portfolio'!$J$11</f>
        <v>3.3313689444207429E-3</v>
      </c>
      <c r="AA248" s="113">
        <f>'Stocks 1 Month Returns'!X248*'Final Portfolio'!$J$12</f>
        <v>-2.2809247018421297E-3</v>
      </c>
      <c r="AB248" s="113">
        <f>'Stocks 1 Month Returns'!Y248*'Final Portfolio'!$J$13</f>
        <v>-5.5555484055747728E-2</v>
      </c>
      <c r="AC248" s="113">
        <f t="shared" si="21"/>
        <v>-0.11317445568019839</v>
      </c>
      <c r="AD248" s="113">
        <f t="shared" si="22"/>
        <v>5.4306564811534078E-2</v>
      </c>
      <c r="AE248" s="113">
        <f t="shared" si="23"/>
        <v>0.13896158966772071</v>
      </c>
      <c r="AI248" s="355">
        <v>244</v>
      </c>
      <c r="AJ248" s="355">
        <f>IF('Optimal Portfolio MAIN'!M246&gt;=0,0,1)</f>
        <v>0</v>
      </c>
      <c r="AK248" s="355">
        <f>IF('Optimal Portfolio MAIN'!N246&gt;=0,0,1)</f>
        <v>0</v>
      </c>
      <c r="AQ248" s="39">
        <v>215</v>
      </c>
      <c r="AR248" s="5">
        <f>IF('Optimal Portfolio MAIN'!AD234&gt;=0,0,1)</f>
        <v>0</v>
      </c>
      <c r="AS248" s="5">
        <f>IF('Optimal Portfolio MAIN'!AE234&gt;=0,0,1)</f>
        <v>0</v>
      </c>
      <c r="AY248" s="372">
        <v>244</v>
      </c>
      <c r="AZ248" s="372">
        <f>IF('Optimal Portfolio MAIN'!M246&gt;=0,0,1)</f>
        <v>0</v>
      </c>
      <c r="BA248" s="372">
        <f>IF('Optimal Portfolio MAIN'!N246&gt;=0,0,1)</f>
        <v>0</v>
      </c>
      <c r="BB248" s="391"/>
      <c r="BC248" s="391"/>
      <c r="BE248" s="39">
        <v>215</v>
      </c>
      <c r="BF248" s="222"/>
      <c r="BG248" s="222"/>
      <c r="BH248" s="400"/>
      <c r="BI248" s="400"/>
      <c r="BM248" s="193">
        <v>244</v>
      </c>
      <c r="BN248" s="366">
        <f ca="1">NORMINV(RAND(),$BR$2,$BR$3)</f>
        <v>-5.1040381709020304E-3</v>
      </c>
      <c r="BO248" s="361">
        <f ca="1">BN248-BN$296</f>
        <v>1.7269995123657452E-2</v>
      </c>
      <c r="BP248" s="367">
        <f ca="1">BN248-BN$301</f>
        <v>2.5637710354281917E-2</v>
      </c>
      <c r="BT248" s="193">
        <v>244</v>
      </c>
      <c r="BU248" s="356">
        <f ca="1">IF(BO248&gt;=0,0,1)</f>
        <v>0</v>
      </c>
      <c r="BV248" s="355">
        <f ca="1">IF(BP248&gt;=0,0,1)</f>
        <v>0</v>
      </c>
      <c r="BZ248" s="193">
        <v>244</v>
      </c>
      <c r="CA248" s="368">
        <f ca="1">NORMINV(RAND(),CE$2,CE$3)</f>
        <v>-7.4230117683166796E-3</v>
      </c>
      <c r="CB248" s="166">
        <f ca="1">CA248-CA$389</f>
        <v>6.5228604840235266E-2</v>
      </c>
      <c r="CC248" s="166">
        <f ca="1">CA248-CA$394</f>
        <v>9.3462298237509484E-2</v>
      </c>
      <c r="CG248" s="193">
        <v>244</v>
      </c>
      <c r="CH248" s="193">
        <f ca="1">IF(CB248&gt;=0,0,1)</f>
        <v>0</v>
      </c>
      <c r="CI248" s="193">
        <f ca="1">IF(CC248&gt;=0,0,1)</f>
        <v>0</v>
      </c>
    </row>
    <row r="249" spans="1:87" ht="15.6">
      <c r="A249" s="342">
        <v>45861</v>
      </c>
      <c r="B249" s="113">
        <f>'Stocks 1 Day Returns'!B32*'Final Portfolio'!$C$3</f>
        <v>3.0732178331697568E-3</v>
      </c>
      <c r="C249" s="113">
        <f>'Stocks 1 Day Returns'!C32*'Final Portfolio'!$C$4</f>
        <v>-4.6348302260591832E-4</v>
      </c>
      <c r="D249" s="113">
        <f>'Stocks 1 Day Returns'!D32*'Final Portfolio'!$C$5</f>
        <v>9.5892305668350943E-4</v>
      </c>
      <c r="E249" s="113">
        <f>'Stocks 1 Day Returns'!E32*'Final Portfolio'!$C$6</f>
        <v>5.6210328062685552E-4</v>
      </c>
      <c r="F249" s="113">
        <f>'Stocks 1 Day Returns'!F32*'Final Portfolio'!$C$7</f>
        <v>-6.7751126449973494E-4</v>
      </c>
      <c r="G249" s="113">
        <f>'Stocks 1 Day Returns'!G32*'Final Portfolio'!$C$8</f>
        <v>3.6915731367196834E-4</v>
      </c>
      <c r="H249" s="113">
        <f>'Stocks 1 Day Returns'!H32*'Final Portfolio'!$C$9</f>
        <v>-1.5066574480029026E-3</v>
      </c>
      <c r="I249" s="113">
        <f>'Stocks 1 Day Returns'!I32*'Final Portfolio'!$C$10</f>
        <v>-5.6607725967560806E-4</v>
      </c>
      <c r="J249" s="113">
        <f>'Stocks 1 Day Returns'!J32*'Final Portfolio'!$C$11</f>
        <v>2.5947862005637787E-3</v>
      </c>
      <c r="K249" s="113">
        <f>'Stocks 1 Day Returns'!K32*'Final Portfolio'!$C$12</f>
        <v>1.4824794208747828E-3</v>
      </c>
      <c r="L249" s="252">
        <f t="shared" si="18"/>
        <v>5.8269381108064875E-3</v>
      </c>
      <c r="M249" s="113">
        <f t="shared" si="19"/>
        <v>2.4238467807425508E-2</v>
      </c>
      <c r="N249" s="113">
        <f t="shared" si="20"/>
        <v>3.3559639105601044E-2</v>
      </c>
      <c r="Q249" s="227">
        <v>45674</v>
      </c>
      <c r="R249" s="113">
        <f>'Stocks 1 Month Returns'!O249*'Final Portfolio'!$J$3</f>
        <v>1.4738018380314522E-3</v>
      </c>
      <c r="S249" s="113">
        <f>'Stocks 1 Month Returns'!P249*'Final Portfolio'!$J$4</f>
        <v>-6.3558303748876763E-3</v>
      </c>
      <c r="T249" s="113">
        <f>'Stocks 1 Month Returns'!Q249*'Final Portfolio'!$J$6</f>
        <v>-3.8399069415761566E-3</v>
      </c>
      <c r="U249" s="113">
        <f>'Stocks 1 Month Returns'!R249*'Final Portfolio'!$J$6</f>
        <v>-1.1525394362224262E-3</v>
      </c>
      <c r="V249" s="113">
        <f>'Stocks 1 Month Returns'!S249*'Final Portfolio'!$J$7</f>
        <v>-1.2709395361462195E-2</v>
      </c>
      <c r="W249" s="113">
        <f>'Stocks 1 Month Returns'!T249*'Final Portfolio'!$J$8</f>
        <v>-3.302787772717153E-3</v>
      </c>
      <c r="X249" s="113">
        <f>'Stocks 1 Month Returns'!U249*'Final Portfolio'!$J$9</f>
        <v>-7.4833455906180776E-3</v>
      </c>
      <c r="Y249" s="113">
        <f>'Stocks 1 Month Returns'!V249*'Final Portfolio'!$J$10</f>
        <v>-4.1864029046146165E-4</v>
      </c>
      <c r="Z249" s="113">
        <f>'Stocks 1 Month Returns'!W249*'Final Portfolio'!$J$11</f>
        <v>7.255515459281537E-3</v>
      </c>
      <c r="AA249" s="113">
        <f>'Stocks 1 Month Returns'!X249*'Final Portfolio'!$J$12</f>
        <v>6.7756582845454496E-4</v>
      </c>
      <c r="AB249" s="113">
        <f>'Stocks 1 Month Returns'!Y249*'Final Portfolio'!$J$13</f>
        <v>-3.0526078197346207E-2</v>
      </c>
      <c r="AC249" s="113">
        <f t="shared" si="21"/>
        <v>-5.6381640839523822E-2</v>
      </c>
      <c r="AD249" s="113">
        <f t="shared" si="22"/>
        <v>0.11109937965220865</v>
      </c>
      <c r="AE249" s="113">
        <f t="shared" si="23"/>
        <v>0.19575440450839529</v>
      </c>
      <c r="AI249" s="355">
        <v>245</v>
      </c>
      <c r="AJ249" s="355">
        <f>IF('Optimal Portfolio MAIN'!M247&gt;=0,0,1)</f>
        <v>0</v>
      </c>
      <c r="AK249" s="355">
        <f>IF('Optimal Portfolio MAIN'!N247&gt;=0,0,1)</f>
        <v>0</v>
      </c>
      <c r="AQ249" s="39">
        <v>216</v>
      </c>
      <c r="AR249" s="5">
        <f>IF('Optimal Portfolio MAIN'!AD235&gt;=0,0,1)</f>
        <v>0</v>
      </c>
      <c r="AS249" s="5">
        <f>IF('Optimal Portfolio MAIN'!AE235&gt;=0,0,1)</f>
        <v>0</v>
      </c>
      <c r="AY249" s="372">
        <v>245</v>
      </c>
      <c r="AZ249" s="372">
        <f>IF('Optimal Portfolio MAIN'!M247&gt;=0,0,1)</f>
        <v>0</v>
      </c>
      <c r="BA249" s="372">
        <f>IF('Optimal Portfolio MAIN'!N247&gt;=0,0,1)</f>
        <v>0</v>
      </c>
      <c r="BB249" s="391"/>
      <c r="BC249" s="391"/>
      <c r="BE249" s="39">
        <v>216</v>
      </c>
      <c r="BF249" s="222"/>
      <c r="BG249" s="222"/>
      <c r="BH249" s="400"/>
      <c r="BI249" s="400"/>
      <c r="BM249" s="193">
        <v>245</v>
      </c>
      <c r="BN249" s="366">
        <f ca="1">NORMINV(RAND(),$BR$2,$BR$3)</f>
        <v>1.8642565166483143E-2</v>
      </c>
      <c r="BO249" s="361">
        <f ca="1">BN249-BN$296</f>
        <v>4.1016598461042622E-2</v>
      </c>
      <c r="BP249" s="367">
        <f ca="1">BN249-BN$301</f>
        <v>4.9384313691667091E-2</v>
      </c>
      <c r="BT249" s="193">
        <v>245</v>
      </c>
      <c r="BU249" s="356">
        <f ca="1">IF(BO249&gt;=0,0,1)</f>
        <v>0</v>
      </c>
      <c r="BV249" s="355">
        <f ca="1">IF(BP249&gt;=0,0,1)</f>
        <v>0</v>
      </c>
      <c r="BZ249" s="193">
        <v>245</v>
      </c>
      <c r="CA249" s="368">
        <f ca="1">NORMINV(RAND(),CE$2,CE$3)</f>
        <v>-3.829442629318431E-2</v>
      </c>
      <c r="CB249" s="166">
        <f ca="1">CA249-CA$389</f>
        <v>3.4357190315367638E-2</v>
      </c>
      <c r="CC249" s="166">
        <f ca="1">CA249-CA$394</f>
        <v>6.2590883712641848E-2</v>
      </c>
      <c r="CG249" s="193">
        <v>245</v>
      </c>
      <c r="CH249" s="193">
        <f ca="1">IF(CB249&gt;=0,0,1)</f>
        <v>0</v>
      </c>
      <c r="CI249" s="193">
        <f ca="1">IF(CC249&gt;=0,0,1)</f>
        <v>0</v>
      </c>
    </row>
    <row r="250" spans="1:87" ht="15.6">
      <c r="A250" s="342">
        <v>45862</v>
      </c>
      <c r="B250" s="113">
        <f>'Stocks 1 Day Returns'!B31*'Final Portfolio'!$C$3</f>
        <v>1.6087653587052132E-3</v>
      </c>
      <c r="C250" s="113">
        <f>'Stocks 1 Day Returns'!C31*'Final Portfolio'!$C$4</f>
        <v>-2.5447560904670152E-4</v>
      </c>
      <c r="D250" s="113">
        <f>'Stocks 1 Day Returns'!D31*'Final Portfolio'!$C$5</f>
        <v>-2.3441666601923248E-3</v>
      </c>
      <c r="E250" s="113">
        <f>'Stocks 1 Day Returns'!E31*'Final Portfolio'!$C$6</f>
        <v>-7.736121058296607E-4</v>
      </c>
      <c r="F250" s="113">
        <f>'Stocks 1 Day Returns'!F31*'Final Portfolio'!$C$7</f>
        <v>7.498784635241939E-4</v>
      </c>
      <c r="G250" s="113">
        <f>'Stocks 1 Day Returns'!G31*'Final Portfolio'!$C$8</f>
        <v>1.5213620887845679E-3</v>
      </c>
      <c r="H250" s="113">
        <f>'Stocks 1 Day Returns'!H31*'Final Portfolio'!$C$9</f>
        <v>5.6402478719130133E-3</v>
      </c>
      <c r="I250" s="113">
        <f>'Stocks 1 Day Returns'!I31*'Final Portfolio'!$C$10</f>
        <v>2.9766858176330357E-3</v>
      </c>
      <c r="J250" s="113">
        <f>'Stocks 1 Day Returns'!J31*'Final Portfolio'!$C$11</f>
        <v>1.5825647969521994E-3</v>
      </c>
      <c r="K250" s="113">
        <f>'Stocks 1 Day Returns'!K31*'Final Portfolio'!$C$12</f>
        <v>-1.3088788289681741E-3</v>
      </c>
      <c r="L250" s="252">
        <f t="shared" si="18"/>
        <v>9.3983711934753633E-3</v>
      </c>
      <c r="M250" s="113">
        <f t="shared" si="19"/>
        <v>2.7809900890094382E-2</v>
      </c>
      <c r="N250" s="113">
        <f t="shared" si="20"/>
        <v>3.7131072188269922E-2</v>
      </c>
      <c r="Q250" s="227">
        <v>45678</v>
      </c>
      <c r="R250" s="113">
        <f>'Stocks 1 Month Returns'!O250*'Final Portfolio'!$J$3</f>
        <v>2.62792771062903E-3</v>
      </c>
      <c r="S250" s="113">
        <f>'Stocks 1 Month Returns'!P250*'Final Portfolio'!$J$4</f>
        <v>-8.6243839624901251E-3</v>
      </c>
      <c r="T250" s="113">
        <f>'Stocks 1 Month Returns'!Q250*'Final Portfolio'!$J$6</f>
        <v>-3.7837708044313879E-3</v>
      </c>
      <c r="U250" s="113">
        <f>'Stocks 1 Month Returns'!R250*'Final Portfolio'!$J$6</f>
        <v>3.9848305419168287E-4</v>
      </c>
      <c r="V250" s="113">
        <f>'Stocks 1 Month Returns'!S250*'Final Portfolio'!$J$7</f>
        <v>-1.061240005767889E-2</v>
      </c>
      <c r="W250" s="113">
        <f>'Stocks 1 Month Returns'!T250*'Final Portfolio'!$J$8</f>
        <v>-3.1746046070603943E-3</v>
      </c>
      <c r="X250" s="113">
        <f>'Stocks 1 Month Returns'!U250*'Final Portfolio'!$J$9</f>
        <v>-5.9138462276950852E-4</v>
      </c>
      <c r="Y250" s="113">
        <f>'Stocks 1 Month Returns'!V250*'Final Portfolio'!$J$10</f>
        <v>4.7403516363920812E-4</v>
      </c>
      <c r="Z250" s="113">
        <f>'Stocks 1 Month Returns'!W250*'Final Portfolio'!$J$11</f>
        <v>1.2478913751198762E-2</v>
      </c>
      <c r="AA250" s="113">
        <f>'Stocks 1 Month Returns'!X250*'Final Portfolio'!$J$12</f>
        <v>2.4138631341404039E-4</v>
      </c>
      <c r="AB250" s="113">
        <f>'Stocks 1 Month Returns'!Y250*'Final Portfolio'!$J$13</f>
        <v>-2.043540594451132E-2</v>
      </c>
      <c r="AC250" s="113">
        <f t="shared" si="21"/>
        <v>-3.1001204005868907E-2</v>
      </c>
      <c r="AD250" s="113">
        <f t="shared" si="22"/>
        <v>0.13647981648586355</v>
      </c>
      <c r="AE250" s="113">
        <f t="shared" si="23"/>
        <v>0.22113484134205019</v>
      </c>
      <c r="AI250" s="355">
        <v>246</v>
      </c>
      <c r="AJ250" s="355">
        <f>IF('Optimal Portfolio MAIN'!M248&gt;=0,0,1)</f>
        <v>1</v>
      </c>
      <c r="AK250" s="355">
        <f>IF('Optimal Portfolio MAIN'!N248&gt;=0,0,1)</f>
        <v>0</v>
      </c>
      <c r="AQ250" s="39">
        <v>217</v>
      </c>
      <c r="AR250" s="5">
        <f>IF('Optimal Portfolio MAIN'!AD236&gt;=0,0,1)</f>
        <v>0</v>
      </c>
      <c r="AS250" s="5">
        <f>IF('Optimal Portfolio MAIN'!AE236&gt;=0,0,1)</f>
        <v>0</v>
      </c>
      <c r="AY250" s="372">
        <v>246</v>
      </c>
      <c r="AZ250" s="372">
        <f>IF('Optimal Portfolio MAIN'!M248&gt;=0,0,1)</f>
        <v>1</v>
      </c>
      <c r="BA250" s="372">
        <f>IF('Optimal Portfolio MAIN'!N248&gt;=0,0,1)</f>
        <v>0</v>
      </c>
      <c r="BB250" s="391"/>
      <c r="BC250" s="391"/>
      <c r="BE250" s="39">
        <v>217</v>
      </c>
      <c r="BF250" s="222"/>
      <c r="BG250" s="222"/>
      <c r="BH250" s="400"/>
      <c r="BI250" s="400"/>
      <c r="BM250" s="193">
        <v>246</v>
      </c>
      <c r="BN250" s="366">
        <f ca="1">NORMINV(RAND(),$BR$2,$BR$3)</f>
        <v>-5.5919422956116549E-3</v>
      </c>
      <c r="BO250" s="361">
        <f ca="1">BN250-BN$296</f>
        <v>1.6782090998947827E-2</v>
      </c>
      <c r="BP250" s="367">
        <f ca="1">BN250-BN$301</f>
        <v>2.5149806229572292E-2</v>
      </c>
      <c r="BT250" s="193">
        <v>246</v>
      </c>
      <c r="BU250" s="356">
        <f ca="1">IF(BO250&gt;=0,0,1)</f>
        <v>0</v>
      </c>
      <c r="BV250" s="355">
        <f ca="1">IF(BP250&gt;=0,0,1)</f>
        <v>0</v>
      </c>
      <c r="BZ250" s="193">
        <v>246</v>
      </c>
      <c r="CA250" s="368">
        <f ca="1">NORMINV(RAND(),CE$2,CE$3)</f>
        <v>-1.0071342259601775E-4</v>
      </c>
      <c r="CB250" s="166">
        <f ca="1">CA250-CA$389</f>
        <v>7.2550903185955931E-2</v>
      </c>
      <c r="CC250" s="166">
        <f ca="1">CA250-CA$394</f>
        <v>0.10078459658323015</v>
      </c>
      <c r="CG250" s="193">
        <v>246</v>
      </c>
      <c r="CH250" s="193">
        <f ca="1">IF(CB250&gt;=0,0,1)</f>
        <v>0</v>
      </c>
      <c r="CI250" s="193">
        <f ca="1">IF(CC250&gt;=0,0,1)</f>
        <v>0</v>
      </c>
    </row>
    <row r="251" spans="1:87" ht="15.6">
      <c r="A251" s="342">
        <v>45863</v>
      </c>
      <c r="B251" s="113">
        <f>'Stocks 1 Day Returns'!B30*'Final Portfolio'!$C$3</f>
        <v>5.5728695215329083E-4</v>
      </c>
      <c r="C251" s="113">
        <f>'Stocks 1 Day Returns'!C30*'Final Portfolio'!$C$4</f>
        <v>7.2906019669644712E-4</v>
      </c>
      <c r="D251" s="113">
        <f>'Stocks 1 Day Returns'!D30*'Final Portfolio'!$C$5</f>
        <v>-7.6286400653659216E-4</v>
      </c>
      <c r="E251" s="113">
        <f>'Stocks 1 Day Returns'!E30*'Final Portfolio'!$C$6</f>
        <v>-1.0922903596822575E-4</v>
      </c>
      <c r="F251" s="113">
        <f>'Stocks 1 Day Returns'!F30*'Final Portfolio'!$C$7</f>
        <v>9.6414417010311617E-4</v>
      </c>
      <c r="G251" s="113">
        <f>'Stocks 1 Day Returns'!G30*'Final Portfolio'!$C$8</f>
        <v>-4.9244471952788918E-4</v>
      </c>
      <c r="H251" s="113">
        <f>'Stocks 1 Day Returns'!H30*'Final Portfolio'!$C$9</f>
        <v>7.6155814101095841E-4</v>
      </c>
      <c r="I251" s="113">
        <f>'Stocks 1 Day Returns'!I30*'Final Portfolio'!$C$10</f>
        <v>5.6089078811140554E-4</v>
      </c>
      <c r="J251" s="113">
        <f>'Stocks 1 Day Returns'!J30*'Final Portfolio'!$C$11</f>
        <v>5.7868626592407763E-5</v>
      </c>
      <c r="K251" s="113">
        <f>'Stocks 1 Day Returns'!K30*'Final Portfolio'!$C$12</f>
        <v>6.9388734038655644E-5</v>
      </c>
      <c r="L251" s="252">
        <f t="shared" si="18"/>
        <v>2.335659846673574E-3</v>
      </c>
      <c r="M251" s="113">
        <f t="shared" si="19"/>
        <v>2.0747189543292594E-2</v>
      </c>
      <c r="N251" s="113">
        <f t="shared" si="20"/>
        <v>3.0068360841468134E-2</v>
      </c>
      <c r="Q251" s="227">
        <v>45679</v>
      </c>
      <c r="R251" s="113">
        <f>'Stocks 1 Month Returns'!O251*'Final Portfolio'!$J$3</f>
        <v>9.035173637720639E-3</v>
      </c>
      <c r="S251" s="113">
        <f>'Stocks 1 Month Returns'!P251*'Final Portfolio'!$J$4</f>
        <v>-8.2441057940828844E-3</v>
      </c>
      <c r="T251" s="113">
        <f>'Stocks 1 Month Returns'!Q251*'Final Portfolio'!$J$6</f>
        <v>9.6539178975973527E-4</v>
      </c>
      <c r="U251" s="113">
        <f>'Stocks 1 Month Returns'!R251*'Final Portfolio'!$J$6</f>
        <v>4.4312263737166365E-3</v>
      </c>
      <c r="V251" s="113">
        <f>'Stocks 1 Month Returns'!S251*'Final Portfolio'!$J$7</f>
        <v>-6.0227043587589551E-3</v>
      </c>
      <c r="W251" s="113">
        <f>'Stocks 1 Month Returns'!T251*'Final Portfolio'!$J$8</f>
        <v>-2.6446495439270915E-3</v>
      </c>
      <c r="X251" s="113">
        <f>'Stocks 1 Month Returns'!U251*'Final Portfolio'!$J$9</f>
        <v>7.1268142841247157E-4</v>
      </c>
      <c r="Y251" s="113">
        <f>'Stocks 1 Month Returns'!V251*'Final Portfolio'!$J$10</f>
        <v>1.600954345881611E-4</v>
      </c>
      <c r="Z251" s="113">
        <f>'Stocks 1 Month Returns'!W251*'Final Portfolio'!$J$11</f>
        <v>7.112421345566511E-3</v>
      </c>
      <c r="AA251" s="113">
        <f>'Stocks 1 Month Returns'!X251*'Final Portfolio'!$J$12</f>
        <v>5.5117858337388999E-3</v>
      </c>
      <c r="AB251" s="113">
        <f>'Stocks 1 Month Returns'!Y251*'Final Portfolio'!$J$13</f>
        <v>1.4132129514983882E-2</v>
      </c>
      <c r="AC251" s="113">
        <f t="shared" si="21"/>
        <v>2.5149445661718006E-2</v>
      </c>
      <c r="AD251" s="113">
        <f t="shared" si="22"/>
        <v>0.19263046615345047</v>
      </c>
      <c r="AE251" s="113">
        <f t="shared" si="23"/>
        <v>0.27728549100963712</v>
      </c>
      <c r="AI251" s="355">
        <v>247</v>
      </c>
      <c r="AJ251" s="355">
        <f>IF('Optimal Portfolio MAIN'!M249&gt;=0,0,1)</f>
        <v>0</v>
      </c>
      <c r="AK251" s="355">
        <f>IF('Optimal Portfolio MAIN'!N249&gt;=0,0,1)</f>
        <v>0</v>
      </c>
      <c r="AQ251" s="39">
        <v>218</v>
      </c>
      <c r="AR251" s="5">
        <f>IF('Optimal Portfolio MAIN'!AD237&gt;=0,0,1)</f>
        <v>0</v>
      </c>
      <c r="AS251" s="5">
        <f>IF('Optimal Portfolio MAIN'!AE237&gt;=0,0,1)</f>
        <v>0</v>
      </c>
      <c r="AY251" s="372">
        <v>247</v>
      </c>
      <c r="AZ251" s="372">
        <f>IF('Optimal Portfolio MAIN'!M249&gt;=0,0,1)</f>
        <v>0</v>
      </c>
      <c r="BA251" s="372">
        <f>IF('Optimal Portfolio MAIN'!N249&gt;=0,0,1)</f>
        <v>0</v>
      </c>
      <c r="BB251" s="391"/>
      <c r="BC251" s="391"/>
      <c r="BE251" s="39">
        <v>218</v>
      </c>
      <c r="BF251" s="222"/>
      <c r="BG251" s="222"/>
      <c r="BH251" s="400"/>
      <c r="BI251" s="400"/>
      <c r="BM251" s="193">
        <v>247</v>
      </c>
      <c r="BN251" s="366">
        <f ca="1">NORMINV(RAND(),$BR$2,$BR$3)</f>
        <v>5.2315880122163587E-3</v>
      </c>
      <c r="BO251" s="361">
        <f ca="1">BN251-BN$296</f>
        <v>2.7605621306775841E-2</v>
      </c>
      <c r="BP251" s="367">
        <f ca="1">BN251-BN$301</f>
        <v>3.5973336537400306E-2</v>
      </c>
      <c r="BT251" s="193">
        <v>247</v>
      </c>
      <c r="BU251" s="356">
        <f ca="1">IF(BO251&gt;=0,0,1)</f>
        <v>0</v>
      </c>
      <c r="BV251" s="355">
        <f ca="1">IF(BP251&gt;=0,0,1)</f>
        <v>0</v>
      </c>
      <c r="BZ251" s="193">
        <v>247</v>
      </c>
      <c r="CA251" s="368">
        <f ca="1">NORMINV(RAND(),CE$2,CE$3)</f>
        <v>-6.8124861926957991E-2</v>
      </c>
      <c r="CB251" s="166">
        <f ca="1">CA251-CA$389</f>
        <v>4.5267546815939558E-3</v>
      </c>
      <c r="CC251" s="166">
        <f ca="1">CA251-CA$394</f>
        <v>3.2760448078868173E-2</v>
      </c>
      <c r="CG251" s="193">
        <v>247</v>
      </c>
      <c r="CH251" s="193">
        <f ca="1">IF(CB251&gt;=0,0,1)</f>
        <v>0</v>
      </c>
      <c r="CI251" s="193">
        <f ca="1">IF(CC251&gt;=0,0,1)</f>
        <v>0</v>
      </c>
    </row>
    <row r="252" spans="1:87" ht="15.6">
      <c r="A252" s="342">
        <v>45868</v>
      </c>
      <c r="B252" s="113">
        <f>'Stocks 1 Day Returns'!B29*'Final Portfolio'!$C$3</f>
        <v>1.708341339075723E-3</v>
      </c>
      <c r="C252" s="113">
        <f>'Stocks 1 Day Returns'!C29*'Final Portfolio'!$C$4</f>
        <v>4.5486504403967619E-4</v>
      </c>
      <c r="D252" s="113">
        <f>'Stocks 1 Day Returns'!D29*'Final Portfolio'!$C$5</f>
        <v>5.8324560588437265E-4</v>
      </c>
      <c r="E252" s="113">
        <f>'Stocks 1 Day Returns'!E29*'Final Portfolio'!$C$6</f>
        <v>1.2577883168396474E-5</v>
      </c>
      <c r="F252" s="113">
        <f>'Stocks 1 Day Returns'!F29*'Final Portfolio'!$C$7</f>
        <v>2.4628175789420892E-4</v>
      </c>
      <c r="G252" s="113">
        <f>'Stocks 1 Day Returns'!G29*'Final Portfolio'!$C$8</f>
        <v>1.3258945143316736E-3</v>
      </c>
      <c r="H252" s="113">
        <f>'Stocks 1 Day Returns'!H29*'Final Portfolio'!$C$9</f>
        <v>4.3238870879188648E-4</v>
      </c>
      <c r="I252" s="113">
        <f>'Stocks 1 Day Returns'!I29*'Final Portfolio'!$C$10</f>
        <v>9.808727380358651E-4</v>
      </c>
      <c r="J252" s="113">
        <f>'Stocks 1 Day Returns'!J29*'Final Portfolio'!$C$11</f>
        <v>2.5776139647474784E-3</v>
      </c>
      <c r="K252" s="113">
        <f>'Stocks 1 Day Returns'!K29*'Final Portfolio'!$C$12</f>
        <v>1.3269079610640501E-4</v>
      </c>
      <c r="L252" s="252">
        <f t="shared" si="18"/>
        <v>8.4547723520756856E-3</v>
      </c>
      <c r="M252" s="113">
        <f t="shared" si="19"/>
        <v>2.6866302048694703E-2</v>
      </c>
      <c r="N252" s="113">
        <f t="shared" si="20"/>
        <v>3.6187473346870246E-2</v>
      </c>
      <c r="Q252" s="227">
        <v>45680</v>
      </c>
      <c r="R252" s="113">
        <f>'Stocks 1 Month Returns'!O252*'Final Portfolio'!$J$3</f>
        <v>5.3291053778098847E-3</v>
      </c>
      <c r="S252" s="113">
        <f>'Stocks 1 Month Returns'!P252*'Final Portfolio'!$J$4</f>
        <v>-9.7661278789122393E-3</v>
      </c>
      <c r="T252" s="113">
        <f>'Stocks 1 Month Returns'!Q252*'Final Portfolio'!$J$6</f>
        <v>-1.8002760472942381E-3</v>
      </c>
      <c r="U252" s="113">
        <f>'Stocks 1 Month Returns'!R252*'Final Portfolio'!$J$6</f>
        <v>3.4819368942622655E-3</v>
      </c>
      <c r="V252" s="113">
        <f>'Stocks 1 Month Returns'!S252*'Final Portfolio'!$J$7</f>
        <v>-6.2553249229231889E-3</v>
      </c>
      <c r="W252" s="113">
        <f>'Stocks 1 Month Returns'!T252*'Final Portfolio'!$J$8</f>
        <v>-5.6407004113595231E-3</v>
      </c>
      <c r="X252" s="113">
        <f>'Stocks 1 Month Returns'!U252*'Final Portfolio'!$J$9</f>
        <v>2.8371405358745515E-3</v>
      </c>
      <c r="Y252" s="113">
        <f>'Stocks 1 Month Returns'!V252*'Final Portfolio'!$J$10</f>
        <v>-1.6895006140921843E-3</v>
      </c>
      <c r="Z252" s="113">
        <f>'Stocks 1 Month Returns'!W252*'Final Portfolio'!$J$11</f>
        <v>5.6722661626252176E-3</v>
      </c>
      <c r="AA252" s="113">
        <f>'Stocks 1 Month Returns'!X252*'Final Portfolio'!$J$12</f>
        <v>4.9529022691325415E-4</v>
      </c>
      <c r="AB252" s="113">
        <f>'Stocks 1 Month Returns'!Y252*'Final Portfolio'!$J$13</f>
        <v>-1.1939975245591872E-2</v>
      </c>
      <c r="AC252" s="113">
        <f t="shared" si="21"/>
        <v>-1.9276165922688073E-2</v>
      </c>
      <c r="AD252" s="113">
        <f t="shared" si="22"/>
        <v>0.14820485456904439</v>
      </c>
      <c r="AE252" s="113">
        <f t="shared" si="23"/>
        <v>0.23285987942523104</v>
      </c>
      <c r="AI252" s="355">
        <v>248</v>
      </c>
      <c r="AJ252" s="355">
        <f>IF('Optimal Portfolio MAIN'!M250&gt;=0,0,1)</f>
        <v>0</v>
      </c>
      <c r="AK252" s="355">
        <f>IF('Optimal Portfolio MAIN'!N250&gt;=0,0,1)</f>
        <v>0</v>
      </c>
      <c r="AQ252" s="39">
        <v>219</v>
      </c>
      <c r="AR252" s="5">
        <f>IF('Optimal Portfolio MAIN'!AD238&gt;=0,0,1)</f>
        <v>0</v>
      </c>
      <c r="AS252" s="5">
        <f>IF('Optimal Portfolio MAIN'!AE238&gt;=0,0,1)</f>
        <v>0</v>
      </c>
      <c r="AY252" s="372">
        <v>248</v>
      </c>
      <c r="AZ252" s="372">
        <f>IF('Optimal Portfolio MAIN'!M250&gt;=0,0,1)</f>
        <v>0</v>
      </c>
      <c r="BA252" s="372">
        <f>IF('Optimal Portfolio MAIN'!N250&gt;=0,0,1)</f>
        <v>0</v>
      </c>
      <c r="BB252" s="391"/>
      <c r="BC252" s="391"/>
      <c r="BE252" s="39">
        <v>219</v>
      </c>
      <c r="BF252" s="222"/>
      <c r="BG252" s="222"/>
      <c r="BH252" s="400"/>
      <c r="BI252" s="400"/>
      <c r="BM252" s="193">
        <v>248</v>
      </c>
      <c r="BN252" s="366">
        <f ca="1">NORMINV(RAND(),$BR$2,$BR$3)</f>
        <v>-2.0111246244796148E-2</v>
      </c>
      <c r="BO252" s="361">
        <f ca="1">BN252-BN$296</f>
        <v>2.2627870497633346E-3</v>
      </c>
      <c r="BP252" s="367">
        <f ca="1">BN252-BN$301</f>
        <v>1.06305022803878E-2</v>
      </c>
      <c r="BT252" s="193">
        <v>248</v>
      </c>
      <c r="BU252" s="356">
        <f ca="1">IF(BO252&gt;=0,0,1)</f>
        <v>0</v>
      </c>
      <c r="BV252" s="355">
        <f ca="1">IF(BP252&gt;=0,0,1)</f>
        <v>0</v>
      </c>
      <c r="BZ252" s="193">
        <v>248</v>
      </c>
      <c r="CA252" s="368">
        <f ca="1">NORMINV(RAND(),CE$2,CE$3)</f>
        <v>0.11223835951330073</v>
      </c>
      <c r="CB252" s="166">
        <f ca="1">CA252-CA$389</f>
        <v>0.18488997612185268</v>
      </c>
      <c r="CC252" s="166">
        <f ca="1">CA252-CA$394</f>
        <v>0.2131236695191269</v>
      </c>
      <c r="CG252" s="193">
        <v>248</v>
      </c>
      <c r="CH252" s="193">
        <f ca="1">IF(CB252&gt;=0,0,1)</f>
        <v>0</v>
      </c>
      <c r="CI252" s="193">
        <f ca="1">IF(CC252&gt;=0,0,1)</f>
        <v>0</v>
      </c>
    </row>
    <row r="253" spans="1:87" ht="15.6">
      <c r="A253" s="342">
        <v>45869</v>
      </c>
      <c r="B253" s="113">
        <f>'Stocks 1 Day Returns'!B28*'Final Portfolio'!$C$3</f>
        <v>5.5533925794501475E-3</v>
      </c>
      <c r="C253" s="113">
        <f>'Stocks 1 Day Returns'!C28*'Final Portfolio'!$C$4</f>
        <v>2.1040635800711627E-3</v>
      </c>
      <c r="D253" s="113">
        <f>'Stocks 1 Day Returns'!D28*'Final Portfolio'!$C$5</f>
        <v>1.71111312375686E-3</v>
      </c>
      <c r="E253" s="113">
        <f>'Stocks 1 Day Returns'!E28*'Final Portfolio'!$C$6</f>
        <v>2.2500138703987213E-3</v>
      </c>
      <c r="F253" s="113">
        <f>'Stocks 1 Day Returns'!F28*'Final Portfolio'!$C$7</f>
        <v>2.0265852430537022E-3</v>
      </c>
      <c r="G253" s="113">
        <f>'Stocks 1 Day Returns'!G28*'Final Portfolio'!$C$8</f>
        <v>1.3228777937810098E-3</v>
      </c>
      <c r="H253" s="113">
        <f>'Stocks 1 Day Returns'!H28*'Final Portfolio'!$C$9</f>
        <v>2.8419058727269372E-3</v>
      </c>
      <c r="I253" s="113">
        <f>'Stocks 1 Day Returns'!I28*'Final Portfolio'!$C$10</f>
        <v>1.1091925809205616E-3</v>
      </c>
      <c r="J253" s="113">
        <f>'Stocks 1 Day Returns'!J28*'Final Portfolio'!$C$11</f>
        <v>1.3489191058778237E-3</v>
      </c>
      <c r="K253" s="113">
        <f>'Stocks 1 Day Returns'!K28*'Final Portfolio'!$C$12</f>
        <v>2.9650187981072663E-3</v>
      </c>
      <c r="L253" s="252">
        <f t="shared" si="18"/>
        <v>2.3233082548144195E-2</v>
      </c>
      <c r="M253" s="113">
        <f t="shared" si="19"/>
        <v>4.1644612244763214E-2</v>
      </c>
      <c r="N253" s="113">
        <f t="shared" si="20"/>
        <v>5.096578354293875E-2</v>
      </c>
      <c r="Q253" s="227">
        <v>45681</v>
      </c>
      <c r="R253" s="113">
        <f>'Stocks 1 Month Returns'!O253*'Final Portfolio'!$J$3</f>
        <v>-3.8098462201212272E-3</v>
      </c>
      <c r="S253" s="113">
        <f>'Stocks 1 Month Returns'!P253*'Final Portfolio'!$J$4</f>
        <v>-1.2406744465517412E-2</v>
      </c>
      <c r="T253" s="113">
        <f>'Stocks 1 Month Returns'!Q253*'Final Portfolio'!$J$6</f>
        <v>-4.1717782660992599E-3</v>
      </c>
      <c r="U253" s="113">
        <f>'Stocks 1 Month Returns'!R253*'Final Portfolio'!$J$6</f>
        <v>1.1764795774476689E-3</v>
      </c>
      <c r="V253" s="113">
        <f>'Stocks 1 Month Returns'!S253*'Final Portfolio'!$J$7</f>
        <v>-8.2277819817212581E-3</v>
      </c>
      <c r="W253" s="113">
        <f>'Stocks 1 Month Returns'!T253*'Final Portfolio'!$J$8</f>
        <v>-7.5585805165280908E-3</v>
      </c>
      <c r="X253" s="113">
        <f>'Stocks 1 Month Returns'!U253*'Final Portfolio'!$J$9</f>
        <v>-1.3040826350304345E-3</v>
      </c>
      <c r="Y253" s="113">
        <f>'Stocks 1 Month Returns'!V253*'Final Portfolio'!$J$10</f>
        <v>-3.1119319847290384E-3</v>
      </c>
      <c r="Z253" s="113">
        <f>'Stocks 1 Month Returns'!W253*'Final Portfolio'!$J$11</f>
        <v>7.1289059895349735E-4</v>
      </c>
      <c r="AA253" s="113">
        <f>'Stocks 1 Month Returns'!X253*'Final Portfolio'!$J$12</f>
        <v>-1.734133061234917E-3</v>
      </c>
      <c r="AB253" s="113">
        <f>'Stocks 1 Month Returns'!Y253*'Final Portfolio'!$J$13</f>
        <v>-3.2480101895109303E-2</v>
      </c>
      <c r="AC253" s="113">
        <f t="shared" si="21"/>
        <v>-7.2915610849689783E-2</v>
      </c>
      <c r="AD253" s="113">
        <f t="shared" si="22"/>
        <v>9.4565409642042686E-2</v>
      </c>
      <c r="AE253" s="113">
        <f t="shared" si="23"/>
        <v>0.17922043449822933</v>
      </c>
      <c r="AI253" s="355">
        <v>249</v>
      </c>
      <c r="AJ253" s="355">
        <f>IF('Optimal Portfolio MAIN'!M251&gt;=0,0,1)</f>
        <v>0</v>
      </c>
      <c r="AK253" s="355">
        <f>IF('Optimal Portfolio MAIN'!N251&gt;=0,0,1)</f>
        <v>0</v>
      </c>
      <c r="AQ253" s="39">
        <v>220</v>
      </c>
      <c r="AR253" s="5">
        <f>IF('Optimal Portfolio MAIN'!AD239&gt;=0,0,1)</f>
        <v>0</v>
      </c>
      <c r="AS253" s="5">
        <f>IF('Optimal Portfolio MAIN'!AE239&gt;=0,0,1)</f>
        <v>0</v>
      </c>
      <c r="AY253" s="372">
        <v>249</v>
      </c>
      <c r="AZ253" s="372">
        <f>IF('Optimal Portfolio MAIN'!M251&gt;=0,0,1)</f>
        <v>0</v>
      </c>
      <c r="BA253" s="372">
        <f>IF('Optimal Portfolio MAIN'!N251&gt;=0,0,1)</f>
        <v>0</v>
      </c>
      <c r="BB253" s="391"/>
      <c r="BC253" s="391"/>
      <c r="BE253" s="39">
        <v>220</v>
      </c>
      <c r="BF253" s="222"/>
      <c r="BG253" s="222"/>
      <c r="BH253" s="400"/>
      <c r="BI253" s="400"/>
      <c r="BM253" s="193">
        <v>249</v>
      </c>
      <c r="BN253" s="366">
        <f ca="1">NORMINV(RAND(),$BR$2,$BR$3)</f>
        <v>2.0005131581791696E-3</v>
      </c>
      <c r="BO253" s="361">
        <f ca="1">BN253-BN$296</f>
        <v>2.4374546452738653E-2</v>
      </c>
      <c r="BP253" s="367">
        <f ca="1">BN253-BN$301</f>
        <v>3.2742261683363118E-2</v>
      </c>
      <c r="BT253" s="193">
        <v>249</v>
      </c>
      <c r="BU253" s="356">
        <f ca="1">IF(BO253&gt;=0,0,1)</f>
        <v>0</v>
      </c>
      <c r="BV253" s="355">
        <f ca="1">IF(BP253&gt;=0,0,1)</f>
        <v>0</v>
      </c>
      <c r="BZ253" s="193">
        <v>249</v>
      </c>
      <c r="CA253" s="368">
        <f ca="1">NORMINV(RAND(),CE$2,CE$3)</f>
        <v>-8.6935855668309178E-2</v>
      </c>
      <c r="CB253" s="166">
        <f ca="1">CA253-CA$389</f>
        <v>-1.4284239059757231E-2</v>
      </c>
      <c r="CC253" s="166">
        <f ca="1">CA253-CA$394</f>
        <v>1.3949454337516987E-2</v>
      </c>
      <c r="CG253" s="193">
        <v>249</v>
      </c>
      <c r="CH253" s="193">
        <f ca="1">IF(CB253&gt;=0,0,1)</f>
        <v>1</v>
      </c>
      <c r="CI253" s="193">
        <f ca="1">IF(CC253&gt;=0,0,1)</f>
        <v>0</v>
      </c>
    </row>
    <row r="254" spans="1:87" ht="15.6">
      <c r="A254" s="342">
        <v>45870</v>
      </c>
      <c r="B254" s="113">
        <f>'Stocks 1 Day Returns'!B27*'Final Portfolio'!$C$3</f>
        <v>-9.0090960225342799E-4</v>
      </c>
      <c r="C254" s="113">
        <f>'Stocks 1 Day Returns'!C27*'Final Portfolio'!$C$4</f>
        <v>3.857778684214996E-4</v>
      </c>
      <c r="D254" s="113">
        <f>'Stocks 1 Day Returns'!D27*'Final Portfolio'!$C$5</f>
        <v>-5.0071729172129763E-6</v>
      </c>
      <c r="E254" s="113">
        <f>'Stocks 1 Day Returns'!E27*'Final Portfolio'!$C$6</f>
        <v>4.6653960533161288E-4</v>
      </c>
      <c r="F254" s="113">
        <f>'Stocks 1 Day Returns'!F27*'Final Portfolio'!$C$7</f>
        <v>1.6136331752853183E-3</v>
      </c>
      <c r="G254" s="113">
        <f>'Stocks 1 Day Returns'!G27*'Final Portfolio'!$C$8</f>
        <v>1.288801150092751E-3</v>
      </c>
      <c r="H254" s="113">
        <f>'Stocks 1 Day Returns'!H27*'Final Portfolio'!$C$9</f>
        <v>1.5425198779483007E-3</v>
      </c>
      <c r="I254" s="113">
        <f>'Stocks 1 Day Returns'!I27*'Final Portfolio'!$C$10</f>
        <v>6.9277027533711118E-4</v>
      </c>
      <c r="J254" s="113">
        <f>'Stocks 1 Day Returns'!J27*'Final Portfolio'!$C$11</f>
        <v>1.9625588768917091E-3</v>
      </c>
      <c r="K254" s="113">
        <f>'Stocks 1 Day Returns'!K27*'Final Portfolio'!$C$12</f>
        <v>-6.1981332544034382E-4</v>
      </c>
      <c r="L254" s="252">
        <f t="shared" si="18"/>
        <v>6.4268707286973172E-3</v>
      </c>
      <c r="M254" s="113">
        <f t="shared" si="19"/>
        <v>2.4838400425316334E-2</v>
      </c>
      <c r="N254" s="113">
        <f t="shared" si="20"/>
        <v>3.4159571723491877E-2</v>
      </c>
      <c r="Q254" s="227">
        <v>45685</v>
      </c>
      <c r="R254" s="113">
        <f>'Stocks 1 Month Returns'!O254*'Final Portfolio'!$J$3</f>
        <v>-9.0396591281546868E-3</v>
      </c>
      <c r="S254" s="113">
        <f>'Stocks 1 Month Returns'!P254*'Final Portfolio'!$J$4</f>
        <v>-9.2482005400394886E-3</v>
      </c>
      <c r="T254" s="113">
        <f>'Stocks 1 Month Returns'!Q254*'Final Portfolio'!$J$6</f>
        <v>-5.2588372452436619E-3</v>
      </c>
      <c r="U254" s="113">
        <f>'Stocks 1 Month Returns'!R254*'Final Portfolio'!$J$6</f>
        <v>-4.2142172320268493E-3</v>
      </c>
      <c r="V254" s="113">
        <f>'Stocks 1 Month Returns'!S254*'Final Portfolio'!$J$7</f>
        <v>-9.8127126211827141E-3</v>
      </c>
      <c r="W254" s="113">
        <f>'Stocks 1 Month Returns'!T254*'Final Portfolio'!$J$8</f>
        <v>-8.1315495414712169E-3</v>
      </c>
      <c r="X254" s="113">
        <f>'Stocks 1 Month Returns'!U254*'Final Portfolio'!$J$9</f>
        <v>-1.3185802052506803E-2</v>
      </c>
      <c r="Y254" s="113">
        <f>'Stocks 1 Month Returns'!V254*'Final Portfolio'!$J$10</f>
        <v>-4.6241136260243261E-3</v>
      </c>
      <c r="Z254" s="113">
        <f>'Stocks 1 Month Returns'!W254*'Final Portfolio'!$J$11</f>
        <v>-2.0810212350442225E-3</v>
      </c>
      <c r="AA254" s="113">
        <f>'Stocks 1 Month Returns'!X254*'Final Portfolio'!$J$12</f>
        <v>-2.3841912782385788E-3</v>
      </c>
      <c r="AB254" s="113">
        <f>'Stocks 1 Month Returns'!Y254*'Final Portfolio'!$J$13</f>
        <v>-6.3024305390887214E-2</v>
      </c>
      <c r="AC254" s="113">
        <f t="shared" si="21"/>
        <v>-0.13100460989081975</v>
      </c>
      <c r="AD254" s="113">
        <f t="shared" si="22"/>
        <v>3.6476410600912723E-2</v>
      </c>
      <c r="AE254" s="113">
        <f t="shared" si="23"/>
        <v>0.12113143545709937</v>
      </c>
      <c r="AI254" s="355">
        <v>250</v>
      </c>
      <c r="AJ254" s="355">
        <f>IF('Optimal Portfolio MAIN'!M252&gt;=0,0,1)</f>
        <v>0</v>
      </c>
      <c r="AK254" s="355">
        <f>IF('Optimal Portfolio MAIN'!N252&gt;=0,0,1)</f>
        <v>0</v>
      </c>
      <c r="AQ254" s="39">
        <v>221</v>
      </c>
      <c r="AR254" s="5">
        <f>IF('Optimal Portfolio MAIN'!AD240&gt;=0,0,1)</f>
        <v>0</v>
      </c>
      <c r="AS254" s="5">
        <f>IF('Optimal Portfolio MAIN'!AE240&gt;=0,0,1)</f>
        <v>0</v>
      </c>
      <c r="AY254" s="372">
        <v>250</v>
      </c>
      <c r="AZ254" s="372">
        <f>IF('Optimal Portfolio MAIN'!M252&gt;=0,0,1)</f>
        <v>0</v>
      </c>
      <c r="BA254" s="372">
        <f>IF('Optimal Portfolio MAIN'!N252&gt;=0,0,1)</f>
        <v>0</v>
      </c>
      <c r="BB254" s="391"/>
      <c r="BC254" s="391"/>
      <c r="BE254" s="39">
        <v>221</v>
      </c>
      <c r="BF254" s="222"/>
      <c r="BG254" s="222"/>
      <c r="BH254" s="400"/>
      <c r="BI254" s="400"/>
      <c r="BM254" s="193">
        <v>250</v>
      </c>
      <c r="BN254" s="366">
        <f ca="1">NORMINV(RAND(),$BR$2,$BR$3)</f>
        <v>-1.4023636370502813E-2</v>
      </c>
      <c r="BO254" s="361">
        <f ca="1">BN254-BN$296</f>
        <v>8.3503969240566692E-3</v>
      </c>
      <c r="BP254" s="367">
        <f ca="1">BN254-BN$301</f>
        <v>1.6718112154681136E-2</v>
      </c>
      <c r="BT254" s="193">
        <v>250</v>
      </c>
      <c r="BU254" s="356">
        <f ca="1">IF(BO254&gt;=0,0,1)</f>
        <v>0</v>
      </c>
      <c r="BV254" s="355">
        <f ca="1">IF(BP254&gt;=0,0,1)</f>
        <v>0</v>
      </c>
      <c r="BZ254" s="193">
        <v>250</v>
      </c>
      <c r="CA254" s="368">
        <f ca="1">NORMINV(RAND(),CE$2,CE$3)</f>
        <v>7.6696995211049224E-2</v>
      </c>
      <c r="CB254" s="166">
        <f ca="1">CA254-CA$389</f>
        <v>0.14934861181960118</v>
      </c>
      <c r="CC254" s="166">
        <f ca="1">CA254-CA$394</f>
        <v>0.1775823052168754</v>
      </c>
      <c r="CG254" s="193">
        <v>250</v>
      </c>
      <c r="CH254" s="193">
        <f ca="1">IF(CB254&gt;=0,0,1)</f>
        <v>0</v>
      </c>
      <c r="CI254" s="193">
        <f ca="1">IF(CC254&gt;=0,0,1)</f>
        <v>0</v>
      </c>
    </row>
    <row r="255" spans="1:87" ht="15.6">
      <c r="A255" s="342">
        <v>45875</v>
      </c>
      <c r="B255" s="113">
        <f>'Stocks 1 Day Returns'!B26*'Final Portfolio'!$C$3</f>
        <v>-3.9685479263249059E-3</v>
      </c>
      <c r="C255" s="113">
        <f>'Stocks 1 Day Returns'!C26*'Final Portfolio'!$C$4</f>
        <v>3.0314140682885293E-4</v>
      </c>
      <c r="D255" s="113">
        <f>'Stocks 1 Day Returns'!D26*'Final Portfolio'!$C$5</f>
        <v>-1.3475437636427646E-3</v>
      </c>
      <c r="E255" s="113">
        <f>'Stocks 1 Day Returns'!E26*'Final Portfolio'!$C$6</f>
        <v>-1.3913866212478365E-4</v>
      </c>
      <c r="F255" s="113">
        <f>'Stocks 1 Day Returns'!F26*'Final Portfolio'!$C$7</f>
        <v>-4.1243848495777446E-4</v>
      </c>
      <c r="G255" s="113">
        <f>'Stocks 1 Day Returns'!G26*'Final Portfolio'!$C$8</f>
        <v>1.6311442660189046E-3</v>
      </c>
      <c r="H255" s="113">
        <f>'Stocks 1 Day Returns'!H26*'Final Portfolio'!$C$9</f>
        <v>1.8512036275827714E-3</v>
      </c>
      <c r="I255" s="113">
        <f>'Stocks 1 Day Returns'!I26*'Final Portfolio'!$C$10</f>
        <v>4.4978419895869371E-4</v>
      </c>
      <c r="J255" s="113">
        <f>'Stocks 1 Day Returns'!J26*'Final Portfolio'!$C$11</f>
        <v>5.6140045170499414E-4</v>
      </c>
      <c r="K255" s="113">
        <f>'Stocks 1 Day Returns'!K26*'Final Portfolio'!$C$12</f>
        <v>3.0125800931557478E-4</v>
      </c>
      <c r="L255" s="252">
        <f t="shared" si="18"/>
        <v>-7.6973687664043736E-4</v>
      </c>
      <c r="M255" s="113">
        <f t="shared" si="19"/>
        <v>1.7641792819978581E-2</v>
      </c>
      <c r="N255" s="113">
        <f t="shared" si="20"/>
        <v>2.6962964118154121E-2</v>
      </c>
      <c r="Q255" s="227">
        <v>45686</v>
      </c>
      <c r="R255" s="113">
        <f>'Stocks 1 Month Returns'!O255*'Final Portfolio'!$J$3</f>
        <v>-8.020177021356701E-3</v>
      </c>
      <c r="S255" s="113">
        <f>'Stocks 1 Month Returns'!P255*'Final Portfolio'!$J$4</f>
        <v>-9.0984675660966997E-3</v>
      </c>
      <c r="T255" s="113">
        <f>'Stocks 1 Month Returns'!Q255*'Final Portfolio'!$J$6</f>
        <v>-5.8780085392941932E-3</v>
      </c>
      <c r="U255" s="113">
        <f>'Stocks 1 Month Returns'!R255*'Final Portfolio'!$J$6</f>
        <v>-2.5049797179365731E-3</v>
      </c>
      <c r="V255" s="113">
        <f>'Stocks 1 Month Returns'!S255*'Final Portfolio'!$J$7</f>
        <v>-6.0625745899225208E-3</v>
      </c>
      <c r="W255" s="113">
        <f>'Stocks 1 Month Returns'!T255*'Final Portfolio'!$J$8</f>
        <v>-5.6199120557531403E-3</v>
      </c>
      <c r="X255" s="113">
        <f>'Stocks 1 Month Returns'!U255*'Final Portfolio'!$J$9</f>
        <v>-8.827630761405433E-3</v>
      </c>
      <c r="Y255" s="113">
        <f>'Stocks 1 Month Returns'!V255*'Final Portfolio'!$J$10</f>
        <v>5.8603249233786232E-5</v>
      </c>
      <c r="Z255" s="113">
        <f>'Stocks 1 Month Returns'!W255*'Final Portfolio'!$J$11</f>
        <v>-4.4601071636363064E-3</v>
      </c>
      <c r="AA255" s="113">
        <f>'Stocks 1 Month Returns'!X255*'Final Portfolio'!$J$12</f>
        <v>-2.605572303880691E-3</v>
      </c>
      <c r="AB255" s="113">
        <f>'Stocks 1 Month Returns'!Y255*'Final Portfolio'!$J$13</f>
        <v>-4.9844858430862615E-2</v>
      </c>
      <c r="AC255" s="113">
        <f t="shared" si="21"/>
        <v>-0.10286368490091109</v>
      </c>
      <c r="AD255" s="113">
        <f t="shared" si="22"/>
        <v>6.4617335590821376E-2</v>
      </c>
      <c r="AE255" s="113">
        <f t="shared" si="23"/>
        <v>0.14927236044700803</v>
      </c>
      <c r="AI255" s="355">
        <v>251</v>
      </c>
      <c r="AJ255" s="355">
        <f>IF('Optimal Portfolio MAIN'!M253&gt;=0,0,1)</f>
        <v>0</v>
      </c>
      <c r="AK255" s="355">
        <f>IF('Optimal Portfolio MAIN'!N253&gt;=0,0,1)</f>
        <v>0</v>
      </c>
      <c r="AQ255" s="39">
        <v>222</v>
      </c>
      <c r="AR255" s="5">
        <f>IF('Optimal Portfolio MAIN'!AD241&gt;=0,0,1)</f>
        <v>0</v>
      </c>
      <c r="AS255" s="5">
        <f>IF('Optimal Portfolio MAIN'!AE241&gt;=0,0,1)</f>
        <v>0</v>
      </c>
      <c r="AY255" s="372">
        <v>251</v>
      </c>
      <c r="AZ255" s="372">
        <f>IF('Optimal Portfolio MAIN'!M253&gt;=0,0,1)</f>
        <v>0</v>
      </c>
      <c r="BA255" s="372">
        <f>IF('Optimal Portfolio MAIN'!N253&gt;=0,0,1)</f>
        <v>0</v>
      </c>
      <c r="BB255" s="391"/>
      <c r="BC255" s="391"/>
      <c r="BE255" s="39">
        <v>222</v>
      </c>
      <c r="BF255" s="222"/>
      <c r="BG255" s="222"/>
      <c r="BH255" s="400"/>
      <c r="BI255" s="400"/>
      <c r="BM255" s="193">
        <v>251</v>
      </c>
      <c r="BN255" s="366">
        <f ca="1">NORMINV(RAND(),$BR$2,$BR$3)</f>
        <v>3.8098656017620386E-3</v>
      </c>
      <c r="BO255" s="361">
        <f ca="1">BN255-BN$296</f>
        <v>2.6183898896321521E-2</v>
      </c>
      <c r="BP255" s="367">
        <f ca="1">BN255-BN$301</f>
        <v>3.455161412694599E-2</v>
      </c>
      <c r="BT255" s="193">
        <v>251</v>
      </c>
      <c r="BU255" s="356">
        <f ca="1">IF(BO255&gt;=0,0,1)</f>
        <v>0</v>
      </c>
      <c r="BV255" s="355">
        <f ca="1">IF(BP255&gt;=0,0,1)</f>
        <v>0</v>
      </c>
      <c r="BZ255" s="193">
        <v>251</v>
      </c>
      <c r="CA255" s="368">
        <f ca="1">NORMINV(RAND(),CE$2,CE$3)</f>
        <v>-9.5012671426765644E-2</v>
      </c>
      <c r="CB255" s="166">
        <f ca="1">CA255-CA$389</f>
        <v>-2.2361054818213696E-2</v>
      </c>
      <c r="CC255" s="166">
        <f ca="1">CA255-CA$394</f>
        <v>5.8726385790605212E-3</v>
      </c>
      <c r="CG255" s="193">
        <v>251</v>
      </c>
      <c r="CH255" s="193">
        <f ca="1">IF(CB255&gt;=0,0,1)</f>
        <v>1</v>
      </c>
      <c r="CI255" s="193">
        <f ca="1">IF(CC255&gt;=0,0,1)</f>
        <v>0</v>
      </c>
    </row>
    <row r="256" spans="1:87" ht="15.6">
      <c r="A256" s="342">
        <v>45876</v>
      </c>
      <c r="B256" s="113">
        <f>'Stocks 1 Day Returns'!B25*'Final Portfolio'!$C$3</f>
        <v>-3.6254325921404986E-4</v>
      </c>
      <c r="C256" s="113">
        <f>'Stocks 1 Day Returns'!C25*'Final Portfolio'!$C$4</f>
        <v>5.5469886118183706E-4</v>
      </c>
      <c r="D256" s="113">
        <f>'Stocks 1 Day Returns'!D25*'Final Portfolio'!$C$5</f>
        <v>2.9249368531016669E-4</v>
      </c>
      <c r="E256" s="113">
        <f>'Stocks 1 Day Returns'!E25*'Final Portfolio'!$C$6</f>
        <v>8.982127103700254E-4</v>
      </c>
      <c r="F256" s="113">
        <f>'Stocks 1 Day Returns'!F25*'Final Portfolio'!$C$7</f>
        <v>4.6363225830812425E-4</v>
      </c>
      <c r="G256" s="113">
        <f>'Stocks 1 Day Returns'!G25*'Final Portfolio'!$C$8</f>
        <v>2.0202633061676533E-3</v>
      </c>
      <c r="H256" s="113">
        <f>'Stocks 1 Day Returns'!H25*'Final Portfolio'!$C$9</f>
        <v>2.7819596389579317E-4</v>
      </c>
      <c r="I256" s="113">
        <f>'Stocks 1 Day Returns'!I25*'Final Portfolio'!$C$10</f>
        <v>8.3725525783036049E-5</v>
      </c>
      <c r="J256" s="113">
        <f>'Stocks 1 Day Returns'!J25*'Final Portfolio'!$C$11</f>
        <v>3.1744353745808774E-3</v>
      </c>
      <c r="K256" s="113">
        <f>'Stocks 1 Day Returns'!K25*'Final Portfolio'!$C$12</f>
        <v>1.5143102154742128E-4</v>
      </c>
      <c r="L256" s="252">
        <f t="shared" si="18"/>
        <v>7.5545454479308844E-3</v>
      </c>
      <c r="M256" s="113">
        <f t="shared" si="19"/>
        <v>2.5966075144549905E-2</v>
      </c>
      <c r="N256" s="113">
        <f t="shared" si="20"/>
        <v>3.5287246442725441E-2</v>
      </c>
      <c r="Q256" s="227">
        <v>45687</v>
      </c>
      <c r="R256" s="113">
        <f>'Stocks 1 Month Returns'!O256*'Final Portfolio'!$J$3</f>
        <v>-1.3394983097069657E-3</v>
      </c>
      <c r="S256" s="113">
        <f>'Stocks 1 Month Returns'!P256*'Final Portfolio'!$J$4</f>
        <v>-7.9676835392251365E-3</v>
      </c>
      <c r="T256" s="113">
        <f>'Stocks 1 Month Returns'!Q256*'Final Portfolio'!$J$6</f>
        <v>-7.7708824490723763E-3</v>
      </c>
      <c r="U256" s="113">
        <f>'Stocks 1 Month Returns'!R256*'Final Portfolio'!$J$6</f>
        <v>1.8263330140566582E-5</v>
      </c>
      <c r="V256" s="113">
        <f>'Stocks 1 Month Returns'!S256*'Final Portfolio'!$J$7</f>
        <v>-3.9814138140385801E-3</v>
      </c>
      <c r="W256" s="113">
        <f>'Stocks 1 Month Returns'!T256*'Final Portfolio'!$J$8</f>
        <v>-6.2057926101154017E-3</v>
      </c>
      <c r="X256" s="113">
        <f>'Stocks 1 Month Returns'!U256*'Final Portfolio'!$J$9</f>
        <v>-6.9275380835430184E-3</v>
      </c>
      <c r="Y256" s="113">
        <f>'Stocks 1 Month Returns'!V256*'Final Portfolio'!$J$10</f>
        <v>2.919506783537773E-3</v>
      </c>
      <c r="Z256" s="113">
        <f>'Stocks 1 Month Returns'!W256*'Final Portfolio'!$J$11</f>
        <v>-1.030937010568589E-3</v>
      </c>
      <c r="AA256" s="113">
        <f>'Stocks 1 Month Returns'!X256*'Final Portfolio'!$J$12</f>
        <v>1.3782246994672852E-3</v>
      </c>
      <c r="AB256" s="113">
        <f>'Stocks 1 Month Returns'!Y256*'Final Portfolio'!$J$13</f>
        <v>-1.6151895442352293E-2</v>
      </c>
      <c r="AC256" s="113">
        <f t="shared" si="21"/>
        <v>-4.7059646445476735E-2</v>
      </c>
      <c r="AD256" s="113">
        <f t="shared" si="22"/>
        <v>0.12042137404625573</v>
      </c>
      <c r="AE256" s="113">
        <f t="shared" si="23"/>
        <v>0.20507639890244239</v>
      </c>
      <c r="AI256" s="355">
        <v>252</v>
      </c>
      <c r="AJ256" s="355">
        <f>IF('Optimal Portfolio MAIN'!M254&gt;=0,0,1)</f>
        <v>0</v>
      </c>
      <c r="AK256" s="355">
        <f>IF('Optimal Portfolio MAIN'!N254&gt;=0,0,1)</f>
        <v>0</v>
      </c>
      <c r="AQ256" s="39">
        <v>223</v>
      </c>
      <c r="AR256" s="5">
        <f>IF('Optimal Portfolio MAIN'!AD242&gt;=0,0,1)</f>
        <v>0</v>
      </c>
      <c r="AS256" s="5">
        <f>IF('Optimal Portfolio MAIN'!AE242&gt;=0,0,1)</f>
        <v>0</v>
      </c>
      <c r="AY256" s="372">
        <v>252</v>
      </c>
      <c r="AZ256" s="372">
        <f>IF('Optimal Portfolio MAIN'!M254&gt;=0,0,1)</f>
        <v>0</v>
      </c>
      <c r="BA256" s="372">
        <f>IF('Optimal Portfolio MAIN'!N254&gt;=0,0,1)</f>
        <v>0</v>
      </c>
      <c r="BB256" s="391"/>
      <c r="BC256" s="391"/>
      <c r="BE256" s="39">
        <v>223</v>
      </c>
      <c r="BF256" s="222"/>
      <c r="BG256" s="222"/>
      <c r="BH256" s="400"/>
      <c r="BI256" s="400"/>
      <c r="BM256" s="193">
        <v>252</v>
      </c>
      <c r="BN256" s="366">
        <f ca="1">NORMINV(RAND(),$BR$2,$BR$3)</f>
        <v>-8.2869596451669563E-3</v>
      </c>
      <c r="BO256" s="361">
        <f ca="1">BN256-BN$296</f>
        <v>1.4087073649392526E-2</v>
      </c>
      <c r="BP256" s="367">
        <f ca="1">BN256-BN$301</f>
        <v>2.2454788880016993E-2</v>
      </c>
      <c r="BT256" s="193">
        <v>252</v>
      </c>
      <c r="BU256" s="356">
        <f ca="1">IF(BO256&gt;=0,0,1)</f>
        <v>0</v>
      </c>
      <c r="BV256" s="355">
        <f ca="1">IF(BP256&gt;=0,0,1)</f>
        <v>0</v>
      </c>
      <c r="BZ256" s="193">
        <v>252</v>
      </c>
      <c r="CA256" s="368">
        <f ca="1">NORMINV(RAND(),CE$2,CE$3)</f>
        <v>-5.2527825560757253E-2</v>
      </c>
      <c r="CB256" s="166">
        <f ca="1">CA256-CA$389</f>
        <v>2.0123791047794694E-2</v>
      </c>
      <c r="CC256" s="166">
        <f ca="1">CA256-CA$394</f>
        <v>4.8357484445068911E-2</v>
      </c>
      <c r="CG256" s="193">
        <v>252</v>
      </c>
      <c r="CH256" s="193">
        <f ca="1">IF(CB256&gt;=0,0,1)</f>
        <v>0</v>
      </c>
      <c r="CI256" s="193">
        <f ca="1">IF(CC256&gt;=0,0,1)</f>
        <v>0</v>
      </c>
    </row>
    <row r="257" spans="1:87" ht="15.6">
      <c r="A257" s="342">
        <v>45877</v>
      </c>
      <c r="B257" s="113">
        <f>'Stocks 1 Day Returns'!B24*'Final Portfolio'!$C$3</f>
        <v>2.3955692501797187E-3</v>
      </c>
      <c r="C257" s="113">
        <f>'Stocks 1 Day Returns'!C24*'Final Portfolio'!$C$4</f>
        <v>-5.8202938673115434E-4</v>
      </c>
      <c r="D257" s="113">
        <f>'Stocks 1 Day Returns'!D24*'Final Portfolio'!$C$5</f>
        <v>-1.0001236346001241E-3</v>
      </c>
      <c r="E257" s="113">
        <f>'Stocks 1 Day Returns'!E24*'Final Portfolio'!$C$6</f>
        <v>2.800984233675918E-4</v>
      </c>
      <c r="F257" s="113">
        <f>'Stocks 1 Day Returns'!F24*'Final Portfolio'!$C$7</f>
        <v>-9.5677220434123848E-5</v>
      </c>
      <c r="G257" s="113">
        <f>'Stocks 1 Day Returns'!G24*'Final Portfolio'!$C$8</f>
        <v>8.8807400714883129E-5</v>
      </c>
      <c r="H257" s="113">
        <f>'Stocks 1 Day Returns'!H24*'Final Portfolio'!$C$9</f>
        <v>8.3377154667456498E-3</v>
      </c>
      <c r="I257" s="113">
        <f>'Stocks 1 Day Returns'!I24*'Final Portfolio'!$C$10</f>
        <v>-1.0842478784459763E-3</v>
      </c>
      <c r="J257" s="113">
        <f>'Stocks 1 Day Returns'!J24*'Final Portfolio'!$C$11</f>
        <v>7.3718200035062238E-4</v>
      </c>
      <c r="K257" s="113">
        <f>'Stocks 1 Day Returns'!K24*'Final Portfolio'!$C$12</f>
        <v>-5.8868931430413609E-4</v>
      </c>
      <c r="L257" s="252">
        <f t="shared" si="18"/>
        <v>8.4886051068429509E-3</v>
      </c>
      <c r="M257" s="113">
        <f t="shared" si="19"/>
        <v>2.690013480346197E-2</v>
      </c>
      <c r="N257" s="113">
        <f t="shared" si="20"/>
        <v>3.6221306101637513E-2</v>
      </c>
      <c r="Q257" s="227">
        <v>45688</v>
      </c>
      <c r="R257" s="113">
        <f>'Stocks 1 Month Returns'!O257*'Final Portfolio'!$J$3</f>
        <v>-2.7901045396285019E-3</v>
      </c>
      <c r="S257" s="113">
        <f>'Stocks 1 Month Returns'!P257*'Final Portfolio'!$J$4</f>
        <v>-8.9150905231578995E-3</v>
      </c>
      <c r="T257" s="113">
        <f>'Stocks 1 Month Returns'!Q257*'Final Portfolio'!$J$6</f>
        <v>-7.5480313867126109E-3</v>
      </c>
      <c r="U257" s="113">
        <f>'Stocks 1 Month Returns'!R257*'Final Portfolio'!$J$6</f>
        <v>2.1850489280472729E-4</v>
      </c>
      <c r="V257" s="113">
        <f>'Stocks 1 Month Returns'!S257*'Final Portfolio'!$J$7</f>
        <v>-4.1524730543699264E-3</v>
      </c>
      <c r="W257" s="113">
        <f>'Stocks 1 Month Returns'!T257*'Final Portfolio'!$J$8</f>
        <v>-8.4468848513990953E-3</v>
      </c>
      <c r="X257" s="113">
        <f>'Stocks 1 Month Returns'!U257*'Final Portfolio'!$J$9</f>
        <v>-7.5698684919518608E-3</v>
      </c>
      <c r="Y257" s="113">
        <f>'Stocks 1 Month Returns'!V257*'Final Portfolio'!$J$10</f>
        <v>7.1140898032203022E-4</v>
      </c>
      <c r="Z257" s="113">
        <f>'Stocks 1 Month Returns'!W257*'Final Portfolio'!$J$11</f>
        <v>-4.9213318298836576E-3</v>
      </c>
      <c r="AA257" s="113">
        <f>'Stocks 1 Month Returns'!X257*'Final Portfolio'!$J$12</f>
        <v>1.6546005104085882E-3</v>
      </c>
      <c r="AB257" s="113">
        <f>'Stocks 1 Month Returns'!Y257*'Final Portfolio'!$J$13</f>
        <v>-1.8221296315518498E-2</v>
      </c>
      <c r="AC257" s="113">
        <f t="shared" si="21"/>
        <v>-5.9980566609086704E-2</v>
      </c>
      <c r="AD257" s="113">
        <f t="shared" si="22"/>
        <v>0.10750045388264576</v>
      </c>
      <c r="AE257" s="113">
        <f t="shared" si="23"/>
        <v>0.1921554787388324</v>
      </c>
      <c r="AI257" s="355">
        <v>253</v>
      </c>
      <c r="AJ257" s="355">
        <f>IF('Optimal Portfolio MAIN'!M255&gt;=0,0,1)</f>
        <v>0</v>
      </c>
      <c r="AK257" s="355">
        <f>IF('Optimal Portfolio MAIN'!N255&gt;=0,0,1)</f>
        <v>0</v>
      </c>
      <c r="AQ257" s="39">
        <v>224</v>
      </c>
      <c r="AR257" s="5">
        <f>IF('Optimal Portfolio MAIN'!AD243&gt;=0,0,1)</f>
        <v>0</v>
      </c>
      <c r="AS257" s="5">
        <f>IF('Optimal Portfolio MAIN'!AE243&gt;=0,0,1)</f>
        <v>0</v>
      </c>
      <c r="AY257" s="372">
        <v>253</v>
      </c>
      <c r="AZ257" s="372">
        <f>IF('Optimal Portfolio MAIN'!M255&gt;=0,0,1)</f>
        <v>0</v>
      </c>
      <c r="BA257" s="372">
        <f>IF('Optimal Portfolio MAIN'!N255&gt;=0,0,1)</f>
        <v>0</v>
      </c>
      <c r="BB257" s="391"/>
      <c r="BC257" s="391"/>
      <c r="BE257" s="39">
        <v>224</v>
      </c>
      <c r="BF257" s="222"/>
      <c r="BG257" s="222"/>
      <c r="BH257" s="400"/>
      <c r="BI257" s="400"/>
      <c r="BM257" s="193">
        <v>253</v>
      </c>
      <c r="BN257" s="366">
        <f ca="1">NORMINV(RAND(),$BR$2,$BR$3)</f>
        <v>1.9005655447065801E-2</v>
      </c>
      <c r="BO257" s="361">
        <f ca="1">BN257-BN$296</f>
        <v>4.1379688741625287E-2</v>
      </c>
      <c r="BP257" s="367">
        <f ca="1">BN257-BN$301</f>
        <v>4.9747403972249749E-2</v>
      </c>
      <c r="BT257" s="193">
        <v>253</v>
      </c>
      <c r="BU257" s="356">
        <f ca="1">IF(BO257&gt;=0,0,1)</f>
        <v>0</v>
      </c>
      <c r="BV257" s="355">
        <f ca="1">IF(BP257&gt;=0,0,1)</f>
        <v>0</v>
      </c>
      <c r="BZ257" s="193">
        <v>253</v>
      </c>
      <c r="CA257" s="368">
        <f ca="1">NORMINV(RAND(),CE$2,CE$3)</f>
        <v>3.8059441562971592E-2</v>
      </c>
      <c r="CB257" s="166">
        <f ca="1">CA257-CA$389</f>
        <v>0.11071105817152355</v>
      </c>
      <c r="CC257" s="166">
        <f ca="1">CA257-CA$394</f>
        <v>0.13894475156879776</v>
      </c>
      <c r="CG257" s="193">
        <v>253</v>
      </c>
      <c r="CH257" s="193">
        <f ca="1">IF(CB257&gt;=0,0,1)</f>
        <v>0</v>
      </c>
      <c r="CI257" s="193">
        <f ca="1">IF(CC257&gt;=0,0,1)</f>
        <v>0</v>
      </c>
    </row>
    <row r="258" spans="1:87" ht="15.6">
      <c r="A258" s="342">
        <v>45882</v>
      </c>
      <c r="B258" s="113">
        <f>'Stocks 1 Day Returns'!B23*'Final Portfolio'!$C$3</f>
        <v>-1.0213309890548139E-3</v>
      </c>
      <c r="C258" s="113">
        <f>'Stocks 1 Day Returns'!C23*'Final Portfolio'!$C$4</f>
        <v>-3.2186334619103252E-4</v>
      </c>
      <c r="D258" s="113">
        <f>'Stocks 1 Day Returns'!D23*'Final Portfolio'!$C$5</f>
        <v>5.0905550150750708E-4</v>
      </c>
      <c r="E258" s="113">
        <f>'Stocks 1 Day Returns'!E23*'Final Portfolio'!$C$6</f>
        <v>-1.1245982735664572E-4</v>
      </c>
      <c r="F258" s="113">
        <f>'Stocks 1 Day Returns'!F23*'Final Portfolio'!$C$7</f>
        <v>-4.9317038791211185E-5</v>
      </c>
      <c r="G258" s="113">
        <f>'Stocks 1 Day Returns'!G23*'Final Portfolio'!$C$8</f>
        <v>-4.26369719245282E-4</v>
      </c>
      <c r="H258" s="113">
        <f>'Stocks 1 Day Returns'!H23*'Final Portfolio'!$C$9</f>
        <v>4.6712834426987373E-6</v>
      </c>
      <c r="I258" s="113">
        <f>'Stocks 1 Day Returns'!I23*'Final Portfolio'!$C$10</f>
        <v>-4.5601203183328942E-4</v>
      </c>
      <c r="J258" s="113">
        <f>'Stocks 1 Day Returns'!J23*'Final Portfolio'!$C$11</f>
        <v>3.5517179688564489E-5</v>
      </c>
      <c r="K258" s="113">
        <f>'Stocks 1 Day Returns'!K23*'Final Portfolio'!$C$12</f>
        <v>1.2323566543121834E-3</v>
      </c>
      <c r="L258" s="252">
        <f t="shared" si="18"/>
        <v>-6.0575233352132122E-4</v>
      </c>
      <c r="M258" s="113">
        <f t="shared" si="19"/>
        <v>1.7805777363097696E-2</v>
      </c>
      <c r="N258" s="113">
        <f t="shared" si="20"/>
        <v>2.7126948661273236E-2</v>
      </c>
      <c r="Q258" s="227">
        <v>45692</v>
      </c>
      <c r="R258" s="113">
        <f>'Stocks 1 Month Returns'!O258*'Final Portfolio'!$J$3</f>
        <v>-4.5010434124969191E-3</v>
      </c>
      <c r="S258" s="113">
        <f>'Stocks 1 Month Returns'!P258*'Final Portfolio'!$J$4</f>
        <v>-1.0438863920045657E-2</v>
      </c>
      <c r="T258" s="113">
        <f>'Stocks 1 Month Returns'!Q258*'Final Portfolio'!$J$6</f>
        <v>-6.9803863740584143E-3</v>
      </c>
      <c r="U258" s="113">
        <f>'Stocks 1 Month Returns'!R258*'Final Portfolio'!$J$6</f>
        <v>1.0355629374238617E-3</v>
      </c>
      <c r="V258" s="113">
        <f>'Stocks 1 Month Returns'!S258*'Final Portfolio'!$J$7</f>
        <v>-2.9469373118391597E-3</v>
      </c>
      <c r="W258" s="113">
        <f>'Stocks 1 Month Returns'!T258*'Final Portfolio'!$J$8</f>
        <v>-1.2047256393171148E-2</v>
      </c>
      <c r="X258" s="113">
        <f>'Stocks 1 Month Returns'!U258*'Final Portfolio'!$J$9</f>
        <v>-1.1286877606324981E-2</v>
      </c>
      <c r="Y258" s="113">
        <f>'Stocks 1 Month Returns'!V258*'Final Portfolio'!$J$10</f>
        <v>3.2876031765506574E-3</v>
      </c>
      <c r="Z258" s="113">
        <f>'Stocks 1 Month Returns'!W258*'Final Portfolio'!$J$11</f>
        <v>-3.9726684526534056E-3</v>
      </c>
      <c r="AA258" s="113">
        <f>'Stocks 1 Month Returns'!X258*'Final Portfolio'!$J$12</f>
        <v>4.4020617873262412E-3</v>
      </c>
      <c r="AB258" s="113">
        <f>'Stocks 1 Month Returns'!Y258*'Final Portfolio'!$J$13</f>
        <v>-1.6184298828477273E-2</v>
      </c>
      <c r="AC258" s="113">
        <f t="shared" si="21"/>
        <v>-5.9633104397766187E-2</v>
      </c>
      <c r="AD258" s="113">
        <f t="shared" si="22"/>
        <v>0.10784791609396628</v>
      </c>
      <c r="AE258" s="113">
        <f t="shared" si="23"/>
        <v>0.19250294095015291</v>
      </c>
      <c r="AI258" s="355">
        <v>254</v>
      </c>
      <c r="AJ258" s="355">
        <f>IF('Optimal Portfolio MAIN'!M256&gt;=0,0,1)</f>
        <v>0</v>
      </c>
      <c r="AK258" s="355">
        <f>IF('Optimal Portfolio MAIN'!N256&gt;=0,0,1)</f>
        <v>0</v>
      </c>
      <c r="AQ258" s="39">
        <v>225</v>
      </c>
      <c r="AR258" s="5">
        <f>IF('Optimal Portfolio MAIN'!AD244&gt;=0,0,1)</f>
        <v>0</v>
      </c>
      <c r="AS258" s="5">
        <f>IF('Optimal Portfolio MAIN'!AE244&gt;=0,0,1)</f>
        <v>0</v>
      </c>
      <c r="AY258" s="372">
        <v>254</v>
      </c>
      <c r="AZ258" s="372">
        <f>IF('Optimal Portfolio MAIN'!M256&gt;=0,0,1)</f>
        <v>0</v>
      </c>
      <c r="BA258" s="372">
        <f>IF('Optimal Portfolio MAIN'!N256&gt;=0,0,1)</f>
        <v>0</v>
      </c>
      <c r="BB258" s="391"/>
      <c r="BC258" s="391"/>
      <c r="BE258" s="39">
        <v>225</v>
      </c>
      <c r="BF258" s="222"/>
      <c r="BG258" s="222"/>
      <c r="BH258" s="400"/>
      <c r="BI258" s="400"/>
      <c r="BM258" s="193">
        <v>254</v>
      </c>
      <c r="BN258" s="366">
        <f ca="1">NORMINV(RAND(),$BR$2,$BR$3)</f>
        <v>-5.4654339884909215E-3</v>
      </c>
      <c r="BO258" s="361">
        <f ca="1">BN258-BN$296</f>
        <v>1.6908599306068563E-2</v>
      </c>
      <c r="BP258" s="367">
        <f ca="1">BN258-BN$301</f>
        <v>2.5276314536693024E-2</v>
      </c>
      <c r="BT258" s="193">
        <v>254</v>
      </c>
      <c r="BU258" s="356">
        <f ca="1">IF(BO258&gt;=0,0,1)</f>
        <v>0</v>
      </c>
      <c r="BV258" s="355">
        <f ca="1">IF(BP258&gt;=0,0,1)</f>
        <v>0</v>
      </c>
      <c r="BZ258" s="193">
        <v>254</v>
      </c>
      <c r="CA258" s="368">
        <f ca="1">NORMINV(RAND(),CE$2,CE$3)</f>
        <v>8.5607750082904804E-2</v>
      </c>
      <c r="CB258" s="166">
        <f ca="1">CA258-CA$389</f>
        <v>0.15825936669145674</v>
      </c>
      <c r="CC258" s="166">
        <f ca="1">CA258-CA$394</f>
        <v>0.18649306008873096</v>
      </c>
      <c r="CG258" s="193">
        <v>254</v>
      </c>
      <c r="CH258" s="193">
        <f ca="1">IF(CB258&gt;=0,0,1)</f>
        <v>0</v>
      </c>
      <c r="CI258" s="193">
        <f ca="1">IF(CC258&gt;=0,0,1)</f>
        <v>0</v>
      </c>
    </row>
    <row r="259" spans="1:87" ht="15.6">
      <c r="A259" s="342">
        <v>45883</v>
      </c>
      <c r="B259" s="113">
        <f>'Stocks 1 Day Returns'!B22*'Final Portfolio'!$C$3</f>
        <v>7.7613473202205793E-4</v>
      </c>
      <c r="C259" s="113">
        <f>'Stocks 1 Day Returns'!C22*'Final Portfolio'!$C$4</f>
        <v>-5.2243202136378561E-4</v>
      </c>
      <c r="D259" s="113">
        <f>'Stocks 1 Day Returns'!D22*'Final Portfolio'!$C$5</f>
        <v>-2.0164614062818395E-3</v>
      </c>
      <c r="E259" s="113">
        <f>'Stocks 1 Day Returns'!E22*'Final Portfolio'!$C$6</f>
        <v>-1.0345708055194101E-3</v>
      </c>
      <c r="F259" s="113">
        <f>'Stocks 1 Day Returns'!F22*'Final Portfolio'!$C$7</f>
        <v>-8.5386473198463043E-4</v>
      </c>
      <c r="G259" s="113">
        <f>'Stocks 1 Day Returns'!G22*'Final Portfolio'!$C$8</f>
        <v>-1.5847580652177839E-4</v>
      </c>
      <c r="H259" s="113">
        <f>'Stocks 1 Day Returns'!H22*'Final Portfolio'!$C$9</f>
        <v>1.2780446801532762E-3</v>
      </c>
      <c r="I259" s="113">
        <f>'Stocks 1 Day Returns'!I22*'Final Portfolio'!$C$10</f>
        <v>1.1849638001145601E-3</v>
      </c>
      <c r="J259" s="113">
        <f>'Stocks 1 Day Returns'!J22*'Final Portfolio'!$C$11</f>
        <v>1.1072560054754765E-4</v>
      </c>
      <c r="K259" s="113">
        <f>'Stocks 1 Day Returns'!K22*'Final Portfolio'!$C$12</f>
        <v>1.0659366568430695E-3</v>
      </c>
      <c r="L259" s="252">
        <f t="shared" ref="L259:L278" si="24">SUM(B259:K259)</f>
        <v>-1.699993019909328E-4</v>
      </c>
      <c r="M259" s="113">
        <f t="shared" ref="M259:M278" si="25">$L259-$L$293</f>
        <v>1.8241530394628086E-2</v>
      </c>
      <c r="N259" s="113">
        <f t="shared" ref="N259:N278" si="26">$L259-$L$297</f>
        <v>2.7562701692803625E-2</v>
      </c>
      <c r="Q259" s="227">
        <v>45693</v>
      </c>
      <c r="R259" s="113">
        <f>'Stocks 1 Month Returns'!O259*'Final Portfolio'!$J$3</f>
        <v>-6.5967672104511044E-3</v>
      </c>
      <c r="S259" s="113">
        <f>'Stocks 1 Month Returns'!P259*'Final Portfolio'!$J$4</f>
        <v>-1.1425304307147558E-2</v>
      </c>
      <c r="T259" s="113">
        <f>'Stocks 1 Month Returns'!Q259*'Final Portfolio'!$J$6</f>
        <v>-7.0234136494852972E-3</v>
      </c>
      <c r="U259" s="113">
        <f>'Stocks 1 Month Returns'!R259*'Final Portfolio'!$J$6</f>
        <v>1.1001220595837859E-3</v>
      </c>
      <c r="V259" s="113">
        <f>'Stocks 1 Month Returns'!S259*'Final Portfolio'!$J$7</f>
        <v>-6.2035335365137837E-3</v>
      </c>
      <c r="W259" s="113">
        <f>'Stocks 1 Month Returns'!T259*'Final Portfolio'!$J$8</f>
        <v>-9.9626475827786724E-3</v>
      </c>
      <c r="X259" s="113">
        <f>'Stocks 1 Month Returns'!U259*'Final Portfolio'!$J$9</f>
        <v>-1.6033228156273567E-2</v>
      </c>
      <c r="Y259" s="113">
        <f>'Stocks 1 Month Returns'!V259*'Final Portfolio'!$J$10</f>
        <v>2.8229572053928508E-3</v>
      </c>
      <c r="Z259" s="113">
        <f>'Stocks 1 Month Returns'!W259*'Final Portfolio'!$J$11</f>
        <v>-1.6800208201312339E-3</v>
      </c>
      <c r="AA259" s="113">
        <f>'Stocks 1 Month Returns'!X259*'Final Portfolio'!$J$12</f>
        <v>-1.9259550616420595E-5</v>
      </c>
      <c r="AB259" s="113">
        <f>'Stocks 1 Month Returns'!Y259*'Final Portfolio'!$J$13</f>
        <v>-2.6875554645888755E-2</v>
      </c>
      <c r="AC259" s="113">
        <f t="shared" si="21"/>
        <v>-8.189665019430975E-2</v>
      </c>
      <c r="AD259" s="113">
        <f t="shared" si="22"/>
        <v>8.5584370297422718E-2</v>
      </c>
      <c r="AE259" s="113">
        <f t="shared" si="23"/>
        <v>0.17023939515360936</v>
      </c>
      <c r="AI259" s="355">
        <v>255</v>
      </c>
      <c r="AJ259" s="355">
        <f>IF('Optimal Portfolio MAIN'!M257&gt;=0,0,1)</f>
        <v>0</v>
      </c>
      <c r="AK259" s="355">
        <f>IF('Optimal Portfolio MAIN'!N257&gt;=0,0,1)</f>
        <v>0</v>
      </c>
      <c r="AQ259" s="39">
        <v>226</v>
      </c>
      <c r="AR259" s="5">
        <f>IF('Optimal Portfolio MAIN'!AD245&gt;=0,0,1)</f>
        <v>0</v>
      </c>
      <c r="AS259" s="5">
        <f>IF('Optimal Portfolio MAIN'!AE245&gt;=0,0,1)</f>
        <v>0</v>
      </c>
      <c r="AY259" s="372">
        <v>255</v>
      </c>
      <c r="AZ259" s="372">
        <f>IF('Optimal Portfolio MAIN'!M257&gt;=0,0,1)</f>
        <v>0</v>
      </c>
      <c r="BA259" s="372">
        <f>IF('Optimal Portfolio MAIN'!N257&gt;=0,0,1)</f>
        <v>0</v>
      </c>
      <c r="BB259" s="391"/>
      <c r="BC259" s="391"/>
      <c r="BE259" s="39">
        <v>226</v>
      </c>
      <c r="BF259" s="222"/>
      <c r="BG259" s="222"/>
      <c r="BH259" s="400"/>
      <c r="BI259" s="400"/>
      <c r="BM259" s="193">
        <v>255</v>
      </c>
      <c r="BN259" s="366">
        <f ca="1">NORMINV(RAND(),$BR$2,$BR$3)</f>
        <v>1.7843316202272284E-2</v>
      </c>
      <c r="BO259" s="361">
        <f ca="1">BN259-BN$296</f>
        <v>4.021734949683177E-2</v>
      </c>
      <c r="BP259" s="367">
        <f ca="1">BN259-BN$301</f>
        <v>4.8585064727456231E-2</v>
      </c>
      <c r="BT259" s="193">
        <v>255</v>
      </c>
      <c r="BU259" s="356">
        <f ca="1">IF(BO259&gt;=0,0,1)</f>
        <v>0</v>
      </c>
      <c r="BV259" s="355">
        <f ca="1">IF(BP259&gt;=0,0,1)</f>
        <v>0</v>
      </c>
      <c r="BZ259" s="193">
        <v>255</v>
      </c>
      <c r="CA259" s="368">
        <f ca="1">NORMINV(RAND(),CE$2,CE$3)</f>
        <v>4.9738748450021499E-2</v>
      </c>
      <c r="CB259" s="166">
        <f ca="1">CA259-CA$389</f>
        <v>0.12239036505857345</v>
      </c>
      <c r="CC259" s="166">
        <f ca="1">CA259-CA$394</f>
        <v>0.15062405845584767</v>
      </c>
      <c r="CG259" s="193">
        <v>255</v>
      </c>
      <c r="CH259" s="193">
        <f ca="1">IF(CB259&gt;=0,0,1)</f>
        <v>0</v>
      </c>
      <c r="CI259" s="193">
        <f ca="1">IF(CC259&gt;=0,0,1)</f>
        <v>0</v>
      </c>
    </row>
    <row r="260" spans="1:87" ht="15.6">
      <c r="A260" s="342">
        <v>45884</v>
      </c>
      <c r="B260" s="113">
        <f>'Stocks 1 Day Returns'!B21*'Final Portfolio'!$C$3</f>
        <v>7.425579078136622E-3</v>
      </c>
      <c r="C260" s="113">
        <f>'Stocks 1 Day Returns'!C21*'Final Portfolio'!$C$4</f>
        <v>-9.7796889990373385E-4</v>
      </c>
      <c r="D260" s="113">
        <f>'Stocks 1 Day Returns'!D21*'Final Portfolio'!$C$5</f>
        <v>-2.2442947141234181E-4</v>
      </c>
      <c r="E260" s="113">
        <f>'Stocks 1 Day Returns'!E21*'Final Portfolio'!$C$6</f>
        <v>-1.0452413646757645E-2</v>
      </c>
      <c r="F260" s="113">
        <f>'Stocks 1 Day Returns'!F21*'Final Portfolio'!$C$7</f>
        <v>-1.2309310139785156E-3</v>
      </c>
      <c r="G260" s="113">
        <f>'Stocks 1 Day Returns'!G21*'Final Portfolio'!$C$8</f>
        <v>-2.6256576980370028E-3</v>
      </c>
      <c r="H260" s="113">
        <f>'Stocks 1 Day Returns'!H21*'Final Portfolio'!$C$9</f>
        <v>-3.8449260649643054E-3</v>
      </c>
      <c r="I260" s="113">
        <f>'Stocks 1 Day Returns'!I21*'Final Portfolio'!$C$10</f>
        <v>-4.0728284124175312E-3</v>
      </c>
      <c r="J260" s="113">
        <f>'Stocks 1 Day Returns'!J21*'Final Portfolio'!$C$11</f>
        <v>-2.6676225178952481E-3</v>
      </c>
      <c r="K260" s="113">
        <f>'Stocks 1 Day Returns'!K21*'Final Portfolio'!$C$12</f>
        <v>-2.2262813863578425E-3</v>
      </c>
      <c r="L260" s="252">
        <f t="shared" si="24"/>
        <v>-2.0897480033587542E-2</v>
      </c>
      <c r="M260" s="113">
        <f t="shared" si="25"/>
        <v>-2.4859503369685232E-3</v>
      </c>
      <c r="N260" s="113">
        <f t="shared" si="26"/>
        <v>6.8352209612070162E-3</v>
      </c>
      <c r="Q260" s="227">
        <v>45694</v>
      </c>
      <c r="R260" s="113">
        <f>'Stocks 1 Month Returns'!O260*'Final Portfolio'!$J$3</f>
        <v>-6.6678129218431864E-3</v>
      </c>
      <c r="S260" s="113">
        <f>'Stocks 1 Month Returns'!P260*'Final Portfolio'!$J$4</f>
        <v>-1.0231107382664459E-2</v>
      </c>
      <c r="T260" s="113">
        <f>'Stocks 1 Month Returns'!Q260*'Final Portfolio'!$J$6</f>
        <v>-5.25696022212756E-3</v>
      </c>
      <c r="U260" s="113">
        <f>'Stocks 1 Month Returns'!R260*'Final Portfolio'!$J$6</f>
        <v>1.7562481022766186E-3</v>
      </c>
      <c r="V260" s="113">
        <f>'Stocks 1 Month Returns'!S260*'Final Portfolio'!$J$7</f>
        <v>-2.5548585156642402E-3</v>
      </c>
      <c r="W260" s="113">
        <f>'Stocks 1 Month Returns'!T260*'Final Portfolio'!$J$8</f>
        <v>-8.5891274032458328E-3</v>
      </c>
      <c r="X260" s="113">
        <f>'Stocks 1 Month Returns'!U260*'Final Portfolio'!$J$9</f>
        <v>-1.5501938049810126E-2</v>
      </c>
      <c r="Y260" s="113">
        <f>'Stocks 1 Month Returns'!V260*'Final Portfolio'!$J$10</f>
        <v>3.4666496934546397E-3</v>
      </c>
      <c r="Z260" s="113">
        <f>'Stocks 1 Month Returns'!W260*'Final Portfolio'!$J$11</f>
        <v>8.4912765762097393E-4</v>
      </c>
      <c r="AA260" s="113">
        <f>'Stocks 1 Month Returns'!X260*'Final Portfolio'!$J$12</f>
        <v>3.8986611781742053E-3</v>
      </c>
      <c r="AB260" s="113">
        <f>'Stocks 1 Month Returns'!Y260*'Final Portfolio'!$J$13</f>
        <v>-8.1329719731225714E-3</v>
      </c>
      <c r="AC260" s="113">
        <f t="shared" si="21"/>
        <v>-4.6964089836951543E-2</v>
      </c>
      <c r="AD260" s="113">
        <f t="shared" si="22"/>
        <v>0.12051693065478092</v>
      </c>
      <c r="AE260" s="113">
        <f t="shared" si="23"/>
        <v>0.20517195551096756</v>
      </c>
      <c r="AI260" s="355">
        <v>256</v>
      </c>
      <c r="AJ260" s="355">
        <f>IF('Optimal Portfolio MAIN'!M258&gt;=0,0,1)</f>
        <v>0</v>
      </c>
      <c r="AK260" s="355">
        <f>IF('Optimal Portfolio MAIN'!N258&gt;=0,0,1)</f>
        <v>0</v>
      </c>
      <c r="AQ260" s="39">
        <v>227</v>
      </c>
      <c r="AR260" s="5">
        <f>IF('Optimal Portfolio MAIN'!AD246&gt;=0,0,1)</f>
        <v>1</v>
      </c>
      <c r="AS260" s="5">
        <f>IF('Optimal Portfolio MAIN'!AE246&gt;=0,0,1)</f>
        <v>0</v>
      </c>
      <c r="AY260" s="372">
        <v>256</v>
      </c>
      <c r="AZ260" s="372">
        <f>IF('Optimal Portfolio MAIN'!M258&gt;=0,0,1)</f>
        <v>0</v>
      </c>
      <c r="BA260" s="372">
        <f>IF('Optimal Portfolio MAIN'!N258&gt;=0,0,1)</f>
        <v>0</v>
      </c>
      <c r="BB260" s="391"/>
      <c r="BC260" s="391"/>
      <c r="BE260" s="39">
        <v>227</v>
      </c>
      <c r="BF260" s="222"/>
      <c r="BG260" s="222"/>
      <c r="BH260" s="400"/>
      <c r="BI260" s="400"/>
      <c r="BM260" s="193">
        <v>256</v>
      </c>
      <c r="BN260" s="366">
        <f ca="1">NORMINV(RAND(),$BR$2,$BR$3)</f>
        <v>-1.5086683781304219E-2</v>
      </c>
      <c r="BO260" s="361">
        <f ca="1">BN260-BN$296</f>
        <v>7.2873495132552632E-3</v>
      </c>
      <c r="BP260" s="367">
        <f ca="1">BN260-BN$301</f>
        <v>1.5655064743879728E-2</v>
      </c>
      <c r="BT260" s="193">
        <v>256</v>
      </c>
      <c r="BU260" s="356">
        <f ca="1">IF(BO260&gt;=0,0,1)</f>
        <v>0</v>
      </c>
      <c r="BV260" s="355">
        <f ca="1">IF(BP260&gt;=0,0,1)</f>
        <v>0</v>
      </c>
      <c r="BZ260" s="193">
        <v>256</v>
      </c>
      <c r="CA260" s="368">
        <f ca="1">NORMINV(RAND(),CE$2,CE$3)</f>
        <v>5.2745801677395752E-2</v>
      </c>
      <c r="CB260" s="166">
        <f ca="1">CA260-CA$389</f>
        <v>0.12539741828594769</v>
      </c>
      <c r="CC260" s="166">
        <f ca="1">CA260-CA$394</f>
        <v>0.15363111168322191</v>
      </c>
      <c r="CG260" s="193">
        <v>256</v>
      </c>
      <c r="CH260" s="193">
        <f ca="1">IF(CB260&gt;=0,0,1)</f>
        <v>0</v>
      </c>
      <c r="CI260" s="193">
        <f ca="1">IF(CC260&gt;=0,0,1)</f>
        <v>0</v>
      </c>
    </row>
    <row r="261" spans="1:87" ht="15.6">
      <c r="A261" s="342">
        <v>45889</v>
      </c>
      <c r="B261" s="113">
        <f>'Stocks 1 Day Returns'!B20*'Final Portfolio'!$C$3</f>
        <v>3.3299643611163178E-3</v>
      </c>
      <c r="C261" s="113">
        <f>'Stocks 1 Day Returns'!C20*'Final Portfolio'!$C$4</f>
        <v>-5.7055957825630883E-4</v>
      </c>
      <c r="D261" s="113">
        <f>'Stocks 1 Day Returns'!D20*'Final Portfolio'!$C$5</f>
        <v>-9.8616322786137189E-4</v>
      </c>
      <c r="E261" s="113">
        <f>'Stocks 1 Day Returns'!E20*'Final Portfolio'!$C$6</f>
        <v>-6.5723369949083669E-4</v>
      </c>
      <c r="F261" s="113">
        <f>'Stocks 1 Day Returns'!F20*'Final Portfolio'!$C$7</f>
        <v>1.9582769616392601E-3</v>
      </c>
      <c r="G261" s="113">
        <f>'Stocks 1 Day Returns'!G20*'Final Portfolio'!$C$8</f>
        <v>2.9480201321202993E-4</v>
      </c>
      <c r="H261" s="113">
        <f>'Stocks 1 Day Returns'!H20*'Final Portfolio'!$C$9</f>
        <v>-1.0313861458974072E-3</v>
      </c>
      <c r="I261" s="113">
        <f>'Stocks 1 Day Returns'!I20*'Final Portfolio'!$C$10</f>
        <v>-5.282044009015163E-4</v>
      </c>
      <c r="J261" s="113">
        <f>'Stocks 1 Day Returns'!J20*'Final Portfolio'!$C$11</f>
        <v>-3.0880908493991497E-4</v>
      </c>
      <c r="K261" s="113">
        <f>'Stocks 1 Day Returns'!K20*'Final Portfolio'!$C$12</f>
        <v>-2.7017959578858001E-3</v>
      </c>
      <c r="L261" s="252">
        <f t="shared" si="24"/>
        <v>-1.2011087592655482E-3</v>
      </c>
      <c r="M261" s="113">
        <f t="shared" si="25"/>
        <v>1.721042093735347E-2</v>
      </c>
      <c r="N261" s="113">
        <f t="shared" si="26"/>
        <v>2.6531592235529009E-2</v>
      </c>
      <c r="Q261" s="227">
        <v>45695</v>
      </c>
      <c r="R261" s="113">
        <f>'Stocks 1 Month Returns'!O261*'Final Portfolio'!$J$3</f>
        <v>-8.1102833291099019E-3</v>
      </c>
      <c r="S261" s="113">
        <f>'Stocks 1 Month Returns'!P261*'Final Portfolio'!$J$4</f>
        <v>-1.17187534109317E-2</v>
      </c>
      <c r="T261" s="113">
        <f>'Stocks 1 Month Returns'!Q261*'Final Portfolio'!$J$6</f>
        <v>-5.6407307501333912E-3</v>
      </c>
      <c r="U261" s="113">
        <f>'Stocks 1 Month Returns'!R261*'Final Portfolio'!$J$6</f>
        <v>1.616753181231534E-3</v>
      </c>
      <c r="V261" s="113">
        <f>'Stocks 1 Month Returns'!S261*'Final Portfolio'!$J$7</f>
        <v>-3.8235701128743194E-3</v>
      </c>
      <c r="W261" s="113">
        <f>'Stocks 1 Month Returns'!T261*'Final Portfolio'!$J$8</f>
        <v>-1.0795000949572864E-2</v>
      </c>
      <c r="X261" s="113">
        <f>'Stocks 1 Month Returns'!U261*'Final Portfolio'!$J$9</f>
        <v>-1.7680667360732205E-2</v>
      </c>
      <c r="Y261" s="113">
        <f>'Stocks 1 Month Returns'!V261*'Final Portfolio'!$J$10</f>
        <v>3.1581916667926422E-3</v>
      </c>
      <c r="Z261" s="113">
        <f>'Stocks 1 Month Returns'!W261*'Final Portfolio'!$J$11</f>
        <v>-1.9209917237458353E-3</v>
      </c>
      <c r="AA261" s="113">
        <f>'Stocks 1 Month Returns'!X261*'Final Portfolio'!$J$12</f>
        <v>2.1886123081145126E-5</v>
      </c>
      <c r="AB261" s="113">
        <f>'Stocks 1 Month Returns'!Y261*'Final Portfolio'!$J$13</f>
        <v>-1.435038606489869E-2</v>
      </c>
      <c r="AC261" s="113">
        <f t="shared" si="21"/>
        <v>-6.9243552730893582E-2</v>
      </c>
      <c r="AD261" s="113">
        <f t="shared" si="22"/>
        <v>9.8237467760838887E-2</v>
      </c>
      <c r="AE261" s="113">
        <f t="shared" si="23"/>
        <v>0.18289249261702553</v>
      </c>
      <c r="AI261" s="355">
        <v>257</v>
      </c>
      <c r="AJ261" s="355">
        <f>IF('Optimal Portfolio MAIN'!M259&gt;=0,0,1)</f>
        <v>0</v>
      </c>
      <c r="AK261" s="355">
        <f>IF('Optimal Portfolio MAIN'!N259&gt;=0,0,1)</f>
        <v>0</v>
      </c>
      <c r="AQ261" s="39">
        <v>228</v>
      </c>
      <c r="AR261" s="5">
        <f>IF('Optimal Portfolio MAIN'!AD247&gt;=0,0,1)</f>
        <v>0</v>
      </c>
      <c r="AS261" s="5">
        <f>IF('Optimal Portfolio MAIN'!AE247&gt;=0,0,1)</f>
        <v>0</v>
      </c>
      <c r="AY261" s="372">
        <v>257</v>
      </c>
      <c r="AZ261" s="372">
        <f>IF('Optimal Portfolio MAIN'!M259&gt;=0,0,1)</f>
        <v>0</v>
      </c>
      <c r="BA261" s="372">
        <f>IF('Optimal Portfolio MAIN'!N259&gt;=0,0,1)</f>
        <v>0</v>
      </c>
      <c r="BB261" s="391"/>
      <c r="BC261" s="391"/>
      <c r="BE261" s="39">
        <v>228</v>
      </c>
      <c r="BF261" s="222"/>
      <c r="BG261" s="222"/>
      <c r="BH261" s="400"/>
      <c r="BI261" s="400"/>
      <c r="BM261" s="193">
        <v>257</v>
      </c>
      <c r="BN261" s="366">
        <f ca="1">NORMINV(RAND(),$BR$2,$BR$3)</f>
        <v>-4.4904771220177477E-2</v>
      </c>
      <c r="BO261" s="361">
        <f ca="1">BN261-BN$296</f>
        <v>-2.2530737925617994E-2</v>
      </c>
      <c r="BP261" s="367">
        <f ca="1">BN261-BN$301</f>
        <v>-1.4163022694993529E-2</v>
      </c>
      <c r="BT261" s="193">
        <v>257</v>
      </c>
      <c r="BU261" s="356">
        <f ca="1">IF(BO261&gt;=0,0,1)</f>
        <v>1</v>
      </c>
      <c r="BV261" s="355">
        <f ca="1">IF(BP261&gt;=0,0,1)</f>
        <v>1</v>
      </c>
      <c r="BZ261" s="193">
        <v>257</v>
      </c>
      <c r="CA261" s="368">
        <f ca="1">NORMINV(RAND(),CE$2,CE$3)</f>
        <v>-7.1638947804316469E-2</v>
      </c>
      <c r="CB261" s="166">
        <f ca="1">CA261-CA$389</f>
        <v>1.0126688042354781E-3</v>
      </c>
      <c r="CC261" s="166">
        <f ca="1">CA261-CA$394</f>
        <v>2.9246362201509696E-2</v>
      </c>
      <c r="CG261" s="193">
        <v>257</v>
      </c>
      <c r="CH261" s="193">
        <f ca="1">IF(CB261&gt;=0,0,1)</f>
        <v>0</v>
      </c>
      <c r="CI261" s="193">
        <f ca="1">IF(CC261&gt;=0,0,1)</f>
        <v>0</v>
      </c>
    </row>
    <row r="262" spans="1:87" ht="15.6">
      <c r="A262" s="342">
        <v>45890</v>
      </c>
      <c r="B262" s="113">
        <f>'Stocks 1 Day Returns'!B19*'Final Portfolio'!$C$3</f>
        <v>4.0038237527838657E-3</v>
      </c>
      <c r="C262" s="113">
        <f>'Stocks 1 Day Returns'!C19*'Final Portfolio'!$C$4</f>
        <v>1.6986134313885181E-3</v>
      </c>
      <c r="D262" s="113">
        <f>'Stocks 1 Day Returns'!D19*'Final Portfolio'!$C$5</f>
        <v>1.9698778727003231E-3</v>
      </c>
      <c r="E262" s="113">
        <f>'Stocks 1 Day Returns'!E19*'Final Portfolio'!$C$6</f>
        <v>7.5390712259301826E-4</v>
      </c>
      <c r="F262" s="113">
        <f>'Stocks 1 Day Returns'!F19*'Final Portfolio'!$C$7</f>
        <v>-2.3204031081526886E-3</v>
      </c>
      <c r="G262" s="113">
        <f>'Stocks 1 Day Returns'!G19*'Final Portfolio'!$C$8</f>
        <v>1.5364937883792361E-3</v>
      </c>
      <c r="H262" s="113">
        <f>'Stocks 1 Day Returns'!H19*'Final Portfolio'!$C$9</f>
        <v>4.0919051629488166E-4</v>
      </c>
      <c r="I262" s="113">
        <f>'Stocks 1 Day Returns'!I19*'Final Portfolio'!$C$10</f>
        <v>3.7428261363376737E-4</v>
      </c>
      <c r="J262" s="113">
        <f>'Stocks 1 Day Returns'!J19*'Final Portfolio'!$C$11</f>
        <v>1.2767575063243929E-3</v>
      </c>
      <c r="K262" s="113">
        <f>'Stocks 1 Day Returns'!K19*'Final Portfolio'!$C$12</f>
        <v>1.805472440196465E-3</v>
      </c>
      <c r="L262" s="252">
        <f t="shared" si="24"/>
        <v>1.1508015936141779E-2</v>
      </c>
      <c r="M262" s="113">
        <f t="shared" si="25"/>
        <v>2.9919545632760797E-2</v>
      </c>
      <c r="N262" s="113">
        <f t="shared" si="26"/>
        <v>3.9240716930936337E-2</v>
      </c>
      <c r="Q262" s="227">
        <v>45699</v>
      </c>
      <c r="R262" s="113">
        <f>'Stocks 1 Month Returns'!O262*'Final Portfolio'!$J$3</f>
        <v>3.6064622647239198E-3</v>
      </c>
      <c r="S262" s="113">
        <f>'Stocks 1 Month Returns'!P262*'Final Portfolio'!$J$4</f>
        <v>-6.3678302621433215E-3</v>
      </c>
      <c r="T262" s="113">
        <f>'Stocks 1 Month Returns'!Q262*'Final Portfolio'!$J$6</f>
        <v>-5.6653166148887737E-3</v>
      </c>
      <c r="U262" s="113">
        <f>'Stocks 1 Month Returns'!R262*'Final Portfolio'!$J$6</f>
        <v>4.4639223757764413E-4</v>
      </c>
      <c r="V262" s="113">
        <f>'Stocks 1 Month Returns'!S262*'Final Portfolio'!$J$7</f>
        <v>-6.5824298475987801E-3</v>
      </c>
      <c r="W262" s="113">
        <f>'Stocks 1 Month Returns'!T262*'Final Portfolio'!$J$8</f>
        <v>-8.6951743156912127E-3</v>
      </c>
      <c r="X262" s="113">
        <f>'Stocks 1 Month Returns'!U262*'Final Portfolio'!$J$9</f>
        <v>-1.363710331491879E-2</v>
      </c>
      <c r="Y262" s="113">
        <f>'Stocks 1 Month Returns'!V262*'Final Portfolio'!$J$10</f>
        <v>-2.4560495927459822E-3</v>
      </c>
      <c r="Z262" s="113">
        <f>'Stocks 1 Month Returns'!W262*'Final Portfolio'!$J$11</f>
        <v>-7.4290418273450511E-4</v>
      </c>
      <c r="AA262" s="113">
        <f>'Stocks 1 Month Returns'!X262*'Final Portfolio'!$J$12</f>
        <v>6.4533609952647012E-4</v>
      </c>
      <c r="AB262" s="113">
        <f>'Stocks 1 Month Returns'!Y262*'Final Portfolio'!$J$13</f>
        <v>-1.4649935318740148E-2</v>
      </c>
      <c r="AC262" s="113">
        <f t="shared" si="21"/>
        <v>-5.4098552847633478E-2</v>
      </c>
      <c r="AD262" s="113">
        <f t="shared" si="22"/>
        <v>0.11338246764409898</v>
      </c>
      <c r="AE262" s="113">
        <f t="shared" si="23"/>
        <v>0.19803749250028563</v>
      </c>
      <c r="AI262" s="355">
        <v>258</v>
      </c>
      <c r="AJ262" s="355">
        <f>IF('Optimal Portfolio MAIN'!M260&gt;=0,0,1)</f>
        <v>1</v>
      </c>
      <c r="AK262" s="355">
        <f>IF('Optimal Portfolio MAIN'!N260&gt;=0,0,1)</f>
        <v>0</v>
      </c>
      <c r="AQ262" s="39">
        <v>229</v>
      </c>
      <c r="AR262" s="5">
        <f>IF('Optimal Portfolio MAIN'!AD248&gt;=0,0,1)</f>
        <v>0</v>
      </c>
      <c r="AS262" s="5">
        <f>IF('Optimal Portfolio MAIN'!AE248&gt;=0,0,1)</f>
        <v>0</v>
      </c>
      <c r="AY262" s="372">
        <v>258</v>
      </c>
      <c r="AZ262" s="372">
        <f>IF('Optimal Portfolio MAIN'!M260&gt;=0,0,1)</f>
        <v>1</v>
      </c>
      <c r="BA262" s="372">
        <f>IF('Optimal Portfolio MAIN'!N260&gt;=0,0,1)</f>
        <v>0</v>
      </c>
      <c r="BB262" s="391"/>
      <c r="BC262" s="391"/>
      <c r="BE262" s="39">
        <v>229</v>
      </c>
      <c r="BF262" s="222"/>
      <c r="BG262" s="222"/>
      <c r="BH262" s="400"/>
      <c r="BI262" s="400"/>
      <c r="BM262" s="193">
        <v>258</v>
      </c>
      <c r="BN262" s="366">
        <f ca="1">NORMINV(RAND(),$BR$2,$BR$3)</f>
        <v>-4.1848148892852981E-2</v>
      </c>
      <c r="BO262" s="361">
        <f ca="1">BN262-BN$296</f>
        <v>-1.9474115598293498E-2</v>
      </c>
      <c r="BP262" s="367">
        <f ca="1">BN262-BN$301</f>
        <v>-1.1106400367669033E-2</v>
      </c>
      <c r="BT262" s="193">
        <v>258</v>
      </c>
      <c r="BU262" s="356">
        <f ca="1">IF(BO262&gt;=0,0,1)</f>
        <v>1</v>
      </c>
      <c r="BV262" s="355">
        <f ca="1">IF(BP262&gt;=0,0,1)</f>
        <v>1</v>
      </c>
      <c r="BZ262" s="193">
        <v>258</v>
      </c>
      <c r="CA262" s="368">
        <f ca="1">NORMINV(RAND(),CE$2,CE$3)</f>
        <v>-0.11991941410591767</v>
      </c>
      <c r="CB262" s="166">
        <f ca="1">CA262-CA$389</f>
        <v>-4.7267797497365718E-2</v>
      </c>
      <c r="CC262" s="166">
        <f ca="1">CA262-CA$394</f>
        <v>-1.9034104100091501E-2</v>
      </c>
      <c r="CG262" s="193">
        <v>258</v>
      </c>
      <c r="CH262" s="193">
        <f ca="1">IF(CB262&gt;=0,0,1)</f>
        <v>1</v>
      </c>
      <c r="CI262" s="193">
        <f ca="1">IF(CC262&gt;=0,0,1)</f>
        <v>1</v>
      </c>
    </row>
    <row r="263" spans="1:87" ht="15.6">
      <c r="A263" s="342">
        <v>45891</v>
      </c>
      <c r="B263" s="113">
        <f>'Stocks 1 Day Returns'!B18*'Final Portfolio'!$C$3</f>
        <v>-8.8221705343814348E-4</v>
      </c>
      <c r="C263" s="113">
        <f>'Stocks 1 Day Returns'!C18*'Final Portfolio'!$C$4</f>
        <v>-4.477590669135256E-4</v>
      </c>
      <c r="D263" s="113">
        <f>'Stocks 1 Day Returns'!D18*'Final Portfolio'!$C$5</f>
        <v>-8.3261372426375428E-4</v>
      </c>
      <c r="E263" s="113">
        <f>'Stocks 1 Day Returns'!E18*'Final Portfolio'!$C$6</f>
        <v>-1.9062193605827147E-3</v>
      </c>
      <c r="F263" s="113">
        <f>'Stocks 1 Day Returns'!F18*'Final Portfolio'!$C$7</f>
        <v>5.9933508368554197E-3</v>
      </c>
      <c r="G263" s="113">
        <f>'Stocks 1 Day Returns'!G18*'Final Portfolio'!$C$8</f>
        <v>-1.7416895929290642E-3</v>
      </c>
      <c r="H263" s="113">
        <f>'Stocks 1 Day Returns'!H18*'Final Portfolio'!$C$9</f>
        <v>-3.1768027351897032E-3</v>
      </c>
      <c r="I263" s="113">
        <f>'Stocks 1 Day Returns'!I18*'Final Portfolio'!$C$10</f>
        <v>-5.0215335055354689E-4</v>
      </c>
      <c r="J263" s="113">
        <f>'Stocks 1 Day Returns'!J18*'Final Portfolio'!$C$11</f>
        <v>4.8998135207682701E-4</v>
      </c>
      <c r="K263" s="113">
        <f>'Stocks 1 Day Returns'!K18*'Final Portfolio'!$C$12</f>
        <v>-1.2748874823126034E-3</v>
      </c>
      <c r="L263" s="252">
        <f t="shared" si="24"/>
        <v>-4.2810101772508087E-3</v>
      </c>
      <c r="M263" s="113">
        <f t="shared" si="25"/>
        <v>1.4130519519368209E-2</v>
      </c>
      <c r="N263" s="113">
        <f t="shared" si="26"/>
        <v>2.3451690817543749E-2</v>
      </c>
      <c r="Q263" s="227">
        <v>45700</v>
      </c>
      <c r="R263" s="113">
        <f>'Stocks 1 Month Returns'!O263*'Final Portfolio'!$J$3</f>
        <v>9.211097599248097E-3</v>
      </c>
      <c r="S263" s="113">
        <f>'Stocks 1 Month Returns'!P263*'Final Portfolio'!$J$4</f>
        <v>-4.7593492542049084E-3</v>
      </c>
      <c r="T263" s="113">
        <f>'Stocks 1 Month Returns'!Q263*'Final Portfolio'!$J$6</f>
        <v>-6.5691122046213565E-3</v>
      </c>
      <c r="U263" s="113">
        <f>'Stocks 1 Month Returns'!R263*'Final Portfolio'!$J$6</f>
        <v>-1.3541589797130271E-3</v>
      </c>
      <c r="V263" s="113">
        <f>'Stocks 1 Month Returns'!S263*'Final Portfolio'!$J$7</f>
        <v>-7.495810127966694E-3</v>
      </c>
      <c r="W263" s="113">
        <f>'Stocks 1 Month Returns'!T263*'Final Portfolio'!$J$8</f>
        <v>-1.1753325377218782E-2</v>
      </c>
      <c r="X263" s="113">
        <f>'Stocks 1 Month Returns'!U263*'Final Portfolio'!$J$9</f>
        <v>-1.5209642603862678E-2</v>
      </c>
      <c r="Y263" s="113">
        <f>'Stocks 1 Month Returns'!V263*'Final Portfolio'!$J$10</f>
        <v>-7.1213482778050043E-3</v>
      </c>
      <c r="Z263" s="113">
        <f>'Stocks 1 Month Returns'!W263*'Final Portfolio'!$J$11</f>
        <v>4.0158436219071003E-3</v>
      </c>
      <c r="AA263" s="113">
        <f>'Stocks 1 Month Returns'!X263*'Final Portfolio'!$J$12</f>
        <v>-2.1329058701781856E-3</v>
      </c>
      <c r="AB263" s="113">
        <f>'Stocks 1 Month Returns'!Y263*'Final Portfolio'!$J$13</f>
        <v>-3.3861779010514126E-2</v>
      </c>
      <c r="AC263" s="113">
        <f t="shared" si="21"/>
        <v>-7.7030490484929562E-2</v>
      </c>
      <c r="AD263" s="113">
        <f t="shared" si="22"/>
        <v>9.0450530006802907E-2</v>
      </c>
      <c r="AE263" s="113">
        <f t="shared" si="23"/>
        <v>0.17510555486298957</v>
      </c>
      <c r="AI263" s="355">
        <v>259</v>
      </c>
      <c r="AJ263" s="355">
        <f>IF('Optimal Portfolio MAIN'!M261&gt;=0,0,1)</f>
        <v>0</v>
      </c>
      <c r="AK263" s="355">
        <f>IF('Optimal Portfolio MAIN'!N261&gt;=0,0,1)</f>
        <v>0</v>
      </c>
      <c r="AQ263" s="39">
        <v>230</v>
      </c>
      <c r="AR263" s="5">
        <f>IF('Optimal Portfolio MAIN'!AD249&gt;=0,0,1)</f>
        <v>0</v>
      </c>
      <c r="AS263" s="5">
        <f>IF('Optimal Portfolio MAIN'!AE249&gt;=0,0,1)</f>
        <v>0</v>
      </c>
      <c r="AY263" s="372">
        <v>259</v>
      </c>
      <c r="AZ263" s="372">
        <f>IF('Optimal Portfolio MAIN'!M261&gt;=0,0,1)</f>
        <v>0</v>
      </c>
      <c r="BA263" s="372">
        <f>IF('Optimal Portfolio MAIN'!N261&gt;=0,0,1)</f>
        <v>0</v>
      </c>
      <c r="BB263" s="391"/>
      <c r="BC263" s="391"/>
      <c r="BE263" s="39">
        <v>230</v>
      </c>
      <c r="BF263" s="222"/>
      <c r="BG263" s="222"/>
      <c r="BH263" s="400"/>
      <c r="BI263" s="400"/>
      <c r="BM263" s="193">
        <v>259</v>
      </c>
      <c r="BN263" s="366">
        <f ca="1">NORMINV(RAND(),$BR$2,$BR$3)</f>
        <v>1.0271915168048958E-2</v>
      </c>
      <c r="BO263" s="361">
        <f ca="1">BN263-BN$296</f>
        <v>3.2645948462608439E-2</v>
      </c>
      <c r="BP263" s="367">
        <f ca="1">BN263-BN$301</f>
        <v>4.1013663693232907E-2</v>
      </c>
      <c r="BT263" s="193">
        <v>259</v>
      </c>
      <c r="BU263" s="356">
        <f ca="1">IF(BO263&gt;=0,0,1)</f>
        <v>0</v>
      </c>
      <c r="BV263" s="355">
        <f ca="1">IF(BP263&gt;=0,0,1)</f>
        <v>0</v>
      </c>
      <c r="BZ263" s="193">
        <v>259</v>
      </c>
      <c r="CA263" s="368">
        <f ca="1">NORMINV(RAND(),CE$2,CE$3)</f>
        <v>-1.0128045598013259E-3</v>
      </c>
      <c r="CB263" s="166">
        <f ca="1">CA263-CA$389</f>
        <v>7.1638812048750625E-2</v>
      </c>
      <c r="CC263" s="166">
        <f ca="1">CA263-CA$394</f>
        <v>9.9872505446024842E-2</v>
      </c>
      <c r="CG263" s="193">
        <v>259</v>
      </c>
      <c r="CH263" s="193">
        <f ca="1">IF(CB263&gt;=0,0,1)</f>
        <v>0</v>
      </c>
      <c r="CI263" s="193">
        <f ca="1">IF(CC263&gt;=0,0,1)</f>
        <v>0</v>
      </c>
    </row>
    <row r="264" spans="1:87" ht="15.6">
      <c r="A264" s="342">
        <v>45896</v>
      </c>
      <c r="B264" s="113">
        <f>'Stocks 1 Day Returns'!B17*'Final Portfolio'!$C$3</f>
        <v>1.681525193436606E-3</v>
      </c>
      <c r="C264" s="113">
        <f>'Stocks 1 Day Returns'!C17*'Final Portfolio'!$C$4</f>
        <v>-5.69093540660428E-4</v>
      </c>
      <c r="D264" s="113">
        <f>'Stocks 1 Day Returns'!D17*'Final Portfolio'!$C$5</f>
        <v>1.0528932789919531E-3</v>
      </c>
      <c r="E264" s="113">
        <f>'Stocks 1 Day Returns'!E17*'Final Portfolio'!$C$6</f>
        <v>3.3975863481363163E-4</v>
      </c>
      <c r="F264" s="113">
        <f>'Stocks 1 Day Returns'!F17*'Final Portfolio'!$C$7</f>
        <v>1.8178578695906976E-3</v>
      </c>
      <c r="G264" s="113">
        <f>'Stocks 1 Day Returns'!G17*'Final Portfolio'!$C$8</f>
        <v>-1.4332840951172265E-4</v>
      </c>
      <c r="H264" s="113">
        <f>'Stocks 1 Day Returns'!H17*'Final Portfolio'!$C$9</f>
        <v>2.9244357183364823E-3</v>
      </c>
      <c r="I264" s="113">
        <f>'Stocks 1 Day Returns'!I17*'Final Portfolio'!$C$10</f>
        <v>-7.9828665284589209E-4</v>
      </c>
      <c r="J264" s="113">
        <f>'Stocks 1 Day Returns'!J17*'Final Portfolio'!$C$11</f>
        <v>1.3199558124032328E-3</v>
      </c>
      <c r="K264" s="113">
        <f>'Stocks 1 Day Returns'!K17*'Final Portfolio'!$C$12</f>
        <v>2.6860703747100256E-4</v>
      </c>
      <c r="L264" s="252">
        <f t="shared" si="24"/>
        <v>7.8943249420255629E-3</v>
      </c>
      <c r="M264" s="113">
        <f t="shared" si="25"/>
        <v>2.6305854638644582E-2</v>
      </c>
      <c r="N264" s="113">
        <f t="shared" si="26"/>
        <v>3.5627025936820121E-2</v>
      </c>
      <c r="Q264" s="227">
        <v>45701</v>
      </c>
      <c r="R264" s="113">
        <f>'Stocks 1 Month Returns'!O264*'Final Portfolio'!$J$3</f>
        <v>1.1255674191087285E-2</v>
      </c>
      <c r="S264" s="113">
        <f>'Stocks 1 Month Returns'!P264*'Final Portfolio'!$J$4</f>
        <v>-6.9105896925450994E-3</v>
      </c>
      <c r="T264" s="113">
        <f>'Stocks 1 Month Returns'!Q264*'Final Portfolio'!$J$6</f>
        <v>-9.9526510421762016E-3</v>
      </c>
      <c r="U264" s="113">
        <f>'Stocks 1 Month Returns'!R264*'Final Portfolio'!$J$6</f>
        <v>-2.5808921360968816E-3</v>
      </c>
      <c r="V264" s="113">
        <f>'Stocks 1 Month Returns'!S264*'Final Portfolio'!$J$7</f>
        <v>-1.0260053254308243E-2</v>
      </c>
      <c r="W264" s="113">
        <f>'Stocks 1 Month Returns'!T264*'Final Portfolio'!$J$8</f>
        <v>-1.3505370107613891E-2</v>
      </c>
      <c r="X264" s="113">
        <f>'Stocks 1 Month Returns'!U264*'Final Portfolio'!$J$9</f>
        <v>-1.8933483136049527E-2</v>
      </c>
      <c r="Y264" s="113">
        <f>'Stocks 1 Month Returns'!V264*'Final Portfolio'!$J$10</f>
        <v>-9.4359197633097341E-3</v>
      </c>
      <c r="Z264" s="113">
        <f>'Stocks 1 Month Returns'!W264*'Final Portfolio'!$J$11</f>
        <v>1.4481560764037173E-3</v>
      </c>
      <c r="AA264" s="113">
        <f>'Stocks 1 Month Returns'!X264*'Final Portfolio'!$J$12</f>
        <v>-6.8416447439644179E-3</v>
      </c>
      <c r="AB264" s="113">
        <f>'Stocks 1 Month Returns'!Y264*'Final Portfolio'!$J$13</f>
        <v>-6.5535526898562013E-2</v>
      </c>
      <c r="AC264" s="113">
        <f t="shared" si="21"/>
        <v>-0.13125230050713499</v>
      </c>
      <c r="AD264" s="113">
        <f t="shared" si="22"/>
        <v>3.6228719984597479E-2</v>
      </c>
      <c r="AE264" s="113">
        <f t="shared" si="23"/>
        <v>0.12088374484078412</v>
      </c>
      <c r="AI264" s="355">
        <v>260</v>
      </c>
      <c r="AJ264" s="355">
        <f>IF('Optimal Portfolio MAIN'!M262&gt;=0,0,1)</f>
        <v>0</v>
      </c>
      <c r="AK264" s="355">
        <f>IF('Optimal Portfolio MAIN'!N262&gt;=0,0,1)</f>
        <v>0</v>
      </c>
      <c r="AQ264" s="39">
        <v>231</v>
      </c>
      <c r="AR264" s="5">
        <f>IF('Optimal Portfolio MAIN'!AD250&gt;=0,0,1)</f>
        <v>0</v>
      </c>
      <c r="AS264" s="5">
        <f>IF('Optimal Portfolio MAIN'!AE250&gt;=0,0,1)</f>
        <v>0</v>
      </c>
      <c r="AY264" s="372">
        <v>260</v>
      </c>
      <c r="AZ264" s="372">
        <f>IF('Optimal Portfolio MAIN'!M262&gt;=0,0,1)</f>
        <v>0</v>
      </c>
      <c r="BA264" s="372">
        <f>IF('Optimal Portfolio MAIN'!N262&gt;=0,0,1)</f>
        <v>0</v>
      </c>
      <c r="BB264" s="391"/>
      <c r="BC264" s="391"/>
      <c r="BE264" s="39">
        <v>231</v>
      </c>
      <c r="BF264" s="222"/>
      <c r="BG264" s="222"/>
      <c r="BH264" s="400"/>
      <c r="BI264" s="400"/>
      <c r="BM264" s="193">
        <v>260</v>
      </c>
      <c r="BN264" s="366">
        <f ca="1">NORMINV(RAND(),$BR$2,$BR$3)</f>
        <v>-2.3332760287244202E-2</v>
      </c>
      <c r="BO264" s="361">
        <f ca="1">BN264-BN$296</f>
        <v>-9.5872699268471917E-4</v>
      </c>
      <c r="BP264" s="367">
        <f ca="1">BN264-BN$301</f>
        <v>7.4089882379397461E-3</v>
      </c>
      <c r="BT264" s="193">
        <v>260</v>
      </c>
      <c r="BU264" s="356">
        <f ca="1">IF(BO264&gt;=0,0,1)</f>
        <v>1</v>
      </c>
      <c r="BV264" s="355">
        <f ca="1">IF(BP264&gt;=0,0,1)</f>
        <v>0</v>
      </c>
      <c r="BZ264" s="193">
        <v>260</v>
      </c>
      <c r="CA264" s="368">
        <f ca="1">NORMINV(RAND(),CE$2,CE$3)</f>
        <v>-2.5623041405103748E-2</v>
      </c>
      <c r="CB264" s="166">
        <f ca="1">CA264-CA$389</f>
        <v>4.7028575203448199E-2</v>
      </c>
      <c r="CC264" s="166">
        <f ca="1">CA264-CA$394</f>
        <v>7.526226860072241E-2</v>
      </c>
      <c r="CG264" s="193">
        <v>260</v>
      </c>
      <c r="CH264" s="193">
        <f ca="1">IF(CB264&gt;=0,0,1)</f>
        <v>0</v>
      </c>
      <c r="CI264" s="193">
        <f ca="1">IF(CC264&gt;=0,0,1)</f>
        <v>0</v>
      </c>
    </row>
    <row r="265" spans="1:87" ht="15.6">
      <c r="A265" s="342">
        <v>45897</v>
      </c>
      <c r="B265" s="113">
        <f>'Stocks 1 Day Returns'!B16*'Final Portfolio'!$C$3</f>
        <v>3.9696436644989673E-3</v>
      </c>
      <c r="C265" s="113">
        <f>'Stocks 1 Day Returns'!C16*'Final Portfolio'!$C$4</f>
        <v>3.1177007790734465E-3</v>
      </c>
      <c r="D265" s="113">
        <f>'Stocks 1 Day Returns'!D16*'Final Portfolio'!$C$5</f>
        <v>1.8229986926318986E-3</v>
      </c>
      <c r="E265" s="113">
        <f>'Stocks 1 Day Returns'!E16*'Final Portfolio'!$C$6</f>
        <v>2.2087596056419635E-3</v>
      </c>
      <c r="F265" s="113">
        <f>'Stocks 1 Day Returns'!F16*'Final Portfolio'!$C$7</f>
        <v>3.7280759403263497E-3</v>
      </c>
      <c r="G265" s="113">
        <f>'Stocks 1 Day Returns'!G16*'Final Portfolio'!$C$8</f>
        <v>2.7376685187766414E-3</v>
      </c>
      <c r="H265" s="113">
        <f>'Stocks 1 Day Returns'!H16*'Final Portfolio'!$C$9</f>
        <v>3.8364283804817175E-3</v>
      </c>
      <c r="I265" s="113">
        <f>'Stocks 1 Day Returns'!I16*'Final Portfolio'!$C$10</f>
        <v>4.2586061346899969E-3</v>
      </c>
      <c r="J265" s="113">
        <f>'Stocks 1 Day Returns'!J16*'Final Portfolio'!$C$11</f>
        <v>2.4968085135662222E-3</v>
      </c>
      <c r="K265" s="113">
        <f>'Stocks 1 Day Returns'!K16*'Final Portfolio'!$C$12</f>
        <v>2.1582067962644838E-3</v>
      </c>
      <c r="L265" s="252">
        <f t="shared" si="24"/>
        <v>3.0334897025951688E-2</v>
      </c>
      <c r="M265" s="113">
        <f t="shared" si="25"/>
        <v>4.8746426722570707E-2</v>
      </c>
      <c r="N265" s="113">
        <f t="shared" si="26"/>
        <v>5.806759802074625E-2</v>
      </c>
      <c r="Q265" s="227">
        <v>45702</v>
      </c>
      <c r="R265" s="113">
        <f>'Stocks 1 Month Returns'!O265*'Final Portfolio'!$J$3</f>
        <v>6.236149686014914E-3</v>
      </c>
      <c r="S265" s="113">
        <f>'Stocks 1 Month Returns'!P265*'Final Portfolio'!$J$4</f>
        <v>-4.6047275742154316E-3</v>
      </c>
      <c r="T265" s="113">
        <f>'Stocks 1 Month Returns'!Q265*'Final Portfolio'!$J$6</f>
        <v>-1.1858330807328966E-2</v>
      </c>
      <c r="U265" s="113">
        <f>'Stocks 1 Month Returns'!R265*'Final Portfolio'!$J$6</f>
        <v>-3.1839174457314102E-3</v>
      </c>
      <c r="V265" s="113">
        <f>'Stocks 1 Month Returns'!S265*'Final Portfolio'!$J$7</f>
        <v>-1.065287561649016E-2</v>
      </c>
      <c r="W265" s="113">
        <f>'Stocks 1 Month Returns'!T265*'Final Portfolio'!$J$8</f>
        <v>-1.4519488703210749E-2</v>
      </c>
      <c r="X265" s="113">
        <f>'Stocks 1 Month Returns'!U265*'Final Portfolio'!$J$9</f>
        <v>-2.0858149755426401E-2</v>
      </c>
      <c r="Y265" s="113">
        <f>'Stocks 1 Month Returns'!V265*'Final Portfolio'!$J$10</f>
        <v>-1.2329398776490622E-2</v>
      </c>
      <c r="Z265" s="113">
        <f>'Stocks 1 Month Returns'!W265*'Final Portfolio'!$J$11</f>
        <v>-3.3357435276531013E-3</v>
      </c>
      <c r="AA265" s="113">
        <f>'Stocks 1 Month Returns'!X265*'Final Portfolio'!$J$12</f>
        <v>-9.0603175833532199E-3</v>
      </c>
      <c r="AB265" s="113">
        <f>'Stocks 1 Month Returns'!Y265*'Final Portfolio'!$J$13</f>
        <v>-8.8108972640290384E-2</v>
      </c>
      <c r="AC265" s="113">
        <f t="shared" si="21"/>
        <v>-0.17227577274417555</v>
      </c>
      <c r="AD265" s="113">
        <f t="shared" si="22"/>
        <v>-4.7947522524430797E-3</v>
      </c>
      <c r="AE265" s="113">
        <f t="shared" si="23"/>
        <v>7.9860272603743565E-2</v>
      </c>
      <c r="AI265" s="355">
        <v>261</v>
      </c>
      <c r="AJ265" s="355">
        <f>IF('Optimal Portfolio MAIN'!M263&gt;=0,0,1)</f>
        <v>0</v>
      </c>
      <c r="AK265" s="355">
        <f>IF('Optimal Portfolio MAIN'!N263&gt;=0,0,1)</f>
        <v>0</v>
      </c>
      <c r="AQ265" s="39">
        <v>232</v>
      </c>
      <c r="AR265" s="5">
        <f>IF('Optimal Portfolio MAIN'!AD251&gt;=0,0,1)</f>
        <v>0</v>
      </c>
      <c r="AS265" s="5">
        <f>IF('Optimal Portfolio MAIN'!AE251&gt;=0,0,1)</f>
        <v>0</v>
      </c>
      <c r="AY265" s="372">
        <v>261</v>
      </c>
      <c r="AZ265" s="372">
        <f>IF('Optimal Portfolio MAIN'!M263&gt;=0,0,1)</f>
        <v>0</v>
      </c>
      <c r="BA265" s="372">
        <f>IF('Optimal Portfolio MAIN'!N263&gt;=0,0,1)</f>
        <v>0</v>
      </c>
      <c r="BB265" s="391"/>
      <c r="BC265" s="391"/>
      <c r="BE265" s="39">
        <v>232</v>
      </c>
      <c r="BF265" s="222"/>
      <c r="BG265" s="222"/>
      <c r="BH265" s="400"/>
      <c r="BI265" s="400"/>
      <c r="BM265" s="193">
        <v>261</v>
      </c>
      <c r="BN265" s="366">
        <f ca="1">NORMINV(RAND(),$BR$2,$BR$3)</f>
        <v>2.0124990764874097E-2</v>
      </c>
      <c r="BO265" s="361">
        <f ca="1">BN265-BN$296</f>
        <v>4.2499024059433579E-2</v>
      </c>
      <c r="BP265" s="367">
        <f ca="1">BN265-BN$301</f>
        <v>5.0866739290058041E-2</v>
      </c>
      <c r="BT265" s="193">
        <v>261</v>
      </c>
      <c r="BU265" s="356">
        <f ca="1">IF(BO265&gt;=0,0,1)</f>
        <v>0</v>
      </c>
      <c r="BV265" s="355">
        <f ca="1">IF(BP265&gt;=0,0,1)</f>
        <v>0</v>
      </c>
      <c r="BZ265" s="193">
        <v>261</v>
      </c>
      <c r="CA265" s="368">
        <f ca="1">NORMINV(RAND(),CE$2,CE$3)</f>
        <v>-8.6910643416243216E-2</v>
      </c>
      <c r="CB265" s="166">
        <f ca="1">CA265-CA$389</f>
        <v>-1.4259026807691269E-2</v>
      </c>
      <c r="CC265" s="166">
        <f ca="1">CA265-CA$394</f>
        <v>1.3974666589582949E-2</v>
      </c>
      <c r="CG265" s="193">
        <v>261</v>
      </c>
      <c r="CH265" s="193">
        <f ca="1">IF(CB265&gt;=0,0,1)</f>
        <v>1</v>
      </c>
      <c r="CI265" s="193">
        <f ca="1">IF(CC265&gt;=0,0,1)</f>
        <v>0</v>
      </c>
    </row>
    <row r="266" spans="1:87" ht="15.6">
      <c r="A266" s="342">
        <v>45898</v>
      </c>
      <c r="B266" s="113">
        <f>'Stocks 1 Day Returns'!B15*'Final Portfolio'!$C$3</f>
        <v>1.322682271510196E-3</v>
      </c>
      <c r="C266" s="113">
        <f>'Stocks 1 Day Returns'!C15*'Final Portfolio'!$C$4</f>
        <v>4.8596601670360947E-4</v>
      </c>
      <c r="D266" s="113">
        <f>'Stocks 1 Day Returns'!D15*'Final Portfolio'!$C$5</f>
        <v>9.1266303479422769E-4</v>
      </c>
      <c r="E266" s="113">
        <f>'Stocks 1 Day Returns'!E15*'Final Portfolio'!$C$6</f>
        <v>-1.0761998190598431E-3</v>
      </c>
      <c r="F266" s="113">
        <f>'Stocks 1 Day Returns'!F15*'Final Portfolio'!$C$7</f>
        <v>-1.7445198463293876E-3</v>
      </c>
      <c r="G266" s="113">
        <f>'Stocks 1 Day Returns'!G15*'Final Portfolio'!$C$8</f>
        <v>-2.0531825903367107E-5</v>
      </c>
      <c r="H266" s="113">
        <f>'Stocks 1 Day Returns'!H15*'Final Portfolio'!$C$9</f>
        <v>-1.8083708761172013E-3</v>
      </c>
      <c r="I266" s="113">
        <f>'Stocks 1 Day Returns'!I15*'Final Portfolio'!$C$10</f>
        <v>-2.245045272706513E-3</v>
      </c>
      <c r="J266" s="113">
        <f>'Stocks 1 Day Returns'!J15*'Final Portfolio'!$C$11</f>
        <v>3.8693930399411604E-5</v>
      </c>
      <c r="K266" s="113">
        <f>'Stocks 1 Day Returns'!K15*'Final Portfolio'!$C$12</f>
        <v>1.5900267861492568E-3</v>
      </c>
      <c r="L266" s="252">
        <f t="shared" si="24"/>
        <v>-2.5446356005596102E-3</v>
      </c>
      <c r="M266" s="113">
        <f t="shared" si="25"/>
        <v>1.586689409605941E-2</v>
      </c>
      <c r="N266" s="113">
        <f t="shared" si="26"/>
        <v>2.5188065394234949E-2</v>
      </c>
      <c r="Q266" s="227">
        <v>45706</v>
      </c>
      <c r="R266" s="113">
        <f>'Stocks 1 Month Returns'!O266*'Final Portfolio'!$J$3</f>
        <v>1.383286216124633E-2</v>
      </c>
      <c r="S266" s="113">
        <f>'Stocks 1 Month Returns'!P266*'Final Portfolio'!$J$4</f>
        <v>-4.5543316297833323E-3</v>
      </c>
      <c r="T266" s="113">
        <f>'Stocks 1 Month Returns'!Q266*'Final Portfolio'!$J$6</f>
        <v>-1.1779213492317453E-2</v>
      </c>
      <c r="U266" s="113">
        <f>'Stocks 1 Month Returns'!R266*'Final Portfolio'!$J$6</f>
        <v>-3.3778300161075949E-3</v>
      </c>
      <c r="V266" s="113">
        <f>'Stocks 1 Month Returns'!S266*'Final Portfolio'!$J$7</f>
        <v>-1.1138154730004179E-2</v>
      </c>
      <c r="W266" s="113">
        <f>'Stocks 1 Month Returns'!T266*'Final Portfolio'!$J$8</f>
        <v>-1.3171149660843019E-2</v>
      </c>
      <c r="X266" s="113">
        <f>'Stocks 1 Month Returns'!U266*'Final Portfolio'!$J$9</f>
        <v>-1.8796737514700106E-2</v>
      </c>
      <c r="Y266" s="113">
        <f>'Stocks 1 Month Returns'!V266*'Final Portfolio'!$J$10</f>
        <v>-1.2262153891888308E-2</v>
      </c>
      <c r="Z266" s="113">
        <f>'Stocks 1 Month Returns'!W266*'Final Portfolio'!$J$11</f>
        <v>-3.4419005027973683E-3</v>
      </c>
      <c r="AA266" s="113">
        <f>'Stocks 1 Month Returns'!X266*'Final Portfolio'!$J$12</f>
        <v>-1.1447573189436372E-2</v>
      </c>
      <c r="AB266" s="113">
        <f>'Stocks 1 Month Returns'!Y266*'Final Portfolio'!$J$13</f>
        <v>-8.7078719618770339E-2</v>
      </c>
      <c r="AC266" s="113">
        <f t="shared" si="21"/>
        <v>-0.16321490208540174</v>
      </c>
      <c r="AD266" s="113">
        <f t="shared" si="22"/>
        <v>4.2661184063307322E-3</v>
      </c>
      <c r="AE266" s="113">
        <f t="shared" si="23"/>
        <v>8.8921143262517377E-2</v>
      </c>
      <c r="AI266" s="355">
        <v>262</v>
      </c>
      <c r="AJ266" s="355">
        <f>IF('Optimal Portfolio MAIN'!M264&gt;=0,0,1)</f>
        <v>0</v>
      </c>
      <c r="AK266" s="355">
        <f>IF('Optimal Portfolio MAIN'!N264&gt;=0,0,1)</f>
        <v>0</v>
      </c>
      <c r="AQ266" s="39">
        <v>233</v>
      </c>
      <c r="AR266" s="5">
        <f>IF('Optimal Portfolio MAIN'!AD252&gt;=0,0,1)</f>
        <v>0</v>
      </c>
      <c r="AS266" s="5">
        <f>IF('Optimal Portfolio MAIN'!AE252&gt;=0,0,1)</f>
        <v>0</v>
      </c>
      <c r="AY266" s="372">
        <v>262</v>
      </c>
      <c r="AZ266" s="372">
        <f>IF('Optimal Portfolio MAIN'!M264&gt;=0,0,1)</f>
        <v>0</v>
      </c>
      <c r="BA266" s="372">
        <f>IF('Optimal Portfolio MAIN'!N264&gt;=0,0,1)</f>
        <v>0</v>
      </c>
      <c r="BB266" s="391"/>
      <c r="BC266" s="391"/>
      <c r="BE266" s="39">
        <v>233</v>
      </c>
      <c r="BF266" s="222"/>
      <c r="BG266" s="222"/>
      <c r="BH266" s="400"/>
      <c r="BI266" s="400"/>
      <c r="BM266" s="193">
        <v>262</v>
      </c>
      <c r="BN266" s="366">
        <f ca="1">NORMINV(RAND(),$BR$2,$BR$3)</f>
        <v>-1.0590596902902627E-2</v>
      </c>
      <c r="BO266" s="361">
        <f ca="1">BN266-BN$296</f>
        <v>1.1783436391656856E-2</v>
      </c>
      <c r="BP266" s="367">
        <f ca="1">BN266-BN$301</f>
        <v>2.0151151622281323E-2</v>
      </c>
      <c r="BT266" s="193">
        <v>262</v>
      </c>
      <c r="BU266" s="356">
        <f ca="1">IF(BO266&gt;=0,0,1)</f>
        <v>0</v>
      </c>
      <c r="BV266" s="355">
        <f ca="1">IF(BP266&gt;=0,0,1)</f>
        <v>0</v>
      </c>
      <c r="BZ266" s="193">
        <v>262</v>
      </c>
      <c r="CA266" s="368">
        <f ca="1">NORMINV(RAND(),CE$2,CE$3)</f>
        <v>-7.9158407371613584E-3</v>
      </c>
      <c r="CB266" s="166">
        <f ca="1">CA266-CA$389</f>
        <v>6.4735775871390594E-2</v>
      </c>
      <c r="CC266" s="166">
        <f ca="1">CA266-CA$394</f>
        <v>9.2969469268664812E-2</v>
      </c>
      <c r="CG266" s="193">
        <v>262</v>
      </c>
      <c r="CH266" s="193">
        <f ca="1">IF(CB266&gt;=0,0,1)</f>
        <v>0</v>
      </c>
      <c r="CI266" s="193">
        <f ca="1">IF(CC266&gt;=0,0,1)</f>
        <v>0</v>
      </c>
    </row>
    <row r="267" spans="1:87" ht="15.6">
      <c r="A267" s="342">
        <v>45903</v>
      </c>
      <c r="B267" s="113">
        <f>'Stocks 1 Day Returns'!B14*'Final Portfolio'!$C$3</f>
        <v>1.562987266156661E-2</v>
      </c>
      <c r="C267" s="113">
        <f>'Stocks 1 Day Returns'!C14*'Final Portfolio'!$C$4</f>
        <v>1.1174045826222278E-3</v>
      </c>
      <c r="D267" s="113">
        <f>'Stocks 1 Day Returns'!D14*'Final Portfolio'!$C$5</f>
        <v>9.2633254853284218E-4</v>
      </c>
      <c r="E267" s="113">
        <f>'Stocks 1 Day Returns'!E14*'Final Portfolio'!$C$6</f>
        <v>7.3134933345063934E-4</v>
      </c>
      <c r="F267" s="113">
        <f>'Stocks 1 Day Returns'!F14*'Final Portfolio'!$C$7</f>
        <v>-1.1288347247867868E-4</v>
      </c>
      <c r="G267" s="113">
        <f>'Stocks 1 Day Returns'!G14*'Final Portfolio'!$C$8</f>
        <v>7.5790770320682149E-4</v>
      </c>
      <c r="H267" s="113">
        <f>'Stocks 1 Day Returns'!H14*'Final Portfolio'!$C$9</f>
        <v>-3.8141369425519242E-3</v>
      </c>
      <c r="I267" s="113">
        <f>'Stocks 1 Day Returns'!I14*'Final Portfolio'!$C$10</f>
        <v>-5.6781439955221431E-3</v>
      </c>
      <c r="J267" s="113">
        <f>'Stocks 1 Day Returns'!J14*'Final Portfolio'!$C$11</f>
        <v>6.9985628446673554E-4</v>
      </c>
      <c r="K267" s="113">
        <f>'Stocks 1 Day Returns'!K14*'Final Portfolio'!$C$12</f>
        <v>7.3040712182101293E-3</v>
      </c>
      <c r="L267" s="252">
        <f t="shared" si="24"/>
        <v>1.7561629921503258E-2</v>
      </c>
      <c r="M267" s="113">
        <f t="shared" si="25"/>
        <v>3.597315961812228E-2</v>
      </c>
      <c r="N267" s="113">
        <f t="shared" si="26"/>
        <v>4.5294330916297816E-2</v>
      </c>
      <c r="Q267" s="227">
        <v>45707</v>
      </c>
      <c r="R267" s="113">
        <f>'Stocks 1 Month Returns'!O267*'Final Portfolio'!$J$3</f>
        <v>5.8404578070505144E-3</v>
      </c>
      <c r="S267" s="113">
        <f>'Stocks 1 Month Returns'!P267*'Final Portfolio'!$J$4</f>
        <v>-1.3223711837419105E-3</v>
      </c>
      <c r="T267" s="113">
        <f>'Stocks 1 Month Returns'!Q267*'Final Portfolio'!$J$6</f>
        <v>-1.0627767351885585E-2</v>
      </c>
      <c r="U267" s="113">
        <f>'Stocks 1 Month Returns'!R267*'Final Portfolio'!$J$6</f>
        <v>-3.8572079574187425E-3</v>
      </c>
      <c r="V267" s="113">
        <f>'Stocks 1 Month Returns'!S267*'Final Portfolio'!$J$7</f>
        <v>-1.0699241717525731E-2</v>
      </c>
      <c r="W267" s="113">
        <f>'Stocks 1 Month Returns'!T267*'Final Portfolio'!$J$8</f>
        <v>-1.3242506996378656E-2</v>
      </c>
      <c r="X267" s="113">
        <f>'Stocks 1 Month Returns'!U267*'Final Portfolio'!$J$9</f>
        <v>-2.4645732664259991E-2</v>
      </c>
      <c r="Y267" s="113">
        <f>'Stocks 1 Month Returns'!V267*'Final Portfolio'!$J$10</f>
        <v>-9.8874004795895046E-3</v>
      </c>
      <c r="Z267" s="113">
        <f>'Stocks 1 Month Returns'!W267*'Final Portfolio'!$J$11</f>
        <v>-5.0102722661767964E-3</v>
      </c>
      <c r="AA267" s="113">
        <f>'Stocks 1 Month Returns'!X267*'Final Portfolio'!$J$12</f>
        <v>-1.3198332335278501E-2</v>
      </c>
      <c r="AB267" s="113">
        <f>'Stocks 1 Month Returns'!Y267*'Final Portfolio'!$J$13</f>
        <v>-9.0086373136527786E-2</v>
      </c>
      <c r="AC267" s="113">
        <f t="shared" si="21"/>
        <v>-0.17673674828173269</v>
      </c>
      <c r="AD267" s="113">
        <f t="shared" si="22"/>
        <v>-9.2557277900002233E-3</v>
      </c>
      <c r="AE267" s="113">
        <f t="shared" si="23"/>
        <v>7.5399297066186421E-2</v>
      </c>
      <c r="AI267" s="355">
        <v>263</v>
      </c>
      <c r="AJ267" s="355">
        <f>IF('Optimal Portfolio MAIN'!M265&gt;=0,0,1)</f>
        <v>0</v>
      </c>
      <c r="AK267" s="355">
        <f>IF('Optimal Portfolio MAIN'!N265&gt;=0,0,1)</f>
        <v>0</v>
      </c>
      <c r="AQ267" s="39">
        <v>234</v>
      </c>
      <c r="AR267" s="5">
        <f>IF('Optimal Portfolio MAIN'!AD253&gt;=0,0,1)</f>
        <v>0</v>
      </c>
      <c r="AS267" s="5">
        <f>IF('Optimal Portfolio MAIN'!AE253&gt;=0,0,1)</f>
        <v>0</v>
      </c>
      <c r="AY267" s="372">
        <v>263</v>
      </c>
      <c r="AZ267" s="372">
        <f>IF('Optimal Portfolio MAIN'!M265&gt;=0,0,1)</f>
        <v>0</v>
      </c>
      <c r="BA267" s="372">
        <f>IF('Optimal Portfolio MAIN'!N265&gt;=0,0,1)</f>
        <v>0</v>
      </c>
      <c r="BB267" s="391"/>
      <c r="BC267" s="391"/>
      <c r="BE267" s="39">
        <v>234</v>
      </c>
      <c r="BF267" s="222"/>
      <c r="BG267" s="222"/>
      <c r="BH267" s="400"/>
      <c r="BI267" s="400"/>
      <c r="BM267" s="193">
        <v>263</v>
      </c>
      <c r="BN267" s="366">
        <f ca="1">NORMINV(RAND(),$BR$2,$BR$3)</f>
        <v>1.0714651612007724E-2</v>
      </c>
      <c r="BO267" s="361">
        <f ca="1">BN267-BN$296</f>
        <v>3.3088684906567203E-2</v>
      </c>
      <c r="BP267" s="367">
        <f ca="1">BN267-BN$301</f>
        <v>4.1456400137191672E-2</v>
      </c>
      <c r="BT267" s="193">
        <v>263</v>
      </c>
      <c r="BU267" s="356">
        <f ca="1">IF(BO267&gt;=0,0,1)</f>
        <v>0</v>
      </c>
      <c r="BV267" s="355">
        <f ca="1">IF(BP267&gt;=0,0,1)</f>
        <v>0</v>
      </c>
      <c r="BZ267" s="193">
        <v>263</v>
      </c>
      <c r="CA267" s="368">
        <f ca="1">NORMINV(RAND(),CE$2,CE$3)</f>
        <v>-2.4216226852882182E-2</v>
      </c>
      <c r="CB267" s="166">
        <f ca="1">CA267-CA$389</f>
        <v>4.8435389755669765E-2</v>
      </c>
      <c r="CC267" s="166">
        <f ca="1">CA267-CA$394</f>
        <v>7.666908315294399E-2</v>
      </c>
      <c r="CG267" s="193">
        <v>263</v>
      </c>
      <c r="CH267" s="193">
        <f ca="1">IF(CB267&gt;=0,0,1)</f>
        <v>0</v>
      </c>
      <c r="CI267" s="193">
        <f ca="1">IF(CC267&gt;=0,0,1)</f>
        <v>0</v>
      </c>
    </row>
    <row r="268" spans="1:87" ht="15.6">
      <c r="A268" s="342">
        <v>45904</v>
      </c>
      <c r="B268" s="113">
        <f>'Stocks 1 Day Returns'!B13*'Final Portfolio'!$C$3</f>
        <v>-2.1407204546850167E-3</v>
      </c>
      <c r="C268" s="113">
        <f>'Stocks 1 Day Returns'!C13*'Final Portfolio'!$C$4</f>
        <v>-2.5633934538524428E-3</v>
      </c>
      <c r="D268" s="113">
        <f>'Stocks 1 Day Returns'!D13*'Final Portfolio'!$C$5</f>
        <v>-3.7205694206866222E-3</v>
      </c>
      <c r="E268" s="113">
        <f>'Stocks 1 Day Returns'!E13*'Final Portfolio'!$C$6</f>
        <v>-2.1197532368128357E-3</v>
      </c>
      <c r="F268" s="113">
        <f>'Stocks 1 Day Returns'!F13*'Final Portfolio'!$C$7</f>
        <v>-1.2586839310922482E-3</v>
      </c>
      <c r="G268" s="113">
        <f>'Stocks 1 Day Returns'!G13*'Final Portfolio'!$C$8</f>
        <v>-3.1322250433341425E-3</v>
      </c>
      <c r="H268" s="113">
        <f>'Stocks 1 Day Returns'!H13*'Final Portfolio'!$C$9</f>
        <v>-1.7791225940674915E-3</v>
      </c>
      <c r="I268" s="113">
        <f>'Stocks 1 Day Returns'!I13*'Final Portfolio'!$C$10</f>
        <v>-1.0018229106546217E-3</v>
      </c>
      <c r="J268" s="113">
        <f>'Stocks 1 Day Returns'!J13*'Final Portfolio'!$C$11</f>
        <v>3.2824753925260626E-4</v>
      </c>
      <c r="K268" s="113">
        <f>'Stocks 1 Day Returns'!K13*'Final Portfolio'!$C$12</f>
        <v>-1.89078577742966E-3</v>
      </c>
      <c r="L268" s="252">
        <f t="shared" si="24"/>
        <v>-1.9278829283362477E-2</v>
      </c>
      <c r="M268" s="113">
        <f t="shared" si="25"/>
        <v>-8.6729958674345783E-4</v>
      </c>
      <c r="N268" s="113">
        <f t="shared" si="26"/>
        <v>8.4538717114320816E-3</v>
      </c>
      <c r="Q268" s="227">
        <v>45708</v>
      </c>
      <c r="R268" s="113">
        <f>'Stocks 1 Month Returns'!O268*'Final Portfolio'!$J$3</f>
        <v>8.0023037510740472E-3</v>
      </c>
      <c r="S268" s="113">
        <f>'Stocks 1 Month Returns'!P268*'Final Portfolio'!$J$4</f>
        <v>-5.5250269613164036E-4</v>
      </c>
      <c r="T268" s="113">
        <f>'Stocks 1 Month Returns'!Q268*'Final Portfolio'!$J$6</f>
        <v>-1.248526842272752E-2</v>
      </c>
      <c r="U268" s="113">
        <f>'Stocks 1 Month Returns'!R268*'Final Portfolio'!$J$6</f>
        <v>-4.0356584010444599E-3</v>
      </c>
      <c r="V268" s="113">
        <f>'Stocks 1 Month Returns'!S268*'Final Portfolio'!$J$7</f>
        <v>-1.0479503997131585E-2</v>
      </c>
      <c r="W268" s="113">
        <f>'Stocks 1 Month Returns'!T268*'Final Portfolio'!$J$8</f>
        <v>-1.0167431850872766E-2</v>
      </c>
      <c r="X268" s="113">
        <f>'Stocks 1 Month Returns'!U268*'Final Portfolio'!$J$9</f>
        <v>-2.1433259740083976E-2</v>
      </c>
      <c r="Y268" s="113">
        <f>'Stocks 1 Month Returns'!V268*'Final Portfolio'!$J$10</f>
        <v>-7.318139604211531E-3</v>
      </c>
      <c r="Z268" s="113">
        <f>'Stocks 1 Month Returns'!W268*'Final Portfolio'!$J$11</f>
        <v>-6.3606869732468103E-3</v>
      </c>
      <c r="AA268" s="113">
        <f>'Stocks 1 Month Returns'!X268*'Final Portfolio'!$J$12</f>
        <v>-1.5596838323116285E-2</v>
      </c>
      <c r="AB268" s="113">
        <f>'Stocks 1 Month Returns'!Y268*'Final Portfolio'!$J$13</f>
        <v>-9.0450906324615832E-2</v>
      </c>
      <c r="AC268" s="113">
        <f t="shared" si="21"/>
        <v>-0.17087789258210834</v>
      </c>
      <c r="AD268" s="113">
        <f t="shared" si="22"/>
        <v>-3.3968720903758687E-3</v>
      </c>
      <c r="AE268" s="113">
        <f t="shared" si="23"/>
        <v>8.1258152765810776E-2</v>
      </c>
      <c r="AI268" s="355">
        <v>264</v>
      </c>
      <c r="AJ268" s="355">
        <f>IF('Optimal Portfolio MAIN'!M266&gt;=0,0,1)</f>
        <v>0</v>
      </c>
      <c r="AK268" s="355">
        <f>IF('Optimal Portfolio MAIN'!N266&gt;=0,0,1)</f>
        <v>0</v>
      </c>
      <c r="AQ268" s="39">
        <v>235</v>
      </c>
      <c r="AR268" s="5">
        <f>IF('Optimal Portfolio MAIN'!AD254&gt;=0,0,1)</f>
        <v>0</v>
      </c>
      <c r="AS268" s="5">
        <f>IF('Optimal Portfolio MAIN'!AE254&gt;=0,0,1)</f>
        <v>0</v>
      </c>
      <c r="AY268" s="372">
        <v>264</v>
      </c>
      <c r="AZ268" s="372">
        <f>IF('Optimal Portfolio MAIN'!M266&gt;=0,0,1)</f>
        <v>0</v>
      </c>
      <c r="BA268" s="372">
        <f>IF('Optimal Portfolio MAIN'!N266&gt;=0,0,1)</f>
        <v>0</v>
      </c>
      <c r="BB268" s="391"/>
      <c r="BC268" s="391"/>
      <c r="BE268" s="39">
        <v>235</v>
      </c>
      <c r="BF268" s="222"/>
      <c r="BG268" s="222"/>
      <c r="BH268" s="400"/>
      <c r="BI268" s="400"/>
      <c r="BM268" s="193">
        <v>264</v>
      </c>
      <c r="BN268" s="366">
        <f ca="1">NORMINV(RAND(),$BR$2,$BR$3)</f>
        <v>1.3479532281719379E-2</v>
      </c>
      <c r="BO268" s="361">
        <f ca="1">BN268-BN$296</f>
        <v>3.5853565576278862E-2</v>
      </c>
      <c r="BP268" s="367">
        <f ca="1">BN268-BN$301</f>
        <v>4.4221280806903324E-2</v>
      </c>
      <c r="BT268" s="193">
        <v>264</v>
      </c>
      <c r="BU268" s="356">
        <f ca="1">IF(BO268&gt;=0,0,1)</f>
        <v>0</v>
      </c>
      <c r="BV268" s="355">
        <f ca="1">IF(BP268&gt;=0,0,1)</f>
        <v>0</v>
      </c>
      <c r="BZ268" s="193">
        <v>264</v>
      </c>
      <c r="CA268" s="368">
        <f ca="1">NORMINV(RAND(),CE$2,CE$3)</f>
        <v>3.53538586565178E-2</v>
      </c>
      <c r="CB268" s="166">
        <f ca="1">CA268-CA$389</f>
        <v>0.10800547526506975</v>
      </c>
      <c r="CC268" s="166">
        <f ca="1">CA268-CA$394</f>
        <v>0.13623916866234398</v>
      </c>
      <c r="CG268" s="193">
        <v>264</v>
      </c>
      <c r="CH268" s="193">
        <f ca="1">IF(CB268&gt;=0,0,1)</f>
        <v>0</v>
      </c>
      <c r="CI268" s="193">
        <f ca="1">IF(CC268&gt;=0,0,1)</f>
        <v>0</v>
      </c>
    </row>
    <row r="269" spans="1:87" ht="15.6">
      <c r="A269" s="342">
        <v>45905</v>
      </c>
      <c r="B269" s="113">
        <f>'Stocks 1 Day Returns'!B12*'Final Portfolio'!$C$3</f>
        <v>-1.0042282084764818E-2</v>
      </c>
      <c r="C269" s="113">
        <f>'Stocks 1 Day Returns'!C12*'Final Portfolio'!$C$4</f>
        <v>-2.3258077506129902E-3</v>
      </c>
      <c r="D269" s="113">
        <f>'Stocks 1 Day Returns'!D12*'Final Portfolio'!$C$5</f>
        <v>1.5996966854475957E-3</v>
      </c>
      <c r="E269" s="113">
        <f>'Stocks 1 Day Returns'!E12*'Final Portfolio'!$C$6</f>
        <v>-2.1494446086509555E-3</v>
      </c>
      <c r="F269" s="113">
        <f>'Stocks 1 Day Returns'!F12*'Final Portfolio'!$C$7</f>
        <v>-3.2473998810494419E-3</v>
      </c>
      <c r="G269" s="113">
        <f>'Stocks 1 Day Returns'!G12*'Final Portfolio'!$C$8</f>
        <v>-3.5059768190657046E-3</v>
      </c>
      <c r="H269" s="113">
        <f>'Stocks 1 Day Returns'!H12*'Final Portfolio'!$C$9</f>
        <v>2.7355685965793516E-4</v>
      </c>
      <c r="I269" s="113">
        <f>'Stocks 1 Day Returns'!I12*'Final Portfolio'!$C$10</f>
        <v>-1.5692792180608994E-3</v>
      </c>
      <c r="J269" s="113">
        <f>'Stocks 1 Day Returns'!J12*'Final Portfolio'!$C$11</f>
        <v>-3.3831898121958214E-3</v>
      </c>
      <c r="K269" s="113">
        <f>'Stocks 1 Day Returns'!K12*'Final Portfolio'!$C$12</f>
        <v>-6.7592910657898082E-3</v>
      </c>
      <c r="L269" s="252">
        <f t="shared" si="24"/>
        <v>-3.110941769508491E-2</v>
      </c>
      <c r="M269" s="113">
        <f t="shared" si="25"/>
        <v>-1.2697887998465891E-2</v>
      </c>
      <c r="N269" s="113">
        <f t="shared" si="26"/>
        <v>-3.3767167002903518E-3</v>
      </c>
      <c r="Q269" s="227">
        <v>45709</v>
      </c>
      <c r="R269" s="113">
        <f>'Stocks 1 Month Returns'!O269*'Final Portfolio'!$J$3</f>
        <v>3.8370969047439199E-3</v>
      </c>
      <c r="S269" s="113">
        <f>'Stocks 1 Month Returns'!P269*'Final Portfolio'!$J$4</f>
        <v>-1.0141353474792324E-3</v>
      </c>
      <c r="T269" s="113">
        <f>'Stocks 1 Month Returns'!Q269*'Final Portfolio'!$J$6</f>
        <v>-1.4162269896714444E-2</v>
      </c>
      <c r="U269" s="113">
        <f>'Stocks 1 Month Returns'!R269*'Final Portfolio'!$J$6</f>
        <v>-5.9267637841377589E-3</v>
      </c>
      <c r="V269" s="113">
        <f>'Stocks 1 Month Returns'!S269*'Final Portfolio'!$J$7</f>
        <v>-1.5432747735022651E-2</v>
      </c>
      <c r="W269" s="113">
        <f>'Stocks 1 Month Returns'!T269*'Final Portfolio'!$J$8</f>
        <v>-1.5223917866366166E-2</v>
      </c>
      <c r="X269" s="113">
        <f>'Stocks 1 Month Returns'!U269*'Final Portfolio'!$J$9</f>
        <v>-2.7735249650293732E-2</v>
      </c>
      <c r="Y269" s="113">
        <f>'Stocks 1 Month Returns'!V269*'Final Portfolio'!$J$10</f>
        <v>-8.4741624069609792E-3</v>
      </c>
      <c r="Z269" s="113">
        <f>'Stocks 1 Month Returns'!W269*'Final Portfolio'!$J$11</f>
        <v>-1.0622164368736899E-2</v>
      </c>
      <c r="AA269" s="113">
        <f>'Stocks 1 Month Returns'!X269*'Final Portfolio'!$J$12</f>
        <v>-1.8863031908835846E-2</v>
      </c>
      <c r="AB269" s="113">
        <f>'Stocks 1 Month Returns'!Y269*'Final Portfolio'!$J$13</f>
        <v>-0.11495037904563599</v>
      </c>
      <c r="AC269" s="113">
        <f t="shared" si="21"/>
        <v>-0.22856772510543977</v>
      </c>
      <c r="AD269" s="113">
        <f t="shared" si="22"/>
        <v>-6.1086704613707299E-2</v>
      </c>
      <c r="AE269" s="113">
        <f t="shared" si="23"/>
        <v>2.3568320242479346E-2</v>
      </c>
      <c r="AI269" s="355">
        <v>265</v>
      </c>
      <c r="AJ269" s="355">
        <f>IF('Optimal Portfolio MAIN'!M267&gt;=0,0,1)</f>
        <v>0</v>
      </c>
      <c r="AK269" s="355">
        <f>IF('Optimal Portfolio MAIN'!N267&gt;=0,0,1)</f>
        <v>0</v>
      </c>
      <c r="AQ269" s="39">
        <v>236</v>
      </c>
      <c r="AR269" s="5">
        <f>IF('Optimal Portfolio MAIN'!AD255&gt;=0,0,1)</f>
        <v>0</v>
      </c>
      <c r="AS269" s="5">
        <f>IF('Optimal Portfolio MAIN'!AE255&gt;=0,0,1)</f>
        <v>0</v>
      </c>
      <c r="AY269" s="372">
        <v>265</v>
      </c>
      <c r="AZ269" s="372">
        <f>IF('Optimal Portfolio MAIN'!M267&gt;=0,0,1)</f>
        <v>0</v>
      </c>
      <c r="BA269" s="372">
        <f>IF('Optimal Portfolio MAIN'!N267&gt;=0,0,1)</f>
        <v>0</v>
      </c>
      <c r="BB269" s="391"/>
      <c r="BC269" s="391"/>
      <c r="BE269" s="39">
        <v>236</v>
      </c>
      <c r="BF269" s="222"/>
      <c r="BG269" s="222"/>
      <c r="BH269" s="400"/>
      <c r="BI269" s="400"/>
      <c r="BM269" s="193">
        <v>265</v>
      </c>
      <c r="BN269" s="366">
        <f ca="1">NORMINV(RAND(),$BR$2,$BR$3)</f>
        <v>-1.7596564502355735E-2</v>
      </c>
      <c r="BO269" s="361">
        <f ca="1">BN269-BN$296</f>
        <v>4.777468792203747E-3</v>
      </c>
      <c r="BP269" s="367">
        <f ca="1">BN269-BN$301</f>
        <v>1.3145184022828212E-2</v>
      </c>
      <c r="BT269" s="193">
        <v>265</v>
      </c>
      <c r="BU269" s="356">
        <f ca="1">IF(BO269&gt;=0,0,1)</f>
        <v>0</v>
      </c>
      <c r="BV269" s="355">
        <f ca="1">IF(BP269&gt;=0,0,1)</f>
        <v>0</v>
      </c>
      <c r="BZ269" s="193">
        <v>265</v>
      </c>
      <c r="CA269" s="368">
        <f ca="1">NORMINV(RAND(),CE$2,CE$3)</f>
        <v>6.629419047692052E-2</v>
      </c>
      <c r="CB269" s="166">
        <f ca="1">CA269-CA$389</f>
        <v>0.13894580708547247</v>
      </c>
      <c r="CC269" s="166">
        <f ca="1">CA269-CA$394</f>
        <v>0.16717950048274668</v>
      </c>
      <c r="CG269" s="193">
        <v>265</v>
      </c>
      <c r="CH269" s="193">
        <f ca="1">IF(CB269&gt;=0,0,1)</f>
        <v>0</v>
      </c>
      <c r="CI269" s="193">
        <f ca="1">IF(CC269&gt;=0,0,1)</f>
        <v>0</v>
      </c>
    </row>
    <row r="270" spans="1:87" ht="15.6">
      <c r="A270" s="342">
        <v>45910</v>
      </c>
      <c r="B270" s="113">
        <f>'Stocks 1 Day Returns'!B11*'Final Portfolio'!$C$3</f>
        <v>-3.4687322988673944E-3</v>
      </c>
      <c r="C270" s="113">
        <f>'Stocks 1 Day Returns'!C11*'Final Portfolio'!$C$4</f>
        <v>-1.3825737652955461E-3</v>
      </c>
      <c r="D270" s="113">
        <f>'Stocks 1 Day Returns'!D11*'Final Portfolio'!$C$5</f>
        <v>-1.3223647372559055E-3</v>
      </c>
      <c r="E270" s="113">
        <f>'Stocks 1 Day Returns'!E11*'Final Portfolio'!$C$6</f>
        <v>-7.1792876355808216E-4</v>
      </c>
      <c r="F270" s="113">
        <f>'Stocks 1 Day Returns'!F11*'Final Portfolio'!$C$7</f>
        <v>-7.0829427551865492E-4</v>
      </c>
      <c r="G270" s="113">
        <f>'Stocks 1 Day Returns'!G11*'Final Portfolio'!$C$8</f>
        <v>-1.0471294298260514E-3</v>
      </c>
      <c r="H270" s="113">
        <f>'Stocks 1 Day Returns'!H11*'Final Portfolio'!$C$9</f>
        <v>9.5186048256213902E-4</v>
      </c>
      <c r="I270" s="113">
        <f>'Stocks 1 Day Returns'!I11*'Final Portfolio'!$C$10</f>
        <v>-1.2674329814997009E-3</v>
      </c>
      <c r="J270" s="113">
        <f>'Stocks 1 Day Returns'!J11*'Final Portfolio'!$C$11</f>
        <v>-1.413187569455362E-3</v>
      </c>
      <c r="K270" s="113">
        <f>'Stocks 1 Day Returns'!K11*'Final Portfolio'!$C$12</f>
        <v>-2.5806511043045544E-3</v>
      </c>
      <c r="L270" s="252">
        <f t="shared" si="24"/>
        <v>-1.295643444301911E-2</v>
      </c>
      <c r="M270" s="113">
        <f t="shared" si="25"/>
        <v>5.4550952535999085E-3</v>
      </c>
      <c r="N270" s="113">
        <f t="shared" si="26"/>
        <v>1.4776266551775448E-2</v>
      </c>
      <c r="Q270" s="227">
        <v>45713</v>
      </c>
      <c r="R270" s="113">
        <f>'Stocks 1 Month Returns'!O270*'Final Portfolio'!$J$3</f>
        <v>-1.7604695622475464E-3</v>
      </c>
      <c r="S270" s="113">
        <f>'Stocks 1 Month Returns'!P270*'Final Portfolio'!$J$4</f>
        <v>-1.167851698720711E-3</v>
      </c>
      <c r="T270" s="113">
        <f>'Stocks 1 Month Returns'!Q270*'Final Portfolio'!$J$6</f>
        <v>-1.619439246921851E-2</v>
      </c>
      <c r="U270" s="113">
        <f>'Stocks 1 Month Returns'!R270*'Final Portfolio'!$J$6</f>
        <v>-6.4580633166952508E-3</v>
      </c>
      <c r="V270" s="113">
        <f>'Stocks 1 Month Returns'!S270*'Final Portfolio'!$J$7</f>
        <v>-1.5969219122850736E-2</v>
      </c>
      <c r="W270" s="113">
        <f>'Stocks 1 Month Returns'!T270*'Final Portfolio'!$J$8</f>
        <v>-1.6465410836305362E-2</v>
      </c>
      <c r="X270" s="113">
        <f>'Stocks 1 Month Returns'!U270*'Final Portfolio'!$J$9</f>
        <v>-2.7453849633058913E-2</v>
      </c>
      <c r="Y270" s="113">
        <f>'Stocks 1 Month Returns'!V270*'Final Portfolio'!$J$10</f>
        <v>-9.4951133936024609E-3</v>
      </c>
      <c r="Z270" s="113">
        <f>'Stocks 1 Month Returns'!W270*'Final Portfolio'!$J$11</f>
        <v>-9.873160127553661E-3</v>
      </c>
      <c r="AA270" s="113">
        <f>'Stocks 1 Month Returns'!X270*'Final Portfolio'!$J$12</f>
        <v>-2.1282290463909653E-2</v>
      </c>
      <c r="AB270" s="113">
        <f>'Stocks 1 Month Returns'!Y270*'Final Portfolio'!$J$13</f>
        <v>-0.1312026940539367</v>
      </c>
      <c r="AC270" s="113">
        <f t="shared" si="21"/>
        <v>-0.25732251467809952</v>
      </c>
      <c r="AD270" s="113">
        <f t="shared" si="22"/>
        <v>-8.9841494186367055E-2</v>
      </c>
      <c r="AE270" s="113">
        <f t="shared" si="23"/>
        <v>-5.1864693301804099E-3</v>
      </c>
      <c r="AI270" s="355">
        <v>266</v>
      </c>
      <c r="AJ270" s="355">
        <f>IF('Optimal Portfolio MAIN'!M268&gt;=0,0,1)</f>
        <v>1</v>
      </c>
      <c r="AK270" s="355">
        <f>IF('Optimal Portfolio MAIN'!N268&gt;=0,0,1)</f>
        <v>0</v>
      </c>
      <c r="AQ270" s="39">
        <v>237</v>
      </c>
      <c r="AR270" s="5">
        <f>IF('Optimal Portfolio MAIN'!AD256&gt;=0,0,1)</f>
        <v>0</v>
      </c>
      <c r="AS270" s="5">
        <f>IF('Optimal Portfolio MAIN'!AE256&gt;=0,0,1)</f>
        <v>0</v>
      </c>
      <c r="AY270" s="372">
        <v>266</v>
      </c>
      <c r="AZ270" s="372">
        <f>IF('Optimal Portfolio MAIN'!M268&gt;=0,0,1)</f>
        <v>1</v>
      </c>
      <c r="BA270" s="372">
        <f>IF('Optimal Portfolio MAIN'!N268&gt;=0,0,1)</f>
        <v>0</v>
      </c>
      <c r="BB270" s="391"/>
      <c r="BC270" s="391"/>
      <c r="BE270" s="39">
        <v>237</v>
      </c>
      <c r="BF270" s="222"/>
      <c r="BG270" s="222"/>
      <c r="BH270" s="400"/>
      <c r="BI270" s="400"/>
      <c r="BM270" s="193">
        <v>266</v>
      </c>
      <c r="BN270" s="366">
        <f ca="1">NORMINV(RAND(),$BR$2,$BR$3)</f>
        <v>1.0507367494525719E-2</v>
      </c>
      <c r="BO270" s="361">
        <f ca="1">BN270-BN$296</f>
        <v>3.2881400789085205E-2</v>
      </c>
      <c r="BP270" s="367">
        <f ca="1">BN270-BN$301</f>
        <v>4.1249116019709667E-2</v>
      </c>
      <c r="BT270" s="193">
        <v>266</v>
      </c>
      <c r="BU270" s="356">
        <f ca="1">IF(BO270&gt;=0,0,1)</f>
        <v>0</v>
      </c>
      <c r="BV270" s="355">
        <f ca="1">IF(BP270&gt;=0,0,1)</f>
        <v>0</v>
      </c>
      <c r="BZ270" s="193">
        <v>266</v>
      </c>
      <c r="CA270" s="368">
        <f ca="1">NORMINV(RAND(),CE$2,CE$3)</f>
        <v>5.9981309394829388E-2</v>
      </c>
      <c r="CB270" s="166">
        <f ca="1">CA270-CA$389</f>
        <v>0.13263292600338134</v>
      </c>
      <c r="CC270" s="166">
        <f ca="1">CA270-CA$394</f>
        <v>0.16086661940065555</v>
      </c>
      <c r="CG270" s="193">
        <v>266</v>
      </c>
      <c r="CH270" s="193">
        <f ca="1">IF(CB270&gt;=0,0,1)</f>
        <v>0</v>
      </c>
      <c r="CI270" s="193">
        <f ca="1">IF(CC270&gt;=0,0,1)</f>
        <v>0</v>
      </c>
    </row>
    <row r="271" spans="1:87" ht="15.6">
      <c r="A271" s="342">
        <v>45911</v>
      </c>
      <c r="B271" s="113">
        <f>'Stocks 1 Day Returns'!B10*'Final Portfolio'!$C$3</f>
        <v>1.7843736397594513E-4</v>
      </c>
      <c r="C271" s="113">
        <f>'Stocks 1 Day Returns'!C10*'Final Portfolio'!$C$4</f>
        <v>-1.6995540120883445E-4</v>
      </c>
      <c r="D271" s="113">
        <f>'Stocks 1 Day Returns'!D10*'Final Portfolio'!$C$5</f>
        <v>3.5457292050741659E-4</v>
      </c>
      <c r="E271" s="113">
        <f>'Stocks 1 Day Returns'!E10*'Final Portfolio'!$C$6</f>
        <v>-7.2882118422048614E-4</v>
      </c>
      <c r="F271" s="113">
        <f>'Stocks 1 Day Returns'!F10*'Final Portfolio'!$C$7</f>
        <v>-1.4956619550284132E-3</v>
      </c>
      <c r="G271" s="113">
        <f>'Stocks 1 Day Returns'!G10*'Final Portfolio'!$C$8</f>
        <v>-9.3661311765398379E-5</v>
      </c>
      <c r="H271" s="113">
        <f>'Stocks 1 Day Returns'!H10*'Final Portfolio'!$C$9</f>
        <v>-4.3346997695326348E-4</v>
      </c>
      <c r="I271" s="113">
        <f>'Stocks 1 Day Returns'!I10*'Final Portfolio'!$C$10</f>
        <v>1.2052233259376432E-4</v>
      </c>
      <c r="J271" s="113">
        <f>'Stocks 1 Day Returns'!J10*'Final Portfolio'!$C$11</f>
        <v>-1.3813597552940892E-3</v>
      </c>
      <c r="K271" s="113">
        <f>'Stocks 1 Day Returns'!K10*'Final Portfolio'!$C$12</f>
        <v>2.3810633195990862E-4</v>
      </c>
      <c r="L271" s="252">
        <f t="shared" si="24"/>
        <v>-3.4112906354334506E-3</v>
      </c>
      <c r="M271" s="113">
        <f t="shared" si="25"/>
        <v>1.5000239061185569E-2</v>
      </c>
      <c r="N271" s="113">
        <f t="shared" si="26"/>
        <v>2.4321410359361108E-2</v>
      </c>
      <c r="Q271" s="227">
        <v>45714</v>
      </c>
      <c r="R271" s="113">
        <f>'Stocks 1 Month Returns'!O271*'Final Portfolio'!$J$3</f>
        <v>5.946626833337687E-3</v>
      </c>
      <c r="S271" s="113">
        <f>'Stocks 1 Month Returns'!P271*'Final Portfolio'!$J$4</f>
        <v>-9.0217151086305573E-3</v>
      </c>
      <c r="T271" s="113">
        <f>'Stocks 1 Month Returns'!Q271*'Final Portfolio'!$J$6</f>
        <v>-1.622214003892828E-2</v>
      </c>
      <c r="U271" s="113">
        <f>'Stocks 1 Month Returns'!R271*'Final Portfolio'!$J$6</f>
        <v>-3.0653882060358395E-3</v>
      </c>
      <c r="V271" s="113">
        <f>'Stocks 1 Month Returns'!S271*'Final Portfolio'!$J$7</f>
        <v>-1.4373832122354931E-2</v>
      </c>
      <c r="W271" s="113">
        <f>'Stocks 1 Month Returns'!T271*'Final Portfolio'!$J$8</f>
        <v>-1.8021597193255301E-2</v>
      </c>
      <c r="X271" s="113">
        <f>'Stocks 1 Month Returns'!U271*'Final Portfolio'!$J$9</f>
        <v>-1.6351657429564313E-2</v>
      </c>
      <c r="Y271" s="113">
        <f>'Stocks 1 Month Returns'!V271*'Final Portfolio'!$J$10</f>
        <v>-1.0279048954631482E-2</v>
      </c>
      <c r="Z271" s="113">
        <f>'Stocks 1 Month Returns'!W271*'Final Portfolio'!$J$11</f>
        <v>-1.318822992948392E-2</v>
      </c>
      <c r="AA271" s="113">
        <f>'Stocks 1 Month Returns'!X271*'Final Portfolio'!$J$12</f>
        <v>-2.1695955809379764E-2</v>
      </c>
      <c r="AB271" s="113">
        <f>'Stocks 1 Month Returns'!Y271*'Final Portfolio'!$J$13</f>
        <v>-0.12451245753118267</v>
      </c>
      <c r="AC271" s="113">
        <f t="shared" si="21"/>
        <v>-0.24078539549010936</v>
      </c>
      <c r="AD271" s="113">
        <f t="shared" si="22"/>
        <v>-7.3304374998376887E-2</v>
      </c>
      <c r="AE271" s="113">
        <f t="shared" si="23"/>
        <v>1.1350649857809758E-2</v>
      </c>
      <c r="AI271" s="355">
        <v>267</v>
      </c>
      <c r="AJ271" s="355">
        <f>IF('Optimal Portfolio MAIN'!M269&gt;=0,0,1)</f>
        <v>1</v>
      </c>
      <c r="AK271" s="355">
        <f>IF('Optimal Portfolio MAIN'!N269&gt;=0,0,1)</f>
        <v>1</v>
      </c>
      <c r="AQ271" s="39">
        <v>238</v>
      </c>
      <c r="AR271" s="5">
        <f>IF('Optimal Portfolio MAIN'!AD257&gt;=0,0,1)</f>
        <v>0</v>
      </c>
      <c r="AS271" s="5">
        <f>IF('Optimal Portfolio MAIN'!AE257&gt;=0,0,1)</f>
        <v>0</v>
      </c>
      <c r="AY271" s="372">
        <v>267</v>
      </c>
      <c r="AZ271" s="372">
        <f>IF('Optimal Portfolio MAIN'!M269&gt;=0,0,1)</f>
        <v>1</v>
      </c>
      <c r="BA271" s="372">
        <f>IF('Optimal Portfolio MAIN'!N269&gt;=0,0,1)</f>
        <v>1</v>
      </c>
      <c r="BB271" s="391"/>
      <c r="BC271" s="391"/>
      <c r="BE271" s="39">
        <v>238</v>
      </c>
      <c r="BF271" s="222"/>
      <c r="BG271" s="222"/>
      <c r="BH271" s="400"/>
      <c r="BI271" s="400"/>
      <c r="BM271" s="193">
        <v>267</v>
      </c>
      <c r="BN271" s="366">
        <f ca="1">NORMINV(RAND(),$BR$2,$BR$3)</f>
        <v>2.0664152571111196E-3</v>
      </c>
      <c r="BO271" s="361">
        <f ca="1">BN271-BN$296</f>
        <v>2.4440448551670602E-2</v>
      </c>
      <c r="BP271" s="367">
        <f ca="1">BN271-BN$301</f>
        <v>3.280816378229507E-2</v>
      </c>
      <c r="BT271" s="193">
        <v>267</v>
      </c>
      <c r="BU271" s="356">
        <f ca="1">IF(BO271&gt;=0,0,1)</f>
        <v>0</v>
      </c>
      <c r="BV271" s="355">
        <f ca="1">IF(BP271&gt;=0,0,1)</f>
        <v>0</v>
      </c>
      <c r="BZ271" s="193">
        <v>267</v>
      </c>
      <c r="CA271" s="368">
        <f ca="1">NORMINV(RAND(),CE$2,CE$3)</f>
        <v>4.4435187262547873E-2</v>
      </c>
      <c r="CB271" s="166">
        <f ca="1">CA271-CA$389</f>
        <v>0.11708680387109982</v>
      </c>
      <c r="CC271" s="166">
        <f ca="1">CA271-CA$394</f>
        <v>0.14532049726837404</v>
      </c>
      <c r="CG271" s="193">
        <v>267</v>
      </c>
      <c r="CH271" s="193">
        <f ca="1">IF(CB271&gt;=0,0,1)</f>
        <v>0</v>
      </c>
      <c r="CI271" s="193">
        <f ca="1">IF(CC271&gt;=0,0,1)</f>
        <v>0</v>
      </c>
    </row>
    <row r="272" spans="1:87" ht="15.6">
      <c r="A272" s="342">
        <v>45912</v>
      </c>
      <c r="B272" s="113">
        <f>'Stocks 1 Day Returns'!B9*'Final Portfolio'!$C$3</f>
        <v>-1.7671702683942846E-3</v>
      </c>
      <c r="C272" s="113">
        <f>'Stocks 1 Day Returns'!C9*'Final Portfolio'!$C$4</f>
        <v>-6.11084763899925E-4</v>
      </c>
      <c r="D272" s="113">
        <f>'Stocks 1 Day Returns'!D9*'Final Portfolio'!$C$5</f>
        <v>-4.7398250794477344E-4</v>
      </c>
      <c r="E272" s="113">
        <f>'Stocks 1 Day Returns'!E9*'Final Portfolio'!$C$6</f>
        <v>-2.2896280561924607E-4</v>
      </c>
      <c r="F272" s="113">
        <f>'Stocks 1 Day Returns'!F9*'Final Portfolio'!$C$7</f>
        <v>-1.5331157167847054E-3</v>
      </c>
      <c r="G272" s="113">
        <f>'Stocks 1 Day Returns'!G9*'Final Portfolio'!$C$8</f>
        <v>-1.5499572609404609E-3</v>
      </c>
      <c r="H272" s="113">
        <f>'Stocks 1 Day Returns'!H9*'Final Portfolio'!$C$9</f>
        <v>-2.468934020186725E-3</v>
      </c>
      <c r="I272" s="113">
        <f>'Stocks 1 Day Returns'!I9*'Final Portfolio'!$C$10</f>
        <v>7.6953704068078777E-4</v>
      </c>
      <c r="J272" s="113">
        <f>'Stocks 1 Day Returns'!J9*'Final Portfolio'!$C$11</f>
        <v>9.8527430844581597E-5</v>
      </c>
      <c r="K272" s="113">
        <f>'Stocks 1 Day Returns'!K9*'Final Portfolio'!$C$12</f>
        <v>-2.4810980886879833E-3</v>
      </c>
      <c r="L272" s="252">
        <f t="shared" si="24"/>
        <v>-1.0246240960932735E-2</v>
      </c>
      <c r="M272" s="113">
        <f t="shared" si="25"/>
        <v>8.1652887356862842E-3</v>
      </c>
      <c r="N272" s="113">
        <f t="shared" si="26"/>
        <v>1.7486460033861825E-2</v>
      </c>
      <c r="Q272" s="227">
        <v>45715</v>
      </c>
      <c r="R272" s="113">
        <f>'Stocks 1 Month Returns'!O272*'Final Portfolio'!$J$3</f>
        <v>2.545484602208492E-3</v>
      </c>
      <c r="S272" s="113">
        <f>'Stocks 1 Month Returns'!P272*'Final Portfolio'!$J$4</f>
        <v>-1.1738461662301667E-2</v>
      </c>
      <c r="T272" s="113">
        <f>'Stocks 1 Month Returns'!Q272*'Final Portfolio'!$J$6</f>
        <v>-1.7730388704918953E-2</v>
      </c>
      <c r="U272" s="113">
        <f>'Stocks 1 Month Returns'!R272*'Final Portfolio'!$J$6</f>
        <v>-4.81059041048268E-3</v>
      </c>
      <c r="V272" s="113">
        <f>'Stocks 1 Month Returns'!S272*'Final Portfolio'!$J$7</f>
        <v>-1.786809924555724E-2</v>
      </c>
      <c r="W272" s="113">
        <f>'Stocks 1 Month Returns'!T272*'Final Portfolio'!$J$8</f>
        <v>-1.7555817754438686E-2</v>
      </c>
      <c r="X272" s="113">
        <f>'Stocks 1 Month Returns'!U272*'Final Portfolio'!$J$9</f>
        <v>-1.9291380185422504E-2</v>
      </c>
      <c r="Y272" s="113">
        <f>'Stocks 1 Month Returns'!V272*'Final Portfolio'!$J$10</f>
        <v>-1.0562175303061326E-2</v>
      </c>
      <c r="Z272" s="113">
        <f>'Stocks 1 Month Returns'!W272*'Final Portfolio'!$J$11</f>
        <v>-1.2201996092149003E-2</v>
      </c>
      <c r="AA272" s="113">
        <f>'Stocks 1 Month Returns'!X272*'Final Portfolio'!$J$12</f>
        <v>-2.5046461397754821E-2</v>
      </c>
      <c r="AB272" s="113">
        <f>'Stocks 1 Month Returns'!Y272*'Final Portfolio'!$J$13</f>
        <v>-0.14869273052650556</v>
      </c>
      <c r="AC272" s="113">
        <f t="shared" si="21"/>
        <v>-0.28295261668038396</v>
      </c>
      <c r="AD272" s="113">
        <f t="shared" si="22"/>
        <v>-0.11547159618865149</v>
      </c>
      <c r="AE272" s="113">
        <f t="shared" si="23"/>
        <v>-3.0816571332464848E-2</v>
      </c>
      <c r="AI272" s="355">
        <v>268</v>
      </c>
      <c r="AJ272" s="355">
        <f>IF('Optimal Portfolio MAIN'!M270&gt;=0,0,1)</f>
        <v>0</v>
      </c>
      <c r="AK272" s="355">
        <f>IF('Optimal Portfolio MAIN'!N270&gt;=0,0,1)</f>
        <v>0</v>
      </c>
      <c r="AQ272" s="39">
        <v>239</v>
      </c>
      <c r="AR272" s="5">
        <f>IF('Optimal Portfolio MAIN'!AD258&gt;=0,0,1)</f>
        <v>0</v>
      </c>
      <c r="AS272" s="5">
        <f>IF('Optimal Portfolio MAIN'!AE258&gt;=0,0,1)</f>
        <v>0</v>
      </c>
      <c r="AY272" s="372">
        <v>268</v>
      </c>
      <c r="AZ272" s="372">
        <f>IF('Optimal Portfolio MAIN'!M270&gt;=0,0,1)</f>
        <v>0</v>
      </c>
      <c r="BA272" s="372">
        <f>IF('Optimal Portfolio MAIN'!N270&gt;=0,0,1)</f>
        <v>0</v>
      </c>
      <c r="BB272" s="391"/>
      <c r="BC272" s="391"/>
      <c r="BE272" s="39">
        <v>239</v>
      </c>
      <c r="BF272" s="222"/>
      <c r="BG272" s="222"/>
      <c r="BH272" s="400"/>
      <c r="BI272" s="400"/>
      <c r="BM272" s="193">
        <v>268</v>
      </c>
      <c r="BN272" s="366">
        <f ca="1">NORMINV(RAND(),$BR$2,$BR$3)</f>
        <v>-5.1548483257303074E-3</v>
      </c>
      <c r="BO272" s="361">
        <f ca="1">BN272-BN$296</f>
        <v>1.7219184968829175E-2</v>
      </c>
      <c r="BP272" s="367">
        <f ca="1">BN272-BN$301</f>
        <v>2.558690019945364E-2</v>
      </c>
      <c r="BT272" s="193">
        <v>268</v>
      </c>
      <c r="BU272" s="356">
        <f ca="1">IF(BO272&gt;=0,0,1)</f>
        <v>0</v>
      </c>
      <c r="BV272" s="355">
        <f ca="1">IF(BP272&gt;=0,0,1)</f>
        <v>0</v>
      </c>
      <c r="BZ272" s="193">
        <v>268</v>
      </c>
      <c r="CA272" s="368">
        <f ca="1">NORMINV(RAND(),CE$2,CE$3)</f>
        <v>-1.9942782674018736E-2</v>
      </c>
      <c r="CB272" s="166">
        <f ca="1">CA272-CA$389</f>
        <v>5.2708833934533211E-2</v>
      </c>
      <c r="CC272" s="166">
        <f ca="1">CA272-CA$394</f>
        <v>8.0942527331807429E-2</v>
      </c>
      <c r="CG272" s="193">
        <v>268</v>
      </c>
      <c r="CH272" s="193">
        <f ca="1">IF(CB272&gt;=0,0,1)</f>
        <v>0</v>
      </c>
      <c r="CI272" s="193">
        <f ca="1">IF(CC272&gt;=0,0,1)</f>
        <v>0</v>
      </c>
    </row>
    <row r="273" spans="1:87" ht="15.6">
      <c r="A273" s="342">
        <v>45917</v>
      </c>
      <c r="B273" s="113">
        <f>'Stocks 1 Day Returns'!B8*'Final Portfolio'!$C$3</f>
        <v>-8.4441713786245921E-3</v>
      </c>
      <c r="C273" s="113">
        <f>'Stocks 1 Day Returns'!C8*'Final Portfolio'!$C$4</f>
        <v>-3.5865961534383962E-3</v>
      </c>
      <c r="D273" s="113">
        <f>'Stocks 1 Day Returns'!D8*'Final Portfolio'!$C$5</f>
        <v>-3.5922537047393278E-3</v>
      </c>
      <c r="E273" s="113">
        <f>'Stocks 1 Day Returns'!E8*'Final Portfolio'!$C$6</f>
        <v>-2.8176276251725527E-3</v>
      </c>
      <c r="F273" s="113">
        <f>'Stocks 1 Day Returns'!F8*'Final Portfolio'!$C$7</f>
        <v>-2.6879160798873444E-3</v>
      </c>
      <c r="G273" s="113">
        <f>'Stocks 1 Day Returns'!G8*'Final Portfolio'!$C$8</f>
        <v>-5.8749942106008689E-3</v>
      </c>
      <c r="H273" s="113">
        <f>'Stocks 1 Day Returns'!H8*'Final Portfolio'!$C$9</f>
        <v>-4.5885089356681496E-3</v>
      </c>
      <c r="I273" s="113">
        <f>'Stocks 1 Day Returns'!I8*'Final Portfolio'!$C$10</f>
        <v>-1.1553650813515926E-3</v>
      </c>
      <c r="J273" s="113">
        <f>'Stocks 1 Day Returns'!J8*'Final Portfolio'!$C$11</f>
        <v>-5.6044044031990006E-3</v>
      </c>
      <c r="K273" s="113">
        <f>'Stocks 1 Day Returns'!K8*'Final Portfolio'!$C$12</f>
        <v>-4.8486916379806401E-3</v>
      </c>
      <c r="L273" s="252">
        <f t="shared" si="24"/>
        <v>-4.3200529210662468E-2</v>
      </c>
      <c r="M273" s="113">
        <f t="shared" si="25"/>
        <v>-2.4788999514043449E-2</v>
      </c>
      <c r="N273" s="113">
        <f t="shared" si="26"/>
        <v>-1.546782821586791E-2</v>
      </c>
      <c r="Q273" s="227">
        <v>45716</v>
      </c>
      <c r="R273" s="113">
        <f>'Stocks 1 Month Returns'!O273*'Final Portfolio'!$J$3</f>
        <v>6.1089436284300193E-3</v>
      </c>
      <c r="S273" s="113">
        <f>'Stocks 1 Month Returns'!P273*'Final Portfolio'!$J$4</f>
        <v>-8.0320964679731401E-3</v>
      </c>
      <c r="T273" s="113">
        <f>'Stocks 1 Month Returns'!Q273*'Final Portfolio'!$J$6</f>
        <v>-1.1524807175471779E-2</v>
      </c>
      <c r="U273" s="113">
        <f>'Stocks 1 Month Returns'!R273*'Final Portfolio'!$J$6</f>
        <v>-4.1112959222802826E-3</v>
      </c>
      <c r="V273" s="113">
        <f>'Stocks 1 Month Returns'!S273*'Final Portfolio'!$J$7</f>
        <v>-1.330317946665379E-2</v>
      </c>
      <c r="W273" s="113">
        <f>'Stocks 1 Month Returns'!T273*'Final Portfolio'!$J$8</f>
        <v>-1.2632009763950403E-2</v>
      </c>
      <c r="X273" s="113">
        <f>'Stocks 1 Month Returns'!U273*'Final Portfolio'!$J$9</f>
        <v>-1.343265337746617E-2</v>
      </c>
      <c r="Y273" s="113">
        <f>'Stocks 1 Month Returns'!V273*'Final Portfolio'!$J$10</f>
        <v>-8.2877348160953646E-3</v>
      </c>
      <c r="Z273" s="113">
        <f>'Stocks 1 Month Returns'!W273*'Final Portfolio'!$J$11</f>
        <v>-1.2967158179279925E-2</v>
      </c>
      <c r="AA273" s="113">
        <f>'Stocks 1 Month Returns'!X273*'Final Portfolio'!$J$12</f>
        <v>-2.0956739235567668E-2</v>
      </c>
      <c r="AB273" s="113">
        <f>'Stocks 1 Month Returns'!Y273*'Final Portfolio'!$J$13</f>
        <v>-0.12244519766009565</v>
      </c>
      <c r="AC273" s="113">
        <f t="shared" si="21"/>
        <v>-0.22158392843640418</v>
      </c>
      <c r="AD273" s="113">
        <f t="shared" si="22"/>
        <v>-5.4102907944671708E-2</v>
      </c>
      <c r="AE273" s="113">
        <f t="shared" si="23"/>
        <v>3.0552116911514937E-2</v>
      </c>
      <c r="AI273" s="355">
        <v>269</v>
      </c>
      <c r="AJ273" s="355">
        <f>IF('Optimal Portfolio MAIN'!M271&gt;=0,0,1)</f>
        <v>0</v>
      </c>
      <c r="AK273" s="355">
        <f>IF('Optimal Portfolio MAIN'!N271&gt;=0,0,1)</f>
        <v>0</v>
      </c>
      <c r="AQ273" s="39">
        <v>240</v>
      </c>
      <c r="AR273" s="5">
        <f>IF('Optimal Portfolio MAIN'!AD259&gt;=0,0,1)</f>
        <v>0</v>
      </c>
      <c r="AS273" s="5">
        <f>IF('Optimal Portfolio MAIN'!AE259&gt;=0,0,1)</f>
        <v>0</v>
      </c>
      <c r="AY273" s="372">
        <v>269</v>
      </c>
      <c r="AZ273" s="372">
        <f>IF('Optimal Portfolio MAIN'!M271&gt;=0,0,1)</f>
        <v>0</v>
      </c>
      <c r="BA273" s="372">
        <f>IF('Optimal Portfolio MAIN'!N271&gt;=0,0,1)</f>
        <v>0</v>
      </c>
      <c r="BB273" s="391"/>
      <c r="BC273" s="391"/>
      <c r="BE273" s="39">
        <v>240</v>
      </c>
      <c r="BF273" s="222"/>
      <c r="BG273" s="222"/>
      <c r="BH273" s="400"/>
      <c r="BI273" s="400"/>
      <c r="BM273" s="193">
        <v>269</v>
      </c>
      <c r="BN273" s="366">
        <f ca="1">NORMINV(RAND(),$BR$2,$BR$3)</f>
        <v>-2.0383158484072308E-2</v>
      </c>
      <c r="BO273" s="361">
        <f ca="1">BN273-BN$296</f>
        <v>1.990874810487174E-3</v>
      </c>
      <c r="BP273" s="367">
        <f ca="1">BN273-BN$301</f>
        <v>1.0358590041111639E-2</v>
      </c>
      <c r="BT273" s="193">
        <v>269</v>
      </c>
      <c r="BU273" s="356">
        <f ca="1">IF(BO273&gt;=0,0,1)</f>
        <v>0</v>
      </c>
      <c r="BV273" s="355">
        <f ca="1">IF(BP273&gt;=0,0,1)</f>
        <v>0</v>
      </c>
      <c r="BZ273" s="193">
        <v>269</v>
      </c>
      <c r="CA273" s="368">
        <f ca="1">NORMINV(RAND(),CE$2,CE$3)</f>
        <v>6.0352535244490156E-2</v>
      </c>
      <c r="CB273" s="166">
        <f ca="1">CA273-CA$389</f>
        <v>0.1330041518530421</v>
      </c>
      <c r="CC273" s="166">
        <f ca="1">CA273-CA$394</f>
        <v>0.16123784525031631</v>
      </c>
      <c r="CG273" s="193">
        <v>269</v>
      </c>
      <c r="CH273" s="193">
        <f ca="1">IF(CB273&gt;=0,0,1)</f>
        <v>0</v>
      </c>
      <c r="CI273" s="193">
        <f ca="1">IF(CC273&gt;=0,0,1)</f>
        <v>0</v>
      </c>
    </row>
    <row r="274" spans="1:87" ht="15.6">
      <c r="A274" s="342">
        <v>45918</v>
      </c>
      <c r="B274" s="113">
        <f>'Stocks 1 Day Returns'!B7*'Final Portfolio'!$C$3</f>
        <v>-1.0012765598906626E-4</v>
      </c>
      <c r="C274" s="113">
        <f>'Stocks 1 Day Returns'!C7*'Final Portfolio'!$C$4</f>
        <v>4.9705224174350965E-4</v>
      </c>
      <c r="D274" s="113">
        <f>'Stocks 1 Day Returns'!D7*'Final Portfolio'!$C$5</f>
        <v>-2.9995448160631267E-4</v>
      </c>
      <c r="E274" s="113">
        <f>'Stocks 1 Day Returns'!E7*'Final Portfolio'!$C$6</f>
        <v>3.6015640367493163E-4</v>
      </c>
      <c r="F274" s="113">
        <f>'Stocks 1 Day Returns'!F7*'Final Portfolio'!$C$7</f>
        <v>-4.8925435019187447E-4</v>
      </c>
      <c r="G274" s="113">
        <f>'Stocks 1 Day Returns'!G7*'Final Portfolio'!$C$8</f>
        <v>-1.1641017972315558E-3</v>
      </c>
      <c r="H274" s="113">
        <f>'Stocks 1 Day Returns'!H7*'Final Portfolio'!$C$9</f>
        <v>-1.8769097765925112E-3</v>
      </c>
      <c r="I274" s="113">
        <f>'Stocks 1 Day Returns'!I7*'Final Portfolio'!$C$10</f>
        <v>1.1399596556352254E-4</v>
      </c>
      <c r="J274" s="113">
        <f>'Stocks 1 Day Returns'!J7*'Final Portfolio'!$C$11</f>
        <v>-2.1491928854701558E-3</v>
      </c>
      <c r="K274" s="113">
        <f>'Stocks 1 Day Returns'!K7*'Final Portfolio'!$C$12</f>
        <v>4.2538044235240768E-4</v>
      </c>
      <c r="L274" s="252">
        <f t="shared" si="24"/>
        <v>-4.6829558937471049E-3</v>
      </c>
      <c r="M274" s="113">
        <f t="shared" si="25"/>
        <v>1.3728573802871914E-2</v>
      </c>
      <c r="N274" s="113">
        <f t="shared" si="26"/>
        <v>2.3049745101047452E-2</v>
      </c>
      <c r="Q274" s="227">
        <v>45720</v>
      </c>
      <c r="R274" s="113">
        <f>'Stocks 1 Month Returns'!O274*'Final Portfolio'!$J$3</f>
        <v>-2.9636964589496719E-5</v>
      </c>
      <c r="S274" s="113">
        <f>'Stocks 1 Month Returns'!P274*'Final Portfolio'!$J$4</f>
        <v>-8.0654847670654176E-3</v>
      </c>
      <c r="T274" s="113">
        <f>'Stocks 1 Month Returns'!Q274*'Final Portfolio'!$J$6</f>
        <v>-1.1790276095652344E-2</v>
      </c>
      <c r="U274" s="113">
        <f>'Stocks 1 Month Returns'!R274*'Final Portfolio'!$J$6</f>
        <v>-3.9499043210662957E-3</v>
      </c>
      <c r="V274" s="113">
        <f>'Stocks 1 Month Returns'!S274*'Final Portfolio'!$J$7</f>
        <v>-1.5855779872369677E-2</v>
      </c>
      <c r="W274" s="113">
        <f>'Stocks 1 Month Returns'!T274*'Final Portfolio'!$J$8</f>
        <v>-1.4824130416768734E-2</v>
      </c>
      <c r="X274" s="113">
        <f>'Stocks 1 Month Returns'!U274*'Final Portfolio'!$J$9</f>
        <v>-2.0089551989796582E-2</v>
      </c>
      <c r="Y274" s="113">
        <f>'Stocks 1 Month Returns'!V274*'Final Portfolio'!$J$10</f>
        <v>-6.49747698775639E-3</v>
      </c>
      <c r="Z274" s="113">
        <f>'Stocks 1 Month Returns'!W274*'Final Portfolio'!$J$11</f>
        <v>-1.802466638298016E-2</v>
      </c>
      <c r="AA274" s="113">
        <f>'Stocks 1 Month Returns'!X274*'Final Portfolio'!$J$12</f>
        <v>-2.4107065519517627E-2</v>
      </c>
      <c r="AB274" s="113">
        <f>'Stocks 1 Month Returns'!Y274*'Final Portfolio'!$J$13</f>
        <v>-0.12890207203035642</v>
      </c>
      <c r="AC274" s="113">
        <f t="shared" si="21"/>
        <v>-0.25213604534791911</v>
      </c>
      <c r="AD274" s="113">
        <f t="shared" si="22"/>
        <v>-8.4655024856186645E-2</v>
      </c>
      <c r="AE274" s="113">
        <f t="shared" si="23"/>
        <v>0</v>
      </c>
      <c r="AI274" s="355">
        <v>270</v>
      </c>
      <c r="AJ274" s="355">
        <f>IF('Optimal Portfolio MAIN'!M272&gt;=0,0,1)</f>
        <v>0</v>
      </c>
      <c r="AK274" s="355">
        <f>IF('Optimal Portfolio MAIN'!N272&gt;=0,0,1)</f>
        <v>0</v>
      </c>
      <c r="AQ274" s="39">
        <v>241</v>
      </c>
      <c r="AR274" s="5">
        <f>IF('Optimal Portfolio MAIN'!AD260&gt;=0,0,1)</f>
        <v>0</v>
      </c>
      <c r="AS274" s="5">
        <f>IF('Optimal Portfolio MAIN'!AE260&gt;=0,0,1)</f>
        <v>0</v>
      </c>
      <c r="AY274" s="372">
        <v>270</v>
      </c>
      <c r="AZ274" s="372">
        <f>IF('Optimal Portfolio MAIN'!M272&gt;=0,0,1)</f>
        <v>0</v>
      </c>
      <c r="BA274" s="372">
        <f>IF('Optimal Portfolio MAIN'!N272&gt;=0,0,1)</f>
        <v>0</v>
      </c>
      <c r="BB274" s="391"/>
      <c r="BC274" s="391"/>
      <c r="BE274" s="39">
        <v>241</v>
      </c>
      <c r="BF274" s="222"/>
      <c r="BG274" s="222"/>
      <c r="BH274" s="400"/>
      <c r="BI274" s="400"/>
      <c r="BM274" s="193">
        <v>270</v>
      </c>
      <c r="BN274" s="366">
        <f ca="1">NORMINV(RAND(),$BR$2,$BR$3)</f>
        <v>1.0140522375925774E-2</v>
      </c>
      <c r="BO274" s="361">
        <f ca="1">BN274-BN$296</f>
        <v>3.2514555670485258E-2</v>
      </c>
      <c r="BP274" s="367">
        <f ca="1">BN274-BN$301</f>
        <v>4.088227090110972E-2</v>
      </c>
      <c r="BT274" s="193">
        <v>270</v>
      </c>
      <c r="BU274" s="356">
        <f ca="1">IF(BO274&gt;=0,0,1)</f>
        <v>0</v>
      </c>
      <c r="BV274" s="355">
        <f ca="1">IF(BP274&gt;=0,0,1)</f>
        <v>0</v>
      </c>
      <c r="BZ274" s="193">
        <v>270</v>
      </c>
      <c r="CA274" s="368">
        <f ca="1">NORMINV(RAND(),CE$2,CE$3)</f>
        <v>7.8668449832226747E-3</v>
      </c>
      <c r="CB274" s="166">
        <f ca="1">CA274-CA$389</f>
        <v>8.0518461591774615E-2</v>
      </c>
      <c r="CC274" s="166">
        <f ca="1">CA274-CA$394</f>
        <v>0.10875215498904883</v>
      </c>
      <c r="CG274" s="193">
        <v>270</v>
      </c>
      <c r="CH274" s="193">
        <f ca="1">IF(CB274&gt;=0,0,1)</f>
        <v>0</v>
      </c>
      <c r="CI274" s="193">
        <f ca="1">IF(CC274&gt;=0,0,1)</f>
        <v>0</v>
      </c>
    </row>
    <row r="275" spans="1:87" ht="15.6">
      <c r="A275" s="342">
        <v>45919</v>
      </c>
      <c r="B275" s="113">
        <f>'Stocks 1 Day Returns'!B6*'Final Portfolio'!$C$3</f>
        <v>-3.0064537348392764E-4</v>
      </c>
      <c r="C275" s="113">
        <f>'Stocks 1 Day Returns'!C6*'Final Portfolio'!$C$4</f>
        <v>-5.6384321259339012E-4</v>
      </c>
      <c r="D275" s="113">
        <f>'Stocks 1 Day Returns'!D6*'Final Portfolio'!$C$5</f>
        <v>-1.7625289923894449E-4</v>
      </c>
      <c r="E275" s="113">
        <f>'Stocks 1 Day Returns'!E6*'Final Portfolio'!$C$6</f>
        <v>-1.6111182402686985E-3</v>
      </c>
      <c r="F275" s="113">
        <f>'Stocks 1 Day Returns'!F6*'Final Portfolio'!$C$7</f>
        <v>-1.4113743546110612E-3</v>
      </c>
      <c r="G275" s="113">
        <f>'Stocks 1 Day Returns'!G6*'Final Portfolio'!$C$8</f>
        <v>-1.7247924623689291E-3</v>
      </c>
      <c r="H275" s="113">
        <f>'Stocks 1 Day Returns'!H6*'Final Portfolio'!$C$9</f>
        <v>-2.6745893771062809E-3</v>
      </c>
      <c r="I275" s="113">
        <f>'Stocks 1 Day Returns'!I6*'Final Portfolio'!$C$10</f>
        <v>-4.1637122823208793E-3</v>
      </c>
      <c r="J275" s="113">
        <f>'Stocks 1 Day Returns'!J6*'Final Portfolio'!$C$11</f>
        <v>-1.0059881135484727E-4</v>
      </c>
      <c r="K275" s="113">
        <f>'Stocks 1 Day Returns'!K6*'Final Portfolio'!$C$12</f>
        <v>3.8365365986252624E-4</v>
      </c>
      <c r="L275" s="252">
        <f t="shared" si="24"/>
        <v>-1.2343273353484429E-2</v>
      </c>
      <c r="M275" s="113">
        <f t="shared" si="25"/>
        <v>6.0682563431345895E-3</v>
      </c>
      <c r="N275" s="113">
        <f t="shared" si="26"/>
        <v>1.5389427641310129E-2</v>
      </c>
      <c r="Q275" s="227">
        <v>45721</v>
      </c>
      <c r="R275" s="113">
        <f>'Stocks 1 Month Returns'!O275*'Final Portfolio'!$J$3</f>
        <v>-3.6683302802310472E-3</v>
      </c>
      <c r="S275" s="113">
        <f>'Stocks 1 Month Returns'!P275*'Final Portfolio'!$J$4</f>
        <v>-8.6191825197876933E-3</v>
      </c>
      <c r="T275" s="113">
        <f>'Stocks 1 Month Returns'!Q275*'Final Portfolio'!$J$6</f>
        <v>-1.0529857084155029E-2</v>
      </c>
      <c r="U275" s="113">
        <f>'Stocks 1 Month Returns'!R275*'Final Portfolio'!$J$6</f>
        <v>-5.5124129721297703E-3</v>
      </c>
      <c r="V275" s="113">
        <f>'Stocks 1 Month Returns'!S275*'Final Portfolio'!$J$7</f>
        <v>-1.8003984451593555E-2</v>
      </c>
      <c r="W275" s="113">
        <f>'Stocks 1 Month Returns'!T275*'Final Portfolio'!$J$8</f>
        <v>-1.0896717458524031E-2</v>
      </c>
      <c r="X275" s="113">
        <f>'Stocks 1 Month Returns'!U275*'Final Portfolio'!$J$9</f>
        <v>-1.3044040245062298E-2</v>
      </c>
      <c r="Y275" s="113">
        <f>'Stocks 1 Month Returns'!V275*'Final Portfolio'!$J$10</f>
        <v>-1.0898188959865216E-2</v>
      </c>
      <c r="Z275" s="113">
        <f>'Stocks 1 Month Returns'!W275*'Final Portfolio'!$J$11</f>
        <v>-1.7327115463516198E-2</v>
      </c>
      <c r="AA275" s="113">
        <f>'Stocks 1 Month Returns'!X275*'Final Portfolio'!$J$12</f>
        <v>-2.5450072333457082E-2</v>
      </c>
      <c r="AB275" s="113">
        <f>'Stocks 1 Month Returns'!Y275*'Final Portfolio'!$J$13</f>
        <v>-0.13592161299194461</v>
      </c>
      <c r="AC275" s="113">
        <f t="shared" si="21"/>
        <v>-0.25987151476026654</v>
      </c>
      <c r="AD275" s="113">
        <f t="shared" si="22"/>
        <v>-9.2390494268534074E-2</v>
      </c>
      <c r="AE275" s="113">
        <f t="shared" si="23"/>
        <v>-7.7354694123474288E-3</v>
      </c>
      <c r="AI275" s="355">
        <v>271</v>
      </c>
      <c r="AJ275" s="355">
        <f>IF('Optimal Portfolio MAIN'!M273&gt;=0,0,1)</f>
        <v>1</v>
      </c>
      <c r="AK275" s="355">
        <f>IF('Optimal Portfolio MAIN'!N273&gt;=0,0,1)</f>
        <v>1</v>
      </c>
      <c r="AQ275" s="39">
        <v>242</v>
      </c>
      <c r="AR275" s="5">
        <f>IF('Optimal Portfolio MAIN'!AD261&gt;=0,0,1)</f>
        <v>0</v>
      </c>
      <c r="AS275" s="5">
        <f>IF('Optimal Portfolio MAIN'!AE261&gt;=0,0,1)</f>
        <v>0</v>
      </c>
      <c r="AY275" s="372">
        <v>271</v>
      </c>
      <c r="AZ275" s="372">
        <f>IF('Optimal Portfolio MAIN'!M273&gt;=0,0,1)</f>
        <v>1</v>
      </c>
      <c r="BA275" s="372">
        <f>IF('Optimal Portfolio MAIN'!N273&gt;=0,0,1)</f>
        <v>1</v>
      </c>
      <c r="BB275" s="391"/>
      <c r="BC275" s="391"/>
      <c r="BE275" s="39">
        <v>242</v>
      </c>
      <c r="BF275" s="222"/>
      <c r="BG275" s="222"/>
      <c r="BH275" s="400"/>
      <c r="BI275" s="400"/>
      <c r="BM275" s="193">
        <v>271</v>
      </c>
      <c r="BN275" s="366">
        <f ca="1">NORMINV(RAND(),$BR$2,$BR$3)</f>
        <v>2.4615140283471729E-2</v>
      </c>
      <c r="BO275" s="361">
        <f ca="1">BN275-BN$296</f>
        <v>4.6989173578031215E-2</v>
      </c>
      <c r="BP275" s="367">
        <f ca="1">BN275-BN$301</f>
        <v>5.5356888808655677E-2</v>
      </c>
      <c r="BT275" s="193">
        <v>271</v>
      </c>
      <c r="BU275" s="356">
        <f ca="1">IF(BO275&gt;=0,0,1)</f>
        <v>0</v>
      </c>
      <c r="BV275" s="355">
        <f ca="1">IF(BP275&gt;=0,0,1)</f>
        <v>0</v>
      </c>
      <c r="BZ275" s="193">
        <v>271</v>
      </c>
      <c r="CA275" s="368">
        <f ca="1">NORMINV(RAND(),CE$2,CE$3)</f>
        <v>8.7664261787746431E-2</v>
      </c>
      <c r="CB275" s="166">
        <f ca="1">CA275-CA$389</f>
        <v>0.16031587839629838</v>
      </c>
      <c r="CC275" s="166">
        <f ca="1">CA275-CA$394</f>
        <v>0.1885495717935726</v>
      </c>
      <c r="CG275" s="193">
        <v>271</v>
      </c>
      <c r="CH275" s="193">
        <f ca="1">IF(CB275&gt;=0,0,1)</f>
        <v>0</v>
      </c>
      <c r="CI275" s="193">
        <f ca="1">IF(CC275&gt;=0,0,1)</f>
        <v>0</v>
      </c>
    </row>
    <row r="276" spans="1:87" ht="15.6">
      <c r="A276" s="342">
        <v>45924</v>
      </c>
      <c r="B276" s="113">
        <f>'Stocks 1 Day Returns'!B5*'Final Portfolio'!$C$3</f>
        <v>1.695441004774736E-3</v>
      </c>
      <c r="C276" s="113">
        <f>'Stocks 1 Day Returns'!C5*'Final Portfolio'!$C$4</f>
        <v>1.5302032602797588E-3</v>
      </c>
      <c r="D276" s="113">
        <f>'Stocks 1 Day Returns'!D5*'Final Portfolio'!$C$5</f>
        <v>2.4309855225329133E-3</v>
      </c>
      <c r="E276" s="113">
        <f>'Stocks 1 Day Returns'!E5*'Final Portfolio'!$C$6</f>
        <v>8.4557939177237968E-4</v>
      </c>
      <c r="F276" s="113">
        <f>'Stocks 1 Day Returns'!F5*'Final Portfolio'!$C$7</f>
        <v>2.5772127987043936E-3</v>
      </c>
      <c r="G276" s="113">
        <f>'Stocks 1 Day Returns'!G5*'Final Portfolio'!$C$8</f>
        <v>-2.388210628915166E-4</v>
      </c>
      <c r="H276" s="113">
        <f>'Stocks 1 Day Returns'!H5*'Final Portfolio'!$C$9</f>
        <v>1.9555021300814521E-3</v>
      </c>
      <c r="I276" s="113">
        <f>'Stocks 1 Day Returns'!I5*'Final Portfolio'!$C$10</f>
        <v>-7.1934006228282718E-4</v>
      </c>
      <c r="J276" s="113">
        <f>'Stocks 1 Day Returns'!J5*'Final Portfolio'!$C$11</f>
        <v>7.2748434135241121E-4</v>
      </c>
      <c r="K276" s="113">
        <f>'Stocks 1 Day Returns'!K5*'Final Portfolio'!$C$12</f>
        <v>1.813237415613056E-3</v>
      </c>
      <c r="L276" s="252">
        <f t="shared" si="24"/>
        <v>1.2617484739936756E-2</v>
      </c>
      <c r="M276" s="113">
        <f t="shared" si="25"/>
        <v>3.1029014436555775E-2</v>
      </c>
      <c r="N276" s="113">
        <f t="shared" si="26"/>
        <v>4.0350185734731314E-2</v>
      </c>
      <c r="Q276" s="227">
        <v>45722</v>
      </c>
      <c r="R276" s="113">
        <f>'Stocks 1 Month Returns'!O276*'Final Portfolio'!$J$3</f>
        <v>-3.7748655701971947E-3</v>
      </c>
      <c r="S276" s="113">
        <f>'Stocks 1 Month Returns'!P276*'Final Portfolio'!$J$4</f>
        <v>-6.9793998017749137E-3</v>
      </c>
      <c r="T276" s="113">
        <f>'Stocks 1 Month Returns'!Q276*'Final Portfolio'!$J$6</f>
        <v>-9.9935223929013446E-3</v>
      </c>
      <c r="U276" s="113">
        <f>'Stocks 1 Month Returns'!R276*'Final Portfolio'!$J$6</f>
        <v>-6.1220960271376424E-3</v>
      </c>
      <c r="V276" s="113">
        <f>'Stocks 1 Month Returns'!S276*'Final Portfolio'!$J$7</f>
        <v>-1.7014924869871311E-2</v>
      </c>
      <c r="W276" s="113">
        <f>'Stocks 1 Month Returns'!T276*'Final Portfolio'!$J$8</f>
        <v>-9.8218188958809748E-3</v>
      </c>
      <c r="X276" s="113">
        <f>'Stocks 1 Month Returns'!U276*'Final Portfolio'!$J$9</f>
        <v>-1.2046312620846855E-2</v>
      </c>
      <c r="Y276" s="113">
        <f>'Stocks 1 Month Returns'!V276*'Final Portfolio'!$J$10</f>
        <v>-8.0098036832983027E-3</v>
      </c>
      <c r="Z276" s="113">
        <f>'Stocks 1 Month Returns'!W276*'Final Portfolio'!$J$11</f>
        <v>-2.0607225433832102E-2</v>
      </c>
      <c r="AA276" s="113">
        <f>'Stocks 1 Month Returns'!X276*'Final Portfolio'!$J$12</f>
        <v>-2.4817906738299582E-2</v>
      </c>
      <c r="AB276" s="113">
        <f>'Stocks 1 Month Returns'!Y276*'Final Portfolio'!$J$13</f>
        <v>-0.13731111360471204</v>
      </c>
      <c r="AC276" s="113">
        <f t="shared" ref="AC276:AC339" si="27">SUM(R276:AB276)</f>
        <v>-0.25649898963875228</v>
      </c>
      <c r="AD276" s="113">
        <f t="shared" ref="AD276:AD339" si="28">$AC276-$AC$398</f>
        <v>-8.9017969147019815E-2</v>
      </c>
      <c r="AE276" s="113">
        <f t="shared" ref="AE276:AE339" si="29">$AC276-$AC$402</f>
        <v>-4.3629442908331706E-3</v>
      </c>
      <c r="AI276" s="355">
        <v>272</v>
      </c>
      <c r="AJ276" s="355">
        <f>IF('Optimal Portfolio MAIN'!M274&gt;=0,0,1)</f>
        <v>0</v>
      </c>
      <c r="AK276" s="355">
        <f>IF('Optimal Portfolio MAIN'!N274&gt;=0,0,1)</f>
        <v>0</v>
      </c>
      <c r="AQ276" s="39">
        <v>243</v>
      </c>
      <c r="AR276" s="5">
        <f>IF('Optimal Portfolio MAIN'!AD262&gt;=0,0,1)</f>
        <v>0</v>
      </c>
      <c r="AS276" s="5">
        <f>IF('Optimal Portfolio MAIN'!AE262&gt;=0,0,1)</f>
        <v>0</v>
      </c>
      <c r="AY276" s="372">
        <v>272</v>
      </c>
      <c r="AZ276" s="372">
        <f>IF('Optimal Portfolio MAIN'!M274&gt;=0,0,1)</f>
        <v>0</v>
      </c>
      <c r="BA276" s="372">
        <f>IF('Optimal Portfolio MAIN'!N274&gt;=0,0,1)</f>
        <v>0</v>
      </c>
      <c r="BB276" s="391"/>
      <c r="BC276" s="391"/>
      <c r="BE276" s="39">
        <v>243</v>
      </c>
      <c r="BF276" s="222"/>
      <c r="BG276" s="222"/>
      <c r="BH276" s="400"/>
      <c r="BI276" s="400"/>
      <c r="BM276" s="193">
        <v>272</v>
      </c>
      <c r="BN276" s="366">
        <f ca="1">NORMINV(RAND(),$BR$2,$BR$3)</f>
        <v>3.633482361425034E-2</v>
      </c>
      <c r="BO276" s="361">
        <f ca="1">BN276-BN$296</f>
        <v>5.8708856908809823E-2</v>
      </c>
      <c r="BP276" s="367">
        <f ca="1">BN276-BN$301</f>
        <v>6.7076572139434285E-2</v>
      </c>
      <c r="BT276" s="193">
        <v>272</v>
      </c>
      <c r="BU276" s="356">
        <f ca="1">IF(BO276&gt;=0,0,1)</f>
        <v>0</v>
      </c>
      <c r="BV276" s="355">
        <f ca="1">IF(BP276&gt;=0,0,1)</f>
        <v>0</v>
      </c>
      <c r="BZ276" s="193">
        <v>272</v>
      </c>
      <c r="CA276" s="368">
        <f ca="1">NORMINV(RAND(),CE$2,CE$3)</f>
        <v>4.1659178189694973E-2</v>
      </c>
      <c r="CB276" s="166">
        <f ca="1">CA276-CA$389</f>
        <v>0.11431079479824692</v>
      </c>
      <c r="CC276" s="166">
        <f ca="1">CA276-CA$394</f>
        <v>0.14254448819552112</v>
      </c>
      <c r="CG276" s="193">
        <v>272</v>
      </c>
      <c r="CH276" s="193">
        <f ca="1">IF(CB276&gt;=0,0,1)</f>
        <v>0</v>
      </c>
      <c r="CI276" s="193">
        <f ca="1">IF(CC276&gt;=0,0,1)</f>
        <v>0</v>
      </c>
    </row>
    <row r="277" spans="1:87" ht="15.6">
      <c r="A277" s="342">
        <v>45925</v>
      </c>
      <c r="B277" s="113">
        <f>'Stocks 1 Day Returns'!B4*'Final Portfolio'!$C$3</f>
        <v>1.2423553244001796E-4</v>
      </c>
      <c r="C277" s="113">
        <f>'Stocks 1 Day Returns'!C4*'Final Portfolio'!$C$4</f>
        <v>8.1931001511816644E-4</v>
      </c>
      <c r="D277" s="113">
        <f>'Stocks 1 Day Returns'!D4*'Final Portfolio'!$C$5</f>
        <v>2.8617785159392725E-4</v>
      </c>
      <c r="E277" s="113">
        <f>'Stocks 1 Day Returns'!E4*'Final Portfolio'!$C$6</f>
        <v>-4.7079396659342244E-4</v>
      </c>
      <c r="F277" s="113">
        <f>'Stocks 1 Day Returns'!F4*'Final Portfolio'!$C$7</f>
        <v>1.8640855433659919E-3</v>
      </c>
      <c r="G277" s="113">
        <f>'Stocks 1 Day Returns'!G4*'Final Portfolio'!$C$8</f>
        <v>-1.3833354917045846E-4</v>
      </c>
      <c r="H277" s="113">
        <f>'Stocks 1 Day Returns'!H4*'Final Portfolio'!$C$9</f>
        <v>-1.9503611902280016E-3</v>
      </c>
      <c r="I277" s="113">
        <f>'Stocks 1 Day Returns'!I4*'Final Portfolio'!$C$10</f>
        <v>6.4589511193612113E-4</v>
      </c>
      <c r="J277" s="113">
        <f>'Stocks 1 Day Returns'!J4*'Final Portfolio'!$C$11</f>
        <v>-4.2205247466667871E-5</v>
      </c>
      <c r="K277" s="113">
        <f>'Stocks 1 Day Returns'!K4*'Final Portfolio'!$C$12</f>
        <v>-6.312614678868234E-4</v>
      </c>
      <c r="L277" s="252">
        <f t="shared" si="24"/>
        <v>5.0674863310885116E-4</v>
      </c>
      <c r="M277" s="113">
        <f t="shared" si="25"/>
        <v>1.891827832972787E-2</v>
      </c>
      <c r="N277" s="113">
        <f t="shared" si="26"/>
        <v>2.823944962790341E-2</v>
      </c>
      <c r="Q277" s="227">
        <v>45723</v>
      </c>
      <c r="R277" s="113">
        <f>'Stocks 1 Month Returns'!O277*'Final Portfolio'!$J$3</f>
        <v>-2.7123462916350928E-3</v>
      </c>
      <c r="S277" s="113">
        <f>'Stocks 1 Month Returns'!P277*'Final Portfolio'!$J$4</f>
        <v>-5.7240592092717545E-3</v>
      </c>
      <c r="T277" s="113">
        <f>'Stocks 1 Month Returns'!Q277*'Final Portfolio'!$J$6</f>
        <v>-1.0877185863897108E-2</v>
      </c>
      <c r="U277" s="113">
        <f>'Stocks 1 Month Returns'!R277*'Final Portfolio'!$J$6</f>
        <v>-4.9612548978211638E-3</v>
      </c>
      <c r="V277" s="113">
        <f>'Stocks 1 Month Returns'!S277*'Final Portfolio'!$J$7</f>
        <v>-1.8217989750528869E-2</v>
      </c>
      <c r="W277" s="113">
        <f>'Stocks 1 Month Returns'!T277*'Final Portfolio'!$J$8</f>
        <v>-1.0363520125959836E-2</v>
      </c>
      <c r="X277" s="113">
        <f>'Stocks 1 Month Returns'!U277*'Final Portfolio'!$J$9</f>
        <v>-1.1502356225038451E-2</v>
      </c>
      <c r="Y277" s="113">
        <f>'Stocks 1 Month Returns'!V277*'Final Portfolio'!$J$10</f>
        <v>-5.3831892411506932E-3</v>
      </c>
      <c r="Z277" s="113">
        <f>'Stocks 1 Month Returns'!W277*'Final Portfolio'!$J$11</f>
        <v>-2.3787205921107515E-2</v>
      </c>
      <c r="AA277" s="113">
        <f>'Stocks 1 Month Returns'!X277*'Final Portfolio'!$J$12</f>
        <v>-2.6169135278249971E-2</v>
      </c>
      <c r="AB277" s="113">
        <f>'Stocks 1 Month Returns'!Y277*'Final Portfolio'!$J$13</f>
        <v>-0.13356863345046766</v>
      </c>
      <c r="AC277" s="113">
        <f t="shared" si="27"/>
        <v>-0.25326687625512811</v>
      </c>
      <c r="AD277" s="113">
        <f t="shared" si="28"/>
        <v>-8.5785855763395646E-2</v>
      </c>
      <c r="AE277" s="113">
        <f t="shared" si="29"/>
        <v>-1.1308309072090017E-3</v>
      </c>
      <c r="AI277" s="355">
        <v>273</v>
      </c>
      <c r="AJ277" s="355">
        <f>IF('Optimal Portfolio MAIN'!M275&gt;=0,0,1)</f>
        <v>0</v>
      </c>
      <c r="AK277" s="355">
        <f>IF('Optimal Portfolio MAIN'!N275&gt;=0,0,1)</f>
        <v>0</v>
      </c>
      <c r="AQ277" s="39">
        <v>244</v>
      </c>
      <c r="AR277" s="5">
        <f>IF('Optimal Portfolio MAIN'!AD263&gt;=0,0,1)</f>
        <v>0</v>
      </c>
      <c r="AS277" s="5">
        <f>IF('Optimal Portfolio MAIN'!AE263&gt;=0,0,1)</f>
        <v>0</v>
      </c>
      <c r="AY277" s="372">
        <v>273</v>
      </c>
      <c r="AZ277" s="372">
        <f>IF('Optimal Portfolio MAIN'!M275&gt;=0,0,1)</f>
        <v>0</v>
      </c>
      <c r="BA277" s="372">
        <f>IF('Optimal Portfolio MAIN'!N275&gt;=0,0,1)</f>
        <v>0</v>
      </c>
      <c r="BB277" s="391"/>
      <c r="BC277" s="391"/>
      <c r="BE277" s="39">
        <v>244</v>
      </c>
      <c r="BF277" s="222"/>
      <c r="BG277" s="222"/>
      <c r="BH277" s="400"/>
      <c r="BI277" s="400"/>
      <c r="BM277" s="193">
        <v>273</v>
      </c>
      <c r="BN277" s="366">
        <f ca="1">NORMINV(RAND(),$BR$2,$BR$3)</f>
        <v>2.5453062753735271E-2</v>
      </c>
      <c r="BO277" s="361">
        <f ca="1">BN277-BN$296</f>
        <v>4.7827096048294757E-2</v>
      </c>
      <c r="BP277" s="367">
        <f ca="1">BN277-BN$301</f>
        <v>5.6194811278919218E-2</v>
      </c>
      <c r="BT277" s="193">
        <v>273</v>
      </c>
      <c r="BU277" s="356">
        <f ca="1">IF(BO277&gt;=0,0,1)</f>
        <v>0</v>
      </c>
      <c r="BV277" s="355">
        <f ca="1">IF(BP277&gt;=0,0,1)</f>
        <v>0</v>
      </c>
      <c r="BZ277" s="193">
        <v>273</v>
      </c>
      <c r="CA277" s="368">
        <f ca="1">NORMINV(RAND(),CE$2,CE$3)</f>
        <v>5.4876789379527724E-2</v>
      </c>
      <c r="CB277" s="166">
        <f ca="1">CA277-CA$389</f>
        <v>0.12752840598807968</v>
      </c>
      <c r="CC277" s="166">
        <f ca="1">CA277-CA$394</f>
        <v>0.1557620993853539</v>
      </c>
      <c r="CG277" s="193">
        <v>273</v>
      </c>
      <c r="CH277" s="193">
        <f ca="1">IF(CB277&gt;=0,0,1)</f>
        <v>0</v>
      </c>
      <c r="CI277" s="193">
        <f ca="1">IF(CC277&gt;=0,0,1)</f>
        <v>0</v>
      </c>
    </row>
    <row r="278" spans="1:87" ht="15.6">
      <c r="A278" s="342">
        <v>45926</v>
      </c>
      <c r="B278" s="113">
        <f>'Stocks 1 Day Returns'!B3*'Final Portfolio'!$C$3</f>
        <v>2.36678319243147E-3</v>
      </c>
      <c r="C278" s="113">
        <f>'Stocks 1 Day Returns'!C3*'Final Portfolio'!$C$4</f>
        <v>1.3842978446059128E-3</v>
      </c>
      <c r="D278" s="113">
        <f>'Stocks 1 Day Returns'!D3*'Final Portfolio'!$C$5</f>
        <v>2.3307824892573256E-3</v>
      </c>
      <c r="E278" s="113">
        <f>'Stocks 1 Day Returns'!E3*'Final Portfolio'!$C$6</f>
        <v>3.8305721837347036E-4</v>
      </c>
      <c r="F278" s="113">
        <f>'Stocks 1 Day Returns'!F3*'Final Portfolio'!$C$7</f>
        <v>4.7032760350926181E-4</v>
      </c>
      <c r="G278" s="113">
        <f>'Stocks 1 Day Returns'!G3*'Final Portfolio'!$C$8</f>
        <v>6.724396437560265E-4</v>
      </c>
      <c r="H278" s="113">
        <f>'Stocks 1 Day Returns'!H3*'Final Portfolio'!$C$9</f>
        <v>-2.6170425859276425E-4</v>
      </c>
      <c r="I278" s="113">
        <f>'Stocks 1 Day Returns'!I3*'Final Portfolio'!$C$10</f>
        <v>-1.3928399195569819E-3</v>
      </c>
      <c r="J278" s="113">
        <f>'Stocks 1 Day Returns'!J3*'Final Portfolio'!$C$11</f>
        <v>-3.3040579826247639E-4</v>
      </c>
      <c r="K278" s="113">
        <f>'Stocks 1 Day Returns'!K3*'Final Portfolio'!$C$12</f>
        <v>2.6441383585831925E-3</v>
      </c>
      <c r="L278" s="252">
        <f t="shared" si="24"/>
        <v>8.2668763741044378E-3</v>
      </c>
      <c r="M278" s="113">
        <f t="shared" si="25"/>
        <v>2.6678406070723457E-2</v>
      </c>
      <c r="N278" s="113">
        <f t="shared" si="26"/>
        <v>3.5999577368899E-2</v>
      </c>
      <c r="Q278" s="227">
        <v>45727</v>
      </c>
      <c r="R278" s="113">
        <f>'Stocks 1 Month Returns'!O278*'Final Portfolio'!$J$3</f>
        <v>-5.5478365334538093E-3</v>
      </c>
      <c r="S278" s="113">
        <f>'Stocks 1 Month Returns'!P278*'Final Portfolio'!$J$4</f>
        <v>-1.0363944687219944E-2</v>
      </c>
      <c r="T278" s="113">
        <f>'Stocks 1 Month Returns'!Q278*'Final Portfolio'!$J$6</f>
        <v>-1.2253384541962831E-2</v>
      </c>
      <c r="U278" s="113">
        <f>'Stocks 1 Month Returns'!R278*'Final Portfolio'!$J$6</f>
        <v>-8.9107215383067394E-3</v>
      </c>
      <c r="V278" s="113">
        <f>'Stocks 1 Month Returns'!S278*'Final Portfolio'!$J$7</f>
        <v>-2.5294339699622932E-2</v>
      </c>
      <c r="W278" s="113">
        <f>'Stocks 1 Month Returns'!T278*'Final Portfolio'!$J$8</f>
        <v>-1.3467727783580886E-2</v>
      </c>
      <c r="X278" s="113">
        <f>'Stocks 1 Month Returns'!U278*'Final Portfolio'!$J$9</f>
        <v>-8.4984797281401955E-3</v>
      </c>
      <c r="Y278" s="113">
        <f>'Stocks 1 Month Returns'!V278*'Final Portfolio'!$J$10</f>
        <v>-7.1301943996832885E-3</v>
      </c>
      <c r="Z278" s="113">
        <f>'Stocks 1 Month Returns'!W278*'Final Portfolio'!$J$11</f>
        <v>-2.2579462355280612E-2</v>
      </c>
      <c r="AA278" s="113">
        <f>'Stocks 1 Month Returns'!X278*'Final Portfolio'!$J$12</f>
        <v>-2.3929715934451229E-2</v>
      </c>
      <c r="AB278" s="113">
        <f>'Stocks 1 Month Returns'!Y278*'Final Portfolio'!$J$13</f>
        <v>-0.15665136353959608</v>
      </c>
      <c r="AC278" s="113">
        <f t="shared" si="27"/>
        <v>-0.29462717074129852</v>
      </c>
      <c r="AD278" s="113">
        <f t="shared" si="28"/>
        <v>-0.12714615024956605</v>
      </c>
      <c r="AE278" s="113">
        <f t="shared" si="29"/>
        <v>-4.2491125393379403E-2</v>
      </c>
      <c r="AI278" s="355">
        <v>274</v>
      </c>
      <c r="AJ278" s="355">
        <f>IF('Optimal Portfolio MAIN'!M276&gt;=0,0,1)</f>
        <v>0</v>
      </c>
      <c r="AK278" s="355">
        <f>IF('Optimal Portfolio MAIN'!N276&gt;=0,0,1)</f>
        <v>0</v>
      </c>
      <c r="AQ278" s="39">
        <v>245</v>
      </c>
      <c r="AR278" s="5">
        <f>IF('Optimal Portfolio MAIN'!AD264&gt;=0,0,1)</f>
        <v>0</v>
      </c>
      <c r="AS278" s="5">
        <f>IF('Optimal Portfolio MAIN'!AE264&gt;=0,0,1)</f>
        <v>0</v>
      </c>
      <c r="AY278" s="372">
        <v>274</v>
      </c>
      <c r="AZ278" s="372">
        <f>IF('Optimal Portfolio MAIN'!M276&gt;=0,0,1)</f>
        <v>0</v>
      </c>
      <c r="BA278" s="372">
        <f>IF('Optimal Portfolio MAIN'!N276&gt;=0,0,1)</f>
        <v>0</v>
      </c>
      <c r="BB278" s="391"/>
      <c r="BC278" s="391"/>
      <c r="BE278" s="39">
        <v>245</v>
      </c>
      <c r="BF278" s="222"/>
      <c r="BG278" s="222"/>
      <c r="BH278" s="400"/>
      <c r="BI278" s="400"/>
      <c r="BM278" s="193">
        <v>274</v>
      </c>
      <c r="BN278" s="366">
        <f ca="1">NORMINV(RAND(),$BR$2,$BR$3)</f>
        <v>1.2190772023248647E-2</v>
      </c>
      <c r="BO278" s="361">
        <f ca="1">BN278-BN$296</f>
        <v>3.4564805317808131E-2</v>
      </c>
      <c r="BP278" s="367">
        <f ca="1">BN278-BN$301</f>
        <v>4.2932520548432593E-2</v>
      </c>
      <c r="BT278" s="193">
        <v>274</v>
      </c>
      <c r="BU278" s="356">
        <f ca="1">IF(BO278&gt;=0,0,1)</f>
        <v>0</v>
      </c>
      <c r="BV278" s="355">
        <f ca="1">IF(BP278&gt;=0,0,1)</f>
        <v>0</v>
      </c>
      <c r="BZ278" s="193">
        <v>274</v>
      </c>
      <c r="CA278" s="368">
        <f ca="1">NORMINV(RAND(),CE$2,CE$3)</f>
        <v>-2.4703861453896032E-2</v>
      </c>
      <c r="CB278" s="166">
        <f ca="1">CA278-CA$389</f>
        <v>4.7947755154655915E-2</v>
      </c>
      <c r="CC278" s="166">
        <f ca="1">CA278-CA$394</f>
        <v>7.6181448551930125E-2</v>
      </c>
      <c r="CG278" s="193">
        <v>274</v>
      </c>
      <c r="CH278" s="193">
        <f ca="1">IF(CB278&gt;=0,0,1)</f>
        <v>0</v>
      </c>
      <c r="CI278" s="193">
        <f ca="1">IF(CC278&gt;=0,0,1)</f>
        <v>0</v>
      </c>
    </row>
    <row r="279" spans="1:87" ht="15.6">
      <c r="Q279" s="227">
        <v>45728</v>
      </c>
      <c r="R279" s="113">
        <f>'Stocks 1 Month Returns'!O279*'Final Portfolio'!$J$3</f>
        <v>-1.1791806431382435E-2</v>
      </c>
      <c r="S279" s="113">
        <f>'Stocks 1 Month Returns'!P279*'Final Portfolio'!$J$4</f>
        <v>-1.4911749254579052E-2</v>
      </c>
      <c r="T279" s="113">
        <f>'Stocks 1 Month Returns'!Q279*'Final Portfolio'!$J$6</f>
        <v>-1.3343097780700806E-2</v>
      </c>
      <c r="U279" s="113">
        <f>'Stocks 1 Month Returns'!R279*'Final Portfolio'!$J$6</f>
        <v>-1.0701853449272108E-2</v>
      </c>
      <c r="V279" s="113">
        <f>'Stocks 1 Month Returns'!S279*'Final Portfolio'!$J$7</f>
        <v>-2.4664422625165362E-2</v>
      </c>
      <c r="W279" s="113">
        <f>'Stocks 1 Month Returns'!T279*'Final Portfolio'!$J$8</f>
        <v>-1.6631746705317373E-2</v>
      </c>
      <c r="X279" s="113">
        <f>'Stocks 1 Month Returns'!U279*'Final Portfolio'!$J$9</f>
        <v>-9.9077612939322754E-3</v>
      </c>
      <c r="Y279" s="113">
        <f>'Stocks 1 Month Returns'!V279*'Final Portfolio'!$J$10</f>
        <v>-1.1938308411353706E-2</v>
      </c>
      <c r="Z279" s="113">
        <f>'Stocks 1 Month Returns'!W279*'Final Portfolio'!$J$11</f>
        <v>-2.1281917981259391E-2</v>
      </c>
      <c r="AA279" s="113">
        <f>'Stocks 1 Month Returns'!X279*'Final Portfolio'!$J$12</f>
        <v>-2.5927471597183605E-2</v>
      </c>
      <c r="AB279" s="113">
        <f>'Stocks 1 Month Returns'!Y279*'Final Portfolio'!$J$13</f>
        <v>-0.17470501755220724</v>
      </c>
      <c r="AC279" s="113">
        <f t="shared" si="27"/>
        <v>-0.33580515308235337</v>
      </c>
      <c r="AD279" s="113">
        <f t="shared" si="28"/>
        <v>-0.1683241325906209</v>
      </c>
      <c r="AE279" s="113">
        <f t="shared" si="29"/>
        <v>-8.3669107734434256E-2</v>
      </c>
      <c r="AI279" s="355">
        <v>275</v>
      </c>
      <c r="AJ279" s="355">
        <f>IF('Optimal Portfolio MAIN'!M277&gt;=0,0,1)</f>
        <v>0</v>
      </c>
      <c r="AK279" s="355">
        <f>IF('Optimal Portfolio MAIN'!N277&gt;=0,0,1)</f>
        <v>0</v>
      </c>
      <c r="AQ279" s="39">
        <v>246</v>
      </c>
      <c r="AR279" s="5">
        <f>IF('Optimal Portfolio MAIN'!AD265&gt;=0,0,1)</f>
        <v>1</v>
      </c>
      <c r="AS279" s="5">
        <f>IF('Optimal Portfolio MAIN'!AE265&gt;=0,0,1)</f>
        <v>0</v>
      </c>
      <c r="AY279" s="372">
        <v>275</v>
      </c>
      <c r="AZ279" s="372">
        <f>IF('Optimal Portfolio MAIN'!M277&gt;=0,0,1)</f>
        <v>0</v>
      </c>
      <c r="BA279" s="372">
        <f>IF('Optimal Portfolio MAIN'!N277&gt;=0,0,1)</f>
        <v>0</v>
      </c>
      <c r="BB279" s="391"/>
      <c r="BC279" s="391"/>
      <c r="BE279" s="39">
        <v>246</v>
      </c>
      <c r="BF279" s="222"/>
      <c r="BG279" s="222"/>
      <c r="BH279" s="400"/>
      <c r="BI279" s="400"/>
      <c r="BM279" s="193">
        <v>275</v>
      </c>
      <c r="BN279" s="366">
        <f ca="1">NORMINV(RAND(),$BR$2,$BR$3)</f>
        <v>-1.9699126421766699E-2</v>
      </c>
      <c r="BO279" s="361">
        <f ca="1">BN279-BN$296</f>
        <v>2.6749068727927837E-3</v>
      </c>
      <c r="BP279" s="367">
        <f ca="1">BN279-BN$301</f>
        <v>1.1042622103417249E-2</v>
      </c>
      <c r="BT279" s="193">
        <v>275</v>
      </c>
      <c r="BU279" s="356">
        <f ca="1">IF(BO279&gt;=0,0,1)</f>
        <v>0</v>
      </c>
      <c r="BV279" s="355">
        <f ca="1">IF(BP279&gt;=0,0,1)</f>
        <v>0</v>
      </c>
      <c r="BZ279" s="193">
        <v>275</v>
      </c>
      <c r="CA279" s="368">
        <f ca="1">NORMINV(RAND(),CE$2,CE$3)</f>
        <v>3.0964859043294012E-2</v>
      </c>
      <c r="CB279" s="166">
        <f ca="1">CA279-CA$389</f>
        <v>0.10361647565184595</v>
      </c>
      <c r="CC279" s="166">
        <f ca="1">CA279-CA$394</f>
        <v>0.13185016904912017</v>
      </c>
      <c r="CG279" s="193">
        <v>275</v>
      </c>
      <c r="CH279" s="193">
        <f ca="1">IF(CB279&gt;=0,0,1)</f>
        <v>0</v>
      </c>
      <c r="CI279" s="193">
        <f ca="1">IF(CC279&gt;=0,0,1)</f>
        <v>0</v>
      </c>
    </row>
    <row r="280" spans="1:87" ht="15.6">
      <c r="A280" s="62" t="s">
        <v>52</v>
      </c>
      <c r="B280" s="113">
        <f t="shared" ref="B280:L280" si="30">AVERAGE(B3:B278)</f>
        <v>-1.3027609507880843E-4</v>
      </c>
      <c r="C280" s="113">
        <f t="shared" si="30"/>
        <v>4.835761182757537E-5</v>
      </c>
      <c r="D280" s="113">
        <f t="shared" si="30"/>
        <v>4.1164523483540594E-5</v>
      </c>
      <c r="E280" s="113">
        <f t="shared" si="30"/>
        <v>3.3201525889726796E-6</v>
      </c>
      <c r="F280" s="113">
        <f t="shared" si="30"/>
        <v>5.2480135881485397E-5</v>
      </c>
      <c r="G280" s="113">
        <f t="shared" si="30"/>
        <v>-6.4346421603803949E-5</v>
      </c>
      <c r="H280" s="113">
        <f t="shared" si="30"/>
        <v>1.8190714445281172E-4</v>
      </c>
      <c r="I280" s="113">
        <f t="shared" si="30"/>
        <v>-2.4201478356087201E-5</v>
      </c>
      <c r="J280" s="113">
        <f t="shared" si="30"/>
        <v>6.6607156435171167E-5</v>
      </c>
      <c r="K280" s="113">
        <f t="shared" si="30"/>
        <v>4.8778170447590042E-5</v>
      </c>
      <c r="L280" s="113">
        <f t="shared" si="30"/>
        <v>2.2379090007844781E-4</v>
      </c>
      <c r="Q280" s="227">
        <v>45729</v>
      </c>
      <c r="R280" s="113">
        <f>'Stocks 1 Month Returns'!O280*'Final Portfolio'!$J$3</f>
        <v>-4.6774097710551524E-3</v>
      </c>
      <c r="S280" s="113">
        <f>'Stocks 1 Month Returns'!P280*'Final Portfolio'!$J$4</f>
        <v>-1.7966709608742509E-2</v>
      </c>
      <c r="T280" s="113">
        <f>'Stocks 1 Month Returns'!Q280*'Final Portfolio'!$J$6</f>
        <v>-1.302024152690362E-2</v>
      </c>
      <c r="U280" s="113">
        <f>'Stocks 1 Month Returns'!R280*'Final Portfolio'!$J$6</f>
        <v>-1.0975798365842868E-2</v>
      </c>
      <c r="V280" s="113">
        <f>'Stocks 1 Month Returns'!S280*'Final Portfolio'!$J$7</f>
        <v>-2.5759973208884998E-2</v>
      </c>
      <c r="W280" s="113">
        <f>'Stocks 1 Month Returns'!T280*'Final Portfolio'!$J$8</f>
        <v>-1.7044078714918288E-2</v>
      </c>
      <c r="X280" s="113">
        <f>'Stocks 1 Month Returns'!U280*'Final Portfolio'!$J$9</f>
        <v>-1.2820722829229804E-2</v>
      </c>
      <c r="Y280" s="113">
        <f>'Stocks 1 Month Returns'!V280*'Final Portfolio'!$J$10</f>
        <v>-9.3035598256939467E-3</v>
      </c>
      <c r="Z280" s="113">
        <f>'Stocks 1 Month Returns'!W280*'Final Portfolio'!$J$11</f>
        <v>-2.2657570120421799E-2</v>
      </c>
      <c r="AA280" s="113">
        <f>'Stocks 1 Month Returns'!X280*'Final Portfolio'!$J$12</f>
        <v>-2.5765658822994083E-2</v>
      </c>
      <c r="AB280" s="113">
        <f>'Stocks 1 Month Returns'!Y280*'Final Portfolio'!$J$13</f>
        <v>-0.17509168928309493</v>
      </c>
      <c r="AC280" s="113">
        <f t="shared" si="27"/>
        <v>-0.33508341207778203</v>
      </c>
      <c r="AD280" s="113">
        <f t="shared" si="28"/>
        <v>-0.16760239158604956</v>
      </c>
      <c r="AE280" s="113">
        <f t="shared" si="29"/>
        <v>-8.2947366729862915E-2</v>
      </c>
      <c r="AI280" s="355">
        <v>276</v>
      </c>
      <c r="AJ280" s="355">
        <f>IF('Optimal Portfolio MAIN'!M278&gt;=0,0,1)</f>
        <v>0</v>
      </c>
      <c r="AK280" s="355">
        <f>IF('Optimal Portfolio MAIN'!N278&gt;=0,0,1)</f>
        <v>0</v>
      </c>
      <c r="AQ280" s="39">
        <v>247</v>
      </c>
      <c r="AR280" s="5">
        <f>IF('Optimal Portfolio MAIN'!AD266&gt;=0,0,1)</f>
        <v>0</v>
      </c>
      <c r="AS280" s="5">
        <f>IF('Optimal Portfolio MAIN'!AE266&gt;=0,0,1)</f>
        <v>0</v>
      </c>
      <c r="AY280" s="372">
        <v>276</v>
      </c>
      <c r="AZ280" s="372">
        <f>IF('Optimal Portfolio MAIN'!M278&gt;=0,0,1)</f>
        <v>0</v>
      </c>
      <c r="BA280" s="372">
        <f>IF('Optimal Portfolio MAIN'!N278&gt;=0,0,1)</f>
        <v>0</v>
      </c>
      <c r="BB280" s="391"/>
      <c r="BC280" s="391"/>
      <c r="BE280" s="39">
        <v>247</v>
      </c>
      <c r="BF280" s="222"/>
      <c r="BG280" s="222"/>
      <c r="BH280" s="400"/>
      <c r="BI280" s="400"/>
      <c r="BM280" s="193">
        <v>276</v>
      </c>
      <c r="BN280" s="366">
        <f ca="1">NORMINV(RAND(),$BR$2,$BR$3)</f>
        <v>-7.6791197067686097E-3</v>
      </c>
      <c r="BO280" s="361">
        <f ca="1">BN280-BN$296</f>
        <v>1.4694913587790872E-2</v>
      </c>
      <c r="BP280" s="367">
        <f ca="1">BN280-BN$301</f>
        <v>2.3062628818415337E-2</v>
      </c>
      <c r="BT280" s="193">
        <v>276</v>
      </c>
      <c r="BU280" s="356">
        <f ca="1">IF(BO280&gt;=0,0,1)</f>
        <v>0</v>
      </c>
      <c r="BV280" s="355">
        <f ca="1">IF(BP280&gt;=0,0,1)</f>
        <v>0</v>
      </c>
      <c r="BZ280" s="193">
        <v>276</v>
      </c>
      <c r="CA280" s="368">
        <f ca="1">NORMINV(RAND(),CE$2,CE$3)</f>
        <v>7.5724331438417558E-2</v>
      </c>
      <c r="CB280" s="166">
        <f ca="1">CA280-CA$389</f>
        <v>0.14837594804696952</v>
      </c>
      <c r="CC280" s="166">
        <f ca="1">CA280-CA$394</f>
        <v>0.17660964144424374</v>
      </c>
      <c r="CG280" s="193">
        <v>276</v>
      </c>
      <c r="CH280" s="193">
        <f ca="1">IF(CB280&gt;=0,0,1)</f>
        <v>0</v>
      </c>
      <c r="CI280" s="193">
        <f ca="1">IF(CC280&gt;=0,0,1)</f>
        <v>0</v>
      </c>
    </row>
    <row r="281" spans="1:87" ht="15.6">
      <c r="A281" s="62" t="s">
        <v>83</v>
      </c>
      <c r="B281" s="113">
        <f t="shared" ref="B281:L281" si="31">STDEV(B2:B278)</f>
        <v>6.6916503804403862E-3</v>
      </c>
      <c r="C281" s="113">
        <f t="shared" si="31"/>
        <v>1.8718400939277194E-3</v>
      </c>
      <c r="D281" s="113">
        <f t="shared" si="31"/>
        <v>1.637583288463814E-3</v>
      </c>
      <c r="E281" s="113">
        <f t="shared" si="31"/>
        <v>1.6057654965425912E-3</v>
      </c>
      <c r="F281" s="113">
        <f t="shared" si="31"/>
        <v>1.9974455966638872E-3</v>
      </c>
      <c r="G281" s="113">
        <f t="shared" si="31"/>
        <v>2.2062367904146941E-3</v>
      </c>
      <c r="H281" s="113">
        <f t="shared" si="31"/>
        <v>2.0654684982743554E-3</v>
      </c>
      <c r="I281" s="113">
        <f t="shared" si="31"/>
        <v>1.6380164515136509E-3</v>
      </c>
      <c r="J281" s="113">
        <f t="shared" si="31"/>
        <v>2.2180560062113391E-3</v>
      </c>
      <c r="K281" s="113">
        <f t="shared" si="31"/>
        <v>2.4604234433388632E-3</v>
      </c>
      <c r="L281" s="113">
        <f t="shared" si="31"/>
        <v>1.7466613348448321E-2</v>
      </c>
      <c r="Q281" s="227">
        <v>45730</v>
      </c>
      <c r="R281" s="113">
        <f>'Stocks 1 Month Returns'!O281*'Final Portfolio'!$J$3</f>
        <v>-8.2049947331558574E-3</v>
      </c>
      <c r="S281" s="113">
        <f>'Stocks 1 Month Returns'!P281*'Final Portfolio'!$J$4</f>
        <v>-1.6732688173643592E-2</v>
      </c>
      <c r="T281" s="113">
        <f>'Stocks 1 Month Returns'!Q281*'Final Portfolio'!$J$6</f>
        <v>-1.0264504391797394E-2</v>
      </c>
      <c r="U281" s="113">
        <f>'Stocks 1 Month Returns'!R281*'Final Portfolio'!$J$6</f>
        <v>-1.017454480073293E-2</v>
      </c>
      <c r="V281" s="113">
        <f>'Stocks 1 Month Returns'!S281*'Final Portfolio'!$J$7</f>
        <v>-2.2232754823233586E-2</v>
      </c>
      <c r="W281" s="113">
        <f>'Stocks 1 Month Returns'!T281*'Final Portfolio'!$J$8</f>
        <v>-1.5222311606485284E-2</v>
      </c>
      <c r="X281" s="113">
        <f>'Stocks 1 Month Returns'!U281*'Final Portfolio'!$J$9</f>
        <v>-8.4410681451856772E-3</v>
      </c>
      <c r="Y281" s="113">
        <f>'Stocks 1 Month Returns'!V281*'Final Portfolio'!$J$10</f>
        <v>-6.5034795262691892E-3</v>
      </c>
      <c r="Z281" s="113">
        <f>'Stocks 1 Month Returns'!W281*'Final Portfolio'!$J$11</f>
        <v>-1.9635687907579746E-2</v>
      </c>
      <c r="AA281" s="113">
        <f>'Stocks 1 Month Returns'!X281*'Final Portfolio'!$J$12</f>
        <v>-2.2947036288322384E-2</v>
      </c>
      <c r="AB281" s="113">
        <f>'Stocks 1 Month Returns'!Y281*'Final Portfolio'!$J$13</f>
        <v>-0.15070741358859419</v>
      </c>
      <c r="AC281" s="113">
        <f t="shared" si="27"/>
        <v>-0.29106648398499979</v>
      </c>
      <c r="AD281" s="113">
        <f t="shared" si="28"/>
        <v>-0.12358546349326732</v>
      </c>
      <c r="AE281" s="113">
        <f t="shared" si="29"/>
        <v>-3.8930438637080678E-2</v>
      </c>
      <c r="AI281" s="62" t="s">
        <v>95</v>
      </c>
      <c r="AJ281" s="355">
        <f>SUM(AJ4:AJ280)</f>
        <v>26</v>
      </c>
      <c r="AK281" s="355">
        <f>SUM(AK4:AK280)</f>
        <v>12</v>
      </c>
      <c r="AQ281" s="39">
        <v>248</v>
      </c>
      <c r="AR281" s="5">
        <f>IF('Optimal Portfolio MAIN'!AD267&gt;=0,0,1)</f>
        <v>1</v>
      </c>
      <c r="AS281" s="5">
        <f>IF('Optimal Portfolio MAIN'!AE267&gt;=0,0,1)</f>
        <v>0</v>
      </c>
      <c r="AY281" s="62" t="s">
        <v>95</v>
      </c>
      <c r="AZ281" s="372">
        <f>SUM(AZ4:AZ280)</f>
        <v>7</v>
      </c>
      <c r="BA281" s="372">
        <f>SUM(BA4:BA280)</f>
        <v>3</v>
      </c>
      <c r="BB281" s="391"/>
      <c r="BC281" s="391"/>
      <c r="BE281" s="39">
        <v>248</v>
      </c>
      <c r="BF281" s="222"/>
      <c r="BG281" s="222"/>
      <c r="BH281" s="400"/>
      <c r="BI281" s="400"/>
      <c r="BT281" s="39" t="s">
        <v>133</v>
      </c>
      <c r="BU281" s="5">
        <f ca="1">SUM(BU4:BU280)</f>
        <v>26</v>
      </c>
      <c r="BV281" s="5">
        <f ca="1">SUM(BV4:BV280)</f>
        <v>12</v>
      </c>
      <c r="BZ281" s="193">
        <v>277</v>
      </c>
      <c r="CA281" s="368">
        <f ca="1">NORMINV(RAND(),CE$2,CE$3)</f>
        <v>-4.2659461335489063E-2</v>
      </c>
      <c r="CB281" s="166">
        <f ca="1">CA281-CA$389</f>
        <v>2.9992155273062884E-2</v>
      </c>
      <c r="CC281" s="166">
        <f ca="1">CA281-CA$394</f>
        <v>5.8225848670337102E-2</v>
      </c>
      <c r="CG281" s="193">
        <v>277</v>
      </c>
      <c r="CH281" s="193">
        <f ca="1">IF(CB281&gt;=0,0,1)</f>
        <v>0</v>
      </c>
      <c r="CI281" s="193">
        <f ca="1">IF(CC281&gt;=0,0,1)</f>
        <v>0</v>
      </c>
    </row>
    <row r="282" spans="1:87" ht="15.6">
      <c r="A282" s="62" t="s">
        <v>54</v>
      </c>
      <c r="B282" s="113">
        <f t="shared" ref="B282:L282" si="32">VAR(B3:B278)</f>
        <v>4.477818481404796E-5</v>
      </c>
      <c r="C282" s="113">
        <f t="shared" si="32"/>
        <v>3.5037853372353332E-6</v>
      </c>
      <c r="D282" s="113">
        <f t="shared" si="32"/>
        <v>2.6816790266559593E-6</v>
      </c>
      <c r="E282" s="113">
        <f t="shared" si="32"/>
        <v>2.5784828298866743E-6</v>
      </c>
      <c r="F282" s="113">
        <f t="shared" si="32"/>
        <v>3.9897889116319531E-6</v>
      </c>
      <c r="G282" s="113">
        <f t="shared" si="32"/>
        <v>4.8674807753793317E-6</v>
      </c>
      <c r="H282" s="113">
        <f t="shared" si="32"/>
        <v>4.266160117363721E-6</v>
      </c>
      <c r="I282" s="113">
        <f t="shared" si="32"/>
        <v>2.6830978954293727E-6</v>
      </c>
      <c r="J282" s="113">
        <f t="shared" si="32"/>
        <v>4.9197724466901964E-6</v>
      </c>
      <c r="K282" s="113">
        <f t="shared" si="32"/>
        <v>6.053683520531468E-6</v>
      </c>
      <c r="L282" s="113">
        <f t="shared" si="32"/>
        <v>3.0508258186419304E-4</v>
      </c>
      <c r="Q282" s="227">
        <v>45734</v>
      </c>
      <c r="R282" s="113">
        <f>'Stocks 1 Month Returns'!O282*'Final Portfolio'!$J$3</f>
        <v>1.7162213920572267E-3</v>
      </c>
      <c r="S282" s="113">
        <f>'Stocks 1 Month Returns'!P282*'Final Portfolio'!$J$4</f>
        <v>-1.7522976029758195E-2</v>
      </c>
      <c r="T282" s="113">
        <f>'Stocks 1 Month Returns'!Q282*'Final Portfolio'!$J$6</f>
        <v>-1.0429104509238618E-2</v>
      </c>
      <c r="U282" s="113">
        <f>'Stocks 1 Month Returns'!R282*'Final Portfolio'!$J$6</f>
        <v>-1.112991398818112E-2</v>
      </c>
      <c r="V282" s="113">
        <f>'Stocks 1 Month Returns'!S282*'Final Portfolio'!$J$7</f>
        <v>-2.1635243812679398E-2</v>
      </c>
      <c r="W282" s="113">
        <f>'Stocks 1 Month Returns'!T282*'Final Portfolio'!$J$8</f>
        <v>-1.4986639430289328E-2</v>
      </c>
      <c r="X282" s="113">
        <f>'Stocks 1 Month Returns'!U282*'Final Portfolio'!$J$9</f>
        <v>-8.1763331978292001E-3</v>
      </c>
      <c r="Y282" s="113">
        <f>'Stocks 1 Month Returns'!V282*'Final Portfolio'!$J$10</f>
        <v>-3.7141692630013553E-3</v>
      </c>
      <c r="Z282" s="113">
        <f>'Stocks 1 Month Returns'!W282*'Final Portfolio'!$J$11</f>
        <v>-1.8862815861090822E-2</v>
      </c>
      <c r="AA282" s="113">
        <f>'Stocks 1 Month Returns'!X282*'Final Portfolio'!$J$12</f>
        <v>-2.4101851218035215E-2</v>
      </c>
      <c r="AB282" s="113">
        <f>'Stocks 1 Month Returns'!Y282*'Final Portfolio'!$J$13</f>
        <v>-0.14960538030889459</v>
      </c>
      <c r="AC282" s="113">
        <f t="shared" si="27"/>
        <v>-0.27844820622694061</v>
      </c>
      <c r="AD282" s="113">
        <f t="shared" si="28"/>
        <v>-0.11096718573520814</v>
      </c>
      <c r="AE282" s="113">
        <f t="shared" si="29"/>
        <v>-2.6312160879021496E-2</v>
      </c>
      <c r="AQ282" s="39">
        <v>249</v>
      </c>
      <c r="AR282" s="5">
        <f>IF('Optimal Portfolio MAIN'!AD268&gt;=0,0,1)</f>
        <v>1</v>
      </c>
      <c r="AS282" s="5">
        <f>IF('Optimal Portfolio MAIN'!AE268&gt;=0,0,1)</f>
        <v>0</v>
      </c>
      <c r="BE282" s="39">
        <v>249</v>
      </c>
      <c r="BF282" s="222"/>
      <c r="BG282" s="222"/>
      <c r="BH282" s="400"/>
      <c r="BI282" s="400"/>
      <c r="BZ282" s="193">
        <v>278</v>
      </c>
      <c r="CA282" s="368">
        <f ca="1">NORMINV(RAND(),CE$2,CE$3)</f>
        <v>5.6212548220092994E-2</v>
      </c>
      <c r="CB282" s="166">
        <f ca="1">CA282-CA$389</f>
        <v>0.12886416482864493</v>
      </c>
      <c r="CC282" s="166">
        <f ca="1">CA282-CA$394</f>
        <v>0.15709785822591915</v>
      </c>
      <c r="CG282" s="193">
        <v>278</v>
      </c>
      <c r="CH282" s="193">
        <f ca="1">IF(CB282&gt;=0,0,1)</f>
        <v>0</v>
      </c>
      <c r="CI282" s="193">
        <f ca="1">IF(CC282&gt;=0,0,1)</f>
        <v>0</v>
      </c>
    </row>
    <row r="283" spans="1:87" ht="15.6">
      <c r="Q283" s="227">
        <v>45735</v>
      </c>
      <c r="R283" s="113">
        <f>'Stocks 1 Month Returns'!O283*'Final Portfolio'!$J$3</f>
        <v>-2.1505102383285502E-2</v>
      </c>
      <c r="S283" s="113">
        <f>'Stocks 1 Month Returns'!P283*'Final Portfolio'!$J$4</f>
        <v>-1.9368882686646161E-2</v>
      </c>
      <c r="T283" s="113">
        <f>'Stocks 1 Month Returns'!Q283*'Final Portfolio'!$J$6</f>
        <v>-1.2489086012518502E-2</v>
      </c>
      <c r="U283" s="113">
        <f>'Stocks 1 Month Returns'!R283*'Final Portfolio'!$J$6</f>
        <v>-1.2521688908752911E-2</v>
      </c>
      <c r="V283" s="113">
        <f>'Stocks 1 Month Returns'!S283*'Final Portfolio'!$J$7</f>
        <v>-2.3926935462537463E-2</v>
      </c>
      <c r="W283" s="113">
        <f>'Stocks 1 Month Returns'!T283*'Final Portfolio'!$J$8</f>
        <v>-1.7639030695160429E-2</v>
      </c>
      <c r="X283" s="113">
        <f>'Stocks 1 Month Returns'!U283*'Final Portfolio'!$J$9</f>
        <v>-9.3468792702920914E-3</v>
      </c>
      <c r="Y283" s="113">
        <f>'Stocks 1 Month Returns'!V283*'Final Portfolio'!$J$10</f>
        <v>-5.7237699516323234E-3</v>
      </c>
      <c r="Z283" s="113">
        <f>'Stocks 1 Month Returns'!W283*'Final Portfolio'!$J$11</f>
        <v>-1.6814817866906386E-2</v>
      </c>
      <c r="AA283" s="113">
        <f>'Stocks 1 Month Returns'!X283*'Final Portfolio'!$J$12</f>
        <v>-2.5408109920416488E-2</v>
      </c>
      <c r="AB283" s="113">
        <f>'Stocks 1 Month Returns'!Y283*'Final Portfolio'!$J$13</f>
        <v>-0.17469686116927641</v>
      </c>
      <c r="AC283" s="113">
        <f t="shared" si="27"/>
        <v>-0.33944116432742466</v>
      </c>
      <c r="AD283" s="113">
        <f t="shared" si="28"/>
        <v>-0.17196014383569219</v>
      </c>
      <c r="AE283" s="113">
        <f t="shared" si="29"/>
        <v>-8.7305118979505547E-2</v>
      </c>
      <c r="AQ283" s="39">
        <v>250</v>
      </c>
      <c r="AR283" s="5">
        <f>IF('Optimal Portfolio MAIN'!AD269&gt;=0,0,1)</f>
        <v>1</v>
      </c>
      <c r="AS283" s="5">
        <f>IF('Optimal Portfolio MAIN'!AE269&gt;=0,0,1)</f>
        <v>0</v>
      </c>
      <c r="BE283" s="39">
        <v>250</v>
      </c>
      <c r="BF283" s="222"/>
      <c r="BG283" s="222"/>
      <c r="BH283" s="400"/>
      <c r="BI283" s="400"/>
      <c r="BM283" s="193" t="s">
        <v>52</v>
      </c>
      <c r="BN283" s="113">
        <f ca="1">AVERAGE(BN5:BN280)</f>
        <v>-8.5630071070211754E-4</v>
      </c>
      <c r="BZ283" s="193">
        <v>279</v>
      </c>
      <c r="CA283" s="368">
        <f ca="1">NORMINV(RAND(),CE$2,CE$3)</f>
        <v>8.1292549656184626E-2</v>
      </c>
      <c r="CB283" s="166">
        <f ca="1">CA283-CA$389</f>
        <v>0.15394416626473656</v>
      </c>
      <c r="CC283" s="166">
        <f ca="1">CA283-CA$394</f>
        <v>0.18217785966201078</v>
      </c>
      <c r="CG283" s="193">
        <v>279</v>
      </c>
      <c r="CH283" s="193">
        <f ca="1">IF(CB283&gt;=0,0,1)</f>
        <v>0</v>
      </c>
      <c r="CI283" s="193">
        <f ca="1">IF(CC283&gt;=0,0,1)</f>
        <v>0</v>
      </c>
    </row>
    <row r="284" spans="1:87" ht="15.6">
      <c r="Q284" s="227">
        <v>45736</v>
      </c>
      <c r="R284" s="113">
        <f>'Stocks 1 Month Returns'!O284*'Final Portfolio'!$J$3</f>
        <v>-1.550296081873377E-2</v>
      </c>
      <c r="S284" s="113">
        <f>'Stocks 1 Month Returns'!P284*'Final Portfolio'!$J$4</f>
        <v>-1.862448787663112E-2</v>
      </c>
      <c r="T284" s="113">
        <f>'Stocks 1 Month Returns'!Q284*'Final Portfolio'!$J$6</f>
        <v>-1.232322317615858E-2</v>
      </c>
      <c r="U284" s="113">
        <f>'Stocks 1 Month Returns'!R284*'Final Portfolio'!$J$6</f>
        <v>-1.215957582495081E-2</v>
      </c>
      <c r="V284" s="113">
        <f>'Stocks 1 Month Returns'!S284*'Final Portfolio'!$J$7</f>
        <v>-2.5311403160285923E-2</v>
      </c>
      <c r="W284" s="113">
        <f>'Stocks 1 Month Returns'!T284*'Final Portfolio'!$J$8</f>
        <v>-1.6318091894736365E-2</v>
      </c>
      <c r="X284" s="113">
        <f>'Stocks 1 Month Returns'!U284*'Final Portfolio'!$J$9</f>
        <v>-7.4209827057933886E-3</v>
      </c>
      <c r="Y284" s="113">
        <f>'Stocks 1 Month Returns'!V284*'Final Portfolio'!$J$10</f>
        <v>-4.4517995092763661E-3</v>
      </c>
      <c r="Z284" s="113">
        <f>'Stocks 1 Month Returns'!W284*'Final Portfolio'!$J$11</f>
        <v>-1.5786497326038807E-2</v>
      </c>
      <c r="AA284" s="113">
        <f>'Stocks 1 Month Returns'!X284*'Final Portfolio'!$J$12</f>
        <v>-2.4172953497804659E-2</v>
      </c>
      <c r="AB284" s="113">
        <f>'Stocks 1 Month Returns'!Y284*'Final Portfolio'!$J$13</f>
        <v>-0.16400831534930393</v>
      </c>
      <c r="AC284" s="113">
        <f t="shared" si="27"/>
        <v>-0.3160802911397137</v>
      </c>
      <c r="AD284" s="113">
        <f t="shared" si="28"/>
        <v>-0.14859927064798123</v>
      </c>
      <c r="AE284" s="113">
        <f t="shared" si="29"/>
        <v>-6.3944245791794585E-2</v>
      </c>
      <c r="AQ284" s="39">
        <v>251</v>
      </c>
      <c r="AR284" s="5">
        <f>IF('Optimal Portfolio MAIN'!AD270&gt;=0,0,1)</f>
        <v>1</v>
      </c>
      <c r="AS284" s="5">
        <f>IF('Optimal Portfolio MAIN'!AE270&gt;=0,0,1)</f>
        <v>1</v>
      </c>
      <c r="BE284" s="39">
        <v>251</v>
      </c>
      <c r="BF284" s="222"/>
      <c r="BG284" s="222"/>
      <c r="BH284" s="400"/>
      <c r="BI284" s="400"/>
      <c r="BM284" s="193" t="s">
        <v>240</v>
      </c>
      <c r="BN284" s="113">
        <f ca="1">STDEV(BN5:BN280)</f>
        <v>1.8234603565195521E-2</v>
      </c>
      <c r="BZ284" s="193">
        <v>280</v>
      </c>
      <c r="CA284" s="368">
        <f ca="1">NORMINV(RAND(),CE$2,CE$3)</f>
        <v>2.4607268913908999E-2</v>
      </c>
      <c r="CB284" s="166">
        <f ca="1">CA284-CA$389</f>
        <v>9.7258885522460953E-2</v>
      </c>
      <c r="CC284" s="166">
        <f ca="1">CA284-CA$394</f>
        <v>0.12549257891973517</v>
      </c>
      <c r="CG284" s="193">
        <v>280</v>
      </c>
      <c r="CH284" s="193">
        <f ca="1">IF(CB284&gt;=0,0,1)</f>
        <v>0</v>
      </c>
      <c r="CI284" s="193">
        <f ca="1">IF(CC284&gt;=0,0,1)</f>
        <v>0</v>
      </c>
    </row>
    <row r="285" spans="1:87" ht="15.6">
      <c r="A285" s="466" t="s">
        <v>234</v>
      </c>
      <c r="B285" s="431"/>
      <c r="C285" s="431"/>
      <c r="D285" s="431"/>
      <c r="E285" s="431"/>
      <c r="F285" s="431"/>
      <c r="G285" s="431"/>
      <c r="H285" s="431"/>
      <c r="I285" s="431"/>
      <c r="J285" s="431"/>
      <c r="K285" s="431"/>
      <c r="Q285" s="227">
        <v>45737</v>
      </c>
      <c r="R285" s="113">
        <f>'Stocks 1 Month Returns'!O285*'Final Portfolio'!$J$3</f>
        <v>-1.3216163458991305E-2</v>
      </c>
      <c r="S285" s="113">
        <f>'Stocks 1 Month Returns'!P285*'Final Portfolio'!$J$4</f>
        <v>-1.5419755153150604E-2</v>
      </c>
      <c r="T285" s="113">
        <f>'Stocks 1 Month Returns'!Q285*'Final Portfolio'!$J$6</f>
        <v>-9.798152884712516E-3</v>
      </c>
      <c r="U285" s="113">
        <f>'Stocks 1 Month Returns'!R285*'Final Portfolio'!$J$6</f>
        <v>-1.0381194698838723E-2</v>
      </c>
      <c r="V285" s="113">
        <f>'Stocks 1 Month Returns'!S285*'Final Portfolio'!$J$7</f>
        <v>-2.0842095895102913E-2</v>
      </c>
      <c r="W285" s="113">
        <f>'Stocks 1 Month Returns'!T285*'Final Portfolio'!$J$8</f>
        <v>-1.9925718617559984E-2</v>
      </c>
      <c r="X285" s="113">
        <f>'Stocks 1 Month Returns'!U285*'Final Portfolio'!$J$9</f>
        <v>-3.537024984941772E-3</v>
      </c>
      <c r="Y285" s="113">
        <f>'Stocks 1 Month Returns'!V285*'Final Portfolio'!$J$10</f>
        <v>-2.8500961948710944E-3</v>
      </c>
      <c r="Z285" s="113">
        <f>'Stocks 1 Month Returns'!W285*'Final Portfolio'!$J$11</f>
        <v>-8.0990750574218683E-3</v>
      </c>
      <c r="AA285" s="113">
        <f>'Stocks 1 Month Returns'!X285*'Final Portfolio'!$J$12</f>
        <v>-1.9621557684498674E-2</v>
      </c>
      <c r="AB285" s="113">
        <f>'Stocks 1 Month Returns'!Y285*'Final Portfolio'!$J$13</f>
        <v>-0.13534500083364542</v>
      </c>
      <c r="AC285" s="113">
        <f t="shared" si="27"/>
        <v>-0.25903583546373488</v>
      </c>
      <c r="AD285" s="113">
        <f t="shared" si="28"/>
        <v>-9.1554814972002407E-2</v>
      </c>
      <c r="AE285" s="113">
        <f t="shared" si="29"/>
        <v>-6.8997901158157626E-3</v>
      </c>
      <c r="AQ285" s="39">
        <v>252</v>
      </c>
      <c r="AR285" s="5">
        <f>IF('Optimal Portfolio MAIN'!AD271&gt;=0,0,1)</f>
        <v>1</v>
      </c>
      <c r="AS285" s="5">
        <f>IF('Optimal Portfolio MAIN'!AE271&gt;=0,0,1)</f>
        <v>0</v>
      </c>
      <c r="BE285" s="39">
        <v>252</v>
      </c>
      <c r="BF285" s="222"/>
      <c r="BG285" s="222"/>
      <c r="BH285" s="400"/>
      <c r="BI285" s="400"/>
      <c r="BM285" s="193" t="s">
        <v>54</v>
      </c>
      <c r="BN285" s="113">
        <f ca="1">VAR(BN5:BN280)</f>
        <v>3.3250076717984114E-4</v>
      </c>
      <c r="BZ285" s="193">
        <v>281</v>
      </c>
      <c r="CA285" s="368">
        <f ca="1">NORMINV(RAND(),CE$2,CE$3)</f>
        <v>0.14889829578581146</v>
      </c>
      <c r="CB285" s="166">
        <f ca="1">CA285-CA$389</f>
        <v>0.22154991239436339</v>
      </c>
      <c r="CC285" s="166">
        <f ca="1">CA285-CA$394</f>
        <v>0.24978360579163761</v>
      </c>
      <c r="CG285" s="193">
        <v>281</v>
      </c>
      <c r="CH285" s="193">
        <f ca="1">IF(CB285&gt;=0,0,1)</f>
        <v>0</v>
      </c>
      <c r="CI285" s="193">
        <f ca="1">IF(CC285&gt;=0,0,1)</f>
        <v>0</v>
      </c>
    </row>
    <row r="286" spans="1:87" ht="15.6">
      <c r="A286" s="345" t="s">
        <v>56</v>
      </c>
      <c r="B286" s="113">
        <f t="shared" ref="B286:L286" si="33">NORMINV(0.1,B280,B281)</f>
        <v>-8.7059711162093077E-3</v>
      </c>
      <c r="C286" s="113">
        <f t="shared" si="33"/>
        <v>-2.3505019909946458E-3</v>
      </c>
      <c r="D286" s="113">
        <f t="shared" si="33"/>
        <v>-2.0574829035569357E-3</v>
      </c>
      <c r="E286" s="113">
        <f t="shared" si="33"/>
        <v>-2.0545511334026881E-3</v>
      </c>
      <c r="F286" s="113">
        <f t="shared" si="33"/>
        <v>-2.5073493956132881E-3</v>
      </c>
      <c r="G286" s="113">
        <f t="shared" si="33"/>
        <v>-2.8917526343218499E-3</v>
      </c>
      <c r="H286" s="113">
        <f t="shared" si="33"/>
        <v>-2.4650972430937433E-3</v>
      </c>
      <c r="I286" s="113">
        <f t="shared" si="33"/>
        <v>-2.1234040261812175E-3</v>
      </c>
      <c r="J286" s="113">
        <f t="shared" si="33"/>
        <v>-2.7759459907905747E-3</v>
      </c>
      <c r="K286" s="113">
        <f t="shared" si="33"/>
        <v>-3.1043813452659667E-3</v>
      </c>
      <c r="L286" s="113">
        <f t="shared" si="33"/>
        <v>-2.2160574781387717E-2</v>
      </c>
      <c r="Q286" s="227">
        <v>45741</v>
      </c>
      <c r="R286" s="113">
        <f>'Stocks 1 Month Returns'!O286*'Final Portfolio'!$J$3</f>
        <v>-7.7913699280951938E-3</v>
      </c>
      <c r="S286" s="113">
        <f>'Stocks 1 Month Returns'!P286*'Final Portfolio'!$J$4</f>
        <v>-1.2286296853622425E-2</v>
      </c>
      <c r="T286" s="113">
        <f>'Stocks 1 Month Returns'!Q286*'Final Portfolio'!$J$6</f>
        <v>-6.6143215958039828E-3</v>
      </c>
      <c r="U286" s="113">
        <f>'Stocks 1 Month Returns'!R286*'Final Portfolio'!$J$6</f>
        <v>-7.7336077974337145E-3</v>
      </c>
      <c r="V286" s="113">
        <f>'Stocks 1 Month Returns'!S286*'Final Portfolio'!$J$7</f>
        <v>-1.4802755198248377E-2</v>
      </c>
      <c r="W286" s="113">
        <f>'Stocks 1 Month Returns'!T286*'Final Portfolio'!$J$8</f>
        <v>-1.0129595612710152E-2</v>
      </c>
      <c r="X286" s="113">
        <f>'Stocks 1 Month Returns'!U286*'Final Portfolio'!$J$9</f>
        <v>9.1900972623088877E-3</v>
      </c>
      <c r="Y286" s="113">
        <f>'Stocks 1 Month Returns'!V286*'Final Portfolio'!$J$10</f>
        <v>1.8769446117041565E-4</v>
      </c>
      <c r="Z286" s="113">
        <f>'Stocks 1 Month Returns'!W286*'Final Portfolio'!$J$11</f>
        <v>-2.3285081906821883E-3</v>
      </c>
      <c r="AA286" s="113">
        <f>'Stocks 1 Month Returns'!X286*'Final Portfolio'!$J$12</f>
        <v>-1.0993951121501075E-2</v>
      </c>
      <c r="AB286" s="113">
        <f>'Stocks 1 Month Returns'!Y286*'Final Portfolio'!$J$13</f>
        <v>-8.9651981987261875E-2</v>
      </c>
      <c r="AC286" s="113">
        <f t="shared" si="27"/>
        <v>-0.15295459656187968</v>
      </c>
      <c r="AD286" s="113">
        <f t="shared" si="28"/>
        <v>1.4526423929852789E-2</v>
      </c>
      <c r="AE286" s="113">
        <f t="shared" si="29"/>
        <v>9.9181448786039433E-2</v>
      </c>
      <c r="AQ286" s="39">
        <v>253</v>
      </c>
      <c r="AR286" s="5">
        <f>IF('Optimal Portfolio MAIN'!AD272&gt;=0,0,1)</f>
        <v>1</v>
      </c>
      <c r="AS286" s="5">
        <f>IF('Optimal Portfolio MAIN'!AE272&gt;=0,0,1)</f>
        <v>1</v>
      </c>
      <c r="BE286" s="39">
        <v>253</v>
      </c>
      <c r="BF286" s="222"/>
      <c r="BG286" s="222"/>
      <c r="BH286" s="400"/>
      <c r="BI286" s="400"/>
      <c r="BM286" s="161"/>
      <c r="BZ286" s="193">
        <v>282</v>
      </c>
      <c r="CA286" s="368">
        <f ca="1">NORMINV(RAND(),CE$2,CE$3)</f>
        <v>9.7047065199205411E-3</v>
      </c>
      <c r="CB286" s="166">
        <f ca="1">CA286-CA$389</f>
        <v>8.2356323128472492E-2</v>
      </c>
      <c r="CC286" s="166">
        <f ca="1">CA286-CA$394</f>
        <v>0.11059001652574671</v>
      </c>
      <c r="CG286" s="193">
        <v>282</v>
      </c>
      <c r="CH286" s="193">
        <f ca="1">IF(CB286&gt;=0,0,1)</f>
        <v>0</v>
      </c>
      <c r="CI286" s="193">
        <f ca="1">IF(CC286&gt;=0,0,1)</f>
        <v>0</v>
      </c>
    </row>
    <row r="287" spans="1:87" ht="15.6">
      <c r="A287" s="345" t="s">
        <v>57</v>
      </c>
      <c r="B287" s="113">
        <f t="shared" ref="B287:L287" si="34">NORMINV(0.05,B280,B281)</f>
        <v>-1.1137061493637379E-2</v>
      </c>
      <c r="C287" s="113">
        <f t="shared" si="34"/>
        <v>-3.0305453557426193E-3</v>
      </c>
      <c r="D287" s="113">
        <f t="shared" si="34"/>
        <v>-2.6524202879812837E-3</v>
      </c>
      <c r="E287" s="113">
        <f t="shared" si="34"/>
        <v>-2.6379290484326409E-3</v>
      </c>
      <c r="F287" s="113">
        <f t="shared" si="34"/>
        <v>-3.2330254984293577E-3</v>
      </c>
      <c r="G287" s="113">
        <f t="shared" si="34"/>
        <v>-3.6932830082311895E-3</v>
      </c>
      <c r="H287" s="113">
        <f t="shared" si="34"/>
        <v>-3.2154862062877734E-3</v>
      </c>
      <c r="I287" s="113">
        <f t="shared" si="34"/>
        <v>-2.7184987796344969E-3</v>
      </c>
      <c r="J287" s="113">
        <f t="shared" si="34"/>
        <v>-3.5817703101630482E-3</v>
      </c>
      <c r="K287" s="113">
        <f t="shared" si="34"/>
        <v>-3.9982582541647702E-3</v>
      </c>
      <c r="L287" s="113">
        <f t="shared" si="34"/>
        <v>-2.8506231416675781E-2</v>
      </c>
      <c r="Q287" s="227">
        <v>45742</v>
      </c>
      <c r="R287" s="113">
        <f>'Stocks 1 Month Returns'!O287*'Final Portfolio'!$J$3</f>
        <v>-2.7648441920958169E-3</v>
      </c>
      <c r="S287" s="113">
        <f>'Stocks 1 Month Returns'!P287*'Final Portfolio'!$J$4</f>
        <v>-1.2965871575786497E-2</v>
      </c>
      <c r="T287" s="113">
        <f>'Stocks 1 Month Returns'!Q287*'Final Portfolio'!$J$6</f>
        <v>-5.1619192560868402E-3</v>
      </c>
      <c r="U287" s="113">
        <f>'Stocks 1 Month Returns'!R287*'Final Portfolio'!$J$6</f>
        <v>-6.5747291620172014E-3</v>
      </c>
      <c r="V287" s="113">
        <f>'Stocks 1 Month Returns'!S287*'Final Portfolio'!$J$7</f>
        <v>-1.6860844877926016E-2</v>
      </c>
      <c r="W287" s="113">
        <f>'Stocks 1 Month Returns'!T287*'Final Portfolio'!$J$8</f>
        <v>-9.3174021327533611E-3</v>
      </c>
      <c r="X287" s="113">
        <f>'Stocks 1 Month Returns'!U287*'Final Portfolio'!$J$9</f>
        <v>4.9369679715457072E-3</v>
      </c>
      <c r="Y287" s="113">
        <f>'Stocks 1 Month Returns'!V287*'Final Portfolio'!$J$10</f>
        <v>2.2480819785160341E-3</v>
      </c>
      <c r="Z287" s="113">
        <f>'Stocks 1 Month Returns'!W287*'Final Portfolio'!$J$11</f>
        <v>-4.4001997114992645E-3</v>
      </c>
      <c r="AA287" s="113">
        <f>'Stocks 1 Month Returns'!X287*'Final Portfolio'!$J$12</f>
        <v>-1.0763072360871935E-2</v>
      </c>
      <c r="AB287" s="113">
        <f>'Stocks 1 Month Returns'!Y287*'Final Portfolio'!$J$13</f>
        <v>-8.4456882735056138E-2</v>
      </c>
      <c r="AC287" s="113">
        <f t="shared" si="27"/>
        <v>-0.14608071605403133</v>
      </c>
      <c r="AD287" s="113">
        <f t="shared" si="28"/>
        <v>2.1400304437701134E-2</v>
      </c>
      <c r="AE287" s="113">
        <f t="shared" si="29"/>
        <v>0.10605532929388778</v>
      </c>
      <c r="AQ287" s="39">
        <v>254</v>
      </c>
      <c r="AR287" s="5">
        <f>IF('Optimal Portfolio MAIN'!AD273&gt;=0,0,1)</f>
        <v>1</v>
      </c>
      <c r="AS287" s="5">
        <f>IF('Optimal Portfolio MAIN'!AE273&gt;=0,0,1)</f>
        <v>0</v>
      </c>
      <c r="BE287" s="39">
        <v>254</v>
      </c>
      <c r="BF287" s="222"/>
      <c r="BG287" s="222"/>
      <c r="BH287" s="400"/>
      <c r="BI287" s="400"/>
      <c r="BM287" s="161"/>
      <c r="BZ287" s="193">
        <v>283</v>
      </c>
      <c r="CA287" s="368">
        <f ca="1">NORMINV(RAND(),CE$2,CE$3)</f>
        <v>2.160160235976788E-4</v>
      </c>
      <c r="CB287" s="166">
        <f ca="1">CA287-CA$389</f>
        <v>7.2867632632149626E-2</v>
      </c>
      <c r="CC287" s="166">
        <f ca="1">CA287-CA$394</f>
        <v>0.10110132602942384</v>
      </c>
      <c r="CG287" s="193">
        <v>283</v>
      </c>
      <c r="CH287" s="193">
        <f ca="1">IF(CB287&gt;=0,0,1)</f>
        <v>0</v>
      </c>
      <c r="CI287" s="193">
        <f ca="1">IF(CC287&gt;=0,0,1)</f>
        <v>0</v>
      </c>
    </row>
    <row r="288" spans="1:87" ht="15.6">
      <c r="Q288" s="227">
        <v>45743</v>
      </c>
      <c r="R288" s="113">
        <f>'Stocks 1 Month Returns'!O288*'Final Portfolio'!$J$3</f>
        <v>-2.3862821350435492E-3</v>
      </c>
      <c r="S288" s="113">
        <f>'Stocks 1 Month Returns'!P288*'Final Portfolio'!$J$4</f>
        <v>-8.5285039575683889E-3</v>
      </c>
      <c r="T288" s="113">
        <f>'Stocks 1 Month Returns'!Q288*'Final Portfolio'!$J$6</f>
        <v>-4.0196092120607218E-3</v>
      </c>
      <c r="U288" s="113">
        <f>'Stocks 1 Month Returns'!R288*'Final Portfolio'!$J$6</f>
        <v>-5.4917893948801134E-3</v>
      </c>
      <c r="V288" s="113">
        <f>'Stocks 1 Month Returns'!S288*'Final Portfolio'!$J$7</f>
        <v>-1.6498069863232746E-2</v>
      </c>
      <c r="W288" s="113">
        <f>'Stocks 1 Month Returns'!T288*'Final Portfolio'!$J$8</f>
        <v>-7.4295880024970902E-3</v>
      </c>
      <c r="X288" s="113">
        <f>'Stocks 1 Month Returns'!U288*'Final Portfolio'!$J$9</f>
        <v>-6.3922095664423082E-3</v>
      </c>
      <c r="Y288" s="113">
        <f>'Stocks 1 Month Returns'!V288*'Final Portfolio'!$J$10</f>
        <v>3.9706690064824609E-3</v>
      </c>
      <c r="Z288" s="113">
        <f>'Stocks 1 Month Returns'!W288*'Final Portfolio'!$J$11</f>
        <v>6.101058404893501E-4</v>
      </c>
      <c r="AA288" s="113">
        <f>'Stocks 1 Month Returns'!X288*'Final Portfolio'!$J$12</f>
        <v>-9.5590808696734021E-3</v>
      </c>
      <c r="AB288" s="113">
        <f>'Stocks 1 Month Returns'!Y288*'Final Portfolio'!$J$13</f>
        <v>-7.0875213411840443E-2</v>
      </c>
      <c r="AC288" s="113">
        <f t="shared" si="27"/>
        <v>-0.12659957156626694</v>
      </c>
      <c r="AD288" s="113">
        <f t="shared" si="28"/>
        <v>4.0881448925465524E-2</v>
      </c>
      <c r="AE288" s="113">
        <f t="shared" si="29"/>
        <v>0.12553647378165217</v>
      </c>
      <c r="AQ288" s="39">
        <v>255</v>
      </c>
      <c r="AR288" s="5">
        <f>IF('Optimal Portfolio MAIN'!AD274&gt;=0,0,1)</f>
        <v>1</v>
      </c>
      <c r="AS288" s="5">
        <f>IF('Optimal Portfolio MAIN'!AE274&gt;=0,0,1)</f>
        <v>0</v>
      </c>
      <c r="BE288" s="39">
        <v>255</v>
      </c>
      <c r="BF288" s="222"/>
      <c r="BG288" s="222"/>
      <c r="BH288" s="400"/>
      <c r="BI288" s="400"/>
      <c r="BM288" s="475" t="s">
        <v>234</v>
      </c>
      <c r="BN288" s="431"/>
      <c r="BZ288" s="193">
        <v>284</v>
      </c>
      <c r="CA288" s="368">
        <f ca="1">NORMINV(RAND(),CE$2,CE$3)</f>
        <v>9.4177988873055275E-3</v>
      </c>
      <c r="CB288" s="166">
        <f ca="1">CA288-CA$389</f>
        <v>8.2069415495857473E-2</v>
      </c>
      <c r="CC288" s="166">
        <f ca="1">CA288-CA$394</f>
        <v>0.11030310889313169</v>
      </c>
      <c r="CG288" s="193">
        <v>284</v>
      </c>
      <c r="CH288" s="193">
        <f ca="1">IF(CB288&gt;=0,0,1)</f>
        <v>0</v>
      </c>
      <c r="CI288" s="193">
        <f ca="1">IF(CC288&gt;=0,0,1)</f>
        <v>0</v>
      </c>
    </row>
    <row r="289" spans="1:87" ht="15.6">
      <c r="A289" s="116"/>
      <c r="Q289" s="227">
        <v>45744</v>
      </c>
      <c r="R289" s="113">
        <f>'Stocks 1 Month Returns'!O289*'Final Portfolio'!$J$3</f>
        <v>-4.041639830759414E-3</v>
      </c>
      <c r="S289" s="113">
        <f>'Stocks 1 Month Returns'!P289*'Final Portfolio'!$J$4</f>
        <v>-9.3709360655020949E-3</v>
      </c>
      <c r="T289" s="113">
        <f>'Stocks 1 Month Returns'!Q289*'Final Portfolio'!$J$6</f>
        <v>-4.6788886324068898E-3</v>
      </c>
      <c r="U289" s="113">
        <f>'Stocks 1 Month Returns'!R289*'Final Portfolio'!$J$6</f>
        <v>-5.5571816568821663E-3</v>
      </c>
      <c r="V289" s="113">
        <f>'Stocks 1 Month Returns'!S289*'Final Portfolio'!$J$7</f>
        <v>-1.8253234528260508E-2</v>
      </c>
      <c r="W289" s="113">
        <f>'Stocks 1 Month Returns'!T289*'Final Portfolio'!$J$8</f>
        <v>-8.7870524288882982E-3</v>
      </c>
      <c r="X289" s="113">
        <f>'Stocks 1 Month Returns'!U289*'Final Portfolio'!$J$9</f>
        <v>-5.2583400892153558E-3</v>
      </c>
      <c r="Y289" s="113">
        <f>'Stocks 1 Month Returns'!V289*'Final Portfolio'!$J$10</f>
        <v>3.0871571961048126E-3</v>
      </c>
      <c r="Z289" s="113">
        <f>'Stocks 1 Month Returns'!W289*'Final Portfolio'!$J$11</f>
        <v>-2.727851493028133E-3</v>
      </c>
      <c r="AA289" s="113">
        <f>'Stocks 1 Month Returns'!X289*'Final Portfolio'!$J$12</f>
        <v>-1.0916027656375503E-2</v>
      </c>
      <c r="AB289" s="113">
        <f>'Stocks 1 Month Returns'!Y289*'Final Portfolio'!$J$13</f>
        <v>-7.1069945748752583E-2</v>
      </c>
      <c r="AC289" s="113">
        <f t="shared" si="27"/>
        <v>-0.13757394093396613</v>
      </c>
      <c r="AD289" s="113">
        <f t="shared" si="28"/>
        <v>2.9907079557766336E-2</v>
      </c>
      <c r="AE289" s="113">
        <f t="shared" si="29"/>
        <v>0.11456210441395298</v>
      </c>
      <c r="AQ289" s="39">
        <v>256</v>
      </c>
      <c r="AR289" s="5">
        <f>IF('Optimal Portfolio MAIN'!AD275&gt;=0,0,1)</f>
        <v>1</v>
      </c>
      <c r="AS289" s="5">
        <f>IF('Optimal Portfolio MAIN'!AE275&gt;=0,0,1)</f>
        <v>1</v>
      </c>
      <c r="BE289" s="39">
        <v>256</v>
      </c>
      <c r="BF289" s="222"/>
      <c r="BG289" s="222"/>
      <c r="BH289" s="400"/>
      <c r="BI289" s="400"/>
      <c r="BM289" s="193" t="s">
        <v>56</v>
      </c>
      <c r="BN289" s="113">
        <f ca="1">NORMINV(0.1,BN283,BN284)</f>
        <v>-2.422488545676359E-2</v>
      </c>
      <c r="BZ289" s="193">
        <v>285</v>
      </c>
      <c r="CA289" s="368">
        <f ca="1">NORMINV(RAND(),CE$2,CE$3)</f>
        <v>-5.1871704724454522E-2</v>
      </c>
      <c r="CB289" s="166">
        <f ca="1">CA289-CA$389</f>
        <v>2.0779911884097425E-2</v>
      </c>
      <c r="CC289" s="166">
        <f ca="1">CA289-CA$394</f>
        <v>4.9013605281371643E-2</v>
      </c>
      <c r="CG289" s="193">
        <v>285</v>
      </c>
      <c r="CH289" s="193">
        <f ca="1">IF(CB289&gt;=0,0,1)</f>
        <v>0</v>
      </c>
      <c r="CI289" s="193">
        <f ca="1">IF(CC289&gt;=0,0,1)</f>
        <v>0</v>
      </c>
    </row>
    <row r="290" spans="1:87" ht="15.6">
      <c r="A290" s="467" t="s">
        <v>84</v>
      </c>
      <c r="B290" s="431"/>
      <c r="C290" s="431"/>
      <c r="D290" s="431"/>
      <c r="E290" s="431"/>
      <c r="F290" s="431"/>
      <c r="G290" s="431"/>
      <c r="H290" s="431"/>
      <c r="I290" s="431"/>
      <c r="J290" s="431"/>
      <c r="K290" s="431"/>
      <c r="Q290" s="227">
        <v>45748</v>
      </c>
      <c r="R290" s="113">
        <f>'Stocks 1 Month Returns'!O290*'Final Portfolio'!$J$3</f>
        <v>-9.4111128448733927E-3</v>
      </c>
      <c r="S290" s="113">
        <f>'Stocks 1 Month Returns'!P290*'Final Portfolio'!$J$4</f>
        <v>-9.0245861196568342E-3</v>
      </c>
      <c r="T290" s="113">
        <f>'Stocks 1 Month Returns'!Q290*'Final Portfolio'!$J$6</f>
        <v>-4.9148922528615292E-3</v>
      </c>
      <c r="U290" s="113">
        <f>'Stocks 1 Month Returns'!R290*'Final Portfolio'!$J$6</f>
        <v>-4.8175015193694113E-3</v>
      </c>
      <c r="V290" s="113">
        <f>'Stocks 1 Month Returns'!S290*'Final Portfolio'!$J$7</f>
        <v>-2.1214550602121893E-2</v>
      </c>
      <c r="W290" s="113">
        <f>'Stocks 1 Month Returns'!T290*'Final Portfolio'!$J$8</f>
        <v>-1.0266841375169934E-2</v>
      </c>
      <c r="X290" s="113">
        <f>'Stocks 1 Month Returns'!U290*'Final Portfolio'!$J$9</f>
        <v>-7.4637943216550881E-3</v>
      </c>
      <c r="Y290" s="113">
        <f>'Stocks 1 Month Returns'!V290*'Final Portfolio'!$J$10</f>
        <v>3.2125333494068386E-3</v>
      </c>
      <c r="Z290" s="113">
        <f>'Stocks 1 Month Returns'!W290*'Final Portfolio'!$J$11</f>
        <v>-6.1155342710888967E-3</v>
      </c>
      <c r="AA290" s="113">
        <f>'Stocks 1 Month Returns'!X290*'Final Portfolio'!$J$12</f>
        <v>-1.2919218145671737E-2</v>
      </c>
      <c r="AB290" s="113">
        <f>'Stocks 1 Month Returns'!Y290*'Final Portfolio'!$J$13</f>
        <v>-7.7717607737521677E-2</v>
      </c>
      <c r="AC290" s="113">
        <f t="shared" si="27"/>
        <v>-0.16065310584058357</v>
      </c>
      <c r="AD290" s="113">
        <f t="shared" si="28"/>
        <v>6.8279146511489031E-3</v>
      </c>
      <c r="AE290" s="113">
        <f t="shared" si="29"/>
        <v>9.1482939507335548E-2</v>
      </c>
      <c r="AQ290" s="39">
        <v>257</v>
      </c>
      <c r="AR290" s="5">
        <f>IF('Optimal Portfolio MAIN'!AD276&gt;=0,0,1)</f>
        <v>1</v>
      </c>
      <c r="AS290" s="5">
        <f>IF('Optimal Portfolio MAIN'!AE276&gt;=0,0,1)</f>
        <v>1</v>
      </c>
      <c r="BE290" s="39">
        <v>257</v>
      </c>
      <c r="BF290" s="222"/>
      <c r="BG290" s="222"/>
      <c r="BH290" s="400"/>
      <c r="BI290" s="400"/>
      <c r="BM290" s="193" t="s">
        <v>57</v>
      </c>
      <c r="BN290" s="113">
        <f ca="1">NORMINV(0.05,BN283,BN284)</f>
        <v>-3.0849554520936222E-2</v>
      </c>
      <c r="BZ290" s="193">
        <v>286</v>
      </c>
      <c r="CA290" s="368">
        <f ca="1">NORMINV(RAND(),CE$2,CE$3)</f>
        <v>4.7753776279224253E-2</v>
      </c>
      <c r="CB290" s="166">
        <f ca="1">CA290-CA$389</f>
        <v>0.1204053928877762</v>
      </c>
      <c r="CC290" s="166">
        <f ca="1">CA290-CA$394</f>
        <v>0.1486390862850504</v>
      </c>
      <c r="CG290" s="193">
        <v>286</v>
      </c>
      <c r="CH290" s="193">
        <f ca="1">IF(CB290&gt;=0,0,1)</f>
        <v>0</v>
      </c>
      <c r="CI290" s="193">
        <f ca="1">IF(CC290&gt;=0,0,1)</f>
        <v>0</v>
      </c>
    </row>
    <row r="291" spans="1:87" ht="15.6">
      <c r="A291" s="62" t="s">
        <v>85</v>
      </c>
      <c r="B291" s="5">
        <f t="shared" ref="B291:L291" si="35">COUNT(B3:B278)</f>
        <v>276</v>
      </c>
      <c r="C291" s="5">
        <f t="shared" si="35"/>
        <v>276</v>
      </c>
      <c r="D291" s="5">
        <f t="shared" si="35"/>
        <v>276</v>
      </c>
      <c r="E291" s="5">
        <f t="shared" si="35"/>
        <v>276</v>
      </c>
      <c r="F291" s="5">
        <f t="shared" si="35"/>
        <v>276</v>
      </c>
      <c r="G291" s="5">
        <f t="shared" si="35"/>
        <v>276</v>
      </c>
      <c r="H291" s="5">
        <f t="shared" si="35"/>
        <v>276</v>
      </c>
      <c r="I291" s="5">
        <f t="shared" si="35"/>
        <v>276</v>
      </c>
      <c r="J291" s="5">
        <f t="shared" si="35"/>
        <v>276</v>
      </c>
      <c r="K291" s="5">
        <f t="shared" si="35"/>
        <v>276</v>
      </c>
      <c r="L291" s="5">
        <f t="shared" si="35"/>
        <v>276</v>
      </c>
      <c r="Q291" s="227">
        <v>45749</v>
      </c>
      <c r="R291" s="113">
        <f>'Stocks 1 Month Returns'!O291*'Final Portfolio'!$J$3</f>
        <v>-2.0086249575188785E-3</v>
      </c>
      <c r="S291" s="113">
        <f>'Stocks 1 Month Returns'!P291*'Final Portfolio'!$J$4</f>
        <v>-8.783352727203441E-3</v>
      </c>
      <c r="T291" s="113">
        <f>'Stocks 1 Month Returns'!Q291*'Final Portfolio'!$J$6</f>
        <v>-5.1917434317260902E-3</v>
      </c>
      <c r="U291" s="113">
        <f>'Stocks 1 Month Returns'!R291*'Final Portfolio'!$J$6</f>
        <v>-5.6568738497122075E-3</v>
      </c>
      <c r="V291" s="113">
        <f>'Stocks 1 Month Returns'!S291*'Final Portfolio'!$J$7</f>
        <v>-1.9000252066946655E-2</v>
      </c>
      <c r="W291" s="113">
        <f>'Stocks 1 Month Returns'!T291*'Final Portfolio'!$J$8</f>
        <v>-5.8929384436412829E-3</v>
      </c>
      <c r="X291" s="113">
        <f>'Stocks 1 Month Returns'!U291*'Final Portfolio'!$J$9</f>
        <v>1.0770834282229913E-3</v>
      </c>
      <c r="Y291" s="113">
        <f>'Stocks 1 Month Returns'!V291*'Final Portfolio'!$J$10</f>
        <v>3.7315762029982765E-3</v>
      </c>
      <c r="Z291" s="113">
        <f>'Stocks 1 Month Returns'!W291*'Final Portfolio'!$J$11</f>
        <v>8.7455795641093741E-4</v>
      </c>
      <c r="AA291" s="113">
        <f>'Stocks 1 Month Returns'!X291*'Final Portfolio'!$J$12</f>
        <v>-9.3954197566111872E-3</v>
      </c>
      <c r="AB291" s="113">
        <f>'Stocks 1 Month Returns'!Y291*'Final Portfolio'!$J$13</f>
        <v>-6.6703671957161204E-2</v>
      </c>
      <c r="AC291" s="113">
        <f t="shared" si="27"/>
        <v>-0.11694965960288875</v>
      </c>
      <c r="AD291" s="113">
        <f t="shared" si="28"/>
        <v>5.0531360888843718E-2</v>
      </c>
      <c r="AE291" s="113">
        <f t="shared" si="29"/>
        <v>0.13518638574503036</v>
      </c>
      <c r="AQ291" s="39">
        <v>258</v>
      </c>
      <c r="AR291" s="5">
        <f>IF('Optimal Portfolio MAIN'!AD277&gt;=0,0,1)</f>
        <v>1</v>
      </c>
      <c r="AS291" s="5">
        <f>IF('Optimal Portfolio MAIN'!AE277&gt;=0,0,1)</f>
        <v>1</v>
      </c>
      <c r="BE291" s="39">
        <v>258</v>
      </c>
      <c r="BF291" s="222"/>
      <c r="BG291" s="222"/>
      <c r="BH291" s="400"/>
      <c r="BI291" s="400"/>
      <c r="BM291" s="161"/>
      <c r="BZ291" s="193">
        <v>287</v>
      </c>
      <c r="CA291" s="368">
        <f ca="1">NORMINV(RAND(),CE$2,CE$3)</f>
        <v>-7.1639734835605609E-2</v>
      </c>
      <c r="CB291" s="166">
        <f ca="1">CA291-CA$389</f>
        <v>1.0118817729463381E-3</v>
      </c>
      <c r="CC291" s="166">
        <f ca="1">CA291-CA$394</f>
        <v>2.9245575170220556E-2</v>
      </c>
      <c r="CG291" s="193">
        <v>287</v>
      </c>
      <c r="CH291" s="193">
        <f ca="1">IF(CB291&gt;=0,0,1)</f>
        <v>0</v>
      </c>
      <c r="CI291" s="193">
        <f ca="1">IF(CC291&gt;=0,0,1)</f>
        <v>0</v>
      </c>
    </row>
    <row r="292" spans="1:87" ht="15.6">
      <c r="A292" s="62" t="s">
        <v>56</v>
      </c>
      <c r="B292" s="5">
        <f t="shared" ref="B292:L292" si="36">ROUNDDOWN((B291*0.1),0)</f>
        <v>27</v>
      </c>
      <c r="C292" s="5">
        <f t="shared" si="36"/>
        <v>27</v>
      </c>
      <c r="D292" s="5">
        <f t="shared" si="36"/>
        <v>27</v>
      </c>
      <c r="E292" s="5">
        <f t="shared" si="36"/>
        <v>27</v>
      </c>
      <c r="F292" s="5">
        <f t="shared" si="36"/>
        <v>27</v>
      </c>
      <c r="G292" s="5">
        <f t="shared" si="36"/>
        <v>27</v>
      </c>
      <c r="H292" s="5">
        <f t="shared" si="36"/>
        <v>27</v>
      </c>
      <c r="I292" s="5">
        <f t="shared" si="36"/>
        <v>27</v>
      </c>
      <c r="J292" s="5">
        <f t="shared" si="36"/>
        <v>27</v>
      </c>
      <c r="K292" s="5">
        <f t="shared" si="36"/>
        <v>27</v>
      </c>
      <c r="L292" s="5">
        <f t="shared" si="36"/>
        <v>27</v>
      </c>
      <c r="Q292" s="227">
        <v>45750</v>
      </c>
      <c r="R292" s="113">
        <f>'Stocks 1 Month Returns'!O292*'Final Portfolio'!$J$3</f>
        <v>2.1172674275822924E-3</v>
      </c>
      <c r="S292" s="113">
        <f>'Stocks 1 Month Returns'!P292*'Final Portfolio'!$J$4</f>
        <v>-1.6505717881816526E-2</v>
      </c>
      <c r="T292" s="113">
        <f>'Stocks 1 Month Returns'!Q292*'Final Portfolio'!$J$6</f>
        <v>-9.4815374913873457E-3</v>
      </c>
      <c r="U292" s="113">
        <f>'Stocks 1 Month Returns'!R292*'Final Portfolio'!$J$6</f>
        <v>-1.208684105202992E-2</v>
      </c>
      <c r="V292" s="113">
        <f>'Stocks 1 Month Returns'!S292*'Final Portfolio'!$J$7</f>
        <v>-2.9900017986931947E-2</v>
      </c>
      <c r="W292" s="113">
        <f>'Stocks 1 Month Returns'!T292*'Final Portfolio'!$J$8</f>
        <v>-1.833001119370441E-2</v>
      </c>
      <c r="X292" s="113">
        <f>'Stocks 1 Month Returns'!U292*'Final Portfolio'!$J$9</f>
        <v>-1.2360093465467244E-2</v>
      </c>
      <c r="Y292" s="113">
        <f>'Stocks 1 Month Returns'!V292*'Final Portfolio'!$J$10</f>
        <v>-1.7300453095612156E-3</v>
      </c>
      <c r="Z292" s="113">
        <f>'Stocks 1 Month Returns'!W292*'Final Portfolio'!$J$11</f>
        <v>-1.2371311061451363E-2</v>
      </c>
      <c r="AA292" s="113">
        <f>'Stocks 1 Month Returns'!X292*'Final Portfolio'!$J$12</f>
        <v>-2.0764117867551713E-2</v>
      </c>
      <c r="AB292" s="113">
        <f>'Stocks 1 Month Returns'!Y292*'Final Portfolio'!$J$13</f>
        <v>-0.12492072536441201</v>
      </c>
      <c r="AC292" s="113">
        <f t="shared" si="27"/>
        <v>-0.25633315124673139</v>
      </c>
      <c r="AD292" s="113">
        <f t="shared" si="28"/>
        <v>-8.8852130754998926E-2</v>
      </c>
      <c r="AE292" s="113">
        <f t="shared" si="29"/>
        <v>-4.1971058988122811E-3</v>
      </c>
      <c r="AQ292" s="39">
        <v>259</v>
      </c>
      <c r="AR292" s="5">
        <f>IF('Optimal Portfolio MAIN'!AD278&gt;=0,0,1)</f>
        <v>1</v>
      </c>
      <c r="AS292" s="5">
        <f>IF('Optimal Portfolio MAIN'!AE278&gt;=0,0,1)</f>
        <v>1</v>
      </c>
      <c r="BE292" s="39">
        <v>259</v>
      </c>
      <c r="BF292" s="222"/>
      <c r="BG292" s="222"/>
      <c r="BH292" s="400"/>
      <c r="BI292" s="400"/>
      <c r="BM292" s="161"/>
      <c r="BZ292" s="193">
        <v>288</v>
      </c>
      <c r="CA292" s="368">
        <f ca="1">NORMINV(RAND(),CE$2,CE$3)</f>
        <v>-8.2413412360750352E-2</v>
      </c>
      <c r="CB292" s="166">
        <f ca="1">CA292-CA$389</f>
        <v>-9.7617957521984045E-3</v>
      </c>
      <c r="CC292" s="166">
        <f ca="1">CA292-CA$394</f>
        <v>1.8471897645075813E-2</v>
      </c>
      <c r="CG292" s="193">
        <v>288</v>
      </c>
      <c r="CH292" s="193">
        <f ca="1">IF(CB292&gt;=0,0,1)</f>
        <v>1</v>
      </c>
      <c r="CI292" s="193">
        <f ca="1">IF(CC292&gt;=0,0,1)</f>
        <v>0</v>
      </c>
    </row>
    <row r="293" spans="1:87" ht="15.6">
      <c r="A293" s="62" t="s">
        <v>86</v>
      </c>
      <c r="B293" s="113">
        <f t="shared" ref="B293:L293" si="37">SMALL(B3:B278,B292)</f>
        <v>-7.0073163902503316E-3</v>
      </c>
      <c r="C293" s="113">
        <f t="shared" si="37"/>
        <v>-2.00779170404616E-3</v>
      </c>
      <c r="D293" s="113">
        <f t="shared" si="37"/>
        <v>-1.8971970334969357E-3</v>
      </c>
      <c r="E293" s="113">
        <f t="shared" si="37"/>
        <v>-1.7037387600567944E-3</v>
      </c>
      <c r="F293" s="113">
        <f t="shared" si="37"/>
        <v>-1.9832789803187877E-3</v>
      </c>
      <c r="G293" s="113">
        <f t="shared" si="37"/>
        <v>-1.8622269139577517E-3</v>
      </c>
      <c r="H293" s="113">
        <f t="shared" si="37"/>
        <v>-2.1545060830931249E-3</v>
      </c>
      <c r="I293" s="113">
        <f t="shared" si="37"/>
        <v>-1.9123697994301236E-3</v>
      </c>
      <c r="J293" s="113">
        <f t="shared" si="37"/>
        <v>-2.5528133445255419E-3</v>
      </c>
      <c r="K293" s="113">
        <f t="shared" si="37"/>
        <v>-2.7122762064161867E-3</v>
      </c>
      <c r="L293" s="113">
        <f t="shared" si="37"/>
        <v>-1.8411529696619019E-2</v>
      </c>
      <c r="Q293" s="227">
        <v>45751</v>
      </c>
      <c r="R293" s="113">
        <f>'Stocks 1 Month Returns'!O293*'Final Portfolio'!$J$3</f>
        <v>-1.0095787559299463E-2</v>
      </c>
      <c r="S293" s="113">
        <f>'Stocks 1 Month Returns'!P293*'Final Portfolio'!$J$4</f>
        <v>-2.2292365969253967E-2</v>
      </c>
      <c r="T293" s="113">
        <f>'Stocks 1 Month Returns'!Q293*'Final Portfolio'!$J$6</f>
        <v>-1.1834142960588609E-2</v>
      </c>
      <c r="U293" s="113">
        <f>'Stocks 1 Month Returns'!R293*'Final Portfolio'!$J$6</f>
        <v>-1.533265983429386E-2</v>
      </c>
      <c r="V293" s="113">
        <f>'Stocks 1 Month Returns'!S293*'Final Portfolio'!$J$7</f>
        <v>-3.3203588285561504E-2</v>
      </c>
      <c r="W293" s="113">
        <f>'Stocks 1 Month Returns'!T293*'Final Portfolio'!$J$8</f>
        <v>-2.0944884947823695E-2</v>
      </c>
      <c r="X293" s="113">
        <f>'Stocks 1 Month Returns'!U293*'Final Portfolio'!$J$9</f>
        <v>-1.443922017868045E-2</v>
      </c>
      <c r="Y293" s="113">
        <f>'Stocks 1 Month Returns'!V293*'Final Portfolio'!$J$10</f>
        <v>-1.0765151498265672E-2</v>
      </c>
      <c r="Z293" s="113">
        <f>'Stocks 1 Month Returns'!W293*'Final Portfolio'!$J$11</f>
        <v>-1.8974986186570897E-2</v>
      </c>
      <c r="AA293" s="113">
        <f>'Stocks 1 Month Returns'!X293*'Final Portfolio'!$J$12</f>
        <v>-2.1919645479615488E-2</v>
      </c>
      <c r="AB293" s="113">
        <f>'Stocks 1 Month Returns'!Y293*'Final Portfolio'!$J$13</f>
        <v>-0.16901144679196756</v>
      </c>
      <c r="AC293" s="113">
        <f t="shared" si="27"/>
        <v>-0.34881387969192118</v>
      </c>
      <c r="AD293" s="113">
        <f t="shared" si="28"/>
        <v>-0.18133285920018871</v>
      </c>
      <c r="AE293" s="113">
        <f t="shared" si="29"/>
        <v>-9.6677834344002067E-2</v>
      </c>
      <c r="AQ293" s="39">
        <v>260</v>
      </c>
      <c r="AR293" s="5">
        <f>IF('Optimal Portfolio MAIN'!AD279&gt;=0,0,1)</f>
        <v>1</v>
      </c>
      <c r="AS293" s="5">
        <f>IF('Optimal Portfolio MAIN'!AE279&gt;=0,0,1)</f>
        <v>1</v>
      </c>
      <c r="BE293" s="39">
        <v>260</v>
      </c>
      <c r="BF293" s="222"/>
      <c r="BG293" s="222"/>
      <c r="BH293" s="400"/>
      <c r="BI293" s="400"/>
      <c r="BM293" s="475" t="s">
        <v>241</v>
      </c>
      <c r="BN293" s="431"/>
      <c r="BZ293" s="193">
        <v>289</v>
      </c>
      <c r="CA293" s="368">
        <f ca="1">NORMINV(RAND(),CE$2,CE$3)</f>
        <v>0.11406890242641424</v>
      </c>
      <c r="CB293" s="166">
        <f ca="1">CA293-CA$389</f>
        <v>0.18672051903496617</v>
      </c>
      <c r="CC293" s="166">
        <f ca="1">CA293-CA$394</f>
        <v>0.21495421243224039</v>
      </c>
      <c r="CG293" s="193">
        <v>289</v>
      </c>
      <c r="CH293" s="193">
        <f ca="1">IF(CB293&gt;=0,0,1)</f>
        <v>0</v>
      </c>
      <c r="CI293" s="193">
        <f ca="1">IF(CC293&gt;=0,0,1)</f>
        <v>0</v>
      </c>
    </row>
    <row r="294" spans="1:87" ht="15.6">
      <c r="A294" s="116"/>
      <c r="Q294" s="227">
        <v>45755</v>
      </c>
      <c r="R294" s="113">
        <f>'Stocks 1 Month Returns'!O294*'Final Portfolio'!$J$3</f>
        <v>-1.5478684846910395E-2</v>
      </c>
      <c r="S294" s="113">
        <f>'Stocks 1 Month Returns'!P294*'Final Portfolio'!$J$4</f>
        <v>-2.754270034203565E-2</v>
      </c>
      <c r="T294" s="113">
        <f>'Stocks 1 Month Returns'!Q294*'Final Portfolio'!$J$6</f>
        <v>-1.0605848159163163E-2</v>
      </c>
      <c r="U294" s="113">
        <f>'Stocks 1 Month Returns'!R294*'Final Portfolio'!$J$6</f>
        <v>-1.5963810624465308E-2</v>
      </c>
      <c r="V294" s="113">
        <f>'Stocks 1 Month Returns'!S294*'Final Portfolio'!$J$7</f>
        <v>-3.3115071710108461E-2</v>
      </c>
      <c r="W294" s="113">
        <f>'Stocks 1 Month Returns'!T294*'Final Portfolio'!$J$8</f>
        <v>-2.4941492041617531E-2</v>
      </c>
      <c r="X294" s="113">
        <f>'Stocks 1 Month Returns'!U294*'Final Portfolio'!$J$9</f>
        <v>-1.6605078294300833E-2</v>
      </c>
      <c r="Y294" s="113">
        <f>'Stocks 1 Month Returns'!V294*'Final Portfolio'!$J$10</f>
        <v>-1.415112478405476E-2</v>
      </c>
      <c r="Z294" s="113">
        <f>'Stocks 1 Month Returns'!W294*'Final Portfolio'!$J$11</f>
        <v>-1.3007520060375888E-2</v>
      </c>
      <c r="AA294" s="113">
        <f>'Stocks 1 Month Returns'!X294*'Final Portfolio'!$J$12</f>
        <v>-1.9342397158131592E-2</v>
      </c>
      <c r="AB294" s="113">
        <f>'Stocks 1 Month Returns'!Y294*'Final Portfolio'!$J$13</f>
        <v>-0.16908211025075348</v>
      </c>
      <c r="AC294" s="113">
        <f t="shared" si="27"/>
        <v>-0.35983583827191706</v>
      </c>
      <c r="AD294" s="113">
        <f t="shared" si="28"/>
        <v>-0.19235481778018459</v>
      </c>
      <c r="AE294" s="113">
        <f t="shared" si="29"/>
        <v>-0.10769979292399795</v>
      </c>
      <c r="AQ294" s="39">
        <v>261</v>
      </c>
      <c r="AR294" s="5">
        <f>IF('Optimal Portfolio MAIN'!AD280&gt;=0,0,1)</f>
        <v>1</v>
      </c>
      <c r="AS294" s="5">
        <f>IF('Optimal Portfolio MAIN'!AE280&gt;=0,0,1)</f>
        <v>1</v>
      </c>
      <c r="BE294" s="39">
        <v>261</v>
      </c>
      <c r="BF294" s="222"/>
      <c r="BG294" s="222"/>
      <c r="BH294" s="400"/>
      <c r="BI294" s="400"/>
      <c r="BM294" s="193" t="s">
        <v>85</v>
      </c>
      <c r="BN294" s="5">
        <f ca="1">COUNT(BN5:BN280)</f>
        <v>276</v>
      </c>
      <c r="BZ294" s="193">
        <v>290</v>
      </c>
      <c r="CA294" s="368">
        <f ca="1">NORMINV(RAND(),CE$2,CE$3)</f>
        <v>1.7318702098231491E-2</v>
      </c>
      <c r="CB294" s="166">
        <f ca="1">CA294-CA$389</f>
        <v>8.9970318706783431E-2</v>
      </c>
      <c r="CC294" s="166">
        <f ca="1">CA294-CA$394</f>
        <v>0.11820401210405765</v>
      </c>
      <c r="CG294" s="193">
        <v>290</v>
      </c>
      <c r="CH294" s="193">
        <f ca="1">IF(CB294&gt;=0,0,1)</f>
        <v>0</v>
      </c>
      <c r="CI294" s="193">
        <f ca="1">IF(CC294&gt;=0,0,1)</f>
        <v>0</v>
      </c>
    </row>
    <row r="295" spans="1:87" ht="15.6">
      <c r="A295" s="62" t="s">
        <v>85</v>
      </c>
      <c r="B295" s="5">
        <f t="shared" ref="B295:L295" si="38">COUNT(B3:B278)</f>
        <v>276</v>
      </c>
      <c r="C295" s="5">
        <f t="shared" si="38"/>
        <v>276</v>
      </c>
      <c r="D295" s="5">
        <f t="shared" si="38"/>
        <v>276</v>
      </c>
      <c r="E295" s="5">
        <f t="shared" si="38"/>
        <v>276</v>
      </c>
      <c r="F295" s="5">
        <f t="shared" si="38"/>
        <v>276</v>
      </c>
      <c r="G295" s="5">
        <f t="shared" si="38"/>
        <v>276</v>
      </c>
      <c r="H295" s="5">
        <f t="shared" si="38"/>
        <v>276</v>
      </c>
      <c r="I295" s="5">
        <f t="shared" si="38"/>
        <v>276</v>
      </c>
      <c r="J295" s="5">
        <f t="shared" si="38"/>
        <v>276</v>
      </c>
      <c r="K295" s="5">
        <f t="shared" si="38"/>
        <v>276</v>
      </c>
      <c r="L295" s="5">
        <f t="shared" si="38"/>
        <v>276</v>
      </c>
      <c r="Q295" s="227">
        <v>45756</v>
      </c>
      <c r="R295" s="113">
        <f>'Stocks 1 Month Returns'!O295*'Final Portfolio'!$J$3</f>
        <v>5.2475730212929285E-3</v>
      </c>
      <c r="S295" s="113">
        <f>'Stocks 1 Month Returns'!P295*'Final Portfolio'!$J$4</f>
        <v>-1.1641752624159528E-2</v>
      </c>
      <c r="T295" s="113">
        <f>'Stocks 1 Month Returns'!Q295*'Final Portfolio'!$J$6</f>
        <v>-6.0435842410004885E-4</v>
      </c>
      <c r="U295" s="113">
        <f>'Stocks 1 Month Returns'!R295*'Final Portfolio'!$J$6</f>
        <v>-5.8842236106379708E-3</v>
      </c>
      <c r="V295" s="113">
        <f>'Stocks 1 Month Returns'!S295*'Final Portfolio'!$J$7</f>
        <v>-1.2593747701403658E-2</v>
      </c>
      <c r="W295" s="113">
        <f>'Stocks 1 Month Returns'!T295*'Final Portfolio'!$J$8</f>
        <v>-1.3264574170637856E-2</v>
      </c>
      <c r="X295" s="113">
        <f>'Stocks 1 Month Returns'!U295*'Final Portfolio'!$J$9</f>
        <v>-1.0072970542927395E-2</v>
      </c>
      <c r="Y295" s="113">
        <f>'Stocks 1 Month Returns'!V295*'Final Portfolio'!$J$10</f>
        <v>-7.5230348311630174E-3</v>
      </c>
      <c r="Z295" s="113">
        <f>'Stocks 1 Month Returns'!W295*'Final Portfolio'!$J$11</f>
        <v>9.3563314923359462E-4</v>
      </c>
      <c r="AA295" s="113">
        <f>'Stocks 1 Month Returns'!X295*'Final Portfolio'!$J$12</f>
        <v>-6.6081522318128753E-3</v>
      </c>
      <c r="AB295" s="113">
        <f>'Stocks 1 Month Returns'!Y295*'Final Portfolio'!$J$13</f>
        <v>-5.3057128827633693E-2</v>
      </c>
      <c r="AC295" s="113">
        <f t="shared" si="27"/>
        <v>-0.11506673679394952</v>
      </c>
      <c r="AD295" s="113">
        <f t="shared" si="28"/>
        <v>5.2414283697782948E-2</v>
      </c>
      <c r="AE295" s="113">
        <f t="shared" si="29"/>
        <v>0.13706930855396959</v>
      </c>
      <c r="AQ295" s="39">
        <v>262</v>
      </c>
      <c r="AR295" s="5">
        <f>IF('Optimal Portfolio MAIN'!AD281&gt;=0,0,1)</f>
        <v>1</v>
      </c>
      <c r="AS295" s="5">
        <f>IF('Optimal Portfolio MAIN'!AE281&gt;=0,0,1)</f>
        <v>1</v>
      </c>
      <c r="BE295" s="39">
        <v>262</v>
      </c>
      <c r="BF295" s="222"/>
      <c r="BG295" s="222"/>
      <c r="BH295" s="400"/>
      <c r="BI295" s="400"/>
      <c r="BM295" s="193" t="s">
        <v>56</v>
      </c>
      <c r="BN295" s="5">
        <f ca="1">ROUNDDOWN((BN294*0.1),0)</f>
        <v>27</v>
      </c>
      <c r="BZ295" s="193">
        <v>291</v>
      </c>
      <c r="CA295" s="368">
        <f ca="1">NORMINV(RAND(),CE$2,CE$3)</f>
        <v>2.0673189273330214E-2</v>
      </c>
      <c r="CB295" s="166">
        <f ca="1">CA295-CA$389</f>
        <v>9.3324805881882161E-2</v>
      </c>
      <c r="CC295" s="166">
        <f ca="1">CA295-CA$394</f>
        <v>0.12155849927915638</v>
      </c>
      <c r="CG295" s="193">
        <v>291</v>
      </c>
      <c r="CH295" s="193">
        <f ca="1">IF(CB295&gt;=0,0,1)</f>
        <v>0</v>
      </c>
      <c r="CI295" s="193">
        <f ca="1">IF(CC295&gt;=0,0,1)</f>
        <v>0</v>
      </c>
    </row>
    <row r="296" spans="1:87" ht="15.6">
      <c r="A296" s="62" t="s">
        <v>57</v>
      </c>
      <c r="B296" s="5">
        <f t="shared" ref="B296:L296" si="39">ROUNDDOWN((B295*0.05),0)</f>
        <v>13</v>
      </c>
      <c r="C296" s="5">
        <f t="shared" si="39"/>
        <v>13</v>
      </c>
      <c r="D296" s="5">
        <f t="shared" si="39"/>
        <v>13</v>
      </c>
      <c r="E296" s="5">
        <f t="shared" si="39"/>
        <v>13</v>
      </c>
      <c r="F296" s="5">
        <f t="shared" si="39"/>
        <v>13</v>
      </c>
      <c r="G296" s="5">
        <f t="shared" si="39"/>
        <v>13</v>
      </c>
      <c r="H296" s="5">
        <f t="shared" si="39"/>
        <v>13</v>
      </c>
      <c r="I296" s="5">
        <f t="shared" si="39"/>
        <v>13</v>
      </c>
      <c r="J296" s="5">
        <f t="shared" si="39"/>
        <v>13</v>
      </c>
      <c r="K296" s="5">
        <f t="shared" si="39"/>
        <v>13</v>
      </c>
      <c r="L296" s="5">
        <f t="shared" si="39"/>
        <v>13</v>
      </c>
      <c r="Q296" s="227">
        <v>45757</v>
      </c>
      <c r="R296" s="113">
        <f>'Stocks 1 Month Returns'!O296*'Final Portfolio'!$J$3</f>
        <v>-4.3955096921462272E-3</v>
      </c>
      <c r="S296" s="113">
        <f>'Stocks 1 Month Returns'!P296*'Final Portfolio'!$J$4</f>
        <v>-1.1449706833782399E-2</v>
      </c>
      <c r="T296" s="113">
        <f>'Stocks 1 Month Returns'!Q296*'Final Portfolio'!$J$6</f>
        <v>-8.371619026494592E-4</v>
      </c>
      <c r="U296" s="113">
        <f>'Stocks 1 Month Returns'!R296*'Final Portfolio'!$J$6</f>
        <v>-5.5312639030587717E-3</v>
      </c>
      <c r="V296" s="113">
        <f>'Stocks 1 Month Returns'!S296*'Final Portfolio'!$J$7</f>
        <v>-1.842492065643183E-2</v>
      </c>
      <c r="W296" s="113">
        <f>'Stocks 1 Month Returns'!T296*'Final Portfolio'!$J$8</f>
        <v>-1.5704316363767522E-2</v>
      </c>
      <c r="X296" s="113">
        <f>'Stocks 1 Month Returns'!U296*'Final Portfolio'!$J$9</f>
        <v>-1.1047385874109734E-2</v>
      </c>
      <c r="Y296" s="113">
        <f>'Stocks 1 Month Returns'!V296*'Final Portfolio'!$J$10</f>
        <v>-1.0864623576314982E-2</v>
      </c>
      <c r="Z296" s="113">
        <f>'Stocks 1 Month Returns'!W296*'Final Portfolio'!$J$11</f>
        <v>-2.6024137014248661E-3</v>
      </c>
      <c r="AA296" s="113">
        <f>'Stocks 1 Month Returns'!X296*'Final Portfolio'!$J$12</f>
        <v>-1.0322231152592939E-2</v>
      </c>
      <c r="AB296" s="113">
        <f>'Stocks 1 Month Returns'!Y296*'Final Portfolio'!$J$13</f>
        <v>-6.4317307570015081E-2</v>
      </c>
      <c r="AC296" s="113">
        <f t="shared" si="27"/>
        <v>-0.15549684122629381</v>
      </c>
      <c r="AD296" s="113">
        <f t="shared" si="28"/>
        <v>1.1984179265438655E-2</v>
      </c>
      <c r="AE296" s="113">
        <f t="shared" si="29"/>
        <v>9.6639204121625299E-2</v>
      </c>
      <c r="AQ296" s="39">
        <v>263</v>
      </c>
      <c r="AR296" s="5">
        <f>IF('Optimal Portfolio MAIN'!AD282&gt;=0,0,1)</f>
        <v>1</v>
      </c>
      <c r="AS296" s="5">
        <f>IF('Optimal Portfolio MAIN'!AE282&gt;=0,0,1)</f>
        <v>1</v>
      </c>
      <c r="BE296" s="39">
        <v>263</v>
      </c>
      <c r="BF296" s="222"/>
      <c r="BG296" s="222"/>
      <c r="BH296" s="400"/>
      <c r="BI296" s="400"/>
      <c r="BM296" s="193" t="s">
        <v>86</v>
      </c>
      <c r="BN296" s="113">
        <f ca="1">SMALL(BN5:BN280,BN295)</f>
        <v>-2.2374033294559482E-2</v>
      </c>
      <c r="BZ296" s="193">
        <v>292</v>
      </c>
      <c r="CA296" s="368">
        <f ca="1">NORMINV(RAND(),CE$2,CE$3)</f>
        <v>-4.007563638671191E-3</v>
      </c>
      <c r="CB296" s="166">
        <f ca="1">CA296-CA$389</f>
        <v>6.8644052969880756E-2</v>
      </c>
      <c r="CC296" s="166">
        <f ca="1">CA296-CA$394</f>
        <v>9.6877746367154974E-2</v>
      </c>
      <c r="CG296" s="193">
        <v>292</v>
      </c>
      <c r="CH296" s="193">
        <f ca="1">IF(CB296&gt;=0,0,1)</f>
        <v>0</v>
      </c>
      <c r="CI296" s="193">
        <f ca="1">IF(CC296&gt;=0,0,1)</f>
        <v>0</v>
      </c>
    </row>
    <row r="297" spans="1:87" ht="15.6">
      <c r="A297" s="62" t="s">
        <v>87</v>
      </c>
      <c r="B297" s="113">
        <f t="shared" ref="B297:L297" si="40">SMALL(B3:B278,B296)</f>
        <v>-1.0042282084764818E-2</v>
      </c>
      <c r="C297" s="113">
        <f t="shared" si="40"/>
        <v>-3.0673642907170008E-3</v>
      </c>
      <c r="D297" s="113">
        <f t="shared" si="40"/>
        <v>-3.0998198540701616E-3</v>
      </c>
      <c r="E297" s="113">
        <f t="shared" si="40"/>
        <v>-2.1942926397698613E-3</v>
      </c>
      <c r="F297" s="113">
        <f t="shared" si="40"/>
        <v>-2.6879160798873444E-3</v>
      </c>
      <c r="G297" s="113">
        <f t="shared" si="40"/>
        <v>-2.8372243531700823E-3</v>
      </c>
      <c r="H297" s="113">
        <f t="shared" si="40"/>
        <v>-3.3224926810492181E-3</v>
      </c>
      <c r="I297" s="113">
        <f t="shared" si="40"/>
        <v>-2.9448815965773222E-3</v>
      </c>
      <c r="J297" s="113">
        <f t="shared" si="40"/>
        <v>-3.4220846937134783E-3</v>
      </c>
      <c r="K297" s="113">
        <f t="shared" si="40"/>
        <v>-3.9181995047944951E-3</v>
      </c>
      <c r="L297" s="113">
        <f t="shared" si="40"/>
        <v>-2.7732700994794558E-2</v>
      </c>
      <c r="Q297" s="227">
        <v>45758</v>
      </c>
      <c r="R297" s="113">
        <f>'Stocks 1 Month Returns'!O297*'Final Portfolio'!$J$3</f>
        <v>-1.8251691696679284E-2</v>
      </c>
      <c r="S297" s="113">
        <f>'Stocks 1 Month Returns'!P297*'Final Portfolio'!$J$4</f>
        <v>-6.5243998714104275E-3</v>
      </c>
      <c r="T297" s="113">
        <f>'Stocks 1 Month Returns'!Q297*'Final Portfolio'!$J$6</f>
        <v>5.2477326741644963E-4</v>
      </c>
      <c r="U297" s="113">
        <f>'Stocks 1 Month Returns'!R297*'Final Portfolio'!$J$6</f>
        <v>-4.5610104434937867E-3</v>
      </c>
      <c r="V297" s="113">
        <f>'Stocks 1 Month Returns'!S297*'Final Portfolio'!$J$7</f>
        <v>-1.8187448491125489E-2</v>
      </c>
      <c r="W297" s="113">
        <f>'Stocks 1 Month Returns'!T297*'Final Portfolio'!$J$8</f>
        <v>-1.537828718659856E-2</v>
      </c>
      <c r="X297" s="113">
        <f>'Stocks 1 Month Returns'!U297*'Final Portfolio'!$J$9</f>
        <v>-1.092296438305353E-2</v>
      </c>
      <c r="Y297" s="113">
        <f>'Stocks 1 Month Returns'!V297*'Final Portfolio'!$J$10</f>
        <v>-1.2006438242106581E-2</v>
      </c>
      <c r="Z297" s="113">
        <f>'Stocks 1 Month Returns'!W297*'Final Portfolio'!$J$11</f>
        <v>-3.380116896016572E-3</v>
      </c>
      <c r="AA297" s="113">
        <f>'Stocks 1 Month Returns'!X297*'Final Portfolio'!$J$12</f>
        <v>-7.0601129083600455E-3</v>
      </c>
      <c r="AB297" s="113">
        <f>'Stocks 1 Month Returns'!Y297*'Final Portfolio'!$J$13</f>
        <v>-4.6637048401675818E-2</v>
      </c>
      <c r="AC297" s="113">
        <f t="shared" si="27"/>
        <v>-0.14238474525310363</v>
      </c>
      <c r="AD297" s="113">
        <f t="shared" si="28"/>
        <v>2.509627523862884E-2</v>
      </c>
      <c r="AE297" s="113">
        <f t="shared" si="29"/>
        <v>0.10975130009481548</v>
      </c>
      <c r="AQ297" s="39">
        <v>264</v>
      </c>
      <c r="AR297" s="5">
        <f>IF('Optimal Portfolio MAIN'!AD283&gt;=0,0,1)</f>
        <v>1</v>
      </c>
      <c r="AS297" s="5">
        <f>IF('Optimal Portfolio MAIN'!AE283&gt;=0,0,1)</f>
        <v>1</v>
      </c>
      <c r="BE297" s="39">
        <v>264</v>
      </c>
      <c r="BF297" s="222"/>
      <c r="BG297" s="222"/>
      <c r="BH297" s="400"/>
      <c r="BI297" s="400"/>
      <c r="BM297" s="161"/>
      <c r="BZ297" s="193">
        <v>293</v>
      </c>
      <c r="CA297" s="368">
        <f ca="1">NORMINV(RAND(),CE$2,CE$3)</f>
        <v>-3.9717812760743529E-2</v>
      </c>
      <c r="CB297" s="166">
        <f ca="1">CA297-CA$389</f>
        <v>3.2933803847808418E-2</v>
      </c>
      <c r="CC297" s="166">
        <f ca="1">CA297-CA$394</f>
        <v>6.1167497245082636E-2</v>
      </c>
      <c r="CG297" s="193">
        <v>293</v>
      </c>
      <c r="CH297" s="193">
        <f ca="1">IF(CB297&gt;=0,0,1)</f>
        <v>0</v>
      </c>
      <c r="CI297" s="193">
        <f ca="1">IF(CC297&gt;=0,0,1)</f>
        <v>0</v>
      </c>
    </row>
    <row r="298" spans="1:87" ht="15.6">
      <c r="Q298" s="227">
        <v>45762</v>
      </c>
      <c r="R298" s="113">
        <f>'Stocks 1 Month Returns'!O298*'Final Portfolio'!$J$3</f>
        <v>-2.1133965676964329E-2</v>
      </c>
      <c r="S298" s="113">
        <f>'Stocks 1 Month Returns'!P298*'Final Portfolio'!$J$4</f>
        <v>-8.574242659074938E-3</v>
      </c>
      <c r="T298" s="113">
        <f>'Stocks 1 Month Returns'!Q298*'Final Portfolio'!$J$6</f>
        <v>-4.1143100910565611E-3</v>
      </c>
      <c r="U298" s="113">
        <f>'Stocks 1 Month Returns'!R298*'Final Portfolio'!$J$6</f>
        <v>-7.7271444749157508E-3</v>
      </c>
      <c r="V298" s="113">
        <f>'Stocks 1 Month Returns'!S298*'Final Portfolio'!$J$7</f>
        <v>-2.2945512200201589E-2</v>
      </c>
      <c r="W298" s="113">
        <f>'Stocks 1 Month Returns'!T298*'Final Portfolio'!$J$8</f>
        <v>-1.8196012451770018E-2</v>
      </c>
      <c r="X298" s="113">
        <f>'Stocks 1 Month Returns'!U298*'Final Portfolio'!$J$9</f>
        <v>-1.4350028138148736E-2</v>
      </c>
      <c r="Y298" s="113">
        <f>'Stocks 1 Month Returns'!V298*'Final Portfolio'!$J$10</f>
        <v>-1.6314245838650317E-2</v>
      </c>
      <c r="Z298" s="113">
        <f>'Stocks 1 Month Returns'!W298*'Final Portfolio'!$J$11</f>
        <v>-8.1613559975136085E-3</v>
      </c>
      <c r="AA298" s="113">
        <f>'Stocks 1 Month Returns'!X298*'Final Portfolio'!$J$12</f>
        <v>-1.4640513765268539E-2</v>
      </c>
      <c r="AB298" s="113">
        <f>'Stocks 1 Month Returns'!Y298*'Final Portfolio'!$J$13</f>
        <v>-8.5529410195409938E-2</v>
      </c>
      <c r="AC298" s="113">
        <f t="shared" si="27"/>
        <v>-0.22168674148897433</v>
      </c>
      <c r="AD298" s="113">
        <f t="shared" si="28"/>
        <v>-5.4205720997241857E-2</v>
      </c>
      <c r="AE298" s="113">
        <f t="shared" si="29"/>
        <v>3.0449303858944787E-2</v>
      </c>
      <c r="AQ298" s="39">
        <v>265</v>
      </c>
      <c r="AR298" s="5">
        <f>IF('Optimal Portfolio MAIN'!AD284&gt;=0,0,1)</f>
        <v>1</v>
      </c>
      <c r="AS298" s="5">
        <f>IF('Optimal Portfolio MAIN'!AE284&gt;=0,0,1)</f>
        <v>1</v>
      </c>
      <c r="BE298" s="39">
        <v>265</v>
      </c>
      <c r="BF298" s="222"/>
      <c r="BG298" s="222"/>
      <c r="BH298" s="400"/>
      <c r="BI298" s="400"/>
      <c r="BM298" s="161"/>
      <c r="BZ298" s="193">
        <v>294</v>
      </c>
      <c r="CA298" s="368">
        <f ca="1">NORMINV(RAND(),CE$2,CE$3)</f>
        <v>-0.11193341606522131</v>
      </c>
      <c r="CB298" s="166">
        <f ca="1">CA298-CA$389</f>
        <v>-3.9281799456669361E-2</v>
      </c>
      <c r="CC298" s="166">
        <f ca="1">CA298-CA$394</f>
        <v>-1.1048106059395144E-2</v>
      </c>
      <c r="CG298" s="193">
        <v>294</v>
      </c>
      <c r="CH298" s="193">
        <f ca="1">IF(CB298&gt;=0,0,1)</f>
        <v>1</v>
      </c>
      <c r="CI298" s="193">
        <f ca="1">IF(CC298&gt;=0,0,1)</f>
        <v>1</v>
      </c>
    </row>
    <row r="299" spans="1:87" ht="15.6">
      <c r="Q299" s="227">
        <v>45763</v>
      </c>
      <c r="R299" s="113">
        <f>'Stocks 1 Month Returns'!O299*'Final Portfolio'!$J$3</f>
        <v>-2.7575128001673624E-2</v>
      </c>
      <c r="S299" s="113">
        <f>'Stocks 1 Month Returns'!P299*'Final Portfolio'!$J$4</f>
        <v>-9.7500763959666985E-3</v>
      </c>
      <c r="T299" s="113">
        <f>'Stocks 1 Month Returns'!Q299*'Final Portfolio'!$J$6</f>
        <v>-4.3284182764547468E-3</v>
      </c>
      <c r="U299" s="113">
        <f>'Stocks 1 Month Returns'!R299*'Final Portfolio'!$J$6</f>
        <v>-7.7830921252406609E-3</v>
      </c>
      <c r="V299" s="113">
        <f>'Stocks 1 Month Returns'!S299*'Final Portfolio'!$J$7</f>
        <v>-2.4271545149012787E-2</v>
      </c>
      <c r="W299" s="113">
        <f>'Stocks 1 Month Returns'!T299*'Final Portfolio'!$J$8</f>
        <v>-1.9154842225531644E-2</v>
      </c>
      <c r="X299" s="113">
        <f>'Stocks 1 Month Returns'!U299*'Final Portfolio'!$J$9</f>
        <v>-1.3565582585082035E-2</v>
      </c>
      <c r="Y299" s="113">
        <f>'Stocks 1 Month Returns'!V299*'Final Portfolio'!$J$10</f>
        <v>-1.6045730347913675E-2</v>
      </c>
      <c r="Z299" s="113">
        <f>'Stocks 1 Month Returns'!W299*'Final Portfolio'!$J$11</f>
        <v>-5.460389898347285E-3</v>
      </c>
      <c r="AA299" s="113">
        <f>'Stocks 1 Month Returns'!X299*'Final Portfolio'!$J$12</f>
        <v>-1.2914094382488812E-2</v>
      </c>
      <c r="AB299" s="113">
        <f>'Stocks 1 Month Returns'!Y299*'Final Portfolio'!$J$13</f>
        <v>-8.2723898723137457E-2</v>
      </c>
      <c r="AC299" s="113">
        <f t="shared" si="27"/>
        <v>-0.22357279811084943</v>
      </c>
      <c r="AD299" s="113">
        <f t="shared" si="28"/>
        <v>-5.6091777619116961E-2</v>
      </c>
      <c r="AE299" s="113">
        <f t="shared" si="29"/>
        <v>2.8563247237069683E-2</v>
      </c>
      <c r="AQ299" s="39">
        <v>266</v>
      </c>
      <c r="AR299" s="5">
        <f>IF('Optimal Portfolio MAIN'!AD285&gt;=0,0,1)</f>
        <v>1</v>
      </c>
      <c r="AS299" s="5">
        <f>IF('Optimal Portfolio MAIN'!AE285&gt;=0,0,1)</f>
        <v>1</v>
      </c>
      <c r="BE299" s="39">
        <v>266</v>
      </c>
      <c r="BF299" s="222">
        <f>IF('Optimal Portfolio MAIN'!AR285&gt;=0,0,1)</f>
        <v>0</v>
      </c>
      <c r="BG299" s="222">
        <f>IF('Optimal Portfolio MAIN'!AS285&gt;=0,0,1)</f>
        <v>0</v>
      </c>
      <c r="BH299" s="400"/>
      <c r="BI299" s="400"/>
      <c r="BM299" s="193" t="s">
        <v>85</v>
      </c>
      <c r="BN299" s="5">
        <f ca="1">COUNT(BN5:BN280)</f>
        <v>276</v>
      </c>
      <c r="BZ299" s="193">
        <v>295</v>
      </c>
      <c r="CA299" s="368">
        <f ca="1">NORMINV(RAND(),CE$2,CE$3)</f>
        <v>1.9536554568276712E-2</v>
      </c>
      <c r="CB299" s="166">
        <f ca="1">CA299-CA$389</f>
        <v>9.2188171176828662E-2</v>
      </c>
      <c r="CC299" s="166">
        <f ca="1">CA299-CA$394</f>
        <v>0.12042186457410288</v>
      </c>
      <c r="CG299" s="193">
        <v>295</v>
      </c>
      <c r="CH299" s="193">
        <f ca="1">IF(CB299&gt;=0,0,1)</f>
        <v>0</v>
      </c>
      <c r="CI299" s="193">
        <f ca="1">IF(CC299&gt;=0,0,1)</f>
        <v>0</v>
      </c>
    </row>
    <row r="300" spans="1:87" ht="15.6">
      <c r="A300" s="467" t="s">
        <v>235</v>
      </c>
      <c r="B300" s="431"/>
      <c r="C300" s="431"/>
      <c r="D300" s="431"/>
      <c r="E300" s="431"/>
      <c r="F300" s="431"/>
      <c r="G300" s="431"/>
      <c r="H300" s="431"/>
      <c r="I300" s="431"/>
      <c r="J300" s="431"/>
      <c r="K300" s="431"/>
      <c r="Q300" s="227">
        <v>45764</v>
      </c>
      <c r="R300" s="113">
        <f>'Stocks 1 Month Returns'!O300*'Final Portfolio'!$J$3</f>
        <v>-2.0470295384862794E-2</v>
      </c>
      <c r="S300" s="113">
        <f>'Stocks 1 Month Returns'!P300*'Final Portfolio'!$J$4</f>
        <v>-6.5362837132314309E-3</v>
      </c>
      <c r="T300" s="113">
        <f>'Stocks 1 Month Returns'!Q300*'Final Portfolio'!$J$6</f>
        <v>-3.121667943433657E-3</v>
      </c>
      <c r="U300" s="113">
        <f>'Stocks 1 Month Returns'!R300*'Final Portfolio'!$J$6</f>
        <v>-6.0419476939827634E-3</v>
      </c>
      <c r="V300" s="113">
        <f>'Stocks 1 Month Returns'!S300*'Final Portfolio'!$J$7</f>
        <v>-1.8599063153654574E-2</v>
      </c>
      <c r="W300" s="113">
        <f>'Stocks 1 Month Returns'!T300*'Final Portfolio'!$J$8</f>
        <v>-1.4891898794115378E-2</v>
      </c>
      <c r="X300" s="113">
        <f>'Stocks 1 Month Returns'!U300*'Final Portfolio'!$J$9</f>
        <v>-1.1147649153533811E-2</v>
      </c>
      <c r="Y300" s="113">
        <f>'Stocks 1 Month Returns'!V300*'Final Portfolio'!$J$10</f>
        <v>-1.3353538598219321E-2</v>
      </c>
      <c r="Z300" s="113">
        <f>'Stocks 1 Month Returns'!W300*'Final Portfolio'!$J$11</f>
        <v>-4.958825322448835E-3</v>
      </c>
      <c r="AA300" s="113">
        <f>'Stocks 1 Month Returns'!X300*'Final Portfolio'!$J$12</f>
        <v>-1.1603627986795735E-2</v>
      </c>
      <c r="AB300" s="113">
        <f>'Stocks 1 Month Returns'!Y300*'Final Portfolio'!$J$13</f>
        <v>-5.6756222747454177E-2</v>
      </c>
      <c r="AC300" s="113">
        <f t="shared" si="27"/>
        <v>-0.16748102049173247</v>
      </c>
      <c r="AD300" s="113">
        <f t="shared" si="28"/>
        <v>0</v>
      </c>
      <c r="AE300" s="113">
        <f t="shared" si="29"/>
        <v>8.4655024856186645E-2</v>
      </c>
      <c r="AQ300" s="39">
        <v>267</v>
      </c>
      <c r="AR300" s="5">
        <f>IF('Optimal Portfolio MAIN'!AD286&gt;=0,0,1)</f>
        <v>0</v>
      </c>
      <c r="AS300" s="5">
        <f>IF('Optimal Portfolio MAIN'!AE286&gt;=0,0,1)</f>
        <v>0</v>
      </c>
      <c r="BE300" s="39">
        <v>267</v>
      </c>
      <c r="BF300" s="222">
        <f>IF('Optimal Portfolio MAIN'!AR286&gt;=0,0,1)</f>
        <v>0</v>
      </c>
      <c r="BG300" s="222">
        <f>IF('Optimal Portfolio MAIN'!AS286&gt;=0,0,1)</f>
        <v>0</v>
      </c>
      <c r="BH300" s="400"/>
      <c r="BI300" s="400"/>
      <c r="BM300" s="193" t="s">
        <v>57</v>
      </c>
      <c r="BN300" s="5">
        <f ca="1">ROUNDDOWN((BN299*0.05),0)</f>
        <v>13</v>
      </c>
      <c r="BZ300" s="193">
        <v>296</v>
      </c>
      <c r="CA300" s="368">
        <f ca="1">NORMINV(RAND(),CE$2,CE$3)</f>
        <v>-6.7616596067006984E-2</v>
      </c>
      <c r="CB300" s="166">
        <f ca="1">CA300-CA$389</f>
        <v>5.0350205415449628E-3</v>
      </c>
      <c r="CC300" s="166">
        <f ca="1">CA300-CA$394</f>
        <v>3.326871393881918E-2</v>
      </c>
      <c r="CG300" s="193">
        <v>296</v>
      </c>
      <c r="CH300" s="193">
        <f ca="1">IF(CB300&gt;=0,0,1)</f>
        <v>0</v>
      </c>
      <c r="CI300" s="193">
        <f ca="1">IF(CC300&gt;=0,0,1)</f>
        <v>0</v>
      </c>
    </row>
    <row r="301" spans="1:87" ht="15.6">
      <c r="A301" s="62" t="s">
        <v>56</v>
      </c>
      <c r="B301" s="113">
        <f>-B$280+B$281*_xlfn.NORM.S.INV(90%)/(1-0.1)</f>
        <v>9.6588261185571404E-3</v>
      </c>
      <c r="C301" s="113">
        <f t="shared" ref="C301:L301" si="41">-C$280+C$281*_xlfn.NORM.S.INV(90%)/(1-0.1)</f>
        <v>2.6170419468637815E-3</v>
      </c>
      <c r="D301" s="113">
        <f t="shared" si="41"/>
        <v>2.2906659510058772E-3</v>
      </c>
      <c r="E301" s="113">
        <f t="shared" si="41"/>
        <v>2.2832034985128726E-3</v>
      </c>
      <c r="F301" s="113">
        <f t="shared" si="41"/>
        <v>2.7917748991127074E-3</v>
      </c>
      <c r="G301" s="113">
        <f t="shared" si="41"/>
        <v>3.2059088801794106E-3</v>
      </c>
      <c r="H301" s="113">
        <f t="shared" si="41"/>
        <v>2.7592088417100272E-3</v>
      </c>
      <c r="I301" s="113">
        <f t="shared" si="41"/>
        <v>2.3566487537173431E-3</v>
      </c>
      <c r="J301" s="113">
        <f t="shared" si="41"/>
        <v>3.0917852293712131E-3</v>
      </c>
      <c r="K301" s="113">
        <f t="shared" si="41"/>
        <v>3.4547324025674727E-3</v>
      </c>
      <c r="L301" s="113">
        <f t="shared" si="41"/>
        <v>2.4647726523772846E-2</v>
      </c>
      <c r="Q301" s="227">
        <v>45769</v>
      </c>
      <c r="R301" s="113">
        <f>'Stocks 1 Month Returns'!O301*'Final Portfolio'!$J$3</f>
        <v>-2.0625782939322015E-2</v>
      </c>
      <c r="S301" s="113">
        <f>'Stocks 1 Month Returns'!P301*'Final Portfolio'!$J$4</f>
        <v>-8.153542578088202E-3</v>
      </c>
      <c r="T301" s="113">
        <f>'Stocks 1 Month Returns'!Q301*'Final Portfolio'!$J$6</f>
        <v>-6.0529900947040097E-3</v>
      </c>
      <c r="U301" s="113">
        <f>'Stocks 1 Month Returns'!R301*'Final Portfolio'!$J$6</f>
        <v>-9.195399128065258E-3</v>
      </c>
      <c r="V301" s="113">
        <f>'Stocks 1 Month Returns'!S301*'Final Portfolio'!$J$7</f>
        <v>-1.9646921575003543E-2</v>
      </c>
      <c r="W301" s="113">
        <f>'Stocks 1 Month Returns'!T301*'Final Portfolio'!$J$8</f>
        <v>-1.8215583373277056E-2</v>
      </c>
      <c r="X301" s="113">
        <f>'Stocks 1 Month Returns'!U301*'Final Portfolio'!$J$9</f>
        <v>-1.3152167629561635E-2</v>
      </c>
      <c r="Y301" s="113">
        <f>'Stocks 1 Month Returns'!V301*'Final Portfolio'!$J$10</f>
        <v>-1.6895534896266419E-2</v>
      </c>
      <c r="Z301" s="113">
        <f>'Stocks 1 Month Returns'!W301*'Final Portfolio'!$J$11</f>
        <v>-8.3364479595115278E-3</v>
      </c>
      <c r="AA301" s="113">
        <f>'Stocks 1 Month Returns'!X301*'Final Portfolio'!$J$12</f>
        <v>-1.4747544579321927E-2</v>
      </c>
      <c r="AB301" s="113">
        <f>'Stocks 1 Month Returns'!Y301*'Final Portfolio'!$J$13</f>
        <v>-8.9787891826176636E-2</v>
      </c>
      <c r="AC301" s="113">
        <f t="shared" si="27"/>
        <v>-0.22480980657929822</v>
      </c>
      <c r="AD301" s="113">
        <f t="shared" si="28"/>
        <v>-5.7328786087565753E-2</v>
      </c>
      <c r="AE301" s="113">
        <f t="shared" si="29"/>
        <v>2.7326238768620892E-2</v>
      </c>
      <c r="AQ301" s="39">
        <v>268</v>
      </c>
      <c r="AR301" s="5">
        <f>IF('Optimal Portfolio MAIN'!AD287&gt;=0,0,1)</f>
        <v>0</v>
      </c>
      <c r="AS301" s="5">
        <f>IF('Optimal Portfolio MAIN'!AE287&gt;=0,0,1)</f>
        <v>0</v>
      </c>
      <c r="BE301" s="39">
        <v>268</v>
      </c>
      <c r="BF301" s="222">
        <f>IF('Optimal Portfolio MAIN'!AR287&gt;=0,0,1)</f>
        <v>0</v>
      </c>
      <c r="BG301" s="222">
        <f>IF('Optimal Portfolio MAIN'!AS287&gt;=0,0,1)</f>
        <v>0</v>
      </c>
      <c r="BH301" s="400"/>
      <c r="BI301" s="400"/>
      <c r="BM301" s="193" t="s">
        <v>87</v>
      </c>
      <c r="BN301" s="113">
        <f ca="1">SMALL(BN5:BN280,BN300)</f>
        <v>-3.0741748525183948E-2</v>
      </c>
      <c r="BZ301" s="193">
        <v>297</v>
      </c>
      <c r="CA301" s="368">
        <f ca="1">NORMINV(RAND(),CE$2,CE$3)</f>
        <v>1.4181493763153231E-3</v>
      </c>
      <c r="CB301" s="166">
        <f ca="1">CA301-CA$389</f>
        <v>7.4069765984867267E-2</v>
      </c>
      <c r="CC301" s="166">
        <f ca="1">CA301-CA$394</f>
        <v>0.10230345938214148</v>
      </c>
      <c r="CG301" s="193">
        <v>297</v>
      </c>
      <c r="CH301" s="193">
        <f ca="1">IF(CB301&gt;=0,0,1)</f>
        <v>0</v>
      </c>
      <c r="CI301" s="193">
        <f ca="1">IF(CC301&gt;=0,0,1)</f>
        <v>0</v>
      </c>
    </row>
    <row r="302" spans="1:87" ht="15.6">
      <c r="A302" s="62" t="s">
        <v>57</v>
      </c>
      <c r="B302" s="113">
        <f t="shared" ref="B302:L302" si="42">-B$280+B$281*_xlfn.NORM.S.INV(95%)/(1-0.05)</f>
        <v>1.1716365988298349E-2</v>
      </c>
      <c r="C302" s="113">
        <f t="shared" si="42"/>
        <v>3.1925928803515748E-3</v>
      </c>
      <c r="D302" s="113">
        <f t="shared" si="42"/>
        <v>2.7941879096373252E-3</v>
      </c>
      <c r="E302" s="113">
        <f t="shared" si="42"/>
        <v>2.7769421642758821E-3</v>
      </c>
      <c r="F302" s="113">
        <f t="shared" si="42"/>
        <v>3.4059468476036105E-3</v>
      </c>
      <c r="G302" s="113">
        <f t="shared" si="42"/>
        <v>3.88427967068526E-3</v>
      </c>
      <c r="H302" s="113">
        <f t="shared" si="42"/>
        <v>3.394296382642539E-3</v>
      </c>
      <c r="I302" s="113">
        <f t="shared" si="42"/>
        <v>2.860303900754411E-3</v>
      </c>
      <c r="J302" s="113">
        <f t="shared" si="42"/>
        <v>3.7737901768261097E-3</v>
      </c>
      <c r="K302" s="113">
        <f t="shared" si="42"/>
        <v>4.2112601712496287E-3</v>
      </c>
      <c r="L302" s="113">
        <f t="shared" si="42"/>
        <v>3.0018337854399668E-2</v>
      </c>
      <c r="Q302" s="227">
        <v>45770</v>
      </c>
      <c r="R302" s="113">
        <f>'Stocks 1 Month Returns'!O302*'Final Portfolio'!$J$3</f>
        <v>-1.8077852568328147E-2</v>
      </c>
      <c r="S302" s="113">
        <f>'Stocks 1 Month Returns'!P302*'Final Portfolio'!$J$4</f>
        <v>-8.5689812213475894E-3</v>
      </c>
      <c r="T302" s="113">
        <f>'Stocks 1 Month Returns'!Q302*'Final Portfolio'!$J$6</f>
        <v>-6.1101892108821245E-3</v>
      </c>
      <c r="U302" s="113">
        <f>'Stocks 1 Month Returns'!R302*'Final Portfolio'!$J$6</f>
        <v>-8.7610495136453363E-3</v>
      </c>
      <c r="V302" s="113">
        <f>'Stocks 1 Month Returns'!S302*'Final Portfolio'!$J$7</f>
        <v>-1.9872655098699125E-2</v>
      </c>
      <c r="W302" s="113">
        <f>'Stocks 1 Month Returns'!T302*'Final Portfolio'!$J$8</f>
        <v>-1.155973229575661E-2</v>
      </c>
      <c r="X302" s="113">
        <f>'Stocks 1 Month Returns'!U302*'Final Portfolio'!$J$9</f>
        <v>-1.3381568265823542E-2</v>
      </c>
      <c r="Y302" s="113">
        <f>'Stocks 1 Month Returns'!V302*'Final Portfolio'!$J$10</f>
        <v>-1.7929450358956905E-2</v>
      </c>
      <c r="Z302" s="113">
        <f>'Stocks 1 Month Returns'!W302*'Final Portfolio'!$J$11</f>
        <v>-6.5866050900866835E-3</v>
      </c>
      <c r="AA302" s="113">
        <f>'Stocks 1 Month Returns'!X302*'Final Portfolio'!$J$12</f>
        <v>-1.2270636279471678E-2</v>
      </c>
      <c r="AB302" s="113">
        <f>'Stocks 1 Month Returns'!Y302*'Final Portfolio'!$J$13</f>
        <v>-8.4438332429887075E-2</v>
      </c>
      <c r="AC302" s="113">
        <f t="shared" si="27"/>
        <v>-0.20755705233288479</v>
      </c>
      <c r="AD302" s="113">
        <f t="shared" si="28"/>
        <v>-4.0076031841152326E-2</v>
      </c>
      <c r="AE302" s="113">
        <f t="shared" si="29"/>
        <v>4.4578993015034318E-2</v>
      </c>
      <c r="AQ302" s="39">
        <v>269</v>
      </c>
      <c r="AR302" s="5">
        <f>IF('Optimal Portfolio MAIN'!AD288&gt;=0,0,1)</f>
        <v>0</v>
      </c>
      <c r="AS302" s="5">
        <f>IF('Optimal Portfolio MAIN'!AE288&gt;=0,0,1)</f>
        <v>0</v>
      </c>
      <c r="BE302" s="39">
        <v>269</v>
      </c>
      <c r="BF302" s="222">
        <f>IF('Optimal Portfolio MAIN'!AR288&gt;=0,0,1)</f>
        <v>0</v>
      </c>
      <c r="BG302" s="222">
        <f>IF('Optimal Portfolio MAIN'!AS288&gt;=0,0,1)</f>
        <v>0</v>
      </c>
      <c r="BH302" s="400"/>
      <c r="BI302" s="400"/>
      <c r="BM302" s="161"/>
      <c r="BZ302" s="193">
        <v>298</v>
      </c>
      <c r="CA302" s="368">
        <f ca="1">NORMINV(RAND(),CE$2,CE$3)</f>
        <v>3.9528558574513012E-2</v>
      </c>
      <c r="CB302" s="166">
        <f ca="1">CA302-CA$389</f>
        <v>0.11218017518306496</v>
      </c>
      <c r="CC302" s="166">
        <f ca="1">CA302-CA$394</f>
        <v>0.14041386858033916</v>
      </c>
      <c r="CG302" s="193">
        <v>298</v>
      </c>
      <c r="CH302" s="193">
        <f ca="1">IF(CB302&gt;=0,0,1)</f>
        <v>0</v>
      </c>
      <c r="CI302" s="193">
        <f ca="1">IF(CC302&gt;=0,0,1)</f>
        <v>0</v>
      </c>
    </row>
    <row r="303" spans="1:87" ht="15.6">
      <c r="Q303" s="227">
        <v>45771</v>
      </c>
      <c r="R303" s="113">
        <f>'Stocks 1 Month Returns'!O303*'Final Portfolio'!$J$3</f>
        <v>-1.2797066322970053E-2</v>
      </c>
      <c r="S303" s="113">
        <f>'Stocks 1 Month Returns'!P303*'Final Portfolio'!$J$4</f>
        <v>-7.6952872824085335E-3</v>
      </c>
      <c r="T303" s="113">
        <f>'Stocks 1 Month Returns'!Q303*'Final Portfolio'!$J$6</f>
        <v>-3.0028671864552603E-3</v>
      </c>
      <c r="U303" s="113">
        <f>'Stocks 1 Month Returns'!R303*'Final Portfolio'!$J$6</f>
        <v>-7.4942167390491315E-3</v>
      </c>
      <c r="V303" s="113">
        <f>'Stocks 1 Month Returns'!S303*'Final Portfolio'!$J$7</f>
        <v>-1.6914295269118598E-2</v>
      </c>
      <c r="W303" s="113">
        <f>'Stocks 1 Month Returns'!T303*'Final Portfolio'!$J$8</f>
        <v>-1.2138848913892787E-2</v>
      </c>
      <c r="X303" s="113">
        <f>'Stocks 1 Month Returns'!U303*'Final Portfolio'!$J$9</f>
        <v>-1.4954917998866767E-2</v>
      </c>
      <c r="Y303" s="113">
        <f>'Stocks 1 Month Returns'!V303*'Final Portfolio'!$J$10</f>
        <v>-1.5931265511151756E-2</v>
      </c>
      <c r="Z303" s="113">
        <f>'Stocks 1 Month Returns'!W303*'Final Portfolio'!$J$11</f>
        <v>-5.2046960667110013E-3</v>
      </c>
      <c r="AA303" s="113">
        <f>'Stocks 1 Month Returns'!X303*'Final Portfolio'!$J$12</f>
        <v>-1.2046648613727111E-2</v>
      </c>
      <c r="AB303" s="113">
        <f>'Stocks 1 Month Returns'!Y303*'Final Portfolio'!$J$13</f>
        <v>-6.7621153961324842E-2</v>
      </c>
      <c r="AC303" s="113">
        <f t="shared" si="27"/>
        <v>-0.17580126386567585</v>
      </c>
      <c r="AD303" s="113">
        <f t="shared" si="28"/>
        <v>-8.3202433739433812E-3</v>
      </c>
      <c r="AE303" s="113">
        <f t="shared" si="29"/>
        <v>7.6334781482243264E-2</v>
      </c>
      <c r="AQ303" s="39">
        <v>270</v>
      </c>
      <c r="AR303" s="5">
        <f>IF('Optimal Portfolio MAIN'!AD289&gt;=0,0,1)</f>
        <v>0</v>
      </c>
      <c r="AS303" s="5">
        <f>IF('Optimal Portfolio MAIN'!AE289&gt;=0,0,1)</f>
        <v>0</v>
      </c>
      <c r="BE303" s="39">
        <v>270</v>
      </c>
      <c r="BF303" s="222">
        <f>IF('Optimal Portfolio MAIN'!AR289&gt;=0,0,1)</f>
        <v>0</v>
      </c>
      <c r="BG303" s="222">
        <f>IF('Optimal Portfolio MAIN'!AS289&gt;=0,0,1)</f>
        <v>0</v>
      </c>
      <c r="BH303" s="400"/>
      <c r="BI303" s="400"/>
      <c r="BM303" s="161"/>
      <c r="BZ303" s="193">
        <v>299</v>
      </c>
      <c r="CA303" s="368">
        <f ca="1">NORMINV(RAND(),CE$2,CE$3)</f>
        <v>-6.232323346444666E-2</v>
      </c>
      <c r="CB303" s="166">
        <f ca="1">CA303-CA$389</f>
        <v>1.0328383144105287E-2</v>
      </c>
      <c r="CC303" s="166">
        <f ca="1">CA303-CA$394</f>
        <v>3.8562076541379504E-2</v>
      </c>
      <c r="CG303" s="193">
        <v>299</v>
      </c>
      <c r="CH303" s="193">
        <f ca="1">IF(CB303&gt;=0,0,1)</f>
        <v>0</v>
      </c>
      <c r="CI303" s="193">
        <f ca="1">IF(CC303&gt;=0,0,1)</f>
        <v>0</v>
      </c>
    </row>
    <row r="304" spans="1:87" ht="15.6">
      <c r="Q304" s="227">
        <v>45772</v>
      </c>
      <c r="R304" s="113">
        <f>'Stocks 1 Month Returns'!O304*'Final Portfolio'!$J$3</f>
        <v>-1.5749024016157086E-2</v>
      </c>
      <c r="S304" s="113">
        <f>'Stocks 1 Month Returns'!P304*'Final Portfolio'!$J$4</f>
        <v>-6.3270380488818579E-3</v>
      </c>
      <c r="T304" s="113">
        <f>'Stocks 1 Month Returns'!Q304*'Final Portfolio'!$J$6</f>
        <v>-8.9096371027951981E-4</v>
      </c>
      <c r="U304" s="113">
        <f>'Stocks 1 Month Returns'!R304*'Final Portfolio'!$J$6</f>
        <v>-7.7548639074261332E-3</v>
      </c>
      <c r="V304" s="113">
        <f>'Stocks 1 Month Returns'!S304*'Final Portfolio'!$J$7</f>
        <v>-1.539382898552763E-2</v>
      </c>
      <c r="W304" s="113">
        <f>'Stocks 1 Month Returns'!T304*'Final Portfolio'!$J$8</f>
        <v>-1.4556515850869978E-2</v>
      </c>
      <c r="X304" s="113">
        <f>'Stocks 1 Month Returns'!U304*'Final Portfolio'!$J$9</f>
        <v>-1.0806291432809759E-2</v>
      </c>
      <c r="Y304" s="113">
        <f>'Stocks 1 Month Returns'!V304*'Final Portfolio'!$J$10</f>
        <v>-1.6847591796518794E-2</v>
      </c>
      <c r="Z304" s="113">
        <f>'Stocks 1 Month Returns'!W304*'Final Portfolio'!$J$11</f>
        <v>-1.9188403258088684E-3</v>
      </c>
      <c r="AA304" s="113">
        <f>'Stocks 1 Month Returns'!X304*'Final Portfolio'!$J$12</f>
        <v>-8.2809932245739432E-3</v>
      </c>
      <c r="AB304" s="113">
        <f>'Stocks 1 Month Returns'!Y304*'Final Portfolio'!$J$13</f>
        <v>-4.8096686512887898E-2</v>
      </c>
      <c r="AC304" s="113">
        <f t="shared" si="27"/>
        <v>-0.14662263781174145</v>
      </c>
      <c r="AD304" s="113">
        <f t="shared" si="28"/>
        <v>2.0858382679991017E-2</v>
      </c>
      <c r="AE304" s="113">
        <f t="shared" si="29"/>
        <v>0.10551340753617766</v>
      </c>
      <c r="AQ304" s="39">
        <v>271</v>
      </c>
      <c r="AR304" s="5">
        <f>IF('Optimal Portfolio MAIN'!AD290&gt;=0,0,1)</f>
        <v>0</v>
      </c>
      <c r="AS304" s="5">
        <f>IF('Optimal Portfolio MAIN'!AE290&gt;=0,0,1)</f>
        <v>0</v>
      </c>
      <c r="BE304" s="39">
        <v>271</v>
      </c>
      <c r="BF304" s="222">
        <f>IF('Optimal Portfolio MAIN'!AR290&gt;=0,0,1)</f>
        <v>0</v>
      </c>
      <c r="BG304" s="222">
        <f>IF('Optimal Portfolio MAIN'!AS290&gt;=0,0,1)</f>
        <v>0</v>
      </c>
      <c r="BH304" s="400"/>
      <c r="BI304" s="400"/>
      <c r="BM304" s="473" t="s">
        <v>242</v>
      </c>
      <c r="BN304" s="431"/>
      <c r="BZ304" s="193">
        <v>300</v>
      </c>
      <c r="CA304" s="368">
        <f ca="1">NORMINV(RAND(),CE$2,CE$3)</f>
        <v>4.1989286058523909E-2</v>
      </c>
      <c r="CB304" s="166">
        <f ca="1">CA304-CA$389</f>
        <v>0.11464090266707586</v>
      </c>
      <c r="CC304" s="166">
        <f ca="1">CA304-CA$394</f>
        <v>0.14287459606435007</v>
      </c>
      <c r="CG304" s="193">
        <v>300</v>
      </c>
      <c r="CH304" s="193">
        <f ca="1">IF(CB304&gt;=0,0,1)</f>
        <v>0</v>
      </c>
      <c r="CI304" s="193">
        <f ca="1">IF(CC304&gt;=0,0,1)</f>
        <v>0</v>
      </c>
    </row>
    <row r="305" spans="1:87" ht="15.6">
      <c r="A305" s="468" t="s">
        <v>236</v>
      </c>
      <c r="B305" s="431"/>
      <c r="C305" s="431"/>
      <c r="D305" s="431"/>
      <c r="E305" s="431"/>
      <c r="F305" s="431"/>
      <c r="G305" s="431"/>
      <c r="H305" s="431"/>
      <c r="I305" s="431"/>
      <c r="J305" s="431"/>
      <c r="K305" s="431"/>
      <c r="Q305" s="227">
        <v>45776</v>
      </c>
      <c r="R305" s="113">
        <f>'Stocks 1 Month Returns'!O305*'Final Portfolio'!$J$3</f>
        <v>-1.5583925112770004E-2</v>
      </c>
      <c r="S305" s="113">
        <f>'Stocks 1 Month Returns'!P305*'Final Portfolio'!$J$4</f>
        <v>-6.755799462912649E-3</v>
      </c>
      <c r="T305" s="113">
        <f>'Stocks 1 Month Returns'!Q305*'Final Portfolio'!$J$6</f>
        <v>-8.8216478309174559E-4</v>
      </c>
      <c r="U305" s="113">
        <f>'Stocks 1 Month Returns'!R305*'Final Portfolio'!$J$6</f>
        <v>-6.7625180543928473E-3</v>
      </c>
      <c r="V305" s="113">
        <f>'Stocks 1 Month Returns'!S305*'Final Portfolio'!$J$7</f>
        <v>-1.4335664931321507E-2</v>
      </c>
      <c r="W305" s="113">
        <f>'Stocks 1 Month Returns'!T305*'Final Portfolio'!$J$8</f>
        <v>-1.5663482904772531E-2</v>
      </c>
      <c r="X305" s="113">
        <f>'Stocks 1 Month Returns'!U305*'Final Portfolio'!$J$9</f>
        <v>-3.0133156917412762E-3</v>
      </c>
      <c r="Y305" s="113">
        <f>'Stocks 1 Month Returns'!V305*'Final Portfolio'!$J$10</f>
        <v>-1.6253331247751319E-2</v>
      </c>
      <c r="Z305" s="113">
        <f>'Stocks 1 Month Returns'!W305*'Final Portfolio'!$J$11</f>
        <v>-3.8937763008484172E-4</v>
      </c>
      <c r="AA305" s="113">
        <f>'Stocks 1 Month Returns'!X305*'Final Portfolio'!$J$12</f>
        <v>-9.6493954208353439E-3</v>
      </c>
      <c r="AB305" s="113">
        <f>'Stocks 1 Month Returns'!Y305*'Final Portfolio'!$J$13</f>
        <v>-4.2521818501566666E-2</v>
      </c>
      <c r="AC305" s="113">
        <f t="shared" si="27"/>
        <v>-0.13181079374124072</v>
      </c>
      <c r="AD305" s="113">
        <f t="shared" si="28"/>
        <v>3.5670226750491751E-2</v>
      </c>
      <c r="AE305" s="113">
        <f t="shared" si="29"/>
        <v>0.1203252516066784</v>
      </c>
      <c r="AQ305" s="39">
        <v>272</v>
      </c>
      <c r="AR305" s="5">
        <f>IF('Optimal Portfolio MAIN'!AD291&gt;=0,0,1)</f>
        <v>0</v>
      </c>
      <c r="AS305" s="5">
        <f>IF('Optimal Portfolio MAIN'!AE291&gt;=0,0,1)</f>
        <v>0</v>
      </c>
      <c r="BE305" s="39">
        <v>272</v>
      </c>
      <c r="BF305" s="222">
        <f>IF('Optimal Portfolio MAIN'!AR291&gt;=0,0,1)</f>
        <v>0</v>
      </c>
      <c r="BG305" s="222">
        <f>IF('Optimal Portfolio MAIN'!AS291&gt;=0,0,1)</f>
        <v>0</v>
      </c>
      <c r="BH305" s="400"/>
      <c r="BI305" s="400"/>
      <c r="BM305" s="193" t="s">
        <v>56</v>
      </c>
      <c r="BN305" s="113">
        <f ca="1">-BN$283+BN$284*_xlfn.NORM.S.INV(90%)/(1-0.1)</f>
        <v>2.6821394872992642E-2</v>
      </c>
      <c r="BZ305" s="193">
        <v>301</v>
      </c>
      <c r="CA305" s="368">
        <f ca="1">NORMINV(RAND(),CE$2,CE$3)</f>
        <v>5.537060188007116E-2</v>
      </c>
      <c r="CB305" s="166">
        <f ca="1">CA305-CA$389</f>
        <v>0.12802221848862311</v>
      </c>
      <c r="CC305" s="166">
        <f ca="1">CA305-CA$394</f>
        <v>0.15625591188589733</v>
      </c>
      <c r="CG305" s="193">
        <v>301</v>
      </c>
      <c r="CH305" s="193">
        <f ca="1">IF(CB305&gt;=0,0,1)</f>
        <v>0</v>
      </c>
      <c r="CI305" s="193">
        <f ca="1">IF(CC305&gt;=0,0,1)</f>
        <v>0</v>
      </c>
    </row>
    <row r="306" spans="1:87" ht="15.6">
      <c r="A306" s="345" t="s">
        <v>56</v>
      </c>
      <c r="B306" s="157">
        <f t="shared" ref="B306:L306" si="43">B301/B286</f>
        <v>-1.1094484451681386</v>
      </c>
      <c r="C306" s="157">
        <f t="shared" si="43"/>
        <v>-1.1133970347144211</v>
      </c>
      <c r="D306" s="157">
        <f t="shared" si="43"/>
        <v>-1.1133341361164262</v>
      </c>
      <c r="E306" s="157">
        <f t="shared" si="43"/>
        <v>-1.1112906665562015</v>
      </c>
      <c r="F306" s="157">
        <f t="shared" si="43"/>
        <v>-1.1134367248525607</v>
      </c>
      <c r="G306" s="157">
        <f t="shared" si="43"/>
        <v>-1.1086386996345674</v>
      </c>
      <c r="H306" s="157">
        <f t="shared" si="43"/>
        <v>-1.119310343411511</v>
      </c>
      <c r="I306" s="157">
        <f t="shared" si="43"/>
        <v>-1.1098447232181239</v>
      </c>
      <c r="J306" s="157">
        <f t="shared" si="43"/>
        <v>-1.1137771554736513</v>
      </c>
      <c r="K306" s="157">
        <f t="shared" si="43"/>
        <v>-1.1128569651520985</v>
      </c>
      <c r="L306" s="157">
        <f t="shared" si="43"/>
        <v>-1.1122331783773969</v>
      </c>
      <c r="Q306" s="227">
        <v>45777</v>
      </c>
      <c r="R306" s="113">
        <f>'Stocks 1 Month Returns'!O306*'Final Portfolio'!$J$3</f>
        <v>-1.3892526751064138E-2</v>
      </c>
      <c r="S306" s="113">
        <f>'Stocks 1 Month Returns'!P306*'Final Portfolio'!$J$4</f>
        <v>-4.6101725839166928E-3</v>
      </c>
      <c r="T306" s="113">
        <f>'Stocks 1 Month Returns'!Q306*'Final Portfolio'!$J$6</f>
        <v>1.2128600495371344E-3</v>
      </c>
      <c r="U306" s="113">
        <f>'Stocks 1 Month Returns'!R306*'Final Portfolio'!$J$6</f>
        <v>-6.1719294292174797E-3</v>
      </c>
      <c r="V306" s="113">
        <f>'Stocks 1 Month Returns'!S306*'Final Portfolio'!$J$7</f>
        <v>-1.2707078794037386E-2</v>
      </c>
      <c r="W306" s="113">
        <f>'Stocks 1 Month Returns'!T306*'Final Portfolio'!$J$8</f>
        <v>-1.5341898362996665E-2</v>
      </c>
      <c r="X306" s="113">
        <f>'Stocks 1 Month Returns'!U306*'Final Portfolio'!$J$9</f>
        <v>-6.8551171405875477E-3</v>
      </c>
      <c r="Y306" s="113">
        <f>'Stocks 1 Month Returns'!V306*'Final Portfolio'!$J$10</f>
        <v>-1.8271555444912796E-2</v>
      </c>
      <c r="Z306" s="113">
        <f>'Stocks 1 Month Returns'!W306*'Final Portfolio'!$J$11</f>
        <v>2.8628571043708196E-3</v>
      </c>
      <c r="AA306" s="113">
        <f>'Stocks 1 Month Returns'!X306*'Final Portfolio'!$J$12</f>
        <v>-7.5915393584939615E-3</v>
      </c>
      <c r="AB306" s="113">
        <f>'Stocks 1 Month Returns'!Y306*'Final Portfolio'!$J$13</f>
        <v>-2.9185027513544459E-2</v>
      </c>
      <c r="AC306" s="113">
        <f t="shared" si="27"/>
        <v>-0.11055112822486318</v>
      </c>
      <c r="AD306" s="113">
        <f t="shared" si="28"/>
        <v>5.6929892266869286E-2</v>
      </c>
      <c r="AE306" s="113">
        <f t="shared" si="29"/>
        <v>0.14158491712305593</v>
      </c>
      <c r="AQ306" s="39">
        <v>273</v>
      </c>
      <c r="AR306" s="5">
        <f>IF('Optimal Portfolio MAIN'!AD292&gt;=0,0,1)</f>
        <v>1</v>
      </c>
      <c r="AS306" s="5">
        <f>IF('Optimal Portfolio MAIN'!AE292&gt;=0,0,1)</f>
        <v>1</v>
      </c>
      <c r="BE306" s="39">
        <v>273</v>
      </c>
      <c r="BF306" s="222">
        <f>IF('Optimal Portfolio MAIN'!AR292&gt;=0,0,1)</f>
        <v>0</v>
      </c>
      <c r="BG306" s="222">
        <f>IF('Optimal Portfolio MAIN'!AS292&gt;=0,0,1)</f>
        <v>0</v>
      </c>
      <c r="BH306" s="400"/>
      <c r="BI306" s="400"/>
      <c r="BM306" s="193" t="s">
        <v>57</v>
      </c>
      <c r="BN306" s="113">
        <f ca="1">-BN$283+BN$284*_xlfn.NORM.S.INV(95%)/(1-0.05)</f>
        <v>3.2428146826738002E-2</v>
      </c>
      <c r="BZ306" s="193">
        <v>302</v>
      </c>
      <c r="CA306" s="368">
        <f ca="1">NORMINV(RAND(),CE$2,CE$3)</f>
        <v>8.9818572247374467E-2</v>
      </c>
      <c r="CB306" s="166">
        <f ca="1">CA306-CA$389</f>
        <v>0.1624701888559264</v>
      </c>
      <c r="CC306" s="166">
        <f ca="1">CA306-CA$394</f>
        <v>0.19070388225320062</v>
      </c>
      <c r="CG306" s="193">
        <v>302</v>
      </c>
      <c r="CH306" s="193">
        <f ca="1">IF(CB306&gt;=0,0,1)</f>
        <v>0</v>
      </c>
      <c r="CI306" s="193">
        <f ca="1">IF(CC306&gt;=0,0,1)</f>
        <v>0</v>
      </c>
    </row>
    <row r="307" spans="1:87" ht="15.6">
      <c r="A307" s="345" t="s">
        <v>57</v>
      </c>
      <c r="B307" s="157">
        <f t="shared" ref="B307:L307" si="44">B302/B287</f>
        <v>-1.0520159195486105</v>
      </c>
      <c r="C307" s="157">
        <f t="shared" si="44"/>
        <v>-1.053471407151815</v>
      </c>
      <c r="D307" s="157">
        <f t="shared" si="44"/>
        <v>-1.0534484004282514</v>
      </c>
      <c r="E307" s="157">
        <f t="shared" si="44"/>
        <v>-1.0526978221517511</v>
      </c>
      <c r="F307" s="157">
        <f t="shared" si="44"/>
        <v>-1.0534859218581047</v>
      </c>
      <c r="G307" s="157">
        <f t="shared" si="44"/>
        <v>-1.0517146024359352</v>
      </c>
      <c r="H307" s="157">
        <f t="shared" si="44"/>
        <v>-1.055609063414767</v>
      </c>
      <c r="I307" s="157">
        <f t="shared" si="44"/>
        <v>-1.052163025483859</v>
      </c>
      <c r="J307" s="157">
        <f t="shared" si="44"/>
        <v>-1.0536103239557872</v>
      </c>
      <c r="K307" s="157">
        <f t="shared" si="44"/>
        <v>-1.053273676572289</v>
      </c>
      <c r="L307" s="157">
        <f t="shared" si="44"/>
        <v>-1.0530447681989743</v>
      </c>
      <c r="Q307" s="227">
        <v>45778</v>
      </c>
      <c r="R307" s="113">
        <f>'Stocks 1 Month Returns'!O307*'Final Portfolio'!$J$3</f>
        <v>-1.3630287425972144E-2</v>
      </c>
      <c r="S307" s="113">
        <f>'Stocks 1 Month Returns'!P307*'Final Portfolio'!$J$4</f>
        <v>-8.0075362500236641E-3</v>
      </c>
      <c r="T307" s="113">
        <f>'Stocks 1 Month Returns'!Q307*'Final Portfolio'!$J$6</f>
        <v>4.8755765183809349E-3</v>
      </c>
      <c r="U307" s="113">
        <f>'Stocks 1 Month Returns'!R307*'Final Portfolio'!$J$6</f>
        <v>-8.2863707264577875E-3</v>
      </c>
      <c r="V307" s="113">
        <f>'Stocks 1 Month Returns'!S307*'Final Portfolio'!$J$7</f>
        <v>-1.4801728883386529E-2</v>
      </c>
      <c r="W307" s="113">
        <f>'Stocks 1 Month Returns'!T307*'Final Portfolio'!$J$8</f>
        <v>-1.7255626317330752E-2</v>
      </c>
      <c r="X307" s="113">
        <f>'Stocks 1 Month Returns'!U307*'Final Portfolio'!$J$9</f>
        <v>-1.0967264459094727E-2</v>
      </c>
      <c r="Y307" s="113">
        <f>'Stocks 1 Month Returns'!V307*'Final Portfolio'!$J$10</f>
        <v>-2.0631899935582301E-2</v>
      </c>
      <c r="Z307" s="113">
        <f>'Stocks 1 Month Returns'!W307*'Final Portfolio'!$J$11</f>
        <v>3.661149392015606E-3</v>
      </c>
      <c r="AA307" s="113">
        <f>'Stocks 1 Month Returns'!X307*'Final Portfolio'!$J$12</f>
        <v>-6.225131467660819E-3</v>
      </c>
      <c r="AB307" s="113">
        <f>'Stocks 1 Month Returns'!Y307*'Final Portfolio'!$J$13</f>
        <v>-5.1716023195897742E-2</v>
      </c>
      <c r="AC307" s="113">
        <f t="shared" si="27"/>
        <v>-0.14298514275100993</v>
      </c>
      <c r="AD307" s="113">
        <f t="shared" si="28"/>
        <v>2.4495877740722538E-2</v>
      </c>
      <c r="AE307" s="113">
        <f t="shared" si="29"/>
        <v>0.10915090259690918</v>
      </c>
      <c r="AQ307" s="39">
        <v>274</v>
      </c>
      <c r="AR307" s="5">
        <f>IF('Optimal Portfolio MAIN'!AD293&gt;=0,0,1)</f>
        <v>1</v>
      </c>
      <c r="AS307" s="5">
        <f>IF('Optimal Portfolio MAIN'!AE293&gt;=0,0,1)</f>
        <v>1</v>
      </c>
      <c r="BE307" s="39">
        <v>274</v>
      </c>
      <c r="BF307" s="222">
        <f>IF('Optimal Portfolio MAIN'!AR293&gt;=0,0,1)</f>
        <v>0</v>
      </c>
      <c r="BG307" s="222">
        <f>IF('Optimal Portfolio MAIN'!AS293&gt;=0,0,1)</f>
        <v>0</v>
      </c>
      <c r="BH307" s="400"/>
      <c r="BI307" s="400"/>
      <c r="BZ307" s="193">
        <v>303</v>
      </c>
      <c r="CA307" s="368">
        <f ca="1">NORMINV(RAND(),CE$2,CE$3)</f>
        <v>-9.1357305075086773E-3</v>
      </c>
      <c r="CB307" s="166">
        <f ca="1">CA307-CA$389</f>
        <v>6.3515886101043265E-2</v>
      </c>
      <c r="CC307" s="166">
        <f ca="1">CA307-CA$394</f>
        <v>9.1749579498317482E-2</v>
      </c>
      <c r="CG307" s="193">
        <v>303</v>
      </c>
      <c r="CH307" s="193">
        <f ca="1">IF(CB307&gt;=0,0,1)</f>
        <v>0</v>
      </c>
      <c r="CI307" s="193">
        <f ca="1">IF(CC307&gt;=0,0,1)</f>
        <v>0</v>
      </c>
    </row>
    <row r="308" spans="1:87" ht="15.6">
      <c r="Q308" s="227">
        <v>45783</v>
      </c>
      <c r="R308" s="113">
        <f>'Stocks 1 Month Returns'!O308*'Final Portfolio'!$J$3</f>
        <v>-1.2441920951416163E-2</v>
      </c>
      <c r="S308" s="113">
        <f>'Stocks 1 Month Returns'!P308*'Final Portfolio'!$J$4</f>
        <v>-1.2982580819548752E-2</v>
      </c>
      <c r="T308" s="113">
        <f>'Stocks 1 Month Returns'!Q308*'Final Portfolio'!$J$6</f>
        <v>7.5517756799230182E-3</v>
      </c>
      <c r="U308" s="113">
        <f>'Stocks 1 Month Returns'!R308*'Final Portfolio'!$J$6</f>
        <v>-6.0346786598346825E-3</v>
      </c>
      <c r="V308" s="113">
        <f>'Stocks 1 Month Returns'!S308*'Final Portfolio'!$J$7</f>
        <v>-1.1848908473902268E-2</v>
      </c>
      <c r="W308" s="113">
        <f>'Stocks 1 Month Returns'!T308*'Final Portfolio'!$J$8</f>
        <v>-1.5987057124858494E-2</v>
      </c>
      <c r="X308" s="113">
        <f>'Stocks 1 Month Returns'!U308*'Final Portfolio'!$J$9</f>
        <v>-1.0263983012900262E-2</v>
      </c>
      <c r="Y308" s="113">
        <f>'Stocks 1 Month Returns'!V308*'Final Portfolio'!$J$10</f>
        <v>-1.9243722180953854E-2</v>
      </c>
      <c r="Z308" s="113">
        <f>'Stocks 1 Month Returns'!W308*'Final Portfolio'!$J$11</f>
        <v>6.4789534567289975E-3</v>
      </c>
      <c r="AA308" s="113">
        <f>'Stocks 1 Month Returns'!X308*'Final Portfolio'!$J$12</f>
        <v>-9.7906099526234198E-3</v>
      </c>
      <c r="AB308" s="113">
        <f>'Stocks 1 Month Returns'!Y308*'Final Portfolio'!$J$13</f>
        <v>-4.5743791372934495E-2</v>
      </c>
      <c r="AC308" s="113">
        <f t="shared" si="27"/>
        <v>-0.13030652341232035</v>
      </c>
      <c r="AD308" s="113">
        <f t="shared" si="28"/>
        <v>3.7174497079412117E-2</v>
      </c>
      <c r="AE308" s="113">
        <f t="shared" si="29"/>
        <v>0.12182952193559876</v>
      </c>
      <c r="AQ308" s="39">
        <v>275</v>
      </c>
      <c r="AR308" s="5">
        <f>IF('Optimal Portfolio MAIN'!AD294&gt;=0,0,1)</f>
        <v>1</v>
      </c>
      <c r="AS308" s="5">
        <f>IF('Optimal Portfolio MAIN'!AE294&gt;=0,0,1)</f>
        <v>1</v>
      </c>
      <c r="BE308" s="39">
        <v>275</v>
      </c>
      <c r="BF308" s="222">
        <f>IF('Optimal Portfolio MAIN'!AR294&gt;=0,0,1)</f>
        <v>0</v>
      </c>
      <c r="BG308" s="222">
        <f>IF('Optimal Portfolio MAIN'!AS294&gt;=0,0,1)</f>
        <v>0</v>
      </c>
      <c r="BH308" s="400"/>
      <c r="BI308" s="400"/>
      <c r="BZ308" s="193">
        <v>304</v>
      </c>
      <c r="CA308" s="368">
        <f ca="1">NORMINV(RAND(),CE$2,CE$3)</f>
        <v>-1.936237665445855E-2</v>
      </c>
      <c r="CB308" s="166">
        <f ca="1">CA308-CA$389</f>
        <v>5.3289239954093397E-2</v>
      </c>
      <c r="CC308" s="166">
        <f ca="1">CA308-CA$394</f>
        <v>8.1522933351367621E-2</v>
      </c>
      <c r="CG308" s="193">
        <v>304</v>
      </c>
      <c r="CH308" s="193">
        <f ca="1">IF(CB308&gt;=0,0,1)</f>
        <v>0</v>
      </c>
      <c r="CI308" s="193">
        <f ca="1">IF(CC308&gt;=0,0,1)</f>
        <v>0</v>
      </c>
    </row>
    <row r="309" spans="1:87" ht="15.6">
      <c r="Q309" s="227">
        <v>45784</v>
      </c>
      <c r="R309" s="113">
        <f>'Stocks 1 Month Returns'!O309*'Final Portfolio'!$J$3</f>
        <v>-1.3293862633313502E-2</v>
      </c>
      <c r="S309" s="113">
        <f>'Stocks 1 Month Returns'!P309*'Final Portfolio'!$J$4</f>
        <v>-6.7624987982956514E-3</v>
      </c>
      <c r="T309" s="113">
        <f>'Stocks 1 Month Returns'!Q309*'Final Portfolio'!$J$6</f>
        <v>8.9735847126375563E-3</v>
      </c>
      <c r="U309" s="113">
        <f>'Stocks 1 Month Returns'!R309*'Final Portfolio'!$J$6</f>
        <v>-3.7373071686625181E-4</v>
      </c>
      <c r="V309" s="113">
        <f>'Stocks 1 Month Returns'!S309*'Final Portfolio'!$J$7</f>
        <v>1.3049780545746462E-2</v>
      </c>
      <c r="W309" s="113">
        <f>'Stocks 1 Month Returns'!T309*'Final Portfolio'!$J$8</f>
        <v>-4.3763775365343151E-3</v>
      </c>
      <c r="X309" s="113">
        <f>'Stocks 1 Month Returns'!U309*'Final Portfolio'!$J$9</f>
        <v>-6.1684356245535893E-3</v>
      </c>
      <c r="Y309" s="113">
        <f>'Stocks 1 Month Returns'!V309*'Final Portfolio'!$J$10</f>
        <v>-1.5041490071978624E-2</v>
      </c>
      <c r="Z309" s="113">
        <f>'Stocks 1 Month Returns'!W309*'Final Portfolio'!$J$11</f>
        <v>1.7743118552036408E-2</v>
      </c>
      <c r="AA309" s="113">
        <f>'Stocks 1 Month Returns'!X309*'Final Portfolio'!$J$12</f>
        <v>1.413443207277949E-3</v>
      </c>
      <c r="AB309" s="113">
        <f>'Stocks 1 Month Returns'!Y309*'Final Portfolio'!$J$13</f>
        <v>-7.7677296128486617E-4</v>
      </c>
      <c r="AC309" s="113">
        <f t="shared" si="27"/>
        <v>-5.6132413251284222E-3</v>
      </c>
      <c r="AD309" s="113">
        <f t="shared" si="28"/>
        <v>0.16186777916660405</v>
      </c>
      <c r="AE309" s="113">
        <f t="shared" si="29"/>
        <v>0.2465228040227907</v>
      </c>
      <c r="AQ309" s="39">
        <v>276</v>
      </c>
      <c r="AR309" s="5">
        <f>IF('Optimal Portfolio MAIN'!AD295&gt;=0,0,1)</f>
        <v>0</v>
      </c>
      <c r="AS309" s="5">
        <f>IF('Optimal Portfolio MAIN'!AE295&gt;=0,0,1)</f>
        <v>0</v>
      </c>
      <c r="BE309" s="39">
        <v>276</v>
      </c>
      <c r="BF309" s="222">
        <f>IF('Optimal Portfolio MAIN'!AR295&gt;=0,0,1)</f>
        <v>0</v>
      </c>
      <c r="BG309" s="222">
        <f>IF('Optimal Portfolio MAIN'!AS295&gt;=0,0,1)</f>
        <v>0</v>
      </c>
      <c r="BH309" s="400"/>
      <c r="BI309" s="400"/>
      <c r="BM309" s="473" t="s">
        <v>236</v>
      </c>
      <c r="BN309" s="431"/>
      <c r="BZ309" s="193">
        <v>305</v>
      </c>
      <c r="CA309" s="368">
        <f ca="1">NORMINV(RAND(),CE$2,CE$3)</f>
        <v>-3.6945535883689491E-2</v>
      </c>
      <c r="CB309" s="166">
        <f ca="1">CA309-CA$389</f>
        <v>3.5706080724862456E-2</v>
      </c>
      <c r="CC309" s="166">
        <f ca="1">CA309-CA$394</f>
        <v>6.3939774122136667E-2</v>
      </c>
      <c r="CG309" s="193">
        <v>305</v>
      </c>
      <c r="CH309" s="193">
        <f ca="1">IF(CB309&gt;=0,0,1)</f>
        <v>0</v>
      </c>
      <c r="CI309" s="193">
        <f ca="1">IF(CC309&gt;=0,0,1)</f>
        <v>0</v>
      </c>
    </row>
    <row r="310" spans="1:87" ht="15.6">
      <c r="Q310" s="227">
        <v>45785</v>
      </c>
      <c r="R310" s="113">
        <f>'Stocks 1 Month Returns'!O310*'Final Portfolio'!$J$3</f>
        <v>1.3780665587643571E-3</v>
      </c>
      <c r="S310" s="113">
        <f>'Stocks 1 Month Returns'!P310*'Final Portfolio'!$J$4</f>
        <v>4.1449216760284678E-4</v>
      </c>
      <c r="T310" s="113">
        <f>'Stocks 1 Month Returns'!Q310*'Final Portfolio'!$J$6</f>
        <v>1.3348728997805105E-2</v>
      </c>
      <c r="U310" s="113">
        <f>'Stocks 1 Month Returns'!R310*'Final Portfolio'!$J$6</f>
        <v>3.9280524080833957E-3</v>
      </c>
      <c r="V310" s="113">
        <f>'Stocks 1 Month Returns'!S310*'Final Portfolio'!$J$7</f>
        <v>2.6773063064619993E-2</v>
      </c>
      <c r="W310" s="113">
        <f>'Stocks 1 Month Returns'!T310*'Final Portfolio'!$J$8</f>
        <v>-2.804372300120317E-5</v>
      </c>
      <c r="X310" s="113">
        <f>'Stocks 1 Month Returns'!U310*'Final Portfolio'!$J$9</f>
        <v>3.2425678243758679E-3</v>
      </c>
      <c r="Y310" s="113">
        <f>'Stocks 1 Month Returns'!V310*'Final Portfolio'!$J$10</f>
        <v>-7.5122405814550992E-3</v>
      </c>
      <c r="Z310" s="113">
        <f>'Stocks 1 Month Returns'!W310*'Final Portfolio'!$J$11</f>
        <v>3.4489515331738406E-2</v>
      </c>
      <c r="AA310" s="113">
        <f>'Stocks 1 Month Returns'!X310*'Final Portfolio'!$J$12</f>
        <v>8.4033370098311883E-3</v>
      </c>
      <c r="AB310" s="113">
        <f>'Stocks 1 Month Returns'!Y310*'Final Portfolio'!$J$13</f>
        <v>6.9661967669786495E-2</v>
      </c>
      <c r="AC310" s="113">
        <f t="shared" si="27"/>
        <v>0.15409950672815137</v>
      </c>
      <c r="AD310" s="113">
        <f t="shared" si="28"/>
        <v>0.32158052721988384</v>
      </c>
      <c r="AE310" s="113">
        <f t="shared" si="29"/>
        <v>0.40623555207607048</v>
      </c>
      <c r="AQ310" s="39">
        <v>277</v>
      </c>
      <c r="AR310" s="5">
        <f>IF('Optimal Portfolio MAIN'!AD296&gt;=0,0,1)</f>
        <v>0</v>
      </c>
      <c r="AS310" s="5">
        <f>IF('Optimal Portfolio MAIN'!AE296&gt;=0,0,1)</f>
        <v>0</v>
      </c>
      <c r="BE310" s="39">
        <v>277</v>
      </c>
      <c r="BF310" s="222">
        <f>IF('Optimal Portfolio MAIN'!AR296&gt;=0,0,1)</f>
        <v>0</v>
      </c>
      <c r="BG310" s="222">
        <f>IF('Optimal Portfolio MAIN'!AS296&gt;=0,0,1)</f>
        <v>0</v>
      </c>
      <c r="BH310" s="400"/>
      <c r="BI310" s="400"/>
      <c r="BM310" s="193" t="s">
        <v>56</v>
      </c>
      <c r="BN310" s="133">
        <f ca="1">BN305/BN289</f>
        <v>-1.1071835580342901</v>
      </c>
      <c r="BZ310" s="193">
        <v>306</v>
      </c>
      <c r="CA310" s="368">
        <f ca="1">NORMINV(RAND(),CE$2,CE$3)</f>
        <v>4.182738854619765E-2</v>
      </c>
      <c r="CB310" s="166">
        <f ca="1">CA310-CA$389</f>
        <v>0.1144790051547496</v>
      </c>
      <c r="CC310" s="166">
        <f ca="1">CA310-CA$394</f>
        <v>0.14271269855202381</v>
      </c>
      <c r="CG310" s="193">
        <v>306</v>
      </c>
      <c r="CH310" s="193">
        <f ca="1">IF(CB310&gt;=0,0,1)</f>
        <v>0</v>
      </c>
      <c r="CI310" s="193">
        <f ca="1">IF(CC310&gt;=0,0,1)</f>
        <v>0</v>
      </c>
    </row>
    <row r="311" spans="1:87" ht="15.6">
      <c r="Q311" s="227">
        <v>45790</v>
      </c>
      <c r="R311" s="113">
        <f>'Stocks 1 Month Returns'!O311*'Final Portfolio'!$J$3</f>
        <v>1.6781662497967042E-2</v>
      </c>
      <c r="S311" s="113">
        <f>'Stocks 1 Month Returns'!P311*'Final Portfolio'!$J$4</f>
        <v>1.4309793374085203E-2</v>
      </c>
      <c r="T311" s="113">
        <f>'Stocks 1 Month Returns'!Q311*'Final Portfolio'!$J$6</f>
        <v>1.5107626870296152E-2</v>
      </c>
      <c r="U311" s="113">
        <f>'Stocks 1 Month Returns'!R311*'Final Portfolio'!$J$6</f>
        <v>7.2049752115895599E-3</v>
      </c>
      <c r="V311" s="113">
        <f>'Stocks 1 Month Returns'!S311*'Final Portfolio'!$J$7</f>
        <v>3.6285955481264336E-2</v>
      </c>
      <c r="W311" s="113">
        <f>'Stocks 1 Month Returns'!T311*'Final Portfolio'!$J$8</f>
        <v>9.523813873588494E-3</v>
      </c>
      <c r="X311" s="113">
        <f>'Stocks 1 Month Returns'!U311*'Final Portfolio'!$J$9</f>
        <v>1.377573521871076E-2</v>
      </c>
      <c r="Y311" s="113">
        <f>'Stocks 1 Month Returns'!V311*'Final Portfolio'!$J$10</f>
        <v>-2.1918686301034408E-3</v>
      </c>
      <c r="Z311" s="113">
        <f>'Stocks 1 Month Returns'!W311*'Final Portfolio'!$J$11</f>
        <v>3.6960519367870683E-2</v>
      </c>
      <c r="AA311" s="113">
        <f>'Stocks 1 Month Returns'!X311*'Final Portfolio'!$J$12</f>
        <v>1.7860869540225963E-2</v>
      </c>
      <c r="AB311" s="113">
        <f>'Stocks 1 Month Returns'!Y311*'Final Portfolio'!$J$13</f>
        <v>0.10872377029609948</v>
      </c>
      <c r="AC311" s="113">
        <f t="shared" si="27"/>
        <v>0.27434285310159423</v>
      </c>
      <c r="AD311" s="113">
        <f t="shared" si="28"/>
        <v>0.4418238735933267</v>
      </c>
      <c r="AE311" s="113">
        <f t="shared" si="29"/>
        <v>0.52647889844951334</v>
      </c>
      <c r="AQ311" s="39">
        <v>278</v>
      </c>
      <c r="AR311" s="5">
        <f>IF('Optimal Portfolio MAIN'!AD297&gt;=0,0,1)</f>
        <v>0</v>
      </c>
      <c r="AS311" s="5">
        <f>IF('Optimal Portfolio MAIN'!AE297&gt;=0,0,1)</f>
        <v>0</v>
      </c>
      <c r="BE311" s="39">
        <v>278</v>
      </c>
      <c r="BF311" s="222">
        <f>IF('Optimal Portfolio MAIN'!AR297&gt;=0,0,1)</f>
        <v>0</v>
      </c>
      <c r="BG311" s="222">
        <f>IF('Optimal Portfolio MAIN'!AS297&gt;=0,0,1)</f>
        <v>0</v>
      </c>
      <c r="BH311" s="400"/>
      <c r="BI311" s="400"/>
      <c r="BM311" s="193" t="s">
        <v>57</v>
      </c>
      <c r="BN311" s="133">
        <f ca="1">BN306/BN290</f>
        <v>-1.0511706677881023</v>
      </c>
      <c r="BZ311" s="193">
        <v>307</v>
      </c>
      <c r="CA311" s="368">
        <f ca="1">NORMINV(RAND(),CE$2,CE$3)</f>
        <v>-1.762906922908182E-2</v>
      </c>
      <c r="CB311" s="166">
        <f ca="1">CA311-CA$389</f>
        <v>5.5022547379470127E-2</v>
      </c>
      <c r="CC311" s="166">
        <f ca="1">CA311-CA$394</f>
        <v>8.3256240776744345E-2</v>
      </c>
      <c r="CG311" s="193">
        <v>307</v>
      </c>
      <c r="CH311" s="193">
        <f ca="1">IF(CB311&gt;=0,0,1)</f>
        <v>0</v>
      </c>
      <c r="CI311" s="193">
        <f ca="1">IF(CC311&gt;=0,0,1)</f>
        <v>0</v>
      </c>
    </row>
    <row r="312" spans="1:87" ht="15.6">
      <c r="Q312" s="227">
        <v>45791</v>
      </c>
      <c r="R312" s="113">
        <f>'Stocks 1 Month Returns'!O312*'Final Portfolio'!$J$3</f>
        <v>-5.7936758384111277E-3</v>
      </c>
      <c r="S312" s="113">
        <f>'Stocks 1 Month Returns'!P312*'Final Portfolio'!$J$4</f>
        <v>5.7536546958510517E-4</v>
      </c>
      <c r="T312" s="113">
        <f>'Stocks 1 Month Returns'!Q312*'Final Portfolio'!$J$6</f>
        <v>7.4586093278094442E-3</v>
      </c>
      <c r="U312" s="113">
        <f>'Stocks 1 Month Returns'!R312*'Final Portfolio'!$J$6</f>
        <v>-5.0110236362465698E-4</v>
      </c>
      <c r="V312" s="113">
        <f>'Stocks 1 Month Returns'!S312*'Final Portfolio'!$J$7</f>
        <v>2.1334079520076984E-2</v>
      </c>
      <c r="W312" s="113">
        <f>'Stocks 1 Month Returns'!T312*'Final Portfolio'!$J$8</f>
        <v>2.439811762100952E-4</v>
      </c>
      <c r="X312" s="113">
        <f>'Stocks 1 Month Returns'!U312*'Final Portfolio'!$J$9</f>
        <v>4.4002417445568208E-3</v>
      </c>
      <c r="Y312" s="113">
        <f>'Stocks 1 Month Returns'!V312*'Final Portfolio'!$J$10</f>
        <v>-7.7075221327595686E-3</v>
      </c>
      <c r="Z312" s="113">
        <f>'Stocks 1 Month Returns'!W312*'Final Portfolio'!$J$11</f>
        <v>1.9978115535905051E-2</v>
      </c>
      <c r="AA312" s="113">
        <f>'Stocks 1 Month Returns'!X312*'Final Portfolio'!$J$12</f>
        <v>4.0643221081507154E-3</v>
      </c>
      <c r="AB312" s="113">
        <f>'Stocks 1 Month Returns'!Y312*'Final Portfolio'!$J$13</f>
        <v>1.7750474110420411E-2</v>
      </c>
      <c r="AC312" s="113">
        <f t="shared" si="27"/>
        <v>6.1802888657919268E-2</v>
      </c>
      <c r="AD312" s="113">
        <f t="shared" si="28"/>
        <v>0.22928390914965174</v>
      </c>
      <c r="AE312" s="113">
        <f t="shared" si="29"/>
        <v>0.31393893400583839</v>
      </c>
      <c r="AQ312" s="39">
        <v>279</v>
      </c>
      <c r="AR312" s="5">
        <f>IF('Optimal Portfolio MAIN'!AD298&gt;=0,0,1)</f>
        <v>1</v>
      </c>
      <c r="AS312" s="5">
        <f>IF('Optimal Portfolio MAIN'!AE298&gt;=0,0,1)</f>
        <v>0</v>
      </c>
      <c r="BE312" s="39">
        <v>279</v>
      </c>
      <c r="BF312" s="222">
        <f>IF('Optimal Portfolio MAIN'!AR298&gt;=0,0,1)</f>
        <v>0</v>
      </c>
      <c r="BG312" s="222">
        <f>IF('Optimal Portfolio MAIN'!AS298&gt;=0,0,1)</f>
        <v>0</v>
      </c>
      <c r="BH312" s="400"/>
      <c r="BI312" s="400"/>
      <c r="BZ312" s="193">
        <v>308</v>
      </c>
      <c r="CA312" s="368">
        <f ca="1">NORMINV(RAND(),CE$2,CE$3)</f>
        <v>-3.7417948595006405E-2</v>
      </c>
      <c r="CB312" s="166">
        <f ca="1">CA312-CA$389</f>
        <v>3.5233668013545542E-2</v>
      </c>
      <c r="CC312" s="166">
        <f ca="1">CA312-CA$394</f>
        <v>6.3467361410819767E-2</v>
      </c>
      <c r="CG312" s="193">
        <v>308</v>
      </c>
      <c r="CH312" s="193">
        <f ca="1">IF(CB312&gt;=0,0,1)</f>
        <v>0</v>
      </c>
      <c r="CI312" s="193">
        <f ca="1">IF(CC312&gt;=0,0,1)</f>
        <v>0</v>
      </c>
    </row>
    <row r="313" spans="1:87" ht="15.6">
      <c r="Q313" s="227">
        <v>45792</v>
      </c>
      <c r="R313" s="113">
        <f>'Stocks 1 Month Returns'!O313*'Final Portfolio'!$J$3</f>
        <v>1.0111399414242106E-3</v>
      </c>
      <c r="S313" s="113">
        <f>'Stocks 1 Month Returns'!P313*'Final Portfolio'!$J$4</f>
        <v>3.1270864508978623E-3</v>
      </c>
      <c r="T313" s="113">
        <f>'Stocks 1 Month Returns'!Q313*'Final Portfolio'!$J$6</f>
        <v>8.5783181916876221E-3</v>
      </c>
      <c r="U313" s="113">
        <f>'Stocks 1 Month Returns'!R313*'Final Portfolio'!$J$6</f>
        <v>4.650473578068688E-3</v>
      </c>
      <c r="V313" s="113">
        <f>'Stocks 1 Month Returns'!S313*'Final Portfolio'!$J$7</f>
        <v>2.9499566147619578E-2</v>
      </c>
      <c r="W313" s="113">
        <f>'Stocks 1 Month Returns'!T313*'Final Portfolio'!$J$8</f>
        <v>4.3391807611259606E-3</v>
      </c>
      <c r="X313" s="113">
        <f>'Stocks 1 Month Returns'!U313*'Final Portfolio'!$J$9</f>
        <v>8.1596193608044036E-3</v>
      </c>
      <c r="Y313" s="113">
        <f>'Stocks 1 Month Returns'!V313*'Final Portfolio'!$J$10</f>
        <v>-1.6118044504471185E-3</v>
      </c>
      <c r="Z313" s="113">
        <f>'Stocks 1 Month Returns'!W313*'Final Portfolio'!$J$11</f>
        <v>2.3573409744959851E-2</v>
      </c>
      <c r="AA313" s="113">
        <f>'Stocks 1 Month Returns'!X313*'Final Portfolio'!$J$12</f>
        <v>6.0483033562438223E-3</v>
      </c>
      <c r="AB313" s="113">
        <f>'Stocks 1 Month Returns'!Y313*'Final Portfolio'!$J$13</f>
        <v>4.6610098787613241E-2</v>
      </c>
      <c r="AC313" s="113">
        <f t="shared" si="27"/>
        <v>0.13398539186999811</v>
      </c>
      <c r="AD313" s="113">
        <f t="shared" si="28"/>
        <v>0.30146641236173055</v>
      </c>
      <c r="AE313" s="113">
        <f t="shared" si="29"/>
        <v>0.38612143721791725</v>
      </c>
      <c r="AQ313" s="39">
        <v>280</v>
      </c>
      <c r="AR313" s="5">
        <f>IF('Optimal Portfolio MAIN'!AD299&gt;=0,0,1)</f>
        <v>1</v>
      </c>
      <c r="AS313" s="5">
        <f>IF('Optimal Portfolio MAIN'!AE299&gt;=0,0,1)</f>
        <v>0</v>
      </c>
      <c r="BE313" s="39">
        <v>280</v>
      </c>
      <c r="BF313" s="222">
        <f>IF('Optimal Portfolio MAIN'!AR299&gt;=0,0,1)</f>
        <v>0</v>
      </c>
      <c r="BG313" s="222">
        <f>IF('Optimal Portfolio MAIN'!AS299&gt;=0,0,1)</f>
        <v>0</v>
      </c>
      <c r="BH313" s="400"/>
      <c r="BI313" s="400"/>
      <c r="BZ313" s="193">
        <v>309</v>
      </c>
      <c r="CA313" s="368">
        <f ca="1">NORMINV(RAND(),CE$2,CE$3)</f>
        <v>-7.6068186138435259E-2</v>
      </c>
      <c r="CB313" s="166">
        <f ca="1">CA313-CA$389</f>
        <v>-3.4165695298833121E-3</v>
      </c>
      <c r="CC313" s="166">
        <f ca="1">CA313-CA$394</f>
        <v>2.4817123867390906E-2</v>
      </c>
      <c r="CG313" s="193">
        <v>309</v>
      </c>
      <c r="CH313" s="193">
        <f ca="1">IF(CB313&gt;=0,0,1)</f>
        <v>1</v>
      </c>
      <c r="CI313" s="193">
        <f ca="1">IF(CC313&gt;=0,0,1)</f>
        <v>0</v>
      </c>
    </row>
    <row r="314" spans="1:87" ht="15.6">
      <c r="Q314" s="227">
        <v>45793</v>
      </c>
      <c r="R314" s="113">
        <f>'Stocks 1 Month Returns'!O314*'Final Portfolio'!$J$3</f>
        <v>3.6571249495325198E-3</v>
      </c>
      <c r="S314" s="113">
        <f>'Stocks 1 Month Returns'!P314*'Final Portfolio'!$J$4</f>
        <v>6.4702666711124123E-4</v>
      </c>
      <c r="T314" s="113">
        <f>'Stocks 1 Month Returns'!Q314*'Final Portfolio'!$J$6</f>
        <v>8.3805649207922359E-3</v>
      </c>
      <c r="U314" s="113">
        <f>'Stocks 1 Month Returns'!R314*'Final Portfolio'!$J$6</f>
        <v>3.8667020037530088E-3</v>
      </c>
      <c r="V314" s="113">
        <f>'Stocks 1 Month Returns'!S314*'Final Portfolio'!$J$7</f>
        <v>3.4083275390984574E-2</v>
      </c>
      <c r="W314" s="113">
        <f>'Stocks 1 Month Returns'!T314*'Final Portfolio'!$J$8</f>
        <v>4.3534059118750306E-3</v>
      </c>
      <c r="X314" s="113">
        <f>'Stocks 1 Month Returns'!U314*'Final Portfolio'!$J$9</f>
        <v>1.0874742130081482E-2</v>
      </c>
      <c r="Y314" s="113">
        <f>'Stocks 1 Month Returns'!V314*'Final Portfolio'!$J$10</f>
        <v>-9.2236446347150776E-4</v>
      </c>
      <c r="Z314" s="113">
        <f>'Stocks 1 Month Returns'!W314*'Final Portfolio'!$J$11</f>
        <v>2.3970569216225847E-2</v>
      </c>
      <c r="AA314" s="113">
        <f>'Stocks 1 Month Returns'!X314*'Final Portfolio'!$J$12</f>
        <v>5.5622756909166271E-3</v>
      </c>
      <c r="AB314" s="113">
        <f>'Stocks 1 Month Returns'!Y314*'Final Portfolio'!$J$13</f>
        <v>4.9491930337040468E-2</v>
      </c>
      <c r="AC314" s="113">
        <f t="shared" si="27"/>
        <v>0.14396525275484151</v>
      </c>
      <c r="AD314" s="113">
        <f t="shared" si="28"/>
        <v>0.31144627324657398</v>
      </c>
      <c r="AE314" s="113">
        <f t="shared" si="29"/>
        <v>0.39610129810276062</v>
      </c>
      <c r="AQ314" s="39">
        <v>281</v>
      </c>
      <c r="AR314" s="5">
        <f>IF('Optimal Portfolio MAIN'!AD300&gt;=0,0,1)</f>
        <v>0</v>
      </c>
      <c r="AS314" s="5">
        <f>IF('Optimal Portfolio MAIN'!AE300&gt;=0,0,1)</f>
        <v>0</v>
      </c>
      <c r="BE314" s="39">
        <v>281</v>
      </c>
      <c r="BF314" s="222">
        <f>IF('Optimal Portfolio MAIN'!AR300&gt;=0,0,1)</f>
        <v>0</v>
      </c>
      <c r="BG314" s="222">
        <f>IF('Optimal Portfolio MAIN'!AS300&gt;=0,0,1)</f>
        <v>0</v>
      </c>
      <c r="BH314" s="400"/>
      <c r="BI314" s="400"/>
      <c r="BZ314" s="193">
        <v>310</v>
      </c>
      <c r="CA314" s="368">
        <f ca="1">NORMINV(RAND(),CE$2,CE$3)</f>
        <v>2.9167689556915941E-2</v>
      </c>
      <c r="CB314" s="166">
        <f ca="1">CA314-CA$389</f>
        <v>0.10181930616546789</v>
      </c>
      <c r="CC314" s="166">
        <f ca="1">CA314-CA$394</f>
        <v>0.13005299956274211</v>
      </c>
      <c r="CG314" s="193">
        <v>310</v>
      </c>
      <c r="CH314" s="193">
        <f ca="1">IF(CB314&gt;=0,0,1)</f>
        <v>0</v>
      </c>
      <c r="CI314" s="193">
        <f ca="1">IF(CC314&gt;=0,0,1)</f>
        <v>0</v>
      </c>
    </row>
    <row r="315" spans="1:87" ht="15.6">
      <c r="Q315" s="227">
        <v>45797</v>
      </c>
      <c r="R315" s="113">
        <f>'Stocks 1 Month Returns'!O315*'Final Portfolio'!$J$3</f>
        <v>4.1068450801191592E-3</v>
      </c>
      <c r="S315" s="113">
        <f>'Stocks 1 Month Returns'!P315*'Final Portfolio'!$J$4</f>
        <v>-5.1730095116009236E-4</v>
      </c>
      <c r="T315" s="113">
        <f>'Stocks 1 Month Returns'!Q315*'Final Portfolio'!$J$6</f>
        <v>1.2322068322975532E-2</v>
      </c>
      <c r="U315" s="113">
        <f>'Stocks 1 Month Returns'!R315*'Final Portfolio'!$J$6</f>
        <v>6.1772244846485689E-3</v>
      </c>
      <c r="V315" s="113">
        <f>'Stocks 1 Month Returns'!S315*'Final Portfolio'!$J$7</f>
        <v>3.6938833074137888E-2</v>
      </c>
      <c r="W315" s="113">
        <f>'Stocks 1 Month Returns'!T315*'Final Portfolio'!$J$8</f>
        <v>3.618087531047465E-3</v>
      </c>
      <c r="X315" s="113">
        <f>'Stocks 1 Month Returns'!U315*'Final Portfolio'!$J$9</f>
        <v>1.1429713581471592E-2</v>
      </c>
      <c r="Y315" s="113">
        <f>'Stocks 1 Month Returns'!V315*'Final Portfolio'!$J$10</f>
        <v>-7.8476444020705524E-4</v>
      </c>
      <c r="Z315" s="113">
        <f>'Stocks 1 Month Returns'!W315*'Final Portfolio'!$J$11</f>
        <v>2.9735796374079127E-2</v>
      </c>
      <c r="AA315" s="113">
        <f>'Stocks 1 Month Returns'!X315*'Final Portfolio'!$J$12</f>
        <v>1.1440069172222449E-2</v>
      </c>
      <c r="AB315" s="113">
        <f>'Stocks 1 Month Returns'!Y315*'Final Portfolio'!$J$13</f>
        <v>6.9472789498435272E-2</v>
      </c>
      <c r="AC315" s="113">
        <f t="shared" si="27"/>
        <v>0.1839393617277699</v>
      </c>
      <c r="AD315" s="113">
        <f t="shared" si="28"/>
        <v>0.35142038221950234</v>
      </c>
      <c r="AE315" s="113">
        <f t="shared" si="29"/>
        <v>0.43607540707568904</v>
      </c>
      <c r="AQ315" s="39">
        <v>282</v>
      </c>
      <c r="AR315" s="5">
        <f>IF('Optimal Portfolio MAIN'!AD301&gt;=0,0,1)</f>
        <v>1</v>
      </c>
      <c r="AS315" s="5">
        <f>IF('Optimal Portfolio MAIN'!AE301&gt;=0,0,1)</f>
        <v>0</v>
      </c>
      <c r="BE315" s="39">
        <v>282</v>
      </c>
      <c r="BF315" s="222">
        <f>IF('Optimal Portfolio MAIN'!AR301&gt;=0,0,1)</f>
        <v>0</v>
      </c>
      <c r="BG315" s="222">
        <f>IF('Optimal Portfolio MAIN'!AS301&gt;=0,0,1)</f>
        <v>0</v>
      </c>
      <c r="BH315" s="400"/>
      <c r="BI315" s="400"/>
      <c r="BZ315" s="193">
        <v>311</v>
      </c>
      <c r="CA315" s="368">
        <f ca="1">NORMINV(RAND(),CE$2,CE$3)</f>
        <v>4.4893708264432203E-2</v>
      </c>
      <c r="CB315" s="166">
        <f ca="1">CA315-CA$389</f>
        <v>0.11754532487298415</v>
      </c>
      <c r="CC315" s="166">
        <f ca="1">CA315-CA$394</f>
        <v>0.14577901827025835</v>
      </c>
      <c r="CG315" s="193">
        <v>311</v>
      </c>
      <c r="CH315" s="193">
        <f ca="1">IF(CB315&gt;=0,0,1)</f>
        <v>0</v>
      </c>
      <c r="CI315" s="193">
        <f ca="1">IF(CC315&gt;=0,0,1)</f>
        <v>0</v>
      </c>
    </row>
    <row r="316" spans="1:87" ht="15.6">
      <c r="Q316" s="227">
        <v>45798</v>
      </c>
      <c r="R316" s="113">
        <f>'Stocks 1 Month Returns'!O316*'Final Portfolio'!$J$3</f>
        <v>4.9870890963599427E-3</v>
      </c>
      <c r="S316" s="113">
        <f>'Stocks 1 Month Returns'!P316*'Final Portfolio'!$J$4</f>
        <v>1.3558328518310646E-3</v>
      </c>
      <c r="T316" s="113">
        <f>'Stocks 1 Month Returns'!Q316*'Final Portfolio'!$J$6</f>
        <v>1.5069901682686595E-2</v>
      </c>
      <c r="U316" s="113">
        <f>'Stocks 1 Month Returns'!R316*'Final Portfolio'!$J$6</f>
        <v>8.4787520042145029E-3</v>
      </c>
      <c r="V316" s="113">
        <f>'Stocks 1 Month Returns'!S316*'Final Portfolio'!$J$7</f>
        <v>3.9289539675292279E-2</v>
      </c>
      <c r="W316" s="113">
        <f>'Stocks 1 Month Returns'!T316*'Final Portfolio'!$J$8</f>
        <v>3.9301502928063897E-3</v>
      </c>
      <c r="X316" s="113">
        <f>'Stocks 1 Month Returns'!U316*'Final Portfolio'!$J$9</f>
        <v>1.0731523734362048E-2</v>
      </c>
      <c r="Y316" s="113">
        <f>'Stocks 1 Month Returns'!V316*'Final Portfolio'!$J$10</f>
        <v>-2.0494799067586867E-3</v>
      </c>
      <c r="Z316" s="113">
        <f>'Stocks 1 Month Returns'!W316*'Final Portfolio'!$J$11</f>
        <v>2.6726862094719219E-2</v>
      </c>
      <c r="AA316" s="113">
        <f>'Stocks 1 Month Returns'!X316*'Final Portfolio'!$J$12</f>
        <v>1.3831320297051204E-2</v>
      </c>
      <c r="AB316" s="113">
        <f>'Stocks 1 Month Returns'!Y316*'Final Portfolio'!$J$13</f>
        <v>8.1011049938035873E-2</v>
      </c>
      <c r="AC316" s="113">
        <f t="shared" si="27"/>
        <v>0.20336254176060042</v>
      </c>
      <c r="AD316" s="113">
        <f t="shared" si="28"/>
        <v>0.37084356225233289</v>
      </c>
      <c r="AE316" s="113">
        <f t="shared" si="29"/>
        <v>0.45549858710851954</v>
      </c>
      <c r="AQ316" s="39">
        <v>283</v>
      </c>
      <c r="AR316" s="5">
        <f>IF('Optimal Portfolio MAIN'!AD302&gt;=0,0,1)</f>
        <v>1</v>
      </c>
      <c r="AS316" s="5">
        <f>IF('Optimal Portfolio MAIN'!AE302&gt;=0,0,1)</f>
        <v>0</v>
      </c>
      <c r="BE316" s="39">
        <v>283</v>
      </c>
      <c r="BF316" s="222">
        <f>IF('Optimal Portfolio MAIN'!AR302&gt;=0,0,1)</f>
        <v>0</v>
      </c>
      <c r="BG316" s="222">
        <f>IF('Optimal Portfolio MAIN'!AS302&gt;=0,0,1)</f>
        <v>0</v>
      </c>
      <c r="BH316" s="400"/>
      <c r="BI316" s="400"/>
      <c r="BZ316" s="193">
        <v>312</v>
      </c>
      <c r="CA316" s="368">
        <f ca="1">NORMINV(RAND(),CE$2,CE$3)</f>
        <v>-1.3125445631670367E-2</v>
      </c>
      <c r="CB316" s="166">
        <f ca="1">CA316-CA$389</f>
        <v>5.9526170976881579E-2</v>
      </c>
      <c r="CC316" s="166">
        <f ca="1">CA316-CA$394</f>
        <v>8.7759864374155797E-2</v>
      </c>
      <c r="CG316" s="193">
        <v>312</v>
      </c>
      <c r="CH316" s="193">
        <f ca="1">IF(CB316&gt;=0,0,1)</f>
        <v>0</v>
      </c>
      <c r="CI316" s="193">
        <f ca="1">IF(CC316&gt;=0,0,1)</f>
        <v>0</v>
      </c>
    </row>
    <row r="317" spans="1:87" ht="15.6">
      <c r="Q317" s="227">
        <v>45799</v>
      </c>
      <c r="R317" s="113">
        <f>'Stocks 1 Month Returns'!O317*'Final Portfolio'!$J$3</f>
        <v>4.8298541169870873E-3</v>
      </c>
      <c r="S317" s="113">
        <f>'Stocks 1 Month Returns'!P317*'Final Portfolio'!$J$4</f>
        <v>-1.1582002140680169E-3</v>
      </c>
      <c r="T317" s="113">
        <f>'Stocks 1 Month Returns'!Q317*'Final Portfolio'!$J$6</f>
        <v>1.5543994595134052E-2</v>
      </c>
      <c r="U317" s="113">
        <f>'Stocks 1 Month Returns'!R317*'Final Portfolio'!$J$6</f>
        <v>7.7821391023845977E-3</v>
      </c>
      <c r="V317" s="113">
        <f>'Stocks 1 Month Returns'!S317*'Final Portfolio'!$J$7</f>
        <v>3.4494496615163649E-2</v>
      </c>
      <c r="W317" s="113">
        <f>'Stocks 1 Month Returns'!T317*'Final Portfolio'!$J$8</f>
        <v>1.8047865301105137E-3</v>
      </c>
      <c r="X317" s="113">
        <f>'Stocks 1 Month Returns'!U317*'Final Portfolio'!$J$9</f>
        <v>8.1247645443226352E-3</v>
      </c>
      <c r="Y317" s="113">
        <f>'Stocks 1 Month Returns'!V317*'Final Portfolio'!$J$10</f>
        <v>-4.7170528868635047E-3</v>
      </c>
      <c r="Z317" s="113">
        <f>'Stocks 1 Month Returns'!W317*'Final Portfolio'!$J$11</f>
        <v>2.13246983581451E-2</v>
      </c>
      <c r="AA317" s="113">
        <f>'Stocks 1 Month Returns'!X317*'Final Portfolio'!$J$12</f>
        <v>1.4985728291931963E-2</v>
      </c>
      <c r="AB317" s="113">
        <f>'Stocks 1 Month Returns'!Y317*'Final Portfolio'!$J$13</f>
        <v>6.7898845627585303E-2</v>
      </c>
      <c r="AC317" s="113">
        <f t="shared" si="27"/>
        <v>0.17091405468083337</v>
      </c>
      <c r="AD317" s="113">
        <f t="shared" si="28"/>
        <v>0.33839507517256584</v>
      </c>
      <c r="AE317" s="113">
        <f t="shared" si="29"/>
        <v>0.42305010002875248</v>
      </c>
      <c r="AQ317" s="39">
        <v>284</v>
      </c>
      <c r="AR317" s="5">
        <f>IF('Optimal Portfolio MAIN'!AD303&gt;=0,0,1)</f>
        <v>1</v>
      </c>
      <c r="AS317" s="5">
        <f>IF('Optimal Portfolio MAIN'!AE303&gt;=0,0,1)</f>
        <v>0</v>
      </c>
      <c r="BE317" s="39">
        <v>284</v>
      </c>
      <c r="BF317" s="222">
        <f>IF('Optimal Portfolio MAIN'!AR303&gt;=0,0,1)</f>
        <v>0</v>
      </c>
      <c r="BG317" s="222">
        <f>IF('Optimal Portfolio MAIN'!AS303&gt;=0,0,1)</f>
        <v>0</v>
      </c>
      <c r="BH317" s="400"/>
      <c r="BI317" s="400"/>
      <c r="BZ317" s="193">
        <v>313</v>
      </c>
      <c r="CA317" s="368">
        <f ca="1">NORMINV(RAND(),CE$2,CE$3)</f>
        <v>8.7789284763777786E-2</v>
      </c>
      <c r="CB317" s="166">
        <f ca="1">CA317-CA$389</f>
        <v>0.16044090137232975</v>
      </c>
      <c r="CC317" s="166">
        <f ca="1">CA317-CA$394</f>
        <v>0.18867459476960396</v>
      </c>
      <c r="CG317" s="193">
        <v>313</v>
      </c>
      <c r="CH317" s="193">
        <f ca="1">IF(CB317&gt;=0,0,1)</f>
        <v>0</v>
      </c>
      <c r="CI317" s="193">
        <f ca="1">IF(CC317&gt;=0,0,1)</f>
        <v>0</v>
      </c>
    </row>
    <row r="318" spans="1:87" ht="15.6">
      <c r="Q318" s="227">
        <v>45800</v>
      </c>
      <c r="R318" s="113">
        <f>'Stocks 1 Month Returns'!O318*'Final Portfolio'!$J$3</f>
        <v>1.4647575183537988E-3</v>
      </c>
      <c r="S318" s="113">
        <f>'Stocks 1 Month Returns'!P318*'Final Portfolio'!$J$4</f>
        <v>-3.1297433847311974E-3</v>
      </c>
      <c r="T318" s="113">
        <f>'Stocks 1 Month Returns'!Q318*'Final Portfolio'!$J$6</f>
        <v>1.6935151088838082E-2</v>
      </c>
      <c r="U318" s="113">
        <f>'Stocks 1 Month Returns'!R318*'Final Portfolio'!$J$6</f>
        <v>1.0566556664040742E-2</v>
      </c>
      <c r="V318" s="113">
        <f>'Stocks 1 Month Returns'!S318*'Final Portfolio'!$J$7</f>
        <v>3.3581639908011461E-2</v>
      </c>
      <c r="W318" s="113">
        <f>'Stocks 1 Month Returns'!T318*'Final Portfolio'!$J$8</f>
        <v>3.5307516582140821E-3</v>
      </c>
      <c r="X318" s="113">
        <f>'Stocks 1 Month Returns'!U318*'Final Portfolio'!$J$9</f>
        <v>7.7394969706260849E-3</v>
      </c>
      <c r="Y318" s="113">
        <f>'Stocks 1 Month Returns'!V318*'Final Portfolio'!$J$10</f>
        <v>-1.6330256900602557E-3</v>
      </c>
      <c r="Z318" s="113">
        <f>'Stocks 1 Month Returns'!W318*'Final Portfolio'!$J$11</f>
        <v>2.2935120525626809E-2</v>
      </c>
      <c r="AA318" s="113">
        <f>'Stocks 1 Month Returns'!X318*'Final Portfolio'!$J$12</f>
        <v>1.6045549030118029E-2</v>
      </c>
      <c r="AB318" s="113">
        <f>'Stocks 1 Month Returns'!Y318*'Final Portfolio'!$J$13</f>
        <v>8.3491424195714092E-2</v>
      </c>
      <c r="AC318" s="113">
        <f t="shared" si="27"/>
        <v>0.19152767848475172</v>
      </c>
      <c r="AD318" s="113">
        <f t="shared" si="28"/>
        <v>0.35900869897648419</v>
      </c>
      <c r="AE318" s="113">
        <f t="shared" si="29"/>
        <v>0.44366372383267083</v>
      </c>
      <c r="AQ318" s="39">
        <v>285</v>
      </c>
      <c r="AR318" s="5">
        <f>IF('Optimal Portfolio MAIN'!AD304&gt;=0,0,1)</f>
        <v>0</v>
      </c>
      <c r="AS318" s="5">
        <f>IF('Optimal Portfolio MAIN'!AE304&gt;=0,0,1)</f>
        <v>0</v>
      </c>
      <c r="BE318" s="39">
        <v>285</v>
      </c>
      <c r="BF318" s="222">
        <f>IF('Optimal Portfolio MAIN'!AR304&gt;=0,0,1)</f>
        <v>0</v>
      </c>
      <c r="BG318" s="222">
        <f>IF('Optimal Portfolio MAIN'!AS304&gt;=0,0,1)</f>
        <v>0</v>
      </c>
      <c r="BH318" s="400"/>
      <c r="BI318" s="400"/>
      <c r="BZ318" s="193">
        <v>314</v>
      </c>
      <c r="CA318" s="368">
        <f ca="1">NORMINV(RAND(),CE$2,CE$3)</f>
        <v>-0.14582354286039681</v>
      </c>
      <c r="CB318" s="166">
        <f ca="1">CA318-CA$389</f>
        <v>-7.3171926251844863E-2</v>
      </c>
      <c r="CC318" s="166">
        <f ca="1">CA318-CA$394</f>
        <v>-4.4938232854570645E-2</v>
      </c>
      <c r="CG318" s="193">
        <v>314</v>
      </c>
      <c r="CH318" s="193">
        <f ca="1">IF(CB318&gt;=0,0,1)</f>
        <v>1</v>
      </c>
      <c r="CI318" s="193">
        <f ca="1">IF(CC318&gt;=0,0,1)</f>
        <v>1</v>
      </c>
    </row>
    <row r="319" spans="1:87" ht="15.6">
      <c r="Q319" s="227">
        <v>45804</v>
      </c>
      <c r="R319" s="113">
        <f>'Stocks 1 Month Returns'!O319*'Final Portfolio'!$J$3</f>
        <v>-2.4035162457092252E-3</v>
      </c>
      <c r="S319" s="113">
        <f>'Stocks 1 Month Returns'!P319*'Final Portfolio'!$J$4</f>
        <v>-3.880532239597014E-3</v>
      </c>
      <c r="T319" s="113">
        <f>'Stocks 1 Month Returns'!Q319*'Final Portfolio'!$J$6</f>
        <v>1.6261632711713984E-2</v>
      </c>
      <c r="U319" s="113">
        <f>'Stocks 1 Month Returns'!R319*'Final Portfolio'!$J$6</f>
        <v>9.6478353682356403E-3</v>
      </c>
      <c r="V319" s="113">
        <f>'Stocks 1 Month Returns'!S319*'Final Portfolio'!$J$7</f>
        <v>3.3632392660401057E-2</v>
      </c>
      <c r="W319" s="113">
        <f>'Stocks 1 Month Returns'!T319*'Final Portfolio'!$J$8</f>
        <v>1.8269087319307655E-3</v>
      </c>
      <c r="X319" s="113">
        <f>'Stocks 1 Month Returns'!U319*'Final Portfolio'!$J$9</f>
        <v>5.6632711285035508E-3</v>
      </c>
      <c r="Y319" s="113">
        <f>'Stocks 1 Month Returns'!V319*'Final Portfolio'!$J$10</f>
        <v>-1.2517114202393609E-3</v>
      </c>
      <c r="Z319" s="113">
        <f>'Stocks 1 Month Returns'!W319*'Final Portfolio'!$J$11</f>
        <v>1.4045428798397742E-2</v>
      </c>
      <c r="AA319" s="113">
        <f>'Stocks 1 Month Returns'!X319*'Final Portfolio'!$J$12</f>
        <v>1.2705212936791652E-2</v>
      </c>
      <c r="AB319" s="113">
        <f>'Stocks 1 Month Returns'!Y319*'Final Portfolio'!$J$13</f>
        <v>7.712327049199641E-2</v>
      </c>
      <c r="AC319" s="113">
        <f t="shared" si="27"/>
        <v>0.16337019292242522</v>
      </c>
      <c r="AD319" s="113">
        <f t="shared" si="28"/>
        <v>0.33085121341415769</v>
      </c>
      <c r="AE319" s="113">
        <f t="shared" si="29"/>
        <v>0.41550623827034433</v>
      </c>
      <c r="AQ319" s="39">
        <v>286</v>
      </c>
      <c r="AR319" s="5">
        <f>IF('Optimal Portfolio MAIN'!AD305&gt;=0,0,1)</f>
        <v>0</v>
      </c>
      <c r="AS319" s="5">
        <f>IF('Optimal Portfolio MAIN'!AE305&gt;=0,0,1)</f>
        <v>0</v>
      </c>
      <c r="BE319" s="39">
        <v>286</v>
      </c>
      <c r="BF319" s="222">
        <f>IF('Optimal Portfolio MAIN'!AR305&gt;=0,0,1)</f>
        <v>0</v>
      </c>
      <c r="BG319" s="222">
        <f>IF('Optimal Portfolio MAIN'!AS305&gt;=0,0,1)</f>
        <v>0</v>
      </c>
      <c r="BH319" s="400"/>
      <c r="BI319" s="400"/>
      <c r="BZ319" s="193">
        <v>315</v>
      </c>
      <c r="CA319" s="368">
        <f ca="1">NORMINV(RAND(),CE$2,CE$3)</f>
        <v>6.4789002483750704E-2</v>
      </c>
      <c r="CB319" s="166">
        <f ca="1">CA319-CA$389</f>
        <v>0.13744061909230265</v>
      </c>
      <c r="CC319" s="166">
        <f ca="1">CA319-CA$394</f>
        <v>0.16567431248957687</v>
      </c>
      <c r="CG319" s="193">
        <v>315</v>
      </c>
      <c r="CH319" s="193">
        <f ca="1">IF(CB319&gt;=0,0,1)</f>
        <v>0</v>
      </c>
      <c r="CI319" s="193">
        <f ca="1">IF(CC319&gt;=0,0,1)</f>
        <v>0</v>
      </c>
    </row>
    <row r="320" spans="1:87" ht="15.6">
      <c r="Q320" s="227">
        <v>45805</v>
      </c>
      <c r="R320" s="113">
        <f>'Stocks 1 Month Returns'!O320*'Final Portfolio'!$J$3</f>
        <v>-8.3720758851266175E-3</v>
      </c>
      <c r="S320" s="113">
        <f>'Stocks 1 Month Returns'!P320*'Final Portfolio'!$J$4</f>
        <v>-6.3200119555084202E-3</v>
      </c>
      <c r="T320" s="113">
        <f>'Stocks 1 Month Returns'!Q320*'Final Portfolio'!$J$6</f>
        <v>1.13216822681356E-2</v>
      </c>
      <c r="U320" s="113">
        <f>'Stocks 1 Month Returns'!R320*'Final Portfolio'!$J$6</f>
        <v>7.0181871383954153E-3</v>
      </c>
      <c r="V320" s="113">
        <f>'Stocks 1 Month Returns'!S320*'Final Portfolio'!$J$7</f>
        <v>2.5696405150428467E-2</v>
      </c>
      <c r="W320" s="113">
        <f>'Stocks 1 Month Returns'!T320*'Final Portfolio'!$J$8</f>
        <v>-2.6797855565230846E-3</v>
      </c>
      <c r="X320" s="113">
        <f>'Stocks 1 Month Returns'!U320*'Final Portfolio'!$J$9</f>
        <v>-9.079588853138043E-4</v>
      </c>
      <c r="Y320" s="113">
        <f>'Stocks 1 Month Returns'!V320*'Final Portfolio'!$J$10</f>
        <v>-4.9087194886297337E-3</v>
      </c>
      <c r="Z320" s="113">
        <f>'Stocks 1 Month Returns'!W320*'Final Portfolio'!$J$11</f>
        <v>1.0508203472223832E-2</v>
      </c>
      <c r="AA320" s="113">
        <f>'Stocks 1 Month Returns'!X320*'Final Portfolio'!$J$12</f>
        <v>6.6955296726369327E-3</v>
      </c>
      <c r="AB320" s="113">
        <f>'Stocks 1 Month Returns'!Y320*'Final Portfolio'!$J$13</f>
        <v>3.7822735698553211E-2</v>
      </c>
      <c r="AC320" s="113">
        <f t="shared" si="27"/>
        <v>7.5874191629271795E-2</v>
      </c>
      <c r="AD320" s="113">
        <f t="shared" si="28"/>
        <v>0.24335521212100425</v>
      </c>
      <c r="AE320" s="113">
        <f t="shared" si="29"/>
        <v>0.32801023697719089</v>
      </c>
      <c r="AQ320" s="39">
        <v>287</v>
      </c>
      <c r="AR320" s="5">
        <f>IF('Optimal Portfolio MAIN'!AD306&gt;=0,0,1)</f>
        <v>0</v>
      </c>
      <c r="AS320" s="5">
        <f>IF('Optimal Portfolio MAIN'!AE306&gt;=0,0,1)</f>
        <v>0</v>
      </c>
      <c r="BE320" s="39">
        <v>287</v>
      </c>
      <c r="BF320" s="222">
        <f>IF('Optimal Portfolio MAIN'!AR306&gt;=0,0,1)</f>
        <v>0</v>
      </c>
      <c r="BG320" s="222">
        <f>IF('Optimal Portfolio MAIN'!AS306&gt;=0,0,1)</f>
        <v>0</v>
      </c>
      <c r="BH320" s="400"/>
      <c r="BI320" s="400"/>
      <c r="BZ320" s="193">
        <v>316</v>
      </c>
      <c r="CA320" s="368">
        <f ca="1">NORMINV(RAND(),CE$2,CE$3)</f>
        <v>-0.10251910180885036</v>
      </c>
      <c r="CB320" s="166">
        <f ca="1">CA320-CA$389</f>
        <v>-2.9867485200298416E-2</v>
      </c>
      <c r="CC320" s="166">
        <f ca="1">CA320-CA$394</f>
        <v>-1.6337918030241982E-3</v>
      </c>
      <c r="CG320" s="193">
        <v>316</v>
      </c>
      <c r="CH320" s="193">
        <f ca="1">IF(CB320&gt;=0,0,1)</f>
        <v>1</v>
      </c>
      <c r="CI320" s="193">
        <f ca="1">IF(CC320&gt;=0,0,1)</f>
        <v>1</v>
      </c>
    </row>
    <row r="321" spans="17:87" ht="15.6">
      <c r="Q321" s="227">
        <v>45806</v>
      </c>
      <c r="R321" s="113">
        <f>'Stocks 1 Month Returns'!O321*'Final Portfolio'!$J$3</f>
        <v>-2.9667750029579334E-3</v>
      </c>
      <c r="S321" s="113">
        <f>'Stocks 1 Month Returns'!P321*'Final Portfolio'!$J$4</f>
        <v>-7.3874540371051756E-3</v>
      </c>
      <c r="T321" s="113">
        <f>'Stocks 1 Month Returns'!Q321*'Final Portfolio'!$J$6</f>
        <v>9.9683498506713698E-3</v>
      </c>
      <c r="U321" s="113">
        <f>'Stocks 1 Month Returns'!R321*'Final Portfolio'!$J$6</f>
        <v>5.4525930458047076E-3</v>
      </c>
      <c r="V321" s="113">
        <f>'Stocks 1 Month Returns'!S321*'Final Portfolio'!$J$7</f>
        <v>2.497340864884336E-2</v>
      </c>
      <c r="W321" s="113">
        <f>'Stocks 1 Month Returns'!T321*'Final Portfolio'!$J$8</f>
        <v>2.5767354061700944E-5</v>
      </c>
      <c r="X321" s="113">
        <f>'Stocks 1 Month Returns'!U321*'Final Portfolio'!$J$9</f>
        <v>-1.088226581122731E-3</v>
      </c>
      <c r="Y321" s="113">
        <f>'Stocks 1 Month Returns'!V321*'Final Portfolio'!$J$10</f>
        <v>-4.0437031837034232E-3</v>
      </c>
      <c r="Z321" s="113">
        <f>'Stocks 1 Month Returns'!W321*'Final Portfolio'!$J$11</f>
        <v>1.2395992614565365E-2</v>
      </c>
      <c r="AA321" s="113">
        <f>'Stocks 1 Month Returns'!X321*'Final Portfolio'!$J$12</f>
        <v>5.0265163399770343E-3</v>
      </c>
      <c r="AB321" s="113">
        <f>'Stocks 1 Month Returns'!Y321*'Final Portfolio'!$J$13</f>
        <v>2.8035091765164832E-2</v>
      </c>
      <c r="AC321" s="113">
        <f t="shared" si="27"/>
        <v>7.0391560814199117E-2</v>
      </c>
      <c r="AD321" s="113">
        <f t="shared" si="28"/>
        <v>0.23787258130593159</v>
      </c>
      <c r="AE321" s="113">
        <f t="shared" si="29"/>
        <v>0.32252760616211823</v>
      </c>
      <c r="AQ321" s="39">
        <v>288</v>
      </c>
      <c r="AR321" s="5">
        <f>IF('Optimal Portfolio MAIN'!AD307&gt;=0,0,1)</f>
        <v>0</v>
      </c>
      <c r="AS321" s="5">
        <f>IF('Optimal Portfolio MAIN'!AE307&gt;=0,0,1)</f>
        <v>0</v>
      </c>
      <c r="BE321" s="39">
        <v>288</v>
      </c>
      <c r="BF321" s="222">
        <f>IF('Optimal Portfolio MAIN'!AR307&gt;=0,0,1)</f>
        <v>0</v>
      </c>
      <c r="BG321" s="222">
        <f>IF('Optimal Portfolio MAIN'!AS307&gt;=0,0,1)</f>
        <v>0</v>
      </c>
      <c r="BH321" s="400"/>
      <c r="BI321" s="400"/>
      <c r="BZ321" s="193">
        <v>317</v>
      </c>
      <c r="CA321" s="368">
        <f ca="1">NORMINV(RAND(),CE$2,CE$3)</f>
        <v>1.9800160675340975E-2</v>
      </c>
      <c r="CB321" s="166">
        <f ca="1">CA321-CA$389</f>
        <v>9.2451777283892922E-2</v>
      </c>
      <c r="CC321" s="166">
        <f ca="1">CA321-CA$394</f>
        <v>0.12068547068116714</v>
      </c>
      <c r="CG321" s="193">
        <v>317</v>
      </c>
      <c r="CH321" s="193">
        <f ca="1">IF(CB321&gt;=0,0,1)</f>
        <v>0</v>
      </c>
      <c r="CI321" s="193">
        <f ca="1">IF(CC321&gt;=0,0,1)</f>
        <v>0</v>
      </c>
    </row>
    <row r="322" spans="17:87" ht="15.6">
      <c r="Q322" s="227">
        <v>45807</v>
      </c>
      <c r="R322" s="113">
        <f>'Stocks 1 Month Returns'!O322*'Final Portfolio'!$J$3</f>
        <v>-8.5993769202644347E-3</v>
      </c>
      <c r="S322" s="113">
        <f>'Stocks 1 Month Returns'!P322*'Final Portfolio'!$J$4</f>
        <v>-8.6133425939733214E-3</v>
      </c>
      <c r="T322" s="113">
        <f>'Stocks 1 Month Returns'!Q322*'Final Portfolio'!$J$6</f>
        <v>8.8792950206856604E-3</v>
      </c>
      <c r="U322" s="113">
        <f>'Stocks 1 Month Returns'!R322*'Final Portfolio'!$J$6</f>
        <v>3.6376546761658982E-3</v>
      </c>
      <c r="V322" s="113">
        <f>'Stocks 1 Month Returns'!S322*'Final Portfolio'!$J$7</f>
        <v>2.3276963969461266E-2</v>
      </c>
      <c r="W322" s="113">
        <f>'Stocks 1 Month Returns'!T322*'Final Portfolio'!$J$8</f>
        <v>-1.1674421742820297E-3</v>
      </c>
      <c r="X322" s="113">
        <f>'Stocks 1 Month Returns'!U322*'Final Portfolio'!$J$9</f>
        <v>6.0372757227054484E-4</v>
      </c>
      <c r="Y322" s="113">
        <f>'Stocks 1 Month Returns'!V322*'Final Portfolio'!$J$10</f>
        <v>-6.0127713857753224E-3</v>
      </c>
      <c r="Z322" s="113">
        <f>'Stocks 1 Month Returns'!W322*'Final Portfolio'!$J$11</f>
        <v>8.3236175987067233E-3</v>
      </c>
      <c r="AA322" s="113">
        <f>'Stocks 1 Month Returns'!X322*'Final Portfolio'!$J$12</f>
        <v>4.4391603753591129E-3</v>
      </c>
      <c r="AB322" s="113">
        <f>'Stocks 1 Month Returns'!Y322*'Final Portfolio'!$J$13</f>
        <v>1.0939991212190581E-2</v>
      </c>
      <c r="AC322" s="113">
        <f t="shared" si="27"/>
        <v>3.5707477350544678E-2</v>
      </c>
      <c r="AD322" s="113">
        <f t="shared" si="28"/>
        <v>0.20318849784227716</v>
      </c>
      <c r="AE322" s="113">
        <f t="shared" si="29"/>
        <v>0.28784352269846381</v>
      </c>
      <c r="AQ322" s="39">
        <v>289</v>
      </c>
      <c r="AR322" s="5">
        <f>IF('Optimal Portfolio MAIN'!AD308&gt;=0,0,1)</f>
        <v>0</v>
      </c>
      <c r="AS322" s="5">
        <f>IF('Optimal Portfolio MAIN'!AE308&gt;=0,0,1)</f>
        <v>0</v>
      </c>
      <c r="BE322" s="39">
        <v>289</v>
      </c>
      <c r="BF322" s="222">
        <f>IF('Optimal Portfolio MAIN'!AR308&gt;=0,0,1)</f>
        <v>0</v>
      </c>
      <c r="BG322" s="222">
        <f>IF('Optimal Portfolio MAIN'!AS308&gt;=0,0,1)</f>
        <v>0</v>
      </c>
      <c r="BH322" s="400"/>
      <c r="BI322" s="400"/>
      <c r="BZ322" s="193">
        <v>318</v>
      </c>
      <c r="CA322" s="368">
        <f ca="1">NORMINV(RAND(),CE$2,CE$3)</f>
        <v>8.5301452603456548E-2</v>
      </c>
      <c r="CB322" s="166">
        <f ca="1">CA322-CA$389</f>
        <v>0.1579530692120085</v>
      </c>
      <c r="CC322" s="166">
        <f ca="1">CA322-CA$394</f>
        <v>0.18618676260928271</v>
      </c>
      <c r="CG322" s="193">
        <v>318</v>
      </c>
      <c r="CH322" s="193">
        <f ca="1">IF(CB322&gt;=0,0,1)</f>
        <v>0</v>
      </c>
      <c r="CI322" s="193">
        <f ca="1">IF(CC322&gt;=0,0,1)</f>
        <v>0</v>
      </c>
    </row>
    <row r="323" spans="17:87" ht="15.6">
      <c r="Q323" s="227">
        <v>45811</v>
      </c>
      <c r="R323" s="113">
        <f>'Stocks 1 Month Returns'!O323*'Final Portfolio'!$J$3</f>
        <v>-2.0660692706235165E-3</v>
      </c>
      <c r="S323" s="113">
        <f>'Stocks 1 Month Returns'!P323*'Final Portfolio'!$J$4</f>
        <v>-6.4773897318461211E-3</v>
      </c>
      <c r="T323" s="113">
        <f>'Stocks 1 Month Returns'!Q323*'Final Portfolio'!$J$6</f>
        <v>1.0909059978943371E-2</v>
      </c>
      <c r="U323" s="113">
        <f>'Stocks 1 Month Returns'!R323*'Final Portfolio'!$J$6</f>
        <v>6.5270029492010377E-3</v>
      </c>
      <c r="V323" s="113">
        <f>'Stocks 1 Month Returns'!S323*'Final Portfolio'!$J$7</f>
        <v>2.7531053214534314E-2</v>
      </c>
      <c r="W323" s="113">
        <f>'Stocks 1 Month Returns'!T323*'Final Portfolio'!$J$8</f>
        <v>1.3757647763159798E-3</v>
      </c>
      <c r="X323" s="113">
        <f>'Stocks 1 Month Returns'!U323*'Final Portfolio'!$J$9</f>
        <v>6.2505823331227006E-3</v>
      </c>
      <c r="Y323" s="113">
        <f>'Stocks 1 Month Returns'!V323*'Final Portfolio'!$J$10</f>
        <v>-4.4515635945393205E-4</v>
      </c>
      <c r="Z323" s="113">
        <f>'Stocks 1 Month Returns'!W323*'Final Portfolio'!$J$11</f>
        <v>1.3001023630123966E-2</v>
      </c>
      <c r="AA323" s="113">
        <f>'Stocks 1 Month Returns'!X323*'Final Portfolio'!$J$12</f>
        <v>9.0384512855051537E-3</v>
      </c>
      <c r="AB323" s="113">
        <f>'Stocks 1 Month Returns'!Y323*'Final Portfolio'!$J$13</f>
        <v>4.0079522084369046E-2</v>
      </c>
      <c r="AC323" s="113">
        <f t="shared" si="27"/>
        <v>0.105723844890192</v>
      </c>
      <c r="AD323" s="113">
        <f t="shared" si="28"/>
        <v>0.27320486538192446</v>
      </c>
      <c r="AE323" s="113">
        <f t="shared" si="29"/>
        <v>0.3578598902381111</v>
      </c>
      <c r="AQ323" s="39">
        <v>290</v>
      </c>
      <c r="AR323" s="5">
        <f>IF('Optimal Portfolio MAIN'!AD309&gt;=0,0,1)</f>
        <v>0</v>
      </c>
      <c r="AS323" s="5">
        <f>IF('Optimal Portfolio MAIN'!AE309&gt;=0,0,1)</f>
        <v>0</v>
      </c>
      <c r="BE323" s="39">
        <v>290</v>
      </c>
      <c r="BF323" s="222">
        <f>IF('Optimal Portfolio MAIN'!AR309&gt;=0,0,1)</f>
        <v>0</v>
      </c>
      <c r="BG323" s="222">
        <f>IF('Optimal Portfolio MAIN'!AS309&gt;=0,0,1)</f>
        <v>0</v>
      </c>
      <c r="BH323" s="400"/>
      <c r="BI323" s="400"/>
      <c r="BZ323" s="193">
        <v>319</v>
      </c>
      <c r="CA323" s="368">
        <f ca="1">NORMINV(RAND(),CE$2,CE$3)</f>
        <v>9.1024497366893387E-2</v>
      </c>
      <c r="CB323" s="166">
        <f ca="1">CA323-CA$389</f>
        <v>0.16367611397544535</v>
      </c>
      <c r="CC323" s="166">
        <f ca="1">CA323-CA$394</f>
        <v>0.19190980737271957</v>
      </c>
      <c r="CG323" s="193">
        <v>319</v>
      </c>
      <c r="CH323" s="193">
        <f ca="1">IF(CB323&gt;=0,0,1)</f>
        <v>0</v>
      </c>
      <c r="CI323" s="193">
        <f ca="1">IF(CC323&gt;=0,0,1)</f>
        <v>0</v>
      </c>
    </row>
    <row r="324" spans="17:87" ht="15.6">
      <c r="Q324" s="227">
        <v>45812</v>
      </c>
      <c r="R324" s="113">
        <f>'Stocks 1 Month Returns'!O324*'Final Portfolio'!$J$3</f>
        <v>-1.929966320229093E-3</v>
      </c>
      <c r="S324" s="113">
        <f>'Stocks 1 Month Returns'!P324*'Final Portfolio'!$J$4</f>
        <v>-7.2003514107123051E-3</v>
      </c>
      <c r="T324" s="113">
        <f>'Stocks 1 Month Returns'!Q324*'Final Portfolio'!$J$6</f>
        <v>4.4103242176364967E-3</v>
      </c>
      <c r="U324" s="113">
        <f>'Stocks 1 Month Returns'!R324*'Final Portfolio'!$J$6</f>
        <v>5.7609508014486365E-3</v>
      </c>
      <c r="V324" s="113">
        <f>'Stocks 1 Month Returns'!S324*'Final Portfolio'!$J$7</f>
        <v>2.7207786714666487E-2</v>
      </c>
      <c r="W324" s="113">
        <f>'Stocks 1 Month Returns'!T324*'Final Portfolio'!$J$8</f>
        <v>8.2990102765647669E-4</v>
      </c>
      <c r="X324" s="113">
        <f>'Stocks 1 Month Returns'!U324*'Final Portfolio'!$J$9</f>
        <v>2.8678852503747354E-3</v>
      </c>
      <c r="Y324" s="113">
        <f>'Stocks 1 Month Returns'!V324*'Final Portfolio'!$J$10</f>
        <v>-2.2043893467485818E-3</v>
      </c>
      <c r="Z324" s="113">
        <f>'Stocks 1 Month Returns'!W324*'Final Portfolio'!$J$11</f>
        <v>1.2153210105775769E-2</v>
      </c>
      <c r="AA324" s="113">
        <f>'Stocks 1 Month Returns'!X324*'Final Portfolio'!$J$12</f>
        <v>5.9689113682409277E-3</v>
      </c>
      <c r="AB324" s="113">
        <f>'Stocks 1 Month Returns'!Y324*'Final Portfolio'!$J$13</f>
        <v>3.0934459075268261E-2</v>
      </c>
      <c r="AC324" s="113">
        <f t="shared" si="27"/>
        <v>7.8798721483377812E-2</v>
      </c>
      <c r="AD324" s="113">
        <f t="shared" si="28"/>
        <v>0.24627974197511027</v>
      </c>
      <c r="AE324" s="113">
        <f t="shared" si="29"/>
        <v>0.33093476683129691</v>
      </c>
      <c r="AQ324" s="39">
        <v>291</v>
      </c>
      <c r="AR324" s="5">
        <f>IF('Optimal Portfolio MAIN'!AD310&gt;=0,0,1)</f>
        <v>0</v>
      </c>
      <c r="AS324" s="5">
        <f>IF('Optimal Portfolio MAIN'!AE310&gt;=0,0,1)</f>
        <v>0</v>
      </c>
      <c r="BE324" s="39">
        <v>291</v>
      </c>
      <c r="BF324" s="222">
        <f>IF('Optimal Portfolio MAIN'!AR310&gt;=0,0,1)</f>
        <v>0</v>
      </c>
      <c r="BG324" s="222">
        <f>IF('Optimal Portfolio MAIN'!AS310&gt;=0,0,1)</f>
        <v>0</v>
      </c>
      <c r="BH324" s="400"/>
      <c r="BI324" s="400"/>
      <c r="BZ324" s="193">
        <v>320</v>
      </c>
      <c r="CA324" s="368">
        <f ca="1">NORMINV(RAND(),CE$2,CE$3)</f>
        <v>6.9755888232454877E-2</v>
      </c>
      <c r="CB324" s="166">
        <f ca="1">CA324-CA$389</f>
        <v>0.14240750484100684</v>
      </c>
      <c r="CC324" s="166">
        <f ca="1">CA324-CA$394</f>
        <v>0.17064119823828106</v>
      </c>
      <c r="CG324" s="193">
        <v>320</v>
      </c>
      <c r="CH324" s="193">
        <f ca="1">IF(CB324&gt;=0,0,1)</f>
        <v>0</v>
      </c>
      <c r="CI324" s="193">
        <f ca="1">IF(CC324&gt;=0,0,1)</f>
        <v>0</v>
      </c>
    </row>
    <row r="325" spans="17:87" ht="15.6">
      <c r="Q325" s="227">
        <v>45813</v>
      </c>
      <c r="R325" s="113">
        <f>'Stocks 1 Month Returns'!O325*'Final Portfolio'!$J$3</f>
        <v>-3.9240727859062739E-3</v>
      </c>
      <c r="S325" s="113">
        <f>'Stocks 1 Month Returns'!P325*'Final Portfolio'!$J$4</f>
        <v>-2.8268102444781295E-3</v>
      </c>
      <c r="T325" s="113">
        <f>'Stocks 1 Month Returns'!Q325*'Final Portfolio'!$J$6</f>
        <v>2.7498123215334049E-3</v>
      </c>
      <c r="U325" s="113">
        <f>'Stocks 1 Month Returns'!R325*'Final Portfolio'!$J$6</f>
        <v>3.6595418590756167E-3</v>
      </c>
      <c r="V325" s="113">
        <f>'Stocks 1 Month Returns'!S325*'Final Portfolio'!$J$7</f>
        <v>2.2106939465977884E-2</v>
      </c>
      <c r="W325" s="113">
        <f>'Stocks 1 Month Returns'!T325*'Final Portfolio'!$J$8</f>
        <v>-2.6734767599572054E-3</v>
      </c>
      <c r="X325" s="113">
        <f>'Stocks 1 Month Returns'!U325*'Final Portfolio'!$J$9</f>
        <v>-4.6899477411389774E-4</v>
      </c>
      <c r="Y325" s="113">
        <f>'Stocks 1 Month Returns'!V325*'Final Portfolio'!$J$10</f>
        <v>-2.9210442457781724E-3</v>
      </c>
      <c r="Z325" s="113">
        <f>'Stocks 1 Month Returns'!W325*'Final Portfolio'!$J$11</f>
        <v>7.7197285208048475E-3</v>
      </c>
      <c r="AA325" s="113">
        <f>'Stocks 1 Month Returns'!X325*'Final Portfolio'!$J$12</f>
        <v>8.4676584976509737E-3</v>
      </c>
      <c r="AB325" s="113">
        <f>'Stocks 1 Month Returns'!Y325*'Final Portfolio'!$J$13</f>
        <v>1.516964156735412E-2</v>
      </c>
      <c r="AC325" s="113">
        <f t="shared" si="27"/>
        <v>4.7058923422163161E-2</v>
      </c>
      <c r="AD325" s="113">
        <f t="shared" si="28"/>
        <v>0.21453994391389564</v>
      </c>
      <c r="AE325" s="113">
        <f t="shared" si="29"/>
        <v>0.29919496877008228</v>
      </c>
      <c r="AQ325" s="39">
        <v>292</v>
      </c>
      <c r="AR325" s="5">
        <f>IF('Optimal Portfolio MAIN'!AD311&gt;=0,0,1)</f>
        <v>0</v>
      </c>
      <c r="AS325" s="5">
        <f>IF('Optimal Portfolio MAIN'!AE311&gt;=0,0,1)</f>
        <v>0</v>
      </c>
      <c r="BE325" s="39">
        <v>292</v>
      </c>
      <c r="BF325" s="222">
        <f>IF('Optimal Portfolio MAIN'!AR311&gt;=0,0,1)</f>
        <v>0</v>
      </c>
      <c r="BG325" s="222">
        <f>IF('Optimal Portfolio MAIN'!AS311&gt;=0,0,1)</f>
        <v>0</v>
      </c>
      <c r="BH325" s="400"/>
      <c r="BI325" s="400"/>
      <c r="BZ325" s="193">
        <v>321</v>
      </c>
      <c r="CA325" s="368">
        <f ca="1">NORMINV(RAND(),CE$2,CE$3)</f>
        <v>3.1271085483370306E-2</v>
      </c>
      <c r="CB325" s="166">
        <f ca="1">CA325-CA$389</f>
        <v>0.10392270209192225</v>
      </c>
      <c r="CC325" s="166">
        <f ca="1">CA325-CA$394</f>
        <v>0.13215639548919647</v>
      </c>
      <c r="CG325" s="193">
        <v>321</v>
      </c>
      <c r="CH325" s="193">
        <f ca="1">IF(CB325&gt;=0,0,1)</f>
        <v>0</v>
      </c>
      <c r="CI325" s="193">
        <f ca="1">IF(CC325&gt;=0,0,1)</f>
        <v>0</v>
      </c>
    </row>
    <row r="326" spans="17:87" ht="15.6">
      <c r="Q326" s="227">
        <v>45814</v>
      </c>
      <c r="R326" s="113">
        <f>'Stocks 1 Month Returns'!O326*'Final Portfolio'!$J$3</f>
        <v>-3.4721347985582685E-3</v>
      </c>
      <c r="S326" s="113">
        <f>'Stocks 1 Month Returns'!P326*'Final Portfolio'!$J$4</f>
        <v>1.3954052156035979E-3</v>
      </c>
      <c r="T326" s="113">
        <f>'Stocks 1 Month Returns'!Q326*'Final Portfolio'!$J$6</f>
        <v>4.8656086073340177E-3</v>
      </c>
      <c r="U326" s="113">
        <f>'Stocks 1 Month Returns'!R326*'Final Portfolio'!$J$6</f>
        <v>6.7027060798193362E-3</v>
      </c>
      <c r="V326" s="113">
        <f>'Stocks 1 Month Returns'!S326*'Final Portfolio'!$J$7</f>
        <v>1.1747552482950079E-2</v>
      </c>
      <c r="W326" s="113">
        <f>'Stocks 1 Month Returns'!T326*'Final Portfolio'!$J$8</f>
        <v>-4.3295153378059004E-4</v>
      </c>
      <c r="X326" s="113">
        <f>'Stocks 1 Month Returns'!U326*'Final Portfolio'!$J$9</f>
        <v>2.4354607102733627E-3</v>
      </c>
      <c r="Y326" s="113">
        <f>'Stocks 1 Month Returns'!V326*'Final Portfolio'!$J$10</f>
        <v>8.2081747264469264E-4</v>
      </c>
      <c r="Z326" s="113">
        <f>'Stocks 1 Month Returns'!W326*'Final Portfolio'!$J$11</f>
        <v>1.1024273220557702E-2</v>
      </c>
      <c r="AA326" s="113">
        <f>'Stocks 1 Month Returns'!X326*'Final Portfolio'!$J$12</f>
        <v>1.1666135692312974E-2</v>
      </c>
      <c r="AB326" s="113">
        <f>'Stocks 1 Month Returns'!Y326*'Final Portfolio'!$J$13</f>
        <v>4.1362373117993512E-2</v>
      </c>
      <c r="AC326" s="113">
        <f t="shared" si="27"/>
        <v>8.8115246267150421E-2</v>
      </c>
      <c r="AD326" s="113">
        <f t="shared" si="28"/>
        <v>0.25559626675888292</v>
      </c>
      <c r="AE326" s="113">
        <f t="shared" si="29"/>
        <v>0.34025129161506951</v>
      </c>
      <c r="AQ326" s="39">
        <v>293</v>
      </c>
      <c r="AR326" s="5">
        <f>IF('Optimal Portfolio MAIN'!AD312&gt;=0,0,1)</f>
        <v>0</v>
      </c>
      <c r="AS326" s="5">
        <f>IF('Optimal Portfolio MAIN'!AE312&gt;=0,0,1)</f>
        <v>0</v>
      </c>
      <c r="BE326" s="39">
        <v>293</v>
      </c>
      <c r="BF326" s="222">
        <f>IF('Optimal Portfolio MAIN'!AR312&gt;=0,0,1)</f>
        <v>0</v>
      </c>
      <c r="BG326" s="222">
        <f>IF('Optimal Portfolio MAIN'!AS312&gt;=0,0,1)</f>
        <v>0</v>
      </c>
      <c r="BH326" s="400"/>
      <c r="BI326" s="400"/>
      <c r="BZ326" s="193">
        <v>322</v>
      </c>
      <c r="CA326" s="368">
        <f ca="1">NORMINV(RAND(),CE$2,CE$3)</f>
        <v>2.7541463645801428E-2</v>
      </c>
      <c r="CB326" s="166">
        <f ca="1">CA326-CA$389</f>
        <v>0.10019308025435338</v>
      </c>
      <c r="CC326" s="166">
        <f ca="1">CA326-CA$394</f>
        <v>0.12842677365162758</v>
      </c>
      <c r="CG326" s="193">
        <v>322</v>
      </c>
      <c r="CH326" s="193">
        <f ca="1">IF(CB326&gt;=0,0,1)</f>
        <v>0</v>
      </c>
      <c r="CI326" s="193">
        <f ca="1">IF(CC326&gt;=0,0,1)</f>
        <v>0</v>
      </c>
    </row>
    <row r="327" spans="17:87" ht="15.6">
      <c r="Q327" s="227">
        <v>45818</v>
      </c>
      <c r="R327" s="113">
        <f>'Stocks 1 Month Returns'!O327*'Final Portfolio'!$J$3</f>
        <v>2.9233953632008536E-3</v>
      </c>
      <c r="S327" s="113">
        <f>'Stocks 1 Month Returns'!P327*'Final Portfolio'!$J$4</f>
        <v>4.1098434196824352E-4</v>
      </c>
      <c r="T327" s="113">
        <f>'Stocks 1 Month Returns'!Q327*'Final Portfolio'!$J$6</f>
        <v>4.1644739363295357E-3</v>
      </c>
      <c r="U327" s="113">
        <f>'Stocks 1 Month Returns'!R327*'Final Portfolio'!$J$6</f>
        <v>5.44598613477417E-3</v>
      </c>
      <c r="V327" s="113">
        <f>'Stocks 1 Month Returns'!S327*'Final Portfolio'!$J$7</f>
        <v>1.3731778144339716E-2</v>
      </c>
      <c r="W327" s="113">
        <f>'Stocks 1 Month Returns'!T327*'Final Portfolio'!$J$8</f>
        <v>1.7964462115980684E-3</v>
      </c>
      <c r="X327" s="113">
        <f>'Stocks 1 Month Returns'!U327*'Final Portfolio'!$J$9</f>
        <v>1.3866172783042518E-3</v>
      </c>
      <c r="Y327" s="113">
        <f>'Stocks 1 Month Returns'!V327*'Final Portfolio'!$J$10</f>
        <v>2.1567577951331395E-3</v>
      </c>
      <c r="Z327" s="113">
        <f>'Stocks 1 Month Returns'!W327*'Final Portfolio'!$J$11</f>
        <v>1.0159704199782339E-2</v>
      </c>
      <c r="AA327" s="113">
        <f>'Stocks 1 Month Returns'!X327*'Final Portfolio'!$J$12</f>
        <v>1.1989855690502394E-2</v>
      </c>
      <c r="AB327" s="113">
        <f>'Stocks 1 Month Returns'!Y327*'Final Portfolio'!$J$13</f>
        <v>4.3679256999170191E-2</v>
      </c>
      <c r="AC327" s="113">
        <f t="shared" si="27"/>
        <v>9.7845256095102889E-2</v>
      </c>
      <c r="AD327" s="113">
        <f t="shared" si="28"/>
        <v>0.26532627658683539</v>
      </c>
      <c r="AE327" s="113">
        <f t="shared" si="29"/>
        <v>0.34998130144302197</v>
      </c>
      <c r="AQ327" s="39">
        <v>294</v>
      </c>
      <c r="AR327" s="5">
        <f>IF('Optimal Portfolio MAIN'!AD313&gt;=0,0,1)</f>
        <v>0</v>
      </c>
      <c r="AS327" s="5">
        <f>IF('Optimal Portfolio MAIN'!AE313&gt;=0,0,1)</f>
        <v>0</v>
      </c>
      <c r="BE327" s="39">
        <v>294</v>
      </c>
      <c r="BF327" s="222">
        <f>IF('Optimal Portfolio MAIN'!AR313&gt;=0,0,1)</f>
        <v>0</v>
      </c>
      <c r="BG327" s="222">
        <f>IF('Optimal Portfolio MAIN'!AS313&gt;=0,0,1)</f>
        <v>0</v>
      </c>
      <c r="BH327" s="400"/>
      <c r="BI327" s="400"/>
      <c r="BZ327" s="193">
        <v>323</v>
      </c>
      <c r="CA327" s="368">
        <f ca="1">NORMINV(RAND(),CE$2,CE$3)</f>
        <v>-7.143432139205734E-2</v>
      </c>
      <c r="CB327" s="166">
        <f ca="1">CA327-CA$389</f>
        <v>1.2172952164946071E-3</v>
      </c>
      <c r="CC327" s="166">
        <f ca="1">CA327-CA$394</f>
        <v>2.9450988613768825E-2</v>
      </c>
      <c r="CG327" s="193">
        <v>323</v>
      </c>
      <c r="CH327" s="193">
        <f ca="1">IF(CB327&gt;=0,0,1)</f>
        <v>0</v>
      </c>
      <c r="CI327" s="193">
        <f ca="1">IF(CC327&gt;=0,0,1)</f>
        <v>0</v>
      </c>
    </row>
    <row r="328" spans="17:87" ht="15.6">
      <c r="Q328" s="227">
        <v>45819</v>
      </c>
      <c r="R328" s="113">
        <f>'Stocks 1 Month Returns'!O328*'Final Portfolio'!$J$3</f>
        <v>-1.0926209352897754E-2</v>
      </c>
      <c r="S328" s="113">
        <f>'Stocks 1 Month Returns'!P328*'Final Portfolio'!$J$4</f>
        <v>-8.3573980641633728E-3</v>
      </c>
      <c r="T328" s="113">
        <f>'Stocks 1 Month Returns'!Q328*'Final Portfolio'!$J$6</f>
        <v>1.8010434855463588E-3</v>
      </c>
      <c r="U328" s="113">
        <f>'Stocks 1 Month Returns'!R328*'Final Portfolio'!$J$6</f>
        <v>7.6960411977974983E-4</v>
      </c>
      <c r="V328" s="113">
        <f>'Stocks 1 Month Returns'!S328*'Final Portfolio'!$J$7</f>
        <v>5.55489931847557E-3</v>
      </c>
      <c r="W328" s="113">
        <f>'Stocks 1 Month Returns'!T328*'Final Portfolio'!$J$8</f>
        <v>-5.8343266830233054E-3</v>
      </c>
      <c r="X328" s="113">
        <f>'Stocks 1 Month Returns'!U328*'Final Portfolio'!$J$9</f>
        <v>-4.757714247428684E-3</v>
      </c>
      <c r="Y328" s="113">
        <f>'Stocks 1 Month Returns'!V328*'Final Portfolio'!$J$10</f>
        <v>-1.0528359505798056E-3</v>
      </c>
      <c r="Z328" s="113">
        <f>'Stocks 1 Month Returns'!W328*'Final Portfolio'!$J$11</f>
        <v>2.2253530008484955E-3</v>
      </c>
      <c r="AA328" s="113">
        <f>'Stocks 1 Month Returns'!X328*'Final Portfolio'!$J$12</f>
        <v>-2.1860311342449977E-3</v>
      </c>
      <c r="AB328" s="113">
        <f>'Stocks 1 Month Returns'!Y328*'Final Portfolio'!$J$13</f>
        <v>-5.8870816063940623E-3</v>
      </c>
      <c r="AC328" s="113">
        <f t="shared" si="27"/>
        <v>-2.8650697114081809E-2</v>
      </c>
      <c r="AD328" s="113">
        <f t="shared" si="28"/>
        <v>0.13883032337765067</v>
      </c>
      <c r="AE328" s="113">
        <f t="shared" si="29"/>
        <v>0.22348534823383731</v>
      </c>
      <c r="AQ328" s="39">
        <v>295</v>
      </c>
      <c r="AR328" s="5">
        <f>IF('Optimal Portfolio MAIN'!AD314&gt;=0,0,1)</f>
        <v>0</v>
      </c>
      <c r="AS328" s="5">
        <f>IF('Optimal Portfolio MAIN'!AE314&gt;=0,0,1)</f>
        <v>0</v>
      </c>
      <c r="BE328" s="39">
        <v>295</v>
      </c>
      <c r="BF328" s="222">
        <f>IF('Optimal Portfolio MAIN'!AR314&gt;=0,0,1)</f>
        <v>0</v>
      </c>
      <c r="BG328" s="222">
        <f>IF('Optimal Portfolio MAIN'!AS314&gt;=0,0,1)</f>
        <v>0</v>
      </c>
      <c r="BH328" s="400"/>
      <c r="BI328" s="400"/>
      <c r="BZ328" s="193">
        <v>324</v>
      </c>
      <c r="CA328" s="368">
        <f ca="1">NORMINV(RAND(),CE$2,CE$3)</f>
        <v>-2.8903085842949219E-2</v>
      </c>
      <c r="CB328" s="166">
        <f ca="1">CA328-CA$389</f>
        <v>4.3748530765602728E-2</v>
      </c>
      <c r="CC328" s="166">
        <f ca="1">CA328-CA$394</f>
        <v>7.1982224162876945E-2</v>
      </c>
      <c r="CG328" s="193">
        <v>324</v>
      </c>
      <c r="CH328" s="193">
        <f ca="1">IF(CB328&gt;=0,0,1)</f>
        <v>0</v>
      </c>
      <c r="CI328" s="193">
        <f ca="1">IF(CC328&gt;=0,0,1)</f>
        <v>0</v>
      </c>
    </row>
    <row r="329" spans="17:87" ht="15.6">
      <c r="Q329" s="227">
        <v>45820</v>
      </c>
      <c r="R329" s="113">
        <f>'Stocks 1 Month Returns'!O329*'Final Portfolio'!$J$3</f>
        <v>-5.3389824602696704E-3</v>
      </c>
      <c r="S329" s="113">
        <f>'Stocks 1 Month Returns'!P329*'Final Portfolio'!$J$4</f>
        <v>-7.1872088008889E-3</v>
      </c>
      <c r="T329" s="113">
        <f>'Stocks 1 Month Returns'!Q329*'Final Portfolio'!$J$6</f>
        <v>2.9552507966642237E-3</v>
      </c>
      <c r="U329" s="113">
        <f>'Stocks 1 Month Returns'!R329*'Final Portfolio'!$J$6</f>
        <v>3.3409205495867236E-3</v>
      </c>
      <c r="V329" s="113">
        <f>'Stocks 1 Month Returns'!S329*'Final Portfolio'!$J$7</f>
        <v>3.9040811747023873E-3</v>
      </c>
      <c r="W329" s="113">
        <f>'Stocks 1 Month Returns'!T329*'Final Portfolio'!$J$8</f>
        <v>-4.7980102284284959E-3</v>
      </c>
      <c r="X329" s="113">
        <f>'Stocks 1 Month Returns'!U329*'Final Portfolio'!$J$9</f>
        <v>-4.7613199503858273E-3</v>
      </c>
      <c r="Y329" s="113">
        <f>'Stocks 1 Month Returns'!V329*'Final Portfolio'!$J$10</f>
        <v>3.2743823181813792E-4</v>
      </c>
      <c r="Z329" s="113">
        <f>'Stocks 1 Month Returns'!W329*'Final Portfolio'!$J$11</f>
        <v>-2.385511366875215E-3</v>
      </c>
      <c r="AA329" s="113">
        <f>'Stocks 1 Month Returns'!X329*'Final Portfolio'!$J$12</f>
        <v>-5.7859334081755589E-4</v>
      </c>
      <c r="AB329" s="113">
        <f>'Stocks 1 Month Returns'!Y329*'Final Portfolio'!$J$13</f>
        <v>6.204918014084404E-3</v>
      </c>
      <c r="AC329" s="113">
        <f t="shared" si="27"/>
        <v>-8.3170173808097842E-3</v>
      </c>
      <c r="AD329" s="113">
        <f t="shared" si="28"/>
        <v>0.15916400311092269</v>
      </c>
      <c r="AE329" s="113">
        <f t="shared" si="29"/>
        <v>0.24381902796710933</v>
      </c>
      <c r="AQ329" s="39">
        <v>296</v>
      </c>
      <c r="AR329" s="5">
        <f>IF('Optimal Portfolio MAIN'!AD315&gt;=0,0,1)</f>
        <v>0</v>
      </c>
      <c r="AS329" s="5">
        <f>IF('Optimal Portfolio MAIN'!AE315&gt;=0,0,1)</f>
        <v>0</v>
      </c>
      <c r="BE329" s="39">
        <v>296</v>
      </c>
      <c r="BF329" s="222">
        <f>IF('Optimal Portfolio MAIN'!AR315&gt;=0,0,1)</f>
        <v>0</v>
      </c>
      <c r="BG329" s="222">
        <f>IF('Optimal Portfolio MAIN'!AS315&gt;=0,0,1)</f>
        <v>0</v>
      </c>
      <c r="BH329" s="400"/>
      <c r="BI329" s="400"/>
      <c r="BZ329" s="193">
        <v>325</v>
      </c>
      <c r="CA329" s="368">
        <f ca="1">NORMINV(RAND(),CE$2,CE$3)</f>
        <v>0.19819298733182711</v>
      </c>
      <c r="CB329" s="166">
        <f ca="1">CA329-CA$389</f>
        <v>0.27084460394037907</v>
      </c>
      <c r="CC329" s="166">
        <f ca="1">CA329-CA$394</f>
        <v>0.29907829733765329</v>
      </c>
      <c r="CG329" s="193">
        <v>325</v>
      </c>
      <c r="CH329" s="193">
        <f ca="1">IF(CB329&gt;=0,0,1)</f>
        <v>0</v>
      </c>
      <c r="CI329" s="193">
        <f ca="1">IF(CC329&gt;=0,0,1)</f>
        <v>0</v>
      </c>
    </row>
    <row r="330" spans="17:87" ht="15.6">
      <c r="Q330" s="227">
        <v>45825</v>
      </c>
      <c r="R330" s="113">
        <f>'Stocks 1 Month Returns'!O330*'Final Portfolio'!$J$3</f>
        <v>-5.5460565146449488E-3</v>
      </c>
      <c r="S330" s="113">
        <f>'Stocks 1 Month Returns'!P330*'Final Portfolio'!$J$4</f>
        <v>-8.5114653582645944E-3</v>
      </c>
      <c r="T330" s="113">
        <f>'Stocks 1 Month Returns'!Q330*'Final Portfolio'!$J$6</f>
        <v>2.5915169315970134E-3</v>
      </c>
      <c r="U330" s="113">
        <f>'Stocks 1 Month Returns'!R330*'Final Portfolio'!$J$6</f>
        <v>-4.0863406102181976E-4</v>
      </c>
      <c r="V330" s="113">
        <f>'Stocks 1 Month Returns'!S330*'Final Portfolio'!$J$7</f>
        <v>3.9174977786844804E-3</v>
      </c>
      <c r="W330" s="113">
        <f>'Stocks 1 Month Returns'!T330*'Final Portfolio'!$J$8</f>
        <v>-5.7733254011981599E-3</v>
      </c>
      <c r="X330" s="113">
        <f>'Stocks 1 Month Returns'!U330*'Final Portfolio'!$J$9</f>
        <v>-6.8794574909732857E-3</v>
      </c>
      <c r="Y330" s="113">
        <f>'Stocks 1 Month Returns'!V330*'Final Portfolio'!$J$10</f>
        <v>2.1536578190346199E-3</v>
      </c>
      <c r="Z330" s="113">
        <f>'Stocks 1 Month Returns'!W330*'Final Portfolio'!$J$11</f>
        <v>-4.9777420753200248E-3</v>
      </c>
      <c r="AA330" s="113">
        <f>'Stocks 1 Month Returns'!X330*'Final Portfolio'!$J$12</f>
        <v>2.7087343814828756E-3</v>
      </c>
      <c r="AB330" s="113">
        <f>'Stocks 1 Month Returns'!Y330*'Final Portfolio'!$J$13</f>
        <v>-1.0521685898708166E-2</v>
      </c>
      <c r="AC330" s="113">
        <f t="shared" si="27"/>
        <v>-3.1246959889332009E-2</v>
      </c>
      <c r="AD330" s="113">
        <f t="shared" si="28"/>
        <v>0.13623406060240045</v>
      </c>
      <c r="AE330" s="113">
        <f t="shared" si="29"/>
        <v>0.2208890854585871</v>
      </c>
      <c r="AQ330" s="39">
        <v>297</v>
      </c>
      <c r="AR330" s="5">
        <f>IF('Optimal Portfolio MAIN'!AD316&gt;=0,0,1)</f>
        <v>0</v>
      </c>
      <c r="AS330" s="5">
        <f>IF('Optimal Portfolio MAIN'!AE316&gt;=0,0,1)</f>
        <v>0</v>
      </c>
      <c r="BE330" s="39">
        <v>297</v>
      </c>
      <c r="BF330" s="222">
        <f>IF('Optimal Portfolio MAIN'!AR316&gt;=0,0,1)</f>
        <v>0</v>
      </c>
      <c r="BG330" s="222">
        <f>IF('Optimal Portfolio MAIN'!AS316&gt;=0,0,1)</f>
        <v>0</v>
      </c>
      <c r="BH330" s="400"/>
      <c r="BI330" s="400"/>
      <c r="BZ330" s="193">
        <v>326</v>
      </c>
      <c r="CA330" s="368">
        <f ca="1">NORMINV(RAND(),CE$2,CE$3)</f>
        <v>-7.3655079598781408E-3</v>
      </c>
      <c r="CB330" s="166">
        <f ca="1">CA330-CA$389</f>
        <v>6.5286108648673805E-2</v>
      </c>
      <c r="CC330" s="166">
        <f ca="1">CA330-CA$394</f>
        <v>9.3519802045948022E-2</v>
      </c>
      <c r="CG330" s="193">
        <v>326</v>
      </c>
      <c r="CH330" s="193">
        <f ca="1">IF(CB330&gt;=0,0,1)</f>
        <v>0</v>
      </c>
      <c r="CI330" s="193">
        <f ca="1">IF(CC330&gt;=0,0,1)</f>
        <v>0</v>
      </c>
    </row>
    <row r="331" spans="17:87" ht="15.6">
      <c r="Q331" s="227">
        <v>45826</v>
      </c>
      <c r="R331" s="113">
        <f>'Stocks 1 Month Returns'!O331*'Final Portfolio'!$J$3</f>
        <v>-2.7612930338933861E-3</v>
      </c>
      <c r="S331" s="113">
        <f>'Stocks 1 Month Returns'!P331*'Final Portfolio'!$J$4</f>
        <v>-7.9221868615130427E-3</v>
      </c>
      <c r="T331" s="113">
        <f>'Stocks 1 Month Returns'!Q331*'Final Portfolio'!$J$6</f>
        <v>2.8887274851862976E-3</v>
      </c>
      <c r="U331" s="113">
        <f>'Stocks 1 Month Returns'!R331*'Final Portfolio'!$J$6</f>
        <v>1.142307969860994E-3</v>
      </c>
      <c r="V331" s="113">
        <f>'Stocks 1 Month Returns'!S331*'Final Portfolio'!$J$7</f>
        <v>2.397979686839189E-3</v>
      </c>
      <c r="W331" s="113">
        <f>'Stocks 1 Month Returns'!T331*'Final Portfolio'!$J$8</f>
        <v>-4.6439347656262566E-3</v>
      </c>
      <c r="X331" s="113">
        <f>'Stocks 1 Month Returns'!U331*'Final Portfolio'!$J$9</f>
        <v>-7.7140845110927666E-3</v>
      </c>
      <c r="Y331" s="113">
        <f>'Stocks 1 Month Returns'!V331*'Final Portfolio'!$J$10</f>
        <v>1.9874418750260169E-3</v>
      </c>
      <c r="Z331" s="113">
        <f>'Stocks 1 Month Returns'!W331*'Final Portfolio'!$J$11</f>
        <v>-5.8681984620555516E-3</v>
      </c>
      <c r="AA331" s="113">
        <f>'Stocks 1 Month Returns'!X331*'Final Portfolio'!$J$12</f>
        <v>1.4427236917353592E-3</v>
      </c>
      <c r="AB331" s="113">
        <f>'Stocks 1 Month Returns'!Y331*'Final Portfolio'!$J$13</f>
        <v>-1.6221385873539274E-2</v>
      </c>
      <c r="AC331" s="113">
        <f t="shared" si="27"/>
        <v>-3.5271902799072413E-2</v>
      </c>
      <c r="AD331" s="113">
        <f t="shared" si="28"/>
        <v>0.13220911769266006</v>
      </c>
      <c r="AE331" s="113">
        <f t="shared" si="29"/>
        <v>0.2168641425488467</v>
      </c>
      <c r="AQ331" s="39">
        <v>298</v>
      </c>
      <c r="AR331" s="5">
        <f>IF('Optimal Portfolio MAIN'!AD317&gt;=0,0,1)</f>
        <v>0</v>
      </c>
      <c r="AS331" s="5">
        <f>IF('Optimal Portfolio MAIN'!AE317&gt;=0,0,1)</f>
        <v>0</v>
      </c>
      <c r="BE331" s="39">
        <v>298</v>
      </c>
      <c r="BF331" s="222">
        <f>IF('Optimal Portfolio MAIN'!AR317&gt;=0,0,1)</f>
        <v>0</v>
      </c>
      <c r="BG331" s="222">
        <f>IF('Optimal Portfolio MAIN'!AS317&gt;=0,0,1)</f>
        <v>0</v>
      </c>
      <c r="BH331" s="400"/>
      <c r="BI331" s="400"/>
      <c r="BZ331" s="193">
        <v>327</v>
      </c>
      <c r="CA331" s="368">
        <f ca="1">NORMINV(RAND(),CE$2,CE$3)</f>
        <v>-3.5379975219078451E-2</v>
      </c>
      <c r="CB331" s="166">
        <f ca="1">CA331-CA$389</f>
        <v>3.7271641389473496E-2</v>
      </c>
      <c r="CC331" s="166">
        <f ca="1">CA331-CA$394</f>
        <v>6.5505334786747721E-2</v>
      </c>
      <c r="CG331" s="193">
        <v>327</v>
      </c>
      <c r="CH331" s="193">
        <f ca="1">IF(CB331&gt;=0,0,1)</f>
        <v>0</v>
      </c>
      <c r="CI331" s="193">
        <f ca="1">IF(CC331&gt;=0,0,1)</f>
        <v>0</v>
      </c>
    </row>
    <row r="332" spans="17:87" ht="15.6">
      <c r="Q332" s="227">
        <v>45828</v>
      </c>
      <c r="R332" s="113">
        <f>'Stocks 1 Month Returns'!O332*'Final Portfolio'!$J$3</f>
        <v>-3.2716795289285728E-3</v>
      </c>
      <c r="S332" s="113">
        <f>'Stocks 1 Month Returns'!P332*'Final Portfolio'!$J$4</f>
        <v>-4.6482211395982471E-3</v>
      </c>
      <c r="T332" s="113">
        <f>'Stocks 1 Month Returns'!Q332*'Final Portfolio'!$J$6</f>
        <v>1.3572542348478933E-3</v>
      </c>
      <c r="U332" s="113">
        <f>'Stocks 1 Month Returns'!R332*'Final Portfolio'!$J$6</f>
        <v>1.6504903511566306E-3</v>
      </c>
      <c r="V332" s="113">
        <f>'Stocks 1 Month Returns'!S332*'Final Portfolio'!$J$7</f>
        <v>2.831246825365188E-3</v>
      </c>
      <c r="W332" s="113">
        <f>'Stocks 1 Month Returns'!T332*'Final Portfolio'!$J$8</f>
        <v>-2.3722435916708753E-4</v>
      </c>
      <c r="X332" s="113">
        <f>'Stocks 1 Month Returns'!U332*'Final Portfolio'!$J$9</f>
        <v>-7.5683476532199907E-3</v>
      </c>
      <c r="Y332" s="113">
        <f>'Stocks 1 Month Returns'!V332*'Final Portfolio'!$J$10</f>
        <v>5.6982119786667179E-3</v>
      </c>
      <c r="Z332" s="113">
        <f>'Stocks 1 Month Returns'!W332*'Final Portfolio'!$J$11</f>
        <v>-6.592036239573518E-3</v>
      </c>
      <c r="AA332" s="113">
        <f>'Stocks 1 Month Returns'!X332*'Final Portfolio'!$J$12</f>
        <v>3.1682924999719696E-4</v>
      </c>
      <c r="AB332" s="113">
        <f>'Stocks 1 Month Returns'!Y332*'Final Portfolio'!$J$13</f>
        <v>-1.9499937864350114E-2</v>
      </c>
      <c r="AC332" s="113">
        <f t="shared" si="27"/>
        <v>-2.9963414144803902E-2</v>
      </c>
      <c r="AD332" s="113">
        <f t="shared" si="28"/>
        <v>0.13751760634692856</v>
      </c>
      <c r="AE332" s="113">
        <f t="shared" si="29"/>
        <v>0.2221726312031152</v>
      </c>
      <c r="AQ332" s="39">
        <v>299</v>
      </c>
      <c r="AR332" s="5">
        <f>IF('Optimal Portfolio MAIN'!AD318&gt;=0,0,1)</f>
        <v>0</v>
      </c>
      <c r="AS332" s="5">
        <f>IF('Optimal Portfolio MAIN'!AE318&gt;=0,0,1)</f>
        <v>0</v>
      </c>
      <c r="BE332" s="39">
        <v>299</v>
      </c>
      <c r="BF332" s="222">
        <f>IF('Optimal Portfolio MAIN'!AR318&gt;=0,0,1)</f>
        <v>0</v>
      </c>
      <c r="BG332" s="222">
        <f>IF('Optimal Portfolio MAIN'!AS318&gt;=0,0,1)</f>
        <v>0</v>
      </c>
      <c r="BH332" s="400"/>
      <c r="BI332" s="400"/>
      <c r="BZ332" s="193">
        <v>328</v>
      </c>
      <c r="CA332" s="368">
        <f ca="1">NORMINV(RAND(),CE$2,CE$3)</f>
        <v>-2.1402443640740454E-2</v>
      </c>
      <c r="CB332" s="166">
        <f ca="1">CA332-CA$389</f>
        <v>5.1249172967811493E-2</v>
      </c>
      <c r="CC332" s="166">
        <f ca="1">CA332-CA$394</f>
        <v>7.9482866365085711E-2</v>
      </c>
      <c r="CG332" s="193">
        <v>328</v>
      </c>
      <c r="CH332" s="193">
        <f ca="1">IF(CB332&gt;=0,0,1)</f>
        <v>0</v>
      </c>
      <c r="CI332" s="193">
        <f ca="1">IF(CC332&gt;=0,0,1)</f>
        <v>0</v>
      </c>
    </row>
    <row r="333" spans="17:87" ht="15.6">
      <c r="Q333" s="227">
        <v>45832</v>
      </c>
      <c r="R333" s="113">
        <f>'Stocks 1 Month Returns'!O333*'Final Portfolio'!$J$3</f>
        <v>6.2549082763032841E-3</v>
      </c>
      <c r="S333" s="113">
        <f>'Stocks 1 Month Returns'!P333*'Final Portfolio'!$J$4</f>
        <v>-3.0355849670911051E-3</v>
      </c>
      <c r="T333" s="113">
        <f>'Stocks 1 Month Returns'!Q333*'Final Portfolio'!$J$6</f>
        <v>4.4618780452421094E-3</v>
      </c>
      <c r="U333" s="113">
        <f>'Stocks 1 Month Returns'!R333*'Final Portfolio'!$J$6</f>
        <v>3.7802520454408395E-3</v>
      </c>
      <c r="V333" s="113">
        <f>'Stocks 1 Month Returns'!S333*'Final Portfolio'!$J$7</f>
        <v>6.1347509436459197E-3</v>
      </c>
      <c r="W333" s="113">
        <f>'Stocks 1 Month Returns'!T333*'Final Portfolio'!$J$8</f>
        <v>3.2013191741547377E-3</v>
      </c>
      <c r="X333" s="113">
        <f>'Stocks 1 Month Returns'!U333*'Final Portfolio'!$J$9</f>
        <v>-3.8879897605448607E-3</v>
      </c>
      <c r="Y333" s="113">
        <f>'Stocks 1 Month Returns'!V333*'Final Portfolio'!$J$10</f>
        <v>2.9131301539421627E-3</v>
      </c>
      <c r="Z333" s="113">
        <f>'Stocks 1 Month Returns'!W333*'Final Portfolio'!$J$11</f>
        <v>-3.5983944047384368E-3</v>
      </c>
      <c r="AA333" s="113">
        <f>'Stocks 1 Month Returns'!X333*'Final Portfolio'!$J$12</f>
        <v>3.4516361775049575E-3</v>
      </c>
      <c r="AB333" s="113">
        <f>'Stocks 1 Month Returns'!Y333*'Final Portfolio'!$J$13</f>
        <v>1.6202209607941498E-2</v>
      </c>
      <c r="AC333" s="113">
        <f t="shared" si="27"/>
        <v>3.5878115291801106E-2</v>
      </c>
      <c r="AD333" s="113">
        <f t="shared" si="28"/>
        <v>0.20335913578353357</v>
      </c>
      <c r="AE333" s="113">
        <f t="shared" si="29"/>
        <v>0.28801416063972024</v>
      </c>
      <c r="AQ333" s="39">
        <v>300</v>
      </c>
      <c r="AR333" s="5">
        <f>IF('Optimal Portfolio MAIN'!AD319&gt;=0,0,1)</f>
        <v>0</v>
      </c>
      <c r="AS333" s="5">
        <f>IF('Optimal Portfolio MAIN'!AE319&gt;=0,0,1)</f>
        <v>0</v>
      </c>
      <c r="BE333" s="39">
        <v>300</v>
      </c>
      <c r="BF333" s="222">
        <f>IF('Optimal Portfolio MAIN'!AR319&gt;=0,0,1)</f>
        <v>0</v>
      </c>
      <c r="BG333" s="222">
        <f>IF('Optimal Portfolio MAIN'!AS319&gt;=0,0,1)</f>
        <v>0</v>
      </c>
      <c r="BH333" s="400"/>
      <c r="BI333" s="400"/>
      <c r="BZ333" s="193">
        <v>329</v>
      </c>
      <c r="CA333" s="368">
        <f ca="1">NORMINV(RAND(),CE$2,CE$3)</f>
        <v>6.2963429851194477E-2</v>
      </c>
      <c r="CB333" s="166">
        <f ca="1">CA333-CA$389</f>
        <v>0.13561504645974642</v>
      </c>
      <c r="CC333" s="166">
        <f ca="1">CA333-CA$394</f>
        <v>0.16384873985702064</v>
      </c>
      <c r="CG333" s="193">
        <v>329</v>
      </c>
      <c r="CH333" s="193">
        <f ca="1">IF(CB333&gt;=0,0,1)</f>
        <v>0</v>
      </c>
      <c r="CI333" s="193">
        <f ca="1">IF(CC333&gt;=0,0,1)</f>
        <v>0</v>
      </c>
    </row>
    <row r="334" spans="17:87" ht="15.6">
      <c r="Q334" s="227">
        <v>45833</v>
      </c>
      <c r="R334" s="113">
        <f>'Stocks 1 Month Returns'!O334*'Final Portfolio'!$J$3</f>
        <v>6.18186570745205E-3</v>
      </c>
      <c r="S334" s="113">
        <f>'Stocks 1 Month Returns'!P334*'Final Portfolio'!$J$4</f>
        <v>-1.4511632436303267E-3</v>
      </c>
      <c r="T334" s="113">
        <f>'Stocks 1 Month Returns'!Q334*'Final Portfolio'!$J$6</f>
        <v>5.099069905175657E-3</v>
      </c>
      <c r="U334" s="113">
        <f>'Stocks 1 Month Returns'!R334*'Final Portfolio'!$J$6</f>
        <v>4.6261751719038633E-3</v>
      </c>
      <c r="V334" s="113">
        <f>'Stocks 1 Month Returns'!S334*'Final Portfolio'!$J$7</f>
        <v>7.3087800467322708E-3</v>
      </c>
      <c r="W334" s="113">
        <f>'Stocks 1 Month Returns'!T334*'Final Portfolio'!$J$8</f>
        <v>-2.7707416077237256E-4</v>
      </c>
      <c r="X334" s="113">
        <f>'Stocks 1 Month Returns'!U334*'Final Portfolio'!$J$9</f>
        <v>-4.8044739513116805E-3</v>
      </c>
      <c r="Y334" s="113">
        <f>'Stocks 1 Month Returns'!V334*'Final Portfolio'!$J$10</f>
        <v>3.652636553350934E-3</v>
      </c>
      <c r="Z334" s="113">
        <f>'Stocks 1 Month Returns'!W334*'Final Portfolio'!$J$11</f>
        <v>-3.8893117873342931E-3</v>
      </c>
      <c r="AA334" s="113">
        <f>'Stocks 1 Month Returns'!X334*'Final Portfolio'!$J$12</f>
        <v>2.8515011343213949E-3</v>
      </c>
      <c r="AB334" s="113">
        <f>'Stocks 1 Month Returns'!Y334*'Final Portfolio'!$J$13</f>
        <v>2.4986649174626452E-2</v>
      </c>
      <c r="AC334" s="113">
        <f t="shared" si="27"/>
        <v>4.4284654550513947E-2</v>
      </c>
      <c r="AD334" s="113">
        <f t="shared" si="28"/>
        <v>0.21176567504224642</v>
      </c>
      <c r="AE334" s="113">
        <f t="shared" si="29"/>
        <v>0.29642069989843306</v>
      </c>
      <c r="AQ334" s="39">
        <v>301</v>
      </c>
      <c r="AR334" s="5">
        <f>IF('Optimal Portfolio MAIN'!AD320&gt;=0,0,1)</f>
        <v>0</v>
      </c>
      <c r="AS334" s="5">
        <f>IF('Optimal Portfolio MAIN'!AE320&gt;=0,0,1)</f>
        <v>0</v>
      </c>
      <c r="BE334" s="39">
        <v>301</v>
      </c>
      <c r="BF334" s="222">
        <f>IF('Optimal Portfolio MAIN'!AR320&gt;=0,0,1)</f>
        <v>0</v>
      </c>
      <c r="BG334" s="222">
        <f>IF('Optimal Portfolio MAIN'!AS320&gt;=0,0,1)</f>
        <v>0</v>
      </c>
      <c r="BH334" s="400"/>
      <c r="BI334" s="400"/>
      <c r="BZ334" s="193">
        <v>330</v>
      </c>
      <c r="CA334" s="368">
        <f ca="1">NORMINV(RAND(),CE$2,CE$3)</f>
        <v>9.6655555783316707E-2</v>
      </c>
      <c r="CB334" s="166">
        <f ca="1">CA334-CA$389</f>
        <v>0.16930717239186865</v>
      </c>
      <c r="CC334" s="166">
        <f ca="1">CA334-CA$394</f>
        <v>0.19754086578914287</v>
      </c>
      <c r="CG334" s="193">
        <v>330</v>
      </c>
      <c r="CH334" s="193">
        <f ca="1">IF(CB334&gt;=0,0,1)</f>
        <v>0</v>
      </c>
      <c r="CI334" s="193">
        <f ca="1">IF(CC334&gt;=0,0,1)</f>
        <v>0</v>
      </c>
    </row>
    <row r="335" spans="17:87" ht="15.6">
      <c r="Q335" s="227">
        <v>45834</v>
      </c>
      <c r="R335" s="113">
        <f>'Stocks 1 Month Returns'!O335*'Final Portfolio'!$J$3</f>
        <v>1.0052347913246319E-2</v>
      </c>
      <c r="S335" s="113">
        <f>'Stocks 1 Month Returns'!P335*'Final Portfolio'!$J$4</f>
        <v>8.519413545917564E-4</v>
      </c>
      <c r="T335" s="113">
        <f>'Stocks 1 Month Returns'!Q335*'Final Portfolio'!$J$6</f>
        <v>6.6930728083964301E-3</v>
      </c>
      <c r="U335" s="113">
        <f>'Stocks 1 Month Returns'!R335*'Final Portfolio'!$J$6</f>
        <v>5.7150827257085981E-3</v>
      </c>
      <c r="V335" s="113">
        <f>'Stocks 1 Month Returns'!S335*'Final Portfolio'!$J$7</f>
        <v>1.1130864381113759E-2</v>
      </c>
      <c r="W335" s="113">
        <f>'Stocks 1 Month Returns'!T335*'Final Portfolio'!$J$8</f>
        <v>8.8108108538409452E-5</v>
      </c>
      <c r="X335" s="113">
        <f>'Stocks 1 Month Returns'!U335*'Final Portfolio'!$J$9</f>
        <v>-1.1813764474845811E-3</v>
      </c>
      <c r="Y335" s="113">
        <f>'Stocks 1 Month Returns'!V335*'Final Portfolio'!$J$10</f>
        <v>3.3686892363894638E-3</v>
      </c>
      <c r="Z335" s="113">
        <f>'Stocks 1 Month Returns'!W335*'Final Portfolio'!$J$11</f>
        <v>-1.8245123020970257E-3</v>
      </c>
      <c r="AA335" s="113">
        <f>'Stocks 1 Month Returns'!X335*'Final Portfolio'!$J$12</f>
        <v>6.5330830730483472E-3</v>
      </c>
      <c r="AB335" s="113">
        <f>'Stocks 1 Month Returns'!Y335*'Final Portfolio'!$J$13</f>
        <v>3.7845206591417435E-2</v>
      </c>
      <c r="AC335" s="113">
        <f t="shared" si="27"/>
        <v>7.9272507442868914E-2</v>
      </c>
      <c r="AD335" s="113">
        <f t="shared" si="28"/>
        <v>0.24675352793460137</v>
      </c>
      <c r="AE335" s="113">
        <f t="shared" si="29"/>
        <v>0.33140855279078801</v>
      </c>
      <c r="AQ335" s="39">
        <v>302</v>
      </c>
      <c r="AR335" s="5">
        <f>IF('Optimal Portfolio MAIN'!AD321&gt;=0,0,1)</f>
        <v>0</v>
      </c>
      <c r="AS335" s="5">
        <f>IF('Optimal Portfolio MAIN'!AE321&gt;=0,0,1)</f>
        <v>0</v>
      </c>
      <c r="BE335" s="39">
        <v>302</v>
      </c>
      <c r="BF335" s="222">
        <f>IF('Optimal Portfolio MAIN'!AR321&gt;=0,0,1)</f>
        <v>0</v>
      </c>
      <c r="BG335" s="222">
        <f>IF('Optimal Portfolio MAIN'!AS321&gt;=0,0,1)</f>
        <v>0</v>
      </c>
      <c r="BH335" s="400"/>
      <c r="BI335" s="400"/>
      <c r="BZ335" s="193">
        <v>331</v>
      </c>
      <c r="CA335" s="368">
        <f ca="1">NORMINV(RAND(),CE$2,CE$3)</f>
        <v>0.15701559481417382</v>
      </c>
      <c r="CB335" s="166">
        <f ca="1">CA335-CA$389</f>
        <v>0.22966721142272578</v>
      </c>
      <c r="CC335" s="166">
        <f ca="1">CA335-CA$394</f>
        <v>0.25790090482</v>
      </c>
      <c r="CG335" s="193">
        <v>331</v>
      </c>
      <c r="CH335" s="193">
        <f ca="1">IF(CB335&gt;=0,0,1)</f>
        <v>0</v>
      </c>
      <c r="CI335" s="193">
        <f ca="1">IF(CC335&gt;=0,0,1)</f>
        <v>0</v>
      </c>
    </row>
    <row r="336" spans="17:87" ht="15.6">
      <c r="Q336" s="227">
        <v>45835</v>
      </c>
      <c r="R336" s="113">
        <f>'Stocks 1 Month Returns'!O336*'Final Portfolio'!$J$3</f>
        <v>8.4078261058352817E-3</v>
      </c>
      <c r="S336" s="113">
        <f>'Stocks 1 Month Returns'!P336*'Final Portfolio'!$J$4</f>
        <v>-1.2509758696034711E-3</v>
      </c>
      <c r="T336" s="113">
        <f>'Stocks 1 Month Returns'!Q336*'Final Portfolio'!$J$6</f>
        <v>4.5567545041278025E-3</v>
      </c>
      <c r="U336" s="113">
        <f>'Stocks 1 Month Returns'!R336*'Final Portfolio'!$J$6</f>
        <v>4.5840167924039226E-3</v>
      </c>
      <c r="V336" s="113">
        <f>'Stocks 1 Month Returns'!S336*'Final Portfolio'!$J$7</f>
        <v>8.9754419835378994E-3</v>
      </c>
      <c r="W336" s="113">
        <f>'Stocks 1 Month Returns'!T336*'Final Portfolio'!$J$8</f>
        <v>2.2713726461907504E-3</v>
      </c>
      <c r="X336" s="113">
        <f>'Stocks 1 Month Returns'!U336*'Final Portfolio'!$J$9</f>
        <v>-7.6389876974821466E-4</v>
      </c>
      <c r="Y336" s="113">
        <f>'Stocks 1 Month Returns'!V336*'Final Portfolio'!$J$10</f>
        <v>2.1860916659731246E-3</v>
      </c>
      <c r="Z336" s="113">
        <f>'Stocks 1 Month Returns'!W336*'Final Portfolio'!$J$11</f>
        <v>4.7865669677303437E-3</v>
      </c>
      <c r="AA336" s="113">
        <f>'Stocks 1 Month Returns'!X336*'Final Portfolio'!$J$12</f>
        <v>7.0603966503000734E-3</v>
      </c>
      <c r="AB336" s="113">
        <f>'Stocks 1 Month Returns'!Y336*'Final Portfolio'!$J$13</f>
        <v>2.3539247577190281E-2</v>
      </c>
      <c r="AC336" s="113">
        <f t="shared" si="27"/>
        <v>6.4352840253937796E-2</v>
      </c>
      <c r="AD336" s="113">
        <f t="shared" si="28"/>
        <v>0.23183386074567025</v>
      </c>
      <c r="AE336" s="113">
        <f t="shared" si="29"/>
        <v>0.3164888856018569</v>
      </c>
      <c r="AQ336" s="39">
        <v>303</v>
      </c>
      <c r="AR336" s="5">
        <f>IF('Optimal Portfolio MAIN'!AD322&gt;=0,0,1)</f>
        <v>0</v>
      </c>
      <c r="AS336" s="5">
        <f>IF('Optimal Portfolio MAIN'!AE322&gt;=0,0,1)</f>
        <v>0</v>
      </c>
      <c r="BE336" s="39">
        <v>303</v>
      </c>
      <c r="BF336" s="222">
        <f>IF('Optimal Portfolio MAIN'!AR322&gt;=0,0,1)</f>
        <v>0</v>
      </c>
      <c r="BG336" s="222">
        <f>IF('Optimal Portfolio MAIN'!AS322&gt;=0,0,1)</f>
        <v>0</v>
      </c>
      <c r="BH336" s="400"/>
      <c r="BI336" s="400"/>
      <c r="BZ336" s="193">
        <v>332</v>
      </c>
      <c r="CA336" s="368">
        <f ca="1">NORMINV(RAND(),CE$2,CE$3)</f>
        <v>-6.5837128407047182E-2</v>
      </c>
      <c r="CB336" s="166">
        <f ca="1">CA336-CA$389</f>
        <v>6.8144882015047648E-3</v>
      </c>
      <c r="CC336" s="166">
        <f ca="1">CA336-CA$394</f>
        <v>3.5048181598778982E-2</v>
      </c>
      <c r="CG336" s="193">
        <v>332</v>
      </c>
      <c r="CH336" s="193">
        <f ca="1">IF(CB336&gt;=0,0,1)</f>
        <v>0</v>
      </c>
      <c r="CI336" s="193">
        <f ca="1">IF(CC336&gt;=0,0,1)</f>
        <v>0</v>
      </c>
    </row>
    <row r="337" spans="17:87" ht="15.6">
      <c r="Q337" s="227">
        <v>45839</v>
      </c>
      <c r="R337" s="113">
        <f>'Stocks 1 Month Returns'!O337*'Final Portfolio'!$J$3</f>
        <v>1.064017200056231E-2</v>
      </c>
      <c r="S337" s="113">
        <f>'Stocks 1 Month Returns'!P337*'Final Portfolio'!$J$4</f>
        <v>2.0463261099962814E-3</v>
      </c>
      <c r="T337" s="113">
        <f>'Stocks 1 Month Returns'!Q337*'Final Portfolio'!$J$6</f>
        <v>4.8904255695381418E-3</v>
      </c>
      <c r="U337" s="113">
        <f>'Stocks 1 Month Returns'!R337*'Final Portfolio'!$J$6</f>
        <v>6.0810671219353732E-3</v>
      </c>
      <c r="V337" s="113">
        <f>'Stocks 1 Month Returns'!S337*'Final Portfolio'!$J$7</f>
        <v>1.1984209886420667E-2</v>
      </c>
      <c r="W337" s="113">
        <f>'Stocks 1 Month Returns'!T337*'Final Portfolio'!$J$8</f>
        <v>6.4353090850480139E-3</v>
      </c>
      <c r="X337" s="113">
        <f>'Stocks 1 Month Returns'!U337*'Final Portfolio'!$J$9</f>
        <v>7.9489944481891325E-3</v>
      </c>
      <c r="Y337" s="113">
        <f>'Stocks 1 Month Returns'!V337*'Final Portfolio'!$J$10</f>
        <v>5.0012430281323669E-3</v>
      </c>
      <c r="Z337" s="113">
        <f>'Stocks 1 Month Returns'!W337*'Final Portfolio'!$J$11</f>
        <v>2.6898215903781832E-3</v>
      </c>
      <c r="AA337" s="113">
        <f>'Stocks 1 Month Returns'!X337*'Final Portfolio'!$J$12</f>
        <v>6.8368614648987606E-3</v>
      </c>
      <c r="AB337" s="113">
        <f>'Stocks 1 Month Returns'!Y337*'Final Portfolio'!$J$13</f>
        <v>3.8153499896466547E-2</v>
      </c>
      <c r="AC337" s="113">
        <f t="shared" si="27"/>
        <v>0.10270793020156578</v>
      </c>
      <c r="AD337" s="113">
        <f t="shared" si="28"/>
        <v>0.27018895069329824</v>
      </c>
      <c r="AE337" s="113">
        <f t="shared" si="29"/>
        <v>0.35484397554948488</v>
      </c>
      <c r="AQ337" s="39">
        <v>304</v>
      </c>
      <c r="AR337" s="5">
        <f>IF('Optimal Portfolio MAIN'!AD323&gt;=0,0,1)</f>
        <v>0</v>
      </c>
      <c r="AS337" s="5">
        <f>IF('Optimal Portfolio MAIN'!AE323&gt;=0,0,1)</f>
        <v>0</v>
      </c>
      <c r="BE337" s="39">
        <v>304</v>
      </c>
      <c r="BF337" s="222">
        <f>IF('Optimal Portfolio MAIN'!AR323&gt;=0,0,1)</f>
        <v>0</v>
      </c>
      <c r="BG337" s="222">
        <f>IF('Optimal Portfolio MAIN'!AS323&gt;=0,0,1)</f>
        <v>0</v>
      </c>
      <c r="BH337" s="400"/>
      <c r="BI337" s="400"/>
      <c r="BZ337" s="193">
        <v>333</v>
      </c>
      <c r="CA337" s="368">
        <f ca="1">NORMINV(RAND(),CE$2,CE$3)</f>
        <v>-2.1709471821366781E-2</v>
      </c>
      <c r="CB337" s="166">
        <f ca="1">CA337-CA$389</f>
        <v>5.0942144787185166E-2</v>
      </c>
      <c r="CC337" s="166">
        <f ca="1">CA337-CA$394</f>
        <v>7.9175838184459391E-2</v>
      </c>
      <c r="CG337" s="193">
        <v>333</v>
      </c>
      <c r="CH337" s="193">
        <f ca="1">IF(CB337&gt;=0,0,1)</f>
        <v>0</v>
      </c>
      <c r="CI337" s="193">
        <f ca="1">IF(CC337&gt;=0,0,1)</f>
        <v>0</v>
      </c>
    </row>
    <row r="338" spans="17:87" ht="15.6">
      <c r="Q338" s="227">
        <v>45840</v>
      </c>
      <c r="R338" s="113">
        <f>'Stocks 1 Month Returns'!O338*'Final Portfolio'!$J$3</f>
        <v>6.4401189739350167E-3</v>
      </c>
      <c r="S338" s="113">
        <f>'Stocks 1 Month Returns'!P338*'Final Portfolio'!$J$4</f>
        <v>4.1977338470003244E-3</v>
      </c>
      <c r="T338" s="113">
        <f>'Stocks 1 Month Returns'!Q338*'Final Portfolio'!$J$6</f>
        <v>4.3770495419669687E-3</v>
      </c>
      <c r="U338" s="113">
        <f>'Stocks 1 Month Returns'!R338*'Final Portfolio'!$J$6</f>
        <v>5.7331459165484234E-3</v>
      </c>
      <c r="V338" s="113">
        <f>'Stocks 1 Month Returns'!S338*'Final Portfolio'!$J$7</f>
        <v>1.0593529553838582E-2</v>
      </c>
      <c r="W338" s="113">
        <f>'Stocks 1 Month Returns'!T338*'Final Portfolio'!$J$8</f>
        <v>6.9546451628698996E-3</v>
      </c>
      <c r="X338" s="113">
        <f>'Stocks 1 Month Returns'!U338*'Final Portfolio'!$J$9</f>
        <v>8.1631504415274753E-3</v>
      </c>
      <c r="Y338" s="113">
        <f>'Stocks 1 Month Returns'!V338*'Final Portfolio'!$J$10</f>
        <v>5.1333598605258924E-3</v>
      </c>
      <c r="Z338" s="113">
        <f>'Stocks 1 Month Returns'!W338*'Final Portfolio'!$J$11</f>
        <v>3.3243914556866375E-4</v>
      </c>
      <c r="AA338" s="113">
        <f>'Stocks 1 Month Returns'!X338*'Final Portfolio'!$J$12</f>
        <v>5.8527058227528708E-3</v>
      </c>
      <c r="AB338" s="113">
        <f>'Stocks 1 Month Returns'!Y338*'Final Portfolio'!$J$13</f>
        <v>3.7634265677922496E-2</v>
      </c>
      <c r="AC338" s="113">
        <f t="shared" si="27"/>
        <v>9.5412143944456615E-2</v>
      </c>
      <c r="AD338" s="113">
        <f t="shared" si="28"/>
        <v>0.2628931644361891</v>
      </c>
      <c r="AE338" s="113">
        <f t="shared" si="29"/>
        <v>0.34754818929237574</v>
      </c>
      <c r="AQ338" s="39">
        <v>305</v>
      </c>
      <c r="AR338" s="5">
        <f>IF('Optimal Portfolio MAIN'!AD324&gt;=0,0,1)</f>
        <v>0</v>
      </c>
      <c r="AS338" s="5">
        <f>IF('Optimal Portfolio MAIN'!AE324&gt;=0,0,1)</f>
        <v>0</v>
      </c>
      <c r="BE338" s="39">
        <v>305</v>
      </c>
      <c r="BF338" s="222">
        <f>IF('Optimal Portfolio MAIN'!AR324&gt;=0,0,1)</f>
        <v>0</v>
      </c>
      <c r="BG338" s="222">
        <f>IF('Optimal Portfolio MAIN'!AS324&gt;=0,0,1)</f>
        <v>0</v>
      </c>
      <c r="BH338" s="400"/>
      <c r="BI338" s="400"/>
      <c r="BZ338" s="193">
        <v>334</v>
      </c>
      <c r="CA338" s="368">
        <f ca="1">NORMINV(RAND(),CE$2,CE$3)</f>
        <v>7.0143623400330868E-2</v>
      </c>
      <c r="CB338" s="166">
        <f ca="1">CA338-CA$389</f>
        <v>0.14279524000888283</v>
      </c>
      <c r="CC338" s="166">
        <f ca="1">CA338-CA$394</f>
        <v>0.17102893340615705</v>
      </c>
      <c r="CG338" s="193">
        <v>334</v>
      </c>
      <c r="CH338" s="193">
        <f ca="1">IF(CB338&gt;=0,0,1)</f>
        <v>0</v>
      </c>
      <c r="CI338" s="193">
        <f ca="1">IF(CC338&gt;=0,0,1)</f>
        <v>0</v>
      </c>
    </row>
    <row r="339" spans="17:87" ht="15.6">
      <c r="Q339" s="227">
        <v>45841</v>
      </c>
      <c r="R339" s="113">
        <f>'Stocks 1 Month Returns'!O339*'Final Portfolio'!$J$3</f>
        <v>1.5268448690775371E-2</v>
      </c>
      <c r="S339" s="113">
        <f>'Stocks 1 Month Returns'!P339*'Final Portfolio'!$J$4</f>
        <v>5.8822029826363443E-3</v>
      </c>
      <c r="T339" s="113">
        <f>'Stocks 1 Month Returns'!Q339*'Final Portfolio'!$J$6</f>
        <v>6.8603211624563626E-3</v>
      </c>
      <c r="U339" s="113">
        <f>'Stocks 1 Month Returns'!R339*'Final Portfolio'!$J$6</f>
        <v>8.2090676425992902E-3</v>
      </c>
      <c r="V339" s="113">
        <f>'Stocks 1 Month Returns'!S339*'Final Portfolio'!$J$7</f>
        <v>1.2889607503087378E-2</v>
      </c>
      <c r="W339" s="113">
        <f>'Stocks 1 Month Returns'!T339*'Final Portfolio'!$J$8</f>
        <v>1.082644586825603E-2</v>
      </c>
      <c r="X339" s="113">
        <f>'Stocks 1 Month Returns'!U339*'Final Portfolio'!$J$9</f>
        <v>8.1897618448754633E-3</v>
      </c>
      <c r="Y339" s="113">
        <f>'Stocks 1 Month Returns'!V339*'Final Portfolio'!$J$10</f>
        <v>7.8786219507929779E-3</v>
      </c>
      <c r="Z339" s="113">
        <f>'Stocks 1 Month Returns'!W339*'Final Portfolio'!$J$11</f>
        <v>4.3564810457602746E-3</v>
      </c>
      <c r="AA339" s="113">
        <f>'Stocks 1 Month Returns'!X339*'Final Portfolio'!$J$12</f>
        <v>1.0112443677983423E-2</v>
      </c>
      <c r="AB339" s="113">
        <f>'Stocks 1 Month Returns'!Y339*'Final Portfolio'!$J$13</f>
        <v>6.4316495008267083E-2</v>
      </c>
      <c r="AC339" s="113">
        <f t="shared" si="27"/>
        <v>0.15478989737748999</v>
      </c>
      <c r="AD339" s="113">
        <f t="shared" si="28"/>
        <v>0.32227091786922246</v>
      </c>
      <c r="AE339" s="113">
        <f t="shared" si="29"/>
        <v>0.40692594272540911</v>
      </c>
      <c r="AQ339" s="39">
        <v>306</v>
      </c>
      <c r="AR339" s="5">
        <f>IF('Optimal Portfolio MAIN'!AD325&gt;=0,0,1)</f>
        <v>0</v>
      </c>
      <c r="AS339" s="5">
        <f>IF('Optimal Portfolio MAIN'!AE325&gt;=0,0,1)</f>
        <v>0</v>
      </c>
      <c r="BE339" s="39">
        <v>306</v>
      </c>
      <c r="BF339" s="222">
        <f>IF('Optimal Portfolio MAIN'!AR325&gt;=0,0,1)</f>
        <v>0</v>
      </c>
      <c r="BG339" s="222">
        <f>IF('Optimal Portfolio MAIN'!AS325&gt;=0,0,1)</f>
        <v>0</v>
      </c>
      <c r="BH339" s="400"/>
      <c r="BI339" s="400"/>
      <c r="BZ339" s="193">
        <v>335</v>
      </c>
      <c r="CA339" s="368">
        <f ca="1">NORMINV(RAND(),CE$2,CE$3)</f>
        <v>-5.9947520092698527E-2</v>
      </c>
      <c r="CB339" s="166">
        <f ca="1">CA339-CA$389</f>
        <v>1.2704096515853421E-2</v>
      </c>
      <c r="CC339" s="166">
        <f ca="1">CA339-CA$394</f>
        <v>4.0937789913127638E-2</v>
      </c>
      <c r="CG339" s="193">
        <v>335</v>
      </c>
      <c r="CH339" s="193">
        <f ca="1">IF(CB339&gt;=0,0,1)</f>
        <v>0</v>
      </c>
      <c r="CI339" s="193">
        <f ca="1">IF(CC339&gt;=0,0,1)</f>
        <v>0</v>
      </c>
    </row>
    <row r="340" spans="17:87" ht="15.6">
      <c r="Q340" s="227">
        <v>45846</v>
      </c>
      <c r="R340" s="113">
        <f>'Stocks 1 Month Returns'!O340*'Final Portfolio'!$J$3</f>
        <v>1.5661753098618971E-2</v>
      </c>
      <c r="S340" s="113">
        <f>'Stocks 1 Month Returns'!P340*'Final Portfolio'!$J$4</f>
        <v>2.502415600908252E-3</v>
      </c>
      <c r="T340" s="113">
        <f>'Stocks 1 Month Returns'!Q340*'Final Portfolio'!$J$6</f>
        <v>5.3699877918828064E-3</v>
      </c>
      <c r="U340" s="113">
        <f>'Stocks 1 Month Returns'!R340*'Final Portfolio'!$J$6</f>
        <v>4.8161648999839454E-3</v>
      </c>
      <c r="V340" s="113">
        <f>'Stocks 1 Month Returns'!S340*'Final Portfolio'!$J$7</f>
        <v>8.6843619915973787E-3</v>
      </c>
      <c r="W340" s="113">
        <f>'Stocks 1 Month Returns'!T340*'Final Portfolio'!$J$8</f>
        <v>8.0503854652865577E-3</v>
      </c>
      <c r="X340" s="113">
        <f>'Stocks 1 Month Returns'!U340*'Final Portfolio'!$J$9</f>
        <v>6.9944892770811328E-3</v>
      </c>
      <c r="Y340" s="113">
        <f>'Stocks 1 Month Returns'!V340*'Final Portfolio'!$J$10</f>
        <v>8.3170159658054067E-3</v>
      </c>
      <c r="Z340" s="113">
        <f>'Stocks 1 Month Returns'!W340*'Final Portfolio'!$J$11</f>
        <v>1.85435531913849E-3</v>
      </c>
      <c r="AA340" s="113">
        <f>'Stocks 1 Month Returns'!X340*'Final Portfolio'!$J$12</f>
        <v>6.6913314655965596E-3</v>
      </c>
      <c r="AB340" s="113">
        <f>'Stocks 1 Month Returns'!Y340*'Final Portfolio'!$J$13</f>
        <v>3.7333165039049154E-2</v>
      </c>
      <c r="AC340" s="113">
        <f t="shared" ref="AC340:AC388" si="45">SUM(R340:AB340)</f>
        <v>0.10627542591494865</v>
      </c>
      <c r="AD340" s="113">
        <f t="shared" ref="AD340:AD388" si="46">$AC340-$AC$398</f>
        <v>0.27375644640668112</v>
      </c>
      <c r="AE340" s="113">
        <f t="shared" ref="AE340:AE388" si="47">$AC340-$AC$402</f>
        <v>0.35841147126286776</v>
      </c>
      <c r="AQ340" s="39">
        <v>307</v>
      </c>
      <c r="AR340" s="5">
        <f>IF('Optimal Portfolio MAIN'!AD326&gt;=0,0,1)</f>
        <v>0</v>
      </c>
      <c r="AS340" s="5">
        <f>IF('Optimal Portfolio MAIN'!AE326&gt;=0,0,1)</f>
        <v>0</v>
      </c>
      <c r="BE340" s="39">
        <v>307</v>
      </c>
      <c r="BF340" s="222">
        <f>IF('Optimal Portfolio MAIN'!AR326&gt;=0,0,1)</f>
        <v>0</v>
      </c>
      <c r="BG340" s="222">
        <f>IF('Optimal Portfolio MAIN'!AS326&gt;=0,0,1)</f>
        <v>0</v>
      </c>
      <c r="BH340" s="400"/>
      <c r="BI340" s="400"/>
      <c r="BZ340" s="193">
        <v>336</v>
      </c>
      <c r="CA340" s="368">
        <f ca="1">NORMINV(RAND(),CE$2,CE$3)</f>
        <v>0.17477796893660821</v>
      </c>
      <c r="CB340" s="166">
        <f ca="1">CA340-CA$389</f>
        <v>0.24742958554516015</v>
      </c>
      <c r="CC340" s="166">
        <f ca="1">CA340-CA$394</f>
        <v>0.27566327894243436</v>
      </c>
      <c r="CG340" s="193">
        <v>336</v>
      </c>
      <c r="CH340" s="193">
        <f ca="1">IF(CB340&gt;=0,0,1)</f>
        <v>0</v>
      </c>
      <c r="CI340" s="193">
        <f ca="1">IF(CC340&gt;=0,0,1)</f>
        <v>0</v>
      </c>
    </row>
    <row r="341" spans="17:87" ht="15.6">
      <c r="Q341" s="227">
        <v>45847</v>
      </c>
      <c r="R341" s="113">
        <f>'Stocks 1 Month Returns'!O341*'Final Portfolio'!$J$3</f>
        <v>1.4745062258357346E-2</v>
      </c>
      <c r="S341" s="113">
        <f>'Stocks 1 Month Returns'!P341*'Final Portfolio'!$J$4</f>
        <v>2.8760366869606457E-3</v>
      </c>
      <c r="T341" s="113">
        <f>'Stocks 1 Month Returns'!Q341*'Final Portfolio'!$J$6</f>
        <v>6.0801920516109402E-3</v>
      </c>
      <c r="U341" s="113">
        <f>'Stocks 1 Month Returns'!R341*'Final Portfolio'!$J$6</f>
        <v>5.313581788232327E-3</v>
      </c>
      <c r="V341" s="113">
        <f>'Stocks 1 Month Returns'!S341*'Final Portfolio'!$J$7</f>
        <v>6.9526688351310749E-3</v>
      </c>
      <c r="W341" s="113">
        <f>'Stocks 1 Month Returns'!T341*'Final Portfolio'!$J$8</f>
        <v>7.1087652928284902E-3</v>
      </c>
      <c r="X341" s="113">
        <f>'Stocks 1 Month Returns'!U341*'Final Portfolio'!$J$9</f>
        <v>1.1182377393178101E-2</v>
      </c>
      <c r="Y341" s="113">
        <f>'Stocks 1 Month Returns'!V341*'Final Portfolio'!$J$10</f>
        <v>9.3802843330353363E-3</v>
      </c>
      <c r="Z341" s="113">
        <f>'Stocks 1 Month Returns'!W341*'Final Portfolio'!$J$11</f>
        <v>5.9659763147795752E-3</v>
      </c>
      <c r="AA341" s="113">
        <f>'Stocks 1 Month Returns'!X341*'Final Portfolio'!$J$12</f>
        <v>7.0980244004461993E-3</v>
      </c>
      <c r="AB341" s="113">
        <f>'Stocks 1 Month Returns'!Y341*'Final Portfolio'!$J$13</f>
        <v>3.9845017122938531E-2</v>
      </c>
      <c r="AC341" s="113">
        <f t="shared" si="45"/>
        <v>0.11654798647749856</v>
      </c>
      <c r="AD341" s="113">
        <f t="shared" si="46"/>
        <v>0.28402900696923106</v>
      </c>
      <c r="AE341" s="113">
        <f t="shared" si="47"/>
        <v>0.36868403182541765</v>
      </c>
      <c r="AQ341" s="39">
        <v>308</v>
      </c>
      <c r="AR341" s="5">
        <f>IF('Optimal Portfolio MAIN'!AD327&gt;=0,0,1)</f>
        <v>0</v>
      </c>
      <c r="AS341" s="5">
        <f>IF('Optimal Portfolio MAIN'!AE327&gt;=0,0,1)</f>
        <v>0</v>
      </c>
      <c r="BE341" s="39">
        <v>308</v>
      </c>
      <c r="BF341" s="222">
        <f>IF('Optimal Portfolio MAIN'!AR327&gt;=0,0,1)</f>
        <v>0</v>
      </c>
      <c r="BG341" s="222">
        <f>IF('Optimal Portfolio MAIN'!AS327&gt;=0,0,1)</f>
        <v>0</v>
      </c>
      <c r="BH341" s="400"/>
      <c r="BI341" s="400"/>
      <c r="BZ341" s="193">
        <v>337</v>
      </c>
      <c r="CA341" s="368">
        <f ca="1">NORMINV(RAND(),CE$2,CE$3)</f>
        <v>3.2329219230571068E-2</v>
      </c>
      <c r="CB341" s="166">
        <f ca="1">CA341-CA$389</f>
        <v>0.10498083583912302</v>
      </c>
      <c r="CC341" s="166">
        <f ca="1">CA341-CA$394</f>
        <v>0.13321452923639723</v>
      </c>
      <c r="CG341" s="193">
        <v>337</v>
      </c>
      <c r="CH341" s="193">
        <f ca="1">IF(CB341&gt;=0,0,1)</f>
        <v>0</v>
      </c>
      <c r="CI341" s="193">
        <f ca="1">IF(CC341&gt;=0,0,1)</f>
        <v>0</v>
      </c>
    </row>
    <row r="342" spans="17:87" ht="15.6">
      <c r="Q342" s="227">
        <v>45848</v>
      </c>
      <c r="R342" s="113">
        <f>'Stocks 1 Month Returns'!O342*'Final Portfolio'!$J$3</f>
        <v>1.8658973702003402E-2</v>
      </c>
      <c r="S342" s="113">
        <f>'Stocks 1 Month Returns'!P342*'Final Portfolio'!$J$4</f>
        <v>4.8840513631701983E-3</v>
      </c>
      <c r="T342" s="113">
        <f>'Stocks 1 Month Returns'!Q342*'Final Portfolio'!$J$6</f>
        <v>5.4213500285879767E-3</v>
      </c>
      <c r="U342" s="113">
        <f>'Stocks 1 Month Returns'!R342*'Final Portfolio'!$J$6</f>
        <v>4.7677246763693582E-3</v>
      </c>
      <c r="V342" s="113">
        <f>'Stocks 1 Month Returns'!S342*'Final Portfolio'!$J$7</f>
        <v>9.841910809283606E-3</v>
      </c>
      <c r="W342" s="113">
        <f>'Stocks 1 Month Returns'!T342*'Final Portfolio'!$J$8</f>
        <v>9.6881197001137398E-3</v>
      </c>
      <c r="X342" s="113">
        <f>'Stocks 1 Month Returns'!U342*'Final Portfolio'!$J$9</f>
        <v>1.441703975659454E-2</v>
      </c>
      <c r="Y342" s="113">
        <f>'Stocks 1 Month Returns'!V342*'Final Portfolio'!$J$10</f>
        <v>1.0927742300177068E-2</v>
      </c>
      <c r="Z342" s="113">
        <f>'Stocks 1 Month Returns'!W342*'Final Portfolio'!$J$11</f>
        <v>7.7122592272546924E-3</v>
      </c>
      <c r="AA342" s="113">
        <f>'Stocks 1 Month Returns'!X342*'Final Portfolio'!$J$12</f>
        <v>7.0982059851340627E-3</v>
      </c>
      <c r="AB342" s="113">
        <f>'Stocks 1 Month Returns'!Y342*'Final Portfolio'!$J$13</f>
        <v>5.2998654133969092E-2</v>
      </c>
      <c r="AC342" s="113">
        <f t="shared" si="45"/>
        <v>0.14641603168265774</v>
      </c>
      <c r="AD342" s="113">
        <f t="shared" si="46"/>
        <v>0.31389705217439023</v>
      </c>
      <c r="AE342" s="113">
        <f t="shared" si="47"/>
        <v>0.39855207703057682</v>
      </c>
      <c r="AQ342" s="39">
        <v>309</v>
      </c>
      <c r="AR342" s="5">
        <f>IF('Optimal Portfolio MAIN'!AD328&gt;=0,0,1)</f>
        <v>0</v>
      </c>
      <c r="AS342" s="5">
        <f>IF('Optimal Portfolio MAIN'!AE328&gt;=0,0,1)</f>
        <v>0</v>
      </c>
      <c r="BE342" s="39">
        <v>309</v>
      </c>
      <c r="BF342" s="222">
        <f>IF('Optimal Portfolio MAIN'!AR328&gt;=0,0,1)</f>
        <v>0</v>
      </c>
      <c r="BG342" s="222">
        <f>IF('Optimal Portfolio MAIN'!AS328&gt;=0,0,1)</f>
        <v>0</v>
      </c>
      <c r="BH342" s="400"/>
      <c r="BI342" s="400"/>
      <c r="BZ342" s="193">
        <v>338</v>
      </c>
      <c r="CA342" s="368">
        <f ca="1">NORMINV(RAND(),CE$2,CE$3)</f>
        <v>-8.1837326068088356E-2</v>
      </c>
      <c r="CB342" s="166">
        <f ca="1">CA342-CA$389</f>
        <v>-9.1857094595364092E-3</v>
      </c>
      <c r="CC342" s="166">
        <f ca="1">CA342-CA$394</f>
        <v>1.9047983937737809E-2</v>
      </c>
      <c r="CG342" s="193">
        <v>338</v>
      </c>
      <c r="CH342" s="193">
        <f ca="1">IF(CB342&gt;=0,0,1)</f>
        <v>1</v>
      </c>
      <c r="CI342" s="193">
        <f ca="1">IF(CC342&gt;=0,0,1)</f>
        <v>0</v>
      </c>
    </row>
    <row r="343" spans="17:87" ht="15.6">
      <c r="Q343" s="227">
        <v>45849</v>
      </c>
      <c r="R343" s="113">
        <f>'Stocks 1 Month Returns'!O343*'Final Portfolio'!$J$3</f>
        <v>1.4992412875014783E-2</v>
      </c>
      <c r="S343" s="113">
        <f>'Stocks 1 Month Returns'!P343*'Final Portfolio'!$J$4</f>
        <v>1.7534001800165577E-3</v>
      </c>
      <c r="T343" s="113">
        <f>'Stocks 1 Month Returns'!Q343*'Final Portfolio'!$J$6</f>
        <v>4.2777929886089082E-3</v>
      </c>
      <c r="U343" s="113">
        <f>'Stocks 1 Month Returns'!R343*'Final Portfolio'!$J$6</f>
        <v>1.0156098676892E-3</v>
      </c>
      <c r="V343" s="113">
        <f>'Stocks 1 Month Returns'!S343*'Final Portfolio'!$J$7</f>
        <v>4.6970115813836167E-3</v>
      </c>
      <c r="W343" s="113">
        <f>'Stocks 1 Month Returns'!T343*'Final Portfolio'!$J$8</f>
        <v>5.8273979005766252E-3</v>
      </c>
      <c r="X343" s="113">
        <f>'Stocks 1 Month Returns'!U343*'Final Portfolio'!$J$9</f>
        <v>1.2876984008871526E-2</v>
      </c>
      <c r="Y343" s="113">
        <f>'Stocks 1 Month Returns'!V343*'Final Portfolio'!$J$10</f>
        <v>8.1501045955270548E-3</v>
      </c>
      <c r="Z343" s="113">
        <f>'Stocks 1 Month Returns'!W343*'Final Portfolio'!$J$11</f>
        <v>5.9441202523324412E-3</v>
      </c>
      <c r="AA343" s="113">
        <f>'Stocks 1 Month Returns'!X343*'Final Portfolio'!$J$12</f>
        <v>4.1041354578744763E-3</v>
      </c>
      <c r="AB343" s="113">
        <f>'Stocks 1 Month Returns'!Y343*'Final Portfolio'!$J$13</f>
        <v>2.7087653142724877E-2</v>
      </c>
      <c r="AC343" s="113">
        <f t="shared" si="45"/>
        <v>9.0726622850620067E-2</v>
      </c>
      <c r="AD343" s="113">
        <f t="shared" si="46"/>
        <v>0.25820764334235252</v>
      </c>
      <c r="AE343" s="113">
        <f t="shared" si="47"/>
        <v>0.34286266819853917</v>
      </c>
      <c r="AQ343" s="39">
        <v>310</v>
      </c>
      <c r="AR343" s="5">
        <f>IF('Optimal Portfolio MAIN'!AD329&gt;=0,0,1)</f>
        <v>0</v>
      </c>
      <c r="AS343" s="5">
        <f>IF('Optimal Portfolio MAIN'!AE329&gt;=0,0,1)</f>
        <v>0</v>
      </c>
      <c r="BE343" s="39">
        <v>310</v>
      </c>
      <c r="BF343" s="222">
        <f>IF('Optimal Portfolio MAIN'!AR329&gt;=0,0,1)</f>
        <v>0</v>
      </c>
      <c r="BG343" s="222">
        <f>IF('Optimal Portfolio MAIN'!AS329&gt;=0,0,1)</f>
        <v>0</v>
      </c>
      <c r="BH343" s="400"/>
      <c r="BI343" s="400"/>
      <c r="BZ343" s="193">
        <v>339</v>
      </c>
      <c r="CA343" s="368">
        <f ca="1">NORMINV(RAND(),CE$2,CE$3)</f>
        <v>-2.2550481728722198E-2</v>
      </c>
      <c r="CB343" s="166">
        <f ca="1">CA343-CA$389</f>
        <v>5.0101134879829749E-2</v>
      </c>
      <c r="CC343" s="166">
        <f ca="1">CA343-CA$394</f>
        <v>7.8334828277103974E-2</v>
      </c>
      <c r="CG343" s="193">
        <v>339</v>
      </c>
      <c r="CH343" s="193">
        <f ca="1">IF(CB343&gt;=0,0,1)</f>
        <v>0</v>
      </c>
      <c r="CI343" s="193">
        <f ca="1">IF(CC343&gt;=0,0,1)</f>
        <v>0</v>
      </c>
    </row>
    <row r="344" spans="17:87" ht="15.6">
      <c r="Q344" s="227">
        <v>45853</v>
      </c>
      <c r="R344" s="113">
        <f>'Stocks 1 Month Returns'!O344*'Final Portfolio'!$J$3</f>
        <v>2.7786880649017577E-3</v>
      </c>
      <c r="S344" s="113">
        <f>'Stocks 1 Month Returns'!P344*'Final Portfolio'!$J$4</f>
        <v>1.9423012206743161E-3</v>
      </c>
      <c r="T344" s="113">
        <f>'Stocks 1 Month Returns'!Q344*'Final Portfolio'!$J$6</f>
        <v>5.0797831709693498E-3</v>
      </c>
      <c r="U344" s="113">
        <f>'Stocks 1 Month Returns'!R344*'Final Portfolio'!$J$6</f>
        <v>1.6776233090977754E-3</v>
      </c>
      <c r="V344" s="113">
        <f>'Stocks 1 Month Returns'!S344*'Final Portfolio'!$J$7</f>
        <v>-1.0134655123568692E-3</v>
      </c>
      <c r="W344" s="113">
        <f>'Stocks 1 Month Returns'!T344*'Final Portfolio'!$J$8</f>
        <v>1.8464529887312066E-4</v>
      </c>
      <c r="X344" s="113">
        <f>'Stocks 1 Month Returns'!U344*'Final Portfolio'!$J$9</f>
        <v>7.9931041841517642E-3</v>
      </c>
      <c r="Y344" s="113">
        <f>'Stocks 1 Month Returns'!V344*'Final Portfolio'!$J$10</f>
        <v>3.673504987982312E-3</v>
      </c>
      <c r="Z344" s="113">
        <f>'Stocks 1 Month Returns'!W344*'Final Portfolio'!$J$11</f>
        <v>5.5613214139023761E-3</v>
      </c>
      <c r="AA344" s="113">
        <f>'Stocks 1 Month Returns'!X344*'Final Portfolio'!$J$12</f>
        <v>3.2874654523277359E-3</v>
      </c>
      <c r="AB344" s="113">
        <f>'Stocks 1 Month Returns'!Y344*'Final Portfolio'!$J$13</f>
        <v>2.3722765277186975E-2</v>
      </c>
      <c r="AC344" s="113">
        <f t="shared" si="45"/>
        <v>5.4887736867710611E-2</v>
      </c>
      <c r="AD344" s="113">
        <f t="shared" si="46"/>
        <v>0.22236875735944309</v>
      </c>
      <c r="AE344" s="113">
        <f t="shared" si="47"/>
        <v>0.3070237822156297</v>
      </c>
      <c r="AQ344" s="39">
        <v>311</v>
      </c>
      <c r="AR344" s="5">
        <f>IF('Optimal Portfolio MAIN'!AD330&gt;=0,0,1)</f>
        <v>0</v>
      </c>
      <c r="AS344" s="5">
        <f>IF('Optimal Portfolio MAIN'!AE330&gt;=0,0,1)</f>
        <v>0</v>
      </c>
      <c r="BE344" s="39">
        <v>311</v>
      </c>
      <c r="BF344" s="222">
        <f>IF('Optimal Portfolio MAIN'!AR330&gt;=0,0,1)</f>
        <v>0</v>
      </c>
      <c r="BG344" s="222">
        <f>IF('Optimal Portfolio MAIN'!AS330&gt;=0,0,1)</f>
        <v>0</v>
      </c>
      <c r="BH344" s="400"/>
      <c r="BI344" s="400"/>
      <c r="BZ344" s="193">
        <v>340</v>
      </c>
      <c r="CA344" s="368">
        <f ca="1">NORMINV(RAND(),CE$2,CE$3)</f>
        <v>-1.1375977664674511E-2</v>
      </c>
      <c r="CB344" s="166">
        <f ca="1">CA344-CA$389</f>
        <v>6.1275638943877435E-2</v>
      </c>
      <c r="CC344" s="166">
        <f ca="1">CA344-CA$394</f>
        <v>8.9509332341151659E-2</v>
      </c>
      <c r="CG344" s="193">
        <v>340</v>
      </c>
      <c r="CH344" s="193">
        <f ca="1">IF(CB344&gt;=0,0,1)</f>
        <v>0</v>
      </c>
      <c r="CI344" s="193">
        <f ca="1">IF(CC344&gt;=0,0,1)</f>
        <v>0</v>
      </c>
    </row>
    <row r="345" spans="17:87" ht="15.6">
      <c r="Q345" s="227">
        <v>45854</v>
      </c>
      <c r="R345" s="113">
        <f>'Stocks 1 Month Returns'!O345*'Final Portfolio'!$J$3</f>
        <v>8.8234963277993295E-3</v>
      </c>
      <c r="S345" s="113">
        <f>'Stocks 1 Month Returns'!P345*'Final Portfolio'!$J$4</f>
        <v>4.3753546109706115E-3</v>
      </c>
      <c r="T345" s="113">
        <f>'Stocks 1 Month Returns'!Q345*'Final Portfolio'!$J$6</f>
        <v>4.8869342406770147E-3</v>
      </c>
      <c r="U345" s="113">
        <f>'Stocks 1 Month Returns'!R345*'Final Portfolio'!$J$6</f>
        <v>3.2775370202388389E-3</v>
      </c>
      <c r="V345" s="113">
        <f>'Stocks 1 Month Returns'!S345*'Final Portfolio'!$J$7</f>
        <v>-7.3802220943523962E-4</v>
      </c>
      <c r="W345" s="113">
        <f>'Stocks 1 Month Returns'!T345*'Final Portfolio'!$J$8</f>
        <v>1.2865545224200359E-3</v>
      </c>
      <c r="X345" s="113">
        <f>'Stocks 1 Month Returns'!U345*'Final Portfolio'!$J$9</f>
        <v>6.9196671128293284E-3</v>
      </c>
      <c r="Y345" s="113">
        <f>'Stocks 1 Month Returns'!V345*'Final Portfolio'!$J$10</f>
        <v>2.4341015373358977E-3</v>
      </c>
      <c r="Z345" s="113">
        <f>'Stocks 1 Month Returns'!W345*'Final Portfolio'!$J$11</f>
        <v>6.55256565392528E-3</v>
      </c>
      <c r="AA345" s="113">
        <f>'Stocks 1 Month Returns'!X345*'Final Portfolio'!$J$12</f>
        <v>4.2138918789579429E-3</v>
      </c>
      <c r="AB345" s="113">
        <f>'Stocks 1 Month Returns'!Y345*'Final Portfolio'!$J$13</f>
        <v>3.1600641144951647E-2</v>
      </c>
      <c r="AC345" s="113">
        <f t="shared" si="45"/>
        <v>7.3632721840670684E-2</v>
      </c>
      <c r="AD345" s="113">
        <f t="shared" si="46"/>
        <v>0.24111374233240315</v>
      </c>
      <c r="AE345" s="113">
        <f t="shared" si="47"/>
        <v>0.32576876718858983</v>
      </c>
      <c r="AQ345" s="39">
        <v>312</v>
      </c>
      <c r="AR345" s="5">
        <f>IF('Optimal Portfolio MAIN'!AD331&gt;=0,0,1)</f>
        <v>0</v>
      </c>
      <c r="AS345" s="5">
        <f>IF('Optimal Portfolio MAIN'!AE331&gt;=0,0,1)</f>
        <v>0</v>
      </c>
      <c r="BE345" s="39">
        <v>312</v>
      </c>
      <c r="BF345" s="222">
        <f>IF('Optimal Portfolio MAIN'!AR331&gt;=0,0,1)</f>
        <v>0</v>
      </c>
      <c r="BG345" s="222">
        <f>IF('Optimal Portfolio MAIN'!AS331&gt;=0,0,1)</f>
        <v>0</v>
      </c>
      <c r="BH345" s="400"/>
      <c r="BI345" s="400"/>
      <c r="BZ345" s="193">
        <v>341</v>
      </c>
      <c r="CA345" s="368">
        <f ca="1">NORMINV(RAND(),CE$2,CE$3)</f>
        <v>-8.8346743467764E-2</v>
      </c>
      <c r="CB345" s="166">
        <f ca="1">CA345-CA$389</f>
        <v>-1.5695126859212052E-2</v>
      </c>
      <c r="CC345" s="166">
        <f ca="1">CA345-CA$394</f>
        <v>1.2538566538062165E-2</v>
      </c>
      <c r="CG345" s="193">
        <v>341</v>
      </c>
      <c r="CH345" s="193">
        <f ca="1">IF(CB345&gt;=0,0,1)</f>
        <v>1</v>
      </c>
      <c r="CI345" s="193">
        <f ca="1">IF(CC345&gt;=0,0,1)</f>
        <v>0</v>
      </c>
    </row>
    <row r="346" spans="17:87" ht="15.6">
      <c r="Q346" s="227">
        <v>45855</v>
      </c>
      <c r="R346" s="113">
        <f>'Stocks 1 Month Returns'!O346*'Final Portfolio'!$J$3</f>
        <v>8.3226662037043878E-3</v>
      </c>
      <c r="S346" s="113">
        <f>'Stocks 1 Month Returns'!P346*'Final Portfolio'!$J$4</f>
        <v>3.6342680755069986E-3</v>
      </c>
      <c r="T346" s="113">
        <f>'Stocks 1 Month Returns'!Q346*'Final Portfolio'!$J$6</f>
        <v>4.3545987697621589E-3</v>
      </c>
      <c r="U346" s="113">
        <f>'Stocks 1 Month Returns'!R346*'Final Portfolio'!$J$6</f>
        <v>2.8229495095692236E-3</v>
      </c>
      <c r="V346" s="113">
        <f>'Stocks 1 Month Returns'!S346*'Final Portfolio'!$J$7</f>
        <v>2.1751405924968427E-3</v>
      </c>
      <c r="W346" s="113">
        <f>'Stocks 1 Month Returns'!T346*'Final Portfolio'!$J$8</f>
        <v>1.5612749027744678E-4</v>
      </c>
      <c r="X346" s="113">
        <f>'Stocks 1 Month Returns'!U346*'Final Portfolio'!$J$9</f>
        <v>7.9089954023554287E-3</v>
      </c>
      <c r="Y346" s="113">
        <f>'Stocks 1 Month Returns'!V346*'Final Portfolio'!$J$10</f>
        <v>2.7371749717649417E-3</v>
      </c>
      <c r="Z346" s="113">
        <f>'Stocks 1 Month Returns'!W346*'Final Portfolio'!$J$11</f>
        <v>1.1875593692555621E-2</v>
      </c>
      <c r="AA346" s="113">
        <f>'Stocks 1 Month Returns'!X346*'Final Portfolio'!$J$12</f>
        <v>3.9620623724320337E-3</v>
      </c>
      <c r="AB346" s="113">
        <f>'Stocks 1 Month Returns'!Y346*'Final Portfolio'!$J$13</f>
        <v>2.7932335265203667E-2</v>
      </c>
      <c r="AC346" s="113">
        <f t="shared" si="45"/>
        <v>7.5881912345628744E-2</v>
      </c>
      <c r="AD346" s="113">
        <f t="shared" si="46"/>
        <v>0.24336293283736121</v>
      </c>
      <c r="AE346" s="113">
        <f t="shared" si="47"/>
        <v>0.32801795769354786</v>
      </c>
      <c r="AQ346" s="39">
        <v>313</v>
      </c>
      <c r="AR346" s="5">
        <f>IF('Optimal Portfolio MAIN'!AD332&gt;=0,0,1)</f>
        <v>0</v>
      </c>
      <c r="AS346" s="5">
        <f>IF('Optimal Portfolio MAIN'!AE332&gt;=0,0,1)</f>
        <v>0</v>
      </c>
      <c r="BE346" s="39">
        <v>313</v>
      </c>
      <c r="BF346" s="222">
        <f>IF('Optimal Portfolio MAIN'!AR332&gt;=0,0,1)</f>
        <v>0</v>
      </c>
      <c r="BG346" s="222">
        <f>IF('Optimal Portfolio MAIN'!AS332&gt;=0,0,1)</f>
        <v>0</v>
      </c>
      <c r="BH346" s="400"/>
      <c r="BI346" s="400"/>
      <c r="BZ346" s="193">
        <v>342</v>
      </c>
      <c r="CA346" s="368">
        <f ca="1">NORMINV(RAND(),CE$2,CE$3)</f>
        <v>8.125873697100966E-2</v>
      </c>
      <c r="CB346" s="166">
        <f ca="1">CA346-CA$389</f>
        <v>0.15391035357956162</v>
      </c>
      <c r="CC346" s="166">
        <f ca="1">CA346-CA$394</f>
        <v>0.18214404697683584</v>
      </c>
      <c r="CG346" s="193">
        <v>342</v>
      </c>
      <c r="CH346" s="193">
        <f ca="1">IF(CB346&gt;=0,0,1)</f>
        <v>0</v>
      </c>
      <c r="CI346" s="193">
        <f ca="1">IF(CC346&gt;=0,0,1)</f>
        <v>0</v>
      </c>
    </row>
    <row r="347" spans="17:87" ht="15.6">
      <c r="Q347" s="227">
        <v>45856</v>
      </c>
      <c r="R347" s="113">
        <f>'Stocks 1 Month Returns'!O347*'Final Portfolio'!$J$3</f>
        <v>1.0603455599233036E-2</v>
      </c>
      <c r="S347" s="113">
        <f>'Stocks 1 Month Returns'!P347*'Final Portfolio'!$J$4</f>
        <v>6.7514966407310828E-3</v>
      </c>
      <c r="T347" s="113">
        <f>'Stocks 1 Month Returns'!Q347*'Final Portfolio'!$J$6</f>
        <v>5.0077560276241334E-3</v>
      </c>
      <c r="U347" s="113">
        <f>'Stocks 1 Month Returns'!R347*'Final Portfolio'!$J$6</f>
        <v>2.9899512198162271E-3</v>
      </c>
      <c r="V347" s="113">
        <f>'Stocks 1 Month Returns'!S347*'Final Portfolio'!$J$7</f>
        <v>3.0740663552275517E-3</v>
      </c>
      <c r="W347" s="113">
        <f>'Stocks 1 Month Returns'!T347*'Final Portfolio'!$J$8</f>
        <v>1.4214273447409776E-3</v>
      </c>
      <c r="X347" s="113">
        <f>'Stocks 1 Month Returns'!U347*'Final Portfolio'!$J$9</f>
        <v>1.1737344780357617E-2</v>
      </c>
      <c r="Y347" s="113">
        <f>'Stocks 1 Month Returns'!V347*'Final Portfolio'!$J$10</f>
        <v>3.4846469111646792E-4</v>
      </c>
      <c r="Z347" s="113">
        <f>'Stocks 1 Month Returns'!W347*'Final Portfolio'!$J$11</f>
        <v>1.4052720067432812E-2</v>
      </c>
      <c r="AA347" s="113">
        <f>'Stocks 1 Month Returns'!X347*'Final Portfolio'!$J$12</f>
        <v>5.3177623403015172E-3</v>
      </c>
      <c r="AB347" s="113">
        <f>'Stocks 1 Month Returns'!Y347*'Final Portfolio'!$J$13</f>
        <v>4.8191377764938315E-2</v>
      </c>
      <c r="AC347" s="113">
        <f t="shared" si="45"/>
        <v>0.10949582283151973</v>
      </c>
      <c r="AD347" s="113">
        <f t="shared" si="46"/>
        <v>0.27697684332325223</v>
      </c>
      <c r="AE347" s="113">
        <f t="shared" si="47"/>
        <v>0.36163186817943882</v>
      </c>
      <c r="AQ347" s="39">
        <v>314</v>
      </c>
      <c r="AR347" s="5">
        <f>IF('Optimal Portfolio MAIN'!AD333&gt;=0,0,1)</f>
        <v>0</v>
      </c>
      <c r="AS347" s="5">
        <f>IF('Optimal Portfolio MAIN'!AE333&gt;=0,0,1)</f>
        <v>0</v>
      </c>
      <c r="BE347" s="39">
        <v>314</v>
      </c>
      <c r="BF347" s="222">
        <f>IF('Optimal Portfolio MAIN'!AR333&gt;=0,0,1)</f>
        <v>0</v>
      </c>
      <c r="BG347" s="222">
        <f>IF('Optimal Portfolio MAIN'!AS333&gt;=0,0,1)</f>
        <v>0</v>
      </c>
      <c r="BH347" s="400"/>
      <c r="BI347" s="400"/>
      <c r="BZ347" s="193">
        <v>343</v>
      </c>
      <c r="CA347" s="368">
        <f ca="1">NORMINV(RAND(),CE$2,CE$3)</f>
        <v>-5.4268260662798957E-3</v>
      </c>
      <c r="CB347" s="166">
        <f ca="1">CA347-CA$389</f>
        <v>6.7224790542272053E-2</v>
      </c>
      <c r="CC347" s="166">
        <f ca="1">CA347-CA$394</f>
        <v>9.5458483939546271E-2</v>
      </c>
      <c r="CG347" s="193">
        <v>343</v>
      </c>
      <c r="CH347" s="193">
        <f ca="1">IF(CB347&gt;=0,0,1)</f>
        <v>0</v>
      </c>
      <c r="CI347" s="193">
        <f ca="1">IF(CC347&gt;=0,0,1)</f>
        <v>0</v>
      </c>
    </row>
    <row r="348" spans="17:87" ht="15.6">
      <c r="Q348" s="227">
        <v>45860</v>
      </c>
      <c r="R348" s="113">
        <f>'Stocks 1 Month Returns'!O348*'Final Portfolio'!$J$3</f>
        <v>7.6128653518515279E-3</v>
      </c>
      <c r="S348" s="113">
        <f>'Stocks 1 Month Returns'!P348*'Final Portfolio'!$J$4</f>
        <v>7.6770302132739962E-3</v>
      </c>
      <c r="T348" s="113">
        <f>'Stocks 1 Month Returns'!Q348*'Final Portfolio'!$J$6</f>
        <v>3.7567190813895834E-3</v>
      </c>
      <c r="U348" s="113">
        <f>'Stocks 1 Month Returns'!R348*'Final Portfolio'!$J$6</f>
        <v>2.4127172492400283E-3</v>
      </c>
      <c r="V348" s="113">
        <f>'Stocks 1 Month Returns'!S348*'Final Portfolio'!$J$7</f>
        <v>2.8746312161895206E-3</v>
      </c>
      <c r="W348" s="113">
        <f>'Stocks 1 Month Returns'!T348*'Final Portfolio'!$J$8</f>
        <v>3.2527905206320099E-3</v>
      </c>
      <c r="X348" s="113">
        <f>'Stocks 1 Month Returns'!U348*'Final Portfolio'!$J$9</f>
        <v>1.3978494408053077E-3</v>
      </c>
      <c r="Y348" s="113">
        <f>'Stocks 1 Month Returns'!V348*'Final Portfolio'!$J$10</f>
        <v>6.7658464132568368E-4</v>
      </c>
      <c r="Z348" s="113">
        <f>'Stocks 1 Month Returns'!W348*'Final Portfolio'!$J$11</f>
        <v>1.5013797932621521E-2</v>
      </c>
      <c r="AA348" s="113">
        <f>'Stocks 1 Month Returns'!X348*'Final Portfolio'!$J$12</f>
        <v>7.1605745005924185E-3</v>
      </c>
      <c r="AB348" s="113">
        <f>'Stocks 1 Month Returns'!Y348*'Final Portfolio'!$J$13</f>
        <v>4.9792169101566586E-2</v>
      </c>
      <c r="AC348" s="113">
        <f t="shared" si="45"/>
        <v>0.10162772924948818</v>
      </c>
      <c r="AD348" s="113">
        <f t="shared" si="46"/>
        <v>0.26910874974122068</v>
      </c>
      <c r="AE348" s="113">
        <f t="shared" si="47"/>
        <v>0.35376377459740727</v>
      </c>
      <c r="AQ348" s="39">
        <v>315</v>
      </c>
      <c r="AR348" s="5">
        <f>IF('Optimal Portfolio MAIN'!AD334&gt;=0,0,1)</f>
        <v>0</v>
      </c>
      <c r="AS348" s="5">
        <f>IF('Optimal Portfolio MAIN'!AE334&gt;=0,0,1)</f>
        <v>0</v>
      </c>
      <c r="BE348" s="39">
        <v>315</v>
      </c>
      <c r="BF348" s="222">
        <f>IF('Optimal Portfolio MAIN'!AR334&gt;=0,0,1)</f>
        <v>0</v>
      </c>
      <c r="BG348" s="222">
        <f>IF('Optimal Portfolio MAIN'!AS334&gt;=0,0,1)</f>
        <v>0</v>
      </c>
      <c r="BH348" s="400"/>
      <c r="BI348" s="400"/>
      <c r="BZ348" s="193">
        <v>344</v>
      </c>
      <c r="CA348" s="368">
        <f ca="1">NORMINV(RAND(),CE$2,CE$3)</f>
        <v>-0.10088531000582616</v>
      </c>
      <c r="CB348" s="166">
        <f ca="1">CA348-CA$389</f>
        <v>-2.8233693397274218E-2</v>
      </c>
      <c r="CC348" s="166">
        <f ca="1">CA348-CA$394</f>
        <v>0</v>
      </c>
      <c r="CG348" s="193">
        <v>344</v>
      </c>
      <c r="CH348" s="193">
        <f ca="1">IF(CB348&gt;=0,0,1)</f>
        <v>1</v>
      </c>
      <c r="CI348" s="193">
        <f ca="1">IF(CC348&gt;=0,0,1)</f>
        <v>0</v>
      </c>
    </row>
    <row r="349" spans="17:87" ht="15.6">
      <c r="Q349" s="227">
        <v>45861</v>
      </c>
      <c r="R349" s="113">
        <f>'Stocks 1 Month Returns'!O349*'Final Portfolio'!$J$3</f>
        <v>1.0870816679396178E-2</v>
      </c>
      <c r="S349" s="113">
        <f>'Stocks 1 Month Returns'!P349*'Final Portfolio'!$J$4</f>
        <v>5.4046114372768E-3</v>
      </c>
      <c r="T349" s="113">
        <f>'Stocks 1 Month Returns'!Q349*'Final Portfolio'!$J$6</f>
        <v>4.3434445668555808E-3</v>
      </c>
      <c r="U349" s="113">
        <f>'Stocks 1 Month Returns'!R349*'Final Portfolio'!$J$6</f>
        <v>2.3570950483185272E-3</v>
      </c>
      <c r="V349" s="113">
        <f>'Stocks 1 Month Returns'!S349*'Final Portfolio'!$J$7</f>
        <v>5.1833798342763538E-3</v>
      </c>
      <c r="W349" s="113">
        <f>'Stocks 1 Month Returns'!T349*'Final Portfolio'!$J$8</f>
        <v>4.7162255198293984E-3</v>
      </c>
      <c r="X349" s="113">
        <f>'Stocks 1 Month Returns'!U349*'Final Portfolio'!$J$9</f>
        <v>1.1606960793327925E-2</v>
      </c>
      <c r="Y349" s="113">
        <f>'Stocks 1 Month Returns'!V349*'Final Portfolio'!$J$10</f>
        <v>1.6838514534479221E-3</v>
      </c>
      <c r="Z349" s="113">
        <f>'Stocks 1 Month Returns'!W349*'Final Portfolio'!$J$11</f>
        <v>1.7082175695354109E-2</v>
      </c>
      <c r="AA349" s="113">
        <f>'Stocks 1 Month Returns'!X349*'Final Portfolio'!$J$12</f>
        <v>9.1534687549316967E-3</v>
      </c>
      <c r="AB349" s="113">
        <f>'Stocks 1 Month Returns'!Y349*'Final Portfolio'!$J$13</f>
        <v>6.0157386594375639E-2</v>
      </c>
      <c r="AC349" s="113">
        <f t="shared" si="45"/>
        <v>0.13255941637739013</v>
      </c>
      <c r="AD349" s="113">
        <f t="shared" si="46"/>
        <v>0.30004043686912263</v>
      </c>
      <c r="AE349" s="113">
        <f t="shared" si="47"/>
        <v>0.38469546172530922</v>
      </c>
      <c r="AQ349" s="39">
        <v>316</v>
      </c>
      <c r="AR349" s="5">
        <f>IF('Optimal Portfolio MAIN'!AD335&gt;=0,0,1)</f>
        <v>0</v>
      </c>
      <c r="AS349" s="5">
        <f>IF('Optimal Portfolio MAIN'!AE335&gt;=0,0,1)</f>
        <v>0</v>
      </c>
      <c r="BE349" s="39">
        <v>316</v>
      </c>
      <c r="BF349" s="222">
        <f>IF('Optimal Portfolio MAIN'!AR335&gt;=0,0,1)</f>
        <v>0</v>
      </c>
      <c r="BG349" s="222">
        <f>IF('Optimal Portfolio MAIN'!AS335&gt;=0,0,1)</f>
        <v>0</v>
      </c>
      <c r="BH349" s="400"/>
      <c r="BI349" s="400"/>
      <c r="BZ349" s="193">
        <v>345</v>
      </c>
      <c r="CA349" s="368">
        <f ca="1">NORMINV(RAND(),CE$2,CE$3)</f>
        <v>-7.471088743121905E-2</v>
      </c>
      <c r="CB349" s="166">
        <f ca="1">CA349-CA$389</f>
        <v>-2.059270822667103E-3</v>
      </c>
      <c r="CC349" s="166">
        <f ca="1">CA349-CA$394</f>
        <v>2.6174422574607115E-2</v>
      </c>
      <c r="CG349" s="193">
        <v>345</v>
      </c>
      <c r="CH349" s="193">
        <f ca="1">IF(CB349&gt;=0,0,1)</f>
        <v>1</v>
      </c>
      <c r="CI349" s="193">
        <f ca="1">IF(CC349&gt;=0,0,1)</f>
        <v>0</v>
      </c>
    </row>
    <row r="350" spans="17:87" ht="15.6">
      <c r="Q350" s="227">
        <v>45862</v>
      </c>
      <c r="R350" s="113">
        <f>'Stocks 1 Month Returns'!O350*'Final Portfolio'!$J$3</f>
        <v>5.5395830270741351E-4</v>
      </c>
      <c r="S350" s="113">
        <f>'Stocks 1 Month Returns'!P350*'Final Portfolio'!$J$4</f>
        <v>6.2385707128959208E-3</v>
      </c>
      <c r="T350" s="113">
        <f>'Stocks 1 Month Returns'!Q350*'Final Portfolio'!$J$6</f>
        <v>3.5557781136308186E-3</v>
      </c>
      <c r="U350" s="113">
        <f>'Stocks 1 Month Returns'!R350*'Final Portfolio'!$J$6</f>
        <v>6.3107584573867119E-4</v>
      </c>
      <c r="V350" s="113">
        <f>'Stocks 1 Month Returns'!S350*'Final Portfolio'!$J$7</f>
        <v>3.8808860425737571E-3</v>
      </c>
      <c r="W350" s="113">
        <f>'Stocks 1 Month Returns'!T350*'Final Portfolio'!$J$8</f>
        <v>3.2545167924773466E-3</v>
      </c>
      <c r="X350" s="113">
        <f>'Stocks 1 Month Returns'!U350*'Final Portfolio'!$J$9</f>
        <v>8.4340116017873334E-3</v>
      </c>
      <c r="Y350" s="113">
        <f>'Stocks 1 Month Returns'!V350*'Final Portfolio'!$J$10</f>
        <v>7.8929794466830409E-3</v>
      </c>
      <c r="Z350" s="113">
        <f>'Stocks 1 Month Returns'!W350*'Final Portfolio'!$J$11</f>
        <v>1.5322504615370103E-2</v>
      </c>
      <c r="AA350" s="113">
        <f>'Stocks 1 Month Returns'!X350*'Final Portfolio'!$J$12</f>
        <v>1.0298933530926001E-2</v>
      </c>
      <c r="AB350" s="113">
        <f>'Stocks 1 Month Returns'!Y350*'Final Portfolio'!$J$13</f>
        <v>4.6584378616119082E-2</v>
      </c>
      <c r="AC350" s="113">
        <f t="shared" si="45"/>
        <v>0.10664759362090949</v>
      </c>
      <c r="AD350" s="113">
        <f t="shared" si="46"/>
        <v>0.27412861411264194</v>
      </c>
      <c r="AE350" s="113">
        <f t="shared" si="47"/>
        <v>0.35878363896882859</v>
      </c>
      <c r="AQ350" s="39">
        <v>317</v>
      </c>
      <c r="AR350" s="5">
        <f>IF('Optimal Portfolio MAIN'!AD336&gt;=0,0,1)</f>
        <v>0</v>
      </c>
      <c r="AS350" s="5">
        <f>IF('Optimal Portfolio MAIN'!AE336&gt;=0,0,1)</f>
        <v>0</v>
      </c>
      <c r="BE350" s="39">
        <v>317</v>
      </c>
      <c r="BF350" s="222">
        <f>IF('Optimal Portfolio MAIN'!AR336&gt;=0,0,1)</f>
        <v>0</v>
      </c>
      <c r="BG350" s="222">
        <f>IF('Optimal Portfolio MAIN'!AS336&gt;=0,0,1)</f>
        <v>0</v>
      </c>
      <c r="BH350" s="400"/>
      <c r="BI350" s="400"/>
      <c r="BZ350" s="193">
        <v>346</v>
      </c>
      <c r="CA350" s="368">
        <f ca="1">NORMINV(RAND(),CE$2,CE$3)</f>
        <v>-1.1209810693947555E-2</v>
      </c>
      <c r="CB350" s="166">
        <f ca="1">CA350-CA$389</f>
        <v>6.1441805914604394E-2</v>
      </c>
      <c r="CC350" s="166">
        <f ca="1">CA350-CA$394</f>
        <v>8.9675499311878612E-2</v>
      </c>
      <c r="CG350" s="193">
        <v>346</v>
      </c>
      <c r="CH350" s="193">
        <f ca="1">IF(CB350&gt;=0,0,1)</f>
        <v>0</v>
      </c>
      <c r="CI350" s="193">
        <f ca="1">IF(CC350&gt;=0,0,1)</f>
        <v>0</v>
      </c>
    </row>
    <row r="351" spans="17:87" ht="15.6">
      <c r="Q351" s="227">
        <v>45863</v>
      </c>
      <c r="R351" s="113">
        <f>'Stocks 1 Month Returns'!O351*'Final Portfolio'!$J$3</f>
        <v>-6.1940085927446381E-3</v>
      </c>
      <c r="S351" s="113">
        <f>'Stocks 1 Month Returns'!P351*'Final Portfolio'!$J$4</f>
        <v>6.0774663745566766E-3</v>
      </c>
      <c r="T351" s="113">
        <f>'Stocks 1 Month Returns'!Q351*'Final Portfolio'!$J$6</f>
        <v>3.9881168686034659E-3</v>
      </c>
      <c r="U351" s="113">
        <f>'Stocks 1 Month Returns'!R351*'Final Portfolio'!$J$6</f>
        <v>1.0729581552930156E-3</v>
      </c>
      <c r="V351" s="113">
        <f>'Stocks 1 Month Returns'!S351*'Final Portfolio'!$J$7</f>
        <v>3.0296730421944741E-3</v>
      </c>
      <c r="W351" s="113">
        <f>'Stocks 1 Month Returns'!T351*'Final Portfolio'!$J$8</f>
        <v>1.0210710677509671E-2</v>
      </c>
      <c r="X351" s="113">
        <f>'Stocks 1 Month Returns'!U351*'Final Portfolio'!$J$9</f>
        <v>1.3942946420441107E-2</v>
      </c>
      <c r="Y351" s="113">
        <f>'Stocks 1 Month Returns'!V351*'Final Portfolio'!$J$10</f>
        <v>7.882462549103797E-3</v>
      </c>
      <c r="Z351" s="113">
        <f>'Stocks 1 Month Returns'!W351*'Final Portfolio'!$J$11</f>
        <v>1.7881639047059195E-2</v>
      </c>
      <c r="AA351" s="113">
        <f>'Stocks 1 Month Returns'!X351*'Final Portfolio'!$J$12</f>
        <v>1.0817247615277708E-2</v>
      </c>
      <c r="AB351" s="113">
        <f>'Stocks 1 Month Returns'!Y351*'Final Portfolio'!$J$13</f>
        <v>5.4994807812959179E-2</v>
      </c>
      <c r="AC351" s="113">
        <f t="shared" si="45"/>
        <v>0.12370401997025365</v>
      </c>
      <c r="AD351" s="113">
        <f t="shared" si="46"/>
        <v>0.29118504046198612</v>
      </c>
      <c r="AE351" s="113">
        <f t="shared" si="47"/>
        <v>0.37584006531817277</v>
      </c>
      <c r="AQ351" s="39">
        <v>318</v>
      </c>
      <c r="AR351" s="5">
        <f>IF('Optimal Portfolio MAIN'!AD337&gt;=0,0,1)</f>
        <v>0</v>
      </c>
      <c r="AS351" s="5">
        <f>IF('Optimal Portfolio MAIN'!AE337&gt;=0,0,1)</f>
        <v>0</v>
      </c>
      <c r="BE351" s="39">
        <v>318</v>
      </c>
      <c r="BF351" s="222">
        <f>IF('Optimal Portfolio MAIN'!AR337&gt;=0,0,1)</f>
        <v>0</v>
      </c>
      <c r="BG351" s="222">
        <f>IF('Optimal Portfolio MAIN'!AS337&gt;=0,0,1)</f>
        <v>0</v>
      </c>
      <c r="BH351" s="400"/>
      <c r="BI351" s="400"/>
      <c r="BZ351" s="193">
        <v>347</v>
      </c>
      <c r="CA351" s="368">
        <f ca="1">NORMINV(RAND(),CE$2,CE$3)</f>
        <v>1.124507190218166E-2</v>
      </c>
      <c r="CB351" s="166">
        <f ca="1">CA351-CA$389</f>
        <v>8.3896688510733605E-2</v>
      </c>
      <c r="CC351" s="166">
        <f ca="1">CA351-CA$394</f>
        <v>0.11213038190800782</v>
      </c>
      <c r="CG351" s="193">
        <v>347</v>
      </c>
      <c r="CH351" s="193">
        <f ca="1">IF(CB351&gt;=0,0,1)</f>
        <v>0</v>
      </c>
      <c r="CI351" s="193">
        <f ca="1">IF(CC351&gt;=0,0,1)</f>
        <v>0</v>
      </c>
    </row>
    <row r="352" spans="17:87" ht="15.6">
      <c r="Q352" s="227">
        <v>45867</v>
      </c>
      <c r="R352" s="113">
        <f>'Stocks 1 Month Returns'!O352*'Final Portfolio'!$J$3</f>
        <v>-7.6853525284289572E-3</v>
      </c>
      <c r="S352" s="113">
        <f>'Stocks 1 Month Returns'!P352*'Final Portfolio'!$J$4</f>
        <v>6.2707628733369098E-3</v>
      </c>
      <c r="T352" s="113">
        <f>'Stocks 1 Month Returns'!Q352*'Final Portfolio'!$J$6</f>
        <v>3.8887773387595815E-3</v>
      </c>
      <c r="U352" s="113">
        <f>'Stocks 1 Month Returns'!R352*'Final Portfolio'!$J$6</f>
        <v>2.4522805263911708E-4</v>
      </c>
      <c r="V352" s="113">
        <f>'Stocks 1 Month Returns'!S352*'Final Portfolio'!$J$7</f>
        <v>6.0975279120589537E-4</v>
      </c>
      <c r="W352" s="113">
        <f>'Stocks 1 Month Returns'!T352*'Final Portfolio'!$J$8</f>
        <v>7.9685424472536459E-3</v>
      </c>
      <c r="X352" s="113">
        <f>'Stocks 1 Month Returns'!U352*'Final Portfolio'!$J$9</f>
        <v>9.4495586141905355E-3</v>
      </c>
      <c r="Y352" s="113">
        <f>'Stocks 1 Month Returns'!V352*'Final Portfolio'!$J$10</f>
        <v>9.5744208969284015E-3</v>
      </c>
      <c r="Z352" s="113">
        <f>'Stocks 1 Month Returns'!W352*'Final Portfolio'!$J$11</f>
        <v>1.3573159248726109E-2</v>
      </c>
      <c r="AA352" s="113">
        <f>'Stocks 1 Month Returns'!X352*'Final Portfolio'!$J$12</f>
        <v>9.1060340515942799E-3</v>
      </c>
      <c r="AB352" s="113">
        <f>'Stocks 1 Month Returns'!Y352*'Final Portfolio'!$J$13</f>
        <v>5.5766016868458168E-2</v>
      </c>
      <c r="AC352" s="113">
        <f t="shared" si="45"/>
        <v>0.10876690065466368</v>
      </c>
      <c r="AD352" s="113">
        <f t="shared" si="46"/>
        <v>0.27624792114639618</v>
      </c>
      <c r="AE352" s="113">
        <f t="shared" si="47"/>
        <v>0.36090294600258277</v>
      </c>
      <c r="AQ352" s="39">
        <v>319</v>
      </c>
      <c r="AR352" s="5">
        <f>IF('Optimal Portfolio MAIN'!AD338&gt;=0,0,1)</f>
        <v>0</v>
      </c>
      <c r="AS352" s="5">
        <f>IF('Optimal Portfolio MAIN'!AE338&gt;=0,0,1)</f>
        <v>0</v>
      </c>
      <c r="BE352" s="39">
        <v>319</v>
      </c>
      <c r="BF352" s="222">
        <f>IF('Optimal Portfolio MAIN'!AR338&gt;=0,0,1)</f>
        <v>0</v>
      </c>
      <c r="BG352" s="222">
        <f>IF('Optimal Portfolio MAIN'!AS338&gt;=0,0,1)</f>
        <v>0</v>
      </c>
      <c r="BH352" s="400"/>
      <c r="BI352" s="400"/>
      <c r="BZ352" s="193">
        <v>348</v>
      </c>
      <c r="CA352" s="368">
        <f ca="1">NORMINV(RAND(),CE$2,CE$3)</f>
        <v>0.13222191637227046</v>
      </c>
      <c r="CB352" s="166">
        <f ca="1">CA352-CA$389</f>
        <v>0.20487353298082239</v>
      </c>
      <c r="CC352" s="166">
        <f ca="1">CA352-CA$394</f>
        <v>0.23310722637809661</v>
      </c>
      <c r="CG352" s="193">
        <v>348</v>
      </c>
      <c r="CH352" s="193">
        <f ca="1">IF(CB352&gt;=0,0,1)</f>
        <v>0</v>
      </c>
      <c r="CI352" s="193">
        <f ca="1">IF(CC352&gt;=0,0,1)</f>
        <v>0</v>
      </c>
    </row>
    <row r="353" spans="17:87" ht="15.6">
      <c r="Q353" s="227">
        <v>45868</v>
      </c>
      <c r="R353" s="113">
        <f>'Stocks 1 Month Returns'!O353*'Final Portfolio'!$J$3</f>
        <v>-5.7631816864849861E-3</v>
      </c>
      <c r="S353" s="113">
        <f>'Stocks 1 Month Returns'!P353*'Final Portfolio'!$J$4</f>
        <v>8.3621395448891678E-3</v>
      </c>
      <c r="T353" s="113">
        <f>'Stocks 1 Month Returns'!Q353*'Final Portfolio'!$J$6</f>
        <v>7.033311399682312E-3</v>
      </c>
      <c r="U353" s="113">
        <f>'Stocks 1 Month Returns'!R353*'Final Portfolio'!$J$6</f>
        <v>3.6463740970997804E-3</v>
      </c>
      <c r="V353" s="113">
        <f>'Stocks 1 Month Returns'!S353*'Final Portfolio'!$J$7</f>
        <v>3.5341325943291403E-3</v>
      </c>
      <c r="W353" s="113">
        <f>'Stocks 1 Month Returns'!T353*'Final Portfolio'!$J$8</f>
        <v>2.8053926400215981E-3</v>
      </c>
      <c r="X353" s="113">
        <f>'Stocks 1 Month Returns'!U353*'Final Portfolio'!$J$9</f>
        <v>1.2319817767729741E-2</v>
      </c>
      <c r="Y353" s="113">
        <f>'Stocks 1 Month Returns'!V353*'Final Portfolio'!$J$10</f>
        <v>1.1040640653087424E-2</v>
      </c>
      <c r="Z353" s="113">
        <f>'Stocks 1 Month Returns'!W353*'Final Portfolio'!$J$11</f>
        <v>1.0656392654952218E-2</v>
      </c>
      <c r="AA353" s="113">
        <f>'Stocks 1 Month Returns'!X353*'Final Portfolio'!$J$12</f>
        <v>9.2050288155959854E-3</v>
      </c>
      <c r="AB353" s="113">
        <f>'Stocks 1 Month Returns'!Y353*'Final Portfolio'!$J$13</f>
        <v>8.3572708748684388E-2</v>
      </c>
      <c r="AC353" s="113">
        <f t="shared" si="45"/>
        <v>0.14641275722958677</v>
      </c>
      <c r="AD353" s="113">
        <f t="shared" si="46"/>
        <v>0.31389377772131921</v>
      </c>
      <c r="AE353" s="113">
        <f t="shared" si="47"/>
        <v>0.39854880257750591</v>
      </c>
      <c r="AQ353" s="39">
        <v>320</v>
      </c>
      <c r="AR353" s="5">
        <f>IF('Optimal Portfolio MAIN'!AD339&gt;=0,0,1)</f>
        <v>0</v>
      </c>
      <c r="AS353" s="5">
        <f>IF('Optimal Portfolio MAIN'!AE339&gt;=0,0,1)</f>
        <v>0</v>
      </c>
      <c r="BE353" s="39">
        <v>320</v>
      </c>
      <c r="BF353" s="222">
        <f>IF('Optimal Portfolio MAIN'!AR339&gt;=0,0,1)</f>
        <v>0</v>
      </c>
      <c r="BG353" s="222">
        <f>IF('Optimal Portfolio MAIN'!AS339&gt;=0,0,1)</f>
        <v>0</v>
      </c>
      <c r="BH353" s="400"/>
      <c r="BI353" s="400"/>
      <c r="BZ353" s="193">
        <v>349</v>
      </c>
      <c r="CA353" s="368">
        <f ca="1">NORMINV(RAND(),CE$2,CE$3)</f>
        <v>8.3837347706540957E-2</v>
      </c>
      <c r="CB353" s="166">
        <f ca="1">CA353-CA$389</f>
        <v>0.1564889643150929</v>
      </c>
      <c r="CC353" s="166">
        <f ca="1">CA353-CA$394</f>
        <v>0.18472265771236712</v>
      </c>
      <c r="CG353" s="193">
        <v>349</v>
      </c>
      <c r="CH353" s="193">
        <f ca="1">IF(CB353&gt;=0,0,1)</f>
        <v>0</v>
      </c>
      <c r="CI353" s="193">
        <f ca="1">IF(CC353&gt;=0,0,1)</f>
        <v>0</v>
      </c>
    </row>
    <row r="354" spans="17:87" ht="15.6">
      <c r="Q354" s="227">
        <v>45869</v>
      </c>
      <c r="R354" s="113">
        <f>'Stocks 1 Month Returns'!O354*'Final Portfolio'!$J$3</f>
        <v>-9.6995880357023112E-3</v>
      </c>
      <c r="S354" s="113">
        <f>'Stocks 1 Month Returns'!P354*'Final Portfolio'!$J$4</f>
        <v>3.6764663664707428E-3</v>
      </c>
      <c r="T354" s="113">
        <f>'Stocks 1 Month Returns'!Q354*'Final Portfolio'!$J$6</f>
        <v>1.0391151801767027E-2</v>
      </c>
      <c r="U354" s="113">
        <f>'Stocks 1 Month Returns'!R354*'Final Portfolio'!$J$6</f>
        <v>2.1376422770083003E-3</v>
      </c>
      <c r="V354" s="113">
        <f>'Stocks 1 Month Returns'!S354*'Final Portfolio'!$J$7</f>
        <v>6.6838760168289383E-4</v>
      </c>
      <c r="W354" s="113">
        <f>'Stocks 1 Month Returns'!T354*'Final Portfolio'!$J$8</f>
        <v>-6.1039862474113757E-4</v>
      </c>
      <c r="X354" s="113">
        <f>'Stocks 1 Month Returns'!U354*'Final Portfolio'!$J$9</f>
        <v>8.2009304770713151E-3</v>
      </c>
      <c r="Y354" s="113">
        <f>'Stocks 1 Month Returns'!V354*'Final Portfolio'!$J$10</f>
        <v>7.7001316597389551E-3</v>
      </c>
      <c r="Z354" s="113">
        <f>'Stocks 1 Month Returns'!W354*'Final Portfolio'!$J$11</f>
        <v>1.0195997215385534E-2</v>
      </c>
      <c r="AA354" s="113">
        <f>'Stocks 1 Month Returns'!X354*'Final Portfolio'!$J$12</f>
        <v>1.1728870648587188E-2</v>
      </c>
      <c r="AB354" s="113">
        <f>'Stocks 1 Month Returns'!Y354*'Final Portfolio'!$J$13</f>
        <v>6.5874184161132332E-2</v>
      </c>
      <c r="AC354" s="113">
        <f t="shared" si="45"/>
        <v>0.11026377554840083</v>
      </c>
      <c r="AD354" s="113">
        <f t="shared" si="46"/>
        <v>0.2777447960401333</v>
      </c>
      <c r="AE354" s="113">
        <f t="shared" si="47"/>
        <v>0.36239982089631995</v>
      </c>
      <c r="AQ354" s="39">
        <v>321</v>
      </c>
      <c r="AR354" s="5">
        <f>IF('Optimal Portfolio MAIN'!AD340&gt;=0,0,1)</f>
        <v>0</v>
      </c>
      <c r="AS354" s="5">
        <f>IF('Optimal Portfolio MAIN'!AE340&gt;=0,0,1)</f>
        <v>0</v>
      </c>
      <c r="BE354" s="39">
        <v>321</v>
      </c>
      <c r="BF354" s="222">
        <f>IF('Optimal Portfolio MAIN'!AR340&gt;=0,0,1)</f>
        <v>0</v>
      </c>
      <c r="BG354" s="222">
        <f>IF('Optimal Portfolio MAIN'!AS340&gt;=0,0,1)</f>
        <v>0</v>
      </c>
      <c r="BH354" s="400"/>
      <c r="BI354" s="400"/>
      <c r="BZ354" s="193">
        <v>350</v>
      </c>
      <c r="CA354" s="368">
        <f ca="1">NORMINV(RAND(),CE$2,CE$3)</f>
        <v>4.3715099436003282E-2</v>
      </c>
      <c r="CB354" s="166">
        <f ca="1">CA354-CA$389</f>
        <v>0.11636671604455523</v>
      </c>
      <c r="CC354" s="166">
        <f ca="1">CA354-CA$394</f>
        <v>0.14460040944182945</v>
      </c>
      <c r="CG354" s="193">
        <v>350</v>
      </c>
      <c r="CH354" s="193">
        <f ca="1">IF(CB354&gt;=0,0,1)</f>
        <v>0</v>
      </c>
      <c r="CI354" s="193">
        <f ca="1">IF(CC354&gt;=0,0,1)</f>
        <v>0</v>
      </c>
    </row>
    <row r="355" spans="17:87" ht="15.6">
      <c r="Q355" s="227">
        <v>45870</v>
      </c>
      <c r="R355" s="113">
        <f>'Stocks 1 Month Returns'!O355*'Final Portfolio'!$J$3</f>
        <v>-9.6095946765750399E-3</v>
      </c>
      <c r="S355" s="113">
        <f>'Stocks 1 Month Returns'!P355*'Final Portfolio'!$J$4</f>
        <v>-2.1865204779412482E-3</v>
      </c>
      <c r="T355" s="113">
        <f>'Stocks 1 Month Returns'!Q355*'Final Portfolio'!$J$6</f>
        <v>7.4457526448490439E-3</v>
      </c>
      <c r="U355" s="113">
        <f>'Stocks 1 Month Returns'!R355*'Final Portfolio'!$J$6</f>
        <v>1.6850791916420249E-4</v>
      </c>
      <c r="V355" s="113">
        <f>'Stocks 1 Month Returns'!S355*'Final Portfolio'!$J$7</f>
        <v>-3.7714644869128702E-3</v>
      </c>
      <c r="W355" s="113">
        <f>'Stocks 1 Month Returns'!T355*'Final Portfolio'!$J$8</f>
        <v>-7.0188365148045832E-3</v>
      </c>
      <c r="X355" s="113">
        <f>'Stocks 1 Month Returns'!U355*'Final Portfolio'!$J$9</f>
        <v>2.5547810122017634E-3</v>
      </c>
      <c r="Y355" s="113">
        <f>'Stocks 1 Month Returns'!V355*'Final Portfolio'!$J$10</f>
        <v>4.3089130239278468E-3</v>
      </c>
      <c r="Z355" s="113">
        <f>'Stocks 1 Month Returns'!W355*'Final Portfolio'!$J$11</f>
        <v>7.1882959301348137E-3</v>
      </c>
      <c r="AA355" s="113">
        <f>'Stocks 1 Month Returns'!X355*'Final Portfolio'!$J$12</f>
        <v>1.4140099217461177E-5</v>
      </c>
      <c r="AB355" s="113">
        <f>'Stocks 1 Month Returns'!Y355*'Final Portfolio'!$J$13</f>
        <v>2.5947853699597179E-2</v>
      </c>
      <c r="AC355" s="113">
        <f t="shared" si="45"/>
        <v>2.5041828172858566E-2</v>
      </c>
      <c r="AD355" s="113">
        <f t="shared" si="46"/>
        <v>0.19252284866459105</v>
      </c>
      <c r="AE355" s="113">
        <f t="shared" si="47"/>
        <v>0.27717787352077766</v>
      </c>
      <c r="AQ355" s="39">
        <v>322</v>
      </c>
      <c r="AR355" s="5">
        <f>IF('Optimal Portfolio MAIN'!AD341&gt;=0,0,1)</f>
        <v>0</v>
      </c>
      <c r="AS355" s="5">
        <f>IF('Optimal Portfolio MAIN'!AE341&gt;=0,0,1)</f>
        <v>0</v>
      </c>
      <c r="BE355" s="39">
        <v>322</v>
      </c>
      <c r="BF355" s="222">
        <f>IF('Optimal Portfolio MAIN'!AR341&gt;=0,0,1)</f>
        <v>0</v>
      </c>
      <c r="BG355" s="222">
        <f>IF('Optimal Portfolio MAIN'!AS341&gt;=0,0,1)</f>
        <v>0</v>
      </c>
      <c r="BH355" s="400"/>
      <c r="BI355" s="400"/>
      <c r="BZ355" s="193">
        <v>351</v>
      </c>
      <c r="CA355" s="368">
        <f ca="1">NORMINV(RAND(),CE$2,CE$3)</f>
        <v>-5.0354743740753688E-2</v>
      </c>
      <c r="CB355" s="166">
        <f ca="1">CA355-CA$389</f>
        <v>2.2296872867798259E-2</v>
      </c>
      <c r="CC355" s="166">
        <f ca="1">CA355-CA$394</f>
        <v>5.0530566265072477E-2</v>
      </c>
      <c r="CG355" s="193">
        <v>351</v>
      </c>
      <c r="CH355" s="193">
        <f ca="1">IF(CB355&gt;=0,0,1)</f>
        <v>0</v>
      </c>
      <c r="CI355" s="193">
        <f ca="1">IF(CC355&gt;=0,0,1)</f>
        <v>0</v>
      </c>
    </row>
    <row r="356" spans="17:87" ht="15.6">
      <c r="Q356" s="227">
        <v>45874</v>
      </c>
      <c r="R356" s="113">
        <f>'Stocks 1 Month Returns'!O356*'Final Portfolio'!$J$3</f>
        <v>-9.063027681741288E-3</v>
      </c>
      <c r="S356" s="113">
        <f>'Stocks 1 Month Returns'!P356*'Final Portfolio'!$J$4</f>
        <v>-3.3713763525781634E-3</v>
      </c>
      <c r="T356" s="113">
        <f>'Stocks 1 Month Returns'!Q356*'Final Portfolio'!$J$6</f>
        <v>5.7335062555798899E-3</v>
      </c>
      <c r="U356" s="113">
        <f>'Stocks 1 Month Returns'!R356*'Final Portfolio'!$J$6</f>
        <v>-1.1240953755015238E-3</v>
      </c>
      <c r="V356" s="113">
        <f>'Stocks 1 Month Returns'!S356*'Final Portfolio'!$J$7</f>
        <v>-4.3468283548116484E-3</v>
      </c>
      <c r="W356" s="113">
        <f>'Stocks 1 Month Returns'!T356*'Final Portfolio'!$J$8</f>
        <v>-6.6065066486368342E-3</v>
      </c>
      <c r="X356" s="113">
        <f>'Stocks 1 Month Returns'!U356*'Final Portfolio'!$J$9</f>
        <v>8.4310838421385091E-4</v>
      </c>
      <c r="Y356" s="113">
        <f>'Stocks 1 Month Returns'!V356*'Final Portfolio'!$J$10</f>
        <v>4.036183948262404E-3</v>
      </c>
      <c r="Z356" s="113">
        <f>'Stocks 1 Month Returns'!W356*'Final Portfolio'!$J$11</f>
        <v>5.4904055283686365E-3</v>
      </c>
      <c r="AA356" s="113">
        <f>'Stocks 1 Month Returns'!X356*'Final Portfolio'!$J$12</f>
        <v>-3.3919923540751927E-3</v>
      </c>
      <c r="AB356" s="113">
        <f>'Stocks 1 Month Returns'!Y356*'Final Portfolio'!$J$13</f>
        <v>1.6163624695147316E-2</v>
      </c>
      <c r="AC356" s="113">
        <f t="shared" si="45"/>
        <v>4.3630020442274493E-3</v>
      </c>
      <c r="AD356" s="113">
        <f t="shared" si="46"/>
        <v>0.17184402253595993</v>
      </c>
      <c r="AE356" s="113">
        <f t="shared" si="47"/>
        <v>0.25649904739214657</v>
      </c>
      <c r="AQ356" s="39">
        <v>323</v>
      </c>
      <c r="AR356" s="5">
        <f>IF('Optimal Portfolio MAIN'!AD342&gt;=0,0,1)</f>
        <v>0</v>
      </c>
      <c r="AS356" s="5">
        <f>IF('Optimal Portfolio MAIN'!AE342&gt;=0,0,1)</f>
        <v>0</v>
      </c>
      <c r="BE356" s="39">
        <v>323</v>
      </c>
      <c r="BF356" s="222">
        <f>IF('Optimal Portfolio MAIN'!AR342&gt;=0,0,1)</f>
        <v>0</v>
      </c>
      <c r="BG356" s="222">
        <f>IF('Optimal Portfolio MAIN'!AS342&gt;=0,0,1)</f>
        <v>0</v>
      </c>
      <c r="BH356" s="400"/>
      <c r="BI356" s="400"/>
      <c r="BZ356" s="193">
        <v>352</v>
      </c>
      <c r="CA356" s="368">
        <f ca="1">NORMINV(RAND(),CE$2,CE$3)</f>
        <v>-7.4200654218278497E-2</v>
      </c>
      <c r="CB356" s="166">
        <f ca="1">CA356-CA$389</f>
        <v>-1.5490376097265501E-3</v>
      </c>
      <c r="CC356" s="166">
        <f ca="1">CA356-CA$394</f>
        <v>2.6684655787547668E-2</v>
      </c>
      <c r="CG356" s="193">
        <v>352</v>
      </c>
      <c r="CH356" s="193">
        <f ca="1">IF(CB356&gt;=0,0,1)</f>
        <v>1</v>
      </c>
      <c r="CI356" s="193">
        <f ca="1">IF(CC356&gt;=0,0,1)</f>
        <v>0</v>
      </c>
    </row>
    <row r="357" spans="17:87" ht="15.6">
      <c r="Q357" s="227">
        <v>45875</v>
      </c>
      <c r="R357" s="113">
        <f>'Stocks 1 Month Returns'!O357*'Final Portfolio'!$J$3</f>
        <v>-1.201793218549051E-2</v>
      </c>
      <c r="S357" s="113">
        <f>'Stocks 1 Month Returns'!P357*'Final Portfolio'!$J$4</f>
        <v>2.9331537250053552E-3</v>
      </c>
      <c r="T357" s="113">
        <f>'Stocks 1 Month Returns'!Q357*'Final Portfolio'!$J$6</f>
        <v>5.9913068824991632E-3</v>
      </c>
      <c r="U357" s="113">
        <f>'Stocks 1 Month Returns'!R357*'Final Portfolio'!$J$6</f>
        <v>2.0875198641304138E-3</v>
      </c>
      <c r="V357" s="113">
        <f>'Stocks 1 Month Returns'!S357*'Final Portfolio'!$J$7</f>
        <v>-5.0192216577509717E-3</v>
      </c>
      <c r="W357" s="113">
        <f>'Stocks 1 Month Returns'!T357*'Final Portfolio'!$J$8</f>
        <v>-3.5325467514027323E-3</v>
      </c>
      <c r="X357" s="113">
        <f>'Stocks 1 Month Returns'!U357*'Final Portfolio'!$J$9</f>
        <v>2.6829228940639014E-3</v>
      </c>
      <c r="Y357" s="113">
        <f>'Stocks 1 Month Returns'!V357*'Final Portfolio'!$J$10</f>
        <v>1.2464491334065752E-3</v>
      </c>
      <c r="Z357" s="113">
        <f>'Stocks 1 Month Returns'!W357*'Final Portfolio'!$J$11</f>
        <v>4.7243391137126393E-3</v>
      </c>
      <c r="AA357" s="113">
        <f>'Stocks 1 Month Returns'!X357*'Final Portfolio'!$J$12</f>
        <v>3.3635264914899342E-3</v>
      </c>
      <c r="AB357" s="113">
        <f>'Stocks 1 Month Returns'!Y357*'Final Portfolio'!$J$13</f>
        <v>3.6428153288817544E-2</v>
      </c>
      <c r="AC357" s="113">
        <f t="shared" si="45"/>
        <v>3.8887670798481315E-2</v>
      </c>
      <c r="AD357" s="113">
        <f t="shared" si="46"/>
        <v>0.20636869129021379</v>
      </c>
      <c r="AE357" s="113">
        <f t="shared" si="47"/>
        <v>0.29102371614640044</v>
      </c>
      <c r="AQ357" s="39">
        <v>324</v>
      </c>
      <c r="AR357" s="5">
        <f>IF('Optimal Portfolio MAIN'!AD343&gt;=0,0,1)</f>
        <v>0</v>
      </c>
      <c r="AS357" s="5">
        <f>IF('Optimal Portfolio MAIN'!AE343&gt;=0,0,1)</f>
        <v>0</v>
      </c>
      <c r="BE357" s="39">
        <v>324</v>
      </c>
      <c r="BF357" s="222">
        <f>IF('Optimal Portfolio MAIN'!AR343&gt;=0,0,1)</f>
        <v>0</v>
      </c>
      <c r="BG357" s="222">
        <f>IF('Optimal Portfolio MAIN'!AS343&gt;=0,0,1)</f>
        <v>0</v>
      </c>
      <c r="BH357" s="400"/>
      <c r="BI357" s="400"/>
      <c r="BZ357" s="193">
        <v>353</v>
      </c>
      <c r="CA357" s="368">
        <f ca="1">NORMINV(RAND(),CE$2,CE$3)</f>
        <v>-6.5768687535537069E-3</v>
      </c>
      <c r="CB357" s="166">
        <f ca="1">CA357-CA$389</f>
        <v>6.6074747854998242E-2</v>
      </c>
      <c r="CC357" s="166">
        <f ca="1">CA357-CA$394</f>
        <v>9.430844125227246E-2</v>
      </c>
      <c r="CG357" s="193">
        <v>353</v>
      </c>
      <c r="CH357" s="193">
        <f ca="1">IF(CB357&gt;=0,0,1)</f>
        <v>0</v>
      </c>
      <c r="CI357" s="193">
        <f ca="1">IF(CC357&gt;=0,0,1)</f>
        <v>0</v>
      </c>
    </row>
    <row r="358" spans="17:87" ht="15.6">
      <c r="Q358" s="227">
        <v>45876</v>
      </c>
      <c r="R358" s="113">
        <f>'Stocks 1 Month Returns'!O358*'Final Portfolio'!$J$3</f>
        <v>-1.3473976324249693E-2</v>
      </c>
      <c r="S358" s="113">
        <f>'Stocks 1 Month Returns'!P358*'Final Portfolio'!$J$4</f>
        <v>6.2169475806726025E-3</v>
      </c>
      <c r="T358" s="113">
        <f>'Stocks 1 Month Returns'!Q358*'Final Portfolio'!$J$6</f>
        <v>4.8953495816777531E-3</v>
      </c>
      <c r="U358" s="113">
        <f>'Stocks 1 Month Returns'!R358*'Final Portfolio'!$J$6</f>
        <v>2.8170314310690435E-3</v>
      </c>
      <c r="V358" s="113">
        <f>'Stocks 1 Month Returns'!S358*'Final Portfolio'!$J$7</f>
        <v>-5.1827184412679998E-3</v>
      </c>
      <c r="W358" s="113">
        <f>'Stocks 1 Month Returns'!T358*'Final Portfolio'!$J$8</f>
        <v>-2.5517755341514237E-3</v>
      </c>
      <c r="X358" s="113">
        <f>'Stocks 1 Month Returns'!U358*'Final Portfolio'!$J$9</f>
        <v>3.9957836209544512E-3</v>
      </c>
      <c r="Y358" s="113">
        <f>'Stocks 1 Month Returns'!V358*'Final Portfolio'!$J$10</f>
        <v>2.4139117248730591E-3</v>
      </c>
      <c r="Z358" s="113">
        <f>'Stocks 1 Month Returns'!W358*'Final Portfolio'!$J$11</f>
        <v>2.9187565552313724E-3</v>
      </c>
      <c r="AA358" s="113">
        <f>'Stocks 1 Month Returns'!X358*'Final Portfolio'!$J$12</f>
        <v>3.146272470624809E-3</v>
      </c>
      <c r="AB358" s="113">
        <f>'Stocks 1 Month Returns'!Y358*'Final Portfolio'!$J$13</f>
        <v>3.8452177988404612E-2</v>
      </c>
      <c r="AC358" s="113">
        <f t="shared" si="45"/>
        <v>4.3647760653838588E-2</v>
      </c>
      <c r="AD358" s="113">
        <f t="shared" si="46"/>
        <v>0.21112878114557104</v>
      </c>
      <c r="AE358" s="113">
        <f t="shared" si="47"/>
        <v>0.29578380600175769</v>
      </c>
      <c r="AQ358" s="39">
        <v>325</v>
      </c>
      <c r="AR358" s="5">
        <f>IF('Optimal Portfolio MAIN'!AD344&gt;=0,0,1)</f>
        <v>0</v>
      </c>
      <c r="AS358" s="5">
        <f>IF('Optimal Portfolio MAIN'!AE344&gt;=0,0,1)</f>
        <v>0</v>
      </c>
      <c r="BE358" s="39">
        <v>325</v>
      </c>
      <c r="BF358" s="222">
        <f>IF('Optimal Portfolio MAIN'!AR344&gt;=0,0,1)</f>
        <v>0</v>
      </c>
      <c r="BG358" s="222">
        <f>IF('Optimal Portfolio MAIN'!AS344&gt;=0,0,1)</f>
        <v>0</v>
      </c>
      <c r="BH358" s="400"/>
      <c r="BI358" s="400"/>
      <c r="BZ358" s="193">
        <v>354</v>
      </c>
      <c r="CA358" s="368">
        <f ca="1">NORMINV(RAND(),CE$2,CE$3)</f>
        <v>5.6504550584137572E-2</v>
      </c>
      <c r="CB358" s="166">
        <f ca="1">CA358-CA$389</f>
        <v>0.12915616719268952</v>
      </c>
      <c r="CC358" s="166">
        <f ca="1">CA358-CA$394</f>
        <v>0.15738986058996374</v>
      </c>
      <c r="CG358" s="193">
        <v>354</v>
      </c>
      <c r="CH358" s="193">
        <f ca="1">IF(CB358&gt;=0,0,1)</f>
        <v>0</v>
      </c>
      <c r="CI358" s="193">
        <f ca="1">IF(CC358&gt;=0,0,1)</f>
        <v>0</v>
      </c>
    </row>
    <row r="359" spans="17:87" ht="15.6">
      <c r="Q359" s="227">
        <v>45877</v>
      </c>
      <c r="R359" s="113">
        <f>'Stocks 1 Month Returns'!O359*'Final Portfolio'!$J$3</f>
        <v>-1.4948331363427436E-2</v>
      </c>
      <c r="S359" s="113">
        <f>'Stocks 1 Month Returns'!P359*'Final Portfolio'!$J$4</f>
        <v>8.6842831210939449E-3</v>
      </c>
      <c r="T359" s="113">
        <f>'Stocks 1 Month Returns'!Q359*'Final Portfolio'!$J$6</f>
        <v>4.5710741017627758E-3</v>
      </c>
      <c r="U359" s="113">
        <f>'Stocks 1 Month Returns'!R359*'Final Portfolio'!$J$6</f>
        <v>4.8202929205582558E-3</v>
      </c>
      <c r="V359" s="113">
        <f>'Stocks 1 Month Returns'!S359*'Final Portfolio'!$J$7</f>
        <v>-7.8997460583253541E-3</v>
      </c>
      <c r="W359" s="113">
        <f>'Stocks 1 Month Returns'!T359*'Final Portfolio'!$J$8</f>
        <v>-2.9926202353312784E-3</v>
      </c>
      <c r="X359" s="113">
        <f>'Stocks 1 Month Returns'!U359*'Final Portfolio'!$J$9</f>
        <v>2.731747015097472E-3</v>
      </c>
      <c r="Y359" s="113">
        <f>'Stocks 1 Month Returns'!V359*'Final Portfolio'!$J$10</f>
        <v>1.8933425450838892E-3</v>
      </c>
      <c r="Z359" s="113">
        <f>'Stocks 1 Month Returns'!W359*'Final Portfolio'!$J$11</f>
        <v>2.9113658876356308E-3</v>
      </c>
      <c r="AA359" s="113">
        <f>'Stocks 1 Month Returns'!X359*'Final Portfolio'!$J$12</f>
        <v>1.9215680331824635E-3</v>
      </c>
      <c r="AB359" s="113">
        <f>'Stocks 1 Month Returns'!Y359*'Final Portfolio'!$J$13</f>
        <v>3.3127014270687871E-2</v>
      </c>
      <c r="AC359" s="113">
        <f t="shared" si="45"/>
        <v>3.4819990238018232E-2</v>
      </c>
      <c r="AD359" s="113">
        <f t="shared" si="46"/>
        <v>0.20230101072975071</v>
      </c>
      <c r="AE359" s="113">
        <f t="shared" si="47"/>
        <v>0.28695603558593735</v>
      </c>
      <c r="AQ359" s="39">
        <v>326</v>
      </c>
      <c r="AR359" s="5">
        <f>IF('Optimal Portfolio MAIN'!AD345&gt;=0,0,1)</f>
        <v>0</v>
      </c>
      <c r="AS359" s="5">
        <f>IF('Optimal Portfolio MAIN'!AE345&gt;=0,0,1)</f>
        <v>0</v>
      </c>
      <c r="BE359" s="39">
        <v>326</v>
      </c>
      <c r="BF359" s="222">
        <f>IF('Optimal Portfolio MAIN'!AR345&gt;=0,0,1)</f>
        <v>0</v>
      </c>
      <c r="BG359" s="222">
        <f>IF('Optimal Portfolio MAIN'!AS345&gt;=0,0,1)</f>
        <v>0</v>
      </c>
      <c r="BH359" s="400"/>
      <c r="BI359" s="400"/>
      <c r="BZ359" s="193">
        <v>355</v>
      </c>
      <c r="CA359" s="368">
        <f ca="1">NORMINV(RAND(),CE$2,CE$3)</f>
        <v>-6.8989717689490776E-2</v>
      </c>
      <c r="CB359" s="166">
        <f ca="1">CA359-CA$389</f>
        <v>3.6618989190611712E-3</v>
      </c>
      <c r="CC359" s="166">
        <f ca="1">CA359-CA$394</f>
        <v>3.1895592316335389E-2</v>
      </c>
      <c r="CG359" s="193">
        <v>355</v>
      </c>
      <c r="CH359" s="193">
        <f ca="1">IF(CB359&gt;=0,0,1)</f>
        <v>0</v>
      </c>
      <c r="CI359" s="193">
        <f ca="1">IF(CC359&gt;=0,0,1)</f>
        <v>0</v>
      </c>
    </row>
    <row r="360" spans="17:87" ht="15.6">
      <c r="Q360" s="227">
        <v>45881</v>
      </c>
      <c r="R360" s="113">
        <f>'Stocks 1 Month Returns'!O360*'Final Portfolio'!$J$3</f>
        <v>-4.8054618122242545E-3</v>
      </c>
      <c r="S360" s="113">
        <f>'Stocks 1 Month Returns'!P360*'Final Portfolio'!$J$4</f>
        <v>1.0098129080205392E-2</v>
      </c>
      <c r="T360" s="113">
        <f>'Stocks 1 Month Returns'!Q360*'Final Portfolio'!$J$6</f>
        <v>6.025481907652939E-3</v>
      </c>
      <c r="U360" s="113">
        <f>'Stocks 1 Month Returns'!R360*'Final Portfolio'!$J$6</f>
        <v>5.9420529836745044E-3</v>
      </c>
      <c r="V360" s="113">
        <f>'Stocks 1 Month Returns'!S360*'Final Portfolio'!$J$7</f>
        <v>-3.8758209653835273E-3</v>
      </c>
      <c r="W360" s="113">
        <f>'Stocks 1 Month Returns'!T360*'Final Portfolio'!$J$8</f>
        <v>-1.7796394590123833E-4</v>
      </c>
      <c r="X360" s="113">
        <f>'Stocks 1 Month Returns'!U360*'Final Portfolio'!$J$9</f>
        <v>4.4883283561037322E-3</v>
      </c>
      <c r="Y360" s="113">
        <f>'Stocks 1 Month Returns'!V360*'Final Portfolio'!$J$10</f>
        <v>1.5232718074473549E-3</v>
      </c>
      <c r="Z360" s="113">
        <f>'Stocks 1 Month Returns'!W360*'Final Portfolio'!$J$11</f>
        <v>4.8666506011393555E-3</v>
      </c>
      <c r="AA360" s="113">
        <f>'Stocks 1 Month Returns'!X360*'Final Portfolio'!$J$12</f>
        <v>7.1720783229143551E-4</v>
      </c>
      <c r="AB360" s="113">
        <f>'Stocks 1 Month Returns'!Y360*'Final Portfolio'!$J$13</f>
        <v>5.3042250870377172E-2</v>
      </c>
      <c r="AC360" s="113">
        <f t="shared" si="45"/>
        <v>7.7844126715382864E-2</v>
      </c>
      <c r="AD360" s="113">
        <f t="shared" si="46"/>
        <v>0.24532514720711535</v>
      </c>
      <c r="AE360" s="113">
        <f t="shared" si="47"/>
        <v>0.32998017206330199</v>
      </c>
      <c r="AQ360" s="39">
        <v>327</v>
      </c>
      <c r="AR360" s="5">
        <f>IF('Optimal Portfolio MAIN'!AD346&gt;=0,0,1)</f>
        <v>0</v>
      </c>
      <c r="AS360" s="5">
        <f>IF('Optimal Portfolio MAIN'!AE346&gt;=0,0,1)</f>
        <v>0</v>
      </c>
      <c r="BE360" s="39">
        <v>327</v>
      </c>
      <c r="BF360" s="222">
        <f>IF('Optimal Portfolio MAIN'!AR346&gt;=0,0,1)</f>
        <v>0</v>
      </c>
      <c r="BG360" s="222">
        <f>IF('Optimal Portfolio MAIN'!AS346&gt;=0,0,1)</f>
        <v>0</v>
      </c>
      <c r="BH360" s="400"/>
      <c r="BI360" s="400"/>
      <c r="BZ360" s="193">
        <v>356</v>
      </c>
      <c r="CA360" s="368">
        <f ca="1">NORMINV(RAND(),CE$2,CE$3)</f>
        <v>-9.3924475344951668E-3</v>
      </c>
      <c r="CB360" s="166">
        <f ca="1">CA360-CA$389</f>
        <v>6.3259169074056779E-2</v>
      </c>
      <c r="CC360" s="166">
        <f ca="1">CA360-CA$394</f>
        <v>9.1492862471330996E-2</v>
      </c>
      <c r="CG360" s="193">
        <v>356</v>
      </c>
      <c r="CH360" s="193">
        <f ca="1">IF(CB360&gt;=0,0,1)</f>
        <v>0</v>
      </c>
      <c r="CI360" s="193">
        <f ca="1">IF(CC360&gt;=0,0,1)</f>
        <v>0</v>
      </c>
    </row>
    <row r="361" spans="17:87" ht="15.6">
      <c r="Q361" s="227">
        <v>45882</v>
      </c>
      <c r="R361" s="113">
        <f>'Stocks 1 Month Returns'!O361*'Final Portfolio'!$J$3</f>
        <v>-1.1996006276988381E-3</v>
      </c>
      <c r="S361" s="113">
        <f>'Stocks 1 Month Returns'!P361*'Final Portfolio'!$J$4</f>
        <v>1.2345216078914879E-2</v>
      </c>
      <c r="T361" s="113">
        <f>'Stocks 1 Month Returns'!Q361*'Final Portfolio'!$J$6</f>
        <v>3.9094216314310339E-3</v>
      </c>
      <c r="U361" s="113">
        <f>'Stocks 1 Month Returns'!R361*'Final Portfolio'!$J$6</f>
        <v>5.4381636633021738E-3</v>
      </c>
      <c r="V361" s="113">
        <f>'Stocks 1 Month Returns'!S361*'Final Portfolio'!$J$7</f>
        <v>-1.1884038151617871E-4</v>
      </c>
      <c r="W361" s="113">
        <f>'Stocks 1 Month Returns'!T361*'Final Portfolio'!$J$8</f>
        <v>1.8422301167614786E-3</v>
      </c>
      <c r="X361" s="113">
        <f>'Stocks 1 Month Returns'!U361*'Final Portfolio'!$J$9</f>
        <v>8.9543601987252322E-3</v>
      </c>
      <c r="Y361" s="113">
        <f>'Stocks 1 Month Returns'!V361*'Final Portfolio'!$J$10</f>
        <v>4.8745809672484054E-3</v>
      </c>
      <c r="Z361" s="113">
        <f>'Stocks 1 Month Returns'!W361*'Final Portfolio'!$J$11</f>
        <v>3.4061690796969527E-3</v>
      </c>
      <c r="AA361" s="113">
        <f>'Stocks 1 Month Returns'!X361*'Final Portfolio'!$J$12</f>
        <v>1.2176834035101814E-3</v>
      </c>
      <c r="AB361" s="113">
        <f>'Stocks 1 Month Returns'!Y361*'Final Portfolio'!$J$13</f>
        <v>5.5498723342021661E-2</v>
      </c>
      <c r="AC361" s="113">
        <f t="shared" si="45"/>
        <v>9.6168107472396985E-2</v>
      </c>
      <c r="AD361" s="113">
        <f t="shared" si="46"/>
        <v>0.26364912796412943</v>
      </c>
      <c r="AE361" s="113">
        <f t="shared" si="47"/>
        <v>0.34830415282031613</v>
      </c>
      <c r="AQ361" s="39">
        <v>328</v>
      </c>
      <c r="AR361" s="5">
        <f>IF('Optimal Portfolio MAIN'!AD347&gt;=0,0,1)</f>
        <v>0</v>
      </c>
      <c r="AS361" s="5">
        <f>IF('Optimal Portfolio MAIN'!AE347&gt;=0,0,1)</f>
        <v>0</v>
      </c>
      <c r="BE361" s="39">
        <v>328</v>
      </c>
      <c r="BF361" s="222">
        <f>IF('Optimal Portfolio MAIN'!AR347&gt;=0,0,1)</f>
        <v>0</v>
      </c>
      <c r="BG361" s="222">
        <f>IF('Optimal Portfolio MAIN'!AS347&gt;=0,0,1)</f>
        <v>0</v>
      </c>
      <c r="BH361" s="400"/>
      <c r="BI361" s="400"/>
      <c r="BZ361" s="193">
        <v>357</v>
      </c>
      <c r="CA361" s="368">
        <f ca="1">NORMINV(RAND(),CE$2,CE$3)</f>
        <v>-5.7169203959566019E-2</v>
      </c>
      <c r="CB361" s="166">
        <f ca="1">CA361-CA$389</f>
        <v>1.5482412648985928E-2</v>
      </c>
      <c r="CC361" s="166">
        <f ca="1">CA361-CA$394</f>
        <v>4.3716106046260146E-2</v>
      </c>
      <c r="CG361" s="193">
        <v>357</v>
      </c>
      <c r="CH361" s="193">
        <f ca="1">IF(CB361&gt;=0,0,1)</f>
        <v>0</v>
      </c>
      <c r="CI361" s="193">
        <f ca="1">IF(CC361&gt;=0,0,1)</f>
        <v>0</v>
      </c>
    </row>
    <row r="362" spans="17:87" ht="15.6">
      <c r="Q362" s="227">
        <v>45883</v>
      </c>
      <c r="R362" s="113">
        <f>'Stocks 1 Month Returns'!O362*'Final Portfolio'!$J$3</f>
        <v>7.3750929358479935E-3</v>
      </c>
      <c r="S362" s="113">
        <f>'Stocks 1 Month Returns'!P362*'Final Portfolio'!$J$4</f>
        <v>1.1790142604473629E-2</v>
      </c>
      <c r="T362" s="113">
        <f>'Stocks 1 Month Returns'!Q362*'Final Portfolio'!$J$6</f>
        <v>4.4117730695976574E-3</v>
      </c>
      <c r="U362" s="113">
        <f>'Stocks 1 Month Returns'!R362*'Final Portfolio'!$J$6</f>
        <v>4.028049679688497E-3</v>
      </c>
      <c r="V362" s="113">
        <f>'Stocks 1 Month Returns'!S362*'Final Portfolio'!$J$7</f>
        <v>-1.1457634691097462E-3</v>
      </c>
      <c r="W362" s="113">
        <f>'Stocks 1 Month Returns'!T362*'Final Portfolio'!$J$8</f>
        <v>3.1454490398241663E-3</v>
      </c>
      <c r="X362" s="113">
        <f>'Stocks 1 Month Returns'!U362*'Final Portfolio'!$J$9</f>
        <v>9.9970820591591455E-3</v>
      </c>
      <c r="Y362" s="113">
        <f>'Stocks 1 Month Returns'!V362*'Final Portfolio'!$J$10</f>
        <v>5.1109054402394081E-3</v>
      </c>
      <c r="Z362" s="113">
        <f>'Stocks 1 Month Returns'!W362*'Final Portfolio'!$J$11</f>
        <v>3.5710932381054494E-3</v>
      </c>
      <c r="AA362" s="113">
        <f>'Stocks 1 Month Returns'!X362*'Final Portfolio'!$J$12</f>
        <v>6.2411610742825127E-3</v>
      </c>
      <c r="AB362" s="113">
        <f>'Stocks 1 Month Returns'!Y362*'Final Portfolio'!$J$13</f>
        <v>5.4491123552792953E-2</v>
      </c>
      <c r="AC362" s="113">
        <f t="shared" si="45"/>
        <v>0.10901610922490167</v>
      </c>
      <c r="AD362" s="113">
        <f t="shared" si="46"/>
        <v>0.27649712971663415</v>
      </c>
      <c r="AE362" s="113">
        <f t="shared" si="47"/>
        <v>0.36115215457282079</v>
      </c>
      <c r="AQ362" s="39">
        <v>329</v>
      </c>
      <c r="AR362" s="5">
        <f>IF('Optimal Portfolio MAIN'!AD348&gt;=0,0,1)</f>
        <v>0</v>
      </c>
      <c r="AS362" s="5">
        <f>IF('Optimal Portfolio MAIN'!AE348&gt;=0,0,1)</f>
        <v>0</v>
      </c>
      <c r="BE362" s="39">
        <v>329</v>
      </c>
      <c r="BF362" s="222">
        <f>IF('Optimal Portfolio MAIN'!AR348&gt;=0,0,1)</f>
        <v>0</v>
      </c>
      <c r="BG362" s="222">
        <f>IF('Optimal Portfolio MAIN'!AS348&gt;=0,0,1)</f>
        <v>0</v>
      </c>
      <c r="BH362" s="400"/>
      <c r="BI362" s="400"/>
      <c r="BZ362" s="193">
        <v>358</v>
      </c>
      <c r="CA362" s="368">
        <f ca="1">NORMINV(RAND(),CE$2,CE$3)</f>
        <v>5.2721310933843663E-2</v>
      </c>
      <c r="CB362" s="166">
        <f ca="1">CA362-CA$389</f>
        <v>0.1253729275423956</v>
      </c>
      <c r="CC362" s="166">
        <f ca="1">CA362-CA$394</f>
        <v>0.15360662093966981</v>
      </c>
      <c r="CG362" s="193">
        <v>358</v>
      </c>
      <c r="CH362" s="193">
        <f ca="1">IF(CB362&gt;=0,0,1)</f>
        <v>0</v>
      </c>
      <c r="CI362" s="193">
        <f ca="1">IF(CC362&gt;=0,0,1)</f>
        <v>0</v>
      </c>
    </row>
    <row r="363" spans="17:87" ht="15.6">
      <c r="Q363" s="227">
        <v>45884</v>
      </c>
      <c r="R363" s="113">
        <f>'Stocks 1 Month Returns'!O363*'Final Portfolio'!$J$3</f>
        <v>1.0215847410492463E-2</v>
      </c>
      <c r="S363" s="113">
        <f>'Stocks 1 Month Returns'!P363*'Final Portfolio'!$J$4</f>
        <v>1.1543513586741735E-2</v>
      </c>
      <c r="T363" s="113">
        <f>'Stocks 1 Month Returns'!Q363*'Final Portfolio'!$J$6</f>
        <v>3.2090186396218812E-3</v>
      </c>
      <c r="U363" s="113">
        <f>'Stocks 1 Month Returns'!R363*'Final Portfolio'!$J$6</f>
        <v>-6.6262968628493012E-4</v>
      </c>
      <c r="V363" s="113">
        <f>'Stocks 1 Month Returns'!S363*'Final Portfolio'!$J$7</f>
        <v>-4.4099277658673913E-3</v>
      </c>
      <c r="W363" s="113">
        <f>'Stocks 1 Month Returns'!T363*'Final Portfolio'!$J$8</f>
        <v>1.820325044190474E-3</v>
      </c>
      <c r="X363" s="113">
        <f>'Stocks 1 Month Returns'!U363*'Final Portfolio'!$J$9</f>
        <v>9.9343694272776874E-3</v>
      </c>
      <c r="Y363" s="113">
        <f>'Stocks 1 Month Returns'!V363*'Final Portfolio'!$J$10</f>
        <v>5.2308386935068342E-3</v>
      </c>
      <c r="Z363" s="113">
        <f>'Stocks 1 Month Returns'!W363*'Final Portfolio'!$J$11</f>
        <v>4.2045401611863209E-3</v>
      </c>
      <c r="AA363" s="113">
        <f>'Stocks 1 Month Returns'!X363*'Final Portfolio'!$J$12</f>
        <v>6.1438702000903957E-3</v>
      </c>
      <c r="AB363" s="113">
        <f>'Stocks 1 Month Returns'!Y363*'Final Portfolio'!$J$13</f>
        <v>4.7944433934428154E-2</v>
      </c>
      <c r="AC363" s="113">
        <f t="shared" si="45"/>
        <v>9.5174199645383623E-2</v>
      </c>
      <c r="AD363" s="113">
        <f t="shared" si="46"/>
        <v>0.26265522013711606</v>
      </c>
      <c r="AE363" s="113">
        <f t="shared" si="47"/>
        <v>0.34731024499330276</v>
      </c>
      <c r="AQ363" s="39">
        <v>330</v>
      </c>
      <c r="AR363" s="5">
        <f>IF('Optimal Portfolio MAIN'!AD349&gt;=0,0,1)</f>
        <v>0</v>
      </c>
      <c r="AS363" s="5">
        <f>IF('Optimal Portfolio MAIN'!AE349&gt;=0,0,1)</f>
        <v>0</v>
      </c>
      <c r="BE363" s="39">
        <v>330</v>
      </c>
      <c r="BF363" s="222">
        <f>IF('Optimal Portfolio MAIN'!AR349&gt;=0,0,1)</f>
        <v>0</v>
      </c>
      <c r="BG363" s="222">
        <f>IF('Optimal Portfolio MAIN'!AS349&gt;=0,0,1)</f>
        <v>0</v>
      </c>
      <c r="BH363" s="400"/>
      <c r="BI363" s="400"/>
      <c r="BZ363" s="193">
        <v>359</v>
      </c>
      <c r="CA363" s="368">
        <f ca="1">NORMINV(RAND(),CE$2,CE$3)</f>
        <v>7.1158044773786452E-3</v>
      </c>
      <c r="CB363" s="166">
        <f ca="1">CA363-CA$389</f>
        <v>7.9767421085930587E-2</v>
      </c>
      <c r="CC363" s="166">
        <f ca="1">CA363-CA$394</f>
        <v>0.1080011144832048</v>
      </c>
      <c r="CG363" s="193">
        <v>359</v>
      </c>
      <c r="CH363" s="193">
        <f ca="1">IF(CB363&gt;=0,0,1)</f>
        <v>0</v>
      </c>
      <c r="CI363" s="193">
        <f ca="1">IF(CC363&gt;=0,0,1)</f>
        <v>0</v>
      </c>
    </row>
    <row r="364" spans="17:87" ht="15.6">
      <c r="Q364" s="227">
        <v>45888</v>
      </c>
      <c r="R364" s="113">
        <f>'Stocks 1 Month Returns'!O364*'Final Portfolio'!$J$3</f>
        <v>1.2706172529771754E-2</v>
      </c>
      <c r="S364" s="113">
        <f>'Stocks 1 Month Returns'!P364*'Final Portfolio'!$J$4</f>
        <v>1.1074412024988113E-2</v>
      </c>
      <c r="T364" s="113">
        <f>'Stocks 1 Month Returns'!Q364*'Final Portfolio'!$J$6</f>
        <v>2.246806672479167E-3</v>
      </c>
      <c r="U364" s="113">
        <f>'Stocks 1 Month Returns'!R364*'Final Portfolio'!$J$6</f>
        <v>7.3200189105971703E-4</v>
      </c>
      <c r="V364" s="113">
        <f>'Stocks 1 Month Returns'!S364*'Final Portfolio'!$J$7</f>
        <v>-1.9474201660249703E-3</v>
      </c>
      <c r="W364" s="113">
        <f>'Stocks 1 Month Returns'!T364*'Final Portfolio'!$J$8</f>
        <v>5.8199287345602983E-3</v>
      </c>
      <c r="X364" s="113">
        <f>'Stocks 1 Month Returns'!U364*'Final Portfolio'!$J$9</f>
        <v>1.2344433533832593E-2</v>
      </c>
      <c r="Y364" s="113">
        <f>'Stocks 1 Month Returns'!V364*'Final Portfolio'!$J$10</f>
        <v>3.7878495638042553E-3</v>
      </c>
      <c r="Z364" s="113">
        <f>'Stocks 1 Month Returns'!W364*'Final Portfolio'!$J$11</f>
        <v>9.1837438376649603E-4</v>
      </c>
      <c r="AA364" s="113">
        <f>'Stocks 1 Month Returns'!X364*'Final Portfolio'!$J$12</f>
        <v>4.0921944033762928E-3</v>
      </c>
      <c r="AB364" s="113">
        <f>'Stocks 1 Month Returns'!Y364*'Final Portfolio'!$J$13</f>
        <v>4.7367677986082768E-2</v>
      </c>
      <c r="AC364" s="113">
        <f t="shared" si="45"/>
        <v>9.9142431557696475E-2</v>
      </c>
      <c r="AD364" s="113">
        <f t="shared" si="46"/>
        <v>0.26662345204942894</v>
      </c>
      <c r="AE364" s="113">
        <f t="shared" si="47"/>
        <v>0.35127847690561559</v>
      </c>
      <c r="AQ364" s="39">
        <v>331</v>
      </c>
      <c r="AR364" s="5">
        <f>IF('Optimal Portfolio MAIN'!AD350&gt;=0,0,1)</f>
        <v>0</v>
      </c>
      <c r="AS364" s="5">
        <f>IF('Optimal Portfolio MAIN'!AE350&gt;=0,0,1)</f>
        <v>0</v>
      </c>
      <c r="BE364" s="39">
        <v>331</v>
      </c>
      <c r="BF364" s="222">
        <f>IF('Optimal Portfolio MAIN'!AR350&gt;=0,0,1)</f>
        <v>0</v>
      </c>
      <c r="BG364" s="222">
        <f>IF('Optimal Portfolio MAIN'!AS350&gt;=0,0,1)</f>
        <v>0</v>
      </c>
      <c r="BH364" s="400"/>
      <c r="BI364" s="400"/>
      <c r="BZ364" s="193">
        <v>360</v>
      </c>
      <c r="CA364" s="368">
        <f ca="1">NORMINV(RAND(),CE$2,CE$3)</f>
        <v>-1.1332578527112403E-2</v>
      </c>
      <c r="CB364" s="166">
        <f ca="1">CA364-CA$389</f>
        <v>6.1319038081439542E-2</v>
      </c>
      <c r="CC364" s="166">
        <f ca="1">CA364-CA$394</f>
        <v>8.955273147871376E-2</v>
      </c>
      <c r="CG364" s="193">
        <v>360</v>
      </c>
      <c r="CH364" s="193">
        <f ca="1">IF(CB364&gt;=0,0,1)</f>
        <v>0</v>
      </c>
      <c r="CI364" s="193">
        <f ca="1">IF(CC364&gt;=0,0,1)</f>
        <v>0</v>
      </c>
    </row>
    <row r="365" spans="17:87" ht="15.6">
      <c r="Q365" s="227">
        <v>45889</v>
      </c>
      <c r="R365" s="113">
        <f>'Stocks 1 Month Returns'!O365*'Final Portfolio'!$J$3</f>
        <v>3.9020526916067281E-3</v>
      </c>
      <c r="S365" s="113">
        <f>'Stocks 1 Month Returns'!P365*'Final Portfolio'!$J$4</f>
        <v>7.3193448233970226E-3</v>
      </c>
      <c r="T365" s="113">
        <f>'Stocks 1 Month Returns'!Q365*'Final Portfolio'!$J$6</f>
        <v>2.1354036739268168E-3</v>
      </c>
      <c r="U365" s="113">
        <f>'Stocks 1 Month Returns'!R365*'Final Portfolio'!$J$6</f>
        <v>7.9815368334582363E-4</v>
      </c>
      <c r="V365" s="113">
        <f>'Stocks 1 Month Returns'!S365*'Final Portfolio'!$J$7</f>
        <v>-1.076885481300397E-3</v>
      </c>
      <c r="W365" s="113">
        <f>'Stocks 1 Month Returns'!T365*'Final Portfolio'!$J$8</f>
        <v>5.9009091889499214E-4</v>
      </c>
      <c r="X365" s="113">
        <f>'Stocks 1 Month Returns'!U365*'Final Portfolio'!$J$9</f>
        <v>2.2933456366827459E-2</v>
      </c>
      <c r="Y365" s="113">
        <f>'Stocks 1 Month Returns'!V365*'Final Portfolio'!$J$10</f>
        <v>4.276772155700834E-3</v>
      </c>
      <c r="Z365" s="113">
        <f>'Stocks 1 Month Returns'!W365*'Final Portfolio'!$J$11</f>
        <v>1.2938778407667552E-3</v>
      </c>
      <c r="AA365" s="113">
        <f>'Stocks 1 Month Returns'!X365*'Final Portfolio'!$J$12</f>
        <v>1.0201571031845202E-3</v>
      </c>
      <c r="AB365" s="113">
        <f>'Stocks 1 Month Returns'!Y365*'Final Portfolio'!$J$13</f>
        <v>3.9786333392061835E-2</v>
      </c>
      <c r="AC365" s="113">
        <f t="shared" si="45"/>
        <v>8.2978757168412381E-2</v>
      </c>
      <c r="AD365" s="113">
        <f t="shared" si="46"/>
        <v>0.25045977766014482</v>
      </c>
      <c r="AE365" s="113">
        <f t="shared" si="47"/>
        <v>0.33511480251633152</v>
      </c>
      <c r="AQ365" s="39">
        <v>332</v>
      </c>
      <c r="AR365" s="5">
        <f>IF('Optimal Portfolio MAIN'!AD351&gt;=0,0,1)</f>
        <v>0</v>
      </c>
      <c r="AS365" s="5">
        <f>IF('Optimal Portfolio MAIN'!AE351&gt;=0,0,1)</f>
        <v>0</v>
      </c>
      <c r="BE365" s="39">
        <v>332</v>
      </c>
      <c r="BF365" s="222">
        <f>IF('Optimal Portfolio MAIN'!AR351&gt;=0,0,1)</f>
        <v>0</v>
      </c>
      <c r="BG365" s="222">
        <f>IF('Optimal Portfolio MAIN'!AS351&gt;=0,0,1)</f>
        <v>0</v>
      </c>
      <c r="BH365" s="400"/>
      <c r="BI365" s="400"/>
      <c r="BZ365" s="193">
        <v>361</v>
      </c>
      <c r="CA365" s="368">
        <f ca="1">NORMINV(RAND(),CE$2,CE$3)</f>
        <v>6.8622070395208479E-3</v>
      </c>
      <c r="CB365" s="166">
        <f ca="1">CA365-CA$389</f>
        <v>7.9513823648072801E-2</v>
      </c>
      <c r="CC365" s="166">
        <f ca="1">CA365-CA$394</f>
        <v>0.10774751704534702</v>
      </c>
      <c r="CG365" s="193">
        <v>361</v>
      </c>
      <c r="CH365" s="193">
        <f ca="1">IF(CB365&gt;=0,0,1)</f>
        <v>0</v>
      </c>
      <c r="CI365" s="193">
        <f ca="1">IF(CC365&gt;=0,0,1)</f>
        <v>0</v>
      </c>
    </row>
    <row r="366" spans="17:87" ht="15.6">
      <c r="Q366" s="227">
        <v>45890</v>
      </c>
      <c r="R366" s="113">
        <f>'Stocks 1 Month Returns'!O366*'Final Portfolio'!$J$3</f>
        <v>2.625750795340465E-3</v>
      </c>
      <c r="S366" s="113">
        <f>'Stocks 1 Month Returns'!P366*'Final Portfolio'!$J$4</f>
        <v>6.9583883541978198E-3</v>
      </c>
      <c r="T366" s="113">
        <f>'Stocks 1 Month Returns'!Q366*'Final Portfolio'!$J$6</f>
        <v>1.8012345493649384E-3</v>
      </c>
      <c r="U366" s="113">
        <f>'Stocks 1 Month Returns'!R366*'Final Portfolio'!$J$6</f>
        <v>1.5215411520953738E-4</v>
      </c>
      <c r="V366" s="113">
        <f>'Stocks 1 Month Returns'!S366*'Final Portfolio'!$J$7</f>
        <v>-3.9435284562765486E-3</v>
      </c>
      <c r="W366" s="113">
        <f>'Stocks 1 Month Returns'!T366*'Final Portfolio'!$J$8</f>
        <v>-2.8596425318694E-3</v>
      </c>
      <c r="X366" s="113">
        <f>'Stocks 1 Month Returns'!U366*'Final Portfolio'!$J$9</f>
        <v>1.0929720060238342E-2</v>
      </c>
      <c r="Y366" s="113">
        <f>'Stocks 1 Month Returns'!V366*'Final Portfolio'!$J$10</f>
        <v>3.7890434066802725E-3</v>
      </c>
      <c r="Z366" s="113">
        <f>'Stocks 1 Month Returns'!W366*'Final Portfolio'!$J$11</f>
        <v>-1.5496248680839098E-3</v>
      </c>
      <c r="AA366" s="113">
        <f>'Stocks 1 Month Returns'!X366*'Final Portfolio'!$J$12</f>
        <v>-2.9347765635198475E-4</v>
      </c>
      <c r="AB366" s="113">
        <f>'Stocks 1 Month Returns'!Y366*'Final Portfolio'!$J$13</f>
        <v>2.7637268375119373E-2</v>
      </c>
      <c r="AC366" s="113">
        <f t="shared" si="45"/>
        <v>4.5247286143568904E-2</v>
      </c>
      <c r="AD366" s="113">
        <f t="shared" si="46"/>
        <v>0.21272830663530137</v>
      </c>
      <c r="AE366" s="113">
        <f t="shared" si="47"/>
        <v>0.29738333149148799</v>
      </c>
      <c r="AQ366" s="39">
        <v>333</v>
      </c>
      <c r="AR366" s="5">
        <f>IF('Optimal Portfolio MAIN'!AD352&gt;=0,0,1)</f>
        <v>0</v>
      </c>
      <c r="AS366" s="5">
        <f>IF('Optimal Portfolio MAIN'!AE352&gt;=0,0,1)</f>
        <v>0</v>
      </c>
      <c r="BE366" s="39">
        <v>333</v>
      </c>
      <c r="BF366" s="222">
        <f>IF('Optimal Portfolio MAIN'!AR352&gt;=0,0,1)</f>
        <v>0</v>
      </c>
      <c r="BG366" s="222">
        <f>IF('Optimal Portfolio MAIN'!AS352&gt;=0,0,1)</f>
        <v>0</v>
      </c>
      <c r="BH366" s="400"/>
      <c r="BI366" s="400"/>
      <c r="BZ366" s="193">
        <v>362</v>
      </c>
      <c r="CA366" s="368">
        <f ca="1">NORMINV(RAND(),CE$2,CE$3)</f>
        <v>1.7173364904417336E-2</v>
      </c>
      <c r="CB366" s="166">
        <f ca="1">CA366-CA$389</f>
        <v>8.9824981512969276E-2</v>
      </c>
      <c r="CC366" s="166">
        <f ca="1">CA366-CA$394</f>
        <v>0.11805867491024349</v>
      </c>
      <c r="CG366" s="193">
        <v>362</v>
      </c>
      <c r="CH366" s="193">
        <f ca="1">IF(CB366&gt;=0,0,1)</f>
        <v>0</v>
      </c>
      <c r="CI366" s="193">
        <f ca="1">IF(CC366&gt;=0,0,1)</f>
        <v>0</v>
      </c>
    </row>
    <row r="367" spans="17:87" ht="15.6">
      <c r="Q367" s="227">
        <v>45891</v>
      </c>
      <c r="R367" s="113">
        <f>'Stocks 1 Month Returns'!O367*'Final Portfolio'!$J$3</f>
        <v>1.2113504606794924E-2</v>
      </c>
      <c r="S367" s="113">
        <f>'Stocks 1 Month Returns'!P367*'Final Portfolio'!$J$4</f>
        <v>8.1034599473302493E-3</v>
      </c>
      <c r="T367" s="113">
        <f>'Stocks 1 Month Returns'!Q367*'Final Portfolio'!$J$6</f>
        <v>1.2581292034222358E-3</v>
      </c>
      <c r="U367" s="113">
        <f>'Stocks 1 Month Returns'!R367*'Final Portfolio'!$J$6</f>
        <v>6.8035180838315061E-4</v>
      </c>
      <c r="V367" s="113">
        <f>'Stocks 1 Month Returns'!S367*'Final Portfolio'!$J$7</f>
        <v>-3.7520716966074396E-4</v>
      </c>
      <c r="W367" s="113">
        <f>'Stocks 1 Month Returns'!T367*'Final Portfolio'!$J$8</f>
        <v>2.4290138913206638E-3</v>
      </c>
      <c r="X367" s="113">
        <f>'Stocks 1 Month Returns'!U367*'Final Portfolio'!$J$9</f>
        <v>1.6907746732307771E-2</v>
      </c>
      <c r="Y367" s="113">
        <f>'Stocks 1 Month Returns'!V367*'Final Portfolio'!$J$10</f>
        <v>3.4617291460867206E-3</v>
      </c>
      <c r="Z367" s="113">
        <f>'Stocks 1 Month Returns'!W367*'Final Portfolio'!$J$11</f>
        <v>1.7948640468090416E-3</v>
      </c>
      <c r="AA367" s="113">
        <f>'Stocks 1 Month Returns'!X367*'Final Portfolio'!$J$12</f>
        <v>8.9120526287420846E-4</v>
      </c>
      <c r="AB367" s="113">
        <f>'Stocks 1 Month Returns'!Y367*'Final Portfolio'!$J$13</f>
        <v>3.9685069977573706E-2</v>
      </c>
      <c r="AC367" s="113">
        <f t="shared" si="45"/>
        <v>8.694986745324193E-2</v>
      </c>
      <c r="AD367" s="113">
        <f t="shared" si="46"/>
        <v>0.25443088794497437</v>
      </c>
      <c r="AE367" s="113">
        <f t="shared" si="47"/>
        <v>0.33908591280116107</v>
      </c>
      <c r="AQ367" s="39">
        <v>334</v>
      </c>
      <c r="AR367" s="5">
        <f>IF('Optimal Portfolio MAIN'!AD353&gt;=0,0,1)</f>
        <v>0</v>
      </c>
      <c r="AS367" s="5">
        <f>IF('Optimal Portfolio MAIN'!AE353&gt;=0,0,1)</f>
        <v>0</v>
      </c>
      <c r="BE367" s="39">
        <v>334</v>
      </c>
      <c r="BF367" s="222">
        <f>IF('Optimal Portfolio MAIN'!AR353&gt;=0,0,1)</f>
        <v>0</v>
      </c>
      <c r="BG367" s="222">
        <f>IF('Optimal Portfolio MAIN'!AS353&gt;=0,0,1)</f>
        <v>0</v>
      </c>
      <c r="BH367" s="400"/>
      <c r="BI367" s="400"/>
      <c r="BZ367" s="193">
        <v>363</v>
      </c>
      <c r="CA367" s="368">
        <f ca="1">NORMINV(RAND(),CE$2,CE$3)</f>
        <v>-6.0582216456002778E-2</v>
      </c>
      <c r="CB367" s="166">
        <f ca="1">CA367-CA$389</f>
        <v>1.2069400152549169E-2</v>
      </c>
      <c r="CC367" s="166">
        <f ca="1">CA367-CA$394</f>
        <v>4.0303093549823386E-2</v>
      </c>
      <c r="CG367" s="193">
        <v>363</v>
      </c>
      <c r="CH367" s="193">
        <f ca="1">IF(CB367&gt;=0,0,1)</f>
        <v>0</v>
      </c>
      <c r="CI367" s="193">
        <f ca="1">IF(CC367&gt;=0,0,1)</f>
        <v>0</v>
      </c>
    </row>
    <row r="368" spans="17:87" ht="15.6">
      <c r="Q368" s="227">
        <v>45895</v>
      </c>
      <c r="R368" s="113">
        <f>'Stocks 1 Month Returns'!O368*'Final Portfolio'!$J$3</f>
        <v>2.0350438872045819E-2</v>
      </c>
      <c r="S368" s="113">
        <f>'Stocks 1 Month Returns'!P368*'Final Portfolio'!$J$4</f>
        <v>8.7221003499363056E-3</v>
      </c>
      <c r="T368" s="113">
        <f>'Stocks 1 Month Returns'!Q368*'Final Portfolio'!$J$6</f>
        <v>-1.1169660021579375E-5</v>
      </c>
      <c r="U368" s="113">
        <f>'Stocks 1 Month Returns'!R368*'Final Portfolio'!$J$6</f>
        <v>1.4907157977824071E-3</v>
      </c>
      <c r="V368" s="113">
        <f>'Stocks 1 Month Returns'!S368*'Final Portfolio'!$J$7</f>
        <v>-1.1794020926739635E-3</v>
      </c>
      <c r="W368" s="113">
        <f>'Stocks 1 Month Returns'!T368*'Final Portfolio'!$J$8</f>
        <v>-2.7800411077950173E-3</v>
      </c>
      <c r="X368" s="113">
        <f>'Stocks 1 Month Returns'!U368*'Final Portfolio'!$J$9</f>
        <v>1.5187449117503853E-2</v>
      </c>
      <c r="Y368" s="113">
        <f>'Stocks 1 Month Returns'!V368*'Final Portfolio'!$J$10</f>
        <v>3.5777830104713137E-3</v>
      </c>
      <c r="Z368" s="113">
        <f>'Stocks 1 Month Returns'!W368*'Final Portfolio'!$J$11</f>
        <v>3.0872357249485563E-3</v>
      </c>
      <c r="AA368" s="113">
        <f>'Stocks 1 Month Returns'!X368*'Final Portfolio'!$J$12</f>
        <v>1.2137478823185676E-3</v>
      </c>
      <c r="AB368" s="113">
        <f>'Stocks 1 Month Returns'!Y368*'Final Portfolio'!$J$13</f>
        <v>3.5481423683431768E-2</v>
      </c>
      <c r="AC368" s="113">
        <f t="shared" si="45"/>
        <v>8.5140281577948035E-2</v>
      </c>
      <c r="AD368" s="113">
        <f t="shared" si="46"/>
        <v>0.25262130206968048</v>
      </c>
      <c r="AE368" s="113">
        <f t="shared" si="47"/>
        <v>0.33727632692586718</v>
      </c>
      <c r="AQ368" s="39">
        <v>335</v>
      </c>
      <c r="AR368" s="5">
        <f>IF('Optimal Portfolio MAIN'!AD354&gt;=0,0,1)</f>
        <v>0</v>
      </c>
      <c r="AS368" s="5">
        <f>IF('Optimal Portfolio MAIN'!AE354&gt;=0,0,1)</f>
        <v>0</v>
      </c>
      <c r="BE368" s="39">
        <v>335</v>
      </c>
      <c r="BF368" s="222">
        <f>IF('Optimal Portfolio MAIN'!AR354&gt;=0,0,1)</f>
        <v>0</v>
      </c>
      <c r="BG368" s="222">
        <f>IF('Optimal Portfolio MAIN'!AS354&gt;=0,0,1)</f>
        <v>0</v>
      </c>
      <c r="BH368" s="400"/>
      <c r="BI368" s="400"/>
      <c r="BZ368" s="193">
        <v>364</v>
      </c>
      <c r="CA368" s="368">
        <f ca="1">NORMINV(RAND(),CE$2,CE$3)</f>
        <v>-6.9373893380373624E-3</v>
      </c>
      <c r="CB368" s="166">
        <f ca="1">CA368-CA$389</f>
        <v>6.5714227270514583E-2</v>
      </c>
      <c r="CC368" s="166">
        <f ca="1">CA368-CA$394</f>
        <v>9.3947920667788801E-2</v>
      </c>
      <c r="CG368" s="193">
        <v>364</v>
      </c>
      <c r="CH368" s="193">
        <f ca="1">IF(CB368&gt;=0,0,1)</f>
        <v>0</v>
      </c>
      <c r="CI368" s="193">
        <f ca="1">IF(CC368&gt;=0,0,1)</f>
        <v>0</v>
      </c>
    </row>
    <row r="369" spans="17:87" ht="15.6">
      <c r="Q369" s="227">
        <v>45896</v>
      </c>
      <c r="R369" s="113">
        <f>'Stocks 1 Month Returns'!O369*'Final Portfolio'!$J$3</f>
        <v>2.3205392937939974E-2</v>
      </c>
      <c r="S369" s="113">
        <f>'Stocks 1 Month Returns'!P369*'Final Portfolio'!$J$4</f>
        <v>9.3580580933461891E-3</v>
      </c>
      <c r="T369" s="113">
        <f>'Stocks 1 Month Returns'!Q369*'Final Portfolio'!$J$6</f>
        <v>3.2856886999272919E-5</v>
      </c>
      <c r="U369" s="113">
        <f>'Stocks 1 Month Returns'!R369*'Final Portfolio'!$J$6</f>
        <v>1.5254017152700784E-3</v>
      </c>
      <c r="V369" s="113">
        <f>'Stocks 1 Month Returns'!S369*'Final Portfolio'!$J$7</f>
        <v>-4.4702161791947527E-4</v>
      </c>
      <c r="W369" s="113">
        <f>'Stocks 1 Month Returns'!T369*'Final Portfolio'!$J$8</f>
        <v>1.8675896823243667E-4</v>
      </c>
      <c r="X369" s="113">
        <f>'Stocks 1 Month Returns'!U369*'Final Portfolio'!$J$9</f>
        <v>1.6903444018836866E-2</v>
      </c>
      <c r="Y369" s="113">
        <f>'Stocks 1 Month Returns'!V369*'Final Portfolio'!$J$10</f>
        <v>2.3545672082643109E-3</v>
      </c>
      <c r="Z369" s="113">
        <f>'Stocks 1 Month Returns'!W369*'Final Portfolio'!$J$11</f>
        <v>5.4620810676521362E-3</v>
      </c>
      <c r="AA369" s="113">
        <f>'Stocks 1 Month Returns'!X369*'Final Portfolio'!$J$12</f>
        <v>4.0054961373818364E-4</v>
      </c>
      <c r="AB369" s="113">
        <f>'Stocks 1 Month Returns'!Y369*'Final Portfolio'!$J$13</f>
        <v>2.9478054126658826E-2</v>
      </c>
      <c r="AC369" s="113">
        <f t="shared" si="45"/>
        <v>8.8460143019018792E-2</v>
      </c>
      <c r="AD369" s="113">
        <f t="shared" si="46"/>
        <v>0.25594116351075125</v>
      </c>
      <c r="AE369" s="113">
        <f t="shared" si="47"/>
        <v>0.34059618836693789</v>
      </c>
      <c r="AQ369" s="39">
        <v>336</v>
      </c>
      <c r="AR369" s="5">
        <f>IF('Optimal Portfolio MAIN'!AD355&gt;=0,0,1)</f>
        <v>0</v>
      </c>
      <c r="AS369" s="5">
        <f>IF('Optimal Portfolio MAIN'!AE355&gt;=0,0,1)</f>
        <v>0</v>
      </c>
      <c r="BE369" s="39">
        <v>336</v>
      </c>
      <c r="BF369" s="222">
        <f>IF('Optimal Portfolio MAIN'!AR355&gt;=0,0,1)</f>
        <v>0</v>
      </c>
      <c r="BG369" s="222">
        <f>IF('Optimal Portfolio MAIN'!AS355&gt;=0,0,1)</f>
        <v>0</v>
      </c>
      <c r="BH369" s="400"/>
      <c r="BI369" s="400"/>
      <c r="BZ369" s="193">
        <v>365</v>
      </c>
      <c r="CA369" s="368">
        <f ca="1">NORMINV(RAND(),CE$2,CE$3)</f>
        <v>0.11728419890594918</v>
      </c>
      <c r="CB369" s="166">
        <f ca="1">CA369-CA$389</f>
        <v>0.18993581551450112</v>
      </c>
      <c r="CC369" s="166">
        <f ca="1">CA369-CA$394</f>
        <v>0.21816950891177533</v>
      </c>
      <c r="CG369" s="193">
        <v>365</v>
      </c>
      <c r="CH369" s="193">
        <f ca="1">IF(CB369&gt;=0,0,1)</f>
        <v>0</v>
      </c>
      <c r="CI369" s="193">
        <f ca="1">IF(CC369&gt;=0,0,1)</f>
        <v>0</v>
      </c>
    </row>
    <row r="370" spans="17:87" ht="15.6">
      <c r="Q370" s="227">
        <v>45897</v>
      </c>
      <c r="R370" s="113">
        <f>'Stocks 1 Month Returns'!O370*'Final Portfolio'!$J$3</f>
        <v>1.9916471690283811E-2</v>
      </c>
      <c r="S370" s="113">
        <f>'Stocks 1 Month Returns'!P370*'Final Portfolio'!$J$4</f>
        <v>7.9568628770149835E-3</v>
      </c>
      <c r="T370" s="113">
        <f>'Stocks 1 Month Returns'!Q370*'Final Portfolio'!$J$6</f>
        <v>-2.2786188634115767E-3</v>
      </c>
      <c r="U370" s="113">
        <f>'Stocks 1 Month Returns'!R370*'Final Portfolio'!$J$6</f>
        <v>-4.1134753025247052E-4</v>
      </c>
      <c r="V370" s="113">
        <f>'Stocks 1 Month Returns'!S370*'Final Portfolio'!$J$7</f>
        <v>-4.8321972564597084E-3</v>
      </c>
      <c r="W370" s="113">
        <f>'Stocks 1 Month Returns'!T370*'Final Portfolio'!$J$8</f>
        <v>1.0765273964984169E-3</v>
      </c>
      <c r="X370" s="113">
        <f>'Stocks 1 Month Returns'!U370*'Final Portfolio'!$J$9</f>
        <v>1.1779940184119439E-2</v>
      </c>
      <c r="Y370" s="113">
        <f>'Stocks 1 Month Returns'!V370*'Final Portfolio'!$J$10</f>
        <v>1.3570811737452625E-3</v>
      </c>
      <c r="Z370" s="113">
        <f>'Stocks 1 Month Returns'!W370*'Final Portfolio'!$J$11</f>
        <v>2.3087990745388476E-3</v>
      </c>
      <c r="AA370" s="113">
        <f>'Stocks 1 Month Returns'!X370*'Final Portfolio'!$J$12</f>
        <v>-1.7189897266380793E-3</v>
      </c>
      <c r="AB370" s="113">
        <f>'Stocks 1 Month Returns'!Y370*'Final Portfolio'!$J$13</f>
        <v>-2.5318809033758605E-4</v>
      </c>
      <c r="AC370" s="113">
        <f t="shared" si="45"/>
        <v>3.490134092910134E-2</v>
      </c>
      <c r="AD370" s="113">
        <f t="shared" si="46"/>
        <v>0.20238236142083382</v>
      </c>
      <c r="AE370" s="113">
        <f t="shared" si="47"/>
        <v>0.28703738627702047</v>
      </c>
      <c r="AQ370" s="39">
        <v>337</v>
      </c>
      <c r="AR370" s="5">
        <f>IF('Optimal Portfolio MAIN'!AD356&gt;=0,0,1)</f>
        <v>0</v>
      </c>
      <c r="AS370" s="5">
        <f>IF('Optimal Portfolio MAIN'!AE356&gt;=0,0,1)</f>
        <v>0</v>
      </c>
      <c r="BE370" s="39">
        <v>337</v>
      </c>
      <c r="BF370" s="222">
        <f>IF('Optimal Portfolio MAIN'!AR356&gt;=0,0,1)</f>
        <v>0</v>
      </c>
      <c r="BG370" s="222">
        <f>IF('Optimal Portfolio MAIN'!AS356&gt;=0,0,1)</f>
        <v>0</v>
      </c>
      <c r="BH370" s="400"/>
      <c r="BI370" s="400"/>
      <c r="BZ370" s="193">
        <v>366</v>
      </c>
      <c r="CA370" s="368">
        <f ca="1">NORMINV(RAND(),CE$2,CE$3)</f>
        <v>-2.8900324517437154E-2</v>
      </c>
      <c r="CB370" s="166">
        <f ca="1">CA370-CA$389</f>
        <v>4.3751292091114793E-2</v>
      </c>
      <c r="CC370" s="166">
        <f ca="1">CA370-CA$394</f>
        <v>7.1984985488389011E-2</v>
      </c>
      <c r="CG370" s="193">
        <v>366</v>
      </c>
      <c r="CH370" s="193">
        <f ca="1">IF(CB370&gt;=0,0,1)</f>
        <v>0</v>
      </c>
      <c r="CI370" s="193">
        <f ca="1">IF(CC370&gt;=0,0,1)</f>
        <v>0</v>
      </c>
    </row>
    <row r="371" spans="17:87" ht="15.6">
      <c r="Q371" s="227">
        <v>45898</v>
      </c>
      <c r="R371" s="113">
        <f>'Stocks 1 Month Returns'!O371*'Final Portfolio'!$J$3</f>
        <v>2.0661154051207411E-2</v>
      </c>
      <c r="S371" s="113">
        <f>'Stocks 1 Month Returns'!P371*'Final Portfolio'!$J$4</f>
        <v>8.7555708371982125E-3</v>
      </c>
      <c r="T371" s="113">
        <f>'Stocks 1 Month Returns'!Q371*'Final Portfolio'!$J$6</f>
        <v>-5.4527553838675229E-3</v>
      </c>
      <c r="U371" s="113">
        <f>'Stocks 1 Month Returns'!R371*'Final Portfolio'!$J$6</f>
        <v>-3.4384630654174411E-4</v>
      </c>
      <c r="V371" s="113">
        <f>'Stocks 1 Month Returns'!S371*'Final Portfolio'!$J$7</f>
        <v>-3.2327226716494517E-3</v>
      </c>
      <c r="W371" s="113">
        <f>'Stocks 1 Month Returns'!T371*'Final Portfolio'!$J$8</f>
        <v>1.442318897799888E-3</v>
      </c>
      <c r="X371" s="113">
        <f>'Stocks 1 Month Returns'!U371*'Final Portfolio'!$J$9</f>
        <v>9.3258769990809745E-3</v>
      </c>
      <c r="Y371" s="113">
        <f>'Stocks 1 Month Returns'!V371*'Final Portfolio'!$J$10</f>
        <v>3.5207485062476616E-3</v>
      </c>
      <c r="Z371" s="113">
        <f>'Stocks 1 Month Returns'!W371*'Final Portfolio'!$J$11</f>
        <v>3.7934439546861935E-3</v>
      </c>
      <c r="AA371" s="113">
        <f>'Stocks 1 Month Returns'!X371*'Final Portfolio'!$J$12</f>
        <v>-4.4296644333758359E-3</v>
      </c>
      <c r="AB371" s="113">
        <f>'Stocks 1 Month Returns'!Y371*'Final Portfolio'!$J$13</f>
        <v>-1.4683410070037706E-4</v>
      </c>
      <c r="AC371" s="113">
        <f t="shared" si="45"/>
        <v>3.3893290350085405E-2</v>
      </c>
      <c r="AD371" s="113">
        <f t="shared" si="46"/>
        <v>0.20137431084181787</v>
      </c>
      <c r="AE371" s="113">
        <f t="shared" si="47"/>
        <v>0.28602933569800454</v>
      </c>
      <c r="AQ371" s="39">
        <v>338</v>
      </c>
      <c r="AR371" s="5">
        <f>IF('Optimal Portfolio MAIN'!AD357&gt;=0,0,1)</f>
        <v>0</v>
      </c>
      <c r="AS371" s="5">
        <f>IF('Optimal Portfolio MAIN'!AE357&gt;=0,0,1)</f>
        <v>0</v>
      </c>
      <c r="BE371" s="39">
        <v>338</v>
      </c>
      <c r="BF371" s="222">
        <f>IF('Optimal Portfolio MAIN'!AR357&gt;=0,0,1)</f>
        <v>0</v>
      </c>
      <c r="BG371" s="222">
        <f>IF('Optimal Portfolio MAIN'!AS357&gt;=0,0,1)</f>
        <v>0</v>
      </c>
      <c r="BH371" s="400"/>
      <c r="BI371" s="400"/>
      <c r="BZ371" s="193">
        <v>367</v>
      </c>
      <c r="CA371" s="368">
        <f ca="1">NORMINV(RAND(),CE$2,CE$3)</f>
        <v>1.922867601353849E-2</v>
      </c>
      <c r="CB371" s="166">
        <f ca="1">CA371-CA$389</f>
        <v>9.1880292622090437E-2</v>
      </c>
      <c r="CC371" s="166">
        <f ca="1">CA371-CA$394</f>
        <v>0.12011398601936465</v>
      </c>
      <c r="CG371" s="193">
        <v>367</v>
      </c>
      <c r="CH371" s="193">
        <f ca="1">IF(CB371&gt;=0,0,1)</f>
        <v>0</v>
      </c>
      <c r="CI371" s="193">
        <f ca="1">IF(CC371&gt;=0,0,1)</f>
        <v>0</v>
      </c>
    </row>
    <row r="372" spans="17:87" ht="15.6">
      <c r="Q372" s="227">
        <v>45902</v>
      </c>
      <c r="R372" s="113">
        <f>'Stocks 1 Month Returns'!O372*'Final Portfolio'!$J$3</f>
        <v>2.5546853269228589E-2</v>
      </c>
      <c r="S372" s="113">
        <f>'Stocks 1 Month Returns'!P372*'Final Portfolio'!$J$4</f>
        <v>1.2297976146747538E-2</v>
      </c>
      <c r="T372" s="113">
        <f>'Stocks 1 Month Returns'!Q372*'Final Portfolio'!$J$6</f>
        <v>-2.7932232622928056E-3</v>
      </c>
      <c r="U372" s="113">
        <f>'Stocks 1 Month Returns'!R372*'Final Portfolio'!$J$6</f>
        <v>9.3302223900424862E-4</v>
      </c>
      <c r="V372" s="113">
        <f>'Stocks 1 Month Returns'!S372*'Final Portfolio'!$J$7</f>
        <v>2.0535141951187044E-3</v>
      </c>
      <c r="W372" s="113">
        <f>'Stocks 1 Month Returns'!T372*'Final Portfolio'!$J$8</f>
        <v>3.4023377812947954E-3</v>
      </c>
      <c r="X372" s="113">
        <f>'Stocks 1 Month Returns'!U372*'Final Portfolio'!$J$9</f>
        <v>1.3889242858930562E-2</v>
      </c>
      <c r="Y372" s="113">
        <f>'Stocks 1 Month Returns'!V372*'Final Portfolio'!$J$10</f>
        <v>6.3316468054390373E-3</v>
      </c>
      <c r="Z372" s="113">
        <f>'Stocks 1 Month Returns'!W372*'Final Portfolio'!$J$11</f>
        <v>7.1223618635395843E-3</v>
      </c>
      <c r="AA372" s="113">
        <f>'Stocks 1 Month Returns'!X372*'Final Portfolio'!$J$12</f>
        <v>5.5822431983874312E-3</v>
      </c>
      <c r="AB372" s="113">
        <f>'Stocks 1 Month Returns'!Y372*'Final Portfolio'!$J$13</f>
        <v>2.9865397985281206E-2</v>
      </c>
      <c r="AC372" s="113">
        <f t="shared" si="45"/>
        <v>0.1042313730806789</v>
      </c>
      <c r="AD372" s="113">
        <f t="shared" si="46"/>
        <v>0.27171239357241139</v>
      </c>
      <c r="AE372" s="113">
        <f t="shared" si="47"/>
        <v>0.35636741842859798</v>
      </c>
      <c r="AQ372" s="39">
        <v>339</v>
      </c>
      <c r="AR372" s="5">
        <f>IF('Optimal Portfolio MAIN'!AD358&gt;=0,0,1)</f>
        <v>0</v>
      </c>
      <c r="AS372" s="5">
        <f>IF('Optimal Portfolio MAIN'!AE358&gt;=0,0,1)</f>
        <v>0</v>
      </c>
      <c r="BE372" s="39">
        <v>339</v>
      </c>
      <c r="BF372" s="222">
        <f>IF('Optimal Portfolio MAIN'!AR358&gt;=0,0,1)</f>
        <v>0</v>
      </c>
      <c r="BG372" s="222">
        <f>IF('Optimal Portfolio MAIN'!AS358&gt;=0,0,1)</f>
        <v>0</v>
      </c>
      <c r="BH372" s="400"/>
      <c r="BI372" s="400"/>
      <c r="BZ372" s="193">
        <v>368</v>
      </c>
      <c r="CA372" s="368">
        <f ca="1">NORMINV(RAND(),CE$2,CE$3)</f>
        <v>-6.3533717268644263E-2</v>
      </c>
      <c r="CB372" s="166">
        <f ca="1">CA372-CA$389</f>
        <v>9.1178993399076841E-3</v>
      </c>
      <c r="CC372" s="166">
        <f ca="1">CA372-CA$394</f>
        <v>3.7351592737181902E-2</v>
      </c>
      <c r="CG372" s="193">
        <v>368</v>
      </c>
      <c r="CH372" s="193">
        <f ca="1">IF(CB372&gt;=0,0,1)</f>
        <v>0</v>
      </c>
      <c r="CI372" s="193">
        <f ca="1">IF(CC372&gt;=0,0,1)</f>
        <v>0</v>
      </c>
    </row>
    <row r="373" spans="17:87" ht="15.6">
      <c r="Q373" s="227">
        <v>45903</v>
      </c>
      <c r="R373" s="113">
        <f>'Stocks 1 Month Returns'!O373*'Final Portfolio'!$J$3</f>
        <v>2.0244982888282272E-2</v>
      </c>
      <c r="S373" s="113">
        <f>'Stocks 1 Month Returns'!P373*'Final Portfolio'!$J$4</f>
        <v>1.6990064568035472E-2</v>
      </c>
      <c r="T373" s="113">
        <f>'Stocks 1 Month Returns'!Q373*'Final Portfolio'!$J$6</f>
        <v>-2.5099292940873675E-3</v>
      </c>
      <c r="U373" s="113">
        <f>'Stocks 1 Month Returns'!R373*'Final Portfolio'!$J$6</f>
        <v>1.1046532679160493E-3</v>
      </c>
      <c r="V373" s="113">
        <f>'Stocks 1 Month Returns'!S373*'Final Portfolio'!$J$7</f>
        <v>4.5818695475310814E-4</v>
      </c>
      <c r="W373" s="113">
        <f>'Stocks 1 Month Returns'!T373*'Final Portfolio'!$J$8</f>
        <v>2.4887088644993671E-3</v>
      </c>
      <c r="X373" s="113">
        <f>'Stocks 1 Month Returns'!U373*'Final Portfolio'!$J$9</f>
        <v>1.3322882570090995E-2</v>
      </c>
      <c r="Y373" s="113">
        <f>'Stocks 1 Month Returns'!V373*'Final Portfolio'!$J$10</f>
        <v>4.0267818263727984E-3</v>
      </c>
      <c r="Z373" s="113">
        <f>'Stocks 1 Month Returns'!W373*'Final Portfolio'!$J$11</f>
        <v>4.5390581927015287E-3</v>
      </c>
      <c r="AA373" s="113">
        <f>'Stocks 1 Month Returns'!X373*'Final Portfolio'!$J$12</f>
        <v>7.6434700261276594E-3</v>
      </c>
      <c r="AB373" s="113">
        <f>'Stocks 1 Month Returns'!Y373*'Final Portfolio'!$J$13</f>
        <v>3.5499454398129515E-2</v>
      </c>
      <c r="AC373" s="113">
        <f t="shared" si="45"/>
        <v>0.10380831426282139</v>
      </c>
      <c r="AD373" s="113">
        <f t="shared" si="46"/>
        <v>0.27128933475455386</v>
      </c>
      <c r="AE373" s="113">
        <f t="shared" si="47"/>
        <v>0.3559443596107405</v>
      </c>
      <c r="AQ373" s="39">
        <v>340</v>
      </c>
      <c r="AR373" s="5">
        <f>IF('Optimal Portfolio MAIN'!AD359&gt;=0,0,1)</f>
        <v>0</v>
      </c>
      <c r="AS373" s="5">
        <f>IF('Optimal Portfolio MAIN'!AE359&gt;=0,0,1)</f>
        <v>0</v>
      </c>
      <c r="BE373" s="39">
        <v>340</v>
      </c>
      <c r="BF373" s="222">
        <f>IF('Optimal Portfolio MAIN'!AR359&gt;=0,0,1)</f>
        <v>0</v>
      </c>
      <c r="BG373" s="222">
        <f>IF('Optimal Portfolio MAIN'!AS359&gt;=0,0,1)</f>
        <v>0</v>
      </c>
      <c r="BH373" s="400"/>
      <c r="BI373" s="400"/>
      <c r="BZ373" s="193">
        <v>369</v>
      </c>
      <c r="CA373" s="368">
        <f ca="1">NORMINV(RAND(),CE$2,CE$3)</f>
        <v>1.7727824140837727E-2</v>
      </c>
      <c r="CB373" s="166">
        <f ca="1">CA373-CA$389</f>
        <v>9.0379440749389667E-2</v>
      </c>
      <c r="CC373" s="166">
        <f ca="1">CA373-CA$394</f>
        <v>0.11861313414666388</v>
      </c>
      <c r="CG373" s="193">
        <v>369</v>
      </c>
      <c r="CH373" s="193">
        <f ca="1">IF(CB373&gt;=0,0,1)</f>
        <v>0</v>
      </c>
      <c r="CI373" s="193">
        <f ca="1">IF(CC373&gt;=0,0,1)</f>
        <v>0</v>
      </c>
    </row>
    <row r="374" spans="17:87" ht="15.6">
      <c r="Q374" s="227">
        <v>45904</v>
      </c>
      <c r="R374" s="113">
        <f>'Stocks 1 Month Returns'!O374*'Final Portfolio'!$J$3</f>
        <v>2.1782890096425422E-2</v>
      </c>
      <c r="S374" s="113">
        <f>'Stocks 1 Month Returns'!P374*'Final Portfolio'!$J$4</f>
        <v>1.2207812355026321E-2</v>
      </c>
      <c r="T374" s="113">
        <f>'Stocks 1 Month Returns'!Q374*'Final Portfolio'!$J$6</f>
        <v>-1.8127296162429919E-3</v>
      </c>
      <c r="U374" s="113">
        <f>'Stocks 1 Month Returns'!R374*'Final Portfolio'!$J$6</f>
        <v>-6.249802685062278E-4</v>
      </c>
      <c r="V374" s="113">
        <f>'Stocks 1 Month Returns'!S374*'Final Portfolio'!$J$7</f>
        <v>5.4486399742309311E-3</v>
      </c>
      <c r="W374" s="113">
        <f>'Stocks 1 Month Returns'!T374*'Final Portfolio'!$J$8</f>
        <v>4.7730543139037354E-4</v>
      </c>
      <c r="X374" s="113">
        <f>'Stocks 1 Month Returns'!U374*'Final Portfolio'!$J$9</f>
        <v>1.4319036622658654E-2</v>
      </c>
      <c r="Y374" s="113">
        <f>'Stocks 1 Month Returns'!V374*'Final Portfolio'!$J$10</f>
        <v>3.8205175289030579E-3</v>
      </c>
      <c r="Z374" s="113">
        <f>'Stocks 1 Month Returns'!W374*'Final Portfolio'!$J$11</f>
        <v>3.561816121361883E-3</v>
      </c>
      <c r="AA374" s="113">
        <f>'Stocks 1 Month Returns'!X374*'Final Portfolio'!$J$12</f>
        <v>7.7806870382439918E-3</v>
      </c>
      <c r="AB374" s="113">
        <f>'Stocks 1 Month Returns'!Y374*'Final Portfolio'!$J$13</f>
        <v>3.4985446056530645E-2</v>
      </c>
      <c r="AC374" s="113">
        <f t="shared" si="45"/>
        <v>0.10194644134002205</v>
      </c>
      <c r="AD374" s="113">
        <f t="shared" si="46"/>
        <v>0.26942746183175453</v>
      </c>
      <c r="AE374" s="113">
        <f t="shared" si="47"/>
        <v>0.35408248668794118</v>
      </c>
      <c r="AQ374" s="39">
        <v>341</v>
      </c>
      <c r="AR374" s="5">
        <f>IF('Optimal Portfolio MAIN'!AD360&gt;=0,0,1)</f>
        <v>0</v>
      </c>
      <c r="AS374" s="5">
        <f>IF('Optimal Portfolio MAIN'!AE360&gt;=0,0,1)</f>
        <v>0</v>
      </c>
      <c r="BE374" s="39">
        <v>341</v>
      </c>
      <c r="BF374" s="222">
        <f>IF('Optimal Portfolio MAIN'!AR360&gt;=0,0,1)</f>
        <v>0</v>
      </c>
      <c r="BG374" s="222">
        <f>IF('Optimal Portfolio MAIN'!AS360&gt;=0,0,1)</f>
        <v>0</v>
      </c>
      <c r="BH374" s="400"/>
      <c r="BI374" s="400"/>
      <c r="CH374" s="5">
        <f ca="1">SUM(CH5:CH373)</f>
        <v>35</v>
      </c>
      <c r="CI374" s="5">
        <f ca="1">SUM(CI2:CI373)</f>
        <v>17</v>
      </c>
    </row>
    <row r="375" spans="17:87" ht="15.6">
      <c r="Q375" s="227">
        <v>45905</v>
      </c>
      <c r="R375" s="113">
        <f>'Stocks 1 Month Returns'!O375*'Final Portfolio'!$J$3</f>
        <v>2.5583499053123383E-2</v>
      </c>
      <c r="S375" s="113">
        <f>'Stocks 1 Month Returns'!P375*'Final Portfolio'!$J$4</f>
        <v>9.3941878939652577E-3</v>
      </c>
      <c r="T375" s="113">
        <f>'Stocks 1 Month Returns'!Q375*'Final Portfolio'!$J$6</f>
        <v>-2.9200686393974617E-3</v>
      </c>
      <c r="U375" s="113">
        <f>'Stocks 1 Month Returns'!R375*'Final Portfolio'!$J$6</f>
        <v>-2.3771842604765506E-3</v>
      </c>
      <c r="V375" s="113">
        <f>'Stocks 1 Month Returns'!S375*'Final Portfolio'!$J$7</f>
        <v>7.6662411224289123E-3</v>
      </c>
      <c r="W375" s="113">
        <f>'Stocks 1 Month Returns'!T375*'Final Portfolio'!$J$8</f>
        <v>2.7604231957388593E-3</v>
      </c>
      <c r="X375" s="113">
        <f>'Stocks 1 Month Returns'!U375*'Final Portfolio'!$J$9</f>
        <v>1.3878477018520741E-2</v>
      </c>
      <c r="Y375" s="113">
        <f>'Stocks 1 Month Returns'!V375*'Final Portfolio'!$J$10</f>
        <v>1.5394806587422981E-3</v>
      </c>
      <c r="Z375" s="113">
        <f>'Stocks 1 Month Returns'!W375*'Final Portfolio'!$J$11</f>
        <v>2.3963580289043441E-3</v>
      </c>
      <c r="AA375" s="113">
        <f>'Stocks 1 Month Returns'!X375*'Final Portfolio'!$J$12</f>
        <v>6.1155746170032501E-3</v>
      </c>
      <c r="AB375" s="113">
        <f>'Stocks 1 Month Returns'!Y375*'Final Portfolio'!$J$13</f>
        <v>3.6422257619308285E-2</v>
      </c>
      <c r="AC375" s="113">
        <f t="shared" si="45"/>
        <v>0.10045924630786132</v>
      </c>
      <c r="AD375" s="113">
        <f t="shared" si="46"/>
        <v>0.26794026679959382</v>
      </c>
      <c r="AE375" s="113">
        <f t="shared" si="47"/>
        <v>0.35259529165578041</v>
      </c>
      <c r="AQ375" s="39">
        <v>342</v>
      </c>
      <c r="AR375" s="5">
        <f>IF('Optimal Portfolio MAIN'!AD361&gt;=0,0,1)</f>
        <v>0</v>
      </c>
      <c r="AS375" s="5">
        <f>IF('Optimal Portfolio MAIN'!AE361&gt;=0,0,1)</f>
        <v>0</v>
      </c>
      <c r="BE375" s="39">
        <v>342</v>
      </c>
      <c r="BF375" s="222">
        <f>IF('Optimal Portfolio MAIN'!AR361&gt;=0,0,1)</f>
        <v>0</v>
      </c>
      <c r="BG375" s="222">
        <f>IF('Optimal Portfolio MAIN'!AS361&gt;=0,0,1)</f>
        <v>0</v>
      </c>
      <c r="BH375" s="400"/>
      <c r="BI375" s="400"/>
    </row>
    <row r="376" spans="17:87" ht="15.6">
      <c r="Q376" s="227">
        <v>45909</v>
      </c>
      <c r="R376" s="113">
        <f>'Stocks 1 Month Returns'!O376*'Final Portfolio'!$J$3</f>
        <v>2.7066414093739312E-2</v>
      </c>
      <c r="S376" s="113">
        <f>'Stocks 1 Month Returns'!P376*'Final Portfolio'!$J$4</f>
        <v>5.3852440621866265E-3</v>
      </c>
      <c r="T376" s="113">
        <f>'Stocks 1 Month Returns'!Q376*'Final Portfolio'!$J$6</f>
        <v>-7.7806866472914567E-4</v>
      </c>
      <c r="U376" s="113">
        <f>'Stocks 1 Month Returns'!R376*'Final Portfolio'!$J$6</f>
        <v>-2.1655935078902376E-3</v>
      </c>
      <c r="V376" s="113">
        <f>'Stocks 1 Month Returns'!S376*'Final Portfolio'!$J$7</f>
        <v>1.0763714534686648E-2</v>
      </c>
      <c r="W376" s="113">
        <f>'Stocks 1 Month Returns'!T376*'Final Portfolio'!$J$8</f>
        <v>2.6762869077060938E-3</v>
      </c>
      <c r="X376" s="113">
        <f>'Stocks 1 Month Returns'!U376*'Final Portfolio'!$J$9</f>
        <v>1.4883659618627804E-2</v>
      </c>
      <c r="Y376" s="113">
        <f>'Stocks 1 Month Returns'!V376*'Final Portfolio'!$J$10</f>
        <v>3.253786557741467E-3</v>
      </c>
      <c r="Z376" s="113">
        <f>'Stocks 1 Month Returns'!W376*'Final Portfolio'!$J$11</f>
        <v>3.9034593268689969E-3</v>
      </c>
      <c r="AA376" s="113">
        <f>'Stocks 1 Month Returns'!X376*'Final Portfolio'!$J$12</f>
        <v>1.206161806844893E-2</v>
      </c>
      <c r="AB376" s="113">
        <f>'Stocks 1 Month Returns'!Y376*'Final Portfolio'!$J$13</f>
        <v>5.7216830249166462E-2</v>
      </c>
      <c r="AC376" s="113">
        <f t="shared" si="45"/>
        <v>0.13426735124655295</v>
      </c>
      <c r="AD376" s="113">
        <f t="shared" si="46"/>
        <v>0.30174837173828539</v>
      </c>
      <c r="AE376" s="113">
        <f t="shared" si="47"/>
        <v>0.38640339659447209</v>
      </c>
      <c r="AQ376" s="39">
        <v>343</v>
      </c>
      <c r="AR376" s="5">
        <f>IF('Optimal Portfolio MAIN'!AD362&gt;=0,0,1)</f>
        <v>0</v>
      </c>
      <c r="AS376" s="5">
        <f>IF('Optimal Portfolio MAIN'!AE362&gt;=0,0,1)</f>
        <v>0</v>
      </c>
      <c r="BE376" s="39">
        <v>343</v>
      </c>
      <c r="BF376" s="222">
        <f>IF('Optimal Portfolio MAIN'!AR362&gt;=0,0,1)</f>
        <v>0</v>
      </c>
      <c r="BG376" s="222">
        <f>IF('Optimal Portfolio MAIN'!AS362&gt;=0,0,1)</f>
        <v>0</v>
      </c>
      <c r="BH376" s="400"/>
      <c r="BI376" s="400"/>
      <c r="BZ376" s="373" t="s">
        <v>52</v>
      </c>
      <c r="CA376" s="374">
        <f ca="1">AVERAGE(CA5:CA373)</f>
        <v>1.1145039247136182E-2</v>
      </c>
    </row>
    <row r="377" spans="17:87" ht="15.6">
      <c r="Q377" s="227">
        <v>45910</v>
      </c>
      <c r="R377" s="113">
        <f>'Stocks 1 Month Returns'!O377*'Final Portfolio'!$J$3</f>
        <v>1.866787801190959E-2</v>
      </c>
      <c r="S377" s="113">
        <f>'Stocks 1 Month Returns'!P377*'Final Portfolio'!$J$4</f>
        <v>2.8672950857475342E-3</v>
      </c>
      <c r="T377" s="113">
        <f>'Stocks 1 Month Returns'!Q377*'Final Portfolio'!$J$6</f>
        <v>-9.7010132734014047E-4</v>
      </c>
      <c r="U377" s="113">
        <f>'Stocks 1 Month Returns'!R377*'Final Portfolio'!$J$6</f>
        <v>-2.162091040633296E-4</v>
      </c>
      <c r="V377" s="113">
        <f>'Stocks 1 Month Returns'!S377*'Final Portfolio'!$J$7</f>
        <v>8.3057992408125045E-3</v>
      </c>
      <c r="W377" s="113">
        <f>'Stocks 1 Month Returns'!T377*'Final Portfolio'!$J$8</f>
        <v>2.3422544791400269E-3</v>
      </c>
      <c r="X377" s="113">
        <f>'Stocks 1 Month Returns'!U377*'Final Portfolio'!$J$9</f>
        <v>1.2746510756276946E-2</v>
      </c>
      <c r="Y377" s="113">
        <f>'Stocks 1 Month Returns'!V377*'Final Portfolio'!$J$10</f>
        <v>6.0782376237604784E-3</v>
      </c>
      <c r="Z377" s="113">
        <f>'Stocks 1 Month Returns'!W377*'Final Portfolio'!$J$11</f>
        <v>2.2007383192871989E-3</v>
      </c>
      <c r="AA377" s="113">
        <f>'Stocks 1 Month Returns'!X377*'Final Portfolio'!$J$12</f>
        <v>9.5339091499861729E-3</v>
      </c>
      <c r="AB377" s="113">
        <f>'Stocks 1 Month Returns'!Y377*'Final Portfolio'!$J$13</f>
        <v>5.8857555642638282E-2</v>
      </c>
      <c r="AC377" s="113">
        <f t="shared" si="45"/>
        <v>0.12041386787815526</v>
      </c>
      <c r="AD377" s="113">
        <f t="shared" si="46"/>
        <v>0.28789488836988775</v>
      </c>
      <c r="AE377" s="113">
        <f t="shared" si="47"/>
        <v>0.37254991322607439</v>
      </c>
      <c r="AQ377" s="39">
        <v>344</v>
      </c>
      <c r="AR377" s="5">
        <f>IF('Optimal Portfolio MAIN'!AD363&gt;=0,0,1)</f>
        <v>0</v>
      </c>
      <c r="AS377" s="5">
        <f>IF('Optimal Portfolio MAIN'!AE363&gt;=0,0,1)</f>
        <v>0</v>
      </c>
      <c r="BE377" s="39">
        <v>344</v>
      </c>
      <c r="BF377" s="222">
        <f>IF('Optimal Portfolio MAIN'!AR363&gt;=0,0,1)</f>
        <v>0</v>
      </c>
      <c r="BG377" s="222">
        <f>IF('Optimal Portfolio MAIN'!AS363&gt;=0,0,1)</f>
        <v>0</v>
      </c>
      <c r="BH377" s="400"/>
      <c r="BI377" s="400"/>
      <c r="BZ377" s="373" t="s">
        <v>240</v>
      </c>
      <c r="CA377" s="374">
        <f ca="1">STDEV(CA5:CA373)</f>
        <v>6.7375654258386486E-2</v>
      </c>
    </row>
    <row r="378" spans="17:87" ht="15.6">
      <c r="Q378" s="227">
        <v>45911</v>
      </c>
      <c r="R378" s="113">
        <f>'Stocks 1 Month Returns'!O378*'Final Portfolio'!$J$3</f>
        <v>1.7758393771452965E-2</v>
      </c>
      <c r="S378" s="113">
        <f>'Stocks 1 Month Returns'!P378*'Final Portfolio'!$J$4</f>
        <v>4.3367090984520245E-3</v>
      </c>
      <c r="T378" s="113">
        <f>'Stocks 1 Month Returns'!Q378*'Final Portfolio'!$J$6</f>
        <v>1.8602782281326568E-3</v>
      </c>
      <c r="U378" s="113">
        <f>'Stocks 1 Month Returns'!R378*'Final Portfolio'!$J$6</f>
        <v>1.783587272791003E-3</v>
      </c>
      <c r="V378" s="113">
        <f>'Stocks 1 Month Returns'!S378*'Final Portfolio'!$J$7</f>
        <v>8.7403766686979488E-3</v>
      </c>
      <c r="W378" s="113">
        <f>'Stocks 1 Month Returns'!T378*'Final Portfolio'!$J$8</f>
        <v>5.5427450548665826E-3</v>
      </c>
      <c r="X378" s="113">
        <f>'Stocks 1 Month Returns'!U378*'Final Portfolio'!$J$9</f>
        <v>1.4771821512725438E-2</v>
      </c>
      <c r="Y378" s="113">
        <f>'Stocks 1 Month Returns'!V378*'Final Portfolio'!$J$10</f>
        <v>7.1511636589550931E-3</v>
      </c>
      <c r="Z378" s="113">
        <f>'Stocks 1 Month Returns'!W378*'Final Portfolio'!$J$11</f>
        <v>2.2642222349931185E-4</v>
      </c>
      <c r="AA378" s="113">
        <f>'Stocks 1 Month Returns'!X378*'Final Portfolio'!$J$12</f>
        <v>9.7617169483048653E-3</v>
      </c>
      <c r="AB378" s="113">
        <f>'Stocks 1 Month Returns'!Y378*'Final Portfolio'!$J$13</f>
        <v>8.3099386446521262E-2</v>
      </c>
      <c r="AC378" s="113">
        <f t="shared" si="45"/>
        <v>0.15503260088439916</v>
      </c>
      <c r="AD378" s="113">
        <f t="shared" si="46"/>
        <v>0.3225136213761316</v>
      </c>
      <c r="AE378" s="113">
        <f t="shared" si="47"/>
        <v>0.4071686462323183</v>
      </c>
      <c r="AQ378" s="39">
        <v>345</v>
      </c>
      <c r="AR378" s="5">
        <f>IF('Optimal Portfolio MAIN'!AD364&gt;=0,0,1)</f>
        <v>0</v>
      </c>
      <c r="AS378" s="5">
        <f>IF('Optimal Portfolio MAIN'!AE364&gt;=0,0,1)</f>
        <v>0</v>
      </c>
      <c r="BE378" s="39">
        <v>345</v>
      </c>
      <c r="BF378" s="222">
        <f>IF('Optimal Portfolio MAIN'!AR364&gt;=0,0,1)</f>
        <v>0</v>
      </c>
      <c r="BG378" s="222">
        <f>IF('Optimal Portfolio MAIN'!AS364&gt;=0,0,1)</f>
        <v>0</v>
      </c>
      <c r="BH378" s="400"/>
      <c r="BI378" s="400"/>
      <c r="BZ378" s="373" t="s">
        <v>54</v>
      </c>
      <c r="CA378" s="374">
        <f ca="1">VAR(CA5:CA373)</f>
        <v>4.5394787867456326E-3</v>
      </c>
    </row>
    <row r="379" spans="17:87" ht="15.6">
      <c r="Q379" s="227">
        <v>45912</v>
      </c>
      <c r="R379" s="113">
        <f>'Stocks 1 Month Returns'!O379*'Final Portfolio'!$J$3</f>
        <v>8.606899357443255E-3</v>
      </c>
      <c r="S379" s="113">
        <f>'Stocks 1 Month Returns'!P379*'Final Portfolio'!$J$4</f>
        <v>7.3899118117356005E-3</v>
      </c>
      <c r="T379" s="113">
        <f>'Stocks 1 Month Returns'!Q379*'Final Portfolio'!$J$6</f>
        <v>4.0188436505425073E-3</v>
      </c>
      <c r="U379" s="113">
        <f>'Stocks 1 Month Returns'!R379*'Final Portfolio'!$J$6</f>
        <v>2.6505309190728889E-3</v>
      </c>
      <c r="V379" s="113">
        <f>'Stocks 1 Month Returns'!S379*'Final Portfolio'!$J$7</f>
        <v>9.4780526033837586E-3</v>
      </c>
      <c r="W379" s="113">
        <f>'Stocks 1 Month Returns'!T379*'Final Portfolio'!$J$8</f>
        <v>6.9067444749265411E-3</v>
      </c>
      <c r="X379" s="113">
        <f>'Stocks 1 Month Returns'!U379*'Final Portfolio'!$J$9</f>
        <v>1.3898404519596914E-2</v>
      </c>
      <c r="Y379" s="113">
        <f>'Stocks 1 Month Returns'!V379*'Final Portfolio'!$J$10</f>
        <v>8.0703982661775066E-3</v>
      </c>
      <c r="Z379" s="113">
        <f>'Stocks 1 Month Returns'!W379*'Final Portfolio'!$J$11</f>
        <v>-3.4604337242557517E-4</v>
      </c>
      <c r="AA379" s="113">
        <f>'Stocks 1 Month Returns'!X379*'Final Portfolio'!$J$12</f>
        <v>6.9257469876590179E-3</v>
      </c>
      <c r="AB379" s="113">
        <f>'Stocks 1 Month Returns'!Y379*'Final Portfolio'!$J$13</f>
        <v>9.5403324409366386E-2</v>
      </c>
      <c r="AC379" s="113">
        <f t="shared" si="45"/>
        <v>0.16300281362747879</v>
      </c>
      <c r="AD379" s="113">
        <f t="shared" si="46"/>
        <v>0.33048383411921123</v>
      </c>
      <c r="AE379" s="113">
        <f t="shared" si="47"/>
        <v>0.41513885897539793</v>
      </c>
      <c r="AQ379" s="39">
        <v>346</v>
      </c>
      <c r="AR379" s="5">
        <f>IF('Optimal Portfolio MAIN'!AD365&gt;=0,0,1)</f>
        <v>0</v>
      </c>
      <c r="AS379" s="5">
        <f>IF('Optimal Portfolio MAIN'!AE365&gt;=0,0,1)</f>
        <v>0</v>
      </c>
      <c r="BE379" s="39">
        <v>346</v>
      </c>
      <c r="BF379" s="222">
        <f>IF('Optimal Portfolio MAIN'!AR365&gt;=0,0,1)</f>
        <v>0</v>
      </c>
      <c r="BG379" s="222">
        <f>IF('Optimal Portfolio MAIN'!AS365&gt;=0,0,1)</f>
        <v>0</v>
      </c>
      <c r="BH379" s="400"/>
      <c r="BI379" s="400"/>
      <c r="BZ379" s="375"/>
      <c r="CA379" s="375"/>
    </row>
    <row r="380" spans="17:87" ht="15.6">
      <c r="Q380" s="227">
        <v>45916</v>
      </c>
      <c r="R380" s="113">
        <f>'Stocks 1 Month Returns'!O380*'Final Portfolio'!$J$3</f>
        <v>7.1560009413774057E-3</v>
      </c>
      <c r="S380" s="113">
        <f>'Stocks 1 Month Returns'!P380*'Final Portfolio'!$J$4</f>
        <v>6.3857676275078414E-3</v>
      </c>
      <c r="T380" s="113">
        <f>'Stocks 1 Month Returns'!Q380*'Final Portfolio'!$J$6</f>
        <v>1.533524046822361E-3</v>
      </c>
      <c r="U380" s="113">
        <f>'Stocks 1 Month Returns'!R380*'Final Portfolio'!$J$6</f>
        <v>4.2349729015990255E-3</v>
      </c>
      <c r="V380" s="113">
        <f>'Stocks 1 Month Returns'!S380*'Final Portfolio'!$J$7</f>
        <v>5.2011416283056881E-3</v>
      </c>
      <c r="W380" s="113">
        <f>'Stocks 1 Month Returns'!T380*'Final Portfolio'!$J$8</f>
        <v>4.3469227992832147E-3</v>
      </c>
      <c r="X380" s="113">
        <f>'Stocks 1 Month Returns'!U380*'Final Portfolio'!$J$9</f>
        <v>9.7460507876330118E-3</v>
      </c>
      <c r="Y380" s="113">
        <f>'Stocks 1 Month Returns'!V380*'Final Portfolio'!$J$10</f>
        <v>5.5209522141266999E-3</v>
      </c>
      <c r="Z380" s="113">
        <f>'Stocks 1 Month Returns'!W380*'Final Portfolio'!$J$11</f>
        <v>-4.8145904704391508E-3</v>
      </c>
      <c r="AA380" s="113">
        <f>'Stocks 1 Month Returns'!X380*'Final Portfolio'!$J$12</f>
        <v>6.0573287765334398E-3</v>
      </c>
      <c r="AB380" s="113">
        <f>'Stocks 1 Month Returns'!Y380*'Final Portfolio'!$J$13</f>
        <v>6.6797282659261104E-2</v>
      </c>
      <c r="AC380" s="113">
        <f t="shared" si="45"/>
        <v>0.11216535391201064</v>
      </c>
      <c r="AD380" s="113">
        <f t="shared" si="46"/>
        <v>0.27964637440374313</v>
      </c>
      <c r="AE380" s="113">
        <f t="shared" si="47"/>
        <v>0.36430139925992977</v>
      </c>
      <c r="AQ380" s="39">
        <v>347</v>
      </c>
      <c r="AR380" s="5">
        <f>IF('Optimal Portfolio MAIN'!AD366&gt;=0,0,1)</f>
        <v>0</v>
      </c>
      <c r="AS380" s="5">
        <f>IF('Optimal Portfolio MAIN'!AE366&gt;=0,0,1)</f>
        <v>0</v>
      </c>
      <c r="BE380" s="39">
        <v>347</v>
      </c>
      <c r="BF380" s="222">
        <f>IF('Optimal Portfolio MAIN'!AR366&gt;=0,0,1)</f>
        <v>0</v>
      </c>
      <c r="BG380" s="222">
        <f>IF('Optimal Portfolio MAIN'!AS366&gt;=0,0,1)</f>
        <v>0</v>
      </c>
      <c r="BH380" s="400"/>
      <c r="BI380" s="400"/>
      <c r="BZ380" s="375"/>
      <c r="CA380" s="375"/>
    </row>
    <row r="381" spans="17:87" ht="16.2">
      <c r="Q381" s="227">
        <v>45917</v>
      </c>
      <c r="R381" s="113">
        <f>'Stocks 1 Month Returns'!O381*'Final Portfolio'!$J$3</f>
        <v>1.3284705650412178E-3</v>
      </c>
      <c r="S381" s="113">
        <f>'Stocks 1 Month Returns'!P381*'Final Portfolio'!$J$4</f>
        <v>6.0865412721229648E-3</v>
      </c>
      <c r="T381" s="113">
        <f>'Stocks 1 Month Returns'!Q381*'Final Portfolio'!$J$6</f>
        <v>2.4379542374868279E-3</v>
      </c>
      <c r="U381" s="113">
        <f>'Stocks 1 Month Returns'!R381*'Final Portfolio'!$J$6</f>
        <v>3.5824108969759474E-3</v>
      </c>
      <c r="V381" s="113">
        <f>'Stocks 1 Month Returns'!S381*'Final Portfolio'!$J$7</f>
        <v>3.7002394851203958E-3</v>
      </c>
      <c r="W381" s="113">
        <f>'Stocks 1 Month Returns'!T381*'Final Portfolio'!$J$8</f>
        <v>-2.503017430732779E-4</v>
      </c>
      <c r="X381" s="113">
        <f>'Stocks 1 Month Returns'!U381*'Final Portfolio'!$J$9</f>
        <v>7.2136651259254144E-3</v>
      </c>
      <c r="Y381" s="113">
        <f>'Stocks 1 Month Returns'!V381*'Final Portfolio'!$J$10</f>
        <v>7.6309267255764831E-3</v>
      </c>
      <c r="Z381" s="113">
        <f>'Stocks 1 Month Returns'!W381*'Final Portfolio'!$J$11</f>
        <v>-1.750082798401409E-3</v>
      </c>
      <c r="AA381" s="113">
        <f>'Stocks 1 Month Returns'!X381*'Final Portfolio'!$J$12</f>
        <v>5.0904090037064307E-3</v>
      </c>
      <c r="AB381" s="113">
        <f>'Stocks 1 Month Returns'!Y381*'Final Portfolio'!$J$13</f>
        <v>6.0328441003828503E-2</v>
      </c>
      <c r="AC381" s="113">
        <f t="shared" si="45"/>
        <v>9.5398673774309495E-2</v>
      </c>
      <c r="AD381" s="113">
        <f t="shared" si="46"/>
        <v>0.26287969426604196</v>
      </c>
      <c r="AE381" s="113">
        <f t="shared" si="47"/>
        <v>0.34753471912222861</v>
      </c>
      <c r="AQ381" s="39">
        <v>348</v>
      </c>
      <c r="AR381" s="5">
        <f>IF('Optimal Portfolio MAIN'!AD367&gt;=0,0,1)</f>
        <v>0</v>
      </c>
      <c r="AS381" s="5">
        <f>IF('Optimal Portfolio MAIN'!AE367&gt;=0,0,1)</f>
        <v>0</v>
      </c>
      <c r="BE381" s="39">
        <v>348</v>
      </c>
      <c r="BF381" s="222">
        <f>IF('Optimal Portfolio MAIN'!AR367&gt;=0,0,1)</f>
        <v>0</v>
      </c>
      <c r="BG381" s="222">
        <f>IF('Optimal Portfolio MAIN'!AS367&gt;=0,0,1)</f>
        <v>0</v>
      </c>
      <c r="BH381" s="400"/>
      <c r="BI381" s="400"/>
      <c r="BZ381" s="376" t="s">
        <v>234</v>
      </c>
      <c r="CA381" s="377"/>
    </row>
    <row r="382" spans="17:87" ht="15.6">
      <c r="Q382" s="227">
        <v>45918</v>
      </c>
      <c r="R382" s="113">
        <f>'Stocks 1 Month Returns'!O382*'Final Portfolio'!$J$3</f>
        <v>3.4150645503800849E-2</v>
      </c>
      <c r="S382" s="113">
        <f>'Stocks 1 Month Returns'!P382*'Final Portfolio'!$J$4</f>
        <v>7.8535465252979244E-3</v>
      </c>
      <c r="T382" s="113">
        <f>'Stocks 1 Month Returns'!Q382*'Final Portfolio'!$J$6</f>
        <v>3.0867737940936738E-3</v>
      </c>
      <c r="U382" s="113">
        <f>'Stocks 1 Month Returns'!R382*'Final Portfolio'!$J$6</f>
        <v>4.5739902205983009E-3</v>
      </c>
      <c r="V382" s="113">
        <f>'Stocks 1 Month Returns'!S382*'Final Portfolio'!$J$7</f>
        <v>1.7897510662702465E-3</v>
      </c>
      <c r="W382" s="113">
        <f>'Stocks 1 Month Returns'!T382*'Final Portfolio'!$J$8</f>
        <v>2.9780233114679701E-3</v>
      </c>
      <c r="X382" s="113">
        <f>'Stocks 1 Month Returns'!U382*'Final Portfolio'!$J$9</f>
        <v>9.3980660390057744E-3</v>
      </c>
      <c r="Y382" s="113">
        <f>'Stocks 1 Month Returns'!V382*'Final Portfolio'!$J$10</f>
        <v>6.3808420661005377E-3</v>
      </c>
      <c r="Z382" s="113">
        <f>'Stocks 1 Month Returns'!W382*'Final Portfolio'!$J$11</f>
        <v>-1.259393039200263E-3</v>
      </c>
      <c r="AA382" s="113">
        <f>'Stocks 1 Month Returns'!X382*'Final Portfolio'!$J$12</f>
        <v>7.3981257873334608E-3</v>
      </c>
      <c r="AB382" s="113">
        <f>'Stocks 1 Month Returns'!Y382*'Final Portfolio'!$J$13</f>
        <v>7.1154627031430939E-2</v>
      </c>
      <c r="AC382" s="113">
        <f t="shared" si="45"/>
        <v>0.14750499830619943</v>
      </c>
      <c r="AD382" s="113">
        <f t="shared" si="46"/>
        <v>0.31498601879793187</v>
      </c>
      <c r="AE382" s="113">
        <f t="shared" si="47"/>
        <v>0.39964104365411857</v>
      </c>
      <c r="AQ382" s="39">
        <v>349</v>
      </c>
      <c r="AR382" s="5">
        <f>IF('Optimal Portfolio MAIN'!AD368&gt;=0,0,1)</f>
        <v>0</v>
      </c>
      <c r="AS382" s="5">
        <f>IF('Optimal Portfolio MAIN'!AE368&gt;=0,0,1)</f>
        <v>0</v>
      </c>
      <c r="BE382" s="39">
        <v>349</v>
      </c>
      <c r="BF382" s="222">
        <f>IF('Optimal Portfolio MAIN'!AR368&gt;=0,0,1)</f>
        <v>0</v>
      </c>
      <c r="BG382" s="222">
        <f>IF('Optimal Portfolio MAIN'!AS368&gt;=0,0,1)</f>
        <v>0</v>
      </c>
      <c r="BH382" s="400"/>
      <c r="BI382" s="400"/>
      <c r="BZ382" s="373" t="s">
        <v>56</v>
      </c>
      <c r="CA382" s="378">
        <f ca="1">NORMINV(0.1,CA376,CA377)</f>
        <v>-7.5200335947290753E-2</v>
      </c>
    </row>
    <row r="383" spans="17:87" ht="15.6">
      <c r="Q383" s="227">
        <v>45919</v>
      </c>
      <c r="R383" s="113">
        <f>'Stocks 1 Month Returns'!O383*'Final Portfolio'!$J$3</f>
        <v>3.0693247371153334E-2</v>
      </c>
      <c r="S383" s="113">
        <f>'Stocks 1 Month Returns'!P383*'Final Portfolio'!$J$4</f>
        <v>1.2006393293935436E-2</v>
      </c>
      <c r="T383" s="113">
        <f>'Stocks 1 Month Returns'!Q383*'Final Portfolio'!$J$6</f>
        <v>5.3191660805416065E-3</v>
      </c>
      <c r="U383" s="113">
        <f>'Stocks 1 Month Returns'!R383*'Final Portfolio'!$J$6</f>
        <v>4.5388731709282305E-3</v>
      </c>
      <c r="V383" s="113">
        <f>'Stocks 1 Month Returns'!S383*'Final Portfolio'!$J$7</f>
        <v>2.1332983920981509E-3</v>
      </c>
      <c r="W383" s="113">
        <f>'Stocks 1 Month Returns'!T383*'Final Portfolio'!$J$8</f>
        <v>6.8119754089242873E-3</v>
      </c>
      <c r="X383" s="113">
        <f>'Stocks 1 Month Returns'!U383*'Final Portfolio'!$J$9</f>
        <v>1.004197261310778E-2</v>
      </c>
      <c r="Y383" s="113">
        <f>'Stocks 1 Month Returns'!V383*'Final Portfolio'!$J$10</f>
        <v>3.8434937805114952E-3</v>
      </c>
      <c r="Z383" s="113">
        <f>'Stocks 1 Month Returns'!W383*'Final Portfolio'!$J$11</f>
        <v>-2.45304876795327E-4</v>
      </c>
      <c r="AA383" s="113">
        <f>'Stocks 1 Month Returns'!X383*'Final Portfolio'!$J$12</f>
        <v>9.1170285785357671E-3</v>
      </c>
      <c r="AB383" s="113">
        <f>'Stocks 1 Month Returns'!Y383*'Final Portfolio'!$J$13</f>
        <v>8.6251197694126702E-2</v>
      </c>
      <c r="AC383" s="113">
        <f t="shared" si="45"/>
        <v>0.17051134150706745</v>
      </c>
      <c r="AD383" s="113">
        <f t="shared" si="46"/>
        <v>0.3379923619987999</v>
      </c>
      <c r="AE383" s="113">
        <f t="shared" si="47"/>
        <v>0.4226473868549866</v>
      </c>
      <c r="AQ383" s="39">
        <v>350</v>
      </c>
      <c r="AR383" s="5">
        <f>IF('Optimal Portfolio MAIN'!AD369&gt;=0,0,1)</f>
        <v>0</v>
      </c>
      <c r="AS383" s="5">
        <f>IF('Optimal Portfolio MAIN'!AE369&gt;=0,0,1)</f>
        <v>0</v>
      </c>
      <c r="BE383" s="39">
        <v>350</v>
      </c>
      <c r="BF383" s="222">
        <f>IF('Optimal Portfolio MAIN'!AR369&gt;=0,0,1)</f>
        <v>0</v>
      </c>
      <c r="BG383" s="222">
        <f>IF('Optimal Portfolio MAIN'!AS369&gt;=0,0,1)</f>
        <v>0</v>
      </c>
      <c r="BH383" s="400"/>
      <c r="BI383" s="400"/>
      <c r="BZ383" s="373" t="s">
        <v>57</v>
      </c>
      <c r="CA383" s="378">
        <f ca="1">NORMINV(0.05,CA377,CA378)</f>
        <v>5.990887611153866E-2</v>
      </c>
    </row>
    <row r="384" spans="17:87" ht="15.6">
      <c r="Q384" s="227">
        <v>45923</v>
      </c>
      <c r="R384" s="113">
        <f>'Stocks 1 Month Returns'!O384*'Final Portfolio'!$J$3</f>
        <v>2.3854802896323603E-2</v>
      </c>
      <c r="S384" s="113">
        <f>'Stocks 1 Month Returns'!P384*'Final Portfolio'!$J$4</f>
        <v>1.5253803112980864E-2</v>
      </c>
      <c r="T384" s="113">
        <f>'Stocks 1 Month Returns'!Q384*'Final Portfolio'!$J$6</f>
        <v>4.0820825998041065E-3</v>
      </c>
      <c r="U384" s="113">
        <f>'Stocks 1 Month Returns'!R384*'Final Portfolio'!$J$6</f>
        <v>4.0255492139887571E-3</v>
      </c>
      <c r="V384" s="113">
        <f>'Stocks 1 Month Returns'!S384*'Final Portfolio'!$J$7</f>
        <v>-1.471807554171657E-3</v>
      </c>
      <c r="W384" s="113">
        <f>'Stocks 1 Month Returns'!T384*'Final Portfolio'!$J$8</f>
        <v>3.3192959688594483E-3</v>
      </c>
      <c r="X384" s="113">
        <f>'Stocks 1 Month Returns'!U384*'Final Portfolio'!$J$9</f>
        <v>6.0797514277143618E-3</v>
      </c>
      <c r="Y384" s="113">
        <f>'Stocks 1 Month Returns'!V384*'Final Portfolio'!$J$10</f>
        <v>3.7681332566094116E-3</v>
      </c>
      <c r="Z384" s="113">
        <f>'Stocks 1 Month Returns'!W384*'Final Portfolio'!$J$11</f>
        <v>-1.5792015787963187E-3</v>
      </c>
      <c r="AA384" s="113">
        <f>'Stocks 1 Month Returns'!X384*'Final Portfolio'!$J$12</f>
        <v>1.0675470931062715E-3</v>
      </c>
      <c r="AB384" s="113">
        <f>'Stocks 1 Month Returns'!Y384*'Final Portfolio'!$J$13</f>
        <v>7.7657968855323833E-2</v>
      </c>
      <c r="AC384" s="113">
        <f t="shared" si="45"/>
        <v>0.13605792529174268</v>
      </c>
      <c r="AD384" s="113">
        <f t="shared" si="46"/>
        <v>0.30353894578347518</v>
      </c>
      <c r="AE384" s="113">
        <f t="shared" si="47"/>
        <v>0.38819397063966177</v>
      </c>
      <c r="AQ384" s="39">
        <v>351</v>
      </c>
      <c r="AR384" s="5">
        <f>IF('Optimal Portfolio MAIN'!AD370&gt;=0,0,1)</f>
        <v>0</v>
      </c>
      <c r="AS384" s="5">
        <f>IF('Optimal Portfolio MAIN'!AE370&gt;=0,0,1)</f>
        <v>0</v>
      </c>
      <c r="BE384" s="39">
        <v>351</v>
      </c>
      <c r="BF384" s="222">
        <f>IF('Optimal Portfolio MAIN'!AR370&gt;=0,0,1)</f>
        <v>0</v>
      </c>
      <c r="BG384" s="222">
        <f>IF('Optimal Portfolio MAIN'!AS370&gt;=0,0,1)</f>
        <v>0</v>
      </c>
      <c r="BH384" s="400"/>
      <c r="BI384" s="400"/>
      <c r="BZ384" s="375"/>
      <c r="CA384" s="375"/>
    </row>
    <row r="385" spans="16:79" ht="16.2">
      <c r="Q385" s="227">
        <v>45924</v>
      </c>
      <c r="R385" s="113">
        <f>'Stocks 1 Month Returns'!O385*'Final Portfolio'!$J$3</f>
        <v>3.2450672095079305E-2</v>
      </c>
      <c r="S385" s="113">
        <f>'Stocks 1 Month Returns'!P385*'Final Portfolio'!$J$4</f>
        <v>1.2299665088254447E-2</v>
      </c>
      <c r="T385" s="113">
        <f>'Stocks 1 Month Returns'!Q385*'Final Portfolio'!$J$6</f>
        <v>3.9788243080375449E-3</v>
      </c>
      <c r="U385" s="113">
        <f>'Stocks 1 Month Returns'!R385*'Final Portfolio'!$J$6</f>
        <v>1.3507804520843968E-3</v>
      </c>
      <c r="V385" s="113">
        <f>'Stocks 1 Month Returns'!S385*'Final Portfolio'!$J$7</f>
        <v>-5.2092561242899629E-4</v>
      </c>
      <c r="W385" s="113">
        <f>'Stocks 1 Month Returns'!T385*'Final Portfolio'!$J$8</f>
        <v>4.4893210595696514E-3</v>
      </c>
      <c r="X385" s="113">
        <f>'Stocks 1 Month Returns'!U385*'Final Portfolio'!$J$9</f>
        <v>6.3269346060673467E-3</v>
      </c>
      <c r="Y385" s="113">
        <f>'Stocks 1 Month Returns'!V385*'Final Portfolio'!$J$10</f>
        <v>4.0495877204161611E-3</v>
      </c>
      <c r="Z385" s="113">
        <f>'Stocks 1 Month Returns'!W385*'Final Portfolio'!$J$11</f>
        <v>-5.3747444281847193E-3</v>
      </c>
      <c r="AA385" s="113">
        <f>'Stocks 1 Month Returns'!X385*'Final Portfolio'!$J$12</f>
        <v>-5.8803915462464333E-4</v>
      </c>
      <c r="AB385" s="113">
        <f>'Stocks 1 Month Returns'!Y385*'Final Portfolio'!$J$13</f>
        <v>6.0532173398148759E-2</v>
      </c>
      <c r="AC385" s="113">
        <f t="shared" si="45"/>
        <v>0.11899424953241924</v>
      </c>
      <c r="AD385" s="113">
        <f t="shared" si="46"/>
        <v>0.28647527002415174</v>
      </c>
      <c r="AE385" s="113">
        <f t="shared" si="47"/>
        <v>0.37113029488033833</v>
      </c>
      <c r="AQ385" s="39">
        <v>352</v>
      </c>
      <c r="AR385" s="5">
        <f>IF('Optimal Portfolio MAIN'!AD371&gt;=0,0,1)</f>
        <v>0</v>
      </c>
      <c r="AS385" s="5">
        <f>IF('Optimal Portfolio MAIN'!AE371&gt;=0,0,1)</f>
        <v>0</v>
      </c>
      <c r="BE385" s="39">
        <v>352</v>
      </c>
      <c r="BF385" s="222">
        <f>IF('Optimal Portfolio MAIN'!AR371&gt;=0,0,1)</f>
        <v>0</v>
      </c>
      <c r="BG385" s="222">
        <f>IF('Optimal Portfolio MAIN'!AS371&gt;=0,0,1)</f>
        <v>0</v>
      </c>
      <c r="BH385" s="400"/>
      <c r="BI385" s="400"/>
      <c r="BZ385" s="376"/>
      <c r="CA385" s="375"/>
    </row>
    <row r="386" spans="16:79" ht="16.2">
      <c r="Q386" s="227">
        <v>45925</v>
      </c>
      <c r="R386" s="113">
        <f>'Stocks 1 Month Returns'!O386*'Final Portfolio'!$J$3</f>
        <v>4.2665561662768581E-2</v>
      </c>
      <c r="S386" s="113">
        <f>'Stocks 1 Month Returns'!P386*'Final Portfolio'!$J$4</f>
        <v>1.4616018192207429E-2</v>
      </c>
      <c r="T386" s="113">
        <f>'Stocks 1 Month Returns'!Q386*'Final Portfolio'!$J$6</f>
        <v>3.4896874758955933E-3</v>
      </c>
      <c r="U386" s="113">
        <f>'Stocks 1 Month Returns'!R386*'Final Portfolio'!$J$6</f>
        <v>2.7226078343076309E-3</v>
      </c>
      <c r="V386" s="113">
        <f>'Stocks 1 Month Returns'!S386*'Final Portfolio'!$J$7</f>
        <v>-2.6277113189999811E-4</v>
      </c>
      <c r="W386" s="113">
        <f>'Stocks 1 Month Returns'!T386*'Final Portfolio'!$J$8</f>
        <v>6.1934361103842322E-3</v>
      </c>
      <c r="X386" s="113">
        <f>'Stocks 1 Month Returns'!U386*'Final Portfolio'!$J$9</f>
        <v>9.0828978664853725E-3</v>
      </c>
      <c r="Y386" s="113">
        <f>'Stocks 1 Month Returns'!V386*'Final Portfolio'!$J$10</f>
        <v>4.7446385446334727E-3</v>
      </c>
      <c r="Z386" s="113">
        <f>'Stocks 1 Month Returns'!W386*'Final Portfolio'!$J$11</f>
        <v>-5.4762098377026391E-3</v>
      </c>
      <c r="AA386" s="113">
        <f>'Stocks 1 Month Returns'!X386*'Final Portfolio'!$J$12</f>
        <v>-7.6060635022669469E-4</v>
      </c>
      <c r="AB386" s="113">
        <f>'Stocks 1 Month Returns'!Y386*'Final Portfolio'!$J$13</f>
        <v>6.286954981716919E-2</v>
      </c>
      <c r="AC386" s="113">
        <f t="shared" si="45"/>
        <v>0.13988481018402216</v>
      </c>
      <c r="AD386" s="113">
        <f t="shared" si="46"/>
        <v>0.30736583067575463</v>
      </c>
      <c r="AE386" s="113">
        <f t="shared" si="47"/>
        <v>0.39202085553194127</v>
      </c>
      <c r="AQ386" s="39">
        <v>353</v>
      </c>
      <c r="AR386" s="5">
        <f>IF('Optimal Portfolio MAIN'!AD372&gt;=0,0,1)</f>
        <v>0</v>
      </c>
      <c r="AS386" s="5">
        <f>IF('Optimal Portfolio MAIN'!AE372&gt;=0,0,1)</f>
        <v>0</v>
      </c>
      <c r="BE386" s="39">
        <v>353</v>
      </c>
      <c r="BF386" s="222">
        <f>IF('Optimal Portfolio MAIN'!AR372&gt;=0,0,1)</f>
        <v>0</v>
      </c>
      <c r="BG386" s="222">
        <f>IF('Optimal Portfolio MAIN'!AS372&gt;=0,0,1)</f>
        <v>0</v>
      </c>
      <c r="BH386" s="400"/>
      <c r="BI386" s="400"/>
      <c r="BZ386" s="379" t="s">
        <v>241</v>
      </c>
      <c r="CA386" s="348"/>
    </row>
    <row r="387" spans="16:79" ht="15.6">
      <c r="Q387" s="227">
        <v>45926</v>
      </c>
      <c r="R387" s="113">
        <f>'Stocks 1 Month Returns'!O387*'Final Portfolio'!$J$3</f>
        <v>4.8001049732410067E-2</v>
      </c>
      <c r="S387" s="113">
        <f>'Stocks 1 Month Returns'!P387*'Final Portfolio'!$J$4</f>
        <v>1.2751724561168624E-2</v>
      </c>
      <c r="T387" s="113">
        <f>'Stocks 1 Month Returns'!Q387*'Final Portfolio'!$J$6</f>
        <v>3.4443383607199608E-3</v>
      </c>
      <c r="U387" s="113">
        <f>'Stocks 1 Month Returns'!R387*'Final Portfolio'!$J$6</f>
        <v>5.0077307521137373E-4</v>
      </c>
      <c r="V387" s="113">
        <f>'Stocks 1 Month Returns'!S387*'Final Portfolio'!$J$7</f>
        <v>3.2511370992020837E-4</v>
      </c>
      <c r="W387" s="113">
        <f>'Stocks 1 Month Returns'!T387*'Final Portfolio'!$J$8</f>
        <v>6.8778713629308987E-3</v>
      </c>
      <c r="X387" s="113">
        <f>'Stocks 1 Month Returns'!U387*'Final Portfolio'!$J$9</f>
        <v>1.0585070513265692E-2</v>
      </c>
      <c r="Y387" s="113">
        <f>'Stocks 1 Month Returns'!V387*'Final Portfolio'!$J$10</f>
        <v>4.0340178830149372E-3</v>
      </c>
      <c r="Z387" s="113">
        <f>'Stocks 1 Month Returns'!W387*'Final Portfolio'!$J$11</f>
        <v>-2.6232469826662388E-3</v>
      </c>
      <c r="AA387" s="113">
        <f>'Stocks 1 Month Returns'!X387*'Final Portfolio'!$J$12</f>
        <v>-1.5071743553096283E-3</v>
      </c>
      <c r="AB387" s="113">
        <f>'Stocks 1 Month Returns'!Y387*'Final Portfolio'!$J$13</f>
        <v>6.2016149027868117E-2</v>
      </c>
      <c r="AC387" s="113">
        <f t="shared" si="45"/>
        <v>0.14440568688853403</v>
      </c>
      <c r="AD387" s="113">
        <f t="shared" si="46"/>
        <v>0.31188670738026647</v>
      </c>
      <c r="AE387" s="113">
        <f t="shared" si="47"/>
        <v>0.39654173223645317</v>
      </c>
      <c r="AQ387" s="39">
        <v>354</v>
      </c>
      <c r="AR387" s="5">
        <f>IF('Optimal Portfolio MAIN'!AD373&gt;=0,0,1)</f>
        <v>0</v>
      </c>
      <c r="AS387" s="5">
        <f>IF('Optimal Portfolio MAIN'!AE373&gt;=0,0,1)</f>
        <v>0</v>
      </c>
      <c r="BE387" s="39">
        <v>354</v>
      </c>
      <c r="BF387" s="222">
        <f>IF('Optimal Portfolio MAIN'!AR373&gt;=0,0,1)</f>
        <v>0</v>
      </c>
      <c r="BG387" s="222">
        <f>IF('Optimal Portfolio MAIN'!AS373&gt;=0,0,1)</f>
        <v>0</v>
      </c>
      <c r="BH387" s="400"/>
      <c r="BI387" s="400"/>
      <c r="BZ387" s="373" t="s">
        <v>85</v>
      </c>
      <c r="CA387" s="375">
        <f ca="1">COUNT(CA5:CA373)</f>
        <v>369</v>
      </c>
    </row>
    <row r="388" spans="16:79" ht="15.6">
      <c r="Q388" s="227">
        <v>45930</v>
      </c>
      <c r="R388" s="113">
        <f>'Stocks 1 Month Returns'!O388*'Final Portfolio'!$J$3</f>
        <v>4.2202465378169657E-2</v>
      </c>
      <c r="S388" s="113">
        <f>'Stocks 1 Month Returns'!P388*'Final Portfolio'!$J$4</f>
        <v>1.1886270712816654E-2</v>
      </c>
      <c r="T388" s="113">
        <f>'Stocks 1 Month Returns'!Q388*'Final Portfolio'!$J$6</f>
        <v>4.4012848793895292E-3</v>
      </c>
      <c r="U388" s="113">
        <f>'Stocks 1 Month Returns'!R388*'Final Portfolio'!$J$6</f>
        <v>1.7657512013323463E-3</v>
      </c>
      <c r="V388" s="113">
        <f>'Stocks 1 Month Returns'!S388*'Final Portfolio'!$J$7</f>
        <v>-2.2708193573689028E-4</v>
      </c>
      <c r="W388" s="113">
        <f>'Stocks 1 Month Returns'!T388*'Final Portfolio'!$J$8</f>
        <v>5.3251826303972738E-3</v>
      </c>
      <c r="X388" s="113">
        <f>'Stocks 1 Month Returns'!U388*'Final Portfolio'!$J$9</f>
        <v>8.8805883407654211E-3</v>
      </c>
      <c r="Y388" s="113">
        <f>'Stocks 1 Month Returns'!V388*'Final Portfolio'!$J$10</f>
        <v>-1.8393470526094078E-4</v>
      </c>
      <c r="Z388" s="113">
        <f>'Stocks 1 Month Returns'!W388*'Final Portfolio'!$J$11</f>
        <v>-5.0818427708913434E-3</v>
      </c>
      <c r="AA388" s="113">
        <f>'Stocks 1 Month Returns'!X388*'Final Portfolio'!$J$12</f>
        <v>-1.1461556135567463E-3</v>
      </c>
      <c r="AB388" s="113">
        <f>'Stocks 1 Month Returns'!Y388*'Final Portfolio'!$J$13</f>
        <v>6.8537342129141754E-2</v>
      </c>
      <c r="AC388" s="113">
        <f t="shared" si="45"/>
        <v>0.13635987024656673</v>
      </c>
      <c r="AD388" s="113">
        <f t="shared" si="46"/>
        <v>0.30384089073829923</v>
      </c>
      <c r="AE388" s="113">
        <f t="shared" si="47"/>
        <v>0.38849591559448582</v>
      </c>
      <c r="AQ388" s="39">
        <v>355</v>
      </c>
      <c r="AR388" s="5">
        <f>IF('Optimal Portfolio MAIN'!AD374&gt;=0,0,1)</f>
        <v>0</v>
      </c>
      <c r="AS388" s="5">
        <f>IF('Optimal Portfolio MAIN'!AE374&gt;=0,0,1)</f>
        <v>0</v>
      </c>
      <c r="BE388" s="39">
        <v>355</v>
      </c>
      <c r="BF388" s="222">
        <f>IF('Optimal Portfolio MAIN'!AR374&gt;=0,0,1)</f>
        <v>0</v>
      </c>
      <c r="BG388" s="222">
        <f>IF('Optimal Portfolio MAIN'!AS374&gt;=0,0,1)</f>
        <v>0</v>
      </c>
      <c r="BH388" s="400"/>
      <c r="BI388" s="400"/>
      <c r="BZ388" s="373" t="s">
        <v>56</v>
      </c>
      <c r="CA388" s="380">
        <f ca="1">ROUNDDOWN((CA387*0.1),0)</f>
        <v>36</v>
      </c>
    </row>
    <row r="389" spans="16:79" ht="15.6">
      <c r="AC389" s="113"/>
      <c r="AQ389" s="39">
        <v>356</v>
      </c>
      <c r="AR389" s="5">
        <f>IF('Optimal Portfolio MAIN'!AD375&gt;=0,0,1)</f>
        <v>0</v>
      </c>
      <c r="AS389" s="5">
        <f>IF('Optimal Portfolio MAIN'!AE375&gt;=0,0,1)</f>
        <v>0</v>
      </c>
      <c r="BE389" s="39">
        <v>356</v>
      </c>
      <c r="BF389" s="222">
        <f>IF('Optimal Portfolio MAIN'!AR375&gt;=0,0,1)</f>
        <v>0</v>
      </c>
      <c r="BG389" s="222">
        <f>IF('Optimal Portfolio MAIN'!AS375&gt;=0,0,1)</f>
        <v>0</v>
      </c>
      <c r="BH389" s="400"/>
      <c r="BI389" s="400"/>
      <c r="BZ389" s="373" t="s">
        <v>86</v>
      </c>
      <c r="CA389" s="381">
        <f ca="1">SMALL(CA5:CA373,CA388)</f>
        <v>-7.2651616608551947E-2</v>
      </c>
    </row>
    <row r="390" spans="16:79" ht="15.6">
      <c r="AC390" s="113"/>
      <c r="AQ390" s="39">
        <v>357</v>
      </c>
      <c r="AR390" s="5">
        <f>IF('Optimal Portfolio MAIN'!AD376&gt;=0,0,1)</f>
        <v>0</v>
      </c>
      <c r="AS390" s="5">
        <f>IF('Optimal Portfolio MAIN'!AE376&gt;=0,0,1)</f>
        <v>0</v>
      </c>
      <c r="BE390" s="39">
        <v>357</v>
      </c>
      <c r="BF390" s="222">
        <f>IF('Optimal Portfolio MAIN'!AR376&gt;=0,0,1)</f>
        <v>0</v>
      </c>
      <c r="BG390" s="222">
        <f>IF('Optimal Portfolio MAIN'!AS376&gt;=0,0,1)</f>
        <v>0</v>
      </c>
      <c r="BH390" s="400"/>
      <c r="BI390" s="400"/>
      <c r="BZ390" s="375"/>
      <c r="CA390" s="375"/>
    </row>
    <row r="391" spans="16:79" ht="15.6">
      <c r="P391" s="116"/>
      <c r="Q391" s="117" t="s">
        <v>52</v>
      </c>
      <c r="R391" s="259">
        <f t="shared" ref="R391:AC391" si="48">AVERAGE(R20:R388)</f>
        <v>-7.0452096516766284E-4</v>
      </c>
      <c r="S391" s="259">
        <f t="shared" si="48"/>
        <v>1.0279707798764217E-3</v>
      </c>
      <c r="T391" s="259">
        <f t="shared" si="48"/>
        <v>1.2388441580704174E-3</v>
      </c>
      <c r="U391" s="259">
        <f t="shared" si="48"/>
        <v>5.3420747553356704E-4</v>
      </c>
      <c r="V391" s="259">
        <f t="shared" si="48"/>
        <v>1.9319361721705027E-3</v>
      </c>
      <c r="W391" s="259">
        <f t="shared" si="48"/>
        <v>-6.0242889637682759E-4</v>
      </c>
      <c r="X391" s="259">
        <f t="shared" si="48"/>
        <v>3.6228413730113587E-3</v>
      </c>
      <c r="Y391" s="259">
        <f t="shared" si="48"/>
        <v>-4.0739469997423666E-4</v>
      </c>
      <c r="Z391" s="259">
        <f t="shared" si="48"/>
        <v>7.0531494865411475E-4</v>
      </c>
      <c r="AA391" s="259">
        <f t="shared" si="48"/>
        <v>2.6321129234652164E-3</v>
      </c>
      <c r="AB391" s="259">
        <f t="shared" si="48"/>
        <v>1.4690344604205003E-2</v>
      </c>
      <c r="AC391" s="259">
        <f t="shared" si="48"/>
        <v>2.4669227873467894E-2</v>
      </c>
      <c r="AQ391" s="39">
        <v>358</v>
      </c>
      <c r="AR391" s="5">
        <f>IF('Optimal Portfolio MAIN'!AD377&gt;=0,0,1)</f>
        <v>0</v>
      </c>
      <c r="AS391" s="5">
        <f>IF('Optimal Portfolio MAIN'!AE377&gt;=0,0,1)</f>
        <v>0</v>
      </c>
      <c r="BE391" s="39">
        <v>358</v>
      </c>
      <c r="BF391" s="222">
        <f>IF('Optimal Portfolio MAIN'!AR377&gt;=0,0,1)</f>
        <v>0</v>
      </c>
      <c r="BG391" s="222">
        <f>IF('Optimal Portfolio MAIN'!AS377&gt;=0,0,1)</f>
        <v>0</v>
      </c>
      <c r="BH391" s="400"/>
      <c r="BI391" s="400"/>
      <c r="BZ391" s="375"/>
      <c r="CA391" s="375"/>
    </row>
    <row r="392" spans="16:79" ht="15.6">
      <c r="P392" s="116"/>
      <c r="Q392" s="39" t="s">
        <v>83</v>
      </c>
      <c r="R392" s="113">
        <f t="shared" ref="R392:AC392" si="49">_xlfn.STDEV.P(R20:R388)</f>
        <v>1.5120074691833456E-2</v>
      </c>
      <c r="S392" s="113">
        <f t="shared" si="49"/>
        <v>7.7619566801013342E-3</v>
      </c>
      <c r="T392" s="113">
        <f t="shared" si="49"/>
        <v>5.8260505687059583E-3</v>
      </c>
      <c r="U392" s="113">
        <f t="shared" si="49"/>
        <v>6.0502476784440691E-3</v>
      </c>
      <c r="V392" s="113">
        <f t="shared" si="49"/>
        <v>1.5204686724157958E-2</v>
      </c>
      <c r="W392" s="113">
        <f t="shared" si="49"/>
        <v>9.5247714858626101E-3</v>
      </c>
      <c r="X392" s="113">
        <f t="shared" si="49"/>
        <v>1.3051894712609906E-2</v>
      </c>
      <c r="Y392" s="113">
        <f t="shared" si="49"/>
        <v>7.5098228470333629E-3</v>
      </c>
      <c r="Z392" s="113">
        <f t="shared" si="49"/>
        <v>1.1323295303602246E-2</v>
      </c>
      <c r="AA392" s="113">
        <f t="shared" si="49"/>
        <v>1.0170783669871588E-2</v>
      </c>
      <c r="AB392" s="113">
        <f t="shared" si="49"/>
        <v>6.2632824688943073E-2</v>
      </c>
      <c r="AC392" s="113">
        <f t="shared" si="49"/>
        <v>0.13280649889029567</v>
      </c>
      <c r="AQ392" s="39">
        <v>359</v>
      </c>
      <c r="AR392" s="5">
        <f>IF('Optimal Portfolio MAIN'!AD378&gt;=0,0,1)</f>
        <v>0</v>
      </c>
      <c r="AS392" s="5">
        <f>IF('Optimal Portfolio MAIN'!AE378&gt;=0,0,1)</f>
        <v>0</v>
      </c>
      <c r="BE392" s="39">
        <v>359</v>
      </c>
      <c r="BF392" s="222">
        <f>IF('Optimal Portfolio MAIN'!AR378&gt;=0,0,1)</f>
        <v>0</v>
      </c>
      <c r="BG392" s="222">
        <f>IF('Optimal Portfolio MAIN'!AS378&gt;=0,0,1)</f>
        <v>0</v>
      </c>
      <c r="BH392" s="400"/>
      <c r="BI392" s="400"/>
      <c r="BZ392" s="373" t="s">
        <v>85</v>
      </c>
      <c r="CA392" s="375">
        <f ca="1">COUNT(CA5:CA373)</f>
        <v>369</v>
      </c>
    </row>
    <row r="393" spans="16:79" ht="15.6">
      <c r="P393" s="116"/>
      <c r="Q393" s="44" t="s">
        <v>54</v>
      </c>
      <c r="R393" s="237">
        <f t="shared" ref="R393:AC393" si="50">VAR(R20:R388)</f>
        <v>2.2923789960696667E-4</v>
      </c>
      <c r="S393" s="237">
        <f t="shared" si="50"/>
        <v>6.0411688817638671E-5</v>
      </c>
      <c r="T393" s="237">
        <f t="shared" si="50"/>
        <v>3.4035101275937278E-5</v>
      </c>
      <c r="U393" s="237">
        <f t="shared" si="50"/>
        <v>3.6704968429676871E-5</v>
      </c>
      <c r="V393" s="237">
        <f t="shared" si="50"/>
        <v>2.3181071169059992E-4</v>
      </c>
      <c r="W393" s="237">
        <f t="shared" si="50"/>
        <v>9.0967797053167484E-5</v>
      </c>
      <c r="X393" s="237">
        <f t="shared" si="50"/>
        <v>1.708148685118508E-4</v>
      </c>
      <c r="Y393" s="237">
        <f t="shared" si="50"/>
        <v>5.6550693104677065E-5</v>
      </c>
      <c r="Z393" s="237">
        <f t="shared" si="50"/>
        <v>1.2856543233837577E-4</v>
      </c>
      <c r="AA393" s="237">
        <f t="shared" si="50"/>
        <v>1.0372594056927039E-4</v>
      </c>
      <c r="AB393" s="237">
        <f t="shared" si="50"/>
        <v>3.9335307033216277E-3</v>
      </c>
      <c r="AC393" s="237">
        <f t="shared" si="50"/>
        <v>1.7685494316377174E-2</v>
      </c>
      <c r="AQ393" s="39">
        <v>360</v>
      </c>
      <c r="AR393" s="5">
        <f>IF('Optimal Portfolio MAIN'!AD379&gt;=0,0,1)</f>
        <v>0</v>
      </c>
      <c r="AS393" s="5">
        <f>IF('Optimal Portfolio MAIN'!AE379&gt;=0,0,1)</f>
        <v>0</v>
      </c>
      <c r="BE393" s="39">
        <v>360</v>
      </c>
      <c r="BF393" s="222">
        <f>IF('Optimal Portfolio MAIN'!AR379&gt;=0,0,1)</f>
        <v>0</v>
      </c>
      <c r="BG393" s="222">
        <f>IF('Optimal Portfolio MAIN'!AS379&gt;=0,0,1)</f>
        <v>0</v>
      </c>
      <c r="BH393" s="400"/>
      <c r="BI393" s="400"/>
      <c r="BZ393" s="373" t="s">
        <v>57</v>
      </c>
      <c r="CA393" s="380">
        <f ca="1">ROUNDDOWN((CA387*0.05),0)</f>
        <v>18</v>
      </c>
    </row>
    <row r="394" spans="16:79" ht="15.6">
      <c r="P394" s="116"/>
      <c r="Q394" s="116"/>
      <c r="AC394" s="113"/>
      <c r="AQ394" s="39">
        <v>361</v>
      </c>
      <c r="AR394" s="5">
        <f>IF('Optimal Portfolio MAIN'!AD380&gt;=0,0,1)</f>
        <v>0</v>
      </c>
      <c r="AS394" s="5">
        <f>IF('Optimal Portfolio MAIN'!AE380&gt;=0,0,1)</f>
        <v>0</v>
      </c>
      <c r="BE394" s="39">
        <v>361</v>
      </c>
      <c r="BF394" s="222">
        <f>IF('Optimal Portfolio MAIN'!AR380&gt;=0,0,1)</f>
        <v>0</v>
      </c>
      <c r="BG394" s="222">
        <f>IF('Optimal Portfolio MAIN'!AS380&gt;=0,0,1)</f>
        <v>0</v>
      </c>
      <c r="BH394" s="400"/>
      <c r="BI394" s="400"/>
      <c r="BZ394" s="373" t="s">
        <v>87</v>
      </c>
      <c r="CA394" s="381">
        <f ca="1">SMALL(CA5:CA373,CA393)</f>
        <v>-0.10088531000582616</v>
      </c>
    </row>
    <row r="395" spans="16:79" ht="15.6">
      <c r="P395" s="116"/>
      <c r="Q395" s="62" t="s">
        <v>84</v>
      </c>
      <c r="AC395" s="113"/>
      <c r="AQ395" s="39">
        <v>362</v>
      </c>
      <c r="AR395" s="5">
        <f>IF('Optimal Portfolio MAIN'!AD381&gt;=0,0,1)</f>
        <v>0</v>
      </c>
      <c r="AS395" s="5">
        <f>IF('Optimal Portfolio MAIN'!AE381&gt;=0,0,1)</f>
        <v>0</v>
      </c>
      <c r="BE395" s="39">
        <v>362</v>
      </c>
      <c r="BF395" s="222">
        <f>IF('Optimal Portfolio MAIN'!AR381&gt;=0,0,1)</f>
        <v>0</v>
      </c>
      <c r="BG395" s="222">
        <f>IF('Optimal Portfolio MAIN'!AS381&gt;=0,0,1)</f>
        <v>0</v>
      </c>
      <c r="BH395" s="400"/>
      <c r="BI395" s="400"/>
      <c r="BZ395" s="375"/>
      <c r="CA395" s="375"/>
    </row>
    <row r="396" spans="16:79" ht="15.6">
      <c r="P396" s="116"/>
      <c r="Q396" s="44" t="s">
        <v>85</v>
      </c>
      <c r="R396" s="56">
        <f t="shared" ref="R396:AC396" si="51">COUNT(R20:R388)</f>
        <v>369</v>
      </c>
      <c r="S396" s="56">
        <f t="shared" si="51"/>
        <v>369</v>
      </c>
      <c r="T396" s="56">
        <f t="shared" si="51"/>
        <v>369</v>
      </c>
      <c r="U396" s="56">
        <f t="shared" si="51"/>
        <v>369</v>
      </c>
      <c r="V396" s="56">
        <f t="shared" si="51"/>
        <v>369</v>
      </c>
      <c r="W396" s="56">
        <f t="shared" si="51"/>
        <v>369</v>
      </c>
      <c r="X396" s="56">
        <f t="shared" si="51"/>
        <v>369</v>
      </c>
      <c r="Y396" s="56">
        <f t="shared" si="51"/>
        <v>369</v>
      </c>
      <c r="Z396" s="56">
        <f t="shared" si="51"/>
        <v>369</v>
      </c>
      <c r="AA396" s="56">
        <f t="shared" si="51"/>
        <v>369</v>
      </c>
      <c r="AB396" s="56">
        <f t="shared" si="51"/>
        <v>369</v>
      </c>
      <c r="AC396" s="56">
        <f t="shared" si="51"/>
        <v>369</v>
      </c>
      <c r="AQ396" s="39">
        <v>363</v>
      </c>
      <c r="AR396" s="5">
        <f>IF('Optimal Portfolio MAIN'!AD382&gt;=0,0,1)</f>
        <v>0</v>
      </c>
      <c r="AS396" s="5">
        <f>IF('Optimal Portfolio MAIN'!AE382&gt;=0,0,1)</f>
        <v>0</v>
      </c>
      <c r="BE396" s="39">
        <v>363</v>
      </c>
      <c r="BF396" s="222">
        <f>IF('Optimal Portfolio MAIN'!AR382&gt;=0,0,1)</f>
        <v>0</v>
      </c>
      <c r="BG396" s="222">
        <f>IF('Optimal Portfolio MAIN'!AS382&gt;=0,0,1)</f>
        <v>0</v>
      </c>
      <c r="BH396" s="400"/>
      <c r="BI396" s="400"/>
      <c r="BZ396" s="375"/>
      <c r="CA396" s="375"/>
    </row>
    <row r="397" spans="16:79" ht="16.2">
      <c r="P397" s="116"/>
      <c r="Q397" s="44" t="s">
        <v>56</v>
      </c>
      <c r="R397" s="56">
        <f t="shared" ref="R397:AC397" si="52">ROUNDDOWN((R396*0.1),0)</f>
        <v>36</v>
      </c>
      <c r="S397" s="56">
        <f t="shared" si="52"/>
        <v>36</v>
      </c>
      <c r="T397" s="56">
        <f t="shared" si="52"/>
        <v>36</v>
      </c>
      <c r="U397" s="56">
        <f t="shared" si="52"/>
        <v>36</v>
      </c>
      <c r="V397" s="56">
        <f t="shared" si="52"/>
        <v>36</v>
      </c>
      <c r="W397" s="56">
        <f t="shared" si="52"/>
        <v>36</v>
      </c>
      <c r="X397" s="56">
        <f t="shared" si="52"/>
        <v>36</v>
      </c>
      <c r="Y397" s="56">
        <f t="shared" si="52"/>
        <v>36</v>
      </c>
      <c r="Z397" s="56">
        <f t="shared" si="52"/>
        <v>36</v>
      </c>
      <c r="AA397" s="56">
        <f t="shared" si="52"/>
        <v>36</v>
      </c>
      <c r="AB397" s="56">
        <f t="shared" si="52"/>
        <v>36</v>
      </c>
      <c r="AC397" s="56">
        <f t="shared" si="52"/>
        <v>36</v>
      </c>
      <c r="AQ397" s="39">
        <v>364</v>
      </c>
      <c r="AR397" s="5">
        <f>IF('Optimal Portfolio MAIN'!AD383&gt;=0,0,1)</f>
        <v>0</v>
      </c>
      <c r="AS397" s="5">
        <f>IF('Optimal Portfolio MAIN'!AE383&gt;=0,0,1)</f>
        <v>0</v>
      </c>
      <c r="BE397" s="39">
        <v>364</v>
      </c>
      <c r="BF397" s="222">
        <f>IF('Optimal Portfolio MAIN'!AR383&gt;=0,0,1)</f>
        <v>0</v>
      </c>
      <c r="BG397" s="222">
        <f>IF('Optimal Portfolio MAIN'!AS383&gt;=0,0,1)</f>
        <v>0</v>
      </c>
      <c r="BH397" s="400"/>
      <c r="BI397" s="400"/>
      <c r="BZ397" s="376" t="s">
        <v>242</v>
      </c>
      <c r="CA397" s="377"/>
    </row>
    <row r="398" spans="16:79" ht="15.6">
      <c r="P398" s="116"/>
      <c r="Q398" s="44" t="s">
        <v>86</v>
      </c>
      <c r="R398" s="237">
        <f t="shared" ref="R398:AC398" si="53">SMALL(R20:R388,R397)</f>
        <v>-1.9006880285399031E-2</v>
      </c>
      <c r="S398" s="237">
        <f t="shared" si="53"/>
        <v>-9.0217151086305573E-3</v>
      </c>
      <c r="T398" s="237">
        <f t="shared" si="53"/>
        <v>-6.6143215958039828E-3</v>
      </c>
      <c r="U398" s="237">
        <f t="shared" si="53"/>
        <v>-7.5672312521459072E-3</v>
      </c>
      <c r="V398" s="237">
        <f t="shared" si="53"/>
        <v>-1.7592102709298865E-2</v>
      </c>
      <c r="W398" s="237">
        <f t="shared" si="53"/>
        <v>-1.3242506996378656E-2</v>
      </c>
      <c r="X398" s="237">
        <f t="shared" si="53"/>
        <v>-1.343265337746617E-2</v>
      </c>
      <c r="Y398" s="237">
        <f t="shared" si="53"/>
        <v>-1.0765151498265672E-2</v>
      </c>
      <c r="Z398" s="237">
        <f t="shared" si="53"/>
        <v>-1.2201996092149003E-2</v>
      </c>
      <c r="AA398" s="237">
        <f t="shared" si="53"/>
        <v>-1.1447573189436372E-2</v>
      </c>
      <c r="AB398" s="237">
        <f t="shared" si="53"/>
        <v>-7.7717607737521677E-2</v>
      </c>
      <c r="AC398" s="237">
        <f t="shared" si="53"/>
        <v>-0.16748102049173247</v>
      </c>
      <c r="AQ398" s="39">
        <v>365</v>
      </c>
      <c r="AR398" s="5">
        <f>IF('Optimal Portfolio MAIN'!AD384&gt;=0,0,1)</f>
        <v>0</v>
      </c>
      <c r="AS398" s="5">
        <f>IF('Optimal Portfolio MAIN'!AE384&gt;=0,0,1)</f>
        <v>0</v>
      </c>
      <c r="BE398" s="39">
        <v>365</v>
      </c>
      <c r="BF398" s="222">
        <f>IF('Optimal Portfolio MAIN'!AR384&gt;=0,0,1)</f>
        <v>0</v>
      </c>
      <c r="BG398" s="222">
        <f>IF('Optimal Portfolio MAIN'!AS384&gt;=0,0,1)</f>
        <v>0</v>
      </c>
      <c r="BH398" s="400"/>
      <c r="BI398" s="400"/>
      <c r="BZ398" s="373" t="s">
        <v>56</v>
      </c>
      <c r="CA398" s="382">
        <f ca="1">-CA$376+CA$377*_xlfn.NORM.S.INV(90%)/(1-0.1)</f>
        <v>8.4794266524449297E-2</v>
      </c>
    </row>
    <row r="399" spans="16:79" ht="15.6">
      <c r="P399" s="116"/>
      <c r="Q399" s="116"/>
      <c r="AC399" s="113"/>
      <c r="AQ399" s="39">
        <v>366</v>
      </c>
      <c r="AR399" s="5">
        <f>IF('Optimal Portfolio MAIN'!AD385&gt;=0,0,1)</f>
        <v>0</v>
      </c>
      <c r="AS399" s="5">
        <f>IF('Optimal Portfolio MAIN'!AE385&gt;=0,0,1)</f>
        <v>0</v>
      </c>
      <c r="BE399" s="39">
        <v>366</v>
      </c>
      <c r="BF399" s="222">
        <f>IF('Optimal Portfolio MAIN'!AR385&gt;=0,0,1)</f>
        <v>0</v>
      </c>
      <c r="BG399" s="222">
        <f>IF('Optimal Portfolio MAIN'!AS385&gt;=0,0,1)</f>
        <v>0</v>
      </c>
      <c r="BH399" s="400"/>
      <c r="BI399" s="400"/>
      <c r="BZ399" s="373" t="s">
        <v>57</v>
      </c>
      <c r="CA399" s="382">
        <f ca="1">-CA$376+CA$377*_xlfn.NORM.S.INV(95%)/(1-0.05)</f>
        <v>0.10551084420037474</v>
      </c>
    </row>
    <row r="400" spans="16:79" ht="15.6">
      <c r="P400" s="116"/>
      <c r="Q400" s="44" t="s">
        <v>85</v>
      </c>
      <c r="R400" s="56">
        <f t="shared" ref="R400:AC400" si="54">COUNT(R20:R388)</f>
        <v>369</v>
      </c>
      <c r="S400" s="56">
        <f t="shared" si="54"/>
        <v>369</v>
      </c>
      <c r="T400" s="56">
        <f t="shared" si="54"/>
        <v>369</v>
      </c>
      <c r="U400" s="56">
        <f t="shared" si="54"/>
        <v>369</v>
      </c>
      <c r="V400" s="56">
        <f t="shared" si="54"/>
        <v>369</v>
      </c>
      <c r="W400" s="56">
        <f t="shared" si="54"/>
        <v>369</v>
      </c>
      <c r="X400" s="56">
        <f t="shared" si="54"/>
        <v>369</v>
      </c>
      <c r="Y400" s="56">
        <f t="shared" si="54"/>
        <v>369</v>
      </c>
      <c r="Z400" s="56">
        <f t="shared" si="54"/>
        <v>369</v>
      </c>
      <c r="AA400" s="56">
        <f t="shared" si="54"/>
        <v>369</v>
      </c>
      <c r="AB400" s="56">
        <f t="shared" si="54"/>
        <v>369</v>
      </c>
      <c r="AC400" s="56">
        <f t="shared" si="54"/>
        <v>369</v>
      </c>
      <c r="AQ400" s="39">
        <v>367</v>
      </c>
      <c r="AR400" s="5">
        <f>IF('Optimal Portfolio MAIN'!AD386&gt;=0,0,1)</f>
        <v>0</v>
      </c>
      <c r="AS400" s="5">
        <f>IF('Optimal Portfolio MAIN'!AE386&gt;=0,0,1)</f>
        <v>0</v>
      </c>
      <c r="BE400" s="39">
        <v>367</v>
      </c>
      <c r="BF400" s="222">
        <f>IF('Optimal Portfolio MAIN'!AR386&gt;=0,0,1)</f>
        <v>0</v>
      </c>
      <c r="BG400" s="222">
        <f>IF('Optimal Portfolio MAIN'!AS386&gt;=0,0,1)</f>
        <v>0</v>
      </c>
      <c r="BH400" s="400"/>
      <c r="BI400" s="400"/>
      <c r="BZ400" s="375"/>
      <c r="CA400" s="375"/>
    </row>
    <row r="401" spans="16:79" ht="16.2">
      <c r="P401" s="116"/>
      <c r="Q401" s="44" t="s">
        <v>57</v>
      </c>
      <c r="R401" s="56">
        <f t="shared" ref="R401:AC401" si="55">ROUNDDOWN((R400*0.05),0)</f>
        <v>18</v>
      </c>
      <c r="S401" s="56">
        <f t="shared" si="55"/>
        <v>18</v>
      </c>
      <c r="T401" s="56">
        <f t="shared" si="55"/>
        <v>18</v>
      </c>
      <c r="U401" s="56">
        <f t="shared" si="55"/>
        <v>18</v>
      </c>
      <c r="V401" s="56">
        <f t="shared" si="55"/>
        <v>18</v>
      </c>
      <c r="W401" s="56">
        <f t="shared" si="55"/>
        <v>18</v>
      </c>
      <c r="X401" s="56">
        <f t="shared" si="55"/>
        <v>18</v>
      </c>
      <c r="Y401" s="56">
        <f t="shared" si="55"/>
        <v>18</v>
      </c>
      <c r="Z401" s="56">
        <f t="shared" si="55"/>
        <v>18</v>
      </c>
      <c r="AA401" s="56">
        <f t="shared" si="55"/>
        <v>18</v>
      </c>
      <c r="AB401" s="56">
        <f t="shared" si="55"/>
        <v>18</v>
      </c>
      <c r="AC401" s="56">
        <f t="shared" si="55"/>
        <v>18</v>
      </c>
      <c r="AQ401" s="39">
        <v>368</v>
      </c>
      <c r="AR401" s="5">
        <f>IF('Optimal Portfolio MAIN'!AD387&gt;=0,0,1)</f>
        <v>0</v>
      </c>
      <c r="AS401" s="5">
        <f>IF('Optimal Portfolio MAIN'!AE387&gt;=0,0,1)</f>
        <v>0</v>
      </c>
      <c r="BE401" s="39">
        <v>368</v>
      </c>
      <c r="BF401" s="222">
        <f>IF('Optimal Portfolio MAIN'!AR387&gt;=0,0,1)</f>
        <v>0</v>
      </c>
      <c r="BG401" s="222">
        <f>IF('Optimal Portfolio MAIN'!AS387&gt;=0,0,1)</f>
        <v>0</v>
      </c>
      <c r="BH401" s="400"/>
      <c r="BI401" s="400"/>
      <c r="BZ401" s="376" t="s">
        <v>236</v>
      </c>
      <c r="CA401" s="377"/>
    </row>
    <row r="402" spans="16:79" ht="15.6">
      <c r="P402" s="116"/>
      <c r="Q402" s="44" t="s">
        <v>87</v>
      </c>
      <c r="R402" s="237">
        <f t="shared" ref="R402:AC402" si="56">SMALL(R20:R388,R401)</f>
        <v>-3.033957134525004E-2</v>
      </c>
      <c r="S402" s="237">
        <f t="shared" si="56"/>
        <v>-1.1449706833782399E-2</v>
      </c>
      <c r="T402" s="237">
        <f t="shared" si="56"/>
        <v>-1.1524807175471779E-2</v>
      </c>
      <c r="U402" s="237">
        <f t="shared" si="56"/>
        <v>-9.4874515445897162E-3</v>
      </c>
      <c r="V402" s="237">
        <f t="shared" si="56"/>
        <v>-1.9632250382861854E-2</v>
      </c>
      <c r="W402" s="237">
        <f t="shared" si="56"/>
        <v>-1.5663482904772531E-2</v>
      </c>
      <c r="X402" s="237">
        <f t="shared" si="56"/>
        <v>-1.7337538893209565E-2</v>
      </c>
      <c r="Y402" s="237">
        <f t="shared" si="56"/>
        <v>-1.5931265511151756E-2</v>
      </c>
      <c r="Z402" s="237">
        <f t="shared" si="56"/>
        <v>-1.8974986186570897E-2</v>
      </c>
      <c r="AA402" s="237">
        <f t="shared" si="56"/>
        <v>-2.0956739235567668E-2</v>
      </c>
      <c r="AB402" s="237">
        <f t="shared" si="56"/>
        <v>-0.12451245753118267</v>
      </c>
      <c r="AC402" s="237">
        <f t="shared" si="56"/>
        <v>-0.25213604534791911</v>
      </c>
      <c r="AQ402" s="39">
        <v>369</v>
      </c>
      <c r="AR402" s="5">
        <f>IF('Optimal Portfolio MAIN'!AD388&gt;=0,0,1)</f>
        <v>0</v>
      </c>
      <c r="AS402" s="5">
        <f>IF('Optimal Portfolio MAIN'!AE388&gt;=0,0,1)</f>
        <v>0</v>
      </c>
      <c r="BE402" s="39">
        <v>369</v>
      </c>
      <c r="BF402" s="222">
        <f>IF('Optimal Portfolio MAIN'!AR388&gt;=0,0,1)</f>
        <v>0</v>
      </c>
      <c r="BG402" s="222">
        <f>IF('Optimal Portfolio MAIN'!AS388&gt;=0,0,1)</f>
        <v>0</v>
      </c>
      <c r="BH402" s="400"/>
      <c r="BI402" s="400"/>
      <c r="BZ402" s="373" t="s">
        <v>56</v>
      </c>
      <c r="CA402" s="383">
        <f ca="1">CA398/CA382</f>
        <v>-1.1275782941167058</v>
      </c>
    </row>
    <row r="403" spans="16:79" ht="15.6">
      <c r="AC403" s="113"/>
      <c r="AQ403" s="62" t="s">
        <v>95</v>
      </c>
      <c r="AR403" s="5">
        <f>SUM(AR33:AR402)</f>
        <v>35</v>
      </c>
      <c r="AS403" s="5">
        <f>SUM(AS33:AS402)</f>
        <v>17</v>
      </c>
      <c r="BE403" s="62" t="s">
        <v>95</v>
      </c>
      <c r="BF403" s="222">
        <f>SUM(BF33:BF402)</f>
        <v>0</v>
      </c>
      <c r="BG403" s="222">
        <f>SUM(BG33:BG402)</f>
        <v>0</v>
      </c>
      <c r="BH403" s="400"/>
      <c r="BI403" s="400"/>
      <c r="BZ403" s="373" t="s">
        <v>57</v>
      </c>
      <c r="CA403" s="383">
        <f ca="1">CA399/CA383</f>
        <v>1.7611888429342939</v>
      </c>
    </row>
    <row r="404" spans="16:79" ht="46.8">
      <c r="Q404" s="143" t="s">
        <v>237</v>
      </c>
      <c r="AC404" s="113"/>
      <c r="CA404" s="375"/>
    </row>
    <row r="405" spans="16:79" ht="15.6">
      <c r="Q405" s="114" t="s">
        <v>56</v>
      </c>
      <c r="R405" s="260">
        <f t="shared" ref="R405:AC405" si="57">NORMINV(0.1,R391,R392)</f>
        <v>-2.008167635763812E-2</v>
      </c>
      <c r="S405" s="260">
        <f t="shared" si="57"/>
        <v>-8.9193769551968137E-3</v>
      </c>
      <c r="T405" s="260">
        <f t="shared" si="57"/>
        <v>-6.2275400691967145E-3</v>
      </c>
      <c r="U405" s="260">
        <f t="shared" si="57"/>
        <v>-7.2194969087090149E-3</v>
      </c>
      <c r="V405" s="260">
        <f t="shared" si="57"/>
        <v>-1.7553653902789332E-2</v>
      </c>
      <c r="W405" s="260">
        <f t="shared" si="57"/>
        <v>-1.2808914705538627E-2</v>
      </c>
      <c r="X405" s="260">
        <f t="shared" si="57"/>
        <v>-1.310383472925716E-2</v>
      </c>
      <c r="Y405" s="260">
        <f t="shared" si="57"/>
        <v>-1.0031619926552453E-2</v>
      </c>
      <c r="Z405" s="260">
        <f t="shared" si="57"/>
        <v>-1.3806071874801169E-2</v>
      </c>
      <c r="AA405" s="260">
        <f t="shared" si="57"/>
        <v>-1.0402270811474176E-2</v>
      </c>
      <c r="AB405" s="260">
        <f t="shared" si="57"/>
        <v>-6.5576849930390507E-2</v>
      </c>
      <c r="AC405" s="260">
        <f t="shared" si="57"/>
        <v>-0.14552914869388778</v>
      </c>
      <c r="CA405" s="375"/>
    </row>
    <row r="406" spans="16:79" ht="15.6">
      <c r="Q406" s="114" t="s">
        <v>57</v>
      </c>
      <c r="R406" s="260">
        <f t="shared" ref="R406:AC406" si="58">NORMINV(0.05,R391,R392)</f>
        <v>-2.5574830661807092E-2</v>
      </c>
      <c r="S406" s="260">
        <f t="shared" si="58"/>
        <v>-1.1739311817628469E-2</v>
      </c>
      <c r="T406" s="260">
        <f t="shared" si="58"/>
        <v>-8.3441562506682675E-3</v>
      </c>
      <c r="U406" s="260">
        <f t="shared" si="58"/>
        <v>-9.4175643623098867E-3</v>
      </c>
      <c r="V406" s="260">
        <f t="shared" si="58"/>
        <v>-2.3077547932721619E-2</v>
      </c>
      <c r="W406" s="260">
        <f t="shared" si="58"/>
        <v>-1.626928382078191E-2</v>
      </c>
      <c r="X406" s="260">
        <f t="shared" si="58"/>
        <v>-1.7845614983613794E-2</v>
      </c>
      <c r="Y406" s="260">
        <f t="shared" si="58"/>
        <v>-1.2759954047680098E-2</v>
      </c>
      <c r="Z406" s="260">
        <f t="shared" si="58"/>
        <v>-1.7919848400518617E-2</v>
      </c>
      <c r="AA406" s="260">
        <f t="shared" si="58"/>
        <v>-1.4097337484861874E-2</v>
      </c>
      <c r="AB406" s="260">
        <f t="shared" si="58"/>
        <v>-8.8331484251618755E-2</v>
      </c>
      <c r="AC406" s="260">
        <f t="shared" si="58"/>
        <v>-0.19377802350896164</v>
      </c>
      <c r="CA406" s="375"/>
    </row>
    <row r="407" spans="16:79" ht="15.6">
      <c r="AC407" s="113"/>
      <c r="CA407" s="375"/>
    </row>
    <row r="408" spans="16:79" ht="15.6">
      <c r="Q408" s="346" t="s">
        <v>235</v>
      </c>
      <c r="AC408" s="113"/>
      <c r="CA408" s="375"/>
    </row>
    <row r="409" spans="16:79" ht="15.6">
      <c r="Q409" s="347" t="s">
        <v>56</v>
      </c>
      <c r="R409" s="260">
        <f t="shared" ref="R409:AC409" si="59">-R$391+R$392*_xlfn.NORM.S.INV(90%)/(1-0.1)</f>
        <v>2.2234693623468169E-2</v>
      </c>
      <c r="S409" s="260">
        <f t="shared" si="59"/>
        <v>1.0024637814649396E-2</v>
      </c>
      <c r="T409" s="260">
        <f t="shared" si="59"/>
        <v>7.0571383166708399E-3</v>
      </c>
      <c r="U409" s="260">
        <f t="shared" si="59"/>
        <v>8.0810196180693024E-3</v>
      </c>
      <c r="V409" s="260">
        <f t="shared" si="59"/>
        <v>1.9718719466673758E-2</v>
      </c>
      <c r="W409" s="260">
        <f t="shared" si="59"/>
        <v>1.4165190906556603E-2</v>
      </c>
      <c r="X409" s="260">
        <f t="shared" si="59"/>
        <v>1.4962354296175883E-2</v>
      </c>
      <c r="Y409" s="260">
        <f t="shared" si="59"/>
        <v>1.1100978285061144E-2</v>
      </c>
      <c r="Z409" s="260">
        <f t="shared" si="59"/>
        <v>1.5418448188518421E-2</v>
      </c>
      <c r="AA409" s="260">
        <f t="shared" si="59"/>
        <v>1.1850535670911886E-2</v>
      </c>
      <c r="AB409" s="260">
        <f t="shared" si="59"/>
        <v>7.4495427100901124E-2</v>
      </c>
      <c r="AC409" s="260">
        <f t="shared" si="59"/>
        <v>0.16444007942359395</v>
      </c>
      <c r="CA409" s="375"/>
    </row>
    <row r="410" spans="16:79" ht="15.6">
      <c r="Q410" s="348" t="s">
        <v>57</v>
      </c>
      <c r="R410" s="260">
        <f t="shared" ref="R410:AC410" si="60">-R$391+R$392*_xlfn.NORM.S.INV(95%)/(1-0.05)</f>
        <v>2.6883794330051256E-2</v>
      </c>
      <c r="S410" s="260">
        <f t="shared" si="60"/>
        <v>1.2411274059602403E-2</v>
      </c>
      <c r="T410" s="260">
        <f t="shared" si="60"/>
        <v>8.8485246932334567E-3</v>
      </c>
      <c r="U410" s="260">
        <f t="shared" si="60"/>
        <v>9.941341827459536E-3</v>
      </c>
      <c r="V410" s="260">
        <f t="shared" si="60"/>
        <v>2.4393836569821189E-2</v>
      </c>
      <c r="W410" s="260">
        <f t="shared" si="60"/>
        <v>1.7093855132592695E-2</v>
      </c>
      <c r="X410" s="260">
        <f t="shared" si="60"/>
        <v>1.8975533739225631E-2</v>
      </c>
      <c r="Y410" s="260">
        <f t="shared" si="60"/>
        <v>1.3410088750190924E-2</v>
      </c>
      <c r="Z410" s="260">
        <f t="shared" si="60"/>
        <v>1.890012015573822E-2</v>
      </c>
      <c r="AA410" s="260">
        <f t="shared" si="60"/>
        <v>1.4977834874773815E-2</v>
      </c>
      <c r="AB410" s="260">
        <f t="shared" si="60"/>
        <v>9.3753685770346248E-2</v>
      </c>
      <c r="AC410" s="260">
        <f t="shared" si="60"/>
        <v>0.20527524726593149</v>
      </c>
      <c r="CA410" s="375"/>
    </row>
    <row r="411" spans="16:79" ht="15.6">
      <c r="AC411" s="113"/>
      <c r="CA411" s="375"/>
    </row>
    <row r="412" spans="16:79" ht="15.6">
      <c r="Q412" s="349" t="s">
        <v>236</v>
      </c>
      <c r="AC412" s="113"/>
      <c r="CA412" s="375"/>
    </row>
    <row r="413" spans="16:79" ht="15.6">
      <c r="Q413" s="347" t="s">
        <v>56</v>
      </c>
      <c r="R413" s="350">
        <f t="shared" ref="R413:AC413" si="61">R409/R405</f>
        <v>-1.1072130248235548</v>
      </c>
      <c r="S413" s="350">
        <f t="shared" si="61"/>
        <v>-1.1239168234512849</v>
      </c>
      <c r="T413" s="350">
        <f t="shared" si="61"/>
        <v>-1.1332144375236648</v>
      </c>
      <c r="U413" s="350">
        <f t="shared" si="61"/>
        <v>-1.1193327901174133</v>
      </c>
      <c r="V413" s="350">
        <f t="shared" si="61"/>
        <v>-1.123339879883378</v>
      </c>
      <c r="W413" s="350">
        <f t="shared" si="61"/>
        <v>-1.105885333160312</v>
      </c>
      <c r="X413" s="350">
        <f t="shared" si="61"/>
        <v>-1.1418302050749445</v>
      </c>
      <c r="Y413" s="350">
        <f t="shared" si="61"/>
        <v>-1.1065987713189005</v>
      </c>
      <c r="Z413" s="350">
        <f t="shared" si="61"/>
        <v>-1.1167874778821165</v>
      </c>
      <c r="AA413" s="350">
        <f t="shared" si="61"/>
        <v>-1.139225836904785</v>
      </c>
      <c r="AB413" s="350">
        <f t="shared" si="61"/>
        <v>-1.1360019150047256</v>
      </c>
      <c r="AC413" s="350">
        <f t="shared" si="61"/>
        <v>-1.1299459998181136</v>
      </c>
      <c r="CA413" s="375"/>
    </row>
    <row r="414" spans="16:79" ht="15.6">
      <c r="Q414" s="348" t="s">
        <v>57</v>
      </c>
      <c r="R414" s="351">
        <f t="shared" ref="R414:AC414" si="62">R410/R406</f>
        <v>-1.0511817139887829</v>
      </c>
      <c r="S414" s="351">
        <f t="shared" si="62"/>
        <v>-1.0572403435919364</v>
      </c>
      <c r="T414" s="351">
        <f t="shared" si="62"/>
        <v>-1.0604457092381026</v>
      </c>
      <c r="U414" s="351">
        <f t="shared" si="62"/>
        <v>-1.0556170836746137</v>
      </c>
      <c r="V414" s="351">
        <f t="shared" si="62"/>
        <v>-1.0570376298615853</v>
      </c>
      <c r="W414" s="351">
        <f t="shared" si="62"/>
        <v>-1.0506827049607126</v>
      </c>
      <c r="X414" s="351">
        <f t="shared" si="62"/>
        <v>-1.0633163248590398</v>
      </c>
      <c r="Y414" s="351">
        <f t="shared" si="62"/>
        <v>-1.0509511789839892</v>
      </c>
      <c r="Z414" s="351">
        <f t="shared" si="62"/>
        <v>-1.0547031276889169</v>
      </c>
      <c r="AA414" s="351">
        <f t="shared" si="62"/>
        <v>-1.0624584174747496</v>
      </c>
      <c r="AB414" s="351">
        <f t="shared" si="62"/>
        <v>-1.0613846983854811</v>
      </c>
      <c r="AC414" s="351">
        <f t="shared" si="62"/>
        <v>-1.0593319280936837</v>
      </c>
    </row>
    <row r="415" spans="16:79" ht="15.6">
      <c r="AC415" s="113"/>
    </row>
    <row r="416" spans="16:79" ht="15.6">
      <c r="AC416" s="113"/>
    </row>
    <row r="417" spans="29:29" ht="15.6">
      <c r="AC417" s="113"/>
    </row>
    <row r="418" spans="29:29" ht="15.6">
      <c r="AC418" s="113"/>
    </row>
    <row r="419" spans="29:29" ht="15.6">
      <c r="AC419" s="113"/>
    </row>
    <row r="420" spans="29:29" ht="15.6">
      <c r="AC420" s="113"/>
    </row>
    <row r="421" spans="29:29" ht="15.6">
      <c r="AC421" s="113"/>
    </row>
    <row r="422" spans="29:29" ht="15.6">
      <c r="AC422" s="113"/>
    </row>
    <row r="423" spans="29:29" ht="15.6">
      <c r="AC423" s="113"/>
    </row>
    <row r="424" spans="29:29" ht="15.6">
      <c r="AC424" s="113"/>
    </row>
    <row r="425" spans="29:29" ht="15.6">
      <c r="AC425" s="113"/>
    </row>
    <row r="426" spans="29:29" ht="15.6">
      <c r="AC426" s="113"/>
    </row>
    <row r="427" spans="29:29" ht="15.6">
      <c r="AC427" s="113"/>
    </row>
    <row r="428" spans="29:29" ht="15.6">
      <c r="AC428" s="113"/>
    </row>
    <row r="429" spans="29:29" ht="15.6">
      <c r="AC429" s="113"/>
    </row>
    <row r="430" spans="29:29" ht="15.6">
      <c r="AC430" s="113"/>
    </row>
    <row r="431" spans="29:29" ht="15.6">
      <c r="AC431" s="113"/>
    </row>
    <row r="432" spans="29:29" ht="15.6">
      <c r="AC432" s="113"/>
    </row>
    <row r="433" spans="29:29" ht="15.6">
      <c r="AC433" s="113"/>
    </row>
    <row r="434" spans="29:29" ht="15.6">
      <c r="AC434" s="113"/>
    </row>
    <row r="435" spans="29:29" ht="15.6">
      <c r="AC435" s="113"/>
    </row>
    <row r="436" spans="29:29" ht="15.6">
      <c r="AC436" s="113"/>
    </row>
    <row r="437" spans="29:29" ht="15.6">
      <c r="AC437" s="113"/>
    </row>
    <row r="438" spans="29:29" ht="15.6">
      <c r="AC438" s="113"/>
    </row>
    <row r="439" spans="29:29" ht="15.6">
      <c r="AC439" s="113"/>
    </row>
    <row r="440" spans="29:29" ht="15.6">
      <c r="AC440" s="113"/>
    </row>
    <row r="441" spans="29:29" ht="15.6">
      <c r="AC441" s="113"/>
    </row>
    <row r="442" spans="29:29" ht="15.6">
      <c r="AC442" s="113"/>
    </row>
    <row r="443" spans="29:29" ht="15.6">
      <c r="AC443" s="113"/>
    </row>
    <row r="444" spans="29:29" ht="15.6">
      <c r="AC444" s="113"/>
    </row>
    <row r="445" spans="29:29" ht="15.6">
      <c r="AC445" s="113"/>
    </row>
    <row r="446" spans="29:29" ht="15.6">
      <c r="AC446" s="113"/>
    </row>
    <row r="447" spans="29:29" ht="15.6">
      <c r="AC447" s="113"/>
    </row>
    <row r="448" spans="29:29" ht="15.6">
      <c r="AC448" s="113"/>
    </row>
    <row r="449" spans="29:29" ht="15.6">
      <c r="AC449" s="113"/>
    </row>
    <row r="450" spans="29:29" ht="15.6">
      <c r="AC450" s="113"/>
    </row>
    <row r="451" spans="29:29" ht="15.6">
      <c r="AC451" s="113"/>
    </row>
    <row r="452" spans="29:29" ht="15.6">
      <c r="AC452" s="113"/>
    </row>
    <row r="453" spans="29:29" ht="15.6">
      <c r="AC453" s="113"/>
    </row>
    <row r="454" spans="29:29" ht="15.6">
      <c r="AC454" s="113"/>
    </row>
    <row r="455" spans="29:29" ht="15.6">
      <c r="AC455" s="113"/>
    </row>
    <row r="456" spans="29:29" ht="15.6">
      <c r="AC456" s="113"/>
    </row>
    <row r="457" spans="29:29" ht="15.6">
      <c r="AC457" s="113"/>
    </row>
    <row r="458" spans="29:29" ht="15.6">
      <c r="AC458" s="113"/>
    </row>
    <row r="459" spans="29:29" ht="15.6">
      <c r="AC459" s="113"/>
    </row>
    <row r="460" spans="29:29" ht="15.6">
      <c r="AC460" s="113"/>
    </row>
    <row r="461" spans="29:29" ht="15.6">
      <c r="AC461" s="113"/>
    </row>
    <row r="462" spans="29:29" ht="15.6">
      <c r="AC462" s="113"/>
    </row>
    <row r="463" spans="29:29" ht="15.6">
      <c r="AC463" s="113"/>
    </row>
    <row r="464" spans="29:29" ht="15.6">
      <c r="AC464" s="113"/>
    </row>
    <row r="465" spans="29:29" ht="15.6">
      <c r="AC465" s="113"/>
    </row>
    <row r="466" spans="29:29" ht="15.6">
      <c r="AC466" s="113"/>
    </row>
    <row r="467" spans="29:29" ht="15.6">
      <c r="AC467" s="113"/>
    </row>
    <row r="468" spans="29:29" ht="15.6">
      <c r="AC468" s="113"/>
    </row>
    <row r="469" spans="29:29" ht="15.6">
      <c r="AC469" s="113"/>
    </row>
    <row r="470" spans="29:29" ht="15.6">
      <c r="AC470" s="113"/>
    </row>
    <row r="471" spans="29:29" ht="15.6">
      <c r="AC471" s="113"/>
    </row>
    <row r="472" spans="29:29" ht="15.6">
      <c r="AC472" s="113"/>
    </row>
    <row r="473" spans="29:29" ht="15.6">
      <c r="AC473" s="113"/>
    </row>
    <row r="474" spans="29:29" ht="15.6">
      <c r="AC474" s="113"/>
    </row>
    <row r="475" spans="29:29" ht="15.6">
      <c r="AC475" s="113"/>
    </row>
    <row r="476" spans="29:29" ht="15.6">
      <c r="AC476" s="113"/>
    </row>
    <row r="477" spans="29:29" ht="15.6">
      <c r="AC477" s="113"/>
    </row>
    <row r="478" spans="29:29" ht="15.6">
      <c r="AC478" s="113"/>
    </row>
    <row r="479" spans="29:29" ht="15.6">
      <c r="AC479" s="113"/>
    </row>
    <row r="480" spans="29:29" ht="15.6">
      <c r="AC480" s="113"/>
    </row>
    <row r="481" spans="29:29" ht="15.6">
      <c r="AC481" s="113"/>
    </row>
    <row r="482" spans="29:29" ht="15.6">
      <c r="AC482" s="113"/>
    </row>
    <row r="483" spans="29:29" ht="15.6">
      <c r="AC483" s="113"/>
    </row>
    <row r="484" spans="29:29" ht="15.6">
      <c r="AC484" s="113"/>
    </row>
    <row r="485" spans="29:29" ht="15.6">
      <c r="AC485" s="113"/>
    </row>
    <row r="486" spans="29:29" ht="15.6">
      <c r="AC486" s="113"/>
    </row>
    <row r="487" spans="29:29" ht="15.6">
      <c r="AC487" s="113"/>
    </row>
    <row r="488" spans="29:29" ht="15.6">
      <c r="AC488" s="113"/>
    </row>
    <row r="489" spans="29:29" ht="15.6">
      <c r="AC489" s="113"/>
    </row>
    <row r="490" spans="29:29" ht="15.6">
      <c r="AC490" s="113"/>
    </row>
    <row r="491" spans="29:29" ht="15.6">
      <c r="AC491" s="113"/>
    </row>
    <row r="492" spans="29:29" ht="15.6">
      <c r="AC492" s="113"/>
    </row>
    <row r="493" spans="29:29" ht="15.6">
      <c r="AC493" s="113"/>
    </row>
    <row r="494" spans="29:29" ht="15.6">
      <c r="AC494" s="113"/>
    </row>
    <row r="495" spans="29:29" ht="15.6">
      <c r="AC495" s="113"/>
    </row>
    <row r="496" spans="29:29" ht="15.6">
      <c r="AC496" s="113"/>
    </row>
    <row r="497" spans="29:29" ht="15.6">
      <c r="AC497" s="113"/>
    </row>
    <row r="498" spans="29:29" ht="15.6">
      <c r="AC498" s="113"/>
    </row>
    <row r="499" spans="29:29" ht="15.6">
      <c r="AC499" s="113"/>
    </row>
    <row r="500" spans="29:29" ht="15.6">
      <c r="AC500" s="113"/>
    </row>
    <row r="501" spans="29:29" ht="15.6">
      <c r="AC501" s="113"/>
    </row>
    <row r="502" spans="29:29" ht="15.6">
      <c r="AC502" s="113"/>
    </row>
    <row r="503" spans="29:29" ht="15.6">
      <c r="AC503" s="113"/>
    </row>
    <row r="504" spans="29:29" ht="15.6">
      <c r="AC504" s="113"/>
    </row>
    <row r="505" spans="29:29" ht="15.6">
      <c r="AC505" s="113"/>
    </row>
    <row r="506" spans="29:29" ht="15.6">
      <c r="AC506" s="113"/>
    </row>
    <row r="507" spans="29:29" ht="15.6">
      <c r="AC507" s="113"/>
    </row>
    <row r="508" spans="29:29" ht="15.6">
      <c r="AC508" s="113"/>
    </row>
    <row r="509" spans="29:29" ht="15.6">
      <c r="AC509" s="113"/>
    </row>
    <row r="510" spans="29:29" ht="15.6">
      <c r="AC510" s="113"/>
    </row>
    <row r="511" spans="29:29" ht="15.6">
      <c r="AC511" s="113"/>
    </row>
    <row r="512" spans="29:29" ht="15.6">
      <c r="AC512" s="113"/>
    </row>
    <row r="513" spans="29:29" ht="15.6">
      <c r="AC513" s="113"/>
    </row>
    <row r="514" spans="29:29" ht="15.6">
      <c r="AC514" s="113"/>
    </row>
    <row r="515" spans="29:29" ht="15.6">
      <c r="AC515" s="113"/>
    </row>
    <row r="516" spans="29:29" ht="15.6">
      <c r="AC516" s="113"/>
    </row>
    <row r="517" spans="29:29" ht="15.6">
      <c r="AC517" s="113"/>
    </row>
    <row r="518" spans="29:29" ht="15.6">
      <c r="AC518" s="113"/>
    </row>
    <row r="519" spans="29:29" ht="15.6">
      <c r="AC519" s="113"/>
    </row>
    <row r="520" spans="29:29" ht="15.6">
      <c r="AC520" s="113"/>
    </row>
    <row r="521" spans="29:29" ht="15.6">
      <c r="AC521" s="113"/>
    </row>
    <row r="522" spans="29:29" ht="15.6">
      <c r="AC522" s="113"/>
    </row>
    <row r="523" spans="29:29" ht="15.6">
      <c r="AC523" s="113"/>
    </row>
    <row r="524" spans="29:29" ht="15.6">
      <c r="AC524" s="113"/>
    </row>
    <row r="525" spans="29:29" ht="15.6">
      <c r="AC525" s="113"/>
    </row>
    <row r="526" spans="29:29" ht="15.6">
      <c r="AC526" s="113"/>
    </row>
    <row r="527" spans="29:29" ht="15.6">
      <c r="AC527" s="113"/>
    </row>
    <row r="528" spans="29:29" ht="15.6">
      <c r="AC528" s="113"/>
    </row>
    <row r="529" spans="29:29" ht="15.6">
      <c r="AC529" s="113"/>
    </row>
    <row r="530" spans="29:29" ht="15.6">
      <c r="AC530" s="113"/>
    </row>
    <row r="531" spans="29:29" ht="15.6">
      <c r="AC531" s="113"/>
    </row>
    <row r="532" spans="29:29" ht="15.6">
      <c r="AC532" s="113"/>
    </row>
    <row r="533" spans="29:29" ht="15.6">
      <c r="AC533" s="113"/>
    </row>
    <row r="534" spans="29:29" ht="15.6">
      <c r="AC534" s="113"/>
    </row>
    <row r="535" spans="29:29" ht="15.6">
      <c r="AC535" s="113"/>
    </row>
    <row r="536" spans="29:29" ht="15.6">
      <c r="AC536" s="113"/>
    </row>
    <row r="537" spans="29:29" ht="15.6">
      <c r="AC537" s="113"/>
    </row>
    <row r="538" spans="29:29" ht="15.6">
      <c r="AC538" s="113"/>
    </row>
    <row r="539" spans="29:29" ht="15.6">
      <c r="AC539" s="113"/>
    </row>
    <row r="540" spans="29:29" ht="15.6">
      <c r="AC540" s="113"/>
    </row>
    <row r="541" spans="29:29" ht="15.6">
      <c r="AC541" s="113"/>
    </row>
    <row r="542" spans="29:29" ht="15.6">
      <c r="AC542" s="113"/>
    </row>
    <row r="543" spans="29:29" ht="15.6">
      <c r="AC543" s="113"/>
    </row>
    <row r="544" spans="29:29" ht="15.6">
      <c r="AC544" s="113"/>
    </row>
    <row r="545" spans="29:29" ht="15.6">
      <c r="AC545" s="113"/>
    </row>
    <row r="546" spans="29:29" ht="15.6">
      <c r="AC546" s="113"/>
    </row>
    <row r="547" spans="29:29" ht="15.6">
      <c r="AC547" s="113"/>
    </row>
    <row r="548" spans="29:29" ht="15.6">
      <c r="AC548" s="113"/>
    </row>
    <row r="549" spans="29:29" ht="15.6">
      <c r="AC549" s="113"/>
    </row>
    <row r="550" spans="29:29" ht="15.6">
      <c r="AC550" s="113"/>
    </row>
    <row r="551" spans="29:29" ht="15.6">
      <c r="AC551" s="113"/>
    </row>
    <row r="552" spans="29:29" ht="15.6">
      <c r="AC552" s="113"/>
    </row>
    <row r="553" spans="29:29" ht="15.6">
      <c r="AC553" s="113"/>
    </row>
    <row r="554" spans="29:29" ht="15.6">
      <c r="AC554" s="113"/>
    </row>
    <row r="555" spans="29:29" ht="15.6">
      <c r="AC555" s="113"/>
    </row>
    <row r="556" spans="29:29" ht="15.6">
      <c r="AC556" s="113"/>
    </row>
    <row r="557" spans="29:29" ht="15.6">
      <c r="AC557" s="113"/>
    </row>
    <row r="558" spans="29:29" ht="15.6">
      <c r="AC558" s="113"/>
    </row>
    <row r="559" spans="29:29" ht="15.6">
      <c r="AC559" s="113"/>
    </row>
    <row r="560" spans="29:29" ht="15.6">
      <c r="AC560" s="113"/>
    </row>
    <row r="561" spans="29:29" ht="15.6">
      <c r="AC561" s="113"/>
    </row>
    <row r="562" spans="29:29" ht="15.6">
      <c r="AC562" s="113"/>
    </row>
    <row r="563" spans="29:29" ht="15.6">
      <c r="AC563" s="113"/>
    </row>
    <row r="564" spans="29:29" ht="15.6">
      <c r="AC564" s="113"/>
    </row>
    <row r="565" spans="29:29" ht="15.6">
      <c r="AC565" s="113"/>
    </row>
    <row r="566" spans="29:29" ht="15.6">
      <c r="AC566" s="113"/>
    </row>
    <row r="567" spans="29:29" ht="15.6">
      <c r="AC567" s="113"/>
    </row>
    <row r="568" spans="29:29" ht="15.6">
      <c r="AC568" s="113"/>
    </row>
    <row r="569" spans="29:29" ht="15.6">
      <c r="AC569" s="113"/>
    </row>
    <row r="570" spans="29:29" ht="15.6">
      <c r="AC570" s="113"/>
    </row>
    <row r="571" spans="29:29" ht="15.6">
      <c r="AC571" s="113"/>
    </row>
    <row r="572" spans="29:29" ht="15.6">
      <c r="AC572" s="113"/>
    </row>
    <row r="573" spans="29:29" ht="15.6">
      <c r="AC573" s="113"/>
    </row>
    <row r="574" spans="29:29" ht="15.6">
      <c r="AC574" s="113"/>
    </row>
    <row r="575" spans="29:29" ht="15.6">
      <c r="AC575" s="113"/>
    </row>
    <row r="576" spans="29:29" ht="15.6">
      <c r="AC576" s="113"/>
    </row>
    <row r="577" spans="29:29" ht="15.6">
      <c r="AC577" s="113"/>
    </row>
    <row r="578" spans="29:29" ht="15.6">
      <c r="AC578" s="113"/>
    </row>
    <row r="579" spans="29:29" ht="15.6">
      <c r="AC579" s="113"/>
    </row>
    <row r="580" spans="29:29" ht="15.6">
      <c r="AC580" s="113"/>
    </row>
    <row r="581" spans="29:29" ht="15.6">
      <c r="AC581" s="113"/>
    </row>
    <row r="582" spans="29:29" ht="15.6">
      <c r="AC582" s="113"/>
    </row>
    <row r="583" spans="29:29" ht="15.6">
      <c r="AC583" s="113"/>
    </row>
    <row r="584" spans="29:29" ht="15.6">
      <c r="AC584" s="113"/>
    </row>
    <row r="585" spans="29:29" ht="15.6">
      <c r="AC585" s="113"/>
    </row>
    <row r="586" spans="29:29" ht="15.6">
      <c r="AC586" s="113"/>
    </row>
    <row r="587" spans="29:29" ht="15.6">
      <c r="AC587" s="113"/>
    </row>
    <row r="588" spans="29:29" ht="15.6">
      <c r="AC588" s="113"/>
    </row>
    <row r="589" spans="29:29" ht="15.6">
      <c r="AC589" s="113"/>
    </row>
    <row r="590" spans="29:29" ht="15.6">
      <c r="AC590" s="113"/>
    </row>
    <row r="591" spans="29:29" ht="15.6">
      <c r="AC591" s="113"/>
    </row>
    <row r="592" spans="29:29" ht="15.6">
      <c r="AC592" s="113"/>
    </row>
    <row r="593" spans="29:29" ht="15.6">
      <c r="AC593" s="113"/>
    </row>
    <row r="594" spans="29:29" ht="15.6">
      <c r="AC594" s="113"/>
    </row>
    <row r="595" spans="29:29" ht="15.6">
      <c r="AC595" s="113"/>
    </row>
    <row r="596" spans="29:29" ht="15.6">
      <c r="AC596" s="113"/>
    </row>
    <row r="597" spans="29:29" ht="15.6">
      <c r="AC597" s="113"/>
    </row>
    <row r="598" spans="29:29" ht="15.6">
      <c r="AC598" s="113"/>
    </row>
    <row r="599" spans="29:29" ht="15.6">
      <c r="AC599" s="113"/>
    </row>
    <row r="600" spans="29:29" ht="15.6">
      <c r="AC600" s="113"/>
    </row>
    <row r="601" spans="29:29" ht="15.6">
      <c r="AC601" s="113"/>
    </row>
    <row r="602" spans="29:29" ht="15.6">
      <c r="AC602" s="113"/>
    </row>
    <row r="603" spans="29:29" ht="15.6">
      <c r="AC603" s="113"/>
    </row>
    <row r="604" spans="29:29" ht="15.6">
      <c r="AC604" s="113"/>
    </row>
    <row r="605" spans="29:29" ht="15.6">
      <c r="AC605" s="113"/>
    </row>
    <row r="606" spans="29:29" ht="15.6">
      <c r="AC606" s="113"/>
    </row>
    <row r="607" spans="29:29" ht="15.6">
      <c r="AC607" s="113"/>
    </row>
    <row r="608" spans="29:29" ht="15.6">
      <c r="AC608" s="113"/>
    </row>
    <row r="609" spans="29:29" ht="15.6">
      <c r="AC609" s="113"/>
    </row>
    <row r="610" spans="29:29" ht="15.6">
      <c r="AC610" s="113"/>
    </row>
    <row r="611" spans="29:29" ht="15.6">
      <c r="AC611" s="113"/>
    </row>
    <row r="612" spans="29:29" ht="15.6">
      <c r="AC612" s="113"/>
    </row>
    <row r="613" spans="29:29" ht="15.6">
      <c r="AC613" s="113"/>
    </row>
    <row r="614" spans="29:29" ht="15.6">
      <c r="AC614" s="113"/>
    </row>
    <row r="615" spans="29:29" ht="15.6">
      <c r="AC615" s="113"/>
    </row>
    <row r="616" spans="29:29" ht="15.6">
      <c r="AC616" s="113"/>
    </row>
    <row r="617" spans="29:29" ht="15.6">
      <c r="AC617" s="113"/>
    </row>
    <row r="618" spans="29:29" ht="15.6">
      <c r="AC618" s="113"/>
    </row>
    <row r="619" spans="29:29" ht="15.6">
      <c r="AC619" s="113"/>
    </row>
    <row r="620" spans="29:29" ht="15.6">
      <c r="AC620" s="113"/>
    </row>
    <row r="621" spans="29:29" ht="15.6">
      <c r="AC621" s="113"/>
    </row>
    <row r="622" spans="29:29" ht="15.6">
      <c r="AC622" s="113"/>
    </row>
    <row r="623" spans="29:29" ht="15.6">
      <c r="AC623" s="113"/>
    </row>
    <row r="624" spans="29:29" ht="15.6">
      <c r="AC624" s="113"/>
    </row>
    <row r="625" spans="29:29" ht="15.6">
      <c r="AC625" s="113"/>
    </row>
    <row r="626" spans="29:29" ht="15.6">
      <c r="AC626" s="113"/>
    </row>
    <row r="627" spans="29:29" ht="15.6">
      <c r="AC627" s="113"/>
    </row>
    <row r="628" spans="29:29" ht="15.6">
      <c r="AC628" s="113"/>
    </row>
    <row r="629" spans="29:29" ht="15.6">
      <c r="AC629" s="113"/>
    </row>
    <row r="630" spans="29:29" ht="15.6">
      <c r="AC630" s="113"/>
    </row>
    <row r="631" spans="29:29" ht="15.6">
      <c r="AC631" s="113"/>
    </row>
    <row r="632" spans="29:29" ht="15.6">
      <c r="AC632" s="113"/>
    </row>
    <row r="633" spans="29:29" ht="15.6">
      <c r="AC633" s="113"/>
    </row>
    <row r="634" spans="29:29" ht="15.6">
      <c r="AC634" s="113"/>
    </row>
    <row r="635" spans="29:29" ht="15.6">
      <c r="AC635" s="113"/>
    </row>
    <row r="636" spans="29:29" ht="15.6">
      <c r="AC636" s="113"/>
    </row>
    <row r="637" spans="29:29" ht="15.6">
      <c r="AC637" s="113"/>
    </row>
    <row r="638" spans="29:29" ht="15.6">
      <c r="AC638" s="113"/>
    </row>
    <row r="639" spans="29:29" ht="15.6">
      <c r="AC639" s="113"/>
    </row>
    <row r="640" spans="29:29" ht="15.6">
      <c r="AC640" s="113"/>
    </row>
    <row r="641" spans="29:29" ht="15.6">
      <c r="AC641" s="113"/>
    </row>
    <row r="642" spans="29:29" ht="15.6">
      <c r="AC642" s="113"/>
    </row>
    <row r="643" spans="29:29" ht="15.6">
      <c r="AC643" s="113"/>
    </row>
    <row r="644" spans="29:29" ht="15.6">
      <c r="AC644" s="113"/>
    </row>
    <row r="645" spans="29:29" ht="15.6">
      <c r="AC645" s="113"/>
    </row>
    <row r="646" spans="29:29" ht="15.6">
      <c r="AC646" s="113"/>
    </row>
    <row r="647" spans="29:29" ht="15.6">
      <c r="AC647" s="113"/>
    </row>
    <row r="648" spans="29:29" ht="15.6">
      <c r="AC648" s="113"/>
    </row>
    <row r="649" spans="29:29" ht="15.6">
      <c r="AC649" s="113"/>
    </row>
    <row r="650" spans="29:29" ht="15.6">
      <c r="AC650" s="113"/>
    </row>
    <row r="651" spans="29:29" ht="15.6">
      <c r="AC651" s="113"/>
    </row>
    <row r="652" spans="29:29" ht="15.6">
      <c r="AC652" s="113"/>
    </row>
    <row r="653" spans="29:29" ht="15.6">
      <c r="AC653" s="113"/>
    </row>
    <row r="654" spans="29:29" ht="15.6">
      <c r="AC654" s="113"/>
    </row>
    <row r="655" spans="29:29" ht="15.6">
      <c r="AC655" s="113"/>
    </row>
    <row r="656" spans="29:29" ht="15.6">
      <c r="AC656" s="113"/>
    </row>
    <row r="657" spans="29:29" ht="15.6">
      <c r="AC657" s="113"/>
    </row>
    <row r="658" spans="29:29" ht="15.6">
      <c r="AC658" s="113"/>
    </row>
    <row r="659" spans="29:29" ht="15.6">
      <c r="AC659" s="113"/>
    </row>
    <row r="660" spans="29:29" ht="15.6">
      <c r="AC660" s="113"/>
    </row>
    <row r="661" spans="29:29" ht="15.6">
      <c r="AC661" s="113"/>
    </row>
    <row r="662" spans="29:29" ht="15.6">
      <c r="AC662" s="113"/>
    </row>
    <row r="663" spans="29:29" ht="15.6">
      <c r="AC663" s="113"/>
    </row>
    <row r="664" spans="29:29" ht="15.6">
      <c r="AC664" s="113"/>
    </row>
    <row r="665" spans="29:29" ht="15.6">
      <c r="AC665" s="113"/>
    </row>
    <row r="666" spans="29:29" ht="15.6">
      <c r="AC666" s="113"/>
    </row>
    <row r="667" spans="29:29" ht="15.6">
      <c r="AC667" s="113"/>
    </row>
    <row r="668" spans="29:29" ht="15.6">
      <c r="AC668" s="113"/>
    </row>
    <row r="669" spans="29:29" ht="15.6">
      <c r="AC669" s="113"/>
    </row>
    <row r="670" spans="29:29" ht="15.6">
      <c r="AC670" s="113"/>
    </row>
    <row r="671" spans="29:29" ht="15.6">
      <c r="AC671" s="113"/>
    </row>
    <row r="672" spans="29:29" ht="15.6">
      <c r="AC672" s="113"/>
    </row>
    <row r="673" spans="29:29" ht="15.6">
      <c r="AC673" s="113"/>
    </row>
    <row r="674" spans="29:29" ht="15.6">
      <c r="AC674" s="113"/>
    </row>
    <row r="675" spans="29:29" ht="15.6">
      <c r="AC675" s="113"/>
    </row>
    <row r="676" spans="29:29" ht="15.6">
      <c r="AC676" s="113"/>
    </row>
    <row r="677" spans="29:29" ht="15.6">
      <c r="AC677" s="113"/>
    </row>
    <row r="678" spans="29:29" ht="15.6">
      <c r="AC678" s="113"/>
    </row>
    <row r="679" spans="29:29" ht="15.6">
      <c r="AC679" s="113"/>
    </row>
    <row r="680" spans="29:29" ht="15.6">
      <c r="AC680" s="113"/>
    </row>
    <row r="681" spans="29:29" ht="15.6">
      <c r="AC681" s="113"/>
    </row>
    <row r="682" spans="29:29" ht="15.6">
      <c r="AC682" s="113"/>
    </row>
    <row r="683" spans="29:29" ht="15.6">
      <c r="AC683" s="113"/>
    </row>
    <row r="684" spans="29:29" ht="15.6">
      <c r="AC684" s="113"/>
    </row>
    <row r="685" spans="29:29" ht="15.6">
      <c r="AC685" s="113"/>
    </row>
    <row r="686" spans="29:29" ht="15.6">
      <c r="AC686" s="113"/>
    </row>
    <row r="687" spans="29:29" ht="15.6">
      <c r="AC687" s="113"/>
    </row>
    <row r="688" spans="29:29" ht="15.6">
      <c r="AC688" s="113"/>
    </row>
    <row r="689" spans="29:29" ht="15.6">
      <c r="AC689" s="113"/>
    </row>
    <row r="690" spans="29:29" ht="15.6">
      <c r="AC690" s="113"/>
    </row>
    <row r="691" spans="29:29" ht="15.6">
      <c r="AC691" s="113"/>
    </row>
    <row r="692" spans="29:29" ht="15.6">
      <c r="AC692" s="113"/>
    </row>
    <row r="693" spans="29:29" ht="15.6">
      <c r="AC693" s="113"/>
    </row>
    <row r="694" spans="29:29" ht="15.6">
      <c r="AC694" s="113"/>
    </row>
    <row r="695" spans="29:29" ht="15.6">
      <c r="AC695" s="113"/>
    </row>
    <row r="696" spans="29:29" ht="15.6">
      <c r="AC696" s="113"/>
    </row>
    <row r="697" spans="29:29" ht="15.6">
      <c r="AC697" s="113"/>
    </row>
    <row r="698" spans="29:29" ht="15.6">
      <c r="AC698" s="113"/>
    </row>
    <row r="699" spans="29:29" ht="15.6">
      <c r="AC699" s="113"/>
    </row>
    <row r="700" spans="29:29" ht="15.6">
      <c r="AC700" s="113"/>
    </row>
    <row r="701" spans="29:29" ht="15.6">
      <c r="AC701" s="113"/>
    </row>
    <row r="702" spans="29:29" ht="15.6">
      <c r="AC702" s="113"/>
    </row>
    <row r="703" spans="29:29" ht="15.6">
      <c r="AC703" s="113"/>
    </row>
    <row r="704" spans="29:29" ht="15.6">
      <c r="AC704" s="113"/>
    </row>
    <row r="705" spans="29:29" ht="15.6">
      <c r="AC705" s="113"/>
    </row>
    <row r="706" spans="29:29" ht="15.6">
      <c r="AC706" s="113"/>
    </row>
    <row r="707" spans="29:29" ht="15.6">
      <c r="AC707" s="113"/>
    </row>
    <row r="708" spans="29:29" ht="15.6">
      <c r="AC708" s="113"/>
    </row>
    <row r="709" spans="29:29" ht="15.6">
      <c r="AC709" s="113"/>
    </row>
    <row r="710" spans="29:29" ht="15.6">
      <c r="AC710" s="113"/>
    </row>
    <row r="711" spans="29:29" ht="15.6">
      <c r="AC711" s="113"/>
    </row>
    <row r="712" spans="29:29" ht="15.6">
      <c r="AC712" s="113"/>
    </row>
    <row r="713" spans="29:29" ht="15.6">
      <c r="AC713" s="113"/>
    </row>
    <row r="714" spans="29:29" ht="15.6">
      <c r="AC714" s="113"/>
    </row>
    <row r="715" spans="29:29" ht="15.6">
      <c r="AC715" s="113"/>
    </row>
    <row r="716" spans="29:29" ht="15.6">
      <c r="AC716" s="113"/>
    </row>
    <row r="717" spans="29:29" ht="15.6">
      <c r="AC717" s="113"/>
    </row>
    <row r="718" spans="29:29" ht="15.6">
      <c r="AC718" s="113"/>
    </row>
    <row r="719" spans="29:29" ht="15.6">
      <c r="AC719" s="113"/>
    </row>
    <row r="720" spans="29:29" ht="15.6">
      <c r="AC720" s="113"/>
    </row>
    <row r="721" spans="29:29" ht="15.6">
      <c r="AC721" s="113"/>
    </row>
    <row r="722" spans="29:29" ht="15.6">
      <c r="AC722" s="113"/>
    </row>
    <row r="723" spans="29:29" ht="15.6">
      <c r="AC723" s="113"/>
    </row>
    <row r="724" spans="29:29" ht="15.6">
      <c r="AC724" s="113"/>
    </row>
    <row r="725" spans="29:29" ht="15.6">
      <c r="AC725" s="113"/>
    </row>
    <row r="726" spans="29:29" ht="15.6">
      <c r="AC726" s="113"/>
    </row>
    <row r="727" spans="29:29" ht="15.6">
      <c r="AC727" s="113"/>
    </row>
    <row r="728" spans="29:29" ht="15.6">
      <c r="AC728" s="113"/>
    </row>
    <row r="729" spans="29:29" ht="15.6">
      <c r="AC729" s="113"/>
    </row>
    <row r="730" spans="29:29" ht="15.6">
      <c r="AC730" s="113"/>
    </row>
    <row r="731" spans="29:29" ht="15.6">
      <c r="AC731" s="113"/>
    </row>
    <row r="732" spans="29:29" ht="15.6">
      <c r="AC732" s="113"/>
    </row>
    <row r="733" spans="29:29" ht="15.6">
      <c r="AC733" s="113"/>
    </row>
    <row r="734" spans="29:29" ht="15.6">
      <c r="AC734" s="113"/>
    </row>
    <row r="735" spans="29:29" ht="15.6">
      <c r="AC735" s="113"/>
    </row>
    <row r="736" spans="29:29" ht="15.6">
      <c r="AC736" s="113"/>
    </row>
    <row r="737" spans="29:29" ht="15.6">
      <c r="AC737" s="113"/>
    </row>
    <row r="738" spans="29:29" ht="15.6">
      <c r="AC738" s="113"/>
    </row>
    <row r="739" spans="29:29" ht="15.6">
      <c r="AC739" s="113"/>
    </row>
    <row r="740" spans="29:29" ht="15.6">
      <c r="AC740" s="113"/>
    </row>
    <row r="741" spans="29:29" ht="15.6">
      <c r="AC741" s="113"/>
    </row>
    <row r="742" spans="29:29" ht="15.6">
      <c r="AC742" s="113"/>
    </row>
    <row r="743" spans="29:29" ht="15.6">
      <c r="AC743" s="113"/>
    </row>
    <row r="744" spans="29:29" ht="15.6">
      <c r="AC744" s="113"/>
    </row>
    <row r="745" spans="29:29" ht="15.6">
      <c r="AC745" s="113"/>
    </row>
    <row r="746" spans="29:29" ht="15.6">
      <c r="AC746" s="113"/>
    </row>
    <row r="747" spans="29:29" ht="15.6">
      <c r="AC747" s="113"/>
    </row>
    <row r="748" spans="29:29" ht="15.6">
      <c r="AC748" s="113"/>
    </row>
    <row r="749" spans="29:29" ht="15.6">
      <c r="AC749" s="113"/>
    </row>
    <row r="750" spans="29:29" ht="15.6">
      <c r="AC750" s="113"/>
    </row>
    <row r="751" spans="29:29" ht="15.6">
      <c r="AC751" s="113"/>
    </row>
    <row r="752" spans="29:29" ht="15.6">
      <c r="AC752" s="113"/>
    </row>
    <row r="753" spans="29:29" ht="15.6">
      <c r="AC753" s="113"/>
    </row>
    <row r="754" spans="29:29" ht="15.6">
      <c r="AC754" s="113"/>
    </row>
    <row r="755" spans="29:29" ht="15.6">
      <c r="AC755" s="113"/>
    </row>
    <row r="756" spans="29:29" ht="15.6">
      <c r="AC756" s="113"/>
    </row>
    <row r="757" spans="29:29" ht="15.6">
      <c r="AC757" s="113"/>
    </row>
    <row r="758" spans="29:29" ht="15.6">
      <c r="AC758" s="113"/>
    </row>
    <row r="759" spans="29:29" ht="15.6">
      <c r="AC759" s="113"/>
    </row>
    <row r="760" spans="29:29" ht="15.6">
      <c r="AC760" s="113"/>
    </row>
    <row r="761" spans="29:29" ht="15.6">
      <c r="AC761" s="113"/>
    </row>
    <row r="762" spans="29:29" ht="15.6">
      <c r="AC762" s="113"/>
    </row>
    <row r="763" spans="29:29" ht="15.6">
      <c r="AC763" s="113"/>
    </row>
    <row r="764" spans="29:29" ht="15.6">
      <c r="AC764" s="113"/>
    </row>
    <row r="765" spans="29:29" ht="15.6">
      <c r="AC765" s="113"/>
    </row>
    <row r="766" spans="29:29" ht="15.6">
      <c r="AC766" s="113"/>
    </row>
    <row r="767" spans="29:29" ht="15.6">
      <c r="AC767" s="113"/>
    </row>
    <row r="768" spans="29:29" ht="15.6">
      <c r="AC768" s="113"/>
    </row>
    <row r="769" spans="29:29" ht="15.6">
      <c r="AC769" s="113"/>
    </row>
    <row r="770" spans="29:29" ht="15.6">
      <c r="AC770" s="113"/>
    </row>
    <row r="771" spans="29:29" ht="15.6">
      <c r="AC771" s="113"/>
    </row>
    <row r="772" spans="29:29" ht="15.6">
      <c r="AC772" s="113"/>
    </row>
    <row r="773" spans="29:29" ht="15.6">
      <c r="AC773" s="113"/>
    </row>
    <row r="774" spans="29:29" ht="15.6">
      <c r="AC774" s="113"/>
    </row>
    <row r="775" spans="29:29" ht="15.6">
      <c r="AC775" s="113"/>
    </row>
    <row r="776" spans="29:29" ht="15.6">
      <c r="AC776" s="113"/>
    </row>
    <row r="777" spans="29:29" ht="15.6">
      <c r="AC777" s="113"/>
    </row>
    <row r="778" spans="29:29" ht="15.6">
      <c r="AC778" s="113"/>
    </row>
    <row r="779" spans="29:29" ht="15.6">
      <c r="AC779" s="113"/>
    </row>
    <row r="780" spans="29:29" ht="15.6">
      <c r="AC780" s="113"/>
    </row>
    <row r="781" spans="29:29" ht="15.6">
      <c r="AC781" s="113"/>
    </row>
    <row r="782" spans="29:29" ht="15.6">
      <c r="AC782" s="113"/>
    </row>
    <row r="783" spans="29:29" ht="15.6">
      <c r="AC783" s="113"/>
    </row>
    <row r="784" spans="29:29" ht="15.6">
      <c r="AC784" s="113"/>
    </row>
    <row r="785" spans="29:29" ht="15.6">
      <c r="AC785" s="113"/>
    </row>
    <row r="786" spans="29:29" ht="15.6">
      <c r="AC786" s="113"/>
    </row>
    <row r="787" spans="29:29" ht="15.6">
      <c r="AC787" s="113"/>
    </row>
    <row r="788" spans="29:29" ht="15.6">
      <c r="AC788" s="113"/>
    </row>
    <row r="789" spans="29:29" ht="15.6">
      <c r="AC789" s="113"/>
    </row>
    <row r="790" spans="29:29" ht="15.6">
      <c r="AC790" s="113"/>
    </row>
    <row r="791" spans="29:29" ht="15.6">
      <c r="AC791" s="113"/>
    </row>
    <row r="792" spans="29:29" ht="15.6">
      <c r="AC792" s="113"/>
    </row>
    <row r="793" spans="29:29" ht="15.6">
      <c r="AC793" s="113"/>
    </row>
    <row r="794" spans="29:29" ht="15.6">
      <c r="AC794" s="113"/>
    </row>
    <row r="795" spans="29:29" ht="15.6">
      <c r="AC795" s="113"/>
    </row>
    <row r="796" spans="29:29" ht="15.6">
      <c r="AC796" s="113"/>
    </row>
    <row r="797" spans="29:29" ht="15.6">
      <c r="AC797" s="113"/>
    </row>
    <row r="798" spans="29:29" ht="15.6">
      <c r="AC798" s="113"/>
    </row>
    <row r="799" spans="29:29" ht="15.6">
      <c r="AC799" s="113"/>
    </row>
    <row r="800" spans="29:29" ht="15.6">
      <c r="AC800" s="113"/>
    </row>
    <row r="801" spans="29:29" ht="15.6">
      <c r="AC801" s="113"/>
    </row>
    <row r="802" spans="29:29" ht="15.6">
      <c r="AC802" s="113"/>
    </row>
    <row r="803" spans="29:29" ht="15.6">
      <c r="AC803" s="113"/>
    </row>
    <row r="804" spans="29:29" ht="15.6">
      <c r="AC804" s="113"/>
    </row>
    <row r="805" spans="29:29" ht="15.6">
      <c r="AC805" s="113"/>
    </row>
    <row r="806" spans="29:29" ht="15.6">
      <c r="AC806" s="113"/>
    </row>
    <row r="807" spans="29:29" ht="15.6">
      <c r="AC807" s="113"/>
    </row>
    <row r="808" spans="29:29" ht="15.6">
      <c r="AC808" s="113"/>
    </row>
    <row r="809" spans="29:29" ht="15.6">
      <c r="AC809" s="113"/>
    </row>
    <row r="810" spans="29:29" ht="15.6">
      <c r="AC810" s="113"/>
    </row>
    <row r="811" spans="29:29" ht="15.6">
      <c r="AC811" s="113"/>
    </row>
    <row r="812" spans="29:29" ht="15.6">
      <c r="AC812" s="113"/>
    </row>
    <row r="813" spans="29:29" ht="15.6">
      <c r="AC813" s="113"/>
    </row>
    <row r="814" spans="29:29" ht="15.6">
      <c r="AC814" s="113"/>
    </row>
    <row r="815" spans="29:29" ht="15.6">
      <c r="AC815" s="113"/>
    </row>
    <row r="816" spans="29:29" ht="15.6">
      <c r="AC816" s="113"/>
    </row>
    <row r="817" spans="29:29" ht="15.6">
      <c r="AC817" s="113"/>
    </row>
    <row r="818" spans="29:29" ht="15.6">
      <c r="AC818" s="113"/>
    </row>
    <row r="819" spans="29:29" ht="15.6">
      <c r="AC819" s="113"/>
    </row>
    <row r="820" spans="29:29" ht="15.6">
      <c r="AC820" s="113"/>
    </row>
    <row r="821" spans="29:29" ht="15.6">
      <c r="AC821" s="113"/>
    </row>
    <row r="822" spans="29:29" ht="15.6">
      <c r="AC822" s="113"/>
    </row>
    <row r="823" spans="29:29" ht="15.6">
      <c r="AC823" s="113"/>
    </row>
    <row r="824" spans="29:29" ht="15.6">
      <c r="AC824" s="113"/>
    </row>
    <row r="825" spans="29:29" ht="15.6">
      <c r="AC825" s="113"/>
    </row>
    <row r="826" spans="29:29" ht="15.6">
      <c r="AC826" s="113"/>
    </row>
    <row r="827" spans="29:29" ht="15.6">
      <c r="AC827" s="113"/>
    </row>
    <row r="828" spans="29:29" ht="15.6">
      <c r="AC828" s="113"/>
    </row>
    <row r="829" spans="29:29" ht="15.6">
      <c r="AC829" s="113"/>
    </row>
    <row r="830" spans="29:29" ht="15.6">
      <c r="AC830" s="113"/>
    </row>
    <row r="831" spans="29:29" ht="15.6">
      <c r="AC831" s="113"/>
    </row>
    <row r="832" spans="29:29" ht="15.6">
      <c r="AC832" s="113"/>
    </row>
    <row r="833" spans="29:29" ht="15.6">
      <c r="AC833" s="113"/>
    </row>
    <row r="834" spans="29:29" ht="15.6">
      <c r="AC834" s="113"/>
    </row>
    <row r="835" spans="29:29" ht="15.6">
      <c r="AC835" s="113"/>
    </row>
    <row r="836" spans="29:29" ht="15.6">
      <c r="AC836" s="113"/>
    </row>
    <row r="837" spans="29:29" ht="15.6">
      <c r="AC837" s="113"/>
    </row>
    <row r="838" spans="29:29" ht="15.6">
      <c r="AC838" s="113"/>
    </row>
    <row r="839" spans="29:29" ht="15.6">
      <c r="AC839" s="113"/>
    </row>
    <row r="840" spans="29:29" ht="15.6">
      <c r="AC840" s="113"/>
    </row>
    <row r="841" spans="29:29" ht="15.6">
      <c r="AC841" s="113"/>
    </row>
    <row r="842" spans="29:29" ht="15.6">
      <c r="AC842" s="113"/>
    </row>
    <row r="843" spans="29:29" ht="15.6">
      <c r="AC843" s="113"/>
    </row>
    <row r="844" spans="29:29" ht="15.6">
      <c r="AC844" s="113"/>
    </row>
    <row r="845" spans="29:29" ht="15.6">
      <c r="AC845" s="113"/>
    </row>
    <row r="846" spans="29:29" ht="15.6">
      <c r="AC846" s="113"/>
    </row>
    <row r="847" spans="29:29" ht="15.6">
      <c r="AC847" s="113"/>
    </row>
    <row r="848" spans="29:29" ht="15.6">
      <c r="AC848" s="113"/>
    </row>
    <row r="849" spans="29:29" ht="15.6">
      <c r="AC849" s="113"/>
    </row>
    <row r="850" spans="29:29" ht="15.6">
      <c r="AC850" s="113"/>
    </row>
    <row r="851" spans="29:29" ht="15.6">
      <c r="AC851" s="113"/>
    </row>
    <row r="852" spans="29:29" ht="15.6">
      <c r="AC852" s="113"/>
    </row>
    <row r="853" spans="29:29" ht="15.6">
      <c r="AC853" s="113"/>
    </row>
    <row r="854" spans="29:29" ht="15.6">
      <c r="AC854" s="113"/>
    </row>
    <row r="855" spans="29:29" ht="15.6">
      <c r="AC855" s="113"/>
    </row>
    <row r="856" spans="29:29" ht="15.6">
      <c r="AC856" s="113"/>
    </row>
    <row r="857" spans="29:29" ht="15.6">
      <c r="AC857" s="113"/>
    </row>
    <row r="858" spans="29:29" ht="15.6">
      <c r="AC858" s="113"/>
    </row>
    <row r="859" spans="29:29" ht="15.6">
      <c r="AC859" s="113"/>
    </row>
    <row r="860" spans="29:29" ht="15.6">
      <c r="AC860" s="113"/>
    </row>
    <row r="861" spans="29:29" ht="15.6">
      <c r="AC861" s="113"/>
    </row>
    <row r="862" spans="29:29" ht="15.6">
      <c r="AC862" s="113"/>
    </row>
    <row r="863" spans="29:29" ht="15.6">
      <c r="AC863" s="113"/>
    </row>
    <row r="864" spans="29:29" ht="15.6">
      <c r="AC864" s="113"/>
    </row>
    <row r="865" spans="29:29" ht="15.6">
      <c r="AC865" s="113"/>
    </row>
    <row r="866" spans="29:29" ht="15.6">
      <c r="AC866" s="113"/>
    </row>
    <row r="867" spans="29:29" ht="15.6">
      <c r="AC867" s="113"/>
    </row>
    <row r="868" spans="29:29" ht="15.6">
      <c r="AC868" s="113"/>
    </row>
    <row r="869" spans="29:29" ht="15.6">
      <c r="AC869" s="113"/>
    </row>
    <row r="870" spans="29:29" ht="15.6">
      <c r="AC870" s="113"/>
    </row>
    <row r="871" spans="29:29" ht="15.6">
      <c r="AC871" s="113"/>
    </row>
    <row r="872" spans="29:29" ht="15.6">
      <c r="AC872" s="113"/>
    </row>
    <row r="873" spans="29:29" ht="15.6">
      <c r="AC873" s="113"/>
    </row>
    <row r="874" spans="29:29" ht="15.6">
      <c r="AC874" s="113"/>
    </row>
    <row r="875" spans="29:29" ht="15.6">
      <c r="AC875" s="113"/>
    </row>
    <row r="876" spans="29:29" ht="15.6">
      <c r="AC876" s="113"/>
    </row>
    <row r="877" spans="29:29" ht="15.6">
      <c r="AC877" s="113"/>
    </row>
    <row r="878" spans="29:29" ht="15.6">
      <c r="AC878" s="113"/>
    </row>
    <row r="879" spans="29:29" ht="15.6">
      <c r="AC879" s="113"/>
    </row>
    <row r="880" spans="29:29" ht="15.6">
      <c r="AC880" s="113"/>
    </row>
    <row r="881" spans="29:29" ht="15.6">
      <c r="AC881" s="113"/>
    </row>
    <row r="882" spans="29:29" ht="15.6">
      <c r="AC882" s="113"/>
    </row>
    <row r="883" spans="29:29" ht="15.6">
      <c r="AC883" s="113"/>
    </row>
    <row r="884" spans="29:29" ht="15.6">
      <c r="AC884" s="113"/>
    </row>
    <row r="885" spans="29:29" ht="15.6">
      <c r="AC885" s="113"/>
    </row>
    <row r="886" spans="29:29" ht="15.6">
      <c r="AC886" s="113"/>
    </row>
    <row r="887" spans="29:29" ht="15.6">
      <c r="AC887" s="113"/>
    </row>
    <row r="888" spans="29:29" ht="15.6">
      <c r="AC888" s="113"/>
    </row>
    <row r="889" spans="29:29" ht="15.6">
      <c r="AC889" s="113"/>
    </row>
    <row r="890" spans="29:29" ht="15.6">
      <c r="AC890" s="113"/>
    </row>
    <row r="891" spans="29:29" ht="15.6">
      <c r="AC891" s="113"/>
    </row>
    <row r="892" spans="29:29" ht="15.6">
      <c r="AC892" s="113"/>
    </row>
    <row r="893" spans="29:29" ht="15.6">
      <c r="AC893" s="113"/>
    </row>
    <row r="894" spans="29:29" ht="15.6">
      <c r="AC894" s="113"/>
    </row>
    <row r="895" spans="29:29" ht="15.6">
      <c r="AC895" s="113"/>
    </row>
    <row r="896" spans="29:29" ht="15.6">
      <c r="AC896" s="113"/>
    </row>
    <row r="897" spans="29:29" ht="15.6">
      <c r="AC897" s="113"/>
    </row>
    <row r="898" spans="29:29" ht="15.6">
      <c r="AC898" s="113"/>
    </row>
    <row r="899" spans="29:29" ht="15.6">
      <c r="AC899" s="113"/>
    </row>
    <row r="900" spans="29:29" ht="15.6">
      <c r="AC900" s="113"/>
    </row>
    <row r="901" spans="29:29" ht="15.6">
      <c r="AC901" s="113"/>
    </row>
    <row r="902" spans="29:29" ht="15.6">
      <c r="AC902" s="113"/>
    </row>
    <row r="903" spans="29:29" ht="15.6">
      <c r="AC903" s="113"/>
    </row>
    <row r="904" spans="29:29" ht="15.6">
      <c r="AC904" s="113"/>
    </row>
    <row r="905" spans="29:29" ht="15.6">
      <c r="AC905" s="113"/>
    </row>
    <row r="906" spans="29:29" ht="15.6">
      <c r="AC906" s="113"/>
    </row>
    <row r="907" spans="29:29" ht="15.6">
      <c r="AC907" s="113"/>
    </row>
    <row r="908" spans="29:29" ht="15.6">
      <c r="AC908" s="113"/>
    </row>
    <row r="909" spans="29:29" ht="15.6">
      <c r="AC909" s="113"/>
    </row>
    <row r="910" spans="29:29" ht="15.6">
      <c r="AC910" s="113"/>
    </row>
    <row r="911" spans="29:29" ht="15.6">
      <c r="AC911" s="113"/>
    </row>
    <row r="912" spans="29:29" ht="15.6">
      <c r="AC912" s="113"/>
    </row>
    <row r="913" spans="29:29" ht="15.6">
      <c r="AC913" s="113"/>
    </row>
    <row r="914" spans="29:29" ht="15.6">
      <c r="AC914" s="113"/>
    </row>
    <row r="915" spans="29:29" ht="15.6">
      <c r="AC915" s="113"/>
    </row>
    <row r="916" spans="29:29" ht="15.6">
      <c r="AC916" s="113"/>
    </row>
    <row r="917" spans="29:29" ht="15.6">
      <c r="AC917" s="113"/>
    </row>
    <row r="918" spans="29:29" ht="15.6">
      <c r="AC918" s="113"/>
    </row>
    <row r="919" spans="29:29" ht="15.6">
      <c r="AC919" s="113"/>
    </row>
    <row r="920" spans="29:29" ht="15.6">
      <c r="AC920" s="113"/>
    </row>
    <row r="921" spans="29:29" ht="15.6">
      <c r="AC921" s="113"/>
    </row>
    <row r="922" spans="29:29" ht="15.6">
      <c r="AC922" s="113"/>
    </row>
    <row r="923" spans="29:29" ht="15.6">
      <c r="AC923" s="113"/>
    </row>
    <row r="924" spans="29:29" ht="15.6">
      <c r="AC924" s="113"/>
    </row>
    <row r="925" spans="29:29" ht="15.6">
      <c r="AC925" s="113"/>
    </row>
    <row r="926" spans="29:29" ht="15.6">
      <c r="AC926" s="113"/>
    </row>
    <row r="927" spans="29:29" ht="15.6">
      <c r="AC927" s="113"/>
    </row>
    <row r="928" spans="29:29" ht="15.6">
      <c r="AC928" s="113"/>
    </row>
    <row r="929" spans="29:29" ht="15.6">
      <c r="AC929" s="113"/>
    </row>
    <row r="930" spans="29:29" ht="15.6">
      <c r="AC930" s="113"/>
    </row>
    <row r="931" spans="29:29" ht="15.6">
      <c r="AC931" s="113"/>
    </row>
    <row r="932" spans="29:29" ht="15.6">
      <c r="AC932" s="113"/>
    </row>
    <row r="933" spans="29:29" ht="15.6">
      <c r="AC933" s="113"/>
    </row>
    <row r="934" spans="29:29" ht="15.6">
      <c r="AC934" s="113"/>
    </row>
    <row r="935" spans="29:29" ht="15.6">
      <c r="AC935" s="113"/>
    </row>
    <row r="936" spans="29:29" ht="15.6">
      <c r="AC936" s="113"/>
    </row>
    <row r="937" spans="29:29" ht="15.6">
      <c r="AC937" s="113"/>
    </row>
    <row r="938" spans="29:29" ht="15.6">
      <c r="AC938" s="113"/>
    </row>
    <row r="939" spans="29:29" ht="15.6">
      <c r="AC939" s="113"/>
    </row>
    <row r="940" spans="29:29" ht="15.6">
      <c r="AC940" s="113"/>
    </row>
    <row r="941" spans="29:29" ht="15.6">
      <c r="AC941" s="113"/>
    </row>
    <row r="942" spans="29:29" ht="15.6">
      <c r="AC942" s="113"/>
    </row>
    <row r="943" spans="29:29" ht="15.6">
      <c r="AC943" s="113"/>
    </row>
    <row r="944" spans="29:29" ht="15.6">
      <c r="AC944" s="113"/>
    </row>
    <row r="945" spans="29:29" ht="15.6">
      <c r="AC945" s="113"/>
    </row>
    <row r="946" spans="29:29" ht="15.6">
      <c r="AC946" s="113"/>
    </row>
    <row r="947" spans="29:29" ht="15.6">
      <c r="AC947" s="113"/>
    </row>
    <row r="948" spans="29:29" ht="15.6">
      <c r="AC948" s="113"/>
    </row>
    <row r="949" spans="29:29" ht="15.6">
      <c r="AC949" s="113"/>
    </row>
    <row r="950" spans="29:29" ht="15.6">
      <c r="AC950" s="113"/>
    </row>
    <row r="951" spans="29:29" ht="15.6">
      <c r="AC951" s="113"/>
    </row>
    <row r="952" spans="29:29" ht="15.6">
      <c r="AC952" s="113"/>
    </row>
    <row r="953" spans="29:29" ht="15.6">
      <c r="AC953" s="113"/>
    </row>
    <row r="954" spans="29:29" ht="15.6">
      <c r="AC954" s="113"/>
    </row>
    <row r="955" spans="29:29" ht="15.6">
      <c r="AC955" s="113"/>
    </row>
    <row r="956" spans="29:29" ht="15.6">
      <c r="AC956" s="113"/>
    </row>
    <row r="957" spans="29:29" ht="15.6">
      <c r="AC957" s="113"/>
    </row>
    <row r="958" spans="29:29" ht="15.6">
      <c r="AC958" s="113"/>
    </row>
    <row r="959" spans="29:29" ht="15.6">
      <c r="AC959" s="113"/>
    </row>
    <row r="960" spans="29:29" ht="15.6">
      <c r="AC960" s="113"/>
    </row>
    <row r="961" spans="29:29" ht="15.6">
      <c r="AC961" s="113"/>
    </row>
    <row r="962" spans="29:29" ht="15.6">
      <c r="AC962" s="113"/>
    </row>
    <row r="963" spans="29:29" ht="15.6">
      <c r="AC963" s="113"/>
    </row>
    <row r="964" spans="29:29" ht="15.6">
      <c r="AC964" s="113"/>
    </row>
    <row r="965" spans="29:29" ht="15.6">
      <c r="AC965" s="113"/>
    </row>
    <row r="966" spans="29:29" ht="15.6">
      <c r="AC966" s="113"/>
    </row>
    <row r="967" spans="29:29" ht="15.6">
      <c r="AC967" s="113"/>
    </row>
    <row r="968" spans="29:29" ht="15.6">
      <c r="AC968" s="113"/>
    </row>
    <row r="969" spans="29:29" ht="15.6">
      <c r="AC969" s="113"/>
    </row>
    <row r="970" spans="29:29" ht="15.6">
      <c r="AC970" s="113"/>
    </row>
    <row r="971" spans="29:29" ht="15.6">
      <c r="AC971" s="113"/>
    </row>
    <row r="972" spans="29:29" ht="15.6">
      <c r="AC972" s="113"/>
    </row>
    <row r="973" spans="29:29" ht="15.6">
      <c r="AC973" s="113"/>
    </row>
    <row r="974" spans="29:29" ht="15.6">
      <c r="AC974" s="113"/>
    </row>
    <row r="975" spans="29:29" ht="15.6">
      <c r="AC975" s="113"/>
    </row>
    <row r="976" spans="29:29" ht="15.6">
      <c r="AC976" s="113"/>
    </row>
    <row r="977" spans="29:29" ht="15.6">
      <c r="AC977" s="113"/>
    </row>
    <row r="978" spans="29:29" ht="15.6">
      <c r="AC978" s="113"/>
    </row>
    <row r="979" spans="29:29" ht="15.6">
      <c r="AC979" s="113"/>
    </row>
    <row r="980" spans="29:29" ht="15.6">
      <c r="AC980" s="113"/>
    </row>
    <row r="981" spans="29:29" ht="15.6">
      <c r="AC981" s="113"/>
    </row>
    <row r="982" spans="29:29" ht="15.6">
      <c r="AC982" s="113"/>
    </row>
    <row r="983" spans="29:29" ht="15.6">
      <c r="AC983" s="113"/>
    </row>
    <row r="984" spans="29:29" ht="15.6">
      <c r="AC984" s="113"/>
    </row>
    <row r="985" spans="29:29" ht="15.6">
      <c r="AC985" s="113"/>
    </row>
    <row r="986" spans="29:29" ht="15.6">
      <c r="AC986" s="113"/>
    </row>
    <row r="987" spans="29:29" ht="15.6">
      <c r="AC987" s="113"/>
    </row>
    <row r="988" spans="29:29" ht="15.6">
      <c r="AC988" s="113"/>
    </row>
    <row r="989" spans="29:29" ht="15.6">
      <c r="AC989" s="113"/>
    </row>
    <row r="990" spans="29:29" ht="15.6">
      <c r="AC990" s="113"/>
    </row>
    <row r="991" spans="29:29" ht="15.6">
      <c r="AC991" s="113"/>
    </row>
    <row r="992" spans="29:29" ht="15.6">
      <c r="AC992" s="113"/>
    </row>
    <row r="993" spans="29:29" ht="15.6">
      <c r="AC993" s="113"/>
    </row>
    <row r="994" spans="29:29" ht="15.6">
      <c r="AC994" s="113"/>
    </row>
    <row r="995" spans="29:29" ht="15.6">
      <c r="AC995" s="113"/>
    </row>
    <row r="996" spans="29:29" ht="15.6">
      <c r="AC996" s="113"/>
    </row>
    <row r="997" spans="29:29" ht="15.6">
      <c r="AC997" s="113"/>
    </row>
    <row r="998" spans="29:29" ht="15.6">
      <c r="AC998" s="113"/>
    </row>
    <row r="999" spans="29:29" ht="15.6">
      <c r="AC999" s="113"/>
    </row>
    <row r="1000" spans="29:29" ht="15.6">
      <c r="AC1000" s="113"/>
    </row>
  </sheetData>
  <mergeCells count="60">
    <mergeCell ref="BH5:BI5"/>
    <mergeCell ref="BE1:BI1"/>
    <mergeCell ref="BE2:BE3"/>
    <mergeCell ref="BF2:BF3"/>
    <mergeCell ref="BG2:BG3"/>
    <mergeCell ref="BH2:BI2"/>
    <mergeCell ref="CH2:CH3"/>
    <mergeCell ref="BM309:BN309"/>
    <mergeCell ref="BW2:BX2"/>
    <mergeCell ref="BZ2:BZ3"/>
    <mergeCell ref="BW5:BX5"/>
    <mergeCell ref="BW9:BX12"/>
    <mergeCell ref="BU2:BU3"/>
    <mergeCell ref="BV2:BV3"/>
    <mergeCell ref="BM288:BN288"/>
    <mergeCell ref="BM293:BN293"/>
    <mergeCell ref="BM304:BN304"/>
    <mergeCell ref="AQ1:AU1"/>
    <mergeCell ref="CI2:CI3"/>
    <mergeCell ref="CJ5:CK5"/>
    <mergeCell ref="CJ9:CK12"/>
    <mergeCell ref="BM1:BX1"/>
    <mergeCell ref="BZ1:CK1"/>
    <mergeCell ref="BM2:BM3"/>
    <mergeCell ref="BN2:BN3"/>
    <mergeCell ref="BO2:BO3"/>
    <mergeCell ref="BP2:BP3"/>
    <mergeCell ref="BT2:BT3"/>
    <mergeCell ref="CJ2:CK2"/>
    <mergeCell ref="CA2:CA3"/>
    <mergeCell ref="CB2:CB3"/>
    <mergeCell ref="CC2:CC3"/>
    <mergeCell ref="CG2:CG3"/>
    <mergeCell ref="AY1:BC1"/>
    <mergeCell ref="AY2:AY3"/>
    <mergeCell ref="AZ2:AZ3"/>
    <mergeCell ref="BA2:BA3"/>
    <mergeCell ref="BB2:BC2"/>
    <mergeCell ref="BB5:BC5"/>
    <mergeCell ref="BB9:BC12"/>
    <mergeCell ref="AS2:AS3"/>
    <mergeCell ref="AT2:AU2"/>
    <mergeCell ref="AT5:AU5"/>
    <mergeCell ref="AL5:AM5"/>
    <mergeCell ref="AL9:AM12"/>
    <mergeCell ref="AQ2:AQ3"/>
    <mergeCell ref="AR2:AR3"/>
    <mergeCell ref="A305:K305"/>
    <mergeCell ref="A1:N1"/>
    <mergeCell ref="Q1:AC1"/>
    <mergeCell ref="AI1:AM1"/>
    <mergeCell ref="AI2:AI3"/>
    <mergeCell ref="AJ2:AJ3"/>
    <mergeCell ref="AK2:AK3"/>
    <mergeCell ref="AL2:AM2"/>
    <mergeCell ref="AD1:AD2"/>
    <mergeCell ref="AE1:AE2"/>
    <mergeCell ref="A285:K285"/>
    <mergeCell ref="A290:K290"/>
    <mergeCell ref="A300:K300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  <outlinePr summaryBelow="0" summaryRight="0"/>
  </sheetPr>
  <dimension ref="A1:N2000"/>
  <sheetViews>
    <sheetView topLeftCell="C1" zoomScale="96" workbookViewId="0">
      <selection activeCell="N13" sqref="N13"/>
    </sheetView>
  </sheetViews>
  <sheetFormatPr defaultColWidth="11.19921875" defaultRowHeight="15" customHeight="1"/>
  <sheetData>
    <row r="1" spans="1:14" ht="16.2" thickBot="1">
      <c r="A1" s="444" t="s">
        <v>42</v>
      </c>
      <c r="B1" s="431"/>
      <c r="C1" s="431"/>
      <c r="D1" s="431"/>
      <c r="E1" s="431"/>
      <c r="F1" s="431"/>
      <c r="G1" s="431"/>
      <c r="H1" s="431"/>
      <c r="I1" s="431"/>
      <c r="J1" s="431"/>
    </row>
    <row r="2" spans="1:14" ht="15.6">
      <c r="A2" s="429" t="s">
        <v>88</v>
      </c>
      <c r="B2" s="429" t="s">
        <v>239</v>
      </c>
      <c r="C2" s="477" t="s">
        <v>98</v>
      </c>
      <c r="D2" s="161"/>
      <c r="E2" s="161"/>
      <c r="F2" s="161"/>
      <c r="G2" s="161"/>
      <c r="H2" s="161"/>
      <c r="I2" s="193" t="s">
        <v>74</v>
      </c>
      <c r="J2" s="166">
        <f>'Final Portfolio'!C14</f>
        <v>2.3000000000000001E-4</v>
      </c>
      <c r="M2" s="396" t="s">
        <v>16324</v>
      </c>
      <c r="N2" s="396" t="s">
        <v>16326</v>
      </c>
    </row>
    <row r="3" spans="1:14" ht="15.6">
      <c r="A3" s="428"/>
      <c r="B3" s="428"/>
      <c r="C3" s="428"/>
      <c r="D3" s="161"/>
      <c r="E3" s="161"/>
      <c r="F3" s="161"/>
      <c r="G3" s="161"/>
      <c r="H3" s="161"/>
      <c r="I3" s="187" t="s">
        <v>76</v>
      </c>
      <c r="J3" s="166">
        <f>'Final Portfolio'!C15</f>
        <v>1.78E-2</v>
      </c>
      <c r="M3" s="394">
        <v>946818.5391248602</v>
      </c>
      <c r="N3" s="394">
        <v>4</v>
      </c>
    </row>
    <row r="4" spans="1:14" ht="15.6">
      <c r="A4" s="193">
        <v>0</v>
      </c>
      <c r="B4" s="161"/>
      <c r="C4" s="161"/>
      <c r="D4" s="161"/>
      <c r="E4" s="173" t="s">
        <v>243</v>
      </c>
      <c r="F4" s="193">
        <f ca="1">J9</f>
        <v>1000507.9654793188</v>
      </c>
      <c r="G4" s="161"/>
      <c r="H4" s="161"/>
      <c r="I4" s="193" t="s">
        <v>161</v>
      </c>
      <c r="J4" s="384">
        <f>'Final Portfolio'!C16</f>
        <v>-8.6114E-3</v>
      </c>
      <c r="M4" s="394">
        <v>950543.5131025213</v>
      </c>
      <c r="N4" s="394">
        <v>2</v>
      </c>
    </row>
    <row r="5" spans="1:14" ht="15.6">
      <c r="A5" s="193">
        <v>1</v>
      </c>
      <c r="B5" s="218">
        <f t="shared" ref="B5:B68" ca="1" si="0">NORMINV(RAND(),$J$2,$J$3)</f>
        <v>4.2808597850689571E-2</v>
      </c>
      <c r="C5" s="193">
        <f t="shared" ref="C5:C68" ca="1" si="1">$J$8*(1+B5)</f>
        <v>1042808.5978506895</v>
      </c>
      <c r="D5" s="161"/>
      <c r="E5" s="193">
        <v>1</v>
      </c>
      <c r="F5" s="161">
        <f t="dataTable" ref="F5:F1004" dt2D="0" dtr="0" r1="G3" ca="1"/>
        <v>991380.47811212111</v>
      </c>
      <c r="G5" s="161"/>
      <c r="I5" s="193" t="s">
        <v>77</v>
      </c>
      <c r="J5" s="166">
        <f>'Final Portfolio'!B21</f>
        <v>3.813139457760073E-4</v>
      </c>
      <c r="M5" s="394">
        <v>954268.48708018253</v>
      </c>
      <c r="N5" s="394">
        <v>3</v>
      </c>
    </row>
    <row r="6" spans="1:14" ht="15.6">
      <c r="A6" s="193">
        <v>2</v>
      </c>
      <c r="B6" s="218">
        <f t="shared" ca="1" si="0"/>
        <v>-6.8519768517828735E-3</v>
      </c>
      <c r="C6" s="193">
        <f t="shared" ca="1" si="1"/>
        <v>993148.02314821712</v>
      </c>
      <c r="D6" s="161"/>
      <c r="E6" s="193">
        <v>2</v>
      </c>
      <c r="F6" s="161">
        <v>1008181.986820617</v>
      </c>
      <c r="G6" s="161"/>
      <c r="I6" s="193" t="s">
        <v>244</v>
      </c>
      <c r="J6" s="193">
        <v>1</v>
      </c>
      <c r="M6" s="394">
        <v>957993.46105784364</v>
      </c>
      <c r="N6" s="394">
        <v>3</v>
      </c>
    </row>
    <row r="7" spans="1:14" ht="15.6">
      <c r="A7" s="193">
        <v>3</v>
      </c>
      <c r="B7" s="218">
        <f t="shared" ca="1" si="0"/>
        <v>1.4168809768427637E-2</v>
      </c>
      <c r="C7" s="193">
        <f t="shared" ca="1" si="1"/>
        <v>1014168.8097684276</v>
      </c>
      <c r="D7" s="161"/>
      <c r="E7" s="193">
        <v>3</v>
      </c>
      <c r="F7" s="161">
        <v>1008339.4491918982</v>
      </c>
      <c r="G7" s="161"/>
      <c r="I7" s="193" t="s">
        <v>245</v>
      </c>
      <c r="J7" s="193">
        <f>A280</f>
        <v>276</v>
      </c>
      <c r="M7" s="394">
        <v>961718.43503550487</v>
      </c>
      <c r="N7" s="394">
        <v>6</v>
      </c>
    </row>
    <row r="8" spans="1:14" ht="15.6">
      <c r="A8" s="193">
        <v>4</v>
      </c>
      <c r="B8" s="218">
        <f t="shared" ca="1" si="0"/>
        <v>3.457067810443934E-2</v>
      </c>
      <c r="C8" s="193">
        <f t="shared" ca="1" si="1"/>
        <v>1034570.6781044393</v>
      </c>
      <c r="D8" s="161"/>
      <c r="E8" s="193">
        <v>4</v>
      </c>
      <c r="F8" s="161">
        <v>1025679.6968154183</v>
      </c>
      <c r="G8" s="161"/>
      <c r="I8" s="193" t="s">
        <v>246</v>
      </c>
      <c r="J8" s="193">
        <v>1000000</v>
      </c>
      <c r="M8" s="394">
        <v>965443.40901316598</v>
      </c>
      <c r="N8" s="394">
        <v>10</v>
      </c>
    </row>
    <row r="9" spans="1:14" ht="15.6">
      <c r="A9" s="193">
        <v>5</v>
      </c>
      <c r="B9" s="218">
        <f t="shared" ca="1" si="0"/>
        <v>-1.3409445797402591E-2</v>
      </c>
      <c r="C9" s="193">
        <f t="shared" ca="1" si="1"/>
        <v>986590.55420259747</v>
      </c>
      <c r="D9" s="161"/>
      <c r="E9" s="193">
        <v>5</v>
      </c>
      <c r="F9" s="161">
        <v>984055.68863485777</v>
      </c>
      <c r="G9" s="161"/>
      <c r="I9" s="173" t="s">
        <v>247</v>
      </c>
      <c r="J9" s="193">
        <f ca="1">C280</f>
        <v>1000507.9654793188</v>
      </c>
      <c r="M9" s="394">
        <v>969168.38299082709</v>
      </c>
      <c r="N9" s="394">
        <v>17</v>
      </c>
    </row>
    <row r="10" spans="1:14" ht="15.6">
      <c r="A10" s="193">
        <v>6</v>
      </c>
      <c r="B10" s="218">
        <f t="shared" ca="1" si="0"/>
        <v>-2.5526012972924454E-2</v>
      </c>
      <c r="C10" s="193">
        <f t="shared" ca="1" si="1"/>
        <v>974473.98702707561</v>
      </c>
      <c r="D10" s="161"/>
      <c r="E10" s="193">
        <v>6</v>
      </c>
      <c r="F10" s="161">
        <v>990944.05493924953</v>
      </c>
      <c r="G10" s="161"/>
      <c r="H10" s="161"/>
      <c r="I10" s="161"/>
      <c r="M10" s="394">
        <v>972893.35696848831</v>
      </c>
      <c r="N10" s="394">
        <v>26</v>
      </c>
    </row>
    <row r="11" spans="1:14" ht="15.6">
      <c r="A11" s="193">
        <v>7</v>
      </c>
      <c r="B11" s="218">
        <f t="shared" ca="1" si="0"/>
        <v>1.7797850085886743E-2</v>
      </c>
      <c r="C11" s="193">
        <f t="shared" ca="1" si="1"/>
        <v>1017797.8500858867</v>
      </c>
      <c r="D11" s="161"/>
      <c r="E11" s="193">
        <v>7</v>
      </c>
      <c r="F11" s="161">
        <v>1025001.2293771303</v>
      </c>
      <c r="G11" s="161"/>
      <c r="I11" s="345" t="s">
        <v>248</v>
      </c>
      <c r="J11" s="345">
        <f>AVERAGE(F5:F1004)</f>
        <v>1000871.6452280129</v>
      </c>
      <c r="M11" s="394">
        <v>976618.33094614942</v>
      </c>
      <c r="N11" s="394">
        <v>29</v>
      </c>
    </row>
    <row r="12" spans="1:14" ht="15.6">
      <c r="A12" s="193">
        <v>8</v>
      </c>
      <c r="B12" s="218">
        <f t="shared" ca="1" si="0"/>
        <v>-9.3850296529495517E-3</v>
      </c>
      <c r="C12" s="193">
        <f t="shared" ca="1" si="1"/>
        <v>990614.97034705046</v>
      </c>
      <c r="D12" s="161"/>
      <c r="E12" s="193">
        <v>8</v>
      </c>
      <c r="F12" s="161">
        <v>998417.28600452037</v>
      </c>
      <c r="G12" s="161"/>
      <c r="I12" s="345" t="s">
        <v>249</v>
      </c>
      <c r="J12" s="345">
        <f>STDEV(F5:F1004)</f>
        <v>17065.309475527225</v>
      </c>
      <c r="M12" s="394">
        <v>980343.30492381065</v>
      </c>
      <c r="N12" s="394">
        <v>49</v>
      </c>
    </row>
    <row r="13" spans="1:14" ht="15.6">
      <c r="A13" s="193">
        <v>9</v>
      </c>
      <c r="B13" s="218">
        <f t="shared" ca="1" si="0"/>
        <v>1.4758381581704928E-2</v>
      </c>
      <c r="C13" s="193">
        <f t="shared" ca="1" si="1"/>
        <v>1014758.3815817049</v>
      </c>
      <c r="E13" s="193">
        <v>9</v>
      </c>
      <c r="F13">
        <v>1007215.0556170616</v>
      </c>
      <c r="M13" s="394">
        <v>984068.27890147176</v>
      </c>
      <c r="N13" s="394">
        <v>41</v>
      </c>
    </row>
    <row r="14" spans="1:14" ht="15.6">
      <c r="A14" s="193">
        <v>10</v>
      </c>
      <c r="B14" s="218">
        <f t="shared" ca="1" si="0"/>
        <v>2.9415632327320966E-2</v>
      </c>
      <c r="C14" s="193">
        <f t="shared" ca="1" si="1"/>
        <v>1029415.6323273209</v>
      </c>
      <c r="E14" s="193">
        <v>10</v>
      </c>
      <c r="F14">
        <v>975339.97885917837</v>
      </c>
      <c r="M14" s="394">
        <v>987793.25287913298</v>
      </c>
      <c r="N14" s="394">
        <v>68</v>
      </c>
    </row>
    <row r="15" spans="1:14" ht="15.6">
      <c r="A15" s="193">
        <v>11</v>
      </c>
      <c r="B15" s="218">
        <f t="shared" ca="1" si="0"/>
        <v>-1.9704521835965456E-2</v>
      </c>
      <c r="C15" s="193">
        <f t="shared" ca="1" si="1"/>
        <v>980295.47816403455</v>
      </c>
      <c r="E15" s="193">
        <v>11</v>
      </c>
      <c r="F15">
        <v>987205.33283423749</v>
      </c>
      <c r="M15" s="394">
        <v>991518.22685679409</v>
      </c>
      <c r="N15" s="394">
        <v>65</v>
      </c>
    </row>
    <row r="16" spans="1:14" ht="15.6">
      <c r="A16" s="193">
        <v>12</v>
      </c>
      <c r="B16" s="218">
        <f t="shared" ca="1" si="0"/>
        <v>-1.9150015946378024E-2</v>
      </c>
      <c r="C16" s="193">
        <f t="shared" ca="1" si="1"/>
        <v>980849.984053622</v>
      </c>
      <c r="E16" s="193">
        <v>12</v>
      </c>
      <c r="F16">
        <v>1021038.1060957134</v>
      </c>
      <c r="G16" s="5"/>
      <c r="M16" s="394">
        <v>995243.2008344552</v>
      </c>
      <c r="N16" s="394">
        <v>75</v>
      </c>
    </row>
    <row r="17" spans="1:14" ht="15.6">
      <c r="A17" s="193">
        <v>13</v>
      </c>
      <c r="B17" s="218">
        <f t="shared" ca="1" si="0"/>
        <v>-2.1001391946529974E-2</v>
      </c>
      <c r="C17" s="193">
        <f t="shared" ca="1" si="1"/>
        <v>978998.60805347003</v>
      </c>
      <c r="E17" s="193">
        <v>13</v>
      </c>
      <c r="F17">
        <v>981837.62140822085</v>
      </c>
      <c r="M17" s="394">
        <v>998968.17481211643</v>
      </c>
      <c r="N17" s="394">
        <v>109</v>
      </c>
    </row>
    <row r="18" spans="1:14" ht="15.6">
      <c r="A18" s="193">
        <v>14</v>
      </c>
      <c r="B18" s="218">
        <f t="shared" ca="1" si="0"/>
        <v>-9.8429033443458054E-3</v>
      </c>
      <c r="C18" s="193">
        <f t="shared" ca="1" si="1"/>
        <v>990157.09665565426</v>
      </c>
      <c r="E18" s="193">
        <v>14</v>
      </c>
      <c r="F18">
        <v>1015019.0526450666</v>
      </c>
      <c r="M18" s="394">
        <v>1002693.1487897775</v>
      </c>
      <c r="N18" s="394">
        <v>73</v>
      </c>
    </row>
    <row r="19" spans="1:14" ht="15.6">
      <c r="A19" s="193">
        <v>15</v>
      </c>
      <c r="B19" s="218">
        <f t="shared" ca="1" si="0"/>
        <v>-1.4036602932352959E-2</v>
      </c>
      <c r="C19" s="193">
        <f t="shared" ca="1" si="1"/>
        <v>985963.39706764696</v>
      </c>
      <c r="E19" s="193">
        <v>15</v>
      </c>
      <c r="F19">
        <v>997033.55941193493</v>
      </c>
      <c r="M19" s="394">
        <v>1006418.1227674388</v>
      </c>
      <c r="N19" s="394">
        <v>70</v>
      </c>
    </row>
    <row r="20" spans="1:14" ht="15.6">
      <c r="A20" s="193">
        <v>16</v>
      </c>
      <c r="B20" s="218">
        <f t="shared" ca="1" si="0"/>
        <v>2.6511200636726924E-3</v>
      </c>
      <c r="C20" s="193">
        <f t="shared" ca="1" si="1"/>
        <v>1002651.1200636728</v>
      </c>
      <c r="E20" s="193">
        <v>16</v>
      </c>
      <c r="F20">
        <v>1014489.0354275915</v>
      </c>
      <c r="M20" s="394">
        <v>1010143.0967450999</v>
      </c>
      <c r="N20" s="394">
        <v>73</v>
      </c>
    </row>
    <row r="21" spans="1:14" ht="15.6">
      <c r="A21" s="193">
        <v>17</v>
      </c>
      <c r="B21" s="218">
        <f t="shared" ca="1" si="0"/>
        <v>-2.1056700646909111E-2</v>
      </c>
      <c r="C21" s="193">
        <f t="shared" ca="1" si="1"/>
        <v>978943.29935309093</v>
      </c>
      <c r="E21" s="193">
        <v>17</v>
      </c>
      <c r="F21">
        <v>1012866.9841584431</v>
      </c>
      <c r="M21" s="394">
        <v>1013868.0707227611</v>
      </c>
      <c r="N21" s="394">
        <v>68</v>
      </c>
    </row>
    <row r="22" spans="1:14" ht="15.6">
      <c r="A22" s="193">
        <v>18</v>
      </c>
      <c r="B22" s="218">
        <f t="shared" ca="1" si="0"/>
        <v>7.6795773434997173E-3</v>
      </c>
      <c r="C22" s="193">
        <f t="shared" ca="1" si="1"/>
        <v>1007679.5773434996</v>
      </c>
      <c r="E22" s="193">
        <v>18</v>
      </c>
      <c r="F22">
        <v>1028654.4757042377</v>
      </c>
      <c r="M22" s="394">
        <v>1017593.0447004222</v>
      </c>
      <c r="N22" s="394">
        <v>56</v>
      </c>
    </row>
    <row r="23" spans="1:14" ht="15.6">
      <c r="A23" s="193">
        <v>19</v>
      </c>
      <c r="B23" s="218">
        <f t="shared" ca="1" si="0"/>
        <v>-1.6993387936911281E-3</v>
      </c>
      <c r="C23" s="193">
        <f t="shared" ca="1" si="1"/>
        <v>998300.66120630887</v>
      </c>
      <c r="E23" s="193">
        <v>19</v>
      </c>
      <c r="F23">
        <v>981393.40210333688</v>
      </c>
      <c r="M23" s="394">
        <v>1021318.0186780833</v>
      </c>
      <c r="N23" s="394">
        <v>40</v>
      </c>
    </row>
    <row r="24" spans="1:14" ht="15.6">
      <c r="A24" s="193">
        <v>20</v>
      </c>
      <c r="B24" s="218">
        <f t="shared" ca="1" si="0"/>
        <v>-5.3040084496823476E-3</v>
      </c>
      <c r="C24" s="193">
        <f t="shared" ca="1" si="1"/>
        <v>994695.99155031762</v>
      </c>
      <c r="E24" s="193">
        <v>20</v>
      </c>
      <c r="F24">
        <v>997759.86874687148</v>
      </c>
      <c r="M24" s="394">
        <v>1025042.9926557445</v>
      </c>
      <c r="N24" s="394">
        <v>36</v>
      </c>
    </row>
    <row r="25" spans="1:14" ht="15.6">
      <c r="A25" s="193">
        <v>21</v>
      </c>
      <c r="B25" s="218">
        <f t="shared" ca="1" si="0"/>
        <v>1.3168740360998207E-2</v>
      </c>
      <c r="C25" s="193">
        <f t="shared" ca="1" si="1"/>
        <v>1013168.7403609981</v>
      </c>
      <c r="E25" s="193">
        <v>21</v>
      </c>
      <c r="F25">
        <v>993309.37007655425</v>
      </c>
      <c r="M25" s="394">
        <v>1028767.9666334057</v>
      </c>
      <c r="N25" s="394">
        <v>29</v>
      </c>
    </row>
    <row r="26" spans="1:14" ht="15.6">
      <c r="A26" s="193">
        <v>22</v>
      </c>
      <c r="B26" s="218">
        <f t="shared" ca="1" si="0"/>
        <v>-4.778428068779263E-3</v>
      </c>
      <c r="C26" s="193">
        <f t="shared" ca="1" si="1"/>
        <v>995221.57193122071</v>
      </c>
      <c r="E26" s="193">
        <v>22</v>
      </c>
      <c r="F26">
        <v>1014370.3886768965</v>
      </c>
      <c r="M26" s="394">
        <v>1032492.9406110669</v>
      </c>
      <c r="N26" s="394">
        <v>21</v>
      </c>
    </row>
    <row r="27" spans="1:14" ht="15.6">
      <c r="A27" s="193">
        <v>23</v>
      </c>
      <c r="B27" s="218">
        <f t="shared" ca="1" si="0"/>
        <v>-4.4845747157236269E-3</v>
      </c>
      <c r="C27" s="193">
        <f t="shared" ca="1" si="1"/>
        <v>995515.42528427637</v>
      </c>
      <c r="E27" s="193">
        <v>23</v>
      </c>
      <c r="F27">
        <v>1006683.8028633584</v>
      </c>
      <c r="M27" s="394">
        <v>1036217.914588728</v>
      </c>
      <c r="N27" s="394">
        <v>11</v>
      </c>
    </row>
    <row r="28" spans="1:14" ht="15.6">
      <c r="A28" s="193">
        <v>24</v>
      </c>
      <c r="B28" s="218">
        <f t="shared" ca="1" si="0"/>
        <v>8.3777158014630079E-3</v>
      </c>
      <c r="C28" s="193">
        <f t="shared" ca="1" si="1"/>
        <v>1008377.7158014631</v>
      </c>
      <c r="E28" s="193">
        <v>24</v>
      </c>
      <c r="F28">
        <v>1002042.4806564228</v>
      </c>
      <c r="M28" s="394">
        <v>1039942.8885663892</v>
      </c>
      <c r="N28" s="394">
        <v>10</v>
      </c>
    </row>
    <row r="29" spans="1:14" ht="15.6">
      <c r="A29" s="193">
        <v>25</v>
      </c>
      <c r="B29" s="218">
        <f t="shared" ca="1" si="0"/>
        <v>-1.3414716586017356E-2</v>
      </c>
      <c r="C29" s="193">
        <f t="shared" ca="1" si="1"/>
        <v>986585.28341398272</v>
      </c>
      <c r="E29" s="193">
        <v>25</v>
      </c>
      <c r="F29">
        <v>1013116.5656524168</v>
      </c>
      <c r="M29" s="394">
        <v>1043667.8625440503</v>
      </c>
      <c r="N29" s="394">
        <v>6</v>
      </c>
    </row>
    <row r="30" spans="1:14" ht="15.6">
      <c r="A30" s="193">
        <v>26</v>
      </c>
      <c r="B30" s="218">
        <f t="shared" ca="1" si="0"/>
        <v>-1.6948226724852338E-2</v>
      </c>
      <c r="C30" s="193">
        <f t="shared" ca="1" si="1"/>
        <v>983051.77327514766</v>
      </c>
      <c r="E30" s="193">
        <v>26</v>
      </c>
      <c r="F30">
        <v>1005041.6546381385</v>
      </c>
      <c r="M30" s="394">
        <v>1047392.8365217114</v>
      </c>
      <c r="N30" s="394">
        <v>0</v>
      </c>
    </row>
    <row r="31" spans="1:14" ht="15.6">
      <c r="A31" s="193">
        <v>27</v>
      </c>
      <c r="B31" s="218">
        <f t="shared" ca="1" si="0"/>
        <v>7.2350311557716381E-3</v>
      </c>
      <c r="C31" s="193">
        <f t="shared" ca="1" si="1"/>
        <v>1007235.0311557716</v>
      </c>
      <c r="E31" s="193">
        <v>27</v>
      </c>
      <c r="F31">
        <v>984374.7760478647</v>
      </c>
      <c r="M31" s="394">
        <v>1051117.8104993727</v>
      </c>
      <c r="N31" s="394">
        <v>0</v>
      </c>
    </row>
    <row r="32" spans="1:14" ht="15.6">
      <c r="A32" s="193">
        <v>28</v>
      </c>
      <c r="B32" s="218">
        <f t="shared" ca="1" si="0"/>
        <v>-3.4911580356325289E-3</v>
      </c>
      <c r="C32" s="193">
        <f t="shared" ca="1" si="1"/>
        <v>996508.84196436754</v>
      </c>
      <c r="E32" s="193">
        <v>28</v>
      </c>
      <c r="F32">
        <v>992152.1531736356</v>
      </c>
      <c r="M32" s="394">
        <v>1054842.7844770339</v>
      </c>
      <c r="N32" s="394">
        <v>0</v>
      </c>
    </row>
    <row r="33" spans="1:14" ht="15.6">
      <c r="A33" s="193">
        <v>29</v>
      </c>
      <c r="B33" s="218">
        <f t="shared" ca="1" si="0"/>
        <v>7.7236325366276488E-3</v>
      </c>
      <c r="C33" s="193">
        <f t="shared" ca="1" si="1"/>
        <v>1007723.6325366277</v>
      </c>
      <c r="E33" s="193">
        <v>29</v>
      </c>
      <c r="F33">
        <v>989694.06911349378</v>
      </c>
      <c r="M33" s="394">
        <v>1058567.7584546949</v>
      </c>
      <c r="N33" s="394">
        <v>0</v>
      </c>
    </row>
    <row r="34" spans="1:14" ht="16.2" thickBot="1">
      <c r="A34" s="193">
        <v>30</v>
      </c>
      <c r="B34" s="218">
        <f t="shared" ca="1" si="0"/>
        <v>1.2720043965252106E-2</v>
      </c>
      <c r="C34" s="193">
        <f t="shared" ca="1" si="1"/>
        <v>1012720.0439652521</v>
      </c>
      <c r="E34" s="193">
        <v>30</v>
      </c>
      <c r="F34">
        <v>978425.90715720423</v>
      </c>
      <c r="M34" s="395" t="s">
        <v>16325</v>
      </c>
      <c r="N34" s="395">
        <v>0</v>
      </c>
    </row>
    <row r="35" spans="1:14" ht="15.6">
      <c r="A35" s="193">
        <v>31</v>
      </c>
      <c r="B35" s="218">
        <f t="shared" ca="1" si="0"/>
        <v>1.9680521854567624E-2</v>
      </c>
      <c r="C35" s="193">
        <f t="shared" ca="1" si="1"/>
        <v>1019680.5218545677</v>
      </c>
      <c r="E35" s="193">
        <v>31</v>
      </c>
      <c r="F35">
        <v>1005812.8274187401</v>
      </c>
    </row>
    <row r="36" spans="1:14" ht="15.6">
      <c r="A36" s="193">
        <v>32</v>
      </c>
      <c r="B36" s="218">
        <f t="shared" ca="1" si="0"/>
        <v>1.3161077221685809E-2</v>
      </c>
      <c r="C36" s="193">
        <f t="shared" ca="1" si="1"/>
        <v>1013161.0772216859</v>
      </c>
      <c r="E36" s="193">
        <v>32</v>
      </c>
      <c r="F36">
        <v>975191.03534217807</v>
      </c>
    </row>
    <row r="37" spans="1:14" ht="15.6">
      <c r="A37" s="193">
        <v>33</v>
      </c>
      <c r="B37" s="218">
        <f t="shared" ca="1" si="0"/>
        <v>1.3866614050098593E-2</v>
      </c>
      <c r="C37" s="193">
        <f t="shared" ca="1" si="1"/>
        <v>1013866.6140500987</v>
      </c>
      <c r="E37" s="193">
        <v>33</v>
      </c>
      <c r="F37">
        <v>998931.47280438454</v>
      </c>
    </row>
    <row r="38" spans="1:14" ht="15.6">
      <c r="A38" s="193">
        <v>34</v>
      </c>
      <c r="B38" s="218">
        <f t="shared" ca="1" si="0"/>
        <v>1.2228611148290828E-2</v>
      </c>
      <c r="C38" s="193">
        <f t="shared" ca="1" si="1"/>
        <v>1012228.6111482908</v>
      </c>
      <c r="E38" s="193">
        <v>34</v>
      </c>
      <c r="F38">
        <v>1017801.5027821923</v>
      </c>
    </row>
    <row r="39" spans="1:14" ht="15.6">
      <c r="A39" s="193">
        <v>35</v>
      </c>
      <c r="B39" s="218">
        <f t="shared" ca="1" si="0"/>
        <v>6.3437992636234909E-3</v>
      </c>
      <c r="C39" s="193">
        <f t="shared" ca="1" si="1"/>
        <v>1006343.7992636235</v>
      </c>
      <c r="E39" s="193">
        <v>35</v>
      </c>
      <c r="F39">
        <v>1004473.7297446164</v>
      </c>
    </row>
    <row r="40" spans="1:14" ht="15.6">
      <c r="A40" s="193">
        <v>36</v>
      </c>
      <c r="B40" s="218">
        <f t="shared" ca="1" si="0"/>
        <v>-2.2163716459437145E-2</v>
      </c>
      <c r="C40" s="193">
        <f t="shared" ca="1" si="1"/>
        <v>977836.28354056284</v>
      </c>
      <c r="E40" s="193">
        <v>36</v>
      </c>
      <c r="F40">
        <v>985346.76545338798</v>
      </c>
    </row>
    <row r="41" spans="1:14" ht="15.6">
      <c r="A41" s="193">
        <v>37</v>
      </c>
      <c r="B41" s="218">
        <f t="shared" ca="1" si="0"/>
        <v>-1.8110086909937768E-2</v>
      </c>
      <c r="C41" s="193">
        <f t="shared" ca="1" si="1"/>
        <v>981889.91309006221</v>
      </c>
      <c r="E41" s="193">
        <v>37</v>
      </c>
      <c r="F41">
        <v>1021000.5885288123</v>
      </c>
    </row>
    <row r="42" spans="1:14" ht="15.6">
      <c r="A42" s="193">
        <v>38</v>
      </c>
      <c r="B42" s="218">
        <f t="shared" ca="1" si="0"/>
        <v>-2.7646521023378126E-2</v>
      </c>
      <c r="C42" s="193">
        <f t="shared" ca="1" si="1"/>
        <v>972353.47897662187</v>
      </c>
      <c r="E42" s="193">
        <v>38</v>
      </c>
      <c r="F42">
        <v>1018689.3274812894</v>
      </c>
    </row>
    <row r="43" spans="1:14" ht="15.6">
      <c r="A43" s="193">
        <v>39</v>
      </c>
      <c r="B43" s="218">
        <f t="shared" ca="1" si="0"/>
        <v>-3.4685789056092903E-2</v>
      </c>
      <c r="C43" s="193">
        <f t="shared" ca="1" si="1"/>
        <v>965314.21094390715</v>
      </c>
      <c r="E43" s="193">
        <v>39</v>
      </c>
      <c r="F43">
        <v>1005315.4964342808</v>
      </c>
    </row>
    <row r="44" spans="1:14" ht="15.6">
      <c r="A44" s="193">
        <v>40</v>
      </c>
      <c r="B44" s="218">
        <f t="shared" ca="1" si="0"/>
        <v>2.7122284309077517E-2</v>
      </c>
      <c r="C44" s="193">
        <f t="shared" ca="1" si="1"/>
        <v>1027122.2843090774</v>
      </c>
      <c r="E44" s="193">
        <v>40</v>
      </c>
      <c r="F44">
        <v>995765.96683674958</v>
      </c>
    </row>
    <row r="45" spans="1:14" ht="15.6">
      <c r="A45" s="193">
        <v>41</v>
      </c>
      <c r="B45" s="218">
        <f t="shared" ca="1" si="0"/>
        <v>2.64749371930944E-3</v>
      </c>
      <c r="C45" s="193">
        <f t="shared" ca="1" si="1"/>
        <v>1002647.4937193095</v>
      </c>
      <c r="E45" s="193">
        <v>41</v>
      </c>
      <c r="F45">
        <v>1012720.6257193529</v>
      </c>
    </row>
    <row r="46" spans="1:14" ht="15.6">
      <c r="A46" s="193">
        <v>42</v>
      </c>
      <c r="B46" s="218">
        <f t="shared" ca="1" si="0"/>
        <v>-8.5577969158480999E-3</v>
      </c>
      <c r="C46" s="193">
        <f t="shared" ca="1" si="1"/>
        <v>991442.20308415184</v>
      </c>
      <c r="E46" s="193">
        <v>42</v>
      </c>
      <c r="F46">
        <v>998172.10552339896</v>
      </c>
    </row>
    <row r="47" spans="1:14" ht="15.6">
      <c r="A47" s="193">
        <v>43</v>
      </c>
      <c r="B47" s="218">
        <f t="shared" ca="1" si="0"/>
        <v>8.480799403568778E-3</v>
      </c>
      <c r="C47" s="193">
        <f t="shared" ca="1" si="1"/>
        <v>1008480.7994035687</v>
      </c>
      <c r="E47" s="193">
        <v>43</v>
      </c>
      <c r="F47">
        <v>998272.81305904815</v>
      </c>
    </row>
    <row r="48" spans="1:14" ht="15.6">
      <c r="A48" s="193">
        <v>44</v>
      </c>
      <c r="B48" s="218">
        <f t="shared" ca="1" si="0"/>
        <v>-3.9165464643877754E-2</v>
      </c>
      <c r="C48" s="193">
        <f t="shared" ca="1" si="1"/>
        <v>960834.5353561223</v>
      </c>
      <c r="E48" s="193">
        <v>44</v>
      </c>
      <c r="F48">
        <v>1011898.7121789207</v>
      </c>
    </row>
    <row r="49" spans="1:6" ht="15.6">
      <c r="A49" s="193">
        <v>45</v>
      </c>
      <c r="B49" s="218">
        <f t="shared" ca="1" si="0"/>
        <v>-3.6738137770170362E-2</v>
      </c>
      <c r="C49" s="193">
        <f t="shared" ca="1" si="1"/>
        <v>963261.86222982965</v>
      </c>
      <c r="E49" s="193">
        <v>45</v>
      </c>
      <c r="F49">
        <v>1008721.2730119363</v>
      </c>
    </row>
    <row r="50" spans="1:6" ht="15.6">
      <c r="A50" s="193">
        <v>46</v>
      </c>
      <c r="B50" s="218">
        <f t="shared" ca="1" si="0"/>
        <v>2.4982626224019549E-3</v>
      </c>
      <c r="C50" s="193">
        <f t="shared" ca="1" si="1"/>
        <v>1002498.2626224019</v>
      </c>
      <c r="E50" s="193">
        <v>46</v>
      </c>
      <c r="F50">
        <v>1036024.6942717497</v>
      </c>
    </row>
    <row r="51" spans="1:6" ht="15.6">
      <c r="A51" s="193">
        <v>47</v>
      </c>
      <c r="B51" s="218">
        <f t="shared" ca="1" si="0"/>
        <v>3.2160191187136887E-2</v>
      </c>
      <c r="C51" s="193">
        <f t="shared" ca="1" si="1"/>
        <v>1032160.1911871369</v>
      </c>
      <c r="E51" s="193">
        <v>47</v>
      </c>
      <c r="F51">
        <v>1003508.8065156585</v>
      </c>
    </row>
    <row r="52" spans="1:6" ht="15.6">
      <c r="A52" s="193">
        <v>48</v>
      </c>
      <c r="B52" s="218">
        <f t="shared" ca="1" si="0"/>
        <v>5.8605344002735657E-4</v>
      </c>
      <c r="C52" s="193">
        <f t="shared" ca="1" si="1"/>
        <v>1000586.0534400273</v>
      </c>
      <c r="E52" s="193">
        <v>48</v>
      </c>
      <c r="F52">
        <v>988075.92008627811</v>
      </c>
    </row>
    <row r="53" spans="1:6" ht="15.6">
      <c r="A53" s="193">
        <v>49</v>
      </c>
      <c r="B53" s="218">
        <f t="shared" ca="1" si="0"/>
        <v>1.0679772107525019E-2</v>
      </c>
      <c r="C53" s="193">
        <f t="shared" ca="1" si="1"/>
        <v>1010679.7721075249</v>
      </c>
      <c r="E53" s="193">
        <v>49</v>
      </c>
      <c r="F53">
        <v>999952.29606183339</v>
      </c>
    </row>
    <row r="54" spans="1:6" ht="15.6">
      <c r="A54" s="193">
        <v>50</v>
      </c>
      <c r="B54" s="218">
        <f t="shared" ca="1" si="0"/>
        <v>-7.552959434711827E-3</v>
      </c>
      <c r="C54" s="193">
        <f t="shared" ca="1" si="1"/>
        <v>992447.04056528816</v>
      </c>
      <c r="E54" s="193">
        <v>50</v>
      </c>
      <c r="F54">
        <v>992295.80848570971</v>
      </c>
    </row>
    <row r="55" spans="1:6" ht="15.6">
      <c r="A55" s="193">
        <v>51</v>
      </c>
      <c r="B55" s="218">
        <f t="shared" ca="1" si="0"/>
        <v>3.5067994572855615E-2</v>
      </c>
      <c r="C55" s="193">
        <f t="shared" ca="1" si="1"/>
        <v>1035067.9945728555</v>
      </c>
      <c r="E55" s="193">
        <v>51</v>
      </c>
      <c r="F55">
        <v>986594.83074288862</v>
      </c>
    </row>
    <row r="56" spans="1:6" ht="15.6">
      <c r="A56" s="193">
        <v>52</v>
      </c>
      <c r="B56" s="218">
        <f t="shared" ca="1" si="0"/>
        <v>3.5164272907127416E-5</v>
      </c>
      <c r="C56" s="193">
        <f t="shared" ca="1" si="1"/>
        <v>1000035.1642729071</v>
      </c>
      <c r="E56" s="193">
        <v>52</v>
      </c>
      <c r="F56">
        <v>1000556.8558809342</v>
      </c>
    </row>
    <row r="57" spans="1:6" ht="15.6">
      <c r="A57" s="193">
        <v>53</v>
      </c>
      <c r="B57" s="218">
        <f t="shared" ca="1" si="0"/>
        <v>4.4915189581782526E-2</v>
      </c>
      <c r="C57" s="193">
        <f t="shared" ca="1" si="1"/>
        <v>1044915.1895817826</v>
      </c>
      <c r="E57" s="193">
        <v>53</v>
      </c>
      <c r="F57">
        <v>979221.47529776336</v>
      </c>
    </row>
    <row r="58" spans="1:6" ht="15.6">
      <c r="A58" s="193">
        <v>54</v>
      </c>
      <c r="B58" s="218">
        <f t="shared" ca="1" si="0"/>
        <v>1.9766650513822721E-2</v>
      </c>
      <c r="C58" s="193">
        <f t="shared" ca="1" si="1"/>
        <v>1019766.6505138228</v>
      </c>
      <c r="E58" s="193">
        <v>54</v>
      </c>
      <c r="F58">
        <v>989587.320090633</v>
      </c>
    </row>
    <row r="59" spans="1:6" ht="15.6">
      <c r="A59" s="193">
        <v>55</v>
      </c>
      <c r="B59" s="218">
        <f t="shared" ca="1" si="0"/>
        <v>-6.7468579036832942E-3</v>
      </c>
      <c r="C59" s="193">
        <f t="shared" ca="1" si="1"/>
        <v>993253.14209631667</v>
      </c>
      <c r="E59" s="193">
        <v>55</v>
      </c>
      <c r="F59">
        <v>1050202.4710750424</v>
      </c>
    </row>
    <row r="60" spans="1:6" ht="15.6">
      <c r="A60" s="193">
        <v>56</v>
      </c>
      <c r="B60" s="218">
        <f t="shared" ca="1" si="0"/>
        <v>1.3311918387588006E-2</v>
      </c>
      <c r="C60" s="193">
        <f t="shared" ca="1" si="1"/>
        <v>1013311.918387588</v>
      </c>
      <c r="E60" s="193">
        <v>56</v>
      </c>
      <c r="F60">
        <v>998573.72106353729</v>
      </c>
    </row>
    <row r="61" spans="1:6" ht="15.6">
      <c r="A61" s="193">
        <v>57</v>
      </c>
      <c r="B61" s="218">
        <f t="shared" ca="1" si="0"/>
        <v>2.1904356921701566E-2</v>
      </c>
      <c r="C61" s="193">
        <f t="shared" ca="1" si="1"/>
        <v>1021904.3569217017</v>
      </c>
      <c r="E61" s="193">
        <v>57</v>
      </c>
      <c r="F61">
        <v>999075.18311432179</v>
      </c>
    </row>
    <row r="62" spans="1:6" ht="15.6">
      <c r="A62" s="193">
        <v>58</v>
      </c>
      <c r="B62" s="218">
        <f t="shared" ca="1" si="0"/>
        <v>6.4644899996119136E-3</v>
      </c>
      <c r="C62" s="193">
        <f t="shared" ca="1" si="1"/>
        <v>1006464.489999612</v>
      </c>
      <c r="E62" s="193">
        <v>58</v>
      </c>
      <c r="F62">
        <v>1009829.5712302059</v>
      </c>
    </row>
    <row r="63" spans="1:6" ht="15.6">
      <c r="A63" s="193">
        <v>59</v>
      </c>
      <c r="B63" s="218">
        <f t="shared" ca="1" si="0"/>
        <v>-4.7343299855841556E-2</v>
      </c>
      <c r="C63" s="193">
        <f t="shared" ca="1" si="1"/>
        <v>952656.70014415844</v>
      </c>
      <c r="E63" s="193">
        <v>59</v>
      </c>
      <c r="F63">
        <v>1004583.4092611383</v>
      </c>
    </row>
    <row r="64" spans="1:6" ht="15.6">
      <c r="A64" s="193">
        <v>60</v>
      </c>
      <c r="B64" s="218">
        <f t="shared" ca="1" si="0"/>
        <v>-4.0256030782773317E-3</v>
      </c>
      <c r="C64" s="193">
        <f t="shared" ca="1" si="1"/>
        <v>995974.39692172268</v>
      </c>
      <c r="E64" s="193">
        <v>60</v>
      </c>
      <c r="F64">
        <v>1015162.9733630108</v>
      </c>
    </row>
    <row r="65" spans="1:6" ht="15.6">
      <c r="A65" s="193">
        <v>61</v>
      </c>
      <c r="B65" s="218">
        <f t="shared" ca="1" si="0"/>
        <v>-6.6592102609591341E-3</v>
      </c>
      <c r="C65" s="193">
        <f t="shared" ca="1" si="1"/>
        <v>993340.78973904077</v>
      </c>
      <c r="E65" s="193">
        <v>61</v>
      </c>
      <c r="F65">
        <v>1020759.9579724746</v>
      </c>
    </row>
    <row r="66" spans="1:6" ht="15.6">
      <c r="A66" s="193">
        <v>62</v>
      </c>
      <c r="B66" s="218">
        <f t="shared" ca="1" si="0"/>
        <v>-2.944646646754083E-2</v>
      </c>
      <c r="C66" s="193">
        <f t="shared" ca="1" si="1"/>
        <v>970553.53353245917</v>
      </c>
      <c r="E66" s="193">
        <v>62</v>
      </c>
      <c r="F66">
        <v>989602.97556640825</v>
      </c>
    </row>
    <row r="67" spans="1:6" ht="15.6">
      <c r="A67" s="193">
        <v>63</v>
      </c>
      <c r="B67" s="218">
        <f t="shared" ca="1" si="0"/>
        <v>1.0403800016567823E-2</v>
      </c>
      <c r="C67" s="193">
        <f t="shared" ca="1" si="1"/>
        <v>1010403.8000165678</v>
      </c>
      <c r="E67" s="193">
        <v>63</v>
      </c>
      <c r="F67">
        <v>978029.92393046175</v>
      </c>
    </row>
    <row r="68" spans="1:6" ht="15.6">
      <c r="A68" s="193">
        <v>64</v>
      </c>
      <c r="B68" s="218">
        <f t="shared" ca="1" si="0"/>
        <v>-2.0661593582898916E-2</v>
      </c>
      <c r="C68" s="193">
        <f t="shared" ca="1" si="1"/>
        <v>979338.40641710116</v>
      </c>
      <c r="E68" s="193">
        <v>64</v>
      </c>
      <c r="F68">
        <v>1019808.6794808776</v>
      </c>
    </row>
    <row r="69" spans="1:6" ht="15.6">
      <c r="A69" s="193">
        <v>65</v>
      </c>
      <c r="B69" s="218">
        <f t="shared" ref="B69:B132" ca="1" si="2">NORMINV(RAND(),$J$2,$J$3)</f>
        <v>2.9401588637806488E-2</v>
      </c>
      <c r="C69" s="193">
        <f t="shared" ref="C69:C132" ca="1" si="3">$J$8*(1+B69)</f>
        <v>1029401.5886378065</v>
      </c>
      <c r="E69" s="193">
        <v>65</v>
      </c>
      <c r="F69">
        <v>1021319.6314522333</v>
      </c>
    </row>
    <row r="70" spans="1:6" ht="15.6">
      <c r="A70" s="193">
        <v>66</v>
      </c>
      <c r="B70" s="218">
        <f t="shared" ca="1" si="2"/>
        <v>2.9026307629424923E-2</v>
      </c>
      <c r="C70" s="193">
        <f t="shared" ca="1" si="3"/>
        <v>1029026.3076294248</v>
      </c>
      <c r="E70" s="193">
        <v>66</v>
      </c>
      <c r="F70">
        <v>989990.60832785571</v>
      </c>
    </row>
    <row r="71" spans="1:6" ht="15.6">
      <c r="A71" s="193">
        <v>67</v>
      </c>
      <c r="B71" s="218">
        <f t="shared" ca="1" si="2"/>
        <v>-1.1023978461416604E-3</v>
      </c>
      <c r="C71" s="193">
        <f t="shared" ca="1" si="3"/>
        <v>998897.6021538584</v>
      </c>
      <c r="E71" s="193">
        <v>67</v>
      </c>
      <c r="F71">
        <v>1007665.6166712325</v>
      </c>
    </row>
    <row r="72" spans="1:6" ht="15.6">
      <c r="A72" s="193">
        <v>68</v>
      </c>
      <c r="B72" s="218">
        <f t="shared" ca="1" si="2"/>
        <v>-1.0217419454097805E-2</v>
      </c>
      <c r="C72" s="193">
        <f t="shared" ca="1" si="3"/>
        <v>989782.58054590214</v>
      </c>
      <c r="E72" s="193">
        <v>68</v>
      </c>
      <c r="F72">
        <v>1011975.2450973991</v>
      </c>
    </row>
    <row r="73" spans="1:6" ht="15.6">
      <c r="A73" s="193">
        <v>69</v>
      </c>
      <c r="B73" s="218">
        <f t="shared" ca="1" si="2"/>
        <v>-7.9022623670554227E-3</v>
      </c>
      <c r="C73" s="193">
        <f t="shared" ca="1" si="3"/>
        <v>992097.7376329446</v>
      </c>
      <c r="E73" s="193">
        <v>69</v>
      </c>
      <c r="F73">
        <v>1005146.2538671187</v>
      </c>
    </row>
    <row r="74" spans="1:6" ht="15.6">
      <c r="A74" s="193">
        <v>70</v>
      </c>
      <c r="B74" s="218">
        <f t="shared" ca="1" si="2"/>
        <v>-2.4969956878955157E-2</v>
      </c>
      <c r="C74" s="193">
        <f t="shared" ca="1" si="3"/>
        <v>975030.04312104476</v>
      </c>
      <c r="E74" s="193">
        <v>70</v>
      </c>
      <c r="F74">
        <v>982033.31360760587</v>
      </c>
    </row>
    <row r="75" spans="1:6" ht="15.6">
      <c r="A75" s="193">
        <v>71</v>
      </c>
      <c r="B75" s="218">
        <f t="shared" ca="1" si="2"/>
        <v>7.3080694373858944E-3</v>
      </c>
      <c r="C75" s="193">
        <f t="shared" ca="1" si="3"/>
        <v>1007308.0694373859</v>
      </c>
      <c r="E75" s="193">
        <v>71</v>
      </c>
      <c r="F75">
        <v>980713.16136423498</v>
      </c>
    </row>
    <row r="76" spans="1:6" ht="15.6">
      <c r="A76" s="193">
        <v>72</v>
      </c>
      <c r="B76" s="218">
        <f t="shared" ca="1" si="2"/>
        <v>-8.487201972443726E-3</v>
      </c>
      <c r="C76" s="193">
        <f t="shared" ca="1" si="3"/>
        <v>991512.79802755627</v>
      </c>
      <c r="E76" s="193">
        <v>72</v>
      </c>
      <c r="F76">
        <v>1006579.2511385101</v>
      </c>
    </row>
    <row r="77" spans="1:6" ht="15.6">
      <c r="A77" s="193">
        <v>73</v>
      </c>
      <c r="B77" s="218">
        <f t="shared" ca="1" si="2"/>
        <v>7.4445292628091565E-3</v>
      </c>
      <c r="C77" s="193">
        <f t="shared" ca="1" si="3"/>
        <v>1007444.5292628091</v>
      </c>
      <c r="E77" s="193">
        <v>73</v>
      </c>
      <c r="F77">
        <v>1028996.2234595567</v>
      </c>
    </row>
    <row r="78" spans="1:6" ht="15.6">
      <c r="A78" s="193">
        <v>74</v>
      </c>
      <c r="B78" s="218">
        <f t="shared" ca="1" si="2"/>
        <v>-2.7393612877966756E-2</v>
      </c>
      <c r="C78" s="193">
        <f t="shared" ca="1" si="3"/>
        <v>972606.38712203328</v>
      </c>
      <c r="E78" s="193">
        <v>74</v>
      </c>
      <c r="F78">
        <v>1005571.7369760426</v>
      </c>
    </row>
    <row r="79" spans="1:6" ht="15.6">
      <c r="A79" s="193">
        <v>75</v>
      </c>
      <c r="B79" s="218">
        <f t="shared" ca="1" si="2"/>
        <v>-1.0098737117097258E-3</v>
      </c>
      <c r="C79" s="193">
        <f t="shared" ca="1" si="3"/>
        <v>998990.12628829037</v>
      </c>
      <c r="E79" s="193">
        <v>75</v>
      </c>
      <c r="F79">
        <v>996842.29875141766</v>
      </c>
    </row>
    <row r="80" spans="1:6" ht="15.6">
      <c r="A80" s="193">
        <v>76</v>
      </c>
      <c r="B80" s="218">
        <f t="shared" ca="1" si="2"/>
        <v>-1.7873985121308036E-3</v>
      </c>
      <c r="C80" s="193">
        <f t="shared" ca="1" si="3"/>
        <v>998212.60148786916</v>
      </c>
      <c r="E80" s="193">
        <v>76</v>
      </c>
      <c r="F80">
        <v>988563.57637209108</v>
      </c>
    </row>
    <row r="81" spans="1:6" ht="15.6">
      <c r="A81" s="193">
        <v>77</v>
      </c>
      <c r="B81" s="218">
        <f t="shared" ca="1" si="2"/>
        <v>3.11168091042947E-3</v>
      </c>
      <c r="C81" s="193">
        <f t="shared" ca="1" si="3"/>
        <v>1003111.6809104295</v>
      </c>
      <c r="E81" s="193">
        <v>77</v>
      </c>
      <c r="F81">
        <v>988743.705756412</v>
      </c>
    </row>
    <row r="82" spans="1:6" ht="15.6">
      <c r="A82" s="193">
        <v>78</v>
      </c>
      <c r="B82" s="218">
        <f t="shared" ca="1" si="2"/>
        <v>1.030739273272376E-2</v>
      </c>
      <c r="C82" s="193">
        <f t="shared" ca="1" si="3"/>
        <v>1010307.3927327237</v>
      </c>
      <c r="E82" s="193">
        <v>78</v>
      </c>
      <c r="F82">
        <v>985204.99456965632</v>
      </c>
    </row>
    <row r="83" spans="1:6" ht="15.6">
      <c r="A83" s="193">
        <v>79</v>
      </c>
      <c r="B83" s="218">
        <f t="shared" ca="1" si="2"/>
        <v>-2.2232003301985014E-2</v>
      </c>
      <c r="C83" s="193">
        <f t="shared" ca="1" si="3"/>
        <v>977767.9966980149</v>
      </c>
      <c r="E83" s="193">
        <v>79</v>
      </c>
      <c r="F83">
        <v>1004231.5533112865</v>
      </c>
    </row>
    <row r="84" spans="1:6" ht="15.6">
      <c r="A84" s="193">
        <v>80</v>
      </c>
      <c r="B84" s="218">
        <f t="shared" ca="1" si="2"/>
        <v>1.0933868579107008E-2</v>
      </c>
      <c r="C84" s="193">
        <f t="shared" ca="1" si="3"/>
        <v>1010933.868579107</v>
      </c>
      <c r="E84" s="193">
        <v>80</v>
      </c>
      <c r="F84">
        <v>1004628.7753832275</v>
      </c>
    </row>
    <row r="85" spans="1:6" ht="15.6">
      <c r="A85" s="193">
        <v>81</v>
      </c>
      <c r="B85" s="218">
        <f t="shared" ca="1" si="2"/>
        <v>8.7658582432548742E-3</v>
      </c>
      <c r="C85" s="193">
        <f t="shared" ca="1" si="3"/>
        <v>1008765.8582432548</v>
      </c>
      <c r="E85" s="193">
        <v>81</v>
      </c>
      <c r="F85">
        <v>993163.0873431178</v>
      </c>
    </row>
    <row r="86" spans="1:6" ht="15.6">
      <c r="A86" s="193">
        <v>82</v>
      </c>
      <c r="B86" s="218">
        <f t="shared" ca="1" si="2"/>
        <v>9.5770181450000793E-3</v>
      </c>
      <c r="C86" s="193">
        <f t="shared" ca="1" si="3"/>
        <v>1009577.0181450001</v>
      </c>
      <c r="E86" s="193">
        <v>82</v>
      </c>
      <c r="F86">
        <v>977666.0010887651</v>
      </c>
    </row>
    <row r="87" spans="1:6" ht="15.6">
      <c r="A87" s="193">
        <v>83</v>
      </c>
      <c r="B87" s="218">
        <f t="shared" ca="1" si="2"/>
        <v>-1.9620201159664171E-2</v>
      </c>
      <c r="C87" s="193">
        <f t="shared" ca="1" si="3"/>
        <v>980379.79884033592</v>
      </c>
      <c r="E87" s="193">
        <v>83</v>
      </c>
      <c r="F87">
        <v>1023177.6034414506</v>
      </c>
    </row>
    <row r="88" spans="1:6" ht="15.6">
      <c r="A88" s="193">
        <v>84</v>
      </c>
      <c r="B88" s="218">
        <f t="shared" ca="1" si="2"/>
        <v>1.3325391059095585E-2</v>
      </c>
      <c r="C88" s="193">
        <f t="shared" ca="1" si="3"/>
        <v>1013325.3910590956</v>
      </c>
      <c r="E88" s="193">
        <v>84</v>
      </c>
      <c r="F88">
        <v>1047887.6739351539</v>
      </c>
    </row>
    <row r="89" spans="1:6" ht="15.6">
      <c r="A89" s="193">
        <v>85</v>
      </c>
      <c r="B89" s="218">
        <f t="shared" ca="1" si="2"/>
        <v>-1.2251575786417083E-2</v>
      </c>
      <c r="C89" s="193">
        <f t="shared" ca="1" si="3"/>
        <v>987748.42421358288</v>
      </c>
      <c r="E89" s="193">
        <v>85</v>
      </c>
      <c r="F89">
        <v>993800.86329619947</v>
      </c>
    </row>
    <row r="90" spans="1:6" ht="15.6">
      <c r="A90" s="193">
        <v>86</v>
      </c>
      <c r="B90" s="218">
        <f t="shared" ca="1" si="2"/>
        <v>9.1791065772160937E-3</v>
      </c>
      <c r="C90" s="193">
        <f t="shared" ca="1" si="3"/>
        <v>1009179.1065772159</v>
      </c>
      <c r="E90" s="193">
        <v>86</v>
      </c>
      <c r="F90">
        <v>1018198.6419772459</v>
      </c>
    </row>
    <row r="91" spans="1:6" ht="15.6">
      <c r="A91" s="193">
        <v>87</v>
      </c>
      <c r="B91" s="218">
        <f t="shared" ca="1" si="2"/>
        <v>3.5547879116878188E-3</v>
      </c>
      <c r="C91" s="193">
        <f t="shared" ca="1" si="3"/>
        <v>1003554.7879116877</v>
      </c>
      <c r="E91" s="193">
        <v>87</v>
      </c>
      <c r="F91">
        <v>1015441.3160805798</v>
      </c>
    </row>
    <row r="92" spans="1:6" ht="15.6">
      <c r="A92" s="193">
        <v>88</v>
      </c>
      <c r="B92" s="218">
        <f t="shared" ca="1" si="2"/>
        <v>2.5712136070374383E-2</v>
      </c>
      <c r="C92" s="193">
        <f t="shared" ca="1" si="3"/>
        <v>1025712.1360703745</v>
      </c>
      <c r="E92" s="193">
        <v>88</v>
      </c>
      <c r="F92">
        <v>996255.16899956123</v>
      </c>
    </row>
    <row r="93" spans="1:6" ht="15.6">
      <c r="A93" s="193">
        <v>89</v>
      </c>
      <c r="B93" s="218">
        <f t="shared" ca="1" si="2"/>
        <v>1.1915714677997537E-2</v>
      </c>
      <c r="C93" s="193">
        <f t="shared" ca="1" si="3"/>
        <v>1011915.7146779975</v>
      </c>
      <c r="E93" s="193">
        <v>89</v>
      </c>
      <c r="F93">
        <v>1021255.2995758848</v>
      </c>
    </row>
    <row r="94" spans="1:6" ht="15.6">
      <c r="A94" s="193">
        <v>90</v>
      </c>
      <c r="B94" s="218">
        <f t="shared" ca="1" si="2"/>
        <v>-4.8345846166347583E-3</v>
      </c>
      <c r="C94" s="193">
        <f t="shared" ca="1" si="3"/>
        <v>995165.41538336524</v>
      </c>
      <c r="E94" s="193">
        <v>90</v>
      </c>
      <c r="F94">
        <v>994569.70595761971</v>
      </c>
    </row>
    <row r="95" spans="1:6" ht="15.6">
      <c r="A95" s="193">
        <v>91</v>
      </c>
      <c r="B95" s="218">
        <f t="shared" ca="1" si="2"/>
        <v>2.3152978677406115E-2</v>
      </c>
      <c r="C95" s="193">
        <f t="shared" ca="1" si="3"/>
        <v>1023152.9786774061</v>
      </c>
      <c r="E95" s="193">
        <v>91</v>
      </c>
      <c r="F95">
        <v>990955.0007879613</v>
      </c>
    </row>
    <row r="96" spans="1:6" ht="15.6">
      <c r="A96" s="193">
        <v>92</v>
      </c>
      <c r="B96" s="218">
        <f t="shared" ca="1" si="2"/>
        <v>1.6977198991855163E-2</v>
      </c>
      <c r="C96" s="193">
        <f t="shared" ca="1" si="3"/>
        <v>1016977.1989918553</v>
      </c>
      <c r="E96" s="193">
        <v>92</v>
      </c>
      <c r="F96">
        <v>989665.69196957047</v>
      </c>
    </row>
    <row r="97" spans="1:6" ht="15.6">
      <c r="A97" s="193">
        <v>93</v>
      </c>
      <c r="B97" s="218">
        <f t="shared" ca="1" si="2"/>
        <v>3.0553175136071815E-2</v>
      </c>
      <c r="C97" s="193">
        <f t="shared" ca="1" si="3"/>
        <v>1030553.1751360719</v>
      </c>
      <c r="E97" s="193">
        <v>93</v>
      </c>
      <c r="F97">
        <v>971955.62023909949</v>
      </c>
    </row>
    <row r="98" spans="1:6" ht="15.6">
      <c r="A98" s="193">
        <v>94</v>
      </c>
      <c r="B98" s="218">
        <f t="shared" ca="1" si="2"/>
        <v>6.7246118936566436E-3</v>
      </c>
      <c r="C98" s="193">
        <f t="shared" ca="1" si="3"/>
        <v>1006724.6118936565</v>
      </c>
      <c r="E98" s="193">
        <v>94</v>
      </c>
      <c r="F98">
        <v>1024046.1661103443</v>
      </c>
    </row>
    <row r="99" spans="1:6" ht="15.6">
      <c r="A99" s="193">
        <v>95</v>
      </c>
      <c r="B99" s="218">
        <f t="shared" ca="1" si="2"/>
        <v>1.8478450819414814E-2</v>
      </c>
      <c r="C99" s="193">
        <f t="shared" ca="1" si="3"/>
        <v>1018478.4508194149</v>
      </c>
      <c r="E99" s="193">
        <v>95</v>
      </c>
      <c r="F99">
        <v>1003050.7616556308</v>
      </c>
    </row>
    <row r="100" spans="1:6" ht="15.6">
      <c r="A100" s="193">
        <v>96</v>
      </c>
      <c r="B100" s="218">
        <f t="shared" ca="1" si="2"/>
        <v>-2.4926978207805229E-3</v>
      </c>
      <c r="C100" s="193">
        <f t="shared" ca="1" si="3"/>
        <v>997507.30217921943</v>
      </c>
      <c r="E100" s="193">
        <v>96</v>
      </c>
      <c r="F100">
        <v>1010620.9932862389</v>
      </c>
    </row>
    <row r="101" spans="1:6" ht="15.6">
      <c r="A101" s="193">
        <v>97</v>
      </c>
      <c r="B101" s="218">
        <f t="shared" ca="1" si="2"/>
        <v>1.0651820169837463E-2</v>
      </c>
      <c r="C101" s="193">
        <f t="shared" ca="1" si="3"/>
        <v>1010651.8201698376</v>
      </c>
      <c r="E101" s="193">
        <v>97</v>
      </c>
      <c r="F101">
        <v>1000221.1199919875</v>
      </c>
    </row>
    <row r="102" spans="1:6" ht="15.6">
      <c r="A102" s="193">
        <v>98</v>
      </c>
      <c r="B102" s="218">
        <f t="shared" ca="1" si="2"/>
        <v>-9.8469325997479415E-3</v>
      </c>
      <c r="C102" s="193">
        <f t="shared" ca="1" si="3"/>
        <v>990153.0674002521</v>
      </c>
      <c r="E102" s="193">
        <v>98</v>
      </c>
      <c r="F102">
        <v>961704.21115595987</v>
      </c>
    </row>
    <row r="103" spans="1:6" ht="15.6">
      <c r="A103" s="193">
        <v>99</v>
      </c>
      <c r="B103" s="218">
        <f t="shared" ca="1" si="2"/>
        <v>3.650668304910603E-2</v>
      </c>
      <c r="C103" s="193">
        <f t="shared" ca="1" si="3"/>
        <v>1036506.683049106</v>
      </c>
      <c r="E103" s="193">
        <v>99</v>
      </c>
      <c r="F103">
        <v>1010850.5404373092</v>
      </c>
    </row>
    <row r="104" spans="1:6" ht="15.6">
      <c r="A104" s="193">
        <v>100</v>
      </c>
      <c r="B104" s="218">
        <f t="shared" ca="1" si="2"/>
        <v>1.4605549766878799E-2</v>
      </c>
      <c r="C104" s="193">
        <f t="shared" ca="1" si="3"/>
        <v>1014605.5497668789</v>
      </c>
      <c r="E104" s="193">
        <v>100</v>
      </c>
      <c r="F104">
        <v>1019404.1900556535</v>
      </c>
    </row>
    <row r="105" spans="1:6" ht="15.6">
      <c r="A105" s="193">
        <v>101</v>
      </c>
      <c r="B105" s="218">
        <f t="shared" ca="1" si="2"/>
        <v>3.3154501159148003E-2</v>
      </c>
      <c r="C105" s="193">
        <f t="shared" ca="1" si="3"/>
        <v>1033154.5011591481</v>
      </c>
      <c r="E105" s="193">
        <v>101</v>
      </c>
      <c r="F105">
        <v>1027157.5015273486</v>
      </c>
    </row>
    <row r="106" spans="1:6" ht="15.6">
      <c r="A106" s="193">
        <v>102</v>
      </c>
      <c r="B106" s="218">
        <f t="shared" ca="1" si="2"/>
        <v>-1.4856209572801411E-2</v>
      </c>
      <c r="C106" s="193">
        <f t="shared" ca="1" si="3"/>
        <v>985143.79042719852</v>
      </c>
      <c r="E106" s="193">
        <v>102</v>
      </c>
      <c r="F106">
        <v>997334.26581182133</v>
      </c>
    </row>
    <row r="107" spans="1:6" ht="15.6">
      <c r="A107" s="193">
        <v>103</v>
      </c>
      <c r="B107" s="218">
        <f t="shared" ca="1" si="2"/>
        <v>-1.5000888030553708E-2</v>
      </c>
      <c r="C107" s="193">
        <f t="shared" ca="1" si="3"/>
        <v>984999.1119694463</v>
      </c>
      <c r="E107" s="193">
        <v>103</v>
      </c>
      <c r="F107">
        <v>988177.1689134452</v>
      </c>
    </row>
    <row r="108" spans="1:6" ht="15.6">
      <c r="A108" s="193">
        <v>104</v>
      </c>
      <c r="B108" s="218">
        <f t="shared" ca="1" si="2"/>
        <v>-1.7668165891585069E-2</v>
      </c>
      <c r="C108" s="193">
        <f t="shared" ca="1" si="3"/>
        <v>982331.83410841494</v>
      </c>
      <c r="E108" s="193">
        <v>104</v>
      </c>
      <c r="F108">
        <v>1008579.2769360582</v>
      </c>
    </row>
    <row r="109" spans="1:6" ht="15.6">
      <c r="A109" s="193">
        <v>105</v>
      </c>
      <c r="B109" s="218">
        <f t="shared" ca="1" si="2"/>
        <v>-7.0869297348361698E-3</v>
      </c>
      <c r="C109" s="193">
        <f t="shared" ca="1" si="3"/>
        <v>992913.0702651639</v>
      </c>
      <c r="E109" s="193">
        <v>105</v>
      </c>
      <c r="F109">
        <v>1008544.5841579778</v>
      </c>
    </row>
    <row r="110" spans="1:6" ht="15.6">
      <c r="A110" s="193">
        <v>106</v>
      </c>
      <c r="B110" s="218">
        <f t="shared" ca="1" si="2"/>
        <v>-4.2298357765644445E-2</v>
      </c>
      <c r="C110" s="193">
        <f t="shared" ca="1" si="3"/>
        <v>957701.64223435556</v>
      </c>
      <c r="E110" s="193">
        <v>106</v>
      </c>
      <c r="F110">
        <v>978654.9730693351</v>
      </c>
    </row>
    <row r="111" spans="1:6" ht="15.6">
      <c r="A111" s="193">
        <v>107</v>
      </c>
      <c r="B111" s="218">
        <f t="shared" ca="1" si="2"/>
        <v>-2.5430773569207324E-2</v>
      </c>
      <c r="C111" s="193">
        <f t="shared" ca="1" si="3"/>
        <v>974569.22643079271</v>
      </c>
      <c r="E111" s="193">
        <v>107</v>
      </c>
      <c r="F111">
        <v>1012703.8327454939</v>
      </c>
    </row>
    <row r="112" spans="1:6" ht="15.6">
      <c r="A112" s="193">
        <v>108</v>
      </c>
      <c r="B112" s="218">
        <f t="shared" ca="1" si="2"/>
        <v>3.4255056243431302E-2</v>
      </c>
      <c r="C112" s="193">
        <f t="shared" ca="1" si="3"/>
        <v>1034255.0562434314</v>
      </c>
      <c r="E112" s="193">
        <v>108</v>
      </c>
      <c r="F112">
        <v>1008659.6288516998</v>
      </c>
    </row>
    <row r="113" spans="1:6" ht="15.6">
      <c r="A113" s="193">
        <v>109</v>
      </c>
      <c r="B113" s="218">
        <f t="shared" ca="1" si="2"/>
        <v>3.762966645004757E-3</v>
      </c>
      <c r="C113" s="193">
        <f t="shared" ca="1" si="3"/>
        <v>1003762.9666450047</v>
      </c>
      <c r="E113" s="193">
        <v>109</v>
      </c>
      <c r="F113">
        <v>975568.69806895487</v>
      </c>
    </row>
    <row r="114" spans="1:6" ht="15.6">
      <c r="A114" s="193">
        <v>110</v>
      </c>
      <c r="B114" s="218">
        <f t="shared" ca="1" si="2"/>
        <v>-9.4288607754813101E-3</v>
      </c>
      <c r="C114" s="193">
        <f t="shared" ca="1" si="3"/>
        <v>990571.13922451867</v>
      </c>
      <c r="E114" s="193">
        <v>110</v>
      </c>
      <c r="F114">
        <v>1006403.5675423852</v>
      </c>
    </row>
    <row r="115" spans="1:6" ht="15.6">
      <c r="A115" s="193">
        <v>111</v>
      </c>
      <c r="B115" s="218">
        <f t="shared" ca="1" si="2"/>
        <v>-2.2441058627637341E-2</v>
      </c>
      <c r="C115" s="193">
        <f t="shared" ca="1" si="3"/>
        <v>977558.94137236266</v>
      </c>
      <c r="E115" s="193">
        <v>111</v>
      </c>
      <c r="F115">
        <v>1012171.9788978309</v>
      </c>
    </row>
    <row r="116" spans="1:6" ht="15.6">
      <c r="A116" s="193">
        <v>112</v>
      </c>
      <c r="B116" s="218">
        <f t="shared" ca="1" si="2"/>
        <v>-2.2803713033070504E-2</v>
      </c>
      <c r="C116" s="193">
        <f t="shared" ca="1" si="3"/>
        <v>977196.28696692956</v>
      </c>
      <c r="E116" s="193">
        <v>112</v>
      </c>
      <c r="F116">
        <v>993900.31313912862</v>
      </c>
    </row>
    <row r="117" spans="1:6" ht="15.6">
      <c r="A117" s="193">
        <v>113</v>
      </c>
      <c r="B117" s="218">
        <f t="shared" ca="1" si="2"/>
        <v>3.2104616636429988E-2</v>
      </c>
      <c r="C117" s="193">
        <f t="shared" ca="1" si="3"/>
        <v>1032104.61663643</v>
      </c>
      <c r="E117" s="193">
        <v>113</v>
      </c>
      <c r="F117">
        <v>1011101.9039186937</v>
      </c>
    </row>
    <row r="118" spans="1:6" ht="15.6">
      <c r="A118" s="193">
        <v>114</v>
      </c>
      <c r="B118" s="218">
        <f t="shared" ca="1" si="2"/>
        <v>-3.6454786510805859E-2</v>
      </c>
      <c r="C118" s="193">
        <f t="shared" ca="1" si="3"/>
        <v>963545.21348919417</v>
      </c>
      <c r="E118" s="193">
        <v>114</v>
      </c>
      <c r="F118">
        <v>996140.27095679287</v>
      </c>
    </row>
    <row r="119" spans="1:6" ht="15.6">
      <c r="A119" s="193">
        <v>115</v>
      </c>
      <c r="B119" s="218">
        <f t="shared" ca="1" si="2"/>
        <v>-1.2173739960698803E-2</v>
      </c>
      <c r="C119" s="193">
        <f t="shared" ca="1" si="3"/>
        <v>987826.26003930124</v>
      </c>
      <c r="E119" s="193">
        <v>115</v>
      </c>
      <c r="F119">
        <v>1010046.405891855</v>
      </c>
    </row>
    <row r="120" spans="1:6" ht="15.6">
      <c r="A120" s="193">
        <v>116</v>
      </c>
      <c r="B120" s="218">
        <f t="shared" ca="1" si="2"/>
        <v>1.9269346548644789E-2</v>
      </c>
      <c r="C120" s="193">
        <f t="shared" ca="1" si="3"/>
        <v>1019269.3465486448</v>
      </c>
      <c r="E120" s="193">
        <v>116</v>
      </c>
      <c r="F120">
        <v>997658.22784085199</v>
      </c>
    </row>
    <row r="121" spans="1:6" ht="15.6">
      <c r="A121" s="193">
        <v>117</v>
      </c>
      <c r="B121" s="218">
        <f t="shared" ca="1" si="2"/>
        <v>-2.8705783748182528E-2</v>
      </c>
      <c r="C121" s="193">
        <f t="shared" ca="1" si="3"/>
        <v>971294.21625181742</v>
      </c>
      <c r="E121" s="193">
        <v>117</v>
      </c>
      <c r="F121">
        <v>962341.42119268561</v>
      </c>
    </row>
    <row r="122" spans="1:6" ht="15.6">
      <c r="A122" s="193">
        <v>118</v>
      </c>
      <c r="B122" s="218">
        <f t="shared" ca="1" si="2"/>
        <v>-8.9151905206620377E-3</v>
      </c>
      <c r="C122" s="193">
        <f t="shared" ca="1" si="3"/>
        <v>991084.809479338</v>
      </c>
      <c r="E122" s="193">
        <v>118</v>
      </c>
      <c r="F122">
        <v>992073.01563611778</v>
      </c>
    </row>
    <row r="123" spans="1:6" ht="15.6">
      <c r="A123" s="193">
        <v>119</v>
      </c>
      <c r="B123" s="218">
        <f t="shared" ca="1" si="2"/>
        <v>-3.6076747726874947E-3</v>
      </c>
      <c r="C123" s="193">
        <f t="shared" ca="1" si="3"/>
        <v>996392.32522731251</v>
      </c>
      <c r="E123" s="193">
        <v>119</v>
      </c>
      <c r="F123">
        <v>1002928.2598673899</v>
      </c>
    </row>
    <row r="124" spans="1:6" ht="15.6">
      <c r="A124" s="193">
        <v>120</v>
      </c>
      <c r="B124" s="218">
        <f t="shared" ca="1" si="2"/>
        <v>1.2232464691117513E-3</v>
      </c>
      <c r="C124" s="193">
        <f t="shared" ca="1" si="3"/>
        <v>1001223.2464691118</v>
      </c>
      <c r="E124" s="193">
        <v>120</v>
      </c>
      <c r="F124">
        <v>979149.204918492</v>
      </c>
    </row>
    <row r="125" spans="1:6" ht="15.6">
      <c r="A125" s="193">
        <v>121</v>
      </c>
      <c r="B125" s="218">
        <f t="shared" ca="1" si="2"/>
        <v>5.5246691031188254E-3</v>
      </c>
      <c r="C125" s="193">
        <f t="shared" ca="1" si="3"/>
        <v>1005524.6691031188</v>
      </c>
      <c r="E125" s="193">
        <v>121</v>
      </c>
      <c r="F125">
        <v>984292.17717222776</v>
      </c>
    </row>
    <row r="126" spans="1:6" ht="15.6">
      <c r="A126" s="193">
        <v>122</v>
      </c>
      <c r="B126" s="218">
        <f t="shared" ca="1" si="2"/>
        <v>-3.8525222851823774E-3</v>
      </c>
      <c r="C126" s="193">
        <f t="shared" ca="1" si="3"/>
        <v>996147.47771481762</v>
      </c>
      <c r="E126" s="193">
        <v>122</v>
      </c>
      <c r="F126">
        <v>1021617.9304245851</v>
      </c>
    </row>
    <row r="127" spans="1:6" ht="15.6">
      <c r="A127" s="193">
        <v>123</v>
      </c>
      <c r="B127" s="218">
        <f t="shared" ca="1" si="2"/>
        <v>1.36344991025619E-2</v>
      </c>
      <c r="C127" s="193">
        <f t="shared" ca="1" si="3"/>
        <v>1013634.4991025619</v>
      </c>
      <c r="E127" s="193">
        <v>123</v>
      </c>
      <c r="F127">
        <v>1006890.3044610769</v>
      </c>
    </row>
    <row r="128" spans="1:6" ht="15.6">
      <c r="A128" s="193">
        <v>124</v>
      </c>
      <c r="B128" s="218">
        <f t="shared" ca="1" si="2"/>
        <v>2.2338959668321275E-2</v>
      </c>
      <c r="C128" s="193">
        <f t="shared" ca="1" si="3"/>
        <v>1022338.9596683212</v>
      </c>
      <c r="E128" s="193">
        <v>124</v>
      </c>
      <c r="F128">
        <v>1011270.4177764551</v>
      </c>
    </row>
    <row r="129" spans="1:6" ht="15.6">
      <c r="A129" s="193">
        <v>125</v>
      </c>
      <c r="B129" s="218">
        <f t="shared" ca="1" si="2"/>
        <v>4.2393070413481886E-2</v>
      </c>
      <c r="C129" s="193">
        <f t="shared" ca="1" si="3"/>
        <v>1042393.0704134818</v>
      </c>
      <c r="E129" s="193">
        <v>125</v>
      </c>
      <c r="F129">
        <v>1017080.1170076631</v>
      </c>
    </row>
    <row r="130" spans="1:6" ht="15.6">
      <c r="A130" s="193">
        <v>126</v>
      </c>
      <c r="B130" s="218">
        <f t="shared" ca="1" si="2"/>
        <v>7.1787260012289768E-3</v>
      </c>
      <c r="C130" s="193">
        <f t="shared" ca="1" si="3"/>
        <v>1007178.726001229</v>
      </c>
      <c r="E130" s="193">
        <v>126</v>
      </c>
      <c r="F130">
        <v>1001288.1790565413</v>
      </c>
    </row>
    <row r="131" spans="1:6" ht="15.6">
      <c r="A131" s="193">
        <v>127</v>
      </c>
      <c r="B131" s="218">
        <f t="shared" ca="1" si="2"/>
        <v>-8.0815063987413876E-3</v>
      </c>
      <c r="C131" s="193">
        <f t="shared" ca="1" si="3"/>
        <v>991918.49360125861</v>
      </c>
      <c r="E131" s="193">
        <v>127</v>
      </c>
      <c r="F131">
        <v>988390.50426440709</v>
      </c>
    </row>
    <row r="132" spans="1:6" ht="15.6">
      <c r="A132" s="193">
        <v>128</v>
      </c>
      <c r="B132" s="218">
        <f t="shared" ca="1" si="2"/>
        <v>-1.5202691337419399E-3</v>
      </c>
      <c r="C132" s="193">
        <f t="shared" ca="1" si="3"/>
        <v>998479.73086625803</v>
      </c>
      <c r="E132" s="193">
        <v>128</v>
      </c>
      <c r="F132">
        <v>985166.16489724698</v>
      </c>
    </row>
    <row r="133" spans="1:6" ht="15.6">
      <c r="A133" s="193">
        <v>129</v>
      </c>
      <c r="B133" s="218">
        <f t="shared" ref="B133:B196" ca="1" si="4">NORMINV(RAND(),$J$2,$J$3)</f>
        <v>5.9246935868627251E-3</v>
      </c>
      <c r="C133" s="193">
        <f t="shared" ref="C133:C196" ca="1" si="5">$J$8*(1+B133)</f>
        <v>1005924.6935868626</v>
      </c>
      <c r="E133" s="193">
        <v>129</v>
      </c>
      <c r="F133">
        <v>999958.72616992169</v>
      </c>
    </row>
    <row r="134" spans="1:6" ht="15.6">
      <c r="A134" s="193">
        <v>130</v>
      </c>
      <c r="B134" s="218">
        <f t="shared" ca="1" si="4"/>
        <v>7.826912594685943E-3</v>
      </c>
      <c r="C134" s="193">
        <f t="shared" ca="1" si="5"/>
        <v>1007826.9125946859</v>
      </c>
      <c r="E134" s="193">
        <v>130</v>
      </c>
      <c r="F134">
        <v>980014.93725323223</v>
      </c>
    </row>
    <row r="135" spans="1:6" ht="15.6">
      <c r="A135" s="193">
        <v>131</v>
      </c>
      <c r="B135" s="218">
        <f t="shared" ca="1" si="4"/>
        <v>5.7831169310377326E-3</v>
      </c>
      <c r="C135" s="193">
        <f t="shared" ca="1" si="5"/>
        <v>1005783.1169310379</v>
      </c>
      <c r="E135" s="193">
        <v>131</v>
      </c>
      <c r="F135">
        <v>1009984.2571112101</v>
      </c>
    </row>
    <row r="136" spans="1:6" ht="15.6">
      <c r="A136" s="193">
        <v>132</v>
      </c>
      <c r="B136" s="218">
        <f t="shared" ca="1" si="4"/>
        <v>4.9022093295977745E-4</v>
      </c>
      <c r="C136" s="193">
        <f t="shared" ca="1" si="5"/>
        <v>1000490.2209329598</v>
      </c>
      <c r="E136" s="193">
        <v>132</v>
      </c>
      <c r="F136">
        <v>1015683.2590767615</v>
      </c>
    </row>
    <row r="137" spans="1:6" ht="15.6">
      <c r="A137" s="193">
        <v>133</v>
      </c>
      <c r="B137" s="218">
        <f t="shared" ca="1" si="4"/>
        <v>7.0475844155783954E-3</v>
      </c>
      <c r="C137" s="193">
        <f t="shared" ca="1" si="5"/>
        <v>1007047.5844155784</v>
      </c>
      <c r="E137" s="193">
        <v>133</v>
      </c>
      <c r="F137">
        <v>1002193.8454058638</v>
      </c>
    </row>
    <row r="138" spans="1:6" ht="15.6">
      <c r="A138" s="193">
        <v>134</v>
      </c>
      <c r="B138" s="218">
        <f t="shared" ca="1" si="4"/>
        <v>-7.1804928163888473E-3</v>
      </c>
      <c r="C138" s="193">
        <f t="shared" ca="1" si="5"/>
        <v>992819.50718361116</v>
      </c>
      <c r="E138" s="193">
        <v>134</v>
      </c>
      <c r="F138">
        <v>1018605.3059634073</v>
      </c>
    </row>
    <row r="139" spans="1:6" ht="15.6">
      <c r="A139" s="193">
        <v>135</v>
      </c>
      <c r="B139" s="218">
        <f t="shared" ca="1" si="4"/>
        <v>1.9651246434856339E-2</v>
      </c>
      <c r="C139" s="193">
        <f t="shared" ca="1" si="5"/>
        <v>1019651.2464348564</v>
      </c>
      <c r="E139" s="193">
        <v>135</v>
      </c>
      <c r="F139">
        <v>986608.00735646696</v>
      </c>
    </row>
    <row r="140" spans="1:6" ht="15.6">
      <c r="A140" s="193">
        <v>136</v>
      </c>
      <c r="B140" s="218">
        <f t="shared" ca="1" si="4"/>
        <v>-8.9890778418824837E-3</v>
      </c>
      <c r="C140" s="193">
        <f t="shared" ca="1" si="5"/>
        <v>991010.92215811752</v>
      </c>
      <c r="E140" s="193">
        <v>136</v>
      </c>
      <c r="F140">
        <v>976084.86084251164</v>
      </c>
    </row>
    <row r="141" spans="1:6" ht="15.6">
      <c r="A141" s="193">
        <v>137</v>
      </c>
      <c r="B141" s="218">
        <f t="shared" ca="1" si="4"/>
        <v>-1.0754969775291343E-2</v>
      </c>
      <c r="C141" s="193">
        <f t="shared" ca="1" si="5"/>
        <v>989245.03022470872</v>
      </c>
      <c r="E141" s="193">
        <v>137</v>
      </c>
      <c r="F141">
        <v>1024936.5233316591</v>
      </c>
    </row>
    <row r="142" spans="1:6" ht="15.6">
      <c r="A142" s="193">
        <v>138</v>
      </c>
      <c r="B142" s="218">
        <f t="shared" ca="1" si="4"/>
        <v>-3.233590116076978E-2</v>
      </c>
      <c r="C142" s="193">
        <f t="shared" ca="1" si="5"/>
        <v>967664.09883923025</v>
      </c>
      <c r="E142" s="193">
        <v>138</v>
      </c>
      <c r="F142">
        <v>1010510.2724816403</v>
      </c>
    </row>
    <row r="143" spans="1:6" ht="15.6">
      <c r="A143" s="193">
        <v>139</v>
      </c>
      <c r="B143" s="218">
        <f t="shared" ca="1" si="4"/>
        <v>-2.4773279758358288E-2</v>
      </c>
      <c r="C143" s="193">
        <f t="shared" ca="1" si="5"/>
        <v>975226.72024164174</v>
      </c>
      <c r="E143" s="193">
        <v>139</v>
      </c>
      <c r="F143">
        <v>1006348.0221396461</v>
      </c>
    </row>
    <row r="144" spans="1:6" ht="15.6">
      <c r="A144" s="193">
        <v>140</v>
      </c>
      <c r="B144" s="218">
        <f t="shared" ca="1" si="4"/>
        <v>6.2524194331272662E-3</v>
      </c>
      <c r="C144" s="193">
        <f t="shared" ca="1" si="5"/>
        <v>1006252.4194331273</v>
      </c>
      <c r="E144" s="193">
        <v>140</v>
      </c>
      <c r="F144">
        <v>1002918.4897939676</v>
      </c>
    </row>
    <row r="145" spans="1:6" ht="15.6">
      <c r="A145" s="193">
        <v>141</v>
      </c>
      <c r="B145" s="218">
        <f t="shared" ca="1" si="4"/>
        <v>-7.910183770360589E-3</v>
      </c>
      <c r="C145" s="193">
        <f t="shared" ca="1" si="5"/>
        <v>992089.81622963946</v>
      </c>
      <c r="E145" s="193">
        <v>141</v>
      </c>
      <c r="F145">
        <v>1024927.672995369</v>
      </c>
    </row>
    <row r="146" spans="1:6" ht="15.6">
      <c r="A146" s="193">
        <v>142</v>
      </c>
      <c r="B146" s="218">
        <f t="shared" ca="1" si="4"/>
        <v>4.0453407484393224E-3</v>
      </c>
      <c r="C146" s="193">
        <f t="shared" ca="1" si="5"/>
        <v>1004045.3407484393</v>
      </c>
      <c r="E146" s="193">
        <v>142</v>
      </c>
      <c r="F146">
        <v>1029885.6927222149</v>
      </c>
    </row>
    <row r="147" spans="1:6" ht="15.6">
      <c r="A147" s="193">
        <v>143</v>
      </c>
      <c r="B147" s="218">
        <f t="shared" ca="1" si="4"/>
        <v>-6.7312006281328154E-3</v>
      </c>
      <c r="C147" s="193">
        <f t="shared" ca="1" si="5"/>
        <v>993268.79937186721</v>
      </c>
      <c r="E147" s="193">
        <v>143</v>
      </c>
      <c r="F147">
        <v>990400.3794224601</v>
      </c>
    </row>
    <row r="148" spans="1:6" ht="15.6">
      <c r="A148" s="193">
        <v>144</v>
      </c>
      <c r="B148" s="218">
        <f t="shared" ca="1" si="4"/>
        <v>5.5869838758508322E-3</v>
      </c>
      <c r="C148" s="193">
        <f t="shared" ca="1" si="5"/>
        <v>1005586.9838758509</v>
      </c>
      <c r="E148" s="193">
        <v>144</v>
      </c>
      <c r="F148">
        <v>1027737.2329426351</v>
      </c>
    </row>
    <row r="149" spans="1:6" ht="15.6">
      <c r="A149" s="193">
        <v>145</v>
      </c>
      <c r="B149" s="218">
        <f t="shared" ca="1" si="4"/>
        <v>-5.4359935314281186E-3</v>
      </c>
      <c r="C149" s="193">
        <f t="shared" ca="1" si="5"/>
        <v>994564.00646857196</v>
      </c>
      <c r="E149" s="193">
        <v>145</v>
      </c>
      <c r="F149">
        <v>1029487.9407370546</v>
      </c>
    </row>
    <row r="150" spans="1:6" ht="15.6">
      <c r="A150" s="193">
        <v>146</v>
      </c>
      <c r="B150" s="218">
        <f t="shared" ca="1" si="4"/>
        <v>-9.8525912900438006E-3</v>
      </c>
      <c r="C150" s="193">
        <f t="shared" ca="1" si="5"/>
        <v>990147.40870995622</v>
      </c>
      <c r="E150" s="193">
        <v>146</v>
      </c>
      <c r="F150">
        <v>1002585.9477292924</v>
      </c>
    </row>
    <row r="151" spans="1:6" ht="15.6">
      <c r="A151" s="193">
        <v>147</v>
      </c>
      <c r="B151" s="218">
        <f t="shared" ca="1" si="4"/>
        <v>-2.3860346191852174E-3</v>
      </c>
      <c r="C151" s="193">
        <f t="shared" ca="1" si="5"/>
        <v>997613.96538081486</v>
      </c>
      <c r="E151" s="193">
        <v>147</v>
      </c>
      <c r="F151">
        <v>984606.01135389612</v>
      </c>
    </row>
    <row r="152" spans="1:6" ht="15.6">
      <c r="A152" s="193">
        <v>148</v>
      </c>
      <c r="B152" s="218">
        <f t="shared" ca="1" si="4"/>
        <v>-1.5140997601514225E-2</v>
      </c>
      <c r="C152" s="193">
        <f t="shared" ca="1" si="5"/>
        <v>984859.00239848578</v>
      </c>
      <c r="E152" s="193">
        <v>148</v>
      </c>
      <c r="F152">
        <v>1010886.8579861765</v>
      </c>
    </row>
    <row r="153" spans="1:6" ht="15.6">
      <c r="A153" s="193">
        <v>149</v>
      </c>
      <c r="B153" s="218">
        <f t="shared" ca="1" si="4"/>
        <v>1.7986799652201128E-2</v>
      </c>
      <c r="C153" s="193">
        <f t="shared" ca="1" si="5"/>
        <v>1017986.7996522011</v>
      </c>
      <c r="E153" s="193">
        <v>149</v>
      </c>
      <c r="F153">
        <v>988079.31806867151</v>
      </c>
    </row>
    <row r="154" spans="1:6" ht="15.6">
      <c r="A154" s="193">
        <v>150</v>
      </c>
      <c r="B154" s="218">
        <f t="shared" ca="1" si="4"/>
        <v>3.8011404923691094E-2</v>
      </c>
      <c r="C154" s="193">
        <f t="shared" ca="1" si="5"/>
        <v>1038011.4049236911</v>
      </c>
      <c r="E154" s="193">
        <v>150</v>
      </c>
      <c r="F154">
        <v>979042.10284373944</v>
      </c>
    </row>
    <row r="155" spans="1:6" ht="15.6">
      <c r="A155" s="193">
        <v>151</v>
      </c>
      <c r="B155" s="218">
        <f t="shared" ca="1" si="4"/>
        <v>1.8912658971511599E-2</v>
      </c>
      <c r="C155" s="193">
        <f t="shared" ca="1" si="5"/>
        <v>1018912.6589715116</v>
      </c>
      <c r="E155" s="193">
        <v>151</v>
      </c>
      <c r="F155">
        <v>992155.7839357137</v>
      </c>
    </row>
    <row r="156" spans="1:6" ht="15.6">
      <c r="A156" s="193">
        <v>152</v>
      </c>
      <c r="B156" s="218">
        <f t="shared" ca="1" si="4"/>
        <v>1.0658884863665466E-2</v>
      </c>
      <c r="C156" s="193">
        <f t="shared" ca="1" si="5"/>
        <v>1010658.8848636656</v>
      </c>
      <c r="E156" s="193">
        <v>152</v>
      </c>
      <c r="F156">
        <v>985709.41120473586</v>
      </c>
    </row>
    <row r="157" spans="1:6" ht="15.6">
      <c r="A157" s="193">
        <v>153</v>
      </c>
      <c r="B157" s="218">
        <f t="shared" ca="1" si="4"/>
        <v>-5.0491505912673047E-3</v>
      </c>
      <c r="C157" s="193">
        <f t="shared" ca="1" si="5"/>
        <v>994950.84940873273</v>
      </c>
      <c r="E157" s="193">
        <v>153</v>
      </c>
      <c r="F157">
        <v>966126.9891688315</v>
      </c>
    </row>
    <row r="158" spans="1:6" ht="15.6">
      <c r="A158" s="193">
        <v>154</v>
      </c>
      <c r="B158" s="218">
        <f t="shared" ca="1" si="4"/>
        <v>3.0114275981638496E-2</v>
      </c>
      <c r="C158" s="193">
        <f t="shared" ca="1" si="5"/>
        <v>1030114.2759816383</v>
      </c>
      <c r="E158" s="193">
        <v>154</v>
      </c>
      <c r="F158">
        <v>1009294.0434003186</v>
      </c>
    </row>
    <row r="159" spans="1:6" ht="15.6">
      <c r="A159" s="193">
        <v>155</v>
      </c>
      <c r="B159" s="218">
        <f t="shared" ca="1" si="4"/>
        <v>2.9954970529341492E-2</v>
      </c>
      <c r="C159" s="193">
        <f t="shared" ca="1" si="5"/>
        <v>1029954.9705293416</v>
      </c>
      <c r="E159" s="193">
        <v>155</v>
      </c>
      <c r="F159">
        <v>1005495.463724899</v>
      </c>
    </row>
    <row r="160" spans="1:6" ht="15.6">
      <c r="A160" s="193">
        <v>156</v>
      </c>
      <c r="B160" s="218">
        <f t="shared" ca="1" si="4"/>
        <v>1.0986505493344852E-2</v>
      </c>
      <c r="C160" s="193">
        <f t="shared" ca="1" si="5"/>
        <v>1010986.5054933449</v>
      </c>
      <c r="E160" s="193">
        <v>156</v>
      </c>
      <c r="F160">
        <v>998852.84131599951</v>
      </c>
    </row>
    <row r="161" spans="1:6" ht="15.6">
      <c r="A161" s="193">
        <v>157</v>
      </c>
      <c r="B161" s="218">
        <f t="shared" ca="1" si="4"/>
        <v>-1.7709846531041684E-2</v>
      </c>
      <c r="C161" s="193">
        <f t="shared" ca="1" si="5"/>
        <v>982290.15346895833</v>
      </c>
      <c r="E161" s="193">
        <v>157</v>
      </c>
      <c r="F161">
        <v>998844.85847668524</v>
      </c>
    </row>
    <row r="162" spans="1:6" ht="15.6">
      <c r="A162" s="193">
        <v>158</v>
      </c>
      <c r="B162" s="218">
        <f t="shared" ca="1" si="4"/>
        <v>2.0584106479079187E-2</v>
      </c>
      <c r="C162" s="193">
        <f t="shared" ca="1" si="5"/>
        <v>1020584.1064790792</v>
      </c>
      <c r="E162" s="193">
        <v>158</v>
      </c>
      <c r="F162">
        <v>995454.87260954699</v>
      </c>
    </row>
    <row r="163" spans="1:6" ht="15.6">
      <c r="A163" s="193">
        <v>159</v>
      </c>
      <c r="B163" s="218">
        <f t="shared" ca="1" si="4"/>
        <v>3.5919632194439104E-2</v>
      </c>
      <c r="C163" s="193">
        <f t="shared" ca="1" si="5"/>
        <v>1035919.6321944391</v>
      </c>
      <c r="E163" s="193">
        <v>159</v>
      </c>
      <c r="F163">
        <v>1047660.8438626118</v>
      </c>
    </row>
    <row r="164" spans="1:6" ht="15.6">
      <c r="A164" s="193">
        <v>160</v>
      </c>
      <c r="B164" s="218">
        <f t="shared" ca="1" si="4"/>
        <v>-3.3331789667584995E-2</v>
      </c>
      <c r="C164" s="193">
        <f t="shared" ca="1" si="5"/>
        <v>966668.21033241507</v>
      </c>
      <c r="E164" s="193">
        <v>160</v>
      </c>
      <c r="F164">
        <v>1004257.3943829691</v>
      </c>
    </row>
    <row r="165" spans="1:6" ht="15.6">
      <c r="A165" s="193">
        <v>161</v>
      </c>
      <c r="B165" s="218">
        <f t="shared" ca="1" si="4"/>
        <v>-2.6105038980256869E-3</v>
      </c>
      <c r="C165" s="193">
        <f t="shared" ca="1" si="5"/>
        <v>997389.49610197439</v>
      </c>
      <c r="E165" s="193">
        <v>161</v>
      </c>
      <c r="F165">
        <v>967598.61358448782</v>
      </c>
    </row>
    <row r="166" spans="1:6" ht="15.6">
      <c r="A166" s="193">
        <v>162</v>
      </c>
      <c r="B166" s="218">
        <f t="shared" ca="1" si="4"/>
        <v>1.6829982134979039E-2</v>
      </c>
      <c r="C166" s="193">
        <f t="shared" ca="1" si="5"/>
        <v>1016829.9821349791</v>
      </c>
      <c r="E166" s="193">
        <v>162</v>
      </c>
      <c r="F166">
        <v>971054.40012688143</v>
      </c>
    </row>
    <row r="167" spans="1:6" ht="15.6">
      <c r="A167" s="193">
        <v>163</v>
      </c>
      <c r="B167" s="218">
        <f t="shared" ca="1" si="4"/>
        <v>-1.8891567757006417E-2</v>
      </c>
      <c r="C167" s="193">
        <f t="shared" ca="1" si="5"/>
        <v>981108.43224299361</v>
      </c>
      <c r="E167" s="193">
        <v>163</v>
      </c>
      <c r="F167">
        <v>974196.9247634213</v>
      </c>
    </row>
    <row r="168" spans="1:6" ht="15.6">
      <c r="A168" s="193">
        <v>164</v>
      </c>
      <c r="B168" s="218">
        <f t="shared" ca="1" si="4"/>
        <v>-3.1801463142205603E-2</v>
      </c>
      <c r="C168" s="193">
        <f t="shared" ca="1" si="5"/>
        <v>968198.53685779439</v>
      </c>
      <c r="E168" s="193">
        <v>164</v>
      </c>
      <c r="F168">
        <v>1035482.3174403092</v>
      </c>
    </row>
    <row r="169" spans="1:6" ht="15.6">
      <c r="A169" s="193">
        <v>165</v>
      </c>
      <c r="B169" s="218">
        <f t="shared" ca="1" si="4"/>
        <v>1.5806610384164483E-3</v>
      </c>
      <c r="C169" s="193">
        <f t="shared" ca="1" si="5"/>
        <v>1001580.6610384163</v>
      </c>
      <c r="E169" s="193">
        <v>165</v>
      </c>
      <c r="F169">
        <v>986879.56070740696</v>
      </c>
    </row>
    <row r="170" spans="1:6" ht="15.6">
      <c r="A170" s="193">
        <v>166</v>
      </c>
      <c r="B170" s="218">
        <f t="shared" ca="1" si="4"/>
        <v>8.2423500486849943E-3</v>
      </c>
      <c r="C170" s="193">
        <f t="shared" ca="1" si="5"/>
        <v>1008242.350048685</v>
      </c>
      <c r="E170" s="193">
        <v>166</v>
      </c>
      <c r="F170">
        <v>1029141.1668591808</v>
      </c>
    </row>
    <row r="171" spans="1:6" ht="15.6">
      <c r="A171" s="193">
        <v>167</v>
      </c>
      <c r="B171" s="218">
        <f t="shared" ca="1" si="4"/>
        <v>4.8795327313619248E-3</v>
      </c>
      <c r="C171" s="193">
        <f t="shared" ca="1" si="5"/>
        <v>1004879.532731362</v>
      </c>
      <c r="E171" s="193">
        <v>167</v>
      </c>
      <c r="F171">
        <v>1024766.3344230651</v>
      </c>
    </row>
    <row r="172" spans="1:6" ht="15.6">
      <c r="A172" s="193">
        <v>168</v>
      </c>
      <c r="B172" s="218">
        <f t="shared" ca="1" si="4"/>
        <v>-1.4792118995929233E-2</v>
      </c>
      <c r="C172" s="193">
        <f t="shared" ca="1" si="5"/>
        <v>985207.88100407075</v>
      </c>
      <c r="E172" s="193">
        <v>168</v>
      </c>
      <c r="F172">
        <v>1008752.0929771725</v>
      </c>
    </row>
    <row r="173" spans="1:6" ht="15.6">
      <c r="A173" s="193">
        <v>169</v>
      </c>
      <c r="B173" s="218">
        <f t="shared" ca="1" si="4"/>
        <v>-2.1191505373737218E-2</v>
      </c>
      <c r="C173" s="193">
        <f t="shared" ca="1" si="5"/>
        <v>978808.49462626269</v>
      </c>
      <c r="E173" s="193">
        <v>169</v>
      </c>
      <c r="F173">
        <v>979969.66611082328</v>
      </c>
    </row>
    <row r="174" spans="1:6" ht="15.6">
      <c r="A174" s="193">
        <v>170</v>
      </c>
      <c r="B174" s="218">
        <f t="shared" ca="1" si="4"/>
        <v>-8.5584760885706358E-3</v>
      </c>
      <c r="C174" s="193">
        <f t="shared" ca="1" si="5"/>
        <v>991441.52391142934</v>
      </c>
      <c r="E174" s="193">
        <v>170</v>
      </c>
      <c r="F174">
        <v>999224.89395324851</v>
      </c>
    </row>
    <row r="175" spans="1:6" ht="15.6">
      <c r="A175" s="193">
        <v>171</v>
      </c>
      <c r="B175" s="218">
        <f t="shared" ca="1" si="4"/>
        <v>3.9414623747831598E-2</v>
      </c>
      <c r="C175" s="193">
        <f t="shared" ca="1" si="5"/>
        <v>1039414.6237478317</v>
      </c>
      <c r="E175" s="193">
        <v>171</v>
      </c>
      <c r="F175">
        <v>984789.68671609357</v>
      </c>
    </row>
    <row r="176" spans="1:6" ht="15.6">
      <c r="A176" s="193">
        <v>172</v>
      </c>
      <c r="B176" s="218">
        <f t="shared" ca="1" si="4"/>
        <v>-1.2817779814165708E-2</v>
      </c>
      <c r="C176" s="193">
        <f t="shared" ca="1" si="5"/>
        <v>987182.22018583422</v>
      </c>
      <c r="E176" s="193">
        <v>172</v>
      </c>
      <c r="F176">
        <v>1015473.1407475764</v>
      </c>
    </row>
    <row r="177" spans="1:6" ht="15.6">
      <c r="A177" s="193">
        <v>173</v>
      </c>
      <c r="B177" s="218">
        <f t="shared" ca="1" si="4"/>
        <v>9.0855232568606888E-3</v>
      </c>
      <c r="C177" s="193">
        <f t="shared" ca="1" si="5"/>
        <v>1009085.5232568608</v>
      </c>
      <c r="E177" s="193">
        <v>173</v>
      </c>
      <c r="F177">
        <v>1007090.1688381084</v>
      </c>
    </row>
    <row r="178" spans="1:6" ht="15.6">
      <c r="A178" s="193">
        <v>174</v>
      </c>
      <c r="B178" s="218">
        <f t="shared" ca="1" si="4"/>
        <v>-2.9589002822074283E-2</v>
      </c>
      <c r="C178" s="193">
        <f t="shared" ca="1" si="5"/>
        <v>970410.99717792566</v>
      </c>
      <c r="E178" s="193">
        <v>174</v>
      </c>
      <c r="F178">
        <v>983193.69361576182</v>
      </c>
    </row>
    <row r="179" spans="1:6" ht="15.6">
      <c r="A179" s="193">
        <v>175</v>
      </c>
      <c r="B179" s="218">
        <f t="shared" ca="1" si="4"/>
        <v>-1.54405649816801E-2</v>
      </c>
      <c r="C179" s="193">
        <f t="shared" ca="1" si="5"/>
        <v>984559.43501831987</v>
      </c>
      <c r="E179" s="193">
        <v>175</v>
      </c>
      <c r="F179">
        <v>1014765.7843478029</v>
      </c>
    </row>
    <row r="180" spans="1:6" ht="15.6">
      <c r="A180" s="193">
        <v>176</v>
      </c>
      <c r="B180" s="218">
        <f t="shared" ca="1" si="4"/>
        <v>2.7812835393590418E-2</v>
      </c>
      <c r="C180" s="193">
        <f t="shared" ca="1" si="5"/>
        <v>1027812.8353935905</v>
      </c>
      <c r="E180" s="193">
        <v>176</v>
      </c>
      <c r="F180">
        <v>1028780.6196424372</v>
      </c>
    </row>
    <row r="181" spans="1:6" ht="15.6">
      <c r="A181" s="193">
        <v>177</v>
      </c>
      <c r="B181" s="218">
        <f t="shared" ca="1" si="4"/>
        <v>3.0013619159897992E-2</v>
      </c>
      <c r="C181" s="193">
        <f t="shared" ca="1" si="5"/>
        <v>1030013.6191598981</v>
      </c>
      <c r="E181" s="193">
        <v>177</v>
      </c>
      <c r="F181">
        <v>1027394.1959511698</v>
      </c>
    </row>
    <row r="182" spans="1:6" ht="15.6">
      <c r="A182" s="193">
        <v>178</v>
      </c>
      <c r="B182" s="218">
        <f t="shared" ca="1" si="4"/>
        <v>-4.5702672396846951E-3</v>
      </c>
      <c r="C182" s="193">
        <f t="shared" ca="1" si="5"/>
        <v>995429.7327603153</v>
      </c>
      <c r="E182" s="193">
        <v>178</v>
      </c>
      <c r="F182">
        <v>1001072.0500323591</v>
      </c>
    </row>
    <row r="183" spans="1:6" ht="15.6">
      <c r="A183" s="193">
        <v>179</v>
      </c>
      <c r="B183" s="218">
        <f t="shared" ca="1" si="4"/>
        <v>-6.8545257376592204E-3</v>
      </c>
      <c r="C183" s="193">
        <f t="shared" ca="1" si="5"/>
        <v>993145.47426234081</v>
      </c>
      <c r="E183" s="193">
        <v>179</v>
      </c>
      <c r="F183">
        <v>1002234.4562643816</v>
      </c>
    </row>
    <row r="184" spans="1:6" ht="15.6">
      <c r="A184" s="193">
        <v>180</v>
      </c>
      <c r="B184" s="218">
        <f t="shared" ca="1" si="4"/>
        <v>-2.6152986213109895E-3</v>
      </c>
      <c r="C184" s="193">
        <f t="shared" ca="1" si="5"/>
        <v>997384.70137868903</v>
      </c>
      <c r="E184" s="193">
        <v>180</v>
      </c>
      <c r="F184">
        <v>989120.8441880513</v>
      </c>
    </row>
    <row r="185" spans="1:6" ht="15.6">
      <c r="A185" s="193">
        <v>181</v>
      </c>
      <c r="B185" s="218">
        <f t="shared" ca="1" si="4"/>
        <v>-1.2666071608628742E-2</v>
      </c>
      <c r="C185" s="193">
        <f t="shared" ca="1" si="5"/>
        <v>987333.92839137127</v>
      </c>
      <c r="E185" s="193">
        <v>181</v>
      </c>
      <c r="F185">
        <v>1002622.8939744375</v>
      </c>
    </row>
    <row r="186" spans="1:6" ht="15.6">
      <c r="A186" s="193">
        <v>182</v>
      </c>
      <c r="B186" s="218">
        <f t="shared" ca="1" si="4"/>
        <v>-9.0401626482344392E-3</v>
      </c>
      <c r="C186" s="193">
        <f t="shared" ca="1" si="5"/>
        <v>990959.83735176548</v>
      </c>
      <c r="E186" s="193">
        <v>182</v>
      </c>
      <c r="F186">
        <v>998910.98561615741</v>
      </c>
    </row>
    <row r="187" spans="1:6" ht="15.6">
      <c r="A187" s="193">
        <v>183</v>
      </c>
      <c r="B187" s="218">
        <f t="shared" ca="1" si="4"/>
        <v>-1.0555388951708301E-2</v>
      </c>
      <c r="C187" s="193">
        <f t="shared" ca="1" si="5"/>
        <v>989444.61104829179</v>
      </c>
      <c r="E187" s="193">
        <v>183</v>
      </c>
      <c r="F187">
        <v>1009413.1041467834</v>
      </c>
    </row>
    <row r="188" spans="1:6" ht="15.6">
      <c r="A188" s="193">
        <v>184</v>
      </c>
      <c r="B188" s="218">
        <f t="shared" ca="1" si="4"/>
        <v>-3.5032373438873242E-3</v>
      </c>
      <c r="C188" s="193">
        <f t="shared" ca="1" si="5"/>
        <v>996496.76265611267</v>
      </c>
      <c r="E188" s="193">
        <v>184</v>
      </c>
      <c r="F188">
        <v>1014936.8501852205</v>
      </c>
    </row>
    <row r="189" spans="1:6" ht="15.6">
      <c r="A189" s="193">
        <v>185</v>
      </c>
      <c r="B189" s="218">
        <f t="shared" ca="1" si="4"/>
        <v>-1.5615345484738889E-2</v>
      </c>
      <c r="C189" s="193">
        <f t="shared" ca="1" si="5"/>
        <v>984384.65451526118</v>
      </c>
      <c r="E189" s="193">
        <v>185</v>
      </c>
      <c r="F189">
        <v>977018.99622089905</v>
      </c>
    </row>
    <row r="190" spans="1:6" ht="15.6">
      <c r="A190" s="193">
        <v>186</v>
      </c>
      <c r="B190" s="218">
        <f t="shared" ca="1" si="4"/>
        <v>5.2635061707511331E-3</v>
      </c>
      <c r="C190" s="193">
        <f t="shared" ca="1" si="5"/>
        <v>1005263.5061707511</v>
      </c>
      <c r="E190" s="193">
        <v>186</v>
      </c>
      <c r="F190">
        <v>994982.92470642331</v>
      </c>
    </row>
    <row r="191" spans="1:6" ht="15.6">
      <c r="A191" s="193">
        <v>187</v>
      </c>
      <c r="B191" s="218">
        <f t="shared" ca="1" si="4"/>
        <v>1.0608925844274732E-2</v>
      </c>
      <c r="C191" s="193">
        <f t="shared" ca="1" si="5"/>
        <v>1010608.9258442748</v>
      </c>
      <c r="E191" s="193">
        <v>187</v>
      </c>
      <c r="F191">
        <v>992000.07581160101</v>
      </c>
    </row>
    <row r="192" spans="1:6" ht="15.6">
      <c r="A192" s="193">
        <v>188</v>
      </c>
      <c r="B192" s="218">
        <f t="shared" ca="1" si="4"/>
        <v>-1.8220019922810551E-2</v>
      </c>
      <c r="C192" s="193">
        <f t="shared" ca="1" si="5"/>
        <v>981779.98007718951</v>
      </c>
      <c r="E192" s="193">
        <v>188</v>
      </c>
      <c r="F192">
        <v>985965.41053374147</v>
      </c>
    </row>
    <row r="193" spans="1:6" ht="15.6">
      <c r="A193" s="193">
        <v>189</v>
      </c>
      <c r="B193" s="218">
        <f t="shared" ca="1" si="4"/>
        <v>3.3607931159407113E-2</v>
      </c>
      <c r="C193" s="193">
        <f t="shared" ca="1" si="5"/>
        <v>1033607.9311594071</v>
      </c>
      <c r="E193" s="193">
        <v>189</v>
      </c>
      <c r="F193">
        <v>1006069.556131707</v>
      </c>
    </row>
    <row r="194" spans="1:6" ht="15.6">
      <c r="A194" s="193">
        <v>190</v>
      </c>
      <c r="B194" s="218">
        <f t="shared" ca="1" si="4"/>
        <v>2.7724411088010263E-2</v>
      </c>
      <c r="C194" s="193">
        <f t="shared" ca="1" si="5"/>
        <v>1027724.4110880102</v>
      </c>
      <c r="E194" s="193">
        <v>190</v>
      </c>
      <c r="F194">
        <v>1017356.5141183101</v>
      </c>
    </row>
    <row r="195" spans="1:6" ht="15.6">
      <c r="A195" s="193">
        <v>191</v>
      </c>
      <c r="B195" s="218">
        <f t="shared" ca="1" si="4"/>
        <v>-3.2384345973192702E-2</v>
      </c>
      <c r="C195" s="193">
        <f t="shared" ca="1" si="5"/>
        <v>967615.65402680729</v>
      </c>
      <c r="E195" s="193">
        <v>191</v>
      </c>
      <c r="F195">
        <v>973561.64228357526</v>
      </c>
    </row>
    <row r="196" spans="1:6" ht="15.6">
      <c r="A196" s="193">
        <v>192</v>
      </c>
      <c r="B196" s="218">
        <f t="shared" ca="1" si="4"/>
        <v>1.7925417525545242E-2</v>
      </c>
      <c r="C196" s="193">
        <f t="shared" ca="1" si="5"/>
        <v>1017925.4175255452</v>
      </c>
      <c r="E196" s="193">
        <v>192</v>
      </c>
      <c r="F196">
        <v>983627.11321826791</v>
      </c>
    </row>
    <row r="197" spans="1:6" ht="15.6">
      <c r="A197" s="193">
        <v>193</v>
      </c>
      <c r="B197" s="218">
        <f t="shared" ref="B197:B260" ca="1" si="6">NORMINV(RAND(),$J$2,$J$3)</f>
        <v>1.0178256227598664E-2</v>
      </c>
      <c r="C197" s="193">
        <f t="shared" ref="C197:C260" ca="1" si="7">$J$8*(1+B197)</f>
        <v>1010178.2562275988</v>
      </c>
      <c r="E197" s="193">
        <v>193</v>
      </c>
      <c r="F197">
        <v>993274.52010194783</v>
      </c>
    </row>
    <row r="198" spans="1:6" ht="15.6">
      <c r="A198" s="193">
        <v>194</v>
      </c>
      <c r="B198" s="218">
        <f t="shared" ca="1" si="6"/>
        <v>2.8515362834576199E-2</v>
      </c>
      <c r="C198" s="193">
        <f t="shared" ca="1" si="7"/>
        <v>1028515.3628345763</v>
      </c>
      <c r="E198" s="193">
        <v>194</v>
      </c>
      <c r="F198">
        <v>1005166.8932383233</v>
      </c>
    </row>
    <row r="199" spans="1:6" ht="15.6">
      <c r="A199" s="193">
        <v>195</v>
      </c>
      <c r="B199" s="218">
        <f t="shared" ca="1" si="6"/>
        <v>1.4916499412738463E-2</v>
      </c>
      <c r="C199" s="193">
        <f t="shared" ca="1" si="7"/>
        <v>1014916.4994127384</v>
      </c>
      <c r="E199" s="193">
        <v>195</v>
      </c>
      <c r="F199">
        <v>1010699.4673660978</v>
      </c>
    </row>
    <row r="200" spans="1:6" ht="15.6">
      <c r="A200" s="193">
        <v>196</v>
      </c>
      <c r="B200" s="218">
        <f t="shared" ca="1" si="6"/>
        <v>6.9130076000129227E-3</v>
      </c>
      <c r="C200" s="193">
        <f t="shared" ca="1" si="7"/>
        <v>1006913.0076000131</v>
      </c>
      <c r="E200" s="193">
        <v>196</v>
      </c>
      <c r="F200">
        <v>1014563.8579919103</v>
      </c>
    </row>
    <row r="201" spans="1:6" ht="15.6">
      <c r="A201" s="193">
        <v>197</v>
      </c>
      <c r="B201" s="218">
        <f t="shared" ca="1" si="6"/>
        <v>3.5071556566236263E-2</v>
      </c>
      <c r="C201" s="193">
        <f t="shared" ca="1" si="7"/>
        <v>1035071.5565662363</v>
      </c>
      <c r="E201" s="193">
        <v>197</v>
      </c>
      <c r="F201">
        <v>1014341.0709032374</v>
      </c>
    </row>
    <row r="202" spans="1:6" ht="15.6">
      <c r="A202" s="193">
        <v>198</v>
      </c>
      <c r="B202" s="218">
        <f t="shared" ca="1" si="6"/>
        <v>1.1358215830266498E-2</v>
      </c>
      <c r="C202" s="193">
        <f t="shared" ca="1" si="7"/>
        <v>1011358.2158302665</v>
      </c>
      <c r="E202" s="193">
        <v>198</v>
      </c>
      <c r="F202">
        <v>991635.68701291585</v>
      </c>
    </row>
    <row r="203" spans="1:6" ht="15.6">
      <c r="A203" s="193">
        <v>199</v>
      </c>
      <c r="B203" s="218">
        <f t="shared" ca="1" si="6"/>
        <v>-1.0528097946941975E-2</v>
      </c>
      <c r="C203" s="193">
        <f t="shared" ca="1" si="7"/>
        <v>989471.90205305803</v>
      </c>
      <c r="E203" s="193">
        <v>199</v>
      </c>
      <c r="F203">
        <v>1016931.8034059651</v>
      </c>
    </row>
    <row r="204" spans="1:6" ht="15.6">
      <c r="A204" s="193">
        <v>200</v>
      </c>
      <c r="B204" s="218">
        <f t="shared" ca="1" si="6"/>
        <v>1.9232535262456083E-2</v>
      </c>
      <c r="C204" s="193">
        <f t="shared" ca="1" si="7"/>
        <v>1019232.535262456</v>
      </c>
      <c r="E204" s="193">
        <v>200</v>
      </c>
      <c r="F204">
        <v>1007265.6820049053</v>
      </c>
    </row>
    <row r="205" spans="1:6" ht="15.6">
      <c r="A205" s="193">
        <v>201</v>
      </c>
      <c r="B205" s="218">
        <f t="shared" ca="1" si="6"/>
        <v>2.2014752722808496E-2</v>
      </c>
      <c r="C205" s="193">
        <f t="shared" ca="1" si="7"/>
        <v>1022014.7527228085</v>
      </c>
      <c r="E205" s="193">
        <v>201</v>
      </c>
      <c r="F205">
        <v>965611.48242290923</v>
      </c>
    </row>
    <row r="206" spans="1:6" ht="15.6">
      <c r="A206" s="193">
        <v>202</v>
      </c>
      <c r="B206" s="218">
        <f t="shared" ca="1" si="6"/>
        <v>1.932121179785978E-2</v>
      </c>
      <c r="C206" s="193">
        <f t="shared" ca="1" si="7"/>
        <v>1019321.2117978599</v>
      </c>
      <c r="E206" s="193">
        <v>202</v>
      </c>
      <c r="F206">
        <v>976474.52240980056</v>
      </c>
    </row>
    <row r="207" spans="1:6" ht="15.6">
      <c r="A207" s="193">
        <v>203</v>
      </c>
      <c r="B207" s="218">
        <f t="shared" ca="1" si="6"/>
        <v>-8.338855118133575E-3</v>
      </c>
      <c r="C207" s="193">
        <f t="shared" ca="1" si="7"/>
        <v>991661.14488186641</v>
      </c>
      <c r="E207" s="193">
        <v>203</v>
      </c>
      <c r="F207">
        <v>1012922.5908089862</v>
      </c>
    </row>
    <row r="208" spans="1:6" ht="15.6">
      <c r="A208" s="193">
        <v>204</v>
      </c>
      <c r="B208" s="218">
        <f t="shared" ca="1" si="6"/>
        <v>4.4570963284745989E-3</v>
      </c>
      <c r="C208" s="193">
        <f t="shared" ca="1" si="7"/>
        <v>1004457.0963284747</v>
      </c>
      <c r="E208" s="193">
        <v>204</v>
      </c>
      <c r="F208">
        <v>997209.27962219482</v>
      </c>
    </row>
    <row r="209" spans="1:6" ht="15.6">
      <c r="A209" s="193">
        <v>205</v>
      </c>
      <c r="B209" s="218">
        <f t="shared" ca="1" si="6"/>
        <v>-1.0318174505671081E-2</v>
      </c>
      <c r="C209" s="193">
        <f t="shared" ca="1" si="7"/>
        <v>989681.82549432898</v>
      </c>
      <c r="E209" s="193">
        <v>205</v>
      </c>
      <c r="F209">
        <v>991544.35900224373</v>
      </c>
    </row>
    <row r="210" spans="1:6" ht="15.6">
      <c r="A210" s="193">
        <v>206</v>
      </c>
      <c r="B210" s="218">
        <f t="shared" ca="1" si="6"/>
        <v>7.701611988441201E-4</v>
      </c>
      <c r="C210" s="193">
        <f t="shared" ca="1" si="7"/>
        <v>1000770.1611988442</v>
      </c>
      <c r="E210" s="193">
        <v>206</v>
      </c>
      <c r="F210">
        <v>984874.65210302582</v>
      </c>
    </row>
    <row r="211" spans="1:6" ht="15.6">
      <c r="A211" s="193">
        <v>207</v>
      </c>
      <c r="B211" s="218">
        <f t="shared" ca="1" si="6"/>
        <v>2.4819033583586133E-3</v>
      </c>
      <c r="C211" s="193">
        <f t="shared" ca="1" si="7"/>
        <v>1002481.9033583585</v>
      </c>
      <c r="E211" s="193">
        <v>207</v>
      </c>
      <c r="F211">
        <v>988310.8623647535</v>
      </c>
    </row>
    <row r="212" spans="1:6" ht="15.6">
      <c r="A212" s="193">
        <v>208</v>
      </c>
      <c r="B212" s="218">
        <f t="shared" ca="1" si="6"/>
        <v>-1.5591386395344015E-2</v>
      </c>
      <c r="C212" s="193">
        <f t="shared" ca="1" si="7"/>
        <v>984408.61360465607</v>
      </c>
      <c r="E212" s="193">
        <v>208</v>
      </c>
      <c r="F212">
        <v>957092.37858326873</v>
      </c>
    </row>
    <row r="213" spans="1:6" ht="15.6">
      <c r="A213" s="193">
        <v>209</v>
      </c>
      <c r="B213" s="218">
        <f t="shared" ca="1" si="6"/>
        <v>3.2124379598238566E-4</v>
      </c>
      <c r="C213" s="193">
        <f t="shared" ca="1" si="7"/>
        <v>1000321.2437959823</v>
      </c>
      <c r="E213" s="193">
        <v>209</v>
      </c>
      <c r="F213">
        <v>1002420.1493240743</v>
      </c>
    </row>
    <row r="214" spans="1:6" ht="15.6">
      <c r="A214" s="193">
        <v>210</v>
      </c>
      <c r="B214" s="218">
        <f t="shared" ca="1" si="6"/>
        <v>7.1027587638667414E-3</v>
      </c>
      <c r="C214" s="193">
        <f t="shared" ca="1" si="7"/>
        <v>1007102.7587638667</v>
      </c>
      <c r="E214" s="193">
        <v>210</v>
      </c>
      <c r="F214">
        <v>1004400.4953361057</v>
      </c>
    </row>
    <row r="215" spans="1:6" ht="15.6">
      <c r="A215" s="193">
        <v>211</v>
      </c>
      <c r="B215" s="218">
        <f t="shared" ca="1" si="6"/>
        <v>-1.6289983034612709E-2</v>
      </c>
      <c r="C215" s="193">
        <f t="shared" ca="1" si="7"/>
        <v>983710.01696538727</v>
      </c>
      <c r="E215" s="193">
        <v>211</v>
      </c>
      <c r="F215">
        <v>1028347.5726043258</v>
      </c>
    </row>
    <row r="216" spans="1:6" ht="15.6">
      <c r="A216" s="193">
        <v>212</v>
      </c>
      <c r="B216" s="218">
        <f t="shared" ca="1" si="6"/>
        <v>-8.7595626144158049E-3</v>
      </c>
      <c r="C216" s="193">
        <f t="shared" ca="1" si="7"/>
        <v>991240.43738558423</v>
      </c>
      <c r="E216" s="193">
        <v>212</v>
      </c>
      <c r="F216">
        <v>1006644.3022077405</v>
      </c>
    </row>
    <row r="217" spans="1:6" ht="15.6">
      <c r="A217" s="193">
        <v>213</v>
      </c>
      <c r="B217" s="218">
        <f t="shared" ca="1" si="6"/>
        <v>2.9083995404460918E-3</v>
      </c>
      <c r="C217" s="193">
        <f t="shared" ca="1" si="7"/>
        <v>1002908.3995404462</v>
      </c>
      <c r="E217" s="193">
        <v>213</v>
      </c>
      <c r="F217">
        <v>997852.80266811466</v>
      </c>
    </row>
    <row r="218" spans="1:6" ht="15.6">
      <c r="A218" s="193">
        <v>214</v>
      </c>
      <c r="B218" s="218">
        <f t="shared" ca="1" si="6"/>
        <v>-2.278468730810731E-3</v>
      </c>
      <c r="C218" s="193">
        <f t="shared" ca="1" si="7"/>
        <v>997721.53126918932</v>
      </c>
      <c r="E218" s="193">
        <v>214</v>
      </c>
      <c r="F218">
        <v>1014546.4867218555</v>
      </c>
    </row>
    <row r="219" spans="1:6" ht="15.6">
      <c r="A219" s="193">
        <v>215</v>
      </c>
      <c r="B219" s="218">
        <f t="shared" ca="1" si="6"/>
        <v>-1.8192412002008919E-2</v>
      </c>
      <c r="C219" s="193">
        <f t="shared" ca="1" si="7"/>
        <v>981807.58799799101</v>
      </c>
      <c r="E219" s="193">
        <v>215</v>
      </c>
      <c r="F219">
        <v>1016894.0668038138</v>
      </c>
    </row>
    <row r="220" spans="1:6" ht="15.6">
      <c r="A220" s="193">
        <v>216</v>
      </c>
      <c r="B220" s="218">
        <f t="shared" ca="1" si="6"/>
        <v>2.286984485262113E-2</v>
      </c>
      <c r="C220" s="193">
        <f t="shared" ca="1" si="7"/>
        <v>1022869.8448526212</v>
      </c>
      <c r="E220" s="193">
        <v>216</v>
      </c>
      <c r="F220">
        <v>1009146.9288804822</v>
      </c>
    </row>
    <row r="221" spans="1:6" ht="15.6">
      <c r="A221" s="193">
        <v>217</v>
      </c>
      <c r="B221" s="218">
        <f t="shared" ca="1" si="6"/>
        <v>3.3550999275377622E-2</v>
      </c>
      <c r="C221" s="193">
        <f t="shared" ca="1" si="7"/>
        <v>1033550.9992753775</v>
      </c>
      <c r="E221" s="193">
        <v>217</v>
      </c>
      <c r="F221">
        <v>987783.16811211186</v>
      </c>
    </row>
    <row r="222" spans="1:6" ht="15.6">
      <c r="A222" s="193">
        <v>218</v>
      </c>
      <c r="B222" s="218">
        <f t="shared" ca="1" si="6"/>
        <v>-4.6967262675263396E-3</v>
      </c>
      <c r="C222" s="193">
        <f t="shared" ca="1" si="7"/>
        <v>995303.27373247361</v>
      </c>
      <c r="E222" s="193">
        <v>218</v>
      </c>
      <c r="F222">
        <v>1005219.835070331</v>
      </c>
    </row>
    <row r="223" spans="1:6" ht="15.6">
      <c r="A223" s="193">
        <v>219</v>
      </c>
      <c r="B223" s="218">
        <f t="shared" ca="1" si="6"/>
        <v>-8.3032363200229685E-4</v>
      </c>
      <c r="C223" s="193">
        <f t="shared" ca="1" si="7"/>
        <v>999169.67636799766</v>
      </c>
      <c r="E223" s="193">
        <v>219</v>
      </c>
      <c r="F223">
        <v>1006676.8142113074</v>
      </c>
    </row>
    <row r="224" spans="1:6" ht="15.6">
      <c r="A224" s="193">
        <v>220</v>
      </c>
      <c r="B224" s="218">
        <f t="shared" ca="1" si="6"/>
        <v>-7.1660248623519485E-3</v>
      </c>
      <c r="C224" s="193">
        <f t="shared" ca="1" si="7"/>
        <v>992833.97513764806</v>
      </c>
      <c r="E224" s="193">
        <v>220</v>
      </c>
      <c r="F224">
        <v>999605.99165599688</v>
      </c>
    </row>
    <row r="225" spans="1:6" ht="15.6">
      <c r="A225" s="193">
        <v>221</v>
      </c>
      <c r="B225" s="218">
        <f t="shared" ca="1" si="6"/>
        <v>1.0231653708567713E-2</v>
      </c>
      <c r="C225" s="193">
        <f t="shared" ca="1" si="7"/>
        <v>1010231.6537085678</v>
      </c>
      <c r="E225" s="193">
        <v>221</v>
      </c>
      <c r="F225">
        <v>1018544.8891463575</v>
      </c>
    </row>
    <row r="226" spans="1:6" ht="15.6">
      <c r="A226" s="193">
        <v>222</v>
      </c>
      <c r="B226" s="218">
        <f t="shared" ca="1" si="6"/>
        <v>1.9538764927271361E-2</v>
      </c>
      <c r="C226" s="193">
        <f t="shared" ca="1" si="7"/>
        <v>1019538.7649272714</v>
      </c>
      <c r="E226" s="193">
        <v>222</v>
      </c>
      <c r="F226">
        <v>1002859.1154385229</v>
      </c>
    </row>
    <row r="227" spans="1:6" ht="15.6">
      <c r="A227" s="193">
        <v>223</v>
      </c>
      <c r="B227" s="218">
        <f t="shared" ca="1" si="6"/>
        <v>5.0879603712408895E-3</v>
      </c>
      <c r="C227" s="193">
        <f t="shared" ca="1" si="7"/>
        <v>1005087.9603712409</v>
      </c>
      <c r="E227" s="193">
        <v>223</v>
      </c>
      <c r="F227">
        <v>966200.22280041454</v>
      </c>
    </row>
    <row r="228" spans="1:6" ht="15.6">
      <c r="A228" s="193">
        <v>224</v>
      </c>
      <c r="B228" s="218">
        <f t="shared" ca="1" si="6"/>
        <v>2.7487499573866903E-3</v>
      </c>
      <c r="C228" s="193">
        <f t="shared" ca="1" si="7"/>
        <v>1002748.7499573866</v>
      </c>
      <c r="E228" s="193">
        <v>224</v>
      </c>
      <c r="F228">
        <v>974738.72220213967</v>
      </c>
    </row>
    <row r="229" spans="1:6" ht="15.6">
      <c r="A229" s="193">
        <v>225</v>
      </c>
      <c r="B229" s="218">
        <f t="shared" ca="1" si="6"/>
        <v>-2.7613470901559811E-3</v>
      </c>
      <c r="C229" s="193">
        <f t="shared" ca="1" si="7"/>
        <v>997238.65290984407</v>
      </c>
      <c r="E229" s="193">
        <v>225</v>
      </c>
      <c r="F229">
        <v>1001034.8308677562</v>
      </c>
    </row>
    <row r="230" spans="1:6" ht="15.6">
      <c r="A230" s="193">
        <v>226</v>
      </c>
      <c r="B230" s="218">
        <f t="shared" ca="1" si="6"/>
        <v>1.3701852967304E-2</v>
      </c>
      <c r="C230" s="193">
        <f t="shared" ca="1" si="7"/>
        <v>1013701.8529673041</v>
      </c>
      <c r="E230" s="193">
        <v>226</v>
      </c>
      <c r="F230">
        <v>1017627.0191575456</v>
      </c>
    </row>
    <row r="231" spans="1:6" ht="15.6">
      <c r="A231" s="193">
        <v>227</v>
      </c>
      <c r="B231" s="218">
        <f t="shared" ca="1" si="6"/>
        <v>6.8220223735568439E-3</v>
      </c>
      <c r="C231" s="193">
        <f t="shared" ca="1" si="7"/>
        <v>1006822.0223735569</v>
      </c>
      <c r="E231" s="193">
        <v>227</v>
      </c>
      <c r="F231">
        <v>1011140.7566261721</v>
      </c>
    </row>
    <row r="232" spans="1:6" ht="15.6">
      <c r="A232" s="193">
        <v>228</v>
      </c>
      <c r="B232" s="218">
        <f t="shared" ca="1" si="6"/>
        <v>1.3319464744318888E-3</v>
      </c>
      <c r="C232" s="193">
        <f t="shared" ca="1" si="7"/>
        <v>1001331.9464744319</v>
      </c>
      <c r="E232" s="193">
        <v>228</v>
      </c>
      <c r="F232">
        <v>1026707.3891661625</v>
      </c>
    </row>
    <row r="233" spans="1:6" ht="15.6">
      <c r="A233" s="193">
        <v>229</v>
      </c>
      <c r="B233" s="218">
        <f t="shared" ca="1" si="6"/>
        <v>-7.3836435160424966E-4</v>
      </c>
      <c r="C233" s="193">
        <f t="shared" ca="1" si="7"/>
        <v>999261.63564839575</v>
      </c>
      <c r="E233" s="193">
        <v>229</v>
      </c>
      <c r="F233">
        <v>1009581.4735676178</v>
      </c>
    </row>
    <row r="234" spans="1:6" ht="15.6">
      <c r="A234" s="193">
        <v>230</v>
      </c>
      <c r="B234" s="218">
        <f t="shared" ca="1" si="6"/>
        <v>4.6101791001177103E-2</v>
      </c>
      <c r="C234" s="193">
        <f t="shared" ca="1" si="7"/>
        <v>1046101.7910011772</v>
      </c>
      <c r="E234" s="193">
        <v>230</v>
      </c>
      <c r="F234">
        <v>1003650.874913214</v>
      </c>
    </row>
    <row r="235" spans="1:6" ht="15.6">
      <c r="A235" s="193">
        <v>231</v>
      </c>
      <c r="B235" s="218">
        <f t="shared" ca="1" si="6"/>
        <v>8.5174329604792032E-3</v>
      </c>
      <c r="C235" s="193">
        <f t="shared" ca="1" si="7"/>
        <v>1008517.4329604792</v>
      </c>
      <c r="E235" s="193">
        <v>231</v>
      </c>
      <c r="F235">
        <v>1018773.5038626728</v>
      </c>
    </row>
    <row r="236" spans="1:6" ht="15.6">
      <c r="A236" s="193">
        <v>232</v>
      </c>
      <c r="B236" s="218">
        <f t="shared" ca="1" si="6"/>
        <v>-7.3891221750900004E-3</v>
      </c>
      <c r="C236" s="193">
        <f t="shared" ca="1" si="7"/>
        <v>992610.87782490999</v>
      </c>
      <c r="E236" s="193">
        <v>232</v>
      </c>
      <c r="F236">
        <v>1015748.2342215687</v>
      </c>
    </row>
    <row r="237" spans="1:6" ht="15.6">
      <c r="A237" s="193">
        <v>233</v>
      </c>
      <c r="B237" s="218">
        <f t="shared" ca="1" si="6"/>
        <v>-2.7726836079429919E-2</v>
      </c>
      <c r="C237" s="193">
        <f t="shared" ca="1" si="7"/>
        <v>972273.16392057005</v>
      </c>
      <c r="E237" s="193">
        <v>233</v>
      </c>
      <c r="F237">
        <v>1028842.751976101</v>
      </c>
    </row>
    <row r="238" spans="1:6" ht="15.6">
      <c r="A238" s="193">
        <v>234</v>
      </c>
      <c r="B238" s="218">
        <f t="shared" ca="1" si="6"/>
        <v>-6.1196617333005073E-3</v>
      </c>
      <c r="C238" s="193">
        <f t="shared" ca="1" si="7"/>
        <v>993880.33826669957</v>
      </c>
      <c r="E238" s="193">
        <v>234</v>
      </c>
      <c r="F238">
        <v>1003046.1883965608</v>
      </c>
    </row>
    <row r="239" spans="1:6" ht="15.6">
      <c r="A239" s="193">
        <v>235</v>
      </c>
      <c r="B239" s="218">
        <f t="shared" ca="1" si="6"/>
        <v>-1.5999025047086842E-3</v>
      </c>
      <c r="C239" s="193">
        <f t="shared" ca="1" si="7"/>
        <v>998400.09749529138</v>
      </c>
      <c r="E239" s="193">
        <v>235</v>
      </c>
      <c r="F239">
        <v>993487.81834244309</v>
      </c>
    </row>
    <row r="240" spans="1:6" ht="15.6">
      <c r="A240" s="193">
        <v>236</v>
      </c>
      <c r="B240" s="218">
        <f t="shared" ca="1" si="6"/>
        <v>8.5559412185232872E-3</v>
      </c>
      <c r="C240" s="193">
        <f t="shared" ca="1" si="7"/>
        <v>1008555.9412185232</v>
      </c>
      <c r="E240" s="193">
        <v>236</v>
      </c>
      <c r="F240">
        <v>994488.45038200519</v>
      </c>
    </row>
    <row r="241" spans="1:6" ht="15.6">
      <c r="A241" s="193">
        <v>237</v>
      </c>
      <c r="B241" s="218">
        <f t="shared" ca="1" si="6"/>
        <v>8.2122989522909699E-3</v>
      </c>
      <c r="C241" s="193">
        <f t="shared" ca="1" si="7"/>
        <v>1008212.298952291</v>
      </c>
      <c r="E241" s="193">
        <v>237</v>
      </c>
      <c r="F241">
        <v>1030744.040721421</v>
      </c>
    </row>
    <row r="242" spans="1:6" ht="15.6">
      <c r="A242" s="193">
        <v>238</v>
      </c>
      <c r="B242" s="218">
        <f t="shared" ca="1" si="6"/>
        <v>-1.3520008825175121E-4</v>
      </c>
      <c r="C242" s="193">
        <f t="shared" ca="1" si="7"/>
        <v>999864.79991174827</v>
      </c>
      <c r="E242" s="193">
        <v>238</v>
      </c>
      <c r="F242">
        <v>980203.09910377709</v>
      </c>
    </row>
    <row r="243" spans="1:6" ht="15.6">
      <c r="A243" s="193">
        <v>239</v>
      </c>
      <c r="B243" s="218">
        <f t="shared" ca="1" si="6"/>
        <v>1.3200756226655031E-2</v>
      </c>
      <c r="C243" s="193">
        <f t="shared" ca="1" si="7"/>
        <v>1013200.756226655</v>
      </c>
      <c r="E243" s="193">
        <v>239</v>
      </c>
      <c r="F243">
        <v>999032.7832958597</v>
      </c>
    </row>
    <row r="244" spans="1:6" ht="15.6">
      <c r="A244" s="193">
        <v>240</v>
      </c>
      <c r="B244" s="218">
        <f t="shared" ca="1" si="6"/>
        <v>-3.210853838715369E-2</v>
      </c>
      <c r="C244" s="193">
        <f t="shared" ca="1" si="7"/>
        <v>967891.46161284635</v>
      </c>
      <c r="E244" s="193">
        <v>240</v>
      </c>
      <c r="F244">
        <v>1001678.1416657498</v>
      </c>
    </row>
    <row r="245" spans="1:6" ht="15.6">
      <c r="A245" s="193">
        <v>241</v>
      </c>
      <c r="B245" s="218">
        <f t="shared" ca="1" si="6"/>
        <v>-4.6296978306543515E-2</v>
      </c>
      <c r="C245" s="193">
        <f t="shared" ca="1" si="7"/>
        <v>953703.02169345645</v>
      </c>
      <c r="E245" s="193">
        <v>241</v>
      </c>
      <c r="F245">
        <v>1003980.2407223823</v>
      </c>
    </row>
    <row r="246" spans="1:6" ht="15.6">
      <c r="A246" s="193">
        <v>242</v>
      </c>
      <c r="B246" s="218">
        <f t="shared" ca="1" si="6"/>
        <v>-5.5480140616716907E-3</v>
      </c>
      <c r="C246" s="193">
        <f t="shared" ca="1" si="7"/>
        <v>994451.98593832832</v>
      </c>
      <c r="E246" s="193">
        <v>242</v>
      </c>
      <c r="F246">
        <v>1007575.4156798408</v>
      </c>
    </row>
    <row r="247" spans="1:6" ht="15.6">
      <c r="A247" s="193">
        <v>243</v>
      </c>
      <c r="B247" s="218">
        <f t="shared" ca="1" si="6"/>
        <v>9.7422552771487571E-3</v>
      </c>
      <c r="C247" s="193">
        <f t="shared" ca="1" si="7"/>
        <v>1009742.2552771487</v>
      </c>
      <c r="E247" s="193">
        <v>243</v>
      </c>
      <c r="F247">
        <v>1006546.2786997588</v>
      </c>
    </row>
    <row r="248" spans="1:6" ht="15.6">
      <c r="A248" s="193">
        <v>244</v>
      </c>
      <c r="B248" s="218">
        <f t="shared" ca="1" si="6"/>
        <v>-1.8133268396139499E-5</v>
      </c>
      <c r="C248" s="193">
        <f t="shared" ca="1" si="7"/>
        <v>999981.86673160386</v>
      </c>
      <c r="E248" s="193">
        <v>244</v>
      </c>
      <c r="F248">
        <v>992200.98536238226</v>
      </c>
    </row>
    <row r="249" spans="1:6" ht="15.6">
      <c r="A249" s="193">
        <v>245</v>
      </c>
      <c r="B249" s="218">
        <f t="shared" ca="1" si="6"/>
        <v>-2.2036095509369198E-2</v>
      </c>
      <c r="C249" s="193">
        <f t="shared" ca="1" si="7"/>
        <v>977963.90449063072</v>
      </c>
      <c r="E249" s="193">
        <v>245</v>
      </c>
      <c r="F249">
        <v>999579.13220698619</v>
      </c>
    </row>
    <row r="250" spans="1:6" ht="15.6">
      <c r="A250" s="193">
        <v>246</v>
      </c>
      <c r="B250" s="218">
        <f t="shared" ca="1" si="6"/>
        <v>-7.9537994731445523E-3</v>
      </c>
      <c r="C250" s="193">
        <f t="shared" ca="1" si="7"/>
        <v>992046.20052685542</v>
      </c>
      <c r="E250" s="193">
        <v>246</v>
      </c>
      <c r="F250">
        <v>1033641.3740528875</v>
      </c>
    </row>
    <row r="251" spans="1:6" ht="15.6">
      <c r="A251" s="193">
        <v>247</v>
      </c>
      <c r="B251" s="218">
        <f t="shared" ca="1" si="6"/>
        <v>2.6712835172665272E-2</v>
      </c>
      <c r="C251" s="193">
        <f t="shared" ca="1" si="7"/>
        <v>1026712.8351726653</v>
      </c>
      <c r="E251" s="193">
        <v>247</v>
      </c>
      <c r="F251">
        <v>978461.78346153151</v>
      </c>
    </row>
    <row r="252" spans="1:6" ht="15.6">
      <c r="A252" s="193">
        <v>248</v>
      </c>
      <c r="B252" s="218">
        <f t="shared" ca="1" si="6"/>
        <v>-1.31303507001648E-3</v>
      </c>
      <c r="C252" s="193">
        <f t="shared" ca="1" si="7"/>
        <v>998686.9649299836</v>
      </c>
      <c r="E252" s="193">
        <v>248</v>
      </c>
      <c r="F252">
        <v>1000584.6925277491</v>
      </c>
    </row>
    <row r="253" spans="1:6" ht="15.6">
      <c r="A253" s="193">
        <v>249</v>
      </c>
      <c r="B253" s="218">
        <f t="shared" ca="1" si="6"/>
        <v>5.6273192773878362E-3</v>
      </c>
      <c r="C253" s="193">
        <f t="shared" ca="1" si="7"/>
        <v>1005627.3192773879</v>
      </c>
      <c r="E253" s="193">
        <v>249</v>
      </c>
      <c r="F253">
        <v>1012752.543549772</v>
      </c>
    </row>
    <row r="254" spans="1:6" ht="15.6">
      <c r="A254" s="193">
        <v>250</v>
      </c>
      <c r="B254" s="218">
        <f t="shared" ca="1" si="6"/>
        <v>3.9388765307395157E-3</v>
      </c>
      <c r="C254" s="193">
        <f t="shared" ca="1" si="7"/>
        <v>1003938.8765307396</v>
      </c>
      <c r="E254" s="193">
        <v>250</v>
      </c>
      <c r="F254">
        <v>1020426.7826327862</v>
      </c>
    </row>
    <row r="255" spans="1:6" ht="15.6">
      <c r="A255" s="193">
        <v>251</v>
      </c>
      <c r="B255" s="218">
        <f t="shared" ca="1" si="6"/>
        <v>-1.1515091112435472E-2</v>
      </c>
      <c r="C255" s="193">
        <f t="shared" ca="1" si="7"/>
        <v>988484.90888756455</v>
      </c>
      <c r="E255" s="193">
        <v>251</v>
      </c>
      <c r="F255">
        <v>1015353.1461369045</v>
      </c>
    </row>
    <row r="256" spans="1:6" ht="15.6">
      <c r="A256" s="193">
        <v>252</v>
      </c>
      <c r="B256" s="218">
        <f t="shared" ca="1" si="6"/>
        <v>-1.9406622893644924E-2</v>
      </c>
      <c r="C256" s="193">
        <f t="shared" ca="1" si="7"/>
        <v>980593.37710635504</v>
      </c>
      <c r="E256" s="193">
        <v>252</v>
      </c>
      <c r="F256">
        <v>980448.73355937691</v>
      </c>
    </row>
    <row r="257" spans="1:6" ht="15.6">
      <c r="A257" s="193">
        <v>253</v>
      </c>
      <c r="B257" s="218">
        <f t="shared" ca="1" si="6"/>
        <v>-2.0096469312399921E-2</v>
      </c>
      <c r="C257" s="193">
        <f t="shared" ca="1" si="7"/>
        <v>979903.53068760002</v>
      </c>
      <c r="E257" s="193">
        <v>253</v>
      </c>
      <c r="F257">
        <v>1023588.5865681538</v>
      </c>
    </row>
    <row r="258" spans="1:6" ht="15.6">
      <c r="A258" s="193">
        <v>254</v>
      </c>
      <c r="B258" s="218">
        <f t="shared" ca="1" si="6"/>
        <v>1.1553494773154817E-2</v>
      </c>
      <c r="C258" s="193">
        <f t="shared" ca="1" si="7"/>
        <v>1011553.4947731548</v>
      </c>
      <c r="E258" s="193">
        <v>254</v>
      </c>
      <c r="F258">
        <v>999772.68932236161</v>
      </c>
    </row>
    <row r="259" spans="1:6" ht="15.6">
      <c r="A259" s="193">
        <v>255</v>
      </c>
      <c r="B259" s="218">
        <f t="shared" ca="1" si="6"/>
        <v>-7.3304093092699842E-3</v>
      </c>
      <c r="C259" s="193">
        <f t="shared" ca="1" si="7"/>
        <v>992669.59069073002</v>
      </c>
      <c r="E259" s="193">
        <v>255</v>
      </c>
      <c r="F259">
        <v>987273.5960745085</v>
      </c>
    </row>
    <row r="260" spans="1:6" ht="15.6">
      <c r="A260" s="193">
        <v>256</v>
      </c>
      <c r="B260" s="218">
        <f t="shared" ca="1" si="6"/>
        <v>-1.0879220825224226E-2</v>
      </c>
      <c r="C260" s="193">
        <f t="shared" ca="1" si="7"/>
        <v>989120.77917477582</v>
      </c>
      <c r="E260" s="193">
        <v>256</v>
      </c>
      <c r="F260">
        <v>1006982.0876809092</v>
      </c>
    </row>
    <row r="261" spans="1:6" ht="15.6">
      <c r="A261" s="193">
        <v>257</v>
      </c>
      <c r="B261" s="218">
        <f t="shared" ref="B261:B280" ca="1" si="8">NORMINV(RAND(),$J$2,$J$3)</f>
        <v>-9.0181687438508334E-3</v>
      </c>
      <c r="C261" s="193">
        <f t="shared" ref="C261:C324" ca="1" si="9">$J$8*(1+B261)</f>
        <v>990981.8312561491</v>
      </c>
      <c r="E261" s="193">
        <v>257</v>
      </c>
      <c r="F261">
        <v>1002692.7311411172</v>
      </c>
    </row>
    <row r="262" spans="1:6" ht="15.6">
      <c r="A262" s="193">
        <v>258</v>
      </c>
      <c r="B262" s="218">
        <f t="shared" ca="1" si="8"/>
        <v>2.3360911490347056E-2</v>
      </c>
      <c r="C262" s="193">
        <f t="shared" ca="1" si="9"/>
        <v>1023360.911490347</v>
      </c>
      <c r="E262" s="193">
        <v>258</v>
      </c>
      <c r="F262">
        <v>1013055.1651883275</v>
      </c>
    </row>
    <row r="263" spans="1:6" ht="15.6">
      <c r="A263" s="193">
        <v>259</v>
      </c>
      <c r="B263" s="218">
        <f t="shared" ca="1" si="8"/>
        <v>-1.6501015458204499E-2</v>
      </c>
      <c r="C263" s="193">
        <f t="shared" ca="1" si="9"/>
        <v>983498.98454179557</v>
      </c>
      <c r="E263" s="193">
        <v>259</v>
      </c>
      <c r="F263">
        <v>1003767.2125920756</v>
      </c>
    </row>
    <row r="264" spans="1:6" ht="15.6">
      <c r="A264" s="193">
        <v>260</v>
      </c>
      <c r="B264" s="218">
        <f t="shared" ca="1" si="8"/>
        <v>1.6690315475323913E-2</v>
      </c>
      <c r="C264" s="193">
        <f t="shared" ca="1" si="9"/>
        <v>1016690.3154753239</v>
      </c>
      <c r="E264" s="193">
        <v>260</v>
      </c>
      <c r="F264">
        <v>992917.59009673889</v>
      </c>
    </row>
    <row r="265" spans="1:6" ht="15.6">
      <c r="A265" s="193">
        <v>261</v>
      </c>
      <c r="B265" s="218">
        <f t="shared" ca="1" si="8"/>
        <v>-9.0936508468050011E-4</v>
      </c>
      <c r="C265" s="193">
        <f t="shared" ca="1" si="9"/>
        <v>999090.6349153195</v>
      </c>
      <c r="E265" s="193">
        <v>261</v>
      </c>
      <c r="F265">
        <v>978834.59833308752</v>
      </c>
    </row>
    <row r="266" spans="1:6" ht="15.6">
      <c r="A266" s="193">
        <v>262</v>
      </c>
      <c r="B266" s="218">
        <f t="shared" ca="1" si="8"/>
        <v>6.2468006939087753E-3</v>
      </c>
      <c r="C266" s="193">
        <f t="shared" ca="1" si="9"/>
        <v>1006246.8006939087</v>
      </c>
      <c r="E266" s="193">
        <v>262</v>
      </c>
      <c r="F266">
        <v>1033003.923982246</v>
      </c>
    </row>
    <row r="267" spans="1:6" ht="15.6">
      <c r="A267" s="193">
        <v>263</v>
      </c>
      <c r="B267" s="218">
        <f t="shared" ca="1" si="8"/>
        <v>-2.2450539201931609E-2</v>
      </c>
      <c r="C267" s="193">
        <f t="shared" ca="1" si="9"/>
        <v>977549.46079806832</v>
      </c>
      <c r="E267" s="193">
        <v>263</v>
      </c>
      <c r="F267">
        <v>965537.51584874163</v>
      </c>
    </row>
    <row r="268" spans="1:6" ht="15.6">
      <c r="A268" s="193">
        <v>264</v>
      </c>
      <c r="B268" s="218">
        <f t="shared" ca="1" si="8"/>
        <v>3.5800195943427901E-3</v>
      </c>
      <c r="C268" s="193">
        <f t="shared" ca="1" si="9"/>
        <v>1003580.0195943427</v>
      </c>
      <c r="E268" s="193">
        <v>264</v>
      </c>
      <c r="F268">
        <v>992625.35653281806</v>
      </c>
    </row>
    <row r="269" spans="1:6" ht="15.6">
      <c r="A269" s="193">
        <v>265</v>
      </c>
      <c r="B269" s="218">
        <f t="shared" ca="1" si="8"/>
        <v>2.5623280129249665E-2</v>
      </c>
      <c r="C269" s="193">
        <f t="shared" ca="1" si="9"/>
        <v>1025623.2801292498</v>
      </c>
      <c r="E269" s="193">
        <v>265</v>
      </c>
      <c r="F269">
        <v>1015953.8893160524</v>
      </c>
    </row>
    <row r="270" spans="1:6" ht="15.6">
      <c r="A270" s="193">
        <v>266</v>
      </c>
      <c r="B270" s="218">
        <f t="shared" ca="1" si="8"/>
        <v>-1.4512883078933191E-2</v>
      </c>
      <c r="C270" s="193">
        <f t="shared" ca="1" si="9"/>
        <v>985487.11692106677</v>
      </c>
      <c r="E270" s="193">
        <v>266</v>
      </c>
      <c r="F270">
        <v>992208.22099854425</v>
      </c>
    </row>
    <row r="271" spans="1:6" ht="15.6">
      <c r="A271" s="193">
        <v>267</v>
      </c>
      <c r="B271" s="218">
        <f t="shared" ca="1" si="8"/>
        <v>7.3336885715583424E-4</v>
      </c>
      <c r="C271" s="193">
        <f t="shared" ca="1" si="9"/>
        <v>1000733.3688571558</v>
      </c>
      <c r="E271" s="193">
        <v>267</v>
      </c>
      <c r="F271">
        <v>986231.74597334978</v>
      </c>
    </row>
    <row r="272" spans="1:6" ht="15.6">
      <c r="A272" s="193">
        <v>268</v>
      </c>
      <c r="B272" s="218">
        <f t="shared" ca="1" si="8"/>
        <v>1.1888031427847657E-2</v>
      </c>
      <c r="C272" s="193">
        <f t="shared" ca="1" si="9"/>
        <v>1011888.0314278476</v>
      </c>
      <c r="E272" s="193">
        <v>268</v>
      </c>
      <c r="F272">
        <v>984192.7222890266</v>
      </c>
    </row>
    <row r="273" spans="1:6" ht="15.6">
      <c r="A273" s="193">
        <v>269</v>
      </c>
      <c r="B273" s="218">
        <f t="shared" ca="1" si="8"/>
        <v>-8.7149233739533868E-3</v>
      </c>
      <c r="C273" s="193">
        <f t="shared" ca="1" si="9"/>
        <v>991285.07662604656</v>
      </c>
      <c r="E273" s="193">
        <v>269</v>
      </c>
      <c r="F273">
        <v>1015346.7387765092</v>
      </c>
    </row>
    <row r="274" spans="1:6" ht="15.6">
      <c r="A274" s="193">
        <v>270</v>
      </c>
      <c r="B274" s="218">
        <f t="shared" ca="1" si="8"/>
        <v>6.8233683191022965E-3</v>
      </c>
      <c r="C274" s="193">
        <f t="shared" ca="1" si="9"/>
        <v>1006823.3683191023</v>
      </c>
      <c r="E274" s="193">
        <v>270</v>
      </c>
      <c r="F274">
        <v>1004752.6457080387</v>
      </c>
    </row>
    <row r="275" spans="1:6" ht="15.6">
      <c r="A275" s="193">
        <v>271</v>
      </c>
      <c r="B275" s="218">
        <f t="shared" ca="1" si="8"/>
        <v>-2.8852685349904612E-2</v>
      </c>
      <c r="C275" s="193">
        <f t="shared" ca="1" si="9"/>
        <v>971147.31465009542</v>
      </c>
      <c r="E275" s="193">
        <v>271</v>
      </c>
      <c r="F275">
        <v>975593.33484450274</v>
      </c>
    </row>
    <row r="276" spans="1:6" ht="15.6">
      <c r="A276" s="193">
        <v>272</v>
      </c>
      <c r="B276" s="218">
        <f t="shared" ca="1" si="8"/>
        <v>2.5361705866024753E-3</v>
      </c>
      <c r="C276" s="193">
        <f t="shared" ca="1" si="9"/>
        <v>1002536.1705866025</v>
      </c>
      <c r="E276" s="193">
        <v>272</v>
      </c>
      <c r="F276">
        <v>953892.12531262869</v>
      </c>
    </row>
    <row r="277" spans="1:6" ht="15.6">
      <c r="A277" s="193">
        <v>273</v>
      </c>
      <c r="B277" s="218">
        <f t="shared" ca="1" si="8"/>
        <v>-1.9154063963213945E-2</v>
      </c>
      <c r="C277" s="193">
        <f t="shared" ca="1" si="9"/>
        <v>980845.93603678606</v>
      </c>
      <c r="E277" s="193">
        <v>273</v>
      </c>
      <c r="F277">
        <v>995047.24260365032</v>
      </c>
    </row>
    <row r="278" spans="1:6" ht="15.6">
      <c r="A278" s="193">
        <v>274</v>
      </c>
      <c r="B278" s="218">
        <f t="shared" ca="1" si="8"/>
        <v>-5.2922314592629043E-3</v>
      </c>
      <c r="C278" s="193">
        <f t="shared" ca="1" si="9"/>
        <v>994707.7685407371</v>
      </c>
      <c r="E278" s="193">
        <v>274</v>
      </c>
      <c r="F278">
        <v>980200.52265472175</v>
      </c>
    </row>
    <row r="279" spans="1:6" ht="15.6">
      <c r="A279" s="193">
        <v>275</v>
      </c>
      <c r="B279" s="218">
        <f t="shared" ca="1" si="8"/>
        <v>8.9586990406883421E-3</v>
      </c>
      <c r="C279" s="193">
        <f t="shared" ca="1" si="9"/>
        <v>1008958.6990406882</v>
      </c>
      <c r="E279" s="193">
        <v>275</v>
      </c>
      <c r="F279">
        <v>1032303.0633808338</v>
      </c>
    </row>
    <row r="280" spans="1:6" ht="15.6">
      <c r="A280" s="193">
        <v>276</v>
      </c>
      <c r="B280" s="218">
        <f t="shared" ca="1" si="8"/>
        <v>5.0796547931879947E-4</v>
      </c>
      <c r="C280" s="193">
        <f t="shared" ca="1" si="9"/>
        <v>1000507.9654793188</v>
      </c>
      <c r="E280" s="193">
        <v>276</v>
      </c>
      <c r="F280">
        <v>1003843.2375916711</v>
      </c>
    </row>
    <row r="281" spans="1:6" ht="15.6">
      <c r="E281" s="193">
        <v>277</v>
      </c>
      <c r="F281">
        <v>990577.46326776803</v>
      </c>
    </row>
    <row r="282" spans="1:6" ht="15.6">
      <c r="E282" s="193">
        <v>278</v>
      </c>
      <c r="F282">
        <v>997478.60238908394</v>
      </c>
    </row>
    <row r="283" spans="1:6" ht="15.6">
      <c r="E283" s="193">
        <v>279</v>
      </c>
      <c r="F283">
        <v>1022196.2895477798</v>
      </c>
    </row>
    <row r="284" spans="1:6" ht="15.6">
      <c r="E284" s="193">
        <v>280</v>
      </c>
      <c r="F284">
        <v>1000016.1578368085</v>
      </c>
    </row>
    <row r="285" spans="1:6" ht="15.6">
      <c r="E285" s="193">
        <v>281</v>
      </c>
      <c r="F285">
        <v>1014614.7464308997</v>
      </c>
    </row>
    <row r="286" spans="1:6" ht="15.6">
      <c r="E286" s="193">
        <v>282</v>
      </c>
      <c r="F286">
        <v>989751.54915989132</v>
      </c>
    </row>
    <row r="287" spans="1:6" ht="15.6">
      <c r="E287" s="193">
        <v>283</v>
      </c>
      <c r="F287">
        <v>983980.12482329027</v>
      </c>
    </row>
    <row r="288" spans="1:6" ht="15.6">
      <c r="E288" s="193">
        <v>284</v>
      </c>
      <c r="F288">
        <v>1003992.7279652896</v>
      </c>
    </row>
    <row r="289" spans="5:6" ht="15.6">
      <c r="E289" s="193">
        <v>285</v>
      </c>
      <c r="F289">
        <v>1008982.8863081858</v>
      </c>
    </row>
    <row r="290" spans="5:6" ht="15.6">
      <c r="E290" s="193">
        <v>286</v>
      </c>
      <c r="F290">
        <v>963547.96247439994</v>
      </c>
    </row>
    <row r="291" spans="5:6" ht="15.6">
      <c r="E291" s="193">
        <v>287</v>
      </c>
      <c r="F291">
        <v>970606.53232645569</v>
      </c>
    </row>
    <row r="292" spans="5:6" ht="15.6">
      <c r="E292" s="193">
        <v>288</v>
      </c>
      <c r="F292">
        <v>990739.24474535882</v>
      </c>
    </row>
    <row r="293" spans="5:6" ht="15.6">
      <c r="E293" s="193">
        <v>289</v>
      </c>
      <c r="F293">
        <v>969314.93090404035</v>
      </c>
    </row>
    <row r="294" spans="5:6" ht="15.6">
      <c r="E294" s="193">
        <v>290</v>
      </c>
      <c r="F294">
        <v>1028354.0533685891</v>
      </c>
    </row>
    <row r="295" spans="5:6" ht="15.6">
      <c r="E295" s="193">
        <v>291</v>
      </c>
      <c r="F295">
        <v>973970.27319535858</v>
      </c>
    </row>
    <row r="296" spans="5:6" ht="15.6">
      <c r="E296" s="193">
        <v>292</v>
      </c>
      <c r="F296">
        <v>983396.64367918891</v>
      </c>
    </row>
    <row r="297" spans="5:6" ht="15.6">
      <c r="E297" s="193">
        <v>293</v>
      </c>
      <c r="F297">
        <v>1013293.4594595087</v>
      </c>
    </row>
    <row r="298" spans="5:6" ht="15.6">
      <c r="E298" s="193">
        <v>294</v>
      </c>
      <c r="F298">
        <v>998663.01195378683</v>
      </c>
    </row>
    <row r="299" spans="5:6" ht="15.6">
      <c r="E299" s="193">
        <v>295</v>
      </c>
      <c r="F299">
        <v>1006229.9291000529</v>
      </c>
    </row>
    <row r="300" spans="5:6" ht="15.6">
      <c r="E300" s="193">
        <v>296</v>
      </c>
      <c r="F300">
        <v>999490.38282615412</v>
      </c>
    </row>
    <row r="301" spans="5:6" ht="15.6">
      <c r="E301" s="193">
        <v>297</v>
      </c>
      <c r="F301">
        <v>995988.34876612341</v>
      </c>
    </row>
    <row r="302" spans="5:6" ht="15.6">
      <c r="E302" s="193">
        <v>298</v>
      </c>
      <c r="F302">
        <v>1013141.9865991776</v>
      </c>
    </row>
    <row r="303" spans="5:6" ht="15.6">
      <c r="E303" s="193">
        <v>299</v>
      </c>
      <c r="F303">
        <v>1002747.4783532911</v>
      </c>
    </row>
    <row r="304" spans="5:6" ht="15.6">
      <c r="E304" s="193">
        <v>300</v>
      </c>
      <c r="F304">
        <v>1003034.6705199375</v>
      </c>
    </row>
    <row r="305" spans="5:6" ht="15.6">
      <c r="E305" s="193">
        <v>301</v>
      </c>
      <c r="F305">
        <v>1002568.8361140112</v>
      </c>
    </row>
    <row r="306" spans="5:6" ht="15.6">
      <c r="E306" s="193">
        <v>302</v>
      </c>
      <c r="F306">
        <v>1017443.0931113485</v>
      </c>
    </row>
    <row r="307" spans="5:6" ht="15.6">
      <c r="E307" s="193">
        <v>303</v>
      </c>
      <c r="F307">
        <v>1022113.2356971345</v>
      </c>
    </row>
    <row r="308" spans="5:6" ht="15.6">
      <c r="E308" s="193">
        <v>304</v>
      </c>
      <c r="F308">
        <v>973505.18600666441</v>
      </c>
    </row>
    <row r="309" spans="5:6" ht="15.6">
      <c r="E309" s="193">
        <v>305</v>
      </c>
      <c r="F309">
        <v>1006460.8292945252</v>
      </c>
    </row>
    <row r="310" spans="5:6" ht="15.6">
      <c r="E310" s="193">
        <v>306</v>
      </c>
      <c r="F310">
        <v>974817.17738930602</v>
      </c>
    </row>
    <row r="311" spans="5:6" ht="15.6">
      <c r="E311" s="193">
        <v>307</v>
      </c>
      <c r="F311">
        <v>984531.23905429454</v>
      </c>
    </row>
    <row r="312" spans="5:6" ht="15.6">
      <c r="E312" s="193">
        <v>308</v>
      </c>
      <c r="F312">
        <v>1021124.7639834968</v>
      </c>
    </row>
    <row r="313" spans="5:6" ht="15.6">
      <c r="E313" s="193">
        <v>309</v>
      </c>
      <c r="F313">
        <v>1003276.0046324271</v>
      </c>
    </row>
    <row r="314" spans="5:6" ht="15.6">
      <c r="E314" s="193">
        <v>310</v>
      </c>
      <c r="F314">
        <v>992793.4519778305</v>
      </c>
    </row>
    <row r="315" spans="5:6" ht="15.6">
      <c r="E315" s="193">
        <v>311</v>
      </c>
      <c r="F315">
        <v>988581.28604261088</v>
      </c>
    </row>
    <row r="316" spans="5:6" ht="15.6">
      <c r="E316" s="193">
        <v>312</v>
      </c>
      <c r="F316">
        <v>1009281.2891484139</v>
      </c>
    </row>
    <row r="317" spans="5:6" ht="15.6">
      <c r="E317" s="193">
        <v>313</v>
      </c>
      <c r="F317">
        <v>982157.33827456122</v>
      </c>
    </row>
    <row r="318" spans="5:6" ht="15.6">
      <c r="E318" s="193">
        <v>314</v>
      </c>
      <c r="F318">
        <v>999221.54035821708</v>
      </c>
    </row>
    <row r="319" spans="5:6" ht="15.6">
      <c r="E319" s="193">
        <v>315</v>
      </c>
      <c r="F319">
        <v>1010890.9479161154</v>
      </c>
    </row>
    <row r="320" spans="5:6" ht="15.6">
      <c r="E320" s="193">
        <v>316</v>
      </c>
      <c r="F320">
        <v>1016087.3023900818</v>
      </c>
    </row>
    <row r="321" spans="5:6" ht="15.6">
      <c r="E321" s="193">
        <v>317</v>
      </c>
      <c r="F321">
        <v>1020794.4729072871</v>
      </c>
    </row>
    <row r="322" spans="5:6" ht="15.6">
      <c r="E322" s="193">
        <v>318</v>
      </c>
      <c r="F322">
        <v>1008013.0833703573</v>
      </c>
    </row>
    <row r="323" spans="5:6" ht="15.6">
      <c r="E323" s="193">
        <v>319</v>
      </c>
      <c r="F323">
        <v>1012172.430566351</v>
      </c>
    </row>
    <row r="324" spans="5:6" ht="15.6">
      <c r="E324" s="193">
        <v>320</v>
      </c>
      <c r="F324">
        <v>975007.75790099089</v>
      </c>
    </row>
    <row r="325" spans="5:6" ht="15.6">
      <c r="E325" s="193">
        <v>321</v>
      </c>
      <c r="F325">
        <v>990193.74215540942</v>
      </c>
    </row>
    <row r="326" spans="5:6" ht="15.6">
      <c r="E326" s="193">
        <v>322</v>
      </c>
      <c r="F326">
        <v>1030660.0681864748</v>
      </c>
    </row>
    <row r="327" spans="5:6" ht="15.6">
      <c r="E327" s="193">
        <v>323</v>
      </c>
      <c r="F327">
        <v>993045.59961127571</v>
      </c>
    </row>
    <row r="328" spans="5:6" ht="15.6">
      <c r="E328" s="193">
        <v>324</v>
      </c>
      <c r="F328">
        <v>988730.22859581525</v>
      </c>
    </row>
    <row r="329" spans="5:6" ht="15.6">
      <c r="E329" s="193">
        <v>325</v>
      </c>
      <c r="F329">
        <v>980295.82180719881</v>
      </c>
    </row>
    <row r="330" spans="5:6" ht="15.6">
      <c r="E330" s="193">
        <v>326</v>
      </c>
      <c r="F330">
        <v>993907.53445495083</v>
      </c>
    </row>
    <row r="331" spans="5:6" ht="15.6">
      <c r="E331" s="193">
        <v>327</v>
      </c>
      <c r="F331">
        <v>979250.06133999769</v>
      </c>
    </row>
    <row r="332" spans="5:6" ht="15.6">
      <c r="E332" s="193">
        <v>328</v>
      </c>
      <c r="F332">
        <v>1007085.5197623274</v>
      </c>
    </row>
    <row r="333" spans="5:6" ht="15.6">
      <c r="E333" s="193">
        <v>329</v>
      </c>
      <c r="F333">
        <v>987257.80393640033</v>
      </c>
    </row>
    <row r="334" spans="5:6" ht="15.6">
      <c r="E334" s="193">
        <v>330</v>
      </c>
      <c r="F334">
        <v>975159.6905929147</v>
      </c>
    </row>
    <row r="335" spans="5:6" ht="15.6">
      <c r="E335" s="193">
        <v>331</v>
      </c>
      <c r="F335">
        <v>1017186.2428894317</v>
      </c>
    </row>
    <row r="336" spans="5:6" ht="15.6">
      <c r="E336" s="193">
        <v>332</v>
      </c>
      <c r="F336">
        <v>1007581.0785664867</v>
      </c>
    </row>
    <row r="337" spans="5:6" ht="15.6">
      <c r="E337" s="193">
        <v>333</v>
      </c>
      <c r="F337">
        <v>985653.87974264519</v>
      </c>
    </row>
    <row r="338" spans="5:6" ht="15.6">
      <c r="E338" s="193">
        <v>334</v>
      </c>
      <c r="F338">
        <v>989884.15388356871</v>
      </c>
    </row>
    <row r="339" spans="5:6" ht="15.6">
      <c r="E339" s="193">
        <v>335</v>
      </c>
      <c r="F339">
        <v>1011217.5739894052</v>
      </c>
    </row>
    <row r="340" spans="5:6" ht="15.6">
      <c r="E340" s="193">
        <v>336</v>
      </c>
      <c r="F340">
        <v>1004214.9309000024</v>
      </c>
    </row>
    <row r="341" spans="5:6" ht="15.6">
      <c r="E341" s="193">
        <v>337</v>
      </c>
      <c r="F341">
        <v>983771.69248657196</v>
      </c>
    </row>
    <row r="342" spans="5:6" ht="15.6">
      <c r="E342" s="193">
        <v>338</v>
      </c>
      <c r="F342">
        <v>1016212.1950674858</v>
      </c>
    </row>
    <row r="343" spans="5:6" ht="15.6">
      <c r="E343" s="193">
        <v>339</v>
      </c>
      <c r="F343">
        <v>1018305.6610344779</v>
      </c>
    </row>
    <row r="344" spans="5:6" ht="15.6">
      <c r="E344" s="193">
        <v>340</v>
      </c>
      <c r="F344">
        <v>989970.16200983035</v>
      </c>
    </row>
    <row r="345" spans="5:6" ht="15.6">
      <c r="E345" s="193">
        <v>341</v>
      </c>
      <c r="F345">
        <v>985825.24392312381</v>
      </c>
    </row>
    <row r="346" spans="5:6" ht="15.6">
      <c r="E346" s="193">
        <v>342</v>
      </c>
      <c r="F346">
        <v>1012015.3911833593</v>
      </c>
    </row>
    <row r="347" spans="5:6" ht="15.6">
      <c r="E347" s="193">
        <v>343</v>
      </c>
      <c r="F347">
        <v>1018889.7954167295</v>
      </c>
    </row>
    <row r="348" spans="5:6" ht="15.6">
      <c r="E348" s="193">
        <v>344</v>
      </c>
      <c r="F348">
        <v>1004688.1917969923</v>
      </c>
    </row>
    <row r="349" spans="5:6" ht="15.6">
      <c r="E349" s="193">
        <v>345</v>
      </c>
      <c r="F349">
        <v>1018749.6312398938</v>
      </c>
    </row>
    <row r="350" spans="5:6" ht="15.6">
      <c r="E350" s="193">
        <v>346</v>
      </c>
      <c r="F350">
        <v>1017793.4274280737</v>
      </c>
    </row>
    <row r="351" spans="5:6" ht="15.6">
      <c r="E351" s="193">
        <v>347</v>
      </c>
      <c r="F351">
        <v>988771.57564216189</v>
      </c>
    </row>
    <row r="352" spans="5:6" ht="15.6">
      <c r="E352" s="193">
        <v>348</v>
      </c>
      <c r="F352">
        <v>998161.97575555951</v>
      </c>
    </row>
    <row r="353" spans="5:6" ht="15.6">
      <c r="E353" s="193">
        <v>349</v>
      </c>
      <c r="F353">
        <v>990176.81261756376</v>
      </c>
    </row>
    <row r="354" spans="5:6" ht="15.6">
      <c r="E354" s="193">
        <v>350</v>
      </c>
      <c r="F354">
        <v>983665.24484165001</v>
      </c>
    </row>
    <row r="355" spans="5:6" ht="15.6">
      <c r="E355" s="193">
        <v>351</v>
      </c>
      <c r="F355">
        <v>992589.35882248089</v>
      </c>
    </row>
    <row r="356" spans="5:6" ht="15.6">
      <c r="E356" s="193">
        <v>352</v>
      </c>
      <c r="F356">
        <v>983393.49196623452</v>
      </c>
    </row>
    <row r="357" spans="5:6" ht="15.6">
      <c r="E357" s="193">
        <v>353</v>
      </c>
      <c r="F357">
        <v>1025438.789279862</v>
      </c>
    </row>
    <row r="358" spans="5:6" ht="15.6">
      <c r="E358" s="193">
        <v>354</v>
      </c>
      <c r="F358">
        <v>986152.33899610059</v>
      </c>
    </row>
    <row r="359" spans="5:6" ht="15.6">
      <c r="E359" s="193">
        <v>355</v>
      </c>
      <c r="F359">
        <v>998790.90222908044</v>
      </c>
    </row>
    <row r="360" spans="5:6" ht="15.6">
      <c r="E360" s="193">
        <v>356</v>
      </c>
      <c r="F360">
        <v>953898.6813922131</v>
      </c>
    </row>
    <row r="361" spans="5:6" ht="15.6">
      <c r="E361" s="193">
        <v>357</v>
      </c>
      <c r="F361">
        <v>996530.62440480688</v>
      </c>
    </row>
    <row r="362" spans="5:6" ht="15.6">
      <c r="E362" s="193">
        <v>358</v>
      </c>
      <c r="F362">
        <v>1015113.3695059904</v>
      </c>
    </row>
    <row r="363" spans="5:6" ht="15.6">
      <c r="E363" s="193">
        <v>359</v>
      </c>
      <c r="F363">
        <v>970599.52495314868</v>
      </c>
    </row>
    <row r="364" spans="5:6" ht="15.6">
      <c r="E364" s="193">
        <v>360</v>
      </c>
      <c r="F364">
        <v>997889.00298025471</v>
      </c>
    </row>
    <row r="365" spans="5:6" ht="15.6">
      <c r="E365" s="193">
        <v>361</v>
      </c>
      <c r="F365">
        <v>1008604.6279831342</v>
      </c>
    </row>
    <row r="366" spans="5:6" ht="15.6">
      <c r="E366" s="193">
        <v>362</v>
      </c>
      <c r="F366">
        <v>989251.06337014597</v>
      </c>
    </row>
    <row r="367" spans="5:6" ht="15.6">
      <c r="E367" s="193">
        <v>363</v>
      </c>
      <c r="F367">
        <v>969707.81911855738</v>
      </c>
    </row>
    <row r="368" spans="5:6" ht="15.6">
      <c r="E368" s="193">
        <v>364</v>
      </c>
      <c r="F368">
        <v>1012113.9500606811</v>
      </c>
    </row>
    <row r="369" spans="5:6" ht="15.6">
      <c r="E369" s="193">
        <v>365</v>
      </c>
      <c r="F369">
        <v>994818.19364768034</v>
      </c>
    </row>
    <row r="370" spans="5:6" ht="15.6">
      <c r="E370" s="193">
        <v>366</v>
      </c>
      <c r="F370">
        <v>1007000.9831598396</v>
      </c>
    </row>
    <row r="371" spans="5:6" ht="15.6">
      <c r="E371" s="193">
        <v>367</v>
      </c>
      <c r="F371">
        <v>1009617.1828132259</v>
      </c>
    </row>
    <row r="372" spans="5:6" ht="15.6">
      <c r="E372" s="193">
        <v>368</v>
      </c>
      <c r="F372">
        <v>982882.28618985065</v>
      </c>
    </row>
    <row r="373" spans="5:6" ht="15.6">
      <c r="E373" s="193">
        <v>369</v>
      </c>
      <c r="F373">
        <v>982767.76547087834</v>
      </c>
    </row>
    <row r="374" spans="5:6" ht="15.6">
      <c r="E374" s="193">
        <v>370</v>
      </c>
      <c r="F374">
        <v>987036.68619067769</v>
      </c>
    </row>
    <row r="375" spans="5:6" ht="15.6">
      <c r="E375" s="193">
        <v>371</v>
      </c>
      <c r="F375">
        <v>1021676.977541422</v>
      </c>
    </row>
    <row r="376" spans="5:6" ht="15.6">
      <c r="E376" s="193">
        <v>372</v>
      </c>
      <c r="F376">
        <v>1007237.146638555</v>
      </c>
    </row>
    <row r="377" spans="5:6" ht="15.6">
      <c r="E377" s="193">
        <v>373</v>
      </c>
      <c r="F377">
        <v>1020743.1117366521</v>
      </c>
    </row>
    <row r="378" spans="5:6" ht="15.6">
      <c r="E378" s="193">
        <v>374</v>
      </c>
      <c r="F378">
        <v>1001530.8393663355</v>
      </c>
    </row>
    <row r="379" spans="5:6" ht="15.6">
      <c r="E379" s="193">
        <v>375</v>
      </c>
      <c r="F379">
        <v>988386.5298304942</v>
      </c>
    </row>
    <row r="380" spans="5:6" ht="15.6">
      <c r="E380" s="193">
        <v>376</v>
      </c>
      <c r="F380">
        <v>988989.59891842189</v>
      </c>
    </row>
    <row r="381" spans="5:6" ht="15.6">
      <c r="E381" s="193">
        <v>377</v>
      </c>
      <c r="F381">
        <v>1041716.3923231427</v>
      </c>
    </row>
    <row r="382" spans="5:6" ht="15.6">
      <c r="E382" s="193">
        <v>378</v>
      </c>
      <c r="F382">
        <v>1001664.0656759457</v>
      </c>
    </row>
    <row r="383" spans="5:6" ht="15.6">
      <c r="E383" s="193">
        <v>379</v>
      </c>
      <c r="F383">
        <v>1013463.3252048597</v>
      </c>
    </row>
    <row r="384" spans="5:6" ht="15.6">
      <c r="E384" s="193">
        <v>380</v>
      </c>
      <c r="F384">
        <v>993482.38684903283</v>
      </c>
    </row>
    <row r="385" spans="5:6" ht="15.6">
      <c r="E385" s="193">
        <v>381</v>
      </c>
      <c r="F385">
        <v>1010923.7703414686</v>
      </c>
    </row>
    <row r="386" spans="5:6" ht="15.6">
      <c r="E386" s="193">
        <v>382</v>
      </c>
      <c r="F386">
        <v>1019866.0361655216</v>
      </c>
    </row>
    <row r="387" spans="5:6" ht="15.6">
      <c r="E387" s="193">
        <v>383</v>
      </c>
      <c r="F387">
        <v>998886.1372009879</v>
      </c>
    </row>
    <row r="388" spans="5:6" ht="15.6">
      <c r="E388" s="193">
        <v>384</v>
      </c>
      <c r="F388">
        <v>970380.6139354381</v>
      </c>
    </row>
    <row r="389" spans="5:6" ht="15.6">
      <c r="E389" s="193">
        <v>385</v>
      </c>
      <c r="F389">
        <v>1003025.5550999776</v>
      </c>
    </row>
    <row r="390" spans="5:6" ht="15.6">
      <c r="E390" s="193">
        <v>386</v>
      </c>
      <c r="F390">
        <v>988938.04995130375</v>
      </c>
    </row>
    <row r="391" spans="5:6" ht="15.6">
      <c r="E391" s="193">
        <v>387</v>
      </c>
      <c r="F391">
        <v>1005598.2573677738</v>
      </c>
    </row>
    <row r="392" spans="5:6" ht="15.6">
      <c r="E392" s="193">
        <v>388</v>
      </c>
      <c r="F392">
        <v>1018774.0614882732</v>
      </c>
    </row>
    <row r="393" spans="5:6" ht="15.6">
      <c r="E393" s="193">
        <v>389</v>
      </c>
      <c r="F393">
        <v>1028715.5132911714</v>
      </c>
    </row>
    <row r="394" spans="5:6" ht="15.6">
      <c r="E394" s="193">
        <v>390</v>
      </c>
      <c r="F394">
        <v>1010571.9096170991</v>
      </c>
    </row>
    <row r="395" spans="5:6" ht="15.6">
      <c r="E395" s="193">
        <v>391</v>
      </c>
      <c r="F395">
        <v>993755.34396513412</v>
      </c>
    </row>
    <row r="396" spans="5:6" ht="15.6">
      <c r="E396" s="193">
        <v>392</v>
      </c>
      <c r="F396">
        <v>990838.77616780251</v>
      </c>
    </row>
    <row r="397" spans="5:6" ht="15.6">
      <c r="E397" s="193">
        <v>393</v>
      </c>
      <c r="F397">
        <v>1034152.6327926251</v>
      </c>
    </row>
    <row r="398" spans="5:6" ht="15.6">
      <c r="E398" s="193">
        <v>394</v>
      </c>
      <c r="F398">
        <v>994400.10587979481</v>
      </c>
    </row>
    <row r="399" spans="5:6" ht="15.6">
      <c r="E399" s="193">
        <v>395</v>
      </c>
      <c r="F399">
        <v>979826.89966509969</v>
      </c>
    </row>
    <row r="400" spans="5:6" ht="15.6">
      <c r="E400" s="193">
        <v>396</v>
      </c>
      <c r="F400">
        <v>993159.02723879484</v>
      </c>
    </row>
    <row r="401" spans="5:6" ht="15.6">
      <c r="E401" s="193">
        <v>397</v>
      </c>
      <c r="F401">
        <v>992704.37570621958</v>
      </c>
    </row>
    <row r="402" spans="5:6" ht="15.6">
      <c r="E402" s="193">
        <v>398</v>
      </c>
      <c r="F402">
        <v>992743.06693853659</v>
      </c>
    </row>
    <row r="403" spans="5:6" ht="15.6">
      <c r="E403" s="193">
        <v>399</v>
      </c>
      <c r="F403">
        <v>1000824.5576812467</v>
      </c>
    </row>
    <row r="404" spans="5:6" ht="15.6">
      <c r="E404" s="193">
        <v>400</v>
      </c>
      <c r="F404">
        <v>988384.18249378994</v>
      </c>
    </row>
    <row r="405" spans="5:6" ht="15.6">
      <c r="E405" s="193">
        <v>401</v>
      </c>
      <c r="F405">
        <v>984872.50251225592</v>
      </c>
    </row>
    <row r="406" spans="5:6" ht="15.6">
      <c r="E406" s="193">
        <v>402</v>
      </c>
      <c r="F406">
        <v>982797.16152241256</v>
      </c>
    </row>
    <row r="407" spans="5:6" ht="15.6">
      <c r="E407" s="193">
        <v>403</v>
      </c>
      <c r="F407">
        <v>995247.02027928003</v>
      </c>
    </row>
    <row r="408" spans="5:6" ht="15.6">
      <c r="E408" s="193">
        <v>404</v>
      </c>
      <c r="F408">
        <v>1007353.6916127339</v>
      </c>
    </row>
    <row r="409" spans="5:6" ht="15.6">
      <c r="E409" s="193">
        <v>405</v>
      </c>
      <c r="F409">
        <v>1006798.7910999014</v>
      </c>
    </row>
    <row r="410" spans="5:6" ht="15.6">
      <c r="E410" s="193">
        <v>406</v>
      </c>
      <c r="F410">
        <v>992086.22786921728</v>
      </c>
    </row>
    <row r="411" spans="5:6" ht="15.6">
      <c r="E411" s="193">
        <v>407</v>
      </c>
      <c r="F411">
        <v>1013357.8611765321</v>
      </c>
    </row>
    <row r="412" spans="5:6" ht="15.6">
      <c r="E412" s="193">
        <v>408</v>
      </c>
      <c r="F412">
        <v>989580.72857432778</v>
      </c>
    </row>
    <row r="413" spans="5:6" ht="15.6">
      <c r="E413" s="193">
        <v>409</v>
      </c>
      <c r="F413">
        <v>1006238.349548394</v>
      </c>
    </row>
    <row r="414" spans="5:6" ht="15.6">
      <c r="E414" s="193">
        <v>410</v>
      </c>
      <c r="F414">
        <v>1009142.628079645</v>
      </c>
    </row>
    <row r="415" spans="5:6" ht="15.6">
      <c r="E415" s="193">
        <v>411</v>
      </c>
      <c r="F415">
        <v>1025304.7283267534</v>
      </c>
    </row>
    <row r="416" spans="5:6" ht="15.6">
      <c r="E416" s="193">
        <v>412</v>
      </c>
      <c r="F416">
        <v>1031848.6994909162</v>
      </c>
    </row>
    <row r="417" spans="5:6" ht="15.6">
      <c r="E417" s="193">
        <v>413</v>
      </c>
      <c r="F417">
        <v>996954.22496523347</v>
      </c>
    </row>
    <row r="418" spans="5:6" ht="15.6">
      <c r="E418" s="193">
        <v>414</v>
      </c>
      <c r="F418">
        <v>1008726.4687380742</v>
      </c>
    </row>
    <row r="419" spans="5:6" ht="15.6">
      <c r="E419" s="193">
        <v>415</v>
      </c>
      <c r="F419">
        <v>1022469.5317337738</v>
      </c>
    </row>
    <row r="420" spans="5:6" ht="15.6">
      <c r="E420" s="193">
        <v>416</v>
      </c>
      <c r="F420">
        <v>975238.47547924542</v>
      </c>
    </row>
    <row r="421" spans="5:6" ht="15.6">
      <c r="E421" s="193">
        <v>417</v>
      </c>
      <c r="F421">
        <v>973748.27433868847</v>
      </c>
    </row>
    <row r="422" spans="5:6" ht="15.6">
      <c r="E422" s="193">
        <v>418</v>
      </c>
      <c r="F422">
        <v>1020076.9999018738</v>
      </c>
    </row>
    <row r="423" spans="5:6" ht="15.6">
      <c r="E423" s="193">
        <v>419</v>
      </c>
      <c r="F423">
        <v>1000987.2718882795</v>
      </c>
    </row>
    <row r="424" spans="5:6" ht="15.6">
      <c r="E424" s="193">
        <v>420</v>
      </c>
      <c r="F424">
        <v>1009389.3933920264</v>
      </c>
    </row>
    <row r="425" spans="5:6" ht="15.6">
      <c r="E425" s="193">
        <v>421</v>
      </c>
      <c r="F425">
        <v>1004577.3562049757</v>
      </c>
    </row>
    <row r="426" spans="5:6" ht="15.6">
      <c r="E426" s="193">
        <v>422</v>
      </c>
      <c r="F426">
        <v>976564.73633660795</v>
      </c>
    </row>
    <row r="427" spans="5:6" ht="15.6">
      <c r="E427" s="193">
        <v>423</v>
      </c>
      <c r="F427">
        <v>1015006.1579245522</v>
      </c>
    </row>
    <row r="428" spans="5:6" ht="15.6">
      <c r="E428" s="193">
        <v>424</v>
      </c>
      <c r="F428">
        <v>996367.91798156674</v>
      </c>
    </row>
    <row r="429" spans="5:6" ht="15.6">
      <c r="E429" s="193">
        <v>425</v>
      </c>
      <c r="F429">
        <v>983501.47283986793</v>
      </c>
    </row>
    <row r="430" spans="5:6" ht="15.6">
      <c r="E430" s="193">
        <v>426</v>
      </c>
      <c r="F430">
        <v>977728.73745377152</v>
      </c>
    </row>
    <row r="431" spans="5:6" ht="15.6">
      <c r="E431" s="193">
        <v>427</v>
      </c>
      <c r="F431">
        <v>980719.45363765035</v>
      </c>
    </row>
    <row r="432" spans="5:6" ht="15.6">
      <c r="E432" s="193">
        <v>428</v>
      </c>
      <c r="F432">
        <v>1001819.639420706</v>
      </c>
    </row>
    <row r="433" spans="5:6" ht="15.6">
      <c r="E433" s="193">
        <v>429</v>
      </c>
      <c r="F433">
        <v>1016394.2259867018</v>
      </c>
    </row>
    <row r="434" spans="5:6" ht="15.6">
      <c r="E434" s="193">
        <v>430</v>
      </c>
      <c r="F434">
        <v>982138.56098785764</v>
      </c>
    </row>
    <row r="435" spans="5:6" ht="15.6">
      <c r="E435" s="193">
        <v>431</v>
      </c>
      <c r="F435">
        <v>1006221.0817046969</v>
      </c>
    </row>
    <row r="436" spans="5:6" ht="15.6">
      <c r="E436" s="193">
        <v>432</v>
      </c>
      <c r="F436">
        <v>1020080.011348905</v>
      </c>
    </row>
    <row r="437" spans="5:6" ht="15.6">
      <c r="E437" s="193">
        <v>433</v>
      </c>
      <c r="F437">
        <v>1014160.9022099562</v>
      </c>
    </row>
    <row r="438" spans="5:6" ht="15.6">
      <c r="E438" s="193">
        <v>434</v>
      </c>
      <c r="F438">
        <v>1028939.3061523004</v>
      </c>
    </row>
    <row r="439" spans="5:6" ht="15.6">
      <c r="E439" s="193">
        <v>435</v>
      </c>
      <c r="F439">
        <v>989742.82306390069</v>
      </c>
    </row>
    <row r="440" spans="5:6" ht="15.6">
      <c r="E440" s="193">
        <v>436</v>
      </c>
      <c r="F440">
        <v>1000073.1127670086</v>
      </c>
    </row>
    <row r="441" spans="5:6" ht="15.6">
      <c r="E441" s="193">
        <v>437</v>
      </c>
      <c r="F441">
        <v>1005672.0173700468</v>
      </c>
    </row>
    <row r="442" spans="5:6" ht="15.6">
      <c r="E442" s="193">
        <v>438</v>
      </c>
      <c r="F442">
        <v>991926.19764731475</v>
      </c>
    </row>
    <row r="443" spans="5:6" ht="15.6">
      <c r="E443" s="193">
        <v>439</v>
      </c>
      <c r="F443">
        <v>993542.35532914323</v>
      </c>
    </row>
    <row r="444" spans="5:6" ht="15.6">
      <c r="E444" s="193">
        <v>440</v>
      </c>
      <c r="F444">
        <v>1019528.1234170053</v>
      </c>
    </row>
    <row r="445" spans="5:6" ht="15.6">
      <c r="E445" s="193">
        <v>441</v>
      </c>
      <c r="F445">
        <v>1015651.1143905174</v>
      </c>
    </row>
    <row r="446" spans="5:6" ht="15.6">
      <c r="E446" s="193">
        <v>442</v>
      </c>
      <c r="F446">
        <v>979038.92489017011</v>
      </c>
    </row>
    <row r="447" spans="5:6" ht="15.6">
      <c r="E447" s="193">
        <v>443</v>
      </c>
      <c r="F447">
        <v>1013843.4992817491</v>
      </c>
    </row>
    <row r="448" spans="5:6" ht="15.6">
      <c r="E448" s="193">
        <v>444</v>
      </c>
      <c r="F448">
        <v>1000580.5569470245</v>
      </c>
    </row>
    <row r="449" spans="5:6" ht="15.6">
      <c r="E449" s="193">
        <v>445</v>
      </c>
      <c r="F449">
        <v>990924.79183074017</v>
      </c>
    </row>
    <row r="450" spans="5:6" ht="15.6">
      <c r="E450" s="193">
        <v>446</v>
      </c>
      <c r="F450">
        <v>1019177.4234816502</v>
      </c>
    </row>
    <row r="451" spans="5:6" ht="15.6">
      <c r="E451" s="193">
        <v>447</v>
      </c>
      <c r="F451">
        <v>978047.56347862526</v>
      </c>
    </row>
    <row r="452" spans="5:6" ht="15.6">
      <c r="E452" s="193">
        <v>448</v>
      </c>
      <c r="F452">
        <v>1006863.721732775</v>
      </c>
    </row>
    <row r="453" spans="5:6" ht="15.6">
      <c r="E453" s="193">
        <v>449</v>
      </c>
      <c r="F453">
        <v>1050481.0833477229</v>
      </c>
    </row>
    <row r="454" spans="5:6" ht="15.6">
      <c r="E454" s="193">
        <v>450</v>
      </c>
      <c r="F454">
        <v>1011205.1746910252</v>
      </c>
    </row>
    <row r="455" spans="5:6" ht="15.6">
      <c r="E455" s="193">
        <v>451</v>
      </c>
      <c r="F455">
        <v>981469.49264763389</v>
      </c>
    </row>
    <row r="456" spans="5:6" ht="15.6">
      <c r="E456" s="193">
        <v>452</v>
      </c>
      <c r="F456">
        <v>986816.65453312022</v>
      </c>
    </row>
    <row r="457" spans="5:6" ht="15.6">
      <c r="E457" s="193">
        <v>453</v>
      </c>
      <c r="F457">
        <v>1004868.0850539852</v>
      </c>
    </row>
    <row r="458" spans="5:6" ht="15.6">
      <c r="E458" s="193">
        <v>454</v>
      </c>
      <c r="F458">
        <v>1013875.3169373225</v>
      </c>
    </row>
    <row r="459" spans="5:6" ht="15.6">
      <c r="E459" s="193">
        <v>455</v>
      </c>
      <c r="F459">
        <v>1021730.9780364747</v>
      </c>
    </row>
    <row r="460" spans="5:6" ht="15.6">
      <c r="E460" s="193">
        <v>456</v>
      </c>
      <c r="F460">
        <v>1026082.7551529512</v>
      </c>
    </row>
    <row r="461" spans="5:6" ht="15.6">
      <c r="E461" s="193">
        <v>457</v>
      </c>
      <c r="F461">
        <v>1012839.9890146524</v>
      </c>
    </row>
    <row r="462" spans="5:6" ht="15.6">
      <c r="E462" s="193">
        <v>458</v>
      </c>
      <c r="F462">
        <v>1010753.8761970245</v>
      </c>
    </row>
    <row r="463" spans="5:6" ht="15.6">
      <c r="E463" s="193">
        <v>459</v>
      </c>
      <c r="F463">
        <v>995336.14383270871</v>
      </c>
    </row>
    <row r="464" spans="5:6" ht="15.6">
      <c r="E464" s="193">
        <v>460</v>
      </c>
      <c r="F464">
        <v>1013326.4630840939</v>
      </c>
    </row>
    <row r="465" spans="5:6" ht="15.6">
      <c r="E465" s="193">
        <v>461</v>
      </c>
      <c r="F465">
        <v>1028575.0382481939</v>
      </c>
    </row>
    <row r="466" spans="5:6" ht="15.6">
      <c r="E466" s="193">
        <v>462</v>
      </c>
      <c r="F466">
        <v>999195.73015824798</v>
      </c>
    </row>
    <row r="467" spans="5:6" ht="15.6">
      <c r="E467" s="193">
        <v>463</v>
      </c>
      <c r="F467">
        <v>978314.79374525731</v>
      </c>
    </row>
    <row r="468" spans="5:6" ht="15.6">
      <c r="E468" s="193">
        <v>464</v>
      </c>
      <c r="F468">
        <v>1038506.6061329298</v>
      </c>
    </row>
    <row r="469" spans="5:6" ht="15.6">
      <c r="E469" s="193">
        <v>465</v>
      </c>
      <c r="F469">
        <v>1000591.4059408975</v>
      </c>
    </row>
    <row r="470" spans="5:6" ht="15.6">
      <c r="E470" s="193">
        <v>466</v>
      </c>
      <c r="F470">
        <v>1003448.6567528873</v>
      </c>
    </row>
    <row r="471" spans="5:6" ht="15.6">
      <c r="E471" s="193">
        <v>467</v>
      </c>
      <c r="F471">
        <v>988446.50781431119</v>
      </c>
    </row>
    <row r="472" spans="5:6" ht="15.6">
      <c r="E472" s="193">
        <v>468</v>
      </c>
      <c r="F472">
        <v>970166.12366208946</v>
      </c>
    </row>
    <row r="473" spans="5:6" ht="15.6">
      <c r="E473" s="193">
        <v>469</v>
      </c>
      <c r="F473">
        <v>1014530.9539691623</v>
      </c>
    </row>
    <row r="474" spans="5:6" ht="15.6">
      <c r="E474" s="193">
        <v>470</v>
      </c>
      <c r="F474">
        <v>1019894.6932217006</v>
      </c>
    </row>
    <row r="475" spans="5:6" ht="15.6">
      <c r="E475" s="193">
        <v>471</v>
      </c>
      <c r="F475">
        <v>1004804.6071667642</v>
      </c>
    </row>
    <row r="476" spans="5:6" ht="15.6">
      <c r="E476" s="193">
        <v>472</v>
      </c>
      <c r="F476">
        <v>1013517.1323103256</v>
      </c>
    </row>
    <row r="477" spans="5:6" ht="15.6">
      <c r="E477" s="193">
        <v>473</v>
      </c>
      <c r="F477">
        <v>985549.43533884326</v>
      </c>
    </row>
    <row r="478" spans="5:6" ht="15.6">
      <c r="E478" s="193">
        <v>474</v>
      </c>
      <c r="F478">
        <v>996641.60913909506</v>
      </c>
    </row>
    <row r="479" spans="5:6" ht="15.6">
      <c r="E479" s="193">
        <v>475</v>
      </c>
      <c r="F479">
        <v>985021.41061417933</v>
      </c>
    </row>
    <row r="480" spans="5:6" ht="15.6">
      <c r="E480" s="193">
        <v>476</v>
      </c>
      <c r="F480">
        <v>1049065.1672580151</v>
      </c>
    </row>
    <row r="481" spans="5:6" ht="15.6">
      <c r="E481" s="193">
        <v>477</v>
      </c>
      <c r="F481">
        <v>1020542.354878107</v>
      </c>
    </row>
    <row r="482" spans="5:6" ht="15.6">
      <c r="E482" s="193">
        <v>478</v>
      </c>
      <c r="F482">
        <v>1015021.64158501</v>
      </c>
    </row>
    <row r="483" spans="5:6" ht="15.6">
      <c r="E483" s="193">
        <v>479</v>
      </c>
      <c r="F483">
        <v>1012610.8516148005</v>
      </c>
    </row>
    <row r="484" spans="5:6" ht="15.6">
      <c r="E484" s="193">
        <v>480</v>
      </c>
      <c r="F484">
        <v>1014078.3975789676</v>
      </c>
    </row>
    <row r="485" spans="5:6" ht="15.6">
      <c r="E485" s="193">
        <v>481</v>
      </c>
      <c r="F485">
        <v>989049.40203942033</v>
      </c>
    </row>
    <row r="486" spans="5:6" ht="15.6">
      <c r="E486" s="193">
        <v>482</v>
      </c>
      <c r="F486">
        <v>1013438.7179133055</v>
      </c>
    </row>
    <row r="487" spans="5:6" ht="15.6">
      <c r="E487" s="193">
        <v>483</v>
      </c>
      <c r="F487">
        <v>992962.99325007596</v>
      </c>
    </row>
    <row r="488" spans="5:6" ht="15.6">
      <c r="E488" s="193">
        <v>484</v>
      </c>
      <c r="F488">
        <v>979458.36581107986</v>
      </c>
    </row>
    <row r="489" spans="5:6" ht="15.6">
      <c r="E489" s="193">
        <v>485</v>
      </c>
      <c r="F489">
        <v>986401.24873259396</v>
      </c>
    </row>
    <row r="490" spans="5:6" ht="15.6">
      <c r="E490" s="193">
        <v>486</v>
      </c>
      <c r="F490">
        <v>960150.1153977646</v>
      </c>
    </row>
    <row r="491" spans="5:6" ht="15.6">
      <c r="E491" s="193">
        <v>487</v>
      </c>
      <c r="F491">
        <v>1014902.3348957991</v>
      </c>
    </row>
    <row r="492" spans="5:6" ht="15.6">
      <c r="E492" s="193">
        <v>488</v>
      </c>
      <c r="F492">
        <v>997094.20754723588</v>
      </c>
    </row>
    <row r="493" spans="5:6" ht="15.6">
      <c r="E493" s="193">
        <v>489</v>
      </c>
      <c r="F493">
        <v>1000859.0226043048</v>
      </c>
    </row>
    <row r="494" spans="5:6" ht="15.6">
      <c r="E494" s="193">
        <v>490</v>
      </c>
      <c r="F494">
        <v>985336.94547624292</v>
      </c>
    </row>
    <row r="495" spans="5:6" ht="15.6">
      <c r="E495" s="193">
        <v>491</v>
      </c>
      <c r="F495">
        <v>1020976.8810808373</v>
      </c>
    </row>
    <row r="496" spans="5:6" ht="15.6">
      <c r="E496" s="193">
        <v>492</v>
      </c>
      <c r="F496">
        <v>1028555.2635479387</v>
      </c>
    </row>
    <row r="497" spans="5:6" ht="15.6">
      <c r="E497" s="193">
        <v>493</v>
      </c>
      <c r="F497">
        <v>1005017.8090162027</v>
      </c>
    </row>
    <row r="498" spans="5:6" ht="15.6">
      <c r="E498" s="193">
        <v>494</v>
      </c>
      <c r="F498">
        <v>1020069.6323771026</v>
      </c>
    </row>
    <row r="499" spans="5:6" ht="15.6">
      <c r="E499" s="193">
        <v>495</v>
      </c>
      <c r="F499">
        <v>982034.81753179838</v>
      </c>
    </row>
    <row r="500" spans="5:6" ht="15.6">
      <c r="E500" s="193">
        <v>496</v>
      </c>
      <c r="F500">
        <v>1027036.4033172319</v>
      </c>
    </row>
    <row r="501" spans="5:6" ht="15.6">
      <c r="E501" s="193">
        <v>497</v>
      </c>
      <c r="F501">
        <v>1017606.9978775933</v>
      </c>
    </row>
    <row r="502" spans="5:6" ht="15.6">
      <c r="E502" s="193">
        <v>498</v>
      </c>
      <c r="F502">
        <v>1023668.9551634255</v>
      </c>
    </row>
    <row r="503" spans="5:6" ht="15.6">
      <c r="E503" s="193">
        <v>499</v>
      </c>
      <c r="F503">
        <v>1011778.9179048779</v>
      </c>
    </row>
    <row r="504" spans="5:6" ht="15.6">
      <c r="E504" s="193">
        <v>500</v>
      </c>
      <c r="F504">
        <v>1001131.7426519271</v>
      </c>
    </row>
    <row r="505" spans="5:6" ht="15.6">
      <c r="E505" s="193">
        <v>501</v>
      </c>
      <c r="F505">
        <v>1012917.9827009889</v>
      </c>
    </row>
    <row r="506" spans="5:6" ht="15.6">
      <c r="E506" s="193">
        <v>502</v>
      </c>
      <c r="F506">
        <v>982792.34170898329</v>
      </c>
    </row>
    <row r="507" spans="5:6" ht="15.6">
      <c r="E507" s="193">
        <v>503</v>
      </c>
      <c r="F507">
        <v>1006040.6252065925</v>
      </c>
    </row>
    <row r="508" spans="5:6" ht="15.6">
      <c r="E508" s="193">
        <v>504</v>
      </c>
      <c r="F508">
        <v>1003298.2099278984</v>
      </c>
    </row>
    <row r="509" spans="5:6" ht="15.6">
      <c r="E509" s="193">
        <v>505</v>
      </c>
      <c r="F509">
        <v>988927.61722370482</v>
      </c>
    </row>
    <row r="510" spans="5:6" ht="15.6">
      <c r="E510" s="193">
        <v>506</v>
      </c>
      <c r="F510">
        <v>972634.34130927583</v>
      </c>
    </row>
    <row r="511" spans="5:6" ht="15.6">
      <c r="E511" s="193">
        <v>507</v>
      </c>
      <c r="F511">
        <v>1012099.6736583285</v>
      </c>
    </row>
    <row r="512" spans="5:6" ht="15.6">
      <c r="E512" s="193">
        <v>508</v>
      </c>
      <c r="F512">
        <v>995169.58079249342</v>
      </c>
    </row>
    <row r="513" spans="5:6" ht="15.6">
      <c r="E513" s="193">
        <v>509</v>
      </c>
      <c r="F513">
        <v>979944.36020283611</v>
      </c>
    </row>
    <row r="514" spans="5:6" ht="15.6">
      <c r="E514" s="193">
        <v>510</v>
      </c>
      <c r="F514">
        <v>989068.08328816819</v>
      </c>
    </row>
    <row r="515" spans="5:6" ht="15.6">
      <c r="E515" s="193">
        <v>511</v>
      </c>
      <c r="F515">
        <v>1002737.7137126854</v>
      </c>
    </row>
    <row r="516" spans="5:6" ht="15.6">
      <c r="E516" s="193">
        <v>512</v>
      </c>
      <c r="F516">
        <v>963855.27113209618</v>
      </c>
    </row>
    <row r="517" spans="5:6" ht="15.6">
      <c r="E517" s="193">
        <v>513</v>
      </c>
      <c r="F517">
        <v>983800.30054739141</v>
      </c>
    </row>
    <row r="518" spans="5:6" ht="15.6">
      <c r="E518" s="193">
        <v>514</v>
      </c>
      <c r="F518">
        <v>1009110.2327704467</v>
      </c>
    </row>
    <row r="519" spans="5:6" ht="15.6">
      <c r="E519" s="193">
        <v>515</v>
      </c>
      <c r="F519">
        <v>1010348.6366905671</v>
      </c>
    </row>
    <row r="520" spans="5:6" ht="15.6">
      <c r="E520" s="193">
        <v>516</v>
      </c>
      <c r="F520">
        <v>1014474.4173533705</v>
      </c>
    </row>
    <row r="521" spans="5:6" ht="15.6">
      <c r="E521" s="193">
        <v>517</v>
      </c>
      <c r="F521">
        <v>961166.55823036504</v>
      </c>
    </row>
    <row r="522" spans="5:6" ht="15.6">
      <c r="E522" s="193">
        <v>518</v>
      </c>
      <c r="F522">
        <v>994014.7906804512</v>
      </c>
    </row>
    <row r="523" spans="5:6" ht="15.6">
      <c r="E523" s="193">
        <v>519</v>
      </c>
      <c r="F523">
        <v>994659.5631608048</v>
      </c>
    </row>
    <row r="524" spans="5:6" ht="15.6">
      <c r="E524" s="193">
        <v>520</v>
      </c>
      <c r="F524">
        <v>1026707.4151753976</v>
      </c>
    </row>
    <row r="525" spans="5:6" ht="15.6">
      <c r="E525" s="193">
        <v>521</v>
      </c>
      <c r="F525">
        <v>997872.55098624155</v>
      </c>
    </row>
    <row r="526" spans="5:6" ht="15.6">
      <c r="E526" s="193">
        <v>522</v>
      </c>
      <c r="F526">
        <v>981143.95266152092</v>
      </c>
    </row>
    <row r="527" spans="5:6" ht="15.6">
      <c r="E527" s="193">
        <v>523</v>
      </c>
      <c r="F527">
        <v>1024790.1271451944</v>
      </c>
    </row>
    <row r="528" spans="5:6" ht="15.6">
      <c r="E528" s="193">
        <v>524</v>
      </c>
      <c r="F528">
        <v>1000381.1704946053</v>
      </c>
    </row>
    <row r="529" spans="5:6" ht="15.6">
      <c r="E529" s="193">
        <v>525</v>
      </c>
      <c r="F529">
        <v>1024322.4397487673</v>
      </c>
    </row>
    <row r="530" spans="5:6" ht="15.6">
      <c r="E530" s="193">
        <v>526</v>
      </c>
      <c r="F530">
        <v>994797.02771338576</v>
      </c>
    </row>
    <row r="531" spans="5:6" ht="15.6">
      <c r="E531" s="193">
        <v>527</v>
      </c>
      <c r="F531">
        <v>946566.78958903404</v>
      </c>
    </row>
    <row r="532" spans="5:6" ht="15.6">
      <c r="E532" s="193">
        <v>528</v>
      </c>
      <c r="F532">
        <v>1000573.7599592417</v>
      </c>
    </row>
    <row r="533" spans="5:6" ht="15.6">
      <c r="E533" s="193">
        <v>529</v>
      </c>
      <c r="F533">
        <v>1026284.7201506726</v>
      </c>
    </row>
    <row r="534" spans="5:6" ht="15.6">
      <c r="E534" s="193">
        <v>530</v>
      </c>
      <c r="F534">
        <v>1015502.956318745</v>
      </c>
    </row>
    <row r="535" spans="5:6" ht="15.6">
      <c r="E535" s="193">
        <v>531</v>
      </c>
      <c r="F535">
        <v>995093.90376341715</v>
      </c>
    </row>
    <row r="536" spans="5:6" ht="15.6">
      <c r="E536" s="193">
        <v>532</v>
      </c>
      <c r="F536">
        <v>966429.64004867955</v>
      </c>
    </row>
    <row r="537" spans="5:6" ht="15.6">
      <c r="E537" s="193">
        <v>533</v>
      </c>
      <c r="F537">
        <v>996554.11571545969</v>
      </c>
    </row>
    <row r="538" spans="5:6" ht="15.6">
      <c r="E538" s="193">
        <v>534</v>
      </c>
      <c r="F538">
        <v>972222.22633308161</v>
      </c>
    </row>
    <row r="539" spans="5:6" ht="15.6">
      <c r="E539" s="193">
        <v>535</v>
      </c>
      <c r="F539">
        <v>1013428.3238606896</v>
      </c>
    </row>
    <row r="540" spans="5:6" ht="15.6">
      <c r="E540" s="193">
        <v>536</v>
      </c>
      <c r="F540">
        <v>1000387.3554111127</v>
      </c>
    </row>
    <row r="541" spans="5:6" ht="15.6">
      <c r="E541" s="193">
        <v>537</v>
      </c>
      <c r="F541">
        <v>991454.13797772001</v>
      </c>
    </row>
    <row r="542" spans="5:6" ht="15.6">
      <c r="E542" s="193">
        <v>538</v>
      </c>
      <c r="F542">
        <v>999819.667814338</v>
      </c>
    </row>
    <row r="543" spans="5:6" ht="15.6">
      <c r="E543" s="193">
        <v>539</v>
      </c>
      <c r="F543">
        <v>1024402.2808584989</v>
      </c>
    </row>
    <row r="544" spans="5:6" ht="15.6">
      <c r="E544" s="193">
        <v>540</v>
      </c>
      <c r="F544">
        <v>1003673.1613620409</v>
      </c>
    </row>
    <row r="545" spans="5:6" ht="15.6">
      <c r="E545" s="193">
        <v>541</v>
      </c>
      <c r="F545">
        <v>999129.47423853818</v>
      </c>
    </row>
    <row r="546" spans="5:6" ht="15.6">
      <c r="E546" s="193">
        <v>542</v>
      </c>
      <c r="F546">
        <v>998969.30511034688</v>
      </c>
    </row>
    <row r="547" spans="5:6" ht="15.6">
      <c r="E547" s="193">
        <v>543</v>
      </c>
      <c r="F547">
        <v>1001555.6588004058</v>
      </c>
    </row>
    <row r="548" spans="5:6" ht="15.6">
      <c r="E548" s="193">
        <v>544</v>
      </c>
      <c r="F548">
        <v>998391.88202732126</v>
      </c>
    </row>
    <row r="549" spans="5:6" ht="15.6">
      <c r="E549" s="193">
        <v>545</v>
      </c>
      <c r="F549">
        <v>1016630.6943210153</v>
      </c>
    </row>
    <row r="550" spans="5:6" ht="15.6">
      <c r="E550" s="193">
        <v>546</v>
      </c>
      <c r="F550">
        <v>1015335.8717014156</v>
      </c>
    </row>
    <row r="551" spans="5:6" ht="15.6">
      <c r="E551" s="193">
        <v>547</v>
      </c>
      <c r="F551">
        <v>999145.00627921673</v>
      </c>
    </row>
    <row r="552" spans="5:6" ht="15.6">
      <c r="E552" s="193">
        <v>548</v>
      </c>
      <c r="F552">
        <v>967407.48277732765</v>
      </c>
    </row>
    <row r="553" spans="5:6" ht="15.6">
      <c r="E553" s="193">
        <v>549</v>
      </c>
      <c r="F553">
        <v>981868.90450931201</v>
      </c>
    </row>
    <row r="554" spans="5:6" ht="15.6">
      <c r="E554" s="193">
        <v>550</v>
      </c>
      <c r="F554">
        <v>987624.1026935972</v>
      </c>
    </row>
    <row r="555" spans="5:6" ht="15.6">
      <c r="E555" s="193">
        <v>551</v>
      </c>
      <c r="F555">
        <v>1000044.7953779816</v>
      </c>
    </row>
    <row r="556" spans="5:6" ht="15.6">
      <c r="E556" s="193">
        <v>552</v>
      </c>
      <c r="F556">
        <v>967174.3189034696</v>
      </c>
    </row>
    <row r="557" spans="5:6" ht="15.6">
      <c r="E557" s="193">
        <v>553</v>
      </c>
      <c r="F557">
        <v>1004861.5528811131</v>
      </c>
    </row>
    <row r="558" spans="5:6" ht="15.6">
      <c r="E558" s="193">
        <v>554</v>
      </c>
      <c r="F558">
        <v>957827.86198906344</v>
      </c>
    </row>
    <row r="559" spans="5:6" ht="15.6">
      <c r="E559" s="193">
        <v>555</v>
      </c>
      <c r="F559">
        <v>1009911.5457745423</v>
      </c>
    </row>
    <row r="560" spans="5:6" ht="15.6">
      <c r="E560" s="193">
        <v>556</v>
      </c>
      <c r="F560">
        <v>993574.78294901457</v>
      </c>
    </row>
    <row r="561" spans="5:6" ht="15.6">
      <c r="E561" s="193">
        <v>557</v>
      </c>
      <c r="F561">
        <v>1001281.2936127451</v>
      </c>
    </row>
    <row r="562" spans="5:6" ht="15.6">
      <c r="E562" s="193">
        <v>558</v>
      </c>
      <c r="F562">
        <v>1037742.0663989565</v>
      </c>
    </row>
    <row r="563" spans="5:6" ht="15.6">
      <c r="E563" s="193">
        <v>559</v>
      </c>
      <c r="F563">
        <v>1022738.7986650418</v>
      </c>
    </row>
    <row r="564" spans="5:6" ht="15.6">
      <c r="E564" s="193">
        <v>560</v>
      </c>
      <c r="F564">
        <v>999562.40718161082</v>
      </c>
    </row>
    <row r="565" spans="5:6" ht="15.6">
      <c r="E565" s="193">
        <v>561</v>
      </c>
      <c r="F565">
        <v>1014400.7740277949</v>
      </c>
    </row>
    <row r="566" spans="5:6" ht="15.6">
      <c r="E566" s="193">
        <v>562</v>
      </c>
      <c r="F566">
        <v>1004909.9194007352</v>
      </c>
    </row>
    <row r="567" spans="5:6" ht="15.6">
      <c r="E567" s="193">
        <v>563</v>
      </c>
      <c r="F567">
        <v>1003933.4692072375</v>
      </c>
    </row>
    <row r="568" spans="5:6" ht="15.6">
      <c r="E568" s="193">
        <v>564</v>
      </c>
      <c r="F568">
        <v>984228.88059366273</v>
      </c>
    </row>
    <row r="569" spans="5:6" ht="15.6">
      <c r="E569" s="193">
        <v>565</v>
      </c>
      <c r="F569">
        <v>1023318.8882754012</v>
      </c>
    </row>
    <row r="570" spans="5:6" ht="15.6">
      <c r="E570" s="193">
        <v>566</v>
      </c>
      <c r="F570">
        <v>1007738.6082011282</v>
      </c>
    </row>
    <row r="571" spans="5:6" ht="15.6">
      <c r="E571" s="193">
        <v>567</v>
      </c>
      <c r="F571">
        <v>1017451.4478444651</v>
      </c>
    </row>
    <row r="572" spans="5:6" ht="15.6">
      <c r="E572" s="193">
        <v>568</v>
      </c>
      <c r="F572">
        <v>987027.92589179671</v>
      </c>
    </row>
    <row r="573" spans="5:6" ht="15.6">
      <c r="E573" s="193">
        <v>569</v>
      </c>
      <c r="F573">
        <v>997512.48515436519</v>
      </c>
    </row>
    <row r="574" spans="5:6" ht="15.6">
      <c r="E574" s="193">
        <v>570</v>
      </c>
      <c r="F574">
        <v>1017089.2642539691</v>
      </c>
    </row>
    <row r="575" spans="5:6" ht="15.6">
      <c r="E575" s="193">
        <v>571</v>
      </c>
      <c r="F575">
        <v>995883.82722962555</v>
      </c>
    </row>
    <row r="576" spans="5:6" ht="15.6">
      <c r="E576" s="193">
        <v>572</v>
      </c>
      <c r="F576">
        <v>994302.34560328128</v>
      </c>
    </row>
    <row r="577" spans="5:6" ht="15.6">
      <c r="E577" s="193">
        <v>573</v>
      </c>
      <c r="F577">
        <v>957871.44287410821</v>
      </c>
    </row>
    <row r="578" spans="5:6" ht="15.6">
      <c r="E578" s="193">
        <v>574</v>
      </c>
      <c r="F578">
        <v>1004152.028746192</v>
      </c>
    </row>
    <row r="579" spans="5:6" ht="15.6">
      <c r="E579" s="193">
        <v>575</v>
      </c>
      <c r="F579">
        <v>991931.06645966915</v>
      </c>
    </row>
    <row r="580" spans="5:6" ht="15.6">
      <c r="E580" s="193">
        <v>576</v>
      </c>
      <c r="F580">
        <v>993653.05215847597</v>
      </c>
    </row>
    <row r="581" spans="5:6" ht="15.6">
      <c r="E581" s="193">
        <v>577</v>
      </c>
      <c r="F581">
        <v>994700.19517196843</v>
      </c>
    </row>
    <row r="582" spans="5:6" ht="15.6">
      <c r="E582" s="193">
        <v>578</v>
      </c>
      <c r="F582">
        <v>984377.99146431743</v>
      </c>
    </row>
    <row r="583" spans="5:6" ht="15.6">
      <c r="E583" s="193">
        <v>579</v>
      </c>
      <c r="F583">
        <v>1006559.9380181675</v>
      </c>
    </row>
    <row r="584" spans="5:6" ht="15.6">
      <c r="E584" s="193">
        <v>580</v>
      </c>
      <c r="F584">
        <v>1011285.9280782415</v>
      </c>
    </row>
    <row r="585" spans="5:6" ht="15.6">
      <c r="E585" s="193">
        <v>581</v>
      </c>
      <c r="F585">
        <v>1032265.2373903984</v>
      </c>
    </row>
    <row r="586" spans="5:6" ht="15.6">
      <c r="E586" s="193">
        <v>582</v>
      </c>
      <c r="F586">
        <v>1002385.184364919</v>
      </c>
    </row>
    <row r="587" spans="5:6" ht="15.6">
      <c r="E587" s="193">
        <v>583</v>
      </c>
      <c r="F587">
        <v>983663.82396779582</v>
      </c>
    </row>
    <row r="588" spans="5:6" ht="15.6">
      <c r="E588" s="193">
        <v>584</v>
      </c>
      <c r="F588">
        <v>1001429.3244222879</v>
      </c>
    </row>
    <row r="589" spans="5:6" ht="15.6">
      <c r="E589" s="193">
        <v>585</v>
      </c>
      <c r="F589">
        <v>1009537.835456547</v>
      </c>
    </row>
    <row r="590" spans="5:6" ht="15.6">
      <c r="E590" s="193">
        <v>586</v>
      </c>
      <c r="F590">
        <v>980748.31602900429</v>
      </c>
    </row>
    <row r="591" spans="5:6" ht="15.6">
      <c r="E591" s="193">
        <v>587</v>
      </c>
      <c r="F591">
        <v>955098.71967122331</v>
      </c>
    </row>
    <row r="592" spans="5:6" ht="15.6">
      <c r="E592" s="193">
        <v>588</v>
      </c>
      <c r="F592">
        <v>991786.79104355595</v>
      </c>
    </row>
    <row r="593" spans="5:6" ht="15.6">
      <c r="E593" s="193">
        <v>589</v>
      </c>
      <c r="F593">
        <v>953412.22978304862</v>
      </c>
    </row>
    <row r="594" spans="5:6" ht="15.6">
      <c r="E594" s="193">
        <v>590</v>
      </c>
      <c r="F594">
        <v>994590.96076650161</v>
      </c>
    </row>
    <row r="595" spans="5:6" ht="15.6">
      <c r="E595" s="193">
        <v>591</v>
      </c>
      <c r="F595">
        <v>1023669.0114337086</v>
      </c>
    </row>
    <row r="596" spans="5:6" ht="15.6">
      <c r="E596" s="193">
        <v>592</v>
      </c>
      <c r="F596">
        <v>987744.83473578398</v>
      </c>
    </row>
    <row r="597" spans="5:6" ht="15.6">
      <c r="E597" s="193">
        <v>593</v>
      </c>
      <c r="F597">
        <v>989277.79234271531</v>
      </c>
    </row>
    <row r="598" spans="5:6" ht="15.6">
      <c r="E598" s="193">
        <v>594</v>
      </c>
      <c r="F598">
        <v>1031341.1422286556</v>
      </c>
    </row>
    <row r="599" spans="5:6" ht="15.6">
      <c r="E599" s="193">
        <v>595</v>
      </c>
      <c r="F599">
        <v>1032196.3325635486</v>
      </c>
    </row>
    <row r="600" spans="5:6" ht="15.6">
      <c r="E600" s="193">
        <v>596</v>
      </c>
      <c r="F600">
        <v>994338.86272762332</v>
      </c>
    </row>
    <row r="601" spans="5:6" ht="15.6">
      <c r="E601" s="193">
        <v>597</v>
      </c>
      <c r="F601">
        <v>1013317.9107436358</v>
      </c>
    </row>
    <row r="602" spans="5:6" ht="15.6">
      <c r="E602" s="193">
        <v>598</v>
      </c>
      <c r="F602">
        <v>979703.47022797028</v>
      </c>
    </row>
    <row r="603" spans="5:6" ht="15.6">
      <c r="E603" s="193">
        <v>599</v>
      </c>
      <c r="F603">
        <v>993302.77001595695</v>
      </c>
    </row>
    <row r="604" spans="5:6" ht="15.6">
      <c r="E604" s="193">
        <v>600</v>
      </c>
      <c r="F604">
        <v>1001209.3681707542</v>
      </c>
    </row>
    <row r="605" spans="5:6" ht="15.6">
      <c r="E605" s="193">
        <v>601</v>
      </c>
      <c r="F605">
        <v>987535.0855996894</v>
      </c>
    </row>
    <row r="606" spans="5:6" ht="15.6">
      <c r="E606" s="193">
        <v>602</v>
      </c>
      <c r="F606">
        <v>1022989.5609703617</v>
      </c>
    </row>
    <row r="607" spans="5:6" ht="15.6">
      <c r="E607" s="193">
        <v>603</v>
      </c>
      <c r="F607">
        <v>993863.01855946996</v>
      </c>
    </row>
    <row r="608" spans="5:6" ht="15.6">
      <c r="E608" s="193">
        <v>604</v>
      </c>
      <c r="F608">
        <v>986265.06891074218</v>
      </c>
    </row>
    <row r="609" spans="5:6" ht="15.6">
      <c r="E609" s="193">
        <v>605</v>
      </c>
      <c r="F609">
        <v>1012802.1810052447</v>
      </c>
    </row>
    <row r="610" spans="5:6" ht="15.6">
      <c r="E610" s="193">
        <v>606</v>
      </c>
      <c r="F610">
        <v>1035714.0544488197</v>
      </c>
    </row>
    <row r="611" spans="5:6" ht="15.6">
      <c r="E611" s="193">
        <v>607</v>
      </c>
      <c r="F611">
        <v>1017960.820719478</v>
      </c>
    </row>
    <row r="612" spans="5:6" ht="15.6">
      <c r="E612" s="193">
        <v>608</v>
      </c>
      <c r="F612">
        <v>1017808.9148968732</v>
      </c>
    </row>
    <row r="613" spans="5:6" ht="15.6">
      <c r="E613" s="193">
        <v>609</v>
      </c>
      <c r="F613">
        <v>1008204.8127096326</v>
      </c>
    </row>
    <row r="614" spans="5:6" ht="15.6">
      <c r="E614" s="193">
        <v>610</v>
      </c>
      <c r="F614">
        <v>972721.56954726367</v>
      </c>
    </row>
    <row r="615" spans="5:6" ht="15.6">
      <c r="E615" s="193">
        <v>611</v>
      </c>
      <c r="F615">
        <v>1003035.4006767011</v>
      </c>
    </row>
    <row r="616" spans="5:6" ht="15.6">
      <c r="E616" s="193">
        <v>612</v>
      </c>
      <c r="F616">
        <v>1008536.4939123596</v>
      </c>
    </row>
    <row r="617" spans="5:6" ht="15.6">
      <c r="E617" s="193">
        <v>613</v>
      </c>
      <c r="F617">
        <v>971984.68849365588</v>
      </c>
    </row>
    <row r="618" spans="5:6" ht="15.6">
      <c r="E618" s="193">
        <v>614</v>
      </c>
      <c r="F618">
        <v>996785.02358762256</v>
      </c>
    </row>
    <row r="619" spans="5:6" ht="15.6">
      <c r="E619" s="193">
        <v>615</v>
      </c>
      <c r="F619">
        <v>1003186.0117311341</v>
      </c>
    </row>
    <row r="620" spans="5:6" ht="15.6">
      <c r="E620" s="193">
        <v>616</v>
      </c>
      <c r="F620">
        <v>1001656.3739061861</v>
      </c>
    </row>
    <row r="621" spans="5:6" ht="15.6">
      <c r="E621" s="193">
        <v>617</v>
      </c>
      <c r="F621">
        <v>1002321.440867175</v>
      </c>
    </row>
    <row r="622" spans="5:6" ht="15.6">
      <c r="E622" s="193">
        <v>618</v>
      </c>
      <c r="F622">
        <v>1008720.6129100743</v>
      </c>
    </row>
    <row r="623" spans="5:6" ht="15.6">
      <c r="E623" s="193">
        <v>619</v>
      </c>
      <c r="F623">
        <v>990340.53653017036</v>
      </c>
    </row>
    <row r="624" spans="5:6" ht="15.6">
      <c r="E624" s="193">
        <v>620</v>
      </c>
      <c r="F624">
        <v>1022006.6838490609</v>
      </c>
    </row>
    <row r="625" spans="5:6" ht="15.6">
      <c r="E625" s="193">
        <v>621</v>
      </c>
      <c r="F625">
        <v>982125.93093833141</v>
      </c>
    </row>
    <row r="626" spans="5:6" ht="15.6">
      <c r="E626" s="193">
        <v>622</v>
      </c>
      <c r="F626">
        <v>1000222.445911344</v>
      </c>
    </row>
    <row r="627" spans="5:6" ht="15.6">
      <c r="E627" s="193">
        <v>623</v>
      </c>
      <c r="F627">
        <v>984531.83220782469</v>
      </c>
    </row>
    <row r="628" spans="5:6" ht="15.6">
      <c r="E628" s="193">
        <v>624</v>
      </c>
      <c r="F628">
        <v>987370.4498959271</v>
      </c>
    </row>
    <row r="629" spans="5:6" ht="15.6">
      <c r="E629" s="193">
        <v>625</v>
      </c>
      <c r="F629">
        <v>986949.60354756063</v>
      </c>
    </row>
    <row r="630" spans="5:6" ht="15.6">
      <c r="E630" s="193">
        <v>626</v>
      </c>
      <c r="F630">
        <v>990783.68638152652</v>
      </c>
    </row>
    <row r="631" spans="5:6" ht="15.6">
      <c r="E631" s="193">
        <v>627</v>
      </c>
      <c r="F631">
        <v>996827.15893675515</v>
      </c>
    </row>
    <row r="632" spans="5:6" ht="15.6">
      <c r="E632" s="193">
        <v>628</v>
      </c>
      <c r="F632">
        <v>1012584.3296597557</v>
      </c>
    </row>
    <row r="633" spans="5:6" ht="15.6">
      <c r="E633" s="193">
        <v>629</v>
      </c>
      <c r="F633">
        <v>1002448.5697281924</v>
      </c>
    </row>
    <row r="634" spans="5:6" ht="15.6">
      <c r="E634" s="193">
        <v>630</v>
      </c>
      <c r="F634">
        <v>991229.86524477287</v>
      </c>
    </row>
    <row r="635" spans="5:6" ht="15.6">
      <c r="E635" s="193">
        <v>631</v>
      </c>
      <c r="F635">
        <v>994297.85457623459</v>
      </c>
    </row>
    <row r="636" spans="5:6" ht="15.6">
      <c r="E636" s="193">
        <v>632</v>
      </c>
      <c r="F636">
        <v>1008667.0148326852</v>
      </c>
    </row>
    <row r="637" spans="5:6" ht="15.6">
      <c r="E637" s="193">
        <v>633</v>
      </c>
      <c r="F637">
        <v>993803.54484331596</v>
      </c>
    </row>
    <row r="638" spans="5:6" ht="15.6">
      <c r="E638" s="193">
        <v>634</v>
      </c>
      <c r="F638">
        <v>1006201.0644940853</v>
      </c>
    </row>
    <row r="639" spans="5:6" ht="15.6">
      <c r="E639" s="193">
        <v>635</v>
      </c>
      <c r="F639">
        <v>1012491.3341395274</v>
      </c>
    </row>
    <row r="640" spans="5:6" ht="15.6">
      <c r="E640" s="193">
        <v>636</v>
      </c>
      <c r="F640">
        <v>1006007.7762483199</v>
      </c>
    </row>
    <row r="641" spans="5:6" ht="15.6">
      <c r="E641" s="193">
        <v>637</v>
      </c>
      <c r="F641">
        <v>975489.30882924807</v>
      </c>
    </row>
    <row r="642" spans="5:6" ht="15.6">
      <c r="E642" s="193">
        <v>638</v>
      </c>
      <c r="F642">
        <v>999729.23838157509</v>
      </c>
    </row>
    <row r="643" spans="5:6" ht="15.6">
      <c r="E643" s="193">
        <v>639</v>
      </c>
      <c r="F643">
        <v>992966.9501203543</v>
      </c>
    </row>
    <row r="644" spans="5:6" ht="15.6">
      <c r="E644" s="193">
        <v>640</v>
      </c>
      <c r="F644">
        <v>1032894.8204776194</v>
      </c>
    </row>
    <row r="645" spans="5:6" ht="15.6">
      <c r="E645" s="193">
        <v>641</v>
      </c>
      <c r="F645">
        <v>1028278.7581978848</v>
      </c>
    </row>
    <row r="646" spans="5:6" ht="15.6">
      <c r="E646" s="193">
        <v>642</v>
      </c>
      <c r="F646">
        <v>999596.75262949336</v>
      </c>
    </row>
    <row r="647" spans="5:6" ht="15.6">
      <c r="E647" s="193">
        <v>643</v>
      </c>
      <c r="F647">
        <v>962957.12301090558</v>
      </c>
    </row>
    <row r="648" spans="5:6" ht="15.6">
      <c r="E648" s="193">
        <v>644</v>
      </c>
      <c r="F648">
        <v>991386.62378595141</v>
      </c>
    </row>
    <row r="649" spans="5:6" ht="15.6">
      <c r="E649" s="193">
        <v>645</v>
      </c>
      <c r="F649">
        <v>1027579.3209506458</v>
      </c>
    </row>
    <row r="650" spans="5:6" ht="15.6">
      <c r="E650" s="193">
        <v>646</v>
      </c>
      <c r="F650">
        <v>975240.09176992241</v>
      </c>
    </row>
    <row r="651" spans="5:6" ht="15.6">
      <c r="E651" s="193">
        <v>647</v>
      </c>
      <c r="F651">
        <v>992775.32123156823</v>
      </c>
    </row>
    <row r="652" spans="5:6" ht="15.6">
      <c r="E652" s="193">
        <v>648</v>
      </c>
      <c r="F652">
        <v>1009093.1522799991</v>
      </c>
    </row>
    <row r="653" spans="5:6" ht="15.6">
      <c r="E653" s="193">
        <v>649</v>
      </c>
      <c r="F653">
        <v>995873.7142631968</v>
      </c>
    </row>
    <row r="654" spans="5:6" ht="15.6">
      <c r="E654" s="193">
        <v>650</v>
      </c>
      <c r="F654">
        <v>1025664.4155593406</v>
      </c>
    </row>
    <row r="655" spans="5:6" ht="15.6">
      <c r="E655" s="193">
        <v>651</v>
      </c>
      <c r="F655">
        <v>999531.18894877099</v>
      </c>
    </row>
    <row r="656" spans="5:6" ht="15.6">
      <c r="E656" s="193">
        <v>652</v>
      </c>
      <c r="F656">
        <v>1014929.3888780467</v>
      </c>
    </row>
    <row r="657" spans="5:6" ht="15.6">
      <c r="E657" s="193">
        <v>653</v>
      </c>
      <c r="F657">
        <v>1025810.2544876508</v>
      </c>
    </row>
    <row r="658" spans="5:6" ht="15.6">
      <c r="E658" s="193">
        <v>654</v>
      </c>
      <c r="F658">
        <v>1006884.6284559703</v>
      </c>
    </row>
    <row r="659" spans="5:6" ht="15.6">
      <c r="E659" s="193">
        <v>655</v>
      </c>
      <c r="F659">
        <v>986279.61118603544</v>
      </c>
    </row>
    <row r="660" spans="5:6" ht="15.6">
      <c r="E660" s="193">
        <v>656</v>
      </c>
      <c r="F660">
        <v>1005710.5417407481</v>
      </c>
    </row>
    <row r="661" spans="5:6" ht="15.6">
      <c r="E661" s="193">
        <v>657</v>
      </c>
      <c r="F661">
        <v>1017177.5493033801</v>
      </c>
    </row>
    <row r="662" spans="5:6" ht="15.6">
      <c r="E662" s="193">
        <v>658</v>
      </c>
      <c r="F662">
        <v>1012756.1103550526</v>
      </c>
    </row>
    <row r="663" spans="5:6" ht="15.6">
      <c r="E663" s="193">
        <v>659</v>
      </c>
      <c r="F663">
        <v>1007502.3691292974</v>
      </c>
    </row>
    <row r="664" spans="5:6" ht="15.6">
      <c r="E664" s="193">
        <v>660</v>
      </c>
      <c r="F664">
        <v>1000947.1517285</v>
      </c>
    </row>
    <row r="665" spans="5:6" ht="15.6">
      <c r="E665" s="193">
        <v>661</v>
      </c>
      <c r="F665">
        <v>1000796.4517760117</v>
      </c>
    </row>
    <row r="666" spans="5:6" ht="15.6">
      <c r="E666" s="193">
        <v>662</v>
      </c>
      <c r="F666">
        <v>991173.89914152643</v>
      </c>
    </row>
    <row r="667" spans="5:6" ht="15.6">
      <c r="E667" s="193">
        <v>663</v>
      </c>
      <c r="F667">
        <v>990746.77254315862</v>
      </c>
    </row>
    <row r="668" spans="5:6" ht="15.6">
      <c r="E668" s="193">
        <v>664</v>
      </c>
      <c r="F668">
        <v>996505.50696273148</v>
      </c>
    </row>
    <row r="669" spans="5:6" ht="15.6">
      <c r="E669" s="193">
        <v>665</v>
      </c>
      <c r="F669">
        <v>990272.40696556948</v>
      </c>
    </row>
    <row r="670" spans="5:6" ht="15.6">
      <c r="E670" s="193">
        <v>666</v>
      </c>
      <c r="F670">
        <v>983209.41241366079</v>
      </c>
    </row>
    <row r="671" spans="5:6" ht="15.6">
      <c r="E671" s="193">
        <v>667</v>
      </c>
      <c r="F671">
        <v>989281.90831025643</v>
      </c>
    </row>
    <row r="672" spans="5:6" ht="15.6">
      <c r="E672" s="193">
        <v>668</v>
      </c>
      <c r="F672">
        <v>985056.56210300687</v>
      </c>
    </row>
    <row r="673" spans="5:6" ht="15.6">
      <c r="E673" s="193">
        <v>669</v>
      </c>
      <c r="F673">
        <v>989465.03753942449</v>
      </c>
    </row>
    <row r="674" spans="5:6" ht="15.6">
      <c r="E674" s="193">
        <v>670</v>
      </c>
      <c r="F674">
        <v>1015491.8578400713</v>
      </c>
    </row>
    <row r="675" spans="5:6" ht="15.6">
      <c r="E675" s="193">
        <v>671</v>
      </c>
      <c r="F675">
        <v>987629.96971358312</v>
      </c>
    </row>
    <row r="676" spans="5:6" ht="15.6">
      <c r="E676" s="193">
        <v>672</v>
      </c>
      <c r="F676">
        <v>1024411.2108618977</v>
      </c>
    </row>
    <row r="677" spans="5:6" ht="15.6">
      <c r="E677" s="193">
        <v>673</v>
      </c>
      <c r="F677">
        <v>982836.4621829408</v>
      </c>
    </row>
    <row r="678" spans="5:6" ht="15.6">
      <c r="E678" s="193">
        <v>674</v>
      </c>
      <c r="F678">
        <v>1002664.1079889627</v>
      </c>
    </row>
    <row r="679" spans="5:6" ht="15.6">
      <c r="E679" s="193">
        <v>675</v>
      </c>
      <c r="F679">
        <v>1002488.3137415403</v>
      </c>
    </row>
    <row r="680" spans="5:6" ht="15.6">
      <c r="E680" s="193">
        <v>676</v>
      </c>
      <c r="F680">
        <v>996607.33209748217</v>
      </c>
    </row>
    <row r="681" spans="5:6" ht="15.6">
      <c r="E681" s="193">
        <v>677</v>
      </c>
      <c r="F681">
        <v>990941.59221067757</v>
      </c>
    </row>
    <row r="682" spans="5:6" ht="15.6">
      <c r="E682" s="193">
        <v>678</v>
      </c>
      <c r="F682">
        <v>950059.95609662915</v>
      </c>
    </row>
    <row r="683" spans="5:6" ht="15.6">
      <c r="E683" s="193">
        <v>679</v>
      </c>
      <c r="F683">
        <v>1001555.501682432</v>
      </c>
    </row>
    <row r="684" spans="5:6" ht="15.6">
      <c r="E684" s="193">
        <v>680</v>
      </c>
      <c r="F684">
        <v>999193.86020067183</v>
      </c>
    </row>
    <row r="685" spans="5:6" ht="15.6">
      <c r="E685" s="193">
        <v>681</v>
      </c>
      <c r="F685">
        <v>989297.82862940757</v>
      </c>
    </row>
    <row r="686" spans="5:6" ht="15.6">
      <c r="E686" s="193">
        <v>682</v>
      </c>
      <c r="F686">
        <v>993016.82299057965</v>
      </c>
    </row>
    <row r="687" spans="5:6" ht="15.6">
      <c r="E687" s="193">
        <v>683</v>
      </c>
      <c r="F687">
        <v>1026381.97724219</v>
      </c>
    </row>
    <row r="688" spans="5:6" ht="15.6">
      <c r="E688" s="193">
        <v>684</v>
      </c>
      <c r="F688">
        <v>1004699.5837349253</v>
      </c>
    </row>
    <row r="689" spans="5:6" ht="15.6">
      <c r="E689" s="193">
        <v>685</v>
      </c>
      <c r="F689">
        <v>1015101.2983194765</v>
      </c>
    </row>
    <row r="690" spans="5:6" ht="15.6">
      <c r="E690" s="193">
        <v>686</v>
      </c>
      <c r="F690">
        <v>1009710.9798112918</v>
      </c>
    </row>
    <row r="691" spans="5:6" ht="15.6">
      <c r="E691" s="193">
        <v>687</v>
      </c>
      <c r="F691">
        <v>1031713.4053862884</v>
      </c>
    </row>
    <row r="692" spans="5:6" ht="15.6">
      <c r="E692" s="193">
        <v>688</v>
      </c>
      <c r="F692">
        <v>1026858.3933697761</v>
      </c>
    </row>
    <row r="693" spans="5:6" ht="15.6">
      <c r="E693" s="193">
        <v>689</v>
      </c>
      <c r="F693">
        <v>974474.64798208489</v>
      </c>
    </row>
    <row r="694" spans="5:6" ht="15.6">
      <c r="E694" s="193">
        <v>690</v>
      </c>
      <c r="F694">
        <v>1004003.2694286236</v>
      </c>
    </row>
    <row r="695" spans="5:6" ht="15.6">
      <c r="E695" s="193">
        <v>691</v>
      </c>
      <c r="F695">
        <v>1013060.2852447305</v>
      </c>
    </row>
    <row r="696" spans="5:6" ht="15.6">
      <c r="E696" s="193">
        <v>692</v>
      </c>
      <c r="F696">
        <v>982360.73439909425</v>
      </c>
    </row>
    <row r="697" spans="5:6" ht="15.6">
      <c r="E697" s="193">
        <v>693</v>
      </c>
      <c r="F697">
        <v>980044.81632672041</v>
      </c>
    </row>
    <row r="698" spans="5:6" ht="15.6">
      <c r="E698" s="193">
        <v>694</v>
      </c>
      <c r="F698">
        <v>1000045.3566095091</v>
      </c>
    </row>
    <row r="699" spans="5:6" ht="15.6">
      <c r="E699" s="193">
        <v>695</v>
      </c>
      <c r="F699">
        <v>1021825.688365594</v>
      </c>
    </row>
    <row r="700" spans="5:6" ht="15.6">
      <c r="E700" s="193">
        <v>696</v>
      </c>
      <c r="F700">
        <v>994434.37077595515</v>
      </c>
    </row>
    <row r="701" spans="5:6" ht="15.6">
      <c r="E701" s="193">
        <v>697</v>
      </c>
      <c r="F701">
        <v>986761.67391284683</v>
      </c>
    </row>
    <row r="702" spans="5:6" ht="15.6">
      <c r="E702" s="193">
        <v>698</v>
      </c>
      <c r="F702">
        <v>972467.70145288412</v>
      </c>
    </row>
    <row r="703" spans="5:6" ht="15.6">
      <c r="E703" s="193">
        <v>699</v>
      </c>
      <c r="F703">
        <v>1018128.0361244376</v>
      </c>
    </row>
    <row r="704" spans="5:6" ht="15.6">
      <c r="E704" s="193">
        <v>700</v>
      </c>
      <c r="F704">
        <v>1006889.9865927777</v>
      </c>
    </row>
    <row r="705" spans="5:6" ht="15.6">
      <c r="E705" s="193">
        <v>701</v>
      </c>
      <c r="F705">
        <v>1004177.4738450566</v>
      </c>
    </row>
    <row r="706" spans="5:6" ht="15.6">
      <c r="E706" s="193">
        <v>702</v>
      </c>
      <c r="F706">
        <v>1014653.3755522005</v>
      </c>
    </row>
    <row r="707" spans="5:6" ht="15.6">
      <c r="E707" s="193">
        <v>703</v>
      </c>
      <c r="F707">
        <v>996244.4855091467</v>
      </c>
    </row>
    <row r="708" spans="5:6" ht="15.6">
      <c r="E708" s="193">
        <v>704</v>
      </c>
      <c r="F708">
        <v>1014922.0654869375</v>
      </c>
    </row>
    <row r="709" spans="5:6" ht="15.6">
      <c r="E709" s="193">
        <v>705</v>
      </c>
      <c r="F709">
        <v>1001303.2484567676</v>
      </c>
    </row>
    <row r="710" spans="5:6" ht="15.6">
      <c r="E710" s="193">
        <v>706</v>
      </c>
      <c r="F710">
        <v>985832.07357509667</v>
      </c>
    </row>
    <row r="711" spans="5:6" ht="15.6">
      <c r="E711" s="193">
        <v>707</v>
      </c>
      <c r="F711">
        <v>1002018.734773054</v>
      </c>
    </row>
    <row r="712" spans="5:6" ht="15.6">
      <c r="E712" s="193">
        <v>708</v>
      </c>
      <c r="F712">
        <v>1010530.9455090659</v>
      </c>
    </row>
    <row r="713" spans="5:6" ht="15.6">
      <c r="E713" s="193">
        <v>709</v>
      </c>
      <c r="F713">
        <v>1007089.7905325729</v>
      </c>
    </row>
    <row r="714" spans="5:6" ht="15.6">
      <c r="E714" s="193">
        <v>710</v>
      </c>
      <c r="F714">
        <v>998093.55436148855</v>
      </c>
    </row>
    <row r="715" spans="5:6" ht="15.6">
      <c r="E715" s="193">
        <v>711</v>
      </c>
      <c r="F715">
        <v>1002814.8642623835</v>
      </c>
    </row>
    <row r="716" spans="5:6" ht="15.6">
      <c r="E716" s="193">
        <v>712</v>
      </c>
      <c r="F716">
        <v>995797.93159500696</v>
      </c>
    </row>
    <row r="717" spans="5:6" ht="15.6">
      <c r="E717" s="193">
        <v>713</v>
      </c>
      <c r="F717">
        <v>1003595.2940734238</v>
      </c>
    </row>
    <row r="718" spans="5:6" ht="15.6">
      <c r="E718" s="193">
        <v>714</v>
      </c>
      <c r="F718">
        <v>1002358.8785426496</v>
      </c>
    </row>
    <row r="719" spans="5:6" ht="15.6">
      <c r="E719" s="193">
        <v>715</v>
      </c>
      <c r="F719">
        <v>1005996.7119083643</v>
      </c>
    </row>
    <row r="720" spans="5:6" ht="15.6">
      <c r="E720" s="193">
        <v>716</v>
      </c>
      <c r="F720">
        <v>1012385.5433552822</v>
      </c>
    </row>
    <row r="721" spans="5:6" ht="15.6">
      <c r="E721" s="193">
        <v>717</v>
      </c>
      <c r="F721">
        <v>1016408.8048776624</v>
      </c>
    </row>
    <row r="722" spans="5:6" ht="15.6">
      <c r="E722" s="193">
        <v>718</v>
      </c>
      <c r="F722">
        <v>997301.88319482945</v>
      </c>
    </row>
    <row r="723" spans="5:6" ht="15.6">
      <c r="E723" s="193">
        <v>719</v>
      </c>
      <c r="F723">
        <v>997745.04263460322</v>
      </c>
    </row>
    <row r="724" spans="5:6" ht="15.6">
      <c r="E724" s="193">
        <v>720</v>
      </c>
      <c r="F724">
        <v>993876.74960750155</v>
      </c>
    </row>
    <row r="725" spans="5:6" ht="15.6">
      <c r="E725" s="193">
        <v>721</v>
      </c>
      <c r="F725">
        <v>1019174.5346023226</v>
      </c>
    </row>
    <row r="726" spans="5:6" ht="15.6">
      <c r="E726" s="193">
        <v>722</v>
      </c>
      <c r="F726">
        <v>1000221.0185118786</v>
      </c>
    </row>
    <row r="727" spans="5:6" ht="15.6">
      <c r="E727" s="193">
        <v>723</v>
      </c>
      <c r="F727">
        <v>988448.00442982686</v>
      </c>
    </row>
    <row r="728" spans="5:6" ht="15.6">
      <c r="E728" s="193">
        <v>724</v>
      </c>
      <c r="F728">
        <v>979933.57863724895</v>
      </c>
    </row>
    <row r="729" spans="5:6" ht="15.6">
      <c r="E729" s="193">
        <v>725</v>
      </c>
      <c r="F729">
        <v>991398.88688797993</v>
      </c>
    </row>
    <row r="730" spans="5:6" ht="15.6">
      <c r="E730" s="193">
        <v>726</v>
      </c>
      <c r="F730">
        <v>977582.97472182103</v>
      </c>
    </row>
    <row r="731" spans="5:6" ht="15.6">
      <c r="E731" s="193">
        <v>727</v>
      </c>
      <c r="F731">
        <v>1015828.9193651453</v>
      </c>
    </row>
    <row r="732" spans="5:6" ht="15.6">
      <c r="E732" s="193">
        <v>728</v>
      </c>
      <c r="F732">
        <v>989694.84794589633</v>
      </c>
    </row>
    <row r="733" spans="5:6" ht="15.6">
      <c r="E733" s="193">
        <v>729</v>
      </c>
      <c r="F733">
        <v>975591.82380030572</v>
      </c>
    </row>
    <row r="734" spans="5:6" ht="15.6">
      <c r="E734" s="193">
        <v>730</v>
      </c>
      <c r="F734">
        <v>1041569.4967263194</v>
      </c>
    </row>
    <row r="735" spans="5:6" ht="15.6">
      <c r="E735" s="193">
        <v>731</v>
      </c>
      <c r="F735">
        <v>993475.69624538929</v>
      </c>
    </row>
    <row r="736" spans="5:6" ht="15.6">
      <c r="E736" s="193">
        <v>732</v>
      </c>
      <c r="F736">
        <v>1008603.4612414865</v>
      </c>
    </row>
    <row r="737" spans="5:6" ht="15.6">
      <c r="E737" s="193">
        <v>733</v>
      </c>
      <c r="F737">
        <v>973881.22769290546</v>
      </c>
    </row>
    <row r="738" spans="5:6" ht="15.6">
      <c r="E738" s="193">
        <v>734</v>
      </c>
      <c r="F738">
        <v>973931.87617895345</v>
      </c>
    </row>
    <row r="739" spans="5:6" ht="15.6">
      <c r="E739" s="193">
        <v>735</v>
      </c>
      <c r="F739">
        <v>1020085.8727833622</v>
      </c>
    </row>
    <row r="740" spans="5:6" ht="15.6">
      <c r="E740" s="193">
        <v>736</v>
      </c>
      <c r="F740">
        <v>1039167.9465751842</v>
      </c>
    </row>
    <row r="741" spans="5:6" ht="15.6">
      <c r="E741" s="193">
        <v>737</v>
      </c>
      <c r="F741">
        <v>978783.93175584346</v>
      </c>
    </row>
    <row r="742" spans="5:6" ht="15.6">
      <c r="E742" s="193">
        <v>738</v>
      </c>
      <c r="F742">
        <v>1007271.0070999946</v>
      </c>
    </row>
    <row r="743" spans="5:6" ht="15.6">
      <c r="E743" s="193">
        <v>739</v>
      </c>
      <c r="F743">
        <v>1002521.3213944467</v>
      </c>
    </row>
    <row r="744" spans="5:6" ht="15.6">
      <c r="E744" s="193">
        <v>740</v>
      </c>
      <c r="F744">
        <v>1003243.3641499607</v>
      </c>
    </row>
    <row r="745" spans="5:6" ht="15.6">
      <c r="E745" s="193">
        <v>741</v>
      </c>
      <c r="F745">
        <v>1002722.2474285227</v>
      </c>
    </row>
    <row r="746" spans="5:6" ht="15.6">
      <c r="E746" s="193">
        <v>742</v>
      </c>
      <c r="F746">
        <v>1001038.1768197818</v>
      </c>
    </row>
    <row r="747" spans="5:6" ht="15.6">
      <c r="E747" s="193">
        <v>743</v>
      </c>
      <c r="F747">
        <v>984721.28239300754</v>
      </c>
    </row>
    <row r="748" spans="5:6" ht="15.6">
      <c r="E748" s="193">
        <v>744</v>
      </c>
      <c r="F748">
        <v>991090.33526131895</v>
      </c>
    </row>
    <row r="749" spans="5:6" ht="15.6">
      <c r="E749" s="193">
        <v>745</v>
      </c>
      <c r="F749">
        <v>1015405.6400308242</v>
      </c>
    </row>
    <row r="750" spans="5:6" ht="15.6">
      <c r="E750" s="193">
        <v>746</v>
      </c>
      <c r="F750">
        <v>1022669.9510968042</v>
      </c>
    </row>
    <row r="751" spans="5:6" ht="15.6">
      <c r="E751" s="193">
        <v>747</v>
      </c>
      <c r="F751">
        <v>1023066.5971317006</v>
      </c>
    </row>
    <row r="752" spans="5:6" ht="15.6">
      <c r="E752" s="193">
        <v>748</v>
      </c>
      <c r="F752">
        <v>996067.63073478139</v>
      </c>
    </row>
    <row r="753" spans="5:6" ht="15.6">
      <c r="E753" s="193">
        <v>749</v>
      </c>
      <c r="F753">
        <v>1006343.711335165</v>
      </c>
    </row>
    <row r="754" spans="5:6" ht="15.6">
      <c r="E754" s="193">
        <v>750</v>
      </c>
      <c r="F754">
        <v>980214.21301433677</v>
      </c>
    </row>
    <row r="755" spans="5:6" ht="15.6">
      <c r="E755" s="193">
        <v>751</v>
      </c>
      <c r="F755">
        <v>1003115.0443508901</v>
      </c>
    </row>
    <row r="756" spans="5:6" ht="15.6">
      <c r="E756" s="193">
        <v>752</v>
      </c>
      <c r="F756">
        <v>1010419.2484594173</v>
      </c>
    </row>
    <row r="757" spans="5:6" ht="15.6">
      <c r="E757" s="193">
        <v>753</v>
      </c>
      <c r="F757">
        <v>1009852.4666260311</v>
      </c>
    </row>
    <row r="758" spans="5:6" ht="15.6">
      <c r="E758" s="193">
        <v>754</v>
      </c>
      <c r="F758">
        <v>996338.59431114339</v>
      </c>
    </row>
    <row r="759" spans="5:6" ht="15.6">
      <c r="E759" s="193">
        <v>755</v>
      </c>
      <c r="F759">
        <v>991279.40377302154</v>
      </c>
    </row>
    <row r="760" spans="5:6" ht="15.6">
      <c r="E760" s="193">
        <v>756</v>
      </c>
      <c r="F760">
        <v>986436.01429814391</v>
      </c>
    </row>
    <row r="761" spans="5:6" ht="15.6">
      <c r="E761" s="193">
        <v>757</v>
      </c>
      <c r="F761">
        <v>1012819.9617512706</v>
      </c>
    </row>
    <row r="762" spans="5:6" ht="15.6">
      <c r="E762" s="193">
        <v>758</v>
      </c>
      <c r="F762">
        <v>989992.39966342202</v>
      </c>
    </row>
    <row r="763" spans="5:6" ht="15.6">
      <c r="E763" s="193">
        <v>759</v>
      </c>
      <c r="F763">
        <v>994549.12506378558</v>
      </c>
    </row>
    <row r="764" spans="5:6" ht="15.6">
      <c r="E764" s="193">
        <v>760</v>
      </c>
      <c r="F764">
        <v>1029797.2066866539</v>
      </c>
    </row>
    <row r="765" spans="5:6" ht="15.6">
      <c r="E765" s="193">
        <v>761</v>
      </c>
      <c r="F765">
        <v>1006055.0466624987</v>
      </c>
    </row>
    <row r="766" spans="5:6" ht="15.6">
      <c r="E766" s="193">
        <v>762</v>
      </c>
      <c r="F766">
        <v>996184.99532423471</v>
      </c>
    </row>
    <row r="767" spans="5:6" ht="15.6">
      <c r="E767" s="193">
        <v>763</v>
      </c>
      <c r="F767">
        <v>1019677.2673836799</v>
      </c>
    </row>
    <row r="768" spans="5:6" ht="15.6">
      <c r="E768" s="193">
        <v>764</v>
      </c>
      <c r="F768">
        <v>1020730.4583824932</v>
      </c>
    </row>
    <row r="769" spans="5:6" ht="15.6">
      <c r="E769" s="193">
        <v>765</v>
      </c>
      <c r="F769">
        <v>994024.07559543452</v>
      </c>
    </row>
    <row r="770" spans="5:6" ht="15.6">
      <c r="E770" s="193">
        <v>766</v>
      </c>
      <c r="F770">
        <v>956729.34001867403</v>
      </c>
    </row>
    <row r="771" spans="5:6" ht="15.6">
      <c r="E771" s="193">
        <v>767</v>
      </c>
      <c r="F771">
        <v>980979.17950283806</v>
      </c>
    </row>
    <row r="772" spans="5:6" ht="15.6">
      <c r="E772" s="193">
        <v>768</v>
      </c>
      <c r="F772">
        <v>992427.82278785342</v>
      </c>
    </row>
    <row r="773" spans="5:6" ht="15.6">
      <c r="E773" s="193">
        <v>769</v>
      </c>
      <c r="F773">
        <v>1041331.8291233849</v>
      </c>
    </row>
    <row r="774" spans="5:6" ht="15.6">
      <c r="E774" s="193">
        <v>770</v>
      </c>
      <c r="F774">
        <v>1003207.8244291323</v>
      </c>
    </row>
    <row r="775" spans="5:6" ht="15.6">
      <c r="E775" s="193">
        <v>771</v>
      </c>
      <c r="F775">
        <v>977560.98848224722</v>
      </c>
    </row>
    <row r="776" spans="5:6" ht="15.6">
      <c r="E776" s="193">
        <v>772</v>
      </c>
      <c r="F776">
        <v>996199.62051551684</v>
      </c>
    </row>
    <row r="777" spans="5:6" ht="15.6">
      <c r="E777" s="193">
        <v>773</v>
      </c>
      <c r="F777">
        <v>967368.21324329253</v>
      </c>
    </row>
    <row r="778" spans="5:6" ht="15.6">
      <c r="E778" s="193">
        <v>774</v>
      </c>
      <c r="F778">
        <v>996662.97648184595</v>
      </c>
    </row>
    <row r="779" spans="5:6" ht="15.6">
      <c r="E779" s="193">
        <v>775</v>
      </c>
      <c r="F779">
        <v>1004601.4678830437</v>
      </c>
    </row>
    <row r="780" spans="5:6" ht="15.6">
      <c r="E780" s="193">
        <v>776</v>
      </c>
      <c r="F780">
        <v>951802.21580808097</v>
      </c>
    </row>
    <row r="781" spans="5:6" ht="15.6">
      <c r="E781" s="193">
        <v>777</v>
      </c>
      <c r="F781">
        <v>1016787.4669418426</v>
      </c>
    </row>
    <row r="782" spans="5:6" ht="15.6">
      <c r="E782" s="193">
        <v>778</v>
      </c>
      <c r="F782">
        <v>981513.43548637372</v>
      </c>
    </row>
    <row r="783" spans="5:6" ht="15.6">
      <c r="E783" s="193">
        <v>779</v>
      </c>
      <c r="F783">
        <v>988693.92632684205</v>
      </c>
    </row>
    <row r="784" spans="5:6" ht="15.6">
      <c r="E784" s="193">
        <v>780</v>
      </c>
      <c r="F784">
        <v>1000802.593018498</v>
      </c>
    </row>
    <row r="785" spans="5:6" ht="15.6">
      <c r="E785" s="193">
        <v>781</v>
      </c>
      <c r="F785">
        <v>972645.59113993146</v>
      </c>
    </row>
    <row r="786" spans="5:6" ht="15.6">
      <c r="E786" s="193">
        <v>782</v>
      </c>
      <c r="F786">
        <v>1014692.4367001596</v>
      </c>
    </row>
    <row r="787" spans="5:6" ht="15.6">
      <c r="E787" s="193">
        <v>783</v>
      </c>
      <c r="F787">
        <v>983377.7047272037</v>
      </c>
    </row>
    <row r="788" spans="5:6" ht="15.6">
      <c r="E788" s="193">
        <v>784</v>
      </c>
      <c r="F788">
        <v>1024468.0526745449</v>
      </c>
    </row>
    <row r="789" spans="5:6" ht="15.6">
      <c r="E789" s="193">
        <v>785</v>
      </c>
      <c r="F789">
        <v>984076.46740100579</v>
      </c>
    </row>
    <row r="790" spans="5:6" ht="15.6">
      <c r="E790" s="193">
        <v>786</v>
      </c>
      <c r="F790">
        <v>998119.94799183193</v>
      </c>
    </row>
    <row r="791" spans="5:6" ht="15.6">
      <c r="E791" s="193">
        <v>787</v>
      </c>
      <c r="F791">
        <v>993738.43477807951</v>
      </c>
    </row>
    <row r="792" spans="5:6" ht="15.6">
      <c r="E792" s="193">
        <v>788</v>
      </c>
      <c r="F792">
        <v>970957.78390853014</v>
      </c>
    </row>
    <row r="793" spans="5:6" ht="15.6">
      <c r="E793" s="193">
        <v>789</v>
      </c>
      <c r="F793">
        <v>978332.30174392415</v>
      </c>
    </row>
    <row r="794" spans="5:6" ht="15.6">
      <c r="E794" s="193">
        <v>790</v>
      </c>
      <c r="F794">
        <v>1010302.2355973808</v>
      </c>
    </row>
    <row r="795" spans="5:6" ht="15.6">
      <c r="E795" s="193">
        <v>791</v>
      </c>
      <c r="F795">
        <v>993256.64494427829</v>
      </c>
    </row>
    <row r="796" spans="5:6" ht="15.6">
      <c r="E796" s="193">
        <v>792</v>
      </c>
      <c r="F796">
        <v>1029523.7451732171</v>
      </c>
    </row>
    <row r="797" spans="5:6" ht="15.6">
      <c r="E797" s="193">
        <v>793</v>
      </c>
      <c r="F797">
        <v>1031503.5069122234</v>
      </c>
    </row>
    <row r="798" spans="5:6" ht="15.6">
      <c r="E798" s="193">
        <v>794</v>
      </c>
      <c r="F798">
        <v>994292.31923763501</v>
      </c>
    </row>
    <row r="799" spans="5:6" ht="15.6">
      <c r="E799" s="193">
        <v>795</v>
      </c>
      <c r="F799">
        <v>952944.43104036641</v>
      </c>
    </row>
    <row r="800" spans="5:6" ht="15.6">
      <c r="E800" s="193">
        <v>796</v>
      </c>
      <c r="F800">
        <v>975051.58492590615</v>
      </c>
    </row>
    <row r="801" spans="5:6" ht="15.6">
      <c r="E801" s="193">
        <v>797</v>
      </c>
      <c r="F801">
        <v>979475.534947971</v>
      </c>
    </row>
    <row r="802" spans="5:6" ht="15.6">
      <c r="E802" s="193">
        <v>798</v>
      </c>
      <c r="F802">
        <v>1015432.6651427996</v>
      </c>
    </row>
    <row r="803" spans="5:6" ht="15.6">
      <c r="E803" s="193">
        <v>799</v>
      </c>
      <c r="F803">
        <v>994060.94505158509</v>
      </c>
    </row>
    <row r="804" spans="5:6" ht="15.6">
      <c r="E804" s="193">
        <v>800</v>
      </c>
      <c r="F804">
        <v>989158.01036646951</v>
      </c>
    </row>
    <row r="805" spans="5:6" ht="15.6">
      <c r="E805" s="193">
        <v>801</v>
      </c>
      <c r="F805">
        <v>991986.06099218223</v>
      </c>
    </row>
    <row r="806" spans="5:6" ht="15.6">
      <c r="E806" s="193">
        <v>802</v>
      </c>
      <c r="F806">
        <v>1008042.9776237927</v>
      </c>
    </row>
    <row r="807" spans="5:6" ht="15.6">
      <c r="E807" s="193">
        <v>803</v>
      </c>
      <c r="F807">
        <v>994223.40703796432</v>
      </c>
    </row>
    <row r="808" spans="5:6" ht="15.6">
      <c r="E808" s="193">
        <v>804</v>
      </c>
      <c r="F808">
        <v>1003654.7482550644</v>
      </c>
    </row>
    <row r="809" spans="5:6" ht="15.6">
      <c r="E809" s="193">
        <v>805</v>
      </c>
      <c r="F809">
        <v>989084.20055310125</v>
      </c>
    </row>
    <row r="810" spans="5:6" ht="15.6">
      <c r="E810" s="193">
        <v>806</v>
      </c>
      <c r="F810">
        <v>989528.62045803235</v>
      </c>
    </row>
    <row r="811" spans="5:6" ht="15.6">
      <c r="E811" s="193">
        <v>807</v>
      </c>
      <c r="F811">
        <v>1018270.4722393942</v>
      </c>
    </row>
    <row r="812" spans="5:6" ht="15.6">
      <c r="E812" s="193">
        <v>808</v>
      </c>
      <c r="F812">
        <v>1020091.8103754169</v>
      </c>
    </row>
    <row r="813" spans="5:6" ht="15.6">
      <c r="E813" s="193">
        <v>809</v>
      </c>
      <c r="F813">
        <v>999847.9454662716</v>
      </c>
    </row>
    <row r="814" spans="5:6" ht="15.6">
      <c r="E814" s="193">
        <v>810</v>
      </c>
      <c r="F814">
        <v>1019675.5934795178</v>
      </c>
    </row>
    <row r="815" spans="5:6" ht="15.6">
      <c r="E815" s="193">
        <v>811</v>
      </c>
      <c r="F815">
        <v>981683.78969705722</v>
      </c>
    </row>
    <row r="816" spans="5:6" ht="15.6">
      <c r="E816" s="193">
        <v>812</v>
      </c>
      <c r="F816">
        <v>976367.11309750599</v>
      </c>
    </row>
    <row r="817" spans="5:6" ht="15.6">
      <c r="E817" s="193">
        <v>813</v>
      </c>
      <c r="F817">
        <v>972918.22374312999</v>
      </c>
    </row>
    <row r="818" spans="5:6" ht="15.6">
      <c r="E818" s="193">
        <v>814</v>
      </c>
      <c r="F818">
        <v>1035907.7223457996</v>
      </c>
    </row>
    <row r="819" spans="5:6" ht="15.6">
      <c r="E819" s="193">
        <v>815</v>
      </c>
      <c r="F819">
        <v>987244.40545574343</v>
      </c>
    </row>
    <row r="820" spans="5:6" ht="15.6">
      <c r="E820" s="193">
        <v>816</v>
      </c>
      <c r="F820">
        <v>1010559.9610983289</v>
      </c>
    </row>
    <row r="821" spans="5:6" ht="15.6">
      <c r="E821" s="193">
        <v>817</v>
      </c>
      <c r="F821">
        <v>1006978.3465626336</v>
      </c>
    </row>
    <row r="822" spans="5:6" ht="15.6">
      <c r="E822" s="193">
        <v>818</v>
      </c>
      <c r="F822">
        <v>1011811.7050093831</v>
      </c>
    </row>
    <row r="823" spans="5:6" ht="15.6">
      <c r="E823" s="193">
        <v>819</v>
      </c>
      <c r="F823">
        <v>1002769.7573322245</v>
      </c>
    </row>
    <row r="824" spans="5:6" ht="15.6">
      <c r="E824" s="193">
        <v>820</v>
      </c>
      <c r="F824">
        <v>1000522.7288580985</v>
      </c>
    </row>
    <row r="825" spans="5:6" ht="15.6">
      <c r="E825" s="193">
        <v>821</v>
      </c>
      <c r="F825">
        <v>1007157.8918221849</v>
      </c>
    </row>
    <row r="826" spans="5:6" ht="15.6">
      <c r="E826" s="193">
        <v>822</v>
      </c>
      <c r="F826">
        <v>1023752.5255458788</v>
      </c>
    </row>
    <row r="827" spans="5:6" ht="15.6">
      <c r="E827" s="193">
        <v>823</v>
      </c>
      <c r="F827">
        <v>1016736.4294556344</v>
      </c>
    </row>
    <row r="828" spans="5:6" ht="15.6">
      <c r="E828" s="193">
        <v>824</v>
      </c>
      <c r="F828">
        <v>1026426.9774570125</v>
      </c>
    </row>
    <row r="829" spans="5:6" ht="15.6">
      <c r="E829" s="193">
        <v>825</v>
      </c>
      <c r="F829">
        <v>983566.09944758925</v>
      </c>
    </row>
    <row r="830" spans="5:6" ht="15.6">
      <c r="E830" s="193">
        <v>826</v>
      </c>
      <c r="F830">
        <v>997349.12016279716</v>
      </c>
    </row>
    <row r="831" spans="5:6" ht="15.6">
      <c r="E831" s="193">
        <v>827</v>
      </c>
      <c r="F831">
        <v>1017655.6728469488</v>
      </c>
    </row>
    <row r="832" spans="5:6" ht="15.6">
      <c r="E832" s="193">
        <v>828</v>
      </c>
      <c r="F832">
        <v>973640.53279949853</v>
      </c>
    </row>
    <row r="833" spans="5:6" ht="15.6">
      <c r="E833" s="193">
        <v>829</v>
      </c>
      <c r="F833">
        <v>1002656.1965027136</v>
      </c>
    </row>
    <row r="834" spans="5:6" ht="15.6">
      <c r="E834" s="193">
        <v>830</v>
      </c>
      <c r="F834">
        <v>1003422.3403086056</v>
      </c>
    </row>
    <row r="835" spans="5:6" ht="15.6">
      <c r="E835" s="193">
        <v>831</v>
      </c>
      <c r="F835">
        <v>983307.18822152179</v>
      </c>
    </row>
    <row r="836" spans="5:6" ht="15.6">
      <c r="E836" s="193">
        <v>832</v>
      </c>
      <c r="F836">
        <v>1023322.2077306102</v>
      </c>
    </row>
    <row r="837" spans="5:6" ht="15.6">
      <c r="E837" s="193">
        <v>833</v>
      </c>
      <c r="F837">
        <v>998604.78503549343</v>
      </c>
    </row>
    <row r="838" spans="5:6" ht="15.6">
      <c r="E838" s="193">
        <v>834</v>
      </c>
      <c r="F838">
        <v>1017725.3710016023</v>
      </c>
    </row>
    <row r="839" spans="5:6" ht="15.6">
      <c r="E839" s="193">
        <v>835</v>
      </c>
      <c r="F839">
        <v>1002250.6544535392</v>
      </c>
    </row>
    <row r="840" spans="5:6" ht="15.6">
      <c r="E840" s="193">
        <v>836</v>
      </c>
      <c r="F840">
        <v>1010996.625401551</v>
      </c>
    </row>
    <row r="841" spans="5:6" ht="15.6">
      <c r="E841" s="193">
        <v>837</v>
      </c>
      <c r="F841">
        <v>1002327.4077830461</v>
      </c>
    </row>
    <row r="842" spans="5:6" ht="15.6">
      <c r="E842" s="193">
        <v>838</v>
      </c>
      <c r="F842">
        <v>976791.99901841744</v>
      </c>
    </row>
    <row r="843" spans="5:6" ht="15.6">
      <c r="E843" s="193">
        <v>839</v>
      </c>
      <c r="F843">
        <v>1009889.4064897543</v>
      </c>
    </row>
    <row r="844" spans="5:6" ht="15.6">
      <c r="E844" s="193">
        <v>840</v>
      </c>
      <c r="F844">
        <v>999972.3837117044</v>
      </c>
    </row>
    <row r="845" spans="5:6" ht="15.6">
      <c r="E845" s="193">
        <v>841</v>
      </c>
      <c r="F845">
        <v>1013830.0154605123</v>
      </c>
    </row>
    <row r="846" spans="5:6" ht="15.6">
      <c r="E846" s="193">
        <v>842</v>
      </c>
      <c r="F846">
        <v>1035507.3503753132</v>
      </c>
    </row>
    <row r="847" spans="5:6" ht="15.6">
      <c r="E847" s="193">
        <v>843</v>
      </c>
      <c r="F847">
        <v>1001787.8556984147</v>
      </c>
    </row>
    <row r="848" spans="5:6" ht="15.6">
      <c r="E848" s="193">
        <v>844</v>
      </c>
      <c r="F848">
        <v>1019138.0779245985</v>
      </c>
    </row>
    <row r="849" spans="5:6" ht="15.6">
      <c r="E849" s="193">
        <v>845</v>
      </c>
      <c r="F849">
        <v>985293.51001594332</v>
      </c>
    </row>
    <row r="850" spans="5:6" ht="15.6">
      <c r="E850" s="193">
        <v>846</v>
      </c>
      <c r="F850">
        <v>1032742.6566538955</v>
      </c>
    </row>
    <row r="851" spans="5:6" ht="15.6">
      <c r="E851" s="193">
        <v>847</v>
      </c>
      <c r="F851">
        <v>1019205.4522823712</v>
      </c>
    </row>
    <row r="852" spans="5:6" ht="15.6">
      <c r="E852" s="193">
        <v>848</v>
      </c>
      <c r="F852">
        <v>1027781.3880867475</v>
      </c>
    </row>
    <row r="853" spans="5:6" ht="15.6">
      <c r="E853" s="193">
        <v>849</v>
      </c>
      <c r="F853">
        <v>1010658.1058324468</v>
      </c>
    </row>
    <row r="854" spans="5:6" ht="15.6">
      <c r="E854" s="193">
        <v>850</v>
      </c>
      <c r="F854">
        <v>1021135.0368651258</v>
      </c>
    </row>
    <row r="855" spans="5:6" ht="15.6">
      <c r="E855" s="193">
        <v>851</v>
      </c>
      <c r="F855">
        <v>1021541.8535092962</v>
      </c>
    </row>
    <row r="856" spans="5:6" ht="15.6">
      <c r="E856" s="193">
        <v>852</v>
      </c>
      <c r="F856">
        <v>955896.5264343553</v>
      </c>
    </row>
    <row r="857" spans="5:6" ht="15.6">
      <c r="E857" s="193">
        <v>853</v>
      </c>
      <c r="F857">
        <v>984035.21091665677</v>
      </c>
    </row>
    <row r="858" spans="5:6" ht="15.6">
      <c r="E858" s="193">
        <v>854</v>
      </c>
      <c r="F858">
        <v>976341.76928833011</v>
      </c>
    </row>
    <row r="859" spans="5:6" ht="15.6">
      <c r="E859" s="193">
        <v>855</v>
      </c>
      <c r="F859">
        <v>996757.06208413769</v>
      </c>
    </row>
    <row r="860" spans="5:6" ht="15.6">
      <c r="E860" s="193">
        <v>856</v>
      </c>
      <c r="F860">
        <v>1000172.1878831587</v>
      </c>
    </row>
    <row r="861" spans="5:6" ht="15.6">
      <c r="E861" s="193">
        <v>857</v>
      </c>
      <c r="F861">
        <v>982643.52449252899</v>
      </c>
    </row>
    <row r="862" spans="5:6" ht="15.6">
      <c r="E862" s="193">
        <v>858</v>
      </c>
      <c r="F862">
        <v>998554.87257061293</v>
      </c>
    </row>
    <row r="863" spans="5:6" ht="15.6">
      <c r="E863" s="193">
        <v>859</v>
      </c>
      <c r="F863">
        <v>1023047.837239464</v>
      </c>
    </row>
    <row r="864" spans="5:6" ht="15.6">
      <c r="E864" s="193">
        <v>860</v>
      </c>
      <c r="F864">
        <v>1009529.8640552919</v>
      </c>
    </row>
    <row r="865" spans="5:6" ht="15.6">
      <c r="E865" s="193">
        <v>861</v>
      </c>
      <c r="F865">
        <v>1003255.1270535346</v>
      </c>
    </row>
    <row r="866" spans="5:6" ht="15.6">
      <c r="E866" s="193">
        <v>862</v>
      </c>
      <c r="F866">
        <v>989269.49581546057</v>
      </c>
    </row>
    <row r="867" spans="5:6" ht="15.6">
      <c r="E867" s="193">
        <v>863</v>
      </c>
      <c r="F867">
        <v>1022013.1518309521</v>
      </c>
    </row>
    <row r="868" spans="5:6" ht="15.6">
      <c r="E868" s="193">
        <v>864</v>
      </c>
      <c r="F868">
        <v>972410.84496666992</v>
      </c>
    </row>
    <row r="869" spans="5:6" ht="15.6">
      <c r="E869" s="193">
        <v>865</v>
      </c>
      <c r="F869">
        <v>1020950.5712969776</v>
      </c>
    </row>
    <row r="870" spans="5:6" ht="15.6">
      <c r="E870" s="193">
        <v>866</v>
      </c>
      <c r="F870">
        <v>1014983.0096852824</v>
      </c>
    </row>
    <row r="871" spans="5:6" ht="15.6">
      <c r="E871" s="193">
        <v>867</v>
      </c>
      <c r="F871">
        <v>995338.81202515541</v>
      </c>
    </row>
    <row r="872" spans="5:6" ht="15.6">
      <c r="E872" s="193">
        <v>868</v>
      </c>
      <c r="F872">
        <v>987290.44231581839</v>
      </c>
    </row>
    <row r="873" spans="5:6" ht="15.6">
      <c r="E873" s="193">
        <v>869</v>
      </c>
      <c r="F873">
        <v>975748.44187020266</v>
      </c>
    </row>
    <row r="874" spans="5:6" ht="15.6">
      <c r="E874" s="193">
        <v>870</v>
      </c>
      <c r="F874">
        <v>1005857.4962345433</v>
      </c>
    </row>
    <row r="875" spans="5:6" ht="15.6">
      <c r="E875" s="193">
        <v>871</v>
      </c>
      <c r="F875">
        <v>995434.24406305363</v>
      </c>
    </row>
    <row r="876" spans="5:6" ht="15.6">
      <c r="E876" s="193">
        <v>872</v>
      </c>
      <c r="F876">
        <v>1004620.7207461464</v>
      </c>
    </row>
    <row r="877" spans="5:6" ht="15.6">
      <c r="E877" s="193">
        <v>873</v>
      </c>
      <c r="F877">
        <v>998216.48574928916</v>
      </c>
    </row>
    <row r="878" spans="5:6" ht="15.6">
      <c r="E878" s="193">
        <v>874</v>
      </c>
      <c r="F878">
        <v>1020678.2068016585</v>
      </c>
    </row>
    <row r="879" spans="5:6" ht="15.6">
      <c r="E879" s="193">
        <v>875</v>
      </c>
      <c r="F879">
        <v>996571.71148467145</v>
      </c>
    </row>
    <row r="880" spans="5:6" ht="15.6">
      <c r="E880" s="193">
        <v>876</v>
      </c>
      <c r="F880">
        <v>1014563.0594159967</v>
      </c>
    </row>
    <row r="881" spans="5:6" ht="15.6">
      <c r="E881" s="193">
        <v>877</v>
      </c>
      <c r="F881">
        <v>1000927.8504916186</v>
      </c>
    </row>
    <row r="882" spans="5:6" ht="15.6">
      <c r="E882" s="193">
        <v>878</v>
      </c>
      <c r="F882">
        <v>989177.38503706548</v>
      </c>
    </row>
    <row r="883" spans="5:6" ht="15.6">
      <c r="E883" s="193">
        <v>879</v>
      </c>
      <c r="F883">
        <v>967953.73459552275</v>
      </c>
    </row>
    <row r="884" spans="5:6" ht="15.6">
      <c r="E884" s="193">
        <v>880</v>
      </c>
      <c r="F884">
        <v>1014767.9631884039</v>
      </c>
    </row>
    <row r="885" spans="5:6" ht="15.6">
      <c r="E885" s="193">
        <v>881</v>
      </c>
      <c r="F885">
        <v>1001048.8685581324</v>
      </c>
    </row>
    <row r="886" spans="5:6" ht="15.6">
      <c r="E886" s="193">
        <v>882</v>
      </c>
      <c r="F886">
        <v>1000884.1976563893</v>
      </c>
    </row>
    <row r="887" spans="5:6" ht="15.6">
      <c r="E887" s="193">
        <v>883</v>
      </c>
      <c r="F887">
        <v>986439.96948293981</v>
      </c>
    </row>
    <row r="888" spans="5:6" ht="15.6">
      <c r="E888" s="193">
        <v>884</v>
      </c>
      <c r="F888">
        <v>983033.74289519235</v>
      </c>
    </row>
    <row r="889" spans="5:6" ht="15.6">
      <c r="E889" s="193">
        <v>885</v>
      </c>
      <c r="F889">
        <v>1003501.5910059197</v>
      </c>
    </row>
    <row r="890" spans="5:6" ht="15.6">
      <c r="E890" s="193">
        <v>886</v>
      </c>
      <c r="F890">
        <v>1024196.0209496319</v>
      </c>
    </row>
    <row r="891" spans="5:6" ht="15.6">
      <c r="E891" s="193">
        <v>887</v>
      </c>
      <c r="F891">
        <v>1016771.182316144</v>
      </c>
    </row>
    <row r="892" spans="5:6" ht="15.6">
      <c r="E892" s="193">
        <v>888</v>
      </c>
      <c r="F892">
        <v>1003617.2213072469</v>
      </c>
    </row>
    <row r="893" spans="5:6" ht="15.6">
      <c r="E893" s="193">
        <v>889</v>
      </c>
      <c r="F893">
        <v>1003685.6741840625</v>
      </c>
    </row>
    <row r="894" spans="5:6" ht="15.6">
      <c r="E894" s="193">
        <v>890</v>
      </c>
      <c r="F894">
        <v>1002960.0881882919</v>
      </c>
    </row>
    <row r="895" spans="5:6" ht="15.6">
      <c r="E895" s="193">
        <v>891</v>
      </c>
      <c r="F895">
        <v>994026.40265880933</v>
      </c>
    </row>
    <row r="896" spans="5:6" ht="15.6">
      <c r="E896" s="193">
        <v>892</v>
      </c>
      <c r="F896">
        <v>988616.32467802265</v>
      </c>
    </row>
    <row r="897" spans="5:6" ht="15.6">
      <c r="E897" s="193">
        <v>893</v>
      </c>
      <c r="F897">
        <v>1021024.6467163207</v>
      </c>
    </row>
    <row r="898" spans="5:6" ht="15.6">
      <c r="E898" s="193">
        <v>894</v>
      </c>
      <c r="F898">
        <v>1014792.8632754191</v>
      </c>
    </row>
    <row r="899" spans="5:6" ht="15.6">
      <c r="E899" s="193">
        <v>895</v>
      </c>
      <c r="F899">
        <v>983720.33985608141</v>
      </c>
    </row>
    <row r="900" spans="5:6" ht="15.6">
      <c r="E900" s="193">
        <v>896</v>
      </c>
      <c r="F900">
        <v>970862.16296581796</v>
      </c>
    </row>
    <row r="901" spans="5:6" ht="15.6">
      <c r="E901" s="193">
        <v>897</v>
      </c>
      <c r="F901">
        <v>1003600.5373090093</v>
      </c>
    </row>
    <row r="902" spans="5:6" ht="15.6">
      <c r="E902" s="193">
        <v>898</v>
      </c>
      <c r="F902">
        <v>1004373.0928722436</v>
      </c>
    </row>
    <row r="903" spans="5:6" ht="15.6">
      <c r="E903" s="193">
        <v>899</v>
      </c>
      <c r="F903">
        <v>1011953.3824306786</v>
      </c>
    </row>
    <row r="904" spans="5:6" ht="15.6">
      <c r="E904" s="193">
        <v>900</v>
      </c>
      <c r="F904">
        <v>983587.09110809618</v>
      </c>
    </row>
    <row r="905" spans="5:6" ht="15.6">
      <c r="E905" s="193">
        <v>901</v>
      </c>
      <c r="F905">
        <v>1004293.8051213929</v>
      </c>
    </row>
    <row r="906" spans="5:6" ht="15.6">
      <c r="E906" s="193">
        <v>902</v>
      </c>
      <c r="F906">
        <v>1006044.2295610385</v>
      </c>
    </row>
    <row r="907" spans="5:6" ht="15.6">
      <c r="E907" s="193">
        <v>903</v>
      </c>
      <c r="F907">
        <v>995262.71374486049</v>
      </c>
    </row>
    <row r="908" spans="5:6" ht="15.6">
      <c r="E908" s="193">
        <v>904</v>
      </c>
      <c r="F908">
        <v>999274.22813162894</v>
      </c>
    </row>
    <row r="909" spans="5:6" ht="15.6">
      <c r="E909" s="193">
        <v>905</v>
      </c>
      <c r="F909">
        <v>999520.4690200201</v>
      </c>
    </row>
    <row r="910" spans="5:6" ht="15.6">
      <c r="E910" s="193">
        <v>906</v>
      </c>
      <c r="F910">
        <v>980614.17946996971</v>
      </c>
    </row>
    <row r="911" spans="5:6" ht="15.6">
      <c r="E911" s="193">
        <v>907</v>
      </c>
      <c r="F911">
        <v>1007797.1385302924</v>
      </c>
    </row>
    <row r="912" spans="5:6" ht="15.6">
      <c r="E912" s="193">
        <v>908</v>
      </c>
      <c r="F912">
        <v>1029671.8571572346</v>
      </c>
    </row>
    <row r="913" spans="5:6" ht="15.6">
      <c r="E913" s="193">
        <v>909</v>
      </c>
      <c r="F913">
        <v>1026211.6850275103</v>
      </c>
    </row>
    <row r="914" spans="5:6" ht="15.6">
      <c r="E914" s="193">
        <v>910</v>
      </c>
      <c r="F914">
        <v>988242.35533189808</v>
      </c>
    </row>
    <row r="915" spans="5:6" ht="15.6">
      <c r="E915" s="193">
        <v>911</v>
      </c>
      <c r="F915">
        <v>977300.28909443365</v>
      </c>
    </row>
    <row r="916" spans="5:6" ht="15.6">
      <c r="E916" s="193">
        <v>912</v>
      </c>
      <c r="F916">
        <v>983993.16186653369</v>
      </c>
    </row>
    <row r="917" spans="5:6" ht="15.6">
      <c r="E917" s="193">
        <v>913</v>
      </c>
      <c r="F917">
        <v>1024670.474464528</v>
      </c>
    </row>
    <row r="918" spans="5:6" ht="15.6">
      <c r="E918" s="193">
        <v>914</v>
      </c>
      <c r="F918">
        <v>1005526.1093576922</v>
      </c>
    </row>
    <row r="919" spans="5:6" ht="15.6">
      <c r="E919" s="193">
        <v>915</v>
      </c>
      <c r="F919">
        <v>984253.28937129409</v>
      </c>
    </row>
    <row r="920" spans="5:6" ht="15.6">
      <c r="E920" s="193">
        <v>916</v>
      </c>
      <c r="F920">
        <v>1000480.4604510778</v>
      </c>
    </row>
    <row r="921" spans="5:6" ht="15.6">
      <c r="E921" s="193">
        <v>917</v>
      </c>
      <c r="F921">
        <v>998428.29856596689</v>
      </c>
    </row>
    <row r="922" spans="5:6" ht="15.6">
      <c r="E922" s="193">
        <v>918</v>
      </c>
      <c r="F922">
        <v>1041159.5238845743</v>
      </c>
    </row>
    <row r="923" spans="5:6" ht="15.6">
      <c r="E923" s="193">
        <v>919</v>
      </c>
      <c r="F923">
        <v>996059.30030949402</v>
      </c>
    </row>
    <row r="924" spans="5:6" ht="15.6">
      <c r="E924" s="193">
        <v>920</v>
      </c>
      <c r="F924">
        <v>1007678.9004374385</v>
      </c>
    </row>
    <row r="925" spans="5:6" ht="15.6">
      <c r="E925" s="193">
        <v>921</v>
      </c>
      <c r="F925">
        <v>973517.65937520994</v>
      </c>
    </row>
    <row r="926" spans="5:6" ht="15.6">
      <c r="E926" s="193">
        <v>922</v>
      </c>
      <c r="F926">
        <v>1009939.2466812176</v>
      </c>
    </row>
    <row r="927" spans="5:6" ht="15.6">
      <c r="E927" s="193">
        <v>923</v>
      </c>
      <c r="F927">
        <v>1006943.4745537449</v>
      </c>
    </row>
    <row r="928" spans="5:6" ht="15.6">
      <c r="E928" s="193">
        <v>924</v>
      </c>
      <c r="F928">
        <v>986534.90732427209</v>
      </c>
    </row>
    <row r="929" spans="5:6" ht="15.6">
      <c r="E929" s="193">
        <v>925</v>
      </c>
      <c r="F929">
        <v>976680.42430021241</v>
      </c>
    </row>
    <row r="930" spans="5:6" ht="15.6">
      <c r="E930" s="193">
        <v>926</v>
      </c>
      <c r="F930">
        <v>1005742.7761465689</v>
      </c>
    </row>
    <row r="931" spans="5:6" ht="15.6">
      <c r="E931" s="193">
        <v>927</v>
      </c>
      <c r="F931">
        <v>1016894.7367209608</v>
      </c>
    </row>
    <row r="932" spans="5:6" ht="15.6">
      <c r="E932" s="193">
        <v>928</v>
      </c>
      <c r="F932">
        <v>1044973.9731522199</v>
      </c>
    </row>
    <row r="933" spans="5:6" ht="15.6">
      <c r="E933" s="193">
        <v>929</v>
      </c>
      <c r="F933">
        <v>1017831.8105191657</v>
      </c>
    </row>
    <row r="934" spans="5:6" ht="15.6">
      <c r="E934" s="193">
        <v>930</v>
      </c>
      <c r="F934">
        <v>1000019.4042922143</v>
      </c>
    </row>
    <row r="935" spans="5:6" ht="15.6">
      <c r="E935" s="193">
        <v>931</v>
      </c>
      <c r="F935">
        <v>1017867.5816433051</v>
      </c>
    </row>
    <row r="936" spans="5:6" ht="15.6">
      <c r="E936" s="193">
        <v>932</v>
      </c>
      <c r="F936">
        <v>987715.02207326668</v>
      </c>
    </row>
    <row r="937" spans="5:6" ht="15.6">
      <c r="E937" s="193">
        <v>933</v>
      </c>
      <c r="F937">
        <v>996521.77207742841</v>
      </c>
    </row>
    <row r="938" spans="5:6" ht="15.6">
      <c r="E938" s="193">
        <v>934</v>
      </c>
      <c r="F938">
        <v>998124.26209506532</v>
      </c>
    </row>
    <row r="939" spans="5:6" ht="15.6">
      <c r="E939" s="193">
        <v>935</v>
      </c>
      <c r="F939">
        <v>997016.25533579011</v>
      </c>
    </row>
    <row r="940" spans="5:6" ht="15.6">
      <c r="E940" s="193">
        <v>936</v>
      </c>
      <c r="F940">
        <v>1020074.3997050967</v>
      </c>
    </row>
    <row r="941" spans="5:6" ht="15.6">
      <c r="E941" s="193">
        <v>937</v>
      </c>
      <c r="F941">
        <v>1017333.5939549471</v>
      </c>
    </row>
    <row r="942" spans="5:6" ht="15.6">
      <c r="E942" s="193">
        <v>938</v>
      </c>
      <c r="F942">
        <v>1007404.2453096065</v>
      </c>
    </row>
    <row r="943" spans="5:6" ht="15.6">
      <c r="E943" s="193">
        <v>939</v>
      </c>
      <c r="F943">
        <v>992470.28113276069</v>
      </c>
    </row>
    <row r="944" spans="5:6" ht="15.6">
      <c r="E944" s="193">
        <v>940</v>
      </c>
      <c r="F944">
        <v>999789.69022825453</v>
      </c>
    </row>
    <row r="945" spans="5:6" ht="15.6">
      <c r="E945" s="193">
        <v>941</v>
      </c>
      <c r="F945">
        <v>1002946.899781932</v>
      </c>
    </row>
    <row r="946" spans="5:6" ht="15.6">
      <c r="E946" s="193">
        <v>942</v>
      </c>
      <c r="F946">
        <v>1009137.3822524328</v>
      </c>
    </row>
    <row r="947" spans="5:6" ht="15.6">
      <c r="E947" s="193">
        <v>943</v>
      </c>
      <c r="F947">
        <v>1001482.2081427046</v>
      </c>
    </row>
    <row r="948" spans="5:6" ht="15.6">
      <c r="E948" s="193">
        <v>944</v>
      </c>
      <c r="F948">
        <v>993220.25024255516</v>
      </c>
    </row>
    <row r="949" spans="5:6" ht="15.6">
      <c r="E949" s="193">
        <v>945</v>
      </c>
      <c r="F949">
        <v>1010756.5782209551</v>
      </c>
    </row>
    <row r="950" spans="5:6" ht="15.6">
      <c r="E950" s="193">
        <v>946</v>
      </c>
      <c r="F950">
        <v>1007770.5431087754</v>
      </c>
    </row>
    <row r="951" spans="5:6" ht="15.6">
      <c r="E951" s="193">
        <v>947</v>
      </c>
      <c r="F951">
        <v>986562.32331026532</v>
      </c>
    </row>
    <row r="952" spans="5:6" ht="15.6">
      <c r="E952" s="193">
        <v>948</v>
      </c>
      <c r="F952">
        <v>986261.59613428439</v>
      </c>
    </row>
    <row r="953" spans="5:6" ht="15.6">
      <c r="E953" s="193">
        <v>949</v>
      </c>
      <c r="F953">
        <v>1005402.3889608197</v>
      </c>
    </row>
    <row r="954" spans="5:6" ht="15.6">
      <c r="E954" s="193">
        <v>950</v>
      </c>
      <c r="F954">
        <v>989417.21709158446</v>
      </c>
    </row>
    <row r="955" spans="5:6" ht="15.6">
      <c r="E955" s="193">
        <v>951</v>
      </c>
      <c r="F955">
        <v>1015884.9453278384</v>
      </c>
    </row>
    <row r="956" spans="5:6" ht="15.6">
      <c r="E956" s="193">
        <v>952</v>
      </c>
      <c r="F956">
        <v>1034033.1438487782</v>
      </c>
    </row>
    <row r="957" spans="5:6" ht="15.6">
      <c r="E957" s="193">
        <v>953</v>
      </c>
      <c r="F957">
        <v>1006883.7718750329</v>
      </c>
    </row>
    <row r="958" spans="5:6" ht="15.6">
      <c r="E958" s="193">
        <v>954</v>
      </c>
      <c r="F958">
        <v>1000055.4157618837</v>
      </c>
    </row>
    <row r="959" spans="5:6" ht="15.6">
      <c r="E959" s="193">
        <v>955</v>
      </c>
      <c r="F959">
        <v>1000255.4816532718</v>
      </c>
    </row>
    <row r="960" spans="5:6" ht="15.6">
      <c r="E960" s="193">
        <v>956</v>
      </c>
      <c r="F960">
        <v>1018810.3709053551</v>
      </c>
    </row>
    <row r="961" spans="5:6" ht="15.6">
      <c r="E961" s="193">
        <v>957</v>
      </c>
      <c r="F961">
        <v>1037654.8176490279</v>
      </c>
    </row>
    <row r="962" spans="5:6" ht="15.6">
      <c r="E962" s="193">
        <v>958</v>
      </c>
      <c r="F962">
        <v>997975.25563829124</v>
      </c>
    </row>
    <row r="963" spans="5:6" ht="15.6">
      <c r="E963" s="193">
        <v>959</v>
      </c>
      <c r="F963">
        <v>991089.84203915566</v>
      </c>
    </row>
    <row r="964" spans="5:6" ht="15.6">
      <c r="E964" s="193">
        <v>960</v>
      </c>
      <c r="F964">
        <v>1019871.2173774514</v>
      </c>
    </row>
    <row r="965" spans="5:6" ht="15.6">
      <c r="E965" s="193">
        <v>961</v>
      </c>
      <c r="F965">
        <v>984871.73539887357</v>
      </c>
    </row>
    <row r="966" spans="5:6" ht="15.6">
      <c r="E966" s="193">
        <v>962</v>
      </c>
      <c r="F966">
        <v>998922.07305794465</v>
      </c>
    </row>
    <row r="967" spans="5:6" ht="15.6">
      <c r="E967" s="193">
        <v>963</v>
      </c>
      <c r="F967">
        <v>1015723.3284942659</v>
      </c>
    </row>
    <row r="968" spans="5:6" ht="15.6">
      <c r="E968" s="193">
        <v>964</v>
      </c>
      <c r="F968">
        <v>1011184.7835727945</v>
      </c>
    </row>
    <row r="969" spans="5:6" ht="15.6">
      <c r="E969" s="193">
        <v>965</v>
      </c>
      <c r="F969">
        <v>995329.29758966062</v>
      </c>
    </row>
    <row r="970" spans="5:6" ht="15.6">
      <c r="E970" s="193">
        <v>966</v>
      </c>
      <c r="F970">
        <v>1014424.1634851437</v>
      </c>
    </row>
    <row r="971" spans="5:6" ht="15.6">
      <c r="E971" s="193">
        <v>967</v>
      </c>
      <c r="F971">
        <v>1002821.2464761348</v>
      </c>
    </row>
    <row r="972" spans="5:6" ht="15.6">
      <c r="E972" s="193">
        <v>968</v>
      </c>
      <c r="F972">
        <v>1033192.76957127</v>
      </c>
    </row>
    <row r="973" spans="5:6" ht="15.6">
      <c r="E973" s="193">
        <v>969</v>
      </c>
      <c r="F973">
        <v>1032579.9655376184</v>
      </c>
    </row>
    <row r="974" spans="5:6" ht="15.6">
      <c r="E974" s="193">
        <v>970</v>
      </c>
      <c r="F974">
        <v>1011043.3152577096</v>
      </c>
    </row>
    <row r="975" spans="5:6" ht="15.6">
      <c r="E975" s="193">
        <v>971</v>
      </c>
      <c r="F975">
        <v>971345.49313585681</v>
      </c>
    </row>
    <row r="976" spans="5:6" ht="15.6">
      <c r="E976" s="193">
        <v>972</v>
      </c>
      <c r="F976">
        <v>1010317.1378883616</v>
      </c>
    </row>
    <row r="977" spans="5:6" ht="15.6">
      <c r="E977" s="193">
        <v>973</v>
      </c>
      <c r="F977">
        <v>997166.27703154529</v>
      </c>
    </row>
    <row r="978" spans="5:6" ht="15.6">
      <c r="E978" s="193">
        <v>974</v>
      </c>
      <c r="F978">
        <v>1019243.9276706162</v>
      </c>
    </row>
    <row r="979" spans="5:6" ht="15.6">
      <c r="E979" s="193">
        <v>975</v>
      </c>
      <c r="F979">
        <v>1011695.5673495256</v>
      </c>
    </row>
    <row r="980" spans="5:6" ht="15.6">
      <c r="E980" s="193">
        <v>976</v>
      </c>
      <c r="F980">
        <v>999584.66284173832</v>
      </c>
    </row>
    <row r="981" spans="5:6" ht="15.6">
      <c r="E981" s="193">
        <v>977</v>
      </c>
      <c r="F981">
        <v>1000758.8697833571</v>
      </c>
    </row>
    <row r="982" spans="5:6" ht="15.6">
      <c r="E982" s="193">
        <v>978</v>
      </c>
      <c r="F982">
        <v>1021092.5679118928</v>
      </c>
    </row>
    <row r="983" spans="5:6" ht="15.6">
      <c r="E983" s="193">
        <v>979</v>
      </c>
      <c r="F983">
        <v>1000820.7708012928</v>
      </c>
    </row>
    <row r="984" spans="5:6" ht="15.6">
      <c r="E984" s="193">
        <v>980</v>
      </c>
      <c r="F984">
        <v>966043.52739546204</v>
      </c>
    </row>
    <row r="985" spans="5:6" ht="15.6">
      <c r="E985" s="193">
        <v>981</v>
      </c>
      <c r="F985">
        <v>1010740.5517710859</v>
      </c>
    </row>
    <row r="986" spans="5:6" ht="15.6">
      <c r="E986" s="193">
        <v>982</v>
      </c>
      <c r="F986">
        <v>1015675.6184020261</v>
      </c>
    </row>
    <row r="987" spans="5:6" ht="15.6">
      <c r="E987" s="193">
        <v>983</v>
      </c>
      <c r="F987">
        <v>983886.19188446889</v>
      </c>
    </row>
    <row r="988" spans="5:6" ht="15.6">
      <c r="E988" s="193">
        <v>984</v>
      </c>
      <c r="F988">
        <v>992764.93525471329</v>
      </c>
    </row>
    <row r="989" spans="5:6" ht="15.6">
      <c r="E989" s="193">
        <v>985</v>
      </c>
      <c r="F989">
        <v>1022593.9316023549</v>
      </c>
    </row>
    <row r="990" spans="5:6" ht="15.6">
      <c r="E990" s="193">
        <v>986</v>
      </c>
      <c r="F990">
        <v>1004854.9257024371</v>
      </c>
    </row>
    <row r="991" spans="5:6" ht="15.6">
      <c r="E991" s="193">
        <v>987</v>
      </c>
      <c r="F991">
        <v>1009745.0418026926</v>
      </c>
    </row>
    <row r="992" spans="5:6" ht="15.6">
      <c r="E992" s="193">
        <v>988</v>
      </c>
      <c r="F992">
        <v>1020882.3384056363</v>
      </c>
    </row>
    <row r="993" spans="5:6" ht="15.6">
      <c r="E993" s="193">
        <v>989</v>
      </c>
      <c r="F993">
        <v>976241.76121653768</v>
      </c>
    </row>
    <row r="994" spans="5:6" ht="15.6">
      <c r="E994" s="193">
        <v>990</v>
      </c>
      <c r="F994">
        <v>989765.97684297839</v>
      </c>
    </row>
    <row r="995" spans="5:6" ht="15.6">
      <c r="E995" s="193">
        <v>991</v>
      </c>
      <c r="F995">
        <v>1009154.9395477204</v>
      </c>
    </row>
    <row r="996" spans="5:6" ht="15.6">
      <c r="E996" s="193">
        <v>992</v>
      </c>
      <c r="F996">
        <v>994744.08362844831</v>
      </c>
    </row>
    <row r="997" spans="5:6" ht="15.6">
      <c r="E997" s="193">
        <v>993</v>
      </c>
      <c r="F997">
        <v>995397.45588932256</v>
      </c>
    </row>
    <row r="998" spans="5:6" ht="15.6">
      <c r="E998" s="193">
        <v>994</v>
      </c>
      <c r="F998">
        <v>991304.3774397443</v>
      </c>
    </row>
    <row r="999" spans="5:6" ht="15.6">
      <c r="E999" s="193">
        <v>995</v>
      </c>
      <c r="F999">
        <v>995441.76630755456</v>
      </c>
    </row>
    <row r="1000" spans="5:6" ht="15.6">
      <c r="E1000" s="193">
        <v>996</v>
      </c>
      <c r="F1000">
        <v>997699.07178989938</v>
      </c>
    </row>
    <row r="1001" spans="5:6" ht="15.6">
      <c r="E1001" s="193">
        <v>997</v>
      </c>
      <c r="F1001">
        <v>975088.9326167996</v>
      </c>
    </row>
    <row r="1002" spans="5:6" ht="15.6">
      <c r="E1002" s="193">
        <v>998</v>
      </c>
      <c r="F1002">
        <v>974764.89924067329</v>
      </c>
    </row>
    <row r="1003" spans="5:6" ht="15.6">
      <c r="E1003" s="193">
        <v>999</v>
      </c>
      <c r="F1003">
        <v>1026240.3346420374</v>
      </c>
    </row>
    <row r="1004" spans="5:6" ht="15.6">
      <c r="E1004" s="193">
        <v>1000</v>
      </c>
      <c r="F1004">
        <v>994288.96216700203</v>
      </c>
    </row>
    <row r="1005" spans="5:6" ht="15.6">
      <c r="E1005" s="193"/>
    </row>
    <row r="1006" spans="5:6" ht="15.6">
      <c r="E1006" s="193"/>
    </row>
    <row r="1007" spans="5:6" ht="15.6">
      <c r="E1007" s="193"/>
    </row>
    <row r="1008" spans="5:6" ht="15.6">
      <c r="E1008" s="193"/>
    </row>
    <row r="1009" spans="5:5" ht="15.6">
      <c r="E1009" s="193"/>
    </row>
    <row r="1010" spans="5:5" ht="15.6">
      <c r="E1010" s="193"/>
    </row>
    <row r="1011" spans="5:5" ht="15.6">
      <c r="E1011" s="193"/>
    </row>
    <row r="1012" spans="5:5" ht="15.6">
      <c r="E1012" s="193"/>
    </row>
    <row r="1013" spans="5:5" ht="15.6">
      <c r="E1013" s="193"/>
    </row>
    <row r="1014" spans="5:5" ht="15.6">
      <c r="E1014" s="193"/>
    </row>
    <row r="1015" spans="5:5" ht="15.6">
      <c r="E1015" s="193"/>
    </row>
    <row r="1016" spans="5:5" ht="15.6">
      <c r="E1016" s="193"/>
    </row>
    <row r="1017" spans="5:5" ht="15.6">
      <c r="E1017" s="193"/>
    </row>
    <row r="1018" spans="5:5" ht="15.6">
      <c r="E1018" s="193"/>
    </row>
    <row r="1019" spans="5:5" ht="15.6">
      <c r="E1019" s="193"/>
    </row>
    <row r="1020" spans="5:5" ht="15.6">
      <c r="E1020" s="193"/>
    </row>
    <row r="1021" spans="5:5" ht="15.6">
      <c r="E1021" s="193"/>
    </row>
    <row r="1022" spans="5:5" ht="15.6">
      <c r="E1022" s="193"/>
    </row>
    <row r="1023" spans="5:5" ht="15.6">
      <c r="E1023" s="193"/>
    </row>
    <row r="1024" spans="5:5" ht="15.6">
      <c r="E1024" s="193"/>
    </row>
    <row r="1025" spans="5:5" ht="15.6">
      <c r="E1025" s="193"/>
    </row>
    <row r="1026" spans="5:5" ht="15.6">
      <c r="E1026" s="193"/>
    </row>
    <row r="1027" spans="5:5" ht="15.6">
      <c r="E1027" s="193"/>
    </row>
    <row r="1028" spans="5:5" ht="15.6">
      <c r="E1028" s="193"/>
    </row>
    <row r="1029" spans="5:5" ht="15.6">
      <c r="E1029" s="193"/>
    </row>
    <row r="1030" spans="5:5" ht="15.6">
      <c r="E1030" s="193"/>
    </row>
    <row r="1031" spans="5:5" ht="15.6">
      <c r="E1031" s="193"/>
    </row>
    <row r="1032" spans="5:5" ht="15.6">
      <c r="E1032" s="193"/>
    </row>
    <row r="1033" spans="5:5" ht="15.6">
      <c r="E1033" s="193"/>
    </row>
    <row r="1034" spans="5:5" ht="15.6">
      <c r="E1034" s="193"/>
    </row>
    <row r="1035" spans="5:5" ht="15.6">
      <c r="E1035" s="193"/>
    </row>
    <row r="1036" spans="5:5" ht="15.6">
      <c r="E1036" s="193"/>
    </row>
    <row r="1037" spans="5:5" ht="15.6">
      <c r="E1037" s="193"/>
    </row>
    <row r="1038" spans="5:5" ht="15.6">
      <c r="E1038" s="193"/>
    </row>
    <row r="1039" spans="5:5" ht="15.6">
      <c r="E1039" s="193"/>
    </row>
    <row r="1040" spans="5:5" ht="15.6">
      <c r="E1040" s="193"/>
    </row>
    <row r="1041" spans="5:5" ht="15.6">
      <c r="E1041" s="193"/>
    </row>
    <row r="1042" spans="5:5" ht="15.6">
      <c r="E1042" s="193"/>
    </row>
    <row r="1043" spans="5:5" ht="15.6">
      <c r="E1043" s="193"/>
    </row>
    <row r="1044" spans="5:5" ht="15.6">
      <c r="E1044" s="193"/>
    </row>
    <row r="1045" spans="5:5" ht="15.6">
      <c r="E1045" s="193"/>
    </row>
    <row r="1046" spans="5:5" ht="15.6">
      <c r="E1046" s="193"/>
    </row>
    <row r="1047" spans="5:5" ht="15.6">
      <c r="E1047" s="193"/>
    </row>
    <row r="1048" spans="5:5" ht="15.6">
      <c r="E1048" s="193"/>
    </row>
    <row r="1049" spans="5:5" ht="15.6">
      <c r="E1049" s="193"/>
    </row>
    <row r="1050" spans="5:5" ht="15.6">
      <c r="E1050" s="193"/>
    </row>
    <row r="1051" spans="5:5" ht="15.6">
      <c r="E1051" s="193"/>
    </row>
    <row r="1052" spans="5:5" ht="15.6">
      <c r="E1052" s="193"/>
    </row>
    <row r="1053" spans="5:5" ht="15.6">
      <c r="E1053" s="193"/>
    </row>
    <row r="1054" spans="5:5" ht="15.6">
      <c r="E1054" s="193"/>
    </row>
    <row r="1055" spans="5:5" ht="15.6">
      <c r="E1055" s="193"/>
    </row>
    <row r="1056" spans="5:5" ht="15.6">
      <c r="E1056" s="193"/>
    </row>
    <row r="1057" spans="5:5" ht="15.6">
      <c r="E1057" s="193"/>
    </row>
    <row r="1058" spans="5:5" ht="15.6">
      <c r="E1058" s="193"/>
    </row>
    <row r="1059" spans="5:5" ht="15.6">
      <c r="E1059" s="193"/>
    </row>
    <row r="1060" spans="5:5" ht="15.6">
      <c r="E1060" s="193"/>
    </row>
    <row r="1061" spans="5:5" ht="15.6">
      <c r="E1061" s="193"/>
    </row>
    <row r="1062" spans="5:5" ht="15.6">
      <c r="E1062" s="193"/>
    </row>
    <row r="1063" spans="5:5" ht="15.6">
      <c r="E1063" s="193"/>
    </row>
    <row r="1064" spans="5:5" ht="15.6">
      <c r="E1064" s="193"/>
    </row>
    <row r="1065" spans="5:5" ht="15.6">
      <c r="E1065" s="193"/>
    </row>
    <row r="1066" spans="5:5" ht="15.6">
      <c r="E1066" s="193"/>
    </row>
    <row r="1067" spans="5:5" ht="15.6">
      <c r="E1067" s="193"/>
    </row>
    <row r="1068" spans="5:5" ht="15.6">
      <c r="E1068" s="193"/>
    </row>
    <row r="1069" spans="5:5" ht="15.6">
      <c r="E1069" s="193"/>
    </row>
    <row r="1070" spans="5:5" ht="15.6">
      <c r="E1070" s="193"/>
    </row>
    <row r="1071" spans="5:5" ht="15.6">
      <c r="E1071" s="193"/>
    </row>
    <row r="1072" spans="5:5" ht="15.6">
      <c r="E1072" s="193"/>
    </row>
    <row r="1073" spans="5:5" ht="15.6">
      <c r="E1073" s="193"/>
    </row>
    <row r="1074" spans="5:5" ht="15.6">
      <c r="E1074" s="193"/>
    </row>
    <row r="1075" spans="5:5" ht="15.6">
      <c r="E1075" s="193"/>
    </row>
    <row r="1076" spans="5:5" ht="15.6">
      <c r="E1076" s="193"/>
    </row>
    <row r="1077" spans="5:5" ht="15.6">
      <c r="E1077" s="193"/>
    </row>
    <row r="1078" spans="5:5" ht="15.6">
      <c r="E1078" s="193"/>
    </row>
    <row r="1079" spans="5:5" ht="15.6">
      <c r="E1079" s="193"/>
    </row>
    <row r="1080" spans="5:5" ht="15.6">
      <c r="E1080" s="193"/>
    </row>
    <row r="1081" spans="5:5" ht="15.6">
      <c r="E1081" s="193"/>
    </row>
    <row r="1082" spans="5:5" ht="15.6">
      <c r="E1082" s="193"/>
    </row>
    <row r="1083" spans="5:5" ht="15.6">
      <c r="E1083" s="193"/>
    </row>
    <row r="1084" spans="5:5" ht="15.6">
      <c r="E1084" s="193"/>
    </row>
    <row r="1085" spans="5:5" ht="15.6">
      <c r="E1085" s="193"/>
    </row>
    <row r="1086" spans="5:5" ht="15.6">
      <c r="E1086" s="193"/>
    </row>
    <row r="1087" spans="5:5" ht="15.6">
      <c r="E1087" s="193"/>
    </row>
    <row r="1088" spans="5:5" ht="15.6">
      <c r="E1088" s="193"/>
    </row>
    <row r="1089" spans="5:5" ht="15.6">
      <c r="E1089" s="193"/>
    </row>
    <row r="1090" spans="5:5" ht="15.6">
      <c r="E1090" s="193"/>
    </row>
    <row r="1091" spans="5:5" ht="15.6">
      <c r="E1091" s="193"/>
    </row>
    <row r="1092" spans="5:5" ht="15.6">
      <c r="E1092" s="193"/>
    </row>
    <row r="1093" spans="5:5" ht="15.6">
      <c r="E1093" s="193"/>
    </row>
    <row r="1094" spans="5:5" ht="15.6">
      <c r="E1094" s="193"/>
    </row>
    <row r="1095" spans="5:5" ht="15.6">
      <c r="E1095" s="193"/>
    </row>
    <row r="1096" spans="5:5" ht="15.6">
      <c r="E1096" s="193"/>
    </row>
    <row r="1097" spans="5:5" ht="15.6">
      <c r="E1097" s="193"/>
    </row>
    <row r="1098" spans="5:5" ht="15.6">
      <c r="E1098" s="193"/>
    </row>
    <row r="1099" spans="5:5" ht="15.6">
      <c r="E1099" s="193"/>
    </row>
    <row r="1100" spans="5:5" ht="15.6">
      <c r="E1100" s="193"/>
    </row>
    <row r="1101" spans="5:5" ht="15.6">
      <c r="E1101" s="193"/>
    </row>
    <row r="1102" spans="5:5" ht="15.6">
      <c r="E1102" s="193"/>
    </row>
    <row r="1103" spans="5:5" ht="15.6">
      <c r="E1103" s="193"/>
    </row>
    <row r="1104" spans="5:5" ht="15.6">
      <c r="E1104" s="193"/>
    </row>
    <row r="1105" spans="5:5" ht="15.6">
      <c r="E1105" s="193"/>
    </row>
    <row r="1106" spans="5:5" ht="15.6">
      <c r="E1106" s="193"/>
    </row>
    <row r="1107" spans="5:5" ht="15.6">
      <c r="E1107" s="193"/>
    </row>
    <row r="1108" spans="5:5" ht="15.6">
      <c r="E1108" s="193"/>
    </row>
    <row r="1109" spans="5:5" ht="15.6">
      <c r="E1109" s="193"/>
    </row>
    <row r="1110" spans="5:5" ht="15.6">
      <c r="E1110" s="193"/>
    </row>
    <row r="1111" spans="5:5" ht="15.6">
      <c r="E1111" s="193"/>
    </row>
    <row r="1112" spans="5:5" ht="15.6">
      <c r="E1112" s="193"/>
    </row>
    <row r="1113" spans="5:5" ht="15.6">
      <c r="E1113" s="193"/>
    </row>
    <row r="1114" spans="5:5" ht="15.6">
      <c r="E1114" s="193"/>
    </row>
    <row r="1115" spans="5:5" ht="15.6">
      <c r="E1115" s="193"/>
    </row>
    <row r="1116" spans="5:5" ht="15.6">
      <c r="E1116" s="193"/>
    </row>
    <row r="1117" spans="5:5" ht="15.6">
      <c r="E1117" s="193"/>
    </row>
    <row r="1118" spans="5:5" ht="15.6">
      <c r="E1118" s="193"/>
    </row>
    <row r="1119" spans="5:5" ht="15.6">
      <c r="E1119" s="193"/>
    </row>
    <row r="1120" spans="5:5" ht="15.6">
      <c r="E1120" s="193"/>
    </row>
    <row r="1121" spans="5:5" ht="15.6">
      <c r="E1121" s="193"/>
    </row>
    <row r="1122" spans="5:5" ht="15.6">
      <c r="E1122" s="193"/>
    </row>
    <row r="1123" spans="5:5" ht="15.6">
      <c r="E1123" s="193"/>
    </row>
    <row r="1124" spans="5:5" ht="15.6">
      <c r="E1124" s="193"/>
    </row>
    <row r="1125" spans="5:5" ht="15.6">
      <c r="E1125" s="193"/>
    </row>
    <row r="1126" spans="5:5" ht="15.6">
      <c r="E1126" s="193"/>
    </row>
    <row r="1127" spans="5:5" ht="15.6">
      <c r="E1127" s="193"/>
    </row>
    <row r="1128" spans="5:5" ht="15.6">
      <c r="E1128" s="193"/>
    </row>
    <row r="1129" spans="5:5" ht="15.6">
      <c r="E1129" s="193"/>
    </row>
    <row r="1130" spans="5:5" ht="15.6">
      <c r="E1130" s="193"/>
    </row>
    <row r="1131" spans="5:5" ht="15.6">
      <c r="E1131" s="193"/>
    </row>
    <row r="1132" spans="5:5" ht="15.6">
      <c r="E1132" s="193"/>
    </row>
    <row r="1133" spans="5:5" ht="15.6">
      <c r="E1133" s="193"/>
    </row>
    <row r="1134" spans="5:5" ht="15.6">
      <c r="E1134" s="193"/>
    </row>
    <row r="1135" spans="5:5" ht="15.6">
      <c r="E1135" s="193"/>
    </row>
    <row r="1136" spans="5:5" ht="15.6">
      <c r="E1136" s="193"/>
    </row>
    <row r="1137" spans="5:5" ht="15.6">
      <c r="E1137" s="193"/>
    </row>
    <row r="1138" spans="5:5" ht="15.6">
      <c r="E1138" s="193"/>
    </row>
    <row r="1139" spans="5:5" ht="15.6">
      <c r="E1139" s="193"/>
    </row>
    <row r="1140" spans="5:5" ht="15.6">
      <c r="E1140" s="193"/>
    </row>
    <row r="1141" spans="5:5" ht="15.6">
      <c r="E1141" s="193"/>
    </row>
    <row r="1142" spans="5:5" ht="15.6">
      <c r="E1142" s="193"/>
    </row>
    <row r="1143" spans="5:5" ht="15.6">
      <c r="E1143" s="193"/>
    </row>
    <row r="1144" spans="5:5" ht="15.6">
      <c r="E1144" s="193"/>
    </row>
    <row r="1145" spans="5:5" ht="15.6">
      <c r="E1145" s="193"/>
    </row>
    <row r="1146" spans="5:5" ht="15.6">
      <c r="E1146" s="193"/>
    </row>
    <row r="1147" spans="5:5" ht="15.6">
      <c r="E1147" s="193"/>
    </row>
    <row r="1148" spans="5:5" ht="15.6">
      <c r="E1148" s="193"/>
    </row>
    <row r="1149" spans="5:5" ht="15.6">
      <c r="E1149" s="193"/>
    </row>
    <row r="1150" spans="5:5" ht="15.6">
      <c r="E1150" s="193"/>
    </row>
    <row r="1151" spans="5:5" ht="15.6">
      <c r="E1151" s="193"/>
    </row>
    <row r="1152" spans="5:5" ht="15.6">
      <c r="E1152" s="193"/>
    </row>
    <row r="1153" spans="5:5" ht="15.6">
      <c r="E1153" s="193"/>
    </row>
    <row r="1154" spans="5:5" ht="15.6">
      <c r="E1154" s="193"/>
    </row>
    <row r="1155" spans="5:5" ht="15.6">
      <c r="E1155" s="193"/>
    </row>
    <row r="1156" spans="5:5" ht="15.6">
      <c r="E1156" s="193"/>
    </row>
    <row r="1157" spans="5:5" ht="15.6">
      <c r="E1157" s="193"/>
    </row>
    <row r="1158" spans="5:5" ht="15.6">
      <c r="E1158" s="193"/>
    </row>
    <row r="1159" spans="5:5" ht="15.6">
      <c r="E1159" s="193"/>
    </row>
    <row r="1160" spans="5:5" ht="15.6">
      <c r="E1160" s="193"/>
    </row>
    <row r="1161" spans="5:5" ht="15.6">
      <c r="E1161" s="193"/>
    </row>
    <row r="1162" spans="5:5" ht="15.6">
      <c r="E1162" s="193"/>
    </row>
    <row r="1163" spans="5:5" ht="15.6">
      <c r="E1163" s="193"/>
    </row>
    <row r="1164" spans="5:5" ht="15.6">
      <c r="E1164" s="193"/>
    </row>
    <row r="1165" spans="5:5" ht="15.6">
      <c r="E1165" s="193"/>
    </row>
    <row r="1166" spans="5:5" ht="15.6">
      <c r="E1166" s="193"/>
    </row>
    <row r="1167" spans="5:5" ht="15.6">
      <c r="E1167" s="193"/>
    </row>
    <row r="1168" spans="5:5" ht="15.6">
      <c r="E1168" s="193"/>
    </row>
    <row r="1169" spans="5:5" ht="15.6">
      <c r="E1169" s="193"/>
    </row>
    <row r="1170" spans="5:5" ht="15.6">
      <c r="E1170" s="193"/>
    </row>
    <row r="1171" spans="5:5" ht="15.6">
      <c r="E1171" s="193"/>
    </row>
    <row r="1172" spans="5:5" ht="15.6">
      <c r="E1172" s="193"/>
    </row>
    <row r="1173" spans="5:5" ht="15.6">
      <c r="E1173" s="193"/>
    </row>
    <row r="1174" spans="5:5" ht="15.6">
      <c r="E1174" s="193"/>
    </row>
    <row r="1175" spans="5:5" ht="15.6">
      <c r="E1175" s="193"/>
    </row>
    <row r="1176" spans="5:5" ht="15.6">
      <c r="E1176" s="193"/>
    </row>
    <row r="1177" spans="5:5" ht="15.6">
      <c r="E1177" s="193"/>
    </row>
    <row r="1178" spans="5:5" ht="15.6">
      <c r="E1178" s="193"/>
    </row>
    <row r="1179" spans="5:5" ht="15.6">
      <c r="E1179" s="193"/>
    </row>
    <row r="1180" spans="5:5" ht="15.6">
      <c r="E1180" s="193"/>
    </row>
    <row r="1181" spans="5:5" ht="15.6">
      <c r="E1181" s="193"/>
    </row>
    <row r="1182" spans="5:5" ht="15.6">
      <c r="E1182" s="193"/>
    </row>
    <row r="1183" spans="5:5" ht="15.6">
      <c r="E1183" s="193"/>
    </row>
    <row r="1184" spans="5:5" ht="15.6">
      <c r="E1184" s="193"/>
    </row>
    <row r="1185" spans="5:5" ht="15.6">
      <c r="E1185" s="193"/>
    </row>
    <row r="1186" spans="5:5" ht="15.6">
      <c r="E1186" s="193"/>
    </row>
    <row r="1187" spans="5:5" ht="15.6">
      <c r="E1187" s="193"/>
    </row>
    <row r="1188" spans="5:5" ht="15.6">
      <c r="E1188" s="193"/>
    </row>
    <row r="1189" spans="5:5" ht="15.6">
      <c r="E1189" s="193"/>
    </row>
    <row r="1190" spans="5:5" ht="15.6">
      <c r="E1190" s="193"/>
    </row>
    <row r="1191" spans="5:5" ht="15.6">
      <c r="E1191" s="193"/>
    </row>
    <row r="1192" spans="5:5" ht="15.6">
      <c r="E1192" s="193"/>
    </row>
    <row r="1193" spans="5:5" ht="15.6">
      <c r="E1193" s="193"/>
    </row>
    <row r="1194" spans="5:5" ht="15.6">
      <c r="E1194" s="193"/>
    </row>
    <row r="1195" spans="5:5" ht="15.6">
      <c r="E1195" s="193"/>
    </row>
    <row r="1196" spans="5:5" ht="15.6">
      <c r="E1196" s="193"/>
    </row>
    <row r="1197" spans="5:5" ht="15.6">
      <c r="E1197" s="193"/>
    </row>
    <row r="1198" spans="5:5" ht="15.6">
      <c r="E1198" s="193"/>
    </row>
    <row r="1199" spans="5:5" ht="15.6">
      <c r="E1199" s="193"/>
    </row>
    <row r="1200" spans="5:5" ht="15.6">
      <c r="E1200" s="193"/>
    </row>
    <row r="1201" spans="5:5" ht="15.6">
      <c r="E1201" s="193"/>
    </row>
    <row r="1202" spans="5:5" ht="15.6">
      <c r="E1202" s="193"/>
    </row>
    <row r="1203" spans="5:5" ht="15.6">
      <c r="E1203" s="193"/>
    </row>
    <row r="1204" spans="5:5" ht="15.6">
      <c r="E1204" s="193"/>
    </row>
    <row r="1205" spans="5:5" ht="15.6">
      <c r="E1205" s="193"/>
    </row>
    <row r="1206" spans="5:5" ht="15.6">
      <c r="E1206" s="193"/>
    </row>
    <row r="1207" spans="5:5" ht="15.6">
      <c r="E1207" s="193"/>
    </row>
    <row r="1208" spans="5:5" ht="15.6">
      <c r="E1208" s="193"/>
    </row>
    <row r="1209" spans="5:5" ht="15.6">
      <c r="E1209" s="193"/>
    </row>
    <row r="1210" spans="5:5" ht="15.6">
      <c r="E1210" s="193"/>
    </row>
    <row r="1211" spans="5:5" ht="15.6">
      <c r="E1211" s="193"/>
    </row>
    <row r="1212" spans="5:5" ht="15.6">
      <c r="E1212" s="193"/>
    </row>
    <row r="1213" spans="5:5" ht="15.6">
      <c r="E1213" s="193"/>
    </row>
    <row r="1214" spans="5:5" ht="15.6">
      <c r="E1214" s="193"/>
    </row>
    <row r="1215" spans="5:5" ht="15.6">
      <c r="E1215" s="193"/>
    </row>
    <row r="1216" spans="5:5" ht="15.6">
      <c r="E1216" s="193"/>
    </row>
    <row r="1217" spans="5:5" ht="15.6">
      <c r="E1217" s="193"/>
    </row>
    <row r="1218" spans="5:5" ht="15.6">
      <c r="E1218" s="193"/>
    </row>
    <row r="1219" spans="5:5" ht="15.6">
      <c r="E1219" s="193"/>
    </row>
    <row r="1220" spans="5:5" ht="15.6">
      <c r="E1220" s="193"/>
    </row>
    <row r="1221" spans="5:5" ht="15.6">
      <c r="E1221" s="193"/>
    </row>
    <row r="1222" spans="5:5" ht="15.6">
      <c r="E1222" s="193"/>
    </row>
    <row r="1223" spans="5:5" ht="15.6">
      <c r="E1223" s="193"/>
    </row>
    <row r="1224" spans="5:5" ht="15.6">
      <c r="E1224" s="193"/>
    </row>
    <row r="1225" spans="5:5" ht="15.6">
      <c r="E1225" s="193"/>
    </row>
    <row r="1226" spans="5:5" ht="15.6">
      <c r="E1226" s="193"/>
    </row>
    <row r="1227" spans="5:5" ht="15.6">
      <c r="E1227" s="193"/>
    </row>
    <row r="1228" spans="5:5" ht="15.6">
      <c r="E1228" s="193"/>
    </row>
    <row r="1229" spans="5:5" ht="15.6">
      <c r="E1229" s="193"/>
    </row>
    <row r="1230" spans="5:5" ht="15.6">
      <c r="E1230" s="193"/>
    </row>
    <row r="1231" spans="5:5" ht="15.6">
      <c r="E1231" s="193"/>
    </row>
    <row r="1232" spans="5:5" ht="15.6">
      <c r="E1232" s="193"/>
    </row>
    <row r="1233" spans="5:5" ht="15.6">
      <c r="E1233" s="193"/>
    </row>
    <row r="1234" spans="5:5" ht="15.6">
      <c r="E1234" s="193"/>
    </row>
    <row r="1235" spans="5:5" ht="15.6">
      <c r="E1235" s="193"/>
    </row>
    <row r="1236" spans="5:5" ht="15.6">
      <c r="E1236" s="193"/>
    </row>
    <row r="1237" spans="5:5" ht="15.6">
      <c r="E1237" s="193"/>
    </row>
    <row r="1238" spans="5:5" ht="15.6">
      <c r="E1238" s="193"/>
    </row>
    <row r="1239" spans="5:5" ht="15.6">
      <c r="E1239" s="193"/>
    </row>
    <row r="1240" spans="5:5" ht="15.6">
      <c r="E1240" s="193"/>
    </row>
    <row r="1241" spans="5:5" ht="15.6">
      <c r="E1241" s="193"/>
    </row>
    <row r="1242" spans="5:5" ht="15.6">
      <c r="E1242" s="193"/>
    </row>
    <row r="1243" spans="5:5" ht="15.6">
      <c r="E1243" s="193"/>
    </row>
    <row r="1244" spans="5:5" ht="15.6">
      <c r="E1244" s="193"/>
    </row>
    <row r="1245" spans="5:5" ht="15.6">
      <c r="E1245" s="193"/>
    </row>
    <row r="1246" spans="5:5" ht="15.6">
      <c r="E1246" s="193"/>
    </row>
    <row r="1247" spans="5:5" ht="15.6">
      <c r="E1247" s="193"/>
    </row>
    <row r="1248" spans="5:5" ht="15.6">
      <c r="E1248" s="193"/>
    </row>
    <row r="1249" spans="5:5" ht="15.6">
      <c r="E1249" s="193"/>
    </row>
    <row r="1250" spans="5:5" ht="15.6">
      <c r="E1250" s="193"/>
    </row>
    <row r="1251" spans="5:5" ht="15.6">
      <c r="E1251" s="193"/>
    </row>
    <row r="1252" spans="5:5" ht="15.6">
      <c r="E1252" s="193"/>
    </row>
    <row r="1253" spans="5:5" ht="15.6">
      <c r="E1253" s="193"/>
    </row>
    <row r="1254" spans="5:5" ht="15.6">
      <c r="E1254" s="193"/>
    </row>
    <row r="1255" spans="5:5" ht="15.6">
      <c r="E1255" s="193"/>
    </row>
    <row r="1256" spans="5:5" ht="15.6">
      <c r="E1256" s="193"/>
    </row>
    <row r="1257" spans="5:5" ht="15.6">
      <c r="E1257" s="193"/>
    </row>
    <row r="1258" spans="5:5" ht="15.6">
      <c r="E1258" s="193"/>
    </row>
    <row r="1259" spans="5:5" ht="15.6">
      <c r="E1259" s="193"/>
    </row>
    <row r="1260" spans="5:5" ht="15.6">
      <c r="E1260" s="193"/>
    </row>
    <row r="1261" spans="5:5" ht="15.6">
      <c r="E1261" s="193"/>
    </row>
    <row r="1262" spans="5:5" ht="15.6">
      <c r="E1262" s="193"/>
    </row>
    <row r="1263" spans="5:5" ht="15.6">
      <c r="E1263" s="193"/>
    </row>
    <row r="1264" spans="5:5" ht="15.6">
      <c r="E1264" s="193"/>
    </row>
    <row r="1265" spans="5:5" ht="15.6">
      <c r="E1265" s="193"/>
    </row>
    <row r="1266" spans="5:5" ht="15.6">
      <c r="E1266" s="193"/>
    </row>
    <row r="1267" spans="5:5" ht="15.6">
      <c r="E1267" s="193"/>
    </row>
    <row r="1268" spans="5:5" ht="15.6">
      <c r="E1268" s="193"/>
    </row>
    <row r="1269" spans="5:5" ht="15.6">
      <c r="E1269" s="193"/>
    </row>
    <row r="1270" spans="5:5" ht="15.6">
      <c r="E1270" s="193"/>
    </row>
    <row r="1271" spans="5:5" ht="15.6">
      <c r="E1271" s="193"/>
    </row>
    <row r="1272" spans="5:5" ht="15.6">
      <c r="E1272" s="193"/>
    </row>
    <row r="1273" spans="5:5" ht="15.6">
      <c r="E1273" s="193"/>
    </row>
    <row r="1274" spans="5:5" ht="15.6">
      <c r="E1274" s="193"/>
    </row>
    <row r="1275" spans="5:5" ht="15.6">
      <c r="E1275" s="193"/>
    </row>
    <row r="1276" spans="5:5" ht="15.6">
      <c r="E1276" s="193"/>
    </row>
    <row r="1277" spans="5:5" ht="15.6">
      <c r="E1277" s="193"/>
    </row>
    <row r="1278" spans="5:5" ht="15.6">
      <c r="E1278" s="193"/>
    </row>
    <row r="1279" spans="5:5" ht="15.6">
      <c r="E1279" s="193"/>
    </row>
    <row r="1280" spans="5:5" ht="15.6">
      <c r="E1280" s="193"/>
    </row>
    <row r="1281" spans="5:5" ht="15.6">
      <c r="E1281" s="193"/>
    </row>
    <row r="1282" spans="5:5" ht="15.6">
      <c r="E1282" s="193"/>
    </row>
    <row r="1283" spans="5:5" ht="15.6">
      <c r="E1283" s="193"/>
    </row>
    <row r="1284" spans="5:5" ht="15.6">
      <c r="E1284" s="193"/>
    </row>
    <row r="1285" spans="5:5" ht="15.6">
      <c r="E1285" s="193"/>
    </row>
    <row r="1286" spans="5:5" ht="15.6">
      <c r="E1286" s="193"/>
    </row>
    <row r="1287" spans="5:5" ht="15.6">
      <c r="E1287" s="193"/>
    </row>
    <row r="1288" spans="5:5" ht="15.6">
      <c r="E1288" s="193"/>
    </row>
    <row r="1289" spans="5:5" ht="15.6">
      <c r="E1289" s="193"/>
    </row>
    <row r="1290" spans="5:5" ht="15.6">
      <c r="E1290" s="193"/>
    </row>
    <row r="1291" spans="5:5" ht="15.6">
      <c r="E1291" s="193"/>
    </row>
    <row r="1292" spans="5:5" ht="15.6">
      <c r="E1292" s="193"/>
    </row>
    <row r="1293" spans="5:5" ht="15.6">
      <c r="E1293" s="193"/>
    </row>
    <row r="1294" spans="5:5" ht="15.6">
      <c r="E1294" s="193"/>
    </row>
    <row r="1295" spans="5:5" ht="15.6">
      <c r="E1295" s="193"/>
    </row>
    <row r="1296" spans="5:5" ht="15.6">
      <c r="E1296" s="193"/>
    </row>
    <row r="1297" spans="5:5" ht="15.6">
      <c r="E1297" s="193"/>
    </row>
    <row r="1298" spans="5:5" ht="15.6">
      <c r="E1298" s="193"/>
    </row>
    <row r="1299" spans="5:5" ht="15.6">
      <c r="E1299" s="193"/>
    </row>
    <row r="1300" spans="5:5" ht="15.6">
      <c r="E1300" s="193"/>
    </row>
    <row r="1301" spans="5:5" ht="15.6">
      <c r="E1301" s="193"/>
    </row>
    <row r="1302" spans="5:5" ht="15.6">
      <c r="E1302" s="193"/>
    </row>
    <row r="1303" spans="5:5" ht="15.6">
      <c r="E1303" s="193"/>
    </row>
    <row r="1304" spans="5:5" ht="15.6">
      <c r="E1304" s="193"/>
    </row>
    <row r="1305" spans="5:5" ht="15.6">
      <c r="E1305" s="193"/>
    </row>
    <row r="1306" spans="5:5" ht="15.6">
      <c r="E1306" s="193"/>
    </row>
    <row r="1307" spans="5:5" ht="15.6">
      <c r="E1307" s="193"/>
    </row>
    <row r="1308" spans="5:5" ht="15.6">
      <c r="E1308" s="193"/>
    </row>
    <row r="1309" spans="5:5" ht="15.6">
      <c r="E1309" s="193"/>
    </row>
    <row r="1310" spans="5:5" ht="15.6">
      <c r="E1310" s="193"/>
    </row>
    <row r="1311" spans="5:5" ht="15.6">
      <c r="E1311" s="193"/>
    </row>
    <row r="1312" spans="5:5" ht="15.6">
      <c r="E1312" s="193"/>
    </row>
    <row r="1313" spans="5:5" ht="15.6">
      <c r="E1313" s="193"/>
    </row>
    <row r="1314" spans="5:5" ht="15.6">
      <c r="E1314" s="193"/>
    </row>
    <row r="1315" spans="5:5" ht="15.6">
      <c r="E1315" s="193"/>
    </row>
    <row r="1316" spans="5:5" ht="15.6">
      <c r="E1316" s="193"/>
    </row>
    <row r="1317" spans="5:5" ht="15.6">
      <c r="E1317" s="193"/>
    </row>
    <row r="1318" spans="5:5" ht="15.6">
      <c r="E1318" s="193"/>
    </row>
    <row r="1319" spans="5:5" ht="15.6">
      <c r="E1319" s="193"/>
    </row>
    <row r="1320" spans="5:5" ht="15.6">
      <c r="E1320" s="193"/>
    </row>
    <row r="1321" spans="5:5" ht="15.6">
      <c r="E1321" s="193"/>
    </row>
    <row r="1322" spans="5:5" ht="15.6">
      <c r="E1322" s="193"/>
    </row>
    <row r="1323" spans="5:5" ht="15.6">
      <c r="E1323" s="193"/>
    </row>
    <row r="1324" spans="5:5" ht="15.6">
      <c r="E1324" s="193"/>
    </row>
    <row r="1325" spans="5:5" ht="15.6">
      <c r="E1325" s="193"/>
    </row>
    <row r="1326" spans="5:5" ht="15.6">
      <c r="E1326" s="193"/>
    </row>
    <row r="1327" spans="5:5" ht="15.6">
      <c r="E1327" s="193"/>
    </row>
    <row r="1328" spans="5:5" ht="15.6">
      <c r="E1328" s="193"/>
    </row>
    <row r="1329" spans="5:5" ht="15.6">
      <c r="E1329" s="193"/>
    </row>
    <row r="1330" spans="5:5" ht="15.6">
      <c r="E1330" s="193"/>
    </row>
    <row r="1331" spans="5:5" ht="15.6">
      <c r="E1331" s="193"/>
    </row>
    <row r="1332" spans="5:5" ht="15.6">
      <c r="E1332" s="193"/>
    </row>
    <row r="1333" spans="5:5" ht="15.6">
      <c r="E1333" s="193"/>
    </row>
    <row r="1334" spans="5:5" ht="15.6">
      <c r="E1334" s="193"/>
    </row>
    <row r="1335" spans="5:5" ht="15.6">
      <c r="E1335" s="193"/>
    </row>
    <row r="1336" spans="5:5" ht="15.6">
      <c r="E1336" s="193"/>
    </row>
    <row r="1337" spans="5:5" ht="15.6">
      <c r="E1337" s="193"/>
    </row>
    <row r="1338" spans="5:5" ht="15.6">
      <c r="E1338" s="193"/>
    </row>
    <row r="1339" spans="5:5" ht="15.6">
      <c r="E1339" s="193"/>
    </row>
    <row r="1340" spans="5:5" ht="15.6">
      <c r="E1340" s="193"/>
    </row>
    <row r="1341" spans="5:5" ht="15.6">
      <c r="E1341" s="193"/>
    </row>
    <row r="1342" spans="5:5" ht="15.6">
      <c r="E1342" s="193"/>
    </row>
    <row r="1343" spans="5:5" ht="15.6">
      <c r="E1343" s="193"/>
    </row>
    <row r="1344" spans="5:5" ht="15.6">
      <c r="E1344" s="193"/>
    </row>
    <row r="1345" spans="5:5" ht="15.6">
      <c r="E1345" s="193"/>
    </row>
    <row r="1346" spans="5:5" ht="15.6">
      <c r="E1346" s="193"/>
    </row>
    <row r="1347" spans="5:5" ht="15.6">
      <c r="E1347" s="193"/>
    </row>
    <row r="1348" spans="5:5" ht="15.6">
      <c r="E1348" s="193"/>
    </row>
    <row r="1349" spans="5:5" ht="15.6">
      <c r="E1349" s="193"/>
    </row>
    <row r="1350" spans="5:5" ht="15.6">
      <c r="E1350" s="193"/>
    </row>
    <row r="1351" spans="5:5" ht="15.6">
      <c r="E1351" s="193"/>
    </row>
    <row r="1352" spans="5:5" ht="15.6">
      <c r="E1352" s="193"/>
    </row>
    <row r="1353" spans="5:5" ht="15.6">
      <c r="E1353" s="193"/>
    </row>
    <row r="1354" spans="5:5" ht="15.6">
      <c r="E1354" s="193"/>
    </row>
    <row r="1355" spans="5:5" ht="15.6">
      <c r="E1355" s="193"/>
    </row>
    <row r="1356" spans="5:5" ht="15.6">
      <c r="E1356" s="193"/>
    </row>
    <row r="1357" spans="5:5" ht="15.6">
      <c r="E1357" s="193"/>
    </row>
    <row r="1358" spans="5:5" ht="15.6">
      <c r="E1358" s="193"/>
    </row>
    <row r="1359" spans="5:5" ht="15.6">
      <c r="E1359" s="193"/>
    </row>
    <row r="1360" spans="5:5" ht="15.6">
      <c r="E1360" s="193"/>
    </row>
    <row r="1361" spans="5:5" ht="15.6">
      <c r="E1361" s="193"/>
    </row>
    <row r="1362" spans="5:5" ht="15.6">
      <c r="E1362" s="193"/>
    </row>
    <row r="1363" spans="5:5" ht="15.6">
      <c r="E1363" s="193"/>
    </row>
    <row r="1364" spans="5:5" ht="15.6">
      <c r="E1364" s="193"/>
    </row>
    <row r="1365" spans="5:5" ht="15.6">
      <c r="E1365" s="193"/>
    </row>
    <row r="1366" spans="5:5" ht="15.6">
      <c r="E1366" s="193"/>
    </row>
    <row r="1367" spans="5:5" ht="15.6">
      <c r="E1367" s="193"/>
    </row>
    <row r="1368" spans="5:5" ht="15.6">
      <c r="E1368" s="193"/>
    </row>
    <row r="1369" spans="5:5" ht="15.6">
      <c r="E1369" s="193"/>
    </row>
    <row r="1370" spans="5:5" ht="15.6">
      <c r="E1370" s="193"/>
    </row>
    <row r="1371" spans="5:5" ht="15.6">
      <c r="E1371" s="193"/>
    </row>
    <row r="1372" spans="5:5" ht="15.6">
      <c r="E1372" s="193"/>
    </row>
    <row r="1373" spans="5:5" ht="15.6">
      <c r="E1373" s="193"/>
    </row>
    <row r="1374" spans="5:5" ht="15.6">
      <c r="E1374" s="193"/>
    </row>
    <row r="1375" spans="5:5" ht="15.6">
      <c r="E1375" s="193"/>
    </row>
    <row r="1376" spans="5:5" ht="15.6">
      <c r="E1376" s="193"/>
    </row>
    <row r="1377" spans="5:5" ht="15.6">
      <c r="E1377" s="193"/>
    </row>
    <row r="1378" spans="5:5" ht="15.6">
      <c r="E1378" s="193"/>
    </row>
    <row r="1379" spans="5:5" ht="15.6">
      <c r="E1379" s="193"/>
    </row>
    <row r="1380" spans="5:5" ht="15.6">
      <c r="E1380" s="193"/>
    </row>
    <row r="1381" spans="5:5" ht="15.6">
      <c r="E1381" s="193"/>
    </row>
    <row r="1382" spans="5:5" ht="15.6">
      <c r="E1382" s="193"/>
    </row>
    <row r="1383" spans="5:5" ht="15.6">
      <c r="E1383" s="193"/>
    </row>
    <row r="1384" spans="5:5" ht="15.6">
      <c r="E1384" s="193"/>
    </row>
    <row r="1385" spans="5:5" ht="15.6">
      <c r="E1385" s="193"/>
    </row>
    <row r="1386" spans="5:5" ht="15.6">
      <c r="E1386" s="193"/>
    </row>
    <row r="1387" spans="5:5" ht="15.6">
      <c r="E1387" s="193"/>
    </row>
    <row r="1388" spans="5:5" ht="15.6">
      <c r="E1388" s="193"/>
    </row>
    <row r="1389" spans="5:5" ht="15.6">
      <c r="E1389" s="193"/>
    </row>
    <row r="1390" spans="5:5" ht="15.6">
      <c r="E1390" s="193"/>
    </row>
    <row r="1391" spans="5:5" ht="15.6">
      <c r="E1391" s="193"/>
    </row>
    <row r="1392" spans="5:5" ht="15.6">
      <c r="E1392" s="193"/>
    </row>
    <row r="1393" spans="5:5" ht="15.6">
      <c r="E1393" s="193"/>
    </row>
    <row r="1394" spans="5:5" ht="15.6">
      <c r="E1394" s="193"/>
    </row>
    <row r="1395" spans="5:5" ht="15.6">
      <c r="E1395" s="193"/>
    </row>
    <row r="1396" spans="5:5" ht="15.6">
      <c r="E1396" s="193"/>
    </row>
    <row r="1397" spans="5:5" ht="15.6">
      <c r="E1397" s="193"/>
    </row>
    <row r="1398" spans="5:5" ht="15.6">
      <c r="E1398" s="193"/>
    </row>
    <row r="1399" spans="5:5" ht="15.6">
      <c r="E1399" s="193"/>
    </row>
    <row r="1400" spans="5:5" ht="15.6">
      <c r="E1400" s="193"/>
    </row>
    <row r="1401" spans="5:5" ht="15.6">
      <c r="E1401" s="193"/>
    </row>
    <row r="1402" spans="5:5" ht="15.6">
      <c r="E1402" s="193"/>
    </row>
    <row r="1403" spans="5:5" ht="15.6">
      <c r="E1403" s="193"/>
    </row>
    <row r="1404" spans="5:5" ht="15.6">
      <c r="E1404" s="193"/>
    </row>
    <row r="1405" spans="5:5" ht="15.6">
      <c r="E1405" s="193"/>
    </row>
    <row r="1406" spans="5:5" ht="15.6">
      <c r="E1406" s="193"/>
    </row>
    <row r="1407" spans="5:5" ht="15.6">
      <c r="E1407" s="193"/>
    </row>
    <row r="1408" spans="5:5" ht="15.6">
      <c r="E1408" s="193"/>
    </row>
    <row r="1409" spans="5:5" ht="15.6">
      <c r="E1409" s="193"/>
    </row>
    <row r="1410" spans="5:5" ht="15.6">
      <c r="E1410" s="193"/>
    </row>
    <row r="1411" spans="5:5" ht="15.6">
      <c r="E1411" s="193"/>
    </row>
    <row r="1412" spans="5:5" ht="15.6">
      <c r="E1412" s="193"/>
    </row>
    <row r="1413" spans="5:5" ht="15.6">
      <c r="E1413" s="193"/>
    </row>
    <row r="1414" spans="5:5" ht="15.6">
      <c r="E1414" s="193"/>
    </row>
    <row r="1415" spans="5:5" ht="15.6">
      <c r="E1415" s="193"/>
    </row>
    <row r="1416" spans="5:5" ht="15.6">
      <c r="E1416" s="193"/>
    </row>
    <row r="1417" spans="5:5" ht="15.6">
      <c r="E1417" s="193"/>
    </row>
    <row r="1418" spans="5:5" ht="15.6">
      <c r="E1418" s="193"/>
    </row>
    <row r="1419" spans="5:5" ht="15.6">
      <c r="E1419" s="193"/>
    </row>
    <row r="1420" spans="5:5" ht="15.6">
      <c r="E1420" s="193"/>
    </row>
    <row r="1421" spans="5:5" ht="15.6">
      <c r="E1421" s="193"/>
    </row>
    <row r="1422" spans="5:5" ht="15.6">
      <c r="E1422" s="193"/>
    </row>
    <row r="1423" spans="5:5" ht="15.6">
      <c r="E1423" s="193"/>
    </row>
    <row r="1424" spans="5:5" ht="15.6">
      <c r="E1424" s="193"/>
    </row>
    <row r="1425" spans="5:5" ht="15.6">
      <c r="E1425" s="193"/>
    </row>
    <row r="1426" spans="5:5" ht="15.6">
      <c r="E1426" s="193"/>
    </row>
    <row r="1427" spans="5:5" ht="15.6">
      <c r="E1427" s="193"/>
    </row>
    <row r="1428" spans="5:5" ht="15.6">
      <c r="E1428" s="193"/>
    </row>
    <row r="1429" spans="5:5" ht="15.6">
      <c r="E1429" s="193"/>
    </row>
    <row r="1430" spans="5:5" ht="15.6">
      <c r="E1430" s="193"/>
    </row>
    <row r="1431" spans="5:5" ht="15.6">
      <c r="E1431" s="193"/>
    </row>
    <row r="1432" spans="5:5" ht="15.6">
      <c r="E1432" s="193"/>
    </row>
    <row r="1433" spans="5:5" ht="15.6">
      <c r="E1433" s="193"/>
    </row>
    <row r="1434" spans="5:5" ht="15.6">
      <c r="E1434" s="193"/>
    </row>
    <row r="1435" spans="5:5" ht="15.6">
      <c r="E1435" s="193"/>
    </row>
    <row r="1436" spans="5:5" ht="15.6">
      <c r="E1436" s="193"/>
    </row>
    <row r="1437" spans="5:5" ht="15.6">
      <c r="E1437" s="193"/>
    </row>
    <row r="1438" spans="5:5" ht="15.6">
      <c r="E1438" s="193"/>
    </row>
    <row r="1439" spans="5:5" ht="15.6">
      <c r="E1439" s="193"/>
    </row>
    <row r="1440" spans="5:5" ht="15.6">
      <c r="E1440" s="193"/>
    </row>
    <row r="1441" spans="5:5" ht="15.6">
      <c r="E1441" s="193"/>
    </row>
    <row r="1442" spans="5:5" ht="15.6">
      <c r="E1442" s="193"/>
    </row>
    <row r="1443" spans="5:5" ht="15.6">
      <c r="E1443" s="193"/>
    </row>
    <row r="1444" spans="5:5" ht="15.6">
      <c r="E1444" s="193"/>
    </row>
    <row r="1445" spans="5:5" ht="15.6">
      <c r="E1445" s="193"/>
    </row>
    <row r="1446" spans="5:5" ht="15.6">
      <c r="E1446" s="193"/>
    </row>
    <row r="1447" spans="5:5" ht="15.6">
      <c r="E1447" s="193"/>
    </row>
    <row r="1448" spans="5:5" ht="15.6">
      <c r="E1448" s="193"/>
    </row>
    <row r="1449" spans="5:5" ht="15.6">
      <c r="E1449" s="193"/>
    </row>
    <row r="1450" spans="5:5" ht="15.6">
      <c r="E1450" s="193"/>
    </row>
    <row r="1451" spans="5:5" ht="15.6">
      <c r="E1451" s="193"/>
    </row>
    <row r="1452" spans="5:5" ht="15.6">
      <c r="E1452" s="193"/>
    </row>
    <row r="1453" spans="5:5" ht="15.6">
      <c r="E1453" s="193"/>
    </row>
    <row r="1454" spans="5:5" ht="15.6">
      <c r="E1454" s="193"/>
    </row>
    <row r="1455" spans="5:5" ht="15.6">
      <c r="E1455" s="193"/>
    </row>
    <row r="1456" spans="5:5" ht="15.6">
      <c r="E1456" s="193"/>
    </row>
    <row r="1457" spans="5:5" ht="15.6">
      <c r="E1457" s="193"/>
    </row>
    <row r="1458" spans="5:5" ht="15.6">
      <c r="E1458" s="193"/>
    </row>
    <row r="1459" spans="5:5" ht="15.6">
      <c r="E1459" s="193"/>
    </row>
    <row r="1460" spans="5:5" ht="15.6">
      <c r="E1460" s="193"/>
    </row>
    <row r="1461" spans="5:5" ht="15.6">
      <c r="E1461" s="193"/>
    </row>
    <row r="1462" spans="5:5" ht="15.6">
      <c r="E1462" s="193"/>
    </row>
    <row r="1463" spans="5:5" ht="15.6">
      <c r="E1463" s="193"/>
    </row>
    <row r="1464" spans="5:5" ht="15.6">
      <c r="E1464" s="193"/>
    </row>
    <row r="1465" spans="5:5" ht="15.6">
      <c r="E1465" s="193"/>
    </row>
    <row r="1466" spans="5:5" ht="15.6">
      <c r="E1466" s="193"/>
    </row>
    <row r="1467" spans="5:5" ht="15.6">
      <c r="E1467" s="193"/>
    </row>
    <row r="1468" spans="5:5" ht="15.6">
      <c r="E1468" s="193"/>
    </row>
    <row r="1469" spans="5:5" ht="15.6">
      <c r="E1469" s="193"/>
    </row>
    <row r="1470" spans="5:5" ht="15.6">
      <c r="E1470" s="193"/>
    </row>
    <row r="1471" spans="5:5" ht="15.6">
      <c r="E1471" s="193"/>
    </row>
    <row r="1472" spans="5:5" ht="15.6">
      <c r="E1472" s="193"/>
    </row>
    <row r="1473" spans="5:5" ht="15.6">
      <c r="E1473" s="193"/>
    </row>
    <row r="1474" spans="5:5" ht="15.6">
      <c r="E1474" s="193"/>
    </row>
    <row r="1475" spans="5:5" ht="15.6">
      <c r="E1475" s="193"/>
    </row>
    <row r="1476" spans="5:5" ht="15.6">
      <c r="E1476" s="193"/>
    </row>
    <row r="1477" spans="5:5" ht="15.6">
      <c r="E1477" s="193"/>
    </row>
    <row r="1478" spans="5:5" ht="15.6">
      <c r="E1478" s="193"/>
    </row>
    <row r="1479" spans="5:5" ht="15.6">
      <c r="E1479" s="193"/>
    </row>
    <row r="1480" spans="5:5" ht="15.6">
      <c r="E1480" s="193"/>
    </row>
    <row r="1481" spans="5:5" ht="15.6">
      <c r="E1481" s="193"/>
    </row>
    <row r="1482" spans="5:5" ht="15.6">
      <c r="E1482" s="193"/>
    </row>
    <row r="1483" spans="5:5" ht="15.6">
      <c r="E1483" s="193"/>
    </row>
    <row r="1484" spans="5:5" ht="15.6">
      <c r="E1484" s="193"/>
    </row>
    <row r="1485" spans="5:5" ht="15.6">
      <c r="E1485" s="193"/>
    </row>
    <row r="1486" spans="5:5" ht="15.6">
      <c r="E1486" s="193"/>
    </row>
    <row r="1487" spans="5:5" ht="15.6">
      <c r="E1487" s="193"/>
    </row>
    <row r="1488" spans="5:5" ht="15.6">
      <c r="E1488" s="193"/>
    </row>
    <row r="1489" spans="5:5" ht="15.6">
      <c r="E1489" s="193"/>
    </row>
    <row r="1490" spans="5:5" ht="15.6">
      <c r="E1490" s="193"/>
    </row>
    <row r="1491" spans="5:5" ht="15.6">
      <c r="E1491" s="193"/>
    </row>
    <row r="1492" spans="5:5" ht="15.6">
      <c r="E1492" s="193"/>
    </row>
    <row r="1493" spans="5:5" ht="15.6">
      <c r="E1493" s="193"/>
    </row>
    <row r="1494" spans="5:5" ht="15.6">
      <c r="E1494" s="193"/>
    </row>
    <row r="1495" spans="5:5" ht="15.6">
      <c r="E1495" s="193"/>
    </row>
    <row r="1496" spans="5:5" ht="15.6">
      <c r="E1496" s="193"/>
    </row>
    <row r="1497" spans="5:5" ht="15.6">
      <c r="E1497" s="193"/>
    </row>
    <row r="1498" spans="5:5" ht="15.6">
      <c r="E1498" s="193"/>
    </row>
    <row r="1499" spans="5:5" ht="15.6">
      <c r="E1499" s="193"/>
    </row>
    <row r="1500" spans="5:5" ht="15.6">
      <c r="E1500" s="193"/>
    </row>
    <row r="1501" spans="5:5" ht="15.6">
      <c r="E1501" s="193"/>
    </row>
    <row r="1502" spans="5:5" ht="15.6">
      <c r="E1502" s="193"/>
    </row>
    <row r="1503" spans="5:5" ht="15.6">
      <c r="E1503" s="193"/>
    </row>
    <row r="1504" spans="5:5" ht="15.6">
      <c r="E1504" s="193"/>
    </row>
    <row r="1505" spans="5:5" ht="15.6">
      <c r="E1505" s="193"/>
    </row>
    <row r="1506" spans="5:5" ht="15.6">
      <c r="E1506" s="193"/>
    </row>
    <row r="1507" spans="5:5" ht="15.6">
      <c r="E1507" s="193"/>
    </row>
    <row r="1508" spans="5:5" ht="15.6">
      <c r="E1508" s="193"/>
    </row>
    <row r="1509" spans="5:5" ht="15.6">
      <c r="E1509" s="193"/>
    </row>
    <row r="1510" spans="5:5" ht="15.6">
      <c r="E1510" s="193"/>
    </row>
    <row r="1511" spans="5:5" ht="15.6">
      <c r="E1511" s="193"/>
    </row>
    <row r="1512" spans="5:5" ht="15.6">
      <c r="E1512" s="193"/>
    </row>
    <row r="1513" spans="5:5" ht="15.6">
      <c r="E1513" s="193"/>
    </row>
    <row r="1514" spans="5:5" ht="15.6">
      <c r="E1514" s="193"/>
    </row>
    <row r="1515" spans="5:5" ht="15.6">
      <c r="E1515" s="193"/>
    </row>
    <row r="1516" spans="5:5" ht="15.6">
      <c r="E1516" s="193"/>
    </row>
    <row r="1517" spans="5:5" ht="15.6">
      <c r="E1517" s="193"/>
    </row>
    <row r="1518" spans="5:5" ht="15.6">
      <c r="E1518" s="193"/>
    </row>
    <row r="1519" spans="5:5" ht="15.6">
      <c r="E1519" s="193"/>
    </row>
    <row r="1520" spans="5:5" ht="15.6">
      <c r="E1520" s="193"/>
    </row>
    <row r="1521" spans="5:5" ht="15.6">
      <c r="E1521" s="193"/>
    </row>
    <row r="1522" spans="5:5" ht="15.6">
      <c r="E1522" s="193"/>
    </row>
    <row r="1523" spans="5:5" ht="15.6">
      <c r="E1523" s="193"/>
    </row>
    <row r="1524" spans="5:5" ht="15.6">
      <c r="E1524" s="193"/>
    </row>
    <row r="1525" spans="5:5" ht="15.6">
      <c r="E1525" s="193"/>
    </row>
    <row r="1526" spans="5:5" ht="15.6">
      <c r="E1526" s="193"/>
    </row>
    <row r="1527" spans="5:5" ht="15.6">
      <c r="E1527" s="193"/>
    </row>
    <row r="1528" spans="5:5" ht="15.6">
      <c r="E1528" s="193"/>
    </row>
    <row r="1529" spans="5:5" ht="15.6">
      <c r="E1529" s="193"/>
    </row>
    <row r="1530" spans="5:5" ht="15.6">
      <c r="E1530" s="193"/>
    </row>
    <row r="1531" spans="5:5" ht="15.6">
      <c r="E1531" s="193"/>
    </row>
    <row r="1532" spans="5:5" ht="15.6">
      <c r="E1532" s="193"/>
    </row>
    <row r="1533" spans="5:5" ht="15.6">
      <c r="E1533" s="193"/>
    </row>
    <row r="1534" spans="5:5" ht="15.6">
      <c r="E1534" s="193"/>
    </row>
    <row r="1535" spans="5:5" ht="15.6">
      <c r="E1535" s="193"/>
    </row>
    <row r="1536" spans="5:5" ht="15.6">
      <c r="E1536" s="193"/>
    </row>
    <row r="1537" spans="5:5" ht="15.6">
      <c r="E1537" s="193"/>
    </row>
    <row r="1538" spans="5:5" ht="15.6">
      <c r="E1538" s="193"/>
    </row>
    <row r="1539" spans="5:5" ht="15.6">
      <c r="E1539" s="193"/>
    </row>
    <row r="1540" spans="5:5" ht="15.6">
      <c r="E1540" s="193"/>
    </row>
    <row r="1541" spans="5:5" ht="15.6">
      <c r="E1541" s="193"/>
    </row>
    <row r="1542" spans="5:5" ht="15.6">
      <c r="E1542" s="193"/>
    </row>
    <row r="1543" spans="5:5" ht="15.6">
      <c r="E1543" s="193"/>
    </row>
    <row r="1544" spans="5:5" ht="15.6">
      <c r="E1544" s="193"/>
    </row>
    <row r="1545" spans="5:5" ht="15.6">
      <c r="E1545" s="193"/>
    </row>
    <row r="1546" spans="5:5" ht="15.6">
      <c r="E1546" s="193"/>
    </row>
    <row r="1547" spans="5:5" ht="15.6">
      <c r="E1547" s="193"/>
    </row>
    <row r="1548" spans="5:5" ht="15.6">
      <c r="E1548" s="193"/>
    </row>
    <row r="1549" spans="5:5" ht="15.6">
      <c r="E1549" s="193"/>
    </row>
    <row r="1550" spans="5:5" ht="15.6">
      <c r="E1550" s="193"/>
    </row>
    <row r="1551" spans="5:5" ht="15.6">
      <c r="E1551" s="193"/>
    </row>
    <row r="1552" spans="5:5" ht="15.6">
      <c r="E1552" s="193"/>
    </row>
    <row r="1553" spans="5:5" ht="15.6">
      <c r="E1553" s="193"/>
    </row>
    <row r="1554" spans="5:5" ht="15.6">
      <c r="E1554" s="193"/>
    </row>
    <row r="1555" spans="5:5" ht="15.6">
      <c r="E1555" s="193"/>
    </row>
    <row r="1556" spans="5:5" ht="15.6">
      <c r="E1556" s="193"/>
    </row>
    <row r="1557" spans="5:5" ht="15.6">
      <c r="E1557" s="193"/>
    </row>
    <row r="1558" spans="5:5" ht="15.6">
      <c r="E1558" s="193"/>
    </row>
    <row r="1559" spans="5:5" ht="15.6">
      <c r="E1559" s="193"/>
    </row>
    <row r="1560" spans="5:5" ht="15.6">
      <c r="E1560" s="193"/>
    </row>
    <row r="1561" spans="5:5" ht="15.6">
      <c r="E1561" s="193"/>
    </row>
    <row r="1562" spans="5:5" ht="15.6">
      <c r="E1562" s="193"/>
    </row>
    <row r="1563" spans="5:5" ht="15.6">
      <c r="E1563" s="193"/>
    </row>
    <row r="1564" spans="5:5" ht="15.6">
      <c r="E1564" s="193"/>
    </row>
    <row r="1565" spans="5:5" ht="15.6">
      <c r="E1565" s="193"/>
    </row>
    <row r="1566" spans="5:5" ht="15.6">
      <c r="E1566" s="193"/>
    </row>
    <row r="1567" spans="5:5" ht="15.6">
      <c r="E1567" s="193"/>
    </row>
    <row r="1568" spans="5:5" ht="15.6">
      <c r="E1568" s="193"/>
    </row>
    <row r="1569" spans="5:5" ht="15.6">
      <c r="E1569" s="193"/>
    </row>
    <row r="1570" spans="5:5" ht="15.6">
      <c r="E1570" s="193"/>
    </row>
    <row r="1571" spans="5:5" ht="15.6">
      <c r="E1571" s="193"/>
    </row>
    <row r="1572" spans="5:5" ht="15.6">
      <c r="E1572" s="193"/>
    </row>
    <row r="1573" spans="5:5" ht="15.6">
      <c r="E1573" s="193"/>
    </row>
    <row r="1574" spans="5:5" ht="15.6">
      <c r="E1574" s="193"/>
    </row>
    <row r="1575" spans="5:5" ht="15.6">
      <c r="E1575" s="193"/>
    </row>
    <row r="1576" spans="5:5" ht="15.6">
      <c r="E1576" s="193"/>
    </row>
    <row r="1577" spans="5:5" ht="15.6">
      <c r="E1577" s="193"/>
    </row>
    <row r="1578" spans="5:5" ht="15.6">
      <c r="E1578" s="193"/>
    </row>
    <row r="1579" spans="5:5" ht="15.6">
      <c r="E1579" s="193"/>
    </row>
    <row r="1580" spans="5:5" ht="15.6">
      <c r="E1580" s="193"/>
    </row>
    <row r="1581" spans="5:5" ht="15.6">
      <c r="E1581" s="193"/>
    </row>
    <row r="1582" spans="5:5" ht="15.6">
      <c r="E1582" s="193"/>
    </row>
    <row r="1583" spans="5:5" ht="15.6">
      <c r="E1583" s="193"/>
    </row>
    <row r="1584" spans="5:5" ht="15.6">
      <c r="E1584" s="193"/>
    </row>
    <row r="1585" spans="5:5" ht="15.6">
      <c r="E1585" s="193"/>
    </row>
    <row r="1586" spans="5:5" ht="15.6">
      <c r="E1586" s="193"/>
    </row>
    <row r="1587" spans="5:5" ht="15.6">
      <c r="E1587" s="193"/>
    </row>
    <row r="1588" spans="5:5" ht="15.6">
      <c r="E1588" s="193"/>
    </row>
    <row r="1589" spans="5:5" ht="15.6">
      <c r="E1589" s="193"/>
    </row>
    <row r="1590" spans="5:5" ht="15.6">
      <c r="E1590" s="193"/>
    </row>
    <row r="1591" spans="5:5" ht="15.6">
      <c r="E1591" s="193"/>
    </row>
    <row r="1592" spans="5:5" ht="15.6">
      <c r="E1592" s="193"/>
    </row>
    <row r="1593" spans="5:5" ht="15.6">
      <c r="E1593" s="193"/>
    </row>
    <row r="1594" spans="5:5" ht="15.6">
      <c r="E1594" s="193"/>
    </row>
    <row r="1595" spans="5:5" ht="15.6">
      <c r="E1595" s="193"/>
    </row>
    <row r="1596" spans="5:5" ht="15.6">
      <c r="E1596" s="193"/>
    </row>
    <row r="1597" spans="5:5" ht="15.6">
      <c r="E1597" s="193"/>
    </row>
    <row r="1598" spans="5:5" ht="15.6">
      <c r="E1598" s="193"/>
    </row>
    <row r="1599" spans="5:5" ht="15.6">
      <c r="E1599" s="193"/>
    </row>
    <row r="1600" spans="5:5" ht="15.6">
      <c r="E1600" s="193"/>
    </row>
    <row r="1601" spans="5:5" ht="15.6">
      <c r="E1601" s="193"/>
    </row>
    <row r="1602" spans="5:5" ht="15.6">
      <c r="E1602" s="193"/>
    </row>
    <row r="1603" spans="5:5" ht="15.6">
      <c r="E1603" s="193"/>
    </row>
    <row r="1604" spans="5:5" ht="15.6">
      <c r="E1604" s="193"/>
    </row>
    <row r="1605" spans="5:5" ht="15.6">
      <c r="E1605" s="193"/>
    </row>
    <row r="1606" spans="5:5" ht="15.6">
      <c r="E1606" s="193"/>
    </row>
    <row r="1607" spans="5:5" ht="15.6">
      <c r="E1607" s="193"/>
    </row>
    <row r="1608" spans="5:5" ht="15.6">
      <c r="E1608" s="193"/>
    </row>
    <row r="1609" spans="5:5" ht="15.6">
      <c r="E1609" s="193"/>
    </row>
    <row r="1610" spans="5:5" ht="15.6">
      <c r="E1610" s="193"/>
    </row>
    <row r="1611" spans="5:5" ht="15.6">
      <c r="E1611" s="193"/>
    </row>
    <row r="1612" spans="5:5" ht="15.6">
      <c r="E1612" s="193"/>
    </row>
    <row r="1613" spans="5:5" ht="15.6">
      <c r="E1613" s="193"/>
    </row>
    <row r="1614" spans="5:5" ht="15.6">
      <c r="E1614" s="193"/>
    </row>
    <row r="1615" spans="5:5" ht="15.6">
      <c r="E1615" s="193"/>
    </row>
    <row r="1616" spans="5:5" ht="15.6">
      <c r="E1616" s="193"/>
    </row>
    <row r="1617" spans="5:5" ht="15.6">
      <c r="E1617" s="193"/>
    </row>
    <row r="1618" spans="5:5" ht="15.6">
      <c r="E1618" s="193"/>
    </row>
    <row r="1619" spans="5:5" ht="15.6">
      <c r="E1619" s="193"/>
    </row>
    <row r="1620" spans="5:5" ht="15.6">
      <c r="E1620" s="193"/>
    </row>
    <row r="1621" spans="5:5" ht="15.6">
      <c r="E1621" s="193"/>
    </row>
    <row r="1622" spans="5:5" ht="15.6">
      <c r="E1622" s="193"/>
    </row>
    <row r="1623" spans="5:5" ht="15.6">
      <c r="E1623" s="193"/>
    </row>
    <row r="1624" spans="5:5" ht="15.6">
      <c r="E1624" s="193"/>
    </row>
    <row r="1625" spans="5:5" ht="15.6">
      <c r="E1625" s="193"/>
    </row>
    <row r="1626" spans="5:5" ht="15.6">
      <c r="E1626" s="193"/>
    </row>
    <row r="1627" spans="5:5" ht="15.6">
      <c r="E1627" s="193"/>
    </row>
    <row r="1628" spans="5:5" ht="15.6">
      <c r="E1628" s="193"/>
    </row>
    <row r="1629" spans="5:5" ht="15.6">
      <c r="E1629" s="193"/>
    </row>
    <row r="1630" spans="5:5" ht="15.6">
      <c r="E1630" s="193"/>
    </row>
    <row r="1631" spans="5:5" ht="15.6">
      <c r="E1631" s="193"/>
    </row>
    <row r="1632" spans="5:5" ht="15.6">
      <c r="E1632" s="193"/>
    </row>
    <row r="1633" spans="5:5" ht="15.6">
      <c r="E1633" s="193"/>
    </row>
    <row r="1634" spans="5:5" ht="15.6">
      <c r="E1634" s="193"/>
    </row>
    <row r="1635" spans="5:5" ht="15.6">
      <c r="E1635" s="193"/>
    </row>
    <row r="1636" spans="5:5" ht="15.6">
      <c r="E1636" s="193"/>
    </row>
    <row r="1637" spans="5:5" ht="15.6">
      <c r="E1637" s="193"/>
    </row>
    <row r="1638" spans="5:5" ht="15.6">
      <c r="E1638" s="193"/>
    </row>
    <row r="1639" spans="5:5" ht="15.6">
      <c r="E1639" s="193"/>
    </row>
    <row r="1640" spans="5:5" ht="15.6">
      <c r="E1640" s="193"/>
    </row>
    <row r="1641" spans="5:5" ht="15.6">
      <c r="E1641" s="193"/>
    </row>
    <row r="1642" spans="5:5" ht="15.6">
      <c r="E1642" s="193"/>
    </row>
    <row r="1643" spans="5:5" ht="15.6">
      <c r="E1643" s="193"/>
    </row>
    <row r="1644" spans="5:5" ht="15.6">
      <c r="E1644" s="193"/>
    </row>
    <row r="1645" spans="5:5" ht="15.6">
      <c r="E1645" s="193"/>
    </row>
    <row r="1646" spans="5:5" ht="15.6">
      <c r="E1646" s="193"/>
    </row>
    <row r="1647" spans="5:5" ht="15.6">
      <c r="E1647" s="193"/>
    </row>
    <row r="1648" spans="5:5" ht="15.6">
      <c r="E1648" s="193"/>
    </row>
    <row r="1649" spans="5:5" ht="15.6">
      <c r="E1649" s="193"/>
    </row>
    <row r="1650" spans="5:5" ht="15.6">
      <c r="E1650" s="193"/>
    </row>
    <row r="1651" spans="5:5" ht="15.6">
      <c r="E1651" s="193"/>
    </row>
    <row r="1652" spans="5:5" ht="15.6">
      <c r="E1652" s="193"/>
    </row>
    <row r="1653" spans="5:5" ht="15.6">
      <c r="E1653" s="193"/>
    </row>
    <row r="1654" spans="5:5" ht="15.6">
      <c r="E1654" s="193"/>
    </row>
    <row r="1655" spans="5:5" ht="15.6">
      <c r="E1655" s="193"/>
    </row>
    <row r="1656" spans="5:5" ht="15.6">
      <c r="E1656" s="193"/>
    </row>
    <row r="1657" spans="5:5" ht="15.6">
      <c r="E1657" s="193"/>
    </row>
    <row r="1658" spans="5:5" ht="15.6">
      <c r="E1658" s="193"/>
    </row>
    <row r="1659" spans="5:5" ht="15.6">
      <c r="E1659" s="193"/>
    </row>
    <row r="1660" spans="5:5" ht="15.6">
      <c r="E1660" s="193"/>
    </row>
    <row r="1661" spans="5:5" ht="15.6">
      <c r="E1661" s="193"/>
    </row>
    <row r="1662" spans="5:5" ht="15.6">
      <c r="E1662" s="193"/>
    </row>
    <row r="1663" spans="5:5" ht="15.6">
      <c r="E1663" s="193"/>
    </row>
    <row r="1664" spans="5:5" ht="15.6">
      <c r="E1664" s="193"/>
    </row>
    <row r="1665" spans="5:5" ht="15.6">
      <c r="E1665" s="193"/>
    </row>
    <row r="1666" spans="5:5" ht="15.6">
      <c r="E1666" s="193"/>
    </row>
    <row r="1667" spans="5:5" ht="15.6">
      <c r="E1667" s="193"/>
    </row>
    <row r="1668" spans="5:5" ht="15.6">
      <c r="E1668" s="193"/>
    </row>
    <row r="1669" spans="5:5" ht="15.6">
      <c r="E1669" s="193"/>
    </row>
    <row r="1670" spans="5:5" ht="15.6">
      <c r="E1670" s="193"/>
    </row>
    <row r="1671" spans="5:5" ht="15.6">
      <c r="E1671" s="193"/>
    </row>
    <row r="1672" spans="5:5" ht="15.6">
      <c r="E1672" s="193"/>
    </row>
    <row r="1673" spans="5:5" ht="15.6">
      <c r="E1673" s="193"/>
    </row>
    <row r="1674" spans="5:5" ht="15.6">
      <c r="E1674" s="193"/>
    </row>
    <row r="1675" spans="5:5" ht="15.6">
      <c r="E1675" s="193"/>
    </row>
    <row r="1676" spans="5:5" ht="15.6">
      <c r="E1676" s="193"/>
    </row>
    <row r="1677" spans="5:5" ht="15.6">
      <c r="E1677" s="193"/>
    </row>
    <row r="1678" spans="5:5" ht="15.6">
      <c r="E1678" s="193"/>
    </row>
    <row r="1679" spans="5:5" ht="15.6">
      <c r="E1679" s="193"/>
    </row>
    <row r="1680" spans="5:5" ht="15.6">
      <c r="E1680" s="193"/>
    </row>
    <row r="1681" spans="5:5" ht="15.6">
      <c r="E1681" s="193"/>
    </row>
    <row r="1682" spans="5:5" ht="15.6">
      <c r="E1682" s="193"/>
    </row>
    <row r="1683" spans="5:5" ht="15.6">
      <c r="E1683" s="193"/>
    </row>
    <row r="1684" spans="5:5" ht="15.6">
      <c r="E1684" s="193"/>
    </row>
    <row r="1685" spans="5:5" ht="15.6">
      <c r="E1685" s="193"/>
    </row>
    <row r="1686" spans="5:5" ht="15.6">
      <c r="E1686" s="193"/>
    </row>
    <row r="1687" spans="5:5" ht="15.6">
      <c r="E1687" s="193"/>
    </row>
    <row r="1688" spans="5:5" ht="15.6">
      <c r="E1688" s="193"/>
    </row>
    <row r="1689" spans="5:5" ht="15.6">
      <c r="E1689" s="193"/>
    </row>
    <row r="1690" spans="5:5" ht="15.6">
      <c r="E1690" s="193"/>
    </row>
    <row r="1691" spans="5:5" ht="15.6">
      <c r="E1691" s="193"/>
    </row>
    <row r="1692" spans="5:5" ht="15.6">
      <c r="E1692" s="193"/>
    </row>
    <row r="1693" spans="5:5" ht="15.6">
      <c r="E1693" s="193"/>
    </row>
    <row r="1694" spans="5:5" ht="15.6">
      <c r="E1694" s="193"/>
    </row>
    <row r="1695" spans="5:5" ht="15.6">
      <c r="E1695" s="193"/>
    </row>
    <row r="1696" spans="5:5" ht="15.6">
      <c r="E1696" s="193"/>
    </row>
    <row r="1697" spans="5:5" ht="15.6">
      <c r="E1697" s="193"/>
    </row>
    <row r="1698" spans="5:5" ht="15.6">
      <c r="E1698" s="193"/>
    </row>
    <row r="1699" spans="5:5" ht="15.6">
      <c r="E1699" s="193"/>
    </row>
    <row r="1700" spans="5:5" ht="15.6">
      <c r="E1700" s="193"/>
    </row>
    <row r="1701" spans="5:5" ht="15.6">
      <c r="E1701" s="193"/>
    </row>
    <row r="1702" spans="5:5" ht="15.6">
      <c r="E1702" s="193"/>
    </row>
    <row r="1703" spans="5:5" ht="15.6">
      <c r="E1703" s="193"/>
    </row>
    <row r="1704" spans="5:5" ht="15.6">
      <c r="E1704" s="193"/>
    </row>
    <row r="1705" spans="5:5" ht="15.6">
      <c r="E1705" s="193"/>
    </row>
    <row r="1706" spans="5:5" ht="15.6">
      <c r="E1706" s="193"/>
    </row>
    <row r="1707" spans="5:5" ht="15.6">
      <c r="E1707" s="193"/>
    </row>
    <row r="1708" spans="5:5" ht="15.6">
      <c r="E1708" s="193"/>
    </row>
    <row r="1709" spans="5:5" ht="15.6">
      <c r="E1709" s="193"/>
    </row>
    <row r="1710" spans="5:5" ht="15.6">
      <c r="E1710" s="193"/>
    </row>
    <row r="1711" spans="5:5" ht="15.6">
      <c r="E1711" s="193"/>
    </row>
    <row r="1712" spans="5:5" ht="15.6">
      <c r="E1712" s="193"/>
    </row>
    <row r="1713" spans="5:5" ht="15.6">
      <c r="E1713" s="193"/>
    </row>
    <row r="1714" spans="5:5" ht="15.6">
      <c r="E1714" s="193"/>
    </row>
    <row r="1715" spans="5:5" ht="15.6">
      <c r="E1715" s="193"/>
    </row>
    <row r="1716" spans="5:5" ht="15.6">
      <c r="E1716" s="193"/>
    </row>
    <row r="1717" spans="5:5" ht="15.6">
      <c r="E1717" s="193"/>
    </row>
    <row r="1718" spans="5:5" ht="15.6">
      <c r="E1718" s="193"/>
    </row>
    <row r="1719" spans="5:5" ht="15.6">
      <c r="E1719" s="193"/>
    </row>
    <row r="1720" spans="5:5" ht="15.6">
      <c r="E1720" s="193"/>
    </row>
    <row r="1721" spans="5:5" ht="15.6">
      <c r="E1721" s="193"/>
    </row>
    <row r="1722" spans="5:5" ht="15.6">
      <c r="E1722" s="193"/>
    </row>
    <row r="1723" spans="5:5" ht="15.6">
      <c r="E1723" s="193"/>
    </row>
    <row r="1724" spans="5:5" ht="15.6">
      <c r="E1724" s="193"/>
    </row>
    <row r="1725" spans="5:5" ht="15.6">
      <c r="E1725" s="193"/>
    </row>
    <row r="1726" spans="5:5" ht="15.6">
      <c r="E1726" s="193"/>
    </row>
    <row r="1727" spans="5:5" ht="15.6">
      <c r="E1727" s="193"/>
    </row>
    <row r="1728" spans="5:5" ht="15.6">
      <c r="E1728" s="193"/>
    </row>
    <row r="1729" spans="5:5" ht="15.6">
      <c r="E1729" s="193"/>
    </row>
    <row r="1730" spans="5:5" ht="15.6">
      <c r="E1730" s="193"/>
    </row>
    <row r="1731" spans="5:5" ht="15.6">
      <c r="E1731" s="193"/>
    </row>
    <row r="1732" spans="5:5" ht="15.6">
      <c r="E1732" s="193"/>
    </row>
    <row r="1733" spans="5:5" ht="15.6">
      <c r="E1733" s="193"/>
    </row>
    <row r="1734" spans="5:5" ht="15.6">
      <c r="E1734" s="193"/>
    </row>
    <row r="1735" spans="5:5" ht="15.6">
      <c r="E1735" s="193"/>
    </row>
    <row r="1736" spans="5:5" ht="15.6">
      <c r="E1736" s="193"/>
    </row>
    <row r="1737" spans="5:5" ht="15.6">
      <c r="E1737" s="193"/>
    </row>
    <row r="1738" spans="5:5" ht="15.6">
      <c r="E1738" s="193"/>
    </row>
    <row r="1739" spans="5:5" ht="15.6">
      <c r="E1739" s="193"/>
    </row>
    <row r="1740" spans="5:5" ht="15.6">
      <c r="E1740" s="193"/>
    </row>
    <row r="1741" spans="5:5" ht="15.6">
      <c r="E1741" s="193"/>
    </row>
    <row r="1742" spans="5:5" ht="15.6">
      <c r="E1742" s="193"/>
    </row>
    <row r="1743" spans="5:5" ht="15.6">
      <c r="E1743" s="193"/>
    </row>
    <row r="1744" spans="5:5" ht="15.6">
      <c r="E1744" s="193"/>
    </row>
    <row r="1745" spans="5:5" ht="15.6">
      <c r="E1745" s="193"/>
    </row>
    <row r="1746" spans="5:5" ht="15.6">
      <c r="E1746" s="193"/>
    </row>
    <row r="1747" spans="5:5" ht="15.6">
      <c r="E1747" s="193"/>
    </row>
    <row r="1748" spans="5:5" ht="15.6">
      <c r="E1748" s="193"/>
    </row>
    <row r="1749" spans="5:5" ht="15.6">
      <c r="E1749" s="193"/>
    </row>
    <row r="1750" spans="5:5" ht="15.6">
      <c r="E1750" s="193"/>
    </row>
    <row r="1751" spans="5:5" ht="15.6">
      <c r="E1751" s="193"/>
    </row>
    <row r="1752" spans="5:5" ht="15.6">
      <c r="E1752" s="193"/>
    </row>
    <row r="1753" spans="5:5" ht="15.6">
      <c r="E1753" s="193"/>
    </row>
    <row r="1754" spans="5:5" ht="15.6">
      <c r="E1754" s="193"/>
    </row>
    <row r="1755" spans="5:5" ht="15.6">
      <c r="E1755" s="193"/>
    </row>
    <row r="1756" spans="5:5" ht="15.6">
      <c r="E1756" s="193"/>
    </row>
    <row r="1757" spans="5:5" ht="15.6">
      <c r="E1757" s="193"/>
    </row>
    <row r="1758" spans="5:5" ht="15.6">
      <c r="E1758" s="193"/>
    </row>
    <row r="1759" spans="5:5" ht="15.6">
      <c r="E1759" s="193"/>
    </row>
    <row r="1760" spans="5:5" ht="15.6">
      <c r="E1760" s="193"/>
    </row>
    <row r="1761" spans="5:5" ht="15.6">
      <c r="E1761" s="193"/>
    </row>
    <row r="1762" spans="5:5" ht="15.6">
      <c r="E1762" s="193"/>
    </row>
    <row r="1763" spans="5:5" ht="15.6">
      <c r="E1763" s="193"/>
    </row>
    <row r="1764" spans="5:5" ht="15.6">
      <c r="E1764" s="193"/>
    </row>
    <row r="1765" spans="5:5" ht="15.6">
      <c r="E1765" s="193"/>
    </row>
    <row r="1766" spans="5:5" ht="15.6">
      <c r="E1766" s="193"/>
    </row>
    <row r="1767" spans="5:5" ht="15.6">
      <c r="E1767" s="193"/>
    </row>
    <row r="1768" spans="5:5" ht="15.6">
      <c r="E1768" s="193"/>
    </row>
    <row r="1769" spans="5:5" ht="15.6">
      <c r="E1769" s="193"/>
    </row>
    <row r="1770" spans="5:5" ht="15.6">
      <c r="E1770" s="193"/>
    </row>
    <row r="1771" spans="5:5" ht="15.6">
      <c r="E1771" s="193"/>
    </row>
    <row r="1772" spans="5:5" ht="15.6">
      <c r="E1772" s="193"/>
    </row>
    <row r="1773" spans="5:5" ht="15.6">
      <c r="E1773" s="193"/>
    </row>
    <row r="1774" spans="5:5" ht="15.6">
      <c r="E1774" s="193"/>
    </row>
    <row r="1775" spans="5:5" ht="15.6">
      <c r="E1775" s="193"/>
    </row>
    <row r="1776" spans="5:5" ht="15.6">
      <c r="E1776" s="193"/>
    </row>
    <row r="1777" spans="5:5" ht="15.6">
      <c r="E1777" s="193"/>
    </row>
    <row r="1778" spans="5:5" ht="15.6">
      <c r="E1778" s="193"/>
    </row>
    <row r="1779" spans="5:5" ht="15.6">
      <c r="E1779" s="193"/>
    </row>
    <row r="1780" spans="5:5" ht="15.6">
      <c r="E1780" s="193"/>
    </row>
    <row r="1781" spans="5:5" ht="15.6">
      <c r="E1781" s="193"/>
    </row>
    <row r="1782" spans="5:5" ht="15.6">
      <c r="E1782" s="193"/>
    </row>
    <row r="1783" spans="5:5" ht="15.6">
      <c r="E1783" s="193"/>
    </row>
    <row r="1784" spans="5:5" ht="15.6">
      <c r="E1784" s="193"/>
    </row>
    <row r="1785" spans="5:5" ht="15.6">
      <c r="E1785" s="193"/>
    </row>
    <row r="1786" spans="5:5" ht="15.6">
      <c r="E1786" s="193"/>
    </row>
    <row r="1787" spans="5:5" ht="15.6">
      <c r="E1787" s="193"/>
    </row>
    <row r="1788" spans="5:5" ht="15.6">
      <c r="E1788" s="193"/>
    </row>
    <row r="1789" spans="5:5" ht="15.6">
      <c r="E1789" s="193"/>
    </row>
    <row r="1790" spans="5:5" ht="15.6">
      <c r="E1790" s="193"/>
    </row>
    <row r="1791" spans="5:5" ht="15.6">
      <c r="E1791" s="193"/>
    </row>
    <row r="1792" spans="5:5" ht="15.6">
      <c r="E1792" s="193"/>
    </row>
    <row r="1793" spans="5:5" ht="15.6">
      <c r="E1793" s="193"/>
    </row>
    <row r="1794" spans="5:5" ht="15.6">
      <c r="E1794" s="193"/>
    </row>
    <row r="1795" spans="5:5" ht="15.6">
      <c r="E1795" s="193"/>
    </row>
    <row r="1796" spans="5:5" ht="15.6">
      <c r="E1796" s="193"/>
    </row>
    <row r="1797" spans="5:5" ht="15.6">
      <c r="E1797" s="193"/>
    </row>
    <row r="1798" spans="5:5" ht="15.6">
      <c r="E1798" s="193"/>
    </row>
    <row r="1799" spans="5:5" ht="15.6">
      <c r="E1799" s="193"/>
    </row>
    <row r="1800" spans="5:5" ht="15.6">
      <c r="E1800" s="193"/>
    </row>
    <row r="1801" spans="5:5" ht="15.6">
      <c r="E1801" s="193"/>
    </row>
    <row r="1802" spans="5:5" ht="15.6">
      <c r="E1802" s="193"/>
    </row>
    <row r="1803" spans="5:5" ht="15.6">
      <c r="E1803" s="193"/>
    </row>
    <row r="1804" spans="5:5" ht="15.6">
      <c r="E1804" s="193"/>
    </row>
    <row r="1805" spans="5:5" ht="15.6">
      <c r="E1805" s="193"/>
    </row>
    <row r="1806" spans="5:5" ht="15.6">
      <c r="E1806" s="193"/>
    </row>
    <row r="1807" spans="5:5" ht="15.6">
      <c r="E1807" s="193"/>
    </row>
    <row r="1808" spans="5:5" ht="15.6">
      <c r="E1808" s="193"/>
    </row>
    <row r="1809" spans="5:5" ht="15.6">
      <c r="E1809" s="193"/>
    </row>
    <row r="1810" spans="5:5" ht="15.6">
      <c r="E1810" s="193"/>
    </row>
    <row r="1811" spans="5:5" ht="15.6">
      <c r="E1811" s="193"/>
    </row>
    <row r="1812" spans="5:5" ht="15.6">
      <c r="E1812" s="193"/>
    </row>
    <row r="1813" spans="5:5" ht="15.6">
      <c r="E1813" s="193"/>
    </row>
    <row r="1814" spans="5:5" ht="15.6">
      <c r="E1814" s="193"/>
    </row>
    <row r="1815" spans="5:5" ht="15.6">
      <c r="E1815" s="193"/>
    </row>
    <row r="1816" spans="5:5" ht="15.6">
      <c r="E1816" s="193"/>
    </row>
    <row r="1817" spans="5:5" ht="15.6">
      <c r="E1817" s="193"/>
    </row>
    <row r="1818" spans="5:5" ht="15.6">
      <c r="E1818" s="193"/>
    </row>
    <row r="1819" spans="5:5" ht="15.6">
      <c r="E1819" s="193"/>
    </row>
    <row r="1820" spans="5:5" ht="15.6">
      <c r="E1820" s="193"/>
    </row>
    <row r="1821" spans="5:5" ht="15.6">
      <c r="E1821" s="193"/>
    </row>
    <row r="1822" spans="5:5" ht="15.6">
      <c r="E1822" s="193"/>
    </row>
    <row r="1823" spans="5:5" ht="15.6">
      <c r="E1823" s="193"/>
    </row>
    <row r="1824" spans="5:5" ht="15.6">
      <c r="E1824" s="193"/>
    </row>
    <row r="1825" spans="5:5" ht="15.6">
      <c r="E1825" s="193"/>
    </row>
    <row r="1826" spans="5:5" ht="15.6">
      <c r="E1826" s="193"/>
    </row>
    <row r="1827" spans="5:5" ht="15.6">
      <c r="E1827" s="193"/>
    </row>
    <row r="1828" spans="5:5" ht="15.6">
      <c r="E1828" s="193"/>
    </row>
    <row r="1829" spans="5:5" ht="15.6">
      <c r="E1829" s="193"/>
    </row>
    <row r="1830" spans="5:5" ht="15.6">
      <c r="E1830" s="193"/>
    </row>
    <row r="1831" spans="5:5" ht="15.6">
      <c r="E1831" s="193"/>
    </row>
    <row r="1832" spans="5:5" ht="15.6">
      <c r="E1832" s="193"/>
    </row>
    <row r="1833" spans="5:5" ht="15.6">
      <c r="E1833" s="193"/>
    </row>
    <row r="1834" spans="5:5" ht="15.6">
      <c r="E1834" s="193"/>
    </row>
    <row r="1835" spans="5:5" ht="15.6">
      <c r="E1835" s="193"/>
    </row>
    <row r="1836" spans="5:5" ht="15.6">
      <c r="E1836" s="193"/>
    </row>
    <row r="1837" spans="5:5" ht="15.6">
      <c r="E1837" s="193"/>
    </row>
    <row r="1838" spans="5:5" ht="15.6">
      <c r="E1838" s="193"/>
    </row>
    <row r="1839" spans="5:5" ht="15.6">
      <c r="E1839" s="193"/>
    </row>
    <row r="1840" spans="5:5" ht="15.6">
      <c r="E1840" s="193"/>
    </row>
    <row r="1841" spans="5:5" ht="15.6">
      <c r="E1841" s="193"/>
    </row>
    <row r="1842" spans="5:5" ht="15.6">
      <c r="E1842" s="193"/>
    </row>
    <row r="1843" spans="5:5" ht="15.6">
      <c r="E1843" s="193"/>
    </row>
    <row r="1844" spans="5:5" ht="15.6">
      <c r="E1844" s="193"/>
    </row>
    <row r="1845" spans="5:5" ht="15.6">
      <c r="E1845" s="193"/>
    </row>
    <row r="1846" spans="5:5" ht="15.6">
      <c r="E1846" s="193"/>
    </row>
    <row r="1847" spans="5:5" ht="15.6">
      <c r="E1847" s="193"/>
    </row>
    <row r="1848" spans="5:5" ht="15.6">
      <c r="E1848" s="193"/>
    </row>
    <row r="1849" spans="5:5" ht="15.6">
      <c r="E1849" s="193"/>
    </row>
    <row r="1850" spans="5:5" ht="15.6">
      <c r="E1850" s="193"/>
    </row>
    <row r="1851" spans="5:5" ht="15.6">
      <c r="E1851" s="193"/>
    </row>
    <row r="1852" spans="5:5" ht="15.6">
      <c r="E1852" s="193"/>
    </row>
    <row r="1853" spans="5:5" ht="15.6">
      <c r="E1853" s="193"/>
    </row>
    <row r="1854" spans="5:5" ht="15.6">
      <c r="E1854" s="193"/>
    </row>
    <row r="1855" spans="5:5" ht="15.6">
      <c r="E1855" s="193"/>
    </row>
    <row r="1856" spans="5:5" ht="15.6">
      <c r="E1856" s="193"/>
    </row>
    <row r="1857" spans="5:5" ht="15.6">
      <c r="E1857" s="193"/>
    </row>
    <row r="1858" spans="5:5" ht="15.6">
      <c r="E1858" s="193"/>
    </row>
    <row r="1859" spans="5:5" ht="15.6">
      <c r="E1859" s="193"/>
    </row>
    <row r="1860" spans="5:5" ht="15.6">
      <c r="E1860" s="193"/>
    </row>
    <row r="1861" spans="5:5" ht="15.6">
      <c r="E1861" s="193"/>
    </row>
    <row r="1862" spans="5:5" ht="15.6">
      <c r="E1862" s="193"/>
    </row>
    <row r="1863" spans="5:5" ht="15.6">
      <c r="E1863" s="193"/>
    </row>
    <row r="1864" spans="5:5" ht="15.6">
      <c r="E1864" s="193"/>
    </row>
    <row r="1865" spans="5:5" ht="15.6">
      <c r="E1865" s="193"/>
    </row>
    <row r="1866" spans="5:5" ht="15.6">
      <c r="E1866" s="193"/>
    </row>
    <row r="1867" spans="5:5" ht="15.6">
      <c r="E1867" s="193"/>
    </row>
    <row r="1868" spans="5:5" ht="15.6">
      <c r="E1868" s="193"/>
    </row>
    <row r="1869" spans="5:5" ht="15.6">
      <c r="E1869" s="193"/>
    </row>
    <row r="1870" spans="5:5" ht="15.6">
      <c r="E1870" s="193"/>
    </row>
    <row r="1871" spans="5:5" ht="15.6">
      <c r="E1871" s="193"/>
    </row>
    <row r="1872" spans="5:5" ht="15.6">
      <c r="E1872" s="193"/>
    </row>
    <row r="1873" spans="5:5" ht="15.6">
      <c r="E1873" s="193"/>
    </row>
    <row r="1874" spans="5:5" ht="15.6">
      <c r="E1874" s="193"/>
    </row>
    <row r="1875" spans="5:5" ht="15.6">
      <c r="E1875" s="193"/>
    </row>
    <row r="1876" spans="5:5" ht="15.6">
      <c r="E1876" s="193"/>
    </row>
    <row r="1877" spans="5:5" ht="15.6">
      <c r="E1877" s="193"/>
    </row>
    <row r="1878" spans="5:5" ht="15.6">
      <c r="E1878" s="193"/>
    </row>
    <row r="1879" spans="5:5" ht="15.6">
      <c r="E1879" s="193"/>
    </row>
    <row r="1880" spans="5:5" ht="15.6">
      <c r="E1880" s="193"/>
    </row>
    <row r="1881" spans="5:5" ht="15.6">
      <c r="E1881" s="193"/>
    </row>
    <row r="1882" spans="5:5" ht="15.6">
      <c r="E1882" s="193"/>
    </row>
    <row r="1883" spans="5:5" ht="15.6">
      <c r="E1883" s="193"/>
    </row>
    <row r="1884" spans="5:5" ht="15.6">
      <c r="E1884" s="193"/>
    </row>
    <row r="1885" spans="5:5" ht="15.6">
      <c r="E1885" s="193"/>
    </row>
    <row r="1886" spans="5:5" ht="15.6">
      <c r="E1886" s="193"/>
    </row>
    <row r="1887" spans="5:5" ht="15.6">
      <c r="E1887" s="193"/>
    </row>
    <row r="1888" spans="5:5" ht="15.6">
      <c r="E1888" s="193"/>
    </row>
    <row r="1889" spans="5:5" ht="15.6">
      <c r="E1889" s="193"/>
    </row>
    <row r="1890" spans="5:5" ht="15.6">
      <c r="E1890" s="193"/>
    </row>
    <row r="1891" spans="5:5" ht="15.6">
      <c r="E1891" s="193"/>
    </row>
    <row r="1892" spans="5:5" ht="15.6">
      <c r="E1892" s="193"/>
    </row>
    <row r="1893" spans="5:5" ht="15.6">
      <c r="E1893" s="193"/>
    </row>
    <row r="1894" spans="5:5" ht="15.6">
      <c r="E1894" s="193"/>
    </row>
    <row r="1895" spans="5:5" ht="15.6">
      <c r="E1895" s="193"/>
    </row>
    <row r="1896" spans="5:5" ht="15.6">
      <c r="E1896" s="193"/>
    </row>
    <row r="1897" spans="5:5" ht="15.6">
      <c r="E1897" s="193"/>
    </row>
    <row r="1898" spans="5:5" ht="15.6">
      <c r="E1898" s="193"/>
    </row>
    <row r="1899" spans="5:5" ht="15.6">
      <c r="E1899" s="193"/>
    </row>
    <row r="1900" spans="5:5" ht="15.6">
      <c r="E1900" s="193"/>
    </row>
    <row r="1901" spans="5:5" ht="15.6">
      <c r="E1901" s="193"/>
    </row>
    <row r="1902" spans="5:5" ht="15.6">
      <c r="E1902" s="193"/>
    </row>
    <row r="1903" spans="5:5" ht="15.6">
      <c r="E1903" s="193"/>
    </row>
    <row r="1904" spans="5:5" ht="15.6">
      <c r="E1904" s="193"/>
    </row>
    <row r="1905" spans="5:5" ht="15.6">
      <c r="E1905" s="193"/>
    </row>
    <row r="1906" spans="5:5" ht="15.6">
      <c r="E1906" s="193"/>
    </row>
    <row r="1907" spans="5:5" ht="15.6">
      <c r="E1907" s="193"/>
    </row>
    <row r="1908" spans="5:5" ht="15.6">
      <c r="E1908" s="193"/>
    </row>
    <row r="1909" spans="5:5" ht="15.6">
      <c r="E1909" s="193"/>
    </row>
    <row r="1910" spans="5:5" ht="15.6">
      <c r="E1910" s="193"/>
    </row>
    <row r="1911" spans="5:5" ht="15.6">
      <c r="E1911" s="193"/>
    </row>
    <row r="1912" spans="5:5" ht="15.6">
      <c r="E1912" s="193"/>
    </row>
    <row r="1913" spans="5:5" ht="15.6">
      <c r="E1913" s="193"/>
    </row>
    <row r="1914" spans="5:5" ht="15.6">
      <c r="E1914" s="193"/>
    </row>
    <row r="1915" spans="5:5" ht="15.6">
      <c r="E1915" s="193"/>
    </row>
    <row r="1916" spans="5:5" ht="15.6">
      <c r="E1916" s="193"/>
    </row>
    <row r="1917" spans="5:5" ht="15.6">
      <c r="E1917" s="193"/>
    </row>
    <row r="1918" spans="5:5" ht="15.6">
      <c r="E1918" s="193"/>
    </row>
    <row r="1919" spans="5:5" ht="15.6">
      <c r="E1919" s="193"/>
    </row>
    <row r="1920" spans="5:5" ht="15.6">
      <c r="E1920" s="193"/>
    </row>
    <row r="1921" spans="5:5" ht="15.6">
      <c r="E1921" s="193"/>
    </row>
    <row r="1922" spans="5:5" ht="15.6">
      <c r="E1922" s="193"/>
    </row>
    <row r="1923" spans="5:5" ht="15.6">
      <c r="E1923" s="193"/>
    </row>
    <row r="1924" spans="5:5" ht="15.6">
      <c r="E1924" s="193"/>
    </row>
    <row r="1925" spans="5:5" ht="15.6">
      <c r="E1925" s="193"/>
    </row>
    <row r="1926" spans="5:5" ht="15.6">
      <c r="E1926" s="193"/>
    </row>
    <row r="1927" spans="5:5" ht="15.6">
      <c r="E1927" s="193"/>
    </row>
    <row r="1928" spans="5:5" ht="15.6">
      <c r="E1928" s="193"/>
    </row>
    <row r="1929" spans="5:5" ht="15.6">
      <c r="E1929" s="193"/>
    </row>
    <row r="1930" spans="5:5" ht="15.6">
      <c r="E1930" s="193"/>
    </row>
    <row r="1931" spans="5:5" ht="15.6">
      <c r="E1931" s="193"/>
    </row>
    <row r="1932" spans="5:5" ht="15.6">
      <c r="E1932" s="193"/>
    </row>
    <row r="1933" spans="5:5" ht="15.6">
      <c r="E1933" s="193"/>
    </row>
    <row r="1934" spans="5:5" ht="15.6">
      <c r="E1934" s="193"/>
    </row>
    <row r="1935" spans="5:5" ht="15.6">
      <c r="E1935" s="193"/>
    </row>
    <row r="1936" spans="5:5" ht="15.6">
      <c r="E1936" s="193"/>
    </row>
    <row r="1937" spans="5:5" ht="15.6">
      <c r="E1937" s="193"/>
    </row>
    <row r="1938" spans="5:5" ht="15.6">
      <c r="E1938" s="193"/>
    </row>
    <row r="1939" spans="5:5" ht="15.6">
      <c r="E1939" s="193"/>
    </row>
    <row r="1940" spans="5:5" ht="15.6">
      <c r="E1940" s="193"/>
    </row>
    <row r="1941" spans="5:5" ht="15.6">
      <c r="E1941" s="193"/>
    </row>
    <row r="1942" spans="5:5" ht="15.6">
      <c r="E1942" s="193"/>
    </row>
    <row r="1943" spans="5:5" ht="15.6">
      <c r="E1943" s="193"/>
    </row>
    <row r="1944" spans="5:5" ht="15.6">
      <c r="E1944" s="193"/>
    </row>
    <row r="1945" spans="5:5" ht="15.6">
      <c r="E1945" s="193"/>
    </row>
    <row r="1946" spans="5:5" ht="15.6">
      <c r="E1946" s="193"/>
    </row>
    <row r="1947" spans="5:5" ht="15.6">
      <c r="E1947" s="193"/>
    </row>
    <row r="1948" spans="5:5" ht="15.6">
      <c r="E1948" s="193"/>
    </row>
    <row r="1949" spans="5:5" ht="15.6">
      <c r="E1949" s="193"/>
    </row>
    <row r="1950" spans="5:5" ht="15.6">
      <c r="E1950" s="193"/>
    </row>
    <row r="1951" spans="5:5" ht="15.6">
      <c r="E1951" s="193"/>
    </row>
    <row r="1952" spans="5:5" ht="15.6">
      <c r="E1952" s="193"/>
    </row>
    <row r="1953" spans="5:5" ht="15.6">
      <c r="E1953" s="193"/>
    </row>
    <row r="1954" spans="5:5" ht="15.6">
      <c r="E1954" s="193"/>
    </row>
    <row r="1955" spans="5:5" ht="15.6">
      <c r="E1955" s="193"/>
    </row>
    <row r="1956" spans="5:5" ht="15.6">
      <c r="E1956" s="193"/>
    </row>
    <row r="1957" spans="5:5" ht="15.6">
      <c r="E1957" s="193"/>
    </row>
    <row r="1958" spans="5:5" ht="15.6">
      <c r="E1958" s="193"/>
    </row>
    <row r="1959" spans="5:5" ht="15.6">
      <c r="E1959" s="193"/>
    </row>
    <row r="1960" spans="5:5" ht="15.6">
      <c r="E1960" s="193"/>
    </row>
    <row r="1961" spans="5:5" ht="15.6">
      <c r="E1961" s="193"/>
    </row>
    <row r="1962" spans="5:5" ht="15.6">
      <c r="E1962" s="193"/>
    </row>
    <row r="1963" spans="5:5" ht="15.6">
      <c r="E1963" s="193"/>
    </row>
    <row r="1964" spans="5:5" ht="15.6">
      <c r="E1964" s="193"/>
    </row>
    <row r="1965" spans="5:5" ht="15.6">
      <c r="E1965" s="193"/>
    </row>
    <row r="1966" spans="5:5" ht="15.6">
      <c r="E1966" s="193"/>
    </row>
    <row r="1967" spans="5:5" ht="15.6">
      <c r="E1967" s="193"/>
    </row>
    <row r="1968" spans="5:5" ht="15.6">
      <c r="E1968" s="193"/>
    </row>
    <row r="1969" spans="5:5" ht="15.6">
      <c r="E1969" s="193"/>
    </row>
    <row r="1970" spans="5:5" ht="15.6">
      <c r="E1970" s="193"/>
    </row>
    <row r="1971" spans="5:5" ht="15.6">
      <c r="E1971" s="193"/>
    </row>
    <row r="1972" spans="5:5" ht="15.6">
      <c r="E1972" s="193"/>
    </row>
    <row r="1973" spans="5:5" ht="15.6">
      <c r="E1973" s="193"/>
    </row>
    <row r="1974" spans="5:5" ht="15.6">
      <c r="E1974" s="193"/>
    </row>
    <row r="1975" spans="5:5" ht="15.6">
      <c r="E1975" s="193"/>
    </row>
    <row r="1976" spans="5:5" ht="15.6">
      <c r="E1976" s="193"/>
    </row>
    <row r="1977" spans="5:5" ht="15.6">
      <c r="E1977" s="193"/>
    </row>
    <row r="1978" spans="5:5" ht="15.6">
      <c r="E1978" s="193"/>
    </row>
    <row r="1979" spans="5:5" ht="15.6">
      <c r="E1979" s="193"/>
    </row>
    <row r="1980" spans="5:5" ht="15.6">
      <c r="E1980" s="193"/>
    </row>
    <row r="1981" spans="5:5" ht="15.6">
      <c r="E1981" s="193"/>
    </row>
    <row r="1982" spans="5:5" ht="15.6">
      <c r="E1982" s="193"/>
    </row>
    <row r="1983" spans="5:5" ht="15.6">
      <c r="E1983" s="193"/>
    </row>
    <row r="1984" spans="5:5" ht="15.6">
      <c r="E1984" s="193"/>
    </row>
    <row r="1985" spans="5:5" ht="15.6">
      <c r="E1985" s="193"/>
    </row>
    <row r="1986" spans="5:5" ht="15.6">
      <c r="E1986" s="193"/>
    </row>
    <row r="1987" spans="5:5" ht="15.6">
      <c r="E1987" s="193"/>
    </row>
    <row r="1988" spans="5:5" ht="15.6">
      <c r="E1988" s="193"/>
    </row>
    <row r="1989" spans="5:5" ht="15.6">
      <c r="E1989" s="193"/>
    </row>
    <row r="1990" spans="5:5" ht="15.6">
      <c r="E1990" s="193"/>
    </row>
    <row r="1991" spans="5:5" ht="15.6">
      <c r="E1991" s="193"/>
    </row>
    <row r="1992" spans="5:5" ht="15.6">
      <c r="E1992" s="193"/>
    </row>
    <row r="1993" spans="5:5" ht="15.6">
      <c r="E1993" s="193"/>
    </row>
    <row r="1994" spans="5:5" ht="15.6">
      <c r="E1994" s="193"/>
    </row>
    <row r="1995" spans="5:5" ht="15.6">
      <c r="E1995" s="193"/>
    </row>
    <row r="1996" spans="5:5" ht="15.6">
      <c r="E1996" s="193"/>
    </row>
    <row r="1997" spans="5:5" ht="15.6">
      <c r="E1997" s="193"/>
    </row>
    <row r="1998" spans="5:5" ht="15.6">
      <c r="E1998" s="193"/>
    </row>
    <row r="1999" spans="5:5" ht="15.6">
      <c r="E1999" s="193"/>
    </row>
    <row r="2000" spans="5:5" ht="15.6">
      <c r="E2000" s="193"/>
    </row>
  </sheetData>
  <mergeCells count="4">
    <mergeCell ref="A1:J1"/>
    <mergeCell ref="A2:A3"/>
    <mergeCell ref="B2:B3"/>
    <mergeCell ref="C2:C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DB8BB-0B35-4A44-B6EE-FD7257CD37D7}">
  <sheetPr>
    <tabColor rgb="FF7030A0"/>
    <outlinePr summaryBelow="0" summaryRight="0"/>
  </sheetPr>
  <dimension ref="A1:CL1000"/>
  <sheetViews>
    <sheetView topLeftCell="BN1" zoomScale="76" workbookViewId="0">
      <selection activeCell="BK11" sqref="BK11:BK12"/>
    </sheetView>
  </sheetViews>
  <sheetFormatPr defaultColWidth="11.19921875" defaultRowHeight="15" customHeight="1"/>
  <cols>
    <col min="17" max="17" width="13.69921875" customWidth="1"/>
    <col min="29" max="29" width="11.19921875" style="62"/>
  </cols>
  <sheetData>
    <row r="1" spans="1:90" s="500" customFormat="1" ht="30" customHeight="1">
      <c r="A1" s="489" t="s">
        <v>231</v>
      </c>
      <c r="B1" s="501"/>
      <c r="C1" s="501"/>
      <c r="D1" s="501"/>
      <c r="E1" s="501"/>
      <c r="F1" s="501"/>
      <c r="G1" s="501"/>
      <c r="H1" s="501"/>
      <c r="I1" s="501"/>
      <c r="J1" s="501"/>
      <c r="K1" s="501"/>
      <c r="L1" s="501"/>
      <c r="M1" s="501"/>
      <c r="N1" s="501"/>
      <c r="Q1" s="489" t="s">
        <v>232</v>
      </c>
      <c r="R1" s="501"/>
      <c r="S1" s="501"/>
      <c r="T1" s="501"/>
      <c r="U1" s="501"/>
      <c r="V1" s="501"/>
      <c r="W1" s="501"/>
      <c r="X1" s="501"/>
      <c r="Y1" s="501"/>
      <c r="Z1" s="501"/>
      <c r="AA1" s="501"/>
      <c r="AB1" s="501"/>
      <c r="AC1" s="501"/>
      <c r="AD1" s="465" t="s">
        <v>89</v>
      </c>
      <c r="AE1" s="465" t="s">
        <v>90</v>
      </c>
      <c r="AH1" s="490" t="s">
        <v>16347</v>
      </c>
      <c r="AI1" s="502"/>
      <c r="AJ1" s="502"/>
      <c r="AK1" s="502"/>
      <c r="AL1" s="502"/>
      <c r="AP1" s="491" t="s">
        <v>16348</v>
      </c>
      <c r="AQ1" s="491"/>
      <c r="AR1" s="491"/>
      <c r="AS1" s="491"/>
      <c r="AT1" s="491"/>
      <c r="AW1" s="493" t="s">
        <v>16349</v>
      </c>
      <c r="AX1" s="494"/>
      <c r="AY1" s="494"/>
      <c r="AZ1" s="494"/>
      <c r="BA1" s="494"/>
      <c r="BB1" s="391"/>
      <c r="BC1" s="391"/>
      <c r="BD1" s="391"/>
      <c r="BE1" s="495" t="s">
        <v>16350</v>
      </c>
      <c r="BF1" s="495"/>
      <c r="BG1" s="495"/>
      <c r="BH1" s="495"/>
      <c r="BI1" s="495"/>
      <c r="BJ1" s="391"/>
      <c r="BM1" s="493" t="s">
        <v>16351</v>
      </c>
      <c r="BN1" s="494"/>
      <c r="BO1" s="494"/>
      <c r="BP1" s="494"/>
      <c r="BQ1" s="494"/>
      <c r="BR1" s="494"/>
      <c r="BS1" s="494"/>
      <c r="BT1" s="494"/>
      <c r="BU1" s="494"/>
      <c r="BV1" s="494"/>
      <c r="BW1" s="494"/>
      <c r="BX1" s="494"/>
      <c r="BY1" s="173"/>
      <c r="BZ1" s="493" t="s">
        <v>16352</v>
      </c>
      <c r="CA1" s="494"/>
      <c r="CB1" s="494"/>
      <c r="CC1" s="494"/>
      <c r="CD1" s="494"/>
      <c r="CE1" s="494"/>
      <c r="CF1" s="494"/>
      <c r="CG1" s="494"/>
      <c r="CH1" s="494"/>
      <c r="CI1" s="494"/>
      <c r="CJ1" s="494"/>
      <c r="CK1" s="494"/>
      <c r="CL1"/>
    </row>
    <row r="2" spans="1:90" ht="46.8">
      <c r="A2" s="335" t="s">
        <v>0</v>
      </c>
      <c r="B2" s="336" t="s">
        <v>101</v>
      </c>
      <c r="C2" s="336" t="s">
        <v>102</v>
      </c>
      <c r="D2" s="336" t="s">
        <v>103</v>
      </c>
      <c r="E2" s="336" t="s">
        <v>104</v>
      </c>
      <c r="F2" s="336" t="s">
        <v>17</v>
      </c>
      <c r="G2" s="336" t="s">
        <v>20</v>
      </c>
      <c r="H2" s="336" t="s">
        <v>105</v>
      </c>
      <c r="I2" s="336" t="s">
        <v>106</v>
      </c>
      <c r="J2" s="336" t="s">
        <v>107</v>
      </c>
      <c r="K2" s="336" t="s">
        <v>108</v>
      </c>
      <c r="L2" s="336" t="s">
        <v>233</v>
      </c>
      <c r="M2" s="338" t="s">
        <v>89</v>
      </c>
      <c r="N2" s="338" t="s">
        <v>90</v>
      </c>
      <c r="O2" s="339"/>
      <c r="P2" s="339"/>
      <c r="Q2" s="340" t="s">
        <v>0</v>
      </c>
      <c r="R2" s="336" t="s">
        <v>111</v>
      </c>
      <c r="S2" s="336" t="s">
        <v>112</v>
      </c>
      <c r="T2" s="336" t="s">
        <v>113</v>
      </c>
      <c r="U2" s="336" t="s">
        <v>114</v>
      </c>
      <c r="V2" s="336" t="s">
        <v>115</v>
      </c>
      <c r="W2" s="336" t="s">
        <v>116</v>
      </c>
      <c r="X2" s="336" t="s">
        <v>117</v>
      </c>
      <c r="Y2" s="336" t="s">
        <v>118</v>
      </c>
      <c r="Z2" s="336" t="s">
        <v>119</v>
      </c>
      <c r="AA2" s="336" t="s">
        <v>120</v>
      </c>
      <c r="AB2" s="336" t="s">
        <v>121</v>
      </c>
      <c r="AC2" s="341" t="s">
        <v>233</v>
      </c>
      <c r="AD2" s="431"/>
      <c r="AE2" s="431"/>
      <c r="AH2" s="432" t="s">
        <v>88</v>
      </c>
      <c r="AI2" s="432" t="s">
        <v>89</v>
      </c>
      <c r="AJ2" s="432" t="s">
        <v>90</v>
      </c>
      <c r="AK2" s="432" t="s">
        <v>91</v>
      </c>
      <c r="AL2" s="447"/>
      <c r="AP2" s="472" t="s">
        <v>88</v>
      </c>
      <c r="AQ2" s="469" t="s">
        <v>89</v>
      </c>
      <c r="AR2" s="469" t="s">
        <v>90</v>
      </c>
      <c r="AS2" s="470" t="s">
        <v>91</v>
      </c>
      <c r="AT2" s="455"/>
      <c r="AW2" s="432" t="s">
        <v>88</v>
      </c>
      <c r="AX2" s="432" t="s">
        <v>89</v>
      </c>
      <c r="AY2" s="432" t="s">
        <v>90</v>
      </c>
      <c r="AZ2" s="432" t="s">
        <v>91</v>
      </c>
      <c r="BA2" s="447"/>
      <c r="BB2" s="391"/>
      <c r="BC2" s="391"/>
      <c r="BD2" s="391"/>
      <c r="BE2" s="472" t="s">
        <v>88</v>
      </c>
      <c r="BF2" s="469" t="s">
        <v>89</v>
      </c>
      <c r="BG2" s="469" t="s">
        <v>90</v>
      </c>
      <c r="BH2" s="470" t="s">
        <v>91</v>
      </c>
      <c r="BI2" s="455"/>
      <c r="BJ2" s="391"/>
      <c r="BM2" s="474" t="s">
        <v>88</v>
      </c>
      <c r="BN2" s="474" t="s">
        <v>239</v>
      </c>
      <c r="BO2" s="474" t="s">
        <v>89</v>
      </c>
      <c r="BP2" s="474" t="s">
        <v>90</v>
      </c>
      <c r="BQ2" s="360" t="s">
        <v>74</v>
      </c>
      <c r="BR2" s="369">
        <f>'Final Portfolio'!B14</f>
        <v>3.0656541625629692E-4</v>
      </c>
      <c r="BS2" s="364"/>
      <c r="BT2" s="432" t="s">
        <v>88</v>
      </c>
      <c r="BU2" s="432" t="s">
        <v>89</v>
      </c>
      <c r="BV2" s="432" t="s">
        <v>90</v>
      </c>
      <c r="BW2" s="432" t="s">
        <v>91</v>
      </c>
      <c r="BX2" s="428"/>
      <c r="BY2" s="173"/>
      <c r="BZ2" s="474" t="s">
        <v>88</v>
      </c>
      <c r="CA2" s="474" t="s">
        <v>239</v>
      </c>
      <c r="CB2" s="474" t="s">
        <v>89</v>
      </c>
      <c r="CC2" s="474" t="s">
        <v>90</v>
      </c>
      <c r="CD2" s="360" t="s">
        <v>74</v>
      </c>
      <c r="CE2" s="369">
        <f>'Final Portfolio'!I14</f>
        <v>9.2021777625395443E-3</v>
      </c>
      <c r="CF2" s="364"/>
      <c r="CG2" s="432" t="s">
        <v>88</v>
      </c>
      <c r="CH2" s="432" t="s">
        <v>89</v>
      </c>
      <c r="CI2" s="432" t="s">
        <v>90</v>
      </c>
      <c r="CJ2" s="432" t="s">
        <v>91</v>
      </c>
      <c r="CK2" s="428"/>
    </row>
    <row r="3" spans="1:90" ht="15.6">
      <c r="A3" s="342">
        <v>45203</v>
      </c>
      <c r="B3" s="397">
        <v>1.4792394952696686E-2</v>
      </c>
      <c r="C3" s="397">
        <v>1.5381087162287921E-2</v>
      </c>
      <c r="D3" s="397">
        <v>2.5897583213970288E-2</v>
      </c>
      <c r="E3" s="397">
        <v>4.2561913152607822E-3</v>
      </c>
      <c r="F3" s="397">
        <v>5.2258622612140204E-3</v>
      </c>
      <c r="G3" s="397">
        <v>7.4715515972891833E-3</v>
      </c>
      <c r="H3" s="397">
        <v>-2.9078250954751583E-3</v>
      </c>
      <c r="I3" s="397">
        <v>-1.5475999106188687E-2</v>
      </c>
      <c r="J3" s="397">
        <v>-3.6711755362497378E-3</v>
      </c>
      <c r="K3" s="397">
        <v>2.6441383585831923E-2</v>
      </c>
      <c r="L3" s="398">
        <f>SUM(B3:K3)</f>
        <v>7.7411054350637221E-2</v>
      </c>
      <c r="M3" s="399">
        <f t="shared" ref="M3:M257" si="0">$L3-$L$293</f>
        <v>0.25802480869989375</v>
      </c>
      <c r="N3" s="399">
        <f t="shared" ref="N3:N257" si="1">$L3-$L$297</f>
        <v>0.34704802013271874</v>
      </c>
      <c r="Q3" s="227">
        <v>45202</v>
      </c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408"/>
      <c r="AD3" s="112"/>
      <c r="AE3" s="112"/>
      <c r="AH3" s="431"/>
      <c r="AI3" s="431"/>
      <c r="AJ3" s="431"/>
      <c r="AK3" s="352" t="s">
        <v>92</v>
      </c>
      <c r="AL3" s="353" t="s">
        <v>93</v>
      </c>
      <c r="AP3" s="463"/>
      <c r="AQ3" s="431"/>
      <c r="AR3" s="431"/>
      <c r="AS3" s="215" t="s">
        <v>92</v>
      </c>
      <c r="AT3" s="354" t="s">
        <v>93</v>
      </c>
      <c r="AW3" s="431"/>
      <c r="AX3" s="431"/>
      <c r="AY3" s="431"/>
      <c r="AZ3" s="352" t="s">
        <v>92</v>
      </c>
      <c r="BA3" s="353" t="s">
        <v>93</v>
      </c>
      <c r="BB3" s="391"/>
      <c r="BC3" s="391"/>
      <c r="BD3" s="391"/>
      <c r="BE3" s="463"/>
      <c r="BF3" s="431"/>
      <c r="BG3" s="431"/>
      <c r="BH3" s="215" t="s">
        <v>92</v>
      </c>
      <c r="BI3" s="354" t="s">
        <v>93</v>
      </c>
      <c r="BJ3" s="391"/>
      <c r="BM3" s="431"/>
      <c r="BN3" s="431"/>
      <c r="BO3" s="431"/>
      <c r="BP3" s="431"/>
      <c r="BQ3" s="362" t="s">
        <v>76</v>
      </c>
      <c r="BR3" s="369">
        <f>'Final Portfolio'!B15</f>
        <v>1.6858766916368957E-2</v>
      </c>
      <c r="BS3" s="364"/>
      <c r="BT3" s="431"/>
      <c r="BU3" s="431"/>
      <c r="BV3" s="431"/>
      <c r="BW3" s="352" t="s">
        <v>92</v>
      </c>
      <c r="BX3" s="352" t="s">
        <v>93</v>
      </c>
      <c r="BY3" s="173"/>
      <c r="BZ3" s="431"/>
      <c r="CA3" s="431"/>
      <c r="CB3" s="431"/>
      <c r="CC3" s="431"/>
      <c r="CD3" s="362" t="s">
        <v>76</v>
      </c>
      <c r="CE3" s="369">
        <f>'Final Portfolio'!I15</f>
        <v>7.1040461969943458E-2</v>
      </c>
      <c r="CF3" s="364"/>
      <c r="CG3" s="431"/>
      <c r="CH3" s="431"/>
      <c r="CI3" s="431"/>
      <c r="CJ3" s="352" t="s">
        <v>92</v>
      </c>
      <c r="CK3" s="352" t="s">
        <v>93</v>
      </c>
    </row>
    <row r="4" spans="1:90" ht="28.8">
      <c r="A4" s="342">
        <v>45204</v>
      </c>
      <c r="B4" s="397">
        <v>7.7647207775011218E-4</v>
      </c>
      <c r="C4" s="397">
        <v>9.103444612424072E-3</v>
      </c>
      <c r="D4" s="397">
        <v>3.179753906599192E-3</v>
      </c>
      <c r="E4" s="397">
        <v>-5.2310440732602492E-3</v>
      </c>
      <c r="F4" s="397">
        <v>2.0712061592955466E-2</v>
      </c>
      <c r="G4" s="397">
        <v>-1.5370394352273165E-3</v>
      </c>
      <c r="H4" s="397">
        <v>-2.167067989142224E-2</v>
      </c>
      <c r="I4" s="397">
        <v>7.1766123548457905E-3</v>
      </c>
      <c r="J4" s="397">
        <v>-4.6894719407408747E-4</v>
      </c>
      <c r="K4" s="397">
        <v>-6.3126146788682336E-3</v>
      </c>
      <c r="L4" s="398">
        <f t="shared" ref="L4:L67" si="2">SUM(B4:K4)</f>
        <v>5.7280192717225065E-3</v>
      </c>
      <c r="M4" s="399">
        <f t="shared" si="0"/>
        <v>0.18634177362097903</v>
      </c>
      <c r="N4" s="399">
        <f t="shared" si="1"/>
        <v>0.27536498505380402</v>
      </c>
      <c r="Q4" s="227">
        <v>45203</v>
      </c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408"/>
      <c r="AD4" s="112"/>
      <c r="AE4" s="112"/>
      <c r="AH4" s="372">
        <v>0</v>
      </c>
      <c r="AI4" s="364"/>
      <c r="AJ4" s="364"/>
      <c r="AK4" s="372">
        <f>ROUNDUP(AH280*0.1,0)</f>
        <v>28</v>
      </c>
      <c r="AL4" s="372">
        <f>ROUNDUP(AH280*0.05,0)</f>
        <v>14</v>
      </c>
      <c r="AP4" s="112"/>
      <c r="AQ4" s="112"/>
      <c r="AR4" s="112"/>
      <c r="AS4" s="222">
        <f>ROUNDUP(AP402*0.1,0)</f>
        <v>37</v>
      </c>
      <c r="AT4" s="222">
        <f>ROUNDUP(AP402*0.05,0)</f>
        <v>19</v>
      </c>
      <c r="AW4" s="372">
        <v>0</v>
      </c>
      <c r="AX4" s="364"/>
      <c r="AY4" s="364"/>
      <c r="AZ4" s="372">
        <f>ROUNDUP((AW280-AW176)*0.1,0)</f>
        <v>11</v>
      </c>
      <c r="BA4" s="372">
        <f>ROUNDUP((AW280-AW176)*0.05,0)</f>
        <v>6</v>
      </c>
      <c r="BB4" s="391"/>
      <c r="BC4" s="391"/>
      <c r="BD4" s="391"/>
      <c r="BE4" s="112"/>
      <c r="BF4" s="112"/>
      <c r="BG4" s="112"/>
      <c r="BH4" s="222">
        <f>ROUNDUP((BE402-BE298)*0.1,0)</f>
        <v>11</v>
      </c>
      <c r="BI4" s="222">
        <f>ROUNDUP((BE402-BE298)*0.05,0)</f>
        <v>6</v>
      </c>
      <c r="BJ4" s="391"/>
      <c r="BM4" s="372">
        <v>0</v>
      </c>
      <c r="BN4" s="363"/>
      <c r="BO4" s="364"/>
      <c r="BP4" s="364"/>
      <c r="BQ4" s="360" t="s">
        <v>161</v>
      </c>
      <c r="BR4" s="365">
        <f>'Final Portfolio'!B16</f>
        <v>-4.4338076379200411E-3</v>
      </c>
      <c r="BS4" s="364"/>
      <c r="BT4" s="372">
        <v>0</v>
      </c>
      <c r="BU4" s="364"/>
      <c r="BV4" s="364"/>
      <c r="BW4" s="372">
        <f>ROUNDUP(BM280*0.1,0)</f>
        <v>28</v>
      </c>
      <c r="BX4" s="372">
        <f>ROUNDUP(BM280*0.05,0)</f>
        <v>14</v>
      </c>
      <c r="BY4" s="173"/>
      <c r="BZ4" s="370">
        <v>0</v>
      </c>
      <c r="CA4" s="173"/>
      <c r="CB4" s="173"/>
      <c r="CC4" s="173"/>
      <c r="CD4" s="345" t="s">
        <v>161</v>
      </c>
      <c r="CE4" s="370">
        <f>'Final Portfolio'!I16</f>
        <v>-3.4647944195037868E-2</v>
      </c>
      <c r="CF4" s="173"/>
      <c r="CG4" s="370">
        <v>0</v>
      </c>
      <c r="CH4" s="173"/>
      <c r="CI4" s="173"/>
      <c r="CJ4" s="370">
        <f>ROUNDUP($BZ373*0.1,0)</f>
        <v>37</v>
      </c>
      <c r="CK4" s="370">
        <f>ROUNDUP($BZ373*0.05,0)</f>
        <v>19</v>
      </c>
    </row>
    <row r="5" spans="1:90" ht="15.6">
      <c r="A5" s="342">
        <v>45205</v>
      </c>
      <c r="B5" s="397">
        <v>1.0596506279842099E-2</v>
      </c>
      <c r="C5" s="397">
        <v>1.7002258447552876E-2</v>
      </c>
      <c r="D5" s="397">
        <v>2.7010950250365706E-2</v>
      </c>
      <c r="E5" s="397">
        <v>9.3953265752486637E-3</v>
      </c>
      <c r="F5" s="397">
        <v>2.8635697763382151E-2</v>
      </c>
      <c r="G5" s="397">
        <v>-2.6535673654612957E-3</v>
      </c>
      <c r="H5" s="397">
        <v>2.1727801445349471E-2</v>
      </c>
      <c r="I5" s="397">
        <v>-7.9926673586980801E-3</v>
      </c>
      <c r="J5" s="397">
        <v>8.083159348360125E-3</v>
      </c>
      <c r="K5" s="397">
        <v>1.813237415613056E-2</v>
      </c>
      <c r="L5" s="398">
        <f t="shared" si="2"/>
        <v>0.12993783954207228</v>
      </c>
      <c r="M5" s="399">
        <f t="shared" si="0"/>
        <v>0.3105515938913288</v>
      </c>
      <c r="N5" s="399">
        <f t="shared" si="1"/>
        <v>0.39957480532415379</v>
      </c>
      <c r="Q5" s="227">
        <v>45204</v>
      </c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408"/>
      <c r="AD5" s="112"/>
      <c r="AE5" s="112"/>
      <c r="AH5" s="372">
        <v>1</v>
      </c>
      <c r="AI5" s="372">
        <f>IF('Current Portfolio MAIN'!M3&gt;=0,0,1)</f>
        <v>0</v>
      </c>
      <c r="AJ5" s="372">
        <f>IF('Current Portfolio MAIN'!N3&gt;=0,0,1)</f>
        <v>0</v>
      </c>
      <c r="AK5" s="471" t="s">
        <v>94</v>
      </c>
      <c r="AL5" s="431"/>
      <c r="AP5" s="112"/>
      <c r="AQ5" s="112"/>
      <c r="AR5" s="112"/>
      <c r="AS5" s="433" t="s">
        <v>94</v>
      </c>
      <c r="AT5" s="431"/>
      <c r="AW5" s="372">
        <v>1</v>
      </c>
      <c r="AX5" s="372"/>
      <c r="AY5" s="372"/>
      <c r="AZ5" s="471" t="s">
        <v>94</v>
      </c>
      <c r="BA5" s="431"/>
      <c r="BB5" s="391"/>
      <c r="BC5" s="391"/>
      <c r="BD5" s="391"/>
      <c r="BE5" s="112"/>
      <c r="BF5" s="112"/>
      <c r="BG5" s="112"/>
      <c r="BH5" s="433" t="s">
        <v>94</v>
      </c>
      <c r="BI5" s="431"/>
      <c r="BJ5" s="391"/>
      <c r="BM5" s="372">
        <v>1</v>
      </c>
      <c r="BN5" s="366">
        <f ca="1">NORMINV(RAND(),$BR$2,$BR$3)</f>
        <v>-2.5764961177473057E-2</v>
      </c>
      <c r="BO5" s="369">
        <f ca="1">BN5-BN$296</f>
        <v>-2.1111983643893016E-3</v>
      </c>
      <c r="BP5" s="367">
        <f ca="1">BN5-BN$301</f>
        <v>3.2435118930506726E-3</v>
      </c>
      <c r="BQ5" s="360" t="s">
        <v>77</v>
      </c>
      <c r="BR5" s="369">
        <f>'Final Portfolio'!B21</f>
        <v>3.813139457760073E-4</v>
      </c>
      <c r="BS5" s="364"/>
      <c r="BT5" s="372">
        <v>1</v>
      </c>
      <c r="BU5" s="364">
        <f ca="1">IF(BO5&gt;=0,0,1)</f>
        <v>1</v>
      </c>
      <c r="BV5" s="372">
        <f ca="1">IF(BP5&gt;=0,0,1)</f>
        <v>0</v>
      </c>
      <c r="BW5" s="471" t="s">
        <v>94</v>
      </c>
      <c r="BX5" s="431"/>
      <c r="BY5" s="173"/>
      <c r="BZ5" s="370">
        <v>1</v>
      </c>
      <c r="CA5" s="368">
        <f ca="1">NORMINV(RAND(),CE$2,CE$3)</f>
        <v>2.5056601383275794E-2</v>
      </c>
      <c r="CB5" s="166">
        <f ca="1">CA5-CA$389</f>
        <v>0.11398251331969604</v>
      </c>
      <c r="CC5" s="166">
        <f ca="1">CA5-CA$394</f>
        <v>0.1386424675002578</v>
      </c>
      <c r="CD5" s="345" t="s">
        <v>77</v>
      </c>
      <c r="CE5" s="166">
        <f>'Final Portfolio'!I21</f>
        <v>1.1663583724463855E-2</v>
      </c>
      <c r="CF5" s="173"/>
      <c r="CG5" s="370">
        <v>1</v>
      </c>
      <c r="CH5" s="370">
        <f ca="1">IF(CB5&gt;=0,0,1)</f>
        <v>0</v>
      </c>
      <c r="CI5" s="370">
        <f ca="1">IF(CC5&gt;=0,0,1)</f>
        <v>0</v>
      </c>
      <c r="CJ5" s="476" t="s">
        <v>94</v>
      </c>
      <c r="CK5" s="431"/>
    </row>
    <row r="6" spans="1:90" ht="15.6">
      <c r="A6" s="342">
        <v>45210</v>
      </c>
      <c r="B6" s="397">
        <v>-1.8790335842745476E-3</v>
      </c>
      <c r="C6" s="397">
        <v>-6.2649245843710011E-3</v>
      </c>
      <c r="D6" s="397">
        <v>-1.9583655470993833E-3</v>
      </c>
      <c r="E6" s="397">
        <v>-1.7901313780763317E-2</v>
      </c>
      <c r="F6" s="397">
        <v>-1.5681937273456237E-2</v>
      </c>
      <c r="G6" s="397">
        <v>-1.9164360692988103E-2</v>
      </c>
      <c r="H6" s="397">
        <v>-2.9717659745625347E-2</v>
      </c>
      <c r="I6" s="397">
        <v>-4.6263469803565327E-2</v>
      </c>
      <c r="J6" s="397">
        <v>-1.1177645706094141E-3</v>
      </c>
      <c r="K6" s="397">
        <v>3.836536598625262E-3</v>
      </c>
      <c r="L6" s="398">
        <f t="shared" si="2"/>
        <v>-0.13611229298412741</v>
      </c>
      <c r="M6" s="399">
        <f t="shared" si="0"/>
        <v>4.4501461365129114E-2</v>
      </c>
      <c r="N6" s="399">
        <f t="shared" si="1"/>
        <v>0.1335246727979541</v>
      </c>
      <c r="Q6" s="227">
        <v>45205</v>
      </c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408"/>
      <c r="AD6" s="112"/>
      <c r="AE6" s="112"/>
      <c r="AH6" s="372">
        <v>2</v>
      </c>
      <c r="AI6" s="372">
        <f>IF('Current Portfolio MAIN'!M4&gt;=0,0,1)</f>
        <v>0</v>
      </c>
      <c r="AJ6" s="372">
        <f>IF('Current Portfolio MAIN'!N4&gt;=0,0,1)</f>
        <v>0</v>
      </c>
      <c r="AK6" s="372">
        <f>AI281</f>
        <v>26</v>
      </c>
      <c r="AL6" s="372">
        <f>AJ281</f>
        <v>12</v>
      </c>
      <c r="AP6" s="112"/>
      <c r="AQ6" s="112"/>
      <c r="AR6" s="112"/>
      <c r="AS6" s="39">
        <v>35</v>
      </c>
      <c r="AT6" s="357">
        <v>17</v>
      </c>
      <c r="AW6" s="372">
        <v>2</v>
      </c>
      <c r="AX6" s="372"/>
      <c r="AY6" s="372"/>
      <c r="AZ6" s="372">
        <f>AX281</f>
        <v>11</v>
      </c>
      <c r="BA6" s="372">
        <f>AY281</f>
        <v>6</v>
      </c>
      <c r="BB6" s="391"/>
      <c r="BC6" s="391"/>
      <c r="BD6" s="391"/>
      <c r="BE6" s="112"/>
      <c r="BF6" s="112"/>
      <c r="BG6" s="112"/>
      <c r="BH6" s="39">
        <f>BF403</f>
        <v>12</v>
      </c>
      <c r="BI6" s="39">
        <f>BG403</f>
        <v>6</v>
      </c>
      <c r="BJ6" s="391"/>
      <c r="BM6" s="372">
        <v>2</v>
      </c>
      <c r="BN6" s="366">
        <f ca="1">NORMINV(RAND(),$BR$2,$BR$3)</f>
        <v>-3.1638328021534941E-2</v>
      </c>
      <c r="BO6" s="369">
        <f ca="1">BN6-BN$296</f>
        <v>-7.9845652084511859E-3</v>
      </c>
      <c r="BP6" s="367">
        <f ca="1">BN6-BN$301</f>
        <v>-2.6298549510112117E-3</v>
      </c>
      <c r="BQ6" s="369"/>
      <c r="BR6" s="364"/>
      <c r="BS6" s="364"/>
      <c r="BT6" s="372">
        <v>2</v>
      </c>
      <c r="BU6" s="364">
        <f ca="1">IF(BO6&gt;=0,0,1)</f>
        <v>1</v>
      </c>
      <c r="BV6" s="372">
        <f ca="1">IF(BP6&gt;=0,0,1)</f>
        <v>1</v>
      </c>
      <c r="BW6" s="372">
        <f ca="1">BU281</f>
        <v>26</v>
      </c>
      <c r="BX6" s="372">
        <f ca="1">BV281</f>
        <v>12</v>
      </c>
      <c r="BY6" s="173"/>
      <c r="BZ6" s="370">
        <v>2</v>
      </c>
      <c r="CA6" s="368">
        <f ca="1">NORMINV(RAND(),CE$2,CE$3)</f>
        <v>-5.412365658815135E-3</v>
      </c>
      <c r="CB6" s="166">
        <f ca="1">CA6-CA$389</f>
        <v>8.3513546277605114E-2</v>
      </c>
      <c r="CC6" s="166">
        <f ca="1">CA6-CA$394</f>
        <v>0.10817350045816689</v>
      </c>
      <c r="CD6" s="370"/>
      <c r="CE6" s="173"/>
      <c r="CF6" s="173"/>
      <c r="CG6" s="370">
        <v>2</v>
      </c>
      <c r="CH6" s="370">
        <f ca="1">IF(CB6&gt;=0,0,1)</f>
        <v>0</v>
      </c>
      <c r="CI6" s="370">
        <f ca="1">IF(CC6&gt;=0,0,1)</f>
        <v>0</v>
      </c>
      <c r="CJ6" s="370">
        <f ca="1">CH374</f>
        <v>35</v>
      </c>
      <c r="CK6" s="370">
        <f ca="1">CI374</f>
        <v>17</v>
      </c>
    </row>
    <row r="7" spans="1:90" ht="15.6">
      <c r="A7" s="342">
        <v>45211</v>
      </c>
      <c r="B7" s="397">
        <v>-6.257978499316641E-4</v>
      </c>
      <c r="C7" s="397">
        <v>5.5228026860389967E-3</v>
      </c>
      <c r="D7" s="397">
        <v>-3.332827573403474E-3</v>
      </c>
      <c r="E7" s="397">
        <v>4.0017378186103514E-3</v>
      </c>
      <c r="F7" s="397">
        <v>-5.4361594465763829E-3</v>
      </c>
      <c r="G7" s="397">
        <v>-1.2934464413683955E-2</v>
      </c>
      <c r="H7" s="397">
        <v>-2.0854553073250126E-2</v>
      </c>
      <c r="I7" s="397">
        <v>1.2666218395946949E-3</v>
      </c>
      <c r="J7" s="397">
        <v>-2.3879920949668398E-2</v>
      </c>
      <c r="K7" s="397">
        <v>4.2538044235240768E-3</v>
      </c>
      <c r="L7" s="398">
        <f t="shared" si="2"/>
        <v>-5.2018756538745881E-2</v>
      </c>
      <c r="M7" s="399">
        <f t="shared" si="0"/>
        <v>0.12859499781051065</v>
      </c>
      <c r="N7" s="399">
        <f t="shared" si="1"/>
        <v>0.21761820924333564</v>
      </c>
      <c r="Q7" s="227">
        <v>45209</v>
      </c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408"/>
      <c r="AD7" s="112"/>
      <c r="AE7" s="112"/>
      <c r="AH7" s="372">
        <v>3</v>
      </c>
      <c r="AI7" s="372">
        <f>IF('Current Portfolio MAIN'!M5&gt;=0,0,1)</f>
        <v>0</v>
      </c>
      <c r="AJ7" s="372">
        <f>IF('Current Portfolio MAIN'!N5&gt;=0,0,1)</f>
        <v>0</v>
      </c>
      <c r="AK7" s="358">
        <f>AK6/$AH$280</f>
        <v>9.420289855072464E-2</v>
      </c>
      <c r="AL7" s="358">
        <f>AL6/$AH$280</f>
        <v>4.3478260869565216E-2</v>
      </c>
      <c r="AP7" s="112"/>
      <c r="AQ7" s="112"/>
      <c r="AR7" s="112"/>
      <c r="AS7" s="359">
        <f>AS6/AP402</f>
        <v>9.4850948509485097E-2</v>
      </c>
      <c r="AT7" s="359">
        <f>AT6/AP402</f>
        <v>4.6070460704607047E-2</v>
      </c>
      <c r="AW7" s="372">
        <v>3</v>
      </c>
      <c r="AX7" s="372"/>
      <c r="AY7" s="372"/>
      <c r="AZ7" s="358">
        <f>AZ6/($AW$280-$AW$176)</f>
        <v>0.10576923076923077</v>
      </c>
      <c r="BA7" s="358">
        <f>BA6/($AW$280-$AW$176)</f>
        <v>5.7692307692307696E-2</v>
      </c>
      <c r="BB7" s="391"/>
      <c r="BC7" s="391"/>
      <c r="BD7" s="391"/>
      <c r="BE7" s="112"/>
      <c r="BF7" s="112"/>
      <c r="BG7" s="112"/>
      <c r="BH7" s="359">
        <f>BH6/BE402</f>
        <v>3.2520325203252036E-2</v>
      </c>
      <c r="BI7" s="359">
        <f>BI6/BE402</f>
        <v>1.6260162601626018E-2</v>
      </c>
      <c r="BJ7" s="391"/>
      <c r="BM7" s="372">
        <v>3</v>
      </c>
      <c r="BN7" s="366">
        <f ca="1">NORMINV(RAND(),$BR$2,$BR$3)</f>
        <v>4.5958004548942867E-2</v>
      </c>
      <c r="BO7" s="369">
        <f ca="1">BN7-BN$296</f>
        <v>6.9611767362026622E-2</v>
      </c>
      <c r="BP7" s="367">
        <f ca="1">BN7-BN$301</f>
        <v>7.4966477619466593E-2</v>
      </c>
      <c r="BQ7" s="372"/>
      <c r="BR7" s="364"/>
      <c r="BS7" s="364"/>
      <c r="BT7" s="372">
        <v>3</v>
      </c>
      <c r="BU7" s="364">
        <f ca="1">IF(BO7&gt;=0,0,1)</f>
        <v>0</v>
      </c>
      <c r="BV7" s="372">
        <f ca="1">IF(BP7&gt;=0,0,1)</f>
        <v>0</v>
      </c>
      <c r="BW7" s="369">
        <f ca="1">BW6/$BM$280</f>
        <v>9.420289855072464E-2</v>
      </c>
      <c r="BX7" s="369">
        <f ca="1">BX6/$BM$280</f>
        <v>4.3478260869565216E-2</v>
      </c>
      <c r="BY7" s="173"/>
      <c r="BZ7" s="370">
        <v>3</v>
      </c>
      <c r="CA7" s="368">
        <f ca="1">NORMINV(RAND(),CE$2,CE$3)</f>
        <v>4.3630027307551156E-3</v>
      </c>
      <c r="CB7" s="166">
        <f ca="1">CA7-CA$389</f>
        <v>9.3288914667175357E-2</v>
      </c>
      <c r="CC7" s="166">
        <f ca="1">CA7-CA$394</f>
        <v>0.11794886884773713</v>
      </c>
      <c r="CD7" s="370"/>
      <c r="CE7" s="173"/>
      <c r="CF7" s="173"/>
      <c r="CG7" s="370">
        <v>3</v>
      </c>
      <c r="CH7" s="370">
        <f ca="1">IF(CB7&gt;=0,0,1)</f>
        <v>0</v>
      </c>
      <c r="CI7" s="370">
        <f ca="1">IF(CC7&gt;=0,0,1)</f>
        <v>0</v>
      </c>
      <c r="CJ7" s="166">
        <f ca="1">CJ6/$BZ373</f>
        <v>9.4850948509485097E-2</v>
      </c>
      <c r="CK7" s="166">
        <f ca="1">CK6/$BZ373</f>
        <v>4.6070460704607047E-2</v>
      </c>
    </row>
    <row r="8" spans="1:90" ht="15.6">
      <c r="A8" s="342">
        <v>45212</v>
      </c>
      <c r="B8" s="397">
        <v>-5.27760711164037E-2</v>
      </c>
      <c r="C8" s="397">
        <v>-3.9851068371537735E-2</v>
      </c>
      <c r="D8" s="397">
        <v>-3.9913930052659197E-2</v>
      </c>
      <c r="E8" s="397">
        <v>-3.1306973613028366E-2</v>
      </c>
      <c r="F8" s="397">
        <v>-2.9865734220970497E-2</v>
      </c>
      <c r="G8" s="397">
        <v>-6.5277713451120767E-2</v>
      </c>
      <c r="H8" s="397">
        <v>-5.0983432618534996E-2</v>
      </c>
      <c r="I8" s="397">
        <v>-1.2837389792795473E-2</v>
      </c>
      <c r="J8" s="397">
        <v>-6.2271160035544448E-2</v>
      </c>
      <c r="K8" s="397">
        <v>-4.84869163798064E-2</v>
      </c>
      <c r="L8" s="398">
        <f t="shared" si="2"/>
        <v>-0.43357038965240158</v>
      </c>
      <c r="M8" s="399">
        <f t="shared" si="0"/>
        <v>-0.25295663530314505</v>
      </c>
      <c r="N8" s="399">
        <f t="shared" si="1"/>
        <v>-0.16393342387032006</v>
      </c>
      <c r="Q8" s="227">
        <v>45210</v>
      </c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408"/>
      <c r="AD8" s="112"/>
      <c r="AE8" s="112"/>
      <c r="AH8" s="372">
        <v>4</v>
      </c>
      <c r="AI8" s="372">
        <f>IF('Current Portfolio MAIN'!M6&gt;=0,0,1)</f>
        <v>0</v>
      </c>
      <c r="AJ8" s="372">
        <f>IF('Current Portfolio MAIN'!N6&gt;=0,0,1)</f>
        <v>0</v>
      </c>
      <c r="AK8" s="364"/>
      <c r="AL8" s="364"/>
      <c r="AP8" s="112"/>
      <c r="AQ8" s="112"/>
      <c r="AR8" s="112"/>
      <c r="AW8" s="372">
        <v>4</v>
      </c>
      <c r="AX8" s="372"/>
      <c r="AY8" s="372"/>
      <c r="AZ8" s="364"/>
      <c r="BA8" s="364"/>
      <c r="BB8" s="391"/>
      <c r="BC8" s="391"/>
      <c r="BD8" s="391"/>
      <c r="BE8" s="112"/>
      <c r="BF8" s="112"/>
      <c r="BG8" s="112"/>
      <c r="BH8" s="391"/>
      <c r="BI8" s="391"/>
      <c r="BJ8" s="391"/>
      <c r="BM8" s="372">
        <v>4</v>
      </c>
      <c r="BN8" s="366">
        <f ca="1">NORMINV(RAND(),$BR$2,$BR$3)</f>
        <v>2.863041345876002E-2</v>
      </c>
      <c r="BO8" s="369">
        <f ca="1">BN8-BN$296</f>
        <v>5.2284176271843771E-2</v>
      </c>
      <c r="BP8" s="367">
        <f ca="1">BN8-BN$301</f>
        <v>5.7638886529283749E-2</v>
      </c>
      <c r="BQ8" s="372"/>
      <c r="BR8" s="364"/>
      <c r="BS8" s="364"/>
      <c r="BT8" s="372">
        <v>4</v>
      </c>
      <c r="BU8" s="364">
        <f ca="1">IF(BO8&gt;=0,0,1)</f>
        <v>0</v>
      </c>
      <c r="BV8" s="372">
        <f ca="1">IF(BP8&gt;=0,0,1)</f>
        <v>0</v>
      </c>
      <c r="BW8" s="364"/>
      <c r="BX8" s="364"/>
      <c r="BY8" s="173"/>
      <c r="BZ8" s="370">
        <v>4</v>
      </c>
      <c r="CA8" s="368">
        <f ca="1">NORMINV(RAND(),CE$2,CE$3)</f>
        <v>-7.0134432112388151E-2</v>
      </c>
      <c r="CB8" s="166">
        <f ca="1">CA8-CA$389</f>
        <v>1.8791479824032092E-2</v>
      </c>
      <c r="CC8" s="166">
        <f ca="1">CA8-CA$394</f>
        <v>4.3451434004593864E-2</v>
      </c>
      <c r="CD8" s="370"/>
      <c r="CE8" s="173"/>
      <c r="CF8" s="173"/>
      <c r="CG8" s="370">
        <v>4</v>
      </c>
      <c r="CH8" s="370">
        <f ca="1">IF(CB8&gt;=0,0,1)</f>
        <v>0</v>
      </c>
      <c r="CI8" s="370">
        <f ca="1">IF(CC8&gt;=0,0,1)</f>
        <v>0</v>
      </c>
      <c r="CJ8" s="173"/>
      <c r="CK8" s="173"/>
    </row>
    <row r="9" spans="1:90" ht="15.6">
      <c r="A9" s="342">
        <v>45217</v>
      </c>
      <c r="B9" s="397">
        <v>-1.1044814177464279E-2</v>
      </c>
      <c r="C9" s="397">
        <v>-6.7898307099991673E-3</v>
      </c>
      <c r="D9" s="397">
        <v>-5.2664723104974831E-3</v>
      </c>
      <c r="E9" s="397">
        <v>-2.5440311735471788E-3</v>
      </c>
      <c r="F9" s="397">
        <v>-1.7034619075385615E-2</v>
      </c>
      <c r="G9" s="397">
        <v>-1.7221747343782901E-2</v>
      </c>
      <c r="H9" s="397">
        <v>-2.7432600224296944E-2</v>
      </c>
      <c r="I9" s="397">
        <v>8.5504115631198641E-3</v>
      </c>
      <c r="J9" s="397">
        <v>1.0947492316064622E-3</v>
      </c>
      <c r="K9" s="397">
        <v>-2.481098088687983E-2</v>
      </c>
      <c r="L9" s="398">
        <f t="shared" si="2"/>
        <v>-0.10249993510712707</v>
      </c>
      <c r="M9" s="399">
        <f t="shared" si="0"/>
        <v>7.8113819242129456E-2</v>
      </c>
      <c r="N9" s="399">
        <f t="shared" si="1"/>
        <v>0.16713703067495445</v>
      </c>
      <c r="Q9" s="227">
        <v>45211</v>
      </c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408"/>
      <c r="AD9" s="112"/>
      <c r="AE9" s="112"/>
      <c r="AH9" s="372">
        <v>5</v>
      </c>
      <c r="AI9" s="372">
        <f>IF('Current Portfolio MAIN'!M7&gt;=0,0,1)</f>
        <v>0</v>
      </c>
      <c r="AJ9" s="372">
        <f>IF('Current Portfolio MAIN'!N7&gt;=0,0,1)</f>
        <v>0</v>
      </c>
      <c r="AK9" s="432" t="s">
        <v>238</v>
      </c>
      <c r="AL9" s="428"/>
      <c r="AP9" s="112"/>
      <c r="AQ9" s="112"/>
      <c r="AR9" s="112"/>
      <c r="AW9" s="372">
        <v>5</v>
      </c>
      <c r="AX9" s="372"/>
      <c r="AY9" s="372"/>
      <c r="AZ9" s="432" t="s">
        <v>238</v>
      </c>
      <c r="BA9" s="428"/>
      <c r="BB9" s="391"/>
      <c r="BC9" s="391"/>
      <c r="BD9" s="391"/>
      <c r="BE9" s="112"/>
      <c r="BF9" s="112"/>
      <c r="BG9" s="112"/>
      <c r="BH9" s="391"/>
      <c r="BI9" s="391"/>
      <c r="BJ9" s="391"/>
      <c r="BM9" s="372">
        <v>5</v>
      </c>
      <c r="BN9" s="366">
        <f ca="1">NORMINV(RAND(),$BR$2,$BR$3)</f>
        <v>4.4110628162276838E-3</v>
      </c>
      <c r="BO9" s="369">
        <f ca="1">BN9-BN$296</f>
        <v>2.8064825629311438E-2</v>
      </c>
      <c r="BP9" s="367">
        <f ca="1">BN9-BN$301</f>
        <v>3.3419535886751416E-2</v>
      </c>
      <c r="BQ9" s="364"/>
      <c r="BR9" s="364"/>
      <c r="BS9" s="364"/>
      <c r="BT9" s="372">
        <v>5</v>
      </c>
      <c r="BU9" s="364">
        <f ca="1">IF(BO9&gt;=0,0,1)</f>
        <v>0</v>
      </c>
      <c r="BV9" s="372">
        <f ca="1">IF(BP9&gt;=0,0,1)</f>
        <v>0</v>
      </c>
      <c r="BW9" s="432"/>
      <c r="BX9" s="428"/>
      <c r="BY9" s="173"/>
      <c r="BZ9" s="370">
        <v>5</v>
      </c>
      <c r="CA9" s="368">
        <f ca="1">NORMINV(RAND(),CE$2,CE$3)</f>
        <v>5.9026757639298755E-3</v>
      </c>
      <c r="CB9" s="166">
        <f ca="1">CA9-CA$389</f>
        <v>9.4828587700350117E-2</v>
      </c>
      <c r="CC9" s="166">
        <f ca="1">CA9-CA$394</f>
        <v>0.11948854188091189</v>
      </c>
      <c r="CD9" s="173"/>
      <c r="CE9" s="173"/>
      <c r="CF9" s="173"/>
      <c r="CG9" s="370">
        <v>5</v>
      </c>
      <c r="CH9" s="370">
        <f ca="1">IF(CB9&gt;=0,0,1)</f>
        <v>0</v>
      </c>
      <c r="CI9" s="370">
        <f ca="1">IF(CC9&gt;=0,0,1)</f>
        <v>0</v>
      </c>
      <c r="CJ9" s="432" t="s">
        <v>238</v>
      </c>
      <c r="CK9" s="428"/>
    </row>
    <row r="10" spans="1:90" ht="15.6">
      <c r="A10" s="342">
        <v>45218</v>
      </c>
      <c r="B10" s="397">
        <v>1.115233524849657E-3</v>
      </c>
      <c r="C10" s="397">
        <v>-1.8883933467648273E-3</v>
      </c>
      <c r="D10" s="397">
        <v>3.9396991167490736E-3</v>
      </c>
      <c r="E10" s="397">
        <v>-8.0980131580054016E-3</v>
      </c>
      <c r="F10" s="397">
        <v>-1.6618466166982371E-2</v>
      </c>
      <c r="G10" s="397">
        <v>-1.0406812418377598E-3</v>
      </c>
      <c r="H10" s="397">
        <v>-4.8163330772584834E-3</v>
      </c>
      <c r="I10" s="397">
        <v>1.3391370288196036E-3</v>
      </c>
      <c r="J10" s="397">
        <v>-1.5348441725489881E-2</v>
      </c>
      <c r="K10" s="397">
        <v>2.381063319599086E-3</v>
      </c>
      <c r="L10" s="398">
        <f t="shared" si="2"/>
        <v>-3.9035195726321303E-2</v>
      </c>
      <c r="M10" s="399">
        <f t="shared" si="0"/>
        <v>0.14157855862293522</v>
      </c>
      <c r="N10" s="399">
        <f t="shared" si="1"/>
        <v>0.23060177005576021</v>
      </c>
      <c r="Q10" s="227">
        <v>45212</v>
      </c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408"/>
      <c r="AD10" s="112"/>
      <c r="AE10" s="112"/>
      <c r="AH10" s="372">
        <v>6</v>
      </c>
      <c r="AI10" s="372">
        <f>IF('Current Portfolio MAIN'!M8&gt;=0,0,1)</f>
        <v>1</v>
      </c>
      <c r="AJ10" s="372">
        <f>IF('Current Portfolio MAIN'!N8&gt;=0,0,1)</f>
        <v>1</v>
      </c>
      <c r="AK10" s="428"/>
      <c r="AL10" s="428"/>
      <c r="AP10" s="112"/>
      <c r="AQ10" s="112"/>
      <c r="AR10" s="112"/>
      <c r="AW10" s="372">
        <v>6</v>
      </c>
      <c r="AX10" s="372"/>
      <c r="AY10" s="372"/>
      <c r="AZ10" s="428"/>
      <c r="BA10" s="428"/>
      <c r="BB10" s="391"/>
      <c r="BC10" s="391"/>
      <c r="BD10" s="391"/>
      <c r="BE10" s="112"/>
      <c r="BF10" s="112"/>
      <c r="BG10" s="112"/>
      <c r="BH10" s="391"/>
      <c r="BI10" s="391"/>
      <c r="BJ10" s="391"/>
      <c r="BM10" s="372">
        <v>6</v>
      </c>
      <c r="BN10" s="366">
        <f ca="1">NORMINV(RAND(),$BR$2,$BR$3)</f>
        <v>-1.8518141770813318E-2</v>
      </c>
      <c r="BO10" s="369">
        <f ca="1">BN10-BN$296</f>
        <v>5.1356210422704371E-3</v>
      </c>
      <c r="BP10" s="367">
        <f ca="1">BN10-BN$301</f>
        <v>1.0490331299710411E-2</v>
      </c>
      <c r="BQ10" s="364"/>
      <c r="BR10" s="364"/>
      <c r="BS10" s="364"/>
      <c r="BT10" s="372">
        <v>6</v>
      </c>
      <c r="BU10" s="364">
        <f ca="1">IF(BO10&gt;=0,0,1)</f>
        <v>0</v>
      </c>
      <c r="BV10" s="372">
        <f ca="1">IF(BP10&gt;=0,0,1)</f>
        <v>0</v>
      </c>
      <c r="BW10" s="428"/>
      <c r="BX10" s="428"/>
      <c r="BY10" s="173"/>
      <c r="BZ10" s="370">
        <v>6</v>
      </c>
      <c r="CA10" s="368">
        <f ca="1">NORMINV(RAND(),CE$2,CE$3)</f>
        <v>2.54080218839563E-2</v>
      </c>
      <c r="CB10" s="166">
        <f ca="1">CA10-CA$389</f>
        <v>0.11433393382037654</v>
      </c>
      <c r="CC10" s="166">
        <f ca="1">CA10-CA$394</f>
        <v>0.13899388800093831</v>
      </c>
      <c r="CD10" s="173"/>
      <c r="CE10" s="173"/>
      <c r="CF10" s="173"/>
      <c r="CG10" s="370">
        <v>6</v>
      </c>
      <c r="CH10" s="370">
        <f ca="1">IF(CB10&gt;=0,0,1)</f>
        <v>0</v>
      </c>
      <c r="CI10" s="370">
        <f ca="1">IF(CC10&gt;=0,0,1)</f>
        <v>0</v>
      </c>
      <c r="CJ10" s="428"/>
      <c r="CK10" s="428"/>
    </row>
    <row r="11" spans="1:90" ht="15.6">
      <c r="A11" s="342">
        <v>45219</v>
      </c>
      <c r="B11" s="397">
        <v>-2.1679576867921213E-2</v>
      </c>
      <c r="C11" s="397">
        <v>-1.5361930725506068E-2</v>
      </c>
      <c r="D11" s="397">
        <v>-1.4692941525065617E-2</v>
      </c>
      <c r="E11" s="397">
        <v>-7.9769862617564691E-3</v>
      </c>
      <c r="F11" s="397">
        <v>-7.869936394651722E-3</v>
      </c>
      <c r="G11" s="397">
        <v>-1.1634771442511682E-2</v>
      </c>
      <c r="H11" s="397">
        <v>1.0576227584023767E-2</v>
      </c>
      <c r="I11" s="397">
        <v>-1.4082588683330011E-2</v>
      </c>
      <c r="J11" s="397">
        <v>-1.5702084105059577E-2</v>
      </c>
      <c r="K11" s="397">
        <v>-2.5806511043045544E-2</v>
      </c>
      <c r="L11" s="398">
        <f t="shared" si="2"/>
        <v>-0.12423109946482414</v>
      </c>
      <c r="M11" s="399">
        <f t="shared" si="0"/>
        <v>5.6382654884432393E-2</v>
      </c>
      <c r="N11" s="399">
        <f t="shared" si="1"/>
        <v>0.14540586631725738</v>
      </c>
      <c r="Q11" s="227">
        <v>45216</v>
      </c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408"/>
      <c r="AD11" s="112"/>
      <c r="AE11" s="112"/>
      <c r="AH11" s="372">
        <v>7</v>
      </c>
      <c r="AI11" s="372">
        <f>IF('Current Portfolio MAIN'!M9&gt;=0,0,1)</f>
        <v>0</v>
      </c>
      <c r="AJ11" s="372">
        <f>IF('Current Portfolio MAIN'!N9&gt;=0,0,1)</f>
        <v>0</v>
      </c>
      <c r="AK11" s="428"/>
      <c r="AL11" s="428"/>
      <c r="AP11" s="112"/>
      <c r="AQ11" s="112"/>
      <c r="AR11" s="112"/>
      <c r="AW11" s="372">
        <v>7</v>
      </c>
      <c r="AX11" s="372"/>
      <c r="AY11" s="372"/>
      <c r="AZ11" s="428"/>
      <c r="BA11" s="428"/>
      <c r="BB11" s="391"/>
      <c r="BC11" s="391"/>
      <c r="BD11" s="391"/>
      <c r="BE11" s="112"/>
      <c r="BF11" s="112"/>
      <c r="BG11" s="112"/>
      <c r="BH11" s="391"/>
      <c r="BI11" s="391"/>
      <c r="BJ11" s="391"/>
      <c r="BM11" s="372">
        <v>7</v>
      </c>
      <c r="BN11" s="366">
        <f ca="1">NORMINV(RAND(),$BR$2,$BR$3)</f>
        <v>-1.1951450648124929E-2</v>
      </c>
      <c r="BO11" s="369">
        <f ca="1">BN11-BN$296</f>
        <v>1.1702312164958826E-2</v>
      </c>
      <c r="BP11" s="367">
        <f ca="1">BN11-BN$301</f>
        <v>1.7057022422398802E-2</v>
      </c>
      <c r="BQ11" s="364"/>
      <c r="BR11" s="364"/>
      <c r="BS11" s="364"/>
      <c r="BT11" s="372">
        <v>7</v>
      </c>
      <c r="BU11" s="364">
        <f ca="1">IF(BO11&gt;=0,0,1)</f>
        <v>0</v>
      </c>
      <c r="BV11" s="372">
        <f ca="1">IF(BP11&gt;=0,0,1)</f>
        <v>0</v>
      </c>
      <c r="BW11" s="428"/>
      <c r="BX11" s="428"/>
      <c r="BY11" s="173"/>
      <c r="BZ11" s="370">
        <v>7</v>
      </c>
      <c r="CA11" s="368">
        <f ca="1">NORMINV(RAND(),CE$2,CE$3)</f>
        <v>0.10299124189023981</v>
      </c>
      <c r="CB11" s="166">
        <f ca="1">CA11-CA$389</f>
        <v>0.19191715382666005</v>
      </c>
      <c r="CC11" s="166">
        <f ca="1">CA11-CA$394</f>
        <v>0.21657710800722182</v>
      </c>
      <c r="CD11" s="173"/>
      <c r="CE11" s="173"/>
      <c r="CF11" s="173"/>
      <c r="CG11" s="370">
        <v>7</v>
      </c>
      <c r="CH11" s="370">
        <f ca="1">IF(CB11&gt;=0,0,1)</f>
        <v>0</v>
      </c>
      <c r="CI11" s="370">
        <f ca="1">IF(CC11&gt;=0,0,1)</f>
        <v>0</v>
      </c>
      <c r="CJ11" s="428"/>
      <c r="CK11" s="428"/>
    </row>
    <row r="12" spans="1:90" ht="15.6">
      <c r="A12" s="342">
        <v>45224</v>
      </c>
      <c r="B12" s="397">
        <v>-6.276426302978011E-2</v>
      </c>
      <c r="C12" s="397">
        <v>-2.5842308340144338E-2</v>
      </c>
      <c r="D12" s="397">
        <v>1.7774407616084398E-2</v>
      </c>
      <c r="E12" s="397">
        <v>-2.3882717873899506E-2</v>
      </c>
      <c r="F12" s="397">
        <v>-3.6082220900549355E-2</v>
      </c>
      <c r="G12" s="397">
        <v>-3.8955297989618942E-2</v>
      </c>
      <c r="H12" s="397">
        <v>3.0395206628659466E-3</v>
      </c>
      <c r="I12" s="397">
        <v>-1.7436435756232216E-2</v>
      </c>
      <c r="J12" s="397">
        <v>-3.7590997913286905E-2</v>
      </c>
      <c r="K12" s="397">
        <v>-6.7592910657898075E-2</v>
      </c>
      <c r="L12" s="398">
        <f t="shared" si="2"/>
        <v>-0.2893332241824591</v>
      </c>
      <c r="M12" s="399">
        <f t="shared" si="0"/>
        <v>-0.10871946983320258</v>
      </c>
      <c r="N12" s="399">
        <f t="shared" si="1"/>
        <v>-1.9696258400377586E-2</v>
      </c>
      <c r="Q12" s="227">
        <v>45217</v>
      </c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408"/>
      <c r="AD12" s="112"/>
      <c r="AE12" s="112"/>
      <c r="AH12" s="372">
        <v>8</v>
      </c>
      <c r="AI12" s="372">
        <f>IF('Current Portfolio MAIN'!M10&gt;=0,0,1)</f>
        <v>0</v>
      </c>
      <c r="AJ12" s="372">
        <f>IF('Current Portfolio MAIN'!N10&gt;=0,0,1)</f>
        <v>0</v>
      </c>
      <c r="AK12" s="428"/>
      <c r="AL12" s="428"/>
      <c r="AP12" s="112"/>
      <c r="AQ12" s="112"/>
      <c r="AR12" s="112"/>
      <c r="AW12" s="372">
        <v>8</v>
      </c>
      <c r="AX12" s="372"/>
      <c r="AY12" s="372"/>
      <c r="AZ12" s="428"/>
      <c r="BA12" s="428"/>
      <c r="BB12" s="391"/>
      <c r="BC12" s="391"/>
      <c r="BD12" s="391"/>
      <c r="BE12" s="112"/>
      <c r="BF12" s="112"/>
      <c r="BG12" s="112"/>
      <c r="BH12" s="391"/>
      <c r="BI12" s="391"/>
      <c r="BJ12" s="391"/>
      <c r="BM12" s="372">
        <v>8</v>
      </c>
      <c r="BN12" s="366">
        <f ca="1">NORMINV(RAND(),$BR$2,$BR$3)</f>
        <v>-6.549256024542054E-3</v>
      </c>
      <c r="BO12" s="369">
        <f ca="1">BN12-BN$296</f>
        <v>1.7104506788541703E-2</v>
      </c>
      <c r="BP12" s="367">
        <f ca="1">BN12-BN$301</f>
        <v>2.2459217045981673E-2</v>
      </c>
      <c r="BQ12" s="364"/>
      <c r="BR12" s="364"/>
      <c r="BS12" s="364"/>
      <c r="BT12" s="372">
        <v>8</v>
      </c>
      <c r="BU12" s="364">
        <f ca="1">IF(BO12&gt;=0,0,1)</f>
        <v>0</v>
      </c>
      <c r="BV12" s="372">
        <f ca="1">IF(BP12&gt;=0,0,1)</f>
        <v>0</v>
      </c>
      <c r="BW12" s="428"/>
      <c r="BX12" s="428"/>
      <c r="BY12" s="173"/>
      <c r="BZ12" s="370">
        <v>8</v>
      </c>
      <c r="CA12" s="368">
        <f ca="1">NORMINV(RAND(),CE$2,CE$3)</f>
        <v>9.0685066669181469E-2</v>
      </c>
      <c r="CB12" s="166">
        <f ca="1">CA12-CA$389</f>
        <v>0.17961097860560171</v>
      </c>
      <c r="CC12" s="166">
        <f ca="1">CA12-CA$394</f>
        <v>0.20427093278616348</v>
      </c>
      <c r="CD12" s="173"/>
      <c r="CE12" s="173"/>
      <c r="CF12" s="173"/>
      <c r="CG12" s="370">
        <v>8</v>
      </c>
      <c r="CH12" s="370">
        <f ca="1">IF(CB12&gt;=0,0,1)</f>
        <v>0</v>
      </c>
      <c r="CI12" s="370">
        <f ca="1">IF(CC12&gt;=0,0,1)</f>
        <v>0</v>
      </c>
      <c r="CJ12" s="428"/>
      <c r="CK12" s="428"/>
    </row>
    <row r="13" spans="1:90" ht="15.6">
      <c r="A13" s="342">
        <v>45225</v>
      </c>
      <c r="B13" s="397">
        <v>-1.3379502841781354E-2</v>
      </c>
      <c r="C13" s="397">
        <v>-2.8482149487249364E-2</v>
      </c>
      <c r="D13" s="397">
        <v>-4.133966022985136E-2</v>
      </c>
      <c r="E13" s="397">
        <v>-2.3552813742364842E-2</v>
      </c>
      <c r="F13" s="397">
        <v>-1.3985377012136091E-2</v>
      </c>
      <c r="G13" s="397">
        <v>-3.4802500481490473E-2</v>
      </c>
      <c r="H13" s="397">
        <v>-1.9768028822972128E-2</v>
      </c>
      <c r="I13" s="397">
        <v>-1.1131365673940241E-2</v>
      </c>
      <c r="J13" s="397">
        <v>3.6471948805845145E-3</v>
      </c>
      <c r="K13" s="397">
        <v>-1.8907857774296599E-2</v>
      </c>
      <c r="L13" s="398">
        <f t="shared" si="2"/>
        <v>-0.20170206118549794</v>
      </c>
      <c r="M13" s="399">
        <f t="shared" si="0"/>
        <v>-2.1088306836241411E-2</v>
      </c>
      <c r="N13" s="399">
        <f t="shared" si="1"/>
        <v>6.7934904596583578E-2</v>
      </c>
      <c r="Q13" s="227">
        <v>45218</v>
      </c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408"/>
      <c r="AD13" s="112"/>
      <c r="AE13" s="112"/>
      <c r="AH13" s="372">
        <v>9</v>
      </c>
      <c r="AI13" s="372">
        <f>IF('Current Portfolio MAIN'!M11&gt;=0,0,1)</f>
        <v>0</v>
      </c>
      <c r="AJ13" s="372">
        <f>IF('Current Portfolio MAIN'!N11&gt;=0,0,1)</f>
        <v>0</v>
      </c>
      <c r="AP13" s="112"/>
      <c r="AQ13" s="112"/>
      <c r="AR13" s="112"/>
      <c r="AW13" s="372">
        <v>9</v>
      </c>
      <c r="AX13" s="372"/>
      <c r="AY13" s="372"/>
      <c r="AZ13" s="391"/>
      <c r="BA13" s="391"/>
      <c r="BB13" s="391"/>
      <c r="BC13" s="391"/>
      <c r="BD13" s="391"/>
      <c r="BE13" s="112"/>
      <c r="BF13" s="112"/>
      <c r="BG13" s="112"/>
      <c r="BH13" s="391"/>
      <c r="BI13" s="391"/>
      <c r="BJ13" s="391"/>
      <c r="BM13" s="370">
        <v>9</v>
      </c>
      <c r="BN13" s="366">
        <f ca="1">NORMINV(RAND(),$BR$2,$BR$3)</f>
        <v>-4.7321249450587646E-3</v>
      </c>
      <c r="BO13" s="369">
        <f ca="1">BN13-BN$296</f>
        <v>1.892163786802499E-2</v>
      </c>
      <c r="BP13" s="367">
        <f ca="1">BN13-BN$301</f>
        <v>2.4276348125464964E-2</v>
      </c>
      <c r="BQ13" s="173"/>
      <c r="BR13" s="173"/>
      <c r="BS13" s="173"/>
      <c r="BT13" s="370">
        <v>9</v>
      </c>
      <c r="BU13" s="364">
        <f ca="1">IF(BO13&gt;=0,0,1)</f>
        <v>0</v>
      </c>
      <c r="BV13" s="372">
        <f ca="1">IF(BP13&gt;=0,0,1)</f>
        <v>0</v>
      </c>
      <c r="BW13" s="173"/>
      <c r="BX13" s="173"/>
      <c r="BY13" s="173"/>
      <c r="BZ13" s="370">
        <v>9</v>
      </c>
      <c r="CA13" s="368">
        <f ca="1">NORMINV(RAND(),CE$2,CE$3)</f>
        <v>6.643533016895338E-2</v>
      </c>
      <c r="CB13" s="166">
        <f ca="1">CA13-CA$389</f>
        <v>0.15536124210537361</v>
      </c>
      <c r="CC13" s="166">
        <f ca="1">CA13-CA$394</f>
        <v>0.18002119628593538</v>
      </c>
      <c r="CD13" s="173"/>
      <c r="CE13" s="173"/>
      <c r="CF13" s="173"/>
      <c r="CG13" s="370">
        <v>9</v>
      </c>
      <c r="CH13" s="370">
        <f ca="1">IF(CB13&gt;=0,0,1)</f>
        <v>0</v>
      </c>
      <c r="CI13" s="370">
        <f ca="1">IF(CC13&gt;=0,0,1)</f>
        <v>0</v>
      </c>
      <c r="CJ13" s="173"/>
      <c r="CK13" s="173"/>
    </row>
    <row r="14" spans="1:90" ht="15.6">
      <c r="A14" s="342">
        <v>45226</v>
      </c>
      <c r="B14" s="397">
        <v>9.7686704134791302E-2</v>
      </c>
      <c r="C14" s="397">
        <v>1.241560647358031E-2</v>
      </c>
      <c r="D14" s="397">
        <v>1.0292583872587135E-2</v>
      </c>
      <c r="E14" s="397">
        <v>8.1261037050071039E-3</v>
      </c>
      <c r="F14" s="397">
        <v>-1.2542608053186521E-3</v>
      </c>
      <c r="G14" s="397">
        <v>8.4211967022980172E-3</v>
      </c>
      <c r="H14" s="397">
        <v>-4.237929936168805E-2</v>
      </c>
      <c r="I14" s="397">
        <v>-6.3090488839134928E-2</v>
      </c>
      <c r="J14" s="397">
        <v>7.7761809385192837E-3</v>
      </c>
      <c r="K14" s="397">
        <v>7.3040712182101286E-2</v>
      </c>
      <c r="L14" s="398">
        <f t="shared" si="2"/>
        <v>0.11103503900274281</v>
      </c>
      <c r="M14" s="399">
        <f t="shared" si="0"/>
        <v>0.29164879335199934</v>
      </c>
      <c r="N14" s="399">
        <f t="shared" si="1"/>
        <v>0.38067200478482432</v>
      </c>
      <c r="Q14" s="227">
        <v>45219</v>
      </c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408"/>
      <c r="AD14" s="112"/>
      <c r="AE14" s="112"/>
      <c r="AH14" s="372">
        <v>10</v>
      </c>
      <c r="AI14" s="372">
        <f>IF('Current Portfolio MAIN'!M12&gt;=0,0,1)</f>
        <v>1</v>
      </c>
      <c r="AJ14" s="372">
        <f>IF('Current Portfolio MAIN'!N12&gt;=0,0,1)</f>
        <v>1</v>
      </c>
      <c r="AP14" s="112"/>
      <c r="AQ14" s="112"/>
      <c r="AR14" s="112"/>
      <c r="AW14" s="372">
        <v>10</v>
      </c>
      <c r="AX14" s="372"/>
      <c r="AY14" s="372"/>
      <c r="AZ14" s="391"/>
      <c r="BA14" s="391"/>
      <c r="BB14" s="391"/>
      <c r="BC14" s="391"/>
      <c r="BD14" s="391"/>
      <c r="BE14" s="112"/>
      <c r="BF14" s="112"/>
      <c r="BG14" s="112"/>
      <c r="BH14" s="391"/>
      <c r="BI14" s="391"/>
      <c r="BJ14" s="391"/>
      <c r="BM14" s="370">
        <v>10</v>
      </c>
      <c r="BN14" s="366">
        <f ca="1">NORMINV(RAND(),$BR$2,$BR$3)</f>
        <v>4.3449620609076513E-3</v>
      </c>
      <c r="BO14" s="369">
        <f ca="1">BN14-BN$296</f>
        <v>2.7998724873991406E-2</v>
      </c>
      <c r="BP14" s="367">
        <f ca="1">BN14-BN$301</f>
        <v>3.335343513143138E-2</v>
      </c>
      <c r="BQ14" s="173"/>
      <c r="BR14" s="173"/>
      <c r="BS14" s="173"/>
      <c r="BT14" s="370">
        <v>10</v>
      </c>
      <c r="BU14" s="364">
        <f ca="1">IF(BO14&gt;=0,0,1)</f>
        <v>0</v>
      </c>
      <c r="BV14" s="372">
        <f ca="1">IF(BP14&gt;=0,0,1)</f>
        <v>0</v>
      </c>
      <c r="BW14" s="173"/>
      <c r="BX14" s="173"/>
      <c r="BY14" s="173"/>
      <c r="BZ14" s="370">
        <v>10</v>
      </c>
      <c r="CA14" s="368">
        <f ca="1">NORMINV(RAND(),CE$2,CE$3)</f>
        <v>1.9201833672005571E-2</v>
      </c>
      <c r="CB14" s="166">
        <f ca="1">CA14-CA$389</f>
        <v>0.10812774560842581</v>
      </c>
      <c r="CC14" s="166">
        <f ca="1">CA14-CA$394</f>
        <v>0.13278769978898758</v>
      </c>
      <c r="CD14" s="173"/>
      <c r="CE14" s="173"/>
      <c r="CF14" s="173"/>
      <c r="CG14" s="370">
        <v>10</v>
      </c>
      <c r="CH14" s="370">
        <f ca="1">IF(CB14&gt;=0,0,1)</f>
        <v>0</v>
      </c>
      <c r="CI14" s="370">
        <f ca="1">IF(CC14&gt;=0,0,1)</f>
        <v>0</v>
      </c>
      <c r="CJ14" s="173"/>
      <c r="CK14" s="173"/>
    </row>
    <row r="15" spans="1:90" ht="15.6">
      <c r="A15" s="342">
        <v>45231</v>
      </c>
      <c r="B15" s="397">
        <v>8.2667641969387251E-3</v>
      </c>
      <c r="C15" s="397">
        <v>5.3996224078178834E-3</v>
      </c>
      <c r="D15" s="397">
        <v>1.014070038660253E-2</v>
      </c>
      <c r="E15" s="397">
        <v>-1.1957775767331591E-2</v>
      </c>
      <c r="F15" s="397">
        <v>-1.9383553848104307E-2</v>
      </c>
      <c r="G15" s="397">
        <v>-2.2813139892630119E-4</v>
      </c>
      <c r="H15" s="397">
        <v>-2.009300973463557E-2</v>
      </c>
      <c r="I15" s="397">
        <v>-2.494494747451681E-2</v>
      </c>
      <c r="J15" s="397">
        <v>4.2993255999346225E-4</v>
      </c>
      <c r="K15" s="397">
        <v>1.5900267861492567E-2</v>
      </c>
      <c r="L15" s="398">
        <f t="shared" si="2"/>
        <v>-3.647013081066941E-2</v>
      </c>
      <c r="M15" s="399">
        <f t="shared" si="0"/>
        <v>0.14414362353858712</v>
      </c>
      <c r="N15" s="399">
        <f t="shared" si="1"/>
        <v>0.23316683497141211</v>
      </c>
      <c r="Q15" s="227">
        <v>45223</v>
      </c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408"/>
      <c r="AD15" s="112"/>
      <c r="AE15" s="112"/>
      <c r="AH15" s="372">
        <v>11</v>
      </c>
      <c r="AI15" s="372">
        <f>IF('Current Portfolio MAIN'!M13&gt;=0,0,1)</f>
        <v>1</v>
      </c>
      <c r="AJ15" s="372">
        <f>IF('Current Portfolio MAIN'!N13&gt;=0,0,1)</f>
        <v>0</v>
      </c>
      <c r="AP15" s="112"/>
      <c r="AQ15" s="112"/>
      <c r="AR15" s="112"/>
      <c r="AW15" s="372">
        <v>11</v>
      </c>
      <c r="AX15" s="372"/>
      <c r="AY15" s="372"/>
      <c r="AZ15" s="391"/>
      <c r="BA15" s="391"/>
      <c r="BB15" s="391"/>
      <c r="BC15" s="391"/>
      <c r="BD15" s="391"/>
      <c r="BE15" s="112"/>
      <c r="BF15" s="112"/>
      <c r="BG15" s="112"/>
      <c r="BH15" s="391"/>
      <c r="BI15" s="391"/>
      <c r="BJ15" s="391"/>
      <c r="BM15" s="370">
        <v>11</v>
      </c>
      <c r="BN15" s="366">
        <f ca="1">NORMINV(RAND(),$BR$2,$BR$3)</f>
        <v>-2.4010598672565459E-2</v>
      </c>
      <c r="BO15" s="369">
        <f ca="1">BN15-BN$296</f>
        <v>-3.5683585948170435E-4</v>
      </c>
      <c r="BP15" s="367">
        <f ca="1">BN15-BN$301</f>
        <v>4.9978743979582699E-3</v>
      </c>
      <c r="BQ15" s="173"/>
      <c r="BR15" s="173"/>
      <c r="BS15" s="173"/>
      <c r="BT15" s="370">
        <v>11</v>
      </c>
      <c r="BU15" s="364">
        <f ca="1">IF(BO15&gt;=0,0,1)</f>
        <v>1</v>
      </c>
      <c r="BV15" s="372">
        <f ca="1">IF(BP15&gt;=0,0,1)</f>
        <v>0</v>
      </c>
      <c r="BW15" s="173"/>
      <c r="BX15" s="173"/>
      <c r="BY15" s="173"/>
      <c r="BZ15" s="370">
        <v>11</v>
      </c>
      <c r="CA15" s="368">
        <f ca="1">NORMINV(RAND(),CE$2,CE$3)</f>
        <v>2.8116018472170747E-4</v>
      </c>
      <c r="CB15" s="166">
        <f ca="1">CA15-CA$389</f>
        <v>8.9207072121141956E-2</v>
      </c>
      <c r="CC15" s="166">
        <f ca="1">CA15-CA$394</f>
        <v>0.11386702630170373</v>
      </c>
      <c r="CG15" s="370">
        <v>11</v>
      </c>
      <c r="CH15" s="370">
        <f ca="1">IF(CB15&gt;=0,0,1)</f>
        <v>0</v>
      </c>
      <c r="CI15" s="370">
        <f ca="1">IF(CC15&gt;=0,0,1)</f>
        <v>0</v>
      </c>
    </row>
    <row r="16" spans="1:90" ht="15.6">
      <c r="A16" s="342">
        <v>45232</v>
      </c>
      <c r="B16" s="397">
        <v>2.4810272903118546E-2</v>
      </c>
      <c r="C16" s="397">
        <v>3.4641119767482742E-2</v>
      </c>
      <c r="D16" s="397">
        <v>2.0255541029243318E-2</v>
      </c>
      <c r="E16" s="397">
        <v>2.4541773396021815E-2</v>
      </c>
      <c r="F16" s="397">
        <v>4.1423066003626108E-2</v>
      </c>
      <c r="G16" s="397">
        <v>3.0418539097518238E-2</v>
      </c>
      <c r="H16" s="397">
        <v>4.2626982005352421E-2</v>
      </c>
      <c r="I16" s="397">
        <v>4.731784594099997E-2</v>
      </c>
      <c r="J16" s="397">
        <v>2.7742316817402468E-2</v>
      </c>
      <c r="K16" s="397">
        <v>2.1582067962644835E-2</v>
      </c>
      <c r="L16" s="398">
        <f t="shared" si="2"/>
        <v>0.31535952492341046</v>
      </c>
      <c r="M16" s="399">
        <f t="shared" si="0"/>
        <v>0.49597327927266699</v>
      </c>
      <c r="N16" s="399">
        <f t="shared" si="1"/>
        <v>0.58499649070549198</v>
      </c>
      <c r="Q16" s="227">
        <v>45224</v>
      </c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408"/>
      <c r="AD16" s="112"/>
      <c r="AE16" s="112"/>
      <c r="AH16" s="372">
        <v>12</v>
      </c>
      <c r="AI16" s="372">
        <f>IF('Current Portfolio MAIN'!M14&gt;=0,0,1)</f>
        <v>0</v>
      </c>
      <c r="AJ16" s="372">
        <f>IF('Current Portfolio MAIN'!N14&gt;=0,0,1)</f>
        <v>0</v>
      </c>
      <c r="AP16" s="112"/>
      <c r="AQ16" s="112"/>
      <c r="AR16" s="112"/>
      <c r="AW16" s="372">
        <v>12</v>
      </c>
      <c r="AX16" s="372"/>
      <c r="AY16" s="372"/>
      <c r="AZ16" s="391"/>
      <c r="BA16" s="391"/>
      <c r="BB16" s="391"/>
      <c r="BC16" s="391"/>
      <c r="BD16" s="391"/>
      <c r="BE16" s="112"/>
      <c r="BF16" s="112"/>
      <c r="BG16" s="112"/>
      <c r="BH16" s="391"/>
      <c r="BI16" s="391"/>
      <c r="BJ16" s="391"/>
      <c r="BM16" s="370">
        <v>12</v>
      </c>
      <c r="BN16" s="366">
        <f ca="1">NORMINV(RAND(),$BR$2,$BR$3)</f>
        <v>-1.1000138527653924E-2</v>
      </c>
      <c r="BO16" s="369">
        <f ca="1">BN16-BN$296</f>
        <v>1.2653624285429831E-2</v>
      </c>
      <c r="BP16" s="367">
        <f ca="1">BN16-BN$301</f>
        <v>1.8008334542869806E-2</v>
      </c>
      <c r="BQ16" s="173"/>
      <c r="BR16" s="173"/>
      <c r="BS16" s="173"/>
      <c r="BT16" s="370">
        <v>12</v>
      </c>
      <c r="BU16" s="364">
        <f ca="1">IF(BO16&gt;=0,0,1)</f>
        <v>0</v>
      </c>
      <c r="BV16" s="372">
        <f ca="1">IF(BP16&gt;=0,0,1)</f>
        <v>0</v>
      </c>
      <c r="BW16" s="173"/>
      <c r="BX16" s="173"/>
      <c r="BY16" s="173"/>
      <c r="BZ16" s="370">
        <v>12</v>
      </c>
      <c r="CA16" s="368">
        <f ca="1">NORMINV(RAND(),CE$2,CE$3)</f>
        <v>-5.4588416177957511E-3</v>
      </c>
      <c r="CB16" s="166">
        <f ca="1">CA16-CA$389</f>
        <v>8.3467070318624492E-2</v>
      </c>
      <c r="CC16" s="166">
        <f ca="1">CA16-CA$394</f>
        <v>0.10812702449918626</v>
      </c>
      <c r="CG16" s="370">
        <v>12</v>
      </c>
      <c r="CH16" s="370">
        <f ca="1">IF(CB16&gt;=0,0,1)</f>
        <v>0</v>
      </c>
      <c r="CI16" s="370">
        <f ca="1">IF(CC16&gt;=0,0,1)</f>
        <v>0</v>
      </c>
    </row>
    <row r="17" spans="1:87" ht="15.6">
      <c r="A17" s="342">
        <v>45233</v>
      </c>
      <c r="B17" s="397">
        <v>1.0509532458978788E-2</v>
      </c>
      <c r="C17" s="397">
        <v>-6.323261562893645E-3</v>
      </c>
      <c r="D17" s="397">
        <v>1.1698814211021702E-2</v>
      </c>
      <c r="E17" s="397">
        <v>3.7750959423736852E-3</v>
      </c>
      <c r="F17" s="397">
        <v>2.0198420773229975E-2</v>
      </c>
      <c r="G17" s="397">
        <v>-1.592537883463585E-3</v>
      </c>
      <c r="H17" s="397">
        <v>3.2493730203738691E-2</v>
      </c>
      <c r="I17" s="397">
        <v>-8.8698516982876896E-3</v>
      </c>
      <c r="J17" s="397">
        <v>1.4666175693369254E-2</v>
      </c>
      <c r="K17" s="397">
        <v>2.6860703747100256E-3</v>
      </c>
      <c r="L17" s="398">
        <f t="shared" si="2"/>
        <v>7.9242188512777201E-2</v>
      </c>
      <c r="M17" s="399">
        <f t="shared" si="0"/>
        <v>0.25985594286203373</v>
      </c>
      <c r="N17" s="399">
        <f t="shared" si="1"/>
        <v>0.34887915429485872</v>
      </c>
      <c r="Q17" s="227">
        <v>45225</v>
      </c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408"/>
      <c r="AD17" s="112"/>
      <c r="AE17" s="112"/>
      <c r="AH17" s="372">
        <v>13</v>
      </c>
      <c r="AI17" s="372">
        <f>IF('Current Portfolio MAIN'!M15&gt;=0,0,1)</f>
        <v>0</v>
      </c>
      <c r="AJ17" s="372">
        <f>IF('Current Portfolio MAIN'!N15&gt;=0,0,1)</f>
        <v>0</v>
      </c>
      <c r="AP17" s="112"/>
      <c r="AQ17" s="112"/>
      <c r="AR17" s="112"/>
      <c r="AW17" s="372">
        <v>13</v>
      </c>
      <c r="AX17" s="372"/>
      <c r="AY17" s="372"/>
      <c r="AZ17" s="391"/>
      <c r="BA17" s="391"/>
      <c r="BB17" s="391"/>
      <c r="BC17" s="391"/>
      <c r="BD17" s="391"/>
      <c r="BE17" s="112"/>
      <c r="BF17" s="112"/>
      <c r="BG17" s="112"/>
      <c r="BH17" s="391"/>
      <c r="BI17" s="391"/>
      <c r="BJ17" s="391"/>
      <c r="BM17" s="370">
        <v>13</v>
      </c>
      <c r="BN17" s="366">
        <f ca="1">NORMINV(RAND(),$BR$2,$BR$3)</f>
        <v>3.5670315681951364E-2</v>
      </c>
      <c r="BO17" s="369">
        <f ca="1">BN17-BN$296</f>
        <v>5.9324078495035119E-2</v>
      </c>
      <c r="BP17" s="367">
        <f ca="1">BN17-BN$301</f>
        <v>6.4678788752475097E-2</v>
      </c>
      <c r="BT17" s="370">
        <v>13</v>
      </c>
      <c r="BU17" s="364">
        <f ca="1">IF(BO17&gt;=0,0,1)</f>
        <v>0</v>
      </c>
      <c r="BV17" s="372">
        <f ca="1">IF(BP17&gt;=0,0,1)</f>
        <v>0</v>
      </c>
      <c r="BZ17" s="370">
        <v>13</v>
      </c>
      <c r="CA17" s="368">
        <f ca="1">NORMINV(RAND(),CE$2,CE$3)</f>
        <v>9.5648538869357279E-3</v>
      </c>
      <c r="CB17" s="166">
        <f ca="1">CA17-CA$389</f>
        <v>9.8490765823355975E-2</v>
      </c>
      <c r="CC17" s="166">
        <f ca="1">CA17-CA$394</f>
        <v>0.12315072000391775</v>
      </c>
      <c r="CG17" s="370">
        <v>13</v>
      </c>
      <c r="CH17" s="370">
        <f ca="1">IF(CB17&gt;=0,0,1)</f>
        <v>0</v>
      </c>
      <c r="CI17" s="370">
        <f ca="1">IF(CC17&gt;=0,0,1)</f>
        <v>0</v>
      </c>
    </row>
    <row r="18" spans="1:87" ht="15.6">
      <c r="A18" s="342">
        <v>45239</v>
      </c>
      <c r="B18" s="397">
        <v>-5.5138565839883968E-3</v>
      </c>
      <c r="C18" s="397">
        <v>-4.9751007434836181E-3</v>
      </c>
      <c r="D18" s="397">
        <v>-9.2512636029306039E-3</v>
      </c>
      <c r="E18" s="397">
        <v>-2.1180215117585721E-2</v>
      </c>
      <c r="F18" s="397">
        <v>6.6592787076171334E-2</v>
      </c>
      <c r="G18" s="397">
        <v>-1.9352106588100715E-2</v>
      </c>
      <c r="H18" s="397">
        <v>-3.529780816877448E-2</v>
      </c>
      <c r="I18" s="397">
        <v>-5.5794816728171881E-3</v>
      </c>
      <c r="J18" s="397">
        <v>5.4442372452980781E-3</v>
      </c>
      <c r="K18" s="397">
        <v>-1.2748874823126033E-2</v>
      </c>
      <c r="L18" s="398">
        <f t="shared" si="2"/>
        <v>-4.1861682979337345E-2</v>
      </c>
      <c r="M18" s="399">
        <f t="shared" si="0"/>
        <v>0.13875207136991918</v>
      </c>
      <c r="N18" s="399">
        <f t="shared" si="1"/>
        <v>0.22777528280274417</v>
      </c>
      <c r="Q18" s="227">
        <v>45226</v>
      </c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408"/>
      <c r="AD18" s="112"/>
      <c r="AE18" s="112"/>
      <c r="AH18" s="372">
        <v>14</v>
      </c>
      <c r="AI18" s="372">
        <f>IF('Current Portfolio MAIN'!M16&gt;=0,0,1)</f>
        <v>0</v>
      </c>
      <c r="AJ18" s="372">
        <f>IF('Current Portfolio MAIN'!N16&gt;=0,0,1)</f>
        <v>0</v>
      </c>
      <c r="AP18" s="112"/>
      <c r="AQ18" s="112"/>
      <c r="AR18" s="112"/>
      <c r="AW18" s="372">
        <v>14</v>
      </c>
      <c r="AX18" s="372"/>
      <c r="AY18" s="372"/>
      <c r="AZ18" s="391"/>
      <c r="BA18" s="391"/>
      <c r="BB18" s="391"/>
      <c r="BC18" s="391"/>
      <c r="BD18" s="391"/>
      <c r="BE18" s="112"/>
      <c r="BF18" s="112"/>
      <c r="BG18" s="112"/>
      <c r="BH18" s="391"/>
      <c r="BI18" s="391"/>
      <c r="BJ18" s="391"/>
      <c r="BM18" s="370">
        <v>14</v>
      </c>
      <c r="BN18" s="366">
        <f ca="1">NORMINV(RAND(),$BR$2,$BR$3)</f>
        <v>1.9570554393433296E-3</v>
      </c>
      <c r="BO18" s="369">
        <f ca="1">BN18-BN$296</f>
        <v>2.5610818252427083E-2</v>
      </c>
      <c r="BP18" s="367">
        <f ca="1">BN18-BN$301</f>
        <v>3.0965528509867057E-2</v>
      </c>
      <c r="BT18" s="370">
        <v>14</v>
      </c>
      <c r="BU18" s="364">
        <f ca="1">IF(BO18&gt;=0,0,1)</f>
        <v>0</v>
      </c>
      <c r="BV18" s="372">
        <f ca="1">IF(BP18&gt;=0,0,1)</f>
        <v>0</v>
      </c>
      <c r="BZ18" s="370">
        <v>14</v>
      </c>
      <c r="CA18" s="368">
        <f ca="1">NORMINV(RAND(),CE$2,CE$3)</f>
        <v>3.3332717145166585E-2</v>
      </c>
      <c r="CB18" s="166">
        <f ca="1">CA18-CA$389</f>
        <v>0.12225862908158683</v>
      </c>
      <c r="CC18" s="166">
        <f ca="1">CA18-CA$394</f>
        <v>0.1469185832621486</v>
      </c>
      <c r="CG18" s="370">
        <v>14</v>
      </c>
      <c r="CH18" s="370">
        <f ca="1">IF(CB18&gt;=0,0,1)</f>
        <v>0</v>
      </c>
      <c r="CI18" s="370">
        <f ca="1">IF(CC18&gt;=0,0,1)</f>
        <v>0</v>
      </c>
    </row>
    <row r="19" spans="1:87" ht="15.6">
      <c r="A19" s="342">
        <v>45240</v>
      </c>
      <c r="B19" s="397">
        <v>2.5023898454899163E-2</v>
      </c>
      <c r="C19" s="397">
        <v>1.8873482570983535E-2</v>
      </c>
      <c r="D19" s="397">
        <v>2.1887531918892478E-2</v>
      </c>
      <c r="E19" s="397">
        <v>8.3767458065890921E-3</v>
      </c>
      <c r="F19" s="397">
        <v>-2.5782256757252098E-2</v>
      </c>
      <c r="G19" s="397">
        <v>1.7072153204213736E-2</v>
      </c>
      <c r="H19" s="397">
        <v>4.546561292165352E-3</v>
      </c>
      <c r="I19" s="397">
        <v>4.1586957070418595E-3</v>
      </c>
      <c r="J19" s="397">
        <v>1.4186194514715478E-2</v>
      </c>
      <c r="K19" s="397">
        <v>1.805472440196465E-2</v>
      </c>
      <c r="L19" s="398">
        <f t="shared" si="2"/>
        <v>0.10639773111421325</v>
      </c>
      <c r="M19" s="399">
        <f t="shared" si="0"/>
        <v>0.28701148546346977</v>
      </c>
      <c r="N19" s="399">
        <f t="shared" si="1"/>
        <v>0.37603469689629476</v>
      </c>
      <c r="Q19" s="227">
        <v>45230</v>
      </c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408"/>
      <c r="AD19" s="112"/>
      <c r="AE19" s="112"/>
      <c r="AH19" s="372">
        <v>15</v>
      </c>
      <c r="AI19" s="372">
        <f>IF('Current Portfolio MAIN'!M17&gt;=0,0,1)</f>
        <v>0</v>
      </c>
      <c r="AJ19" s="372">
        <f>IF('Current Portfolio MAIN'!N17&gt;=0,0,1)</f>
        <v>0</v>
      </c>
      <c r="AP19" s="112"/>
      <c r="AQ19" s="112"/>
      <c r="AR19" s="112"/>
      <c r="AW19" s="372">
        <v>15</v>
      </c>
      <c r="AX19" s="372"/>
      <c r="AY19" s="372"/>
      <c r="AZ19" s="391"/>
      <c r="BA19" s="391"/>
      <c r="BB19" s="391"/>
      <c r="BC19" s="391"/>
      <c r="BD19" s="391"/>
      <c r="BE19" s="112"/>
      <c r="BF19" s="112"/>
      <c r="BG19" s="112"/>
      <c r="BH19" s="391"/>
      <c r="BI19" s="391"/>
      <c r="BJ19" s="391"/>
      <c r="BM19" s="370">
        <v>15</v>
      </c>
      <c r="BN19" s="366">
        <f ca="1">NORMINV(RAND(),$BR$2,$BR$3)</f>
        <v>1.3506745104933352E-2</v>
      </c>
      <c r="BO19" s="369">
        <f ca="1">BN19-BN$296</f>
        <v>3.7160507918017109E-2</v>
      </c>
      <c r="BP19" s="367">
        <f ca="1">BN19-BN$301</f>
        <v>4.251521817545708E-2</v>
      </c>
      <c r="BT19" s="370">
        <v>15</v>
      </c>
      <c r="BU19" s="364">
        <f ca="1">IF(BO19&gt;=0,0,1)</f>
        <v>0</v>
      </c>
      <c r="BV19" s="372">
        <f ca="1">IF(BP19&gt;=0,0,1)</f>
        <v>0</v>
      </c>
      <c r="BZ19" s="370">
        <v>15</v>
      </c>
      <c r="CA19" s="368">
        <f ca="1">NORMINV(RAND(),CE$2,CE$3)</f>
        <v>1.6474171571998056E-2</v>
      </c>
      <c r="CB19" s="166">
        <f ca="1">CA19-CA$389</f>
        <v>0.1054000835084183</v>
      </c>
      <c r="CC19" s="166">
        <f ca="1">CA19-CA$394</f>
        <v>0.13006003768898006</v>
      </c>
      <c r="CG19" s="370">
        <v>15</v>
      </c>
      <c r="CH19" s="370">
        <f ca="1">IF(CB19&gt;=0,0,1)</f>
        <v>0</v>
      </c>
      <c r="CI19" s="370">
        <f ca="1">IF(CC19&gt;=0,0,1)</f>
        <v>0</v>
      </c>
    </row>
    <row r="20" spans="1:87" ht="15.6">
      <c r="A20" s="342">
        <v>45245</v>
      </c>
      <c r="B20" s="397">
        <v>2.0812277256976985E-2</v>
      </c>
      <c r="C20" s="397">
        <v>-6.3395508695145431E-3</v>
      </c>
      <c r="D20" s="397">
        <v>-1.0957369198459688E-2</v>
      </c>
      <c r="E20" s="397">
        <v>-7.3025966610092974E-3</v>
      </c>
      <c r="F20" s="397">
        <v>2.1758632907102893E-2</v>
      </c>
      <c r="G20" s="397">
        <v>3.2755779245781103E-3</v>
      </c>
      <c r="H20" s="397">
        <v>-1.1459846065526746E-2</v>
      </c>
      <c r="I20" s="397">
        <v>-5.8689377877946258E-3</v>
      </c>
      <c r="J20" s="397">
        <v>-3.4312120548879443E-3</v>
      </c>
      <c r="K20" s="397">
        <v>-2.7017959578857997E-2</v>
      </c>
      <c r="L20" s="398">
        <f t="shared" si="2"/>
        <v>-2.6530984127392854E-2</v>
      </c>
      <c r="M20" s="399">
        <f t="shared" si="0"/>
        <v>0.15408277022186367</v>
      </c>
      <c r="N20" s="399">
        <f t="shared" si="1"/>
        <v>0.24310598165468866</v>
      </c>
      <c r="Q20" s="227">
        <v>45231</v>
      </c>
      <c r="R20" s="113">
        <v>-2.3664883562609429E-2</v>
      </c>
      <c r="S20" s="113">
        <v>-5.7046717429824811E-2</v>
      </c>
      <c r="T20" s="113">
        <v>3.1886411102271417E-2</v>
      </c>
      <c r="U20" s="113">
        <v>-9.0985846580228902E-2</v>
      </c>
      <c r="V20" s="113">
        <v>-4.7581854317769956E-2</v>
      </c>
      <c r="W20" s="113">
        <v>-0.12646640226807837</v>
      </c>
      <c r="X20" s="113">
        <v>-0.16620714962086969</v>
      </c>
      <c r="Y20" s="113">
        <v>-0.19402633685798898</v>
      </c>
      <c r="Z20" s="113">
        <v>-6.328117110216458E-2</v>
      </c>
      <c r="AA20" s="113">
        <v>2.6449387012881465E-2</v>
      </c>
      <c r="AB20" s="113">
        <v>-6.3698358003798972E-2</v>
      </c>
      <c r="AC20" s="409">
        <f t="shared" ref="AC20:AC274" si="3">SUM(R20:AB20)</f>
        <v>-0.7746229216281808</v>
      </c>
      <c r="AD20" s="113">
        <f t="shared" ref="AD20:AD274" si="4">$AC20-$AC$398</f>
        <v>0.1756019712921888</v>
      </c>
      <c r="AE20" s="113">
        <f t="shared" ref="AE20:AE274" si="5">$AC20-$AC$402</f>
        <v>0.59654866356830794</v>
      </c>
      <c r="AH20" s="372">
        <v>16</v>
      </c>
      <c r="AI20" s="372">
        <f>IF('Current Portfolio MAIN'!M18&gt;=0,0,1)</f>
        <v>0</v>
      </c>
      <c r="AJ20" s="372">
        <f>IF('Current Portfolio MAIN'!N18&gt;=0,0,1)</f>
        <v>0</v>
      </c>
      <c r="AP20" s="112"/>
      <c r="AQ20" s="112"/>
      <c r="AR20" s="112"/>
      <c r="AW20" s="372">
        <v>16</v>
      </c>
      <c r="AX20" s="372"/>
      <c r="AY20" s="372"/>
      <c r="AZ20" s="391"/>
      <c r="BA20" s="391"/>
      <c r="BB20" s="391"/>
      <c r="BC20" s="391"/>
      <c r="BD20" s="391"/>
      <c r="BE20" s="112"/>
      <c r="BF20" s="112"/>
      <c r="BG20" s="112"/>
      <c r="BH20" s="391"/>
      <c r="BI20" s="391"/>
      <c r="BJ20" s="391"/>
      <c r="BM20" s="370">
        <v>16</v>
      </c>
      <c r="BN20" s="366">
        <f ca="1">NORMINV(RAND(),$BR$2,$BR$3)</f>
        <v>-1.1233987409115478E-2</v>
      </c>
      <c r="BO20" s="369">
        <f ca="1">BN20-BN$296</f>
        <v>1.2419775403968276E-2</v>
      </c>
      <c r="BP20" s="367">
        <f ca="1">BN20-BN$301</f>
        <v>1.7774485661408251E-2</v>
      </c>
      <c r="BT20" s="370">
        <v>16</v>
      </c>
      <c r="BU20" s="364">
        <f ca="1">IF(BO20&gt;=0,0,1)</f>
        <v>0</v>
      </c>
      <c r="BV20" s="372">
        <f ca="1">IF(BP20&gt;=0,0,1)</f>
        <v>0</v>
      </c>
      <c r="BZ20" s="370">
        <v>16</v>
      </c>
      <c r="CA20" s="368">
        <f ca="1">NORMINV(RAND(),CE$2,CE$3)</f>
        <v>-3.4406564934235228E-3</v>
      </c>
      <c r="CB20" s="166">
        <f ca="1">CA20-CA$389</f>
        <v>8.5485255442996719E-2</v>
      </c>
      <c r="CC20" s="166">
        <f ca="1">CA20-CA$394</f>
        <v>0.11014520962355849</v>
      </c>
      <c r="CG20" s="370">
        <v>16</v>
      </c>
      <c r="CH20" s="370">
        <f ca="1">IF(CB20&gt;=0,0,1)</f>
        <v>0</v>
      </c>
      <c r="CI20" s="370">
        <f ca="1">IF(CC20&gt;=0,0,1)</f>
        <v>0</v>
      </c>
    </row>
    <row r="21" spans="1:87" ht="15.6">
      <c r="A21" s="342">
        <v>45246</v>
      </c>
      <c r="B21" s="397">
        <v>4.6409869238353885E-2</v>
      </c>
      <c r="C21" s="397">
        <v>-1.0866321110041488E-2</v>
      </c>
      <c r="D21" s="397">
        <v>-2.4936607934704647E-3</v>
      </c>
      <c r="E21" s="397">
        <v>-0.11613792940841827</v>
      </c>
      <c r="F21" s="397">
        <v>-1.3677011266427952E-2</v>
      </c>
      <c r="G21" s="397">
        <v>-2.9173974422633364E-2</v>
      </c>
      <c r="H21" s="397">
        <v>-4.272140072182562E-2</v>
      </c>
      <c r="I21" s="397">
        <v>-4.5253649026861464E-2</v>
      </c>
      <c r="J21" s="397">
        <v>-2.9640250198836093E-2</v>
      </c>
      <c r="K21" s="397">
        <v>-2.2262813863578423E-2</v>
      </c>
      <c r="L21" s="398">
        <f t="shared" si="2"/>
        <v>-0.26581714157373926</v>
      </c>
      <c r="M21" s="399">
        <f t="shared" si="0"/>
        <v>-8.520338722448273E-2</v>
      </c>
      <c r="N21" s="399">
        <f t="shared" si="1"/>
        <v>3.8198242083422596E-3</v>
      </c>
      <c r="Q21" s="227">
        <v>45232</v>
      </c>
      <c r="R21" s="113">
        <v>-1.402665008369508E-2</v>
      </c>
      <c r="S21" s="113">
        <v>-3.9160515690305431E-2</v>
      </c>
      <c r="T21" s="113">
        <v>2.6211432667244461E-2</v>
      </c>
      <c r="U21" s="113">
        <v>-7.2624116395006211E-2</v>
      </c>
      <c r="V21" s="113">
        <v>-1.328620499008526E-2</v>
      </c>
      <c r="W21" s="113">
        <v>-0.10657009401361262</v>
      </c>
      <c r="X21" s="113">
        <v>-0.12812983083366913</v>
      </c>
      <c r="Y21" s="113">
        <v>-0.14262059634835444</v>
      </c>
      <c r="Z21" s="113">
        <v>-3.3747136708507486E-2</v>
      </c>
      <c r="AA21" s="113">
        <v>2.1590033500362482E-2</v>
      </c>
      <c r="AB21" s="113">
        <v>-4.8410105440285789E-2</v>
      </c>
      <c r="AC21" s="409">
        <f t="shared" si="3"/>
        <v>-0.55077378433591451</v>
      </c>
      <c r="AD21" s="113">
        <f t="shared" si="4"/>
        <v>0.39945110858445509</v>
      </c>
      <c r="AE21" s="113">
        <f t="shared" si="5"/>
        <v>0.82039780086057423</v>
      </c>
      <c r="AH21" s="372">
        <v>17</v>
      </c>
      <c r="AI21" s="372">
        <f>IF('Current Portfolio MAIN'!M19&gt;=0,0,1)</f>
        <v>0</v>
      </c>
      <c r="AJ21" s="372">
        <f>IF('Current Portfolio MAIN'!N19&gt;=0,0,1)</f>
        <v>0</v>
      </c>
      <c r="AP21" s="112"/>
      <c r="AQ21" s="112"/>
      <c r="AR21" s="112"/>
      <c r="AW21" s="372">
        <v>17</v>
      </c>
      <c r="AX21" s="372"/>
      <c r="AY21" s="372"/>
      <c r="AZ21" s="391"/>
      <c r="BA21" s="391"/>
      <c r="BB21" s="391"/>
      <c r="BC21" s="391"/>
      <c r="BD21" s="391"/>
      <c r="BE21" s="112"/>
      <c r="BF21" s="112"/>
      <c r="BG21" s="112"/>
      <c r="BH21" s="391"/>
      <c r="BI21" s="391"/>
      <c r="BJ21" s="391"/>
      <c r="BM21" s="370">
        <v>17</v>
      </c>
      <c r="BN21" s="366">
        <f ca="1">NORMINV(RAND(),$BR$2,$BR$3)</f>
        <v>-4.4905662614442947E-5</v>
      </c>
      <c r="BO21" s="369">
        <f ca="1">BN21-BN$296</f>
        <v>2.3608857150469311E-2</v>
      </c>
      <c r="BP21" s="367">
        <f ca="1">BN21-BN$301</f>
        <v>2.8963567407909285E-2</v>
      </c>
      <c r="BT21" s="370">
        <v>17</v>
      </c>
      <c r="BU21" s="364">
        <f ca="1">IF(BO21&gt;=0,0,1)</f>
        <v>0</v>
      </c>
      <c r="BV21" s="372">
        <f ca="1">IF(BP21&gt;=0,0,1)</f>
        <v>0</v>
      </c>
      <c r="BZ21" s="370">
        <v>17</v>
      </c>
      <c r="CA21" s="368">
        <f ca="1">NORMINV(RAND(),CE$2,CE$3)</f>
        <v>4.0623233588379458E-2</v>
      </c>
      <c r="CB21" s="166">
        <f ca="1">CA21-CA$389</f>
        <v>0.12954914552479971</v>
      </c>
      <c r="CC21" s="166">
        <f ca="1">CA21-CA$394</f>
        <v>0.15420909970536148</v>
      </c>
      <c r="CG21" s="370">
        <v>17</v>
      </c>
      <c r="CH21" s="370">
        <f ca="1">IF(CB21&gt;=0,0,1)</f>
        <v>0</v>
      </c>
      <c r="CI21" s="370">
        <f ca="1">IF(CC21&gt;=0,0,1)</f>
        <v>0</v>
      </c>
    </row>
    <row r="22" spans="1:87" ht="15.6">
      <c r="A22" s="342">
        <v>45247</v>
      </c>
      <c r="B22" s="397">
        <v>4.8508420751378623E-3</v>
      </c>
      <c r="C22" s="397">
        <v>-5.804800237375396E-3</v>
      </c>
      <c r="D22" s="397">
        <v>-2.2405126736464887E-2</v>
      </c>
      <c r="E22" s="397">
        <v>-1.1495231172437892E-2</v>
      </c>
      <c r="F22" s="397">
        <v>-9.487385910940338E-3</v>
      </c>
      <c r="G22" s="397">
        <v>-1.7608422946864266E-3</v>
      </c>
      <c r="H22" s="397">
        <v>1.4200496446147515E-2</v>
      </c>
      <c r="I22" s="397">
        <v>1.3166264445717335E-2</v>
      </c>
      <c r="J22" s="397">
        <v>1.2302844505283073E-3</v>
      </c>
      <c r="K22" s="397">
        <v>1.0659366568430695E-2</v>
      </c>
      <c r="L22" s="398">
        <f t="shared" si="2"/>
        <v>-6.8461323659432249E-3</v>
      </c>
      <c r="M22" s="399">
        <f t="shared" si="0"/>
        <v>0.1737676219833133</v>
      </c>
      <c r="N22" s="399">
        <f t="shared" si="1"/>
        <v>0.26279083341613829</v>
      </c>
      <c r="Q22" s="227">
        <v>45233</v>
      </c>
      <c r="R22" s="113">
        <v>-4.4375575972439574E-3</v>
      </c>
      <c r="S22" s="113">
        <v>-5.3849384790125465E-2</v>
      </c>
      <c r="T22" s="113">
        <v>3.4926079315499958E-2</v>
      </c>
      <c r="U22" s="113">
        <v>-6.4228119510394976E-2</v>
      </c>
      <c r="V22" s="113">
        <v>-1.3782737265517042E-2</v>
      </c>
      <c r="W22" s="113">
        <v>-0.10661975431684712</v>
      </c>
      <c r="X22" s="113">
        <v>-7.9859445369578785E-2</v>
      </c>
      <c r="Y22" s="113">
        <v>-0.15628047249304189</v>
      </c>
      <c r="Z22" s="113">
        <v>-1.9115919614044463E-2</v>
      </c>
      <c r="AA22" s="113">
        <v>3.0841400782612327E-2</v>
      </c>
      <c r="AB22" s="113">
        <v>-4.1135267079802862E-2</v>
      </c>
      <c r="AC22" s="409">
        <f t="shared" si="3"/>
        <v>-0.47354117793848427</v>
      </c>
      <c r="AD22" s="113">
        <f t="shared" si="4"/>
        <v>0.47668371498188533</v>
      </c>
      <c r="AE22" s="113">
        <f t="shared" si="5"/>
        <v>0.89763040725800447</v>
      </c>
      <c r="AH22" s="372">
        <v>18</v>
      </c>
      <c r="AI22" s="372">
        <f>IF('Current Portfolio MAIN'!M20&gt;=0,0,1)</f>
        <v>0</v>
      </c>
      <c r="AJ22" s="372">
        <f>IF('Current Portfolio MAIN'!N20&gt;=0,0,1)</f>
        <v>0</v>
      </c>
      <c r="AP22" s="112"/>
      <c r="AQ22" s="112"/>
      <c r="AR22" s="112"/>
      <c r="AW22" s="372">
        <v>18</v>
      </c>
      <c r="AX22" s="372"/>
      <c r="AY22" s="372"/>
      <c r="AZ22" s="391"/>
      <c r="BA22" s="391"/>
      <c r="BB22" s="391"/>
      <c r="BC22" s="391"/>
      <c r="BD22" s="391"/>
      <c r="BE22" s="112"/>
      <c r="BF22" s="112"/>
      <c r="BG22" s="112"/>
      <c r="BH22" s="391"/>
      <c r="BI22" s="391"/>
      <c r="BJ22" s="391"/>
      <c r="BM22" s="370">
        <v>18</v>
      </c>
      <c r="BN22" s="366">
        <f ca="1">NORMINV(RAND(),$BR$2,$BR$3)</f>
        <v>-2.3809230796389875E-2</v>
      </c>
      <c r="BO22" s="369">
        <f ca="1">BN22-BN$296</f>
        <v>-1.5546798330611997E-4</v>
      </c>
      <c r="BP22" s="367">
        <f ca="1">BN22-BN$301</f>
        <v>5.1992422741338543E-3</v>
      </c>
      <c r="BT22" s="370">
        <v>18</v>
      </c>
      <c r="BU22" s="364">
        <f ca="1">IF(BO22&gt;=0,0,1)</f>
        <v>1</v>
      </c>
      <c r="BV22" s="372">
        <f ca="1">IF(BP22&gt;=0,0,1)</f>
        <v>0</v>
      </c>
      <c r="BZ22" s="370">
        <v>18</v>
      </c>
      <c r="CA22" s="368">
        <f ca="1">NORMINV(RAND(),CE$2,CE$3)</f>
        <v>-3.0151687901449883E-2</v>
      </c>
      <c r="CB22" s="166">
        <f ca="1">CA22-CA$389</f>
        <v>5.877422403497036E-2</v>
      </c>
      <c r="CC22" s="166">
        <f ca="1">CA22-CA$394</f>
        <v>8.3434178215532132E-2</v>
      </c>
      <c r="CG22" s="370">
        <v>18</v>
      </c>
      <c r="CH22" s="370">
        <f ca="1">IF(CB22&gt;=0,0,1)</f>
        <v>0</v>
      </c>
      <c r="CI22" s="370">
        <f ca="1">IF(CC22&gt;=0,0,1)</f>
        <v>0</v>
      </c>
    </row>
    <row r="23" spans="1:87" ht="15.6">
      <c r="A23" s="342">
        <v>45252</v>
      </c>
      <c r="B23" s="397">
        <v>-6.3833186815925869E-3</v>
      </c>
      <c r="C23" s="397">
        <v>-3.5762594021225835E-3</v>
      </c>
      <c r="D23" s="397">
        <v>5.6561722389723013E-3</v>
      </c>
      <c r="E23" s="397">
        <v>-1.2495536372960636E-3</v>
      </c>
      <c r="F23" s="397">
        <v>-5.479670976801243E-4</v>
      </c>
      <c r="G23" s="397">
        <v>-4.7374413249475777E-3</v>
      </c>
      <c r="H23" s="397">
        <v>5.1903149363319301E-5</v>
      </c>
      <c r="I23" s="397">
        <v>-5.0668003537032158E-3</v>
      </c>
      <c r="J23" s="397">
        <v>3.9463532987293881E-4</v>
      </c>
      <c r="K23" s="397">
        <v>1.2323566543121833E-2</v>
      </c>
      <c r="L23" s="398">
        <f t="shared" si="2"/>
        <v>-3.1350632360117592E-3</v>
      </c>
      <c r="M23" s="399">
        <f t="shared" si="0"/>
        <v>0.17747869111324477</v>
      </c>
      <c r="N23" s="399">
        <f t="shared" si="1"/>
        <v>0.26650190254606976</v>
      </c>
      <c r="Q23" s="227">
        <v>45238</v>
      </c>
      <c r="R23" s="113">
        <v>-2.8525935922212531E-2</v>
      </c>
      <c r="S23" s="113">
        <v>-4.4638940517544135E-2</v>
      </c>
      <c r="T23" s="113">
        <v>2.8973946833760644E-2</v>
      </c>
      <c r="U23" s="113">
        <v>-8.0652657514573955E-2</v>
      </c>
      <c r="V23" s="113">
        <v>-5.5408261480454191E-2</v>
      </c>
      <c r="W23" s="113">
        <v>-0.11789235557141919</v>
      </c>
      <c r="X23" s="113">
        <v>-0.17306342922200857</v>
      </c>
      <c r="Y23" s="113">
        <v>-0.18617638818024784</v>
      </c>
      <c r="Z23" s="113">
        <v>-5.0828352244058017E-2</v>
      </c>
      <c r="AA23" s="113">
        <v>2.9461671979835291E-2</v>
      </c>
      <c r="AB23" s="113">
        <v>-5.686244414060504E-2</v>
      </c>
      <c r="AC23" s="409">
        <f t="shared" si="3"/>
        <v>-0.73561314597952754</v>
      </c>
      <c r="AD23" s="113">
        <f t="shared" si="4"/>
        <v>0.21461174694084206</v>
      </c>
      <c r="AE23" s="113">
        <f t="shared" si="5"/>
        <v>0.6355584392169612</v>
      </c>
      <c r="AH23" s="372">
        <v>19</v>
      </c>
      <c r="AI23" s="372">
        <f>IF('Current Portfolio MAIN'!M21&gt;=0,0,1)</f>
        <v>1</v>
      </c>
      <c r="AJ23" s="372">
        <f>IF('Current Portfolio MAIN'!N21&gt;=0,0,1)</f>
        <v>0</v>
      </c>
      <c r="AP23" s="112"/>
      <c r="AQ23" s="112"/>
      <c r="AR23" s="112"/>
      <c r="AW23" s="372">
        <v>19</v>
      </c>
      <c r="AX23" s="372"/>
      <c r="AY23" s="372"/>
      <c r="AZ23" s="391"/>
      <c r="BA23" s="391"/>
      <c r="BB23" s="391"/>
      <c r="BC23" s="391"/>
      <c r="BD23" s="391"/>
      <c r="BE23" s="112"/>
      <c r="BF23" s="112"/>
      <c r="BG23" s="112"/>
      <c r="BH23" s="391"/>
      <c r="BI23" s="391"/>
      <c r="BJ23" s="391"/>
      <c r="BM23" s="370">
        <v>19</v>
      </c>
      <c r="BN23" s="366">
        <f ca="1">NORMINV(RAND(),$BR$2,$BR$3)</f>
        <v>1.1808921214266329E-2</v>
      </c>
      <c r="BO23" s="369">
        <f ca="1">BN23-BN$296</f>
        <v>3.5462684027350082E-2</v>
      </c>
      <c r="BP23" s="367">
        <f ca="1">BN23-BN$301</f>
        <v>4.0817394284790059E-2</v>
      </c>
      <c r="BT23" s="370">
        <v>19</v>
      </c>
      <c r="BU23" s="364">
        <f ca="1">IF(BO23&gt;=0,0,1)</f>
        <v>0</v>
      </c>
      <c r="BV23" s="372">
        <f ca="1">IF(BP23&gt;=0,0,1)</f>
        <v>0</v>
      </c>
      <c r="BZ23" s="370">
        <v>19</v>
      </c>
      <c r="CA23" s="368">
        <f ca="1">NORMINV(RAND(),CE$2,CE$3)</f>
        <v>0.10733905463609056</v>
      </c>
      <c r="CB23" s="166">
        <f ca="1">CA23-CA$389</f>
        <v>0.1962649665725108</v>
      </c>
      <c r="CC23" s="166">
        <f ca="1">CA23-CA$394</f>
        <v>0.22092492075307257</v>
      </c>
      <c r="CG23" s="370">
        <v>19</v>
      </c>
      <c r="CH23" s="370">
        <f ca="1">IF(CB23&gt;=0,0,1)</f>
        <v>0</v>
      </c>
      <c r="CI23" s="370">
        <f ca="1">IF(CC23&gt;=0,0,1)</f>
        <v>0</v>
      </c>
    </row>
    <row r="24" spans="1:87" ht="15.6">
      <c r="A24" s="342">
        <v>45259</v>
      </c>
      <c r="B24" s="397">
        <v>1.4972307813623242E-2</v>
      </c>
      <c r="C24" s="397">
        <v>-6.4669931859017149E-3</v>
      </c>
      <c r="D24" s="397">
        <v>-1.1112484828890268E-2</v>
      </c>
      <c r="E24" s="397">
        <v>3.1122047040843537E-3</v>
      </c>
      <c r="F24" s="397">
        <v>-1.0630802270458206E-3</v>
      </c>
      <c r="G24" s="397">
        <v>9.8674889683203482E-4</v>
      </c>
      <c r="H24" s="397">
        <v>9.2641282963840554E-2</v>
      </c>
      <c r="I24" s="397">
        <v>-1.2047198649399737E-2</v>
      </c>
      <c r="J24" s="397">
        <v>8.1909111150069158E-3</v>
      </c>
      <c r="K24" s="397">
        <v>-5.8868931430413607E-3</v>
      </c>
      <c r="L24" s="398">
        <f t="shared" si="2"/>
        <v>8.33268054591082E-2</v>
      </c>
      <c r="M24" s="399">
        <f t="shared" si="0"/>
        <v>0.26394055980836473</v>
      </c>
      <c r="N24" s="399">
        <f t="shared" si="1"/>
        <v>0.35296377124118972</v>
      </c>
      <c r="Q24" s="227">
        <v>45239</v>
      </c>
      <c r="R24" s="113">
        <v>-5.6188887239020824E-2</v>
      </c>
      <c r="S24" s="113">
        <v>-6.9897962341866626E-2</v>
      </c>
      <c r="T24" s="113">
        <v>-9.2834848454736996E-4</v>
      </c>
      <c r="U24" s="113">
        <v>-0.12197106910822508</v>
      </c>
      <c r="V24" s="113">
        <v>-3.3137503069361141E-2</v>
      </c>
      <c r="W24" s="113">
        <v>-0.14565427978136336</v>
      </c>
      <c r="X24" s="113">
        <v>-0.22995705257594656</v>
      </c>
      <c r="Y24" s="113">
        <v>-0.22475549153085905</v>
      </c>
      <c r="Z24" s="113">
        <v>-9.1335811583042381E-2</v>
      </c>
      <c r="AA24" s="113">
        <v>-1.2277179412342853E-2</v>
      </c>
      <c r="AB24" s="113">
        <v>-9.2668639670717479E-2</v>
      </c>
      <c r="AC24" s="409">
        <f t="shared" si="3"/>
        <v>-1.0787722247972926</v>
      </c>
      <c r="AD24" s="113">
        <f t="shared" si="4"/>
        <v>-0.12854733187692302</v>
      </c>
      <c r="AE24" s="113">
        <f t="shared" si="5"/>
        <v>0.29239936039919612</v>
      </c>
      <c r="AH24" s="372">
        <v>20</v>
      </c>
      <c r="AI24" s="372">
        <f>IF('Current Portfolio MAIN'!M22&gt;=0,0,1)</f>
        <v>0</v>
      </c>
      <c r="AJ24" s="372">
        <f>IF('Current Portfolio MAIN'!N22&gt;=0,0,1)</f>
        <v>0</v>
      </c>
      <c r="AP24" s="112"/>
      <c r="AQ24" s="112"/>
      <c r="AR24" s="112"/>
      <c r="AW24" s="372">
        <v>20</v>
      </c>
      <c r="AX24" s="372"/>
      <c r="AY24" s="372"/>
      <c r="AZ24" s="391"/>
      <c r="BA24" s="391"/>
      <c r="BB24" s="391"/>
      <c r="BC24" s="391"/>
      <c r="BD24" s="391"/>
      <c r="BE24" s="112"/>
      <c r="BF24" s="112"/>
      <c r="BG24" s="112"/>
      <c r="BH24" s="391"/>
      <c r="BI24" s="391"/>
      <c r="BJ24" s="391"/>
      <c r="BM24" s="370">
        <v>20</v>
      </c>
      <c r="BN24" s="366">
        <f ca="1">NORMINV(RAND(),$BR$2,$BR$3)</f>
        <v>5.4306508412022437E-3</v>
      </c>
      <c r="BO24" s="369">
        <f ca="1">BN24-BN$296</f>
        <v>2.9084413654285997E-2</v>
      </c>
      <c r="BP24" s="367">
        <f ca="1">BN24-BN$301</f>
        <v>3.4439123911725975E-2</v>
      </c>
      <c r="BT24" s="370">
        <v>20</v>
      </c>
      <c r="BU24" s="364">
        <f ca="1">IF(BO24&gt;=0,0,1)</f>
        <v>0</v>
      </c>
      <c r="BV24" s="372">
        <f ca="1">IF(BP24&gt;=0,0,1)</f>
        <v>0</v>
      </c>
      <c r="BZ24" s="370">
        <v>20</v>
      </c>
      <c r="CA24" s="368">
        <f ca="1">NORMINV(RAND(),CE$2,CE$3)</f>
        <v>4.3593859530642348E-2</v>
      </c>
      <c r="CB24" s="166">
        <f ca="1">CA24-CA$389</f>
        <v>0.13251977146706259</v>
      </c>
      <c r="CC24" s="166">
        <f ca="1">CA24-CA$394</f>
        <v>0.15717972564762436</v>
      </c>
      <c r="CG24" s="370">
        <v>20</v>
      </c>
      <c r="CH24" s="370">
        <f ca="1">IF(CB24&gt;=0,0,1)</f>
        <v>0</v>
      </c>
      <c r="CI24" s="370">
        <f ca="1">IF(CC24&gt;=0,0,1)</f>
        <v>0</v>
      </c>
    </row>
    <row r="25" spans="1:87" ht="15.6">
      <c r="A25" s="342">
        <v>45260</v>
      </c>
      <c r="B25" s="397">
        <v>-2.2658953700878115E-3</v>
      </c>
      <c r="C25" s="397">
        <v>6.1633206797981899E-3</v>
      </c>
      <c r="D25" s="397">
        <v>3.2499298367796303E-3</v>
      </c>
      <c r="E25" s="397">
        <v>9.9801412263336164E-3</v>
      </c>
      <c r="F25" s="397">
        <v>5.1514695367569363E-3</v>
      </c>
      <c r="G25" s="397">
        <v>2.2447370068529482E-2</v>
      </c>
      <c r="H25" s="397">
        <v>3.0910662655088128E-3</v>
      </c>
      <c r="I25" s="397">
        <v>9.3028361981151164E-4</v>
      </c>
      <c r="J25" s="397">
        <v>3.5271504162009748E-2</v>
      </c>
      <c r="K25" s="397">
        <v>1.5143102154742127E-3</v>
      </c>
      <c r="L25" s="398">
        <f t="shared" si="2"/>
        <v>8.5533500240914329E-2</v>
      </c>
      <c r="M25" s="399">
        <f t="shared" si="0"/>
        <v>0.26614725459017086</v>
      </c>
      <c r="N25" s="399">
        <f t="shared" si="1"/>
        <v>0.35517046602299585</v>
      </c>
      <c r="Q25" s="227">
        <v>45240</v>
      </c>
      <c r="R25" s="113">
        <v>-3.0749800115537074E-2</v>
      </c>
      <c r="S25" s="113">
        <v>-4.6369273159897251E-2</v>
      </c>
      <c r="T25" s="113">
        <v>2.2942158857840456E-2</v>
      </c>
      <c r="U25" s="113">
        <v>-9.8477608736929234E-2</v>
      </c>
      <c r="V25" s="113">
        <v>-4.3058706881114239E-2</v>
      </c>
      <c r="W25" s="113">
        <v>-0.11409087677778706</v>
      </c>
      <c r="X25" s="113">
        <v>-0.20276401745153916</v>
      </c>
      <c r="Y25" s="113">
        <v>-0.18376984646054872</v>
      </c>
      <c r="Z25" s="113">
        <v>-7.7414090814972858E-2</v>
      </c>
      <c r="AA25" s="113">
        <v>1.712776171804764E-3</v>
      </c>
      <c r="AB25" s="113">
        <v>-7.2088097737731838E-2</v>
      </c>
      <c r="AC25" s="409">
        <f t="shared" si="3"/>
        <v>-0.84412738310641222</v>
      </c>
      <c r="AD25" s="113">
        <f t="shared" si="4"/>
        <v>0.10609750981395738</v>
      </c>
      <c r="AE25" s="113">
        <f t="shared" si="5"/>
        <v>0.52704420209007652</v>
      </c>
      <c r="AH25" s="372">
        <v>21</v>
      </c>
      <c r="AI25" s="372">
        <f>IF('Current Portfolio MAIN'!M23&gt;=0,0,1)</f>
        <v>0</v>
      </c>
      <c r="AJ25" s="372">
        <f>IF('Current Portfolio MAIN'!N23&gt;=0,0,1)</f>
        <v>0</v>
      </c>
      <c r="AP25" s="112"/>
      <c r="AQ25" s="112"/>
      <c r="AR25" s="112"/>
      <c r="AW25" s="372">
        <v>21</v>
      </c>
      <c r="AX25" s="372"/>
      <c r="AY25" s="372"/>
      <c r="AZ25" s="391"/>
      <c r="BA25" s="391"/>
      <c r="BB25" s="391"/>
      <c r="BC25" s="391"/>
      <c r="BD25" s="391"/>
      <c r="BE25" s="112"/>
      <c r="BF25" s="112"/>
      <c r="BG25" s="112"/>
      <c r="BH25" s="391"/>
      <c r="BI25" s="391"/>
      <c r="BJ25" s="391"/>
      <c r="BM25" s="370">
        <v>21</v>
      </c>
      <c r="BN25" s="366">
        <f ca="1">NORMINV(RAND(),$BR$2,$BR$3)</f>
        <v>3.033542814505448E-2</v>
      </c>
      <c r="BO25" s="369">
        <f ca="1">BN25-BN$296</f>
        <v>5.3989190958138235E-2</v>
      </c>
      <c r="BP25" s="367">
        <f ca="1">BN25-BN$301</f>
        <v>5.9343901215578213E-2</v>
      </c>
      <c r="BT25" s="370">
        <v>21</v>
      </c>
      <c r="BU25" s="364">
        <f ca="1">IF(BO25&gt;=0,0,1)</f>
        <v>0</v>
      </c>
      <c r="BV25" s="372">
        <f ca="1">IF(BP25&gt;=0,0,1)</f>
        <v>0</v>
      </c>
      <c r="BZ25" s="370">
        <v>21</v>
      </c>
      <c r="CA25" s="368">
        <f ca="1">NORMINV(RAND(),CE$2,CE$3)</f>
        <v>-2.6509708847996923E-2</v>
      </c>
      <c r="CB25" s="166">
        <f ca="1">CA25-CA$389</f>
        <v>6.2416203088423321E-2</v>
      </c>
      <c r="CC25" s="166">
        <f ca="1">CA25-CA$394</f>
        <v>8.7076157268985099E-2</v>
      </c>
      <c r="CG25" s="370">
        <v>21</v>
      </c>
      <c r="CH25" s="370">
        <f ca="1">IF(CB25&gt;=0,0,1)</f>
        <v>0</v>
      </c>
      <c r="CI25" s="370">
        <f ca="1">IF(CC25&gt;=0,0,1)</f>
        <v>0</v>
      </c>
    </row>
    <row r="26" spans="1:87" ht="15.6">
      <c r="A26" s="342">
        <v>45261</v>
      </c>
      <c r="B26" s="397">
        <v>-2.4803424539530661E-2</v>
      </c>
      <c r="C26" s="397">
        <v>3.3682378536539215E-3</v>
      </c>
      <c r="D26" s="397">
        <v>-1.4972708484919606E-2</v>
      </c>
      <c r="E26" s="397">
        <v>-1.5459851347198184E-3</v>
      </c>
      <c r="F26" s="397">
        <v>-4.5826498328641607E-3</v>
      </c>
      <c r="G26" s="397">
        <v>1.8123825177987829E-2</v>
      </c>
      <c r="H26" s="397">
        <v>2.0568929195364127E-2</v>
      </c>
      <c r="I26" s="397">
        <v>4.9976022106521523E-3</v>
      </c>
      <c r="J26" s="397">
        <v>6.2377827967221577E-3</v>
      </c>
      <c r="K26" s="397">
        <v>3.0125800931557478E-3</v>
      </c>
      <c r="L26" s="398">
        <f t="shared" si="2"/>
        <v>1.040418933550169E-2</v>
      </c>
      <c r="M26" s="399">
        <f t="shared" si="0"/>
        <v>0.19101794368475822</v>
      </c>
      <c r="N26" s="399">
        <f t="shared" si="1"/>
        <v>0.28004115511758321</v>
      </c>
      <c r="Q26" s="227">
        <v>45244</v>
      </c>
      <c r="R26" s="113">
        <v>-1.4362851858653713E-2</v>
      </c>
      <c r="S26" s="113">
        <v>-4.4324747859197822E-2</v>
      </c>
      <c r="T26" s="113">
        <v>3.017475317937679E-2</v>
      </c>
      <c r="U26" s="113">
        <v>-9.0272752052702465E-2</v>
      </c>
      <c r="V26" s="113">
        <v>-5.2349926704600147E-3</v>
      </c>
      <c r="W26" s="113">
        <v>-7.0815076497861784E-2</v>
      </c>
      <c r="X26" s="113">
        <v>-0.14306050059764508</v>
      </c>
      <c r="Y26" s="113">
        <v>-0.17110001978284683</v>
      </c>
      <c r="Z26" s="113">
        <v>-7.5821379450813353E-4</v>
      </c>
      <c r="AA26" s="113">
        <v>1.5148229702451443E-2</v>
      </c>
      <c r="AB26" s="113">
        <v>-4.7692390606906332E-2</v>
      </c>
      <c r="AC26" s="409">
        <f t="shared" si="3"/>
        <v>-0.54229856283895395</v>
      </c>
      <c r="AD26" s="113">
        <f t="shared" si="4"/>
        <v>0.40792633008141566</v>
      </c>
      <c r="AE26" s="113">
        <f t="shared" si="5"/>
        <v>0.82887302235753479</v>
      </c>
      <c r="AH26" s="372">
        <v>22</v>
      </c>
      <c r="AI26" s="372">
        <f>IF('Current Portfolio MAIN'!M24&gt;=0,0,1)</f>
        <v>0</v>
      </c>
      <c r="AJ26" s="372">
        <f>IF('Current Portfolio MAIN'!N24&gt;=0,0,1)</f>
        <v>0</v>
      </c>
      <c r="AP26" s="112"/>
      <c r="AQ26" s="112"/>
      <c r="AR26" s="112"/>
      <c r="AW26" s="372">
        <v>22</v>
      </c>
      <c r="AX26" s="372"/>
      <c r="AY26" s="372"/>
      <c r="AZ26" s="391"/>
      <c r="BA26" s="391"/>
      <c r="BB26" s="391"/>
      <c r="BC26" s="391"/>
      <c r="BD26" s="391"/>
      <c r="BE26" s="112"/>
      <c r="BF26" s="112"/>
      <c r="BG26" s="112"/>
      <c r="BH26" s="391"/>
      <c r="BI26" s="391"/>
      <c r="BJ26" s="391"/>
      <c r="BM26" s="370">
        <v>22</v>
      </c>
      <c r="BN26" s="366">
        <f ca="1">NORMINV(RAND(),$BR$2,$BR$3)</f>
        <v>2.6509978248954933E-2</v>
      </c>
      <c r="BO26" s="369">
        <f ca="1">BN26-BN$296</f>
        <v>5.0163741062038691E-2</v>
      </c>
      <c r="BP26" s="367">
        <f ca="1">BN26-BN$301</f>
        <v>5.5518451319478662E-2</v>
      </c>
      <c r="BT26" s="370">
        <v>22</v>
      </c>
      <c r="BU26" s="364">
        <f ca="1">IF(BO26&gt;=0,0,1)</f>
        <v>0</v>
      </c>
      <c r="BV26" s="372">
        <f ca="1">IF(BP26&gt;=0,0,1)</f>
        <v>0</v>
      </c>
      <c r="BZ26" s="370">
        <v>22</v>
      </c>
      <c r="CA26" s="368">
        <f ca="1">NORMINV(RAND(),CE$2,CE$3)</f>
        <v>2.985724170880328E-2</v>
      </c>
      <c r="CB26" s="166">
        <f ca="1">CA26-CA$389</f>
        <v>0.11878315364522352</v>
      </c>
      <c r="CC26" s="166">
        <f ca="1">CA26-CA$394</f>
        <v>0.14344310782578529</v>
      </c>
      <c r="CG26" s="370">
        <v>22</v>
      </c>
      <c r="CH26" s="370">
        <f ca="1">IF(CB26&gt;=0,0,1)</f>
        <v>0</v>
      </c>
      <c r="CI26" s="370">
        <f ca="1">IF(CC26&gt;=0,0,1)</f>
        <v>0</v>
      </c>
    </row>
    <row r="27" spans="1:87" ht="15.6">
      <c r="A27" s="342">
        <v>45266</v>
      </c>
      <c r="B27" s="397">
        <v>-5.6306850140839249E-3</v>
      </c>
      <c r="C27" s="397">
        <v>4.2864207602388849E-3</v>
      </c>
      <c r="D27" s="397">
        <v>-5.5635254635699738E-5</v>
      </c>
      <c r="E27" s="397">
        <v>5.1837733925734764E-3</v>
      </c>
      <c r="F27" s="397">
        <v>1.7929257503170204E-2</v>
      </c>
      <c r="G27" s="397">
        <v>1.4320012778808344E-2</v>
      </c>
      <c r="H27" s="397">
        <v>1.7139109754981119E-2</v>
      </c>
      <c r="I27" s="397">
        <v>7.6974475037456802E-3</v>
      </c>
      <c r="J27" s="397">
        <v>2.1806209743241212E-2</v>
      </c>
      <c r="K27" s="397">
        <v>-6.1981332544034373E-3</v>
      </c>
      <c r="L27" s="398">
        <f t="shared" si="2"/>
        <v>7.6477777913635858E-2</v>
      </c>
      <c r="M27" s="399">
        <f t="shared" si="0"/>
        <v>0.25709153226289239</v>
      </c>
      <c r="N27" s="399">
        <f t="shared" si="1"/>
        <v>0.34611474369571738</v>
      </c>
      <c r="Q27" s="227">
        <v>45245</v>
      </c>
      <c r="R27" s="113">
        <v>6.2209759554000099E-2</v>
      </c>
      <c r="S27" s="113">
        <v>-1.0969372580022174E-2</v>
      </c>
      <c r="T27" s="113">
        <v>6.1245215364641892E-2</v>
      </c>
      <c r="U27" s="113">
        <v>-6.7729557058619494E-2</v>
      </c>
      <c r="V27" s="113">
        <v>4.7700065657062085E-2</v>
      </c>
      <c r="W27" s="113">
        <v>-2.6678998236725482E-3</v>
      </c>
      <c r="X27" s="113">
        <v>-0.10737163736865729</v>
      </c>
      <c r="Y27" s="113">
        <v>-0.16524875508809</v>
      </c>
      <c r="Z27" s="113">
        <v>6.1941505159062604E-2</v>
      </c>
      <c r="AA27" s="113">
        <v>3.8052984103853493E-2</v>
      </c>
      <c r="AB27" s="113">
        <v>-2.1089620128460274E-2</v>
      </c>
      <c r="AC27" s="409">
        <f t="shared" si="3"/>
        <v>-0.10392731220890161</v>
      </c>
      <c r="AD27" s="113">
        <f t="shared" si="4"/>
        <v>0.84629758071146799</v>
      </c>
      <c r="AE27" s="113">
        <f t="shared" si="5"/>
        <v>1.267244272987587</v>
      </c>
      <c r="AH27" s="372">
        <v>23</v>
      </c>
      <c r="AI27" s="372">
        <f>IF('Current Portfolio MAIN'!M25&gt;=0,0,1)</f>
        <v>0</v>
      </c>
      <c r="AJ27" s="372">
        <f>IF('Current Portfolio MAIN'!N25&gt;=0,0,1)</f>
        <v>0</v>
      </c>
      <c r="AP27" s="112"/>
      <c r="AQ27" s="112"/>
      <c r="AR27" s="112"/>
      <c r="AW27" s="372">
        <v>23</v>
      </c>
      <c r="AX27" s="372"/>
      <c r="AY27" s="372"/>
      <c r="AZ27" s="391"/>
      <c r="BA27" s="391"/>
      <c r="BB27" s="391"/>
      <c r="BC27" s="391"/>
      <c r="BD27" s="391"/>
      <c r="BE27" s="112"/>
      <c r="BF27" s="112"/>
      <c r="BG27" s="112"/>
      <c r="BH27" s="391"/>
      <c r="BI27" s="391"/>
      <c r="BJ27" s="391"/>
      <c r="BM27" s="370">
        <v>23</v>
      </c>
      <c r="BN27" s="366">
        <f ca="1">NORMINV(RAND(),$BR$2,$BR$3)</f>
        <v>8.3832909034136909E-3</v>
      </c>
      <c r="BO27" s="369">
        <f ca="1">BN27-BN$296</f>
        <v>3.2037053716497448E-2</v>
      </c>
      <c r="BP27" s="367">
        <f ca="1">BN27-BN$301</f>
        <v>3.7391763973937418E-2</v>
      </c>
      <c r="BT27" s="370">
        <v>23</v>
      </c>
      <c r="BU27" s="364">
        <f ca="1">IF(BO27&gt;=0,0,1)</f>
        <v>0</v>
      </c>
      <c r="BV27" s="372">
        <f ca="1">IF(BP27&gt;=0,0,1)</f>
        <v>0</v>
      </c>
      <c r="BZ27" s="370">
        <v>23</v>
      </c>
      <c r="CA27" s="368">
        <f ca="1">NORMINV(RAND(),CE$2,CE$3)</f>
        <v>0.20129446325351097</v>
      </c>
      <c r="CB27" s="166">
        <f ca="1">CA27-CA$389</f>
        <v>0.29022037518993121</v>
      </c>
      <c r="CC27" s="166">
        <f ca="1">CA27-CA$394</f>
        <v>0.31488032937049298</v>
      </c>
      <c r="CG27" s="370">
        <v>23</v>
      </c>
      <c r="CH27" s="370">
        <f ca="1">IF(CB27&gt;=0,0,1)</f>
        <v>0</v>
      </c>
      <c r="CI27" s="370">
        <f ca="1">IF(CC27&gt;=0,0,1)</f>
        <v>0</v>
      </c>
    </row>
    <row r="28" spans="1:87" ht="15.6">
      <c r="A28" s="342">
        <v>45267</v>
      </c>
      <c r="B28" s="397">
        <v>3.4708703621563419E-2</v>
      </c>
      <c r="C28" s="397">
        <v>2.3378484223012919E-2</v>
      </c>
      <c r="D28" s="397">
        <v>1.9012368041742889E-2</v>
      </c>
      <c r="E28" s="397">
        <v>2.5000154115541351E-2</v>
      </c>
      <c r="F28" s="397">
        <v>2.2517613811707804E-2</v>
      </c>
      <c r="G28" s="397">
        <v>1.4698642153122332E-2</v>
      </c>
      <c r="H28" s="397">
        <v>3.1576731919188195E-2</v>
      </c>
      <c r="I28" s="397">
        <v>1.2324362010228462E-2</v>
      </c>
      <c r="J28" s="397">
        <v>1.4987990065309154E-2</v>
      </c>
      <c r="K28" s="397">
        <v>2.9650187981072662E-2</v>
      </c>
      <c r="L28" s="398">
        <f t="shared" si="2"/>
        <v>0.22785523794248919</v>
      </c>
      <c r="M28" s="399">
        <f t="shared" si="0"/>
        <v>0.40846899229174571</v>
      </c>
      <c r="N28" s="399">
        <f t="shared" si="1"/>
        <v>0.4974922037245707</v>
      </c>
      <c r="Q28" s="227">
        <v>45246</v>
      </c>
      <c r="R28" s="113">
        <v>0.10540825208847382</v>
      </c>
      <c r="S28" s="113">
        <v>-1.5289904833244106E-2</v>
      </c>
      <c r="T28" s="113">
        <v>4.1662228196392093E-2</v>
      </c>
      <c r="U28" s="113">
        <v>-0.18106132866767233</v>
      </c>
      <c r="V28" s="113">
        <v>8.1608310412557561E-3</v>
      </c>
      <c r="W28" s="113">
        <v>-5.4866643114531377E-2</v>
      </c>
      <c r="X28" s="113">
        <v>-0.16688751853249073</v>
      </c>
      <c r="Y28" s="113">
        <v>-0.22215052787172884</v>
      </c>
      <c r="Z28" s="113">
        <v>2.3556140927162073E-2</v>
      </c>
      <c r="AA28" s="113">
        <v>-1.0308050003239311E-3</v>
      </c>
      <c r="AB28" s="113">
        <v>-5.2090203706102511E-2</v>
      </c>
      <c r="AC28" s="409">
        <f t="shared" si="3"/>
        <v>-0.51458947947281009</v>
      </c>
      <c r="AD28" s="113">
        <f t="shared" si="4"/>
        <v>0.43563541344755952</v>
      </c>
      <c r="AE28" s="113">
        <f t="shared" si="5"/>
        <v>0.85658210572367866</v>
      </c>
      <c r="AH28" s="372">
        <v>24</v>
      </c>
      <c r="AI28" s="372">
        <f>IF('Current Portfolio MAIN'!M26&gt;=0,0,1)</f>
        <v>0</v>
      </c>
      <c r="AJ28" s="372">
        <f>IF('Current Portfolio MAIN'!N26&gt;=0,0,1)</f>
        <v>0</v>
      </c>
      <c r="AP28" s="112"/>
      <c r="AQ28" s="112"/>
      <c r="AR28" s="112"/>
      <c r="AW28" s="372">
        <v>24</v>
      </c>
      <c r="AX28" s="372"/>
      <c r="AY28" s="372"/>
      <c r="AZ28" s="391"/>
      <c r="BA28" s="391"/>
      <c r="BB28" s="391"/>
      <c r="BC28" s="391"/>
      <c r="BD28" s="391"/>
      <c r="BE28" s="112"/>
      <c r="BF28" s="112"/>
      <c r="BG28" s="112"/>
      <c r="BH28" s="391"/>
      <c r="BI28" s="391"/>
      <c r="BJ28" s="391"/>
      <c r="BM28" s="370">
        <v>24</v>
      </c>
      <c r="BN28" s="366">
        <f ca="1">NORMINV(RAND(),$BR$2,$BR$3)</f>
        <v>4.046185669239589E-3</v>
      </c>
      <c r="BO28" s="369">
        <f ca="1">BN28-BN$296</f>
        <v>2.7699948482323343E-2</v>
      </c>
      <c r="BP28" s="367">
        <f ca="1">BN28-BN$301</f>
        <v>3.3054658739763321E-2</v>
      </c>
      <c r="BT28" s="370">
        <v>24</v>
      </c>
      <c r="BU28" s="364">
        <f ca="1">IF(BO28&gt;=0,0,1)</f>
        <v>0</v>
      </c>
      <c r="BV28" s="372">
        <f ca="1">IF(BP28&gt;=0,0,1)</f>
        <v>0</v>
      </c>
      <c r="BZ28" s="370">
        <v>24</v>
      </c>
      <c r="CA28" s="368">
        <f ca="1">NORMINV(RAND(),CE$2,CE$3)</f>
        <v>3.5491589844761771E-2</v>
      </c>
      <c r="CB28" s="166">
        <f ca="1">CA28-CA$389</f>
        <v>0.12441750178118202</v>
      </c>
      <c r="CC28" s="166">
        <f ca="1">CA28-CA$394</f>
        <v>0.14907745596174379</v>
      </c>
      <c r="CG28" s="370">
        <v>24</v>
      </c>
      <c r="CH28" s="370">
        <f ca="1">IF(CB28&gt;=0,0,1)</f>
        <v>0</v>
      </c>
      <c r="CI28" s="370">
        <f ca="1">IF(CC28&gt;=0,0,1)</f>
        <v>0</v>
      </c>
    </row>
    <row r="29" spans="1:87" ht="15.6">
      <c r="A29" s="342">
        <v>45268</v>
      </c>
      <c r="B29" s="397">
        <v>1.0677133369223268E-2</v>
      </c>
      <c r="C29" s="397">
        <v>5.0540560448852911E-3</v>
      </c>
      <c r="D29" s="397">
        <v>6.4805067320485854E-3</v>
      </c>
      <c r="E29" s="397">
        <v>1.397542574266275E-4</v>
      </c>
      <c r="F29" s="397">
        <v>2.7364639766023213E-3</v>
      </c>
      <c r="G29" s="397">
        <v>1.4732161270351929E-2</v>
      </c>
      <c r="H29" s="397">
        <v>4.8043189865765168E-3</v>
      </c>
      <c r="I29" s="397">
        <v>1.0898585978176278E-2</v>
      </c>
      <c r="J29" s="397">
        <v>2.864015516386087E-2</v>
      </c>
      <c r="K29" s="397">
        <v>1.32690796106405E-3</v>
      </c>
      <c r="L29" s="398">
        <f t="shared" si="2"/>
        <v>8.5490043740215738E-2</v>
      </c>
      <c r="M29" s="399">
        <f t="shared" si="0"/>
        <v>0.26610379808947227</v>
      </c>
      <c r="N29" s="399">
        <f t="shared" si="1"/>
        <v>0.35512700952229725</v>
      </c>
      <c r="Q29" s="227">
        <v>45247</v>
      </c>
      <c r="R29" s="113">
        <v>0.12317567961793663</v>
      </c>
      <c r="S29" s="113">
        <v>-1.4313304431404772E-2</v>
      </c>
      <c r="T29" s="113">
        <v>2.3715020767777428E-2</v>
      </c>
      <c r="U29" s="113">
        <v>-0.18841050904557533</v>
      </c>
      <c r="V29" s="113">
        <v>1.5901515511722142E-2</v>
      </c>
      <c r="W29" s="113">
        <v>-3.9997961344207744E-2</v>
      </c>
      <c r="X29" s="113">
        <v>-0.13122412647730786</v>
      </c>
      <c r="Y29" s="113">
        <v>-0.21859052860249495</v>
      </c>
      <c r="Z29" s="113">
        <v>2.3694717126613529E-2</v>
      </c>
      <c r="AA29" s="113">
        <v>3.5304493848729468E-2</v>
      </c>
      <c r="AB29" s="113">
        <v>-4.4050230204476071E-2</v>
      </c>
      <c r="AC29" s="409">
        <f t="shared" si="3"/>
        <v>-0.41479523323268752</v>
      </c>
      <c r="AD29" s="113">
        <f t="shared" si="4"/>
        <v>0.53542965968768208</v>
      </c>
      <c r="AE29" s="113">
        <f t="shared" si="5"/>
        <v>0.95637635196380122</v>
      </c>
      <c r="AH29" s="372">
        <v>25</v>
      </c>
      <c r="AI29" s="372">
        <f>IF('Current Portfolio MAIN'!M27&gt;=0,0,1)</f>
        <v>0</v>
      </c>
      <c r="AJ29" s="372">
        <f>IF('Current Portfolio MAIN'!N27&gt;=0,0,1)</f>
        <v>0</v>
      </c>
      <c r="AP29" s="112"/>
      <c r="AQ29" s="112"/>
      <c r="AR29" s="112"/>
      <c r="AW29" s="372">
        <v>25</v>
      </c>
      <c r="AX29" s="372"/>
      <c r="AY29" s="372"/>
      <c r="AZ29" s="391"/>
      <c r="BA29" s="391"/>
      <c r="BB29" s="391"/>
      <c r="BC29" s="391"/>
      <c r="BD29" s="391"/>
      <c r="BE29" s="112"/>
      <c r="BF29" s="112"/>
      <c r="BG29" s="112"/>
      <c r="BH29" s="391"/>
      <c r="BI29" s="391"/>
      <c r="BJ29" s="391"/>
      <c r="BM29" s="370">
        <v>25</v>
      </c>
      <c r="BN29" s="366">
        <f ca="1">NORMINV(RAND(),$BR$2,$BR$3)</f>
        <v>1.8289357378227386E-2</v>
      </c>
      <c r="BO29" s="369">
        <f ca="1">BN29-BN$296</f>
        <v>4.1943120191311141E-2</v>
      </c>
      <c r="BP29" s="367">
        <f ca="1">BN29-BN$301</f>
        <v>4.7297830448751119E-2</v>
      </c>
      <c r="BT29" s="370">
        <v>25</v>
      </c>
      <c r="BU29" s="364">
        <f ca="1">IF(BO29&gt;=0,0,1)</f>
        <v>0</v>
      </c>
      <c r="BV29" s="372">
        <f ca="1">IF(BP29&gt;=0,0,1)</f>
        <v>0</v>
      </c>
      <c r="BZ29" s="370">
        <v>25</v>
      </c>
      <c r="CA29" s="368">
        <f ca="1">NORMINV(RAND(),CE$2,CE$3)</f>
        <v>9.7949486304197309E-2</v>
      </c>
      <c r="CB29" s="166">
        <f ca="1">CA29-CA$389</f>
        <v>0.18687539824061755</v>
      </c>
      <c r="CC29" s="166">
        <f ca="1">CA29-CA$394</f>
        <v>0.21153535242117932</v>
      </c>
      <c r="CG29" s="370">
        <v>25</v>
      </c>
      <c r="CH29" s="370">
        <f ca="1">IF(CB29&gt;=0,0,1)</f>
        <v>0</v>
      </c>
      <c r="CI29" s="370">
        <f ca="1">IF(CC29&gt;=0,0,1)</f>
        <v>0</v>
      </c>
    </row>
    <row r="30" spans="1:87" ht="15.6">
      <c r="A30" s="342">
        <v>45273</v>
      </c>
      <c r="B30" s="397">
        <v>3.4830434509580677E-3</v>
      </c>
      <c r="C30" s="397">
        <v>8.1006688521827463E-3</v>
      </c>
      <c r="D30" s="397">
        <v>-8.4762667392954683E-3</v>
      </c>
      <c r="E30" s="397">
        <v>-1.2136559552025084E-3</v>
      </c>
      <c r="F30" s="397">
        <v>1.0712713001145735E-2</v>
      </c>
      <c r="G30" s="397">
        <v>-5.4716079947543239E-3</v>
      </c>
      <c r="H30" s="397">
        <v>8.4617571223439825E-3</v>
      </c>
      <c r="I30" s="397">
        <v>6.2321198679045064E-3</v>
      </c>
      <c r="J30" s="397">
        <v>6.4298473991564187E-4</v>
      </c>
      <c r="K30" s="397">
        <v>6.9388734038655642E-4</v>
      </c>
      <c r="L30" s="398">
        <f t="shared" si="2"/>
        <v>2.3165643685584936E-2</v>
      </c>
      <c r="M30" s="399">
        <f t="shared" si="0"/>
        <v>0.20377939803484146</v>
      </c>
      <c r="N30" s="399">
        <f t="shared" si="1"/>
        <v>0.29280260946766645</v>
      </c>
      <c r="Q30" s="227">
        <v>45251</v>
      </c>
      <c r="R30" s="113">
        <v>0.11190185486538429</v>
      </c>
      <c r="S30" s="113">
        <v>-1.2537239282470747E-2</v>
      </c>
      <c r="T30" s="113">
        <v>2.3357782349922473E-2</v>
      </c>
      <c r="U30" s="113">
        <v>-0.18525336020343308</v>
      </c>
      <c r="V30" s="113">
        <v>3.1104167581855302E-2</v>
      </c>
      <c r="W30" s="113">
        <v>-4.4208950423921922E-2</v>
      </c>
      <c r="X30" s="113">
        <v>-0.13547618267721995</v>
      </c>
      <c r="Y30" s="113">
        <v>-0.22585140978666496</v>
      </c>
      <c r="Z30" s="113">
        <v>8.5241611864875333E-2</v>
      </c>
      <c r="AA30" s="113">
        <v>1.8545870482838289E-2</v>
      </c>
      <c r="AB30" s="113">
        <v>-3.5889713905661313E-2</v>
      </c>
      <c r="AC30" s="409">
        <f t="shared" si="3"/>
        <v>-0.36906556913449629</v>
      </c>
      <c r="AD30" s="113">
        <f t="shared" si="4"/>
        <v>0.58115932378587332</v>
      </c>
      <c r="AE30" s="113">
        <f t="shared" si="5"/>
        <v>1.0021060160619926</v>
      </c>
      <c r="AH30" s="372">
        <v>26</v>
      </c>
      <c r="AI30" s="372">
        <f>IF('Current Portfolio MAIN'!M28&gt;=0,0,1)</f>
        <v>0</v>
      </c>
      <c r="AJ30" s="372">
        <f>IF('Current Portfolio MAIN'!N28&gt;=0,0,1)</f>
        <v>0</v>
      </c>
      <c r="AP30" s="112"/>
      <c r="AQ30" s="112"/>
      <c r="AR30" s="112"/>
      <c r="AW30" s="372">
        <v>26</v>
      </c>
      <c r="AX30" s="372"/>
      <c r="AY30" s="372"/>
      <c r="AZ30" s="391"/>
      <c r="BA30" s="391"/>
      <c r="BB30" s="391"/>
      <c r="BC30" s="391"/>
      <c r="BD30" s="391"/>
      <c r="BE30" s="112"/>
      <c r="BF30" s="112"/>
      <c r="BG30" s="112"/>
      <c r="BH30" s="391"/>
      <c r="BI30" s="391"/>
      <c r="BJ30" s="391"/>
      <c r="BM30" s="370">
        <v>26</v>
      </c>
      <c r="BN30" s="366">
        <f ca="1">NORMINV(RAND(),$BR$2,$BR$3)</f>
        <v>7.030856650920664E-3</v>
      </c>
      <c r="BO30" s="369">
        <f ca="1">BN30-BN$296</f>
        <v>3.0684619464004418E-2</v>
      </c>
      <c r="BP30" s="367">
        <f ca="1">BN30-BN$301</f>
        <v>3.6039329721444392E-2</v>
      </c>
      <c r="BT30" s="370">
        <v>26</v>
      </c>
      <c r="BU30" s="364">
        <f ca="1">IF(BO30&gt;=0,0,1)</f>
        <v>0</v>
      </c>
      <c r="BV30" s="372">
        <f ca="1">IF(BP30&gt;=0,0,1)</f>
        <v>0</v>
      </c>
      <c r="BZ30" s="370">
        <v>26</v>
      </c>
      <c r="CA30" s="368">
        <f ca="1">NORMINV(RAND(),CE$2,CE$3)</f>
        <v>-0.18459193293054649</v>
      </c>
      <c r="CB30" s="166">
        <f ca="1">CA30-CA$389</f>
        <v>-9.5666020994126244E-2</v>
      </c>
      <c r="CC30" s="166">
        <f ca="1">CA30-CA$394</f>
        <v>-7.1006066813564472E-2</v>
      </c>
      <c r="CG30" s="370">
        <v>26</v>
      </c>
      <c r="CH30" s="370">
        <f ca="1">IF(CB30&gt;=0,0,1)</f>
        <v>1</v>
      </c>
      <c r="CI30" s="370">
        <f ca="1">IF(CC30&gt;=0,0,1)</f>
        <v>1</v>
      </c>
    </row>
    <row r="31" spans="1:87" ht="15.6">
      <c r="A31" s="342">
        <v>45274</v>
      </c>
      <c r="B31" s="397">
        <v>1.0054783491907582E-2</v>
      </c>
      <c r="C31" s="397">
        <v>-2.8275067671855725E-3</v>
      </c>
      <c r="D31" s="397">
        <v>-2.6046296224359167E-2</v>
      </c>
      <c r="E31" s="397">
        <v>-8.5956900647740087E-3</v>
      </c>
      <c r="F31" s="397">
        <v>8.3319829280465996E-3</v>
      </c>
      <c r="G31" s="397">
        <v>1.6904023208717422E-2</v>
      </c>
      <c r="H31" s="397">
        <v>6.2669420799033482E-2</v>
      </c>
      <c r="I31" s="397">
        <v>3.3074286862589286E-2</v>
      </c>
      <c r="J31" s="397">
        <v>1.7584053299468883E-2</v>
      </c>
      <c r="K31" s="397">
        <v>-1.3088788289681741E-2</v>
      </c>
      <c r="L31" s="398">
        <f t="shared" si="2"/>
        <v>9.8060269243762765E-2</v>
      </c>
      <c r="M31" s="399">
        <f t="shared" si="0"/>
        <v>0.27867402359301929</v>
      </c>
      <c r="N31" s="399">
        <f t="shared" si="1"/>
        <v>0.36769723502584428</v>
      </c>
      <c r="Q31" s="227">
        <v>45252</v>
      </c>
      <c r="R31" s="113">
        <v>0.12928668855354131</v>
      </c>
      <c r="S31" s="113">
        <v>-7.1775768303106169E-4</v>
      </c>
      <c r="T31" s="113">
        <v>4.4492740995792923E-2</v>
      </c>
      <c r="U31" s="113">
        <v>-0.17972813241201091</v>
      </c>
      <c r="V31" s="113">
        <v>3.8713767707849289E-2</v>
      </c>
      <c r="W31" s="113">
        <v>-3.7538939984602004E-2</v>
      </c>
      <c r="X31" s="113">
        <v>-0.14447949077674638</v>
      </c>
      <c r="Y31" s="113">
        <v>-0.21877215573868003</v>
      </c>
      <c r="Z31" s="113">
        <v>0.10298911438744218</v>
      </c>
      <c r="AA31" s="113">
        <v>5.8411906857360751E-2</v>
      </c>
      <c r="AB31" s="113">
        <v>-2.5913096485344678E-2</v>
      </c>
      <c r="AC31" s="409">
        <f t="shared" si="3"/>
        <v>-0.23325535457842861</v>
      </c>
      <c r="AD31" s="113">
        <f t="shared" si="4"/>
        <v>0.71696953834194099</v>
      </c>
      <c r="AE31" s="113">
        <f t="shared" si="5"/>
        <v>1.1379162306180601</v>
      </c>
      <c r="AH31" s="372">
        <v>27</v>
      </c>
      <c r="AI31" s="372">
        <f>IF('Current Portfolio MAIN'!M29&gt;=0,0,1)</f>
        <v>0</v>
      </c>
      <c r="AJ31" s="372">
        <f>IF('Current Portfolio MAIN'!N29&gt;=0,0,1)</f>
        <v>0</v>
      </c>
      <c r="AP31" s="112"/>
      <c r="AQ31" s="112"/>
      <c r="AR31" s="112"/>
      <c r="AW31" s="372">
        <v>27</v>
      </c>
      <c r="AX31" s="372"/>
      <c r="AY31" s="372"/>
      <c r="AZ31" s="391"/>
      <c r="BA31" s="391"/>
      <c r="BB31" s="391"/>
      <c r="BC31" s="391"/>
      <c r="BD31" s="391"/>
      <c r="BE31" s="112"/>
      <c r="BF31" s="112"/>
      <c r="BG31" s="112"/>
      <c r="BH31" s="391"/>
      <c r="BI31" s="391"/>
      <c r="BJ31" s="391"/>
      <c r="BM31" s="370">
        <v>27</v>
      </c>
      <c r="BN31" s="366">
        <f ca="1">NORMINV(RAND(),$BR$2,$BR$3)</f>
        <v>-2.1901590606306722E-2</v>
      </c>
      <c r="BO31" s="369">
        <f ca="1">BN31-BN$296</f>
        <v>1.7521722067770328E-3</v>
      </c>
      <c r="BP31" s="367">
        <f ca="1">BN31-BN$301</f>
        <v>7.106882464217007E-3</v>
      </c>
      <c r="BT31" s="370">
        <v>27</v>
      </c>
      <c r="BU31" s="364">
        <f ca="1">IF(BO31&gt;=0,0,1)</f>
        <v>0</v>
      </c>
      <c r="BV31" s="372">
        <f ca="1">IF(BP31&gt;=0,0,1)</f>
        <v>0</v>
      </c>
      <c r="BZ31" s="370">
        <v>27</v>
      </c>
      <c r="CA31" s="368">
        <f ca="1">NORMINV(RAND(),CE$2,CE$3)</f>
        <v>1.5961119342282084E-2</v>
      </c>
      <c r="CB31" s="166">
        <f ca="1">CA31-CA$389</f>
        <v>0.10488703127870233</v>
      </c>
      <c r="CC31" s="166">
        <f ca="1">CA31-CA$394</f>
        <v>0.1295469854592641</v>
      </c>
      <c r="CG31" s="370">
        <v>27</v>
      </c>
      <c r="CH31" s="370">
        <f ca="1">IF(CB31&gt;=0,0,1)</f>
        <v>0</v>
      </c>
      <c r="CI31" s="370">
        <f ca="1">IF(CC31&gt;=0,0,1)</f>
        <v>0</v>
      </c>
    </row>
    <row r="32" spans="1:87" ht="15.6">
      <c r="A32" s="342">
        <v>45275</v>
      </c>
      <c r="B32" s="397">
        <v>1.920761145731098E-2</v>
      </c>
      <c r="C32" s="397">
        <v>-5.1498113622879815E-3</v>
      </c>
      <c r="D32" s="397">
        <v>1.0654700629816771E-2</v>
      </c>
      <c r="E32" s="397">
        <v>6.2455920069650617E-3</v>
      </c>
      <c r="F32" s="397">
        <v>-7.5279029388859442E-3</v>
      </c>
      <c r="G32" s="397">
        <v>4.1017479296885373E-3</v>
      </c>
      <c r="H32" s="397">
        <v>-1.6740638311143363E-2</v>
      </c>
      <c r="I32" s="397">
        <v>-6.2897473297289785E-3</v>
      </c>
      <c r="J32" s="397">
        <v>2.8830957784041988E-2</v>
      </c>
      <c r="K32" s="397">
        <v>1.4824794208747827E-2</v>
      </c>
      <c r="L32" s="398">
        <f t="shared" si="2"/>
        <v>4.8157304074524898E-2</v>
      </c>
      <c r="M32" s="399">
        <f t="shared" si="0"/>
        <v>0.22877105842378143</v>
      </c>
      <c r="N32" s="399">
        <f t="shared" si="1"/>
        <v>0.31779426985660642</v>
      </c>
      <c r="Q32" s="227">
        <v>45254</v>
      </c>
      <c r="R32" s="113">
        <v>0.18248990884005534</v>
      </c>
      <c r="S32" s="113">
        <v>1.9121771127124987E-2</v>
      </c>
      <c r="T32" s="113">
        <v>6.2467991070524587E-2</v>
      </c>
      <c r="U32" s="113">
        <v>-0.15117373480180096</v>
      </c>
      <c r="V32" s="113">
        <v>8.2588026654629498E-2</v>
      </c>
      <c r="W32" s="113">
        <v>-8.2268950575652422E-3</v>
      </c>
      <c r="X32" s="113">
        <v>-8.1935684162048217E-2</v>
      </c>
      <c r="Y32" s="113">
        <v>-0.13934656238165877</v>
      </c>
      <c r="Z32" s="113">
        <v>0.12249242470360966</v>
      </c>
      <c r="AA32" s="113">
        <v>6.2020677391800394E-2</v>
      </c>
      <c r="AB32" s="113">
        <v>-1.2874448368119795E-3</v>
      </c>
      <c r="AC32" s="409">
        <f t="shared" si="3"/>
        <v>0.14921047854785929</v>
      </c>
      <c r="AD32" s="113">
        <f t="shared" si="4"/>
        <v>1.0994353714682288</v>
      </c>
      <c r="AE32" s="113">
        <f t="shared" si="5"/>
        <v>1.5203820637443481</v>
      </c>
      <c r="AH32" s="372">
        <v>28</v>
      </c>
      <c r="AI32" s="372">
        <f>IF('Current Portfolio MAIN'!M30&gt;=0,0,1)</f>
        <v>0</v>
      </c>
      <c r="AJ32" s="372">
        <f>IF('Current Portfolio MAIN'!N30&gt;=0,0,1)</f>
        <v>0</v>
      </c>
      <c r="AP32" s="112"/>
      <c r="AQ32" s="112"/>
      <c r="AR32" s="112"/>
      <c r="AW32" s="372">
        <v>28</v>
      </c>
      <c r="AX32" s="372"/>
      <c r="AY32" s="372"/>
      <c r="AZ32" s="391"/>
      <c r="BA32" s="391"/>
      <c r="BB32" s="391"/>
      <c r="BC32" s="391"/>
      <c r="BD32" s="391"/>
      <c r="BE32" s="112"/>
      <c r="BF32" s="112"/>
      <c r="BG32" s="112"/>
      <c r="BH32" s="391"/>
      <c r="BI32" s="391"/>
      <c r="BJ32" s="391"/>
      <c r="BM32" s="370">
        <v>28</v>
      </c>
      <c r="BN32" s="366">
        <f ca="1">NORMINV(RAND(),$BR$2,$BR$3)</f>
        <v>2.0753739723569434E-3</v>
      </c>
      <c r="BO32" s="369">
        <f ca="1">BN32-BN$296</f>
        <v>2.5729136785440698E-2</v>
      </c>
      <c r="BP32" s="367">
        <f ca="1">BN32-BN$301</f>
        <v>3.1083847042880672E-2</v>
      </c>
      <c r="BT32" s="370">
        <v>28</v>
      </c>
      <c r="BU32" s="364">
        <f ca="1">IF(BO32&gt;=0,0,1)</f>
        <v>0</v>
      </c>
      <c r="BV32" s="372">
        <f ca="1">IF(BP32&gt;=0,0,1)</f>
        <v>0</v>
      </c>
      <c r="BZ32" s="370">
        <v>28</v>
      </c>
      <c r="CA32" s="368">
        <f ca="1">NORMINV(RAND(),CE$2,CE$3)</f>
        <v>3.9396477869431965E-3</v>
      </c>
      <c r="CB32" s="166">
        <f ca="1">CA32-CA$389</f>
        <v>9.2865559723363439E-2</v>
      </c>
      <c r="CC32" s="166">
        <f ca="1">CA32-CA$394</f>
        <v>0.11752551390392521</v>
      </c>
      <c r="CG32" s="370">
        <v>28</v>
      </c>
      <c r="CH32" s="370">
        <f ca="1">IF(CB32&gt;=0,0,1)</f>
        <v>0</v>
      </c>
      <c r="CI32" s="370">
        <f ca="1">IF(CC32&gt;=0,0,1)</f>
        <v>0</v>
      </c>
    </row>
    <row r="33" spans="1:87" ht="15.6">
      <c r="A33" s="342">
        <v>45280</v>
      </c>
      <c r="B33" s="397">
        <v>-2.2859182062470396E-2</v>
      </c>
      <c r="C33" s="397">
        <v>-1.4315854717457221E-2</v>
      </c>
      <c r="D33" s="397">
        <v>-1.0688006617173507E-2</v>
      </c>
      <c r="E33" s="397">
        <v>-1.1186106704995202E-2</v>
      </c>
      <c r="F33" s="397">
        <v>-3.1856793728915367E-2</v>
      </c>
      <c r="G33" s="397">
        <v>-0.12373779137872565</v>
      </c>
      <c r="H33" s="397">
        <v>-1.4751718923744939E-2</v>
      </c>
      <c r="I33" s="397">
        <v>-1.277401281161461E-2</v>
      </c>
      <c r="J33" s="397">
        <v>-1.5967343753012453E-2</v>
      </c>
      <c r="K33" s="397">
        <v>-1.4460367133080854E-2</v>
      </c>
      <c r="L33" s="398">
        <f t="shared" si="2"/>
        <v>-0.2725971778311902</v>
      </c>
      <c r="M33" s="399">
        <f t="shared" si="0"/>
        <v>-9.1983423481933668E-2</v>
      </c>
      <c r="N33" s="399">
        <f t="shared" si="1"/>
        <v>-2.9602120491086792E-3</v>
      </c>
      <c r="Q33" s="227">
        <v>45258</v>
      </c>
      <c r="R33" s="113">
        <v>0.27783878465811473</v>
      </c>
      <c r="S33" s="113">
        <v>5.5472551229150069E-2</v>
      </c>
      <c r="T33" s="113">
        <v>6.5502764052513873E-2</v>
      </c>
      <c r="U33" s="113">
        <v>-0.1338748210168762</v>
      </c>
      <c r="V33" s="113">
        <v>8.8655788048824569E-2</v>
      </c>
      <c r="W33" s="113">
        <v>2.1875474373027837E-2</v>
      </c>
      <c r="X33" s="113">
        <v>-5.5439408922807965E-2</v>
      </c>
      <c r="Y33" s="113">
        <v>-0.11455760072319754</v>
      </c>
      <c r="Z33" s="113">
        <v>0.18671235571421185</v>
      </c>
      <c r="AA33" s="113">
        <v>0.14882282275804526</v>
      </c>
      <c r="AB33" s="113">
        <v>3.1879058369594926E-2</v>
      </c>
      <c r="AC33" s="409">
        <f t="shared" si="3"/>
        <v>0.57288776854060142</v>
      </c>
      <c r="AD33" s="113">
        <f t="shared" si="4"/>
        <v>1.5231126614609711</v>
      </c>
      <c r="AE33" s="113">
        <f t="shared" si="5"/>
        <v>1.94405935373709</v>
      </c>
      <c r="AH33" s="372">
        <v>29</v>
      </c>
      <c r="AI33" s="372">
        <f>IF('Current Portfolio MAIN'!M31&gt;=0,0,1)</f>
        <v>0</v>
      </c>
      <c r="AJ33" s="372">
        <f>IF('Current Portfolio MAIN'!N31&gt;=0,0,1)</f>
        <v>0</v>
      </c>
      <c r="AP33" s="39">
        <v>0</v>
      </c>
      <c r="AW33" s="372">
        <v>29</v>
      </c>
      <c r="AX33" s="372"/>
      <c r="AY33" s="372"/>
      <c r="AZ33" s="391"/>
      <c r="BA33" s="391"/>
      <c r="BB33" s="391"/>
      <c r="BC33" s="391"/>
      <c r="BD33" s="391"/>
      <c r="BE33" s="39">
        <v>0</v>
      </c>
      <c r="BF33" s="391"/>
      <c r="BG33" s="391"/>
      <c r="BH33" s="391"/>
      <c r="BI33" s="391"/>
      <c r="BJ33" s="391"/>
      <c r="BM33" s="370">
        <v>29</v>
      </c>
      <c r="BN33" s="366">
        <f ca="1">NORMINV(RAND(),$BR$2,$BR$3)</f>
        <v>-2.7518805511391156E-3</v>
      </c>
      <c r="BO33" s="369">
        <f ca="1">BN33-BN$296</f>
        <v>2.090188226194464E-2</v>
      </c>
      <c r="BP33" s="367">
        <f ca="1">BN33-BN$301</f>
        <v>2.6256592519384614E-2</v>
      </c>
      <c r="BT33" s="370">
        <v>29</v>
      </c>
      <c r="BU33" s="364">
        <f ca="1">IF(BO33&gt;=0,0,1)</f>
        <v>0</v>
      </c>
      <c r="BV33" s="372">
        <f ca="1">IF(BP33&gt;=0,0,1)</f>
        <v>0</v>
      </c>
      <c r="BZ33" s="370">
        <v>29</v>
      </c>
      <c r="CA33" s="368">
        <f ca="1">NORMINV(RAND(),CE$2,CE$3)</f>
        <v>9.3170773557109104E-3</v>
      </c>
      <c r="CB33" s="166">
        <f ca="1">CA33-CA$389</f>
        <v>9.8242989292131155E-2</v>
      </c>
      <c r="CC33" s="166">
        <f ca="1">CA33-CA$394</f>
        <v>0.12290294347269293</v>
      </c>
      <c r="CG33" s="370">
        <v>29</v>
      </c>
      <c r="CH33" s="370">
        <f ca="1">IF(CB33&gt;=0,0,1)</f>
        <v>0</v>
      </c>
      <c r="CI33" s="370">
        <f ca="1">IF(CC33&gt;=0,0,1)</f>
        <v>0</v>
      </c>
    </row>
    <row r="34" spans="1:87" ht="15.6">
      <c r="A34" s="342">
        <v>45281</v>
      </c>
      <c r="B34" s="397">
        <v>3.248475191929856E-2</v>
      </c>
      <c r="C34" s="397">
        <v>2.7639565180235248E-3</v>
      </c>
      <c r="D34" s="397">
        <v>1.1443134694760548E-2</v>
      </c>
      <c r="E34" s="397">
        <v>1.5214476073397432E-3</v>
      </c>
      <c r="F34" s="397">
        <v>1.1783019739915135E-2</v>
      </c>
      <c r="G34" s="397">
        <v>8.0601370620920765E-3</v>
      </c>
      <c r="H34" s="397">
        <v>2.5604766628045894E-2</v>
      </c>
      <c r="I34" s="397">
        <v>6.608972834856397E-3</v>
      </c>
      <c r="J34" s="397">
        <v>1.0361786872113754E-2</v>
      </c>
      <c r="K34" s="397">
        <v>1.4883431947942505E-2</v>
      </c>
      <c r="L34" s="398">
        <f t="shared" si="2"/>
        <v>0.12551540582438814</v>
      </c>
      <c r="M34" s="399">
        <f t="shared" si="0"/>
        <v>0.30612916017364467</v>
      </c>
      <c r="N34" s="399">
        <f t="shared" si="1"/>
        <v>0.39515237160646965</v>
      </c>
      <c r="Q34" s="227">
        <v>45259</v>
      </c>
      <c r="R34" s="113">
        <v>0.31455912786516382</v>
      </c>
      <c r="S34" s="113">
        <v>7.9390169598002602E-2</v>
      </c>
      <c r="T34" s="113">
        <v>9.9098749620193161E-2</v>
      </c>
      <c r="U34" s="113">
        <v>-0.11022249839302312</v>
      </c>
      <c r="V34" s="113">
        <v>0.10292325717351569</v>
      </c>
      <c r="W34" s="113">
        <v>5.9766326974875827E-2</v>
      </c>
      <c r="X34" s="113">
        <v>5.2879243300336665E-2</v>
      </c>
      <c r="Y34" s="113">
        <v>-0.11537764629748193</v>
      </c>
      <c r="Z34" s="113">
        <v>0.19208484539360549</v>
      </c>
      <c r="AA34" s="113">
        <v>0.16406989354670309</v>
      </c>
      <c r="AB34" s="113">
        <v>4.6296282923455889E-2</v>
      </c>
      <c r="AC34" s="409">
        <f t="shared" si="3"/>
        <v>0.88546775170534719</v>
      </c>
      <c r="AD34" s="113">
        <f t="shared" si="4"/>
        <v>1.8356926446257167</v>
      </c>
      <c r="AE34" s="113">
        <f t="shared" si="5"/>
        <v>2.256639336901836</v>
      </c>
      <c r="AH34" s="372">
        <v>30</v>
      </c>
      <c r="AI34" s="372">
        <f>IF('Current Portfolio MAIN'!M32&gt;=0,0,1)</f>
        <v>0</v>
      </c>
      <c r="AJ34" s="372">
        <f>IF('Current Portfolio MAIN'!N32&gt;=0,0,1)</f>
        <v>0</v>
      </c>
      <c r="AP34" s="39">
        <v>1</v>
      </c>
      <c r="AQ34" s="222">
        <f>IF('Current Portfolio MAIN'!AD20&gt;=0,0,1)</f>
        <v>0</v>
      </c>
      <c r="AR34" s="222">
        <f>IF('Current Portfolio MAIN'!AE20&gt;=0,0,1)</f>
        <v>0</v>
      </c>
      <c r="AW34" s="372">
        <v>30</v>
      </c>
      <c r="AX34" s="372"/>
      <c r="AY34" s="372"/>
      <c r="AZ34" s="391"/>
      <c r="BA34" s="391"/>
      <c r="BB34" s="391"/>
      <c r="BC34" s="391"/>
      <c r="BD34" s="391"/>
      <c r="BE34" s="39">
        <v>1</v>
      </c>
      <c r="BF34" s="222"/>
      <c r="BG34" s="222"/>
      <c r="BH34" s="391"/>
      <c r="BI34" s="391"/>
      <c r="BJ34" s="391"/>
      <c r="BM34" s="370">
        <v>30</v>
      </c>
      <c r="BN34" s="366">
        <f ca="1">NORMINV(RAND(),$BR$2,$BR$3)</f>
        <v>-1.5702516922451802E-2</v>
      </c>
      <c r="BO34" s="369">
        <f ca="1">BN34-BN$296</f>
        <v>7.9512458906319528E-3</v>
      </c>
      <c r="BP34" s="367">
        <f ca="1">BN34-BN$301</f>
        <v>1.3305956148071927E-2</v>
      </c>
      <c r="BT34" s="370">
        <v>30</v>
      </c>
      <c r="BU34" s="364">
        <f ca="1">IF(BO34&gt;=0,0,1)</f>
        <v>0</v>
      </c>
      <c r="BV34" s="372">
        <f ca="1">IF(BP34&gt;=0,0,1)</f>
        <v>0</v>
      </c>
      <c r="BZ34" s="370">
        <v>30</v>
      </c>
      <c r="CA34" s="368">
        <f ca="1">NORMINV(RAND(),CE$2,CE$3)</f>
        <v>7.2042394430407886E-2</v>
      </c>
      <c r="CB34" s="166">
        <f ca="1">CA34-CA$389</f>
        <v>0.16096830636682813</v>
      </c>
      <c r="CC34" s="166">
        <f ca="1">CA34-CA$394</f>
        <v>0.1856282605473899</v>
      </c>
      <c r="CG34" s="370">
        <v>30</v>
      </c>
      <c r="CH34" s="370">
        <f ca="1">IF(CB34&gt;=0,0,1)</f>
        <v>0</v>
      </c>
      <c r="CI34" s="370">
        <f ca="1">IF(CC34&gt;=0,0,1)</f>
        <v>0</v>
      </c>
    </row>
    <row r="35" spans="1:87" ht="15.6">
      <c r="A35" s="342">
        <v>45282</v>
      </c>
      <c r="B35" s="397">
        <v>3.4208608621540959E-2</v>
      </c>
      <c r="C35" s="397">
        <v>8.7589029111292405E-3</v>
      </c>
      <c r="D35" s="397">
        <v>1.7210503887907125E-2</v>
      </c>
      <c r="E35" s="397">
        <v>2.2346249753335989E-2</v>
      </c>
      <c r="F35" s="397">
        <v>3.3627355853285135E-3</v>
      </c>
      <c r="G35" s="397">
        <v>1.7133846513056827E-2</v>
      </c>
      <c r="H35" s="397">
        <v>7.9501709231926121E-3</v>
      </c>
      <c r="I35" s="397">
        <v>1.6674720551047129E-2</v>
      </c>
      <c r="J35" s="397">
        <v>8.2694526009365887E-3</v>
      </c>
      <c r="K35" s="397">
        <v>1.1616891644791405E-2</v>
      </c>
      <c r="L35" s="398">
        <f t="shared" si="2"/>
        <v>0.14753208299226639</v>
      </c>
      <c r="M35" s="399">
        <f t="shared" si="0"/>
        <v>0.32814583734152292</v>
      </c>
      <c r="N35" s="399">
        <f t="shared" si="1"/>
        <v>0.41716904877434791</v>
      </c>
      <c r="Q35" s="227">
        <v>45260</v>
      </c>
      <c r="R35" s="113">
        <v>0.19485866912948513</v>
      </c>
      <c r="S35" s="113">
        <v>7.2724274900041186E-2</v>
      </c>
      <c r="T35" s="113">
        <v>9.143703620337984E-2</v>
      </c>
      <c r="U35" s="113">
        <v>-0.10858611494104364</v>
      </c>
      <c r="V35" s="113">
        <v>0.10999715866435333</v>
      </c>
      <c r="W35" s="113">
        <v>7.4506661944482744E-2</v>
      </c>
      <c r="X35" s="113">
        <v>0.10287273667641061</v>
      </c>
      <c r="Y35" s="113">
        <v>-5.4929752724158343E-2</v>
      </c>
      <c r="Z35" s="113">
        <v>0.22460869220986734</v>
      </c>
      <c r="AA35" s="113">
        <v>8.6475697746105862E-2</v>
      </c>
      <c r="AB35" s="113">
        <v>5.3934505882202721E-2</v>
      </c>
      <c r="AC35" s="409">
        <f t="shared" si="3"/>
        <v>0.84789956569112679</v>
      </c>
      <c r="AD35" s="113">
        <f t="shared" si="4"/>
        <v>1.7981244586114964</v>
      </c>
      <c r="AE35" s="113">
        <f t="shared" si="5"/>
        <v>2.2190711508876158</v>
      </c>
      <c r="AH35" s="372">
        <v>31</v>
      </c>
      <c r="AI35" s="372">
        <f>IF('Current Portfolio MAIN'!M33&gt;=0,0,1)</f>
        <v>1</v>
      </c>
      <c r="AJ35" s="372">
        <f>IF('Current Portfolio MAIN'!N33&gt;=0,0,1)</f>
        <v>1</v>
      </c>
      <c r="AP35" s="39">
        <v>2</v>
      </c>
      <c r="AQ35" s="222">
        <f>IF('Current Portfolio MAIN'!AD21&gt;=0,0,1)</f>
        <v>0</v>
      </c>
      <c r="AR35" s="222">
        <f>IF('Current Portfolio MAIN'!AE21&gt;=0,0,1)</f>
        <v>0</v>
      </c>
      <c r="AW35" s="372">
        <v>31</v>
      </c>
      <c r="AX35" s="372"/>
      <c r="AY35" s="372"/>
      <c r="AZ35" s="391"/>
      <c r="BA35" s="391"/>
      <c r="BB35" s="391"/>
      <c r="BC35" s="391"/>
      <c r="BD35" s="391"/>
      <c r="BE35" s="39">
        <v>2</v>
      </c>
      <c r="BF35" s="222"/>
      <c r="BG35" s="222"/>
      <c r="BH35" s="391"/>
      <c r="BI35" s="391"/>
      <c r="BJ35" s="391"/>
      <c r="BM35" s="370">
        <v>31</v>
      </c>
      <c r="BN35" s="366">
        <f ca="1">NORMINV(RAND(),$BR$2,$BR$3)</f>
        <v>3.1247410119155735E-3</v>
      </c>
      <c r="BO35" s="369">
        <f ca="1">BN35-BN$296</f>
        <v>2.6778503824999328E-2</v>
      </c>
      <c r="BP35" s="367">
        <f ca="1">BN35-BN$301</f>
        <v>3.2133214082439306E-2</v>
      </c>
      <c r="BT35" s="370">
        <v>31</v>
      </c>
      <c r="BU35" s="364">
        <f ca="1">IF(BO35&gt;=0,0,1)</f>
        <v>0</v>
      </c>
      <c r="BV35" s="372">
        <f ca="1">IF(BP35&gt;=0,0,1)</f>
        <v>0</v>
      </c>
      <c r="BZ35" s="370">
        <v>31</v>
      </c>
      <c r="CA35" s="368">
        <f ca="1">NORMINV(RAND(),CE$2,CE$3)</f>
        <v>3.7407425637696438E-3</v>
      </c>
      <c r="CB35" s="166">
        <f ca="1">CA35-CA$389</f>
        <v>9.2666654500189891E-2</v>
      </c>
      <c r="CC35" s="166">
        <f ca="1">CA35-CA$394</f>
        <v>0.11732660868075166</v>
      </c>
      <c r="CG35" s="370">
        <v>31</v>
      </c>
      <c r="CH35" s="370">
        <f ca="1">IF(CB35&gt;=0,0,1)</f>
        <v>0</v>
      </c>
      <c r="CI35" s="370">
        <f ca="1">IF(CC35&gt;=0,0,1)</f>
        <v>0</v>
      </c>
    </row>
    <row r="36" spans="1:87" ht="15.6">
      <c r="A36" s="342">
        <v>45287</v>
      </c>
      <c r="B36" s="397">
        <v>2.2839689094551474E-3</v>
      </c>
      <c r="C36" s="397">
        <v>-2.3333490447408067E-3</v>
      </c>
      <c r="D36" s="397">
        <v>-4.4201465739247547E-3</v>
      </c>
      <c r="E36" s="397">
        <v>3.2323765696262718E-4</v>
      </c>
      <c r="F36" s="397">
        <v>-9.099192427527103E-3</v>
      </c>
      <c r="G36" s="397">
        <v>-7.004830400602069E-3</v>
      </c>
      <c r="H36" s="397">
        <v>-4.2298209143066812E-3</v>
      </c>
      <c r="I36" s="397">
        <v>-6.1211485931803589E-3</v>
      </c>
      <c r="J36" s="397">
        <v>-5.4680611856452455E-3</v>
      </c>
      <c r="K36" s="397">
        <v>-3.3048665402779509E-3</v>
      </c>
      <c r="L36" s="398">
        <f t="shared" si="2"/>
        <v>-3.9374209113787195E-2</v>
      </c>
      <c r="M36" s="399">
        <f t="shared" si="0"/>
        <v>0.14123954523546933</v>
      </c>
      <c r="N36" s="399">
        <f t="shared" si="1"/>
        <v>0.23026275666829432</v>
      </c>
      <c r="Q36" s="227">
        <v>45261</v>
      </c>
      <c r="R36" s="113">
        <v>0.13844574600704851</v>
      </c>
      <c r="S36" s="113">
        <v>6.3882293787468347E-2</v>
      </c>
      <c r="T36" s="113">
        <v>5.2281238271491226E-2</v>
      </c>
      <c r="U36" s="113">
        <v>-0.11669290432552692</v>
      </c>
      <c r="V36" s="113">
        <v>7.7969982944330551E-2</v>
      </c>
      <c r="W36" s="113">
        <v>4.6233363538150885E-2</v>
      </c>
      <c r="X36" s="113">
        <v>9.0148920311483804E-2</v>
      </c>
      <c r="Y36" s="113">
        <v>-5.599126471871918E-2</v>
      </c>
      <c r="Z36" s="113">
        <v>0.18926208218799978</v>
      </c>
      <c r="AA36" s="113">
        <v>4.9510907525008196E-2</v>
      </c>
      <c r="AB36" s="113">
        <v>4.0804719706667214E-2</v>
      </c>
      <c r="AC36" s="409">
        <f t="shared" si="3"/>
        <v>0.57585508523540241</v>
      </c>
      <c r="AD36" s="113">
        <f t="shared" si="4"/>
        <v>1.5260799781557721</v>
      </c>
      <c r="AE36" s="113">
        <f t="shared" si="5"/>
        <v>1.947026670431891</v>
      </c>
      <c r="AH36" s="372">
        <v>32</v>
      </c>
      <c r="AI36" s="372">
        <f>IF('Current Portfolio MAIN'!M34&gt;=0,0,1)</f>
        <v>0</v>
      </c>
      <c r="AJ36" s="372">
        <f>IF('Current Portfolio MAIN'!N34&gt;=0,0,1)</f>
        <v>0</v>
      </c>
      <c r="AP36" s="39">
        <v>3</v>
      </c>
      <c r="AQ36" s="222">
        <f>IF('Current Portfolio MAIN'!AD22&gt;=0,0,1)</f>
        <v>0</v>
      </c>
      <c r="AR36" s="222">
        <f>IF('Current Portfolio MAIN'!AE22&gt;=0,0,1)</f>
        <v>0</v>
      </c>
      <c r="AW36" s="372">
        <v>32</v>
      </c>
      <c r="AX36" s="372"/>
      <c r="AY36" s="372"/>
      <c r="AZ36" s="391"/>
      <c r="BA36" s="391"/>
      <c r="BB36" s="391"/>
      <c r="BC36" s="391"/>
      <c r="BD36" s="391"/>
      <c r="BE36" s="39">
        <v>3</v>
      </c>
      <c r="BF36" s="222"/>
      <c r="BG36" s="222"/>
      <c r="BH36" s="391"/>
      <c r="BI36" s="391"/>
      <c r="BJ36" s="391"/>
      <c r="BM36" s="370">
        <v>32</v>
      </c>
      <c r="BN36" s="366">
        <f ca="1">NORMINV(RAND(),$BR$2,$BR$3)</f>
        <v>-1.629003332034052E-2</v>
      </c>
      <c r="BO36" s="369">
        <f ca="1">BN36-BN$296</f>
        <v>7.3637294927432345E-3</v>
      </c>
      <c r="BP36" s="367">
        <f ca="1">BN36-BN$301</f>
        <v>1.2718439750183209E-2</v>
      </c>
      <c r="BT36" s="370">
        <v>32</v>
      </c>
      <c r="BU36" s="364">
        <f ca="1">IF(BO36&gt;=0,0,1)</f>
        <v>0</v>
      </c>
      <c r="BV36" s="372">
        <f ca="1">IF(BP36&gt;=0,0,1)</f>
        <v>0</v>
      </c>
      <c r="BZ36" s="370">
        <v>32</v>
      </c>
      <c r="CA36" s="368">
        <f ca="1">NORMINV(RAND(),CE$2,CE$3)</f>
        <v>9.6425750243741781E-2</v>
      </c>
      <c r="CB36" s="166">
        <f ca="1">CA36-CA$389</f>
        <v>0.18535166218016202</v>
      </c>
      <c r="CC36" s="166">
        <f ca="1">CA36-CA$394</f>
        <v>0.2100116163607238</v>
      </c>
      <c r="CG36" s="370">
        <v>32</v>
      </c>
      <c r="CH36" s="370">
        <f ca="1">IF(CB36&gt;=0,0,1)</f>
        <v>0</v>
      </c>
      <c r="CI36" s="370">
        <f ca="1">IF(CC36&gt;=0,0,1)</f>
        <v>0</v>
      </c>
    </row>
    <row r="37" spans="1:87" ht="15.6">
      <c r="A37" s="342">
        <v>45288</v>
      </c>
      <c r="B37" s="397">
        <v>-7.3086887758864183E-3</v>
      </c>
      <c r="C37" s="397">
        <v>2.2065775841559887E-3</v>
      </c>
      <c r="D37" s="397">
        <v>3.214997456133073E-3</v>
      </c>
      <c r="E37" s="397">
        <v>7.7337809751387709E-4</v>
      </c>
      <c r="F37" s="397">
        <v>2.016558033299809E-4</v>
      </c>
      <c r="G37" s="397">
        <v>1.0500608892362484E-2</v>
      </c>
      <c r="H37" s="397">
        <v>3.306249320732757E-3</v>
      </c>
      <c r="I37" s="397">
        <v>-1.4106639773178942E-2</v>
      </c>
      <c r="J37" s="397">
        <v>-6.6963375979024464E-3</v>
      </c>
      <c r="K37" s="397">
        <v>2.41225354656871E-4</v>
      </c>
      <c r="L37" s="398">
        <f t="shared" si="2"/>
        <v>-7.6669736380827747E-3</v>
      </c>
      <c r="M37" s="399">
        <f t="shared" si="0"/>
        <v>0.17294678071117375</v>
      </c>
      <c r="N37" s="399">
        <f t="shared" si="1"/>
        <v>0.26196999214399874</v>
      </c>
      <c r="Q37" s="227">
        <v>45265</v>
      </c>
      <c r="R37" s="113">
        <v>0.1076726131479997</v>
      </c>
      <c r="S37" s="113">
        <v>9.5492838764366317E-2</v>
      </c>
      <c r="T37" s="113">
        <v>6.0640408083179498E-2</v>
      </c>
      <c r="U37" s="113">
        <v>-9.5095684083074006E-2</v>
      </c>
      <c r="V37" s="113">
        <v>0.10346959349049678</v>
      </c>
      <c r="W37" s="113">
        <v>7.7897884337672529E-2</v>
      </c>
      <c r="X37" s="113">
        <v>0.15002304713345249</v>
      </c>
      <c r="Y37" s="113">
        <v>-2.2332892697089046E-2</v>
      </c>
      <c r="Z37" s="113">
        <v>0.21831930142809952</v>
      </c>
      <c r="AA37" s="113">
        <v>5.6390833600523882E-2</v>
      </c>
      <c r="AB37" s="113">
        <v>6.1901049960304544E-2</v>
      </c>
      <c r="AC37" s="409">
        <f t="shared" si="3"/>
        <v>0.81437899316593221</v>
      </c>
      <c r="AD37" s="113">
        <f t="shared" si="4"/>
        <v>1.7646038860863018</v>
      </c>
      <c r="AE37" s="113">
        <f t="shared" si="5"/>
        <v>2.1855505783624212</v>
      </c>
      <c r="AH37" s="372">
        <v>33</v>
      </c>
      <c r="AI37" s="372">
        <f>IF('Current Portfolio MAIN'!M35&gt;=0,0,1)</f>
        <v>0</v>
      </c>
      <c r="AJ37" s="372">
        <f>IF('Current Portfolio MAIN'!N35&gt;=0,0,1)</f>
        <v>0</v>
      </c>
      <c r="AP37" s="39">
        <v>4</v>
      </c>
      <c r="AQ37" s="222">
        <f>IF('Current Portfolio MAIN'!AD23&gt;=0,0,1)</f>
        <v>0</v>
      </c>
      <c r="AR37" s="222">
        <f>IF('Current Portfolio MAIN'!AE23&gt;=0,0,1)</f>
        <v>0</v>
      </c>
      <c r="AW37" s="372">
        <v>33</v>
      </c>
      <c r="AX37" s="372"/>
      <c r="AY37" s="372"/>
      <c r="AZ37" s="391"/>
      <c r="BA37" s="391"/>
      <c r="BB37" s="391"/>
      <c r="BC37" s="391"/>
      <c r="BD37" s="391"/>
      <c r="BE37" s="39">
        <v>4</v>
      </c>
      <c r="BF37" s="222"/>
      <c r="BG37" s="222"/>
      <c r="BH37" s="391"/>
      <c r="BI37" s="391"/>
      <c r="BJ37" s="391"/>
      <c r="BM37" s="370">
        <v>33</v>
      </c>
      <c r="BN37" s="366">
        <f ca="1">NORMINV(RAND(),$BR$2,$BR$3)</f>
        <v>5.5402456789691041E-3</v>
      </c>
      <c r="BO37" s="369">
        <f ca="1">BN37-BN$296</f>
        <v>2.9194008492052857E-2</v>
      </c>
      <c r="BP37" s="367">
        <f ca="1">BN37-BN$301</f>
        <v>3.4548718749492835E-2</v>
      </c>
      <c r="BT37" s="370">
        <v>33</v>
      </c>
      <c r="BU37" s="364">
        <f ca="1">IF(BO37&gt;=0,0,1)</f>
        <v>0</v>
      </c>
      <c r="BV37" s="372">
        <f ca="1">IF(BP37&gt;=0,0,1)</f>
        <v>0</v>
      </c>
      <c r="BZ37" s="370">
        <v>33</v>
      </c>
      <c r="CA37" s="368">
        <f ca="1">NORMINV(RAND(),CE$2,CE$3)</f>
        <v>-5.5446588910200566E-2</v>
      </c>
      <c r="CB37" s="166">
        <f ca="1">CA37-CA$389</f>
        <v>3.3479323026219678E-2</v>
      </c>
      <c r="CC37" s="166">
        <f ca="1">CA37-CA$394</f>
        <v>5.8139277206781449E-2</v>
      </c>
      <c r="CG37" s="370">
        <v>33</v>
      </c>
      <c r="CH37" s="370">
        <f ca="1">IF(CB37&gt;=0,0,1)</f>
        <v>0</v>
      </c>
      <c r="CI37" s="370">
        <f ca="1">IF(CC37&gt;=0,0,1)</f>
        <v>0</v>
      </c>
    </row>
    <row r="38" spans="1:87" ht="15.6">
      <c r="A38" s="342">
        <v>45289</v>
      </c>
      <c r="B38" s="397">
        <v>-1.8013114896309523E-2</v>
      </c>
      <c r="C38" s="397">
        <v>-2.0618479654995747E-2</v>
      </c>
      <c r="D38" s="397">
        <v>-1.3283015240011631E-2</v>
      </c>
      <c r="E38" s="397">
        <v>-1.4496943581717603E-2</v>
      </c>
      <c r="F38" s="397">
        <v>-1.6475455645565185E-2</v>
      </c>
      <c r="G38" s="397">
        <v>-1.7646033344543621E-2</v>
      </c>
      <c r="H38" s="397">
        <v>-2.2893871239235586E-2</v>
      </c>
      <c r="I38" s="397">
        <v>-1.9287920020870541E-2</v>
      </c>
      <c r="J38" s="397">
        <v>-1.4104716889519087E-2</v>
      </c>
      <c r="K38" s="397">
        <v>-2.4522248557892201E-2</v>
      </c>
      <c r="L38" s="398">
        <f t="shared" si="2"/>
        <v>-0.18134179907066073</v>
      </c>
      <c r="M38" s="399">
        <f t="shared" si="0"/>
        <v>-7.280447214041974E-4</v>
      </c>
      <c r="N38" s="399">
        <f t="shared" si="1"/>
        <v>8.8295166711420792E-2</v>
      </c>
      <c r="Q38" s="227">
        <v>45266</v>
      </c>
      <c r="R38" s="113">
        <v>7.4770312795997329E-2</v>
      </c>
      <c r="S38" s="113">
        <v>6.3352848626764935E-2</v>
      </c>
      <c r="T38" s="113">
        <v>3.9525252677456102E-2</v>
      </c>
      <c r="U38" s="113">
        <v>-0.11219321802995907</v>
      </c>
      <c r="V38" s="113">
        <v>7.8576056788812743E-2</v>
      </c>
      <c r="W38" s="113">
        <v>6.1057574500962941E-2</v>
      </c>
      <c r="X38" s="113">
        <v>0.12190978993197166</v>
      </c>
      <c r="Y38" s="113">
        <v>-5.9318379462604653E-2</v>
      </c>
      <c r="Z38" s="113">
        <v>0.21128244626951265</v>
      </c>
      <c r="AA38" s="113">
        <v>2.7664066714536473E-2</v>
      </c>
      <c r="AB38" s="113">
        <v>3.4452201954299655E-2</v>
      </c>
      <c r="AC38" s="409">
        <f t="shared" si="3"/>
        <v>0.54107895276775075</v>
      </c>
      <c r="AD38" s="113">
        <f t="shared" si="4"/>
        <v>1.4913038456881202</v>
      </c>
      <c r="AE38" s="113">
        <f t="shared" si="5"/>
        <v>1.9122505379642396</v>
      </c>
      <c r="AH38" s="372">
        <v>34</v>
      </c>
      <c r="AI38" s="372">
        <f>IF('Current Portfolio MAIN'!M36&gt;=0,0,1)</f>
        <v>0</v>
      </c>
      <c r="AJ38" s="372">
        <f>IF('Current Portfolio MAIN'!N36&gt;=0,0,1)</f>
        <v>0</v>
      </c>
      <c r="AP38" s="39">
        <v>5</v>
      </c>
      <c r="AQ38" s="222">
        <f>IF('Current Portfolio MAIN'!AD24&gt;=0,0,1)</f>
        <v>1</v>
      </c>
      <c r="AR38" s="222">
        <f>IF('Current Portfolio MAIN'!AE24&gt;=0,0,1)</f>
        <v>0</v>
      </c>
      <c r="AW38" s="372">
        <v>34</v>
      </c>
      <c r="AX38" s="372"/>
      <c r="AY38" s="372"/>
      <c r="AZ38" s="391"/>
      <c r="BA38" s="391"/>
      <c r="BB38" s="391"/>
      <c r="BC38" s="391"/>
      <c r="BD38" s="391"/>
      <c r="BE38" s="39">
        <v>5</v>
      </c>
      <c r="BF38" s="222"/>
      <c r="BG38" s="222"/>
      <c r="BH38" s="391"/>
      <c r="BI38" s="391"/>
      <c r="BJ38" s="391"/>
      <c r="BM38" s="370">
        <v>34</v>
      </c>
      <c r="BN38" s="366">
        <f ca="1">NORMINV(RAND(),$BR$2,$BR$3)</f>
        <v>-6.0266184323699828E-3</v>
      </c>
      <c r="BO38" s="369">
        <f ca="1">BN38-BN$296</f>
        <v>1.762714438071377E-2</v>
      </c>
      <c r="BP38" s="367">
        <f ca="1">BN38-BN$301</f>
        <v>2.2981854638153748E-2</v>
      </c>
      <c r="BT38" s="370">
        <v>34</v>
      </c>
      <c r="BU38" s="364">
        <f ca="1">IF(BO38&gt;=0,0,1)</f>
        <v>0</v>
      </c>
      <c r="BV38" s="372">
        <f ca="1">IF(BP38&gt;=0,0,1)</f>
        <v>0</v>
      </c>
      <c r="BZ38" s="370">
        <v>34</v>
      </c>
      <c r="CA38" s="368">
        <f ca="1">NORMINV(RAND(),CE$2,CE$3)</f>
        <v>9.6229252831449175E-2</v>
      </c>
      <c r="CB38" s="166">
        <f ca="1">CA38-CA$389</f>
        <v>0.18515516476786942</v>
      </c>
      <c r="CC38" s="166">
        <f ca="1">CA38-CA$394</f>
        <v>0.20981511894843119</v>
      </c>
      <c r="CG38" s="370">
        <v>34</v>
      </c>
      <c r="CH38" s="370">
        <f ca="1">IF(CB38&gt;=0,0,1)</f>
        <v>0</v>
      </c>
      <c r="CI38" s="370">
        <f ca="1">IF(CC38&gt;=0,0,1)</f>
        <v>0</v>
      </c>
    </row>
    <row r="39" spans="1:87" ht="15.6">
      <c r="A39" s="342">
        <v>45302</v>
      </c>
      <c r="B39" s="397">
        <v>-7.6319824815220816E-3</v>
      </c>
      <c r="C39" s="397">
        <v>-1.4359687083339456E-2</v>
      </c>
      <c r="D39" s="397">
        <v>-6.3681571768620104E-3</v>
      </c>
      <c r="E39" s="397">
        <v>-7.2367656707034156E-3</v>
      </c>
      <c r="F39" s="397">
        <v>-9.4012855640970283E-3</v>
      </c>
      <c r="G39" s="397">
        <v>-1.1015476838804106E-2</v>
      </c>
      <c r="H39" s="397">
        <v>-2.3427985939452833E-2</v>
      </c>
      <c r="I39" s="397">
        <v>-5.8355662677752607E-3</v>
      </c>
      <c r="J39" s="397">
        <v>-3.3654405956389688E-2</v>
      </c>
      <c r="K39" s="397">
        <v>-1.8464436977513321E-3</v>
      </c>
      <c r="L39" s="398">
        <f t="shared" si="2"/>
        <v>-0.12077775667669721</v>
      </c>
      <c r="M39" s="399">
        <f t="shared" si="0"/>
        <v>5.9835997672559316E-2</v>
      </c>
      <c r="N39" s="399">
        <f t="shared" si="1"/>
        <v>0.1488592091053843</v>
      </c>
      <c r="Q39" s="227">
        <v>45267</v>
      </c>
      <c r="R39" s="113">
        <v>0.10050836862267087</v>
      </c>
      <c r="S39" s="113">
        <v>9.5137265800812498E-2</v>
      </c>
      <c r="T39" s="113">
        <v>4.7039963367099036E-2</v>
      </c>
      <c r="U39" s="113">
        <v>-9.3420336863629827E-2</v>
      </c>
      <c r="V39" s="113">
        <v>8.1027958332119843E-2</v>
      </c>
      <c r="W39" s="113">
        <v>7.8371026805029054E-2</v>
      </c>
      <c r="X39" s="113">
        <v>0.1209133777284952</v>
      </c>
      <c r="Y39" s="113">
        <v>-3.920295130061735E-2</v>
      </c>
      <c r="Z39" s="113">
        <v>0.21166662000963155</v>
      </c>
      <c r="AA39" s="113">
        <v>5.5299889703847915E-2</v>
      </c>
      <c r="AB39" s="113">
        <v>4.773288116176988E-2</v>
      </c>
      <c r="AC39" s="409">
        <f t="shared" si="3"/>
        <v>0.70507406336722867</v>
      </c>
      <c r="AD39" s="113">
        <f t="shared" si="4"/>
        <v>1.6552989562875982</v>
      </c>
      <c r="AE39" s="113">
        <f t="shared" si="5"/>
        <v>2.0762456485637175</v>
      </c>
      <c r="AH39" s="372">
        <v>35</v>
      </c>
      <c r="AI39" s="372">
        <f>IF('Current Portfolio MAIN'!M37&gt;=0,0,1)</f>
        <v>0</v>
      </c>
      <c r="AJ39" s="372">
        <f>IF('Current Portfolio MAIN'!N37&gt;=0,0,1)</f>
        <v>0</v>
      </c>
      <c r="AP39" s="39">
        <v>6</v>
      </c>
      <c r="AQ39" s="222">
        <f>IF('Current Portfolio MAIN'!AD25&gt;=0,0,1)</f>
        <v>0</v>
      </c>
      <c r="AR39" s="222">
        <f>IF('Current Portfolio MAIN'!AE25&gt;=0,0,1)</f>
        <v>0</v>
      </c>
      <c r="AW39" s="372">
        <v>35</v>
      </c>
      <c r="AX39" s="372"/>
      <c r="AY39" s="372"/>
      <c r="AZ39" s="391"/>
      <c r="BA39" s="391"/>
      <c r="BB39" s="391"/>
      <c r="BC39" s="391"/>
      <c r="BD39" s="391"/>
      <c r="BE39" s="39">
        <v>6</v>
      </c>
      <c r="BF39" s="222"/>
      <c r="BG39" s="222"/>
      <c r="BH39" s="391"/>
      <c r="BI39" s="391"/>
      <c r="BJ39" s="391"/>
      <c r="BM39" s="370">
        <v>35</v>
      </c>
      <c r="BN39" s="366">
        <f ca="1">NORMINV(RAND(),$BR$2,$BR$3)</f>
        <v>2.0709165840410219E-2</v>
      </c>
      <c r="BO39" s="369">
        <f ca="1">BN39-BN$296</f>
        <v>4.4362928653493977E-2</v>
      </c>
      <c r="BP39" s="367">
        <f ca="1">BN39-BN$301</f>
        <v>4.9717638910933948E-2</v>
      </c>
      <c r="BT39" s="370">
        <v>35</v>
      </c>
      <c r="BU39" s="364">
        <f ca="1">IF(BO39&gt;=0,0,1)</f>
        <v>0</v>
      </c>
      <c r="BV39" s="372">
        <f ca="1">IF(BP39&gt;=0,0,1)</f>
        <v>0</v>
      </c>
      <c r="BZ39" s="370">
        <v>35</v>
      </c>
      <c r="CA39" s="368">
        <f ca="1">NORMINV(RAND(),CE$2,CE$3)</f>
        <v>-6.8151999966399035E-3</v>
      </c>
      <c r="CB39" s="166">
        <f ca="1">CA39-CA$389</f>
        <v>8.211071193978034E-2</v>
      </c>
      <c r="CC39" s="166">
        <f ca="1">CA39-CA$394</f>
        <v>0.10677066612034211</v>
      </c>
      <c r="CG39" s="370">
        <v>35</v>
      </c>
      <c r="CH39" s="370">
        <f ca="1">IF(CB39&gt;=0,0,1)</f>
        <v>0</v>
      </c>
      <c r="CI39" s="370">
        <f ca="1">IF(CC39&gt;=0,0,1)</f>
        <v>0</v>
      </c>
    </row>
    <row r="40" spans="1:87" ht="15.6">
      <c r="A40" s="342">
        <v>45303</v>
      </c>
      <c r="B40" s="397">
        <v>-1.7687681875603101E-2</v>
      </c>
      <c r="C40" s="397">
        <v>-5.0812854486909087E-3</v>
      </c>
      <c r="D40" s="397">
        <v>3.0680371857056965E-3</v>
      </c>
      <c r="E40" s="397">
        <v>-8.8162018985198376E-3</v>
      </c>
      <c r="F40" s="397">
        <v>3.1453702599097966E-3</v>
      </c>
      <c r="G40" s="397">
        <v>-1.587408534861956E-2</v>
      </c>
      <c r="H40" s="397">
        <v>-2.3464391956129038E-2</v>
      </c>
      <c r="I40" s="397">
        <v>6.7566727443726382E-3</v>
      </c>
      <c r="J40" s="397">
        <v>-2.8970809865665359E-2</v>
      </c>
      <c r="K40" s="397">
        <v>-1.043122615908687E-2</v>
      </c>
      <c r="L40" s="398">
        <f t="shared" si="2"/>
        <v>-9.7355602362326543E-2</v>
      </c>
      <c r="M40" s="399">
        <f t="shared" si="0"/>
        <v>8.3258151986929985E-2</v>
      </c>
      <c r="N40" s="399">
        <f t="shared" si="1"/>
        <v>0.17228136341975497</v>
      </c>
      <c r="Q40" s="227">
        <v>45268</v>
      </c>
      <c r="R40" s="113">
        <v>0.1278862201848423</v>
      </c>
      <c r="S40" s="113">
        <v>7.1837139512211046E-2</v>
      </c>
      <c r="T40" s="113">
        <v>3.204469108941943E-2</v>
      </c>
      <c r="U40" s="113">
        <v>-8.5685223008254985E-2</v>
      </c>
      <c r="V40" s="113">
        <v>0.10024802973007318</v>
      </c>
      <c r="W40" s="113">
        <v>0.11119008355377491</v>
      </c>
      <c r="X40" s="113">
        <v>0.22659250975734557</v>
      </c>
      <c r="Y40" s="113">
        <v>1.5061093152258564E-2</v>
      </c>
      <c r="Z40" s="113">
        <v>0.27768320754879383</v>
      </c>
      <c r="AA40" s="113">
        <v>3.9271942828051021E-2</v>
      </c>
      <c r="AB40" s="113">
        <v>5.226781903310429E-2</v>
      </c>
      <c r="AC40" s="409">
        <f t="shared" si="3"/>
        <v>0.96839751338161917</v>
      </c>
      <c r="AD40" s="113">
        <f t="shared" si="4"/>
        <v>1.9186224063019888</v>
      </c>
      <c r="AE40" s="113">
        <f t="shared" si="5"/>
        <v>2.3395690985781079</v>
      </c>
      <c r="AH40" s="372">
        <v>36</v>
      </c>
      <c r="AI40" s="372">
        <f>IF('Current Portfolio MAIN'!M38&gt;=0,0,1)</f>
        <v>1</v>
      </c>
      <c r="AJ40" s="372">
        <f>IF('Current Portfolio MAIN'!N38&gt;=0,0,1)</f>
        <v>0</v>
      </c>
      <c r="AP40" s="39">
        <v>7</v>
      </c>
      <c r="AQ40" s="222">
        <f>IF('Current Portfolio MAIN'!AD26&gt;=0,0,1)</f>
        <v>0</v>
      </c>
      <c r="AR40" s="222">
        <f>IF('Current Portfolio MAIN'!AE26&gt;=0,0,1)</f>
        <v>0</v>
      </c>
      <c r="AW40" s="372">
        <v>36</v>
      </c>
      <c r="AX40" s="372"/>
      <c r="AY40" s="372"/>
      <c r="AZ40" s="391"/>
      <c r="BA40" s="391"/>
      <c r="BB40" s="391"/>
      <c r="BC40" s="391"/>
      <c r="BD40" s="391"/>
      <c r="BE40" s="39">
        <v>7</v>
      </c>
      <c r="BF40" s="222"/>
      <c r="BG40" s="222"/>
      <c r="BH40" s="391"/>
      <c r="BI40" s="391"/>
      <c r="BJ40" s="391"/>
      <c r="BM40" s="370">
        <v>36</v>
      </c>
      <c r="BN40" s="366">
        <f ca="1">NORMINV(RAND(),$BR$2,$BR$3)</f>
        <v>1.837937105666396E-2</v>
      </c>
      <c r="BO40" s="369">
        <f ca="1">BN40-BN$296</f>
        <v>4.2033133869747719E-2</v>
      </c>
      <c r="BP40" s="367">
        <f ca="1">BN40-BN$301</f>
        <v>4.7387844127187689E-2</v>
      </c>
      <c r="BT40" s="370">
        <v>36</v>
      </c>
      <c r="BU40" s="364">
        <f ca="1">IF(BO40&gt;=0,0,1)</f>
        <v>0</v>
      </c>
      <c r="BV40" s="372">
        <f ca="1">IF(BP40&gt;=0,0,1)</f>
        <v>0</v>
      </c>
      <c r="BZ40" s="370">
        <v>36</v>
      </c>
      <c r="CA40" s="368">
        <f ca="1">NORMINV(RAND(),CE$2,CE$3)</f>
        <v>0.14319155973217387</v>
      </c>
      <c r="CB40" s="166">
        <f ca="1">CA40-CA$389</f>
        <v>0.23211747166859412</v>
      </c>
      <c r="CC40" s="166">
        <f ca="1">CA40-CA$394</f>
        <v>0.25677742584915586</v>
      </c>
      <c r="CG40" s="370">
        <v>36</v>
      </c>
      <c r="CH40" s="370">
        <f ca="1">IF(CB40&gt;=0,0,1)</f>
        <v>0</v>
      </c>
      <c r="CI40" s="370">
        <f ca="1">IF(CC40&gt;=0,0,1)</f>
        <v>0</v>
      </c>
    </row>
    <row r="41" spans="1:87" ht="15.6">
      <c r="A41" s="342">
        <v>45308</v>
      </c>
      <c r="B41" s="397">
        <v>-2.1601106837192297E-2</v>
      </c>
      <c r="C41" s="397">
        <v>-5.530860349914124E-3</v>
      </c>
      <c r="D41" s="397">
        <v>-2.4083988782237498E-3</v>
      </c>
      <c r="E41" s="397">
        <v>-6.0895711173679645E-3</v>
      </c>
      <c r="F41" s="397">
        <v>-2.947293573998222E-2</v>
      </c>
      <c r="G41" s="397">
        <v>-7.49839776180794E-3</v>
      </c>
      <c r="H41" s="397">
        <v>-1.1092911203587019E-2</v>
      </c>
      <c r="I41" s="397">
        <v>-4.3247203635575771E-3</v>
      </c>
      <c r="J41" s="397">
        <v>1.2303242279994242E-2</v>
      </c>
      <c r="K41" s="397">
        <v>-9.823094927818965E-3</v>
      </c>
      <c r="L41" s="398">
        <f t="shared" si="2"/>
        <v>-8.5538754899457614E-2</v>
      </c>
      <c r="M41" s="399">
        <f t="shared" si="0"/>
        <v>9.5074999449798914E-2</v>
      </c>
      <c r="N41" s="399">
        <f t="shared" si="1"/>
        <v>0.1840982108826239</v>
      </c>
      <c r="Q41" s="227">
        <v>45272</v>
      </c>
      <c r="R41" s="113">
        <v>0.1497547108212498</v>
      </c>
      <c r="S41" s="113">
        <v>5.3390265385053537E-2</v>
      </c>
      <c r="T41" s="113">
        <v>2.4302482614775966E-2</v>
      </c>
      <c r="U41" s="113">
        <v>-6.382409538273659E-2</v>
      </c>
      <c r="V41" s="113">
        <v>-5.1790156030374623E-3</v>
      </c>
      <c r="W41" s="113">
        <v>0.11704056492385617</v>
      </c>
      <c r="X41" s="113">
        <v>0.23753907165021837</v>
      </c>
      <c r="Y41" s="113">
        <v>-9.2598787377856651E-3</v>
      </c>
      <c r="Z41" s="113">
        <v>0.2691237347517712</v>
      </c>
      <c r="AA41" s="113">
        <v>3.5136197085556375E-2</v>
      </c>
      <c r="AB41" s="113">
        <v>5.4118016010422432E-2</v>
      </c>
      <c r="AC41" s="409">
        <f t="shared" si="3"/>
        <v>0.86214205351934414</v>
      </c>
      <c r="AD41" s="113">
        <f t="shared" si="4"/>
        <v>1.8123669464397136</v>
      </c>
      <c r="AE41" s="113">
        <f t="shared" si="5"/>
        <v>2.233313638715833</v>
      </c>
      <c r="AH41" s="372">
        <v>37</v>
      </c>
      <c r="AI41" s="372">
        <f>IF('Current Portfolio MAIN'!M39&gt;=0,0,1)</f>
        <v>0</v>
      </c>
      <c r="AJ41" s="372">
        <f>IF('Current Portfolio MAIN'!N39&gt;=0,0,1)</f>
        <v>0</v>
      </c>
      <c r="AP41" s="39">
        <v>8</v>
      </c>
      <c r="AQ41" s="222">
        <f>IF('Current Portfolio MAIN'!AD27&gt;=0,0,1)</f>
        <v>0</v>
      </c>
      <c r="AR41" s="222">
        <f>IF('Current Portfolio MAIN'!AE27&gt;=0,0,1)</f>
        <v>0</v>
      </c>
      <c r="AW41" s="372">
        <v>37</v>
      </c>
      <c r="AX41" s="372"/>
      <c r="AY41" s="372"/>
      <c r="AZ41" s="391"/>
      <c r="BA41" s="391"/>
      <c r="BB41" s="391"/>
      <c r="BC41" s="391"/>
      <c r="BD41" s="391"/>
      <c r="BE41" s="39">
        <v>8</v>
      </c>
      <c r="BF41" s="222"/>
      <c r="BG41" s="222"/>
      <c r="BH41" s="391"/>
      <c r="BI41" s="391"/>
      <c r="BJ41" s="391"/>
      <c r="BM41" s="370">
        <v>37</v>
      </c>
      <c r="BN41" s="366">
        <f ca="1">NORMINV(RAND(),$BR$2,$BR$3)</f>
        <v>-3.2643504219946329E-2</v>
      </c>
      <c r="BO41" s="369">
        <f ca="1">BN41-BN$296</f>
        <v>-8.9897414068625739E-3</v>
      </c>
      <c r="BP41" s="367">
        <f ca="1">BN41-BN$301</f>
        <v>-3.6350311494225997E-3</v>
      </c>
      <c r="BT41" s="370">
        <v>37</v>
      </c>
      <c r="BU41" s="364">
        <f ca="1">IF(BO41&gt;=0,0,1)</f>
        <v>1</v>
      </c>
      <c r="BV41" s="372">
        <f ca="1">IF(BP41&gt;=0,0,1)</f>
        <v>1</v>
      </c>
      <c r="BZ41" s="370">
        <v>37</v>
      </c>
      <c r="CA41" s="368">
        <f ca="1">NORMINV(RAND(),CE$2,CE$3)</f>
        <v>-6.1054636494838978E-2</v>
      </c>
      <c r="CB41" s="166">
        <f ca="1">CA41-CA$389</f>
        <v>2.7871275441581266E-2</v>
      </c>
      <c r="CC41" s="166">
        <f ca="1">CA41-CA$394</f>
        <v>5.2531229622143037E-2</v>
      </c>
      <c r="CG41" s="370">
        <v>37</v>
      </c>
      <c r="CH41" s="370">
        <f ca="1">IF(CB41&gt;=0,0,1)</f>
        <v>0</v>
      </c>
      <c r="CI41" s="370">
        <f ca="1">IF(CC41&gt;=0,0,1)</f>
        <v>0</v>
      </c>
    </row>
    <row r="42" spans="1:87" ht="15.6">
      <c r="A42" s="342">
        <v>45309</v>
      </c>
      <c r="B42" s="397">
        <v>2.2964061166782512E-2</v>
      </c>
      <c r="C42" s="397">
        <v>4.0915231925391593E-2</v>
      </c>
      <c r="D42" s="397">
        <v>1.9470103468419486E-2</v>
      </c>
      <c r="E42" s="397">
        <v>1.7100021335447746E-2</v>
      </c>
      <c r="F42" s="397">
        <v>2.8948261413594079E-2</v>
      </c>
      <c r="G42" s="397">
        <v>1.1313360226252955E-2</v>
      </c>
      <c r="H42" s="397">
        <v>-4.3000620454268779E-3</v>
      </c>
      <c r="I42" s="397">
        <v>-1.0752919734728916E-3</v>
      </c>
      <c r="J42" s="397">
        <v>5.052745568119521E-2</v>
      </c>
      <c r="K42" s="397">
        <v>1.9975578209015854E-2</v>
      </c>
      <c r="L42" s="398">
        <f t="shared" si="2"/>
        <v>0.20583871940719967</v>
      </c>
      <c r="M42" s="399">
        <f t="shared" si="0"/>
        <v>0.38645247375645619</v>
      </c>
      <c r="N42" s="399">
        <f t="shared" si="1"/>
        <v>0.47547568518928118</v>
      </c>
      <c r="Q42" s="227">
        <v>45273</v>
      </c>
      <c r="R42" s="113">
        <v>0.12559264049954155</v>
      </c>
      <c r="S42" s="113">
        <v>4.2252496764796144E-2</v>
      </c>
      <c r="T42" s="113">
        <v>-6.1330725473410785E-3</v>
      </c>
      <c r="U42" s="113">
        <v>-7.2727814238139787E-2</v>
      </c>
      <c r="V42" s="113">
        <v>3.2087767918826948E-2</v>
      </c>
      <c r="W42" s="113">
        <v>9.2280968797004315E-2</v>
      </c>
      <c r="X42" s="113">
        <v>0.24236235013197982</v>
      </c>
      <c r="Y42" s="113">
        <v>-7.2141617476891851E-3</v>
      </c>
      <c r="Z42" s="113">
        <v>0.2521761475504436</v>
      </c>
      <c r="AA42" s="113">
        <v>1.7484070511810224E-2</v>
      </c>
      <c r="AB42" s="113">
        <v>4.6259931642602226E-2</v>
      </c>
      <c r="AC42" s="409">
        <f t="shared" si="3"/>
        <v>0.76442132528383477</v>
      </c>
      <c r="AD42" s="113">
        <f t="shared" si="4"/>
        <v>1.7146462182042044</v>
      </c>
      <c r="AE42" s="113">
        <f t="shared" si="5"/>
        <v>2.1355929104803235</v>
      </c>
      <c r="AH42" s="372">
        <v>38</v>
      </c>
      <c r="AI42" s="372">
        <f>IF('Current Portfolio MAIN'!M40&gt;=0,0,1)</f>
        <v>0</v>
      </c>
      <c r="AJ42" s="372">
        <f>IF('Current Portfolio MAIN'!N40&gt;=0,0,1)</f>
        <v>0</v>
      </c>
      <c r="AP42" s="39">
        <v>9</v>
      </c>
      <c r="AQ42" s="222">
        <f>IF('Current Portfolio MAIN'!AD28&gt;=0,0,1)</f>
        <v>0</v>
      </c>
      <c r="AR42" s="222">
        <f>IF('Current Portfolio MAIN'!AE28&gt;=0,0,1)</f>
        <v>0</v>
      </c>
      <c r="AW42" s="372">
        <v>38</v>
      </c>
      <c r="AX42" s="372"/>
      <c r="AY42" s="372"/>
      <c r="AZ42" s="391"/>
      <c r="BA42" s="391"/>
      <c r="BB42" s="391"/>
      <c r="BC42" s="391"/>
      <c r="BD42" s="391"/>
      <c r="BE42" s="39">
        <v>9</v>
      </c>
      <c r="BF42" s="222"/>
      <c r="BG42" s="222"/>
      <c r="BH42" s="391"/>
      <c r="BI42" s="391"/>
      <c r="BJ42" s="391"/>
      <c r="BM42" s="370">
        <v>38</v>
      </c>
      <c r="BN42" s="366">
        <f ca="1">NORMINV(RAND(),$BR$2,$BR$3)</f>
        <v>-3.2953105483302316E-3</v>
      </c>
      <c r="BO42" s="369">
        <f ca="1">BN42-BN$296</f>
        <v>2.0358452264753524E-2</v>
      </c>
      <c r="BP42" s="367">
        <f ca="1">BN42-BN$301</f>
        <v>2.5713162522193498E-2</v>
      </c>
      <c r="BT42" s="370">
        <v>38</v>
      </c>
      <c r="BU42" s="364">
        <f ca="1">IF(BO42&gt;=0,0,1)</f>
        <v>0</v>
      </c>
      <c r="BV42" s="372">
        <f ca="1">IF(BP42&gt;=0,0,1)</f>
        <v>0</v>
      </c>
      <c r="BZ42" s="370">
        <v>38</v>
      </c>
      <c r="CA42" s="368">
        <f ca="1">NORMINV(RAND(),CE$2,CE$3)</f>
        <v>-4.1997950008828007E-2</v>
      </c>
      <c r="CB42" s="166">
        <f ca="1">CA42-CA$389</f>
        <v>4.6927961927592236E-2</v>
      </c>
      <c r="CC42" s="166">
        <f ca="1">CA42-CA$394</f>
        <v>7.1587916108154015E-2</v>
      </c>
      <c r="CG42" s="370">
        <v>38</v>
      </c>
      <c r="CH42" s="370">
        <f ca="1">IF(CB42&gt;=0,0,1)</f>
        <v>0</v>
      </c>
      <c r="CI42" s="370">
        <f ca="1">IF(CC42&gt;=0,0,1)</f>
        <v>0</v>
      </c>
    </row>
    <row r="43" spans="1:87" ht="15.6">
      <c r="A43" s="342">
        <v>45310</v>
      </c>
      <c r="B43" s="397">
        <v>3.3746358991224357E-2</v>
      </c>
      <c r="C43" s="397">
        <v>1.9061684948788127E-2</v>
      </c>
      <c r="D43" s="397">
        <v>1.5703765728498187E-2</v>
      </c>
      <c r="E43" s="397">
        <v>1.3756566592673325E-2</v>
      </c>
      <c r="F43" s="397">
        <v>1.2724777617614924E-2</v>
      </c>
      <c r="G43" s="397">
        <v>1.3588755782671713E-2</v>
      </c>
      <c r="H43" s="397">
        <v>3.0462265255495335E-2</v>
      </c>
      <c r="I43" s="397">
        <v>6.4464494562963548E-3</v>
      </c>
      <c r="J43" s="397">
        <v>1.9645201674674873E-2</v>
      </c>
      <c r="K43" s="397">
        <v>1.5503280075803927E-2</v>
      </c>
      <c r="L43" s="398">
        <f t="shared" si="2"/>
        <v>0.18063910612374112</v>
      </c>
      <c r="M43" s="399">
        <f t="shared" si="0"/>
        <v>0.36125286047299765</v>
      </c>
      <c r="N43" s="399">
        <f t="shared" si="1"/>
        <v>0.45027607190582264</v>
      </c>
      <c r="Q43" s="227">
        <v>45274</v>
      </c>
      <c r="R43" s="113">
        <v>0.11870834067683944</v>
      </c>
      <c r="S43" s="113">
        <v>3.1385939895084647E-2</v>
      </c>
      <c r="T43" s="113">
        <v>-3.5601394129776254E-2</v>
      </c>
      <c r="U43" s="113">
        <v>-9.2620661188106301E-2</v>
      </c>
      <c r="V43" s="113">
        <v>6.5892861647889323E-3</v>
      </c>
      <c r="W43" s="113">
        <v>7.2890410714396392E-2</v>
      </c>
      <c r="X43" s="113">
        <v>0.25439983120723664</v>
      </c>
      <c r="Y43" s="113">
        <v>8.6671850590989141E-3</v>
      </c>
      <c r="Z43" s="113">
        <v>0.20522658558148255</v>
      </c>
      <c r="AA43" s="113">
        <v>-1.3320813227889472E-2</v>
      </c>
      <c r="AB43" s="113">
        <v>2.4425434984622019E-2</v>
      </c>
      <c r="AC43" s="409">
        <f t="shared" si="3"/>
        <v>0.5807501457377775</v>
      </c>
      <c r="AD43" s="113">
        <f t="shared" si="4"/>
        <v>1.5309750386581471</v>
      </c>
      <c r="AE43" s="113">
        <f t="shared" si="5"/>
        <v>1.9519217309342662</v>
      </c>
      <c r="AH43" s="372">
        <v>39</v>
      </c>
      <c r="AI43" s="372">
        <f>IF('Current Portfolio MAIN'!M41&gt;=0,0,1)</f>
        <v>0</v>
      </c>
      <c r="AJ43" s="372">
        <f>IF('Current Portfolio MAIN'!N41&gt;=0,0,1)</f>
        <v>0</v>
      </c>
      <c r="AP43" s="39">
        <v>10</v>
      </c>
      <c r="AQ43" s="222">
        <f>IF('Current Portfolio MAIN'!AD29&gt;=0,0,1)</f>
        <v>0</v>
      </c>
      <c r="AR43" s="222">
        <f>IF('Current Portfolio MAIN'!AE29&gt;=0,0,1)</f>
        <v>0</v>
      </c>
      <c r="AW43" s="372">
        <v>39</v>
      </c>
      <c r="AX43" s="372"/>
      <c r="AY43" s="372"/>
      <c r="AZ43" s="391"/>
      <c r="BA43" s="391"/>
      <c r="BB43" s="391"/>
      <c r="BC43" s="391"/>
      <c r="BD43" s="391"/>
      <c r="BE43" s="39">
        <v>10</v>
      </c>
      <c r="BF43" s="222"/>
      <c r="BG43" s="222"/>
      <c r="BH43" s="391"/>
      <c r="BI43" s="391"/>
      <c r="BJ43" s="391"/>
      <c r="BM43" s="370">
        <v>39</v>
      </c>
      <c r="BN43" s="366">
        <f ca="1">NORMINV(RAND(),$BR$2,$BR$3)</f>
        <v>1.1379456667524941E-2</v>
      </c>
      <c r="BO43" s="369">
        <f ca="1">BN43-BN$296</f>
        <v>3.5033219480608696E-2</v>
      </c>
      <c r="BP43" s="367">
        <f ca="1">BN43-BN$301</f>
        <v>4.0387929738048667E-2</v>
      </c>
      <c r="BT43" s="370">
        <v>39</v>
      </c>
      <c r="BU43" s="364">
        <f ca="1">IF(BO43&gt;=0,0,1)</f>
        <v>0</v>
      </c>
      <c r="BV43" s="372">
        <f ca="1">IF(BP43&gt;=0,0,1)</f>
        <v>0</v>
      </c>
      <c r="BZ43" s="370">
        <v>39</v>
      </c>
      <c r="CA43" s="368">
        <f ca="1">NORMINV(RAND(),CE$2,CE$3)</f>
        <v>5.3054712166647276E-2</v>
      </c>
      <c r="CB43" s="166">
        <f ca="1">CA43-CA$389</f>
        <v>0.14198062410306753</v>
      </c>
      <c r="CC43" s="166">
        <f ca="1">CA43-CA$394</f>
        <v>0.1666405782836293</v>
      </c>
      <c r="CG43" s="370">
        <v>39</v>
      </c>
      <c r="CH43" s="370">
        <f ca="1">IF(CB43&gt;=0,0,1)</f>
        <v>0</v>
      </c>
      <c r="CI43" s="370">
        <f ca="1">IF(CC43&gt;=0,0,1)</f>
        <v>0</v>
      </c>
    </row>
    <row r="44" spans="1:87" ht="15.6">
      <c r="A44" s="342">
        <v>45315</v>
      </c>
      <c r="B44" s="397">
        <v>3.4915967280275684E-3</v>
      </c>
      <c r="C44" s="397">
        <v>-4.0786624481882194E-3</v>
      </c>
      <c r="D44" s="397">
        <v>8.5729782300201229E-3</v>
      </c>
      <c r="E44" s="397">
        <v>-9.2855618876588331E-3</v>
      </c>
      <c r="F44" s="397">
        <v>-3.4744454571525862E-3</v>
      </c>
      <c r="G44" s="397">
        <v>-5.0589331872344934E-3</v>
      </c>
      <c r="H44" s="397">
        <v>-1.5631796746801041E-2</v>
      </c>
      <c r="I44" s="397">
        <v>1.9308289961212699E-2</v>
      </c>
      <c r="J44" s="397">
        <v>1.1830789170895306E-2</v>
      </c>
      <c r="K44" s="397">
        <v>4.8479901456734975E-3</v>
      </c>
      <c r="L44" s="398">
        <f t="shared" si="2"/>
        <v>1.0522244508794021E-2</v>
      </c>
      <c r="M44" s="399">
        <f t="shared" si="0"/>
        <v>0.19113599885805055</v>
      </c>
      <c r="N44" s="399">
        <f t="shared" si="1"/>
        <v>0.28015921029087554</v>
      </c>
      <c r="Q44" s="227">
        <v>45275</v>
      </c>
      <c r="R44" s="113">
        <v>0.11694978716599302</v>
      </c>
      <c r="S44" s="113">
        <v>3.2620849265750484E-2</v>
      </c>
      <c r="T44" s="113">
        <v>-1.4527833331422713E-2</v>
      </c>
      <c r="U44" s="113">
        <v>-8.023688096031889E-2</v>
      </c>
      <c r="V44" s="113">
        <v>-2.2262452652996645E-2</v>
      </c>
      <c r="W44" s="113">
        <v>7.3773906630778985E-2</v>
      </c>
      <c r="X44" s="113">
        <v>0.24769881367630786</v>
      </c>
      <c r="Y44" s="113">
        <v>8.2402224660937939E-3</v>
      </c>
      <c r="Z44" s="113">
        <v>0.24424368632632865</v>
      </c>
      <c r="AA44" s="113">
        <v>2.9110981568231109E-2</v>
      </c>
      <c r="AB44" s="113">
        <v>2.9859379194018043E-2</v>
      </c>
      <c r="AC44" s="409">
        <f t="shared" si="3"/>
        <v>0.6654704593487637</v>
      </c>
      <c r="AD44" s="113">
        <f t="shared" si="4"/>
        <v>1.6156953522691333</v>
      </c>
      <c r="AE44" s="113">
        <f t="shared" si="5"/>
        <v>2.0366420445452524</v>
      </c>
      <c r="AH44" s="372">
        <v>40</v>
      </c>
      <c r="AI44" s="372">
        <f>IF('Current Portfolio MAIN'!M42&gt;=0,0,1)</f>
        <v>0</v>
      </c>
      <c r="AJ44" s="372">
        <f>IF('Current Portfolio MAIN'!N42&gt;=0,0,1)</f>
        <v>0</v>
      </c>
      <c r="AP44" s="39">
        <v>11</v>
      </c>
      <c r="AQ44" s="222">
        <f>IF('Current Portfolio MAIN'!AD30&gt;=0,0,1)</f>
        <v>0</v>
      </c>
      <c r="AR44" s="222">
        <f>IF('Current Portfolio MAIN'!AE30&gt;=0,0,1)</f>
        <v>0</v>
      </c>
      <c r="AW44" s="372">
        <v>40</v>
      </c>
      <c r="AX44" s="372"/>
      <c r="AY44" s="372"/>
      <c r="AZ44" s="391"/>
      <c r="BA44" s="391"/>
      <c r="BB44" s="391"/>
      <c r="BC44" s="391"/>
      <c r="BD44" s="391"/>
      <c r="BE44" s="39">
        <v>11</v>
      </c>
      <c r="BF44" s="222"/>
      <c r="BG44" s="222"/>
      <c r="BH44" s="391"/>
      <c r="BI44" s="391"/>
      <c r="BJ44" s="391"/>
      <c r="BM44" s="370">
        <v>40</v>
      </c>
      <c r="BN44" s="366">
        <f ca="1">NORMINV(RAND(),$BR$2,$BR$3)</f>
        <v>2.7970940210398101E-2</v>
      </c>
      <c r="BO44" s="369">
        <f ca="1">BN44-BN$296</f>
        <v>5.1624703023481856E-2</v>
      </c>
      <c r="BP44" s="367">
        <f ca="1">BN44-BN$301</f>
        <v>5.6979413280921834E-2</v>
      </c>
      <c r="BT44" s="370">
        <v>40</v>
      </c>
      <c r="BU44" s="364">
        <f ca="1">IF(BO44&gt;=0,0,1)</f>
        <v>0</v>
      </c>
      <c r="BV44" s="372">
        <f ca="1">IF(BP44&gt;=0,0,1)</f>
        <v>0</v>
      </c>
      <c r="BZ44" s="370">
        <v>40</v>
      </c>
      <c r="CA44" s="368">
        <f ca="1">NORMINV(RAND(),CE$2,CE$3)</f>
        <v>1.8026138920434032E-2</v>
      </c>
      <c r="CB44" s="166">
        <f ca="1">CA44-CA$389</f>
        <v>0.10695205085685427</v>
      </c>
      <c r="CC44" s="166">
        <f ca="1">CA44-CA$394</f>
        <v>0.13161200503741605</v>
      </c>
      <c r="CG44" s="370">
        <v>40</v>
      </c>
      <c r="CH44" s="370">
        <f ca="1">IF(CB44&gt;=0,0,1)</f>
        <v>0</v>
      </c>
      <c r="CI44" s="370">
        <f ca="1">IF(CC44&gt;=0,0,1)</f>
        <v>0</v>
      </c>
    </row>
    <row r="45" spans="1:87" ht="15.6">
      <c r="A45" s="342">
        <v>45316</v>
      </c>
      <c r="B45" s="397">
        <v>1.3537990716294912E-2</v>
      </c>
      <c r="C45" s="397">
        <v>2.425094919668469E-3</v>
      </c>
      <c r="D45" s="397">
        <v>9.8907250975759364E-3</v>
      </c>
      <c r="E45" s="397">
        <v>2.4090000230048814E-2</v>
      </c>
      <c r="F45" s="397">
        <v>1.8734267317079611E-2</v>
      </c>
      <c r="G45" s="397">
        <v>1.7799673807459948E-2</v>
      </c>
      <c r="H45" s="397">
        <v>1.7439975074508673E-2</v>
      </c>
      <c r="I45" s="397">
        <v>2.9419055976677599E-2</v>
      </c>
      <c r="J45" s="397">
        <v>-5.3315678854480852E-2</v>
      </c>
      <c r="K45" s="397">
        <v>9.7616599195109455E-3</v>
      </c>
      <c r="L45" s="398">
        <f t="shared" si="2"/>
        <v>8.9782764204344057E-2</v>
      </c>
      <c r="M45" s="399">
        <f t="shared" si="0"/>
        <v>0.27039651855360058</v>
      </c>
      <c r="N45" s="399">
        <f t="shared" si="1"/>
        <v>0.35941972998642557</v>
      </c>
      <c r="Q45" s="227">
        <v>45279</v>
      </c>
      <c r="R45" s="113">
        <v>8.7902515441013351E-2</v>
      </c>
      <c r="S45" s="113">
        <v>4.9247777164001416E-2</v>
      </c>
      <c r="T45" s="113">
        <v>2.9092638768597467E-3</v>
      </c>
      <c r="U45" s="113">
        <v>5.5752227813076871E-2</v>
      </c>
      <c r="V45" s="113">
        <v>4.5253649505925253E-3</v>
      </c>
      <c r="W45" s="113">
        <v>0.11008030670345059</v>
      </c>
      <c r="X45" s="113">
        <v>0.31931650791931387</v>
      </c>
      <c r="Y45" s="113">
        <v>8.1094815571697065E-2</v>
      </c>
      <c r="Z45" s="113">
        <v>0.28914311086392863</v>
      </c>
      <c r="AA45" s="113">
        <v>8.8285916544104781E-2</v>
      </c>
      <c r="AB45" s="113">
        <v>6.9048152182187517E-2</v>
      </c>
      <c r="AC45" s="409">
        <f t="shared" si="3"/>
        <v>1.1573059590302264</v>
      </c>
      <c r="AD45" s="113">
        <f t="shared" si="4"/>
        <v>2.107530851950596</v>
      </c>
      <c r="AE45" s="113">
        <f t="shared" si="5"/>
        <v>2.5284775442267149</v>
      </c>
      <c r="AH45" s="372">
        <v>41</v>
      </c>
      <c r="AI45" s="372">
        <f>IF('Current Portfolio MAIN'!M43&gt;=0,0,1)</f>
        <v>0</v>
      </c>
      <c r="AJ45" s="372">
        <f>IF('Current Portfolio MAIN'!N43&gt;=0,0,1)</f>
        <v>0</v>
      </c>
      <c r="AP45" s="39">
        <v>12</v>
      </c>
      <c r="AQ45" s="222">
        <f>IF('Current Portfolio MAIN'!AD31&gt;=0,0,1)</f>
        <v>0</v>
      </c>
      <c r="AR45" s="222">
        <f>IF('Current Portfolio MAIN'!AE31&gt;=0,0,1)</f>
        <v>0</v>
      </c>
      <c r="AW45" s="372">
        <v>41</v>
      </c>
      <c r="AX45" s="372"/>
      <c r="AY45" s="372"/>
      <c r="AZ45" s="391"/>
      <c r="BA45" s="391"/>
      <c r="BB45" s="391"/>
      <c r="BC45" s="391"/>
      <c r="BD45" s="391"/>
      <c r="BE45" s="39">
        <v>12</v>
      </c>
      <c r="BF45" s="222"/>
      <c r="BG45" s="222"/>
      <c r="BH45" s="391"/>
      <c r="BI45" s="391"/>
      <c r="BJ45" s="391"/>
      <c r="BM45" s="370">
        <v>41</v>
      </c>
      <c r="BN45" s="366">
        <f ca="1">NORMINV(RAND(),$BR$2,$BR$3)</f>
        <v>-1.0571271267976634E-2</v>
      </c>
      <c r="BO45" s="369">
        <f ca="1">BN45-BN$296</f>
        <v>1.3082491545107121E-2</v>
      </c>
      <c r="BP45" s="367">
        <f ca="1">BN45-BN$301</f>
        <v>1.8437201802547095E-2</v>
      </c>
      <c r="BT45" s="370">
        <v>41</v>
      </c>
      <c r="BU45" s="364">
        <f ca="1">IF(BO45&gt;=0,0,1)</f>
        <v>0</v>
      </c>
      <c r="BV45" s="372">
        <f ca="1">IF(BP45&gt;=0,0,1)</f>
        <v>0</v>
      </c>
      <c r="BZ45" s="370">
        <v>41</v>
      </c>
      <c r="CA45" s="368">
        <f ca="1">NORMINV(RAND(),CE$2,CE$3)</f>
        <v>-1.9768663044090456E-3</v>
      </c>
      <c r="CB45" s="166">
        <f ca="1">CA45-CA$389</f>
        <v>8.6949045632011196E-2</v>
      </c>
      <c r="CC45" s="166">
        <f ca="1">CA45-CA$394</f>
        <v>0.11160899981257297</v>
      </c>
      <c r="CG45" s="370">
        <v>41</v>
      </c>
      <c r="CH45" s="370">
        <f ca="1">IF(CB45&gt;=0,0,1)</f>
        <v>0</v>
      </c>
      <c r="CI45" s="370">
        <f ca="1">IF(CC45&gt;=0,0,1)</f>
        <v>0</v>
      </c>
    </row>
    <row r="46" spans="1:87" ht="15.6">
      <c r="A46" s="342">
        <v>45317</v>
      </c>
      <c r="B46" s="397">
        <v>-0.11534668158843953</v>
      </c>
      <c r="C46" s="397">
        <v>-4.8223787259216166E-3</v>
      </c>
      <c r="D46" s="397">
        <v>1.8969017046437386E-3</v>
      </c>
      <c r="E46" s="397">
        <v>5.8229475033799716E-4</v>
      </c>
      <c r="F46" s="397">
        <v>9.5216653725773703E-3</v>
      </c>
      <c r="G46" s="397">
        <v>-2.03979344150651E-3</v>
      </c>
      <c r="H46" s="397">
        <v>4.799685419207389E-3</v>
      </c>
      <c r="I46" s="397">
        <v>8.0812500687466038E-3</v>
      </c>
      <c r="J46" s="397">
        <v>2.2086487124223231E-2</v>
      </c>
      <c r="K46" s="397">
        <v>1.2949802048180414E-2</v>
      </c>
      <c r="L46" s="398">
        <f t="shared" si="2"/>
        <v>-6.2290767267950908E-2</v>
      </c>
      <c r="M46" s="399">
        <f t="shared" si="0"/>
        <v>0.11832298708130562</v>
      </c>
      <c r="N46" s="399">
        <f t="shared" si="1"/>
        <v>0.20734619851413061</v>
      </c>
      <c r="Q46" s="227">
        <v>45280</v>
      </c>
      <c r="R46" s="113">
        <v>5.7902237091262743E-2</v>
      </c>
      <c r="S46" s="113">
        <v>4.0265431446903088E-2</v>
      </c>
      <c r="T46" s="113">
        <v>1.4929793684228532E-2</v>
      </c>
      <c r="U46" s="113">
        <v>5.608238185528891E-2</v>
      </c>
      <c r="V46" s="113">
        <v>-1.8160502177657523E-2</v>
      </c>
      <c r="W46" s="113">
        <v>-2.5562748374873157E-2</v>
      </c>
      <c r="X46" s="113">
        <v>0.28165419577079831</v>
      </c>
      <c r="Y46" s="113">
        <v>5.3415351458532712E-2</v>
      </c>
      <c r="Z46" s="113">
        <v>0.26700014908370173</v>
      </c>
      <c r="AA46" s="113">
        <v>6.1236790677380526E-2</v>
      </c>
      <c r="AB46" s="113">
        <v>5.4179727272731792E-2</v>
      </c>
      <c r="AC46" s="409">
        <f t="shared" si="3"/>
        <v>0.84294280778829767</v>
      </c>
      <c r="AD46" s="113">
        <f t="shared" si="4"/>
        <v>1.7931677007086673</v>
      </c>
      <c r="AE46" s="113">
        <f t="shared" si="5"/>
        <v>2.2141143929847864</v>
      </c>
      <c r="AH46" s="372">
        <v>42</v>
      </c>
      <c r="AI46" s="372">
        <f>IF('Current Portfolio MAIN'!M44&gt;=0,0,1)</f>
        <v>0</v>
      </c>
      <c r="AJ46" s="372">
        <f>IF('Current Portfolio MAIN'!N44&gt;=0,0,1)</f>
        <v>0</v>
      </c>
      <c r="AP46" s="39">
        <v>13</v>
      </c>
      <c r="AQ46" s="222">
        <f>IF('Current Portfolio MAIN'!AD32&gt;=0,0,1)</f>
        <v>0</v>
      </c>
      <c r="AR46" s="222">
        <f>IF('Current Portfolio MAIN'!AE32&gt;=0,0,1)</f>
        <v>0</v>
      </c>
      <c r="AW46" s="372">
        <v>42</v>
      </c>
      <c r="AX46" s="372"/>
      <c r="AY46" s="372"/>
      <c r="AZ46" s="391"/>
      <c r="BA46" s="391"/>
      <c r="BB46" s="391"/>
      <c r="BC46" s="391"/>
      <c r="BD46" s="391"/>
      <c r="BE46" s="39">
        <v>13</v>
      </c>
      <c r="BF46" s="222"/>
      <c r="BG46" s="222"/>
      <c r="BH46" s="391"/>
      <c r="BI46" s="391"/>
      <c r="BJ46" s="391"/>
      <c r="BM46" s="370">
        <v>42</v>
      </c>
      <c r="BN46" s="366">
        <f ca="1">NORMINV(RAND(),$BR$2,$BR$3)</f>
        <v>-1.5561127867039269E-2</v>
      </c>
      <c r="BO46" s="369">
        <f ca="1">BN46-BN$296</f>
        <v>8.0926349460444854E-3</v>
      </c>
      <c r="BP46" s="367">
        <f ca="1">BN46-BN$301</f>
        <v>1.344734520348446E-2</v>
      </c>
      <c r="BT46" s="370">
        <v>42</v>
      </c>
      <c r="BU46" s="364">
        <f ca="1">IF(BO46&gt;=0,0,1)</f>
        <v>0</v>
      </c>
      <c r="BV46" s="372">
        <f ca="1">IF(BP46&gt;=0,0,1)</f>
        <v>0</v>
      </c>
      <c r="BZ46" s="370">
        <v>42</v>
      </c>
      <c r="CA46" s="368">
        <f ca="1">NORMINV(RAND(),CE$2,CE$3)</f>
        <v>8.2326207670517758E-3</v>
      </c>
      <c r="CB46" s="166">
        <f ca="1">CA46-CA$389</f>
        <v>9.7158532703472023E-2</v>
      </c>
      <c r="CC46" s="166">
        <f ca="1">CA46-CA$394</f>
        <v>0.12181848688403379</v>
      </c>
      <c r="CG46" s="370">
        <v>42</v>
      </c>
      <c r="CH46" s="370">
        <f ca="1">IF(CB46&gt;=0,0,1)</f>
        <v>0</v>
      </c>
      <c r="CI46" s="370">
        <f ca="1">IF(CC46&gt;=0,0,1)</f>
        <v>0</v>
      </c>
    </row>
    <row r="47" spans="1:87" ht="15.6">
      <c r="A47" s="342">
        <v>45322</v>
      </c>
      <c r="B47" s="397">
        <v>1.4012309894706476E-4</v>
      </c>
      <c r="C47" s="397">
        <v>-2.2862809151091401E-2</v>
      </c>
      <c r="D47" s="397">
        <v>-3.0424427931021736E-2</v>
      </c>
      <c r="E47" s="397">
        <v>-4.2866850739003426E-2</v>
      </c>
      <c r="F47" s="397">
        <v>-1.2722537907120413E-2</v>
      </c>
      <c r="G47" s="397">
        <v>-1.3711577546323572E-2</v>
      </c>
      <c r="H47" s="397">
        <v>1.3402689157776315E-2</v>
      </c>
      <c r="I47" s="397">
        <v>-2.1429365898079089E-2</v>
      </c>
      <c r="J47" s="397">
        <v>4.9120209930234804E-2</v>
      </c>
      <c r="K47" s="397">
        <v>-2.7388362481278627E-2</v>
      </c>
      <c r="L47" s="398">
        <f t="shared" si="2"/>
        <v>-0.10874290946696008</v>
      </c>
      <c r="M47" s="399">
        <f t="shared" si="0"/>
        <v>7.1870844882296447E-2</v>
      </c>
      <c r="N47" s="399">
        <f t="shared" si="1"/>
        <v>0.16089405631512144</v>
      </c>
      <c r="Q47" s="227">
        <v>45281</v>
      </c>
      <c r="R47" s="113">
        <v>0.10211356674948191</v>
      </c>
      <c r="S47" s="113">
        <v>4.3234508692871154E-2</v>
      </c>
      <c r="T47" s="113">
        <v>2.2872313466878902E-2</v>
      </c>
      <c r="U47" s="113">
        <v>6.2192249918897824E-2</v>
      </c>
      <c r="V47" s="113">
        <v>-4.6979400949336281E-3</v>
      </c>
      <c r="W47" s="113">
        <v>-1.2353081820158707E-2</v>
      </c>
      <c r="X47" s="113">
        <v>0.32732857434713658</v>
      </c>
      <c r="Y47" s="113">
        <v>6.8891425824628927E-2</v>
      </c>
      <c r="Z47" s="113">
        <v>0.2263516792213609</v>
      </c>
      <c r="AA47" s="113">
        <v>9.2152070697375077E-2</v>
      </c>
      <c r="AB47" s="113">
        <v>6.8533938880876777E-2</v>
      </c>
      <c r="AC47" s="409">
        <f t="shared" si="3"/>
        <v>0.99661930588441572</v>
      </c>
      <c r="AD47" s="113">
        <f t="shared" si="4"/>
        <v>1.9468441988047853</v>
      </c>
      <c r="AE47" s="113">
        <f t="shared" si="5"/>
        <v>2.3677908910809045</v>
      </c>
      <c r="AH47" s="372">
        <v>43</v>
      </c>
      <c r="AI47" s="372">
        <f>IF('Current Portfolio MAIN'!M45&gt;=0,0,1)</f>
        <v>0</v>
      </c>
      <c r="AJ47" s="372">
        <f>IF('Current Portfolio MAIN'!N45&gt;=0,0,1)</f>
        <v>0</v>
      </c>
      <c r="AP47" s="39">
        <v>14</v>
      </c>
      <c r="AQ47" s="222">
        <f>IF('Current Portfolio MAIN'!AD33&gt;=0,0,1)</f>
        <v>0</v>
      </c>
      <c r="AR47" s="222">
        <f>IF('Current Portfolio MAIN'!AE33&gt;=0,0,1)</f>
        <v>0</v>
      </c>
      <c r="AW47" s="372">
        <v>43</v>
      </c>
      <c r="AX47" s="372"/>
      <c r="AY47" s="372"/>
      <c r="AZ47" s="391"/>
      <c r="BA47" s="391"/>
      <c r="BB47" s="391"/>
      <c r="BC47" s="391"/>
      <c r="BD47" s="391"/>
      <c r="BE47" s="39">
        <v>14</v>
      </c>
      <c r="BF47" s="222"/>
      <c r="BG47" s="222"/>
      <c r="BH47" s="391"/>
      <c r="BI47" s="391"/>
      <c r="BJ47" s="391"/>
      <c r="BM47" s="370">
        <v>43</v>
      </c>
      <c r="BN47" s="366">
        <f ca="1">NORMINV(RAND(),$BR$2,$BR$3)</f>
        <v>-1.5839986303281432E-2</v>
      </c>
      <c r="BO47" s="369">
        <f ca="1">BN47-BN$296</f>
        <v>7.8137765098023233E-3</v>
      </c>
      <c r="BP47" s="367">
        <f ca="1">BN47-BN$301</f>
        <v>1.3168486767242298E-2</v>
      </c>
      <c r="BT47" s="370">
        <v>43</v>
      </c>
      <c r="BU47" s="364">
        <f ca="1">IF(BO47&gt;=0,0,1)</f>
        <v>0</v>
      </c>
      <c r="BV47" s="372">
        <f ca="1">IF(BP47&gt;=0,0,1)</f>
        <v>0</v>
      </c>
      <c r="BZ47" s="370">
        <v>43</v>
      </c>
      <c r="CA47" s="368">
        <f ca="1">NORMINV(RAND(),CE$2,CE$3)</f>
        <v>5.9812242409232448E-2</v>
      </c>
      <c r="CB47" s="166">
        <f ca="1">CA47-CA$389</f>
        <v>0.14873815434565268</v>
      </c>
      <c r="CC47" s="166">
        <f ca="1">CA47-CA$394</f>
        <v>0.17339810852621446</v>
      </c>
      <c r="CG47" s="370">
        <v>43</v>
      </c>
      <c r="CH47" s="370">
        <f ca="1">IF(CB47&gt;=0,0,1)</f>
        <v>0</v>
      </c>
      <c r="CI47" s="370">
        <f ca="1">IF(CC47&gt;=0,0,1)</f>
        <v>0</v>
      </c>
    </row>
    <row r="48" spans="1:87" ht="15.6">
      <c r="A48" s="342">
        <v>45323</v>
      </c>
      <c r="B48" s="397">
        <v>1.0772909354654026E-2</v>
      </c>
      <c r="C48" s="397">
        <v>1.7642983085890629E-2</v>
      </c>
      <c r="D48" s="397">
        <v>1.9906333943843446E-2</v>
      </c>
      <c r="E48" s="397">
        <v>4.2457780211828666E-3</v>
      </c>
      <c r="F48" s="397">
        <v>1.4805780476168762E-2</v>
      </c>
      <c r="G48" s="397">
        <v>6.9926892628171533E-3</v>
      </c>
      <c r="H48" s="397">
        <v>6.0575616413243161E-3</v>
      </c>
      <c r="I48" s="397">
        <v>7.37915018349522E-3</v>
      </c>
      <c r="J48" s="397">
        <v>-1.6072465569352268E-3</v>
      </c>
      <c r="K48" s="397">
        <v>3.064605362895656E-2</v>
      </c>
      <c r="L48" s="398">
        <f t="shared" si="2"/>
        <v>0.11684199304139775</v>
      </c>
      <c r="M48" s="399">
        <f t="shared" si="0"/>
        <v>0.29745574739065428</v>
      </c>
      <c r="N48" s="399">
        <f t="shared" si="1"/>
        <v>0.38647895882347927</v>
      </c>
      <c r="Q48" s="227">
        <v>45282</v>
      </c>
      <c r="R48" s="113">
        <v>0.14713788510324743</v>
      </c>
      <c r="S48" s="113">
        <v>5.6149161838119133E-2</v>
      </c>
      <c r="T48" s="113">
        <v>3.4624447317951557E-2</v>
      </c>
      <c r="U48" s="113">
        <v>8.728688650546057E-2</v>
      </c>
      <c r="V48" s="113">
        <v>-8.0347562046367837E-4</v>
      </c>
      <c r="W48" s="113">
        <v>9.3508493099201395E-3</v>
      </c>
      <c r="X48" s="113">
        <v>0.33781162674775089</v>
      </c>
      <c r="Y48" s="113">
        <v>9.224909977473561E-2</v>
      </c>
      <c r="Z48" s="113">
        <v>0.23600516499874691</v>
      </c>
      <c r="AA48" s="113">
        <v>9.1389669742750756E-2</v>
      </c>
      <c r="AB48" s="113">
        <v>8.9009056894944427E-2</v>
      </c>
      <c r="AC48" s="409">
        <f t="shared" si="3"/>
        <v>1.1802103726131639</v>
      </c>
      <c r="AD48" s="113">
        <f t="shared" si="4"/>
        <v>2.1304352655335332</v>
      </c>
      <c r="AE48" s="113">
        <f t="shared" si="5"/>
        <v>2.5513819578096526</v>
      </c>
      <c r="AH48" s="372">
        <v>44</v>
      </c>
      <c r="AI48" s="372">
        <f>IF('Current Portfolio MAIN'!M46&gt;=0,0,1)</f>
        <v>0</v>
      </c>
      <c r="AJ48" s="372">
        <f>IF('Current Portfolio MAIN'!N46&gt;=0,0,1)</f>
        <v>0</v>
      </c>
      <c r="AP48" s="39">
        <v>15</v>
      </c>
      <c r="AQ48" s="222">
        <f>IF('Current Portfolio MAIN'!AD34&gt;=0,0,1)</f>
        <v>0</v>
      </c>
      <c r="AR48" s="222">
        <f>IF('Current Portfolio MAIN'!AE34&gt;=0,0,1)</f>
        <v>0</v>
      </c>
      <c r="AW48" s="372">
        <v>44</v>
      </c>
      <c r="AX48" s="372"/>
      <c r="AY48" s="372"/>
      <c r="AZ48" s="391"/>
      <c r="BA48" s="391"/>
      <c r="BB48" s="391"/>
      <c r="BC48" s="391"/>
      <c r="BD48" s="391"/>
      <c r="BE48" s="39">
        <v>15</v>
      </c>
      <c r="BF48" s="222"/>
      <c r="BG48" s="222"/>
      <c r="BH48" s="391"/>
      <c r="BI48" s="391"/>
      <c r="BJ48" s="391"/>
      <c r="BM48" s="370">
        <v>44</v>
      </c>
      <c r="BN48" s="366">
        <f ca="1">NORMINV(RAND(),$BR$2,$BR$3)</f>
        <v>-7.3353117764228754E-4</v>
      </c>
      <c r="BO48" s="369">
        <f ca="1">BN48-BN$296</f>
        <v>2.2920231635441466E-2</v>
      </c>
      <c r="BP48" s="367">
        <f ca="1">BN48-BN$301</f>
        <v>2.827494189288144E-2</v>
      </c>
      <c r="BT48" s="370">
        <v>44</v>
      </c>
      <c r="BU48" s="364">
        <f ca="1">IF(BO48&gt;=0,0,1)</f>
        <v>0</v>
      </c>
      <c r="BV48" s="372">
        <f ca="1">IF(BP48&gt;=0,0,1)</f>
        <v>0</v>
      </c>
      <c r="BZ48" s="370">
        <v>44</v>
      </c>
      <c r="CA48" s="368">
        <f ca="1">NORMINV(RAND(),CE$2,CE$3)</f>
        <v>0.10458020421620579</v>
      </c>
      <c r="CB48" s="166">
        <f ca="1">CA48-CA$389</f>
        <v>0.19350611615262603</v>
      </c>
      <c r="CC48" s="166">
        <f ca="1">CA48-CA$394</f>
        <v>0.2181660703331878</v>
      </c>
      <c r="CG48" s="370">
        <v>44</v>
      </c>
      <c r="CH48" s="370">
        <f ca="1">IF(CB48&gt;=0,0,1)</f>
        <v>0</v>
      </c>
      <c r="CI48" s="370">
        <f ca="1">IF(CC48&gt;=0,0,1)</f>
        <v>0</v>
      </c>
    </row>
    <row r="49" spans="1:87" ht="15.6">
      <c r="A49" s="342">
        <v>45324</v>
      </c>
      <c r="B49" s="397">
        <v>-1.1368856907985614E-2</v>
      </c>
      <c r="C49" s="397">
        <v>8.2969485285366851E-4</v>
      </c>
      <c r="D49" s="397">
        <v>2.4810075653457941E-2</v>
      </c>
      <c r="E49" s="397">
        <v>6.2686940016372095E-3</v>
      </c>
      <c r="F49" s="397">
        <v>6.9944183842882701E-3</v>
      </c>
      <c r="G49" s="397">
        <v>7.9738817038099707E-3</v>
      </c>
      <c r="H49" s="397">
        <v>7.3042161976768494E-3</v>
      </c>
      <c r="I49" s="397">
        <v>3.5866833286965161E-2</v>
      </c>
      <c r="J49" s="397">
        <v>4.2063731474322186E-3</v>
      </c>
      <c r="K49" s="397">
        <v>8.5428329460203845E-2</v>
      </c>
      <c r="L49" s="398">
        <f t="shared" si="2"/>
        <v>0.16831365978033952</v>
      </c>
      <c r="M49" s="399">
        <f t="shared" si="0"/>
        <v>0.34892741412959605</v>
      </c>
      <c r="N49" s="399">
        <f t="shared" si="1"/>
        <v>0.43795062556242104</v>
      </c>
      <c r="Q49" s="227">
        <v>45286</v>
      </c>
      <c r="R49" s="113">
        <v>0.19894072726623957</v>
      </c>
      <c r="S49" s="113">
        <v>6.0593111392673649E-2</v>
      </c>
      <c r="T49" s="113">
        <v>3.6012345154445846E-2</v>
      </c>
      <c r="U49" s="113">
        <v>8.5108075635280445E-2</v>
      </c>
      <c r="V49" s="113">
        <v>-1.1847121949721373E-2</v>
      </c>
      <c r="W49" s="113">
        <v>2.09033001419765E-2</v>
      </c>
      <c r="X49" s="113">
        <v>0.33810745898758432</v>
      </c>
      <c r="Y49" s="113">
        <v>9.7764282971087857E-2</v>
      </c>
      <c r="Z49" s="113">
        <v>0.24666616545960895</v>
      </c>
      <c r="AA49" s="113">
        <v>9.1111602632177657E-2</v>
      </c>
      <c r="AB49" s="113">
        <v>9.2981161431328507E-2</v>
      </c>
      <c r="AC49" s="409">
        <f t="shared" si="3"/>
        <v>1.2563411091226819</v>
      </c>
      <c r="AD49" s="113">
        <f t="shared" si="4"/>
        <v>2.2065660020430515</v>
      </c>
      <c r="AE49" s="113">
        <f t="shared" si="5"/>
        <v>2.6275126943191704</v>
      </c>
      <c r="AH49" s="372">
        <v>45</v>
      </c>
      <c r="AI49" s="372">
        <f>IF('Current Portfolio MAIN'!M47&gt;=0,0,1)</f>
        <v>0</v>
      </c>
      <c r="AJ49" s="372">
        <f>IF('Current Portfolio MAIN'!N47&gt;=0,0,1)</f>
        <v>0</v>
      </c>
      <c r="AP49" s="39">
        <v>16</v>
      </c>
      <c r="AQ49" s="222">
        <f>IF('Current Portfolio MAIN'!AD35&gt;=0,0,1)</f>
        <v>0</v>
      </c>
      <c r="AR49" s="222">
        <f>IF('Current Portfolio MAIN'!AE35&gt;=0,0,1)</f>
        <v>0</v>
      </c>
      <c r="AW49" s="372">
        <v>45</v>
      </c>
      <c r="AX49" s="372"/>
      <c r="AY49" s="372"/>
      <c r="AZ49" s="391"/>
      <c r="BA49" s="391"/>
      <c r="BB49" s="391"/>
      <c r="BC49" s="391"/>
      <c r="BD49" s="391"/>
      <c r="BE49" s="39">
        <v>16</v>
      </c>
      <c r="BF49" s="222"/>
      <c r="BG49" s="222"/>
      <c r="BH49" s="391"/>
      <c r="BI49" s="391"/>
      <c r="BJ49" s="391"/>
      <c r="BM49" s="370">
        <v>45</v>
      </c>
      <c r="BN49" s="366">
        <f ca="1">NORMINV(RAND(),$BR$2,$BR$3)</f>
        <v>-3.7345594467442667E-3</v>
      </c>
      <c r="BO49" s="369">
        <f ca="1">BN49-BN$296</f>
        <v>1.991920336633949E-2</v>
      </c>
      <c r="BP49" s="367">
        <f ca="1">BN49-BN$301</f>
        <v>2.5273913623779461E-2</v>
      </c>
      <c r="BT49" s="370">
        <v>45</v>
      </c>
      <c r="BU49" s="364">
        <f ca="1">IF(BO49&gt;=0,0,1)</f>
        <v>0</v>
      </c>
      <c r="BV49" s="372">
        <f ca="1">IF(BP49&gt;=0,0,1)</f>
        <v>0</v>
      </c>
      <c r="BZ49" s="370">
        <v>45</v>
      </c>
      <c r="CA49" s="368">
        <f ca="1">NORMINV(RAND(),CE$2,CE$3)</f>
        <v>-0.1379262533995817</v>
      </c>
      <c r="CB49" s="166">
        <f ca="1">CA49-CA$389</f>
        <v>-4.9000341463161456E-2</v>
      </c>
      <c r="CC49" s="166">
        <f ca="1">CA49-CA$394</f>
        <v>-2.4340387282599685E-2</v>
      </c>
      <c r="CG49" s="370">
        <v>45</v>
      </c>
      <c r="CH49" s="370">
        <f ca="1">IF(CB49&gt;=0,0,1)</f>
        <v>1</v>
      </c>
      <c r="CI49" s="370">
        <f ca="1">IF(CC49&gt;=0,0,1)</f>
        <v>1</v>
      </c>
    </row>
    <row r="50" spans="1:87" ht="15.6">
      <c r="A50" s="342">
        <v>45329</v>
      </c>
      <c r="B50" s="397">
        <v>-5.198506782799428E-3</v>
      </c>
      <c r="C50" s="397">
        <v>-5.5511355304810328E-3</v>
      </c>
      <c r="D50" s="397">
        <v>1.4852221533973697E-2</v>
      </c>
      <c r="E50" s="397">
        <v>-1.0304592446359284E-2</v>
      </c>
      <c r="F50" s="397">
        <v>-7.6301298817144092E-3</v>
      </c>
      <c r="G50" s="397">
        <v>-2.7926945161459438E-3</v>
      </c>
      <c r="H50" s="397">
        <v>1.1903712586833759E-2</v>
      </c>
      <c r="I50" s="397">
        <v>-7.5638557238922877E-3</v>
      </c>
      <c r="J50" s="397">
        <v>9.7862395827978954E-3</v>
      </c>
      <c r="K50" s="397">
        <v>1.9797764780495886E-3</v>
      </c>
      <c r="L50" s="398">
        <f t="shared" si="2"/>
        <v>-5.189646997374453E-4</v>
      </c>
      <c r="M50" s="399">
        <f t="shared" si="0"/>
        <v>0.18009478964951908</v>
      </c>
      <c r="N50" s="399">
        <f t="shared" si="1"/>
        <v>0.26911800108234407</v>
      </c>
      <c r="Q50" s="227">
        <v>45287</v>
      </c>
      <c r="R50" s="113">
        <v>0.18648167468857157</v>
      </c>
      <c r="S50" s="113">
        <v>4.8779353787296253E-2</v>
      </c>
      <c r="T50" s="113">
        <v>1.0533646516242889E-2</v>
      </c>
      <c r="U50" s="113">
        <v>8.9806757861992104E-2</v>
      </c>
      <c r="V50" s="113">
        <v>1.0152551387974551E-2</v>
      </c>
      <c r="W50" s="113">
        <v>2.377025110138109E-2</v>
      </c>
      <c r="X50" s="113">
        <v>0.29114598138126468</v>
      </c>
      <c r="Y50" s="113">
        <v>7.9319152952078031E-2</v>
      </c>
      <c r="Z50" s="113">
        <v>0.2185607510698413</v>
      </c>
      <c r="AA50" s="113">
        <v>7.8216224300790005E-2</v>
      </c>
      <c r="AB50" s="113">
        <v>8.5300227027454101E-2</v>
      </c>
      <c r="AC50" s="409">
        <f t="shared" si="3"/>
        <v>1.1220665720748866</v>
      </c>
      <c r="AD50" s="113">
        <f t="shared" si="4"/>
        <v>2.0722914649952564</v>
      </c>
      <c r="AE50" s="113">
        <f t="shared" si="5"/>
        <v>2.4932381572713753</v>
      </c>
      <c r="AH50" s="372">
        <v>46</v>
      </c>
      <c r="AI50" s="372">
        <f>IF('Current Portfolio MAIN'!M48&gt;=0,0,1)</f>
        <v>0</v>
      </c>
      <c r="AJ50" s="372">
        <f>IF('Current Portfolio MAIN'!N48&gt;=0,0,1)</f>
        <v>0</v>
      </c>
      <c r="AP50" s="39">
        <v>17</v>
      </c>
      <c r="AQ50" s="222">
        <f>IF('Current Portfolio MAIN'!AD36&gt;=0,0,1)</f>
        <v>0</v>
      </c>
      <c r="AR50" s="222">
        <f>IF('Current Portfolio MAIN'!AE36&gt;=0,0,1)</f>
        <v>0</v>
      </c>
      <c r="AW50" s="372">
        <v>46</v>
      </c>
      <c r="AX50" s="372"/>
      <c r="AY50" s="372"/>
      <c r="AZ50" s="391"/>
      <c r="BA50" s="391"/>
      <c r="BB50" s="391"/>
      <c r="BC50" s="391"/>
      <c r="BD50" s="391"/>
      <c r="BE50" s="39">
        <v>17</v>
      </c>
      <c r="BF50" s="222"/>
      <c r="BG50" s="222"/>
      <c r="BH50" s="391"/>
      <c r="BI50" s="391"/>
      <c r="BJ50" s="391"/>
      <c r="BM50" s="370">
        <v>46</v>
      </c>
      <c r="BN50" s="366">
        <f ca="1">NORMINV(RAND(),$BR$2,$BR$3)</f>
        <v>2.7120360689655173E-2</v>
      </c>
      <c r="BO50" s="369">
        <f ca="1">BN50-BN$296</f>
        <v>5.0774123502738924E-2</v>
      </c>
      <c r="BP50" s="367">
        <f ca="1">BN50-BN$301</f>
        <v>5.6128833760178902E-2</v>
      </c>
      <c r="BT50" s="370">
        <v>46</v>
      </c>
      <c r="BU50" s="364">
        <f ca="1">IF(BO50&gt;=0,0,1)</f>
        <v>0</v>
      </c>
      <c r="BV50" s="372">
        <f ca="1">IF(BP50&gt;=0,0,1)</f>
        <v>0</v>
      </c>
      <c r="BZ50" s="370">
        <v>46</v>
      </c>
      <c r="CA50" s="368">
        <f ca="1">NORMINV(RAND(),CE$2,CE$3)</f>
        <v>0.13593806365628955</v>
      </c>
      <c r="CB50" s="166">
        <f ca="1">CA50-CA$389</f>
        <v>0.22486397559270979</v>
      </c>
      <c r="CC50" s="166">
        <f ca="1">CA50-CA$394</f>
        <v>0.24952392977327156</v>
      </c>
      <c r="CG50" s="370">
        <v>46</v>
      </c>
      <c r="CH50" s="370">
        <f ca="1">IF(CB50&gt;=0,0,1)</f>
        <v>0</v>
      </c>
      <c r="CI50" s="370">
        <f ca="1">IF(CC50&gt;=0,0,1)</f>
        <v>0</v>
      </c>
    </row>
    <row r="51" spans="1:87" ht="15.6">
      <c r="A51" s="342">
        <v>45330</v>
      </c>
      <c r="B51" s="397">
        <v>-1.4268897276062953E-3</v>
      </c>
      <c r="C51" s="397">
        <v>-6.3241507820899212E-4</v>
      </c>
      <c r="D51" s="397">
        <v>5.2976014847803121E-3</v>
      </c>
      <c r="E51" s="397">
        <v>8.787214121323883E-3</v>
      </c>
      <c r="F51" s="397">
        <v>0.12073326595897771</v>
      </c>
      <c r="G51" s="397">
        <v>3.5744545287303975E-3</v>
      </c>
      <c r="H51" s="397">
        <v>3.3347796916374239E-3</v>
      </c>
      <c r="I51" s="397">
        <v>1.7903823232793936E-2</v>
      </c>
      <c r="J51" s="397">
        <v>-7.6543511322456625E-3</v>
      </c>
      <c r="K51" s="397">
        <v>1.0848901579252335E-3</v>
      </c>
      <c r="L51" s="398">
        <f t="shared" si="2"/>
        <v>0.15100237323810795</v>
      </c>
      <c r="M51" s="399">
        <f t="shared" si="0"/>
        <v>0.33161612758736447</v>
      </c>
      <c r="N51" s="399">
        <f t="shared" si="1"/>
        <v>0.42063933902018946</v>
      </c>
      <c r="Q51" s="227">
        <v>45288</v>
      </c>
      <c r="R51" s="113">
        <v>0.16043564964558477</v>
      </c>
      <c r="S51" s="113">
        <v>5.7935226702298115E-2</v>
      </c>
      <c r="T51" s="113">
        <v>2.5174748458334006E-2</v>
      </c>
      <c r="U51" s="113">
        <v>8.7265796811617946E-2</v>
      </c>
      <c r="V51" s="113">
        <v>1.1431487327399958E-2</v>
      </c>
      <c r="W51" s="113">
        <v>3.3500656471184165E-2</v>
      </c>
      <c r="X51" s="113">
        <v>0.1855810796305446</v>
      </c>
      <c r="Y51" s="113">
        <v>7.7069253719813879E-2</v>
      </c>
      <c r="Z51" s="113">
        <v>0.2005671183431752</v>
      </c>
      <c r="AA51" s="113">
        <v>8.4862788703855108E-2</v>
      </c>
      <c r="AB51" s="113">
        <v>8.7865434519457164E-2</v>
      </c>
      <c r="AC51" s="409">
        <f t="shared" si="3"/>
        <v>1.0116892403332649</v>
      </c>
      <c r="AD51" s="113">
        <f t="shared" si="4"/>
        <v>1.9619141332536345</v>
      </c>
      <c r="AE51" s="113">
        <f t="shared" si="5"/>
        <v>2.3828608255297539</v>
      </c>
      <c r="AH51" s="372">
        <v>47</v>
      </c>
      <c r="AI51" s="372">
        <f>IF('Current Portfolio MAIN'!M49&gt;=0,0,1)</f>
        <v>0</v>
      </c>
      <c r="AJ51" s="372">
        <f>IF('Current Portfolio MAIN'!N49&gt;=0,0,1)</f>
        <v>0</v>
      </c>
      <c r="AP51" s="39">
        <v>18</v>
      </c>
      <c r="AQ51" s="222">
        <f>IF('Current Portfolio MAIN'!AD37&gt;=0,0,1)</f>
        <v>0</v>
      </c>
      <c r="AR51" s="222">
        <f>IF('Current Portfolio MAIN'!AE37&gt;=0,0,1)</f>
        <v>0</v>
      </c>
      <c r="AW51" s="372">
        <v>47</v>
      </c>
      <c r="AX51" s="372"/>
      <c r="AY51" s="372"/>
      <c r="AZ51" s="391"/>
      <c r="BA51" s="391"/>
      <c r="BB51" s="391"/>
      <c r="BC51" s="391"/>
      <c r="BD51" s="391"/>
      <c r="BE51" s="39">
        <v>18</v>
      </c>
      <c r="BF51" s="222"/>
      <c r="BG51" s="222"/>
      <c r="BH51" s="391"/>
      <c r="BI51" s="391"/>
      <c r="BJ51" s="391"/>
      <c r="BM51" s="370">
        <v>47</v>
      </c>
      <c r="BN51" s="366">
        <f ca="1">NORMINV(RAND(),$BR$2,$BR$3)</f>
        <v>1.7519661411474471E-2</v>
      </c>
      <c r="BO51" s="369">
        <f ca="1">BN51-BN$296</f>
        <v>4.1173424224558226E-2</v>
      </c>
      <c r="BP51" s="367">
        <f ca="1">BN51-BN$301</f>
        <v>4.6528134481998204E-2</v>
      </c>
      <c r="BT51" s="370">
        <v>47</v>
      </c>
      <c r="BU51" s="364">
        <f ca="1">IF(BO51&gt;=0,0,1)</f>
        <v>0</v>
      </c>
      <c r="BV51" s="372">
        <f ca="1">IF(BP51&gt;=0,0,1)</f>
        <v>0</v>
      </c>
      <c r="BZ51" s="370">
        <v>47</v>
      </c>
      <c r="CA51" s="368">
        <f ca="1">NORMINV(RAND(),CE$2,CE$3)</f>
        <v>-0.10430229457618662</v>
      </c>
      <c r="CB51" s="166">
        <f ca="1">CA51-CA$389</f>
        <v>-1.5376382639766373E-2</v>
      </c>
      <c r="CC51" s="166">
        <f ca="1">CA51-CA$394</f>
        <v>9.2835715407953989E-3</v>
      </c>
      <c r="CG51" s="370">
        <v>47</v>
      </c>
      <c r="CH51" s="370">
        <f ca="1">IF(CB51&gt;=0,0,1)</f>
        <v>1</v>
      </c>
      <c r="CI51" s="370">
        <f ca="1">IF(CC51&gt;=0,0,1)</f>
        <v>0</v>
      </c>
    </row>
    <row r="52" spans="1:87" ht="15.6">
      <c r="A52" s="342">
        <v>45331</v>
      </c>
      <c r="B52" s="397">
        <v>2.0229353645499382E-2</v>
      </c>
      <c r="C52" s="397">
        <v>3.9662296381581807E-3</v>
      </c>
      <c r="D52" s="397">
        <v>1.6717924916512139E-2</v>
      </c>
      <c r="E52" s="397">
        <v>4.7563812603079736E-3</v>
      </c>
      <c r="F52" s="397">
        <v>-1.8323675427424524E-2</v>
      </c>
      <c r="G52" s="397">
        <v>4.7515311406660654E-3</v>
      </c>
      <c r="H52" s="397">
        <v>-1.182626198118375E-3</v>
      </c>
      <c r="I52" s="397">
        <v>-1.8476630229588786E-2</v>
      </c>
      <c r="J52" s="397">
        <v>1.0529354616564124E-3</v>
      </c>
      <c r="K52" s="397">
        <v>2.8323009728109083E-2</v>
      </c>
      <c r="L52" s="398">
        <f t="shared" si="2"/>
        <v>4.1814433935777551E-2</v>
      </c>
      <c r="M52" s="399">
        <f t="shared" si="0"/>
        <v>0.22242818828503408</v>
      </c>
      <c r="N52" s="399">
        <f t="shared" si="1"/>
        <v>0.31145139971785907</v>
      </c>
      <c r="Q52" s="227">
        <v>45289</v>
      </c>
      <c r="R52" s="113">
        <v>0.1421205145447344</v>
      </c>
      <c r="S52" s="113">
        <v>2.9775374890623096E-2</v>
      </c>
      <c r="T52" s="113">
        <v>8.2804957837960824E-3</v>
      </c>
      <c r="U52" s="113">
        <v>6.0915677605177576E-2</v>
      </c>
      <c r="V52" s="113">
        <v>-1.0330559256042426E-2</v>
      </c>
      <c r="W52" s="113">
        <v>-7.0261813501089065E-3</v>
      </c>
      <c r="X52" s="113">
        <v>0.15486876317486931</v>
      </c>
      <c r="Y52" s="113">
        <v>5.5313087617943735E-2</v>
      </c>
      <c r="Z52" s="113">
        <v>0.14330729115369523</v>
      </c>
      <c r="AA52" s="113">
        <v>5.6659403618874116E-2</v>
      </c>
      <c r="AB52" s="113">
        <v>6.0911629092298858E-2</v>
      </c>
      <c r="AC52" s="409">
        <f t="shared" si="3"/>
        <v>0.69479549687586106</v>
      </c>
      <c r="AD52" s="113">
        <f t="shared" si="4"/>
        <v>1.6450203897962306</v>
      </c>
      <c r="AE52" s="113">
        <f t="shared" si="5"/>
        <v>2.0659670820723499</v>
      </c>
      <c r="AH52" s="372">
        <v>48</v>
      </c>
      <c r="AI52" s="372">
        <f>IF('Current Portfolio MAIN'!M50&gt;=0,0,1)</f>
        <v>0</v>
      </c>
      <c r="AJ52" s="372">
        <f>IF('Current Portfolio MAIN'!N50&gt;=0,0,1)</f>
        <v>0</v>
      </c>
      <c r="AP52" s="39">
        <v>19</v>
      </c>
      <c r="AQ52" s="222">
        <f>IF('Current Portfolio MAIN'!AD38&gt;=0,0,1)</f>
        <v>0</v>
      </c>
      <c r="AR52" s="222">
        <f>IF('Current Portfolio MAIN'!AE38&gt;=0,0,1)</f>
        <v>0</v>
      </c>
      <c r="AW52" s="372">
        <v>48</v>
      </c>
      <c r="AX52" s="372"/>
      <c r="AY52" s="372"/>
      <c r="AZ52" s="391"/>
      <c r="BA52" s="391"/>
      <c r="BB52" s="391"/>
      <c r="BC52" s="391"/>
      <c r="BD52" s="391"/>
      <c r="BE52" s="39">
        <v>19</v>
      </c>
      <c r="BF52" s="222"/>
      <c r="BG52" s="222"/>
      <c r="BH52" s="391"/>
      <c r="BI52" s="391"/>
      <c r="BJ52" s="391"/>
      <c r="BM52" s="370">
        <v>48</v>
      </c>
      <c r="BN52" s="366">
        <f ca="1">NORMINV(RAND(),$BR$2,$BR$3)</f>
        <v>-1.0499838739516047E-4</v>
      </c>
      <c r="BO52" s="369">
        <f ca="1">BN52-BN$296</f>
        <v>2.3548764425688595E-2</v>
      </c>
      <c r="BP52" s="367">
        <f ca="1">BN52-BN$301</f>
        <v>2.890347468312857E-2</v>
      </c>
      <c r="BT52" s="370">
        <v>48</v>
      </c>
      <c r="BU52" s="364">
        <f ca="1">IF(BO52&gt;=0,0,1)</f>
        <v>0</v>
      </c>
      <c r="BV52" s="372">
        <f ca="1">IF(BP52&gt;=0,0,1)</f>
        <v>0</v>
      </c>
      <c r="BZ52" s="370">
        <v>48</v>
      </c>
      <c r="CA52" s="368">
        <f ca="1">NORMINV(RAND(),CE$2,CE$3)</f>
        <v>6.8345420778593263E-2</v>
      </c>
      <c r="CB52" s="166">
        <f ca="1">CA52-CA$389</f>
        <v>0.15727133271501351</v>
      </c>
      <c r="CC52" s="166">
        <f ca="1">CA52-CA$394</f>
        <v>0.18193128689557528</v>
      </c>
      <c r="CG52" s="370">
        <v>48</v>
      </c>
      <c r="CH52" s="370">
        <f ca="1">IF(CB52&gt;=0,0,1)</f>
        <v>0</v>
      </c>
      <c r="CI52" s="370">
        <f ca="1">IF(CC52&gt;=0,0,1)</f>
        <v>0</v>
      </c>
    </row>
    <row r="53" spans="1:87" ht="15.6">
      <c r="A53" s="342">
        <v>45336</v>
      </c>
      <c r="B53" s="397">
        <v>2.5325011843142953E-2</v>
      </c>
      <c r="C53" s="397">
        <v>-3.3903464823613616E-3</v>
      </c>
      <c r="D53" s="397">
        <v>9.2391445942094919E-3</v>
      </c>
      <c r="E53" s="397">
        <v>1.4337501684736687E-2</v>
      </c>
      <c r="F53" s="397">
        <v>1.139884389403778E-2</v>
      </c>
      <c r="G53" s="397">
        <v>3.2902701183852301E-3</v>
      </c>
      <c r="H53" s="397">
        <v>2.994688997108641E-3</v>
      </c>
      <c r="I53" s="397">
        <v>4.1526110176128839E-3</v>
      </c>
      <c r="J53" s="397">
        <v>-3.8634562386528071E-3</v>
      </c>
      <c r="K53" s="397">
        <v>1.5321786766535617E-2</v>
      </c>
      <c r="L53" s="398">
        <f t="shared" si="2"/>
        <v>7.8806056194755114E-2</v>
      </c>
      <c r="M53" s="399">
        <f t="shared" si="0"/>
        <v>0.25941981054401164</v>
      </c>
      <c r="N53" s="399">
        <f t="shared" si="1"/>
        <v>0.34844302197683663</v>
      </c>
      <c r="Q53" s="227">
        <v>45301</v>
      </c>
      <c r="R53" s="113">
        <v>0.10760041136782927</v>
      </c>
      <c r="S53" s="113">
        <v>-6.3801196956634332E-3</v>
      </c>
      <c r="T53" s="113">
        <v>4.3078824696822116E-2</v>
      </c>
      <c r="U53" s="113">
        <v>5.783824974265972E-2</v>
      </c>
      <c r="V53" s="113">
        <v>-1.5698148847245186E-2</v>
      </c>
      <c r="W53" s="113">
        <v>-3.196022367514173E-2</v>
      </c>
      <c r="X53" s="113">
        <v>0.14514476306689583</v>
      </c>
      <c r="Y53" s="113">
        <v>1.8384894546967123E-2</v>
      </c>
      <c r="Z53" s="113">
        <v>-5.744249143284752E-3</v>
      </c>
      <c r="AA53" s="113">
        <v>6.7075934070979448E-2</v>
      </c>
      <c r="AB53" s="113">
        <v>6.2510792723861286E-2</v>
      </c>
      <c r="AC53" s="409">
        <f t="shared" si="3"/>
        <v>0.4418511288546797</v>
      </c>
      <c r="AD53" s="113">
        <f t="shared" si="4"/>
        <v>1.3920760217750492</v>
      </c>
      <c r="AE53" s="113">
        <f t="shared" si="5"/>
        <v>1.8130227140511685</v>
      </c>
      <c r="AH53" s="372">
        <v>49</v>
      </c>
      <c r="AI53" s="372">
        <f>IF('Current Portfolio MAIN'!M51&gt;=0,0,1)</f>
        <v>0</v>
      </c>
      <c r="AJ53" s="372">
        <f>IF('Current Portfolio MAIN'!N51&gt;=0,0,1)</f>
        <v>0</v>
      </c>
      <c r="AP53" s="39">
        <v>20</v>
      </c>
      <c r="AQ53" s="222">
        <f>IF('Current Portfolio MAIN'!AD39&gt;=0,0,1)</f>
        <v>0</v>
      </c>
      <c r="AR53" s="222">
        <f>IF('Current Portfolio MAIN'!AE39&gt;=0,0,1)</f>
        <v>0</v>
      </c>
      <c r="AW53" s="372">
        <v>49</v>
      </c>
      <c r="AX53" s="372"/>
      <c r="AY53" s="372"/>
      <c r="AZ53" s="391"/>
      <c r="BA53" s="391"/>
      <c r="BB53" s="391"/>
      <c r="BC53" s="391"/>
      <c r="BD53" s="391"/>
      <c r="BE53" s="39">
        <v>20</v>
      </c>
      <c r="BF53" s="222"/>
      <c r="BG53" s="222"/>
      <c r="BH53" s="391"/>
      <c r="BI53" s="391"/>
      <c r="BJ53" s="391"/>
      <c r="BM53" s="370">
        <v>49</v>
      </c>
      <c r="BN53" s="366">
        <f ca="1">NORMINV(RAND(),$BR$2,$BR$3)</f>
        <v>-3.0373002868338038E-3</v>
      </c>
      <c r="BO53" s="369">
        <f ca="1">BN53-BN$296</f>
        <v>2.0616462526249952E-2</v>
      </c>
      <c r="BP53" s="367">
        <f ca="1">BN53-BN$301</f>
        <v>2.5971172783689926E-2</v>
      </c>
      <c r="BT53" s="370">
        <v>49</v>
      </c>
      <c r="BU53" s="364">
        <f ca="1">IF(BO53&gt;=0,0,1)</f>
        <v>0</v>
      </c>
      <c r="BV53" s="372">
        <f ca="1">IF(BP53&gt;=0,0,1)</f>
        <v>0</v>
      </c>
      <c r="BZ53" s="370">
        <v>49</v>
      </c>
      <c r="CA53" s="368">
        <f ca="1">NORMINV(RAND(),CE$2,CE$3)</f>
        <v>-4.9543962253209069E-2</v>
      </c>
      <c r="CB53" s="166">
        <f ca="1">CA53-CA$389</f>
        <v>3.9381949683211175E-2</v>
      </c>
      <c r="CC53" s="166">
        <f ca="1">CA53-CA$394</f>
        <v>6.4041903863772953E-2</v>
      </c>
      <c r="CG53" s="370">
        <v>49</v>
      </c>
      <c r="CH53" s="370">
        <f ca="1">IF(CB53&gt;=0,0,1)</f>
        <v>0</v>
      </c>
      <c r="CI53" s="370">
        <f ca="1">IF(CC53&gt;=0,0,1)</f>
        <v>0</v>
      </c>
    </row>
    <row r="54" spans="1:87" ht="15.6">
      <c r="A54" s="342">
        <v>45337</v>
      </c>
      <c r="B54" s="397">
        <v>-6.9916560766036806E-4</v>
      </c>
      <c r="C54" s="397">
        <v>8.9811523124616599E-4</v>
      </c>
      <c r="D54" s="397">
        <v>-4.6961452414346905E-3</v>
      </c>
      <c r="E54" s="397">
        <v>-2.1847399872683582E-2</v>
      </c>
      <c r="F54" s="397">
        <v>1.0474348183908022E-2</v>
      </c>
      <c r="G54" s="397">
        <v>1.1646210455362738E-3</v>
      </c>
      <c r="H54" s="397">
        <v>1.8675297582730455E-2</v>
      </c>
      <c r="I54" s="397">
        <v>2.5379573834003688E-2</v>
      </c>
      <c r="J54" s="397">
        <v>1.2088529950106341E-2</v>
      </c>
      <c r="K54" s="397">
        <v>-4.4416665906036323E-3</v>
      </c>
      <c r="L54" s="398">
        <f t="shared" si="2"/>
        <v>3.6996108515148673E-2</v>
      </c>
      <c r="M54" s="399">
        <f t="shared" si="0"/>
        <v>0.2176098628644052</v>
      </c>
      <c r="N54" s="399">
        <f t="shared" si="1"/>
        <v>0.30663307429723019</v>
      </c>
      <c r="Q54" s="227">
        <v>45302</v>
      </c>
      <c r="R54" s="113">
        <v>0.12042124843182478</v>
      </c>
      <c r="S54" s="113">
        <v>-5.4015434789057903E-2</v>
      </c>
      <c r="T54" s="113">
        <v>1.7945245534421117E-2</v>
      </c>
      <c r="U54" s="113">
        <v>3.7524848000320077E-2</v>
      </c>
      <c r="V54" s="113">
        <v>-2.8655721371630083E-2</v>
      </c>
      <c r="W54" s="113">
        <v>-7.0535662281827394E-2</v>
      </c>
      <c r="X54" s="113">
        <v>8.1830185367869568E-2</v>
      </c>
      <c r="Y54" s="113">
        <v>2.59617415534108E-3</v>
      </c>
      <c r="Z54" s="113">
        <v>-6.2523579848701716E-2</v>
      </c>
      <c r="AA54" s="113">
        <v>4.1607123435123849E-2</v>
      </c>
      <c r="AB54" s="113">
        <v>3.1887688904527423E-2</v>
      </c>
      <c r="AC54" s="409">
        <f t="shared" si="3"/>
        <v>0.1180821155382108</v>
      </c>
      <c r="AD54" s="113">
        <f t="shared" si="4"/>
        <v>1.0683070084585804</v>
      </c>
      <c r="AE54" s="113">
        <f t="shared" si="5"/>
        <v>1.4892537007346995</v>
      </c>
      <c r="AH54" s="372">
        <v>50</v>
      </c>
      <c r="AI54" s="372">
        <f>IF('Current Portfolio MAIN'!M52&gt;=0,0,1)</f>
        <v>0</v>
      </c>
      <c r="AJ54" s="372">
        <f>IF('Current Portfolio MAIN'!N52&gt;=0,0,1)</f>
        <v>0</v>
      </c>
      <c r="AP54" s="39">
        <v>21</v>
      </c>
      <c r="AQ54" s="222">
        <f>IF('Current Portfolio MAIN'!AD40&gt;=0,0,1)</f>
        <v>0</v>
      </c>
      <c r="AR54" s="222">
        <f>IF('Current Portfolio MAIN'!AE40&gt;=0,0,1)</f>
        <v>0</v>
      </c>
      <c r="AW54" s="372">
        <v>50</v>
      </c>
      <c r="AX54" s="372"/>
      <c r="AY54" s="372"/>
      <c r="AZ54" s="391"/>
      <c r="BA54" s="391"/>
      <c r="BB54" s="391"/>
      <c r="BC54" s="391"/>
      <c r="BD54" s="391"/>
      <c r="BE54" s="39">
        <v>21</v>
      </c>
      <c r="BF54" s="222"/>
      <c r="BG54" s="222"/>
      <c r="BH54" s="391"/>
      <c r="BI54" s="391"/>
      <c r="BJ54" s="391"/>
      <c r="BM54" s="370">
        <v>50</v>
      </c>
      <c r="BN54" s="366">
        <f ca="1">NORMINV(RAND(),$BR$2,$BR$3)</f>
        <v>1.1184000359160532E-2</v>
      </c>
      <c r="BO54" s="369">
        <f ca="1">BN54-BN$296</f>
        <v>3.4837763172244289E-2</v>
      </c>
      <c r="BP54" s="367">
        <f ca="1">BN54-BN$301</f>
        <v>4.019247342968426E-2</v>
      </c>
      <c r="BT54" s="370">
        <v>50</v>
      </c>
      <c r="BU54" s="364">
        <f ca="1">IF(BO54&gt;=0,0,1)</f>
        <v>0</v>
      </c>
      <c r="BV54" s="372">
        <f ca="1">IF(BP54&gt;=0,0,1)</f>
        <v>0</v>
      </c>
      <c r="BZ54" s="370">
        <v>50</v>
      </c>
      <c r="CA54" s="368">
        <f ca="1">NORMINV(RAND(),CE$2,CE$3)</f>
        <v>3.2663096668926792E-2</v>
      </c>
      <c r="CB54" s="166">
        <f ca="1">CA54-CA$389</f>
        <v>0.12158900860534703</v>
      </c>
      <c r="CC54" s="166">
        <f ca="1">CA54-CA$394</f>
        <v>0.14624896278590882</v>
      </c>
      <c r="CG54" s="370">
        <v>50</v>
      </c>
      <c r="CH54" s="370">
        <f ca="1">IF(CB54&gt;=0,0,1)</f>
        <v>0</v>
      </c>
      <c r="CI54" s="370">
        <f ca="1">IF(CC54&gt;=0,0,1)</f>
        <v>0</v>
      </c>
    </row>
    <row r="55" spans="1:87" ht="15.6">
      <c r="A55" s="342">
        <v>45338</v>
      </c>
      <c r="B55" s="397">
        <v>-8.0229163847653773E-3</v>
      </c>
      <c r="C55" s="397">
        <v>-4.1780287799287885E-3</v>
      </c>
      <c r="D55" s="397">
        <v>-1.8870725307533753E-3</v>
      </c>
      <c r="E55" s="397">
        <v>-8.4033306133791674E-3</v>
      </c>
      <c r="F55" s="397">
        <v>-3.302879420487459E-3</v>
      </c>
      <c r="G55" s="397">
        <v>8.8317826747166261E-3</v>
      </c>
      <c r="H55" s="397">
        <v>-3.1812495358308768E-3</v>
      </c>
      <c r="I55" s="397">
        <v>5.3937801735313151E-3</v>
      </c>
      <c r="J55" s="397">
        <v>-2.7547245112685692E-3</v>
      </c>
      <c r="K55" s="397">
        <v>2.5732358470307304E-3</v>
      </c>
      <c r="L55" s="398">
        <f t="shared" si="2"/>
        <v>-1.4931403081134942E-2</v>
      </c>
      <c r="M55" s="399">
        <f t="shared" si="0"/>
        <v>0.16568235126812159</v>
      </c>
      <c r="N55" s="399">
        <f t="shared" si="1"/>
        <v>0.25470556270094658</v>
      </c>
      <c r="Q55" s="227">
        <v>45303</v>
      </c>
      <c r="R55" s="113">
        <v>0.10683583778777916</v>
      </c>
      <c r="S55" s="113">
        <v>-6.2839317400524397E-2</v>
      </c>
      <c r="T55" s="113">
        <v>2.1125149958465927E-2</v>
      </c>
      <c r="U55" s="113">
        <v>2.3074433438935227E-2</v>
      </c>
      <c r="V55" s="113">
        <v>-4.2763032055332717E-2</v>
      </c>
      <c r="W55" s="113">
        <v>-9.8203791733520673E-2</v>
      </c>
      <c r="X55" s="113">
        <v>3.8644259901591704E-2</v>
      </c>
      <c r="Y55" s="113">
        <v>1.6601618861564749E-3</v>
      </c>
      <c r="Z55" s="113">
        <v>-0.10910996591193722</v>
      </c>
      <c r="AA55" s="113">
        <v>3.717040433524943E-2</v>
      </c>
      <c r="AB55" s="113">
        <v>1.9388528675081895E-2</v>
      </c>
      <c r="AC55" s="409">
        <f t="shared" si="3"/>
        <v>-6.5017331118055188E-2</v>
      </c>
      <c r="AD55" s="113">
        <f t="shared" si="4"/>
        <v>0.88520756180231441</v>
      </c>
      <c r="AE55" s="113">
        <f t="shared" si="5"/>
        <v>1.3061542540784337</v>
      </c>
      <c r="AH55" s="372">
        <v>51</v>
      </c>
      <c r="AI55" s="372">
        <f>IF('Current Portfolio MAIN'!M53&gt;=0,0,1)</f>
        <v>0</v>
      </c>
      <c r="AJ55" s="372">
        <f>IF('Current Portfolio MAIN'!N53&gt;=0,0,1)</f>
        <v>0</v>
      </c>
      <c r="AP55" s="39">
        <v>22</v>
      </c>
      <c r="AQ55" s="222">
        <f>IF('Current Portfolio MAIN'!AD41&gt;=0,0,1)</f>
        <v>0</v>
      </c>
      <c r="AR55" s="222">
        <f>IF('Current Portfolio MAIN'!AE41&gt;=0,0,1)</f>
        <v>0</v>
      </c>
      <c r="AW55" s="372">
        <v>51</v>
      </c>
      <c r="AX55" s="372"/>
      <c r="AY55" s="372"/>
      <c r="AZ55" s="391"/>
      <c r="BA55" s="391"/>
      <c r="BB55" s="391"/>
      <c r="BC55" s="391"/>
      <c r="BD55" s="391"/>
      <c r="BE55" s="39">
        <v>22</v>
      </c>
      <c r="BF55" s="222"/>
      <c r="BG55" s="222"/>
      <c r="BH55" s="391"/>
      <c r="BI55" s="391"/>
      <c r="BJ55" s="391"/>
      <c r="BM55" s="370">
        <v>51</v>
      </c>
      <c r="BN55" s="366">
        <f ca="1">NORMINV(RAND(),$BR$2,$BR$3)</f>
        <v>-9.3817644266863103E-3</v>
      </c>
      <c r="BO55" s="369">
        <f ca="1">BN55-BN$296</f>
        <v>1.4271998386397445E-2</v>
      </c>
      <c r="BP55" s="367">
        <f ca="1">BN55-BN$301</f>
        <v>1.9626708643837421E-2</v>
      </c>
      <c r="BT55" s="370">
        <v>51</v>
      </c>
      <c r="BU55" s="364">
        <f ca="1">IF(BO55&gt;=0,0,1)</f>
        <v>0</v>
      </c>
      <c r="BV55" s="372">
        <f ca="1">IF(BP55&gt;=0,0,1)</f>
        <v>0</v>
      </c>
      <c r="BZ55" s="370">
        <v>51</v>
      </c>
      <c r="CA55" s="368">
        <f ca="1">NORMINV(RAND(),CE$2,CE$3)</f>
        <v>-3.0742041463286782E-2</v>
      </c>
      <c r="CB55" s="166">
        <f ca="1">CA55-CA$389</f>
        <v>5.8183870473133462E-2</v>
      </c>
      <c r="CC55" s="166">
        <f ca="1">CA55-CA$394</f>
        <v>8.2843824653695233E-2</v>
      </c>
      <c r="CG55" s="370">
        <v>51</v>
      </c>
      <c r="CH55" s="370">
        <f ca="1">IF(CB55&gt;=0,0,1)</f>
        <v>0</v>
      </c>
      <c r="CI55" s="370">
        <f ca="1">IF(CC55&gt;=0,0,1)</f>
        <v>0</v>
      </c>
    </row>
    <row r="56" spans="1:87" ht="15.6">
      <c r="A56" s="342">
        <v>45343</v>
      </c>
      <c r="B56" s="397">
        <v>-2.4231550768532006E-2</v>
      </c>
      <c r="C56" s="397">
        <v>3.5209072829578414E-3</v>
      </c>
      <c r="D56" s="397">
        <v>-2.1756984006926494E-3</v>
      </c>
      <c r="E56" s="397">
        <v>3.4774940837478674E-3</v>
      </c>
      <c r="F56" s="397">
        <v>-1.6824799201933582E-2</v>
      </c>
      <c r="G56" s="397">
        <v>7.1391947638239639E-3</v>
      </c>
      <c r="H56" s="397">
        <v>1.1634123883996539E-2</v>
      </c>
      <c r="I56" s="397">
        <v>8.6821921918047718E-3</v>
      </c>
      <c r="J56" s="397">
        <v>-9.5072659015292826E-3</v>
      </c>
      <c r="K56" s="397">
        <v>8.3693369561701481E-3</v>
      </c>
      <c r="L56" s="398">
        <f t="shared" si="2"/>
        <v>-9.9160651101863895E-3</v>
      </c>
      <c r="M56" s="399">
        <f t="shared" si="0"/>
        <v>0.17069768923907014</v>
      </c>
      <c r="N56" s="399">
        <f t="shared" si="1"/>
        <v>0.25972090067189513</v>
      </c>
      <c r="Q56" s="227">
        <v>45307</v>
      </c>
      <c r="R56" s="113">
        <v>5.5053487845778903E-2</v>
      </c>
      <c r="S56" s="113">
        <v>-0.10678084541722754</v>
      </c>
      <c r="T56" s="113">
        <v>-5.8087726439016718E-3</v>
      </c>
      <c r="U56" s="113">
        <v>-9.4018889670469674E-3</v>
      </c>
      <c r="V56" s="113">
        <v>-4.7862629051303562E-2</v>
      </c>
      <c r="W56" s="113">
        <v>-0.13478842008108349</v>
      </c>
      <c r="X56" s="113">
        <v>-2.0098188243798942E-3</v>
      </c>
      <c r="Y56" s="113">
        <v>-4.6598793881555078E-2</v>
      </c>
      <c r="Z56" s="113">
        <v>-0.20159142924962659</v>
      </c>
      <c r="AA56" s="113">
        <v>-1.4622077855885318E-2</v>
      </c>
      <c r="AB56" s="113">
        <v>-1.7851567976212901E-2</v>
      </c>
      <c r="AC56" s="409">
        <f t="shared" si="3"/>
        <v>-0.53226275610244411</v>
      </c>
      <c r="AD56" s="113">
        <f t="shared" si="4"/>
        <v>0.41796213681792549</v>
      </c>
      <c r="AE56" s="113">
        <f t="shared" si="5"/>
        <v>0.83890882909404463</v>
      </c>
      <c r="AH56" s="372">
        <v>52</v>
      </c>
      <c r="AI56" s="372">
        <f>IF('Current Portfolio MAIN'!M54&gt;=0,0,1)</f>
        <v>0</v>
      </c>
      <c r="AJ56" s="372">
        <f>IF('Current Portfolio MAIN'!N54&gt;=0,0,1)</f>
        <v>0</v>
      </c>
      <c r="AP56" s="39">
        <v>23</v>
      </c>
      <c r="AQ56" s="222">
        <f>IF('Current Portfolio MAIN'!AD42&gt;=0,0,1)</f>
        <v>0</v>
      </c>
      <c r="AR56" s="222">
        <f>IF('Current Portfolio MAIN'!AE42&gt;=0,0,1)</f>
        <v>0</v>
      </c>
      <c r="AW56" s="372">
        <v>52</v>
      </c>
      <c r="AX56" s="372"/>
      <c r="AY56" s="372"/>
      <c r="AZ56" s="391"/>
      <c r="BA56" s="391"/>
      <c r="BB56" s="391"/>
      <c r="BC56" s="391"/>
      <c r="BD56" s="391"/>
      <c r="BE56" s="39">
        <v>23</v>
      </c>
      <c r="BF56" s="222"/>
      <c r="BG56" s="222"/>
      <c r="BH56" s="391"/>
      <c r="BI56" s="391"/>
      <c r="BJ56" s="391"/>
      <c r="BM56" s="370">
        <v>52</v>
      </c>
      <c r="BN56" s="366">
        <f ca="1">NORMINV(RAND(),$BR$2,$BR$3)</f>
        <v>7.7586131025433281E-3</v>
      </c>
      <c r="BO56" s="369">
        <f ca="1">BN56-BN$296</f>
        <v>3.141237591562708E-2</v>
      </c>
      <c r="BP56" s="367">
        <f ca="1">BN56-BN$301</f>
        <v>3.6767086173067058E-2</v>
      </c>
      <c r="BT56" s="370">
        <v>52</v>
      </c>
      <c r="BU56" s="364">
        <f ca="1">IF(BO56&gt;=0,0,1)</f>
        <v>0</v>
      </c>
      <c r="BV56" s="372">
        <f ca="1">IF(BP56&gt;=0,0,1)</f>
        <v>0</v>
      </c>
      <c r="BZ56" s="370">
        <v>52</v>
      </c>
      <c r="CA56" s="368">
        <f ca="1">NORMINV(RAND(),CE$2,CE$3)</f>
        <v>5.7738396486440524E-2</v>
      </c>
      <c r="CB56" s="166">
        <f ca="1">CA56-CA$389</f>
        <v>0.14666430842286077</v>
      </c>
      <c r="CC56" s="166">
        <f ca="1">CA56-CA$394</f>
        <v>0.17132426260342254</v>
      </c>
      <c r="CG56" s="370">
        <v>52</v>
      </c>
      <c r="CH56" s="370">
        <f ca="1">IF(CB56&gt;=0,0,1)</f>
        <v>0</v>
      </c>
      <c r="CI56" s="370">
        <f ca="1">IF(CC56&gt;=0,0,1)</f>
        <v>0</v>
      </c>
    </row>
    <row r="57" spans="1:87" ht="15.6">
      <c r="A57" s="342">
        <v>45344</v>
      </c>
      <c r="B57" s="397">
        <v>-1.0311775174651316E-2</v>
      </c>
      <c r="C57" s="397">
        <v>1.222620342567815E-2</v>
      </c>
      <c r="D57" s="397">
        <v>2.4540857223690038E-2</v>
      </c>
      <c r="E57" s="397">
        <v>2.829554164362813E-3</v>
      </c>
      <c r="F57" s="397">
        <v>6.924155550169786E-4</v>
      </c>
      <c r="G57" s="397">
        <v>1.2373788793058393E-2</v>
      </c>
      <c r="H57" s="397">
        <v>-2.8308041191831279E-3</v>
      </c>
      <c r="I57" s="397">
        <v>9.0691934337772118E-4</v>
      </c>
      <c r="J57" s="397">
        <v>6.2370412403622844E-4</v>
      </c>
      <c r="K57" s="397">
        <v>3.6535810139548097E-2</v>
      </c>
      <c r="L57" s="398">
        <f t="shared" si="2"/>
        <v>7.7586673474933976E-2</v>
      </c>
      <c r="M57" s="399">
        <f t="shared" si="0"/>
        <v>0.2582004278241905</v>
      </c>
      <c r="N57" s="399">
        <f t="shared" si="1"/>
        <v>0.34722363925701549</v>
      </c>
      <c r="Q57" s="227">
        <v>45308</v>
      </c>
      <c r="R57" s="113">
        <v>2.1357989266747035E-2</v>
      </c>
      <c r="S57" s="113">
        <v>-0.11618795144961169</v>
      </c>
      <c r="T57" s="113">
        <v>-1.4589143370825175E-2</v>
      </c>
      <c r="U57" s="113">
        <v>-1.5571784647138931E-2</v>
      </c>
      <c r="V57" s="113">
        <v>-7.8446709981564888E-2</v>
      </c>
      <c r="W57" s="113">
        <v>-0.15374331067863423</v>
      </c>
      <c r="X57" s="113">
        <v>-1.779924104110886E-2</v>
      </c>
      <c r="Y57" s="113">
        <v>-6.0956236684064913E-2</v>
      </c>
      <c r="Z57" s="113">
        <v>-0.21427179293230192</v>
      </c>
      <c r="AA57" s="113">
        <v>-2.5594485159829983E-2</v>
      </c>
      <c r="AB57" s="113">
        <v>-2.5419607894796026E-2</v>
      </c>
      <c r="AC57" s="409">
        <f t="shared" si="3"/>
        <v>-0.70122227457312958</v>
      </c>
      <c r="AD57" s="113">
        <f t="shared" si="4"/>
        <v>0.24900261834724002</v>
      </c>
      <c r="AE57" s="113">
        <f t="shared" si="5"/>
        <v>0.66994931062335916</v>
      </c>
      <c r="AH57" s="372">
        <v>53</v>
      </c>
      <c r="AI57" s="372">
        <f>IF('Current Portfolio MAIN'!M55&gt;=0,0,1)</f>
        <v>0</v>
      </c>
      <c r="AJ57" s="372">
        <f>IF('Current Portfolio MAIN'!N55&gt;=0,0,1)</f>
        <v>0</v>
      </c>
      <c r="AP57" s="39">
        <v>24</v>
      </c>
      <c r="AQ57" s="222">
        <f>IF('Current Portfolio MAIN'!AD43&gt;=0,0,1)</f>
        <v>0</v>
      </c>
      <c r="AR57" s="222">
        <f>IF('Current Portfolio MAIN'!AE43&gt;=0,0,1)</f>
        <v>0</v>
      </c>
      <c r="AW57" s="372">
        <v>53</v>
      </c>
      <c r="AX57" s="372"/>
      <c r="AY57" s="372"/>
      <c r="AZ57" s="391"/>
      <c r="BA57" s="391"/>
      <c r="BB57" s="391"/>
      <c r="BC57" s="391"/>
      <c r="BD57" s="391"/>
      <c r="BE57" s="39">
        <v>24</v>
      </c>
      <c r="BF57" s="222"/>
      <c r="BG57" s="222"/>
      <c r="BH57" s="391"/>
      <c r="BI57" s="391"/>
      <c r="BJ57" s="391"/>
      <c r="BM57" s="370">
        <v>53</v>
      </c>
      <c r="BN57" s="366">
        <f ca="1">NORMINV(RAND(),$BR$2,$BR$3)</f>
        <v>-1.7373214477486722E-2</v>
      </c>
      <c r="BO57" s="369">
        <f ca="1">BN57-BN$296</f>
        <v>6.2805483355970332E-3</v>
      </c>
      <c r="BP57" s="367">
        <f ca="1">BN57-BN$301</f>
        <v>1.1635258593037007E-2</v>
      </c>
      <c r="BT57" s="370">
        <v>53</v>
      </c>
      <c r="BU57" s="364">
        <f ca="1">IF(BO57&gt;=0,0,1)</f>
        <v>0</v>
      </c>
      <c r="BV57" s="372">
        <f ca="1">IF(BP57&gt;=0,0,1)</f>
        <v>0</v>
      </c>
      <c r="BZ57" s="370">
        <v>53</v>
      </c>
      <c r="CA57" s="368">
        <f ca="1">NORMINV(RAND(),CE$2,CE$3)</f>
        <v>-3.7895964822493994E-2</v>
      </c>
      <c r="CB57" s="166">
        <f ca="1">CA57-CA$389</f>
        <v>5.1029947113926249E-2</v>
      </c>
      <c r="CC57" s="166">
        <f ca="1">CA57-CA$394</f>
        <v>7.5689901294488021E-2</v>
      </c>
      <c r="CG57" s="370">
        <v>53</v>
      </c>
      <c r="CH57" s="370">
        <f ca="1">IF(CB57&gt;=0,0,1)</f>
        <v>0</v>
      </c>
      <c r="CI57" s="370">
        <f ca="1">IF(CC57&gt;=0,0,1)</f>
        <v>0</v>
      </c>
    </row>
    <row r="58" spans="1:87" ht="15.6">
      <c r="A58" s="342">
        <v>45345</v>
      </c>
      <c r="B58" s="397">
        <v>3.621645984055899E-3</v>
      </c>
      <c r="C58" s="397">
        <v>-6.6799767977053781E-3</v>
      </c>
      <c r="D58" s="397">
        <v>1.9509394372319022E-4</v>
      </c>
      <c r="E58" s="397">
        <v>9.3791852456537317E-3</v>
      </c>
      <c r="F58" s="397">
        <v>4.3203616841678283E-3</v>
      </c>
      <c r="G58" s="397">
        <v>5.115049811885708E-4</v>
      </c>
      <c r="H58" s="397">
        <v>1.0784799735507278E-2</v>
      </c>
      <c r="I58" s="397">
        <v>-1.5825923700391042E-3</v>
      </c>
      <c r="J58" s="397">
        <v>5.186332845497077E-5</v>
      </c>
      <c r="K58" s="397">
        <v>5.7446419821665096E-3</v>
      </c>
      <c r="L58" s="398">
        <f t="shared" si="2"/>
        <v>2.6346527717173496E-2</v>
      </c>
      <c r="M58" s="399">
        <f t="shared" si="0"/>
        <v>0.20696028206643002</v>
      </c>
      <c r="N58" s="399">
        <f t="shared" si="1"/>
        <v>0.29598349349925501</v>
      </c>
      <c r="Q58" s="227">
        <v>45309</v>
      </c>
      <c r="R58" s="113">
        <v>3.0622746762887676E-2</v>
      </c>
      <c r="S58" s="113">
        <v>-5.9235688703944356E-2</v>
      </c>
      <c r="T58" s="113">
        <v>2.1641647696528432E-2</v>
      </c>
      <c r="U58" s="113">
        <v>-9.5912627693905961E-4</v>
      </c>
      <c r="V58" s="113">
        <v>-1.6756665003978544E-2</v>
      </c>
      <c r="W58" s="113">
        <v>-0.13185119472329188</v>
      </c>
      <c r="X58" s="113">
        <v>4.7936206927399194E-3</v>
      </c>
      <c r="Y58" s="113">
        <v>-3.3546546203635619E-2</v>
      </c>
      <c r="Z58" s="113">
        <v>-0.17350356817598656</v>
      </c>
      <c r="AA58" s="113">
        <v>1.0726323371083479E-2</v>
      </c>
      <c r="AB58" s="113">
        <v>-2.1304874536365315E-4</v>
      </c>
      <c r="AC58" s="409">
        <f t="shared" si="3"/>
        <v>-0.34828149930990016</v>
      </c>
      <c r="AD58" s="113">
        <f t="shared" si="4"/>
        <v>0.60194339361046945</v>
      </c>
      <c r="AE58" s="113">
        <f t="shared" si="5"/>
        <v>1.0228900858865886</v>
      </c>
      <c r="AH58" s="372">
        <v>54</v>
      </c>
      <c r="AI58" s="372">
        <f>IF('Current Portfolio MAIN'!M56&gt;=0,0,1)</f>
        <v>0</v>
      </c>
      <c r="AJ58" s="372">
        <f>IF('Current Portfolio MAIN'!N56&gt;=0,0,1)</f>
        <v>0</v>
      </c>
      <c r="AP58" s="39">
        <v>25</v>
      </c>
      <c r="AQ58" s="222">
        <f>IF('Current Portfolio MAIN'!AD44&gt;=0,0,1)</f>
        <v>0</v>
      </c>
      <c r="AR58" s="222">
        <f>IF('Current Portfolio MAIN'!AE44&gt;=0,0,1)</f>
        <v>0</v>
      </c>
      <c r="AW58" s="372">
        <v>54</v>
      </c>
      <c r="AX58" s="372"/>
      <c r="AY58" s="372"/>
      <c r="AZ58" s="391"/>
      <c r="BA58" s="391"/>
      <c r="BB58" s="391"/>
      <c r="BC58" s="391"/>
      <c r="BD58" s="391"/>
      <c r="BE58" s="39">
        <v>25</v>
      </c>
      <c r="BF58" s="222"/>
      <c r="BG58" s="222"/>
      <c r="BH58" s="391"/>
      <c r="BI58" s="391"/>
      <c r="BJ58" s="391"/>
      <c r="BM58" s="370">
        <v>54</v>
      </c>
      <c r="BN58" s="366">
        <f ca="1">NORMINV(RAND(),$BR$2,$BR$3)</f>
        <v>-1.5981884610038469E-2</v>
      </c>
      <c r="BO58" s="369">
        <f ca="1">BN58-BN$296</f>
        <v>7.6718782030452855E-3</v>
      </c>
      <c r="BP58" s="367">
        <f ca="1">BN58-BN$301</f>
        <v>1.302658846048526E-2</v>
      </c>
      <c r="BT58" s="370">
        <v>54</v>
      </c>
      <c r="BU58" s="364">
        <f ca="1">IF(BO58&gt;=0,0,1)</f>
        <v>0</v>
      </c>
      <c r="BV58" s="372">
        <f ca="1">IF(BP58&gt;=0,0,1)</f>
        <v>0</v>
      </c>
      <c r="BZ58" s="370">
        <v>54</v>
      </c>
      <c r="CA58" s="368">
        <f ca="1">NORMINV(RAND(),CE$2,CE$3)</f>
        <v>0.17051127556811746</v>
      </c>
      <c r="CB58" s="166">
        <f ca="1">CA58-CA$389</f>
        <v>0.2594371875045377</v>
      </c>
      <c r="CC58" s="166">
        <f ca="1">CA58-CA$394</f>
        <v>0.28409714168509947</v>
      </c>
      <c r="CG58" s="370">
        <v>54</v>
      </c>
      <c r="CH58" s="370">
        <f ca="1">IF(CB58&gt;=0,0,1)</f>
        <v>0</v>
      </c>
      <c r="CI58" s="370">
        <f ca="1">IF(CC58&gt;=0,0,1)</f>
        <v>0</v>
      </c>
    </row>
    <row r="59" spans="1:87" ht="15.6">
      <c r="A59" s="342">
        <v>45350</v>
      </c>
      <c r="B59" s="397">
        <v>-2.3572778999186195E-2</v>
      </c>
      <c r="C59" s="397">
        <v>-1.2948211162643553E-2</v>
      </c>
      <c r="D59" s="397">
        <v>-5.7797271091388769E-3</v>
      </c>
      <c r="E59" s="397">
        <v>-1.1506938093800212E-2</v>
      </c>
      <c r="F59" s="397">
        <v>6.166715106597831E-3</v>
      </c>
      <c r="G59" s="397">
        <v>5.8599573287507756E-3</v>
      </c>
      <c r="H59" s="397">
        <v>4.7633525304329183E-3</v>
      </c>
      <c r="I59" s="397">
        <v>-5.1895284291706423E-3</v>
      </c>
      <c r="J59" s="397">
        <v>2.1263418129122025E-2</v>
      </c>
      <c r="K59" s="397">
        <v>-8.5407237545563897E-3</v>
      </c>
      <c r="L59" s="398">
        <f t="shared" si="2"/>
        <v>-2.9484464453592318E-2</v>
      </c>
      <c r="M59" s="399">
        <f t="shared" si="0"/>
        <v>0.15112928989566421</v>
      </c>
      <c r="N59" s="399">
        <f t="shared" si="1"/>
        <v>0.2401525013284892</v>
      </c>
      <c r="Q59" s="227">
        <v>45310</v>
      </c>
      <c r="R59" s="113">
        <v>6.1704548883827703E-2</v>
      </c>
      <c r="S59" s="113">
        <v>-4.9006816649956986E-2</v>
      </c>
      <c r="T59" s="113">
        <v>4.6556157942806875E-2</v>
      </c>
      <c r="U59" s="113">
        <v>1.4014911266958086E-2</v>
      </c>
      <c r="V59" s="113">
        <v>-1.4799284733327478E-2</v>
      </c>
      <c r="W59" s="113">
        <v>-0.11521292458989929</v>
      </c>
      <c r="X59" s="113">
        <v>2.6714105101855123E-2</v>
      </c>
      <c r="Y59" s="113">
        <v>-3.3340689555987235E-2</v>
      </c>
      <c r="Z59" s="113">
        <v>-0.1578083954392222</v>
      </c>
      <c r="AA59" s="113">
        <v>2.5684187369442668E-2</v>
      </c>
      <c r="AB59" s="113">
        <v>1.0475600258836648E-2</v>
      </c>
      <c r="AC59" s="409">
        <f t="shared" si="3"/>
        <v>-0.18501860014466609</v>
      </c>
      <c r="AD59" s="113">
        <f t="shared" si="4"/>
        <v>0.76520629277570351</v>
      </c>
      <c r="AE59" s="113">
        <f t="shared" si="5"/>
        <v>1.1861529850518227</v>
      </c>
      <c r="AH59" s="372">
        <v>55</v>
      </c>
      <c r="AI59" s="372">
        <f>IF('Current Portfolio MAIN'!M57&gt;=0,0,1)</f>
        <v>0</v>
      </c>
      <c r="AJ59" s="372">
        <f>IF('Current Portfolio MAIN'!N57&gt;=0,0,1)</f>
        <v>0</v>
      </c>
      <c r="AP59" s="39">
        <v>26</v>
      </c>
      <c r="AQ59" s="222">
        <f>IF('Current Portfolio MAIN'!AD45&gt;=0,0,1)</f>
        <v>0</v>
      </c>
      <c r="AR59" s="222">
        <f>IF('Current Portfolio MAIN'!AE45&gt;=0,0,1)</f>
        <v>0</v>
      </c>
      <c r="AW59" s="372">
        <v>55</v>
      </c>
      <c r="AX59" s="372"/>
      <c r="AY59" s="372"/>
      <c r="AZ59" s="391"/>
      <c r="BA59" s="391"/>
      <c r="BB59" s="391"/>
      <c r="BC59" s="391"/>
      <c r="BD59" s="391"/>
      <c r="BE59" s="39">
        <v>26</v>
      </c>
      <c r="BF59" s="222"/>
      <c r="BG59" s="222"/>
      <c r="BH59" s="391"/>
      <c r="BI59" s="391"/>
      <c r="BJ59" s="391"/>
      <c r="BM59" s="370">
        <v>55</v>
      </c>
      <c r="BN59" s="366">
        <f ca="1">NORMINV(RAND(),$BR$2,$BR$3)</f>
        <v>2.5212168451678629E-2</v>
      </c>
      <c r="BO59" s="369">
        <f ca="1">BN59-BN$296</f>
        <v>4.886593126476238E-2</v>
      </c>
      <c r="BP59" s="367">
        <f ca="1">BN59-BN$301</f>
        <v>5.4220641522202358E-2</v>
      </c>
      <c r="BT59" s="370">
        <v>55</v>
      </c>
      <c r="BU59" s="364">
        <f ca="1">IF(BO59&gt;=0,0,1)</f>
        <v>0</v>
      </c>
      <c r="BV59" s="372">
        <f ca="1">IF(BP59&gt;=0,0,1)</f>
        <v>0</v>
      </c>
      <c r="BZ59" s="370">
        <v>55</v>
      </c>
      <c r="CA59" s="368">
        <f ca="1">NORMINV(RAND(),CE$2,CE$3)</f>
        <v>-9.3044362789639845E-2</v>
      </c>
      <c r="CB59" s="166">
        <f ca="1">CA59-CA$389</f>
        <v>-4.1184508532196018E-3</v>
      </c>
      <c r="CC59" s="166">
        <f ca="1">CA59-CA$394</f>
        <v>2.054150332734217E-2</v>
      </c>
      <c r="CG59" s="370">
        <v>55</v>
      </c>
      <c r="CH59" s="370">
        <f ca="1">IF(CB59&gt;=0,0,1)</f>
        <v>1</v>
      </c>
      <c r="CI59" s="370">
        <f ca="1">IF(CC59&gt;=0,0,1)</f>
        <v>0</v>
      </c>
    </row>
    <row r="60" spans="1:87" ht="15.6">
      <c r="A60" s="342">
        <v>45351</v>
      </c>
      <c r="B60" s="397">
        <v>2.3313749615663903E-2</v>
      </c>
      <c r="C60" s="397">
        <v>-5.568960289541236E-3</v>
      </c>
      <c r="D60" s="397">
        <v>1.2609604404395069E-2</v>
      </c>
      <c r="E60" s="397">
        <v>4.5552998905822317E-3</v>
      </c>
      <c r="F60" s="397">
        <v>5.1436307725134522E-3</v>
      </c>
      <c r="G60" s="397">
        <v>1.6905646534040031E-2</v>
      </c>
      <c r="H60" s="397">
        <v>6.7152792495568381E-3</v>
      </c>
      <c r="I60" s="397">
        <v>-4.0449544457683562E-3</v>
      </c>
      <c r="J60" s="397">
        <v>-1.7698402347476661E-2</v>
      </c>
      <c r="K60" s="397">
        <v>1.8868050932586256E-2</v>
      </c>
      <c r="L60" s="398">
        <f t="shared" si="2"/>
        <v>6.0798944316551529E-2</v>
      </c>
      <c r="M60" s="399">
        <f t="shared" si="0"/>
        <v>0.24141269866580806</v>
      </c>
      <c r="N60" s="399">
        <f t="shared" si="1"/>
        <v>0.33043591009863305</v>
      </c>
      <c r="Q60" s="227">
        <v>45314</v>
      </c>
      <c r="R60" s="113">
        <v>5.9000850847620745E-2</v>
      </c>
      <c r="S60" s="113">
        <v>-3.5834884847733228E-2</v>
      </c>
      <c r="T60" s="113">
        <v>6.6813539718904469E-2</v>
      </c>
      <c r="U60" s="113">
        <v>2.4562140738577432E-2</v>
      </c>
      <c r="V60" s="113">
        <v>-2.3132055794421014E-2</v>
      </c>
      <c r="W60" s="113">
        <v>-0.12155019856333571</v>
      </c>
      <c r="X60" s="113">
        <v>-4.8897921788199961E-2</v>
      </c>
      <c r="Y60" s="113">
        <v>-7.253512361490011E-2</v>
      </c>
      <c r="Z60" s="113">
        <v>-0.19223330203911171</v>
      </c>
      <c r="AA60" s="113">
        <v>3.5729545109256744E-2</v>
      </c>
      <c r="AB60" s="113">
        <v>8.7163084517547507E-3</v>
      </c>
      <c r="AC60" s="409">
        <f t="shared" si="3"/>
        <v>-0.29936110178158759</v>
      </c>
      <c r="AD60" s="113">
        <f t="shared" si="4"/>
        <v>0.65086379113878201</v>
      </c>
      <c r="AE60" s="113">
        <f t="shared" si="5"/>
        <v>1.0718104834149011</v>
      </c>
      <c r="AH60" s="372">
        <v>56</v>
      </c>
      <c r="AI60" s="372">
        <f>IF('Current Portfolio MAIN'!M58&gt;=0,0,1)</f>
        <v>0</v>
      </c>
      <c r="AJ60" s="372">
        <f>IF('Current Portfolio MAIN'!N58&gt;=0,0,1)</f>
        <v>0</v>
      </c>
      <c r="AP60" s="39">
        <v>27</v>
      </c>
      <c r="AQ60" s="222">
        <f>IF('Current Portfolio MAIN'!AD46&gt;=0,0,1)</f>
        <v>0</v>
      </c>
      <c r="AR60" s="222">
        <f>IF('Current Portfolio MAIN'!AE46&gt;=0,0,1)</f>
        <v>0</v>
      </c>
      <c r="AW60" s="372">
        <v>56</v>
      </c>
      <c r="AX60" s="372"/>
      <c r="AY60" s="372"/>
      <c r="AZ60" s="391"/>
      <c r="BA60" s="391"/>
      <c r="BB60" s="391"/>
      <c r="BC60" s="391"/>
      <c r="BD60" s="391"/>
      <c r="BE60" s="39">
        <v>27</v>
      </c>
      <c r="BF60" s="222"/>
      <c r="BG60" s="222"/>
      <c r="BH60" s="391"/>
      <c r="BI60" s="391"/>
      <c r="BJ60" s="391"/>
      <c r="BM60" s="370">
        <v>56</v>
      </c>
      <c r="BN60" s="366">
        <f ca="1">NORMINV(RAND(),$BR$2,$BR$3)</f>
        <v>1.6816035835202199E-2</v>
      </c>
      <c r="BO60" s="369">
        <f ca="1">BN60-BN$296</f>
        <v>4.0469798648285954E-2</v>
      </c>
      <c r="BP60" s="367">
        <f ca="1">BN60-BN$301</f>
        <v>4.5824508905725925E-2</v>
      </c>
      <c r="BT60" s="370">
        <v>56</v>
      </c>
      <c r="BU60" s="364">
        <f ca="1">IF(BO60&gt;=0,0,1)</f>
        <v>0</v>
      </c>
      <c r="BV60" s="372">
        <f ca="1">IF(BP60&gt;=0,0,1)</f>
        <v>0</v>
      </c>
      <c r="BZ60" s="370">
        <v>56</v>
      </c>
      <c r="CA60" s="368">
        <f ca="1">NORMINV(RAND(),CE$2,CE$3)</f>
        <v>5.1375078126913908E-2</v>
      </c>
      <c r="CB60" s="166">
        <f ca="1">CA60-CA$389</f>
        <v>0.14030099006333416</v>
      </c>
      <c r="CC60" s="166">
        <f ca="1">CA60-CA$394</f>
        <v>0.16496094424389593</v>
      </c>
      <c r="CG60" s="370">
        <v>56</v>
      </c>
      <c r="CH60" s="370">
        <f ca="1">IF(CB60&gt;=0,0,1)</f>
        <v>0</v>
      </c>
      <c r="CI60" s="370">
        <f ca="1">IF(CC60&gt;=0,0,1)</f>
        <v>0</v>
      </c>
    </row>
    <row r="61" spans="1:87" ht="15.6">
      <c r="A61" s="342">
        <v>45352</v>
      </c>
      <c r="B61" s="397">
        <v>6.5084013577592081E-3</v>
      </c>
      <c r="C61" s="397">
        <v>-1.7140870056164492E-2</v>
      </c>
      <c r="D61" s="397">
        <v>-6.7314477671173156E-3</v>
      </c>
      <c r="E61" s="397">
        <v>-1.0564562077890471E-2</v>
      </c>
      <c r="F61" s="397">
        <v>-7.8989078713607164E-3</v>
      </c>
      <c r="G61" s="397">
        <v>-2.0590663299462131E-2</v>
      </c>
      <c r="H61" s="397">
        <v>-1.0936554667532516E-2</v>
      </c>
      <c r="I61" s="397">
        <v>-5.9738637606477907E-3</v>
      </c>
      <c r="J61" s="397">
        <v>-2.9234094351418438E-2</v>
      </c>
      <c r="K61" s="397">
        <v>-3.0103878750992186E-3</v>
      </c>
      <c r="L61" s="398">
        <f t="shared" si="2"/>
        <v>-0.10557295036893388</v>
      </c>
      <c r="M61" s="399">
        <f t="shared" si="0"/>
        <v>7.5040803980322646E-2</v>
      </c>
      <c r="N61" s="399">
        <f t="shared" si="1"/>
        <v>0.16406401541314763</v>
      </c>
      <c r="Q61" s="227">
        <v>45315</v>
      </c>
      <c r="R61" s="113">
        <v>4.2671230873092325E-2</v>
      </c>
      <c r="S61" s="113">
        <v>-3.4796774358431981E-2</v>
      </c>
      <c r="T61" s="113">
        <v>6.4616142684432498E-2</v>
      </c>
      <c r="U61" s="113">
        <v>8.7482754070749014E-3</v>
      </c>
      <c r="V61" s="113">
        <v>-1.9142328840050293E-2</v>
      </c>
      <c r="W61" s="113">
        <v>-0.12956452432741072</v>
      </c>
      <c r="X61" s="113">
        <v>-4.782534464594701E-2</v>
      </c>
      <c r="Y61" s="113">
        <v>-4.8643571295753252E-2</v>
      </c>
      <c r="Z61" s="113">
        <v>-0.20558065513101031</v>
      </c>
      <c r="AA61" s="113">
        <v>2.5547225172987353E-2</v>
      </c>
      <c r="AB61" s="113">
        <v>1.1468426092508643E-2</v>
      </c>
      <c r="AC61" s="409">
        <f t="shared" si="3"/>
        <v>-0.33250189836850785</v>
      </c>
      <c r="AD61" s="113">
        <f t="shared" si="4"/>
        <v>0.61772299455186175</v>
      </c>
      <c r="AE61" s="113">
        <f t="shared" si="5"/>
        <v>1.0386696868279808</v>
      </c>
      <c r="AH61" s="372">
        <v>57</v>
      </c>
      <c r="AI61" s="372">
        <f>IF('Current Portfolio MAIN'!M59&gt;=0,0,1)</f>
        <v>0</v>
      </c>
      <c r="AJ61" s="372">
        <f>IF('Current Portfolio MAIN'!N59&gt;=0,0,1)</f>
        <v>0</v>
      </c>
      <c r="AP61" s="39">
        <v>28</v>
      </c>
      <c r="AQ61" s="222">
        <f>IF('Current Portfolio MAIN'!AD47&gt;=0,0,1)</f>
        <v>0</v>
      </c>
      <c r="AR61" s="222">
        <f>IF('Current Portfolio MAIN'!AE47&gt;=0,0,1)</f>
        <v>0</v>
      </c>
      <c r="AW61" s="372">
        <v>57</v>
      </c>
      <c r="AX61" s="372"/>
      <c r="AY61" s="372"/>
      <c r="AZ61" s="391"/>
      <c r="BA61" s="391"/>
      <c r="BB61" s="391"/>
      <c r="BC61" s="391"/>
      <c r="BD61" s="391"/>
      <c r="BE61" s="39">
        <v>28</v>
      </c>
      <c r="BF61" s="222"/>
      <c r="BG61" s="222"/>
      <c r="BH61" s="391"/>
      <c r="BI61" s="391"/>
      <c r="BJ61" s="391"/>
      <c r="BM61" s="370">
        <v>57</v>
      </c>
      <c r="BN61" s="366">
        <f ca="1">NORMINV(RAND(),$BR$2,$BR$3)</f>
        <v>-2.8213801765097728E-2</v>
      </c>
      <c r="BO61" s="369">
        <f ca="1">BN61-BN$296</f>
        <v>-4.5600389520139735E-3</v>
      </c>
      <c r="BP61" s="367">
        <f ca="1">BN61-BN$301</f>
        <v>7.9467130542600073E-4</v>
      </c>
      <c r="BT61" s="370">
        <v>57</v>
      </c>
      <c r="BU61" s="364">
        <f ca="1">IF(BO61&gt;=0,0,1)</f>
        <v>1</v>
      </c>
      <c r="BV61" s="372">
        <f ca="1">IF(BP61&gt;=0,0,1)</f>
        <v>0</v>
      </c>
      <c r="BZ61" s="370">
        <v>57</v>
      </c>
      <c r="CA61" s="368">
        <f ca="1">NORMINV(RAND(),CE$2,CE$3)</f>
        <v>-0.12788762605407644</v>
      </c>
      <c r="CB61" s="166">
        <f ca="1">CA61-CA$389</f>
        <v>-3.8961714117656199E-2</v>
      </c>
      <c r="CC61" s="166">
        <f ca="1">CA61-CA$394</f>
        <v>-1.4301759937094427E-2</v>
      </c>
      <c r="CG61" s="370">
        <v>57</v>
      </c>
      <c r="CH61" s="370">
        <f ca="1">IF(CB61&gt;=0,0,1)</f>
        <v>1</v>
      </c>
      <c r="CI61" s="370">
        <f ca="1">IF(CC61&gt;=0,0,1)</f>
        <v>1</v>
      </c>
    </row>
    <row r="62" spans="1:87" ht="15.6">
      <c r="A62" s="342">
        <v>45357</v>
      </c>
      <c r="B62" s="397">
        <v>2.9100205221412434E-2</v>
      </c>
      <c r="C62" s="397">
        <v>-7.9784594045693158E-3</v>
      </c>
      <c r="D62" s="397">
        <v>-3.5005222788188073E-3</v>
      </c>
      <c r="E62" s="397">
        <v>2.372212341536839E-3</v>
      </c>
      <c r="F62" s="397">
        <v>-2.6955975521169351E-2</v>
      </c>
      <c r="G62" s="397">
        <v>-3.3965437014353839E-3</v>
      </c>
      <c r="H62" s="397">
        <v>-1.4386811359416662E-2</v>
      </c>
      <c r="I62" s="397">
        <v>-1.0517902338039065E-2</v>
      </c>
      <c r="J62" s="397">
        <v>-2.8072366383119496E-3</v>
      </c>
      <c r="K62" s="397">
        <v>-5.6086041524485708E-3</v>
      </c>
      <c r="L62" s="398">
        <f t="shared" si="2"/>
        <v>-4.3679637831259832E-2</v>
      </c>
      <c r="M62" s="399">
        <f t="shared" si="0"/>
        <v>0.1369341165179967</v>
      </c>
      <c r="N62" s="399">
        <f t="shared" si="1"/>
        <v>0.22595732795082168</v>
      </c>
      <c r="Q62" s="227">
        <v>45316</v>
      </c>
      <c r="R62" s="113">
        <v>3.6881831171568846E-2</v>
      </c>
      <c r="S62" s="113">
        <v>-3.7327563272099074E-2</v>
      </c>
      <c r="T62" s="113">
        <v>5.9093947568894079E-2</v>
      </c>
      <c r="U62" s="113">
        <v>1.8240619810343306E-2</v>
      </c>
      <c r="V62" s="113">
        <v>-1.3926839230006705E-2</v>
      </c>
      <c r="W62" s="113">
        <v>-0.11729430610096103</v>
      </c>
      <c r="X62" s="113">
        <v>-4.2920905666986475E-2</v>
      </c>
      <c r="Y62" s="113">
        <v>-4.3361868469737996E-2</v>
      </c>
      <c r="Z62" s="113">
        <v>-0.25195704820069065</v>
      </c>
      <c r="AA62" s="113">
        <v>1.5476383161985297E-3</v>
      </c>
      <c r="AB62" s="113">
        <v>2.1634430875112631E-3</v>
      </c>
      <c r="AC62" s="409">
        <f t="shared" si="3"/>
        <v>-0.38886105098596591</v>
      </c>
      <c r="AD62" s="113">
        <f t="shared" si="4"/>
        <v>0.5613638419344037</v>
      </c>
      <c r="AE62" s="113">
        <f t="shared" si="5"/>
        <v>0.98231053421052283</v>
      </c>
      <c r="AH62" s="372">
        <v>58</v>
      </c>
      <c r="AI62" s="372">
        <f>IF('Current Portfolio MAIN'!M60&gt;=0,0,1)</f>
        <v>0</v>
      </c>
      <c r="AJ62" s="372">
        <f>IF('Current Portfolio MAIN'!N60&gt;=0,0,1)</f>
        <v>0</v>
      </c>
      <c r="AP62" s="39">
        <v>29</v>
      </c>
      <c r="AQ62" s="222">
        <f>IF('Current Portfolio MAIN'!AD48&gt;=0,0,1)</f>
        <v>0</v>
      </c>
      <c r="AR62" s="222">
        <f>IF('Current Portfolio MAIN'!AE48&gt;=0,0,1)</f>
        <v>0</v>
      </c>
      <c r="AW62" s="372">
        <v>58</v>
      </c>
      <c r="AX62" s="372"/>
      <c r="AY62" s="372"/>
      <c r="AZ62" s="391"/>
      <c r="BA62" s="391"/>
      <c r="BB62" s="391"/>
      <c r="BC62" s="391"/>
      <c r="BD62" s="391"/>
      <c r="BE62" s="39">
        <v>29</v>
      </c>
      <c r="BF62" s="222"/>
      <c r="BG62" s="222"/>
      <c r="BH62" s="391"/>
      <c r="BI62" s="391"/>
      <c r="BJ62" s="391"/>
      <c r="BM62" s="370">
        <v>58</v>
      </c>
      <c r="BN62" s="366">
        <f ca="1">NORMINV(RAND(),$BR$2,$BR$3)</f>
        <v>-1.3749522608035022E-2</v>
      </c>
      <c r="BO62" s="369">
        <f ca="1">BN62-BN$296</f>
        <v>9.9042402050487331E-3</v>
      </c>
      <c r="BP62" s="367">
        <f ca="1">BN62-BN$301</f>
        <v>1.5258950462488707E-2</v>
      </c>
      <c r="BT62" s="370">
        <v>58</v>
      </c>
      <c r="BU62" s="364">
        <f ca="1">IF(BO62&gt;=0,0,1)</f>
        <v>0</v>
      </c>
      <c r="BV62" s="372">
        <f ca="1">IF(BP62&gt;=0,0,1)</f>
        <v>0</v>
      </c>
      <c r="BZ62" s="370">
        <v>58</v>
      </c>
      <c r="CA62" s="368">
        <f ca="1">NORMINV(RAND(),CE$2,CE$3)</f>
        <v>-0.2078800963957608</v>
      </c>
      <c r="CB62" s="166">
        <f ca="1">CA62-CA$389</f>
        <v>-0.11895418445934056</v>
      </c>
      <c r="CC62" s="166">
        <f ca="1">CA62-CA$394</f>
        <v>-9.4294230278778784E-2</v>
      </c>
      <c r="CG62" s="370">
        <v>58</v>
      </c>
      <c r="CH62" s="370">
        <f ca="1">IF(CB62&gt;=0,0,1)</f>
        <v>1</v>
      </c>
      <c r="CI62" s="370">
        <f ca="1">IF(CC62&gt;=0,0,1)</f>
        <v>1</v>
      </c>
    </row>
    <row r="63" spans="1:87" ht="15.6">
      <c r="A63" s="342">
        <v>45358</v>
      </c>
      <c r="B63" s="397">
        <v>2.7528186321006398E-2</v>
      </c>
      <c r="C63" s="397">
        <v>-9.6895371385200546E-3</v>
      </c>
      <c r="D63" s="397">
        <v>8.3894686319112566E-3</v>
      </c>
      <c r="E63" s="397">
        <v>-1.4428165785214664E-2</v>
      </c>
      <c r="F63" s="397">
        <v>-7.9058416930770647E-3</v>
      </c>
      <c r="G63" s="397">
        <v>-1.6455163198704215E-3</v>
      </c>
      <c r="H63" s="397">
        <v>-2.8732582607543633E-2</v>
      </c>
      <c r="I63" s="397">
        <v>-2.0379714901578305E-3</v>
      </c>
      <c r="J63" s="397">
        <v>1.0223866298235684E-3</v>
      </c>
      <c r="K63" s="397">
        <v>9.9189220142961165E-3</v>
      </c>
      <c r="L63" s="398">
        <f t="shared" si="2"/>
        <v>-1.7580651437346329E-2</v>
      </c>
      <c r="M63" s="399">
        <f t="shared" si="0"/>
        <v>0.1630331029119102</v>
      </c>
      <c r="N63" s="399">
        <f t="shared" si="1"/>
        <v>0.25205631434473519</v>
      </c>
      <c r="Q63" s="227">
        <v>45317</v>
      </c>
      <c r="R63" s="113">
        <v>-6.1260223799977087E-2</v>
      </c>
      <c r="S63" s="113">
        <v>-2.805572126314626E-2</v>
      </c>
      <c r="T63" s="113">
        <v>7.2566542992275718E-2</v>
      </c>
      <c r="U63" s="113">
        <v>3.0359244430517851E-2</v>
      </c>
      <c r="V63" s="113">
        <v>2.8217946468748867E-2</v>
      </c>
      <c r="W63" s="113">
        <v>5.298582943425334E-3</v>
      </c>
      <c r="X63" s="113">
        <v>-2.3928494595687244E-2</v>
      </c>
      <c r="Y63" s="113">
        <v>-2.3152777569222516E-2</v>
      </c>
      <c r="Z63" s="113">
        <v>-0.223029248095717</v>
      </c>
      <c r="AA63" s="113">
        <v>2.9403027682408434E-2</v>
      </c>
      <c r="AB63" s="113">
        <v>2.4463808829166434E-2</v>
      </c>
      <c r="AC63" s="409">
        <f t="shared" si="3"/>
        <v>-0.16911731197720747</v>
      </c>
      <c r="AD63" s="113">
        <f t="shared" si="4"/>
        <v>0.78110758094316213</v>
      </c>
      <c r="AE63" s="113">
        <f t="shared" si="5"/>
        <v>1.2020542732192814</v>
      </c>
      <c r="AH63" s="372">
        <v>59</v>
      </c>
      <c r="AI63" s="372">
        <f>IF('Current Portfolio MAIN'!M61&gt;=0,0,1)</f>
        <v>0</v>
      </c>
      <c r="AJ63" s="372">
        <f>IF('Current Portfolio MAIN'!N61&gt;=0,0,1)</f>
        <v>0</v>
      </c>
      <c r="AP63" s="39">
        <v>30</v>
      </c>
      <c r="AQ63" s="222">
        <f>IF('Current Portfolio MAIN'!AD49&gt;=0,0,1)</f>
        <v>0</v>
      </c>
      <c r="AR63" s="222">
        <f>IF('Current Portfolio MAIN'!AE49&gt;=0,0,1)</f>
        <v>0</v>
      </c>
      <c r="AW63" s="372">
        <v>59</v>
      </c>
      <c r="AX63" s="372"/>
      <c r="AY63" s="372"/>
      <c r="AZ63" s="391"/>
      <c r="BA63" s="391"/>
      <c r="BB63" s="391"/>
      <c r="BC63" s="391"/>
      <c r="BD63" s="391"/>
      <c r="BE63" s="39">
        <v>30</v>
      </c>
      <c r="BF63" s="222"/>
      <c r="BG63" s="222"/>
      <c r="BH63" s="391"/>
      <c r="BI63" s="391"/>
      <c r="BJ63" s="391"/>
      <c r="BM63" s="370">
        <v>59</v>
      </c>
      <c r="BN63" s="366">
        <f ca="1">NORMINV(RAND(),$BR$2,$BR$3)</f>
        <v>-8.9347767774764861E-3</v>
      </c>
      <c r="BO63" s="369">
        <f ca="1">BN63-BN$296</f>
        <v>1.4718986035607269E-2</v>
      </c>
      <c r="BP63" s="367">
        <f ca="1">BN63-BN$301</f>
        <v>2.0073696293047241E-2</v>
      </c>
      <c r="BT63" s="370">
        <v>59</v>
      </c>
      <c r="BU63" s="364">
        <f ca="1">IF(BO63&gt;=0,0,1)</f>
        <v>0</v>
      </c>
      <c r="BV63" s="372">
        <f ca="1">IF(BP63&gt;=0,0,1)</f>
        <v>0</v>
      </c>
      <c r="BZ63" s="370">
        <v>59</v>
      </c>
      <c r="CA63" s="368">
        <f ca="1">NORMINV(RAND(),CE$2,CE$3)</f>
        <v>9.4495853809859059E-2</v>
      </c>
      <c r="CB63" s="166">
        <f ca="1">CA63-CA$389</f>
        <v>0.1834217657462793</v>
      </c>
      <c r="CC63" s="166">
        <f ca="1">CA63-CA$394</f>
        <v>0.20808171992684107</v>
      </c>
      <c r="CG63" s="370">
        <v>59</v>
      </c>
      <c r="CH63" s="370">
        <f ca="1">IF(CB63&gt;=0,0,1)</f>
        <v>0</v>
      </c>
      <c r="CI63" s="370">
        <f ca="1">IF(CC63&gt;=0,0,1)</f>
        <v>0</v>
      </c>
    </row>
    <row r="64" spans="1:87" ht="15.6">
      <c r="A64" s="342">
        <v>45359</v>
      </c>
      <c r="B64" s="397">
        <v>-4.2280346118571011E-2</v>
      </c>
      <c r="C64" s="397">
        <v>1.4800247553279799E-2</v>
      </c>
      <c r="D64" s="397">
        <v>-2.6518423091004273E-3</v>
      </c>
      <c r="E64" s="397">
        <v>1.6842684661685814E-2</v>
      </c>
      <c r="F64" s="397">
        <v>5.7937067397140218E-3</v>
      </c>
      <c r="G64" s="397">
        <v>-5.7590732210526241E-3</v>
      </c>
      <c r="H64" s="397">
        <v>8.3464826451447038E-3</v>
      </c>
      <c r="I64" s="397">
        <v>7.9470826792218396E-3</v>
      </c>
      <c r="J64" s="397">
        <v>-1.7944921410474546E-2</v>
      </c>
      <c r="K64" s="397">
        <v>-3.8337753121806539E-3</v>
      </c>
      <c r="L64" s="398">
        <f t="shared" si="2"/>
        <v>-1.8739754092333083E-2</v>
      </c>
      <c r="M64" s="399">
        <f t="shared" si="0"/>
        <v>0.16187400025692344</v>
      </c>
      <c r="N64" s="399">
        <f t="shared" si="1"/>
        <v>0.25089721168974843</v>
      </c>
      <c r="Q64" s="227">
        <v>45321</v>
      </c>
      <c r="R64" s="113">
        <v>-9.6393061462444862E-2</v>
      </c>
      <c r="S64" s="113">
        <v>-4.2618121306805756E-2</v>
      </c>
      <c r="T64" s="113">
        <v>8.419379354126133E-2</v>
      </c>
      <c r="U64" s="113">
        <v>4.1844917674745741E-2</v>
      </c>
      <c r="V64" s="113">
        <v>4.4184120635619051E-2</v>
      </c>
      <c r="W64" s="113">
        <v>-2.3196778934695295E-2</v>
      </c>
      <c r="X64" s="113">
        <v>4.3140553087495537E-2</v>
      </c>
      <c r="Y64" s="113">
        <v>-1.2691709426549624E-2</v>
      </c>
      <c r="Z64" s="113">
        <v>-0.24176077104495153</v>
      </c>
      <c r="AA64" s="113">
        <v>2.4434394376491753E-2</v>
      </c>
      <c r="AB64" s="113">
        <v>2.840345789681642E-2</v>
      </c>
      <c r="AC64" s="409">
        <f t="shared" si="3"/>
        <v>-0.15045920496301723</v>
      </c>
      <c r="AD64" s="113">
        <f t="shared" si="4"/>
        <v>0.79976568795735237</v>
      </c>
      <c r="AE64" s="113">
        <f t="shared" si="5"/>
        <v>1.2207123802334716</v>
      </c>
      <c r="AH64" s="372">
        <v>60</v>
      </c>
      <c r="AI64" s="372">
        <f>IF('Current Portfolio MAIN'!M62&gt;=0,0,1)</f>
        <v>0</v>
      </c>
      <c r="AJ64" s="372">
        <f>IF('Current Portfolio MAIN'!N62&gt;=0,0,1)</f>
        <v>0</v>
      </c>
      <c r="AP64" s="39">
        <v>31</v>
      </c>
      <c r="AQ64" s="222">
        <f>IF('Current Portfolio MAIN'!AD50&gt;=0,0,1)</f>
        <v>0</v>
      </c>
      <c r="AR64" s="222">
        <f>IF('Current Portfolio MAIN'!AE50&gt;=0,0,1)</f>
        <v>0</v>
      </c>
      <c r="AW64" s="372">
        <v>60</v>
      </c>
      <c r="AX64" s="372"/>
      <c r="AY64" s="372"/>
      <c r="AZ64" s="391"/>
      <c r="BA64" s="391"/>
      <c r="BB64" s="391"/>
      <c r="BC64" s="391"/>
      <c r="BD64" s="391"/>
      <c r="BE64" s="39">
        <v>31</v>
      </c>
      <c r="BF64" s="222"/>
      <c r="BG64" s="222"/>
      <c r="BH64" s="391"/>
      <c r="BI64" s="391"/>
      <c r="BJ64" s="391"/>
      <c r="BM64" s="370">
        <v>60</v>
      </c>
      <c r="BN64" s="366">
        <f ca="1">NORMINV(RAND(),$BR$2,$BR$3)</f>
        <v>-2.3947783330195852E-3</v>
      </c>
      <c r="BO64" s="369">
        <f ca="1">BN64-BN$296</f>
        <v>2.1258984480064171E-2</v>
      </c>
      <c r="BP64" s="367">
        <f ca="1">BN64-BN$301</f>
        <v>2.6613694737504145E-2</v>
      </c>
      <c r="BT64" s="370">
        <v>60</v>
      </c>
      <c r="BU64" s="364">
        <f ca="1">IF(BO64&gt;=0,0,1)</f>
        <v>0</v>
      </c>
      <c r="BV64" s="372">
        <f ca="1">IF(BP64&gt;=0,0,1)</f>
        <v>0</v>
      </c>
      <c r="BZ64" s="370">
        <v>60</v>
      </c>
      <c r="CA64" s="368">
        <f ca="1">NORMINV(RAND(),CE$2,CE$3)</f>
        <v>0.15070118045246306</v>
      </c>
      <c r="CB64" s="166">
        <f ca="1">CA64-CA$389</f>
        <v>0.2396270923888833</v>
      </c>
      <c r="CC64" s="166">
        <f ca="1">CA64-CA$394</f>
        <v>0.26428704656944507</v>
      </c>
      <c r="CG64" s="370">
        <v>60</v>
      </c>
      <c r="CH64" s="370">
        <f ca="1">IF(CB64&gt;=0,0,1)</f>
        <v>0</v>
      </c>
      <c r="CI64" s="370">
        <f ca="1">IF(CC64&gt;=0,0,1)</f>
        <v>0</v>
      </c>
    </row>
    <row r="65" spans="1:87" ht="15.6">
      <c r="A65" s="342">
        <v>45364</v>
      </c>
      <c r="B65" s="397">
        <v>-4.172406633876613E-2</v>
      </c>
      <c r="C65" s="397">
        <v>-9.3254940015684573E-3</v>
      </c>
      <c r="D65" s="397">
        <v>2.3967722632323163E-3</v>
      </c>
      <c r="E65" s="397">
        <v>3.6325855798102769E-3</v>
      </c>
      <c r="F65" s="397">
        <v>3.1881311404566848E-3</v>
      </c>
      <c r="G65" s="397">
        <v>6.7761806080259834E-3</v>
      </c>
      <c r="H65" s="397">
        <v>2.9686147819779407E-2</v>
      </c>
      <c r="I65" s="397">
        <v>1.6036148617815549E-2</v>
      </c>
      <c r="J65" s="397">
        <v>-7.4559625832988363E-3</v>
      </c>
      <c r="K65" s="397">
        <v>9.4640007406097126E-3</v>
      </c>
      <c r="L65" s="398">
        <f t="shared" si="2"/>
        <v>1.2674443846096506E-2</v>
      </c>
      <c r="M65" s="399">
        <f t="shared" si="0"/>
        <v>0.19328819819535303</v>
      </c>
      <c r="N65" s="399">
        <f t="shared" si="1"/>
        <v>0.28231140962817802</v>
      </c>
      <c r="Q65" s="227">
        <v>45322</v>
      </c>
      <c r="R65" s="113">
        <v>-0.12615931910819556</v>
      </c>
      <c r="S65" s="113">
        <v>-7.2629310317636309E-2</v>
      </c>
      <c r="T65" s="113">
        <v>3.3422102493589012E-2</v>
      </c>
      <c r="U65" s="113">
        <v>-2.4611957703971288E-2</v>
      </c>
      <c r="V65" s="113">
        <v>2.7444424650100885E-2</v>
      </c>
      <c r="W65" s="113">
        <v>-5.2819143463827434E-2</v>
      </c>
      <c r="X65" s="113">
        <v>4.8783434105843737E-2</v>
      </c>
      <c r="Y65" s="113">
        <v>-4.9695167558723163E-2</v>
      </c>
      <c r="Z65" s="113">
        <v>-0.21104016688532479</v>
      </c>
      <c r="AA65" s="113">
        <v>-1.5065068531026071E-2</v>
      </c>
      <c r="AB65" s="113">
        <v>-7.7225600044692477E-3</v>
      </c>
      <c r="AC65" s="409">
        <f t="shared" si="3"/>
        <v>-0.45009273232364022</v>
      </c>
      <c r="AD65" s="113">
        <f t="shared" si="4"/>
        <v>0.50013216059672938</v>
      </c>
      <c r="AE65" s="113">
        <f t="shared" si="5"/>
        <v>0.92107885287284852</v>
      </c>
      <c r="AH65" s="372">
        <v>61</v>
      </c>
      <c r="AI65" s="372">
        <f>IF('Current Portfolio MAIN'!M63&gt;=0,0,1)</f>
        <v>0</v>
      </c>
      <c r="AJ65" s="372">
        <f>IF('Current Portfolio MAIN'!N63&gt;=0,0,1)</f>
        <v>0</v>
      </c>
      <c r="AP65" s="39">
        <v>32</v>
      </c>
      <c r="AQ65" s="222">
        <f>IF('Current Portfolio MAIN'!AD51&gt;=0,0,1)</f>
        <v>0</v>
      </c>
      <c r="AR65" s="222">
        <f>IF('Current Portfolio MAIN'!AE51&gt;=0,0,1)</f>
        <v>0</v>
      </c>
      <c r="AW65" s="372">
        <v>61</v>
      </c>
      <c r="AX65" s="372"/>
      <c r="AY65" s="372"/>
      <c r="AZ65" s="391"/>
      <c r="BA65" s="391"/>
      <c r="BB65" s="391"/>
      <c r="BC65" s="391"/>
      <c r="BD65" s="391"/>
      <c r="BE65" s="39">
        <v>32</v>
      </c>
      <c r="BF65" s="222"/>
      <c r="BG65" s="222"/>
      <c r="BH65" s="391"/>
      <c r="BI65" s="391"/>
      <c r="BJ65" s="391"/>
      <c r="BM65" s="370">
        <v>61</v>
      </c>
      <c r="BN65" s="366">
        <f ca="1">NORMINV(RAND(),$BR$2,$BR$3)</f>
        <v>7.2078996883092154E-3</v>
      </c>
      <c r="BO65" s="369">
        <f ca="1">BN65-BN$296</f>
        <v>3.086166250139297E-2</v>
      </c>
      <c r="BP65" s="367">
        <f ca="1">BN65-BN$301</f>
        <v>3.6216372758832945E-2</v>
      </c>
      <c r="BT65" s="370">
        <v>61</v>
      </c>
      <c r="BU65" s="364">
        <f ca="1">IF(BO65&gt;=0,0,1)</f>
        <v>0</v>
      </c>
      <c r="BV65" s="372">
        <f ca="1">IF(BP65&gt;=0,0,1)</f>
        <v>0</v>
      </c>
      <c r="BZ65" s="370">
        <v>61</v>
      </c>
      <c r="CA65" s="368">
        <f ca="1">NORMINV(RAND(),CE$2,CE$3)</f>
        <v>-5.0103793707170718E-2</v>
      </c>
      <c r="CB65" s="166">
        <f ca="1">CA65-CA$389</f>
        <v>3.8822118229249525E-2</v>
      </c>
      <c r="CC65" s="166">
        <f ca="1">CA65-CA$394</f>
        <v>6.3482072409811297E-2</v>
      </c>
      <c r="CG65" s="370">
        <v>61</v>
      </c>
      <c r="CH65" s="370">
        <f ca="1">IF(CB65&gt;=0,0,1)</f>
        <v>0</v>
      </c>
      <c r="CI65" s="370">
        <f ca="1">IF(CC65&gt;=0,0,1)</f>
        <v>0</v>
      </c>
    </row>
    <row r="66" spans="1:87" ht="15.6">
      <c r="A66" s="342">
        <v>45365</v>
      </c>
      <c r="B66" s="397">
        <v>-3.8881237032852844E-3</v>
      </c>
      <c r="C66" s="397">
        <v>1.8303384736286121E-2</v>
      </c>
      <c r="D66" s="397">
        <v>3.1853839029342357E-2</v>
      </c>
      <c r="E66" s="397">
        <v>8.6374568639713267E-4</v>
      </c>
      <c r="F66" s="397">
        <v>3.3566426330073895E-3</v>
      </c>
      <c r="G66" s="397">
        <v>8.5197910516647823E-3</v>
      </c>
      <c r="H66" s="397">
        <v>-1.4721114907110255E-2</v>
      </c>
      <c r="I66" s="397">
        <v>1.9143754674953328E-2</v>
      </c>
      <c r="J66" s="397">
        <v>6.6752397172176181E-4</v>
      </c>
      <c r="K66" s="397">
        <v>1.9848269042266775E-2</v>
      </c>
      <c r="L66" s="398">
        <f t="shared" si="2"/>
        <v>8.3947712215244108E-2</v>
      </c>
      <c r="M66" s="399">
        <f t="shared" si="0"/>
        <v>0.26456146656450064</v>
      </c>
      <c r="N66" s="399">
        <f t="shared" si="1"/>
        <v>0.35358467799732562</v>
      </c>
      <c r="Q66" s="227">
        <v>45323</v>
      </c>
      <c r="R66" s="113">
        <v>-0.16286992356119978</v>
      </c>
      <c r="S66" s="113">
        <v>-5.6283412322512438E-2</v>
      </c>
      <c r="T66" s="113">
        <v>5.0757564124755072E-2</v>
      </c>
      <c r="U66" s="113">
        <v>-2.6960572728697785E-2</v>
      </c>
      <c r="V66" s="113">
        <v>4.0477357588480478E-2</v>
      </c>
      <c r="W66" s="113">
        <v>-6.386739865105806E-2</v>
      </c>
      <c r="X66" s="113">
        <v>4.8918219796182383E-2</v>
      </c>
      <c r="Y66" s="113">
        <v>-5.393626325460521E-2</v>
      </c>
      <c r="Z66" s="113">
        <v>-0.22158284406392181</v>
      </c>
      <c r="AA66" s="113">
        <v>1.2284593712016845E-2</v>
      </c>
      <c r="AB66" s="113">
        <v>1.8178734068290403E-3</v>
      </c>
      <c r="AC66" s="409">
        <f t="shared" si="3"/>
        <v>-0.43124480595373127</v>
      </c>
      <c r="AD66" s="113">
        <f t="shared" si="4"/>
        <v>0.51898008696663833</v>
      </c>
      <c r="AE66" s="113">
        <f t="shared" si="5"/>
        <v>0.93992677924275747</v>
      </c>
      <c r="AH66" s="372">
        <v>62</v>
      </c>
      <c r="AI66" s="372">
        <f>IF('Current Portfolio MAIN'!M64&gt;=0,0,1)</f>
        <v>0</v>
      </c>
      <c r="AJ66" s="372">
        <f>IF('Current Portfolio MAIN'!N64&gt;=0,0,1)</f>
        <v>0</v>
      </c>
      <c r="AP66" s="39">
        <v>33</v>
      </c>
      <c r="AQ66" s="222">
        <f>IF('Current Portfolio MAIN'!AD52&gt;=0,0,1)</f>
        <v>0</v>
      </c>
      <c r="AR66" s="222">
        <f>IF('Current Portfolio MAIN'!AE52&gt;=0,0,1)</f>
        <v>0</v>
      </c>
      <c r="AW66" s="372">
        <v>62</v>
      </c>
      <c r="AX66" s="372"/>
      <c r="AY66" s="372"/>
      <c r="AZ66" s="391"/>
      <c r="BA66" s="391"/>
      <c r="BB66" s="391"/>
      <c r="BC66" s="391"/>
      <c r="BD66" s="391"/>
      <c r="BE66" s="39">
        <v>33</v>
      </c>
      <c r="BF66" s="222"/>
      <c r="BG66" s="222"/>
      <c r="BH66" s="391"/>
      <c r="BI66" s="391"/>
      <c r="BJ66" s="391"/>
      <c r="BM66" s="370">
        <v>62</v>
      </c>
      <c r="BN66" s="366">
        <f ca="1">NORMINV(RAND(),$BR$2,$BR$3)</f>
        <v>2.3414559745344513E-2</v>
      </c>
      <c r="BO66" s="369">
        <f ca="1">BN66-BN$296</f>
        <v>4.7068322558428272E-2</v>
      </c>
      <c r="BP66" s="367">
        <f ca="1">BN66-BN$301</f>
        <v>5.2423032815868242E-2</v>
      </c>
      <c r="BT66" s="370">
        <v>62</v>
      </c>
      <c r="BU66" s="364">
        <f ca="1">IF(BO66&gt;=0,0,1)</f>
        <v>0</v>
      </c>
      <c r="BV66" s="372">
        <f ca="1">IF(BP66&gt;=0,0,1)</f>
        <v>0</v>
      </c>
      <c r="BZ66" s="370">
        <v>62</v>
      </c>
      <c r="CA66" s="368">
        <f ca="1">NORMINV(RAND(),CE$2,CE$3)</f>
        <v>1.7270423236174094E-2</v>
      </c>
      <c r="CB66" s="166">
        <f ca="1">CA66-CA$389</f>
        <v>0.10619633517259433</v>
      </c>
      <c r="CC66" s="166">
        <f ca="1">CA66-CA$394</f>
        <v>0.1308562893531561</v>
      </c>
      <c r="CG66" s="370">
        <v>62</v>
      </c>
      <c r="CH66" s="370">
        <f ca="1">IF(CB66&gt;=0,0,1)</f>
        <v>0</v>
      </c>
      <c r="CI66" s="370">
        <f ca="1">IF(CC66&gt;=0,0,1)</f>
        <v>0</v>
      </c>
    </row>
    <row r="67" spans="1:87" ht="15.6">
      <c r="A67" s="342">
        <v>45366</v>
      </c>
      <c r="B67" s="397">
        <v>-1.581609469252343E-3</v>
      </c>
      <c r="C67" s="397">
        <v>-1.2046675197641132E-3</v>
      </c>
      <c r="D67" s="397">
        <v>-1.9721693816016517E-2</v>
      </c>
      <c r="E67" s="397">
        <v>-1.6295666691935162E-2</v>
      </c>
      <c r="F67" s="397">
        <v>1.1454964545132285E-5</v>
      </c>
      <c r="G67" s="397">
        <v>-7.780760186959057E-3</v>
      </c>
      <c r="H67" s="397">
        <v>3.4292732405200033E-2</v>
      </c>
      <c r="I67" s="397">
        <v>2.9698936010458254E-5</v>
      </c>
      <c r="J67" s="397">
        <v>8.6196165171459338E-3</v>
      </c>
      <c r="K67" s="397">
        <v>-2.3253808083949279E-2</v>
      </c>
      <c r="L67" s="398">
        <f t="shared" si="2"/>
        <v>-2.6884702944974914E-2</v>
      </c>
      <c r="M67" s="399">
        <f t="shared" si="0"/>
        <v>0.15372905140428161</v>
      </c>
      <c r="N67" s="399">
        <f t="shared" si="1"/>
        <v>0.2427522628371066</v>
      </c>
      <c r="Q67" s="227">
        <v>45324</v>
      </c>
      <c r="R67" s="113">
        <v>-0.17427307024885508</v>
      </c>
      <c r="S67" s="113">
        <v>-5.3291413952261335E-2</v>
      </c>
      <c r="T67" s="113">
        <v>8.1607803812485447E-2</v>
      </c>
      <c r="U67" s="113">
        <v>-2.1177278670629907E-2</v>
      </c>
      <c r="V67" s="113">
        <v>5.7376160701334333E-2</v>
      </c>
      <c r="W67" s="113">
        <v>-4.9746422883555574E-2</v>
      </c>
      <c r="X67" s="113">
        <v>6.1067872325115458E-2</v>
      </c>
      <c r="Y67" s="113">
        <v>-1.3968306415901299E-2</v>
      </c>
      <c r="Z67" s="113">
        <v>-0.21401069342206069</v>
      </c>
      <c r="AA67" s="113">
        <v>0.10240567913391763</v>
      </c>
      <c r="AB67" s="113">
        <v>2.0321383524254166E-2</v>
      </c>
      <c r="AC67" s="409">
        <f t="shared" si="3"/>
        <v>-0.20368828609615686</v>
      </c>
      <c r="AD67" s="113">
        <f t="shared" si="4"/>
        <v>0.74653660682421275</v>
      </c>
      <c r="AE67" s="113">
        <f t="shared" si="5"/>
        <v>1.1674832991003319</v>
      </c>
      <c r="AH67" s="372">
        <v>63</v>
      </c>
      <c r="AI67" s="372">
        <f>IF('Current Portfolio MAIN'!M65&gt;=0,0,1)</f>
        <v>0</v>
      </c>
      <c r="AJ67" s="372">
        <f>IF('Current Portfolio MAIN'!N65&gt;=0,0,1)</f>
        <v>0</v>
      </c>
      <c r="AP67" s="39">
        <v>34</v>
      </c>
      <c r="AQ67" s="222">
        <f>IF('Current Portfolio MAIN'!AD53&gt;=0,0,1)</f>
        <v>0</v>
      </c>
      <c r="AR67" s="222">
        <f>IF('Current Portfolio MAIN'!AE53&gt;=0,0,1)</f>
        <v>0</v>
      </c>
      <c r="AW67" s="372">
        <v>63</v>
      </c>
      <c r="AX67" s="372"/>
      <c r="AY67" s="372"/>
      <c r="AZ67" s="391"/>
      <c r="BA67" s="391"/>
      <c r="BB67" s="391"/>
      <c r="BC67" s="391"/>
      <c r="BD67" s="391"/>
      <c r="BE67" s="39">
        <v>34</v>
      </c>
      <c r="BF67" s="222"/>
      <c r="BG67" s="222"/>
      <c r="BH67" s="391"/>
      <c r="BI67" s="391"/>
      <c r="BJ67" s="391"/>
      <c r="BM67" s="370">
        <v>63</v>
      </c>
      <c r="BN67" s="366">
        <f ca="1">NORMINV(RAND(),$BR$2,$BR$3)</f>
        <v>6.7852783927483543E-3</v>
      </c>
      <c r="BO67" s="369">
        <f ca="1">BN67-BN$296</f>
        <v>3.0439041205832108E-2</v>
      </c>
      <c r="BP67" s="367">
        <f ca="1">BN67-BN$301</f>
        <v>3.5793751463272086E-2</v>
      </c>
      <c r="BT67" s="370">
        <v>63</v>
      </c>
      <c r="BU67" s="364">
        <f ca="1">IF(BO67&gt;=0,0,1)</f>
        <v>0</v>
      </c>
      <c r="BV67" s="372">
        <f ca="1">IF(BP67&gt;=0,0,1)</f>
        <v>0</v>
      </c>
      <c r="BZ67" s="370">
        <v>63</v>
      </c>
      <c r="CA67" s="368">
        <f ca="1">NORMINV(RAND(),CE$2,CE$3)</f>
        <v>-3.0198853269588058E-2</v>
      </c>
      <c r="CB67" s="166">
        <f ca="1">CA67-CA$389</f>
        <v>5.8727058666832185E-2</v>
      </c>
      <c r="CC67" s="166">
        <f ca="1">CA67-CA$394</f>
        <v>8.3387012847393957E-2</v>
      </c>
      <c r="CG67" s="370">
        <v>63</v>
      </c>
      <c r="CH67" s="370">
        <f ca="1">IF(CB67&gt;=0,0,1)</f>
        <v>0</v>
      </c>
      <c r="CI67" s="370">
        <f ca="1">IF(CC67&gt;=0,0,1)</f>
        <v>0</v>
      </c>
    </row>
    <row r="68" spans="1:87" ht="15.6">
      <c r="A68" s="342">
        <v>45371</v>
      </c>
      <c r="B68" s="397">
        <v>6.2009444812425318E-3</v>
      </c>
      <c r="C68" s="397">
        <v>1.7372226817542913E-2</v>
      </c>
      <c r="D68" s="397">
        <v>1.1712996770543382E-2</v>
      </c>
      <c r="E68" s="397">
        <v>1.0989805893532489E-2</v>
      </c>
      <c r="F68" s="397">
        <v>1.9698172402357272E-2</v>
      </c>
      <c r="G68" s="397">
        <v>1.5791122961262394E-2</v>
      </c>
      <c r="H68" s="397">
        <v>3.4990498096411971E-2</v>
      </c>
      <c r="I68" s="397">
        <v>-1.0626987933987087E-2</v>
      </c>
      <c r="J68" s="397">
        <v>3.9377332393081943E-2</v>
      </c>
      <c r="K68" s="397">
        <v>1.5449329218853558E-2</v>
      </c>
      <c r="L68" s="398">
        <f t="shared" ref="L68:L131" si="6">SUM(B68:K68)</f>
        <v>0.16095544110084137</v>
      </c>
      <c r="M68" s="399">
        <f t="shared" si="0"/>
        <v>0.3415691954500979</v>
      </c>
      <c r="N68" s="399">
        <f t="shared" si="1"/>
        <v>0.43059240688292288</v>
      </c>
      <c r="Q68" s="227">
        <v>45328</v>
      </c>
      <c r="R68" s="113">
        <v>-0.15608611837147368</v>
      </c>
      <c r="S68" s="113">
        <v>-2.7033024504832803E-2</v>
      </c>
      <c r="T68" s="113">
        <v>7.5059990934334797E-2</v>
      </c>
      <c r="U68" s="113">
        <v>-1.4889661795584708E-2</v>
      </c>
      <c r="V68" s="113">
        <v>9.2810983828569338E-2</v>
      </c>
      <c r="W68" s="113">
        <v>-5.3138865953676229E-2</v>
      </c>
      <c r="X68" s="113">
        <v>4.5263357416676087E-2</v>
      </c>
      <c r="Y68" s="113">
        <v>1.2105069053640838E-2</v>
      </c>
      <c r="Z68" s="113">
        <v>-0.20288119949202399</v>
      </c>
      <c r="AA68" s="113">
        <v>9.726427589464981E-2</v>
      </c>
      <c r="AB68" s="113">
        <v>3.0509444728744173E-2</v>
      </c>
      <c r="AC68" s="409">
        <f t="shared" si="3"/>
        <v>-0.10101574826097637</v>
      </c>
      <c r="AD68" s="113">
        <f t="shared" si="4"/>
        <v>0.84920914465939323</v>
      </c>
      <c r="AE68" s="113">
        <f t="shared" si="5"/>
        <v>1.2701558369355124</v>
      </c>
      <c r="AH68" s="372">
        <v>64</v>
      </c>
      <c r="AI68" s="372">
        <f>IF('Current Portfolio MAIN'!M66&gt;=0,0,1)</f>
        <v>0</v>
      </c>
      <c r="AJ68" s="372">
        <f>IF('Current Portfolio MAIN'!N66&gt;=0,0,1)</f>
        <v>0</v>
      </c>
      <c r="AP68" s="39">
        <v>35</v>
      </c>
      <c r="AQ68" s="222">
        <f>IF('Current Portfolio MAIN'!AD54&gt;=0,0,1)</f>
        <v>0</v>
      </c>
      <c r="AR68" s="222">
        <f>IF('Current Portfolio MAIN'!AE54&gt;=0,0,1)</f>
        <v>0</v>
      </c>
      <c r="AW68" s="372">
        <v>64</v>
      </c>
      <c r="AX68" s="372"/>
      <c r="AY68" s="372"/>
      <c r="AZ68" s="391"/>
      <c r="BA68" s="391"/>
      <c r="BB68" s="391"/>
      <c r="BC68" s="391"/>
      <c r="BD68" s="391"/>
      <c r="BE68" s="39">
        <v>35</v>
      </c>
      <c r="BF68" s="222"/>
      <c r="BG68" s="222"/>
      <c r="BH68" s="391"/>
      <c r="BI68" s="391"/>
      <c r="BJ68" s="391"/>
      <c r="BM68" s="370">
        <v>64</v>
      </c>
      <c r="BN68" s="366">
        <f ca="1">NORMINV(RAND(),$BR$2,$BR$3)</f>
        <v>9.7687212145382511E-3</v>
      </c>
      <c r="BO68" s="369">
        <f ca="1">BN68-BN$296</f>
        <v>3.3422484027622004E-2</v>
      </c>
      <c r="BP68" s="367">
        <f ca="1">BN68-BN$301</f>
        <v>3.8777194285061982E-2</v>
      </c>
      <c r="BT68" s="370">
        <v>64</v>
      </c>
      <c r="BU68" s="364">
        <f ca="1">IF(BO68&gt;=0,0,1)</f>
        <v>0</v>
      </c>
      <c r="BV68" s="372">
        <f ca="1">IF(BP68&gt;=0,0,1)</f>
        <v>0</v>
      </c>
      <c r="BZ68" s="370">
        <v>64</v>
      </c>
      <c r="CA68" s="368">
        <f ca="1">NORMINV(RAND(),CE$2,CE$3)</f>
        <v>5.6766424210939002E-3</v>
      </c>
      <c r="CB68" s="166">
        <f ca="1">CA68-CA$389</f>
        <v>9.4602554357514149E-2</v>
      </c>
      <c r="CC68" s="166">
        <f ca="1">CA68-CA$394</f>
        <v>0.11926250853807592</v>
      </c>
      <c r="CG68" s="370">
        <v>64</v>
      </c>
      <c r="CH68" s="370">
        <f ca="1">IF(CB68&gt;=0,0,1)</f>
        <v>0</v>
      </c>
      <c r="CI68" s="370">
        <f ca="1">IF(CC68&gt;=0,0,1)</f>
        <v>0</v>
      </c>
    </row>
    <row r="69" spans="1:87" ht="15.6">
      <c r="A69" s="342">
        <v>45372</v>
      </c>
      <c r="B69" s="397">
        <v>1.0246731910408702E-2</v>
      </c>
      <c r="C69" s="397">
        <v>-3.6054677450530148E-2</v>
      </c>
      <c r="D69" s="397">
        <v>1.4792015855440876E-2</v>
      </c>
      <c r="E69" s="397">
        <v>1.1700645213126748E-2</v>
      </c>
      <c r="F69" s="397">
        <v>7.0784695970358413E-3</v>
      </c>
      <c r="G69" s="397">
        <v>2.379398637708352E-2</v>
      </c>
      <c r="H69" s="397">
        <v>1.8376183049764627E-2</v>
      </c>
      <c r="I69" s="397">
        <v>7.0232242950565293E-3</v>
      </c>
      <c r="J69" s="397">
        <v>4.5791933153431774E-3</v>
      </c>
      <c r="K69" s="397">
        <v>5.0073570631601338E-3</v>
      </c>
      <c r="L69" s="398">
        <f t="shared" si="6"/>
        <v>6.6543129225890008E-2</v>
      </c>
      <c r="M69" s="399">
        <f t="shared" si="0"/>
        <v>0.24715688357514654</v>
      </c>
      <c r="N69" s="399">
        <f t="shared" si="1"/>
        <v>0.33618009500797152</v>
      </c>
      <c r="Q69" s="227">
        <v>45329</v>
      </c>
      <c r="R69" s="113">
        <v>-0.14507331785583466</v>
      </c>
      <c r="S69" s="113">
        <v>-1.2064365267307364E-2</v>
      </c>
      <c r="T69" s="113">
        <v>0.10571423917202294</v>
      </c>
      <c r="U69" s="113">
        <v>-1.069898129192981E-2</v>
      </c>
      <c r="V69" s="113">
        <v>0.10263917693850622</v>
      </c>
      <c r="W69" s="113">
        <v>-3.882218406016924E-2</v>
      </c>
      <c r="X69" s="113">
        <v>8.2488217879025161E-2</v>
      </c>
      <c r="Y69" s="113">
        <v>2.4204425375564664E-2</v>
      </c>
      <c r="Z69" s="113">
        <v>-0.18356481681685954</v>
      </c>
      <c r="AA69" s="113">
        <v>0.12707502787521952</v>
      </c>
      <c r="AB69" s="113">
        <v>5.1627576586203983E-2</v>
      </c>
      <c r="AC69" s="409">
        <f t="shared" si="3"/>
        <v>0.10352499853444186</v>
      </c>
      <c r="AD69" s="113">
        <f t="shared" si="4"/>
        <v>1.0537498914548116</v>
      </c>
      <c r="AE69" s="113">
        <f t="shared" si="5"/>
        <v>1.4746965837309305</v>
      </c>
      <c r="AH69" s="372">
        <v>65</v>
      </c>
      <c r="AI69" s="372">
        <f>IF('Current Portfolio MAIN'!M67&gt;=0,0,1)</f>
        <v>0</v>
      </c>
      <c r="AJ69" s="372">
        <f>IF('Current Portfolio MAIN'!N67&gt;=0,0,1)</f>
        <v>0</v>
      </c>
      <c r="AP69" s="39">
        <v>36</v>
      </c>
      <c r="AQ69" s="222">
        <f>IF('Current Portfolio MAIN'!AD55&gt;=0,0,1)</f>
        <v>0</v>
      </c>
      <c r="AR69" s="222">
        <f>IF('Current Portfolio MAIN'!AE55&gt;=0,0,1)</f>
        <v>0</v>
      </c>
      <c r="AW69" s="372">
        <v>65</v>
      </c>
      <c r="AX69" s="372"/>
      <c r="AY69" s="372"/>
      <c r="AZ69" s="391"/>
      <c r="BA69" s="391"/>
      <c r="BB69" s="391"/>
      <c r="BC69" s="391"/>
      <c r="BD69" s="391"/>
      <c r="BE69" s="39">
        <v>36</v>
      </c>
      <c r="BF69" s="222"/>
      <c r="BG69" s="222"/>
      <c r="BH69" s="391"/>
      <c r="BI69" s="391"/>
      <c r="BJ69" s="391"/>
      <c r="BM69" s="370">
        <v>65</v>
      </c>
      <c r="BN69" s="366">
        <f ca="1">NORMINV(RAND(),$BR$2,$BR$3)</f>
        <v>2.2130237790376249E-3</v>
      </c>
      <c r="BO69" s="369">
        <f ca="1">BN69-BN$296</f>
        <v>2.5866786592121379E-2</v>
      </c>
      <c r="BP69" s="367">
        <f ca="1">BN69-BN$301</f>
        <v>3.1221496849561353E-2</v>
      </c>
      <c r="BT69" s="370">
        <v>65</v>
      </c>
      <c r="BU69" s="364">
        <f ca="1">IF(BO69&gt;=0,0,1)</f>
        <v>0</v>
      </c>
      <c r="BV69" s="372">
        <f ca="1">IF(BP69&gt;=0,0,1)</f>
        <v>0</v>
      </c>
      <c r="BZ69" s="370">
        <v>65</v>
      </c>
      <c r="CA69" s="368">
        <f ca="1">NORMINV(RAND(),CE$2,CE$3)</f>
        <v>-3.6566146408604373E-2</v>
      </c>
      <c r="CB69" s="166">
        <f ca="1">CA69-CA$389</f>
        <v>5.235976552781587E-2</v>
      </c>
      <c r="CC69" s="166">
        <f ca="1">CA69-CA$394</f>
        <v>7.7019719708377649E-2</v>
      </c>
      <c r="CG69" s="370">
        <v>65</v>
      </c>
      <c r="CH69" s="370">
        <f ca="1">IF(CB69&gt;=0,0,1)</f>
        <v>0</v>
      </c>
      <c r="CI69" s="370">
        <f ca="1">IF(CC69&gt;=0,0,1)</f>
        <v>0</v>
      </c>
    </row>
    <row r="70" spans="1:87" ht="15.6">
      <c r="A70" s="342">
        <v>45373</v>
      </c>
      <c r="B70" s="397">
        <v>-4.4349574627812194E-3</v>
      </c>
      <c r="C70" s="397">
        <v>-2.6749691279400745E-3</v>
      </c>
      <c r="D70" s="397">
        <v>-9.3985501758641066E-3</v>
      </c>
      <c r="E70" s="397">
        <v>-9.931826037897884E-3</v>
      </c>
      <c r="F70" s="397">
        <v>-1.4998700033119094E-2</v>
      </c>
      <c r="G70" s="397">
        <v>6.4986459133325125E-2</v>
      </c>
      <c r="H70" s="397">
        <v>-1.6168192894470579E-2</v>
      </c>
      <c r="I70" s="397">
        <v>-9.2241694535980523E-3</v>
      </c>
      <c r="J70" s="397">
        <v>-1.8648052840252172E-3</v>
      </c>
      <c r="K70" s="397">
        <v>-3.9335022437912981E-3</v>
      </c>
      <c r="L70" s="398">
        <f t="shared" si="6"/>
        <v>-7.6432135801624002E-3</v>
      </c>
      <c r="M70" s="399">
        <f t="shared" si="0"/>
        <v>0.17297054076909413</v>
      </c>
      <c r="N70" s="399">
        <f t="shared" si="1"/>
        <v>0.26199375220191912</v>
      </c>
      <c r="Q70" s="227">
        <v>45330</v>
      </c>
      <c r="R70" s="113">
        <v>-9.7295941322666168E-2</v>
      </c>
      <c r="S70" s="113">
        <v>1.9801837949290579E-2</v>
      </c>
      <c r="T70" s="113">
        <v>9.0821081574970819E-2</v>
      </c>
      <c r="U70" s="113">
        <v>2.4473188400997437E-3</v>
      </c>
      <c r="V70" s="113">
        <v>0.2482234407369921</v>
      </c>
      <c r="W70" s="113">
        <v>-2.8154268864070908E-2</v>
      </c>
      <c r="X70" s="113">
        <v>7.3245178523636989E-2</v>
      </c>
      <c r="Y70" s="113">
        <v>7.4973462759785559E-2</v>
      </c>
      <c r="Z70" s="113">
        <v>-7.4132323236356323E-2</v>
      </c>
      <c r="AA70" s="113">
        <v>0.11392782077879082</v>
      </c>
      <c r="AB70" s="113">
        <v>5.347173861547061E-2</v>
      </c>
      <c r="AC70" s="409">
        <f t="shared" si="3"/>
        <v>0.47732934635594382</v>
      </c>
      <c r="AD70" s="113">
        <f t="shared" si="4"/>
        <v>1.4275542392763134</v>
      </c>
      <c r="AE70" s="113">
        <f t="shared" si="5"/>
        <v>1.8485009315524326</v>
      </c>
      <c r="AH70" s="372">
        <v>66</v>
      </c>
      <c r="AI70" s="372">
        <f>IF('Current Portfolio MAIN'!M68&gt;=0,0,1)</f>
        <v>0</v>
      </c>
      <c r="AJ70" s="372">
        <f>IF('Current Portfolio MAIN'!N68&gt;=0,0,1)</f>
        <v>0</v>
      </c>
      <c r="AP70" s="39">
        <v>37</v>
      </c>
      <c r="AQ70" s="222">
        <f>IF('Current Portfolio MAIN'!AD56&gt;=0,0,1)</f>
        <v>0</v>
      </c>
      <c r="AR70" s="222">
        <f>IF('Current Portfolio MAIN'!AE56&gt;=0,0,1)</f>
        <v>0</v>
      </c>
      <c r="AW70" s="372">
        <v>66</v>
      </c>
      <c r="AX70" s="372"/>
      <c r="AY70" s="372"/>
      <c r="AZ70" s="391"/>
      <c r="BA70" s="391"/>
      <c r="BB70" s="391"/>
      <c r="BC70" s="391"/>
      <c r="BD70" s="391"/>
      <c r="BE70" s="39">
        <v>37</v>
      </c>
      <c r="BF70" s="222"/>
      <c r="BG70" s="222"/>
      <c r="BH70" s="391"/>
      <c r="BI70" s="391"/>
      <c r="BJ70" s="391"/>
      <c r="BM70" s="370">
        <v>66</v>
      </c>
      <c r="BN70" s="366">
        <f ca="1">NORMINV(RAND(),$BR$2,$BR$3)</f>
        <v>2.0801087280817702E-2</v>
      </c>
      <c r="BO70" s="369">
        <f ca="1">BN70-BN$296</f>
        <v>4.445485009390146E-2</v>
      </c>
      <c r="BP70" s="367">
        <f ca="1">BN70-BN$301</f>
        <v>4.9809560351341431E-2</v>
      </c>
      <c r="BT70" s="370">
        <v>66</v>
      </c>
      <c r="BU70" s="364">
        <f ca="1">IF(BO70&gt;=0,0,1)</f>
        <v>0</v>
      </c>
      <c r="BV70" s="372">
        <f ca="1">IF(BP70&gt;=0,0,1)</f>
        <v>0</v>
      </c>
      <c r="BZ70" s="370">
        <v>66</v>
      </c>
      <c r="CA70" s="368">
        <f ca="1">NORMINV(RAND(),CE$2,CE$3)</f>
        <v>-0.14188405073833946</v>
      </c>
      <c r="CB70" s="166">
        <f ca="1">CA70-CA$389</f>
        <v>-5.2958138801919213E-2</v>
      </c>
      <c r="CC70" s="166">
        <f ca="1">CA70-CA$394</f>
        <v>-2.8298184621357442E-2</v>
      </c>
      <c r="CG70" s="370">
        <v>66</v>
      </c>
      <c r="CH70" s="370">
        <f ca="1">IF(CB70&gt;=0,0,1)</f>
        <v>1</v>
      </c>
      <c r="CI70" s="370">
        <f ca="1">IF(CC70&gt;=0,0,1)</f>
        <v>1</v>
      </c>
    </row>
    <row r="71" spans="1:87" ht="15.6">
      <c r="A71" s="342">
        <v>45378</v>
      </c>
      <c r="B71" s="397">
        <v>4.0125957444193006E-2</v>
      </c>
      <c r="C71" s="397">
        <v>1.8993588918114312E-2</v>
      </c>
      <c r="D71" s="397">
        <v>-2.6935994106939143E-3</v>
      </c>
      <c r="E71" s="397">
        <v>2.2573382949977461E-3</v>
      </c>
      <c r="F71" s="397">
        <v>6.5631091032292144E-3</v>
      </c>
      <c r="G71" s="397">
        <v>-6.0055904712507102E-3</v>
      </c>
      <c r="H71" s="397">
        <v>1.1206979883435997E-2</v>
      </c>
      <c r="I71" s="397">
        <v>4.7675378670850588E-3</v>
      </c>
      <c r="J71" s="397">
        <v>2.1508788003232082E-2</v>
      </c>
      <c r="K71" s="397">
        <v>6.3894233793966304E-3</v>
      </c>
      <c r="L71" s="398">
        <f t="shared" si="6"/>
        <v>0.10311353301173942</v>
      </c>
      <c r="M71" s="399">
        <f t="shared" si="0"/>
        <v>0.28372728736099595</v>
      </c>
      <c r="N71" s="399">
        <f t="shared" si="1"/>
        <v>0.37275049879382094</v>
      </c>
      <c r="Q71" s="227">
        <v>45331</v>
      </c>
      <c r="R71" s="113">
        <v>-7.1951975416824743E-2</v>
      </c>
      <c r="S71" s="113">
        <v>3.8762916661042812E-2</v>
      </c>
      <c r="T71" s="113">
        <v>0.11616526234002444</v>
      </c>
      <c r="U71" s="113">
        <v>1.4557455043491707E-2</v>
      </c>
      <c r="V71" s="113">
        <v>0.23698060747615823</v>
      </c>
      <c r="W71" s="113">
        <v>-1.2660498194480008E-2</v>
      </c>
      <c r="X71" s="113">
        <v>9.769265883555045E-2</v>
      </c>
      <c r="Y71" s="113">
        <v>6.1304890601169504E-2</v>
      </c>
      <c r="Z71" s="113">
        <v>-4.0878789755746436E-2</v>
      </c>
      <c r="AA71" s="113">
        <v>0.14759658175907009</v>
      </c>
      <c r="AB71" s="113">
        <v>7.3444287060331126E-2</v>
      </c>
      <c r="AC71" s="409">
        <f t="shared" si="3"/>
        <v>0.66101339640978718</v>
      </c>
      <c r="AD71" s="113">
        <f t="shared" si="4"/>
        <v>1.6112382893301569</v>
      </c>
      <c r="AE71" s="113">
        <f t="shared" si="5"/>
        <v>2.0321849816062758</v>
      </c>
      <c r="AH71" s="372">
        <v>67</v>
      </c>
      <c r="AI71" s="372">
        <f>IF('Current Portfolio MAIN'!M69&gt;=0,0,1)</f>
        <v>0</v>
      </c>
      <c r="AJ71" s="372">
        <f>IF('Current Portfolio MAIN'!N69&gt;=0,0,1)</f>
        <v>0</v>
      </c>
      <c r="AP71" s="39">
        <v>38</v>
      </c>
      <c r="AQ71" s="222">
        <f>IF('Current Portfolio MAIN'!AD57&gt;=0,0,1)</f>
        <v>0</v>
      </c>
      <c r="AR71" s="222">
        <f>IF('Current Portfolio MAIN'!AE57&gt;=0,0,1)</f>
        <v>0</v>
      </c>
      <c r="AW71" s="372">
        <v>67</v>
      </c>
      <c r="AX71" s="372"/>
      <c r="AY71" s="372"/>
      <c r="AZ71" s="391"/>
      <c r="BA71" s="391"/>
      <c r="BB71" s="391"/>
      <c r="BC71" s="391"/>
      <c r="BD71" s="391"/>
      <c r="BE71" s="39">
        <v>38</v>
      </c>
      <c r="BF71" s="222"/>
      <c r="BG71" s="222"/>
      <c r="BH71" s="391"/>
      <c r="BI71" s="391"/>
      <c r="BJ71" s="391"/>
      <c r="BM71" s="370">
        <v>67</v>
      </c>
      <c r="BN71" s="366">
        <f ca="1">NORMINV(RAND(),$BR$2,$BR$3)</f>
        <v>-1.2791781220961052E-2</v>
      </c>
      <c r="BO71" s="369">
        <f ca="1">BN71-BN$296</f>
        <v>1.0861981592122703E-2</v>
      </c>
      <c r="BP71" s="367">
        <f ca="1">BN71-BN$301</f>
        <v>1.6216691849562676E-2</v>
      </c>
      <c r="BT71" s="370">
        <v>67</v>
      </c>
      <c r="BU71" s="364">
        <f ca="1">IF(BO71&gt;=0,0,1)</f>
        <v>0</v>
      </c>
      <c r="BV71" s="372">
        <f ca="1">IF(BP71&gt;=0,0,1)</f>
        <v>0</v>
      </c>
      <c r="BZ71" s="370">
        <v>67</v>
      </c>
      <c r="CA71" s="368">
        <f ca="1">NORMINV(RAND(),CE$2,CE$3)</f>
        <v>-0.12507379607916883</v>
      </c>
      <c r="CB71" s="166">
        <f ca="1">CA71-CA$389</f>
        <v>-3.6147884142748582E-2</v>
      </c>
      <c r="CC71" s="166">
        <f ca="1">CA71-CA$394</f>
        <v>-1.148792996218681E-2</v>
      </c>
      <c r="CG71" s="370">
        <v>67</v>
      </c>
      <c r="CH71" s="370">
        <f ca="1">IF(CB71&gt;=0,0,1)</f>
        <v>1</v>
      </c>
      <c r="CI71" s="370">
        <f ca="1">IF(CC71&gt;=0,0,1)</f>
        <v>1</v>
      </c>
    </row>
    <row r="72" spans="1:87" ht="15.6">
      <c r="A72" s="342">
        <v>45379</v>
      </c>
      <c r="B72" s="397">
        <v>9.3283538638404551E-3</v>
      </c>
      <c r="C72" s="397">
        <v>-1.0373141656557006E-2</v>
      </c>
      <c r="D72" s="397">
        <v>-1.4970999832097931E-3</v>
      </c>
      <c r="E72" s="397">
        <v>3.0014249594496611E-3</v>
      </c>
      <c r="F72" s="397">
        <v>1.1596944826288924E-2</v>
      </c>
      <c r="G72" s="397">
        <v>6.6501965471965629E-3</v>
      </c>
      <c r="H72" s="397">
        <v>1.7235340604571769E-2</v>
      </c>
      <c r="I72" s="397">
        <v>9.0799379218207132E-3</v>
      </c>
      <c r="J72" s="397">
        <v>5.6070527152614069E-3</v>
      </c>
      <c r="K72" s="397">
        <v>3.2469756679647244E-3</v>
      </c>
      <c r="L72" s="398">
        <f t="shared" si="6"/>
        <v>5.3875985466627418E-2</v>
      </c>
      <c r="M72" s="399">
        <f t="shared" si="0"/>
        <v>0.23448973981588395</v>
      </c>
      <c r="N72" s="399">
        <f t="shared" si="1"/>
        <v>0.32351295124870894</v>
      </c>
      <c r="Q72" s="227">
        <v>45335</v>
      </c>
      <c r="R72" s="113">
        <v>-6.0373615631258648E-2</v>
      </c>
      <c r="S72" s="113">
        <v>2.0983110620247825E-2</v>
      </c>
      <c r="T72" s="113">
        <v>7.2975395194471382E-2</v>
      </c>
      <c r="U72" s="113">
        <v>1.1573888517041775E-2</v>
      </c>
      <c r="V72" s="113">
        <v>0.25416862168349774</v>
      </c>
      <c r="W72" s="113">
        <v>-2.4427752624188392E-2</v>
      </c>
      <c r="X72" s="113">
        <v>0.11457396144005627</v>
      </c>
      <c r="Y72" s="113">
        <v>4.903440986427765E-2</v>
      </c>
      <c r="Z72" s="113">
        <v>-3.655045427922321E-2</v>
      </c>
      <c r="AA72" s="113">
        <v>0.11885542885439637</v>
      </c>
      <c r="AB72" s="113">
        <v>6.2151690701314655E-2</v>
      </c>
      <c r="AC72" s="409">
        <f t="shared" si="3"/>
        <v>0.58296468434063342</v>
      </c>
      <c r="AD72" s="113">
        <f t="shared" si="4"/>
        <v>1.5331895772610031</v>
      </c>
      <c r="AE72" s="113">
        <f t="shared" si="5"/>
        <v>1.9541362695371221</v>
      </c>
      <c r="AH72" s="372">
        <v>68</v>
      </c>
      <c r="AI72" s="372">
        <f>IF('Current Portfolio MAIN'!M70&gt;=0,0,1)</f>
        <v>0</v>
      </c>
      <c r="AJ72" s="372">
        <f>IF('Current Portfolio MAIN'!N70&gt;=0,0,1)</f>
        <v>0</v>
      </c>
      <c r="AP72" s="39">
        <v>39</v>
      </c>
      <c r="AQ72" s="222">
        <f>IF('Current Portfolio MAIN'!AD58&gt;=0,0,1)</f>
        <v>0</v>
      </c>
      <c r="AR72" s="222">
        <f>IF('Current Portfolio MAIN'!AE58&gt;=0,0,1)</f>
        <v>0</v>
      </c>
      <c r="AW72" s="372">
        <v>68</v>
      </c>
      <c r="AX72" s="372"/>
      <c r="AY72" s="372"/>
      <c r="AZ72" s="391"/>
      <c r="BA72" s="391"/>
      <c r="BB72" s="391"/>
      <c r="BC72" s="391"/>
      <c r="BD72" s="391"/>
      <c r="BE72" s="39">
        <v>39</v>
      </c>
      <c r="BF72" s="222"/>
      <c r="BG72" s="222"/>
      <c r="BH72" s="391"/>
      <c r="BI72" s="391"/>
      <c r="BJ72" s="391"/>
      <c r="BM72" s="370">
        <v>68</v>
      </c>
      <c r="BN72" s="366">
        <f ca="1">NORMINV(RAND(),$BR$2,$BR$3)</f>
        <v>5.0877500513623729E-3</v>
      </c>
      <c r="BO72" s="369">
        <f ca="1">BN72-BN$296</f>
        <v>2.874151286444613E-2</v>
      </c>
      <c r="BP72" s="367">
        <f ca="1">BN72-BN$301</f>
        <v>3.40962231218861E-2</v>
      </c>
      <c r="BT72" s="370">
        <v>68</v>
      </c>
      <c r="BU72" s="364">
        <f ca="1">IF(BO72&gt;=0,0,1)</f>
        <v>0</v>
      </c>
      <c r="BV72" s="372">
        <f ca="1">IF(BP72&gt;=0,0,1)</f>
        <v>0</v>
      </c>
      <c r="BZ72" s="370">
        <v>68</v>
      </c>
      <c r="CA72" s="368">
        <f ca="1">NORMINV(RAND(),CE$2,CE$3)</f>
        <v>-4.6684576674514262E-2</v>
      </c>
      <c r="CB72" s="166">
        <f ca="1">CA72-CA$389</f>
        <v>4.2241335261905981E-2</v>
      </c>
      <c r="CC72" s="166">
        <f ca="1">CA72-CA$394</f>
        <v>6.690128944246776E-2</v>
      </c>
      <c r="CG72" s="370">
        <v>68</v>
      </c>
      <c r="CH72" s="370">
        <f ca="1">IF(CB72&gt;=0,0,1)</f>
        <v>0</v>
      </c>
      <c r="CI72" s="370">
        <f ca="1">IF(CC72&gt;=0,0,1)</f>
        <v>0</v>
      </c>
    </row>
    <row r="73" spans="1:87" ht="15.6">
      <c r="A73" s="342">
        <v>45385</v>
      </c>
      <c r="B73" s="397">
        <v>-7.9830345973223915E-2</v>
      </c>
      <c r="C73" s="397">
        <v>7.3450525318361493E-3</v>
      </c>
      <c r="D73" s="397">
        <v>1.8040267677865707E-4</v>
      </c>
      <c r="E73" s="397">
        <v>-1.0057177644528181E-2</v>
      </c>
      <c r="F73" s="397">
        <v>-2.8809090178134045E-2</v>
      </c>
      <c r="G73" s="397">
        <v>1.418902530451871E-2</v>
      </c>
      <c r="H73" s="397">
        <v>8.7887316522148318E-3</v>
      </c>
      <c r="I73" s="397">
        <v>6.6766003125575679E-3</v>
      </c>
      <c r="J73" s="397">
        <v>-1.4098835604662852E-2</v>
      </c>
      <c r="K73" s="397">
        <v>1.2078648401449676E-2</v>
      </c>
      <c r="L73" s="398">
        <f t="shared" si="6"/>
        <v>-8.35369885211934E-2</v>
      </c>
      <c r="M73" s="399">
        <f t="shared" si="0"/>
        <v>9.7076765828063127E-2</v>
      </c>
      <c r="N73" s="399">
        <f t="shared" si="1"/>
        <v>0.18609997726088812</v>
      </c>
      <c r="Q73" s="227">
        <v>45336</v>
      </c>
      <c r="R73" s="113">
        <v>-2.3196093990635047E-2</v>
      </c>
      <c r="S73" s="113">
        <v>4.31899581151578E-2</v>
      </c>
      <c r="T73" s="113">
        <v>9.1474115848422688E-2</v>
      </c>
      <c r="U73" s="113">
        <v>3.3869916585888671E-2</v>
      </c>
      <c r="V73" s="113">
        <v>0.24717511568184047</v>
      </c>
      <c r="W73" s="113">
        <v>5.3911084001558862E-3</v>
      </c>
      <c r="X73" s="113">
        <v>0.12783753860701275</v>
      </c>
      <c r="Y73" s="113">
        <v>9.3237377386184539E-2</v>
      </c>
      <c r="Z73" s="113">
        <v>5.5081130281107393E-2</v>
      </c>
      <c r="AA73" s="113">
        <v>0.16127550085051223</v>
      </c>
      <c r="AB73" s="113">
        <v>9.1457794722823005E-2</v>
      </c>
      <c r="AC73" s="409">
        <f t="shared" si="3"/>
        <v>0.92679346248847039</v>
      </c>
      <c r="AD73" s="113">
        <f t="shared" si="4"/>
        <v>1.87701835540884</v>
      </c>
      <c r="AE73" s="113">
        <f t="shared" si="5"/>
        <v>2.2979650476849591</v>
      </c>
      <c r="AH73" s="372">
        <v>69</v>
      </c>
      <c r="AI73" s="372">
        <f>IF('Current Portfolio MAIN'!M71&gt;=0,0,1)</f>
        <v>0</v>
      </c>
      <c r="AJ73" s="372">
        <f>IF('Current Portfolio MAIN'!N71&gt;=0,0,1)</f>
        <v>0</v>
      </c>
      <c r="AP73" s="39">
        <v>40</v>
      </c>
      <c r="AQ73" s="222">
        <f>IF('Current Portfolio MAIN'!AD59&gt;=0,0,1)</f>
        <v>0</v>
      </c>
      <c r="AR73" s="222">
        <f>IF('Current Portfolio MAIN'!AE59&gt;=0,0,1)</f>
        <v>0</v>
      </c>
      <c r="AW73" s="372">
        <v>69</v>
      </c>
      <c r="AX73" s="372"/>
      <c r="AY73" s="372"/>
      <c r="AZ73" s="391"/>
      <c r="BA73" s="391"/>
      <c r="BB73" s="391"/>
      <c r="BC73" s="391"/>
      <c r="BD73" s="391"/>
      <c r="BE73" s="39">
        <v>40</v>
      </c>
      <c r="BF73" s="222"/>
      <c r="BG73" s="222"/>
      <c r="BH73" s="391"/>
      <c r="BI73" s="391"/>
      <c r="BJ73" s="391"/>
      <c r="BM73" s="370">
        <v>69</v>
      </c>
      <c r="BN73" s="366">
        <f ca="1">NORMINV(RAND(),$BR$2,$BR$3)</f>
        <v>1.1383192955212819E-2</v>
      </c>
      <c r="BO73" s="369">
        <f ca="1">BN73-BN$296</f>
        <v>3.5036955768296574E-2</v>
      </c>
      <c r="BP73" s="367">
        <f ca="1">BN73-BN$301</f>
        <v>4.0391666025736545E-2</v>
      </c>
      <c r="BT73" s="370">
        <v>69</v>
      </c>
      <c r="BU73" s="364">
        <f ca="1">IF(BO73&gt;=0,0,1)</f>
        <v>0</v>
      </c>
      <c r="BV73" s="372">
        <f ca="1">IF(BP73&gt;=0,0,1)</f>
        <v>0</v>
      </c>
      <c r="BZ73" s="370">
        <v>69</v>
      </c>
      <c r="CA73" s="368">
        <f ca="1">NORMINV(RAND(),CE$2,CE$3)</f>
        <v>-8.5555007092737001E-2</v>
      </c>
      <c r="CB73" s="166">
        <f ca="1">CA73-CA$389</f>
        <v>3.3709048436832423E-3</v>
      </c>
      <c r="CC73" s="166">
        <f ca="1">CA73-CA$394</f>
        <v>2.8030859024245014E-2</v>
      </c>
      <c r="CG73" s="370">
        <v>69</v>
      </c>
      <c r="CH73" s="370">
        <f ca="1">IF(CB73&gt;=0,0,1)</f>
        <v>0</v>
      </c>
      <c r="CI73" s="370">
        <f ca="1">IF(CC73&gt;=0,0,1)</f>
        <v>0</v>
      </c>
    </row>
    <row r="74" spans="1:87" ht="15.6">
      <c r="A74" s="342">
        <v>45386</v>
      </c>
      <c r="B74" s="397">
        <v>-1.6327391054743456E-2</v>
      </c>
      <c r="C74" s="397">
        <v>-6.3572520149925982E-3</v>
      </c>
      <c r="D74" s="397">
        <v>-7.5755289646217694E-3</v>
      </c>
      <c r="E74" s="397">
        <v>-1.4378729539053503E-2</v>
      </c>
      <c r="F74" s="397">
        <v>-1.7333667712627232E-2</v>
      </c>
      <c r="G74" s="397">
        <v>-1.2156840444141115E-2</v>
      </c>
      <c r="H74" s="397">
        <v>-3.4409966630783551E-2</v>
      </c>
      <c r="I74" s="397">
        <v>8.3892951239450397E-5</v>
      </c>
      <c r="J74" s="397">
        <v>-1.0273675387776904E-2</v>
      </c>
      <c r="K74" s="397">
        <v>-1.4664574748419201E-2</v>
      </c>
      <c r="L74" s="398">
        <f t="shared" si="6"/>
        <v>-0.13339373354591988</v>
      </c>
      <c r="M74" s="399">
        <f t="shared" si="0"/>
        <v>4.7220020803336649E-2</v>
      </c>
      <c r="N74" s="399">
        <f t="shared" si="1"/>
        <v>0.13624323223616164</v>
      </c>
      <c r="Q74" s="227">
        <v>45337</v>
      </c>
      <c r="R74" s="113">
        <v>-2.3282271329938542E-3</v>
      </c>
      <c r="S74" s="113">
        <v>4.9933900686964128E-2</v>
      </c>
      <c r="T74" s="113">
        <v>8.897107158034423E-2</v>
      </c>
      <c r="U74" s="113">
        <v>1.747855512372154E-2</v>
      </c>
      <c r="V74" s="113">
        <v>0.2985093445597744</v>
      </c>
      <c r="W74" s="113">
        <v>1.4166632853885641E-2</v>
      </c>
      <c r="X74" s="113">
        <v>0.16178784971982108</v>
      </c>
      <c r="Y74" s="113">
        <v>0.12585227237233609</v>
      </c>
      <c r="Z74" s="113">
        <v>5.4857344642336381E-2</v>
      </c>
      <c r="AA74" s="113">
        <v>0.16758681840960565</v>
      </c>
      <c r="AB74" s="113">
        <v>0.1071448009369449</v>
      </c>
      <c r="AC74" s="409">
        <f t="shared" si="3"/>
        <v>1.0839603637527402</v>
      </c>
      <c r="AD74" s="113">
        <f t="shared" si="4"/>
        <v>2.0341852566731098</v>
      </c>
      <c r="AE74" s="113">
        <f t="shared" si="5"/>
        <v>2.4551319489492291</v>
      </c>
      <c r="AH74" s="372">
        <v>70</v>
      </c>
      <c r="AI74" s="372">
        <f>IF('Current Portfolio MAIN'!M72&gt;=0,0,1)</f>
        <v>0</v>
      </c>
      <c r="AJ74" s="372">
        <f>IF('Current Portfolio MAIN'!N72&gt;=0,0,1)</f>
        <v>0</v>
      </c>
      <c r="AP74" s="39">
        <v>41</v>
      </c>
      <c r="AQ74" s="222">
        <f>IF('Current Portfolio MAIN'!AD60&gt;=0,0,1)</f>
        <v>0</v>
      </c>
      <c r="AR74" s="222">
        <f>IF('Current Portfolio MAIN'!AE60&gt;=0,0,1)</f>
        <v>0</v>
      </c>
      <c r="AW74" s="372">
        <v>70</v>
      </c>
      <c r="AX74" s="372"/>
      <c r="AY74" s="372"/>
      <c r="AZ74" s="391"/>
      <c r="BA74" s="391"/>
      <c r="BB74" s="391"/>
      <c r="BC74" s="391"/>
      <c r="BD74" s="391"/>
      <c r="BE74" s="39">
        <v>41</v>
      </c>
      <c r="BF74" s="222"/>
      <c r="BG74" s="222"/>
      <c r="BH74" s="391"/>
      <c r="BI74" s="391"/>
      <c r="BJ74" s="391"/>
      <c r="BM74" s="370">
        <v>70</v>
      </c>
      <c r="BN74" s="366">
        <f ca="1">NORMINV(RAND(),$BR$2,$BR$3)</f>
        <v>1.6964289392774053E-2</v>
      </c>
      <c r="BO74" s="369">
        <f ca="1">BN74-BN$296</f>
        <v>4.0618052205857805E-2</v>
      </c>
      <c r="BP74" s="367">
        <f ca="1">BN74-BN$301</f>
        <v>4.5972762463297782E-2</v>
      </c>
      <c r="BT74" s="370">
        <v>70</v>
      </c>
      <c r="BU74" s="364">
        <f ca="1">IF(BO74&gt;=0,0,1)</f>
        <v>0</v>
      </c>
      <c r="BV74" s="372">
        <f ca="1">IF(BP74&gt;=0,0,1)</f>
        <v>0</v>
      </c>
      <c r="BZ74" s="370">
        <v>70</v>
      </c>
      <c r="CA74" s="368">
        <f ca="1">NORMINV(RAND(),CE$2,CE$3)</f>
        <v>2.6150533262349538E-2</v>
      </c>
      <c r="CB74" s="166">
        <f ca="1">CA74-CA$389</f>
        <v>0.11507644519876978</v>
      </c>
      <c r="CC74" s="166">
        <f ca="1">CA74-CA$394</f>
        <v>0.13973639937933155</v>
      </c>
      <c r="CG74" s="370">
        <v>70</v>
      </c>
      <c r="CH74" s="370">
        <f ca="1">IF(CB74&gt;=0,0,1)</f>
        <v>0</v>
      </c>
      <c r="CI74" s="370">
        <f ca="1">IF(CC74&gt;=0,0,1)</f>
        <v>0</v>
      </c>
    </row>
    <row r="75" spans="1:87" ht="15.6">
      <c r="A75" s="342">
        <v>45387</v>
      </c>
      <c r="B75" s="397">
        <v>-2.6552822294862888E-2</v>
      </c>
      <c r="C75" s="397">
        <v>3.5950695412745315E-3</v>
      </c>
      <c r="D75" s="397">
        <v>1.7363553786543529E-2</v>
      </c>
      <c r="E75" s="397">
        <v>8.2347489827050424E-3</v>
      </c>
      <c r="F75" s="397">
        <v>1.0104518140919838E-2</v>
      </c>
      <c r="G75" s="397">
        <v>-8.1191510320981486E-3</v>
      </c>
      <c r="H75" s="397">
        <v>1.1677505726728876E-2</v>
      </c>
      <c r="I75" s="397">
        <v>4.7552629859124451E-3</v>
      </c>
      <c r="J75" s="397">
        <v>-1.7203394159353014E-3</v>
      </c>
      <c r="K75" s="397">
        <v>2.7238537621280257E-2</v>
      </c>
      <c r="L75" s="398">
        <f t="shared" si="6"/>
        <v>4.6576884042468181E-2</v>
      </c>
      <c r="M75" s="399">
        <f t="shared" si="0"/>
        <v>0.22719063839172471</v>
      </c>
      <c r="N75" s="399">
        <f t="shared" si="1"/>
        <v>0.3162138498245497</v>
      </c>
      <c r="Q75" s="227">
        <v>45338</v>
      </c>
      <c r="R75" s="113">
        <v>-3.2549066753089217E-2</v>
      </c>
      <c r="S75" s="113">
        <v>4.4499442081480378E-3</v>
      </c>
      <c r="T75" s="113">
        <v>6.6157899566154033E-2</v>
      </c>
      <c r="U75" s="113">
        <v>-8.0342883994090064E-3</v>
      </c>
      <c r="V75" s="113">
        <v>0.25780913706028885</v>
      </c>
      <c r="W75" s="113">
        <v>1.1678053894497165E-2</v>
      </c>
      <c r="X75" s="113">
        <v>0.16309328595639783</v>
      </c>
      <c r="Y75" s="113">
        <v>0.13314333196704164</v>
      </c>
      <c r="Z75" s="113">
        <v>1.3555548408203943E-3</v>
      </c>
      <c r="AA75" s="113">
        <v>0.14766600267107322</v>
      </c>
      <c r="AB75" s="113">
        <v>8.8100020066324669E-2</v>
      </c>
      <c r="AC75" s="409">
        <f t="shared" si="3"/>
        <v>0.83286987507824761</v>
      </c>
      <c r="AD75" s="113">
        <f t="shared" si="4"/>
        <v>1.7830947679986173</v>
      </c>
      <c r="AE75" s="113">
        <f t="shared" si="5"/>
        <v>2.2040414602747362</v>
      </c>
      <c r="AH75" s="372">
        <v>71</v>
      </c>
      <c r="AI75" s="372">
        <f>IF('Current Portfolio MAIN'!M73&gt;=0,0,1)</f>
        <v>0</v>
      </c>
      <c r="AJ75" s="372">
        <f>IF('Current Portfolio MAIN'!N73&gt;=0,0,1)</f>
        <v>0</v>
      </c>
      <c r="AP75" s="39">
        <v>42</v>
      </c>
      <c r="AQ75" s="222">
        <f>IF('Current Portfolio MAIN'!AD61&gt;=0,0,1)</f>
        <v>0</v>
      </c>
      <c r="AR75" s="222">
        <f>IF('Current Portfolio MAIN'!AE61&gt;=0,0,1)</f>
        <v>0</v>
      </c>
      <c r="AW75" s="372">
        <v>71</v>
      </c>
      <c r="AX75" s="372"/>
      <c r="AY75" s="372"/>
      <c r="AZ75" s="391"/>
      <c r="BA75" s="391"/>
      <c r="BB75" s="391"/>
      <c r="BC75" s="391"/>
      <c r="BD75" s="391"/>
      <c r="BE75" s="39">
        <v>42</v>
      </c>
      <c r="BF75" s="222"/>
      <c r="BG75" s="222"/>
      <c r="BH75" s="391"/>
      <c r="BI75" s="391"/>
      <c r="BJ75" s="391"/>
      <c r="BM75" s="370">
        <v>71</v>
      </c>
      <c r="BN75" s="366">
        <f ca="1">NORMINV(RAND(),$BR$2,$BR$3)</f>
        <v>2.1296408393001932E-2</v>
      </c>
      <c r="BO75" s="369">
        <f ca="1">BN75-BN$296</f>
        <v>4.4950171206085687E-2</v>
      </c>
      <c r="BP75" s="367">
        <f ca="1">BN75-BN$301</f>
        <v>5.0304881463525658E-2</v>
      </c>
      <c r="BT75" s="370">
        <v>71</v>
      </c>
      <c r="BU75" s="364">
        <f ca="1">IF(BO75&gt;=0,0,1)</f>
        <v>0</v>
      </c>
      <c r="BV75" s="372">
        <f ca="1">IF(BP75&gt;=0,0,1)</f>
        <v>0</v>
      </c>
      <c r="BZ75" s="370">
        <v>71</v>
      </c>
      <c r="CA75" s="368">
        <f ca="1">NORMINV(RAND(),CE$2,CE$3)</f>
        <v>-2.5181325567591711E-3</v>
      </c>
      <c r="CB75" s="166">
        <f ca="1">CA75-CA$389</f>
        <v>8.640777937966107E-2</v>
      </c>
      <c r="CC75" s="166">
        <f ca="1">CA75-CA$394</f>
        <v>0.11106773356022284</v>
      </c>
      <c r="CG75" s="370">
        <v>71</v>
      </c>
      <c r="CH75" s="370">
        <f ca="1">IF(CB75&gt;=0,0,1)</f>
        <v>0</v>
      </c>
      <c r="CI75" s="370">
        <f ca="1">IF(CC75&gt;=0,0,1)</f>
        <v>0</v>
      </c>
    </row>
    <row r="76" spans="1:87" ht="15.6">
      <c r="A76" s="342">
        <v>45392</v>
      </c>
      <c r="B76" s="397">
        <v>-2.7747997816610748E-2</v>
      </c>
      <c r="C76" s="397">
        <v>-9.3736955693574098E-3</v>
      </c>
      <c r="D76" s="397">
        <v>-5.3117310266600493E-3</v>
      </c>
      <c r="E76" s="397">
        <v>-1.4239898804136342E-2</v>
      </c>
      <c r="F76" s="397">
        <v>-4.838192148370668E-3</v>
      </c>
      <c r="G76" s="397">
        <v>-2.0217061204647613E-2</v>
      </c>
      <c r="H76" s="397">
        <v>-1.5907595172162892E-2</v>
      </c>
      <c r="I76" s="397">
        <v>5.92865033368839E-3</v>
      </c>
      <c r="J76" s="397">
        <v>-1.7843052447808483E-2</v>
      </c>
      <c r="K76" s="397">
        <v>3.2962080318281739E-3</v>
      </c>
      <c r="L76" s="398">
        <f t="shared" si="6"/>
        <v>-0.10625436582423764</v>
      </c>
      <c r="M76" s="399">
        <f t="shared" si="0"/>
        <v>7.4359388525018888E-2</v>
      </c>
      <c r="N76" s="399">
        <f t="shared" si="1"/>
        <v>0.16338259995784388</v>
      </c>
      <c r="Q76" s="227">
        <v>45342</v>
      </c>
      <c r="R76" s="113">
        <v>-3.6290480373262435E-2</v>
      </c>
      <c r="S76" s="113">
        <v>-1.2123554303586137E-2</v>
      </c>
      <c r="T76" s="113">
        <v>5.3058283083331048E-2</v>
      </c>
      <c r="U76" s="113">
        <v>-1.8497909826733827E-2</v>
      </c>
      <c r="V76" s="113">
        <v>0.22574553800507213</v>
      </c>
      <c r="W76" s="113">
        <v>1.2734381850485921E-2</v>
      </c>
      <c r="X76" s="113">
        <v>0.14501865612483877</v>
      </c>
      <c r="Y76" s="113">
        <v>0.1284602405322155</v>
      </c>
      <c r="Z76" s="113">
        <v>-1.4185240853242798E-2</v>
      </c>
      <c r="AA76" s="113">
        <v>0.12105895092250774</v>
      </c>
      <c r="AB76" s="113">
        <v>7.1510856617117202E-2</v>
      </c>
      <c r="AC76" s="409">
        <f t="shared" si="3"/>
        <v>0.67648972177874311</v>
      </c>
      <c r="AD76" s="113">
        <f t="shared" si="4"/>
        <v>1.6267146146991127</v>
      </c>
      <c r="AE76" s="113">
        <f t="shared" si="5"/>
        <v>2.0476613069752316</v>
      </c>
      <c r="AH76" s="372">
        <v>72</v>
      </c>
      <c r="AI76" s="372">
        <f>IF('Current Portfolio MAIN'!M74&gt;=0,0,1)</f>
        <v>0</v>
      </c>
      <c r="AJ76" s="372">
        <f>IF('Current Portfolio MAIN'!N74&gt;=0,0,1)</f>
        <v>0</v>
      </c>
      <c r="AP76" s="39">
        <v>43</v>
      </c>
      <c r="AQ76" s="222">
        <f>IF('Current Portfolio MAIN'!AD62&gt;=0,0,1)</f>
        <v>0</v>
      </c>
      <c r="AR76" s="222">
        <f>IF('Current Portfolio MAIN'!AE62&gt;=0,0,1)</f>
        <v>0</v>
      </c>
      <c r="AW76" s="372">
        <v>72</v>
      </c>
      <c r="AX76" s="372"/>
      <c r="AY76" s="372"/>
      <c r="AZ76" s="391"/>
      <c r="BA76" s="391"/>
      <c r="BB76" s="391"/>
      <c r="BC76" s="391"/>
      <c r="BD76" s="391"/>
      <c r="BE76" s="39">
        <v>43</v>
      </c>
      <c r="BF76" s="222"/>
      <c r="BG76" s="222"/>
      <c r="BH76" s="391"/>
      <c r="BI76" s="391"/>
      <c r="BJ76" s="391"/>
      <c r="BM76" s="370">
        <v>72</v>
      </c>
      <c r="BN76" s="366">
        <f ca="1">NORMINV(RAND(),$BR$2,$BR$3)</f>
        <v>2.122587734823415E-2</v>
      </c>
      <c r="BO76" s="369">
        <f ca="1">BN76-BN$296</f>
        <v>4.4879640161317902E-2</v>
      </c>
      <c r="BP76" s="367">
        <f ca="1">BN76-BN$301</f>
        <v>5.023435041875788E-2</v>
      </c>
      <c r="BT76" s="370">
        <v>72</v>
      </c>
      <c r="BU76" s="364">
        <f ca="1">IF(BO76&gt;=0,0,1)</f>
        <v>0</v>
      </c>
      <c r="BV76" s="372">
        <f ca="1">IF(BP76&gt;=0,0,1)</f>
        <v>0</v>
      </c>
      <c r="BZ76" s="370">
        <v>72</v>
      </c>
      <c r="CA76" s="368">
        <f ca="1">NORMINV(RAND(),CE$2,CE$3)</f>
        <v>8.4345537546031829E-2</v>
      </c>
      <c r="CB76" s="166">
        <f ca="1">CA76-CA$389</f>
        <v>0.17327144948245207</v>
      </c>
      <c r="CC76" s="166">
        <f ca="1">CA76-CA$394</f>
        <v>0.19793140366301384</v>
      </c>
      <c r="CG76" s="370">
        <v>72</v>
      </c>
      <c r="CH76" s="370">
        <f ca="1">IF(CB76&gt;=0,0,1)</f>
        <v>0</v>
      </c>
      <c r="CI76" s="370">
        <f ca="1">IF(CC76&gt;=0,0,1)</f>
        <v>0</v>
      </c>
    </row>
    <row r="77" spans="1:87" ht="15.6">
      <c r="A77" s="342">
        <v>45393</v>
      </c>
      <c r="B77" s="397">
        <v>1.6723477906123829E-2</v>
      </c>
      <c r="C77" s="397">
        <v>4.8597187271195219E-2</v>
      </c>
      <c r="D77" s="397">
        <v>1.6195061448223136E-2</v>
      </c>
      <c r="E77" s="397">
        <v>1.1641266919091287E-2</v>
      </c>
      <c r="F77" s="397">
        <v>4.7622563242386562E-3</v>
      </c>
      <c r="G77" s="397">
        <v>1.2096068614953381E-2</v>
      </c>
      <c r="H77" s="397">
        <v>2.8178754230041569E-3</v>
      </c>
      <c r="I77" s="397">
        <v>2.8586129701246854E-4</v>
      </c>
      <c r="J77" s="397">
        <v>-2.2043226568487784E-3</v>
      </c>
      <c r="K77" s="397">
        <v>2.1861584743209539E-2</v>
      </c>
      <c r="L77" s="398">
        <f t="shared" si="6"/>
        <v>0.13277631729020289</v>
      </c>
      <c r="M77" s="399">
        <f t="shared" si="0"/>
        <v>0.31339007163945942</v>
      </c>
      <c r="N77" s="399">
        <f t="shared" si="1"/>
        <v>0.40241328307228441</v>
      </c>
      <c r="Q77" s="227">
        <v>45343</v>
      </c>
      <c r="R77" s="113">
        <v>-6.6626729232103443E-2</v>
      </c>
      <c r="S77" s="113">
        <v>-1.9416106923834886E-2</v>
      </c>
      <c r="T77" s="113">
        <v>5.838137884762129E-2</v>
      </c>
      <c r="U77" s="113">
        <v>-1.6772311130292095E-2</v>
      </c>
      <c r="V77" s="113">
        <v>0.20535938548483301</v>
      </c>
      <c r="W77" s="113">
        <v>1.0245460164242992E-2</v>
      </c>
      <c r="X77" s="113">
        <v>0.17668508160198115</v>
      </c>
      <c r="Y77" s="113">
        <v>0.14837843950954333</v>
      </c>
      <c r="Z77" s="113">
        <v>4.6357382687811644E-4</v>
      </c>
      <c r="AA77" s="113">
        <v>0.13432445166603002</v>
      </c>
      <c r="AB77" s="113">
        <v>7.5040707800303474E-2</v>
      </c>
      <c r="AC77" s="409">
        <f t="shared" si="3"/>
        <v>0.70606333161520296</v>
      </c>
      <c r="AD77" s="113">
        <f t="shared" si="4"/>
        <v>1.6562882245355726</v>
      </c>
      <c r="AE77" s="113">
        <f t="shared" si="5"/>
        <v>2.0772349168116917</v>
      </c>
      <c r="AH77" s="372">
        <v>73</v>
      </c>
      <c r="AI77" s="372">
        <f>IF('Current Portfolio MAIN'!M75&gt;=0,0,1)</f>
        <v>0</v>
      </c>
      <c r="AJ77" s="372">
        <f>IF('Current Portfolio MAIN'!N75&gt;=0,0,1)</f>
        <v>0</v>
      </c>
      <c r="AP77" s="39">
        <v>44</v>
      </c>
      <c r="AQ77" s="222">
        <f>IF('Current Portfolio MAIN'!AD63&gt;=0,0,1)</f>
        <v>0</v>
      </c>
      <c r="AR77" s="222">
        <f>IF('Current Portfolio MAIN'!AE63&gt;=0,0,1)</f>
        <v>0</v>
      </c>
      <c r="AW77" s="372">
        <v>73</v>
      </c>
      <c r="AX77" s="372"/>
      <c r="AY77" s="372"/>
      <c r="AZ77" s="391"/>
      <c r="BA77" s="391"/>
      <c r="BB77" s="391"/>
      <c r="BC77" s="391"/>
      <c r="BD77" s="391"/>
      <c r="BE77" s="39">
        <v>44</v>
      </c>
      <c r="BF77" s="222"/>
      <c r="BG77" s="222"/>
      <c r="BH77" s="391"/>
      <c r="BI77" s="391"/>
      <c r="BJ77" s="391"/>
      <c r="BM77" s="370">
        <v>73</v>
      </c>
      <c r="BN77" s="366">
        <f ca="1">NORMINV(RAND(),$BR$2,$BR$3)</f>
        <v>-2.1115804579768003E-2</v>
      </c>
      <c r="BO77" s="369">
        <f ca="1">BN77-BN$296</f>
        <v>2.537958233315752E-3</v>
      </c>
      <c r="BP77" s="367">
        <f ca="1">BN77-BN$301</f>
        <v>7.8926684907557262E-3</v>
      </c>
      <c r="BT77" s="370">
        <v>73</v>
      </c>
      <c r="BU77" s="364">
        <f ca="1">IF(BO77&gt;=0,0,1)</f>
        <v>0</v>
      </c>
      <c r="BV77" s="372">
        <f ca="1">IF(BP77&gt;=0,0,1)</f>
        <v>0</v>
      </c>
      <c r="BZ77" s="370">
        <v>73</v>
      </c>
      <c r="CA77" s="368">
        <f ca="1">NORMINV(RAND(),CE$2,CE$3)</f>
        <v>4.3588826438027681E-2</v>
      </c>
      <c r="CB77" s="166">
        <f ca="1">CA77-CA$389</f>
        <v>0.13251473837444794</v>
      </c>
      <c r="CC77" s="166">
        <f ca="1">CA77-CA$394</f>
        <v>0.15717469255500971</v>
      </c>
      <c r="CG77" s="370">
        <v>73</v>
      </c>
      <c r="CH77" s="370">
        <f ca="1">IF(CB77&gt;=0,0,1)</f>
        <v>0</v>
      </c>
      <c r="CI77" s="370">
        <f ca="1">IF(CC77&gt;=0,0,1)</f>
        <v>0</v>
      </c>
    </row>
    <row r="78" spans="1:87" ht="15.6">
      <c r="A78" s="342">
        <v>45394</v>
      </c>
      <c r="B78" s="397">
        <v>-4.6469499949187698E-2</v>
      </c>
      <c r="C78" s="397">
        <v>1.4034373245740195E-2</v>
      </c>
      <c r="D78" s="397">
        <v>-8.8051174417100864E-3</v>
      </c>
      <c r="E78" s="397">
        <v>-1.5748431307489485E-2</v>
      </c>
      <c r="F78" s="397">
        <v>-2.1585427974555982E-2</v>
      </c>
      <c r="G78" s="397">
        <v>-1.0817049132636258E-2</v>
      </c>
      <c r="H78" s="397">
        <v>-1.206719060640038E-2</v>
      </c>
      <c r="I78" s="397">
        <v>-1.2834223716320037E-2</v>
      </c>
      <c r="J78" s="397">
        <v>-1.6733698433460731E-2</v>
      </c>
      <c r="K78" s="397">
        <v>-1.0166939577799128E-2</v>
      </c>
      <c r="L78" s="398">
        <f t="shared" si="6"/>
        <v>-0.14119320489381959</v>
      </c>
      <c r="M78" s="399">
        <f t="shared" si="0"/>
        <v>3.9420549455436937E-2</v>
      </c>
      <c r="N78" s="399">
        <f t="shared" si="1"/>
        <v>0.12844376088826193</v>
      </c>
      <c r="Q78" s="227">
        <v>45344</v>
      </c>
      <c r="R78" s="113">
        <v>-7.9465599455269875E-2</v>
      </c>
      <c r="S78" s="113">
        <v>-3.362340173557854E-3</v>
      </c>
      <c r="T78" s="113">
        <v>7.513783192675394E-2</v>
      </c>
      <c r="U78" s="113">
        <v>-4.7487480348415989E-3</v>
      </c>
      <c r="V78" s="113">
        <v>0.21039946198476112</v>
      </c>
      <c r="W78" s="113">
        <v>2.794633595110052E-2</v>
      </c>
      <c r="X78" s="113">
        <v>0.19198701537517171</v>
      </c>
      <c r="Y78" s="113">
        <v>0.1276469910527176</v>
      </c>
      <c r="Z78" s="113">
        <v>-1.0617607412279351E-2</v>
      </c>
      <c r="AA78" s="113">
        <v>0.170095303965623</v>
      </c>
      <c r="AB78" s="113">
        <v>9.8579038271325414E-2</v>
      </c>
      <c r="AC78" s="409">
        <f t="shared" si="3"/>
        <v>0.80359768345150462</v>
      </c>
      <c r="AD78" s="113">
        <f t="shared" si="4"/>
        <v>1.7538225763718742</v>
      </c>
      <c r="AE78" s="113">
        <f t="shared" si="5"/>
        <v>2.1747692686479931</v>
      </c>
      <c r="AH78" s="372">
        <v>74</v>
      </c>
      <c r="AI78" s="372">
        <f>IF('Current Portfolio MAIN'!M76&gt;=0,0,1)</f>
        <v>0</v>
      </c>
      <c r="AJ78" s="372">
        <f>IF('Current Portfolio MAIN'!N76&gt;=0,0,1)</f>
        <v>0</v>
      </c>
      <c r="AP78" s="39">
        <v>45</v>
      </c>
      <c r="AQ78" s="222">
        <f>IF('Current Portfolio MAIN'!AD64&gt;=0,0,1)</f>
        <v>0</v>
      </c>
      <c r="AR78" s="222">
        <f>IF('Current Portfolio MAIN'!AE64&gt;=0,0,1)</f>
        <v>0</v>
      </c>
      <c r="AW78" s="372">
        <v>74</v>
      </c>
      <c r="AX78" s="372"/>
      <c r="AY78" s="372"/>
      <c r="AZ78" s="391"/>
      <c r="BA78" s="391"/>
      <c r="BB78" s="391"/>
      <c r="BC78" s="391"/>
      <c r="BD78" s="391"/>
      <c r="BE78" s="39">
        <v>45</v>
      </c>
      <c r="BF78" s="222"/>
      <c r="BG78" s="222"/>
      <c r="BH78" s="391"/>
      <c r="BI78" s="391"/>
      <c r="BJ78" s="391"/>
      <c r="BM78" s="370">
        <v>74</v>
      </c>
      <c r="BN78" s="366">
        <f ca="1">NORMINV(RAND(),$BR$2,$BR$3)</f>
        <v>1.1491987015259959E-2</v>
      </c>
      <c r="BO78" s="369">
        <f ca="1">BN78-BN$296</f>
        <v>3.5145749828343717E-2</v>
      </c>
      <c r="BP78" s="367">
        <f ca="1">BN78-BN$301</f>
        <v>4.0500460085783688E-2</v>
      </c>
      <c r="BT78" s="370">
        <v>74</v>
      </c>
      <c r="BU78" s="364">
        <f ca="1">IF(BO78&gt;=0,0,1)</f>
        <v>0</v>
      </c>
      <c r="BV78" s="372">
        <f ca="1">IF(BP78&gt;=0,0,1)</f>
        <v>0</v>
      </c>
      <c r="BZ78" s="370">
        <v>74</v>
      </c>
      <c r="CA78" s="368">
        <f ca="1">NORMINV(RAND(),CE$2,CE$3)</f>
        <v>-3.3496590181328445E-2</v>
      </c>
      <c r="CB78" s="166">
        <f ca="1">CA78-CA$389</f>
        <v>5.5429321755091798E-2</v>
      </c>
      <c r="CC78" s="166">
        <f ca="1">CA78-CA$394</f>
        <v>8.008927593565357E-2</v>
      </c>
      <c r="CG78" s="370">
        <v>74</v>
      </c>
      <c r="CH78" s="370">
        <f ca="1">IF(CB78&gt;=0,0,1)</f>
        <v>0</v>
      </c>
      <c r="CI78" s="370">
        <f ca="1">IF(CC78&gt;=0,0,1)</f>
        <v>0</v>
      </c>
    </row>
    <row r="79" spans="1:87" ht="15.6">
      <c r="A79" s="342">
        <v>45399</v>
      </c>
      <c r="B79" s="397">
        <v>-1.0895201369153007E-2</v>
      </c>
      <c r="C79" s="397">
        <v>-3.0062952283310684E-3</v>
      </c>
      <c r="D79" s="397">
        <v>-1.4600593591773681E-3</v>
      </c>
      <c r="E79" s="397">
        <v>2.4563796310848041E-3</v>
      </c>
      <c r="F79" s="397">
        <v>-3.1137913507218729E-3</v>
      </c>
      <c r="G79" s="397">
        <v>-1.911490687890649E-3</v>
      </c>
      <c r="H79" s="397">
        <v>4.7076288510572439E-4</v>
      </c>
      <c r="I79" s="397">
        <v>5.9551284974173058E-3</v>
      </c>
      <c r="J79" s="397">
        <v>3.1794124784758626E-3</v>
      </c>
      <c r="K79" s="397">
        <v>-6.00246626654799E-3</v>
      </c>
      <c r="L79" s="398">
        <f t="shared" si="6"/>
        <v>-1.4327620769738258E-2</v>
      </c>
      <c r="M79" s="399">
        <f t="shared" si="0"/>
        <v>0.16628613357951827</v>
      </c>
      <c r="N79" s="399">
        <f t="shared" si="1"/>
        <v>0.25530934501234326</v>
      </c>
      <c r="Q79" s="227">
        <v>45345</v>
      </c>
      <c r="R79" s="113">
        <v>-8.8472007243926343E-2</v>
      </c>
      <c r="S79" s="113">
        <v>-1.2414844360599031E-2</v>
      </c>
      <c r="T79" s="113">
        <v>6.4815784601378823E-2</v>
      </c>
      <c r="U79" s="113">
        <v>-1.9045301098887135E-2</v>
      </c>
      <c r="V79" s="113">
        <v>0.1932737166526417</v>
      </c>
      <c r="W79" s="113">
        <v>1.0485817680555787E-2</v>
      </c>
      <c r="X79" s="113">
        <v>0.18419011061078638</v>
      </c>
      <c r="Y79" s="113">
        <v>9.368714226919006E-2</v>
      </c>
      <c r="Z79" s="113">
        <v>4.5156957975672096E-2</v>
      </c>
      <c r="AA79" s="113">
        <v>0.1654404492499002</v>
      </c>
      <c r="AB79" s="113">
        <v>9.2404406358296498E-2</v>
      </c>
      <c r="AC79" s="409">
        <f t="shared" si="3"/>
        <v>0.72952223269500904</v>
      </c>
      <c r="AD79" s="113">
        <f t="shared" si="4"/>
        <v>1.6797471256153786</v>
      </c>
      <c r="AE79" s="113">
        <f t="shared" si="5"/>
        <v>2.1006938178914978</v>
      </c>
      <c r="AH79" s="372">
        <v>75</v>
      </c>
      <c r="AI79" s="372">
        <f>IF('Current Portfolio MAIN'!M77&gt;=0,0,1)</f>
        <v>0</v>
      </c>
      <c r="AJ79" s="372">
        <f>IF('Current Portfolio MAIN'!N77&gt;=0,0,1)</f>
        <v>0</v>
      </c>
      <c r="AP79" s="39">
        <v>46</v>
      </c>
      <c r="AQ79" s="222">
        <f>IF('Current Portfolio MAIN'!AD65&gt;=0,0,1)</f>
        <v>0</v>
      </c>
      <c r="AR79" s="222">
        <f>IF('Current Portfolio MAIN'!AE65&gt;=0,0,1)</f>
        <v>0</v>
      </c>
      <c r="AW79" s="372">
        <v>75</v>
      </c>
      <c r="AX79" s="372"/>
      <c r="AY79" s="372"/>
      <c r="AZ79" s="391"/>
      <c r="BA79" s="391"/>
      <c r="BB79" s="391"/>
      <c r="BC79" s="391"/>
      <c r="BD79" s="391"/>
      <c r="BE79" s="39">
        <v>46</v>
      </c>
      <c r="BF79" s="222"/>
      <c r="BG79" s="222"/>
      <c r="BH79" s="391"/>
      <c r="BI79" s="391"/>
      <c r="BJ79" s="391"/>
      <c r="BM79" s="370">
        <v>75</v>
      </c>
      <c r="BN79" s="366">
        <f ca="1">NORMINV(RAND(),$BR$2,$BR$3)</f>
        <v>-3.3559806890564453E-2</v>
      </c>
      <c r="BO79" s="369">
        <f ca="1">BN79-BN$296</f>
        <v>-9.9060440774806982E-3</v>
      </c>
      <c r="BP79" s="367">
        <f ca="1">BN79-BN$301</f>
        <v>-4.551333820040724E-3</v>
      </c>
      <c r="BT79" s="370">
        <v>75</v>
      </c>
      <c r="BU79" s="364">
        <f ca="1">IF(BO79&gt;=0,0,1)</f>
        <v>1</v>
      </c>
      <c r="BV79" s="372">
        <f ca="1">IF(BP79&gt;=0,0,1)</f>
        <v>1</v>
      </c>
      <c r="BZ79" s="370">
        <v>75</v>
      </c>
      <c r="CA79" s="368">
        <f ca="1">NORMINV(RAND(),CE$2,CE$3)</f>
        <v>6.6131196243327445E-2</v>
      </c>
      <c r="CB79" s="166">
        <f ca="1">CA79-CA$389</f>
        <v>0.15505710817974769</v>
      </c>
      <c r="CC79" s="166">
        <f ca="1">CA79-CA$394</f>
        <v>0.17971706236030946</v>
      </c>
      <c r="CG79" s="370">
        <v>75</v>
      </c>
      <c r="CH79" s="370">
        <f ca="1">IF(CB79&gt;=0,0,1)</f>
        <v>0</v>
      </c>
      <c r="CI79" s="370">
        <f ca="1">IF(CC79&gt;=0,0,1)</f>
        <v>0</v>
      </c>
    </row>
    <row r="80" spans="1:87" ht="15.6">
      <c r="A80" s="342">
        <v>45400</v>
      </c>
      <c r="B80" s="397">
        <v>-1.5327410717766332E-2</v>
      </c>
      <c r="C80" s="397">
        <v>-3.0719945380501823E-3</v>
      </c>
      <c r="D80" s="397">
        <v>-1.5772294753208294E-2</v>
      </c>
      <c r="E80" s="397">
        <v>9.371232617981784E-3</v>
      </c>
      <c r="F80" s="397">
        <v>-1.870195574029232E-3</v>
      </c>
      <c r="G80" s="397">
        <v>3.8008881806272932E-3</v>
      </c>
      <c r="H80" s="397">
        <v>2.185193443173139E-3</v>
      </c>
      <c r="I80" s="397">
        <v>1.015817527309526E-2</v>
      </c>
      <c r="J80" s="397">
        <v>2.7752909257074965E-3</v>
      </c>
      <c r="K80" s="397">
        <v>-8.736358205447381E-3</v>
      </c>
      <c r="L80" s="398">
        <f t="shared" si="6"/>
        <v>-1.6487473347916448E-2</v>
      </c>
      <c r="M80" s="399">
        <f t="shared" si="0"/>
        <v>0.16412628100134008</v>
      </c>
      <c r="N80" s="399">
        <f t="shared" si="1"/>
        <v>0.25314949243416507</v>
      </c>
      <c r="Q80" s="227">
        <v>45349</v>
      </c>
      <c r="R80" s="113">
        <v>2.2824310968904804E-2</v>
      </c>
      <c r="S80" s="113">
        <v>-8.3137172206256826E-3</v>
      </c>
      <c r="T80" s="113">
        <v>5.4029061075508977E-2</v>
      </c>
      <c r="U80" s="113">
        <v>-3.190403974307543E-2</v>
      </c>
      <c r="V80" s="113">
        <v>0.19889973792548976</v>
      </c>
      <c r="W80" s="113">
        <v>2.6869008081145118E-3</v>
      </c>
      <c r="X80" s="113">
        <v>0.19334630988940993</v>
      </c>
      <c r="Y80" s="113">
        <v>6.6003812827414965E-2</v>
      </c>
      <c r="Z80" s="113">
        <v>2.4149700906266558E-2</v>
      </c>
      <c r="AA80" s="113">
        <v>0.13953382306464857</v>
      </c>
      <c r="AB80" s="113">
        <v>8.4839497798108621E-2</v>
      </c>
      <c r="AC80" s="409">
        <f t="shared" si="3"/>
        <v>0.74609539830016558</v>
      </c>
      <c r="AD80" s="113">
        <f t="shared" si="4"/>
        <v>1.6963202912205353</v>
      </c>
      <c r="AE80" s="113">
        <f t="shared" si="5"/>
        <v>2.1172669834966542</v>
      </c>
      <c r="AH80" s="372">
        <v>76</v>
      </c>
      <c r="AI80" s="372">
        <f>IF('Current Portfolio MAIN'!M78&gt;=0,0,1)</f>
        <v>0</v>
      </c>
      <c r="AJ80" s="372">
        <f>IF('Current Portfolio MAIN'!N78&gt;=0,0,1)</f>
        <v>0</v>
      </c>
      <c r="AP80" s="39">
        <v>47</v>
      </c>
      <c r="AQ80" s="222">
        <f>IF('Current Portfolio MAIN'!AD66&gt;=0,0,1)</f>
        <v>0</v>
      </c>
      <c r="AR80" s="222">
        <f>IF('Current Portfolio MAIN'!AE66&gt;=0,0,1)</f>
        <v>0</v>
      </c>
      <c r="AW80" s="372">
        <v>76</v>
      </c>
      <c r="AX80" s="372"/>
      <c r="AY80" s="372"/>
      <c r="AZ80" s="391"/>
      <c r="BA80" s="391"/>
      <c r="BB80" s="391"/>
      <c r="BC80" s="391"/>
      <c r="BD80" s="391"/>
      <c r="BE80" s="39">
        <v>47</v>
      </c>
      <c r="BF80" s="222"/>
      <c r="BG80" s="222"/>
      <c r="BH80" s="391"/>
      <c r="BI80" s="391"/>
      <c r="BJ80" s="391"/>
      <c r="BM80" s="370">
        <v>76</v>
      </c>
      <c r="BN80" s="366">
        <f ca="1">NORMINV(RAND(),$BR$2,$BR$3)</f>
        <v>2.4214250819229424E-3</v>
      </c>
      <c r="BO80" s="369">
        <f ca="1">BN80-BN$296</f>
        <v>2.6075187895006697E-2</v>
      </c>
      <c r="BP80" s="367">
        <f ca="1">BN80-BN$301</f>
        <v>3.1429898152446671E-2</v>
      </c>
      <c r="BT80" s="370">
        <v>76</v>
      </c>
      <c r="BU80" s="364">
        <f ca="1">IF(BO80&gt;=0,0,1)</f>
        <v>0</v>
      </c>
      <c r="BV80" s="372">
        <f ca="1">IF(BP80&gt;=0,0,1)</f>
        <v>0</v>
      </c>
      <c r="BZ80" s="370">
        <v>76</v>
      </c>
      <c r="CA80" s="368">
        <f ca="1">NORMINV(RAND(),CE$2,CE$3)</f>
        <v>-3.7795492916900132E-2</v>
      </c>
      <c r="CB80" s="166">
        <f ca="1">CA80-CA$389</f>
        <v>5.1130419019520111E-2</v>
      </c>
      <c r="CC80" s="166">
        <f ca="1">CA80-CA$394</f>
        <v>7.579037320008189E-2</v>
      </c>
      <c r="CG80" s="370">
        <v>76</v>
      </c>
      <c r="CH80" s="370">
        <f ca="1">IF(CB80&gt;=0,0,1)</f>
        <v>0</v>
      </c>
      <c r="CI80" s="370">
        <f ca="1">IF(CC80&gt;=0,0,1)</f>
        <v>0</v>
      </c>
    </row>
    <row r="81" spans="1:87" ht="15.6">
      <c r="A81" s="342">
        <v>45401</v>
      </c>
      <c r="B81" s="397">
        <v>-2.6373241771537326E-2</v>
      </c>
      <c r="C81" s="397">
        <v>-1.4642207529925955E-2</v>
      </c>
      <c r="D81" s="397">
        <v>-1.5167280254423932E-2</v>
      </c>
      <c r="E81" s="397">
        <v>1.8946586309152025E-3</v>
      </c>
      <c r="F81" s="397">
        <v>-8.6254373390093342E-4</v>
      </c>
      <c r="G81" s="397">
        <v>1.1251512459488744E-2</v>
      </c>
      <c r="H81" s="397">
        <v>-4.1049326295229394E-3</v>
      </c>
      <c r="I81" s="397">
        <v>1.2924183947959023E-2</v>
      </c>
      <c r="J81" s="397">
        <v>-4.86218426775753E-3</v>
      </c>
      <c r="K81" s="397">
        <v>-2.8007590190720522E-2</v>
      </c>
      <c r="L81" s="398">
        <f t="shared" si="6"/>
        <v>-6.7949625339426167E-2</v>
      </c>
      <c r="M81" s="399">
        <f t="shared" si="0"/>
        <v>0.11266412900983036</v>
      </c>
      <c r="N81" s="399">
        <f t="shared" si="1"/>
        <v>0.20168734044265535</v>
      </c>
      <c r="Q81" s="227">
        <v>45350</v>
      </c>
      <c r="R81" s="113">
        <v>4.9002094186616496E-3</v>
      </c>
      <c r="S81" s="113">
        <v>-9.0044701732140409E-3</v>
      </c>
      <c r="T81" s="113">
        <v>2.4969772145606139E-2</v>
      </c>
      <c r="U81" s="113">
        <v>-5.5031409042896828E-2</v>
      </c>
      <c r="V81" s="113">
        <v>0.17401466103490404</v>
      </c>
      <c r="W81" s="113">
        <v>2.9685049105870887E-2</v>
      </c>
      <c r="X81" s="113">
        <v>9.3928798020969984E-2</v>
      </c>
      <c r="Y81" s="113">
        <v>4.2346640269723679E-2</v>
      </c>
      <c r="Z81" s="113">
        <v>6.0773658818369602E-2</v>
      </c>
      <c r="AA81" s="113">
        <v>0.11863197282449534</v>
      </c>
      <c r="AB81" s="113">
        <v>5.7354423611019056E-2</v>
      </c>
      <c r="AC81" s="409">
        <f t="shared" si="3"/>
        <v>0.5425693060335095</v>
      </c>
      <c r="AD81" s="113">
        <f t="shared" si="4"/>
        <v>1.4927941989538791</v>
      </c>
      <c r="AE81" s="113">
        <f t="shared" si="5"/>
        <v>1.9137408912299982</v>
      </c>
      <c r="AH81" s="372">
        <v>77</v>
      </c>
      <c r="AI81" s="372">
        <f>IF('Current Portfolio MAIN'!M79&gt;=0,0,1)</f>
        <v>0</v>
      </c>
      <c r="AJ81" s="372">
        <f>IF('Current Portfolio MAIN'!N79&gt;=0,0,1)</f>
        <v>0</v>
      </c>
      <c r="AP81" s="39">
        <v>48</v>
      </c>
      <c r="AQ81" s="222">
        <f>IF('Current Portfolio MAIN'!AD67&gt;=0,0,1)</f>
        <v>0</v>
      </c>
      <c r="AR81" s="222">
        <f>IF('Current Portfolio MAIN'!AE67&gt;=0,0,1)</f>
        <v>0</v>
      </c>
      <c r="AW81" s="372">
        <v>77</v>
      </c>
      <c r="AX81" s="372"/>
      <c r="AY81" s="372"/>
      <c r="AZ81" s="391"/>
      <c r="BA81" s="391"/>
      <c r="BB81" s="391"/>
      <c r="BC81" s="391"/>
      <c r="BD81" s="391"/>
      <c r="BE81" s="39">
        <v>48</v>
      </c>
      <c r="BF81" s="222"/>
      <c r="BG81" s="222"/>
      <c r="BH81" s="391"/>
      <c r="BI81" s="391"/>
      <c r="BJ81" s="391"/>
      <c r="BM81" s="370">
        <v>77</v>
      </c>
      <c r="BN81" s="366">
        <f ca="1">NORMINV(RAND(),$BR$2,$BR$3)</f>
        <v>2.1305466255718348E-2</v>
      </c>
      <c r="BO81" s="369">
        <f ca="1">BN81-BN$296</f>
        <v>4.4959229068802106E-2</v>
      </c>
      <c r="BP81" s="367">
        <f ca="1">BN81-BN$301</f>
        <v>5.0313939326242077E-2</v>
      </c>
      <c r="BT81" s="370">
        <v>77</v>
      </c>
      <c r="BU81" s="364">
        <f ca="1">IF(BO81&gt;=0,0,1)</f>
        <v>0</v>
      </c>
      <c r="BV81" s="372">
        <f ca="1">IF(BP81&gt;=0,0,1)</f>
        <v>0</v>
      </c>
      <c r="BZ81" s="370">
        <v>77</v>
      </c>
      <c r="CA81" s="368">
        <f ca="1">NORMINV(RAND(),CE$2,CE$3)</f>
        <v>-0.1176827085052552</v>
      </c>
      <c r="CB81" s="166">
        <f ca="1">CA81-CA$389</f>
        <v>-2.8756796568834952E-2</v>
      </c>
      <c r="CC81" s="166">
        <f ca="1">CA81-CA$394</f>
        <v>-4.0968423882731808E-3</v>
      </c>
      <c r="CG81" s="370">
        <v>77</v>
      </c>
      <c r="CH81" s="370">
        <f ca="1">IF(CB81&gt;=0,0,1)</f>
        <v>1</v>
      </c>
      <c r="CI81" s="370">
        <f ca="1">IF(CC81&gt;=0,0,1)</f>
        <v>1</v>
      </c>
    </row>
    <row r="82" spans="1:87" ht="15.6">
      <c r="A82" s="342">
        <v>45406</v>
      </c>
      <c r="B82" s="397">
        <v>6.8483555869822688E-3</v>
      </c>
      <c r="C82" s="397">
        <v>1.3135525155524297E-2</v>
      </c>
      <c r="D82" s="397">
        <v>4.0852512698748011E-3</v>
      </c>
      <c r="E82" s="397">
        <v>1.0489998964493541E-3</v>
      </c>
      <c r="F82" s="397">
        <v>2.27546678879742E-3</v>
      </c>
      <c r="G82" s="397">
        <v>-2.0482633839515429E-2</v>
      </c>
      <c r="H82" s="397">
        <v>-1.5775404839324381E-5</v>
      </c>
      <c r="I82" s="397">
        <v>4.8510115988080749E-3</v>
      </c>
      <c r="J82" s="397">
        <v>-2.8252084037187153E-2</v>
      </c>
      <c r="K82" s="397">
        <v>-1.6010035928008093E-2</v>
      </c>
      <c r="L82" s="398">
        <f t="shared" si="6"/>
        <v>-3.2515918913113784E-2</v>
      </c>
      <c r="M82" s="399">
        <f t="shared" si="0"/>
        <v>0.14809783543614274</v>
      </c>
      <c r="N82" s="399">
        <f t="shared" si="1"/>
        <v>0.23712104686896773</v>
      </c>
      <c r="Q82" s="227">
        <v>45351</v>
      </c>
      <c r="R82" s="113">
        <v>2.818412894334088E-2</v>
      </c>
      <c r="S82" s="113">
        <v>8.5346503062828649E-3</v>
      </c>
      <c r="T82" s="113">
        <v>7.0462442947135884E-2</v>
      </c>
      <c r="U82" s="113">
        <v>-8.2119640208589972E-3</v>
      </c>
      <c r="V82" s="113">
        <v>0.19526010091555168</v>
      </c>
      <c r="W82" s="113">
        <v>6.1649429061020777E-2</v>
      </c>
      <c r="X82" s="113">
        <v>8.6709999056806986E-2</v>
      </c>
      <c r="Y82" s="113">
        <v>6.0864039258517799E-2</v>
      </c>
      <c r="Z82" s="113">
        <v>-6.7871632419617134E-3</v>
      </c>
      <c r="AA82" s="113">
        <v>0.1718329638438334</v>
      </c>
      <c r="AB82" s="113">
        <v>8.211600743780223E-2</v>
      </c>
      <c r="AC82" s="409">
        <f t="shared" si="3"/>
        <v>0.75061463450747179</v>
      </c>
      <c r="AD82" s="113">
        <f t="shared" si="4"/>
        <v>1.7008395274278414</v>
      </c>
      <c r="AE82" s="113">
        <f t="shared" si="5"/>
        <v>2.1217862197039605</v>
      </c>
      <c r="AH82" s="372">
        <v>78</v>
      </c>
      <c r="AI82" s="372">
        <f>IF('Current Portfolio MAIN'!M80&gt;=0,0,1)</f>
        <v>0</v>
      </c>
      <c r="AJ82" s="372">
        <f>IF('Current Portfolio MAIN'!N80&gt;=0,0,1)</f>
        <v>0</v>
      </c>
      <c r="AP82" s="39">
        <v>49</v>
      </c>
      <c r="AQ82" s="222">
        <f>IF('Current Portfolio MAIN'!AD68&gt;=0,0,1)</f>
        <v>0</v>
      </c>
      <c r="AR82" s="222">
        <f>IF('Current Portfolio MAIN'!AE68&gt;=0,0,1)</f>
        <v>0</v>
      </c>
      <c r="AW82" s="372">
        <v>78</v>
      </c>
      <c r="AX82" s="372"/>
      <c r="AY82" s="372"/>
      <c r="AZ82" s="391"/>
      <c r="BA82" s="391"/>
      <c r="BB82" s="391"/>
      <c r="BC82" s="391"/>
      <c r="BD82" s="391"/>
      <c r="BE82" s="39">
        <v>49</v>
      </c>
      <c r="BF82" s="222"/>
      <c r="BG82" s="222"/>
      <c r="BH82" s="391"/>
      <c r="BI82" s="391"/>
      <c r="BJ82" s="391"/>
      <c r="BM82" s="370">
        <v>78</v>
      </c>
      <c r="BN82" s="366">
        <f ca="1">NORMINV(RAND(),$BR$2,$BR$3)</f>
        <v>5.7816840219683399E-3</v>
      </c>
      <c r="BO82" s="369">
        <f ca="1">BN82-BN$296</f>
        <v>2.9435446835052094E-2</v>
      </c>
      <c r="BP82" s="367">
        <f ca="1">BN82-BN$301</f>
        <v>3.4790157092492072E-2</v>
      </c>
      <c r="BT82" s="370">
        <v>78</v>
      </c>
      <c r="BU82" s="364">
        <f ca="1">IF(BO82&gt;=0,0,1)</f>
        <v>0</v>
      </c>
      <c r="BV82" s="372">
        <f ca="1">IF(BP82&gt;=0,0,1)</f>
        <v>0</v>
      </c>
      <c r="BZ82" s="370">
        <v>78</v>
      </c>
      <c r="CA82" s="368">
        <f ca="1">NORMINV(RAND(),CE$2,CE$3)</f>
        <v>6.802414653969243E-3</v>
      </c>
      <c r="CB82" s="166">
        <f ca="1">CA82-CA$389</f>
        <v>9.572832659038949E-2</v>
      </c>
      <c r="CC82" s="166">
        <f ca="1">CA82-CA$394</f>
        <v>0.12038828077095126</v>
      </c>
      <c r="CG82" s="370">
        <v>78</v>
      </c>
      <c r="CH82" s="370">
        <f ca="1">IF(CB82&gt;=0,0,1)</f>
        <v>0</v>
      </c>
      <c r="CI82" s="370">
        <f ca="1">IF(CC82&gt;=0,0,1)</f>
        <v>0</v>
      </c>
    </row>
    <row r="83" spans="1:87" ht="15.6">
      <c r="A83" s="342">
        <v>45407</v>
      </c>
      <c r="B83" s="397">
        <v>9.1070147333576212E-3</v>
      </c>
      <c r="C83" s="397">
        <v>-3.3212250164849078E-3</v>
      </c>
      <c r="D83" s="397">
        <v>-3.2713985575590354E-2</v>
      </c>
      <c r="E83" s="397">
        <v>-1.3552245108653715E-2</v>
      </c>
      <c r="F83" s="397">
        <v>-1.8434930633317248E-2</v>
      </c>
      <c r="G83" s="397">
        <v>-1.0474887070925032E-2</v>
      </c>
      <c r="H83" s="397">
        <v>3.452604034603457E-3</v>
      </c>
      <c r="I83" s="397">
        <v>1.9409831708685488E-3</v>
      </c>
      <c r="J83" s="397">
        <v>6.539256954070316E-3</v>
      </c>
      <c r="K83" s="397">
        <v>-2.4821341096765481E-2</v>
      </c>
      <c r="L83" s="398">
        <f t="shared" si="6"/>
        <v>-8.2278755608836796E-2</v>
      </c>
      <c r="M83" s="399">
        <f t="shared" si="0"/>
        <v>9.8334998740419732E-2</v>
      </c>
      <c r="N83" s="399">
        <f t="shared" si="1"/>
        <v>0.18735821017324472</v>
      </c>
      <c r="Q83" s="227">
        <v>45352</v>
      </c>
      <c r="R83" s="113">
        <v>2.3846162027549189E-2</v>
      </c>
      <c r="S83" s="113">
        <v>-2.59378727179993E-2</v>
      </c>
      <c r="T83" s="113">
        <v>4.2504243320367507E-2</v>
      </c>
      <c r="U83" s="113">
        <v>-2.283858077197598E-2</v>
      </c>
      <c r="V83" s="113">
        <v>0.16851803006058441</v>
      </c>
      <c r="W83" s="113">
        <v>3.2568929459012352E-2</v>
      </c>
      <c r="X83" s="113">
        <v>6.835351845162152E-2</v>
      </c>
      <c r="Y83" s="113">
        <v>4.680207231540745E-2</v>
      </c>
      <c r="Z83" s="113">
        <v>-3.4270675891681646E-2</v>
      </c>
      <c r="AA83" s="113">
        <v>0.13356596863120451</v>
      </c>
      <c r="AB83" s="113">
        <v>6.0775725912346923E-2</v>
      </c>
      <c r="AC83" s="409">
        <f t="shared" si="3"/>
        <v>0.49388752079643694</v>
      </c>
      <c r="AD83" s="113">
        <f t="shared" si="4"/>
        <v>1.4441124137168067</v>
      </c>
      <c r="AE83" s="113">
        <f t="shared" si="5"/>
        <v>1.8650591059929256</v>
      </c>
      <c r="AH83" s="372">
        <v>79</v>
      </c>
      <c r="AI83" s="372">
        <f>IF('Current Portfolio MAIN'!M81&gt;=0,0,1)</f>
        <v>0</v>
      </c>
      <c r="AJ83" s="372">
        <f>IF('Current Portfolio MAIN'!N81&gt;=0,0,1)</f>
        <v>0</v>
      </c>
      <c r="AP83" s="39">
        <v>50</v>
      </c>
      <c r="AQ83" s="222">
        <f>IF('Current Portfolio MAIN'!AD69&gt;=0,0,1)</f>
        <v>0</v>
      </c>
      <c r="AR83" s="222">
        <f>IF('Current Portfolio MAIN'!AE69&gt;=0,0,1)</f>
        <v>0</v>
      </c>
      <c r="AW83" s="372">
        <v>79</v>
      </c>
      <c r="AX83" s="372"/>
      <c r="AY83" s="372"/>
      <c r="AZ83" s="391"/>
      <c r="BA83" s="391"/>
      <c r="BB83" s="391"/>
      <c r="BC83" s="391"/>
      <c r="BD83" s="391"/>
      <c r="BE83" s="39">
        <v>50</v>
      </c>
      <c r="BF83" s="222"/>
      <c r="BG83" s="222"/>
      <c r="BH83" s="391"/>
      <c r="BI83" s="391"/>
      <c r="BJ83" s="391"/>
      <c r="BM83" s="370">
        <v>79</v>
      </c>
      <c r="BN83" s="366">
        <f ca="1">NORMINV(RAND(),$BR$2,$BR$3)</f>
        <v>-6.7025150207523938E-3</v>
      </c>
      <c r="BO83" s="369">
        <f ca="1">BN83-BN$296</f>
        <v>1.6951247792331363E-2</v>
      </c>
      <c r="BP83" s="367">
        <f ca="1">BN83-BN$301</f>
        <v>2.2305958049771334E-2</v>
      </c>
      <c r="BT83" s="370">
        <v>79</v>
      </c>
      <c r="BU83" s="364">
        <f ca="1">IF(BO83&gt;=0,0,1)</f>
        <v>0</v>
      </c>
      <c r="BV83" s="372">
        <f ca="1">IF(BP83&gt;=0,0,1)</f>
        <v>0</v>
      </c>
      <c r="BZ83" s="370">
        <v>79</v>
      </c>
      <c r="CA83" s="368">
        <f ca="1">NORMINV(RAND(),CE$2,CE$3)</f>
        <v>-4.5809722990078822E-2</v>
      </c>
      <c r="CB83" s="166">
        <f ca="1">CA83-CA$389</f>
        <v>4.3116188946341422E-2</v>
      </c>
      <c r="CC83" s="166">
        <f ca="1">CA83-CA$394</f>
        <v>6.7776143126903193E-2</v>
      </c>
      <c r="CG83" s="370">
        <v>79</v>
      </c>
      <c r="CH83" s="370">
        <f ca="1">IF(CB83&gt;=0,0,1)</f>
        <v>0</v>
      </c>
      <c r="CI83" s="370">
        <f ca="1">IF(CC83&gt;=0,0,1)</f>
        <v>0</v>
      </c>
    </row>
    <row r="84" spans="1:87" ht="15.6">
      <c r="A84" s="342">
        <v>45408</v>
      </c>
      <c r="B84" s="397">
        <v>-9.5671556924720291E-2</v>
      </c>
      <c r="C84" s="397">
        <v>-7.5060934996535877E-3</v>
      </c>
      <c r="D84" s="397">
        <v>1.4122632971193871E-2</v>
      </c>
      <c r="E84" s="397">
        <v>-9.016724282577937E-3</v>
      </c>
      <c r="F84" s="397">
        <v>-4.4005824559085749E-3</v>
      </c>
      <c r="G84" s="397">
        <v>-2.8470092571105665E-3</v>
      </c>
      <c r="H84" s="397">
        <v>7.5561455203687622E-4</v>
      </c>
      <c r="I84" s="397">
        <v>-3.7154455851950985E-4</v>
      </c>
      <c r="J84" s="397">
        <v>-1.5993754089854706E-3</v>
      </c>
      <c r="K84" s="397">
        <v>3.0074402585538618E-2</v>
      </c>
      <c r="L84" s="398">
        <f t="shared" si="6"/>
        <v>-7.6460236278706573E-2</v>
      </c>
      <c r="M84" s="399">
        <f t="shared" si="0"/>
        <v>0.10415351807054996</v>
      </c>
      <c r="N84" s="399">
        <f t="shared" si="1"/>
        <v>0.19317672950337494</v>
      </c>
      <c r="Q84" s="227">
        <v>45356</v>
      </c>
      <c r="R84" s="113">
        <v>2.5760748546304502E-2</v>
      </c>
      <c r="S84" s="113">
        <v>-7.3240496608784844E-2</v>
      </c>
      <c r="T84" s="113">
        <v>-8.6483945682491736E-3</v>
      </c>
      <c r="U84" s="113">
        <v>-1.2365439874675199E-2</v>
      </c>
      <c r="V84" s="113">
        <v>0.17652016686281624</v>
      </c>
      <c r="W84" s="113">
        <v>3.9020233107969649E-2</v>
      </c>
      <c r="X84" s="113">
        <v>5.7726922547047366E-2</v>
      </c>
      <c r="Y84" s="113">
        <v>-5.1719399359468898E-3</v>
      </c>
      <c r="Z84" s="113">
        <v>-2.7392778391435391E-2</v>
      </c>
      <c r="AA84" s="113">
        <v>2.606402311657563E-2</v>
      </c>
      <c r="AB84" s="113">
        <v>3.6961355280293873E-2</v>
      </c>
      <c r="AC84" s="409">
        <f t="shared" si="3"/>
        <v>0.23523440008191576</v>
      </c>
      <c r="AD84" s="113">
        <f t="shared" si="4"/>
        <v>1.1854592930022854</v>
      </c>
      <c r="AE84" s="113">
        <f t="shared" si="5"/>
        <v>1.6064059852784045</v>
      </c>
      <c r="AH84" s="372">
        <v>80</v>
      </c>
      <c r="AI84" s="372">
        <f>IF('Current Portfolio MAIN'!M82&gt;=0,0,1)</f>
        <v>0</v>
      </c>
      <c r="AJ84" s="372">
        <f>IF('Current Portfolio MAIN'!N82&gt;=0,0,1)</f>
        <v>0</v>
      </c>
      <c r="AP84" s="39">
        <v>51</v>
      </c>
      <c r="AQ84" s="222">
        <f>IF('Current Portfolio MAIN'!AD70&gt;=0,0,1)</f>
        <v>0</v>
      </c>
      <c r="AR84" s="222">
        <f>IF('Current Portfolio MAIN'!AE70&gt;=0,0,1)</f>
        <v>0</v>
      </c>
      <c r="AW84" s="372">
        <v>80</v>
      </c>
      <c r="AX84" s="372"/>
      <c r="AY84" s="372"/>
      <c r="AZ84" s="391"/>
      <c r="BA84" s="391"/>
      <c r="BB84" s="391"/>
      <c r="BC84" s="391"/>
      <c r="BD84" s="391"/>
      <c r="BE84" s="39">
        <v>51</v>
      </c>
      <c r="BF84" s="222"/>
      <c r="BG84" s="222"/>
      <c r="BH84" s="391"/>
      <c r="BI84" s="391"/>
      <c r="BJ84" s="391"/>
      <c r="BM84" s="370">
        <v>80</v>
      </c>
      <c r="BN84" s="366">
        <f ca="1">NORMINV(RAND(),$BR$2,$BR$3)</f>
        <v>-2.0582183537111942E-2</v>
      </c>
      <c r="BO84" s="369">
        <f ca="1">BN84-BN$296</f>
        <v>3.0715792759718127E-3</v>
      </c>
      <c r="BP84" s="367">
        <f ca="1">BN84-BN$301</f>
        <v>8.426289533411787E-3</v>
      </c>
      <c r="BT84" s="370">
        <v>80</v>
      </c>
      <c r="BU84" s="364">
        <f ca="1">IF(BO84&gt;=0,0,1)</f>
        <v>0</v>
      </c>
      <c r="BV84" s="372">
        <f ca="1">IF(BP84&gt;=0,0,1)</f>
        <v>0</v>
      </c>
      <c r="BZ84" s="370">
        <v>80</v>
      </c>
      <c r="CA84" s="368">
        <f ca="1">NORMINV(RAND(),CE$2,CE$3)</f>
        <v>2.5130564286302295E-2</v>
      </c>
      <c r="CB84" s="166">
        <f ca="1">CA84-CA$389</f>
        <v>0.11405647622272254</v>
      </c>
      <c r="CC84" s="166">
        <f ca="1">CA84-CA$394</f>
        <v>0.1387164304032843</v>
      </c>
      <c r="CG84" s="370">
        <v>80</v>
      </c>
      <c r="CH84" s="370">
        <f ca="1">IF(CB84&gt;=0,0,1)</f>
        <v>0</v>
      </c>
      <c r="CI84" s="370">
        <f ca="1">IF(CC84&gt;=0,0,1)</f>
        <v>0</v>
      </c>
    </row>
    <row r="85" spans="1:87" ht="15.6">
      <c r="A85" s="342">
        <v>45420</v>
      </c>
      <c r="B85" s="397">
        <v>-2.4191430462537467E-2</v>
      </c>
      <c r="C85" s="397">
        <v>-2.1293213515627407E-4</v>
      </c>
      <c r="D85" s="397">
        <v>8.5236805842536789E-4</v>
      </c>
      <c r="E85" s="397">
        <v>1.3123753414867823E-2</v>
      </c>
      <c r="F85" s="397">
        <v>-1.5996581111801245E-3</v>
      </c>
      <c r="G85" s="397">
        <v>-7.6882925799069968E-3</v>
      </c>
      <c r="H85" s="397">
        <v>-7.1420778496090742E-3</v>
      </c>
      <c r="I85" s="397">
        <v>-2.8706100888187258E-3</v>
      </c>
      <c r="J85" s="397">
        <v>1.8482914913960036E-2</v>
      </c>
      <c r="K85" s="397">
        <v>-6.0910327539454023E-3</v>
      </c>
      <c r="L85" s="398">
        <f t="shared" si="6"/>
        <v>-1.7336997593900838E-2</v>
      </c>
      <c r="M85" s="399">
        <f t="shared" si="0"/>
        <v>0.16327675675535569</v>
      </c>
      <c r="N85" s="399">
        <f t="shared" si="1"/>
        <v>0.25229996818818068</v>
      </c>
      <c r="Q85" s="227">
        <v>45357</v>
      </c>
      <c r="R85" s="113">
        <v>4.0465869519897169E-2</v>
      </c>
      <c r="S85" s="113">
        <v>-0.1074159578750522</v>
      </c>
      <c r="T85" s="113">
        <v>-9.2869444689862579E-3</v>
      </c>
      <c r="U85" s="113">
        <v>-1.7101395123091723E-2</v>
      </c>
      <c r="V85" s="113">
        <v>0.10746181275884714</v>
      </c>
      <c r="W85" s="113">
        <v>2.8402294625017976E-2</v>
      </c>
      <c r="X85" s="113">
        <v>5.4785100141003351E-2</v>
      </c>
      <c r="Y85" s="113">
        <v>-2.7272261908246165E-2</v>
      </c>
      <c r="Z85" s="113">
        <v>-3.7217569382956506E-2</v>
      </c>
      <c r="AA85" s="113">
        <v>2.4842836473695451E-2</v>
      </c>
      <c r="AB85" s="113">
        <v>2.9446842422735209E-2</v>
      </c>
      <c r="AC85" s="409">
        <f t="shared" si="3"/>
        <v>8.7110627182863443E-2</v>
      </c>
      <c r="AD85" s="113">
        <f t="shared" si="4"/>
        <v>1.037335520103233</v>
      </c>
      <c r="AE85" s="113">
        <f t="shared" si="5"/>
        <v>1.4582822123793522</v>
      </c>
      <c r="AH85" s="372">
        <v>81</v>
      </c>
      <c r="AI85" s="372">
        <f>IF('Current Portfolio MAIN'!M83&gt;=0,0,1)</f>
        <v>0</v>
      </c>
      <c r="AJ85" s="372">
        <f>IF('Current Portfolio MAIN'!N83&gt;=0,0,1)</f>
        <v>0</v>
      </c>
      <c r="AP85" s="39">
        <v>52</v>
      </c>
      <c r="AQ85" s="222">
        <f>IF('Current Portfolio MAIN'!AD71&gt;=0,0,1)</f>
        <v>0</v>
      </c>
      <c r="AR85" s="222">
        <f>IF('Current Portfolio MAIN'!AE71&gt;=0,0,1)</f>
        <v>0</v>
      </c>
      <c r="AW85" s="372">
        <v>81</v>
      </c>
      <c r="AX85" s="372"/>
      <c r="AY85" s="372"/>
      <c r="AZ85" s="391"/>
      <c r="BA85" s="391"/>
      <c r="BB85" s="391"/>
      <c r="BC85" s="391"/>
      <c r="BD85" s="391"/>
      <c r="BE85" s="39">
        <v>52</v>
      </c>
      <c r="BF85" s="222"/>
      <c r="BG85" s="222"/>
      <c r="BH85" s="391"/>
      <c r="BI85" s="391"/>
      <c r="BJ85" s="391"/>
      <c r="BM85" s="370">
        <v>81</v>
      </c>
      <c r="BN85" s="366">
        <f ca="1">NORMINV(RAND(),$BR$2,$BR$3)</f>
        <v>-6.9664831460999489E-3</v>
      </c>
      <c r="BO85" s="369">
        <f ca="1">BN85-BN$296</f>
        <v>1.6687279666983808E-2</v>
      </c>
      <c r="BP85" s="367">
        <f ca="1">BN85-BN$301</f>
        <v>2.2041989924423779E-2</v>
      </c>
      <c r="BT85" s="370">
        <v>81</v>
      </c>
      <c r="BU85" s="364">
        <f ca="1">IF(BO85&gt;=0,0,1)</f>
        <v>0</v>
      </c>
      <c r="BV85" s="372">
        <f ca="1">IF(BP85&gt;=0,0,1)</f>
        <v>0</v>
      </c>
      <c r="BZ85" s="370">
        <v>81</v>
      </c>
      <c r="CA85" s="368">
        <f ca="1">NORMINV(RAND(),CE$2,CE$3)</f>
        <v>-5.2873210024459737E-2</v>
      </c>
      <c r="CB85" s="166">
        <f ca="1">CA85-CA$389</f>
        <v>3.6052701911960507E-2</v>
      </c>
      <c r="CC85" s="166">
        <f ca="1">CA85-CA$394</f>
        <v>6.0712656092522278E-2</v>
      </c>
      <c r="CG85" s="370">
        <v>81</v>
      </c>
      <c r="CH85" s="370">
        <f ca="1">IF(CB85&gt;=0,0,1)</f>
        <v>0</v>
      </c>
      <c r="CI85" s="370">
        <f ca="1">IF(CC85&gt;=0,0,1)</f>
        <v>0</v>
      </c>
    </row>
    <row r="86" spans="1:87" ht="15.6">
      <c r="A86" s="342">
        <v>45421</v>
      </c>
      <c r="B86" s="397">
        <v>1.0713767420116316E-2</v>
      </c>
      <c r="C86" s="397">
        <v>1.77819395743537E-2</v>
      </c>
      <c r="D86" s="397">
        <v>1.2059793199595381E-2</v>
      </c>
      <c r="E86" s="397">
        <v>3.2820485420272938E-3</v>
      </c>
      <c r="F86" s="397">
        <v>1.1131217435027096E-2</v>
      </c>
      <c r="G86" s="397">
        <v>2.3508482691593002E-2</v>
      </c>
      <c r="H86" s="397">
        <v>1.4624859941296586E-2</v>
      </c>
      <c r="I86" s="397">
        <v>2.5731669392329071E-2</v>
      </c>
      <c r="J86" s="397">
        <v>1.2719370830652332E-2</v>
      </c>
      <c r="K86" s="397">
        <v>1.5730780669226618E-2</v>
      </c>
      <c r="L86" s="398">
        <f t="shared" si="6"/>
        <v>0.1472839296962174</v>
      </c>
      <c r="M86" s="399">
        <f t="shared" si="0"/>
        <v>0.32789768404547392</v>
      </c>
      <c r="N86" s="399">
        <f t="shared" si="1"/>
        <v>0.41692089547829891</v>
      </c>
      <c r="Q86" s="227">
        <v>45358</v>
      </c>
      <c r="R86" s="113">
        <v>7.4694816127768293E-2</v>
      </c>
      <c r="S86" s="113">
        <v>-0.11113044875257994</v>
      </c>
      <c r="T86" s="113">
        <v>-1.5595975024258912E-2</v>
      </c>
      <c r="U86" s="113">
        <v>-2.1196649532614464E-2</v>
      </c>
      <c r="V86" s="113">
        <v>0.10715412475701935</v>
      </c>
      <c r="W86" s="113">
        <v>2.9585359252508825E-2</v>
      </c>
      <c r="X86" s="113">
        <v>1.2426762917013168E-2</v>
      </c>
      <c r="Y86" s="113">
        <v>-2.1856114075825106E-2</v>
      </c>
      <c r="Z86" s="113">
        <v>-4.5573480086514073E-2</v>
      </c>
      <c r="AA86" s="113">
        <v>3.2963136525203218E-2</v>
      </c>
      <c r="AB86" s="113">
        <v>2.8586848499589035E-2</v>
      </c>
      <c r="AC86" s="409">
        <f t="shared" si="3"/>
        <v>7.0058380607309401E-2</v>
      </c>
      <c r="AD86" s="113">
        <f t="shared" si="4"/>
        <v>1.020283273527679</v>
      </c>
      <c r="AE86" s="113">
        <f t="shared" si="5"/>
        <v>1.4412299658037981</v>
      </c>
      <c r="AH86" s="372">
        <v>82</v>
      </c>
      <c r="AI86" s="372">
        <f>IF('Current Portfolio MAIN'!M84&gt;=0,0,1)</f>
        <v>0</v>
      </c>
      <c r="AJ86" s="372">
        <f>IF('Current Portfolio MAIN'!N84&gt;=0,0,1)</f>
        <v>0</v>
      </c>
      <c r="AP86" s="39">
        <v>53</v>
      </c>
      <c r="AQ86" s="222">
        <f>IF('Current Portfolio MAIN'!AD72&gt;=0,0,1)</f>
        <v>0</v>
      </c>
      <c r="AR86" s="222">
        <f>IF('Current Portfolio MAIN'!AE72&gt;=0,0,1)</f>
        <v>0</v>
      </c>
      <c r="AW86" s="372">
        <v>82</v>
      </c>
      <c r="AX86" s="372"/>
      <c r="AY86" s="372"/>
      <c r="AZ86" s="391"/>
      <c r="BA86" s="391"/>
      <c r="BB86" s="391"/>
      <c r="BC86" s="391"/>
      <c r="BD86" s="391"/>
      <c r="BE86" s="39">
        <v>53</v>
      </c>
      <c r="BF86" s="222"/>
      <c r="BG86" s="222"/>
      <c r="BH86" s="391"/>
      <c r="BI86" s="391"/>
      <c r="BJ86" s="391"/>
      <c r="BM86" s="370">
        <v>82</v>
      </c>
      <c r="BN86" s="366">
        <f ca="1">NORMINV(RAND(),$BR$2,$BR$3)</f>
        <v>-1.7881832172661764E-2</v>
      </c>
      <c r="BO86" s="369">
        <f ca="1">BN86-BN$296</f>
        <v>5.7719306404219912E-3</v>
      </c>
      <c r="BP86" s="367">
        <f ca="1">BN86-BN$301</f>
        <v>1.1126640897861965E-2</v>
      </c>
      <c r="BT86" s="370">
        <v>82</v>
      </c>
      <c r="BU86" s="364">
        <f ca="1">IF(BO86&gt;=0,0,1)</f>
        <v>0</v>
      </c>
      <c r="BV86" s="372">
        <f ca="1">IF(BP86&gt;=0,0,1)</f>
        <v>0</v>
      </c>
      <c r="BZ86" s="370">
        <v>82</v>
      </c>
      <c r="CA86" s="368">
        <f ca="1">NORMINV(RAND(),CE$2,CE$3)</f>
        <v>-7.90637146963582E-2</v>
      </c>
      <c r="CB86" s="166">
        <f ca="1">CA86-CA$389</f>
        <v>9.8621972400620428E-3</v>
      </c>
      <c r="CC86" s="166">
        <f ca="1">CA86-CA$394</f>
        <v>3.4522151420623814E-2</v>
      </c>
      <c r="CG86" s="370">
        <v>82</v>
      </c>
      <c r="CH86" s="370">
        <f ca="1">IF(CB86&gt;=0,0,1)</f>
        <v>0</v>
      </c>
      <c r="CI86" s="370">
        <f ca="1">IF(CC86&gt;=0,0,1)</f>
        <v>0</v>
      </c>
    </row>
    <row r="87" spans="1:87" ht="15.6">
      <c r="A87" s="342">
        <v>45427</v>
      </c>
      <c r="B87" s="397">
        <v>4.0750696087887839E-3</v>
      </c>
      <c r="C87" s="397">
        <v>9.1922763842915423E-3</v>
      </c>
      <c r="D87" s="397">
        <v>1.2616123720011529E-2</v>
      </c>
      <c r="E87" s="397">
        <v>1.167582250405208E-2</v>
      </c>
      <c r="F87" s="397">
        <v>-2.7405691337026084E-2</v>
      </c>
      <c r="G87" s="397">
        <v>-1.9114146276792976E-3</v>
      </c>
      <c r="H87" s="397">
        <v>7.1957792679615551E-3</v>
      </c>
      <c r="I87" s="397">
        <v>-6.4016404779049241E-3</v>
      </c>
      <c r="J87" s="397">
        <v>-2.3783140197602637E-2</v>
      </c>
      <c r="K87" s="397">
        <v>-8.7450809988005584E-3</v>
      </c>
      <c r="L87" s="398">
        <f t="shared" si="6"/>
        <v>-2.349189615390801E-2</v>
      </c>
      <c r="M87" s="399">
        <f t="shared" si="0"/>
        <v>0.15712185819534852</v>
      </c>
      <c r="N87" s="399">
        <f t="shared" si="1"/>
        <v>0.24614506962817351</v>
      </c>
      <c r="Q87" s="227">
        <v>45359</v>
      </c>
      <c r="R87" s="113">
        <v>3.0727081214202423E-2</v>
      </c>
      <c r="S87" s="113">
        <v>-9.7404144122759773E-2</v>
      </c>
      <c r="T87" s="113">
        <v>-2.3380201760159314E-2</v>
      </c>
      <c r="U87" s="113">
        <v>-1.3380609198117122E-2</v>
      </c>
      <c r="V87" s="113">
        <v>-6.3927922058429898E-3</v>
      </c>
      <c r="W87" s="113">
        <v>2.0009922693727367E-2</v>
      </c>
      <c r="X87" s="113">
        <v>1.7483880741116176E-2</v>
      </c>
      <c r="Y87" s="113">
        <v>-3.1423938337727497E-2</v>
      </c>
      <c r="Z87" s="113">
        <v>-5.547083106475581E-2</v>
      </c>
      <c r="AA87" s="113">
        <v>2.7887842550166297E-2</v>
      </c>
      <c r="AB87" s="113">
        <v>2.064415937546471E-2</v>
      </c>
      <c r="AC87" s="409">
        <f t="shared" si="3"/>
        <v>-0.11069963011468553</v>
      </c>
      <c r="AD87" s="113">
        <f t="shared" si="4"/>
        <v>0.83952526280568407</v>
      </c>
      <c r="AE87" s="113">
        <f t="shared" si="5"/>
        <v>1.2604719550818033</v>
      </c>
      <c r="AH87" s="372">
        <v>83</v>
      </c>
      <c r="AI87" s="372">
        <f>IF('Current Portfolio MAIN'!M85&gt;=0,0,1)</f>
        <v>0</v>
      </c>
      <c r="AJ87" s="372">
        <f>IF('Current Portfolio MAIN'!N85&gt;=0,0,1)</f>
        <v>0</v>
      </c>
      <c r="AP87" s="39">
        <v>54</v>
      </c>
      <c r="AQ87" s="222">
        <f>IF('Current Portfolio MAIN'!AD73&gt;=0,0,1)</f>
        <v>0</v>
      </c>
      <c r="AR87" s="222">
        <f>IF('Current Portfolio MAIN'!AE73&gt;=0,0,1)</f>
        <v>0</v>
      </c>
      <c r="AW87" s="372">
        <v>83</v>
      </c>
      <c r="AX87" s="372"/>
      <c r="AY87" s="372"/>
      <c r="AZ87" s="391"/>
      <c r="BA87" s="391"/>
      <c r="BB87" s="391"/>
      <c r="BC87" s="391"/>
      <c r="BD87" s="391"/>
      <c r="BE87" s="39">
        <v>54</v>
      </c>
      <c r="BF87" s="222"/>
      <c r="BG87" s="222"/>
      <c r="BH87" s="391"/>
      <c r="BI87" s="391"/>
      <c r="BJ87" s="391"/>
      <c r="BM87" s="370">
        <v>83</v>
      </c>
      <c r="BN87" s="366">
        <f ca="1">NORMINV(RAND(),$BR$2,$BR$3)</f>
        <v>-1.1406151918597831E-2</v>
      </c>
      <c r="BO87" s="369">
        <f ca="1">BN87-BN$296</f>
        <v>1.2247610894485924E-2</v>
      </c>
      <c r="BP87" s="367">
        <f ca="1">BN87-BN$301</f>
        <v>1.76023211519259E-2</v>
      </c>
      <c r="BT87" s="370">
        <v>83</v>
      </c>
      <c r="BU87" s="364">
        <f ca="1">IF(BO87&gt;=0,0,1)</f>
        <v>0</v>
      </c>
      <c r="BV87" s="372">
        <f ca="1">IF(BP87&gt;=0,0,1)</f>
        <v>0</v>
      </c>
      <c r="BZ87" s="370">
        <v>83</v>
      </c>
      <c r="CA87" s="368">
        <f ca="1">NORMINV(RAND(),CE$2,CE$3)</f>
        <v>5.9706667878561215E-2</v>
      </c>
      <c r="CB87" s="166">
        <f ca="1">CA87-CA$389</f>
        <v>0.14863257981498146</v>
      </c>
      <c r="CC87" s="166">
        <f ca="1">CA87-CA$394</f>
        <v>0.17329253399554323</v>
      </c>
      <c r="CG87" s="370">
        <v>83</v>
      </c>
      <c r="CH87" s="370">
        <f ca="1">IF(CB87&gt;=0,0,1)</f>
        <v>0</v>
      </c>
      <c r="CI87" s="370">
        <f ca="1">IF(CC87&gt;=0,0,1)</f>
        <v>0</v>
      </c>
    </row>
    <row r="88" spans="1:87" ht="15.6">
      <c r="A88" s="342">
        <v>45428</v>
      </c>
      <c r="B88" s="397">
        <v>2.3163078914444135E-2</v>
      </c>
      <c r="C88" s="397">
        <v>-4.8247791000655127E-4</v>
      </c>
      <c r="D88" s="397">
        <v>-6.0487437310342562E-3</v>
      </c>
      <c r="E88" s="397">
        <v>-2.786117369340968E-2</v>
      </c>
      <c r="F88" s="397">
        <v>4.7174899690569649E-3</v>
      </c>
      <c r="G88" s="397">
        <v>-3.1943331042136869E-3</v>
      </c>
      <c r="H88" s="397">
        <v>7.2298919449891308E-3</v>
      </c>
      <c r="I88" s="397">
        <v>-1.3121742035312245E-2</v>
      </c>
      <c r="J88" s="397">
        <v>3.2578849460900727E-2</v>
      </c>
      <c r="K88" s="397">
        <v>-1.3788999431781357E-2</v>
      </c>
      <c r="L88" s="398">
        <f t="shared" si="6"/>
        <v>3.1918403836331821E-3</v>
      </c>
      <c r="M88" s="399">
        <f t="shared" si="0"/>
        <v>0.18380559473288971</v>
      </c>
      <c r="N88" s="399">
        <f t="shared" si="1"/>
        <v>0.2728288061657147</v>
      </c>
      <c r="Q88" s="227">
        <v>45363</v>
      </c>
      <c r="R88" s="113">
        <v>3.7340863258507717E-2</v>
      </c>
      <c r="S88" s="113">
        <v>-8.9052832477629407E-2</v>
      </c>
      <c r="T88" s="113">
        <v>-1.9358084925058638E-2</v>
      </c>
      <c r="U88" s="113">
        <v>-8.1021238319540778E-3</v>
      </c>
      <c r="V88" s="113">
        <v>3.037647952759559E-2</v>
      </c>
      <c r="W88" s="113">
        <v>4.0567337301626427E-2</v>
      </c>
      <c r="X88" s="113">
        <v>9.8267960496618567E-3</v>
      </c>
      <c r="Y88" s="113">
        <v>-1.3247689395233797E-3</v>
      </c>
      <c r="Z88" s="113">
        <v>-0.1254003114882265</v>
      </c>
      <c r="AA88" s="113">
        <v>-1.5623995181954786E-3</v>
      </c>
      <c r="AB88" s="113">
        <v>2.2456629223323477E-2</v>
      </c>
      <c r="AC88" s="409">
        <f t="shared" si="3"/>
        <v>-0.10423241581987241</v>
      </c>
      <c r="AD88" s="113">
        <f t="shared" si="4"/>
        <v>0.84599247710049719</v>
      </c>
      <c r="AE88" s="113">
        <f t="shared" si="5"/>
        <v>1.2669391693766163</v>
      </c>
      <c r="AH88" s="372">
        <v>84</v>
      </c>
      <c r="AI88" s="372">
        <f>IF('Current Portfolio MAIN'!M86&gt;=0,0,1)</f>
        <v>0</v>
      </c>
      <c r="AJ88" s="372">
        <f>IF('Current Portfolio MAIN'!N86&gt;=0,0,1)</f>
        <v>0</v>
      </c>
      <c r="AP88" s="39">
        <v>55</v>
      </c>
      <c r="AQ88" s="222">
        <f>IF('Current Portfolio MAIN'!AD74&gt;=0,0,1)</f>
        <v>0</v>
      </c>
      <c r="AR88" s="222">
        <f>IF('Current Portfolio MAIN'!AE74&gt;=0,0,1)</f>
        <v>0</v>
      </c>
      <c r="AW88" s="372">
        <v>84</v>
      </c>
      <c r="AX88" s="372"/>
      <c r="AY88" s="372"/>
      <c r="AZ88" s="391"/>
      <c r="BA88" s="391"/>
      <c r="BB88" s="391"/>
      <c r="BC88" s="391"/>
      <c r="BD88" s="391"/>
      <c r="BE88" s="39">
        <v>55</v>
      </c>
      <c r="BF88" s="222"/>
      <c r="BG88" s="222"/>
      <c r="BH88" s="391"/>
      <c r="BI88" s="391"/>
      <c r="BJ88" s="391"/>
      <c r="BM88" s="370">
        <v>84</v>
      </c>
      <c r="BN88" s="366">
        <f ca="1">NORMINV(RAND(),$BR$2,$BR$3)</f>
        <v>-2.9008473070523729E-2</v>
      </c>
      <c r="BO88" s="369">
        <f ca="1">BN88-BN$296</f>
        <v>-5.3547102574399742E-3</v>
      </c>
      <c r="BP88" s="367">
        <f ca="1">BN88-BN$301</f>
        <v>0</v>
      </c>
      <c r="BT88" s="370">
        <v>84</v>
      </c>
      <c r="BU88" s="364">
        <f ca="1">IF(BO88&gt;=0,0,1)</f>
        <v>1</v>
      </c>
      <c r="BV88" s="372">
        <f ca="1">IF(BP88&gt;=0,0,1)</f>
        <v>0</v>
      </c>
      <c r="BZ88" s="370">
        <v>84</v>
      </c>
      <c r="CA88" s="368">
        <f ca="1">NORMINV(RAND(),CE$2,CE$3)</f>
        <v>2.379716709974207E-2</v>
      </c>
      <c r="CB88" s="166">
        <f ca="1">CA88-CA$389</f>
        <v>0.11272307903616231</v>
      </c>
      <c r="CC88" s="166">
        <f ca="1">CA88-CA$394</f>
        <v>0.13738303321672407</v>
      </c>
      <c r="CG88" s="370">
        <v>84</v>
      </c>
      <c r="CH88" s="370">
        <f ca="1">IF(CB88&gt;=0,0,1)</f>
        <v>0</v>
      </c>
      <c r="CI88" s="370">
        <f ca="1">IF(CC88&gt;=0,0,1)</f>
        <v>0</v>
      </c>
    </row>
    <row r="89" spans="1:87" ht="15.6">
      <c r="A89" s="342">
        <v>45429</v>
      </c>
      <c r="B89" s="397">
        <v>-9.8747400675402996E-3</v>
      </c>
      <c r="C89" s="397">
        <v>-3.4959558845496508E-3</v>
      </c>
      <c r="D89" s="397">
        <v>-5.4994130158414478E-3</v>
      </c>
      <c r="E89" s="397">
        <v>-7.1573145272437744E-3</v>
      </c>
      <c r="F89" s="397">
        <v>-4.8100435950966247E-3</v>
      </c>
      <c r="G89" s="397">
        <v>-9.5441640988479515E-3</v>
      </c>
      <c r="H89" s="397">
        <v>-6.0427267260751982E-3</v>
      </c>
      <c r="I89" s="397">
        <v>6.1189421305143377E-3</v>
      </c>
      <c r="J89" s="397">
        <v>7.183551017471812E-3</v>
      </c>
      <c r="K89" s="397">
        <v>2.1522400792137741E-3</v>
      </c>
      <c r="L89" s="398">
        <f t="shared" si="6"/>
        <v>-3.0969624687995023E-2</v>
      </c>
      <c r="M89" s="399">
        <f t="shared" si="0"/>
        <v>0.1496441296612615</v>
      </c>
      <c r="N89" s="399">
        <f t="shared" si="1"/>
        <v>0.23866734109408649</v>
      </c>
      <c r="Q89" s="227">
        <v>45364</v>
      </c>
      <c r="R89" s="113">
        <v>-5.1167646989525029E-4</v>
      </c>
      <c r="S89" s="113">
        <v>-7.7142904008863034E-2</v>
      </c>
      <c r="T89" s="113">
        <v>1.943246222075401E-2</v>
      </c>
      <c r="U89" s="113">
        <v>7.3179089037447298E-3</v>
      </c>
      <c r="V89" s="113">
        <v>1.6298790907868677E-2</v>
      </c>
      <c r="W89" s="113">
        <v>7.7356730198845369E-2</v>
      </c>
      <c r="X89" s="113">
        <v>4.8662031382043391E-2</v>
      </c>
      <c r="Y89" s="113">
        <v>1.9669321778863935E-2</v>
      </c>
      <c r="Z89" s="113">
        <v>-0.11003825985824445</v>
      </c>
      <c r="AA89" s="113">
        <v>4.4674643818904958E-2</v>
      </c>
      <c r="AB89" s="113">
        <v>4.0607813848479113E-2</v>
      </c>
      <c r="AC89" s="409">
        <f t="shared" si="3"/>
        <v>8.6326862722501452E-2</v>
      </c>
      <c r="AD89" s="113">
        <f t="shared" si="4"/>
        <v>1.0365517556428712</v>
      </c>
      <c r="AE89" s="113">
        <f t="shared" si="5"/>
        <v>1.4574984479189901</v>
      </c>
      <c r="AH89" s="372">
        <v>85</v>
      </c>
      <c r="AI89" s="372">
        <f>IF('Current Portfolio MAIN'!M87&gt;=0,0,1)</f>
        <v>0</v>
      </c>
      <c r="AJ89" s="372">
        <f>IF('Current Portfolio MAIN'!N87&gt;=0,0,1)</f>
        <v>0</v>
      </c>
      <c r="AP89" s="39">
        <v>56</v>
      </c>
      <c r="AQ89" s="222">
        <f>IF('Current Portfolio MAIN'!AD75&gt;=0,0,1)</f>
        <v>0</v>
      </c>
      <c r="AR89" s="222">
        <f>IF('Current Portfolio MAIN'!AE75&gt;=0,0,1)</f>
        <v>0</v>
      </c>
      <c r="AW89" s="372">
        <v>85</v>
      </c>
      <c r="AX89" s="372"/>
      <c r="AY89" s="372"/>
      <c r="AZ89" s="391"/>
      <c r="BA89" s="391"/>
      <c r="BB89" s="391"/>
      <c r="BC89" s="391"/>
      <c r="BD89" s="391"/>
      <c r="BE89" s="39">
        <v>56</v>
      </c>
      <c r="BF89" s="222"/>
      <c r="BG89" s="222"/>
      <c r="BH89" s="391"/>
      <c r="BI89" s="391"/>
      <c r="BJ89" s="391"/>
      <c r="BM89" s="370">
        <v>85</v>
      </c>
      <c r="BN89" s="366">
        <f ca="1">NORMINV(RAND(),$BR$2,$BR$3)</f>
        <v>1.3761298633355774E-2</v>
      </c>
      <c r="BO89" s="369">
        <f ca="1">BN89-BN$296</f>
        <v>3.7415061446439531E-2</v>
      </c>
      <c r="BP89" s="367">
        <f ca="1">BN89-BN$301</f>
        <v>4.2769771703879501E-2</v>
      </c>
      <c r="BT89" s="370">
        <v>85</v>
      </c>
      <c r="BU89" s="364">
        <f ca="1">IF(BO89&gt;=0,0,1)</f>
        <v>0</v>
      </c>
      <c r="BV89" s="372">
        <f ca="1">IF(BP89&gt;=0,0,1)</f>
        <v>0</v>
      </c>
      <c r="BZ89" s="370">
        <v>85</v>
      </c>
      <c r="CA89" s="368">
        <f ca="1">NORMINV(RAND(),CE$2,CE$3)</f>
        <v>3.7911299977267221E-2</v>
      </c>
      <c r="CB89" s="166">
        <f ca="1">CA89-CA$389</f>
        <v>0.12683721191368746</v>
      </c>
      <c r="CC89" s="166">
        <f ca="1">CA89-CA$394</f>
        <v>0.15149716609424924</v>
      </c>
      <c r="CG89" s="370">
        <v>85</v>
      </c>
      <c r="CH89" s="370">
        <f ca="1">IF(CB89&gt;=0,0,1)</f>
        <v>0</v>
      </c>
      <c r="CI89" s="370">
        <f ca="1">IF(CC89&gt;=0,0,1)</f>
        <v>0</v>
      </c>
    </row>
    <row r="90" spans="1:87" ht="15.6">
      <c r="A90" s="342">
        <v>45434</v>
      </c>
      <c r="B90" s="397">
        <v>-1.276272053638583E-2</v>
      </c>
      <c r="C90" s="397">
        <v>-1.0226034810093543E-2</v>
      </c>
      <c r="D90" s="397">
        <v>7.3211213937729447E-4</v>
      </c>
      <c r="E90" s="397">
        <v>7.7024806752541419E-3</v>
      </c>
      <c r="F90" s="397">
        <v>-2.611292831463552E-3</v>
      </c>
      <c r="G90" s="397">
        <v>-3.7357141647811343E-3</v>
      </c>
      <c r="H90" s="397">
        <v>-2.3799543718006855E-2</v>
      </c>
      <c r="I90" s="397">
        <v>-1.7670291678636985E-2</v>
      </c>
      <c r="J90" s="397">
        <v>5.3876700006421085E-3</v>
      </c>
      <c r="K90" s="397">
        <v>-2.8170122710114986E-3</v>
      </c>
      <c r="L90" s="398">
        <f t="shared" si="6"/>
        <v>-5.9800347195105852E-2</v>
      </c>
      <c r="M90" s="399">
        <f t="shared" si="0"/>
        <v>0.12081340715415068</v>
      </c>
      <c r="N90" s="399">
        <f t="shared" si="1"/>
        <v>0.20983661858697567</v>
      </c>
      <c r="Q90" s="227">
        <v>45365</v>
      </c>
      <c r="R90" s="113">
        <v>-2.8988683794499592E-2</v>
      </c>
      <c r="S90" s="113">
        <v>-5.7054583849621254E-2</v>
      </c>
      <c r="T90" s="113">
        <v>4.2275565120460712E-2</v>
      </c>
      <c r="U90" s="113">
        <v>-6.0626036917019732E-3</v>
      </c>
      <c r="V90" s="113">
        <v>8.2176274112262249E-3</v>
      </c>
      <c r="W90" s="113">
        <v>8.297231298778196E-2</v>
      </c>
      <c r="X90" s="113">
        <v>3.0139609365691378E-2</v>
      </c>
      <c r="Y90" s="113">
        <v>3.4892116718647781E-2</v>
      </c>
      <c r="Z90" s="113">
        <v>-0.10599022140626002</v>
      </c>
      <c r="AA90" s="113">
        <v>4.9331986270120698E-2</v>
      </c>
      <c r="AB90" s="113">
        <v>3.3798803939083299E-2</v>
      </c>
      <c r="AC90" s="409">
        <f t="shared" si="3"/>
        <v>8.3531929070929212E-2</v>
      </c>
      <c r="AD90" s="113">
        <f t="shared" si="4"/>
        <v>1.0337568219912989</v>
      </c>
      <c r="AE90" s="113">
        <f t="shared" si="5"/>
        <v>1.4547035142674178</v>
      </c>
      <c r="AH90" s="372">
        <v>86</v>
      </c>
      <c r="AI90" s="372">
        <f>IF('Current Portfolio MAIN'!M88&gt;=0,0,1)</f>
        <v>0</v>
      </c>
      <c r="AJ90" s="372">
        <f>IF('Current Portfolio MAIN'!N88&gt;=0,0,1)</f>
        <v>0</v>
      </c>
      <c r="AP90" s="39">
        <v>57</v>
      </c>
      <c r="AQ90" s="222">
        <f>IF('Current Portfolio MAIN'!AD76&gt;=0,0,1)</f>
        <v>0</v>
      </c>
      <c r="AR90" s="222">
        <f>IF('Current Portfolio MAIN'!AE76&gt;=0,0,1)</f>
        <v>0</v>
      </c>
      <c r="AW90" s="372">
        <v>86</v>
      </c>
      <c r="AX90" s="372"/>
      <c r="AY90" s="372"/>
      <c r="AZ90" s="391"/>
      <c r="BA90" s="391"/>
      <c r="BB90" s="391"/>
      <c r="BC90" s="391"/>
      <c r="BD90" s="391"/>
      <c r="BE90" s="39">
        <v>57</v>
      </c>
      <c r="BF90" s="222"/>
      <c r="BG90" s="222"/>
      <c r="BH90" s="391"/>
      <c r="BI90" s="391"/>
      <c r="BJ90" s="391"/>
      <c r="BM90" s="370">
        <v>86</v>
      </c>
      <c r="BN90" s="366">
        <f ca="1">NORMINV(RAND(),$BR$2,$BR$3)</f>
        <v>2.4516484469698945E-3</v>
      </c>
      <c r="BO90" s="369">
        <f ca="1">BN90-BN$296</f>
        <v>2.6105411260053651E-2</v>
      </c>
      <c r="BP90" s="367">
        <f ca="1">BN90-BN$301</f>
        <v>3.1460121517493625E-2</v>
      </c>
      <c r="BT90" s="370">
        <v>86</v>
      </c>
      <c r="BU90" s="364">
        <f ca="1">IF(BO90&gt;=0,0,1)</f>
        <v>0</v>
      </c>
      <c r="BV90" s="372">
        <f ca="1">IF(BP90&gt;=0,0,1)</f>
        <v>0</v>
      </c>
      <c r="BZ90" s="370">
        <v>86</v>
      </c>
      <c r="CA90" s="368">
        <f ca="1">NORMINV(RAND(),CE$2,CE$3)</f>
        <v>0.10759693389478739</v>
      </c>
      <c r="CB90" s="166">
        <f ca="1">CA90-CA$389</f>
        <v>0.19652284583120763</v>
      </c>
      <c r="CC90" s="166">
        <f ca="1">CA90-CA$394</f>
        <v>0.2211828000117694</v>
      </c>
      <c r="CG90" s="370">
        <v>86</v>
      </c>
      <c r="CH90" s="370">
        <f ca="1">IF(CB90&gt;=0,0,1)</f>
        <v>0</v>
      </c>
      <c r="CI90" s="370">
        <f ca="1">IF(CC90&gt;=0,0,1)</f>
        <v>0</v>
      </c>
    </row>
    <row r="91" spans="1:87" ht="15.6">
      <c r="A91" s="342">
        <v>45435</v>
      </c>
      <c r="B91" s="397">
        <v>-4.4972327934106215E-2</v>
      </c>
      <c r="C91" s="397">
        <v>-2.3434896153424423E-2</v>
      </c>
      <c r="D91" s="397">
        <v>-1.0584185471301244E-2</v>
      </c>
      <c r="E91" s="397">
        <v>-1.9884863454946222E-2</v>
      </c>
      <c r="F91" s="397">
        <v>-2.5280432058159108E-2</v>
      </c>
      <c r="G91" s="397">
        <v>-1.342978334027034E-2</v>
      </c>
      <c r="H91" s="397">
        <v>-7.8728921160183818E-3</v>
      </c>
      <c r="I91" s="397">
        <v>-6.4163929351749305E-3</v>
      </c>
      <c r="J91" s="397">
        <v>-7.7775954038959094E-2</v>
      </c>
      <c r="K91" s="397">
        <v>-1.3758352820917197E-2</v>
      </c>
      <c r="L91" s="398">
        <f t="shared" si="6"/>
        <v>-0.24341008032327716</v>
      </c>
      <c r="M91" s="399">
        <f t="shared" si="0"/>
        <v>-6.2796325974020628E-2</v>
      </c>
      <c r="N91" s="399">
        <f t="shared" si="1"/>
        <v>2.6226885458804361E-2</v>
      </c>
      <c r="Q91" s="227">
        <v>45366</v>
      </c>
      <c r="R91" s="113">
        <v>-2.9846146278300068E-2</v>
      </c>
      <c r="S91" s="113">
        <v>-5.9035614012483584E-2</v>
      </c>
      <c r="T91" s="113">
        <v>2.6540910766473358E-2</v>
      </c>
      <c r="U91" s="113">
        <v>-4.2128021931819859E-4</v>
      </c>
      <c r="V91" s="113">
        <v>-2.221898734531047E-3</v>
      </c>
      <c r="W91" s="113">
        <v>7.3295982042531627E-2</v>
      </c>
      <c r="X91" s="113">
        <v>4.5932804945764349E-2</v>
      </c>
      <c r="Y91" s="113">
        <v>9.3070686435785532E-3</v>
      </c>
      <c r="Z91" s="113">
        <v>-0.10905442225271622</v>
      </c>
      <c r="AA91" s="113">
        <v>2.9503733985189795E-2</v>
      </c>
      <c r="AB91" s="113">
        <v>1.9641992327538382E-2</v>
      </c>
      <c r="AC91" s="409">
        <f t="shared" si="3"/>
        <v>3.6431312137269467E-3</v>
      </c>
      <c r="AD91" s="113">
        <f t="shared" si="4"/>
        <v>0.95386802413409655</v>
      </c>
      <c r="AE91" s="113">
        <f t="shared" si="5"/>
        <v>1.3748147164102158</v>
      </c>
      <c r="AH91" s="372">
        <v>87</v>
      </c>
      <c r="AI91" s="372">
        <f>IF('Current Portfolio MAIN'!M89&gt;=0,0,1)</f>
        <v>0</v>
      </c>
      <c r="AJ91" s="372">
        <f>IF('Current Portfolio MAIN'!N89&gt;=0,0,1)</f>
        <v>0</v>
      </c>
      <c r="AP91" s="39">
        <v>58</v>
      </c>
      <c r="AQ91" s="222">
        <f>IF('Current Portfolio MAIN'!AD77&gt;=0,0,1)</f>
        <v>0</v>
      </c>
      <c r="AR91" s="222">
        <f>IF('Current Portfolio MAIN'!AE77&gt;=0,0,1)</f>
        <v>0</v>
      </c>
      <c r="AW91" s="372">
        <v>87</v>
      </c>
      <c r="AX91" s="372"/>
      <c r="AY91" s="372"/>
      <c r="AZ91" s="391"/>
      <c r="BA91" s="391"/>
      <c r="BB91" s="391"/>
      <c r="BC91" s="391"/>
      <c r="BD91" s="391"/>
      <c r="BE91" s="39">
        <v>58</v>
      </c>
      <c r="BF91" s="222"/>
      <c r="BG91" s="222"/>
      <c r="BH91" s="391"/>
      <c r="BI91" s="391"/>
      <c r="BJ91" s="391"/>
      <c r="BM91" s="370">
        <v>87</v>
      </c>
      <c r="BN91" s="366">
        <f ca="1">NORMINV(RAND(),$BR$2,$BR$3)</f>
        <v>-2.691797144248888E-4</v>
      </c>
      <c r="BO91" s="369">
        <f ca="1">BN91-BN$296</f>
        <v>2.3384583098658866E-2</v>
      </c>
      <c r="BP91" s="367">
        <f ca="1">BN91-BN$301</f>
        <v>2.873929335609884E-2</v>
      </c>
      <c r="BT91" s="370">
        <v>87</v>
      </c>
      <c r="BU91" s="364">
        <f ca="1">IF(BO91&gt;=0,0,1)</f>
        <v>0</v>
      </c>
      <c r="BV91" s="372">
        <f ca="1">IF(BP91&gt;=0,0,1)</f>
        <v>0</v>
      </c>
      <c r="BZ91" s="370">
        <v>87</v>
      </c>
      <c r="CA91" s="368">
        <f ca="1">NORMINV(RAND(),CE$2,CE$3)</f>
        <v>6.9201339932587425E-2</v>
      </c>
      <c r="CB91" s="166">
        <f ca="1">CA91-CA$389</f>
        <v>0.15812725186900767</v>
      </c>
      <c r="CC91" s="166">
        <f ca="1">CA91-CA$394</f>
        <v>0.18278720604956944</v>
      </c>
      <c r="CG91" s="370">
        <v>87</v>
      </c>
      <c r="CH91" s="370">
        <f ca="1">IF(CB91&gt;=0,0,1)</f>
        <v>0</v>
      </c>
      <c r="CI91" s="370">
        <f ca="1">IF(CC91&gt;=0,0,1)</f>
        <v>0</v>
      </c>
    </row>
    <row r="92" spans="1:87" ht="15.6">
      <c r="A92" s="342">
        <v>45436</v>
      </c>
      <c r="B92" s="397">
        <v>2.1954889899991947E-2</v>
      </c>
      <c r="C92" s="397">
        <v>1.7263365217700111E-2</v>
      </c>
      <c r="D92" s="397">
        <v>8.0695465286342305E-3</v>
      </c>
      <c r="E92" s="397">
        <v>-3.2010633537159494E-3</v>
      </c>
      <c r="F92" s="397">
        <v>1.159929693657058E-2</v>
      </c>
      <c r="G92" s="397">
        <v>-6.1597331466420879E-3</v>
      </c>
      <c r="H92" s="397">
        <v>9.3596211096340642E-3</v>
      </c>
      <c r="I92" s="397">
        <v>5.8287990156822289E-3</v>
      </c>
      <c r="J92" s="397">
        <v>1.4086927190553267E-2</v>
      </c>
      <c r="K92" s="397">
        <v>-9.9393832011118732E-4</v>
      </c>
      <c r="L92" s="398">
        <f t="shared" si="6"/>
        <v>7.7807711078297204E-2</v>
      </c>
      <c r="M92" s="399">
        <f t="shared" si="0"/>
        <v>0.25842146542755373</v>
      </c>
      <c r="N92" s="399">
        <f t="shared" si="1"/>
        <v>0.34744467686037872</v>
      </c>
      <c r="Q92" s="227">
        <v>45370</v>
      </c>
      <c r="R92" s="113">
        <v>-3.1879924389807579E-2</v>
      </c>
      <c r="S92" s="113">
        <v>-3.2498052954595846E-2</v>
      </c>
      <c r="T92" s="113">
        <v>4.4747370729685709E-2</v>
      </c>
      <c r="U92" s="113">
        <v>1.620967853571087E-2</v>
      </c>
      <c r="V92" s="113">
        <v>2.7854234191020621E-2</v>
      </c>
      <c r="W92" s="113">
        <v>8.1968587776646729E-2</v>
      </c>
      <c r="X92" s="113">
        <v>7.4469464106392325E-2</v>
      </c>
      <c r="Y92" s="113">
        <v>1.4625499909129536E-2</v>
      </c>
      <c r="Z92" s="113">
        <v>-0.11003946845247847</v>
      </c>
      <c r="AA92" s="113">
        <v>3.9496005483768304E-2</v>
      </c>
      <c r="AB92" s="113">
        <v>3.6343169563372912E-2</v>
      </c>
      <c r="AC92" s="409">
        <f t="shared" si="3"/>
        <v>0.16129656449884511</v>
      </c>
      <c r="AD92" s="113">
        <f t="shared" si="4"/>
        <v>1.1115214574192147</v>
      </c>
      <c r="AE92" s="113">
        <f t="shared" si="5"/>
        <v>1.5324681496953338</v>
      </c>
      <c r="AH92" s="372">
        <v>88</v>
      </c>
      <c r="AI92" s="372">
        <f>IF('Current Portfolio MAIN'!M90&gt;=0,0,1)</f>
        <v>0</v>
      </c>
      <c r="AJ92" s="372">
        <f>IF('Current Portfolio MAIN'!N90&gt;=0,0,1)</f>
        <v>0</v>
      </c>
      <c r="AP92" s="39">
        <v>59</v>
      </c>
      <c r="AQ92" s="222">
        <f>IF('Current Portfolio MAIN'!AD78&gt;=0,0,1)</f>
        <v>0</v>
      </c>
      <c r="AR92" s="222">
        <f>IF('Current Portfolio MAIN'!AE78&gt;=0,0,1)</f>
        <v>0</v>
      </c>
      <c r="AW92" s="372">
        <v>88</v>
      </c>
      <c r="AX92" s="372"/>
      <c r="AY92" s="372"/>
      <c r="AZ92" s="391"/>
      <c r="BA92" s="391"/>
      <c r="BB92" s="391"/>
      <c r="BC92" s="391"/>
      <c r="BD92" s="391"/>
      <c r="BE92" s="39">
        <v>59</v>
      </c>
      <c r="BF92" s="222"/>
      <c r="BG92" s="222"/>
      <c r="BH92" s="391"/>
      <c r="BI92" s="391"/>
      <c r="BJ92" s="391"/>
      <c r="BM92" s="370">
        <v>88</v>
      </c>
      <c r="BN92" s="366">
        <f ca="1">NORMINV(RAND(),$BR$2,$BR$3)</f>
        <v>-2.3394321689416183E-2</v>
      </c>
      <c r="BO92" s="369">
        <f ca="1">BN92-BN$296</f>
        <v>2.5944112366757185E-4</v>
      </c>
      <c r="BP92" s="367">
        <f ca="1">BN92-BN$301</f>
        <v>5.6141513811075461E-3</v>
      </c>
      <c r="BT92" s="370">
        <v>88</v>
      </c>
      <c r="BU92" s="364">
        <f ca="1">IF(BO92&gt;=0,0,1)</f>
        <v>0</v>
      </c>
      <c r="BV92" s="372">
        <f ca="1">IF(BP92&gt;=0,0,1)</f>
        <v>0</v>
      </c>
      <c r="BZ92" s="370">
        <v>88</v>
      </c>
      <c r="CA92" s="368">
        <f ca="1">NORMINV(RAND(),CE$2,CE$3)</f>
        <v>-7.0982276658188015E-2</v>
      </c>
      <c r="CB92" s="166">
        <f ca="1">CA92-CA$389</f>
        <v>1.7943635278232228E-2</v>
      </c>
      <c r="CC92" s="166">
        <f ca="1">CA92-CA$394</f>
        <v>4.2603589458794E-2</v>
      </c>
      <c r="CG92" s="370">
        <v>88</v>
      </c>
      <c r="CH92" s="370">
        <f ca="1">IF(CB92&gt;=0,0,1)</f>
        <v>0</v>
      </c>
      <c r="CI92" s="370">
        <f ca="1">IF(CC92&gt;=0,0,1)</f>
        <v>0</v>
      </c>
    </row>
    <row r="93" spans="1:87" ht="15.6">
      <c r="A93" s="342">
        <v>45441</v>
      </c>
      <c r="B93" s="397">
        <v>-3.2651443972852801E-2</v>
      </c>
      <c r="C93" s="397">
        <v>-1.2184050139335545E-3</v>
      </c>
      <c r="D93" s="397">
        <v>-5.4579908730765236E-3</v>
      </c>
      <c r="E93" s="397">
        <v>-7.1024762751190629E-3</v>
      </c>
      <c r="F93" s="397">
        <v>-1.7978918234280994E-2</v>
      </c>
      <c r="G93" s="397">
        <v>-1.4572643166460231E-2</v>
      </c>
      <c r="H93" s="397">
        <v>-1.3207115230100985E-2</v>
      </c>
      <c r="I93" s="397">
        <v>-1.6211177418209655E-2</v>
      </c>
      <c r="J93" s="397">
        <v>-2.2329351031226019E-2</v>
      </c>
      <c r="K93" s="397">
        <v>-3.5047293442233007E-3</v>
      </c>
      <c r="L93" s="398">
        <f t="shared" si="6"/>
        <v>-0.13423425055948313</v>
      </c>
      <c r="M93" s="399">
        <f t="shared" si="0"/>
        <v>4.6379503789773402E-2</v>
      </c>
      <c r="N93" s="399">
        <f t="shared" si="1"/>
        <v>0.13540271522259839</v>
      </c>
      <c r="Q93" s="227">
        <v>45371</v>
      </c>
      <c r="R93" s="113">
        <v>-5.4018261672195034E-2</v>
      </c>
      <c r="S93" s="113">
        <v>-1.7897264522828804E-2</v>
      </c>
      <c r="T93" s="113">
        <v>5.3587656516895121E-2</v>
      </c>
      <c r="U93" s="113">
        <v>2.4240288371169427E-2</v>
      </c>
      <c r="V93" s="113">
        <v>6.2004015292114412E-2</v>
      </c>
      <c r="W93" s="113">
        <v>8.3188538935616396E-2</v>
      </c>
      <c r="X93" s="113">
        <v>9.6226593094165702E-2</v>
      </c>
      <c r="Y93" s="113">
        <v>1.5525612973461556E-3</v>
      </c>
      <c r="Z93" s="113">
        <v>-7.8515778020840421E-2</v>
      </c>
      <c r="AA93" s="113">
        <v>6.4110717789296112E-2</v>
      </c>
      <c r="AB93" s="113">
        <v>4.7954827295878077E-2</v>
      </c>
      <c r="AC93" s="409">
        <f t="shared" si="3"/>
        <v>0.28243389437661715</v>
      </c>
      <c r="AD93" s="113">
        <f t="shared" si="4"/>
        <v>1.2326587872969867</v>
      </c>
      <c r="AE93" s="113">
        <f t="shared" si="5"/>
        <v>1.6536054795731059</v>
      </c>
      <c r="AH93" s="372">
        <v>89</v>
      </c>
      <c r="AI93" s="372">
        <f>IF('Current Portfolio MAIN'!M91&gt;=0,0,1)</f>
        <v>1</v>
      </c>
      <c r="AJ93" s="372">
        <f>IF('Current Portfolio MAIN'!N91&gt;=0,0,1)</f>
        <v>0</v>
      </c>
      <c r="AP93" s="39">
        <v>60</v>
      </c>
      <c r="AQ93" s="222">
        <f>IF('Current Portfolio MAIN'!AD79&gt;=0,0,1)</f>
        <v>0</v>
      </c>
      <c r="AR93" s="222">
        <f>IF('Current Portfolio MAIN'!AE79&gt;=0,0,1)</f>
        <v>0</v>
      </c>
      <c r="AW93" s="372">
        <v>89</v>
      </c>
      <c r="AX93" s="372"/>
      <c r="AY93" s="372"/>
      <c r="AZ93" s="391"/>
      <c r="BA93" s="391"/>
      <c r="BB93" s="391"/>
      <c r="BC93" s="391"/>
      <c r="BD93" s="391"/>
      <c r="BE93" s="39">
        <v>60</v>
      </c>
      <c r="BF93" s="222"/>
      <c r="BG93" s="222"/>
      <c r="BH93" s="391"/>
      <c r="BI93" s="391"/>
      <c r="BJ93" s="391"/>
      <c r="BM93" s="370">
        <v>89</v>
      </c>
      <c r="BN93" s="366">
        <f ca="1">NORMINV(RAND(),$BR$2,$BR$3)</f>
        <v>2.2582335113034029E-3</v>
      </c>
      <c r="BO93" s="369">
        <f ca="1">BN93-BN$296</f>
        <v>2.5911996324387159E-2</v>
      </c>
      <c r="BP93" s="367">
        <f ca="1">BN93-BN$301</f>
        <v>3.1266706581827133E-2</v>
      </c>
      <c r="BT93" s="370">
        <v>89</v>
      </c>
      <c r="BU93" s="364">
        <f ca="1">IF(BO93&gt;=0,0,1)</f>
        <v>0</v>
      </c>
      <c r="BV93" s="372">
        <f ca="1">IF(BP93&gt;=0,0,1)</f>
        <v>0</v>
      </c>
      <c r="BZ93" s="370">
        <v>89</v>
      </c>
      <c r="CA93" s="368">
        <f ca="1">NORMINV(RAND(),CE$2,CE$3)</f>
        <v>-0.10346849972924374</v>
      </c>
      <c r="CB93" s="166">
        <f ca="1">CA93-CA$389</f>
        <v>-1.4542587792823497E-2</v>
      </c>
      <c r="CC93" s="166">
        <f ca="1">CA93-CA$394</f>
        <v>1.0117366387738275E-2</v>
      </c>
      <c r="CG93" s="370">
        <v>89</v>
      </c>
      <c r="CH93" s="370">
        <f ca="1">IF(CB93&gt;=0,0,1)</f>
        <v>1</v>
      </c>
      <c r="CI93" s="370">
        <f ca="1">IF(CC93&gt;=0,0,1)</f>
        <v>0</v>
      </c>
    </row>
    <row r="94" spans="1:87" ht="15.6">
      <c r="A94" s="342">
        <v>45442</v>
      </c>
      <c r="B94" s="397">
        <v>1.1297781603628154E-2</v>
      </c>
      <c r="C94" s="397">
        <v>1.4591861356490154E-2</v>
      </c>
      <c r="D94" s="397">
        <v>-2.481203300873891E-2</v>
      </c>
      <c r="E94" s="397">
        <v>1.0164033176285781E-2</v>
      </c>
      <c r="F94" s="397">
        <v>1.7491881198106851E-2</v>
      </c>
      <c r="G94" s="397">
        <v>2.7694006259250781E-2</v>
      </c>
      <c r="H94" s="397">
        <v>2.7513799216382973E-2</v>
      </c>
      <c r="I94" s="397">
        <v>1.8036363662569999E-2</v>
      </c>
      <c r="J94" s="397">
        <v>1.5755824933430418E-2</v>
      </c>
      <c r="K94" s="397">
        <v>-5.6833921950876221E-3</v>
      </c>
      <c r="L94" s="398">
        <f t="shared" si="6"/>
        <v>0.11205012620231858</v>
      </c>
      <c r="M94" s="399">
        <f t="shared" si="0"/>
        <v>0.29266388055157511</v>
      </c>
      <c r="N94" s="399">
        <f t="shared" si="1"/>
        <v>0.3816870919844001</v>
      </c>
      <c r="Q94" s="227">
        <v>45372</v>
      </c>
      <c r="R94" s="113">
        <v>-2.0592477297971201E-2</v>
      </c>
      <c r="S94" s="113">
        <v>-5.6628186562211802E-2</v>
      </c>
      <c r="T94" s="113">
        <v>7.1503610528953931E-2</v>
      </c>
      <c r="U94" s="113">
        <v>3.2633583421364021E-2</v>
      </c>
      <c r="V94" s="113">
        <v>8.7823795350141065E-2</v>
      </c>
      <c r="W94" s="113">
        <v>0.10110093822226562</v>
      </c>
      <c r="X94" s="113">
        <v>0.10353242073998836</v>
      </c>
      <c r="Y94" s="113">
        <v>-9.468057820238851E-5</v>
      </c>
      <c r="Z94" s="113">
        <v>-6.5410734980100416E-2</v>
      </c>
      <c r="AA94" s="113">
        <v>6.0562891902461002E-2</v>
      </c>
      <c r="AB94" s="113">
        <v>5.5976367650295566E-2</v>
      </c>
      <c r="AC94" s="409">
        <f t="shared" si="3"/>
        <v>0.37040752839698377</v>
      </c>
      <c r="AD94" s="113">
        <f t="shared" si="4"/>
        <v>1.3206324213173533</v>
      </c>
      <c r="AE94" s="113">
        <f t="shared" si="5"/>
        <v>1.7415791135934726</v>
      </c>
      <c r="AH94" s="372">
        <v>90</v>
      </c>
      <c r="AI94" s="372">
        <f>IF('Current Portfolio MAIN'!M92&gt;=0,0,1)</f>
        <v>0</v>
      </c>
      <c r="AJ94" s="372">
        <f>IF('Current Portfolio MAIN'!N92&gt;=0,0,1)</f>
        <v>0</v>
      </c>
      <c r="AP94" s="39">
        <v>61</v>
      </c>
      <c r="AQ94" s="222">
        <f>IF('Current Portfolio MAIN'!AD80&gt;=0,0,1)</f>
        <v>0</v>
      </c>
      <c r="AR94" s="222">
        <f>IF('Current Portfolio MAIN'!AE80&gt;=0,0,1)</f>
        <v>0</v>
      </c>
      <c r="AW94" s="372">
        <v>90</v>
      </c>
      <c r="AX94" s="372"/>
      <c r="AY94" s="372"/>
      <c r="AZ94" s="391"/>
      <c r="BA94" s="391"/>
      <c r="BB94" s="391"/>
      <c r="BC94" s="391"/>
      <c r="BD94" s="391"/>
      <c r="BE94" s="39">
        <v>61</v>
      </c>
      <c r="BF94" s="222"/>
      <c r="BG94" s="222"/>
      <c r="BH94" s="391"/>
      <c r="BI94" s="391"/>
      <c r="BJ94" s="391"/>
      <c r="BM94" s="370">
        <v>90</v>
      </c>
      <c r="BN94" s="366">
        <f ca="1">NORMINV(RAND(),$BR$2,$BR$3)</f>
        <v>-4.0623159595972028E-2</v>
      </c>
      <c r="BO94" s="369">
        <f ca="1">BN94-BN$296</f>
        <v>-1.6969396782888273E-2</v>
      </c>
      <c r="BP94" s="367">
        <f ca="1">BN94-BN$301</f>
        <v>-1.1614686525448299E-2</v>
      </c>
      <c r="BT94" s="370">
        <v>90</v>
      </c>
      <c r="BU94" s="364">
        <f ca="1">IF(BO94&gt;=0,0,1)</f>
        <v>1</v>
      </c>
      <c r="BV94" s="372">
        <f ca="1">IF(BP94&gt;=0,0,1)</f>
        <v>1</v>
      </c>
      <c r="BZ94" s="370">
        <v>90</v>
      </c>
      <c r="CA94" s="368">
        <f ca="1">NORMINV(RAND(),CE$2,CE$3)</f>
        <v>0.14248388134651305</v>
      </c>
      <c r="CB94" s="166">
        <f ca="1">CA94-CA$389</f>
        <v>0.23140979328293329</v>
      </c>
      <c r="CC94" s="166">
        <f ca="1">CA94-CA$394</f>
        <v>0.25606974746349509</v>
      </c>
      <c r="CG94" s="370">
        <v>90</v>
      </c>
      <c r="CH94" s="370">
        <f ca="1">IF(CB94&gt;=0,0,1)</f>
        <v>0</v>
      </c>
      <c r="CI94" s="370">
        <f ca="1">IF(CC94&gt;=0,0,1)</f>
        <v>0</v>
      </c>
    </row>
    <row r="95" spans="1:87" ht="15.6">
      <c r="A95" s="342">
        <v>45443</v>
      </c>
      <c r="B95" s="397">
        <v>2.790623932448355E-2</v>
      </c>
      <c r="C95" s="397">
        <v>1.0963621377249044E-2</v>
      </c>
      <c r="D95" s="397">
        <v>7.0312543682513606E-3</v>
      </c>
      <c r="E95" s="397">
        <v>1.4203491056441031E-2</v>
      </c>
      <c r="F95" s="397">
        <v>2.777450120673719E-2</v>
      </c>
      <c r="G95" s="397">
        <v>2.3568671437740552E-2</v>
      </c>
      <c r="H95" s="397">
        <v>4.2527822828822837E-2</v>
      </c>
      <c r="I95" s="397">
        <v>3.1593994735897191E-2</v>
      </c>
      <c r="J95" s="397">
        <v>3.4214934999756919E-2</v>
      </c>
      <c r="K95" s="397">
        <v>-1.0240302081774955E-2</v>
      </c>
      <c r="L95" s="398">
        <f t="shared" si="6"/>
        <v>0.20954422925360472</v>
      </c>
      <c r="M95" s="399">
        <f t="shared" si="0"/>
        <v>0.39015798360286125</v>
      </c>
      <c r="N95" s="399">
        <f t="shared" si="1"/>
        <v>0.47918119503568624</v>
      </c>
      <c r="Q95" s="227">
        <v>45373</v>
      </c>
      <c r="R95" s="113">
        <v>-1.4776706904653825E-2</v>
      </c>
      <c r="S95" s="113">
        <v>-7.0515740674802485E-2</v>
      </c>
      <c r="T95" s="113">
        <v>3.6008493558820742E-2</v>
      </c>
      <c r="U95" s="113">
        <v>1.9492935827821745E-2</v>
      </c>
      <c r="V95" s="113">
        <v>7.0766437217875566E-2</v>
      </c>
      <c r="W95" s="113">
        <v>0.15832472385890473</v>
      </c>
      <c r="X95" s="113">
        <v>8.8772397082676591E-2</v>
      </c>
      <c r="Y95" s="113">
        <v>-1.0215631271875525E-2</v>
      </c>
      <c r="Z95" s="113">
        <v>-6.7735019492939585E-2</v>
      </c>
      <c r="AA95" s="113">
        <v>1.9155493764619225E-2</v>
      </c>
      <c r="AB95" s="113">
        <v>2.3485718219147467E-2</v>
      </c>
      <c r="AC95" s="409">
        <f t="shared" si="3"/>
        <v>0.25276310118559464</v>
      </c>
      <c r="AD95" s="113">
        <f t="shared" si="4"/>
        <v>1.2029879941059642</v>
      </c>
      <c r="AE95" s="113">
        <f t="shared" si="5"/>
        <v>1.6239346863820834</v>
      </c>
      <c r="AH95" s="372">
        <v>91</v>
      </c>
      <c r="AI95" s="372">
        <f>IF('Current Portfolio MAIN'!M93&gt;=0,0,1)</f>
        <v>0</v>
      </c>
      <c r="AJ95" s="372">
        <f>IF('Current Portfolio MAIN'!N93&gt;=0,0,1)</f>
        <v>0</v>
      </c>
      <c r="AP95" s="39">
        <v>62</v>
      </c>
      <c r="AQ95" s="222">
        <f>IF('Current Portfolio MAIN'!AD81&gt;=0,0,1)</f>
        <v>0</v>
      </c>
      <c r="AR95" s="222">
        <f>IF('Current Portfolio MAIN'!AE81&gt;=0,0,1)</f>
        <v>0</v>
      </c>
      <c r="AW95" s="372">
        <v>91</v>
      </c>
      <c r="AX95" s="372"/>
      <c r="AY95" s="372"/>
      <c r="AZ95" s="391"/>
      <c r="BA95" s="391"/>
      <c r="BB95" s="391"/>
      <c r="BC95" s="391"/>
      <c r="BD95" s="391"/>
      <c r="BE95" s="39">
        <v>62</v>
      </c>
      <c r="BF95" s="222"/>
      <c r="BG95" s="222"/>
      <c r="BH95" s="391"/>
      <c r="BI95" s="391"/>
      <c r="BJ95" s="391"/>
      <c r="BM95" s="370">
        <v>91</v>
      </c>
      <c r="BN95" s="366">
        <f ca="1">NORMINV(RAND(),$BR$2,$BR$3)</f>
        <v>-2.0619916190706009E-2</v>
      </c>
      <c r="BO95" s="369">
        <f ca="1">BN95-BN$296</f>
        <v>3.0338466223777463E-3</v>
      </c>
      <c r="BP95" s="367">
        <f ca="1">BN95-BN$301</f>
        <v>8.3885568798177206E-3</v>
      </c>
      <c r="BT95" s="370">
        <v>91</v>
      </c>
      <c r="BU95" s="364">
        <f ca="1">IF(BO95&gt;=0,0,1)</f>
        <v>0</v>
      </c>
      <c r="BV95" s="372">
        <f ca="1">IF(BP95&gt;=0,0,1)</f>
        <v>0</v>
      </c>
      <c r="BZ95" s="370">
        <v>91</v>
      </c>
      <c r="CA95" s="368">
        <f ca="1">NORMINV(RAND(),CE$2,CE$3)</f>
        <v>-4.1078310948006735E-2</v>
      </c>
      <c r="CB95" s="166">
        <f ca="1">CA95-CA$389</f>
        <v>4.7847600988413508E-2</v>
      </c>
      <c r="CC95" s="166">
        <f ca="1">CA95-CA$394</f>
        <v>7.250755516897528E-2</v>
      </c>
      <c r="CG95" s="370">
        <v>91</v>
      </c>
      <c r="CH95" s="370">
        <f ca="1">IF(CB95&gt;=0,0,1)</f>
        <v>0</v>
      </c>
      <c r="CI95" s="370">
        <f ca="1">IF(CC95&gt;=0,0,1)</f>
        <v>0</v>
      </c>
    </row>
    <row r="96" spans="1:87" ht="15.6">
      <c r="A96" s="342">
        <v>45448</v>
      </c>
      <c r="B96" s="397">
        <v>1.7886538052579004E-2</v>
      </c>
      <c r="C96" s="397">
        <v>8.5108829585411883E-4</v>
      </c>
      <c r="D96" s="397">
        <v>1.2035586001666099E-2</v>
      </c>
      <c r="E96" s="397">
        <v>-3.6234996385399287E-2</v>
      </c>
      <c r="F96" s="397">
        <v>-2.4503534296719254E-2</v>
      </c>
      <c r="G96" s="397">
        <v>1.5635062662548993E-3</v>
      </c>
      <c r="H96" s="397">
        <v>9.8326950081384368E-4</v>
      </c>
      <c r="I96" s="397">
        <v>-1.4230483175250996E-2</v>
      </c>
      <c r="J96" s="397">
        <v>-4.398159333761642E-4</v>
      </c>
      <c r="K96" s="397">
        <v>3.8268653341966274E-3</v>
      </c>
      <c r="L96" s="398">
        <f t="shared" si="6"/>
        <v>-3.826197633938111E-2</v>
      </c>
      <c r="M96" s="399">
        <f t="shared" si="0"/>
        <v>0.14235177800987542</v>
      </c>
      <c r="N96" s="399">
        <f t="shared" si="1"/>
        <v>0.23137498944270041</v>
      </c>
      <c r="Q96" s="227">
        <v>45377</v>
      </c>
      <c r="R96" s="113">
        <v>-2.3006381554476318E-2</v>
      </c>
      <c r="S96" s="113">
        <v>-6.9941490125397632E-2</v>
      </c>
      <c r="T96" s="113">
        <v>2.783061160050404E-2</v>
      </c>
      <c r="U96" s="113">
        <v>1.4386576849533039E-2</v>
      </c>
      <c r="V96" s="113">
        <v>0.11343318236394917</v>
      </c>
      <c r="W96" s="113">
        <v>0.18732194486975717</v>
      </c>
      <c r="X96" s="113">
        <v>0.11055967923993215</v>
      </c>
      <c r="Y96" s="113">
        <v>4.2060756890487383E-3</v>
      </c>
      <c r="Z96" s="113">
        <v>-6.6130952393903875E-2</v>
      </c>
      <c r="AA96" s="113">
        <v>1.9181212918667923E-2</v>
      </c>
      <c r="AB96" s="113">
        <v>2.2822211833482653E-2</v>
      </c>
      <c r="AC96" s="409">
        <f t="shared" si="3"/>
        <v>0.34066267129109706</v>
      </c>
      <c r="AD96" s="113">
        <f t="shared" si="4"/>
        <v>1.2908875642114666</v>
      </c>
      <c r="AE96" s="113">
        <f t="shared" si="5"/>
        <v>1.7118342564875859</v>
      </c>
      <c r="AH96" s="372">
        <v>92</v>
      </c>
      <c r="AI96" s="372">
        <f>IF('Current Portfolio MAIN'!M94&gt;=0,0,1)</f>
        <v>0</v>
      </c>
      <c r="AJ96" s="372">
        <f>IF('Current Portfolio MAIN'!N94&gt;=0,0,1)</f>
        <v>0</v>
      </c>
      <c r="AP96" s="39">
        <v>63</v>
      </c>
      <c r="AQ96" s="222">
        <f>IF('Current Portfolio MAIN'!AD82&gt;=0,0,1)</f>
        <v>0</v>
      </c>
      <c r="AR96" s="222">
        <f>IF('Current Portfolio MAIN'!AE82&gt;=0,0,1)</f>
        <v>0</v>
      </c>
      <c r="AW96" s="372">
        <v>92</v>
      </c>
      <c r="AX96" s="372"/>
      <c r="AY96" s="372"/>
      <c r="AZ96" s="391"/>
      <c r="BA96" s="391"/>
      <c r="BB96" s="391"/>
      <c r="BC96" s="391"/>
      <c r="BD96" s="391"/>
      <c r="BE96" s="39">
        <v>63</v>
      </c>
      <c r="BF96" s="222"/>
      <c r="BG96" s="222"/>
      <c r="BH96" s="391"/>
      <c r="BI96" s="391"/>
      <c r="BJ96" s="391"/>
      <c r="BM96" s="370">
        <v>92</v>
      </c>
      <c r="BN96" s="366">
        <f ca="1">NORMINV(RAND(),$BR$2,$BR$3)</f>
        <v>-2.0313570730934909E-2</v>
      </c>
      <c r="BO96" s="369">
        <f ca="1">BN96-BN$296</f>
        <v>3.3401920821488455E-3</v>
      </c>
      <c r="BP96" s="367">
        <f ca="1">BN96-BN$301</f>
        <v>8.6949023395888198E-3</v>
      </c>
      <c r="BT96" s="370">
        <v>92</v>
      </c>
      <c r="BU96" s="364">
        <f ca="1">IF(BO96&gt;=0,0,1)</f>
        <v>0</v>
      </c>
      <c r="BV96" s="372">
        <f ca="1">IF(BP96&gt;=0,0,1)</f>
        <v>0</v>
      </c>
      <c r="BZ96" s="370">
        <v>92</v>
      </c>
      <c r="CA96" s="368">
        <f ca="1">NORMINV(RAND(),CE$2,CE$3)</f>
        <v>-3.015604457641035E-2</v>
      </c>
      <c r="CB96" s="166">
        <f ca="1">CA96-CA$389</f>
        <v>5.8769867360009893E-2</v>
      </c>
      <c r="CC96" s="166">
        <f ca="1">CA96-CA$394</f>
        <v>8.3429821540571658E-2</v>
      </c>
      <c r="CG96" s="370">
        <v>92</v>
      </c>
      <c r="CH96" s="370">
        <f ca="1">IF(CB96&gt;=0,0,1)</f>
        <v>0</v>
      </c>
      <c r="CI96" s="370">
        <f ca="1">IF(CC96&gt;=0,0,1)</f>
        <v>0</v>
      </c>
    </row>
    <row r="97" spans="1:87" ht="15.6">
      <c r="A97" s="342">
        <v>45449</v>
      </c>
      <c r="B97" s="397">
        <v>-1.1849567947069928E-2</v>
      </c>
      <c r="C97" s="397">
        <v>-7.2509202490964597E-3</v>
      </c>
      <c r="D97" s="397">
        <v>1.0471348153113791E-3</v>
      </c>
      <c r="E97" s="397">
        <v>4.4070438915146948E-3</v>
      </c>
      <c r="F97" s="397">
        <v>-3.0121786223702429E-3</v>
      </c>
      <c r="G97" s="397">
        <v>8.7929369963977155E-3</v>
      </c>
      <c r="H97" s="397">
        <v>-3.7464801657915991E-4</v>
      </c>
      <c r="I97" s="397">
        <v>5.9733901443397297E-3</v>
      </c>
      <c r="J97" s="397">
        <v>8.1129208300787514E-3</v>
      </c>
      <c r="K97" s="397">
        <v>2.036207083600261E-2</v>
      </c>
      <c r="L97" s="398">
        <f t="shared" si="6"/>
        <v>2.6208182678529091E-2</v>
      </c>
      <c r="M97" s="399">
        <f t="shared" si="0"/>
        <v>0.20682193702778562</v>
      </c>
      <c r="N97" s="399">
        <f t="shared" si="1"/>
        <v>0.29584514846061061</v>
      </c>
      <c r="Q97" s="227">
        <v>45378</v>
      </c>
      <c r="R97" s="113">
        <v>2.3701923034787908E-2</v>
      </c>
      <c r="S97" s="113">
        <v>-5.1622223637426412E-2</v>
      </c>
      <c r="T97" s="113">
        <v>3.3591706679285682E-2</v>
      </c>
      <c r="U97" s="113">
        <v>2.9580879386707171E-2</v>
      </c>
      <c r="V97" s="113">
        <v>0.10496045384313923</v>
      </c>
      <c r="W97" s="113">
        <v>0.19180195521432575</v>
      </c>
      <c r="X97" s="113">
        <v>0.1090660349237309</v>
      </c>
      <c r="Y97" s="113">
        <v>2.6897865892082873E-2</v>
      </c>
      <c r="Z97" s="113">
        <v>-4.7514187331753055E-2</v>
      </c>
      <c r="AA97" s="113">
        <v>3.5600893542448109E-2</v>
      </c>
      <c r="AB97" s="113">
        <v>3.2894937073775443E-2</v>
      </c>
      <c r="AC97" s="409">
        <f t="shared" si="3"/>
        <v>0.4889602386211036</v>
      </c>
      <c r="AD97" s="113">
        <f t="shared" si="4"/>
        <v>1.4391851315414732</v>
      </c>
      <c r="AE97" s="113">
        <f t="shared" si="5"/>
        <v>1.8601318238175923</v>
      </c>
      <c r="AH97" s="372">
        <v>93</v>
      </c>
      <c r="AI97" s="372">
        <f>IF('Current Portfolio MAIN'!M95&gt;=0,0,1)</f>
        <v>0</v>
      </c>
      <c r="AJ97" s="372">
        <f>IF('Current Portfolio MAIN'!N95&gt;=0,0,1)</f>
        <v>0</v>
      </c>
      <c r="AP97" s="39">
        <v>64</v>
      </c>
      <c r="AQ97" s="222">
        <f>IF('Current Portfolio MAIN'!AD83&gt;=0,0,1)</f>
        <v>0</v>
      </c>
      <c r="AR97" s="222">
        <f>IF('Current Portfolio MAIN'!AE83&gt;=0,0,1)</f>
        <v>0</v>
      </c>
      <c r="AW97" s="372">
        <v>93</v>
      </c>
      <c r="AX97" s="372"/>
      <c r="AY97" s="372"/>
      <c r="AZ97" s="391"/>
      <c r="BA97" s="391"/>
      <c r="BB97" s="391"/>
      <c r="BC97" s="391"/>
      <c r="BD97" s="391"/>
      <c r="BE97" s="39">
        <v>64</v>
      </c>
      <c r="BF97" s="222"/>
      <c r="BG97" s="222"/>
      <c r="BH97" s="391"/>
      <c r="BI97" s="391"/>
      <c r="BJ97" s="391"/>
      <c r="BM97" s="370">
        <v>93</v>
      </c>
      <c r="BN97" s="366">
        <f ca="1">NORMINV(RAND(),$BR$2,$BR$3)</f>
        <v>-1.7575972549286904E-3</v>
      </c>
      <c r="BO97" s="369">
        <f ca="1">BN97-BN$296</f>
        <v>2.1896165558155066E-2</v>
      </c>
      <c r="BP97" s="367">
        <f ca="1">BN97-BN$301</f>
        <v>2.725087581559504E-2</v>
      </c>
      <c r="BT97" s="370">
        <v>93</v>
      </c>
      <c r="BU97" s="364">
        <f ca="1">IF(BO97&gt;=0,0,1)</f>
        <v>0</v>
      </c>
      <c r="BV97" s="372">
        <f ca="1">IF(BP97&gt;=0,0,1)</f>
        <v>0</v>
      </c>
      <c r="BZ97" s="370">
        <v>93</v>
      </c>
      <c r="CA97" s="368">
        <f ca="1">NORMINV(RAND(),CE$2,CE$3)</f>
        <v>8.4350562306763181E-3</v>
      </c>
      <c r="CB97" s="166">
        <f ca="1">CA97-CA$389</f>
        <v>9.7360968167096565E-2</v>
      </c>
      <c r="CC97" s="166">
        <f ca="1">CA97-CA$394</f>
        <v>0.12202092234765834</v>
      </c>
      <c r="CG97" s="370">
        <v>93</v>
      </c>
      <c r="CH97" s="370">
        <f ca="1">IF(CB97&gt;=0,0,1)</f>
        <v>0</v>
      </c>
      <c r="CI97" s="370">
        <f ca="1">IF(CC97&gt;=0,0,1)</f>
        <v>0</v>
      </c>
    </row>
    <row r="98" spans="1:87" ht="15.6">
      <c r="A98" s="342">
        <v>45450</v>
      </c>
      <c r="B98" s="397">
        <v>1.0710695981694496E-2</v>
      </c>
      <c r="C98" s="397">
        <v>1.2583675097366243E-2</v>
      </c>
      <c r="D98" s="397">
        <v>-1.3892424377670576E-3</v>
      </c>
      <c r="E98" s="397">
        <v>-8.2483680705247586E-3</v>
      </c>
      <c r="F98" s="397">
        <v>3.4504740553520374E-3</v>
      </c>
      <c r="G98" s="397">
        <v>-9.9616509203391823E-3</v>
      </c>
      <c r="H98" s="397">
        <v>2.6015178024223484E-3</v>
      </c>
      <c r="I98" s="397">
        <v>1.151461651062835E-3</v>
      </c>
      <c r="J98" s="397">
        <v>-5.9763126880617579E-3</v>
      </c>
      <c r="K98" s="397">
        <v>-3.5951906634635877E-3</v>
      </c>
      <c r="L98" s="398">
        <f t="shared" si="6"/>
        <v>1.3270598077416151E-3</v>
      </c>
      <c r="M98" s="399">
        <f t="shared" si="0"/>
        <v>0.18194081415699814</v>
      </c>
      <c r="N98" s="399">
        <f t="shared" si="1"/>
        <v>0.27096402558982313</v>
      </c>
      <c r="Q98" s="227">
        <v>45379</v>
      </c>
      <c r="R98" s="113">
        <v>5.8195997203860594E-2</v>
      </c>
      <c r="S98" s="113">
        <v>-4.9148048807108768E-2</v>
      </c>
      <c r="T98" s="113">
        <v>3.8043927178963655E-2</v>
      </c>
      <c r="U98" s="113">
        <v>4.469229874459435E-2</v>
      </c>
      <c r="V98" s="113">
        <v>0.11092386826090483</v>
      </c>
      <c r="W98" s="113">
        <v>0.19273827705393032</v>
      </c>
      <c r="X98" s="113">
        <v>0.12283271772139237</v>
      </c>
      <c r="Y98" s="113">
        <v>4.1627590761297295E-2</v>
      </c>
      <c r="Z98" s="113">
        <v>-6.2116165303284232E-2</v>
      </c>
      <c r="AA98" s="113">
        <v>4.7913403342145333E-2</v>
      </c>
      <c r="AB98" s="113">
        <v>4.2596320039379965E-2</v>
      </c>
      <c r="AC98" s="409">
        <f t="shared" si="3"/>
        <v>0.58830018619607571</v>
      </c>
      <c r="AD98" s="113">
        <f t="shared" si="4"/>
        <v>1.5385250791164453</v>
      </c>
      <c r="AE98" s="113">
        <f t="shared" si="5"/>
        <v>1.9594717713925645</v>
      </c>
      <c r="AH98" s="372">
        <v>94</v>
      </c>
      <c r="AI98" s="372">
        <f>IF('Current Portfolio MAIN'!M96&gt;=0,0,1)</f>
        <v>0</v>
      </c>
      <c r="AJ98" s="372">
        <f>IF('Current Portfolio MAIN'!N96&gt;=0,0,1)</f>
        <v>0</v>
      </c>
      <c r="AP98" s="39">
        <v>65</v>
      </c>
      <c r="AQ98" s="222">
        <f>IF('Current Portfolio MAIN'!AD84&gt;=0,0,1)</f>
        <v>0</v>
      </c>
      <c r="AR98" s="222">
        <f>IF('Current Portfolio MAIN'!AE84&gt;=0,0,1)</f>
        <v>0</v>
      </c>
      <c r="AW98" s="372">
        <v>94</v>
      </c>
      <c r="AX98" s="372"/>
      <c r="AY98" s="372"/>
      <c r="AZ98" s="391"/>
      <c r="BA98" s="391"/>
      <c r="BB98" s="391"/>
      <c r="BC98" s="391"/>
      <c r="BD98" s="391"/>
      <c r="BE98" s="39">
        <v>65</v>
      </c>
      <c r="BF98" s="222"/>
      <c r="BG98" s="222"/>
      <c r="BH98" s="391"/>
      <c r="BI98" s="391"/>
      <c r="BJ98" s="391"/>
      <c r="BM98" s="370">
        <v>94</v>
      </c>
      <c r="BN98" s="366">
        <f ca="1">NORMINV(RAND(),$BR$2,$BR$3)</f>
        <v>1.2606661963332658E-2</v>
      </c>
      <c r="BO98" s="369">
        <f ca="1">BN98-BN$296</f>
        <v>3.6260424776416417E-2</v>
      </c>
      <c r="BP98" s="367">
        <f ca="1">BN98-BN$301</f>
        <v>4.1615135033856387E-2</v>
      </c>
      <c r="BT98" s="370">
        <v>94</v>
      </c>
      <c r="BU98" s="364">
        <f ca="1">IF(BO98&gt;=0,0,1)</f>
        <v>0</v>
      </c>
      <c r="BV98" s="372">
        <f ca="1">IF(BP98&gt;=0,0,1)</f>
        <v>0</v>
      </c>
      <c r="BZ98" s="370">
        <v>94</v>
      </c>
      <c r="CA98" s="368">
        <f ca="1">NORMINV(RAND(),CE$2,CE$3)</f>
        <v>-9.1943512210135775E-2</v>
      </c>
      <c r="CB98" s="166">
        <f ca="1">CA98-CA$389</f>
        <v>-3.0176002737155316E-3</v>
      </c>
      <c r="CC98" s="166">
        <f ca="1">CA98-CA$394</f>
        <v>2.164235390684624E-2</v>
      </c>
      <c r="CG98" s="370">
        <v>94</v>
      </c>
      <c r="CH98" s="370">
        <f ca="1">IF(CB98&gt;=0,0,1)</f>
        <v>1</v>
      </c>
      <c r="CI98" s="370">
        <f ca="1">IF(CC98&gt;=0,0,1)</f>
        <v>0</v>
      </c>
    </row>
    <row r="99" spans="1:87" ht="15.6">
      <c r="A99" s="342">
        <v>45455</v>
      </c>
      <c r="B99" s="397">
        <v>-4.8728243016677997E-3</v>
      </c>
      <c r="C99" s="397">
        <v>2.8890385136015162E-2</v>
      </c>
      <c r="D99" s="397">
        <v>1.9676927842295022E-2</v>
      </c>
      <c r="E99" s="397">
        <v>-2.9748602544678038E-3</v>
      </c>
      <c r="F99" s="397">
        <v>-3.9078319101137904E-4</v>
      </c>
      <c r="G99" s="397">
        <v>-1.4873736389385162E-2</v>
      </c>
      <c r="H99" s="397">
        <v>1.37901603267363E-2</v>
      </c>
      <c r="I99" s="397">
        <v>-1.4206730227425579E-2</v>
      </c>
      <c r="J99" s="397">
        <v>-1.4957303349388051E-2</v>
      </c>
      <c r="K99" s="397">
        <v>-1.5131093629964232E-3</v>
      </c>
      <c r="L99" s="398">
        <f t="shared" si="6"/>
        <v>8.568126228704287E-3</v>
      </c>
      <c r="M99" s="399">
        <f t="shared" si="0"/>
        <v>0.18918188057796081</v>
      </c>
      <c r="N99" s="399">
        <f t="shared" si="1"/>
        <v>0.2782050920107858</v>
      </c>
      <c r="Q99" s="227">
        <v>45384</v>
      </c>
      <c r="R99" s="113">
        <v>2.5364308665413393E-2</v>
      </c>
      <c r="S99" s="113">
        <v>-6.1599269956114866E-2</v>
      </c>
      <c r="T99" s="113">
        <v>2.353930168784979E-2</v>
      </c>
      <c r="U99" s="113">
        <v>2.5156956551420029E-2</v>
      </c>
      <c r="V99" s="113">
        <v>0.10579350677275112</v>
      </c>
      <c r="W99" s="113">
        <v>0.11079704549555247</v>
      </c>
      <c r="X99" s="113">
        <v>0.10044654390197727</v>
      </c>
      <c r="Y99" s="113">
        <v>5.5945630137105962E-2</v>
      </c>
      <c r="Z99" s="113">
        <v>-7.2726444583614991E-2</v>
      </c>
      <c r="AA99" s="113">
        <v>2.6931379141422074E-2</v>
      </c>
      <c r="AB99" s="113">
        <v>2.6188595672370418E-2</v>
      </c>
      <c r="AC99" s="409">
        <f t="shared" si="3"/>
        <v>0.36583755348613267</v>
      </c>
      <c r="AD99" s="113">
        <f t="shared" si="4"/>
        <v>1.3160624464065023</v>
      </c>
      <c r="AE99" s="113">
        <f t="shared" si="5"/>
        <v>1.7370091386826214</v>
      </c>
      <c r="AH99" s="372">
        <v>95</v>
      </c>
      <c r="AI99" s="372">
        <f>IF('Current Portfolio MAIN'!M97&gt;=0,0,1)</f>
        <v>0</v>
      </c>
      <c r="AJ99" s="372">
        <f>IF('Current Portfolio MAIN'!N97&gt;=0,0,1)</f>
        <v>0</v>
      </c>
      <c r="AP99" s="39">
        <v>66</v>
      </c>
      <c r="AQ99" s="222">
        <f>IF('Current Portfolio MAIN'!AD85&gt;=0,0,1)</f>
        <v>0</v>
      </c>
      <c r="AR99" s="222">
        <f>IF('Current Portfolio MAIN'!AE85&gt;=0,0,1)</f>
        <v>0</v>
      </c>
      <c r="AW99" s="372">
        <v>95</v>
      </c>
      <c r="AX99" s="372"/>
      <c r="AY99" s="372"/>
      <c r="AZ99" s="391"/>
      <c r="BA99" s="391"/>
      <c r="BB99" s="391"/>
      <c r="BC99" s="391"/>
      <c r="BD99" s="391"/>
      <c r="BE99" s="39">
        <v>66</v>
      </c>
      <c r="BF99" s="222"/>
      <c r="BG99" s="222"/>
      <c r="BH99" s="391"/>
      <c r="BI99" s="391"/>
      <c r="BJ99" s="391"/>
      <c r="BM99" s="370">
        <v>95</v>
      </c>
      <c r="BN99" s="366">
        <f ca="1">NORMINV(RAND(),$BR$2,$BR$3)</f>
        <v>7.9552197439434879E-3</v>
      </c>
      <c r="BO99" s="369">
        <f ca="1">BN99-BN$296</f>
        <v>3.1608982557027245E-2</v>
      </c>
      <c r="BP99" s="367">
        <f ca="1">BN99-BN$301</f>
        <v>3.6963692814467215E-2</v>
      </c>
      <c r="BT99" s="370">
        <v>95</v>
      </c>
      <c r="BU99" s="364">
        <f ca="1">IF(BO99&gt;=0,0,1)</f>
        <v>0</v>
      </c>
      <c r="BV99" s="372">
        <f ca="1">IF(BP99&gt;=0,0,1)</f>
        <v>0</v>
      </c>
      <c r="BZ99" s="370">
        <v>95</v>
      </c>
      <c r="CA99" s="368">
        <f ca="1">NORMINV(RAND(),CE$2,CE$3)</f>
        <v>6.1535644370878995E-2</v>
      </c>
      <c r="CB99" s="166">
        <f ca="1">CA99-CA$389</f>
        <v>0.15046155630729924</v>
      </c>
      <c r="CC99" s="166">
        <f ca="1">CA99-CA$394</f>
        <v>0.17512151048786101</v>
      </c>
      <c r="CG99" s="370">
        <v>95</v>
      </c>
      <c r="CH99" s="370">
        <f ca="1">IF(CB99&gt;=0,0,1)</f>
        <v>0</v>
      </c>
      <c r="CI99" s="370">
        <f ca="1">IF(CC99&gt;=0,0,1)</f>
        <v>0</v>
      </c>
    </row>
    <row r="100" spans="1:87" ht="15.6">
      <c r="A100" s="342">
        <v>45464</v>
      </c>
      <c r="B100" s="397">
        <v>4.9626068784910382E-2</v>
      </c>
      <c r="C100" s="397">
        <v>2.2961373975768584E-2</v>
      </c>
      <c r="D100" s="397">
        <v>4.3221619627653141E-2</v>
      </c>
      <c r="E100" s="397">
        <v>4.6370657627816225E-2</v>
      </c>
      <c r="F100" s="397">
        <v>3.8123298636341119E-2</v>
      </c>
      <c r="G100" s="397">
        <v>3.8425346725191378E-2</v>
      </c>
      <c r="H100" s="397">
        <v>3.2676434123689146E-2</v>
      </c>
      <c r="I100" s="397">
        <v>2.4783019627068414E-2</v>
      </c>
      <c r="J100" s="397">
        <v>3.5282995014894514E-2</v>
      </c>
      <c r="K100" s="397">
        <v>5.0311917364029624E-2</v>
      </c>
      <c r="L100" s="398">
        <f t="shared" si="6"/>
        <v>0.38178273150736253</v>
      </c>
      <c r="M100" s="399">
        <f t="shared" si="0"/>
        <v>0.56239648585661905</v>
      </c>
      <c r="N100" s="399">
        <f t="shared" si="1"/>
        <v>0.65141969728944404</v>
      </c>
      <c r="Q100" s="227">
        <v>45385</v>
      </c>
      <c r="R100" s="113">
        <v>-6.2591906949526432E-2</v>
      </c>
      <c r="S100" s="113">
        <v>-3.822093736262222E-2</v>
      </c>
      <c r="T100" s="113">
        <v>3.0661796969525978E-2</v>
      </c>
      <c r="U100" s="113">
        <v>2.5682659049603984E-2</v>
      </c>
      <c r="V100" s="113">
        <v>8.2487067536147318E-2</v>
      </c>
      <c r="W100" s="113">
        <v>0.15024242741799343</v>
      </c>
      <c r="X100" s="113">
        <v>0.1223931877300144</v>
      </c>
      <c r="Y100" s="113">
        <v>6.9384112054538427E-2</v>
      </c>
      <c r="Z100" s="113">
        <v>-5.8269277197957381E-2</v>
      </c>
      <c r="AA100" s="113">
        <v>4.2473572003758564E-2</v>
      </c>
      <c r="AB100" s="113">
        <v>3.3280966373756993E-2</v>
      </c>
      <c r="AC100" s="409">
        <f t="shared" si="3"/>
        <v>0.39752366762523306</v>
      </c>
      <c r="AD100" s="113">
        <f t="shared" si="4"/>
        <v>1.3477485605456025</v>
      </c>
      <c r="AE100" s="113">
        <f t="shared" si="5"/>
        <v>1.7686952528217219</v>
      </c>
      <c r="AH100" s="372">
        <v>96</v>
      </c>
      <c r="AI100" s="372">
        <f>IF('Current Portfolio MAIN'!M98&gt;=0,0,1)</f>
        <v>0</v>
      </c>
      <c r="AJ100" s="372">
        <f>IF('Current Portfolio MAIN'!N98&gt;=0,0,1)</f>
        <v>0</v>
      </c>
      <c r="AP100" s="39">
        <v>67</v>
      </c>
      <c r="AQ100" s="222">
        <f>IF('Current Portfolio MAIN'!AD86&gt;=0,0,1)</f>
        <v>0</v>
      </c>
      <c r="AR100" s="222">
        <f>IF('Current Portfolio MAIN'!AE86&gt;=0,0,1)</f>
        <v>0</v>
      </c>
      <c r="AW100" s="372">
        <v>96</v>
      </c>
      <c r="AX100" s="372"/>
      <c r="AY100" s="372"/>
      <c r="AZ100" s="391"/>
      <c r="BA100" s="391"/>
      <c r="BB100" s="391"/>
      <c r="BC100" s="391"/>
      <c r="BD100" s="391"/>
      <c r="BE100" s="39">
        <v>67</v>
      </c>
      <c r="BF100" s="222"/>
      <c r="BG100" s="222"/>
      <c r="BH100" s="391"/>
      <c r="BI100" s="391"/>
      <c r="BJ100" s="391"/>
      <c r="BM100" s="370">
        <v>96</v>
      </c>
      <c r="BN100" s="366">
        <f ca="1">NORMINV(RAND(),$BR$2,$BR$3)</f>
        <v>-5.8378722341609667E-3</v>
      </c>
      <c r="BO100" s="369">
        <f ca="1">BN100-BN$296</f>
        <v>1.7815890578922789E-2</v>
      </c>
      <c r="BP100" s="367">
        <f ca="1">BN100-BN$301</f>
        <v>2.3170600836362763E-2</v>
      </c>
      <c r="BT100" s="370">
        <v>96</v>
      </c>
      <c r="BU100" s="364">
        <f ca="1">IF(BO100&gt;=0,0,1)</f>
        <v>0</v>
      </c>
      <c r="BV100" s="372">
        <f ca="1">IF(BP100&gt;=0,0,1)</f>
        <v>0</v>
      </c>
      <c r="BZ100" s="370">
        <v>96</v>
      </c>
      <c r="CA100" s="368">
        <f ca="1">NORMINV(RAND(),CE$2,CE$3)</f>
        <v>3.563017667487571E-2</v>
      </c>
      <c r="CB100" s="166">
        <f ca="1">CA100-CA$389</f>
        <v>0.12455608861129595</v>
      </c>
      <c r="CC100" s="166">
        <f ca="1">CA100-CA$394</f>
        <v>0.14921604279185774</v>
      </c>
      <c r="CG100" s="370">
        <v>96</v>
      </c>
      <c r="CH100" s="370">
        <f ca="1">IF(CB100&gt;=0,0,1)</f>
        <v>0</v>
      </c>
      <c r="CI100" s="370">
        <f ca="1">IF(CC100&gt;=0,0,1)</f>
        <v>0</v>
      </c>
    </row>
    <row r="101" spans="1:87" ht="15.6">
      <c r="A101" s="342">
        <v>45469</v>
      </c>
      <c r="B101" s="397">
        <v>-7.5977698825788753E-3</v>
      </c>
      <c r="C101" s="397">
        <v>1.8872598687486253E-2</v>
      </c>
      <c r="D101" s="397">
        <v>1.5815385485418165E-3</v>
      </c>
      <c r="E101" s="397">
        <v>-1.2061773823592414E-2</v>
      </c>
      <c r="F101" s="397">
        <v>-1.2942172953831488E-3</v>
      </c>
      <c r="G101" s="397">
        <v>0.15400797609547157</v>
      </c>
      <c r="H101" s="397">
        <v>-1.4873717297604894E-2</v>
      </c>
      <c r="I101" s="397">
        <v>-1.6921293248392644E-2</v>
      </c>
      <c r="J101" s="397">
        <v>1.829740342126529E-2</v>
      </c>
      <c r="K101" s="397">
        <v>3.7873099785251219E-2</v>
      </c>
      <c r="L101" s="398">
        <f t="shared" si="6"/>
        <v>0.17788384499046417</v>
      </c>
      <c r="M101" s="399">
        <f t="shared" si="0"/>
        <v>0.3584975993397207</v>
      </c>
      <c r="N101" s="399">
        <f t="shared" si="1"/>
        <v>0.44752081077254569</v>
      </c>
      <c r="Q101" s="227">
        <v>45386</v>
      </c>
      <c r="R101" s="113">
        <v>-6.9034429396680363E-2</v>
      </c>
      <c r="S101" s="113">
        <v>3.6100759361721302E-3</v>
      </c>
      <c r="T101" s="113">
        <v>4.9591665791950623E-2</v>
      </c>
      <c r="U101" s="113">
        <v>-6.0165537961004434E-3</v>
      </c>
      <c r="V101" s="113">
        <v>4.9150451614100588E-2</v>
      </c>
      <c r="W101" s="113">
        <v>0.12027114180705811</v>
      </c>
      <c r="X101" s="113">
        <v>8.6722279141778769E-2</v>
      </c>
      <c r="Y101" s="113">
        <v>8.6382545959051926E-2</v>
      </c>
      <c r="Z101" s="113">
        <v>-7.8411988933068222E-2</v>
      </c>
      <c r="AA101" s="113">
        <v>4.5491093843799124E-2</v>
      </c>
      <c r="AB101" s="113">
        <v>2.499109946074074E-2</v>
      </c>
      <c r="AC101" s="409">
        <f t="shared" si="3"/>
        <v>0.31274738142880298</v>
      </c>
      <c r="AD101" s="113">
        <f t="shared" si="4"/>
        <v>1.2629722743491727</v>
      </c>
      <c r="AE101" s="113">
        <f t="shared" si="5"/>
        <v>1.6839189666252916</v>
      </c>
      <c r="AH101" s="372">
        <v>97</v>
      </c>
      <c r="AI101" s="372">
        <f>IF('Current Portfolio MAIN'!M99&gt;=0,0,1)</f>
        <v>0</v>
      </c>
      <c r="AJ101" s="372">
        <f>IF('Current Portfolio MAIN'!N99&gt;=0,0,1)</f>
        <v>0</v>
      </c>
      <c r="AP101" s="39">
        <v>68</v>
      </c>
      <c r="AQ101" s="222">
        <f>IF('Current Portfolio MAIN'!AD87&gt;=0,0,1)</f>
        <v>0</v>
      </c>
      <c r="AR101" s="222">
        <f>IF('Current Portfolio MAIN'!AE87&gt;=0,0,1)</f>
        <v>0</v>
      </c>
      <c r="AW101" s="372">
        <v>97</v>
      </c>
      <c r="AX101" s="372"/>
      <c r="AY101" s="372"/>
      <c r="AZ101" s="391"/>
      <c r="BA101" s="391"/>
      <c r="BB101" s="391"/>
      <c r="BC101" s="391"/>
      <c r="BD101" s="391"/>
      <c r="BE101" s="39">
        <v>68</v>
      </c>
      <c r="BF101" s="222"/>
      <c r="BG101" s="222"/>
      <c r="BH101" s="391"/>
      <c r="BI101" s="391"/>
      <c r="BJ101" s="391"/>
      <c r="BM101" s="370">
        <v>97</v>
      </c>
      <c r="BN101" s="366">
        <f ca="1">NORMINV(RAND(),$BR$2,$BR$3)</f>
        <v>-5.4443153162826762E-3</v>
      </c>
      <c r="BO101" s="369">
        <f ca="1">BN101-BN$296</f>
        <v>1.820944749680108E-2</v>
      </c>
      <c r="BP101" s="367">
        <f ca="1">BN101-BN$301</f>
        <v>2.3564157754241054E-2</v>
      </c>
      <c r="BT101" s="370">
        <v>97</v>
      </c>
      <c r="BU101" s="364">
        <f ca="1">IF(BO101&gt;=0,0,1)</f>
        <v>0</v>
      </c>
      <c r="BV101" s="372">
        <f ca="1">IF(BP101&gt;=0,0,1)</f>
        <v>0</v>
      </c>
      <c r="BZ101" s="370">
        <v>97</v>
      </c>
      <c r="CA101" s="368">
        <f ca="1">NORMINV(RAND(),CE$2,CE$3)</f>
        <v>-8.2982490511444434E-2</v>
      </c>
      <c r="CB101" s="166">
        <f ca="1">CA101-CA$389</f>
        <v>5.9434214249758088E-3</v>
      </c>
      <c r="CC101" s="166">
        <f ca="1">CA101-CA$394</f>
        <v>3.0603375605537581E-2</v>
      </c>
      <c r="CG101" s="370">
        <v>97</v>
      </c>
      <c r="CH101" s="370">
        <f ca="1">IF(CB101&gt;=0,0,1)</f>
        <v>0</v>
      </c>
      <c r="CI101" s="370">
        <f ca="1">IF(CC101&gt;=0,0,1)</f>
        <v>0</v>
      </c>
    </row>
    <row r="102" spans="1:87" ht="15.6">
      <c r="A102" s="342">
        <v>45470</v>
      </c>
      <c r="B102" s="397">
        <v>7.7128726361901379E-3</v>
      </c>
      <c r="C102" s="397">
        <v>1.0075854348528868E-2</v>
      </c>
      <c r="D102" s="397">
        <v>7.6010095684073686E-3</v>
      </c>
      <c r="E102" s="397">
        <v>1.8732812332823423E-2</v>
      </c>
      <c r="F102" s="397">
        <v>5.9672845545710729E-3</v>
      </c>
      <c r="G102" s="397">
        <v>3.6201275731564397E-3</v>
      </c>
      <c r="H102" s="397">
        <v>1.8893738984266939E-3</v>
      </c>
      <c r="I102" s="397">
        <v>8.4526913188727182E-3</v>
      </c>
      <c r="J102" s="397">
        <v>2.8666997561997754E-2</v>
      </c>
      <c r="K102" s="397">
        <v>2.8098277922021797E-2</v>
      </c>
      <c r="L102" s="398">
        <f t="shared" si="6"/>
        <v>0.12081730171499627</v>
      </c>
      <c r="M102" s="399">
        <f t="shared" si="0"/>
        <v>0.3014310560642528</v>
      </c>
      <c r="N102" s="399">
        <f t="shared" si="1"/>
        <v>0.39045426749707779</v>
      </c>
      <c r="Q102" s="227">
        <v>45387</v>
      </c>
      <c r="R102" s="113">
        <v>-0.11938040372902847</v>
      </c>
      <c r="S102" s="113">
        <v>1.531880381038353E-2</v>
      </c>
      <c r="T102" s="113">
        <v>7.1567352525607753E-2</v>
      </c>
      <c r="U102" s="113">
        <v>-2.0308021578974156E-4</v>
      </c>
      <c r="V102" s="113">
        <v>8.9109623742461119E-2</v>
      </c>
      <c r="W102" s="113">
        <v>0.11496251010084535</v>
      </c>
      <c r="X102" s="113">
        <v>0.11546040317925965</v>
      </c>
      <c r="Y102" s="113">
        <v>0.10315141956342955</v>
      </c>
      <c r="Z102" s="113">
        <v>-7.7407497638900091E-2</v>
      </c>
      <c r="AA102" s="113">
        <v>8.0026181663407359E-2</v>
      </c>
      <c r="AB102" s="113">
        <v>3.2317052209021035E-2</v>
      </c>
      <c r="AC102" s="409">
        <f t="shared" si="3"/>
        <v>0.42492236521069704</v>
      </c>
      <c r="AD102" s="113">
        <f t="shared" si="4"/>
        <v>1.3751472581310666</v>
      </c>
      <c r="AE102" s="113">
        <f t="shared" si="5"/>
        <v>1.7960939504071858</v>
      </c>
      <c r="AH102" s="372">
        <v>98</v>
      </c>
      <c r="AI102" s="372">
        <f>IF('Current Portfolio MAIN'!M100&gt;=0,0,1)</f>
        <v>0</v>
      </c>
      <c r="AJ102" s="372">
        <f>IF('Current Portfolio MAIN'!N100&gt;=0,0,1)</f>
        <v>0</v>
      </c>
      <c r="AP102" s="39">
        <v>69</v>
      </c>
      <c r="AQ102" s="222">
        <f>IF('Current Portfolio MAIN'!AD88&gt;=0,0,1)</f>
        <v>0</v>
      </c>
      <c r="AR102" s="222">
        <f>IF('Current Portfolio MAIN'!AE88&gt;=0,0,1)</f>
        <v>0</v>
      </c>
      <c r="AW102" s="372">
        <v>98</v>
      </c>
      <c r="AX102" s="372"/>
      <c r="AY102" s="372"/>
      <c r="AZ102" s="391"/>
      <c r="BA102" s="391"/>
      <c r="BB102" s="391"/>
      <c r="BC102" s="391"/>
      <c r="BD102" s="391"/>
      <c r="BE102" s="39">
        <v>69</v>
      </c>
      <c r="BF102" s="222"/>
      <c r="BG102" s="222"/>
      <c r="BH102" s="391"/>
      <c r="BI102" s="391"/>
      <c r="BJ102" s="391"/>
      <c r="BM102" s="370">
        <v>98</v>
      </c>
      <c r="BN102" s="366">
        <f ca="1">NORMINV(RAND(),$BR$2,$BR$3)</f>
        <v>-4.2428758508162448E-3</v>
      </c>
      <c r="BO102" s="369">
        <f ca="1">BN102-BN$296</f>
        <v>1.9410886962267511E-2</v>
      </c>
      <c r="BP102" s="367">
        <f ca="1">BN102-BN$301</f>
        <v>2.4765597219707485E-2</v>
      </c>
      <c r="BT102" s="370">
        <v>98</v>
      </c>
      <c r="BU102" s="364">
        <f ca="1">IF(BO102&gt;=0,0,1)</f>
        <v>0</v>
      </c>
      <c r="BV102" s="372">
        <f ca="1">IF(BP102&gt;=0,0,1)</f>
        <v>0</v>
      </c>
      <c r="BZ102" s="370">
        <v>98</v>
      </c>
      <c r="CA102" s="368">
        <f ca="1">NORMINV(RAND(),CE$2,CE$3)</f>
        <v>4.8087226170137276E-2</v>
      </c>
      <c r="CB102" s="166">
        <f ca="1">CA102-CA$389</f>
        <v>0.13701313810655752</v>
      </c>
      <c r="CC102" s="166">
        <f ca="1">CA102-CA$394</f>
        <v>0.16167309228711929</v>
      </c>
      <c r="CG102" s="370">
        <v>98</v>
      </c>
      <c r="CH102" s="370">
        <f ca="1">IF(CB102&gt;=0,0,1)</f>
        <v>0</v>
      </c>
      <c r="CI102" s="370">
        <f ca="1">IF(CC102&gt;=0,0,1)</f>
        <v>0</v>
      </c>
    </row>
    <row r="103" spans="1:87" ht="15.6">
      <c r="A103" s="342">
        <v>45471</v>
      </c>
      <c r="B103" s="397">
        <v>-2.0350983343479845E-2</v>
      </c>
      <c r="C103" s="397">
        <v>-4.8099138983858869E-2</v>
      </c>
      <c r="D103" s="397">
        <v>-4.4978061816597026E-2</v>
      </c>
      <c r="E103" s="397">
        <v>-3.1147660786290388E-2</v>
      </c>
      <c r="F103" s="397">
        <v>-5.9647040264543594E-2</v>
      </c>
      <c r="G103" s="397">
        <v>-1.8059991228681072E-2</v>
      </c>
      <c r="H103" s="397">
        <v>-1.36894850109468E-2</v>
      </c>
      <c r="I103" s="397">
        <v>-3.1752211569649802E-2</v>
      </c>
      <c r="J103" s="397">
        <v>-3.5022109184834282E-2</v>
      </c>
      <c r="K103" s="397">
        <v>-5.4868524754966286E-2</v>
      </c>
      <c r="L103" s="398">
        <f t="shared" si="6"/>
        <v>-0.35761520694384796</v>
      </c>
      <c r="M103" s="399">
        <f t="shared" si="0"/>
        <v>-0.17700145259459144</v>
      </c>
      <c r="N103" s="399">
        <f t="shared" si="1"/>
        <v>-8.7978241161766446E-2</v>
      </c>
      <c r="Q103" s="227">
        <v>45391</v>
      </c>
      <c r="R103" s="113">
        <v>-0.14885583470842989</v>
      </c>
      <c r="S103" s="113">
        <v>2.8855462409085986E-2</v>
      </c>
      <c r="T103" s="113">
        <v>6.7724058875847426E-2</v>
      </c>
      <c r="U103" s="113">
        <v>4.8054839894095647E-2</v>
      </c>
      <c r="V103" s="113">
        <v>9.7248065490693314E-2</v>
      </c>
      <c r="W103" s="113">
        <v>0.13180127700202271</v>
      </c>
      <c r="X103" s="113">
        <v>0.16490410031632075</v>
      </c>
      <c r="Y103" s="113">
        <v>0.1114441543201099</v>
      </c>
      <c r="Z103" s="113">
        <v>-0.10094039673997057</v>
      </c>
      <c r="AA103" s="113">
        <v>7.608446977286909E-2</v>
      </c>
      <c r="AB103" s="113">
        <v>3.5234617138926394E-2</v>
      </c>
      <c r="AC103" s="409">
        <f t="shared" si="3"/>
        <v>0.51155481377157075</v>
      </c>
      <c r="AD103" s="113">
        <f t="shared" si="4"/>
        <v>1.4617797066919405</v>
      </c>
      <c r="AE103" s="113">
        <f t="shared" si="5"/>
        <v>1.8827263989680594</v>
      </c>
      <c r="AH103" s="372">
        <v>99</v>
      </c>
      <c r="AI103" s="372">
        <f>IF('Current Portfolio MAIN'!M101&gt;=0,0,1)</f>
        <v>0</v>
      </c>
      <c r="AJ103" s="372">
        <f>IF('Current Portfolio MAIN'!N101&gt;=0,0,1)</f>
        <v>0</v>
      </c>
      <c r="AP103" s="39">
        <v>70</v>
      </c>
      <c r="AQ103" s="222">
        <f>IF('Current Portfolio MAIN'!AD89&gt;=0,0,1)</f>
        <v>0</v>
      </c>
      <c r="AR103" s="222">
        <f>IF('Current Portfolio MAIN'!AE89&gt;=0,0,1)</f>
        <v>0</v>
      </c>
      <c r="AW103" s="372">
        <v>99</v>
      </c>
      <c r="AX103" s="372"/>
      <c r="AY103" s="372"/>
      <c r="AZ103" s="391"/>
      <c r="BA103" s="391"/>
      <c r="BB103" s="391"/>
      <c r="BC103" s="391"/>
      <c r="BD103" s="391"/>
      <c r="BE103" s="39">
        <v>70</v>
      </c>
      <c r="BF103" s="222"/>
      <c r="BG103" s="222"/>
      <c r="BH103" s="391"/>
      <c r="BI103" s="391"/>
      <c r="BJ103" s="391"/>
      <c r="BM103" s="370">
        <v>99</v>
      </c>
      <c r="BN103" s="366">
        <f ca="1">NORMINV(RAND(),$BR$2,$BR$3)</f>
        <v>-1.1510930583626308E-2</v>
      </c>
      <c r="BO103" s="369">
        <f ca="1">BN103-BN$296</f>
        <v>1.2142832229457447E-2</v>
      </c>
      <c r="BP103" s="367">
        <f ca="1">BN103-BN$301</f>
        <v>1.7497542486897423E-2</v>
      </c>
      <c r="BT103" s="370">
        <v>99</v>
      </c>
      <c r="BU103" s="364">
        <f ca="1">IF(BO103&gt;=0,0,1)</f>
        <v>0</v>
      </c>
      <c r="BV103" s="372">
        <f ca="1">IF(BP103&gt;=0,0,1)</f>
        <v>0</v>
      </c>
      <c r="BZ103" s="370">
        <v>99</v>
      </c>
      <c r="CA103" s="368">
        <f ca="1">NORMINV(RAND(),CE$2,CE$3)</f>
        <v>-1.9167584755359828E-2</v>
      </c>
      <c r="CB103" s="166">
        <f ca="1">CA103-CA$389</f>
        <v>6.9758327181060412E-2</v>
      </c>
      <c r="CC103" s="166">
        <f ca="1">CA103-CA$394</f>
        <v>9.4418281361622183E-2</v>
      </c>
      <c r="CG103" s="370">
        <v>99</v>
      </c>
      <c r="CH103" s="370">
        <f ca="1">IF(CB103&gt;=0,0,1)</f>
        <v>0</v>
      </c>
      <c r="CI103" s="370">
        <f ca="1">IF(CC103&gt;=0,0,1)</f>
        <v>0</v>
      </c>
    </row>
    <row r="104" spans="1:87" ht="15.6">
      <c r="A104" s="342">
        <v>45476</v>
      </c>
      <c r="B104" s="397">
        <v>1.3150817876992793E-2</v>
      </c>
      <c r="C104" s="397">
        <v>1.3817470655373976E-2</v>
      </c>
      <c r="D104" s="397">
        <v>1.12301964261039E-2</v>
      </c>
      <c r="E104" s="397">
        <v>3.9095623362221943E-3</v>
      </c>
      <c r="F104" s="397">
        <v>1.433770527170819E-2</v>
      </c>
      <c r="G104" s="397">
        <v>-7.2832819001341642E-3</v>
      </c>
      <c r="H104" s="397">
        <v>2.8076516520061379E-3</v>
      </c>
      <c r="I104" s="397">
        <v>7.7029489559581332E-3</v>
      </c>
      <c r="J104" s="397">
        <v>1.9261016403824271E-3</v>
      </c>
      <c r="K104" s="397">
        <v>-4.18575630146234E-3</v>
      </c>
      <c r="L104" s="398">
        <f t="shared" si="6"/>
        <v>5.7413416613151247E-2</v>
      </c>
      <c r="M104" s="399">
        <f t="shared" si="0"/>
        <v>0.23802717096240777</v>
      </c>
      <c r="N104" s="399">
        <f t="shared" si="1"/>
        <v>0.32705038239523276</v>
      </c>
      <c r="Q104" s="227">
        <v>45392</v>
      </c>
      <c r="R104" s="113">
        <v>-0.135940652885577</v>
      </c>
      <c r="S104" s="113">
        <v>4.3467046612848392E-3</v>
      </c>
      <c r="T104" s="113">
        <v>6.4876480369013612E-2</v>
      </c>
      <c r="U104" s="113">
        <v>1.6018171362025324E-2</v>
      </c>
      <c r="V104" s="113">
        <v>8.5649434072270214E-2</v>
      </c>
      <c r="W104" s="113">
        <v>0.11534292287278158</v>
      </c>
      <c r="X104" s="113">
        <v>0.13688429245756151</v>
      </c>
      <c r="Y104" s="113">
        <v>0.10921846720827211</v>
      </c>
      <c r="Z104" s="113">
        <v>-0.10084713693086633</v>
      </c>
      <c r="AA104" s="113">
        <v>8.3786461826084624E-2</v>
      </c>
      <c r="AB104" s="113">
        <v>2.9375974949596095E-2</v>
      </c>
      <c r="AC104" s="409">
        <f t="shared" si="3"/>
        <v>0.40871111996244658</v>
      </c>
      <c r="AD104" s="113">
        <f t="shared" si="4"/>
        <v>1.3589360128828161</v>
      </c>
      <c r="AE104" s="113">
        <f t="shared" si="5"/>
        <v>1.7798827051589354</v>
      </c>
      <c r="AH104" s="372">
        <v>100</v>
      </c>
      <c r="AI104" s="372">
        <f>IF('Current Portfolio MAIN'!M102&gt;=0,0,1)</f>
        <v>0</v>
      </c>
      <c r="AJ104" s="372">
        <f>IF('Current Portfolio MAIN'!N102&gt;=0,0,1)</f>
        <v>0</v>
      </c>
      <c r="AP104" s="39">
        <v>71</v>
      </c>
      <c r="AQ104" s="222">
        <f>IF('Current Portfolio MAIN'!AD90&gt;=0,0,1)</f>
        <v>0</v>
      </c>
      <c r="AR104" s="222">
        <f>IF('Current Portfolio MAIN'!AE90&gt;=0,0,1)</f>
        <v>0</v>
      </c>
      <c r="AW104" s="372">
        <v>100</v>
      </c>
      <c r="AX104" s="372"/>
      <c r="AY104" s="372"/>
      <c r="AZ104" s="391"/>
      <c r="BA104" s="391"/>
      <c r="BB104" s="391"/>
      <c r="BC104" s="391"/>
      <c r="BD104" s="391"/>
      <c r="BE104" s="39">
        <v>71</v>
      </c>
      <c r="BF104" s="222"/>
      <c r="BG104" s="222"/>
      <c r="BH104" s="391"/>
      <c r="BI104" s="391"/>
      <c r="BJ104" s="391"/>
      <c r="BM104" s="370">
        <v>100</v>
      </c>
      <c r="BN104" s="366">
        <f ca="1">NORMINV(RAND(),$BR$2,$BR$3)</f>
        <v>3.0115681661655454E-2</v>
      </c>
      <c r="BO104" s="369">
        <f ca="1">BN104-BN$296</f>
        <v>5.3769444474739206E-2</v>
      </c>
      <c r="BP104" s="367">
        <f ca="1">BN104-BN$301</f>
        <v>5.9124154732179184E-2</v>
      </c>
      <c r="BT104" s="370">
        <v>100</v>
      </c>
      <c r="BU104" s="364">
        <f ca="1">IF(BO104&gt;=0,0,1)</f>
        <v>0</v>
      </c>
      <c r="BV104" s="372">
        <f ca="1">IF(BP104&gt;=0,0,1)</f>
        <v>0</v>
      </c>
      <c r="BZ104" s="370">
        <v>100</v>
      </c>
      <c r="CA104" s="368">
        <f ca="1">NORMINV(RAND(),CE$2,CE$3)</f>
        <v>9.3663092503377704E-2</v>
      </c>
      <c r="CB104" s="166">
        <f ca="1">CA104-CA$389</f>
        <v>0.18258900443979795</v>
      </c>
      <c r="CC104" s="166">
        <f ca="1">CA104-CA$394</f>
        <v>0.20724895862035972</v>
      </c>
      <c r="CG104" s="370">
        <v>100</v>
      </c>
      <c r="CH104" s="370">
        <f ca="1">IF(CB104&gt;=0,0,1)</f>
        <v>0</v>
      </c>
      <c r="CI104" s="370">
        <f ca="1">IF(CC104&gt;=0,0,1)</f>
        <v>0</v>
      </c>
    </row>
    <row r="105" spans="1:87" ht="15.6">
      <c r="A105" s="342">
        <v>45483</v>
      </c>
      <c r="B105" s="397">
        <v>6.2002624763641823E-3</v>
      </c>
      <c r="C105" s="397">
        <v>1.6888880215071289E-2</v>
      </c>
      <c r="D105" s="397">
        <v>1.2694767036118382E-2</v>
      </c>
      <c r="E105" s="397">
        <v>8.3633732203005628E-3</v>
      </c>
      <c r="F105" s="397">
        <v>-2.7021177928706619E-3</v>
      </c>
      <c r="G105" s="397">
        <v>-3.8113143431717234E-5</v>
      </c>
      <c r="H105" s="397">
        <v>3.9462572976836086E-3</v>
      </c>
      <c r="I105" s="397">
        <v>1.2148362497153231E-2</v>
      </c>
      <c r="J105" s="397">
        <v>7.8971346831546718E-4</v>
      </c>
      <c r="K105" s="397">
        <v>3.73857435428393E-4</v>
      </c>
      <c r="L105" s="398">
        <f t="shared" si="6"/>
        <v>5.8665242710132737E-2</v>
      </c>
      <c r="M105" s="399">
        <f t="shared" si="0"/>
        <v>0.23927899705938926</v>
      </c>
      <c r="N105" s="399">
        <f t="shared" si="1"/>
        <v>0.32830220849221425</v>
      </c>
      <c r="Q105" s="227">
        <v>45393</v>
      </c>
      <c r="R105" s="113">
        <v>-0.14439993108800242</v>
      </c>
      <c r="S105" s="113">
        <v>3.937768407372344E-2</v>
      </c>
      <c r="T105" s="113">
        <v>5.9963490595057012E-2</v>
      </c>
      <c r="U105" s="113">
        <v>1.7536332861698645E-2</v>
      </c>
      <c r="V105" s="113">
        <v>7.1527700314493181E-2</v>
      </c>
      <c r="W105" s="113">
        <v>0.10130011397120642</v>
      </c>
      <c r="X105" s="113">
        <v>0.15009281952270714</v>
      </c>
      <c r="Y105" s="113">
        <v>9.6352041846448744E-2</v>
      </c>
      <c r="Z105" s="113">
        <v>-3.2114102245021425E-2</v>
      </c>
      <c r="AA105" s="113">
        <v>0.10874338669877281</v>
      </c>
      <c r="AB105" s="113">
        <v>3.3358475604032378E-2</v>
      </c>
      <c r="AC105" s="409">
        <f t="shared" si="3"/>
        <v>0.50173801215511593</v>
      </c>
      <c r="AD105" s="113">
        <f t="shared" si="4"/>
        <v>1.4519629050754856</v>
      </c>
      <c r="AE105" s="113">
        <f t="shared" si="5"/>
        <v>1.8729095973516046</v>
      </c>
      <c r="AH105" s="372">
        <v>101</v>
      </c>
      <c r="AI105" s="372">
        <f>IF('Current Portfolio MAIN'!M103&gt;=0,0,1)</f>
        <v>1</v>
      </c>
      <c r="AJ105" s="372">
        <f>IF('Current Portfolio MAIN'!N103&gt;=0,0,1)</f>
        <v>1</v>
      </c>
      <c r="AP105" s="39">
        <v>72</v>
      </c>
      <c r="AQ105" s="222">
        <f>IF('Current Portfolio MAIN'!AD91&gt;=0,0,1)</f>
        <v>0</v>
      </c>
      <c r="AR105" s="222">
        <f>IF('Current Portfolio MAIN'!AE91&gt;=0,0,1)</f>
        <v>0</v>
      </c>
      <c r="AW105" s="372">
        <v>101</v>
      </c>
      <c r="AX105" s="372"/>
      <c r="AY105" s="372"/>
      <c r="AZ105" s="391"/>
      <c r="BA105" s="391"/>
      <c r="BB105" s="391"/>
      <c r="BC105" s="391"/>
      <c r="BD105" s="391"/>
      <c r="BE105" s="39">
        <v>72</v>
      </c>
      <c r="BF105" s="222"/>
      <c r="BG105" s="222"/>
      <c r="BH105" s="391"/>
      <c r="BI105" s="391"/>
      <c r="BJ105" s="391"/>
      <c r="BM105" s="370">
        <v>101</v>
      </c>
      <c r="BN105" s="366">
        <f ca="1">NORMINV(RAND(),$BR$2,$BR$3)</f>
        <v>-2.1954793531656462E-2</v>
      </c>
      <c r="BO105" s="369">
        <f ca="1">BN105-BN$296</f>
        <v>1.6989692814272928E-3</v>
      </c>
      <c r="BP105" s="367">
        <f ca="1">BN105-BN$301</f>
        <v>7.053679538867267E-3</v>
      </c>
      <c r="BT105" s="370">
        <v>101</v>
      </c>
      <c r="BU105" s="364">
        <f ca="1">IF(BO105&gt;=0,0,1)</f>
        <v>0</v>
      </c>
      <c r="BV105" s="372">
        <f ca="1">IF(BP105&gt;=0,0,1)</f>
        <v>0</v>
      </c>
      <c r="BZ105" s="370">
        <v>101</v>
      </c>
      <c r="CA105" s="368">
        <f ca="1">NORMINV(RAND(),CE$2,CE$3)</f>
        <v>8.2483482148685561E-2</v>
      </c>
      <c r="CB105" s="166">
        <f ca="1">CA105-CA$389</f>
        <v>0.1714093940851058</v>
      </c>
      <c r="CC105" s="166">
        <f ca="1">CA105-CA$394</f>
        <v>0.19606934826566758</v>
      </c>
      <c r="CG105" s="370">
        <v>101</v>
      </c>
      <c r="CH105" s="370">
        <f ca="1">IF(CB105&gt;=0,0,1)</f>
        <v>0</v>
      </c>
      <c r="CI105" s="370">
        <f ca="1">IF(CC105&gt;=0,0,1)</f>
        <v>0</v>
      </c>
    </row>
    <row r="106" spans="1:87" ht="15.6">
      <c r="A106" s="342">
        <v>45484</v>
      </c>
      <c r="B106" s="397">
        <v>-4.0904471592321578E-2</v>
      </c>
      <c r="C106" s="397">
        <v>-2.486358434856728E-2</v>
      </c>
      <c r="D106" s="397">
        <v>-2.641221616970657E-2</v>
      </c>
      <c r="E106" s="397">
        <v>8.8904463379588794E-3</v>
      </c>
      <c r="F106" s="397">
        <v>-5.4909550728515777E-3</v>
      </c>
      <c r="G106" s="397">
        <v>1.9661901755039013E-2</v>
      </c>
      <c r="H106" s="397">
        <v>2.8355755299803498E-2</v>
      </c>
      <c r="I106" s="397">
        <v>-8.451614305403643E-4</v>
      </c>
      <c r="J106" s="397">
        <v>-7.0370808411501784E-4</v>
      </c>
      <c r="K106" s="397">
        <v>-2.5366770513360004E-2</v>
      </c>
      <c r="L106" s="398">
        <f t="shared" si="6"/>
        <v>-6.7678763818661003E-2</v>
      </c>
      <c r="M106" s="399">
        <f t="shared" si="0"/>
        <v>0.11293499053059552</v>
      </c>
      <c r="N106" s="399">
        <f t="shared" si="1"/>
        <v>0.20195820196342051</v>
      </c>
      <c r="Q106" s="227">
        <v>45394</v>
      </c>
      <c r="R106" s="113">
        <v>-0.14863690833168774</v>
      </c>
      <c r="S106" s="113">
        <v>6.3885960579039835E-2</v>
      </c>
      <c r="T106" s="113">
        <v>4.8118286738202176E-2</v>
      </c>
      <c r="U106" s="113">
        <v>-2.1131774610863019E-3</v>
      </c>
      <c r="V106" s="113">
        <v>4.5066507241029452E-2</v>
      </c>
      <c r="W106" s="113">
        <v>8.2055095771817355E-2</v>
      </c>
      <c r="X106" s="113">
        <v>0.10345704141038881</v>
      </c>
      <c r="Y106" s="113">
        <v>6.5199516711929251E-2</v>
      </c>
      <c r="Z106" s="113">
        <v>-4.1161347862293196E-2</v>
      </c>
      <c r="AA106" s="113">
        <v>8.7181770596816532E-2</v>
      </c>
      <c r="AB106" s="113">
        <v>2.2860073609397347E-2</v>
      </c>
      <c r="AC106" s="409">
        <f t="shared" si="3"/>
        <v>0.32591281900355351</v>
      </c>
      <c r="AD106" s="113">
        <f t="shared" si="4"/>
        <v>1.2761377119239232</v>
      </c>
      <c r="AE106" s="113">
        <f t="shared" si="5"/>
        <v>1.6970844042000421</v>
      </c>
      <c r="AH106" s="372">
        <v>102</v>
      </c>
      <c r="AI106" s="372">
        <f>IF('Current Portfolio MAIN'!M104&gt;=0,0,1)</f>
        <v>0</v>
      </c>
      <c r="AJ106" s="372">
        <f>IF('Current Portfolio MAIN'!N104&gt;=0,0,1)</f>
        <v>0</v>
      </c>
      <c r="AP106" s="39">
        <v>73</v>
      </c>
      <c r="AQ106" s="222">
        <f>IF('Current Portfolio MAIN'!AD92&gt;=0,0,1)</f>
        <v>0</v>
      </c>
      <c r="AR106" s="222">
        <f>IF('Current Portfolio MAIN'!AE92&gt;=0,0,1)</f>
        <v>0</v>
      </c>
      <c r="AW106" s="372">
        <v>102</v>
      </c>
      <c r="AX106" s="372"/>
      <c r="AY106" s="372"/>
      <c r="AZ106" s="391"/>
      <c r="BA106" s="391"/>
      <c r="BB106" s="391"/>
      <c r="BC106" s="391"/>
      <c r="BD106" s="391"/>
      <c r="BE106" s="39">
        <v>73</v>
      </c>
      <c r="BF106" s="222"/>
      <c r="BG106" s="222"/>
      <c r="BH106" s="391"/>
      <c r="BI106" s="391"/>
      <c r="BJ106" s="391"/>
      <c r="BM106" s="370">
        <v>102</v>
      </c>
      <c r="BN106" s="366">
        <f ca="1">NORMINV(RAND(),$BR$2,$BR$3)</f>
        <v>1.9814405194517177E-2</v>
      </c>
      <c r="BO106" s="369">
        <f ca="1">BN106-BN$296</f>
        <v>4.3468168007600935E-2</v>
      </c>
      <c r="BP106" s="367">
        <f ca="1">BN106-BN$301</f>
        <v>4.8822878265040906E-2</v>
      </c>
      <c r="BT106" s="370">
        <v>102</v>
      </c>
      <c r="BU106" s="364">
        <f ca="1">IF(BO106&gt;=0,0,1)</f>
        <v>0</v>
      </c>
      <c r="BV106" s="372">
        <f ca="1">IF(BP106&gt;=0,0,1)</f>
        <v>0</v>
      </c>
      <c r="BZ106" s="370">
        <v>102</v>
      </c>
      <c r="CA106" s="368">
        <f ca="1">NORMINV(RAND(),CE$2,CE$3)</f>
        <v>0.12368423319350477</v>
      </c>
      <c r="CB106" s="166">
        <f ca="1">CA106-CA$389</f>
        <v>0.21261014512992502</v>
      </c>
      <c r="CC106" s="166">
        <f ca="1">CA106-CA$394</f>
        <v>0.23727009931048679</v>
      </c>
      <c r="CG106" s="370">
        <v>102</v>
      </c>
      <c r="CH106" s="370">
        <f ca="1">IF(CB106&gt;=0,0,1)</f>
        <v>0</v>
      </c>
      <c r="CI106" s="370">
        <f ca="1">IF(CC106&gt;=0,0,1)</f>
        <v>0</v>
      </c>
    </row>
    <row r="107" spans="1:87" ht="15.6">
      <c r="A107" s="342">
        <v>45485</v>
      </c>
      <c r="B107" s="397">
        <v>3.1109661113124965E-2</v>
      </c>
      <c r="C107" s="397">
        <v>1.4583389862074414E-2</v>
      </c>
      <c r="D107" s="397">
        <v>-1.0202478677654447E-3</v>
      </c>
      <c r="E107" s="397">
        <v>1.4791971420154315E-2</v>
      </c>
      <c r="F107" s="397">
        <v>7.007560135727342E-3</v>
      </c>
      <c r="G107" s="397">
        <v>-2.259031633795594E-4</v>
      </c>
      <c r="H107" s="397">
        <v>2.4079664387865574E-2</v>
      </c>
      <c r="I107" s="397">
        <v>3.6414002915905463E-3</v>
      </c>
      <c r="J107" s="397">
        <v>-7.2003499705270979E-3</v>
      </c>
      <c r="K107" s="397">
        <v>-1.3626837047647777E-3</v>
      </c>
      <c r="L107" s="398">
        <f t="shared" si="6"/>
        <v>8.5404462504100276E-2</v>
      </c>
      <c r="M107" s="399">
        <f t="shared" si="0"/>
        <v>0.2660182168533568</v>
      </c>
      <c r="N107" s="399">
        <f t="shared" si="1"/>
        <v>0.35504142828618179</v>
      </c>
      <c r="Q107" s="227">
        <v>45398</v>
      </c>
      <c r="R107" s="113">
        <v>-0.13287282470451545</v>
      </c>
      <c r="S107" s="113">
        <v>9.3791797179765268E-4</v>
      </c>
      <c r="T107" s="113">
        <v>-3.2510648795728292E-3</v>
      </c>
      <c r="U107" s="113">
        <v>-1.6066381855739165E-2</v>
      </c>
      <c r="V107" s="113">
        <v>3.893399397111974E-2</v>
      </c>
      <c r="W107" s="113">
        <v>5.9977760328093987E-2</v>
      </c>
      <c r="X107" s="113">
        <v>0.1074809271325543</v>
      </c>
      <c r="Y107" s="113">
        <v>2.6138320283337624E-2</v>
      </c>
      <c r="Z107" s="113">
        <v>-3.7491659179811232E-2</v>
      </c>
      <c r="AA107" s="113">
        <v>4.8467358724432641E-2</v>
      </c>
      <c r="AB107" s="113">
        <v>2.6654051522576605E-3</v>
      </c>
      <c r="AC107" s="409">
        <f t="shared" si="3"/>
        <v>9.4919752943954938E-2</v>
      </c>
      <c r="AD107" s="113">
        <f t="shared" si="4"/>
        <v>1.0451446458643245</v>
      </c>
      <c r="AE107" s="113">
        <f t="shared" si="5"/>
        <v>1.4660913381404437</v>
      </c>
      <c r="AH107" s="372">
        <v>103</v>
      </c>
      <c r="AI107" s="372">
        <f>IF('Current Portfolio MAIN'!M105&gt;=0,0,1)</f>
        <v>0</v>
      </c>
      <c r="AJ107" s="372">
        <f>IF('Current Portfolio MAIN'!N105&gt;=0,0,1)</f>
        <v>0</v>
      </c>
      <c r="AP107" s="39">
        <v>74</v>
      </c>
      <c r="AQ107" s="222">
        <f>IF('Current Portfolio MAIN'!AD93&gt;=0,0,1)</f>
        <v>0</v>
      </c>
      <c r="AR107" s="222">
        <f>IF('Current Portfolio MAIN'!AE93&gt;=0,0,1)</f>
        <v>0</v>
      </c>
      <c r="AW107" s="372">
        <v>103</v>
      </c>
      <c r="AX107" s="372"/>
      <c r="AY107" s="372"/>
      <c r="AZ107" s="391"/>
      <c r="BA107" s="391"/>
      <c r="BB107" s="391"/>
      <c r="BC107" s="391"/>
      <c r="BD107" s="391"/>
      <c r="BE107" s="39">
        <v>74</v>
      </c>
      <c r="BF107" s="222"/>
      <c r="BG107" s="222"/>
      <c r="BH107" s="391"/>
      <c r="BI107" s="391"/>
      <c r="BJ107" s="391"/>
      <c r="BM107" s="370">
        <v>103</v>
      </c>
      <c r="BN107" s="366">
        <f ca="1">NORMINV(RAND(),$BR$2,$BR$3)</f>
        <v>2.9521748072289352E-2</v>
      </c>
      <c r="BO107" s="369">
        <f ca="1">BN107-BN$296</f>
        <v>5.3175510885373103E-2</v>
      </c>
      <c r="BP107" s="367">
        <f ca="1">BN107-BN$301</f>
        <v>5.8530221142813081E-2</v>
      </c>
      <c r="BT107" s="370">
        <v>103</v>
      </c>
      <c r="BU107" s="364">
        <f ca="1">IF(BO107&gt;=0,0,1)</f>
        <v>0</v>
      </c>
      <c r="BV107" s="372">
        <f ca="1">IF(BP107&gt;=0,0,1)</f>
        <v>0</v>
      </c>
      <c r="BZ107" s="370">
        <v>103</v>
      </c>
      <c r="CA107" s="368">
        <f ca="1">NORMINV(RAND(),CE$2,CE$3)</f>
        <v>-6.8861141240671775E-2</v>
      </c>
      <c r="CB107" s="166">
        <f ca="1">CA107-CA$389</f>
        <v>2.0064770695748468E-2</v>
      </c>
      <c r="CC107" s="166">
        <f ca="1">CA107-CA$394</f>
        <v>4.472472487631024E-2</v>
      </c>
      <c r="CG107" s="370">
        <v>103</v>
      </c>
      <c r="CH107" s="370">
        <f ca="1">IF(CB107&gt;=0,0,1)</f>
        <v>0</v>
      </c>
      <c r="CI107" s="370">
        <f ca="1">IF(CC107&gt;=0,0,1)</f>
        <v>0</v>
      </c>
    </row>
    <row r="108" spans="1:87" ht="15.6">
      <c r="A108" s="342">
        <v>45490</v>
      </c>
      <c r="B108" s="397">
        <v>8.9194904519633855E-3</v>
      </c>
      <c r="C108" s="397">
        <v>-2.0026592929366038E-2</v>
      </c>
      <c r="D108" s="397">
        <v>-8.0135976603938897E-3</v>
      </c>
      <c r="E108" s="397">
        <v>2.8728500956299863E-2</v>
      </c>
      <c r="F108" s="397">
        <v>-6.4377913447367652E-3</v>
      </c>
      <c r="G108" s="397">
        <v>-4.5029806796748062E-3</v>
      </c>
      <c r="H108" s="397">
        <v>8.0322679775657324E-3</v>
      </c>
      <c r="I108" s="397">
        <v>2.7455350392864064E-2</v>
      </c>
      <c r="J108" s="397">
        <v>-1.1326557189973441E-3</v>
      </c>
      <c r="K108" s="397">
        <v>-2.110675395933681E-2</v>
      </c>
      <c r="L108" s="398">
        <f t="shared" si="6"/>
        <v>1.1915237486187391E-2</v>
      </c>
      <c r="M108" s="399">
        <f t="shared" si="0"/>
        <v>0.19252899183544392</v>
      </c>
      <c r="N108" s="399">
        <f t="shared" si="1"/>
        <v>0.28155220326826891</v>
      </c>
      <c r="Q108" s="227">
        <v>45399</v>
      </c>
      <c r="R108" s="113">
        <v>-0.1409616867613559</v>
      </c>
      <c r="S108" s="113">
        <v>-8.6757453395458484E-4</v>
      </c>
      <c r="T108" s="113">
        <v>1.5317401425950727E-2</v>
      </c>
      <c r="U108" s="113">
        <v>2.6900352520013993E-3</v>
      </c>
      <c r="V108" s="113">
        <v>3.5687106527636292E-2</v>
      </c>
      <c r="W108" s="113">
        <v>6.6247841464150969E-2</v>
      </c>
      <c r="X108" s="113">
        <v>7.1265661388147494E-2</v>
      </c>
      <c r="Y108" s="113">
        <v>3.2218450047051927E-2</v>
      </c>
      <c r="Z108" s="113">
        <v>-4.2683152263264135E-2</v>
      </c>
      <c r="AA108" s="113">
        <v>6.6985443503715381E-2</v>
      </c>
      <c r="AB108" s="113">
        <v>7.5734084500878041E-3</v>
      </c>
      <c r="AC108" s="409">
        <f t="shared" si="3"/>
        <v>0.11347293450016738</v>
      </c>
      <c r="AD108" s="113">
        <f t="shared" si="4"/>
        <v>1.0636978274205369</v>
      </c>
      <c r="AE108" s="113">
        <f t="shared" si="5"/>
        <v>1.4846445196966562</v>
      </c>
      <c r="AH108" s="372">
        <v>104</v>
      </c>
      <c r="AI108" s="372">
        <f>IF('Current Portfolio MAIN'!M106&gt;=0,0,1)</f>
        <v>0</v>
      </c>
      <c r="AJ108" s="372">
        <f>IF('Current Portfolio MAIN'!N106&gt;=0,0,1)</f>
        <v>0</v>
      </c>
      <c r="AP108" s="39">
        <v>75</v>
      </c>
      <c r="AQ108" s="222">
        <f>IF('Current Portfolio MAIN'!AD94&gt;=0,0,1)</f>
        <v>0</v>
      </c>
      <c r="AR108" s="222">
        <f>IF('Current Portfolio MAIN'!AE94&gt;=0,0,1)</f>
        <v>0</v>
      </c>
      <c r="AW108" s="372">
        <v>104</v>
      </c>
      <c r="AX108" s="372"/>
      <c r="AY108" s="372"/>
      <c r="AZ108" s="391"/>
      <c r="BA108" s="391"/>
      <c r="BB108" s="391"/>
      <c r="BC108" s="391"/>
      <c r="BD108" s="391"/>
      <c r="BE108" s="39">
        <v>75</v>
      </c>
      <c r="BF108" s="222"/>
      <c r="BG108" s="222"/>
      <c r="BH108" s="391"/>
      <c r="BI108" s="391"/>
      <c r="BJ108" s="391"/>
      <c r="BM108" s="370">
        <v>104</v>
      </c>
      <c r="BN108" s="366">
        <f ca="1">NORMINV(RAND(),$BR$2,$BR$3)</f>
        <v>-1.4049887790603631E-3</v>
      </c>
      <c r="BO108" s="369">
        <f ca="1">BN108-BN$296</f>
        <v>2.2248774034023391E-2</v>
      </c>
      <c r="BP108" s="367">
        <f ca="1">BN108-BN$301</f>
        <v>2.7603484291463365E-2</v>
      </c>
      <c r="BT108" s="370">
        <v>104</v>
      </c>
      <c r="BU108" s="364">
        <f ca="1">IF(BO108&gt;=0,0,1)</f>
        <v>0</v>
      </c>
      <c r="BV108" s="372">
        <f ca="1">IF(BP108&gt;=0,0,1)</f>
        <v>0</v>
      </c>
      <c r="BZ108" s="370">
        <v>104</v>
      </c>
      <c r="CA108" s="368">
        <f ca="1">NORMINV(RAND(),CE$2,CE$3)</f>
        <v>4.7610879318883366E-2</v>
      </c>
      <c r="CB108" s="166">
        <f ca="1">CA108-CA$389</f>
        <v>0.1365367912553036</v>
      </c>
      <c r="CC108" s="166">
        <f ca="1">CA108-CA$394</f>
        <v>0.16119674543586537</v>
      </c>
      <c r="CG108" s="370">
        <v>104</v>
      </c>
      <c r="CH108" s="370">
        <f ca="1">IF(CB108&gt;=0,0,1)</f>
        <v>0</v>
      </c>
      <c r="CI108" s="370">
        <f ca="1">IF(CC108&gt;=0,0,1)</f>
        <v>0</v>
      </c>
    </row>
    <row r="109" spans="1:87" ht="15.6">
      <c r="A109" s="342">
        <v>45491</v>
      </c>
      <c r="B109" s="397">
        <v>9.6604591631310743E-3</v>
      </c>
      <c r="C109" s="397">
        <v>-2.2700460125841926E-2</v>
      </c>
      <c r="D109" s="397">
        <v>-9.2976552311877514E-3</v>
      </c>
      <c r="E109" s="397">
        <v>-1.2082040046126896E-2</v>
      </c>
      <c r="F109" s="397">
        <v>-7.5430175450370562E-3</v>
      </c>
      <c r="G109" s="397">
        <v>-1.4457247248480409E-2</v>
      </c>
      <c r="H109" s="397">
        <v>-7.2100286951256587E-3</v>
      </c>
      <c r="I109" s="397">
        <v>2.3684820534415341E-3</v>
      </c>
      <c r="J109" s="397">
        <v>-2.7096429740814165E-2</v>
      </c>
      <c r="K109" s="397">
        <v>-2.4404230813930172E-2</v>
      </c>
      <c r="L109" s="398">
        <f t="shared" si="6"/>
        <v>-0.11276216822997143</v>
      </c>
      <c r="M109" s="399">
        <f t="shared" si="0"/>
        <v>6.7851586119285101E-2</v>
      </c>
      <c r="N109" s="399">
        <f t="shared" si="1"/>
        <v>0.15687479755211009</v>
      </c>
      <c r="Q109" s="227">
        <v>45400</v>
      </c>
      <c r="R109" s="113">
        <v>-0.14549594080124928</v>
      </c>
      <c r="S109" s="113">
        <v>-2.7193453483239427E-2</v>
      </c>
      <c r="T109" s="113">
        <v>-1.6254610235142741E-2</v>
      </c>
      <c r="U109" s="113">
        <v>3.9596015000138429E-3</v>
      </c>
      <c r="V109" s="113">
        <v>6.8269426801368382E-3</v>
      </c>
      <c r="W109" s="113">
        <v>5.2426647365535706E-2</v>
      </c>
      <c r="X109" s="113">
        <v>4.8428153593270462E-2</v>
      </c>
      <c r="Y109" s="113">
        <v>3.1673673228403088E-2</v>
      </c>
      <c r="Z109" s="113">
        <v>-3.6309076761873782E-2</v>
      </c>
      <c r="AA109" s="113">
        <v>4.4808425786380557E-2</v>
      </c>
      <c r="AB109" s="113">
        <v>-7.6930884060134597E-3</v>
      </c>
      <c r="AC109" s="409">
        <f t="shared" si="3"/>
        <v>-4.4822725533778196E-2</v>
      </c>
      <c r="AD109" s="113">
        <f t="shared" si="4"/>
        <v>0.90540216738659141</v>
      </c>
      <c r="AE109" s="113">
        <f t="shared" si="5"/>
        <v>1.3263488596627107</v>
      </c>
      <c r="AH109" s="372">
        <v>105</v>
      </c>
      <c r="AI109" s="372">
        <f>IF('Current Portfolio MAIN'!M107&gt;=0,0,1)</f>
        <v>0</v>
      </c>
      <c r="AJ109" s="372">
        <f>IF('Current Portfolio MAIN'!N107&gt;=0,0,1)</f>
        <v>0</v>
      </c>
      <c r="AP109" s="39">
        <v>76</v>
      </c>
      <c r="AQ109" s="222">
        <f>IF('Current Portfolio MAIN'!AD95&gt;=0,0,1)</f>
        <v>0</v>
      </c>
      <c r="AR109" s="222">
        <f>IF('Current Portfolio MAIN'!AE95&gt;=0,0,1)</f>
        <v>0</v>
      </c>
      <c r="AW109" s="372">
        <v>105</v>
      </c>
      <c r="AX109" s="372"/>
      <c r="AY109" s="372"/>
      <c r="AZ109" s="391"/>
      <c r="BA109" s="391"/>
      <c r="BB109" s="391"/>
      <c r="BC109" s="391"/>
      <c r="BD109" s="391"/>
      <c r="BE109" s="39">
        <v>76</v>
      </c>
      <c r="BF109" s="222"/>
      <c r="BG109" s="222"/>
      <c r="BH109" s="391"/>
      <c r="BI109" s="391"/>
      <c r="BJ109" s="391"/>
      <c r="BM109" s="370">
        <v>105</v>
      </c>
      <c r="BN109" s="366">
        <f ca="1">NORMINV(RAND(),$BR$2,$BR$3)</f>
        <v>-2.5155837455903215E-2</v>
      </c>
      <c r="BO109" s="369">
        <f ca="1">BN109-BN$296</f>
        <v>-1.5020746428194599E-3</v>
      </c>
      <c r="BP109" s="367">
        <f ca="1">BN109-BN$301</f>
        <v>3.8526356146205143E-3</v>
      </c>
      <c r="BT109" s="370">
        <v>105</v>
      </c>
      <c r="BU109" s="364">
        <f ca="1">IF(BO109&gt;=0,0,1)</f>
        <v>1</v>
      </c>
      <c r="BV109" s="372">
        <f ca="1">IF(BP109&gt;=0,0,1)</f>
        <v>0</v>
      </c>
      <c r="BZ109" s="370">
        <v>105</v>
      </c>
      <c r="CA109" s="368">
        <f ca="1">NORMINV(RAND(),CE$2,CE$3)</f>
        <v>-0.10276984693738589</v>
      </c>
      <c r="CB109" s="166">
        <f ca="1">CA109-CA$389</f>
        <v>-1.3843935000965646E-2</v>
      </c>
      <c r="CC109" s="166">
        <f ca="1">CA109-CA$394</f>
        <v>1.0816019179596126E-2</v>
      </c>
      <c r="CG109" s="370">
        <v>105</v>
      </c>
      <c r="CH109" s="370">
        <f ca="1">IF(CB109&gt;=0,0,1)</f>
        <v>1</v>
      </c>
      <c r="CI109" s="370">
        <f ca="1">IF(CC109&gt;=0,0,1)</f>
        <v>0</v>
      </c>
    </row>
    <row r="110" spans="1:87" ht="15.6">
      <c r="A110" s="342">
        <v>45492</v>
      </c>
      <c r="B110" s="397">
        <v>-5.6475431208592775E-2</v>
      </c>
      <c r="C110" s="397">
        <v>-1.8259387567780561E-3</v>
      </c>
      <c r="D110" s="397">
        <v>-9.7895016626443621E-3</v>
      </c>
      <c r="E110" s="397">
        <v>-1.7355909509061074E-2</v>
      </c>
      <c r="F110" s="397">
        <v>-1.3226579861512544E-2</v>
      </c>
      <c r="G110" s="397">
        <v>-3.4130280806257129E-3</v>
      </c>
      <c r="H110" s="397">
        <v>-2.9529390527853416E-2</v>
      </c>
      <c r="I110" s="397">
        <v>-1.977320446064712E-2</v>
      </c>
      <c r="J110" s="397">
        <v>-5.5041055601168232E-3</v>
      </c>
      <c r="K110" s="397">
        <v>-5.7704723390050727E-3</v>
      </c>
      <c r="L110" s="398">
        <f t="shared" si="6"/>
        <v>-0.16266356196683696</v>
      </c>
      <c r="M110" s="399">
        <f t="shared" si="0"/>
        <v>1.7950192382419572E-2</v>
      </c>
      <c r="N110" s="399">
        <f t="shared" si="1"/>
        <v>0.10697340381524456</v>
      </c>
      <c r="Q110" s="227">
        <v>45401</v>
      </c>
      <c r="R110" s="113">
        <v>-0.17315917698758276</v>
      </c>
      <c r="S110" s="113">
        <v>-5.7805505292114034E-2</v>
      </c>
      <c r="T110" s="113">
        <v>-4.2391813852495352E-2</v>
      </c>
      <c r="U110" s="113">
        <v>-5.0723000761754289E-3</v>
      </c>
      <c r="V110" s="113">
        <v>-1.3474244011227099E-2</v>
      </c>
      <c r="W110" s="113">
        <v>4.7723311263523582E-2</v>
      </c>
      <c r="X110" s="113">
        <v>8.8251327681387881E-3</v>
      </c>
      <c r="Y110" s="113">
        <v>5.6231775893386127E-2</v>
      </c>
      <c r="Z110" s="113">
        <v>-7.7327116434081633E-2</v>
      </c>
      <c r="AA110" s="113">
        <v>9.5061710626787033E-5</v>
      </c>
      <c r="AB110" s="113">
        <v>-3.0008749912687982E-2</v>
      </c>
      <c r="AC110" s="409">
        <f t="shared" si="3"/>
        <v>-0.28636362493068901</v>
      </c>
      <c r="AD110" s="113">
        <f t="shared" si="4"/>
        <v>0.66386126798968059</v>
      </c>
      <c r="AE110" s="113">
        <f t="shared" si="5"/>
        <v>1.0848079602657998</v>
      </c>
      <c r="AH110" s="372">
        <v>106</v>
      </c>
      <c r="AI110" s="372">
        <f>IF('Current Portfolio MAIN'!M108&gt;=0,0,1)</f>
        <v>0</v>
      </c>
      <c r="AJ110" s="372">
        <f>IF('Current Portfolio MAIN'!N108&gt;=0,0,1)</f>
        <v>0</v>
      </c>
      <c r="AP110" s="39">
        <v>77</v>
      </c>
      <c r="AQ110" s="222">
        <f>IF('Current Portfolio MAIN'!AD96&gt;=0,0,1)</f>
        <v>0</v>
      </c>
      <c r="AR110" s="222">
        <f>IF('Current Portfolio MAIN'!AE96&gt;=0,0,1)</f>
        <v>0</v>
      </c>
      <c r="AW110" s="372">
        <v>106</v>
      </c>
      <c r="AX110" s="372"/>
      <c r="AY110" s="372"/>
      <c r="AZ110" s="391"/>
      <c r="BA110" s="391"/>
      <c r="BB110" s="391"/>
      <c r="BC110" s="391"/>
      <c r="BD110" s="391"/>
      <c r="BE110" s="39">
        <v>77</v>
      </c>
      <c r="BF110" s="222"/>
      <c r="BG110" s="222"/>
      <c r="BH110" s="391"/>
      <c r="BI110" s="391"/>
      <c r="BJ110" s="391"/>
      <c r="BM110" s="370">
        <v>106</v>
      </c>
      <c r="BN110" s="366">
        <f ca="1">NORMINV(RAND(),$BR$2,$BR$3)</f>
        <v>-3.6859215178957289E-3</v>
      </c>
      <c r="BO110" s="369">
        <f ca="1">BN110-BN$296</f>
        <v>1.9967841295188027E-2</v>
      </c>
      <c r="BP110" s="367">
        <f ca="1">BN110-BN$301</f>
        <v>2.5322551552628001E-2</v>
      </c>
      <c r="BT110" s="370">
        <v>106</v>
      </c>
      <c r="BU110" s="364">
        <f ca="1">IF(BO110&gt;=0,0,1)</f>
        <v>0</v>
      </c>
      <c r="BV110" s="372">
        <f ca="1">IF(BP110&gt;=0,0,1)</f>
        <v>0</v>
      </c>
      <c r="BZ110" s="370">
        <v>106</v>
      </c>
      <c r="CA110" s="368">
        <f ca="1">NORMINV(RAND(),CE$2,CE$3)</f>
        <v>2.4298926455564831E-2</v>
      </c>
      <c r="CB110" s="166">
        <f ca="1">CA110-CA$389</f>
        <v>0.11322483839198508</v>
      </c>
      <c r="CC110" s="166">
        <f ca="1">CA110-CA$394</f>
        <v>0.13788479257254685</v>
      </c>
      <c r="CG110" s="370">
        <v>106</v>
      </c>
      <c r="CH110" s="370">
        <f ca="1">IF(CB110&gt;=0,0,1)</f>
        <v>0</v>
      </c>
      <c r="CI110" s="370">
        <f ca="1">IF(CC110&gt;=0,0,1)</f>
        <v>0</v>
      </c>
    </row>
    <row r="111" spans="1:87" ht="15.6">
      <c r="A111" s="342">
        <v>45497</v>
      </c>
      <c r="B111" s="397">
        <v>-4.3213449217755495E-2</v>
      </c>
      <c r="C111" s="397">
        <v>-3.4081825452411119E-2</v>
      </c>
      <c r="D111" s="397">
        <v>-4.1143382168296938E-2</v>
      </c>
      <c r="E111" s="397">
        <v>5.0262071496980365E-3</v>
      </c>
      <c r="F111" s="397">
        <v>-1.7952248830791717E-2</v>
      </c>
      <c r="G111" s="397">
        <v>-1.3816978750308961E-2</v>
      </c>
      <c r="H111" s="397">
        <v>-3.1265704675933481E-3</v>
      </c>
      <c r="I111" s="397">
        <v>8.3976070807856296E-4</v>
      </c>
      <c r="J111" s="397">
        <v>-3.9670383395641218E-2</v>
      </c>
      <c r="K111" s="397">
        <v>-3.5255093090726053E-2</v>
      </c>
      <c r="L111" s="398">
        <f t="shared" si="6"/>
        <v>-0.22239396351574825</v>
      </c>
      <c r="M111" s="399">
        <f t="shared" si="0"/>
        <v>-4.1780209166491722E-2</v>
      </c>
      <c r="N111" s="399">
        <f t="shared" si="1"/>
        <v>4.7243002266333267E-2</v>
      </c>
      <c r="Q111" s="227">
        <v>45405</v>
      </c>
      <c r="R111" s="113">
        <v>-0.18695753393948644</v>
      </c>
      <c r="S111" s="113">
        <v>-2.0138665384966226E-2</v>
      </c>
      <c r="T111" s="113">
        <v>-4.4977522969960382E-2</v>
      </c>
      <c r="U111" s="113">
        <v>-2.5361502761196975E-2</v>
      </c>
      <c r="V111" s="113">
        <v>-1.9673180150628911E-2</v>
      </c>
      <c r="W111" s="113">
        <v>3.2315994483732347E-2</v>
      </c>
      <c r="X111" s="113">
        <v>4.5032515709051646E-2</v>
      </c>
      <c r="Y111" s="113">
        <v>5.801442456649486E-2</v>
      </c>
      <c r="Z111" s="113">
        <v>-9.3165929054539021E-2</v>
      </c>
      <c r="AA111" s="113">
        <v>1.3954518549903039E-2</v>
      </c>
      <c r="AB111" s="113">
        <v>-2.671490067783111E-2</v>
      </c>
      <c r="AC111" s="409">
        <f t="shared" si="3"/>
        <v>-0.26767178162942717</v>
      </c>
      <c r="AD111" s="113">
        <f t="shared" si="4"/>
        <v>0.68255311129094243</v>
      </c>
      <c r="AE111" s="113">
        <f t="shared" si="5"/>
        <v>1.1034998035670616</v>
      </c>
      <c r="AH111" s="372">
        <v>107</v>
      </c>
      <c r="AI111" s="372">
        <f>IF('Current Portfolio MAIN'!M109&gt;=0,0,1)</f>
        <v>0</v>
      </c>
      <c r="AJ111" s="372">
        <f>IF('Current Portfolio MAIN'!N109&gt;=0,0,1)</f>
        <v>0</v>
      </c>
      <c r="AP111" s="39">
        <v>78</v>
      </c>
      <c r="AQ111" s="222">
        <f>IF('Current Portfolio MAIN'!AD97&gt;=0,0,1)</f>
        <v>0</v>
      </c>
      <c r="AR111" s="222">
        <f>IF('Current Portfolio MAIN'!AE97&gt;=0,0,1)</f>
        <v>0</v>
      </c>
      <c r="AW111" s="372">
        <v>107</v>
      </c>
      <c r="AX111" s="372"/>
      <c r="AY111" s="372"/>
      <c r="AZ111" s="391"/>
      <c r="BA111" s="391"/>
      <c r="BB111" s="391"/>
      <c r="BC111" s="391"/>
      <c r="BD111" s="391"/>
      <c r="BE111" s="39">
        <v>78</v>
      </c>
      <c r="BF111" s="222"/>
      <c r="BG111" s="222"/>
      <c r="BH111" s="391"/>
      <c r="BI111" s="391"/>
      <c r="BJ111" s="391"/>
      <c r="BM111" s="370">
        <v>107</v>
      </c>
      <c r="BN111" s="366">
        <f ca="1">NORMINV(RAND(),$BR$2,$BR$3)</f>
        <v>-1.0434086104482566E-3</v>
      </c>
      <c r="BO111" s="369">
        <f ca="1">BN111-BN$296</f>
        <v>2.2610354202635498E-2</v>
      </c>
      <c r="BP111" s="367">
        <f ca="1">BN111-BN$301</f>
        <v>2.7965064460075472E-2</v>
      </c>
      <c r="BT111" s="370">
        <v>107</v>
      </c>
      <c r="BU111" s="364">
        <f ca="1">IF(BO111&gt;=0,0,1)</f>
        <v>0</v>
      </c>
      <c r="BV111" s="372">
        <f ca="1">IF(BP111&gt;=0,0,1)</f>
        <v>0</v>
      </c>
      <c r="BZ111" s="370">
        <v>107</v>
      </c>
      <c r="CA111" s="368">
        <f ca="1">NORMINV(RAND(),CE$2,CE$3)</f>
        <v>5.5408794421036418E-2</v>
      </c>
      <c r="CB111" s="166">
        <f ca="1">CA111-CA$389</f>
        <v>0.14433470635745665</v>
      </c>
      <c r="CC111" s="166">
        <f ca="1">CA111-CA$394</f>
        <v>0.16899466053801843</v>
      </c>
      <c r="CG111" s="370">
        <v>107</v>
      </c>
      <c r="CH111" s="370">
        <f ca="1">IF(CB111&gt;=0,0,1)</f>
        <v>0</v>
      </c>
      <c r="CI111" s="370">
        <f ca="1">IF(CC111&gt;=0,0,1)</f>
        <v>0</v>
      </c>
    </row>
    <row r="112" spans="1:87" ht="15.6">
      <c r="A112" s="342">
        <v>45498</v>
      </c>
      <c r="B112" s="397">
        <v>-2.7342514032143717E-2</v>
      </c>
      <c r="C112" s="397">
        <v>-1.3340819099415646E-2</v>
      </c>
      <c r="D112" s="397">
        <v>-3.2848663148025592E-2</v>
      </c>
      <c r="E112" s="397">
        <v>-3.2438033626325247E-4</v>
      </c>
      <c r="F112" s="397">
        <v>-1.5091218769398007E-2</v>
      </c>
      <c r="G112" s="397">
        <v>-7.547040340610045E-3</v>
      </c>
      <c r="H112" s="397">
        <v>-5.8905602264401891E-2</v>
      </c>
      <c r="I112" s="397">
        <v>7.2142490069770915E-3</v>
      </c>
      <c r="J112" s="397">
        <v>1.4987243967489849E-2</v>
      </c>
      <c r="K112" s="397">
        <v>-1.3950387648591689E-2</v>
      </c>
      <c r="L112" s="398">
        <f t="shared" si="6"/>
        <v>-0.1471491326643829</v>
      </c>
      <c r="M112" s="399">
        <f t="shared" si="0"/>
        <v>3.346462168487363E-2</v>
      </c>
      <c r="N112" s="399">
        <f t="shared" si="1"/>
        <v>0.12248783311769862</v>
      </c>
      <c r="Q112" s="227">
        <v>45406</v>
      </c>
      <c r="R112" s="113">
        <v>-0.17774285456109773</v>
      </c>
      <c r="S112" s="113">
        <v>-4.6050213371752191E-3</v>
      </c>
      <c r="T112" s="113">
        <v>-3.1978012966439762E-2</v>
      </c>
      <c r="U112" s="113">
        <v>-1.4551807056845778E-2</v>
      </c>
      <c r="V112" s="113">
        <v>-2.4809906310351293E-3</v>
      </c>
      <c r="W112" s="113">
        <v>-5.0531173152259856E-2</v>
      </c>
      <c r="X112" s="113">
        <v>6.2189718151645312E-2</v>
      </c>
      <c r="Y112" s="113">
        <v>7.3044811988862701E-2</v>
      </c>
      <c r="Z112" s="113">
        <v>-0.11713951854379812</v>
      </c>
      <c r="AA112" s="113">
        <v>1.6611064884437532E-3</v>
      </c>
      <c r="AB112" s="113">
        <v>-1.6914886612595437E-2</v>
      </c>
      <c r="AC112" s="409">
        <f t="shared" si="3"/>
        <v>-0.27904862823229526</v>
      </c>
      <c r="AD112" s="113">
        <f t="shared" si="4"/>
        <v>0.67117626468807434</v>
      </c>
      <c r="AE112" s="113">
        <f t="shared" si="5"/>
        <v>1.0921229569641935</v>
      </c>
      <c r="AH112" s="372">
        <v>108</v>
      </c>
      <c r="AI112" s="372">
        <f>IF('Current Portfolio MAIN'!M110&gt;=0,0,1)</f>
        <v>0</v>
      </c>
      <c r="AJ112" s="372">
        <f>IF('Current Portfolio MAIN'!N110&gt;=0,0,1)</f>
        <v>0</v>
      </c>
      <c r="AP112" s="39">
        <v>79</v>
      </c>
      <c r="AQ112" s="222">
        <f>IF('Current Portfolio MAIN'!AD98&gt;=0,0,1)</f>
        <v>0</v>
      </c>
      <c r="AR112" s="222">
        <f>IF('Current Portfolio MAIN'!AE98&gt;=0,0,1)</f>
        <v>0</v>
      </c>
      <c r="AW112" s="372">
        <v>108</v>
      </c>
      <c r="AX112" s="372"/>
      <c r="AY112" s="372"/>
      <c r="AZ112" s="391"/>
      <c r="BA112" s="391"/>
      <c r="BB112" s="391"/>
      <c r="BC112" s="391"/>
      <c r="BD112" s="391"/>
      <c r="BE112" s="39">
        <v>79</v>
      </c>
      <c r="BF112" s="222"/>
      <c r="BG112" s="222"/>
      <c r="BH112" s="391"/>
      <c r="BI112" s="391"/>
      <c r="BJ112" s="391"/>
      <c r="BM112" s="370">
        <v>108</v>
      </c>
      <c r="BN112" s="366">
        <f ca="1">NORMINV(RAND(),$BR$2,$BR$3)</f>
        <v>-2.8460757559339062E-3</v>
      </c>
      <c r="BO112" s="369">
        <f ca="1">BN112-BN$296</f>
        <v>2.0807687057149849E-2</v>
      </c>
      <c r="BP112" s="367">
        <f ca="1">BN112-BN$301</f>
        <v>2.6162397314589823E-2</v>
      </c>
      <c r="BT112" s="370">
        <v>108</v>
      </c>
      <c r="BU112" s="364">
        <f ca="1">IF(BO112&gt;=0,0,1)</f>
        <v>0</v>
      </c>
      <c r="BV112" s="372">
        <f ca="1">IF(BP112&gt;=0,0,1)</f>
        <v>0</v>
      </c>
      <c r="BZ112" s="370">
        <v>108</v>
      </c>
      <c r="CA112" s="368">
        <f ca="1">NORMINV(RAND(),CE$2,CE$3)</f>
        <v>0.17647310484955731</v>
      </c>
      <c r="CB112" s="166">
        <f ca="1">CA112-CA$389</f>
        <v>0.26539901678597755</v>
      </c>
      <c r="CC112" s="166">
        <f ca="1">CA112-CA$394</f>
        <v>0.29005897096653932</v>
      </c>
      <c r="CG112" s="370">
        <v>108</v>
      </c>
      <c r="CH112" s="370">
        <f ca="1">IF(CB112&gt;=0,0,1)</f>
        <v>0</v>
      </c>
      <c r="CI112" s="370">
        <f ca="1">IF(CC112&gt;=0,0,1)</f>
        <v>0</v>
      </c>
    </row>
    <row r="113" spans="1:87" ht="15.6">
      <c r="A113" s="342">
        <v>45499</v>
      </c>
      <c r="B113" s="397">
        <v>-5.2411714507769602E-3</v>
      </c>
      <c r="C113" s="397">
        <v>-1.1041307541419076E-2</v>
      </c>
      <c r="D113" s="397">
        <v>3.0295258791508406E-3</v>
      </c>
      <c r="E113" s="397">
        <v>1.9550600492257431E-4</v>
      </c>
      <c r="F113" s="397">
        <v>-5.2093375577172418E-3</v>
      </c>
      <c r="G113" s="397">
        <v>-8.0511791594065629E-3</v>
      </c>
      <c r="H113" s="397">
        <v>-1.3397475463134523E-2</v>
      </c>
      <c r="I113" s="397">
        <v>-1.129466589598338E-2</v>
      </c>
      <c r="J113" s="397">
        <v>4.2277067990492689E-4</v>
      </c>
      <c r="K113" s="397">
        <v>1.366533273253534E-3</v>
      </c>
      <c r="L113" s="398">
        <f t="shared" si="6"/>
        <v>-4.9220801231205868E-2</v>
      </c>
      <c r="M113" s="399">
        <f t="shared" si="0"/>
        <v>0.13139295311805066</v>
      </c>
      <c r="N113" s="399">
        <f t="shared" si="1"/>
        <v>0.22041616455087565</v>
      </c>
      <c r="Q113" s="227">
        <v>45407</v>
      </c>
      <c r="R113" s="113">
        <v>-0.16628463411179961</v>
      </c>
      <c r="S113" s="113">
        <v>-1.8559231335992799E-3</v>
      </c>
      <c r="T113" s="113">
        <v>-5.6379910866563354E-2</v>
      </c>
      <c r="U113" s="113">
        <v>-3.2091578362855699E-2</v>
      </c>
      <c r="V113" s="113">
        <v>-6.2441020137279146E-2</v>
      </c>
      <c r="W113" s="113">
        <v>-8.3890734818581336E-2</v>
      </c>
      <c r="X113" s="113">
        <v>3.3797447442135864E-2</v>
      </c>
      <c r="Y113" s="113">
        <v>6.1367053278886807E-2</v>
      </c>
      <c r="Z113" s="113">
        <v>-0.11293864128081843</v>
      </c>
      <c r="AA113" s="113">
        <v>-2.8805281076584421E-2</v>
      </c>
      <c r="AB113" s="113">
        <v>-3.2644525367184318E-2</v>
      </c>
      <c r="AC113" s="409">
        <f t="shared" si="3"/>
        <v>-0.48216774843424293</v>
      </c>
      <c r="AD113" s="113">
        <f t="shared" si="4"/>
        <v>0.46805714448612667</v>
      </c>
      <c r="AE113" s="113">
        <f t="shared" si="5"/>
        <v>0.88900383676224581</v>
      </c>
      <c r="AH113" s="372">
        <v>109</v>
      </c>
      <c r="AI113" s="372">
        <f>IF('Current Portfolio MAIN'!M111&gt;=0,0,1)</f>
        <v>1</v>
      </c>
      <c r="AJ113" s="372">
        <f>IF('Current Portfolio MAIN'!N111&gt;=0,0,1)</f>
        <v>0</v>
      </c>
      <c r="AP113" s="39">
        <v>80</v>
      </c>
      <c r="AQ113" s="222">
        <f>IF('Current Portfolio MAIN'!AD99&gt;=0,0,1)</f>
        <v>0</v>
      </c>
      <c r="AR113" s="222">
        <f>IF('Current Portfolio MAIN'!AE99&gt;=0,0,1)</f>
        <v>0</v>
      </c>
      <c r="AW113" s="372">
        <v>109</v>
      </c>
      <c r="AX113" s="372"/>
      <c r="AY113" s="372"/>
      <c r="AZ113" s="391"/>
      <c r="BA113" s="391"/>
      <c r="BB113" s="391"/>
      <c r="BC113" s="391"/>
      <c r="BD113" s="391"/>
      <c r="BE113" s="39">
        <v>80</v>
      </c>
      <c r="BF113" s="222"/>
      <c r="BG113" s="222"/>
      <c r="BH113" s="391"/>
      <c r="BI113" s="391"/>
      <c r="BJ113" s="391"/>
      <c r="BM113" s="370">
        <v>109</v>
      </c>
      <c r="BN113" s="366">
        <f ca="1">NORMINV(RAND(),$BR$2,$BR$3)</f>
        <v>6.8101231006629549E-3</v>
      </c>
      <c r="BO113" s="369">
        <f ca="1">BN113-BN$296</f>
        <v>3.046388591374671E-2</v>
      </c>
      <c r="BP113" s="367">
        <f ca="1">BN113-BN$301</f>
        <v>3.5818596171186684E-2</v>
      </c>
      <c r="BT113" s="370">
        <v>109</v>
      </c>
      <c r="BU113" s="364">
        <f ca="1">IF(BO113&gt;=0,0,1)</f>
        <v>0</v>
      </c>
      <c r="BV113" s="372">
        <f ca="1">IF(BP113&gt;=0,0,1)</f>
        <v>0</v>
      </c>
      <c r="BZ113" s="370">
        <v>109</v>
      </c>
      <c r="CA113" s="368">
        <f ca="1">NORMINV(RAND(),CE$2,CE$3)</f>
        <v>-3.5500880121919196E-2</v>
      </c>
      <c r="CB113" s="166">
        <f ca="1">CA113-CA$389</f>
        <v>5.3425031814501048E-2</v>
      </c>
      <c r="CC113" s="166">
        <f ca="1">CA113-CA$394</f>
        <v>7.8084985995062819E-2</v>
      </c>
      <c r="CG113" s="370">
        <v>109</v>
      </c>
      <c r="CH113" s="370">
        <f ca="1">IF(CB113&gt;=0,0,1)</f>
        <v>0</v>
      </c>
      <c r="CI113" s="370">
        <f ca="1">IF(CC113&gt;=0,0,1)</f>
        <v>0</v>
      </c>
    </row>
    <row r="114" spans="1:87" ht="15.6">
      <c r="A114" s="342">
        <v>45504</v>
      </c>
      <c r="B114" s="397">
        <v>1.7588768052577031E-2</v>
      </c>
      <c r="C114" s="397">
        <v>1.2347708837504134E-2</v>
      </c>
      <c r="D114" s="397">
        <v>-1.3381799084483115E-2</v>
      </c>
      <c r="E114" s="397">
        <v>3.8186694819570821E-3</v>
      </c>
      <c r="F114" s="397">
        <v>-3.6675477248976351E-3</v>
      </c>
      <c r="G114" s="397">
        <v>1.9373404469260613E-3</v>
      </c>
      <c r="H114" s="397">
        <v>-5.7459340876786502E-4</v>
      </c>
      <c r="I114" s="397">
        <v>3.0213578080089398E-3</v>
      </c>
      <c r="J114" s="397">
        <v>1.7358750698274639E-2</v>
      </c>
      <c r="K114" s="397">
        <v>2.6322618693346289E-2</v>
      </c>
      <c r="L114" s="398">
        <f t="shared" si="6"/>
        <v>6.4771273800445561E-2</v>
      </c>
      <c r="M114" s="399">
        <f t="shared" si="0"/>
        <v>0.24538502814970209</v>
      </c>
      <c r="N114" s="399">
        <f t="shared" si="1"/>
        <v>0.33440823958252708</v>
      </c>
      <c r="Q114" s="227">
        <v>45408</v>
      </c>
      <c r="R114" s="113">
        <v>-0.27513344570860199</v>
      </c>
      <c r="S114" s="113">
        <v>-2.7813398560131652E-2</v>
      </c>
      <c r="T114" s="113">
        <v>-4.0468918327350667E-2</v>
      </c>
      <c r="U114" s="113">
        <v>-4.2979261294130877E-2</v>
      </c>
      <c r="V114" s="113">
        <v>-7.2653104586581696E-2</v>
      </c>
      <c r="W114" s="113">
        <v>-8.0979646499207747E-2</v>
      </c>
      <c r="X114" s="113">
        <v>2.3112597538181401E-2</v>
      </c>
      <c r="Y114" s="113">
        <v>5.5938481430118925E-2</v>
      </c>
      <c r="Z114" s="113">
        <v>-0.13300538869864065</v>
      </c>
      <c r="AA114" s="113">
        <v>-5.94859539563386E-3</v>
      </c>
      <c r="AB114" s="113">
        <v>-3.2950529927792571E-2</v>
      </c>
      <c r="AC114" s="409">
        <f t="shared" si="3"/>
        <v>-0.63288121002977138</v>
      </c>
      <c r="AD114" s="113">
        <f t="shared" si="4"/>
        <v>0.31734368289059822</v>
      </c>
      <c r="AE114" s="113">
        <f t="shared" si="5"/>
        <v>0.73829037516671736</v>
      </c>
      <c r="AH114" s="372">
        <v>110</v>
      </c>
      <c r="AI114" s="372">
        <f>IF('Current Portfolio MAIN'!M112&gt;=0,0,1)</f>
        <v>0</v>
      </c>
      <c r="AJ114" s="372">
        <f>IF('Current Portfolio MAIN'!N112&gt;=0,0,1)</f>
        <v>0</v>
      </c>
      <c r="AP114" s="39">
        <v>81</v>
      </c>
      <c r="AQ114" s="222">
        <f>IF('Current Portfolio MAIN'!AD100&gt;=0,0,1)</f>
        <v>0</v>
      </c>
      <c r="AR114" s="222">
        <f>IF('Current Portfolio MAIN'!AE100&gt;=0,0,1)</f>
        <v>0</v>
      </c>
      <c r="AW114" s="372">
        <v>110</v>
      </c>
      <c r="AX114" s="372"/>
      <c r="AY114" s="372"/>
      <c r="AZ114" s="391"/>
      <c r="BA114" s="391"/>
      <c r="BB114" s="391"/>
      <c r="BC114" s="391"/>
      <c r="BD114" s="391"/>
      <c r="BE114" s="39">
        <v>81</v>
      </c>
      <c r="BF114" s="222"/>
      <c r="BG114" s="222"/>
      <c r="BH114" s="391"/>
      <c r="BI114" s="391"/>
      <c r="BJ114" s="391"/>
      <c r="BM114" s="370">
        <v>110</v>
      </c>
      <c r="BN114" s="366">
        <f ca="1">NORMINV(RAND(),$BR$2,$BR$3)</f>
        <v>1.2610520104673726E-2</v>
      </c>
      <c r="BO114" s="369">
        <f ca="1">BN114-BN$296</f>
        <v>3.6264282917757483E-2</v>
      </c>
      <c r="BP114" s="367">
        <f ca="1">BN114-BN$301</f>
        <v>4.1618993175197454E-2</v>
      </c>
      <c r="BT114" s="370">
        <v>110</v>
      </c>
      <c r="BU114" s="364">
        <f ca="1">IF(BO114&gt;=0,0,1)</f>
        <v>0</v>
      </c>
      <c r="BV114" s="372">
        <f ca="1">IF(BP114&gt;=0,0,1)</f>
        <v>0</v>
      </c>
      <c r="BZ114" s="370">
        <v>110</v>
      </c>
      <c r="CA114" s="368">
        <f ca="1">NORMINV(RAND(),CE$2,CE$3)</f>
        <v>-0.15436987615483155</v>
      </c>
      <c r="CB114" s="166">
        <f ca="1">CA114-CA$389</f>
        <v>-6.544396421841131E-2</v>
      </c>
      <c r="CC114" s="166">
        <f ca="1">CA114-CA$394</f>
        <v>-4.0784010037849538E-2</v>
      </c>
      <c r="CG114" s="370">
        <v>110</v>
      </c>
      <c r="CH114" s="370">
        <f ca="1">IF(CB114&gt;=0,0,1)</f>
        <v>1</v>
      </c>
      <c r="CI114" s="370">
        <f ca="1">IF(CC114&gt;=0,0,1)</f>
        <v>1</v>
      </c>
    </row>
    <row r="115" spans="1:87" ht="15.6">
      <c r="A115" s="342">
        <v>45505</v>
      </c>
      <c r="B115" s="397">
        <v>-5.7395339455257655E-2</v>
      </c>
      <c r="C115" s="397">
        <v>-1.9266645004708649E-2</v>
      </c>
      <c r="D115" s="397">
        <v>-5.5152270844553986E-3</v>
      </c>
      <c r="E115" s="397">
        <v>-2.4381029330776238E-2</v>
      </c>
      <c r="F115" s="397">
        <v>-9.3723454187173427E-3</v>
      </c>
      <c r="G115" s="397">
        <v>-1.7145023160690109E-2</v>
      </c>
      <c r="H115" s="397">
        <v>-2.3938956478812501E-2</v>
      </c>
      <c r="I115" s="397">
        <v>-5.1352414329703611E-2</v>
      </c>
      <c r="J115" s="397">
        <v>-6.6874381643244218E-2</v>
      </c>
      <c r="K115" s="397">
        <v>-1.8082125087552803E-2</v>
      </c>
      <c r="L115" s="398">
        <f t="shared" si="6"/>
        <v>-0.29332348699391853</v>
      </c>
      <c r="M115" s="399">
        <f t="shared" si="0"/>
        <v>-0.112709732644662</v>
      </c>
      <c r="N115" s="399">
        <f t="shared" si="1"/>
        <v>-2.3686521211837008E-2</v>
      </c>
      <c r="Q115" s="227">
        <v>45415</v>
      </c>
      <c r="R115" s="113">
        <v>-0.30449572278082515</v>
      </c>
      <c r="S115" s="113">
        <v>6.3181028843221076E-2</v>
      </c>
      <c r="T115" s="113">
        <v>-3.9036209674818689E-2</v>
      </c>
      <c r="U115" s="113">
        <v>-6.1387276816582181E-2</v>
      </c>
      <c r="V115" s="113">
        <v>-7.6499981673932904E-2</v>
      </c>
      <c r="W115" s="113">
        <v>-0.10562840337028545</v>
      </c>
      <c r="X115" s="113">
        <v>-1.6553581981763488E-2</v>
      </c>
      <c r="Y115" s="113">
        <v>1.0008262735521356E-2</v>
      </c>
      <c r="Z115" s="113">
        <v>-7.3811357089520024E-2</v>
      </c>
      <c r="AA115" s="113">
        <v>2.632130066867111E-2</v>
      </c>
      <c r="AB115" s="113">
        <v>-2.9758252176499189E-2</v>
      </c>
      <c r="AC115" s="409">
        <f t="shared" si="3"/>
        <v>-0.60766019331681353</v>
      </c>
      <c r="AD115" s="113">
        <f t="shared" si="4"/>
        <v>0.34256469960355607</v>
      </c>
      <c r="AE115" s="113">
        <f t="shared" si="5"/>
        <v>0.76351139187967521</v>
      </c>
      <c r="AH115" s="372">
        <v>111</v>
      </c>
      <c r="AI115" s="372">
        <f>IF('Current Portfolio MAIN'!M113&gt;=0,0,1)</f>
        <v>0</v>
      </c>
      <c r="AJ115" s="372">
        <f>IF('Current Portfolio MAIN'!N113&gt;=0,0,1)</f>
        <v>0</v>
      </c>
      <c r="AP115" s="39">
        <v>82</v>
      </c>
      <c r="AQ115" s="222">
        <f>IF('Current Portfolio MAIN'!AD101&gt;=0,0,1)</f>
        <v>0</v>
      </c>
      <c r="AR115" s="222">
        <f>IF('Current Portfolio MAIN'!AE101&gt;=0,0,1)</f>
        <v>0</v>
      </c>
      <c r="AW115" s="372">
        <v>111</v>
      </c>
      <c r="AX115" s="372"/>
      <c r="AY115" s="372"/>
      <c r="AZ115" s="391"/>
      <c r="BA115" s="391"/>
      <c r="BB115" s="391"/>
      <c r="BC115" s="391"/>
      <c r="BD115" s="391"/>
      <c r="BE115" s="39">
        <v>82</v>
      </c>
      <c r="BF115" s="222"/>
      <c r="BG115" s="222"/>
      <c r="BH115" s="391"/>
      <c r="BI115" s="391"/>
      <c r="BJ115" s="391"/>
      <c r="BM115" s="370">
        <v>111</v>
      </c>
      <c r="BN115" s="366">
        <f ca="1">NORMINV(RAND(),$BR$2,$BR$3)</f>
        <v>-9.4179190227229193E-3</v>
      </c>
      <c r="BO115" s="369">
        <f ca="1">BN115-BN$296</f>
        <v>1.4235843790360836E-2</v>
      </c>
      <c r="BP115" s="367">
        <f ca="1">BN115-BN$301</f>
        <v>1.9590554047800808E-2</v>
      </c>
      <c r="BT115" s="370">
        <v>111</v>
      </c>
      <c r="BU115" s="364">
        <f ca="1">IF(BO115&gt;=0,0,1)</f>
        <v>0</v>
      </c>
      <c r="BV115" s="372">
        <f ca="1">IF(BP115&gt;=0,0,1)</f>
        <v>0</v>
      </c>
      <c r="BZ115" s="370">
        <v>111</v>
      </c>
      <c r="CA115" s="368">
        <f ca="1">NORMINV(RAND(),CE$2,CE$3)</f>
        <v>1.6633598963758664E-3</v>
      </c>
      <c r="CB115" s="166">
        <f ca="1">CA115-CA$389</f>
        <v>9.0589271832796109E-2</v>
      </c>
      <c r="CC115" s="166">
        <f ca="1">CA115-CA$394</f>
        <v>0.11524922601335788</v>
      </c>
      <c r="CG115" s="370">
        <v>111</v>
      </c>
      <c r="CH115" s="370">
        <f ca="1">IF(CB115&gt;=0,0,1)</f>
        <v>0</v>
      </c>
      <c r="CI115" s="370">
        <f ca="1">IF(CC115&gt;=0,0,1)</f>
        <v>0</v>
      </c>
    </row>
    <row r="116" spans="1:87" ht="15.6">
      <c r="A116" s="342">
        <v>45506</v>
      </c>
      <c r="B116" s="397">
        <v>-0.26338282725034634</v>
      </c>
      <c r="C116" s="397">
        <v>3.0598269292079205E-3</v>
      </c>
      <c r="D116" s="397">
        <v>-2.4371392252777069E-2</v>
      </c>
      <c r="E116" s="397">
        <v>-1.912938342513526E-2</v>
      </c>
      <c r="F116" s="397">
        <v>-4.1041317196673699E-2</v>
      </c>
      <c r="G116" s="397">
        <v>-2.2280959488605312E-2</v>
      </c>
      <c r="H116" s="397">
        <v>-5.4317954091381959E-2</v>
      </c>
      <c r="I116" s="397">
        <v>-3.035021396678883E-2</v>
      </c>
      <c r="J116" s="397">
        <v>-5.0490819928523556E-2</v>
      </c>
      <c r="K116" s="397">
        <v>-9.1298211432454202E-2</v>
      </c>
      <c r="L116" s="398">
        <f t="shared" si="6"/>
        <v>-0.59360325210347831</v>
      </c>
      <c r="M116" s="399">
        <f t="shared" si="0"/>
        <v>-0.41298949775422178</v>
      </c>
      <c r="N116" s="399">
        <f t="shared" si="1"/>
        <v>-0.32396628632139679</v>
      </c>
      <c r="Q116" s="227">
        <v>45419</v>
      </c>
      <c r="R116" s="113">
        <v>-0.30918171159773811</v>
      </c>
      <c r="S116" s="113">
        <v>6.8853082798917553E-2</v>
      </c>
      <c r="T116" s="113">
        <v>-3.9014232648990066E-2</v>
      </c>
      <c r="U116" s="113">
        <v>-5.2300087529468242E-2</v>
      </c>
      <c r="V116" s="113">
        <v>-0.15101731063739887</v>
      </c>
      <c r="W116" s="113">
        <v>-6.7464787570605034E-2</v>
      </c>
      <c r="X116" s="113">
        <v>-2.0119605539724583E-3</v>
      </c>
      <c r="Y116" s="113">
        <v>7.2877990432245188E-3</v>
      </c>
      <c r="Z116" s="113">
        <v>-7.0221695678602813E-2</v>
      </c>
      <c r="AA116" s="113">
        <v>3.3580660203638146E-2</v>
      </c>
      <c r="AB116" s="113">
        <v>-1.4049608749992948E-2</v>
      </c>
      <c r="AC116" s="409">
        <f t="shared" si="3"/>
        <v>-0.59553985292098832</v>
      </c>
      <c r="AD116" s="113">
        <f t="shared" si="4"/>
        <v>0.35468503999938128</v>
      </c>
      <c r="AE116" s="113">
        <f t="shared" si="5"/>
        <v>0.77563173227550042</v>
      </c>
      <c r="AH116" s="372">
        <v>112</v>
      </c>
      <c r="AI116" s="372">
        <f>IF('Current Portfolio MAIN'!M114&gt;=0,0,1)</f>
        <v>0</v>
      </c>
      <c r="AJ116" s="372">
        <f>IF('Current Portfolio MAIN'!N114&gt;=0,0,1)</f>
        <v>0</v>
      </c>
      <c r="AP116" s="39">
        <v>83</v>
      </c>
      <c r="AQ116" s="222">
        <f>IF('Current Portfolio MAIN'!AD102&gt;=0,0,1)</f>
        <v>0</v>
      </c>
      <c r="AR116" s="222">
        <f>IF('Current Portfolio MAIN'!AE102&gt;=0,0,1)</f>
        <v>0</v>
      </c>
      <c r="AW116" s="372">
        <v>112</v>
      </c>
      <c r="AX116" s="372"/>
      <c r="AY116" s="372"/>
      <c r="AZ116" s="391"/>
      <c r="BA116" s="391"/>
      <c r="BB116" s="391"/>
      <c r="BC116" s="391"/>
      <c r="BD116" s="391"/>
      <c r="BE116" s="39">
        <v>83</v>
      </c>
      <c r="BF116" s="222"/>
      <c r="BG116" s="222"/>
      <c r="BH116" s="391"/>
      <c r="BI116" s="391"/>
      <c r="BJ116" s="391"/>
      <c r="BM116" s="370">
        <v>112</v>
      </c>
      <c r="BN116" s="366">
        <f ca="1">NORMINV(RAND(),$BR$2,$BR$3)</f>
        <v>-2.5164923071019554E-2</v>
      </c>
      <c r="BO116" s="369">
        <f ca="1">BN116-BN$296</f>
        <v>-1.5111602579357987E-3</v>
      </c>
      <c r="BP116" s="367">
        <f ca="1">BN116-BN$301</f>
        <v>3.8435499995041755E-3</v>
      </c>
      <c r="BT116" s="370">
        <v>112</v>
      </c>
      <c r="BU116" s="364">
        <f ca="1">IF(BO116&gt;=0,0,1)</f>
        <v>1</v>
      </c>
      <c r="BV116" s="372">
        <f ca="1">IF(BP116&gt;=0,0,1)</f>
        <v>0</v>
      </c>
      <c r="BZ116" s="370">
        <v>112</v>
      </c>
      <c r="CA116" s="368">
        <f ca="1">NORMINV(RAND(),CE$2,CE$3)</f>
        <v>2.1915849598112727E-2</v>
      </c>
      <c r="CB116" s="166">
        <f ca="1">CA116-CA$389</f>
        <v>0.11084176153453297</v>
      </c>
      <c r="CC116" s="166">
        <f ca="1">CA116-CA$394</f>
        <v>0.13550171571509473</v>
      </c>
      <c r="CG116" s="370">
        <v>112</v>
      </c>
      <c r="CH116" s="370">
        <f ca="1">IF(CB116&gt;=0,0,1)</f>
        <v>0</v>
      </c>
      <c r="CI116" s="370">
        <f ca="1">IF(CC116&gt;=0,0,1)</f>
        <v>0</v>
      </c>
    </row>
    <row r="117" spans="1:87" ht="15.6">
      <c r="A117" s="342">
        <v>45511</v>
      </c>
      <c r="B117" s="397">
        <v>-3.9908102921492383E-2</v>
      </c>
      <c r="C117" s="397">
        <v>1.509060800828288E-2</v>
      </c>
      <c r="D117" s="397">
        <v>-4.0002264638405727E-4</v>
      </c>
      <c r="E117" s="397">
        <v>1.6724095571887254E-3</v>
      </c>
      <c r="F117" s="397">
        <v>-4.2124114189263984E-2</v>
      </c>
      <c r="G117" s="397">
        <v>-2.4106223414838368E-2</v>
      </c>
      <c r="H117" s="397">
        <v>3.5479180388304776E-3</v>
      </c>
      <c r="I117" s="397">
        <v>-3.1792991220703781E-3</v>
      </c>
      <c r="J117" s="397">
        <v>-8.3739549617328768E-3</v>
      </c>
      <c r="K117" s="397">
        <v>7.7611256537994944E-3</v>
      </c>
      <c r="L117" s="398">
        <f t="shared" si="6"/>
        <v>-9.001965599768047E-2</v>
      </c>
      <c r="M117" s="399">
        <f t="shared" si="0"/>
        <v>9.0594098351576058E-2</v>
      </c>
      <c r="N117" s="399">
        <f t="shared" si="1"/>
        <v>0.17961730978440105</v>
      </c>
      <c r="Q117" s="227">
        <v>45420</v>
      </c>
      <c r="R117" s="113">
        <v>-0.26741074011063437</v>
      </c>
      <c r="S117" s="113">
        <v>6.0833611029281309E-2</v>
      </c>
      <c r="T117" s="113">
        <v>-3.836859995494124E-2</v>
      </c>
      <c r="U117" s="113">
        <v>-3.0108334793989E-2</v>
      </c>
      <c r="V117" s="113">
        <v>-0.12723173297330337</v>
      </c>
      <c r="W117" s="113">
        <v>-8.7580731217907659E-2</v>
      </c>
      <c r="X117" s="113">
        <v>-1.777220533334678E-2</v>
      </c>
      <c r="Y117" s="113">
        <v>-2.2652078998385283E-3</v>
      </c>
      <c r="Z117" s="113">
        <v>-3.9494675726651218E-2</v>
      </c>
      <c r="AA117" s="113">
        <v>1.5024956974501569E-2</v>
      </c>
      <c r="AB117" s="113">
        <v>-1.9657235623463554E-2</v>
      </c>
      <c r="AC117" s="409">
        <f t="shared" si="3"/>
        <v>-0.55403089563029284</v>
      </c>
      <c r="AD117" s="113">
        <f t="shared" si="4"/>
        <v>0.39619399729007676</v>
      </c>
      <c r="AE117" s="113">
        <f t="shared" si="5"/>
        <v>0.8171406895661959</v>
      </c>
      <c r="AH117" s="372">
        <v>113</v>
      </c>
      <c r="AI117" s="372">
        <f>IF('Current Portfolio MAIN'!M115&gt;=0,0,1)</f>
        <v>1</v>
      </c>
      <c r="AJ117" s="372">
        <f>IF('Current Portfolio MAIN'!N115&gt;=0,0,1)</f>
        <v>1</v>
      </c>
      <c r="AP117" s="39">
        <v>84</v>
      </c>
      <c r="AQ117" s="222">
        <f>IF('Current Portfolio MAIN'!AD103&gt;=0,0,1)</f>
        <v>0</v>
      </c>
      <c r="AR117" s="222">
        <f>IF('Current Portfolio MAIN'!AE103&gt;=0,0,1)</f>
        <v>0</v>
      </c>
      <c r="AW117" s="372">
        <v>113</v>
      </c>
      <c r="AX117" s="372"/>
      <c r="AY117" s="372"/>
      <c r="AZ117" s="391"/>
      <c r="BA117" s="391"/>
      <c r="BB117" s="391"/>
      <c r="BC117" s="391"/>
      <c r="BD117" s="391"/>
      <c r="BE117" s="39">
        <v>84</v>
      </c>
      <c r="BF117" s="222"/>
      <c r="BG117" s="222"/>
      <c r="BH117" s="391"/>
      <c r="BI117" s="391"/>
      <c r="BJ117" s="391"/>
      <c r="BM117" s="370">
        <v>113</v>
      </c>
      <c r="BN117" s="366">
        <f ca="1">NORMINV(RAND(),$BR$2,$BR$3)</f>
        <v>3.1935609988250464E-2</v>
      </c>
      <c r="BO117" s="369">
        <f ca="1">BN117-BN$296</f>
        <v>5.5589372801334219E-2</v>
      </c>
      <c r="BP117" s="367">
        <f ca="1">BN117-BN$301</f>
        <v>6.094408305877419E-2</v>
      </c>
      <c r="BT117" s="370">
        <v>113</v>
      </c>
      <c r="BU117" s="364">
        <f ca="1">IF(BO117&gt;=0,0,1)</f>
        <v>0</v>
      </c>
      <c r="BV117" s="372">
        <f ca="1">IF(BP117&gt;=0,0,1)</f>
        <v>0</v>
      </c>
      <c r="BZ117" s="370">
        <v>113</v>
      </c>
      <c r="CA117" s="368">
        <f ca="1">NORMINV(RAND(),CE$2,CE$3)</f>
        <v>-0.11478460118010891</v>
      </c>
      <c r="CB117" s="166">
        <f ca="1">CA117-CA$389</f>
        <v>-2.5858689243688671E-2</v>
      </c>
      <c r="CC117" s="166">
        <f ca="1">CA117-CA$394</f>
        <v>-1.1987350631268989E-3</v>
      </c>
      <c r="CG117" s="370">
        <v>113</v>
      </c>
      <c r="CH117" s="370">
        <f ca="1">IF(CB117&gt;=0,0,1)</f>
        <v>1</v>
      </c>
      <c r="CI117" s="370">
        <f ca="1">IF(CC117&gt;=0,0,1)</f>
        <v>1</v>
      </c>
    </row>
    <row r="118" spans="1:87" ht="15.6">
      <c r="A118" s="342">
        <v>45512</v>
      </c>
      <c r="B118" s="397">
        <v>8.8994008995697982E-2</v>
      </c>
      <c r="C118" s="397">
        <v>2.6060171308142088E-2</v>
      </c>
      <c r="D118" s="397">
        <v>2.006374068882244E-2</v>
      </c>
      <c r="E118" s="397">
        <v>2.5154360087065841E-2</v>
      </c>
      <c r="F118" s="397">
        <v>9.2726320560423403E-3</v>
      </c>
      <c r="G118" s="397">
        <v>1.1050734345286362E-2</v>
      </c>
      <c r="H118" s="397">
        <v>6.0915610522870312E-2</v>
      </c>
      <c r="I118" s="397">
        <v>2.4013781376150067E-2</v>
      </c>
      <c r="J118" s="397">
        <v>4.408153256128311E-2</v>
      </c>
      <c r="K118" s="397">
        <v>2.8060468113852544E-2</v>
      </c>
      <c r="L118" s="398">
        <f t="shared" si="6"/>
        <v>0.33766704005521309</v>
      </c>
      <c r="M118" s="399">
        <f t="shared" si="0"/>
        <v>0.51828079440446961</v>
      </c>
      <c r="N118" s="399">
        <f t="shared" si="1"/>
        <v>0.6073040058372946</v>
      </c>
      <c r="Q118" s="227">
        <v>45421</v>
      </c>
      <c r="R118" s="113">
        <v>-0.24727186250694677</v>
      </c>
      <c r="S118" s="113">
        <v>8.6605112741524604E-2</v>
      </c>
      <c r="T118" s="113">
        <v>-1.9342525030153435E-2</v>
      </c>
      <c r="U118" s="113">
        <v>-1.27294064213469E-2</v>
      </c>
      <c r="V118" s="113">
        <v>-0.10195026390780271</v>
      </c>
      <c r="W118" s="113">
        <v>-5.4638530078392145E-2</v>
      </c>
      <c r="X118" s="113">
        <v>3.2107524056258052E-2</v>
      </c>
      <c r="Y118" s="113">
        <v>2.332232438184545E-2</v>
      </c>
      <c r="Z118" s="113">
        <v>-1.7180483646615841E-2</v>
      </c>
      <c r="AA118" s="113">
        <v>4.6336166877609886E-2</v>
      </c>
      <c r="AB118" s="113">
        <v>6.7933327758289419E-3</v>
      </c>
      <c r="AC118" s="409">
        <f t="shared" si="3"/>
        <v>-0.25794861075819087</v>
      </c>
      <c r="AD118" s="113">
        <f t="shared" si="4"/>
        <v>0.69227628216217874</v>
      </c>
      <c r="AE118" s="113">
        <f t="shared" si="5"/>
        <v>1.113222974438298</v>
      </c>
      <c r="AH118" s="372">
        <v>114</v>
      </c>
      <c r="AI118" s="372">
        <f>IF('Current Portfolio MAIN'!M116&gt;=0,0,1)</f>
        <v>1</v>
      </c>
      <c r="AJ118" s="372">
        <f>IF('Current Portfolio MAIN'!N116&gt;=0,0,1)</f>
        <v>1</v>
      </c>
      <c r="AP118" s="39">
        <v>85</v>
      </c>
      <c r="AQ118" s="222">
        <f>IF('Current Portfolio MAIN'!AD104&gt;=0,0,1)</f>
        <v>0</v>
      </c>
      <c r="AR118" s="222">
        <f>IF('Current Portfolio MAIN'!AE104&gt;=0,0,1)</f>
        <v>0</v>
      </c>
      <c r="AW118" s="372">
        <v>114</v>
      </c>
      <c r="AX118" s="372"/>
      <c r="AY118" s="372"/>
      <c r="AZ118" s="391"/>
      <c r="BA118" s="391"/>
      <c r="BB118" s="391"/>
      <c r="BC118" s="391"/>
      <c r="BD118" s="391"/>
      <c r="BE118" s="39">
        <v>85</v>
      </c>
      <c r="BF118" s="222"/>
      <c r="BG118" s="222"/>
      <c r="BH118" s="391"/>
      <c r="BI118" s="391"/>
      <c r="BJ118" s="391"/>
      <c r="BM118" s="370">
        <v>114</v>
      </c>
      <c r="BN118" s="366">
        <f ca="1">NORMINV(RAND(),$BR$2,$BR$3)</f>
        <v>-3.242979328389154E-3</v>
      </c>
      <c r="BO118" s="369">
        <f ca="1">BN118-BN$296</f>
        <v>2.0410783484694602E-2</v>
      </c>
      <c r="BP118" s="367">
        <f ca="1">BN118-BN$301</f>
        <v>2.5765493742134576E-2</v>
      </c>
      <c r="BT118" s="370">
        <v>114</v>
      </c>
      <c r="BU118" s="364">
        <f ca="1">IF(BO118&gt;=0,0,1)</f>
        <v>0</v>
      </c>
      <c r="BV118" s="372">
        <f ca="1">IF(BP118&gt;=0,0,1)</f>
        <v>0</v>
      </c>
      <c r="BZ118" s="370">
        <v>114</v>
      </c>
      <c r="CA118" s="368">
        <f ca="1">NORMINV(RAND(),CE$2,CE$3)</f>
        <v>-6.2465876589895906E-2</v>
      </c>
      <c r="CB118" s="166">
        <f ca="1">CA118-CA$389</f>
        <v>2.6460035346524337E-2</v>
      </c>
      <c r="CC118" s="166">
        <f ca="1">CA118-CA$394</f>
        <v>5.1119989527086108E-2</v>
      </c>
      <c r="CG118" s="370">
        <v>114</v>
      </c>
      <c r="CH118" s="370">
        <f ca="1">IF(CB118&gt;=0,0,1)</f>
        <v>0</v>
      </c>
      <c r="CI118" s="370">
        <f ca="1">IF(CC118&gt;=0,0,1)</f>
        <v>0</v>
      </c>
    </row>
    <row r="119" spans="1:87" ht="15.6">
      <c r="A119" s="342">
        <v>45513</v>
      </c>
      <c r="B119" s="397">
        <v>-3.1265332288182068E-2</v>
      </c>
      <c r="C119" s="397">
        <v>2.0904205953179655E-2</v>
      </c>
      <c r="D119" s="397">
        <v>1.5399062320780921E-2</v>
      </c>
      <c r="E119" s="397">
        <v>-8.3946237003573732E-4</v>
      </c>
      <c r="F119" s="397">
        <v>1.0000094296215511E-2</v>
      </c>
      <c r="G119" s="397">
        <v>2.6976578961404041E-3</v>
      </c>
      <c r="H119" s="397">
        <v>2.4747384803415873E-2</v>
      </c>
      <c r="I119" s="397">
        <v>1.0556116064337262E-2</v>
      </c>
      <c r="J119" s="397">
        <v>1.3461544491464306E-3</v>
      </c>
      <c r="K119" s="397">
        <v>1.3995573210785706E-2</v>
      </c>
      <c r="L119" s="398">
        <f t="shared" si="6"/>
        <v>6.7541454335783957E-2</v>
      </c>
      <c r="M119" s="399">
        <f t="shared" si="0"/>
        <v>0.24815520868504048</v>
      </c>
      <c r="N119" s="399">
        <f t="shared" si="1"/>
        <v>0.33717842011786547</v>
      </c>
      <c r="Q119" s="227">
        <v>45426</v>
      </c>
      <c r="R119" s="113">
        <v>-0.20372817720262626</v>
      </c>
      <c r="S119" s="113">
        <v>9.7204016987494146E-2</v>
      </c>
      <c r="T119" s="113">
        <v>-2.8191928062995641E-2</v>
      </c>
      <c r="U119" s="113">
        <v>8.9006081404630066E-4</v>
      </c>
      <c r="V119" s="113">
        <v>-0.11655580989024528</v>
      </c>
      <c r="W119" s="113">
        <v>-5.9842406110263147E-2</v>
      </c>
      <c r="X119" s="113">
        <v>1.0666620203132249E-2</v>
      </c>
      <c r="Y119" s="113">
        <v>5.0586435639918825E-3</v>
      </c>
      <c r="Z119" s="113">
        <v>-2.018961666461605E-2</v>
      </c>
      <c r="AA119" s="113">
        <v>3.4391374859823465E-3</v>
      </c>
      <c r="AB119" s="113">
        <v>7.874031430803452E-4</v>
      </c>
      <c r="AC119" s="409">
        <f t="shared" si="3"/>
        <v>-0.3104620557330191</v>
      </c>
      <c r="AD119" s="113">
        <f t="shared" si="4"/>
        <v>0.6397628371873505</v>
      </c>
      <c r="AE119" s="113">
        <f t="shared" si="5"/>
        <v>1.0607095294634696</v>
      </c>
      <c r="AH119" s="372">
        <v>115</v>
      </c>
      <c r="AI119" s="372">
        <f>IF('Current Portfolio MAIN'!M117&gt;=0,0,1)</f>
        <v>0</v>
      </c>
      <c r="AJ119" s="372">
        <f>IF('Current Portfolio MAIN'!N117&gt;=0,0,1)</f>
        <v>0</v>
      </c>
      <c r="AP119" s="39">
        <v>86</v>
      </c>
      <c r="AQ119" s="222">
        <f>IF('Current Portfolio MAIN'!AD105&gt;=0,0,1)</f>
        <v>0</v>
      </c>
      <c r="AR119" s="222">
        <f>IF('Current Portfolio MAIN'!AE105&gt;=0,0,1)</f>
        <v>0</v>
      </c>
      <c r="AW119" s="372">
        <v>115</v>
      </c>
      <c r="AX119" s="372"/>
      <c r="AY119" s="372"/>
      <c r="AZ119" s="391"/>
      <c r="BA119" s="391"/>
      <c r="BB119" s="391"/>
      <c r="BC119" s="391"/>
      <c r="BD119" s="391"/>
      <c r="BE119" s="39">
        <v>86</v>
      </c>
      <c r="BF119" s="222"/>
      <c r="BG119" s="222"/>
      <c r="BH119" s="391"/>
      <c r="BI119" s="391"/>
      <c r="BJ119" s="391"/>
      <c r="BM119" s="370">
        <v>115</v>
      </c>
      <c r="BN119" s="366">
        <f ca="1">NORMINV(RAND(),$BR$2,$BR$3)</f>
        <v>-1.5047647676971715E-3</v>
      </c>
      <c r="BO119" s="369">
        <f ca="1">BN119-BN$296</f>
        <v>2.2148998045386583E-2</v>
      </c>
      <c r="BP119" s="367">
        <f ca="1">BN119-BN$301</f>
        <v>2.7503708302826557E-2</v>
      </c>
      <c r="BT119" s="370">
        <v>115</v>
      </c>
      <c r="BU119" s="364">
        <f ca="1">IF(BO119&gt;=0,0,1)</f>
        <v>0</v>
      </c>
      <c r="BV119" s="372">
        <f ca="1">IF(BP119&gt;=0,0,1)</f>
        <v>0</v>
      </c>
      <c r="BZ119" s="370">
        <v>115</v>
      </c>
      <c r="CA119" s="368">
        <f ca="1">NORMINV(RAND(),CE$2,CE$3)</f>
        <v>3.1158504760785268E-2</v>
      </c>
      <c r="CB119" s="166">
        <f ca="1">CA119-CA$389</f>
        <v>0.12008441669720551</v>
      </c>
      <c r="CC119" s="166">
        <f ca="1">CA119-CA$394</f>
        <v>0.14474437087776729</v>
      </c>
      <c r="CG119" s="370">
        <v>115</v>
      </c>
      <c r="CH119" s="370">
        <f ca="1">IF(CB119&gt;=0,0,1)</f>
        <v>0</v>
      </c>
      <c r="CI119" s="370">
        <f ca="1">IF(CC119&gt;=0,0,1)</f>
        <v>0</v>
      </c>
    </row>
    <row r="120" spans="1:87" ht="15.6">
      <c r="A120" s="342">
        <v>45518</v>
      </c>
      <c r="B120" s="397">
        <v>2.4689748388073696E-3</v>
      </c>
      <c r="C120" s="397">
        <v>3.2242612140340521E-2</v>
      </c>
      <c r="D120" s="397">
        <v>3.7239010502799541E-2</v>
      </c>
      <c r="E120" s="397">
        <v>3.1736969627845335E-2</v>
      </c>
      <c r="F120" s="397">
        <v>3.8571690183759832E-2</v>
      </c>
      <c r="G120" s="397">
        <v>3.0984512777867401E-2</v>
      </c>
      <c r="H120" s="397">
        <v>3.7043772610045878E-2</v>
      </c>
      <c r="I120" s="397">
        <v>3.3863692541888701E-2</v>
      </c>
      <c r="J120" s="397">
        <v>2.856048978717074E-2</v>
      </c>
      <c r="K120" s="397">
        <v>2.9360890525935268E-2</v>
      </c>
      <c r="L120" s="398">
        <f t="shared" si="6"/>
        <v>0.30207261553646059</v>
      </c>
      <c r="M120" s="399">
        <f t="shared" si="0"/>
        <v>0.48268636988571711</v>
      </c>
      <c r="N120" s="399">
        <f t="shared" si="1"/>
        <v>0.5717095813185421</v>
      </c>
      <c r="Q120" s="227">
        <v>45427</v>
      </c>
      <c r="R120" s="113">
        <v>-0.19495713152355298</v>
      </c>
      <c r="S120" s="113">
        <v>0.10341275847321163</v>
      </c>
      <c r="T120" s="113">
        <v>-2.0605899370658931E-2</v>
      </c>
      <c r="U120" s="113">
        <v>-1.9907083056660557E-2</v>
      </c>
      <c r="V120" s="113">
        <v>-0.14034395336693728</v>
      </c>
      <c r="W120" s="113">
        <v>-7.4076600461948638E-2</v>
      </c>
      <c r="X120" s="113">
        <v>3.5684135259368421E-3</v>
      </c>
      <c r="Y120" s="113">
        <v>-6.8022346397769162E-3</v>
      </c>
      <c r="Z120" s="113">
        <v>-1.9458480434851766E-2</v>
      </c>
      <c r="AA120" s="113">
        <v>-1.1497431393097779E-2</v>
      </c>
      <c r="AB120" s="113">
        <v>5.4093298352964059E-3</v>
      </c>
      <c r="AC120" s="409">
        <f t="shared" si="3"/>
        <v>-0.37525831241303997</v>
      </c>
      <c r="AD120" s="113">
        <f t="shared" si="4"/>
        <v>0.57496658050732963</v>
      </c>
      <c r="AE120" s="113">
        <f t="shared" si="5"/>
        <v>0.99591327278344877</v>
      </c>
      <c r="AH120" s="372">
        <v>116</v>
      </c>
      <c r="AI120" s="372">
        <f>IF('Current Portfolio MAIN'!M118&gt;=0,0,1)</f>
        <v>0</v>
      </c>
      <c r="AJ120" s="372">
        <f>IF('Current Portfolio MAIN'!N118&gt;=0,0,1)</f>
        <v>0</v>
      </c>
      <c r="AP120" s="39">
        <v>87</v>
      </c>
      <c r="AQ120" s="222">
        <f>IF('Current Portfolio MAIN'!AD106&gt;=0,0,1)</f>
        <v>0</v>
      </c>
      <c r="AR120" s="222">
        <f>IF('Current Portfolio MAIN'!AE106&gt;=0,0,1)</f>
        <v>0</v>
      </c>
      <c r="AW120" s="372">
        <v>116</v>
      </c>
      <c r="AX120" s="372"/>
      <c r="AY120" s="372"/>
      <c r="AZ120" s="391"/>
      <c r="BA120" s="391"/>
      <c r="BB120" s="391"/>
      <c r="BC120" s="391"/>
      <c r="BD120" s="391"/>
      <c r="BE120" s="39">
        <v>87</v>
      </c>
      <c r="BF120" s="222"/>
      <c r="BG120" s="222"/>
      <c r="BH120" s="391"/>
      <c r="BI120" s="391"/>
      <c r="BJ120" s="391"/>
      <c r="BM120" s="370">
        <v>116</v>
      </c>
      <c r="BN120" s="366">
        <f ca="1">NORMINV(RAND(),$BR$2,$BR$3)</f>
        <v>1.9630727167904191E-2</v>
      </c>
      <c r="BO120" s="369">
        <f ca="1">BN120-BN$296</f>
        <v>4.3284489980987946E-2</v>
      </c>
      <c r="BP120" s="367">
        <f ca="1">BN120-BN$301</f>
        <v>4.8639200238427924E-2</v>
      </c>
      <c r="BT120" s="370">
        <v>116</v>
      </c>
      <c r="BU120" s="364">
        <f ca="1">IF(BO120&gt;=0,0,1)</f>
        <v>0</v>
      </c>
      <c r="BV120" s="372">
        <f ca="1">IF(BP120&gt;=0,0,1)</f>
        <v>0</v>
      </c>
      <c r="BZ120" s="370">
        <v>116</v>
      </c>
      <c r="CA120" s="368">
        <f ca="1">NORMINV(RAND(),CE$2,CE$3)</f>
        <v>-3.2105874298873474E-2</v>
      </c>
      <c r="CB120" s="166">
        <f ca="1">CA120-CA$389</f>
        <v>5.6820037637546769E-2</v>
      </c>
      <c r="CC120" s="166">
        <f ca="1">CA120-CA$394</f>
        <v>8.1479991818108541E-2</v>
      </c>
      <c r="CG120" s="370">
        <v>116</v>
      </c>
      <c r="CH120" s="370">
        <f ca="1">IF(CB120&gt;=0,0,1)</f>
        <v>0</v>
      </c>
      <c r="CI120" s="370">
        <f ca="1">IF(CC120&gt;=0,0,1)</f>
        <v>0</v>
      </c>
    </row>
    <row r="121" spans="1:87" ht="15.6">
      <c r="A121" s="342">
        <v>45519</v>
      </c>
      <c r="B121" s="397">
        <v>8.9082170259640048E-3</v>
      </c>
      <c r="C121" s="397">
        <v>-1.5496285981577262E-2</v>
      </c>
      <c r="D121" s="397">
        <v>-1.8922489313280222E-2</v>
      </c>
      <c r="E121" s="397">
        <v>3.7414875807122439E-2</v>
      </c>
      <c r="F121" s="397">
        <v>-6.128458407825832E-4</v>
      </c>
      <c r="G121" s="397">
        <v>-2.5725241781689334E-2</v>
      </c>
      <c r="H121" s="397">
        <v>-7.9710157064405429E-4</v>
      </c>
      <c r="I121" s="397">
        <v>-1.4337856868339438E-2</v>
      </c>
      <c r="J121" s="397">
        <v>1.6959827042913433E-2</v>
      </c>
      <c r="K121" s="397">
        <v>1.4132489208118937E-2</v>
      </c>
      <c r="L121" s="398">
        <f t="shared" si="6"/>
        <v>1.5235877278059196E-3</v>
      </c>
      <c r="M121" s="399">
        <f t="shared" si="0"/>
        <v>0.18213734207706245</v>
      </c>
      <c r="N121" s="399">
        <f t="shared" si="1"/>
        <v>0.27116055350988744</v>
      </c>
      <c r="Q121" s="227">
        <v>45428</v>
      </c>
      <c r="R121" s="113">
        <v>-0.15280180640542373</v>
      </c>
      <c r="S121" s="113">
        <v>0.11331627401667244</v>
      </c>
      <c r="T121" s="113">
        <v>-2.1331579885116025E-2</v>
      </c>
      <c r="U121" s="113">
        <v>-3.3450048553559264E-2</v>
      </c>
      <c r="V121" s="113">
        <v>-0.13208941641913796</v>
      </c>
      <c r="W121" s="113">
        <v>-5.798962685987219E-2</v>
      </c>
      <c r="X121" s="113">
        <v>2.7163810792720344E-2</v>
      </c>
      <c r="Y121" s="113">
        <v>-2.5611528046272869E-2</v>
      </c>
      <c r="Z121" s="113">
        <v>3.088048874940208E-2</v>
      </c>
      <c r="AA121" s="113">
        <v>-2.8330716845347936E-2</v>
      </c>
      <c r="AB121" s="113">
        <v>9.9633862351391489E-3</v>
      </c>
      <c r="AC121" s="409">
        <f t="shared" si="3"/>
        <v>-0.27028076322079597</v>
      </c>
      <c r="AD121" s="113">
        <f t="shared" si="4"/>
        <v>0.67994412969957363</v>
      </c>
      <c r="AE121" s="113">
        <f t="shared" si="5"/>
        <v>1.1008908219756928</v>
      </c>
      <c r="AH121" s="372">
        <v>117</v>
      </c>
      <c r="AI121" s="372">
        <f>IF('Current Portfolio MAIN'!M119&gt;=0,0,1)</f>
        <v>0</v>
      </c>
      <c r="AJ121" s="372">
        <f>IF('Current Portfolio MAIN'!N119&gt;=0,0,1)</f>
        <v>0</v>
      </c>
      <c r="AP121" s="39">
        <v>88</v>
      </c>
      <c r="AQ121" s="222">
        <f>IF('Current Portfolio MAIN'!AD107&gt;=0,0,1)</f>
        <v>0</v>
      </c>
      <c r="AR121" s="222">
        <f>IF('Current Portfolio MAIN'!AE107&gt;=0,0,1)</f>
        <v>0</v>
      </c>
      <c r="AW121" s="372">
        <v>117</v>
      </c>
      <c r="AX121" s="372"/>
      <c r="AY121" s="372"/>
      <c r="AZ121" s="391"/>
      <c r="BA121" s="391"/>
      <c r="BB121" s="391"/>
      <c r="BC121" s="391"/>
      <c r="BD121" s="391"/>
      <c r="BE121" s="39">
        <v>88</v>
      </c>
      <c r="BF121" s="222"/>
      <c r="BG121" s="222"/>
      <c r="BH121" s="391"/>
      <c r="BI121" s="391"/>
      <c r="BJ121" s="391"/>
      <c r="BM121" s="370">
        <v>117</v>
      </c>
      <c r="BN121" s="366">
        <f ca="1">NORMINV(RAND(),$BR$2,$BR$3)</f>
        <v>-1.0226193361722632E-3</v>
      </c>
      <c r="BO121" s="369">
        <f ca="1">BN121-BN$296</f>
        <v>2.2631143476911492E-2</v>
      </c>
      <c r="BP121" s="367">
        <f ca="1">BN121-BN$301</f>
        <v>2.7985853734351467E-2</v>
      </c>
      <c r="BT121" s="370">
        <v>117</v>
      </c>
      <c r="BU121" s="364">
        <f ca="1">IF(BO121&gt;=0,0,1)</f>
        <v>0</v>
      </c>
      <c r="BV121" s="372">
        <f ca="1">IF(BP121&gt;=0,0,1)</f>
        <v>0</v>
      </c>
      <c r="BZ121" s="370">
        <v>117</v>
      </c>
      <c r="CA121" s="368">
        <f ca="1">NORMINV(RAND(),CE$2,CE$3)</f>
        <v>-4.2123887298562791E-2</v>
      </c>
      <c r="CB121" s="166">
        <f ca="1">CA121-CA$389</f>
        <v>4.6802024637857452E-2</v>
      </c>
      <c r="CC121" s="166">
        <f ca="1">CA121-CA$394</f>
        <v>7.1461978818419231E-2</v>
      </c>
      <c r="CG121" s="370">
        <v>117</v>
      </c>
      <c r="CH121" s="370">
        <f ca="1">IF(CB121&gt;=0,0,1)</f>
        <v>0</v>
      </c>
      <c r="CI121" s="370">
        <f ca="1">IF(CC121&gt;=0,0,1)</f>
        <v>0</v>
      </c>
    </row>
    <row r="122" spans="1:87" ht="15.6">
      <c r="A122" s="342">
        <v>45520</v>
      </c>
      <c r="B122" s="397">
        <v>-4.8551219114988386E-3</v>
      </c>
      <c r="C122" s="397">
        <v>-7.5991242329424002E-3</v>
      </c>
      <c r="D122" s="397">
        <v>-1.943668664795617E-2</v>
      </c>
      <c r="E122" s="397">
        <v>5.4678172854245588E-3</v>
      </c>
      <c r="F122" s="397">
        <v>-7.7713643795048748E-3</v>
      </c>
      <c r="G122" s="397">
        <v>-9.2027043214070181E-3</v>
      </c>
      <c r="H122" s="397">
        <v>-3.3217393439468612E-3</v>
      </c>
      <c r="I122" s="397">
        <v>-1.0279456582406588E-2</v>
      </c>
      <c r="J122" s="397">
        <v>6.5828592450607459E-3</v>
      </c>
      <c r="K122" s="397">
        <v>-1.6382365348809436E-2</v>
      </c>
      <c r="L122" s="398">
        <f t="shared" si="6"/>
        <v>-6.6797886237986881E-2</v>
      </c>
      <c r="M122" s="399">
        <f t="shared" si="0"/>
        <v>0.11381586811126965</v>
      </c>
      <c r="N122" s="399">
        <f t="shared" si="1"/>
        <v>0.20283907954409464</v>
      </c>
      <c r="Q122" s="227">
        <v>45429</v>
      </c>
      <c r="R122" s="113">
        <v>-0.17496512092485461</v>
      </c>
      <c r="S122" s="113">
        <v>5.8007958541502758E-2</v>
      </c>
      <c r="T122" s="113">
        <v>-4.2224908198196465E-2</v>
      </c>
      <c r="U122" s="113">
        <v>-5.1410731434312407E-2</v>
      </c>
      <c r="V122" s="113">
        <v>-0.14035793999962587</v>
      </c>
      <c r="W122" s="113">
        <v>-7.8131315307950366E-2</v>
      </c>
      <c r="X122" s="113">
        <v>1.8088095159383144E-2</v>
      </c>
      <c r="Y122" s="113">
        <v>-1.9929465607872676E-2</v>
      </c>
      <c r="Z122" s="113">
        <v>4.0579644620141631E-2</v>
      </c>
      <c r="AA122" s="113">
        <v>-4.7071968191953029E-2</v>
      </c>
      <c r="AB122" s="113">
        <v>-5.0785414507521498E-3</v>
      </c>
      <c r="AC122" s="409">
        <f t="shared" si="3"/>
        <v>-0.44249429279449004</v>
      </c>
      <c r="AD122" s="113">
        <f t="shared" si="4"/>
        <v>0.50773060012587956</v>
      </c>
      <c r="AE122" s="113">
        <f t="shared" si="5"/>
        <v>0.9286772924019987</v>
      </c>
      <c r="AH122" s="372">
        <v>118</v>
      </c>
      <c r="AI122" s="372">
        <f>IF('Current Portfolio MAIN'!M120&gt;=0,0,1)</f>
        <v>0</v>
      </c>
      <c r="AJ122" s="372">
        <f>IF('Current Portfolio MAIN'!N120&gt;=0,0,1)</f>
        <v>0</v>
      </c>
      <c r="AP122" s="39">
        <v>89</v>
      </c>
      <c r="AQ122" s="222">
        <f>IF('Current Portfolio MAIN'!AD108&gt;=0,0,1)</f>
        <v>0</v>
      </c>
      <c r="AR122" s="222">
        <f>IF('Current Portfolio MAIN'!AE108&gt;=0,0,1)</f>
        <v>0</v>
      </c>
      <c r="AW122" s="372">
        <v>118</v>
      </c>
      <c r="AX122" s="372"/>
      <c r="AY122" s="372"/>
      <c r="AZ122" s="391"/>
      <c r="BA122" s="391"/>
      <c r="BB122" s="391"/>
      <c r="BC122" s="391"/>
      <c r="BD122" s="391"/>
      <c r="BE122" s="39">
        <v>89</v>
      </c>
      <c r="BF122" s="222"/>
      <c r="BG122" s="222"/>
      <c r="BH122" s="391"/>
      <c r="BI122" s="391"/>
      <c r="BJ122" s="391"/>
      <c r="BM122" s="370">
        <v>118</v>
      </c>
      <c r="BN122" s="366">
        <f ca="1">NORMINV(RAND(),$BR$2,$BR$3)</f>
        <v>1.4916436994287283E-2</v>
      </c>
      <c r="BO122" s="369">
        <f ca="1">BN122-BN$296</f>
        <v>3.8570199807371038E-2</v>
      </c>
      <c r="BP122" s="367">
        <f ca="1">BN122-BN$301</f>
        <v>4.3924910064811015E-2</v>
      </c>
      <c r="BT122" s="370">
        <v>118</v>
      </c>
      <c r="BU122" s="364">
        <f ca="1">IF(BO122&gt;=0,0,1)</f>
        <v>0</v>
      </c>
      <c r="BV122" s="372">
        <f ca="1">IF(BP122&gt;=0,0,1)</f>
        <v>0</v>
      </c>
      <c r="BZ122" s="370">
        <v>118</v>
      </c>
      <c r="CA122" s="368">
        <f ca="1">NORMINV(RAND(),CE$2,CE$3)</f>
        <v>6.0112041429246171E-2</v>
      </c>
      <c r="CB122" s="166">
        <f ca="1">CA122-CA$389</f>
        <v>0.14903795336566641</v>
      </c>
      <c r="CC122" s="166">
        <f ca="1">CA122-CA$394</f>
        <v>0.17369790754622819</v>
      </c>
      <c r="CG122" s="370">
        <v>118</v>
      </c>
      <c r="CH122" s="370">
        <f ca="1">IF(CB122&gt;=0,0,1)</f>
        <v>0</v>
      </c>
      <c r="CI122" s="370">
        <f ca="1">IF(CC122&gt;=0,0,1)</f>
        <v>0</v>
      </c>
    </row>
    <row r="123" spans="1:87" ht="15.6">
      <c r="A123" s="342">
        <v>45525</v>
      </c>
      <c r="B123" s="397">
        <v>3.3127757538282454E-2</v>
      </c>
      <c r="C123" s="397">
        <v>1.236901346695074E-2</v>
      </c>
      <c r="D123" s="397">
        <v>1.1287234947633173E-2</v>
      </c>
      <c r="E123" s="397">
        <v>1.7094582873068864E-2</v>
      </c>
      <c r="F123" s="397">
        <v>2.3921772212825765E-2</v>
      </c>
      <c r="G123" s="397">
        <v>2.3676349756205139E-2</v>
      </c>
      <c r="H123" s="397">
        <v>2.5637298517501295E-2</v>
      </c>
      <c r="I123" s="397">
        <v>1.7271023365379001E-2</v>
      </c>
      <c r="J123" s="397">
        <v>2.0688343735625114E-2</v>
      </c>
      <c r="K123" s="397">
        <v>1.9825439929335387E-2</v>
      </c>
      <c r="L123" s="398">
        <f t="shared" si="6"/>
        <v>0.20489881634280693</v>
      </c>
      <c r="M123" s="399">
        <f t="shared" si="0"/>
        <v>0.38551257069206346</v>
      </c>
      <c r="N123" s="399">
        <f t="shared" si="1"/>
        <v>0.47453578212488845</v>
      </c>
      <c r="Q123" s="227">
        <v>45433</v>
      </c>
      <c r="R123" s="113">
        <v>-0.13976822076476092</v>
      </c>
      <c r="S123" s="113">
        <v>5.385188525436102E-2</v>
      </c>
      <c r="T123" s="113">
        <v>-1.634372537439599E-2</v>
      </c>
      <c r="U123" s="113">
        <v>-6.3633195009440979E-2</v>
      </c>
      <c r="V123" s="113">
        <v>-0.12604001301268419</v>
      </c>
      <c r="W123" s="113">
        <v>-8.8590768716116819E-2</v>
      </c>
      <c r="X123" s="113">
        <v>8.6004579226024447E-3</v>
      </c>
      <c r="Y123" s="113">
        <v>-2.6567596834750073E-2</v>
      </c>
      <c r="Z123" s="113">
        <v>5.4173941898418621E-2</v>
      </c>
      <c r="AA123" s="113">
        <v>-4.8200102503061837E-2</v>
      </c>
      <c r="AB123" s="113">
        <v>4.6683428989005016E-3</v>
      </c>
      <c r="AC123" s="409">
        <f t="shared" si="3"/>
        <v>-0.38784899424092822</v>
      </c>
      <c r="AD123" s="113">
        <f t="shared" si="4"/>
        <v>0.56237589867944138</v>
      </c>
      <c r="AE123" s="113">
        <f t="shared" si="5"/>
        <v>0.98332259095556052</v>
      </c>
      <c r="AH123" s="372">
        <v>119</v>
      </c>
      <c r="AI123" s="372">
        <f>IF('Current Portfolio MAIN'!M121&gt;=0,0,1)</f>
        <v>0</v>
      </c>
      <c r="AJ123" s="372">
        <f>IF('Current Portfolio MAIN'!N121&gt;=0,0,1)</f>
        <v>0</v>
      </c>
      <c r="AP123" s="39">
        <v>90</v>
      </c>
      <c r="AQ123" s="222">
        <f>IF('Current Portfolio MAIN'!AD109&gt;=0,0,1)</f>
        <v>0</v>
      </c>
      <c r="AR123" s="222">
        <f>IF('Current Portfolio MAIN'!AE109&gt;=0,0,1)</f>
        <v>0</v>
      </c>
      <c r="AW123" s="372">
        <v>119</v>
      </c>
      <c r="AX123" s="372"/>
      <c r="AY123" s="372"/>
      <c r="AZ123" s="391"/>
      <c r="BA123" s="391"/>
      <c r="BB123" s="391"/>
      <c r="BC123" s="391"/>
      <c r="BD123" s="391"/>
      <c r="BE123" s="39">
        <v>90</v>
      </c>
      <c r="BF123" s="222"/>
      <c r="BG123" s="222"/>
      <c r="BH123" s="391"/>
      <c r="BI123" s="391"/>
      <c r="BJ123" s="391"/>
      <c r="BM123" s="370">
        <v>119</v>
      </c>
      <c r="BN123" s="366">
        <f ca="1">NORMINV(RAND(),$BR$2,$BR$3)</f>
        <v>1.4220354571619518E-2</v>
      </c>
      <c r="BO123" s="369">
        <f ca="1">BN123-BN$296</f>
        <v>3.7874117384703275E-2</v>
      </c>
      <c r="BP123" s="367">
        <f ca="1">BN123-BN$301</f>
        <v>4.3228827642143246E-2</v>
      </c>
      <c r="BT123" s="370">
        <v>119</v>
      </c>
      <c r="BU123" s="364">
        <f ca="1">IF(BO123&gt;=0,0,1)</f>
        <v>0</v>
      </c>
      <c r="BV123" s="372">
        <f ca="1">IF(BP123&gt;=0,0,1)</f>
        <v>0</v>
      </c>
      <c r="BZ123" s="370">
        <v>119</v>
      </c>
      <c r="CA123" s="368">
        <f ca="1">NORMINV(RAND(),CE$2,CE$3)</f>
        <v>0.12254210070852908</v>
      </c>
      <c r="CB123" s="166">
        <f ca="1">CA123-CA$389</f>
        <v>0.21146801264494933</v>
      </c>
      <c r="CC123" s="166">
        <f ca="1">CA123-CA$394</f>
        <v>0.2361279668255111</v>
      </c>
      <c r="CG123" s="370">
        <v>119</v>
      </c>
      <c r="CH123" s="370">
        <f ca="1">IF(CB123&gt;=0,0,1)</f>
        <v>0</v>
      </c>
      <c r="CI123" s="370">
        <f ca="1">IF(CC123&gt;=0,0,1)</f>
        <v>0</v>
      </c>
    </row>
    <row r="124" spans="1:87" ht="15.6">
      <c r="A124" s="342">
        <v>45526</v>
      </c>
      <c r="B124" s="397">
        <v>-5.0919847079662905E-2</v>
      </c>
      <c r="C124" s="397">
        <v>2.5855830829735194E-3</v>
      </c>
      <c r="D124" s="397">
        <v>-9.5385976163361308E-3</v>
      </c>
      <c r="E124" s="397">
        <v>6.3268011158341686E-3</v>
      </c>
      <c r="F124" s="397">
        <v>2.0208493337299238E-3</v>
      </c>
      <c r="G124" s="397">
        <v>2.050677790109301E-2</v>
      </c>
      <c r="H124" s="397">
        <v>8.7643720820023141E-3</v>
      </c>
      <c r="I124" s="397">
        <v>1.3787838665048735E-2</v>
      </c>
      <c r="J124" s="397">
        <v>7.0301486135768698E-3</v>
      </c>
      <c r="K124" s="397">
        <v>-1.1403632600994862E-2</v>
      </c>
      <c r="L124" s="398">
        <f t="shared" si="6"/>
        <v>-1.0839706502735358E-2</v>
      </c>
      <c r="M124" s="399">
        <f t="shared" si="0"/>
        <v>0.16977404784652117</v>
      </c>
      <c r="N124" s="399">
        <f t="shared" si="1"/>
        <v>0.25879725927934616</v>
      </c>
      <c r="Q124" s="227">
        <v>45434</v>
      </c>
      <c r="R124" s="113">
        <v>-0.16293162809171935</v>
      </c>
      <c r="S124" s="113">
        <v>8.8745446412562323E-2</v>
      </c>
      <c r="T124" s="113">
        <v>3.1538312566112836E-3</v>
      </c>
      <c r="U124" s="113">
        <v>-4.3865768606327626E-2</v>
      </c>
      <c r="V124" s="113">
        <v>-0.12611026335836195</v>
      </c>
      <c r="W124" s="113">
        <v>-8.0913935641346191E-2</v>
      </c>
      <c r="X124" s="113">
        <v>-4.323708055922082E-3</v>
      </c>
      <c r="Y124" s="113">
        <v>-2.6014067706909061E-2</v>
      </c>
      <c r="Z124" s="113">
        <v>5.510834336465309E-2</v>
      </c>
      <c r="AA124" s="113">
        <v>-3.4989144950027251E-2</v>
      </c>
      <c r="AB124" s="113">
        <v>1.4892020968249042E-2</v>
      </c>
      <c r="AC124" s="409">
        <f t="shared" si="3"/>
        <v>-0.31724887440853777</v>
      </c>
      <c r="AD124" s="113">
        <f t="shared" si="4"/>
        <v>0.63297601851183183</v>
      </c>
      <c r="AE124" s="113">
        <f t="shared" si="5"/>
        <v>1.053922710787951</v>
      </c>
      <c r="AH124" s="372">
        <v>120</v>
      </c>
      <c r="AI124" s="372">
        <f>IF('Current Portfolio MAIN'!M122&gt;=0,0,1)</f>
        <v>0</v>
      </c>
      <c r="AJ124" s="372">
        <f>IF('Current Portfolio MAIN'!N122&gt;=0,0,1)</f>
        <v>0</v>
      </c>
      <c r="AP124" s="39">
        <v>91</v>
      </c>
      <c r="AQ124" s="222">
        <f>IF('Current Portfolio MAIN'!AD110&gt;=0,0,1)</f>
        <v>0</v>
      </c>
      <c r="AR124" s="222">
        <f>IF('Current Portfolio MAIN'!AE110&gt;=0,0,1)</f>
        <v>0</v>
      </c>
      <c r="AW124" s="372">
        <v>120</v>
      </c>
      <c r="AX124" s="372"/>
      <c r="AY124" s="372"/>
      <c r="AZ124" s="391"/>
      <c r="BA124" s="391"/>
      <c r="BB124" s="391"/>
      <c r="BC124" s="391"/>
      <c r="BD124" s="391"/>
      <c r="BE124" s="39">
        <v>91</v>
      </c>
      <c r="BF124" s="222"/>
      <c r="BG124" s="222"/>
      <c r="BH124" s="391"/>
      <c r="BI124" s="391"/>
      <c r="BJ124" s="391"/>
      <c r="BM124" s="370">
        <v>120</v>
      </c>
      <c r="BN124" s="366">
        <f ca="1">NORMINV(RAND(),$BR$2,$BR$3)</f>
        <v>1.488049981641212E-2</v>
      </c>
      <c r="BO124" s="369">
        <f ca="1">BN124-BN$296</f>
        <v>3.8534262629495872E-2</v>
      </c>
      <c r="BP124" s="367">
        <f ca="1">BN124-BN$301</f>
        <v>4.3888972886935849E-2</v>
      </c>
      <c r="BT124" s="370">
        <v>120</v>
      </c>
      <c r="BU124" s="364">
        <f ca="1">IF(BO124&gt;=0,0,1)</f>
        <v>0</v>
      </c>
      <c r="BV124" s="372">
        <f ca="1">IF(BP124&gt;=0,0,1)</f>
        <v>0</v>
      </c>
      <c r="BZ124" s="370">
        <v>120</v>
      </c>
      <c r="CA124" s="368">
        <f ca="1">NORMINV(RAND(),CE$2,CE$3)</f>
        <v>9.3278556372723864E-2</v>
      </c>
      <c r="CB124" s="166">
        <f ca="1">CA124-CA$389</f>
        <v>0.18220446830914411</v>
      </c>
      <c r="CC124" s="166">
        <f ca="1">CA124-CA$394</f>
        <v>0.20686442248970588</v>
      </c>
      <c r="CG124" s="370">
        <v>120</v>
      </c>
      <c r="CH124" s="370">
        <f ca="1">IF(CB124&gt;=0,0,1)</f>
        <v>0</v>
      </c>
      <c r="CI124" s="370">
        <f ca="1">IF(CC124&gt;=0,0,1)</f>
        <v>0</v>
      </c>
    </row>
    <row r="125" spans="1:87" ht="15.6">
      <c r="A125" s="342">
        <v>45527</v>
      </c>
      <c r="B125" s="397">
        <v>1.7453515007293197E-2</v>
      </c>
      <c r="C125" s="397">
        <v>5.9015026172195562E-3</v>
      </c>
      <c r="D125" s="397">
        <v>-1.3709432086422835E-3</v>
      </c>
      <c r="E125" s="397">
        <v>5.9674977950456842E-3</v>
      </c>
      <c r="F125" s="397">
        <v>2.7445500691276603E-3</v>
      </c>
      <c r="G125" s="397">
        <v>5.4697880874694516E-3</v>
      </c>
      <c r="H125" s="397">
        <v>4.0876234270976308E-2</v>
      </c>
      <c r="I125" s="397">
        <v>8.5708937317523493E-3</v>
      </c>
      <c r="J125" s="397">
        <v>8.3371527261530964E-3</v>
      </c>
      <c r="K125" s="397">
        <v>8.0222096493876016E-4</v>
      </c>
      <c r="L125" s="398">
        <f t="shared" si="6"/>
        <v>9.4752412061333779E-2</v>
      </c>
      <c r="M125" s="399">
        <f t="shared" si="0"/>
        <v>0.27536616641059031</v>
      </c>
      <c r="N125" s="399">
        <f t="shared" si="1"/>
        <v>0.3643893778434153</v>
      </c>
      <c r="Q125" s="227">
        <v>45435</v>
      </c>
      <c r="R125" s="113">
        <v>-0.19177072066565382</v>
      </c>
      <c r="S125" s="113">
        <v>6.6436833903450454E-2</v>
      </c>
      <c r="T125" s="113">
        <v>-6.0124541304025225E-3</v>
      </c>
      <c r="U125" s="113">
        <v>-6.517465318273441E-2</v>
      </c>
      <c r="V125" s="113">
        <v>-0.1455419694467619</v>
      </c>
      <c r="W125" s="113">
        <v>-9.1520512275820254E-2</v>
      </c>
      <c r="X125" s="113">
        <v>-1.2627378468861417E-2</v>
      </c>
      <c r="Y125" s="113">
        <v>-3.7992422898959988E-2</v>
      </c>
      <c r="Z125" s="113">
        <v>-3.0037625133301771E-2</v>
      </c>
      <c r="AA125" s="113">
        <v>-4.2518856505136093E-2</v>
      </c>
      <c r="AB125" s="113">
        <v>5.5861897992599552E-3</v>
      </c>
      <c r="AC125" s="409">
        <f t="shared" si="3"/>
        <v>-0.55117356900492176</v>
      </c>
      <c r="AD125" s="113">
        <f t="shared" si="4"/>
        <v>0.39905132391544784</v>
      </c>
      <c r="AE125" s="113">
        <f t="shared" si="5"/>
        <v>0.81999801619156698</v>
      </c>
      <c r="AH125" s="372">
        <v>121</v>
      </c>
      <c r="AI125" s="372">
        <f>IF('Current Portfolio MAIN'!M123&gt;=0,0,1)</f>
        <v>0</v>
      </c>
      <c r="AJ125" s="372">
        <f>IF('Current Portfolio MAIN'!N123&gt;=0,0,1)</f>
        <v>0</v>
      </c>
      <c r="AP125" s="39">
        <v>92</v>
      </c>
      <c r="AQ125" s="222">
        <f>IF('Current Portfolio MAIN'!AD111&gt;=0,0,1)</f>
        <v>0</v>
      </c>
      <c r="AR125" s="222">
        <f>IF('Current Portfolio MAIN'!AE111&gt;=0,0,1)</f>
        <v>0</v>
      </c>
      <c r="AW125" s="372">
        <v>121</v>
      </c>
      <c r="AX125" s="372"/>
      <c r="AY125" s="372"/>
      <c r="AZ125" s="391"/>
      <c r="BA125" s="391"/>
      <c r="BB125" s="391"/>
      <c r="BC125" s="391"/>
      <c r="BD125" s="391"/>
      <c r="BE125" s="39">
        <v>92</v>
      </c>
      <c r="BF125" s="222"/>
      <c r="BG125" s="222"/>
      <c r="BH125" s="391"/>
      <c r="BI125" s="391"/>
      <c r="BJ125" s="391"/>
      <c r="BM125" s="370">
        <v>121</v>
      </c>
      <c r="BN125" s="366">
        <f ca="1">NORMINV(RAND(),$BR$2,$BR$3)</f>
        <v>-7.5032460744632566E-3</v>
      </c>
      <c r="BO125" s="369">
        <f ca="1">BN125-BN$296</f>
        <v>1.6150516738620498E-2</v>
      </c>
      <c r="BP125" s="367">
        <f ca="1">BN125-BN$301</f>
        <v>2.1505226996060472E-2</v>
      </c>
      <c r="BT125" s="370">
        <v>121</v>
      </c>
      <c r="BU125" s="364">
        <f ca="1">IF(BO125&gt;=0,0,1)</f>
        <v>0</v>
      </c>
      <c r="BV125" s="372">
        <f ca="1">IF(BP125&gt;=0,0,1)</f>
        <v>0</v>
      </c>
      <c r="BZ125" s="370">
        <v>121</v>
      </c>
      <c r="CA125" s="368">
        <f ca="1">NORMINV(RAND(),CE$2,CE$3)</f>
        <v>3.012332554492036E-3</v>
      </c>
      <c r="CB125" s="166">
        <f ca="1">CA125-CA$389</f>
        <v>9.1938244490912285E-2</v>
      </c>
      <c r="CC125" s="166">
        <f ca="1">CA125-CA$394</f>
        <v>0.11659819867147406</v>
      </c>
      <c r="CG125" s="370">
        <v>121</v>
      </c>
      <c r="CH125" s="370">
        <f ca="1">IF(CB125&gt;=0,0,1)</f>
        <v>0</v>
      </c>
      <c r="CI125" s="370">
        <f ca="1">IF(CC125&gt;=0,0,1)</f>
        <v>0</v>
      </c>
    </row>
    <row r="126" spans="1:87" ht="15.6">
      <c r="A126" s="342">
        <v>45532</v>
      </c>
      <c r="B126" s="397">
        <v>-2.6047732087240649E-2</v>
      </c>
      <c r="C126" s="397">
        <v>-9.9332021938238757E-3</v>
      </c>
      <c r="D126" s="397">
        <v>-1.1005374153236103E-2</v>
      </c>
      <c r="E126" s="397">
        <v>-2.0106212790206968E-2</v>
      </c>
      <c r="F126" s="397">
        <v>-1.8663218625607159E-2</v>
      </c>
      <c r="G126" s="397">
        <v>9.5622798122207975E-4</v>
      </c>
      <c r="H126" s="397">
        <v>-7.249238387857182E-3</v>
      </c>
      <c r="I126" s="397">
        <v>-9.6454130525422954E-3</v>
      </c>
      <c r="J126" s="397">
        <v>-1.6680139777489944E-2</v>
      </c>
      <c r="K126" s="397">
        <v>-1.6559532738813831E-2</v>
      </c>
      <c r="L126" s="398">
        <f t="shared" si="6"/>
        <v>-0.13493383582559593</v>
      </c>
      <c r="M126" s="399">
        <f t="shared" si="0"/>
        <v>4.5679918523660601E-2</v>
      </c>
      <c r="N126" s="399">
        <f t="shared" si="1"/>
        <v>0.13470312995648559</v>
      </c>
      <c r="Q126" s="227">
        <v>45436</v>
      </c>
      <c r="R126" s="113">
        <v>-0.16116902900875274</v>
      </c>
      <c r="S126" s="113">
        <v>8.8190036296597274E-2</v>
      </c>
      <c r="T126" s="113">
        <v>1.8065808631778868E-2</v>
      </c>
      <c r="U126" s="113">
        <v>-7.6818437513251125E-2</v>
      </c>
      <c r="V126" s="113">
        <v>-0.13401128877564661</v>
      </c>
      <c r="W126" s="113">
        <v>-0.10053526835679305</v>
      </c>
      <c r="X126" s="113">
        <v>-5.5589908102078311E-3</v>
      </c>
      <c r="Y126" s="113">
        <v>-4.2115433399396385E-2</v>
      </c>
      <c r="Z126" s="113">
        <v>-1.909612939206784E-2</v>
      </c>
      <c r="AA126" s="113">
        <v>-3.5040300112400447E-2</v>
      </c>
      <c r="AB126" s="113">
        <v>1.2849704395098138E-2</v>
      </c>
      <c r="AC126" s="409">
        <f t="shared" si="3"/>
        <v>-0.45523932804504175</v>
      </c>
      <c r="AD126" s="113">
        <f t="shared" si="4"/>
        <v>0.49498556487532785</v>
      </c>
      <c r="AE126" s="113">
        <f t="shared" si="5"/>
        <v>0.91593225715144699</v>
      </c>
      <c r="AH126" s="372">
        <v>122</v>
      </c>
      <c r="AI126" s="372">
        <f>IF('Current Portfolio MAIN'!M124&gt;=0,0,1)</f>
        <v>0</v>
      </c>
      <c r="AJ126" s="372">
        <f>IF('Current Portfolio MAIN'!N124&gt;=0,0,1)</f>
        <v>0</v>
      </c>
      <c r="AP126" s="39">
        <v>93</v>
      </c>
      <c r="AQ126" s="222">
        <f>IF('Current Portfolio MAIN'!AD112&gt;=0,0,1)</f>
        <v>0</v>
      </c>
      <c r="AR126" s="222">
        <f>IF('Current Portfolio MAIN'!AE112&gt;=0,0,1)</f>
        <v>0</v>
      </c>
      <c r="AW126" s="372">
        <v>122</v>
      </c>
      <c r="AX126" s="372"/>
      <c r="AY126" s="372"/>
      <c r="AZ126" s="391"/>
      <c r="BA126" s="391"/>
      <c r="BB126" s="391"/>
      <c r="BC126" s="391"/>
      <c r="BD126" s="391"/>
      <c r="BE126" s="39">
        <v>93</v>
      </c>
      <c r="BF126" s="222"/>
      <c r="BG126" s="222"/>
      <c r="BH126" s="391"/>
      <c r="BI126" s="391"/>
      <c r="BJ126" s="391"/>
      <c r="BM126" s="370">
        <v>122</v>
      </c>
      <c r="BN126" s="366">
        <f ca="1">NORMINV(RAND(),$BR$2,$BR$3)</f>
        <v>3.0053376842643681E-3</v>
      </c>
      <c r="BO126" s="369">
        <f ca="1">BN126-BN$296</f>
        <v>2.6659100497348123E-2</v>
      </c>
      <c r="BP126" s="367">
        <f ca="1">BN126-BN$301</f>
        <v>3.2013810754788097E-2</v>
      </c>
      <c r="BT126" s="370">
        <v>122</v>
      </c>
      <c r="BU126" s="364">
        <f ca="1">IF(BO126&gt;=0,0,1)</f>
        <v>0</v>
      </c>
      <c r="BV126" s="372">
        <f ca="1">IF(BP126&gt;=0,0,1)</f>
        <v>0</v>
      </c>
      <c r="BZ126" s="370">
        <v>122</v>
      </c>
      <c r="CA126" s="368">
        <f ca="1">NORMINV(RAND(),CE$2,CE$3)</f>
        <v>-9.4905755715254503E-2</v>
      </c>
      <c r="CB126" s="166">
        <f ca="1">CA126-CA$389</f>
        <v>-5.9798437788342595E-3</v>
      </c>
      <c r="CC126" s="166">
        <f ca="1">CA126-CA$394</f>
        <v>1.8680110401727512E-2</v>
      </c>
      <c r="CG126" s="370">
        <v>122</v>
      </c>
      <c r="CH126" s="370">
        <f ca="1">IF(CB126&gt;=0,0,1)</f>
        <v>1</v>
      </c>
      <c r="CI126" s="370">
        <f ca="1">IF(CC126&gt;=0,0,1)</f>
        <v>0</v>
      </c>
    </row>
    <row r="127" spans="1:87" ht="15.6">
      <c r="A127" s="342">
        <v>45533</v>
      </c>
      <c r="B127" s="397">
        <v>2.6115366566701326E-2</v>
      </c>
      <c r="C127" s="397">
        <v>1.4173138438450694E-2</v>
      </c>
      <c r="D127" s="397">
        <v>5.7436187950097306E-3</v>
      </c>
      <c r="E127" s="397">
        <v>1.043691893426546E-2</v>
      </c>
      <c r="F127" s="397">
        <v>3.1830797932115296E-3</v>
      </c>
      <c r="G127" s="397">
        <v>1.3729477037260907E-5</v>
      </c>
      <c r="H127" s="397">
        <v>8.1680008378901547E-3</v>
      </c>
      <c r="I127" s="397">
        <v>9.3308818443642583E-3</v>
      </c>
      <c r="J127" s="397">
        <v>8.6848332212055013E-3</v>
      </c>
      <c r="K127" s="397">
        <v>7.3339734584576544E-3</v>
      </c>
      <c r="L127" s="398">
        <f t="shared" si="6"/>
        <v>9.318354136659357E-2</v>
      </c>
      <c r="M127" s="399">
        <f t="shared" si="0"/>
        <v>0.2737972957158501</v>
      </c>
      <c r="N127" s="399">
        <f t="shared" si="1"/>
        <v>0.36282050714867509</v>
      </c>
      <c r="Q127" s="227">
        <v>45440</v>
      </c>
      <c r="R127" s="113">
        <v>-0.14400175932948012</v>
      </c>
      <c r="S127" s="113">
        <v>8.5286311240946988E-2</v>
      </c>
      <c r="T127" s="113">
        <v>1.6214920413977429E-2</v>
      </c>
      <c r="U127" s="113">
        <v>-9.7257370257841314E-2</v>
      </c>
      <c r="V127" s="113">
        <v>-0.14258685368106505</v>
      </c>
      <c r="W127" s="113">
        <v>-0.12436269819555956</v>
      </c>
      <c r="X127" s="113">
        <v>-4.1448266729707584E-2</v>
      </c>
      <c r="Y127" s="113">
        <v>-6.312012260314892E-2</v>
      </c>
      <c r="Z127" s="113">
        <v>-2.8270856237171516E-2</v>
      </c>
      <c r="AA127" s="113">
        <v>-1.6877018465160654E-2</v>
      </c>
      <c r="AB127" s="113">
        <v>6.8245033770431007E-3</v>
      </c>
      <c r="AC127" s="409">
        <f t="shared" si="3"/>
        <v>-0.5495992104671672</v>
      </c>
      <c r="AD127" s="113">
        <f t="shared" si="4"/>
        <v>0.4006256824532024</v>
      </c>
      <c r="AE127" s="113">
        <f t="shared" si="5"/>
        <v>0.82157237472932154</v>
      </c>
      <c r="AH127" s="372">
        <v>123</v>
      </c>
      <c r="AI127" s="372">
        <f>IF('Current Portfolio MAIN'!M125&gt;=0,0,1)</f>
        <v>0</v>
      </c>
      <c r="AJ127" s="372">
        <f>IF('Current Portfolio MAIN'!N125&gt;=0,0,1)</f>
        <v>0</v>
      </c>
      <c r="AP127" s="39">
        <v>94</v>
      </c>
      <c r="AQ127" s="222">
        <f>IF('Current Portfolio MAIN'!AD113&gt;=0,0,1)</f>
        <v>0</v>
      </c>
      <c r="AR127" s="222">
        <f>IF('Current Portfolio MAIN'!AE113&gt;=0,0,1)</f>
        <v>0</v>
      </c>
      <c r="AW127" s="372">
        <v>123</v>
      </c>
      <c r="AX127" s="372"/>
      <c r="AY127" s="372"/>
      <c r="AZ127" s="391"/>
      <c r="BA127" s="391"/>
      <c r="BB127" s="391"/>
      <c r="BC127" s="391"/>
      <c r="BD127" s="391"/>
      <c r="BE127" s="39">
        <v>94</v>
      </c>
      <c r="BF127" s="222"/>
      <c r="BG127" s="222"/>
      <c r="BH127" s="391"/>
      <c r="BI127" s="391"/>
      <c r="BJ127" s="391"/>
      <c r="BM127" s="370">
        <v>123</v>
      </c>
      <c r="BN127" s="366">
        <f ca="1">NORMINV(RAND(),$BR$2,$BR$3)</f>
        <v>8.6193052891056434E-4</v>
      </c>
      <c r="BO127" s="369">
        <f ca="1">BN127-BN$296</f>
        <v>2.451569334199432E-2</v>
      </c>
      <c r="BP127" s="367">
        <f ca="1">BN127-BN$301</f>
        <v>2.9870403599434294E-2</v>
      </c>
      <c r="BT127" s="370">
        <v>123</v>
      </c>
      <c r="BU127" s="364">
        <f ca="1">IF(BO127&gt;=0,0,1)</f>
        <v>0</v>
      </c>
      <c r="BV127" s="372">
        <f ca="1">IF(BP127&gt;=0,0,1)</f>
        <v>0</v>
      </c>
      <c r="BZ127" s="370">
        <v>123</v>
      </c>
      <c r="CA127" s="368">
        <f ca="1">NORMINV(RAND(),CE$2,CE$3)</f>
        <v>-0.10160654947930564</v>
      </c>
      <c r="CB127" s="166">
        <f ca="1">CA127-CA$389</f>
        <v>-1.2680637542885398E-2</v>
      </c>
      <c r="CC127" s="166">
        <f ca="1">CA127-CA$394</f>
        <v>1.1979316637676374E-2</v>
      </c>
      <c r="CG127" s="370">
        <v>123</v>
      </c>
      <c r="CH127" s="370">
        <f ca="1">IF(CB127&gt;=0,0,1)</f>
        <v>1</v>
      </c>
      <c r="CI127" s="370">
        <f ca="1">IF(CC127&gt;=0,0,1)</f>
        <v>0</v>
      </c>
    </row>
    <row r="128" spans="1:87" ht="15.6">
      <c r="A128" s="342">
        <v>45534</v>
      </c>
      <c r="B128" s="397">
        <v>9.5001792976094235E-2</v>
      </c>
      <c r="C128" s="397">
        <v>-3.3300318614492008E-3</v>
      </c>
      <c r="D128" s="397">
        <v>9.8401442081337276E-3</v>
      </c>
      <c r="E128" s="397">
        <v>3.0853652944846655E-3</v>
      </c>
      <c r="F128" s="397">
        <v>6.4556810142146759E-3</v>
      </c>
      <c r="G128" s="397">
        <v>8.6155119405029179E-3</v>
      </c>
      <c r="H128" s="397">
        <v>6.3753644255832853E-3</v>
      </c>
      <c r="I128" s="397">
        <v>3.7038213969533551E-3</v>
      </c>
      <c r="J128" s="397">
        <v>8.7008558291492566E-3</v>
      </c>
      <c r="K128" s="397">
        <v>3.7179437321898101E-2</v>
      </c>
      <c r="L128" s="398">
        <f t="shared" si="6"/>
        <v>0.17562794254556502</v>
      </c>
      <c r="M128" s="399">
        <f t="shared" si="0"/>
        <v>0.35624169689482155</v>
      </c>
      <c r="N128" s="399">
        <f t="shared" si="1"/>
        <v>0.44526490832764654</v>
      </c>
      <c r="Q128" s="227">
        <v>45441</v>
      </c>
      <c r="R128" s="113">
        <v>-0.16643957706991674</v>
      </c>
      <c r="S128" s="113">
        <v>8.1280565821454376E-2</v>
      </c>
      <c r="T128" s="113">
        <v>-1.3669968611025318E-3</v>
      </c>
      <c r="U128" s="113">
        <v>-9.5592171908874257E-2</v>
      </c>
      <c r="V128" s="113">
        <v>-0.15863356611526724</v>
      </c>
      <c r="W128" s="113">
        <v>-0.1445980319366299</v>
      </c>
      <c r="X128" s="113">
        <v>-0.10335728962480817</v>
      </c>
      <c r="Y128" s="113">
        <v>-8.6278280014321918E-2</v>
      </c>
      <c r="Z128" s="113">
        <v>-3.7781826823661602E-2</v>
      </c>
      <c r="AA128" s="113">
        <v>-3.8527964859225161E-2</v>
      </c>
      <c r="AB128" s="113">
        <v>-1.4894159568629717E-2</v>
      </c>
      <c r="AC128" s="409">
        <f t="shared" si="3"/>
        <v>-0.76618929896098287</v>
      </c>
      <c r="AD128" s="113">
        <f t="shared" si="4"/>
        <v>0.18403559395938673</v>
      </c>
      <c r="AE128" s="113">
        <f t="shared" si="5"/>
        <v>0.60498228623550587</v>
      </c>
      <c r="AH128" s="372">
        <v>124</v>
      </c>
      <c r="AI128" s="372">
        <f>IF('Current Portfolio MAIN'!M126&gt;=0,0,1)</f>
        <v>0</v>
      </c>
      <c r="AJ128" s="372">
        <f>IF('Current Portfolio MAIN'!N126&gt;=0,0,1)</f>
        <v>0</v>
      </c>
      <c r="AP128" s="39">
        <v>95</v>
      </c>
      <c r="AQ128" s="222">
        <f>IF('Current Portfolio MAIN'!AD114&gt;=0,0,1)</f>
        <v>0</v>
      </c>
      <c r="AR128" s="222">
        <f>IF('Current Portfolio MAIN'!AE114&gt;=0,0,1)</f>
        <v>0</v>
      </c>
      <c r="AW128" s="372">
        <v>124</v>
      </c>
      <c r="AX128" s="372"/>
      <c r="AY128" s="372"/>
      <c r="AZ128" s="391"/>
      <c r="BA128" s="391"/>
      <c r="BB128" s="391"/>
      <c r="BC128" s="391"/>
      <c r="BD128" s="391"/>
      <c r="BE128" s="39">
        <v>95</v>
      </c>
      <c r="BF128" s="222"/>
      <c r="BG128" s="222"/>
      <c r="BH128" s="391"/>
      <c r="BI128" s="391"/>
      <c r="BJ128" s="391"/>
      <c r="BM128" s="370">
        <v>124</v>
      </c>
      <c r="BN128" s="366">
        <f ca="1">NORMINV(RAND(),$BR$2,$BR$3)</f>
        <v>1.9096621736007697E-2</v>
      </c>
      <c r="BO128" s="369">
        <f ca="1">BN128-BN$296</f>
        <v>4.2750384549091455E-2</v>
      </c>
      <c r="BP128" s="367">
        <f ca="1">BN128-BN$301</f>
        <v>4.8105094806531426E-2</v>
      </c>
      <c r="BT128" s="370">
        <v>124</v>
      </c>
      <c r="BU128" s="364">
        <f ca="1">IF(BO128&gt;=0,0,1)</f>
        <v>0</v>
      </c>
      <c r="BV128" s="372">
        <f ca="1">IF(BP128&gt;=0,0,1)</f>
        <v>0</v>
      </c>
      <c r="BZ128" s="370">
        <v>124</v>
      </c>
      <c r="CA128" s="368">
        <f ca="1">NORMINV(RAND(),CE$2,CE$3)</f>
        <v>6.6911951094682981E-2</v>
      </c>
      <c r="CB128" s="166">
        <f ca="1">CA128-CA$389</f>
        <v>0.15583786303110322</v>
      </c>
      <c r="CC128" s="166">
        <f ca="1">CA128-CA$394</f>
        <v>0.180497817211665</v>
      </c>
      <c r="CG128" s="370">
        <v>124</v>
      </c>
      <c r="CH128" s="370">
        <f ca="1">IF(CB128&gt;=0,0,1)</f>
        <v>0</v>
      </c>
      <c r="CI128" s="370">
        <f ca="1">IF(CC128&gt;=0,0,1)</f>
        <v>0</v>
      </c>
    </row>
    <row r="129" spans="1:87" ht="15.6">
      <c r="A129" s="342">
        <v>45539</v>
      </c>
      <c r="B129" s="397">
        <v>-4.8257377023072645E-2</v>
      </c>
      <c r="C129" s="397">
        <v>-2.3924358580191374E-2</v>
      </c>
      <c r="D129" s="397">
        <v>-1.6737178782629369E-2</v>
      </c>
      <c r="E129" s="397">
        <v>-2.2519011077328677E-2</v>
      </c>
      <c r="F129" s="397">
        <v>-1.4113103672387495E-2</v>
      </c>
      <c r="G129" s="397">
        <v>-1.7585726175677552E-2</v>
      </c>
      <c r="H129" s="397">
        <v>-1.4625146915382192E-2</v>
      </c>
      <c r="I129" s="397">
        <v>-3.3066302104348799E-2</v>
      </c>
      <c r="J129" s="397">
        <v>-1.9867038001657455E-3</v>
      </c>
      <c r="K129" s="397">
        <v>-3.1750263591543093E-2</v>
      </c>
      <c r="L129" s="398">
        <f t="shared" si="6"/>
        <v>-0.22456517172272694</v>
      </c>
      <c r="M129" s="399">
        <f t="shared" si="0"/>
        <v>-4.3951417373470414E-2</v>
      </c>
      <c r="N129" s="399">
        <f t="shared" si="1"/>
        <v>4.5071794059354575E-2</v>
      </c>
      <c r="Q129" s="227">
        <v>45442</v>
      </c>
      <c r="R129" s="113">
        <v>-0.16275593850443559</v>
      </c>
      <c r="S129" s="113">
        <v>8.2834857416515195E-2</v>
      </c>
      <c r="T129" s="113">
        <v>-3.0107367009168939E-2</v>
      </c>
      <c r="U129" s="113">
        <v>-8.7357103043665729E-2</v>
      </c>
      <c r="V129" s="113">
        <v>-0.14586005149548775</v>
      </c>
      <c r="W129" s="113">
        <v>-0.10252589092222208</v>
      </c>
      <c r="X129" s="113">
        <v>-7.8672707811688003E-2</v>
      </c>
      <c r="Y129" s="113">
        <v>-7.4288699044354867E-2</v>
      </c>
      <c r="Z129" s="113">
        <v>5.7945051441432582E-3</v>
      </c>
      <c r="AA129" s="113">
        <v>-2.8437639217104627E-2</v>
      </c>
      <c r="AB129" s="113">
        <v>-1.2318314718691714E-2</v>
      </c>
      <c r="AC129" s="409">
        <f t="shared" si="3"/>
        <v>-0.63369434920616086</v>
      </c>
      <c r="AD129" s="113">
        <f t="shared" si="4"/>
        <v>0.31653054371420875</v>
      </c>
      <c r="AE129" s="113">
        <f t="shared" si="5"/>
        <v>0.73747723599032788</v>
      </c>
      <c r="AH129" s="372">
        <v>125</v>
      </c>
      <c r="AI129" s="372">
        <f>IF('Current Portfolio MAIN'!M127&gt;=0,0,1)</f>
        <v>0</v>
      </c>
      <c r="AJ129" s="372">
        <f>IF('Current Portfolio MAIN'!N127&gt;=0,0,1)</f>
        <v>0</v>
      </c>
      <c r="AP129" s="39">
        <v>96</v>
      </c>
      <c r="AQ129" s="222">
        <f>IF('Current Portfolio MAIN'!AD115&gt;=0,0,1)</f>
        <v>0</v>
      </c>
      <c r="AR129" s="222">
        <f>IF('Current Portfolio MAIN'!AE115&gt;=0,0,1)</f>
        <v>0</v>
      </c>
      <c r="AW129" s="372">
        <v>125</v>
      </c>
      <c r="AX129" s="372"/>
      <c r="AY129" s="372"/>
      <c r="AZ129" s="391"/>
      <c r="BA129" s="391"/>
      <c r="BB129" s="391"/>
      <c r="BC129" s="391"/>
      <c r="BD129" s="391"/>
      <c r="BE129" s="39">
        <v>96</v>
      </c>
      <c r="BF129" s="222"/>
      <c r="BG129" s="222"/>
      <c r="BH129" s="391"/>
      <c r="BI129" s="391"/>
      <c r="BJ129" s="391"/>
      <c r="BM129" s="370">
        <v>125</v>
      </c>
      <c r="BN129" s="366">
        <f ca="1">NORMINV(RAND(),$BR$2,$BR$3)</f>
        <v>-1.5117737097852743E-3</v>
      </c>
      <c r="BO129" s="369">
        <f ca="1">BN129-BN$296</f>
        <v>2.2141989103298482E-2</v>
      </c>
      <c r="BP129" s="367">
        <f ca="1">BN129-BN$301</f>
        <v>2.7496699360738456E-2</v>
      </c>
      <c r="BT129" s="370">
        <v>125</v>
      </c>
      <c r="BU129" s="364">
        <f ca="1">IF(BO129&gt;=0,0,1)</f>
        <v>0</v>
      </c>
      <c r="BV129" s="372">
        <f ca="1">IF(BP129&gt;=0,0,1)</f>
        <v>0</v>
      </c>
      <c r="BZ129" s="370">
        <v>125</v>
      </c>
      <c r="CA129" s="368">
        <f ca="1">NORMINV(RAND(),CE$2,CE$3)</f>
        <v>1.8581293207604002E-2</v>
      </c>
      <c r="CB129" s="166">
        <f ca="1">CA129-CA$389</f>
        <v>0.10750720514402425</v>
      </c>
      <c r="CC129" s="166">
        <f ca="1">CA129-CA$394</f>
        <v>0.132167159324586</v>
      </c>
      <c r="CG129" s="370">
        <v>125</v>
      </c>
      <c r="CH129" s="370">
        <f ca="1">IF(CB129&gt;=0,0,1)</f>
        <v>0</v>
      </c>
      <c r="CI129" s="370">
        <f ca="1">IF(CC129&gt;=0,0,1)</f>
        <v>0</v>
      </c>
    </row>
    <row r="130" spans="1:87" ht="15.6">
      <c r="A130" s="342">
        <v>45540</v>
      </c>
      <c r="B130" s="397">
        <v>2.027874015080311E-3</v>
      </c>
      <c r="C130" s="397">
        <v>1.0529964139043724E-2</v>
      </c>
      <c r="D130" s="397">
        <v>2.3256910296209909E-3</v>
      </c>
      <c r="E130" s="397">
        <v>-7.9324397721252105E-3</v>
      </c>
      <c r="F130" s="397">
        <v>-3.1693371793475311E-3</v>
      </c>
      <c r="G130" s="397">
        <v>-2.2228286892922777E-2</v>
      </c>
      <c r="H130" s="397">
        <v>-2.6366999029273641E-3</v>
      </c>
      <c r="I130" s="397">
        <v>-4.4755175949683368E-3</v>
      </c>
      <c r="J130" s="397">
        <v>-3.0016194191365697E-3</v>
      </c>
      <c r="K130" s="397">
        <v>2.9979714881803732E-2</v>
      </c>
      <c r="L130" s="398">
        <f t="shared" si="6"/>
        <v>1.419343304120968E-3</v>
      </c>
      <c r="M130" s="399">
        <f t="shared" si="0"/>
        <v>0.1820330976533775</v>
      </c>
      <c r="N130" s="399">
        <f t="shared" si="1"/>
        <v>0.27105630908620248</v>
      </c>
      <c r="Q130" s="227">
        <v>45443</v>
      </c>
      <c r="R130" s="113">
        <v>-0.14715844594929706</v>
      </c>
      <c r="S130" s="113">
        <v>9.8354531353818997E-2</v>
      </c>
      <c r="T130" s="113">
        <v>9.7449774299509517E-3</v>
      </c>
      <c r="U130" s="113">
        <v>-6.1678018332627982E-2</v>
      </c>
      <c r="V130" s="113">
        <v>-0.10564945011604687</v>
      </c>
      <c r="W130" s="113">
        <v>-7.164924924512317E-2</v>
      </c>
      <c r="X130" s="113">
        <v>-4.2795512039218275E-2</v>
      </c>
      <c r="Y130" s="113">
        <v>-4.6891748151854706E-2</v>
      </c>
      <c r="Z130" s="113">
        <v>3.3449705586822143E-2</v>
      </c>
      <c r="AA130" s="113">
        <v>-1.3910671713525002E-2</v>
      </c>
      <c r="AB130" s="113">
        <v>1.4653132030651106E-2</v>
      </c>
      <c r="AC130" s="409">
        <f t="shared" si="3"/>
        <v>-0.33353074914644987</v>
      </c>
      <c r="AD130" s="113">
        <f t="shared" si="4"/>
        <v>0.61669414377391973</v>
      </c>
      <c r="AE130" s="113">
        <f t="shared" si="5"/>
        <v>1.0376408360500389</v>
      </c>
      <c r="AH130" s="372">
        <v>126</v>
      </c>
      <c r="AI130" s="372">
        <f>IF('Current Portfolio MAIN'!M128&gt;=0,0,1)</f>
        <v>0</v>
      </c>
      <c r="AJ130" s="372">
        <f>IF('Current Portfolio MAIN'!N128&gt;=0,0,1)</f>
        <v>0</v>
      </c>
      <c r="AP130" s="39">
        <v>97</v>
      </c>
      <c r="AQ130" s="222">
        <f>IF('Current Portfolio MAIN'!AD116&gt;=0,0,1)</f>
        <v>0</v>
      </c>
      <c r="AR130" s="222">
        <f>IF('Current Portfolio MAIN'!AE116&gt;=0,0,1)</f>
        <v>0</v>
      </c>
      <c r="AW130" s="372">
        <v>126</v>
      </c>
      <c r="AX130" s="372"/>
      <c r="AY130" s="372"/>
      <c r="AZ130" s="391"/>
      <c r="BA130" s="391"/>
      <c r="BB130" s="391"/>
      <c r="BC130" s="391"/>
      <c r="BD130" s="391"/>
      <c r="BE130" s="39">
        <v>97</v>
      </c>
      <c r="BF130" s="222"/>
      <c r="BG130" s="222"/>
      <c r="BH130" s="391"/>
      <c r="BI130" s="391"/>
      <c r="BJ130" s="391"/>
      <c r="BM130" s="370">
        <v>126</v>
      </c>
      <c r="BN130" s="366">
        <f ca="1">NORMINV(RAND(),$BR$2,$BR$3)</f>
        <v>-2.5564624923769225E-3</v>
      </c>
      <c r="BO130" s="369">
        <f ca="1">BN130-BN$296</f>
        <v>2.1097300320706832E-2</v>
      </c>
      <c r="BP130" s="367">
        <f ca="1">BN130-BN$301</f>
        <v>2.6452010578146806E-2</v>
      </c>
      <c r="BT130" s="370">
        <v>126</v>
      </c>
      <c r="BU130" s="364">
        <f ca="1">IF(BO130&gt;=0,0,1)</f>
        <v>0</v>
      </c>
      <c r="BV130" s="372">
        <f ca="1">IF(BP130&gt;=0,0,1)</f>
        <v>0</v>
      </c>
      <c r="BZ130" s="370">
        <v>126</v>
      </c>
      <c r="CA130" s="368">
        <f ca="1">NORMINV(RAND(),CE$2,CE$3)</f>
        <v>-1.0938992080409483E-2</v>
      </c>
      <c r="CB130" s="166">
        <f ca="1">CA130-CA$389</f>
        <v>7.7986919856010764E-2</v>
      </c>
      <c r="CC130" s="166">
        <f ca="1">CA130-CA$394</f>
        <v>0.10264687403657254</v>
      </c>
      <c r="CG130" s="370">
        <v>126</v>
      </c>
      <c r="CH130" s="370">
        <f ca="1">IF(CB130&gt;=0,0,1)</f>
        <v>0</v>
      </c>
      <c r="CI130" s="370">
        <f ca="1">IF(CC130&gt;=0,0,1)</f>
        <v>0</v>
      </c>
    </row>
    <row r="131" spans="1:87" ht="15.6">
      <c r="A131" s="342">
        <v>45541</v>
      </c>
      <c r="B131" s="397">
        <v>-1.7796354539904136E-2</v>
      </c>
      <c r="C131" s="397">
        <v>1.6453825920443865E-3</v>
      </c>
      <c r="D131" s="397">
        <v>-7.8026878808810096E-3</v>
      </c>
      <c r="E131" s="397">
        <v>-4.2133762583791423E-3</v>
      </c>
      <c r="F131" s="397">
        <v>6.4270837825297633E-4</v>
      </c>
      <c r="G131" s="397">
        <v>6.9593473010121087E-4</v>
      </c>
      <c r="H131" s="397">
        <v>-1.2437477254955254E-2</v>
      </c>
      <c r="I131" s="397">
        <v>-8.2419450772966973E-3</v>
      </c>
      <c r="J131" s="397">
        <v>-1.945916699683059E-2</v>
      </c>
      <c r="K131" s="397">
        <v>-2.8136532220671029E-2</v>
      </c>
      <c r="L131" s="398">
        <f t="shared" si="6"/>
        <v>-9.5103514528519284E-2</v>
      </c>
      <c r="M131" s="399">
        <f t="shared" si="0"/>
        <v>8.5510239820737244E-2</v>
      </c>
      <c r="N131" s="399">
        <f t="shared" si="1"/>
        <v>0.17453345125356223</v>
      </c>
      <c r="Q131" s="227">
        <v>45447</v>
      </c>
      <c r="R131" s="113">
        <v>-8.6206986516985107E-2</v>
      </c>
      <c r="S131" s="113">
        <v>0.11362353511680578</v>
      </c>
      <c r="T131" s="113">
        <v>-6.6346276990622011E-3</v>
      </c>
      <c r="U131" s="113">
        <v>-3.8831190667709237E-2</v>
      </c>
      <c r="V131" s="113">
        <v>-0.11080351718643766</v>
      </c>
      <c r="W131" s="113">
        <v>-0.10249409955116828</v>
      </c>
      <c r="X131" s="113">
        <v>-4.2186939970376369E-2</v>
      </c>
      <c r="Y131" s="113">
        <v>-8.6986989368481593E-2</v>
      </c>
      <c r="Z131" s="113">
        <v>9.4234328028336867E-2</v>
      </c>
      <c r="AA131" s="113">
        <v>-3.1424928756275339E-2</v>
      </c>
      <c r="AB131" s="113">
        <v>6.4905750761610204E-3</v>
      </c>
      <c r="AC131" s="409">
        <f t="shared" si="3"/>
        <v>-0.29122084149519212</v>
      </c>
      <c r="AD131" s="113">
        <f t="shared" si="4"/>
        <v>0.65900405142517748</v>
      </c>
      <c r="AE131" s="113">
        <f t="shared" si="5"/>
        <v>1.0799507437012967</v>
      </c>
      <c r="AH131" s="372">
        <v>127</v>
      </c>
      <c r="AI131" s="372">
        <f>IF('Current Portfolio MAIN'!M129&gt;=0,0,1)</f>
        <v>1</v>
      </c>
      <c r="AJ131" s="372">
        <f>IF('Current Portfolio MAIN'!N129&gt;=0,0,1)</f>
        <v>0</v>
      </c>
      <c r="AP131" s="39">
        <v>98</v>
      </c>
      <c r="AQ131" s="222">
        <f>IF('Current Portfolio MAIN'!AD117&gt;=0,0,1)</f>
        <v>0</v>
      </c>
      <c r="AR131" s="222">
        <f>IF('Current Portfolio MAIN'!AE117&gt;=0,0,1)</f>
        <v>0</v>
      </c>
      <c r="AW131" s="372">
        <v>127</v>
      </c>
      <c r="AX131" s="372"/>
      <c r="AY131" s="372"/>
      <c r="AZ131" s="391"/>
      <c r="BA131" s="391"/>
      <c r="BB131" s="391"/>
      <c r="BC131" s="391"/>
      <c r="BD131" s="391"/>
      <c r="BE131" s="39">
        <v>98</v>
      </c>
      <c r="BF131" s="222"/>
      <c r="BG131" s="222"/>
      <c r="BH131" s="391"/>
      <c r="BI131" s="391"/>
      <c r="BJ131" s="391"/>
      <c r="BM131" s="370">
        <v>127</v>
      </c>
      <c r="BN131" s="366">
        <f ca="1">NORMINV(RAND(),$BR$2,$BR$3)</f>
        <v>8.444025398112313E-3</v>
      </c>
      <c r="BO131" s="369">
        <f ca="1">BN131-BN$296</f>
        <v>3.209778821119607E-2</v>
      </c>
      <c r="BP131" s="367">
        <f ca="1">BN131-BN$301</f>
        <v>3.745249846863604E-2</v>
      </c>
      <c r="BT131" s="370">
        <v>127</v>
      </c>
      <c r="BU131" s="364">
        <f ca="1">IF(BO131&gt;=0,0,1)</f>
        <v>0</v>
      </c>
      <c r="BV131" s="372">
        <f ca="1">IF(BP131&gt;=0,0,1)</f>
        <v>0</v>
      </c>
      <c r="BZ131" s="370">
        <v>127</v>
      </c>
      <c r="CA131" s="368">
        <f ca="1">NORMINV(RAND(),CE$2,CE$3)</f>
        <v>2.6490512493819708E-2</v>
      </c>
      <c r="CB131" s="166">
        <f ca="1">CA131-CA$389</f>
        <v>0.11541642443023994</v>
      </c>
      <c r="CC131" s="166">
        <f ca="1">CA131-CA$394</f>
        <v>0.14007637861080172</v>
      </c>
      <c r="CG131" s="370">
        <v>127</v>
      </c>
      <c r="CH131" s="370">
        <f ca="1">IF(CB131&gt;=0,0,1)</f>
        <v>0</v>
      </c>
      <c r="CI131" s="370">
        <f ca="1">IF(CC131&gt;=0,0,1)</f>
        <v>0</v>
      </c>
    </row>
    <row r="132" spans="1:87" ht="15.6">
      <c r="A132" s="342">
        <v>45546</v>
      </c>
      <c r="B132" s="397">
        <v>4.3101063214680435E-2</v>
      </c>
      <c r="C132" s="397">
        <v>1.97261197020282E-2</v>
      </c>
      <c r="D132" s="397">
        <v>2.9561873794548221E-2</v>
      </c>
      <c r="E132" s="397">
        <v>1.4659272949885116E-2</v>
      </c>
      <c r="F132" s="397">
        <v>7.1355084053854601E-3</v>
      </c>
      <c r="G132" s="397">
        <v>1.1634621908820364E-2</v>
      </c>
      <c r="H132" s="397">
        <v>4.6741149848543717E-3</v>
      </c>
      <c r="I132" s="397">
        <v>5.4953799192241082E-3</v>
      </c>
      <c r="J132" s="397">
        <v>1.5982673488411425E-2</v>
      </c>
      <c r="K132" s="397">
        <v>3.5950845471734549E-2</v>
      </c>
      <c r="L132" s="398">
        <f t="shared" ref="L132:L195" si="7">SUM(B132:K132)</f>
        <v>0.18792147383957225</v>
      </c>
      <c r="M132" s="399">
        <f t="shared" si="0"/>
        <v>0.36853522818882878</v>
      </c>
      <c r="N132" s="399">
        <f t="shared" si="1"/>
        <v>0.45755843962165377</v>
      </c>
      <c r="Q132" s="227">
        <v>45448</v>
      </c>
      <c r="R132" s="113">
        <v>-3.9553923162746418E-2</v>
      </c>
      <c r="S132" s="113">
        <v>2.986145930645745E-2</v>
      </c>
      <c r="T132" s="113">
        <v>5.3273408828693469E-3</v>
      </c>
      <c r="U132" s="113">
        <v>-5.8318185791411237E-2</v>
      </c>
      <c r="V132" s="113">
        <v>-0.13896413551247799</v>
      </c>
      <c r="W132" s="113">
        <v>-8.2419125225378531E-2</v>
      </c>
      <c r="X132" s="113">
        <v>-1.9474567919883889E-2</v>
      </c>
      <c r="Y132" s="113">
        <v>-6.7517974303767048E-2</v>
      </c>
      <c r="Z132" s="113">
        <v>1.814098426819144E-2</v>
      </c>
      <c r="AA132" s="113">
        <v>-6.1336904971419526E-2</v>
      </c>
      <c r="AB132" s="113">
        <v>6.7309493077800653E-3</v>
      </c>
      <c r="AC132" s="409">
        <f t="shared" si="3"/>
        <v>-0.40752408312178634</v>
      </c>
      <c r="AD132" s="113">
        <f t="shared" si="4"/>
        <v>0.54270080979858326</v>
      </c>
      <c r="AE132" s="113">
        <f t="shared" si="5"/>
        <v>0.9636475020747024</v>
      </c>
      <c r="AH132" s="372">
        <v>128</v>
      </c>
      <c r="AI132" s="372">
        <f>IF('Current Portfolio MAIN'!M130&gt;=0,0,1)</f>
        <v>0</v>
      </c>
      <c r="AJ132" s="372">
        <f>IF('Current Portfolio MAIN'!N130&gt;=0,0,1)</f>
        <v>0</v>
      </c>
      <c r="AP132" s="39">
        <v>99</v>
      </c>
      <c r="AQ132" s="222">
        <f>IF('Current Portfolio MAIN'!AD118&gt;=0,0,1)</f>
        <v>0</v>
      </c>
      <c r="AR132" s="222">
        <f>IF('Current Portfolio MAIN'!AE118&gt;=0,0,1)</f>
        <v>0</v>
      </c>
      <c r="AW132" s="372">
        <v>128</v>
      </c>
      <c r="AX132" s="372"/>
      <c r="AY132" s="372"/>
      <c r="AZ132" s="391"/>
      <c r="BA132" s="391"/>
      <c r="BB132" s="391"/>
      <c r="BC132" s="391"/>
      <c r="BD132" s="391"/>
      <c r="BE132" s="39">
        <v>99</v>
      </c>
      <c r="BF132" s="222"/>
      <c r="BG132" s="222"/>
      <c r="BH132" s="391"/>
      <c r="BI132" s="391"/>
      <c r="BJ132" s="391"/>
      <c r="BM132" s="370">
        <v>128</v>
      </c>
      <c r="BN132" s="366">
        <f ca="1">NORMINV(RAND(),$BR$2,$BR$3)</f>
        <v>-9.9375569066787362E-4</v>
      </c>
      <c r="BO132" s="369">
        <f ca="1">BN132-BN$296</f>
        <v>2.2660007122415882E-2</v>
      </c>
      <c r="BP132" s="367">
        <f ca="1">BN132-BN$301</f>
        <v>2.8014717379855857E-2</v>
      </c>
      <c r="BT132" s="370">
        <v>128</v>
      </c>
      <c r="BU132" s="364">
        <f ca="1">IF(BO132&gt;=0,0,1)</f>
        <v>0</v>
      </c>
      <c r="BV132" s="372">
        <f ca="1">IF(BP132&gt;=0,0,1)</f>
        <v>0</v>
      </c>
      <c r="BZ132" s="370">
        <v>128</v>
      </c>
      <c r="CA132" s="368">
        <f ca="1">NORMINV(RAND(),CE$2,CE$3)</f>
        <v>7.3211388595322863E-2</v>
      </c>
      <c r="CB132" s="166">
        <f ca="1">CA132-CA$389</f>
        <v>0.16213730053174311</v>
      </c>
      <c r="CC132" s="166">
        <f ca="1">CA132-CA$394</f>
        <v>0.18679725471230488</v>
      </c>
      <c r="CG132" s="370">
        <v>128</v>
      </c>
      <c r="CH132" s="370">
        <f ca="1">IF(CB132&gt;=0,0,1)</f>
        <v>0</v>
      </c>
      <c r="CI132" s="370">
        <f ca="1">IF(CC132&gt;=0,0,1)</f>
        <v>0</v>
      </c>
    </row>
    <row r="133" spans="1:87" ht="15.6">
      <c r="A133" s="342">
        <v>45547</v>
      </c>
      <c r="B133" s="397">
        <v>-1.2605647985603818E-2</v>
      </c>
      <c r="C133" s="397">
        <v>2.169703028477743E-3</v>
      </c>
      <c r="D133" s="397">
        <v>1.1051343738484931E-2</v>
      </c>
      <c r="E133" s="397">
        <v>1.18731266749037E-2</v>
      </c>
      <c r="F133" s="397">
        <v>1.2789447480817673E-2</v>
      </c>
      <c r="G133" s="397">
        <v>5.6835174069382877E-3</v>
      </c>
      <c r="H133" s="397">
        <v>3.4189479036249137E-2</v>
      </c>
      <c r="I133" s="397">
        <v>1.1337073594159142E-2</v>
      </c>
      <c r="J133" s="397">
        <v>1.0615602466111707E-2</v>
      </c>
      <c r="K133" s="397">
        <v>1.5137636750902184E-2</v>
      </c>
      <c r="L133" s="398">
        <f t="shared" si="7"/>
        <v>0.10224128219144069</v>
      </c>
      <c r="M133" s="399">
        <f t="shared" si="0"/>
        <v>0.28285503654069721</v>
      </c>
      <c r="N133" s="399">
        <f t="shared" si="1"/>
        <v>0.3718782479735222</v>
      </c>
      <c r="Q133" s="227">
        <v>45449</v>
      </c>
      <c r="R133" s="113">
        <v>-3.6368164748486032E-2</v>
      </c>
      <c r="S133" s="113">
        <v>3.6232947205648403E-2</v>
      </c>
      <c r="T133" s="113">
        <v>7.9088420157440442E-3</v>
      </c>
      <c r="U133" s="113">
        <v>-4.9715358266818721E-2</v>
      </c>
      <c r="V133" s="113">
        <v>-6.6678425238201555E-2</v>
      </c>
      <c r="W133" s="113">
        <v>-6.2591414972112069E-2</v>
      </c>
      <c r="X133" s="113">
        <v>-2.1049034934209288E-2</v>
      </c>
      <c r="Y133" s="113">
        <v>-6.8399963202167791E-2</v>
      </c>
      <c r="Z133" s="113">
        <v>5.2769925163672182E-2</v>
      </c>
      <c r="AA133" s="113">
        <v>-4.7491095120989812E-2</v>
      </c>
      <c r="AB133" s="113">
        <v>2.8279497944208032E-3</v>
      </c>
      <c r="AC133" s="409">
        <f t="shared" si="3"/>
        <v>-0.25255379230349984</v>
      </c>
      <c r="AD133" s="113">
        <f t="shared" si="4"/>
        <v>0.69767110061686977</v>
      </c>
      <c r="AE133" s="113">
        <f t="shared" si="5"/>
        <v>1.118617792892989</v>
      </c>
      <c r="AH133" s="372">
        <v>129</v>
      </c>
      <c r="AI133" s="372">
        <f>IF('Current Portfolio MAIN'!M131&gt;=0,0,1)</f>
        <v>0</v>
      </c>
      <c r="AJ133" s="372">
        <f>IF('Current Portfolio MAIN'!N131&gt;=0,0,1)</f>
        <v>0</v>
      </c>
      <c r="AP133" s="39">
        <v>100</v>
      </c>
      <c r="AQ133" s="222">
        <f>IF('Current Portfolio MAIN'!AD119&gt;=0,0,1)</f>
        <v>0</v>
      </c>
      <c r="AR133" s="222">
        <f>IF('Current Portfolio MAIN'!AE119&gt;=0,0,1)</f>
        <v>0</v>
      </c>
      <c r="AW133" s="372">
        <v>129</v>
      </c>
      <c r="AX133" s="372"/>
      <c r="AY133" s="372"/>
      <c r="AZ133" s="391"/>
      <c r="BA133" s="391"/>
      <c r="BB133" s="391"/>
      <c r="BC133" s="391"/>
      <c r="BD133" s="391"/>
      <c r="BE133" s="39">
        <v>100</v>
      </c>
      <c r="BF133" s="222"/>
      <c r="BG133" s="222"/>
      <c r="BH133" s="391"/>
      <c r="BI133" s="391"/>
      <c r="BJ133" s="391"/>
      <c r="BM133" s="370">
        <v>129</v>
      </c>
      <c r="BN133" s="366">
        <f ca="1">NORMINV(RAND(),$BR$2,$BR$3)</f>
        <v>-2.9731112096198165E-2</v>
      </c>
      <c r="BO133" s="369">
        <f ca="1">BN133-BN$296</f>
        <v>-6.0773492831144096E-3</v>
      </c>
      <c r="BP133" s="367">
        <f ca="1">BN133-BN$301</f>
        <v>-7.2263902567443541E-4</v>
      </c>
      <c r="BT133" s="370">
        <v>129</v>
      </c>
      <c r="BU133" s="364">
        <f ca="1">IF(BO133&gt;=0,0,1)</f>
        <v>1</v>
      </c>
      <c r="BV133" s="372">
        <f ca="1">IF(BP133&gt;=0,0,1)</f>
        <v>1</v>
      </c>
      <c r="BZ133" s="370">
        <v>129</v>
      </c>
      <c r="CA133" s="368">
        <f ca="1">NORMINV(RAND(),CE$2,CE$3)</f>
        <v>1.7331307525430904E-2</v>
      </c>
      <c r="CB133" s="166">
        <f ca="1">CA133-CA$389</f>
        <v>0.10625721946185115</v>
      </c>
      <c r="CC133" s="166">
        <f ca="1">CA133-CA$394</f>
        <v>0.13091717364241293</v>
      </c>
      <c r="CG133" s="370">
        <v>129</v>
      </c>
      <c r="CH133" s="370">
        <f ca="1">IF(CB133&gt;=0,0,1)</f>
        <v>0</v>
      </c>
      <c r="CI133" s="370">
        <f ca="1">IF(CC133&gt;=0,0,1)</f>
        <v>0</v>
      </c>
    </row>
    <row r="134" spans="1:87" ht="15.6">
      <c r="A134" s="342">
        <v>45548</v>
      </c>
      <c r="B134" s="397">
        <v>1.3763416260611727E-2</v>
      </c>
      <c r="C134" s="397">
        <v>-2.9159599979264872E-3</v>
      </c>
      <c r="D134" s="397">
        <v>6.6871355112121389E-3</v>
      </c>
      <c r="E134" s="397">
        <v>2.1173238672744787E-3</v>
      </c>
      <c r="F134" s="397">
        <v>1.2267864644552429E-2</v>
      </c>
      <c r="G134" s="397">
        <v>-3.7961072514169913E-4</v>
      </c>
      <c r="H134" s="397">
        <v>2.190188436168361E-3</v>
      </c>
      <c r="I134" s="397">
        <v>8.3335765090923886E-3</v>
      </c>
      <c r="J134" s="397">
        <v>-3.8504958049660254E-2</v>
      </c>
      <c r="K134" s="397">
        <v>-4.4286352783886596E-3</v>
      </c>
      <c r="L134" s="398">
        <f t="shared" si="7"/>
        <v>-8.6965882220557678E-4</v>
      </c>
      <c r="M134" s="399">
        <f t="shared" si="0"/>
        <v>0.17974409552705095</v>
      </c>
      <c r="N134" s="399">
        <f t="shared" si="1"/>
        <v>0.26876730695987594</v>
      </c>
      <c r="Q134" s="227">
        <v>45450</v>
      </c>
      <c r="R134" s="113">
        <v>-1.9015683180223508E-3</v>
      </c>
      <c r="S134" s="113">
        <v>4.9496037370545753E-2</v>
      </c>
      <c r="T134" s="113">
        <v>5.6514271246241865E-3</v>
      </c>
      <c r="U134" s="113">
        <v>-6.976187157811764E-2</v>
      </c>
      <c r="V134" s="113">
        <v>-6.195747602708046E-2</v>
      </c>
      <c r="W134" s="113">
        <v>-6.4738991796239542E-2</v>
      </c>
      <c r="X134" s="113">
        <v>-1.1441917788880152E-2</v>
      </c>
      <c r="Y134" s="113">
        <v>-6.4642213988486463E-2</v>
      </c>
      <c r="Z134" s="113">
        <v>2.748728287770219E-2</v>
      </c>
      <c r="AA134" s="113">
        <v>-4.5099214280088562E-2</v>
      </c>
      <c r="AB134" s="113">
        <v>3.9863188870872257E-3</v>
      </c>
      <c r="AC134" s="409">
        <f t="shared" si="3"/>
        <v>-0.23292218751695581</v>
      </c>
      <c r="AD134" s="113">
        <f t="shared" si="4"/>
        <v>0.71730270540341379</v>
      </c>
      <c r="AE134" s="113">
        <f t="shared" si="5"/>
        <v>1.1382493976795329</v>
      </c>
      <c r="AH134" s="372">
        <v>130</v>
      </c>
      <c r="AI134" s="372">
        <f>IF('Current Portfolio MAIN'!M132&gt;=0,0,1)</f>
        <v>0</v>
      </c>
      <c r="AJ134" s="372">
        <f>IF('Current Portfolio MAIN'!N132&gt;=0,0,1)</f>
        <v>0</v>
      </c>
      <c r="AP134" s="39">
        <v>101</v>
      </c>
      <c r="AQ134" s="222">
        <f>IF('Current Portfolio MAIN'!AD120&gt;=0,0,1)</f>
        <v>0</v>
      </c>
      <c r="AR134" s="222">
        <f>IF('Current Portfolio MAIN'!AE120&gt;=0,0,1)</f>
        <v>0</v>
      </c>
      <c r="AW134" s="372">
        <v>130</v>
      </c>
      <c r="AX134" s="372"/>
      <c r="AY134" s="372"/>
      <c r="AZ134" s="391"/>
      <c r="BA134" s="391"/>
      <c r="BB134" s="391"/>
      <c r="BC134" s="391"/>
      <c r="BD134" s="391"/>
      <c r="BE134" s="39">
        <v>101</v>
      </c>
      <c r="BF134" s="222"/>
      <c r="BG134" s="222"/>
      <c r="BH134" s="391"/>
      <c r="BI134" s="391"/>
      <c r="BJ134" s="391"/>
      <c r="BM134" s="370">
        <v>130</v>
      </c>
      <c r="BN134" s="366">
        <f ca="1">NORMINV(RAND(),$BR$2,$BR$3)</f>
        <v>2.8454743575280551E-3</v>
      </c>
      <c r="BO134" s="369">
        <f ca="1">BN134-BN$296</f>
        <v>2.6499237170611811E-2</v>
      </c>
      <c r="BP134" s="367">
        <f ca="1">BN134-BN$301</f>
        <v>3.1853947428051782E-2</v>
      </c>
      <c r="BT134" s="370">
        <v>130</v>
      </c>
      <c r="BU134" s="364">
        <f ca="1">IF(BO134&gt;=0,0,1)</f>
        <v>0</v>
      </c>
      <c r="BV134" s="372">
        <f ca="1">IF(BP134&gt;=0,0,1)</f>
        <v>0</v>
      </c>
      <c r="BZ134" s="370">
        <v>130</v>
      </c>
      <c r="CA134" s="368">
        <f ca="1">NORMINV(RAND(),CE$2,CE$3)</f>
        <v>2.4492674568385435E-2</v>
      </c>
      <c r="CB134" s="166">
        <f ca="1">CA134-CA$389</f>
        <v>0.11341858650480569</v>
      </c>
      <c r="CC134" s="166">
        <f ca="1">CA134-CA$394</f>
        <v>0.13807854068536746</v>
      </c>
      <c r="CG134" s="370">
        <v>130</v>
      </c>
      <c r="CH134" s="370">
        <f ca="1">IF(CB134&gt;=0,0,1)</f>
        <v>0</v>
      </c>
      <c r="CI134" s="370">
        <f ca="1">IF(CC134&gt;=0,0,1)</f>
        <v>0</v>
      </c>
    </row>
    <row r="135" spans="1:87" ht="15.6">
      <c r="A135" s="342">
        <v>45553</v>
      </c>
      <c r="B135" s="397">
        <v>-2.955843861864127E-2</v>
      </c>
      <c r="C135" s="397">
        <v>2.1194213173262311E-2</v>
      </c>
      <c r="D135" s="397">
        <v>-6.8571425057323276E-3</v>
      </c>
      <c r="E135" s="397">
        <v>2.3549793405550634E-3</v>
      </c>
      <c r="F135" s="397">
        <v>1.0925839465019571E-2</v>
      </c>
      <c r="G135" s="397">
        <v>5.9480290102498223E-3</v>
      </c>
      <c r="H135" s="397">
        <v>2.7213239875746309E-2</v>
      </c>
      <c r="I135" s="397">
        <v>6.9950552291966339E-3</v>
      </c>
      <c r="J135" s="397">
        <v>-5.0626055509630508E-3</v>
      </c>
      <c r="K135" s="397">
        <v>7.322827123155129E-4</v>
      </c>
      <c r="L135" s="398">
        <f t="shared" si="7"/>
        <v>3.3885452131008575E-2</v>
      </c>
      <c r="M135" s="399">
        <f t="shared" si="0"/>
        <v>0.2144992064802651</v>
      </c>
      <c r="N135" s="399">
        <f t="shared" si="1"/>
        <v>0.30352241791309009</v>
      </c>
      <c r="Q135" s="227">
        <v>45454</v>
      </c>
      <c r="R135" s="113">
        <v>-4.0804849486284489E-3</v>
      </c>
      <c r="S135" s="113">
        <v>8.7754203796651886E-2</v>
      </c>
      <c r="T135" s="113">
        <v>1.7043116497041488E-2</v>
      </c>
      <c r="U135" s="113">
        <v>-7.1780202833690687E-2</v>
      </c>
      <c r="V135" s="113">
        <v>-7.5975900784741812E-2</v>
      </c>
      <c r="W135" s="113">
        <v>-6.6429380424526618E-2</v>
      </c>
      <c r="X135" s="113">
        <v>3.0080179180794753E-2</v>
      </c>
      <c r="Y135" s="113">
        <v>-8.3300986459835524E-2</v>
      </c>
      <c r="Z135" s="113">
        <v>-8.0886866994397399E-3</v>
      </c>
      <c r="AA135" s="113">
        <v>-4.2424186842831557E-2</v>
      </c>
      <c r="AB135" s="113">
        <v>-8.4336165822596065E-4</v>
      </c>
      <c r="AC135" s="409">
        <f t="shared" si="3"/>
        <v>-0.21804569117743222</v>
      </c>
      <c r="AD135" s="113">
        <f t="shared" si="4"/>
        <v>0.73217920174293738</v>
      </c>
      <c r="AE135" s="113">
        <f t="shared" si="5"/>
        <v>1.1531258940190565</v>
      </c>
      <c r="AH135" s="372">
        <v>131</v>
      </c>
      <c r="AI135" s="372">
        <f>IF('Current Portfolio MAIN'!M133&gt;=0,0,1)</f>
        <v>0</v>
      </c>
      <c r="AJ135" s="372">
        <f>IF('Current Portfolio MAIN'!N133&gt;=0,0,1)</f>
        <v>0</v>
      </c>
      <c r="AP135" s="39">
        <v>102</v>
      </c>
      <c r="AQ135" s="222">
        <f>IF('Current Portfolio MAIN'!AD121&gt;=0,0,1)</f>
        <v>0</v>
      </c>
      <c r="AR135" s="222">
        <f>IF('Current Portfolio MAIN'!AE121&gt;=0,0,1)</f>
        <v>0</v>
      </c>
      <c r="AW135" s="372">
        <v>131</v>
      </c>
      <c r="AX135" s="372"/>
      <c r="AY135" s="372"/>
      <c r="AZ135" s="391"/>
      <c r="BA135" s="391"/>
      <c r="BB135" s="391"/>
      <c r="BC135" s="391"/>
      <c r="BD135" s="391"/>
      <c r="BE135" s="39">
        <v>102</v>
      </c>
      <c r="BF135" s="222"/>
      <c r="BG135" s="222"/>
      <c r="BH135" s="391"/>
      <c r="BI135" s="391"/>
      <c r="BJ135" s="391"/>
      <c r="BM135" s="370">
        <v>131</v>
      </c>
      <c r="BN135" s="366">
        <f ca="1">NORMINV(RAND(),$BR$2,$BR$3)</f>
        <v>-5.9673639629028103E-3</v>
      </c>
      <c r="BO135" s="369">
        <f ca="1">BN135-BN$296</f>
        <v>1.7686398850180945E-2</v>
      </c>
      <c r="BP135" s="367">
        <f ca="1">BN135-BN$301</f>
        <v>2.304110910762092E-2</v>
      </c>
      <c r="BT135" s="370">
        <v>131</v>
      </c>
      <c r="BU135" s="364">
        <f ca="1">IF(BO135&gt;=0,0,1)</f>
        <v>0</v>
      </c>
      <c r="BV135" s="372">
        <f ca="1">IF(BP135&gt;=0,0,1)</f>
        <v>0</v>
      </c>
      <c r="BZ135" s="370">
        <v>131</v>
      </c>
      <c r="CA135" s="368">
        <f ca="1">NORMINV(RAND(),CE$2,CE$3)</f>
        <v>-8.8814283775888042E-2</v>
      </c>
      <c r="CB135" s="166">
        <f ca="1">CA135-CA$389</f>
        <v>1.1162816053220115E-4</v>
      </c>
      <c r="CC135" s="166">
        <f ca="1">CA135-CA$394</f>
        <v>2.4771582341093973E-2</v>
      </c>
      <c r="CG135" s="370">
        <v>131</v>
      </c>
      <c r="CH135" s="370">
        <f ca="1">IF(CB135&gt;=0,0,1)</f>
        <v>0</v>
      </c>
      <c r="CI135" s="370">
        <f ca="1">IF(CC135&gt;=0,0,1)</f>
        <v>0</v>
      </c>
    </row>
    <row r="136" spans="1:87" ht="15.6">
      <c r="A136" s="342">
        <v>45554</v>
      </c>
      <c r="B136" s="397">
        <v>2.050816335158645E-2</v>
      </c>
      <c r="C136" s="397">
        <v>3.9810531136301952E-2</v>
      </c>
      <c r="D136" s="397">
        <v>2.0986396812623598E-2</v>
      </c>
      <c r="E136" s="397">
        <v>1.9896268814298734E-2</v>
      </c>
      <c r="F136" s="397">
        <v>1.253994103731948E-3</v>
      </c>
      <c r="G136" s="397">
        <v>1.0111980799580644E-2</v>
      </c>
      <c r="H136" s="397">
        <v>1.8226505909377799E-3</v>
      </c>
      <c r="I136" s="397">
        <v>9.820559654394323E-3</v>
      </c>
      <c r="J136" s="397">
        <v>-7.1447622233222763E-4</v>
      </c>
      <c r="K136" s="397">
        <v>2.1147662399608302E-2</v>
      </c>
      <c r="L136" s="398">
        <f t="shared" si="7"/>
        <v>0.1446437314407315</v>
      </c>
      <c r="M136" s="399">
        <f t="shared" si="0"/>
        <v>0.32525748578998803</v>
      </c>
      <c r="N136" s="399">
        <f t="shared" si="1"/>
        <v>0.41428069722281302</v>
      </c>
      <c r="Q136" s="227">
        <v>45455</v>
      </c>
      <c r="R136" s="113">
        <v>-3.7574234247086613E-2</v>
      </c>
      <c r="S136" s="113">
        <v>0.10439826413800812</v>
      </c>
      <c r="T136" s="113">
        <v>2.8638140020115221E-2</v>
      </c>
      <c r="U136" s="113">
        <v>-9.4590390651823841E-2</v>
      </c>
      <c r="V136" s="113">
        <v>-7.0459093046060794E-2</v>
      </c>
      <c r="W136" s="113">
        <v>-6.7654653425287092E-2</v>
      </c>
      <c r="X136" s="113">
        <v>5.4129652981701248E-2</v>
      </c>
      <c r="Y136" s="113">
        <v>-8.425750345075822E-2</v>
      </c>
      <c r="Z136" s="113">
        <v>-1.8235304342773317E-2</v>
      </c>
      <c r="AA136" s="113">
        <v>-2.9435432475382162E-2</v>
      </c>
      <c r="AB136" s="113">
        <v>3.7827969202850475E-3</v>
      </c>
      <c r="AC136" s="409">
        <f t="shared" si="3"/>
        <v>-0.2112577575790624</v>
      </c>
      <c r="AD136" s="113">
        <f t="shared" si="4"/>
        <v>0.7389671353413072</v>
      </c>
      <c r="AE136" s="113">
        <f t="shared" si="5"/>
        <v>1.1599138276174263</v>
      </c>
      <c r="AH136" s="372">
        <v>132</v>
      </c>
      <c r="AI136" s="372">
        <f>IF('Current Portfolio MAIN'!M134&gt;=0,0,1)</f>
        <v>0</v>
      </c>
      <c r="AJ136" s="372">
        <f>IF('Current Portfolio MAIN'!N134&gt;=0,0,1)</f>
        <v>0</v>
      </c>
      <c r="AP136" s="39">
        <v>103</v>
      </c>
      <c r="AQ136" s="222">
        <f>IF('Current Portfolio MAIN'!AD122&gt;=0,0,1)</f>
        <v>0</v>
      </c>
      <c r="AR136" s="222">
        <f>IF('Current Portfolio MAIN'!AE122&gt;=0,0,1)</f>
        <v>0</v>
      </c>
      <c r="AW136" s="372">
        <v>132</v>
      </c>
      <c r="AX136" s="372"/>
      <c r="AY136" s="372"/>
      <c r="AZ136" s="391"/>
      <c r="BA136" s="391"/>
      <c r="BB136" s="391"/>
      <c r="BC136" s="391"/>
      <c r="BD136" s="391"/>
      <c r="BE136" s="39">
        <v>103</v>
      </c>
      <c r="BF136" s="222"/>
      <c r="BG136" s="222"/>
      <c r="BH136" s="391"/>
      <c r="BI136" s="391"/>
      <c r="BJ136" s="391"/>
      <c r="BM136" s="370">
        <v>132</v>
      </c>
      <c r="BN136" s="366">
        <f ca="1">NORMINV(RAND(),$BR$2,$BR$3)</f>
        <v>1.6474663978418572E-2</v>
      </c>
      <c r="BO136" s="369">
        <f ca="1">BN136-BN$296</f>
        <v>4.0128426791502331E-2</v>
      </c>
      <c r="BP136" s="367">
        <f ca="1">BN136-BN$301</f>
        <v>4.5483137048942301E-2</v>
      </c>
      <c r="BT136" s="370">
        <v>132</v>
      </c>
      <c r="BU136" s="364">
        <f ca="1">IF(BO136&gt;=0,0,1)</f>
        <v>0</v>
      </c>
      <c r="BV136" s="372">
        <f ca="1">IF(BP136&gt;=0,0,1)</f>
        <v>0</v>
      </c>
      <c r="BZ136" s="370">
        <v>132</v>
      </c>
      <c r="CA136" s="368">
        <f ca="1">NORMINV(RAND(),CE$2,CE$3)</f>
        <v>1.9882182870975186E-2</v>
      </c>
      <c r="CB136" s="166">
        <f ca="1">CA136-CA$389</f>
        <v>0.10880809480739542</v>
      </c>
      <c r="CC136" s="166">
        <f ca="1">CA136-CA$394</f>
        <v>0.13346804898795719</v>
      </c>
      <c r="CG136" s="370">
        <v>132</v>
      </c>
      <c r="CH136" s="370">
        <f ca="1">IF(CB136&gt;=0,0,1)</f>
        <v>0</v>
      </c>
      <c r="CI136" s="370">
        <f ca="1">IF(CC136&gt;=0,0,1)</f>
        <v>0</v>
      </c>
    </row>
    <row r="137" spans="1:87" ht="15.6">
      <c r="A137" s="342">
        <v>45555</v>
      </c>
      <c r="B137" s="397">
        <v>4.4664088568999727E-2</v>
      </c>
      <c r="C137" s="397">
        <v>8.2211068406403687E-3</v>
      </c>
      <c r="D137" s="397">
        <v>3.2981588620448754E-3</v>
      </c>
      <c r="E137" s="397">
        <v>2.159973470742238E-2</v>
      </c>
      <c r="F137" s="397">
        <v>1.4427433003038947E-2</v>
      </c>
      <c r="G137" s="397">
        <v>-0.14282367131074203</v>
      </c>
      <c r="H137" s="397">
        <v>1.6588651662442278E-2</v>
      </c>
      <c r="I137" s="397">
        <v>1.5993425180185428E-2</v>
      </c>
      <c r="J137" s="397">
        <v>2.6778973101735382E-3</v>
      </c>
      <c r="K137" s="397">
        <v>2.0394640626004268E-2</v>
      </c>
      <c r="L137" s="398">
        <f t="shared" si="7"/>
        <v>5.0414654502097811E-3</v>
      </c>
      <c r="M137" s="399">
        <f t="shared" si="0"/>
        <v>0.18565521979946631</v>
      </c>
      <c r="N137" s="399">
        <f t="shared" si="1"/>
        <v>0.2746784312322913</v>
      </c>
      <c r="Q137" s="227">
        <v>45457</v>
      </c>
      <c r="R137" s="113">
        <v>-5.9810106903154137E-2</v>
      </c>
      <c r="S137" s="113">
        <v>8.1387992833675815E-2</v>
      </c>
      <c r="T137" s="113">
        <v>9.9866618672954655E-3</v>
      </c>
      <c r="U137" s="113">
        <v>-0.11205084600591786</v>
      </c>
      <c r="V137" s="113">
        <v>-6.0796941605820054E-2</v>
      </c>
      <c r="W137" s="113">
        <v>-8.2483830417457993E-2</v>
      </c>
      <c r="X137" s="113">
        <v>-7.3238317915653717E-3</v>
      </c>
      <c r="Y137" s="113">
        <v>-9.6549202397322342E-2</v>
      </c>
      <c r="Z137" s="113">
        <v>-3.296391970751944E-2</v>
      </c>
      <c r="AA137" s="113">
        <v>-4.6586827070785986E-2</v>
      </c>
      <c r="AB137" s="113">
        <v>-1.2036829158423301E-2</v>
      </c>
      <c r="AC137" s="409">
        <f t="shared" si="3"/>
        <v>-0.4192276803569952</v>
      </c>
      <c r="AD137" s="113">
        <f t="shared" si="4"/>
        <v>0.5309972125633744</v>
      </c>
      <c r="AE137" s="113">
        <f t="shared" si="5"/>
        <v>0.95194390483949354</v>
      </c>
      <c r="AH137" s="372">
        <v>133</v>
      </c>
      <c r="AI137" s="372">
        <f>IF('Current Portfolio MAIN'!M135&gt;=0,0,1)</f>
        <v>0</v>
      </c>
      <c r="AJ137" s="372">
        <f>IF('Current Portfolio MAIN'!N135&gt;=0,0,1)</f>
        <v>0</v>
      </c>
      <c r="AP137" s="39">
        <v>104</v>
      </c>
      <c r="AQ137" s="222">
        <f>IF('Current Portfolio MAIN'!AD123&gt;=0,0,1)</f>
        <v>0</v>
      </c>
      <c r="AR137" s="222">
        <f>IF('Current Portfolio MAIN'!AE123&gt;=0,0,1)</f>
        <v>0</v>
      </c>
      <c r="AW137" s="372">
        <v>133</v>
      </c>
      <c r="AX137" s="372"/>
      <c r="AY137" s="372"/>
      <c r="AZ137" s="391"/>
      <c r="BA137" s="391"/>
      <c r="BB137" s="391"/>
      <c r="BC137" s="391"/>
      <c r="BD137" s="391"/>
      <c r="BE137" s="39">
        <v>104</v>
      </c>
      <c r="BF137" s="222"/>
      <c r="BG137" s="222"/>
      <c r="BH137" s="391"/>
      <c r="BI137" s="391"/>
      <c r="BJ137" s="391"/>
      <c r="BM137" s="370">
        <v>133</v>
      </c>
      <c r="BN137" s="366">
        <f ca="1">NORMINV(RAND(),$BR$2,$BR$3)</f>
        <v>-1.9464684214313441E-2</v>
      </c>
      <c r="BO137" s="369">
        <f ca="1">BN137-BN$296</f>
        <v>4.1890785987703134E-3</v>
      </c>
      <c r="BP137" s="367">
        <f ca="1">BN137-BN$301</f>
        <v>9.5437888562102877E-3</v>
      </c>
      <c r="BT137" s="370">
        <v>133</v>
      </c>
      <c r="BU137" s="364">
        <f ca="1">IF(BO137&gt;=0,0,1)</f>
        <v>0</v>
      </c>
      <c r="BV137" s="372">
        <f ca="1">IF(BP137&gt;=0,0,1)</f>
        <v>0</v>
      </c>
      <c r="BZ137" s="370">
        <v>133</v>
      </c>
      <c r="CA137" s="368">
        <f ca="1">NORMINV(RAND(),CE$2,CE$3)</f>
        <v>8.3632700329520804E-2</v>
      </c>
      <c r="CB137" s="166">
        <f ca="1">CA137-CA$389</f>
        <v>0.17255861226594105</v>
      </c>
      <c r="CC137" s="166">
        <f ca="1">CA137-CA$394</f>
        <v>0.19721856644650282</v>
      </c>
      <c r="CG137" s="370">
        <v>133</v>
      </c>
      <c r="CH137" s="370">
        <f ca="1">IF(CB137&gt;=0,0,1)</f>
        <v>0</v>
      </c>
      <c r="CI137" s="370">
        <f ca="1">IF(CC137&gt;=0,0,1)</f>
        <v>0</v>
      </c>
    </row>
    <row r="138" spans="1:87" ht="15.6">
      <c r="A138" s="342">
        <v>45560</v>
      </c>
      <c r="B138" s="397">
        <v>3.136155929223472E-2</v>
      </c>
      <c r="C138" s="397">
        <v>-5.0174222634606913E-3</v>
      </c>
      <c r="D138" s="397">
        <v>6.2241305186874207E-3</v>
      </c>
      <c r="E138" s="397">
        <v>1.8516673557154029E-3</v>
      </c>
      <c r="F138" s="397">
        <v>1.8313369573603744E-3</v>
      </c>
      <c r="G138" s="397">
        <v>-1.3192361821700804E-2</v>
      </c>
      <c r="H138" s="397">
        <v>-4.9270769928450364E-2</v>
      </c>
      <c r="I138" s="397">
        <v>-2.4208580303383909E-2</v>
      </c>
      <c r="J138" s="397">
        <v>-2.3648591230149063E-2</v>
      </c>
      <c r="K138" s="397">
        <v>-7.9901085311934184E-3</v>
      </c>
      <c r="L138" s="398">
        <f t="shared" si="7"/>
        <v>-8.2059139954340332E-2</v>
      </c>
      <c r="M138" s="399">
        <f t="shared" si="0"/>
        <v>9.8554614394916196E-2</v>
      </c>
      <c r="N138" s="399">
        <f t="shared" si="1"/>
        <v>0.18757782582774118</v>
      </c>
      <c r="Q138" s="227">
        <v>45461</v>
      </c>
      <c r="R138" s="113">
        <v>-6.6840506004978928E-2</v>
      </c>
      <c r="S138" s="113">
        <v>0.10148858406344008</v>
      </c>
      <c r="T138" s="113">
        <v>3.4569926602054935E-2</v>
      </c>
      <c r="U138" s="113">
        <v>-7.2030550884464195E-2</v>
      </c>
      <c r="V138" s="113">
        <v>-4.1841521794518166E-2</v>
      </c>
      <c r="W138" s="113">
        <v>-6.4498751625712392E-2</v>
      </c>
      <c r="X138" s="113">
        <v>9.2105015912944399E-3</v>
      </c>
      <c r="Y138" s="113">
        <v>-7.119536291307349E-2</v>
      </c>
      <c r="Z138" s="113">
        <v>-6.6696487390783488E-2</v>
      </c>
      <c r="AA138" s="113">
        <v>-2.8546236217939613E-2</v>
      </c>
      <c r="AB138" s="113">
        <v>1.0799419376096075E-2</v>
      </c>
      <c r="AC138" s="409">
        <f t="shared" si="3"/>
        <v>-0.25558098519858474</v>
      </c>
      <c r="AD138" s="113">
        <f t="shared" si="4"/>
        <v>0.69464390772178486</v>
      </c>
      <c r="AE138" s="113">
        <f t="shared" si="5"/>
        <v>1.1155905999979039</v>
      </c>
      <c r="AH138" s="372">
        <v>134</v>
      </c>
      <c r="AI138" s="372">
        <f>IF('Current Portfolio MAIN'!M136&gt;=0,0,1)</f>
        <v>0</v>
      </c>
      <c r="AJ138" s="372">
        <f>IF('Current Portfolio MAIN'!N136&gt;=0,0,1)</f>
        <v>0</v>
      </c>
      <c r="AP138" s="39">
        <v>105</v>
      </c>
      <c r="AQ138" s="222">
        <f>IF('Current Portfolio MAIN'!AD124&gt;=0,0,1)</f>
        <v>0</v>
      </c>
      <c r="AR138" s="222">
        <f>IF('Current Portfolio MAIN'!AE124&gt;=0,0,1)</f>
        <v>0</v>
      </c>
      <c r="AW138" s="372">
        <v>134</v>
      </c>
      <c r="AX138" s="372"/>
      <c r="AY138" s="372"/>
      <c r="AZ138" s="391"/>
      <c r="BA138" s="391"/>
      <c r="BB138" s="391"/>
      <c r="BC138" s="391"/>
      <c r="BD138" s="391"/>
      <c r="BE138" s="39">
        <v>105</v>
      </c>
      <c r="BF138" s="222"/>
      <c r="BG138" s="222"/>
      <c r="BH138" s="391"/>
      <c r="BI138" s="391"/>
      <c r="BJ138" s="391"/>
      <c r="BM138" s="370">
        <v>134</v>
      </c>
      <c r="BN138" s="366">
        <f ca="1">NORMINV(RAND(),$BR$2,$BR$3)</f>
        <v>-1.4194081416720844E-2</v>
      </c>
      <c r="BO138" s="369">
        <f ca="1">BN138-BN$296</f>
        <v>9.4596813963629105E-3</v>
      </c>
      <c r="BP138" s="367">
        <f ca="1">BN138-BN$301</f>
        <v>1.4814391653802885E-2</v>
      </c>
      <c r="BT138" s="370">
        <v>134</v>
      </c>
      <c r="BU138" s="364">
        <f ca="1">IF(BO138&gt;=0,0,1)</f>
        <v>0</v>
      </c>
      <c r="BV138" s="372">
        <f ca="1">IF(BP138&gt;=0,0,1)</f>
        <v>0</v>
      </c>
      <c r="BZ138" s="370">
        <v>134</v>
      </c>
      <c r="CA138" s="368">
        <f ca="1">NORMINV(RAND(),CE$2,CE$3)</f>
        <v>3.553793501739691E-3</v>
      </c>
      <c r="CB138" s="166">
        <f ca="1">CA138-CA$389</f>
        <v>9.2479705438159934E-2</v>
      </c>
      <c r="CC138" s="166">
        <f ca="1">CA138-CA$394</f>
        <v>0.11713965961872171</v>
      </c>
      <c r="CG138" s="370">
        <v>134</v>
      </c>
      <c r="CH138" s="370">
        <f ca="1">IF(CB138&gt;=0,0,1)</f>
        <v>0</v>
      </c>
      <c r="CI138" s="370">
        <f ca="1">IF(CC138&gt;=0,0,1)</f>
        <v>0</v>
      </c>
    </row>
    <row r="139" spans="1:87" ht="15.6">
      <c r="A139" s="342">
        <v>45561</v>
      </c>
      <c r="B139" s="397">
        <v>1.0953811908586131E-2</v>
      </c>
      <c r="C139" s="397">
        <v>-5.2254540784724135E-5</v>
      </c>
      <c r="D139" s="397">
        <v>-6.9484175011835791E-3</v>
      </c>
      <c r="E139" s="397">
        <v>-1.3272185350813315E-3</v>
      </c>
      <c r="F139" s="397">
        <v>8.4525345512318495E-3</v>
      </c>
      <c r="G139" s="397">
        <v>4.5493733900865418E-3</v>
      </c>
      <c r="H139" s="397">
        <v>-3.3660257678383987E-3</v>
      </c>
      <c r="I139" s="397">
        <v>-1.8789127419687968E-2</v>
      </c>
      <c r="J139" s="397">
        <v>1.0318214440571793E-2</v>
      </c>
      <c r="K139" s="397">
        <v>-1.2185928650861655E-2</v>
      </c>
      <c r="L139" s="398">
        <f t="shared" si="7"/>
        <v>-8.3950381249613404E-3</v>
      </c>
      <c r="M139" s="399">
        <f t="shared" si="0"/>
        <v>0.17221871622429519</v>
      </c>
      <c r="N139" s="399">
        <f t="shared" si="1"/>
        <v>0.26124192765712018</v>
      </c>
      <c r="Q139" s="227">
        <v>45463</v>
      </c>
      <c r="R139" s="113">
        <v>-0.12578393276310829</v>
      </c>
      <c r="S139" s="113">
        <v>3.5774491132467556E-3</v>
      </c>
      <c r="T139" s="113">
        <v>-3.6112191784347103E-2</v>
      </c>
      <c r="U139" s="113">
        <v>-0.11859314430737145</v>
      </c>
      <c r="V139" s="113">
        <v>-0.10364805187762749</v>
      </c>
      <c r="W139" s="113">
        <v>-0.1079470502981984</v>
      </c>
      <c r="X139" s="113">
        <v>-5.1320618236673665E-2</v>
      </c>
      <c r="Y139" s="113">
        <v>-0.12492466246689615</v>
      </c>
      <c r="Z139" s="113">
        <v>-0.13374009584165847</v>
      </c>
      <c r="AA139" s="113">
        <v>-8.4349548088827331E-2</v>
      </c>
      <c r="AB139" s="113">
        <v>-6.2123971568893266E-2</v>
      </c>
      <c r="AC139" s="409">
        <f t="shared" si="3"/>
        <v>-0.94496581812035485</v>
      </c>
      <c r="AD139" s="113">
        <f t="shared" si="4"/>
        <v>5.2590748000147514E-3</v>
      </c>
      <c r="AE139" s="113">
        <f t="shared" si="5"/>
        <v>0.42620576707613389</v>
      </c>
      <c r="AH139" s="372">
        <v>135</v>
      </c>
      <c r="AI139" s="372">
        <f>IF('Current Portfolio MAIN'!M137&gt;=0,0,1)</f>
        <v>0</v>
      </c>
      <c r="AJ139" s="372">
        <f>IF('Current Portfolio MAIN'!N137&gt;=0,0,1)</f>
        <v>0</v>
      </c>
      <c r="AP139" s="39">
        <v>106</v>
      </c>
      <c r="AQ139" s="222">
        <f>IF('Current Portfolio MAIN'!AD125&gt;=0,0,1)</f>
        <v>0</v>
      </c>
      <c r="AR139" s="222">
        <f>IF('Current Portfolio MAIN'!AE125&gt;=0,0,1)</f>
        <v>0</v>
      </c>
      <c r="AW139" s="372">
        <v>135</v>
      </c>
      <c r="AX139" s="372"/>
      <c r="AY139" s="372"/>
      <c r="AZ139" s="391"/>
      <c r="BA139" s="391"/>
      <c r="BB139" s="391"/>
      <c r="BC139" s="391"/>
      <c r="BD139" s="391"/>
      <c r="BE139" s="39">
        <v>106</v>
      </c>
      <c r="BF139" s="222"/>
      <c r="BG139" s="222"/>
      <c r="BH139" s="391"/>
      <c r="BI139" s="391"/>
      <c r="BJ139" s="391"/>
      <c r="BM139" s="370">
        <v>135</v>
      </c>
      <c r="BN139" s="366">
        <f ca="1">NORMINV(RAND(),$BR$2,$BR$3)</f>
        <v>-2.0364100785395987E-2</v>
      </c>
      <c r="BO139" s="369">
        <f ca="1">BN139-BN$296</f>
        <v>3.2896620276877675E-3</v>
      </c>
      <c r="BP139" s="367">
        <f ca="1">BN139-BN$301</f>
        <v>8.6443722851277417E-3</v>
      </c>
      <c r="BT139" s="370">
        <v>135</v>
      </c>
      <c r="BU139" s="364">
        <f ca="1">IF(BO139&gt;=0,0,1)</f>
        <v>0</v>
      </c>
      <c r="BV139" s="372">
        <f ca="1">IF(BP139&gt;=0,0,1)</f>
        <v>0</v>
      </c>
      <c r="BZ139" s="370">
        <v>135</v>
      </c>
      <c r="CA139" s="368">
        <f ca="1">NORMINV(RAND(),CE$2,CE$3)</f>
        <v>8.9960422150625552E-2</v>
      </c>
      <c r="CB139" s="166">
        <f ca="1">CA139-CA$389</f>
        <v>0.1788863340870458</v>
      </c>
      <c r="CC139" s="166">
        <f ca="1">CA139-CA$394</f>
        <v>0.20354628826760757</v>
      </c>
      <c r="CG139" s="370">
        <v>135</v>
      </c>
      <c r="CH139" s="370">
        <f ca="1">IF(CB139&gt;=0,0,1)</f>
        <v>0</v>
      </c>
      <c r="CI139" s="370">
        <f ca="1">IF(CC139&gt;=0,0,1)</f>
        <v>0</v>
      </c>
    </row>
    <row r="140" spans="1:87" ht="15.6">
      <c r="A140" s="342">
        <v>45562</v>
      </c>
      <c r="B140" s="397">
        <v>-2.0816400601075813E-4</v>
      </c>
      <c r="C140" s="397">
        <v>1.3969420312132108E-3</v>
      </c>
      <c r="D140" s="397">
        <v>-7.4195419921219141E-3</v>
      </c>
      <c r="E140" s="397">
        <v>3.4273103245334724E-3</v>
      </c>
      <c r="F140" s="397">
        <v>8.7201739703544057E-3</v>
      </c>
      <c r="G140" s="397">
        <v>4.7917291105412652E-3</v>
      </c>
      <c r="H140" s="397">
        <v>1.4838682720332841E-2</v>
      </c>
      <c r="I140" s="397">
        <v>2.4864783219508357E-2</v>
      </c>
      <c r="J140" s="397">
        <v>1.1468655038477715E-2</v>
      </c>
      <c r="K140" s="397">
        <v>-1.6481111692644768E-2</v>
      </c>
      <c r="L140" s="398">
        <f t="shared" si="7"/>
        <v>4.5399458724183828E-2</v>
      </c>
      <c r="M140" s="399">
        <f t="shared" si="0"/>
        <v>0.22601321307344036</v>
      </c>
      <c r="N140" s="399">
        <f t="shared" si="1"/>
        <v>0.31503642450626534</v>
      </c>
      <c r="Q140" s="227">
        <v>45464</v>
      </c>
      <c r="R140" s="113">
        <v>-7.7055406662569825E-2</v>
      </c>
      <c r="S140" s="113">
        <v>1.6405041291285949E-2</v>
      </c>
      <c r="T140" s="113">
        <v>-1.2210997717813088E-2</v>
      </c>
      <c r="U140" s="113">
        <v>-5.0733708867033434E-2</v>
      </c>
      <c r="V140" s="113">
        <v>-6.4528202046653549E-2</v>
      </c>
      <c r="W140" s="113">
        <v>-5.2792930348570133E-2</v>
      </c>
      <c r="X140" s="113">
        <v>9.7335662351394348E-4</v>
      </c>
      <c r="Y140" s="113">
        <v>-8.5383971654530932E-2</v>
      </c>
      <c r="Z140" s="113">
        <v>-9.9675252723736341E-2</v>
      </c>
      <c r="AA140" s="113">
        <v>-2.7251653987462987E-2</v>
      </c>
      <c r="AB140" s="113">
        <v>-3.2401745451306141E-2</v>
      </c>
      <c r="AC140" s="409">
        <f t="shared" si="3"/>
        <v>-0.48465547154487654</v>
      </c>
      <c r="AD140" s="113">
        <f t="shared" si="4"/>
        <v>0.46556942137549306</v>
      </c>
      <c r="AE140" s="113">
        <f t="shared" si="5"/>
        <v>0.8865161136516122</v>
      </c>
      <c r="AH140" s="372">
        <v>136</v>
      </c>
      <c r="AI140" s="372">
        <f>IF('Current Portfolio MAIN'!M138&gt;=0,0,1)</f>
        <v>0</v>
      </c>
      <c r="AJ140" s="372">
        <f>IF('Current Portfolio MAIN'!N138&gt;=0,0,1)</f>
        <v>0</v>
      </c>
      <c r="AP140" s="39">
        <v>107</v>
      </c>
      <c r="AQ140" s="222">
        <f>IF('Current Portfolio MAIN'!AD126&gt;=0,0,1)</f>
        <v>0</v>
      </c>
      <c r="AR140" s="222">
        <f>IF('Current Portfolio MAIN'!AE126&gt;=0,0,1)</f>
        <v>0</v>
      </c>
      <c r="AW140" s="372">
        <v>136</v>
      </c>
      <c r="AX140" s="372"/>
      <c r="AY140" s="372"/>
      <c r="AZ140" s="391"/>
      <c r="BA140" s="391"/>
      <c r="BB140" s="391"/>
      <c r="BC140" s="391"/>
      <c r="BD140" s="391"/>
      <c r="BE140" s="39">
        <v>107</v>
      </c>
      <c r="BF140" s="222"/>
      <c r="BG140" s="222"/>
      <c r="BH140" s="391"/>
      <c r="BI140" s="391"/>
      <c r="BJ140" s="391"/>
      <c r="BM140" s="370">
        <v>136</v>
      </c>
      <c r="BN140" s="366">
        <f ca="1">NORMINV(RAND(),$BR$2,$BR$3)</f>
        <v>2.3986480021924012E-2</v>
      </c>
      <c r="BO140" s="369">
        <f ca="1">BN140-BN$296</f>
        <v>4.7640242835007771E-2</v>
      </c>
      <c r="BP140" s="367">
        <f ca="1">BN140-BN$301</f>
        <v>5.2994953092447741E-2</v>
      </c>
      <c r="BT140" s="370">
        <v>136</v>
      </c>
      <c r="BU140" s="364">
        <f ca="1">IF(BO140&gt;=0,0,1)</f>
        <v>0</v>
      </c>
      <c r="BV140" s="372">
        <f ca="1">IF(BP140&gt;=0,0,1)</f>
        <v>0</v>
      </c>
      <c r="BZ140" s="370">
        <v>136</v>
      </c>
      <c r="CA140" s="368">
        <f ca="1">NORMINV(RAND(),CE$2,CE$3)</f>
        <v>6.325596986631972E-2</v>
      </c>
      <c r="CB140" s="166">
        <f ca="1">CA140-CA$389</f>
        <v>0.15218188180273995</v>
      </c>
      <c r="CC140" s="166">
        <f ca="1">CA140-CA$394</f>
        <v>0.17684183598330172</v>
      </c>
      <c r="CG140" s="370">
        <v>136</v>
      </c>
      <c r="CH140" s="370">
        <f ca="1">IF(CB140&gt;=0,0,1)</f>
        <v>0</v>
      </c>
      <c r="CI140" s="370">
        <f ca="1">IF(CC140&gt;=0,0,1)</f>
        <v>0</v>
      </c>
    </row>
    <row r="141" spans="1:87" ht="15.6">
      <c r="A141" s="342">
        <v>45567</v>
      </c>
      <c r="B141" s="397">
        <v>-1.1782090899689401E-2</v>
      </c>
      <c r="C141" s="397">
        <v>3.9823400984511093E-3</v>
      </c>
      <c r="D141" s="397">
        <v>-7.015752090243188E-3</v>
      </c>
      <c r="E141" s="397">
        <v>-8.1975073610984772E-4</v>
      </c>
      <c r="F141" s="397">
        <v>2.5236969290050038E-3</v>
      </c>
      <c r="G141" s="397">
        <v>-8.3119927023566076E-3</v>
      </c>
      <c r="H141" s="397">
        <v>1.200327592099093E-4</v>
      </c>
      <c r="I141" s="397">
        <v>9.8210966409575384E-3</v>
      </c>
      <c r="J141" s="397">
        <v>-7.1777435006998846E-3</v>
      </c>
      <c r="K141" s="397">
        <v>-5.4262976435481836E-4</v>
      </c>
      <c r="L141" s="398">
        <f t="shared" si="7"/>
        <v>-1.9202793265830187E-2</v>
      </c>
      <c r="M141" s="399">
        <f t="shared" si="0"/>
        <v>0.16141096108342634</v>
      </c>
      <c r="N141" s="399">
        <f t="shared" si="1"/>
        <v>0.25043417251625133</v>
      </c>
      <c r="Q141" s="227">
        <v>45468</v>
      </c>
      <c r="R141" s="113">
        <v>-5.4487864082663262E-2</v>
      </c>
      <c r="S141" s="113">
        <v>5.8413122938016926E-2</v>
      </c>
      <c r="T141" s="113">
        <v>1.2288923264863527E-2</v>
      </c>
      <c r="U141" s="113">
        <v>-3.4590969801906124E-2</v>
      </c>
      <c r="V141" s="113">
        <v>-4.1264573720289466E-2</v>
      </c>
      <c r="W141" s="113">
        <v>-1.7047782268888367E-2</v>
      </c>
      <c r="X141" s="113">
        <v>2.005720520790355E-2</v>
      </c>
      <c r="Y141" s="113">
        <v>-2.8113517833523338E-2</v>
      </c>
      <c r="Z141" s="113">
        <v>-9.1574447140087001E-2</v>
      </c>
      <c r="AA141" s="113">
        <v>-1.6632115279945903E-2</v>
      </c>
      <c r="AB141" s="113">
        <v>-4.0185155594946176E-3</v>
      </c>
      <c r="AC141" s="409">
        <f t="shared" si="3"/>
        <v>-0.19697053427601408</v>
      </c>
      <c r="AD141" s="113">
        <f t="shared" si="4"/>
        <v>0.75325435864435553</v>
      </c>
      <c r="AE141" s="113">
        <f t="shared" si="5"/>
        <v>1.1742010509204746</v>
      </c>
      <c r="AH141" s="372">
        <v>137</v>
      </c>
      <c r="AI141" s="372">
        <f>IF('Current Portfolio MAIN'!M139&gt;=0,0,1)</f>
        <v>0</v>
      </c>
      <c r="AJ141" s="372">
        <f>IF('Current Portfolio MAIN'!N139&gt;=0,0,1)</f>
        <v>0</v>
      </c>
      <c r="AP141" s="39">
        <v>108</v>
      </c>
      <c r="AQ141" s="222">
        <f>IF('Current Portfolio MAIN'!AD127&gt;=0,0,1)</f>
        <v>0</v>
      </c>
      <c r="AR141" s="222">
        <f>IF('Current Portfolio MAIN'!AE127&gt;=0,0,1)</f>
        <v>0</v>
      </c>
      <c r="AW141" s="372">
        <v>137</v>
      </c>
      <c r="AX141" s="372"/>
      <c r="AY141" s="372"/>
      <c r="AZ141" s="391"/>
      <c r="BA141" s="391"/>
      <c r="BB141" s="391"/>
      <c r="BC141" s="391"/>
      <c r="BD141" s="391"/>
      <c r="BE141" s="39">
        <v>108</v>
      </c>
      <c r="BF141" s="222"/>
      <c r="BG141" s="222"/>
      <c r="BH141" s="391"/>
      <c r="BI141" s="391"/>
      <c r="BJ141" s="391"/>
      <c r="BM141" s="370">
        <v>137</v>
      </c>
      <c r="BN141" s="366">
        <f ca="1">NORMINV(RAND(),$BR$2,$BR$3)</f>
        <v>-3.3269704514108094E-2</v>
      </c>
      <c r="BO141" s="369">
        <f ca="1">BN141-BN$296</f>
        <v>-9.6159417010243387E-3</v>
      </c>
      <c r="BP141" s="367">
        <f ca="1">BN141-BN$301</f>
        <v>-4.2612314435843644E-3</v>
      </c>
      <c r="BT141" s="370">
        <v>137</v>
      </c>
      <c r="BU141" s="364">
        <f ca="1">IF(BO141&gt;=0,0,1)</f>
        <v>1</v>
      </c>
      <c r="BV141" s="372">
        <f ca="1">IF(BP141&gt;=0,0,1)</f>
        <v>1</v>
      </c>
      <c r="BZ141" s="370">
        <v>137</v>
      </c>
      <c r="CA141" s="368">
        <f ca="1">NORMINV(RAND(),CE$2,CE$3)</f>
        <v>5.3368883441873065E-2</v>
      </c>
      <c r="CB141" s="166">
        <f ca="1">CA141-CA$389</f>
        <v>0.14229479537829332</v>
      </c>
      <c r="CC141" s="166">
        <f ca="1">CA141-CA$394</f>
        <v>0.16695474955885509</v>
      </c>
      <c r="CG141" s="370">
        <v>137</v>
      </c>
      <c r="CH141" s="370">
        <f ca="1">IF(CB141&gt;=0,0,1)</f>
        <v>0</v>
      </c>
      <c r="CI141" s="370">
        <f ca="1">IF(CC141&gt;=0,0,1)</f>
        <v>0</v>
      </c>
    </row>
    <row r="142" spans="1:87" ht="15.6">
      <c r="A142" s="342">
        <v>45568</v>
      </c>
      <c r="B142" s="397">
        <v>6.4117221665400681E-3</v>
      </c>
      <c r="C142" s="397">
        <v>7.3344763943192781E-3</v>
      </c>
      <c r="D142" s="397">
        <v>1.0857429572332045E-2</v>
      </c>
      <c r="E142" s="397">
        <v>8.6340706729821637E-3</v>
      </c>
      <c r="F142" s="397">
        <v>6.6982628154428348E-3</v>
      </c>
      <c r="G142" s="397">
        <v>-6.1036086339707474E-3</v>
      </c>
      <c r="H142" s="397">
        <v>1.590294441188056E-2</v>
      </c>
      <c r="I142" s="397">
        <v>1.4301075807237495E-2</v>
      </c>
      <c r="J142" s="397">
        <v>-3.4026015523594966E-3</v>
      </c>
      <c r="K142" s="397">
        <v>-3.0517973498279671E-3</v>
      </c>
      <c r="L142" s="398">
        <f t="shared" si="7"/>
        <v>5.7581974304576233E-2</v>
      </c>
      <c r="M142" s="399">
        <f t="shared" si="0"/>
        <v>0.23819572865383276</v>
      </c>
      <c r="N142" s="399">
        <f t="shared" si="1"/>
        <v>0.32721894008665775</v>
      </c>
      <c r="Q142" s="227">
        <v>45469</v>
      </c>
      <c r="R142" s="113">
        <v>-1.7485692055727475E-2</v>
      </c>
      <c r="S142" s="113">
        <v>0.10426649980134517</v>
      </c>
      <c r="T142" s="113">
        <v>2.4735891958860501E-2</v>
      </c>
      <c r="U142" s="113">
        <v>-2.6885261469739352E-2</v>
      </c>
      <c r="V142" s="113">
        <v>-1.7671701891539104E-2</v>
      </c>
      <c r="W142" s="113">
        <v>0.14977594116209803</v>
      </c>
      <c r="X142" s="113">
        <v>1.2859294665866994E-2</v>
      </c>
      <c r="Y142" s="113">
        <v>-3.8389020104623639E-2</v>
      </c>
      <c r="Z142" s="113">
        <v>3.0614423144796898E-3</v>
      </c>
      <c r="AA142" s="113">
        <v>3.4848890901019169E-2</v>
      </c>
      <c r="AB142" s="113">
        <v>6.3040184395306564E-3</v>
      </c>
      <c r="AC142" s="409">
        <f t="shared" si="3"/>
        <v>0.23542030372157063</v>
      </c>
      <c r="AD142" s="113">
        <f t="shared" si="4"/>
        <v>1.1856451966419401</v>
      </c>
      <c r="AE142" s="113">
        <f t="shared" si="5"/>
        <v>1.6065918889180595</v>
      </c>
      <c r="AH142" s="372">
        <v>138</v>
      </c>
      <c r="AI142" s="372">
        <f>IF('Current Portfolio MAIN'!M140&gt;=0,0,1)</f>
        <v>0</v>
      </c>
      <c r="AJ142" s="372">
        <f>IF('Current Portfolio MAIN'!N140&gt;=0,0,1)</f>
        <v>0</v>
      </c>
      <c r="AP142" s="39">
        <v>109</v>
      </c>
      <c r="AQ142" s="222">
        <f>IF('Current Portfolio MAIN'!AD128&gt;=0,0,1)</f>
        <v>0</v>
      </c>
      <c r="AR142" s="222">
        <f>IF('Current Portfolio MAIN'!AE128&gt;=0,0,1)</f>
        <v>0</v>
      </c>
      <c r="AW142" s="372">
        <v>138</v>
      </c>
      <c r="AX142" s="372"/>
      <c r="AY142" s="372"/>
      <c r="AZ142" s="391"/>
      <c r="BA142" s="391"/>
      <c r="BB142" s="391"/>
      <c r="BC142" s="391"/>
      <c r="BD142" s="391"/>
      <c r="BE142" s="39">
        <v>109</v>
      </c>
      <c r="BF142" s="222"/>
      <c r="BG142" s="222"/>
      <c r="BH142" s="391"/>
      <c r="BI142" s="391"/>
      <c r="BJ142" s="391"/>
      <c r="BM142" s="370">
        <v>138</v>
      </c>
      <c r="BN142" s="366">
        <f ca="1">NORMINV(RAND(),$BR$2,$BR$3)</f>
        <v>1.2948337735679039E-2</v>
      </c>
      <c r="BO142" s="369">
        <f ca="1">BN142-BN$296</f>
        <v>3.6602100548762798E-2</v>
      </c>
      <c r="BP142" s="367">
        <f ca="1">BN142-BN$301</f>
        <v>4.1956810806202768E-2</v>
      </c>
      <c r="BT142" s="370">
        <v>138</v>
      </c>
      <c r="BU142" s="364">
        <f ca="1">IF(BO142&gt;=0,0,1)</f>
        <v>0</v>
      </c>
      <c r="BV142" s="372">
        <f ca="1">IF(BP142&gt;=0,0,1)</f>
        <v>0</v>
      </c>
      <c r="BZ142" s="370">
        <v>138</v>
      </c>
      <c r="CA142" s="368">
        <f ca="1">NORMINV(RAND(),CE$2,CE$3)</f>
        <v>6.1631586785068665E-2</v>
      </c>
      <c r="CB142" s="166">
        <f ca="1">CA142-CA$389</f>
        <v>0.15055749872148891</v>
      </c>
      <c r="CC142" s="166">
        <f ca="1">CA142-CA$394</f>
        <v>0.17521745290205068</v>
      </c>
      <c r="CG142" s="370">
        <v>138</v>
      </c>
      <c r="CH142" s="370">
        <f ca="1">IF(CB142&gt;=0,0,1)</f>
        <v>0</v>
      </c>
      <c r="CI142" s="370">
        <f ca="1">IF(CC142&gt;=0,0,1)</f>
        <v>0</v>
      </c>
    </row>
    <row r="143" spans="1:87" ht="15.6">
      <c r="A143" s="342">
        <v>45569</v>
      </c>
      <c r="B143" s="397">
        <v>2.0417290491884676E-2</v>
      </c>
      <c r="C143" s="397">
        <v>1.0545702043165628E-2</v>
      </c>
      <c r="D143" s="397">
        <v>4.352095526231059E-3</v>
      </c>
      <c r="E143" s="397">
        <v>1.1647806599214716E-2</v>
      </c>
      <c r="F143" s="397">
        <v>2.183437209479866E-2</v>
      </c>
      <c r="G143" s="397">
        <v>7.5334280760630534E-4</v>
      </c>
      <c r="H143" s="397">
        <v>2.1159030031190351E-2</v>
      </c>
      <c r="I143" s="397">
        <v>2.1203135237348736E-3</v>
      </c>
      <c r="J143" s="397">
        <v>3.5438303297322227E-2</v>
      </c>
      <c r="K143" s="397">
        <v>3.065409211278225E-2</v>
      </c>
      <c r="L143" s="398">
        <f t="shared" si="7"/>
        <v>0.15892234852793075</v>
      </c>
      <c r="M143" s="399">
        <f t="shared" si="0"/>
        <v>0.33953610287718727</v>
      </c>
      <c r="N143" s="399">
        <f t="shared" si="1"/>
        <v>0.42855931431001226</v>
      </c>
      <c r="Q143" s="227">
        <v>45470</v>
      </c>
      <c r="R143" s="113">
        <v>-3.1178063288516467E-2</v>
      </c>
      <c r="S143" s="113">
        <v>9.6464265157728102E-2</v>
      </c>
      <c r="T143" s="113">
        <v>2.4259608708853575E-2</v>
      </c>
      <c r="U143" s="113">
        <v>-5.4725402890024588E-3</v>
      </c>
      <c r="V143" s="113">
        <v>-2.3140749917659242E-2</v>
      </c>
      <c r="W143" s="113">
        <v>0.1610902830524128</v>
      </c>
      <c r="X143" s="113">
        <v>5.3631464516110672E-3</v>
      </c>
      <c r="Y143" s="113">
        <v>-3.5880478242151459E-2</v>
      </c>
      <c r="Z143" s="113">
        <v>1.7482993390326884E-2</v>
      </c>
      <c r="AA143" s="113">
        <v>6.4984891939289913E-2</v>
      </c>
      <c r="AB143" s="113">
        <v>5.6137006564651593E-3</v>
      </c>
      <c r="AC143" s="409">
        <f t="shared" si="3"/>
        <v>0.27958705761935787</v>
      </c>
      <c r="AD143" s="113">
        <f t="shared" si="4"/>
        <v>1.2298119505397276</v>
      </c>
      <c r="AE143" s="113">
        <f t="shared" si="5"/>
        <v>1.6507586428158465</v>
      </c>
      <c r="AH143" s="372">
        <v>139</v>
      </c>
      <c r="AI143" s="372">
        <f>IF('Current Portfolio MAIN'!M141&gt;=0,0,1)</f>
        <v>0</v>
      </c>
      <c r="AJ143" s="372">
        <f>IF('Current Portfolio MAIN'!N141&gt;=0,0,1)</f>
        <v>0</v>
      </c>
      <c r="AP143" s="39">
        <v>110</v>
      </c>
      <c r="AQ143" s="222">
        <f>IF('Current Portfolio MAIN'!AD129&gt;=0,0,1)</f>
        <v>0</v>
      </c>
      <c r="AR143" s="222">
        <f>IF('Current Portfolio MAIN'!AE129&gt;=0,0,1)</f>
        <v>0</v>
      </c>
      <c r="AW143" s="372">
        <v>139</v>
      </c>
      <c r="AX143" s="372"/>
      <c r="AY143" s="372"/>
      <c r="AZ143" s="391"/>
      <c r="BA143" s="391"/>
      <c r="BB143" s="391"/>
      <c r="BC143" s="391"/>
      <c r="BD143" s="391"/>
      <c r="BE143" s="39">
        <v>110</v>
      </c>
      <c r="BF143" s="222"/>
      <c r="BG143" s="222"/>
      <c r="BH143" s="391"/>
      <c r="BI143" s="391"/>
      <c r="BJ143" s="391"/>
      <c r="BM143" s="370">
        <v>139</v>
      </c>
      <c r="BN143" s="366">
        <f ca="1">NORMINV(RAND(),$BR$2,$BR$3)</f>
        <v>-1.6498070628690967E-2</v>
      </c>
      <c r="BO143" s="369">
        <f ca="1">BN143-BN$296</f>
        <v>7.1556921843927875E-3</v>
      </c>
      <c r="BP143" s="367">
        <f ca="1">BN143-BN$301</f>
        <v>1.2510402441832762E-2</v>
      </c>
      <c r="BT143" s="370">
        <v>139</v>
      </c>
      <c r="BU143" s="364">
        <f ca="1">IF(BO143&gt;=0,0,1)</f>
        <v>0</v>
      </c>
      <c r="BV143" s="372">
        <f ca="1">IF(BP143&gt;=0,0,1)</f>
        <v>0</v>
      </c>
      <c r="BZ143" s="370">
        <v>139</v>
      </c>
      <c r="CA143" s="368">
        <f ca="1">NORMINV(RAND(),CE$2,CE$3)</f>
        <v>-8.8925911936420243E-2</v>
      </c>
      <c r="CB143" s="166">
        <f ca="1">CA143-CA$389</f>
        <v>0</v>
      </c>
      <c r="CC143" s="166">
        <f ca="1">CA143-CA$394</f>
        <v>2.4659954180561772E-2</v>
      </c>
      <c r="CG143" s="370">
        <v>139</v>
      </c>
      <c r="CH143" s="370">
        <f ca="1">IF(CB143&gt;=0,0,1)</f>
        <v>0</v>
      </c>
      <c r="CI143" s="370">
        <f ca="1">IF(CC143&gt;=0,0,1)</f>
        <v>0</v>
      </c>
    </row>
    <row r="144" spans="1:87" ht="15.6">
      <c r="A144" s="342">
        <v>45574</v>
      </c>
      <c r="B144" s="397">
        <v>6.453731812563035E-3</v>
      </c>
      <c r="C144" s="397">
        <v>1.7153498390138244E-2</v>
      </c>
      <c r="D144" s="397">
        <v>7.0817220849939133E-3</v>
      </c>
      <c r="E144" s="397">
        <v>1.6195224902378014E-2</v>
      </c>
      <c r="F144" s="397">
        <v>1.2235398076978266E-2</v>
      </c>
      <c r="G144" s="397">
        <v>1.2847959392040753E-2</v>
      </c>
      <c r="H144" s="397">
        <v>4.2196351704835156E-2</v>
      </c>
      <c r="I144" s="397">
        <v>6.5007424821197368E-3</v>
      </c>
      <c r="J144" s="397">
        <v>-3.3709278291120137E-2</v>
      </c>
      <c r="K144" s="397">
        <v>1.3862109761705765E-2</v>
      </c>
      <c r="L144" s="398">
        <f t="shared" si="7"/>
        <v>0.10081746031663275</v>
      </c>
      <c r="M144" s="399">
        <f t="shared" si="0"/>
        <v>0.28143121466588927</v>
      </c>
      <c r="N144" s="399">
        <f t="shared" si="1"/>
        <v>0.37045442609871426</v>
      </c>
      <c r="Q144" s="227">
        <v>45471</v>
      </c>
      <c r="R144" s="113">
        <v>-4.4735685035394379E-2</v>
      </c>
      <c r="S144" s="113">
        <v>6.2068837325288007E-2</v>
      </c>
      <c r="T144" s="113">
        <v>-4.9355498431402633E-3</v>
      </c>
      <c r="U144" s="113">
        <v>-1.6497471847836898E-2</v>
      </c>
      <c r="V144" s="113">
        <v>-7.1419110718842216E-2</v>
      </c>
      <c r="W144" s="113">
        <v>0.15811489430060921</v>
      </c>
      <c r="X144" s="113">
        <v>3.2967153305831332E-2</v>
      </c>
      <c r="Y144" s="113">
        <v>-5.7742256899794508E-2</v>
      </c>
      <c r="Z144" s="113">
        <v>-4.0385880434187227E-3</v>
      </c>
      <c r="AA144" s="113">
        <v>1.6422165980222836E-2</v>
      </c>
      <c r="AB144" s="113">
        <v>-1.4074494861125997E-2</v>
      </c>
      <c r="AC144" s="409">
        <f t="shared" si="3"/>
        <v>5.61298936623984E-2</v>
      </c>
      <c r="AD144" s="113">
        <f t="shared" si="4"/>
        <v>1.006354786582768</v>
      </c>
      <c r="AE144" s="113">
        <f t="shared" si="5"/>
        <v>1.4273014788588871</v>
      </c>
      <c r="AH144" s="372">
        <v>140</v>
      </c>
      <c r="AI144" s="372">
        <f>IF('Current Portfolio MAIN'!M142&gt;=0,0,1)</f>
        <v>0</v>
      </c>
      <c r="AJ144" s="372">
        <f>IF('Current Portfolio MAIN'!N142&gt;=0,0,1)</f>
        <v>0</v>
      </c>
      <c r="AP144" s="39">
        <v>111</v>
      </c>
      <c r="AQ144" s="222">
        <f>IF('Current Portfolio MAIN'!AD130&gt;=0,0,1)</f>
        <v>0</v>
      </c>
      <c r="AR144" s="222">
        <f>IF('Current Portfolio MAIN'!AE130&gt;=0,0,1)</f>
        <v>0</v>
      </c>
      <c r="AW144" s="372">
        <v>140</v>
      </c>
      <c r="AX144" s="372"/>
      <c r="AY144" s="372"/>
      <c r="AZ144" s="391"/>
      <c r="BA144" s="391"/>
      <c r="BB144" s="391"/>
      <c r="BC144" s="391"/>
      <c r="BD144" s="391"/>
      <c r="BE144" s="39">
        <v>111</v>
      </c>
      <c r="BF144" s="222"/>
      <c r="BG144" s="222"/>
      <c r="BH144" s="391"/>
      <c r="BI144" s="391"/>
      <c r="BJ144" s="391"/>
      <c r="BM144" s="370">
        <v>140</v>
      </c>
      <c r="BN144" s="366">
        <f ca="1">NORMINV(RAND(),$BR$2,$BR$3)</f>
        <v>1.0621657297822868E-2</v>
      </c>
      <c r="BO144" s="369">
        <f ca="1">BN144-BN$296</f>
        <v>3.4275420110906625E-2</v>
      </c>
      <c r="BP144" s="367">
        <f ca="1">BN144-BN$301</f>
        <v>3.9630130368346596E-2</v>
      </c>
      <c r="BT144" s="370">
        <v>140</v>
      </c>
      <c r="BU144" s="364">
        <f ca="1">IF(BO144&gt;=0,0,1)</f>
        <v>0</v>
      </c>
      <c r="BV144" s="372">
        <f ca="1">IF(BP144&gt;=0,0,1)</f>
        <v>0</v>
      </c>
      <c r="BZ144" s="370">
        <v>140</v>
      </c>
      <c r="CA144" s="368">
        <f ca="1">NORMINV(RAND(),CE$2,CE$3)</f>
        <v>7.1202272673506872E-2</v>
      </c>
      <c r="CB144" s="166">
        <f ca="1">CA144-CA$389</f>
        <v>0.16012818460992712</v>
      </c>
      <c r="CC144" s="166">
        <f ca="1">CA144-CA$394</f>
        <v>0.18478813879048889</v>
      </c>
      <c r="CG144" s="370">
        <v>140</v>
      </c>
      <c r="CH144" s="370">
        <f ca="1">IF(CB144&gt;=0,0,1)</f>
        <v>0</v>
      </c>
      <c r="CI144" s="370">
        <f ca="1">IF(CC144&gt;=0,0,1)</f>
        <v>0</v>
      </c>
    </row>
    <row r="145" spans="1:87" ht="15.6">
      <c r="A145" s="342">
        <v>45575</v>
      </c>
      <c r="B145" s="397">
        <v>-1.5752967807345364E-3</v>
      </c>
      <c r="C145" s="397">
        <v>6.5470212856695298E-3</v>
      </c>
      <c r="D145" s="397">
        <v>4.8297937000787439E-3</v>
      </c>
      <c r="E145" s="397">
        <v>8.3676601502991055E-3</v>
      </c>
      <c r="F145" s="397">
        <v>2.1702567021291141E-3</v>
      </c>
      <c r="G145" s="397">
        <v>7.3339869541884095E-3</v>
      </c>
      <c r="H145" s="397">
        <v>3.693250532886827E-3</v>
      </c>
      <c r="I145" s="397">
        <v>1.5282808212518928E-2</v>
      </c>
      <c r="J145" s="397">
        <v>-9.827308727155204E-3</v>
      </c>
      <c r="K145" s="397">
        <v>1.6806884275870848E-2</v>
      </c>
      <c r="L145" s="398">
        <f t="shared" si="7"/>
        <v>5.3629056305751766E-2</v>
      </c>
      <c r="M145" s="399">
        <f t="shared" si="0"/>
        <v>0.23424281065500829</v>
      </c>
      <c r="N145" s="399">
        <f t="shared" si="1"/>
        <v>0.32326602208783328</v>
      </c>
      <c r="Q145" s="227">
        <v>45475</v>
      </c>
      <c r="R145" s="113">
        <v>1.7902025592280379E-2</v>
      </c>
      <c r="S145" s="113">
        <v>0.14262373908375303</v>
      </c>
      <c r="T145" s="113">
        <v>5.6360211202311605E-2</v>
      </c>
      <c r="U145" s="113">
        <v>1.2812037691401823E-2</v>
      </c>
      <c r="V145" s="113">
        <v>-4.1172368331824694E-2</v>
      </c>
      <c r="W145" s="113">
        <v>0.20099055762228635</v>
      </c>
      <c r="X145" s="113">
        <v>8.6881652622995409E-2</v>
      </c>
      <c r="Y145" s="113">
        <v>-1.3837547716692877E-2</v>
      </c>
      <c r="Z145" s="113">
        <v>6.6293166549155513E-2</v>
      </c>
      <c r="AA145" s="113">
        <v>8.4612842995158921E-2</v>
      </c>
      <c r="AB145" s="113">
        <v>3.2471856246985897E-2</v>
      </c>
      <c r="AC145" s="409">
        <f t="shared" si="3"/>
        <v>0.64593817355781136</v>
      </c>
      <c r="AD145" s="113">
        <f t="shared" si="4"/>
        <v>1.596163066478181</v>
      </c>
      <c r="AE145" s="113">
        <f t="shared" si="5"/>
        <v>2.0171097587542999</v>
      </c>
      <c r="AH145" s="372">
        <v>141</v>
      </c>
      <c r="AI145" s="372">
        <f>IF('Current Portfolio MAIN'!M143&gt;=0,0,1)</f>
        <v>0</v>
      </c>
      <c r="AJ145" s="372">
        <f>IF('Current Portfolio MAIN'!N143&gt;=0,0,1)</f>
        <v>0</v>
      </c>
      <c r="AP145" s="39">
        <v>112</v>
      </c>
      <c r="AQ145" s="222">
        <f>IF('Current Portfolio MAIN'!AD131&gt;=0,0,1)</f>
        <v>0</v>
      </c>
      <c r="AR145" s="222">
        <f>IF('Current Portfolio MAIN'!AE131&gt;=0,0,1)</f>
        <v>0</v>
      </c>
      <c r="AW145" s="372">
        <v>141</v>
      </c>
      <c r="AX145" s="372"/>
      <c r="AY145" s="372"/>
      <c r="AZ145" s="391"/>
      <c r="BA145" s="391"/>
      <c r="BB145" s="391"/>
      <c r="BC145" s="391"/>
      <c r="BD145" s="391"/>
      <c r="BE145" s="39">
        <v>112</v>
      </c>
      <c r="BF145" s="222"/>
      <c r="BG145" s="222"/>
      <c r="BH145" s="391"/>
      <c r="BI145" s="391"/>
      <c r="BJ145" s="391"/>
      <c r="BM145" s="370">
        <v>141</v>
      </c>
      <c r="BN145" s="366">
        <f ca="1">NORMINV(RAND(),$BR$2,$BR$3)</f>
        <v>-2.147802984324082E-2</v>
      </c>
      <c r="BO145" s="369">
        <f ca="1">BN145-BN$296</f>
        <v>2.1757329698429348E-3</v>
      </c>
      <c r="BP145" s="367">
        <f ca="1">BN145-BN$301</f>
        <v>7.530443227282909E-3</v>
      </c>
      <c r="BT145" s="370">
        <v>141</v>
      </c>
      <c r="BU145" s="364">
        <f ca="1">IF(BO145&gt;=0,0,1)</f>
        <v>0</v>
      </c>
      <c r="BV145" s="372">
        <f ca="1">IF(BP145&gt;=0,0,1)</f>
        <v>0</v>
      </c>
      <c r="BZ145" s="370">
        <v>141</v>
      </c>
      <c r="CA145" s="368">
        <f ca="1">NORMINV(RAND(),CE$2,CE$3)</f>
        <v>-2.0206493745101878E-3</v>
      </c>
      <c r="CB145" s="166">
        <f ca="1">CA145-CA$389</f>
        <v>8.6905262561910057E-2</v>
      </c>
      <c r="CC145" s="166">
        <f ca="1">CA145-CA$394</f>
        <v>0.11156521674247183</v>
      </c>
      <c r="CG145" s="370">
        <v>141</v>
      </c>
      <c r="CH145" s="370">
        <f ca="1">IF(CB145&gt;=0,0,1)</f>
        <v>0</v>
      </c>
      <c r="CI145" s="370">
        <f ca="1">IF(CC145&gt;=0,0,1)</f>
        <v>0</v>
      </c>
    </row>
    <row r="146" spans="1:87" ht="15.6">
      <c r="A146" s="342">
        <v>45576</v>
      </c>
      <c r="B146" s="397">
        <v>1.7689147003143058E-2</v>
      </c>
      <c r="C146" s="397">
        <v>-3.5223159615350719E-3</v>
      </c>
      <c r="D146" s="397">
        <v>4.1603873185613871E-3</v>
      </c>
      <c r="E146" s="397">
        <v>1.6303562719283349E-2</v>
      </c>
      <c r="F146" s="397">
        <v>1.5298824434982317E-2</v>
      </c>
      <c r="G146" s="397">
        <v>3.3442146679514284E-3</v>
      </c>
      <c r="H146" s="397">
        <v>6.7883405389073115E-3</v>
      </c>
      <c r="I146" s="397">
        <v>8.3299590449439354E-3</v>
      </c>
      <c r="J146" s="397">
        <v>3.3102287401648889E-2</v>
      </c>
      <c r="K146" s="397">
        <v>1.4663578044177061E-2</v>
      </c>
      <c r="L146" s="398">
        <f t="shared" si="7"/>
        <v>0.11615798521206366</v>
      </c>
      <c r="M146" s="399">
        <f t="shared" si="0"/>
        <v>0.29677173956132019</v>
      </c>
      <c r="N146" s="399">
        <f t="shared" si="1"/>
        <v>0.38579495099414518</v>
      </c>
      <c r="Q146" s="227">
        <v>45476</v>
      </c>
      <c r="R146" s="113">
        <v>1.9767163052744952E-2</v>
      </c>
      <c r="S146" s="113">
        <v>0.14175162761497173</v>
      </c>
      <c r="T146" s="113">
        <v>9.5402507033197192E-2</v>
      </c>
      <c r="U146" s="113">
        <v>6.5411716259289321E-3</v>
      </c>
      <c r="V146" s="113">
        <v>-4.4144687904352886E-2</v>
      </c>
      <c r="W146" s="113">
        <v>0.16011516810477833</v>
      </c>
      <c r="X146" s="113">
        <v>6.0748029390688352E-2</v>
      </c>
      <c r="Y146" s="113">
        <v>-2.3847431401859853E-2</v>
      </c>
      <c r="Z146" s="113">
        <v>5.1775367014401219E-2</v>
      </c>
      <c r="AA146" s="113">
        <v>8.6246482734861463E-2</v>
      </c>
      <c r="AB146" s="113">
        <v>4.2585641288789056E-2</v>
      </c>
      <c r="AC146" s="409">
        <f t="shared" si="3"/>
        <v>0.59694103855414848</v>
      </c>
      <c r="AD146" s="113">
        <f t="shared" si="4"/>
        <v>1.5471659314745181</v>
      </c>
      <c r="AE146" s="113">
        <f t="shared" si="5"/>
        <v>1.9681126237506372</v>
      </c>
      <c r="AH146" s="372">
        <v>142</v>
      </c>
      <c r="AI146" s="372">
        <f>IF('Current Portfolio MAIN'!M144&gt;=0,0,1)</f>
        <v>0</v>
      </c>
      <c r="AJ146" s="372">
        <f>IF('Current Portfolio MAIN'!N144&gt;=0,0,1)</f>
        <v>0</v>
      </c>
      <c r="AP146" s="39">
        <v>113</v>
      </c>
      <c r="AQ146" s="222">
        <f>IF('Current Portfolio MAIN'!AD132&gt;=0,0,1)</f>
        <v>0</v>
      </c>
      <c r="AR146" s="222">
        <f>IF('Current Portfolio MAIN'!AE132&gt;=0,0,1)</f>
        <v>0</v>
      </c>
      <c r="AW146" s="372">
        <v>142</v>
      </c>
      <c r="AX146" s="372"/>
      <c r="AY146" s="372"/>
      <c r="AZ146" s="391"/>
      <c r="BA146" s="391"/>
      <c r="BB146" s="391"/>
      <c r="BC146" s="391"/>
      <c r="BD146" s="391"/>
      <c r="BE146" s="39">
        <v>113</v>
      </c>
      <c r="BF146" s="222"/>
      <c r="BG146" s="222"/>
      <c r="BH146" s="391"/>
      <c r="BI146" s="391"/>
      <c r="BJ146" s="391"/>
      <c r="BM146" s="370">
        <v>142</v>
      </c>
      <c r="BN146" s="366">
        <f ca="1">NORMINV(RAND(),$BR$2,$BR$3)</f>
        <v>2.9926793677867481E-2</v>
      </c>
      <c r="BO146" s="369">
        <f ca="1">BN146-BN$296</f>
        <v>5.3580556490951239E-2</v>
      </c>
      <c r="BP146" s="367">
        <f ca="1">BN146-BN$301</f>
        <v>5.893526674839121E-2</v>
      </c>
      <c r="BT146" s="370">
        <v>142</v>
      </c>
      <c r="BU146" s="364">
        <f ca="1">IF(BO146&gt;=0,0,1)</f>
        <v>0</v>
      </c>
      <c r="BV146" s="372">
        <f ca="1">IF(BP146&gt;=0,0,1)</f>
        <v>0</v>
      </c>
      <c r="BZ146" s="370">
        <v>142</v>
      </c>
      <c r="CA146" s="368">
        <f ca="1">NORMINV(RAND(),CE$2,CE$3)</f>
        <v>3.8446373086093368E-2</v>
      </c>
      <c r="CB146" s="166">
        <f ca="1">CA146-CA$389</f>
        <v>0.1273722850225136</v>
      </c>
      <c r="CC146" s="166">
        <f ca="1">CA146-CA$394</f>
        <v>0.15203223920307538</v>
      </c>
      <c r="CG146" s="370">
        <v>142</v>
      </c>
      <c r="CH146" s="370">
        <f ca="1">IF(CB146&gt;=0,0,1)</f>
        <v>0</v>
      </c>
      <c r="CI146" s="370">
        <f ca="1">IF(CC146&gt;=0,0,1)</f>
        <v>0</v>
      </c>
    </row>
    <row r="147" spans="1:87" ht="15.6">
      <c r="A147" s="342">
        <v>45581</v>
      </c>
      <c r="B147" s="397">
        <v>-6.122880437968381E-3</v>
      </c>
      <c r="C147" s="397">
        <v>5.3344898469021018E-4</v>
      </c>
      <c r="D147" s="397">
        <v>3.1529831904817396E-3</v>
      </c>
      <c r="E147" s="397">
        <v>5.240139841349345E-2</v>
      </c>
      <c r="F147" s="397">
        <v>3.6575408907092877E-2</v>
      </c>
      <c r="G147" s="397">
        <v>3.1790389073906855E-2</v>
      </c>
      <c r="H147" s="397">
        <v>3.3941073970792379E-2</v>
      </c>
      <c r="I147" s="397">
        <v>1.6302299001678566E-2</v>
      </c>
      <c r="J147" s="397">
        <v>2.6365362344278997E-2</v>
      </c>
      <c r="K147" s="397">
        <v>5.1663878236909433E-3</v>
      </c>
      <c r="L147" s="398">
        <f t="shared" si="7"/>
        <v>0.20010587127213764</v>
      </c>
      <c r="M147" s="399">
        <f t="shared" si="0"/>
        <v>0.38071962562139416</v>
      </c>
      <c r="N147" s="399">
        <f t="shared" si="1"/>
        <v>0.46974283705421915</v>
      </c>
      <c r="Q147" s="227">
        <v>45478</v>
      </c>
      <c r="R147" s="113">
        <v>1.8662068055023573E-2</v>
      </c>
      <c r="S147" s="113">
        <v>0.15547070322892442</v>
      </c>
      <c r="T147" s="113">
        <v>0.10539426210257252</v>
      </c>
      <c r="U147" s="113">
        <v>-1.5393563232282914E-2</v>
      </c>
      <c r="V147" s="113">
        <v>-7.4474501367920332E-2</v>
      </c>
      <c r="W147" s="113">
        <v>0.13617698418478641</v>
      </c>
      <c r="X147" s="113">
        <v>1.4816893637285888E-2</v>
      </c>
      <c r="Y147" s="113">
        <v>-6.6875640761635879E-2</v>
      </c>
      <c r="Z147" s="113">
        <v>2.1336904196700646E-2</v>
      </c>
      <c r="AA147" s="113">
        <v>0.11249206491952068</v>
      </c>
      <c r="AB147" s="113">
        <v>3.5311299390003992E-2</v>
      </c>
      <c r="AC147" s="409">
        <f t="shared" si="3"/>
        <v>0.44291747435297901</v>
      </c>
      <c r="AD147" s="113">
        <f t="shared" si="4"/>
        <v>1.3931423672733487</v>
      </c>
      <c r="AE147" s="113">
        <f t="shared" si="5"/>
        <v>1.8140890595494676</v>
      </c>
      <c r="AH147" s="372">
        <v>143</v>
      </c>
      <c r="AI147" s="372">
        <f>IF('Current Portfolio MAIN'!M145&gt;=0,0,1)</f>
        <v>0</v>
      </c>
      <c r="AJ147" s="372">
        <f>IF('Current Portfolio MAIN'!N145&gt;=0,0,1)</f>
        <v>0</v>
      </c>
      <c r="AP147" s="39">
        <v>114</v>
      </c>
      <c r="AQ147" s="222">
        <f>IF('Current Portfolio MAIN'!AD133&gt;=0,0,1)</f>
        <v>0</v>
      </c>
      <c r="AR147" s="222">
        <f>IF('Current Portfolio MAIN'!AE133&gt;=0,0,1)</f>
        <v>0</v>
      </c>
      <c r="AW147" s="372">
        <v>143</v>
      </c>
      <c r="AX147" s="372"/>
      <c r="AY147" s="372"/>
      <c r="AZ147" s="391"/>
      <c r="BA147" s="391"/>
      <c r="BB147" s="391"/>
      <c r="BC147" s="391"/>
      <c r="BD147" s="391"/>
      <c r="BE147" s="39">
        <v>114</v>
      </c>
      <c r="BF147" s="222"/>
      <c r="BG147" s="222"/>
      <c r="BH147" s="391"/>
      <c r="BI147" s="391"/>
      <c r="BJ147" s="391"/>
      <c r="BM147" s="370">
        <v>143</v>
      </c>
      <c r="BN147" s="366">
        <f ca="1">NORMINV(RAND(),$BR$2,$BR$3)</f>
        <v>1.1620872215760861E-2</v>
      </c>
      <c r="BO147" s="369">
        <f ca="1">BN147-BN$296</f>
        <v>3.527463502884462E-2</v>
      </c>
      <c r="BP147" s="367">
        <f ca="1">BN147-BN$301</f>
        <v>4.0629345286284591E-2</v>
      </c>
      <c r="BT147" s="370">
        <v>143</v>
      </c>
      <c r="BU147" s="364">
        <f ca="1">IF(BO147&gt;=0,0,1)</f>
        <v>0</v>
      </c>
      <c r="BV147" s="372">
        <f ca="1">IF(BP147&gt;=0,0,1)</f>
        <v>0</v>
      </c>
      <c r="BZ147" s="370">
        <v>143</v>
      </c>
      <c r="CA147" s="368">
        <f ca="1">NORMINV(RAND(),CE$2,CE$3)</f>
        <v>0.17725161313764337</v>
      </c>
      <c r="CB147" s="166">
        <f ca="1">CA147-CA$389</f>
        <v>0.26617752507406361</v>
      </c>
      <c r="CC147" s="166">
        <f ca="1">CA147-CA$394</f>
        <v>0.29083747925462539</v>
      </c>
      <c r="CG147" s="370">
        <v>143</v>
      </c>
      <c r="CH147" s="370">
        <f ca="1">IF(CB147&gt;=0,0,1)</f>
        <v>0</v>
      </c>
      <c r="CI147" s="370">
        <f ca="1">IF(CC147&gt;=0,0,1)</f>
        <v>0</v>
      </c>
    </row>
    <row r="148" spans="1:87" ht="15.6">
      <c r="A148" s="342">
        <v>45582</v>
      </c>
      <c r="B148" s="397">
        <v>8.3640469657439986E-3</v>
      </c>
      <c r="C148" s="397">
        <v>4.1227336817231119E-3</v>
      </c>
      <c r="D148" s="397">
        <v>3.9678945071561778E-3</v>
      </c>
      <c r="E148" s="397">
        <v>2.877996261872795E-3</v>
      </c>
      <c r="F148" s="397">
        <v>3.4634822864609838E-4</v>
      </c>
      <c r="G148" s="397">
        <v>1.1595967752712655E-2</v>
      </c>
      <c r="H148" s="397">
        <v>1.0090888013912336E-2</v>
      </c>
      <c r="I148" s="397">
        <v>1.917153031622254E-2</v>
      </c>
      <c r="J148" s="397">
        <v>5.1759110860754021E-3</v>
      </c>
      <c r="K148" s="397">
        <v>5.9554778331512015E-3</v>
      </c>
      <c r="L148" s="398">
        <f t="shared" si="7"/>
        <v>7.1668794647216316E-2</v>
      </c>
      <c r="M148" s="399">
        <f t="shared" si="0"/>
        <v>0.25228254899647284</v>
      </c>
      <c r="N148" s="399">
        <f t="shared" si="1"/>
        <v>0.34130576042929783</v>
      </c>
      <c r="Q148" s="227">
        <v>45482</v>
      </c>
      <c r="R148" s="113">
        <v>0.13629651672627685</v>
      </c>
      <c r="S148" s="113">
        <v>0.16075371987354803</v>
      </c>
      <c r="T148" s="113">
        <v>8.9565548406910223E-2</v>
      </c>
      <c r="U148" s="113">
        <v>-4.7203015650414293E-2</v>
      </c>
      <c r="V148" s="113">
        <v>-7.3457050007235902E-2</v>
      </c>
      <c r="W148" s="113">
        <v>0.17413180222333557</v>
      </c>
      <c r="X148" s="113">
        <v>8.294792861468725E-3</v>
      </c>
      <c r="Y148" s="113">
        <v>-3.3404559014025947E-2</v>
      </c>
      <c r="Z148" s="113">
        <v>-4.1639317501260376E-2</v>
      </c>
      <c r="AA148" s="113">
        <v>9.6512871527586253E-2</v>
      </c>
      <c r="AB148" s="113">
        <v>3.9752238687622787E-2</v>
      </c>
      <c r="AC148" s="409">
        <f t="shared" si="3"/>
        <v>0.50960354813381192</v>
      </c>
      <c r="AD148" s="113">
        <f t="shared" si="4"/>
        <v>1.4598284410541815</v>
      </c>
      <c r="AE148" s="113">
        <f t="shared" si="5"/>
        <v>1.8807751333303007</v>
      </c>
      <c r="AH148" s="372">
        <v>144</v>
      </c>
      <c r="AI148" s="372">
        <f>IF('Current Portfolio MAIN'!M146&gt;=0,0,1)</f>
        <v>0</v>
      </c>
      <c r="AJ148" s="372">
        <f>IF('Current Portfolio MAIN'!N146&gt;=0,0,1)</f>
        <v>0</v>
      </c>
      <c r="AP148" s="39">
        <v>115</v>
      </c>
      <c r="AQ148" s="222">
        <f>IF('Current Portfolio MAIN'!AD134&gt;=0,0,1)</f>
        <v>0</v>
      </c>
      <c r="AR148" s="222">
        <f>IF('Current Portfolio MAIN'!AE134&gt;=0,0,1)</f>
        <v>0</v>
      </c>
      <c r="AW148" s="372">
        <v>144</v>
      </c>
      <c r="AX148" s="372"/>
      <c r="AY148" s="372"/>
      <c r="AZ148" s="391"/>
      <c r="BA148" s="391"/>
      <c r="BB148" s="391"/>
      <c r="BC148" s="391"/>
      <c r="BD148" s="391"/>
      <c r="BE148" s="39">
        <v>115</v>
      </c>
      <c r="BF148" s="222"/>
      <c r="BG148" s="222"/>
      <c r="BH148" s="391"/>
      <c r="BI148" s="391"/>
      <c r="BJ148" s="391"/>
      <c r="BM148" s="370">
        <v>144</v>
      </c>
      <c r="BN148" s="366">
        <f ca="1">NORMINV(RAND(),$BR$2,$BR$3)</f>
        <v>1.1829975784276889E-2</v>
      </c>
      <c r="BO148" s="369">
        <f ca="1">BN148-BN$296</f>
        <v>3.5483738597360648E-2</v>
      </c>
      <c r="BP148" s="367">
        <f ca="1">BN148-BN$301</f>
        <v>4.0838448854800619E-2</v>
      </c>
      <c r="BT148" s="370">
        <v>144</v>
      </c>
      <c r="BU148" s="364">
        <f ca="1">IF(BO148&gt;=0,0,1)</f>
        <v>0</v>
      </c>
      <c r="BV148" s="372">
        <f ca="1">IF(BP148&gt;=0,0,1)</f>
        <v>0</v>
      </c>
      <c r="BZ148" s="370">
        <v>144</v>
      </c>
      <c r="CA148" s="368">
        <f ca="1">NORMINV(RAND(),CE$2,CE$3)</f>
        <v>3.0401965691132782E-2</v>
      </c>
      <c r="CB148" s="166">
        <f ca="1">CA148-CA$389</f>
        <v>0.11932787762755302</v>
      </c>
      <c r="CC148" s="166">
        <f ca="1">CA148-CA$394</f>
        <v>0.14398783180811481</v>
      </c>
      <c r="CG148" s="370">
        <v>144</v>
      </c>
      <c r="CH148" s="370">
        <f ca="1">IF(CB148&gt;=0,0,1)</f>
        <v>0</v>
      </c>
      <c r="CI148" s="370">
        <f ca="1">IF(CC148&gt;=0,0,1)</f>
        <v>0</v>
      </c>
    </row>
    <row r="149" spans="1:87" ht="15.6">
      <c r="A149" s="342">
        <v>45583</v>
      </c>
      <c r="B149" s="397">
        <v>1.3581176480265578E-2</v>
      </c>
      <c r="C149" s="397">
        <v>1.1154532155599028E-2</v>
      </c>
      <c r="D149" s="397">
        <v>2.3433217409101204E-3</v>
      </c>
      <c r="E149" s="397">
        <v>5.2674980052809239E-3</v>
      </c>
      <c r="F149" s="397">
        <v>6.5483145326883374E-3</v>
      </c>
      <c r="G149" s="397">
        <v>-5.9850706668018727E-4</v>
      </c>
      <c r="H149" s="397">
        <v>-5.1541392594656177E-3</v>
      </c>
      <c r="I149" s="397">
        <v>-4.0812974370061372E-3</v>
      </c>
      <c r="J149" s="397">
        <v>-3.1022013847948893E-3</v>
      </c>
      <c r="K149" s="397">
        <v>6.668385806048116E-3</v>
      </c>
      <c r="L149" s="398">
        <f t="shared" si="7"/>
        <v>3.2627083572845272E-2</v>
      </c>
      <c r="M149" s="399">
        <f t="shared" si="0"/>
        <v>0.2132408379221018</v>
      </c>
      <c r="N149" s="399">
        <f t="shared" si="1"/>
        <v>0.30226404935492679</v>
      </c>
      <c r="Q149" s="227">
        <v>45483</v>
      </c>
      <c r="R149" s="113">
        <v>0.12325078546416379</v>
      </c>
      <c r="S149" s="113">
        <v>0.17935381617807078</v>
      </c>
      <c r="T149" s="113">
        <v>9.0275227943120928E-2</v>
      </c>
      <c r="U149" s="113">
        <v>-3.1121927757006285E-3</v>
      </c>
      <c r="V149" s="113">
        <v>-5.2749697934018847E-2</v>
      </c>
      <c r="W149" s="113">
        <v>0.17225422554227054</v>
      </c>
      <c r="X149" s="113">
        <v>1.1279423332251515E-2</v>
      </c>
      <c r="Y149" s="113">
        <v>-7.5388048694375875E-3</v>
      </c>
      <c r="Z149" s="113">
        <v>-4.0460466387200023E-2</v>
      </c>
      <c r="AA149" s="113">
        <v>9.2741038219234628E-2</v>
      </c>
      <c r="AB149" s="113">
        <v>4.3331942158969294E-2</v>
      </c>
      <c r="AC149" s="409">
        <f t="shared" si="3"/>
        <v>0.6086252968717244</v>
      </c>
      <c r="AD149" s="113">
        <f t="shared" si="4"/>
        <v>1.5588501897920941</v>
      </c>
      <c r="AE149" s="113">
        <f t="shared" si="5"/>
        <v>1.979796882068213</v>
      </c>
      <c r="AH149" s="372">
        <v>145</v>
      </c>
      <c r="AI149" s="372">
        <f>IF('Current Portfolio MAIN'!M147&gt;=0,0,1)</f>
        <v>0</v>
      </c>
      <c r="AJ149" s="372">
        <f>IF('Current Portfolio MAIN'!N147&gt;=0,0,1)</f>
        <v>0</v>
      </c>
      <c r="AP149" s="39">
        <v>116</v>
      </c>
      <c r="AQ149" s="222">
        <f>IF('Current Portfolio MAIN'!AD135&gt;=0,0,1)</f>
        <v>0</v>
      </c>
      <c r="AR149" s="222">
        <f>IF('Current Portfolio MAIN'!AE135&gt;=0,0,1)</f>
        <v>0</v>
      </c>
      <c r="AW149" s="372">
        <v>145</v>
      </c>
      <c r="AX149" s="372"/>
      <c r="AY149" s="372"/>
      <c r="AZ149" s="391"/>
      <c r="BA149" s="391"/>
      <c r="BB149" s="391"/>
      <c r="BC149" s="391"/>
      <c r="BD149" s="391"/>
      <c r="BE149" s="39">
        <v>116</v>
      </c>
      <c r="BF149" s="222"/>
      <c r="BG149" s="222"/>
      <c r="BH149" s="391"/>
      <c r="BI149" s="391"/>
      <c r="BJ149" s="391"/>
      <c r="BM149" s="370">
        <v>145</v>
      </c>
      <c r="BN149" s="366">
        <f ca="1">NORMINV(RAND(),$BR$2,$BR$3)</f>
        <v>1.2042246887931995E-2</v>
      </c>
      <c r="BO149" s="369">
        <f ca="1">BN149-BN$296</f>
        <v>3.5696009701015746E-2</v>
      </c>
      <c r="BP149" s="367">
        <f ca="1">BN149-BN$301</f>
        <v>4.1050719958455724E-2</v>
      </c>
      <c r="BT149" s="370">
        <v>145</v>
      </c>
      <c r="BU149" s="364">
        <f ca="1">IF(BO149&gt;=0,0,1)</f>
        <v>0</v>
      </c>
      <c r="BV149" s="372">
        <f ca="1">IF(BP149&gt;=0,0,1)</f>
        <v>0</v>
      </c>
      <c r="BZ149" s="370">
        <v>145</v>
      </c>
      <c r="CA149" s="368">
        <f ca="1">NORMINV(RAND(),CE$2,CE$3)</f>
        <v>6.5488618114005498E-2</v>
      </c>
      <c r="CB149" s="166">
        <f ca="1">CA149-CA$389</f>
        <v>0.15441453005042574</v>
      </c>
      <c r="CC149" s="166">
        <f ca="1">CA149-CA$394</f>
        <v>0.17907448423098751</v>
      </c>
      <c r="CG149" s="370">
        <v>145</v>
      </c>
      <c r="CH149" s="370">
        <f ca="1">IF(CB149&gt;=0,0,1)</f>
        <v>0</v>
      </c>
      <c r="CI149" s="370">
        <f ca="1">IF(CC149&gt;=0,0,1)</f>
        <v>0</v>
      </c>
    </row>
    <row r="150" spans="1:87" ht="15.6">
      <c r="A150" s="342">
        <v>45588</v>
      </c>
      <c r="B150" s="397">
        <v>-1.3650364128692583E-2</v>
      </c>
      <c r="C150" s="397">
        <v>-1.6538292018582368E-2</v>
      </c>
      <c r="D150" s="397">
        <v>-1.6451529713814583E-3</v>
      </c>
      <c r="E150" s="397">
        <v>-4.8601189552932578E-4</v>
      </c>
      <c r="F150" s="397">
        <v>1.7271984358302461E-6</v>
      </c>
      <c r="G150" s="397">
        <v>-1.2858979194568798E-3</v>
      </c>
      <c r="H150" s="397">
        <v>-9.9566436986140427E-3</v>
      </c>
      <c r="I150" s="397">
        <v>2.266477407623535E-3</v>
      </c>
      <c r="J150" s="397">
        <v>-1.253281483439006E-2</v>
      </c>
      <c r="K150" s="397">
        <v>-2.124431809238625E-2</v>
      </c>
      <c r="L150" s="398">
        <f t="shared" si="7"/>
        <v>-7.5071290952973602E-2</v>
      </c>
      <c r="M150" s="399">
        <f t="shared" si="0"/>
        <v>0.10554246339628293</v>
      </c>
      <c r="N150" s="399">
        <f t="shared" si="1"/>
        <v>0.19456567482910792</v>
      </c>
      <c r="Q150" s="227">
        <v>45484</v>
      </c>
      <c r="R150" s="113">
        <v>9.0223482856693682E-2</v>
      </c>
      <c r="S150" s="113">
        <v>0.15843054055641481</v>
      </c>
      <c r="T150" s="113">
        <v>6.0368294380113374E-2</v>
      </c>
      <c r="U150" s="113">
        <v>1.3376458240201838E-3</v>
      </c>
      <c r="V150" s="113">
        <v>-5.5104813704869415E-2</v>
      </c>
      <c r="W150" s="113">
        <v>0.18488435943627191</v>
      </c>
      <c r="X150" s="113">
        <v>4.0344778307738638E-2</v>
      </c>
      <c r="Y150" s="113">
        <v>-1.4265769927721883E-2</v>
      </c>
      <c r="Z150" s="113">
        <v>-4.8852288197594795E-2</v>
      </c>
      <c r="AA150" s="113">
        <v>4.376844015732928E-2</v>
      </c>
      <c r="AB150" s="113">
        <v>3.2816916924889528E-2</v>
      </c>
      <c r="AC150" s="409">
        <f t="shared" si="3"/>
        <v>0.49395158661328531</v>
      </c>
      <c r="AD150" s="113">
        <f t="shared" si="4"/>
        <v>1.4441764795336549</v>
      </c>
      <c r="AE150" s="113">
        <f t="shared" si="5"/>
        <v>1.865123171809774</v>
      </c>
      <c r="AH150" s="372">
        <v>146</v>
      </c>
      <c r="AI150" s="372">
        <f>IF('Current Portfolio MAIN'!M148&gt;=0,0,1)</f>
        <v>0</v>
      </c>
      <c r="AJ150" s="372">
        <f>IF('Current Portfolio MAIN'!N148&gt;=0,0,1)</f>
        <v>0</v>
      </c>
      <c r="AP150" s="39">
        <v>117</v>
      </c>
      <c r="AQ150" s="222">
        <f>IF('Current Portfolio MAIN'!AD136&gt;=0,0,1)</f>
        <v>0</v>
      </c>
      <c r="AR150" s="222">
        <f>IF('Current Portfolio MAIN'!AE136&gt;=0,0,1)</f>
        <v>0</v>
      </c>
      <c r="AW150" s="372">
        <v>146</v>
      </c>
      <c r="AX150" s="372"/>
      <c r="AY150" s="372"/>
      <c r="AZ150" s="391"/>
      <c r="BA150" s="391"/>
      <c r="BB150" s="391"/>
      <c r="BC150" s="391"/>
      <c r="BD150" s="391"/>
      <c r="BE150" s="39">
        <v>117</v>
      </c>
      <c r="BF150" s="222"/>
      <c r="BG150" s="222"/>
      <c r="BH150" s="391"/>
      <c r="BI150" s="391"/>
      <c r="BJ150" s="391"/>
      <c r="BM150" s="370">
        <v>146</v>
      </c>
      <c r="BN150" s="366">
        <f ca="1">NORMINV(RAND(),$BR$2,$BR$3)</f>
        <v>2.1122455619709897E-3</v>
      </c>
      <c r="BO150" s="369">
        <f ca="1">BN150-BN$296</f>
        <v>2.5766008375054744E-2</v>
      </c>
      <c r="BP150" s="367">
        <f ca="1">BN150-BN$301</f>
        <v>3.1120718632494718E-2</v>
      </c>
      <c r="BT150" s="370">
        <v>146</v>
      </c>
      <c r="BU150" s="364">
        <f ca="1">IF(BO150&gt;=0,0,1)</f>
        <v>0</v>
      </c>
      <c r="BV150" s="372">
        <f ca="1">IF(BP150&gt;=0,0,1)</f>
        <v>0</v>
      </c>
      <c r="BZ150" s="370">
        <v>146</v>
      </c>
      <c r="CA150" s="368">
        <f ca="1">NORMINV(RAND(),CE$2,CE$3)</f>
        <v>9.2339871366371368E-2</v>
      </c>
      <c r="CB150" s="166">
        <f ca="1">CA150-CA$389</f>
        <v>0.18126578330279161</v>
      </c>
      <c r="CC150" s="166">
        <f ca="1">CA150-CA$394</f>
        <v>0.20592573748335338</v>
      </c>
      <c r="CG150" s="370">
        <v>146</v>
      </c>
      <c r="CH150" s="370">
        <f ca="1">IF(CB150&gt;=0,0,1)</f>
        <v>0</v>
      </c>
      <c r="CI150" s="370">
        <f ca="1">IF(CC150&gt;=0,0,1)</f>
        <v>0</v>
      </c>
    </row>
    <row r="151" spans="1:87" ht="15.6">
      <c r="A151" s="342">
        <v>45589</v>
      </c>
      <c r="B151" s="397">
        <v>1.6863609035429272E-2</v>
      </c>
      <c r="C151" s="397">
        <v>-3.4649304670597569E-4</v>
      </c>
      <c r="D151" s="397">
        <v>7.8358282441426397E-4</v>
      </c>
      <c r="E151" s="397">
        <v>-5.2113039129829675E-3</v>
      </c>
      <c r="F151" s="397">
        <v>-8.2550790299320553E-3</v>
      </c>
      <c r="G151" s="397">
        <v>1.8467568081389718E-2</v>
      </c>
      <c r="H151" s="397">
        <v>-3.3038270345018272E-3</v>
      </c>
      <c r="I151" s="397">
        <v>2.7780899592810826E-4</v>
      </c>
      <c r="J151" s="397">
        <v>-1.1370993810699837E-2</v>
      </c>
      <c r="K151" s="397">
        <v>9.5227809635420879E-3</v>
      </c>
      <c r="L151" s="398">
        <f t="shared" si="7"/>
        <v>1.7427653065880788E-2</v>
      </c>
      <c r="M151" s="399">
        <f t="shared" si="0"/>
        <v>0.19804140741513732</v>
      </c>
      <c r="N151" s="399">
        <f t="shared" si="1"/>
        <v>0.28706461884796231</v>
      </c>
      <c r="Q151" s="227">
        <v>45485</v>
      </c>
      <c r="R151" s="113">
        <v>0.11222723813570501</v>
      </c>
      <c r="S151" s="113">
        <v>0.16071828300458013</v>
      </c>
      <c r="T151" s="113">
        <v>6.0760108848228356E-2</v>
      </c>
      <c r="U151" s="113">
        <v>2.4600687256780329E-2</v>
      </c>
      <c r="V151" s="113">
        <v>-5.1755297608673478E-2</v>
      </c>
      <c r="W151" s="113">
        <v>0.19653616590958856</v>
      </c>
      <c r="X151" s="113">
        <v>6.263147671297431E-2</v>
      </c>
      <c r="Y151" s="113">
        <v>-1.1814175096406476E-2</v>
      </c>
      <c r="Z151" s="113">
        <v>-5.002352815418587E-2</v>
      </c>
      <c r="AA151" s="113">
        <v>4.6107068277232655E-2</v>
      </c>
      <c r="AB151" s="113">
        <v>4.10501574633102E-2</v>
      </c>
      <c r="AC151" s="409">
        <f t="shared" si="3"/>
        <v>0.59103818474913372</v>
      </c>
      <c r="AD151" s="113">
        <f t="shared" si="4"/>
        <v>1.5412630776695033</v>
      </c>
      <c r="AE151" s="113">
        <f t="shared" si="5"/>
        <v>1.9622097699456225</v>
      </c>
      <c r="AH151" s="372">
        <v>147</v>
      </c>
      <c r="AI151" s="372">
        <f>IF('Current Portfolio MAIN'!M149&gt;=0,0,1)</f>
        <v>0</v>
      </c>
      <c r="AJ151" s="372">
        <f>IF('Current Portfolio MAIN'!N149&gt;=0,0,1)</f>
        <v>0</v>
      </c>
      <c r="AP151" s="39">
        <v>118</v>
      </c>
      <c r="AQ151" s="222">
        <f>IF('Current Portfolio MAIN'!AD137&gt;=0,0,1)</f>
        <v>0</v>
      </c>
      <c r="AR151" s="222">
        <f>IF('Current Portfolio MAIN'!AE137&gt;=0,0,1)</f>
        <v>0</v>
      </c>
      <c r="AW151" s="372">
        <v>147</v>
      </c>
      <c r="AX151" s="372"/>
      <c r="AY151" s="372"/>
      <c r="AZ151" s="391"/>
      <c r="BA151" s="391"/>
      <c r="BB151" s="391"/>
      <c r="BC151" s="391"/>
      <c r="BD151" s="391"/>
      <c r="BE151" s="39">
        <v>118</v>
      </c>
      <c r="BF151" s="222"/>
      <c r="BG151" s="222"/>
      <c r="BH151" s="391"/>
      <c r="BI151" s="391"/>
      <c r="BJ151" s="391"/>
      <c r="BM151" s="370">
        <v>147</v>
      </c>
      <c r="BN151" s="366">
        <f ca="1">NORMINV(RAND(),$BR$2,$BR$3)</f>
        <v>1.9313323429004728E-2</v>
      </c>
      <c r="BO151" s="369">
        <f ca="1">BN151-BN$296</f>
        <v>4.2967086242088483E-2</v>
      </c>
      <c r="BP151" s="367">
        <f ca="1">BN151-BN$301</f>
        <v>4.832179649952846E-2</v>
      </c>
      <c r="BT151" s="370">
        <v>147</v>
      </c>
      <c r="BU151" s="364">
        <f ca="1">IF(BO151&gt;=0,0,1)</f>
        <v>0</v>
      </c>
      <c r="BV151" s="372">
        <f ca="1">IF(BP151&gt;=0,0,1)</f>
        <v>0</v>
      </c>
      <c r="BZ151" s="370">
        <v>147</v>
      </c>
      <c r="CA151" s="368">
        <f ca="1">NORMINV(RAND(),CE$2,CE$3)</f>
        <v>1.7346558244260048E-4</v>
      </c>
      <c r="CB151" s="166">
        <f ca="1">CA151-CA$389</f>
        <v>8.9099377518862849E-2</v>
      </c>
      <c r="CC151" s="166">
        <f ca="1">CA151-CA$394</f>
        <v>0.11375933169942462</v>
      </c>
      <c r="CG151" s="370">
        <v>147</v>
      </c>
      <c r="CH151" s="370">
        <f ca="1">IF(CB151&gt;=0,0,1)</f>
        <v>0</v>
      </c>
      <c r="CI151" s="370">
        <f ca="1">IF(CC151&gt;=0,0,1)</f>
        <v>0</v>
      </c>
    </row>
    <row r="152" spans="1:87" ht="15.6">
      <c r="A152" s="342">
        <v>45590</v>
      </c>
      <c r="B152" s="397">
        <v>1.6294039447257047E-2</v>
      </c>
      <c r="C152" s="397">
        <v>4.7055927331960401E-3</v>
      </c>
      <c r="D152" s="397">
        <v>9.1192891649607422E-3</v>
      </c>
      <c r="E152" s="397">
        <v>-2.8769503952722486E-3</v>
      </c>
      <c r="F152" s="397">
        <v>-2.8239214704672833E-3</v>
      </c>
      <c r="G152" s="397">
        <v>-1.6928803042278728E-3</v>
      </c>
      <c r="H152" s="397">
        <v>-1.1283747584676318E-2</v>
      </c>
      <c r="I152" s="397">
        <v>3.4539454385733581E-3</v>
      </c>
      <c r="J152" s="397">
        <v>-1.6693187534377874E-4</v>
      </c>
      <c r="K152" s="397">
        <v>8.8466312145256687E-3</v>
      </c>
      <c r="L152" s="398">
        <f t="shared" si="7"/>
        <v>2.3575066368525355E-2</v>
      </c>
      <c r="M152" s="399">
        <f t="shared" si="0"/>
        <v>0.20418882071778188</v>
      </c>
      <c r="N152" s="399">
        <f t="shared" si="1"/>
        <v>0.29321203215060687</v>
      </c>
      <c r="Q152" s="227">
        <v>45489</v>
      </c>
      <c r="R152" s="113">
        <v>9.579856596700953E-2</v>
      </c>
      <c r="S152" s="113">
        <v>0.1184589992692433</v>
      </c>
      <c r="T152" s="113">
        <v>2.5066687807921095E-2</v>
      </c>
      <c r="U152" s="113">
        <v>2.2234559456884684E-2</v>
      </c>
      <c r="V152" s="113">
        <v>-3.6810278898956716E-2</v>
      </c>
      <c r="W152" s="113">
        <v>0.225446075578011</v>
      </c>
      <c r="X152" s="113">
        <v>1.8592399940747795E-2</v>
      </c>
      <c r="Y152" s="113">
        <v>-5.2641795851688933E-3</v>
      </c>
      <c r="Z152" s="113">
        <v>-1.0409123716509705E-2</v>
      </c>
      <c r="AA152" s="113">
        <v>1.7177619819176426E-2</v>
      </c>
      <c r="AB152" s="113">
        <v>4.0241409905447778E-2</v>
      </c>
      <c r="AC152" s="409">
        <f t="shared" si="3"/>
        <v>0.51053273554380629</v>
      </c>
      <c r="AD152" s="113">
        <f t="shared" si="4"/>
        <v>1.4607576284641759</v>
      </c>
      <c r="AE152" s="113">
        <f t="shared" si="5"/>
        <v>1.881704320740295</v>
      </c>
      <c r="AH152" s="372">
        <v>148</v>
      </c>
      <c r="AI152" s="372">
        <f>IF('Current Portfolio MAIN'!M150&gt;=0,0,1)</f>
        <v>0</v>
      </c>
      <c r="AJ152" s="372">
        <f>IF('Current Portfolio MAIN'!N150&gt;=0,0,1)</f>
        <v>0</v>
      </c>
      <c r="AP152" s="39">
        <v>119</v>
      </c>
      <c r="AQ152" s="222">
        <f>IF('Current Portfolio MAIN'!AD138&gt;=0,0,1)</f>
        <v>0</v>
      </c>
      <c r="AR152" s="222">
        <f>IF('Current Portfolio MAIN'!AE138&gt;=0,0,1)</f>
        <v>0</v>
      </c>
      <c r="AW152" s="372">
        <v>148</v>
      </c>
      <c r="AX152" s="372"/>
      <c r="AY152" s="372"/>
      <c r="AZ152" s="391"/>
      <c r="BA152" s="391"/>
      <c r="BB152" s="391"/>
      <c r="BC152" s="391"/>
      <c r="BD152" s="391"/>
      <c r="BE152" s="39">
        <v>119</v>
      </c>
      <c r="BF152" s="222"/>
      <c r="BG152" s="222"/>
      <c r="BH152" s="391"/>
      <c r="BI152" s="391"/>
      <c r="BJ152" s="391"/>
      <c r="BM152" s="370">
        <v>148</v>
      </c>
      <c r="BN152" s="366">
        <f ca="1">NORMINV(RAND(),$BR$2,$BR$3)</f>
        <v>1.5901941006570865E-2</v>
      </c>
      <c r="BO152" s="369">
        <f ca="1">BN152-BN$296</f>
        <v>3.955570381965462E-2</v>
      </c>
      <c r="BP152" s="367">
        <f ca="1">BN152-BN$301</f>
        <v>4.491041407709459E-2</v>
      </c>
      <c r="BT152" s="370">
        <v>148</v>
      </c>
      <c r="BU152" s="364">
        <f ca="1">IF(BO152&gt;=0,0,1)</f>
        <v>0</v>
      </c>
      <c r="BV152" s="372">
        <f ca="1">IF(BP152&gt;=0,0,1)</f>
        <v>0</v>
      </c>
      <c r="BZ152" s="370">
        <v>148</v>
      </c>
      <c r="CA152" s="368">
        <f ca="1">NORMINV(RAND(),CE$2,CE$3)</f>
        <v>-4.366923264529058E-2</v>
      </c>
      <c r="CB152" s="166">
        <f ca="1">CA152-CA$389</f>
        <v>4.5256679291129663E-2</v>
      </c>
      <c r="CC152" s="166">
        <f ca="1">CA152-CA$394</f>
        <v>6.9916633471691442E-2</v>
      </c>
      <c r="CG152" s="370">
        <v>148</v>
      </c>
      <c r="CH152" s="370">
        <f ca="1">IF(CB152&gt;=0,0,1)</f>
        <v>0</v>
      </c>
      <c r="CI152" s="370">
        <f ca="1">IF(CC152&gt;=0,0,1)</f>
        <v>0</v>
      </c>
    </row>
    <row r="153" spans="1:87" ht="15.6">
      <c r="A153" s="342">
        <v>45595</v>
      </c>
      <c r="B153" s="397">
        <v>-2.5238391658548798E-2</v>
      </c>
      <c r="C153" s="397">
        <v>-1.4304678416108829E-2</v>
      </c>
      <c r="D153" s="397">
        <v>2.3324532185358127E-3</v>
      </c>
      <c r="E153" s="397">
        <v>-6.2959883160085273E-4</v>
      </c>
      <c r="F153" s="397">
        <v>-9.9451265250818377E-3</v>
      </c>
      <c r="G153" s="397">
        <v>-2.5054731597540236E-3</v>
      </c>
      <c r="H153" s="397">
        <v>9.3396586812883875E-3</v>
      </c>
      <c r="I153" s="397">
        <v>-2.1793066681248252E-3</v>
      </c>
      <c r="J153" s="397">
        <v>9.5600526397123797E-3</v>
      </c>
      <c r="K153" s="397">
        <v>1.0954724655108494E-2</v>
      </c>
      <c r="L153" s="398">
        <f t="shared" si="7"/>
        <v>-2.2615686064574092E-2</v>
      </c>
      <c r="M153" s="399">
        <f t="shared" si="0"/>
        <v>0.15799806828468244</v>
      </c>
      <c r="N153" s="399">
        <f t="shared" si="1"/>
        <v>0.24702127971750742</v>
      </c>
      <c r="Q153" s="227">
        <v>45490</v>
      </c>
      <c r="R153" s="113">
        <v>0.1109861712274014</v>
      </c>
      <c r="S153" s="113">
        <v>6.5283622062225044E-2</v>
      </c>
      <c r="T153" s="113">
        <v>-2.7702029617522328E-3</v>
      </c>
      <c r="U153" s="113">
        <v>5.4739528678486415E-2</v>
      </c>
      <c r="V153" s="113">
        <v>-4.2636971969750359E-2</v>
      </c>
      <c r="W153" s="113">
        <v>0.23834675882511402</v>
      </c>
      <c r="X153" s="113">
        <v>1.2807232934735513E-2</v>
      </c>
      <c r="Y153" s="113">
        <v>3.677583551411634E-2</v>
      </c>
      <c r="Z153" s="113">
        <v>3.4793556452343832E-3</v>
      </c>
      <c r="AA153" s="113">
        <v>-2.7827992518978384E-3</v>
      </c>
      <c r="AB153" s="113">
        <v>2.2292751858066451E-2</v>
      </c>
      <c r="AC153" s="409">
        <f t="shared" si="3"/>
        <v>0.49652128256197914</v>
      </c>
      <c r="AD153" s="113">
        <f t="shared" si="4"/>
        <v>1.4467461754823487</v>
      </c>
      <c r="AE153" s="113">
        <f t="shared" si="5"/>
        <v>1.8676928677584679</v>
      </c>
      <c r="AH153" s="372">
        <v>149</v>
      </c>
      <c r="AI153" s="372">
        <f>IF('Current Portfolio MAIN'!M151&gt;=0,0,1)</f>
        <v>0</v>
      </c>
      <c r="AJ153" s="372">
        <f>IF('Current Portfolio MAIN'!N151&gt;=0,0,1)</f>
        <v>0</v>
      </c>
      <c r="AP153" s="39">
        <v>120</v>
      </c>
      <c r="AQ153" s="222">
        <f>IF('Current Portfolio MAIN'!AD139&gt;=0,0,1)</f>
        <v>0</v>
      </c>
      <c r="AR153" s="222">
        <f>IF('Current Portfolio MAIN'!AE139&gt;=0,0,1)</f>
        <v>0</v>
      </c>
      <c r="AW153" s="372">
        <v>149</v>
      </c>
      <c r="AX153" s="372"/>
      <c r="AY153" s="372"/>
      <c r="AZ153" s="391"/>
      <c r="BA153" s="391"/>
      <c r="BB153" s="391"/>
      <c r="BC153" s="391"/>
      <c r="BD153" s="391"/>
      <c r="BE153" s="39">
        <v>120</v>
      </c>
      <c r="BF153" s="222"/>
      <c r="BG153" s="222"/>
      <c r="BH153" s="391"/>
      <c r="BI153" s="391"/>
      <c r="BJ153" s="391"/>
      <c r="BM153" s="370">
        <v>149</v>
      </c>
      <c r="BN153" s="366">
        <f ca="1">NORMINV(RAND(),$BR$2,$BR$3)</f>
        <v>-2.6714497575960325E-2</v>
      </c>
      <c r="BO153" s="369">
        <f ca="1">BN153-BN$296</f>
        <v>-3.0607347628765699E-3</v>
      </c>
      <c r="BP153" s="367">
        <f ca="1">BN153-BN$301</f>
        <v>2.2939754945634043E-3</v>
      </c>
      <c r="BT153" s="370">
        <v>149</v>
      </c>
      <c r="BU153" s="364">
        <f ca="1">IF(BO153&gt;=0,0,1)</f>
        <v>1</v>
      </c>
      <c r="BV153" s="372">
        <f ca="1">IF(BP153&gt;=0,0,1)</f>
        <v>0</v>
      </c>
      <c r="BZ153" s="370">
        <v>149</v>
      </c>
      <c r="CA153" s="368">
        <f ca="1">NORMINV(RAND(),CE$2,CE$3)</f>
        <v>2.3105762086018423E-2</v>
      </c>
      <c r="CB153" s="166">
        <f ca="1">CA153-CA$389</f>
        <v>0.11203167402243866</v>
      </c>
      <c r="CC153" s="166">
        <f ca="1">CA153-CA$394</f>
        <v>0.13669162820300043</v>
      </c>
      <c r="CG153" s="370">
        <v>149</v>
      </c>
      <c r="CH153" s="370">
        <f ca="1">IF(CB153&gt;=0,0,1)</f>
        <v>0</v>
      </c>
      <c r="CI153" s="370">
        <f ca="1">IF(CC153&gt;=0,0,1)</f>
        <v>0</v>
      </c>
    </row>
    <row r="154" spans="1:87" ht="15.6">
      <c r="A154" s="342">
        <v>45596</v>
      </c>
      <c r="B154" s="397">
        <v>-3.7685460773285051E-2</v>
      </c>
      <c r="C154" s="397">
        <v>-2.0964408250944255E-2</v>
      </c>
      <c r="D154" s="397">
        <v>-6.3163781639671179E-2</v>
      </c>
      <c r="E154" s="397">
        <v>-1.7515493571601981E-2</v>
      </c>
      <c r="F154" s="397">
        <v>8.9404698242288028E-3</v>
      </c>
      <c r="G154" s="397">
        <v>-3.6428467536000486E-3</v>
      </c>
      <c r="H154" s="397">
        <v>-2.6023361661501876E-2</v>
      </c>
      <c r="I154" s="397">
        <v>2.3803211665371915E-3</v>
      </c>
      <c r="J154" s="397">
        <v>-3.4992341734485288E-2</v>
      </c>
      <c r="K154" s="397">
        <v>-3.5557744386113921E-2</v>
      </c>
      <c r="L154" s="398">
        <f t="shared" si="7"/>
        <v>-0.22822464778043761</v>
      </c>
      <c r="M154" s="399">
        <f t="shared" si="0"/>
        <v>-4.7610893431181078E-2</v>
      </c>
      <c r="N154" s="399">
        <f t="shared" si="1"/>
        <v>4.1412318001643911E-2</v>
      </c>
      <c r="Q154" s="227">
        <v>45491</v>
      </c>
      <c r="R154" s="113">
        <v>0.14358771341182819</v>
      </c>
      <c r="S154" s="113">
        <v>5.3569521697575562E-2</v>
      </c>
      <c r="T154" s="113">
        <v>-6.3336476523531138E-3</v>
      </c>
      <c r="U154" s="113">
        <v>5.0223504513928763E-2</v>
      </c>
      <c r="V154" s="113">
        <v>-3.3135470298263359E-2</v>
      </c>
      <c r="W154" s="113">
        <v>0.24254387406380418</v>
      </c>
      <c r="X154" s="113">
        <v>6.0124113893954112E-2</v>
      </c>
      <c r="Y154" s="113">
        <v>6.0157197724396649E-2</v>
      </c>
      <c r="Z154" s="113">
        <v>1.5305335161123201E-2</v>
      </c>
      <c r="AA154" s="113">
        <v>-8.8012545915494567E-4</v>
      </c>
      <c r="AB154" s="113">
        <v>1.940436285024516E-2</v>
      </c>
      <c r="AC154" s="409">
        <f t="shared" si="3"/>
        <v>0.60456637990708439</v>
      </c>
      <c r="AD154" s="113">
        <f t="shared" si="4"/>
        <v>1.554791272827454</v>
      </c>
      <c r="AE154" s="113">
        <f t="shared" si="5"/>
        <v>1.9757379651035731</v>
      </c>
      <c r="AH154" s="372">
        <v>150</v>
      </c>
      <c r="AI154" s="372">
        <f>IF('Current Portfolio MAIN'!M152&gt;=0,0,1)</f>
        <v>0</v>
      </c>
      <c r="AJ154" s="372">
        <f>IF('Current Portfolio MAIN'!N152&gt;=0,0,1)</f>
        <v>0</v>
      </c>
      <c r="AP154" s="39">
        <v>121</v>
      </c>
      <c r="AQ154" s="222">
        <f>IF('Current Portfolio MAIN'!AD140&gt;=0,0,1)</f>
        <v>0</v>
      </c>
      <c r="AR154" s="222">
        <f>IF('Current Portfolio MAIN'!AE140&gt;=0,0,1)</f>
        <v>0</v>
      </c>
      <c r="AW154" s="372">
        <v>150</v>
      </c>
      <c r="AX154" s="372"/>
      <c r="AY154" s="372"/>
      <c r="AZ154" s="391"/>
      <c r="BA154" s="391"/>
      <c r="BB154" s="391"/>
      <c r="BC154" s="391"/>
      <c r="BD154" s="391"/>
      <c r="BE154" s="39">
        <v>121</v>
      </c>
      <c r="BF154" s="222"/>
      <c r="BG154" s="222"/>
      <c r="BH154" s="391"/>
      <c r="BI154" s="391"/>
      <c r="BJ154" s="391"/>
      <c r="BM154" s="370">
        <v>150</v>
      </c>
      <c r="BN154" s="366">
        <f ca="1">NORMINV(RAND(),$BR$2,$BR$3)</f>
        <v>-9.550379453077542E-3</v>
      </c>
      <c r="BO154" s="369">
        <f ca="1">BN154-BN$296</f>
        <v>1.4103383360006213E-2</v>
      </c>
      <c r="BP154" s="367">
        <f ca="1">BN154-BN$301</f>
        <v>1.9458093617446187E-2</v>
      </c>
      <c r="BT154" s="370">
        <v>150</v>
      </c>
      <c r="BU154" s="364">
        <f ca="1">IF(BO154&gt;=0,0,1)</f>
        <v>0</v>
      </c>
      <c r="BV154" s="372">
        <f ca="1">IF(BP154&gt;=0,0,1)</f>
        <v>0</v>
      </c>
      <c r="BZ154" s="370">
        <v>150</v>
      </c>
      <c r="CA154" s="368">
        <f ca="1">NORMINV(RAND(),CE$2,CE$3)</f>
        <v>5.6061768078000757E-2</v>
      </c>
      <c r="CB154" s="166">
        <f ca="1">CA154-CA$389</f>
        <v>0.144987680014421</v>
      </c>
      <c r="CC154" s="166">
        <f ca="1">CA154-CA$394</f>
        <v>0.16964763419498277</v>
      </c>
      <c r="CG154" s="370">
        <v>150</v>
      </c>
      <c r="CH154" s="370">
        <f ca="1">IF(CB154&gt;=0,0,1)</f>
        <v>0</v>
      </c>
      <c r="CI154" s="370">
        <f ca="1">IF(CC154&gt;=0,0,1)</f>
        <v>0</v>
      </c>
    </row>
    <row r="155" spans="1:87" ht="15.6">
      <c r="A155" s="342">
        <v>45597</v>
      </c>
      <c r="B155" s="397">
        <v>7.7729230612009648E-2</v>
      </c>
      <c r="C155" s="397">
        <v>-1.3588695955369934E-2</v>
      </c>
      <c r="D155" s="397">
        <v>9.5766197351638827E-3</v>
      </c>
      <c r="E155" s="397">
        <v>1.3011058685663324E-2</v>
      </c>
      <c r="F155" s="397">
        <v>-4.3660151140599845E-3</v>
      </c>
      <c r="G155" s="397">
        <v>1.5120142357178956E-3</v>
      </c>
      <c r="H155" s="397">
        <v>3.6256452436600473E-3</v>
      </c>
      <c r="I155" s="397">
        <v>2.8235813357281758E-2</v>
      </c>
      <c r="J155" s="397">
        <v>3.5038360678050884E-2</v>
      </c>
      <c r="K155" s="397">
        <v>6.1523616979510587E-2</v>
      </c>
      <c r="L155" s="398">
        <f t="shared" si="7"/>
        <v>0.21229764845762811</v>
      </c>
      <c r="M155" s="399">
        <f t="shared" si="0"/>
        <v>0.39291140280688464</v>
      </c>
      <c r="N155" s="399">
        <f t="shared" si="1"/>
        <v>0.48193461423970962</v>
      </c>
      <c r="Q155" s="227">
        <v>45492</v>
      </c>
      <c r="R155" s="113">
        <v>6.2521026807583535E-2</v>
      </c>
      <c r="S155" s="113">
        <v>3.2953114204165468E-2</v>
      </c>
      <c r="T155" s="113">
        <v>-3.3595792953808656E-2</v>
      </c>
      <c r="U155" s="113">
        <v>1.5790416152453357E-2</v>
      </c>
      <c r="V155" s="113">
        <v>-6.9189530017035872E-2</v>
      </c>
      <c r="W155" s="113">
        <v>0.21838851072618448</v>
      </c>
      <c r="X155" s="113">
        <v>4.6998309625772006E-3</v>
      </c>
      <c r="Y155" s="113">
        <v>2.4267484204640644E-2</v>
      </c>
      <c r="Z155" s="113">
        <v>1.3202413076305097E-2</v>
      </c>
      <c r="AA155" s="113">
        <v>-1.1461870174665045E-2</v>
      </c>
      <c r="AB155" s="113">
        <v>-9.9574332805837384E-3</v>
      </c>
      <c r="AC155" s="409">
        <f t="shared" si="3"/>
        <v>0.24761816970781647</v>
      </c>
      <c r="AD155" s="113">
        <f t="shared" si="4"/>
        <v>1.197843062628186</v>
      </c>
      <c r="AE155" s="113">
        <f t="shared" si="5"/>
        <v>1.6187897549043053</v>
      </c>
      <c r="AH155" s="372">
        <v>151</v>
      </c>
      <c r="AI155" s="372">
        <f>IF('Current Portfolio MAIN'!M153&gt;=0,0,1)</f>
        <v>0</v>
      </c>
      <c r="AJ155" s="372">
        <f>IF('Current Portfolio MAIN'!N153&gt;=0,0,1)</f>
        <v>0</v>
      </c>
      <c r="AP155" s="39">
        <v>122</v>
      </c>
      <c r="AQ155" s="222">
        <f>IF('Current Portfolio MAIN'!AD141&gt;=0,0,1)</f>
        <v>0</v>
      </c>
      <c r="AR155" s="222">
        <f>IF('Current Portfolio MAIN'!AE141&gt;=0,0,1)</f>
        <v>0</v>
      </c>
      <c r="AW155" s="372">
        <v>151</v>
      </c>
      <c r="AX155" s="372"/>
      <c r="AY155" s="372"/>
      <c r="AZ155" s="391"/>
      <c r="BA155" s="391"/>
      <c r="BB155" s="391"/>
      <c r="BC155" s="391"/>
      <c r="BD155" s="391"/>
      <c r="BE155" s="39">
        <v>122</v>
      </c>
      <c r="BF155" s="222"/>
      <c r="BG155" s="222"/>
      <c r="BH155" s="391"/>
      <c r="BI155" s="391"/>
      <c r="BJ155" s="391"/>
      <c r="BM155" s="370">
        <v>151</v>
      </c>
      <c r="BN155" s="366">
        <f ca="1">NORMINV(RAND(),$BR$2,$BR$3)</f>
        <v>1.4242237721877563E-3</v>
      </c>
      <c r="BO155" s="369">
        <f ca="1">BN155-BN$296</f>
        <v>2.5077986585271512E-2</v>
      </c>
      <c r="BP155" s="367">
        <f ca="1">BN155-BN$301</f>
        <v>3.0432696842711486E-2</v>
      </c>
      <c r="BT155" s="370">
        <v>151</v>
      </c>
      <c r="BU155" s="364">
        <f ca="1">IF(BO155&gt;=0,0,1)</f>
        <v>0</v>
      </c>
      <c r="BV155" s="372">
        <f ca="1">IF(BP155&gt;=0,0,1)</f>
        <v>0</v>
      </c>
      <c r="BZ155" s="370">
        <v>151</v>
      </c>
      <c r="CA155" s="368">
        <f ca="1">NORMINV(RAND(),CE$2,CE$3)</f>
        <v>9.5422273191256402E-2</v>
      </c>
      <c r="CB155" s="166">
        <f ca="1">CA155-CA$389</f>
        <v>0.18434818512767664</v>
      </c>
      <c r="CC155" s="166">
        <f ca="1">CA155-CA$394</f>
        <v>0.20900813930823842</v>
      </c>
      <c r="CG155" s="370">
        <v>151</v>
      </c>
      <c r="CH155" s="370">
        <f ca="1">IF(CB155&gt;=0,0,1)</f>
        <v>0</v>
      </c>
      <c r="CI155" s="370">
        <f ca="1">IF(CC155&gt;=0,0,1)</f>
        <v>0</v>
      </c>
    </row>
    <row r="156" spans="1:87" ht="15.6">
      <c r="A156" s="342">
        <v>45603</v>
      </c>
      <c r="B156" s="397">
        <v>4.8893390930512037E-2</v>
      </c>
      <c r="C156" s="397">
        <v>2.3115796841768788E-2</v>
      </c>
      <c r="D156" s="397">
        <v>1.4223160060859108E-2</v>
      </c>
      <c r="E156" s="397">
        <v>5.3422025417151353E-3</v>
      </c>
      <c r="F156" s="397">
        <v>2.1123646232721338E-3</v>
      </c>
      <c r="G156" s="397">
        <v>1.2973975757717637E-2</v>
      </c>
      <c r="H156" s="397">
        <v>7.8939316160497874E-3</v>
      </c>
      <c r="I156" s="397">
        <v>-4.3264311788925314E-3</v>
      </c>
      <c r="J156" s="397">
        <v>2.7709640375595201E-2</v>
      </c>
      <c r="K156" s="397">
        <v>1.6024887977046598E-2</v>
      </c>
      <c r="L156" s="398">
        <f t="shared" si="7"/>
        <v>0.15396291954564389</v>
      </c>
      <c r="M156" s="399">
        <f t="shared" si="0"/>
        <v>0.33457667389490042</v>
      </c>
      <c r="N156" s="399">
        <f t="shared" si="1"/>
        <v>0.42359988532772541</v>
      </c>
      <c r="Q156" s="227">
        <v>45496</v>
      </c>
      <c r="R156" s="113">
        <v>0.14319414313569157</v>
      </c>
      <c r="S156" s="113">
        <v>0.14002551111629225</v>
      </c>
      <c r="T156" s="113">
        <v>6.0329194140958275E-2</v>
      </c>
      <c r="U156" s="113">
        <v>5.4169268614817856E-2</v>
      </c>
      <c r="V156" s="113">
        <v>-5.1349330725460662E-2</v>
      </c>
      <c r="W156" s="113">
        <v>0.26546987039229863</v>
      </c>
      <c r="X156" s="113">
        <v>3.1443067493902577E-2</v>
      </c>
      <c r="Y156" s="113">
        <v>4.5060754697886285E-2</v>
      </c>
      <c r="Z156" s="113">
        <v>0.12369825497848908</v>
      </c>
      <c r="AA156" s="113">
        <v>6.4124865593550018E-2</v>
      </c>
      <c r="AB156" s="113">
        <v>7.8382257059180116E-2</v>
      </c>
      <c r="AC156" s="409">
        <f t="shared" si="3"/>
        <v>0.95454785649760598</v>
      </c>
      <c r="AD156" s="113">
        <f t="shared" si="4"/>
        <v>1.9047727494179756</v>
      </c>
      <c r="AE156" s="113">
        <f t="shared" si="5"/>
        <v>2.3257194416940949</v>
      </c>
      <c r="AH156" s="372">
        <v>152</v>
      </c>
      <c r="AI156" s="372">
        <f>IF('Current Portfolio MAIN'!M154&gt;=0,0,1)</f>
        <v>1</v>
      </c>
      <c r="AJ156" s="372">
        <f>IF('Current Portfolio MAIN'!N154&gt;=0,0,1)</f>
        <v>0</v>
      </c>
      <c r="AP156" s="39">
        <v>123</v>
      </c>
      <c r="AQ156" s="222">
        <f>IF('Current Portfolio MAIN'!AD142&gt;=0,0,1)</f>
        <v>0</v>
      </c>
      <c r="AR156" s="222">
        <f>IF('Current Portfolio MAIN'!AE142&gt;=0,0,1)</f>
        <v>0</v>
      </c>
      <c r="AW156" s="372">
        <v>152</v>
      </c>
      <c r="AX156" s="372"/>
      <c r="AY156" s="372"/>
      <c r="AZ156" s="391"/>
      <c r="BA156" s="391"/>
      <c r="BB156" s="391"/>
      <c r="BC156" s="391"/>
      <c r="BD156" s="391"/>
      <c r="BE156" s="39">
        <v>123</v>
      </c>
      <c r="BF156" s="222"/>
      <c r="BG156" s="222"/>
      <c r="BH156" s="391"/>
      <c r="BI156" s="391"/>
      <c r="BJ156" s="391"/>
      <c r="BM156" s="370">
        <v>152</v>
      </c>
      <c r="BN156" s="366">
        <f ca="1">NORMINV(RAND(),$BR$2,$BR$3)</f>
        <v>-9.1850052460576183E-3</v>
      </c>
      <c r="BO156" s="369">
        <f ca="1">BN156-BN$296</f>
        <v>1.4468757567026137E-2</v>
      </c>
      <c r="BP156" s="367">
        <f ca="1">BN156-BN$301</f>
        <v>1.9823467824466111E-2</v>
      </c>
      <c r="BT156" s="370">
        <v>152</v>
      </c>
      <c r="BU156" s="364">
        <f ca="1">IF(BO156&gt;=0,0,1)</f>
        <v>0</v>
      </c>
      <c r="BV156" s="372">
        <f ca="1">IF(BP156&gt;=0,0,1)</f>
        <v>0</v>
      </c>
      <c r="BZ156" s="370">
        <v>152</v>
      </c>
      <c r="CA156" s="368">
        <f ca="1">NORMINV(RAND(),CE$2,CE$3)</f>
        <v>6.4253871552243616E-2</v>
      </c>
      <c r="CB156" s="166">
        <f ca="1">CA156-CA$389</f>
        <v>0.15317978348866385</v>
      </c>
      <c r="CC156" s="166">
        <f ca="1">CA156-CA$394</f>
        <v>0.17783973766922562</v>
      </c>
      <c r="CG156" s="370">
        <v>152</v>
      </c>
      <c r="CH156" s="370">
        <f ca="1">IF(CB156&gt;=0,0,1)</f>
        <v>0</v>
      </c>
      <c r="CI156" s="370">
        <f ca="1">IF(CC156&gt;=0,0,1)</f>
        <v>0</v>
      </c>
    </row>
    <row r="157" spans="1:87" ht="15.6">
      <c r="A157" s="342">
        <v>45604</v>
      </c>
      <c r="B157" s="397">
        <v>-2.6792790438540104E-3</v>
      </c>
      <c r="C157" s="397">
        <v>-3.8197098404644247E-3</v>
      </c>
      <c r="D157" s="397">
        <v>-8.3199925730639279E-3</v>
      </c>
      <c r="E157" s="397">
        <v>-1.8811319934702864E-3</v>
      </c>
      <c r="F157" s="397">
        <v>-6.2897313949927813E-4</v>
      </c>
      <c r="G157" s="397">
        <v>9.2860395123122164E-3</v>
      </c>
      <c r="H157" s="397">
        <v>1.8876399986620385E-3</v>
      </c>
      <c r="I157" s="397">
        <v>-5.1827430349249415E-4</v>
      </c>
      <c r="J157" s="397">
        <v>3.0919393853032773E-3</v>
      </c>
      <c r="K157" s="397">
        <v>-1.0426264870904478E-2</v>
      </c>
      <c r="L157" s="398">
        <f t="shared" si="7"/>
        <v>-1.4008006868471368E-2</v>
      </c>
      <c r="M157" s="399">
        <f t="shared" si="0"/>
        <v>0.16660574748078516</v>
      </c>
      <c r="N157" s="399">
        <f t="shared" si="1"/>
        <v>0.25562895891361015</v>
      </c>
      <c r="Q157" s="227">
        <v>45497</v>
      </c>
      <c r="R157" s="113">
        <v>4.2078520735942426E-2</v>
      </c>
      <c r="S157" s="113">
        <v>7.6454486600405103E-2</v>
      </c>
      <c r="T157" s="113">
        <v>-2.5419291784715248E-2</v>
      </c>
      <c r="U157" s="113">
        <v>1.2516677533367826E-2</v>
      </c>
      <c r="V157" s="113">
        <v>-0.10259190056712508</v>
      </c>
      <c r="W157" s="113">
        <v>0.20180512159069863</v>
      </c>
      <c r="X157" s="113">
        <v>-4.3171761418183685E-3</v>
      </c>
      <c r="Y157" s="113">
        <v>2.0643722256314057E-2</v>
      </c>
      <c r="Z157" s="113">
        <v>4.2343706579430762E-2</v>
      </c>
      <c r="AA157" s="113">
        <v>-2.2567460746921508E-2</v>
      </c>
      <c r="AB157" s="113">
        <v>1.5014301803714325E-2</v>
      </c>
      <c r="AC157" s="409">
        <f t="shared" si="3"/>
        <v>0.25596070785929292</v>
      </c>
      <c r="AD157" s="113">
        <f t="shared" si="4"/>
        <v>1.2061856007796625</v>
      </c>
      <c r="AE157" s="113">
        <f t="shared" si="5"/>
        <v>1.6271322930557817</v>
      </c>
      <c r="AH157" s="372">
        <v>153</v>
      </c>
      <c r="AI157" s="372">
        <f>IF('Current Portfolio MAIN'!M155&gt;=0,0,1)</f>
        <v>0</v>
      </c>
      <c r="AJ157" s="372">
        <f>IF('Current Portfolio MAIN'!N155&gt;=0,0,1)</f>
        <v>0</v>
      </c>
      <c r="AP157" s="39">
        <v>124</v>
      </c>
      <c r="AQ157" s="222">
        <f>IF('Current Portfolio MAIN'!AD143&gt;=0,0,1)</f>
        <v>0</v>
      </c>
      <c r="AR157" s="222">
        <f>IF('Current Portfolio MAIN'!AE143&gt;=0,0,1)</f>
        <v>0</v>
      </c>
      <c r="AW157" s="372">
        <v>153</v>
      </c>
      <c r="AX157" s="372"/>
      <c r="AY157" s="372"/>
      <c r="AZ157" s="391"/>
      <c r="BA157" s="391"/>
      <c r="BB157" s="391"/>
      <c r="BC157" s="391"/>
      <c r="BD157" s="391"/>
      <c r="BE157" s="39">
        <v>124</v>
      </c>
      <c r="BF157" s="222"/>
      <c r="BG157" s="222"/>
      <c r="BH157" s="391"/>
      <c r="BI157" s="391"/>
      <c r="BJ157" s="391"/>
      <c r="BM157" s="370">
        <v>153</v>
      </c>
      <c r="BN157" s="366">
        <f ca="1">NORMINV(RAND(),$BR$2,$BR$3)</f>
        <v>2.6845592596763179E-2</v>
      </c>
      <c r="BO157" s="369">
        <f ca="1">BN157-BN$296</f>
        <v>5.049935540984693E-2</v>
      </c>
      <c r="BP157" s="367">
        <f ca="1">BN157-BN$301</f>
        <v>5.5854065667286908E-2</v>
      </c>
      <c r="BT157" s="370">
        <v>153</v>
      </c>
      <c r="BU157" s="364">
        <f ca="1">IF(BO157&gt;=0,0,1)</f>
        <v>0</v>
      </c>
      <c r="BV157" s="372">
        <f ca="1">IF(BP157&gt;=0,0,1)</f>
        <v>0</v>
      </c>
      <c r="BZ157" s="370">
        <v>153</v>
      </c>
      <c r="CA157" s="368">
        <f ca="1">NORMINV(RAND(),CE$2,CE$3)</f>
        <v>2.4452696694713522E-2</v>
      </c>
      <c r="CB157" s="166">
        <f ca="1">CA157-CA$389</f>
        <v>0.11337860863113376</v>
      </c>
      <c r="CC157" s="166">
        <f ca="1">CA157-CA$394</f>
        <v>0.13803856281169555</v>
      </c>
      <c r="CG157" s="370">
        <v>153</v>
      </c>
      <c r="CH157" s="370">
        <f ca="1">IF(CB157&gt;=0,0,1)</f>
        <v>0</v>
      </c>
      <c r="CI157" s="370">
        <f ca="1">IF(CC157&gt;=0,0,1)</f>
        <v>0</v>
      </c>
    </row>
    <row r="158" spans="1:87" ht="15.6">
      <c r="A158" s="342">
        <v>45609</v>
      </c>
      <c r="B158" s="397">
        <v>3.1466430557889113E-2</v>
      </c>
      <c r="C158" s="397">
        <v>3.9783631910850215E-3</v>
      </c>
      <c r="D158" s="397">
        <v>5.1388948581618799E-3</v>
      </c>
      <c r="E158" s="397">
        <v>8.0147119651201582E-3</v>
      </c>
      <c r="F158" s="397">
        <v>1.7139754236135119E-2</v>
      </c>
      <c r="G158" s="397">
        <v>1.6091766818367992E-2</v>
      </c>
      <c r="H158" s="397">
        <v>5.2348063624871877E-3</v>
      </c>
      <c r="I158" s="397">
        <v>2.2097097702889368E-2</v>
      </c>
      <c r="J158" s="397">
        <v>-3.5811214236418198E-2</v>
      </c>
      <c r="K158" s="397">
        <v>2.4852650077845651E-2</v>
      </c>
      <c r="L158" s="398">
        <f t="shared" si="7"/>
        <v>9.8203261533563291E-2</v>
      </c>
      <c r="M158" s="399">
        <f t="shared" si="0"/>
        <v>0.27881701588281982</v>
      </c>
      <c r="N158" s="399">
        <f t="shared" si="1"/>
        <v>0.36784022731564481</v>
      </c>
      <c r="Q158" s="227">
        <v>45498</v>
      </c>
      <c r="R158" s="113">
        <v>2.1837439511891432E-3</v>
      </c>
      <c r="S158" s="113">
        <v>3.0477235441469297E-2</v>
      </c>
      <c r="T158" s="113">
        <v>-8.091831313297404E-2</v>
      </c>
      <c r="U158" s="113">
        <v>-1.2344104126876476E-2</v>
      </c>
      <c r="V158" s="113">
        <v>-0.13532386699460663</v>
      </c>
      <c r="W158" s="113">
        <v>0.15367091450997417</v>
      </c>
      <c r="X158" s="113">
        <v>-5.8081803112203345E-2</v>
      </c>
      <c r="Y158" s="113">
        <v>-1.5168303876085365E-2</v>
      </c>
      <c r="Z158" s="113">
        <v>4.2912382651002945E-2</v>
      </c>
      <c r="AA158" s="113">
        <v>-4.3917918118186017E-2</v>
      </c>
      <c r="AB158" s="113">
        <v>-2.2109772359903856E-2</v>
      </c>
      <c r="AC158" s="409">
        <f t="shared" si="3"/>
        <v>-0.13861980516720018</v>
      </c>
      <c r="AD158" s="113">
        <f t="shared" si="4"/>
        <v>0.81160508775316942</v>
      </c>
      <c r="AE158" s="113">
        <f t="shared" si="5"/>
        <v>1.2325517800292887</v>
      </c>
      <c r="AH158" s="372">
        <v>154</v>
      </c>
      <c r="AI158" s="372">
        <f>IF('Current Portfolio MAIN'!M156&gt;=0,0,1)</f>
        <v>0</v>
      </c>
      <c r="AJ158" s="372">
        <f>IF('Current Portfolio MAIN'!N156&gt;=0,0,1)</f>
        <v>0</v>
      </c>
      <c r="AP158" s="39">
        <v>125</v>
      </c>
      <c r="AQ158" s="222">
        <f>IF('Current Portfolio MAIN'!AD144&gt;=0,0,1)</f>
        <v>0</v>
      </c>
      <c r="AR158" s="222">
        <f>IF('Current Portfolio MAIN'!AE144&gt;=0,0,1)</f>
        <v>0</v>
      </c>
      <c r="AW158" s="372">
        <v>154</v>
      </c>
      <c r="AX158" s="372"/>
      <c r="AY158" s="372"/>
      <c r="AZ158" s="391"/>
      <c r="BA158" s="391"/>
      <c r="BB158" s="391"/>
      <c r="BC158" s="391"/>
      <c r="BD158" s="391"/>
      <c r="BE158" s="39">
        <v>125</v>
      </c>
      <c r="BF158" s="222"/>
      <c r="BG158" s="222"/>
      <c r="BH158" s="391"/>
      <c r="BI158" s="391"/>
      <c r="BJ158" s="391"/>
      <c r="BM158" s="370">
        <v>154</v>
      </c>
      <c r="BN158" s="366">
        <f ca="1">NORMINV(RAND(),$BR$2,$BR$3)</f>
        <v>1.5599736891770492E-2</v>
      </c>
      <c r="BO158" s="369">
        <f ca="1">BN158-BN$296</f>
        <v>3.9253499704854249E-2</v>
      </c>
      <c r="BP158" s="367">
        <f ca="1">BN158-BN$301</f>
        <v>4.4608209962294219E-2</v>
      </c>
      <c r="BT158" s="370">
        <v>154</v>
      </c>
      <c r="BU158" s="364">
        <f ca="1">IF(BO158&gt;=0,0,1)</f>
        <v>0</v>
      </c>
      <c r="BV158" s="372">
        <f ca="1">IF(BP158&gt;=0,0,1)</f>
        <v>0</v>
      </c>
      <c r="BZ158" s="370">
        <v>154</v>
      </c>
      <c r="CA158" s="368">
        <f ca="1">NORMINV(RAND(),CE$2,CE$3)</f>
        <v>6.6616707276506105E-3</v>
      </c>
      <c r="CB158" s="166">
        <f ca="1">CA158-CA$389</f>
        <v>9.5587582664070858E-2</v>
      </c>
      <c r="CC158" s="166">
        <f ca="1">CA158-CA$394</f>
        <v>0.12024753684463263</v>
      </c>
      <c r="CG158" s="370">
        <v>154</v>
      </c>
      <c r="CH158" s="370">
        <f ca="1">IF(CB158&gt;=0,0,1)</f>
        <v>0</v>
      </c>
      <c r="CI158" s="370">
        <f ca="1">IF(CC158&gt;=0,0,1)</f>
        <v>0</v>
      </c>
    </row>
    <row r="159" spans="1:87" ht="15.6">
      <c r="A159" s="342">
        <v>45610</v>
      </c>
      <c r="B159" s="397">
        <v>8.6161069955847935E-3</v>
      </c>
      <c r="C159" s="397">
        <v>1.8011557600003281E-2</v>
      </c>
      <c r="D159" s="397">
        <v>8.1747432235035333E-3</v>
      </c>
      <c r="E159" s="397">
        <v>-1.7196532571706724E-2</v>
      </c>
      <c r="F159" s="397">
        <v>6.6749466339896202E-2</v>
      </c>
      <c r="G159" s="397">
        <v>5.5596274898555009E-3</v>
      </c>
      <c r="H159" s="397">
        <v>2.6174692052662873E-3</v>
      </c>
      <c r="I159" s="397">
        <v>2.366993929567518E-2</v>
      </c>
      <c r="J159" s="397">
        <v>-8.9454111984609286E-3</v>
      </c>
      <c r="K159" s="397">
        <v>-8.1049518828573142E-3</v>
      </c>
      <c r="L159" s="398">
        <f t="shared" si="7"/>
        <v>9.915201449675981E-2</v>
      </c>
      <c r="M159" s="399">
        <f t="shared" si="0"/>
        <v>0.27976576884601634</v>
      </c>
      <c r="N159" s="399">
        <f t="shared" si="1"/>
        <v>0.36878898027884133</v>
      </c>
      <c r="Q159" s="227">
        <v>45499</v>
      </c>
      <c r="R159" s="113">
        <v>4.5635699609445357E-3</v>
      </c>
      <c r="S159" s="113">
        <v>2.226192787349035E-4</v>
      </c>
      <c r="T159" s="113">
        <v>-7.9589595912100575E-2</v>
      </c>
      <c r="U159" s="113">
        <v>-9.0327150503166642E-5</v>
      </c>
      <c r="V159" s="113">
        <v>-0.13871356504914112</v>
      </c>
      <c r="W159" s="113">
        <v>-8.3409066562788459E-3</v>
      </c>
      <c r="X159" s="113">
        <v>-5.6670309914518824E-2</v>
      </c>
      <c r="Y159" s="113">
        <v>-9.5316433311321003E-3</v>
      </c>
      <c r="Z159" s="113">
        <v>2.4605672098003684E-2</v>
      </c>
      <c r="AA159" s="113">
        <v>-7.7547534417490405E-2</v>
      </c>
      <c r="AB159" s="113">
        <v>-2.475021755539164E-2</v>
      </c>
      <c r="AC159" s="409">
        <f t="shared" si="3"/>
        <v>-0.36584223864887355</v>
      </c>
      <c r="AD159" s="113">
        <f t="shared" si="4"/>
        <v>0.58438265427149605</v>
      </c>
      <c r="AE159" s="113">
        <f t="shared" si="5"/>
        <v>1.0053293465476152</v>
      </c>
      <c r="AH159" s="372">
        <v>155</v>
      </c>
      <c r="AI159" s="372">
        <f>IF('Current Portfolio MAIN'!M157&gt;=0,0,1)</f>
        <v>0</v>
      </c>
      <c r="AJ159" s="372">
        <f>IF('Current Portfolio MAIN'!N157&gt;=0,0,1)</f>
        <v>0</v>
      </c>
      <c r="AP159" s="39">
        <v>126</v>
      </c>
      <c r="AQ159" s="222">
        <f>IF('Current Portfolio MAIN'!AD145&gt;=0,0,1)</f>
        <v>0</v>
      </c>
      <c r="AR159" s="222">
        <f>IF('Current Portfolio MAIN'!AE145&gt;=0,0,1)</f>
        <v>0</v>
      </c>
      <c r="AW159" s="372">
        <v>155</v>
      </c>
      <c r="AX159" s="372"/>
      <c r="AY159" s="372"/>
      <c r="AZ159" s="391"/>
      <c r="BA159" s="391"/>
      <c r="BB159" s="391"/>
      <c r="BC159" s="391"/>
      <c r="BD159" s="391"/>
      <c r="BE159" s="39">
        <v>126</v>
      </c>
      <c r="BF159" s="222"/>
      <c r="BG159" s="222"/>
      <c r="BH159" s="391"/>
      <c r="BI159" s="391"/>
      <c r="BJ159" s="391"/>
      <c r="BM159" s="370">
        <v>155</v>
      </c>
      <c r="BN159" s="366">
        <f ca="1">NORMINV(RAND(),$BR$2,$BR$3)</f>
        <v>2.8809055145964635E-3</v>
      </c>
      <c r="BO159" s="369">
        <f ca="1">BN159-BN$296</f>
        <v>2.6534668327680217E-2</v>
      </c>
      <c r="BP159" s="367">
        <f ca="1">BN159-BN$301</f>
        <v>3.1889378585120191E-2</v>
      </c>
      <c r="BT159" s="370">
        <v>155</v>
      </c>
      <c r="BU159" s="364">
        <f ca="1">IF(BO159&gt;=0,0,1)</f>
        <v>0</v>
      </c>
      <c r="BV159" s="372">
        <f ca="1">IF(BP159&gt;=0,0,1)</f>
        <v>0</v>
      </c>
      <c r="BZ159" s="370">
        <v>155</v>
      </c>
      <c r="CA159" s="368">
        <f ca="1">NORMINV(RAND(),CE$2,CE$3)</f>
        <v>-2.6475477957796072E-3</v>
      </c>
      <c r="CB159" s="166">
        <f ca="1">CA159-CA$389</f>
        <v>8.6278364140640634E-2</v>
      </c>
      <c r="CC159" s="166">
        <f ca="1">CA159-CA$394</f>
        <v>0.11093831832120241</v>
      </c>
      <c r="CG159" s="370">
        <v>155</v>
      </c>
      <c r="CH159" s="370">
        <f ca="1">IF(CB159&gt;=0,0,1)</f>
        <v>0</v>
      </c>
      <c r="CI159" s="370">
        <f ca="1">IF(CC159&gt;=0,0,1)</f>
        <v>0</v>
      </c>
    </row>
    <row r="160" spans="1:87" ht="15.6">
      <c r="A160" s="342">
        <v>45611</v>
      </c>
      <c r="B160" s="397">
        <v>-2.0716179787960476E-2</v>
      </c>
      <c r="C160" s="397">
        <v>-7.5713796678494871E-3</v>
      </c>
      <c r="D160" s="397">
        <v>-2.140593294796822E-2</v>
      </c>
      <c r="E160" s="397">
        <v>-1.3632786822892484E-3</v>
      </c>
      <c r="F160" s="397">
        <v>6.1612342537551434E-2</v>
      </c>
      <c r="G160" s="397">
        <v>1.4104742379061896E-2</v>
      </c>
      <c r="H160" s="397">
        <v>-3.5013238362542332E-3</v>
      </c>
      <c r="I160" s="397">
        <v>4.2672237871794749E-3</v>
      </c>
      <c r="J160" s="397">
        <v>2.1569803705020485E-2</v>
      </c>
      <c r="K160" s="397">
        <v>-3.558926040094712E-2</v>
      </c>
      <c r="L160" s="398">
        <f t="shared" si="7"/>
        <v>1.1406757085544506E-2</v>
      </c>
      <c r="M160" s="399">
        <f t="shared" si="0"/>
        <v>0.19202051143480103</v>
      </c>
      <c r="N160" s="399">
        <f t="shared" si="1"/>
        <v>0.28104372286762602</v>
      </c>
      <c r="Q160" s="227">
        <v>45503</v>
      </c>
      <c r="R160" s="113">
        <v>-2.9070602625845154E-2</v>
      </c>
      <c r="S160" s="113">
        <v>7.3923448537229763E-3</v>
      </c>
      <c r="T160" s="113">
        <v>-7.9398141236384667E-2</v>
      </c>
      <c r="U160" s="113">
        <v>8.7191533991060055E-5</v>
      </c>
      <c r="V160" s="113">
        <v>-9.5098853512143422E-2</v>
      </c>
      <c r="W160" s="113">
        <v>3.8016939216636292E-3</v>
      </c>
      <c r="X160" s="113">
        <v>-4.3443527913469837E-2</v>
      </c>
      <c r="Y160" s="113">
        <v>6.2472225639218504E-3</v>
      </c>
      <c r="Z160" s="113">
        <v>9.2474839489502525E-3</v>
      </c>
      <c r="AA160" s="113">
        <v>-9.466195780278952E-2</v>
      </c>
      <c r="AB160" s="113">
        <v>-2.2594797330785732E-2</v>
      </c>
      <c r="AC160" s="409">
        <f t="shared" si="3"/>
        <v>-0.33749194359916856</v>
      </c>
      <c r="AD160" s="113">
        <f t="shared" si="4"/>
        <v>0.61273294932120104</v>
      </c>
      <c r="AE160" s="113">
        <f t="shared" si="5"/>
        <v>1.0336796415973202</v>
      </c>
      <c r="AH160" s="372">
        <v>156</v>
      </c>
      <c r="AI160" s="372">
        <f>IF('Current Portfolio MAIN'!M158&gt;=0,0,1)</f>
        <v>0</v>
      </c>
      <c r="AJ160" s="372">
        <f>IF('Current Portfolio MAIN'!N158&gt;=0,0,1)</f>
        <v>0</v>
      </c>
      <c r="AP160" s="39">
        <v>127</v>
      </c>
      <c r="AQ160" s="222">
        <f>IF('Current Portfolio MAIN'!AD146&gt;=0,0,1)</f>
        <v>0</v>
      </c>
      <c r="AR160" s="222">
        <f>IF('Current Portfolio MAIN'!AE146&gt;=0,0,1)</f>
        <v>0</v>
      </c>
      <c r="AW160" s="372">
        <v>156</v>
      </c>
      <c r="AX160" s="372"/>
      <c r="AY160" s="372"/>
      <c r="AZ160" s="391"/>
      <c r="BA160" s="391"/>
      <c r="BB160" s="391"/>
      <c r="BC160" s="391"/>
      <c r="BD160" s="391"/>
      <c r="BE160" s="39">
        <v>127</v>
      </c>
      <c r="BF160" s="222"/>
      <c r="BG160" s="222"/>
      <c r="BH160" s="391"/>
      <c r="BI160" s="391"/>
      <c r="BJ160" s="391"/>
      <c r="BM160" s="370">
        <v>156</v>
      </c>
      <c r="BN160" s="366">
        <f ca="1">NORMINV(RAND(),$BR$2,$BR$3)</f>
        <v>-2.3653762813083755E-2</v>
      </c>
      <c r="BO160" s="369">
        <f ca="1">BN160-BN$296</f>
        <v>0</v>
      </c>
      <c r="BP160" s="367">
        <f ca="1">BN160-BN$301</f>
        <v>5.3547102574399742E-3</v>
      </c>
      <c r="BT160" s="370">
        <v>156</v>
      </c>
      <c r="BU160" s="364">
        <f ca="1">IF(BO160&gt;=0,0,1)</f>
        <v>0</v>
      </c>
      <c r="BV160" s="372">
        <f ca="1">IF(BP160&gt;=0,0,1)</f>
        <v>0</v>
      </c>
      <c r="BZ160" s="370">
        <v>156</v>
      </c>
      <c r="CA160" s="368">
        <f ca="1">NORMINV(RAND(),CE$2,CE$3)</f>
        <v>-4.501920941623036E-2</v>
      </c>
      <c r="CB160" s="166">
        <f ca="1">CA160-CA$389</f>
        <v>4.3906702520189883E-2</v>
      </c>
      <c r="CC160" s="166">
        <f ca="1">CA160-CA$394</f>
        <v>6.8566656700751655E-2</v>
      </c>
      <c r="CG160" s="370">
        <v>156</v>
      </c>
      <c r="CH160" s="370">
        <f ca="1">IF(CB160&gt;=0,0,1)</f>
        <v>0</v>
      </c>
      <c r="CI160" s="370">
        <f ca="1">IF(CC160&gt;=0,0,1)</f>
        <v>0</v>
      </c>
    </row>
    <row r="161" spans="1:87" ht="15.6">
      <c r="A161" s="342">
        <v>45616</v>
      </c>
      <c r="B161" s="397">
        <v>-6.93992765959206E-3</v>
      </c>
      <c r="C161" s="397">
        <v>4.0754419786230844E-3</v>
      </c>
      <c r="D161" s="397">
        <v>-4.5916911527527082E-3</v>
      </c>
      <c r="E161" s="397">
        <v>9.5214015893638759E-3</v>
      </c>
      <c r="F161" s="397">
        <v>1.7300751661501801E-2</v>
      </c>
      <c r="G161" s="397">
        <v>-1.6260962463201745E-2</v>
      </c>
      <c r="H161" s="397">
        <v>-3.4404030547821041E-3</v>
      </c>
      <c r="I161" s="397">
        <v>1.176807898296528E-2</v>
      </c>
      <c r="J161" s="397">
        <v>4.2182549547749026E-3</v>
      </c>
      <c r="K161" s="397">
        <v>-7.5443523799719747E-3</v>
      </c>
      <c r="L161" s="398">
        <f t="shared" si="7"/>
        <v>8.1065924569283521E-3</v>
      </c>
      <c r="M161" s="399">
        <f t="shared" si="0"/>
        <v>0.18872034680618488</v>
      </c>
      <c r="N161" s="399">
        <f t="shared" si="1"/>
        <v>0.27774355823900987</v>
      </c>
      <c r="Q161" s="227">
        <v>45504</v>
      </c>
      <c r="R161" s="113">
        <v>8.5314562066340915E-3</v>
      </c>
      <c r="S161" s="113">
        <v>7.1362968539025795E-2</v>
      </c>
      <c r="T161" s="113">
        <v>-4.8940643834286535E-2</v>
      </c>
      <c r="U161" s="113">
        <v>3.6180802108954246E-2</v>
      </c>
      <c r="V161" s="113">
        <v>-4.1229818003195029E-2</v>
      </c>
      <c r="W161" s="113">
        <v>2.4244241562639157E-2</v>
      </c>
      <c r="X161" s="113">
        <v>-3.0724273427049975E-2</v>
      </c>
      <c r="Y161" s="113">
        <v>4.2385500412846611E-2</v>
      </c>
      <c r="Z161" s="113">
        <v>6.4031382675844517E-2</v>
      </c>
      <c r="AA161" s="113">
        <v>-1.6889253392335601E-2</v>
      </c>
      <c r="AB161" s="113">
        <v>2.7580764397780344E-2</v>
      </c>
      <c r="AC161" s="409">
        <f t="shared" si="3"/>
        <v>0.13653312724685762</v>
      </c>
      <c r="AD161" s="113">
        <f t="shared" si="4"/>
        <v>1.0867580201672271</v>
      </c>
      <c r="AE161" s="113">
        <f t="shared" si="5"/>
        <v>1.5077047124433465</v>
      </c>
      <c r="AH161" s="372">
        <v>157</v>
      </c>
      <c r="AI161" s="372">
        <f>IF('Current Portfolio MAIN'!M159&gt;=0,0,1)</f>
        <v>0</v>
      </c>
      <c r="AJ161" s="372">
        <f>IF('Current Portfolio MAIN'!N159&gt;=0,0,1)</f>
        <v>0</v>
      </c>
      <c r="AP161" s="39">
        <v>128</v>
      </c>
      <c r="AQ161" s="222">
        <f>IF('Current Portfolio MAIN'!AD147&gt;=0,0,1)</f>
        <v>0</v>
      </c>
      <c r="AR161" s="222">
        <f>IF('Current Portfolio MAIN'!AE147&gt;=0,0,1)</f>
        <v>0</v>
      </c>
      <c r="AW161" s="372">
        <v>157</v>
      </c>
      <c r="AX161" s="372"/>
      <c r="AY161" s="372"/>
      <c r="AZ161" s="391"/>
      <c r="BA161" s="391"/>
      <c r="BB161" s="391"/>
      <c r="BC161" s="391"/>
      <c r="BD161" s="391"/>
      <c r="BE161" s="39">
        <v>128</v>
      </c>
      <c r="BF161" s="222"/>
      <c r="BG161" s="222"/>
      <c r="BH161" s="391"/>
      <c r="BI161" s="391"/>
      <c r="BJ161" s="391"/>
      <c r="BM161" s="370">
        <v>157</v>
      </c>
      <c r="BN161" s="366">
        <f ca="1">NORMINV(RAND(),$BR$2,$BR$3)</f>
        <v>-2.1805843932364887E-3</v>
      </c>
      <c r="BO161" s="369">
        <f ca="1">BN161-BN$296</f>
        <v>2.1473178419847267E-2</v>
      </c>
      <c r="BP161" s="367">
        <f ca="1">BN161-BN$301</f>
        <v>2.6827888677287241E-2</v>
      </c>
      <c r="BT161" s="370">
        <v>157</v>
      </c>
      <c r="BU161" s="364">
        <f ca="1">IF(BO161&gt;=0,0,1)</f>
        <v>0</v>
      </c>
      <c r="BV161" s="372">
        <f ca="1">IF(BP161&gt;=0,0,1)</f>
        <v>0</v>
      </c>
      <c r="BZ161" s="370">
        <v>157</v>
      </c>
      <c r="CA161" s="368">
        <f ca="1">NORMINV(RAND(),CE$2,CE$3)</f>
        <v>4.1947837008176315E-2</v>
      </c>
      <c r="CB161" s="166">
        <f ca="1">CA161-CA$389</f>
        <v>0.13087374894459655</v>
      </c>
      <c r="CC161" s="166">
        <f ca="1">CA161-CA$394</f>
        <v>0.15553370312515832</v>
      </c>
      <c r="CG161" s="370">
        <v>157</v>
      </c>
      <c r="CH161" s="370">
        <f ca="1">IF(CB161&gt;=0,0,1)</f>
        <v>0</v>
      </c>
      <c r="CI161" s="370">
        <f ca="1">IF(CC161&gt;=0,0,1)</f>
        <v>0</v>
      </c>
    </row>
    <row r="162" spans="1:87" ht="15.6">
      <c r="A162" s="342">
        <v>45617</v>
      </c>
      <c r="B162" s="397">
        <v>1.9785576093904966E-2</v>
      </c>
      <c r="C162" s="397">
        <v>-2.5657516599064678E-4</v>
      </c>
      <c r="D162" s="397">
        <v>-4.4740729535371893E-3</v>
      </c>
      <c r="E162" s="397">
        <v>2.8887602766412002E-3</v>
      </c>
      <c r="F162" s="397">
        <v>5.8766855278244989E-3</v>
      </c>
      <c r="G162" s="397">
        <v>2.6643355546912106E-2</v>
      </c>
      <c r="H162" s="397">
        <v>1.6632735591502357E-2</v>
      </c>
      <c r="I162" s="397">
        <v>3.7063288673613304E-3</v>
      </c>
      <c r="J162" s="397">
        <v>-1.6467989840521446E-2</v>
      </c>
      <c r="K162" s="397">
        <v>-2.0378127654478551E-2</v>
      </c>
      <c r="L162" s="398">
        <f t="shared" si="7"/>
        <v>3.3956676289618626E-2</v>
      </c>
      <c r="M162" s="399">
        <f t="shared" si="0"/>
        <v>0.21457043063887515</v>
      </c>
      <c r="N162" s="399">
        <f t="shared" si="1"/>
        <v>0.30359364207170014</v>
      </c>
      <c r="Q162" s="227">
        <v>45505</v>
      </c>
      <c r="R162" s="113">
        <v>-7.7739476806252483E-2</v>
      </c>
      <c r="S162" s="113">
        <v>-2.216299246398068E-2</v>
      </c>
      <c r="T162" s="113">
        <v>-0.10417783475297282</v>
      </c>
      <c r="U162" s="113">
        <v>-1.1314928421231829E-2</v>
      </c>
      <c r="V162" s="113">
        <v>-6.3337020375872966E-2</v>
      </c>
      <c r="W162" s="113">
        <v>-1.4899790400645374E-2</v>
      </c>
      <c r="X162" s="113">
        <v>-8.8823393003754747E-2</v>
      </c>
      <c r="Y162" s="113">
        <v>-3.9598929279779926E-2</v>
      </c>
      <c r="Z162" s="113">
        <v>-5.1433333416875393E-2</v>
      </c>
      <c r="AA162" s="113">
        <v>-9.2175806497803103E-2</v>
      </c>
      <c r="AB162" s="113">
        <v>-2.4770037779569654E-2</v>
      </c>
      <c r="AC162" s="409">
        <f t="shared" si="3"/>
        <v>-0.59043354319873897</v>
      </c>
      <c r="AD162" s="113">
        <f t="shared" si="4"/>
        <v>0.35979134972163063</v>
      </c>
      <c r="AE162" s="113">
        <f t="shared" si="5"/>
        <v>0.78073804199774977</v>
      </c>
      <c r="AH162" s="372">
        <v>158</v>
      </c>
      <c r="AI162" s="372">
        <f>IF('Current Portfolio MAIN'!M160&gt;=0,0,1)</f>
        <v>0</v>
      </c>
      <c r="AJ162" s="372">
        <f>IF('Current Portfolio MAIN'!N160&gt;=0,0,1)</f>
        <v>0</v>
      </c>
      <c r="AP162" s="39">
        <v>129</v>
      </c>
      <c r="AQ162" s="222">
        <f>IF('Current Portfolio MAIN'!AD148&gt;=0,0,1)</f>
        <v>0</v>
      </c>
      <c r="AR162" s="222">
        <f>IF('Current Portfolio MAIN'!AE148&gt;=0,0,1)</f>
        <v>0</v>
      </c>
      <c r="AW162" s="372">
        <v>158</v>
      </c>
      <c r="AX162" s="372"/>
      <c r="AY162" s="372"/>
      <c r="AZ162" s="391"/>
      <c r="BA162" s="391"/>
      <c r="BB162" s="391"/>
      <c r="BC162" s="391"/>
      <c r="BD162" s="391"/>
      <c r="BE162" s="39">
        <v>129</v>
      </c>
      <c r="BF162" s="222"/>
      <c r="BG162" s="222"/>
      <c r="BH162" s="391"/>
      <c r="BI162" s="391"/>
      <c r="BJ162" s="391"/>
      <c r="BM162" s="370">
        <v>158</v>
      </c>
      <c r="BN162" s="366">
        <f ca="1">NORMINV(RAND(),$BR$2,$BR$3)</f>
        <v>2.4273920487480068E-2</v>
      </c>
      <c r="BO162" s="369">
        <f ca="1">BN162-BN$296</f>
        <v>4.7927683300563823E-2</v>
      </c>
      <c r="BP162" s="367">
        <f ca="1">BN162-BN$301</f>
        <v>5.3282393558003793E-2</v>
      </c>
      <c r="BT162" s="370">
        <v>158</v>
      </c>
      <c r="BU162" s="364">
        <f ca="1">IF(BO162&gt;=0,0,1)</f>
        <v>0</v>
      </c>
      <c r="BV162" s="372">
        <f ca="1">IF(BP162&gt;=0,0,1)</f>
        <v>0</v>
      </c>
      <c r="BZ162" s="370">
        <v>158</v>
      </c>
      <c r="CA162" s="368">
        <f ca="1">NORMINV(RAND(),CE$2,CE$3)</f>
        <v>-1.2423189574751452E-2</v>
      </c>
      <c r="CB162" s="166">
        <f ca="1">CA162-CA$389</f>
        <v>7.6502722361668787E-2</v>
      </c>
      <c r="CC162" s="166">
        <f ca="1">CA162-CA$394</f>
        <v>0.10116267654223056</v>
      </c>
      <c r="CG162" s="370">
        <v>158</v>
      </c>
      <c r="CH162" s="370">
        <f ca="1">IF(CB162&gt;=0,0,1)</f>
        <v>0</v>
      </c>
      <c r="CI162" s="370">
        <f ca="1">IF(CC162&gt;=0,0,1)</f>
        <v>0</v>
      </c>
    </row>
    <row r="163" spans="1:87" ht="15.6">
      <c r="A163" s="342">
        <v>45618</v>
      </c>
      <c r="B163" s="397">
        <v>7.0622005075511307E-3</v>
      </c>
      <c r="C163" s="397">
        <v>1.0530655731395777E-2</v>
      </c>
      <c r="D163" s="397">
        <v>1.4645048150126572E-2</v>
      </c>
      <c r="E163" s="397">
        <v>2.1874417156675152E-2</v>
      </c>
      <c r="F163" s="397">
        <v>1.2739878057590692E-2</v>
      </c>
      <c r="G163" s="397">
        <v>2.0967068171390046E-2</v>
      </c>
      <c r="H163" s="397">
        <v>5.6016514601717082E-2</v>
      </c>
      <c r="I163" s="397">
        <v>9.1331714511686535E-3</v>
      </c>
      <c r="J163" s="397">
        <v>4.5785689647519945E-2</v>
      </c>
      <c r="K163" s="397">
        <v>-1.7847117650219291E-3</v>
      </c>
      <c r="L163" s="398">
        <f t="shared" si="7"/>
        <v>0.19696993171011312</v>
      </c>
      <c r="M163" s="399">
        <f t="shared" si="0"/>
        <v>0.37758368605936965</v>
      </c>
      <c r="N163" s="399">
        <f t="shared" si="1"/>
        <v>0.46660689749219464</v>
      </c>
      <c r="Q163" s="227">
        <v>45506</v>
      </c>
      <c r="R163" s="113">
        <v>-0.32946514265551785</v>
      </c>
      <c r="S163" s="113">
        <v>-3.253884655390149E-2</v>
      </c>
      <c r="T163" s="113">
        <v>-0.13571634336284666</v>
      </c>
      <c r="U163" s="113">
        <v>-3.4004483928760876E-2</v>
      </c>
      <c r="V163" s="113">
        <v>-0.1144752950592649</v>
      </c>
      <c r="W163" s="113">
        <v>-2.9782399977509866E-2</v>
      </c>
      <c r="X163" s="113">
        <v>-0.14072917526231343</v>
      </c>
      <c r="Y163" s="113">
        <v>-7.5865865337833016E-2</v>
      </c>
      <c r="Z163" s="113">
        <v>-0.10105869449266913</v>
      </c>
      <c r="AA163" s="113">
        <v>-0.17159101352433537</v>
      </c>
      <c r="AB163" s="113">
        <v>-5.8636361175712692E-2</v>
      </c>
      <c r="AC163" s="409">
        <f t="shared" si="3"/>
        <v>-1.2238636213306653</v>
      </c>
      <c r="AD163" s="113">
        <f t="shared" si="4"/>
        <v>-0.27363872841029568</v>
      </c>
      <c r="AE163" s="113">
        <f t="shared" si="5"/>
        <v>0.14730796386582345</v>
      </c>
      <c r="AH163" s="372">
        <v>159</v>
      </c>
      <c r="AI163" s="372">
        <f>IF('Current Portfolio MAIN'!M161&gt;=0,0,1)</f>
        <v>0</v>
      </c>
      <c r="AJ163" s="372">
        <f>IF('Current Portfolio MAIN'!N161&gt;=0,0,1)</f>
        <v>0</v>
      </c>
      <c r="AP163" s="39">
        <v>130</v>
      </c>
      <c r="AQ163" s="222">
        <f>IF('Current Portfolio MAIN'!AD149&gt;=0,0,1)</f>
        <v>0</v>
      </c>
      <c r="AR163" s="222">
        <f>IF('Current Portfolio MAIN'!AE149&gt;=0,0,1)</f>
        <v>0</v>
      </c>
      <c r="AW163" s="372">
        <v>159</v>
      </c>
      <c r="AX163" s="372"/>
      <c r="AY163" s="372"/>
      <c r="AZ163" s="391"/>
      <c r="BA163" s="391"/>
      <c r="BB163" s="391"/>
      <c r="BC163" s="391"/>
      <c r="BD163" s="391"/>
      <c r="BE163" s="39">
        <v>130</v>
      </c>
      <c r="BF163" s="222"/>
      <c r="BG163" s="222"/>
      <c r="BH163" s="391"/>
      <c r="BI163" s="391"/>
      <c r="BJ163" s="391"/>
      <c r="BM163" s="370">
        <v>159</v>
      </c>
      <c r="BN163" s="366">
        <f ca="1">NORMINV(RAND(),$BR$2,$BR$3)</f>
        <v>-8.7303923818117836E-3</v>
      </c>
      <c r="BO163" s="369">
        <f ca="1">BN163-BN$296</f>
        <v>1.4923370431271971E-2</v>
      </c>
      <c r="BP163" s="367">
        <f ca="1">BN163-BN$301</f>
        <v>2.0278080688711946E-2</v>
      </c>
      <c r="BT163" s="370">
        <v>159</v>
      </c>
      <c r="BU163" s="364">
        <f ca="1">IF(BO163&gt;=0,0,1)</f>
        <v>0</v>
      </c>
      <c r="BV163" s="372">
        <f ca="1">IF(BP163&gt;=0,0,1)</f>
        <v>0</v>
      </c>
      <c r="BZ163" s="370">
        <v>159</v>
      </c>
      <c r="CA163" s="368">
        <f ca="1">NORMINV(RAND(),CE$2,CE$3)</f>
        <v>-5.5007340941144518E-2</v>
      </c>
      <c r="CB163" s="166">
        <f ca="1">CA163-CA$389</f>
        <v>3.3918570995275725E-2</v>
      </c>
      <c r="CC163" s="166">
        <f ca="1">CA163-CA$394</f>
        <v>5.8578525175837497E-2</v>
      </c>
      <c r="CG163" s="370">
        <v>159</v>
      </c>
      <c r="CH163" s="370">
        <f ca="1">IF(CB163&gt;=0,0,1)</f>
        <v>0</v>
      </c>
      <c r="CI163" s="370">
        <f ca="1">IF(CC163&gt;=0,0,1)</f>
        <v>0</v>
      </c>
    </row>
    <row r="164" spans="1:87" ht="15.6">
      <c r="A164" s="342">
        <v>45623</v>
      </c>
      <c r="B164" s="397">
        <v>-4.6031663708759885E-3</v>
      </c>
      <c r="C164" s="397">
        <v>1.1672482684729646E-2</v>
      </c>
      <c r="D164" s="397">
        <v>4.0687808206718579E-4</v>
      </c>
      <c r="E164" s="397">
        <v>7.1363139977951295E-3</v>
      </c>
      <c r="F164" s="397">
        <v>3.1082877870701298E-2</v>
      </c>
      <c r="G164" s="397">
        <v>1.3602075728035068E-2</v>
      </c>
      <c r="H164" s="397">
        <v>2.5349380206889593E-2</v>
      </c>
      <c r="I164" s="397">
        <v>9.6165497827225277E-3</v>
      </c>
      <c r="J164" s="397">
        <v>2.3243580672342112E-2</v>
      </c>
      <c r="K164" s="397">
        <v>1.908366207635348E-3</v>
      </c>
      <c r="L164" s="398">
        <f t="shared" si="7"/>
        <v>0.11941533886204192</v>
      </c>
      <c r="M164" s="399">
        <f t="shared" si="0"/>
        <v>0.30002909321129845</v>
      </c>
      <c r="N164" s="399">
        <f t="shared" si="1"/>
        <v>0.38905230464412344</v>
      </c>
      <c r="Q164" s="227">
        <v>45510</v>
      </c>
      <c r="R164" s="113">
        <v>-0.40300184212364865</v>
      </c>
      <c r="S164" s="113">
        <v>-0.11740203883311739</v>
      </c>
      <c r="T164" s="113">
        <v>-0.17610740005889947</v>
      </c>
      <c r="U164" s="113">
        <v>-6.6801806084335169E-2</v>
      </c>
      <c r="V164" s="113">
        <v>-0.11490972843739911</v>
      </c>
      <c r="W164" s="113">
        <v>-6.3128311313971897E-2</v>
      </c>
      <c r="X164" s="113">
        <v>-0.15847913625738874</v>
      </c>
      <c r="Y164" s="113">
        <v>-0.10522977228965591</v>
      </c>
      <c r="Z164" s="113">
        <v>-0.13922755510004281</v>
      </c>
      <c r="AA164" s="113">
        <v>-0.21950715764209239</v>
      </c>
      <c r="AB164" s="113">
        <v>-9.2661509910699769E-2</v>
      </c>
      <c r="AC164" s="409">
        <f t="shared" si="3"/>
        <v>-1.6564562580512512</v>
      </c>
      <c r="AD164" s="113">
        <f t="shared" si="4"/>
        <v>-0.70623136513088158</v>
      </c>
      <c r="AE164" s="113">
        <f t="shared" si="5"/>
        <v>-0.28528467285476244</v>
      </c>
      <c r="AH164" s="372">
        <v>160</v>
      </c>
      <c r="AI164" s="372">
        <f>IF('Current Portfolio MAIN'!M162&gt;=0,0,1)</f>
        <v>0</v>
      </c>
      <c r="AJ164" s="372">
        <f>IF('Current Portfolio MAIN'!N162&gt;=0,0,1)</f>
        <v>0</v>
      </c>
      <c r="AP164" s="39">
        <v>131</v>
      </c>
      <c r="AQ164" s="222">
        <f>IF('Current Portfolio MAIN'!AD150&gt;=0,0,1)</f>
        <v>0</v>
      </c>
      <c r="AR164" s="222">
        <f>IF('Current Portfolio MAIN'!AE150&gt;=0,0,1)</f>
        <v>0</v>
      </c>
      <c r="AW164" s="372">
        <v>160</v>
      </c>
      <c r="AX164" s="372"/>
      <c r="AY164" s="372"/>
      <c r="AZ164" s="391"/>
      <c r="BA164" s="391"/>
      <c r="BB164" s="391"/>
      <c r="BC164" s="391"/>
      <c r="BD164" s="391"/>
      <c r="BE164" s="39">
        <v>131</v>
      </c>
      <c r="BF164" s="222"/>
      <c r="BG164" s="222"/>
      <c r="BH164" s="391"/>
      <c r="BI164" s="391"/>
      <c r="BJ164" s="391"/>
      <c r="BM164" s="370">
        <v>160</v>
      </c>
      <c r="BN164" s="366">
        <f ca="1">NORMINV(RAND(),$BR$2,$BR$3)</f>
        <v>1.1246959547823596E-2</v>
      </c>
      <c r="BO164" s="369">
        <f ca="1">BN164-BN$296</f>
        <v>3.4900722360907355E-2</v>
      </c>
      <c r="BP164" s="367">
        <f ca="1">BN164-BN$301</f>
        <v>4.0255432618347325E-2</v>
      </c>
      <c r="BT164" s="370">
        <v>160</v>
      </c>
      <c r="BU164" s="364">
        <f ca="1">IF(BO164&gt;=0,0,1)</f>
        <v>0</v>
      </c>
      <c r="BV164" s="372">
        <f ca="1">IF(BP164&gt;=0,0,1)</f>
        <v>0</v>
      </c>
      <c r="BZ164" s="370">
        <v>160</v>
      </c>
      <c r="CA164" s="368">
        <f ca="1">NORMINV(RAND(),CE$2,CE$3)</f>
        <v>3.2190205975862869E-2</v>
      </c>
      <c r="CB164" s="166">
        <f ca="1">CA164-CA$389</f>
        <v>0.12111611791228311</v>
      </c>
      <c r="CC164" s="166">
        <f ca="1">CA164-CA$394</f>
        <v>0.14577607209284488</v>
      </c>
      <c r="CG164" s="370">
        <v>160</v>
      </c>
      <c r="CH164" s="370">
        <f ca="1">IF(CB164&gt;=0,0,1)</f>
        <v>0</v>
      </c>
      <c r="CI164" s="370">
        <f ca="1">IF(CC164&gt;=0,0,1)</f>
        <v>0</v>
      </c>
    </row>
    <row r="165" spans="1:87" ht="15.6">
      <c r="A165" s="342">
        <v>45630</v>
      </c>
      <c r="B165" s="397">
        <v>-3.1706196572766743E-2</v>
      </c>
      <c r="C165" s="397">
        <v>-7.7485573062905377E-3</v>
      </c>
      <c r="D165" s="397">
        <v>5.0733863365808318E-3</v>
      </c>
      <c r="E165" s="397">
        <v>-6.8864644843559253E-3</v>
      </c>
      <c r="F165" s="397">
        <v>-4.624063481464824E-3</v>
      </c>
      <c r="G165" s="397">
        <v>-7.1868451759551366E-3</v>
      </c>
      <c r="H165" s="397">
        <v>-1.4757717183913388E-2</v>
      </c>
      <c r="I165" s="397">
        <v>-3.1246743787737952E-2</v>
      </c>
      <c r="J165" s="397">
        <v>1.1747716037726175E-2</v>
      </c>
      <c r="K165" s="397">
        <v>1.2691586715660064E-2</v>
      </c>
      <c r="L165" s="398">
        <f t="shared" si="7"/>
        <v>-7.4643898902517436E-2</v>
      </c>
      <c r="M165" s="399">
        <f t="shared" si="0"/>
        <v>0.10596985544673909</v>
      </c>
      <c r="N165" s="399">
        <f t="shared" si="1"/>
        <v>0.19499306687956408</v>
      </c>
      <c r="Q165" s="227">
        <v>45511</v>
      </c>
      <c r="R165" s="113">
        <v>-0.46970371616195683</v>
      </c>
      <c r="S165" s="113">
        <v>-0.11373646628761336</v>
      </c>
      <c r="T165" s="113">
        <v>-0.16252299256417257</v>
      </c>
      <c r="U165" s="113">
        <v>-4.8414547735924907E-2</v>
      </c>
      <c r="V165" s="113">
        <v>-0.14445068464078825</v>
      </c>
      <c r="W165" s="113">
        <v>-8.224917399997056E-2</v>
      </c>
      <c r="X165" s="113">
        <v>-0.15121225108808811</v>
      </c>
      <c r="Y165" s="113">
        <v>-0.10081301782031182</v>
      </c>
      <c r="Z165" s="113">
        <v>-0.13950077406143813</v>
      </c>
      <c r="AA165" s="113">
        <v>-0.21127775357948997</v>
      </c>
      <c r="AB165" s="113">
        <v>-9.945239300670583E-2</v>
      </c>
      <c r="AC165" s="409">
        <f t="shared" si="3"/>
        <v>-1.7233337709464602</v>
      </c>
      <c r="AD165" s="113">
        <f t="shared" si="4"/>
        <v>-0.77310887802609063</v>
      </c>
      <c r="AE165" s="113">
        <f t="shared" si="5"/>
        <v>-0.35216218574997149</v>
      </c>
      <c r="AH165" s="372">
        <v>161</v>
      </c>
      <c r="AI165" s="372">
        <f>IF('Current Portfolio MAIN'!M163&gt;=0,0,1)</f>
        <v>0</v>
      </c>
      <c r="AJ165" s="372">
        <f>IF('Current Portfolio MAIN'!N163&gt;=0,0,1)</f>
        <v>0</v>
      </c>
      <c r="AP165" s="39">
        <v>132</v>
      </c>
      <c r="AQ165" s="222">
        <f>IF('Current Portfolio MAIN'!AD151&gt;=0,0,1)</f>
        <v>0</v>
      </c>
      <c r="AR165" s="222">
        <f>IF('Current Portfolio MAIN'!AE151&gt;=0,0,1)</f>
        <v>0</v>
      </c>
      <c r="AW165" s="372">
        <v>161</v>
      </c>
      <c r="AX165" s="372"/>
      <c r="AY165" s="372"/>
      <c r="AZ165" s="391"/>
      <c r="BA165" s="391"/>
      <c r="BB165" s="391"/>
      <c r="BC165" s="391"/>
      <c r="BD165" s="391"/>
      <c r="BE165" s="39">
        <v>132</v>
      </c>
      <c r="BF165" s="222"/>
      <c r="BG165" s="222"/>
      <c r="BH165" s="391"/>
      <c r="BI165" s="391"/>
      <c r="BJ165" s="391"/>
      <c r="BM165" s="370">
        <v>161</v>
      </c>
      <c r="BN165" s="366">
        <f ca="1">NORMINV(RAND(),$BR$2,$BR$3)</f>
        <v>2.1098972987182094E-2</v>
      </c>
      <c r="BO165" s="369">
        <f ca="1">BN165-BN$296</f>
        <v>4.4752735800265848E-2</v>
      </c>
      <c r="BP165" s="367">
        <f ca="1">BN165-BN$301</f>
        <v>5.0107446057705826E-2</v>
      </c>
      <c r="BT165" s="370">
        <v>161</v>
      </c>
      <c r="BU165" s="364">
        <f ca="1">IF(BO165&gt;=0,0,1)</f>
        <v>0</v>
      </c>
      <c r="BV165" s="372">
        <f ca="1">IF(BP165&gt;=0,0,1)</f>
        <v>0</v>
      </c>
      <c r="BZ165" s="370">
        <v>161</v>
      </c>
      <c r="CA165" s="368">
        <f ca="1">NORMINV(RAND(),CE$2,CE$3)</f>
        <v>2.5008525957002273E-2</v>
      </c>
      <c r="CB165" s="166">
        <f ca="1">CA165-CA$389</f>
        <v>0.11393443789342252</v>
      </c>
      <c r="CC165" s="166">
        <f ca="1">CA165-CA$394</f>
        <v>0.13859439207398427</v>
      </c>
      <c r="CG165" s="370">
        <v>161</v>
      </c>
      <c r="CH165" s="370">
        <f ca="1">IF(CB165&gt;=0,0,1)</f>
        <v>0</v>
      </c>
      <c r="CI165" s="370">
        <f ca="1">IF(CC165&gt;=0,0,1)</f>
        <v>0</v>
      </c>
    </row>
    <row r="166" spans="1:87" ht="15.6">
      <c r="A166" s="342">
        <v>45631</v>
      </c>
      <c r="B166" s="397">
        <v>-7.0232139257172199E-2</v>
      </c>
      <c r="C166" s="397">
        <v>-1.8258518165283344E-2</v>
      </c>
      <c r="D166" s="397">
        <v>-6.7103086253454958E-3</v>
      </c>
      <c r="E166" s="397">
        <v>-1.1793855186059687E-2</v>
      </c>
      <c r="F166" s="397">
        <v>-2.2491111644648232E-2</v>
      </c>
      <c r="G166" s="397">
        <v>-3.2267776936037884E-2</v>
      </c>
      <c r="H166" s="397">
        <v>-1.7827815394068303E-2</v>
      </c>
      <c r="I166" s="397">
        <v>-1.211746929984836E-2</v>
      </c>
      <c r="J166" s="397">
        <v>-2.8364592716950465E-2</v>
      </c>
      <c r="K166" s="397">
        <v>-7.6257931187586614E-3</v>
      </c>
      <c r="L166" s="398">
        <f t="shared" si="7"/>
        <v>-0.22768938034417263</v>
      </c>
      <c r="M166" s="399">
        <f t="shared" si="0"/>
        <v>-4.7075625994916104E-2</v>
      </c>
      <c r="N166" s="399">
        <f t="shared" si="1"/>
        <v>4.1947585437908885E-2</v>
      </c>
      <c r="Q166" s="227">
        <v>45512</v>
      </c>
      <c r="R166" s="113">
        <v>-0.42606904646292865</v>
      </c>
      <c r="S166" s="113">
        <v>-0.10574328137725164</v>
      </c>
      <c r="T166" s="113">
        <v>-0.15642900827253647</v>
      </c>
      <c r="U166" s="113">
        <v>-3.2569011041604479E-2</v>
      </c>
      <c r="V166" s="113">
        <v>-0.13417793743294104</v>
      </c>
      <c r="W166" s="113">
        <v>-7.2071987173229934E-2</v>
      </c>
      <c r="X166" s="113">
        <v>-0.10304743277288231</v>
      </c>
      <c r="Y166" s="113">
        <v>-9.0271845607396095E-2</v>
      </c>
      <c r="Z166" s="113">
        <v>-0.10227759288997185</v>
      </c>
      <c r="AA166" s="113">
        <v>-0.18944886870035238</v>
      </c>
      <c r="AB166" s="113">
        <v>-7.7821414598895244E-2</v>
      </c>
      <c r="AC166" s="409">
        <f t="shared" si="3"/>
        <v>-1.4899274263299898</v>
      </c>
      <c r="AD166" s="113">
        <f t="shared" si="4"/>
        <v>-0.53970253340962016</v>
      </c>
      <c r="AE166" s="113">
        <f t="shared" si="5"/>
        <v>-0.11875584113350102</v>
      </c>
      <c r="AH166" s="372">
        <v>162</v>
      </c>
      <c r="AI166" s="372">
        <f>IF('Current Portfolio MAIN'!M164&gt;=0,0,1)</f>
        <v>0</v>
      </c>
      <c r="AJ166" s="372">
        <f>IF('Current Portfolio MAIN'!N164&gt;=0,0,1)</f>
        <v>0</v>
      </c>
      <c r="AP166" s="39">
        <v>133</v>
      </c>
      <c r="AQ166" s="222">
        <f>IF('Current Portfolio MAIN'!AD152&gt;=0,0,1)</f>
        <v>0</v>
      </c>
      <c r="AR166" s="222">
        <f>IF('Current Portfolio MAIN'!AE152&gt;=0,0,1)</f>
        <v>0</v>
      </c>
      <c r="AW166" s="372">
        <v>162</v>
      </c>
      <c r="AX166" s="372"/>
      <c r="AY166" s="372"/>
      <c r="AZ166" s="391"/>
      <c r="BA166" s="391"/>
      <c r="BB166" s="391"/>
      <c r="BC166" s="391"/>
      <c r="BD166" s="391"/>
      <c r="BE166" s="39">
        <v>133</v>
      </c>
      <c r="BF166" s="222"/>
      <c r="BG166" s="222"/>
      <c r="BH166" s="391"/>
      <c r="BI166" s="391"/>
      <c r="BJ166" s="391"/>
      <c r="BM166" s="370">
        <v>162</v>
      </c>
      <c r="BN166" s="366">
        <f ca="1">NORMINV(RAND(),$BR$2,$BR$3)</f>
        <v>-2.12610188456538E-2</v>
      </c>
      <c r="BO166" s="369">
        <f ca="1">BN166-BN$296</f>
        <v>2.3927439674299548E-3</v>
      </c>
      <c r="BP166" s="367">
        <f ca="1">BN166-BN$301</f>
        <v>7.7474542248699291E-3</v>
      </c>
      <c r="BT166" s="370">
        <v>162</v>
      </c>
      <c r="BU166" s="364">
        <f ca="1">IF(BO166&gt;=0,0,1)</f>
        <v>0</v>
      </c>
      <c r="BV166" s="372">
        <f ca="1">IF(BP166&gt;=0,0,1)</f>
        <v>0</v>
      </c>
      <c r="BZ166" s="370">
        <v>162</v>
      </c>
      <c r="CA166" s="368">
        <f ca="1">NORMINV(RAND(),CE$2,CE$3)</f>
        <v>4.105508895175182E-2</v>
      </c>
      <c r="CB166" s="166">
        <f ca="1">CA166-CA$389</f>
        <v>0.12998100088817205</v>
      </c>
      <c r="CC166" s="166">
        <f ca="1">CA166-CA$394</f>
        <v>0.15464095506873382</v>
      </c>
      <c r="CG166" s="370">
        <v>162</v>
      </c>
      <c r="CH166" s="370">
        <f ca="1">IF(CB166&gt;=0,0,1)</f>
        <v>0</v>
      </c>
      <c r="CI166" s="370">
        <f ca="1">IF(CC166&gt;=0,0,1)</f>
        <v>0</v>
      </c>
    </row>
    <row r="167" spans="1:87" ht="15.6">
      <c r="A167" s="342">
        <v>45632</v>
      </c>
      <c r="B167" s="397">
        <v>-2.4555367758679614E-3</v>
      </c>
      <c r="C167" s="397">
        <v>-8.9937695369405324E-3</v>
      </c>
      <c r="D167" s="397">
        <v>-6.0488301874529471E-3</v>
      </c>
      <c r="E167" s="397">
        <v>-1.0325821625535414E-2</v>
      </c>
      <c r="F167" s="397">
        <v>-6.2194848157375304E-3</v>
      </c>
      <c r="G167" s="397">
        <v>-3.7051239050512885E-3</v>
      </c>
      <c r="H167" s="397">
        <v>-7.8060505019180715E-3</v>
      </c>
      <c r="I167" s="397">
        <v>-3.3637663585343369E-2</v>
      </c>
      <c r="J167" s="397">
        <v>-2.5523560970646897E-2</v>
      </c>
      <c r="K167" s="397">
        <v>2.0963237071607743E-2</v>
      </c>
      <c r="L167" s="398">
        <f t="shared" si="7"/>
        <v>-8.3752604832886268E-2</v>
      </c>
      <c r="M167" s="399">
        <f t="shared" si="0"/>
        <v>9.686114951637026E-2</v>
      </c>
      <c r="N167" s="399">
        <f t="shared" si="1"/>
        <v>0.18588436094919525</v>
      </c>
      <c r="Q167" s="227">
        <v>45513</v>
      </c>
      <c r="R167" s="113">
        <v>-0.4203009031985282</v>
      </c>
      <c r="S167" s="113">
        <v>-6.3771559967880975E-2</v>
      </c>
      <c r="T167" s="113">
        <v>-0.12020137451685065</v>
      </c>
      <c r="U167" s="113">
        <v>-4.1899077787718841E-2</v>
      </c>
      <c r="V167" s="113">
        <v>-0.12069139109686799</v>
      </c>
      <c r="W167" s="113">
        <v>-8.7510042734590066E-2</v>
      </c>
      <c r="X167" s="113">
        <v>-0.10619472607440905</v>
      </c>
      <c r="Y167" s="113">
        <v>-7.9891008991538781E-2</v>
      </c>
      <c r="Z167" s="113">
        <v>-0.10043608948153226</v>
      </c>
      <c r="AA167" s="113">
        <v>-0.15671328030571385</v>
      </c>
      <c r="AB167" s="113">
        <v>-5.7127753312462337E-2</v>
      </c>
      <c r="AC167" s="409">
        <f t="shared" si="3"/>
        <v>-1.354737207468093</v>
      </c>
      <c r="AD167" s="113">
        <f t="shared" si="4"/>
        <v>-0.40451231454772341</v>
      </c>
      <c r="AE167" s="113">
        <f t="shared" si="5"/>
        <v>1.6434377728395733E-2</v>
      </c>
      <c r="AH167" s="372">
        <v>163</v>
      </c>
      <c r="AI167" s="372">
        <f>IF('Current Portfolio MAIN'!M165&gt;=0,0,1)</f>
        <v>0</v>
      </c>
      <c r="AJ167" s="372">
        <f>IF('Current Portfolio MAIN'!N165&gt;=0,0,1)</f>
        <v>0</v>
      </c>
      <c r="AP167" s="39">
        <v>134</v>
      </c>
      <c r="AQ167" s="222">
        <f>IF('Current Portfolio MAIN'!AD153&gt;=0,0,1)</f>
        <v>0</v>
      </c>
      <c r="AR167" s="222">
        <f>IF('Current Portfolio MAIN'!AE153&gt;=0,0,1)</f>
        <v>0</v>
      </c>
      <c r="AW167" s="372">
        <v>163</v>
      </c>
      <c r="AX167" s="372"/>
      <c r="AY167" s="372"/>
      <c r="AZ167" s="391"/>
      <c r="BA167" s="391"/>
      <c r="BB167" s="391"/>
      <c r="BC167" s="391"/>
      <c r="BD167" s="391"/>
      <c r="BE167" s="39">
        <v>134</v>
      </c>
      <c r="BF167" s="222"/>
      <c r="BG167" s="222"/>
      <c r="BH167" s="391"/>
      <c r="BI167" s="391"/>
      <c r="BJ167" s="391"/>
      <c r="BM167" s="370">
        <v>163</v>
      </c>
      <c r="BN167" s="366">
        <f ca="1">NORMINV(RAND(),$BR$2,$BR$3)</f>
        <v>-3.2060989265150679E-3</v>
      </c>
      <c r="BO167" s="369">
        <f ca="1">BN167-BN$296</f>
        <v>2.0447663886568688E-2</v>
      </c>
      <c r="BP167" s="367">
        <f ca="1">BN167-BN$301</f>
        <v>2.5802374144008662E-2</v>
      </c>
      <c r="BT167" s="370">
        <v>163</v>
      </c>
      <c r="BU167" s="364">
        <f ca="1">IF(BO167&gt;=0,0,1)</f>
        <v>0</v>
      </c>
      <c r="BV167" s="372">
        <f ca="1">IF(BP167&gt;=0,0,1)</f>
        <v>0</v>
      </c>
      <c r="BZ167" s="370">
        <v>163</v>
      </c>
      <c r="CA167" s="368">
        <f ca="1">NORMINV(RAND(),CE$2,CE$3)</f>
        <v>-8.8813390797477854E-2</v>
      </c>
      <c r="CB167" s="166">
        <f ca="1">CA167-CA$389</f>
        <v>1.1252113894238969E-4</v>
      </c>
      <c r="CC167" s="166">
        <f ca="1">CA167-CA$394</f>
        <v>2.4772475319504161E-2</v>
      </c>
      <c r="CG167" s="370">
        <v>163</v>
      </c>
      <c r="CH167" s="370">
        <f ca="1">IF(CB167&gt;=0,0,1)</f>
        <v>0</v>
      </c>
      <c r="CI167" s="370">
        <f ca="1">IF(CC167&gt;=0,0,1)</f>
        <v>0</v>
      </c>
    </row>
    <row r="168" spans="1:87" ht="15.6">
      <c r="A168" s="342">
        <v>45637</v>
      </c>
      <c r="B168" s="397">
        <v>4.6089948958754068E-3</v>
      </c>
      <c r="C168" s="397">
        <v>1.4060197121319451E-3</v>
      </c>
      <c r="D168" s="397">
        <v>1.9457584583504328E-2</v>
      </c>
      <c r="E168" s="397">
        <v>4.3777075123667686E-3</v>
      </c>
      <c r="F168" s="397">
        <v>5.553385866760463E-3</v>
      </c>
      <c r="G168" s="397">
        <v>1.323717413748815E-2</v>
      </c>
      <c r="H168" s="397">
        <v>-6.7541110723524644E-3</v>
      </c>
      <c r="I168" s="397">
        <v>1.5411408075507449E-3</v>
      </c>
      <c r="J168" s="397">
        <v>1.8015660232770347E-2</v>
      </c>
      <c r="K168" s="397">
        <v>2.9955343048543082E-2</v>
      </c>
      <c r="L168" s="398">
        <f t="shared" si="7"/>
        <v>9.1398899724638771E-2</v>
      </c>
      <c r="M168" s="399">
        <f t="shared" si="0"/>
        <v>0.2720126540738953</v>
      </c>
      <c r="N168" s="399">
        <f t="shared" si="1"/>
        <v>0.36103586550672029</v>
      </c>
      <c r="Q168" s="227">
        <v>45517</v>
      </c>
      <c r="R168" s="113">
        <v>-0.3932772228369843</v>
      </c>
      <c r="S168" s="113">
        <v>-1.8835338305850713E-2</v>
      </c>
      <c r="T168" s="113">
        <v>-6.6850321317655781E-2</v>
      </c>
      <c r="U168" s="113">
        <v>-2.1097643874573357E-2</v>
      </c>
      <c r="V168" s="113">
        <v>-9.9080417548584987E-2</v>
      </c>
      <c r="W168" s="113">
        <v>-3.215617585918773E-2</v>
      </c>
      <c r="X168" s="113">
        <v>-9.6414201906945052E-2</v>
      </c>
      <c r="Y168" s="113">
        <v>-5.2893936877491554E-2</v>
      </c>
      <c r="Z168" s="113">
        <v>-5.3709071985963308E-2</v>
      </c>
      <c r="AA168" s="113">
        <v>-0.1052442999270069</v>
      </c>
      <c r="AB168" s="113">
        <v>-1.0666262480125921E-2</v>
      </c>
      <c r="AC168" s="409">
        <f t="shared" si="3"/>
        <v>-0.9502248929203696</v>
      </c>
      <c r="AD168" s="113">
        <f t="shared" si="4"/>
        <v>0</v>
      </c>
      <c r="AE168" s="113">
        <f t="shared" si="5"/>
        <v>0.42094669227611914</v>
      </c>
      <c r="AH168" s="372">
        <v>164</v>
      </c>
      <c r="AI168" s="372">
        <f>IF('Current Portfolio MAIN'!M166&gt;=0,0,1)</f>
        <v>1</v>
      </c>
      <c r="AJ168" s="372">
        <f>IF('Current Portfolio MAIN'!N166&gt;=0,0,1)</f>
        <v>0</v>
      </c>
      <c r="AP168" s="39">
        <v>135</v>
      </c>
      <c r="AQ168" s="222">
        <f>IF('Current Portfolio MAIN'!AD154&gt;=0,0,1)</f>
        <v>0</v>
      </c>
      <c r="AR168" s="222">
        <f>IF('Current Portfolio MAIN'!AE154&gt;=0,0,1)</f>
        <v>0</v>
      </c>
      <c r="AW168" s="372">
        <v>164</v>
      </c>
      <c r="AX168" s="372"/>
      <c r="AY168" s="372"/>
      <c r="AZ168" s="391"/>
      <c r="BA168" s="391"/>
      <c r="BB168" s="391"/>
      <c r="BC168" s="391"/>
      <c r="BD168" s="391"/>
      <c r="BE168" s="39">
        <v>135</v>
      </c>
      <c r="BF168" s="222"/>
      <c r="BG168" s="222"/>
      <c r="BH168" s="391"/>
      <c r="BI168" s="391"/>
      <c r="BJ168" s="391"/>
      <c r="BM168" s="370">
        <v>164</v>
      </c>
      <c r="BN168" s="366">
        <f ca="1">NORMINV(RAND(),$BR$2,$BR$3)</f>
        <v>2.6321420759357096E-3</v>
      </c>
      <c r="BO168" s="369">
        <f ca="1">BN168-BN$296</f>
        <v>2.6285904889019465E-2</v>
      </c>
      <c r="BP168" s="367">
        <f ca="1">BN168-BN$301</f>
        <v>3.1640615146459439E-2</v>
      </c>
      <c r="BT168" s="370">
        <v>164</v>
      </c>
      <c r="BU168" s="364">
        <f ca="1">IF(BO168&gt;=0,0,1)</f>
        <v>0</v>
      </c>
      <c r="BV168" s="372">
        <f ca="1">IF(BP168&gt;=0,0,1)</f>
        <v>0</v>
      </c>
      <c r="BZ168" s="370">
        <v>164</v>
      </c>
      <c r="CA168" s="368">
        <f ca="1">NORMINV(RAND(),CE$2,CE$3)</f>
        <v>-8.190890059707738E-3</v>
      </c>
      <c r="CB168" s="166">
        <f ca="1">CA168-CA$389</f>
        <v>8.0735021876712498E-2</v>
      </c>
      <c r="CC168" s="166">
        <f ca="1">CA168-CA$394</f>
        <v>0.10539497605727427</v>
      </c>
      <c r="CG168" s="370">
        <v>164</v>
      </c>
      <c r="CH168" s="370">
        <f ca="1">IF(CB168&gt;=0,0,1)</f>
        <v>0</v>
      </c>
      <c r="CI168" s="370">
        <f ca="1">IF(CC168&gt;=0,0,1)</f>
        <v>0</v>
      </c>
    </row>
    <row r="169" spans="1:87" ht="15.6">
      <c r="A169" s="342">
        <v>45638</v>
      </c>
      <c r="B169" s="397">
        <v>6.623761356588842E-2</v>
      </c>
      <c r="C169" s="397">
        <v>3.8529303028598694E-2</v>
      </c>
      <c r="D169" s="397">
        <v>3.36831247530609E-2</v>
      </c>
      <c r="E169" s="397">
        <v>3.6953785464719502E-2</v>
      </c>
      <c r="F169" s="397">
        <v>3.4984744342536622E-2</v>
      </c>
      <c r="G169" s="397">
        <v>4.1662248301659766E-2</v>
      </c>
      <c r="H169" s="397">
        <v>3.7530406251372384E-2</v>
      </c>
      <c r="I169" s="397">
        <v>2.245919738943325E-2</v>
      </c>
      <c r="J169" s="397">
        <v>4.350740402288511E-2</v>
      </c>
      <c r="K169" s="397">
        <v>2.6588786214765792E-2</v>
      </c>
      <c r="L169" s="398">
        <f t="shared" si="7"/>
        <v>0.38213661333492044</v>
      </c>
      <c r="M169" s="399">
        <f t="shared" si="0"/>
        <v>0.56275036768417697</v>
      </c>
      <c r="N169" s="399">
        <f t="shared" si="1"/>
        <v>0.65177357911700196</v>
      </c>
      <c r="Q169" s="227">
        <v>45518</v>
      </c>
      <c r="R169" s="113">
        <v>-0.38786813450766677</v>
      </c>
      <c r="S169" s="113">
        <v>-3.6183265490180583E-3</v>
      </c>
      <c r="T169" s="113">
        <v>-2.141816513213568E-2</v>
      </c>
      <c r="U169" s="113">
        <v>1.118988753426331E-2</v>
      </c>
      <c r="V169" s="113">
        <v>-7.5168097532365641E-2</v>
      </c>
      <c r="W169" s="113">
        <v>-4.6362642040630786E-2</v>
      </c>
      <c r="X169" s="113">
        <v>-7.5356351806156741E-2</v>
      </c>
      <c r="Y169" s="113">
        <v>-3.236849371249273E-2</v>
      </c>
      <c r="Z169" s="113">
        <v>-4.428990026765689E-2</v>
      </c>
      <c r="AA169" s="113">
        <v>-7.0053536808813432E-2</v>
      </c>
      <c r="AB169" s="113">
        <v>1.5778178296583123E-2</v>
      </c>
      <c r="AC169" s="409">
        <f t="shared" si="3"/>
        <v>-0.7295355825260903</v>
      </c>
      <c r="AD169" s="113">
        <f t="shared" si="4"/>
        <v>0.2206893103942793</v>
      </c>
      <c r="AE169" s="113">
        <f t="shared" si="5"/>
        <v>0.64163600267039844</v>
      </c>
      <c r="AH169" s="372">
        <v>165</v>
      </c>
      <c r="AI169" s="372">
        <f>IF('Current Portfolio MAIN'!M167&gt;=0,0,1)</f>
        <v>0</v>
      </c>
      <c r="AJ169" s="372">
        <f>IF('Current Portfolio MAIN'!N167&gt;=0,0,1)</f>
        <v>0</v>
      </c>
      <c r="AP169" s="39">
        <v>136</v>
      </c>
      <c r="AQ169" s="222">
        <f>IF('Current Portfolio MAIN'!AD155&gt;=0,0,1)</f>
        <v>0</v>
      </c>
      <c r="AR169" s="222">
        <f>IF('Current Portfolio MAIN'!AE155&gt;=0,0,1)</f>
        <v>0</v>
      </c>
      <c r="AW169" s="372">
        <v>165</v>
      </c>
      <c r="AX169" s="372"/>
      <c r="AY169" s="372"/>
      <c r="AZ169" s="391"/>
      <c r="BA169" s="391"/>
      <c r="BB169" s="391"/>
      <c r="BC169" s="391"/>
      <c r="BD169" s="391"/>
      <c r="BE169" s="39">
        <v>136</v>
      </c>
      <c r="BF169" s="222"/>
      <c r="BG169" s="222"/>
      <c r="BH169" s="391"/>
      <c r="BI169" s="391"/>
      <c r="BJ169" s="391"/>
      <c r="BM169" s="370">
        <v>165</v>
      </c>
      <c r="BN169" s="366">
        <f ca="1">NORMINV(RAND(),$BR$2,$BR$3)</f>
        <v>-2.4381148310333684E-2</v>
      </c>
      <c r="BO169" s="369">
        <f ca="1">BN169-BN$296</f>
        <v>-7.2738549724992926E-4</v>
      </c>
      <c r="BP169" s="367">
        <f ca="1">BN169-BN$301</f>
        <v>4.627324760190045E-3</v>
      </c>
      <c r="BT169" s="370">
        <v>165</v>
      </c>
      <c r="BU169" s="364">
        <f ca="1">IF(BO169&gt;=0,0,1)</f>
        <v>1</v>
      </c>
      <c r="BV169" s="372">
        <f ca="1">IF(BP169&gt;=0,0,1)</f>
        <v>0</v>
      </c>
      <c r="BZ169" s="370">
        <v>165</v>
      </c>
      <c r="CA169" s="368">
        <f ca="1">NORMINV(RAND(),CE$2,CE$3)</f>
        <v>0.10637460364490867</v>
      </c>
      <c r="CB169" s="166">
        <f ca="1">CA169-CA$389</f>
        <v>0.19530051558132891</v>
      </c>
      <c r="CC169" s="166">
        <f ca="1">CA169-CA$394</f>
        <v>0.21996046976189068</v>
      </c>
      <c r="CG169" s="370">
        <v>165</v>
      </c>
      <c r="CH169" s="370">
        <f ca="1">IF(CB169&gt;=0,0,1)</f>
        <v>0</v>
      </c>
      <c r="CI169" s="370">
        <f ca="1">IF(CC169&gt;=0,0,1)</f>
        <v>0</v>
      </c>
    </row>
    <row r="170" spans="1:87" ht="15.6">
      <c r="A170" s="342">
        <v>45639</v>
      </c>
      <c r="B170" s="397">
        <v>-1.4735628888913999E-2</v>
      </c>
      <c r="C170" s="397">
        <v>7.267962192103905E-3</v>
      </c>
      <c r="D170" s="397">
        <v>1.4504816864588932E-3</v>
      </c>
      <c r="E170" s="397">
        <v>2.6439088507872466E-3</v>
      </c>
      <c r="F170" s="397">
        <v>-7.0884732328656552E-3</v>
      </c>
      <c r="G170" s="397">
        <v>5.6198544676204776E-3</v>
      </c>
      <c r="H170" s="397">
        <v>1.1004491025971674E-2</v>
      </c>
      <c r="I170" s="397">
        <v>1.1126301481527712E-3</v>
      </c>
      <c r="J170" s="397">
        <v>1.7978739847607672E-2</v>
      </c>
      <c r="K170" s="397">
        <v>-6.0271737230888078E-5</v>
      </c>
      <c r="L170" s="398">
        <f t="shared" si="7"/>
        <v>2.5193694359692098E-2</v>
      </c>
      <c r="M170" s="399">
        <f t="shared" si="0"/>
        <v>0.20580744870894863</v>
      </c>
      <c r="N170" s="399">
        <f t="shared" si="1"/>
        <v>0.29483066014177362</v>
      </c>
      <c r="Q170" s="227">
        <v>45519</v>
      </c>
      <c r="R170" s="113">
        <v>-0.38787497432328422</v>
      </c>
      <c r="S170" s="113">
        <v>9.8783397055912658E-4</v>
      </c>
      <c r="T170" s="113">
        <v>-3.21796465242985E-2</v>
      </c>
      <c r="U170" s="113">
        <v>1.9728169889927205E-2</v>
      </c>
      <c r="V170" s="113">
        <v>-6.9746096388136003E-2</v>
      </c>
      <c r="W170" s="113">
        <v>-6.6692528132170081E-2</v>
      </c>
      <c r="X170" s="113">
        <v>-8.3455319200015921E-2</v>
      </c>
      <c r="Y170" s="113">
        <v>-7.1728281054377008E-2</v>
      </c>
      <c r="Z170" s="113">
        <v>-2.6979124613820904E-2</v>
      </c>
      <c r="AA170" s="113">
        <v>-3.6576332137459144E-2</v>
      </c>
      <c r="AB170" s="113">
        <v>1.1299172532637902E-2</v>
      </c>
      <c r="AC170" s="409">
        <f t="shared" si="3"/>
        <v>-0.74321712598043754</v>
      </c>
      <c r="AD170" s="113">
        <f t="shared" si="4"/>
        <v>0.20700776693993206</v>
      </c>
      <c r="AE170" s="113">
        <f t="shared" si="5"/>
        <v>0.6279544592160512</v>
      </c>
      <c r="AH170" s="372">
        <v>166</v>
      </c>
      <c r="AI170" s="372">
        <f>IF('Current Portfolio MAIN'!M168&gt;=0,0,1)</f>
        <v>0</v>
      </c>
      <c r="AJ170" s="372">
        <f>IF('Current Portfolio MAIN'!N168&gt;=0,0,1)</f>
        <v>0</v>
      </c>
      <c r="AP170" s="39">
        <v>137</v>
      </c>
      <c r="AQ170" s="222">
        <f>IF('Current Portfolio MAIN'!AD156&gt;=0,0,1)</f>
        <v>0</v>
      </c>
      <c r="AR170" s="222">
        <f>IF('Current Portfolio MAIN'!AE156&gt;=0,0,1)</f>
        <v>0</v>
      </c>
      <c r="AW170" s="372">
        <v>166</v>
      </c>
      <c r="AX170" s="372"/>
      <c r="AY170" s="372"/>
      <c r="AZ170" s="391"/>
      <c r="BA170" s="391"/>
      <c r="BB170" s="391"/>
      <c r="BC170" s="391"/>
      <c r="BD170" s="391"/>
      <c r="BE170" s="39">
        <v>137</v>
      </c>
      <c r="BF170" s="222"/>
      <c r="BG170" s="222"/>
      <c r="BH170" s="391"/>
      <c r="BI170" s="391"/>
      <c r="BJ170" s="391"/>
      <c r="BM170" s="370">
        <v>166</v>
      </c>
      <c r="BN170" s="366">
        <f ca="1">NORMINV(RAND(),$BR$2,$BR$3)</f>
        <v>4.263077059560738E-3</v>
      </c>
      <c r="BO170" s="369">
        <f ca="1">BN170-BN$296</f>
        <v>2.7916839872644494E-2</v>
      </c>
      <c r="BP170" s="367">
        <f ca="1">BN170-BN$301</f>
        <v>3.3271550130084468E-2</v>
      </c>
      <c r="BT170" s="370">
        <v>166</v>
      </c>
      <c r="BU170" s="364">
        <f ca="1">IF(BO170&gt;=0,0,1)</f>
        <v>0</v>
      </c>
      <c r="BV170" s="372">
        <f ca="1">IF(BP170&gt;=0,0,1)</f>
        <v>0</v>
      </c>
      <c r="BZ170" s="370">
        <v>166</v>
      </c>
      <c r="CA170" s="368">
        <f ca="1">NORMINV(RAND(),CE$2,CE$3)</f>
        <v>-7.3801567223937235E-3</v>
      </c>
      <c r="CB170" s="166">
        <f ca="1">CA170-CA$389</f>
        <v>8.1545755214026516E-2</v>
      </c>
      <c r="CC170" s="166">
        <f ca="1">CA170-CA$394</f>
        <v>0.10620570939458829</v>
      </c>
      <c r="CG170" s="370">
        <v>166</v>
      </c>
      <c r="CH170" s="370">
        <f ca="1">IF(CB170&gt;=0,0,1)</f>
        <v>0</v>
      </c>
      <c r="CI170" s="370">
        <f ca="1">IF(CC170&gt;=0,0,1)</f>
        <v>0</v>
      </c>
    </row>
    <row r="171" spans="1:87" ht="15.6">
      <c r="A171" s="342">
        <v>45644</v>
      </c>
      <c r="B171" s="397">
        <v>-5.4989445130724235E-2</v>
      </c>
      <c r="C171" s="397">
        <v>-2.0609753743737858E-2</v>
      </c>
      <c r="D171" s="397">
        <v>-3.6762399651795175E-2</v>
      </c>
      <c r="E171" s="397">
        <v>-1.6101500563019289E-2</v>
      </c>
      <c r="F171" s="397">
        <v>-1.3958576353975349E-2</v>
      </c>
      <c r="G171" s="397">
        <v>-1.4574210858064984E-2</v>
      </c>
      <c r="H171" s="397">
        <v>-2.1867384945239099E-2</v>
      </c>
      <c r="I171" s="397">
        <v>-2.6402254577152617E-2</v>
      </c>
      <c r="J171" s="397">
        <v>-1.5416664388178125E-3</v>
      </c>
      <c r="K171" s="397">
        <v>-4.5195784689583185E-2</v>
      </c>
      <c r="L171" s="398">
        <f t="shared" si="7"/>
        <v>-0.2520029769521096</v>
      </c>
      <c r="M171" s="399">
        <f t="shared" si="0"/>
        <v>-7.1389222602853075E-2</v>
      </c>
      <c r="N171" s="399">
        <f t="shared" si="1"/>
        <v>1.7633988829971914E-2</v>
      </c>
      <c r="Q171" s="227">
        <v>45520</v>
      </c>
      <c r="R171" s="113">
        <v>-0.39667530948287344</v>
      </c>
      <c r="S171" s="113">
        <v>1.6455203890166192E-2</v>
      </c>
      <c r="T171" s="113">
        <v>-4.2084499401141118E-2</v>
      </c>
      <c r="U171" s="113">
        <v>3.7843119333065056E-2</v>
      </c>
      <c r="V171" s="113">
        <v>-6.9960131392067026E-2</v>
      </c>
      <c r="W171" s="113">
        <v>-6.1716484057576459E-2</v>
      </c>
      <c r="X171" s="113">
        <v>-7.9865646635586152E-2</v>
      </c>
      <c r="Y171" s="113">
        <v>-8.3441262805923677E-2</v>
      </c>
      <c r="Z171" s="113">
        <v>6.7042251581301837E-3</v>
      </c>
      <c r="AA171" s="113">
        <v>-2.865455214044843E-2</v>
      </c>
      <c r="AB171" s="113">
        <v>9.8028300136665525E-3</v>
      </c>
      <c r="AC171" s="409">
        <f t="shared" si="3"/>
        <v>-0.69159250752058832</v>
      </c>
      <c r="AD171" s="113">
        <f t="shared" si="4"/>
        <v>0.25863238539978128</v>
      </c>
      <c r="AE171" s="113">
        <f t="shared" si="5"/>
        <v>0.67957907767590042</v>
      </c>
      <c r="AH171" s="372">
        <v>167</v>
      </c>
      <c r="AI171" s="372">
        <f>IF('Current Portfolio MAIN'!M169&gt;=0,0,1)</f>
        <v>0</v>
      </c>
      <c r="AJ171" s="372">
        <f>IF('Current Portfolio MAIN'!N169&gt;=0,0,1)</f>
        <v>0</v>
      </c>
      <c r="AP171" s="39">
        <v>138</v>
      </c>
      <c r="AQ171" s="222">
        <f>IF('Current Portfolio MAIN'!AD157&gt;=0,0,1)</f>
        <v>0</v>
      </c>
      <c r="AR171" s="222">
        <f>IF('Current Portfolio MAIN'!AE157&gt;=0,0,1)</f>
        <v>0</v>
      </c>
      <c r="AW171" s="372">
        <v>167</v>
      </c>
      <c r="AX171" s="372"/>
      <c r="AY171" s="372"/>
      <c r="AZ171" s="391"/>
      <c r="BA171" s="391"/>
      <c r="BB171" s="391"/>
      <c r="BC171" s="391"/>
      <c r="BD171" s="391"/>
      <c r="BE171" s="39">
        <v>138</v>
      </c>
      <c r="BF171" s="222"/>
      <c r="BG171" s="222"/>
      <c r="BH171" s="391"/>
      <c r="BI171" s="391"/>
      <c r="BJ171" s="391"/>
      <c r="BM171" s="370">
        <v>167</v>
      </c>
      <c r="BN171" s="366">
        <f ca="1">NORMINV(RAND(),$BR$2,$BR$3)</f>
        <v>3.0140290297811737E-3</v>
      </c>
      <c r="BO171" s="369">
        <f ca="1">BN171-BN$296</f>
        <v>2.6667791842864927E-2</v>
      </c>
      <c r="BP171" s="367">
        <f ca="1">BN171-BN$301</f>
        <v>3.2022502100304905E-2</v>
      </c>
      <c r="BT171" s="370">
        <v>167</v>
      </c>
      <c r="BU171" s="364">
        <f ca="1">IF(BO171&gt;=0,0,1)</f>
        <v>0</v>
      </c>
      <c r="BV171" s="372">
        <f ca="1">IF(BP171&gt;=0,0,1)</f>
        <v>0</v>
      </c>
      <c r="BZ171" s="370">
        <v>167</v>
      </c>
      <c r="CA171" s="368">
        <f ca="1">NORMINV(RAND(),CE$2,CE$3)</f>
        <v>-6.0846589221007601E-3</v>
      </c>
      <c r="CB171" s="166">
        <f ca="1">CA171-CA$389</f>
        <v>8.284125301431948E-2</v>
      </c>
      <c r="CC171" s="166">
        <f ca="1">CA171-CA$394</f>
        <v>0.10750120719488125</v>
      </c>
      <c r="CG171" s="370">
        <v>167</v>
      </c>
      <c r="CH171" s="370">
        <f ca="1">IF(CB171&gt;=0,0,1)</f>
        <v>0</v>
      </c>
      <c r="CI171" s="370">
        <f ca="1">IF(CC171&gt;=0,0,1)</f>
        <v>0</v>
      </c>
    </row>
    <row r="172" spans="1:87" ht="15.6">
      <c r="A172" s="342">
        <v>45645</v>
      </c>
      <c r="B172" s="397">
        <v>-1.4559978930502648E-2</v>
      </c>
      <c r="C172" s="397">
        <v>4.8481224389547162E-3</v>
      </c>
      <c r="D172" s="397">
        <v>-2.9727934383780852E-3</v>
      </c>
      <c r="E172" s="397">
        <v>-4.1701642891356361E-4</v>
      </c>
      <c r="F172" s="397">
        <v>-1.9722727851395616E-3</v>
      </c>
      <c r="G172" s="397">
        <v>7.7846102335086265E-3</v>
      </c>
      <c r="H172" s="397">
        <v>4.8348365899024692E-3</v>
      </c>
      <c r="I172" s="397">
        <v>-2.2443671917497632E-2</v>
      </c>
      <c r="J172" s="397">
        <v>2.3398785823209867E-2</v>
      </c>
      <c r="K172" s="397">
        <v>1.0382693296083989E-2</v>
      </c>
      <c r="L172" s="398">
        <f t="shared" si="7"/>
        <v>8.883314881228177E-3</v>
      </c>
      <c r="M172" s="399">
        <f t="shared" si="0"/>
        <v>0.1894970692304847</v>
      </c>
      <c r="N172" s="399">
        <f t="shared" si="1"/>
        <v>0.27852028066330969</v>
      </c>
      <c r="Q172" s="227">
        <v>45524</v>
      </c>
      <c r="R172" s="113">
        <v>-0.35147735842687111</v>
      </c>
      <c r="S172" s="113">
        <v>2.8968548838897767E-2</v>
      </c>
      <c r="T172" s="113">
        <v>-9.7220211171168414E-3</v>
      </c>
      <c r="U172" s="113">
        <v>8.1852991992190871E-2</v>
      </c>
      <c r="V172" s="113">
        <v>-4.4884269613799432E-2</v>
      </c>
      <c r="W172" s="113">
        <v>-4.0471967059569014E-2</v>
      </c>
      <c r="X172" s="113">
        <v>-2.9969941771166964E-2</v>
      </c>
      <c r="Y172" s="113">
        <v>-7.3607075438450131E-2</v>
      </c>
      <c r="Z172" s="113">
        <v>-2.3957658185638109E-2</v>
      </c>
      <c r="AA172" s="113">
        <v>-4.6733178714229995E-3</v>
      </c>
      <c r="AB172" s="113">
        <v>3.6025990329793256E-2</v>
      </c>
      <c r="AC172" s="409">
        <f t="shared" si="3"/>
        <v>-0.43191607832315271</v>
      </c>
      <c r="AD172" s="113">
        <f t="shared" si="4"/>
        <v>0.51830881459721689</v>
      </c>
      <c r="AE172" s="113">
        <f t="shared" si="5"/>
        <v>0.93925550687333603</v>
      </c>
      <c r="AH172" s="372">
        <v>168</v>
      </c>
      <c r="AI172" s="372">
        <f>IF('Current Portfolio MAIN'!M170&gt;=0,0,1)</f>
        <v>0</v>
      </c>
      <c r="AJ172" s="372">
        <f>IF('Current Portfolio MAIN'!N170&gt;=0,0,1)</f>
        <v>0</v>
      </c>
      <c r="AP172" s="39">
        <v>139</v>
      </c>
      <c r="AQ172" s="222">
        <f>IF('Current Portfolio MAIN'!AD158&gt;=0,0,1)</f>
        <v>0</v>
      </c>
      <c r="AR172" s="222">
        <f>IF('Current Portfolio MAIN'!AE158&gt;=0,0,1)</f>
        <v>0</v>
      </c>
      <c r="AW172" s="372">
        <v>168</v>
      </c>
      <c r="AX172" s="372"/>
      <c r="AY172" s="372"/>
      <c r="AZ172" s="391"/>
      <c r="BA172" s="391"/>
      <c r="BB172" s="391"/>
      <c r="BC172" s="391"/>
      <c r="BD172" s="391"/>
      <c r="BE172" s="39">
        <v>139</v>
      </c>
      <c r="BF172" s="222"/>
      <c r="BG172" s="222"/>
      <c r="BH172" s="391"/>
      <c r="BI172" s="391"/>
      <c r="BJ172" s="391"/>
      <c r="BM172" s="370">
        <v>168</v>
      </c>
      <c r="BN172" s="366">
        <f ca="1">NORMINV(RAND(),$BR$2,$BR$3)</f>
        <v>4.6396065073892323E-3</v>
      </c>
      <c r="BO172" s="369">
        <f ca="1">BN172-BN$296</f>
        <v>2.8293369320472987E-2</v>
      </c>
      <c r="BP172" s="367">
        <f ca="1">BN172-BN$301</f>
        <v>3.3648079577912965E-2</v>
      </c>
      <c r="BT172" s="370">
        <v>168</v>
      </c>
      <c r="BU172" s="364">
        <f ca="1">IF(BO172&gt;=0,0,1)</f>
        <v>0</v>
      </c>
      <c r="BV172" s="372">
        <f ca="1">IF(BP172&gt;=0,0,1)</f>
        <v>0</v>
      </c>
      <c r="BZ172" s="370">
        <v>168</v>
      </c>
      <c r="CA172" s="368">
        <f ca="1">NORMINV(RAND(),CE$2,CE$3)</f>
        <v>-1.4477115084444103E-2</v>
      </c>
      <c r="CB172" s="166">
        <f ca="1">CA172-CA$389</f>
        <v>7.444879685197614E-2</v>
      </c>
      <c r="CC172" s="166">
        <f ca="1">CA172-CA$394</f>
        <v>9.9108751032537912E-2</v>
      </c>
      <c r="CG172" s="370">
        <v>168</v>
      </c>
      <c r="CH172" s="370">
        <f ca="1">IF(CB172&gt;=0,0,1)</f>
        <v>0</v>
      </c>
      <c r="CI172" s="370">
        <f ca="1">IF(CC172&gt;=0,0,1)</f>
        <v>0</v>
      </c>
    </row>
    <row r="173" spans="1:87" ht="15.6">
      <c r="A173" s="342">
        <v>45646</v>
      </c>
      <c r="B173" s="397">
        <v>3.055556108866031E-2</v>
      </c>
      <c r="C173" s="397">
        <v>2.5203707009809673E-2</v>
      </c>
      <c r="D173" s="397">
        <v>5.2798447706106089E-3</v>
      </c>
      <c r="E173" s="397">
        <v>2.1810102133090759E-2</v>
      </c>
      <c r="F173" s="397">
        <v>1.2233276758857548E-2</v>
      </c>
      <c r="G173" s="397">
        <v>5.7228042789319034E-3</v>
      </c>
      <c r="H173" s="397">
        <v>3.5654449128372345E-2</v>
      </c>
      <c r="I173" s="397">
        <v>1.8389367433667703E-2</v>
      </c>
      <c r="J173" s="397">
        <v>8.0319234573587028E-3</v>
      </c>
      <c r="K173" s="397">
        <v>1.3615621852025139E-2</v>
      </c>
      <c r="L173" s="398">
        <f t="shared" si="7"/>
        <v>0.17649665791138469</v>
      </c>
      <c r="M173" s="399">
        <f t="shared" si="0"/>
        <v>0.35711041226064122</v>
      </c>
      <c r="N173" s="399">
        <f t="shared" si="1"/>
        <v>0.44613362369346621</v>
      </c>
      <c r="Q173" s="227">
        <v>45525</v>
      </c>
      <c r="R173" s="113">
        <v>-0.32865822867130678</v>
      </c>
      <c r="S173" s="113">
        <v>3.9577866932001049E-2</v>
      </c>
      <c r="T173" s="113">
        <v>-1.4905126696475812E-2</v>
      </c>
      <c r="U173" s="113">
        <v>0.12434648116500946</v>
      </c>
      <c r="V173" s="113">
        <v>3.0695816838466561E-2</v>
      </c>
      <c r="W173" s="113">
        <v>1.3201255016288549E-3</v>
      </c>
      <c r="X173" s="113">
        <v>3.7205113221483233E-2</v>
      </c>
      <c r="Y173" s="113">
        <v>-2.5608793928200146E-2</v>
      </c>
      <c r="Z173" s="113">
        <v>-3.910842548011384E-2</v>
      </c>
      <c r="AA173" s="113">
        <v>-1.7230544602766518E-3</v>
      </c>
      <c r="AB173" s="113">
        <v>4.5303739765616857E-2</v>
      </c>
      <c r="AC173" s="409">
        <f t="shared" si="3"/>
        <v>-0.13155448581216722</v>
      </c>
      <c r="AD173" s="113">
        <f t="shared" si="4"/>
        <v>0.81867040710820238</v>
      </c>
      <c r="AE173" s="113">
        <f t="shared" si="5"/>
        <v>1.2396170993843216</v>
      </c>
      <c r="AH173" s="372">
        <v>169</v>
      </c>
      <c r="AI173" s="372">
        <f>IF('Current Portfolio MAIN'!M171&gt;=0,0,1)</f>
        <v>1</v>
      </c>
      <c r="AJ173" s="372">
        <f>IF('Current Portfolio MAIN'!N171&gt;=0,0,1)</f>
        <v>0</v>
      </c>
      <c r="AP173" s="39">
        <v>140</v>
      </c>
      <c r="AQ173" s="222">
        <f>IF('Current Portfolio MAIN'!AD159&gt;=0,0,1)</f>
        <v>0</v>
      </c>
      <c r="AR173" s="222">
        <f>IF('Current Portfolio MAIN'!AE159&gt;=0,0,1)</f>
        <v>0</v>
      </c>
      <c r="AW173" s="372">
        <v>169</v>
      </c>
      <c r="AX173" s="372"/>
      <c r="AY173" s="372"/>
      <c r="AZ173" s="391"/>
      <c r="BA173" s="391"/>
      <c r="BB173" s="391"/>
      <c r="BC173" s="391"/>
      <c r="BD173" s="391"/>
      <c r="BE173" s="39">
        <v>140</v>
      </c>
      <c r="BF173" s="222"/>
      <c r="BG173" s="222"/>
      <c r="BH173" s="391"/>
      <c r="BI173" s="391"/>
      <c r="BJ173" s="391"/>
      <c r="BM173" s="370">
        <v>169</v>
      </c>
      <c r="BN173" s="366">
        <f ca="1">NORMINV(RAND(),$BR$2,$BR$3)</f>
        <v>1.3098563836557546E-3</v>
      </c>
      <c r="BO173" s="369">
        <f ca="1">BN173-BN$296</f>
        <v>2.4963619196739509E-2</v>
      </c>
      <c r="BP173" s="367">
        <f ca="1">BN173-BN$301</f>
        <v>3.0318329454179484E-2</v>
      </c>
      <c r="BT173" s="370">
        <v>169</v>
      </c>
      <c r="BU173" s="364">
        <f ca="1">IF(BO173&gt;=0,0,1)</f>
        <v>0</v>
      </c>
      <c r="BV173" s="372">
        <f ca="1">IF(BP173&gt;=0,0,1)</f>
        <v>0</v>
      </c>
      <c r="BZ173" s="370">
        <v>169</v>
      </c>
      <c r="CA173" s="368">
        <f ca="1">NORMINV(RAND(),CE$2,CE$3)</f>
        <v>-2.3082317783879487E-2</v>
      </c>
      <c r="CB173" s="166">
        <f ca="1">CA173-CA$389</f>
        <v>6.5843594152540763E-2</v>
      </c>
      <c r="CC173" s="166">
        <f ca="1">CA173-CA$394</f>
        <v>9.0503548333102535E-2</v>
      </c>
      <c r="CG173" s="370">
        <v>169</v>
      </c>
      <c r="CH173" s="370">
        <f ca="1">IF(CB173&gt;=0,0,1)</f>
        <v>0</v>
      </c>
      <c r="CI173" s="370">
        <f ca="1">IF(CC173&gt;=0,0,1)</f>
        <v>0</v>
      </c>
    </row>
    <row r="174" spans="1:87" ht="15.6">
      <c r="A174" s="342">
        <v>45653</v>
      </c>
      <c r="B174" s="397">
        <v>-1.066787912750955E-2</v>
      </c>
      <c r="C174" s="397">
        <v>-1.7036204660676346E-2</v>
      </c>
      <c r="D174" s="397">
        <v>-2.1079967038854841E-2</v>
      </c>
      <c r="E174" s="397">
        <v>-9.989903774759723E-3</v>
      </c>
      <c r="F174" s="397">
        <v>-1.269567731333876E-2</v>
      </c>
      <c r="G174" s="397">
        <v>2.2322691486713619E-3</v>
      </c>
      <c r="H174" s="397">
        <v>-2.0062959916520295E-3</v>
      </c>
      <c r="I174" s="397">
        <v>-3.7065248897958369E-3</v>
      </c>
      <c r="J174" s="397">
        <v>-1.9672366354872572E-3</v>
      </c>
      <c r="K174" s="397">
        <v>-1.8323259843963213E-2</v>
      </c>
      <c r="L174" s="398">
        <f t="shared" si="7"/>
        <v>-9.5240680127366195E-2</v>
      </c>
      <c r="M174" s="399">
        <f t="shared" si="0"/>
        <v>8.5373074221890333E-2</v>
      </c>
      <c r="N174" s="399">
        <f t="shared" si="1"/>
        <v>0.17439628565471532</v>
      </c>
      <c r="Q174" s="227">
        <v>45526</v>
      </c>
      <c r="R174" s="113">
        <v>-0.33406552331497297</v>
      </c>
      <c r="S174" s="113">
        <v>7.9041485440880521E-2</v>
      </c>
      <c r="T174" s="113">
        <v>1.7564494574327849E-2</v>
      </c>
      <c r="U174" s="113">
        <v>0.12580148625726162</v>
      </c>
      <c r="V174" s="113">
        <v>5.1658329815016835E-2</v>
      </c>
      <c r="W174" s="113">
        <v>3.6170723795560855E-2</v>
      </c>
      <c r="X174" s="113">
        <v>4.9577141653667001E-2</v>
      </c>
      <c r="Y174" s="113">
        <v>-1.3002886577079376E-2</v>
      </c>
      <c r="Z174" s="113">
        <v>7.6194343685962451E-3</v>
      </c>
      <c r="AA174" s="113">
        <v>2.295742112847865E-2</v>
      </c>
      <c r="AB174" s="113">
        <v>7.8026838428589151E-2</v>
      </c>
      <c r="AC174" s="409">
        <f t="shared" si="3"/>
        <v>0.12134894557032638</v>
      </c>
      <c r="AD174" s="113">
        <f t="shared" si="4"/>
        <v>1.0715738384906959</v>
      </c>
      <c r="AE174" s="113">
        <f t="shared" si="5"/>
        <v>1.4925205307668152</v>
      </c>
      <c r="AH174" s="372">
        <v>170</v>
      </c>
      <c r="AI174" s="372">
        <f>IF('Current Portfolio MAIN'!M172&gt;=0,0,1)</f>
        <v>0</v>
      </c>
      <c r="AJ174" s="372">
        <f>IF('Current Portfolio MAIN'!N172&gt;=0,0,1)</f>
        <v>0</v>
      </c>
      <c r="AP174" s="39">
        <v>141</v>
      </c>
      <c r="AQ174" s="222">
        <f>IF('Current Portfolio MAIN'!AD160&gt;=0,0,1)</f>
        <v>0</v>
      </c>
      <c r="AR174" s="222">
        <f>IF('Current Portfolio MAIN'!AE160&gt;=0,0,1)</f>
        <v>0</v>
      </c>
      <c r="AW174" s="372">
        <v>170</v>
      </c>
      <c r="AX174" s="372"/>
      <c r="AY174" s="372"/>
      <c r="AZ174" s="391"/>
      <c r="BA174" s="391"/>
      <c r="BB174" s="391"/>
      <c r="BC174" s="391"/>
      <c r="BD174" s="391"/>
      <c r="BE174" s="39">
        <v>141</v>
      </c>
      <c r="BF174" s="222"/>
      <c r="BG174" s="222"/>
      <c r="BH174" s="391"/>
      <c r="BI174" s="391"/>
      <c r="BJ174" s="391"/>
      <c r="BM174" s="370">
        <v>170</v>
      </c>
      <c r="BN174" s="366">
        <f ca="1">NORMINV(RAND(),$BR$2,$BR$3)</f>
        <v>-7.141372678183597E-3</v>
      </c>
      <c r="BO174" s="369">
        <f ca="1">BN174-BN$296</f>
        <v>1.6512390134900159E-2</v>
      </c>
      <c r="BP174" s="367">
        <f ca="1">BN174-BN$301</f>
        <v>2.1867100392340133E-2</v>
      </c>
      <c r="BT174" s="370">
        <v>170</v>
      </c>
      <c r="BU174" s="364">
        <f ca="1">IF(BO174&gt;=0,0,1)</f>
        <v>0</v>
      </c>
      <c r="BV174" s="372">
        <f ca="1">IF(BP174&gt;=0,0,1)</f>
        <v>0</v>
      </c>
      <c r="BZ174" s="370">
        <v>170</v>
      </c>
      <c r="CA174" s="368">
        <f ca="1">NORMINV(RAND(),CE$2,CE$3)</f>
        <v>-2.1579057716315988E-2</v>
      </c>
      <c r="CB174" s="166">
        <f ca="1">CA174-CA$389</f>
        <v>6.7346854220104252E-2</v>
      </c>
      <c r="CC174" s="166">
        <f ca="1">CA174-CA$394</f>
        <v>9.2006808400666024E-2</v>
      </c>
      <c r="CG174" s="370">
        <v>170</v>
      </c>
      <c r="CH174" s="370">
        <f ca="1">IF(CB174&gt;=0,0,1)</f>
        <v>0</v>
      </c>
      <c r="CI174" s="370">
        <f ca="1">IF(CC174&gt;=0,0,1)</f>
        <v>0</v>
      </c>
    </row>
    <row r="175" spans="1:87" ht="15.6">
      <c r="A175" s="342">
        <v>45672</v>
      </c>
      <c r="B175" s="397">
        <v>3.4382349915277777E-2</v>
      </c>
      <c r="C175" s="397">
        <v>2.692230141464913E-2</v>
      </c>
      <c r="D175" s="397">
        <v>3.2885684078474142E-2</v>
      </c>
      <c r="E175" s="397">
        <v>1.8140076253827297E-2</v>
      </c>
      <c r="F175" s="397">
        <v>7.6654302416718778E-3</v>
      </c>
      <c r="G175" s="397">
        <v>3.3700741895212882E-3</v>
      </c>
      <c r="H175" s="397">
        <v>2.2132086967746156E-2</v>
      </c>
      <c r="I175" s="397">
        <v>1.6285402671192051E-2</v>
      </c>
      <c r="J175" s="397">
        <v>2.1620656723913001E-3</v>
      </c>
      <c r="K175" s="397">
        <v>3.2959438845872935E-2</v>
      </c>
      <c r="L175" s="398">
        <f t="shared" si="7"/>
        <v>0.19690491025062395</v>
      </c>
      <c r="M175" s="399">
        <f t="shared" si="0"/>
        <v>0.37751866459988048</v>
      </c>
      <c r="N175" s="399">
        <f t="shared" si="1"/>
        <v>0.46654187603270547</v>
      </c>
      <c r="Q175" s="227">
        <v>45527</v>
      </c>
      <c r="R175" s="113">
        <v>-0.30339571345250038</v>
      </c>
      <c r="S175" s="113">
        <v>0.10008549314929449</v>
      </c>
      <c r="T175" s="113">
        <v>5.0683003498410706E-2</v>
      </c>
      <c r="U175" s="113">
        <v>0.13288719047195441</v>
      </c>
      <c r="V175" s="113">
        <v>7.0702870005078244E-2</v>
      </c>
      <c r="W175" s="113">
        <v>4.9760946286785623E-2</v>
      </c>
      <c r="X175" s="113">
        <v>0.16086112658838481</v>
      </c>
      <c r="Y175" s="113">
        <v>-1.1673472871292723E-2</v>
      </c>
      <c r="Z175" s="113">
        <v>1.0176162522397281E-3</v>
      </c>
      <c r="AA175" s="113">
        <v>3.8262219460306168E-2</v>
      </c>
      <c r="AB175" s="113">
        <v>0.10072525279321076</v>
      </c>
      <c r="AC175" s="409">
        <f t="shared" si="3"/>
        <v>0.38991653218187183</v>
      </c>
      <c r="AD175" s="113">
        <f t="shared" si="4"/>
        <v>1.3401414251022414</v>
      </c>
      <c r="AE175" s="113">
        <f t="shared" si="5"/>
        <v>1.7610881173783606</v>
      </c>
      <c r="AH175" s="372">
        <v>171</v>
      </c>
      <c r="AI175" s="372">
        <f>IF('Current Portfolio MAIN'!M173&gt;=0,0,1)</f>
        <v>0</v>
      </c>
      <c r="AJ175" s="372">
        <f>IF('Current Portfolio MAIN'!N173&gt;=0,0,1)</f>
        <v>0</v>
      </c>
      <c r="AP175" s="39">
        <v>142</v>
      </c>
      <c r="AQ175" s="222">
        <f>IF('Current Portfolio MAIN'!AD161&gt;=0,0,1)</f>
        <v>0</v>
      </c>
      <c r="AR175" s="222">
        <f>IF('Current Portfolio MAIN'!AE161&gt;=0,0,1)</f>
        <v>0</v>
      </c>
      <c r="AW175" s="372">
        <v>171</v>
      </c>
      <c r="AX175" s="372"/>
      <c r="AY175" s="372"/>
      <c r="AZ175" s="391"/>
      <c r="BA175" s="391"/>
      <c r="BB175" s="391"/>
      <c r="BC175" s="391"/>
      <c r="BD175" s="391"/>
      <c r="BE175" s="39">
        <v>142</v>
      </c>
      <c r="BF175" s="222"/>
      <c r="BG175" s="222"/>
      <c r="BH175" s="391"/>
      <c r="BI175" s="391"/>
      <c r="BJ175" s="391"/>
      <c r="BM175" s="370">
        <v>171</v>
      </c>
      <c r="BN175" s="366">
        <f ca="1">NORMINV(RAND(),$BR$2,$BR$3)</f>
        <v>3.3346695074879668E-2</v>
      </c>
      <c r="BO175" s="369">
        <f ca="1">BN175-BN$296</f>
        <v>5.7000457887963422E-2</v>
      </c>
      <c r="BP175" s="367">
        <f ca="1">BN175-BN$301</f>
        <v>6.23551681454034E-2</v>
      </c>
      <c r="BT175" s="370">
        <v>171</v>
      </c>
      <c r="BU175" s="364">
        <f ca="1">IF(BO175&gt;=0,0,1)</f>
        <v>0</v>
      </c>
      <c r="BV175" s="372">
        <f ca="1">IF(BP175&gt;=0,0,1)</f>
        <v>0</v>
      </c>
      <c r="BZ175" s="370">
        <v>171</v>
      </c>
      <c r="CA175" s="368">
        <f ca="1">NORMINV(RAND(),CE$2,CE$3)</f>
        <v>5.9619958638189183E-2</v>
      </c>
      <c r="CB175" s="166">
        <f ca="1">CA175-CA$389</f>
        <v>0.14854587057460944</v>
      </c>
      <c r="CC175" s="166">
        <f ca="1">CA175-CA$394</f>
        <v>0.17320582475517121</v>
      </c>
      <c r="CG175" s="370">
        <v>171</v>
      </c>
      <c r="CH175" s="370">
        <f ca="1">IF(CB175&gt;=0,0,1)</f>
        <v>0</v>
      </c>
      <c r="CI175" s="370">
        <f ca="1">IF(CC175&gt;=0,0,1)</f>
        <v>0</v>
      </c>
    </row>
    <row r="176" spans="1:87" ht="15.6">
      <c r="A176" s="342">
        <v>45673</v>
      </c>
      <c r="B176" s="397">
        <v>-8.6125878700028524E-3</v>
      </c>
      <c r="C176" s="397">
        <v>-4.6246617243995369E-2</v>
      </c>
      <c r="D176" s="397">
        <v>-1.0125894319049644E-2</v>
      </c>
      <c r="E176" s="397">
        <v>-8.7438421906471664E-3</v>
      </c>
      <c r="F176" s="397">
        <v>-2.1895097535811203E-2</v>
      </c>
      <c r="G176" s="397">
        <v>-3.2896612705308748E-3</v>
      </c>
      <c r="H176" s="397">
        <v>-3.4011063280769971E-3</v>
      </c>
      <c r="I176" s="397">
        <v>4.9877603617010102E-4</v>
      </c>
      <c r="J176" s="397">
        <v>1.0233378260459558E-2</v>
      </c>
      <c r="K176" s="397">
        <v>-1.8063038061497227E-2</v>
      </c>
      <c r="L176" s="398">
        <f t="shared" si="7"/>
        <v>-0.10964569052298168</v>
      </c>
      <c r="M176" s="399">
        <f t="shared" si="0"/>
        <v>7.0968063826274852E-2</v>
      </c>
      <c r="N176" s="399">
        <f t="shared" si="1"/>
        <v>0.15999127525909984</v>
      </c>
      <c r="Q176" s="227">
        <v>45531</v>
      </c>
      <c r="R176" s="113">
        <v>-0.31210344810200619</v>
      </c>
      <c r="S176" s="113">
        <v>0.12416094512561249</v>
      </c>
      <c r="T176" s="113">
        <v>4.5637195102788519E-2</v>
      </c>
      <c r="U176" s="113">
        <v>0.13802754530043648</v>
      </c>
      <c r="V176" s="113">
        <v>8.6106955685120834E-2</v>
      </c>
      <c r="W176" s="113">
        <v>5.5757559011976321E-2</v>
      </c>
      <c r="X176" s="113">
        <v>0.19945521299161428</v>
      </c>
      <c r="Y176" s="113">
        <v>3.8189535725607904E-4</v>
      </c>
      <c r="Z176" s="113">
        <v>-5.0555246984248514E-3</v>
      </c>
      <c r="AA176" s="113">
        <v>1.928980373476552E-2</v>
      </c>
      <c r="AB176" s="113">
        <v>0.1073286692276274</v>
      </c>
      <c r="AC176" s="409">
        <f t="shared" si="3"/>
        <v>0.45898680873676689</v>
      </c>
      <c r="AD176" s="113">
        <f t="shared" si="4"/>
        <v>1.4092117016571364</v>
      </c>
      <c r="AE176" s="113">
        <f t="shared" si="5"/>
        <v>1.8301583939332557</v>
      </c>
      <c r="AH176" s="372">
        <v>172</v>
      </c>
      <c r="AI176" s="372">
        <f>IF('Current Portfolio MAIN'!M174&gt;=0,0,1)</f>
        <v>0</v>
      </c>
      <c r="AJ176" s="372">
        <f>IF('Current Portfolio MAIN'!N174&gt;=0,0,1)</f>
        <v>0</v>
      </c>
      <c r="AP176" s="39">
        <v>143</v>
      </c>
      <c r="AQ176" s="222">
        <f>IF('Current Portfolio MAIN'!AD162&gt;=0,0,1)</f>
        <v>0</v>
      </c>
      <c r="AR176" s="222">
        <f>IF('Current Portfolio MAIN'!AE162&gt;=0,0,1)</f>
        <v>0</v>
      </c>
      <c r="AW176" s="372">
        <v>172</v>
      </c>
      <c r="AX176" s="372">
        <f>IF('Current Portfolio MAIN'!M174&gt;=0,0,1)</f>
        <v>0</v>
      </c>
      <c r="AY176" s="372">
        <f>IF('Current Portfolio MAIN'!N174&gt;=0,0,1)</f>
        <v>0</v>
      </c>
      <c r="AZ176" s="391"/>
      <c r="BA176" s="391"/>
      <c r="BB176" s="391"/>
      <c r="BC176" s="391"/>
      <c r="BD176" s="391"/>
      <c r="BE176" s="39">
        <v>143</v>
      </c>
      <c r="BF176" s="222"/>
      <c r="BG176" s="222"/>
      <c r="BH176" s="391"/>
      <c r="BI176" s="391"/>
      <c r="BJ176" s="391"/>
      <c r="BM176" s="370">
        <v>172</v>
      </c>
      <c r="BN176" s="366">
        <f ca="1">NORMINV(RAND(),$BR$2,$BR$3)</f>
        <v>2.6722949346291793E-2</v>
      </c>
      <c r="BO176" s="369">
        <f ca="1">BN176-BN$296</f>
        <v>5.0376712159375545E-2</v>
      </c>
      <c r="BP176" s="367">
        <f ca="1">BN176-BN$301</f>
        <v>5.5731422416815522E-2</v>
      </c>
      <c r="BT176" s="370">
        <v>172</v>
      </c>
      <c r="BU176" s="364">
        <f ca="1">IF(BO176&gt;=0,0,1)</f>
        <v>0</v>
      </c>
      <c r="BV176" s="372">
        <f ca="1">IF(BP176&gt;=0,0,1)</f>
        <v>0</v>
      </c>
      <c r="BZ176" s="370">
        <v>172</v>
      </c>
      <c r="CA176" s="368">
        <f ca="1">NORMINV(RAND(),CE$2,CE$3)</f>
        <v>4.1785333194556212E-2</v>
      </c>
      <c r="CB176" s="166">
        <f ca="1">CA176-CA$389</f>
        <v>0.13071124513097646</v>
      </c>
      <c r="CC176" s="166">
        <f ca="1">CA176-CA$394</f>
        <v>0.15537119931153823</v>
      </c>
      <c r="CG176" s="370">
        <v>172</v>
      </c>
      <c r="CH176" s="370">
        <f ca="1">IF(CB176&gt;=0,0,1)</f>
        <v>0</v>
      </c>
      <c r="CI176" s="370">
        <f ca="1">IF(CC176&gt;=0,0,1)</f>
        <v>0</v>
      </c>
    </row>
    <row r="177" spans="1:87" ht="15.6">
      <c r="A177" s="342">
        <v>45674</v>
      </c>
      <c r="B177" s="397">
        <v>8.7940126730209789E-2</v>
      </c>
      <c r="C177" s="397">
        <v>3.3055077637513808E-3</v>
      </c>
      <c r="D177" s="397">
        <v>6.2388205095607052E-3</v>
      </c>
      <c r="E177" s="397">
        <v>2.6269964650691424E-3</v>
      </c>
      <c r="F177" s="397">
        <v>1.0399836340926338E-3</v>
      </c>
      <c r="G177" s="397">
        <v>-1.2347781663034407E-2</v>
      </c>
      <c r="H177" s="397">
        <v>-2.0910077807542171E-2</v>
      </c>
      <c r="I177" s="397">
        <v>8.8601377148072036E-3</v>
      </c>
      <c r="J177" s="397">
        <v>8.5345574264676927E-3</v>
      </c>
      <c r="K177" s="397">
        <v>1.9629636668792028E-2</v>
      </c>
      <c r="L177" s="398">
        <f t="shared" si="7"/>
        <v>0.104917907442174</v>
      </c>
      <c r="M177" s="399">
        <f t="shared" si="0"/>
        <v>0.28553166179143052</v>
      </c>
      <c r="N177" s="399">
        <f t="shared" si="1"/>
        <v>0.37455487322425551</v>
      </c>
      <c r="Q177" s="227">
        <v>45532</v>
      </c>
      <c r="R177" s="113">
        <v>-0.31211827228662803</v>
      </c>
      <c r="S177" s="113">
        <v>9.404963481684514E-2</v>
      </c>
      <c r="T177" s="113">
        <v>2.6114991993355208E-2</v>
      </c>
      <c r="U177" s="113">
        <v>9.4446125423949701E-2</v>
      </c>
      <c r="V177" s="113">
        <v>8.4474766463953355E-3</v>
      </c>
      <c r="W177" s="113">
        <v>4.0218079137917195E-2</v>
      </c>
      <c r="X177" s="113">
        <v>0.17208034650704707</v>
      </c>
      <c r="Y177" s="113">
        <v>-3.2976736089737502E-2</v>
      </c>
      <c r="Z177" s="113">
        <v>-3.444297216343073E-2</v>
      </c>
      <c r="AA177" s="113">
        <v>-6.5538080945993782E-3</v>
      </c>
      <c r="AB177" s="113">
        <v>8.7181000399906283E-2</v>
      </c>
      <c r="AC177" s="409">
        <f t="shared" si="3"/>
        <v>0.13644586629102029</v>
      </c>
      <c r="AD177" s="113">
        <f t="shared" si="4"/>
        <v>1.08667075921139</v>
      </c>
      <c r="AE177" s="113">
        <f t="shared" si="5"/>
        <v>1.5076174514875089</v>
      </c>
      <c r="AH177" s="372">
        <v>173</v>
      </c>
      <c r="AI177" s="372">
        <f>IF('Current Portfolio MAIN'!M175&gt;=0,0,1)</f>
        <v>0</v>
      </c>
      <c r="AJ177" s="372">
        <f>IF('Current Portfolio MAIN'!N175&gt;=0,0,1)</f>
        <v>0</v>
      </c>
      <c r="AP177" s="39">
        <v>144</v>
      </c>
      <c r="AQ177" s="222">
        <f>IF('Current Portfolio MAIN'!AD163&gt;=0,0,1)</f>
        <v>1</v>
      </c>
      <c r="AR177" s="222">
        <f>IF('Current Portfolio MAIN'!AE163&gt;=0,0,1)</f>
        <v>0</v>
      </c>
      <c r="AW177" s="372">
        <v>173</v>
      </c>
      <c r="AX177" s="372">
        <f>IF('Current Portfolio MAIN'!M175&gt;=0,0,1)</f>
        <v>0</v>
      </c>
      <c r="AY177" s="372">
        <f>IF('Current Portfolio MAIN'!N175&gt;=0,0,1)</f>
        <v>0</v>
      </c>
      <c r="AZ177" s="391"/>
      <c r="BA177" s="391"/>
      <c r="BB177" s="391"/>
      <c r="BC177" s="391"/>
      <c r="BD177" s="391"/>
      <c r="BE177" s="39">
        <v>144</v>
      </c>
      <c r="BF177" s="222"/>
      <c r="BG177" s="222"/>
      <c r="BH177" s="391"/>
      <c r="BI177" s="391"/>
      <c r="BJ177" s="391"/>
      <c r="BM177" s="370">
        <v>173</v>
      </c>
      <c r="BN177" s="366">
        <f ca="1">NORMINV(RAND(),$BR$2,$BR$3)</f>
        <v>2.2884513037946589E-2</v>
      </c>
      <c r="BO177" s="369">
        <f ca="1">BN177-BN$296</f>
        <v>4.6538275851030347E-2</v>
      </c>
      <c r="BP177" s="367">
        <f ca="1">BN177-BN$301</f>
        <v>5.1892986108470318E-2</v>
      </c>
      <c r="BT177" s="370">
        <v>173</v>
      </c>
      <c r="BU177" s="364">
        <f ca="1">IF(BO177&gt;=0,0,1)</f>
        <v>0</v>
      </c>
      <c r="BV177" s="372">
        <f ca="1">IF(BP177&gt;=0,0,1)</f>
        <v>0</v>
      </c>
      <c r="BZ177" s="370">
        <v>173</v>
      </c>
      <c r="CA177" s="368">
        <f ca="1">NORMINV(RAND(),CE$2,CE$3)</f>
        <v>-0.1137606729198013</v>
      </c>
      <c r="CB177" s="166">
        <f ca="1">CA177-CA$389</f>
        <v>-2.4834760983381055E-2</v>
      </c>
      <c r="CC177" s="166">
        <f ca="1">CA177-CA$394</f>
        <v>-1.7480680281928285E-4</v>
      </c>
      <c r="CG177" s="370">
        <v>173</v>
      </c>
      <c r="CH177" s="370">
        <f ca="1">IF(CB177&gt;=0,0,1)</f>
        <v>1</v>
      </c>
      <c r="CI177" s="370">
        <f ca="1">IF(CC177&gt;=0,0,1)</f>
        <v>1</v>
      </c>
    </row>
    <row r="178" spans="1:87" ht="15.6">
      <c r="A178" s="342">
        <v>45679</v>
      </c>
      <c r="B178" s="397">
        <v>-1.5855405779197085E-2</v>
      </c>
      <c r="C178" s="397">
        <v>-1.4668687942743008E-2</v>
      </c>
      <c r="D178" s="397">
        <v>2.05773423517841E-2</v>
      </c>
      <c r="E178" s="397">
        <v>-1.0271718308412781E-2</v>
      </c>
      <c r="F178" s="397">
        <v>-1.8915422017634076E-2</v>
      </c>
      <c r="G178" s="397">
        <v>-3.8188169581296783E-2</v>
      </c>
      <c r="H178" s="397">
        <v>-4.0458448377680534E-2</v>
      </c>
      <c r="I178" s="397">
        <v>-3.1241726601898945E-2</v>
      </c>
      <c r="J178" s="397">
        <v>-2.4150062039229869E-2</v>
      </c>
      <c r="K178" s="397">
        <v>-1.6401525054586807E-3</v>
      </c>
      <c r="L178" s="398">
        <f t="shared" si="7"/>
        <v>-0.17481245080176766</v>
      </c>
      <c r="M178" s="399">
        <f t="shared" si="0"/>
        <v>5.8013035474888675E-3</v>
      </c>
      <c r="N178" s="399">
        <f t="shared" si="1"/>
        <v>9.4824514980313857E-2</v>
      </c>
      <c r="Q178" s="227">
        <v>45533</v>
      </c>
      <c r="R178" s="113">
        <v>-0.3063543610667363</v>
      </c>
      <c r="S178" s="113">
        <v>9.6022386442462748E-2</v>
      </c>
      <c r="T178" s="113">
        <v>4.6006048124363819E-2</v>
      </c>
      <c r="U178" s="113">
        <v>0.10166188828070766</v>
      </c>
      <c r="V178" s="113">
        <v>1.5381405194347497E-2</v>
      </c>
      <c r="W178" s="113">
        <v>3.8220973303720207E-2</v>
      </c>
      <c r="X178" s="113">
        <v>0.18233326065793221</v>
      </c>
      <c r="Y178" s="113">
        <v>-2.6893658715701707E-2</v>
      </c>
      <c r="Z178" s="113">
        <v>-4.2675232389344231E-2</v>
      </c>
      <c r="AA178" s="113">
        <v>-2.4934185720944191E-2</v>
      </c>
      <c r="AB178" s="113">
        <v>7.2609918309818777E-2</v>
      </c>
      <c r="AC178" s="409">
        <f t="shared" si="3"/>
        <v>0.15137844242062648</v>
      </c>
      <c r="AD178" s="113">
        <f t="shared" si="4"/>
        <v>1.1016033353409962</v>
      </c>
      <c r="AE178" s="113">
        <f t="shared" si="5"/>
        <v>1.5225500276171151</v>
      </c>
      <c r="AH178" s="372">
        <v>174</v>
      </c>
      <c r="AI178" s="372">
        <f>IF('Current Portfolio MAIN'!M176&gt;=0,0,1)</f>
        <v>0</v>
      </c>
      <c r="AJ178" s="372">
        <f>IF('Current Portfolio MAIN'!N176&gt;=0,0,1)</f>
        <v>0</v>
      </c>
      <c r="AP178" s="39">
        <v>145</v>
      </c>
      <c r="AQ178" s="222">
        <f>IF('Current Portfolio MAIN'!AD164&gt;=0,0,1)</f>
        <v>1</v>
      </c>
      <c r="AR178" s="222">
        <f>IF('Current Portfolio MAIN'!AE164&gt;=0,0,1)</f>
        <v>1</v>
      </c>
      <c r="AW178" s="372">
        <v>174</v>
      </c>
      <c r="AX178" s="372">
        <f>IF('Current Portfolio MAIN'!M176&gt;=0,0,1)</f>
        <v>0</v>
      </c>
      <c r="AY178" s="372">
        <f>IF('Current Portfolio MAIN'!N176&gt;=0,0,1)</f>
        <v>0</v>
      </c>
      <c r="AZ178" s="391"/>
      <c r="BA178" s="391"/>
      <c r="BB178" s="391"/>
      <c r="BC178" s="391"/>
      <c r="BD178" s="391"/>
      <c r="BE178" s="39">
        <v>145</v>
      </c>
      <c r="BF178" s="222"/>
      <c r="BG178" s="222"/>
      <c r="BH178" s="391"/>
      <c r="BI178" s="391"/>
      <c r="BJ178" s="391"/>
      <c r="BM178" s="370">
        <v>174</v>
      </c>
      <c r="BN178" s="366">
        <f ca="1">NORMINV(RAND(),$BR$2,$BR$3)</f>
        <v>-4.0864720444521042E-3</v>
      </c>
      <c r="BO178" s="369">
        <f ca="1">BN178-BN$296</f>
        <v>1.9567290768631652E-2</v>
      </c>
      <c r="BP178" s="367">
        <f ca="1">BN178-BN$301</f>
        <v>2.4922001026071623E-2</v>
      </c>
      <c r="BT178" s="370">
        <v>174</v>
      </c>
      <c r="BU178" s="364">
        <f ca="1">IF(BO178&gt;=0,0,1)</f>
        <v>0</v>
      </c>
      <c r="BV178" s="372">
        <f ca="1">IF(BP178&gt;=0,0,1)</f>
        <v>0</v>
      </c>
      <c r="BZ178" s="370">
        <v>174</v>
      </c>
      <c r="CA178" s="368">
        <f ca="1">NORMINV(RAND(),CE$2,CE$3)</f>
        <v>-3.9917507525429531E-2</v>
      </c>
      <c r="CB178" s="166">
        <f ca="1">CA178-CA$389</f>
        <v>4.9008404410990712E-2</v>
      </c>
      <c r="CC178" s="166">
        <f ca="1">CA178-CA$394</f>
        <v>7.3668358591552491E-2</v>
      </c>
      <c r="CG178" s="370">
        <v>174</v>
      </c>
      <c r="CH178" s="370">
        <f ca="1">IF(CB178&gt;=0,0,1)</f>
        <v>0</v>
      </c>
      <c r="CI178" s="370">
        <f ca="1">IF(CC178&gt;=0,0,1)</f>
        <v>0</v>
      </c>
    </row>
    <row r="179" spans="1:87" ht="15.6">
      <c r="A179" s="342">
        <v>45680</v>
      </c>
      <c r="B179" s="397">
        <v>-2.9537321245876824E-2</v>
      </c>
      <c r="C179" s="397">
        <v>-1.7236820570968092E-2</v>
      </c>
      <c r="D179" s="397">
        <v>-1.536570213935351E-2</v>
      </c>
      <c r="E179" s="397">
        <v>-6.9148584266824908E-3</v>
      </c>
      <c r="F179" s="397">
        <v>3.6666501164139831E-3</v>
      </c>
      <c r="G179" s="397">
        <v>-1.7944574993589368E-2</v>
      </c>
      <c r="H179" s="397">
        <v>1.0726324700528478E-2</v>
      </c>
      <c r="I179" s="397">
        <v>-1.9005050139778379E-2</v>
      </c>
      <c r="J179" s="397">
        <v>4.3281671205599448E-3</v>
      </c>
      <c r="K179" s="397">
        <v>-1.477400137581153E-2</v>
      </c>
      <c r="L179" s="398">
        <f t="shared" si="7"/>
        <v>-0.10205718695455779</v>
      </c>
      <c r="M179" s="399">
        <f t="shared" si="0"/>
        <v>7.855656739469874E-2</v>
      </c>
      <c r="N179" s="399">
        <f t="shared" si="1"/>
        <v>0.16757977882752373</v>
      </c>
      <c r="Q179" s="227">
        <v>45534</v>
      </c>
      <c r="R179" s="113">
        <v>-0.19420808095408393</v>
      </c>
      <c r="S179" s="113">
        <v>0.11383241062499838</v>
      </c>
      <c r="T179" s="113">
        <v>6.2156935177319461E-2</v>
      </c>
      <c r="U179" s="113">
        <v>0.13267674251870187</v>
      </c>
      <c r="V179" s="113">
        <v>3.160494150145432E-2</v>
      </c>
      <c r="W179" s="113">
        <v>6.5432645885969309E-2</v>
      </c>
      <c r="X179" s="113">
        <v>0.21905394541164891</v>
      </c>
      <c r="Y179" s="113">
        <v>2.9582078873402473E-2</v>
      </c>
      <c r="Z179" s="113">
        <v>3.4859930323033694E-2</v>
      </c>
      <c r="AA179" s="113">
        <v>2.9941748128318402E-2</v>
      </c>
      <c r="AB179" s="113">
        <v>0.10141512982997192</v>
      </c>
      <c r="AC179" s="409">
        <f t="shared" si="3"/>
        <v>0.62634842732073481</v>
      </c>
      <c r="AD179" s="113">
        <f t="shared" si="4"/>
        <v>1.5765733202411045</v>
      </c>
      <c r="AE179" s="113">
        <f t="shared" si="5"/>
        <v>1.9975200125172234</v>
      </c>
      <c r="AH179" s="372">
        <v>175</v>
      </c>
      <c r="AI179" s="372">
        <f>IF('Current Portfolio MAIN'!M177&gt;=0,0,1)</f>
        <v>0</v>
      </c>
      <c r="AJ179" s="372">
        <f>IF('Current Portfolio MAIN'!N177&gt;=0,0,1)</f>
        <v>0</v>
      </c>
      <c r="AP179" s="39">
        <v>146</v>
      </c>
      <c r="AQ179" s="222">
        <f>IF('Current Portfolio MAIN'!AD165&gt;=0,0,1)</f>
        <v>1</v>
      </c>
      <c r="AR179" s="222">
        <f>IF('Current Portfolio MAIN'!AE165&gt;=0,0,1)</f>
        <v>1</v>
      </c>
      <c r="AW179" s="372">
        <v>175</v>
      </c>
      <c r="AX179" s="372">
        <f>IF('Current Portfolio MAIN'!M177&gt;=0,0,1)</f>
        <v>0</v>
      </c>
      <c r="AY179" s="372">
        <f>IF('Current Portfolio MAIN'!N177&gt;=0,0,1)</f>
        <v>0</v>
      </c>
      <c r="AZ179" s="391"/>
      <c r="BA179" s="391"/>
      <c r="BB179" s="391"/>
      <c r="BC179" s="391"/>
      <c r="BD179" s="391"/>
      <c r="BE179" s="39">
        <v>146</v>
      </c>
      <c r="BF179" s="222"/>
      <c r="BG179" s="222"/>
      <c r="BH179" s="391"/>
      <c r="BI179" s="391"/>
      <c r="BJ179" s="391"/>
      <c r="BM179" s="370">
        <v>175</v>
      </c>
      <c r="BN179" s="366">
        <f ca="1">NORMINV(RAND(),$BR$2,$BR$3)</f>
        <v>-1.9010976734870576E-2</v>
      </c>
      <c r="BO179" s="369">
        <f ca="1">BN179-BN$296</f>
        <v>4.6427860782131784E-3</v>
      </c>
      <c r="BP179" s="367">
        <f ca="1">BN179-BN$301</f>
        <v>9.9974963356531527E-3</v>
      </c>
      <c r="BT179" s="370">
        <v>175</v>
      </c>
      <c r="BU179" s="364">
        <f ca="1">IF(BO179&gt;=0,0,1)</f>
        <v>0</v>
      </c>
      <c r="BV179" s="372">
        <f ca="1">IF(BP179&gt;=0,0,1)</f>
        <v>0</v>
      </c>
      <c r="BZ179" s="370">
        <v>175</v>
      </c>
      <c r="CA179" s="368">
        <f ca="1">NORMINV(RAND(),CE$2,CE$3)</f>
        <v>-1.5122062926128971E-2</v>
      </c>
      <c r="CB179" s="166">
        <f ca="1">CA179-CA$389</f>
        <v>7.3803849010291273E-2</v>
      </c>
      <c r="CC179" s="166">
        <f ca="1">CA179-CA$394</f>
        <v>9.8463803190853044E-2</v>
      </c>
      <c r="CG179" s="370">
        <v>175</v>
      </c>
      <c r="CH179" s="370">
        <f ca="1">IF(CB179&gt;=0,0,1)</f>
        <v>0</v>
      </c>
      <c r="CI179" s="370">
        <f ca="1">IF(CC179&gt;=0,0,1)</f>
        <v>0</v>
      </c>
    </row>
    <row r="180" spans="1:87" ht="15.6">
      <c r="A180" s="342">
        <v>45681</v>
      </c>
      <c r="B180" s="397">
        <v>-2.6275219495020541E-2</v>
      </c>
      <c r="C180" s="397">
        <v>4.3497522883066964E-3</v>
      </c>
      <c r="D180" s="397">
        <v>2.3354204392227462E-3</v>
      </c>
      <c r="E180" s="397">
        <v>8.3170194667503416E-3</v>
      </c>
      <c r="F180" s="397">
        <v>1.8487364043503929E-2</v>
      </c>
      <c r="G180" s="397">
        <v>2.0490161278629238E-2</v>
      </c>
      <c r="H180" s="397">
        <v>2.5520199087514239E-3</v>
      </c>
      <c r="I180" s="397">
        <v>5.9902831869733664E-3</v>
      </c>
      <c r="J180" s="397">
        <v>-5.4661375500502096E-3</v>
      </c>
      <c r="K180" s="397">
        <v>5.8756776049881942E-3</v>
      </c>
      <c r="L180" s="398">
        <f t="shared" si="7"/>
        <v>3.6656341172055185E-2</v>
      </c>
      <c r="M180" s="399">
        <f t="shared" si="0"/>
        <v>0.21727009552131171</v>
      </c>
      <c r="N180" s="399">
        <f t="shared" si="1"/>
        <v>0.3062933069541367</v>
      </c>
      <c r="Q180" s="227">
        <v>45538</v>
      </c>
      <c r="R180" s="113">
        <v>-1.8234393227831047E-2</v>
      </c>
      <c r="S180" s="113">
        <v>6.3056909634322311E-2</v>
      </c>
      <c r="T180" s="113">
        <v>5.1610400540858192E-2</v>
      </c>
      <c r="U180" s="113">
        <v>0.12562088953786299</v>
      </c>
      <c r="V180" s="113">
        <v>4.4016507869740096E-2</v>
      </c>
      <c r="W180" s="113">
        <v>5.3405856369479476E-2</v>
      </c>
      <c r="X180" s="113">
        <v>0.2336735372833405</v>
      </c>
      <c r="Y180" s="113">
        <v>2.1696341005580821E-2</v>
      </c>
      <c r="Z180" s="113">
        <v>-5.9581091035770806E-3</v>
      </c>
      <c r="AA180" s="113">
        <v>0.10134773494007487</v>
      </c>
      <c r="AB180" s="113">
        <v>8.4957384447408746E-2</v>
      </c>
      <c r="AC180" s="409">
        <f t="shared" si="3"/>
        <v>0.75519305929725988</v>
      </c>
      <c r="AD180" s="113">
        <f t="shared" si="4"/>
        <v>1.7054179522176294</v>
      </c>
      <c r="AE180" s="113">
        <f t="shared" si="5"/>
        <v>2.1263646444937487</v>
      </c>
      <c r="AH180" s="372">
        <v>176</v>
      </c>
      <c r="AI180" s="372">
        <f>IF('Current Portfolio MAIN'!M178&gt;=0,0,1)</f>
        <v>0</v>
      </c>
      <c r="AJ180" s="372">
        <f>IF('Current Portfolio MAIN'!N178&gt;=0,0,1)</f>
        <v>0</v>
      </c>
      <c r="AP180" s="39">
        <v>147</v>
      </c>
      <c r="AQ180" s="222">
        <f>IF('Current Portfolio MAIN'!AD166&gt;=0,0,1)</f>
        <v>1</v>
      </c>
      <c r="AR180" s="222">
        <f>IF('Current Portfolio MAIN'!AE166&gt;=0,0,1)</f>
        <v>1</v>
      </c>
      <c r="AW180" s="372">
        <v>176</v>
      </c>
      <c r="AX180" s="372">
        <f>IF('Current Portfolio MAIN'!M178&gt;=0,0,1)</f>
        <v>0</v>
      </c>
      <c r="AY180" s="372">
        <f>IF('Current Portfolio MAIN'!N178&gt;=0,0,1)</f>
        <v>0</v>
      </c>
      <c r="AZ180" s="391"/>
      <c r="BA180" s="391"/>
      <c r="BB180" s="391"/>
      <c r="BC180" s="391"/>
      <c r="BD180" s="391"/>
      <c r="BE180" s="39">
        <v>147</v>
      </c>
      <c r="BF180" s="222"/>
      <c r="BG180" s="222"/>
      <c r="BH180" s="391"/>
      <c r="BI180" s="391"/>
      <c r="BJ180" s="391"/>
      <c r="BM180" s="370">
        <v>176</v>
      </c>
      <c r="BN180" s="366">
        <f ca="1">NORMINV(RAND(),$BR$2,$BR$3)</f>
        <v>-2.8370803437954881E-2</v>
      </c>
      <c r="BO180" s="369">
        <f ca="1">BN180-BN$296</f>
        <v>-4.7170406248711258E-3</v>
      </c>
      <c r="BP180" s="367">
        <f ca="1">BN180-BN$301</f>
        <v>6.3766963256884843E-4</v>
      </c>
      <c r="BT180" s="370">
        <v>176</v>
      </c>
      <c r="BU180" s="364">
        <f ca="1">IF(BO180&gt;=0,0,1)</f>
        <v>1</v>
      </c>
      <c r="BV180" s="372">
        <f ca="1">IF(BP180&gt;=0,0,1)</f>
        <v>0</v>
      </c>
      <c r="BZ180" s="370">
        <v>176</v>
      </c>
      <c r="CA180" s="368">
        <f ca="1">NORMINV(RAND(),CE$2,CE$3)</f>
        <v>-0.12031228584718079</v>
      </c>
      <c r="CB180" s="166">
        <f ca="1">CA180-CA$389</f>
        <v>-3.1386373910760546E-2</v>
      </c>
      <c r="CC180" s="166">
        <f ca="1">CA180-CA$394</f>
        <v>-6.7264197301987738E-3</v>
      </c>
      <c r="CG180" s="370">
        <v>176</v>
      </c>
      <c r="CH180" s="370">
        <f ca="1">IF(CB180&gt;=0,0,1)</f>
        <v>1</v>
      </c>
      <c r="CI180" s="370">
        <f ca="1">IF(CC180&gt;=0,0,1)</f>
        <v>1</v>
      </c>
    </row>
    <row r="181" spans="1:87" ht="15.6">
      <c r="A181" s="342">
        <v>45686</v>
      </c>
      <c r="B181" s="397">
        <v>6.0372649195075123E-3</v>
      </c>
      <c r="C181" s="397">
        <v>1.3240631429433103E-2</v>
      </c>
      <c r="D181" s="397">
        <v>-2.3992691335629202E-3</v>
      </c>
      <c r="E181" s="397">
        <v>1.0620709988725885E-2</v>
      </c>
      <c r="F181" s="397">
        <v>1.8027866939171133E-2</v>
      </c>
      <c r="G181" s="397">
        <v>-4.409945826974293E-3</v>
      </c>
      <c r="H181" s="397">
        <v>3.3437492480175024E-3</v>
      </c>
      <c r="I181" s="397">
        <v>5.2267670026469037E-3</v>
      </c>
      <c r="J181" s="397">
        <v>-1.4789451837572298E-2</v>
      </c>
      <c r="K181" s="397">
        <v>4.0103087906961932E-3</v>
      </c>
      <c r="L181" s="398">
        <f t="shared" si="7"/>
        <v>3.8908631520088721E-2</v>
      </c>
      <c r="M181" s="399">
        <f t="shared" si="0"/>
        <v>0.21952238586934525</v>
      </c>
      <c r="N181" s="399">
        <f t="shared" si="1"/>
        <v>0.30854559730217024</v>
      </c>
      <c r="Q181" s="227">
        <v>45539</v>
      </c>
      <c r="R181" s="113">
        <v>2.2099292998160935E-2</v>
      </c>
      <c r="S181" s="113">
        <v>0.11170044136252821</v>
      </c>
      <c r="T181" s="113">
        <v>6.7391559831151637E-2</v>
      </c>
      <c r="U181" s="113">
        <v>0.14800943396274624</v>
      </c>
      <c r="V181" s="113">
        <v>3.4793056185253635E-2</v>
      </c>
      <c r="W181" s="113">
        <v>6.9098101864745187E-2</v>
      </c>
      <c r="X181" s="113">
        <v>0.2445254821365308</v>
      </c>
      <c r="Y181" s="113">
        <v>3.4692711850833335E-2</v>
      </c>
      <c r="Z181" s="113">
        <v>3.1637594286367365E-2</v>
      </c>
      <c r="AA181" s="113">
        <v>0.11657891516635499</v>
      </c>
      <c r="AB181" s="113">
        <v>9.8888967259821436E-2</v>
      </c>
      <c r="AC181" s="409">
        <f t="shared" si="3"/>
        <v>0.97941555690449378</v>
      </c>
      <c r="AD181" s="113">
        <f t="shared" si="4"/>
        <v>1.9296404498248634</v>
      </c>
      <c r="AE181" s="113">
        <f t="shared" si="5"/>
        <v>2.3505871421009825</v>
      </c>
      <c r="AH181" s="372">
        <v>177</v>
      </c>
      <c r="AI181" s="372">
        <f>IF('Current Portfolio MAIN'!M179&gt;=0,0,1)</f>
        <v>0</v>
      </c>
      <c r="AJ181" s="372">
        <f>IF('Current Portfolio MAIN'!N179&gt;=0,0,1)</f>
        <v>0</v>
      </c>
      <c r="AP181" s="39">
        <v>148</v>
      </c>
      <c r="AQ181" s="222">
        <f>IF('Current Portfolio MAIN'!AD167&gt;=0,0,1)</f>
        <v>1</v>
      </c>
      <c r="AR181" s="222">
        <f>IF('Current Portfolio MAIN'!AE167&gt;=0,0,1)</f>
        <v>0</v>
      </c>
      <c r="AW181" s="372">
        <v>177</v>
      </c>
      <c r="AX181" s="372">
        <f>IF('Current Portfolio MAIN'!M179&gt;=0,0,1)</f>
        <v>0</v>
      </c>
      <c r="AY181" s="372">
        <f>IF('Current Portfolio MAIN'!N179&gt;=0,0,1)</f>
        <v>0</v>
      </c>
      <c r="AZ181" s="391"/>
      <c r="BA181" s="391"/>
      <c r="BB181" s="391"/>
      <c r="BC181" s="391"/>
      <c r="BD181" s="391"/>
      <c r="BE181" s="39">
        <v>148</v>
      </c>
      <c r="BF181" s="222"/>
      <c r="BG181" s="222"/>
      <c r="BH181" s="391"/>
      <c r="BI181" s="391"/>
      <c r="BJ181" s="391"/>
      <c r="BM181" s="370">
        <v>177</v>
      </c>
      <c r="BN181" s="366">
        <f ca="1">NORMINV(RAND(),$BR$2,$BR$3)</f>
        <v>-2.1976907353265303E-2</v>
      </c>
      <c r="BO181" s="369">
        <f ca="1">BN181-BN$296</f>
        <v>1.6768554598184521E-3</v>
      </c>
      <c r="BP181" s="367">
        <f ca="1">BN181-BN$301</f>
        <v>7.0315657172584263E-3</v>
      </c>
      <c r="BT181" s="370">
        <v>177</v>
      </c>
      <c r="BU181" s="364">
        <f ca="1">IF(BO181&gt;=0,0,1)</f>
        <v>0</v>
      </c>
      <c r="BV181" s="372">
        <f ca="1">IF(BP181&gt;=0,0,1)</f>
        <v>0</v>
      </c>
      <c r="BZ181" s="370">
        <v>177</v>
      </c>
      <c r="CA181" s="368">
        <f ca="1">NORMINV(RAND(),CE$2,CE$3)</f>
        <v>0.10904273402874984</v>
      </c>
      <c r="CB181" s="166">
        <f ca="1">CA181-CA$389</f>
        <v>0.19796864596517008</v>
      </c>
      <c r="CC181" s="166">
        <f ca="1">CA181-CA$394</f>
        <v>0.22262860014573185</v>
      </c>
      <c r="CG181" s="370">
        <v>177</v>
      </c>
      <c r="CH181" s="370">
        <f ca="1">IF(CB181&gt;=0,0,1)</f>
        <v>0</v>
      </c>
      <c r="CI181" s="370">
        <f ca="1">IF(CC181&gt;=0,0,1)</f>
        <v>0</v>
      </c>
    </row>
    <row r="182" spans="1:87" ht="15.6">
      <c r="A182" s="342">
        <v>45687</v>
      </c>
      <c r="B182" s="397">
        <v>1.3648563638496425E-2</v>
      </c>
      <c r="C182" s="397">
        <v>-6.9205341057143599E-3</v>
      </c>
      <c r="D182" s="397">
        <v>-6.1360866135025449E-2</v>
      </c>
      <c r="E182" s="397">
        <v>1.5934300443055216E-2</v>
      </c>
      <c r="F182" s="397">
        <v>2.5990593036877563E-3</v>
      </c>
      <c r="G182" s="397">
        <v>-2.0691410155086132E-2</v>
      </c>
      <c r="H182" s="397">
        <v>-5.1497182032879119E-3</v>
      </c>
      <c r="I182" s="397">
        <v>4.5261534857861108E-3</v>
      </c>
      <c r="J182" s="397">
        <v>3.4295546843323921E-2</v>
      </c>
      <c r="K182" s="397">
        <v>-9.7773160284283511E-3</v>
      </c>
      <c r="L182" s="398">
        <f t="shared" si="7"/>
        <v>-3.2896220913192775E-2</v>
      </c>
      <c r="M182" s="399">
        <f t="shared" si="0"/>
        <v>0.14771753343606375</v>
      </c>
      <c r="N182" s="399">
        <f t="shared" si="1"/>
        <v>0.23674074486888874</v>
      </c>
      <c r="Q182" s="227">
        <v>45540</v>
      </c>
      <c r="R182" s="113">
        <v>6.6743698922725692E-2</v>
      </c>
      <c r="S182" s="113">
        <v>0.10670574457159021</v>
      </c>
      <c r="T182" s="113">
        <v>7.0302127896575861E-2</v>
      </c>
      <c r="U182" s="113">
        <v>0.13700138628504521</v>
      </c>
      <c r="V182" s="113">
        <v>7.6875891083000747E-2</v>
      </c>
      <c r="W182" s="113">
        <v>7.1155393774145148E-2</v>
      </c>
      <c r="X182" s="113">
        <v>0.23685577898888455</v>
      </c>
      <c r="Y182" s="113">
        <v>3.3347246406854714E-2</v>
      </c>
      <c r="Z182" s="113">
        <v>3.7226700525150536E-2</v>
      </c>
      <c r="AA182" s="113">
        <v>0.14119666199662384</v>
      </c>
      <c r="AB182" s="113">
        <v>0.10523239824264219</v>
      </c>
      <c r="AC182" s="409">
        <f t="shared" si="3"/>
        <v>1.0826430286932387</v>
      </c>
      <c r="AD182" s="113">
        <f t="shared" si="4"/>
        <v>2.0328679216136081</v>
      </c>
      <c r="AE182" s="113">
        <f t="shared" si="5"/>
        <v>2.4538146138897274</v>
      </c>
      <c r="AH182" s="372">
        <v>178</v>
      </c>
      <c r="AI182" s="372">
        <f>IF('Current Portfolio MAIN'!M180&gt;=0,0,1)</f>
        <v>0</v>
      </c>
      <c r="AJ182" s="372">
        <f>IF('Current Portfolio MAIN'!N180&gt;=0,0,1)</f>
        <v>0</v>
      </c>
      <c r="AP182" s="39">
        <v>149</v>
      </c>
      <c r="AQ182" s="222">
        <f>IF('Current Portfolio MAIN'!AD168&gt;=0,0,1)</f>
        <v>0</v>
      </c>
      <c r="AR182" s="222">
        <f>IF('Current Portfolio MAIN'!AE168&gt;=0,0,1)</f>
        <v>0</v>
      </c>
      <c r="AW182" s="372">
        <v>178</v>
      </c>
      <c r="AX182" s="372">
        <f>IF('Current Portfolio MAIN'!M180&gt;=0,0,1)</f>
        <v>0</v>
      </c>
      <c r="AY182" s="372">
        <f>IF('Current Portfolio MAIN'!N180&gt;=0,0,1)</f>
        <v>0</v>
      </c>
      <c r="AZ182" s="391"/>
      <c r="BA182" s="391"/>
      <c r="BB182" s="391"/>
      <c r="BC182" s="391"/>
      <c r="BD182" s="391"/>
      <c r="BE182" s="39">
        <v>149</v>
      </c>
      <c r="BF182" s="222"/>
      <c r="BG182" s="222"/>
      <c r="BH182" s="391"/>
      <c r="BI182" s="391"/>
      <c r="BJ182" s="391"/>
      <c r="BM182" s="370">
        <v>178</v>
      </c>
      <c r="BN182" s="366">
        <f ca="1">NORMINV(RAND(),$BR$2,$BR$3)</f>
        <v>8.8500308343940556E-3</v>
      </c>
      <c r="BO182" s="369">
        <f ca="1">BN182-BN$296</f>
        <v>3.2503793647477811E-2</v>
      </c>
      <c r="BP182" s="367">
        <f ca="1">BN182-BN$301</f>
        <v>3.7858503904917781E-2</v>
      </c>
      <c r="BT182" s="370">
        <v>178</v>
      </c>
      <c r="BU182" s="364">
        <f ca="1">IF(BO182&gt;=0,0,1)</f>
        <v>0</v>
      </c>
      <c r="BV182" s="372">
        <f ca="1">IF(BP182&gt;=0,0,1)</f>
        <v>0</v>
      </c>
      <c r="BZ182" s="370">
        <v>178</v>
      </c>
      <c r="CA182" s="368">
        <f ca="1">NORMINV(RAND(),CE$2,CE$3)</f>
        <v>5.0902640052138681E-2</v>
      </c>
      <c r="CB182" s="166">
        <f ca="1">CA182-CA$389</f>
        <v>0.13982855198855892</v>
      </c>
      <c r="CC182" s="166">
        <f ca="1">CA182-CA$394</f>
        <v>0.1644885061691207</v>
      </c>
      <c r="CG182" s="370">
        <v>178</v>
      </c>
      <c r="CH182" s="370">
        <f ca="1">IF(CB182&gt;=0,0,1)</f>
        <v>0</v>
      </c>
      <c r="CI182" s="370">
        <f ca="1">IF(CC182&gt;=0,0,1)</f>
        <v>0</v>
      </c>
    </row>
    <row r="183" spans="1:87" ht="15.6">
      <c r="A183" s="342">
        <v>45688</v>
      </c>
      <c r="B183" s="397">
        <v>-2.9048912285663864E-2</v>
      </c>
      <c r="C183" s="397">
        <v>-6.7570615917267318E-3</v>
      </c>
      <c r="D183" s="397">
        <v>1.0337002197680079E-4</v>
      </c>
      <c r="E183" s="397">
        <v>2.0843882543768455E-3</v>
      </c>
      <c r="F183" s="397">
        <v>-3.327008384180985E-3</v>
      </c>
      <c r="G183" s="397">
        <v>-1.6295109972357835E-2</v>
      </c>
      <c r="H183" s="397">
        <v>-8.7332576926768546E-4</v>
      </c>
      <c r="I183" s="397">
        <v>-4.5673885413863635E-2</v>
      </c>
      <c r="J183" s="397">
        <v>-1.6830203056730331E-2</v>
      </c>
      <c r="K183" s="397">
        <v>1.2889874003751522E-2</v>
      </c>
      <c r="L183" s="398">
        <f t="shared" si="7"/>
        <v>-0.1037278741936859</v>
      </c>
      <c r="M183" s="399">
        <f t="shared" si="0"/>
        <v>7.6885880155570629E-2</v>
      </c>
      <c r="N183" s="399">
        <f t="shared" si="1"/>
        <v>0.16590909158839562</v>
      </c>
      <c r="Q183" s="227">
        <v>45541</v>
      </c>
      <c r="R183" s="113">
        <v>-3.7864725426944745E-2</v>
      </c>
      <c r="S183" s="113">
        <v>8.0372019045377829E-2</v>
      </c>
      <c r="T183" s="113">
        <v>4.1063270945449259E-2</v>
      </c>
      <c r="U183" s="113">
        <v>0.1044295529720709</v>
      </c>
      <c r="V183" s="113">
        <v>6.7667916492858859E-2</v>
      </c>
      <c r="W183" s="113">
        <v>6.0185024946473487E-2</v>
      </c>
      <c r="X183" s="113">
        <v>0.15133795869781741</v>
      </c>
      <c r="Y183" s="113">
        <v>7.975222549698735E-4</v>
      </c>
      <c r="Z183" s="113">
        <v>-2.5896827759125163E-2</v>
      </c>
      <c r="AA183" s="113">
        <v>7.8815283483313348E-2</v>
      </c>
      <c r="AB183" s="113">
        <v>6.1112051430525893E-2</v>
      </c>
      <c r="AC183" s="409">
        <f t="shared" si="3"/>
        <v>0.58201904708278696</v>
      </c>
      <c r="AD183" s="113">
        <f t="shared" si="4"/>
        <v>1.5322439400031564</v>
      </c>
      <c r="AE183" s="113">
        <f t="shared" si="5"/>
        <v>1.9531906322792758</v>
      </c>
      <c r="AH183" s="372">
        <v>179</v>
      </c>
      <c r="AI183" s="372">
        <f>IF('Current Portfolio MAIN'!M181&gt;=0,0,1)</f>
        <v>0</v>
      </c>
      <c r="AJ183" s="372">
        <f>IF('Current Portfolio MAIN'!N181&gt;=0,0,1)</f>
        <v>0</v>
      </c>
      <c r="AP183" s="39">
        <v>150</v>
      </c>
      <c r="AQ183" s="222">
        <f>IF('Current Portfolio MAIN'!AD169&gt;=0,0,1)</f>
        <v>0</v>
      </c>
      <c r="AR183" s="222">
        <f>IF('Current Portfolio MAIN'!AE169&gt;=0,0,1)</f>
        <v>0</v>
      </c>
      <c r="AW183" s="372">
        <v>179</v>
      </c>
      <c r="AX183" s="372">
        <f>IF('Current Portfolio MAIN'!M181&gt;=0,0,1)</f>
        <v>0</v>
      </c>
      <c r="AY183" s="372">
        <f>IF('Current Portfolio MAIN'!N181&gt;=0,0,1)</f>
        <v>0</v>
      </c>
      <c r="AZ183" s="391"/>
      <c r="BA183" s="391"/>
      <c r="BB183" s="391"/>
      <c r="BC183" s="391"/>
      <c r="BD183" s="391"/>
      <c r="BE183" s="39">
        <v>150</v>
      </c>
      <c r="BF183" s="222"/>
      <c r="BG183" s="222"/>
      <c r="BH183" s="391"/>
      <c r="BI183" s="391"/>
      <c r="BJ183" s="391"/>
      <c r="BM183" s="370">
        <v>179</v>
      </c>
      <c r="BN183" s="366">
        <f ca="1">NORMINV(RAND(),$BR$2,$BR$3)</f>
        <v>1.023153617529205E-3</v>
      </c>
      <c r="BO183" s="369">
        <f ca="1">BN183-BN$296</f>
        <v>2.4676916430612959E-2</v>
      </c>
      <c r="BP183" s="367">
        <f ca="1">BN183-BN$301</f>
        <v>3.0031626688052933E-2</v>
      </c>
      <c r="BT183" s="370">
        <v>179</v>
      </c>
      <c r="BU183" s="364">
        <f ca="1">IF(BO183&gt;=0,0,1)</f>
        <v>0</v>
      </c>
      <c r="BV183" s="372">
        <f ca="1">IF(BP183&gt;=0,0,1)</f>
        <v>0</v>
      </c>
      <c r="BZ183" s="370">
        <v>179</v>
      </c>
      <c r="CA183" s="368">
        <f ca="1">NORMINV(RAND(),CE$2,CE$3)</f>
        <v>-5.7508787404771146E-2</v>
      </c>
      <c r="CB183" s="166">
        <f ca="1">CA183-CA$389</f>
        <v>3.1417124531649097E-2</v>
      </c>
      <c r="CC183" s="166">
        <f ca="1">CA183-CA$394</f>
        <v>5.6077078712210869E-2</v>
      </c>
      <c r="CG183" s="370">
        <v>179</v>
      </c>
      <c r="CH183" s="370">
        <f ca="1">IF(CB183&gt;=0,0,1)</f>
        <v>0</v>
      </c>
      <c r="CI183" s="370">
        <f ca="1">IF(CC183&gt;=0,0,1)</f>
        <v>0</v>
      </c>
    </row>
    <row r="184" spans="1:87" ht="15.6">
      <c r="A184" s="342">
        <v>45693</v>
      </c>
      <c r="B184" s="397">
        <v>4.2942871158491158E-3</v>
      </c>
      <c r="C184" s="397">
        <v>-1.5502529109262642E-2</v>
      </c>
      <c r="D184" s="397">
        <v>-1.1905459734370072E-2</v>
      </c>
      <c r="E184" s="397">
        <v>5.6643349253757691E-3</v>
      </c>
      <c r="F184" s="397">
        <v>-3.812150421327698E-2</v>
      </c>
      <c r="G184" s="397">
        <v>-8.3691668756977755E-3</v>
      </c>
      <c r="H184" s="397">
        <v>-2.9531808360746981E-2</v>
      </c>
      <c r="I184" s="397">
        <v>-1.5584933903313392E-2</v>
      </c>
      <c r="J184" s="397">
        <v>1.7279391979174497E-2</v>
      </c>
      <c r="K184" s="397">
        <v>-3.809459335499743E-2</v>
      </c>
      <c r="L184" s="398">
        <f t="shared" si="7"/>
        <v>-0.12987198153126589</v>
      </c>
      <c r="M184" s="399">
        <f t="shared" si="0"/>
        <v>5.0741772817990638E-2</v>
      </c>
      <c r="N184" s="399">
        <f t="shared" si="1"/>
        <v>0.13976498425081563</v>
      </c>
      <c r="Q184" s="227">
        <v>45545</v>
      </c>
      <c r="R184" s="113">
        <v>5.4942786311364955E-3</v>
      </c>
      <c r="S184" s="113">
        <v>6.285436642272213E-2</v>
      </c>
      <c r="T184" s="113">
        <v>6.5203752339165977E-2</v>
      </c>
      <c r="U184" s="113">
        <v>0.12040718146297236</v>
      </c>
      <c r="V184" s="113">
        <v>7.069220250943431E-2</v>
      </c>
      <c r="W184" s="113">
        <v>6.8407200216715758E-2</v>
      </c>
      <c r="X184" s="113">
        <v>7.6347079419966324E-2</v>
      </c>
      <c r="Y184" s="113">
        <v>-4.5160139293655144E-3</v>
      </c>
      <c r="Z184" s="113">
        <v>-4.5867823254394091E-3</v>
      </c>
      <c r="AA184" s="113">
        <v>0.12303947034447082</v>
      </c>
      <c r="AB184" s="113">
        <v>7.3740564924406948E-2</v>
      </c>
      <c r="AC184" s="409">
        <f t="shared" si="3"/>
        <v>0.6570833000161862</v>
      </c>
      <c r="AD184" s="113">
        <f t="shared" si="4"/>
        <v>1.6073081929365558</v>
      </c>
      <c r="AE184" s="113">
        <f t="shared" si="5"/>
        <v>2.0282548852126752</v>
      </c>
      <c r="AH184" s="372">
        <v>180</v>
      </c>
      <c r="AI184" s="372">
        <f>IF('Current Portfolio MAIN'!M182&gt;=0,0,1)</f>
        <v>0</v>
      </c>
      <c r="AJ184" s="372">
        <f>IF('Current Portfolio MAIN'!N182&gt;=0,0,1)</f>
        <v>0</v>
      </c>
      <c r="AP184" s="39">
        <v>151</v>
      </c>
      <c r="AQ184" s="222">
        <f>IF('Current Portfolio MAIN'!AD170&gt;=0,0,1)</f>
        <v>0</v>
      </c>
      <c r="AR184" s="222">
        <f>IF('Current Portfolio MAIN'!AE170&gt;=0,0,1)</f>
        <v>0</v>
      </c>
      <c r="AW184" s="372">
        <v>180</v>
      </c>
      <c r="AX184" s="372">
        <f>IF('Current Portfolio MAIN'!M182&gt;=0,0,1)</f>
        <v>0</v>
      </c>
      <c r="AY184" s="372">
        <f>IF('Current Portfolio MAIN'!N182&gt;=0,0,1)</f>
        <v>0</v>
      </c>
      <c r="AZ184" s="391"/>
      <c r="BA184" s="391"/>
      <c r="BB184" s="391"/>
      <c r="BC184" s="391"/>
      <c r="BD184" s="391"/>
      <c r="BE184" s="39">
        <v>151</v>
      </c>
      <c r="BF184" s="222"/>
      <c r="BG184" s="222"/>
      <c r="BH184" s="391"/>
      <c r="BI184" s="391"/>
      <c r="BJ184" s="391"/>
      <c r="BM184" s="370">
        <v>180</v>
      </c>
      <c r="BN184" s="366">
        <f ca="1">NORMINV(RAND(),$BR$2,$BR$3)</f>
        <v>-3.4245453039123658E-2</v>
      </c>
      <c r="BO184" s="369">
        <f ca="1">BN184-BN$296</f>
        <v>-1.0591690226039903E-2</v>
      </c>
      <c r="BP184" s="367">
        <f ca="1">BN184-BN$301</f>
        <v>-5.2369799685999287E-3</v>
      </c>
      <c r="BT184" s="370">
        <v>180</v>
      </c>
      <c r="BU184" s="364">
        <f ca="1">IF(BO184&gt;=0,0,1)</f>
        <v>1</v>
      </c>
      <c r="BV184" s="372">
        <f ca="1">IF(BP184&gt;=0,0,1)</f>
        <v>1</v>
      </c>
      <c r="BZ184" s="370">
        <v>180</v>
      </c>
      <c r="CA184" s="368">
        <f ca="1">NORMINV(RAND(),CE$2,CE$3)</f>
        <v>-3.0516730981273915E-2</v>
      </c>
      <c r="CB184" s="166">
        <f ca="1">CA184-CA$389</f>
        <v>5.8409180955146328E-2</v>
      </c>
      <c r="CC184" s="166">
        <f ca="1">CA184-CA$394</f>
        <v>8.30691351357081E-2</v>
      </c>
      <c r="CG184" s="370">
        <v>180</v>
      </c>
      <c r="CH184" s="370">
        <f ca="1">IF(CB184&gt;=0,0,1)</f>
        <v>0</v>
      </c>
      <c r="CI184" s="370">
        <f ca="1">IF(CC184&gt;=0,0,1)</f>
        <v>0</v>
      </c>
    </row>
    <row r="185" spans="1:87" ht="15.6">
      <c r="A185" s="342">
        <v>45694</v>
      </c>
      <c r="B185" s="397">
        <v>-1.8524938244028899E-2</v>
      </c>
      <c r="C185" s="397">
        <v>-1.6405651843717228E-3</v>
      </c>
      <c r="D185" s="397">
        <v>1.2407756826122718E-3</v>
      </c>
      <c r="E185" s="397">
        <v>-9.6225076810186883E-3</v>
      </c>
      <c r="F185" s="397">
        <v>9.102913383112643E-3</v>
      </c>
      <c r="G185" s="397">
        <v>2.02237282966089E-2</v>
      </c>
      <c r="H185" s="397">
        <v>-2.3533779535538368E-3</v>
      </c>
      <c r="I185" s="397">
        <v>-1.1941223096599729E-2</v>
      </c>
      <c r="J185" s="397">
        <v>1.1347942524828625E-2</v>
      </c>
      <c r="K185" s="397">
        <v>6.3572974239052282E-3</v>
      </c>
      <c r="L185" s="398">
        <f t="shared" si="7"/>
        <v>4.1900451514947923E-3</v>
      </c>
      <c r="M185" s="399">
        <f t="shared" si="0"/>
        <v>0.18480379950075132</v>
      </c>
      <c r="N185" s="399">
        <f t="shared" si="1"/>
        <v>0.27382701093357631</v>
      </c>
      <c r="Q185" s="227">
        <v>45546</v>
      </c>
      <c r="R185" s="113">
        <v>-2.811817559591745E-2</v>
      </c>
      <c r="S185" s="113">
        <v>1.9317518684380586E-2</v>
      </c>
      <c r="T185" s="113">
        <v>3.5047836099443064E-2</v>
      </c>
      <c r="U185" s="113">
        <v>9.6455408995192782E-2</v>
      </c>
      <c r="V185" s="113">
        <v>4.5141553756825381E-2</v>
      </c>
      <c r="W185" s="113">
        <v>1.925164269997004E-2</v>
      </c>
      <c r="X185" s="113">
        <v>4.4521356294403569E-2</v>
      </c>
      <c r="Y185" s="113">
        <v>-3.1105596197157359E-2</v>
      </c>
      <c r="Z185" s="113">
        <v>-3.1643133180299543E-2</v>
      </c>
      <c r="AA185" s="113">
        <v>9.798691936056092E-2</v>
      </c>
      <c r="AB185" s="113">
        <v>3.5265785201510358E-2</v>
      </c>
      <c r="AC185" s="409">
        <f t="shared" si="3"/>
        <v>0.30212111611891235</v>
      </c>
      <c r="AD185" s="113">
        <f t="shared" si="4"/>
        <v>1.2523460090392819</v>
      </c>
      <c r="AE185" s="113">
        <f t="shared" si="5"/>
        <v>1.6732927013154011</v>
      </c>
      <c r="AH185" s="372">
        <v>181</v>
      </c>
      <c r="AI185" s="372">
        <f>IF('Current Portfolio MAIN'!M183&gt;=0,0,1)</f>
        <v>0</v>
      </c>
      <c r="AJ185" s="372">
        <f>IF('Current Portfolio MAIN'!N183&gt;=0,0,1)</f>
        <v>0</v>
      </c>
      <c r="AP185" s="39">
        <v>152</v>
      </c>
      <c r="AQ185" s="222">
        <f>IF('Current Portfolio MAIN'!AD171&gt;=0,0,1)</f>
        <v>0</v>
      </c>
      <c r="AR185" s="222">
        <f>IF('Current Portfolio MAIN'!AE171&gt;=0,0,1)</f>
        <v>0</v>
      </c>
      <c r="AW185" s="372">
        <v>181</v>
      </c>
      <c r="AX185" s="372">
        <f>IF('Current Portfolio MAIN'!M183&gt;=0,0,1)</f>
        <v>0</v>
      </c>
      <c r="AY185" s="372">
        <f>IF('Current Portfolio MAIN'!N183&gt;=0,0,1)</f>
        <v>0</v>
      </c>
      <c r="AZ185" s="391"/>
      <c r="BA185" s="391"/>
      <c r="BB185" s="391"/>
      <c r="BC185" s="391"/>
      <c r="BD185" s="391"/>
      <c r="BE185" s="39">
        <v>152</v>
      </c>
      <c r="BF185" s="222"/>
      <c r="BG185" s="222"/>
      <c r="BH185" s="391"/>
      <c r="BI185" s="391"/>
      <c r="BJ185" s="391"/>
      <c r="BM185" s="370">
        <v>181</v>
      </c>
      <c r="BN185" s="366">
        <f ca="1">NORMINV(RAND(),$BR$2,$BR$3)</f>
        <v>1.7219722277610858E-2</v>
      </c>
      <c r="BO185" s="369">
        <f ca="1">BN185-BN$296</f>
        <v>4.0873485090694613E-2</v>
      </c>
      <c r="BP185" s="367">
        <f ca="1">BN185-BN$301</f>
        <v>4.622819534813459E-2</v>
      </c>
      <c r="BT185" s="370">
        <v>181</v>
      </c>
      <c r="BU185" s="364">
        <f ca="1">IF(BO185&gt;=0,0,1)</f>
        <v>0</v>
      </c>
      <c r="BV185" s="372">
        <f ca="1">IF(BP185&gt;=0,0,1)</f>
        <v>0</v>
      </c>
      <c r="BZ185" s="370">
        <v>181</v>
      </c>
      <c r="CA185" s="368">
        <f ca="1">NORMINV(RAND(),CE$2,CE$3)</f>
        <v>3.6318962399266567E-2</v>
      </c>
      <c r="CB185" s="166">
        <f ca="1">CA185-CA$389</f>
        <v>0.12524487433568682</v>
      </c>
      <c r="CC185" s="166">
        <f ca="1">CA185-CA$394</f>
        <v>0.14990482851624859</v>
      </c>
      <c r="CG185" s="370">
        <v>181</v>
      </c>
      <c r="CH185" s="370">
        <f ca="1">IF(CB185&gt;=0,0,1)</f>
        <v>0</v>
      </c>
      <c r="CI185" s="370">
        <f ca="1">IF(CC185&gt;=0,0,1)</f>
        <v>0</v>
      </c>
    </row>
    <row r="186" spans="1:87" ht="15.6">
      <c r="A186" s="342">
        <v>45695</v>
      </c>
      <c r="B186" s="397">
        <v>-2.5958234491430643E-2</v>
      </c>
      <c r="C186" s="397">
        <v>-3.5367939477178645E-2</v>
      </c>
      <c r="D186" s="397">
        <v>-2.6106263253746209E-2</v>
      </c>
      <c r="E186" s="397">
        <v>-1.1679088190781672E-2</v>
      </c>
      <c r="F186" s="397">
        <v>-2.2524254766973284E-2</v>
      </c>
      <c r="G186" s="397">
        <v>-2.1953011956159285E-2</v>
      </c>
      <c r="H186" s="397">
        <v>-2.2813936769479182E-2</v>
      </c>
      <c r="I186" s="397">
        <v>-6.9944861071565834E-3</v>
      </c>
      <c r="J186" s="397">
        <v>-2.938115647048134E-2</v>
      </c>
      <c r="K186" s="397">
        <v>-5.1736645559258054E-2</v>
      </c>
      <c r="L186" s="398">
        <f t="shared" si="7"/>
        <v>-0.2545150170426449</v>
      </c>
      <c r="M186" s="399">
        <f t="shared" si="0"/>
        <v>-7.390126269338837E-2</v>
      </c>
      <c r="N186" s="399">
        <f t="shared" si="1"/>
        <v>1.5121948739436619E-2</v>
      </c>
      <c r="Q186" s="227">
        <v>45547</v>
      </c>
      <c r="R186" s="113">
        <v>-4.2732844279452564E-2</v>
      </c>
      <c r="S186" s="113">
        <v>-1.0378836353670429E-2</v>
      </c>
      <c r="T186" s="113">
        <v>8.9154909577406904E-3</v>
      </c>
      <c r="U186" s="113">
        <v>7.5345553779827323E-2</v>
      </c>
      <c r="V186" s="113">
        <v>1.919621608531541E-2</v>
      </c>
      <c r="W186" s="113">
        <v>-5.7614208079198592E-3</v>
      </c>
      <c r="X186" s="113">
        <v>4.1646481893045317E-2</v>
      </c>
      <c r="Y186" s="113">
        <v>-5.2216614209011802E-2</v>
      </c>
      <c r="Z186" s="113">
        <v>-4.8537671745794153E-2</v>
      </c>
      <c r="AA186" s="113">
        <v>8.2815421453978466E-2</v>
      </c>
      <c r="AB186" s="113">
        <v>1.0333481625154128E-2</v>
      </c>
      <c r="AC186" s="409">
        <f t="shared" si="3"/>
        <v>7.8625258399212528E-2</v>
      </c>
      <c r="AD186" s="113">
        <f t="shared" si="4"/>
        <v>1.028850151319582</v>
      </c>
      <c r="AE186" s="113">
        <f t="shared" si="5"/>
        <v>1.4497968435957014</v>
      </c>
      <c r="AH186" s="372">
        <v>182</v>
      </c>
      <c r="AI186" s="372">
        <f>IF('Current Portfolio MAIN'!M184&gt;=0,0,1)</f>
        <v>0</v>
      </c>
      <c r="AJ186" s="372">
        <f>IF('Current Portfolio MAIN'!N184&gt;=0,0,1)</f>
        <v>0</v>
      </c>
      <c r="AP186" s="39">
        <v>153</v>
      </c>
      <c r="AQ186" s="222">
        <f>IF('Current Portfolio MAIN'!AD172&gt;=0,0,1)</f>
        <v>0</v>
      </c>
      <c r="AR186" s="222">
        <f>IF('Current Portfolio MAIN'!AE172&gt;=0,0,1)</f>
        <v>0</v>
      </c>
      <c r="AW186" s="372">
        <v>182</v>
      </c>
      <c r="AX186" s="372">
        <f>IF('Current Portfolio MAIN'!M184&gt;=0,0,1)</f>
        <v>0</v>
      </c>
      <c r="AY186" s="372">
        <f>IF('Current Portfolio MAIN'!N184&gt;=0,0,1)</f>
        <v>0</v>
      </c>
      <c r="AZ186" s="391"/>
      <c r="BA186" s="391"/>
      <c r="BB186" s="391"/>
      <c r="BC186" s="391"/>
      <c r="BD186" s="391"/>
      <c r="BE186" s="39">
        <v>153</v>
      </c>
      <c r="BF186" s="222"/>
      <c r="BG186" s="222"/>
      <c r="BH186" s="391"/>
      <c r="BI186" s="391"/>
      <c r="BJ186" s="391"/>
      <c r="BM186" s="370">
        <v>182</v>
      </c>
      <c r="BN186" s="366">
        <f ca="1">NORMINV(RAND(),$BR$2,$BR$3)</f>
        <v>-1.3789858274535188E-2</v>
      </c>
      <c r="BO186" s="369">
        <f ca="1">BN186-BN$296</f>
        <v>9.8639045385485666E-3</v>
      </c>
      <c r="BP186" s="367">
        <f ca="1">BN186-BN$301</f>
        <v>1.5218614795988541E-2</v>
      </c>
      <c r="BT186" s="370">
        <v>182</v>
      </c>
      <c r="BU186" s="364">
        <f ca="1">IF(BO186&gt;=0,0,1)</f>
        <v>0</v>
      </c>
      <c r="BV186" s="372">
        <f ca="1">IF(BP186&gt;=0,0,1)</f>
        <v>0</v>
      </c>
      <c r="BZ186" s="370">
        <v>182</v>
      </c>
      <c r="CA186" s="368">
        <f ca="1">NORMINV(RAND(),CE$2,CE$3)</f>
        <v>1.3376685219697213E-2</v>
      </c>
      <c r="CB186" s="166">
        <f ca="1">CA186-CA$389</f>
        <v>0.10230259715611746</v>
      </c>
      <c r="CC186" s="166">
        <f ca="1">CA186-CA$394</f>
        <v>0.12696255133667922</v>
      </c>
      <c r="CG186" s="370">
        <v>182</v>
      </c>
      <c r="CH186" s="370">
        <f ca="1">IF(CB186&gt;=0,0,1)</f>
        <v>0</v>
      </c>
      <c r="CI186" s="370">
        <f ca="1">IF(CC186&gt;=0,0,1)</f>
        <v>0</v>
      </c>
    </row>
    <row r="187" spans="1:87" ht="15.6">
      <c r="A187" s="342">
        <v>45700</v>
      </c>
      <c r="B187" s="397">
        <v>6.1155975818737218E-2</v>
      </c>
      <c r="C187" s="397">
        <v>7.9624566320541934E-3</v>
      </c>
      <c r="D187" s="397">
        <v>-1.5896863265288608E-2</v>
      </c>
      <c r="E187" s="397">
        <v>-8.5371601732587843E-3</v>
      </c>
      <c r="F187" s="397">
        <v>-8.2159865231175022E-3</v>
      </c>
      <c r="G187" s="397">
        <v>-4.8562258521811508E-3</v>
      </c>
      <c r="H187" s="397">
        <v>1.0861810420210061E-2</v>
      </c>
      <c r="I187" s="397">
        <v>-2.6092558244766417E-2</v>
      </c>
      <c r="J187" s="397">
        <v>2.1750386512227937E-2</v>
      </c>
      <c r="K187" s="397">
        <v>-2.6410890125103892E-2</v>
      </c>
      <c r="L187" s="398">
        <f t="shared" si="7"/>
        <v>1.1720945199513055E-2</v>
      </c>
      <c r="M187" s="399">
        <f t="shared" si="0"/>
        <v>0.19233469954876958</v>
      </c>
      <c r="N187" s="399">
        <f t="shared" si="1"/>
        <v>0.28135791098159457</v>
      </c>
      <c r="Q187" s="227">
        <v>45548</v>
      </c>
      <c r="R187" s="113">
        <v>-3.8126158871033433E-2</v>
      </c>
      <c r="S187" s="113">
        <v>2.2668821557854102E-3</v>
      </c>
      <c r="T187" s="113">
        <v>3.525178643042004E-2</v>
      </c>
      <c r="U187" s="113">
        <v>3.875742840877261E-2</v>
      </c>
      <c r="V187" s="113">
        <v>3.2332237828749166E-2</v>
      </c>
      <c r="W187" s="113">
        <v>2.0103566453447685E-2</v>
      </c>
      <c r="X187" s="113">
        <v>4.4760664338754363E-2</v>
      </c>
      <c r="Y187" s="113">
        <v>-3.04164385231257E-2</v>
      </c>
      <c r="Z187" s="113">
        <v>-0.10043023638499926</v>
      </c>
      <c r="AA187" s="113">
        <v>6.2997229997346249E-2</v>
      </c>
      <c r="AB187" s="113">
        <v>2.7387429288536547E-2</v>
      </c>
      <c r="AC187" s="409">
        <f t="shared" si="3"/>
        <v>9.4884391122653677E-2</v>
      </c>
      <c r="AD187" s="113">
        <f t="shared" si="4"/>
        <v>1.0451092840430234</v>
      </c>
      <c r="AE187" s="113">
        <f t="shared" si="5"/>
        <v>1.4660559763191423</v>
      </c>
      <c r="AH187" s="372">
        <v>183</v>
      </c>
      <c r="AI187" s="372">
        <f>IF('Current Portfolio MAIN'!M185&gt;=0,0,1)</f>
        <v>0</v>
      </c>
      <c r="AJ187" s="372">
        <f>IF('Current Portfolio MAIN'!N185&gt;=0,0,1)</f>
        <v>0</v>
      </c>
      <c r="AP187" s="39">
        <v>154</v>
      </c>
      <c r="AQ187" s="222">
        <f>IF('Current Portfolio MAIN'!AD173&gt;=0,0,1)</f>
        <v>0</v>
      </c>
      <c r="AR187" s="222">
        <f>IF('Current Portfolio MAIN'!AE173&gt;=0,0,1)</f>
        <v>0</v>
      </c>
      <c r="AW187" s="372">
        <v>183</v>
      </c>
      <c r="AX187" s="372">
        <f>IF('Current Portfolio MAIN'!M185&gt;=0,0,1)</f>
        <v>0</v>
      </c>
      <c r="AY187" s="372">
        <f>IF('Current Portfolio MAIN'!N185&gt;=0,0,1)</f>
        <v>0</v>
      </c>
      <c r="AZ187" s="391"/>
      <c r="BA187" s="391"/>
      <c r="BB187" s="391"/>
      <c r="BC187" s="391"/>
      <c r="BD187" s="391"/>
      <c r="BE187" s="39">
        <v>154</v>
      </c>
      <c r="BF187" s="222"/>
      <c r="BG187" s="222"/>
      <c r="BH187" s="391"/>
      <c r="BI187" s="391"/>
      <c r="BJ187" s="391"/>
      <c r="BM187" s="370">
        <v>183</v>
      </c>
      <c r="BN187" s="366">
        <f ca="1">NORMINV(RAND(),$BR$2,$BR$3)</f>
        <v>6.7575957198463604E-4</v>
      </c>
      <c r="BO187" s="369">
        <f ca="1">BN187-BN$296</f>
        <v>2.432952238506839E-2</v>
      </c>
      <c r="BP187" s="367">
        <f ca="1">BN187-BN$301</f>
        <v>2.9684232642508364E-2</v>
      </c>
      <c r="BT187" s="370">
        <v>183</v>
      </c>
      <c r="BU187" s="364">
        <f ca="1">IF(BO187&gt;=0,0,1)</f>
        <v>0</v>
      </c>
      <c r="BV187" s="372">
        <f ca="1">IF(BP187&gt;=0,0,1)</f>
        <v>0</v>
      </c>
      <c r="BZ187" s="370">
        <v>183</v>
      </c>
      <c r="CA187" s="368">
        <f ca="1">NORMINV(RAND(),CE$2,CE$3)</f>
        <v>-3.2670871598868952E-2</v>
      </c>
      <c r="CB187" s="166">
        <f ca="1">CA187-CA$389</f>
        <v>5.6255040337551292E-2</v>
      </c>
      <c r="CC187" s="166">
        <f ca="1">CA187-CA$394</f>
        <v>8.091499451811307E-2</v>
      </c>
      <c r="CG187" s="370">
        <v>183</v>
      </c>
      <c r="CH187" s="370">
        <f ca="1">IF(CB187&gt;=0,0,1)</f>
        <v>0</v>
      </c>
      <c r="CI187" s="370">
        <f ca="1">IF(CC187&gt;=0,0,1)</f>
        <v>0</v>
      </c>
    </row>
    <row r="188" spans="1:87" ht="15.6">
      <c r="A188" s="342">
        <v>45701</v>
      </c>
      <c r="B188" s="397">
        <v>5.3747359389030525E-2</v>
      </c>
      <c r="C188" s="397">
        <v>1.0055966205393396E-3</v>
      </c>
      <c r="D188" s="397">
        <v>-1.4707487293394661E-2</v>
      </c>
      <c r="E188" s="397">
        <v>2.25892890794821E-3</v>
      </c>
      <c r="F188" s="397">
        <v>-1.507201442946271E-2</v>
      </c>
      <c r="G188" s="397">
        <v>-1.6550781283326987E-2</v>
      </c>
      <c r="H188" s="397">
        <v>-1.4190500236632819E-2</v>
      </c>
      <c r="I188" s="397">
        <v>-1.2096637399176102E-2</v>
      </c>
      <c r="J188" s="397">
        <v>-2.2576848756419632E-2</v>
      </c>
      <c r="K188" s="397">
        <v>-1.2132498634931599E-2</v>
      </c>
      <c r="L188" s="398">
        <f t="shared" si="7"/>
        <v>-5.0314883115826436E-2</v>
      </c>
      <c r="M188" s="399">
        <f t="shared" si="0"/>
        <v>0.13029887123343009</v>
      </c>
      <c r="N188" s="399">
        <f t="shared" si="1"/>
        <v>0.21932208266625508</v>
      </c>
      <c r="Q188" s="227">
        <v>45552</v>
      </c>
      <c r="R188" s="113">
        <v>5.5932548039294039E-2</v>
      </c>
      <c r="S188" s="113">
        <v>-1.5623322872069467E-2</v>
      </c>
      <c r="T188" s="113">
        <v>6.7336202368107889E-2</v>
      </c>
      <c r="U188" s="113">
        <v>5.0288975022772631E-2</v>
      </c>
      <c r="V188" s="113">
        <v>6.7342497798216883E-2</v>
      </c>
      <c r="W188" s="113">
        <v>6.9364960709449308E-2</v>
      </c>
      <c r="X188" s="113">
        <v>7.6249870434992983E-2</v>
      </c>
      <c r="Y188" s="113">
        <v>-4.7944354753548524E-4</v>
      </c>
      <c r="Z188" s="113">
        <v>-0.1081595132113905</v>
      </c>
      <c r="AA188" s="113">
        <v>8.3350397336005466E-2</v>
      </c>
      <c r="AB188" s="113">
        <v>4.1268443816086409E-2</v>
      </c>
      <c r="AC188" s="409">
        <f t="shared" si="3"/>
        <v>0.38687161589393015</v>
      </c>
      <c r="AD188" s="113">
        <f t="shared" si="4"/>
        <v>1.3370965088142999</v>
      </c>
      <c r="AE188" s="113">
        <f t="shared" si="5"/>
        <v>1.7580432010904188</v>
      </c>
      <c r="AH188" s="372">
        <v>184</v>
      </c>
      <c r="AI188" s="372">
        <f>IF('Current Portfolio MAIN'!M186&gt;=0,0,1)</f>
        <v>1</v>
      </c>
      <c r="AJ188" s="372">
        <f>IF('Current Portfolio MAIN'!N186&gt;=0,0,1)</f>
        <v>0</v>
      </c>
      <c r="AP188" s="39">
        <v>155</v>
      </c>
      <c r="AQ188" s="222">
        <f>IF('Current Portfolio MAIN'!AD174&gt;=0,0,1)</f>
        <v>0</v>
      </c>
      <c r="AR188" s="222">
        <f>IF('Current Portfolio MAIN'!AE174&gt;=0,0,1)</f>
        <v>0</v>
      </c>
      <c r="AW188" s="372">
        <v>184</v>
      </c>
      <c r="AX188" s="372">
        <f>IF('Current Portfolio MAIN'!M186&gt;=0,0,1)</f>
        <v>1</v>
      </c>
      <c r="AY188" s="372">
        <f>IF('Current Portfolio MAIN'!N186&gt;=0,0,1)</f>
        <v>0</v>
      </c>
      <c r="AZ188" s="391"/>
      <c r="BA188" s="391"/>
      <c r="BB188" s="391"/>
      <c r="BC188" s="391"/>
      <c r="BD188" s="391"/>
      <c r="BE188" s="39">
        <v>155</v>
      </c>
      <c r="BF188" s="222"/>
      <c r="BG188" s="222"/>
      <c r="BH188" s="391"/>
      <c r="BI188" s="391"/>
      <c r="BJ188" s="391"/>
      <c r="BM188" s="370">
        <v>184</v>
      </c>
      <c r="BN188" s="366">
        <f ca="1">NORMINV(RAND(),$BR$2,$BR$3)</f>
        <v>-1.6560702457641286E-2</v>
      </c>
      <c r="BO188" s="369">
        <f ca="1">BN188-BN$296</f>
        <v>7.0930603554424689E-3</v>
      </c>
      <c r="BP188" s="367">
        <f ca="1">BN188-BN$301</f>
        <v>1.2447770612882443E-2</v>
      </c>
      <c r="BT188" s="370">
        <v>184</v>
      </c>
      <c r="BU188" s="364">
        <f ca="1">IF(BO188&gt;=0,0,1)</f>
        <v>0</v>
      </c>
      <c r="BV188" s="372">
        <f ca="1">IF(BP188&gt;=0,0,1)</f>
        <v>0</v>
      </c>
      <c r="BZ188" s="370">
        <v>184</v>
      </c>
      <c r="CA188" s="368">
        <f ca="1">NORMINV(RAND(),CE$2,CE$3)</f>
        <v>0.11461287204664491</v>
      </c>
      <c r="CB188" s="166">
        <f ca="1">CA188-CA$389</f>
        <v>0.20353878398306516</v>
      </c>
      <c r="CC188" s="166">
        <f ca="1">CA188-CA$394</f>
        <v>0.22819873816362693</v>
      </c>
      <c r="CG188" s="370">
        <v>184</v>
      </c>
      <c r="CH188" s="370">
        <f ca="1">IF(CB188&gt;=0,0,1)</f>
        <v>0</v>
      </c>
      <c r="CI188" s="370">
        <f ca="1">IF(CC188&gt;=0,0,1)</f>
        <v>0</v>
      </c>
    </row>
    <row r="189" spans="1:87" ht="15.6">
      <c r="A189" s="342">
        <v>45702</v>
      </c>
      <c r="B189" s="397">
        <v>-5.3341033815687999E-2</v>
      </c>
      <c r="C189" s="397">
        <v>-1.9778457373945901E-2</v>
      </c>
      <c r="D189" s="397">
        <v>-3.7056007753902054E-2</v>
      </c>
      <c r="E189" s="397">
        <v>-1.6464837278073241E-2</v>
      </c>
      <c r="F189" s="397">
        <v>-2.5103897010757659E-2</v>
      </c>
      <c r="G189" s="397">
        <v>-1.497573346006198E-2</v>
      </c>
      <c r="H189" s="397">
        <v>-2.2379900522996432E-2</v>
      </c>
      <c r="I189" s="397">
        <v>-3.5434386766269754E-2</v>
      </c>
      <c r="J189" s="397">
        <v>-3.7405290052303197E-2</v>
      </c>
      <c r="K189" s="397">
        <v>-3.9181995047944951E-2</v>
      </c>
      <c r="L189" s="398">
        <f t="shared" si="7"/>
        <v>-0.30112153908194317</v>
      </c>
      <c r="M189" s="399">
        <f t="shared" si="0"/>
        <v>-0.12050778473268664</v>
      </c>
      <c r="N189" s="399">
        <f t="shared" si="1"/>
        <v>-3.1484573299861651E-2</v>
      </c>
      <c r="Q189" s="227">
        <v>45553</v>
      </c>
      <c r="R189" s="113">
        <v>1.0365031683486681E-2</v>
      </c>
      <c r="S189" s="113">
        <v>-5.1685102371169522E-3</v>
      </c>
      <c r="T189" s="113">
        <v>3.5512907453100873E-2</v>
      </c>
      <c r="U189" s="113">
        <v>2.7773869921621896E-2</v>
      </c>
      <c r="V189" s="113">
        <v>6.4758767272309781E-2</v>
      </c>
      <c r="W189" s="113">
        <v>5.551086358250612E-2</v>
      </c>
      <c r="X189" s="113">
        <v>8.0581148668467328E-2</v>
      </c>
      <c r="Y189" s="113">
        <v>1.5915462478341524E-2</v>
      </c>
      <c r="Z189" s="113">
        <v>-7.9734424496430312E-2</v>
      </c>
      <c r="AA189" s="113">
        <v>6.416326378072168E-2</v>
      </c>
      <c r="AB189" s="113">
        <v>2.4923531904485818E-2</v>
      </c>
      <c r="AC189" s="409">
        <f t="shared" si="3"/>
        <v>0.29460191201149444</v>
      </c>
      <c r="AD189" s="113">
        <f t="shared" si="4"/>
        <v>1.244826804931864</v>
      </c>
      <c r="AE189" s="113">
        <f t="shared" si="5"/>
        <v>1.6657734972079832</v>
      </c>
      <c r="AH189" s="372">
        <v>185</v>
      </c>
      <c r="AI189" s="372">
        <f>IF('Current Portfolio MAIN'!M187&gt;=0,0,1)</f>
        <v>0</v>
      </c>
      <c r="AJ189" s="372">
        <f>IF('Current Portfolio MAIN'!N187&gt;=0,0,1)</f>
        <v>0</v>
      </c>
      <c r="AP189" s="39">
        <v>156</v>
      </c>
      <c r="AQ189" s="222">
        <f>IF('Current Portfolio MAIN'!AD175&gt;=0,0,1)</f>
        <v>0</v>
      </c>
      <c r="AR189" s="222">
        <f>IF('Current Portfolio MAIN'!AE175&gt;=0,0,1)</f>
        <v>0</v>
      </c>
      <c r="AW189" s="372">
        <v>185</v>
      </c>
      <c r="AX189" s="372">
        <f>IF('Current Portfolio MAIN'!M187&gt;=0,0,1)</f>
        <v>0</v>
      </c>
      <c r="AY189" s="372">
        <f>IF('Current Portfolio MAIN'!N187&gt;=0,0,1)</f>
        <v>0</v>
      </c>
      <c r="AZ189" s="391"/>
      <c r="BA189" s="391"/>
      <c r="BB189" s="391"/>
      <c r="BC189" s="391"/>
      <c r="BD189" s="391"/>
      <c r="BE189" s="39">
        <v>156</v>
      </c>
      <c r="BF189" s="222"/>
      <c r="BG189" s="222"/>
      <c r="BH189" s="391"/>
      <c r="BI189" s="391"/>
      <c r="BJ189" s="391"/>
      <c r="BM189" s="370">
        <v>185</v>
      </c>
      <c r="BN189" s="366">
        <f ca="1">NORMINV(RAND(),$BR$2,$BR$3)</f>
        <v>-8.0171712640150321E-3</v>
      </c>
      <c r="BO189" s="369">
        <f ca="1">BN189-BN$296</f>
        <v>1.5636591549068723E-2</v>
      </c>
      <c r="BP189" s="367">
        <f ca="1">BN189-BN$301</f>
        <v>2.0991301806508697E-2</v>
      </c>
      <c r="BT189" s="370">
        <v>185</v>
      </c>
      <c r="BU189" s="364">
        <f ca="1">IF(BO189&gt;=0,0,1)</f>
        <v>0</v>
      </c>
      <c r="BV189" s="372">
        <f ca="1">IF(BP189&gt;=0,0,1)</f>
        <v>0</v>
      </c>
      <c r="BZ189" s="370">
        <v>185</v>
      </c>
      <c r="CA189" s="368">
        <f ca="1">NORMINV(RAND(),CE$2,CE$3)</f>
        <v>-0.10741126083413061</v>
      </c>
      <c r="CB189" s="166">
        <f ca="1">CA189-CA$389</f>
        <v>-1.8485348897710363E-2</v>
      </c>
      <c r="CC189" s="166">
        <f ca="1">CA189-CA$394</f>
        <v>6.1746052828514086E-3</v>
      </c>
      <c r="CG189" s="370">
        <v>185</v>
      </c>
      <c r="CH189" s="370">
        <f ca="1">IF(CB189&gt;=0,0,1)</f>
        <v>1</v>
      </c>
      <c r="CI189" s="370">
        <f ca="1">IF(CC189&gt;=0,0,1)</f>
        <v>0</v>
      </c>
    </row>
    <row r="190" spans="1:87" ht="15.6">
      <c r="A190" s="342">
        <v>45707</v>
      </c>
      <c r="B190" s="397">
        <v>-6.1945774620898675E-2</v>
      </c>
      <c r="C190" s="397">
        <v>5.9659519861154919E-4</v>
      </c>
      <c r="D190" s="397">
        <v>1.1472294106551706E-2</v>
      </c>
      <c r="E190" s="397">
        <v>2.8286517615370155E-3</v>
      </c>
      <c r="F190" s="397">
        <v>1.5283223133387702E-2</v>
      </c>
      <c r="G190" s="397">
        <v>-3.2042780097905066E-3</v>
      </c>
      <c r="H190" s="397">
        <v>-7.8872133954652757E-3</v>
      </c>
      <c r="I190" s="397">
        <v>5.8069359131187603E-3</v>
      </c>
      <c r="J190" s="397">
        <v>5.3348925120590973E-3</v>
      </c>
      <c r="K190" s="397">
        <v>-1.1260493747314859E-3</v>
      </c>
      <c r="L190" s="398">
        <f t="shared" si="7"/>
        <v>-3.2840722775620113E-2</v>
      </c>
      <c r="M190" s="399">
        <f t="shared" si="0"/>
        <v>0.14777303157363642</v>
      </c>
      <c r="N190" s="399">
        <f t="shared" si="1"/>
        <v>0.2367962430064614</v>
      </c>
      <c r="Q190" s="227">
        <v>45554</v>
      </c>
      <c r="R190" s="113">
        <v>-1.9765171590835351E-3</v>
      </c>
      <c r="S190" s="113">
        <v>2.1797631101864612E-2</v>
      </c>
      <c r="T190" s="113">
        <v>4.5444415491165513E-2</v>
      </c>
      <c r="U190" s="113">
        <v>3.0604972997590574E-2</v>
      </c>
      <c r="V190" s="113">
        <v>4.1186931873126387E-2</v>
      </c>
      <c r="W190" s="113">
        <v>4.1524666876126659E-2</v>
      </c>
      <c r="X190" s="113">
        <v>5.549073936995863E-2</v>
      </c>
      <c r="Y190" s="113">
        <v>8.4749268562975821E-3</v>
      </c>
      <c r="Z190" s="113">
        <v>-9.90314788293154E-2</v>
      </c>
      <c r="AA190" s="113">
        <v>6.5542971056417043E-2</v>
      </c>
      <c r="AB190" s="113">
        <v>2.7456211469224945E-2</v>
      </c>
      <c r="AC190" s="409">
        <f t="shared" si="3"/>
        <v>0.23651547110337301</v>
      </c>
      <c r="AD190" s="113">
        <f t="shared" si="4"/>
        <v>1.1867403640237426</v>
      </c>
      <c r="AE190" s="113">
        <f t="shared" si="5"/>
        <v>1.6076870562998617</v>
      </c>
      <c r="AH190" s="372">
        <v>186</v>
      </c>
      <c r="AI190" s="372">
        <f>IF('Current Portfolio MAIN'!M188&gt;=0,0,1)</f>
        <v>0</v>
      </c>
      <c r="AJ190" s="372">
        <f>IF('Current Portfolio MAIN'!N188&gt;=0,0,1)</f>
        <v>0</v>
      </c>
      <c r="AP190" s="39">
        <v>157</v>
      </c>
      <c r="AQ190" s="222">
        <f>IF('Current Portfolio MAIN'!AD176&gt;=0,0,1)</f>
        <v>0</v>
      </c>
      <c r="AR190" s="222">
        <f>IF('Current Portfolio MAIN'!AE176&gt;=0,0,1)</f>
        <v>0</v>
      </c>
      <c r="AW190" s="372">
        <v>186</v>
      </c>
      <c r="AX190" s="372">
        <f>IF('Current Portfolio MAIN'!M188&gt;=0,0,1)</f>
        <v>0</v>
      </c>
      <c r="AY190" s="372">
        <f>IF('Current Portfolio MAIN'!N188&gt;=0,0,1)</f>
        <v>0</v>
      </c>
      <c r="AZ190" s="391"/>
      <c r="BA190" s="391"/>
      <c r="BB190" s="391"/>
      <c r="BC190" s="391"/>
      <c r="BD190" s="391"/>
      <c r="BE190" s="39">
        <v>157</v>
      </c>
      <c r="BF190" s="222"/>
      <c r="BG190" s="222"/>
      <c r="BH190" s="391"/>
      <c r="BI190" s="391"/>
      <c r="BJ190" s="391"/>
      <c r="BM190" s="370">
        <v>186</v>
      </c>
      <c r="BN190" s="366">
        <f ca="1">NORMINV(RAND(),$BR$2,$BR$3)</f>
        <v>-1.2054839290772579E-2</v>
      </c>
      <c r="BO190" s="369">
        <f ca="1">BN190-BN$296</f>
        <v>1.1598923522311176E-2</v>
      </c>
      <c r="BP190" s="367">
        <f ca="1">BN190-BN$301</f>
        <v>1.6953633779751148E-2</v>
      </c>
      <c r="BT190" s="370">
        <v>186</v>
      </c>
      <c r="BU190" s="364">
        <f ca="1">IF(BO190&gt;=0,0,1)</f>
        <v>0</v>
      </c>
      <c r="BV190" s="372">
        <f ca="1">IF(BP190&gt;=0,0,1)</f>
        <v>0</v>
      </c>
      <c r="BZ190" s="370">
        <v>186</v>
      </c>
      <c r="CA190" s="368">
        <f ca="1">NORMINV(RAND(),CE$2,CE$3)</f>
        <v>7.4647999842069851E-2</v>
      </c>
      <c r="CB190" s="166">
        <f ca="1">CA190-CA$389</f>
        <v>0.16357391177849009</v>
      </c>
      <c r="CC190" s="166">
        <f ca="1">CA190-CA$394</f>
        <v>0.18823386595905187</v>
      </c>
      <c r="CG190" s="370">
        <v>186</v>
      </c>
      <c r="CH190" s="370">
        <f ca="1">IF(CB190&gt;=0,0,1)</f>
        <v>0</v>
      </c>
      <c r="CI190" s="370">
        <f ca="1">IF(CC190&gt;=0,0,1)</f>
        <v>0</v>
      </c>
    </row>
    <row r="191" spans="1:87" ht="15.6">
      <c r="A191" s="342">
        <v>45708</v>
      </c>
      <c r="B191" s="397">
        <v>4.2462551870428022E-3</v>
      </c>
      <c r="C191" s="397">
        <v>-6.1143824529069635E-3</v>
      </c>
      <c r="D191" s="397">
        <v>-6.7494919438826351E-3</v>
      </c>
      <c r="E191" s="397">
        <v>-1.2591274056224289E-2</v>
      </c>
      <c r="F191" s="397">
        <v>-1.7108381628425096E-2</v>
      </c>
      <c r="G191" s="397">
        <v>-4.0972391961757726E-3</v>
      </c>
      <c r="H191" s="397">
        <v>-8.1316177036518944E-3</v>
      </c>
      <c r="I191" s="397">
        <v>-1.7304646368498933E-4</v>
      </c>
      <c r="J191" s="397">
        <v>-3.8023163263483095E-2</v>
      </c>
      <c r="K191" s="397">
        <v>-2.637704113558248E-2</v>
      </c>
      <c r="L191" s="398">
        <f t="shared" si="7"/>
        <v>-0.11511938265697441</v>
      </c>
      <c r="M191" s="399">
        <f t="shared" si="0"/>
        <v>6.5494371692282116E-2</v>
      </c>
      <c r="N191" s="399">
        <f t="shared" si="1"/>
        <v>0.15451758312510711</v>
      </c>
      <c r="Q191" s="227">
        <v>45555</v>
      </c>
      <c r="R191" s="113">
        <v>9.8536608171994278E-2</v>
      </c>
      <c r="S191" s="113">
        <v>2.7541145593560357E-2</v>
      </c>
      <c r="T191" s="113">
        <v>5.8993772731181338E-2</v>
      </c>
      <c r="U191" s="113">
        <v>4.6246374274292679E-2</v>
      </c>
      <c r="V191" s="113">
        <v>5.4078452837250435E-2</v>
      </c>
      <c r="W191" s="113">
        <v>-0.12516966126538787</v>
      </c>
      <c r="X191" s="113">
        <v>6.3677442695286413E-2</v>
      </c>
      <c r="Y191" s="113">
        <v>1.0668954654517115E-2</v>
      </c>
      <c r="Z191" s="113">
        <v>-0.10292534578651524</v>
      </c>
      <c r="AA191" s="113">
        <v>9.9816237321702639E-2</v>
      </c>
      <c r="AB191" s="113">
        <v>3.4956189277781657E-2</v>
      </c>
      <c r="AC191" s="409">
        <f t="shared" si="3"/>
        <v>0.2664201705056638</v>
      </c>
      <c r="AD191" s="113">
        <f t="shared" si="4"/>
        <v>1.2166450634260335</v>
      </c>
      <c r="AE191" s="113">
        <f t="shared" si="5"/>
        <v>1.6375917557021524</v>
      </c>
      <c r="AH191" s="372">
        <v>187</v>
      </c>
      <c r="AI191" s="372">
        <f>IF('Current Portfolio MAIN'!M189&gt;=0,0,1)</f>
        <v>1</v>
      </c>
      <c r="AJ191" s="372">
        <f>IF('Current Portfolio MAIN'!N189&gt;=0,0,1)</f>
        <v>1</v>
      </c>
      <c r="AP191" s="39">
        <v>158</v>
      </c>
      <c r="AQ191" s="222">
        <f>IF('Current Portfolio MAIN'!AD177&gt;=0,0,1)</f>
        <v>0</v>
      </c>
      <c r="AR191" s="222">
        <f>IF('Current Portfolio MAIN'!AE177&gt;=0,0,1)</f>
        <v>0</v>
      </c>
      <c r="AW191" s="372">
        <v>187</v>
      </c>
      <c r="AX191" s="372">
        <f>IF('Current Portfolio MAIN'!M189&gt;=0,0,1)</f>
        <v>1</v>
      </c>
      <c r="AY191" s="372">
        <f>IF('Current Portfolio MAIN'!N189&gt;=0,0,1)</f>
        <v>1</v>
      </c>
      <c r="AZ191" s="391"/>
      <c r="BA191" s="391"/>
      <c r="BB191" s="391"/>
      <c r="BC191" s="391"/>
      <c r="BD191" s="391"/>
      <c r="BE191" s="39">
        <v>158</v>
      </c>
      <c r="BF191" s="222"/>
      <c r="BG191" s="222"/>
      <c r="BH191" s="391"/>
      <c r="BI191" s="391"/>
      <c r="BJ191" s="391"/>
      <c r="BM191" s="370">
        <v>187</v>
      </c>
      <c r="BN191" s="366">
        <f ca="1">NORMINV(RAND(),$BR$2,$BR$3)</f>
        <v>-1.1992734960686703E-2</v>
      </c>
      <c r="BO191" s="369">
        <f ca="1">BN191-BN$296</f>
        <v>1.1661027852397051E-2</v>
      </c>
      <c r="BP191" s="367">
        <f ca="1">BN191-BN$301</f>
        <v>1.7015738109837024E-2</v>
      </c>
      <c r="BT191" s="370">
        <v>187</v>
      </c>
      <c r="BU191" s="364">
        <f ca="1">IF(BO191&gt;=0,0,1)</f>
        <v>0</v>
      </c>
      <c r="BV191" s="372">
        <f ca="1">IF(BP191&gt;=0,0,1)</f>
        <v>0</v>
      </c>
      <c r="BZ191" s="370">
        <v>187</v>
      </c>
      <c r="CA191" s="368">
        <f ca="1">NORMINV(RAND(),CE$2,CE$3)</f>
        <v>1.0986014124606716E-2</v>
      </c>
      <c r="CB191" s="166">
        <f ca="1">CA191-CA$389</f>
        <v>9.9911926061026959E-2</v>
      </c>
      <c r="CC191" s="166">
        <f ca="1">CA191-CA$394</f>
        <v>0.12457188024158873</v>
      </c>
      <c r="CG191" s="370">
        <v>187</v>
      </c>
      <c r="CH191" s="370">
        <f ca="1">IF(CB191&gt;=0,0,1)</f>
        <v>0</v>
      </c>
      <c r="CI191" s="370">
        <f ca="1">IF(CC191&gt;=0,0,1)</f>
        <v>0</v>
      </c>
    </row>
    <row r="192" spans="1:87" ht="15.6">
      <c r="A192" s="342">
        <v>45709</v>
      </c>
      <c r="B192" s="397">
        <v>-6.6964095057767348E-2</v>
      </c>
      <c r="C192" s="397">
        <v>-2.2308796711624002E-2</v>
      </c>
      <c r="D192" s="397">
        <v>-3.9823078037538151E-2</v>
      </c>
      <c r="E192" s="397">
        <v>-3.1637361348041182E-2</v>
      </c>
      <c r="F192" s="397">
        <v>-3.7927935882458574E-2</v>
      </c>
      <c r="G192" s="397">
        <v>-7.3222406021874242E-2</v>
      </c>
      <c r="H192" s="397">
        <v>-5.389574845974654E-2</v>
      </c>
      <c r="I192" s="397">
        <v>-3.2720906628636914E-2</v>
      </c>
      <c r="J192" s="397">
        <v>-4.1378295726038128E-2</v>
      </c>
      <c r="K192" s="397">
        <v>-4.8861194855671863E-2</v>
      </c>
      <c r="L192" s="398">
        <f t="shared" si="7"/>
        <v>-0.44873981872939694</v>
      </c>
      <c r="M192" s="399">
        <f t="shared" si="0"/>
        <v>-0.26812606438014042</v>
      </c>
      <c r="N192" s="399">
        <f t="shared" si="1"/>
        <v>-0.17910285294731543</v>
      </c>
      <c r="Q192" s="227">
        <v>45559</v>
      </c>
      <c r="R192" s="113">
        <v>0.13036806410084134</v>
      </c>
      <c r="S192" s="113">
        <v>2.0254587440622807E-2</v>
      </c>
      <c r="T192" s="113">
        <v>4.8110565051373122E-2</v>
      </c>
      <c r="U192" s="113">
        <v>5.3584293209188782E-2</v>
      </c>
      <c r="V192" s="113">
        <v>5.3056948509185853E-2</v>
      </c>
      <c r="W192" s="113">
        <v>-8.5048404500283947E-2</v>
      </c>
      <c r="X192" s="113">
        <v>7.3979243098478698E-3</v>
      </c>
      <c r="Y192" s="113">
        <v>1.6704179618166615E-2</v>
      </c>
      <c r="Z192" s="113">
        <v>-9.3533850811789554E-2</v>
      </c>
      <c r="AA192" s="113">
        <v>0.11515646768660948</v>
      </c>
      <c r="AB192" s="113">
        <v>3.5637601823608422E-2</v>
      </c>
      <c r="AC192" s="409">
        <f t="shared" si="3"/>
        <v>0.30168837643737079</v>
      </c>
      <c r="AD192" s="113">
        <f t="shared" si="4"/>
        <v>1.2519132693577404</v>
      </c>
      <c r="AE192" s="113">
        <f t="shared" si="5"/>
        <v>1.6728599616338595</v>
      </c>
      <c r="AH192" s="372">
        <v>188</v>
      </c>
      <c r="AI192" s="372">
        <f>IF('Current Portfolio MAIN'!M190&gt;=0,0,1)</f>
        <v>0</v>
      </c>
      <c r="AJ192" s="372">
        <f>IF('Current Portfolio MAIN'!N190&gt;=0,0,1)</f>
        <v>0</v>
      </c>
      <c r="AP192" s="39">
        <v>159</v>
      </c>
      <c r="AQ192" s="222">
        <f>IF('Current Portfolio MAIN'!AD178&gt;=0,0,1)</f>
        <v>0</v>
      </c>
      <c r="AR192" s="222">
        <f>IF('Current Portfolio MAIN'!AE178&gt;=0,0,1)</f>
        <v>0</v>
      </c>
      <c r="AW192" s="372">
        <v>188</v>
      </c>
      <c r="AX192" s="372">
        <f>IF('Current Portfolio MAIN'!M190&gt;=0,0,1)</f>
        <v>0</v>
      </c>
      <c r="AY192" s="372">
        <f>IF('Current Portfolio MAIN'!N190&gt;=0,0,1)</f>
        <v>0</v>
      </c>
      <c r="AZ192" s="391"/>
      <c r="BA192" s="391"/>
      <c r="BB192" s="391"/>
      <c r="BC192" s="391"/>
      <c r="BD192" s="391"/>
      <c r="BE192" s="39">
        <v>159</v>
      </c>
      <c r="BF192" s="222"/>
      <c r="BG192" s="222"/>
      <c r="BH192" s="391"/>
      <c r="BI192" s="391"/>
      <c r="BJ192" s="391"/>
      <c r="BM192" s="370">
        <v>188</v>
      </c>
      <c r="BN192" s="366">
        <f ca="1">NORMINV(RAND(),$BR$2,$BR$3)</f>
        <v>-1.0756593352919043E-2</v>
      </c>
      <c r="BO192" s="369">
        <f ca="1">BN192-BN$296</f>
        <v>1.2897169460164712E-2</v>
      </c>
      <c r="BP192" s="367">
        <f ca="1">BN192-BN$301</f>
        <v>1.8251879717604686E-2</v>
      </c>
      <c r="BT192" s="370">
        <v>188</v>
      </c>
      <c r="BU192" s="364">
        <f ca="1">IF(BO192&gt;=0,0,1)</f>
        <v>0</v>
      </c>
      <c r="BV192" s="372">
        <f ca="1">IF(BP192&gt;=0,0,1)</f>
        <v>0</v>
      </c>
      <c r="BZ192" s="370">
        <v>188</v>
      </c>
      <c r="CA192" s="368">
        <f ca="1">NORMINV(RAND(),CE$2,CE$3)</f>
        <v>0.130564285882452</v>
      </c>
      <c r="CB192" s="166">
        <f ca="1">CA192-CA$389</f>
        <v>0.21949019781887225</v>
      </c>
      <c r="CC192" s="166">
        <f ca="1">CA192-CA$394</f>
        <v>0.24415015199943402</v>
      </c>
      <c r="CG192" s="370">
        <v>188</v>
      </c>
      <c r="CH192" s="370">
        <f ca="1">IF(CB192&gt;=0,0,1)</f>
        <v>0</v>
      </c>
      <c r="CI192" s="370">
        <f ca="1">IF(CC192&gt;=0,0,1)</f>
        <v>0</v>
      </c>
    </row>
    <row r="193" spans="1:87" ht="15.6">
      <c r="A193" s="342">
        <v>45714</v>
      </c>
      <c r="B193" s="397">
        <v>4.7895147544494421E-3</v>
      </c>
      <c r="C193" s="397">
        <v>-4.4409848912301264E-2</v>
      </c>
      <c r="D193" s="397">
        <v>-1.3335386231907331E-2</v>
      </c>
      <c r="E193" s="397">
        <v>-2.0755927305614486E-2</v>
      </c>
      <c r="F193" s="397">
        <v>-6.3008846636192217E-3</v>
      </c>
      <c r="G193" s="397">
        <v>-1.9230986067370059E-2</v>
      </c>
      <c r="H193" s="397">
        <v>1.8943940135184523E-2</v>
      </c>
      <c r="I193" s="397">
        <v>-2.5889434503714059E-2</v>
      </c>
      <c r="J193" s="397">
        <v>-4.6666201647142969E-2</v>
      </c>
      <c r="K193" s="397">
        <v>-1.0698625371964532E-2</v>
      </c>
      <c r="L193" s="398">
        <f t="shared" si="7"/>
        <v>-0.16355383981399996</v>
      </c>
      <c r="M193" s="399">
        <f t="shared" si="0"/>
        <v>1.7059914535256571E-2</v>
      </c>
      <c r="N193" s="399">
        <f t="shared" si="1"/>
        <v>0.10608312596808156</v>
      </c>
      <c r="Q193" s="227">
        <v>45560</v>
      </c>
      <c r="R193" s="113">
        <v>0.18679587257542285</v>
      </c>
      <c r="S193" s="113">
        <v>4.4858535500296171E-3</v>
      </c>
      <c r="T193" s="113">
        <v>5.6522603341361943E-2</v>
      </c>
      <c r="U193" s="113">
        <v>5.0562044465863432E-2</v>
      </c>
      <c r="V193" s="113">
        <v>4.5468957096800544E-2</v>
      </c>
      <c r="W193" s="113">
        <v>-9.4960429468043839E-2</v>
      </c>
      <c r="X193" s="113">
        <v>-6.0467283401245631E-2</v>
      </c>
      <c r="Y193" s="113">
        <v>-8.6674746703501171E-3</v>
      </c>
      <c r="Z193" s="113">
        <v>-0.10994456761204974</v>
      </c>
      <c r="AA193" s="113">
        <v>0.12529945528504438</v>
      </c>
      <c r="AB193" s="113">
        <v>2.9201094358372703E-2</v>
      </c>
      <c r="AC193" s="409">
        <f t="shared" si="3"/>
        <v>0.22429612552120615</v>
      </c>
      <c r="AD193" s="113">
        <f t="shared" si="4"/>
        <v>1.1745210184415757</v>
      </c>
      <c r="AE193" s="113">
        <f t="shared" si="5"/>
        <v>1.5954677107176949</v>
      </c>
      <c r="AH193" s="372">
        <v>189</v>
      </c>
      <c r="AI193" s="372">
        <f>IF('Current Portfolio MAIN'!M191&gt;=0,0,1)</f>
        <v>0</v>
      </c>
      <c r="AJ193" s="372">
        <f>IF('Current Portfolio MAIN'!N191&gt;=0,0,1)</f>
        <v>0</v>
      </c>
      <c r="AP193" s="39">
        <v>160</v>
      </c>
      <c r="AQ193" s="222">
        <f>IF('Current Portfolio MAIN'!AD179&gt;=0,0,1)</f>
        <v>0</v>
      </c>
      <c r="AR193" s="222">
        <f>IF('Current Portfolio MAIN'!AE179&gt;=0,0,1)</f>
        <v>0</v>
      </c>
      <c r="AW193" s="372">
        <v>189</v>
      </c>
      <c r="AX193" s="372">
        <f>IF('Current Portfolio MAIN'!M191&gt;=0,0,1)</f>
        <v>0</v>
      </c>
      <c r="AY193" s="372">
        <f>IF('Current Portfolio MAIN'!N191&gt;=0,0,1)</f>
        <v>0</v>
      </c>
      <c r="AZ193" s="391"/>
      <c r="BA193" s="391"/>
      <c r="BB193" s="391"/>
      <c r="BC193" s="391"/>
      <c r="BD193" s="391"/>
      <c r="BE193" s="39">
        <v>160</v>
      </c>
      <c r="BF193" s="222"/>
      <c r="BG193" s="222"/>
      <c r="BH193" s="391"/>
      <c r="BI193" s="391"/>
      <c r="BJ193" s="391"/>
      <c r="BM193" s="370">
        <v>189</v>
      </c>
      <c r="BN193" s="366">
        <f ca="1">NORMINV(RAND(),$BR$2,$BR$3)</f>
        <v>-2.3031114515262197E-3</v>
      </c>
      <c r="BO193" s="369">
        <f ca="1">BN193-BN$296</f>
        <v>2.1350651361557536E-2</v>
      </c>
      <c r="BP193" s="367">
        <f ca="1">BN193-BN$301</f>
        <v>2.670536161899751E-2</v>
      </c>
      <c r="BT193" s="370">
        <v>189</v>
      </c>
      <c r="BU193" s="364">
        <f ca="1">IF(BO193&gt;=0,0,1)</f>
        <v>0</v>
      </c>
      <c r="BV193" s="372">
        <f ca="1">IF(BP193&gt;=0,0,1)</f>
        <v>0</v>
      </c>
      <c r="BZ193" s="370">
        <v>189</v>
      </c>
      <c r="CA193" s="368">
        <f ca="1">NORMINV(RAND(),CE$2,CE$3)</f>
        <v>-8.4875040146799752E-2</v>
      </c>
      <c r="CB193" s="166">
        <f ca="1">CA193-CA$389</f>
        <v>4.0508717896204915E-3</v>
      </c>
      <c r="CC193" s="166">
        <f ca="1">CA193-CA$394</f>
        <v>2.8710825970182263E-2</v>
      </c>
      <c r="CG193" s="370">
        <v>189</v>
      </c>
      <c r="CH193" s="370">
        <f ca="1">IF(CB193&gt;=0,0,1)</f>
        <v>0</v>
      </c>
      <c r="CI193" s="370">
        <f ca="1">IF(CC193&gt;=0,0,1)</f>
        <v>0</v>
      </c>
    </row>
    <row r="194" spans="1:87" ht="15.6">
      <c r="A194" s="342">
        <v>45715</v>
      </c>
      <c r="B194" s="397">
        <v>-2.6258957528329296E-2</v>
      </c>
      <c r="C194" s="397">
        <v>-2.0752654513436108E-2</v>
      </c>
      <c r="D194" s="397">
        <v>-2.5990997868879706E-2</v>
      </c>
      <c r="E194" s="397">
        <v>-1.2304439691048441E-2</v>
      </c>
      <c r="F194" s="397">
        <v>-1.2737325501640306E-2</v>
      </c>
      <c r="G194" s="397">
        <v>1.2467315520336975E-3</v>
      </c>
      <c r="H194" s="397">
        <v>-2.5113555311465086E-2</v>
      </c>
      <c r="I194" s="397">
        <v>1.6567370399658277E-3</v>
      </c>
      <c r="J194" s="397">
        <v>-3.5968684043833354E-3</v>
      </c>
      <c r="K194" s="397">
        <v>-3.408468653168939E-2</v>
      </c>
      <c r="L194" s="398">
        <f t="shared" si="7"/>
        <v>-0.15793601675887214</v>
      </c>
      <c r="M194" s="399">
        <f t="shared" si="0"/>
        <v>2.2677737590384384E-2</v>
      </c>
      <c r="N194" s="399">
        <f t="shared" si="1"/>
        <v>0.11170094902320937</v>
      </c>
      <c r="Q194" s="227">
        <v>45561</v>
      </c>
      <c r="R194" s="113">
        <v>0.23188358492017058</v>
      </c>
      <c r="S194" s="113">
        <v>1.4510704559213217E-2</v>
      </c>
      <c r="T194" s="113">
        <v>6.0856566632618181E-2</v>
      </c>
      <c r="U194" s="113">
        <v>7.0695347539305287E-2</v>
      </c>
      <c r="V194" s="113">
        <v>7.4356774951727767E-2</v>
      </c>
      <c r="W194" s="113">
        <v>-9.171159731455758E-2</v>
      </c>
      <c r="X194" s="113">
        <v>-5.6792236810405239E-2</v>
      </c>
      <c r="Y194" s="113">
        <v>-1.7820218115922271E-2</v>
      </c>
      <c r="Z194" s="113">
        <v>-8.5506912267752644E-2</v>
      </c>
      <c r="AA194" s="113">
        <v>0.13030394153677571</v>
      </c>
      <c r="AB194" s="113">
        <v>3.7583237624960519E-2</v>
      </c>
      <c r="AC194" s="409">
        <f t="shared" si="3"/>
        <v>0.36835919325613353</v>
      </c>
      <c r="AD194" s="113">
        <f t="shared" si="4"/>
        <v>1.3185840861765032</v>
      </c>
      <c r="AE194" s="113">
        <f t="shared" si="5"/>
        <v>1.7395307784526222</v>
      </c>
      <c r="AH194" s="372">
        <v>190</v>
      </c>
      <c r="AI194" s="372">
        <f>IF('Current Portfolio MAIN'!M192&gt;=0,0,1)</f>
        <v>1</v>
      </c>
      <c r="AJ194" s="372">
        <f>IF('Current Portfolio MAIN'!N192&gt;=0,0,1)</f>
        <v>1</v>
      </c>
      <c r="AP194" s="39">
        <v>161</v>
      </c>
      <c r="AQ194" s="222">
        <f>IF('Current Portfolio MAIN'!AD180&gt;=0,0,1)</f>
        <v>0</v>
      </c>
      <c r="AR194" s="222">
        <f>IF('Current Portfolio MAIN'!AE180&gt;=0,0,1)</f>
        <v>0</v>
      </c>
      <c r="AW194" s="372">
        <v>190</v>
      </c>
      <c r="AX194" s="372">
        <f>IF('Current Portfolio MAIN'!M192&gt;=0,0,1)</f>
        <v>1</v>
      </c>
      <c r="AY194" s="372">
        <f>IF('Current Portfolio MAIN'!N192&gt;=0,0,1)</f>
        <v>1</v>
      </c>
      <c r="AZ194" s="391"/>
      <c r="BA194" s="391"/>
      <c r="BB194" s="391"/>
      <c r="BC194" s="391"/>
      <c r="BD194" s="391"/>
      <c r="BE194" s="39">
        <v>161</v>
      </c>
      <c r="BF194" s="222"/>
      <c r="BG194" s="222"/>
      <c r="BH194" s="391"/>
      <c r="BI194" s="391"/>
      <c r="BJ194" s="391"/>
      <c r="BM194" s="370">
        <v>190</v>
      </c>
      <c r="BN194" s="366">
        <f ca="1">NORMINV(RAND(),$BR$2,$BR$3)</f>
        <v>-3.040083482664325E-3</v>
      </c>
      <c r="BO194" s="369">
        <f ca="1">BN194-BN$296</f>
        <v>2.0613679330419431E-2</v>
      </c>
      <c r="BP194" s="367">
        <f ca="1">BN194-BN$301</f>
        <v>2.5968389587859405E-2</v>
      </c>
      <c r="BT194" s="370">
        <v>190</v>
      </c>
      <c r="BU194" s="364">
        <f ca="1">IF(BO194&gt;=0,0,1)</f>
        <v>0</v>
      </c>
      <c r="BV194" s="372">
        <f ca="1">IF(BP194&gt;=0,0,1)</f>
        <v>0</v>
      </c>
      <c r="BZ194" s="370">
        <v>190</v>
      </c>
      <c r="CA194" s="368">
        <f ca="1">NORMINV(RAND(),CE$2,CE$3)</f>
        <v>-6.3387267648100393E-3</v>
      </c>
      <c r="CB194" s="166">
        <f ca="1">CA194-CA$389</f>
        <v>8.2587185171610206E-2</v>
      </c>
      <c r="CC194" s="166">
        <f ca="1">CA194-CA$394</f>
        <v>0.10724713935217198</v>
      </c>
      <c r="CG194" s="370">
        <v>190</v>
      </c>
      <c r="CH194" s="370">
        <f ca="1">IF(CB194&gt;=0,0,1)</f>
        <v>0</v>
      </c>
      <c r="CI194" s="370">
        <f ca="1">IF(CC194&gt;=0,0,1)</f>
        <v>0</v>
      </c>
    </row>
    <row r="195" spans="1:87" ht="15.6">
      <c r="A195" s="342">
        <v>45716</v>
      </c>
      <c r="B195" s="397">
        <v>4.8872885192253968E-2</v>
      </c>
      <c r="C195" s="397">
        <v>4.0110424469501416E-2</v>
      </c>
      <c r="D195" s="397">
        <v>3.2180775619030211E-2</v>
      </c>
      <c r="E195" s="397">
        <v>2.538293503872624E-2</v>
      </c>
      <c r="F195" s="397">
        <v>4.3415136132244125E-2</v>
      </c>
      <c r="G195" s="397">
        <v>3.7795766604942882E-2</v>
      </c>
      <c r="H195" s="397">
        <v>5.2725725096369302E-2</v>
      </c>
      <c r="I195" s="397">
        <v>3.328745155028745E-2</v>
      </c>
      <c r="J195" s="397">
        <v>2.5281631900980983E-2</v>
      </c>
      <c r="K195" s="397">
        <v>3.7892689515425015E-2</v>
      </c>
      <c r="L195" s="398">
        <f t="shared" si="7"/>
        <v>0.37694542111976159</v>
      </c>
      <c r="M195" s="399">
        <f t="shared" si="0"/>
        <v>0.55755917546901812</v>
      </c>
      <c r="N195" s="399">
        <f t="shared" si="1"/>
        <v>0.64658238690184311</v>
      </c>
      <c r="Q195" s="227">
        <v>45562</v>
      </c>
      <c r="R195" s="113">
        <v>0.20028136331211899</v>
      </c>
      <c r="S195" s="113">
        <v>1.7302556127436475E-3</v>
      </c>
      <c r="T195" s="113">
        <v>4.6972088225089026E-2</v>
      </c>
      <c r="U195" s="113">
        <v>6.3267713823756511E-2</v>
      </c>
      <c r="V195" s="113">
        <v>8.0286714124929937E-2</v>
      </c>
      <c r="W195" s="113">
        <v>-8.737185524179969E-2</v>
      </c>
      <c r="X195" s="113">
        <v>-5.0551373251892184E-2</v>
      </c>
      <c r="Y195" s="113">
        <v>-2.7041802150820082E-3</v>
      </c>
      <c r="Z195" s="113">
        <v>-8.2983045817571321E-2</v>
      </c>
      <c r="AA195" s="113">
        <v>0.10358163759034289</v>
      </c>
      <c r="AB195" s="113">
        <v>3.6947135187205715E-2</v>
      </c>
      <c r="AC195" s="409">
        <f t="shared" si="3"/>
        <v>0.30945645334984151</v>
      </c>
      <c r="AD195" s="113">
        <f t="shared" si="4"/>
        <v>1.2596813462702112</v>
      </c>
      <c r="AE195" s="113">
        <f t="shared" si="5"/>
        <v>1.6806280385463301</v>
      </c>
      <c r="AH195" s="372">
        <v>191</v>
      </c>
      <c r="AI195" s="372">
        <f>IF('Current Portfolio MAIN'!M193&gt;=0,0,1)</f>
        <v>0</v>
      </c>
      <c r="AJ195" s="372">
        <f>IF('Current Portfolio MAIN'!N193&gt;=0,0,1)</f>
        <v>0</v>
      </c>
      <c r="AP195" s="39">
        <v>162</v>
      </c>
      <c r="AQ195" s="222">
        <f>IF('Current Portfolio MAIN'!AD181&gt;=0,0,1)</f>
        <v>0</v>
      </c>
      <c r="AR195" s="222">
        <f>IF('Current Portfolio MAIN'!AE181&gt;=0,0,1)</f>
        <v>0</v>
      </c>
      <c r="AW195" s="372">
        <v>191</v>
      </c>
      <c r="AX195" s="372">
        <f>IF('Current Portfolio MAIN'!M193&gt;=0,0,1)</f>
        <v>0</v>
      </c>
      <c r="AY195" s="372">
        <f>IF('Current Portfolio MAIN'!N193&gt;=0,0,1)</f>
        <v>0</v>
      </c>
      <c r="AZ195" s="391"/>
      <c r="BA195" s="391"/>
      <c r="BB195" s="391"/>
      <c r="BC195" s="391"/>
      <c r="BD195" s="391"/>
      <c r="BE195" s="39">
        <v>162</v>
      </c>
      <c r="BF195" s="222"/>
      <c r="BG195" s="222"/>
      <c r="BH195" s="391"/>
      <c r="BI195" s="391"/>
      <c r="BJ195" s="391"/>
      <c r="BM195" s="370">
        <v>191</v>
      </c>
      <c r="BN195" s="366">
        <f ca="1">NORMINV(RAND(),$BR$2,$BR$3)</f>
        <v>-5.1039439008497625E-3</v>
      </c>
      <c r="BO195" s="369">
        <f ca="1">BN195-BN$296</f>
        <v>1.8549818912233992E-2</v>
      </c>
      <c r="BP195" s="367">
        <f ca="1">BN195-BN$301</f>
        <v>2.3904529169673967E-2</v>
      </c>
      <c r="BT195" s="370">
        <v>191</v>
      </c>
      <c r="BU195" s="364">
        <f ca="1">IF(BO195&gt;=0,0,1)</f>
        <v>0</v>
      </c>
      <c r="BV195" s="372">
        <f ca="1">IF(BP195&gt;=0,0,1)</f>
        <v>0</v>
      </c>
      <c r="BZ195" s="370">
        <v>191</v>
      </c>
      <c r="CA195" s="368">
        <f ca="1">NORMINV(RAND(),CE$2,CE$3)</f>
        <v>1.3110095443191732E-2</v>
      </c>
      <c r="CB195" s="166">
        <f ca="1">CA195-CA$389</f>
        <v>0.10203600737961198</v>
      </c>
      <c r="CC195" s="166">
        <f ca="1">CA195-CA$394</f>
        <v>0.12669596156017374</v>
      </c>
      <c r="CG195" s="370">
        <v>191</v>
      </c>
      <c r="CH195" s="370">
        <f ca="1">IF(CB195&gt;=0,0,1)</f>
        <v>0</v>
      </c>
      <c r="CI195" s="370">
        <f ca="1">IF(CC195&gt;=0,0,1)</f>
        <v>0</v>
      </c>
    </row>
    <row r="196" spans="1:87" ht="15.6">
      <c r="A196" s="342">
        <v>45721</v>
      </c>
      <c r="B196" s="397">
        <v>-2.4432372885340059E-2</v>
      </c>
      <c r="C196" s="397">
        <v>-8.6018154427136562E-4</v>
      </c>
      <c r="D196" s="397">
        <v>3.1877674639561482E-2</v>
      </c>
      <c r="E196" s="397">
        <v>1.1009934536590826E-2</v>
      </c>
      <c r="F196" s="397">
        <v>2.6969878588574137E-3</v>
      </c>
      <c r="G196" s="397">
        <v>1.0721934099410912E-2</v>
      </c>
      <c r="H196" s="397">
        <v>7.2033134542114796E-2</v>
      </c>
      <c r="I196" s="397">
        <v>-7.8834196877443086E-3</v>
      </c>
      <c r="J196" s="397">
        <v>2.6752939999798997E-2</v>
      </c>
      <c r="K196" s="397">
        <v>2.2318746756620156E-2</v>
      </c>
      <c r="L196" s="398">
        <f t="shared" ref="L196:L259" si="8">SUM(B196:K196)</f>
        <v>0.14423537831559885</v>
      </c>
      <c r="M196" s="399">
        <f t="shared" si="0"/>
        <v>0.32484913266485538</v>
      </c>
      <c r="N196" s="399">
        <f t="shared" si="1"/>
        <v>0.41387234409768037</v>
      </c>
      <c r="Q196" s="227">
        <v>45566</v>
      </c>
      <c r="R196" s="113">
        <v>4.9386042153998222E-2</v>
      </c>
      <c r="S196" s="113">
        <v>6.9054581820005012E-3</v>
      </c>
      <c r="T196" s="113">
        <v>2.7999088568480213E-2</v>
      </c>
      <c r="U196" s="113">
        <v>6.369536182867086E-2</v>
      </c>
      <c r="V196" s="113">
        <v>6.0715317809219016E-2</v>
      </c>
      <c r="W196" s="113">
        <v>-8.0332502150012308E-2</v>
      </c>
      <c r="X196" s="113">
        <v>-8.1010956446312954E-2</v>
      </c>
      <c r="Y196" s="113">
        <v>3.1381194482488883E-2</v>
      </c>
      <c r="Z196" s="113">
        <v>-9.5198609646037657E-2</v>
      </c>
      <c r="AA196" s="113">
        <v>5.7184916951949161E-2</v>
      </c>
      <c r="AB196" s="113">
        <v>3.0215211147492704E-2</v>
      </c>
      <c r="AC196" s="409">
        <f t="shared" si="3"/>
        <v>7.0940522881936641E-2</v>
      </c>
      <c r="AD196" s="113">
        <f t="shared" si="4"/>
        <v>1.0211654158023062</v>
      </c>
      <c r="AE196" s="113">
        <f t="shared" si="5"/>
        <v>1.4421121080784254</v>
      </c>
      <c r="AH196" s="372">
        <v>192</v>
      </c>
      <c r="AI196" s="372">
        <f>IF('Current Portfolio MAIN'!M194&gt;=0,0,1)</f>
        <v>0</v>
      </c>
      <c r="AJ196" s="372">
        <f>IF('Current Portfolio MAIN'!N194&gt;=0,0,1)</f>
        <v>0</v>
      </c>
      <c r="AP196" s="39">
        <v>163</v>
      </c>
      <c r="AQ196" s="222">
        <f>IF('Current Portfolio MAIN'!AD182&gt;=0,0,1)</f>
        <v>0</v>
      </c>
      <c r="AR196" s="222">
        <f>IF('Current Portfolio MAIN'!AE182&gt;=0,0,1)</f>
        <v>0</v>
      </c>
      <c r="AW196" s="372">
        <v>192</v>
      </c>
      <c r="AX196" s="372">
        <f>IF('Current Portfolio MAIN'!M194&gt;=0,0,1)</f>
        <v>0</v>
      </c>
      <c r="AY196" s="372">
        <f>IF('Current Portfolio MAIN'!N194&gt;=0,0,1)</f>
        <v>0</v>
      </c>
      <c r="AZ196" s="391"/>
      <c r="BA196" s="391"/>
      <c r="BB196" s="391"/>
      <c r="BC196" s="391"/>
      <c r="BD196" s="391"/>
      <c r="BE196" s="39">
        <v>163</v>
      </c>
      <c r="BF196" s="222"/>
      <c r="BG196" s="222"/>
      <c r="BH196" s="391"/>
      <c r="BI196" s="391"/>
      <c r="BJ196" s="391"/>
      <c r="BM196" s="370">
        <v>192</v>
      </c>
      <c r="BN196" s="366">
        <f ca="1">NORMINV(RAND(),$BR$2,$BR$3)</f>
        <v>6.8541584361399323E-3</v>
      </c>
      <c r="BO196" s="369">
        <f ca="1">BN196-BN$296</f>
        <v>3.0507921249223687E-2</v>
      </c>
      <c r="BP196" s="367">
        <f ca="1">BN196-BN$301</f>
        <v>3.5862631506663661E-2</v>
      </c>
      <c r="BT196" s="370">
        <v>192</v>
      </c>
      <c r="BU196" s="364">
        <f ca="1">IF(BO196&gt;=0,0,1)</f>
        <v>0</v>
      </c>
      <c r="BV196" s="372">
        <f ca="1">IF(BP196&gt;=0,0,1)</f>
        <v>0</v>
      </c>
      <c r="BZ196" s="370">
        <v>192</v>
      </c>
      <c r="CA196" s="368">
        <f ca="1">NORMINV(RAND(),CE$2,CE$3)</f>
        <v>0.10644662073823793</v>
      </c>
      <c r="CB196" s="166">
        <f ca="1">CA196-CA$389</f>
        <v>0.19537253267465818</v>
      </c>
      <c r="CC196" s="166">
        <f ca="1">CA196-CA$394</f>
        <v>0.22003248685521995</v>
      </c>
      <c r="CG196" s="370">
        <v>192</v>
      </c>
      <c r="CH196" s="370">
        <f ca="1">IF(CB196&gt;=0,0,1)</f>
        <v>0</v>
      </c>
      <c r="CI196" s="370">
        <f ca="1">IF(CC196&gt;=0,0,1)</f>
        <v>0</v>
      </c>
    </row>
    <row r="197" spans="1:87" ht="15.6">
      <c r="A197" s="342">
        <v>45722</v>
      </c>
      <c r="B197" s="397">
        <v>3.1836162077203412E-3</v>
      </c>
      <c r="C197" s="397">
        <v>4.3346019085777066E-3</v>
      </c>
      <c r="D197" s="397">
        <v>-4.2770116278965098E-3</v>
      </c>
      <c r="E197" s="397">
        <v>-2.567056753352448E-3</v>
      </c>
      <c r="F197" s="397">
        <v>-2.9626959670312814E-2</v>
      </c>
      <c r="G197" s="397">
        <v>3.5933840741138035E-3</v>
      </c>
      <c r="H197" s="397">
        <v>-2.0478896064513918E-2</v>
      </c>
      <c r="I197" s="397">
        <v>2.0360766271637631E-2</v>
      </c>
      <c r="J197" s="397">
        <v>-2.308194650485107E-2</v>
      </c>
      <c r="K197" s="397">
        <v>-3.0902588339035919E-2</v>
      </c>
      <c r="L197" s="398">
        <f t="shared" si="8"/>
        <v>-7.9462090497913196E-2</v>
      </c>
      <c r="M197" s="399">
        <f t="shared" si="0"/>
        <v>0.10115166385134333</v>
      </c>
      <c r="N197" s="399">
        <f t="shared" si="1"/>
        <v>0.19017487528416832</v>
      </c>
      <c r="Q197" s="227">
        <v>45567</v>
      </c>
      <c r="R197" s="113">
        <v>0.15547687473148875</v>
      </c>
      <c r="S197" s="113">
        <v>5.5969241232949107E-2</v>
      </c>
      <c r="T197" s="113">
        <v>5.6779497168584658E-2</v>
      </c>
      <c r="U197" s="113">
        <v>9.034320252254302E-2</v>
      </c>
      <c r="V197" s="113">
        <v>9.5720128526924242E-2</v>
      </c>
      <c r="W197" s="113">
        <v>-5.6543028428120201E-2</v>
      </c>
      <c r="X197" s="113">
        <v>-3.9626890027526396E-2</v>
      </c>
      <c r="Y197" s="113">
        <v>8.2400236645029379E-2</v>
      </c>
      <c r="Z197" s="113">
        <v>-1.5076544051625396E-2</v>
      </c>
      <c r="AA197" s="113">
        <v>8.7381775234089742E-2</v>
      </c>
      <c r="AB197" s="113">
        <v>7.1181960810457134E-2</v>
      </c>
      <c r="AC197" s="409">
        <f t="shared" si="3"/>
        <v>0.58400645436479404</v>
      </c>
      <c r="AD197" s="113">
        <f t="shared" si="4"/>
        <v>1.5342313472851636</v>
      </c>
      <c r="AE197" s="113">
        <f t="shared" si="5"/>
        <v>1.9551780395612828</v>
      </c>
      <c r="AH197" s="372">
        <v>193</v>
      </c>
      <c r="AI197" s="372">
        <f>IF('Current Portfolio MAIN'!M195&gt;=0,0,1)</f>
        <v>0</v>
      </c>
      <c r="AJ197" s="372">
        <f>IF('Current Portfolio MAIN'!N195&gt;=0,0,1)</f>
        <v>0</v>
      </c>
      <c r="AP197" s="39">
        <v>164</v>
      </c>
      <c r="AQ197" s="222">
        <f>IF('Current Portfolio MAIN'!AD183&gt;=0,0,1)</f>
        <v>0</v>
      </c>
      <c r="AR197" s="222">
        <f>IF('Current Portfolio MAIN'!AE183&gt;=0,0,1)</f>
        <v>0</v>
      </c>
      <c r="AW197" s="372">
        <v>193</v>
      </c>
      <c r="AX197" s="372">
        <f>IF('Current Portfolio MAIN'!M195&gt;=0,0,1)</f>
        <v>0</v>
      </c>
      <c r="AY197" s="372">
        <f>IF('Current Portfolio MAIN'!N195&gt;=0,0,1)</f>
        <v>0</v>
      </c>
      <c r="AZ197" s="391"/>
      <c r="BA197" s="391"/>
      <c r="BB197" s="391"/>
      <c r="BC197" s="391"/>
      <c r="BD197" s="391"/>
      <c r="BE197" s="39">
        <v>164</v>
      </c>
      <c r="BF197" s="222"/>
      <c r="BG197" s="222"/>
      <c r="BH197" s="391"/>
      <c r="BI197" s="391"/>
      <c r="BJ197" s="391"/>
      <c r="BM197" s="370">
        <v>193</v>
      </c>
      <c r="BN197" s="366">
        <f ca="1">NORMINV(RAND(),$BR$2,$BR$3)</f>
        <v>-4.2566317757086004E-4</v>
      </c>
      <c r="BO197" s="369">
        <f ca="1">BN197-BN$296</f>
        <v>2.3228099635512894E-2</v>
      </c>
      <c r="BP197" s="367">
        <f ca="1">BN197-BN$301</f>
        <v>2.8582809892952869E-2</v>
      </c>
      <c r="BT197" s="370">
        <v>193</v>
      </c>
      <c r="BU197" s="364">
        <f ca="1">IF(BO197&gt;=0,0,1)</f>
        <v>0</v>
      </c>
      <c r="BV197" s="372">
        <f ca="1">IF(BP197&gt;=0,0,1)</f>
        <v>0</v>
      </c>
      <c r="BZ197" s="370">
        <v>193</v>
      </c>
      <c r="CA197" s="368">
        <f ca="1">NORMINV(RAND(),CE$2,CE$3)</f>
        <v>0.11488426236322768</v>
      </c>
      <c r="CB197" s="166">
        <f ca="1">CA197-CA$389</f>
        <v>0.20381017429964793</v>
      </c>
      <c r="CC197" s="166">
        <f ca="1">CA197-CA$394</f>
        <v>0.2284701284802097</v>
      </c>
      <c r="CG197" s="370">
        <v>193</v>
      </c>
      <c r="CH197" s="370">
        <f ca="1">IF(CB197&gt;=0,0,1)</f>
        <v>0</v>
      </c>
      <c r="CI197" s="370">
        <f ca="1">IF(CC197&gt;=0,0,1)</f>
        <v>0</v>
      </c>
    </row>
    <row r="198" spans="1:87" ht="15.6">
      <c r="A198" s="342">
        <v>45723</v>
      </c>
      <c r="B198" s="397">
        <v>-7.6874769016972433E-3</v>
      </c>
      <c r="C198" s="397">
        <v>1.3455460638618799E-2</v>
      </c>
      <c r="D198" s="397">
        <v>-1.139748193845791E-2</v>
      </c>
      <c r="E198" s="397">
        <v>5.9392620066474056E-3</v>
      </c>
      <c r="F198" s="397">
        <v>-1.6420126583334138E-3</v>
      </c>
      <c r="G198" s="397">
        <v>1.4095234221796815E-2</v>
      </c>
      <c r="H198" s="397">
        <v>2.6735578926748715E-3</v>
      </c>
      <c r="I198" s="397">
        <v>1.9711944839241768E-2</v>
      </c>
      <c r="J198" s="397">
        <v>-2.916036242670994E-2</v>
      </c>
      <c r="K198" s="397">
        <v>-9.6063711077992719E-3</v>
      </c>
      <c r="L198" s="398">
        <f t="shared" si="8"/>
        <v>-3.6182454340181192E-3</v>
      </c>
      <c r="M198" s="399">
        <f t="shared" si="0"/>
        <v>0.17699550891523841</v>
      </c>
      <c r="N198" s="399">
        <f t="shared" si="1"/>
        <v>0.2660187203480634</v>
      </c>
      <c r="Q198" s="227">
        <v>45568</v>
      </c>
      <c r="R198" s="113">
        <v>0.22184868403263724</v>
      </c>
      <c r="S198" s="113">
        <v>8.978666976937455E-2</v>
      </c>
      <c r="T198" s="113">
        <v>8.6437301483625939E-2</v>
      </c>
      <c r="U198" s="113">
        <v>0.12509329107569012</v>
      </c>
      <c r="V198" s="113">
        <v>0.11884999590604051</v>
      </c>
      <c r="W198" s="113">
        <v>-4.5516230333095598E-2</v>
      </c>
      <c r="X198" s="113">
        <v>-9.8733826006736081E-3</v>
      </c>
      <c r="Y198" s="113">
        <v>0.13542399739753597</v>
      </c>
      <c r="Z198" s="113">
        <v>-1.6473871033811038E-2</v>
      </c>
      <c r="AA198" s="113">
        <v>0.11961125900773406</v>
      </c>
      <c r="AB198" s="113">
        <v>0.10126228238437163</v>
      </c>
      <c r="AC198" s="409">
        <f t="shared" si="3"/>
        <v>0.92644999708942977</v>
      </c>
      <c r="AD198" s="113">
        <f t="shared" si="4"/>
        <v>1.8766748900097994</v>
      </c>
      <c r="AE198" s="113">
        <f t="shared" si="5"/>
        <v>2.2976215822859185</v>
      </c>
      <c r="AH198" s="372">
        <v>194</v>
      </c>
      <c r="AI198" s="372">
        <f>IF('Current Portfolio MAIN'!M196&gt;=0,0,1)</f>
        <v>0</v>
      </c>
      <c r="AJ198" s="372">
        <f>IF('Current Portfolio MAIN'!N196&gt;=0,0,1)</f>
        <v>0</v>
      </c>
      <c r="AP198" s="39">
        <v>165</v>
      </c>
      <c r="AQ198" s="222">
        <f>IF('Current Portfolio MAIN'!AD184&gt;=0,0,1)</f>
        <v>0</v>
      </c>
      <c r="AR198" s="222">
        <f>IF('Current Portfolio MAIN'!AE184&gt;=0,0,1)</f>
        <v>0</v>
      </c>
      <c r="AW198" s="372">
        <v>194</v>
      </c>
      <c r="AX198" s="372">
        <f>IF('Current Portfolio MAIN'!M196&gt;=0,0,1)</f>
        <v>0</v>
      </c>
      <c r="AY198" s="372">
        <f>IF('Current Portfolio MAIN'!N196&gt;=0,0,1)</f>
        <v>0</v>
      </c>
      <c r="AZ198" s="391"/>
      <c r="BA198" s="391"/>
      <c r="BB198" s="391"/>
      <c r="BC198" s="391"/>
      <c r="BD198" s="391"/>
      <c r="BE198" s="39">
        <v>165</v>
      </c>
      <c r="BF198" s="222"/>
      <c r="BG198" s="222"/>
      <c r="BH198" s="391"/>
      <c r="BI198" s="391"/>
      <c r="BJ198" s="391"/>
      <c r="BM198" s="370">
        <v>194</v>
      </c>
      <c r="BN198" s="366">
        <f ca="1">NORMINV(RAND(),$BR$2,$BR$3)</f>
        <v>1.9895347593763116E-2</v>
      </c>
      <c r="BO198" s="369">
        <f ca="1">BN198-BN$296</f>
        <v>4.3549110406846871E-2</v>
      </c>
      <c r="BP198" s="367">
        <f ca="1">BN198-BN$301</f>
        <v>4.8903820664286848E-2</v>
      </c>
      <c r="BT198" s="370">
        <v>194</v>
      </c>
      <c r="BU198" s="364">
        <f ca="1">IF(BO198&gt;=0,0,1)</f>
        <v>0</v>
      </c>
      <c r="BV198" s="372">
        <f ca="1">IF(BP198&gt;=0,0,1)</f>
        <v>0</v>
      </c>
      <c r="BZ198" s="370">
        <v>194</v>
      </c>
      <c r="CA198" s="368">
        <f ca="1">NORMINV(RAND(),CE$2,CE$3)</f>
        <v>4.7269215667052118E-2</v>
      </c>
      <c r="CB198" s="166">
        <f ca="1">CA198-CA$389</f>
        <v>0.13619512760347235</v>
      </c>
      <c r="CC198" s="166">
        <f ca="1">CA198-CA$394</f>
        <v>0.16085508178403413</v>
      </c>
      <c r="CG198" s="370">
        <v>194</v>
      </c>
      <c r="CH198" s="370">
        <f ca="1">IF(CB198&gt;=0,0,1)</f>
        <v>0</v>
      </c>
      <c r="CI198" s="370">
        <f ca="1">IF(CC198&gt;=0,0,1)</f>
        <v>0</v>
      </c>
    </row>
    <row r="199" spans="1:87" ht="15.6">
      <c r="A199" s="342">
        <v>45728</v>
      </c>
      <c r="B199" s="397">
        <v>2.3968829365151212E-2</v>
      </c>
      <c r="C199" s="397">
        <v>-3.7713361218050245E-2</v>
      </c>
      <c r="D199" s="397">
        <v>-1.3334988965670869E-2</v>
      </c>
      <c r="E199" s="397">
        <v>-2.3984674140705264E-2</v>
      </c>
      <c r="F199" s="397">
        <v>-1.1991049855147651E-2</v>
      </c>
      <c r="G199" s="397">
        <v>-1.837748485680879E-2</v>
      </c>
      <c r="H199" s="397">
        <v>-2.8303269804320075E-2</v>
      </c>
      <c r="I199" s="397">
        <v>-2.9557238181384671E-2</v>
      </c>
      <c r="J199" s="397">
        <v>9.5389833550432179E-3</v>
      </c>
      <c r="K199" s="397">
        <v>-9.1360810757745714E-3</v>
      </c>
      <c r="L199" s="398">
        <f t="shared" si="8"/>
        <v>-0.13889033537766771</v>
      </c>
      <c r="M199" s="399">
        <f t="shared" si="0"/>
        <v>4.1723418971588822E-2</v>
      </c>
      <c r="N199" s="399">
        <f t="shared" si="1"/>
        <v>0.13074663040441381</v>
      </c>
      <c r="Q199" s="227">
        <v>45569</v>
      </c>
      <c r="R199" s="113">
        <v>0.24427229609472367</v>
      </c>
      <c r="S199" s="113">
        <v>8.9803642010407136E-2</v>
      </c>
      <c r="T199" s="113">
        <v>8.8633754645222274E-2</v>
      </c>
      <c r="U199" s="113">
        <v>0.14729904067700095</v>
      </c>
      <c r="V199" s="113">
        <v>0.14691434129832048</v>
      </c>
      <c r="W199" s="113">
        <v>-2.3081962440496206E-2</v>
      </c>
      <c r="X199" s="113">
        <v>1.3749689940618648E-2</v>
      </c>
      <c r="Y199" s="113">
        <v>0.14294673045666118</v>
      </c>
      <c r="Z199" s="113">
        <v>2.1446620236246439E-2</v>
      </c>
      <c r="AA199" s="113">
        <v>0.12034432231928549</v>
      </c>
      <c r="AB199" s="113">
        <v>0.11665165944992251</v>
      </c>
      <c r="AC199" s="409">
        <f t="shared" si="3"/>
        <v>1.1089801346879127</v>
      </c>
      <c r="AD199" s="113">
        <f t="shared" si="4"/>
        <v>2.0592050276082823</v>
      </c>
      <c r="AE199" s="113">
        <f t="shared" si="5"/>
        <v>2.4801517198844012</v>
      </c>
      <c r="AH199" s="372">
        <v>195</v>
      </c>
      <c r="AI199" s="372">
        <f>IF('Current Portfolio MAIN'!M197&gt;=0,0,1)</f>
        <v>0</v>
      </c>
      <c r="AJ199" s="372">
        <f>IF('Current Portfolio MAIN'!N197&gt;=0,0,1)</f>
        <v>0</v>
      </c>
      <c r="AP199" s="39">
        <v>166</v>
      </c>
      <c r="AQ199" s="222">
        <f>IF('Current Portfolio MAIN'!AD185&gt;=0,0,1)</f>
        <v>0</v>
      </c>
      <c r="AR199" s="222">
        <f>IF('Current Portfolio MAIN'!AE185&gt;=0,0,1)</f>
        <v>0</v>
      </c>
      <c r="AW199" s="372">
        <v>195</v>
      </c>
      <c r="AX199" s="372">
        <f>IF('Current Portfolio MAIN'!M197&gt;=0,0,1)</f>
        <v>0</v>
      </c>
      <c r="AY199" s="372">
        <f>IF('Current Portfolio MAIN'!N197&gt;=0,0,1)</f>
        <v>0</v>
      </c>
      <c r="AZ199" s="391"/>
      <c r="BA199" s="391"/>
      <c r="BB199" s="391"/>
      <c r="BC199" s="391"/>
      <c r="BD199" s="391"/>
      <c r="BE199" s="39">
        <v>166</v>
      </c>
      <c r="BF199" s="222"/>
      <c r="BG199" s="222"/>
      <c r="BH199" s="391"/>
      <c r="BI199" s="391"/>
      <c r="BJ199" s="391"/>
      <c r="BM199" s="370">
        <v>195</v>
      </c>
      <c r="BN199" s="366">
        <f ca="1">NORMINV(RAND(),$BR$2,$BR$3)</f>
        <v>-1.2171272897084381E-2</v>
      </c>
      <c r="BO199" s="369">
        <f ca="1">BN199-BN$296</f>
        <v>1.1482489915999374E-2</v>
      </c>
      <c r="BP199" s="367">
        <f ca="1">BN199-BN$301</f>
        <v>1.683720017343935E-2</v>
      </c>
      <c r="BT199" s="370">
        <v>195</v>
      </c>
      <c r="BU199" s="364">
        <f ca="1">IF(BO199&gt;=0,0,1)</f>
        <v>0</v>
      </c>
      <c r="BV199" s="372">
        <f ca="1">IF(BP199&gt;=0,0,1)</f>
        <v>0</v>
      </c>
      <c r="BZ199" s="370">
        <v>195</v>
      </c>
      <c r="CA199" s="368">
        <f ca="1">NORMINV(RAND(),CE$2,CE$3)</f>
        <v>4.0118169182084468E-2</v>
      </c>
      <c r="CB199" s="166">
        <f ca="1">CA199-CA$389</f>
        <v>0.12904408111850471</v>
      </c>
      <c r="CC199" s="166">
        <f ca="1">CA199-CA$394</f>
        <v>0.15370403529906648</v>
      </c>
      <c r="CG199" s="370">
        <v>195</v>
      </c>
      <c r="CH199" s="370">
        <f ca="1">IF(CB199&gt;=0,0,1)</f>
        <v>0</v>
      </c>
      <c r="CI199" s="370">
        <f ca="1">IF(CC199&gt;=0,0,1)</f>
        <v>0</v>
      </c>
    </row>
    <row r="200" spans="1:87" ht="15.6">
      <c r="A200" s="342">
        <v>45729</v>
      </c>
      <c r="B200" s="397">
        <v>0.14674308768469313</v>
      </c>
      <c r="C200" s="397">
        <v>-3.3046427087132901E-2</v>
      </c>
      <c r="D200" s="397">
        <v>-1.1130307342378631E-2</v>
      </c>
      <c r="E200" s="397">
        <v>-1.2456546454975848E-2</v>
      </c>
      <c r="F200" s="397">
        <v>-1.8531110643260851E-2</v>
      </c>
      <c r="G200" s="397">
        <v>-9.7781189712059513E-3</v>
      </c>
      <c r="H200" s="397">
        <v>-1.5884866783048679E-2</v>
      </c>
      <c r="I200" s="397">
        <v>6.7788951212446324E-3</v>
      </c>
      <c r="J200" s="397">
        <v>3.8946020615733268E-3</v>
      </c>
      <c r="K200" s="397">
        <v>-2.4537041939704407E-2</v>
      </c>
      <c r="L200" s="398">
        <f t="shared" si="8"/>
        <v>3.2052165645803821E-2</v>
      </c>
      <c r="M200" s="399">
        <f t="shared" si="0"/>
        <v>0.21266591999506035</v>
      </c>
      <c r="N200" s="399">
        <f t="shared" si="1"/>
        <v>0.30168913142788534</v>
      </c>
      <c r="Q200" s="227">
        <v>45573</v>
      </c>
      <c r="R200" s="113">
        <v>0.32204907751966139</v>
      </c>
      <c r="S200" s="113">
        <v>9.4910994498283774E-2</v>
      </c>
      <c r="T200" s="113">
        <v>0.10558888860445581</v>
      </c>
      <c r="U200" s="113">
        <v>0.16430569577044252</v>
      </c>
      <c r="V200" s="113">
        <v>0.12655709990545283</v>
      </c>
      <c r="W200" s="113">
        <v>-1.0971612720469981E-2</v>
      </c>
      <c r="X200" s="113">
        <v>4.5234279419754886E-2</v>
      </c>
      <c r="Y200" s="113">
        <v>0.14966176770335715</v>
      </c>
      <c r="Z200" s="113">
        <v>5.0726269883206943E-2</v>
      </c>
      <c r="AA200" s="113">
        <v>0.14169893802048961</v>
      </c>
      <c r="AB200" s="113">
        <v>0.13876409063368822</v>
      </c>
      <c r="AC200" s="409">
        <f t="shared" si="3"/>
        <v>1.3285254892383231</v>
      </c>
      <c r="AD200" s="113">
        <f t="shared" si="4"/>
        <v>2.2787503821586927</v>
      </c>
      <c r="AE200" s="113">
        <f t="shared" si="5"/>
        <v>2.6996970744348117</v>
      </c>
      <c r="AH200" s="372">
        <v>196</v>
      </c>
      <c r="AI200" s="372">
        <f>IF('Current Portfolio MAIN'!M198&gt;=0,0,1)</f>
        <v>0</v>
      </c>
      <c r="AJ200" s="372">
        <f>IF('Current Portfolio MAIN'!N198&gt;=0,0,1)</f>
        <v>0</v>
      </c>
      <c r="AP200" s="39">
        <v>167</v>
      </c>
      <c r="AQ200" s="222">
        <f>IF('Current Portfolio MAIN'!AD186&gt;=0,0,1)</f>
        <v>0</v>
      </c>
      <c r="AR200" s="222">
        <f>IF('Current Portfolio MAIN'!AE186&gt;=0,0,1)</f>
        <v>0</v>
      </c>
      <c r="AW200" s="372">
        <v>196</v>
      </c>
      <c r="AX200" s="372">
        <f>IF('Current Portfolio MAIN'!M198&gt;=0,0,1)</f>
        <v>0</v>
      </c>
      <c r="AY200" s="372">
        <f>IF('Current Portfolio MAIN'!N198&gt;=0,0,1)</f>
        <v>0</v>
      </c>
      <c r="AZ200" s="391"/>
      <c r="BA200" s="391"/>
      <c r="BB200" s="391"/>
      <c r="BC200" s="391"/>
      <c r="BD200" s="391"/>
      <c r="BE200" s="39">
        <v>167</v>
      </c>
      <c r="BF200" s="222"/>
      <c r="BG200" s="222"/>
      <c r="BH200" s="391"/>
      <c r="BI200" s="391"/>
      <c r="BJ200" s="391"/>
      <c r="BM200" s="370">
        <v>196</v>
      </c>
      <c r="BN200" s="366">
        <f ca="1">NORMINV(RAND(),$BR$2,$BR$3)</f>
        <v>8.337068386278736E-3</v>
      </c>
      <c r="BO200" s="369">
        <f ca="1">BN200-BN$296</f>
        <v>3.1990831199362489E-2</v>
      </c>
      <c r="BP200" s="367">
        <f ca="1">BN200-BN$301</f>
        <v>3.7345541456802467E-2</v>
      </c>
      <c r="BT200" s="370">
        <v>196</v>
      </c>
      <c r="BU200" s="364">
        <f ca="1">IF(BO200&gt;=0,0,1)</f>
        <v>0</v>
      </c>
      <c r="BV200" s="372">
        <f ca="1">IF(BP200&gt;=0,0,1)</f>
        <v>0</v>
      </c>
      <c r="BZ200" s="370">
        <v>196</v>
      </c>
      <c r="CA200" s="368">
        <f ca="1">NORMINV(RAND(),CE$2,CE$3)</f>
        <v>-4.6348532032864764E-2</v>
      </c>
      <c r="CB200" s="166">
        <f ca="1">CA200-CA$389</f>
        <v>4.2577379903555479E-2</v>
      </c>
      <c r="CC200" s="166">
        <f ca="1">CA200-CA$394</f>
        <v>6.7237334084117251E-2</v>
      </c>
      <c r="CG200" s="370">
        <v>196</v>
      </c>
      <c r="CH200" s="370">
        <f ca="1">IF(CB200&gt;=0,0,1)</f>
        <v>0</v>
      </c>
      <c r="CI200" s="370">
        <f ca="1">IF(CC200&gt;=0,0,1)</f>
        <v>0</v>
      </c>
    </row>
    <row r="201" spans="1:87" ht="15.6">
      <c r="A201" s="342">
        <v>45730</v>
      </c>
      <c r="B201" s="397">
        <v>1.4751531328691669E-2</v>
      </c>
      <c r="C201" s="397">
        <v>1.8154089437877774E-2</v>
      </c>
      <c r="D201" s="397">
        <v>2.5830239746907013E-2</v>
      </c>
      <c r="E201" s="397">
        <v>1.3893450147428377E-2</v>
      </c>
      <c r="F201" s="397">
        <v>1.8255453014579759E-2</v>
      </c>
      <c r="G201" s="397">
        <v>5.0464165021717466E-3</v>
      </c>
      <c r="H201" s="397">
        <v>2.6092521884655495E-2</v>
      </c>
      <c r="I201" s="397">
        <v>2.2182554314596592E-2</v>
      </c>
      <c r="J201" s="397">
        <v>1.5612507845924606E-2</v>
      </c>
      <c r="K201" s="397">
        <v>2.0923207169976976E-2</v>
      </c>
      <c r="L201" s="398">
        <f t="shared" si="8"/>
        <v>0.18074197139281001</v>
      </c>
      <c r="M201" s="399">
        <f t="shared" si="0"/>
        <v>0.36135572574206654</v>
      </c>
      <c r="N201" s="399">
        <f t="shared" si="1"/>
        <v>0.45037893717489152</v>
      </c>
      <c r="Q201" s="227">
        <v>45574</v>
      </c>
      <c r="R201" s="113">
        <v>0.31429568991069967</v>
      </c>
      <c r="S201" s="113">
        <v>0.10886809403302222</v>
      </c>
      <c r="T201" s="113">
        <v>7.16823006951115E-2</v>
      </c>
      <c r="U201" s="113">
        <v>0.16726922150106938</v>
      </c>
      <c r="V201" s="113">
        <v>0.12586123940898508</v>
      </c>
      <c r="W201" s="113">
        <v>-8.6480314813586201E-3</v>
      </c>
      <c r="X201" s="113">
        <v>0.13709529039966672</v>
      </c>
      <c r="Y201" s="113">
        <v>0.15116001757072683</v>
      </c>
      <c r="Z201" s="113">
        <v>-7.7645937475819826E-3</v>
      </c>
      <c r="AA201" s="113">
        <v>9.659560534767464E-2</v>
      </c>
      <c r="AB201" s="113">
        <v>0.12068625039428849</v>
      </c>
      <c r="AC201" s="409">
        <f t="shared" si="3"/>
        <v>1.277101084032304</v>
      </c>
      <c r="AD201" s="113">
        <f t="shared" si="4"/>
        <v>2.2273259769526739</v>
      </c>
      <c r="AE201" s="113">
        <f t="shared" si="5"/>
        <v>2.6482726692287928</v>
      </c>
      <c r="AH201" s="372">
        <v>197</v>
      </c>
      <c r="AI201" s="372">
        <f>IF('Current Portfolio MAIN'!M199&gt;=0,0,1)</f>
        <v>0</v>
      </c>
      <c r="AJ201" s="372">
        <f>IF('Current Portfolio MAIN'!N199&gt;=0,0,1)</f>
        <v>0</v>
      </c>
      <c r="AP201" s="39">
        <v>168</v>
      </c>
      <c r="AQ201" s="222">
        <f>IF('Current Portfolio MAIN'!AD187&gt;=0,0,1)</f>
        <v>0</v>
      </c>
      <c r="AR201" s="222">
        <f>IF('Current Portfolio MAIN'!AE187&gt;=0,0,1)</f>
        <v>0</v>
      </c>
      <c r="AW201" s="372">
        <v>197</v>
      </c>
      <c r="AX201" s="372">
        <f>IF('Current Portfolio MAIN'!M199&gt;=0,0,1)</f>
        <v>0</v>
      </c>
      <c r="AY201" s="372">
        <f>IF('Current Portfolio MAIN'!N199&gt;=0,0,1)</f>
        <v>0</v>
      </c>
      <c r="AZ201" s="391"/>
      <c r="BA201" s="391"/>
      <c r="BB201" s="391"/>
      <c r="BC201" s="391"/>
      <c r="BD201" s="391"/>
      <c r="BE201" s="39">
        <v>168</v>
      </c>
      <c r="BF201" s="222"/>
      <c r="BG201" s="222"/>
      <c r="BH201" s="391"/>
      <c r="BI201" s="391"/>
      <c r="BJ201" s="391"/>
      <c r="BM201" s="370">
        <v>197</v>
      </c>
      <c r="BN201" s="366">
        <f ca="1">NORMINV(RAND(),$BR$2,$BR$3)</f>
        <v>-2.954585336419735E-2</v>
      </c>
      <c r="BO201" s="369">
        <f ca="1">BN201-BN$296</f>
        <v>-5.8920905511135949E-3</v>
      </c>
      <c r="BP201" s="367">
        <f ca="1">BN201-BN$301</f>
        <v>-5.3738029367362064E-4</v>
      </c>
      <c r="BT201" s="370">
        <v>197</v>
      </c>
      <c r="BU201" s="364">
        <f ca="1">IF(BO201&gt;=0,0,1)</f>
        <v>1</v>
      </c>
      <c r="BV201" s="372">
        <f ca="1">IF(BP201&gt;=0,0,1)</f>
        <v>1</v>
      </c>
      <c r="BZ201" s="370">
        <v>197</v>
      </c>
      <c r="CA201" s="368">
        <f ca="1">NORMINV(RAND(),CE$2,CE$3)</f>
        <v>0.10634053034344088</v>
      </c>
      <c r="CB201" s="166">
        <f ca="1">CA201-CA$389</f>
        <v>0.19526644227986112</v>
      </c>
      <c r="CC201" s="166">
        <f ca="1">CA201-CA$394</f>
        <v>0.21992639646042289</v>
      </c>
      <c r="CG201" s="370">
        <v>197</v>
      </c>
      <c r="CH201" s="370">
        <f ca="1">IF(CB201&gt;=0,0,1)</f>
        <v>0</v>
      </c>
      <c r="CI201" s="370">
        <f ca="1">IF(CC201&gt;=0,0,1)</f>
        <v>0</v>
      </c>
    </row>
    <row r="202" spans="1:87" ht="15.6">
      <c r="A202" s="342">
        <v>45735</v>
      </c>
      <c r="B202" s="397">
        <v>-0.10039566889413687</v>
      </c>
      <c r="C202" s="397">
        <v>-2.1670512801528652E-2</v>
      </c>
      <c r="D202" s="397">
        <v>-2.2422005988430027E-2</v>
      </c>
      <c r="E202" s="397">
        <v>-2.0114649727059786E-2</v>
      </c>
      <c r="F202" s="397">
        <v>-2.4114216677702749E-2</v>
      </c>
      <c r="G202" s="397">
        <v>-2.8069416598410113E-2</v>
      </c>
      <c r="H202" s="397">
        <v>-1.1014301465309573E-2</v>
      </c>
      <c r="I202" s="397">
        <v>-1.3783159574615067E-2</v>
      </c>
      <c r="J202" s="397">
        <v>3.2855624128128591E-2</v>
      </c>
      <c r="K202" s="397">
        <v>-1.9623790719694223E-2</v>
      </c>
      <c r="L202" s="398">
        <f t="shared" si="8"/>
        <v>-0.22835209831875847</v>
      </c>
      <c r="M202" s="399">
        <f t="shared" si="0"/>
        <v>-4.773834396950194E-2</v>
      </c>
      <c r="N202" s="399">
        <f t="shared" si="1"/>
        <v>4.1284867463323049E-2</v>
      </c>
      <c r="Q202" s="227">
        <v>45575</v>
      </c>
      <c r="R202" s="113">
        <v>0.25800397527864583</v>
      </c>
      <c r="S202" s="113">
        <v>9.4536910924472028E-2</v>
      </c>
      <c r="T202" s="113">
        <v>4.5938405965472384E-2</v>
      </c>
      <c r="U202" s="113">
        <v>0.16003131793053571</v>
      </c>
      <c r="V202" s="113">
        <v>0.12031066117005773</v>
      </c>
      <c r="W202" s="113">
        <v>-1.2862441344190123E-2</v>
      </c>
      <c r="X202" s="113">
        <v>0.13598514300737552</v>
      </c>
      <c r="Y202" s="113">
        <v>0.16236533621374916</v>
      </c>
      <c r="Z202" s="113">
        <v>-3.297130135913906E-2</v>
      </c>
      <c r="AA202" s="113">
        <v>7.6330953015863567E-2</v>
      </c>
      <c r="AB202" s="113">
        <v>0.1073294136942573</v>
      </c>
      <c r="AC202" s="409">
        <f t="shared" si="3"/>
        <v>1.1149983744971002</v>
      </c>
      <c r="AD202" s="113">
        <f t="shared" si="4"/>
        <v>2.06522326741747</v>
      </c>
      <c r="AE202" s="113">
        <f t="shared" si="5"/>
        <v>2.4861699596935889</v>
      </c>
      <c r="AH202" s="372">
        <v>198</v>
      </c>
      <c r="AI202" s="372">
        <f>IF('Current Portfolio MAIN'!M200&gt;=0,0,1)</f>
        <v>0</v>
      </c>
      <c r="AJ202" s="372">
        <f>IF('Current Portfolio MAIN'!N200&gt;=0,0,1)</f>
        <v>0</v>
      </c>
      <c r="AP202" s="39">
        <v>169</v>
      </c>
      <c r="AQ202" s="222">
        <f>IF('Current Portfolio MAIN'!AD188&gt;=0,0,1)</f>
        <v>0</v>
      </c>
      <c r="AR202" s="222">
        <f>IF('Current Portfolio MAIN'!AE188&gt;=0,0,1)</f>
        <v>0</v>
      </c>
      <c r="AW202" s="372">
        <v>198</v>
      </c>
      <c r="AX202" s="372">
        <f>IF('Current Portfolio MAIN'!M200&gt;=0,0,1)</f>
        <v>0</v>
      </c>
      <c r="AY202" s="372">
        <f>IF('Current Portfolio MAIN'!N200&gt;=0,0,1)</f>
        <v>0</v>
      </c>
      <c r="AZ202" s="391"/>
      <c r="BA202" s="391"/>
      <c r="BB202" s="391"/>
      <c r="BC202" s="391"/>
      <c r="BD202" s="391"/>
      <c r="BE202" s="39">
        <v>169</v>
      </c>
      <c r="BF202" s="222"/>
      <c r="BG202" s="222"/>
      <c r="BH202" s="391"/>
      <c r="BI202" s="391"/>
      <c r="BJ202" s="391"/>
      <c r="BM202" s="370">
        <v>198</v>
      </c>
      <c r="BN202" s="366">
        <f ca="1">NORMINV(RAND(),$BR$2,$BR$3)</f>
        <v>-1.2935334552636922E-2</v>
      </c>
      <c r="BO202" s="369">
        <f ca="1">BN202-BN$296</f>
        <v>1.0718428260446833E-2</v>
      </c>
      <c r="BP202" s="367">
        <f ca="1">BN202-BN$301</f>
        <v>1.6073138517886807E-2</v>
      </c>
      <c r="BT202" s="370">
        <v>198</v>
      </c>
      <c r="BU202" s="364">
        <f ca="1">IF(BO202&gt;=0,0,1)</f>
        <v>0</v>
      </c>
      <c r="BV202" s="372">
        <f ca="1">IF(BP202&gt;=0,0,1)</f>
        <v>0</v>
      </c>
      <c r="BZ202" s="370">
        <v>198</v>
      </c>
      <c r="CA202" s="368">
        <f ca="1">NORMINV(RAND(),CE$2,CE$3)</f>
        <v>6.7040929079305103E-2</v>
      </c>
      <c r="CB202" s="166">
        <f ca="1">CA202-CA$389</f>
        <v>0.15596684101572533</v>
      </c>
      <c r="CC202" s="166">
        <f ca="1">CA202-CA$394</f>
        <v>0.1806267951962871</v>
      </c>
      <c r="CG202" s="370">
        <v>198</v>
      </c>
      <c r="CH202" s="370">
        <f ca="1">IF(CB202&gt;=0,0,1)</f>
        <v>0</v>
      </c>
      <c r="CI202" s="370">
        <f ca="1">IF(CC202&gt;=0,0,1)</f>
        <v>0</v>
      </c>
    </row>
    <row r="203" spans="1:87" ht="15.6">
      <c r="A203" s="342">
        <v>45736</v>
      </c>
      <c r="B203" s="397">
        <v>9.7828908962389605E-3</v>
      </c>
      <c r="C203" s="397">
        <v>1.1142073462534707E-2</v>
      </c>
      <c r="D203" s="397">
        <v>1.3957309546145602E-2</v>
      </c>
      <c r="E203" s="397">
        <v>8.2101939154806125E-3</v>
      </c>
      <c r="F203" s="397">
        <v>2.031726793356281E-3</v>
      </c>
      <c r="G203" s="397">
        <v>1.2782738126458693E-2</v>
      </c>
      <c r="H203" s="397">
        <v>9.3803213538183883E-3</v>
      </c>
      <c r="I203" s="397">
        <v>2.0987452322833056E-2</v>
      </c>
      <c r="J203" s="397">
        <v>1.7762665030089941E-2</v>
      </c>
      <c r="K203" s="397">
        <v>1.3458866204453912E-2</v>
      </c>
      <c r="L203" s="398">
        <f t="shared" si="8"/>
        <v>0.11949623765141015</v>
      </c>
      <c r="M203" s="399">
        <f t="shared" si="0"/>
        <v>0.30010999200066668</v>
      </c>
      <c r="N203" s="399">
        <f t="shared" si="1"/>
        <v>0.38913320343349167</v>
      </c>
      <c r="Q203" s="227">
        <v>45576</v>
      </c>
      <c r="R203" s="113">
        <v>0.29660149454573959</v>
      </c>
      <c r="S203" s="113">
        <v>8.8320274297536194E-2</v>
      </c>
      <c r="T203" s="113">
        <v>3.8809672080621693E-2</v>
      </c>
      <c r="U203" s="113">
        <v>0.16511045722980477</v>
      </c>
      <c r="V203" s="113">
        <v>0.1230864422187623</v>
      </c>
      <c r="W203" s="113">
        <v>-1.5158604654765706E-2</v>
      </c>
      <c r="X203" s="113">
        <v>0.10588690002053425</v>
      </c>
      <c r="Y203" s="113">
        <v>0.15890915349752621</v>
      </c>
      <c r="Z203" s="113">
        <v>-1.1454446071236801E-2</v>
      </c>
      <c r="AA203" s="113">
        <v>7.5828317667589129E-2</v>
      </c>
      <c r="AB203" s="113">
        <v>0.10720863687561688</v>
      </c>
      <c r="AC203" s="409">
        <f t="shared" si="3"/>
        <v>1.1331482977077285</v>
      </c>
      <c r="AD203" s="113">
        <f t="shared" si="4"/>
        <v>2.0833731906280981</v>
      </c>
      <c r="AE203" s="113">
        <f t="shared" si="5"/>
        <v>2.504319882904217</v>
      </c>
      <c r="AH203" s="372">
        <v>199</v>
      </c>
      <c r="AI203" s="372">
        <f>IF('Current Portfolio MAIN'!M201&gt;=0,0,1)</f>
        <v>0</v>
      </c>
      <c r="AJ203" s="372">
        <f>IF('Current Portfolio MAIN'!N201&gt;=0,0,1)</f>
        <v>0</v>
      </c>
      <c r="AP203" s="39">
        <v>170</v>
      </c>
      <c r="AQ203" s="222">
        <f>IF('Current Portfolio MAIN'!AD189&gt;=0,0,1)</f>
        <v>0</v>
      </c>
      <c r="AR203" s="222">
        <f>IF('Current Portfolio MAIN'!AE189&gt;=0,0,1)</f>
        <v>0</v>
      </c>
      <c r="AW203" s="372">
        <v>199</v>
      </c>
      <c r="AX203" s="372">
        <f>IF('Current Portfolio MAIN'!M201&gt;=0,0,1)</f>
        <v>0</v>
      </c>
      <c r="AY203" s="372">
        <f>IF('Current Portfolio MAIN'!N201&gt;=0,0,1)</f>
        <v>0</v>
      </c>
      <c r="AZ203" s="391"/>
      <c r="BA203" s="391"/>
      <c r="BB203" s="391"/>
      <c r="BC203" s="391"/>
      <c r="BD203" s="391"/>
      <c r="BE203" s="39">
        <v>170</v>
      </c>
      <c r="BF203" s="222"/>
      <c r="BG203" s="222"/>
      <c r="BH203" s="391"/>
      <c r="BI203" s="391"/>
      <c r="BJ203" s="391"/>
      <c r="BM203" s="370">
        <v>199</v>
      </c>
      <c r="BN203" s="366">
        <f ca="1">NORMINV(RAND(),$BR$2,$BR$3)</f>
        <v>-5.5871168412005108E-3</v>
      </c>
      <c r="BO203" s="369">
        <f ca="1">BN203-BN$296</f>
        <v>1.8066645971883243E-2</v>
      </c>
      <c r="BP203" s="367">
        <f ca="1">BN203-BN$301</f>
        <v>2.3421356229323217E-2</v>
      </c>
      <c r="BT203" s="370">
        <v>199</v>
      </c>
      <c r="BU203" s="364">
        <f ca="1">IF(BO203&gt;=0,0,1)</f>
        <v>0</v>
      </c>
      <c r="BV203" s="372">
        <f ca="1">IF(BP203&gt;=0,0,1)</f>
        <v>0</v>
      </c>
      <c r="BZ203" s="370">
        <v>199</v>
      </c>
      <c r="CA203" s="368">
        <f ca="1">NORMINV(RAND(),CE$2,CE$3)</f>
        <v>-3.3316730563387936E-2</v>
      </c>
      <c r="CB203" s="166">
        <f ca="1">CA203-CA$389</f>
        <v>5.5609181373032307E-2</v>
      </c>
      <c r="CC203" s="166">
        <f ca="1">CA203-CA$394</f>
        <v>8.0269135553594079E-2</v>
      </c>
      <c r="CG203" s="370">
        <v>199</v>
      </c>
      <c r="CH203" s="370">
        <f ca="1">IF(CB203&gt;=0,0,1)</f>
        <v>0</v>
      </c>
      <c r="CI203" s="370">
        <f ca="1">IF(CC203&gt;=0,0,1)</f>
        <v>0</v>
      </c>
    </row>
    <row r="204" spans="1:87" ht="15.6">
      <c r="A204" s="342">
        <v>45737</v>
      </c>
      <c r="B204" s="397">
        <v>3.1424813242389993E-2</v>
      </c>
      <c r="C204" s="397">
        <v>3.8510695072904166E-2</v>
      </c>
      <c r="D204" s="397">
        <v>3.0309414634727805E-2</v>
      </c>
      <c r="E204" s="397">
        <v>1.3292836536094699E-2</v>
      </c>
      <c r="F204" s="397">
        <v>2.4852679876691042E-2</v>
      </c>
      <c r="G204" s="397">
        <v>-4.7031793325728488E-2</v>
      </c>
      <c r="H204" s="397">
        <v>2.6087679587076362E-2</v>
      </c>
      <c r="I204" s="397">
        <v>1.8546530758567492E-2</v>
      </c>
      <c r="J204" s="397">
        <v>4.9790808627138139E-2</v>
      </c>
      <c r="K204" s="397">
        <v>2.5254042995930037E-2</v>
      </c>
      <c r="L204" s="398">
        <f t="shared" si="8"/>
        <v>0.21103770800579125</v>
      </c>
      <c r="M204" s="399">
        <f t="shared" si="0"/>
        <v>0.39165146235504777</v>
      </c>
      <c r="N204" s="399">
        <f t="shared" si="1"/>
        <v>0.48067467378787276</v>
      </c>
      <c r="Q204" s="227">
        <v>45580</v>
      </c>
      <c r="R204" s="113">
        <v>0.21575238425238119</v>
      </c>
      <c r="S204" s="113">
        <v>0.10860312084430634</v>
      </c>
      <c r="T204" s="113">
        <v>2.5768237198692034E-2</v>
      </c>
      <c r="U204" s="113">
        <v>0.1454498457799871</v>
      </c>
      <c r="V204" s="113">
        <v>9.7547647384907732E-2</v>
      </c>
      <c r="W204" s="113">
        <v>-2.056176182120284E-2</v>
      </c>
      <c r="X204" s="113">
        <v>9.0108407113253852E-2</v>
      </c>
      <c r="Y204" s="113">
        <v>0.1082078636330619</v>
      </c>
      <c r="Z204" s="113">
        <v>2.5057524939030573E-2</v>
      </c>
      <c r="AA204" s="113">
        <v>6.158389973194045E-2</v>
      </c>
      <c r="AB204" s="113">
        <v>9.0276378542170077E-2</v>
      </c>
      <c r="AC204" s="409">
        <f t="shared" si="3"/>
        <v>0.94779354759852841</v>
      </c>
      <c r="AD204" s="113">
        <f t="shared" si="4"/>
        <v>1.898018440518898</v>
      </c>
      <c r="AE204" s="113">
        <f t="shared" si="5"/>
        <v>2.3189651327950171</v>
      </c>
      <c r="AH204" s="372">
        <v>200</v>
      </c>
      <c r="AI204" s="372">
        <f>IF('Current Portfolio MAIN'!M202&gt;=0,0,1)</f>
        <v>1</v>
      </c>
      <c r="AJ204" s="372">
        <f>IF('Current Portfolio MAIN'!N202&gt;=0,0,1)</f>
        <v>0</v>
      </c>
      <c r="AP204" s="39">
        <v>171</v>
      </c>
      <c r="AQ204" s="222">
        <f>IF('Current Portfolio MAIN'!AD190&gt;=0,0,1)</f>
        <v>0</v>
      </c>
      <c r="AR204" s="222">
        <f>IF('Current Portfolio MAIN'!AE190&gt;=0,0,1)</f>
        <v>0</v>
      </c>
      <c r="AW204" s="372">
        <v>200</v>
      </c>
      <c r="AX204" s="372">
        <f>IF('Current Portfolio MAIN'!M202&gt;=0,0,1)</f>
        <v>1</v>
      </c>
      <c r="AY204" s="372">
        <f>IF('Current Portfolio MAIN'!N202&gt;=0,0,1)</f>
        <v>0</v>
      </c>
      <c r="AZ204" s="391"/>
      <c r="BA204" s="391"/>
      <c r="BB204" s="391"/>
      <c r="BC204" s="391"/>
      <c r="BD204" s="391"/>
      <c r="BE204" s="39">
        <v>171</v>
      </c>
      <c r="BF204" s="222"/>
      <c r="BG204" s="222"/>
      <c r="BH204" s="391"/>
      <c r="BI204" s="391"/>
      <c r="BJ204" s="391"/>
      <c r="BM204" s="370">
        <v>200</v>
      </c>
      <c r="BN204" s="366">
        <f ca="1">NORMINV(RAND(),$BR$2,$BR$3)</f>
        <v>-2.2532109578246359E-2</v>
      </c>
      <c r="BO204" s="369">
        <f ca="1">BN204-BN$296</f>
        <v>1.1216532348373963E-3</v>
      </c>
      <c r="BP204" s="367">
        <f ca="1">BN204-BN$301</f>
        <v>6.4763634922773705E-3</v>
      </c>
      <c r="BT204" s="370">
        <v>200</v>
      </c>
      <c r="BU204" s="364">
        <f ca="1">IF(BO204&gt;=0,0,1)</f>
        <v>0</v>
      </c>
      <c r="BV204" s="372">
        <f ca="1">IF(BP204&gt;=0,0,1)</f>
        <v>0</v>
      </c>
      <c r="BZ204" s="370">
        <v>200</v>
      </c>
      <c r="CA204" s="368">
        <f ca="1">NORMINV(RAND(),CE$2,CE$3)</f>
        <v>-1.7733184644171777E-2</v>
      </c>
      <c r="CB204" s="166">
        <f ca="1">CA204-CA$389</f>
        <v>7.1192727292248459E-2</v>
      </c>
      <c r="CC204" s="166">
        <f ca="1">CA204-CA$394</f>
        <v>9.5852681472810231E-2</v>
      </c>
      <c r="CG204" s="370">
        <v>200</v>
      </c>
      <c r="CH204" s="370">
        <f ca="1">IF(CB204&gt;=0,0,1)</f>
        <v>0</v>
      </c>
      <c r="CI204" s="370">
        <f ca="1">IF(CC204&gt;=0,0,1)</f>
        <v>0</v>
      </c>
    </row>
    <row r="205" spans="1:87" ht="15.6">
      <c r="A205" s="342">
        <v>45742</v>
      </c>
      <c r="B205" s="397">
        <v>-2.8547192715785097E-2</v>
      </c>
      <c r="C205" s="397">
        <v>-6.152644662459128E-3</v>
      </c>
      <c r="D205" s="397">
        <v>-9.3770057047304345E-3</v>
      </c>
      <c r="E205" s="397">
        <v>1.713833927919195E-2</v>
      </c>
      <c r="F205" s="397">
        <v>-4.3926696421192624E-3</v>
      </c>
      <c r="G205" s="397">
        <v>1.4633222062323981E-2</v>
      </c>
      <c r="H205" s="397">
        <v>-2.7496438659046385E-2</v>
      </c>
      <c r="I205" s="397">
        <v>1.6086823063488076E-2</v>
      </c>
      <c r="J205" s="397">
        <v>-1.8403392442233768E-2</v>
      </c>
      <c r="K205" s="397">
        <v>-1.8542196771583419E-2</v>
      </c>
      <c r="L205" s="398">
        <f t="shared" si="8"/>
        <v>-6.5053156192953487E-2</v>
      </c>
      <c r="M205" s="399">
        <f t="shared" si="0"/>
        <v>0.11556059815630304</v>
      </c>
      <c r="N205" s="399">
        <f t="shared" si="1"/>
        <v>0.20458380958912803</v>
      </c>
      <c r="Q205" s="227">
        <v>45581</v>
      </c>
      <c r="R205" s="113">
        <v>0.1060466576242407</v>
      </c>
      <c r="S205" s="113">
        <v>0.13800097724119875</v>
      </c>
      <c r="T205" s="113">
        <v>1.7854084650301694E-2</v>
      </c>
      <c r="U205" s="113">
        <v>0.18575415755277347</v>
      </c>
      <c r="V205" s="113">
        <v>0.10899149680117337</v>
      </c>
      <c r="W205" s="113">
        <v>-2.7024203169717209E-2</v>
      </c>
      <c r="X205" s="113">
        <v>9.7777164138982187E-2</v>
      </c>
      <c r="Y205" s="113">
        <v>0.10388813136687025</v>
      </c>
      <c r="Z205" s="113">
        <v>5.4261531348137604E-2</v>
      </c>
      <c r="AA205" s="113">
        <v>6.4459544515001799E-2</v>
      </c>
      <c r="AB205" s="113">
        <v>0.10367413171978423</v>
      </c>
      <c r="AC205" s="409">
        <f t="shared" si="3"/>
        <v>0.95368367378874686</v>
      </c>
      <c r="AD205" s="113">
        <f t="shared" si="4"/>
        <v>1.9039085667091165</v>
      </c>
      <c r="AE205" s="113">
        <f t="shared" si="5"/>
        <v>2.3248552589852354</v>
      </c>
      <c r="AH205" s="372">
        <v>201</v>
      </c>
      <c r="AI205" s="372">
        <f>IF('Current Portfolio MAIN'!M203&gt;=0,0,1)</f>
        <v>0</v>
      </c>
      <c r="AJ205" s="372">
        <f>IF('Current Portfolio MAIN'!N203&gt;=0,0,1)</f>
        <v>0</v>
      </c>
      <c r="AP205" s="39">
        <v>172</v>
      </c>
      <c r="AQ205" s="222">
        <f>IF('Current Portfolio MAIN'!AD191&gt;=0,0,1)</f>
        <v>0</v>
      </c>
      <c r="AR205" s="222">
        <f>IF('Current Portfolio MAIN'!AE191&gt;=0,0,1)</f>
        <v>0</v>
      </c>
      <c r="AW205" s="372">
        <v>201</v>
      </c>
      <c r="AX205" s="372">
        <f>IF('Current Portfolio MAIN'!M203&gt;=0,0,1)</f>
        <v>0</v>
      </c>
      <c r="AY205" s="372">
        <f>IF('Current Portfolio MAIN'!N203&gt;=0,0,1)</f>
        <v>0</v>
      </c>
      <c r="AZ205" s="391"/>
      <c r="BA205" s="391"/>
      <c r="BB205" s="391"/>
      <c r="BC205" s="391"/>
      <c r="BD205" s="391"/>
      <c r="BE205" s="39">
        <v>172</v>
      </c>
      <c r="BF205" s="222"/>
      <c r="BG205" s="222"/>
      <c r="BH205" s="391"/>
      <c r="BI205" s="391"/>
      <c r="BJ205" s="391"/>
      <c r="BM205" s="370">
        <v>201</v>
      </c>
      <c r="BN205" s="366">
        <f ca="1">NORMINV(RAND(),$BR$2,$BR$3)</f>
        <v>1.3950939464402722E-2</v>
      </c>
      <c r="BO205" s="369">
        <f ca="1">BN205-BN$296</f>
        <v>3.7604702277486475E-2</v>
      </c>
      <c r="BP205" s="367">
        <f ca="1">BN205-BN$301</f>
        <v>4.2959412534926453E-2</v>
      </c>
      <c r="BT205" s="370">
        <v>201</v>
      </c>
      <c r="BU205" s="364">
        <f ca="1">IF(BO205&gt;=0,0,1)</f>
        <v>0</v>
      </c>
      <c r="BV205" s="372">
        <f ca="1">IF(BP205&gt;=0,0,1)</f>
        <v>0</v>
      </c>
      <c r="BZ205" s="370">
        <v>201</v>
      </c>
      <c r="CA205" s="368">
        <f ca="1">NORMINV(RAND(),CE$2,CE$3)</f>
        <v>-8.3878383213600555E-2</v>
      </c>
      <c r="CB205" s="166">
        <f ca="1">CA205-CA$389</f>
        <v>5.0475287228196886E-3</v>
      </c>
      <c r="CC205" s="166">
        <f ca="1">CA205-CA$394</f>
        <v>2.970748290338146E-2</v>
      </c>
      <c r="CG205" s="370">
        <v>201</v>
      </c>
      <c r="CH205" s="370">
        <f ca="1">IF(CB205&gt;=0,0,1)</f>
        <v>0</v>
      </c>
      <c r="CI205" s="370">
        <f ca="1">IF(CC205&gt;=0,0,1)</f>
        <v>0</v>
      </c>
    </row>
    <row r="206" spans="1:87" ht="15.6">
      <c r="A206" s="342">
        <v>45743</v>
      </c>
      <c r="B206" s="397">
        <v>8.7014248290468998E-3</v>
      </c>
      <c r="C206" s="397">
        <v>1.0634647331935865E-2</v>
      </c>
      <c r="D206" s="397">
        <v>1.724819577607839E-3</v>
      </c>
      <c r="E206" s="397">
        <v>-6.3131838747594315E-3</v>
      </c>
      <c r="F206" s="397">
        <v>-3.1146383921326626E-3</v>
      </c>
      <c r="G206" s="397">
        <v>1.1864881400851512E-3</v>
      </c>
      <c r="H206" s="397">
        <v>-7.3453026002793353E-2</v>
      </c>
      <c r="I206" s="397">
        <v>-7.6994603824120933E-3</v>
      </c>
      <c r="J206" s="397">
        <v>3.297225142151694E-3</v>
      </c>
      <c r="K206" s="397">
        <v>1.304068238367595E-3</v>
      </c>
      <c r="L206" s="398">
        <f t="shared" si="8"/>
        <v>-6.3731635392902497E-2</v>
      </c>
      <c r="M206" s="399">
        <f t="shared" si="0"/>
        <v>0.11688211895635403</v>
      </c>
      <c r="N206" s="399">
        <f t="shared" si="1"/>
        <v>0.20590533038917902</v>
      </c>
      <c r="Q206" s="227">
        <v>45582</v>
      </c>
      <c r="R206" s="113">
        <v>0.14926825910811403</v>
      </c>
      <c r="S206" s="113">
        <v>0.11897681896286683</v>
      </c>
      <c r="T206" s="113">
        <v>2.8948468561855734E-2</v>
      </c>
      <c r="U206" s="113">
        <v>0.18637286998669689</v>
      </c>
      <c r="V206" s="113">
        <v>9.7385733684237197E-2</v>
      </c>
      <c r="W206" s="113">
        <v>-2.1561388451740826E-2</v>
      </c>
      <c r="X206" s="113">
        <v>7.9478600471181826E-2</v>
      </c>
      <c r="Y206" s="113">
        <v>0.11723622703094749</v>
      </c>
      <c r="Z206" s="113">
        <v>6.5110529776299941E-2</v>
      </c>
      <c r="AA206" s="113">
        <v>7.0015355989543782E-2</v>
      </c>
      <c r="AB206" s="113">
        <v>0.1060006277861385</v>
      </c>
      <c r="AC206" s="409">
        <f t="shared" si="3"/>
        <v>0.99723210290614139</v>
      </c>
      <c r="AD206" s="113">
        <f t="shared" si="4"/>
        <v>1.9474569958265109</v>
      </c>
      <c r="AE206" s="113">
        <f t="shared" si="5"/>
        <v>2.3684036881026302</v>
      </c>
      <c r="AH206" s="372">
        <v>202</v>
      </c>
      <c r="AI206" s="372">
        <f>IF('Current Portfolio MAIN'!M204&gt;=0,0,1)</f>
        <v>0</v>
      </c>
      <c r="AJ206" s="372">
        <f>IF('Current Portfolio MAIN'!N204&gt;=0,0,1)</f>
        <v>0</v>
      </c>
      <c r="AP206" s="39">
        <v>173</v>
      </c>
      <c r="AQ206" s="222">
        <f>IF('Current Portfolio MAIN'!AD192&gt;=0,0,1)</f>
        <v>0</v>
      </c>
      <c r="AR206" s="222">
        <f>IF('Current Portfolio MAIN'!AE192&gt;=0,0,1)</f>
        <v>0</v>
      </c>
      <c r="AW206" s="372">
        <v>202</v>
      </c>
      <c r="AX206" s="372">
        <f>IF('Current Portfolio MAIN'!M204&gt;=0,0,1)</f>
        <v>0</v>
      </c>
      <c r="AY206" s="372">
        <f>IF('Current Portfolio MAIN'!N204&gt;=0,0,1)</f>
        <v>0</v>
      </c>
      <c r="AZ206" s="391"/>
      <c r="BA206" s="391"/>
      <c r="BB206" s="391"/>
      <c r="BC206" s="391"/>
      <c r="BD206" s="391"/>
      <c r="BE206" s="39">
        <v>173</v>
      </c>
      <c r="BF206" s="222"/>
      <c r="BG206" s="222"/>
      <c r="BH206" s="391"/>
      <c r="BI206" s="391"/>
      <c r="BJ206" s="391"/>
      <c r="BM206" s="370">
        <v>202</v>
      </c>
      <c r="BN206" s="366">
        <f ca="1">NORMINV(RAND(),$BR$2,$BR$3)</f>
        <v>2.5641391329174448E-2</v>
      </c>
      <c r="BO206" s="369">
        <f ca="1">BN206-BN$296</f>
        <v>4.9295154142258199E-2</v>
      </c>
      <c r="BP206" s="367">
        <f ca="1">BN206-BN$301</f>
        <v>5.4649864399698177E-2</v>
      </c>
      <c r="BT206" s="370">
        <v>202</v>
      </c>
      <c r="BU206" s="364">
        <f ca="1">IF(BO206&gt;=0,0,1)</f>
        <v>0</v>
      </c>
      <c r="BV206" s="372">
        <f ca="1">IF(BP206&gt;=0,0,1)</f>
        <v>0</v>
      </c>
      <c r="BZ206" s="370">
        <v>202</v>
      </c>
      <c r="CA206" s="368">
        <f ca="1">NORMINV(RAND(),CE$2,CE$3)</f>
        <v>-6.7298329634966791E-2</v>
      </c>
      <c r="CB206" s="166">
        <f ca="1">CA206-CA$389</f>
        <v>2.1627582301453452E-2</v>
      </c>
      <c r="CC206" s="166">
        <f ca="1">CA206-CA$394</f>
        <v>4.6287536482015224E-2</v>
      </c>
      <c r="CG206" s="370">
        <v>202</v>
      </c>
      <c r="CH206" s="370">
        <f ca="1">IF(CB206&gt;=0,0,1)</f>
        <v>0</v>
      </c>
      <c r="CI206" s="370">
        <f ca="1">IF(CC206&gt;=0,0,1)</f>
        <v>0</v>
      </c>
    </row>
    <row r="207" spans="1:87" ht="15.6">
      <c r="A207" s="342">
        <v>45744</v>
      </c>
      <c r="B207" s="397">
        <v>-4.2771900212469682E-2</v>
      </c>
      <c r="C207" s="397">
        <v>-3.0878274460528821E-2</v>
      </c>
      <c r="D207" s="397">
        <v>-3.4442442823001795E-2</v>
      </c>
      <c r="E207" s="397">
        <v>-1.3171292435644522E-2</v>
      </c>
      <c r="F207" s="397">
        <v>-2.800410166388112E-2</v>
      </c>
      <c r="G207" s="397">
        <v>-1.343567928307221E-2</v>
      </c>
      <c r="H207" s="397">
        <v>-1.538364172740414E-2</v>
      </c>
      <c r="I207" s="397">
        <v>-7.7608351288360744E-3</v>
      </c>
      <c r="J207" s="397">
        <v>-3.6654692093809116E-2</v>
      </c>
      <c r="K207" s="397">
        <v>-4.7134105953434036E-2</v>
      </c>
      <c r="L207" s="398">
        <f t="shared" si="8"/>
        <v>-0.26963696578208152</v>
      </c>
      <c r="M207" s="399">
        <f t="shared" si="0"/>
        <v>-8.9023211432824989E-2</v>
      </c>
      <c r="N207" s="399">
        <f t="shared" si="1"/>
        <v>0</v>
      </c>
      <c r="Q207" s="227">
        <v>45583</v>
      </c>
      <c r="R207" s="113">
        <v>0.14146727678542281</v>
      </c>
      <c r="S207" s="113">
        <v>8.8139086872782046E-2</v>
      </c>
      <c r="T207" s="113">
        <v>1.016000712475007E-2</v>
      </c>
      <c r="U207" s="113">
        <v>0.16935626021985395</v>
      </c>
      <c r="V207" s="113">
        <v>0.10318836892215266</v>
      </c>
      <c r="W207" s="113">
        <v>-3.1936035100890825E-2</v>
      </c>
      <c r="X207" s="113">
        <v>7.1961007073734873E-2</v>
      </c>
      <c r="Y207" s="113">
        <v>0.10185561488453265</v>
      </c>
      <c r="Z207" s="113">
        <v>6.2565520214731718E-2</v>
      </c>
      <c r="AA207" s="113">
        <v>5.4843164083113738E-2</v>
      </c>
      <c r="AB207" s="113">
        <v>8.7767614318061682E-2</v>
      </c>
      <c r="AC207" s="409">
        <f t="shared" si="3"/>
        <v>0.85936788539824538</v>
      </c>
      <c r="AD207" s="113">
        <f t="shared" si="4"/>
        <v>1.809592778318615</v>
      </c>
      <c r="AE207" s="113">
        <f t="shared" si="5"/>
        <v>2.2305394705947341</v>
      </c>
      <c r="AH207" s="372">
        <v>203</v>
      </c>
      <c r="AI207" s="372">
        <f>IF('Current Portfolio MAIN'!M205&gt;=0,0,1)</f>
        <v>0</v>
      </c>
      <c r="AJ207" s="372">
        <f>IF('Current Portfolio MAIN'!N205&gt;=0,0,1)</f>
        <v>0</v>
      </c>
      <c r="AP207" s="39">
        <v>174</v>
      </c>
      <c r="AQ207" s="222">
        <f>IF('Current Portfolio MAIN'!AD193&gt;=0,0,1)</f>
        <v>0</v>
      </c>
      <c r="AR207" s="222">
        <f>IF('Current Portfolio MAIN'!AE193&gt;=0,0,1)</f>
        <v>0</v>
      </c>
      <c r="AW207" s="372">
        <v>203</v>
      </c>
      <c r="AX207" s="372">
        <f>IF('Current Portfolio MAIN'!M205&gt;=0,0,1)</f>
        <v>0</v>
      </c>
      <c r="AY207" s="372">
        <f>IF('Current Portfolio MAIN'!N205&gt;=0,0,1)</f>
        <v>0</v>
      </c>
      <c r="AZ207" s="391"/>
      <c r="BA207" s="391"/>
      <c r="BB207" s="391"/>
      <c r="BC207" s="391"/>
      <c r="BD207" s="391"/>
      <c r="BE207" s="39">
        <v>174</v>
      </c>
      <c r="BF207" s="222"/>
      <c r="BG207" s="222"/>
      <c r="BH207" s="391"/>
      <c r="BI207" s="391"/>
      <c r="BJ207" s="391"/>
      <c r="BM207" s="370">
        <v>203</v>
      </c>
      <c r="BN207" s="366">
        <f ca="1">NORMINV(RAND(),$BR$2,$BR$3)</f>
        <v>-4.7131010797862331E-3</v>
      </c>
      <c r="BO207" s="369">
        <f ca="1">BN207-BN$296</f>
        <v>1.8940661733297521E-2</v>
      </c>
      <c r="BP207" s="367">
        <f ca="1">BN207-BN$301</f>
        <v>2.4295371990737495E-2</v>
      </c>
      <c r="BT207" s="370">
        <v>203</v>
      </c>
      <c r="BU207" s="364">
        <f ca="1">IF(BO207&gt;=0,0,1)</f>
        <v>0</v>
      </c>
      <c r="BV207" s="372">
        <f ca="1">IF(BP207&gt;=0,0,1)</f>
        <v>0</v>
      </c>
      <c r="BZ207" s="370">
        <v>203</v>
      </c>
      <c r="CA207" s="368">
        <f ca="1">NORMINV(RAND(),CE$2,CE$3)</f>
        <v>7.044032576812613E-2</v>
      </c>
      <c r="CB207" s="166">
        <f ca="1">CA207-CA$389</f>
        <v>0.15936623770454639</v>
      </c>
      <c r="CC207" s="166">
        <f ca="1">CA207-CA$394</f>
        <v>0.18402619188510816</v>
      </c>
      <c r="CG207" s="370">
        <v>203</v>
      </c>
      <c r="CH207" s="370">
        <f ca="1">IF(CB207&gt;=0,0,1)</f>
        <v>0</v>
      </c>
      <c r="CI207" s="370">
        <f ca="1">IF(CC207&gt;=0,0,1)</f>
        <v>0</v>
      </c>
    </row>
    <row r="208" spans="1:87" ht="15.6">
      <c r="A208" s="342">
        <v>45749</v>
      </c>
      <c r="B208" s="397">
        <v>-1.0468649446242706E-2</v>
      </c>
      <c r="C208" s="397">
        <v>-4.2038839579937592E-3</v>
      </c>
      <c r="D208" s="397">
        <v>-7.4471434182364904E-3</v>
      </c>
      <c r="E208" s="397">
        <v>-6.9960191732894028E-3</v>
      </c>
      <c r="F208" s="397">
        <v>-5.2847558078781276E-3</v>
      </c>
      <c r="G208" s="397">
        <v>5.7691689897039211E-3</v>
      </c>
      <c r="H208" s="397">
        <v>7.8061174573185177E-3</v>
      </c>
      <c r="I208" s="397">
        <v>-1.9334798462026903E-2</v>
      </c>
      <c r="J208" s="397">
        <v>-5.0151631984747258E-3</v>
      </c>
      <c r="K208" s="397">
        <v>1.2518815561447516E-2</v>
      </c>
      <c r="L208" s="398">
        <f t="shared" si="8"/>
        <v>-3.265631145567216E-2</v>
      </c>
      <c r="M208" s="399">
        <f t="shared" si="0"/>
        <v>0.14795744289358437</v>
      </c>
      <c r="N208" s="399">
        <f t="shared" si="1"/>
        <v>0.23698065432640936</v>
      </c>
      <c r="Q208" s="227">
        <v>45587</v>
      </c>
      <c r="R208" s="113">
        <v>6.3218424188992373E-2</v>
      </c>
      <c r="S208" s="113">
        <v>7.143483826023389E-2</v>
      </c>
      <c r="T208" s="113">
        <v>1.8156766631999055E-2</v>
      </c>
      <c r="U208" s="113">
        <v>0.12899189414796131</v>
      </c>
      <c r="V208" s="113">
        <v>6.9699803702848451E-2</v>
      </c>
      <c r="W208" s="113">
        <v>9.8313525743793706E-2</v>
      </c>
      <c r="X208" s="113">
        <v>0.13949586299882766</v>
      </c>
      <c r="Y208" s="113">
        <v>7.3925051236529926E-2</v>
      </c>
      <c r="Z208" s="113">
        <v>8.1203455005889102E-2</v>
      </c>
      <c r="AA208" s="113">
        <v>2.6358150792983315E-2</v>
      </c>
      <c r="AB208" s="113">
        <v>6.3660301593983837E-2</v>
      </c>
      <c r="AC208" s="409">
        <f t="shared" si="3"/>
        <v>0.83445807430404262</v>
      </c>
      <c r="AD208" s="113">
        <f t="shared" si="4"/>
        <v>1.7846829672244122</v>
      </c>
      <c r="AE208" s="113">
        <f t="shared" si="5"/>
        <v>2.2056296595005316</v>
      </c>
      <c r="AH208" s="372">
        <v>204</v>
      </c>
      <c r="AI208" s="372">
        <f>IF('Current Portfolio MAIN'!M206&gt;=0,0,1)</f>
        <v>0</v>
      </c>
      <c r="AJ208" s="372">
        <f>IF('Current Portfolio MAIN'!N206&gt;=0,0,1)</f>
        <v>0</v>
      </c>
      <c r="AP208" s="39">
        <v>175</v>
      </c>
      <c r="AQ208" s="222">
        <f>IF('Current Portfolio MAIN'!AD194&gt;=0,0,1)</f>
        <v>0</v>
      </c>
      <c r="AR208" s="222">
        <f>IF('Current Portfolio MAIN'!AE194&gt;=0,0,1)</f>
        <v>0</v>
      </c>
      <c r="AW208" s="372">
        <v>204</v>
      </c>
      <c r="AX208" s="372">
        <f>IF('Current Portfolio MAIN'!M206&gt;=0,0,1)</f>
        <v>0</v>
      </c>
      <c r="AY208" s="372">
        <f>IF('Current Portfolio MAIN'!N206&gt;=0,0,1)</f>
        <v>0</v>
      </c>
      <c r="AZ208" s="391"/>
      <c r="BA208" s="391"/>
      <c r="BB208" s="391"/>
      <c r="BC208" s="391"/>
      <c r="BD208" s="391"/>
      <c r="BE208" s="39">
        <v>175</v>
      </c>
      <c r="BF208" s="222"/>
      <c r="BG208" s="222"/>
      <c r="BH208" s="391"/>
      <c r="BI208" s="391"/>
      <c r="BJ208" s="391"/>
      <c r="BM208" s="370">
        <v>204</v>
      </c>
      <c r="BN208" s="366">
        <f ca="1">NORMINV(RAND(),$BR$2,$BR$3)</f>
        <v>7.259823007922243E-3</v>
      </c>
      <c r="BO208" s="369">
        <f ca="1">BN208-BN$296</f>
        <v>3.0913585821006E-2</v>
      </c>
      <c r="BP208" s="367">
        <f ca="1">BN208-BN$301</f>
        <v>3.626829607844597E-2</v>
      </c>
      <c r="BT208" s="370">
        <v>204</v>
      </c>
      <c r="BU208" s="364">
        <f ca="1">IF(BO208&gt;=0,0,1)</f>
        <v>0</v>
      </c>
      <c r="BV208" s="372">
        <f ca="1">IF(BP208&gt;=0,0,1)</f>
        <v>0</v>
      </c>
      <c r="BZ208" s="370">
        <v>204</v>
      </c>
      <c r="CA208" s="368">
        <f ca="1">NORMINV(RAND(),CE$2,CE$3)</f>
        <v>-4.4060029802685162E-2</v>
      </c>
      <c r="CB208" s="166">
        <f ca="1">CA208-CA$389</f>
        <v>4.4865882133735081E-2</v>
      </c>
      <c r="CC208" s="166">
        <f ca="1">CA208-CA$394</f>
        <v>6.9525836314296846E-2</v>
      </c>
      <c r="CG208" s="370">
        <v>204</v>
      </c>
      <c r="CH208" s="370">
        <f ca="1">IF(CB208&gt;=0,0,1)</f>
        <v>0</v>
      </c>
      <c r="CI208" s="370">
        <f ca="1">IF(CC208&gt;=0,0,1)</f>
        <v>0</v>
      </c>
    </row>
    <row r="209" spans="1:87" ht="15.6">
      <c r="A209" s="342">
        <v>45750</v>
      </c>
      <c r="B209" s="397">
        <v>1.6643558972118333E-2</v>
      </c>
      <c r="C209" s="397">
        <v>-9.5861917982772882E-2</v>
      </c>
      <c r="D209" s="397">
        <v>-2.7294172453626309E-2</v>
      </c>
      <c r="E209" s="397">
        <v>-7.6432725691956582E-2</v>
      </c>
      <c r="F209" s="397">
        <v>-9.576415876399369E-2</v>
      </c>
      <c r="G209" s="397">
        <v>-0.12285382543007706</v>
      </c>
      <c r="H209" s="397">
        <v>-4.6941476151074357E-2</v>
      </c>
      <c r="I209" s="397">
        <v>-6.5692809836749966E-2</v>
      </c>
      <c r="J209" s="397">
        <v>-0.10807030217806701</v>
      </c>
      <c r="K209" s="397">
        <v>-9.3207138614735507E-2</v>
      </c>
      <c r="L209" s="398">
        <f t="shared" si="8"/>
        <v>-0.71547496813093503</v>
      </c>
      <c r="M209" s="399">
        <f t="shared" si="0"/>
        <v>-0.5348612137816785</v>
      </c>
      <c r="N209" s="399">
        <f t="shared" si="1"/>
        <v>-0.44583800234885351</v>
      </c>
      <c r="Q209" s="227">
        <v>45588</v>
      </c>
      <c r="R209" s="113">
        <v>1.6902831849623379E-3</v>
      </c>
      <c r="S209" s="113">
        <v>5.5014495328500335E-2</v>
      </c>
      <c r="T209" s="113">
        <v>2.844646993584754E-2</v>
      </c>
      <c r="U209" s="113">
        <v>0.1139364869796029</v>
      </c>
      <c r="V209" s="113">
        <v>6.7808647297507463E-2</v>
      </c>
      <c r="W209" s="113">
        <v>4.3095821209744312E-2</v>
      </c>
      <c r="X209" s="113">
        <v>0.14439716044035023</v>
      </c>
      <c r="Y209" s="113">
        <v>6.0877072960956236E-2</v>
      </c>
      <c r="Z209" s="113">
        <v>4.785532248221247E-2</v>
      </c>
      <c r="AA209" s="113">
        <v>-1.00590469945252E-2</v>
      </c>
      <c r="AB209" s="113">
        <v>5.120927380800433E-2</v>
      </c>
      <c r="AC209" s="409">
        <f t="shared" si="3"/>
        <v>0.60427198663316295</v>
      </c>
      <c r="AD209" s="113">
        <f t="shared" si="4"/>
        <v>1.5544968795535326</v>
      </c>
      <c r="AE209" s="113">
        <f t="shared" si="5"/>
        <v>1.9754435718296517</v>
      </c>
      <c r="AH209" s="372">
        <v>205</v>
      </c>
      <c r="AI209" s="372">
        <f>IF('Current Portfolio MAIN'!M207&gt;=0,0,1)</f>
        <v>1</v>
      </c>
      <c r="AJ209" s="372">
        <f>IF('Current Portfolio MAIN'!N207&gt;=0,0,1)</f>
        <v>0</v>
      </c>
      <c r="AP209" s="39">
        <v>176</v>
      </c>
      <c r="AQ209" s="222">
        <f>IF('Current Portfolio MAIN'!AD195&gt;=0,0,1)</f>
        <v>0</v>
      </c>
      <c r="AR209" s="222">
        <f>IF('Current Portfolio MAIN'!AE195&gt;=0,0,1)</f>
        <v>0</v>
      </c>
      <c r="AW209" s="372">
        <v>205</v>
      </c>
      <c r="AX209" s="372">
        <f>IF('Current Portfolio MAIN'!M207&gt;=0,0,1)</f>
        <v>1</v>
      </c>
      <c r="AY209" s="372">
        <f>IF('Current Portfolio MAIN'!N207&gt;=0,0,1)</f>
        <v>0</v>
      </c>
      <c r="AZ209" s="391"/>
      <c r="BA209" s="391"/>
      <c r="BB209" s="391"/>
      <c r="BC209" s="391"/>
      <c r="BD209" s="391"/>
      <c r="BE209" s="39">
        <v>176</v>
      </c>
      <c r="BF209" s="222"/>
      <c r="BG209" s="222"/>
      <c r="BH209" s="391"/>
      <c r="BI209" s="391"/>
      <c r="BJ209" s="391"/>
      <c r="BM209" s="370">
        <v>205</v>
      </c>
      <c r="BN209" s="366">
        <f ca="1">NORMINV(RAND(),$BR$2,$BR$3)</f>
        <v>2.3457938585753381E-2</v>
      </c>
      <c r="BO209" s="369">
        <f ca="1">BN209-BN$296</f>
        <v>4.7111701398837136E-2</v>
      </c>
      <c r="BP209" s="367">
        <f ca="1">BN209-BN$301</f>
        <v>5.2466411656277107E-2</v>
      </c>
      <c r="BT209" s="370">
        <v>205</v>
      </c>
      <c r="BU209" s="364">
        <f ca="1">IF(BO209&gt;=0,0,1)</f>
        <v>0</v>
      </c>
      <c r="BV209" s="372">
        <f ca="1">IF(BP209&gt;=0,0,1)</f>
        <v>0</v>
      </c>
      <c r="BZ209" s="370">
        <v>205</v>
      </c>
      <c r="CA209" s="368">
        <f ca="1">NORMINV(RAND(),CE$2,CE$3)</f>
        <v>3.0801415300320725E-2</v>
      </c>
      <c r="CB209" s="166">
        <f ca="1">CA209-CA$389</f>
        <v>0.11972732723674097</v>
      </c>
      <c r="CC209" s="166">
        <f ca="1">CA209-CA$394</f>
        <v>0.14438728141730273</v>
      </c>
      <c r="CG209" s="370">
        <v>205</v>
      </c>
      <c r="CH209" s="370">
        <f ca="1">IF(CB209&gt;=0,0,1)</f>
        <v>0</v>
      </c>
      <c r="CI209" s="370">
        <f ca="1">IF(CC209&gt;=0,0,1)</f>
        <v>0</v>
      </c>
    </row>
    <row r="210" spans="1:87" ht="15.6">
      <c r="A210" s="342">
        <v>45751</v>
      </c>
      <c r="B210" s="397">
        <v>-0.11679547229827003</v>
      </c>
      <c r="C210" s="397">
        <v>-7.4742718609172143E-2</v>
      </c>
      <c r="D210" s="397">
        <v>-3.7495877509544751E-2</v>
      </c>
      <c r="E210" s="397">
        <v>-5.0238032914527553E-2</v>
      </c>
      <c r="F210" s="397">
        <v>-6.1651896040486487E-2</v>
      </c>
      <c r="G210" s="397">
        <v>-2.8539227160196412E-2</v>
      </c>
      <c r="H210" s="397">
        <v>-3.939890964418935E-2</v>
      </c>
      <c r="I210" s="397">
        <v>-8.4080976180629596E-2</v>
      </c>
      <c r="J210" s="397">
        <v>-9.6702236016088405E-2</v>
      </c>
      <c r="K210" s="397">
        <v>-4.345156293528285E-2</v>
      </c>
      <c r="L210" s="398">
        <f t="shared" si="8"/>
        <v>-0.63309690930838758</v>
      </c>
      <c r="M210" s="399">
        <f t="shared" si="0"/>
        <v>-0.45248315495913105</v>
      </c>
      <c r="N210" s="399">
        <f t="shared" si="1"/>
        <v>-0.36345994352630606</v>
      </c>
      <c r="Q210" s="227">
        <v>45589</v>
      </c>
      <c r="R210" s="113">
        <v>-1.2390575043171426E-2</v>
      </c>
      <c r="S210" s="113">
        <v>5.996724338720516E-2</v>
      </c>
      <c r="T210" s="113">
        <v>2.2885768397305828E-2</v>
      </c>
      <c r="U210" s="113">
        <v>0.10608332701685352</v>
      </c>
      <c r="V210" s="113">
        <v>5.7057973192841338E-2</v>
      </c>
      <c r="W210" s="113">
        <v>7.6561655181876631E-2</v>
      </c>
      <c r="X210" s="113">
        <v>0.19972778167096039</v>
      </c>
      <c r="Y210" s="113">
        <v>8.7498591128550851E-2</v>
      </c>
      <c r="Z210" s="113">
        <v>6.1032080038667669E-2</v>
      </c>
      <c r="AA210" s="113">
        <v>7.4173175713851958E-3</v>
      </c>
      <c r="AB210" s="113">
        <v>5.6590243477292246E-2</v>
      </c>
      <c r="AC210" s="409">
        <f t="shared" si="3"/>
        <v>0.72243140601976741</v>
      </c>
      <c r="AD210" s="113">
        <f t="shared" si="4"/>
        <v>1.672656298940137</v>
      </c>
      <c r="AE210" s="113">
        <f t="shared" si="5"/>
        <v>2.0936029912162564</v>
      </c>
      <c r="AH210" s="372">
        <v>206</v>
      </c>
      <c r="AI210" s="372">
        <f>IF('Current Portfolio MAIN'!M208&gt;=0,0,1)</f>
        <v>0</v>
      </c>
      <c r="AJ210" s="372">
        <f>IF('Current Portfolio MAIN'!N208&gt;=0,0,1)</f>
        <v>0</v>
      </c>
      <c r="AP210" s="39">
        <v>177</v>
      </c>
      <c r="AQ210" s="222">
        <f>IF('Current Portfolio MAIN'!AD196&gt;=0,0,1)</f>
        <v>0</v>
      </c>
      <c r="AR210" s="222">
        <f>IF('Current Portfolio MAIN'!AE196&gt;=0,0,1)</f>
        <v>0</v>
      </c>
      <c r="AW210" s="372">
        <v>206</v>
      </c>
      <c r="AX210" s="372">
        <f>IF('Current Portfolio MAIN'!M208&gt;=0,0,1)</f>
        <v>0</v>
      </c>
      <c r="AY210" s="372">
        <f>IF('Current Portfolio MAIN'!N208&gt;=0,0,1)</f>
        <v>0</v>
      </c>
      <c r="AZ210" s="391"/>
      <c r="BA210" s="391"/>
      <c r="BB210" s="391"/>
      <c r="BC210" s="391"/>
      <c r="BD210" s="391"/>
      <c r="BE210" s="39">
        <v>177</v>
      </c>
      <c r="BF210" s="222"/>
      <c r="BG210" s="222"/>
      <c r="BH210" s="391"/>
      <c r="BI210" s="391"/>
      <c r="BJ210" s="391"/>
      <c r="BM210" s="370">
        <v>206</v>
      </c>
      <c r="BN210" s="366">
        <f ca="1">NORMINV(RAND(),$BR$2,$BR$3)</f>
        <v>1.5650623538750023E-2</v>
      </c>
      <c r="BO210" s="369">
        <f ca="1">BN210-BN$296</f>
        <v>3.9304386351833781E-2</v>
      </c>
      <c r="BP210" s="367">
        <f ca="1">BN210-BN$301</f>
        <v>4.4659096609273752E-2</v>
      </c>
      <c r="BT210" s="370">
        <v>206</v>
      </c>
      <c r="BU210" s="364">
        <f ca="1">IF(BO210&gt;=0,0,1)</f>
        <v>0</v>
      </c>
      <c r="BV210" s="372">
        <f ca="1">IF(BP210&gt;=0,0,1)</f>
        <v>0</v>
      </c>
      <c r="BZ210" s="370">
        <v>206</v>
      </c>
      <c r="CA210" s="368">
        <f ca="1">NORMINV(RAND(),CE$2,CE$3)</f>
        <v>4.5285780471743947E-2</v>
      </c>
      <c r="CB210" s="166">
        <f ca="1">CA210-CA$389</f>
        <v>0.13421169240816419</v>
      </c>
      <c r="CC210" s="166">
        <f ca="1">CA210-CA$394</f>
        <v>0.15887164658872596</v>
      </c>
      <c r="CG210" s="370">
        <v>206</v>
      </c>
      <c r="CH210" s="370">
        <f ca="1">IF(CB210&gt;=0,0,1)</f>
        <v>0</v>
      </c>
      <c r="CI210" s="370">
        <f ca="1">IF(CC210&gt;=0,0,1)</f>
        <v>0</v>
      </c>
    </row>
    <row r="211" spans="1:87" ht="15.6">
      <c r="A211" s="342">
        <v>45756</v>
      </c>
      <c r="B211" s="397">
        <v>0.1775452461526954</v>
      </c>
      <c r="C211" s="397">
        <v>0.14358732277705211</v>
      </c>
      <c r="D211" s="397">
        <v>9.2072712676951385E-2</v>
      </c>
      <c r="E211" s="397">
        <v>8.3681627301318118E-2</v>
      </c>
      <c r="F211" s="397">
        <v>0.10953047984230269</v>
      </c>
      <c r="G211" s="397">
        <v>9.1062483682909034E-2</v>
      </c>
      <c r="H211" s="397">
        <v>6.7684726262384975E-2</v>
      </c>
      <c r="I211" s="397">
        <v>5.7486556022397828E-2</v>
      </c>
      <c r="J211" s="397">
        <v>0.14403633354639944</v>
      </c>
      <c r="K211" s="397">
        <v>0.11035109077253447</v>
      </c>
      <c r="L211" s="398">
        <f t="shared" si="8"/>
        <v>1.0770385790369454</v>
      </c>
      <c r="M211" s="399">
        <f t="shared" si="0"/>
        <v>1.257652333386202</v>
      </c>
      <c r="N211" s="399">
        <f t="shared" si="1"/>
        <v>1.3466755448190271</v>
      </c>
      <c r="Q211" s="227">
        <v>45590</v>
      </c>
      <c r="R211" s="113">
        <v>-7.1736610887660479E-3</v>
      </c>
      <c r="S211" s="113">
        <v>6.5010669188563019E-2</v>
      </c>
      <c r="T211" s="113">
        <v>3.9436196158797454E-2</v>
      </c>
      <c r="U211" s="113">
        <v>0.1043669163929557</v>
      </c>
      <c r="V211" s="113">
        <v>4.5238014058721188E-2</v>
      </c>
      <c r="W211" s="113">
        <v>6.9871918323510362E-2</v>
      </c>
      <c r="X211" s="113">
        <v>0.19019658859827682</v>
      </c>
      <c r="Y211" s="113">
        <v>0.1121511006672169</v>
      </c>
      <c r="Z211" s="113">
        <v>5.0020622018734917E-2</v>
      </c>
      <c r="AA211" s="113">
        <v>2.886727020499058E-2</v>
      </c>
      <c r="AB211" s="113">
        <v>5.8544191609005258E-2</v>
      </c>
      <c r="AC211" s="409">
        <f t="shared" si="3"/>
        <v>0.75652982613200614</v>
      </c>
      <c r="AD211" s="113">
        <f t="shared" si="4"/>
        <v>1.7067547190523757</v>
      </c>
      <c r="AE211" s="113">
        <f t="shared" si="5"/>
        <v>2.1277014113284949</v>
      </c>
      <c r="AH211" s="372">
        <v>207</v>
      </c>
      <c r="AI211" s="372">
        <f>IF('Current Portfolio MAIN'!M209&gt;=0,0,1)</f>
        <v>1</v>
      </c>
      <c r="AJ211" s="372">
        <f>IF('Current Portfolio MAIN'!N209&gt;=0,0,1)</f>
        <v>1</v>
      </c>
      <c r="AP211" s="39">
        <v>178</v>
      </c>
      <c r="AQ211" s="222">
        <f>IF('Current Portfolio MAIN'!AD197&gt;=0,0,1)</f>
        <v>0</v>
      </c>
      <c r="AR211" s="222">
        <f>IF('Current Portfolio MAIN'!AE197&gt;=0,0,1)</f>
        <v>0</v>
      </c>
      <c r="AW211" s="372">
        <v>207</v>
      </c>
      <c r="AX211" s="372">
        <f>IF('Current Portfolio MAIN'!M209&gt;=0,0,1)</f>
        <v>1</v>
      </c>
      <c r="AY211" s="372">
        <f>IF('Current Portfolio MAIN'!N209&gt;=0,0,1)</f>
        <v>1</v>
      </c>
      <c r="AZ211" s="391"/>
      <c r="BA211" s="391"/>
      <c r="BB211" s="391"/>
      <c r="BC211" s="391"/>
      <c r="BD211" s="391"/>
      <c r="BE211" s="39">
        <v>178</v>
      </c>
      <c r="BF211" s="222"/>
      <c r="BG211" s="222"/>
      <c r="BH211" s="391"/>
      <c r="BI211" s="391"/>
      <c r="BJ211" s="391"/>
      <c r="BM211" s="370">
        <v>207</v>
      </c>
      <c r="BN211" s="366">
        <f ca="1">NORMINV(RAND(),$BR$2,$BR$3)</f>
        <v>-2.4586681079177067E-2</v>
      </c>
      <c r="BO211" s="369">
        <f ca="1">BN211-BN$296</f>
        <v>-9.3291826609331191E-4</v>
      </c>
      <c r="BP211" s="367">
        <f ca="1">BN211-BN$301</f>
        <v>4.4217919913466623E-3</v>
      </c>
      <c r="BT211" s="370">
        <v>207</v>
      </c>
      <c r="BU211" s="364">
        <f ca="1">IF(BO211&gt;=0,0,1)</f>
        <v>1</v>
      </c>
      <c r="BV211" s="372">
        <f ca="1">IF(BP211&gt;=0,0,1)</f>
        <v>0</v>
      </c>
      <c r="BZ211" s="370">
        <v>207</v>
      </c>
      <c r="CA211" s="368">
        <f ca="1">NORMINV(RAND(),CE$2,CE$3)</f>
        <v>-1.8150516887588543E-2</v>
      </c>
      <c r="CB211" s="166">
        <f ca="1">CA211-CA$389</f>
        <v>7.0775395048831707E-2</v>
      </c>
      <c r="CC211" s="166">
        <f ca="1">CA211-CA$394</f>
        <v>9.5435349229393479E-2</v>
      </c>
      <c r="CG211" s="370">
        <v>207</v>
      </c>
      <c r="CH211" s="370">
        <f ca="1">IF(CB211&gt;=0,0,1)</f>
        <v>0</v>
      </c>
      <c r="CI211" s="370">
        <f ca="1">IF(CC211&gt;=0,0,1)</f>
        <v>0</v>
      </c>
    </row>
    <row r="212" spans="1:87" ht="15.6">
      <c r="A212" s="342">
        <v>45757</v>
      </c>
      <c r="B212" s="397">
        <v>-6.9850114237034799E-2</v>
      </c>
      <c r="C212" s="397">
        <v>-3.5354922836601577E-2</v>
      </c>
      <c r="D212" s="397">
        <v>-1.622808287073374E-2</v>
      </c>
      <c r="E212" s="397">
        <v>-1.9336620773520163E-2</v>
      </c>
      <c r="F212" s="397">
        <v>-6.1062125344023666E-2</v>
      </c>
      <c r="G212" s="397">
        <v>-4.5989107732016699E-2</v>
      </c>
      <c r="H212" s="397">
        <v>-3.6916585344991315E-2</v>
      </c>
      <c r="I212" s="397">
        <v>-6.8875132627051361E-2</v>
      </c>
      <c r="J212" s="397">
        <v>-2.5847887556989857E-2</v>
      </c>
      <c r="K212" s="397">
        <v>-4.4730249030768277E-2</v>
      </c>
      <c r="L212" s="398">
        <f t="shared" si="8"/>
        <v>-0.42419082835373145</v>
      </c>
      <c r="M212" s="399">
        <f t="shared" si="0"/>
        <v>-0.24357707400447492</v>
      </c>
      <c r="N212" s="399">
        <f t="shared" si="1"/>
        <v>-0.15455386257164994</v>
      </c>
      <c r="Q212" s="227">
        <v>45594</v>
      </c>
      <c r="R212" s="113">
        <v>7.7421898422216362E-3</v>
      </c>
      <c r="S212" s="113">
        <v>7.9348863886033127E-2</v>
      </c>
      <c r="T212" s="113">
        <v>6.1849459770493054E-2</v>
      </c>
      <c r="U212" s="113">
        <v>0.10497649026586342</v>
      </c>
      <c r="V212" s="113">
        <v>5.3503559684206836E-2</v>
      </c>
      <c r="W212" s="113">
        <v>8.1644232256376625E-2</v>
      </c>
      <c r="X212" s="113">
        <v>0.16673393470209485</v>
      </c>
      <c r="Y212" s="113">
        <v>7.4101520669233478E-2</v>
      </c>
      <c r="Z212" s="113">
        <v>2.9706952268811371E-2</v>
      </c>
      <c r="AA212" s="113">
        <v>6.8197712566858026E-2</v>
      </c>
      <c r="AB212" s="113">
        <v>6.9562442035940197E-2</v>
      </c>
      <c r="AC212" s="409">
        <f t="shared" si="3"/>
        <v>0.79736735794813263</v>
      </c>
      <c r="AD212" s="113">
        <f t="shared" si="4"/>
        <v>1.7475922508685022</v>
      </c>
      <c r="AE212" s="113">
        <f t="shared" si="5"/>
        <v>2.1685389431446214</v>
      </c>
      <c r="AH212" s="372">
        <v>208</v>
      </c>
      <c r="AI212" s="372">
        <f>IF('Current Portfolio MAIN'!M210&gt;=0,0,1)</f>
        <v>1</v>
      </c>
      <c r="AJ212" s="372">
        <f>IF('Current Portfolio MAIN'!N210&gt;=0,0,1)</f>
        <v>1</v>
      </c>
      <c r="AP212" s="39">
        <v>179</v>
      </c>
      <c r="AQ212" s="222">
        <f>IF('Current Portfolio MAIN'!AD198&gt;=0,0,1)</f>
        <v>0</v>
      </c>
      <c r="AR212" s="222">
        <f>IF('Current Portfolio MAIN'!AE198&gt;=0,0,1)</f>
        <v>0</v>
      </c>
      <c r="AW212" s="372">
        <v>208</v>
      </c>
      <c r="AX212" s="372">
        <f>IF('Current Portfolio MAIN'!M210&gt;=0,0,1)</f>
        <v>1</v>
      </c>
      <c r="AY212" s="372">
        <f>IF('Current Portfolio MAIN'!N210&gt;=0,0,1)</f>
        <v>1</v>
      </c>
      <c r="AZ212" s="391"/>
      <c r="BA212" s="391"/>
      <c r="BB212" s="391"/>
      <c r="BC212" s="391"/>
      <c r="BD212" s="391"/>
      <c r="BE212" s="39">
        <v>179</v>
      </c>
      <c r="BF212" s="222"/>
      <c r="BG212" s="222"/>
      <c r="BH212" s="391"/>
      <c r="BI212" s="391"/>
      <c r="BJ212" s="391"/>
      <c r="BM212" s="370">
        <v>208</v>
      </c>
      <c r="BN212" s="366">
        <f ca="1">NORMINV(RAND(),$BR$2,$BR$3)</f>
        <v>-2.8268085090464266E-2</v>
      </c>
      <c r="BO212" s="369">
        <f ca="1">BN212-BN$296</f>
        <v>-4.6143222773805115E-3</v>
      </c>
      <c r="BP212" s="367">
        <f ca="1">BN212-BN$301</f>
        <v>7.4038798005946274E-4</v>
      </c>
      <c r="BT212" s="370">
        <v>208</v>
      </c>
      <c r="BU212" s="364">
        <f ca="1">IF(BO212&gt;=0,0,1)</f>
        <v>1</v>
      </c>
      <c r="BV212" s="372">
        <f ca="1">IF(BP212&gt;=0,0,1)</f>
        <v>0</v>
      </c>
      <c r="BZ212" s="370">
        <v>208</v>
      </c>
      <c r="CA212" s="368">
        <f ca="1">NORMINV(RAND(),CE$2,CE$3)</f>
        <v>-5.3881746960051623E-2</v>
      </c>
      <c r="CB212" s="166">
        <f ca="1">CA212-CA$389</f>
        <v>3.5044164976368621E-2</v>
      </c>
      <c r="CC212" s="166">
        <f ca="1">CA212-CA$394</f>
        <v>5.9704119156930392E-2</v>
      </c>
      <c r="CG212" s="370">
        <v>208</v>
      </c>
      <c r="CH212" s="370">
        <f ca="1">IF(CB212&gt;=0,0,1)</f>
        <v>0</v>
      </c>
      <c r="CI212" s="370">
        <f ca="1">IF(CC212&gt;=0,0,1)</f>
        <v>0</v>
      </c>
    </row>
    <row r="213" spans="1:87" ht="15.6">
      <c r="A213" s="342">
        <v>45758</v>
      </c>
      <c r="B213" s="397">
        <v>-1.9457065511396032E-2</v>
      </c>
      <c r="C213" s="397">
        <v>2.758406801337987E-2</v>
      </c>
      <c r="D213" s="397">
        <v>5.8824279942004676E-3</v>
      </c>
      <c r="E213" s="397">
        <v>4.1016113927550002E-4</v>
      </c>
      <c r="F213" s="397">
        <v>-1.644218949969023E-2</v>
      </c>
      <c r="G213" s="397">
        <v>-5.9482523498057827E-3</v>
      </c>
      <c r="H213" s="397">
        <v>-1.4761028927223085E-2</v>
      </c>
      <c r="I213" s="397">
        <v>-7.7475399525492872E-3</v>
      </c>
      <c r="J213" s="397">
        <v>-4.1213259375383338E-3</v>
      </c>
      <c r="K213" s="397">
        <v>7.3865810391886555E-3</v>
      </c>
      <c r="L213" s="398">
        <f t="shared" si="8"/>
        <v>-2.7214163992158258E-2</v>
      </c>
      <c r="M213" s="399">
        <f t="shared" si="0"/>
        <v>0.15339959035709827</v>
      </c>
      <c r="N213" s="399">
        <f t="shared" si="1"/>
        <v>0.24242280178992326</v>
      </c>
      <c r="Q213" s="227">
        <v>45595</v>
      </c>
      <c r="R213" s="113">
        <v>2.607901596982698E-2</v>
      </c>
      <c r="S213" s="113">
        <v>6.1977359013594135E-2</v>
      </c>
      <c r="T213" s="113">
        <v>7.3407153897378841E-2</v>
      </c>
      <c r="U213" s="113">
        <v>0.10044156916171865</v>
      </c>
      <c r="V213" s="113">
        <v>5.5457650140083636E-2</v>
      </c>
      <c r="W213" s="113">
        <v>6.1530157708453048E-2</v>
      </c>
      <c r="X213" s="113">
        <v>0.20895547806238524</v>
      </c>
      <c r="Y213" s="113">
        <v>3.2516618214669668E-2</v>
      </c>
      <c r="Z213" s="113">
        <v>4.4497774967014792E-2</v>
      </c>
      <c r="AA213" s="113">
        <v>8.6883408432433917E-2</v>
      </c>
      <c r="AB213" s="113">
        <v>6.3211806632118561E-2</v>
      </c>
      <c r="AC213" s="409">
        <f t="shared" si="3"/>
        <v>0.81495799219967746</v>
      </c>
      <c r="AD213" s="113">
        <f t="shared" si="4"/>
        <v>1.7651828851200471</v>
      </c>
      <c r="AE213" s="113">
        <f t="shared" si="5"/>
        <v>2.1861295773961662</v>
      </c>
      <c r="AH213" s="372">
        <v>209</v>
      </c>
      <c r="AI213" s="372">
        <f>IF('Current Portfolio MAIN'!M211&gt;=0,0,1)</f>
        <v>0</v>
      </c>
      <c r="AJ213" s="372">
        <f>IF('Current Portfolio MAIN'!N211&gt;=0,0,1)</f>
        <v>0</v>
      </c>
      <c r="AP213" s="39">
        <v>180</v>
      </c>
      <c r="AQ213" s="222">
        <f>IF('Current Portfolio MAIN'!AD199&gt;=0,0,1)</f>
        <v>0</v>
      </c>
      <c r="AR213" s="222">
        <f>IF('Current Portfolio MAIN'!AE199&gt;=0,0,1)</f>
        <v>0</v>
      </c>
      <c r="AW213" s="372">
        <v>209</v>
      </c>
      <c r="AX213" s="372">
        <f>IF('Current Portfolio MAIN'!M211&gt;=0,0,1)</f>
        <v>0</v>
      </c>
      <c r="AY213" s="372">
        <f>IF('Current Portfolio MAIN'!N211&gt;=0,0,1)</f>
        <v>0</v>
      </c>
      <c r="AZ213" s="391"/>
      <c r="BA213" s="391"/>
      <c r="BB213" s="391"/>
      <c r="BC213" s="391"/>
      <c r="BD213" s="391"/>
      <c r="BE213" s="39">
        <v>180</v>
      </c>
      <c r="BF213" s="222"/>
      <c r="BG213" s="222"/>
      <c r="BH213" s="391"/>
      <c r="BI213" s="391"/>
      <c r="BJ213" s="391"/>
      <c r="BM213" s="370">
        <v>209</v>
      </c>
      <c r="BN213" s="366">
        <f ca="1">NORMINV(RAND(),$BR$2,$BR$3)</f>
        <v>1.4997739209677634E-2</v>
      </c>
      <c r="BO213" s="369">
        <f ca="1">BN213-BN$296</f>
        <v>3.8651502022761387E-2</v>
      </c>
      <c r="BP213" s="367">
        <f ca="1">BN213-BN$301</f>
        <v>4.4006212280201365E-2</v>
      </c>
      <c r="BT213" s="370">
        <v>209</v>
      </c>
      <c r="BU213" s="364">
        <f ca="1">IF(BO213&gt;=0,0,1)</f>
        <v>0</v>
      </c>
      <c r="BV213" s="372">
        <f ca="1">IF(BP213&gt;=0,0,1)</f>
        <v>0</v>
      </c>
      <c r="BZ213" s="370">
        <v>209</v>
      </c>
      <c r="CA213" s="368">
        <f ca="1">NORMINV(RAND(),CE$2,CE$3)</f>
        <v>-9.6470276971917318E-2</v>
      </c>
      <c r="CB213" s="166">
        <f ca="1">CA213-CA$389</f>
        <v>-7.5443650354970748E-3</v>
      </c>
      <c r="CC213" s="166">
        <f ca="1">CA213-CA$394</f>
        <v>1.7115589145064697E-2</v>
      </c>
      <c r="CG213" s="370">
        <v>209</v>
      </c>
      <c r="CH213" s="370">
        <f ca="1">IF(CB213&gt;=0,0,1)</f>
        <v>1</v>
      </c>
      <c r="CI213" s="370">
        <f ca="1">IF(CC213&gt;=0,0,1)</f>
        <v>0</v>
      </c>
    </row>
    <row r="214" spans="1:87" ht="15.6">
      <c r="A214" s="342">
        <v>45763</v>
      </c>
      <c r="B214" s="397">
        <v>-3.6698020292667555E-2</v>
      </c>
      <c r="C214" s="397">
        <v>-4.4353753214188885E-2</v>
      </c>
      <c r="D214" s="397">
        <v>-4.2039383681724884E-2</v>
      </c>
      <c r="E214" s="397">
        <v>-3.0672763263853375E-2</v>
      </c>
      <c r="F214" s="397">
        <v>-3.1841152285310259E-2</v>
      </c>
      <c r="G214" s="397">
        <v>-2.3815107554494341E-2</v>
      </c>
      <c r="H214" s="397">
        <v>-1.2783955032834582E-2</v>
      </c>
      <c r="I214" s="397">
        <v>4.2054510722921989E-4</v>
      </c>
      <c r="J214" s="397">
        <v>4.3416526677186873E-4</v>
      </c>
      <c r="K214" s="397">
        <v>-3.4763670734368368E-2</v>
      </c>
      <c r="L214" s="398">
        <f t="shared" si="8"/>
        <v>-0.25611309568544116</v>
      </c>
      <c r="M214" s="399">
        <f t="shared" si="0"/>
        <v>-7.5499341336184633E-2</v>
      </c>
      <c r="N214" s="399">
        <f t="shared" si="1"/>
        <v>1.3523870096640356E-2</v>
      </c>
      <c r="Q214" s="227">
        <v>45596</v>
      </c>
      <c r="R214" s="113">
        <v>-8.1677697770154989E-4</v>
      </c>
      <c r="S214" s="113">
        <v>3.5589562266621577E-2</v>
      </c>
      <c r="T214" s="113">
        <v>1.2711632571168696E-2</v>
      </c>
      <c r="U214" s="113">
        <v>8.2053806335396828E-2</v>
      </c>
      <c r="V214" s="113">
        <v>6.2213233137494939E-2</v>
      </c>
      <c r="W214" s="113">
        <v>6.652814013727526E-2</v>
      </c>
      <c r="X214" s="113">
        <v>0.17735307148637913</v>
      </c>
      <c r="Y214" s="113">
        <v>2.4908612840946809E-2</v>
      </c>
      <c r="Z214" s="113">
        <v>1.5235451548491818E-2</v>
      </c>
      <c r="AA214" s="113">
        <v>4.8805399044422604E-2</v>
      </c>
      <c r="AB214" s="113">
        <v>3.8833015882639543E-2</v>
      </c>
      <c r="AC214" s="409">
        <f t="shared" si="3"/>
        <v>0.56341514827313566</v>
      </c>
      <c r="AD214" s="113">
        <f t="shared" si="4"/>
        <v>1.5136400411935051</v>
      </c>
      <c r="AE214" s="113">
        <f t="shared" si="5"/>
        <v>1.9345867334696245</v>
      </c>
      <c r="AH214" s="372">
        <v>210</v>
      </c>
      <c r="AI214" s="372">
        <f>IF('Current Portfolio MAIN'!M212&gt;=0,0,1)</f>
        <v>1</v>
      </c>
      <c r="AJ214" s="372">
        <f>IF('Current Portfolio MAIN'!N212&gt;=0,0,1)</f>
        <v>1</v>
      </c>
      <c r="AP214" s="39">
        <v>181</v>
      </c>
      <c r="AQ214" s="222">
        <f>IF('Current Portfolio MAIN'!AD200&gt;=0,0,1)</f>
        <v>0</v>
      </c>
      <c r="AR214" s="222">
        <f>IF('Current Portfolio MAIN'!AE200&gt;=0,0,1)</f>
        <v>0</v>
      </c>
      <c r="AW214" s="372">
        <v>210</v>
      </c>
      <c r="AX214" s="372">
        <f>IF('Current Portfolio MAIN'!M212&gt;=0,0,1)</f>
        <v>1</v>
      </c>
      <c r="AY214" s="372">
        <f>IF('Current Portfolio MAIN'!N212&gt;=0,0,1)</f>
        <v>1</v>
      </c>
      <c r="AZ214" s="391"/>
      <c r="BA214" s="391"/>
      <c r="BB214" s="391"/>
      <c r="BC214" s="391"/>
      <c r="BD214" s="391"/>
      <c r="BE214" s="39">
        <v>181</v>
      </c>
      <c r="BF214" s="222"/>
      <c r="BG214" s="222"/>
      <c r="BH214" s="391"/>
      <c r="BI214" s="391"/>
      <c r="BJ214" s="391"/>
      <c r="BM214" s="370">
        <v>210</v>
      </c>
      <c r="BN214" s="366">
        <f ca="1">NORMINV(RAND(),$BR$2,$BR$3)</f>
        <v>-1.6256742599886414E-3</v>
      </c>
      <c r="BO214" s="369">
        <f ca="1">BN214-BN$296</f>
        <v>2.2028088553095113E-2</v>
      </c>
      <c r="BP214" s="367">
        <f ca="1">BN214-BN$301</f>
        <v>2.7382798810535087E-2</v>
      </c>
      <c r="BT214" s="370">
        <v>210</v>
      </c>
      <c r="BU214" s="364">
        <f ca="1">IF(BO214&gt;=0,0,1)</f>
        <v>0</v>
      </c>
      <c r="BV214" s="372">
        <f ca="1">IF(BP214&gt;=0,0,1)</f>
        <v>0</v>
      </c>
      <c r="BZ214" s="370">
        <v>210</v>
      </c>
      <c r="CA214" s="368">
        <f ca="1">NORMINV(RAND(),CE$2,CE$3)</f>
        <v>1.8086434488881642E-2</v>
      </c>
      <c r="CB214" s="166">
        <f ca="1">CA214-CA$389</f>
        <v>0.10701234642530189</v>
      </c>
      <c r="CC214" s="166">
        <f ca="1">CA214-CA$394</f>
        <v>0.13167230060586366</v>
      </c>
      <c r="CG214" s="370">
        <v>210</v>
      </c>
      <c r="CH214" s="370">
        <f ca="1">IF(CB214&gt;=0,0,1)</f>
        <v>0</v>
      </c>
      <c r="CI214" s="370">
        <f ca="1">IF(CC214&gt;=0,0,1)</f>
        <v>0</v>
      </c>
    </row>
    <row r="215" spans="1:87" ht="15.6">
      <c r="A215" s="342">
        <v>45764</v>
      </c>
      <c r="B215" s="397">
        <v>-1.2145071861491497E-2</v>
      </c>
      <c r="C215" s="397">
        <v>1.750894066158426E-2</v>
      </c>
      <c r="D215" s="397">
        <v>-6.8323679372871426E-3</v>
      </c>
      <c r="E215" s="397">
        <v>3.5103152722411046E-3</v>
      </c>
      <c r="F215" s="397">
        <v>2.824344373853771E-2</v>
      </c>
      <c r="G215" s="397">
        <v>2.318022172702694E-2</v>
      </c>
      <c r="H215" s="397">
        <v>1.1453069915960734E-2</v>
      </c>
      <c r="I215" s="397">
        <v>2.2118551762587702E-2</v>
      </c>
      <c r="J215" s="397">
        <v>3.8335272209214732E-2</v>
      </c>
      <c r="K215" s="397">
        <v>-6.3906641476423331E-3</v>
      </c>
      <c r="L215" s="398">
        <f t="shared" si="8"/>
        <v>0.11898171134073221</v>
      </c>
      <c r="M215" s="399">
        <f t="shared" si="0"/>
        <v>0.29959546568998874</v>
      </c>
      <c r="N215" s="399">
        <f t="shared" si="1"/>
        <v>0.38861867712281373</v>
      </c>
      <c r="Q215" s="227">
        <v>45597</v>
      </c>
      <c r="R215" s="113">
        <v>6.9988497222664314E-2</v>
      </c>
      <c r="S215" s="113">
        <v>1.4079508354437609E-2</v>
      </c>
      <c r="T215" s="113">
        <v>1.1428473360714619E-2</v>
      </c>
      <c r="U215" s="113">
        <v>8.6749400780511854E-2</v>
      </c>
      <c r="V215" s="113">
        <v>5.0538809066313473E-2</v>
      </c>
      <c r="W215" s="113">
        <v>7.4700295872776712E-2</v>
      </c>
      <c r="X215" s="113">
        <v>0.16312462971960207</v>
      </c>
      <c r="Y215" s="113">
        <v>3.8989079551831729E-2</v>
      </c>
      <c r="Z215" s="113">
        <v>5.4395324641417275E-2</v>
      </c>
      <c r="AA215" s="113">
        <v>0.11673976415396714</v>
      </c>
      <c r="AB215" s="113">
        <v>3.1833587428143906E-2</v>
      </c>
      <c r="AC215" s="409">
        <f t="shared" si="3"/>
        <v>0.7125673701523807</v>
      </c>
      <c r="AD215" s="113">
        <f t="shared" si="4"/>
        <v>1.6627922630727503</v>
      </c>
      <c r="AE215" s="113">
        <f t="shared" si="5"/>
        <v>2.0837389553488697</v>
      </c>
      <c r="AH215" s="372">
        <v>211</v>
      </c>
      <c r="AI215" s="372">
        <f>IF('Current Portfolio MAIN'!M213&gt;=0,0,1)</f>
        <v>0</v>
      </c>
      <c r="AJ215" s="372">
        <f>IF('Current Portfolio MAIN'!N213&gt;=0,0,1)</f>
        <v>0</v>
      </c>
      <c r="AP215" s="39">
        <v>182</v>
      </c>
      <c r="AQ215" s="222">
        <f>IF('Current Portfolio MAIN'!AD201&gt;=0,0,1)</f>
        <v>0</v>
      </c>
      <c r="AR215" s="222">
        <f>IF('Current Portfolio MAIN'!AE201&gt;=0,0,1)</f>
        <v>0</v>
      </c>
      <c r="AW215" s="372">
        <v>211</v>
      </c>
      <c r="AX215" s="372">
        <f>IF('Current Portfolio MAIN'!M213&gt;=0,0,1)</f>
        <v>0</v>
      </c>
      <c r="AY215" s="372">
        <f>IF('Current Portfolio MAIN'!N213&gt;=0,0,1)</f>
        <v>0</v>
      </c>
      <c r="AZ215" s="391"/>
      <c r="BA215" s="391"/>
      <c r="BB215" s="391"/>
      <c r="BC215" s="391"/>
      <c r="BD215" s="391"/>
      <c r="BE215" s="39">
        <v>182</v>
      </c>
      <c r="BF215" s="222"/>
      <c r="BG215" s="222"/>
      <c r="BH215" s="391"/>
      <c r="BI215" s="391"/>
      <c r="BJ215" s="391"/>
      <c r="BM215" s="370">
        <v>211</v>
      </c>
      <c r="BN215" s="366">
        <f ca="1">NORMINV(RAND(),$BR$2,$BR$3)</f>
        <v>3.3207923235490183E-2</v>
      </c>
      <c r="BO215" s="369">
        <f ca="1">BN215-BN$296</f>
        <v>5.6861686048573938E-2</v>
      </c>
      <c r="BP215" s="367">
        <f ca="1">BN215-BN$301</f>
        <v>6.2216396306013916E-2</v>
      </c>
      <c r="BT215" s="370">
        <v>211</v>
      </c>
      <c r="BU215" s="364">
        <f ca="1">IF(BO215&gt;=0,0,1)</f>
        <v>0</v>
      </c>
      <c r="BV215" s="372">
        <f ca="1">IF(BP215&gt;=0,0,1)</f>
        <v>0</v>
      </c>
      <c r="BZ215" s="370">
        <v>211</v>
      </c>
      <c r="CA215" s="368">
        <f ca="1">NORMINV(RAND(),CE$2,CE$3)</f>
        <v>3.3125813878588858E-2</v>
      </c>
      <c r="CB215" s="166">
        <f ca="1">CA215-CA$389</f>
        <v>0.1220517258150091</v>
      </c>
      <c r="CC215" s="166">
        <f ca="1">CA215-CA$394</f>
        <v>0.14671167999557089</v>
      </c>
      <c r="CG215" s="370">
        <v>211</v>
      </c>
      <c r="CH215" s="370">
        <f ca="1">IF(CB215&gt;=0,0,1)</f>
        <v>0</v>
      </c>
      <c r="CI215" s="370">
        <f ca="1">IF(CC215&gt;=0,0,1)</f>
        <v>0</v>
      </c>
    </row>
    <row r="216" spans="1:87" ht="15.6">
      <c r="A216" s="342">
        <v>45770</v>
      </c>
      <c r="B216" s="397">
        <v>6.4533783691169022E-2</v>
      </c>
      <c r="C216" s="397">
        <v>3.3239392101934939E-2</v>
      </c>
      <c r="D216" s="397">
        <v>2.9512454920162412E-2</v>
      </c>
      <c r="E216" s="397">
        <v>1.9508864130685089E-2</v>
      </c>
      <c r="F216" s="397">
        <v>2.2756285195190129E-2</v>
      </c>
      <c r="G216" s="397">
        <v>3.0523500541381754E-2</v>
      </c>
      <c r="H216" s="397">
        <v>2.3884685278855899E-2</v>
      </c>
      <c r="I216" s="397">
        <v>4.1412409294616648E-3</v>
      </c>
      <c r="J216" s="397">
        <v>6.9831150943924447E-2</v>
      </c>
      <c r="K216" s="397">
        <v>5.191435571266001E-2</v>
      </c>
      <c r="L216" s="398">
        <f t="shared" si="8"/>
        <v>0.34984571344542537</v>
      </c>
      <c r="M216" s="399">
        <f t="shared" si="0"/>
        <v>0.53045946779468189</v>
      </c>
      <c r="N216" s="399">
        <f t="shared" si="1"/>
        <v>0.61948267922750688</v>
      </c>
      <c r="Q216" s="227">
        <v>45602</v>
      </c>
      <c r="R216" s="113">
        <v>0.14425599260815325</v>
      </c>
      <c r="S216" s="113">
        <v>1.3322915488002574E-2</v>
      </c>
      <c r="T216" s="113">
        <v>4.2104108888868286E-2</v>
      </c>
      <c r="U216" s="113">
        <v>0.13204245542020177</v>
      </c>
      <c r="V216" s="113">
        <v>7.2445621720413023E-2</v>
      </c>
      <c r="W216" s="113">
        <v>0.10792047694481788</v>
      </c>
      <c r="X216" s="113">
        <v>0.24354906226046213</v>
      </c>
      <c r="Y216" s="113">
        <v>7.9667314153019753E-2</v>
      </c>
      <c r="Z216" s="113">
        <v>-2.0307513696901647E-2</v>
      </c>
      <c r="AA216" s="113">
        <v>0.14574693015413276</v>
      </c>
      <c r="AB216" s="113">
        <v>6.3818216708493081E-2</v>
      </c>
      <c r="AC216" s="409">
        <f t="shared" si="3"/>
        <v>1.024565580649663</v>
      </c>
      <c r="AD216" s="113">
        <f t="shared" si="4"/>
        <v>1.9747904735700326</v>
      </c>
      <c r="AE216" s="113">
        <f t="shared" si="5"/>
        <v>2.3957371658461515</v>
      </c>
      <c r="AH216" s="372">
        <v>212</v>
      </c>
      <c r="AI216" s="372">
        <f>IF('Current Portfolio MAIN'!M214&gt;=0,0,1)</f>
        <v>1</v>
      </c>
      <c r="AJ216" s="372">
        <f>IF('Current Portfolio MAIN'!N214&gt;=0,0,1)</f>
        <v>0</v>
      </c>
      <c r="AP216" s="39">
        <v>183</v>
      </c>
      <c r="AQ216" s="222">
        <f>IF('Current Portfolio MAIN'!AD202&gt;=0,0,1)</f>
        <v>0</v>
      </c>
      <c r="AR216" s="222">
        <f>IF('Current Portfolio MAIN'!AE202&gt;=0,0,1)</f>
        <v>0</v>
      </c>
      <c r="AW216" s="372">
        <v>212</v>
      </c>
      <c r="AX216" s="372">
        <f>IF('Current Portfolio MAIN'!M214&gt;=0,0,1)</f>
        <v>1</v>
      </c>
      <c r="AY216" s="372">
        <f>IF('Current Portfolio MAIN'!N214&gt;=0,0,1)</f>
        <v>0</v>
      </c>
      <c r="AZ216" s="391"/>
      <c r="BA216" s="391"/>
      <c r="BB216" s="391"/>
      <c r="BC216" s="391"/>
      <c r="BD216" s="391"/>
      <c r="BE216" s="39">
        <v>183</v>
      </c>
      <c r="BF216" s="222"/>
      <c r="BG216" s="222"/>
      <c r="BH216" s="391"/>
      <c r="BI216" s="391"/>
      <c r="BJ216" s="391"/>
      <c r="BM216" s="370">
        <v>212</v>
      </c>
      <c r="BN216" s="366">
        <f ca="1">NORMINV(RAND(),$BR$2,$BR$3)</f>
        <v>-6.2874997503950753E-4</v>
      </c>
      <c r="BO216" s="369">
        <f ca="1">BN216-BN$296</f>
        <v>2.3025012838044246E-2</v>
      </c>
      <c r="BP216" s="367">
        <f ca="1">BN216-BN$301</f>
        <v>2.837972309548422E-2</v>
      </c>
      <c r="BT216" s="370">
        <v>212</v>
      </c>
      <c r="BU216" s="364">
        <f ca="1">IF(BO216&gt;=0,0,1)</f>
        <v>0</v>
      </c>
      <c r="BV216" s="372">
        <f ca="1">IF(BP216&gt;=0,0,1)</f>
        <v>0</v>
      </c>
      <c r="BZ216" s="370">
        <v>212</v>
      </c>
      <c r="CA216" s="368">
        <f ca="1">NORMINV(RAND(),CE$2,CE$3)</f>
        <v>-5.1466954650886392E-3</v>
      </c>
      <c r="CB216" s="166">
        <f ca="1">CA216-CA$389</f>
        <v>8.3779216471331602E-2</v>
      </c>
      <c r="CC216" s="166">
        <f ca="1">CA216-CA$394</f>
        <v>0.10843917065189337</v>
      </c>
      <c r="CG216" s="370">
        <v>212</v>
      </c>
      <c r="CH216" s="370">
        <f ca="1">IF(CB216&gt;=0,0,1)</f>
        <v>0</v>
      </c>
      <c r="CI216" s="370">
        <f ca="1">IF(CC216&gt;=0,0,1)</f>
        <v>0</v>
      </c>
    </row>
    <row r="217" spans="1:87" ht="15.6">
      <c r="A217" s="342">
        <v>45771</v>
      </c>
      <c r="B217" s="397">
        <v>5.5263334180288171E-2</v>
      </c>
      <c r="C217" s="397">
        <v>2.9699121057781497E-2</v>
      </c>
      <c r="D217" s="397">
        <v>4.5933411728252382E-2</v>
      </c>
      <c r="E217" s="397">
        <v>2.3064390100854704E-2</v>
      </c>
      <c r="F217" s="397">
        <v>4.2574378623034148E-2</v>
      </c>
      <c r="G217" s="397">
        <v>3.3346593014647263E-2</v>
      </c>
      <c r="H217" s="397">
        <v>3.4007702089000391E-2</v>
      </c>
      <c r="I217" s="397">
        <v>2.8748616598964327E-2</v>
      </c>
      <c r="J217" s="397">
        <v>3.3886498305085944E-2</v>
      </c>
      <c r="K217" s="397">
        <v>4.4323392412302987E-2</v>
      </c>
      <c r="L217" s="398">
        <f t="shared" si="8"/>
        <v>0.37084743811021181</v>
      </c>
      <c r="M217" s="399">
        <f t="shared" si="0"/>
        <v>0.55146119245946834</v>
      </c>
      <c r="N217" s="399">
        <f t="shared" si="1"/>
        <v>0.64048440389229333</v>
      </c>
      <c r="Q217" s="227">
        <v>45603</v>
      </c>
      <c r="R217" s="113">
        <v>0.15006094891534771</v>
      </c>
      <c r="S217" s="113">
        <v>3.0215545804861854E-2</v>
      </c>
      <c r="T217" s="113">
        <v>4.8901524061424562E-2</v>
      </c>
      <c r="U217" s="113">
        <v>0.12621147690013146</v>
      </c>
      <c r="V217" s="113">
        <v>9.3428628543593906E-2</v>
      </c>
      <c r="W217" s="113">
        <v>0.10778151291614035</v>
      </c>
      <c r="X217" s="113">
        <v>0.23092117950872337</v>
      </c>
      <c r="Y217" s="113">
        <v>7.7598793273780498E-2</v>
      </c>
      <c r="Z217" s="113">
        <v>-1.7930044320515481E-3</v>
      </c>
      <c r="AA217" s="113">
        <v>0.17540548158756342</v>
      </c>
      <c r="AB217" s="113">
        <v>6.1934458910141155E-2</v>
      </c>
      <c r="AC217" s="409">
        <f t="shared" si="3"/>
        <v>1.1006665459896567</v>
      </c>
      <c r="AD217" s="113">
        <f t="shared" si="4"/>
        <v>2.0508914389100266</v>
      </c>
      <c r="AE217" s="113">
        <f t="shared" si="5"/>
        <v>2.4718381311861455</v>
      </c>
      <c r="AH217" s="372">
        <v>213</v>
      </c>
      <c r="AI217" s="372">
        <f>IF('Current Portfolio MAIN'!M215&gt;=0,0,1)</f>
        <v>0</v>
      </c>
      <c r="AJ217" s="372">
        <f>IF('Current Portfolio MAIN'!N215&gt;=0,0,1)</f>
        <v>0</v>
      </c>
      <c r="AP217" s="39">
        <v>184</v>
      </c>
      <c r="AQ217" s="222">
        <f>IF('Current Portfolio MAIN'!AD203&gt;=0,0,1)</f>
        <v>0</v>
      </c>
      <c r="AR217" s="222">
        <f>IF('Current Portfolio MAIN'!AE203&gt;=0,0,1)</f>
        <v>0</v>
      </c>
      <c r="AW217" s="372">
        <v>213</v>
      </c>
      <c r="AX217" s="372">
        <f>IF('Current Portfolio MAIN'!M215&gt;=0,0,1)</f>
        <v>0</v>
      </c>
      <c r="AY217" s="372">
        <f>IF('Current Portfolio MAIN'!N215&gt;=0,0,1)</f>
        <v>0</v>
      </c>
      <c r="AZ217" s="391"/>
      <c r="BA217" s="391"/>
      <c r="BB217" s="391"/>
      <c r="BC217" s="391"/>
      <c r="BD217" s="391"/>
      <c r="BE217" s="39">
        <v>184</v>
      </c>
      <c r="BF217" s="222"/>
      <c r="BG217" s="222"/>
      <c r="BH217" s="391"/>
      <c r="BI217" s="391"/>
      <c r="BJ217" s="391"/>
      <c r="BM217" s="370">
        <v>213</v>
      </c>
      <c r="BN217" s="366">
        <f ca="1">NORMINV(RAND(),$BR$2,$BR$3)</f>
        <v>3.820962324179535E-3</v>
      </c>
      <c r="BO217" s="369">
        <f ca="1">BN217-BN$296</f>
        <v>2.7474725137263289E-2</v>
      </c>
      <c r="BP217" s="367">
        <f ca="1">BN217-BN$301</f>
        <v>3.2829435394703267E-2</v>
      </c>
      <c r="BT217" s="370">
        <v>213</v>
      </c>
      <c r="BU217" s="364">
        <f ca="1">IF(BO217&gt;=0,0,1)</f>
        <v>0</v>
      </c>
      <c r="BV217" s="372">
        <f ca="1">IF(BP217&gt;=0,0,1)</f>
        <v>0</v>
      </c>
      <c r="BZ217" s="370">
        <v>213</v>
      </c>
      <c r="CA217" s="368">
        <f ca="1">NORMINV(RAND(),CE$2,CE$3)</f>
        <v>4.0208849093642751E-2</v>
      </c>
      <c r="CB217" s="166">
        <f ca="1">CA217-CA$389</f>
        <v>0.12913476103006299</v>
      </c>
      <c r="CC217" s="166">
        <f ca="1">CA217-CA$394</f>
        <v>0.15379471521062477</v>
      </c>
      <c r="CG217" s="370">
        <v>213</v>
      </c>
      <c r="CH217" s="370">
        <f ca="1">IF(CB217&gt;=0,0,1)</f>
        <v>0</v>
      </c>
      <c r="CI217" s="370">
        <f ca="1">IF(CC217&gt;=0,0,1)</f>
        <v>0</v>
      </c>
    </row>
    <row r="218" spans="1:87" ht="15.6">
      <c r="A218" s="342">
        <v>45772</v>
      </c>
      <c r="B218" s="397">
        <v>-6.1432411906365614E-2</v>
      </c>
      <c r="C218" s="397">
        <v>1.0369263224505154E-2</v>
      </c>
      <c r="D218" s="397">
        <v>1.7794137801327325E-2</v>
      </c>
      <c r="E218" s="397">
        <v>1.3481882979331727E-2</v>
      </c>
      <c r="F218" s="397">
        <v>8.9935260853393206E-3</v>
      </c>
      <c r="G218" s="397">
        <v>-1.3286343796022781E-2</v>
      </c>
      <c r="H218" s="397">
        <v>1.0911395704114257E-2</v>
      </c>
      <c r="I218" s="397">
        <v>3.5165115735793506E-3</v>
      </c>
      <c r="J218" s="397">
        <v>1.5621339948133972E-2</v>
      </c>
      <c r="K218" s="397">
        <v>1.9188333257748935E-2</v>
      </c>
      <c r="L218" s="398">
        <f t="shared" si="8"/>
        <v>2.5157634871691648E-2</v>
      </c>
      <c r="M218" s="399">
        <f t="shared" si="0"/>
        <v>0.20577138922094818</v>
      </c>
      <c r="N218" s="399">
        <f t="shared" si="1"/>
        <v>0.29479460065377316</v>
      </c>
      <c r="Q218" s="227">
        <v>45604</v>
      </c>
      <c r="R218" s="113">
        <v>0.13962478200574813</v>
      </c>
      <c r="S218" s="113">
        <v>8.9730045377209855E-3</v>
      </c>
      <c r="T218" s="113">
        <v>3.2860241984980609E-2</v>
      </c>
      <c r="U218" s="113">
        <v>0.10617812100771129</v>
      </c>
      <c r="V218" s="113">
        <v>7.9532382864939022E-2</v>
      </c>
      <c r="W218" s="113">
        <v>0.10388573669754564</v>
      </c>
      <c r="X218" s="113">
        <v>0.18331321496665209</v>
      </c>
      <c r="Y218" s="113">
        <v>7.0083961243461834E-2</v>
      </c>
      <c r="Z218" s="113">
        <v>3.6223745708173993E-2</v>
      </c>
      <c r="AA218" s="113">
        <v>0.14724712710607246</v>
      </c>
      <c r="AB218" s="113">
        <v>5.629531491722628E-2</v>
      </c>
      <c r="AC218" s="409">
        <f t="shared" si="3"/>
        <v>0.96421763304023234</v>
      </c>
      <c r="AD218" s="113">
        <f t="shared" si="4"/>
        <v>1.9144425259606019</v>
      </c>
      <c r="AE218" s="113">
        <f t="shared" si="5"/>
        <v>2.3353892182367213</v>
      </c>
      <c r="AH218" s="372">
        <v>214</v>
      </c>
      <c r="AI218" s="372">
        <f>IF('Current Portfolio MAIN'!M216&gt;=0,0,1)</f>
        <v>0</v>
      </c>
      <c r="AJ218" s="372">
        <f>IF('Current Portfolio MAIN'!N216&gt;=0,0,1)</f>
        <v>0</v>
      </c>
      <c r="AP218" s="39">
        <v>185</v>
      </c>
      <c r="AQ218" s="222">
        <f>IF('Current Portfolio MAIN'!AD204&gt;=0,0,1)</f>
        <v>0</v>
      </c>
      <c r="AR218" s="222">
        <f>IF('Current Portfolio MAIN'!AE204&gt;=0,0,1)</f>
        <v>0</v>
      </c>
      <c r="AW218" s="372">
        <v>214</v>
      </c>
      <c r="AX218" s="372">
        <f>IF('Current Portfolio MAIN'!M216&gt;=0,0,1)</f>
        <v>0</v>
      </c>
      <c r="AY218" s="372">
        <f>IF('Current Portfolio MAIN'!N216&gt;=0,0,1)</f>
        <v>0</v>
      </c>
      <c r="AZ218" s="391"/>
      <c r="BA218" s="391"/>
      <c r="BB218" s="391"/>
      <c r="BC218" s="391"/>
      <c r="BD218" s="391"/>
      <c r="BE218" s="39">
        <v>185</v>
      </c>
      <c r="BF218" s="222"/>
      <c r="BG218" s="222"/>
      <c r="BH218" s="391"/>
      <c r="BI218" s="391"/>
      <c r="BJ218" s="391"/>
      <c r="BM218" s="370">
        <v>214</v>
      </c>
      <c r="BN218" s="366">
        <f ca="1">NORMINV(RAND(),$BR$2,$BR$3)</f>
        <v>8.0329610696570752E-3</v>
      </c>
      <c r="BO218" s="369">
        <f ca="1">BN218-BN$296</f>
        <v>3.1686723882740832E-2</v>
      </c>
      <c r="BP218" s="367">
        <f ca="1">BN218-BN$301</f>
        <v>3.7041434140180803E-2</v>
      </c>
      <c r="BT218" s="370">
        <v>214</v>
      </c>
      <c r="BU218" s="364">
        <f ca="1">IF(BO218&gt;=0,0,1)</f>
        <v>0</v>
      </c>
      <c r="BV218" s="372">
        <f ca="1">IF(BP218&gt;=0,0,1)</f>
        <v>0</v>
      </c>
      <c r="BZ218" s="370">
        <v>214</v>
      </c>
      <c r="CA218" s="368">
        <f ca="1">NORMINV(RAND(),CE$2,CE$3)</f>
        <v>-4.3123695622850108E-2</v>
      </c>
      <c r="CB218" s="166">
        <f ca="1">CA218-CA$389</f>
        <v>4.5802216313570135E-2</v>
      </c>
      <c r="CC218" s="166">
        <f ca="1">CA218-CA$394</f>
        <v>7.0462170494131907E-2</v>
      </c>
      <c r="CG218" s="370">
        <v>214</v>
      </c>
      <c r="CH218" s="370">
        <f ca="1">IF(CB218&gt;=0,0,1)</f>
        <v>0</v>
      </c>
      <c r="CI218" s="370">
        <f ca="1">IF(CC218&gt;=0,0,1)</f>
        <v>0</v>
      </c>
    </row>
    <row r="219" spans="1:87" ht="15.6">
      <c r="A219" s="342">
        <v>45777</v>
      </c>
      <c r="B219" s="397">
        <v>-2.3592448408742417E-2</v>
      </c>
      <c r="C219" s="397">
        <v>-5.8990733880165402E-3</v>
      </c>
      <c r="D219" s="397">
        <v>-8.8746671871742233E-3</v>
      </c>
      <c r="E219" s="397">
        <v>-5.2134845727680457E-3</v>
      </c>
      <c r="F219" s="397">
        <v>-1.4318127983339868E-2</v>
      </c>
      <c r="G219" s="397">
        <v>-9.673799542983752E-3</v>
      </c>
      <c r="H219" s="397">
        <v>-4.7718095636722691E-2</v>
      </c>
      <c r="I219" s="397">
        <v>-3.4915432425181248E-2</v>
      </c>
      <c r="J219" s="397">
        <v>-5.2019715193651894E-3</v>
      </c>
      <c r="K219" s="397">
        <v>-2.7594005872470628E-2</v>
      </c>
      <c r="L219" s="398">
        <f t="shared" si="8"/>
        <v>-0.1830011065367646</v>
      </c>
      <c r="M219" s="399">
        <f t="shared" si="0"/>
        <v>-2.3873521875080739E-3</v>
      </c>
      <c r="N219" s="399">
        <f t="shared" si="1"/>
        <v>8.6635859245316915E-2</v>
      </c>
      <c r="Q219" s="227">
        <v>45608</v>
      </c>
      <c r="R219" s="113">
        <v>5.1286591820075333E-2</v>
      </c>
      <c r="S219" s="113">
        <v>-1.0834882388057854E-2</v>
      </c>
      <c r="T219" s="113">
        <v>2.78537295104897E-2</v>
      </c>
      <c r="U219" s="113">
        <v>0.10794990454749809</v>
      </c>
      <c r="V219" s="113">
        <v>9.730797449276074E-2</v>
      </c>
      <c r="W219" s="113">
        <v>9.8319819311480927E-2</v>
      </c>
      <c r="X219" s="113">
        <v>0.21631660387813323</v>
      </c>
      <c r="Y219" s="113">
        <v>4.1711017823798047E-2</v>
      </c>
      <c r="Z219" s="113">
        <v>3.9168318255966561E-4</v>
      </c>
      <c r="AA219" s="113">
        <v>0.13088292215026076</v>
      </c>
      <c r="AB219" s="113">
        <v>4.6033696039515126E-2</v>
      </c>
      <c r="AC219" s="409">
        <f t="shared" si="3"/>
        <v>0.80721906036851376</v>
      </c>
      <c r="AD219" s="113">
        <f t="shared" si="4"/>
        <v>1.7574439532888833</v>
      </c>
      <c r="AE219" s="113">
        <f t="shared" si="5"/>
        <v>2.1783906455650026</v>
      </c>
      <c r="AH219" s="372">
        <v>215</v>
      </c>
      <c r="AI219" s="372">
        <f>IF('Current Portfolio MAIN'!M217&gt;=0,0,1)</f>
        <v>0</v>
      </c>
      <c r="AJ219" s="372">
        <f>IF('Current Portfolio MAIN'!N217&gt;=0,0,1)</f>
        <v>0</v>
      </c>
      <c r="AP219" s="39">
        <v>186</v>
      </c>
      <c r="AQ219" s="222">
        <f>IF('Current Portfolio MAIN'!AD205&gt;=0,0,1)</f>
        <v>0</v>
      </c>
      <c r="AR219" s="222">
        <f>IF('Current Portfolio MAIN'!AE205&gt;=0,0,1)</f>
        <v>0</v>
      </c>
      <c r="AW219" s="372">
        <v>215</v>
      </c>
      <c r="AX219" s="372">
        <f>IF('Current Portfolio MAIN'!M217&gt;=0,0,1)</f>
        <v>0</v>
      </c>
      <c r="AY219" s="372">
        <f>IF('Current Portfolio MAIN'!N217&gt;=0,0,1)</f>
        <v>0</v>
      </c>
      <c r="AZ219" s="391"/>
      <c r="BA219" s="391"/>
      <c r="BB219" s="391"/>
      <c r="BC219" s="391"/>
      <c r="BD219" s="391"/>
      <c r="BE219" s="39">
        <v>186</v>
      </c>
      <c r="BF219" s="222"/>
      <c r="BG219" s="222"/>
      <c r="BH219" s="391"/>
      <c r="BI219" s="391"/>
      <c r="BJ219" s="391"/>
      <c r="BM219" s="370">
        <v>215</v>
      </c>
      <c r="BN219" s="366">
        <f ca="1">NORMINV(RAND(),$BR$2,$BR$3)</f>
        <v>5.3460504245788892E-3</v>
      </c>
      <c r="BO219" s="369">
        <f ca="1">BN219-BN$296</f>
        <v>2.8999813237662646E-2</v>
      </c>
      <c r="BP219" s="367">
        <f ca="1">BN219-BN$301</f>
        <v>3.4354523495102617E-2</v>
      </c>
      <c r="BT219" s="370">
        <v>215</v>
      </c>
      <c r="BU219" s="364">
        <f ca="1">IF(BO219&gt;=0,0,1)</f>
        <v>0</v>
      </c>
      <c r="BV219" s="372">
        <f ca="1">IF(BP219&gt;=0,0,1)</f>
        <v>0</v>
      </c>
      <c r="BZ219" s="370">
        <v>215</v>
      </c>
      <c r="CA219" s="368">
        <f ca="1">NORMINV(RAND(),CE$2,CE$3)</f>
        <v>1.7065687228703039E-2</v>
      </c>
      <c r="CB219" s="166">
        <f ca="1">CA219-CA$389</f>
        <v>0.10599159916512328</v>
      </c>
      <c r="CC219" s="166">
        <f ca="1">CA219-CA$394</f>
        <v>0.13065155334568507</v>
      </c>
      <c r="CG219" s="370">
        <v>215</v>
      </c>
      <c r="CH219" s="370">
        <f ca="1">IF(CB219&gt;=0,0,1)</f>
        <v>0</v>
      </c>
      <c r="CI219" s="370">
        <f ca="1">IF(CC219&gt;=0,0,1)</f>
        <v>0</v>
      </c>
    </row>
    <row r="220" spans="1:87" ht="15.6">
      <c r="A220" s="342">
        <v>45778</v>
      </c>
      <c r="B220" s="397">
        <v>-6.8025537039378969E-3</v>
      </c>
      <c r="C220" s="397">
        <v>3.0181882592961173E-3</v>
      </c>
      <c r="D220" s="397">
        <v>7.5352346280948002E-2</v>
      </c>
      <c r="E220" s="397">
        <v>5.9125253197207517E-3</v>
      </c>
      <c r="F220" s="397">
        <v>-2.3754221661340669E-3</v>
      </c>
      <c r="G220" s="397">
        <v>-2.1200259509470687E-3</v>
      </c>
      <c r="H220" s="397">
        <v>-5.0337100934758627E-3</v>
      </c>
      <c r="I220" s="397">
        <v>6.3130492290697227E-4</v>
      </c>
      <c r="J220" s="397">
        <v>-2.745867686873682E-3</v>
      </c>
      <c r="K220" s="397">
        <v>3.047785371825884E-2</v>
      </c>
      <c r="L220" s="398">
        <f t="shared" si="8"/>
        <v>9.6314638899762106E-2</v>
      </c>
      <c r="M220" s="399">
        <f t="shared" si="0"/>
        <v>0.27692839324901863</v>
      </c>
      <c r="N220" s="399">
        <f t="shared" si="1"/>
        <v>0.36595160468184362</v>
      </c>
      <c r="Q220" s="227">
        <v>45609</v>
      </c>
      <c r="R220" s="113">
        <v>6.5518711240292404E-2</v>
      </c>
      <c r="S220" s="113">
        <v>-3.3892463291528285E-3</v>
      </c>
      <c r="T220" s="113">
        <v>2.8855325108796626E-2</v>
      </c>
      <c r="U220" s="113">
        <v>9.8913597150020127E-2</v>
      </c>
      <c r="V220" s="113">
        <v>9.9297602474858193E-2</v>
      </c>
      <c r="W220" s="113">
        <v>0.11227404256789608</v>
      </c>
      <c r="X220" s="113">
        <v>0.214439755152948</v>
      </c>
      <c r="Y220" s="113">
        <v>5.5933921641386997E-2</v>
      </c>
      <c r="Z220" s="113">
        <v>-6.6339844506825174E-2</v>
      </c>
      <c r="AA220" s="113">
        <v>0.14223904826414513</v>
      </c>
      <c r="AB220" s="113">
        <v>3.6879044053428123E-2</v>
      </c>
      <c r="AC220" s="409">
        <f t="shared" si="3"/>
        <v>0.78462195681779368</v>
      </c>
      <c r="AD220" s="113">
        <f t="shared" si="4"/>
        <v>1.7348468497381633</v>
      </c>
      <c r="AE220" s="113">
        <f t="shared" si="5"/>
        <v>2.1557935420142824</v>
      </c>
      <c r="AH220" s="372">
        <v>216</v>
      </c>
      <c r="AI220" s="372">
        <f>IF('Current Portfolio MAIN'!M218&gt;=0,0,1)</f>
        <v>0</v>
      </c>
      <c r="AJ220" s="372">
        <f>IF('Current Portfolio MAIN'!N218&gt;=0,0,1)</f>
        <v>0</v>
      </c>
      <c r="AP220" s="39">
        <v>187</v>
      </c>
      <c r="AQ220" s="222">
        <f>IF('Current Portfolio MAIN'!AD206&gt;=0,0,1)</f>
        <v>0</v>
      </c>
      <c r="AR220" s="222">
        <f>IF('Current Portfolio MAIN'!AE206&gt;=0,0,1)</f>
        <v>0</v>
      </c>
      <c r="AW220" s="372">
        <v>216</v>
      </c>
      <c r="AX220" s="372">
        <f>IF('Current Portfolio MAIN'!M218&gt;=0,0,1)</f>
        <v>0</v>
      </c>
      <c r="AY220" s="372">
        <f>IF('Current Portfolio MAIN'!N218&gt;=0,0,1)</f>
        <v>0</v>
      </c>
      <c r="AZ220" s="391"/>
      <c r="BA220" s="391"/>
      <c r="BB220" s="391"/>
      <c r="BC220" s="391"/>
      <c r="BD220" s="391"/>
      <c r="BE220" s="39">
        <v>187</v>
      </c>
      <c r="BF220" s="222"/>
      <c r="BG220" s="222"/>
      <c r="BH220" s="391"/>
      <c r="BI220" s="391"/>
      <c r="BJ220" s="391"/>
      <c r="BM220" s="370">
        <v>216</v>
      </c>
      <c r="BN220" s="366">
        <f ca="1">NORMINV(RAND(),$BR$2,$BR$3)</f>
        <v>-2.9558406243779686E-2</v>
      </c>
      <c r="BO220" s="369">
        <f ca="1">BN220-BN$296</f>
        <v>-5.9046434306959314E-3</v>
      </c>
      <c r="BP220" s="367">
        <f ca="1">BN220-BN$301</f>
        <v>-5.4993317325595717E-4</v>
      </c>
      <c r="BT220" s="370">
        <v>216</v>
      </c>
      <c r="BU220" s="364">
        <f ca="1">IF(BO220&gt;=0,0,1)</f>
        <v>1</v>
      </c>
      <c r="BV220" s="372">
        <f ca="1">IF(BP220&gt;=0,0,1)</f>
        <v>1</v>
      </c>
      <c r="BZ220" s="370">
        <v>216</v>
      </c>
      <c r="CA220" s="368">
        <f ca="1">NORMINV(RAND(),CE$2,CE$3)</f>
        <v>7.031346268546329E-2</v>
      </c>
      <c r="CB220" s="166">
        <f ca="1">CA220-CA$389</f>
        <v>0.15923937462188353</v>
      </c>
      <c r="CC220" s="166">
        <f ca="1">CA220-CA$394</f>
        <v>0.18389932880244531</v>
      </c>
      <c r="CG220" s="370">
        <v>216</v>
      </c>
      <c r="CH220" s="370">
        <f ca="1">IF(CB220&gt;=0,0,1)</f>
        <v>0</v>
      </c>
      <c r="CI220" s="370">
        <f ca="1">IF(CC220&gt;=0,0,1)</f>
        <v>0</v>
      </c>
    </row>
    <row r="221" spans="1:87" ht="15.6">
      <c r="A221" s="342">
        <v>45784</v>
      </c>
      <c r="B221" s="397">
        <v>6.7515988819450978E-3</v>
      </c>
      <c r="C221" s="397">
        <v>-2.2841903958295218E-2</v>
      </c>
      <c r="D221" s="397">
        <v>-1.1497783162384922E-2</v>
      </c>
      <c r="E221" s="397">
        <v>-5.7473535884221549E-3</v>
      </c>
      <c r="F221" s="397">
        <v>9.4790890034541775E-2</v>
      </c>
      <c r="G221" s="397">
        <v>-1.6312752309809442E-3</v>
      </c>
      <c r="H221" s="397">
        <v>-1.1371601688163313E-2</v>
      </c>
      <c r="I221" s="397">
        <v>-1.020408438130227E-2</v>
      </c>
      <c r="J221" s="397">
        <v>-1.371509822917838E-2</v>
      </c>
      <c r="K221" s="397">
        <v>8.1781249735999317E-3</v>
      </c>
      <c r="L221" s="398">
        <f t="shared" si="8"/>
        <v>3.2711513651359603E-2</v>
      </c>
      <c r="M221" s="399">
        <f t="shared" si="0"/>
        <v>0.21332526800061613</v>
      </c>
      <c r="N221" s="399">
        <f t="shared" si="1"/>
        <v>0.30234847943344112</v>
      </c>
      <c r="Q221" s="227">
        <v>45610</v>
      </c>
      <c r="R221" s="113">
        <v>0.1306072162644123</v>
      </c>
      <c r="S221" s="113">
        <v>-1.0882175462086918E-3</v>
      </c>
      <c r="T221" s="113">
        <v>4.3475704564396533E-2</v>
      </c>
      <c r="U221" s="113">
        <v>9.6232514643927125E-2</v>
      </c>
      <c r="V221" s="113">
        <v>0.18541949825040738</v>
      </c>
      <c r="W221" s="113">
        <v>0.12505502606589647</v>
      </c>
      <c r="X221" s="113">
        <v>0.23254311718241727</v>
      </c>
      <c r="Y221" s="113">
        <v>0.12103875956048227</v>
      </c>
      <c r="Z221" s="113">
        <v>-7.1914896172772469E-2</v>
      </c>
      <c r="AA221" s="113">
        <v>0.15329119519919887</v>
      </c>
      <c r="AB221" s="113">
        <v>4.7123850079184182E-2</v>
      </c>
      <c r="AC221" s="409">
        <f t="shared" si="3"/>
        <v>1.0617837680913411</v>
      </c>
      <c r="AD221" s="113">
        <f t="shared" si="4"/>
        <v>2.0120086610117109</v>
      </c>
      <c r="AE221" s="113">
        <f t="shared" si="5"/>
        <v>2.4329553532878299</v>
      </c>
      <c r="AH221" s="372">
        <v>217</v>
      </c>
      <c r="AI221" s="372">
        <f>IF('Current Portfolio MAIN'!M219&gt;=0,0,1)</f>
        <v>1</v>
      </c>
      <c r="AJ221" s="372">
        <f>IF('Current Portfolio MAIN'!N219&gt;=0,0,1)</f>
        <v>0</v>
      </c>
      <c r="AP221" s="39">
        <v>188</v>
      </c>
      <c r="AQ221" s="222">
        <f>IF('Current Portfolio MAIN'!AD207&gt;=0,0,1)</f>
        <v>0</v>
      </c>
      <c r="AR221" s="222">
        <f>IF('Current Portfolio MAIN'!AE207&gt;=0,0,1)</f>
        <v>0</v>
      </c>
      <c r="AW221" s="372">
        <v>217</v>
      </c>
      <c r="AX221" s="372">
        <f>IF('Current Portfolio MAIN'!M219&gt;=0,0,1)</f>
        <v>1</v>
      </c>
      <c r="AY221" s="372">
        <f>IF('Current Portfolio MAIN'!N219&gt;=0,0,1)</f>
        <v>0</v>
      </c>
      <c r="AZ221" s="391"/>
      <c r="BA221" s="391"/>
      <c r="BB221" s="391"/>
      <c r="BC221" s="391"/>
      <c r="BD221" s="391"/>
      <c r="BE221" s="39">
        <v>188</v>
      </c>
      <c r="BF221" s="222"/>
      <c r="BG221" s="222"/>
      <c r="BH221" s="391"/>
      <c r="BI221" s="391"/>
      <c r="BJ221" s="391"/>
      <c r="BM221" s="370">
        <v>217</v>
      </c>
      <c r="BN221" s="366">
        <f ca="1">NORMINV(RAND(),$BR$2,$BR$3)</f>
        <v>1.9350388670743585E-2</v>
      </c>
      <c r="BO221" s="369">
        <f ca="1">BN221-BN$296</f>
        <v>4.3004151483827344E-2</v>
      </c>
      <c r="BP221" s="367">
        <f ca="1">BN221-BN$301</f>
        <v>4.8358861741267314E-2</v>
      </c>
      <c r="BT221" s="370">
        <v>217</v>
      </c>
      <c r="BU221" s="364">
        <f ca="1">IF(BO221&gt;=0,0,1)</f>
        <v>0</v>
      </c>
      <c r="BV221" s="372">
        <f ca="1">IF(BP221&gt;=0,0,1)</f>
        <v>0</v>
      </c>
      <c r="BZ221" s="370">
        <v>217</v>
      </c>
      <c r="CA221" s="368">
        <f ca="1">NORMINV(RAND(),CE$2,CE$3)</f>
        <v>4.9215511668335606E-3</v>
      </c>
      <c r="CB221" s="166">
        <f ca="1">CA221-CA$389</f>
        <v>9.38474631032538E-2</v>
      </c>
      <c r="CC221" s="166">
        <f ca="1">CA221-CA$394</f>
        <v>0.11850741728381557</v>
      </c>
      <c r="CG221" s="370">
        <v>217</v>
      </c>
      <c r="CH221" s="370">
        <f ca="1">IF(CB221&gt;=0,0,1)</f>
        <v>0</v>
      </c>
      <c r="CI221" s="370">
        <f ca="1">IF(CC221&gt;=0,0,1)</f>
        <v>0</v>
      </c>
    </row>
    <row r="222" spans="1:87" ht="15.6">
      <c r="A222" s="342">
        <v>45785</v>
      </c>
      <c r="B222" s="397">
        <v>3.2655474152737396E-2</v>
      </c>
      <c r="C222" s="397">
        <v>5.0357833136822627E-3</v>
      </c>
      <c r="D222" s="397">
        <v>9.8338375352644558E-3</v>
      </c>
      <c r="E222" s="397">
        <v>1.072546364272009E-3</v>
      </c>
      <c r="F222" s="397">
        <v>2.8367229347599388E-2</v>
      </c>
      <c r="G222" s="397">
        <v>1.5636423356225393E-2</v>
      </c>
      <c r="H222" s="397">
        <v>4.0018607140231754E-2</v>
      </c>
      <c r="I222" s="397">
        <v>7.9190228865189116E-3</v>
      </c>
      <c r="J222" s="397">
        <v>3.1772217114748758E-2</v>
      </c>
      <c r="K222" s="397">
        <v>1.6560692315113146E-2</v>
      </c>
      <c r="L222" s="398">
        <f t="shared" si="8"/>
        <v>0.18887183352639347</v>
      </c>
      <c r="M222" s="399">
        <f t="shared" si="0"/>
        <v>0.36948558787565</v>
      </c>
      <c r="N222" s="399">
        <f t="shared" si="1"/>
        <v>0.45850879930847499</v>
      </c>
      <c r="Q222" s="227">
        <v>45611</v>
      </c>
      <c r="R222" s="113">
        <v>0.11400628116945954</v>
      </c>
      <c r="S222" s="113">
        <v>-9.1799098769413945E-3</v>
      </c>
      <c r="T222" s="113">
        <v>1.7929618623045318E-2</v>
      </c>
      <c r="U222" s="113">
        <v>4.0228610372629925E-2</v>
      </c>
      <c r="V222" s="113">
        <v>0.21405153895571338</v>
      </c>
      <c r="W222" s="113">
        <v>0.1057707548476694</v>
      </c>
      <c r="X222" s="113">
        <v>0.18790868793912652</v>
      </c>
      <c r="Y222" s="113">
        <v>0.10776339276958513</v>
      </c>
      <c r="Z222" s="113">
        <v>-7.6251253089046456E-2</v>
      </c>
      <c r="AA222" s="113">
        <v>0.10652965320824692</v>
      </c>
      <c r="AB222" s="113">
        <v>2.5594594177199115E-2</v>
      </c>
      <c r="AC222" s="409">
        <f t="shared" si="3"/>
        <v>0.83435196909668741</v>
      </c>
      <c r="AD222" s="113">
        <f t="shared" si="4"/>
        <v>1.784576862017057</v>
      </c>
      <c r="AE222" s="113">
        <f t="shared" si="5"/>
        <v>2.2055235542931761</v>
      </c>
      <c r="AH222" s="372">
        <v>218</v>
      </c>
      <c r="AI222" s="372">
        <f>IF('Current Portfolio MAIN'!M220&gt;=0,0,1)</f>
        <v>0</v>
      </c>
      <c r="AJ222" s="372">
        <f>IF('Current Portfolio MAIN'!N220&gt;=0,0,1)</f>
        <v>0</v>
      </c>
      <c r="AP222" s="39">
        <v>189</v>
      </c>
      <c r="AQ222" s="222">
        <f>IF('Current Portfolio MAIN'!AD208&gt;=0,0,1)</f>
        <v>0</v>
      </c>
      <c r="AR222" s="222">
        <f>IF('Current Portfolio MAIN'!AE208&gt;=0,0,1)</f>
        <v>0</v>
      </c>
      <c r="AW222" s="372">
        <v>218</v>
      </c>
      <c r="AX222" s="372">
        <f>IF('Current Portfolio MAIN'!M220&gt;=0,0,1)</f>
        <v>0</v>
      </c>
      <c r="AY222" s="372">
        <f>IF('Current Portfolio MAIN'!N220&gt;=0,0,1)</f>
        <v>0</v>
      </c>
      <c r="AZ222" s="391"/>
      <c r="BA222" s="391"/>
      <c r="BB222" s="391"/>
      <c r="BC222" s="391"/>
      <c r="BD222" s="391"/>
      <c r="BE222" s="39">
        <v>189</v>
      </c>
      <c r="BF222" s="222"/>
      <c r="BG222" s="222"/>
      <c r="BH222" s="391"/>
      <c r="BI222" s="391"/>
      <c r="BJ222" s="391"/>
      <c r="BM222" s="370">
        <v>218</v>
      </c>
      <c r="BN222" s="366">
        <f ca="1">NORMINV(RAND(),$BR$2,$BR$3)</f>
        <v>8.6300401121894316E-3</v>
      </c>
      <c r="BO222" s="369">
        <f ca="1">BN222-BN$296</f>
        <v>3.2283802925273185E-2</v>
      </c>
      <c r="BP222" s="367">
        <f ca="1">BN222-BN$301</f>
        <v>3.7638513182713162E-2</v>
      </c>
      <c r="BT222" s="370">
        <v>218</v>
      </c>
      <c r="BU222" s="364">
        <f ca="1">IF(BO222&gt;=0,0,1)</f>
        <v>0</v>
      </c>
      <c r="BV222" s="372">
        <f ca="1">IF(BP222&gt;=0,0,1)</f>
        <v>0</v>
      </c>
      <c r="BZ222" s="370">
        <v>218</v>
      </c>
      <c r="CA222" s="368">
        <f ca="1">NORMINV(RAND(),CE$2,CE$3)</f>
        <v>-3.1881879728519448E-2</v>
      </c>
      <c r="CB222" s="166">
        <f ca="1">CA222-CA$389</f>
        <v>5.7044032207900795E-2</v>
      </c>
      <c r="CC222" s="166">
        <f ca="1">CA222-CA$394</f>
        <v>8.1703986388462574E-2</v>
      </c>
      <c r="CG222" s="370">
        <v>218</v>
      </c>
      <c r="CH222" s="370">
        <f ca="1">IF(CB222&gt;=0,0,1)</f>
        <v>0</v>
      </c>
      <c r="CI222" s="370">
        <f ca="1">IF(CC222&gt;=0,0,1)</f>
        <v>0</v>
      </c>
    </row>
    <row r="223" spans="1:87" ht="15.6">
      <c r="A223" s="342">
        <v>45791</v>
      </c>
      <c r="B223" s="397">
        <v>-5.0088799892449631E-2</v>
      </c>
      <c r="C223" s="397">
        <v>-6.9883530931278415E-3</v>
      </c>
      <c r="D223" s="397">
        <v>4.2429180346257311E-3</v>
      </c>
      <c r="E223" s="397">
        <v>-1.2080508592374417E-2</v>
      </c>
      <c r="F223" s="397">
        <v>9.7652166741335478E-3</v>
      </c>
      <c r="G223" s="397">
        <v>-1.3820446152891241E-3</v>
      </c>
      <c r="H223" s="397">
        <v>-7.1425297206324512E-3</v>
      </c>
      <c r="I223" s="397">
        <v>-8.9392901462901353E-3</v>
      </c>
      <c r="J223" s="397">
        <v>2.1816800711003115E-3</v>
      </c>
      <c r="K223" s="397">
        <v>-9.4589147841719345E-3</v>
      </c>
      <c r="L223" s="398">
        <f t="shared" si="8"/>
        <v>-7.9890626064475945E-2</v>
      </c>
      <c r="M223" s="399">
        <f t="shared" si="0"/>
        <v>0.10072312828478058</v>
      </c>
      <c r="N223" s="399">
        <f t="shared" si="1"/>
        <v>0.18974633971760557</v>
      </c>
      <c r="Q223" s="227">
        <v>45615</v>
      </c>
      <c r="R223" s="113">
        <v>0.10821728317882817</v>
      </c>
      <c r="S223" s="113">
        <v>1.0488979430008705E-2</v>
      </c>
      <c r="T223" s="113">
        <v>3.0258252138056996E-2</v>
      </c>
      <c r="U223" s="113">
        <v>3.8733988721881163E-2</v>
      </c>
      <c r="V223" s="113">
        <v>0.19665426214723181</v>
      </c>
      <c r="W223" s="113">
        <v>9.8061030835223217E-2</v>
      </c>
      <c r="X223" s="113">
        <v>0.14686349949381294</v>
      </c>
      <c r="Y223" s="113">
        <v>8.4709643838671411E-2</v>
      </c>
      <c r="Z223" s="113">
        <v>-3.6627243112284935E-2</v>
      </c>
      <c r="AA223" s="113">
        <v>0.12121398795559712</v>
      </c>
      <c r="AB223" s="113">
        <v>4.0903229951058551E-2</v>
      </c>
      <c r="AC223" s="409">
        <f t="shared" si="3"/>
        <v>0.83947691457808515</v>
      </c>
      <c r="AD223" s="113">
        <f t="shared" si="4"/>
        <v>1.7897018074984548</v>
      </c>
      <c r="AE223" s="113">
        <f t="shared" si="5"/>
        <v>2.2106484997745737</v>
      </c>
      <c r="AH223" s="372">
        <v>219</v>
      </c>
      <c r="AI223" s="372">
        <f>IF('Current Portfolio MAIN'!M221&gt;=0,0,1)</f>
        <v>0</v>
      </c>
      <c r="AJ223" s="372">
        <f>IF('Current Portfolio MAIN'!N221&gt;=0,0,1)</f>
        <v>0</v>
      </c>
      <c r="AP223" s="39">
        <v>190</v>
      </c>
      <c r="AQ223" s="222">
        <f>IF('Current Portfolio MAIN'!AD209&gt;=0,0,1)</f>
        <v>0</v>
      </c>
      <c r="AR223" s="222">
        <f>IF('Current Portfolio MAIN'!AE209&gt;=0,0,1)</f>
        <v>0</v>
      </c>
      <c r="AW223" s="372">
        <v>219</v>
      </c>
      <c r="AX223" s="372">
        <f>IF('Current Portfolio MAIN'!M221&gt;=0,0,1)</f>
        <v>0</v>
      </c>
      <c r="AY223" s="372">
        <f>IF('Current Portfolio MAIN'!N221&gt;=0,0,1)</f>
        <v>0</v>
      </c>
      <c r="AZ223" s="391"/>
      <c r="BA223" s="391"/>
      <c r="BB223" s="391"/>
      <c r="BC223" s="391"/>
      <c r="BD223" s="391"/>
      <c r="BE223" s="39">
        <v>190</v>
      </c>
      <c r="BF223" s="222"/>
      <c r="BG223" s="222"/>
      <c r="BH223" s="391"/>
      <c r="BI223" s="391"/>
      <c r="BJ223" s="391"/>
      <c r="BM223" s="370">
        <v>219</v>
      </c>
      <c r="BN223" s="366">
        <f ca="1">NORMINV(RAND(),$BR$2,$BR$3)</f>
        <v>7.5670105125716439E-3</v>
      </c>
      <c r="BO223" s="369">
        <f ca="1">BN223-BN$296</f>
        <v>3.1220773325655399E-2</v>
      </c>
      <c r="BP223" s="367">
        <f ca="1">BN223-BN$301</f>
        <v>3.657548358309537E-2</v>
      </c>
      <c r="BT223" s="370">
        <v>219</v>
      </c>
      <c r="BU223" s="364">
        <f ca="1">IF(BO223&gt;=0,0,1)</f>
        <v>0</v>
      </c>
      <c r="BV223" s="372">
        <f ca="1">IF(BP223&gt;=0,0,1)</f>
        <v>0</v>
      </c>
      <c r="BZ223" s="370">
        <v>219</v>
      </c>
      <c r="CA223" s="368">
        <f ca="1">NORMINV(RAND(),CE$2,CE$3)</f>
        <v>-2.9631559912878302E-2</v>
      </c>
      <c r="CB223" s="166">
        <f ca="1">CA223-CA$389</f>
        <v>5.9294352023541941E-2</v>
      </c>
      <c r="CC223" s="166">
        <f ca="1">CA223-CA$394</f>
        <v>8.3954306204103712E-2</v>
      </c>
      <c r="CG223" s="370">
        <v>219</v>
      </c>
      <c r="CH223" s="370">
        <f ca="1">IF(CB223&gt;=0,0,1)</f>
        <v>0</v>
      </c>
      <c r="CI223" s="370">
        <f ca="1">IF(CC223&gt;=0,0,1)</f>
        <v>0</v>
      </c>
    </row>
    <row r="224" spans="1:87" ht="15.6">
      <c r="A224" s="342">
        <v>45792</v>
      </c>
      <c r="B224" s="397">
        <v>-2.6624951829775645E-3</v>
      </c>
      <c r="C224" s="397">
        <v>-8.1786032031525568E-3</v>
      </c>
      <c r="D224" s="397">
        <v>-3.6331177311061946E-3</v>
      </c>
      <c r="E224" s="397">
        <v>4.4210950595711784E-2</v>
      </c>
      <c r="F224" s="397">
        <v>-1.0400141712111233E-2</v>
      </c>
      <c r="G224" s="397">
        <v>-7.0155457866514226E-3</v>
      </c>
      <c r="H224" s="397">
        <v>-7.8121866649000227E-3</v>
      </c>
      <c r="I224" s="397">
        <v>9.68374191392396E-5</v>
      </c>
      <c r="J224" s="397">
        <v>3.3437982180442027E-3</v>
      </c>
      <c r="K224" s="397">
        <v>-2.8114735627755683E-2</v>
      </c>
      <c r="L224" s="398">
        <f t="shared" si="8"/>
        <v>-2.016523967575945E-2</v>
      </c>
      <c r="M224" s="399">
        <f t="shared" si="0"/>
        <v>0.16044851467349708</v>
      </c>
      <c r="N224" s="399">
        <f t="shared" si="1"/>
        <v>0.24947172610632207</v>
      </c>
      <c r="O224" s="344"/>
      <c r="Q224" s="227">
        <v>45616</v>
      </c>
      <c r="R224" s="113">
        <v>8.5780163384757468E-2</v>
      </c>
      <c r="S224" s="113">
        <v>3.4145487858856516E-3</v>
      </c>
      <c r="T224" s="113">
        <v>2.3130101426212635E-2</v>
      </c>
      <c r="U224" s="113">
        <v>4.3129509562155555E-2</v>
      </c>
      <c r="V224" s="113">
        <v>0.20943750318284837</v>
      </c>
      <c r="W224" s="113">
        <v>8.0852399429603983E-2</v>
      </c>
      <c r="X224" s="113">
        <v>0.1488391035330654</v>
      </c>
      <c r="Y224" s="113">
        <v>0.10197206837927775</v>
      </c>
      <c r="Z224" s="113">
        <v>-2.9552969084070568E-2</v>
      </c>
      <c r="AA224" s="113">
        <v>0.10538402737870212</v>
      </c>
      <c r="AB224" s="113">
        <v>3.891217747263509E-2</v>
      </c>
      <c r="AC224" s="409">
        <f t="shared" si="3"/>
        <v>0.81129863345107345</v>
      </c>
      <c r="AD224" s="113">
        <f t="shared" si="4"/>
        <v>1.761523526371443</v>
      </c>
      <c r="AE224" s="113">
        <f t="shared" si="5"/>
        <v>2.1824702186475622</v>
      </c>
      <c r="AH224" s="372">
        <v>220</v>
      </c>
      <c r="AI224" s="372">
        <f>IF('Current Portfolio MAIN'!M222&gt;=0,0,1)</f>
        <v>0</v>
      </c>
      <c r="AJ224" s="372">
        <f>IF('Current Portfolio MAIN'!N222&gt;=0,0,1)</f>
        <v>0</v>
      </c>
      <c r="AP224" s="39">
        <v>191</v>
      </c>
      <c r="AQ224" s="222">
        <f>IF('Current Portfolio MAIN'!AD210&gt;=0,0,1)</f>
        <v>0</v>
      </c>
      <c r="AR224" s="222">
        <f>IF('Current Portfolio MAIN'!AE210&gt;=0,0,1)</f>
        <v>0</v>
      </c>
      <c r="AW224" s="372">
        <v>220</v>
      </c>
      <c r="AX224" s="372">
        <f>IF('Current Portfolio MAIN'!M222&gt;=0,0,1)</f>
        <v>0</v>
      </c>
      <c r="AY224" s="372">
        <f>IF('Current Portfolio MAIN'!N222&gt;=0,0,1)</f>
        <v>0</v>
      </c>
      <c r="AZ224" s="391"/>
      <c r="BA224" s="391"/>
      <c r="BB224" s="391"/>
      <c r="BC224" s="391"/>
      <c r="BD224" s="391"/>
      <c r="BE224" s="39">
        <v>191</v>
      </c>
      <c r="BF224" s="222"/>
      <c r="BG224" s="222"/>
      <c r="BH224" s="391"/>
      <c r="BI224" s="391"/>
      <c r="BJ224" s="391"/>
      <c r="BM224" s="370">
        <v>220</v>
      </c>
      <c r="BN224" s="366">
        <f ca="1">NORMINV(RAND(),$BR$2,$BR$3)</f>
        <v>-9.60684137993989E-3</v>
      </c>
      <c r="BO224" s="369">
        <f ca="1">BN224-BN$296</f>
        <v>1.4046921433143865E-2</v>
      </c>
      <c r="BP224" s="367">
        <f ca="1">BN224-BN$301</f>
        <v>1.9401631690583839E-2</v>
      </c>
      <c r="BT224" s="370">
        <v>220</v>
      </c>
      <c r="BU224" s="364">
        <f ca="1">IF(BO224&gt;=0,0,1)</f>
        <v>0</v>
      </c>
      <c r="BV224" s="372">
        <f ca="1">IF(BP224&gt;=0,0,1)</f>
        <v>0</v>
      </c>
      <c r="BZ224" s="370">
        <v>220</v>
      </c>
      <c r="CA224" s="368">
        <f ca="1">NORMINV(RAND(),CE$2,CE$3)</f>
        <v>2.7497949126976957E-2</v>
      </c>
      <c r="CB224" s="166">
        <f ca="1">CA224-CA$389</f>
        <v>0.11642386106339719</v>
      </c>
      <c r="CC224" s="166">
        <f ca="1">CA224-CA$394</f>
        <v>0.14108381524395897</v>
      </c>
      <c r="CG224" s="370">
        <v>220</v>
      </c>
      <c r="CH224" s="370">
        <f ca="1">IF(CB224&gt;=0,0,1)</f>
        <v>0</v>
      </c>
      <c r="CI224" s="370">
        <f ca="1">IF(CC224&gt;=0,0,1)</f>
        <v>0</v>
      </c>
    </row>
    <row r="225" spans="1:87" ht="15.6">
      <c r="A225" s="342">
        <v>45793</v>
      </c>
      <c r="B225" s="397">
        <v>6.2282391586423458E-3</v>
      </c>
      <c r="C225" s="397">
        <v>2.1856117038931977E-4</v>
      </c>
      <c r="D225" s="397">
        <v>3.6367707686753015E-3</v>
      </c>
      <c r="E225" s="397">
        <v>-8.8525519184892154E-3</v>
      </c>
      <c r="F225" s="397">
        <v>1.1823360910657277E-2</v>
      </c>
      <c r="G225" s="397">
        <v>-5.8127276518010751E-3</v>
      </c>
      <c r="H225" s="397">
        <v>6.1117294102361885E-3</v>
      </c>
      <c r="I225" s="397">
        <v>-7.8353587598112284E-6</v>
      </c>
      <c r="J225" s="397">
        <v>-9.2061594295256288E-4</v>
      </c>
      <c r="K225" s="397">
        <v>3.167495245565366E-3</v>
      </c>
      <c r="L225" s="398">
        <f t="shared" si="8"/>
        <v>1.5592425792163134E-2</v>
      </c>
      <c r="M225" s="399">
        <f t="shared" si="0"/>
        <v>0.19620618014141966</v>
      </c>
      <c r="N225" s="399">
        <f t="shared" si="1"/>
        <v>0.28522939157424465</v>
      </c>
      <c r="Q225" s="227">
        <v>45617</v>
      </c>
      <c r="R225" s="113">
        <v>0.13792876142427213</v>
      </c>
      <c r="S225" s="113">
        <v>1.0489516957879363E-2</v>
      </c>
      <c r="T225" s="113">
        <v>7.2306679644824623E-3</v>
      </c>
      <c r="U225" s="113">
        <v>6.0635710566742107E-2</v>
      </c>
      <c r="V225" s="113">
        <v>0.23678709913612206</v>
      </c>
      <c r="W225" s="113">
        <v>0.14102075636517286</v>
      </c>
      <c r="X225" s="113">
        <v>8.0797365143531197E-2</v>
      </c>
      <c r="Y225" s="113">
        <v>0.11695857764730766</v>
      </c>
      <c r="Z225" s="113">
        <v>-6.449268560996535E-2</v>
      </c>
      <c r="AA225" s="113">
        <v>9.0667686226545641E-2</v>
      </c>
      <c r="AB225" s="113">
        <v>6.0326817845836267E-2</v>
      </c>
      <c r="AC225" s="409">
        <f t="shared" si="3"/>
        <v>0.8783502736679264</v>
      </c>
      <c r="AD225" s="113">
        <f t="shared" si="4"/>
        <v>1.8285751665882959</v>
      </c>
      <c r="AE225" s="113">
        <f t="shared" si="5"/>
        <v>2.2495218588644152</v>
      </c>
      <c r="AH225" s="372">
        <v>221</v>
      </c>
      <c r="AI225" s="372">
        <f>IF('Current Portfolio MAIN'!M223&gt;=0,0,1)</f>
        <v>0</v>
      </c>
      <c r="AJ225" s="372">
        <f>IF('Current Portfolio MAIN'!N223&gt;=0,0,1)</f>
        <v>0</v>
      </c>
      <c r="AP225" s="39">
        <v>192</v>
      </c>
      <c r="AQ225" s="222">
        <f>IF('Current Portfolio MAIN'!AD211&gt;=0,0,1)</f>
        <v>0</v>
      </c>
      <c r="AR225" s="222">
        <f>IF('Current Portfolio MAIN'!AE211&gt;=0,0,1)</f>
        <v>0</v>
      </c>
      <c r="AW225" s="372">
        <v>221</v>
      </c>
      <c r="AX225" s="372">
        <f>IF('Current Portfolio MAIN'!M223&gt;=0,0,1)</f>
        <v>0</v>
      </c>
      <c r="AY225" s="372">
        <f>IF('Current Portfolio MAIN'!N223&gt;=0,0,1)</f>
        <v>0</v>
      </c>
      <c r="AZ225" s="391"/>
      <c r="BA225" s="391"/>
      <c r="BB225" s="391"/>
      <c r="BC225" s="391"/>
      <c r="BD225" s="391"/>
      <c r="BE225" s="39">
        <v>192</v>
      </c>
      <c r="BF225" s="222"/>
      <c r="BG225" s="222"/>
      <c r="BH225" s="391"/>
      <c r="BI225" s="391"/>
      <c r="BJ225" s="391"/>
      <c r="BM225" s="370">
        <v>221</v>
      </c>
      <c r="BN225" s="366">
        <f ca="1">NORMINV(RAND(),$BR$2,$BR$3)</f>
        <v>8.8577418902300933E-3</v>
      </c>
      <c r="BO225" s="369">
        <f ca="1">BN225-BN$296</f>
        <v>3.2511504703313848E-2</v>
      </c>
      <c r="BP225" s="367">
        <f ca="1">BN225-BN$301</f>
        <v>3.7866214960753819E-2</v>
      </c>
      <c r="BT225" s="370">
        <v>221</v>
      </c>
      <c r="BU225" s="364">
        <f ca="1">IF(BO225&gt;=0,0,1)</f>
        <v>0</v>
      </c>
      <c r="BV225" s="372">
        <f ca="1">IF(BP225&gt;=0,0,1)</f>
        <v>0</v>
      </c>
      <c r="BZ225" s="370">
        <v>221</v>
      </c>
      <c r="CA225" s="368">
        <f ca="1">NORMINV(RAND(),CE$2,CE$3)</f>
        <v>6.3971875192499111E-2</v>
      </c>
      <c r="CB225" s="166">
        <f ca="1">CA225-CA$389</f>
        <v>0.15289778712891935</v>
      </c>
      <c r="CC225" s="166">
        <f ca="1">CA225-CA$394</f>
        <v>0.17755774130948113</v>
      </c>
      <c r="CG225" s="370">
        <v>221</v>
      </c>
      <c r="CH225" s="370">
        <f ca="1">IF(CB225&gt;=0,0,1)</f>
        <v>0</v>
      </c>
      <c r="CI225" s="370">
        <f ca="1">IF(CC225&gt;=0,0,1)</f>
        <v>0</v>
      </c>
    </row>
    <row r="226" spans="1:87" ht="15.6">
      <c r="A226" s="342">
        <v>45798</v>
      </c>
      <c r="B226" s="397">
        <v>-2.8553111061985326E-2</v>
      </c>
      <c r="C226" s="397">
        <v>-2.4349290814377755E-2</v>
      </c>
      <c r="D226" s="397">
        <v>-1.3527066024369705E-2</v>
      </c>
      <c r="E226" s="397">
        <v>-4.7850264035131929E-3</v>
      </c>
      <c r="F226" s="397">
        <v>-1.8208270394503012E-2</v>
      </c>
      <c r="G226" s="397">
        <v>-2.0875167619464952E-2</v>
      </c>
      <c r="H226" s="397">
        <v>-1.8028311127945895E-2</v>
      </c>
      <c r="I226" s="397">
        <v>-1.3761419761373683E-2</v>
      </c>
      <c r="J226" s="397">
        <v>-2.2768688057027253E-2</v>
      </c>
      <c r="K226" s="397">
        <v>-1.5757403084695754E-2</v>
      </c>
      <c r="L226" s="398">
        <f t="shared" si="8"/>
        <v>-0.18061375434925653</v>
      </c>
      <c r="M226" s="399">
        <f t="shared" si="0"/>
        <v>0</v>
      </c>
      <c r="N226" s="399">
        <f t="shared" si="1"/>
        <v>8.9023211432824989E-2</v>
      </c>
      <c r="Q226" s="227">
        <v>45618</v>
      </c>
      <c r="R226" s="113">
        <v>0.1618243681800049</v>
      </c>
      <c r="S226" s="113">
        <v>3.8302382181250483E-2</v>
      </c>
      <c r="T226" s="113">
        <v>2.3665696257004987E-2</v>
      </c>
      <c r="U226" s="113">
        <v>8.4363512116912398E-2</v>
      </c>
      <c r="V226" s="113">
        <v>0.25254145257468008</v>
      </c>
      <c r="W226" s="113">
        <v>0.16644454496238148</v>
      </c>
      <c r="X226" s="113">
        <v>0.15281806525465758</v>
      </c>
      <c r="Y226" s="113">
        <v>0.12461104631198405</v>
      </c>
      <c r="Z226" s="113">
        <v>-9.242862297644483E-3</v>
      </c>
      <c r="AA226" s="113">
        <v>0.11235232540695894</v>
      </c>
      <c r="AB226" s="113">
        <v>7.3232057084383406E-2</v>
      </c>
      <c r="AC226" s="409">
        <f t="shared" si="3"/>
        <v>1.1809125880325739</v>
      </c>
      <c r="AD226" s="113">
        <f t="shared" si="4"/>
        <v>2.1311374809529435</v>
      </c>
      <c r="AE226" s="113">
        <f t="shared" si="5"/>
        <v>2.5520841732290629</v>
      </c>
      <c r="AH226" s="372">
        <v>222</v>
      </c>
      <c r="AI226" s="372">
        <f>IF('Current Portfolio MAIN'!M224&gt;=0,0,1)</f>
        <v>0</v>
      </c>
      <c r="AJ226" s="372">
        <f>IF('Current Portfolio MAIN'!N224&gt;=0,0,1)</f>
        <v>0</v>
      </c>
      <c r="AP226" s="39">
        <v>193</v>
      </c>
      <c r="AQ226" s="222">
        <f>IF('Current Portfolio MAIN'!AD212&gt;=0,0,1)</f>
        <v>0</v>
      </c>
      <c r="AR226" s="222">
        <f>IF('Current Portfolio MAIN'!AE212&gt;=0,0,1)</f>
        <v>0</v>
      </c>
      <c r="AW226" s="372">
        <v>222</v>
      </c>
      <c r="AX226" s="372">
        <f>IF('Current Portfolio MAIN'!M224&gt;=0,0,1)</f>
        <v>0</v>
      </c>
      <c r="AY226" s="372">
        <f>IF('Current Portfolio MAIN'!N224&gt;=0,0,1)</f>
        <v>0</v>
      </c>
      <c r="AZ226" s="391"/>
      <c r="BA226" s="391"/>
      <c r="BB226" s="391"/>
      <c r="BC226" s="391"/>
      <c r="BD226" s="391"/>
      <c r="BE226" s="39">
        <v>193</v>
      </c>
      <c r="BF226" s="222"/>
      <c r="BG226" s="222"/>
      <c r="BH226" s="391"/>
      <c r="BI226" s="391"/>
      <c r="BJ226" s="391"/>
      <c r="BM226" s="370">
        <v>222</v>
      </c>
      <c r="BN226" s="366">
        <f ca="1">NORMINV(RAND(),$BR$2,$BR$3)</f>
        <v>4.0728540607892043E-3</v>
      </c>
      <c r="BO226" s="369">
        <f ca="1">BN226-BN$296</f>
        <v>2.7726616873872959E-2</v>
      </c>
      <c r="BP226" s="367">
        <f ca="1">BN226-BN$301</f>
        <v>3.3081327131312933E-2</v>
      </c>
      <c r="BT226" s="370">
        <v>222</v>
      </c>
      <c r="BU226" s="364">
        <f ca="1">IF(BO226&gt;=0,0,1)</f>
        <v>0</v>
      </c>
      <c r="BV226" s="372">
        <f ca="1">IF(BP226&gt;=0,0,1)</f>
        <v>0</v>
      </c>
      <c r="BZ226" s="370">
        <v>222</v>
      </c>
      <c r="CA226" s="368">
        <f ca="1">NORMINV(RAND(),CE$2,CE$3)</f>
        <v>0.15246773262826474</v>
      </c>
      <c r="CB226" s="166">
        <f ca="1">CA226-CA$389</f>
        <v>0.24139364456468498</v>
      </c>
      <c r="CC226" s="166">
        <f ca="1">CA226-CA$394</f>
        <v>0.26605359874524676</v>
      </c>
      <c r="CG226" s="370">
        <v>222</v>
      </c>
      <c r="CH226" s="370">
        <f ca="1">IF(CB226&gt;=0,0,1)</f>
        <v>0</v>
      </c>
      <c r="CI226" s="370">
        <f ca="1">IF(CC226&gt;=0,0,1)</f>
        <v>0</v>
      </c>
    </row>
    <row r="227" spans="1:87" ht="15.6">
      <c r="A227" s="342">
        <v>45799</v>
      </c>
      <c r="B227" s="397">
        <v>-1.3624542819169694E-2</v>
      </c>
      <c r="C227" s="397">
        <v>-1.0492020435448723E-2</v>
      </c>
      <c r="D227" s="397">
        <v>-1.8796570698170756E-3</v>
      </c>
      <c r="E227" s="397">
        <v>-4.3905447297708511E-3</v>
      </c>
      <c r="F227" s="397">
        <v>-8.8104675554834255E-4</v>
      </c>
      <c r="G227" s="397">
        <v>2.256263089046584E-3</v>
      </c>
      <c r="H227" s="397">
        <v>-8.7150923602966612E-3</v>
      </c>
      <c r="I227" s="397">
        <v>-8.8826956235010801E-3</v>
      </c>
      <c r="J227" s="397">
        <v>-5.9273021275656479E-3</v>
      </c>
      <c r="K227" s="397">
        <v>2.8721827504170072E-3</v>
      </c>
      <c r="L227" s="398">
        <f t="shared" si="8"/>
        <v>-4.9664456081654484E-2</v>
      </c>
      <c r="M227" s="399">
        <f t="shared" si="0"/>
        <v>0.13094929826760204</v>
      </c>
      <c r="N227" s="399">
        <f t="shared" si="1"/>
        <v>0.21997250970042703</v>
      </c>
      <c r="Q227" s="227">
        <v>45622</v>
      </c>
      <c r="R227" s="113">
        <v>0.15622748117224483</v>
      </c>
      <c r="S227" s="113">
        <v>9.4932401680104972E-2</v>
      </c>
      <c r="T227" s="113">
        <v>8.2261127277850399E-2</v>
      </c>
      <c r="U227" s="113">
        <v>0.14368665899776056</v>
      </c>
      <c r="V227" s="113">
        <v>0.29974135677673575</v>
      </c>
      <c r="W227" s="113">
        <v>0.19253063888700161</v>
      </c>
      <c r="X227" s="113">
        <v>0.11618780779733506</v>
      </c>
      <c r="Y227" s="113">
        <v>0.16025305018649494</v>
      </c>
      <c r="Z227" s="113">
        <v>4.3291784210977902E-2</v>
      </c>
      <c r="AA227" s="113">
        <v>0.1977963658273052</v>
      </c>
      <c r="AB227" s="113">
        <v>0.11316559476678556</v>
      </c>
      <c r="AC227" s="409">
        <f t="shared" si="3"/>
        <v>1.6000742675805968</v>
      </c>
      <c r="AD227" s="113">
        <f t="shared" si="4"/>
        <v>2.5502991605009662</v>
      </c>
      <c r="AE227" s="113">
        <f t="shared" si="5"/>
        <v>2.9712458527770855</v>
      </c>
      <c r="AH227" s="372">
        <v>223</v>
      </c>
      <c r="AI227" s="372">
        <f>IF('Current Portfolio MAIN'!M225&gt;=0,0,1)</f>
        <v>0</v>
      </c>
      <c r="AJ227" s="372">
        <f>IF('Current Portfolio MAIN'!N225&gt;=0,0,1)</f>
        <v>0</v>
      </c>
      <c r="AP227" s="39">
        <v>194</v>
      </c>
      <c r="AQ227" s="222">
        <f>IF('Current Portfolio MAIN'!AD213&gt;=0,0,1)</f>
        <v>0</v>
      </c>
      <c r="AR227" s="222">
        <f>IF('Current Portfolio MAIN'!AE213&gt;=0,0,1)</f>
        <v>0</v>
      </c>
      <c r="AW227" s="372">
        <v>223</v>
      </c>
      <c r="AX227" s="372">
        <f>IF('Current Portfolio MAIN'!M225&gt;=0,0,1)</f>
        <v>0</v>
      </c>
      <c r="AY227" s="372">
        <f>IF('Current Portfolio MAIN'!N225&gt;=0,0,1)</f>
        <v>0</v>
      </c>
      <c r="AZ227" s="391"/>
      <c r="BA227" s="391"/>
      <c r="BB227" s="391"/>
      <c r="BC227" s="391"/>
      <c r="BD227" s="391"/>
      <c r="BE227" s="39">
        <v>194</v>
      </c>
      <c r="BF227" s="222"/>
      <c r="BG227" s="222"/>
      <c r="BH227" s="391"/>
      <c r="BI227" s="391"/>
      <c r="BJ227" s="391"/>
      <c r="BM227" s="370">
        <v>223</v>
      </c>
      <c r="BN227" s="366">
        <f ca="1">NORMINV(RAND(),$BR$2,$BR$3)</f>
        <v>5.2563936573687946E-3</v>
      </c>
      <c r="BO227" s="369">
        <f ca="1">BN227-BN$296</f>
        <v>2.8910156470452551E-2</v>
      </c>
      <c r="BP227" s="367">
        <f ca="1">BN227-BN$301</f>
        <v>3.4264866727892522E-2</v>
      </c>
      <c r="BT227" s="370">
        <v>223</v>
      </c>
      <c r="BU227" s="364">
        <f ca="1">IF(BO227&gt;=0,0,1)</f>
        <v>0</v>
      </c>
      <c r="BV227" s="372">
        <f ca="1">IF(BP227&gt;=0,0,1)</f>
        <v>0</v>
      </c>
      <c r="BZ227" s="370">
        <v>223</v>
      </c>
      <c r="CA227" s="368">
        <f ca="1">NORMINV(RAND(),CE$2,CE$3)</f>
        <v>-3.5015458759147501E-2</v>
      </c>
      <c r="CB227" s="166">
        <f ca="1">CA227-CA$389</f>
        <v>5.3910453177272742E-2</v>
      </c>
      <c r="CC227" s="166">
        <f ca="1">CA227-CA$394</f>
        <v>7.8570407357834521E-2</v>
      </c>
      <c r="CG227" s="370">
        <v>223</v>
      </c>
      <c r="CH227" s="370">
        <f ca="1">IF(CB227&gt;=0,0,1)</f>
        <v>0</v>
      </c>
      <c r="CI227" s="370">
        <f ca="1">IF(CC227&gt;=0,0,1)</f>
        <v>0</v>
      </c>
    </row>
    <row r="228" spans="1:87" ht="15.6">
      <c r="A228" s="342">
        <v>45800</v>
      </c>
      <c r="B228" s="397">
        <v>-2.4542542130458034E-2</v>
      </c>
      <c r="C228" s="397">
        <v>-3.0454697643874318E-2</v>
      </c>
      <c r="D228" s="397">
        <v>-1.0503567973478622E-2</v>
      </c>
      <c r="E228" s="397">
        <v>-4.1617709086527732E-3</v>
      </c>
      <c r="F228" s="397">
        <v>-1.2902010562759636E-2</v>
      </c>
      <c r="G228" s="397">
        <v>-1.0269123828050009E-2</v>
      </c>
      <c r="H228" s="397">
        <v>-1.2186725286644107E-2</v>
      </c>
      <c r="I228" s="397">
        <v>9.0204876838042569E-3</v>
      </c>
      <c r="J228" s="397">
        <v>-5.377788105427217E-3</v>
      </c>
      <c r="K228" s="397">
        <v>-1.060363711709289E-2</v>
      </c>
      <c r="L228" s="398">
        <f t="shared" si="8"/>
        <v>-0.11198137587263335</v>
      </c>
      <c r="M228" s="399">
        <f t="shared" si="0"/>
        <v>6.8632378476623179E-2</v>
      </c>
      <c r="N228" s="399">
        <f t="shared" si="1"/>
        <v>0.15765558990944817</v>
      </c>
      <c r="Q228" s="227">
        <v>45623</v>
      </c>
      <c r="R228" s="113">
        <v>0.13245294082388348</v>
      </c>
      <c r="S228" s="113">
        <v>0.10252494779714394</v>
      </c>
      <c r="T228" s="113">
        <v>7.2917233110806334E-2</v>
      </c>
      <c r="U228" s="113">
        <v>0.15517173789941507</v>
      </c>
      <c r="V228" s="113">
        <v>0.34393622900495235</v>
      </c>
      <c r="W228" s="113">
        <v>0.21080127257181558</v>
      </c>
      <c r="X228" s="113">
        <v>0.15754391022059266</v>
      </c>
      <c r="Y228" s="113">
        <v>0.1673786193467881</v>
      </c>
      <c r="Z228" s="113">
        <v>6.7719857440221798E-2</v>
      </c>
      <c r="AA228" s="113">
        <v>0.18955861357313442</v>
      </c>
      <c r="AB228" s="113">
        <v>0.12164784795689787</v>
      </c>
      <c r="AC228" s="409">
        <f t="shared" si="3"/>
        <v>1.7216532097456516</v>
      </c>
      <c r="AD228" s="113">
        <f t="shared" si="4"/>
        <v>2.671878102666021</v>
      </c>
      <c r="AE228" s="113">
        <f t="shared" si="5"/>
        <v>3.0928247949421404</v>
      </c>
      <c r="AH228" s="372">
        <v>224</v>
      </c>
      <c r="AI228" s="372">
        <f>IF('Current Portfolio MAIN'!M226&gt;=0,0,1)</f>
        <v>0</v>
      </c>
      <c r="AJ228" s="372">
        <f>IF('Current Portfolio MAIN'!N226&gt;=0,0,1)</f>
        <v>0</v>
      </c>
      <c r="AP228" s="39">
        <v>195</v>
      </c>
      <c r="AQ228" s="222">
        <f>IF('Current Portfolio MAIN'!AD214&gt;=0,0,1)</f>
        <v>0</v>
      </c>
      <c r="AR228" s="222">
        <f>IF('Current Portfolio MAIN'!AE214&gt;=0,0,1)</f>
        <v>0</v>
      </c>
      <c r="AW228" s="372">
        <v>224</v>
      </c>
      <c r="AX228" s="372">
        <f>IF('Current Portfolio MAIN'!M226&gt;=0,0,1)</f>
        <v>0</v>
      </c>
      <c r="AY228" s="372">
        <f>IF('Current Portfolio MAIN'!N226&gt;=0,0,1)</f>
        <v>0</v>
      </c>
      <c r="AZ228" s="391"/>
      <c r="BA228" s="391"/>
      <c r="BB228" s="391"/>
      <c r="BC228" s="391"/>
      <c r="BD228" s="391"/>
      <c r="BE228" s="39">
        <v>195</v>
      </c>
      <c r="BF228" s="222"/>
      <c r="BG228" s="222"/>
      <c r="BH228" s="391"/>
      <c r="BI228" s="391"/>
      <c r="BJ228" s="391"/>
      <c r="BM228" s="370">
        <v>224</v>
      </c>
      <c r="BN228" s="366">
        <f ca="1">NORMINV(RAND(),$BR$2,$BR$3)</f>
        <v>-1.4155696059540646E-2</v>
      </c>
      <c r="BO228" s="369">
        <f ca="1">BN228-BN$296</f>
        <v>9.4980667535431093E-3</v>
      </c>
      <c r="BP228" s="367">
        <f ca="1">BN228-BN$301</f>
        <v>1.4852777010983084E-2</v>
      </c>
      <c r="BT228" s="370">
        <v>224</v>
      </c>
      <c r="BU228" s="364">
        <f ca="1">IF(BO228&gt;=0,0,1)</f>
        <v>0</v>
      </c>
      <c r="BV228" s="372">
        <f ca="1">IF(BP228&gt;=0,0,1)</f>
        <v>0</v>
      </c>
      <c r="BZ228" s="370">
        <v>224</v>
      </c>
      <c r="CA228" s="368">
        <f ca="1">NORMINV(RAND(),CE$2,CE$3)</f>
        <v>2.9372988476692154E-2</v>
      </c>
      <c r="CB228" s="166">
        <f ca="1">CA228-CA$389</f>
        <v>0.11829890041311239</v>
      </c>
      <c r="CC228" s="166">
        <f ca="1">CA228-CA$394</f>
        <v>0.14295885459367416</v>
      </c>
      <c r="CG228" s="370">
        <v>224</v>
      </c>
      <c r="CH228" s="370">
        <f ca="1">IF(CB228&gt;=0,0,1)</f>
        <v>0</v>
      </c>
      <c r="CI228" s="370">
        <f ca="1">IF(CC228&gt;=0,0,1)</f>
        <v>0</v>
      </c>
    </row>
    <row r="229" spans="1:87" ht="15.6">
      <c r="A229" s="342">
        <v>45805</v>
      </c>
      <c r="B229" s="397">
        <v>-9.2717997001738883E-3</v>
      </c>
      <c r="C229" s="397">
        <v>5.3115027676331472E-4</v>
      </c>
      <c r="D229" s="397">
        <v>-7.7417553727900934E-3</v>
      </c>
      <c r="E229" s="397">
        <v>-6.9452520883922508E-3</v>
      </c>
      <c r="F229" s="397">
        <v>-7.9893093634954004E-3</v>
      </c>
      <c r="G229" s="397">
        <v>-1.238765588602686E-2</v>
      </c>
      <c r="H229" s="397">
        <v>-2.0063009149586253E-2</v>
      </c>
      <c r="I229" s="397">
        <v>-1.3642533151114522E-2</v>
      </c>
      <c r="J229" s="397">
        <v>1.8195444190272081E-3</v>
      </c>
      <c r="K229" s="397">
        <v>-6.8240092631126625E-3</v>
      </c>
      <c r="L229" s="398">
        <f t="shared" si="8"/>
        <v>-8.2514629278901408E-2</v>
      </c>
      <c r="M229" s="399">
        <f t="shared" si="0"/>
        <v>9.809912507035512E-2</v>
      </c>
      <c r="N229" s="399">
        <f t="shared" si="1"/>
        <v>0.18712233650318011</v>
      </c>
      <c r="Q229" s="227">
        <v>45625</v>
      </c>
      <c r="R229" s="113">
        <v>0.18359596185517879</v>
      </c>
      <c r="S229" s="113">
        <v>0.14465222574942005</v>
      </c>
      <c r="T229" s="113">
        <v>0.10484865481560002</v>
      </c>
      <c r="U229" s="113">
        <v>0.19844942367664764</v>
      </c>
      <c r="V229" s="113">
        <v>0.37718379193111362</v>
      </c>
      <c r="W229" s="113">
        <v>0.2402161826305953</v>
      </c>
      <c r="X229" s="113">
        <v>0.21555926043129259</v>
      </c>
      <c r="Y229" s="113">
        <v>0.22875769826067316</v>
      </c>
      <c r="Z229" s="113">
        <v>0.14512265664246726</v>
      </c>
      <c r="AA229" s="113">
        <v>0.22775249498893801</v>
      </c>
      <c r="AB229" s="113">
        <v>0.16553829632700334</v>
      </c>
      <c r="AC229" s="409">
        <f t="shared" si="3"/>
        <v>2.2316766473089302</v>
      </c>
      <c r="AD229" s="113">
        <f t="shared" si="4"/>
        <v>3.1819015402292998</v>
      </c>
      <c r="AE229" s="113">
        <f t="shared" si="5"/>
        <v>3.6028482325054192</v>
      </c>
      <c r="AH229" s="372">
        <v>225</v>
      </c>
      <c r="AI229" s="372">
        <f>IF('Current Portfolio MAIN'!M227&gt;=0,0,1)</f>
        <v>0</v>
      </c>
      <c r="AJ229" s="372">
        <f>IF('Current Portfolio MAIN'!N227&gt;=0,0,1)</f>
        <v>0</v>
      </c>
      <c r="AP229" s="39">
        <v>196</v>
      </c>
      <c r="AQ229" s="222">
        <f>IF('Current Portfolio MAIN'!AD215&gt;=0,0,1)</f>
        <v>0</v>
      </c>
      <c r="AR229" s="222">
        <f>IF('Current Portfolio MAIN'!AE215&gt;=0,0,1)</f>
        <v>0</v>
      </c>
      <c r="AW229" s="372">
        <v>225</v>
      </c>
      <c r="AX229" s="372">
        <f>IF('Current Portfolio MAIN'!M227&gt;=0,0,1)</f>
        <v>0</v>
      </c>
      <c r="AY229" s="372">
        <f>IF('Current Portfolio MAIN'!N227&gt;=0,0,1)</f>
        <v>0</v>
      </c>
      <c r="AZ229" s="391"/>
      <c r="BA229" s="391"/>
      <c r="BB229" s="391"/>
      <c r="BC229" s="391"/>
      <c r="BD229" s="391"/>
      <c r="BE229" s="39">
        <v>196</v>
      </c>
      <c r="BF229" s="222"/>
      <c r="BG229" s="222"/>
      <c r="BH229" s="391"/>
      <c r="BI229" s="391"/>
      <c r="BJ229" s="391"/>
      <c r="BM229" s="370">
        <v>225</v>
      </c>
      <c r="BN229" s="366">
        <f ca="1">NORMINV(RAND(),$BR$2,$BR$3)</f>
        <v>-1.4477342279317179E-2</v>
      </c>
      <c r="BO229" s="369">
        <f ca="1">BN229-BN$296</f>
        <v>9.1764205337665754E-3</v>
      </c>
      <c r="BP229" s="367">
        <f ca="1">BN229-BN$301</f>
        <v>1.453113079120655E-2</v>
      </c>
      <c r="BT229" s="370">
        <v>225</v>
      </c>
      <c r="BU229" s="364">
        <f ca="1">IF(BO229&gt;=0,0,1)</f>
        <v>0</v>
      </c>
      <c r="BV229" s="372">
        <f ca="1">IF(BP229&gt;=0,0,1)</f>
        <v>0</v>
      </c>
      <c r="BZ229" s="370">
        <v>225</v>
      </c>
      <c r="CA229" s="368">
        <f ca="1">NORMINV(RAND(),CE$2,CE$3)</f>
        <v>1.5207448828340882E-2</v>
      </c>
      <c r="CB229" s="166">
        <f ca="1">CA229-CA$389</f>
        <v>0.10413336076476112</v>
      </c>
      <c r="CC229" s="166">
        <f ca="1">CA229-CA$394</f>
        <v>0.1287933149453229</v>
      </c>
      <c r="CG229" s="370">
        <v>225</v>
      </c>
      <c r="CH229" s="370">
        <f ca="1">IF(CB229&gt;=0,0,1)</f>
        <v>0</v>
      </c>
      <c r="CI229" s="370">
        <f ca="1">IF(CC229&gt;=0,0,1)</f>
        <v>0</v>
      </c>
    </row>
    <row r="230" spans="1:87" ht="15.6">
      <c r="A230" s="342">
        <v>45806</v>
      </c>
      <c r="B230" s="397">
        <v>-6.0645722340711972E-3</v>
      </c>
      <c r="C230" s="397">
        <v>-2.519250441920251E-3</v>
      </c>
      <c r="D230" s="397">
        <v>2.7110407012620463E-3</v>
      </c>
      <c r="E230" s="397">
        <v>-4.752250609508013E-3</v>
      </c>
      <c r="F230" s="397">
        <v>4.3081334535897131E-3</v>
      </c>
      <c r="G230" s="397">
        <v>1.4144812410552543E-2</v>
      </c>
      <c r="H230" s="397">
        <v>9.3811954802798247E-3</v>
      </c>
      <c r="I230" s="397">
        <v>1.3718005070412209E-2</v>
      </c>
      <c r="J230" s="397">
        <v>3.2970992535386268E-2</v>
      </c>
      <c r="K230" s="397">
        <v>4.6116059274861065E-3</v>
      </c>
      <c r="L230" s="398">
        <f t="shared" si="8"/>
        <v>6.8509712293469249E-2</v>
      </c>
      <c r="M230" s="399">
        <f t="shared" si="0"/>
        <v>0.24912346664272578</v>
      </c>
      <c r="N230" s="399">
        <f t="shared" si="1"/>
        <v>0.33814667807555077</v>
      </c>
      <c r="Q230" s="227">
        <v>45629</v>
      </c>
      <c r="R230" s="113">
        <v>0.10959789045936041</v>
      </c>
      <c r="S230" s="113">
        <v>0.1612643401062237</v>
      </c>
      <c r="T230" s="113">
        <v>9.7816945163700986E-2</v>
      </c>
      <c r="U230" s="113">
        <v>0.17826153149281687</v>
      </c>
      <c r="V230" s="113">
        <v>0.34870737661482232</v>
      </c>
      <c r="W230" s="113">
        <v>0.13643931708458035</v>
      </c>
      <c r="X230" s="113">
        <v>0.13701282807256066</v>
      </c>
      <c r="Y230" s="113">
        <v>0.20436880046956851</v>
      </c>
      <c r="Z230" s="113">
        <v>0.10627050147787243</v>
      </c>
      <c r="AA230" s="113">
        <v>0.21953397507961436</v>
      </c>
      <c r="AB230" s="113">
        <v>0.14594506087027281</v>
      </c>
      <c r="AC230" s="409">
        <f t="shared" si="3"/>
        <v>1.8452185668913934</v>
      </c>
      <c r="AD230" s="113">
        <f t="shared" si="4"/>
        <v>2.795443459811763</v>
      </c>
      <c r="AE230" s="113">
        <f t="shared" si="5"/>
        <v>3.2163901520878824</v>
      </c>
      <c r="AH230" s="372">
        <v>226</v>
      </c>
      <c r="AI230" s="372">
        <f>IF('Current Portfolio MAIN'!M228&gt;=0,0,1)</f>
        <v>0</v>
      </c>
      <c r="AJ230" s="372">
        <f>IF('Current Portfolio MAIN'!N228&gt;=0,0,1)</f>
        <v>0</v>
      </c>
      <c r="AP230" s="39">
        <v>197</v>
      </c>
      <c r="AQ230" s="222">
        <f>IF('Current Portfolio MAIN'!AD216&gt;=0,0,1)</f>
        <v>0</v>
      </c>
      <c r="AR230" s="222">
        <f>IF('Current Portfolio MAIN'!AE216&gt;=0,0,1)</f>
        <v>0</v>
      </c>
      <c r="AW230" s="372">
        <v>226</v>
      </c>
      <c r="AX230" s="372">
        <f>IF('Current Portfolio MAIN'!M228&gt;=0,0,1)</f>
        <v>0</v>
      </c>
      <c r="AY230" s="372">
        <f>IF('Current Portfolio MAIN'!N228&gt;=0,0,1)</f>
        <v>0</v>
      </c>
      <c r="AZ230" s="391"/>
      <c r="BA230" s="391"/>
      <c r="BB230" s="391"/>
      <c r="BC230" s="391"/>
      <c r="BD230" s="391"/>
      <c r="BE230" s="39">
        <v>197</v>
      </c>
      <c r="BF230" s="222"/>
      <c r="BG230" s="222"/>
      <c r="BH230" s="391"/>
      <c r="BI230" s="391"/>
      <c r="BJ230" s="391"/>
      <c r="BM230" s="370">
        <v>226</v>
      </c>
      <c r="BN230" s="366">
        <f ca="1">NORMINV(RAND(),$BR$2,$BR$3)</f>
        <v>-1.18141792836211E-2</v>
      </c>
      <c r="BO230" s="369">
        <f ca="1">BN230-BN$296</f>
        <v>1.1839583529462655E-2</v>
      </c>
      <c r="BP230" s="367">
        <f ca="1">BN230-BN$301</f>
        <v>1.7194293786902629E-2</v>
      </c>
      <c r="BT230" s="370">
        <v>226</v>
      </c>
      <c r="BU230" s="364">
        <f ca="1">IF(BO230&gt;=0,0,1)</f>
        <v>0</v>
      </c>
      <c r="BV230" s="372">
        <f ca="1">IF(BP230&gt;=0,0,1)</f>
        <v>0</v>
      </c>
      <c r="BZ230" s="370">
        <v>226</v>
      </c>
      <c r="CA230" s="368">
        <f ca="1">NORMINV(RAND(),CE$2,CE$3)</f>
        <v>5.6255625921102947E-2</v>
      </c>
      <c r="CB230" s="166">
        <f ca="1">CA230-CA$389</f>
        <v>0.14518153785752319</v>
      </c>
      <c r="CC230" s="166">
        <f ca="1">CA230-CA$394</f>
        <v>0.16984149203808496</v>
      </c>
      <c r="CG230" s="370">
        <v>226</v>
      </c>
      <c r="CH230" s="370">
        <f ca="1">IF(CB230&gt;=0,0,1)</f>
        <v>0</v>
      </c>
      <c r="CI230" s="370">
        <f ca="1">IF(CC230&gt;=0,0,1)</f>
        <v>0</v>
      </c>
    </row>
    <row r="231" spans="1:87" ht="15.6">
      <c r="A231" s="342">
        <v>45807</v>
      </c>
      <c r="B231" s="397">
        <v>-4.7989936940241118E-2</v>
      </c>
      <c r="C231" s="397">
        <v>-9.4640722578498426E-3</v>
      </c>
      <c r="D231" s="397">
        <v>-1.0290856787378622E-2</v>
      </c>
      <c r="E231" s="397">
        <v>-1.40590193715735E-2</v>
      </c>
      <c r="F231" s="397">
        <v>-4.9236937742795917E-3</v>
      </c>
      <c r="G231" s="397">
        <v>-2.3572874987546344E-2</v>
      </c>
      <c r="H231" s="397">
        <v>6.7975101177937258E-3</v>
      </c>
      <c r="I231" s="397">
        <v>-2.2554478777924269E-2</v>
      </c>
      <c r="J231" s="397">
        <v>-1.7976228264156902E-2</v>
      </c>
      <c r="K231" s="397">
        <v>-1.7210384771954912E-2</v>
      </c>
      <c r="L231" s="398">
        <f t="shared" si="8"/>
        <v>-0.16124403581511138</v>
      </c>
      <c r="M231" s="399">
        <f t="shared" si="0"/>
        <v>1.9369718534145153E-2</v>
      </c>
      <c r="N231" s="399">
        <f t="shared" si="1"/>
        <v>0.10839292996697014</v>
      </c>
      <c r="Q231" s="227">
        <v>45630</v>
      </c>
      <c r="R231" s="113">
        <v>0.11649228794890254</v>
      </c>
      <c r="S231" s="113">
        <v>0.17694006891069725</v>
      </c>
      <c r="T231" s="113">
        <v>0.17777960867539111</v>
      </c>
      <c r="U231" s="113">
        <v>0.19100857840162511</v>
      </c>
      <c r="V231" s="113">
        <v>0.33057490331546746</v>
      </c>
      <c r="W231" s="113">
        <v>0.13239705258763013</v>
      </c>
      <c r="X231" s="113">
        <v>0.15016425469134886</v>
      </c>
      <c r="Y231" s="113">
        <v>0.16396558521574067</v>
      </c>
      <c r="Z231" s="113">
        <v>0.15985261215635793</v>
      </c>
      <c r="AA231" s="113">
        <v>0.280545091308678</v>
      </c>
      <c r="AB231" s="113">
        <v>0.16719298250629455</v>
      </c>
      <c r="AC231" s="409">
        <f t="shared" si="3"/>
        <v>2.0469130257181334</v>
      </c>
      <c r="AD231" s="113">
        <f t="shared" si="4"/>
        <v>2.997137918638503</v>
      </c>
      <c r="AE231" s="113">
        <f t="shared" si="5"/>
        <v>3.4180846109146223</v>
      </c>
      <c r="AH231" s="372">
        <v>227</v>
      </c>
      <c r="AI231" s="372">
        <f>IF('Current Portfolio MAIN'!M229&gt;=0,0,1)</f>
        <v>0</v>
      </c>
      <c r="AJ231" s="372">
        <f>IF('Current Portfolio MAIN'!N229&gt;=0,0,1)</f>
        <v>0</v>
      </c>
      <c r="AP231" s="39">
        <v>198</v>
      </c>
      <c r="AQ231" s="222">
        <f>IF('Current Portfolio MAIN'!AD217&gt;=0,0,1)</f>
        <v>0</v>
      </c>
      <c r="AR231" s="222">
        <f>IF('Current Portfolio MAIN'!AE217&gt;=0,0,1)</f>
        <v>0</v>
      </c>
      <c r="AW231" s="372">
        <v>227</v>
      </c>
      <c r="AX231" s="372">
        <f>IF('Current Portfolio MAIN'!M229&gt;=0,0,1)</f>
        <v>0</v>
      </c>
      <c r="AY231" s="372">
        <f>IF('Current Portfolio MAIN'!N229&gt;=0,0,1)</f>
        <v>0</v>
      </c>
      <c r="AZ231" s="391"/>
      <c r="BA231" s="391"/>
      <c r="BB231" s="391"/>
      <c r="BC231" s="391"/>
      <c r="BD231" s="391"/>
      <c r="BE231" s="39">
        <v>198</v>
      </c>
      <c r="BF231" s="222"/>
      <c r="BG231" s="222"/>
      <c r="BH231" s="391"/>
      <c r="BI231" s="391"/>
      <c r="BJ231" s="391"/>
      <c r="BM231" s="370">
        <v>227</v>
      </c>
      <c r="BN231" s="366">
        <f ca="1">NORMINV(RAND(),$BR$2,$BR$3)</f>
        <v>1.4869846383770129E-2</v>
      </c>
      <c r="BO231" s="369">
        <f ca="1">BN231-BN$296</f>
        <v>3.8523609196853881E-2</v>
      </c>
      <c r="BP231" s="367">
        <f ca="1">BN231-BN$301</f>
        <v>4.3878319454293858E-2</v>
      </c>
      <c r="BT231" s="370">
        <v>227</v>
      </c>
      <c r="BU231" s="364">
        <f ca="1">IF(BO231&gt;=0,0,1)</f>
        <v>0</v>
      </c>
      <c r="BV231" s="372">
        <f ca="1">IF(BP231&gt;=0,0,1)</f>
        <v>0</v>
      </c>
      <c r="BZ231" s="370">
        <v>227</v>
      </c>
      <c r="CA231" s="368">
        <f ca="1">NORMINV(RAND(),CE$2,CE$3)</f>
        <v>7.1888603441753629E-2</v>
      </c>
      <c r="CB231" s="166">
        <f ca="1">CA231-CA$389</f>
        <v>0.16081451537817387</v>
      </c>
      <c r="CC231" s="166">
        <f ca="1">CA231-CA$394</f>
        <v>0.18547446955873564</v>
      </c>
      <c r="CG231" s="370">
        <v>227</v>
      </c>
      <c r="CH231" s="370">
        <f ca="1">IF(CB231&gt;=0,0,1)</f>
        <v>0</v>
      </c>
      <c r="CI231" s="370">
        <f ca="1">IF(CC231&gt;=0,0,1)</f>
        <v>0</v>
      </c>
    </row>
    <row r="232" spans="1:87" ht="15.6">
      <c r="A232" s="342">
        <v>45812</v>
      </c>
      <c r="B232" s="397">
        <v>-5.4222649545907498E-3</v>
      </c>
      <c r="C232" s="397">
        <v>-5.6638166611576723E-3</v>
      </c>
      <c r="D232" s="397">
        <v>-1.5204181101912129E-3</v>
      </c>
      <c r="E232" s="397">
        <v>-2.9931506450948664E-3</v>
      </c>
      <c r="F232" s="397">
        <v>-4.4226287255878516E-3</v>
      </c>
      <c r="G232" s="397">
        <v>-7.4931691725894645E-3</v>
      </c>
      <c r="H232" s="397">
        <v>-3.169235597139175E-2</v>
      </c>
      <c r="I232" s="397">
        <v>-1.9025293516432784E-2</v>
      </c>
      <c r="J232" s="397">
        <v>-1.0227972834475074E-2</v>
      </c>
      <c r="K232" s="397">
        <v>3.9058270185958754E-3</v>
      </c>
      <c r="L232" s="398">
        <f t="shared" si="8"/>
        <v>-8.455524357291555E-2</v>
      </c>
      <c r="M232" s="399">
        <f t="shared" si="0"/>
        <v>9.6058510776340977E-2</v>
      </c>
      <c r="N232" s="399">
        <f t="shared" si="1"/>
        <v>0.18508172220916597</v>
      </c>
      <c r="Q232" s="227">
        <v>45631</v>
      </c>
      <c r="R232" s="113">
        <v>-3.6790859321294445E-2</v>
      </c>
      <c r="S232" s="113">
        <v>0.17136825434308189</v>
      </c>
      <c r="T232" s="113">
        <v>0.15877915666809628</v>
      </c>
      <c r="U232" s="113">
        <v>0.16184516014036143</v>
      </c>
      <c r="V232" s="113">
        <v>0.30635234871219752</v>
      </c>
      <c r="W232" s="113">
        <v>9.4202667082316838E-2</v>
      </c>
      <c r="X232" s="113">
        <v>0.12557839074707688</v>
      </c>
      <c r="Y232" s="113">
        <v>0.11828556546421898</v>
      </c>
      <c r="Z232" s="113">
        <v>8.880395936493346E-2</v>
      </c>
      <c r="AA232" s="113">
        <v>0.19712825888794572</v>
      </c>
      <c r="AB232" s="113">
        <v>0.13929379087240035</v>
      </c>
      <c r="AC232" s="409">
        <f t="shared" si="3"/>
        <v>1.5248466929613349</v>
      </c>
      <c r="AD232" s="113">
        <f t="shared" si="4"/>
        <v>2.4750715858817047</v>
      </c>
      <c r="AE232" s="113">
        <f t="shared" si="5"/>
        <v>2.8960182781578236</v>
      </c>
      <c r="AH232" s="372">
        <v>228</v>
      </c>
      <c r="AI232" s="372">
        <f>IF('Current Portfolio MAIN'!M230&gt;=0,0,1)</f>
        <v>0</v>
      </c>
      <c r="AJ232" s="372">
        <f>IF('Current Portfolio MAIN'!N230&gt;=0,0,1)</f>
        <v>0</v>
      </c>
      <c r="AP232" s="39">
        <v>199</v>
      </c>
      <c r="AQ232" s="222">
        <f>IF('Current Portfolio MAIN'!AD218&gt;=0,0,1)</f>
        <v>0</v>
      </c>
      <c r="AR232" s="222">
        <f>IF('Current Portfolio MAIN'!AE218&gt;=0,0,1)</f>
        <v>0</v>
      </c>
      <c r="AW232" s="372">
        <v>228</v>
      </c>
      <c r="AX232" s="372">
        <f>IF('Current Portfolio MAIN'!M230&gt;=0,0,1)</f>
        <v>0</v>
      </c>
      <c r="AY232" s="372">
        <f>IF('Current Portfolio MAIN'!N230&gt;=0,0,1)</f>
        <v>0</v>
      </c>
      <c r="AZ232" s="391"/>
      <c r="BA232" s="391"/>
      <c r="BB232" s="391"/>
      <c r="BC232" s="391"/>
      <c r="BD232" s="391"/>
      <c r="BE232" s="39">
        <v>199</v>
      </c>
      <c r="BF232" s="222"/>
      <c r="BG232" s="222"/>
      <c r="BH232" s="391"/>
      <c r="BI232" s="391"/>
      <c r="BJ232" s="391"/>
      <c r="BM232" s="370">
        <v>228</v>
      </c>
      <c r="BN232" s="366">
        <f ca="1">NORMINV(RAND(),$BR$2,$BR$3)</f>
        <v>-5.3986406371147608E-3</v>
      </c>
      <c r="BO232" s="369">
        <f ca="1">BN232-BN$296</f>
        <v>1.8255122175968995E-2</v>
      </c>
      <c r="BP232" s="367">
        <f ca="1">BN232-BN$301</f>
        <v>2.3609832433408969E-2</v>
      </c>
      <c r="BT232" s="370">
        <v>228</v>
      </c>
      <c r="BU232" s="364">
        <f ca="1">IF(BO232&gt;=0,0,1)</f>
        <v>0</v>
      </c>
      <c r="BV232" s="372">
        <f ca="1">IF(BP232&gt;=0,0,1)</f>
        <v>0</v>
      </c>
      <c r="BZ232" s="370">
        <v>228</v>
      </c>
      <c r="CA232" s="368">
        <f ca="1">NORMINV(RAND(),CE$2,CE$3)</f>
        <v>0.13118179899375429</v>
      </c>
      <c r="CB232" s="166">
        <f ca="1">CA232-CA$389</f>
        <v>0.22010771093017453</v>
      </c>
      <c r="CC232" s="166">
        <f ca="1">CA232-CA$394</f>
        <v>0.2447676651107363</v>
      </c>
      <c r="CG232" s="370">
        <v>228</v>
      </c>
      <c r="CH232" s="370">
        <f ca="1">IF(CB232&gt;=0,0,1)</f>
        <v>0</v>
      </c>
      <c r="CI232" s="370">
        <f ca="1">IF(CC232&gt;=0,0,1)</f>
        <v>0</v>
      </c>
    </row>
    <row r="233" spans="1:87" ht="15.6">
      <c r="A233" s="342">
        <v>45813</v>
      </c>
      <c r="B233" s="397">
        <v>-1.7251094520864818E-2</v>
      </c>
      <c r="C233" s="397">
        <v>-1.5218464583798719E-2</v>
      </c>
      <c r="D233" s="397">
        <v>3.7078345064549545E-3</v>
      </c>
      <c r="E233" s="397">
        <v>-9.1294753662751749E-4</v>
      </c>
      <c r="F233" s="397">
        <v>-1.2890060214381771E-2</v>
      </c>
      <c r="G233" s="397">
        <v>-1.4292838259555851E-2</v>
      </c>
      <c r="H233" s="397">
        <v>-1.324016620880708E-2</v>
      </c>
      <c r="I233" s="397">
        <v>-7.8750940980079065E-3</v>
      </c>
      <c r="J233" s="397">
        <v>-1.8370146361795348E-2</v>
      </c>
      <c r="K233" s="397">
        <v>-1.2022538804309368E-3</v>
      </c>
      <c r="L233" s="398">
        <f t="shared" si="8"/>
        <v>-9.7545231157814993E-2</v>
      </c>
      <c r="M233" s="399">
        <f t="shared" si="0"/>
        <v>8.3068523191441535E-2</v>
      </c>
      <c r="N233" s="399">
        <f t="shared" si="1"/>
        <v>0.17209173462426652</v>
      </c>
      <c r="Q233" s="227">
        <v>45632</v>
      </c>
      <c r="R233" s="113">
        <v>-0.11949675232274737</v>
      </c>
      <c r="S233" s="113">
        <v>0.14957687380022744</v>
      </c>
      <c r="T233" s="113">
        <v>0.11302213471195399</v>
      </c>
      <c r="U233" s="113">
        <v>9.1133382431262122E-2</v>
      </c>
      <c r="V233" s="113">
        <v>0.24453501734415051</v>
      </c>
      <c r="W233" s="113">
        <v>5.6665177785787391E-2</v>
      </c>
      <c r="X233" s="113">
        <v>2.2921405869489098E-2</v>
      </c>
      <c r="Y233" s="113">
        <v>3.7752713998295162E-2</v>
      </c>
      <c r="Z233" s="113">
        <v>0.10283490300997022</v>
      </c>
      <c r="AA233" s="113">
        <v>0.15584908414954102</v>
      </c>
      <c r="AB233" s="113">
        <v>8.3001800277895166E-2</v>
      </c>
      <c r="AC233" s="409">
        <f t="shared" si="3"/>
        <v>0.93779574105582475</v>
      </c>
      <c r="AD233" s="113">
        <f t="shared" si="4"/>
        <v>1.8880206339761942</v>
      </c>
      <c r="AE233" s="113">
        <f t="shared" si="5"/>
        <v>2.3089673262523136</v>
      </c>
      <c r="AH233" s="372">
        <v>229</v>
      </c>
      <c r="AI233" s="372">
        <f>IF('Current Portfolio MAIN'!M231&gt;=0,0,1)</f>
        <v>0</v>
      </c>
      <c r="AJ233" s="372">
        <f>IF('Current Portfolio MAIN'!N231&gt;=0,0,1)</f>
        <v>0</v>
      </c>
      <c r="AP233" s="39">
        <v>200</v>
      </c>
      <c r="AQ233" s="222">
        <f>IF('Current Portfolio MAIN'!AD219&gt;=0,0,1)</f>
        <v>0</v>
      </c>
      <c r="AR233" s="222">
        <f>IF('Current Portfolio MAIN'!AE219&gt;=0,0,1)</f>
        <v>0</v>
      </c>
      <c r="AW233" s="372">
        <v>229</v>
      </c>
      <c r="AX233" s="372">
        <f>IF('Current Portfolio MAIN'!M231&gt;=0,0,1)</f>
        <v>0</v>
      </c>
      <c r="AY233" s="372">
        <f>IF('Current Portfolio MAIN'!N231&gt;=0,0,1)</f>
        <v>0</v>
      </c>
      <c r="AZ233" s="391"/>
      <c r="BA233" s="391"/>
      <c r="BB233" s="391"/>
      <c r="BC233" s="391"/>
      <c r="BD233" s="391"/>
      <c r="BE233" s="39">
        <v>200</v>
      </c>
      <c r="BF233" s="222"/>
      <c r="BG233" s="222"/>
      <c r="BH233" s="391"/>
      <c r="BI233" s="391"/>
      <c r="BJ233" s="391"/>
      <c r="BM233" s="370">
        <v>229</v>
      </c>
      <c r="BN233" s="366">
        <f ca="1">NORMINV(RAND(),$BR$2,$BR$3)</f>
        <v>3.7352874471889431E-2</v>
      </c>
      <c r="BO233" s="369">
        <f ca="1">BN233-BN$296</f>
        <v>6.1006637284973186E-2</v>
      </c>
      <c r="BP233" s="367">
        <f ca="1">BN233-BN$301</f>
        <v>6.6361347542413157E-2</v>
      </c>
      <c r="BT233" s="370">
        <v>229</v>
      </c>
      <c r="BU233" s="364">
        <f ca="1">IF(BO233&gt;=0,0,1)</f>
        <v>0</v>
      </c>
      <c r="BV233" s="372">
        <f ca="1">IF(BP233&gt;=0,0,1)</f>
        <v>0</v>
      </c>
      <c r="BZ233" s="370">
        <v>229</v>
      </c>
      <c r="CA233" s="368">
        <f ca="1">NORMINV(RAND(),CE$2,CE$3)</f>
        <v>-5.694930227125914E-2</v>
      </c>
      <c r="CB233" s="166">
        <f ca="1">CA233-CA$389</f>
        <v>3.1976609665161103E-2</v>
      </c>
      <c r="CC233" s="166">
        <f ca="1">CA233-CA$394</f>
        <v>5.6636563845722875E-2</v>
      </c>
      <c r="CG233" s="370">
        <v>229</v>
      </c>
      <c r="CH233" s="370">
        <f ca="1">IF(CB233&gt;=0,0,1)</f>
        <v>0</v>
      </c>
      <c r="CI233" s="370">
        <f ca="1">IF(CC233&gt;=0,0,1)</f>
        <v>0</v>
      </c>
    </row>
    <row r="234" spans="1:87" ht="15.6">
      <c r="A234" s="342">
        <v>45814</v>
      </c>
      <c r="B234" s="397">
        <v>1.1487325140867366E-2</v>
      </c>
      <c r="C234" s="397">
        <v>2.4486546814495025E-2</v>
      </c>
      <c r="D234" s="397">
        <v>1.3776827863487329E-2</v>
      </c>
      <c r="E234" s="397">
        <v>3.0419161464172895E-2</v>
      </c>
      <c r="F234" s="397">
        <v>2.0229120958266567E-2</v>
      </c>
      <c r="G234" s="397">
        <v>2.1351877134935027E-2</v>
      </c>
      <c r="H234" s="397">
        <v>1.265084477308287E-2</v>
      </c>
      <c r="I234" s="397">
        <v>3.232834396060924E-2</v>
      </c>
      <c r="J234" s="397">
        <v>1.6541407142198761E-2</v>
      </c>
      <c r="K234" s="397">
        <v>3.5397661358284038E-2</v>
      </c>
      <c r="L234" s="398">
        <f t="shared" si="8"/>
        <v>0.21866911661039912</v>
      </c>
      <c r="M234" s="399">
        <f t="shared" si="0"/>
        <v>0.39928287095965564</v>
      </c>
      <c r="N234" s="399">
        <f t="shared" si="1"/>
        <v>0.48830608239248063</v>
      </c>
      <c r="Q234" s="227">
        <v>45636</v>
      </c>
      <c r="R234" s="113">
        <v>-0.22239782866935165</v>
      </c>
      <c r="S234" s="113">
        <v>0.1019724288628594</v>
      </c>
      <c r="T234" s="113">
        <v>5.4300072920865139E-2</v>
      </c>
      <c r="U234" s="113">
        <v>2.2879951861562997E-2</v>
      </c>
      <c r="V234" s="113">
        <v>0.17331388985796514</v>
      </c>
      <c r="W234" s="113">
        <v>-2.1651294863205273E-3</v>
      </c>
      <c r="X234" s="113">
        <v>-3.6672434502931783E-2</v>
      </c>
      <c r="Y234" s="113">
        <v>1.3215725297465841E-2</v>
      </c>
      <c r="Z234" s="113">
        <v>9.9649769308729486E-2</v>
      </c>
      <c r="AA234" s="113">
        <v>8.3932556413442327E-2</v>
      </c>
      <c r="AB234" s="113">
        <v>2.2200854182861995E-2</v>
      </c>
      <c r="AC234" s="409">
        <f t="shared" si="3"/>
        <v>0.31022985604714837</v>
      </c>
      <c r="AD234" s="113">
        <f t="shared" si="4"/>
        <v>1.260454748967518</v>
      </c>
      <c r="AE234" s="113">
        <f t="shared" si="5"/>
        <v>1.6814014412436371</v>
      </c>
      <c r="AH234" s="372">
        <v>230</v>
      </c>
      <c r="AI234" s="372">
        <f>IF('Current Portfolio MAIN'!M232&gt;=0,0,1)</f>
        <v>0</v>
      </c>
      <c r="AJ234" s="372">
        <f>IF('Current Portfolio MAIN'!N232&gt;=0,0,1)</f>
        <v>0</v>
      </c>
      <c r="AP234" s="39">
        <v>201</v>
      </c>
      <c r="AQ234" s="222">
        <f>IF('Current Portfolio MAIN'!AD220&gt;=0,0,1)</f>
        <v>0</v>
      </c>
      <c r="AR234" s="222">
        <f>IF('Current Portfolio MAIN'!AE220&gt;=0,0,1)</f>
        <v>0</v>
      </c>
      <c r="AW234" s="372">
        <v>230</v>
      </c>
      <c r="AX234" s="372">
        <f>IF('Current Portfolio MAIN'!M232&gt;=0,0,1)</f>
        <v>0</v>
      </c>
      <c r="AY234" s="372">
        <f>IF('Current Portfolio MAIN'!N232&gt;=0,0,1)</f>
        <v>0</v>
      </c>
      <c r="AZ234" s="391"/>
      <c r="BA234" s="391"/>
      <c r="BB234" s="391"/>
      <c r="BC234" s="391"/>
      <c r="BD234" s="391"/>
      <c r="BE234" s="39">
        <v>201</v>
      </c>
      <c r="BF234" s="222"/>
      <c r="BG234" s="222"/>
      <c r="BH234" s="391"/>
      <c r="BI234" s="391"/>
      <c r="BJ234" s="391"/>
      <c r="BM234" s="370">
        <v>230</v>
      </c>
      <c r="BN234" s="366">
        <f ca="1">NORMINV(RAND(),$BR$2,$BR$3)</f>
        <v>1.1918234555126793E-2</v>
      </c>
      <c r="BO234" s="369">
        <f ca="1">BN234-BN$296</f>
        <v>3.5571997368210546E-2</v>
      </c>
      <c r="BP234" s="367">
        <f ca="1">BN234-BN$301</f>
        <v>4.0926707625650524E-2</v>
      </c>
      <c r="BT234" s="370">
        <v>230</v>
      </c>
      <c r="BU234" s="364">
        <f ca="1">IF(BO234&gt;=0,0,1)</f>
        <v>0</v>
      </c>
      <c r="BV234" s="372">
        <f ca="1">IF(BP234&gt;=0,0,1)</f>
        <v>0</v>
      </c>
      <c r="BZ234" s="370">
        <v>230</v>
      </c>
      <c r="CA234" s="368">
        <f ca="1">NORMINV(RAND(),CE$2,CE$3)</f>
        <v>-5.6984756731367291E-2</v>
      </c>
      <c r="CB234" s="166">
        <f ca="1">CA234-CA$389</f>
        <v>3.1941155205052953E-2</v>
      </c>
      <c r="CC234" s="166">
        <f ca="1">CA234-CA$394</f>
        <v>5.6601109385614724E-2</v>
      </c>
      <c r="CG234" s="370">
        <v>230</v>
      </c>
      <c r="CH234" s="370">
        <f ca="1">IF(CB234&gt;=0,0,1)</f>
        <v>0</v>
      </c>
      <c r="CI234" s="370">
        <f ca="1">IF(CC234&gt;=0,0,1)</f>
        <v>0</v>
      </c>
    </row>
    <row r="235" spans="1:87" ht="15.6">
      <c r="A235" s="342">
        <v>45819</v>
      </c>
      <c r="B235" s="397">
        <v>-6.996100873752964E-2</v>
      </c>
      <c r="C235" s="397">
        <v>-2.6058414393180462E-2</v>
      </c>
      <c r="D235" s="397">
        <v>-3.4142991024987968E-3</v>
      </c>
      <c r="E235" s="397">
        <v>-2.1631082779535626E-2</v>
      </c>
      <c r="F235" s="397">
        <v>-3.9180537377891955E-4</v>
      </c>
      <c r="G235" s="397">
        <v>-2.4248874029429435E-2</v>
      </c>
      <c r="H235" s="397">
        <v>1.2077671486293573E-2</v>
      </c>
      <c r="I235" s="397">
        <v>2.9067771870692205E-3</v>
      </c>
      <c r="J235" s="397">
        <v>-1.4962144547462919E-2</v>
      </c>
      <c r="K235" s="397">
        <v>-2.7122762064161865E-2</v>
      </c>
      <c r="L235" s="398">
        <f t="shared" si="8"/>
        <v>-0.17280594235421487</v>
      </c>
      <c r="M235" s="399">
        <f t="shared" si="0"/>
        <v>7.807811995041658E-3</v>
      </c>
      <c r="N235" s="399">
        <f t="shared" si="1"/>
        <v>9.6831023427866647E-2</v>
      </c>
      <c r="Q235" s="227">
        <v>45637</v>
      </c>
      <c r="R235" s="113">
        <v>-0.21671522574964819</v>
      </c>
      <c r="S235" s="113">
        <v>0.10775311931070264</v>
      </c>
      <c r="T235" s="113">
        <v>8.3831677271467786E-2</v>
      </c>
      <c r="U235" s="113">
        <v>2.9294059096331537E-2</v>
      </c>
      <c r="V235" s="113">
        <v>0.18057230289893633</v>
      </c>
      <c r="W235" s="113">
        <v>1.7411763107948453E-3</v>
      </c>
      <c r="X235" s="113">
        <v>-4.4981586835505905E-2</v>
      </c>
      <c r="Y235" s="113">
        <v>1.5303439081297165E-2</v>
      </c>
      <c r="Z235" s="113">
        <v>0.11601005049811075</v>
      </c>
      <c r="AA235" s="113">
        <v>0.12816467166708945</v>
      </c>
      <c r="AB235" s="113">
        <v>3.5064617091082217E-2</v>
      </c>
      <c r="AC235" s="409">
        <f t="shared" si="3"/>
        <v>0.43603830064065863</v>
      </c>
      <c r="AD235" s="113">
        <f t="shared" si="4"/>
        <v>1.3862631935610281</v>
      </c>
      <c r="AE235" s="113">
        <f t="shared" si="5"/>
        <v>1.8072098858371475</v>
      </c>
      <c r="AH235" s="372">
        <v>231</v>
      </c>
      <c r="AI235" s="372">
        <f>IF('Current Portfolio MAIN'!M233&gt;=0,0,1)</f>
        <v>0</v>
      </c>
      <c r="AJ235" s="372">
        <f>IF('Current Portfolio MAIN'!N233&gt;=0,0,1)</f>
        <v>0</v>
      </c>
      <c r="AP235" s="39">
        <v>202</v>
      </c>
      <c r="AQ235" s="222">
        <f>IF('Current Portfolio MAIN'!AD221&gt;=0,0,1)</f>
        <v>0</v>
      </c>
      <c r="AR235" s="222">
        <f>IF('Current Portfolio MAIN'!AE221&gt;=0,0,1)</f>
        <v>0</v>
      </c>
      <c r="AW235" s="372">
        <v>231</v>
      </c>
      <c r="AX235" s="372">
        <f>IF('Current Portfolio MAIN'!M233&gt;=0,0,1)</f>
        <v>0</v>
      </c>
      <c r="AY235" s="372">
        <f>IF('Current Portfolio MAIN'!N233&gt;=0,0,1)</f>
        <v>0</v>
      </c>
      <c r="AZ235" s="391"/>
      <c r="BA235" s="391"/>
      <c r="BB235" s="391"/>
      <c r="BC235" s="391"/>
      <c r="BD235" s="391"/>
      <c r="BE235" s="39">
        <v>202</v>
      </c>
      <c r="BF235" s="222"/>
      <c r="BG235" s="222"/>
      <c r="BH235" s="391"/>
      <c r="BI235" s="391"/>
      <c r="BJ235" s="391"/>
      <c r="BM235" s="370">
        <v>231</v>
      </c>
      <c r="BN235" s="366">
        <f ca="1">NORMINV(RAND(),$BR$2,$BR$3)</f>
        <v>5.413900504242221E-3</v>
      </c>
      <c r="BO235" s="369">
        <f ca="1">BN235-BN$296</f>
        <v>2.9067663317325975E-2</v>
      </c>
      <c r="BP235" s="367">
        <f ca="1">BN235-BN$301</f>
        <v>3.4422373574765949E-2</v>
      </c>
      <c r="BT235" s="370">
        <v>231</v>
      </c>
      <c r="BU235" s="364">
        <f ca="1">IF(BO235&gt;=0,0,1)</f>
        <v>0</v>
      </c>
      <c r="BV235" s="372">
        <f ca="1">IF(BP235&gt;=0,0,1)</f>
        <v>0</v>
      </c>
      <c r="BZ235" s="370">
        <v>231</v>
      </c>
      <c r="CA235" s="368">
        <f ca="1">NORMINV(RAND(),CE$2,CE$3)</f>
        <v>2.2603529654459178E-2</v>
      </c>
      <c r="CB235" s="166">
        <f ca="1">CA235-CA$389</f>
        <v>0.11152944159087942</v>
      </c>
      <c r="CC235" s="166">
        <f ca="1">CA235-CA$394</f>
        <v>0.13618939577144118</v>
      </c>
      <c r="CG235" s="370">
        <v>231</v>
      </c>
      <c r="CH235" s="370">
        <f ca="1">IF(CB235&gt;=0,0,1)</f>
        <v>0</v>
      </c>
      <c r="CI235" s="370">
        <f ca="1">IF(CC235&gt;=0,0,1)</f>
        <v>0</v>
      </c>
    </row>
    <row r="236" spans="1:87" ht="15.6">
      <c r="A236" s="342">
        <v>45820</v>
      </c>
      <c r="B236" s="397">
        <v>9.4951626210193485E-3</v>
      </c>
      <c r="C236" s="397">
        <v>7.2445539917072033E-3</v>
      </c>
      <c r="D236" s="397">
        <v>1.8412719161168933E-2</v>
      </c>
      <c r="E236" s="397">
        <v>1.9370105128795112E-2</v>
      </c>
      <c r="F236" s="397">
        <v>-2.5319319277798957E-3</v>
      </c>
      <c r="G236" s="397">
        <v>9.6079922268561546E-3</v>
      </c>
      <c r="H236" s="397">
        <v>-7.1735942651547369E-3</v>
      </c>
      <c r="I236" s="397">
        <v>6.439901822551386E-3</v>
      </c>
      <c r="J236" s="397">
        <v>-4.3021624813422421E-2</v>
      </c>
      <c r="K236" s="397">
        <v>5.3094236145483364E-3</v>
      </c>
      <c r="L236" s="398">
        <f t="shared" si="8"/>
        <v>2.3152707560289421E-2</v>
      </c>
      <c r="M236" s="399">
        <f t="shared" si="0"/>
        <v>0.20376646190954595</v>
      </c>
      <c r="N236" s="399">
        <f t="shared" si="1"/>
        <v>0.29278967334237094</v>
      </c>
      <c r="Q236" s="227">
        <v>45638</v>
      </c>
      <c r="R236" s="113">
        <v>-9.3225862091695699E-2</v>
      </c>
      <c r="S236" s="113">
        <v>0.16583857916057565</v>
      </c>
      <c r="T236" s="113">
        <v>0.12038428111939492</v>
      </c>
      <c r="U236" s="113">
        <v>5.678076205324456E-2</v>
      </c>
      <c r="V236" s="113">
        <v>0.19947767269920313</v>
      </c>
      <c r="W236" s="113">
        <v>4.112833141791139E-2</v>
      </c>
      <c r="X236" s="113">
        <v>-3.9572351611887879E-2</v>
      </c>
      <c r="Y236" s="113">
        <v>5.0329124142714399E-2</v>
      </c>
      <c r="Z236" s="113">
        <v>0.21824928136104216</v>
      </c>
      <c r="AA236" s="113">
        <v>0.15549977945056059</v>
      </c>
      <c r="AB236" s="113">
        <v>6.6116705035954126E-2</v>
      </c>
      <c r="AC236" s="409">
        <f t="shared" si="3"/>
        <v>0.94100630273701735</v>
      </c>
      <c r="AD236" s="113">
        <f t="shared" si="4"/>
        <v>1.8912311956573871</v>
      </c>
      <c r="AE236" s="113">
        <f t="shared" si="5"/>
        <v>2.312177887933506</v>
      </c>
      <c r="AH236" s="372">
        <v>232</v>
      </c>
      <c r="AI236" s="372">
        <f>IF('Current Portfolio MAIN'!M234&gt;=0,0,1)</f>
        <v>0</v>
      </c>
      <c r="AJ236" s="372">
        <f>IF('Current Portfolio MAIN'!N234&gt;=0,0,1)</f>
        <v>0</v>
      </c>
      <c r="AP236" s="39">
        <v>203</v>
      </c>
      <c r="AQ236" s="222">
        <f>IF('Current Portfolio MAIN'!AD222&gt;=0,0,1)</f>
        <v>0</v>
      </c>
      <c r="AR236" s="222">
        <f>IF('Current Portfolio MAIN'!AE222&gt;=0,0,1)</f>
        <v>0</v>
      </c>
      <c r="AW236" s="372">
        <v>232</v>
      </c>
      <c r="AX236" s="372">
        <f>IF('Current Portfolio MAIN'!M234&gt;=0,0,1)</f>
        <v>0</v>
      </c>
      <c r="AY236" s="372">
        <f>IF('Current Portfolio MAIN'!N234&gt;=0,0,1)</f>
        <v>0</v>
      </c>
      <c r="AZ236" s="391"/>
      <c r="BA236" s="391"/>
      <c r="BB236" s="391"/>
      <c r="BC236" s="391"/>
      <c r="BD236" s="391"/>
      <c r="BE236" s="39">
        <v>203</v>
      </c>
      <c r="BF236" s="222"/>
      <c r="BG236" s="222"/>
      <c r="BH236" s="391"/>
      <c r="BI236" s="391"/>
      <c r="BJ236" s="391"/>
      <c r="BM236" s="370">
        <v>232</v>
      </c>
      <c r="BN236" s="366">
        <f ca="1">NORMINV(RAND(),$BR$2,$BR$3)</f>
        <v>-1.6341397557622726E-2</v>
      </c>
      <c r="BO236" s="369">
        <f ca="1">BN236-BN$296</f>
        <v>7.3123652554610286E-3</v>
      </c>
      <c r="BP236" s="367">
        <f ca="1">BN236-BN$301</f>
        <v>1.2667075512901003E-2</v>
      </c>
      <c r="BT236" s="370">
        <v>232</v>
      </c>
      <c r="BU236" s="364">
        <f ca="1">IF(BO236&gt;=0,0,1)</f>
        <v>0</v>
      </c>
      <c r="BV236" s="372">
        <f ca="1">IF(BP236&gt;=0,0,1)</f>
        <v>0</v>
      </c>
      <c r="BZ236" s="370">
        <v>232</v>
      </c>
      <c r="CA236" s="368">
        <f ca="1">NORMINV(RAND(),CE$2,CE$3)</f>
        <v>-0.10745918666417287</v>
      </c>
      <c r="CB236" s="166">
        <f ca="1">CA236-CA$389</f>
        <v>-1.8533274727752624E-2</v>
      </c>
      <c r="CC236" s="166">
        <f ca="1">CA236-CA$394</f>
        <v>6.1266794528091473E-3</v>
      </c>
      <c r="CG236" s="370">
        <v>232</v>
      </c>
      <c r="CH236" s="370">
        <f ca="1">IF(CB236&gt;=0,0,1)</f>
        <v>1</v>
      </c>
      <c r="CI236" s="370">
        <f ca="1">IF(CC236&gt;=0,0,1)</f>
        <v>0</v>
      </c>
    </row>
    <row r="237" spans="1:87" ht="15.6">
      <c r="A237" s="342">
        <v>45826</v>
      </c>
      <c r="B237" s="397">
        <v>3.5894630526879912E-2</v>
      </c>
      <c r="C237" s="397">
        <v>7.4515699947694802E-3</v>
      </c>
      <c r="D237" s="397">
        <v>7.2484182032388489E-3</v>
      </c>
      <c r="E237" s="397">
        <v>1.0461254521400454E-2</v>
      </c>
      <c r="F237" s="397">
        <v>3.4253183187371583E-4</v>
      </c>
      <c r="G237" s="397">
        <v>6.1034924650140709E-3</v>
      </c>
      <c r="H237" s="397">
        <v>-1.3115733427356835E-3</v>
      </c>
      <c r="I237" s="397">
        <v>-1.8115037706361026E-3</v>
      </c>
      <c r="J237" s="397">
        <v>-1.0283018371808561E-2</v>
      </c>
      <c r="K237" s="397">
        <v>-8.100671144179783E-3</v>
      </c>
      <c r="L237" s="398">
        <f t="shared" si="8"/>
        <v>4.5995130913816351E-2</v>
      </c>
      <c r="M237" s="399">
        <f t="shared" si="0"/>
        <v>0.22660888526307288</v>
      </c>
      <c r="N237" s="399">
        <f t="shared" si="1"/>
        <v>0.31563209669589787</v>
      </c>
      <c r="Q237" s="227">
        <v>45639</v>
      </c>
      <c r="R237" s="113">
        <v>-0.13384263000900287</v>
      </c>
      <c r="S237" s="113">
        <v>0.16965852346013821</v>
      </c>
      <c r="T237" s="113">
        <v>0.11627296858240177</v>
      </c>
      <c r="U237" s="113">
        <v>5.1150128550944141E-2</v>
      </c>
      <c r="V237" s="113">
        <v>0.17090616344778375</v>
      </c>
      <c r="W237" s="113">
        <v>3.0398390492765381E-2</v>
      </c>
      <c r="X237" s="113">
        <v>-3.4059843849305271E-2</v>
      </c>
      <c r="Y237" s="113">
        <v>2.8765030597294183E-2</v>
      </c>
      <c r="Z237" s="113">
        <v>0.28621270706653013</v>
      </c>
      <c r="AA237" s="113">
        <v>0.1274109847730005</v>
      </c>
      <c r="AB237" s="113">
        <v>7.2842028885873766E-2</v>
      </c>
      <c r="AC237" s="409">
        <f t="shared" si="3"/>
        <v>0.88571445199842369</v>
      </c>
      <c r="AD237" s="113">
        <f t="shared" si="4"/>
        <v>1.8359393449187933</v>
      </c>
      <c r="AE237" s="113">
        <f t="shared" si="5"/>
        <v>2.2568860371949127</v>
      </c>
      <c r="AH237" s="372">
        <v>233</v>
      </c>
      <c r="AI237" s="372">
        <f>IF('Current Portfolio MAIN'!M235&gt;=0,0,1)</f>
        <v>0</v>
      </c>
      <c r="AJ237" s="372">
        <f>IF('Current Portfolio MAIN'!N235&gt;=0,0,1)</f>
        <v>0</v>
      </c>
      <c r="AP237" s="39">
        <v>204</v>
      </c>
      <c r="AQ237" s="222">
        <f>IF('Current Portfolio MAIN'!AD223&gt;=0,0,1)</f>
        <v>0</v>
      </c>
      <c r="AR237" s="222">
        <f>IF('Current Portfolio MAIN'!AE223&gt;=0,0,1)</f>
        <v>0</v>
      </c>
      <c r="AW237" s="372">
        <v>233</v>
      </c>
      <c r="AX237" s="372">
        <f>IF('Current Portfolio MAIN'!M235&gt;=0,0,1)</f>
        <v>0</v>
      </c>
      <c r="AY237" s="372">
        <f>IF('Current Portfolio MAIN'!N235&gt;=0,0,1)</f>
        <v>0</v>
      </c>
      <c r="AZ237" s="391"/>
      <c r="BA237" s="391"/>
      <c r="BB237" s="391"/>
      <c r="BC237" s="391"/>
      <c r="BD237" s="391"/>
      <c r="BE237" s="39">
        <v>204</v>
      </c>
      <c r="BF237" s="222"/>
      <c r="BG237" s="222"/>
      <c r="BH237" s="391"/>
      <c r="BI237" s="391"/>
      <c r="BJ237" s="391"/>
      <c r="BM237" s="370">
        <v>233</v>
      </c>
      <c r="BN237" s="366">
        <f ca="1">NORMINV(RAND(),$BR$2,$BR$3)</f>
        <v>1.0710849039690377E-2</v>
      </c>
      <c r="BO237" s="369">
        <f ca="1">BN237-BN$296</f>
        <v>3.4364611852774132E-2</v>
      </c>
      <c r="BP237" s="367">
        <f ca="1">BN237-BN$301</f>
        <v>3.9719322110214103E-2</v>
      </c>
      <c r="BT237" s="370">
        <v>233</v>
      </c>
      <c r="BU237" s="364">
        <f ca="1">IF(BO237&gt;=0,0,1)</f>
        <v>0</v>
      </c>
      <c r="BV237" s="372">
        <f ca="1">IF(BP237&gt;=0,0,1)</f>
        <v>0</v>
      </c>
      <c r="BZ237" s="370">
        <v>233</v>
      </c>
      <c r="CA237" s="368">
        <f ca="1">NORMINV(RAND(),CE$2,CE$3)</f>
        <v>2.7932345721830731E-2</v>
      </c>
      <c r="CB237" s="166">
        <f ca="1">CA237-CA$389</f>
        <v>0.11685825765825097</v>
      </c>
      <c r="CC237" s="166">
        <f ca="1">CA237-CA$394</f>
        <v>0.14151821183881275</v>
      </c>
      <c r="CG237" s="370">
        <v>233</v>
      </c>
      <c r="CH237" s="370">
        <f ca="1">IF(CB237&gt;=0,0,1)</f>
        <v>0</v>
      </c>
      <c r="CI237" s="370">
        <f ca="1">IF(CC237&gt;=0,0,1)</f>
        <v>0</v>
      </c>
    </row>
    <row r="238" spans="1:87" ht="15.6">
      <c r="A238" s="342">
        <v>45833</v>
      </c>
      <c r="B238" s="397">
        <v>-1.4302604646270867E-2</v>
      </c>
      <c r="C238" s="397">
        <v>7.536019398620919E-3</v>
      </c>
      <c r="D238" s="397">
        <v>5.6502981297170685E-3</v>
      </c>
      <c r="E238" s="397">
        <v>5.662051706457838E-3</v>
      </c>
      <c r="F238" s="397">
        <v>7.7353771951571559E-3</v>
      </c>
      <c r="G238" s="397">
        <v>-3.1524715035223139E-2</v>
      </c>
      <c r="H238" s="397">
        <v>-1.6539407386140792E-2</v>
      </c>
      <c r="I238" s="397">
        <v>-9.9427783005434645E-4</v>
      </c>
      <c r="J238" s="397">
        <v>-8.9271798328106611E-3</v>
      </c>
      <c r="K238" s="397">
        <v>-2.4327979530862631E-3</v>
      </c>
      <c r="L238" s="398">
        <f t="shared" si="8"/>
        <v>-4.8137236253633087E-2</v>
      </c>
      <c r="M238" s="399">
        <f t="shared" si="0"/>
        <v>0.13247651809562344</v>
      </c>
      <c r="N238" s="399">
        <f t="shared" si="1"/>
        <v>0.22149972952844843</v>
      </c>
      <c r="Q238" s="227">
        <v>45643</v>
      </c>
      <c r="R238" s="113">
        <v>-0.14563296447651397</v>
      </c>
      <c r="S238" s="113">
        <v>0.16202223692841811</v>
      </c>
      <c r="T238" s="113">
        <v>0.11379207705594685</v>
      </c>
      <c r="U238" s="113">
        <v>5.7061379399773626E-2</v>
      </c>
      <c r="V238" s="113">
        <v>8.361594577571263E-2</v>
      </c>
      <c r="W238" s="113">
        <v>-6.9664851738645561E-3</v>
      </c>
      <c r="X238" s="113">
        <v>-7.1254279428018763E-2</v>
      </c>
      <c r="Y238" s="113">
        <v>-4.2298194409780554E-2</v>
      </c>
      <c r="Z238" s="113">
        <v>0.31046793114122107</v>
      </c>
      <c r="AA238" s="113">
        <v>0.14353388372838927</v>
      </c>
      <c r="AB238" s="113">
        <v>6.4062708617953268E-2</v>
      </c>
      <c r="AC238" s="409">
        <f t="shared" si="3"/>
        <v>0.66840423915923697</v>
      </c>
      <c r="AD238" s="113">
        <f t="shared" si="4"/>
        <v>1.6186291320796067</v>
      </c>
      <c r="AE238" s="113">
        <f t="shared" si="5"/>
        <v>2.0395758243557256</v>
      </c>
      <c r="AH238" s="372">
        <v>234</v>
      </c>
      <c r="AI238" s="372">
        <f>IF('Current Portfolio MAIN'!M236&gt;=0,0,1)</f>
        <v>0</v>
      </c>
      <c r="AJ238" s="372">
        <f>IF('Current Portfolio MAIN'!N236&gt;=0,0,1)</f>
        <v>0</v>
      </c>
      <c r="AP238" s="39">
        <v>205</v>
      </c>
      <c r="AQ238" s="222">
        <f>IF('Current Portfolio MAIN'!AD224&gt;=0,0,1)</f>
        <v>0</v>
      </c>
      <c r="AR238" s="222">
        <f>IF('Current Portfolio MAIN'!AE224&gt;=0,0,1)</f>
        <v>0</v>
      </c>
      <c r="AW238" s="372">
        <v>234</v>
      </c>
      <c r="AX238" s="372">
        <f>IF('Current Portfolio MAIN'!M236&gt;=0,0,1)</f>
        <v>0</v>
      </c>
      <c r="AY238" s="372">
        <f>IF('Current Portfolio MAIN'!N236&gt;=0,0,1)</f>
        <v>0</v>
      </c>
      <c r="AZ238" s="391"/>
      <c r="BA238" s="391"/>
      <c r="BB238" s="391"/>
      <c r="BC238" s="391"/>
      <c r="BD238" s="391"/>
      <c r="BE238" s="39">
        <v>205</v>
      </c>
      <c r="BF238" s="222"/>
      <c r="BG238" s="222"/>
      <c r="BH238" s="391"/>
      <c r="BI238" s="391"/>
      <c r="BJ238" s="391"/>
      <c r="BM238" s="370">
        <v>234</v>
      </c>
      <c r="BN238" s="366">
        <f ca="1">NORMINV(RAND(),$BR$2,$BR$3)</f>
        <v>1.059795036927862E-2</v>
      </c>
      <c r="BO238" s="369">
        <f ca="1">BN238-BN$296</f>
        <v>3.4251713182362378E-2</v>
      </c>
      <c r="BP238" s="367">
        <f ca="1">BN238-BN$301</f>
        <v>3.9606423439802349E-2</v>
      </c>
      <c r="BT238" s="370">
        <v>234</v>
      </c>
      <c r="BU238" s="364">
        <f ca="1">IF(BO238&gt;=0,0,1)</f>
        <v>0</v>
      </c>
      <c r="BV238" s="372">
        <f ca="1">IF(BP238&gt;=0,0,1)</f>
        <v>0</v>
      </c>
      <c r="BZ238" s="370">
        <v>234</v>
      </c>
      <c r="CA238" s="368">
        <f ca="1">NORMINV(RAND(),CE$2,CE$3)</f>
        <v>-1.0815540809362291E-2</v>
      </c>
      <c r="CB238" s="166">
        <f ca="1">CA238-CA$389</f>
        <v>7.8110371127057959E-2</v>
      </c>
      <c r="CC238" s="166">
        <f ca="1">CA238-CA$394</f>
        <v>0.10277032530761973</v>
      </c>
      <c r="CG238" s="370">
        <v>234</v>
      </c>
      <c r="CH238" s="370">
        <f ca="1">IF(CB238&gt;=0,0,1)</f>
        <v>0</v>
      </c>
      <c r="CI238" s="370">
        <f ca="1">IF(CC238&gt;=0,0,1)</f>
        <v>0</v>
      </c>
    </row>
    <row r="239" spans="1:87" ht="15.6">
      <c r="A239" s="342">
        <v>45834</v>
      </c>
      <c r="B239" s="397">
        <v>1.1014289613254569E-2</v>
      </c>
      <c r="C239" s="397">
        <v>-5.2373788643547137E-3</v>
      </c>
      <c r="D239" s="397">
        <v>8.0308318399902046E-3</v>
      </c>
      <c r="E239" s="397">
        <v>8.6519450346989046E-3</v>
      </c>
      <c r="F239" s="397">
        <v>1.457454090498711E-2</v>
      </c>
      <c r="G239" s="397">
        <v>-6.6447599786566558E-3</v>
      </c>
      <c r="H239" s="397">
        <v>1.8881701870401502E-2</v>
      </c>
      <c r="I239" s="397">
        <v>5.9612181236379236E-3</v>
      </c>
      <c r="J239" s="397">
        <v>1.5990235257190122E-2</v>
      </c>
      <c r="K239" s="397">
        <v>2.1673680802642314E-2</v>
      </c>
      <c r="L239" s="398">
        <f t="shared" si="8"/>
        <v>9.289630460379128E-2</v>
      </c>
      <c r="M239" s="399">
        <f t="shared" si="0"/>
        <v>0.27351005895304781</v>
      </c>
      <c r="N239" s="399">
        <f t="shared" si="1"/>
        <v>0.3625332703858728</v>
      </c>
      <c r="Q239" s="227">
        <v>45644</v>
      </c>
      <c r="R239" s="113">
        <v>-0.17553435517065064</v>
      </c>
      <c r="S239" s="113">
        <v>0.14675576808705948</v>
      </c>
      <c r="T239" s="113">
        <v>9.6314032254571247E-2</v>
      </c>
      <c r="U239" s="113">
        <v>4.1460906456431967E-2</v>
      </c>
      <c r="V239" s="113">
        <v>6.478699469738336E-3</v>
      </c>
      <c r="W239" s="113">
        <v>-3.5049542617997087E-2</v>
      </c>
      <c r="X239" s="113">
        <v>-8.8371613416258099E-2</v>
      </c>
      <c r="Y239" s="113">
        <v>-7.1545603974005667E-2</v>
      </c>
      <c r="Z239" s="113">
        <v>0.28082057825825224</v>
      </c>
      <c r="AA239" s="113">
        <v>0.13214310843125565</v>
      </c>
      <c r="AB239" s="113">
        <v>4.0466569117183937E-2</v>
      </c>
      <c r="AC239" s="409">
        <f t="shared" si="3"/>
        <v>0.37393854689558137</v>
      </c>
      <c r="AD239" s="113">
        <f t="shared" si="4"/>
        <v>1.324163439815951</v>
      </c>
      <c r="AE239" s="113">
        <f t="shared" si="5"/>
        <v>1.7451101320920701</v>
      </c>
      <c r="AH239" s="372">
        <v>235</v>
      </c>
      <c r="AI239" s="372">
        <f>IF('Current Portfolio MAIN'!M237&gt;=0,0,1)</f>
        <v>0</v>
      </c>
      <c r="AJ239" s="372">
        <f>IF('Current Portfolio MAIN'!N237&gt;=0,0,1)</f>
        <v>0</v>
      </c>
      <c r="AP239" s="39">
        <v>206</v>
      </c>
      <c r="AQ239" s="222">
        <f>IF('Current Portfolio MAIN'!AD225&gt;=0,0,1)</f>
        <v>0</v>
      </c>
      <c r="AR239" s="222">
        <f>IF('Current Portfolio MAIN'!AE225&gt;=0,0,1)</f>
        <v>0</v>
      </c>
      <c r="AW239" s="372">
        <v>235</v>
      </c>
      <c r="AX239" s="372">
        <f>IF('Current Portfolio MAIN'!M237&gt;=0,0,1)</f>
        <v>0</v>
      </c>
      <c r="AY239" s="372">
        <f>IF('Current Portfolio MAIN'!N237&gt;=0,0,1)</f>
        <v>0</v>
      </c>
      <c r="AZ239" s="391"/>
      <c r="BA239" s="391"/>
      <c r="BB239" s="391"/>
      <c r="BC239" s="391"/>
      <c r="BD239" s="391"/>
      <c r="BE239" s="39">
        <v>206</v>
      </c>
      <c r="BF239" s="222"/>
      <c r="BG239" s="222"/>
      <c r="BH239" s="391"/>
      <c r="BI239" s="391"/>
      <c r="BJ239" s="391"/>
      <c r="BM239" s="370">
        <v>235</v>
      </c>
      <c r="BN239" s="366">
        <f ca="1">NORMINV(RAND(),$BR$2,$BR$3)</f>
        <v>-1.9419958016342862E-2</v>
      </c>
      <c r="BO239" s="369">
        <f ca="1">BN239-BN$296</f>
        <v>4.2338047967408927E-3</v>
      </c>
      <c r="BP239" s="367">
        <f ca="1">BN239-BN$301</f>
        <v>9.588515054180867E-3</v>
      </c>
      <c r="BT239" s="370">
        <v>235</v>
      </c>
      <c r="BU239" s="364">
        <f ca="1">IF(BO239&gt;=0,0,1)</f>
        <v>0</v>
      </c>
      <c r="BV239" s="372">
        <f ca="1">IF(BP239&gt;=0,0,1)</f>
        <v>0</v>
      </c>
      <c r="BZ239" s="370">
        <v>235</v>
      </c>
      <c r="CA239" s="368">
        <f ca="1">NORMINV(RAND(),CE$2,CE$3)</f>
        <v>-3.2965233823582171E-2</v>
      </c>
      <c r="CB239" s="166">
        <f ca="1">CA239-CA$389</f>
        <v>5.5960678112838072E-2</v>
      </c>
      <c r="CC239" s="166">
        <f ca="1">CA239-CA$394</f>
        <v>8.0620632293399844E-2</v>
      </c>
      <c r="CG239" s="370">
        <v>235</v>
      </c>
      <c r="CH239" s="370">
        <f ca="1">IF(CB239&gt;=0,0,1)</f>
        <v>0</v>
      </c>
      <c r="CI239" s="370">
        <f ca="1">IF(CC239&gt;=0,0,1)</f>
        <v>0</v>
      </c>
    </row>
    <row r="240" spans="1:87" ht="15.6">
      <c r="A240" s="342">
        <v>45835</v>
      </c>
      <c r="B240" s="397">
        <v>8.6482073299949391E-3</v>
      </c>
      <c r="C240" s="397">
        <v>6.0014700036536972E-4</v>
      </c>
      <c r="D240" s="397">
        <v>-2.8340376623424701E-3</v>
      </c>
      <c r="E240" s="397">
        <v>-4.1498014848467824E-3</v>
      </c>
      <c r="F240" s="397">
        <v>7.4487041664852427E-3</v>
      </c>
      <c r="G240" s="397">
        <v>3.5673102560610959E-2</v>
      </c>
      <c r="H240" s="397">
        <v>1.0781899376666404E-2</v>
      </c>
      <c r="I240" s="397">
        <v>-4.2989911190423058E-3</v>
      </c>
      <c r="J240" s="397">
        <v>5.9301763500215765E-2</v>
      </c>
      <c r="K240" s="397">
        <v>2.8671330349034685E-2</v>
      </c>
      <c r="L240" s="398">
        <f t="shared" si="8"/>
        <v>0.13984232401714181</v>
      </c>
      <c r="M240" s="399">
        <f t="shared" si="0"/>
        <v>0.32045607836639833</v>
      </c>
      <c r="N240" s="399">
        <f t="shared" si="1"/>
        <v>0.40947928979922332</v>
      </c>
      <c r="Q240" s="227">
        <v>45645</v>
      </c>
      <c r="R240" s="113">
        <v>-0.1900688028539903</v>
      </c>
      <c r="S240" s="113">
        <v>0.12524678654181765</v>
      </c>
      <c r="T240" s="113">
        <v>7.5706534303815465E-2</v>
      </c>
      <c r="U240" s="113">
        <v>3.9532749243283538E-2</v>
      </c>
      <c r="V240" s="113">
        <v>1.8744403488070605E-2</v>
      </c>
      <c r="W240" s="113">
        <v>-3.1935555890893697E-2</v>
      </c>
      <c r="X240" s="113">
        <v>-6.0658743148265137E-2</v>
      </c>
      <c r="Y240" s="113">
        <v>-9.0529550151857152E-2</v>
      </c>
      <c r="Z240" s="113">
        <v>0.25040477412784634</v>
      </c>
      <c r="AA240" s="113">
        <v>0.12223294911157367</v>
      </c>
      <c r="AB240" s="113">
        <v>1.9676724321344263E-2</v>
      </c>
      <c r="AC240" s="409">
        <f t="shared" si="3"/>
        <v>0.27835226909274524</v>
      </c>
      <c r="AD240" s="113">
        <f t="shared" si="4"/>
        <v>1.228577162013115</v>
      </c>
      <c r="AE240" s="113">
        <f t="shared" si="5"/>
        <v>1.6495238542892339</v>
      </c>
      <c r="AH240" s="372">
        <v>236</v>
      </c>
      <c r="AI240" s="372">
        <f>IF('Current Portfolio MAIN'!M238&gt;=0,0,1)</f>
        <v>0</v>
      </c>
      <c r="AJ240" s="372">
        <f>IF('Current Portfolio MAIN'!N238&gt;=0,0,1)</f>
        <v>0</v>
      </c>
      <c r="AP240" s="39">
        <v>207</v>
      </c>
      <c r="AQ240" s="222">
        <f>IF('Current Portfolio MAIN'!AD226&gt;=0,0,1)</f>
        <v>0</v>
      </c>
      <c r="AR240" s="222">
        <f>IF('Current Portfolio MAIN'!AE226&gt;=0,0,1)</f>
        <v>0</v>
      </c>
      <c r="AW240" s="372">
        <v>236</v>
      </c>
      <c r="AX240" s="372">
        <f>IF('Current Portfolio MAIN'!M238&gt;=0,0,1)</f>
        <v>0</v>
      </c>
      <c r="AY240" s="372">
        <f>IF('Current Portfolio MAIN'!N238&gt;=0,0,1)</f>
        <v>0</v>
      </c>
      <c r="AZ240" s="391"/>
      <c r="BA240" s="391"/>
      <c r="BB240" s="391"/>
      <c r="BC240" s="391"/>
      <c r="BD240" s="391"/>
      <c r="BE240" s="39">
        <v>207</v>
      </c>
      <c r="BF240" s="222"/>
      <c r="BG240" s="222"/>
      <c r="BH240" s="391"/>
      <c r="BI240" s="391"/>
      <c r="BJ240" s="391"/>
      <c r="BM240" s="370">
        <v>236</v>
      </c>
      <c r="BN240" s="366">
        <f ca="1">NORMINV(RAND(),$BR$2,$BR$3)</f>
        <v>-2.8078807939543964E-2</v>
      </c>
      <c r="BO240" s="369">
        <f ca="1">BN240-BN$296</f>
        <v>-4.4250451264602093E-3</v>
      </c>
      <c r="BP240" s="367">
        <f ca="1">BN240-BN$301</f>
        <v>9.2966513097976489E-4</v>
      </c>
      <c r="BT240" s="370">
        <v>236</v>
      </c>
      <c r="BU240" s="364">
        <f ca="1">IF(BO240&gt;=0,0,1)</f>
        <v>1</v>
      </c>
      <c r="BV240" s="372">
        <f ca="1">IF(BP240&gt;=0,0,1)</f>
        <v>0</v>
      </c>
      <c r="BZ240" s="370">
        <v>236</v>
      </c>
      <c r="CA240" s="368">
        <f ca="1">NORMINV(RAND(),CE$2,CE$3)</f>
        <v>-0.12115294596987169</v>
      </c>
      <c r="CB240" s="166">
        <f ca="1">CA240-CA$389</f>
        <v>-3.2227034033451452E-2</v>
      </c>
      <c r="CC240" s="166">
        <f ca="1">CA240-CA$394</f>
        <v>-7.5670798528896799E-3</v>
      </c>
      <c r="CG240" s="370">
        <v>236</v>
      </c>
      <c r="CH240" s="370">
        <f ca="1">IF(CB240&gt;=0,0,1)</f>
        <v>1</v>
      </c>
      <c r="CI240" s="370">
        <f ca="1">IF(CC240&gt;=0,0,1)</f>
        <v>1</v>
      </c>
    </row>
    <row r="241" spans="1:87" ht="15.6">
      <c r="A241" s="342">
        <v>45840</v>
      </c>
      <c r="B241" s="397">
        <v>-4.3795727439064569E-2</v>
      </c>
      <c r="C241" s="397">
        <v>2.0794964180262054E-2</v>
      </c>
      <c r="D241" s="397">
        <v>-3.3528682428072276E-3</v>
      </c>
      <c r="E241" s="397">
        <v>-8.7748284910773577E-3</v>
      </c>
      <c r="F241" s="397">
        <v>-5.5286756547144877E-3</v>
      </c>
      <c r="G241" s="397">
        <v>1.9093188976076148E-2</v>
      </c>
      <c r="H241" s="397">
        <v>1.1070658015779999E-2</v>
      </c>
      <c r="I241" s="397">
        <v>1.5127767800890535E-2</v>
      </c>
      <c r="J241" s="397">
        <v>9.2577593630289723E-3</v>
      </c>
      <c r="K241" s="397">
        <v>-3.8505708867705435E-3</v>
      </c>
      <c r="L241" s="398">
        <f t="shared" si="8"/>
        <v>1.0041667621603523E-2</v>
      </c>
      <c r="M241" s="399">
        <f t="shared" si="0"/>
        <v>0.19065542197086005</v>
      </c>
      <c r="N241" s="399">
        <f t="shared" si="1"/>
        <v>0.27967863340368504</v>
      </c>
      <c r="Q241" s="227">
        <v>45646</v>
      </c>
      <c r="R241" s="113">
        <v>-0.15948780686461905</v>
      </c>
      <c r="S241" s="113">
        <v>0.1489248005013033</v>
      </c>
      <c r="T241" s="113">
        <v>8.6374393514950798E-2</v>
      </c>
      <c r="U241" s="113">
        <v>5.2186771872953397E-2</v>
      </c>
      <c r="V241" s="113">
        <v>1.3669737330148646E-2</v>
      </c>
      <c r="W241" s="113">
        <v>-1.0302071685635905E-2</v>
      </c>
      <c r="X241" s="113">
        <v>-2.380855606590071E-2</v>
      </c>
      <c r="Y241" s="113">
        <v>-8.4577725508518165E-2</v>
      </c>
      <c r="Z241" s="113">
        <v>0.25515337263125293</v>
      </c>
      <c r="AA241" s="113">
        <v>0.14615988261479296</v>
      </c>
      <c r="AB241" s="113">
        <v>3.6247896692563231E-2</v>
      </c>
      <c r="AC241" s="409">
        <f t="shared" si="3"/>
        <v>0.46054069503329143</v>
      </c>
      <c r="AD241" s="113">
        <f t="shared" si="4"/>
        <v>1.4107655879536609</v>
      </c>
      <c r="AE241" s="113">
        <f t="shared" si="5"/>
        <v>1.8317122802297803</v>
      </c>
      <c r="AH241" s="372">
        <v>237</v>
      </c>
      <c r="AI241" s="372">
        <f>IF('Current Portfolio MAIN'!M239&gt;=0,0,1)</f>
        <v>0</v>
      </c>
      <c r="AJ241" s="372">
        <f>IF('Current Portfolio MAIN'!N239&gt;=0,0,1)</f>
        <v>0</v>
      </c>
      <c r="AP241" s="39">
        <v>208</v>
      </c>
      <c r="AQ241" s="222">
        <f>IF('Current Portfolio MAIN'!AD227&gt;=0,0,1)</f>
        <v>0</v>
      </c>
      <c r="AR241" s="222">
        <f>IF('Current Portfolio MAIN'!AE227&gt;=0,0,1)</f>
        <v>0</v>
      </c>
      <c r="AW241" s="372">
        <v>237</v>
      </c>
      <c r="AX241" s="372">
        <f>IF('Current Portfolio MAIN'!M239&gt;=0,0,1)</f>
        <v>0</v>
      </c>
      <c r="AY241" s="372">
        <f>IF('Current Portfolio MAIN'!N239&gt;=0,0,1)</f>
        <v>0</v>
      </c>
      <c r="AZ241" s="391"/>
      <c r="BA241" s="391"/>
      <c r="BB241" s="391"/>
      <c r="BC241" s="391"/>
      <c r="BD241" s="391"/>
      <c r="BE241" s="39">
        <v>208</v>
      </c>
      <c r="BF241" s="222"/>
      <c r="BG241" s="222"/>
      <c r="BH241" s="391"/>
      <c r="BI241" s="391"/>
      <c r="BJ241" s="391"/>
      <c r="BM241" s="370">
        <v>237</v>
      </c>
      <c r="BN241" s="366">
        <f ca="1">NORMINV(RAND(),$BR$2,$BR$3)</f>
        <v>1.6297225011681727E-2</v>
      </c>
      <c r="BO241" s="369">
        <f ca="1">BN241-BN$296</f>
        <v>3.9950987824765485E-2</v>
      </c>
      <c r="BP241" s="367">
        <f ca="1">BN241-BN$301</f>
        <v>4.5305698082205456E-2</v>
      </c>
      <c r="BT241" s="370">
        <v>237</v>
      </c>
      <c r="BU241" s="364">
        <f ca="1">IF(BO241&gt;=0,0,1)</f>
        <v>0</v>
      </c>
      <c r="BV241" s="372">
        <f ca="1">IF(BP241&gt;=0,0,1)</f>
        <v>0</v>
      </c>
      <c r="BZ241" s="370">
        <v>237</v>
      </c>
      <c r="CA241" s="368">
        <f ca="1">NORMINV(RAND(),CE$2,CE$3)</f>
        <v>-6.7034564481493697E-2</v>
      </c>
      <c r="CB241" s="166">
        <f ca="1">CA241-CA$389</f>
        <v>2.1891347454926546E-2</v>
      </c>
      <c r="CC241" s="166">
        <f ca="1">CA241-CA$394</f>
        <v>4.6551301635488318E-2</v>
      </c>
      <c r="CG241" s="370">
        <v>237</v>
      </c>
      <c r="CH241" s="370">
        <f ca="1">IF(CB241&gt;=0,0,1)</f>
        <v>0</v>
      </c>
      <c r="CI241" s="370">
        <f ca="1">IF(CC241&gt;=0,0,1)</f>
        <v>0</v>
      </c>
    </row>
    <row r="242" spans="1:87" ht="15.6">
      <c r="A242" s="342">
        <v>45841</v>
      </c>
      <c r="B242" s="397">
        <v>3.0971443519129283E-2</v>
      </c>
      <c r="C242" s="397">
        <v>8.2489568127894763E-3</v>
      </c>
      <c r="D242" s="397">
        <v>1.8836929040880079E-2</v>
      </c>
      <c r="E242" s="397">
        <v>1.4414363570864674E-2</v>
      </c>
      <c r="F242" s="397">
        <v>1.1327216006528529E-2</v>
      </c>
      <c r="G242" s="397">
        <v>1.1774175396515041E-2</v>
      </c>
      <c r="H242" s="397">
        <v>7.0065584638994149E-3</v>
      </c>
      <c r="I242" s="397">
        <v>5.6516535256794231E-3</v>
      </c>
      <c r="J242" s="397">
        <v>2.1409884922186206E-2</v>
      </c>
      <c r="K242" s="397">
        <v>1.8925380016476812E-2</v>
      </c>
      <c r="L242" s="398">
        <f t="shared" si="8"/>
        <v>0.14856656127494894</v>
      </c>
      <c r="M242" s="399">
        <f t="shared" si="0"/>
        <v>0.32918031562420547</v>
      </c>
      <c r="N242" s="399">
        <f t="shared" si="1"/>
        <v>0.41820352705703046</v>
      </c>
      <c r="Q242" s="227">
        <v>45650</v>
      </c>
      <c r="R242" s="113">
        <v>-0.15368339114572482</v>
      </c>
      <c r="S242" s="113">
        <v>0.14560769106039739</v>
      </c>
      <c r="T242" s="113">
        <v>7.8900591574980083E-2</v>
      </c>
      <c r="U242" s="113">
        <v>5.4258879511787539E-2</v>
      </c>
      <c r="V242" s="113">
        <v>-5.1700667951748436E-3</v>
      </c>
      <c r="W242" s="113">
        <v>-6.6187339090077457E-2</v>
      </c>
      <c r="X242" s="113">
        <v>-2.5594733807574155E-2</v>
      </c>
      <c r="Y242" s="113">
        <v>-9.767788932416499E-2</v>
      </c>
      <c r="Z242" s="113">
        <v>0.26794853923696915</v>
      </c>
      <c r="AA242" s="113">
        <v>0.17067490364780058</v>
      </c>
      <c r="AB242" s="113">
        <v>2.9487114793556479E-2</v>
      </c>
      <c r="AC242" s="409">
        <f t="shared" si="3"/>
        <v>0.39856429966277496</v>
      </c>
      <c r="AD242" s="113">
        <f t="shared" si="4"/>
        <v>1.3487891925831446</v>
      </c>
      <c r="AE242" s="113">
        <f t="shared" si="5"/>
        <v>1.7697358848592637</v>
      </c>
      <c r="AH242" s="372">
        <v>238</v>
      </c>
      <c r="AI242" s="372">
        <f>IF('Current Portfolio MAIN'!M240&gt;=0,0,1)</f>
        <v>0</v>
      </c>
      <c r="AJ242" s="372">
        <f>IF('Current Portfolio MAIN'!N240&gt;=0,0,1)</f>
        <v>0</v>
      </c>
      <c r="AP242" s="39">
        <v>209</v>
      </c>
      <c r="AQ242" s="222">
        <f>IF('Current Portfolio MAIN'!AD228&gt;=0,0,1)</f>
        <v>0</v>
      </c>
      <c r="AR242" s="222">
        <f>IF('Current Portfolio MAIN'!AE228&gt;=0,0,1)</f>
        <v>0</v>
      </c>
      <c r="AW242" s="372">
        <v>238</v>
      </c>
      <c r="AX242" s="372">
        <f>IF('Current Portfolio MAIN'!M240&gt;=0,0,1)</f>
        <v>0</v>
      </c>
      <c r="AY242" s="372">
        <f>IF('Current Portfolio MAIN'!N240&gt;=0,0,1)</f>
        <v>0</v>
      </c>
      <c r="AZ242" s="391"/>
      <c r="BA242" s="391"/>
      <c r="BB242" s="391"/>
      <c r="BC242" s="391"/>
      <c r="BD242" s="391"/>
      <c r="BE242" s="39">
        <v>209</v>
      </c>
      <c r="BF242" s="222"/>
      <c r="BG242" s="222"/>
      <c r="BH242" s="391"/>
      <c r="BI242" s="391"/>
      <c r="BJ242" s="391"/>
      <c r="BM242" s="370">
        <v>238</v>
      </c>
      <c r="BN242" s="366">
        <f ca="1">NORMINV(RAND(),$BR$2,$BR$3)</f>
        <v>-2.1500911704260918E-2</v>
      </c>
      <c r="BO242" s="369">
        <f ca="1">BN242-BN$296</f>
        <v>2.1528511088228369E-3</v>
      </c>
      <c r="BP242" s="367">
        <f ca="1">BN242-BN$301</f>
        <v>7.5075613662628111E-3</v>
      </c>
      <c r="BT242" s="370">
        <v>238</v>
      </c>
      <c r="BU242" s="364">
        <f ca="1">IF(BO242&gt;=0,0,1)</f>
        <v>0</v>
      </c>
      <c r="BV242" s="372">
        <f ca="1">IF(BP242&gt;=0,0,1)</f>
        <v>0</v>
      </c>
      <c r="BZ242" s="370">
        <v>238</v>
      </c>
      <c r="CA242" s="368">
        <f ca="1">NORMINV(RAND(),CE$2,CE$3)</f>
        <v>-1.9748559842589979E-2</v>
      </c>
      <c r="CB242" s="166">
        <f ca="1">CA242-CA$389</f>
        <v>6.9177352093830261E-2</v>
      </c>
      <c r="CC242" s="166">
        <f ca="1">CA242-CA$394</f>
        <v>9.3837306274392032E-2</v>
      </c>
      <c r="CG242" s="370">
        <v>238</v>
      </c>
      <c r="CH242" s="370">
        <f ca="1">IF(CB242&gt;=0,0,1)</f>
        <v>0</v>
      </c>
      <c r="CI242" s="370">
        <f ca="1">IF(CC242&gt;=0,0,1)</f>
        <v>0</v>
      </c>
    </row>
    <row r="243" spans="1:87" ht="15.6">
      <c r="A243" s="342">
        <v>45847</v>
      </c>
      <c r="B243" s="397">
        <v>-1.3304907878625483E-2</v>
      </c>
      <c r="C243" s="397">
        <v>-1.6476516528506346E-3</v>
      </c>
      <c r="D243" s="397">
        <v>6.7860660612535373E-3</v>
      </c>
      <c r="E243" s="397">
        <v>2.8539428323484106E-3</v>
      </c>
      <c r="F243" s="397">
        <v>-1.685398360807322E-2</v>
      </c>
      <c r="G243" s="397">
        <v>-1.614250854500443E-2</v>
      </c>
      <c r="H243" s="397">
        <v>2.3945538701730662E-4</v>
      </c>
      <c r="I243" s="397">
        <v>-8.4163529967223871E-3</v>
      </c>
      <c r="J243" s="397">
        <v>2.9726798221126005E-2</v>
      </c>
      <c r="K243" s="397">
        <v>7.4046422431288672E-3</v>
      </c>
      <c r="L243" s="398">
        <f t="shared" si="8"/>
        <v>-9.3544999364020276E-3</v>
      </c>
      <c r="M243" s="399">
        <f t="shared" si="0"/>
        <v>0.1712592544128545</v>
      </c>
      <c r="N243" s="399">
        <f t="shared" si="1"/>
        <v>0.26028246584567949</v>
      </c>
      <c r="Q243" s="227">
        <v>45652</v>
      </c>
      <c r="R243" s="113">
        <v>-0.17455849421347958</v>
      </c>
      <c r="S243" s="113">
        <v>0.11486555816969468</v>
      </c>
      <c r="T243" s="113">
        <v>3.9485909916283646E-2</v>
      </c>
      <c r="U243" s="113">
        <v>1.3563722083713925E-2</v>
      </c>
      <c r="V243" s="113">
        <v>-3.7121791757857459E-2</v>
      </c>
      <c r="W243" s="113">
        <v>-8.088827717400604E-2</v>
      </c>
      <c r="X243" s="113">
        <v>-8.4133925335690973E-2</v>
      </c>
      <c r="Y243" s="113">
        <v>-0.12260607661352685</v>
      </c>
      <c r="Z243" s="113">
        <v>0.19544378975599552</v>
      </c>
      <c r="AA243" s="113">
        <v>0.13962590170180555</v>
      </c>
      <c r="AB243" s="113">
        <v>7.1128505932160913E-4</v>
      </c>
      <c r="AC243" s="409">
        <f t="shared" si="3"/>
        <v>4.3876015922540423E-3</v>
      </c>
      <c r="AD243" s="113">
        <f t="shared" si="4"/>
        <v>0.95461249451262364</v>
      </c>
      <c r="AE243" s="113">
        <f t="shared" si="5"/>
        <v>1.3755591867887427</v>
      </c>
      <c r="AH243" s="372">
        <v>239</v>
      </c>
      <c r="AI243" s="372">
        <f>IF('Current Portfolio MAIN'!M241&gt;=0,0,1)</f>
        <v>0</v>
      </c>
      <c r="AJ243" s="372">
        <f>IF('Current Portfolio MAIN'!N241&gt;=0,0,1)</f>
        <v>0</v>
      </c>
      <c r="AP243" s="39">
        <v>210</v>
      </c>
      <c r="AQ243" s="222">
        <f>IF('Current Portfolio MAIN'!AD229&gt;=0,0,1)</f>
        <v>0</v>
      </c>
      <c r="AR243" s="222">
        <f>IF('Current Portfolio MAIN'!AE229&gt;=0,0,1)</f>
        <v>0</v>
      </c>
      <c r="AW243" s="372">
        <v>239</v>
      </c>
      <c r="AX243" s="372">
        <f>IF('Current Portfolio MAIN'!M241&gt;=0,0,1)</f>
        <v>0</v>
      </c>
      <c r="AY243" s="372">
        <f>IF('Current Portfolio MAIN'!N241&gt;=0,0,1)</f>
        <v>0</v>
      </c>
      <c r="AZ243" s="391"/>
      <c r="BA243" s="391"/>
      <c r="BB243" s="391"/>
      <c r="BC243" s="391"/>
      <c r="BD243" s="391"/>
      <c r="BE243" s="39">
        <v>210</v>
      </c>
      <c r="BF243" s="222"/>
      <c r="BG243" s="222"/>
      <c r="BH243" s="391"/>
      <c r="BI243" s="391"/>
      <c r="BJ243" s="391"/>
      <c r="BM243" s="370">
        <v>239</v>
      </c>
      <c r="BN243" s="366">
        <f ca="1">NORMINV(RAND(),$BR$2,$BR$3)</f>
        <v>-2.6327057481997092E-2</v>
      </c>
      <c r="BO243" s="369">
        <f ca="1">BN243-BN$296</f>
        <v>-2.6732946689133376E-3</v>
      </c>
      <c r="BP243" s="367">
        <f ca="1">BN243-BN$301</f>
        <v>2.6814155885266366E-3</v>
      </c>
      <c r="BT243" s="370">
        <v>239</v>
      </c>
      <c r="BU243" s="364">
        <f ca="1">IF(BO243&gt;=0,0,1)</f>
        <v>1</v>
      </c>
      <c r="BV243" s="372">
        <f ca="1">IF(BP243&gt;=0,0,1)</f>
        <v>0</v>
      </c>
      <c r="BZ243" s="370">
        <v>239</v>
      </c>
      <c r="CA243" s="368">
        <f ca="1">NORMINV(RAND(),CE$2,CE$3)</f>
        <v>7.9932360585654089E-2</v>
      </c>
      <c r="CB243" s="166">
        <f ca="1">CA243-CA$389</f>
        <v>0.16885827252207433</v>
      </c>
      <c r="CC243" s="166">
        <f ca="1">CA243-CA$394</f>
        <v>0.1935182267026361</v>
      </c>
      <c r="CG243" s="370">
        <v>239</v>
      </c>
      <c r="CH243" s="370">
        <f ca="1">IF(CB243&gt;=0,0,1)</f>
        <v>0</v>
      </c>
      <c r="CI243" s="370">
        <f ca="1">IF(CC243&gt;=0,0,1)</f>
        <v>0</v>
      </c>
    </row>
    <row r="244" spans="1:87" ht="15.6">
      <c r="A244" s="342">
        <v>45848</v>
      </c>
      <c r="B244" s="397">
        <v>1.6270105535003188E-2</v>
      </c>
      <c r="C244" s="397">
        <v>6.0728808107184395E-3</v>
      </c>
      <c r="D244" s="397">
        <v>-3.9743614139927663E-3</v>
      </c>
      <c r="E244" s="397">
        <v>-7.3053502646133195E-3</v>
      </c>
      <c r="F244" s="397">
        <v>7.9346487554385892E-3</v>
      </c>
      <c r="G244" s="397">
        <v>9.4446038160471701E-3</v>
      </c>
      <c r="H244" s="397">
        <v>1.1091111814375054E-2</v>
      </c>
      <c r="I244" s="397">
        <v>7.5733582820727285E-3</v>
      </c>
      <c r="J244" s="397">
        <v>-2.19322335877703E-3</v>
      </c>
      <c r="K244" s="397">
        <v>-1.2007050381007689E-3</v>
      </c>
      <c r="L244" s="398">
        <f t="shared" si="8"/>
        <v>4.3713068938171284E-2</v>
      </c>
      <c r="M244" s="399">
        <f t="shared" si="0"/>
        <v>0.22432682328742781</v>
      </c>
      <c r="N244" s="399">
        <f t="shared" si="1"/>
        <v>0.3133500347202528</v>
      </c>
      <c r="Q244" s="227">
        <v>45653</v>
      </c>
      <c r="R244" s="113">
        <v>-0.19301975955359496</v>
      </c>
      <c r="S244" s="113">
        <v>3.9554038130397595E-2</v>
      </c>
      <c r="T244" s="113">
        <v>-3.8273150319756088E-2</v>
      </c>
      <c r="U244" s="113">
        <v>-4.3626178063321586E-2</v>
      </c>
      <c r="V244" s="113">
        <v>-7.6243343347319414E-2</v>
      </c>
      <c r="W244" s="113">
        <v>-0.11532443181183882</v>
      </c>
      <c r="X244" s="113">
        <v>-5.284625200662052E-2</v>
      </c>
      <c r="Y244" s="113">
        <v>-0.15294638482384304</v>
      </c>
      <c r="Z244" s="113">
        <v>0.14604595525072228</v>
      </c>
      <c r="AA244" s="113">
        <v>2.9139066849463546E-2</v>
      </c>
      <c r="AB244" s="113">
        <v>-5.2010972755163198E-2</v>
      </c>
      <c r="AC244" s="409">
        <f t="shared" si="3"/>
        <v>-0.50955141245087421</v>
      </c>
      <c r="AD244" s="113">
        <f t="shared" si="4"/>
        <v>0.44067348046949539</v>
      </c>
      <c r="AE244" s="113">
        <f t="shared" si="5"/>
        <v>0.86162017274561453</v>
      </c>
      <c r="AH244" s="372">
        <v>240</v>
      </c>
      <c r="AI244" s="372">
        <f>IF('Current Portfolio MAIN'!M242&gt;=0,0,1)</f>
        <v>0</v>
      </c>
      <c r="AJ244" s="372">
        <f>IF('Current Portfolio MAIN'!N242&gt;=0,0,1)</f>
        <v>0</v>
      </c>
      <c r="AP244" s="39">
        <v>211</v>
      </c>
      <c r="AQ244" s="222">
        <f>IF('Current Portfolio MAIN'!AD230&gt;=0,0,1)</f>
        <v>0</v>
      </c>
      <c r="AR244" s="222">
        <f>IF('Current Portfolio MAIN'!AE230&gt;=0,0,1)</f>
        <v>0</v>
      </c>
      <c r="AW244" s="372">
        <v>240</v>
      </c>
      <c r="AX244" s="372">
        <f>IF('Current Portfolio MAIN'!M242&gt;=0,0,1)</f>
        <v>0</v>
      </c>
      <c r="AY244" s="372">
        <f>IF('Current Portfolio MAIN'!N242&gt;=0,0,1)</f>
        <v>0</v>
      </c>
      <c r="AZ244" s="391"/>
      <c r="BA244" s="391"/>
      <c r="BB244" s="391"/>
      <c r="BC244" s="391"/>
      <c r="BD244" s="391"/>
      <c r="BE244" s="39">
        <v>211</v>
      </c>
      <c r="BF244" s="222"/>
      <c r="BG244" s="222"/>
      <c r="BH244" s="391"/>
      <c r="BI244" s="391"/>
      <c r="BJ244" s="391"/>
      <c r="BM244" s="370">
        <v>240</v>
      </c>
      <c r="BN244" s="366">
        <f ca="1">NORMINV(RAND(),$BR$2,$BR$3)</f>
        <v>1.2112022501280236E-2</v>
      </c>
      <c r="BO244" s="369">
        <f ca="1">BN244-BN$296</f>
        <v>3.5765785314363988E-2</v>
      </c>
      <c r="BP244" s="367">
        <f ca="1">BN244-BN$301</f>
        <v>4.1120495571803965E-2</v>
      </c>
      <c r="BT244" s="370">
        <v>240</v>
      </c>
      <c r="BU244" s="364">
        <f ca="1">IF(BO244&gt;=0,0,1)</f>
        <v>0</v>
      </c>
      <c r="BV244" s="372">
        <f ca="1">IF(BP244&gt;=0,0,1)</f>
        <v>0</v>
      </c>
      <c r="BZ244" s="370">
        <v>240</v>
      </c>
      <c r="CA244" s="368">
        <f ca="1">NORMINV(RAND(),CE$2,CE$3)</f>
        <v>9.7487770693881703E-2</v>
      </c>
      <c r="CB244" s="166">
        <f ca="1">CA244-CA$389</f>
        <v>0.18641368263030195</v>
      </c>
      <c r="CC244" s="166">
        <f ca="1">CA244-CA$394</f>
        <v>0.21107363681086372</v>
      </c>
      <c r="CG244" s="370">
        <v>240</v>
      </c>
      <c r="CH244" s="370">
        <f ca="1">IF(CB244&gt;=0,0,1)</f>
        <v>0</v>
      </c>
      <c r="CI244" s="370">
        <f ca="1">IF(CC244&gt;=0,0,1)</f>
        <v>0</v>
      </c>
    </row>
    <row r="245" spans="1:87" ht="15.6">
      <c r="A245" s="342">
        <v>45849</v>
      </c>
      <c r="B245" s="397">
        <v>-1.9767620757037307E-2</v>
      </c>
      <c r="C245" s="397">
        <v>-9.3158675410404124E-3</v>
      </c>
      <c r="D245" s="397">
        <v>2.0514317244746394E-4</v>
      </c>
      <c r="E245" s="397">
        <v>-1.5190780405073934E-2</v>
      </c>
      <c r="F245" s="397">
        <v>-1.730594979643596E-2</v>
      </c>
      <c r="G245" s="397">
        <v>-1.4596915385472364E-2</v>
      </c>
      <c r="H245" s="397">
        <v>1.0486047836186785E-3</v>
      </c>
      <c r="I245" s="397">
        <v>3.917581305920681E-3</v>
      </c>
      <c r="J245" s="397">
        <v>-1.4551869600354372E-4</v>
      </c>
      <c r="K245" s="397">
        <v>8.9236979377007586E-3</v>
      </c>
      <c r="L245" s="398">
        <f t="shared" si="8"/>
        <v>-6.2227625381375939E-2</v>
      </c>
      <c r="M245" s="399">
        <f t="shared" si="0"/>
        <v>0.11838612896788059</v>
      </c>
      <c r="N245" s="399">
        <f t="shared" si="1"/>
        <v>0.20740934040070558</v>
      </c>
      <c r="Q245" s="227">
        <v>45667</v>
      </c>
      <c r="R245" s="113">
        <v>-0.21161848644190373</v>
      </c>
      <c r="S245" s="113">
        <v>-1.8401899582674353E-2</v>
      </c>
      <c r="T245" s="113">
        <v>-3.5658418773038103E-2</v>
      </c>
      <c r="U245" s="113">
        <v>-3.5391042024777053E-2</v>
      </c>
      <c r="V245" s="113">
        <v>-0.10045849241254068</v>
      </c>
      <c r="W245" s="113">
        <v>-0.13117177677001002</v>
      </c>
      <c r="X245" s="113">
        <v>-0.12547751853494082</v>
      </c>
      <c r="Y245" s="113">
        <v>-8.0233397615394719E-2</v>
      </c>
      <c r="Z245" s="113">
        <v>9.8859782505713367E-2</v>
      </c>
      <c r="AA245" s="113">
        <v>3.6108358233423177E-2</v>
      </c>
      <c r="AB245" s="113">
        <v>-5.4227331774061582E-2</v>
      </c>
      <c r="AC245" s="409">
        <f t="shared" si="3"/>
        <v>-0.65767022319020452</v>
      </c>
      <c r="AD245" s="113">
        <f t="shared" si="4"/>
        <v>0.29255466973016508</v>
      </c>
      <c r="AE245" s="113">
        <f t="shared" si="5"/>
        <v>0.71350136200628422</v>
      </c>
      <c r="AH245" s="372">
        <v>241</v>
      </c>
      <c r="AI245" s="372">
        <f>IF('Current Portfolio MAIN'!M243&gt;=0,0,1)</f>
        <v>0</v>
      </c>
      <c r="AJ245" s="372">
        <f>IF('Current Portfolio MAIN'!N243&gt;=0,0,1)</f>
        <v>0</v>
      </c>
      <c r="AP245" s="39">
        <v>212</v>
      </c>
      <c r="AQ245" s="222">
        <f>IF('Current Portfolio MAIN'!AD231&gt;=0,0,1)</f>
        <v>0</v>
      </c>
      <c r="AR245" s="222">
        <f>IF('Current Portfolio MAIN'!AE231&gt;=0,0,1)</f>
        <v>0</v>
      </c>
      <c r="AW245" s="372">
        <v>241</v>
      </c>
      <c r="AX245" s="372">
        <f>IF('Current Portfolio MAIN'!M243&gt;=0,0,1)</f>
        <v>0</v>
      </c>
      <c r="AY245" s="372">
        <f>IF('Current Portfolio MAIN'!N243&gt;=0,0,1)</f>
        <v>0</v>
      </c>
      <c r="AZ245" s="391"/>
      <c r="BA245" s="391"/>
      <c r="BB245" s="391"/>
      <c r="BC245" s="391"/>
      <c r="BD245" s="391"/>
      <c r="BE245" s="39">
        <v>212</v>
      </c>
      <c r="BF245" s="222"/>
      <c r="BG245" s="222"/>
      <c r="BH245" s="391"/>
      <c r="BI245" s="391"/>
      <c r="BJ245" s="391"/>
      <c r="BM245" s="370">
        <v>241</v>
      </c>
      <c r="BN245" s="366">
        <f ca="1">NORMINV(RAND(),$BR$2,$BR$3)</f>
        <v>7.9874851247193832E-3</v>
      </c>
      <c r="BO245" s="369">
        <f ca="1">BN245-BN$296</f>
        <v>3.1641247937803138E-2</v>
      </c>
      <c r="BP245" s="367">
        <f ca="1">BN245-BN$301</f>
        <v>3.6995958195243109E-2</v>
      </c>
      <c r="BT245" s="370">
        <v>241</v>
      </c>
      <c r="BU245" s="364">
        <f ca="1">IF(BO245&gt;=0,0,1)</f>
        <v>0</v>
      </c>
      <c r="BV245" s="372">
        <f ca="1">IF(BP245&gt;=0,0,1)</f>
        <v>0</v>
      </c>
      <c r="BZ245" s="370">
        <v>241</v>
      </c>
      <c r="CA245" s="368">
        <f ca="1">NORMINV(RAND(),CE$2,CE$3)</f>
        <v>-5.284928042935759E-2</v>
      </c>
      <c r="CB245" s="166">
        <f ca="1">CA245-CA$389</f>
        <v>3.6076631507062654E-2</v>
      </c>
      <c r="CC245" s="166">
        <f ca="1">CA245-CA$394</f>
        <v>6.0736585687624425E-2</v>
      </c>
      <c r="CG245" s="370">
        <v>241</v>
      </c>
      <c r="CH245" s="370">
        <f ca="1">IF(CB245&gt;=0,0,1)</f>
        <v>0</v>
      </c>
      <c r="CI245" s="370">
        <f ca="1">IF(CC245&gt;=0,0,1)</f>
        <v>0</v>
      </c>
    </row>
    <row r="246" spans="1:87" ht="15.6">
      <c r="A246" s="342">
        <v>45854</v>
      </c>
      <c r="B246" s="397">
        <v>-1.5261853834421468E-2</v>
      </c>
      <c r="C246" s="397">
        <v>-2.85164807837468E-4</v>
      </c>
      <c r="D246" s="397">
        <v>-5.6732433451811559E-3</v>
      </c>
      <c r="E246" s="397">
        <v>-2.4666435880136284E-3</v>
      </c>
      <c r="F246" s="397">
        <v>1.74280025656115E-3</v>
      </c>
      <c r="G246" s="397">
        <v>-1.3516798646163397E-2</v>
      </c>
      <c r="H246" s="397">
        <v>3.5897009932268631E-3</v>
      </c>
      <c r="I246" s="397">
        <v>-1.0362782017337535E-2</v>
      </c>
      <c r="J246" s="397">
        <v>-5.7124204312466453E-3</v>
      </c>
      <c r="K246" s="397">
        <v>-1.9166902344888492E-2</v>
      </c>
      <c r="L246" s="398">
        <f t="shared" si="8"/>
        <v>-6.7113307765301777E-2</v>
      </c>
      <c r="M246" s="399">
        <f t="shared" si="0"/>
        <v>0.11350044658395475</v>
      </c>
      <c r="N246" s="399">
        <f t="shared" si="1"/>
        <v>0.20252365801677974</v>
      </c>
      <c r="Q246" s="227">
        <v>45671</v>
      </c>
      <c r="R246" s="113">
        <v>-0.25171561754750749</v>
      </c>
      <c r="S246" s="113">
        <v>-7.8690815802946457E-2</v>
      </c>
      <c r="T246" s="113">
        <v>-7.9938577610714323E-2</v>
      </c>
      <c r="U246" s="113">
        <v>-6.0796244755338957E-2</v>
      </c>
      <c r="V246" s="113">
        <v>-0.13730039065388056</v>
      </c>
      <c r="W246" s="113">
        <v>-0.14027034709352626</v>
      </c>
      <c r="X246" s="113">
        <v>-0.14109961049159625</v>
      </c>
      <c r="Y246" s="113">
        <v>-9.1811160190281016E-2</v>
      </c>
      <c r="Z246" s="113">
        <v>7.1316049906140488E-3</v>
      </c>
      <c r="AA246" s="113">
        <v>-1.8195447085233019E-2</v>
      </c>
      <c r="AB246" s="113">
        <v>-9.2135491190768803E-2</v>
      </c>
      <c r="AC246" s="409">
        <f t="shared" si="3"/>
        <v>-1.0848220974311791</v>
      </c>
      <c r="AD246" s="113">
        <f t="shared" si="4"/>
        <v>-0.13459720451080948</v>
      </c>
      <c r="AE246" s="113">
        <f t="shared" si="5"/>
        <v>0.28634948776530966</v>
      </c>
      <c r="AH246" s="372">
        <v>242</v>
      </c>
      <c r="AI246" s="372">
        <f>IF('Current Portfolio MAIN'!M244&gt;=0,0,1)</f>
        <v>0</v>
      </c>
      <c r="AJ246" s="372">
        <f>IF('Current Portfolio MAIN'!N244&gt;=0,0,1)</f>
        <v>0</v>
      </c>
      <c r="AP246" s="39">
        <v>213</v>
      </c>
      <c r="AQ246" s="222">
        <f>IF('Current Portfolio MAIN'!AD232&gt;=0,0,1)</f>
        <v>0</v>
      </c>
      <c r="AR246" s="222">
        <f>IF('Current Portfolio MAIN'!AE232&gt;=0,0,1)</f>
        <v>0</v>
      </c>
      <c r="AW246" s="372">
        <v>242</v>
      </c>
      <c r="AX246" s="372">
        <f>IF('Current Portfolio MAIN'!M244&gt;=0,0,1)</f>
        <v>0</v>
      </c>
      <c r="AY246" s="372">
        <f>IF('Current Portfolio MAIN'!N244&gt;=0,0,1)</f>
        <v>0</v>
      </c>
      <c r="AZ246" s="391"/>
      <c r="BA246" s="391"/>
      <c r="BB246" s="391"/>
      <c r="BC246" s="391"/>
      <c r="BD246" s="391"/>
      <c r="BE246" s="39">
        <v>213</v>
      </c>
      <c r="BF246" s="222"/>
      <c r="BG246" s="222"/>
      <c r="BH246" s="391"/>
      <c r="BI246" s="391"/>
      <c r="BJ246" s="391"/>
      <c r="BM246" s="370">
        <v>242</v>
      </c>
      <c r="BN246" s="366">
        <f ca="1">NORMINV(RAND(),$BR$2,$BR$3)</f>
        <v>-8.6972089858059214E-4</v>
      </c>
      <c r="BO246" s="369">
        <f ca="1">BN246-BN$296</f>
        <v>2.2784041914503162E-2</v>
      </c>
      <c r="BP246" s="367">
        <f ca="1">BN246-BN$301</f>
        <v>2.8138752171943136E-2</v>
      </c>
      <c r="BT246" s="370">
        <v>242</v>
      </c>
      <c r="BU246" s="364">
        <f ca="1">IF(BO246&gt;=0,0,1)</f>
        <v>0</v>
      </c>
      <c r="BV246" s="372">
        <f ca="1">IF(BP246&gt;=0,0,1)</f>
        <v>0</v>
      </c>
      <c r="BZ246" s="370">
        <v>242</v>
      </c>
      <c r="CA246" s="368">
        <f ca="1">NORMINV(RAND(),CE$2,CE$3)</f>
        <v>-5.4770645556394486E-2</v>
      </c>
      <c r="CB246" s="166">
        <f ca="1">CA246-CA$389</f>
        <v>3.4155266380025757E-2</v>
      </c>
      <c r="CC246" s="166">
        <f ca="1">CA246-CA$394</f>
        <v>5.8815220560587529E-2</v>
      </c>
      <c r="CG246" s="370">
        <v>242</v>
      </c>
      <c r="CH246" s="370">
        <f ca="1">IF(CB246&gt;=0,0,1)</f>
        <v>0</v>
      </c>
      <c r="CI246" s="370">
        <f ca="1">IF(CC246&gt;=0,0,1)</f>
        <v>0</v>
      </c>
    </row>
    <row r="247" spans="1:87" ht="15.6">
      <c r="A247" s="342">
        <v>45855</v>
      </c>
      <c r="B247" s="397">
        <v>4.8492395930936905E-3</v>
      </c>
      <c r="C247" s="397">
        <v>-6.6487723596153625E-4</v>
      </c>
      <c r="D247" s="397">
        <v>1.2026138949622345E-2</v>
      </c>
      <c r="E247" s="397">
        <v>1.3805664402973594E-2</v>
      </c>
      <c r="F247" s="397">
        <v>1.994789486808668E-2</v>
      </c>
      <c r="G247" s="397">
        <v>-1.6599215812675983E-3</v>
      </c>
      <c r="H247" s="397">
        <v>5.6540530934645616E-4</v>
      </c>
      <c r="I247" s="397">
        <v>9.7398224418756563E-3</v>
      </c>
      <c r="J247" s="397">
        <v>4.7859778681129672E-3</v>
      </c>
      <c r="K247" s="397">
        <v>3.0928230601867668E-3</v>
      </c>
      <c r="L247" s="398">
        <f t="shared" si="8"/>
        <v>6.6488167676069021E-2</v>
      </c>
      <c r="M247" s="399">
        <f t="shared" si="0"/>
        <v>0.24710192202532555</v>
      </c>
      <c r="N247" s="399">
        <f t="shared" si="1"/>
        <v>0.33612513345815054</v>
      </c>
      <c r="Q247" s="227">
        <v>45672</v>
      </c>
      <c r="R247" s="113">
        <v>-0.15299257192957461</v>
      </c>
      <c r="S247" s="113">
        <v>-5.3887549349962094E-2</v>
      </c>
      <c r="T247" s="113">
        <v>-4.5820352894371141E-2</v>
      </c>
      <c r="U247" s="113">
        <v>-2.6762392572705185E-2</v>
      </c>
      <c r="V247" s="113">
        <v>-0.10341624634633284</v>
      </c>
      <c r="W247" s="113">
        <v>-5.6235424206690032E-2</v>
      </c>
      <c r="X247" s="113">
        <v>-7.0127817981384122E-2</v>
      </c>
      <c r="Y247" s="113">
        <v>-5.6273614834087105E-2</v>
      </c>
      <c r="Z247" s="113">
        <v>3.4862624560948907E-2</v>
      </c>
      <c r="AA247" s="113">
        <v>9.935237574456135E-3</v>
      </c>
      <c r="AB247" s="113">
        <v>-5.0823413409645246E-2</v>
      </c>
      <c r="AC247" s="409">
        <f t="shared" si="3"/>
        <v>-0.57154152138934733</v>
      </c>
      <c r="AD247" s="113">
        <f t="shared" si="4"/>
        <v>0.37868337153102227</v>
      </c>
      <c r="AE247" s="113">
        <f t="shared" si="5"/>
        <v>0.79963006380714141</v>
      </c>
      <c r="AH247" s="372">
        <v>243</v>
      </c>
      <c r="AI247" s="372">
        <f>IF('Current Portfolio MAIN'!M245&gt;=0,0,1)</f>
        <v>0</v>
      </c>
      <c r="AJ247" s="372">
        <f>IF('Current Portfolio MAIN'!N245&gt;=0,0,1)</f>
        <v>0</v>
      </c>
      <c r="AP247" s="39">
        <v>214</v>
      </c>
      <c r="AQ247" s="222">
        <f>IF('Current Portfolio MAIN'!AD233&gt;=0,0,1)</f>
        <v>0</v>
      </c>
      <c r="AR247" s="222">
        <f>IF('Current Portfolio MAIN'!AE233&gt;=0,0,1)</f>
        <v>0</v>
      </c>
      <c r="AW247" s="372">
        <v>243</v>
      </c>
      <c r="AX247" s="372">
        <f>IF('Current Portfolio MAIN'!M245&gt;=0,0,1)</f>
        <v>0</v>
      </c>
      <c r="AY247" s="372">
        <f>IF('Current Portfolio MAIN'!N245&gt;=0,0,1)</f>
        <v>0</v>
      </c>
      <c r="AZ247" s="391"/>
      <c r="BA247" s="391"/>
      <c r="BB247" s="391"/>
      <c r="BC247" s="391"/>
      <c r="BD247" s="391"/>
      <c r="BE247" s="39">
        <v>214</v>
      </c>
      <c r="BF247" s="222"/>
      <c r="BG247" s="222"/>
      <c r="BH247" s="391"/>
      <c r="BI247" s="391"/>
      <c r="BJ247" s="391"/>
      <c r="BM247" s="370">
        <v>243</v>
      </c>
      <c r="BN247" s="366">
        <f ca="1">NORMINV(RAND(),$BR$2,$BR$3)</f>
        <v>-2.3256500685712974E-3</v>
      </c>
      <c r="BO247" s="369">
        <f ca="1">BN247-BN$296</f>
        <v>2.1328112744512458E-2</v>
      </c>
      <c r="BP247" s="367">
        <f ca="1">BN247-BN$301</f>
        <v>2.6682823001952433E-2</v>
      </c>
      <c r="BT247" s="370">
        <v>243</v>
      </c>
      <c r="BU247" s="364">
        <f ca="1">IF(BO247&gt;=0,0,1)</f>
        <v>0</v>
      </c>
      <c r="BV247" s="372">
        <f ca="1">IF(BP247&gt;=0,0,1)</f>
        <v>0</v>
      </c>
      <c r="BZ247" s="370">
        <v>243</v>
      </c>
      <c r="CA247" s="368">
        <f ca="1">NORMINV(RAND(),CE$2,CE$3)</f>
        <v>5.2486939650978788E-2</v>
      </c>
      <c r="CB247" s="166">
        <f ca="1">CA247-CA$389</f>
        <v>0.14141285158739902</v>
      </c>
      <c r="CC247" s="166">
        <f ca="1">CA247-CA$394</f>
        <v>0.1660728057679608</v>
      </c>
      <c r="CG247" s="370">
        <v>243</v>
      </c>
      <c r="CH247" s="370">
        <f ca="1">IF(CB247&gt;=0,0,1)</f>
        <v>0</v>
      </c>
      <c r="CI247" s="370">
        <f ca="1">IF(CC247&gt;=0,0,1)</f>
        <v>0</v>
      </c>
    </row>
    <row r="248" spans="1:87" ht="15.6">
      <c r="A248" s="342">
        <v>45856</v>
      </c>
      <c r="B248" s="397">
        <v>1.6109313220968202E-2</v>
      </c>
      <c r="C248" s="397">
        <v>8.4524616836929578E-3</v>
      </c>
      <c r="D248" s="397">
        <v>-3.2085064465636748E-4</v>
      </c>
      <c r="E248" s="397">
        <v>-7.5789657618186013E-4</v>
      </c>
      <c r="F248" s="397">
        <v>-3.570025445019942E-3</v>
      </c>
      <c r="G248" s="397">
        <v>-4.7722376524813592E-3</v>
      </c>
      <c r="H248" s="397">
        <v>3.1015704427965751E-3</v>
      </c>
      <c r="I248" s="397">
        <v>-5.9645938722002745E-3</v>
      </c>
      <c r="J248" s="397">
        <v>-4.2939926940260831E-3</v>
      </c>
      <c r="K248" s="397">
        <v>1.2992391790243252E-2</v>
      </c>
      <c r="L248" s="398">
        <f t="shared" si="8"/>
        <v>2.09761402531351E-2</v>
      </c>
      <c r="M248" s="399">
        <f t="shared" si="0"/>
        <v>0.20158989460239163</v>
      </c>
      <c r="N248" s="399">
        <f t="shared" si="1"/>
        <v>0.29061310603521662</v>
      </c>
      <c r="Q248" s="227">
        <v>45673</v>
      </c>
      <c r="R248" s="113">
        <v>-0.13279161841426812</v>
      </c>
      <c r="S248" s="113">
        <v>-9.0595476661262775E-2</v>
      </c>
      <c r="T248" s="113">
        <v>-6.0249990022770872E-2</v>
      </c>
      <c r="U248" s="113">
        <v>-2.8582597182061464E-2</v>
      </c>
      <c r="V248" s="113">
        <v>-0.11897311081714457</v>
      </c>
      <c r="W248" s="113">
        <v>-5.2530775353660686E-2</v>
      </c>
      <c r="X248" s="113">
        <v>-5.9409442713659111E-2</v>
      </c>
      <c r="Y248" s="113">
        <v>-2.534821202742521E-2</v>
      </c>
      <c r="Z248" s="113">
        <v>3.3313689444207428E-2</v>
      </c>
      <c r="AA248" s="113">
        <v>-2.0735679107655725E-2</v>
      </c>
      <c r="AB248" s="113">
        <v>-5.5555484055747728E-2</v>
      </c>
      <c r="AC248" s="409">
        <f t="shared" si="3"/>
        <v>-0.61145869691144883</v>
      </c>
      <c r="AD248" s="113">
        <f t="shared" si="4"/>
        <v>0.33876619600892077</v>
      </c>
      <c r="AE248" s="113">
        <f t="shared" si="5"/>
        <v>0.75971288828503991</v>
      </c>
      <c r="AH248" s="372">
        <v>244</v>
      </c>
      <c r="AI248" s="372">
        <f>IF('Current Portfolio MAIN'!M246&gt;=0,0,1)</f>
        <v>0</v>
      </c>
      <c r="AJ248" s="372">
        <f>IF('Current Portfolio MAIN'!N246&gt;=0,0,1)</f>
        <v>0</v>
      </c>
      <c r="AP248" s="39">
        <v>215</v>
      </c>
      <c r="AQ248" s="222">
        <f>IF('Current Portfolio MAIN'!AD234&gt;=0,0,1)</f>
        <v>0</v>
      </c>
      <c r="AR248" s="222">
        <f>IF('Current Portfolio MAIN'!AE234&gt;=0,0,1)</f>
        <v>0</v>
      </c>
      <c r="AW248" s="372">
        <v>244</v>
      </c>
      <c r="AX248" s="372">
        <f>IF('Current Portfolio MAIN'!M246&gt;=0,0,1)</f>
        <v>0</v>
      </c>
      <c r="AY248" s="372">
        <f>IF('Current Portfolio MAIN'!N246&gt;=0,0,1)</f>
        <v>0</v>
      </c>
      <c r="AZ248" s="391"/>
      <c r="BA248" s="391"/>
      <c r="BB248" s="391"/>
      <c r="BC248" s="391"/>
      <c r="BD248" s="391"/>
      <c r="BE248" s="39">
        <v>215</v>
      </c>
      <c r="BF248" s="222"/>
      <c r="BG248" s="222"/>
      <c r="BH248" s="391"/>
      <c r="BI248" s="391"/>
      <c r="BJ248" s="391"/>
      <c r="BM248" s="370">
        <v>244</v>
      </c>
      <c r="BN248" s="366">
        <f ca="1">NORMINV(RAND(),$BR$2,$BR$3)</f>
        <v>9.8005534998348437E-3</v>
      </c>
      <c r="BO248" s="369">
        <f ca="1">BN248-BN$296</f>
        <v>3.3454316312918599E-2</v>
      </c>
      <c r="BP248" s="367">
        <f ca="1">BN248-BN$301</f>
        <v>3.8809026570358576E-2</v>
      </c>
      <c r="BT248" s="370">
        <v>244</v>
      </c>
      <c r="BU248" s="364">
        <f ca="1">IF(BO248&gt;=0,0,1)</f>
        <v>0</v>
      </c>
      <c r="BV248" s="372">
        <f ca="1">IF(BP248&gt;=0,0,1)</f>
        <v>0</v>
      </c>
      <c r="BZ248" s="370">
        <v>244</v>
      </c>
      <c r="CA248" s="368">
        <f ca="1">NORMINV(RAND(),CE$2,CE$3)</f>
        <v>-9.1706934251206046E-2</v>
      </c>
      <c r="CB248" s="166">
        <f ca="1">CA248-CA$389</f>
        <v>-2.7810223147858026E-3</v>
      </c>
      <c r="CC248" s="166">
        <f ca="1">CA248-CA$394</f>
        <v>2.1878931865775969E-2</v>
      </c>
      <c r="CG248" s="370">
        <v>244</v>
      </c>
      <c r="CH248" s="370">
        <f ca="1">IF(CB248&gt;=0,0,1)</f>
        <v>1</v>
      </c>
      <c r="CI248" s="370">
        <f ca="1">IF(CC248&gt;=0,0,1)</f>
        <v>0</v>
      </c>
    </row>
    <row r="249" spans="1:87" ht="15.6">
      <c r="A249" s="342">
        <v>45861</v>
      </c>
      <c r="B249" s="397">
        <v>7.670615431725869E-3</v>
      </c>
      <c r="C249" s="397">
        <v>-4.2163321862666026E-3</v>
      </c>
      <c r="D249" s="397">
        <v>-1.8699908103445573E-3</v>
      </c>
      <c r="E249" s="397">
        <v>3.6743680651101229E-3</v>
      </c>
      <c r="F249" s="397">
        <v>1.2428216469623665E-2</v>
      </c>
      <c r="G249" s="397">
        <v>2.3623174282826565E-2</v>
      </c>
      <c r="H249" s="397">
        <v>8.3406607445535741E-2</v>
      </c>
      <c r="I249" s="397">
        <v>1.7411321934758694E-2</v>
      </c>
      <c r="J249" s="397">
        <v>2.0508429410162066E-2</v>
      </c>
      <c r="K249" s="397">
        <v>5.4001390874014454E-4</v>
      </c>
      <c r="L249" s="398">
        <f t="shared" si="8"/>
        <v>0.16317642395187171</v>
      </c>
      <c r="M249" s="399">
        <f t="shared" si="0"/>
        <v>0.34379017830112824</v>
      </c>
      <c r="N249" s="399">
        <f t="shared" si="1"/>
        <v>0.43281338973395322</v>
      </c>
      <c r="Q249" s="227">
        <v>45674</v>
      </c>
      <c r="R249" s="113">
        <v>1.4738018380314521E-2</v>
      </c>
      <c r="S249" s="113">
        <v>-7.0620337498751962E-2</v>
      </c>
      <c r="T249" s="113">
        <v>-4.7998836769701958E-2</v>
      </c>
      <c r="U249" s="113">
        <v>-1.4406742952780327E-2</v>
      </c>
      <c r="V249" s="113">
        <v>-9.7764579703555343E-2</v>
      </c>
      <c r="W249" s="113">
        <v>-3.3027877727171528E-2</v>
      </c>
      <c r="X249" s="113">
        <v>-6.2361213255150649E-2</v>
      </c>
      <c r="Y249" s="113">
        <v>-4.6515587829051297E-3</v>
      </c>
      <c r="Z249" s="113">
        <v>7.2555154592815363E-2</v>
      </c>
      <c r="AA249" s="113">
        <v>6.1596893495867722E-3</v>
      </c>
      <c r="AB249" s="113">
        <v>-3.0526078197346207E-2</v>
      </c>
      <c r="AC249" s="409">
        <f t="shared" si="3"/>
        <v>-0.26790436256464645</v>
      </c>
      <c r="AD249" s="113">
        <f t="shared" si="4"/>
        <v>0.68232053035572315</v>
      </c>
      <c r="AE249" s="113">
        <f t="shared" si="5"/>
        <v>1.1032672226318423</v>
      </c>
      <c r="AH249" s="372">
        <v>245</v>
      </c>
      <c r="AI249" s="372">
        <f>IF('Current Portfolio MAIN'!M247&gt;=0,0,1)</f>
        <v>0</v>
      </c>
      <c r="AJ249" s="372">
        <f>IF('Current Portfolio MAIN'!N247&gt;=0,0,1)</f>
        <v>0</v>
      </c>
      <c r="AP249" s="39">
        <v>216</v>
      </c>
      <c r="AQ249" s="222">
        <f>IF('Current Portfolio MAIN'!AD235&gt;=0,0,1)</f>
        <v>0</v>
      </c>
      <c r="AR249" s="222">
        <f>IF('Current Portfolio MAIN'!AE235&gt;=0,0,1)</f>
        <v>0</v>
      </c>
      <c r="AW249" s="372">
        <v>245</v>
      </c>
      <c r="AX249" s="372">
        <f>IF('Current Portfolio MAIN'!M247&gt;=0,0,1)</f>
        <v>0</v>
      </c>
      <c r="AY249" s="372">
        <f>IF('Current Portfolio MAIN'!N247&gt;=0,0,1)</f>
        <v>0</v>
      </c>
      <c r="AZ249" s="391"/>
      <c r="BA249" s="391"/>
      <c r="BB249" s="391"/>
      <c r="BC249" s="391"/>
      <c r="BD249" s="391"/>
      <c r="BE249" s="39">
        <v>216</v>
      </c>
      <c r="BF249" s="222"/>
      <c r="BG249" s="222"/>
      <c r="BH249" s="391"/>
      <c r="BI249" s="391"/>
      <c r="BJ249" s="391"/>
      <c r="BM249" s="370">
        <v>245</v>
      </c>
      <c r="BN249" s="366">
        <f ca="1">NORMINV(RAND(),$BR$2,$BR$3)</f>
        <v>8.0191784366721135E-3</v>
      </c>
      <c r="BO249" s="369">
        <f ca="1">BN249-BN$296</f>
        <v>3.1672941249755865E-2</v>
      </c>
      <c r="BP249" s="367">
        <f ca="1">BN249-BN$301</f>
        <v>3.7027651507195843E-2</v>
      </c>
      <c r="BT249" s="370">
        <v>245</v>
      </c>
      <c r="BU249" s="364">
        <f ca="1">IF(BO249&gt;=0,0,1)</f>
        <v>0</v>
      </c>
      <c r="BV249" s="372">
        <f ca="1">IF(BP249&gt;=0,0,1)</f>
        <v>0</v>
      </c>
      <c r="BZ249" s="370">
        <v>245</v>
      </c>
      <c r="CA249" s="368">
        <f ca="1">NORMINV(RAND(),CE$2,CE$3)</f>
        <v>-3.0779880823104282E-2</v>
      </c>
      <c r="CB249" s="166">
        <f ca="1">CA249-CA$389</f>
        <v>5.8146031113315962E-2</v>
      </c>
      <c r="CC249" s="166">
        <f ca="1">CA249-CA$394</f>
        <v>8.2805985293877726E-2</v>
      </c>
      <c r="CG249" s="370">
        <v>245</v>
      </c>
      <c r="CH249" s="370">
        <f ca="1">IF(CB249&gt;=0,0,1)</f>
        <v>0</v>
      </c>
      <c r="CI249" s="370">
        <f ca="1">IF(CC249&gt;=0,0,1)</f>
        <v>0</v>
      </c>
    </row>
    <row r="250" spans="1:87" ht="15.6">
      <c r="A250" s="342">
        <v>45862</v>
      </c>
      <c r="B250" s="397">
        <v>-3.2176105470694605E-2</v>
      </c>
      <c r="C250" s="397">
        <v>2.7742309932394793E-3</v>
      </c>
      <c r="D250" s="397">
        <v>1.4553093248254489E-2</v>
      </c>
      <c r="E250" s="397">
        <v>-2.274649533107187E-4</v>
      </c>
      <c r="F250" s="397">
        <v>-3.4860128860632056E-3</v>
      </c>
      <c r="G250" s="397">
        <v>-1.2659213874625097E-3</v>
      </c>
      <c r="H250" s="397">
        <v>-1.0333874526905817E-2</v>
      </c>
      <c r="I250" s="397">
        <v>2.2383785622852148E-2</v>
      </c>
      <c r="J250" s="397">
        <v>-6.6071765235470314E-3</v>
      </c>
      <c r="K250" s="397">
        <v>2.1941973684741045E-2</v>
      </c>
      <c r="L250" s="398">
        <f t="shared" si="8"/>
        <v>7.5565278011032744E-3</v>
      </c>
      <c r="M250" s="399">
        <f t="shared" si="0"/>
        <v>0.1881702821503598</v>
      </c>
      <c r="N250" s="399">
        <f t="shared" si="1"/>
        <v>0.27719349358318479</v>
      </c>
      <c r="Q250" s="227">
        <v>45678</v>
      </c>
      <c r="R250" s="113">
        <v>2.62792771062903E-2</v>
      </c>
      <c r="S250" s="113">
        <v>-9.5826488472112503E-2</v>
      </c>
      <c r="T250" s="113">
        <v>-4.7297135055392348E-2</v>
      </c>
      <c r="U250" s="113">
        <v>4.9810381773960355E-3</v>
      </c>
      <c r="V250" s="113">
        <v>-8.1633846597529924E-2</v>
      </c>
      <c r="W250" s="113">
        <v>-3.1746046070603939E-2</v>
      </c>
      <c r="X250" s="113">
        <v>-4.9282051897459045E-3</v>
      </c>
      <c r="Y250" s="113">
        <v>5.2670573737689796E-3</v>
      </c>
      <c r="Z250" s="113">
        <v>0.12478913751198761</v>
      </c>
      <c r="AA250" s="113">
        <v>2.1944210310367307E-3</v>
      </c>
      <c r="AB250" s="113">
        <v>-2.043540594451132E-2</v>
      </c>
      <c r="AC250" s="409">
        <f t="shared" si="3"/>
        <v>-0.11835619612941628</v>
      </c>
      <c r="AD250" s="113">
        <f t="shared" si="4"/>
        <v>0.83186869679095332</v>
      </c>
      <c r="AE250" s="113">
        <f t="shared" si="5"/>
        <v>1.2528153890670723</v>
      </c>
      <c r="AH250" s="372">
        <v>246</v>
      </c>
      <c r="AI250" s="372">
        <f>IF('Current Portfolio MAIN'!M248&gt;=0,0,1)</f>
        <v>0</v>
      </c>
      <c r="AJ250" s="372">
        <f>IF('Current Portfolio MAIN'!N248&gt;=0,0,1)</f>
        <v>0</v>
      </c>
      <c r="AP250" s="39">
        <v>217</v>
      </c>
      <c r="AQ250" s="222">
        <f>IF('Current Portfolio MAIN'!AD236&gt;=0,0,1)</f>
        <v>0</v>
      </c>
      <c r="AR250" s="222">
        <f>IF('Current Portfolio MAIN'!AE236&gt;=0,0,1)</f>
        <v>0</v>
      </c>
      <c r="AW250" s="372">
        <v>246</v>
      </c>
      <c r="AX250" s="372">
        <f>IF('Current Portfolio MAIN'!M248&gt;=0,0,1)</f>
        <v>0</v>
      </c>
      <c r="AY250" s="372">
        <f>IF('Current Portfolio MAIN'!N248&gt;=0,0,1)</f>
        <v>0</v>
      </c>
      <c r="AZ250" s="391"/>
      <c r="BA250" s="391"/>
      <c r="BB250" s="391"/>
      <c r="BC250" s="391"/>
      <c r="BD250" s="391"/>
      <c r="BE250" s="39">
        <v>217</v>
      </c>
      <c r="BF250" s="222"/>
      <c r="BG250" s="222"/>
      <c r="BH250" s="391"/>
      <c r="BI250" s="391"/>
      <c r="BJ250" s="391"/>
      <c r="BM250" s="370">
        <v>246</v>
      </c>
      <c r="BN250" s="366">
        <f ca="1">NORMINV(RAND(),$BR$2,$BR$3)</f>
        <v>-1.6644912767800765E-2</v>
      </c>
      <c r="BO250" s="369">
        <f ca="1">BN250-BN$296</f>
        <v>7.0088500452829897E-3</v>
      </c>
      <c r="BP250" s="367">
        <f ca="1">BN250-BN$301</f>
        <v>1.2363560302722964E-2</v>
      </c>
      <c r="BT250" s="370">
        <v>246</v>
      </c>
      <c r="BU250" s="364">
        <f ca="1">IF(BO250&gt;=0,0,1)</f>
        <v>0</v>
      </c>
      <c r="BV250" s="372">
        <f ca="1">IF(BP250&gt;=0,0,1)</f>
        <v>0</v>
      </c>
      <c r="BZ250" s="370">
        <v>246</v>
      </c>
      <c r="CA250" s="368">
        <f ca="1">NORMINV(RAND(),CE$2,CE$3)</f>
        <v>-3.7649083574553661E-2</v>
      </c>
      <c r="CB250" s="166">
        <f ca="1">CA250-CA$389</f>
        <v>5.1276828361866582E-2</v>
      </c>
      <c r="CC250" s="166">
        <f ca="1">CA250-CA$394</f>
        <v>7.593678254242836E-2</v>
      </c>
      <c r="CG250" s="370">
        <v>246</v>
      </c>
      <c r="CH250" s="370">
        <f ca="1">IF(CB250&gt;=0,0,1)</f>
        <v>0</v>
      </c>
      <c r="CI250" s="370">
        <f ca="1">IF(CC250&gt;=0,0,1)</f>
        <v>0</v>
      </c>
    </row>
    <row r="251" spans="1:87" ht="15.6">
      <c r="A251" s="342">
        <v>45863</v>
      </c>
      <c r="B251" s="397">
        <v>-8.0450705676334167E-2</v>
      </c>
      <c r="C251" s="397">
        <v>5.8493939369606007E-3</v>
      </c>
      <c r="D251" s="397">
        <v>1.0853787435268103E-2</v>
      </c>
      <c r="E251" s="397">
        <v>1.117337926072981E-2</v>
      </c>
      <c r="F251" s="397">
        <v>1.3282082603931489E-3</v>
      </c>
      <c r="G251" s="397">
        <v>3.3720874836809855E-2</v>
      </c>
      <c r="H251" s="397">
        <v>2.5644280827402444E-2</v>
      </c>
      <c r="I251" s="397">
        <v>-1.1016036150137687E-3</v>
      </c>
      <c r="J251" s="397">
        <v>1.3065826535376024E-2</v>
      </c>
      <c r="K251" s="397">
        <v>1.865271163007165E-3</v>
      </c>
      <c r="L251" s="398">
        <f t="shared" si="8"/>
        <v>2.1948712964599215E-2</v>
      </c>
      <c r="M251" s="399">
        <f t="shared" si="0"/>
        <v>0.20256246731385574</v>
      </c>
      <c r="N251" s="399">
        <f t="shared" si="1"/>
        <v>0.29158567874668073</v>
      </c>
      <c r="Q251" s="227">
        <v>45679</v>
      </c>
      <c r="R251" s="113">
        <v>9.0351736377206393E-2</v>
      </c>
      <c r="S251" s="113">
        <v>-9.1601175489809838E-2</v>
      </c>
      <c r="T251" s="113">
        <v>1.2067397371996691E-2</v>
      </c>
      <c r="U251" s="113">
        <v>5.5390329671457961E-2</v>
      </c>
      <c r="V251" s="113">
        <v>-4.6328495067376574E-2</v>
      </c>
      <c r="W251" s="113">
        <v>-2.6446495439270912E-2</v>
      </c>
      <c r="X251" s="113">
        <v>5.9390119034372635E-3</v>
      </c>
      <c r="Y251" s="113">
        <v>1.778838162090679E-3</v>
      </c>
      <c r="Z251" s="113">
        <v>7.1124213455665108E-2</v>
      </c>
      <c r="AA251" s="113">
        <v>5.0107143943080912E-2</v>
      </c>
      <c r="AB251" s="113">
        <v>1.4132129514983882E-2</v>
      </c>
      <c r="AC251" s="409">
        <f t="shared" si="3"/>
        <v>0.13651463440346157</v>
      </c>
      <c r="AD251" s="113">
        <f t="shared" si="4"/>
        <v>1.0867395273238312</v>
      </c>
      <c r="AE251" s="113">
        <f t="shared" si="5"/>
        <v>1.5076862195999503</v>
      </c>
      <c r="AH251" s="372">
        <v>247</v>
      </c>
      <c r="AI251" s="372">
        <f>IF('Current Portfolio MAIN'!M249&gt;=0,0,1)</f>
        <v>0</v>
      </c>
      <c r="AJ251" s="372">
        <f>IF('Current Portfolio MAIN'!N249&gt;=0,0,1)</f>
        <v>0</v>
      </c>
      <c r="AP251" s="39">
        <v>218</v>
      </c>
      <c r="AQ251" s="222">
        <f>IF('Current Portfolio MAIN'!AD237&gt;=0,0,1)</f>
        <v>0</v>
      </c>
      <c r="AR251" s="222">
        <f>IF('Current Portfolio MAIN'!AE237&gt;=0,0,1)</f>
        <v>0</v>
      </c>
      <c r="AW251" s="372">
        <v>247</v>
      </c>
      <c r="AX251" s="372">
        <f>IF('Current Portfolio MAIN'!M249&gt;=0,0,1)</f>
        <v>0</v>
      </c>
      <c r="AY251" s="372">
        <f>IF('Current Portfolio MAIN'!N249&gt;=0,0,1)</f>
        <v>0</v>
      </c>
      <c r="AZ251" s="391"/>
      <c r="BA251" s="391"/>
      <c r="BB251" s="391"/>
      <c r="BC251" s="391"/>
      <c r="BD251" s="391"/>
      <c r="BE251" s="39">
        <v>218</v>
      </c>
      <c r="BF251" s="222"/>
      <c r="BG251" s="222"/>
      <c r="BH251" s="391"/>
      <c r="BI251" s="391"/>
      <c r="BJ251" s="391"/>
      <c r="BM251" s="370">
        <v>247</v>
      </c>
      <c r="BN251" s="366">
        <f ca="1">NORMINV(RAND(),$BR$2,$BR$3)</f>
        <v>-1.9132971663636974E-2</v>
      </c>
      <c r="BO251" s="369">
        <f ca="1">BN251-BN$296</f>
        <v>4.520791149446781E-3</v>
      </c>
      <c r="BP251" s="367">
        <f ca="1">BN251-BN$301</f>
        <v>9.8755014068867553E-3</v>
      </c>
      <c r="BT251" s="370">
        <v>247</v>
      </c>
      <c r="BU251" s="364">
        <f ca="1">IF(BO251&gt;=0,0,1)</f>
        <v>0</v>
      </c>
      <c r="BV251" s="372">
        <f ca="1">IF(BP251&gt;=0,0,1)</f>
        <v>0</v>
      </c>
      <c r="BZ251" s="370">
        <v>247</v>
      </c>
      <c r="CA251" s="368">
        <f ca="1">NORMINV(RAND(),CE$2,CE$3)</f>
        <v>-2.3951546045006787E-2</v>
      </c>
      <c r="CB251" s="166">
        <f ca="1">CA251-CA$389</f>
        <v>6.4974365891413449E-2</v>
      </c>
      <c r="CC251" s="166">
        <f ca="1">CA251-CA$394</f>
        <v>8.9634320071975221E-2</v>
      </c>
      <c r="CG251" s="370">
        <v>247</v>
      </c>
      <c r="CH251" s="370">
        <f ca="1">IF(CB251&gt;=0,0,1)</f>
        <v>0</v>
      </c>
      <c r="CI251" s="370">
        <f ca="1">IF(CC251&gt;=0,0,1)</f>
        <v>0</v>
      </c>
    </row>
    <row r="252" spans="1:87" ht="15.6">
      <c r="A252" s="342">
        <v>45868</v>
      </c>
      <c r="B252" s="397">
        <v>2.9650228428605985E-2</v>
      </c>
      <c r="C252" s="397">
        <v>2.233708709028237E-2</v>
      </c>
      <c r="D252" s="397">
        <v>3.4544291506782177E-2</v>
      </c>
      <c r="E252" s="397">
        <v>3.8058714158393459E-2</v>
      </c>
      <c r="F252" s="397">
        <v>3.0005692294752473E-2</v>
      </c>
      <c r="G252" s="397">
        <v>-1.385368791591679E-2</v>
      </c>
      <c r="H252" s="397">
        <v>3.3193764121329794E-2</v>
      </c>
      <c r="I252" s="397">
        <v>1.0362570327143938E-2</v>
      </c>
      <c r="J252" s="397">
        <v>3.2096955454534282E-2</v>
      </c>
      <c r="K252" s="397">
        <v>2.9526308658018641E-2</v>
      </c>
      <c r="L252" s="398">
        <f t="shared" si="8"/>
        <v>0.24592192412392633</v>
      </c>
      <c r="M252" s="399">
        <f t="shared" si="0"/>
        <v>0.42653567847318286</v>
      </c>
      <c r="N252" s="399">
        <f t="shared" si="1"/>
        <v>0.51555888990600784</v>
      </c>
      <c r="Q252" s="227">
        <v>45680</v>
      </c>
      <c r="R252" s="113">
        <v>5.329105377809884E-2</v>
      </c>
      <c r="S252" s="113">
        <v>-0.10851253198791377</v>
      </c>
      <c r="T252" s="113">
        <v>-2.2503450591177976E-2</v>
      </c>
      <c r="U252" s="113">
        <v>4.3524211178278316E-2</v>
      </c>
      <c r="V252" s="113">
        <v>-4.8117884022486068E-2</v>
      </c>
      <c r="W252" s="113">
        <v>-5.6407004113595227E-2</v>
      </c>
      <c r="X252" s="113">
        <v>2.3642837798954597E-2</v>
      </c>
      <c r="Y252" s="113">
        <v>-1.8772229045468714E-2</v>
      </c>
      <c r="Z252" s="113">
        <v>5.6722661626252169E-2</v>
      </c>
      <c r="AA252" s="113">
        <v>4.502638426484129E-3</v>
      </c>
      <c r="AB252" s="113">
        <v>-1.1939975245591872E-2</v>
      </c>
      <c r="AC252" s="409">
        <f t="shared" si="3"/>
        <v>-8.456967219816558E-2</v>
      </c>
      <c r="AD252" s="113">
        <f t="shared" si="4"/>
        <v>0.86565522072220402</v>
      </c>
      <c r="AE252" s="113">
        <f t="shared" si="5"/>
        <v>1.2866019129983233</v>
      </c>
      <c r="AH252" s="372">
        <v>248</v>
      </c>
      <c r="AI252" s="372">
        <f>IF('Current Portfolio MAIN'!M250&gt;=0,0,1)</f>
        <v>0</v>
      </c>
      <c r="AJ252" s="372">
        <f>IF('Current Portfolio MAIN'!N250&gt;=0,0,1)</f>
        <v>0</v>
      </c>
      <c r="AP252" s="39">
        <v>219</v>
      </c>
      <c r="AQ252" s="222">
        <f>IF('Current Portfolio MAIN'!AD238&gt;=0,0,1)</f>
        <v>0</v>
      </c>
      <c r="AR252" s="222">
        <f>IF('Current Portfolio MAIN'!AE238&gt;=0,0,1)</f>
        <v>0</v>
      </c>
      <c r="AW252" s="372">
        <v>248</v>
      </c>
      <c r="AX252" s="372">
        <f>IF('Current Portfolio MAIN'!M250&gt;=0,0,1)</f>
        <v>0</v>
      </c>
      <c r="AY252" s="372">
        <f>IF('Current Portfolio MAIN'!N250&gt;=0,0,1)</f>
        <v>0</v>
      </c>
      <c r="AZ252" s="391"/>
      <c r="BA252" s="391"/>
      <c r="BB252" s="391"/>
      <c r="BC252" s="391"/>
      <c r="BD252" s="391"/>
      <c r="BE252" s="39">
        <v>219</v>
      </c>
      <c r="BF252" s="222"/>
      <c r="BG252" s="222"/>
      <c r="BH252" s="391"/>
      <c r="BI252" s="391"/>
      <c r="BJ252" s="391"/>
      <c r="BM252" s="370">
        <v>248</v>
      </c>
      <c r="BN252" s="366">
        <f ca="1">NORMINV(RAND(),$BR$2,$BR$3)</f>
        <v>2.1976558341589673E-2</v>
      </c>
      <c r="BO252" s="369">
        <f ca="1">BN252-BN$296</f>
        <v>4.5630321154673428E-2</v>
      </c>
      <c r="BP252" s="367">
        <f ca="1">BN252-BN$301</f>
        <v>5.0985031412113399E-2</v>
      </c>
      <c r="BT252" s="370">
        <v>248</v>
      </c>
      <c r="BU252" s="364">
        <f ca="1">IF(BO252&gt;=0,0,1)</f>
        <v>0</v>
      </c>
      <c r="BV252" s="372">
        <f ca="1">IF(BP252&gt;=0,0,1)</f>
        <v>0</v>
      </c>
      <c r="BZ252" s="370">
        <v>248</v>
      </c>
      <c r="CA252" s="368">
        <f ca="1">NORMINV(RAND(),CE$2,CE$3)</f>
        <v>1.2134048330820702E-2</v>
      </c>
      <c r="CB252" s="166">
        <f ca="1">CA252-CA$389</f>
        <v>0.10105996026724094</v>
      </c>
      <c r="CC252" s="166">
        <f ca="1">CA252-CA$394</f>
        <v>0.12571991444780273</v>
      </c>
      <c r="CG252" s="370">
        <v>248</v>
      </c>
      <c r="CH252" s="370">
        <f ca="1">IF(CB252&gt;=0,0,1)</f>
        <v>0</v>
      </c>
      <c r="CI252" s="370">
        <f ca="1">IF(CC252&gt;=0,0,1)</f>
        <v>0</v>
      </c>
    </row>
    <row r="253" spans="1:87" ht="15.6">
      <c r="A253" s="342">
        <v>45869</v>
      </c>
      <c r="B253" s="397">
        <v>-3.1106932461043457E-2</v>
      </c>
      <c r="C253" s="397">
        <v>-1.1729071110264333E-2</v>
      </c>
      <c r="D253" s="397">
        <v>3.4607290282762548E-2</v>
      </c>
      <c r="E253" s="397">
        <v>-7.5979756750421679E-3</v>
      </c>
      <c r="F253" s="397">
        <v>-8.2628545769497519E-3</v>
      </c>
      <c r="G253" s="397">
        <v>-6.327655350186534E-3</v>
      </c>
      <c r="H253" s="397">
        <v>1.8810811595341592E-2</v>
      </c>
      <c r="I253" s="397">
        <v>-1.7127284682230792E-2</v>
      </c>
      <c r="J253" s="397">
        <v>-2.2311294173624319E-2</v>
      </c>
      <c r="K253" s="397">
        <v>1.2267092903277543E-2</v>
      </c>
      <c r="L253" s="398">
        <f t="shared" si="8"/>
        <v>-3.8777873247959671E-2</v>
      </c>
      <c r="M253" s="399">
        <f t="shared" si="0"/>
        <v>0.14183588110129686</v>
      </c>
      <c r="N253" s="399">
        <f t="shared" si="1"/>
        <v>0.23085909253412185</v>
      </c>
      <c r="Q253" s="227">
        <v>45681</v>
      </c>
      <c r="R253" s="113">
        <v>-3.8098462201212269E-2</v>
      </c>
      <c r="S253" s="113">
        <v>-0.1378527162835268</v>
      </c>
      <c r="T253" s="113">
        <v>-5.2147228326240747E-2</v>
      </c>
      <c r="U253" s="113">
        <v>1.4705994718095861E-2</v>
      </c>
      <c r="V253" s="113">
        <v>-6.3290630628625055E-2</v>
      </c>
      <c r="W253" s="113">
        <v>-7.5585805165280906E-2</v>
      </c>
      <c r="X253" s="113">
        <v>-1.0867355291920289E-2</v>
      </c>
      <c r="Y253" s="113">
        <v>-3.457702205254487E-2</v>
      </c>
      <c r="Z253" s="113">
        <v>7.1289059895349727E-3</v>
      </c>
      <c r="AA253" s="113">
        <v>-1.5764846011226519E-2</v>
      </c>
      <c r="AB253" s="113">
        <v>-3.2480101895109303E-2</v>
      </c>
      <c r="AC253" s="409">
        <f t="shared" si="3"/>
        <v>-0.43882926714805592</v>
      </c>
      <c r="AD253" s="113">
        <f t="shared" si="4"/>
        <v>0.51139562577231368</v>
      </c>
      <c r="AE253" s="113">
        <f t="shared" si="5"/>
        <v>0.93234231804843282</v>
      </c>
      <c r="AH253" s="372">
        <v>249</v>
      </c>
      <c r="AI253" s="372">
        <f>IF('Current Portfolio MAIN'!M251&gt;=0,0,1)</f>
        <v>0</v>
      </c>
      <c r="AJ253" s="372">
        <f>IF('Current Portfolio MAIN'!N251&gt;=0,0,1)</f>
        <v>0</v>
      </c>
      <c r="AP253" s="39">
        <v>220</v>
      </c>
      <c r="AQ253" s="222">
        <f>IF('Current Portfolio MAIN'!AD239&gt;=0,0,1)</f>
        <v>0</v>
      </c>
      <c r="AR253" s="222">
        <f>IF('Current Portfolio MAIN'!AE239&gt;=0,0,1)</f>
        <v>0</v>
      </c>
      <c r="AW253" s="372">
        <v>249</v>
      </c>
      <c r="AX253" s="372">
        <f>IF('Current Portfolio MAIN'!M251&gt;=0,0,1)</f>
        <v>0</v>
      </c>
      <c r="AY253" s="372">
        <f>IF('Current Portfolio MAIN'!N251&gt;=0,0,1)</f>
        <v>0</v>
      </c>
      <c r="AZ253" s="391"/>
      <c r="BA253" s="391"/>
      <c r="BB253" s="391"/>
      <c r="BC253" s="391"/>
      <c r="BD253" s="391"/>
      <c r="BE253" s="39">
        <v>220</v>
      </c>
      <c r="BF253" s="222"/>
      <c r="BG253" s="222"/>
      <c r="BH253" s="391"/>
      <c r="BI253" s="391"/>
      <c r="BJ253" s="391"/>
      <c r="BM253" s="370">
        <v>249</v>
      </c>
      <c r="BN253" s="366">
        <f ca="1">NORMINV(RAND(),$BR$2,$BR$3)</f>
        <v>1.5083383921480599E-2</v>
      </c>
      <c r="BO253" s="369">
        <f ca="1">BN253-BN$296</f>
        <v>3.8737146734564354E-2</v>
      </c>
      <c r="BP253" s="367">
        <f ca="1">BN253-BN$301</f>
        <v>4.4091856992004325E-2</v>
      </c>
      <c r="BT253" s="370">
        <v>249</v>
      </c>
      <c r="BU253" s="364">
        <f ca="1">IF(BO253&gt;=0,0,1)</f>
        <v>0</v>
      </c>
      <c r="BV253" s="372">
        <f ca="1">IF(BP253&gt;=0,0,1)</f>
        <v>0</v>
      </c>
      <c r="BZ253" s="370">
        <v>249</v>
      </c>
      <c r="CA253" s="368">
        <f ca="1">NORMINV(RAND(),CE$2,CE$3)</f>
        <v>6.6066274600071362E-2</v>
      </c>
      <c r="CB253" s="166">
        <f ca="1">CA253-CA$389</f>
        <v>0.15499218653649161</v>
      </c>
      <c r="CC253" s="166">
        <f ca="1">CA253-CA$394</f>
        <v>0.17965214071705338</v>
      </c>
      <c r="CG253" s="370">
        <v>249</v>
      </c>
      <c r="CH253" s="370">
        <f ca="1">IF(CB253&gt;=0,0,1)</f>
        <v>0</v>
      </c>
      <c r="CI253" s="370">
        <f ca="1">IF(CC253&gt;=0,0,1)</f>
        <v>0</v>
      </c>
    </row>
    <row r="254" spans="1:87" ht="15.6">
      <c r="A254" s="342">
        <v>45870</v>
      </c>
      <c r="B254" s="397">
        <v>-4.2842774593914501E-2</v>
      </c>
      <c r="C254" s="397">
        <v>-4.3094160569783435E-2</v>
      </c>
      <c r="D254" s="397">
        <v>-3.5828653351289153E-2</v>
      </c>
      <c r="E254" s="397">
        <v>-3.2538056743910637E-2</v>
      </c>
      <c r="F254" s="397">
        <v>-3.9318834601974162E-2</v>
      </c>
      <c r="G254" s="397">
        <v>-4.6615852164776928E-2</v>
      </c>
      <c r="H254" s="397">
        <v>-3.3458317191011444E-2</v>
      </c>
      <c r="I254" s="397">
        <v>-2.0107806045468135E-2</v>
      </c>
      <c r="J254" s="397">
        <v>-1.8289029419618519E-2</v>
      </c>
      <c r="K254" s="397">
        <v>-9.9716260651184774E-2</v>
      </c>
      <c r="L254" s="398">
        <f t="shared" si="8"/>
        <v>-0.41180974533293169</v>
      </c>
      <c r="M254" s="399">
        <f t="shared" si="0"/>
        <v>-0.23119599098367516</v>
      </c>
      <c r="N254" s="399">
        <f t="shared" si="1"/>
        <v>-0.14217277955085017</v>
      </c>
      <c r="Q254" s="227">
        <v>45685</v>
      </c>
      <c r="R254" s="113">
        <v>-9.0396591281546868E-2</v>
      </c>
      <c r="S254" s="113">
        <v>-0.10275778377821654</v>
      </c>
      <c r="T254" s="113">
        <v>-6.573546556554577E-2</v>
      </c>
      <c r="U254" s="113">
        <v>-5.2677715400335612E-2</v>
      </c>
      <c r="V254" s="113">
        <v>-7.5482404778328571E-2</v>
      </c>
      <c r="W254" s="113">
        <v>-8.1315495414712169E-2</v>
      </c>
      <c r="X254" s="113">
        <v>-0.10988168377089003</v>
      </c>
      <c r="Y254" s="113">
        <v>-5.1379040289159184E-2</v>
      </c>
      <c r="Z254" s="113">
        <v>-2.0810212350442225E-2</v>
      </c>
      <c r="AA254" s="113">
        <v>-2.1674466165805262E-2</v>
      </c>
      <c r="AB254" s="113">
        <v>-6.3024305390887214E-2</v>
      </c>
      <c r="AC254" s="409">
        <f t="shared" si="3"/>
        <v>-0.73513516418586944</v>
      </c>
      <c r="AD254" s="113">
        <f t="shared" si="4"/>
        <v>0.21508972873450016</v>
      </c>
      <c r="AE254" s="113">
        <f t="shared" si="5"/>
        <v>0.6360364210106193</v>
      </c>
      <c r="AH254" s="372">
        <v>250</v>
      </c>
      <c r="AI254" s="372">
        <f>IF('Current Portfolio MAIN'!M252&gt;=0,0,1)</f>
        <v>0</v>
      </c>
      <c r="AJ254" s="372">
        <f>IF('Current Portfolio MAIN'!N252&gt;=0,0,1)</f>
        <v>0</v>
      </c>
      <c r="AP254" s="39">
        <v>221</v>
      </c>
      <c r="AQ254" s="222">
        <f>IF('Current Portfolio MAIN'!AD240&gt;=0,0,1)</f>
        <v>0</v>
      </c>
      <c r="AR254" s="222">
        <f>IF('Current Portfolio MAIN'!AE240&gt;=0,0,1)</f>
        <v>0</v>
      </c>
      <c r="AW254" s="372">
        <v>250</v>
      </c>
      <c r="AX254" s="372">
        <f>IF('Current Portfolio MAIN'!M252&gt;=0,0,1)</f>
        <v>0</v>
      </c>
      <c r="AY254" s="372">
        <f>IF('Current Portfolio MAIN'!N252&gt;=0,0,1)</f>
        <v>0</v>
      </c>
      <c r="AZ254" s="391"/>
      <c r="BA254" s="391"/>
      <c r="BB254" s="391"/>
      <c r="BC254" s="391"/>
      <c r="BD254" s="391"/>
      <c r="BE254" s="39">
        <v>221</v>
      </c>
      <c r="BF254" s="222"/>
      <c r="BG254" s="222"/>
      <c r="BH254" s="391"/>
      <c r="BI254" s="391"/>
      <c r="BJ254" s="391"/>
      <c r="BM254" s="370">
        <v>250</v>
      </c>
      <c r="BN254" s="366">
        <f ca="1">NORMINV(RAND(),$BR$2,$BR$3)</f>
        <v>-1.9781398457051201E-2</v>
      </c>
      <c r="BO254" s="369">
        <f ca="1">BN254-BN$296</f>
        <v>3.8723643560325538E-3</v>
      </c>
      <c r="BP254" s="367">
        <f ca="1">BN254-BN$301</f>
        <v>9.227074613472528E-3</v>
      </c>
      <c r="BT254" s="370">
        <v>250</v>
      </c>
      <c r="BU254" s="364">
        <f ca="1">IF(BO254&gt;=0,0,1)</f>
        <v>0</v>
      </c>
      <c r="BV254" s="372">
        <f ca="1">IF(BP254&gt;=0,0,1)</f>
        <v>0</v>
      </c>
      <c r="BZ254" s="370">
        <v>250</v>
      </c>
      <c r="CA254" s="368">
        <f ca="1">NORMINV(RAND(),CE$2,CE$3)</f>
        <v>-8.8884678745396323E-2</v>
      </c>
      <c r="CB254" s="166">
        <f ca="1">CA254-CA$389</f>
        <v>4.1233191023920535E-5</v>
      </c>
      <c r="CC254" s="166">
        <f ca="1">CA254-CA$394</f>
        <v>2.4701187371585692E-2</v>
      </c>
      <c r="CG254" s="370">
        <v>250</v>
      </c>
      <c r="CH254" s="370">
        <f ca="1">IF(CB254&gt;=0,0,1)</f>
        <v>0</v>
      </c>
      <c r="CI254" s="370">
        <f ca="1">IF(CC254&gt;=0,0,1)</f>
        <v>0</v>
      </c>
    </row>
    <row r="255" spans="1:87" ht="15.6">
      <c r="A255" s="342">
        <v>45875</v>
      </c>
      <c r="B255" s="397">
        <v>1.5659548461437467E-2</v>
      </c>
      <c r="C255" s="397">
        <v>5.5858343718896197E-2</v>
      </c>
      <c r="D255" s="397">
        <v>-6.3785445945818697E-4</v>
      </c>
      <c r="E255" s="397">
        <v>2.9859277347430657E-2</v>
      </c>
      <c r="F255" s="397">
        <v>-2.2036433114653198E-2</v>
      </c>
      <c r="G255" s="397">
        <v>2.2961961521681395E-2</v>
      </c>
      <c r="H255" s="397">
        <v>2.6098164612038399E-3</v>
      </c>
      <c r="I255" s="397">
        <v>3.0048168272502895E-3</v>
      </c>
      <c r="J255" s="397">
        <v>5.5159936468569537E-3</v>
      </c>
      <c r="K255" s="397">
        <v>4.4947196843824644E-2</v>
      </c>
      <c r="L255" s="398">
        <f t="shared" si="8"/>
        <v>0.15774266725447006</v>
      </c>
      <c r="M255" s="399">
        <f t="shared" si="0"/>
        <v>0.33835642160372659</v>
      </c>
      <c r="N255" s="399">
        <f t="shared" si="1"/>
        <v>0.42737963303655158</v>
      </c>
      <c r="Q255" s="227">
        <v>45686</v>
      </c>
      <c r="R255" s="113">
        <v>-8.0201770213567003E-2</v>
      </c>
      <c r="S255" s="113">
        <v>-0.10109408406774112</v>
      </c>
      <c r="T255" s="113">
        <v>-7.3475106741177409E-2</v>
      </c>
      <c r="U255" s="113">
        <v>-3.1312246474207162E-2</v>
      </c>
      <c r="V255" s="113">
        <v>-4.6635189153250156E-2</v>
      </c>
      <c r="W255" s="113">
        <v>-5.6199120557531401E-2</v>
      </c>
      <c r="X255" s="113">
        <v>-7.3563589678378616E-2</v>
      </c>
      <c r="Y255" s="113">
        <v>6.5114721370873596E-4</v>
      </c>
      <c r="Z255" s="113">
        <v>-4.4601071636363065E-2</v>
      </c>
      <c r="AA255" s="113">
        <v>-2.3687020944369919E-2</v>
      </c>
      <c r="AB255" s="113">
        <v>-4.9844858430862615E-2</v>
      </c>
      <c r="AC255" s="409">
        <f t="shared" si="3"/>
        <v>-0.57996291068373973</v>
      </c>
      <c r="AD255" s="113">
        <f t="shared" si="4"/>
        <v>0.37026198223662987</v>
      </c>
      <c r="AE255" s="113">
        <f t="shared" si="5"/>
        <v>0.79120867451274901</v>
      </c>
      <c r="AH255" s="372">
        <v>251</v>
      </c>
      <c r="AI255" s="372">
        <f>IF('Current Portfolio MAIN'!M253&gt;=0,0,1)</f>
        <v>0</v>
      </c>
      <c r="AJ255" s="372">
        <f>IF('Current Portfolio MAIN'!N253&gt;=0,0,1)</f>
        <v>0</v>
      </c>
      <c r="AP255" s="39">
        <v>222</v>
      </c>
      <c r="AQ255" s="222">
        <f>IF('Current Portfolio MAIN'!AD241&gt;=0,0,1)</f>
        <v>0</v>
      </c>
      <c r="AR255" s="222">
        <f>IF('Current Portfolio MAIN'!AE241&gt;=0,0,1)</f>
        <v>0</v>
      </c>
      <c r="AW255" s="372">
        <v>251</v>
      </c>
      <c r="AX255" s="372">
        <f>IF('Current Portfolio MAIN'!M253&gt;=0,0,1)</f>
        <v>0</v>
      </c>
      <c r="AY255" s="372">
        <f>IF('Current Portfolio MAIN'!N253&gt;=0,0,1)</f>
        <v>0</v>
      </c>
      <c r="AZ255" s="391"/>
      <c r="BA255" s="391"/>
      <c r="BB255" s="391"/>
      <c r="BC255" s="391"/>
      <c r="BD255" s="391"/>
      <c r="BE255" s="39">
        <v>222</v>
      </c>
      <c r="BF255" s="222"/>
      <c r="BG255" s="222"/>
      <c r="BH255" s="391"/>
      <c r="BI255" s="391"/>
      <c r="BJ255" s="391"/>
      <c r="BM255" s="370">
        <v>251</v>
      </c>
      <c r="BN255" s="366">
        <f ca="1">NORMINV(RAND(),$BR$2,$BR$3)</f>
        <v>-2.9784520892527414E-3</v>
      </c>
      <c r="BO255" s="369">
        <f ca="1">BN255-BN$296</f>
        <v>2.0675310723831015E-2</v>
      </c>
      <c r="BP255" s="367">
        <f ca="1">BN255-BN$301</f>
        <v>2.6030020981270989E-2</v>
      </c>
      <c r="BT255" s="370">
        <v>251</v>
      </c>
      <c r="BU255" s="364">
        <f ca="1">IF(BO255&gt;=0,0,1)</f>
        <v>0</v>
      </c>
      <c r="BV255" s="372">
        <f ca="1">IF(BP255&gt;=0,0,1)</f>
        <v>0</v>
      </c>
      <c r="BZ255" s="370">
        <v>251</v>
      </c>
      <c r="CA255" s="368">
        <f ca="1">NORMINV(RAND(),CE$2,CE$3)</f>
        <v>0.15135110967926896</v>
      </c>
      <c r="CB255" s="166">
        <f ca="1">CA255-CA$389</f>
        <v>0.2402770216156892</v>
      </c>
      <c r="CC255" s="166">
        <f ca="1">CA255-CA$394</f>
        <v>0.26493697579625097</v>
      </c>
      <c r="CG255" s="370">
        <v>251</v>
      </c>
      <c r="CH255" s="370">
        <f ca="1">IF(CB255&gt;=0,0,1)</f>
        <v>0</v>
      </c>
      <c r="CI255" s="370">
        <f ca="1">IF(CC255&gt;=0,0,1)</f>
        <v>0</v>
      </c>
    </row>
    <row r="256" spans="1:87" ht="15.6">
      <c r="A256" s="342">
        <v>45876</v>
      </c>
      <c r="B256" s="397">
        <v>-2.9634049046967648E-2</v>
      </c>
      <c r="C256" s="397">
        <v>3.3629137909185314E-2</v>
      </c>
      <c r="D256" s="397">
        <v>-6.0454000423236787E-3</v>
      </c>
      <c r="E256" s="397">
        <v>1.1766303109003395E-2</v>
      </c>
      <c r="F256" s="397">
        <v>-1.814011107134994E-2</v>
      </c>
      <c r="G256" s="397">
        <v>-6.1397658893080909E-3</v>
      </c>
      <c r="H256" s="397">
        <v>1.0943268660181138E-2</v>
      </c>
      <c r="I256" s="397">
        <v>4.2705715376638587E-3</v>
      </c>
      <c r="J256" s="397">
        <v>1.1972981270798932E-2</v>
      </c>
      <c r="K256" s="397">
        <v>5.4740150304870561E-3</v>
      </c>
      <c r="L256" s="398">
        <f t="shared" si="8"/>
        <v>1.8096951467370337E-2</v>
      </c>
      <c r="M256" s="399">
        <f t="shared" si="0"/>
        <v>0.19871070581662686</v>
      </c>
      <c r="N256" s="399">
        <f t="shared" si="1"/>
        <v>0.28773391724945185</v>
      </c>
      <c r="Q256" s="227">
        <v>45687</v>
      </c>
      <c r="R256" s="113">
        <v>-1.3394983097069657E-2</v>
      </c>
      <c r="S256" s="113">
        <v>-8.8529817102501518E-2</v>
      </c>
      <c r="T256" s="113">
        <v>-9.71360306134047E-2</v>
      </c>
      <c r="U256" s="113">
        <v>2.2829162675708226E-4</v>
      </c>
      <c r="V256" s="113">
        <v>-3.0626260107989078E-2</v>
      </c>
      <c r="W256" s="113">
        <v>-6.2057926101154015E-2</v>
      </c>
      <c r="X256" s="113">
        <v>-5.7729484029525158E-2</v>
      </c>
      <c r="Y256" s="113">
        <v>3.2438964261530812E-2</v>
      </c>
      <c r="Z256" s="113">
        <v>-1.0309370105685889E-2</v>
      </c>
      <c r="AA256" s="113">
        <v>1.2529315449702594E-2</v>
      </c>
      <c r="AB256" s="113">
        <v>-1.6151895442352293E-2</v>
      </c>
      <c r="AC256" s="409">
        <f t="shared" si="3"/>
        <v>-0.33073919526169182</v>
      </c>
      <c r="AD256" s="113">
        <f t="shared" si="4"/>
        <v>0.61948569765867778</v>
      </c>
      <c r="AE256" s="113">
        <f t="shared" si="5"/>
        <v>1.0404323899347969</v>
      </c>
      <c r="AH256" s="372">
        <v>252</v>
      </c>
      <c r="AI256" s="372">
        <f>IF('Current Portfolio MAIN'!M254&gt;=0,0,1)</f>
        <v>1</v>
      </c>
      <c r="AJ256" s="372">
        <f>IF('Current Portfolio MAIN'!N254&gt;=0,0,1)</f>
        <v>1</v>
      </c>
      <c r="AP256" s="39">
        <v>223</v>
      </c>
      <c r="AQ256" s="222">
        <f>IF('Current Portfolio MAIN'!AD242&gt;=0,0,1)</f>
        <v>0</v>
      </c>
      <c r="AR256" s="222">
        <f>IF('Current Portfolio MAIN'!AE242&gt;=0,0,1)</f>
        <v>0</v>
      </c>
      <c r="AW256" s="372">
        <v>252</v>
      </c>
      <c r="AX256" s="372">
        <f>IF('Current Portfolio MAIN'!M254&gt;=0,0,1)</f>
        <v>1</v>
      </c>
      <c r="AY256" s="372">
        <f>IF('Current Portfolio MAIN'!N254&gt;=0,0,1)</f>
        <v>1</v>
      </c>
      <c r="AZ256" s="391"/>
      <c r="BA256" s="391"/>
      <c r="BB256" s="391"/>
      <c r="BC256" s="391"/>
      <c r="BD256" s="391"/>
      <c r="BE256" s="39">
        <v>223</v>
      </c>
      <c r="BF256" s="222"/>
      <c r="BG256" s="222"/>
      <c r="BH256" s="391"/>
      <c r="BI256" s="391"/>
      <c r="BJ256" s="391"/>
      <c r="BM256" s="370">
        <v>252</v>
      </c>
      <c r="BN256" s="366">
        <f ca="1">NORMINV(RAND(),$BR$2,$BR$3)</f>
        <v>1.7740248595783686E-2</v>
      </c>
      <c r="BO256" s="369">
        <f ca="1">BN256-BN$296</f>
        <v>4.1394011408867441E-2</v>
      </c>
      <c r="BP256" s="367">
        <f ca="1">BN256-BN$301</f>
        <v>4.6748721666307419E-2</v>
      </c>
      <c r="BT256" s="370">
        <v>252</v>
      </c>
      <c r="BU256" s="364">
        <f ca="1">IF(BO256&gt;=0,0,1)</f>
        <v>0</v>
      </c>
      <c r="BV256" s="372">
        <f ca="1">IF(BP256&gt;=0,0,1)</f>
        <v>0</v>
      </c>
      <c r="BZ256" s="370">
        <v>252</v>
      </c>
      <c r="CA256" s="368">
        <f ca="1">NORMINV(RAND(),CE$2,CE$3)</f>
        <v>-1.7807819318779256E-2</v>
      </c>
      <c r="CB256" s="166">
        <f ca="1">CA256-CA$389</f>
        <v>7.1118092617640988E-2</v>
      </c>
      <c r="CC256" s="166">
        <f ca="1">CA256-CA$394</f>
        <v>9.5778046798202759E-2</v>
      </c>
      <c r="CG256" s="370">
        <v>252</v>
      </c>
      <c r="CH256" s="370">
        <f ca="1">IF(CB256&gt;=0,0,1)</f>
        <v>0</v>
      </c>
      <c r="CI256" s="370">
        <f ca="1">IF(CC256&gt;=0,0,1)</f>
        <v>0</v>
      </c>
    </row>
    <row r="257" spans="1:87" ht="15.6">
      <c r="A257" s="342">
        <v>45877</v>
      </c>
      <c r="B257" s="397">
        <v>-1.046568543030979E-3</v>
      </c>
      <c r="C257" s="397">
        <v>3.1872071467822449E-2</v>
      </c>
      <c r="D257" s="397">
        <v>-7.7788889122787364E-3</v>
      </c>
      <c r="E257" s="397">
        <v>1.6706944408035884E-2</v>
      </c>
      <c r="F257" s="397">
        <v>-1.4006113314186441E-2</v>
      </c>
      <c r="G257" s="397">
        <v>4.877991061775111E-3</v>
      </c>
      <c r="H257" s="397">
        <v>7.8385668143532428E-4</v>
      </c>
      <c r="I257" s="397">
        <v>1.8976799463275018E-3</v>
      </c>
      <c r="J257" s="397">
        <v>-2.2648765584246666E-3</v>
      </c>
      <c r="K257" s="397">
        <v>-1.2011789680519636E-2</v>
      </c>
      <c r="L257" s="398">
        <f t="shared" si="8"/>
        <v>1.9030306556955812E-2</v>
      </c>
      <c r="M257" s="399">
        <f t="shared" si="0"/>
        <v>0.19964406090621234</v>
      </c>
      <c r="N257" s="399">
        <f t="shared" si="1"/>
        <v>0.28866727233903733</v>
      </c>
      <c r="Q257" s="227">
        <v>45688</v>
      </c>
      <c r="R257" s="113">
        <v>-2.7901045396285018E-2</v>
      </c>
      <c r="S257" s="113">
        <v>-9.9056561368421114E-2</v>
      </c>
      <c r="T257" s="113">
        <v>-9.4350392333907629E-2</v>
      </c>
      <c r="U257" s="113">
        <v>2.7313111600590911E-3</v>
      </c>
      <c r="V257" s="113">
        <v>-3.1942100418230202E-2</v>
      </c>
      <c r="W257" s="113">
        <v>-8.4468848513990946E-2</v>
      </c>
      <c r="X257" s="113">
        <v>-6.3082237432932176E-2</v>
      </c>
      <c r="Y257" s="113">
        <v>7.9045442258003362E-3</v>
      </c>
      <c r="Z257" s="113">
        <v>-4.9213318298836572E-2</v>
      </c>
      <c r="AA257" s="113">
        <v>1.5041822821896256E-2</v>
      </c>
      <c r="AB257" s="113">
        <v>-1.8221296315518498E-2</v>
      </c>
      <c r="AC257" s="409">
        <f t="shared" si="3"/>
        <v>-0.44255812187036647</v>
      </c>
      <c r="AD257" s="113">
        <f t="shared" si="4"/>
        <v>0.50766677105000313</v>
      </c>
      <c r="AE257" s="113">
        <f t="shared" si="5"/>
        <v>0.92861346332612227</v>
      </c>
      <c r="AH257" s="372">
        <v>253</v>
      </c>
      <c r="AI257" s="372">
        <f>IF('Current Portfolio MAIN'!M255&gt;=0,0,1)</f>
        <v>0</v>
      </c>
      <c r="AJ257" s="372">
        <f>IF('Current Portfolio MAIN'!N255&gt;=0,0,1)</f>
        <v>0</v>
      </c>
      <c r="AP257" s="39">
        <v>224</v>
      </c>
      <c r="AQ257" s="222">
        <f>IF('Current Portfolio MAIN'!AD243&gt;=0,0,1)</f>
        <v>0</v>
      </c>
      <c r="AR257" s="222">
        <f>IF('Current Portfolio MAIN'!AE243&gt;=0,0,1)</f>
        <v>0</v>
      </c>
      <c r="AW257" s="372">
        <v>253</v>
      </c>
      <c r="AX257" s="372">
        <f>IF('Current Portfolio MAIN'!M255&gt;=0,0,1)</f>
        <v>0</v>
      </c>
      <c r="AY257" s="372">
        <f>IF('Current Portfolio MAIN'!N255&gt;=0,0,1)</f>
        <v>0</v>
      </c>
      <c r="AZ257" s="391"/>
      <c r="BA257" s="391"/>
      <c r="BB257" s="391"/>
      <c r="BC257" s="391"/>
      <c r="BD257" s="391"/>
      <c r="BE257" s="39">
        <v>224</v>
      </c>
      <c r="BF257" s="222"/>
      <c r="BG257" s="222"/>
      <c r="BH257" s="391"/>
      <c r="BI257" s="391"/>
      <c r="BJ257" s="391"/>
      <c r="BM257" s="370">
        <v>253</v>
      </c>
      <c r="BN257" s="366">
        <f ca="1">NORMINV(RAND(),$BR$2,$BR$3)</f>
        <v>-1.863930899487377E-2</v>
      </c>
      <c r="BO257" s="369">
        <f ca="1">BN257-BN$296</f>
        <v>5.0144538182099845E-3</v>
      </c>
      <c r="BP257" s="367">
        <f ca="1">BN257-BN$301</f>
        <v>1.0369164075649959E-2</v>
      </c>
      <c r="BT257" s="370">
        <v>253</v>
      </c>
      <c r="BU257" s="364">
        <f ca="1">IF(BO257&gt;=0,0,1)</f>
        <v>0</v>
      </c>
      <c r="BV257" s="372">
        <f ca="1">IF(BP257&gt;=0,0,1)</f>
        <v>0</v>
      </c>
      <c r="BZ257" s="370">
        <v>253</v>
      </c>
      <c r="CA257" s="368">
        <f ca="1">NORMINV(RAND(),CE$2,CE$3)</f>
        <v>-1.4187233624976679E-2</v>
      </c>
      <c r="CB257" s="166">
        <f ca="1">CA257-CA$389</f>
        <v>7.4738678311443568E-2</v>
      </c>
      <c r="CC257" s="166">
        <f ca="1">CA257-CA$394</f>
        <v>9.939863249200534E-2</v>
      </c>
      <c r="CG257" s="370">
        <v>253</v>
      </c>
      <c r="CH257" s="370">
        <f ca="1">IF(CB257&gt;=0,0,1)</f>
        <v>0</v>
      </c>
      <c r="CI257" s="370">
        <f ca="1">IF(CC257&gt;=0,0,1)</f>
        <v>0</v>
      </c>
    </row>
    <row r="258" spans="1:87" ht="15.6">
      <c r="A258" s="342">
        <v>45882</v>
      </c>
      <c r="B258" s="397">
        <v>2.140365267125155E-2</v>
      </c>
      <c r="C258" s="397">
        <v>1.8622227813594572E-2</v>
      </c>
      <c r="D258" s="397">
        <v>-1.3848054384392849E-2</v>
      </c>
      <c r="E258" s="397">
        <v>-1.1207569482646118E-2</v>
      </c>
      <c r="F258" s="397">
        <v>2.8299625280785667E-2</v>
      </c>
      <c r="G258" s="397">
        <v>2.9049504105131962E-3</v>
      </c>
      <c r="H258" s="397">
        <v>2.884251971968288E-2</v>
      </c>
      <c r="I258" s="397">
        <v>1.18398045883088E-2</v>
      </c>
      <c r="J258" s="397">
        <v>5.8324959899231921E-3</v>
      </c>
      <c r="K258" s="397">
        <v>1.6544772936375018E-2</v>
      </c>
      <c r="L258" s="398">
        <f t="shared" si="8"/>
        <v>0.10923442554339591</v>
      </c>
      <c r="M258" s="399">
        <f t="shared" ref="M258:M278" si="9">$L258-$L$293</f>
        <v>0.28984817989265244</v>
      </c>
      <c r="N258" s="399">
        <f t="shared" ref="N258:N278" si="10">$L258-$L$297</f>
        <v>0.37887139132547742</v>
      </c>
      <c r="Q258" s="227">
        <v>45692</v>
      </c>
      <c r="R258" s="113">
        <v>-4.501043412496919E-2</v>
      </c>
      <c r="S258" s="113">
        <v>-0.1159873768893962</v>
      </c>
      <c r="T258" s="113">
        <v>-8.7254829675730172E-2</v>
      </c>
      <c r="U258" s="113">
        <v>1.2944536717798272E-2</v>
      </c>
      <c r="V258" s="113">
        <v>-2.2668748552608919E-2</v>
      </c>
      <c r="W258" s="113">
        <v>-0.12047256393171146</v>
      </c>
      <c r="X258" s="113">
        <v>-9.4057313386041508E-2</v>
      </c>
      <c r="Y258" s="113">
        <v>3.6528924183896194E-2</v>
      </c>
      <c r="Z258" s="113">
        <v>-3.9726684526534051E-2</v>
      </c>
      <c r="AA258" s="113">
        <v>4.0018743521147648E-2</v>
      </c>
      <c r="AB258" s="113">
        <v>-1.6184298828477273E-2</v>
      </c>
      <c r="AC258" s="409">
        <f t="shared" si="3"/>
        <v>-0.45187004549262666</v>
      </c>
      <c r="AD258" s="113">
        <f t="shared" si="4"/>
        <v>0.49835484742774294</v>
      </c>
      <c r="AE258" s="113">
        <f t="shared" si="5"/>
        <v>0.91930153970386208</v>
      </c>
      <c r="AH258" s="372">
        <v>254</v>
      </c>
      <c r="AI258" s="372">
        <f>IF('Current Portfolio MAIN'!M256&gt;=0,0,1)</f>
        <v>0</v>
      </c>
      <c r="AJ258" s="372">
        <f>IF('Current Portfolio MAIN'!N256&gt;=0,0,1)</f>
        <v>0</v>
      </c>
      <c r="AP258" s="39">
        <v>225</v>
      </c>
      <c r="AQ258" s="222">
        <f>IF('Current Portfolio MAIN'!AD244&gt;=0,0,1)</f>
        <v>0</v>
      </c>
      <c r="AR258" s="222">
        <f>IF('Current Portfolio MAIN'!AE244&gt;=0,0,1)</f>
        <v>0</v>
      </c>
      <c r="AW258" s="372">
        <v>254</v>
      </c>
      <c r="AX258" s="372">
        <f>IF('Current Portfolio MAIN'!M256&gt;=0,0,1)</f>
        <v>0</v>
      </c>
      <c r="AY258" s="372">
        <f>IF('Current Portfolio MAIN'!N256&gt;=0,0,1)</f>
        <v>0</v>
      </c>
      <c r="AZ258" s="391"/>
      <c r="BA258" s="391"/>
      <c r="BB258" s="391"/>
      <c r="BC258" s="391"/>
      <c r="BD258" s="391"/>
      <c r="BE258" s="39">
        <v>225</v>
      </c>
      <c r="BF258" s="222"/>
      <c r="BG258" s="222"/>
      <c r="BH258" s="391"/>
      <c r="BI258" s="391"/>
      <c r="BJ258" s="391"/>
      <c r="BM258" s="370">
        <v>254</v>
      </c>
      <c r="BN258" s="366">
        <f ca="1">NORMINV(RAND(),$BR$2,$BR$3)</f>
        <v>-1.2672678458952413E-3</v>
      </c>
      <c r="BO258" s="369">
        <f ca="1">BN258-BN$296</f>
        <v>2.2386494967188513E-2</v>
      </c>
      <c r="BP258" s="367">
        <f ca="1">BN258-BN$301</f>
        <v>2.7741205224628487E-2</v>
      </c>
      <c r="BT258" s="370">
        <v>254</v>
      </c>
      <c r="BU258" s="364">
        <f ca="1">IF(BO258&gt;=0,0,1)</f>
        <v>0</v>
      </c>
      <c r="BV258" s="372">
        <f ca="1">IF(BP258&gt;=0,0,1)</f>
        <v>0</v>
      </c>
      <c r="BZ258" s="370">
        <v>254</v>
      </c>
      <c r="CA258" s="368">
        <f ca="1">NORMINV(RAND(),CE$2,CE$3)</f>
        <v>-8.0737772720628376E-2</v>
      </c>
      <c r="CB258" s="166">
        <f ca="1">CA258-CA$389</f>
        <v>8.1881392157918675E-3</v>
      </c>
      <c r="CC258" s="166">
        <f ca="1">CA258-CA$394</f>
        <v>3.2848093396353639E-2</v>
      </c>
      <c r="CG258" s="370">
        <v>254</v>
      </c>
      <c r="CH258" s="370">
        <f ca="1">IF(CB258&gt;=0,0,1)</f>
        <v>0</v>
      </c>
      <c r="CI258" s="370">
        <f ca="1">IF(CC258&gt;=0,0,1)</f>
        <v>0</v>
      </c>
    </row>
    <row r="259" spans="1:87" ht="15.6">
      <c r="A259" s="342">
        <v>45883</v>
      </c>
      <c r="B259" s="397">
        <v>7.0201645274391655E-2</v>
      </c>
      <c r="C259" s="397">
        <v>-5.7071591939031885E-3</v>
      </c>
      <c r="D259" s="397">
        <v>2.7962185757468561E-4</v>
      </c>
      <c r="E259" s="397">
        <v>-1.8930430667297715E-2</v>
      </c>
      <c r="F259" s="397">
        <v>-6.1776157024265865E-3</v>
      </c>
      <c r="G259" s="397">
        <v>-8.9331648347068526E-4</v>
      </c>
      <c r="H259" s="397">
        <v>1.1704703219745705E-2</v>
      </c>
      <c r="I259" s="397">
        <v>-7.8976802839999527E-3</v>
      </c>
      <c r="J259" s="397">
        <v>-4.126615215408691E-3</v>
      </c>
      <c r="K259" s="397">
        <v>2.5135343611346173E-2</v>
      </c>
      <c r="L259" s="398">
        <f t="shared" si="8"/>
        <v>6.3588496416551399E-2</v>
      </c>
      <c r="M259" s="399">
        <f t="shared" si="9"/>
        <v>0.24420225076580793</v>
      </c>
      <c r="N259" s="399">
        <f t="shared" si="10"/>
        <v>0.33322546219863292</v>
      </c>
      <c r="Q259" s="227">
        <v>45693</v>
      </c>
      <c r="R259" s="113">
        <v>-6.5967672104511044E-2</v>
      </c>
      <c r="S259" s="113">
        <v>-0.12694782563497287</v>
      </c>
      <c r="T259" s="113">
        <v>-8.7792670618566215E-2</v>
      </c>
      <c r="U259" s="113">
        <v>1.3751525744797322E-2</v>
      </c>
      <c r="V259" s="113">
        <v>-4.7719488742413718E-2</v>
      </c>
      <c r="W259" s="113">
        <v>-9.962647582778672E-2</v>
      </c>
      <c r="X259" s="113">
        <v>-0.13361023463561306</v>
      </c>
      <c r="Y259" s="113">
        <v>3.1366191171031677E-2</v>
      </c>
      <c r="Z259" s="113">
        <v>-1.6800208201312339E-2</v>
      </c>
      <c r="AA259" s="113">
        <v>-1.7508682378564178E-4</v>
      </c>
      <c r="AB259" s="113">
        <v>-2.6875554645888755E-2</v>
      </c>
      <c r="AC259" s="409">
        <f t="shared" si="3"/>
        <v>-0.56039750031902136</v>
      </c>
      <c r="AD259" s="113">
        <f t="shared" si="4"/>
        <v>0.38982739260134824</v>
      </c>
      <c r="AE259" s="113">
        <f t="shared" si="5"/>
        <v>0.81077408487746738</v>
      </c>
      <c r="AH259" s="372">
        <v>255</v>
      </c>
      <c r="AI259" s="372">
        <f>IF('Current Portfolio MAIN'!M257&gt;=0,0,1)</f>
        <v>0</v>
      </c>
      <c r="AJ259" s="372">
        <f>IF('Current Portfolio MAIN'!N257&gt;=0,0,1)</f>
        <v>0</v>
      </c>
      <c r="AP259" s="39">
        <v>226</v>
      </c>
      <c r="AQ259" s="222">
        <f>IF('Current Portfolio MAIN'!AD245&gt;=0,0,1)</f>
        <v>0</v>
      </c>
      <c r="AR259" s="222">
        <f>IF('Current Portfolio MAIN'!AE245&gt;=0,0,1)</f>
        <v>0</v>
      </c>
      <c r="AW259" s="372">
        <v>255</v>
      </c>
      <c r="AX259" s="372">
        <f>IF('Current Portfolio MAIN'!M257&gt;=0,0,1)</f>
        <v>0</v>
      </c>
      <c r="AY259" s="372">
        <f>IF('Current Portfolio MAIN'!N257&gt;=0,0,1)</f>
        <v>0</v>
      </c>
      <c r="AZ259" s="391"/>
      <c r="BA259" s="391"/>
      <c r="BB259" s="391"/>
      <c r="BC259" s="391"/>
      <c r="BD259" s="391"/>
      <c r="BE259" s="39">
        <v>226</v>
      </c>
      <c r="BF259" s="222"/>
      <c r="BG259" s="222"/>
      <c r="BH259" s="391"/>
      <c r="BI259" s="391"/>
      <c r="BJ259" s="391"/>
      <c r="BM259" s="370">
        <v>255</v>
      </c>
      <c r="BN259" s="366">
        <f ca="1">NORMINV(RAND(),$BR$2,$BR$3)</f>
        <v>-1.0916042223604408E-2</v>
      </c>
      <c r="BO259" s="369">
        <f ca="1">BN259-BN$296</f>
        <v>1.2737720589479347E-2</v>
      </c>
      <c r="BP259" s="367">
        <f ca="1">BN259-BN$301</f>
        <v>1.8092430846919319E-2</v>
      </c>
      <c r="BT259" s="370">
        <v>255</v>
      </c>
      <c r="BU259" s="364">
        <f ca="1">IF(BO259&gt;=0,0,1)</f>
        <v>0</v>
      </c>
      <c r="BV259" s="372">
        <f ca="1">IF(BP259&gt;=0,0,1)</f>
        <v>0</v>
      </c>
      <c r="BZ259" s="370">
        <v>255</v>
      </c>
      <c r="CA259" s="368">
        <f ca="1">NORMINV(RAND(),CE$2,CE$3)</f>
        <v>3.550454890901622E-2</v>
      </c>
      <c r="CB259" s="166">
        <f ca="1">CA259-CA$389</f>
        <v>0.12443046084543646</v>
      </c>
      <c r="CC259" s="166">
        <f ca="1">CA259-CA$394</f>
        <v>0.14909041502599824</v>
      </c>
      <c r="CG259" s="370">
        <v>255</v>
      </c>
      <c r="CH259" s="370">
        <f ca="1">IF(CB259&gt;=0,0,1)</f>
        <v>0</v>
      </c>
      <c r="CI259" s="370">
        <f ca="1">IF(CC259&gt;=0,0,1)</f>
        <v>0</v>
      </c>
    </row>
    <row r="260" spans="1:87" ht="15.6">
      <c r="A260" s="342">
        <v>45884</v>
      </c>
      <c r="B260" s="397">
        <v>3.1433896198910238E-2</v>
      </c>
      <c r="C260" s="397">
        <v>-3.0861828104117306E-3</v>
      </c>
      <c r="D260" s="397">
        <v>-2.3938747239363733E-3</v>
      </c>
      <c r="E260" s="397">
        <v>-4.2787786584518428E-2</v>
      </c>
      <c r="F260" s="397">
        <v>-5.889652989203964E-3</v>
      </c>
      <c r="G260" s="397">
        <v>-1.4485736060049881E-2</v>
      </c>
      <c r="H260" s="397">
        <v>8.2716860170917172E-5</v>
      </c>
      <c r="I260" s="397">
        <v>1.1013087387662823E-2</v>
      </c>
      <c r="J260" s="397">
        <v>1.0931308250714311E-2</v>
      </c>
      <c r="K260" s="397">
        <v>2.2532600624547428E-3</v>
      </c>
      <c r="L260" s="398">
        <f t="shared" ref="L260:L278" si="11">SUM(B260:K260)</f>
        <v>-1.2928964408207344E-2</v>
      </c>
      <c r="M260" s="399">
        <f t="shared" si="9"/>
        <v>0.16768478994104918</v>
      </c>
      <c r="N260" s="399">
        <f t="shared" si="10"/>
        <v>0.25670800137387417</v>
      </c>
      <c r="Q260" s="227">
        <v>45694</v>
      </c>
      <c r="R260" s="113">
        <v>-6.6678129218431859E-2</v>
      </c>
      <c r="S260" s="113">
        <v>-0.11367897091849399</v>
      </c>
      <c r="T260" s="113">
        <v>-6.5712002776594503E-2</v>
      </c>
      <c r="U260" s="113">
        <v>2.1953101278457732E-2</v>
      </c>
      <c r="V260" s="113">
        <v>-1.9652757812801847E-2</v>
      </c>
      <c r="W260" s="113">
        <v>-8.5891274032458331E-2</v>
      </c>
      <c r="X260" s="113">
        <v>-0.12918281708175106</v>
      </c>
      <c r="Y260" s="113">
        <v>3.8518329927273776E-2</v>
      </c>
      <c r="Z260" s="113">
        <v>8.4912765762097386E-3</v>
      </c>
      <c r="AA260" s="113">
        <v>3.544237434703823E-2</v>
      </c>
      <c r="AB260" s="113">
        <v>-8.1329719731225714E-3</v>
      </c>
      <c r="AC260" s="409">
        <f t="shared" si="3"/>
        <v>-0.38452384168467468</v>
      </c>
      <c r="AD260" s="113">
        <f t="shared" si="4"/>
        <v>0.56570105123569492</v>
      </c>
      <c r="AE260" s="113">
        <f t="shared" si="5"/>
        <v>0.98664774351181406</v>
      </c>
      <c r="AH260" s="372">
        <v>256</v>
      </c>
      <c r="AI260" s="372">
        <f>IF('Current Portfolio MAIN'!M258&gt;=0,0,1)</f>
        <v>0</v>
      </c>
      <c r="AJ260" s="372">
        <f>IF('Current Portfolio MAIN'!N258&gt;=0,0,1)</f>
        <v>0</v>
      </c>
      <c r="AP260" s="39">
        <v>227</v>
      </c>
      <c r="AQ260" s="222">
        <f>IF('Current Portfolio MAIN'!AD246&gt;=0,0,1)</f>
        <v>1</v>
      </c>
      <c r="AR260" s="222">
        <f>IF('Current Portfolio MAIN'!AE246&gt;=0,0,1)</f>
        <v>0</v>
      </c>
      <c r="AW260" s="372">
        <v>256</v>
      </c>
      <c r="AX260" s="372">
        <f>IF('Current Portfolio MAIN'!M258&gt;=0,0,1)</f>
        <v>0</v>
      </c>
      <c r="AY260" s="372">
        <f>IF('Current Portfolio MAIN'!N258&gt;=0,0,1)</f>
        <v>0</v>
      </c>
      <c r="AZ260" s="391"/>
      <c r="BA260" s="391"/>
      <c r="BB260" s="391"/>
      <c r="BC260" s="391"/>
      <c r="BD260" s="391"/>
      <c r="BE260" s="39">
        <v>227</v>
      </c>
      <c r="BF260" s="222"/>
      <c r="BG260" s="222"/>
      <c r="BH260" s="391"/>
      <c r="BI260" s="391"/>
      <c r="BJ260" s="391"/>
      <c r="BM260" s="370">
        <v>256</v>
      </c>
      <c r="BN260" s="366">
        <f ca="1">NORMINV(RAND(),$BR$2,$BR$3)</f>
        <v>-8.7707945574967416E-3</v>
      </c>
      <c r="BO260" s="369">
        <f ca="1">BN260-BN$296</f>
        <v>1.4882968255587013E-2</v>
      </c>
      <c r="BP260" s="367">
        <f ca="1">BN260-BN$301</f>
        <v>2.0237678513026987E-2</v>
      </c>
      <c r="BT260" s="370">
        <v>256</v>
      </c>
      <c r="BU260" s="364">
        <f ca="1">IF(BO260&gt;=0,0,1)</f>
        <v>0</v>
      </c>
      <c r="BV260" s="372">
        <f ca="1">IF(BP260&gt;=0,0,1)</f>
        <v>0</v>
      </c>
      <c r="BZ260" s="370">
        <v>256</v>
      </c>
      <c r="CA260" s="368">
        <f ca="1">NORMINV(RAND(),CE$2,CE$3)</f>
        <v>-3.2594545558417336E-2</v>
      </c>
      <c r="CB260" s="166">
        <f ca="1">CA260-CA$389</f>
        <v>5.6331366378002908E-2</v>
      </c>
      <c r="CC260" s="166">
        <f ca="1">CA260-CA$394</f>
        <v>8.0991320558564672E-2</v>
      </c>
      <c r="CG260" s="370">
        <v>256</v>
      </c>
      <c r="CH260" s="370">
        <f ca="1">IF(CB260&gt;=0,0,1)</f>
        <v>0</v>
      </c>
      <c r="CI260" s="370">
        <f ca="1">IF(CC260&gt;=0,0,1)</f>
        <v>0</v>
      </c>
    </row>
    <row r="261" spans="1:87" ht="15.6">
      <c r="A261" s="342">
        <v>45889</v>
      </c>
      <c r="B261" s="397">
        <v>-7.0846413948595699E-2</v>
      </c>
      <c r="C261" s="397">
        <v>-2.0697448884046565E-2</v>
      </c>
      <c r="D261" s="397">
        <v>-8.9192297690333655E-3</v>
      </c>
      <c r="E261" s="397">
        <v>4.2552362444376879E-3</v>
      </c>
      <c r="F261" s="397">
        <v>5.6337371277519477E-3</v>
      </c>
      <c r="G261" s="397">
        <v>-2.6350888104776926E-2</v>
      </c>
      <c r="H261" s="397">
        <v>-6.0596514555185665E-3</v>
      </c>
      <c r="I261" s="397">
        <v>7.0361574450239495E-3</v>
      </c>
      <c r="J261" s="397">
        <v>1.7705745434288822E-3</v>
      </c>
      <c r="K261" s="397">
        <v>-1.9384425293821339E-2</v>
      </c>
      <c r="L261" s="398">
        <f t="shared" si="11"/>
        <v>-0.13356235209514999</v>
      </c>
      <c r="M261" s="399">
        <f t="shared" si="9"/>
        <v>4.7051402254106534E-2</v>
      </c>
      <c r="N261" s="399">
        <f t="shared" si="10"/>
        <v>0.13607461368693152</v>
      </c>
      <c r="Q261" s="227">
        <v>45695</v>
      </c>
      <c r="R261" s="113">
        <v>-8.1102833291099019E-2</v>
      </c>
      <c r="S261" s="113">
        <v>-0.13020837123257445</v>
      </c>
      <c r="T261" s="113">
        <v>-7.0509134376667393E-2</v>
      </c>
      <c r="U261" s="113">
        <v>2.0209414765394174E-2</v>
      </c>
      <c r="V261" s="113">
        <v>-2.9412077791340918E-2</v>
      </c>
      <c r="W261" s="113">
        <v>-0.10795000949572864</v>
      </c>
      <c r="X261" s="113">
        <v>-0.14733889467276839</v>
      </c>
      <c r="Y261" s="113">
        <v>3.5091018519918249E-2</v>
      </c>
      <c r="Z261" s="113">
        <v>-1.9209917237458352E-2</v>
      </c>
      <c r="AA261" s="113">
        <v>1.9896475528313751E-4</v>
      </c>
      <c r="AB261" s="113">
        <v>-1.435038606489869E-2</v>
      </c>
      <c r="AC261" s="409">
        <f t="shared" si="3"/>
        <v>-0.54458222612194029</v>
      </c>
      <c r="AD261" s="113">
        <f t="shared" si="4"/>
        <v>0.40564266679842931</v>
      </c>
      <c r="AE261" s="113">
        <f t="shared" si="5"/>
        <v>0.82658935907454845</v>
      </c>
      <c r="AH261" s="372">
        <v>257</v>
      </c>
      <c r="AI261" s="372">
        <f>IF('Current Portfolio MAIN'!M259&gt;=0,0,1)</f>
        <v>0</v>
      </c>
      <c r="AJ261" s="372">
        <f>IF('Current Portfolio MAIN'!N259&gt;=0,0,1)</f>
        <v>0</v>
      </c>
      <c r="AP261" s="39">
        <v>228</v>
      </c>
      <c r="AQ261" s="222">
        <f>IF('Current Portfolio MAIN'!AD247&gt;=0,0,1)</f>
        <v>0</v>
      </c>
      <c r="AR261" s="222">
        <f>IF('Current Portfolio MAIN'!AE247&gt;=0,0,1)</f>
        <v>0</v>
      </c>
      <c r="AW261" s="372">
        <v>257</v>
      </c>
      <c r="AX261" s="372">
        <f>IF('Current Portfolio MAIN'!M259&gt;=0,0,1)</f>
        <v>0</v>
      </c>
      <c r="AY261" s="372">
        <f>IF('Current Portfolio MAIN'!N259&gt;=0,0,1)</f>
        <v>0</v>
      </c>
      <c r="AZ261" s="391"/>
      <c r="BA261" s="391"/>
      <c r="BB261" s="391"/>
      <c r="BC261" s="391"/>
      <c r="BD261" s="391"/>
      <c r="BE261" s="39">
        <v>228</v>
      </c>
      <c r="BF261" s="222"/>
      <c r="BG261" s="222"/>
      <c r="BH261" s="391"/>
      <c r="BI261" s="391"/>
      <c r="BJ261" s="391"/>
      <c r="BM261" s="370">
        <v>257</v>
      </c>
      <c r="BN261" s="366">
        <f ca="1">NORMINV(RAND(),$BR$2,$BR$3)</f>
        <v>-3.3166862576101984E-2</v>
      </c>
      <c r="BO261" s="369">
        <f ca="1">BN261-BN$296</f>
        <v>-9.513099763018229E-3</v>
      </c>
      <c r="BP261" s="367">
        <f ca="1">BN261-BN$301</f>
        <v>-4.1583895055782548E-3</v>
      </c>
      <c r="BT261" s="370">
        <v>257</v>
      </c>
      <c r="BU261" s="364">
        <f ca="1">IF(BO261&gt;=0,0,1)</f>
        <v>1</v>
      </c>
      <c r="BV261" s="372">
        <f ca="1">IF(BP261&gt;=0,0,1)</f>
        <v>1</v>
      </c>
      <c r="BZ261" s="370">
        <v>257</v>
      </c>
      <c r="CA261" s="368">
        <f ca="1">NORMINV(RAND(),CE$2,CE$3)</f>
        <v>5.9165417158984317E-2</v>
      </c>
      <c r="CB261" s="166">
        <f ca="1">CA261-CA$389</f>
        <v>0.14809132909540457</v>
      </c>
      <c r="CC261" s="166">
        <f ca="1">CA261-CA$394</f>
        <v>0.17275128327596634</v>
      </c>
      <c r="CG261" s="370">
        <v>257</v>
      </c>
      <c r="CH261" s="370">
        <f ca="1">IF(CB261&gt;=0,0,1)</f>
        <v>0</v>
      </c>
      <c r="CI261" s="370">
        <f ca="1">IF(CC261&gt;=0,0,1)</f>
        <v>0</v>
      </c>
    </row>
    <row r="262" spans="1:87" ht="15.6">
      <c r="A262" s="342">
        <v>45890</v>
      </c>
      <c r="B262" s="397">
        <v>-4.7073105473169896E-3</v>
      </c>
      <c r="C262" s="397">
        <v>-7.909683775023435E-3</v>
      </c>
      <c r="D262" s="397">
        <v>-5.9308977572928301E-3</v>
      </c>
      <c r="E262" s="397">
        <v>-4.3502361957810098E-3</v>
      </c>
      <c r="F262" s="397">
        <v>-1.0083419595368626E-2</v>
      </c>
      <c r="G262" s="397">
        <v>-1.1481944651286824E-2</v>
      </c>
      <c r="H262" s="397">
        <v>-7.5792789883331046E-3</v>
      </c>
      <c r="I262" s="397">
        <v>1.2147875383289319E-2</v>
      </c>
      <c r="J262" s="397">
        <v>-8.1390914991902319E-3</v>
      </c>
      <c r="K262" s="397">
        <v>-1.1298774423689428E-2</v>
      </c>
      <c r="L262" s="398">
        <f t="shared" si="11"/>
        <v>-5.933276204999316E-2</v>
      </c>
      <c r="M262" s="399">
        <f t="shared" si="9"/>
        <v>0.12128099229926337</v>
      </c>
      <c r="N262" s="399">
        <f t="shared" si="10"/>
        <v>0.21030420373208836</v>
      </c>
      <c r="Q262" s="227">
        <v>45699</v>
      </c>
      <c r="R262" s="113">
        <v>3.6064622647239197E-2</v>
      </c>
      <c r="S262" s="113">
        <v>-7.0753669579370237E-2</v>
      </c>
      <c r="T262" s="113">
        <v>-7.0816457686109668E-2</v>
      </c>
      <c r="U262" s="113">
        <v>5.5799029697205516E-3</v>
      </c>
      <c r="V262" s="113">
        <v>-5.0634075750759844E-2</v>
      </c>
      <c r="W262" s="113">
        <v>-8.695174315691212E-2</v>
      </c>
      <c r="X262" s="113">
        <v>-0.11364252762432325</v>
      </c>
      <c r="Y262" s="113">
        <v>-2.7289439919399805E-2</v>
      </c>
      <c r="Z262" s="113">
        <v>-7.4290418273450509E-3</v>
      </c>
      <c r="AA262" s="113">
        <v>5.8666918138770008E-3</v>
      </c>
      <c r="AB262" s="113">
        <v>-1.4649935318740148E-2</v>
      </c>
      <c r="AC262" s="409">
        <f t="shared" si="3"/>
        <v>-0.39465567343212338</v>
      </c>
      <c r="AD262" s="113">
        <f t="shared" si="4"/>
        <v>0.55556921948824622</v>
      </c>
      <c r="AE262" s="113">
        <f t="shared" si="5"/>
        <v>0.97651591176436536</v>
      </c>
      <c r="AH262" s="372">
        <v>258</v>
      </c>
      <c r="AI262" s="372">
        <f>IF('Current Portfolio MAIN'!M260&gt;=0,0,1)</f>
        <v>0</v>
      </c>
      <c r="AJ262" s="372">
        <f>IF('Current Portfolio MAIN'!N260&gt;=0,0,1)</f>
        <v>0</v>
      </c>
      <c r="AP262" s="39">
        <v>229</v>
      </c>
      <c r="AQ262" s="222">
        <f>IF('Current Portfolio MAIN'!AD248&gt;=0,0,1)</f>
        <v>0</v>
      </c>
      <c r="AR262" s="222">
        <f>IF('Current Portfolio MAIN'!AE248&gt;=0,0,1)</f>
        <v>0</v>
      </c>
      <c r="AW262" s="372">
        <v>258</v>
      </c>
      <c r="AX262" s="372">
        <f>IF('Current Portfolio MAIN'!M260&gt;=0,0,1)</f>
        <v>0</v>
      </c>
      <c r="AY262" s="372">
        <f>IF('Current Portfolio MAIN'!N260&gt;=0,0,1)</f>
        <v>0</v>
      </c>
      <c r="AZ262" s="391"/>
      <c r="BA262" s="391"/>
      <c r="BB262" s="391"/>
      <c r="BC262" s="391"/>
      <c r="BD262" s="391"/>
      <c r="BE262" s="39">
        <v>229</v>
      </c>
      <c r="BF262" s="222"/>
      <c r="BG262" s="222"/>
      <c r="BH262" s="391"/>
      <c r="BI262" s="391"/>
      <c r="BJ262" s="391"/>
      <c r="BM262" s="370">
        <v>258</v>
      </c>
      <c r="BN262" s="366">
        <f ca="1">NORMINV(RAND(),$BR$2,$BR$3)</f>
        <v>-8.0094324434500756E-3</v>
      </c>
      <c r="BO262" s="369">
        <f ca="1">BN262-BN$296</f>
        <v>1.5644330369633679E-2</v>
      </c>
      <c r="BP262" s="367">
        <f ca="1">BN262-BN$301</f>
        <v>2.0999040627073653E-2</v>
      </c>
      <c r="BT262" s="370">
        <v>258</v>
      </c>
      <c r="BU262" s="364">
        <f ca="1">IF(BO262&gt;=0,0,1)</f>
        <v>0</v>
      </c>
      <c r="BV262" s="372">
        <f ca="1">IF(BP262&gt;=0,0,1)</f>
        <v>0</v>
      </c>
      <c r="BZ262" s="370">
        <v>258</v>
      </c>
      <c r="CA262" s="368">
        <f ca="1">NORMINV(RAND(),CE$2,CE$3)</f>
        <v>6.5073171281973957E-2</v>
      </c>
      <c r="CB262" s="166">
        <f ca="1">CA262-CA$389</f>
        <v>0.1539990832183942</v>
      </c>
      <c r="CC262" s="166">
        <f ca="1">CA262-CA$394</f>
        <v>0.17865903739895597</v>
      </c>
      <c r="CG262" s="370">
        <v>258</v>
      </c>
      <c r="CH262" s="370">
        <f ca="1">IF(CB262&gt;=0,0,1)</f>
        <v>0</v>
      </c>
      <c r="CI262" s="370">
        <f ca="1">IF(CC262&gt;=0,0,1)</f>
        <v>0</v>
      </c>
    </row>
    <row r="263" spans="1:87" ht="15.6">
      <c r="A263" s="342">
        <v>45891</v>
      </c>
      <c r="B263" s="397">
        <v>5.7299243288985613E-2</v>
      </c>
      <c r="C263" s="397">
        <v>1.4616922540884758E-2</v>
      </c>
      <c r="D263" s="397">
        <v>7.8171410132876762E-3</v>
      </c>
      <c r="E263" s="397">
        <v>6.3609736549761209E-3</v>
      </c>
      <c r="F263" s="397">
        <v>2.4722630661409672E-2</v>
      </c>
      <c r="G263" s="397">
        <v>5.3108609832951181E-2</v>
      </c>
      <c r="H263" s="397">
        <v>3.4852584985875623E-2</v>
      </c>
      <c r="I263" s="397">
        <v>1.8815769779221503E-2</v>
      </c>
      <c r="J263" s="397">
        <v>2.7139686114604045E-2</v>
      </c>
      <c r="K263" s="397">
        <v>3.2977572797729504E-2</v>
      </c>
      <c r="L263" s="398">
        <f t="shared" si="11"/>
        <v>0.2777111346699257</v>
      </c>
      <c r="M263" s="399">
        <f t="shared" si="9"/>
        <v>0.45832488901918222</v>
      </c>
      <c r="N263" s="399">
        <f t="shared" si="10"/>
        <v>0.54734810045200721</v>
      </c>
      <c r="Q263" s="227">
        <v>45700</v>
      </c>
      <c r="R263" s="113">
        <v>9.211097599248097E-2</v>
      </c>
      <c r="S263" s="113">
        <v>-5.2881658380054541E-2</v>
      </c>
      <c r="T263" s="113">
        <v>-8.211390255776696E-2</v>
      </c>
      <c r="U263" s="113">
        <v>-1.6926987246412839E-2</v>
      </c>
      <c r="V263" s="113">
        <v>-5.7660077907436103E-2</v>
      </c>
      <c r="W263" s="113">
        <v>-0.11753325377218782</v>
      </c>
      <c r="X263" s="113">
        <v>-0.12674702169885566</v>
      </c>
      <c r="Y263" s="113">
        <v>-7.9126091975611157E-2</v>
      </c>
      <c r="Z263" s="113">
        <v>4.0158436219071003E-2</v>
      </c>
      <c r="AA263" s="113">
        <v>-1.9390053365256232E-2</v>
      </c>
      <c r="AB263" s="113">
        <v>-3.3861779010514126E-2</v>
      </c>
      <c r="AC263" s="409">
        <f t="shared" si="3"/>
        <v>-0.45397141370254346</v>
      </c>
      <c r="AD263" s="113">
        <f t="shared" si="4"/>
        <v>0.49625347921782614</v>
      </c>
      <c r="AE263" s="113">
        <f t="shared" si="5"/>
        <v>0.91720017149394528</v>
      </c>
      <c r="AH263" s="372">
        <v>259</v>
      </c>
      <c r="AI263" s="372">
        <f>IF('Current Portfolio MAIN'!M261&gt;=0,0,1)</f>
        <v>0</v>
      </c>
      <c r="AJ263" s="372">
        <f>IF('Current Portfolio MAIN'!N261&gt;=0,0,1)</f>
        <v>0</v>
      </c>
      <c r="AP263" s="39">
        <v>230</v>
      </c>
      <c r="AQ263" s="222">
        <f>IF('Current Portfolio MAIN'!AD249&gt;=0,0,1)</f>
        <v>0</v>
      </c>
      <c r="AR263" s="222">
        <f>IF('Current Portfolio MAIN'!AE249&gt;=0,0,1)</f>
        <v>0</v>
      </c>
      <c r="AW263" s="372">
        <v>259</v>
      </c>
      <c r="AX263" s="372">
        <f>IF('Current Portfolio MAIN'!M261&gt;=0,0,1)</f>
        <v>0</v>
      </c>
      <c r="AY263" s="372">
        <f>IF('Current Portfolio MAIN'!N261&gt;=0,0,1)</f>
        <v>0</v>
      </c>
      <c r="AZ263" s="391"/>
      <c r="BA263" s="391"/>
      <c r="BB263" s="391"/>
      <c r="BC263" s="391"/>
      <c r="BD263" s="391"/>
      <c r="BE263" s="39">
        <v>230</v>
      </c>
      <c r="BF263" s="222"/>
      <c r="BG263" s="222"/>
      <c r="BH263" s="391"/>
      <c r="BI263" s="391"/>
      <c r="BJ263" s="391"/>
      <c r="BM263" s="370">
        <v>259</v>
      </c>
      <c r="BN263" s="366">
        <f ca="1">NORMINV(RAND(),$BR$2,$BR$3)</f>
        <v>-3.7206740890427487E-4</v>
      </c>
      <c r="BO263" s="369">
        <f ca="1">BN263-BN$296</f>
        <v>2.328169540417948E-2</v>
      </c>
      <c r="BP263" s="367">
        <f ca="1">BN263-BN$301</f>
        <v>2.8636405661619454E-2</v>
      </c>
      <c r="BT263" s="370">
        <v>259</v>
      </c>
      <c r="BU263" s="364">
        <f ca="1">IF(BO263&gt;=0,0,1)</f>
        <v>0</v>
      </c>
      <c r="BV263" s="372">
        <f ca="1">IF(BP263&gt;=0,0,1)</f>
        <v>0</v>
      </c>
      <c r="BZ263" s="370">
        <v>259</v>
      </c>
      <c r="CA263" s="368">
        <f ca="1">NORMINV(RAND(),CE$2,CE$3)</f>
        <v>-1.3572403039580277E-2</v>
      </c>
      <c r="CB263" s="166">
        <f ca="1">CA263-CA$389</f>
        <v>7.5353508896839963E-2</v>
      </c>
      <c r="CC263" s="166">
        <f ca="1">CA263-CA$394</f>
        <v>0.10001346307740173</v>
      </c>
      <c r="CG263" s="370">
        <v>259</v>
      </c>
      <c r="CH263" s="370">
        <f ca="1">IF(CB263&gt;=0,0,1)</f>
        <v>0</v>
      </c>
      <c r="CI263" s="370">
        <f ca="1">IF(CC263&gt;=0,0,1)</f>
        <v>0</v>
      </c>
    </row>
    <row r="264" spans="1:87" ht="15.6">
      <c r="A264" s="342">
        <v>45896</v>
      </c>
      <c r="B264" s="397">
        <v>1.8543007438125425E-2</v>
      </c>
      <c r="C264" s="397">
        <v>3.1850181022412549E-3</v>
      </c>
      <c r="D264" s="397">
        <v>7.3927250377345821E-3</v>
      </c>
      <c r="E264" s="397">
        <v>-1.2211408543435498E-3</v>
      </c>
      <c r="F264" s="397">
        <v>1.7817949850456039E-3</v>
      </c>
      <c r="G264" s="397">
        <v>2.8429298922907353E-3</v>
      </c>
      <c r="H264" s="397">
        <v>-2.7994969283704485E-3</v>
      </c>
      <c r="I264" s="397">
        <v>9.9730053128346263E-3</v>
      </c>
      <c r="J264" s="397">
        <v>1.4067572999392208E-3</v>
      </c>
      <c r="K264" s="397">
        <v>-1.6164960664466488E-4</v>
      </c>
      <c r="L264" s="398">
        <f t="shared" si="11"/>
        <v>4.0942950678852785E-2</v>
      </c>
      <c r="M264" s="399">
        <f t="shared" si="9"/>
        <v>0.22155670502810931</v>
      </c>
      <c r="N264" s="399">
        <f t="shared" si="10"/>
        <v>0.3105799164609343</v>
      </c>
      <c r="Q264" s="227">
        <v>45701</v>
      </c>
      <c r="R264" s="113">
        <v>0.11255674191087284</v>
      </c>
      <c r="S264" s="113">
        <v>-7.6784329917167771E-2</v>
      </c>
      <c r="T264" s="113">
        <v>-0.12440813802720252</v>
      </c>
      <c r="U264" s="113">
        <v>-3.2261151701211022E-2</v>
      </c>
      <c r="V264" s="113">
        <v>-7.8923486571601864E-2</v>
      </c>
      <c r="W264" s="113">
        <v>-0.1350537010761389</v>
      </c>
      <c r="X264" s="113">
        <v>-0.15777902613374606</v>
      </c>
      <c r="Y264" s="113">
        <v>-0.10484355292566372</v>
      </c>
      <c r="Z264" s="113">
        <v>1.4481560764037171E-2</v>
      </c>
      <c r="AA264" s="113">
        <v>-6.2196770399676526E-2</v>
      </c>
      <c r="AB264" s="113">
        <v>-6.5535526898562013E-2</v>
      </c>
      <c r="AC264" s="409">
        <f t="shared" si="3"/>
        <v>-0.71074738097606038</v>
      </c>
      <c r="AD264" s="113">
        <f t="shared" si="4"/>
        <v>0.23947751194430922</v>
      </c>
      <c r="AE264" s="113">
        <f t="shared" si="5"/>
        <v>0.66042420422042836</v>
      </c>
      <c r="AH264" s="372">
        <v>260</v>
      </c>
      <c r="AI264" s="372">
        <f>IF('Current Portfolio MAIN'!M262&gt;=0,0,1)</f>
        <v>0</v>
      </c>
      <c r="AJ264" s="372">
        <f>IF('Current Portfolio MAIN'!N262&gt;=0,0,1)</f>
        <v>0</v>
      </c>
      <c r="AP264" s="39">
        <v>231</v>
      </c>
      <c r="AQ264" s="222">
        <f>IF('Current Portfolio MAIN'!AD250&gt;=0,0,1)</f>
        <v>0</v>
      </c>
      <c r="AR264" s="222">
        <f>IF('Current Portfolio MAIN'!AE250&gt;=0,0,1)</f>
        <v>0</v>
      </c>
      <c r="AW264" s="372">
        <v>260</v>
      </c>
      <c r="AX264" s="372">
        <f>IF('Current Portfolio MAIN'!M262&gt;=0,0,1)</f>
        <v>0</v>
      </c>
      <c r="AY264" s="372">
        <f>IF('Current Portfolio MAIN'!N262&gt;=0,0,1)</f>
        <v>0</v>
      </c>
      <c r="AZ264" s="391"/>
      <c r="BA264" s="391"/>
      <c r="BB264" s="391"/>
      <c r="BC264" s="391"/>
      <c r="BD264" s="391"/>
      <c r="BE264" s="39">
        <v>231</v>
      </c>
      <c r="BF264" s="222"/>
      <c r="BG264" s="222"/>
      <c r="BH264" s="391"/>
      <c r="BI264" s="391"/>
      <c r="BJ264" s="391"/>
      <c r="BM264" s="370">
        <v>260</v>
      </c>
      <c r="BN264" s="366">
        <f ca="1">NORMINV(RAND(),$BR$2,$BR$3)</f>
        <v>1.8267316603673277E-2</v>
      </c>
      <c r="BO264" s="369">
        <f ca="1">BN264-BN$296</f>
        <v>4.1921079416757032E-2</v>
      </c>
      <c r="BP264" s="367">
        <f ca="1">BN264-BN$301</f>
        <v>4.7275789674197002E-2</v>
      </c>
      <c r="BT264" s="370">
        <v>260</v>
      </c>
      <c r="BU264" s="364">
        <f ca="1">IF(BO264&gt;=0,0,1)</f>
        <v>0</v>
      </c>
      <c r="BV264" s="372">
        <f ca="1">IF(BP264&gt;=0,0,1)</f>
        <v>0</v>
      </c>
      <c r="BZ264" s="370">
        <v>260</v>
      </c>
      <c r="CA264" s="368">
        <f ca="1">NORMINV(RAND(),CE$2,CE$3)</f>
        <v>2.8054816770072571E-2</v>
      </c>
      <c r="CB264" s="166">
        <f ca="1">CA264-CA$389</f>
        <v>0.11698072870649281</v>
      </c>
      <c r="CC264" s="166">
        <f ca="1">CA264-CA$394</f>
        <v>0.14164068288705459</v>
      </c>
      <c r="CG264" s="370">
        <v>260</v>
      </c>
      <c r="CH264" s="370">
        <f ca="1">IF(CB264&gt;=0,0,1)</f>
        <v>0</v>
      </c>
      <c r="CI264" s="370">
        <f ca="1">IF(CC264&gt;=0,0,1)</f>
        <v>0</v>
      </c>
    </row>
    <row r="265" spans="1:87" ht="15.6">
      <c r="A265" s="342">
        <v>45897</v>
      </c>
      <c r="B265" s="397">
        <v>2.1641060018171565E-3</v>
      </c>
      <c r="C265" s="397">
        <v>7.9195968192558031E-3</v>
      </c>
      <c r="D265" s="397">
        <v>4.6650127260650098E-3</v>
      </c>
      <c r="E265" s="397">
        <v>1.3398186406859303E-2</v>
      </c>
      <c r="F265" s="397">
        <v>-4.8584684973507208E-3</v>
      </c>
      <c r="G265" s="397">
        <v>-5.0956258408518806E-3</v>
      </c>
      <c r="H265" s="397">
        <v>-5.4727007760281277E-3</v>
      </c>
      <c r="I265" s="397">
        <v>-5.4996582745037159E-4</v>
      </c>
      <c r="J265" s="397">
        <v>1.2375914837616797E-3</v>
      </c>
      <c r="K265" s="397">
        <v>9.7608136420275216E-3</v>
      </c>
      <c r="L265" s="398">
        <f t="shared" si="11"/>
        <v>2.3168546138105373E-2</v>
      </c>
      <c r="M265" s="399">
        <f t="shared" si="9"/>
        <v>0.2037823004873619</v>
      </c>
      <c r="N265" s="399">
        <f t="shared" si="10"/>
        <v>0.29280551192018689</v>
      </c>
      <c r="Q265" s="227">
        <v>45702</v>
      </c>
      <c r="R265" s="113">
        <v>6.2361496860149135E-2</v>
      </c>
      <c r="S265" s="113">
        <v>-5.1163639713504794E-2</v>
      </c>
      <c r="T265" s="113">
        <v>-0.14822913509161206</v>
      </c>
      <c r="U265" s="113">
        <v>-3.9798968071642626E-2</v>
      </c>
      <c r="V265" s="113">
        <v>-8.1945197049924312E-2</v>
      </c>
      <c r="W265" s="113">
        <v>-0.14519488703210748</v>
      </c>
      <c r="X265" s="113">
        <v>-0.17381791462855334</v>
      </c>
      <c r="Y265" s="113">
        <v>-0.1369933197387847</v>
      </c>
      <c r="Z265" s="113">
        <v>-3.3357435276531011E-2</v>
      </c>
      <c r="AA265" s="113">
        <v>-8.2366523485029264E-2</v>
      </c>
      <c r="AB265" s="113">
        <v>-8.8108972640290384E-2</v>
      </c>
      <c r="AC265" s="409">
        <f t="shared" si="3"/>
        <v>-0.91861449586783084</v>
      </c>
      <c r="AD265" s="113">
        <f t="shared" si="4"/>
        <v>3.1610397052538763E-2</v>
      </c>
      <c r="AE265" s="113">
        <f t="shared" si="5"/>
        <v>0.4525570893286579</v>
      </c>
      <c r="AH265" s="372">
        <v>261</v>
      </c>
      <c r="AI265" s="372">
        <f>IF('Current Portfolio MAIN'!M263&gt;=0,0,1)</f>
        <v>0</v>
      </c>
      <c r="AJ265" s="372">
        <f>IF('Current Portfolio MAIN'!N263&gt;=0,0,1)</f>
        <v>0</v>
      </c>
      <c r="AP265" s="39">
        <v>232</v>
      </c>
      <c r="AQ265" s="222">
        <f>IF('Current Portfolio MAIN'!AD251&gt;=0,0,1)</f>
        <v>0</v>
      </c>
      <c r="AR265" s="222">
        <f>IF('Current Portfolio MAIN'!AE251&gt;=0,0,1)</f>
        <v>0</v>
      </c>
      <c r="AW265" s="372">
        <v>261</v>
      </c>
      <c r="AX265" s="372">
        <f>IF('Current Portfolio MAIN'!M263&gt;=0,0,1)</f>
        <v>0</v>
      </c>
      <c r="AY265" s="372">
        <f>IF('Current Portfolio MAIN'!N263&gt;=0,0,1)</f>
        <v>0</v>
      </c>
      <c r="AZ265" s="391"/>
      <c r="BA265" s="391"/>
      <c r="BB265" s="391"/>
      <c r="BC265" s="391"/>
      <c r="BD265" s="391"/>
      <c r="BE265" s="39">
        <v>232</v>
      </c>
      <c r="BF265" s="222"/>
      <c r="BG265" s="222"/>
      <c r="BH265" s="391"/>
      <c r="BI265" s="391"/>
      <c r="BJ265" s="391"/>
      <c r="BM265" s="370">
        <v>261</v>
      </c>
      <c r="BN265" s="366">
        <f ca="1">NORMINV(RAND(),$BR$2,$BR$3)</f>
        <v>-1.0247309729200713E-3</v>
      </c>
      <c r="BO265" s="369">
        <f ca="1">BN265-BN$296</f>
        <v>2.2629031840163683E-2</v>
      </c>
      <c r="BP265" s="367">
        <f ca="1">BN265-BN$301</f>
        <v>2.7983742097603657E-2</v>
      </c>
      <c r="BT265" s="370">
        <v>261</v>
      </c>
      <c r="BU265" s="364">
        <f ca="1">IF(BO265&gt;=0,0,1)</f>
        <v>0</v>
      </c>
      <c r="BV265" s="372">
        <f ca="1">IF(BP265&gt;=0,0,1)</f>
        <v>0</v>
      </c>
      <c r="BZ265" s="370">
        <v>261</v>
      </c>
      <c r="CA265" s="368">
        <f ca="1">NORMINV(RAND(),CE$2,CE$3)</f>
        <v>5.2638578220181233E-2</v>
      </c>
      <c r="CB265" s="166">
        <f ca="1">CA265-CA$389</f>
        <v>0.14156449015660147</v>
      </c>
      <c r="CC265" s="166">
        <f ca="1">CA265-CA$394</f>
        <v>0.16622444433716324</v>
      </c>
      <c r="CG265" s="370">
        <v>261</v>
      </c>
      <c r="CH265" s="370">
        <f ca="1">IF(CB265&gt;=0,0,1)</f>
        <v>0</v>
      </c>
      <c r="CI265" s="370">
        <f ca="1">IF(CC265&gt;=0,0,1)</f>
        <v>0</v>
      </c>
    </row>
    <row r="266" spans="1:87" ht="15.6">
      <c r="A266" s="342">
        <v>45898</v>
      </c>
      <c r="B266" s="397">
        <v>-2.509009785235905E-2</v>
      </c>
      <c r="C266" s="397">
        <v>-3.6710358227016737E-3</v>
      </c>
      <c r="D266" s="397">
        <v>-7.6460090846942608E-3</v>
      </c>
      <c r="E266" s="397">
        <v>-6.7562934882453574E-3</v>
      </c>
      <c r="F266" s="397">
        <v>4.4101997081571476E-3</v>
      </c>
      <c r="G266" s="397">
        <v>-2.7315988956015946E-3</v>
      </c>
      <c r="H266" s="397">
        <v>-1.6192508796586402E-4</v>
      </c>
      <c r="I266" s="397">
        <v>6.150709303769597E-3</v>
      </c>
      <c r="J266" s="397">
        <v>-8.1236529872050767E-3</v>
      </c>
      <c r="K266" s="397">
        <v>-1.3073701371440261E-2</v>
      </c>
      <c r="L266" s="398">
        <f t="shared" si="11"/>
        <v>-5.6693405578286393E-2</v>
      </c>
      <c r="M266" s="399">
        <f t="shared" si="9"/>
        <v>0.12392034877097013</v>
      </c>
      <c r="N266" s="399">
        <f t="shared" si="10"/>
        <v>0.21294356020379512</v>
      </c>
      <c r="Q266" s="227">
        <v>45706</v>
      </c>
      <c r="R266" s="113">
        <v>0.13832862161246329</v>
      </c>
      <c r="S266" s="113">
        <v>-5.0603684775370361E-2</v>
      </c>
      <c r="T266" s="113">
        <v>-0.14724016865396816</v>
      </c>
      <c r="U266" s="113">
        <v>-4.2222875201344934E-2</v>
      </c>
      <c r="V266" s="113">
        <v>-8.5678113307724457E-2</v>
      </c>
      <c r="W266" s="113">
        <v>-0.13171149660843018</v>
      </c>
      <c r="X266" s="113">
        <v>-0.15663947928916755</v>
      </c>
      <c r="Y266" s="113">
        <v>-0.13624615435431453</v>
      </c>
      <c r="Z266" s="113">
        <v>-3.4419005027973681E-2</v>
      </c>
      <c r="AA266" s="113">
        <v>-0.10406884717669429</v>
      </c>
      <c r="AB266" s="113">
        <v>-8.7078719618770339E-2</v>
      </c>
      <c r="AC266" s="409">
        <f t="shared" si="3"/>
        <v>-0.8375799224012952</v>
      </c>
      <c r="AD266" s="113">
        <f t="shared" si="4"/>
        <v>0.11264497051907441</v>
      </c>
      <c r="AE266" s="113">
        <f t="shared" si="5"/>
        <v>0.53359166279519354</v>
      </c>
      <c r="AH266" s="372">
        <v>262</v>
      </c>
      <c r="AI266" s="372">
        <f>IF('Current Portfolio MAIN'!M264&gt;=0,0,1)</f>
        <v>0</v>
      </c>
      <c r="AJ266" s="372">
        <f>IF('Current Portfolio MAIN'!N264&gt;=0,0,1)</f>
        <v>0</v>
      </c>
      <c r="AP266" s="39">
        <v>233</v>
      </c>
      <c r="AQ266" s="222">
        <f>IF('Current Portfolio MAIN'!AD252&gt;=0,0,1)</f>
        <v>0</v>
      </c>
      <c r="AR266" s="222">
        <f>IF('Current Portfolio MAIN'!AE252&gt;=0,0,1)</f>
        <v>0</v>
      </c>
      <c r="AW266" s="372">
        <v>262</v>
      </c>
      <c r="AX266" s="372">
        <f>IF('Current Portfolio MAIN'!M264&gt;=0,0,1)</f>
        <v>0</v>
      </c>
      <c r="AY266" s="372">
        <f>IF('Current Portfolio MAIN'!N264&gt;=0,0,1)</f>
        <v>0</v>
      </c>
      <c r="AZ266" s="391"/>
      <c r="BA266" s="391"/>
      <c r="BB266" s="391"/>
      <c r="BC266" s="391"/>
      <c r="BD266" s="391"/>
      <c r="BE266" s="39">
        <v>233</v>
      </c>
      <c r="BF266" s="222"/>
      <c r="BG266" s="222"/>
      <c r="BH266" s="391"/>
      <c r="BI266" s="391"/>
      <c r="BJ266" s="391"/>
      <c r="BM266" s="370">
        <v>262</v>
      </c>
      <c r="BN266" s="366">
        <f ca="1">NORMINV(RAND(),$BR$2,$BR$3)</f>
        <v>2.3853880372650387E-3</v>
      </c>
      <c r="BO266" s="369">
        <f ca="1">BN266-BN$296</f>
        <v>2.6039150850348795E-2</v>
      </c>
      <c r="BP266" s="367">
        <f ca="1">BN266-BN$301</f>
        <v>3.1393861107788766E-2</v>
      </c>
      <c r="BT266" s="370">
        <v>262</v>
      </c>
      <c r="BU266" s="364">
        <f ca="1">IF(BO266&gt;=0,0,1)</f>
        <v>0</v>
      </c>
      <c r="BV266" s="372">
        <f ca="1">IF(BP266&gt;=0,0,1)</f>
        <v>0</v>
      </c>
      <c r="BZ266" s="370">
        <v>262</v>
      </c>
      <c r="CA266" s="368">
        <f ca="1">NORMINV(RAND(),CE$2,CE$3)</f>
        <v>0.14971542868852472</v>
      </c>
      <c r="CB266" s="166">
        <f ca="1">CA266-CA$389</f>
        <v>0.23864134062494496</v>
      </c>
      <c r="CC266" s="166">
        <f ca="1">CA266-CA$394</f>
        <v>0.26330129480550674</v>
      </c>
      <c r="CG266" s="370">
        <v>262</v>
      </c>
      <c r="CH266" s="370">
        <f ca="1">IF(CB266&gt;=0,0,1)</f>
        <v>0</v>
      </c>
      <c r="CI266" s="370">
        <f ca="1">IF(CC266&gt;=0,0,1)</f>
        <v>0</v>
      </c>
    </row>
    <row r="267" spans="1:87" ht="15.6">
      <c r="A267" s="342">
        <v>45903</v>
      </c>
      <c r="B267" s="397">
        <v>-6.5959510295833246E-3</v>
      </c>
      <c r="C267" s="397">
        <v>4.0266031969822258E-2</v>
      </c>
      <c r="D267" s="397">
        <v>2.5526262838297953E-3</v>
      </c>
      <c r="E267" s="397">
        <v>1.7491074888043023E-4</v>
      </c>
      <c r="F267" s="397">
        <v>-5.4445951488645283E-3</v>
      </c>
      <c r="G267" s="397">
        <v>7.2815951175388971E-3</v>
      </c>
      <c r="H267" s="397">
        <v>-1.1258101631011042E-2</v>
      </c>
      <c r="I267" s="397">
        <v>-2.1248553327001374E-2</v>
      </c>
      <c r="J267" s="397">
        <v>-1.9011095342412188E-2</v>
      </c>
      <c r="K267" s="397">
        <v>4.9869113819525079E-3</v>
      </c>
      <c r="L267" s="398">
        <f t="shared" si="11"/>
        <v>-8.2962209768485673E-3</v>
      </c>
      <c r="M267" s="399">
        <f t="shared" si="9"/>
        <v>0.17231753337240796</v>
      </c>
      <c r="N267" s="399">
        <f t="shared" si="10"/>
        <v>0.26134074480523295</v>
      </c>
      <c r="Q267" s="227">
        <v>45707</v>
      </c>
      <c r="R267" s="113">
        <v>5.8404578070505142E-2</v>
      </c>
      <c r="S267" s="113">
        <v>-1.4693013152687895E-2</v>
      </c>
      <c r="T267" s="113">
        <v>-0.1328470918985698</v>
      </c>
      <c r="U267" s="113">
        <v>-4.8215099467734279E-2</v>
      </c>
      <c r="V267" s="113">
        <v>-8.2301859365582541E-2</v>
      </c>
      <c r="W267" s="113">
        <v>-0.13242506996378656</v>
      </c>
      <c r="X267" s="113">
        <v>-0.20538110553549993</v>
      </c>
      <c r="Y267" s="113">
        <v>-0.10986000532877227</v>
      </c>
      <c r="Z267" s="113">
        <v>-5.0102722661767962E-2</v>
      </c>
      <c r="AA267" s="113">
        <v>-0.11998483941162275</v>
      </c>
      <c r="AB267" s="113">
        <v>-9.0086373136527786E-2</v>
      </c>
      <c r="AC267" s="409">
        <f t="shared" si="3"/>
        <v>-0.92749260185204663</v>
      </c>
      <c r="AD267" s="113">
        <f t="shared" si="4"/>
        <v>2.2732291068322974E-2</v>
      </c>
      <c r="AE267" s="113">
        <f t="shared" si="5"/>
        <v>0.44367898334444211</v>
      </c>
      <c r="AH267" s="372">
        <v>263</v>
      </c>
      <c r="AI267" s="372">
        <f>IF('Current Portfolio MAIN'!M265&gt;=0,0,1)</f>
        <v>0</v>
      </c>
      <c r="AJ267" s="372">
        <f>IF('Current Portfolio MAIN'!N265&gt;=0,0,1)</f>
        <v>0</v>
      </c>
      <c r="AP267" s="39">
        <v>234</v>
      </c>
      <c r="AQ267" s="222">
        <f>IF('Current Portfolio MAIN'!AD253&gt;=0,0,1)</f>
        <v>0</v>
      </c>
      <c r="AR267" s="222">
        <f>IF('Current Portfolio MAIN'!AE253&gt;=0,0,1)</f>
        <v>0</v>
      </c>
      <c r="AW267" s="372">
        <v>263</v>
      </c>
      <c r="AX267" s="372">
        <f>IF('Current Portfolio MAIN'!M265&gt;=0,0,1)</f>
        <v>0</v>
      </c>
      <c r="AY267" s="372">
        <f>IF('Current Portfolio MAIN'!N265&gt;=0,0,1)</f>
        <v>0</v>
      </c>
      <c r="AZ267" s="391"/>
      <c r="BA267" s="391"/>
      <c r="BB267" s="391"/>
      <c r="BC267" s="391"/>
      <c r="BD267" s="391"/>
      <c r="BE267" s="39">
        <v>234</v>
      </c>
      <c r="BF267" s="222"/>
      <c r="BG267" s="222"/>
      <c r="BH267" s="391"/>
      <c r="BI267" s="391"/>
      <c r="BJ267" s="391"/>
      <c r="BM267" s="370">
        <v>263</v>
      </c>
      <c r="BN267" s="366">
        <f ca="1">NORMINV(RAND(),$BR$2,$BR$3)</f>
        <v>1.8502943188637086E-2</v>
      </c>
      <c r="BO267" s="369">
        <f ca="1">BN267-BN$296</f>
        <v>4.2156706001720841E-2</v>
      </c>
      <c r="BP267" s="367">
        <f ca="1">BN267-BN$301</f>
        <v>4.7511416259160819E-2</v>
      </c>
      <c r="BT267" s="370">
        <v>263</v>
      </c>
      <c r="BU267" s="364">
        <f ca="1">IF(BO267&gt;=0,0,1)</f>
        <v>0</v>
      </c>
      <c r="BV267" s="372">
        <f ca="1">IF(BP267&gt;=0,0,1)</f>
        <v>0</v>
      </c>
      <c r="BZ267" s="370">
        <v>263</v>
      </c>
      <c r="CA267" s="368">
        <f ca="1">NORMINV(RAND(),CE$2,CE$3)</f>
        <v>0.16939297503646383</v>
      </c>
      <c r="CB267" s="166">
        <f ca="1">CA267-CA$389</f>
        <v>0.25831888697288408</v>
      </c>
      <c r="CC267" s="166">
        <f ca="1">CA267-CA$394</f>
        <v>0.28297884115344585</v>
      </c>
      <c r="CG267" s="370">
        <v>263</v>
      </c>
      <c r="CH267" s="370">
        <f ca="1">IF(CB267&gt;=0,0,1)</f>
        <v>0</v>
      </c>
      <c r="CI267" s="370">
        <f ca="1">IF(CC267&gt;=0,0,1)</f>
        <v>0</v>
      </c>
    </row>
    <row r="268" spans="1:87" ht="15.6">
      <c r="A268" s="342">
        <v>45904</v>
      </c>
      <c r="B268" s="397">
        <v>2.8649613436119159E-2</v>
      </c>
      <c r="C268" s="397">
        <v>8.6634857546505906E-3</v>
      </c>
      <c r="D268" s="397">
        <v>8.353684192829558E-3</v>
      </c>
      <c r="E268" s="397">
        <v>7.8965529891676933E-3</v>
      </c>
      <c r="F268" s="397">
        <v>1.5373877033187489E-2</v>
      </c>
      <c r="G268" s="397">
        <v>2.8857089847804662E-3</v>
      </c>
      <c r="H268" s="397">
        <v>1.0101057368681721E-2</v>
      </c>
      <c r="I268" s="397">
        <v>8.045492026105272E-4</v>
      </c>
      <c r="J268" s="397">
        <v>-3.8836752365688509E-3</v>
      </c>
      <c r="K268" s="397">
        <v>4.6166002546669027E-2</v>
      </c>
      <c r="L268" s="398">
        <f t="shared" si="11"/>
        <v>0.12501085627212738</v>
      </c>
      <c r="M268" s="399">
        <f t="shared" si="9"/>
        <v>0.30562461062138391</v>
      </c>
      <c r="N268" s="399">
        <f t="shared" si="10"/>
        <v>0.3946478220542089</v>
      </c>
      <c r="Q268" s="227">
        <v>45708</v>
      </c>
      <c r="R268" s="113">
        <v>8.0023037510740469E-2</v>
      </c>
      <c r="S268" s="113">
        <v>-6.1389188459071153E-3</v>
      </c>
      <c r="T268" s="113">
        <v>-0.156065855284094</v>
      </c>
      <c r="U268" s="113">
        <v>-5.0445730013055745E-2</v>
      </c>
      <c r="V268" s="113">
        <v>-8.0611569208704492E-2</v>
      </c>
      <c r="W268" s="113">
        <v>-0.10167431850872766</v>
      </c>
      <c r="X268" s="113">
        <v>-0.17861049783403316</v>
      </c>
      <c r="Y268" s="113">
        <v>-8.1312662269017011E-2</v>
      </c>
      <c r="Z268" s="113">
        <v>-6.3606869732468097E-2</v>
      </c>
      <c r="AA268" s="113">
        <v>-0.14178943930105714</v>
      </c>
      <c r="AB268" s="113">
        <v>-9.0450906324615832E-2</v>
      </c>
      <c r="AC268" s="409">
        <f t="shared" si="3"/>
        <v>-0.87068372981093978</v>
      </c>
      <c r="AD268" s="113">
        <f t="shared" si="4"/>
        <v>7.9541163109429824E-2</v>
      </c>
      <c r="AE268" s="113">
        <f t="shared" si="5"/>
        <v>0.50048785538554896</v>
      </c>
      <c r="AH268" s="372">
        <v>264</v>
      </c>
      <c r="AI268" s="372">
        <f>IF('Current Portfolio MAIN'!M266&gt;=0,0,1)</f>
        <v>0</v>
      </c>
      <c r="AJ268" s="372">
        <f>IF('Current Portfolio MAIN'!N266&gt;=0,0,1)</f>
        <v>0</v>
      </c>
      <c r="AP268" s="39">
        <v>235</v>
      </c>
      <c r="AQ268" s="222">
        <f>IF('Current Portfolio MAIN'!AD254&gt;=0,0,1)</f>
        <v>0</v>
      </c>
      <c r="AR268" s="222">
        <f>IF('Current Portfolio MAIN'!AE254&gt;=0,0,1)</f>
        <v>0</v>
      </c>
      <c r="AW268" s="372">
        <v>264</v>
      </c>
      <c r="AX268" s="372">
        <f>IF('Current Portfolio MAIN'!M266&gt;=0,0,1)</f>
        <v>0</v>
      </c>
      <c r="AY268" s="372">
        <f>IF('Current Portfolio MAIN'!N266&gt;=0,0,1)</f>
        <v>0</v>
      </c>
      <c r="AZ268" s="391"/>
      <c r="BA268" s="391"/>
      <c r="BB268" s="391"/>
      <c r="BC268" s="391"/>
      <c r="BD268" s="391"/>
      <c r="BE268" s="39">
        <v>235</v>
      </c>
      <c r="BF268" s="222"/>
      <c r="BG268" s="222"/>
      <c r="BH268" s="391"/>
      <c r="BI268" s="391"/>
      <c r="BJ268" s="391"/>
      <c r="BM268" s="370">
        <v>264</v>
      </c>
      <c r="BN268" s="366">
        <f ca="1">NORMINV(RAND(),$BR$2,$BR$3)</f>
        <v>-8.7745852643594888E-3</v>
      </c>
      <c r="BO268" s="369">
        <f ca="1">BN268-BN$296</f>
        <v>1.4879177548724266E-2</v>
      </c>
      <c r="BP268" s="367">
        <f ca="1">BN268-BN$301</f>
        <v>2.0233887806164239E-2</v>
      </c>
      <c r="BT268" s="370">
        <v>264</v>
      </c>
      <c r="BU268" s="364">
        <f ca="1">IF(BO268&gt;=0,0,1)</f>
        <v>0</v>
      </c>
      <c r="BV268" s="372">
        <f ca="1">IF(BP268&gt;=0,0,1)</f>
        <v>0</v>
      </c>
      <c r="BZ268" s="370">
        <v>264</v>
      </c>
      <c r="CA268" s="368">
        <f ca="1">NORMINV(RAND(),CE$2,CE$3)</f>
        <v>-3.9072090875511931E-2</v>
      </c>
      <c r="CB268" s="166">
        <f ca="1">CA268-CA$389</f>
        <v>4.9853821060908313E-2</v>
      </c>
      <c r="CC268" s="166">
        <f ca="1">CA268-CA$394</f>
        <v>7.4513775241470084E-2</v>
      </c>
      <c r="CG268" s="370">
        <v>264</v>
      </c>
      <c r="CH268" s="370">
        <f ca="1">IF(CB268&gt;=0,0,1)</f>
        <v>0</v>
      </c>
      <c r="CI268" s="370">
        <f ca="1">IF(CC268&gt;=0,0,1)</f>
        <v>0</v>
      </c>
    </row>
    <row r="269" spans="1:87" ht="15.6">
      <c r="A269" s="342">
        <v>45905</v>
      </c>
      <c r="B269" s="397">
        <v>6.4919945819386093E-4</v>
      </c>
      <c r="C269" s="397">
        <v>5.1749115728976225E-3</v>
      </c>
      <c r="D269" s="397">
        <v>-2.0122432152216652E-2</v>
      </c>
      <c r="E269" s="397">
        <v>-1.0568443531005833E-2</v>
      </c>
      <c r="F269" s="397">
        <v>-2.0648399023520669E-3</v>
      </c>
      <c r="G269" s="397">
        <v>1.6443442786874929E-2</v>
      </c>
      <c r="H269" s="397">
        <v>7.6274261895563633E-3</v>
      </c>
      <c r="I269" s="397">
        <v>-2.0146030093094791E-2</v>
      </c>
      <c r="J269" s="397">
        <v>5.8449713115882318E-4</v>
      </c>
      <c r="K269" s="397">
        <v>-8.7407710584955778E-3</v>
      </c>
      <c r="L269" s="398">
        <f t="shared" si="11"/>
        <v>-3.1163039598483322E-2</v>
      </c>
      <c r="M269" s="399">
        <f t="shared" si="9"/>
        <v>0.14945071475077321</v>
      </c>
      <c r="N269" s="399">
        <f t="shared" si="10"/>
        <v>0.23847392618359819</v>
      </c>
      <c r="Q269" s="227">
        <v>45709</v>
      </c>
      <c r="R269" s="113">
        <v>3.8370969047439196E-2</v>
      </c>
      <c r="S269" s="113">
        <v>-1.1268170527547028E-2</v>
      </c>
      <c r="T269" s="113">
        <v>-0.17702837370893054</v>
      </c>
      <c r="U269" s="113">
        <v>-7.4084547301721981E-2</v>
      </c>
      <c r="V269" s="113">
        <v>-0.11871344411555884</v>
      </c>
      <c r="W269" s="113">
        <v>-0.15223917866366166</v>
      </c>
      <c r="X269" s="113">
        <v>-0.23112708041911445</v>
      </c>
      <c r="Y269" s="113">
        <v>-9.415736007734421E-2</v>
      </c>
      <c r="Z269" s="113">
        <v>-0.10622164368736897</v>
      </c>
      <c r="AA269" s="113">
        <v>-0.17148210826214405</v>
      </c>
      <c r="AB269" s="113">
        <v>-0.11495037904563599</v>
      </c>
      <c r="AC269" s="409">
        <f t="shared" si="3"/>
        <v>-1.2129013167615885</v>
      </c>
      <c r="AD269" s="113">
        <f t="shared" si="4"/>
        <v>-0.26267642384121892</v>
      </c>
      <c r="AE269" s="113">
        <f t="shared" si="5"/>
        <v>0.15827026843490022</v>
      </c>
      <c r="AH269" s="372">
        <v>265</v>
      </c>
      <c r="AI269" s="372">
        <f>IF('Current Portfolio MAIN'!M267&gt;=0,0,1)</f>
        <v>0</v>
      </c>
      <c r="AJ269" s="372">
        <f>IF('Current Portfolio MAIN'!N267&gt;=0,0,1)</f>
        <v>0</v>
      </c>
      <c r="AP269" s="39">
        <v>236</v>
      </c>
      <c r="AQ269" s="222">
        <f>IF('Current Portfolio MAIN'!AD255&gt;=0,0,1)</f>
        <v>0</v>
      </c>
      <c r="AR269" s="222">
        <f>IF('Current Portfolio MAIN'!AE255&gt;=0,0,1)</f>
        <v>0</v>
      </c>
      <c r="AW269" s="372">
        <v>265</v>
      </c>
      <c r="AX269" s="372">
        <f>IF('Current Portfolio MAIN'!M267&gt;=0,0,1)</f>
        <v>0</v>
      </c>
      <c r="AY269" s="372">
        <f>IF('Current Portfolio MAIN'!N267&gt;=0,0,1)</f>
        <v>0</v>
      </c>
      <c r="AZ269" s="391"/>
      <c r="BA269" s="391"/>
      <c r="BB269" s="391"/>
      <c r="BC269" s="391"/>
      <c r="BD269" s="391"/>
      <c r="BE269" s="39">
        <v>236</v>
      </c>
      <c r="BF269" s="222"/>
      <c r="BG269" s="222"/>
      <c r="BH269" s="391"/>
      <c r="BI269" s="391"/>
      <c r="BJ269" s="391"/>
      <c r="BM269" s="370">
        <v>265</v>
      </c>
      <c r="BN269" s="366">
        <f ca="1">NORMINV(RAND(),$BR$2,$BR$3)</f>
        <v>-7.4729497195437835E-3</v>
      </c>
      <c r="BO269" s="369">
        <f ca="1">BN269-BN$296</f>
        <v>1.618081309353997E-2</v>
      </c>
      <c r="BP269" s="367">
        <f ca="1">BN269-BN$301</f>
        <v>2.1535523350979947E-2</v>
      </c>
      <c r="BT269" s="370">
        <v>265</v>
      </c>
      <c r="BU269" s="364">
        <f ca="1">IF(BO269&gt;=0,0,1)</f>
        <v>0</v>
      </c>
      <c r="BV269" s="372">
        <f ca="1">IF(BP269&gt;=0,0,1)</f>
        <v>0</v>
      </c>
      <c r="BZ269" s="370">
        <v>265</v>
      </c>
      <c r="CA269" s="368">
        <f ca="1">NORMINV(RAND(),CE$2,CE$3)</f>
        <v>-4.2231881931601288E-2</v>
      </c>
      <c r="CB269" s="166">
        <f ca="1">CA269-CA$389</f>
        <v>4.6694030004818955E-2</v>
      </c>
      <c r="CC269" s="166">
        <f ca="1">CA269-CA$394</f>
        <v>7.135398418538072E-2</v>
      </c>
      <c r="CG269" s="370">
        <v>265</v>
      </c>
      <c r="CH269" s="370">
        <f ca="1">IF(CB269&gt;=0,0,1)</f>
        <v>0</v>
      </c>
      <c r="CI269" s="370">
        <f ca="1">IF(CC269&gt;=0,0,1)</f>
        <v>0</v>
      </c>
    </row>
    <row r="270" spans="1:87" ht="15.6">
      <c r="A270" s="342">
        <v>45910</v>
      </c>
      <c r="B270" s="397">
        <v>2.4614834759615567E-2</v>
      </c>
      <c r="C270" s="397">
        <v>-2.1648809966863913E-2</v>
      </c>
      <c r="D270" s="397">
        <v>1.4939957007592986E-2</v>
      </c>
      <c r="E270" s="397">
        <v>2.2824474285312757E-2</v>
      </c>
      <c r="F270" s="397">
        <v>-2.6449665768969455E-3</v>
      </c>
      <c r="G270" s="397">
        <v>1.0695639497208642E-2</v>
      </c>
      <c r="H270" s="397">
        <v>-7.1203359976168556E-4</v>
      </c>
      <c r="I270" s="397">
        <v>3.0158620051788043E-2</v>
      </c>
      <c r="J270" s="397">
        <v>2.1549553343125361E-3</v>
      </c>
      <c r="K270" s="397">
        <v>-2.2601514742200735E-2</v>
      </c>
      <c r="L270" s="398">
        <f t="shared" si="11"/>
        <v>5.7781156050107252E-2</v>
      </c>
      <c r="M270" s="399">
        <f t="shared" si="9"/>
        <v>0.23839491039936378</v>
      </c>
      <c r="N270" s="399">
        <f t="shared" si="10"/>
        <v>0.32741812183218877</v>
      </c>
      <c r="Q270" s="227">
        <v>45713</v>
      </c>
      <c r="R270" s="113">
        <v>-1.7604695622475464E-2</v>
      </c>
      <c r="S270" s="113">
        <v>-1.2976129985785678E-2</v>
      </c>
      <c r="T270" s="113">
        <v>-0.20242990586523135</v>
      </c>
      <c r="U270" s="113">
        <v>-8.0725791458690632E-2</v>
      </c>
      <c r="V270" s="113">
        <v>-0.12284014709885183</v>
      </c>
      <c r="W270" s="113">
        <v>-0.16465410836305361</v>
      </c>
      <c r="X270" s="113">
        <v>-0.22878208027549096</v>
      </c>
      <c r="Y270" s="113">
        <v>-0.10550125992891624</v>
      </c>
      <c r="Z270" s="113">
        <v>-9.8731601275536596E-2</v>
      </c>
      <c r="AA270" s="113">
        <v>-0.1934753678537241</v>
      </c>
      <c r="AB270" s="113">
        <v>-0.1312026940539367</v>
      </c>
      <c r="AC270" s="409">
        <f t="shared" si="3"/>
        <v>-1.358923781781693</v>
      </c>
      <c r="AD270" s="113">
        <f t="shared" si="4"/>
        <v>-0.40869888886132344</v>
      </c>
      <c r="AE270" s="113">
        <f t="shared" si="5"/>
        <v>1.2247803414795699E-2</v>
      </c>
      <c r="AH270" s="372">
        <v>266</v>
      </c>
      <c r="AI270" s="372">
        <f>IF('Current Portfolio MAIN'!M268&gt;=0,0,1)</f>
        <v>0</v>
      </c>
      <c r="AJ270" s="372">
        <f>IF('Current Portfolio MAIN'!N268&gt;=0,0,1)</f>
        <v>0</v>
      </c>
      <c r="AP270" s="39">
        <v>237</v>
      </c>
      <c r="AQ270" s="222">
        <f>IF('Current Portfolio MAIN'!AD256&gt;=0,0,1)</f>
        <v>0</v>
      </c>
      <c r="AR270" s="222">
        <f>IF('Current Portfolio MAIN'!AE256&gt;=0,0,1)</f>
        <v>0</v>
      </c>
      <c r="AW270" s="372">
        <v>266</v>
      </c>
      <c r="AX270" s="372">
        <f>IF('Current Portfolio MAIN'!M268&gt;=0,0,1)</f>
        <v>0</v>
      </c>
      <c r="AY270" s="372">
        <f>IF('Current Portfolio MAIN'!N268&gt;=0,0,1)</f>
        <v>0</v>
      </c>
      <c r="AZ270" s="391"/>
      <c r="BA270" s="391"/>
      <c r="BB270" s="391"/>
      <c r="BC270" s="391"/>
      <c r="BD270" s="391"/>
      <c r="BE270" s="39">
        <v>237</v>
      </c>
      <c r="BF270" s="222"/>
      <c r="BG270" s="222"/>
      <c r="BH270" s="391"/>
      <c r="BI270" s="391"/>
      <c r="BJ270" s="391"/>
      <c r="BM270" s="370">
        <v>266</v>
      </c>
      <c r="BN270" s="366">
        <f ca="1">NORMINV(RAND(),$BR$2,$BR$3)</f>
        <v>-3.4261185039276727E-2</v>
      </c>
      <c r="BO270" s="369">
        <f ca="1">BN270-BN$296</f>
        <v>-1.0607422226192972E-2</v>
      </c>
      <c r="BP270" s="367">
        <f ca="1">BN270-BN$301</f>
        <v>-5.2527119687529981E-3</v>
      </c>
      <c r="BT270" s="370">
        <v>266</v>
      </c>
      <c r="BU270" s="364">
        <f ca="1">IF(BO270&gt;=0,0,1)</f>
        <v>1</v>
      </c>
      <c r="BV270" s="372">
        <f ca="1">IF(BP270&gt;=0,0,1)</f>
        <v>1</v>
      </c>
      <c r="BZ270" s="370">
        <v>266</v>
      </c>
      <c r="CA270" s="368">
        <f ca="1">NORMINV(RAND(),CE$2,CE$3)</f>
        <v>-0.18646134481658316</v>
      </c>
      <c r="CB270" s="166">
        <f ca="1">CA270-CA$389</f>
        <v>-9.753543288016292E-2</v>
      </c>
      <c r="CC270" s="166">
        <f ca="1">CA270-CA$394</f>
        <v>-7.2875478699601148E-2</v>
      </c>
      <c r="CG270" s="370">
        <v>266</v>
      </c>
      <c r="CH270" s="370">
        <f ca="1">IF(CB270&gt;=0,0,1)</f>
        <v>1</v>
      </c>
      <c r="CI270" s="370">
        <f ca="1">IF(CC270&gt;=0,0,1)</f>
        <v>1</v>
      </c>
    </row>
    <row r="271" spans="1:87" ht="15.6">
      <c r="A271" s="342">
        <v>45911</v>
      </c>
      <c r="B271" s="397">
        <v>1.3575497817449378E-2</v>
      </c>
      <c r="C271" s="397">
        <v>3.4739610944216848E-2</v>
      </c>
      <c r="D271" s="397">
        <v>2.1470025890784505E-2</v>
      </c>
      <c r="E271" s="397">
        <v>1.3576706844718789E-2</v>
      </c>
      <c r="F271" s="397">
        <v>3.1530695913420503E-2</v>
      </c>
      <c r="G271" s="397">
        <v>3.4268221216635641E-2</v>
      </c>
      <c r="H271" s="397">
        <v>4.4539548666120421E-2</v>
      </c>
      <c r="I271" s="397">
        <v>2.3139234059947444E-2</v>
      </c>
      <c r="J271" s="397">
        <v>-1.3598198143571549E-2</v>
      </c>
      <c r="K271" s="397">
        <v>1.8482104596167392E-2</v>
      </c>
      <c r="L271" s="398">
        <f t="shared" si="11"/>
        <v>0.22172344780588937</v>
      </c>
      <c r="M271" s="399">
        <f t="shared" si="9"/>
        <v>0.4023372021551459</v>
      </c>
      <c r="N271" s="399">
        <f t="shared" si="10"/>
        <v>0.49136041358797089</v>
      </c>
      <c r="Q271" s="227">
        <v>45714</v>
      </c>
      <c r="R271" s="113">
        <v>5.946626833337687E-2</v>
      </c>
      <c r="S271" s="113">
        <v>-0.10024127898478397</v>
      </c>
      <c r="T271" s="113">
        <v>-0.20277675048660349</v>
      </c>
      <c r="U271" s="113">
        <v>-3.8317352575447994E-2</v>
      </c>
      <c r="V271" s="113">
        <v>-0.11056793940273024</v>
      </c>
      <c r="W271" s="113">
        <v>-0.18021597193255301</v>
      </c>
      <c r="X271" s="113">
        <v>-0.13626381191303594</v>
      </c>
      <c r="Y271" s="113">
        <v>-0.11421165505146091</v>
      </c>
      <c r="Z271" s="113">
        <v>-0.13188229929483919</v>
      </c>
      <c r="AA271" s="113">
        <v>-0.19723596190345238</v>
      </c>
      <c r="AB271" s="113">
        <v>-0.12451245753118267</v>
      </c>
      <c r="AC271" s="409">
        <f t="shared" si="3"/>
        <v>-1.276759210742713</v>
      </c>
      <c r="AD271" s="113">
        <f t="shared" si="4"/>
        <v>-0.32653431782234343</v>
      </c>
      <c r="AE271" s="113">
        <f t="shared" si="5"/>
        <v>9.4412374453775705E-2</v>
      </c>
      <c r="AH271" s="372">
        <v>267</v>
      </c>
      <c r="AI271" s="372">
        <f>IF('Current Portfolio MAIN'!M269&gt;=0,0,1)</f>
        <v>0</v>
      </c>
      <c r="AJ271" s="372">
        <f>IF('Current Portfolio MAIN'!N269&gt;=0,0,1)</f>
        <v>0</v>
      </c>
      <c r="AP271" s="39">
        <v>238</v>
      </c>
      <c r="AQ271" s="222">
        <f>IF('Current Portfolio MAIN'!AD257&gt;=0,0,1)</f>
        <v>0</v>
      </c>
      <c r="AR271" s="222">
        <f>IF('Current Portfolio MAIN'!AE257&gt;=0,0,1)</f>
        <v>0</v>
      </c>
      <c r="AW271" s="372">
        <v>267</v>
      </c>
      <c r="AX271" s="372">
        <f>IF('Current Portfolio MAIN'!M269&gt;=0,0,1)</f>
        <v>0</v>
      </c>
      <c r="AY271" s="372">
        <f>IF('Current Portfolio MAIN'!N269&gt;=0,0,1)</f>
        <v>0</v>
      </c>
      <c r="AZ271" s="391"/>
      <c r="BA271" s="391"/>
      <c r="BB271" s="391"/>
      <c r="BC271" s="391"/>
      <c r="BD271" s="391"/>
      <c r="BE271" s="39">
        <v>238</v>
      </c>
      <c r="BF271" s="222"/>
      <c r="BG271" s="222"/>
      <c r="BH271" s="391"/>
      <c r="BI271" s="391"/>
      <c r="BJ271" s="391"/>
      <c r="BM271" s="370">
        <v>267</v>
      </c>
      <c r="BN271" s="366">
        <f ca="1">NORMINV(RAND(),$BR$2,$BR$3)</f>
        <v>-8.0175644989602425E-3</v>
      </c>
      <c r="BO271" s="369">
        <f ca="1">BN271-BN$296</f>
        <v>1.5636198314123512E-2</v>
      </c>
      <c r="BP271" s="367">
        <f ca="1">BN271-BN$301</f>
        <v>2.0990908571563487E-2</v>
      </c>
      <c r="BT271" s="370">
        <v>267</v>
      </c>
      <c r="BU271" s="364">
        <f ca="1">IF(BO271&gt;=0,0,1)</f>
        <v>0</v>
      </c>
      <c r="BV271" s="372">
        <f ca="1">IF(BP271&gt;=0,0,1)</f>
        <v>0</v>
      </c>
      <c r="BZ271" s="370">
        <v>267</v>
      </c>
      <c r="CA271" s="368">
        <f ca="1">NORMINV(RAND(),CE$2,CE$3)</f>
        <v>9.4112925093688904E-2</v>
      </c>
      <c r="CB271" s="166">
        <f ca="1">CA271-CA$389</f>
        <v>0.18303883703010915</v>
      </c>
      <c r="CC271" s="166">
        <f ca="1">CA271-CA$394</f>
        <v>0.20769879121067092</v>
      </c>
      <c r="CG271" s="370">
        <v>267</v>
      </c>
      <c r="CH271" s="370">
        <f ca="1">IF(CB271&gt;=0,0,1)</f>
        <v>0</v>
      </c>
      <c r="CI271" s="370">
        <f ca="1">IF(CC271&gt;=0,0,1)</f>
        <v>0</v>
      </c>
    </row>
    <row r="272" spans="1:87" ht="15.6">
      <c r="A272" s="342">
        <v>45912</v>
      </c>
      <c r="B272" s="397">
        <v>-1.2968174429508372E-2</v>
      </c>
      <c r="C272" s="397">
        <v>2.6473077199327566E-2</v>
      </c>
      <c r="D272" s="397">
        <v>2.6655894345504416E-2</v>
      </c>
      <c r="E272" s="397">
        <v>-8.5306419314904458E-3</v>
      </c>
      <c r="F272" s="397">
        <v>-8.9350970638324423E-4</v>
      </c>
      <c r="G272" s="397">
        <v>1.2018806810140115E-2</v>
      </c>
      <c r="H272" s="397">
        <v>5.1481391702143942E-3</v>
      </c>
      <c r="I272" s="397">
        <v>1.4894927753987819E-3</v>
      </c>
      <c r="J272" s="397">
        <v>-9.8147684791772827E-3</v>
      </c>
      <c r="K272" s="397">
        <v>8.6003164890113837E-4</v>
      </c>
      <c r="L272" s="398">
        <f t="shared" si="11"/>
        <v>4.0438347402927066E-2</v>
      </c>
      <c r="M272" s="399">
        <f t="shared" si="9"/>
        <v>0.22105210175218359</v>
      </c>
      <c r="N272" s="399">
        <f t="shared" si="10"/>
        <v>0.31007531318500858</v>
      </c>
      <c r="Q272" s="227">
        <v>45715</v>
      </c>
      <c r="R272" s="113">
        <v>2.545484602208492E-2</v>
      </c>
      <c r="S272" s="113">
        <v>-0.13042735180335185</v>
      </c>
      <c r="T272" s="113">
        <v>-0.22162985881148689</v>
      </c>
      <c r="U272" s="113">
        <v>-6.0132380131033503E-2</v>
      </c>
      <c r="V272" s="113">
        <v>-0.13744691727351721</v>
      </c>
      <c r="W272" s="113">
        <v>-0.17555817754438685</v>
      </c>
      <c r="X272" s="113">
        <v>-0.16076150154518754</v>
      </c>
      <c r="Y272" s="113">
        <v>-0.11735750336734807</v>
      </c>
      <c r="Z272" s="113">
        <v>-0.12201996092149003</v>
      </c>
      <c r="AA272" s="113">
        <v>-0.22769510361595291</v>
      </c>
      <c r="AB272" s="113">
        <v>-0.14869273052650556</v>
      </c>
      <c r="AC272" s="409">
        <f t="shared" si="3"/>
        <v>-1.4762666395181756</v>
      </c>
      <c r="AD272" s="113">
        <f t="shared" si="4"/>
        <v>-0.526041746597806</v>
      </c>
      <c r="AE272" s="113">
        <f t="shared" si="5"/>
        <v>-0.10509505432168686</v>
      </c>
      <c r="AH272" s="372">
        <v>268</v>
      </c>
      <c r="AI272" s="372">
        <f>IF('Current Portfolio MAIN'!M270&gt;=0,0,1)</f>
        <v>0</v>
      </c>
      <c r="AJ272" s="372">
        <f>IF('Current Portfolio MAIN'!N270&gt;=0,0,1)</f>
        <v>0</v>
      </c>
      <c r="AP272" s="39">
        <v>239</v>
      </c>
      <c r="AQ272" s="222">
        <f>IF('Current Portfolio MAIN'!AD258&gt;=0,0,1)</f>
        <v>0</v>
      </c>
      <c r="AR272" s="222">
        <f>IF('Current Portfolio MAIN'!AE258&gt;=0,0,1)</f>
        <v>0</v>
      </c>
      <c r="AW272" s="372">
        <v>268</v>
      </c>
      <c r="AX272" s="372">
        <f>IF('Current Portfolio MAIN'!M270&gt;=0,0,1)</f>
        <v>0</v>
      </c>
      <c r="AY272" s="372">
        <f>IF('Current Portfolio MAIN'!N270&gt;=0,0,1)</f>
        <v>0</v>
      </c>
      <c r="AZ272" s="391"/>
      <c r="BA272" s="391"/>
      <c r="BB272" s="391"/>
      <c r="BC272" s="391"/>
      <c r="BD272" s="391"/>
      <c r="BE272" s="39">
        <v>239</v>
      </c>
      <c r="BF272" s="222"/>
      <c r="BG272" s="222"/>
      <c r="BH272" s="391"/>
      <c r="BI272" s="391"/>
      <c r="BJ272" s="391"/>
      <c r="BM272" s="370">
        <v>268</v>
      </c>
      <c r="BN272" s="366">
        <f ca="1">NORMINV(RAND(),$BR$2,$BR$3)</f>
        <v>3.3339306148676896E-2</v>
      </c>
      <c r="BO272" s="369">
        <f ca="1">BN272-BN$296</f>
        <v>5.6993068961760651E-2</v>
      </c>
      <c r="BP272" s="367">
        <f ca="1">BN272-BN$301</f>
        <v>6.2347779219200622E-2</v>
      </c>
      <c r="BT272" s="370">
        <v>268</v>
      </c>
      <c r="BU272" s="364">
        <f ca="1">IF(BO272&gt;=0,0,1)</f>
        <v>0</v>
      </c>
      <c r="BV272" s="372">
        <f ca="1">IF(BP272&gt;=0,0,1)</f>
        <v>0</v>
      </c>
      <c r="BZ272" s="370">
        <v>268</v>
      </c>
      <c r="CA272" s="368">
        <f ca="1">NORMINV(RAND(),CE$2,CE$3)</f>
        <v>-9.1628599110905096E-2</v>
      </c>
      <c r="CB272" s="166">
        <f ca="1">CA272-CA$389</f>
        <v>-2.7026871744848524E-3</v>
      </c>
      <c r="CC272" s="166">
        <f ca="1">CA272-CA$394</f>
        <v>2.1957267006076919E-2</v>
      </c>
      <c r="CG272" s="370">
        <v>268</v>
      </c>
      <c r="CH272" s="370">
        <f ca="1">IF(CB272&gt;=0,0,1)</f>
        <v>1</v>
      </c>
      <c r="CI272" s="370">
        <f ca="1">IF(CC272&gt;=0,0,1)</f>
        <v>0</v>
      </c>
    </row>
    <row r="273" spans="1:87" ht="15.6">
      <c r="A273" s="342">
        <v>45917</v>
      </c>
      <c r="B273" s="397">
        <v>-1.7440001290076612E-2</v>
      </c>
      <c r="C273" s="397">
        <v>6.7746039322025275E-4</v>
      </c>
      <c r="D273" s="397">
        <v>-9.199866259609335E-4</v>
      </c>
      <c r="E273" s="397">
        <v>8.9301463174149553E-3</v>
      </c>
      <c r="F273" s="397">
        <v>4.6889648449262022E-3</v>
      </c>
      <c r="G273" s="397">
        <v>-1.1247914843295903E-2</v>
      </c>
      <c r="H273" s="397">
        <v>1.7657151090770817E-3</v>
      </c>
      <c r="I273" s="397">
        <v>5.9790949910420998E-4</v>
      </c>
      <c r="J273" s="397">
        <v>-4.6483462901906192E-3</v>
      </c>
      <c r="K273" s="397">
        <v>-1.3192626057636381E-2</v>
      </c>
      <c r="L273" s="398">
        <f t="shared" si="11"/>
        <v>-3.0788678943417747E-2</v>
      </c>
      <c r="M273" s="399">
        <f t="shared" si="9"/>
        <v>0.14982507540583878</v>
      </c>
      <c r="N273" s="399">
        <f t="shared" si="10"/>
        <v>0.23884828683866377</v>
      </c>
      <c r="Q273" s="227">
        <v>45716</v>
      </c>
      <c r="R273" s="113">
        <v>6.1089436284300191E-2</v>
      </c>
      <c r="S273" s="113">
        <v>-8.9245516310812678E-2</v>
      </c>
      <c r="T273" s="113">
        <v>-0.14406008969339723</v>
      </c>
      <c r="U273" s="113">
        <v>-5.1391199028503531E-2</v>
      </c>
      <c r="V273" s="113">
        <v>-0.1023321497434907</v>
      </c>
      <c r="W273" s="113">
        <v>-0.12632009763950403</v>
      </c>
      <c r="X273" s="113">
        <v>-0.11193877814555142</v>
      </c>
      <c r="Y273" s="113">
        <v>-9.2085942401059606E-2</v>
      </c>
      <c r="Z273" s="113">
        <v>-0.12967158179279925</v>
      </c>
      <c r="AA273" s="113">
        <v>-0.19051581123243333</v>
      </c>
      <c r="AB273" s="113">
        <v>-0.12244519766009565</v>
      </c>
      <c r="AC273" s="409">
        <f t="shared" si="3"/>
        <v>-1.0989169273633472</v>
      </c>
      <c r="AD273" s="113">
        <f t="shared" si="4"/>
        <v>-0.14869203444297763</v>
      </c>
      <c r="AE273" s="113">
        <f t="shared" si="5"/>
        <v>0.27225465783314151</v>
      </c>
      <c r="AH273" s="372">
        <v>269</v>
      </c>
      <c r="AI273" s="372">
        <f>IF('Current Portfolio MAIN'!M271&gt;=0,0,1)</f>
        <v>0</v>
      </c>
      <c r="AJ273" s="372">
        <f>IF('Current Portfolio MAIN'!N271&gt;=0,0,1)</f>
        <v>0</v>
      </c>
      <c r="AP273" s="39">
        <v>240</v>
      </c>
      <c r="AQ273" s="222">
        <f>IF('Current Portfolio MAIN'!AD259&gt;=0,0,1)</f>
        <v>0</v>
      </c>
      <c r="AR273" s="222">
        <f>IF('Current Portfolio MAIN'!AE259&gt;=0,0,1)</f>
        <v>0</v>
      </c>
      <c r="AW273" s="372">
        <v>269</v>
      </c>
      <c r="AX273" s="372">
        <f>IF('Current Portfolio MAIN'!M271&gt;=0,0,1)</f>
        <v>0</v>
      </c>
      <c r="AY273" s="372">
        <f>IF('Current Portfolio MAIN'!N271&gt;=0,0,1)</f>
        <v>0</v>
      </c>
      <c r="AZ273" s="391"/>
      <c r="BA273" s="391"/>
      <c r="BB273" s="391"/>
      <c r="BC273" s="391"/>
      <c r="BD273" s="391"/>
      <c r="BE273" s="39">
        <v>240</v>
      </c>
      <c r="BF273" s="222"/>
      <c r="BG273" s="222"/>
      <c r="BH273" s="391"/>
      <c r="BI273" s="391"/>
      <c r="BJ273" s="391"/>
      <c r="BM273" s="370">
        <v>269</v>
      </c>
      <c r="BN273" s="366">
        <f ca="1">NORMINV(RAND(),$BR$2,$BR$3)</f>
        <v>1.6888965426550228E-2</v>
      </c>
      <c r="BO273" s="369">
        <f ca="1">BN273-BN$296</f>
        <v>4.0542728239633979E-2</v>
      </c>
      <c r="BP273" s="367">
        <f ca="1">BN273-BN$301</f>
        <v>4.5897438497073957E-2</v>
      </c>
      <c r="BT273" s="370">
        <v>269</v>
      </c>
      <c r="BU273" s="364">
        <f ca="1">IF(BO273&gt;=0,0,1)</f>
        <v>0</v>
      </c>
      <c r="BV273" s="372">
        <f ca="1">IF(BP273&gt;=0,0,1)</f>
        <v>0</v>
      </c>
      <c r="BZ273" s="370">
        <v>269</v>
      </c>
      <c r="CA273" s="368">
        <f ca="1">NORMINV(RAND(),CE$2,CE$3)</f>
        <v>0.10966288666622673</v>
      </c>
      <c r="CB273" s="166">
        <f ca="1">CA273-CA$389</f>
        <v>0.19858879860264697</v>
      </c>
      <c r="CC273" s="166">
        <f ca="1">CA273-CA$394</f>
        <v>0.22324875278320874</v>
      </c>
      <c r="CG273" s="370">
        <v>269</v>
      </c>
      <c r="CH273" s="370">
        <f ca="1">IF(CB273&gt;=0,0,1)</f>
        <v>0</v>
      </c>
      <c r="CI273" s="370">
        <f ca="1">IF(CC273&gt;=0,0,1)</f>
        <v>0</v>
      </c>
    </row>
    <row r="274" spans="1:87" ht="15.6">
      <c r="A274" s="342">
        <v>45918</v>
      </c>
      <c r="B274" s="397">
        <v>0.23012370211349942</v>
      </c>
      <c r="C274" s="397">
        <v>-2.6883424123208544E-3</v>
      </c>
      <c r="D274" s="397">
        <v>-1.1190290987160845E-3</v>
      </c>
      <c r="E274" s="397">
        <v>1.6169210933764111E-2</v>
      </c>
      <c r="F274" s="397">
        <v>-8.7361070534275331E-3</v>
      </c>
      <c r="G274" s="397">
        <v>5.1605437811326205E-3</v>
      </c>
      <c r="H274" s="397">
        <v>1.1007416007389415E-2</v>
      </c>
      <c r="I274" s="397">
        <v>-5.8581220029028103E-3</v>
      </c>
      <c r="J274" s="397">
        <v>6.7737193398653694E-3</v>
      </c>
      <c r="K274" s="397">
        <v>2.7822982770686622E-4</v>
      </c>
      <c r="L274" s="398">
        <f t="shared" si="11"/>
        <v>0.25111122143599052</v>
      </c>
      <c r="M274" s="399">
        <f t="shared" si="9"/>
        <v>0.43172497578524704</v>
      </c>
      <c r="N274" s="399">
        <f t="shared" si="10"/>
        <v>0.52074818721807203</v>
      </c>
      <c r="Q274" s="227">
        <v>45720</v>
      </c>
      <c r="R274" s="113">
        <v>-2.9636964589496717E-4</v>
      </c>
      <c r="S274" s="113">
        <v>-8.961649741183797E-2</v>
      </c>
      <c r="T274" s="113">
        <v>-0.14737845119565429</v>
      </c>
      <c r="U274" s="113">
        <v>-4.9373804013328693E-2</v>
      </c>
      <c r="V274" s="113">
        <v>-0.12196753747976674</v>
      </c>
      <c r="W274" s="113">
        <v>-0.14824130416768733</v>
      </c>
      <c r="X274" s="113">
        <v>-0.16741293324830486</v>
      </c>
      <c r="Y274" s="113">
        <v>-7.2194188752848776E-2</v>
      </c>
      <c r="Z274" s="113">
        <v>-0.18024666382980159</v>
      </c>
      <c r="AA274" s="113">
        <v>-0.2191551410865239</v>
      </c>
      <c r="AB274" s="113">
        <v>-0.12890207203035642</v>
      </c>
      <c r="AC274" s="409">
        <f t="shared" si="3"/>
        <v>-1.3247849628620054</v>
      </c>
      <c r="AD274" s="113">
        <f t="shared" si="4"/>
        <v>-0.37456006994163582</v>
      </c>
      <c r="AE274" s="113">
        <f t="shared" si="5"/>
        <v>4.6386622334483318E-2</v>
      </c>
      <c r="AH274" s="372">
        <v>270</v>
      </c>
      <c r="AI274" s="372">
        <f>IF('Current Portfolio MAIN'!M272&gt;=0,0,1)</f>
        <v>0</v>
      </c>
      <c r="AJ274" s="372">
        <f>IF('Current Portfolio MAIN'!N272&gt;=0,0,1)</f>
        <v>0</v>
      </c>
      <c r="AP274" s="39">
        <v>241</v>
      </c>
      <c r="AQ274" s="222">
        <f>IF('Current Portfolio MAIN'!AD260&gt;=0,0,1)</f>
        <v>0</v>
      </c>
      <c r="AR274" s="222">
        <f>IF('Current Portfolio MAIN'!AE260&gt;=0,0,1)</f>
        <v>0</v>
      </c>
      <c r="AW274" s="372">
        <v>270</v>
      </c>
      <c r="AX274" s="372">
        <f>IF('Current Portfolio MAIN'!M272&gt;=0,0,1)</f>
        <v>0</v>
      </c>
      <c r="AY274" s="372">
        <f>IF('Current Portfolio MAIN'!N272&gt;=0,0,1)</f>
        <v>0</v>
      </c>
      <c r="AZ274" s="391"/>
      <c r="BA274" s="391"/>
      <c r="BB274" s="391"/>
      <c r="BC274" s="391"/>
      <c r="BD274" s="391"/>
      <c r="BE274" s="39">
        <v>241</v>
      </c>
      <c r="BF274" s="222"/>
      <c r="BG274" s="222"/>
      <c r="BH274" s="391"/>
      <c r="BI274" s="391"/>
      <c r="BJ274" s="391"/>
      <c r="BM274" s="370">
        <v>270</v>
      </c>
      <c r="BN274" s="366">
        <f ca="1">NORMINV(RAND(),$BR$2,$BR$3)</f>
        <v>2.4972161447097594E-3</v>
      </c>
      <c r="BO274" s="369">
        <f ca="1">BN274-BN$296</f>
        <v>2.6150978957793513E-2</v>
      </c>
      <c r="BP274" s="367">
        <f ca="1">BN274-BN$301</f>
        <v>3.1505689215233487E-2</v>
      </c>
      <c r="BT274" s="370">
        <v>270</v>
      </c>
      <c r="BU274" s="364">
        <f ca="1">IF(BO274&gt;=0,0,1)</f>
        <v>0</v>
      </c>
      <c r="BV274" s="372">
        <f ca="1">IF(BP274&gt;=0,0,1)</f>
        <v>0</v>
      </c>
      <c r="BZ274" s="370">
        <v>270</v>
      </c>
      <c r="CA274" s="368">
        <f ca="1">NORMINV(RAND(),CE$2,CE$3)</f>
        <v>1.6465480559509159E-2</v>
      </c>
      <c r="CB274" s="166">
        <f ca="1">CA274-CA$389</f>
        <v>0.10539139249592941</v>
      </c>
      <c r="CC274" s="166">
        <f ca="1">CA274-CA$394</f>
        <v>0.13005134667649118</v>
      </c>
      <c r="CG274" s="370">
        <v>270</v>
      </c>
      <c r="CH274" s="370">
        <f ca="1">IF(CB274&gt;=0,0,1)</f>
        <v>0</v>
      </c>
      <c r="CI274" s="370">
        <f ca="1">IF(CC274&gt;=0,0,1)</f>
        <v>0</v>
      </c>
    </row>
    <row r="275" spans="1:87" ht="15.6">
      <c r="A275" s="342">
        <v>45919</v>
      </c>
      <c r="B275" s="397">
        <v>-3.0358495996543278E-2</v>
      </c>
      <c r="C275" s="397">
        <v>3.4194043787536765E-2</v>
      </c>
      <c r="D275" s="397">
        <v>2.0777952456850324E-2</v>
      </c>
      <c r="E275" s="397">
        <v>-4.7636526861027928E-3</v>
      </c>
      <c r="F275" s="397">
        <v>-7.502921557856701E-3</v>
      </c>
      <c r="G275" s="397">
        <v>2.5321353273888736E-2</v>
      </c>
      <c r="H275" s="397">
        <v>-2.6408263043351532E-3</v>
      </c>
      <c r="I275" s="397">
        <v>-1.4498205116869167E-2</v>
      </c>
      <c r="J275" s="397">
        <v>2.0475423186694375E-3</v>
      </c>
      <c r="K275" s="397">
        <v>3.1774472784087404E-3</v>
      </c>
      <c r="L275" s="398">
        <f t="shared" si="11"/>
        <v>2.5754237453646911E-2</v>
      </c>
      <c r="M275" s="399">
        <f t="shared" si="9"/>
        <v>0.20636799180290344</v>
      </c>
      <c r="N275" s="399">
        <f t="shared" si="10"/>
        <v>0.29539120323572843</v>
      </c>
      <c r="Q275" s="227">
        <v>45721</v>
      </c>
      <c r="R275" s="113">
        <v>-3.6683302802310469E-2</v>
      </c>
      <c r="S275" s="113">
        <v>-9.5768694664307707E-2</v>
      </c>
      <c r="T275" s="113">
        <v>-0.13162321355193785</v>
      </c>
      <c r="U275" s="113">
        <v>-6.8905162151622124E-2</v>
      </c>
      <c r="V275" s="113">
        <v>-0.13849218808918118</v>
      </c>
      <c r="W275" s="113">
        <v>-0.1089671745852403</v>
      </c>
      <c r="X275" s="113">
        <v>-0.10870033537551915</v>
      </c>
      <c r="Y275" s="113">
        <v>-0.12109098844294686</v>
      </c>
      <c r="Z275" s="113">
        <v>-0.17327115463516196</v>
      </c>
      <c r="AA275" s="113">
        <v>-0.23136429394051894</v>
      </c>
      <c r="AB275" s="113">
        <v>-0.13592161299194461</v>
      </c>
      <c r="AC275" s="409">
        <f t="shared" ref="AC275:AC306" si="12">SUM(R275:AB275)</f>
        <v>-1.3507881212306909</v>
      </c>
      <c r="AD275" s="113">
        <f t="shared" ref="AD275:AD306" si="13">$AC275-$AC$398</f>
        <v>-0.40056322831032132</v>
      </c>
      <c r="AE275" s="113">
        <f t="shared" ref="AE275:AE306" si="14">$AC275-$AC$402</f>
        <v>2.0383463965797821E-2</v>
      </c>
      <c r="AH275" s="372">
        <v>271</v>
      </c>
      <c r="AI275" s="372">
        <f>IF('Current Portfolio MAIN'!M273&gt;=0,0,1)</f>
        <v>0</v>
      </c>
      <c r="AJ275" s="372">
        <f>IF('Current Portfolio MAIN'!N273&gt;=0,0,1)</f>
        <v>0</v>
      </c>
      <c r="AP275" s="39">
        <v>242</v>
      </c>
      <c r="AQ275" s="222">
        <f>IF('Current Portfolio MAIN'!AD261&gt;=0,0,1)</f>
        <v>0</v>
      </c>
      <c r="AR275" s="222">
        <f>IF('Current Portfolio MAIN'!AE261&gt;=0,0,1)</f>
        <v>0</v>
      </c>
      <c r="AW275" s="372">
        <v>271</v>
      </c>
      <c r="AX275" s="372">
        <f>IF('Current Portfolio MAIN'!M273&gt;=0,0,1)</f>
        <v>0</v>
      </c>
      <c r="AY275" s="372">
        <f>IF('Current Portfolio MAIN'!N273&gt;=0,0,1)</f>
        <v>0</v>
      </c>
      <c r="AZ275" s="391"/>
      <c r="BA275" s="391"/>
      <c r="BB275" s="391"/>
      <c r="BC275" s="391"/>
      <c r="BD275" s="391"/>
      <c r="BE275" s="39">
        <v>242</v>
      </c>
      <c r="BF275" s="222"/>
      <c r="BG275" s="222"/>
      <c r="BH275" s="391"/>
      <c r="BI275" s="391"/>
      <c r="BJ275" s="391"/>
      <c r="BM275" s="370">
        <v>271</v>
      </c>
      <c r="BN275" s="366">
        <f ca="1">NORMINV(RAND(),$BR$2,$BR$3)</f>
        <v>-5.1853188954725021E-3</v>
      </c>
      <c r="BO275" s="369">
        <f ca="1">BN275-BN$296</f>
        <v>1.8468443917611252E-2</v>
      </c>
      <c r="BP275" s="367">
        <f ca="1">BN275-BN$301</f>
        <v>2.3823154175051226E-2</v>
      </c>
      <c r="BT275" s="370">
        <v>271</v>
      </c>
      <c r="BU275" s="364">
        <f ca="1">IF(BO275&gt;=0,0,1)</f>
        <v>0</v>
      </c>
      <c r="BV275" s="372">
        <f ca="1">IF(BP275&gt;=0,0,1)</f>
        <v>0</v>
      </c>
      <c r="BZ275" s="370">
        <v>271</v>
      </c>
      <c r="CA275" s="368">
        <f ca="1">NORMINV(RAND(),CE$2,CE$3)</f>
        <v>7.3569576396313702E-2</v>
      </c>
      <c r="CB275" s="166">
        <f ca="1">CA275-CA$389</f>
        <v>0.16249548833273394</v>
      </c>
      <c r="CC275" s="166">
        <f ca="1">CA275-CA$394</f>
        <v>0.18715544251329572</v>
      </c>
      <c r="CG275" s="370">
        <v>271</v>
      </c>
      <c r="CH275" s="370">
        <f ca="1">IF(CB275&gt;=0,0,1)</f>
        <v>0</v>
      </c>
      <c r="CI275" s="370">
        <f ca="1">IF(CC275&gt;=0,0,1)</f>
        <v>0</v>
      </c>
    </row>
    <row r="276" spans="1:87" ht="15.6">
      <c r="A276" s="342">
        <v>45924</v>
      </c>
      <c r="B276" s="397">
        <v>5.5616279117446821E-2</v>
      </c>
      <c r="C276" s="397">
        <v>-1.6216723844359571E-2</v>
      </c>
      <c r="D276" s="397">
        <v>-6.1583351856189239E-3</v>
      </c>
      <c r="E276" s="397">
        <v>-1.1182051661571601E-2</v>
      </c>
      <c r="F276" s="397">
        <v>2.4780500798748939E-3</v>
      </c>
      <c r="G276" s="397">
        <v>-7.7383719812694762E-3</v>
      </c>
      <c r="H276" s="397">
        <v>1.4742212737548277E-2</v>
      </c>
      <c r="I276" s="397">
        <v>3.140771410997889E-3</v>
      </c>
      <c r="J276" s="397">
        <v>-1.3636768329868709E-2</v>
      </c>
      <c r="K276" s="397">
        <v>-1.0198025150756296E-2</v>
      </c>
      <c r="L276" s="398">
        <f t="shared" si="11"/>
        <v>1.0847037192423303E-2</v>
      </c>
      <c r="M276" s="399">
        <f t="shared" si="9"/>
        <v>0.19146079154167983</v>
      </c>
      <c r="N276" s="399">
        <f t="shared" si="10"/>
        <v>0.28048400297450482</v>
      </c>
      <c r="Q276" s="227">
        <v>45722</v>
      </c>
      <c r="R276" s="113">
        <v>-3.7748655701971945E-2</v>
      </c>
      <c r="S276" s="113">
        <v>-7.754888668638793E-2</v>
      </c>
      <c r="T276" s="113">
        <v>-0.1249190299112668</v>
      </c>
      <c r="U276" s="113">
        <v>-7.6526200339220529E-2</v>
      </c>
      <c r="V276" s="113">
        <v>-0.13088403746054855</v>
      </c>
      <c r="W276" s="113">
        <v>-9.8218188958809738E-2</v>
      </c>
      <c r="X276" s="113">
        <v>-0.10038593850705713</v>
      </c>
      <c r="Y276" s="113">
        <v>-8.8997818703314469E-2</v>
      </c>
      <c r="Z276" s="113">
        <v>-0.20607225433832099</v>
      </c>
      <c r="AA276" s="113">
        <v>-0.22561733398454165</v>
      </c>
      <c r="AB276" s="113">
        <v>-0.13731111360471204</v>
      </c>
      <c r="AC276" s="409">
        <f t="shared" si="12"/>
        <v>-1.3042294581961518</v>
      </c>
      <c r="AD276" s="113">
        <f t="shared" si="13"/>
        <v>-0.35400456527578217</v>
      </c>
      <c r="AE276" s="113">
        <f t="shared" si="14"/>
        <v>6.6942127000336971E-2</v>
      </c>
      <c r="AH276" s="372">
        <v>272</v>
      </c>
      <c r="AI276" s="372">
        <f>IF('Current Portfolio MAIN'!M274&gt;=0,0,1)</f>
        <v>0</v>
      </c>
      <c r="AJ276" s="372">
        <f>IF('Current Portfolio MAIN'!N274&gt;=0,0,1)</f>
        <v>0</v>
      </c>
      <c r="AP276" s="39">
        <v>243</v>
      </c>
      <c r="AQ276" s="222">
        <f>IF('Current Portfolio MAIN'!AD262&gt;=0,0,1)</f>
        <v>0</v>
      </c>
      <c r="AR276" s="222">
        <f>IF('Current Portfolio MAIN'!AE262&gt;=0,0,1)</f>
        <v>0</v>
      </c>
      <c r="AW276" s="372">
        <v>272</v>
      </c>
      <c r="AX276" s="372">
        <f>IF('Current Portfolio MAIN'!M274&gt;=0,0,1)</f>
        <v>0</v>
      </c>
      <c r="AY276" s="372">
        <f>IF('Current Portfolio MAIN'!N274&gt;=0,0,1)</f>
        <v>0</v>
      </c>
      <c r="AZ276" s="391"/>
      <c r="BA276" s="391"/>
      <c r="BB276" s="391"/>
      <c r="BC276" s="391"/>
      <c r="BD276" s="391"/>
      <c r="BE276" s="39">
        <v>243</v>
      </c>
      <c r="BF276" s="222"/>
      <c r="BG276" s="222"/>
      <c r="BH276" s="391"/>
      <c r="BI276" s="391"/>
      <c r="BJ276" s="391"/>
      <c r="BM276" s="370">
        <v>272</v>
      </c>
      <c r="BN276" s="366">
        <f ca="1">NORMINV(RAND(),$BR$2,$BR$3)</f>
        <v>3.1088463440596445E-2</v>
      </c>
      <c r="BO276" s="369">
        <f ca="1">BN276-BN$296</f>
        <v>5.47422262536802E-2</v>
      </c>
      <c r="BP276" s="367">
        <f ca="1">BN276-BN$301</f>
        <v>6.0096936511120178E-2</v>
      </c>
      <c r="BT276" s="370">
        <v>272</v>
      </c>
      <c r="BU276" s="364">
        <f ca="1">IF(BO276&gt;=0,0,1)</f>
        <v>0</v>
      </c>
      <c r="BV276" s="372">
        <f ca="1">IF(BP276&gt;=0,0,1)</f>
        <v>0</v>
      </c>
      <c r="BZ276" s="370">
        <v>272</v>
      </c>
      <c r="CA276" s="368">
        <f ca="1">NORMINV(RAND(),CE$2,CE$3)</f>
        <v>5.8150993671210849E-2</v>
      </c>
      <c r="CB276" s="166">
        <f ca="1">CA276-CA$389</f>
        <v>0.14707690560763109</v>
      </c>
      <c r="CC276" s="166">
        <f ca="1">CA276-CA$394</f>
        <v>0.17173685978819286</v>
      </c>
      <c r="CG276" s="370">
        <v>272</v>
      </c>
      <c r="CH276" s="370">
        <f ca="1">IF(CB276&gt;=0,0,1)</f>
        <v>0</v>
      </c>
      <c r="CI276" s="370">
        <f ca="1">IF(CC276&gt;=0,0,1)</f>
        <v>0</v>
      </c>
    </row>
    <row r="277" spans="1:87" ht="15.6">
      <c r="A277" s="342">
        <v>45925</v>
      </c>
      <c r="B277" s="397">
        <v>9.7095302993514432E-2</v>
      </c>
      <c r="C277" s="397">
        <v>2.5899957867836498E-2</v>
      </c>
      <c r="D277" s="397">
        <v>1.525140080360643E-3</v>
      </c>
      <c r="E277" s="397">
        <v>1.5621379649423561E-2</v>
      </c>
      <c r="F277" s="397">
        <v>3.7791405801621547E-3</v>
      </c>
      <c r="G277" s="397">
        <v>1.9198282890116714E-2</v>
      </c>
      <c r="H277" s="397">
        <v>1.8955546509561438E-2</v>
      </c>
      <c r="I277" s="397">
        <v>1.7436967535260806E-2</v>
      </c>
      <c r="J277" s="397">
        <v>3.329620841754366E-4</v>
      </c>
      <c r="K277" s="397">
        <v>-1.7386188780993406E-3</v>
      </c>
      <c r="L277" s="398">
        <f t="shared" si="11"/>
        <v>0.19810606131231234</v>
      </c>
      <c r="M277" s="399">
        <f t="shared" si="9"/>
        <v>0.37871981566156887</v>
      </c>
      <c r="N277" s="399">
        <f t="shared" si="10"/>
        <v>0.46774302709439386</v>
      </c>
      <c r="Q277" s="227">
        <v>45723</v>
      </c>
      <c r="R277" s="113">
        <v>-2.7123462916350927E-2</v>
      </c>
      <c r="S277" s="113">
        <v>-6.3600657880797273E-2</v>
      </c>
      <c r="T277" s="113">
        <v>-0.13596482329871384</v>
      </c>
      <c r="U277" s="113">
        <v>-6.2015686222764543E-2</v>
      </c>
      <c r="V277" s="113">
        <v>-0.14013838269637591</v>
      </c>
      <c r="W277" s="113">
        <v>-0.10363520125959835</v>
      </c>
      <c r="X277" s="113">
        <v>-9.5852968541987105E-2</v>
      </c>
      <c r="Y277" s="113">
        <v>-5.9813213790563258E-2</v>
      </c>
      <c r="Z277" s="113">
        <v>-0.23787205921107513</v>
      </c>
      <c r="AA277" s="113">
        <v>-0.23790122980227246</v>
      </c>
      <c r="AB277" s="113">
        <v>-0.13356863345046766</v>
      </c>
      <c r="AC277" s="409">
        <f t="shared" si="12"/>
        <v>-1.2974863190709662</v>
      </c>
      <c r="AD277" s="113">
        <f t="shared" si="13"/>
        <v>-0.34726142615059663</v>
      </c>
      <c r="AE277" s="113">
        <f t="shared" si="14"/>
        <v>7.3685266125522508E-2</v>
      </c>
      <c r="AH277" s="372">
        <v>273</v>
      </c>
      <c r="AI277" s="372">
        <f>IF('Current Portfolio MAIN'!M275&gt;=0,0,1)</f>
        <v>0</v>
      </c>
      <c r="AJ277" s="372">
        <f>IF('Current Portfolio MAIN'!N275&gt;=0,0,1)</f>
        <v>0</v>
      </c>
      <c r="AP277" s="39">
        <v>244</v>
      </c>
      <c r="AQ277" s="222">
        <f>IF('Current Portfolio MAIN'!AD263&gt;=0,0,1)</f>
        <v>0</v>
      </c>
      <c r="AR277" s="222">
        <f>IF('Current Portfolio MAIN'!AE263&gt;=0,0,1)</f>
        <v>0</v>
      </c>
      <c r="AW277" s="372">
        <v>273</v>
      </c>
      <c r="AX277" s="372">
        <f>IF('Current Portfolio MAIN'!M275&gt;=0,0,1)</f>
        <v>0</v>
      </c>
      <c r="AY277" s="372">
        <f>IF('Current Portfolio MAIN'!N275&gt;=0,0,1)</f>
        <v>0</v>
      </c>
      <c r="AZ277" s="391"/>
      <c r="BA277" s="391"/>
      <c r="BB277" s="391"/>
      <c r="BC277" s="391"/>
      <c r="BD277" s="391"/>
      <c r="BE277" s="39">
        <v>244</v>
      </c>
      <c r="BF277" s="222"/>
      <c r="BG277" s="222"/>
      <c r="BH277" s="391"/>
      <c r="BI277" s="391"/>
      <c r="BJ277" s="391"/>
      <c r="BM277" s="370">
        <v>273</v>
      </c>
      <c r="BN277" s="366">
        <f ca="1">NORMINV(RAND(),$BR$2,$BR$3)</f>
        <v>-1.3593645177955619E-3</v>
      </c>
      <c r="BO277" s="369">
        <f ca="1">BN277-BN$296</f>
        <v>2.2294398295288193E-2</v>
      </c>
      <c r="BP277" s="367">
        <f ca="1">BN277-BN$301</f>
        <v>2.7649108552728167E-2</v>
      </c>
      <c r="BT277" s="370">
        <v>273</v>
      </c>
      <c r="BU277" s="364">
        <f ca="1">IF(BO277&gt;=0,0,1)</f>
        <v>0</v>
      </c>
      <c r="BV277" s="372">
        <f ca="1">IF(BP277&gt;=0,0,1)</f>
        <v>0</v>
      </c>
      <c r="BZ277" s="370">
        <v>273</v>
      </c>
      <c r="CA277" s="368">
        <f ca="1">NORMINV(RAND(),CE$2,CE$3)</f>
        <v>7.165080199481344E-2</v>
      </c>
      <c r="CB277" s="166">
        <f ca="1">CA277-CA$389</f>
        <v>0.16057671393123368</v>
      </c>
      <c r="CC277" s="166">
        <f ca="1">CA277-CA$394</f>
        <v>0.18523666811179545</v>
      </c>
      <c r="CG277" s="370">
        <v>273</v>
      </c>
      <c r="CH277" s="370">
        <f ca="1">IF(CB277&gt;=0,0,1)</f>
        <v>0</v>
      </c>
      <c r="CI277" s="370">
        <f ca="1">IF(CC277&gt;=0,0,1)</f>
        <v>0</v>
      </c>
    </row>
    <row r="278" spans="1:87" ht="15.6">
      <c r="A278" s="342">
        <v>45926</v>
      </c>
      <c r="B278" s="397">
        <v>3.9643610999910983E-2</v>
      </c>
      <c r="C278" s="397">
        <v>-1.0041879037118506E-2</v>
      </c>
      <c r="D278" s="397">
        <v>4.1193085708277621E-3</v>
      </c>
      <c r="E278" s="397">
        <v>-1.3820531357380039E-2</v>
      </c>
      <c r="F278" s="397">
        <v>-3.4913353667465064E-4</v>
      </c>
      <c r="G278" s="397">
        <v>1.3167067055739334E-3</v>
      </c>
      <c r="H278" s="397">
        <v>6.1008827897497397E-3</v>
      </c>
      <c r="I278" s="397">
        <v>-8.0462194988788482E-3</v>
      </c>
      <c r="J278" s="397">
        <v>3.1457429819324423E-2</v>
      </c>
      <c r="K278" s="397">
        <v>2.8598680118407938E-3</v>
      </c>
      <c r="L278" s="398">
        <f t="shared" si="11"/>
        <v>5.3240043467175591E-2</v>
      </c>
      <c r="M278" s="399">
        <f t="shared" si="9"/>
        <v>0.23385379781643212</v>
      </c>
      <c r="N278" s="399">
        <f t="shared" si="10"/>
        <v>0.32287700924925711</v>
      </c>
      <c r="Q278" s="227">
        <v>45727</v>
      </c>
      <c r="R278" s="113">
        <v>-5.5478365334538093E-2</v>
      </c>
      <c r="S278" s="113">
        <v>-0.1151549409691105</v>
      </c>
      <c r="T278" s="113">
        <v>-0.15316730677453538</v>
      </c>
      <c r="U278" s="113">
        <v>-0.11138401922883423</v>
      </c>
      <c r="V278" s="113">
        <v>-0.19457184384325332</v>
      </c>
      <c r="W278" s="113">
        <v>-0.13467727783580885</v>
      </c>
      <c r="X278" s="113">
        <v>-7.0820664401168298E-2</v>
      </c>
      <c r="Y278" s="113">
        <v>-7.9224382218703204E-2</v>
      </c>
      <c r="Z278" s="113">
        <v>-0.22579462355280611</v>
      </c>
      <c r="AA278" s="113">
        <v>-0.2175428721313748</v>
      </c>
      <c r="AB278" s="113">
        <v>-0.15665136353959608</v>
      </c>
      <c r="AC278" s="409">
        <f t="shared" si="12"/>
        <v>-1.5144676598297289</v>
      </c>
      <c r="AD278" s="113">
        <f t="shared" si="13"/>
        <v>-0.56424276690935926</v>
      </c>
      <c r="AE278" s="113">
        <f t="shared" si="14"/>
        <v>-0.14329607463324012</v>
      </c>
      <c r="AH278" s="372">
        <v>274</v>
      </c>
      <c r="AI278" s="372">
        <f>IF('Current Portfolio MAIN'!M276&gt;=0,0,1)</f>
        <v>0</v>
      </c>
      <c r="AJ278" s="372">
        <f>IF('Current Portfolio MAIN'!N276&gt;=0,0,1)</f>
        <v>0</v>
      </c>
      <c r="AP278" s="39">
        <v>245</v>
      </c>
      <c r="AQ278" s="222">
        <f>IF('Current Portfolio MAIN'!AD264&gt;=0,0,1)</f>
        <v>0</v>
      </c>
      <c r="AR278" s="222">
        <f>IF('Current Portfolio MAIN'!AE264&gt;=0,0,1)</f>
        <v>0</v>
      </c>
      <c r="AW278" s="372">
        <v>274</v>
      </c>
      <c r="AX278" s="372">
        <f>IF('Current Portfolio MAIN'!M276&gt;=0,0,1)</f>
        <v>0</v>
      </c>
      <c r="AY278" s="372">
        <f>IF('Current Portfolio MAIN'!N276&gt;=0,0,1)</f>
        <v>0</v>
      </c>
      <c r="AZ278" s="391"/>
      <c r="BA278" s="391"/>
      <c r="BB278" s="391"/>
      <c r="BC278" s="391"/>
      <c r="BD278" s="391"/>
      <c r="BE278" s="39">
        <v>245</v>
      </c>
      <c r="BF278" s="222"/>
      <c r="BG278" s="222"/>
      <c r="BH278" s="391"/>
      <c r="BI278" s="391"/>
      <c r="BJ278" s="391"/>
      <c r="BM278" s="370">
        <v>274</v>
      </c>
      <c r="BN278" s="366">
        <f ca="1">NORMINV(RAND(),$BR$2,$BR$3)</f>
        <v>-2.0129496071572897E-3</v>
      </c>
      <c r="BO278" s="369">
        <f ca="1">BN278-BN$296</f>
        <v>2.1640813205926465E-2</v>
      </c>
      <c r="BP278" s="367">
        <f ca="1">BN278-BN$301</f>
        <v>2.6995523463366439E-2</v>
      </c>
      <c r="BT278" s="370">
        <v>274</v>
      </c>
      <c r="BU278" s="364">
        <f ca="1">IF(BO278&gt;=0,0,1)</f>
        <v>0</v>
      </c>
      <c r="BV278" s="372">
        <f ca="1">IF(BP278&gt;=0,0,1)</f>
        <v>0</v>
      </c>
      <c r="BZ278" s="370">
        <v>274</v>
      </c>
      <c r="CA278" s="368">
        <f ca="1">NORMINV(RAND(),CE$2,CE$3)</f>
        <v>8.8216176745212344E-2</v>
      </c>
      <c r="CB278" s="166">
        <f ca="1">CA278-CA$389</f>
        <v>0.17714208868163259</v>
      </c>
      <c r="CC278" s="166">
        <f ca="1">CA278-CA$394</f>
        <v>0.20180204286219436</v>
      </c>
      <c r="CG278" s="370">
        <v>274</v>
      </c>
      <c r="CH278" s="370">
        <f ca="1">IF(CB278&gt;=0,0,1)</f>
        <v>0</v>
      </c>
      <c r="CI278" s="370">
        <f ca="1">IF(CC278&gt;=0,0,1)</f>
        <v>0</v>
      </c>
    </row>
    <row r="279" spans="1:87" ht="15.6">
      <c r="Q279" s="227">
        <v>45728</v>
      </c>
      <c r="R279" s="113">
        <v>-0.11791806431382434</v>
      </c>
      <c r="S279" s="113">
        <v>-0.16568610282865615</v>
      </c>
      <c r="T279" s="113">
        <v>-0.16678872225876007</v>
      </c>
      <c r="U279" s="113">
        <v>-0.13377316811590134</v>
      </c>
      <c r="V279" s="113">
        <v>-0.18972632788588739</v>
      </c>
      <c r="W279" s="113">
        <v>-0.16631746705317374</v>
      </c>
      <c r="X279" s="113">
        <v>-8.2564677449435631E-2</v>
      </c>
      <c r="Y279" s="113">
        <v>-0.1326478712372634</v>
      </c>
      <c r="Z279" s="113">
        <v>-0.21281917981259391</v>
      </c>
      <c r="AA279" s="113">
        <v>-0.23570428724712367</v>
      </c>
      <c r="AB279" s="113">
        <v>-0.17470501755220724</v>
      </c>
      <c r="AC279" s="409">
        <f t="shared" si="12"/>
        <v>-1.7786508857548267</v>
      </c>
      <c r="AD279" s="113">
        <f t="shared" si="13"/>
        <v>-0.82842599283445706</v>
      </c>
      <c r="AE279" s="113">
        <f t="shared" si="14"/>
        <v>-0.40747930055833792</v>
      </c>
      <c r="AH279" s="372">
        <v>275</v>
      </c>
      <c r="AI279" s="372">
        <f>IF('Current Portfolio MAIN'!M277&gt;=0,0,1)</f>
        <v>0</v>
      </c>
      <c r="AJ279" s="372">
        <f>IF('Current Portfolio MAIN'!N277&gt;=0,0,1)</f>
        <v>0</v>
      </c>
      <c r="AP279" s="39">
        <v>246</v>
      </c>
      <c r="AQ279" s="222">
        <f>IF('Current Portfolio MAIN'!AD265&gt;=0,0,1)</f>
        <v>0</v>
      </c>
      <c r="AR279" s="222">
        <f>IF('Current Portfolio MAIN'!AE265&gt;=0,0,1)</f>
        <v>0</v>
      </c>
      <c r="AW279" s="372">
        <v>275</v>
      </c>
      <c r="AX279" s="372">
        <f>IF('Current Portfolio MAIN'!M277&gt;=0,0,1)</f>
        <v>0</v>
      </c>
      <c r="AY279" s="372">
        <f>IF('Current Portfolio MAIN'!N277&gt;=0,0,1)</f>
        <v>0</v>
      </c>
      <c r="AZ279" s="391"/>
      <c r="BA279" s="391"/>
      <c r="BB279" s="391"/>
      <c r="BC279" s="391"/>
      <c r="BD279" s="391"/>
      <c r="BE279" s="39">
        <v>246</v>
      </c>
      <c r="BF279" s="222"/>
      <c r="BG279" s="222"/>
      <c r="BH279" s="391"/>
      <c r="BI279" s="391"/>
      <c r="BJ279" s="391"/>
      <c r="BM279" s="370">
        <v>275</v>
      </c>
      <c r="BN279" s="366">
        <f ca="1">NORMINV(RAND(),$BR$2,$BR$3)</f>
        <v>-3.816716604688962E-2</v>
      </c>
      <c r="BO279" s="369">
        <f ca="1">BN279-BN$296</f>
        <v>-1.4513403233805865E-2</v>
      </c>
      <c r="BP279" s="367">
        <f ca="1">BN279-BN$301</f>
        <v>-9.1586929763658904E-3</v>
      </c>
      <c r="BT279" s="370">
        <v>275</v>
      </c>
      <c r="BU279" s="364">
        <f ca="1">IF(BO279&gt;=0,0,1)</f>
        <v>1</v>
      </c>
      <c r="BV279" s="372">
        <f ca="1">IF(BP279&gt;=0,0,1)</f>
        <v>1</v>
      </c>
      <c r="BZ279" s="370">
        <v>275</v>
      </c>
      <c r="CA279" s="368">
        <f ca="1">NORMINV(RAND(),CE$2,CE$3)</f>
        <v>9.9827179434096424E-3</v>
      </c>
      <c r="CB279" s="166">
        <f ca="1">CA279-CA$389</f>
        <v>9.8908629879829887E-2</v>
      </c>
      <c r="CC279" s="166">
        <f ca="1">CA279-CA$394</f>
        <v>0.12356858406039166</v>
      </c>
      <c r="CG279" s="370">
        <v>275</v>
      </c>
      <c r="CH279" s="370">
        <f ca="1">IF(CB279&gt;=0,0,1)</f>
        <v>0</v>
      </c>
      <c r="CI279" s="370">
        <f ca="1">IF(CC279&gt;=0,0,1)</f>
        <v>0</v>
      </c>
    </row>
    <row r="280" spans="1:87" ht="15.6">
      <c r="A280" s="62" t="s">
        <v>52</v>
      </c>
      <c r="B280" s="113">
        <f t="shared" ref="B280:L280" si="15">AVERAGE(B3:B278)</f>
        <v>-8.1422559424255221E-4</v>
      </c>
      <c r="C280" s="113">
        <f t="shared" si="15"/>
        <v>5.3730679808417154E-4</v>
      </c>
      <c r="D280" s="113">
        <f t="shared" si="15"/>
        <v>4.5738359426156228E-4</v>
      </c>
      <c r="E280" s="113">
        <f t="shared" si="15"/>
        <v>3.6890584321919322E-5</v>
      </c>
      <c r="F280" s="113">
        <f t="shared" si="15"/>
        <v>5.831126209053935E-4</v>
      </c>
      <c r="G280" s="113">
        <f t="shared" si="15"/>
        <v>-7.1496024004226661E-4</v>
      </c>
      <c r="H280" s="113">
        <f t="shared" si="15"/>
        <v>2.02119049392013E-3</v>
      </c>
      <c r="I280" s="113">
        <f t="shared" si="15"/>
        <v>-2.6890531506763545E-4</v>
      </c>
      <c r="J280" s="113">
        <f t="shared" si="15"/>
        <v>7.4007951594634656E-4</v>
      </c>
      <c r="K280" s="113">
        <f t="shared" si="15"/>
        <v>4.8778170447590026E-4</v>
      </c>
      <c r="L280" s="113">
        <f t="shared" si="15"/>
        <v>3.0656541625629684E-3</v>
      </c>
      <c r="Q280" s="227">
        <v>45729</v>
      </c>
      <c r="R280" s="113">
        <v>-4.6774097710551521E-2</v>
      </c>
      <c r="S280" s="113">
        <v>-0.19963010676380566</v>
      </c>
      <c r="T280" s="113">
        <v>-0.16275301908629525</v>
      </c>
      <c r="U280" s="113">
        <v>-0.13719747957303585</v>
      </c>
      <c r="V280" s="113">
        <v>-0.19815364006834613</v>
      </c>
      <c r="W280" s="113">
        <v>-0.17044078714918287</v>
      </c>
      <c r="X280" s="113">
        <v>-0.10683935691024837</v>
      </c>
      <c r="Y280" s="113">
        <v>-0.10337288695215496</v>
      </c>
      <c r="Z280" s="113">
        <v>-0.22657570120421799</v>
      </c>
      <c r="AA280" s="113">
        <v>-0.23423326202721895</v>
      </c>
      <c r="AB280" s="113">
        <v>-0.17509168928309493</v>
      </c>
      <c r="AC280" s="409">
        <f t="shared" si="12"/>
        <v>-1.7610620267281527</v>
      </c>
      <c r="AD280" s="113">
        <f t="shared" si="13"/>
        <v>-0.81083713380778311</v>
      </c>
      <c r="AE280" s="113">
        <f t="shared" si="14"/>
        <v>-0.38989044153166397</v>
      </c>
      <c r="AH280" s="372">
        <v>276</v>
      </c>
      <c r="AI280" s="372">
        <f>IF('Current Portfolio MAIN'!M278&gt;=0,0,1)</f>
        <v>0</v>
      </c>
      <c r="AJ280" s="372">
        <f>IF('Current Portfolio MAIN'!N278&gt;=0,0,1)</f>
        <v>0</v>
      </c>
      <c r="AP280" s="39">
        <v>247</v>
      </c>
      <c r="AQ280" s="222">
        <f>IF('Current Portfolio MAIN'!AD266&gt;=0,0,1)</f>
        <v>0</v>
      </c>
      <c r="AR280" s="222">
        <f>IF('Current Portfolio MAIN'!AE266&gt;=0,0,1)</f>
        <v>0</v>
      </c>
      <c r="AW280" s="372">
        <v>276</v>
      </c>
      <c r="AX280" s="372">
        <f>IF('Current Portfolio MAIN'!M278&gt;=0,0,1)</f>
        <v>0</v>
      </c>
      <c r="AY280" s="372">
        <f>IF('Current Portfolio MAIN'!N278&gt;=0,0,1)</f>
        <v>0</v>
      </c>
      <c r="AZ280" s="391"/>
      <c r="BA280" s="391"/>
      <c r="BB280" s="391"/>
      <c r="BC280" s="391"/>
      <c r="BD280" s="391"/>
      <c r="BE280" s="39">
        <v>247</v>
      </c>
      <c r="BF280" s="222"/>
      <c r="BG280" s="222"/>
      <c r="BH280" s="391"/>
      <c r="BI280" s="391"/>
      <c r="BJ280" s="391"/>
      <c r="BM280" s="370">
        <v>276</v>
      </c>
      <c r="BN280" s="366">
        <f ca="1">NORMINV(RAND(),$BR$2,$BR$3)</f>
        <v>-1.63156704200077E-2</v>
      </c>
      <c r="BO280" s="369">
        <f ca="1">BN280-BN$296</f>
        <v>7.3380923930760553E-3</v>
      </c>
      <c r="BP280" s="367">
        <f ca="1">BN280-BN$301</f>
        <v>1.2692802650516029E-2</v>
      </c>
      <c r="BT280" s="370">
        <v>276</v>
      </c>
      <c r="BU280" s="364">
        <f ca="1">IF(BO280&gt;=0,0,1)</f>
        <v>0</v>
      </c>
      <c r="BV280" s="372">
        <f ca="1">IF(BP280&gt;=0,0,1)</f>
        <v>0</v>
      </c>
      <c r="BZ280" s="370">
        <v>276</v>
      </c>
      <c r="CA280" s="368">
        <f ca="1">NORMINV(RAND(),CE$2,CE$3)</f>
        <v>4.4459038045786499E-2</v>
      </c>
      <c r="CB280" s="166">
        <f ca="1">CA280-CA$389</f>
        <v>0.13338494998220674</v>
      </c>
      <c r="CC280" s="166">
        <f ca="1">CA280-CA$394</f>
        <v>0.15804490416276851</v>
      </c>
      <c r="CG280" s="370">
        <v>276</v>
      </c>
      <c r="CH280" s="370">
        <f ca="1">IF(CB280&gt;=0,0,1)</f>
        <v>0</v>
      </c>
      <c r="CI280" s="370">
        <f ca="1">IF(CC280&gt;=0,0,1)</f>
        <v>0</v>
      </c>
    </row>
    <row r="281" spans="1:87" ht="15.6">
      <c r="A281" s="62" t="s">
        <v>83</v>
      </c>
      <c r="B281" s="113">
        <f t="shared" ref="B281:L281" si="16">STDEV(B2:B278)</f>
        <v>4.1822814877752405E-2</v>
      </c>
      <c r="C281" s="113">
        <f t="shared" si="16"/>
        <v>2.0798223265863554E-2</v>
      </c>
      <c r="D281" s="113">
        <f t="shared" si="16"/>
        <v>1.8195369871820157E-2</v>
      </c>
      <c r="E281" s="113">
        <f t="shared" si="16"/>
        <v>1.7841838850473232E-2</v>
      </c>
      <c r="F281" s="113">
        <f t="shared" si="16"/>
        <v>2.2193839962932085E-2</v>
      </c>
      <c r="G281" s="113">
        <f t="shared" si="16"/>
        <v>2.4513742115718835E-2</v>
      </c>
      <c r="H281" s="113">
        <f t="shared" si="16"/>
        <v>2.2949649980826159E-2</v>
      </c>
      <c r="I281" s="113">
        <f t="shared" si="16"/>
        <v>1.8200182794596124E-2</v>
      </c>
      <c r="J281" s="113">
        <f t="shared" si="16"/>
        <v>2.4645066735681547E-2</v>
      </c>
      <c r="K281" s="113">
        <f t="shared" si="16"/>
        <v>2.460423443338863E-2</v>
      </c>
      <c r="L281" s="113">
        <f t="shared" si="16"/>
        <v>0.16889391404672932</v>
      </c>
      <c r="Q281" s="227">
        <v>45730</v>
      </c>
      <c r="R281" s="113">
        <v>-8.204994733155857E-2</v>
      </c>
      <c r="S281" s="113">
        <v>-0.18591875748492881</v>
      </c>
      <c r="T281" s="113">
        <v>-0.12830630489746742</v>
      </c>
      <c r="U281" s="113">
        <v>-0.12718181000916162</v>
      </c>
      <c r="V281" s="113">
        <v>-0.17102119094795065</v>
      </c>
      <c r="W281" s="113">
        <v>-0.15222311606485284</v>
      </c>
      <c r="X281" s="113">
        <v>-7.0342234543213977E-2</v>
      </c>
      <c r="Y281" s="113">
        <v>-7.2260883625213213E-2</v>
      </c>
      <c r="Z281" s="113">
        <v>-0.19635687907579746</v>
      </c>
      <c r="AA281" s="113">
        <v>-0.20860942080293077</v>
      </c>
      <c r="AB281" s="113">
        <v>-0.15070741358859419</v>
      </c>
      <c r="AC281" s="409">
        <f t="shared" si="12"/>
        <v>-1.5449779583716694</v>
      </c>
      <c r="AD281" s="113">
        <f t="shared" si="13"/>
        <v>-0.5947530654512998</v>
      </c>
      <c r="AE281" s="113">
        <f t="shared" si="14"/>
        <v>-0.17380637317518066</v>
      </c>
      <c r="AH281" s="62" t="s">
        <v>95</v>
      </c>
      <c r="AI281" s="372">
        <f>SUM(AI4:AI280)</f>
        <v>26</v>
      </c>
      <c r="AJ281" s="372">
        <f>SUM(AJ4:AJ280)</f>
        <v>12</v>
      </c>
      <c r="AP281" s="39">
        <v>248</v>
      </c>
      <c r="AQ281" s="222">
        <f>IF('Current Portfolio MAIN'!AD267&gt;=0,0,1)</f>
        <v>0</v>
      </c>
      <c r="AR281" s="222">
        <f>IF('Current Portfolio MAIN'!AE267&gt;=0,0,1)</f>
        <v>0</v>
      </c>
      <c r="AW281" s="62" t="s">
        <v>95</v>
      </c>
      <c r="AX281" s="372">
        <f>SUM(AX4:AX280)</f>
        <v>11</v>
      </c>
      <c r="AY281" s="372">
        <f>SUM(AY4:AY280)</f>
        <v>6</v>
      </c>
      <c r="AZ281" s="391"/>
      <c r="BA281" s="391"/>
      <c r="BB281" s="391"/>
      <c r="BC281" s="391"/>
      <c r="BD281" s="391"/>
      <c r="BE281" s="39">
        <v>248</v>
      </c>
      <c r="BF281" s="222"/>
      <c r="BG281" s="222"/>
      <c r="BH281" s="391"/>
      <c r="BI281" s="391"/>
      <c r="BJ281" s="391"/>
      <c r="BT281" s="39" t="s">
        <v>133</v>
      </c>
      <c r="BU281" s="222">
        <f ca="1">SUM(BU4:BU280)</f>
        <v>26</v>
      </c>
      <c r="BV281" s="222">
        <f ca="1">SUM(BV4:BV280)</f>
        <v>12</v>
      </c>
      <c r="BZ281" s="370">
        <v>277</v>
      </c>
      <c r="CA281" s="368">
        <f ca="1">NORMINV(RAND(),CE$2,CE$3)</f>
        <v>0.12889209500508686</v>
      </c>
      <c r="CB281" s="166">
        <f ca="1">CA281-CA$389</f>
        <v>0.2178180069415071</v>
      </c>
      <c r="CC281" s="166">
        <f ca="1">CA281-CA$394</f>
        <v>0.24247796112206887</v>
      </c>
      <c r="CG281" s="370">
        <v>277</v>
      </c>
      <c r="CH281" s="370">
        <f ca="1">IF(CB281&gt;=0,0,1)</f>
        <v>0</v>
      </c>
      <c r="CI281" s="370">
        <f ca="1">IF(CC281&gt;=0,0,1)</f>
        <v>0</v>
      </c>
    </row>
    <row r="282" spans="1:87" ht="15.6">
      <c r="A282" s="62" t="s">
        <v>54</v>
      </c>
      <c r="B282" s="113">
        <f t="shared" ref="B282:L282" si="17">VAR(B3:B278)</f>
        <v>1.749147844298748E-3</v>
      </c>
      <c r="C282" s="113">
        <f t="shared" si="17"/>
        <v>4.3256609101670801E-4</v>
      </c>
      <c r="D282" s="113">
        <f t="shared" si="17"/>
        <v>3.3107148477234071E-4</v>
      </c>
      <c r="E282" s="113">
        <f t="shared" si="17"/>
        <v>3.1833121356625597E-4</v>
      </c>
      <c r="F282" s="113">
        <f t="shared" si="17"/>
        <v>4.9256653230024127E-4</v>
      </c>
      <c r="G282" s="113">
        <f t="shared" si="17"/>
        <v>6.0092355251596728E-4</v>
      </c>
      <c r="H282" s="113">
        <f t="shared" si="17"/>
        <v>5.2668643424243406E-4</v>
      </c>
      <c r="I282" s="113">
        <f t="shared" si="17"/>
        <v>3.3124665375671271E-4</v>
      </c>
      <c r="J282" s="113">
        <f t="shared" si="17"/>
        <v>6.0737931440619716E-4</v>
      </c>
      <c r="K282" s="113">
        <f t="shared" si="17"/>
        <v>6.0536835205314673E-4</v>
      </c>
      <c r="L282" s="113">
        <f t="shared" si="17"/>
        <v>2.8525154202023995E-2</v>
      </c>
      <c r="Q282" s="227">
        <v>45734</v>
      </c>
      <c r="R282" s="113">
        <v>1.7162213920572267E-2</v>
      </c>
      <c r="S282" s="113">
        <v>-0.19469973366397997</v>
      </c>
      <c r="T282" s="113">
        <v>-0.13036380636548273</v>
      </c>
      <c r="U282" s="113">
        <v>-0.13912392485226399</v>
      </c>
      <c r="V282" s="113">
        <v>-0.16642495240522615</v>
      </c>
      <c r="W282" s="113">
        <v>-0.14986639430289328</v>
      </c>
      <c r="X282" s="113">
        <v>-6.8136109981909998E-2</v>
      </c>
      <c r="Y282" s="113">
        <v>-4.1268547366681729E-2</v>
      </c>
      <c r="Z282" s="113">
        <v>-0.1886281586109082</v>
      </c>
      <c r="AA282" s="113">
        <v>-0.21910773834577468</v>
      </c>
      <c r="AB282" s="113">
        <v>-0.14960538030889459</v>
      </c>
      <c r="AC282" s="409">
        <f t="shared" si="12"/>
        <v>-1.430062532283443</v>
      </c>
      <c r="AD282" s="113">
        <f t="shared" si="13"/>
        <v>-0.47983763936307344</v>
      </c>
      <c r="AE282" s="113">
        <f t="shared" si="14"/>
        <v>-5.8890947086954304E-2</v>
      </c>
      <c r="AP282" s="39">
        <v>249</v>
      </c>
      <c r="AQ282" s="222">
        <f>IF('Current Portfolio MAIN'!AD268&gt;=0,0,1)</f>
        <v>0</v>
      </c>
      <c r="AR282" s="222">
        <f>IF('Current Portfolio MAIN'!AE268&gt;=0,0,1)</f>
        <v>0</v>
      </c>
      <c r="AW282" s="391"/>
      <c r="AX282" s="391"/>
      <c r="AY282" s="391"/>
      <c r="AZ282" s="391"/>
      <c r="BA282" s="391"/>
      <c r="BB282" s="391"/>
      <c r="BC282" s="391"/>
      <c r="BD282" s="391"/>
      <c r="BE282" s="39">
        <v>249</v>
      </c>
      <c r="BF282" s="222"/>
      <c r="BG282" s="222"/>
      <c r="BH282" s="391"/>
      <c r="BI282" s="391"/>
      <c r="BJ282" s="391"/>
      <c r="BZ282" s="370">
        <v>278</v>
      </c>
      <c r="CA282" s="368">
        <f ca="1">NORMINV(RAND(),CE$2,CE$3)</f>
        <v>-1.0502278906704399E-2</v>
      </c>
      <c r="CB282" s="166">
        <f ca="1">CA282-CA$389</f>
        <v>7.8423633029715847E-2</v>
      </c>
      <c r="CC282" s="166">
        <f ca="1">CA282-CA$394</f>
        <v>0.10308358721027762</v>
      </c>
      <c r="CG282" s="370">
        <v>278</v>
      </c>
      <c r="CH282" s="370">
        <f ca="1">IF(CB282&gt;=0,0,1)</f>
        <v>0</v>
      </c>
      <c r="CI282" s="370">
        <f ca="1">IF(CC282&gt;=0,0,1)</f>
        <v>0</v>
      </c>
    </row>
    <row r="283" spans="1:87" ht="15.6">
      <c r="Q283" s="227">
        <v>45735</v>
      </c>
      <c r="R283" s="113">
        <v>-0.21505102383285501</v>
      </c>
      <c r="S283" s="113">
        <v>-0.21520980762940178</v>
      </c>
      <c r="T283" s="113">
        <v>-0.15611357515648128</v>
      </c>
      <c r="U283" s="113">
        <v>-0.15652111135941138</v>
      </c>
      <c r="V283" s="113">
        <v>-0.18405334971182663</v>
      </c>
      <c r="W283" s="113">
        <v>-0.17639030695160429</v>
      </c>
      <c r="X283" s="113">
        <v>-7.7890660585767435E-2</v>
      </c>
      <c r="Y283" s="113">
        <v>-6.3597443907025819E-2</v>
      </c>
      <c r="Z283" s="113">
        <v>-0.16814817866906384</v>
      </c>
      <c r="AA283" s="113">
        <v>-0.23098281745833171</v>
      </c>
      <c r="AB283" s="113">
        <v>-0.17469686116927641</v>
      </c>
      <c r="AC283" s="409">
        <f t="shared" si="12"/>
        <v>-1.8186551364310457</v>
      </c>
      <c r="AD283" s="113">
        <f t="shared" si="13"/>
        <v>-0.8684302435106761</v>
      </c>
      <c r="AE283" s="113">
        <f t="shared" si="14"/>
        <v>-0.44748355123455696</v>
      </c>
      <c r="AP283" s="39">
        <v>250</v>
      </c>
      <c r="AQ283" s="222">
        <f>IF('Current Portfolio MAIN'!AD269&gt;=0,0,1)</f>
        <v>1</v>
      </c>
      <c r="AR283" s="222">
        <f>IF('Current Portfolio MAIN'!AE269&gt;=0,0,1)</f>
        <v>0</v>
      </c>
      <c r="AW283" s="391"/>
      <c r="AX283" s="391"/>
      <c r="AY283" s="391"/>
      <c r="AZ283" s="391"/>
      <c r="BA283" s="391"/>
      <c r="BB283" s="391"/>
      <c r="BC283" s="391"/>
      <c r="BD283" s="391"/>
      <c r="BE283" s="39">
        <v>250</v>
      </c>
      <c r="BF283" s="222"/>
      <c r="BG283" s="222"/>
      <c r="BH283" s="391"/>
      <c r="BI283" s="391"/>
      <c r="BJ283" s="391"/>
      <c r="BM283" s="370" t="s">
        <v>52</v>
      </c>
      <c r="BN283" s="113">
        <f ca="1">AVERAGE(BN5:BN280)</f>
        <v>-1.9637471459968672E-4</v>
      </c>
      <c r="BZ283" s="370">
        <v>279</v>
      </c>
      <c r="CA283" s="368">
        <f ca="1">NORMINV(RAND(),CE$2,CE$3)</f>
        <v>1.391125527503274E-2</v>
      </c>
      <c r="CB283" s="166">
        <f ca="1">CA283-CA$389</f>
        <v>0.10283716721145299</v>
      </c>
      <c r="CC283" s="166">
        <f ca="1">CA283-CA$394</f>
        <v>0.12749712139201475</v>
      </c>
      <c r="CG283" s="370">
        <v>279</v>
      </c>
      <c r="CH283" s="370">
        <f ca="1">IF(CB283&gt;=0,0,1)</f>
        <v>0</v>
      </c>
      <c r="CI283" s="370">
        <f ca="1">IF(CC283&gt;=0,0,1)</f>
        <v>0</v>
      </c>
    </row>
    <row r="284" spans="1:87" ht="15.6">
      <c r="Q284" s="227">
        <v>45736</v>
      </c>
      <c r="R284" s="113">
        <v>-0.15502960818733769</v>
      </c>
      <c r="S284" s="113">
        <v>-0.20693875418479024</v>
      </c>
      <c r="T284" s="113">
        <v>-0.15404028970198225</v>
      </c>
      <c r="U284" s="113">
        <v>-0.15199469781188513</v>
      </c>
      <c r="V284" s="113">
        <v>-0.19470310123296863</v>
      </c>
      <c r="W284" s="113">
        <v>-0.16318091894736364</v>
      </c>
      <c r="X284" s="113">
        <v>-6.1841522548278238E-2</v>
      </c>
      <c r="Y284" s="113">
        <v>-4.9464438991959625E-2</v>
      </c>
      <c r="Z284" s="113">
        <v>-0.15786497326038806</v>
      </c>
      <c r="AA284" s="113">
        <v>-0.21975412270731509</v>
      </c>
      <c r="AB284" s="113">
        <v>-0.16400831534930393</v>
      </c>
      <c r="AC284" s="409">
        <f t="shared" si="12"/>
        <v>-1.6788207429235724</v>
      </c>
      <c r="AD284" s="113">
        <f t="shared" si="13"/>
        <v>-0.72859585000320282</v>
      </c>
      <c r="AE284" s="113">
        <f t="shared" si="14"/>
        <v>-0.30764915772708368</v>
      </c>
      <c r="AP284" s="39">
        <v>251</v>
      </c>
      <c r="AQ284" s="222">
        <f>IF('Current Portfolio MAIN'!AD270&gt;=0,0,1)</f>
        <v>1</v>
      </c>
      <c r="AR284" s="222">
        <f>IF('Current Portfolio MAIN'!AE270&gt;=0,0,1)</f>
        <v>0</v>
      </c>
      <c r="AW284" s="391"/>
      <c r="AX284" s="391"/>
      <c r="AY284" s="391"/>
      <c r="AZ284" s="391"/>
      <c r="BA284" s="391"/>
      <c r="BB284" s="391"/>
      <c r="BC284" s="391"/>
      <c r="BD284" s="391"/>
      <c r="BE284" s="39">
        <v>251</v>
      </c>
      <c r="BF284" s="222"/>
      <c r="BG284" s="222"/>
      <c r="BH284" s="391"/>
      <c r="BI284" s="391"/>
      <c r="BJ284" s="391"/>
      <c r="BM284" s="370" t="s">
        <v>240</v>
      </c>
      <c r="BN284" s="113">
        <f ca="1">STDEV(BN5:BN280)</f>
        <v>1.6861467178702332E-2</v>
      </c>
      <c r="BZ284" s="370">
        <v>280</v>
      </c>
      <c r="CA284" s="368">
        <f ca="1">NORMINV(RAND(),CE$2,CE$3)</f>
        <v>6.3814411548139369E-2</v>
      </c>
      <c r="CB284" s="166">
        <f ca="1">CA284-CA$389</f>
        <v>0.15274032348455963</v>
      </c>
      <c r="CC284" s="166">
        <f ca="1">CA284-CA$394</f>
        <v>0.1774002776651214</v>
      </c>
      <c r="CG284" s="370">
        <v>280</v>
      </c>
      <c r="CH284" s="370">
        <f ca="1">IF(CB284&gt;=0,0,1)</f>
        <v>0</v>
      </c>
      <c r="CI284" s="370">
        <f ca="1">IF(CC284&gt;=0,0,1)</f>
        <v>0</v>
      </c>
    </row>
    <row r="285" spans="1:87" ht="15.6">
      <c r="A285" s="466" t="s">
        <v>234</v>
      </c>
      <c r="B285" s="431"/>
      <c r="C285" s="431"/>
      <c r="D285" s="431"/>
      <c r="E285" s="431"/>
      <c r="F285" s="431"/>
      <c r="G285" s="431"/>
      <c r="H285" s="431"/>
      <c r="I285" s="431"/>
      <c r="J285" s="431"/>
      <c r="K285" s="431"/>
      <c r="Q285" s="227">
        <v>45737</v>
      </c>
      <c r="R285" s="113">
        <v>-0.13216163458991304</v>
      </c>
      <c r="S285" s="113">
        <v>-0.1713306128127845</v>
      </c>
      <c r="T285" s="113">
        <v>-0.12247691105890646</v>
      </c>
      <c r="U285" s="113">
        <v>-0.12976493373548403</v>
      </c>
      <c r="V285" s="113">
        <v>-0.16032381457771472</v>
      </c>
      <c r="W285" s="113">
        <v>-0.19925718617559984</v>
      </c>
      <c r="X285" s="113">
        <v>-2.9475208207848103E-2</v>
      </c>
      <c r="Y285" s="113">
        <v>-3.1667735498567717E-2</v>
      </c>
      <c r="Z285" s="113">
        <v>-8.0990750574218673E-2</v>
      </c>
      <c r="AA285" s="113">
        <v>-0.17837779713180613</v>
      </c>
      <c r="AB285" s="113">
        <v>-0.13534500083364542</v>
      </c>
      <c r="AC285" s="409">
        <f t="shared" si="12"/>
        <v>-1.3711715851964887</v>
      </c>
      <c r="AD285" s="113">
        <f t="shared" si="13"/>
        <v>-0.42094669227611914</v>
      </c>
      <c r="AE285" s="113">
        <f t="shared" si="14"/>
        <v>0</v>
      </c>
      <c r="AP285" s="39">
        <v>252</v>
      </c>
      <c r="AQ285" s="222">
        <f>IF('Current Portfolio MAIN'!AD271&gt;=0,0,1)</f>
        <v>1</v>
      </c>
      <c r="AR285" s="222">
        <f>IF('Current Portfolio MAIN'!AE271&gt;=0,0,1)</f>
        <v>0</v>
      </c>
      <c r="AW285" s="391"/>
      <c r="AX285" s="391"/>
      <c r="AY285" s="391"/>
      <c r="AZ285" s="391"/>
      <c r="BA285" s="391"/>
      <c r="BB285" s="391"/>
      <c r="BC285" s="391"/>
      <c r="BD285" s="391"/>
      <c r="BE285" s="39">
        <v>252</v>
      </c>
      <c r="BF285" s="222"/>
      <c r="BG285" s="222"/>
      <c r="BH285" s="391"/>
      <c r="BI285" s="391"/>
      <c r="BJ285" s="391"/>
      <c r="BM285" s="370" t="s">
        <v>54</v>
      </c>
      <c r="BN285" s="113">
        <f ca="1">VAR(BN5:BN280)</f>
        <v>2.8430907541845594E-4</v>
      </c>
      <c r="BZ285" s="370">
        <v>281</v>
      </c>
      <c r="CA285" s="368">
        <f ca="1">NORMINV(RAND(),CE$2,CE$3)</f>
        <v>-2.6649900309733722E-2</v>
      </c>
      <c r="CB285" s="166">
        <f ca="1">CA285-CA$389</f>
        <v>6.2276011626686521E-2</v>
      </c>
      <c r="CC285" s="166">
        <f ca="1">CA285-CA$394</f>
        <v>8.69359658072483E-2</v>
      </c>
      <c r="CG285" s="370">
        <v>281</v>
      </c>
      <c r="CH285" s="370">
        <f ca="1">IF(CB285&gt;=0,0,1)</f>
        <v>0</v>
      </c>
      <c r="CI285" s="370">
        <f ca="1">IF(CC285&gt;=0,0,1)</f>
        <v>0</v>
      </c>
    </row>
    <row r="286" spans="1:87" ht="15.6">
      <c r="A286" s="345" t="s">
        <v>56</v>
      </c>
      <c r="B286" s="113">
        <f t="shared" ref="B286:L286" si="18">NORMINV(0.1,B280,B281)</f>
        <v>-5.441231947630816E-2</v>
      </c>
      <c r="C286" s="113">
        <f t="shared" si="18"/>
        <v>-2.61166887888294E-2</v>
      </c>
      <c r="D286" s="113">
        <f t="shared" si="18"/>
        <v>-2.286092115063262E-2</v>
      </c>
      <c r="E286" s="113">
        <f t="shared" si="18"/>
        <v>-2.2828345926696528E-2</v>
      </c>
      <c r="F286" s="113">
        <f t="shared" si="18"/>
        <v>-2.785943772903654E-2</v>
      </c>
      <c r="G286" s="113">
        <f t="shared" si="18"/>
        <v>-3.213058482579835E-2</v>
      </c>
      <c r="H286" s="113">
        <f t="shared" si="18"/>
        <v>-2.7389969367708246E-2</v>
      </c>
      <c r="I286" s="113">
        <f t="shared" si="18"/>
        <v>-2.3593378068680202E-2</v>
      </c>
      <c r="J286" s="113">
        <f t="shared" si="18"/>
        <v>-3.0843844342117503E-2</v>
      </c>
      <c r="K286" s="113">
        <f t="shared" si="18"/>
        <v>-3.1043813452659663E-2</v>
      </c>
      <c r="L286" s="113">
        <f t="shared" si="18"/>
        <v>-0.2133806057949782</v>
      </c>
      <c r="Q286" s="227">
        <v>45741</v>
      </c>
      <c r="R286" s="113">
        <v>-7.7913699280951931E-2</v>
      </c>
      <c r="S286" s="113">
        <v>-0.13651440948469362</v>
      </c>
      <c r="T286" s="113">
        <v>-8.2679019947549781E-2</v>
      </c>
      <c r="U286" s="113">
        <v>-9.6670097467921434E-2</v>
      </c>
      <c r="V286" s="113">
        <v>-0.11386734767883366</v>
      </c>
      <c r="W286" s="113">
        <v>-0.10129595612710152</v>
      </c>
      <c r="X286" s="113">
        <v>7.658414385257406E-2</v>
      </c>
      <c r="Y286" s="113">
        <v>2.0854940130046185E-3</v>
      </c>
      <c r="Z286" s="113">
        <v>-2.3285081906821881E-2</v>
      </c>
      <c r="AA286" s="113">
        <v>-9.9945010195464312E-2</v>
      </c>
      <c r="AB286" s="113">
        <v>-8.9651981987261875E-2</v>
      </c>
      <c r="AC286" s="409">
        <f t="shared" si="12"/>
        <v>-0.74315296621102134</v>
      </c>
      <c r="AD286" s="113">
        <f t="shared" si="13"/>
        <v>0.20707192670934826</v>
      </c>
      <c r="AE286" s="113">
        <f t="shared" si="14"/>
        <v>0.6280186189854674</v>
      </c>
      <c r="AP286" s="39">
        <v>253</v>
      </c>
      <c r="AQ286" s="222">
        <f>IF('Current Portfolio MAIN'!AD272&gt;=0,0,1)</f>
        <v>1</v>
      </c>
      <c r="AR286" s="222">
        <f>IF('Current Portfolio MAIN'!AE272&gt;=0,0,1)</f>
        <v>1</v>
      </c>
      <c r="AW286" s="391"/>
      <c r="AX286" s="391"/>
      <c r="AY286" s="391"/>
      <c r="AZ286" s="391"/>
      <c r="BA286" s="391"/>
      <c r="BB286" s="391"/>
      <c r="BC286" s="391"/>
      <c r="BD286" s="391"/>
      <c r="BE286" s="39">
        <v>253</v>
      </c>
      <c r="BF286" s="222"/>
      <c r="BG286" s="222"/>
      <c r="BH286" s="391"/>
      <c r="BI286" s="391"/>
      <c r="BJ286" s="391"/>
      <c r="BM286" s="173"/>
      <c r="BZ286" s="370">
        <v>282</v>
      </c>
      <c r="CA286" s="368">
        <f ca="1">NORMINV(RAND(),CE$2,CE$3)</f>
        <v>-8.3053482957686692E-2</v>
      </c>
      <c r="CB286" s="166">
        <f ca="1">CA286-CA$389</f>
        <v>5.8724289787335515E-3</v>
      </c>
      <c r="CC286" s="166">
        <f ca="1">CA286-CA$394</f>
        <v>3.0532383159295323E-2</v>
      </c>
      <c r="CG286" s="370">
        <v>282</v>
      </c>
      <c r="CH286" s="370">
        <f ca="1">IF(CB286&gt;=0,0,1)</f>
        <v>0</v>
      </c>
      <c r="CI286" s="370">
        <f ca="1">IF(CC286&gt;=0,0,1)</f>
        <v>0</v>
      </c>
    </row>
    <row r="287" spans="1:87" ht="15.6">
      <c r="A287" s="345" t="s">
        <v>57</v>
      </c>
      <c r="B287" s="113">
        <f t="shared" ref="B287:L287" si="19">NORMINV(0.05,B280,B281)</f>
        <v>-6.9606634335233605E-2</v>
      </c>
      <c r="C287" s="113">
        <f t="shared" si="19"/>
        <v>-3.3672726174918004E-2</v>
      </c>
      <c r="D287" s="113">
        <f t="shared" si="19"/>
        <v>-2.9471336533125374E-2</v>
      </c>
      <c r="E287" s="113">
        <f t="shared" si="19"/>
        <v>-2.9310322760362672E-2</v>
      </c>
      <c r="F287" s="113">
        <f t="shared" si="19"/>
        <v>-3.5922505538103985E-2</v>
      </c>
      <c r="G287" s="113">
        <f>NORMINV(0.05,G280,G281)</f>
        <v>-4.1036477869235456E-2</v>
      </c>
      <c r="H287" s="113">
        <f t="shared" si="19"/>
        <v>-3.5727624514308567E-2</v>
      </c>
      <c r="I287" s="113">
        <f t="shared" si="19"/>
        <v>-3.0205541995938858E-2</v>
      </c>
      <c r="J287" s="113">
        <f t="shared" si="19"/>
        <v>-3.9797447890700534E-2</v>
      </c>
      <c r="K287" s="113">
        <f t="shared" si="19"/>
        <v>-3.9982582541647695E-2</v>
      </c>
      <c r="L287" s="113">
        <f t="shared" si="19"/>
        <v>-0.27474011292723</v>
      </c>
      <c r="Q287" s="227">
        <v>45742</v>
      </c>
      <c r="R287" s="113">
        <v>-2.7648441920958167E-2</v>
      </c>
      <c r="S287" s="113">
        <v>-0.14406523973096108</v>
      </c>
      <c r="T287" s="113">
        <v>-6.4523990701085499E-2</v>
      </c>
      <c r="U287" s="113">
        <v>-8.2184114525215013E-2</v>
      </c>
      <c r="V287" s="113">
        <v>-0.12969880675327705</v>
      </c>
      <c r="W287" s="113">
        <v>-9.3174021327533607E-2</v>
      </c>
      <c r="X287" s="113">
        <v>4.1141399762880893E-2</v>
      </c>
      <c r="Y287" s="113">
        <v>2.497868865017816E-2</v>
      </c>
      <c r="Z287" s="113">
        <v>-4.4001997114992641E-2</v>
      </c>
      <c r="AA287" s="113">
        <v>-9.7846112371563043E-2</v>
      </c>
      <c r="AB287" s="113">
        <v>-8.4456882735056138E-2</v>
      </c>
      <c r="AC287" s="409">
        <f t="shared" si="12"/>
        <v>-0.70147951876758319</v>
      </c>
      <c r="AD287" s="113">
        <f t="shared" si="13"/>
        <v>0.24874537415278641</v>
      </c>
      <c r="AE287" s="113">
        <f t="shared" si="14"/>
        <v>0.66969206642890555</v>
      </c>
      <c r="AP287" s="39">
        <v>254</v>
      </c>
      <c r="AQ287" s="222">
        <f>IF('Current Portfolio MAIN'!AD273&gt;=0,0,1)</f>
        <v>1</v>
      </c>
      <c r="AR287" s="222">
        <f>IF('Current Portfolio MAIN'!AE273&gt;=0,0,1)</f>
        <v>0</v>
      </c>
      <c r="AW287" s="391"/>
      <c r="AX287" s="391"/>
      <c r="AY287" s="391"/>
      <c r="AZ287" s="391"/>
      <c r="BA287" s="391"/>
      <c r="BB287" s="391"/>
      <c r="BC287" s="391"/>
      <c r="BD287" s="391"/>
      <c r="BE287" s="39">
        <v>254</v>
      </c>
      <c r="BF287" s="222"/>
      <c r="BG287" s="222"/>
      <c r="BH287" s="391"/>
      <c r="BI287" s="391"/>
      <c r="BJ287" s="391"/>
      <c r="BM287" s="173"/>
      <c r="BZ287" s="370">
        <v>283</v>
      </c>
      <c r="CA287" s="368">
        <f ca="1">NORMINV(RAND(),CE$2,CE$3)</f>
        <v>0.17090408544494545</v>
      </c>
      <c r="CB287" s="166">
        <f ca="1">CA287-CA$389</f>
        <v>0.2598299973813657</v>
      </c>
      <c r="CC287" s="166">
        <f ca="1">CA287-CA$394</f>
        <v>0.28448995156192747</v>
      </c>
      <c r="CG287" s="370">
        <v>283</v>
      </c>
      <c r="CH287" s="370">
        <f ca="1">IF(CB287&gt;=0,0,1)</f>
        <v>0</v>
      </c>
      <c r="CI287" s="370">
        <f ca="1">IF(CC287&gt;=0,0,1)</f>
        <v>0</v>
      </c>
    </row>
    <row r="288" spans="1:87" ht="15.6">
      <c r="Q288" s="227">
        <v>45743</v>
      </c>
      <c r="R288" s="113">
        <v>-2.3862821350435492E-2</v>
      </c>
      <c r="S288" s="113">
        <v>-9.4761155084093218E-2</v>
      </c>
      <c r="T288" s="113">
        <v>-5.0245115150759023E-2</v>
      </c>
      <c r="U288" s="113">
        <v>-6.8647367436001416E-2</v>
      </c>
      <c r="V288" s="113">
        <v>-0.12690822971717497</v>
      </c>
      <c r="W288" s="113">
        <v>-7.4295880024970895E-2</v>
      </c>
      <c r="X288" s="113">
        <v>-5.3268413053685904E-2</v>
      </c>
      <c r="Y288" s="113">
        <v>4.4118544516471792E-2</v>
      </c>
      <c r="Z288" s="113">
        <v>6.1010584048935002E-3</v>
      </c>
      <c r="AA288" s="113">
        <v>-8.6900735178849109E-2</v>
      </c>
      <c r="AB288" s="113">
        <v>-7.0875213411840443E-2</v>
      </c>
      <c r="AC288" s="409">
        <f t="shared" si="12"/>
        <v>-0.59954532748644518</v>
      </c>
      <c r="AD288" s="113">
        <f t="shared" si="13"/>
        <v>0.35067956543392442</v>
      </c>
      <c r="AE288" s="113">
        <f t="shared" si="14"/>
        <v>0.77162625771004356</v>
      </c>
      <c r="AP288" s="39">
        <v>255</v>
      </c>
      <c r="AQ288" s="222">
        <f>IF('Current Portfolio MAIN'!AD274&gt;=0,0,1)</f>
        <v>1</v>
      </c>
      <c r="AR288" s="222">
        <f>IF('Current Portfolio MAIN'!AE274&gt;=0,0,1)</f>
        <v>0</v>
      </c>
      <c r="AW288" s="391"/>
      <c r="AX288" s="391"/>
      <c r="AY288" s="391"/>
      <c r="AZ288" s="391"/>
      <c r="BA288" s="391"/>
      <c r="BB288" s="391"/>
      <c r="BC288" s="391"/>
      <c r="BD288" s="391"/>
      <c r="BE288" s="39">
        <v>255</v>
      </c>
      <c r="BF288" s="222"/>
      <c r="BG288" s="222"/>
      <c r="BH288" s="391"/>
      <c r="BI288" s="391"/>
      <c r="BJ288" s="391"/>
      <c r="BM288" s="475" t="s">
        <v>234</v>
      </c>
      <c r="BN288" s="431"/>
      <c r="BZ288" s="370">
        <v>284</v>
      </c>
      <c r="CA288" s="368">
        <f ca="1">NORMINV(RAND(),CE$2,CE$3)</f>
        <v>-0.13017137126819817</v>
      </c>
      <c r="CB288" s="166">
        <f ca="1">CA288-CA$389</f>
        <v>-4.1245459331777923E-2</v>
      </c>
      <c r="CC288" s="166">
        <f ca="1">CA288-CA$394</f>
        <v>-1.6585505151216151E-2</v>
      </c>
      <c r="CG288" s="370">
        <v>284</v>
      </c>
      <c r="CH288" s="370">
        <f ca="1">IF(CB288&gt;=0,0,1)</f>
        <v>1</v>
      </c>
      <c r="CI288" s="370">
        <f ca="1">IF(CC288&gt;=0,0,1)</f>
        <v>1</v>
      </c>
    </row>
    <row r="289" spans="1:87" ht="15.6">
      <c r="A289" s="224"/>
      <c r="Q289" s="227">
        <v>45744</v>
      </c>
      <c r="R289" s="113">
        <v>-4.0416398307594137E-2</v>
      </c>
      <c r="S289" s="113">
        <v>-0.10412151183891216</v>
      </c>
      <c r="T289" s="113">
        <v>-5.8486107905086127E-2</v>
      </c>
      <c r="U289" s="113">
        <v>-6.946477071102708E-2</v>
      </c>
      <c r="V289" s="113">
        <v>-0.14040949637123468</v>
      </c>
      <c r="W289" s="113">
        <v>-8.7870524288882979E-2</v>
      </c>
      <c r="X289" s="113">
        <v>-4.3819500743461304E-2</v>
      </c>
      <c r="Y289" s="113">
        <v>3.4301746623386808E-2</v>
      </c>
      <c r="Z289" s="113">
        <v>-2.7278514930281328E-2</v>
      </c>
      <c r="AA289" s="113">
        <v>-9.923661505795911E-2</v>
      </c>
      <c r="AB289" s="113">
        <v>-7.1069945748752583E-2</v>
      </c>
      <c r="AC289" s="409">
        <f t="shared" si="12"/>
        <v>-0.70787163927980468</v>
      </c>
      <c r="AD289" s="113">
        <f t="shared" si="13"/>
        <v>0.24235325364056493</v>
      </c>
      <c r="AE289" s="113">
        <f t="shared" si="14"/>
        <v>0.66329994591668406</v>
      </c>
      <c r="AP289" s="39">
        <v>256</v>
      </c>
      <c r="AQ289" s="222">
        <f>IF('Current Portfolio MAIN'!AD275&gt;=0,0,1)</f>
        <v>1</v>
      </c>
      <c r="AR289" s="222">
        <f>IF('Current Portfolio MAIN'!AE275&gt;=0,0,1)</f>
        <v>0</v>
      </c>
      <c r="AW289" s="391"/>
      <c r="AX289" s="391"/>
      <c r="AY289" s="391"/>
      <c r="AZ289" s="391"/>
      <c r="BA289" s="391"/>
      <c r="BB289" s="391"/>
      <c r="BC289" s="391"/>
      <c r="BD289" s="391"/>
      <c r="BE289" s="39">
        <v>256</v>
      </c>
      <c r="BF289" s="222"/>
      <c r="BG289" s="222"/>
      <c r="BH289" s="391"/>
      <c r="BI289" s="391"/>
      <c r="BJ289" s="391"/>
      <c r="BM289" s="370" t="s">
        <v>56</v>
      </c>
      <c r="BN289" s="113">
        <f ca="1">NORMINV(0.1,BN283,BN284)</f>
        <v>-2.1805214374844561E-2</v>
      </c>
      <c r="BZ289" s="370">
        <v>285</v>
      </c>
      <c r="CA289" s="368">
        <f ca="1">NORMINV(RAND(),CE$2,CE$3)</f>
        <v>-2.4539152400326746E-2</v>
      </c>
      <c r="CB289" s="166">
        <f ca="1">CA289-CA$389</f>
        <v>6.4386759536093491E-2</v>
      </c>
      <c r="CC289" s="166">
        <f ca="1">CA289-CA$394</f>
        <v>8.9046713716655262E-2</v>
      </c>
      <c r="CG289" s="370">
        <v>285</v>
      </c>
      <c r="CH289" s="370">
        <f ca="1">IF(CB289&gt;=0,0,1)</f>
        <v>0</v>
      </c>
      <c r="CI289" s="370">
        <f ca="1">IF(CC289&gt;=0,0,1)</f>
        <v>0</v>
      </c>
    </row>
    <row r="290" spans="1:87" ht="15.6">
      <c r="A290" s="467" t="s">
        <v>84</v>
      </c>
      <c r="B290" s="431"/>
      <c r="C290" s="431"/>
      <c r="D290" s="431"/>
      <c r="E290" s="431"/>
      <c r="F290" s="431"/>
      <c r="G290" s="431"/>
      <c r="H290" s="431"/>
      <c r="I290" s="431"/>
      <c r="J290" s="431"/>
      <c r="K290" s="431"/>
      <c r="Q290" s="227">
        <v>45748</v>
      </c>
      <c r="R290" s="113">
        <v>-9.4111128448733927E-2</v>
      </c>
      <c r="S290" s="113">
        <v>-0.10027317910729816</v>
      </c>
      <c r="T290" s="113">
        <v>-6.1436153160769114E-2</v>
      </c>
      <c r="U290" s="113">
        <v>-6.0218768992117644E-2</v>
      </c>
      <c r="V290" s="113">
        <v>-0.16318885078555301</v>
      </c>
      <c r="W290" s="113">
        <v>-0.10266841375169933</v>
      </c>
      <c r="X290" s="113">
        <v>-6.2198286013792403E-2</v>
      </c>
      <c r="Y290" s="113">
        <v>3.5694814993409318E-2</v>
      </c>
      <c r="Z290" s="113">
        <v>-6.115534271088896E-2</v>
      </c>
      <c r="AA290" s="113">
        <v>-0.11744743768792487</v>
      </c>
      <c r="AB290" s="113">
        <v>-7.7717607737521677E-2</v>
      </c>
      <c r="AC290" s="409">
        <f t="shared" si="12"/>
        <v>-0.86472035340288977</v>
      </c>
      <c r="AD290" s="113">
        <f t="shared" si="13"/>
        <v>8.5504539517479827E-2</v>
      </c>
      <c r="AE290" s="113">
        <f t="shared" si="14"/>
        <v>0.50645123179359897</v>
      </c>
      <c r="AP290" s="39">
        <v>257</v>
      </c>
      <c r="AQ290" s="222">
        <f>IF('Current Portfolio MAIN'!AD276&gt;=0,0,1)</f>
        <v>1</v>
      </c>
      <c r="AR290" s="222">
        <f>IF('Current Portfolio MAIN'!AE276&gt;=0,0,1)</f>
        <v>0</v>
      </c>
      <c r="AW290" s="391"/>
      <c r="AX290" s="391"/>
      <c r="AY290" s="391"/>
      <c r="AZ290" s="391"/>
      <c r="BA290" s="391"/>
      <c r="BB290" s="391"/>
      <c r="BC290" s="391"/>
      <c r="BD290" s="391"/>
      <c r="BE290" s="39">
        <v>257</v>
      </c>
      <c r="BF290" s="222"/>
      <c r="BG290" s="222"/>
      <c r="BH290" s="391"/>
      <c r="BI290" s="391"/>
      <c r="BJ290" s="391"/>
      <c r="BM290" s="370" t="s">
        <v>57</v>
      </c>
      <c r="BN290" s="113">
        <f ca="1">NORMINV(0.05,BN283,BN284)</f>
        <v>-2.7931020159211433E-2</v>
      </c>
      <c r="BZ290" s="370">
        <v>286</v>
      </c>
      <c r="CA290" s="368">
        <f ca="1">NORMINV(RAND(),CE$2,CE$3)</f>
        <v>-4.7772621330936984E-3</v>
      </c>
      <c r="CB290" s="166">
        <f ca="1">CA290-CA$389</f>
        <v>8.414864980332655E-2</v>
      </c>
      <c r="CC290" s="166">
        <f ca="1">CA290-CA$394</f>
        <v>0.10880860398388832</v>
      </c>
      <c r="CG290" s="370">
        <v>286</v>
      </c>
      <c r="CH290" s="370">
        <f ca="1">IF(CB290&gt;=0,0,1)</f>
        <v>0</v>
      </c>
      <c r="CI290" s="370">
        <f ca="1">IF(CC290&gt;=0,0,1)</f>
        <v>0</v>
      </c>
    </row>
    <row r="291" spans="1:87" ht="15.6">
      <c r="A291" s="62" t="s">
        <v>85</v>
      </c>
      <c r="B291" s="222">
        <f t="shared" ref="B291:L291" si="20">COUNT(B3:B278)</f>
        <v>276</v>
      </c>
      <c r="C291" s="222">
        <f t="shared" si="20"/>
        <v>276</v>
      </c>
      <c r="D291" s="222">
        <f t="shared" si="20"/>
        <v>276</v>
      </c>
      <c r="E291" s="222">
        <f t="shared" si="20"/>
        <v>276</v>
      </c>
      <c r="F291" s="222">
        <f t="shared" si="20"/>
        <v>276</v>
      </c>
      <c r="G291" s="222">
        <f t="shared" si="20"/>
        <v>276</v>
      </c>
      <c r="H291" s="222">
        <f t="shared" si="20"/>
        <v>276</v>
      </c>
      <c r="I291" s="222">
        <f t="shared" si="20"/>
        <v>276</v>
      </c>
      <c r="J291" s="222">
        <f t="shared" si="20"/>
        <v>276</v>
      </c>
      <c r="K291" s="222">
        <f t="shared" si="20"/>
        <v>276</v>
      </c>
      <c r="L291" s="222">
        <f t="shared" si="20"/>
        <v>276</v>
      </c>
      <c r="Q291" s="227">
        <v>45749</v>
      </c>
      <c r="R291" s="113">
        <v>-2.0086249575188786E-2</v>
      </c>
      <c r="S291" s="113">
        <v>-9.7592808080038229E-2</v>
      </c>
      <c r="T291" s="113">
        <v>-6.4896792896576128E-2</v>
      </c>
      <c r="U291" s="113">
        <v>-7.0710923121402591E-2</v>
      </c>
      <c r="V291" s="113">
        <v>-0.14615578513035887</v>
      </c>
      <c r="W291" s="113">
        <v>-5.8929384436412824E-2</v>
      </c>
      <c r="X291" s="113">
        <v>8.9756952351915942E-3</v>
      </c>
      <c r="Y291" s="113">
        <v>4.1461957811091965E-2</v>
      </c>
      <c r="Z291" s="113">
        <v>8.7455795641093736E-3</v>
      </c>
      <c r="AA291" s="113">
        <v>-8.5412906878283512E-2</v>
      </c>
      <c r="AB291" s="113">
        <v>-6.6703671957161204E-2</v>
      </c>
      <c r="AC291" s="409">
        <f t="shared" si="12"/>
        <v>-0.55130528946502921</v>
      </c>
      <c r="AD291" s="113">
        <f t="shared" si="13"/>
        <v>0.39891960345534039</v>
      </c>
      <c r="AE291" s="113">
        <f t="shared" si="14"/>
        <v>0.81986629573145953</v>
      </c>
      <c r="AP291" s="39">
        <v>258</v>
      </c>
      <c r="AQ291" s="222">
        <f>IF('Current Portfolio MAIN'!AD277&gt;=0,0,1)</f>
        <v>1</v>
      </c>
      <c r="AR291" s="222">
        <f>IF('Current Portfolio MAIN'!AE277&gt;=0,0,1)</f>
        <v>0</v>
      </c>
      <c r="AW291" s="391"/>
      <c r="AX291" s="391"/>
      <c r="AY291" s="391"/>
      <c r="AZ291" s="391"/>
      <c r="BA291" s="391"/>
      <c r="BB291" s="391"/>
      <c r="BC291" s="391"/>
      <c r="BD291" s="391"/>
      <c r="BE291" s="39">
        <v>258</v>
      </c>
      <c r="BF291" s="222"/>
      <c r="BG291" s="222"/>
      <c r="BH291" s="391"/>
      <c r="BI291" s="391"/>
      <c r="BJ291" s="391"/>
      <c r="BM291" s="173"/>
      <c r="BZ291" s="370">
        <v>287</v>
      </c>
      <c r="CA291" s="368">
        <f ca="1">NORMINV(RAND(),CE$2,CE$3)</f>
        <v>4.924959095649746E-2</v>
      </c>
      <c r="CB291" s="166">
        <f ca="1">CA291-CA$389</f>
        <v>0.13817550289291769</v>
      </c>
      <c r="CC291" s="166">
        <f ca="1">CA291-CA$394</f>
        <v>0.16283545707347946</v>
      </c>
      <c r="CG291" s="370">
        <v>287</v>
      </c>
      <c r="CH291" s="370">
        <f ca="1">IF(CB291&gt;=0,0,1)</f>
        <v>0</v>
      </c>
      <c r="CI291" s="370">
        <f ca="1">IF(CC291&gt;=0,0,1)</f>
        <v>0</v>
      </c>
    </row>
    <row r="292" spans="1:87" ht="15.6">
      <c r="A292" s="62" t="s">
        <v>56</v>
      </c>
      <c r="B292" s="222">
        <f t="shared" ref="B292:L292" si="21">ROUNDDOWN((B291*0.1),0)</f>
        <v>27</v>
      </c>
      <c r="C292" s="222">
        <f t="shared" si="21"/>
        <v>27</v>
      </c>
      <c r="D292" s="222">
        <f t="shared" si="21"/>
        <v>27</v>
      </c>
      <c r="E292" s="222">
        <f t="shared" si="21"/>
        <v>27</v>
      </c>
      <c r="F292" s="222">
        <f t="shared" si="21"/>
        <v>27</v>
      </c>
      <c r="G292" s="222">
        <f t="shared" si="21"/>
        <v>27</v>
      </c>
      <c r="H292" s="222">
        <f t="shared" si="21"/>
        <v>27</v>
      </c>
      <c r="I292" s="222">
        <f t="shared" si="21"/>
        <v>27</v>
      </c>
      <c r="J292" s="222">
        <f t="shared" si="21"/>
        <v>27</v>
      </c>
      <c r="K292" s="222">
        <f t="shared" si="21"/>
        <v>27</v>
      </c>
      <c r="L292" s="222">
        <f t="shared" si="21"/>
        <v>27</v>
      </c>
      <c r="Q292" s="227">
        <v>45750</v>
      </c>
      <c r="R292" s="113">
        <v>2.1172674275822922E-2</v>
      </c>
      <c r="S292" s="113">
        <v>-0.18339686535351696</v>
      </c>
      <c r="T292" s="113">
        <v>-0.11851921864234183</v>
      </c>
      <c r="U292" s="113">
        <v>-0.151085513150374</v>
      </c>
      <c r="V292" s="113">
        <v>-0.23000013836101496</v>
      </c>
      <c r="W292" s="113">
        <v>-0.1833001119370441</v>
      </c>
      <c r="X292" s="113">
        <v>-0.1030007788788937</v>
      </c>
      <c r="Y292" s="113">
        <v>-1.9222725661791285E-2</v>
      </c>
      <c r="Z292" s="113">
        <v>-0.12371311061451362</v>
      </c>
      <c r="AA292" s="113">
        <v>-0.18876470788683375</v>
      </c>
      <c r="AB292" s="113">
        <v>-0.12492072536441201</v>
      </c>
      <c r="AC292" s="409">
        <f t="shared" si="12"/>
        <v>-1.4047512215749134</v>
      </c>
      <c r="AD292" s="113">
        <f t="shared" si="13"/>
        <v>-0.45452632865454379</v>
      </c>
      <c r="AE292" s="113">
        <f t="shared" si="14"/>
        <v>-3.3579636378424649E-2</v>
      </c>
      <c r="AP292" s="39">
        <v>259</v>
      </c>
      <c r="AQ292" s="222">
        <f>IF('Current Portfolio MAIN'!AD278&gt;=0,0,1)</f>
        <v>1</v>
      </c>
      <c r="AR292" s="222">
        <f>IF('Current Portfolio MAIN'!AE278&gt;=0,0,1)</f>
        <v>1</v>
      </c>
      <c r="AW292" s="391"/>
      <c r="AX292" s="391"/>
      <c r="AY292" s="391"/>
      <c r="AZ292" s="391"/>
      <c r="BA292" s="391"/>
      <c r="BB292" s="391"/>
      <c r="BC292" s="391"/>
      <c r="BD292" s="391"/>
      <c r="BE292" s="39">
        <v>259</v>
      </c>
      <c r="BF292" s="222"/>
      <c r="BG292" s="222"/>
      <c r="BH292" s="391"/>
      <c r="BI292" s="391"/>
      <c r="BJ292" s="391"/>
      <c r="BM292" s="173"/>
      <c r="BZ292" s="370">
        <v>288</v>
      </c>
      <c r="CA292" s="368">
        <f ca="1">NORMINV(RAND(),CE$2,CE$3)</f>
        <v>1.7693913078746844E-2</v>
      </c>
      <c r="CB292" s="166">
        <f ca="1">CA292-CA$389</f>
        <v>0.10661982501516709</v>
      </c>
      <c r="CC292" s="166">
        <f ca="1">CA292-CA$394</f>
        <v>0.13127977919572886</v>
      </c>
      <c r="CG292" s="370">
        <v>288</v>
      </c>
      <c r="CH292" s="370">
        <f ca="1">IF(CB292&gt;=0,0,1)</f>
        <v>0</v>
      </c>
      <c r="CI292" s="370">
        <f ca="1">IF(CC292&gt;=0,0,1)</f>
        <v>0</v>
      </c>
    </row>
    <row r="293" spans="1:87" ht="15.6">
      <c r="A293" s="62" t="s">
        <v>86</v>
      </c>
      <c r="B293" s="113">
        <f t="shared" ref="B293:L293" si="22">SMALL(B3:B278,B292)</f>
        <v>-4.3795727439064569E-2</v>
      </c>
      <c r="C293" s="113">
        <f t="shared" si="22"/>
        <v>-2.2308796711624002E-2</v>
      </c>
      <c r="D293" s="113">
        <f t="shared" si="22"/>
        <v>-2.1079967038854841E-2</v>
      </c>
      <c r="E293" s="113">
        <f t="shared" si="22"/>
        <v>-1.8930430667297715E-2</v>
      </c>
      <c r="F293" s="113">
        <f t="shared" si="22"/>
        <v>-2.2036433114653198E-2</v>
      </c>
      <c r="G293" s="113">
        <f t="shared" si="22"/>
        <v>-2.0691410155086132E-2</v>
      </c>
      <c r="H293" s="113">
        <f t="shared" si="22"/>
        <v>-2.3938956478812501E-2</v>
      </c>
      <c r="I293" s="113">
        <f t="shared" si="22"/>
        <v>-2.1248553327001374E-2</v>
      </c>
      <c r="J293" s="113">
        <f t="shared" si="22"/>
        <v>-2.8364592716950465E-2</v>
      </c>
      <c r="K293" s="113">
        <f t="shared" si="22"/>
        <v>-2.7122762064161865E-2</v>
      </c>
      <c r="L293" s="113">
        <f t="shared" si="22"/>
        <v>-0.18061375434925653</v>
      </c>
      <c r="Q293" s="227">
        <v>45751</v>
      </c>
      <c r="R293" s="113">
        <v>-0.10095787559299463</v>
      </c>
      <c r="S293" s="113">
        <v>-0.24769295521393297</v>
      </c>
      <c r="T293" s="113">
        <v>-0.14792678700735762</v>
      </c>
      <c r="U293" s="113">
        <v>-0.19165824792867325</v>
      </c>
      <c r="V293" s="113">
        <v>-0.25541221758124233</v>
      </c>
      <c r="W293" s="113">
        <v>-0.20944884947823694</v>
      </c>
      <c r="X293" s="113">
        <v>-0.12032683482233708</v>
      </c>
      <c r="Y293" s="113">
        <v>-0.11961279442517414</v>
      </c>
      <c r="Z293" s="113">
        <v>-0.18974986186570897</v>
      </c>
      <c r="AA293" s="113">
        <v>-0.19926950436014079</v>
      </c>
      <c r="AB293" s="113">
        <v>-0.16901144679196756</v>
      </c>
      <c r="AC293" s="409">
        <f t="shared" si="12"/>
        <v>-1.9510673750677663</v>
      </c>
      <c r="AD293" s="113">
        <f t="shared" si="13"/>
        <v>-1.0008424821473967</v>
      </c>
      <c r="AE293" s="113">
        <f t="shared" si="14"/>
        <v>-0.57989578987127754</v>
      </c>
      <c r="AP293" s="39">
        <v>260</v>
      </c>
      <c r="AQ293" s="222">
        <f>IF('Current Portfolio MAIN'!AD279&gt;=0,0,1)</f>
        <v>1</v>
      </c>
      <c r="AR293" s="222">
        <f>IF('Current Portfolio MAIN'!AE279&gt;=0,0,1)</f>
        <v>1</v>
      </c>
      <c r="AW293" s="391"/>
      <c r="AX293" s="391"/>
      <c r="AY293" s="391"/>
      <c r="AZ293" s="391"/>
      <c r="BA293" s="391"/>
      <c r="BB293" s="391"/>
      <c r="BC293" s="391"/>
      <c r="BD293" s="391"/>
      <c r="BE293" s="39">
        <v>260</v>
      </c>
      <c r="BF293" s="222"/>
      <c r="BG293" s="222"/>
      <c r="BH293" s="391"/>
      <c r="BI293" s="391"/>
      <c r="BJ293" s="391"/>
      <c r="BM293" s="475" t="s">
        <v>241</v>
      </c>
      <c r="BN293" s="431"/>
      <c r="BZ293" s="370">
        <v>289</v>
      </c>
      <c r="CA293" s="368">
        <f ca="1">NORMINV(RAND(),CE$2,CE$3)</f>
        <v>9.4757247225374736E-2</v>
      </c>
      <c r="CB293" s="166">
        <f ca="1">CA293-CA$389</f>
        <v>0.18368315916179498</v>
      </c>
      <c r="CC293" s="166">
        <f ca="1">CA293-CA$394</f>
        <v>0.20834311334235675</v>
      </c>
      <c r="CG293" s="370">
        <v>289</v>
      </c>
      <c r="CH293" s="370">
        <f ca="1">IF(CB293&gt;=0,0,1)</f>
        <v>0</v>
      </c>
      <c r="CI293" s="370">
        <f ca="1">IF(CC293&gt;=0,0,1)</f>
        <v>0</v>
      </c>
    </row>
    <row r="294" spans="1:87" ht="15.6">
      <c r="A294" s="224"/>
      <c r="Q294" s="227">
        <v>45755</v>
      </c>
      <c r="R294" s="113">
        <v>-0.15478684846910395</v>
      </c>
      <c r="S294" s="113">
        <v>-0.30603000380039613</v>
      </c>
      <c r="T294" s="113">
        <v>-0.13257310198953953</v>
      </c>
      <c r="U294" s="113">
        <v>-0.19954763280581633</v>
      </c>
      <c r="V294" s="113">
        <v>-0.25473132084698813</v>
      </c>
      <c r="W294" s="113">
        <v>-0.2494149204161753</v>
      </c>
      <c r="X294" s="113">
        <v>-0.13837565245250694</v>
      </c>
      <c r="Y294" s="113">
        <v>-0.15723471982283066</v>
      </c>
      <c r="Z294" s="113">
        <v>-0.13007520060375888</v>
      </c>
      <c r="AA294" s="113">
        <v>-0.17583997416483266</v>
      </c>
      <c r="AB294" s="113">
        <v>-0.16908211025075348</v>
      </c>
      <c r="AC294" s="409">
        <f t="shared" si="12"/>
        <v>-2.067691485622702</v>
      </c>
      <c r="AD294" s="113">
        <f t="shared" si="13"/>
        <v>-1.1174665927023324</v>
      </c>
      <c r="AE294" s="113">
        <f t="shared" si="14"/>
        <v>-0.69651990042621326</v>
      </c>
      <c r="AP294" s="39">
        <v>261</v>
      </c>
      <c r="AQ294" s="222">
        <f>IF('Current Portfolio MAIN'!AD280&gt;=0,0,1)</f>
        <v>1</v>
      </c>
      <c r="AR294" s="222">
        <f>IF('Current Portfolio MAIN'!AE280&gt;=0,0,1)</f>
        <v>1</v>
      </c>
      <c r="AW294" s="391"/>
      <c r="AX294" s="391"/>
      <c r="AY294" s="391"/>
      <c r="AZ294" s="391"/>
      <c r="BA294" s="391"/>
      <c r="BB294" s="391"/>
      <c r="BC294" s="391"/>
      <c r="BD294" s="391"/>
      <c r="BE294" s="39">
        <v>261</v>
      </c>
      <c r="BF294" s="222"/>
      <c r="BG294" s="222"/>
      <c r="BH294" s="391"/>
      <c r="BI294" s="391"/>
      <c r="BJ294" s="391"/>
      <c r="BM294" s="370" t="s">
        <v>85</v>
      </c>
      <c r="BN294" s="222">
        <f ca="1">COUNT(BN5:BN280)</f>
        <v>276</v>
      </c>
      <c r="BZ294" s="370">
        <v>290</v>
      </c>
      <c r="CA294" s="368">
        <f ca="1">NORMINV(RAND(),CE$2,CE$3)</f>
        <v>-4.1436097622954651E-2</v>
      </c>
      <c r="CB294" s="166">
        <f ca="1">CA294-CA$389</f>
        <v>4.7489814313465592E-2</v>
      </c>
      <c r="CC294" s="166">
        <f ca="1">CA294-CA$394</f>
        <v>7.2149768494027364E-2</v>
      </c>
      <c r="CG294" s="370">
        <v>290</v>
      </c>
      <c r="CH294" s="370">
        <f ca="1">IF(CB294&gt;=0,0,1)</f>
        <v>0</v>
      </c>
      <c r="CI294" s="370">
        <f ca="1">IF(CC294&gt;=0,0,1)</f>
        <v>0</v>
      </c>
    </row>
    <row r="295" spans="1:87" ht="15.6">
      <c r="A295" s="62" t="s">
        <v>85</v>
      </c>
      <c r="B295" s="222">
        <f t="shared" ref="B295:L295" si="23">COUNT(B3:B278)</f>
        <v>276</v>
      </c>
      <c r="C295" s="222">
        <f t="shared" si="23"/>
        <v>276</v>
      </c>
      <c r="D295" s="222">
        <f t="shared" si="23"/>
        <v>276</v>
      </c>
      <c r="E295" s="222">
        <f t="shared" si="23"/>
        <v>276</v>
      </c>
      <c r="F295" s="222">
        <f t="shared" si="23"/>
        <v>276</v>
      </c>
      <c r="G295" s="222">
        <f t="shared" si="23"/>
        <v>276</v>
      </c>
      <c r="H295" s="222">
        <f t="shared" si="23"/>
        <v>276</v>
      </c>
      <c r="I295" s="222">
        <f t="shared" si="23"/>
        <v>276</v>
      </c>
      <c r="J295" s="222">
        <f t="shared" si="23"/>
        <v>276</v>
      </c>
      <c r="K295" s="222">
        <f t="shared" si="23"/>
        <v>276</v>
      </c>
      <c r="L295" s="222">
        <f t="shared" si="23"/>
        <v>276</v>
      </c>
      <c r="Q295" s="227">
        <v>45756</v>
      </c>
      <c r="R295" s="113">
        <v>5.2475730212929284E-2</v>
      </c>
      <c r="S295" s="113">
        <v>-0.12935280693510587</v>
      </c>
      <c r="T295" s="113">
        <v>-7.5544803012506101E-3</v>
      </c>
      <c r="U295" s="113">
        <v>-7.3552795132974635E-2</v>
      </c>
      <c r="V295" s="113">
        <v>-9.6874982318489677E-2</v>
      </c>
      <c r="W295" s="113">
        <v>-0.13264574170637855</v>
      </c>
      <c r="X295" s="113">
        <v>-8.3941421191061627E-2</v>
      </c>
      <c r="Y295" s="113">
        <v>-8.3589275901811311E-2</v>
      </c>
      <c r="Z295" s="113">
        <v>9.3563314923359453E-3</v>
      </c>
      <c r="AA295" s="113">
        <v>-6.0074111198298863E-2</v>
      </c>
      <c r="AB295" s="113">
        <v>-5.3057128827633693E-2</v>
      </c>
      <c r="AC295" s="409">
        <f t="shared" si="12"/>
        <v>-0.65881068180773961</v>
      </c>
      <c r="AD295" s="113">
        <f t="shared" si="13"/>
        <v>0.29141421111262999</v>
      </c>
      <c r="AE295" s="113">
        <f t="shared" si="14"/>
        <v>0.71236090338874913</v>
      </c>
      <c r="AP295" s="39">
        <v>262</v>
      </c>
      <c r="AQ295" s="222">
        <f>IF('Current Portfolio MAIN'!AD281&gt;=0,0,1)</f>
        <v>1</v>
      </c>
      <c r="AR295" s="222">
        <f>IF('Current Portfolio MAIN'!AE281&gt;=0,0,1)</f>
        <v>1</v>
      </c>
      <c r="AW295" s="391"/>
      <c r="AX295" s="391"/>
      <c r="AY295" s="391"/>
      <c r="AZ295" s="391"/>
      <c r="BA295" s="391"/>
      <c r="BB295" s="391"/>
      <c r="BC295" s="391"/>
      <c r="BD295" s="391"/>
      <c r="BE295" s="39">
        <v>262</v>
      </c>
      <c r="BF295" s="222"/>
      <c r="BG295" s="222"/>
      <c r="BH295" s="391"/>
      <c r="BI295" s="391"/>
      <c r="BJ295" s="391"/>
      <c r="BM295" s="370" t="s">
        <v>56</v>
      </c>
      <c r="BN295" s="222">
        <f ca="1">ROUNDDOWN((BN294*0.1),0)</f>
        <v>27</v>
      </c>
      <c r="BZ295" s="370">
        <v>291</v>
      </c>
      <c r="CA295" s="368">
        <f ca="1">NORMINV(RAND(),CE$2,CE$3)</f>
        <v>-3.4068868163526875E-2</v>
      </c>
      <c r="CB295" s="166">
        <f ca="1">CA295-CA$389</f>
        <v>5.4857043772893369E-2</v>
      </c>
      <c r="CC295" s="166">
        <f ca="1">CA295-CA$394</f>
        <v>7.951699795345514E-2</v>
      </c>
      <c r="CG295" s="370">
        <v>291</v>
      </c>
      <c r="CH295" s="370">
        <f ca="1">IF(CB295&gt;=0,0,1)</f>
        <v>0</v>
      </c>
      <c r="CI295" s="370">
        <f ca="1">IF(CC295&gt;=0,0,1)</f>
        <v>0</v>
      </c>
    </row>
    <row r="296" spans="1:87" ht="15.6">
      <c r="A296" s="62" t="s">
        <v>57</v>
      </c>
      <c r="B296" s="222">
        <f t="shared" ref="B296:L296" si="24">ROUNDDOWN((B295*0.05),0)</f>
        <v>13</v>
      </c>
      <c r="C296" s="222">
        <f t="shared" si="24"/>
        <v>13</v>
      </c>
      <c r="D296" s="222">
        <f t="shared" si="24"/>
        <v>13</v>
      </c>
      <c r="E296" s="222">
        <f t="shared" si="24"/>
        <v>13</v>
      </c>
      <c r="F296" s="222">
        <f t="shared" si="24"/>
        <v>13</v>
      </c>
      <c r="G296" s="222">
        <f t="shared" si="24"/>
        <v>13</v>
      </c>
      <c r="H296" s="222">
        <f t="shared" si="24"/>
        <v>13</v>
      </c>
      <c r="I296" s="222">
        <f t="shared" si="24"/>
        <v>13</v>
      </c>
      <c r="J296" s="222">
        <f t="shared" si="24"/>
        <v>13</v>
      </c>
      <c r="K296" s="222">
        <f t="shared" si="24"/>
        <v>13</v>
      </c>
      <c r="L296" s="222">
        <f t="shared" si="24"/>
        <v>13</v>
      </c>
      <c r="Q296" s="227">
        <v>45757</v>
      </c>
      <c r="R296" s="113">
        <v>-4.3955096921462267E-2</v>
      </c>
      <c r="S296" s="113">
        <v>-0.12721896481980444</v>
      </c>
      <c r="T296" s="113">
        <v>-1.046452378311824E-2</v>
      </c>
      <c r="U296" s="113">
        <v>-6.9140798788234648E-2</v>
      </c>
      <c r="V296" s="113">
        <v>-0.14173015889562945</v>
      </c>
      <c r="W296" s="113">
        <v>-0.15704316363767523</v>
      </c>
      <c r="X296" s="113">
        <v>-9.2061548950914451E-2</v>
      </c>
      <c r="Y296" s="113">
        <v>-0.12071803973683315</v>
      </c>
      <c r="Z296" s="113">
        <v>-2.6024137014248661E-2</v>
      </c>
      <c r="AA296" s="113">
        <v>-9.3838465023572182E-2</v>
      </c>
      <c r="AB296" s="113">
        <v>-6.4317307570015081E-2</v>
      </c>
      <c r="AC296" s="409">
        <f t="shared" si="12"/>
        <v>-0.9465122051415078</v>
      </c>
      <c r="AD296" s="113">
        <f t="shared" si="13"/>
        <v>3.7126877788618007E-3</v>
      </c>
      <c r="AE296" s="113">
        <f t="shared" si="14"/>
        <v>0.42465938005498094</v>
      </c>
      <c r="AP296" s="39">
        <v>263</v>
      </c>
      <c r="AQ296" s="222">
        <f>IF('Current Portfolio MAIN'!AD282&gt;=0,0,1)</f>
        <v>1</v>
      </c>
      <c r="AR296" s="222">
        <f>IF('Current Portfolio MAIN'!AE282&gt;=0,0,1)</f>
        <v>1</v>
      </c>
      <c r="AW296" s="391"/>
      <c r="AX296" s="391"/>
      <c r="AY296" s="391"/>
      <c r="AZ296" s="391"/>
      <c r="BA296" s="391"/>
      <c r="BB296" s="391"/>
      <c r="BC296" s="391"/>
      <c r="BD296" s="391"/>
      <c r="BE296" s="39">
        <v>263</v>
      </c>
      <c r="BF296" s="222"/>
      <c r="BG296" s="222"/>
      <c r="BH296" s="391"/>
      <c r="BI296" s="391"/>
      <c r="BJ296" s="391"/>
      <c r="BM296" s="370" t="s">
        <v>86</v>
      </c>
      <c r="BN296" s="113">
        <f ca="1">SMALL(BN5:BN280,BN295)</f>
        <v>-2.3653762813083755E-2</v>
      </c>
      <c r="BZ296" s="370">
        <v>292</v>
      </c>
      <c r="CA296" s="368">
        <f ca="1">NORMINV(RAND(),CE$2,CE$3)</f>
        <v>-9.3698699143827252E-2</v>
      </c>
      <c r="CB296" s="166">
        <f ca="1">CA296-CA$389</f>
        <v>-4.7727872074070088E-3</v>
      </c>
      <c r="CC296" s="166">
        <f ca="1">CA296-CA$394</f>
        <v>1.9887166973154763E-2</v>
      </c>
      <c r="CG296" s="370">
        <v>292</v>
      </c>
      <c r="CH296" s="370">
        <f ca="1">IF(CB296&gt;=0,0,1)</f>
        <v>1</v>
      </c>
      <c r="CI296" s="370">
        <f ca="1">IF(CC296&gt;=0,0,1)</f>
        <v>0</v>
      </c>
    </row>
    <row r="297" spans="1:87" ht="15.6">
      <c r="A297" s="62" t="s">
        <v>87</v>
      </c>
      <c r="B297" s="113">
        <f t="shared" ref="B297:L297" si="25">SMALL(B3:B278,B296)</f>
        <v>-6.276426302978011E-2</v>
      </c>
      <c r="C297" s="113">
        <f t="shared" si="25"/>
        <v>-3.4081825452411119E-2</v>
      </c>
      <c r="D297" s="113">
        <f t="shared" si="25"/>
        <v>-3.4442442823001795E-2</v>
      </c>
      <c r="E297" s="113">
        <f t="shared" si="25"/>
        <v>-2.4381029330776238E-2</v>
      </c>
      <c r="F297" s="113">
        <f t="shared" si="25"/>
        <v>-2.9865734220970497E-2</v>
      </c>
      <c r="G297" s="113">
        <f t="shared" si="25"/>
        <v>-3.1524715035223139E-2</v>
      </c>
      <c r="H297" s="113">
        <f t="shared" si="25"/>
        <v>-3.6916585344991315E-2</v>
      </c>
      <c r="I297" s="113">
        <f t="shared" si="25"/>
        <v>-3.2720906628636914E-2</v>
      </c>
      <c r="J297" s="113">
        <f t="shared" si="25"/>
        <v>-3.8023163263483095E-2</v>
      </c>
      <c r="K297" s="113">
        <f t="shared" si="25"/>
        <v>-3.9181995047944951E-2</v>
      </c>
      <c r="L297" s="113">
        <f t="shared" si="25"/>
        <v>-0.26963696578208152</v>
      </c>
      <c r="Q297" s="227">
        <v>45758</v>
      </c>
      <c r="R297" s="113">
        <v>-0.18251691696679284</v>
      </c>
      <c r="S297" s="113">
        <v>-7.249333190456031E-2</v>
      </c>
      <c r="T297" s="113">
        <v>6.5596658427056198E-3</v>
      </c>
      <c r="U297" s="113">
        <v>-5.7012630543672338E-2</v>
      </c>
      <c r="V297" s="113">
        <v>-0.13990344993173454</v>
      </c>
      <c r="W297" s="113">
        <v>-0.1537828718659856</v>
      </c>
      <c r="X297" s="113">
        <v>-9.1024703192112755E-2</v>
      </c>
      <c r="Y297" s="113">
        <v>-0.13340486935673979</v>
      </c>
      <c r="Z297" s="113">
        <v>-3.3801168960165717E-2</v>
      </c>
      <c r="AA297" s="113">
        <v>-6.418284462145496E-2</v>
      </c>
      <c r="AB297" s="113">
        <v>-4.6637048401675818E-2</v>
      </c>
      <c r="AC297" s="409">
        <f t="shared" si="12"/>
        <v>-0.96820016990218905</v>
      </c>
      <c r="AD297" s="113">
        <f t="shared" si="13"/>
        <v>-1.7975276981819444E-2</v>
      </c>
      <c r="AE297" s="113">
        <f t="shared" si="14"/>
        <v>0.4029714152942997</v>
      </c>
      <c r="AP297" s="39">
        <v>264</v>
      </c>
      <c r="AQ297" s="222">
        <f>IF('Current Portfolio MAIN'!AD283&gt;=0,0,1)</f>
        <v>1</v>
      </c>
      <c r="AR297" s="222">
        <f>IF('Current Portfolio MAIN'!AE283&gt;=0,0,1)</f>
        <v>1</v>
      </c>
      <c r="AW297" s="391"/>
      <c r="AX297" s="391"/>
      <c r="AY297" s="391"/>
      <c r="AZ297" s="391"/>
      <c r="BA297" s="391"/>
      <c r="BB297" s="391"/>
      <c r="BC297" s="391"/>
      <c r="BD297" s="391"/>
      <c r="BE297" s="39">
        <v>264</v>
      </c>
      <c r="BF297" s="222"/>
      <c r="BG297" s="222"/>
      <c r="BH297" s="391"/>
      <c r="BI297" s="391"/>
      <c r="BJ297" s="391"/>
      <c r="BM297" s="173"/>
      <c r="BZ297" s="370">
        <v>293</v>
      </c>
      <c r="CA297" s="368">
        <f ca="1">NORMINV(RAND(),CE$2,CE$3)</f>
        <v>9.1525763171471125E-2</v>
      </c>
      <c r="CB297" s="166">
        <f ca="1">CA297-CA$389</f>
        <v>0.18045167510789137</v>
      </c>
      <c r="CC297" s="166">
        <f ca="1">CA297-CA$394</f>
        <v>0.20511162928845314</v>
      </c>
      <c r="CG297" s="370">
        <v>293</v>
      </c>
      <c r="CH297" s="370">
        <f ca="1">IF(CB297&gt;=0,0,1)</f>
        <v>0</v>
      </c>
      <c r="CI297" s="370">
        <f ca="1">IF(CC297&gt;=0,0,1)</f>
        <v>0</v>
      </c>
    </row>
    <row r="298" spans="1:87" ht="15.6">
      <c r="Q298" s="227">
        <v>45762</v>
      </c>
      <c r="R298" s="113">
        <v>-0.21133965676964328</v>
      </c>
      <c r="S298" s="113">
        <v>-9.5269362878610431E-2</v>
      </c>
      <c r="T298" s="113">
        <v>-5.1428876138207014E-2</v>
      </c>
      <c r="U298" s="113">
        <v>-9.6589305936446879E-2</v>
      </c>
      <c r="V298" s="113">
        <v>-0.17650394000155067</v>
      </c>
      <c r="W298" s="113">
        <v>-0.18196012451770016</v>
      </c>
      <c r="X298" s="113">
        <v>-0.11958356781790613</v>
      </c>
      <c r="Y298" s="113">
        <v>-0.18126939820722576</v>
      </c>
      <c r="Z298" s="113">
        <v>-8.1613559975136085E-2</v>
      </c>
      <c r="AA298" s="113">
        <v>-0.13309557968425945</v>
      </c>
      <c r="AB298" s="113">
        <v>-8.5529410195409938E-2</v>
      </c>
      <c r="AC298" s="409">
        <f t="shared" si="12"/>
        <v>-1.4141827821220958</v>
      </c>
      <c r="AD298" s="113">
        <f t="shared" si="13"/>
        <v>-0.4639578892017262</v>
      </c>
      <c r="AE298" s="113">
        <f t="shared" si="14"/>
        <v>-4.3011196925607065E-2</v>
      </c>
      <c r="AP298" s="39">
        <v>265</v>
      </c>
      <c r="AQ298" s="222">
        <f>IF('Current Portfolio MAIN'!AD284&gt;=0,0,1)</f>
        <v>1</v>
      </c>
      <c r="AR298" s="222">
        <f>IF('Current Portfolio MAIN'!AE284&gt;=0,0,1)</f>
        <v>1</v>
      </c>
      <c r="AW298" s="391"/>
      <c r="AX298" s="391"/>
      <c r="AY298" s="391"/>
      <c r="AZ298" s="391"/>
      <c r="BA298" s="391"/>
      <c r="BB298" s="391"/>
      <c r="BC298" s="391"/>
      <c r="BD298" s="391"/>
      <c r="BE298" s="39">
        <v>265</v>
      </c>
      <c r="BF298" s="222"/>
      <c r="BG298" s="222"/>
      <c r="BH298" s="391"/>
      <c r="BI298" s="391"/>
      <c r="BJ298" s="391"/>
      <c r="BM298" s="173"/>
      <c r="BZ298" s="370">
        <v>294</v>
      </c>
      <c r="CA298" s="368">
        <f ca="1">NORMINV(RAND(),CE$2,CE$3)</f>
        <v>9.6860866448283151E-2</v>
      </c>
      <c r="CB298" s="166">
        <f ca="1">CA298-CA$389</f>
        <v>0.18578677838470339</v>
      </c>
      <c r="CC298" s="166">
        <f ca="1">CA298-CA$394</f>
        <v>0.21044673256526517</v>
      </c>
      <c r="CG298" s="370">
        <v>294</v>
      </c>
      <c r="CH298" s="370">
        <f ca="1">IF(CB298&gt;=0,0,1)</f>
        <v>0</v>
      </c>
      <c r="CI298" s="370">
        <f ca="1">IF(CC298&gt;=0,0,1)</f>
        <v>0</v>
      </c>
    </row>
    <row r="299" spans="1:87" ht="15.6">
      <c r="Q299" s="227">
        <v>45763</v>
      </c>
      <c r="R299" s="113">
        <v>-0.27575128001673621</v>
      </c>
      <c r="S299" s="113">
        <v>-0.10833418217740776</v>
      </c>
      <c r="T299" s="113">
        <v>-5.4105228455684329E-2</v>
      </c>
      <c r="U299" s="113">
        <v>-9.7288651565508255E-2</v>
      </c>
      <c r="V299" s="113">
        <v>-0.18670419345394451</v>
      </c>
      <c r="W299" s="113">
        <v>-0.19154842225531643</v>
      </c>
      <c r="X299" s="113">
        <v>-0.11304652154235029</v>
      </c>
      <c r="Y299" s="113">
        <v>-0.17828589275459639</v>
      </c>
      <c r="Z299" s="113">
        <v>-5.4603898983472843E-2</v>
      </c>
      <c r="AA299" s="113">
        <v>-0.11740085802262556</v>
      </c>
      <c r="AB299" s="113">
        <v>-8.2723898723137457E-2</v>
      </c>
      <c r="AC299" s="409">
        <f t="shared" si="12"/>
        <v>-1.4597930279507798</v>
      </c>
      <c r="AD299" s="113">
        <f t="shared" si="13"/>
        <v>-0.50956813503041021</v>
      </c>
      <c r="AE299" s="113">
        <f t="shared" si="14"/>
        <v>-8.8621442754291069E-2</v>
      </c>
      <c r="AP299" s="39">
        <v>266</v>
      </c>
      <c r="AQ299" s="222">
        <f>IF('Current Portfolio MAIN'!AD285&gt;=0,0,1)</f>
        <v>1</v>
      </c>
      <c r="AR299" s="222">
        <f>IF('Current Portfolio MAIN'!AE285&gt;=0,0,1)</f>
        <v>0</v>
      </c>
      <c r="AW299" s="391"/>
      <c r="AX299" s="391"/>
      <c r="AY299" s="391"/>
      <c r="AZ299" s="391"/>
      <c r="BA299" s="391"/>
      <c r="BB299" s="391"/>
      <c r="BC299" s="391"/>
      <c r="BD299" s="391"/>
      <c r="BE299" s="39">
        <v>266</v>
      </c>
      <c r="BF299" s="222">
        <f>IF('Current Portfolio MAIN'!AD285&gt;=0,0,1)</f>
        <v>1</v>
      </c>
      <c r="BG299" s="222">
        <f>IF('Current Portfolio MAIN'!AE285&gt;=0,0,1)</f>
        <v>0</v>
      </c>
      <c r="BH299" s="391"/>
      <c r="BI299" s="391"/>
      <c r="BJ299" s="391"/>
      <c r="BM299" s="370" t="s">
        <v>85</v>
      </c>
      <c r="BN299" s="222">
        <f ca="1">COUNT(BN5:BN280)</f>
        <v>276</v>
      </c>
      <c r="BZ299" s="370">
        <v>295</v>
      </c>
      <c r="CA299" s="368">
        <f ca="1">NORMINV(RAND(),CE$2,CE$3)</f>
        <v>0.10297641455634091</v>
      </c>
      <c r="CB299" s="166">
        <f ca="1">CA299-CA$389</f>
        <v>0.19190232649276115</v>
      </c>
      <c r="CC299" s="166">
        <f ca="1">CA299-CA$394</f>
        <v>0.21656228067332292</v>
      </c>
      <c r="CG299" s="370">
        <v>295</v>
      </c>
      <c r="CH299" s="370">
        <f ca="1">IF(CB299&gt;=0,0,1)</f>
        <v>0</v>
      </c>
      <c r="CI299" s="370">
        <f ca="1">IF(CC299&gt;=0,0,1)</f>
        <v>0</v>
      </c>
    </row>
    <row r="300" spans="1:87" ht="15.6">
      <c r="A300" s="467" t="s">
        <v>235</v>
      </c>
      <c r="B300" s="431"/>
      <c r="C300" s="431"/>
      <c r="D300" s="431"/>
      <c r="E300" s="431"/>
      <c r="F300" s="431"/>
      <c r="G300" s="431"/>
      <c r="H300" s="431"/>
      <c r="I300" s="431"/>
      <c r="J300" s="431"/>
      <c r="K300" s="431"/>
      <c r="Q300" s="227">
        <v>45764</v>
      </c>
      <c r="R300" s="113">
        <v>-0.20470295384862791</v>
      </c>
      <c r="S300" s="113">
        <v>-7.2625374591460345E-2</v>
      </c>
      <c r="T300" s="113">
        <v>-3.9020849292920712E-2</v>
      </c>
      <c r="U300" s="113">
        <v>-7.552434617478454E-2</v>
      </c>
      <c r="V300" s="113">
        <v>-0.14306971656657363</v>
      </c>
      <c r="W300" s="113">
        <v>-0.14891898794115377</v>
      </c>
      <c r="X300" s="113">
        <v>-9.2897076279448432E-2</v>
      </c>
      <c r="Y300" s="113">
        <v>-0.1483726510913258</v>
      </c>
      <c r="Z300" s="113">
        <v>-4.9588253224488343E-2</v>
      </c>
      <c r="AA300" s="113">
        <v>-0.1054875271526885</v>
      </c>
      <c r="AB300" s="113">
        <v>-5.6756222747454177E-2</v>
      </c>
      <c r="AC300" s="409">
        <f t="shared" si="12"/>
        <v>-1.1369639589109264</v>
      </c>
      <c r="AD300" s="113">
        <f t="shared" si="13"/>
        <v>-0.18673906599055679</v>
      </c>
      <c r="AE300" s="113">
        <f t="shared" si="14"/>
        <v>0.23420762628556235</v>
      </c>
      <c r="AP300" s="39">
        <v>267</v>
      </c>
      <c r="AQ300" s="222">
        <f>IF('Current Portfolio MAIN'!AD286&gt;=0,0,1)</f>
        <v>0</v>
      </c>
      <c r="AR300" s="222">
        <f>IF('Current Portfolio MAIN'!AE286&gt;=0,0,1)</f>
        <v>0</v>
      </c>
      <c r="AW300" s="391"/>
      <c r="AX300" s="391"/>
      <c r="AY300" s="391"/>
      <c r="AZ300" s="391"/>
      <c r="BA300" s="391"/>
      <c r="BB300" s="391"/>
      <c r="BC300" s="391"/>
      <c r="BD300" s="391"/>
      <c r="BE300" s="39">
        <v>267</v>
      </c>
      <c r="BF300" s="222">
        <f>IF('Current Portfolio MAIN'!AD286&gt;=0,0,1)</f>
        <v>0</v>
      </c>
      <c r="BG300" s="222">
        <f>IF('Current Portfolio MAIN'!AE286&gt;=0,0,1)</f>
        <v>0</v>
      </c>
      <c r="BH300" s="391"/>
      <c r="BI300" s="391"/>
      <c r="BJ300" s="391"/>
      <c r="BM300" s="370" t="s">
        <v>57</v>
      </c>
      <c r="BN300" s="222">
        <f ca="1">ROUNDDOWN((BN299*0.05),0)</f>
        <v>13</v>
      </c>
      <c r="BZ300" s="370">
        <v>296</v>
      </c>
      <c r="CA300" s="368">
        <f ca="1">NORMINV(RAND(),CE$2,CE$3)</f>
        <v>2.2801584939389816E-2</v>
      </c>
      <c r="CB300" s="166">
        <f ca="1">CA300-CA$389</f>
        <v>0.11172749687581006</v>
      </c>
      <c r="CC300" s="166">
        <f ca="1">CA300-CA$394</f>
        <v>0.13638745105637184</v>
      </c>
      <c r="CG300" s="370">
        <v>296</v>
      </c>
      <c r="CH300" s="370">
        <f ca="1">IF(CB300&gt;=0,0,1)</f>
        <v>0</v>
      </c>
      <c r="CI300" s="370">
        <f ca="1">IF(CC300&gt;=0,0,1)</f>
        <v>0</v>
      </c>
    </row>
    <row r="301" spans="1:87" ht="15.6">
      <c r="A301" s="62" t="s">
        <v>56</v>
      </c>
      <c r="B301" s="113">
        <f t="shared" ref="B301:L301" si="26">-B$280+B$281*_xlfn.NORM.S.INV(90%)/(1-0.1)</f>
        <v>6.0367663240982118E-2</v>
      </c>
      <c r="C301" s="113">
        <f t="shared" si="26"/>
        <v>2.9078243854042018E-2</v>
      </c>
      <c r="D301" s="113">
        <f t="shared" si="26"/>
        <v>2.5451843900065305E-2</v>
      </c>
      <c r="E301" s="113">
        <f t="shared" si="26"/>
        <v>2.5368927761254132E-2</v>
      </c>
      <c r="F301" s="113">
        <f t="shared" si="26"/>
        <v>3.1019721101252312E-2</v>
      </c>
      <c r="G301" s="113">
        <f t="shared" si="26"/>
        <v>3.5621209779771248E-2</v>
      </c>
      <c r="H301" s="113">
        <f t="shared" si="26"/>
        <v>3.0657876019000285E-2</v>
      </c>
      <c r="I301" s="113">
        <f t="shared" si="26"/>
        <v>2.6184986152414932E-2</v>
      </c>
      <c r="J301" s="113">
        <f t="shared" si="26"/>
        <v>3.4353169215235707E-2</v>
      </c>
      <c r="K301" s="113">
        <f t="shared" si="26"/>
        <v>3.4547324025674724E-2</v>
      </c>
      <c r="L301" s="113">
        <f t="shared" si="26"/>
        <v>0.23743019023470499</v>
      </c>
      <c r="Q301" s="227">
        <v>45769</v>
      </c>
      <c r="R301" s="113">
        <v>-0.20625782939322013</v>
      </c>
      <c r="S301" s="113">
        <v>-9.0594917534313368E-2</v>
      </c>
      <c r="T301" s="113">
        <v>-7.5662376183800117E-2</v>
      </c>
      <c r="U301" s="113">
        <v>-0.11494248910081573</v>
      </c>
      <c r="V301" s="113">
        <v>-0.1511301659615657</v>
      </c>
      <c r="W301" s="113">
        <v>-0.18215583373277056</v>
      </c>
      <c r="X301" s="113">
        <v>-0.10960139691301363</v>
      </c>
      <c r="Y301" s="113">
        <v>-0.18772816551407134</v>
      </c>
      <c r="Z301" s="113">
        <v>-8.3364479595115282E-2</v>
      </c>
      <c r="AA301" s="113">
        <v>-0.13406858708474478</v>
      </c>
      <c r="AB301" s="113">
        <v>-8.9787891826176636E-2</v>
      </c>
      <c r="AC301" s="409">
        <f t="shared" si="12"/>
        <v>-1.4252941328396074</v>
      </c>
      <c r="AD301" s="113">
        <f t="shared" si="13"/>
        <v>-0.47506923991923777</v>
      </c>
      <c r="AE301" s="113">
        <f t="shared" si="14"/>
        <v>-5.4122547643118635E-2</v>
      </c>
      <c r="AP301" s="39">
        <v>268</v>
      </c>
      <c r="AQ301" s="222">
        <f>IF('Current Portfolio MAIN'!AD287&gt;=0,0,1)</f>
        <v>0</v>
      </c>
      <c r="AR301" s="222">
        <f>IF('Current Portfolio MAIN'!AE287&gt;=0,0,1)</f>
        <v>0</v>
      </c>
      <c r="AW301" s="391"/>
      <c r="AX301" s="391"/>
      <c r="AY301" s="391"/>
      <c r="AZ301" s="391"/>
      <c r="BA301" s="391"/>
      <c r="BB301" s="391"/>
      <c r="BC301" s="391"/>
      <c r="BD301" s="391"/>
      <c r="BE301" s="39">
        <v>268</v>
      </c>
      <c r="BF301" s="222">
        <f>IF('Current Portfolio MAIN'!AD287&gt;=0,0,1)</f>
        <v>0</v>
      </c>
      <c r="BG301" s="222">
        <f>IF('Current Portfolio MAIN'!AE287&gt;=0,0,1)</f>
        <v>0</v>
      </c>
      <c r="BH301" s="391"/>
      <c r="BI301" s="391"/>
      <c r="BJ301" s="391"/>
      <c r="BM301" s="370" t="s">
        <v>87</v>
      </c>
      <c r="BN301" s="113">
        <f ca="1">SMALL(BN5:BN280,BN300)</f>
        <v>-2.9008473070523729E-2</v>
      </c>
      <c r="BZ301" s="370">
        <v>297</v>
      </c>
      <c r="CA301" s="368">
        <f ca="1">NORMINV(RAND(),CE$2,CE$3)</f>
        <v>-3.0481860467234757E-2</v>
      </c>
      <c r="CB301" s="166">
        <f ca="1">CA301-CA$389</f>
        <v>5.8444051469185486E-2</v>
      </c>
      <c r="CC301" s="166">
        <f ca="1">CA301-CA$394</f>
        <v>8.3104005649747265E-2</v>
      </c>
      <c r="CG301" s="370">
        <v>297</v>
      </c>
      <c r="CH301" s="370">
        <f ca="1">IF(CB301&gt;=0,0,1)</f>
        <v>0</v>
      </c>
      <c r="CI301" s="370">
        <f ca="1">IF(CC301&gt;=0,0,1)</f>
        <v>0</v>
      </c>
    </row>
    <row r="302" spans="1:87" ht="15.6">
      <c r="A302" s="62" t="s">
        <v>57</v>
      </c>
      <c r="B302" s="113">
        <f t="shared" ref="B302:L302" si="27">-B$280+B$281*_xlfn.NORM.S.INV(95%)/(1-0.05)</f>
        <v>7.3227287426864657E-2</v>
      </c>
      <c r="C302" s="113">
        <f t="shared" si="27"/>
        <v>3.5473254226128619E-2</v>
      </c>
      <c r="D302" s="113">
        <f t="shared" si="27"/>
        <v>3.1046532329303614E-2</v>
      </c>
      <c r="E302" s="113">
        <f t="shared" si="27"/>
        <v>3.0854912936398683E-2</v>
      </c>
      <c r="F302" s="113">
        <f t="shared" si="27"/>
        <v>3.7843853862262349E-2</v>
      </c>
      <c r="G302" s="113">
        <f t="shared" si="27"/>
        <v>4.315866300761402E-2</v>
      </c>
      <c r="H302" s="113">
        <f t="shared" si="27"/>
        <v>3.771440425158374E-2</v>
      </c>
      <c r="I302" s="113">
        <f t="shared" si="27"/>
        <v>3.1781154452826803E-2</v>
      </c>
      <c r="J302" s="113">
        <f t="shared" si="27"/>
        <v>4.1931001964734559E-2</v>
      </c>
      <c r="K302" s="113">
        <f t="shared" si="27"/>
        <v>4.2112601712496284E-2</v>
      </c>
      <c r="L302" s="113">
        <f t="shared" si="27"/>
        <v>0.2893614690898505</v>
      </c>
      <c r="Q302" s="227">
        <v>45770</v>
      </c>
      <c r="R302" s="113">
        <v>-0.18077852568328145</v>
      </c>
      <c r="S302" s="113">
        <v>-9.5210902459417657E-2</v>
      </c>
      <c r="T302" s="113">
        <v>-7.6377365136026554E-2</v>
      </c>
      <c r="U302" s="113">
        <v>-0.1095131189205667</v>
      </c>
      <c r="V302" s="113">
        <v>-0.15286657768230094</v>
      </c>
      <c r="W302" s="113">
        <v>-0.11559732295756608</v>
      </c>
      <c r="X302" s="113">
        <v>-0.11151306888186285</v>
      </c>
      <c r="Y302" s="113">
        <v>-0.1992161150995212</v>
      </c>
      <c r="Z302" s="113">
        <v>-6.5866050900866835E-2</v>
      </c>
      <c r="AA302" s="113">
        <v>-0.11155123890428797</v>
      </c>
      <c r="AB302" s="113">
        <v>-8.4438332429887075E-2</v>
      </c>
      <c r="AC302" s="409">
        <f t="shared" si="12"/>
        <v>-1.3029286190555855</v>
      </c>
      <c r="AD302" s="113">
        <f t="shared" si="13"/>
        <v>-0.35270372613521594</v>
      </c>
      <c r="AE302" s="113">
        <f t="shared" si="14"/>
        <v>6.8242966140903194E-2</v>
      </c>
      <c r="AP302" s="39">
        <v>269</v>
      </c>
      <c r="AQ302" s="222">
        <f>IF('Current Portfolio MAIN'!AD288&gt;=0,0,1)</f>
        <v>0</v>
      </c>
      <c r="AR302" s="222">
        <f>IF('Current Portfolio MAIN'!AE288&gt;=0,0,1)</f>
        <v>0</v>
      </c>
      <c r="AW302" s="391"/>
      <c r="AX302" s="391"/>
      <c r="AY302" s="391"/>
      <c r="AZ302" s="391"/>
      <c r="BA302" s="391"/>
      <c r="BB302" s="391"/>
      <c r="BC302" s="391"/>
      <c r="BD302" s="391"/>
      <c r="BE302" s="39">
        <v>269</v>
      </c>
      <c r="BF302" s="222">
        <f>IF('Current Portfolio MAIN'!AD288&gt;=0,0,1)</f>
        <v>0</v>
      </c>
      <c r="BG302" s="222">
        <f>IF('Current Portfolio MAIN'!AE288&gt;=0,0,1)</f>
        <v>0</v>
      </c>
      <c r="BH302" s="391"/>
      <c r="BI302" s="391"/>
      <c r="BJ302" s="391"/>
      <c r="BM302" s="173"/>
      <c r="BZ302" s="370">
        <v>298</v>
      </c>
      <c r="CA302" s="368">
        <f ca="1">NORMINV(RAND(),CE$2,CE$3)</f>
        <v>-2.7949564249193537E-2</v>
      </c>
      <c r="CB302" s="166">
        <f ca="1">CA302-CA$389</f>
        <v>6.0976347687226706E-2</v>
      </c>
      <c r="CC302" s="166">
        <f ca="1">CA302-CA$394</f>
        <v>8.5636301867788478E-2</v>
      </c>
      <c r="CG302" s="370">
        <v>298</v>
      </c>
      <c r="CH302" s="370">
        <f ca="1">IF(CB302&gt;=0,0,1)</f>
        <v>0</v>
      </c>
      <c r="CI302" s="370">
        <f ca="1">IF(CC302&gt;=0,0,1)</f>
        <v>0</v>
      </c>
    </row>
    <row r="303" spans="1:87" ht="15.6">
      <c r="Q303" s="227">
        <v>45771</v>
      </c>
      <c r="R303" s="113">
        <v>-0.12797066322970052</v>
      </c>
      <c r="S303" s="113">
        <v>-8.5503192026761488E-2</v>
      </c>
      <c r="T303" s="113">
        <v>-3.7535839830690754E-2</v>
      </c>
      <c r="U303" s="113">
        <v>-9.3677709238114137E-2</v>
      </c>
      <c r="V303" s="113">
        <v>-0.13010996360860461</v>
      </c>
      <c r="W303" s="113">
        <v>-0.12138848913892786</v>
      </c>
      <c r="X303" s="113">
        <v>-0.12462431665722307</v>
      </c>
      <c r="Y303" s="113">
        <v>-0.1770140612350195</v>
      </c>
      <c r="Z303" s="113">
        <v>-5.2046960667110009E-2</v>
      </c>
      <c r="AA303" s="113">
        <v>-0.10951498739751919</v>
      </c>
      <c r="AB303" s="113">
        <v>-6.7621153961324842E-2</v>
      </c>
      <c r="AC303" s="409">
        <f t="shared" si="12"/>
        <v>-1.1270073369909959</v>
      </c>
      <c r="AD303" s="113">
        <f t="shared" si="13"/>
        <v>-0.17678244407062627</v>
      </c>
      <c r="AE303" s="113">
        <f t="shared" si="14"/>
        <v>0.24416424820549287</v>
      </c>
      <c r="AP303" s="39">
        <v>270</v>
      </c>
      <c r="AQ303" s="222">
        <f>IF('Current Portfolio MAIN'!AD289&gt;=0,0,1)</f>
        <v>0</v>
      </c>
      <c r="AR303" s="222">
        <f>IF('Current Portfolio MAIN'!AE289&gt;=0,0,1)</f>
        <v>0</v>
      </c>
      <c r="AW303" s="391"/>
      <c r="AX303" s="391"/>
      <c r="AY303" s="391"/>
      <c r="AZ303" s="391"/>
      <c r="BA303" s="391"/>
      <c r="BB303" s="391"/>
      <c r="BC303" s="391"/>
      <c r="BD303" s="391"/>
      <c r="BE303" s="39">
        <v>270</v>
      </c>
      <c r="BF303" s="222">
        <f>IF('Current Portfolio MAIN'!AD289&gt;=0,0,1)</f>
        <v>0</v>
      </c>
      <c r="BG303" s="222">
        <f>IF('Current Portfolio MAIN'!AE289&gt;=0,0,1)</f>
        <v>0</v>
      </c>
      <c r="BH303" s="391"/>
      <c r="BI303" s="391"/>
      <c r="BJ303" s="391"/>
      <c r="BM303" s="173"/>
      <c r="BZ303" s="370">
        <v>299</v>
      </c>
      <c r="CA303" s="368">
        <f ca="1">NORMINV(RAND(),CE$2,CE$3)</f>
        <v>-3.4745451227915745E-3</v>
      </c>
      <c r="CB303" s="166">
        <f ca="1">CA303-CA$389</f>
        <v>8.5451366813628665E-2</v>
      </c>
      <c r="CC303" s="166">
        <f ca="1">CA303-CA$394</f>
        <v>0.11011132099419044</v>
      </c>
      <c r="CG303" s="370">
        <v>299</v>
      </c>
      <c r="CH303" s="370">
        <f ca="1">IF(CB303&gt;=0,0,1)</f>
        <v>0</v>
      </c>
      <c r="CI303" s="370">
        <f ca="1">IF(CC303&gt;=0,0,1)</f>
        <v>0</v>
      </c>
    </row>
    <row r="304" spans="1:87" ht="15.6">
      <c r="Q304" s="227">
        <v>45772</v>
      </c>
      <c r="R304" s="113">
        <v>-0.15749024016157087</v>
      </c>
      <c r="S304" s="113">
        <v>-7.0300422765353976E-2</v>
      </c>
      <c r="T304" s="113">
        <v>-1.1137046378493998E-2</v>
      </c>
      <c r="U304" s="113">
        <v>-9.6935798842826659E-2</v>
      </c>
      <c r="V304" s="113">
        <v>-0.1184140691194433</v>
      </c>
      <c r="W304" s="113">
        <v>-0.14556515850869978</v>
      </c>
      <c r="X304" s="113">
        <v>-9.0052428606748003E-2</v>
      </c>
      <c r="Y304" s="113">
        <v>-0.1871954644057644</v>
      </c>
      <c r="Z304" s="113">
        <v>-1.9188403258088682E-2</v>
      </c>
      <c r="AA304" s="113">
        <v>-7.5281756587035842E-2</v>
      </c>
      <c r="AB304" s="113">
        <v>-4.8096686512887898E-2</v>
      </c>
      <c r="AC304" s="409">
        <f t="shared" si="12"/>
        <v>-1.0196574751469134</v>
      </c>
      <c r="AD304" s="113">
        <f t="shared" si="13"/>
        <v>-6.9432582226543804E-2</v>
      </c>
      <c r="AE304" s="113">
        <f t="shared" si="14"/>
        <v>0.35151411004957533</v>
      </c>
      <c r="AP304" s="39">
        <v>271</v>
      </c>
      <c r="AQ304" s="222">
        <f>IF('Current Portfolio MAIN'!AD290&gt;=0,0,1)</f>
        <v>0</v>
      </c>
      <c r="AR304" s="222">
        <f>IF('Current Portfolio MAIN'!AE290&gt;=0,0,1)</f>
        <v>0</v>
      </c>
      <c r="AW304" s="391"/>
      <c r="AX304" s="391"/>
      <c r="AY304" s="391"/>
      <c r="AZ304" s="391"/>
      <c r="BA304" s="391"/>
      <c r="BB304" s="391"/>
      <c r="BC304" s="391"/>
      <c r="BD304" s="391"/>
      <c r="BE304" s="39">
        <v>271</v>
      </c>
      <c r="BF304" s="222">
        <f>IF('Current Portfolio MAIN'!AD290&gt;=0,0,1)</f>
        <v>0</v>
      </c>
      <c r="BG304" s="222">
        <f>IF('Current Portfolio MAIN'!AE290&gt;=0,0,1)</f>
        <v>0</v>
      </c>
      <c r="BH304" s="391"/>
      <c r="BI304" s="391"/>
      <c r="BJ304" s="391"/>
      <c r="BM304" s="473" t="s">
        <v>242</v>
      </c>
      <c r="BN304" s="431"/>
      <c r="BZ304" s="370">
        <v>300</v>
      </c>
      <c r="CA304" s="368">
        <f ca="1">NORMINV(RAND(),CE$2,CE$3)</f>
        <v>-0.11358586611698201</v>
      </c>
      <c r="CB304" s="166">
        <f ca="1">CA304-CA$389</f>
        <v>-2.4659954180561772E-2</v>
      </c>
      <c r="CC304" s="166">
        <f ca="1">CA304-CA$394</f>
        <v>0</v>
      </c>
      <c r="CG304" s="370">
        <v>300</v>
      </c>
      <c r="CH304" s="370">
        <f ca="1">IF(CB304&gt;=0,0,1)</f>
        <v>1</v>
      </c>
      <c r="CI304" s="370">
        <f ca="1">IF(CC304&gt;=0,0,1)</f>
        <v>0</v>
      </c>
    </row>
    <row r="305" spans="1:87" ht="15.6">
      <c r="A305" s="468" t="s">
        <v>236</v>
      </c>
      <c r="B305" s="431"/>
      <c r="C305" s="431"/>
      <c r="D305" s="431"/>
      <c r="E305" s="431"/>
      <c r="F305" s="431"/>
      <c r="G305" s="431"/>
      <c r="H305" s="431"/>
      <c r="I305" s="431"/>
      <c r="J305" s="431"/>
      <c r="K305" s="431"/>
      <c r="Q305" s="227">
        <v>45776</v>
      </c>
      <c r="R305" s="113">
        <v>-0.15583925112770003</v>
      </c>
      <c r="S305" s="113">
        <v>-7.5064438476807216E-2</v>
      </c>
      <c r="T305" s="113">
        <v>-1.102705978864682E-2</v>
      </c>
      <c r="U305" s="113">
        <v>-8.4531475679910595E-2</v>
      </c>
      <c r="V305" s="113">
        <v>-0.11027434562555005</v>
      </c>
      <c r="W305" s="113">
        <v>-0.1566348290477253</v>
      </c>
      <c r="X305" s="113">
        <v>-2.5110964097843969E-2</v>
      </c>
      <c r="Y305" s="113">
        <v>-0.18059256941945911</v>
      </c>
      <c r="Z305" s="113">
        <v>-3.8937763008484172E-3</v>
      </c>
      <c r="AA305" s="113">
        <v>-8.772177655304858E-2</v>
      </c>
      <c r="AB305" s="113">
        <v>-4.2521818501566666E-2</v>
      </c>
      <c r="AC305" s="409">
        <f t="shared" si="12"/>
        <v>-0.93321230461910676</v>
      </c>
      <c r="AD305" s="113">
        <f t="shared" si="13"/>
        <v>1.7012588301262843E-2</v>
      </c>
      <c r="AE305" s="113">
        <f t="shared" si="14"/>
        <v>0.43795928057738198</v>
      </c>
      <c r="AP305" s="39">
        <v>272</v>
      </c>
      <c r="AQ305" s="222">
        <f>IF('Current Portfolio MAIN'!AD291&gt;=0,0,1)</f>
        <v>0</v>
      </c>
      <c r="AR305" s="222">
        <f>IF('Current Portfolio MAIN'!AE291&gt;=0,0,1)</f>
        <v>0</v>
      </c>
      <c r="AW305" s="391"/>
      <c r="AX305" s="391"/>
      <c r="AY305" s="391"/>
      <c r="AZ305" s="391"/>
      <c r="BA305" s="391"/>
      <c r="BB305" s="391"/>
      <c r="BC305" s="391"/>
      <c r="BD305" s="391"/>
      <c r="BE305" s="39">
        <v>272</v>
      </c>
      <c r="BF305" s="222">
        <f>IF('Current Portfolio MAIN'!AD291&gt;=0,0,1)</f>
        <v>0</v>
      </c>
      <c r="BG305" s="222">
        <f>IF('Current Portfolio MAIN'!AE291&gt;=0,0,1)</f>
        <v>0</v>
      </c>
      <c r="BH305" s="391"/>
      <c r="BI305" s="391"/>
      <c r="BJ305" s="391"/>
      <c r="BM305" s="370" t="s">
        <v>56</v>
      </c>
      <c r="BN305" s="113">
        <f ca="1">-BN$283+BN$284*_xlfn.NORM.S.INV(90%)/(1-0.1)</f>
        <v>2.4206196559316214E-2</v>
      </c>
      <c r="BZ305" s="370">
        <v>301</v>
      </c>
      <c r="CA305" s="368">
        <f ca="1">NORMINV(RAND(),CE$2,CE$3)</f>
        <v>-2.7757627396201114E-2</v>
      </c>
      <c r="CB305" s="166">
        <f ca="1">CA305-CA$389</f>
        <v>6.116828454021913E-2</v>
      </c>
      <c r="CC305" s="166">
        <f ca="1">CA305-CA$394</f>
        <v>8.5828238720780908E-2</v>
      </c>
      <c r="CG305" s="370">
        <v>301</v>
      </c>
      <c r="CH305" s="370">
        <f ca="1">IF(CB305&gt;=0,0,1)</f>
        <v>0</v>
      </c>
      <c r="CI305" s="370">
        <f ca="1">IF(CC305&gt;=0,0,1)</f>
        <v>0</v>
      </c>
    </row>
    <row r="306" spans="1:87" ht="15.6">
      <c r="A306" s="345" t="s">
        <v>56</v>
      </c>
      <c r="B306" s="157">
        <f t="shared" ref="B306:L307" si="28">B301/B286</f>
        <v>-1.1094484451681388</v>
      </c>
      <c r="C306" s="157">
        <f t="shared" si="28"/>
        <v>-1.1133970347144211</v>
      </c>
      <c r="D306" s="157">
        <f t="shared" si="28"/>
        <v>-1.1133341361164262</v>
      </c>
      <c r="E306" s="157">
        <f t="shared" si="28"/>
        <v>-1.1112906665562015</v>
      </c>
      <c r="F306" s="157">
        <f t="shared" si="28"/>
        <v>-1.113436724852561</v>
      </c>
      <c r="G306" s="157">
        <f t="shared" si="28"/>
        <v>-1.1086386996345674</v>
      </c>
      <c r="H306" s="157">
        <f t="shared" si="28"/>
        <v>-1.119310343411511</v>
      </c>
      <c r="I306" s="157">
        <f t="shared" si="28"/>
        <v>-1.1098447232181239</v>
      </c>
      <c r="J306" s="157">
        <f t="shared" si="28"/>
        <v>-1.1137771554736513</v>
      </c>
      <c r="K306" s="157">
        <f t="shared" si="28"/>
        <v>-1.1128569651520985</v>
      </c>
      <c r="L306" s="157">
        <f t="shared" si="28"/>
        <v>-1.1127074522547484</v>
      </c>
      <c r="Q306" s="227">
        <v>45777</v>
      </c>
      <c r="R306" s="113">
        <v>-0.13892526751064138</v>
      </c>
      <c r="S306" s="113">
        <v>-5.1224139821296588E-2</v>
      </c>
      <c r="T306" s="113">
        <v>1.5160750619214181E-2</v>
      </c>
      <c r="U306" s="113">
        <v>-7.7149117865218497E-2</v>
      </c>
      <c r="V306" s="113">
        <v>-9.7746759954133733E-2</v>
      </c>
      <c r="W306" s="113">
        <v>-0.15341898362996664</v>
      </c>
      <c r="X306" s="113">
        <v>-5.7125976171562898E-2</v>
      </c>
      <c r="Y306" s="113">
        <v>-0.2030172827212533</v>
      </c>
      <c r="Z306" s="113">
        <v>2.8628571043708195E-2</v>
      </c>
      <c r="AA306" s="113">
        <v>-6.9013994168126924E-2</v>
      </c>
      <c r="AB306" s="113">
        <v>-2.9185027513544459E-2</v>
      </c>
      <c r="AC306" s="409">
        <f t="shared" si="12"/>
        <v>-0.83301722769282205</v>
      </c>
      <c r="AD306" s="113">
        <f t="shared" si="13"/>
        <v>0.11720766522754755</v>
      </c>
      <c r="AE306" s="113">
        <f t="shared" si="14"/>
        <v>0.53815435750366669</v>
      </c>
      <c r="AP306" s="39">
        <v>273</v>
      </c>
      <c r="AQ306" s="222">
        <f>IF('Current Portfolio MAIN'!AD292&gt;=0,0,1)</f>
        <v>1</v>
      </c>
      <c r="AR306" s="222">
        <f>IF('Current Portfolio MAIN'!AE292&gt;=0,0,1)</f>
        <v>1</v>
      </c>
      <c r="AW306" s="391"/>
      <c r="AX306" s="391"/>
      <c r="AY306" s="391"/>
      <c r="AZ306" s="391"/>
      <c r="BA306" s="391"/>
      <c r="BB306" s="391"/>
      <c r="BC306" s="391"/>
      <c r="BD306" s="391"/>
      <c r="BE306" s="39">
        <v>273</v>
      </c>
      <c r="BF306" s="222">
        <f>IF('Current Portfolio MAIN'!AD292&gt;=0,0,1)</f>
        <v>1</v>
      </c>
      <c r="BG306" s="222">
        <f>IF('Current Portfolio MAIN'!AE292&gt;=0,0,1)</f>
        <v>1</v>
      </c>
      <c r="BH306" s="391"/>
      <c r="BI306" s="391"/>
      <c r="BJ306" s="391"/>
      <c r="BM306" s="370" t="s">
        <v>57</v>
      </c>
      <c r="BN306" s="113">
        <f ca="1">-BN$283+BN$284*_xlfn.NORM.S.INV(95%)/(1-0.05)</f>
        <v>2.9390738340506772E-2</v>
      </c>
      <c r="BZ306" s="370">
        <v>302</v>
      </c>
      <c r="CA306" s="368">
        <f ca="1">NORMINV(RAND(),CE$2,CE$3)</f>
        <v>3.7844771433500554E-2</v>
      </c>
      <c r="CB306" s="166">
        <f ca="1">CA306-CA$389</f>
        <v>0.12677068336992081</v>
      </c>
      <c r="CC306" s="166">
        <f ca="1">CA306-CA$394</f>
        <v>0.15143063755048258</v>
      </c>
      <c r="CG306" s="370">
        <v>302</v>
      </c>
      <c r="CH306" s="370">
        <f ca="1">IF(CB306&gt;=0,0,1)</f>
        <v>0</v>
      </c>
      <c r="CI306" s="370">
        <f ca="1">IF(CC306&gt;=0,0,1)</f>
        <v>0</v>
      </c>
    </row>
    <row r="307" spans="1:87" ht="15.6">
      <c r="A307" s="345" t="s">
        <v>57</v>
      </c>
      <c r="B307" s="157">
        <f t="shared" si="28"/>
        <v>-1.0520159195486103</v>
      </c>
      <c r="C307" s="157">
        <f t="shared" si="28"/>
        <v>-1.053471407151815</v>
      </c>
      <c r="D307" s="157">
        <f t="shared" si="28"/>
        <v>-1.0534484004282514</v>
      </c>
      <c r="E307" s="157">
        <f t="shared" si="28"/>
        <v>-1.0526978221517509</v>
      </c>
      <c r="F307" s="157">
        <f t="shared" si="28"/>
        <v>-1.0534859218581047</v>
      </c>
      <c r="G307" s="157">
        <f t="shared" si="28"/>
        <v>-1.0517146024359352</v>
      </c>
      <c r="H307" s="157">
        <f t="shared" si="28"/>
        <v>-1.055609063414767</v>
      </c>
      <c r="I307" s="157">
        <f t="shared" si="28"/>
        <v>-1.0521630254838594</v>
      </c>
      <c r="J307" s="157">
        <f t="shared" si="28"/>
        <v>-1.0536103239557875</v>
      </c>
      <c r="K307" s="157">
        <f t="shared" si="28"/>
        <v>-1.053273676572289</v>
      </c>
      <c r="L307" s="157">
        <f t="shared" si="28"/>
        <v>-1.0532188620250484</v>
      </c>
      <c r="Q307" s="227">
        <v>45778</v>
      </c>
      <c r="R307" s="113">
        <v>-0.13630287425972143</v>
      </c>
      <c r="S307" s="113">
        <v>-8.8972625000262928E-2</v>
      </c>
      <c r="T307" s="113">
        <v>6.094470647976169E-2</v>
      </c>
      <c r="U307" s="113">
        <v>-0.10357963408072235</v>
      </c>
      <c r="V307" s="113">
        <v>-0.11385945294912714</v>
      </c>
      <c r="W307" s="113">
        <v>-0.17255626317330752</v>
      </c>
      <c r="X307" s="113">
        <v>-9.1393870492456064E-2</v>
      </c>
      <c r="Y307" s="113">
        <v>-0.22924333261758112</v>
      </c>
      <c r="Z307" s="113">
        <v>3.6611493920156057E-2</v>
      </c>
      <c r="AA307" s="113">
        <v>-5.6592104251461994E-2</v>
      </c>
      <c r="AB307" s="113">
        <v>-5.1716023195897742E-2</v>
      </c>
      <c r="AC307" s="409">
        <f t="shared" ref="AC307:AC338" si="29">SUM(R307:AB307)</f>
        <v>-0.94665997962062054</v>
      </c>
      <c r="AD307" s="113">
        <f t="shared" ref="AD307:AD338" si="30">$AC307-$AC$398</f>
        <v>3.5649132997490618E-3</v>
      </c>
      <c r="AE307" s="113">
        <f t="shared" ref="AE307:AE338" si="31">$AC307-$AC$402</f>
        <v>0.4245116055758682</v>
      </c>
      <c r="AP307" s="39">
        <v>274</v>
      </c>
      <c r="AQ307" s="222">
        <f>IF('Current Portfolio MAIN'!AD293&gt;=0,0,1)</f>
        <v>1</v>
      </c>
      <c r="AR307" s="222">
        <f>IF('Current Portfolio MAIN'!AE293&gt;=0,0,1)</f>
        <v>1</v>
      </c>
      <c r="AW307" s="391"/>
      <c r="AX307" s="391"/>
      <c r="AY307" s="391"/>
      <c r="AZ307" s="391"/>
      <c r="BA307" s="391"/>
      <c r="BB307" s="391"/>
      <c r="BC307" s="391"/>
      <c r="BD307" s="391"/>
      <c r="BE307" s="39">
        <v>274</v>
      </c>
      <c r="BF307" s="222">
        <f>IF('Current Portfolio MAIN'!AD293&gt;=0,0,1)</f>
        <v>1</v>
      </c>
      <c r="BG307" s="222">
        <f>IF('Current Portfolio MAIN'!AE293&gt;=0,0,1)</f>
        <v>1</v>
      </c>
      <c r="BH307" s="391"/>
      <c r="BI307" s="391"/>
      <c r="BJ307" s="391"/>
      <c r="BZ307" s="370">
        <v>303</v>
      </c>
      <c r="CA307" s="368">
        <f ca="1">NORMINV(RAND(),CE$2,CE$3)</f>
        <v>-5.5978914733188216E-2</v>
      </c>
      <c r="CB307" s="166">
        <f ca="1">CA307-CA$389</f>
        <v>3.2946997203232027E-2</v>
      </c>
      <c r="CC307" s="166">
        <f ca="1">CA307-CA$394</f>
        <v>5.7606951383793799E-2</v>
      </c>
      <c r="CG307" s="370">
        <v>303</v>
      </c>
      <c r="CH307" s="370">
        <f ca="1">IF(CB307&gt;=0,0,1)</f>
        <v>0</v>
      </c>
      <c r="CI307" s="370">
        <f ca="1">IF(CC307&gt;=0,0,1)</f>
        <v>0</v>
      </c>
    </row>
    <row r="308" spans="1:87" ht="15.6">
      <c r="Q308" s="227">
        <v>45783</v>
      </c>
      <c r="R308" s="113">
        <v>-0.12441920951416163</v>
      </c>
      <c r="S308" s="113">
        <v>-0.14425089799498614</v>
      </c>
      <c r="T308" s="113">
        <v>9.4397195999037731E-2</v>
      </c>
      <c r="U308" s="113">
        <v>-7.543348324793353E-2</v>
      </c>
      <c r="V308" s="113">
        <v>-9.1145449799248213E-2</v>
      </c>
      <c r="W308" s="113">
        <v>-0.15987057124858495</v>
      </c>
      <c r="X308" s="113">
        <v>-8.5533191774168849E-2</v>
      </c>
      <c r="Y308" s="113">
        <v>-0.21381913534393171</v>
      </c>
      <c r="Z308" s="113">
        <v>6.4789534567289975E-2</v>
      </c>
      <c r="AA308" s="113">
        <v>-8.9005545023849275E-2</v>
      </c>
      <c r="AB308" s="113">
        <v>-4.5743791372934495E-2</v>
      </c>
      <c r="AC308" s="409">
        <f t="shared" si="29"/>
        <v>-0.87003454475347108</v>
      </c>
      <c r="AD308" s="113">
        <f t="shared" si="30"/>
        <v>8.0190348166898517E-2</v>
      </c>
      <c r="AE308" s="113">
        <f t="shared" si="31"/>
        <v>0.50113704044301766</v>
      </c>
      <c r="AP308" s="39">
        <v>275</v>
      </c>
      <c r="AQ308" s="222">
        <f>IF('Current Portfolio MAIN'!AD294&gt;=0,0,1)</f>
        <v>1</v>
      </c>
      <c r="AR308" s="222">
        <f>IF('Current Portfolio MAIN'!AE294&gt;=0,0,1)</f>
        <v>1</v>
      </c>
      <c r="AW308" s="391"/>
      <c r="AX308" s="391"/>
      <c r="AY308" s="391"/>
      <c r="AZ308" s="391"/>
      <c r="BA308" s="391"/>
      <c r="BB308" s="391"/>
      <c r="BC308" s="391"/>
      <c r="BD308" s="391"/>
      <c r="BE308" s="39">
        <v>275</v>
      </c>
      <c r="BF308" s="222">
        <f>IF('Current Portfolio MAIN'!AD294&gt;=0,0,1)</f>
        <v>1</v>
      </c>
      <c r="BG308" s="222">
        <f>IF('Current Portfolio MAIN'!AE294&gt;=0,0,1)</f>
        <v>1</v>
      </c>
      <c r="BH308" s="391"/>
      <c r="BI308" s="391"/>
      <c r="BJ308" s="391"/>
      <c r="BZ308" s="370">
        <v>304</v>
      </c>
      <c r="CA308" s="368">
        <f ca="1">NORMINV(RAND(),CE$2,CE$3)</f>
        <v>4.4192295405755956E-2</v>
      </c>
      <c r="CB308" s="166">
        <f ca="1">CA308-CA$389</f>
        <v>0.13311820734217619</v>
      </c>
      <c r="CC308" s="166">
        <f ca="1">CA308-CA$394</f>
        <v>0.15777816152273796</v>
      </c>
      <c r="CG308" s="370">
        <v>304</v>
      </c>
      <c r="CH308" s="370">
        <f ca="1">IF(CB308&gt;=0,0,1)</f>
        <v>0</v>
      </c>
      <c r="CI308" s="370">
        <f ca="1">IF(CC308&gt;=0,0,1)</f>
        <v>0</v>
      </c>
    </row>
    <row r="309" spans="1:87" ht="15.6">
      <c r="Q309" s="227">
        <v>45784</v>
      </c>
      <c r="R309" s="113">
        <v>-0.13293862633313502</v>
      </c>
      <c r="S309" s="113">
        <v>-7.5138875536618355E-2</v>
      </c>
      <c r="T309" s="113">
        <v>0.11216980890796946</v>
      </c>
      <c r="U309" s="113">
        <v>-4.6716339608281476E-3</v>
      </c>
      <c r="V309" s="113">
        <v>0.10038292727497278</v>
      </c>
      <c r="W309" s="113">
        <v>-4.3763775365343149E-2</v>
      </c>
      <c r="X309" s="113">
        <v>-5.1403630204613249E-2</v>
      </c>
      <c r="Y309" s="113">
        <v>-0.16712766746642915</v>
      </c>
      <c r="Z309" s="113">
        <v>0.17743118552036408</v>
      </c>
      <c r="AA309" s="113">
        <v>1.2849483702526809E-2</v>
      </c>
      <c r="AB309" s="113">
        <v>-7.7677296128486617E-4</v>
      </c>
      <c r="AC309" s="409">
        <f t="shared" si="29"/>
        <v>-7.2987576422418821E-2</v>
      </c>
      <c r="AD309" s="113">
        <f t="shared" si="30"/>
        <v>0.87723731649795078</v>
      </c>
      <c r="AE309" s="113">
        <f t="shared" si="31"/>
        <v>1.2981840087740699</v>
      </c>
      <c r="AP309" s="39">
        <v>276</v>
      </c>
      <c r="AQ309" s="222">
        <f>IF('Current Portfolio MAIN'!AD295&gt;=0,0,1)</f>
        <v>0</v>
      </c>
      <c r="AR309" s="222">
        <f>IF('Current Portfolio MAIN'!AE295&gt;=0,0,1)</f>
        <v>0</v>
      </c>
      <c r="AW309" s="391"/>
      <c r="AX309" s="391"/>
      <c r="AY309" s="391"/>
      <c r="AZ309" s="391"/>
      <c r="BA309" s="391"/>
      <c r="BB309" s="391"/>
      <c r="BC309" s="391"/>
      <c r="BD309" s="391"/>
      <c r="BE309" s="39">
        <v>276</v>
      </c>
      <c r="BF309" s="222">
        <f>IF('Current Portfolio MAIN'!AD295&gt;=0,0,1)</f>
        <v>0</v>
      </c>
      <c r="BG309" s="222">
        <f>IF('Current Portfolio MAIN'!AE295&gt;=0,0,1)</f>
        <v>0</v>
      </c>
      <c r="BH309" s="391"/>
      <c r="BI309" s="391"/>
      <c r="BJ309" s="391"/>
      <c r="BM309" s="473" t="s">
        <v>236</v>
      </c>
      <c r="BN309" s="431"/>
      <c r="BZ309" s="370">
        <v>305</v>
      </c>
      <c r="CA309" s="368">
        <f ca="1">NORMINV(RAND(),CE$2,CE$3)</f>
        <v>-7.577768761854986E-2</v>
      </c>
      <c r="CB309" s="166">
        <f ca="1">CA309-CA$389</f>
        <v>1.3148224317870383E-2</v>
      </c>
      <c r="CC309" s="166">
        <f ca="1">CA309-CA$394</f>
        <v>3.7808178498432155E-2</v>
      </c>
      <c r="CG309" s="370">
        <v>305</v>
      </c>
      <c r="CH309" s="370">
        <f ca="1">IF(CB309&gt;=0,0,1)</f>
        <v>0</v>
      </c>
      <c r="CI309" s="370">
        <f ca="1">IF(CC309&gt;=0,0,1)</f>
        <v>0</v>
      </c>
    </row>
    <row r="310" spans="1:87" ht="15.6">
      <c r="Q310" s="227">
        <v>45785</v>
      </c>
      <c r="R310" s="113">
        <v>1.378066558764357E-2</v>
      </c>
      <c r="S310" s="113">
        <v>4.6054685289205199E-3</v>
      </c>
      <c r="T310" s="113">
        <v>0.1668591124725638</v>
      </c>
      <c r="U310" s="113">
        <v>4.9100655101042445E-2</v>
      </c>
      <c r="V310" s="113">
        <v>0.20594663895861531</v>
      </c>
      <c r="W310" s="113">
        <v>-2.8043723001203169E-4</v>
      </c>
      <c r="X310" s="113">
        <v>2.7021398536465568E-2</v>
      </c>
      <c r="Y310" s="113">
        <v>-8.3469339793945552E-2</v>
      </c>
      <c r="Z310" s="113">
        <v>0.34489515331738407</v>
      </c>
      <c r="AA310" s="113">
        <v>7.6393972816647171E-2</v>
      </c>
      <c r="AB310" s="113">
        <v>6.9661967669786495E-2</v>
      </c>
      <c r="AC310" s="409">
        <f t="shared" si="29"/>
        <v>0.87451525596511137</v>
      </c>
      <c r="AD310" s="113">
        <f t="shared" si="30"/>
        <v>1.8247401488854811</v>
      </c>
      <c r="AE310" s="113">
        <f t="shared" si="31"/>
        <v>2.2456868411616</v>
      </c>
      <c r="AP310" s="39">
        <v>277</v>
      </c>
      <c r="AQ310" s="222">
        <f>IF('Current Portfolio MAIN'!AD296&gt;=0,0,1)</f>
        <v>0</v>
      </c>
      <c r="AR310" s="222">
        <f>IF('Current Portfolio MAIN'!AE296&gt;=0,0,1)</f>
        <v>0</v>
      </c>
      <c r="AW310" s="391"/>
      <c r="AX310" s="391"/>
      <c r="AY310" s="391"/>
      <c r="AZ310" s="391"/>
      <c r="BA310" s="391"/>
      <c r="BB310" s="391"/>
      <c r="BC310" s="391"/>
      <c r="BD310" s="391"/>
      <c r="BE310" s="39">
        <v>277</v>
      </c>
      <c r="BF310" s="222">
        <f>IF('Current Portfolio MAIN'!AD296&gt;=0,0,1)</f>
        <v>0</v>
      </c>
      <c r="BG310" s="222">
        <f>IF('Current Portfolio MAIN'!AE296&gt;=0,0,1)</f>
        <v>0</v>
      </c>
      <c r="BH310" s="391"/>
      <c r="BI310" s="391"/>
      <c r="BJ310" s="391"/>
      <c r="BM310" s="370" t="s">
        <v>56</v>
      </c>
      <c r="BN310" s="133">
        <f ca="1">BN305/BN289</f>
        <v>-1.110110459966013</v>
      </c>
      <c r="BZ310" s="370">
        <v>306</v>
      </c>
      <c r="CA310" s="368">
        <f ca="1">NORMINV(RAND(),CE$2,CE$3)</f>
        <v>-6.89081941907638E-2</v>
      </c>
      <c r="CB310" s="166">
        <f ca="1">CA310-CA$389</f>
        <v>2.0017717745656444E-2</v>
      </c>
      <c r="CC310" s="166">
        <f ca="1">CA310-CA$394</f>
        <v>4.4677671926218215E-2</v>
      </c>
      <c r="CG310" s="370">
        <v>306</v>
      </c>
      <c r="CH310" s="370">
        <f ca="1">IF(CB310&gt;=0,0,1)</f>
        <v>0</v>
      </c>
      <c r="CI310" s="370">
        <f ca="1">IF(CC310&gt;=0,0,1)</f>
        <v>0</v>
      </c>
    </row>
    <row r="311" spans="1:87" ht="15.6">
      <c r="Q311" s="227">
        <v>45790</v>
      </c>
      <c r="R311" s="113">
        <v>0.16781662497967043</v>
      </c>
      <c r="S311" s="113">
        <v>0.15899770415650227</v>
      </c>
      <c r="T311" s="113">
        <v>0.18884533587870189</v>
      </c>
      <c r="U311" s="113">
        <v>9.0062190144869492E-2</v>
      </c>
      <c r="V311" s="113">
        <v>0.27912273447126412</v>
      </c>
      <c r="W311" s="113">
        <v>9.5238138735884936E-2</v>
      </c>
      <c r="X311" s="113">
        <v>0.11479779348925634</v>
      </c>
      <c r="Y311" s="113">
        <v>-2.435409589003823E-2</v>
      </c>
      <c r="Z311" s="113">
        <v>0.36960519367870681</v>
      </c>
      <c r="AA311" s="113">
        <v>0.16237154127478148</v>
      </c>
      <c r="AB311" s="113">
        <v>0.10872377029609948</v>
      </c>
      <c r="AC311" s="409">
        <f t="shared" si="29"/>
        <v>1.7112269312156991</v>
      </c>
      <c r="AD311" s="113">
        <f t="shared" si="30"/>
        <v>2.6614518241360687</v>
      </c>
      <c r="AE311" s="113">
        <f t="shared" si="31"/>
        <v>3.0823985164121881</v>
      </c>
      <c r="AP311" s="39">
        <v>278</v>
      </c>
      <c r="AQ311" s="222">
        <f>IF('Current Portfolio MAIN'!AD297&gt;=0,0,1)</f>
        <v>1</v>
      </c>
      <c r="AR311" s="222">
        <f>IF('Current Portfolio MAIN'!AE297&gt;=0,0,1)</f>
        <v>0</v>
      </c>
      <c r="AW311" s="391"/>
      <c r="AX311" s="391"/>
      <c r="AY311" s="391"/>
      <c r="AZ311" s="391"/>
      <c r="BA311" s="391"/>
      <c r="BB311" s="391"/>
      <c r="BC311" s="391"/>
      <c r="BD311" s="391"/>
      <c r="BE311" s="39">
        <v>278</v>
      </c>
      <c r="BF311" s="222">
        <f>IF('Current Portfolio MAIN'!AD297&gt;=0,0,1)</f>
        <v>1</v>
      </c>
      <c r="BG311" s="222">
        <f>IF('Current Portfolio MAIN'!AE297&gt;=0,0,1)</f>
        <v>0</v>
      </c>
      <c r="BH311" s="391"/>
      <c r="BI311" s="391"/>
      <c r="BJ311" s="391"/>
      <c r="BM311" s="370" t="s">
        <v>57</v>
      </c>
      <c r="BN311" s="133">
        <f ca="1">BN306/BN290</f>
        <v>-1.052261541933474</v>
      </c>
      <c r="BZ311" s="370">
        <v>307</v>
      </c>
      <c r="CA311" s="368">
        <f ca="1">NORMINV(RAND(),CE$2,CE$3)</f>
        <v>-7.5072511534148123E-2</v>
      </c>
      <c r="CB311" s="166">
        <f ca="1">CA311-CA$389</f>
        <v>1.385340040227212E-2</v>
      </c>
      <c r="CC311" s="166">
        <f ca="1">CA311-CA$394</f>
        <v>3.8513354582833892E-2</v>
      </c>
      <c r="CG311" s="370">
        <v>307</v>
      </c>
      <c r="CH311" s="370">
        <f ca="1">IF(CB311&gt;=0,0,1)</f>
        <v>0</v>
      </c>
      <c r="CI311" s="370">
        <f ca="1">IF(CC311&gt;=0,0,1)</f>
        <v>0</v>
      </c>
    </row>
    <row r="312" spans="1:87" ht="15.6">
      <c r="Q312" s="227">
        <v>45791</v>
      </c>
      <c r="R312" s="113">
        <v>-5.7936758384111275E-2</v>
      </c>
      <c r="S312" s="113">
        <v>6.3929496620567239E-3</v>
      </c>
      <c r="T312" s="113">
        <v>9.3232616597618057E-2</v>
      </c>
      <c r="U312" s="113">
        <v>-6.2637795453082123E-3</v>
      </c>
      <c r="V312" s="113">
        <v>0.16410830400059218</v>
      </c>
      <c r="W312" s="113">
        <v>2.4398117621009519E-3</v>
      </c>
      <c r="X312" s="113">
        <v>3.6668681204640174E-2</v>
      </c>
      <c r="Y312" s="113">
        <v>-8.5639134808439654E-2</v>
      </c>
      <c r="Z312" s="113">
        <v>0.1997811553590505</v>
      </c>
      <c r="AA312" s="113">
        <v>3.6948382801370139E-2</v>
      </c>
      <c r="AB312" s="113">
        <v>1.7750474110420411E-2</v>
      </c>
      <c r="AC312" s="409">
        <f t="shared" si="29"/>
        <v>0.40748270275998999</v>
      </c>
      <c r="AD312" s="113">
        <f t="shared" si="30"/>
        <v>1.3577075956803597</v>
      </c>
      <c r="AE312" s="113">
        <f t="shared" si="31"/>
        <v>1.7786542879564786</v>
      </c>
      <c r="AP312" s="39">
        <v>279</v>
      </c>
      <c r="AQ312" s="222">
        <f>IF('Current Portfolio MAIN'!AD298&gt;=0,0,1)</f>
        <v>1</v>
      </c>
      <c r="AR312" s="222">
        <f>IF('Current Portfolio MAIN'!AE298&gt;=0,0,1)</f>
        <v>1</v>
      </c>
      <c r="AW312" s="391"/>
      <c r="AX312" s="391"/>
      <c r="AY312" s="391"/>
      <c r="AZ312" s="391"/>
      <c r="BA312" s="391"/>
      <c r="BB312" s="391"/>
      <c r="BC312" s="391"/>
      <c r="BD312" s="391"/>
      <c r="BE312" s="39">
        <v>279</v>
      </c>
      <c r="BF312" s="222">
        <f>IF('Current Portfolio MAIN'!AD298&gt;=0,0,1)</f>
        <v>1</v>
      </c>
      <c r="BG312" s="222">
        <f>IF('Current Portfolio MAIN'!AE298&gt;=0,0,1)</f>
        <v>1</v>
      </c>
      <c r="BH312" s="391"/>
      <c r="BI312" s="391"/>
      <c r="BJ312" s="391"/>
      <c r="BZ312" s="370">
        <v>308</v>
      </c>
      <c r="CA312" s="368">
        <f ca="1">NORMINV(RAND(),CE$2,CE$3)</f>
        <v>-9.7231900166738189E-2</v>
      </c>
      <c r="CB312" s="166">
        <f ca="1">CA312-CA$389</f>
        <v>-8.3059882303179455E-3</v>
      </c>
      <c r="CC312" s="166">
        <f ca="1">CA312-CA$394</f>
        <v>1.6353965950243826E-2</v>
      </c>
      <c r="CG312" s="370">
        <v>308</v>
      </c>
      <c r="CH312" s="370">
        <f ca="1">IF(CB312&gt;=0,0,1)</f>
        <v>1</v>
      </c>
      <c r="CI312" s="370">
        <f ca="1">IF(CC312&gt;=0,0,1)</f>
        <v>0</v>
      </c>
    </row>
    <row r="313" spans="1:87" ht="15.6">
      <c r="Q313" s="227">
        <v>45792</v>
      </c>
      <c r="R313" s="113">
        <v>1.0111399414242106E-2</v>
      </c>
      <c r="S313" s="113">
        <v>3.4745405009976249E-2</v>
      </c>
      <c r="T313" s="113">
        <v>0.10722897739609527</v>
      </c>
      <c r="U313" s="113">
        <v>5.8130919725858599E-2</v>
      </c>
      <c r="V313" s="113">
        <v>0.22691973959707368</v>
      </c>
      <c r="W313" s="113">
        <v>4.3391807611259603E-2</v>
      </c>
      <c r="X313" s="113">
        <v>6.7996828006703369E-2</v>
      </c>
      <c r="Y313" s="113">
        <v>-1.7908938338301317E-2</v>
      </c>
      <c r="Z313" s="113">
        <v>0.2357340974495985</v>
      </c>
      <c r="AA313" s="113">
        <v>5.4984575965852933E-2</v>
      </c>
      <c r="AB313" s="113">
        <v>4.6610098787613241E-2</v>
      </c>
      <c r="AC313" s="409">
        <f t="shared" si="29"/>
        <v>0.86794491062597223</v>
      </c>
      <c r="AD313" s="113">
        <f t="shared" si="30"/>
        <v>1.8181698035463418</v>
      </c>
      <c r="AE313" s="113">
        <f t="shared" si="31"/>
        <v>2.239116495822461</v>
      </c>
      <c r="AP313" s="39">
        <v>280</v>
      </c>
      <c r="AQ313" s="222">
        <f>IF('Current Portfolio MAIN'!AD299&gt;=0,0,1)</f>
        <v>1</v>
      </c>
      <c r="AR313" s="222">
        <f>IF('Current Portfolio MAIN'!AE299&gt;=0,0,1)</f>
        <v>1</v>
      </c>
      <c r="AW313" s="391"/>
      <c r="AX313" s="391"/>
      <c r="AY313" s="391"/>
      <c r="AZ313" s="391"/>
      <c r="BA313" s="391"/>
      <c r="BB313" s="391"/>
      <c r="BC313" s="391"/>
      <c r="BD313" s="391"/>
      <c r="BE313" s="39">
        <v>280</v>
      </c>
      <c r="BF313" s="222">
        <f>IF('Current Portfolio MAIN'!AD299&gt;=0,0,1)</f>
        <v>1</v>
      </c>
      <c r="BG313" s="222">
        <f>IF('Current Portfolio MAIN'!AE299&gt;=0,0,1)</f>
        <v>1</v>
      </c>
      <c r="BH313" s="391"/>
      <c r="BI313" s="391"/>
      <c r="BJ313" s="391"/>
      <c r="BZ313" s="370">
        <v>309</v>
      </c>
      <c r="CA313" s="368">
        <f ca="1">NORMINV(RAND(),CE$2,CE$3)</f>
        <v>8.5968759226259156E-2</v>
      </c>
      <c r="CB313" s="166">
        <f ca="1">CA313-CA$389</f>
        <v>0.1748946711626794</v>
      </c>
      <c r="CC313" s="166">
        <f ca="1">CA313-CA$394</f>
        <v>0.19955462534324117</v>
      </c>
      <c r="CG313" s="370">
        <v>309</v>
      </c>
      <c r="CH313" s="370">
        <f ca="1">IF(CB313&gt;=0,0,1)</f>
        <v>0</v>
      </c>
      <c r="CI313" s="370">
        <f ca="1">IF(CC313&gt;=0,0,1)</f>
        <v>0</v>
      </c>
    </row>
    <row r="314" spans="1:87" ht="15.6">
      <c r="Q314" s="227">
        <v>45793</v>
      </c>
      <c r="R314" s="113">
        <v>3.6571249495325198E-2</v>
      </c>
      <c r="S314" s="113">
        <v>7.1891851901249026E-3</v>
      </c>
      <c r="T314" s="113">
        <v>0.10475706150990294</v>
      </c>
      <c r="U314" s="113">
        <v>4.8333775046912608E-2</v>
      </c>
      <c r="V314" s="113">
        <v>0.26217904146911208</v>
      </c>
      <c r="W314" s="113">
        <v>4.3534059118750301E-2</v>
      </c>
      <c r="X314" s="113">
        <v>9.0622851084012357E-2</v>
      </c>
      <c r="Y314" s="113">
        <v>-1.0248494038572309E-2</v>
      </c>
      <c r="Z314" s="113">
        <v>0.23970569216225845</v>
      </c>
      <c r="AA314" s="113">
        <v>5.056614264469661E-2</v>
      </c>
      <c r="AB314" s="113">
        <v>4.9491930337040468E-2</v>
      </c>
      <c r="AC314" s="409">
        <f t="shared" si="29"/>
        <v>0.92270249401956361</v>
      </c>
      <c r="AD314" s="113">
        <f t="shared" si="30"/>
        <v>1.8729273869399332</v>
      </c>
      <c r="AE314" s="113">
        <f t="shared" si="31"/>
        <v>2.2938740792160521</v>
      </c>
      <c r="AP314" s="39">
        <v>281</v>
      </c>
      <c r="AQ314" s="222">
        <f>IF('Current Portfolio MAIN'!AD300&gt;=0,0,1)</f>
        <v>1</v>
      </c>
      <c r="AR314" s="222">
        <f>IF('Current Portfolio MAIN'!AE300&gt;=0,0,1)</f>
        <v>0</v>
      </c>
      <c r="AW314" s="391"/>
      <c r="AX314" s="391"/>
      <c r="AY314" s="391"/>
      <c r="AZ314" s="391"/>
      <c r="BA314" s="391"/>
      <c r="BB314" s="391"/>
      <c r="BC314" s="391"/>
      <c r="BD314" s="391"/>
      <c r="BE314" s="39">
        <v>281</v>
      </c>
      <c r="BF314" s="222">
        <f>IF('Current Portfolio MAIN'!AD300&gt;=0,0,1)</f>
        <v>1</v>
      </c>
      <c r="BG314" s="222">
        <f>IF('Current Portfolio MAIN'!AE300&gt;=0,0,1)</f>
        <v>0</v>
      </c>
      <c r="BH314" s="391"/>
      <c r="BI314" s="391"/>
      <c r="BJ314" s="391"/>
      <c r="BZ314" s="370">
        <v>310</v>
      </c>
      <c r="CA314" s="368">
        <f ca="1">NORMINV(RAND(),CE$2,CE$3)</f>
        <v>-4.8341314136116628E-2</v>
      </c>
      <c r="CB314" s="166">
        <f ca="1">CA314-CA$389</f>
        <v>4.0584597800303615E-2</v>
      </c>
      <c r="CC314" s="166">
        <f ca="1">CA314-CA$394</f>
        <v>6.5244551980865387E-2</v>
      </c>
      <c r="CG314" s="370">
        <v>310</v>
      </c>
      <c r="CH314" s="370">
        <f ca="1">IF(CB314&gt;=0,0,1)</f>
        <v>0</v>
      </c>
      <c r="CI314" s="370">
        <f ca="1">IF(CC314&gt;=0,0,1)</f>
        <v>0</v>
      </c>
    </row>
    <row r="315" spans="1:87" ht="15.6">
      <c r="Q315" s="227">
        <v>45797</v>
      </c>
      <c r="R315" s="113">
        <v>4.1068450801191592E-2</v>
      </c>
      <c r="S315" s="113">
        <v>-5.7477883462232482E-3</v>
      </c>
      <c r="T315" s="113">
        <v>0.15402585403719415</v>
      </c>
      <c r="U315" s="113">
        <v>7.7215306058107114E-2</v>
      </c>
      <c r="V315" s="113">
        <v>0.28414486980106068</v>
      </c>
      <c r="W315" s="113">
        <v>3.6180875310474647E-2</v>
      </c>
      <c r="X315" s="113">
        <v>9.5247613178929935E-2</v>
      </c>
      <c r="Y315" s="113">
        <v>-8.719604891189503E-3</v>
      </c>
      <c r="Z315" s="113">
        <v>0.29735796374079126</v>
      </c>
      <c r="AA315" s="113">
        <v>0.1040006288383859</v>
      </c>
      <c r="AB315" s="113">
        <v>6.9472789498435272E-2</v>
      </c>
      <c r="AC315" s="409">
        <f t="shared" si="29"/>
        <v>1.1442469580271579</v>
      </c>
      <c r="AD315" s="113">
        <f t="shared" si="30"/>
        <v>2.0944718509475275</v>
      </c>
      <c r="AE315" s="113">
        <f t="shared" si="31"/>
        <v>2.5154185432236469</v>
      </c>
      <c r="AP315" s="39">
        <v>282</v>
      </c>
      <c r="AQ315" s="222">
        <f>IF('Current Portfolio MAIN'!AD301&gt;=0,0,1)</f>
        <v>1</v>
      </c>
      <c r="AR315" s="222">
        <f>IF('Current Portfolio MAIN'!AE301&gt;=0,0,1)</f>
        <v>1</v>
      </c>
      <c r="AW315" s="391"/>
      <c r="AX315" s="391"/>
      <c r="AY315" s="391"/>
      <c r="AZ315" s="391"/>
      <c r="BA315" s="391"/>
      <c r="BB315" s="391"/>
      <c r="BC315" s="391"/>
      <c r="BD315" s="391"/>
      <c r="BE315" s="39">
        <v>282</v>
      </c>
      <c r="BF315" s="222">
        <f>IF('Current Portfolio MAIN'!AD301&gt;=0,0,1)</f>
        <v>1</v>
      </c>
      <c r="BG315" s="222">
        <f>IF('Current Portfolio MAIN'!AE301&gt;=0,0,1)</f>
        <v>1</v>
      </c>
      <c r="BH315" s="391"/>
      <c r="BI315" s="391"/>
      <c r="BJ315" s="391"/>
      <c r="BZ315" s="370">
        <v>311</v>
      </c>
      <c r="CA315" s="368">
        <f ca="1">NORMINV(RAND(),CE$2,CE$3)</f>
        <v>-2.1331256358695736E-2</v>
      </c>
      <c r="CB315" s="166">
        <f ca="1">CA315-CA$389</f>
        <v>6.7594655577724511E-2</v>
      </c>
      <c r="CC315" s="166">
        <f ca="1">CA315-CA$394</f>
        <v>9.2254609758286282E-2</v>
      </c>
      <c r="CG315" s="370">
        <v>311</v>
      </c>
      <c r="CH315" s="370">
        <f ca="1">IF(CB315&gt;=0,0,1)</f>
        <v>0</v>
      </c>
      <c r="CI315" s="370">
        <f ca="1">IF(CC315&gt;=0,0,1)</f>
        <v>0</v>
      </c>
    </row>
    <row r="316" spans="1:87" ht="15.6">
      <c r="Q316" s="227">
        <v>45798</v>
      </c>
      <c r="R316" s="113">
        <v>4.9870890963599424E-2</v>
      </c>
      <c r="S316" s="113">
        <v>1.5064809464789608E-2</v>
      </c>
      <c r="T316" s="113">
        <v>0.18837377103358244</v>
      </c>
      <c r="U316" s="113">
        <v>0.10598440005268128</v>
      </c>
      <c r="V316" s="113">
        <v>0.30222722827147908</v>
      </c>
      <c r="W316" s="113">
        <v>3.9301502928063892E-2</v>
      </c>
      <c r="X316" s="113">
        <v>8.9429364453017079E-2</v>
      </c>
      <c r="Y316" s="113">
        <v>-2.2771998963985407E-2</v>
      </c>
      <c r="Z316" s="113">
        <v>0.26726862094719217</v>
      </c>
      <c r="AA316" s="113">
        <v>0.12573927542773822</v>
      </c>
      <c r="AB316" s="113">
        <v>8.1011049938035873E-2</v>
      </c>
      <c r="AC316" s="409">
        <f t="shared" si="29"/>
        <v>1.2414989145161937</v>
      </c>
      <c r="AD316" s="113">
        <f t="shared" si="30"/>
        <v>2.1917238074365635</v>
      </c>
      <c r="AE316" s="113">
        <f t="shared" si="31"/>
        <v>2.6126704997126824</v>
      </c>
      <c r="AP316" s="39">
        <v>283</v>
      </c>
      <c r="AQ316" s="222">
        <f>IF('Current Portfolio MAIN'!AD302&gt;=0,0,1)</f>
        <v>1</v>
      </c>
      <c r="AR316" s="222">
        <f>IF('Current Portfolio MAIN'!AE302&gt;=0,0,1)</f>
        <v>0</v>
      </c>
      <c r="AW316" s="391"/>
      <c r="AX316" s="391"/>
      <c r="AY316" s="391"/>
      <c r="AZ316" s="391"/>
      <c r="BA316" s="391"/>
      <c r="BB316" s="391"/>
      <c r="BC316" s="391"/>
      <c r="BD316" s="391"/>
      <c r="BE316" s="39">
        <v>283</v>
      </c>
      <c r="BF316" s="222">
        <f>IF('Current Portfolio MAIN'!AD302&gt;=0,0,1)</f>
        <v>1</v>
      </c>
      <c r="BG316" s="222">
        <f>IF('Current Portfolio MAIN'!AE302&gt;=0,0,1)</f>
        <v>0</v>
      </c>
      <c r="BH316" s="391"/>
      <c r="BI316" s="391"/>
      <c r="BJ316" s="391"/>
      <c r="BZ316" s="370">
        <v>312</v>
      </c>
      <c r="CA316" s="368">
        <f ca="1">NORMINV(RAND(),CE$2,CE$3)</f>
        <v>1.1885475233108525E-2</v>
      </c>
      <c r="CB316" s="166">
        <f ca="1">CA316-CA$389</f>
        <v>0.10081138716952877</v>
      </c>
      <c r="CC316" s="166">
        <f ca="1">CA316-CA$394</f>
        <v>0.12547134135009053</v>
      </c>
      <c r="CG316" s="370">
        <v>312</v>
      </c>
      <c r="CH316" s="370">
        <f ca="1">IF(CB316&gt;=0,0,1)</f>
        <v>0</v>
      </c>
      <c r="CI316" s="370">
        <f ca="1">IF(CC316&gt;=0,0,1)</f>
        <v>0</v>
      </c>
    </row>
    <row r="317" spans="1:87" ht="15.6">
      <c r="Q317" s="227">
        <v>45799</v>
      </c>
      <c r="R317" s="113">
        <v>4.8298541169870868E-2</v>
      </c>
      <c r="S317" s="113">
        <v>-1.2868891267422411E-2</v>
      </c>
      <c r="T317" s="113">
        <v>0.19429993243917565</v>
      </c>
      <c r="U317" s="113">
        <v>9.727673877980747E-2</v>
      </c>
      <c r="V317" s="113">
        <v>0.26534228165510498</v>
      </c>
      <c r="W317" s="113">
        <v>1.8047865301105137E-2</v>
      </c>
      <c r="X317" s="113">
        <v>6.7706371202688631E-2</v>
      </c>
      <c r="Y317" s="113">
        <v>-5.2411698742927837E-2</v>
      </c>
      <c r="Z317" s="113">
        <v>0.213246983581451</v>
      </c>
      <c r="AA317" s="113">
        <v>0.13623389356301785</v>
      </c>
      <c r="AB317" s="113">
        <v>6.7898845627585303E-2</v>
      </c>
      <c r="AC317" s="409">
        <f t="shared" si="29"/>
        <v>1.0430708633094565</v>
      </c>
      <c r="AD317" s="113">
        <f t="shared" si="30"/>
        <v>1.9932957562298261</v>
      </c>
      <c r="AE317" s="113">
        <f t="shared" si="31"/>
        <v>2.414242448505945</v>
      </c>
      <c r="AP317" s="39">
        <v>284</v>
      </c>
      <c r="AQ317" s="222">
        <f>IF('Current Portfolio MAIN'!AD303&gt;=0,0,1)</f>
        <v>1</v>
      </c>
      <c r="AR317" s="222">
        <f>IF('Current Portfolio MAIN'!AE303&gt;=0,0,1)</f>
        <v>0</v>
      </c>
      <c r="AW317" s="391"/>
      <c r="AX317" s="391"/>
      <c r="AY317" s="391"/>
      <c r="AZ317" s="391"/>
      <c r="BA317" s="391"/>
      <c r="BB317" s="391"/>
      <c r="BC317" s="391"/>
      <c r="BD317" s="391"/>
      <c r="BE317" s="39">
        <v>284</v>
      </c>
      <c r="BF317" s="222">
        <f>IF('Current Portfolio MAIN'!AD303&gt;=0,0,1)</f>
        <v>1</v>
      </c>
      <c r="BG317" s="222">
        <f>IF('Current Portfolio MAIN'!AE303&gt;=0,0,1)</f>
        <v>0</v>
      </c>
      <c r="BH317" s="391"/>
      <c r="BI317" s="391"/>
      <c r="BJ317" s="391"/>
      <c r="BZ317" s="370">
        <v>313</v>
      </c>
      <c r="CA317" s="368">
        <f ca="1">NORMINV(RAND(),CE$2,CE$3)</f>
        <v>-2.1739928266957125E-2</v>
      </c>
      <c r="CB317" s="166">
        <f ca="1">CA317-CA$389</f>
        <v>6.7185983669463115E-2</v>
      </c>
      <c r="CC317" s="166">
        <f ca="1">CA317-CA$394</f>
        <v>9.1845937850024886E-2</v>
      </c>
      <c r="CG317" s="370">
        <v>313</v>
      </c>
      <c r="CH317" s="370">
        <f ca="1">IF(CB317&gt;=0,0,1)</f>
        <v>0</v>
      </c>
      <c r="CI317" s="370">
        <f ca="1">IF(CC317&gt;=0,0,1)</f>
        <v>0</v>
      </c>
    </row>
    <row r="318" spans="1:87" ht="15.6">
      <c r="Q318" s="227">
        <v>45800</v>
      </c>
      <c r="R318" s="113">
        <v>1.4647575183537986E-2</v>
      </c>
      <c r="S318" s="113">
        <v>-3.4774926497013303E-2</v>
      </c>
      <c r="T318" s="113">
        <v>0.21168938861047604</v>
      </c>
      <c r="U318" s="113">
        <v>0.13208195830050928</v>
      </c>
      <c r="V318" s="113">
        <v>0.25832030698470354</v>
      </c>
      <c r="W318" s="113">
        <v>3.5307516582140819E-2</v>
      </c>
      <c r="X318" s="113">
        <v>6.449580808855071E-2</v>
      </c>
      <c r="Y318" s="113">
        <v>-1.8144729889558397E-2</v>
      </c>
      <c r="Z318" s="113">
        <v>0.22935120525626806</v>
      </c>
      <c r="AA318" s="113">
        <v>0.14586862754652752</v>
      </c>
      <c r="AB318" s="113">
        <v>8.3491424195714092E-2</v>
      </c>
      <c r="AC318" s="409">
        <f t="shared" si="29"/>
        <v>1.1223341543618564</v>
      </c>
      <c r="AD318" s="113">
        <f t="shared" si="30"/>
        <v>2.0725590472822262</v>
      </c>
      <c r="AE318" s="113">
        <f t="shared" si="31"/>
        <v>2.4935057395583451</v>
      </c>
      <c r="AP318" s="39">
        <v>285</v>
      </c>
      <c r="AQ318" s="222">
        <f>IF('Current Portfolio MAIN'!AD304&gt;=0,0,1)</f>
        <v>1</v>
      </c>
      <c r="AR318" s="222">
        <f>IF('Current Portfolio MAIN'!AE304&gt;=0,0,1)</f>
        <v>0</v>
      </c>
      <c r="AW318" s="391"/>
      <c r="AX318" s="391"/>
      <c r="AY318" s="391"/>
      <c r="AZ318" s="391"/>
      <c r="BA318" s="391"/>
      <c r="BB318" s="391"/>
      <c r="BC318" s="391"/>
      <c r="BD318" s="391"/>
      <c r="BE318" s="39">
        <v>285</v>
      </c>
      <c r="BF318" s="222">
        <f>IF('Current Portfolio MAIN'!AD304&gt;=0,0,1)</f>
        <v>1</v>
      </c>
      <c r="BG318" s="222">
        <f>IF('Current Portfolio MAIN'!AE304&gt;=0,0,1)</f>
        <v>0</v>
      </c>
      <c r="BH318" s="391"/>
      <c r="BI318" s="391"/>
      <c r="BJ318" s="391"/>
      <c r="BZ318" s="370">
        <v>314</v>
      </c>
      <c r="CA318" s="368">
        <f ca="1">NORMINV(RAND(),CE$2,CE$3)</f>
        <v>0.10794891917780458</v>
      </c>
      <c r="CB318" s="166">
        <f ca="1">CA318-CA$389</f>
        <v>0.19687483111422482</v>
      </c>
      <c r="CC318" s="166">
        <f ca="1">CA318-CA$394</f>
        <v>0.2215347852947866</v>
      </c>
      <c r="CG318" s="370">
        <v>314</v>
      </c>
      <c r="CH318" s="370">
        <f ca="1">IF(CB318&gt;=0,0,1)</f>
        <v>0</v>
      </c>
      <c r="CI318" s="370">
        <f ca="1">IF(CC318&gt;=0,0,1)</f>
        <v>0</v>
      </c>
    </row>
    <row r="319" spans="1:87" ht="15.6">
      <c r="Q319" s="227">
        <v>45804</v>
      </c>
      <c r="R319" s="113">
        <v>-2.4035162457092252E-2</v>
      </c>
      <c r="S319" s="113">
        <v>-4.311702488441127E-2</v>
      </c>
      <c r="T319" s="113">
        <v>0.20327040889642478</v>
      </c>
      <c r="U319" s="113">
        <v>0.1205979421029455</v>
      </c>
      <c r="V319" s="113">
        <v>0.25871071277231583</v>
      </c>
      <c r="W319" s="113">
        <v>1.8269087319307653E-2</v>
      </c>
      <c r="X319" s="113">
        <v>4.7193926070862924E-2</v>
      </c>
      <c r="Y319" s="113">
        <v>-1.3907904669326232E-2</v>
      </c>
      <c r="Z319" s="113">
        <v>0.14045428798397741</v>
      </c>
      <c r="AA319" s="113">
        <v>0.11550193578901502</v>
      </c>
      <c r="AB319" s="113">
        <v>7.712327049199641E-2</v>
      </c>
      <c r="AC319" s="409">
        <f t="shared" si="29"/>
        <v>0.90006147941601578</v>
      </c>
      <c r="AD319" s="113">
        <f t="shared" si="30"/>
        <v>1.8502863723363854</v>
      </c>
      <c r="AE319" s="113">
        <f t="shared" si="31"/>
        <v>2.2712330646125043</v>
      </c>
      <c r="AP319" s="39">
        <v>286</v>
      </c>
      <c r="AQ319" s="222">
        <f>IF('Current Portfolio MAIN'!AD305&gt;=0,0,1)</f>
        <v>0</v>
      </c>
      <c r="AR319" s="222">
        <f>IF('Current Portfolio MAIN'!AE305&gt;=0,0,1)</f>
        <v>0</v>
      </c>
      <c r="AW319" s="391"/>
      <c r="AX319" s="391"/>
      <c r="AY319" s="391"/>
      <c r="AZ319" s="391"/>
      <c r="BA319" s="391"/>
      <c r="BB319" s="391"/>
      <c r="BC319" s="391"/>
      <c r="BD319" s="391"/>
      <c r="BE319" s="39">
        <v>286</v>
      </c>
      <c r="BF319" s="222">
        <f>IF('Current Portfolio MAIN'!AD305&gt;=0,0,1)</f>
        <v>0</v>
      </c>
      <c r="BG319" s="222">
        <f>IF('Current Portfolio MAIN'!AE305&gt;=0,0,1)</f>
        <v>0</v>
      </c>
      <c r="BH319" s="391"/>
      <c r="BI319" s="391"/>
      <c r="BJ319" s="391"/>
      <c r="BZ319" s="370">
        <v>315</v>
      </c>
      <c r="CA319" s="368">
        <f ca="1">NORMINV(RAND(),CE$2,CE$3)</f>
        <v>-0.11635624710517409</v>
      </c>
      <c r="CB319" s="166">
        <f ca="1">CA319-CA$389</f>
        <v>-2.7430335168753844E-2</v>
      </c>
      <c r="CC319" s="166">
        <f ca="1">CA319-CA$394</f>
        <v>-2.7703809881920727E-3</v>
      </c>
      <c r="CG319" s="370">
        <v>315</v>
      </c>
      <c r="CH319" s="370">
        <f ca="1">IF(CB319&gt;=0,0,1)</f>
        <v>1</v>
      </c>
      <c r="CI319" s="370">
        <f ca="1">IF(CC319&gt;=0,0,1)</f>
        <v>1</v>
      </c>
    </row>
    <row r="320" spans="1:87" ht="15.6">
      <c r="Q320" s="227">
        <v>45805</v>
      </c>
      <c r="R320" s="113">
        <v>-8.3720758851266175E-2</v>
      </c>
      <c r="S320" s="113">
        <v>-7.0222355061204667E-2</v>
      </c>
      <c r="T320" s="113">
        <v>0.141521028351695</v>
      </c>
      <c r="U320" s="113">
        <v>8.7727339229942691E-2</v>
      </c>
      <c r="V320" s="113">
        <v>0.19766465500329589</v>
      </c>
      <c r="W320" s="113">
        <v>-2.6797855565230844E-2</v>
      </c>
      <c r="X320" s="113">
        <v>-7.5663240442817026E-3</v>
      </c>
      <c r="Y320" s="113">
        <v>-5.4541327651441485E-2</v>
      </c>
      <c r="Z320" s="113">
        <v>0.10508203472223832</v>
      </c>
      <c r="AA320" s="113">
        <v>6.0868451569426663E-2</v>
      </c>
      <c r="AB320" s="113">
        <v>3.7822735698553211E-2</v>
      </c>
      <c r="AC320" s="409">
        <f t="shared" si="29"/>
        <v>0.38783762340172689</v>
      </c>
      <c r="AD320" s="113">
        <f t="shared" si="30"/>
        <v>1.3380625163220965</v>
      </c>
      <c r="AE320" s="113">
        <f t="shared" si="31"/>
        <v>1.7590092085982156</v>
      </c>
      <c r="AP320" s="39">
        <v>287</v>
      </c>
      <c r="AQ320" s="222">
        <f>IF('Current Portfolio MAIN'!AD306&gt;=0,0,1)</f>
        <v>0</v>
      </c>
      <c r="AR320" s="222">
        <f>IF('Current Portfolio MAIN'!AE306&gt;=0,0,1)</f>
        <v>0</v>
      </c>
      <c r="AW320" s="391"/>
      <c r="AX320" s="391"/>
      <c r="AY320" s="391"/>
      <c r="AZ320" s="391"/>
      <c r="BA320" s="391"/>
      <c r="BB320" s="391"/>
      <c r="BC320" s="391"/>
      <c r="BD320" s="391"/>
      <c r="BE320" s="39">
        <v>287</v>
      </c>
      <c r="BF320" s="222">
        <f>IF('Current Portfolio MAIN'!AD306&gt;=0,0,1)</f>
        <v>0</v>
      </c>
      <c r="BG320" s="222">
        <f>IF('Current Portfolio MAIN'!AE306&gt;=0,0,1)</f>
        <v>0</v>
      </c>
      <c r="BH320" s="391"/>
      <c r="BI320" s="391"/>
      <c r="BJ320" s="391"/>
      <c r="BZ320" s="370">
        <v>316</v>
      </c>
      <c r="CA320" s="368">
        <f ca="1">NORMINV(RAND(),CE$2,CE$3)</f>
        <v>-4.4063529301968853E-3</v>
      </c>
      <c r="CB320" s="166">
        <f ca="1">CA320-CA$389</f>
        <v>8.4519559006223363E-2</v>
      </c>
      <c r="CC320" s="166">
        <f ca="1">CA320-CA$394</f>
        <v>0.10917951318678513</v>
      </c>
      <c r="CG320" s="370">
        <v>316</v>
      </c>
      <c r="CH320" s="370">
        <f ca="1">IF(CB320&gt;=0,0,1)</f>
        <v>0</v>
      </c>
      <c r="CI320" s="370">
        <f ca="1">IF(CC320&gt;=0,0,1)</f>
        <v>0</v>
      </c>
    </row>
    <row r="321" spans="17:87" ht="15.6">
      <c r="Q321" s="227">
        <v>45806</v>
      </c>
      <c r="R321" s="113">
        <v>-2.9667750029579332E-2</v>
      </c>
      <c r="S321" s="113">
        <v>-8.2082822634501951E-2</v>
      </c>
      <c r="T321" s="113">
        <v>0.12460437313339212</v>
      </c>
      <c r="U321" s="113">
        <v>6.8157413072558848E-2</v>
      </c>
      <c r="V321" s="113">
        <v>0.19210314345264123</v>
      </c>
      <c r="W321" s="113">
        <v>2.5767354061700942E-4</v>
      </c>
      <c r="X321" s="113">
        <v>-9.0685548426894247E-3</v>
      </c>
      <c r="Y321" s="113">
        <v>-4.493003537448248E-2</v>
      </c>
      <c r="Z321" s="113">
        <v>0.12395992614565365</v>
      </c>
      <c r="AA321" s="113">
        <v>4.569560309070031E-2</v>
      </c>
      <c r="AB321" s="113">
        <v>2.8035091765164832E-2</v>
      </c>
      <c r="AC321" s="409">
        <f t="shared" si="29"/>
        <v>0.41706406131947482</v>
      </c>
      <c r="AD321" s="113">
        <f t="shared" si="30"/>
        <v>1.3672889542398443</v>
      </c>
      <c r="AE321" s="113">
        <f t="shared" si="31"/>
        <v>1.7882356465159637</v>
      </c>
      <c r="AP321" s="39">
        <v>288</v>
      </c>
      <c r="AQ321" s="222">
        <f>IF('Current Portfolio MAIN'!AD307&gt;=0,0,1)</f>
        <v>0</v>
      </c>
      <c r="AR321" s="222">
        <f>IF('Current Portfolio MAIN'!AE307&gt;=0,0,1)</f>
        <v>0</v>
      </c>
      <c r="AW321" s="391"/>
      <c r="AX321" s="391"/>
      <c r="AY321" s="391"/>
      <c r="AZ321" s="391"/>
      <c r="BA321" s="391"/>
      <c r="BB321" s="391"/>
      <c r="BC321" s="391"/>
      <c r="BD321" s="391"/>
      <c r="BE321" s="39">
        <v>288</v>
      </c>
      <c r="BF321" s="222">
        <f>IF('Current Portfolio MAIN'!AD307&gt;=0,0,1)</f>
        <v>0</v>
      </c>
      <c r="BG321" s="222">
        <f>IF('Current Portfolio MAIN'!AE307&gt;=0,0,1)</f>
        <v>0</v>
      </c>
      <c r="BH321" s="391"/>
      <c r="BI321" s="391"/>
      <c r="BJ321" s="391"/>
      <c r="BZ321" s="370">
        <v>317</v>
      </c>
      <c r="CA321" s="368">
        <f ca="1">NORMINV(RAND(),CE$2,CE$3)</f>
        <v>-9.4273960133082896E-2</v>
      </c>
      <c r="CB321" s="166">
        <f ca="1">CA321-CA$389</f>
        <v>-5.3480481966626525E-3</v>
      </c>
      <c r="CC321" s="166">
        <f ca="1">CA321-CA$394</f>
        <v>1.9311905983899119E-2</v>
      </c>
      <c r="CG321" s="370">
        <v>317</v>
      </c>
      <c r="CH321" s="370">
        <f ca="1">IF(CB321&gt;=0,0,1)</f>
        <v>1</v>
      </c>
      <c r="CI321" s="370">
        <f ca="1">IF(CC321&gt;=0,0,1)</f>
        <v>0</v>
      </c>
    </row>
    <row r="322" spans="17:87" ht="15.6">
      <c r="Q322" s="227">
        <v>45807</v>
      </c>
      <c r="R322" s="113">
        <v>-8.5993769202644343E-2</v>
      </c>
      <c r="S322" s="113">
        <v>-9.5703806599703567E-2</v>
      </c>
      <c r="T322" s="113">
        <v>0.11099118775857075</v>
      </c>
      <c r="U322" s="113">
        <v>4.5470683452073724E-2</v>
      </c>
      <c r="V322" s="113">
        <v>0.17905356899585589</v>
      </c>
      <c r="W322" s="113">
        <v>-1.1674421742820296E-2</v>
      </c>
      <c r="X322" s="113">
        <v>5.0310631022545405E-3</v>
      </c>
      <c r="Y322" s="113">
        <v>-6.6808570953059143E-2</v>
      </c>
      <c r="Z322" s="113">
        <v>8.3236175987067229E-2</v>
      </c>
      <c r="AA322" s="113">
        <v>4.0356003412355568E-2</v>
      </c>
      <c r="AB322" s="113">
        <v>1.0939991212190581E-2</v>
      </c>
      <c r="AC322" s="409">
        <f t="shared" si="29"/>
        <v>0.21489810542214094</v>
      </c>
      <c r="AD322" s="113">
        <f t="shared" si="30"/>
        <v>1.1651229983425107</v>
      </c>
      <c r="AE322" s="113">
        <f t="shared" si="31"/>
        <v>1.5860696906186296</v>
      </c>
      <c r="AP322" s="39">
        <v>289</v>
      </c>
      <c r="AQ322" s="222">
        <f>IF('Current Portfolio MAIN'!AD308&gt;=0,0,1)</f>
        <v>0</v>
      </c>
      <c r="AR322" s="222">
        <f>IF('Current Portfolio MAIN'!AE308&gt;=0,0,1)</f>
        <v>0</v>
      </c>
      <c r="AW322" s="391"/>
      <c r="AX322" s="391"/>
      <c r="AY322" s="391"/>
      <c r="AZ322" s="391"/>
      <c r="BA322" s="391"/>
      <c r="BB322" s="391"/>
      <c r="BC322" s="391"/>
      <c r="BD322" s="391"/>
      <c r="BE322" s="39">
        <v>289</v>
      </c>
      <c r="BF322" s="222">
        <f>IF('Current Portfolio MAIN'!AD308&gt;=0,0,1)</f>
        <v>0</v>
      </c>
      <c r="BG322" s="222">
        <f>IF('Current Portfolio MAIN'!AE308&gt;=0,0,1)</f>
        <v>0</v>
      </c>
      <c r="BH322" s="391"/>
      <c r="BI322" s="391"/>
      <c r="BJ322" s="391"/>
      <c r="BZ322" s="370">
        <v>318</v>
      </c>
      <c r="CA322" s="368">
        <f ca="1">NORMINV(RAND(),CE$2,CE$3)</f>
        <v>0.11724337482717859</v>
      </c>
      <c r="CB322" s="166">
        <f ca="1">CA322-CA$389</f>
        <v>0.20616928676359883</v>
      </c>
      <c r="CC322" s="166">
        <f ca="1">CA322-CA$394</f>
        <v>0.2308292409441606</v>
      </c>
      <c r="CG322" s="370">
        <v>318</v>
      </c>
      <c r="CH322" s="370">
        <f ca="1">IF(CB322&gt;=0,0,1)</f>
        <v>0</v>
      </c>
      <c r="CI322" s="370">
        <f ca="1">IF(CC322&gt;=0,0,1)</f>
        <v>0</v>
      </c>
    </row>
    <row r="323" spans="17:87" ht="15.6">
      <c r="Q323" s="227">
        <v>45811</v>
      </c>
      <c r="R323" s="113">
        <v>-2.0660692706235162E-2</v>
      </c>
      <c r="S323" s="113">
        <v>-7.1970997020512462E-2</v>
      </c>
      <c r="T323" s="113">
        <v>0.13636324973679215</v>
      </c>
      <c r="U323" s="113">
        <v>8.1587536865012966E-2</v>
      </c>
      <c r="V323" s="113">
        <v>0.2117773324194947</v>
      </c>
      <c r="W323" s="113">
        <v>1.3757647763159797E-2</v>
      </c>
      <c r="X323" s="113">
        <v>5.2088186109355838E-2</v>
      </c>
      <c r="Y323" s="113">
        <v>-4.9461817717103562E-3</v>
      </c>
      <c r="Z323" s="113">
        <v>0.13001023630123965</v>
      </c>
      <c r="AA323" s="113">
        <v>8.2167738959137759E-2</v>
      </c>
      <c r="AB323" s="113">
        <v>4.0079522084369046E-2</v>
      </c>
      <c r="AC323" s="409">
        <f t="shared" si="29"/>
        <v>0.65025357874010392</v>
      </c>
      <c r="AD323" s="113">
        <f t="shared" si="30"/>
        <v>1.6004784716604736</v>
      </c>
      <c r="AE323" s="113">
        <f t="shared" si="31"/>
        <v>2.0214251639365926</v>
      </c>
      <c r="AP323" s="39">
        <v>290</v>
      </c>
      <c r="AQ323" s="222">
        <f>IF('Current Portfolio MAIN'!AD309&gt;=0,0,1)</f>
        <v>0</v>
      </c>
      <c r="AR323" s="222">
        <f>IF('Current Portfolio MAIN'!AE309&gt;=0,0,1)</f>
        <v>0</v>
      </c>
      <c r="AW323" s="391"/>
      <c r="AX323" s="391"/>
      <c r="AY323" s="391"/>
      <c r="AZ323" s="391"/>
      <c r="BA323" s="391"/>
      <c r="BB323" s="391"/>
      <c r="BC323" s="391"/>
      <c r="BD323" s="391"/>
      <c r="BE323" s="39">
        <v>290</v>
      </c>
      <c r="BF323" s="222">
        <f>IF('Current Portfolio MAIN'!AD309&gt;=0,0,1)</f>
        <v>0</v>
      </c>
      <c r="BG323" s="222">
        <f>IF('Current Portfolio MAIN'!AE309&gt;=0,0,1)</f>
        <v>0</v>
      </c>
      <c r="BH323" s="391"/>
      <c r="BI323" s="391"/>
      <c r="BJ323" s="391"/>
      <c r="BZ323" s="370">
        <v>319</v>
      </c>
      <c r="CA323" s="368">
        <f ca="1">NORMINV(RAND(),CE$2,CE$3)</f>
        <v>7.8671178936512182E-2</v>
      </c>
      <c r="CB323" s="166">
        <f ca="1">CA323-CA$389</f>
        <v>0.16759709087293242</v>
      </c>
      <c r="CC323" s="166">
        <f ca="1">CA323-CA$394</f>
        <v>0.1922570450534942</v>
      </c>
      <c r="CG323" s="370">
        <v>319</v>
      </c>
      <c r="CH323" s="370">
        <f ca="1">IF(CB323&gt;=0,0,1)</f>
        <v>0</v>
      </c>
      <c r="CI323" s="370">
        <f ca="1">IF(CC323&gt;=0,0,1)</f>
        <v>0</v>
      </c>
    </row>
    <row r="324" spans="17:87" ht="15.6">
      <c r="Q324" s="227">
        <v>45812</v>
      </c>
      <c r="R324" s="113">
        <v>-1.9299663202290929E-2</v>
      </c>
      <c r="S324" s="113">
        <v>-8.0003904563470063E-2</v>
      </c>
      <c r="T324" s="113">
        <v>5.5129052720456206E-2</v>
      </c>
      <c r="U324" s="113">
        <v>7.2011885018107957E-2</v>
      </c>
      <c r="V324" s="113">
        <v>0.20929066703589605</v>
      </c>
      <c r="W324" s="113">
        <v>8.2990102765647666E-3</v>
      </c>
      <c r="X324" s="113">
        <v>2.3899043753122795E-2</v>
      </c>
      <c r="Y324" s="113">
        <v>-2.4493214963873133E-2</v>
      </c>
      <c r="Z324" s="113">
        <v>0.12153210105775769</v>
      </c>
      <c r="AA324" s="113">
        <v>5.4262830620372071E-2</v>
      </c>
      <c r="AB324" s="113">
        <v>3.0934459075268261E-2</v>
      </c>
      <c r="AC324" s="409">
        <f t="shared" si="29"/>
        <v>0.45156226682791167</v>
      </c>
      <c r="AD324" s="113">
        <f t="shared" si="30"/>
        <v>1.4017871597482814</v>
      </c>
      <c r="AE324" s="113">
        <f t="shared" si="31"/>
        <v>1.8227338520244003</v>
      </c>
      <c r="AP324" s="39">
        <v>291</v>
      </c>
      <c r="AQ324" s="222">
        <f>IF('Current Portfolio MAIN'!AD310&gt;=0,0,1)</f>
        <v>0</v>
      </c>
      <c r="AR324" s="222">
        <f>IF('Current Portfolio MAIN'!AE310&gt;=0,0,1)</f>
        <v>0</v>
      </c>
      <c r="AW324" s="391"/>
      <c r="AX324" s="391"/>
      <c r="AY324" s="391"/>
      <c r="AZ324" s="391"/>
      <c r="BA324" s="391"/>
      <c r="BB324" s="391"/>
      <c r="BC324" s="391"/>
      <c r="BD324" s="391"/>
      <c r="BE324" s="39">
        <v>291</v>
      </c>
      <c r="BF324" s="222">
        <f>IF('Current Portfolio MAIN'!AD310&gt;=0,0,1)</f>
        <v>0</v>
      </c>
      <c r="BG324" s="222">
        <f>IF('Current Portfolio MAIN'!AE310&gt;=0,0,1)</f>
        <v>0</v>
      </c>
      <c r="BH324" s="391"/>
      <c r="BI324" s="391"/>
      <c r="BJ324" s="391"/>
      <c r="BZ324" s="370">
        <v>320</v>
      </c>
      <c r="CA324" s="368">
        <f ca="1">NORMINV(RAND(),CE$2,CE$3)</f>
        <v>-5.3969118968253384E-2</v>
      </c>
      <c r="CB324" s="166">
        <f ca="1">CA324-CA$389</f>
        <v>3.495679296816686E-2</v>
      </c>
      <c r="CC324" s="166">
        <f ca="1">CA324-CA$394</f>
        <v>5.9616747148728631E-2</v>
      </c>
      <c r="CG324" s="370">
        <v>320</v>
      </c>
      <c r="CH324" s="370">
        <f ca="1">IF(CB324&gt;=0,0,1)</f>
        <v>0</v>
      </c>
      <c r="CI324" s="370">
        <f ca="1">IF(CC324&gt;=0,0,1)</f>
        <v>0</v>
      </c>
    </row>
    <row r="325" spans="17:87" ht="15.6">
      <c r="Q325" s="227">
        <v>45813</v>
      </c>
      <c r="R325" s="113">
        <v>-3.9240727859062741E-2</v>
      </c>
      <c r="S325" s="113">
        <v>-3.1409002716423662E-2</v>
      </c>
      <c r="T325" s="113">
        <v>3.4372654019167559E-2</v>
      </c>
      <c r="U325" s="113">
        <v>4.574427323844521E-2</v>
      </c>
      <c r="V325" s="113">
        <v>0.17005338050752217</v>
      </c>
      <c r="W325" s="113">
        <v>-2.6734767599572051E-2</v>
      </c>
      <c r="X325" s="113">
        <v>-3.9082897842824815E-3</v>
      </c>
      <c r="Y325" s="113">
        <v>-3.245604717531303E-2</v>
      </c>
      <c r="Z325" s="113">
        <v>7.7197285208048472E-2</v>
      </c>
      <c r="AA325" s="113">
        <v>7.6978713615008854E-2</v>
      </c>
      <c r="AB325" s="113">
        <v>1.516964156735412E-2</v>
      </c>
      <c r="AC325" s="409">
        <f t="shared" si="29"/>
        <v>0.28576711302089242</v>
      </c>
      <c r="AD325" s="113">
        <f t="shared" si="30"/>
        <v>1.2359920059412621</v>
      </c>
      <c r="AE325" s="113">
        <f t="shared" si="31"/>
        <v>1.656938698217381</v>
      </c>
      <c r="AP325" s="39">
        <v>292</v>
      </c>
      <c r="AQ325" s="222">
        <f>IF('Current Portfolio MAIN'!AD311&gt;=0,0,1)</f>
        <v>0</v>
      </c>
      <c r="AR325" s="222">
        <f>IF('Current Portfolio MAIN'!AE311&gt;=0,0,1)</f>
        <v>0</v>
      </c>
      <c r="AW325" s="391"/>
      <c r="AX325" s="391"/>
      <c r="AY325" s="391"/>
      <c r="AZ325" s="391"/>
      <c r="BA325" s="391"/>
      <c r="BB325" s="391"/>
      <c r="BC325" s="391"/>
      <c r="BD325" s="391"/>
      <c r="BE325" s="39">
        <v>292</v>
      </c>
      <c r="BF325" s="222">
        <f>IF('Current Portfolio MAIN'!AD311&gt;=0,0,1)</f>
        <v>0</v>
      </c>
      <c r="BG325" s="222">
        <f>IF('Current Portfolio MAIN'!AE311&gt;=0,0,1)</f>
        <v>0</v>
      </c>
      <c r="BH325" s="391"/>
      <c r="BI325" s="391"/>
      <c r="BJ325" s="391"/>
      <c r="BZ325" s="370">
        <v>321</v>
      </c>
      <c r="CA325" s="368">
        <f ca="1">NORMINV(RAND(),CE$2,CE$3)</f>
        <v>1.5448004407849882E-3</v>
      </c>
      <c r="CB325" s="166">
        <f ca="1">CA325-CA$389</f>
        <v>9.0470712377205234E-2</v>
      </c>
      <c r="CC325" s="166">
        <f ca="1">CA325-CA$394</f>
        <v>0.11513066655776701</v>
      </c>
      <c r="CG325" s="370">
        <v>321</v>
      </c>
      <c r="CH325" s="370">
        <f ca="1">IF(CB325&gt;=0,0,1)</f>
        <v>0</v>
      </c>
      <c r="CI325" s="370">
        <f ca="1">IF(CC325&gt;=0,0,1)</f>
        <v>0</v>
      </c>
    </row>
    <row r="326" spans="17:87" ht="15.6">
      <c r="Q326" s="227">
        <v>45814</v>
      </c>
      <c r="R326" s="113">
        <v>-3.4721347985582685E-2</v>
      </c>
      <c r="S326" s="113">
        <v>1.5504502395595532E-2</v>
      </c>
      <c r="T326" s="113">
        <v>6.0820107591675221E-2</v>
      </c>
      <c r="U326" s="113">
        <v>8.3783825997741701E-2</v>
      </c>
      <c r="V326" s="113">
        <v>9.0365788330385222E-2</v>
      </c>
      <c r="W326" s="113">
        <v>-4.3295153378059004E-3</v>
      </c>
      <c r="X326" s="113">
        <v>2.029550591894469E-2</v>
      </c>
      <c r="Y326" s="113">
        <v>9.1201941404965847E-3</v>
      </c>
      <c r="Z326" s="113">
        <v>0.11024273220557701</v>
      </c>
      <c r="AA326" s="113">
        <v>0.10605577902102703</v>
      </c>
      <c r="AB326" s="113">
        <v>4.1362373117993512E-2</v>
      </c>
      <c r="AC326" s="409">
        <f t="shared" si="29"/>
        <v>0.49849994539604792</v>
      </c>
      <c r="AD326" s="113">
        <f t="shared" si="30"/>
        <v>1.4487248383164175</v>
      </c>
      <c r="AE326" s="113">
        <f t="shared" si="31"/>
        <v>1.8696715305925367</v>
      </c>
      <c r="AP326" s="39">
        <v>293</v>
      </c>
      <c r="AQ326" s="222">
        <f>IF('Current Portfolio MAIN'!AD312&gt;=0,0,1)</f>
        <v>0</v>
      </c>
      <c r="AR326" s="222">
        <f>IF('Current Portfolio MAIN'!AE312&gt;=0,0,1)</f>
        <v>0</v>
      </c>
      <c r="AW326" s="391"/>
      <c r="AX326" s="391"/>
      <c r="AY326" s="391"/>
      <c r="AZ326" s="391"/>
      <c r="BA326" s="391"/>
      <c r="BB326" s="391"/>
      <c r="BC326" s="391"/>
      <c r="BD326" s="391"/>
      <c r="BE326" s="39">
        <v>293</v>
      </c>
      <c r="BF326" s="222">
        <f>IF('Current Portfolio MAIN'!AD312&gt;=0,0,1)</f>
        <v>0</v>
      </c>
      <c r="BG326" s="222">
        <f>IF('Current Portfolio MAIN'!AE312&gt;=0,0,1)</f>
        <v>0</v>
      </c>
      <c r="BH326" s="391"/>
      <c r="BI326" s="391"/>
      <c r="BJ326" s="391"/>
      <c r="BZ326" s="370">
        <v>322</v>
      </c>
      <c r="CA326" s="368">
        <f ca="1">NORMINV(RAND(),CE$2,CE$3)</f>
        <v>8.8785335967226653E-2</v>
      </c>
      <c r="CB326" s="166">
        <f ca="1">CA326-CA$389</f>
        <v>0.1777112479036469</v>
      </c>
      <c r="CC326" s="166">
        <f ca="1">CA326-CA$394</f>
        <v>0.20237120208420867</v>
      </c>
      <c r="CG326" s="370">
        <v>322</v>
      </c>
      <c r="CH326" s="370">
        <f ca="1">IF(CB326&gt;=0,0,1)</f>
        <v>0</v>
      </c>
      <c r="CI326" s="370">
        <f ca="1">IF(CC326&gt;=0,0,1)</f>
        <v>0</v>
      </c>
    </row>
    <row r="327" spans="17:87" ht="15.6">
      <c r="Q327" s="227">
        <v>45818</v>
      </c>
      <c r="R327" s="113">
        <v>2.9233953632008536E-2</v>
      </c>
      <c r="S327" s="113">
        <v>4.5664926885360391E-3</v>
      </c>
      <c r="T327" s="113">
        <v>5.2055924204119197E-2</v>
      </c>
      <c r="U327" s="113">
        <v>6.8074826684677125E-2</v>
      </c>
      <c r="V327" s="113">
        <v>0.10562906264876704</v>
      </c>
      <c r="W327" s="113">
        <v>1.7964462115980684E-2</v>
      </c>
      <c r="X327" s="113">
        <v>1.1555143985868765E-2</v>
      </c>
      <c r="Y327" s="113">
        <v>2.3963975501479329E-2</v>
      </c>
      <c r="Z327" s="113">
        <v>0.10159704199782338</v>
      </c>
      <c r="AA327" s="113">
        <v>0.1089986880954763</v>
      </c>
      <c r="AB327" s="113">
        <v>4.3679256999170191E-2</v>
      </c>
      <c r="AC327" s="409">
        <f t="shared" si="29"/>
        <v>0.56731882855390658</v>
      </c>
      <c r="AD327" s="113">
        <f t="shared" si="30"/>
        <v>1.5175437214742762</v>
      </c>
      <c r="AE327" s="113">
        <f t="shared" si="31"/>
        <v>1.9384904137503953</v>
      </c>
      <c r="AP327" s="39">
        <v>294</v>
      </c>
      <c r="AQ327" s="222">
        <f>IF('Current Portfolio MAIN'!AD313&gt;=0,0,1)</f>
        <v>0</v>
      </c>
      <c r="AR327" s="222">
        <f>IF('Current Portfolio MAIN'!AE313&gt;=0,0,1)</f>
        <v>0</v>
      </c>
      <c r="AW327" s="391"/>
      <c r="AX327" s="391"/>
      <c r="AY327" s="391"/>
      <c r="AZ327" s="391"/>
      <c r="BA327" s="391"/>
      <c r="BB327" s="391"/>
      <c r="BC327" s="391"/>
      <c r="BD327" s="391"/>
      <c r="BE327" s="39">
        <v>294</v>
      </c>
      <c r="BF327" s="222">
        <f>IF('Current Portfolio MAIN'!AD313&gt;=0,0,1)</f>
        <v>0</v>
      </c>
      <c r="BG327" s="222">
        <f>IF('Current Portfolio MAIN'!AE313&gt;=0,0,1)</f>
        <v>0</v>
      </c>
      <c r="BH327" s="391"/>
      <c r="BI327" s="391"/>
      <c r="BJ327" s="391"/>
      <c r="BZ327" s="370">
        <v>323</v>
      </c>
      <c r="CA327" s="368">
        <f ca="1">NORMINV(RAND(),CE$2,CE$3)</f>
        <v>7.7740909580774342E-4</v>
      </c>
      <c r="CB327" s="166">
        <f ca="1">CA327-CA$389</f>
        <v>8.9703321032227987E-2</v>
      </c>
      <c r="CC327" s="166">
        <f ca="1">CA327-CA$394</f>
        <v>0.11436327521278976</v>
      </c>
      <c r="CG327" s="370">
        <v>323</v>
      </c>
      <c r="CH327" s="370">
        <f ca="1">IF(CB327&gt;=0,0,1)</f>
        <v>0</v>
      </c>
      <c r="CI327" s="370">
        <f ca="1">IF(CC327&gt;=0,0,1)</f>
        <v>0</v>
      </c>
    </row>
    <row r="328" spans="17:87" ht="15.6">
      <c r="Q328" s="227">
        <v>45819</v>
      </c>
      <c r="R328" s="113">
        <v>-0.10926209352897753</v>
      </c>
      <c r="S328" s="113">
        <v>-9.2859978490704154E-2</v>
      </c>
      <c r="T328" s="113">
        <v>2.2513043569329483E-2</v>
      </c>
      <c r="U328" s="113">
        <v>9.6200514972468731E-3</v>
      </c>
      <c r="V328" s="113">
        <v>4.2729994757504386E-2</v>
      </c>
      <c r="W328" s="113">
        <v>-5.8343266830233054E-2</v>
      </c>
      <c r="X328" s="113">
        <v>-3.9647618728572365E-2</v>
      </c>
      <c r="Y328" s="113">
        <v>-1.1698177228664508E-2</v>
      </c>
      <c r="Z328" s="113">
        <v>2.2253530008484956E-2</v>
      </c>
      <c r="AA328" s="113">
        <v>-1.9873010311318162E-2</v>
      </c>
      <c r="AB328" s="113">
        <v>-5.8870816063940623E-3</v>
      </c>
      <c r="AC328" s="409">
        <f t="shared" si="29"/>
        <v>-0.24045460689229814</v>
      </c>
      <c r="AD328" s="113">
        <f t="shared" si="30"/>
        <v>0.70977028602807146</v>
      </c>
      <c r="AE328" s="113">
        <f t="shared" si="31"/>
        <v>1.1307169783041906</v>
      </c>
      <c r="AP328" s="39">
        <v>295</v>
      </c>
      <c r="AQ328" s="222">
        <f>IF('Current Portfolio MAIN'!AD314&gt;=0,0,1)</f>
        <v>0</v>
      </c>
      <c r="AR328" s="222">
        <f>IF('Current Portfolio MAIN'!AE314&gt;=0,0,1)</f>
        <v>0</v>
      </c>
      <c r="AW328" s="391"/>
      <c r="AX328" s="391"/>
      <c r="AY328" s="391"/>
      <c r="AZ328" s="391"/>
      <c r="BA328" s="391"/>
      <c r="BB328" s="391"/>
      <c r="BC328" s="391"/>
      <c r="BD328" s="391"/>
      <c r="BE328" s="39">
        <v>295</v>
      </c>
      <c r="BF328" s="222">
        <f>IF('Current Portfolio MAIN'!AD314&gt;=0,0,1)</f>
        <v>0</v>
      </c>
      <c r="BG328" s="222">
        <f>IF('Current Portfolio MAIN'!AE314&gt;=0,0,1)</f>
        <v>0</v>
      </c>
      <c r="BH328" s="391"/>
      <c r="BI328" s="391"/>
      <c r="BJ328" s="391"/>
      <c r="BZ328" s="370">
        <v>324</v>
      </c>
      <c r="CA328" s="368">
        <f ca="1">NORMINV(RAND(),CE$2,CE$3)</f>
        <v>4.6214912888491886E-3</v>
      </c>
      <c r="CB328" s="166">
        <f ca="1">CA328-CA$389</f>
        <v>9.3547403225269429E-2</v>
      </c>
      <c r="CC328" s="166">
        <f ca="1">CA328-CA$394</f>
        <v>0.1182073574058312</v>
      </c>
      <c r="CG328" s="370">
        <v>324</v>
      </c>
      <c r="CH328" s="370">
        <f ca="1">IF(CB328&gt;=0,0,1)</f>
        <v>0</v>
      </c>
      <c r="CI328" s="370">
        <f ca="1">IF(CC328&gt;=0,0,1)</f>
        <v>0</v>
      </c>
    </row>
    <row r="329" spans="17:87" ht="15.6">
      <c r="Q329" s="227">
        <v>45820</v>
      </c>
      <c r="R329" s="113">
        <v>-5.33898246026967E-2</v>
      </c>
      <c r="S329" s="113">
        <v>-7.9857875565432224E-2</v>
      </c>
      <c r="T329" s="113">
        <v>3.6940634958302798E-2</v>
      </c>
      <c r="U329" s="113">
        <v>4.1761506869834042E-2</v>
      </c>
      <c r="V329" s="113">
        <v>3.0031393651556826E-2</v>
      </c>
      <c r="W329" s="113">
        <v>-4.7980102284284953E-2</v>
      </c>
      <c r="X329" s="113">
        <v>-3.9677666253215227E-2</v>
      </c>
      <c r="Y329" s="113">
        <v>3.6382025757570879E-3</v>
      </c>
      <c r="Z329" s="113">
        <v>-2.3855113668752148E-2</v>
      </c>
      <c r="AA329" s="113">
        <v>-5.2599394619777806E-3</v>
      </c>
      <c r="AB329" s="113">
        <v>6.204918014084404E-3</v>
      </c>
      <c r="AC329" s="409">
        <f t="shared" si="29"/>
        <v>-0.13144386576682388</v>
      </c>
      <c r="AD329" s="113">
        <f t="shared" si="30"/>
        <v>0.81878102715354573</v>
      </c>
      <c r="AE329" s="113">
        <f t="shared" si="31"/>
        <v>1.239727719429665</v>
      </c>
      <c r="AP329" s="39">
        <v>296</v>
      </c>
      <c r="AQ329" s="222">
        <f>IF('Current Portfolio MAIN'!AD315&gt;=0,0,1)</f>
        <v>0</v>
      </c>
      <c r="AR329" s="222">
        <f>IF('Current Portfolio MAIN'!AE315&gt;=0,0,1)</f>
        <v>0</v>
      </c>
      <c r="AW329" s="391"/>
      <c r="AX329" s="391"/>
      <c r="AY329" s="391"/>
      <c r="AZ329" s="391"/>
      <c r="BA329" s="391"/>
      <c r="BB329" s="391"/>
      <c r="BC329" s="391"/>
      <c r="BD329" s="391"/>
      <c r="BE329" s="39">
        <v>296</v>
      </c>
      <c r="BF329" s="222">
        <f>IF('Current Portfolio MAIN'!AD315&gt;=0,0,1)</f>
        <v>0</v>
      </c>
      <c r="BG329" s="222">
        <f>IF('Current Portfolio MAIN'!AE315&gt;=0,0,1)</f>
        <v>0</v>
      </c>
      <c r="BH329" s="391"/>
      <c r="BI329" s="391"/>
      <c r="BJ329" s="391"/>
      <c r="BZ329" s="370">
        <v>325</v>
      </c>
      <c r="CA329" s="368">
        <f ca="1">NORMINV(RAND(),CE$2,CE$3)</f>
        <v>0.10056370346332322</v>
      </c>
      <c r="CB329" s="166">
        <f ca="1">CA329-CA$389</f>
        <v>0.18948961539974346</v>
      </c>
      <c r="CC329" s="166">
        <f ca="1">CA329-CA$394</f>
        <v>0.21414956958030523</v>
      </c>
      <c r="CG329" s="370">
        <v>325</v>
      </c>
      <c r="CH329" s="370">
        <f ca="1">IF(CB329&gt;=0,0,1)</f>
        <v>0</v>
      </c>
      <c r="CI329" s="370">
        <f ca="1">IF(CC329&gt;=0,0,1)</f>
        <v>0</v>
      </c>
    </row>
    <row r="330" spans="17:87" ht="15.6">
      <c r="Q330" s="227">
        <v>45825</v>
      </c>
      <c r="R330" s="113">
        <v>-5.5460565146449481E-2</v>
      </c>
      <c r="S330" s="113">
        <v>-9.4571837314051055E-2</v>
      </c>
      <c r="T330" s="113">
        <v>3.2393961644962666E-2</v>
      </c>
      <c r="U330" s="113">
        <v>-5.107925762772747E-3</v>
      </c>
      <c r="V330" s="113">
        <v>3.0134598297572923E-2</v>
      </c>
      <c r="W330" s="113">
        <v>-5.7733254011981594E-2</v>
      </c>
      <c r="X330" s="113">
        <v>-5.7328812424777387E-2</v>
      </c>
      <c r="Y330" s="113">
        <v>2.392953132260689E-2</v>
      </c>
      <c r="Z330" s="113">
        <v>-4.9777420753200241E-2</v>
      </c>
      <c r="AA330" s="113">
        <v>2.4624858013480688E-2</v>
      </c>
      <c r="AB330" s="113">
        <v>-1.0521685898708166E-2</v>
      </c>
      <c r="AC330" s="409">
        <f t="shared" si="29"/>
        <v>-0.2194185520333175</v>
      </c>
      <c r="AD330" s="113">
        <f t="shared" si="30"/>
        <v>0.7308063408870521</v>
      </c>
      <c r="AE330" s="113">
        <f t="shared" si="31"/>
        <v>1.1517530331631711</v>
      </c>
      <c r="AP330" s="39">
        <v>297</v>
      </c>
      <c r="AQ330" s="222">
        <f>IF('Current Portfolio MAIN'!AD316&gt;=0,0,1)</f>
        <v>0</v>
      </c>
      <c r="AR330" s="222">
        <f>IF('Current Portfolio MAIN'!AE316&gt;=0,0,1)</f>
        <v>0</v>
      </c>
      <c r="AW330" s="391"/>
      <c r="AX330" s="391"/>
      <c r="AY330" s="391"/>
      <c r="AZ330" s="391"/>
      <c r="BA330" s="391"/>
      <c r="BB330" s="391"/>
      <c r="BC330" s="391"/>
      <c r="BD330" s="391"/>
      <c r="BE330" s="39">
        <v>297</v>
      </c>
      <c r="BF330" s="222">
        <f>IF('Current Portfolio MAIN'!AD316&gt;=0,0,1)</f>
        <v>0</v>
      </c>
      <c r="BG330" s="222">
        <f>IF('Current Portfolio MAIN'!AE316&gt;=0,0,1)</f>
        <v>0</v>
      </c>
      <c r="BH330" s="391"/>
      <c r="BI330" s="391"/>
      <c r="BJ330" s="391"/>
      <c r="BZ330" s="370">
        <v>326</v>
      </c>
      <c r="CA330" s="368">
        <f ca="1">NORMINV(RAND(),CE$2,CE$3)</f>
        <v>-3.8152080314170174E-2</v>
      </c>
      <c r="CB330" s="166">
        <f ca="1">CA330-CA$389</f>
        <v>5.0773831622250069E-2</v>
      </c>
      <c r="CC330" s="166">
        <f ca="1">CA330-CA$394</f>
        <v>7.5433785802811848E-2</v>
      </c>
      <c r="CG330" s="370">
        <v>326</v>
      </c>
      <c r="CH330" s="370">
        <f ca="1">IF(CB330&gt;=0,0,1)</f>
        <v>0</v>
      </c>
      <c r="CI330" s="370">
        <f ca="1">IF(CC330&gt;=0,0,1)</f>
        <v>0</v>
      </c>
    </row>
    <row r="331" spans="17:87" ht="15.6">
      <c r="Q331" s="227">
        <v>45826</v>
      </c>
      <c r="R331" s="113">
        <v>-2.7612930338933861E-2</v>
      </c>
      <c r="S331" s="113">
        <v>-8.8024298461256034E-2</v>
      </c>
      <c r="T331" s="113">
        <v>3.610909356482872E-2</v>
      </c>
      <c r="U331" s="113">
        <v>1.4278849623262424E-2</v>
      </c>
      <c r="V331" s="113">
        <v>1.8445997591070684E-2</v>
      </c>
      <c r="W331" s="113">
        <v>-4.6439347656262564E-2</v>
      </c>
      <c r="X331" s="113">
        <v>-6.4284037592439724E-2</v>
      </c>
      <c r="Y331" s="113">
        <v>2.2082687500289078E-2</v>
      </c>
      <c r="Z331" s="113">
        <v>-5.8681984620555516E-2</v>
      </c>
      <c r="AA331" s="113">
        <v>1.3115669924866902E-2</v>
      </c>
      <c r="AB331" s="113">
        <v>-1.6221385873539274E-2</v>
      </c>
      <c r="AC331" s="409">
        <f t="shared" si="29"/>
        <v>-0.19723168633866917</v>
      </c>
      <c r="AD331" s="113">
        <f t="shared" si="30"/>
        <v>0.75299320658170044</v>
      </c>
      <c r="AE331" s="113">
        <f t="shared" si="31"/>
        <v>1.1739398988578196</v>
      </c>
      <c r="AP331" s="39">
        <v>298</v>
      </c>
      <c r="AQ331" s="222">
        <f>IF('Current Portfolio MAIN'!AD317&gt;=0,0,1)</f>
        <v>0</v>
      </c>
      <c r="AR331" s="222">
        <f>IF('Current Portfolio MAIN'!AE317&gt;=0,0,1)</f>
        <v>0</v>
      </c>
      <c r="AW331" s="391"/>
      <c r="AX331" s="391"/>
      <c r="AY331" s="391"/>
      <c r="AZ331" s="391"/>
      <c r="BA331" s="391"/>
      <c r="BB331" s="391"/>
      <c r="BC331" s="391"/>
      <c r="BD331" s="391"/>
      <c r="BE331" s="39">
        <v>298</v>
      </c>
      <c r="BF331" s="222">
        <f>IF('Current Portfolio MAIN'!AD317&gt;=0,0,1)</f>
        <v>0</v>
      </c>
      <c r="BG331" s="222">
        <f>IF('Current Portfolio MAIN'!AE317&gt;=0,0,1)</f>
        <v>0</v>
      </c>
      <c r="BH331" s="391"/>
      <c r="BI331" s="391"/>
      <c r="BJ331" s="391"/>
      <c r="BZ331" s="370">
        <v>327</v>
      </c>
      <c r="CA331" s="368">
        <f ca="1">NORMINV(RAND(),CE$2,CE$3)</f>
        <v>-1.441468700844491E-2</v>
      </c>
      <c r="CB331" s="166">
        <f ca="1">CA331-CA$389</f>
        <v>7.4511224927975336E-2</v>
      </c>
      <c r="CC331" s="166">
        <f ca="1">CA331-CA$394</f>
        <v>9.9171179108537108E-2</v>
      </c>
      <c r="CG331" s="370">
        <v>327</v>
      </c>
      <c r="CH331" s="370">
        <f ca="1">IF(CB331&gt;=0,0,1)</f>
        <v>0</v>
      </c>
      <c r="CI331" s="370">
        <f ca="1">IF(CC331&gt;=0,0,1)</f>
        <v>0</v>
      </c>
    </row>
    <row r="332" spans="17:87" ht="15.6">
      <c r="Q332" s="227">
        <v>45828</v>
      </c>
      <c r="R332" s="113">
        <v>-3.2716795289285727E-2</v>
      </c>
      <c r="S332" s="113">
        <v>-5.164690155109164E-2</v>
      </c>
      <c r="T332" s="113">
        <v>1.6965677935598666E-2</v>
      </c>
      <c r="U332" s="113">
        <v>2.0631129389457881E-2</v>
      </c>
      <c r="V332" s="113">
        <v>2.1778821733578368E-2</v>
      </c>
      <c r="W332" s="113">
        <v>-2.3722435916708751E-3</v>
      </c>
      <c r="X332" s="113">
        <v>-6.306956377683326E-2</v>
      </c>
      <c r="Y332" s="113">
        <v>6.3313466429630205E-2</v>
      </c>
      <c r="Z332" s="113">
        <v>-6.5920362395735177E-2</v>
      </c>
      <c r="AA332" s="113">
        <v>2.880265909065427E-3</v>
      </c>
      <c r="AB332" s="113">
        <v>-1.9499937864350114E-2</v>
      </c>
      <c r="AC332" s="409">
        <f t="shared" si="29"/>
        <v>-0.10965644307163624</v>
      </c>
      <c r="AD332" s="113">
        <f t="shared" si="30"/>
        <v>0.84056844984873336</v>
      </c>
      <c r="AE332" s="113">
        <f t="shared" si="31"/>
        <v>1.2615151421248525</v>
      </c>
      <c r="AP332" s="39">
        <v>299</v>
      </c>
      <c r="AQ332" s="222">
        <f>IF('Current Portfolio MAIN'!AD318&gt;=0,0,1)</f>
        <v>0</v>
      </c>
      <c r="AR332" s="222">
        <f>IF('Current Portfolio MAIN'!AE318&gt;=0,0,1)</f>
        <v>0</v>
      </c>
      <c r="AW332" s="391"/>
      <c r="AX332" s="391"/>
      <c r="AY332" s="391"/>
      <c r="AZ332" s="391"/>
      <c r="BA332" s="391"/>
      <c r="BB332" s="391"/>
      <c r="BC332" s="391"/>
      <c r="BD332" s="391"/>
      <c r="BE332" s="39">
        <v>299</v>
      </c>
      <c r="BF332" s="222">
        <f>IF('Current Portfolio MAIN'!AD318&gt;=0,0,1)</f>
        <v>0</v>
      </c>
      <c r="BG332" s="222">
        <f>IF('Current Portfolio MAIN'!AE318&gt;=0,0,1)</f>
        <v>0</v>
      </c>
      <c r="BH332" s="391"/>
      <c r="BI332" s="391"/>
      <c r="BJ332" s="391"/>
      <c r="BZ332" s="370">
        <v>328</v>
      </c>
      <c r="CA332" s="368">
        <f ca="1">NORMINV(RAND(),CE$2,CE$3)</f>
        <v>2.6282996358383461E-3</v>
      </c>
      <c r="CB332" s="166">
        <f ca="1">CA332-CA$389</f>
        <v>9.1554211572258584E-2</v>
      </c>
      <c r="CC332" s="166">
        <f ca="1">CA332-CA$394</f>
        <v>0.11621416575282036</v>
      </c>
      <c r="CG332" s="370">
        <v>328</v>
      </c>
      <c r="CH332" s="370">
        <f ca="1">IF(CB332&gt;=0,0,1)</f>
        <v>0</v>
      </c>
      <c r="CI332" s="370">
        <f ca="1">IF(CC332&gt;=0,0,1)</f>
        <v>0</v>
      </c>
    </row>
    <row r="333" spans="17:87" ht="15.6">
      <c r="Q333" s="227">
        <v>45832</v>
      </c>
      <c r="R333" s="113">
        <v>6.2549082763032837E-2</v>
      </c>
      <c r="S333" s="113">
        <v>-3.3728721856567834E-2</v>
      </c>
      <c r="T333" s="113">
        <v>5.5773475565526365E-2</v>
      </c>
      <c r="U333" s="113">
        <v>4.7253150568010494E-2</v>
      </c>
      <c r="V333" s="113">
        <v>4.7190391874199378E-2</v>
      </c>
      <c r="W333" s="113">
        <v>3.2013191741547375E-2</v>
      </c>
      <c r="X333" s="113">
        <v>-3.2399914671207175E-2</v>
      </c>
      <c r="Y333" s="113">
        <v>3.2368112821579587E-2</v>
      </c>
      <c r="Z333" s="113">
        <v>-3.5983944047384364E-2</v>
      </c>
      <c r="AA333" s="113">
        <v>3.1378510704590523E-2</v>
      </c>
      <c r="AB333" s="113">
        <v>1.6202209607941498E-2</v>
      </c>
      <c r="AC333" s="409">
        <f t="shared" si="29"/>
        <v>0.22261554507126868</v>
      </c>
      <c r="AD333" s="113">
        <f t="shared" si="30"/>
        <v>1.1728404379916384</v>
      </c>
      <c r="AE333" s="113">
        <f t="shared" si="31"/>
        <v>1.5937871302677573</v>
      </c>
      <c r="AP333" s="39">
        <v>300</v>
      </c>
      <c r="AQ333" s="222">
        <f>IF('Current Portfolio MAIN'!AD319&gt;=0,0,1)</f>
        <v>0</v>
      </c>
      <c r="AR333" s="222">
        <f>IF('Current Portfolio MAIN'!AE319&gt;=0,0,1)</f>
        <v>0</v>
      </c>
      <c r="AW333" s="391"/>
      <c r="AX333" s="391"/>
      <c r="AY333" s="391"/>
      <c r="AZ333" s="391"/>
      <c r="BA333" s="391"/>
      <c r="BB333" s="391"/>
      <c r="BC333" s="391"/>
      <c r="BD333" s="391"/>
      <c r="BE333" s="39">
        <v>300</v>
      </c>
      <c r="BF333" s="222">
        <f>IF('Current Portfolio MAIN'!AD319&gt;=0,0,1)</f>
        <v>0</v>
      </c>
      <c r="BG333" s="222">
        <f>IF('Current Portfolio MAIN'!AE319&gt;=0,0,1)</f>
        <v>0</v>
      </c>
      <c r="BH333" s="391"/>
      <c r="BI333" s="391"/>
      <c r="BJ333" s="391"/>
      <c r="BZ333" s="370">
        <v>329</v>
      </c>
      <c r="CA333" s="368">
        <f ca="1">NORMINV(RAND(),CE$2,CE$3)</f>
        <v>-2.7525915594007237E-2</v>
      </c>
      <c r="CB333" s="166">
        <f ca="1">CA333-CA$389</f>
        <v>6.1399996342413006E-2</v>
      </c>
      <c r="CC333" s="166">
        <f ca="1">CA333-CA$394</f>
        <v>8.6059950522974771E-2</v>
      </c>
      <c r="CG333" s="370">
        <v>329</v>
      </c>
      <c r="CH333" s="370">
        <f ca="1">IF(CB333&gt;=0,0,1)</f>
        <v>0</v>
      </c>
      <c r="CI333" s="370">
        <f ca="1">IF(CC333&gt;=0,0,1)</f>
        <v>0</v>
      </c>
    </row>
    <row r="334" spans="17:87" ht="15.6">
      <c r="Q334" s="227">
        <v>45833</v>
      </c>
      <c r="R334" s="113">
        <v>6.18186570745205E-2</v>
      </c>
      <c r="S334" s="113">
        <v>-1.6124036040336964E-2</v>
      </c>
      <c r="T334" s="113">
        <v>6.3738373814695715E-2</v>
      </c>
      <c r="U334" s="113">
        <v>5.7827189648798294E-2</v>
      </c>
      <c r="V334" s="113">
        <v>5.622138497486362E-2</v>
      </c>
      <c r="W334" s="113">
        <v>-2.7707416077237257E-3</v>
      </c>
      <c r="X334" s="113">
        <v>-4.003728292759734E-2</v>
      </c>
      <c r="Y334" s="113">
        <v>4.0584850592788158E-2</v>
      </c>
      <c r="Z334" s="113">
        <v>-3.8893117873342931E-2</v>
      </c>
      <c r="AA334" s="113">
        <v>2.5922737584739952E-2</v>
      </c>
      <c r="AB334" s="113">
        <v>2.4986649174626452E-2</v>
      </c>
      <c r="AC334" s="409">
        <f t="shared" si="29"/>
        <v>0.23327466441603173</v>
      </c>
      <c r="AD334" s="113">
        <f t="shared" si="30"/>
        <v>1.1834995573364013</v>
      </c>
      <c r="AE334" s="113">
        <f t="shared" si="31"/>
        <v>1.6044462496125205</v>
      </c>
      <c r="AP334" s="39">
        <v>301</v>
      </c>
      <c r="AQ334" s="222">
        <f>IF('Current Portfolio MAIN'!AD320&gt;=0,0,1)</f>
        <v>0</v>
      </c>
      <c r="AR334" s="222">
        <f>IF('Current Portfolio MAIN'!AE320&gt;=0,0,1)</f>
        <v>0</v>
      </c>
      <c r="AW334" s="391"/>
      <c r="AX334" s="391"/>
      <c r="AY334" s="391"/>
      <c r="AZ334" s="391"/>
      <c r="BA334" s="391"/>
      <c r="BB334" s="391"/>
      <c r="BC334" s="391"/>
      <c r="BD334" s="391"/>
      <c r="BE334" s="39">
        <v>301</v>
      </c>
      <c r="BF334" s="222">
        <f>IF('Current Portfolio MAIN'!AD320&gt;=0,0,1)</f>
        <v>0</v>
      </c>
      <c r="BG334" s="222">
        <f>IF('Current Portfolio MAIN'!AE320&gt;=0,0,1)</f>
        <v>0</v>
      </c>
      <c r="BH334" s="391"/>
      <c r="BI334" s="391"/>
      <c r="BJ334" s="391"/>
      <c r="BZ334" s="370">
        <v>330</v>
      </c>
      <c r="CA334" s="368">
        <f ca="1">NORMINV(RAND(),CE$2,CE$3)</f>
        <v>-3.0150519167640659E-2</v>
      </c>
      <c r="CB334" s="166">
        <f ca="1">CA334-CA$389</f>
        <v>5.8775392768779584E-2</v>
      </c>
      <c r="CC334" s="166">
        <f ca="1">CA334-CA$394</f>
        <v>8.3435346949341349E-2</v>
      </c>
      <c r="CG334" s="370">
        <v>330</v>
      </c>
      <c r="CH334" s="370">
        <f ca="1">IF(CB334&gt;=0,0,1)</f>
        <v>0</v>
      </c>
      <c r="CI334" s="370">
        <f ca="1">IF(CC334&gt;=0,0,1)</f>
        <v>0</v>
      </c>
    </row>
    <row r="335" spans="17:87" ht="15.6">
      <c r="Q335" s="227">
        <v>45834</v>
      </c>
      <c r="R335" s="113">
        <v>0.10052347913246318</v>
      </c>
      <c r="S335" s="113">
        <v>9.4660150510195162E-3</v>
      </c>
      <c r="T335" s="113">
        <v>8.3663410104955371E-2</v>
      </c>
      <c r="U335" s="113">
        <v>7.1438534071357473E-2</v>
      </c>
      <c r="V335" s="113">
        <v>8.5622033700875066E-2</v>
      </c>
      <c r="W335" s="113">
        <v>8.8108108538409446E-4</v>
      </c>
      <c r="X335" s="113">
        <v>-9.8448037290381762E-3</v>
      </c>
      <c r="Y335" s="113">
        <v>3.7429880404327376E-2</v>
      </c>
      <c r="Z335" s="113">
        <v>-1.8245123020970255E-2</v>
      </c>
      <c r="AA335" s="113">
        <v>5.9391664300439517E-2</v>
      </c>
      <c r="AB335" s="113">
        <v>3.7845206591417435E-2</v>
      </c>
      <c r="AC335" s="409">
        <f t="shared" si="29"/>
        <v>0.4581713776922306</v>
      </c>
      <c r="AD335" s="113">
        <f t="shared" si="30"/>
        <v>1.4083962706126001</v>
      </c>
      <c r="AE335" s="113">
        <f t="shared" si="31"/>
        <v>1.8293429628887194</v>
      </c>
      <c r="AP335" s="39">
        <v>302</v>
      </c>
      <c r="AQ335" s="222">
        <f>IF('Current Portfolio MAIN'!AD321&gt;=0,0,1)</f>
        <v>0</v>
      </c>
      <c r="AR335" s="222">
        <f>IF('Current Portfolio MAIN'!AE321&gt;=0,0,1)</f>
        <v>0</v>
      </c>
      <c r="AW335" s="391"/>
      <c r="AX335" s="391"/>
      <c r="AY335" s="391"/>
      <c r="AZ335" s="391"/>
      <c r="BA335" s="391"/>
      <c r="BB335" s="391"/>
      <c r="BC335" s="391"/>
      <c r="BD335" s="391"/>
      <c r="BE335" s="39">
        <v>302</v>
      </c>
      <c r="BF335" s="222">
        <f>IF('Current Portfolio MAIN'!AD321&gt;=0,0,1)</f>
        <v>0</v>
      </c>
      <c r="BG335" s="222">
        <f>IF('Current Portfolio MAIN'!AE321&gt;=0,0,1)</f>
        <v>0</v>
      </c>
      <c r="BH335" s="391"/>
      <c r="BI335" s="391"/>
      <c r="BJ335" s="391"/>
      <c r="BZ335" s="370">
        <v>331</v>
      </c>
      <c r="CA335" s="368">
        <f ca="1">NORMINV(RAND(),CE$2,CE$3)</f>
        <v>-1.2534601819392241E-2</v>
      </c>
      <c r="CB335" s="166">
        <f ca="1">CA335-CA$389</f>
        <v>7.6391310117028002E-2</v>
      </c>
      <c r="CC335" s="166">
        <f ca="1">CA335-CA$394</f>
        <v>0.10105126429758977</v>
      </c>
      <c r="CG335" s="370">
        <v>331</v>
      </c>
      <c r="CH335" s="370">
        <f ca="1">IF(CB335&gt;=0,0,1)</f>
        <v>0</v>
      </c>
      <c r="CI335" s="370">
        <f ca="1">IF(CC335&gt;=0,0,1)</f>
        <v>0</v>
      </c>
    </row>
    <row r="336" spans="17:87" ht="15.6">
      <c r="Q336" s="227">
        <v>45835</v>
      </c>
      <c r="R336" s="113">
        <v>8.407826105835281E-2</v>
      </c>
      <c r="S336" s="113">
        <v>-1.3899731884483013E-2</v>
      </c>
      <c r="T336" s="113">
        <v>5.695943130159753E-2</v>
      </c>
      <c r="U336" s="113">
        <v>5.7300209905049027E-2</v>
      </c>
      <c r="V336" s="113">
        <v>6.9041861411829997E-2</v>
      </c>
      <c r="W336" s="113">
        <v>2.2713726461907502E-2</v>
      </c>
      <c r="X336" s="113">
        <v>-6.3658230812351224E-3</v>
      </c>
      <c r="Y336" s="113">
        <v>2.4289907399701383E-2</v>
      </c>
      <c r="Z336" s="113">
        <v>4.7865669677303435E-2</v>
      </c>
      <c r="AA336" s="113">
        <v>6.4185424093637033E-2</v>
      </c>
      <c r="AB336" s="113">
        <v>2.3539247577190281E-2</v>
      </c>
      <c r="AC336" s="409">
        <f t="shared" si="29"/>
        <v>0.42970818392085086</v>
      </c>
      <c r="AD336" s="113">
        <f t="shared" si="30"/>
        <v>1.3799330768412204</v>
      </c>
      <c r="AE336" s="113">
        <f t="shared" si="31"/>
        <v>1.8008797691173397</v>
      </c>
      <c r="AP336" s="39">
        <v>303</v>
      </c>
      <c r="AQ336" s="222">
        <f>IF('Current Portfolio MAIN'!AD322&gt;=0,0,1)</f>
        <v>0</v>
      </c>
      <c r="AR336" s="222">
        <f>IF('Current Portfolio MAIN'!AE322&gt;=0,0,1)</f>
        <v>0</v>
      </c>
      <c r="AW336" s="391"/>
      <c r="AX336" s="391"/>
      <c r="AY336" s="391"/>
      <c r="AZ336" s="391"/>
      <c r="BA336" s="391"/>
      <c r="BB336" s="391"/>
      <c r="BC336" s="391"/>
      <c r="BD336" s="391"/>
      <c r="BE336" s="39">
        <v>303</v>
      </c>
      <c r="BF336" s="222">
        <f>IF('Current Portfolio MAIN'!AD322&gt;=0,0,1)</f>
        <v>0</v>
      </c>
      <c r="BG336" s="222">
        <f>IF('Current Portfolio MAIN'!AE322&gt;=0,0,1)</f>
        <v>0</v>
      </c>
      <c r="BH336" s="391"/>
      <c r="BI336" s="391"/>
      <c r="BJ336" s="391"/>
      <c r="BZ336" s="370">
        <v>332</v>
      </c>
      <c r="CA336" s="368">
        <f ca="1">NORMINV(RAND(),CE$2,CE$3)</f>
        <v>5.7063265750427694E-2</v>
      </c>
      <c r="CB336" s="166">
        <f ca="1">CA336-CA$389</f>
        <v>0.14598917768684794</v>
      </c>
      <c r="CC336" s="166">
        <f ca="1">CA336-CA$394</f>
        <v>0.17064913186740971</v>
      </c>
      <c r="CG336" s="370">
        <v>332</v>
      </c>
      <c r="CH336" s="370">
        <f ca="1">IF(CB336&gt;=0,0,1)</f>
        <v>0</v>
      </c>
      <c r="CI336" s="370">
        <f ca="1">IF(CC336&gt;=0,0,1)</f>
        <v>0</v>
      </c>
    </row>
    <row r="337" spans="17:87" ht="15.6">
      <c r="Q337" s="227">
        <v>45839</v>
      </c>
      <c r="R337" s="113">
        <v>0.10640172000562309</v>
      </c>
      <c r="S337" s="113">
        <v>2.2736956777736461E-2</v>
      </c>
      <c r="T337" s="113">
        <v>6.1130319619226769E-2</v>
      </c>
      <c r="U337" s="113">
        <v>7.6013339024192161E-2</v>
      </c>
      <c r="V337" s="113">
        <v>9.2186229895543592E-2</v>
      </c>
      <c r="W337" s="113">
        <v>6.4353090850480132E-2</v>
      </c>
      <c r="X337" s="113">
        <v>6.6241620401576107E-2</v>
      </c>
      <c r="Y337" s="113">
        <v>5.5569366979248525E-2</v>
      </c>
      <c r="Z337" s="113">
        <v>2.689821590378183E-2</v>
      </c>
      <c r="AA337" s="113">
        <v>6.2153286044534184E-2</v>
      </c>
      <c r="AB337" s="113">
        <v>3.8153499896466547E-2</v>
      </c>
      <c r="AC337" s="409">
        <f t="shared" si="29"/>
        <v>0.6718376453984094</v>
      </c>
      <c r="AD337" s="113">
        <f t="shared" si="30"/>
        <v>1.622062538318779</v>
      </c>
      <c r="AE337" s="113">
        <f t="shared" si="31"/>
        <v>2.0430092305948984</v>
      </c>
      <c r="AP337" s="39">
        <v>304</v>
      </c>
      <c r="AQ337" s="222">
        <f>IF('Current Portfolio MAIN'!AD323&gt;=0,0,1)</f>
        <v>0</v>
      </c>
      <c r="AR337" s="222">
        <f>IF('Current Portfolio MAIN'!AE323&gt;=0,0,1)</f>
        <v>0</v>
      </c>
      <c r="AW337" s="391"/>
      <c r="AX337" s="391"/>
      <c r="AY337" s="391"/>
      <c r="AZ337" s="391"/>
      <c r="BA337" s="391"/>
      <c r="BB337" s="391"/>
      <c r="BC337" s="391"/>
      <c r="BD337" s="391"/>
      <c r="BE337" s="39">
        <v>304</v>
      </c>
      <c r="BF337" s="222">
        <f>IF('Current Portfolio MAIN'!AD323&gt;=0,0,1)</f>
        <v>0</v>
      </c>
      <c r="BG337" s="222">
        <f>IF('Current Portfolio MAIN'!AE323&gt;=0,0,1)</f>
        <v>0</v>
      </c>
      <c r="BH337" s="391"/>
      <c r="BI337" s="391"/>
      <c r="BJ337" s="391"/>
      <c r="BZ337" s="370">
        <v>333</v>
      </c>
      <c r="CA337" s="368">
        <f ca="1">NORMINV(RAND(),CE$2,CE$3)</f>
        <v>1.6300612194784569E-2</v>
      </c>
      <c r="CB337" s="166">
        <f ca="1">CA337-CA$389</f>
        <v>0.10522652413120481</v>
      </c>
      <c r="CC337" s="166">
        <f ca="1">CA337-CA$394</f>
        <v>0.12988647831176658</v>
      </c>
      <c r="CG337" s="370">
        <v>333</v>
      </c>
      <c r="CH337" s="370">
        <f ca="1">IF(CB337&gt;=0,0,1)</f>
        <v>0</v>
      </c>
      <c r="CI337" s="370">
        <f ca="1">IF(CC337&gt;=0,0,1)</f>
        <v>0</v>
      </c>
    </row>
    <row r="338" spans="17:87" ht="15.6">
      <c r="Q338" s="227">
        <v>45840</v>
      </c>
      <c r="R338" s="113">
        <v>6.4401189739350162E-2</v>
      </c>
      <c r="S338" s="113">
        <v>4.6641487188892494E-2</v>
      </c>
      <c r="T338" s="113">
        <v>5.4713119274587108E-2</v>
      </c>
      <c r="U338" s="113">
        <v>7.1664323956855291E-2</v>
      </c>
      <c r="V338" s="113">
        <v>8.1488688875681392E-2</v>
      </c>
      <c r="W338" s="113">
        <v>6.9546451628698991E-2</v>
      </c>
      <c r="X338" s="113">
        <v>6.8026253679395632E-2</v>
      </c>
      <c r="Y338" s="113">
        <v>5.7037331783621026E-2</v>
      </c>
      <c r="Z338" s="113">
        <v>3.3243914556866372E-3</v>
      </c>
      <c r="AA338" s="113">
        <v>5.3206416570480641E-2</v>
      </c>
      <c r="AB338" s="113">
        <v>3.7634265677922496E-2</v>
      </c>
      <c r="AC338" s="409">
        <f t="shared" si="29"/>
        <v>0.60768391983117187</v>
      </c>
      <c r="AD338" s="113">
        <f t="shared" si="30"/>
        <v>1.5579088127515415</v>
      </c>
      <c r="AE338" s="113">
        <f t="shared" si="31"/>
        <v>1.9788555050276606</v>
      </c>
      <c r="AP338" s="39">
        <v>305</v>
      </c>
      <c r="AQ338" s="222">
        <f>IF('Current Portfolio MAIN'!AD324&gt;=0,0,1)</f>
        <v>0</v>
      </c>
      <c r="AR338" s="222">
        <f>IF('Current Portfolio MAIN'!AE324&gt;=0,0,1)</f>
        <v>0</v>
      </c>
      <c r="AW338" s="391"/>
      <c r="AX338" s="391"/>
      <c r="AY338" s="391"/>
      <c r="AZ338" s="391"/>
      <c r="BA338" s="391"/>
      <c r="BB338" s="391"/>
      <c r="BC338" s="391"/>
      <c r="BD338" s="391"/>
      <c r="BE338" s="39">
        <v>305</v>
      </c>
      <c r="BF338" s="222">
        <f>IF('Current Portfolio MAIN'!AD324&gt;=0,0,1)</f>
        <v>0</v>
      </c>
      <c r="BG338" s="222">
        <f>IF('Current Portfolio MAIN'!AE324&gt;=0,0,1)</f>
        <v>0</v>
      </c>
      <c r="BH338" s="391"/>
      <c r="BI338" s="391"/>
      <c r="BJ338" s="391"/>
      <c r="BZ338" s="370">
        <v>334</v>
      </c>
      <c r="CA338" s="368">
        <f ca="1">NORMINV(RAND(),CE$2,CE$3)</f>
        <v>-9.8911424499424985E-3</v>
      </c>
      <c r="CB338" s="166">
        <f ca="1">CA338-CA$389</f>
        <v>7.9034769486477752E-2</v>
      </c>
      <c r="CC338" s="166">
        <f ca="1">CA338-CA$394</f>
        <v>0.10369472366703952</v>
      </c>
      <c r="CG338" s="370">
        <v>334</v>
      </c>
      <c r="CH338" s="370">
        <f ca="1">IF(CB338&gt;=0,0,1)</f>
        <v>0</v>
      </c>
      <c r="CI338" s="370">
        <f ca="1">IF(CC338&gt;=0,0,1)</f>
        <v>0</v>
      </c>
    </row>
    <row r="339" spans="17:87" ht="15.6">
      <c r="Q339" s="227">
        <v>45841</v>
      </c>
      <c r="R339" s="113">
        <v>0.15268448690775371</v>
      </c>
      <c r="S339" s="113">
        <v>6.5357810918181602E-2</v>
      </c>
      <c r="T339" s="113">
        <v>8.5754014530704525E-2</v>
      </c>
      <c r="U339" s="113">
        <v>0.10261334553249113</v>
      </c>
      <c r="V339" s="113">
        <v>9.9150826946825976E-2</v>
      </c>
      <c r="W339" s="113">
        <v>0.10826445868256029</v>
      </c>
      <c r="X339" s="113">
        <v>6.824801537396219E-2</v>
      </c>
      <c r="Y339" s="113">
        <v>8.7540243897699765E-2</v>
      </c>
      <c r="Z339" s="113">
        <v>4.3564810457602743E-2</v>
      </c>
      <c r="AA339" s="113">
        <v>9.193130616348566E-2</v>
      </c>
      <c r="AB339" s="113">
        <v>6.4316495008267083E-2</v>
      </c>
      <c r="AC339" s="409">
        <f t="shared" ref="AC339:AC370" si="32">SUM(R339:AB339)</f>
        <v>0.96942581441953468</v>
      </c>
      <c r="AD339" s="113">
        <f t="shared" ref="AD339:AD370" si="33">$AC339-$AC$398</f>
        <v>1.9196507073399043</v>
      </c>
      <c r="AE339" s="113">
        <f t="shared" ref="AE339:AE370" si="34">$AC339-$AC$402</f>
        <v>2.3405973996160236</v>
      </c>
      <c r="AP339" s="39">
        <v>306</v>
      </c>
      <c r="AQ339" s="222">
        <f>IF('Current Portfolio MAIN'!AD325&gt;=0,0,1)</f>
        <v>0</v>
      </c>
      <c r="AR339" s="222">
        <f>IF('Current Portfolio MAIN'!AE325&gt;=0,0,1)</f>
        <v>0</v>
      </c>
      <c r="AW339" s="391"/>
      <c r="AX339" s="391"/>
      <c r="AY339" s="391"/>
      <c r="AZ339" s="391"/>
      <c r="BA339" s="391"/>
      <c r="BB339" s="391"/>
      <c r="BC339" s="391"/>
      <c r="BD339" s="391"/>
      <c r="BE339" s="39">
        <v>306</v>
      </c>
      <c r="BF339" s="222">
        <f>IF('Current Portfolio MAIN'!AD325&gt;=0,0,1)</f>
        <v>0</v>
      </c>
      <c r="BG339" s="222">
        <f>IF('Current Portfolio MAIN'!AE325&gt;=0,0,1)</f>
        <v>0</v>
      </c>
      <c r="BH339" s="391"/>
      <c r="BI339" s="391"/>
      <c r="BJ339" s="391"/>
      <c r="BZ339" s="370">
        <v>335</v>
      </c>
      <c r="CA339" s="368">
        <f ca="1">NORMINV(RAND(),CE$2,CE$3)</f>
        <v>9.8504779311198998E-2</v>
      </c>
      <c r="CB339" s="166">
        <f ca="1">CA339-CA$389</f>
        <v>0.18743069124761924</v>
      </c>
      <c r="CC339" s="166">
        <f ca="1">CA339-CA$394</f>
        <v>0.21209064542818101</v>
      </c>
      <c r="CG339" s="370">
        <v>335</v>
      </c>
      <c r="CH339" s="370">
        <f ca="1">IF(CB339&gt;=0,0,1)</f>
        <v>0</v>
      </c>
      <c r="CI339" s="370">
        <f ca="1">IF(CC339&gt;=0,0,1)</f>
        <v>0</v>
      </c>
    </row>
    <row r="340" spans="17:87" ht="15.6">
      <c r="Q340" s="227">
        <v>45846</v>
      </c>
      <c r="R340" s="113">
        <v>0.15661753098618969</v>
      </c>
      <c r="S340" s="113">
        <v>2.7804617787869468E-2</v>
      </c>
      <c r="T340" s="113">
        <v>6.7124847398535081E-2</v>
      </c>
      <c r="U340" s="113">
        <v>6.0202061249799321E-2</v>
      </c>
      <c r="V340" s="113">
        <v>6.6802784550749061E-2</v>
      </c>
      <c r="W340" s="113">
        <v>8.0503854652865581E-2</v>
      </c>
      <c r="X340" s="113">
        <v>5.8287410642342774E-2</v>
      </c>
      <c r="Y340" s="113">
        <v>9.2411288508948974E-2</v>
      </c>
      <c r="Z340" s="113">
        <v>1.8543553191384898E-2</v>
      </c>
      <c r="AA340" s="113">
        <v>6.0830286050877813E-2</v>
      </c>
      <c r="AB340" s="113">
        <v>3.7333165039049154E-2</v>
      </c>
      <c r="AC340" s="409">
        <f t="shared" si="32"/>
        <v>0.72646140005861182</v>
      </c>
      <c r="AD340" s="113">
        <f t="shared" si="33"/>
        <v>1.6766862929789814</v>
      </c>
      <c r="AE340" s="113">
        <f t="shared" si="34"/>
        <v>2.0976329852551006</v>
      </c>
      <c r="AP340" s="39">
        <v>307</v>
      </c>
      <c r="AQ340" s="222">
        <f>IF('Current Portfolio MAIN'!AD326&gt;=0,0,1)</f>
        <v>0</v>
      </c>
      <c r="AR340" s="222">
        <f>IF('Current Portfolio MAIN'!AE326&gt;=0,0,1)</f>
        <v>0</v>
      </c>
      <c r="AW340" s="391"/>
      <c r="AX340" s="391"/>
      <c r="AY340" s="391"/>
      <c r="AZ340" s="391"/>
      <c r="BA340" s="391"/>
      <c r="BB340" s="391"/>
      <c r="BC340" s="391"/>
      <c r="BD340" s="391"/>
      <c r="BE340" s="39">
        <v>307</v>
      </c>
      <c r="BF340" s="222">
        <f>IF('Current Portfolio MAIN'!AD326&gt;=0,0,1)</f>
        <v>0</v>
      </c>
      <c r="BG340" s="222">
        <f>IF('Current Portfolio MAIN'!AE326&gt;=0,0,1)</f>
        <v>0</v>
      </c>
      <c r="BH340" s="391"/>
      <c r="BI340" s="391"/>
      <c r="BJ340" s="391"/>
      <c r="BZ340" s="370">
        <v>336</v>
      </c>
      <c r="CA340" s="368">
        <f ca="1">NORMINV(RAND(),CE$2,CE$3)</f>
        <v>-1.5238944270768918E-2</v>
      </c>
      <c r="CB340" s="166">
        <f ca="1">CA340-CA$389</f>
        <v>7.3686967665651332E-2</v>
      </c>
      <c r="CC340" s="166">
        <f ca="1">CA340-CA$394</f>
        <v>9.8346921846213103E-2</v>
      </c>
      <c r="CG340" s="370">
        <v>336</v>
      </c>
      <c r="CH340" s="370">
        <f ca="1">IF(CB340&gt;=0,0,1)</f>
        <v>0</v>
      </c>
      <c r="CI340" s="370">
        <f ca="1">IF(CC340&gt;=0,0,1)</f>
        <v>0</v>
      </c>
    </row>
    <row r="341" spans="17:87" ht="15.6">
      <c r="Q341" s="227">
        <v>45847</v>
      </c>
      <c r="R341" s="113">
        <v>0.14745062258357344</v>
      </c>
      <c r="S341" s="113">
        <v>3.1955963188451619E-2</v>
      </c>
      <c r="T341" s="113">
        <v>7.6002400645136747E-2</v>
      </c>
      <c r="U341" s="113">
        <v>6.6419772352904083E-2</v>
      </c>
      <c r="V341" s="113">
        <v>5.3482067962546731E-2</v>
      </c>
      <c r="W341" s="113">
        <v>7.1087652928284895E-2</v>
      </c>
      <c r="X341" s="113">
        <v>9.3186478276484186E-2</v>
      </c>
      <c r="Y341" s="113">
        <v>0.1042253814781704</v>
      </c>
      <c r="Z341" s="113">
        <v>5.9659763147795752E-2</v>
      </c>
      <c r="AA341" s="113">
        <v>6.45274945495109E-2</v>
      </c>
      <c r="AB341" s="113">
        <v>3.9845017122938531E-2</v>
      </c>
      <c r="AC341" s="409">
        <f t="shared" si="32"/>
        <v>0.80784261423579729</v>
      </c>
      <c r="AD341" s="113">
        <f t="shared" si="33"/>
        <v>1.7580675071561669</v>
      </c>
      <c r="AE341" s="113">
        <f t="shared" si="34"/>
        <v>2.1790141994322862</v>
      </c>
      <c r="AP341" s="39">
        <v>308</v>
      </c>
      <c r="AQ341" s="222">
        <f>IF('Current Portfolio MAIN'!AD327&gt;=0,0,1)</f>
        <v>0</v>
      </c>
      <c r="AR341" s="222">
        <f>IF('Current Portfolio MAIN'!AE327&gt;=0,0,1)</f>
        <v>0</v>
      </c>
      <c r="AW341" s="391"/>
      <c r="AX341" s="391"/>
      <c r="AY341" s="391"/>
      <c r="AZ341" s="391"/>
      <c r="BA341" s="391"/>
      <c r="BB341" s="391"/>
      <c r="BC341" s="391"/>
      <c r="BD341" s="391"/>
      <c r="BE341" s="39">
        <v>308</v>
      </c>
      <c r="BF341" s="222">
        <f>IF('Current Portfolio MAIN'!AD327&gt;=0,0,1)</f>
        <v>0</v>
      </c>
      <c r="BG341" s="222">
        <f>IF('Current Portfolio MAIN'!AE327&gt;=0,0,1)</f>
        <v>0</v>
      </c>
      <c r="BH341" s="391"/>
      <c r="BI341" s="391"/>
      <c r="BJ341" s="391"/>
      <c r="BZ341" s="370">
        <v>337</v>
      </c>
      <c r="CA341" s="368">
        <f ca="1">NORMINV(RAND(),CE$2,CE$3)</f>
        <v>5.8883341877954291E-2</v>
      </c>
      <c r="CB341" s="166">
        <f ca="1">CA341-CA$389</f>
        <v>0.14780925381437454</v>
      </c>
      <c r="CC341" s="166">
        <f ca="1">CA341-CA$394</f>
        <v>0.17246920799493631</v>
      </c>
      <c r="CG341" s="370">
        <v>337</v>
      </c>
      <c r="CH341" s="370">
        <f ca="1">IF(CB341&gt;=0,0,1)</f>
        <v>0</v>
      </c>
      <c r="CI341" s="370">
        <f ca="1">IF(CC341&gt;=0,0,1)</f>
        <v>0</v>
      </c>
    </row>
    <row r="342" spans="17:87" ht="15.6">
      <c r="Q342" s="227">
        <v>45848</v>
      </c>
      <c r="R342" s="113">
        <v>0.18658973702003401</v>
      </c>
      <c r="S342" s="113">
        <v>5.4267237368557764E-2</v>
      </c>
      <c r="T342" s="113">
        <v>6.776687535734971E-2</v>
      </c>
      <c r="U342" s="113">
        <v>5.9596558454616977E-2</v>
      </c>
      <c r="V342" s="113">
        <v>7.57070062252585E-2</v>
      </c>
      <c r="W342" s="113">
        <v>9.6881197001137398E-2</v>
      </c>
      <c r="X342" s="113">
        <v>0.12014199797162117</v>
      </c>
      <c r="Y342" s="113">
        <v>0.12141935889085631</v>
      </c>
      <c r="Z342" s="113">
        <v>7.7122592272546919E-2</v>
      </c>
      <c r="AA342" s="113">
        <v>6.4529145319400572E-2</v>
      </c>
      <c r="AB342" s="113">
        <v>5.2998654133969092E-2</v>
      </c>
      <c r="AC342" s="409">
        <f t="shared" si="32"/>
        <v>0.97702036001534842</v>
      </c>
      <c r="AD342" s="113">
        <f t="shared" si="33"/>
        <v>1.927245252935718</v>
      </c>
      <c r="AE342" s="113">
        <f t="shared" si="34"/>
        <v>2.3481919452118372</v>
      </c>
      <c r="AP342" s="39">
        <v>309</v>
      </c>
      <c r="AQ342" s="222">
        <f>IF('Current Portfolio MAIN'!AD328&gt;=0,0,1)</f>
        <v>0</v>
      </c>
      <c r="AR342" s="222">
        <f>IF('Current Portfolio MAIN'!AE328&gt;=0,0,1)</f>
        <v>0</v>
      </c>
      <c r="AW342" s="391"/>
      <c r="AX342" s="391"/>
      <c r="AY342" s="391"/>
      <c r="AZ342" s="391"/>
      <c r="BA342" s="391"/>
      <c r="BB342" s="391"/>
      <c r="BC342" s="391"/>
      <c r="BD342" s="391"/>
      <c r="BE342" s="39">
        <v>309</v>
      </c>
      <c r="BF342" s="222">
        <f>IF('Current Portfolio MAIN'!AD328&gt;=0,0,1)</f>
        <v>0</v>
      </c>
      <c r="BG342" s="222">
        <f>IF('Current Portfolio MAIN'!AE328&gt;=0,0,1)</f>
        <v>0</v>
      </c>
      <c r="BH342" s="391"/>
      <c r="BI342" s="391"/>
      <c r="BJ342" s="391"/>
      <c r="BZ342" s="370">
        <v>338</v>
      </c>
      <c r="CA342" s="368">
        <f ca="1">NORMINV(RAND(),CE$2,CE$3)</f>
        <v>-7.3494361888656656E-2</v>
      </c>
      <c r="CB342" s="166">
        <f ca="1">CA342-CA$389</f>
        <v>1.5431550047763587E-2</v>
      </c>
      <c r="CC342" s="166">
        <f ca="1">CA342-CA$394</f>
        <v>4.0091504228325359E-2</v>
      </c>
      <c r="CG342" s="370">
        <v>338</v>
      </c>
      <c r="CH342" s="370">
        <f ca="1">IF(CB342&gt;=0,0,1)</f>
        <v>0</v>
      </c>
      <c r="CI342" s="370">
        <f ca="1">IF(CC342&gt;=0,0,1)</f>
        <v>0</v>
      </c>
    </row>
    <row r="343" spans="17:87" ht="15.6">
      <c r="Q343" s="227">
        <v>45849</v>
      </c>
      <c r="R343" s="113">
        <v>0.14992412875014782</v>
      </c>
      <c r="S343" s="113">
        <v>1.9482224222406197E-2</v>
      </c>
      <c r="T343" s="113">
        <v>5.3472412357611354E-2</v>
      </c>
      <c r="U343" s="113">
        <v>1.2695123346115E-2</v>
      </c>
      <c r="V343" s="113">
        <v>3.6130858318335513E-2</v>
      </c>
      <c r="W343" s="113">
        <v>5.8273979005766252E-2</v>
      </c>
      <c r="X343" s="113">
        <v>0.10730820007392938</v>
      </c>
      <c r="Y343" s="113">
        <v>9.0556717728078384E-2</v>
      </c>
      <c r="Z343" s="113">
        <v>5.944120252332441E-2</v>
      </c>
      <c r="AA343" s="113">
        <v>3.7310322344313418E-2</v>
      </c>
      <c r="AB343" s="113">
        <v>2.7087653142724877E-2</v>
      </c>
      <c r="AC343" s="409">
        <f t="shared" si="32"/>
        <v>0.65168282181275261</v>
      </c>
      <c r="AD343" s="113">
        <f t="shared" si="33"/>
        <v>1.6019077147331222</v>
      </c>
      <c r="AE343" s="113">
        <f t="shared" si="34"/>
        <v>2.0228544070092411</v>
      </c>
      <c r="AP343" s="39">
        <v>310</v>
      </c>
      <c r="AQ343" s="222">
        <f>IF('Current Portfolio MAIN'!AD329&gt;=0,0,1)</f>
        <v>0</v>
      </c>
      <c r="AR343" s="222">
        <f>IF('Current Portfolio MAIN'!AE329&gt;=0,0,1)</f>
        <v>0</v>
      </c>
      <c r="AW343" s="391"/>
      <c r="AX343" s="391"/>
      <c r="AY343" s="391"/>
      <c r="AZ343" s="391"/>
      <c r="BA343" s="391"/>
      <c r="BB343" s="391"/>
      <c r="BC343" s="391"/>
      <c r="BD343" s="391"/>
      <c r="BE343" s="39">
        <v>310</v>
      </c>
      <c r="BF343" s="222">
        <f>IF('Current Portfolio MAIN'!AD329&gt;=0,0,1)</f>
        <v>0</v>
      </c>
      <c r="BG343" s="222">
        <f>IF('Current Portfolio MAIN'!AE329&gt;=0,0,1)</f>
        <v>0</v>
      </c>
      <c r="BH343" s="391"/>
      <c r="BI343" s="391"/>
      <c r="BJ343" s="391"/>
      <c r="BZ343" s="370">
        <v>339</v>
      </c>
      <c r="CA343" s="368">
        <f ca="1">NORMINV(RAND(),CE$2,CE$3)</f>
        <v>6.0559789647014063E-2</v>
      </c>
      <c r="CB343" s="166">
        <f ca="1">CA343-CA$389</f>
        <v>0.1494857015834343</v>
      </c>
      <c r="CC343" s="166">
        <f ca="1">CA343-CA$394</f>
        <v>0.17414565576399607</v>
      </c>
      <c r="CG343" s="370">
        <v>339</v>
      </c>
      <c r="CH343" s="370">
        <f ca="1">IF(CB343&gt;=0,0,1)</f>
        <v>0</v>
      </c>
      <c r="CI343" s="370">
        <f ca="1">IF(CC343&gt;=0,0,1)</f>
        <v>0</v>
      </c>
    </row>
    <row r="344" spans="17:87" ht="15.6">
      <c r="Q344" s="227">
        <v>45853</v>
      </c>
      <c r="R344" s="113">
        <v>2.7786880649017576E-2</v>
      </c>
      <c r="S344" s="113">
        <v>2.1581124674159069E-2</v>
      </c>
      <c r="T344" s="113">
        <v>6.3497289637116872E-2</v>
      </c>
      <c r="U344" s="113">
        <v>2.0970291363722193E-2</v>
      </c>
      <c r="V344" s="113">
        <v>-7.7958885565913016E-3</v>
      </c>
      <c r="W344" s="113">
        <v>1.8464529887312064E-3</v>
      </c>
      <c r="X344" s="113">
        <v>6.6609201534598039E-2</v>
      </c>
      <c r="Y344" s="113">
        <v>4.0816722088692359E-2</v>
      </c>
      <c r="Z344" s="113">
        <v>5.5613214139023759E-2</v>
      </c>
      <c r="AA344" s="113">
        <v>2.988604956661578E-2</v>
      </c>
      <c r="AB344" s="113">
        <v>2.3722765277186975E-2</v>
      </c>
      <c r="AC344" s="409">
        <f t="shared" si="32"/>
        <v>0.34453410336227253</v>
      </c>
      <c r="AD344" s="113">
        <f t="shared" si="33"/>
        <v>1.294758996282642</v>
      </c>
      <c r="AE344" s="113">
        <f t="shared" si="34"/>
        <v>1.7157056885587614</v>
      </c>
      <c r="AP344" s="39">
        <v>311</v>
      </c>
      <c r="AQ344" s="222">
        <f>IF('Current Portfolio MAIN'!AD330&gt;=0,0,1)</f>
        <v>0</v>
      </c>
      <c r="AR344" s="222">
        <f>IF('Current Portfolio MAIN'!AE330&gt;=0,0,1)</f>
        <v>0</v>
      </c>
      <c r="AW344" s="391"/>
      <c r="AX344" s="391"/>
      <c r="AY344" s="391"/>
      <c r="AZ344" s="391"/>
      <c r="BA344" s="391"/>
      <c r="BB344" s="391"/>
      <c r="BC344" s="391"/>
      <c r="BD344" s="391"/>
      <c r="BE344" s="39">
        <v>311</v>
      </c>
      <c r="BF344" s="222">
        <f>IF('Current Portfolio MAIN'!AD330&gt;=0,0,1)</f>
        <v>0</v>
      </c>
      <c r="BG344" s="222">
        <f>IF('Current Portfolio MAIN'!AE330&gt;=0,0,1)</f>
        <v>0</v>
      </c>
      <c r="BH344" s="391"/>
      <c r="BI344" s="391"/>
      <c r="BJ344" s="391"/>
      <c r="BZ344" s="370">
        <v>340</v>
      </c>
      <c r="CA344" s="368">
        <f ca="1">NORMINV(RAND(),CE$2,CE$3)</f>
        <v>4.5445823571525115E-2</v>
      </c>
      <c r="CB344" s="166">
        <f ca="1">CA344-CA$389</f>
        <v>0.13437173550794534</v>
      </c>
      <c r="CC344" s="166">
        <f ca="1">CA344-CA$394</f>
        <v>0.15903168968850712</v>
      </c>
      <c r="CG344" s="370">
        <v>340</v>
      </c>
      <c r="CH344" s="370">
        <f ca="1">IF(CB344&gt;=0,0,1)</f>
        <v>0</v>
      </c>
      <c r="CI344" s="370">
        <f ca="1">IF(CC344&gt;=0,0,1)</f>
        <v>0</v>
      </c>
    </row>
    <row r="345" spans="17:87" ht="15.6">
      <c r="Q345" s="227">
        <v>45854</v>
      </c>
      <c r="R345" s="113">
        <v>8.8234963277993295E-2</v>
      </c>
      <c r="S345" s="113">
        <v>4.8615051233006801E-2</v>
      </c>
      <c r="T345" s="113">
        <v>6.108667800846268E-2</v>
      </c>
      <c r="U345" s="113">
        <v>4.0969212752985484E-2</v>
      </c>
      <c r="V345" s="113">
        <v>-5.6770939187326119E-3</v>
      </c>
      <c r="W345" s="113">
        <v>1.2865545224200359E-2</v>
      </c>
      <c r="X345" s="113">
        <v>5.7663892606911071E-2</v>
      </c>
      <c r="Y345" s="113">
        <v>2.7045572637065529E-2</v>
      </c>
      <c r="Z345" s="113">
        <v>6.5525656539252797E-2</v>
      </c>
      <c r="AA345" s="113">
        <v>3.8308107990526752E-2</v>
      </c>
      <c r="AB345" s="113">
        <v>3.1600641144951647E-2</v>
      </c>
      <c r="AC345" s="409">
        <f t="shared" si="32"/>
        <v>0.4662382274966238</v>
      </c>
      <c r="AD345" s="113">
        <f t="shared" si="33"/>
        <v>1.4164631204169935</v>
      </c>
      <c r="AE345" s="113">
        <f t="shared" si="34"/>
        <v>1.8374098126931124</v>
      </c>
      <c r="AP345" s="39">
        <v>312</v>
      </c>
      <c r="AQ345" s="222">
        <f>IF('Current Portfolio MAIN'!AD331&gt;=0,0,1)</f>
        <v>0</v>
      </c>
      <c r="AR345" s="222">
        <f>IF('Current Portfolio MAIN'!AE331&gt;=0,0,1)</f>
        <v>0</v>
      </c>
      <c r="AW345" s="391"/>
      <c r="AX345" s="391"/>
      <c r="AY345" s="391"/>
      <c r="AZ345" s="391"/>
      <c r="BA345" s="391"/>
      <c r="BB345" s="391"/>
      <c r="BC345" s="391"/>
      <c r="BD345" s="391"/>
      <c r="BE345" s="39">
        <v>312</v>
      </c>
      <c r="BF345" s="222">
        <f>IF('Current Portfolio MAIN'!AD331&gt;=0,0,1)</f>
        <v>0</v>
      </c>
      <c r="BG345" s="222">
        <f>IF('Current Portfolio MAIN'!AE331&gt;=0,0,1)</f>
        <v>0</v>
      </c>
      <c r="BH345" s="391"/>
      <c r="BI345" s="391"/>
      <c r="BJ345" s="391"/>
      <c r="BZ345" s="370">
        <v>341</v>
      </c>
      <c r="CA345" s="368">
        <f ca="1">NORMINV(RAND(),CE$2,CE$3)</f>
        <v>0.20129902348823689</v>
      </c>
      <c r="CB345" s="166">
        <f ca="1">CA345-CA$389</f>
        <v>0.2902249354246571</v>
      </c>
      <c r="CC345" s="166">
        <f ca="1">CA345-CA$394</f>
        <v>0.31488488960521888</v>
      </c>
      <c r="CG345" s="370">
        <v>341</v>
      </c>
      <c r="CH345" s="370">
        <f ca="1">IF(CB345&gt;=0,0,1)</f>
        <v>0</v>
      </c>
      <c r="CI345" s="370">
        <f ca="1">IF(CC345&gt;=0,0,1)</f>
        <v>0</v>
      </c>
    </row>
    <row r="346" spans="17:87" ht="15.6">
      <c r="Q346" s="227">
        <v>45855</v>
      </c>
      <c r="R346" s="113">
        <v>8.3226662037043875E-2</v>
      </c>
      <c r="S346" s="113">
        <v>4.038075639452221E-2</v>
      </c>
      <c r="T346" s="113">
        <v>5.4432484622026989E-2</v>
      </c>
      <c r="U346" s="113">
        <v>3.5286868869615295E-2</v>
      </c>
      <c r="V346" s="113">
        <v>1.6731850711514173E-2</v>
      </c>
      <c r="W346" s="113">
        <v>1.5612749027744677E-3</v>
      </c>
      <c r="X346" s="113">
        <v>6.5908295019628582E-2</v>
      </c>
      <c r="Y346" s="113">
        <v>3.0413055241832687E-2</v>
      </c>
      <c r="Z346" s="113">
        <v>0.11875593692555619</v>
      </c>
      <c r="AA346" s="113">
        <v>3.6018748840291215E-2</v>
      </c>
      <c r="AB346" s="113">
        <v>2.7932335265203667E-2</v>
      </c>
      <c r="AC346" s="409">
        <f t="shared" si="32"/>
        <v>0.51064826883000936</v>
      </c>
      <c r="AD346" s="113">
        <f t="shared" si="33"/>
        <v>1.460873161750379</v>
      </c>
      <c r="AE346" s="113">
        <f t="shared" si="34"/>
        <v>1.8818198540264981</v>
      </c>
      <c r="AP346" s="39">
        <v>313</v>
      </c>
      <c r="AQ346" s="222">
        <f>IF('Current Portfolio MAIN'!AD332&gt;=0,0,1)</f>
        <v>0</v>
      </c>
      <c r="AR346" s="222">
        <f>IF('Current Portfolio MAIN'!AE332&gt;=0,0,1)</f>
        <v>0</v>
      </c>
      <c r="AW346" s="391"/>
      <c r="AX346" s="391"/>
      <c r="AY346" s="391"/>
      <c r="AZ346" s="391"/>
      <c r="BA346" s="391"/>
      <c r="BB346" s="391"/>
      <c r="BC346" s="391"/>
      <c r="BD346" s="391"/>
      <c r="BE346" s="39">
        <v>313</v>
      </c>
      <c r="BF346" s="222">
        <f>IF('Current Portfolio MAIN'!AD332&gt;=0,0,1)</f>
        <v>0</v>
      </c>
      <c r="BG346" s="222">
        <f>IF('Current Portfolio MAIN'!AE332&gt;=0,0,1)</f>
        <v>0</v>
      </c>
      <c r="BH346" s="391"/>
      <c r="BI346" s="391"/>
      <c r="BJ346" s="391"/>
      <c r="BZ346" s="370">
        <v>342</v>
      </c>
      <c r="CA346" s="368">
        <f ca="1">NORMINV(RAND(),CE$2,CE$3)</f>
        <v>2.4650902112953021E-2</v>
      </c>
      <c r="CB346" s="166">
        <f ca="1">CA346-CA$389</f>
        <v>0.11357681404937327</v>
      </c>
      <c r="CC346" s="166">
        <f ca="1">CA346-CA$394</f>
        <v>0.13823676822993503</v>
      </c>
      <c r="CG346" s="370">
        <v>342</v>
      </c>
      <c r="CH346" s="370">
        <f ca="1">IF(CB346&gt;=0,0,1)</f>
        <v>0</v>
      </c>
      <c r="CI346" s="370">
        <f ca="1">IF(CC346&gt;=0,0,1)</f>
        <v>0</v>
      </c>
    </row>
    <row r="347" spans="17:87" ht="15.6">
      <c r="Q347" s="227">
        <v>45856</v>
      </c>
      <c r="R347" s="113">
        <v>0.10603455599233036</v>
      </c>
      <c r="S347" s="113">
        <v>7.5016629341456476E-2</v>
      </c>
      <c r="T347" s="113">
        <v>6.2596950345301661E-2</v>
      </c>
      <c r="U347" s="113">
        <v>3.7374390247702838E-2</v>
      </c>
      <c r="V347" s="113">
        <v>2.3646664270981166E-2</v>
      </c>
      <c r="W347" s="113">
        <v>1.4214273447409775E-2</v>
      </c>
      <c r="X347" s="113">
        <v>9.7811206502980141E-2</v>
      </c>
      <c r="Y347" s="113">
        <v>3.8718299012940882E-3</v>
      </c>
      <c r="Z347" s="113">
        <v>0.14052720067432811</v>
      </c>
      <c r="AA347" s="113">
        <v>4.8343294002741066E-2</v>
      </c>
      <c r="AB347" s="113">
        <v>4.8191377764938315E-2</v>
      </c>
      <c r="AC347" s="409">
        <f t="shared" si="32"/>
        <v>0.657628372491464</v>
      </c>
      <c r="AD347" s="113">
        <f t="shared" si="33"/>
        <v>1.6078532654118336</v>
      </c>
      <c r="AE347" s="113">
        <f t="shared" si="34"/>
        <v>2.0287999576879527</v>
      </c>
      <c r="AP347" s="39">
        <v>314</v>
      </c>
      <c r="AQ347" s="222">
        <f>IF('Current Portfolio MAIN'!AD333&gt;=0,0,1)</f>
        <v>0</v>
      </c>
      <c r="AR347" s="222">
        <f>IF('Current Portfolio MAIN'!AE333&gt;=0,0,1)</f>
        <v>0</v>
      </c>
      <c r="AW347" s="391"/>
      <c r="AX347" s="391"/>
      <c r="AY347" s="391"/>
      <c r="AZ347" s="391"/>
      <c r="BA347" s="391"/>
      <c r="BB347" s="391"/>
      <c r="BC347" s="391"/>
      <c r="BD347" s="391"/>
      <c r="BE347" s="39">
        <v>314</v>
      </c>
      <c r="BF347" s="222">
        <f>IF('Current Portfolio MAIN'!AD333&gt;=0,0,1)</f>
        <v>0</v>
      </c>
      <c r="BG347" s="222">
        <f>IF('Current Portfolio MAIN'!AE333&gt;=0,0,1)</f>
        <v>0</v>
      </c>
      <c r="BH347" s="391"/>
      <c r="BI347" s="391"/>
      <c r="BJ347" s="391"/>
      <c r="BZ347" s="370">
        <v>343</v>
      </c>
      <c r="CA347" s="368">
        <f ca="1">NORMINV(RAND(),CE$2,CE$3)</f>
        <v>1.1093693913083536E-2</v>
      </c>
      <c r="CB347" s="166">
        <f ca="1">CA347-CA$389</f>
        <v>0.10001960584950378</v>
      </c>
      <c r="CC347" s="166">
        <f ca="1">CA347-CA$394</f>
        <v>0.12467956003006556</v>
      </c>
      <c r="CG347" s="370">
        <v>343</v>
      </c>
      <c r="CH347" s="370">
        <f ca="1">IF(CB347&gt;=0,0,1)</f>
        <v>0</v>
      </c>
      <c r="CI347" s="370">
        <f ca="1">IF(CC347&gt;=0,0,1)</f>
        <v>0</v>
      </c>
    </row>
    <row r="348" spans="17:87" ht="15.6">
      <c r="Q348" s="227">
        <v>45860</v>
      </c>
      <c r="R348" s="113">
        <v>7.6128653518515277E-2</v>
      </c>
      <c r="S348" s="113">
        <v>8.5300335703044405E-2</v>
      </c>
      <c r="T348" s="113">
        <v>4.6958988517369793E-2</v>
      </c>
      <c r="U348" s="113">
        <v>3.0158965615500355E-2</v>
      </c>
      <c r="V348" s="113">
        <v>2.2112547816842465E-2</v>
      </c>
      <c r="W348" s="113">
        <v>3.2527905206320096E-2</v>
      </c>
      <c r="X348" s="113">
        <v>1.1648745340044231E-2</v>
      </c>
      <c r="Y348" s="113">
        <v>7.5176071258409305E-3</v>
      </c>
      <c r="Z348" s="113">
        <v>0.1501379793262152</v>
      </c>
      <c r="AA348" s="113">
        <v>6.5096131823567438E-2</v>
      </c>
      <c r="AB348" s="113">
        <v>4.9792169101566586E-2</v>
      </c>
      <c r="AC348" s="409">
        <f t="shared" si="32"/>
        <v>0.57738002909482677</v>
      </c>
      <c r="AD348" s="113">
        <f t="shared" si="33"/>
        <v>1.5276049220151964</v>
      </c>
      <c r="AE348" s="113">
        <f t="shared" si="34"/>
        <v>1.9485516142913155</v>
      </c>
      <c r="AP348" s="39">
        <v>315</v>
      </c>
      <c r="AQ348" s="222">
        <f>IF('Current Portfolio MAIN'!AD334&gt;=0,0,1)</f>
        <v>0</v>
      </c>
      <c r="AR348" s="222">
        <f>IF('Current Portfolio MAIN'!AE334&gt;=0,0,1)</f>
        <v>0</v>
      </c>
      <c r="AW348" s="391"/>
      <c r="AX348" s="391"/>
      <c r="AY348" s="391"/>
      <c r="AZ348" s="391"/>
      <c r="BA348" s="391"/>
      <c r="BB348" s="391"/>
      <c r="BC348" s="391"/>
      <c r="BD348" s="391"/>
      <c r="BE348" s="39">
        <v>315</v>
      </c>
      <c r="BF348" s="222">
        <f>IF('Current Portfolio MAIN'!AD334&gt;=0,0,1)</f>
        <v>0</v>
      </c>
      <c r="BG348" s="222">
        <f>IF('Current Portfolio MAIN'!AE334&gt;=0,0,1)</f>
        <v>0</v>
      </c>
      <c r="BH348" s="391"/>
      <c r="BI348" s="391"/>
      <c r="BJ348" s="391"/>
      <c r="BZ348" s="370">
        <v>344</v>
      </c>
      <c r="CA348" s="368">
        <f ca="1">NORMINV(RAND(),CE$2,CE$3)</f>
        <v>-1.9315337898333115E-2</v>
      </c>
      <c r="CB348" s="166">
        <f ca="1">CA348-CA$389</f>
        <v>6.9610574038087125E-2</v>
      </c>
      <c r="CC348" s="166">
        <f ca="1">CA348-CA$394</f>
        <v>9.4270528218648897E-2</v>
      </c>
      <c r="CG348" s="370">
        <v>344</v>
      </c>
      <c r="CH348" s="370">
        <f ca="1">IF(CB348&gt;=0,0,1)</f>
        <v>0</v>
      </c>
      <c r="CI348" s="370">
        <f ca="1">IF(CC348&gt;=0,0,1)</f>
        <v>0</v>
      </c>
    </row>
    <row r="349" spans="17:87" ht="15.6">
      <c r="Q349" s="227">
        <v>45861</v>
      </c>
      <c r="R349" s="113">
        <v>0.10870816679396178</v>
      </c>
      <c r="S349" s="113">
        <v>6.0051238191964451E-2</v>
      </c>
      <c r="T349" s="113">
        <v>5.4293057085694763E-2</v>
      </c>
      <c r="U349" s="113">
        <v>2.9463688103981589E-2</v>
      </c>
      <c r="V349" s="113">
        <v>3.9872152571356567E-2</v>
      </c>
      <c r="W349" s="113">
        <v>4.7162255198293979E-2</v>
      </c>
      <c r="X349" s="113">
        <v>9.6724673277732709E-2</v>
      </c>
      <c r="Y349" s="113">
        <v>1.8709460593865801E-2</v>
      </c>
      <c r="Z349" s="113">
        <v>0.17082175695354107</v>
      </c>
      <c r="AA349" s="113">
        <v>8.3213352317560885E-2</v>
      </c>
      <c r="AB349" s="113">
        <v>6.0157386594375639E-2</v>
      </c>
      <c r="AC349" s="409">
        <f t="shared" si="32"/>
        <v>0.76917718768232923</v>
      </c>
      <c r="AD349" s="113">
        <f t="shared" si="33"/>
        <v>1.7194020806026988</v>
      </c>
      <c r="AE349" s="113">
        <f t="shared" si="34"/>
        <v>2.1403487728788182</v>
      </c>
      <c r="AP349" s="39">
        <v>316</v>
      </c>
      <c r="AQ349" s="222">
        <f>IF('Current Portfolio MAIN'!AD335&gt;=0,0,1)</f>
        <v>0</v>
      </c>
      <c r="AR349" s="222">
        <f>IF('Current Portfolio MAIN'!AE335&gt;=0,0,1)</f>
        <v>0</v>
      </c>
      <c r="AW349" s="391"/>
      <c r="AX349" s="391"/>
      <c r="AY349" s="391"/>
      <c r="AZ349" s="391"/>
      <c r="BA349" s="391"/>
      <c r="BB349" s="391"/>
      <c r="BC349" s="391"/>
      <c r="BD349" s="391"/>
      <c r="BE349" s="39">
        <v>316</v>
      </c>
      <c r="BF349" s="222">
        <f>IF('Current Portfolio MAIN'!AD335&gt;=0,0,1)</f>
        <v>0</v>
      </c>
      <c r="BG349" s="222">
        <f>IF('Current Portfolio MAIN'!AE335&gt;=0,0,1)</f>
        <v>0</v>
      </c>
      <c r="BH349" s="391"/>
      <c r="BI349" s="391"/>
      <c r="BJ349" s="391"/>
      <c r="BZ349" s="370">
        <v>345</v>
      </c>
      <c r="CA349" s="368">
        <f ca="1">NORMINV(RAND(),CE$2,CE$3)</f>
        <v>6.1479926796262366E-2</v>
      </c>
      <c r="CB349" s="166">
        <f ca="1">CA349-CA$389</f>
        <v>0.1504058387326826</v>
      </c>
      <c r="CC349" s="166">
        <f ca="1">CA349-CA$394</f>
        <v>0.17506579291324437</v>
      </c>
      <c r="CG349" s="370">
        <v>345</v>
      </c>
      <c r="CH349" s="370">
        <f ca="1">IF(CB349&gt;=0,0,1)</f>
        <v>0</v>
      </c>
      <c r="CI349" s="370">
        <f ca="1">IF(CC349&gt;=0,0,1)</f>
        <v>0</v>
      </c>
    </row>
    <row r="350" spans="17:87" ht="15.6">
      <c r="Q350" s="227">
        <v>45862</v>
      </c>
      <c r="R350" s="113">
        <v>5.5395830270741353E-3</v>
      </c>
      <c r="S350" s="113">
        <v>6.9317452365510235E-2</v>
      </c>
      <c r="T350" s="113">
        <v>4.4447226420385233E-2</v>
      </c>
      <c r="U350" s="113">
        <v>7.8884480717333894E-3</v>
      </c>
      <c r="V350" s="113">
        <v>2.9852969558259668E-2</v>
      </c>
      <c r="W350" s="113">
        <v>3.2545167924773466E-2</v>
      </c>
      <c r="X350" s="113">
        <v>7.0283430014894455E-2</v>
      </c>
      <c r="Y350" s="113">
        <v>8.7699771629811574E-2</v>
      </c>
      <c r="Z350" s="113">
        <v>0.15322504615370103</v>
      </c>
      <c r="AA350" s="113">
        <v>9.3626668462963636E-2</v>
      </c>
      <c r="AB350" s="113">
        <v>4.6584378616119082E-2</v>
      </c>
      <c r="AC350" s="409">
        <f t="shared" si="32"/>
        <v>0.6410101422452259</v>
      </c>
      <c r="AD350" s="113">
        <f t="shared" si="33"/>
        <v>1.5912350351655955</v>
      </c>
      <c r="AE350" s="113">
        <f t="shared" si="34"/>
        <v>2.0121817274417149</v>
      </c>
      <c r="AP350" s="39">
        <v>317</v>
      </c>
      <c r="AQ350" s="222">
        <f>IF('Current Portfolio MAIN'!AD336&gt;=0,0,1)</f>
        <v>0</v>
      </c>
      <c r="AR350" s="222">
        <f>IF('Current Portfolio MAIN'!AE336&gt;=0,0,1)</f>
        <v>0</v>
      </c>
      <c r="AW350" s="391"/>
      <c r="AX350" s="391"/>
      <c r="AY350" s="391"/>
      <c r="AZ350" s="391"/>
      <c r="BA350" s="391"/>
      <c r="BB350" s="391"/>
      <c r="BC350" s="391"/>
      <c r="BD350" s="391"/>
      <c r="BE350" s="39">
        <v>317</v>
      </c>
      <c r="BF350" s="222">
        <f>IF('Current Portfolio MAIN'!AD336&gt;=0,0,1)</f>
        <v>0</v>
      </c>
      <c r="BG350" s="222">
        <f>IF('Current Portfolio MAIN'!AE336&gt;=0,0,1)</f>
        <v>0</v>
      </c>
      <c r="BH350" s="391"/>
      <c r="BI350" s="391"/>
      <c r="BJ350" s="391"/>
      <c r="BZ350" s="370">
        <v>346</v>
      </c>
      <c r="CA350" s="368">
        <f ca="1">NORMINV(RAND(),CE$2,CE$3)</f>
        <v>-9.489657997739484E-2</v>
      </c>
      <c r="CB350" s="166">
        <f ca="1">CA350-CA$389</f>
        <v>-5.9706680409745971E-3</v>
      </c>
      <c r="CC350" s="166">
        <f ca="1">CA350-CA$394</f>
        <v>1.8689286139587175E-2</v>
      </c>
      <c r="CG350" s="370">
        <v>346</v>
      </c>
      <c r="CH350" s="370">
        <f ca="1">IF(CB350&gt;=0,0,1)</f>
        <v>1</v>
      </c>
      <c r="CI350" s="370">
        <f ca="1">IF(CC350&gt;=0,0,1)</f>
        <v>0</v>
      </c>
    </row>
    <row r="351" spans="17:87" ht="15.6">
      <c r="Q351" s="227">
        <v>45863</v>
      </c>
      <c r="R351" s="113">
        <v>-6.1940085927446376E-2</v>
      </c>
      <c r="S351" s="113">
        <v>6.7527404161740856E-2</v>
      </c>
      <c r="T351" s="113">
        <v>4.9851460857543328E-2</v>
      </c>
      <c r="U351" s="113">
        <v>1.3411976941162695E-2</v>
      </c>
      <c r="V351" s="113">
        <v>2.33051772476498E-2</v>
      </c>
      <c r="W351" s="113">
        <v>0.10210710677509671</v>
      </c>
      <c r="X351" s="113">
        <v>0.11619122017034256</v>
      </c>
      <c r="Y351" s="113">
        <v>8.7582917212264411E-2</v>
      </c>
      <c r="Z351" s="113">
        <v>0.17881639047059195</v>
      </c>
      <c r="AA351" s="113">
        <v>9.8338614684342796E-2</v>
      </c>
      <c r="AB351" s="113">
        <v>5.4994807812959179E-2</v>
      </c>
      <c r="AC351" s="409">
        <f t="shared" si="32"/>
        <v>0.7301869904062479</v>
      </c>
      <c r="AD351" s="113">
        <f t="shared" si="33"/>
        <v>1.6804118833266175</v>
      </c>
      <c r="AE351" s="113">
        <f t="shared" si="34"/>
        <v>2.1013585756027364</v>
      </c>
      <c r="AP351" s="39">
        <v>318</v>
      </c>
      <c r="AQ351" s="222">
        <f>IF('Current Portfolio MAIN'!AD337&gt;=0,0,1)</f>
        <v>0</v>
      </c>
      <c r="AR351" s="222">
        <f>IF('Current Portfolio MAIN'!AE337&gt;=0,0,1)</f>
        <v>0</v>
      </c>
      <c r="AW351" s="391"/>
      <c r="AX351" s="391"/>
      <c r="AY351" s="391"/>
      <c r="AZ351" s="391"/>
      <c r="BA351" s="391"/>
      <c r="BB351" s="391"/>
      <c r="BC351" s="391"/>
      <c r="BD351" s="391"/>
      <c r="BE351" s="39">
        <v>318</v>
      </c>
      <c r="BF351" s="222">
        <f>IF('Current Portfolio MAIN'!AD337&gt;=0,0,1)</f>
        <v>0</v>
      </c>
      <c r="BG351" s="222">
        <f>IF('Current Portfolio MAIN'!AE337&gt;=0,0,1)</f>
        <v>0</v>
      </c>
      <c r="BH351" s="391"/>
      <c r="BI351" s="391"/>
      <c r="BJ351" s="391"/>
      <c r="BZ351" s="370">
        <v>347</v>
      </c>
      <c r="CA351" s="368">
        <f ca="1">NORMINV(RAND(),CE$2,CE$3)</f>
        <v>-0.14941082524457283</v>
      </c>
      <c r="CB351" s="166">
        <f ca="1">CA351-CA$389</f>
        <v>-6.0484913308152588E-2</v>
      </c>
      <c r="CC351" s="166">
        <f ca="1">CA351-CA$394</f>
        <v>-3.5824959127590816E-2</v>
      </c>
      <c r="CG351" s="370">
        <v>347</v>
      </c>
      <c r="CH351" s="370">
        <f ca="1">IF(CB351&gt;=0,0,1)</f>
        <v>1</v>
      </c>
      <c r="CI351" s="370">
        <f ca="1">IF(CC351&gt;=0,0,1)</f>
        <v>1</v>
      </c>
    </row>
    <row r="352" spans="17:87" ht="15.6">
      <c r="Q352" s="227">
        <v>45867</v>
      </c>
      <c r="R352" s="113">
        <v>-7.685352528428957E-2</v>
      </c>
      <c r="S352" s="113">
        <v>6.9675143037076781E-2</v>
      </c>
      <c r="T352" s="113">
        <v>4.8609716734494768E-2</v>
      </c>
      <c r="U352" s="113">
        <v>3.0653506579889633E-3</v>
      </c>
      <c r="V352" s="113">
        <v>4.6904060861991947E-3</v>
      </c>
      <c r="W352" s="113">
        <v>7.9685424472536459E-2</v>
      </c>
      <c r="X352" s="113">
        <v>7.8746321784921136E-2</v>
      </c>
      <c r="Y352" s="113">
        <v>0.10638245441031557</v>
      </c>
      <c r="Z352" s="113">
        <v>0.13573159248726108</v>
      </c>
      <c r="AA352" s="113">
        <v>8.2782127741766187E-2</v>
      </c>
      <c r="AB352" s="113">
        <v>5.5766016868458168E-2</v>
      </c>
      <c r="AC352" s="409">
        <f t="shared" si="32"/>
        <v>0.58828102899672874</v>
      </c>
      <c r="AD352" s="113">
        <f t="shared" si="33"/>
        <v>1.5385059219170985</v>
      </c>
      <c r="AE352" s="113">
        <f t="shared" si="34"/>
        <v>1.9594526141932174</v>
      </c>
      <c r="AP352" s="39">
        <v>319</v>
      </c>
      <c r="AQ352" s="222">
        <f>IF('Current Portfolio MAIN'!AD338&gt;=0,0,1)</f>
        <v>0</v>
      </c>
      <c r="AR352" s="222">
        <f>IF('Current Portfolio MAIN'!AE338&gt;=0,0,1)</f>
        <v>0</v>
      </c>
      <c r="AW352" s="391"/>
      <c r="AX352" s="391"/>
      <c r="AY352" s="391"/>
      <c r="AZ352" s="391"/>
      <c r="BA352" s="391"/>
      <c r="BB352" s="391"/>
      <c r="BC352" s="391"/>
      <c r="BD352" s="391"/>
      <c r="BE352" s="39">
        <v>319</v>
      </c>
      <c r="BF352" s="222">
        <f>IF('Current Portfolio MAIN'!AD338&gt;=0,0,1)</f>
        <v>0</v>
      </c>
      <c r="BG352" s="222">
        <f>IF('Current Portfolio MAIN'!AE338&gt;=0,0,1)</f>
        <v>0</v>
      </c>
      <c r="BH352" s="391"/>
      <c r="BI352" s="391"/>
      <c r="BJ352" s="391"/>
      <c r="BZ352" s="370">
        <v>348</v>
      </c>
      <c r="CA352" s="368">
        <f ca="1">NORMINV(RAND(),CE$2,CE$3)</f>
        <v>3.7571421913426023E-2</v>
      </c>
      <c r="CB352" s="166">
        <f ca="1">CA352-CA$389</f>
        <v>0.12649733384984627</v>
      </c>
      <c r="CC352" s="166">
        <f ca="1">CA352-CA$394</f>
        <v>0.15115728803040804</v>
      </c>
      <c r="CG352" s="370">
        <v>348</v>
      </c>
      <c r="CH352" s="370">
        <f ca="1">IF(CB352&gt;=0,0,1)</f>
        <v>0</v>
      </c>
      <c r="CI352" s="370">
        <f ca="1">IF(CC352&gt;=0,0,1)</f>
        <v>0</v>
      </c>
    </row>
    <row r="353" spans="17:87" ht="15.6">
      <c r="Q353" s="227">
        <v>45868</v>
      </c>
      <c r="R353" s="113">
        <v>-5.7631816864849861E-2</v>
      </c>
      <c r="S353" s="113">
        <v>9.2912661609879654E-2</v>
      </c>
      <c r="T353" s="113">
        <v>8.7916392496028894E-2</v>
      </c>
      <c r="U353" s="113">
        <v>4.5579676213747256E-2</v>
      </c>
      <c r="V353" s="113">
        <v>2.7185635340993386E-2</v>
      </c>
      <c r="W353" s="113">
        <v>2.8053926400215978E-2</v>
      </c>
      <c r="X353" s="113">
        <v>0.10266514806441451</v>
      </c>
      <c r="Y353" s="113">
        <v>0.12267378503430471</v>
      </c>
      <c r="Z353" s="113">
        <v>0.10656392654952218</v>
      </c>
      <c r="AA353" s="113">
        <v>8.368208014178169E-2</v>
      </c>
      <c r="AB353" s="113">
        <v>8.3572708748684388E-2</v>
      </c>
      <c r="AC353" s="409">
        <f t="shared" si="32"/>
        <v>0.72317412373472278</v>
      </c>
      <c r="AD353" s="113">
        <f t="shared" si="33"/>
        <v>1.6733990166550923</v>
      </c>
      <c r="AE353" s="113">
        <f t="shared" si="34"/>
        <v>2.0943457089312116</v>
      </c>
      <c r="AP353" s="39">
        <v>320</v>
      </c>
      <c r="AQ353" s="222">
        <f>IF('Current Portfolio MAIN'!AD339&gt;=0,0,1)</f>
        <v>0</v>
      </c>
      <c r="AR353" s="222">
        <f>IF('Current Portfolio MAIN'!AE339&gt;=0,0,1)</f>
        <v>0</v>
      </c>
      <c r="AW353" s="391"/>
      <c r="AX353" s="391"/>
      <c r="AY353" s="391"/>
      <c r="AZ353" s="391"/>
      <c r="BA353" s="391"/>
      <c r="BB353" s="391"/>
      <c r="BC353" s="391"/>
      <c r="BD353" s="391"/>
      <c r="BE353" s="39">
        <v>320</v>
      </c>
      <c r="BF353" s="222">
        <f>IF('Current Portfolio MAIN'!AD339&gt;=0,0,1)</f>
        <v>0</v>
      </c>
      <c r="BG353" s="222">
        <f>IF('Current Portfolio MAIN'!AE339&gt;=0,0,1)</f>
        <v>0</v>
      </c>
      <c r="BH353" s="391"/>
      <c r="BI353" s="391"/>
      <c r="BJ353" s="391"/>
      <c r="BZ353" s="370">
        <v>349</v>
      </c>
      <c r="CA353" s="368">
        <f ca="1">NORMINV(RAND(),CE$2,CE$3)</f>
        <v>-3.1135008728309474E-2</v>
      </c>
      <c r="CB353" s="166">
        <f ca="1">CA353-CA$389</f>
        <v>5.7790903208110769E-2</v>
      </c>
      <c r="CC353" s="166">
        <f ca="1">CA353-CA$394</f>
        <v>8.2450857388672541E-2</v>
      </c>
      <c r="CG353" s="370">
        <v>349</v>
      </c>
      <c r="CH353" s="370">
        <f ca="1">IF(CB353&gt;=0,0,1)</f>
        <v>0</v>
      </c>
      <c r="CI353" s="370">
        <f ca="1">IF(CC353&gt;=0,0,1)</f>
        <v>0</v>
      </c>
    </row>
    <row r="354" spans="17:87" ht="15.6">
      <c r="Q354" s="227">
        <v>45869</v>
      </c>
      <c r="R354" s="113">
        <v>-9.6995880357023112E-2</v>
      </c>
      <c r="S354" s="113">
        <v>4.0849626294119368E-2</v>
      </c>
      <c r="T354" s="113">
        <v>0.12988939752208783</v>
      </c>
      <c r="U354" s="113">
        <v>2.6720528462603754E-2</v>
      </c>
      <c r="V354" s="113">
        <v>5.1414430898684138E-3</v>
      </c>
      <c r="W354" s="113">
        <v>-6.1039862474113749E-3</v>
      </c>
      <c r="X354" s="113">
        <v>6.8341087308927628E-2</v>
      </c>
      <c r="Y354" s="113">
        <v>8.5557018441543953E-2</v>
      </c>
      <c r="Z354" s="113">
        <v>0.10195997215385533</v>
      </c>
      <c r="AA354" s="113">
        <v>0.10662609680533808</v>
      </c>
      <c r="AB354" s="113">
        <v>6.5874184161132332E-2</v>
      </c>
      <c r="AC354" s="409">
        <f t="shared" si="32"/>
        <v>0.5278594876350422</v>
      </c>
      <c r="AD354" s="113">
        <f t="shared" si="33"/>
        <v>1.4780843805554118</v>
      </c>
      <c r="AE354" s="113">
        <f t="shared" si="34"/>
        <v>1.8990310728315309</v>
      </c>
      <c r="AP354" s="39">
        <v>321</v>
      </c>
      <c r="AQ354" s="222">
        <f>IF('Current Portfolio MAIN'!AD340&gt;=0,0,1)</f>
        <v>0</v>
      </c>
      <c r="AR354" s="222">
        <f>IF('Current Portfolio MAIN'!AE340&gt;=0,0,1)</f>
        <v>0</v>
      </c>
      <c r="AW354" s="391"/>
      <c r="AX354" s="391"/>
      <c r="AY354" s="391"/>
      <c r="AZ354" s="391"/>
      <c r="BA354" s="391"/>
      <c r="BB354" s="391"/>
      <c r="BC354" s="391"/>
      <c r="BD354" s="391"/>
      <c r="BE354" s="39">
        <v>321</v>
      </c>
      <c r="BF354" s="222">
        <f>IF('Current Portfolio MAIN'!AD340&gt;=0,0,1)</f>
        <v>0</v>
      </c>
      <c r="BG354" s="222">
        <f>IF('Current Portfolio MAIN'!AE340&gt;=0,0,1)</f>
        <v>0</v>
      </c>
      <c r="BH354" s="391"/>
      <c r="BI354" s="391"/>
      <c r="BJ354" s="391"/>
      <c r="BZ354" s="370">
        <v>350</v>
      </c>
      <c r="CA354" s="368">
        <f ca="1">NORMINV(RAND(),CE$2,CE$3)</f>
        <v>1.735675707858847E-2</v>
      </c>
      <c r="CB354" s="166">
        <f ca="1">CA354-CA$389</f>
        <v>0.10628266901500871</v>
      </c>
      <c r="CC354" s="166">
        <f ca="1">CA354-CA$394</f>
        <v>0.13094262319557048</v>
      </c>
      <c r="CG354" s="370">
        <v>350</v>
      </c>
      <c r="CH354" s="370">
        <f ca="1">IF(CB354&gt;=0,0,1)</f>
        <v>0</v>
      </c>
      <c r="CI354" s="370">
        <f ca="1">IF(CC354&gt;=0,0,1)</f>
        <v>0</v>
      </c>
    </row>
    <row r="355" spans="17:87" ht="15.6">
      <c r="Q355" s="227">
        <v>45870</v>
      </c>
      <c r="R355" s="113">
        <v>-9.6095946765750395E-2</v>
      </c>
      <c r="S355" s="113">
        <v>-2.4294671977124982E-2</v>
      </c>
      <c r="T355" s="113">
        <v>9.3071908060613051E-2</v>
      </c>
      <c r="U355" s="113">
        <v>2.1063489895525311E-3</v>
      </c>
      <c r="V355" s="113">
        <v>-2.9011265283945153E-2</v>
      </c>
      <c r="W355" s="113">
        <v>-7.0188365148045828E-2</v>
      </c>
      <c r="X355" s="113">
        <v>2.1289841768348028E-2</v>
      </c>
      <c r="Y355" s="113">
        <v>4.7876811376976081E-2</v>
      </c>
      <c r="Z355" s="113">
        <v>7.1882959301348137E-2</v>
      </c>
      <c r="AA355" s="113">
        <v>1.2854635652237434E-4</v>
      </c>
      <c r="AB355" s="113">
        <v>2.5947853699597179E-2</v>
      </c>
      <c r="AC355" s="409">
        <f t="shared" si="32"/>
        <v>4.2714020378091022E-2</v>
      </c>
      <c r="AD355" s="113">
        <f t="shared" si="33"/>
        <v>0.99293891329846062</v>
      </c>
      <c r="AE355" s="113">
        <f t="shared" si="34"/>
        <v>1.4138856055745799</v>
      </c>
      <c r="AP355" s="39">
        <v>322</v>
      </c>
      <c r="AQ355" s="222">
        <f>IF('Current Portfolio MAIN'!AD341&gt;=0,0,1)</f>
        <v>0</v>
      </c>
      <c r="AR355" s="222">
        <f>IF('Current Portfolio MAIN'!AE341&gt;=0,0,1)</f>
        <v>0</v>
      </c>
      <c r="AW355" s="391"/>
      <c r="AX355" s="391"/>
      <c r="AY355" s="391"/>
      <c r="AZ355" s="391"/>
      <c r="BA355" s="391"/>
      <c r="BB355" s="391"/>
      <c r="BC355" s="391"/>
      <c r="BD355" s="391"/>
      <c r="BE355" s="39">
        <v>322</v>
      </c>
      <c r="BF355" s="222">
        <f>IF('Current Portfolio MAIN'!AD341&gt;=0,0,1)</f>
        <v>0</v>
      </c>
      <c r="BG355" s="222">
        <f>IF('Current Portfolio MAIN'!AE341&gt;=0,0,1)</f>
        <v>0</v>
      </c>
      <c r="BH355" s="391"/>
      <c r="BI355" s="391"/>
      <c r="BJ355" s="391"/>
      <c r="BZ355" s="370">
        <v>351</v>
      </c>
      <c r="CA355" s="368">
        <f ca="1">NORMINV(RAND(),CE$2,CE$3)</f>
        <v>-1.0119663225907332E-2</v>
      </c>
      <c r="CB355" s="166">
        <f ca="1">CA355-CA$389</f>
        <v>7.8806248710512908E-2</v>
      </c>
      <c r="CC355" s="166">
        <f ca="1">CA355-CA$394</f>
        <v>0.10346620289107468</v>
      </c>
      <c r="CG355" s="370">
        <v>351</v>
      </c>
      <c r="CH355" s="370">
        <f ca="1">IF(CB355&gt;=0,0,1)</f>
        <v>0</v>
      </c>
      <c r="CI355" s="370">
        <f ca="1">IF(CC355&gt;=0,0,1)</f>
        <v>0</v>
      </c>
    </row>
    <row r="356" spans="17:87" ht="15.6">
      <c r="Q356" s="227">
        <v>45874</v>
      </c>
      <c r="R356" s="113">
        <v>-9.0630276817412869E-2</v>
      </c>
      <c r="S356" s="113">
        <v>-3.7459737250868486E-2</v>
      </c>
      <c r="T356" s="113">
        <v>7.1668828194748624E-2</v>
      </c>
      <c r="U356" s="113">
        <v>-1.4051192193769046E-2</v>
      </c>
      <c r="V356" s="113">
        <v>-3.3437141190858832E-2</v>
      </c>
      <c r="W356" s="113">
        <v>-6.606506648636834E-2</v>
      </c>
      <c r="X356" s="113">
        <v>7.025903201782091E-3</v>
      </c>
      <c r="Y356" s="113">
        <v>4.4846488314026711E-2</v>
      </c>
      <c r="Z356" s="113">
        <v>5.4904055283686359E-2</v>
      </c>
      <c r="AA356" s="113">
        <v>-3.0836294127956299E-2</v>
      </c>
      <c r="AB356" s="113">
        <v>1.6163624695147316E-2</v>
      </c>
      <c r="AC356" s="409">
        <f t="shared" si="32"/>
        <v>-7.7870808377842771E-2</v>
      </c>
      <c r="AD356" s="113">
        <f t="shared" si="33"/>
        <v>0.87235408454252683</v>
      </c>
      <c r="AE356" s="113">
        <f t="shared" si="34"/>
        <v>1.293300776818646</v>
      </c>
      <c r="AP356" s="39">
        <v>323</v>
      </c>
      <c r="AQ356" s="222">
        <f>IF('Current Portfolio MAIN'!AD342&gt;=0,0,1)</f>
        <v>0</v>
      </c>
      <c r="AR356" s="222">
        <f>IF('Current Portfolio MAIN'!AE342&gt;=0,0,1)</f>
        <v>0</v>
      </c>
      <c r="AW356" s="391"/>
      <c r="AX356" s="391"/>
      <c r="AY356" s="391"/>
      <c r="AZ356" s="391"/>
      <c r="BA356" s="391"/>
      <c r="BB356" s="391"/>
      <c r="BC356" s="391"/>
      <c r="BD356" s="391"/>
      <c r="BE356" s="39">
        <v>323</v>
      </c>
      <c r="BF356" s="222">
        <f>IF('Current Portfolio MAIN'!AD342&gt;=0,0,1)</f>
        <v>0</v>
      </c>
      <c r="BG356" s="222">
        <f>IF('Current Portfolio MAIN'!AE342&gt;=0,0,1)</f>
        <v>0</v>
      </c>
      <c r="BH356" s="391"/>
      <c r="BI356" s="391"/>
      <c r="BJ356" s="391"/>
      <c r="BZ356" s="370">
        <v>352</v>
      </c>
      <c r="CA356" s="368">
        <f ca="1">NORMINV(RAND(),CE$2,CE$3)</f>
        <v>4.3223492814551769E-2</v>
      </c>
      <c r="CB356" s="166">
        <f ca="1">CA356-CA$389</f>
        <v>0.132149404750972</v>
      </c>
      <c r="CC356" s="166">
        <f ca="1">CA356-CA$394</f>
        <v>0.15680935893153378</v>
      </c>
      <c r="CG356" s="370">
        <v>352</v>
      </c>
      <c r="CH356" s="370">
        <f ca="1">IF(CB356&gt;=0,0,1)</f>
        <v>0</v>
      </c>
      <c r="CI356" s="370">
        <f ca="1">IF(CC356&gt;=0,0,1)</f>
        <v>0</v>
      </c>
    </row>
    <row r="357" spans="17:87" ht="15.6">
      <c r="Q357" s="227">
        <v>45875</v>
      </c>
      <c r="R357" s="113">
        <v>-0.1201793218549051</v>
      </c>
      <c r="S357" s="113">
        <v>3.2590596944503947E-2</v>
      </c>
      <c r="T357" s="113">
        <v>7.4891336031239542E-2</v>
      </c>
      <c r="U357" s="113">
        <v>2.6093998301630172E-2</v>
      </c>
      <c r="V357" s="113">
        <v>-3.8609397367315168E-2</v>
      </c>
      <c r="W357" s="113">
        <v>-3.532546751402732E-2</v>
      </c>
      <c r="X357" s="113">
        <v>2.2357690783865847E-2</v>
      </c>
      <c r="Y357" s="113">
        <v>1.3849434815628614E-2</v>
      </c>
      <c r="Z357" s="113">
        <v>4.7243391137126389E-2</v>
      </c>
      <c r="AA357" s="113">
        <v>3.0577513558999403E-2</v>
      </c>
      <c r="AB357" s="113">
        <v>3.6428153288817544E-2</v>
      </c>
      <c r="AC357" s="409">
        <f t="shared" si="32"/>
        <v>8.9917928125563873E-2</v>
      </c>
      <c r="AD357" s="113">
        <f t="shared" si="33"/>
        <v>1.0401428210459334</v>
      </c>
      <c r="AE357" s="113">
        <f t="shared" si="34"/>
        <v>1.4610895133220527</v>
      </c>
      <c r="AP357" s="39">
        <v>324</v>
      </c>
      <c r="AQ357" s="222">
        <f>IF('Current Portfolio MAIN'!AD343&gt;=0,0,1)</f>
        <v>0</v>
      </c>
      <c r="AR357" s="222">
        <f>IF('Current Portfolio MAIN'!AE343&gt;=0,0,1)</f>
        <v>0</v>
      </c>
      <c r="AW357" s="391"/>
      <c r="AX357" s="391"/>
      <c r="AY357" s="391"/>
      <c r="AZ357" s="391"/>
      <c r="BA357" s="391"/>
      <c r="BB357" s="391"/>
      <c r="BC357" s="391"/>
      <c r="BD357" s="391"/>
      <c r="BE357" s="39">
        <v>324</v>
      </c>
      <c r="BF357" s="222">
        <f>IF('Current Portfolio MAIN'!AD343&gt;=0,0,1)</f>
        <v>0</v>
      </c>
      <c r="BG357" s="222">
        <f>IF('Current Portfolio MAIN'!AE343&gt;=0,0,1)</f>
        <v>0</v>
      </c>
      <c r="BH357" s="391"/>
      <c r="BI357" s="391"/>
      <c r="BJ357" s="391"/>
      <c r="BZ357" s="370">
        <v>353</v>
      </c>
      <c r="CA357" s="368">
        <f ca="1">NORMINV(RAND(),CE$2,CE$3)</f>
        <v>0.11468975333949846</v>
      </c>
      <c r="CB357" s="166">
        <f ca="1">CA357-CA$389</f>
        <v>0.20361566527591871</v>
      </c>
      <c r="CC357" s="166">
        <f ca="1">CA357-CA$394</f>
        <v>0.22827561945648048</v>
      </c>
      <c r="CG357" s="370">
        <v>353</v>
      </c>
      <c r="CH357" s="370">
        <f ca="1">IF(CB357&gt;=0,0,1)</f>
        <v>0</v>
      </c>
      <c r="CI357" s="370">
        <f ca="1">IF(CC357&gt;=0,0,1)</f>
        <v>0</v>
      </c>
    </row>
    <row r="358" spans="17:87" ht="15.6">
      <c r="Q358" s="227">
        <v>45876</v>
      </c>
      <c r="R358" s="113">
        <v>-0.13473976324249692</v>
      </c>
      <c r="S358" s="113">
        <v>6.9077195340806696E-2</v>
      </c>
      <c r="T358" s="113">
        <v>6.1191869770971907E-2</v>
      </c>
      <c r="U358" s="113">
        <v>3.5212892888363045E-2</v>
      </c>
      <c r="V358" s="113">
        <v>-3.9867064932830765E-2</v>
      </c>
      <c r="W358" s="113">
        <v>-2.5517755341514237E-2</v>
      </c>
      <c r="X358" s="113">
        <v>3.3298196841287098E-2</v>
      </c>
      <c r="Y358" s="113">
        <v>2.6821241387478434E-2</v>
      </c>
      <c r="Z358" s="113">
        <v>2.9187565552313721E-2</v>
      </c>
      <c r="AA358" s="113">
        <v>2.8602477005680083E-2</v>
      </c>
      <c r="AB358" s="113">
        <v>3.8452177988404612E-2</v>
      </c>
      <c r="AC358" s="409">
        <f t="shared" si="32"/>
        <v>0.12171903325846367</v>
      </c>
      <c r="AD358" s="113">
        <f t="shared" si="33"/>
        <v>1.0719439261788333</v>
      </c>
      <c r="AE358" s="113">
        <f t="shared" si="34"/>
        <v>1.4928906184549524</v>
      </c>
      <c r="AP358" s="39">
        <v>325</v>
      </c>
      <c r="AQ358" s="222">
        <f>IF('Current Portfolio MAIN'!AD344&gt;=0,0,1)</f>
        <v>0</v>
      </c>
      <c r="AR358" s="222">
        <f>IF('Current Portfolio MAIN'!AE344&gt;=0,0,1)</f>
        <v>0</v>
      </c>
      <c r="AW358" s="391"/>
      <c r="AX358" s="391"/>
      <c r="AY358" s="391"/>
      <c r="AZ358" s="391"/>
      <c r="BA358" s="391"/>
      <c r="BB358" s="391"/>
      <c r="BC358" s="391"/>
      <c r="BD358" s="391"/>
      <c r="BE358" s="39">
        <v>325</v>
      </c>
      <c r="BF358" s="222">
        <f>IF('Current Portfolio MAIN'!AD344&gt;=0,0,1)</f>
        <v>0</v>
      </c>
      <c r="BG358" s="222">
        <f>IF('Current Portfolio MAIN'!AE344&gt;=0,0,1)</f>
        <v>0</v>
      </c>
      <c r="BH358" s="391"/>
      <c r="BI358" s="391"/>
      <c r="BJ358" s="391"/>
      <c r="BZ358" s="370">
        <v>354</v>
      </c>
      <c r="CA358" s="368">
        <f ca="1">NORMINV(RAND(),CE$2,CE$3)</f>
        <v>2.5132655238491355E-2</v>
      </c>
      <c r="CB358" s="166">
        <f ca="1">CA358-CA$389</f>
        <v>0.1140585671749116</v>
      </c>
      <c r="CC358" s="166">
        <f ca="1">CA358-CA$394</f>
        <v>0.13871852135547336</v>
      </c>
      <c r="CG358" s="370">
        <v>354</v>
      </c>
      <c r="CH358" s="370">
        <f ca="1">IF(CB358&gt;=0,0,1)</f>
        <v>0</v>
      </c>
      <c r="CI358" s="370">
        <f ca="1">IF(CC358&gt;=0,0,1)</f>
        <v>0</v>
      </c>
    </row>
    <row r="359" spans="17:87" ht="15.6">
      <c r="Q359" s="227">
        <v>45877</v>
      </c>
      <c r="R359" s="113">
        <v>-0.14948331363427436</v>
      </c>
      <c r="S359" s="113">
        <v>9.6492034678821614E-2</v>
      </c>
      <c r="T359" s="113">
        <v>5.7138426272034692E-2</v>
      </c>
      <c r="U359" s="113">
        <v>6.0253661506978196E-2</v>
      </c>
      <c r="V359" s="113">
        <v>-6.0767277371733486E-2</v>
      </c>
      <c r="W359" s="113">
        <v>-2.9926202353312781E-2</v>
      </c>
      <c r="X359" s="113">
        <v>2.2764558459145601E-2</v>
      </c>
      <c r="Y359" s="113">
        <v>2.1037139389820991E-2</v>
      </c>
      <c r="Z359" s="113">
        <v>2.9113658876356308E-2</v>
      </c>
      <c r="AA359" s="113">
        <v>1.746880030165876E-2</v>
      </c>
      <c r="AB359" s="113">
        <v>3.3127014270687871E-2</v>
      </c>
      <c r="AC359" s="409">
        <f t="shared" si="32"/>
        <v>9.7218500396183405E-2</v>
      </c>
      <c r="AD359" s="113">
        <f t="shared" si="33"/>
        <v>1.047443393316553</v>
      </c>
      <c r="AE359" s="113">
        <f t="shared" si="34"/>
        <v>1.4683900855926721</v>
      </c>
      <c r="AP359" s="39">
        <v>326</v>
      </c>
      <c r="AQ359" s="222">
        <f>IF('Current Portfolio MAIN'!AD345&gt;=0,0,1)</f>
        <v>0</v>
      </c>
      <c r="AR359" s="222">
        <f>IF('Current Portfolio MAIN'!AE345&gt;=0,0,1)</f>
        <v>0</v>
      </c>
      <c r="AW359" s="391"/>
      <c r="AX359" s="391"/>
      <c r="AY359" s="391"/>
      <c r="AZ359" s="391"/>
      <c r="BA359" s="391"/>
      <c r="BB359" s="391"/>
      <c r="BC359" s="391"/>
      <c r="BD359" s="391"/>
      <c r="BE359" s="39">
        <v>326</v>
      </c>
      <c r="BF359" s="222">
        <f>IF('Current Portfolio MAIN'!AD345&gt;=0,0,1)</f>
        <v>0</v>
      </c>
      <c r="BG359" s="222">
        <f>IF('Current Portfolio MAIN'!AE345&gt;=0,0,1)</f>
        <v>0</v>
      </c>
      <c r="BH359" s="391"/>
      <c r="BI359" s="391"/>
      <c r="BJ359" s="391"/>
      <c r="BZ359" s="370">
        <v>355</v>
      </c>
      <c r="CA359" s="368">
        <f ca="1">NORMINV(RAND(),CE$2,CE$3)</f>
        <v>1.4027656653842518E-2</v>
      </c>
      <c r="CB359" s="166">
        <f ca="1">CA359-CA$389</f>
        <v>0.10295356859026276</v>
      </c>
      <c r="CC359" s="166">
        <f ca="1">CA359-CA$394</f>
        <v>0.12761352277082452</v>
      </c>
      <c r="CG359" s="370">
        <v>355</v>
      </c>
      <c r="CH359" s="370">
        <f ca="1">IF(CB359&gt;=0,0,1)</f>
        <v>0</v>
      </c>
      <c r="CI359" s="370">
        <f ca="1">IF(CC359&gt;=0,0,1)</f>
        <v>0</v>
      </c>
    </row>
    <row r="360" spans="17:87" ht="15.6">
      <c r="Q360" s="227">
        <v>45881</v>
      </c>
      <c r="R360" s="113">
        <v>-4.8054618122242543E-2</v>
      </c>
      <c r="S360" s="113">
        <v>0.11220143422450435</v>
      </c>
      <c r="T360" s="113">
        <v>7.5318523845661733E-2</v>
      </c>
      <c r="U360" s="113">
        <v>7.42756622959313E-2</v>
      </c>
      <c r="V360" s="113">
        <v>-2.9814007426027134E-2</v>
      </c>
      <c r="W360" s="113">
        <v>-1.7796394590123832E-3</v>
      </c>
      <c r="X360" s="113">
        <v>3.7402736300864436E-2</v>
      </c>
      <c r="Y360" s="113">
        <v>1.6925242304970611E-2</v>
      </c>
      <c r="Z360" s="113">
        <v>4.8666506011393551E-2</v>
      </c>
      <c r="AA360" s="113">
        <v>6.5200712026494134E-3</v>
      </c>
      <c r="AB360" s="113">
        <v>5.3042250870377172E-2</v>
      </c>
      <c r="AC360" s="409">
        <f t="shared" si="32"/>
        <v>0.34470416204907051</v>
      </c>
      <c r="AD360" s="113">
        <f t="shared" si="33"/>
        <v>1.2949290549694401</v>
      </c>
      <c r="AE360" s="113">
        <f t="shared" si="34"/>
        <v>1.7158757472455592</v>
      </c>
      <c r="AP360" s="39">
        <v>327</v>
      </c>
      <c r="AQ360" s="222">
        <f>IF('Current Portfolio MAIN'!AD346&gt;=0,0,1)</f>
        <v>0</v>
      </c>
      <c r="AR360" s="222">
        <f>IF('Current Portfolio MAIN'!AE346&gt;=0,0,1)</f>
        <v>0</v>
      </c>
      <c r="AW360" s="391"/>
      <c r="AX360" s="391"/>
      <c r="AY360" s="391"/>
      <c r="AZ360" s="391"/>
      <c r="BA360" s="391"/>
      <c r="BB360" s="391"/>
      <c r="BC360" s="391"/>
      <c r="BD360" s="391"/>
      <c r="BE360" s="39">
        <v>327</v>
      </c>
      <c r="BF360" s="222">
        <f>IF('Current Portfolio MAIN'!AD346&gt;=0,0,1)</f>
        <v>0</v>
      </c>
      <c r="BG360" s="222">
        <f>IF('Current Portfolio MAIN'!AE346&gt;=0,0,1)</f>
        <v>0</v>
      </c>
      <c r="BH360" s="391"/>
      <c r="BI360" s="391"/>
      <c r="BJ360" s="391"/>
      <c r="BZ360" s="370">
        <v>356</v>
      </c>
      <c r="CA360" s="368">
        <f ca="1">NORMINV(RAND(),CE$2,CE$3)</f>
        <v>-9.0730237319600504E-2</v>
      </c>
      <c r="CB360" s="166">
        <f ca="1">CA360-CA$389</f>
        <v>-1.8043253831802608E-3</v>
      </c>
      <c r="CC360" s="166">
        <f ca="1">CA360-CA$394</f>
        <v>2.2855628797381511E-2</v>
      </c>
      <c r="CG360" s="370">
        <v>356</v>
      </c>
      <c r="CH360" s="370">
        <f ca="1">IF(CB360&gt;=0,0,1)</f>
        <v>1</v>
      </c>
      <c r="CI360" s="370">
        <f ca="1">IF(CC360&gt;=0,0,1)</f>
        <v>0</v>
      </c>
    </row>
    <row r="361" spans="17:87" ht="15.6">
      <c r="Q361" s="227">
        <v>45882</v>
      </c>
      <c r="R361" s="113">
        <v>-1.199600627698838E-2</v>
      </c>
      <c r="S361" s="113">
        <v>0.13716906754349867</v>
      </c>
      <c r="T361" s="113">
        <v>4.8867770392887921E-2</v>
      </c>
      <c r="U361" s="113">
        <v>6.7977045791277169E-2</v>
      </c>
      <c r="V361" s="113">
        <v>-9.1415678089368235E-4</v>
      </c>
      <c r="W361" s="113">
        <v>1.8422301167614785E-2</v>
      </c>
      <c r="X361" s="113">
        <v>7.4619668322710275E-2</v>
      </c>
      <c r="Y361" s="113">
        <v>5.4162010747204503E-2</v>
      </c>
      <c r="Z361" s="113">
        <v>3.4061690796969524E-2</v>
      </c>
      <c r="AA361" s="113">
        <v>1.106984912281983E-2</v>
      </c>
      <c r="AB361" s="113">
        <v>5.5498723342021661E-2</v>
      </c>
      <c r="AC361" s="409">
        <f t="shared" si="32"/>
        <v>0.48893796416912227</v>
      </c>
      <c r="AD361" s="113">
        <f t="shared" si="33"/>
        <v>1.4391628570894919</v>
      </c>
      <c r="AE361" s="113">
        <f t="shared" si="34"/>
        <v>1.860109549365611</v>
      </c>
      <c r="AP361" s="39">
        <v>328</v>
      </c>
      <c r="AQ361" s="222">
        <f>IF('Current Portfolio MAIN'!AD347&gt;=0,0,1)</f>
        <v>0</v>
      </c>
      <c r="AR361" s="222">
        <f>IF('Current Portfolio MAIN'!AE347&gt;=0,0,1)</f>
        <v>0</v>
      </c>
      <c r="AW361" s="391"/>
      <c r="AX361" s="391"/>
      <c r="AY361" s="391"/>
      <c r="AZ361" s="391"/>
      <c r="BA361" s="391"/>
      <c r="BB361" s="391"/>
      <c r="BC361" s="391"/>
      <c r="BD361" s="391"/>
      <c r="BE361" s="39">
        <v>328</v>
      </c>
      <c r="BF361" s="222">
        <f>IF('Current Portfolio MAIN'!AD347&gt;=0,0,1)</f>
        <v>0</v>
      </c>
      <c r="BG361" s="222">
        <f>IF('Current Portfolio MAIN'!AE347&gt;=0,0,1)</f>
        <v>0</v>
      </c>
      <c r="BH361" s="391"/>
      <c r="BI361" s="391"/>
      <c r="BJ361" s="391"/>
      <c r="BZ361" s="370">
        <v>357</v>
      </c>
      <c r="CA361" s="368">
        <f ca="1">NORMINV(RAND(),CE$2,CE$3)</f>
        <v>0.16587539532063539</v>
      </c>
      <c r="CB361" s="166">
        <f ca="1">CA361-CA$389</f>
        <v>0.25480130725705563</v>
      </c>
      <c r="CC361" s="166">
        <f ca="1">CA361-CA$394</f>
        <v>0.2794612614376174</v>
      </c>
      <c r="CG361" s="370">
        <v>357</v>
      </c>
      <c r="CH361" s="370">
        <f ca="1">IF(CB361&gt;=0,0,1)</f>
        <v>0</v>
      </c>
      <c r="CI361" s="370">
        <f ca="1">IF(CC361&gt;=0,0,1)</f>
        <v>0</v>
      </c>
    </row>
    <row r="362" spans="17:87" ht="15.6">
      <c r="Q362" s="227">
        <v>45883</v>
      </c>
      <c r="R362" s="113">
        <v>7.3750929358479933E-2</v>
      </c>
      <c r="S362" s="113">
        <v>0.13100158449415145</v>
      </c>
      <c r="T362" s="113">
        <v>5.514716336997072E-2</v>
      </c>
      <c r="U362" s="113">
        <v>5.035062099610621E-2</v>
      </c>
      <c r="V362" s="113">
        <v>-8.813565146998048E-3</v>
      </c>
      <c r="W362" s="113">
        <v>3.1454490398241663E-2</v>
      </c>
      <c r="X362" s="113">
        <v>8.3309017159659549E-2</v>
      </c>
      <c r="Y362" s="113">
        <v>5.6787838224882314E-2</v>
      </c>
      <c r="Z362" s="113">
        <v>3.5710932381054494E-2</v>
      </c>
      <c r="AA362" s="113">
        <v>5.6737827948022845E-2</v>
      </c>
      <c r="AB362" s="113">
        <v>5.4491123552792953E-2</v>
      </c>
      <c r="AC362" s="409">
        <f t="shared" si="32"/>
        <v>0.61992796273636408</v>
      </c>
      <c r="AD362" s="113">
        <f t="shared" si="33"/>
        <v>1.5701528556567337</v>
      </c>
      <c r="AE362" s="113">
        <f t="shared" si="34"/>
        <v>1.9910995479328528</v>
      </c>
      <c r="AP362" s="39">
        <v>329</v>
      </c>
      <c r="AQ362" s="222">
        <f>IF('Current Portfolio MAIN'!AD348&gt;=0,0,1)</f>
        <v>0</v>
      </c>
      <c r="AR362" s="222">
        <f>IF('Current Portfolio MAIN'!AE348&gt;=0,0,1)</f>
        <v>0</v>
      </c>
      <c r="AW362" s="391"/>
      <c r="AX362" s="391"/>
      <c r="AY362" s="391"/>
      <c r="AZ362" s="391"/>
      <c r="BA362" s="391"/>
      <c r="BB362" s="391"/>
      <c r="BC362" s="391"/>
      <c r="BD362" s="391"/>
      <c r="BE362" s="39">
        <v>329</v>
      </c>
      <c r="BF362" s="222">
        <f>IF('Current Portfolio MAIN'!AD348&gt;=0,0,1)</f>
        <v>0</v>
      </c>
      <c r="BG362" s="222">
        <f>IF('Current Portfolio MAIN'!AE348&gt;=0,0,1)</f>
        <v>0</v>
      </c>
      <c r="BH362" s="391"/>
      <c r="BI362" s="391"/>
      <c r="BJ362" s="391"/>
      <c r="BZ362" s="370">
        <v>358</v>
      </c>
      <c r="CA362" s="368">
        <f ca="1">NORMINV(RAND(),CE$2,CE$3)</f>
        <v>-1.0327856248353938E-2</v>
      </c>
      <c r="CB362" s="166">
        <f ca="1">CA362-CA$389</f>
        <v>7.8598055688066298E-2</v>
      </c>
      <c r="CC362" s="166">
        <f ca="1">CA362-CA$394</f>
        <v>0.10325800986862807</v>
      </c>
      <c r="CG362" s="370">
        <v>358</v>
      </c>
      <c r="CH362" s="370">
        <f ca="1">IF(CB362&gt;=0,0,1)</f>
        <v>0</v>
      </c>
      <c r="CI362" s="370">
        <f ca="1">IF(CC362&gt;=0,0,1)</f>
        <v>0</v>
      </c>
    </row>
    <row r="363" spans="17:87" ht="15.6">
      <c r="Q363" s="227">
        <v>45884</v>
      </c>
      <c r="R363" s="113">
        <v>0.10215847410492462</v>
      </c>
      <c r="S363" s="113">
        <v>0.12826126207490818</v>
      </c>
      <c r="T363" s="113">
        <v>4.0112732995273515E-2</v>
      </c>
      <c r="U363" s="113">
        <v>-8.2828710785616266E-3</v>
      </c>
      <c r="V363" s="113">
        <v>-3.3922521275903006E-2</v>
      </c>
      <c r="W363" s="113">
        <v>1.8203250441904739E-2</v>
      </c>
      <c r="X363" s="113">
        <v>8.2786411893980727E-2</v>
      </c>
      <c r="Y363" s="113">
        <v>5.8120429927853712E-2</v>
      </c>
      <c r="Z363" s="113">
        <v>4.2045401611863209E-2</v>
      </c>
      <c r="AA363" s="113">
        <v>5.5853365455367232E-2</v>
      </c>
      <c r="AB363" s="113">
        <v>4.7944433934428154E-2</v>
      </c>
      <c r="AC363" s="409">
        <f t="shared" si="32"/>
        <v>0.53328037008603946</v>
      </c>
      <c r="AD363" s="113">
        <f t="shared" si="33"/>
        <v>1.4835052630064092</v>
      </c>
      <c r="AE363" s="113">
        <f t="shared" si="34"/>
        <v>1.9044519552825281</v>
      </c>
      <c r="AP363" s="39">
        <v>330</v>
      </c>
      <c r="AQ363" s="222">
        <f>IF('Current Portfolio MAIN'!AD349&gt;=0,0,1)</f>
        <v>0</v>
      </c>
      <c r="AR363" s="222">
        <f>IF('Current Portfolio MAIN'!AE349&gt;=0,0,1)</f>
        <v>0</v>
      </c>
      <c r="AW363" s="391"/>
      <c r="AX363" s="391"/>
      <c r="AY363" s="391"/>
      <c r="AZ363" s="391"/>
      <c r="BA363" s="391"/>
      <c r="BB363" s="391"/>
      <c r="BC363" s="391"/>
      <c r="BD363" s="391"/>
      <c r="BE363" s="39">
        <v>330</v>
      </c>
      <c r="BF363" s="222">
        <f>IF('Current Portfolio MAIN'!AD349&gt;=0,0,1)</f>
        <v>0</v>
      </c>
      <c r="BG363" s="222">
        <f>IF('Current Portfolio MAIN'!AE349&gt;=0,0,1)</f>
        <v>0</v>
      </c>
      <c r="BH363" s="391"/>
      <c r="BI363" s="391"/>
      <c r="BJ363" s="391"/>
      <c r="BZ363" s="370">
        <v>359</v>
      </c>
      <c r="CA363" s="368">
        <f ca="1">NORMINV(RAND(),CE$2,CE$3)</f>
        <v>4.2590289353480679E-2</v>
      </c>
      <c r="CB363" s="166">
        <f ca="1">CA363-CA$389</f>
        <v>0.13151620128990094</v>
      </c>
      <c r="CC363" s="166">
        <f ca="1">CA363-CA$394</f>
        <v>0.15617615547046271</v>
      </c>
      <c r="CG363" s="370">
        <v>359</v>
      </c>
      <c r="CH363" s="370">
        <f ca="1">IF(CB363&gt;=0,0,1)</f>
        <v>0</v>
      </c>
      <c r="CI363" s="370">
        <f ca="1">IF(CC363&gt;=0,0,1)</f>
        <v>0</v>
      </c>
    </row>
    <row r="364" spans="17:87" ht="15.6">
      <c r="Q364" s="227">
        <v>45888</v>
      </c>
      <c r="R364" s="113">
        <v>0.12706172529771753</v>
      </c>
      <c r="S364" s="113">
        <v>0.12304902249986793</v>
      </c>
      <c r="T364" s="113">
        <v>2.8085083405989586E-2</v>
      </c>
      <c r="U364" s="113">
        <v>9.1500236382464628E-3</v>
      </c>
      <c r="V364" s="113">
        <v>-1.4980155123269001E-2</v>
      </c>
      <c r="W364" s="113">
        <v>5.8199287345602979E-2</v>
      </c>
      <c r="X364" s="113">
        <v>0.10287027944860494</v>
      </c>
      <c r="Y364" s="113">
        <v>4.2087217375602837E-2</v>
      </c>
      <c r="Z364" s="113">
        <v>9.1837438376649594E-3</v>
      </c>
      <c r="AA364" s="113">
        <v>3.7201767303420841E-2</v>
      </c>
      <c r="AB364" s="113">
        <v>4.7367677986082768E-2</v>
      </c>
      <c r="AC364" s="409">
        <f t="shared" si="32"/>
        <v>0.56927567301553184</v>
      </c>
      <c r="AD364" s="113">
        <f t="shared" si="33"/>
        <v>1.5195005659359015</v>
      </c>
      <c r="AE364" s="113">
        <f t="shared" si="34"/>
        <v>1.9404472582120205</v>
      </c>
      <c r="AP364" s="39">
        <v>331</v>
      </c>
      <c r="AQ364" s="222">
        <f>IF('Current Portfolio MAIN'!AD350&gt;=0,0,1)</f>
        <v>0</v>
      </c>
      <c r="AR364" s="222">
        <f>IF('Current Portfolio MAIN'!AE350&gt;=0,0,1)</f>
        <v>0</v>
      </c>
      <c r="AW364" s="391"/>
      <c r="AX364" s="391"/>
      <c r="AY364" s="391"/>
      <c r="AZ364" s="391"/>
      <c r="BA364" s="391"/>
      <c r="BB364" s="391"/>
      <c r="BC364" s="391"/>
      <c r="BD364" s="391"/>
      <c r="BE364" s="39">
        <v>331</v>
      </c>
      <c r="BF364" s="222">
        <f>IF('Current Portfolio MAIN'!AD350&gt;=0,0,1)</f>
        <v>0</v>
      </c>
      <c r="BG364" s="222">
        <f>IF('Current Portfolio MAIN'!AE350&gt;=0,0,1)</f>
        <v>0</v>
      </c>
      <c r="BH364" s="391"/>
      <c r="BI364" s="391"/>
      <c r="BJ364" s="391"/>
      <c r="BZ364" s="370">
        <v>360</v>
      </c>
      <c r="CA364" s="368">
        <f ca="1">NORMINV(RAND(),CE$2,CE$3)</f>
        <v>-4.6092265200615587E-2</v>
      </c>
      <c r="CB364" s="166">
        <f ca="1">CA364-CA$389</f>
        <v>4.2833646735804656E-2</v>
      </c>
      <c r="CC364" s="166">
        <f ca="1">CA364-CA$394</f>
        <v>6.7493600916366428E-2</v>
      </c>
      <c r="CG364" s="370">
        <v>360</v>
      </c>
      <c r="CH364" s="370">
        <f ca="1">IF(CB364&gt;=0,0,1)</f>
        <v>0</v>
      </c>
      <c r="CI364" s="370">
        <f ca="1">IF(CC364&gt;=0,0,1)</f>
        <v>0</v>
      </c>
    </row>
    <row r="365" spans="17:87" ht="15.6">
      <c r="Q365" s="227">
        <v>45889</v>
      </c>
      <c r="R365" s="113">
        <v>3.9020526916067277E-2</v>
      </c>
      <c r="S365" s="113">
        <v>8.1326053593300252E-2</v>
      </c>
      <c r="T365" s="113">
        <v>2.6692545924085209E-2</v>
      </c>
      <c r="U365" s="113">
        <v>9.9769210418227949E-3</v>
      </c>
      <c r="V365" s="113">
        <v>-8.2837344715415151E-3</v>
      </c>
      <c r="W365" s="113">
        <v>5.900909188949921E-3</v>
      </c>
      <c r="X365" s="113">
        <v>0.19111213639022884</v>
      </c>
      <c r="Y365" s="113">
        <v>4.7519690618898158E-2</v>
      </c>
      <c r="Z365" s="113">
        <v>1.293877840766755E-2</v>
      </c>
      <c r="AA365" s="113">
        <v>9.2741554834956386E-3</v>
      </c>
      <c r="AB365" s="113">
        <v>3.9786333392061835E-2</v>
      </c>
      <c r="AC365" s="409">
        <f t="shared" si="32"/>
        <v>0.45526431648503596</v>
      </c>
      <c r="AD365" s="113">
        <f t="shared" si="33"/>
        <v>1.4054892094054057</v>
      </c>
      <c r="AE365" s="113">
        <f t="shared" si="34"/>
        <v>1.8264359016815246</v>
      </c>
      <c r="AP365" s="39">
        <v>332</v>
      </c>
      <c r="AQ365" s="222">
        <f>IF('Current Portfolio MAIN'!AD351&gt;=0,0,1)</f>
        <v>0</v>
      </c>
      <c r="AR365" s="222">
        <f>IF('Current Portfolio MAIN'!AE351&gt;=0,0,1)</f>
        <v>0</v>
      </c>
      <c r="AW365" s="391"/>
      <c r="AX365" s="391"/>
      <c r="AY365" s="391"/>
      <c r="AZ365" s="391"/>
      <c r="BA365" s="391"/>
      <c r="BB365" s="391"/>
      <c r="BC365" s="391"/>
      <c r="BD365" s="391"/>
      <c r="BE365" s="39">
        <v>332</v>
      </c>
      <c r="BF365" s="222">
        <f>IF('Current Portfolio MAIN'!AD351&gt;=0,0,1)</f>
        <v>0</v>
      </c>
      <c r="BG365" s="222">
        <f>IF('Current Portfolio MAIN'!AE351&gt;=0,0,1)</f>
        <v>0</v>
      </c>
      <c r="BH365" s="391"/>
      <c r="BI365" s="391"/>
      <c r="BJ365" s="391"/>
      <c r="BZ365" s="370">
        <v>361</v>
      </c>
      <c r="CA365" s="368">
        <f ca="1">NORMINV(RAND(),CE$2,CE$3)</f>
        <v>-3.9038512771308848E-2</v>
      </c>
      <c r="CB365" s="166">
        <f ca="1">CA365-CA$389</f>
        <v>4.9887399165111396E-2</v>
      </c>
      <c r="CC365" s="166">
        <f ca="1">CA365-CA$394</f>
        <v>7.4547353345673167E-2</v>
      </c>
      <c r="CG365" s="370">
        <v>361</v>
      </c>
      <c r="CH365" s="370">
        <f ca="1">IF(CB365&gt;=0,0,1)</f>
        <v>0</v>
      </c>
      <c r="CI365" s="370">
        <f ca="1">IF(CC365&gt;=0,0,1)</f>
        <v>0</v>
      </c>
    </row>
    <row r="366" spans="17:87" ht="15.6">
      <c r="Q366" s="227">
        <v>45890</v>
      </c>
      <c r="R366" s="113">
        <v>2.6257507953404646E-2</v>
      </c>
      <c r="S366" s="113">
        <v>7.7315426157753553E-2</v>
      </c>
      <c r="T366" s="113">
        <v>2.251543186706173E-2</v>
      </c>
      <c r="U366" s="113">
        <v>1.9019264401192171E-3</v>
      </c>
      <c r="V366" s="113">
        <v>-3.0334834279050371E-2</v>
      </c>
      <c r="W366" s="113">
        <v>-2.8596425318693997E-2</v>
      </c>
      <c r="X366" s="113">
        <v>9.1081000501986198E-2</v>
      </c>
      <c r="Y366" s="113">
        <v>4.2100482296447472E-2</v>
      </c>
      <c r="Z366" s="113">
        <v>-1.5496248680839098E-2</v>
      </c>
      <c r="AA366" s="113">
        <v>-2.6679786941089523E-3</v>
      </c>
      <c r="AB366" s="113">
        <v>2.7637268375119373E-2</v>
      </c>
      <c r="AC366" s="409">
        <f t="shared" si="32"/>
        <v>0.21171355661919977</v>
      </c>
      <c r="AD366" s="113">
        <f t="shared" si="33"/>
        <v>1.1619384495395693</v>
      </c>
      <c r="AE366" s="113">
        <f t="shared" si="34"/>
        <v>1.5828851418156886</v>
      </c>
      <c r="AP366" s="39">
        <v>333</v>
      </c>
      <c r="AQ366" s="222">
        <f>IF('Current Portfolio MAIN'!AD352&gt;=0,0,1)</f>
        <v>0</v>
      </c>
      <c r="AR366" s="222">
        <f>IF('Current Portfolio MAIN'!AE352&gt;=0,0,1)</f>
        <v>0</v>
      </c>
      <c r="AW366" s="391"/>
      <c r="AX366" s="391"/>
      <c r="AY366" s="391"/>
      <c r="AZ366" s="391"/>
      <c r="BA366" s="391"/>
      <c r="BB366" s="391"/>
      <c r="BC366" s="391"/>
      <c r="BD366" s="391"/>
      <c r="BE366" s="39">
        <v>333</v>
      </c>
      <c r="BF366" s="222">
        <f>IF('Current Portfolio MAIN'!AD352&gt;=0,0,1)</f>
        <v>0</v>
      </c>
      <c r="BG366" s="222">
        <f>IF('Current Portfolio MAIN'!AE352&gt;=0,0,1)</f>
        <v>0</v>
      </c>
      <c r="BH366" s="391"/>
      <c r="BI366" s="391"/>
      <c r="BJ366" s="391"/>
      <c r="BZ366" s="370">
        <v>362</v>
      </c>
      <c r="CA366" s="368">
        <f ca="1">NORMINV(RAND(),CE$2,CE$3)</f>
        <v>1.7983098367457484E-2</v>
      </c>
      <c r="CB366" s="166">
        <f ca="1">CA366-CA$389</f>
        <v>0.10690901030387773</v>
      </c>
      <c r="CC366" s="166">
        <f ca="1">CA366-CA$394</f>
        <v>0.1315689644844395</v>
      </c>
      <c r="CG366" s="370">
        <v>362</v>
      </c>
      <c r="CH366" s="370">
        <f ca="1">IF(CB366&gt;=0,0,1)</f>
        <v>0</v>
      </c>
      <c r="CI366" s="370">
        <f ca="1">IF(CC366&gt;=0,0,1)</f>
        <v>0</v>
      </c>
    </row>
    <row r="367" spans="17:87" ht="15.6">
      <c r="Q367" s="227">
        <v>45891</v>
      </c>
      <c r="R367" s="113">
        <v>0.12113504606794923</v>
      </c>
      <c r="S367" s="113">
        <v>9.0038443859224992E-2</v>
      </c>
      <c r="T367" s="113">
        <v>1.5726615042777947E-2</v>
      </c>
      <c r="U367" s="113">
        <v>8.5043976047893821E-3</v>
      </c>
      <c r="V367" s="113">
        <v>-2.8862089973903382E-3</v>
      </c>
      <c r="W367" s="113">
        <v>2.4290138913206638E-2</v>
      </c>
      <c r="X367" s="113">
        <v>0.14089788943589809</v>
      </c>
      <c r="Y367" s="113">
        <v>3.8463657178741339E-2</v>
      </c>
      <c r="Z367" s="113">
        <v>1.7948640468090415E-2</v>
      </c>
      <c r="AA367" s="113">
        <v>8.1018660261291675E-3</v>
      </c>
      <c r="AB367" s="113">
        <v>3.9685069977573706E-2</v>
      </c>
      <c r="AC367" s="409">
        <f t="shared" si="32"/>
        <v>0.50190555557699057</v>
      </c>
      <c r="AD367" s="113">
        <f t="shared" si="33"/>
        <v>1.4521304484973601</v>
      </c>
      <c r="AE367" s="113">
        <f t="shared" si="34"/>
        <v>1.8730771407734794</v>
      </c>
      <c r="AP367" s="39">
        <v>334</v>
      </c>
      <c r="AQ367" s="222">
        <f>IF('Current Portfolio MAIN'!AD353&gt;=0,0,1)</f>
        <v>0</v>
      </c>
      <c r="AR367" s="222">
        <f>IF('Current Portfolio MAIN'!AE353&gt;=0,0,1)</f>
        <v>0</v>
      </c>
      <c r="AW367" s="391"/>
      <c r="AX367" s="391"/>
      <c r="AY367" s="391"/>
      <c r="AZ367" s="391"/>
      <c r="BA367" s="391"/>
      <c r="BB367" s="391"/>
      <c r="BC367" s="391"/>
      <c r="BD367" s="391"/>
      <c r="BE367" s="39">
        <v>334</v>
      </c>
      <c r="BF367" s="222">
        <f>IF('Current Portfolio MAIN'!AD353&gt;=0,0,1)</f>
        <v>0</v>
      </c>
      <c r="BG367" s="222">
        <f>IF('Current Portfolio MAIN'!AE353&gt;=0,0,1)</f>
        <v>0</v>
      </c>
      <c r="BH367" s="391"/>
      <c r="BI367" s="391"/>
      <c r="BJ367" s="391"/>
      <c r="BZ367" s="370">
        <v>363</v>
      </c>
      <c r="CA367" s="368">
        <f ca="1">NORMINV(RAND(),CE$2,CE$3)</f>
        <v>1.065932332063319E-2</v>
      </c>
      <c r="CB367" s="166">
        <f ca="1">CA367-CA$389</f>
        <v>9.9585235257053428E-2</v>
      </c>
      <c r="CC367" s="166">
        <f ca="1">CA367-CA$394</f>
        <v>0.1242451894376152</v>
      </c>
      <c r="CG367" s="370">
        <v>363</v>
      </c>
      <c r="CH367" s="370">
        <f ca="1">IF(CB367&gt;=0,0,1)</f>
        <v>0</v>
      </c>
      <c r="CI367" s="370">
        <f ca="1">IF(CC367&gt;=0,0,1)</f>
        <v>0</v>
      </c>
    </row>
    <row r="368" spans="17:87" ht="15.6">
      <c r="Q368" s="227">
        <v>45895</v>
      </c>
      <c r="R368" s="113">
        <v>0.20350438872045817</v>
      </c>
      <c r="S368" s="113">
        <v>9.6912226110403399E-2</v>
      </c>
      <c r="T368" s="113">
        <v>-1.3962075026974219E-4</v>
      </c>
      <c r="U368" s="113">
        <v>1.8633947472280088E-2</v>
      </c>
      <c r="V368" s="113">
        <v>-9.0723237897997189E-3</v>
      </c>
      <c r="W368" s="113">
        <v>-2.7800411077950171E-2</v>
      </c>
      <c r="X368" s="113">
        <v>0.12656207597919877</v>
      </c>
      <c r="Y368" s="113">
        <v>3.9753144560792375E-2</v>
      </c>
      <c r="Z368" s="113">
        <v>3.087235724948556E-2</v>
      </c>
      <c r="AA368" s="113">
        <v>1.1034071657441524E-2</v>
      </c>
      <c r="AB368" s="113">
        <v>3.5481423683431768E-2</v>
      </c>
      <c r="AC368" s="409">
        <f t="shared" si="32"/>
        <v>0.52574127981547203</v>
      </c>
      <c r="AD368" s="113">
        <f t="shared" si="33"/>
        <v>1.4759661727358417</v>
      </c>
      <c r="AE368" s="113">
        <f t="shared" si="34"/>
        <v>1.8969128650119607</v>
      </c>
      <c r="AP368" s="39">
        <v>335</v>
      </c>
      <c r="AQ368" s="222">
        <f>IF('Current Portfolio MAIN'!AD354&gt;=0,0,1)</f>
        <v>0</v>
      </c>
      <c r="AR368" s="222">
        <f>IF('Current Portfolio MAIN'!AE354&gt;=0,0,1)</f>
        <v>0</v>
      </c>
      <c r="AW368" s="391"/>
      <c r="AX368" s="391"/>
      <c r="AY368" s="391"/>
      <c r="AZ368" s="391"/>
      <c r="BA368" s="391"/>
      <c r="BB368" s="391"/>
      <c r="BC368" s="391"/>
      <c r="BD368" s="391"/>
      <c r="BE368" s="39">
        <v>335</v>
      </c>
      <c r="BF368" s="222">
        <f>IF('Current Portfolio MAIN'!AD354&gt;=0,0,1)</f>
        <v>0</v>
      </c>
      <c r="BG368" s="222">
        <f>IF('Current Portfolio MAIN'!AE354&gt;=0,0,1)</f>
        <v>0</v>
      </c>
      <c r="BH368" s="391"/>
      <c r="BI368" s="391"/>
      <c r="BJ368" s="391"/>
      <c r="BZ368" s="370">
        <v>364</v>
      </c>
      <c r="CA368" s="368">
        <f ca="1">NORMINV(RAND(),CE$2,CE$3)</f>
        <v>-1.9499249800149551E-2</v>
      </c>
      <c r="CB368" s="166">
        <f ca="1">CA368-CA$389</f>
        <v>6.9426662136270689E-2</v>
      </c>
      <c r="CC368" s="166">
        <f ca="1">CA368-CA$394</f>
        <v>9.4086616316832461E-2</v>
      </c>
      <c r="CG368" s="370">
        <v>364</v>
      </c>
      <c r="CH368" s="370">
        <f ca="1">IF(CB368&gt;=0,0,1)</f>
        <v>0</v>
      </c>
      <c r="CI368" s="370">
        <f ca="1">IF(CC368&gt;=0,0,1)</f>
        <v>0</v>
      </c>
    </row>
    <row r="369" spans="17:87" ht="15.6">
      <c r="Q369" s="227">
        <v>45896</v>
      </c>
      <c r="R369" s="113">
        <v>0.23205392937939973</v>
      </c>
      <c r="S369" s="113">
        <v>0.1039784232594021</v>
      </c>
      <c r="T369" s="113">
        <v>4.1071108749091145E-4</v>
      </c>
      <c r="U369" s="113">
        <v>1.9067521440875979E-2</v>
      </c>
      <c r="V369" s="113">
        <v>-3.4386278301498097E-3</v>
      </c>
      <c r="W369" s="113">
        <v>1.8675896823243665E-3</v>
      </c>
      <c r="X369" s="113">
        <v>0.14086203349030724</v>
      </c>
      <c r="Y369" s="113">
        <v>2.6161857869603455E-2</v>
      </c>
      <c r="Z369" s="113">
        <v>5.4620810676521359E-2</v>
      </c>
      <c r="AA369" s="113">
        <v>3.6413601248925787E-3</v>
      </c>
      <c r="AB369" s="113">
        <v>2.9478054126658826E-2</v>
      </c>
      <c r="AC369" s="409">
        <f t="shared" si="32"/>
        <v>0.60870366330732673</v>
      </c>
      <c r="AD369" s="113">
        <f t="shared" si="33"/>
        <v>1.5589285562276962</v>
      </c>
      <c r="AE369" s="113">
        <f t="shared" si="34"/>
        <v>1.9798752485038156</v>
      </c>
      <c r="AP369" s="39">
        <v>336</v>
      </c>
      <c r="AQ369" s="222">
        <f>IF('Current Portfolio MAIN'!AD355&gt;=0,0,1)</f>
        <v>0</v>
      </c>
      <c r="AR369" s="222">
        <f>IF('Current Portfolio MAIN'!AE355&gt;=0,0,1)</f>
        <v>0</v>
      </c>
      <c r="AW369" s="391"/>
      <c r="AX369" s="391"/>
      <c r="AY369" s="391"/>
      <c r="AZ369" s="391"/>
      <c r="BA369" s="391"/>
      <c r="BB369" s="391"/>
      <c r="BC369" s="391"/>
      <c r="BD369" s="391"/>
      <c r="BE369" s="39">
        <v>336</v>
      </c>
      <c r="BF369" s="222">
        <f>IF('Current Portfolio MAIN'!AD355&gt;=0,0,1)</f>
        <v>0</v>
      </c>
      <c r="BG369" s="222">
        <f>IF('Current Portfolio MAIN'!AE355&gt;=0,0,1)</f>
        <v>0</v>
      </c>
      <c r="BH369" s="391"/>
      <c r="BI369" s="391"/>
      <c r="BJ369" s="391"/>
      <c r="BZ369" s="370">
        <v>365</v>
      </c>
      <c r="CA369" s="368">
        <f ca="1">NORMINV(RAND(),CE$2,CE$3)</f>
        <v>-0.12805835617724076</v>
      </c>
      <c r="CB369" s="166">
        <f ca="1">CA369-CA$389</f>
        <v>-3.9132444240820519E-2</v>
      </c>
      <c r="CC369" s="166">
        <f ca="1">CA369-CA$394</f>
        <v>-1.4472490060258747E-2</v>
      </c>
      <c r="CG369" s="370">
        <v>365</v>
      </c>
      <c r="CH369" s="370">
        <f ca="1">IF(CB369&gt;=0,0,1)</f>
        <v>1</v>
      </c>
      <c r="CI369" s="370">
        <f ca="1">IF(CC369&gt;=0,0,1)</f>
        <v>1</v>
      </c>
    </row>
    <row r="370" spans="17:87" ht="15.6">
      <c r="Q370" s="227">
        <v>45897</v>
      </c>
      <c r="R370" s="113">
        <v>0.1991647169028381</v>
      </c>
      <c r="S370" s="113">
        <v>8.84095875223887E-2</v>
      </c>
      <c r="T370" s="113">
        <v>-2.8482735792644709E-2</v>
      </c>
      <c r="U370" s="113">
        <v>-5.1418441281558813E-3</v>
      </c>
      <c r="V370" s="113">
        <v>-3.717074812661314E-2</v>
      </c>
      <c r="W370" s="113">
        <v>1.0765273964984168E-2</v>
      </c>
      <c r="X370" s="113">
        <v>9.816616820099533E-2</v>
      </c>
      <c r="Y370" s="113">
        <v>1.5078679708280696E-2</v>
      </c>
      <c r="Z370" s="113">
        <v>2.3087990745388476E-2</v>
      </c>
      <c r="AA370" s="113">
        <v>-1.5627179333073449E-2</v>
      </c>
      <c r="AB370" s="113">
        <v>-2.5318809033758605E-4</v>
      </c>
      <c r="AC370" s="409">
        <f t="shared" si="32"/>
        <v>0.3479967215740507</v>
      </c>
      <c r="AD370" s="113">
        <f t="shared" si="33"/>
        <v>1.2982216144944203</v>
      </c>
      <c r="AE370" s="113">
        <f t="shared" si="34"/>
        <v>1.7191683067705394</v>
      </c>
      <c r="AP370" s="39">
        <v>337</v>
      </c>
      <c r="AQ370" s="222">
        <f>IF('Current Portfolio MAIN'!AD356&gt;=0,0,1)</f>
        <v>0</v>
      </c>
      <c r="AR370" s="222">
        <f>IF('Current Portfolio MAIN'!AE356&gt;=0,0,1)</f>
        <v>0</v>
      </c>
      <c r="AW370" s="391"/>
      <c r="AX370" s="391"/>
      <c r="AY370" s="391"/>
      <c r="AZ370" s="391"/>
      <c r="BA370" s="391"/>
      <c r="BB370" s="391"/>
      <c r="BC370" s="391"/>
      <c r="BD370" s="391"/>
      <c r="BE370" s="39">
        <v>337</v>
      </c>
      <c r="BF370" s="222">
        <f>IF('Current Portfolio MAIN'!AD356&gt;=0,0,1)</f>
        <v>0</v>
      </c>
      <c r="BG370" s="222">
        <f>IF('Current Portfolio MAIN'!AE356&gt;=0,0,1)</f>
        <v>0</v>
      </c>
      <c r="BH370" s="391"/>
      <c r="BI370" s="391"/>
      <c r="BJ370" s="391"/>
      <c r="BZ370" s="370">
        <v>366</v>
      </c>
      <c r="CA370" s="368">
        <f ca="1">NORMINV(RAND(),CE$2,CE$3)</f>
        <v>0.10234672723124941</v>
      </c>
      <c r="CB370" s="166">
        <f ca="1">CA370-CA$389</f>
        <v>0.19127263916766965</v>
      </c>
      <c r="CC370" s="166">
        <f ca="1">CA370-CA$394</f>
        <v>0.21593259334823142</v>
      </c>
      <c r="CG370" s="370">
        <v>366</v>
      </c>
      <c r="CH370" s="370">
        <f ca="1">IF(CB370&gt;=0,0,1)</f>
        <v>0</v>
      </c>
      <c r="CI370" s="370">
        <f ca="1">IF(CC370&gt;=0,0,1)</f>
        <v>0</v>
      </c>
    </row>
    <row r="371" spans="17:87" ht="15.6">
      <c r="Q371" s="227">
        <v>45898</v>
      </c>
      <c r="R371" s="113">
        <v>0.20661154051207409</v>
      </c>
      <c r="S371" s="113">
        <v>9.7284120413313468E-2</v>
      </c>
      <c r="T371" s="113">
        <v>-6.8159442298344031E-2</v>
      </c>
      <c r="U371" s="113">
        <v>-4.2980788317718011E-3</v>
      </c>
      <c r="V371" s="113">
        <v>-2.4867097474226552E-2</v>
      </c>
      <c r="W371" s="113">
        <v>1.442318897799888E-2</v>
      </c>
      <c r="X371" s="113">
        <v>7.7715641659008128E-2</v>
      </c>
      <c r="Y371" s="113">
        <v>3.9119427847196242E-2</v>
      </c>
      <c r="Z371" s="113">
        <v>3.7934439546861931E-2</v>
      </c>
      <c r="AA371" s="113">
        <v>-4.0269676667053056E-2</v>
      </c>
      <c r="AB371" s="113">
        <v>-1.4683410070037706E-4</v>
      </c>
      <c r="AC371" s="409">
        <f t="shared" ref="AC371:AC388" si="35">SUM(R371:AB371)</f>
        <v>0.33534722958435692</v>
      </c>
      <c r="AD371" s="113">
        <f t="shared" ref="AD371:AD388" si="36">$AC371-$AC$398</f>
        <v>1.2855721225047265</v>
      </c>
      <c r="AE371" s="113">
        <f t="shared" ref="AE371:AE388" si="37">$AC371-$AC$402</f>
        <v>1.7065188147808457</v>
      </c>
      <c r="AP371" s="39">
        <v>338</v>
      </c>
      <c r="AQ371" s="222">
        <f>IF('Current Portfolio MAIN'!AD357&gt;=0,0,1)</f>
        <v>0</v>
      </c>
      <c r="AR371" s="222">
        <f>IF('Current Portfolio MAIN'!AE357&gt;=0,0,1)</f>
        <v>0</v>
      </c>
      <c r="AW371" s="391"/>
      <c r="AX371" s="391"/>
      <c r="AY371" s="391"/>
      <c r="AZ371" s="391"/>
      <c r="BA371" s="391"/>
      <c r="BB371" s="391"/>
      <c r="BC371" s="391"/>
      <c r="BD371" s="391"/>
      <c r="BE371" s="39">
        <v>338</v>
      </c>
      <c r="BF371" s="222">
        <f>IF('Current Portfolio MAIN'!AD357&gt;=0,0,1)</f>
        <v>0</v>
      </c>
      <c r="BG371" s="222">
        <f>IF('Current Portfolio MAIN'!AE357&gt;=0,0,1)</f>
        <v>0</v>
      </c>
      <c r="BH371" s="391"/>
      <c r="BI371" s="391"/>
      <c r="BJ371" s="391"/>
      <c r="BZ371" s="370">
        <v>367</v>
      </c>
      <c r="CA371" s="368">
        <f ca="1">NORMINV(RAND(),CE$2,CE$3)</f>
        <v>-3.3613229989841995E-2</v>
      </c>
      <c r="CB371" s="166">
        <f ca="1">CA371-CA$389</f>
        <v>5.5312681946578249E-2</v>
      </c>
      <c r="CC371" s="166">
        <f ca="1">CA371-CA$394</f>
        <v>7.997263612714002E-2</v>
      </c>
      <c r="CG371" s="370">
        <v>367</v>
      </c>
      <c r="CH371" s="370">
        <f ca="1">IF(CB371&gt;=0,0,1)</f>
        <v>0</v>
      </c>
      <c r="CI371" s="370">
        <f ca="1">IF(CC371&gt;=0,0,1)</f>
        <v>0</v>
      </c>
    </row>
    <row r="372" spans="17:87" ht="15.6">
      <c r="Q372" s="227">
        <v>45902</v>
      </c>
      <c r="R372" s="113">
        <v>0.25546853269228587</v>
      </c>
      <c r="S372" s="113">
        <v>0.13664417940830598</v>
      </c>
      <c r="T372" s="113">
        <v>-3.4915290778660069E-2</v>
      </c>
      <c r="U372" s="113">
        <v>1.1662777987553108E-2</v>
      </c>
      <c r="V372" s="113">
        <v>1.5796263039374647E-2</v>
      </c>
      <c r="W372" s="113">
        <v>3.4023377812947952E-2</v>
      </c>
      <c r="X372" s="113">
        <v>0.11574369049108801</v>
      </c>
      <c r="Y372" s="113">
        <v>7.0351631171544859E-2</v>
      </c>
      <c r="Z372" s="113">
        <v>7.1223618635395836E-2</v>
      </c>
      <c r="AA372" s="113">
        <v>5.0747665439885736E-2</v>
      </c>
      <c r="AB372" s="113">
        <v>2.9865397985281206E-2</v>
      </c>
      <c r="AC372" s="409">
        <f t="shared" si="35"/>
        <v>0.75661184388500313</v>
      </c>
      <c r="AD372" s="113">
        <f t="shared" si="36"/>
        <v>1.7068367368053727</v>
      </c>
      <c r="AE372" s="113">
        <f t="shared" si="37"/>
        <v>2.1277834290814921</v>
      </c>
      <c r="AP372" s="39">
        <v>339</v>
      </c>
      <c r="AQ372" s="222">
        <f>IF('Current Portfolio MAIN'!AD358&gt;=0,0,1)</f>
        <v>0</v>
      </c>
      <c r="AR372" s="222">
        <f>IF('Current Portfolio MAIN'!AE358&gt;=0,0,1)</f>
        <v>0</v>
      </c>
      <c r="AW372" s="391"/>
      <c r="AX372" s="391"/>
      <c r="AY372" s="391"/>
      <c r="AZ372" s="391"/>
      <c r="BA372" s="391"/>
      <c r="BB372" s="391"/>
      <c r="BC372" s="391"/>
      <c r="BD372" s="391"/>
      <c r="BE372" s="39">
        <v>339</v>
      </c>
      <c r="BF372" s="222">
        <f>IF('Current Portfolio MAIN'!AD358&gt;=0,0,1)</f>
        <v>0</v>
      </c>
      <c r="BG372" s="222">
        <f>IF('Current Portfolio MAIN'!AE358&gt;=0,0,1)</f>
        <v>0</v>
      </c>
      <c r="BH372" s="391"/>
      <c r="BI372" s="391"/>
      <c r="BJ372" s="391"/>
      <c r="BZ372" s="370">
        <v>368</v>
      </c>
      <c r="CA372" s="368">
        <f ca="1">NORMINV(RAND(),CE$2,CE$3)</f>
        <v>-3.1596754269295819E-2</v>
      </c>
      <c r="CB372" s="166">
        <f ca="1">CA372-CA$389</f>
        <v>5.7329157667124424E-2</v>
      </c>
      <c r="CC372" s="166">
        <f ca="1">CA372-CA$394</f>
        <v>8.1989111847686202E-2</v>
      </c>
      <c r="CG372" s="370">
        <v>368</v>
      </c>
      <c r="CH372" s="370">
        <f ca="1">IF(CB372&gt;=0,0,1)</f>
        <v>0</v>
      </c>
      <c r="CI372" s="370">
        <f ca="1">IF(CC372&gt;=0,0,1)</f>
        <v>0</v>
      </c>
    </row>
    <row r="373" spans="17:87" ht="15.6">
      <c r="Q373" s="227">
        <v>45903</v>
      </c>
      <c r="R373" s="113">
        <v>0.2024498288828227</v>
      </c>
      <c r="S373" s="113">
        <v>0.18877849520039414</v>
      </c>
      <c r="T373" s="113">
        <v>-3.1374116176092093E-2</v>
      </c>
      <c r="U373" s="113">
        <v>1.3808165848950615E-2</v>
      </c>
      <c r="V373" s="113">
        <v>3.5245150365623701E-3</v>
      </c>
      <c r="W373" s="113">
        <v>2.4887088644993671E-2</v>
      </c>
      <c r="X373" s="113">
        <v>0.11102402141742496</v>
      </c>
      <c r="Y373" s="113">
        <v>4.4742020293031093E-2</v>
      </c>
      <c r="Z373" s="113">
        <v>4.5390581927015283E-2</v>
      </c>
      <c r="AA373" s="113">
        <v>6.9486091146615081E-2</v>
      </c>
      <c r="AB373" s="113">
        <v>3.5499454398129515E-2</v>
      </c>
      <c r="AC373" s="409">
        <f t="shared" si="35"/>
        <v>0.70821614661984733</v>
      </c>
      <c r="AD373" s="113">
        <f t="shared" si="36"/>
        <v>1.6584410395402169</v>
      </c>
      <c r="AE373" s="113">
        <f t="shared" si="37"/>
        <v>2.0793877318163361</v>
      </c>
      <c r="AP373" s="39">
        <v>340</v>
      </c>
      <c r="AQ373" s="222">
        <f>IF('Current Portfolio MAIN'!AD359&gt;=0,0,1)</f>
        <v>0</v>
      </c>
      <c r="AR373" s="222">
        <f>IF('Current Portfolio MAIN'!AE359&gt;=0,0,1)</f>
        <v>0</v>
      </c>
      <c r="AW373" s="391"/>
      <c r="AX373" s="391"/>
      <c r="AY373" s="391"/>
      <c r="AZ373" s="391"/>
      <c r="BA373" s="391"/>
      <c r="BB373" s="391"/>
      <c r="BC373" s="391"/>
      <c r="BD373" s="391"/>
      <c r="BE373" s="39">
        <v>340</v>
      </c>
      <c r="BF373" s="222">
        <f>IF('Current Portfolio MAIN'!AD359&gt;=0,0,1)</f>
        <v>0</v>
      </c>
      <c r="BG373" s="222">
        <f>IF('Current Portfolio MAIN'!AE359&gt;=0,0,1)</f>
        <v>0</v>
      </c>
      <c r="BH373" s="391"/>
      <c r="BI373" s="391"/>
      <c r="BJ373" s="391"/>
      <c r="BZ373" s="370">
        <v>369</v>
      </c>
      <c r="CA373" s="368">
        <f ca="1">NORMINV(RAND(),CE$2,CE$3)</f>
        <v>1.1258109066416364E-2</v>
      </c>
      <c r="CB373" s="166">
        <f ca="1">CA373-CA$389</f>
        <v>0.1001840210028366</v>
      </c>
      <c r="CC373" s="166">
        <f ca="1">CA373-CA$394</f>
        <v>0.12484397518339838</v>
      </c>
      <c r="CG373" s="370">
        <v>369</v>
      </c>
      <c r="CH373" s="370">
        <f ca="1">IF(CB373&gt;=0,0,1)</f>
        <v>0</v>
      </c>
      <c r="CI373" s="370">
        <f ca="1">IF(CC373&gt;=0,0,1)</f>
        <v>0</v>
      </c>
    </row>
    <row r="374" spans="17:87" ht="15.6">
      <c r="Q374" s="227">
        <v>45904</v>
      </c>
      <c r="R374" s="113">
        <v>0.21782890096425422</v>
      </c>
      <c r="S374" s="113">
        <v>0.13564235950029246</v>
      </c>
      <c r="T374" s="113">
        <v>-2.2659120203037397E-2</v>
      </c>
      <c r="U374" s="113">
        <v>-7.8122533563278473E-3</v>
      </c>
      <c r="V374" s="113">
        <v>4.1912615186391777E-2</v>
      </c>
      <c r="W374" s="113">
        <v>4.7730543139037351E-3</v>
      </c>
      <c r="X374" s="113">
        <v>0.11932530518882212</v>
      </c>
      <c r="Y374" s="113">
        <v>4.2450194765589533E-2</v>
      </c>
      <c r="Z374" s="113">
        <v>3.5618161213618826E-2</v>
      </c>
      <c r="AA374" s="113">
        <v>7.0733518529490835E-2</v>
      </c>
      <c r="AB374" s="113">
        <v>3.4985446056530645E-2</v>
      </c>
      <c r="AC374" s="409">
        <f t="shared" si="35"/>
        <v>0.67279818215952891</v>
      </c>
      <c r="AD374" s="113">
        <f t="shared" si="36"/>
        <v>1.6230230750798986</v>
      </c>
      <c r="AE374" s="113">
        <f t="shared" si="37"/>
        <v>2.0439697673560175</v>
      </c>
      <c r="AP374" s="39">
        <v>341</v>
      </c>
      <c r="AQ374" s="222">
        <f>IF('Current Portfolio MAIN'!AD360&gt;=0,0,1)</f>
        <v>0</v>
      </c>
      <c r="AR374" s="222">
        <f>IF('Current Portfolio MAIN'!AE360&gt;=0,0,1)</f>
        <v>0</v>
      </c>
      <c r="AW374" s="391"/>
      <c r="AX374" s="391"/>
      <c r="AY374" s="391"/>
      <c r="AZ374" s="391"/>
      <c r="BA374" s="391"/>
      <c r="BB374" s="391"/>
      <c r="BC374" s="391"/>
      <c r="BD374" s="391"/>
      <c r="BE374" s="39">
        <v>341</v>
      </c>
      <c r="BF374" s="222">
        <f>IF('Current Portfolio MAIN'!AD360&gt;=0,0,1)</f>
        <v>0</v>
      </c>
      <c r="BG374" s="222">
        <f>IF('Current Portfolio MAIN'!AE360&gt;=0,0,1)</f>
        <v>0</v>
      </c>
      <c r="BH374" s="391"/>
      <c r="BI374" s="391"/>
      <c r="BJ374" s="391"/>
      <c r="CH374" s="222">
        <f ca="1">SUM(CH5:CH373)</f>
        <v>35</v>
      </c>
      <c r="CI374" s="222">
        <f ca="1">SUM(CI2:CI373)</f>
        <v>17</v>
      </c>
    </row>
    <row r="375" spans="17:87" ht="15.6">
      <c r="Q375" s="227">
        <v>45905</v>
      </c>
      <c r="R375" s="113">
        <v>0.25583499053123382</v>
      </c>
      <c r="S375" s="113">
        <v>0.10437986548850287</v>
      </c>
      <c r="T375" s="113">
        <v>-3.6500857992468272E-2</v>
      </c>
      <c r="U375" s="113">
        <v>-2.9714803255956879E-2</v>
      </c>
      <c r="V375" s="113">
        <v>5.8971085557145475E-2</v>
      </c>
      <c r="W375" s="113">
        <v>2.7604231957388592E-2</v>
      </c>
      <c r="X375" s="113">
        <v>0.11565397515433951</v>
      </c>
      <c r="Y375" s="113">
        <v>1.7105340652692202E-2</v>
      </c>
      <c r="Z375" s="113">
        <v>2.396358028904344E-2</v>
      </c>
      <c r="AA375" s="113">
        <v>5.5596132881847726E-2</v>
      </c>
      <c r="AB375" s="113">
        <v>3.6422257619308285E-2</v>
      </c>
      <c r="AC375" s="409">
        <f t="shared" si="35"/>
        <v>0.62931579888307676</v>
      </c>
      <c r="AD375" s="113">
        <f t="shared" si="36"/>
        <v>1.5795406918034463</v>
      </c>
      <c r="AE375" s="113">
        <f t="shared" si="37"/>
        <v>2.0004873840795656</v>
      </c>
      <c r="AP375" s="39">
        <v>342</v>
      </c>
      <c r="AQ375" s="222">
        <f>IF('Current Portfolio MAIN'!AD361&gt;=0,0,1)</f>
        <v>0</v>
      </c>
      <c r="AR375" s="222">
        <f>IF('Current Portfolio MAIN'!AE361&gt;=0,0,1)</f>
        <v>0</v>
      </c>
      <c r="AW375" s="391"/>
      <c r="AX375" s="391"/>
      <c r="AY375" s="391"/>
      <c r="AZ375" s="391"/>
      <c r="BA375" s="391"/>
      <c r="BB375" s="391"/>
      <c r="BC375" s="391"/>
      <c r="BD375" s="391"/>
      <c r="BE375" s="39">
        <v>342</v>
      </c>
      <c r="BF375" s="222">
        <f>IF('Current Portfolio MAIN'!AD361&gt;=0,0,1)</f>
        <v>0</v>
      </c>
      <c r="BG375" s="222">
        <f>IF('Current Portfolio MAIN'!AE361&gt;=0,0,1)</f>
        <v>0</v>
      </c>
      <c r="BH375" s="391"/>
      <c r="BI375" s="391"/>
      <c r="BJ375" s="391"/>
    </row>
    <row r="376" spans="17:87" ht="15.6">
      <c r="Q376" s="227">
        <v>45909</v>
      </c>
      <c r="R376" s="113">
        <v>0.27066414093739311</v>
      </c>
      <c r="S376" s="113">
        <v>5.9836045135406968E-2</v>
      </c>
      <c r="T376" s="113">
        <v>-9.7258583091143214E-3</v>
      </c>
      <c r="U376" s="113">
        <v>-2.7069918848627972E-2</v>
      </c>
      <c r="V376" s="113">
        <v>8.2797804112974216E-2</v>
      </c>
      <c r="W376" s="113">
        <v>2.6762869077060936E-2</v>
      </c>
      <c r="X376" s="113">
        <v>0.12403049682189837</v>
      </c>
      <c r="Y376" s="113">
        <v>3.615318397490519E-2</v>
      </c>
      <c r="Z376" s="113">
        <v>3.9034593268689965E-2</v>
      </c>
      <c r="AA376" s="113">
        <v>0.10965107334953572</v>
      </c>
      <c r="AB376" s="113">
        <v>5.7216830249166462E-2</v>
      </c>
      <c r="AC376" s="409">
        <f t="shared" si="35"/>
        <v>0.76935125976928864</v>
      </c>
      <c r="AD376" s="113">
        <f t="shared" si="36"/>
        <v>1.7195761526896582</v>
      </c>
      <c r="AE376" s="113">
        <f t="shared" si="37"/>
        <v>2.1405228449657772</v>
      </c>
      <c r="AP376" s="39">
        <v>343</v>
      </c>
      <c r="AQ376" s="222">
        <f>IF('Current Portfolio MAIN'!AD362&gt;=0,0,1)</f>
        <v>0</v>
      </c>
      <c r="AR376" s="222">
        <f>IF('Current Portfolio MAIN'!AE362&gt;=0,0,1)</f>
        <v>0</v>
      </c>
      <c r="AW376" s="391"/>
      <c r="AX376" s="391"/>
      <c r="AY376" s="391"/>
      <c r="AZ376" s="391"/>
      <c r="BA376" s="391"/>
      <c r="BB376" s="391"/>
      <c r="BC376" s="391"/>
      <c r="BD376" s="391"/>
      <c r="BE376" s="39">
        <v>343</v>
      </c>
      <c r="BF376" s="222">
        <f>IF('Current Portfolio MAIN'!AD362&gt;=0,0,1)</f>
        <v>0</v>
      </c>
      <c r="BG376" s="222">
        <f>IF('Current Portfolio MAIN'!AE362&gt;=0,0,1)</f>
        <v>0</v>
      </c>
      <c r="BH376" s="391"/>
      <c r="BI376" s="391"/>
      <c r="BJ376" s="391"/>
      <c r="BZ376" s="373" t="s">
        <v>52</v>
      </c>
      <c r="CA376" s="374">
        <f ca="1">AVERAGE(CA5:CA373)</f>
        <v>9.2008772609738568E-3</v>
      </c>
    </row>
    <row r="377" spans="17:87" ht="15.6">
      <c r="Q377" s="227">
        <v>45910</v>
      </c>
      <c r="R377" s="113">
        <v>0.18667878011909589</v>
      </c>
      <c r="S377" s="113">
        <v>3.1858834286083715E-2</v>
      </c>
      <c r="T377" s="113">
        <v>-1.2126266591751755E-2</v>
      </c>
      <c r="U377" s="113">
        <v>-2.7026138007916201E-3</v>
      </c>
      <c r="V377" s="113">
        <v>6.3890763390865413E-2</v>
      </c>
      <c r="W377" s="113">
        <v>2.3422544791400268E-2</v>
      </c>
      <c r="X377" s="113">
        <v>0.10622092296897456</v>
      </c>
      <c r="Y377" s="113">
        <v>6.753597359733865E-2</v>
      </c>
      <c r="Z377" s="113">
        <v>2.2007383192871988E-2</v>
      </c>
      <c r="AA377" s="113">
        <v>8.6671901363510662E-2</v>
      </c>
      <c r="AB377" s="113">
        <v>5.8857555642638282E-2</v>
      </c>
      <c r="AC377" s="409">
        <f t="shared" si="35"/>
        <v>0.63231577896023605</v>
      </c>
      <c r="AD377" s="113">
        <f t="shared" si="36"/>
        <v>1.5825406718806057</v>
      </c>
      <c r="AE377" s="113">
        <f t="shared" si="37"/>
        <v>2.003487364156725</v>
      </c>
      <c r="AP377" s="39">
        <v>344</v>
      </c>
      <c r="AQ377" s="222">
        <f>IF('Current Portfolio MAIN'!AD363&gt;=0,0,1)</f>
        <v>0</v>
      </c>
      <c r="AR377" s="222">
        <f>IF('Current Portfolio MAIN'!AE363&gt;=0,0,1)</f>
        <v>0</v>
      </c>
      <c r="AW377" s="391"/>
      <c r="AX377" s="391"/>
      <c r="AY377" s="391"/>
      <c r="AZ377" s="391"/>
      <c r="BA377" s="391"/>
      <c r="BB377" s="391"/>
      <c r="BC377" s="391"/>
      <c r="BD377" s="391"/>
      <c r="BE377" s="39">
        <v>344</v>
      </c>
      <c r="BF377" s="222">
        <f>IF('Current Portfolio MAIN'!AD363&gt;=0,0,1)</f>
        <v>0</v>
      </c>
      <c r="BG377" s="222">
        <f>IF('Current Portfolio MAIN'!AE363&gt;=0,0,1)</f>
        <v>0</v>
      </c>
      <c r="BH377" s="391"/>
      <c r="BI377" s="391"/>
      <c r="BJ377" s="391"/>
      <c r="BZ377" s="373" t="s">
        <v>240</v>
      </c>
      <c r="CA377" s="374">
        <f ca="1">STDEV(CA5:CA373)</f>
        <v>7.1300783737580697E-2</v>
      </c>
    </row>
    <row r="378" spans="17:87" ht="15.6">
      <c r="Q378" s="227">
        <v>45911</v>
      </c>
      <c r="R378" s="113">
        <v>0.17758393771452963</v>
      </c>
      <c r="S378" s="113">
        <v>4.8185656649466946E-2</v>
      </c>
      <c r="T378" s="113">
        <v>2.3253477851658211E-2</v>
      </c>
      <c r="U378" s="113">
        <v>2.2294840909887537E-2</v>
      </c>
      <c r="V378" s="113">
        <v>6.7233666682291915E-2</v>
      </c>
      <c r="W378" s="113">
        <v>5.5427450548665824E-2</v>
      </c>
      <c r="X378" s="113">
        <v>0.12309851260604532</v>
      </c>
      <c r="Y378" s="113">
        <v>7.9457373988389923E-2</v>
      </c>
      <c r="Z378" s="113">
        <v>2.2642222349931185E-3</v>
      </c>
      <c r="AA378" s="113">
        <v>8.8742881348226055E-2</v>
      </c>
      <c r="AB378" s="113">
        <v>8.3099386446521262E-2</v>
      </c>
      <c r="AC378" s="409">
        <f t="shared" si="35"/>
        <v>0.77064140698067574</v>
      </c>
      <c r="AD378" s="113">
        <f t="shared" si="36"/>
        <v>1.7208662999010453</v>
      </c>
      <c r="AE378" s="113">
        <f t="shared" si="37"/>
        <v>2.1418129921771643</v>
      </c>
      <c r="AP378" s="39">
        <v>345</v>
      </c>
      <c r="AQ378" s="222">
        <f>IF('Current Portfolio MAIN'!AD364&gt;=0,0,1)</f>
        <v>0</v>
      </c>
      <c r="AR378" s="222">
        <f>IF('Current Portfolio MAIN'!AE364&gt;=0,0,1)</f>
        <v>0</v>
      </c>
      <c r="AW378" s="391"/>
      <c r="AX378" s="391"/>
      <c r="AY378" s="391"/>
      <c r="AZ378" s="391"/>
      <c r="BA378" s="391"/>
      <c r="BB378" s="391"/>
      <c r="BC378" s="391"/>
      <c r="BD378" s="391"/>
      <c r="BE378" s="39">
        <v>345</v>
      </c>
      <c r="BF378" s="222">
        <f>IF('Current Portfolio MAIN'!AD364&gt;=0,0,1)</f>
        <v>0</v>
      </c>
      <c r="BG378" s="222">
        <f>IF('Current Portfolio MAIN'!AE364&gt;=0,0,1)</f>
        <v>0</v>
      </c>
      <c r="BH378" s="391"/>
      <c r="BI378" s="391"/>
      <c r="BJ378" s="391"/>
      <c r="BZ378" s="373" t="s">
        <v>54</v>
      </c>
      <c r="CA378" s="374">
        <f ca="1">VAR(CA5:CA373)</f>
        <v>5.0838017615932526E-3</v>
      </c>
    </row>
    <row r="379" spans="17:87" ht="15.6">
      <c r="Q379" s="227">
        <v>45912</v>
      </c>
      <c r="R379" s="113">
        <v>8.606899357443254E-2</v>
      </c>
      <c r="S379" s="113">
        <v>8.2110131241506679E-2</v>
      </c>
      <c r="T379" s="113">
        <v>5.0235545631781342E-2</v>
      </c>
      <c r="U379" s="113">
        <v>3.3131636488411109E-2</v>
      </c>
      <c r="V379" s="113">
        <v>7.2908096949105827E-2</v>
      </c>
      <c r="W379" s="113">
        <v>6.9067444749265405E-2</v>
      </c>
      <c r="X379" s="113">
        <v>0.11582003766330762</v>
      </c>
      <c r="Y379" s="113">
        <v>8.9671091846416751E-2</v>
      </c>
      <c r="Z379" s="113">
        <v>-3.4604337242557515E-3</v>
      </c>
      <c r="AA379" s="113">
        <v>6.2961336251445621E-2</v>
      </c>
      <c r="AB379" s="113">
        <v>9.5403324409366386E-2</v>
      </c>
      <c r="AC379" s="409">
        <f t="shared" si="35"/>
        <v>0.75391720508078353</v>
      </c>
      <c r="AD379" s="113">
        <f t="shared" si="36"/>
        <v>1.704142098001153</v>
      </c>
      <c r="AE379" s="113">
        <f t="shared" si="37"/>
        <v>2.1250887902772724</v>
      </c>
      <c r="AP379" s="39">
        <v>346</v>
      </c>
      <c r="AQ379" s="222">
        <f>IF('Current Portfolio MAIN'!AD365&gt;=0,0,1)</f>
        <v>0</v>
      </c>
      <c r="AR379" s="222">
        <f>IF('Current Portfolio MAIN'!AE365&gt;=0,0,1)</f>
        <v>0</v>
      </c>
      <c r="AW379" s="391"/>
      <c r="AX379" s="391"/>
      <c r="AY379" s="391"/>
      <c r="AZ379" s="391"/>
      <c r="BA379" s="391"/>
      <c r="BB379" s="391"/>
      <c r="BC379" s="391"/>
      <c r="BD379" s="391"/>
      <c r="BE379" s="39">
        <v>346</v>
      </c>
      <c r="BF379" s="222">
        <f>IF('Current Portfolio MAIN'!AD365&gt;=0,0,1)</f>
        <v>0</v>
      </c>
      <c r="BG379" s="222">
        <f>IF('Current Portfolio MAIN'!AE365&gt;=0,0,1)</f>
        <v>0</v>
      </c>
      <c r="BH379" s="391"/>
      <c r="BI379" s="391"/>
      <c r="BJ379" s="391"/>
      <c r="BZ379" s="375"/>
      <c r="CA379" s="375"/>
    </row>
    <row r="380" spans="17:87" ht="15.6">
      <c r="Q380" s="227">
        <v>45916</v>
      </c>
      <c r="R380" s="113">
        <v>7.1560009413774051E-2</v>
      </c>
      <c r="S380" s="113">
        <v>7.0952973638976014E-2</v>
      </c>
      <c r="T380" s="113">
        <v>1.9169050585279512E-2</v>
      </c>
      <c r="U380" s="113">
        <v>5.293716126998782E-2</v>
      </c>
      <c r="V380" s="113">
        <v>4.0008781756197598E-2</v>
      </c>
      <c r="W380" s="113">
        <v>4.3469227992832149E-2</v>
      </c>
      <c r="X380" s="113">
        <v>8.1217089896941763E-2</v>
      </c>
      <c r="Y380" s="113">
        <v>6.1343913490296664E-2</v>
      </c>
      <c r="Z380" s="113">
        <v>-4.8145904704391507E-2</v>
      </c>
      <c r="AA380" s="113">
        <v>5.5066625241213085E-2</v>
      </c>
      <c r="AB380" s="113">
        <v>6.6797282659261104E-2</v>
      </c>
      <c r="AC380" s="409">
        <f t="shared" si="35"/>
        <v>0.51437621124036825</v>
      </c>
      <c r="AD380" s="113">
        <f t="shared" si="36"/>
        <v>1.4646011041607379</v>
      </c>
      <c r="AE380" s="113">
        <f t="shared" si="37"/>
        <v>1.885547796436857</v>
      </c>
      <c r="AP380" s="39">
        <v>347</v>
      </c>
      <c r="AQ380" s="222">
        <f>IF('Current Portfolio MAIN'!AD366&gt;=0,0,1)</f>
        <v>0</v>
      </c>
      <c r="AR380" s="222">
        <f>IF('Current Portfolio MAIN'!AE366&gt;=0,0,1)</f>
        <v>0</v>
      </c>
      <c r="AW380" s="391"/>
      <c r="AX380" s="391"/>
      <c r="AY380" s="391"/>
      <c r="AZ380" s="391"/>
      <c r="BA380" s="391"/>
      <c r="BB380" s="391"/>
      <c r="BC380" s="391"/>
      <c r="BD380" s="391"/>
      <c r="BE380" s="39">
        <v>347</v>
      </c>
      <c r="BF380" s="222">
        <f>IF('Current Portfolio MAIN'!AD366&gt;=0,0,1)</f>
        <v>0</v>
      </c>
      <c r="BG380" s="222">
        <f>IF('Current Portfolio MAIN'!AE366&gt;=0,0,1)</f>
        <v>0</v>
      </c>
      <c r="BH380" s="391"/>
      <c r="BI380" s="391"/>
      <c r="BJ380" s="391"/>
      <c r="BZ380" s="375"/>
      <c r="CA380" s="375"/>
    </row>
    <row r="381" spans="17:87" ht="16.2">
      <c r="Q381" s="227">
        <v>45917</v>
      </c>
      <c r="R381" s="113">
        <v>1.3284705650412176E-2</v>
      </c>
      <c r="S381" s="113">
        <v>6.7628236356921834E-2</v>
      </c>
      <c r="T381" s="113">
        <v>3.0474427968585349E-2</v>
      </c>
      <c r="U381" s="113">
        <v>4.478013621219934E-2</v>
      </c>
      <c r="V381" s="113">
        <v>2.8463380654772275E-2</v>
      </c>
      <c r="W381" s="113">
        <v>-2.503017430732779E-3</v>
      </c>
      <c r="X381" s="113">
        <v>6.0113876049378456E-2</v>
      </c>
      <c r="Y381" s="113">
        <v>8.4788074728627594E-2</v>
      </c>
      <c r="Z381" s="113">
        <v>-1.7500827984014089E-2</v>
      </c>
      <c r="AA381" s="113">
        <v>4.6276445488240281E-2</v>
      </c>
      <c r="AB381" s="113">
        <v>6.0328441003828503E-2</v>
      </c>
      <c r="AC381" s="409">
        <f t="shared" si="35"/>
        <v>0.41613387869821894</v>
      </c>
      <c r="AD381" s="113">
        <f t="shared" si="36"/>
        <v>1.3663587716185885</v>
      </c>
      <c r="AE381" s="113">
        <f t="shared" si="37"/>
        <v>1.7873054638947077</v>
      </c>
      <c r="AP381" s="39">
        <v>348</v>
      </c>
      <c r="AQ381" s="222">
        <f>IF('Current Portfolio MAIN'!AD367&gt;=0,0,1)</f>
        <v>0</v>
      </c>
      <c r="AR381" s="222">
        <f>IF('Current Portfolio MAIN'!AE367&gt;=0,0,1)</f>
        <v>0</v>
      </c>
      <c r="AW381" s="391"/>
      <c r="AX381" s="391"/>
      <c r="AY381" s="391"/>
      <c r="AZ381" s="391"/>
      <c r="BA381" s="391"/>
      <c r="BB381" s="391"/>
      <c r="BC381" s="391"/>
      <c r="BD381" s="391"/>
      <c r="BE381" s="39">
        <v>348</v>
      </c>
      <c r="BF381" s="222">
        <f>IF('Current Portfolio MAIN'!AD367&gt;=0,0,1)</f>
        <v>0</v>
      </c>
      <c r="BG381" s="222">
        <f>IF('Current Portfolio MAIN'!AE367&gt;=0,0,1)</f>
        <v>0</v>
      </c>
      <c r="BH381" s="391"/>
      <c r="BI381" s="391"/>
      <c r="BJ381" s="391"/>
      <c r="BZ381" s="376" t="s">
        <v>234</v>
      </c>
      <c r="CA381" s="377"/>
    </row>
    <row r="382" spans="17:87" ht="15.6">
      <c r="Q382" s="227">
        <v>45918</v>
      </c>
      <c r="R382" s="113">
        <v>0.34150645503800847</v>
      </c>
      <c r="S382" s="113">
        <v>8.7261628058865837E-2</v>
      </c>
      <c r="T382" s="113">
        <v>3.8584672426170918E-2</v>
      </c>
      <c r="U382" s="113">
        <v>5.7174877757478759E-2</v>
      </c>
      <c r="V382" s="113">
        <v>1.3767315894386511E-2</v>
      </c>
      <c r="W382" s="113">
        <v>2.9780233114679699E-2</v>
      </c>
      <c r="X382" s="113">
        <v>7.8317216991714789E-2</v>
      </c>
      <c r="Y382" s="113">
        <v>7.089824517889487E-2</v>
      </c>
      <c r="Z382" s="113">
        <v>-1.2593930392002628E-2</v>
      </c>
      <c r="AA382" s="113">
        <v>6.7255688975758732E-2</v>
      </c>
      <c r="AB382" s="113">
        <v>7.1154627031430939E-2</v>
      </c>
      <c r="AC382" s="409">
        <f t="shared" si="35"/>
        <v>0.8431070300753869</v>
      </c>
      <c r="AD382" s="113">
        <f t="shared" si="36"/>
        <v>1.7933319229957565</v>
      </c>
      <c r="AE382" s="113">
        <f t="shared" si="37"/>
        <v>2.2142786152718754</v>
      </c>
      <c r="AP382" s="39">
        <v>349</v>
      </c>
      <c r="AQ382" s="222">
        <f>IF('Current Portfolio MAIN'!AD368&gt;=0,0,1)</f>
        <v>0</v>
      </c>
      <c r="AR382" s="222">
        <f>IF('Current Portfolio MAIN'!AE368&gt;=0,0,1)</f>
        <v>0</v>
      </c>
      <c r="AW382" s="391"/>
      <c r="AX382" s="391"/>
      <c r="AY382" s="391"/>
      <c r="AZ382" s="391"/>
      <c r="BA382" s="391"/>
      <c r="BB382" s="391"/>
      <c r="BC382" s="391"/>
      <c r="BD382" s="391"/>
      <c r="BE382" s="39">
        <v>349</v>
      </c>
      <c r="BF382" s="222">
        <f>IF('Current Portfolio MAIN'!AD368&gt;=0,0,1)</f>
        <v>0</v>
      </c>
      <c r="BG382" s="222">
        <f>IF('Current Portfolio MAIN'!AE368&gt;=0,0,1)</f>
        <v>0</v>
      </c>
      <c r="BH382" s="391"/>
      <c r="BI382" s="391"/>
      <c r="BJ382" s="391"/>
      <c r="BZ382" s="373" t="s">
        <v>56</v>
      </c>
      <c r="CA382" s="378">
        <f ca="1">NORMINV(0.1,CA376,CA377)</f>
        <v>-8.217475376247968E-2</v>
      </c>
    </row>
    <row r="383" spans="17:87" ht="15.6">
      <c r="Q383" s="227">
        <v>45919</v>
      </c>
      <c r="R383" s="113">
        <v>0.30693247371153332</v>
      </c>
      <c r="S383" s="113">
        <v>0.13340436993261595</v>
      </c>
      <c r="T383" s="113">
        <v>6.6489576006770079E-2</v>
      </c>
      <c r="U383" s="113">
        <v>5.673591463660288E-2</v>
      </c>
      <c r="V383" s="113">
        <v>1.6409987631524237E-2</v>
      </c>
      <c r="W383" s="113">
        <v>6.8119754089242868E-2</v>
      </c>
      <c r="X383" s="113">
        <v>8.3683105109231493E-2</v>
      </c>
      <c r="Y383" s="113">
        <v>4.2705486450127728E-2</v>
      </c>
      <c r="Z383" s="113">
        <v>-2.4530487679532698E-3</v>
      </c>
      <c r="AA383" s="113">
        <v>8.2882077986688785E-2</v>
      </c>
      <c r="AB383" s="113">
        <v>8.6251197694126702E-2</v>
      </c>
      <c r="AC383" s="409">
        <f t="shared" si="35"/>
        <v>0.94116089448051077</v>
      </c>
      <c r="AD383" s="113">
        <f t="shared" si="36"/>
        <v>1.8913857874008804</v>
      </c>
      <c r="AE383" s="113">
        <f t="shared" si="37"/>
        <v>2.3123324796769995</v>
      </c>
      <c r="AP383" s="39">
        <v>350</v>
      </c>
      <c r="AQ383" s="222">
        <f>IF('Current Portfolio MAIN'!AD369&gt;=0,0,1)</f>
        <v>0</v>
      </c>
      <c r="AR383" s="222">
        <f>IF('Current Portfolio MAIN'!AE369&gt;=0,0,1)</f>
        <v>0</v>
      </c>
      <c r="AW383" s="391"/>
      <c r="AX383" s="391"/>
      <c r="AY383" s="391"/>
      <c r="AZ383" s="391"/>
      <c r="BA383" s="391"/>
      <c r="BB383" s="391"/>
      <c r="BC383" s="391"/>
      <c r="BD383" s="391"/>
      <c r="BE383" s="39">
        <v>350</v>
      </c>
      <c r="BF383" s="222">
        <f>IF('Current Portfolio MAIN'!AD369&gt;=0,0,1)</f>
        <v>0</v>
      </c>
      <c r="BG383" s="222">
        <f>IF('Current Portfolio MAIN'!AE369&gt;=0,0,1)</f>
        <v>0</v>
      </c>
      <c r="BH383" s="391"/>
      <c r="BI383" s="391"/>
      <c r="BJ383" s="391"/>
      <c r="BZ383" s="373" t="s">
        <v>57</v>
      </c>
      <c r="CA383" s="378">
        <f ca="1">NORMINV(0.05,CA377,CA378)</f>
        <v>6.2938673971321746E-2</v>
      </c>
    </row>
    <row r="384" spans="17:87" ht="15.6">
      <c r="Q384" s="227">
        <v>45923</v>
      </c>
      <c r="R384" s="113">
        <v>0.23854802896323601</v>
      </c>
      <c r="S384" s="113">
        <v>0.16948670125534293</v>
      </c>
      <c r="T384" s="113">
        <v>5.1026032497551332E-2</v>
      </c>
      <c r="U384" s="113">
        <v>5.0319365174859465E-2</v>
      </c>
      <c r="V384" s="113">
        <v>-1.1321596570551207E-2</v>
      </c>
      <c r="W384" s="113">
        <v>3.3192959688594481E-2</v>
      </c>
      <c r="X384" s="113">
        <v>5.0664595230953013E-2</v>
      </c>
      <c r="Y384" s="113">
        <v>4.186814729566013E-2</v>
      </c>
      <c r="Z384" s="113">
        <v>-1.5792015787963187E-2</v>
      </c>
      <c r="AA384" s="113">
        <v>9.7049735736933762E-3</v>
      </c>
      <c r="AB384" s="113">
        <v>7.7657968855323833E-2</v>
      </c>
      <c r="AC384" s="409">
        <f t="shared" si="35"/>
        <v>0.69535516017670018</v>
      </c>
      <c r="AD384" s="113">
        <f t="shared" si="36"/>
        <v>1.6455800530970697</v>
      </c>
      <c r="AE384" s="113">
        <f t="shared" si="37"/>
        <v>2.066526745373189</v>
      </c>
      <c r="AP384" s="39">
        <v>351</v>
      </c>
      <c r="AQ384" s="222">
        <f>IF('Current Portfolio MAIN'!AD370&gt;=0,0,1)</f>
        <v>0</v>
      </c>
      <c r="AR384" s="222">
        <f>IF('Current Portfolio MAIN'!AE370&gt;=0,0,1)</f>
        <v>0</v>
      </c>
      <c r="AW384" s="391"/>
      <c r="AX384" s="391"/>
      <c r="AY384" s="391"/>
      <c r="AZ384" s="391"/>
      <c r="BA384" s="391"/>
      <c r="BB384" s="391"/>
      <c r="BC384" s="391"/>
      <c r="BD384" s="391"/>
      <c r="BE384" s="39">
        <v>351</v>
      </c>
      <c r="BF384" s="222">
        <f>IF('Current Portfolio MAIN'!AD370&gt;=0,0,1)</f>
        <v>0</v>
      </c>
      <c r="BG384" s="222">
        <f>IF('Current Portfolio MAIN'!AE370&gt;=0,0,1)</f>
        <v>0</v>
      </c>
      <c r="BH384" s="391"/>
      <c r="BI384" s="391"/>
      <c r="BJ384" s="391"/>
      <c r="BZ384" s="375"/>
      <c r="CA384" s="375"/>
    </row>
    <row r="385" spans="16:79" ht="16.2">
      <c r="Q385" s="227">
        <v>45924</v>
      </c>
      <c r="R385" s="113">
        <v>0.32450672095079303</v>
      </c>
      <c r="S385" s="113">
        <v>0.13666294542504942</v>
      </c>
      <c r="T385" s="113">
        <v>4.9735303850469315E-2</v>
      </c>
      <c r="U385" s="113">
        <v>1.6884755651054961E-2</v>
      </c>
      <c r="V385" s="113">
        <v>-4.0071200956076636E-3</v>
      </c>
      <c r="W385" s="113">
        <v>4.4893210595696509E-2</v>
      </c>
      <c r="X385" s="113">
        <v>5.2724455050561225E-2</v>
      </c>
      <c r="Y385" s="113">
        <v>4.4995419115735125E-2</v>
      </c>
      <c r="Z385" s="113">
        <v>-5.374744428184719E-2</v>
      </c>
      <c r="AA385" s="113">
        <v>-5.3458104965876663E-3</v>
      </c>
      <c r="AB385" s="113">
        <v>6.0532173398148759E-2</v>
      </c>
      <c r="AC385" s="409">
        <f t="shared" si="35"/>
        <v>0.66783460916346582</v>
      </c>
      <c r="AD385" s="113">
        <f t="shared" si="36"/>
        <v>1.6180595020838355</v>
      </c>
      <c r="AE385" s="113">
        <f t="shared" si="37"/>
        <v>2.0390061943599544</v>
      </c>
      <c r="AP385" s="39">
        <v>352</v>
      </c>
      <c r="AQ385" s="222">
        <f>IF('Current Portfolio MAIN'!AD371&gt;=0,0,1)</f>
        <v>0</v>
      </c>
      <c r="AR385" s="222">
        <f>IF('Current Portfolio MAIN'!AE371&gt;=0,0,1)</f>
        <v>0</v>
      </c>
      <c r="AW385" s="391"/>
      <c r="AX385" s="391"/>
      <c r="AY385" s="391"/>
      <c r="AZ385" s="391"/>
      <c r="BA385" s="391"/>
      <c r="BB385" s="391"/>
      <c r="BC385" s="391"/>
      <c r="BD385" s="391"/>
      <c r="BE385" s="39">
        <v>352</v>
      </c>
      <c r="BF385" s="222">
        <f>IF('Current Portfolio MAIN'!AD371&gt;=0,0,1)</f>
        <v>0</v>
      </c>
      <c r="BG385" s="222">
        <f>IF('Current Portfolio MAIN'!AE371&gt;=0,0,1)</f>
        <v>0</v>
      </c>
      <c r="BH385" s="391"/>
      <c r="BI385" s="391"/>
      <c r="BJ385" s="391"/>
      <c r="BZ385" s="376"/>
      <c r="CA385" s="375"/>
    </row>
    <row r="386" spans="16:79" ht="16.2">
      <c r="Q386" s="227">
        <v>45925</v>
      </c>
      <c r="R386" s="113">
        <v>0.42665561662768581</v>
      </c>
      <c r="S386" s="113">
        <v>0.16240020213563811</v>
      </c>
      <c r="T386" s="113">
        <v>4.3621093448694914E-2</v>
      </c>
      <c r="U386" s="113">
        <v>3.4032597928845387E-2</v>
      </c>
      <c r="V386" s="113">
        <v>-2.0213163992307548E-3</v>
      </c>
      <c r="W386" s="113">
        <v>6.1934361103842317E-2</v>
      </c>
      <c r="X386" s="113">
        <v>7.5690815554044777E-2</v>
      </c>
      <c r="Y386" s="113">
        <v>5.271820605148303E-2</v>
      </c>
      <c r="Z386" s="113">
        <v>-5.4762098377026391E-2</v>
      </c>
      <c r="AA386" s="113">
        <v>-6.9146031838790423E-3</v>
      </c>
      <c r="AB386" s="113">
        <v>6.286954981716919E-2</v>
      </c>
      <c r="AC386" s="409">
        <f t="shared" si="35"/>
        <v>0.85622442470726734</v>
      </c>
      <c r="AD386" s="113">
        <f t="shared" si="36"/>
        <v>1.8064493176276368</v>
      </c>
      <c r="AE386" s="113">
        <f t="shared" si="37"/>
        <v>2.2273960099037562</v>
      </c>
      <c r="AP386" s="39">
        <v>353</v>
      </c>
      <c r="AQ386" s="222">
        <f>IF('Current Portfolio MAIN'!AD372&gt;=0,0,1)</f>
        <v>0</v>
      </c>
      <c r="AR386" s="222">
        <f>IF('Current Portfolio MAIN'!AE372&gt;=0,0,1)</f>
        <v>0</v>
      </c>
      <c r="AW386" s="391"/>
      <c r="AX386" s="391"/>
      <c r="AY386" s="391"/>
      <c r="AZ386" s="391"/>
      <c r="BA386" s="391"/>
      <c r="BB386" s="391"/>
      <c r="BC386" s="391"/>
      <c r="BD386" s="391"/>
      <c r="BE386" s="39">
        <v>353</v>
      </c>
      <c r="BF386" s="222">
        <f>IF('Current Portfolio MAIN'!AD372&gt;=0,0,1)</f>
        <v>0</v>
      </c>
      <c r="BG386" s="222">
        <f>IF('Current Portfolio MAIN'!AE372&gt;=0,0,1)</f>
        <v>0</v>
      </c>
      <c r="BH386" s="391"/>
      <c r="BI386" s="391"/>
      <c r="BJ386" s="391"/>
      <c r="BZ386" s="379" t="s">
        <v>241</v>
      </c>
      <c r="CA386" s="348"/>
    </row>
    <row r="387" spans="16:79" ht="15.6">
      <c r="Q387" s="227">
        <v>45926</v>
      </c>
      <c r="R387" s="113">
        <v>0.48001049732410062</v>
      </c>
      <c r="S387" s="113">
        <v>0.14168582845742916</v>
      </c>
      <c r="T387" s="113">
        <v>4.3054229508999509E-2</v>
      </c>
      <c r="U387" s="113">
        <v>6.2596634401421714E-3</v>
      </c>
      <c r="V387" s="113">
        <v>2.5008746916939106E-3</v>
      </c>
      <c r="W387" s="113">
        <v>6.8778713629308985E-2</v>
      </c>
      <c r="X387" s="113">
        <v>8.8208920943880775E-2</v>
      </c>
      <c r="Y387" s="113">
        <v>4.4822420922388195E-2</v>
      </c>
      <c r="Z387" s="113">
        <v>-2.6232469826662386E-2</v>
      </c>
      <c r="AA387" s="113">
        <v>-1.3701585048269349E-2</v>
      </c>
      <c r="AB387" s="113">
        <v>6.2016149027868117E-2</v>
      </c>
      <c r="AC387" s="409">
        <f t="shared" si="35"/>
        <v>0.89740324307087971</v>
      </c>
      <c r="AD387" s="113">
        <f t="shared" si="36"/>
        <v>1.8476281359912492</v>
      </c>
      <c r="AE387" s="113">
        <f t="shared" si="37"/>
        <v>2.2685748282673686</v>
      </c>
      <c r="AP387" s="39">
        <v>354</v>
      </c>
      <c r="AQ387" s="222">
        <f>IF('Current Portfolio MAIN'!AD373&gt;=0,0,1)</f>
        <v>0</v>
      </c>
      <c r="AR387" s="222">
        <f>IF('Current Portfolio MAIN'!AE373&gt;=0,0,1)</f>
        <v>0</v>
      </c>
      <c r="AW387" s="391"/>
      <c r="AX387" s="391"/>
      <c r="AY387" s="391"/>
      <c r="AZ387" s="391"/>
      <c r="BA387" s="391"/>
      <c r="BB387" s="391"/>
      <c r="BC387" s="391"/>
      <c r="BD387" s="391"/>
      <c r="BE387" s="39">
        <v>354</v>
      </c>
      <c r="BF387" s="222">
        <f>IF('Current Portfolio MAIN'!AD373&gt;=0,0,1)</f>
        <v>0</v>
      </c>
      <c r="BG387" s="222">
        <f>IF('Current Portfolio MAIN'!AE373&gt;=0,0,1)</f>
        <v>0</v>
      </c>
      <c r="BH387" s="391"/>
      <c r="BI387" s="391"/>
      <c r="BJ387" s="391"/>
      <c r="BZ387" s="373" t="s">
        <v>85</v>
      </c>
      <c r="CA387" s="375">
        <f ca="1">COUNT(CA5:CA373)</f>
        <v>369</v>
      </c>
    </row>
    <row r="388" spans="16:79" ht="15.6">
      <c r="Q388" s="227">
        <v>45930</v>
      </c>
      <c r="R388" s="113">
        <v>0.42202465378169651</v>
      </c>
      <c r="S388" s="113">
        <v>0.1320696745868517</v>
      </c>
      <c r="T388" s="113">
        <v>5.5016060992369109E-2</v>
      </c>
      <c r="U388" s="113">
        <v>2.2071890016654327E-2</v>
      </c>
      <c r="V388" s="113">
        <v>-1.7467841210530022E-3</v>
      </c>
      <c r="W388" s="113">
        <v>5.3251826303972738E-2</v>
      </c>
      <c r="X388" s="113">
        <v>7.4004902839711839E-2</v>
      </c>
      <c r="Y388" s="113">
        <v>-2.0437189473437867E-3</v>
      </c>
      <c r="Z388" s="113">
        <v>-5.0818427708913427E-2</v>
      </c>
      <c r="AA388" s="113">
        <v>-1.0419596486879512E-2</v>
      </c>
      <c r="AB388" s="113">
        <v>6.8537342129141754E-2</v>
      </c>
      <c r="AC388" s="409">
        <f t="shared" si="35"/>
        <v>0.76194782338620826</v>
      </c>
      <c r="AD388" s="113">
        <f t="shared" si="36"/>
        <v>1.7121727163065779</v>
      </c>
      <c r="AE388" s="113">
        <f t="shared" si="37"/>
        <v>2.1331194085826972</v>
      </c>
      <c r="AP388" s="39">
        <v>355</v>
      </c>
      <c r="AQ388" s="222">
        <f>IF('Current Portfolio MAIN'!AD374&gt;=0,0,1)</f>
        <v>0</v>
      </c>
      <c r="AR388" s="222">
        <f>IF('Current Portfolio MAIN'!AE374&gt;=0,0,1)</f>
        <v>0</v>
      </c>
      <c r="AW388" s="391"/>
      <c r="AX388" s="391"/>
      <c r="AY388" s="391"/>
      <c r="AZ388" s="391"/>
      <c r="BA388" s="391"/>
      <c r="BB388" s="391"/>
      <c r="BC388" s="391"/>
      <c r="BD388" s="391"/>
      <c r="BE388" s="39">
        <v>355</v>
      </c>
      <c r="BF388" s="222">
        <f>IF('Current Portfolio MAIN'!AD374&gt;=0,0,1)</f>
        <v>0</v>
      </c>
      <c r="BG388" s="222">
        <f>IF('Current Portfolio MAIN'!AE374&gt;=0,0,1)</f>
        <v>0</v>
      </c>
      <c r="BH388" s="391"/>
      <c r="BI388" s="391"/>
      <c r="BJ388" s="391"/>
      <c r="BZ388" s="373" t="s">
        <v>56</v>
      </c>
      <c r="CA388" s="380">
        <f ca="1">ROUNDDOWN((CA387*0.1),0)</f>
        <v>36</v>
      </c>
    </row>
    <row r="389" spans="16:79" ht="15.6">
      <c r="AC389" s="409"/>
      <c r="AP389" s="39">
        <v>356</v>
      </c>
      <c r="AQ389" s="222">
        <f>IF('Current Portfolio MAIN'!AD375&gt;=0,0,1)</f>
        <v>0</v>
      </c>
      <c r="AR389" s="222">
        <f>IF('Current Portfolio MAIN'!AE375&gt;=0,0,1)</f>
        <v>0</v>
      </c>
      <c r="AW389" s="391"/>
      <c r="AX389" s="391"/>
      <c r="AY389" s="391"/>
      <c r="AZ389" s="391"/>
      <c r="BA389" s="391"/>
      <c r="BB389" s="391"/>
      <c r="BC389" s="391"/>
      <c r="BD389" s="391"/>
      <c r="BE389" s="39">
        <v>356</v>
      </c>
      <c r="BF389" s="222">
        <f>IF('Current Portfolio MAIN'!AD375&gt;=0,0,1)</f>
        <v>0</v>
      </c>
      <c r="BG389" s="222">
        <f>IF('Current Portfolio MAIN'!AE375&gt;=0,0,1)</f>
        <v>0</v>
      </c>
      <c r="BH389" s="391"/>
      <c r="BI389" s="391"/>
      <c r="BJ389" s="391"/>
      <c r="BZ389" s="373" t="s">
        <v>86</v>
      </c>
      <c r="CA389" s="381">
        <f ca="1">SMALL(CA5:CA373,CA388)</f>
        <v>-8.8925911936420243E-2</v>
      </c>
    </row>
    <row r="390" spans="16:79" ht="15.6">
      <c r="AC390" s="409"/>
      <c r="AP390" s="39">
        <v>357</v>
      </c>
      <c r="AQ390" s="222">
        <f>IF('Current Portfolio MAIN'!AD376&gt;=0,0,1)</f>
        <v>0</v>
      </c>
      <c r="AR390" s="222">
        <f>IF('Current Portfolio MAIN'!AE376&gt;=0,0,1)</f>
        <v>0</v>
      </c>
      <c r="AW390" s="391"/>
      <c r="AX390" s="391"/>
      <c r="AY390" s="391"/>
      <c r="AZ390" s="391"/>
      <c r="BA390" s="391"/>
      <c r="BB390" s="391"/>
      <c r="BC390" s="391"/>
      <c r="BD390" s="391"/>
      <c r="BE390" s="39">
        <v>357</v>
      </c>
      <c r="BF390" s="222">
        <f>IF('Current Portfolio MAIN'!AD376&gt;=0,0,1)</f>
        <v>0</v>
      </c>
      <c r="BG390" s="222">
        <f>IF('Current Portfolio MAIN'!AE376&gt;=0,0,1)</f>
        <v>0</v>
      </c>
      <c r="BH390" s="391"/>
      <c r="BI390" s="391"/>
      <c r="BJ390" s="391"/>
      <c r="BZ390" s="375"/>
      <c r="CA390" s="375"/>
    </row>
    <row r="391" spans="16:79" ht="15.6">
      <c r="P391" s="224"/>
      <c r="Q391" s="117" t="s">
        <v>52</v>
      </c>
      <c r="R391" s="259">
        <f t="shared" ref="R391:AC391" si="38">AVERAGE(R20:R388)</f>
        <v>-7.0452096516766434E-3</v>
      </c>
      <c r="S391" s="259">
        <f t="shared" si="38"/>
        <v>1.1421897554182455E-2</v>
      </c>
      <c r="T391" s="259">
        <f t="shared" si="38"/>
        <v>1.5485551975880196E-2</v>
      </c>
      <c r="U391" s="259">
        <f t="shared" si="38"/>
        <v>6.6775934441695847E-3</v>
      </c>
      <c r="V391" s="259">
        <f t="shared" si="38"/>
        <v>1.4861047478234654E-2</v>
      </c>
      <c r="W391" s="259">
        <f t="shared" si="38"/>
        <v>-6.0242889637682952E-3</v>
      </c>
      <c r="X391" s="259">
        <f t="shared" si="38"/>
        <v>3.019034477509467E-2</v>
      </c>
      <c r="Y391" s="259">
        <f t="shared" si="38"/>
        <v>-4.5266077774915106E-3</v>
      </c>
      <c r="Z391" s="259">
        <f t="shared" si="38"/>
        <v>7.0531494865411484E-3</v>
      </c>
      <c r="AA391" s="259">
        <f t="shared" si="38"/>
        <v>2.3928299304229191E-2</v>
      </c>
      <c r="AB391" s="259">
        <f t="shared" si="38"/>
        <v>1.4690344604205003E-2</v>
      </c>
      <c r="AC391" s="410">
        <f t="shared" si="38"/>
        <v>0.10671212222960047</v>
      </c>
      <c r="AP391" s="39">
        <v>358</v>
      </c>
      <c r="AQ391" s="222">
        <f>IF('Current Portfolio MAIN'!AD377&gt;=0,0,1)</f>
        <v>0</v>
      </c>
      <c r="AR391" s="222">
        <f>IF('Current Portfolio MAIN'!AE377&gt;=0,0,1)</f>
        <v>0</v>
      </c>
      <c r="AW391" s="391"/>
      <c r="AX391" s="391"/>
      <c r="AY391" s="391"/>
      <c r="AZ391" s="391"/>
      <c r="BA391" s="391"/>
      <c r="BB391" s="391"/>
      <c r="BC391" s="391"/>
      <c r="BD391" s="391"/>
      <c r="BE391" s="39">
        <v>358</v>
      </c>
      <c r="BF391" s="222">
        <f>IF('Current Portfolio MAIN'!AD377&gt;=0,0,1)</f>
        <v>0</v>
      </c>
      <c r="BG391" s="222">
        <f>IF('Current Portfolio MAIN'!AE377&gt;=0,0,1)</f>
        <v>0</v>
      </c>
      <c r="BH391" s="391"/>
      <c r="BI391" s="391"/>
      <c r="BJ391" s="391"/>
      <c r="BZ391" s="375"/>
      <c r="CA391" s="375"/>
    </row>
    <row r="392" spans="16:79" ht="15.6">
      <c r="P392" s="224"/>
      <c r="Q392" s="39" t="s">
        <v>83</v>
      </c>
      <c r="R392" s="113">
        <f t="shared" ref="R392:AC392" si="39">_xlfn.STDEV.P(R20:R388)</f>
        <v>0.15120074691833441</v>
      </c>
      <c r="S392" s="113">
        <f t="shared" si="39"/>
        <v>8.6243963112237088E-2</v>
      </c>
      <c r="T392" s="113">
        <f t="shared" si="39"/>
        <v>7.2825632108824506E-2</v>
      </c>
      <c r="U392" s="113">
        <f t="shared" si="39"/>
        <v>7.5628095980550883E-2</v>
      </c>
      <c r="V392" s="113">
        <f t="shared" si="39"/>
        <v>0.11695912864736886</v>
      </c>
      <c r="W392" s="113">
        <f t="shared" si="39"/>
        <v>9.524771485862614E-2</v>
      </c>
      <c r="X392" s="113">
        <f t="shared" si="39"/>
        <v>0.10876578927174919</v>
      </c>
      <c r="Y392" s="113">
        <f t="shared" si="39"/>
        <v>8.3442476078148503E-2</v>
      </c>
      <c r="Z392" s="113">
        <f t="shared" si="39"/>
        <v>0.11323295303602247</v>
      </c>
      <c r="AA392" s="113">
        <f t="shared" si="39"/>
        <v>9.2461669726105339E-2</v>
      </c>
      <c r="AB392" s="113">
        <f t="shared" si="39"/>
        <v>6.2632824688943073E-2</v>
      </c>
      <c r="AC392" s="409">
        <f t="shared" si="39"/>
        <v>0.76842154228481785</v>
      </c>
      <c r="AP392" s="39">
        <v>359</v>
      </c>
      <c r="AQ392" s="222">
        <f>IF('Current Portfolio MAIN'!AD378&gt;=0,0,1)</f>
        <v>0</v>
      </c>
      <c r="AR392" s="222">
        <f>IF('Current Portfolio MAIN'!AE378&gt;=0,0,1)</f>
        <v>0</v>
      </c>
      <c r="AW392" s="391"/>
      <c r="AX392" s="391"/>
      <c r="AY392" s="391"/>
      <c r="AZ392" s="391"/>
      <c r="BA392" s="391"/>
      <c r="BB392" s="391"/>
      <c r="BC392" s="391"/>
      <c r="BD392" s="391"/>
      <c r="BE392" s="39">
        <v>359</v>
      </c>
      <c r="BF392" s="222">
        <f>IF('Current Portfolio MAIN'!AD378&gt;=0,0,1)</f>
        <v>0</v>
      </c>
      <c r="BG392" s="222">
        <f>IF('Current Portfolio MAIN'!AE378&gt;=0,0,1)</f>
        <v>0</v>
      </c>
      <c r="BH392" s="391"/>
      <c r="BI392" s="391"/>
      <c r="BJ392" s="391"/>
      <c r="BZ392" s="373" t="s">
        <v>85</v>
      </c>
      <c r="CA392" s="375">
        <f ca="1">COUNT(CA5:CA373)</f>
        <v>369</v>
      </c>
    </row>
    <row r="393" spans="16:79" ht="15.6">
      <c r="P393" s="224"/>
      <c r="Q393" s="44" t="s">
        <v>54</v>
      </c>
      <c r="R393" s="237">
        <f t="shared" ref="R393:AC393" si="40">VAR(R20:R388)</f>
        <v>2.2923789960696623E-2</v>
      </c>
      <c r="S393" s="237">
        <f t="shared" si="40"/>
        <v>7.4582331873628057E-3</v>
      </c>
      <c r="T393" s="237">
        <f t="shared" si="40"/>
        <v>5.3179845743652051E-3</v>
      </c>
      <c r="U393" s="237">
        <f t="shared" si="40"/>
        <v>5.7351513171370137E-3</v>
      </c>
      <c r="V393" s="237">
        <f t="shared" si="40"/>
        <v>1.3716610159207084E-2</v>
      </c>
      <c r="W393" s="237">
        <f t="shared" si="40"/>
        <v>9.0967797053167539E-3</v>
      </c>
      <c r="X393" s="237">
        <f t="shared" si="40"/>
        <v>1.1862143646656298E-2</v>
      </c>
      <c r="Y393" s="237">
        <f t="shared" si="40"/>
        <v>6.9815670499601377E-3</v>
      </c>
      <c r="Z393" s="237">
        <f t="shared" si="40"/>
        <v>1.2856543233837578E-2</v>
      </c>
      <c r="AA393" s="237">
        <f t="shared" si="40"/>
        <v>8.5723917825843293E-3</v>
      </c>
      <c r="AB393" s="237">
        <f t="shared" si="40"/>
        <v>3.9335307033216277E-3</v>
      </c>
      <c r="AC393" s="411">
        <f t="shared" si="40"/>
        <v>0.59207620921978954</v>
      </c>
      <c r="AP393" s="39">
        <v>360</v>
      </c>
      <c r="AQ393" s="222">
        <f>IF('Current Portfolio MAIN'!AD379&gt;=0,0,1)</f>
        <v>0</v>
      </c>
      <c r="AR393" s="222">
        <f>IF('Current Portfolio MAIN'!AE379&gt;=0,0,1)</f>
        <v>0</v>
      </c>
      <c r="AW393" s="391"/>
      <c r="AX393" s="391"/>
      <c r="AY393" s="391"/>
      <c r="AZ393" s="391"/>
      <c r="BA393" s="391"/>
      <c r="BB393" s="391"/>
      <c r="BC393" s="391"/>
      <c r="BD393" s="391"/>
      <c r="BE393" s="39">
        <v>360</v>
      </c>
      <c r="BF393" s="222">
        <f>IF('Current Portfolio MAIN'!AD379&gt;=0,0,1)</f>
        <v>0</v>
      </c>
      <c r="BG393" s="222">
        <f>IF('Current Portfolio MAIN'!AE379&gt;=0,0,1)</f>
        <v>0</v>
      </c>
      <c r="BH393" s="391"/>
      <c r="BI393" s="391"/>
      <c r="BJ393" s="391"/>
      <c r="BZ393" s="373" t="s">
        <v>57</v>
      </c>
      <c r="CA393" s="380">
        <f ca="1">ROUNDDOWN((CA387*0.05),0)</f>
        <v>18</v>
      </c>
    </row>
    <row r="394" spans="16:79" ht="15.6">
      <c r="P394" s="224"/>
      <c r="Q394" s="224"/>
      <c r="AC394" s="409"/>
      <c r="AP394" s="39">
        <v>361</v>
      </c>
      <c r="AQ394" s="222">
        <f>IF('Current Portfolio MAIN'!AD380&gt;=0,0,1)</f>
        <v>0</v>
      </c>
      <c r="AR394" s="222">
        <f>IF('Current Portfolio MAIN'!AE380&gt;=0,0,1)</f>
        <v>0</v>
      </c>
      <c r="AW394" s="391"/>
      <c r="AX394" s="391"/>
      <c r="AY394" s="391"/>
      <c r="AZ394" s="391"/>
      <c r="BA394" s="391"/>
      <c r="BB394" s="391"/>
      <c r="BC394" s="391"/>
      <c r="BD394" s="391"/>
      <c r="BE394" s="39">
        <v>361</v>
      </c>
      <c r="BF394" s="222">
        <f>IF('Current Portfolio MAIN'!AD380&gt;=0,0,1)</f>
        <v>0</v>
      </c>
      <c r="BG394" s="222">
        <f>IF('Current Portfolio MAIN'!AE380&gt;=0,0,1)</f>
        <v>0</v>
      </c>
      <c r="BH394" s="391"/>
      <c r="BI394" s="391"/>
      <c r="BJ394" s="391"/>
      <c r="BZ394" s="373" t="s">
        <v>87</v>
      </c>
      <c r="CA394" s="381">
        <f ca="1">SMALL(CA5:CA373,CA393)</f>
        <v>-0.11358586611698201</v>
      </c>
    </row>
    <row r="395" spans="16:79" ht="15.6">
      <c r="P395" s="224"/>
      <c r="Q395" s="62" t="s">
        <v>84</v>
      </c>
      <c r="AC395" s="409"/>
      <c r="AP395" s="39">
        <v>362</v>
      </c>
      <c r="AQ395" s="222">
        <f>IF('Current Portfolio MAIN'!AD381&gt;=0,0,1)</f>
        <v>0</v>
      </c>
      <c r="AR395" s="222">
        <f>IF('Current Portfolio MAIN'!AE381&gt;=0,0,1)</f>
        <v>0</v>
      </c>
      <c r="AW395" s="391"/>
      <c r="AX395" s="391"/>
      <c r="AY395" s="391"/>
      <c r="AZ395" s="391"/>
      <c r="BA395" s="391"/>
      <c r="BB395" s="391"/>
      <c r="BC395" s="391"/>
      <c r="BD395" s="391"/>
      <c r="BE395" s="39">
        <v>362</v>
      </c>
      <c r="BF395" s="222">
        <f>IF('Current Portfolio MAIN'!AD381&gt;=0,0,1)</f>
        <v>0</v>
      </c>
      <c r="BG395" s="222">
        <f>IF('Current Portfolio MAIN'!AE381&gt;=0,0,1)</f>
        <v>0</v>
      </c>
      <c r="BH395" s="391"/>
      <c r="BI395" s="391"/>
      <c r="BJ395" s="391"/>
      <c r="BZ395" s="375"/>
      <c r="CA395" s="375"/>
    </row>
    <row r="396" spans="16:79" ht="15.6">
      <c r="P396" s="224"/>
      <c r="Q396" s="44" t="s">
        <v>85</v>
      </c>
      <c r="R396" s="56">
        <f t="shared" ref="R396:AC396" si="41">COUNT(R20:R388)</f>
        <v>369</v>
      </c>
      <c r="S396" s="56">
        <f t="shared" si="41"/>
        <v>369</v>
      </c>
      <c r="T396" s="56">
        <f t="shared" si="41"/>
        <v>369</v>
      </c>
      <c r="U396" s="56">
        <f t="shared" si="41"/>
        <v>369</v>
      </c>
      <c r="V396" s="56">
        <f t="shared" si="41"/>
        <v>369</v>
      </c>
      <c r="W396" s="56">
        <f t="shared" si="41"/>
        <v>369</v>
      </c>
      <c r="X396" s="56">
        <f t="shared" si="41"/>
        <v>369</v>
      </c>
      <c r="Y396" s="56">
        <f t="shared" si="41"/>
        <v>369</v>
      </c>
      <c r="Z396" s="56">
        <f t="shared" si="41"/>
        <v>369</v>
      </c>
      <c r="AA396" s="56">
        <f t="shared" si="41"/>
        <v>369</v>
      </c>
      <c r="AB396" s="56">
        <f t="shared" si="41"/>
        <v>369</v>
      </c>
      <c r="AC396" s="412">
        <f t="shared" si="41"/>
        <v>369</v>
      </c>
      <c r="AP396" s="39">
        <v>363</v>
      </c>
      <c r="AQ396" s="222">
        <f>IF('Current Portfolio MAIN'!AD382&gt;=0,0,1)</f>
        <v>0</v>
      </c>
      <c r="AR396" s="222">
        <f>IF('Current Portfolio MAIN'!AE382&gt;=0,0,1)</f>
        <v>0</v>
      </c>
      <c r="AW396" s="391"/>
      <c r="AX396" s="391"/>
      <c r="AY396" s="391"/>
      <c r="AZ396" s="391"/>
      <c r="BA396" s="391"/>
      <c r="BB396" s="391"/>
      <c r="BC396" s="391"/>
      <c r="BD396" s="391"/>
      <c r="BE396" s="39">
        <v>363</v>
      </c>
      <c r="BF396" s="222">
        <f>IF('Current Portfolio MAIN'!AD382&gt;=0,0,1)</f>
        <v>0</v>
      </c>
      <c r="BG396" s="222">
        <f>IF('Current Portfolio MAIN'!AE382&gt;=0,0,1)</f>
        <v>0</v>
      </c>
      <c r="BH396" s="391"/>
      <c r="BI396" s="391"/>
      <c r="BJ396" s="391"/>
      <c r="BZ396" s="375"/>
      <c r="CA396" s="375"/>
    </row>
    <row r="397" spans="16:79" ht="16.2">
      <c r="P397" s="224"/>
      <c r="Q397" s="44" t="s">
        <v>56</v>
      </c>
      <c r="R397" s="56">
        <f t="shared" ref="R397:AC397" si="42">ROUNDDOWN((R396*0.1),0)</f>
        <v>36</v>
      </c>
      <c r="S397" s="56">
        <f t="shared" si="42"/>
        <v>36</v>
      </c>
      <c r="T397" s="56">
        <f t="shared" si="42"/>
        <v>36</v>
      </c>
      <c r="U397" s="56">
        <f t="shared" si="42"/>
        <v>36</v>
      </c>
      <c r="V397" s="56">
        <f t="shared" si="42"/>
        <v>36</v>
      </c>
      <c r="W397" s="56">
        <f t="shared" si="42"/>
        <v>36</v>
      </c>
      <c r="X397" s="56">
        <f t="shared" si="42"/>
        <v>36</v>
      </c>
      <c r="Y397" s="56">
        <f t="shared" si="42"/>
        <v>36</v>
      </c>
      <c r="Z397" s="56">
        <f t="shared" si="42"/>
        <v>36</v>
      </c>
      <c r="AA397" s="56">
        <f t="shared" si="42"/>
        <v>36</v>
      </c>
      <c r="AB397" s="56">
        <f t="shared" si="42"/>
        <v>36</v>
      </c>
      <c r="AC397" s="412">
        <f t="shared" si="42"/>
        <v>36</v>
      </c>
      <c r="AP397" s="39">
        <v>364</v>
      </c>
      <c r="AQ397" s="222">
        <f>IF('Current Portfolio MAIN'!AD383&gt;=0,0,1)</f>
        <v>0</v>
      </c>
      <c r="AR397" s="222">
        <f>IF('Current Portfolio MAIN'!AE383&gt;=0,0,1)</f>
        <v>0</v>
      </c>
      <c r="AW397" s="391"/>
      <c r="AX397" s="391"/>
      <c r="AY397" s="391"/>
      <c r="AZ397" s="391"/>
      <c r="BA397" s="391"/>
      <c r="BB397" s="391"/>
      <c r="BC397" s="391"/>
      <c r="BD397" s="391"/>
      <c r="BE397" s="39">
        <v>364</v>
      </c>
      <c r="BF397" s="222">
        <f>IF('Current Portfolio MAIN'!AD383&gt;=0,0,1)</f>
        <v>0</v>
      </c>
      <c r="BG397" s="222">
        <f>IF('Current Portfolio MAIN'!AE383&gt;=0,0,1)</f>
        <v>0</v>
      </c>
      <c r="BH397" s="391"/>
      <c r="BI397" s="391"/>
      <c r="BJ397" s="391"/>
      <c r="BZ397" s="376" t="s">
        <v>242</v>
      </c>
      <c r="CA397" s="377"/>
    </row>
    <row r="398" spans="16:79" ht="15.6">
      <c r="P398" s="224"/>
      <c r="Q398" s="44" t="s">
        <v>86</v>
      </c>
      <c r="R398" s="237">
        <f t="shared" ref="R398:AC398" si="43">SMALL(R20:R388,R397)</f>
        <v>-0.1900688028539903</v>
      </c>
      <c r="S398" s="237">
        <f t="shared" si="43"/>
        <v>-0.10024127898478397</v>
      </c>
      <c r="T398" s="237">
        <f t="shared" si="43"/>
        <v>-8.2679019947549781E-2</v>
      </c>
      <c r="U398" s="237">
        <f t="shared" si="43"/>
        <v>-9.4590390651823841E-2</v>
      </c>
      <c r="V398" s="237">
        <f t="shared" si="43"/>
        <v>-0.13532386699460663</v>
      </c>
      <c r="W398" s="237">
        <f t="shared" si="43"/>
        <v>-0.13242506996378656</v>
      </c>
      <c r="X398" s="237">
        <f t="shared" si="43"/>
        <v>-0.11193877814555142</v>
      </c>
      <c r="Y398" s="237">
        <f t="shared" si="43"/>
        <v>-0.11961279442517414</v>
      </c>
      <c r="Z398" s="237">
        <f t="shared" si="43"/>
        <v>-0.12201996092149003</v>
      </c>
      <c r="AA398" s="237">
        <f t="shared" si="43"/>
        <v>-0.10406884717669429</v>
      </c>
      <c r="AB398" s="237">
        <f t="shared" si="43"/>
        <v>-7.7717607737521677E-2</v>
      </c>
      <c r="AC398" s="411">
        <f t="shared" si="43"/>
        <v>-0.9502248929203696</v>
      </c>
      <c r="AP398" s="39">
        <v>365</v>
      </c>
      <c r="AQ398" s="222">
        <f>IF('Current Portfolio MAIN'!AD384&gt;=0,0,1)</f>
        <v>0</v>
      </c>
      <c r="AR398" s="222">
        <f>IF('Current Portfolio MAIN'!AE384&gt;=0,0,1)</f>
        <v>0</v>
      </c>
      <c r="AW398" s="391"/>
      <c r="AX398" s="391"/>
      <c r="AY398" s="391"/>
      <c r="AZ398" s="391"/>
      <c r="BA398" s="391"/>
      <c r="BB398" s="391"/>
      <c r="BC398" s="391"/>
      <c r="BD398" s="391"/>
      <c r="BE398" s="39">
        <v>365</v>
      </c>
      <c r="BF398" s="222">
        <f>IF('Current Portfolio MAIN'!AD384&gt;=0,0,1)</f>
        <v>0</v>
      </c>
      <c r="BG398" s="222">
        <f>IF('Current Portfolio MAIN'!AE384&gt;=0,0,1)</f>
        <v>0</v>
      </c>
      <c r="BH398" s="391"/>
      <c r="BI398" s="391"/>
      <c r="BJ398" s="391"/>
      <c r="BZ398" s="373" t="s">
        <v>56</v>
      </c>
      <c r="CA398" s="382">
        <f ca="1">-CA$376+CA$377*_xlfn.NORM.S.INV(90%)/(1-0.1)</f>
        <v>9.2327601653974523E-2</v>
      </c>
    </row>
    <row r="399" spans="16:79" ht="15.6">
      <c r="P399" s="224"/>
      <c r="Q399" s="224"/>
      <c r="AC399" s="409"/>
      <c r="AP399" s="39">
        <v>366</v>
      </c>
      <c r="AQ399" s="222">
        <f>IF('Current Portfolio MAIN'!AD385&gt;=0,0,1)</f>
        <v>0</v>
      </c>
      <c r="AR399" s="222">
        <f>IF('Current Portfolio MAIN'!AE385&gt;=0,0,1)</f>
        <v>0</v>
      </c>
      <c r="AW399" s="391"/>
      <c r="AX399" s="391"/>
      <c r="AY399" s="391"/>
      <c r="AZ399" s="391"/>
      <c r="BA399" s="391"/>
      <c r="BB399" s="391"/>
      <c r="BC399" s="391"/>
      <c r="BD399" s="391"/>
      <c r="BE399" s="39">
        <v>366</v>
      </c>
      <c r="BF399" s="222">
        <f>IF('Current Portfolio MAIN'!AD385&gt;=0,0,1)</f>
        <v>0</v>
      </c>
      <c r="BG399" s="222">
        <f>IF('Current Portfolio MAIN'!AE385&gt;=0,0,1)</f>
        <v>0</v>
      </c>
      <c r="BH399" s="391"/>
      <c r="BI399" s="391"/>
      <c r="BJ399" s="391"/>
      <c r="BZ399" s="373" t="s">
        <v>57</v>
      </c>
      <c r="CA399" s="382">
        <f ca="1">-CA$376+CA$377*_xlfn.NORM.S.INV(95%)/(1-0.05)</f>
        <v>0.11425107298664941</v>
      </c>
    </row>
    <row r="400" spans="16:79" ht="15.6">
      <c r="P400" s="224"/>
      <c r="Q400" s="44" t="s">
        <v>85</v>
      </c>
      <c r="R400" s="56">
        <f t="shared" ref="R400:AC400" si="44">COUNT(R20:R388)</f>
        <v>369</v>
      </c>
      <c r="S400" s="56">
        <f t="shared" si="44"/>
        <v>369</v>
      </c>
      <c r="T400" s="56">
        <f t="shared" si="44"/>
        <v>369</v>
      </c>
      <c r="U400" s="56">
        <f t="shared" si="44"/>
        <v>369</v>
      </c>
      <c r="V400" s="56">
        <f t="shared" si="44"/>
        <v>369</v>
      </c>
      <c r="W400" s="56">
        <f t="shared" si="44"/>
        <v>369</v>
      </c>
      <c r="X400" s="56">
        <f t="shared" si="44"/>
        <v>369</v>
      </c>
      <c r="Y400" s="56">
        <f t="shared" si="44"/>
        <v>369</v>
      </c>
      <c r="Z400" s="56">
        <f t="shared" si="44"/>
        <v>369</v>
      </c>
      <c r="AA400" s="56">
        <f t="shared" si="44"/>
        <v>369</v>
      </c>
      <c r="AB400" s="56">
        <f t="shared" si="44"/>
        <v>369</v>
      </c>
      <c r="AC400" s="412">
        <f t="shared" si="44"/>
        <v>369</v>
      </c>
      <c r="AP400" s="39">
        <v>367</v>
      </c>
      <c r="AQ400" s="222">
        <f>IF('Current Portfolio MAIN'!AD386&gt;=0,0,1)</f>
        <v>0</v>
      </c>
      <c r="AR400" s="222">
        <f>IF('Current Portfolio MAIN'!AE386&gt;=0,0,1)</f>
        <v>0</v>
      </c>
      <c r="AW400" s="391"/>
      <c r="AX400" s="391"/>
      <c r="AY400" s="391"/>
      <c r="AZ400" s="391"/>
      <c r="BA400" s="391"/>
      <c r="BB400" s="391"/>
      <c r="BC400" s="391"/>
      <c r="BD400" s="391"/>
      <c r="BE400" s="39">
        <v>367</v>
      </c>
      <c r="BF400" s="222">
        <f>IF('Current Portfolio MAIN'!AD386&gt;=0,0,1)</f>
        <v>0</v>
      </c>
      <c r="BG400" s="222">
        <f>IF('Current Portfolio MAIN'!AE386&gt;=0,0,1)</f>
        <v>0</v>
      </c>
      <c r="BH400" s="391"/>
      <c r="BI400" s="391"/>
      <c r="BJ400" s="391"/>
      <c r="BZ400" s="375"/>
      <c r="CA400" s="375"/>
    </row>
    <row r="401" spans="16:79" ht="16.2">
      <c r="P401" s="224"/>
      <c r="Q401" s="44" t="s">
        <v>57</v>
      </c>
      <c r="R401" s="56">
        <f t="shared" ref="R401:AC401" si="45">ROUNDDOWN((R400*0.05),0)</f>
        <v>18</v>
      </c>
      <c r="S401" s="56">
        <f t="shared" si="45"/>
        <v>18</v>
      </c>
      <c r="T401" s="56">
        <f t="shared" si="45"/>
        <v>18</v>
      </c>
      <c r="U401" s="56">
        <f t="shared" si="45"/>
        <v>18</v>
      </c>
      <c r="V401" s="56">
        <f t="shared" si="45"/>
        <v>18</v>
      </c>
      <c r="W401" s="56">
        <f t="shared" si="45"/>
        <v>18</v>
      </c>
      <c r="X401" s="56">
        <f t="shared" si="45"/>
        <v>18</v>
      </c>
      <c r="Y401" s="56">
        <f t="shared" si="45"/>
        <v>18</v>
      </c>
      <c r="Z401" s="56">
        <f t="shared" si="45"/>
        <v>18</v>
      </c>
      <c r="AA401" s="56">
        <f t="shared" si="45"/>
        <v>18</v>
      </c>
      <c r="AB401" s="56">
        <f t="shared" si="45"/>
        <v>18</v>
      </c>
      <c r="AC401" s="412">
        <f t="shared" si="45"/>
        <v>18</v>
      </c>
      <c r="AP401" s="39">
        <v>368</v>
      </c>
      <c r="AQ401" s="222">
        <f>IF('Current Portfolio MAIN'!AD387&gt;=0,0,1)</f>
        <v>0</v>
      </c>
      <c r="AR401" s="222">
        <f>IF('Current Portfolio MAIN'!AE387&gt;=0,0,1)</f>
        <v>0</v>
      </c>
      <c r="AW401" s="391"/>
      <c r="AX401" s="391"/>
      <c r="AY401" s="391"/>
      <c r="AZ401" s="391"/>
      <c r="BA401" s="391"/>
      <c r="BB401" s="391"/>
      <c r="BC401" s="391"/>
      <c r="BD401" s="391"/>
      <c r="BE401" s="39">
        <v>368</v>
      </c>
      <c r="BF401" s="222">
        <f>IF('Current Portfolio MAIN'!AD387&gt;=0,0,1)</f>
        <v>0</v>
      </c>
      <c r="BG401" s="222">
        <f>IF('Current Portfolio MAIN'!AE387&gt;=0,0,1)</f>
        <v>0</v>
      </c>
      <c r="BH401" s="391"/>
      <c r="BI401" s="391"/>
      <c r="BJ401" s="391"/>
      <c r="BZ401" s="376" t="s">
        <v>236</v>
      </c>
      <c r="CA401" s="377"/>
    </row>
    <row r="402" spans="16:79" ht="15.6">
      <c r="P402" s="224"/>
      <c r="Q402" s="44" t="s">
        <v>87</v>
      </c>
      <c r="R402" s="237">
        <f t="shared" ref="R402:AC402" si="46">SMALL(R20:R388,R401)</f>
        <v>-0.30339571345250038</v>
      </c>
      <c r="S402" s="237">
        <f>SMALL(S20:S388,S401)</f>
        <v>-0.12721896481980444</v>
      </c>
      <c r="T402" s="237">
        <f t="shared" si="46"/>
        <v>-0.14406008969339723</v>
      </c>
      <c r="U402" s="237">
        <f t="shared" si="46"/>
        <v>-0.11859314430737145</v>
      </c>
      <c r="V402" s="237">
        <f t="shared" si="46"/>
        <v>-0.15101731063739887</v>
      </c>
      <c r="W402" s="237">
        <f t="shared" si="46"/>
        <v>-0.1566348290477253</v>
      </c>
      <c r="X402" s="237">
        <f t="shared" si="46"/>
        <v>-0.14447949077674638</v>
      </c>
      <c r="Y402" s="237">
        <f t="shared" si="46"/>
        <v>-0.1770140612350195</v>
      </c>
      <c r="Z402" s="237">
        <f t="shared" si="46"/>
        <v>-0.18974986186570897</v>
      </c>
      <c r="AA402" s="237">
        <f t="shared" si="46"/>
        <v>-0.19051581123243333</v>
      </c>
      <c r="AB402" s="237">
        <f t="shared" si="46"/>
        <v>-0.12451245753118267</v>
      </c>
      <c r="AC402" s="411">
        <f t="shared" si="46"/>
        <v>-1.3711715851964887</v>
      </c>
      <c r="AP402" s="39">
        <v>369</v>
      </c>
      <c r="AQ402" s="222">
        <f>IF('Current Portfolio MAIN'!AD388&gt;=0,0,1)</f>
        <v>0</v>
      </c>
      <c r="AR402" s="222">
        <f>IF('Current Portfolio MAIN'!AE388&gt;=0,0,1)</f>
        <v>0</v>
      </c>
      <c r="AW402" s="391"/>
      <c r="AX402" s="391"/>
      <c r="AY402" s="391"/>
      <c r="AZ402" s="391"/>
      <c r="BA402" s="391"/>
      <c r="BB402" s="391"/>
      <c r="BC402" s="391"/>
      <c r="BD402" s="391"/>
      <c r="BE402" s="39">
        <v>369</v>
      </c>
      <c r="BF402" s="222">
        <f>IF('Current Portfolio MAIN'!AD388&gt;=0,0,1)</f>
        <v>0</v>
      </c>
      <c r="BG402" s="222">
        <f>IF('Current Portfolio MAIN'!AE388&gt;=0,0,1)</f>
        <v>0</v>
      </c>
      <c r="BH402" s="391"/>
      <c r="BI402" s="391"/>
      <c r="BJ402" s="391"/>
      <c r="BZ402" s="373" t="s">
        <v>56</v>
      </c>
      <c r="CA402" s="383">
        <f ca="1">CA398/CA382</f>
        <v>-1.1235519113430013</v>
      </c>
    </row>
    <row r="403" spans="16:79" ht="15.6">
      <c r="AC403" s="409"/>
      <c r="AP403" s="62" t="s">
        <v>95</v>
      </c>
      <c r="AQ403" s="222">
        <f>SUM(AQ33:AQ402)</f>
        <v>35</v>
      </c>
      <c r="AR403" s="222">
        <f>SUM(AR33:AR402)</f>
        <v>17</v>
      </c>
      <c r="AW403" s="391"/>
      <c r="AX403" s="391"/>
      <c r="AY403" s="391"/>
      <c r="AZ403" s="391"/>
      <c r="BA403" s="391"/>
      <c r="BB403" s="391"/>
      <c r="BC403" s="391"/>
      <c r="BD403" s="391"/>
      <c r="BE403" s="62" t="s">
        <v>95</v>
      </c>
      <c r="BF403" s="222">
        <f>SUM(BF33:BF402)</f>
        <v>12</v>
      </c>
      <c r="BG403" s="222">
        <f>SUM(BG33:BG402)</f>
        <v>6</v>
      </c>
      <c r="BH403" s="391"/>
      <c r="BI403" s="391"/>
      <c r="BJ403" s="391"/>
      <c r="BZ403" s="373" t="s">
        <v>57</v>
      </c>
      <c r="CA403" s="383">
        <f ca="1">CA399/CA383</f>
        <v>1.8152761375097981</v>
      </c>
    </row>
    <row r="404" spans="16:79" ht="46.8">
      <c r="Q404" s="143" t="s">
        <v>237</v>
      </c>
      <c r="AC404" s="409"/>
      <c r="AW404" s="391"/>
      <c r="AX404" s="391"/>
      <c r="AY404" s="391"/>
      <c r="AZ404" s="391"/>
      <c r="BA404" s="391"/>
      <c r="BB404" s="391"/>
      <c r="BC404" s="391"/>
      <c r="BD404" s="391"/>
      <c r="BE404" s="391"/>
      <c r="BF404" s="391"/>
      <c r="BG404" s="391"/>
      <c r="BH404" s="391"/>
      <c r="BI404" s="391"/>
      <c r="BJ404" s="391"/>
      <c r="CA404" s="375"/>
    </row>
    <row r="405" spans="16:79" ht="15.6">
      <c r="Q405" s="114" t="s">
        <v>56</v>
      </c>
      <c r="R405" s="260">
        <f t="shared" ref="R405:AC405" si="47">NORMINV(0.1,R391,R392)</f>
        <v>-0.20081676357638106</v>
      </c>
      <c r="S405" s="260">
        <f t="shared" si="47"/>
        <v>-9.9104188391075779E-2</v>
      </c>
      <c r="T405" s="260">
        <f t="shared" si="47"/>
        <v>-7.7844250864958983E-2</v>
      </c>
      <c r="U405" s="260">
        <f t="shared" si="47"/>
        <v>-9.0243711358862708E-2</v>
      </c>
      <c r="V405" s="260">
        <f t="shared" si="47"/>
        <v>-0.13502810694453324</v>
      </c>
      <c r="W405" s="260">
        <f t="shared" si="47"/>
        <v>-0.12808914705538635</v>
      </c>
      <c r="X405" s="260">
        <f t="shared" si="47"/>
        <v>-0.10919862274380965</v>
      </c>
      <c r="Y405" s="260">
        <f t="shared" si="47"/>
        <v>-0.11146244362836061</v>
      </c>
      <c r="Z405" s="260">
        <f t="shared" si="47"/>
        <v>-0.13806071874801168</v>
      </c>
      <c r="AA405" s="260">
        <f t="shared" si="47"/>
        <v>-9.4566098286128913E-2</v>
      </c>
      <c r="AB405" s="260">
        <f t="shared" si="47"/>
        <v>-6.5576849930390507E-2</v>
      </c>
      <c r="AC405" s="413">
        <f t="shared" si="47"/>
        <v>-0.87805970828370439</v>
      </c>
      <c r="CA405" s="375"/>
    </row>
    <row r="406" spans="16:79" ht="15.6">
      <c r="Q406" s="114" t="s">
        <v>57</v>
      </c>
      <c r="R406" s="260">
        <f t="shared" ref="R406:AC406" si="48">NORMINV(0.05,R391,R392)</f>
        <v>-0.25574830661807069</v>
      </c>
      <c r="S406" s="260">
        <f t="shared" si="48"/>
        <v>-0.13043679797364974</v>
      </c>
      <c r="T406" s="260">
        <f t="shared" si="48"/>
        <v>-0.10430195313335341</v>
      </c>
      <c r="U406" s="260">
        <f t="shared" si="48"/>
        <v>-0.11771955452887363</v>
      </c>
      <c r="V406" s="260">
        <f t="shared" si="48"/>
        <v>-0.17751959948247389</v>
      </c>
      <c r="W406" s="260">
        <f t="shared" si="48"/>
        <v>-0.16269283820781918</v>
      </c>
      <c r="X406" s="260">
        <f t="shared" si="48"/>
        <v>-0.14871345819678158</v>
      </c>
      <c r="Y406" s="260">
        <f t="shared" si="48"/>
        <v>-0.14177726719644557</v>
      </c>
      <c r="Z406" s="260">
        <f t="shared" si="48"/>
        <v>-0.17919848400518618</v>
      </c>
      <c r="AA406" s="260">
        <f t="shared" si="48"/>
        <v>-0.12815761349874435</v>
      </c>
      <c r="AB406" s="260">
        <f t="shared" si="48"/>
        <v>-8.8331484251618755E-2</v>
      </c>
      <c r="AC406" s="413">
        <f t="shared" si="48"/>
        <v>-1.1572288386252265</v>
      </c>
      <c r="CA406" s="375"/>
    </row>
    <row r="407" spans="16:79" ht="15.6">
      <c r="AC407" s="409"/>
      <c r="CA407" s="375"/>
    </row>
    <row r="408" spans="16:79" ht="15.6">
      <c r="Q408" s="346" t="s">
        <v>235</v>
      </c>
      <c r="AC408" s="409"/>
      <c r="CA408" s="375"/>
    </row>
    <row r="409" spans="16:79" ht="15.6">
      <c r="Q409" s="348" t="s">
        <v>56</v>
      </c>
      <c r="R409" s="260">
        <f t="shared" ref="R409:AC409" si="49">-R$391+R$392*_xlfn.NORM.S.INV(90%)/(1-0.1)</f>
        <v>0.22234693623468155</v>
      </c>
      <c r="S409" s="260">
        <f t="shared" si="49"/>
        <v>0.11138486460721558</v>
      </c>
      <c r="T409" s="260">
        <f t="shared" si="49"/>
        <v>8.8214228958385557E-2</v>
      </c>
      <c r="U409" s="260">
        <f t="shared" si="49"/>
        <v>0.1010127452258663</v>
      </c>
      <c r="V409" s="260">
        <f t="shared" si="49"/>
        <v>0.15168245743595188</v>
      </c>
      <c r="W409" s="260">
        <f t="shared" si="49"/>
        <v>0.14165190906556613</v>
      </c>
      <c r="X409" s="260">
        <f t="shared" si="49"/>
        <v>0.12468628580146568</v>
      </c>
      <c r="Y409" s="260">
        <f t="shared" si="49"/>
        <v>0.12334420316734607</v>
      </c>
      <c r="Z409" s="260">
        <f t="shared" si="49"/>
        <v>0.15418448188518422</v>
      </c>
      <c r="AA409" s="260">
        <f t="shared" si="49"/>
        <v>0.10773214246283536</v>
      </c>
      <c r="AB409" s="260">
        <f t="shared" si="49"/>
        <v>7.4495427100901124E-2</v>
      </c>
      <c r="AC409" s="413">
        <f t="shared" si="49"/>
        <v>0.98747880056296056</v>
      </c>
    </row>
    <row r="410" spans="16:79" ht="15.6">
      <c r="Q410" s="348" t="s">
        <v>57</v>
      </c>
      <c r="R410" s="260">
        <f t="shared" ref="R410:AC410" si="50">-R$391+R$392*_xlfn.NORM.S.INV(95%)/(1-0.05)</f>
        <v>0.26883794330051231</v>
      </c>
      <c r="S410" s="260">
        <f t="shared" si="50"/>
        <v>0.13790304510669343</v>
      </c>
      <c r="T410" s="260">
        <f t="shared" si="50"/>
        <v>0.11060655866541827</v>
      </c>
      <c r="U410" s="260">
        <f t="shared" si="50"/>
        <v>0.12426677284324424</v>
      </c>
      <c r="V410" s="260">
        <f t="shared" si="50"/>
        <v>0.18764489669093209</v>
      </c>
      <c r="W410" s="260">
        <f t="shared" si="50"/>
        <v>0.17093855132592703</v>
      </c>
      <c r="X410" s="260">
        <f t="shared" si="50"/>
        <v>0.15812944782688021</v>
      </c>
      <c r="Y410" s="260">
        <f t="shared" si="50"/>
        <v>0.14900098611323251</v>
      </c>
      <c r="Z410" s="260">
        <f t="shared" si="50"/>
        <v>0.18900120155738223</v>
      </c>
      <c r="AA410" s="260">
        <f t="shared" si="50"/>
        <v>0.13616213522521653</v>
      </c>
      <c r="AB410" s="260">
        <f t="shared" si="50"/>
        <v>9.3753685770346248E-2</v>
      </c>
      <c r="AC410" s="413">
        <f t="shared" si="50"/>
        <v>1.2237520470912693</v>
      </c>
    </row>
    <row r="411" spans="16:79" ht="15.6">
      <c r="AC411" s="409"/>
    </row>
    <row r="412" spans="16:79" ht="15.6">
      <c r="Q412" s="349" t="s">
        <v>236</v>
      </c>
      <c r="AC412" s="409"/>
    </row>
    <row r="413" spans="16:79" ht="15.6">
      <c r="Q413" s="348" t="s">
        <v>56</v>
      </c>
      <c r="R413" s="350">
        <f t="shared" ref="R413:AC414" si="51">R409/R405</f>
        <v>-1.1072130248235548</v>
      </c>
      <c r="S413" s="350">
        <f t="shared" si="51"/>
        <v>-1.1239168234512849</v>
      </c>
      <c r="T413" s="350">
        <f t="shared" si="51"/>
        <v>-1.1332144375236648</v>
      </c>
      <c r="U413" s="350">
        <f t="shared" si="51"/>
        <v>-1.1193327901174133</v>
      </c>
      <c r="V413" s="350">
        <f t="shared" si="51"/>
        <v>-1.123339879883378</v>
      </c>
      <c r="W413" s="350">
        <f t="shared" si="51"/>
        <v>-1.105885333160312</v>
      </c>
      <c r="X413" s="350">
        <f t="shared" si="51"/>
        <v>-1.1418302050749447</v>
      </c>
      <c r="Y413" s="350">
        <f t="shared" si="51"/>
        <v>-1.1065987713189005</v>
      </c>
      <c r="Z413" s="350">
        <f t="shared" si="51"/>
        <v>-1.1167874778821165</v>
      </c>
      <c r="AA413" s="350">
        <f t="shared" si="51"/>
        <v>-1.139225836904785</v>
      </c>
      <c r="AB413" s="350">
        <f t="shared" si="51"/>
        <v>-1.1360019150047256</v>
      </c>
      <c r="AC413" s="414">
        <f t="shared" si="51"/>
        <v>-1.1246146375320327</v>
      </c>
    </row>
    <row r="414" spans="16:79" ht="15.6">
      <c r="Q414" s="348" t="s">
        <v>57</v>
      </c>
      <c r="R414" s="351">
        <f t="shared" si="51"/>
        <v>-1.0511817139887827</v>
      </c>
      <c r="S414" s="351">
        <f t="shared" si="51"/>
        <v>-1.0572403435919364</v>
      </c>
      <c r="T414" s="351">
        <f t="shared" si="51"/>
        <v>-1.0604457092381023</v>
      </c>
      <c r="U414" s="351">
        <f t="shared" si="51"/>
        <v>-1.0556170836746137</v>
      </c>
      <c r="V414" s="351">
        <f t="shared" si="51"/>
        <v>-1.0570376298615851</v>
      </c>
      <c r="W414" s="351">
        <f t="shared" si="51"/>
        <v>-1.0506827049607126</v>
      </c>
      <c r="X414" s="351">
        <f t="shared" si="51"/>
        <v>-1.0633163248590396</v>
      </c>
      <c r="Y414" s="351">
        <f t="shared" si="51"/>
        <v>-1.0509511789839892</v>
      </c>
      <c r="Z414" s="351">
        <f t="shared" si="51"/>
        <v>-1.0547031276889169</v>
      </c>
      <c r="AA414" s="351">
        <f t="shared" si="51"/>
        <v>-1.0624584174747496</v>
      </c>
      <c r="AB414" s="351">
        <f t="shared" si="51"/>
        <v>-1.0613846983854811</v>
      </c>
      <c r="AC414" s="415">
        <f t="shared" si="51"/>
        <v>-1.057484921085333</v>
      </c>
    </row>
    <row r="415" spans="16:79" ht="15.6">
      <c r="AC415" s="409"/>
    </row>
    <row r="416" spans="16:79" ht="15.6">
      <c r="AC416" s="409"/>
    </row>
    <row r="417" spans="29:29" ht="15.6">
      <c r="AC417" s="409"/>
    </row>
    <row r="418" spans="29:29" ht="15.6">
      <c r="AC418" s="409"/>
    </row>
    <row r="419" spans="29:29" ht="15.6">
      <c r="AC419" s="409"/>
    </row>
    <row r="420" spans="29:29" ht="15.6">
      <c r="AC420" s="409"/>
    </row>
    <row r="421" spans="29:29" ht="15.6">
      <c r="AC421" s="409"/>
    </row>
    <row r="422" spans="29:29" ht="15.6">
      <c r="AC422" s="409"/>
    </row>
    <row r="423" spans="29:29" ht="15.6">
      <c r="AC423" s="409"/>
    </row>
    <row r="424" spans="29:29" ht="15.6">
      <c r="AC424" s="409"/>
    </row>
    <row r="425" spans="29:29" ht="15.6">
      <c r="AC425" s="409"/>
    </row>
    <row r="426" spans="29:29" ht="15.6">
      <c r="AC426" s="409"/>
    </row>
    <row r="427" spans="29:29" ht="15.6">
      <c r="AC427" s="409"/>
    </row>
    <row r="428" spans="29:29" ht="15.6">
      <c r="AC428" s="409"/>
    </row>
    <row r="429" spans="29:29" ht="15.6">
      <c r="AC429" s="409"/>
    </row>
    <row r="430" spans="29:29" ht="15.6">
      <c r="AC430" s="409"/>
    </row>
    <row r="431" spans="29:29" ht="15.6">
      <c r="AC431" s="409"/>
    </row>
    <row r="432" spans="29:29" ht="15.6">
      <c r="AC432" s="409"/>
    </row>
    <row r="433" spans="29:29" ht="15.6">
      <c r="AC433" s="409"/>
    </row>
    <row r="434" spans="29:29" ht="15.6">
      <c r="AC434" s="409"/>
    </row>
    <row r="435" spans="29:29" ht="15.6">
      <c r="AC435" s="409"/>
    </row>
    <row r="436" spans="29:29" ht="15.6">
      <c r="AC436" s="409"/>
    </row>
    <row r="437" spans="29:29" ht="15.6">
      <c r="AC437" s="409"/>
    </row>
    <row r="438" spans="29:29" ht="15.6">
      <c r="AC438" s="409"/>
    </row>
    <row r="439" spans="29:29" ht="15.6">
      <c r="AC439" s="409"/>
    </row>
    <row r="440" spans="29:29" ht="15.6">
      <c r="AC440" s="409"/>
    </row>
    <row r="441" spans="29:29" ht="15.6">
      <c r="AC441" s="409"/>
    </row>
    <row r="442" spans="29:29" ht="15.6">
      <c r="AC442" s="409"/>
    </row>
    <row r="443" spans="29:29" ht="15.6">
      <c r="AC443" s="409"/>
    </row>
    <row r="444" spans="29:29" ht="15.6">
      <c r="AC444" s="409"/>
    </row>
    <row r="445" spans="29:29" ht="15.6">
      <c r="AC445" s="409"/>
    </row>
    <row r="446" spans="29:29" ht="15.6">
      <c r="AC446" s="409"/>
    </row>
    <row r="447" spans="29:29" ht="15.6">
      <c r="AC447" s="409"/>
    </row>
    <row r="448" spans="29:29" ht="15.6">
      <c r="AC448" s="409"/>
    </row>
    <row r="449" spans="29:29" ht="15.6">
      <c r="AC449" s="409"/>
    </row>
    <row r="450" spans="29:29" ht="15.6">
      <c r="AC450" s="409"/>
    </row>
    <row r="451" spans="29:29" ht="15.6">
      <c r="AC451" s="409"/>
    </row>
    <row r="452" spans="29:29" ht="15.6">
      <c r="AC452" s="409"/>
    </row>
    <row r="453" spans="29:29" ht="15.6">
      <c r="AC453" s="409"/>
    </row>
    <row r="454" spans="29:29" ht="15.6">
      <c r="AC454" s="409"/>
    </row>
    <row r="455" spans="29:29" ht="15.6">
      <c r="AC455" s="409"/>
    </row>
    <row r="456" spans="29:29" ht="15.6">
      <c r="AC456" s="409"/>
    </row>
    <row r="457" spans="29:29" ht="15.6">
      <c r="AC457" s="409"/>
    </row>
    <row r="458" spans="29:29" ht="15.6">
      <c r="AC458" s="409"/>
    </row>
    <row r="459" spans="29:29" ht="15.6">
      <c r="AC459" s="409"/>
    </row>
    <row r="460" spans="29:29" ht="15.6">
      <c r="AC460" s="409"/>
    </row>
    <row r="461" spans="29:29" ht="15.6">
      <c r="AC461" s="409"/>
    </row>
    <row r="462" spans="29:29" ht="15.6">
      <c r="AC462" s="409"/>
    </row>
    <row r="463" spans="29:29" ht="15.6">
      <c r="AC463" s="409"/>
    </row>
    <row r="464" spans="29:29" ht="15.6">
      <c r="AC464" s="409"/>
    </row>
    <row r="465" spans="29:29" ht="15.6">
      <c r="AC465" s="409"/>
    </row>
    <row r="466" spans="29:29" ht="15.6">
      <c r="AC466" s="409"/>
    </row>
    <row r="467" spans="29:29" ht="15.6">
      <c r="AC467" s="409"/>
    </row>
    <row r="468" spans="29:29" ht="15.6">
      <c r="AC468" s="409"/>
    </row>
    <row r="469" spans="29:29" ht="15.6">
      <c r="AC469" s="409"/>
    </row>
    <row r="470" spans="29:29" ht="15.6">
      <c r="AC470" s="409"/>
    </row>
    <row r="471" spans="29:29" ht="15.6">
      <c r="AC471" s="409"/>
    </row>
    <row r="472" spans="29:29" ht="15.6">
      <c r="AC472" s="409"/>
    </row>
    <row r="473" spans="29:29" ht="15.6">
      <c r="AC473" s="409"/>
    </row>
    <row r="474" spans="29:29" ht="15.6">
      <c r="AC474" s="409"/>
    </row>
    <row r="475" spans="29:29" ht="15.6">
      <c r="AC475" s="409"/>
    </row>
    <row r="476" spans="29:29" ht="15.6">
      <c r="AC476" s="409"/>
    </row>
    <row r="477" spans="29:29" ht="15.6">
      <c r="AC477" s="409"/>
    </row>
    <row r="478" spans="29:29" ht="15.6">
      <c r="AC478" s="409"/>
    </row>
    <row r="479" spans="29:29" ht="15.6">
      <c r="AC479" s="409"/>
    </row>
    <row r="480" spans="29:29" ht="15.6">
      <c r="AC480" s="409"/>
    </row>
    <row r="481" spans="29:29" ht="15.6">
      <c r="AC481" s="409"/>
    </row>
    <row r="482" spans="29:29" ht="15.6">
      <c r="AC482" s="409"/>
    </row>
    <row r="483" spans="29:29" ht="15.6">
      <c r="AC483" s="409"/>
    </row>
    <row r="484" spans="29:29" ht="15.6">
      <c r="AC484" s="409"/>
    </row>
    <row r="485" spans="29:29" ht="15.6">
      <c r="AC485" s="409"/>
    </row>
    <row r="486" spans="29:29" ht="15.6">
      <c r="AC486" s="409"/>
    </row>
    <row r="487" spans="29:29" ht="15.6">
      <c r="AC487" s="409"/>
    </row>
    <row r="488" spans="29:29" ht="15.6">
      <c r="AC488" s="409"/>
    </row>
    <row r="489" spans="29:29" ht="15.6">
      <c r="AC489" s="409"/>
    </row>
    <row r="490" spans="29:29" ht="15.6">
      <c r="AC490" s="409"/>
    </row>
    <row r="491" spans="29:29" ht="15.6">
      <c r="AC491" s="409"/>
    </row>
    <row r="492" spans="29:29" ht="15.6">
      <c r="AC492" s="409"/>
    </row>
    <row r="493" spans="29:29" ht="15.6">
      <c r="AC493" s="409"/>
    </row>
    <row r="494" spans="29:29" ht="15.6">
      <c r="AC494" s="409"/>
    </row>
    <row r="495" spans="29:29" ht="15.6">
      <c r="AC495" s="409"/>
    </row>
    <row r="496" spans="29:29" ht="15.6">
      <c r="AC496" s="409"/>
    </row>
    <row r="497" spans="29:29" ht="15.6">
      <c r="AC497" s="409"/>
    </row>
    <row r="498" spans="29:29" ht="15.6">
      <c r="AC498" s="409"/>
    </row>
    <row r="499" spans="29:29" ht="15.6">
      <c r="AC499" s="409"/>
    </row>
    <row r="500" spans="29:29" ht="15.6">
      <c r="AC500" s="409"/>
    </row>
    <row r="501" spans="29:29" ht="15.6">
      <c r="AC501" s="409"/>
    </row>
    <row r="502" spans="29:29" ht="15.6">
      <c r="AC502" s="409"/>
    </row>
    <row r="503" spans="29:29" ht="15.6">
      <c r="AC503" s="409"/>
    </row>
    <row r="504" spans="29:29" ht="15.6">
      <c r="AC504" s="409"/>
    </row>
    <row r="505" spans="29:29" ht="15.6">
      <c r="AC505" s="409"/>
    </row>
    <row r="506" spans="29:29" ht="15.6">
      <c r="AC506" s="409"/>
    </row>
    <row r="507" spans="29:29" ht="15.6">
      <c r="AC507" s="409"/>
    </row>
    <row r="508" spans="29:29" ht="15.6">
      <c r="AC508" s="409"/>
    </row>
    <row r="509" spans="29:29" ht="15.6">
      <c r="AC509" s="409"/>
    </row>
    <row r="510" spans="29:29" ht="15.6">
      <c r="AC510" s="409"/>
    </row>
    <row r="511" spans="29:29" ht="15.6">
      <c r="AC511" s="409"/>
    </row>
    <row r="512" spans="29:29" ht="15.6">
      <c r="AC512" s="409"/>
    </row>
    <row r="513" spans="29:29" ht="15.6">
      <c r="AC513" s="409"/>
    </row>
    <row r="514" spans="29:29" ht="15.6">
      <c r="AC514" s="409"/>
    </row>
    <row r="515" spans="29:29" ht="15.6">
      <c r="AC515" s="409"/>
    </row>
    <row r="516" spans="29:29" ht="15.6">
      <c r="AC516" s="409"/>
    </row>
    <row r="517" spans="29:29" ht="15.6">
      <c r="AC517" s="409"/>
    </row>
    <row r="518" spans="29:29" ht="15.6">
      <c r="AC518" s="409"/>
    </row>
    <row r="519" spans="29:29" ht="15.6">
      <c r="AC519" s="409"/>
    </row>
    <row r="520" spans="29:29" ht="15.6">
      <c r="AC520" s="409"/>
    </row>
    <row r="521" spans="29:29" ht="15.6">
      <c r="AC521" s="409"/>
    </row>
    <row r="522" spans="29:29" ht="15.6">
      <c r="AC522" s="409"/>
    </row>
    <row r="523" spans="29:29" ht="15.6">
      <c r="AC523" s="409"/>
    </row>
    <row r="524" spans="29:29" ht="15.6">
      <c r="AC524" s="409"/>
    </row>
    <row r="525" spans="29:29" ht="15.6">
      <c r="AC525" s="409"/>
    </row>
    <row r="526" spans="29:29" ht="15.6">
      <c r="AC526" s="409"/>
    </row>
    <row r="527" spans="29:29" ht="15.6">
      <c r="AC527" s="409"/>
    </row>
    <row r="528" spans="29:29" ht="15.6">
      <c r="AC528" s="409"/>
    </row>
    <row r="529" spans="29:29" ht="15.6">
      <c r="AC529" s="409"/>
    </row>
    <row r="530" spans="29:29" ht="15.6">
      <c r="AC530" s="409"/>
    </row>
    <row r="531" spans="29:29" ht="15.6">
      <c r="AC531" s="409"/>
    </row>
    <row r="532" spans="29:29" ht="15.6">
      <c r="AC532" s="409"/>
    </row>
    <row r="533" spans="29:29" ht="15.6">
      <c r="AC533" s="409"/>
    </row>
    <row r="534" spans="29:29" ht="15.6">
      <c r="AC534" s="409"/>
    </row>
    <row r="535" spans="29:29" ht="15.6">
      <c r="AC535" s="409"/>
    </row>
    <row r="536" spans="29:29" ht="15.6">
      <c r="AC536" s="409"/>
    </row>
    <row r="537" spans="29:29" ht="15.6">
      <c r="AC537" s="409"/>
    </row>
    <row r="538" spans="29:29" ht="15.6">
      <c r="AC538" s="409"/>
    </row>
    <row r="539" spans="29:29" ht="15.6">
      <c r="AC539" s="409"/>
    </row>
    <row r="540" spans="29:29" ht="15.6">
      <c r="AC540" s="409"/>
    </row>
    <row r="541" spans="29:29" ht="15.6">
      <c r="AC541" s="409"/>
    </row>
    <row r="542" spans="29:29" ht="15.6">
      <c r="AC542" s="409"/>
    </row>
    <row r="543" spans="29:29" ht="15.6">
      <c r="AC543" s="409"/>
    </row>
    <row r="544" spans="29:29" ht="15.6">
      <c r="AC544" s="409"/>
    </row>
    <row r="545" spans="29:29" ht="15.6">
      <c r="AC545" s="409"/>
    </row>
    <row r="546" spans="29:29" ht="15.6">
      <c r="AC546" s="409"/>
    </row>
    <row r="547" spans="29:29" ht="15.6">
      <c r="AC547" s="409"/>
    </row>
    <row r="548" spans="29:29" ht="15.6">
      <c r="AC548" s="409"/>
    </row>
    <row r="549" spans="29:29" ht="15.6">
      <c r="AC549" s="409"/>
    </row>
    <row r="550" spans="29:29" ht="15.6">
      <c r="AC550" s="409"/>
    </row>
    <row r="551" spans="29:29" ht="15.6">
      <c r="AC551" s="409"/>
    </row>
    <row r="552" spans="29:29" ht="15.6">
      <c r="AC552" s="409"/>
    </row>
    <row r="553" spans="29:29" ht="15.6">
      <c r="AC553" s="409"/>
    </row>
    <row r="554" spans="29:29" ht="15.6">
      <c r="AC554" s="409"/>
    </row>
    <row r="555" spans="29:29" ht="15.6">
      <c r="AC555" s="409"/>
    </row>
    <row r="556" spans="29:29" ht="15.6">
      <c r="AC556" s="409"/>
    </row>
    <row r="557" spans="29:29" ht="15.6">
      <c r="AC557" s="409"/>
    </row>
    <row r="558" spans="29:29" ht="15.6">
      <c r="AC558" s="409"/>
    </row>
    <row r="559" spans="29:29" ht="15.6">
      <c r="AC559" s="409"/>
    </row>
    <row r="560" spans="29:29" ht="15.6">
      <c r="AC560" s="409"/>
    </row>
    <row r="561" spans="29:29" ht="15.6">
      <c r="AC561" s="409"/>
    </row>
    <row r="562" spans="29:29" ht="15.6">
      <c r="AC562" s="409"/>
    </row>
    <row r="563" spans="29:29" ht="15.6">
      <c r="AC563" s="409"/>
    </row>
    <row r="564" spans="29:29" ht="15.6">
      <c r="AC564" s="409"/>
    </row>
    <row r="565" spans="29:29" ht="15.6">
      <c r="AC565" s="409"/>
    </row>
    <row r="566" spans="29:29" ht="15.6">
      <c r="AC566" s="409"/>
    </row>
    <row r="567" spans="29:29" ht="15.6">
      <c r="AC567" s="409"/>
    </row>
    <row r="568" spans="29:29" ht="15.6">
      <c r="AC568" s="409"/>
    </row>
    <row r="569" spans="29:29" ht="15.6">
      <c r="AC569" s="409"/>
    </row>
    <row r="570" spans="29:29" ht="15.6">
      <c r="AC570" s="409"/>
    </row>
    <row r="571" spans="29:29" ht="15.6">
      <c r="AC571" s="409"/>
    </row>
    <row r="572" spans="29:29" ht="15.6">
      <c r="AC572" s="409"/>
    </row>
    <row r="573" spans="29:29" ht="15.6">
      <c r="AC573" s="409"/>
    </row>
    <row r="574" spans="29:29" ht="15.6">
      <c r="AC574" s="409"/>
    </row>
    <row r="575" spans="29:29" ht="15.6">
      <c r="AC575" s="409"/>
    </row>
    <row r="576" spans="29:29" ht="15.6">
      <c r="AC576" s="409"/>
    </row>
    <row r="577" spans="29:29" ht="15.6">
      <c r="AC577" s="409"/>
    </row>
    <row r="578" spans="29:29" ht="15.6">
      <c r="AC578" s="409"/>
    </row>
    <row r="579" spans="29:29" ht="15.6">
      <c r="AC579" s="409"/>
    </row>
    <row r="580" spans="29:29" ht="15.6">
      <c r="AC580" s="409"/>
    </row>
    <row r="581" spans="29:29" ht="15.6">
      <c r="AC581" s="409"/>
    </row>
    <row r="582" spans="29:29" ht="15.6">
      <c r="AC582" s="409"/>
    </row>
    <row r="583" spans="29:29" ht="15.6">
      <c r="AC583" s="409"/>
    </row>
    <row r="584" spans="29:29" ht="15.6">
      <c r="AC584" s="409"/>
    </row>
    <row r="585" spans="29:29" ht="15.6">
      <c r="AC585" s="409"/>
    </row>
    <row r="586" spans="29:29" ht="15.6">
      <c r="AC586" s="409"/>
    </row>
    <row r="587" spans="29:29" ht="15.6">
      <c r="AC587" s="409"/>
    </row>
    <row r="588" spans="29:29" ht="15.6">
      <c r="AC588" s="409"/>
    </row>
    <row r="589" spans="29:29" ht="15.6">
      <c r="AC589" s="409"/>
    </row>
    <row r="590" spans="29:29" ht="15.6">
      <c r="AC590" s="409"/>
    </row>
    <row r="591" spans="29:29" ht="15.6">
      <c r="AC591" s="409"/>
    </row>
    <row r="592" spans="29:29" ht="15.6">
      <c r="AC592" s="409"/>
    </row>
    <row r="593" spans="29:29" ht="15.6">
      <c r="AC593" s="409"/>
    </row>
    <row r="594" spans="29:29" ht="15.6">
      <c r="AC594" s="409"/>
    </row>
    <row r="595" spans="29:29" ht="15.6">
      <c r="AC595" s="409"/>
    </row>
    <row r="596" spans="29:29" ht="15.6">
      <c r="AC596" s="409"/>
    </row>
    <row r="597" spans="29:29" ht="15.6">
      <c r="AC597" s="409"/>
    </row>
    <row r="598" spans="29:29" ht="15.6">
      <c r="AC598" s="409"/>
    </row>
    <row r="599" spans="29:29" ht="15.6">
      <c r="AC599" s="409"/>
    </row>
    <row r="600" spans="29:29" ht="15.6">
      <c r="AC600" s="409"/>
    </row>
    <row r="601" spans="29:29" ht="15.6">
      <c r="AC601" s="409"/>
    </row>
    <row r="602" spans="29:29" ht="15.6">
      <c r="AC602" s="409"/>
    </row>
    <row r="603" spans="29:29" ht="15.6">
      <c r="AC603" s="409"/>
    </row>
    <row r="604" spans="29:29" ht="15.6">
      <c r="AC604" s="409"/>
    </row>
    <row r="605" spans="29:29" ht="15.6">
      <c r="AC605" s="409"/>
    </row>
    <row r="606" spans="29:29" ht="15.6">
      <c r="AC606" s="409"/>
    </row>
    <row r="607" spans="29:29" ht="15.6">
      <c r="AC607" s="409"/>
    </row>
    <row r="608" spans="29:29" ht="15.6">
      <c r="AC608" s="409"/>
    </row>
    <row r="609" spans="29:29" ht="15.6">
      <c r="AC609" s="409"/>
    </row>
    <row r="610" spans="29:29" ht="15.6">
      <c r="AC610" s="409"/>
    </row>
    <row r="611" spans="29:29" ht="15.6">
      <c r="AC611" s="409"/>
    </row>
    <row r="612" spans="29:29" ht="15.6">
      <c r="AC612" s="409"/>
    </row>
    <row r="613" spans="29:29" ht="15.6">
      <c r="AC613" s="409"/>
    </row>
    <row r="614" spans="29:29" ht="15.6">
      <c r="AC614" s="409"/>
    </row>
    <row r="615" spans="29:29" ht="15.6">
      <c r="AC615" s="409"/>
    </row>
    <row r="616" spans="29:29" ht="15.6">
      <c r="AC616" s="409"/>
    </row>
    <row r="617" spans="29:29" ht="15.6">
      <c r="AC617" s="409"/>
    </row>
    <row r="618" spans="29:29" ht="15.6">
      <c r="AC618" s="409"/>
    </row>
    <row r="619" spans="29:29" ht="15.6">
      <c r="AC619" s="409"/>
    </row>
    <row r="620" spans="29:29" ht="15.6">
      <c r="AC620" s="409"/>
    </row>
    <row r="621" spans="29:29" ht="15.6">
      <c r="AC621" s="409"/>
    </row>
    <row r="622" spans="29:29" ht="15.6">
      <c r="AC622" s="409"/>
    </row>
    <row r="623" spans="29:29" ht="15.6">
      <c r="AC623" s="409"/>
    </row>
    <row r="624" spans="29:29" ht="15.6">
      <c r="AC624" s="409"/>
    </row>
    <row r="625" spans="29:29" ht="15.6">
      <c r="AC625" s="409"/>
    </row>
    <row r="626" spans="29:29" ht="15.6">
      <c r="AC626" s="409"/>
    </row>
    <row r="627" spans="29:29" ht="15.6">
      <c r="AC627" s="409"/>
    </row>
    <row r="628" spans="29:29" ht="15.6">
      <c r="AC628" s="409"/>
    </row>
    <row r="629" spans="29:29" ht="15.6">
      <c r="AC629" s="409"/>
    </row>
    <row r="630" spans="29:29" ht="15.6">
      <c r="AC630" s="409"/>
    </row>
    <row r="631" spans="29:29" ht="15.6">
      <c r="AC631" s="409"/>
    </row>
    <row r="632" spans="29:29" ht="15.6">
      <c r="AC632" s="409"/>
    </row>
    <row r="633" spans="29:29" ht="15.6">
      <c r="AC633" s="409"/>
    </row>
    <row r="634" spans="29:29" ht="15.6">
      <c r="AC634" s="409"/>
    </row>
    <row r="635" spans="29:29" ht="15.6">
      <c r="AC635" s="409"/>
    </row>
    <row r="636" spans="29:29" ht="15.6">
      <c r="AC636" s="409"/>
    </row>
    <row r="637" spans="29:29" ht="15.6">
      <c r="AC637" s="409"/>
    </row>
    <row r="638" spans="29:29" ht="15.6">
      <c r="AC638" s="409"/>
    </row>
    <row r="639" spans="29:29" ht="15.6">
      <c r="AC639" s="409"/>
    </row>
    <row r="640" spans="29:29" ht="15.6">
      <c r="AC640" s="409"/>
    </row>
    <row r="641" spans="29:29" ht="15.6">
      <c r="AC641" s="409"/>
    </row>
    <row r="642" spans="29:29" ht="15.6">
      <c r="AC642" s="409"/>
    </row>
    <row r="643" spans="29:29" ht="15.6">
      <c r="AC643" s="409"/>
    </row>
    <row r="644" spans="29:29" ht="15.6">
      <c r="AC644" s="409"/>
    </row>
    <row r="645" spans="29:29" ht="15.6">
      <c r="AC645" s="409"/>
    </row>
    <row r="646" spans="29:29" ht="15.6">
      <c r="AC646" s="409"/>
    </row>
    <row r="647" spans="29:29" ht="15.6">
      <c r="AC647" s="409"/>
    </row>
    <row r="648" spans="29:29" ht="15.6">
      <c r="AC648" s="409"/>
    </row>
    <row r="649" spans="29:29" ht="15.6">
      <c r="AC649" s="409"/>
    </row>
    <row r="650" spans="29:29" ht="15.6">
      <c r="AC650" s="409"/>
    </row>
    <row r="651" spans="29:29" ht="15.6">
      <c r="AC651" s="409"/>
    </row>
    <row r="652" spans="29:29" ht="15.6">
      <c r="AC652" s="409"/>
    </row>
    <row r="653" spans="29:29" ht="15.6">
      <c r="AC653" s="409"/>
    </row>
    <row r="654" spans="29:29" ht="15.6">
      <c r="AC654" s="409"/>
    </row>
    <row r="655" spans="29:29" ht="15.6">
      <c r="AC655" s="409"/>
    </row>
    <row r="656" spans="29:29" ht="15.6">
      <c r="AC656" s="409"/>
    </row>
    <row r="657" spans="29:29" ht="15.6">
      <c r="AC657" s="409"/>
    </row>
    <row r="658" spans="29:29" ht="15.6">
      <c r="AC658" s="409"/>
    </row>
    <row r="659" spans="29:29" ht="15.6">
      <c r="AC659" s="409"/>
    </row>
    <row r="660" spans="29:29" ht="15.6">
      <c r="AC660" s="409"/>
    </row>
    <row r="661" spans="29:29" ht="15.6">
      <c r="AC661" s="409"/>
    </row>
    <row r="662" spans="29:29" ht="15.6">
      <c r="AC662" s="409"/>
    </row>
    <row r="663" spans="29:29" ht="15.6">
      <c r="AC663" s="409"/>
    </row>
    <row r="664" spans="29:29" ht="15.6">
      <c r="AC664" s="409"/>
    </row>
    <row r="665" spans="29:29" ht="15.6">
      <c r="AC665" s="409"/>
    </row>
    <row r="666" spans="29:29" ht="15.6">
      <c r="AC666" s="409"/>
    </row>
    <row r="667" spans="29:29" ht="15.6">
      <c r="AC667" s="409"/>
    </row>
    <row r="668" spans="29:29" ht="15.6">
      <c r="AC668" s="409"/>
    </row>
    <row r="669" spans="29:29" ht="15.6">
      <c r="AC669" s="409"/>
    </row>
    <row r="670" spans="29:29" ht="15.6">
      <c r="AC670" s="409"/>
    </row>
    <row r="671" spans="29:29" ht="15.6">
      <c r="AC671" s="409"/>
    </row>
    <row r="672" spans="29:29" ht="15.6">
      <c r="AC672" s="409"/>
    </row>
    <row r="673" spans="29:29" ht="15.6">
      <c r="AC673" s="409"/>
    </row>
    <row r="674" spans="29:29" ht="15.6">
      <c r="AC674" s="409"/>
    </row>
    <row r="675" spans="29:29" ht="15.6">
      <c r="AC675" s="409"/>
    </row>
    <row r="676" spans="29:29" ht="15.6">
      <c r="AC676" s="409"/>
    </row>
    <row r="677" spans="29:29" ht="15.6">
      <c r="AC677" s="409"/>
    </row>
    <row r="678" spans="29:29" ht="15.6">
      <c r="AC678" s="409"/>
    </row>
    <row r="679" spans="29:29" ht="15.6">
      <c r="AC679" s="409"/>
    </row>
    <row r="680" spans="29:29" ht="15.6">
      <c r="AC680" s="409"/>
    </row>
    <row r="681" spans="29:29" ht="15.6">
      <c r="AC681" s="409"/>
    </row>
    <row r="682" spans="29:29" ht="15.6">
      <c r="AC682" s="409"/>
    </row>
    <row r="683" spans="29:29" ht="15.6">
      <c r="AC683" s="409"/>
    </row>
    <row r="684" spans="29:29" ht="15.6">
      <c r="AC684" s="409"/>
    </row>
    <row r="685" spans="29:29" ht="15.6">
      <c r="AC685" s="409"/>
    </row>
    <row r="686" spans="29:29" ht="15.6">
      <c r="AC686" s="409"/>
    </row>
    <row r="687" spans="29:29" ht="15.6">
      <c r="AC687" s="409"/>
    </row>
    <row r="688" spans="29:29" ht="15.6">
      <c r="AC688" s="409"/>
    </row>
    <row r="689" spans="29:29" ht="15.6">
      <c r="AC689" s="409"/>
    </row>
    <row r="690" spans="29:29" ht="15.6">
      <c r="AC690" s="409"/>
    </row>
    <row r="691" spans="29:29" ht="15.6">
      <c r="AC691" s="409"/>
    </row>
    <row r="692" spans="29:29" ht="15.6">
      <c r="AC692" s="409"/>
    </row>
    <row r="693" spans="29:29" ht="15.6">
      <c r="AC693" s="409"/>
    </row>
    <row r="694" spans="29:29" ht="15.6">
      <c r="AC694" s="409"/>
    </row>
    <row r="695" spans="29:29" ht="15.6">
      <c r="AC695" s="409"/>
    </row>
    <row r="696" spans="29:29" ht="15.6">
      <c r="AC696" s="409"/>
    </row>
    <row r="697" spans="29:29" ht="15.6">
      <c r="AC697" s="409"/>
    </row>
    <row r="698" spans="29:29" ht="15.6">
      <c r="AC698" s="409"/>
    </row>
    <row r="699" spans="29:29" ht="15.6">
      <c r="AC699" s="409"/>
    </row>
    <row r="700" spans="29:29" ht="15.6">
      <c r="AC700" s="409"/>
    </row>
    <row r="701" spans="29:29" ht="15.6">
      <c r="AC701" s="409"/>
    </row>
    <row r="702" spans="29:29" ht="15.6">
      <c r="AC702" s="409"/>
    </row>
    <row r="703" spans="29:29" ht="15.6">
      <c r="AC703" s="409"/>
    </row>
    <row r="704" spans="29:29" ht="15.6">
      <c r="AC704" s="409"/>
    </row>
    <row r="705" spans="29:29" ht="15.6">
      <c r="AC705" s="409"/>
    </row>
    <row r="706" spans="29:29" ht="15.6">
      <c r="AC706" s="409"/>
    </row>
    <row r="707" spans="29:29" ht="15.6">
      <c r="AC707" s="409"/>
    </row>
    <row r="708" spans="29:29" ht="15.6">
      <c r="AC708" s="409"/>
    </row>
    <row r="709" spans="29:29" ht="15.6">
      <c r="AC709" s="409"/>
    </row>
    <row r="710" spans="29:29" ht="15.6">
      <c r="AC710" s="409"/>
    </row>
    <row r="711" spans="29:29" ht="15.6">
      <c r="AC711" s="409"/>
    </row>
    <row r="712" spans="29:29" ht="15.6">
      <c r="AC712" s="409"/>
    </row>
    <row r="713" spans="29:29" ht="15.6">
      <c r="AC713" s="409"/>
    </row>
    <row r="714" spans="29:29" ht="15.6">
      <c r="AC714" s="409"/>
    </row>
    <row r="715" spans="29:29" ht="15.6">
      <c r="AC715" s="409"/>
    </row>
    <row r="716" spans="29:29" ht="15.6">
      <c r="AC716" s="409"/>
    </row>
    <row r="717" spans="29:29" ht="15.6">
      <c r="AC717" s="409"/>
    </row>
    <row r="718" spans="29:29" ht="15.6">
      <c r="AC718" s="409"/>
    </row>
    <row r="719" spans="29:29" ht="15.6">
      <c r="AC719" s="409"/>
    </row>
    <row r="720" spans="29:29" ht="15.6">
      <c r="AC720" s="409"/>
    </row>
    <row r="721" spans="29:29" ht="15.6">
      <c r="AC721" s="409"/>
    </row>
    <row r="722" spans="29:29" ht="15.6">
      <c r="AC722" s="409"/>
    </row>
    <row r="723" spans="29:29" ht="15.6">
      <c r="AC723" s="409"/>
    </row>
    <row r="724" spans="29:29" ht="15.6">
      <c r="AC724" s="409"/>
    </row>
    <row r="725" spans="29:29" ht="15.6">
      <c r="AC725" s="409"/>
    </row>
    <row r="726" spans="29:29" ht="15.6">
      <c r="AC726" s="409"/>
    </row>
    <row r="727" spans="29:29" ht="15.6">
      <c r="AC727" s="409"/>
    </row>
    <row r="728" spans="29:29" ht="15.6">
      <c r="AC728" s="409"/>
    </row>
    <row r="729" spans="29:29" ht="15.6">
      <c r="AC729" s="409"/>
    </row>
    <row r="730" spans="29:29" ht="15.6">
      <c r="AC730" s="409"/>
    </row>
    <row r="731" spans="29:29" ht="15.6">
      <c r="AC731" s="409"/>
    </row>
    <row r="732" spans="29:29" ht="15.6">
      <c r="AC732" s="409"/>
    </row>
    <row r="733" spans="29:29" ht="15.6">
      <c r="AC733" s="409"/>
    </row>
    <row r="734" spans="29:29" ht="15.6">
      <c r="AC734" s="409"/>
    </row>
    <row r="735" spans="29:29" ht="15.6">
      <c r="AC735" s="409"/>
    </row>
    <row r="736" spans="29:29" ht="15.6">
      <c r="AC736" s="409"/>
    </row>
    <row r="737" spans="29:29" ht="15.6">
      <c r="AC737" s="409"/>
    </row>
    <row r="738" spans="29:29" ht="15.6">
      <c r="AC738" s="409"/>
    </row>
    <row r="739" spans="29:29" ht="15.6">
      <c r="AC739" s="409"/>
    </row>
    <row r="740" spans="29:29" ht="15.6">
      <c r="AC740" s="409"/>
    </row>
    <row r="741" spans="29:29" ht="15.6">
      <c r="AC741" s="409"/>
    </row>
    <row r="742" spans="29:29" ht="15.6">
      <c r="AC742" s="409"/>
    </row>
    <row r="743" spans="29:29" ht="15.6">
      <c r="AC743" s="409"/>
    </row>
    <row r="744" spans="29:29" ht="15.6">
      <c r="AC744" s="409"/>
    </row>
    <row r="745" spans="29:29" ht="15.6">
      <c r="AC745" s="409"/>
    </row>
    <row r="746" spans="29:29" ht="15.6">
      <c r="AC746" s="409"/>
    </row>
    <row r="747" spans="29:29" ht="15.6">
      <c r="AC747" s="409"/>
    </row>
    <row r="748" spans="29:29" ht="15.6">
      <c r="AC748" s="409"/>
    </row>
    <row r="749" spans="29:29" ht="15.6">
      <c r="AC749" s="409"/>
    </row>
    <row r="750" spans="29:29" ht="15.6">
      <c r="AC750" s="409"/>
    </row>
    <row r="751" spans="29:29" ht="15.6">
      <c r="AC751" s="409"/>
    </row>
    <row r="752" spans="29:29" ht="15.6">
      <c r="AC752" s="409"/>
    </row>
    <row r="753" spans="29:29" ht="15.6">
      <c r="AC753" s="409"/>
    </row>
    <row r="754" spans="29:29" ht="15.6">
      <c r="AC754" s="409"/>
    </row>
    <row r="755" spans="29:29" ht="15.6">
      <c r="AC755" s="409"/>
    </row>
    <row r="756" spans="29:29" ht="15.6">
      <c r="AC756" s="409"/>
    </row>
    <row r="757" spans="29:29" ht="15.6">
      <c r="AC757" s="409"/>
    </row>
    <row r="758" spans="29:29" ht="15.6">
      <c r="AC758" s="409"/>
    </row>
    <row r="759" spans="29:29" ht="15.6">
      <c r="AC759" s="409"/>
    </row>
    <row r="760" spans="29:29" ht="15.6">
      <c r="AC760" s="409"/>
    </row>
    <row r="761" spans="29:29" ht="15.6">
      <c r="AC761" s="409"/>
    </row>
    <row r="762" spans="29:29" ht="15.6">
      <c r="AC762" s="409"/>
    </row>
    <row r="763" spans="29:29" ht="15.6">
      <c r="AC763" s="409"/>
    </row>
    <row r="764" spans="29:29" ht="15.6">
      <c r="AC764" s="409"/>
    </row>
    <row r="765" spans="29:29" ht="15.6">
      <c r="AC765" s="409"/>
    </row>
    <row r="766" spans="29:29" ht="15.6">
      <c r="AC766" s="409"/>
    </row>
    <row r="767" spans="29:29" ht="15.6">
      <c r="AC767" s="409"/>
    </row>
    <row r="768" spans="29:29" ht="15.6">
      <c r="AC768" s="409"/>
    </row>
    <row r="769" spans="29:29" ht="15.6">
      <c r="AC769" s="409"/>
    </row>
    <row r="770" spans="29:29" ht="15.6">
      <c r="AC770" s="409"/>
    </row>
    <row r="771" spans="29:29" ht="15.6">
      <c r="AC771" s="409"/>
    </row>
    <row r="772" spans="29:29" ht="15.6">
      <c r="AC772" s="409"/>
    </row>
    <row r="773" spans="29:29" ht="15.6">
      <c r="AC773" s="409"/>
    </row>
    <row r="774" spans="29:29" ht="15.6">
      <c r="AC774" s="409"/>
    </row>
    <row r="775" spans="29:29" ht="15.6">
      <c r="AC775" s="409"/>
    </row>
    <row r="776" spans="29:29" ht="15.6">
      <c r="AC776" s="409"/>
    </row>
    <row r="777" spans="29:29" ht="15.6">
      <c r="AC777" s="409"/>
    </row>
    <row r="778" spans="29:29" ht="15.6">
      <c r="AC778" s="409"/>
    </row>
    <row r="779" spans="29:29" ht="15.6">
      <c r="AC779" s="409"/>
    </row>
    <row r="780" spans="29:29" ht="15.6">
      <c r="AC780" s="409"/>
    </row>
    <row r="781" spans="29:29" ht="15.6">
      <c r="AC781" s="409"/>
    </row>
    <row r="782" spans="29:29" ht="15.6">
      <c r="AC782" s="409"/>
    </row>
    <row r="783" spans="29:29" ht="15.6">
      <c r="AC783" s="409"/>
    </row>
    <row r="784" spans="29:29" ht="15.6">
      <c r="AC784" s="409"/>
    </row>
    <row r="785" spans="29:29" ht="15.6">
      <c r="AC785" s="409"/>
    </row>
    <row r="786" spans="29:29" ht="15.6">
      <c r="AC786" s="409"/>
    </row>
    <row r="787" spans="29:29" ht="15.6">
      <c r="AC787" s="409"/>
    </row>
    <row r="788" spans="29:29" ht="15.6">
      <c r="AC788" s="409"/>
    </row>
    <row r="789" spans="29:29" ht="15.6">
      <c r="AC789" s="409"/>
    </row>
    <row r="790" spans="29:29" ht="15.6">
      <c r="AC790" s="409"/>
    </row>
    <row r="791" spans="29:29" ht="15.6">
      <c r="AC791" s="409"/>
    </row>
    <row r="792" spans="29:29" ht="15.6">
      <c r="AC792" s="409"/>
    </row>
    <row r="793" spans="29:29" ht="15.6">
      <c r="AC793" s="409"/>
    </row>
    <row r="794" spans="29:29" ht="15.6">
      <c r="AC794" s="409"/>
    </row>
    <row r="795" spans="29:29" ht="15.6">
      <c r="AC795" s="409"/>
    </row>
    <row r="796" spans="29:29" ht="15.6">
      <c r="AC796" s="409"/>
    </row>
    <row r="797" spans="29:29" ht="15.6">
      <c r="AC797" s="409"/>
    </row>
    <row r="798" spans="29:29" ht="15.6">
      <c r="AC798" s="409"/>
    </row>
    <row r="799" spans="29:29" ht="15.6">
      <c r="AC799" s="409"/>
    </row>
    <row r="800" spans="29:29" ht="15.6">
      <c r="AC800" s="409"/>
    </row>
    <row r="801" spans="29:29" ht="15.6">
      <c r="AC801" s="409"/>
    </row>
    <row r="802" spans="29:29" ht="15.6">
      <c r="AC802" s="409"/>
    </row>
    <row r="803" spans="29:29" ht="15.6">
      <c r="AC803" s="409"/>
    </row>
    <row r="804" spans="29:29" ht="15.6">
      <c r="AC804" s="409"/>
    </row>
    <row r="805" spans="29:29" ht="15.6">
      <c r="AC805" s="409"/>
    </row>
    <row r="806" spans="29:29" ht="15.6">
      <c r="AC806" s="409"/>
    </row>
    <row r="807" spans="29:29" ht="15.6">
      <c r="AC807" s="409"/>
    </row>
    <row r="808" spans="29:29" ht="15.6">
      <c r="AC808" s="409"/>
    </row>
    <row r="809" spans="29:29" ht="15.6">
      <c r="AC809" s="409"/>
    </row>
    <row r="810" spans="29:29" ht="15.6">
      <c r="AC810" s="409"/>
    </row>
    <row r="811" spans="29:29" ht="15.6">
      <c r="AC811" s="409"/>
    </row>
    <row r="812" spans="29:29" ht="15.6">
      <c r="AC812" s="409"/>
    </row>
    <row r="813" spans="29:29" ht="15.6">
      <c r="AC813" s="409"/>
    </row>
    <row r="814" spans="29:29" ht="15.6">
      <c r="AC814" s="409"/>
    </row>
    <row r="815" spans="29:29" ht="15.6">
      <c r="AC815" s="409"/>
    </row>
    <row r="816" spans="29:29" ht="15.6">
      <c r="AC816" s="409"/>
    </row>
    <row r="817" spans="29:29" ht="15.6">
      <c r="AC817" s="409"/>
    </row>
    <row r="818" spans="29:29" ht="15.6">
      <c r="AC818" s="409"/>
    </row>
    <row r="819" spans="29:29" ht="15.6">
      <c r="AC819" s="409"/>
    </row>
    <row r="820" spans="29:29" ht="15.6">
      <c r="AC820" s="409"/>
    </row>
    <row r="821" spans="29:29" ht="15.6">
      <c r="AC821" s="409"/>
    </row>
    <row r="822" spans="29:29" ht="15.6">
      <c r="AC822" s="409"/>
    </row>
    <row r="823" spans="29:29" ht="15.6">
      <c r="AC823" s="409"/>
    </row>
    <row r="824" spans="29:29" ht="15.6">
      <c r="AC824" s="409"/>
    </row>
    <row r="825" spans="29:29" ht="15.6">
      <c r="AC825" s="409"/>
    </row>
    <row r="826" spans="29:29" ht="15.6">
      <c r="AC826" s="409"/>
    </row>
    <row r="827" spans="29:29" ht="15.6">
      <c r="AC827" s="409"/>
    </row>
    <row r="828" spans="29:29" ht="15.6">
      <c r="AC828" s="409"/>
    </row>
    <row r="829" spans="29:29" ht="15.6">
      <c r="AC829" s="409"/>
    </row>
    <row r="830" spans="29:29" ht="15.6">
      <c r="AC830" s="409"/>
    </row>
    <row r="831" spans="29:29" ht="15.6">
      <c r="AC831" s="409"/>
    </row>
    <row r="832" spans="29:29" ht="15.6">
      <c r="AC832" s="409"/>
    </row>
    <row r="833" spans="29:29" ht="15.6">
      <c r="AC833" s="409"/>
    </row>
    <row r="834" spans="29:29" ht="15.6">
      <c r="AC834" s="409"/>
    </row>
    <row r="835" spans="29:29" ht="15.6">
      <c r="AC835" s="409"/>
    </row>
    <row r="836" spans="29:29" ht="15.6">
      <c r="AC836" s="409"/>
    </row>
    <row r="837" spans="29:29" ht="15.6">
      <c r="AC837" s="409"/>
    </row>
    <row r="838" spans="29:29" ht="15.6">
      <c r="AC838" s="409"/>
    </row>
    <row r="839" spans="29:29" ht="15.6">
      <c r="AC839" s="409"/>
    </row>
    <row r="840" spans="29:29" ht="15.6">
      <c r="AC840" s="409"/>
    </row>
    <row r="841" spans="29:29" ht="15.6">
      <c r="AC841" s="409"/>
    </row>
    <row r="842" spans="29:29" ht="15.6">
      <c r="AC842" s="409"/>
    </row>
    <row r="843" spans="29:29" ht="15.6">
      <c r="AC843" s="409"/>
    </row>
    <row r="844" spans="29:29" ht="15.6">
      <c r="AC844" s="409"/>
    </row>
    <row r="845" spans="29:29" ht="15.6">
      <c r="AC845" s="409"/>
    </row>
    <row r="846" spans="29:29" ht="15.6">
      <c r="AC846" s="409"/>
    </row>
    <row r="847" spans="29:29" ht="15.6">
      <c r="AC847" s="409"/>
    </row>
    <row r="848" spans="29:29" ht="15.6">
      <c r="AC848" s="409"/>
    </row>
    <row r="849" spans="29:29" ht="15.6">
      <c r="AC849" s="409"/>
    </row>
    <row r="850" spans="29:29" ht="15.6">
      <c r="AC850" s="409"/>
    </row>
    <row r="851" spans="29:29" ht="15.6">
      <c r="AC851" s="409"/>
    </row>
    <row r="852" spans="29:29" ht="15.6">
      <c r="AC852" s="409"/>
    </row>
    <row r="853" spans="29:29" ht="15.6">
      <c r="AC853" s="409"/>
    </row>
    <row r="854" spans="29:29" ht="15.6">
      <c r="AC854" s="409"/>
    </row>
    <row r="855" spans="29:29" ht="15.6">
      <c r="AC855" s="409"/>
    </row>
    <row r="856" spans="29:29" ht="15.6">
      <c r="AC856" s="409"/>
    </row>
    <row r="857" spans="29:29" ht="15.6">
      <c r="AC857" s="409"/>
    </row>
    <row r="858" spans="29:29" ht="15.6">
      <c r="AC858" s="409"/>
    </row>
    <row r="859" spans="29:29" ht="15.6">
      <c r="AC859" s="409"/>
    </row>
    <row r="860" spans="29:29" ht="15.6">
      <c r="AC860" s="409"/>
    </row>
    <row r="861" spans="29:29" ht="15.6">
      <c r="AC861" s="409"/>
    </row>
    <row r="862" spans="29:29" ht="15.6">
      <c r="AC862" s="409"/>
    </row>
    <row r="863" spans="29:29" ht="15.6">
      <c r="AC863" s="409"/>
    </row>
    <row r="864" spans="29:29" ht="15.6">
      <c r="AC864" s="409"/>
    </row>
    <row r="865" spans="29:29" ht="15.6">
      <c r="AC865" s="409"/>
    </row>
    <row r="866" spans="29:29" ht="15.6">
      <c r="AC866" s="409"/>
    </row>
    <row r="867" spans="29:29" ht="15.6">
      <c r="AC867" s="409"/>
    </row>
    <row r="868" spans="29:29" ht="15.6">
      <c r="AC868" s="409"/>
    </row>
    <row r="869" spans="29:29" ht="15.6">
      <c r="AC869" s="409"/>
    </row>
    <row r="870" spans="29:29" ht="15.6">
      <c r="AC870" s="409"/>
    </row>
    <row r="871" spans="29:29" ht="15.6">
      <c r="AC871" s="409"/>
    </row>
    <row r="872" spans="29:29" ht="15.6">
      <c r="AC872" s="409"/>
    </row>
    <row r="873" spans="29:29" ht="15.6">
      <c r="AC873" s="409"/>
    </row>
    <row r="874" spans="29:29" ht="15.6">
      <c r="AC874" s="409"/>
    </row>
    <row r="875" spans="29:29" ht="15.6">
      <c r="AC875" s="409"/>
    </row>
    <row r="876" spans="29:29" ht="15.6">
      <c r="AC876" s="409"/>
    </row>
    <row r="877" spans="29:29" ht="15.6">
      <c r="AC877" s="409"/>
    </row>
    <row r="878" spans="29:29" ht="15.6">
      <c r="AC878" s="409"/>
    </row>
    <row r="879" spans="29:29" ht="15.6">
      <c r="AC879" s="409"/>
    </row>
    <row r="880" spans="29:29" ht="15.6">
      <c r="AC880" s="409"/>
    </row>
    <row r="881" spans="29:29" ht="15.6">
      <c r="AC881" s="409"/>
    </row>
    <row r="882" spans="29:29" ht="15.6">
      <c r="AC882" s="409"/>
    </row>
    <row r="883" spans="29:29" ht="15.6">
      <c r="AC883" s="409"/>
    </row>
    <row r="884" spans="29:29" ht="15.6">
      <c r="AC884" s="409"/>
    </row>
    <row r="885" spans="29:29" ht="15.6">
      <c r="AC885" s="409"/>
    </row>
    <row r="886" spans="29:29" ht="15.6">
      <c r="AC886" s="409"/>
    </row>
    <row r="887" spans="29:29" ht="15.6">
      <c r="AC887" s="409"/>
    </row>
    <row r="888" spans="29:29" ht="15.6">
      <c r="AC888" s="409"/>
    </row>
    <row r="889" spans="29:29" ht="15.6">
      <c r="AC889" s="409"/>
    </row>
    <row r="890" spans="29:29" ht="15.6">
      <c r="AC890" s="409"/>
    </row>
    <row r="891" spans="29:29" ht="15.6">
      <c r="AC891" s="409"/>
    </row>
    <row r="892" spans="29:29" ht="15.6">
      <c r="AC892" s="409"/>
    </row>
    <row r="893" spans="29:29" ht="15.6">
      <c r="AC893" s="409"/>
    </row>
    <row r="894" spans="29:29" ht="15.6">
      <c r="AC894" s="409"/>
    </row>
    <row r="895" spans="29:29" ht="15.6">
      <c r="AC895" s="409"/>
    </row>
    <row r="896" spans="29:29" ht="15.6">
      <c r="AC896" s="409"/>
    </row>
    <row r="897" spans="29:29" ht="15.6">
      <c r="AC897" s="409"/>
    </row>
    <row r="898" spans="29:29" ht="15.6">
      <c r="AC898" s="409"/>
    </row>
    <row r="899" spans="29:29" ht="15.6">
      <c r="AC899" s="409"/>
    </row>
    <row r="900" spans="29:29" ht="15.6">
      <c r="AC900" s="409"/>
    </row>
    <row r="901" spans="29:29" ht="15.6">
      <c r="AC901" s="409"/>
    </row>
    <row r="902" spans="29:29" ht="15.6">
      <c r="AC902" s="409"/>
    </row>
    <row r="903" spans="29:29" ht="15.6">
      <c r="AC903" s="409"/>
    </row>
    <row r="904" spans="29:29" ht="15.6">
      <c r="AC904" s="409"/>
    </row>
    <row r="905" spans="29:29" ht="15.6">
      <c r="AC905" s="409"/>
    </row>
    <row r="906" spans="29:29" ht="15.6">
      <c r="AC906" s="409"/>
    </row>
    <row r="907" spans="29:29" ht="15.6">
      <c r="AC907" s="409"/>
    </row>
    <row r="908" spans="29:29" ht="15.6">
      <c r="AC908" s="409"/>
    </row>
    <row r="909" spans="29:29" ht="15.6">
      <c r="AC909" s="409"/>
    </row>
    <row r="910" spans="29:29" ht="15.6">
      <c r="AC910" s="409"/>
    </row>
    <row r="911" spans="29:29" ht="15.6">
      <c r="AC911" s="409"/>
    </row>
    <row r="912" spans="29:29" ht="15.6">
      <c r="AC912" s="409"/>
    </row>
    <row r="913" spans="29:29" ht="15.6">
      <c r="AC913" s="409"/>
    </row>
    <row r="914" spans="29:29" ht="15.6">
      <c r="AC914" s="409"/>
    </row>
    <row r="915" spans="29:29" ht="15.6">
      <c r="AC915" s="409"/>
    </row>
    <row r="916" spans="29:29" ht="15.6">
      <c r="AC916" s="409"/>
    </row>
    <row r="917" spans="29:29" ht="15.6">
      <c r="AC917" s="409"/>
    </row>
    <row r="918" spans="29:29" ht="15.6">
      <c r="AC918" s="409"/>
    </row>
    <row r="919" spans="29:29" ht="15.6">
      <c r="AC919" s="409"/>
    </row>
    <row r="920" spans="29:29" ht="15.6">
      <c r="AC920" s="409"/>
    </row>
    <row r="921" spans="29:29" ht="15.6">
      <c r="AC921" s="409"/>
    </row>
    <row r="922" spans="29:29" ht="15.6">
      <c r="AC922" s="409"/>
    </row>
    <row r="923" spans="29:29" ht="15.6">
      <c r="AC923" s="409"/>
    </row>
    <row r="924" spans="29:29" ht="15.6">
      <c r="AC924" s="409"/>
    </row>
    <row r="925" spans="29:29" ht="15.6">
      <c r="AC925" s="409"/>
    </row>
    <row r="926" spans="29:29" ht="15.6">
      <c r="AC926" s="409"/>
    </row>
    <row r="927" spans="29:29" ht="15.6">
      <c r="AC927" s="409"/>
    </row>
    <row r="928" spans="29:29" ht="15.6">
      <c r="AC928" s="409"/>
    </row>
    <row r="929" spans="29:29" ht="15.6">
      <c r="AC929" s="409"/>
    </row>
    <row r="930" spans="29:29" ht="15.6">
      <c r="AC930" s="409"/>
    </row>
    <row r="931" spans="29:29" ht="15.6">
      <c r="AC931" s="409"/>
    </row>
    <row r="932" spans="29:29" ht="15.6">
      <c r="AC932" s="409"/>
    </row>
    <row r="933" spans="29:29" ht="15.6">
      <c r="AC933" s="409"/>
    </row>
    <row r="934" spans="29:29" ht="15.6">
      <c r="AC934" s="409"/>
    </row>
    <row r="935" spans="29:29" ht="15.6">
      <c r="AC935" s="409"/>
    </row>
    <row r="936" spans="29:29" ht="15.6">
      <c r="AC936" s="409"/>
    </row>
    <row r="937" spans="29:29" ht="15.6">
      <c r="AC937" s="409"/>
    </row>
    <row r="938" spans="29:29" ht="15.6">
      <c r="AC938" s="409"/>
    </row>
    <row r="939" spans="29:29" ht="15.6">
      <c r="AC939" s="409"/>
    </row>
    <row r="940" spans="29:29" ht="15.6">
      <c r="AC940" s="409"/>
    </row>
    <row r="941" spans="29:29" ht="15.6">
      <c r="AC941" s="409"/>
    </row>
    <row r="942" spans="29:29" ht="15.6">
      <c r="AC942" s="409"/>
    </row>
    <row r="943" spans="29:29" ht="15.6">
      <c r="AC943" s="409"/>
    </row>
    <row r="944" spans="29:29" ht="15.6">
      <c r="AC944" s="409"/>
    </row>
    <row r="945" spans="29:29" ht="15.6">
      <c r="AC945" s="409"/>
    </row>
    <row r="946" spans="29:29" ht="15.6">
      <c r="AC946" s="409"/>
    </row>
    <row r="947" spans="29:29" ht="15.6">
      <c r="AC947" s="409"/>
    </row>
    <row r="948" spans="29:29" ht="15.6">
      <c r="AC948" s="409"/>
    </row>
    <row r="949" spans="29:29" ht="15.6">
      <c r="AC949" s="409"/>
    </row>
    <row r="950" spans="29:29" ht="15.6">
      <c r="AC950" s="409"/>
    </row>
    <row r="951" spans="29:29" ht="15.6">
      <c r="AC951" s="409"/>
    </row>
    <row r="952" spans="29:29" ht="15.6">
      <c r="AC952" s="409"/>
    </row>
    <row r="953" spans="29:29" ht="15.6">
      <c r="AC953" s="409"/>
    </row>
    <row r="954" spans="29:29" ht="15.6">
      <c r="AC954" s="409"/>
    </row>
    <row r="955" spans="29:29" ht="15.6">
      <c r="AC955" s="409"/>
    </row>
    <row r="956" spans="29:29" ht="15.6">
      <c r="AC956" s="409"/>
    </row>
    <row r="957" spans="29:29" ht="15.6">
      <c r="AC957" s="409"/>
    </row>
    <row r="958" spans="29:29" ht="15.6">
      <c r="AC958" s="409"/>
    </row>
    <row r="959" spans="29:29" ht="15.6">
      <c r="AC959" s="409"/>
    </row>
    <row r="960" spans="29:29" ht="15.6">
      <c r="AC960" s="409"/>
    </row>
    <row r="961" spans="29:29" ht="15.6">
      <c r="AC961" s="409"/>
    </row>
    <row r="962" spans="29:29" ht="15.6">
      <c r="AC962" s="409"/>
    </row>
    <row r="963" spans="29:29" ht="15.6">
      <c r="AC963" s="409"/>
    </row>
    <row r="964" spans="29:29" ht="15.6">
      <c r="AC964" s="409"/>
    </row>
    <row r="965" spans="29:29" ht="15.6">
      <c r="AC965" s="409"/>
    </row>
    <row r="966" spans="29:29" ht="15.6">
      <c r="AC966" s="409"/>
    </row>
    <row r="967" spans="29:29" ht="15.6">
      <c r="AC967" s="409"/>
    </row>
    <row r="968" spans="29:29" ht="15.6">
      <c r="AC968" s="409"/>
    </row>
    <row r="969" spans="29:29" ht="15.6">
      <c r="AC969" s="409"/>
    </row>
    <row r="970" spans="29:29" ht="15.6">
      <c r="AC970" s="409"/>
    </row>
    <row r="971" spans="29:29" ht="15.6">
      <c r="AC971" s="409"/>
    </row>
    <row r="972" spans="29:29" ht="15.6">
      <c r="AC972" s="409"/>
    </row>
    <row r="973" spans="29:29" ht="15.6">
      <c r="AC973" s="409"/>
    </row>
    <row r="974" spans="29:29" ht="15.6">
      <c r="AC974" s="409"/>
    </row>
    <row r="975" spans="29:29" ht="15.6">
      <c r="AC975" s="409"/>
    </row>
    <row r="976" spans="29:29" ht="15.6">
      <c r="AC976" s="409"/>
    </row>
    <row r="977" spans="29:29" ht="15.6">
      <c r="AC977" s="409"/>
    </row>
    <row r="978" spans="29:29" ht="15.6">
      <c r="AC978" s="409"/>
    </row>
    <row r="979" spans="29:29" ht="15.6">
      <c r="AC979" s="409"/>
    </row>
    <row r="980" spans="29:29" ht="15.6">
      <c r="AC980" s="409"/>
    </row>
    <row r="981" spans="29:29" ht="15.6">
      <c r="AC981" s="409"/>
    </row>
    <row r="982" spans="29:29" ht="15.6">
      <c r="AC982" s="409"/>
    </row>
    <row r="983" spans="29:29" ht="15.6">
      <c r="AC983" s="409"/>
    </row>
    <row r="984" spans="29:29" ht="15.6">
      <c r="AC984" s="409"/>
    </row>
    <row r="985" spans="29:29" ht="15.6">
      <c r="AC985" s="409"/>
    </row>
    <row r="986" spans="29:29" ht="15.6">
      <c r="AC986" s="409"/>
    </row>
    <row r="987" spans="29:29" ht="15.6">
      <c r="AC987" s="409"/>
    </row>
    <row r="988" spans="29:29" ht="15.6">
      <c r="AC988" s="409"/>
    </row>
    <row r="989" spans="29:29" ht="15.6">
      <c r="AC989" s="409"/>
    </row>
    <row r="990" spans="29:29" ht="15.6">
      <c r="AC990" s="409"/>
    </row>
    <row r="991" spans="29:29" ht="15.6">
      <c r="AC991" s="409"/>
    </row>
    <row r="992" spans="29:29" ht="15.6">
      <c r="AC992" s="409"/>
    </row>
    <row r="993" spans="29:29" ht="15.6">
      <c r="AC993" s="409"/>
    </row>
    <row r="994" spans="29:29" ht="15.6">
      <c r="AC994" s="409"/>
    </row>
    <row r="995" spans="29:29" ht="15.6">
      <c r="AC995" s="409"/>
    </row>
    <row r="996" spans="29:29" ht="15.6">
      <c r="AC996" s="409"/>
    </row>
    <row r="997" spans="29:29" ht="15.6">
      <c r="AC997" s="409"/>
    </row>
    <row r="998" spans="29:29" ht="15.6">
      <c r="AC998" s="409"/>
    </row>
    <row r="999" spans="29:29" ht="15.6">
      <c r="AC999" s="409"/>
    </row>
    <row r="1000" spans="29:29" ht="15.6">
      <c r="AC1000" s="409"/>
    </row>
  </sheetData>
  <mergeCells count="60">
    <mergeCell ref="BZ1:CK1"/>
    <mergeCell ref="BM2:BM3"/>
    <mergeCell ref="BN2:BN3"/>
    <mergeCell ref="BO2:BO3"/>
    <mergeCell ref="BP2:BP3"/>
    <mergeCell ref="BT2:BT3"/>
    <mergeCell ref="BU2:BU3"/>
    <mergeCell ref="BV2:BV3"/>
    <mergeCell ref="BW2:BX2"/>
    <mergeCell ref="CJ2:CK2"/>
    <mergeCell ref="CI2:CI3"/>
    <mergeCell ref="BW5:BX5"/>
    <mergeCell ref="CJ5:CK5"/>
    <mergeCell ref="BW9:BX12"/>
    <mergeCell ref="CJ9:CK12"/>
    <mergeCell ref="BZ2:BZ3"/>
    <mergeCell ref="CA2:CA3"/>
    <mergeCell ref="CB2:CB3"/>
    <mergeCell ref="CC2:CC3"/>
    <mergeCell ref="CG2:CG3"/>
    <mergeCell ref="CH2:CH3"/>
    <mergeCell ref="BE1:BI1"/>
    <mergeCell ref="BM288:BN288"/>
    <mergeCell ref="BM293:BN293"/>
    <mergeCell ref="BM304:BN304"/>
    <mergeCell ref="BM309:BN309"/>
    <mergeCell ref="BM1:BX1"/>
    <mergeCell ref="BF2:BF3"/>
    <mergeCell ref="BG2:BG3"/>
    <mergeCell ref="BH2:BI2"/>
    <mergeCell ref="AZ5:BA5"/>
    <mergeCell ref="BH5:BI5"/>
    <mergeCell ref="BE2:BE3"/>
    <mergeCell ref="AP1:AT1"/>
    <mergeCell ref="AZ9:BA12"/>
    <mergeCell ref="AW1:BA1"/>
    <mergeCell ref="AW2:AW3"/>
    <mergeCell ref="AX2:AX3"/>
    <mergeCell ref="AY2:AY3"/>
    <mergeCell ref="AZ2:BA2"/>
    <mergeCell ref="AK9:AL12"/>
    <mergeCell ref="AH1:AL1"/>
    <mergeCell ref="AH2:AH3"/>
    <mergeCell ref="AI2:AI3"/>
    <mergeCell ref="AJ2:AJ3"/>
    <mergeCell ref="AK2:AL2"/>
    <mergeCell ref="AQ2:AQ3"/>
    <mergeCell ref="AR2:AR3"/>
    <mergeCell ref="AS2:AT2"/>
    <mergeCell ref="AK5:AL5"/>
    <mergeCell ref="AS5:AT5"/>
    <mergeCell ref="AP2:AP3"/>
    <mergeCell ref="AE1:AE2"/>
    <mergeCell ref="A285:K285"/>
    <mergeCell ref="A290:K290"/>
    <mergeCell ref="A300:K300"/>
    <mergeCell ref="A305:K305"/>
    <mergeCell ref="A1:N1"/>
    <mergeCell ref="Q1:AC1"/>
    <mergeCell ref="AD1:AD2"/>
  </mergeCells>
  <pageMargins left="0.7" right="0.7" top="0.75" bottom="0.75" header="0.3" footer="0.3"/>
  <ignoredErrors>
    <ignoredError sqref="L3:L278 AC20:AC388" formulaRange="1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7E9C6-AFF2-4226-9BB7-05B2BDCDFD75}">
  <sheetPr>
    <tabColor rgb="FF7030A0"/>
    <outlinePr summaryBelow="0" summaryRight="0"/>
  </sheetPr>
  <dimension ref="A1:N2000"/>
  <sheetViews>
    <sheetView zoomScale="68" workbookViewId="0">
      <selection activeCell="J35" sqref="J35"/>
    </sheetView>
  </sheetViews>
  <sheetFormatPr defaultColWidth="11.19921875" defaultRowHeight="15" customHeight="1"/>
  <cols>
    <col min="1" max="16384" width="11.19921875" style="391"/>
  </cols>
  <sheetData>
    <row r="1" spans="1:14" ht="16.2" thickBot="1">
      <c r="A1" s="444" t="s">
        <v>42</v>
      </c>
      <c r="B1" s="431"/>
      <c r="C1" s="431"/>
      <c r="D1" s="431"/>
      <c r="E1" s="431"/>
      <c r="F1" s="431"/>
      <c r="G1" s="431"/>
      <c r="H1" s="431"/>
      <c r="I1" s="431"/>
      <c r="J1" s="431"/>
    </row>
    <row r="2" spans="1:14" ht="15.6">
      <c r="A2" s="429" t="s">
        <v>88</v>
      </c>
      <c r="B2" s="429" t="s">
        <v>239</v>
      </c>
      <c r="C2" s="477" t="s">
        <v>98</v>
      </c>
      <c r="D2" s="392"/>
      <c r="E2" s="392"/>
      <c r="F2" s="392"/>
      <c r="G2" s="392"/>
      <c r="H2" s="392"/>
      <c r="I2" s="370" t="s">
        <v>74</v>
      </c>
      <c r="J2" s="166">
        <f>'Final Portfolio'!B14</f>
        <v>3.0656541625629692E-4</v>
      </c>
      <c r="M2" s="396" t="s">
        <v>16324</v>
      </c>
      <c r="N2" s="396" t="s">
        <v>16326</v>
      </c>
    </row>
    <row r="3" spans="1:14" ht="15.6">
      <c r="A3" s="428"/>
      <c r="B3" s="428"/>
      <c r="C3" s="428"/>
      <c r="D3" s="392"/>
      <c r="E3" s="392"/>
      <c r="F3" s="392"/>
      <c r="G3" s="392"/>
      <c r="H3" s="392"/>
      <c r="I3" s="187" t="s">
        <v>76</v>
      </c>
      <c r="J3" s="166">
        <f>'Final Portfolio'!B15</f>
        <v>1.6858766916368957E-2</v>
      </c>
      <c r="M3" s="394">
        <v>952054.46712161729</v>
      </c>
      <c r="N3" s="394">
        <v>2</v>
      </c>
    </row>
    <row r="4" spans="1:14" ht="15.6">
      <c r="A4" s="370">
        <v>0</v>
      </c>
      <c r="B4" s="392"/>
      <c r="C4" s="392"/>
      <c r="D4" s="392"/>
      <c r="E4" s="392" t="s">
        <v>243</v>
      </c>
      <c r="F4" s="370">
        <f ca="1">J9</f>
        <v>999451.94317827711</v>
      </c>
      <c r="G4" s="392"/>
      <c r="H4" s="392"/>
      <c r="I4" s="370" t="s">
        <v>161</v>
      </c>
      <c r="J4" s="384">
        <f>'Final Portfolio'!B16</f>
        <v>-4.4338076379200411E-3</v>
      </c>
      <c r="M4" s="394">
        <v>955475.76615654666</v>
      </c>
      <c r="N4" s="394">
        <v>1</v>
      </c>
    </row>
    <row r="5" spans="1:14" ht="15.6">
      <c r="A5" s="370">
        <v>1</v>
      </c>
      <c r="B5" s="218">
        <f ca="1">NORMINV(RAND(),$J$2,$J$3)</f>
        <v>-2.5143562811080173E-2</v>
      </c>
      <c r="C5" s="370">
        <f ca="1">$J$8*(1+B5)</f>
        <v>974856.43718891975</v>
      </c>
      <c r="D5" s="392"/>
      <c r="E5" s="370">
        <v>1</v>
      </c>
      <c r="F5" s="370">
        <f t="dataTable" ref="F5:F1004" dt2D="0" dtr="0" r1="G3" ca="1"/>
        <v>983126.78135118529</v>
      </c>
      <c r="G5" s="392"/>
      <c r="H5" s="392"/>
      <c r="I5" s="370" t="s">
        <v>77</v>
      </c>
      <c r="J5" s="166">
        <f>'Final Portfolio'!B21</f>
        <v>3.813139457760073E-4</v>
      </c>
      <c r="M5" s="394">
        <v>958897.06519147602</v>
      </c>
      <c r="N5" s="394">
        <v>2</v>
      </c>
    </row>
    <row r="6" spans="1:14" ht="15.6">
      <c r="A6" s="370">
        <v>2</v>
      </c>
      <c r="B6" s="218">
        <f t="shared" ref="B6:B68" ca="1" si="0">NORMINV(RAND(),$J$2,$J$3)</f>
        <v>-4.1020860288402001E-4</v>
      </c>
      <c r="C6" s="370">
        <f t="shared" ref="C6:C68" ca="1" si="1">$J$8*(1+B6)</f>
        <v>999589.79139711603</v>
      </c>
      <c r="D6" s="392"/>
      <c r="E6" s="370">
        <v>2</v>
      </c>
      <c r="F6" s="370">
        <v>987827.32581133232</v>
      </c>
      <c r="G6" s="392"/>
      <c r="H6" s="392"/>
      <c r="I6" s="370" t="s">
        <v>244</v>
      </c>
      <c r="J6" s="370">
        <v>1</v>
      </c>
      <c r="M6" s="394">
        <v>962318.36422640539</v>
      </c>
      <c r="N6" s="394">
        <v>6</v>
      </c>
    </row>
    <row r="7" spans="1:14" ht="15.6">
      <c r="A7" s="370">
        <v>3</v>
      </c>
      <c r="B7" s="218">
        <f t="shared" ca="1" si="0"/>
        <v>1.2039991697465644E-2</v>
      </c>
      <c r="C7" s="370">
        <f t="shared" ca="1" si="1"/>
        <v>1012039.9916974657</v>
      </c>
      <c r="D7" s="392"/>
      <c r="E7" s="370">
        <v>3</v>
      </c>
      <c r="F7" s="370">
        <v>1002002.2184057042</v>
      </c>
      <c r="G7" s="392"/>
      <c r="H7" s="392"/>
      <c r="I7" s="370" t="s">
        <v>245</v>
      </c>
      <c r="J7" s="370">
        <f>A280</f>
        <v>276</v>
      </c>
      <c r="M7" s="394">
        <v>965739.66326133476</v>
      </c>
      <c r="N7" s="394">
        <v>12</v>
      </c>
    </row>
    <row r="8" spans="1:14" ht="15.6">
      <c r="A8" s="370">
        <v>4</v>
      </c>
      <c r="B8" s="218">
        <f t="shared" ca="1" si="0"/>
        <v>4.378597525905195E-3</v>
      </c>
      <c r="C8" s="370">
        <f t="shared" ca="1" si="1"/>
        <v>1004378.5975259052</v>
      </c>
      <c r="D8" s="392"/>
      <c r="E8" s="370">
        <v>4</v>
      </c>
      <c r="F8" s="370">
        <v>979055.40355935274</v>
      </c>
      <c r="G8" s="392"/>
      <c r="H8" s="392"/>
      <c r="I8" s="370" t="s">
        <v>246</v>
      </c>
      <c r="J8" s="370">
        <v>1000000</v>
      </c>
      <c r="M8" s="394">
        <v>969160.96229626425</v>
      </c>
      <c r="N8" s="394">
        <v>14</v>
      </c>
    </row>
    <row r="9" spans="1:14" ht="15.6">
      <c r="A9" s="370">
        <v>5</v>
      </c>
      <c r="B9" s="218">
        <f t="shared" ca="1" si="0"/>
        <v>4.5602753500614537E-3</v>
      </c>
      <c r="C9" s="370">
        <f t="shared" ca="1" si="1"/>
        <v>1004560.2753500616</v>
      </c>
      <c r="D9" s="392"/>
      <c r="E9" s="370">
        <v>5</v>
      </c>
      <c r="F9" s="370">
        <v>976988.6939321073</v>
      </c>
      <c r="G9" s="392"/>
      <c r="H9" s="392"/>
      <c r="I9" s="392" t="s">
        <v>247</v>
      </c>
      <c r="J9" s="370">
        <f ca="1">C280</f>
        <v>999451.94317827711</v>
      </c>
      <c r="M9" s="394">
        <v>972582.26133119361</v>
      </c>
      <c r="N9" s="394">
        <v>20</v>
      </c>
    </row>
    <row r="10" spans="1:14" ht="15.6">
      <c r="A10" s="370">
        <v>6</v>
      </c>
      <c r="B10" s="218">
        <f t="shared" ca="1" si="0"/>
        <v>-2.0183253258923305E-2</v>
      </c>
      <c r="C10" s="370">
        <f t="shared" ca="1" si="1"/>
        <v>979816.7467410767</v>
      </c>
      <c r="D10" s="392"/>
      <c r="E10" s="370">
        <v>6</v>
      </c>
      <c r="F10" s="370">
        <v>1007400.913999402</v>
      </c>
      <c r="G10" s="392"/>
      <c r="H10" s="392"/>
      <c r="I10" s="392"/>
      <c r="J10" s="392"/>
      <c r="M10" s="394">
        <v>976003.56036612298</v>
      </c>
      <c r="N10" s="394">
        <v>22</v>
      </c>
    </row>
    <row r="11" spans="1:14" ht="15.6">
      <c r="A11" s="370">
        <v>7</v>
      </c>
      <c r="B11" s="218">
        <f t="shared" ca="1" si="0"/>
        <v>-3.6004816752032475E-3</v>
      </c>
      <c r="C11" s="370">
        <f t="shared" ca="1" si="1"/>
        <v>996399.51832479681</v>
      </c>
      <c r="D11" s="392"/>
      <c r="E11" s="370">
        <v>7</v>
      </c>
      <c r="F11" s="370">
        <v>980522.38872409042</v>
      </c>
      <c r="G11" s="392"/>
      <c r="H11" s="392"/>
      <c r="I11" s="345" t="s">
        <v>248</v>
      </c>
      <c r="J11" s="416">
        <f>AVERAGE(F5:F1004)</f>
        <v>1000694.8162020035</v>
      </c>
      <c r="M11" s="394">
        <v>979424.85940105235</v>
      </c>
      <c r="N11" s="394">
        <v>33</v>
      </c>
    </row>
    <row r="12" spans="1:14" ht="15.6">
      <c r="A12" s="370">
        <v>8</v>
      </c>
      <c r="B12" s="218">
        <f t="shared" ca="1" si="0"/>
        <v>-3.7037119873893371E-3</v>
      </c>
      <c r="C12" s="370">
        <f t="shared" ca="1" si="1"/>
        <v>996296.28801261063</v>
      </c>
      <c r="D12" s="392"/>
      <c r="E12" s="370">
        <v>8</v>
      </c>
      <c r="F12" s="370">
        <v>999117.64171792392</v>
      </c>
      <c r="G12" s="392"/>
      <c r="H12" s="392"/>
      <c r="I12" s="345" t="s">
        <v>249</v>
      </c>
      <c r="J12" s="416">
        <f>STDEV(F5:F1004)</f>
        <v>17021.142086540207</v>
      </c>
      <c r="M12" s="394">
        <v>982846.15843598172</v>
      </c>
      <c r="N12" s="394">
        <v>48</v>
      </c>
    </row>
    <row r="13" spans="1:14" ht="15.6">
      <c r="A13" s="370">
        <v>9</v>
      </c>
      <c r="B13" s="218">
        <f t="shared" ca="1" si="0"/>
        <v>2.2204737159746829E-2</v>
      </c>
      <c r="C13" s="370">
        <f t="shared" ca="1" si="1"/>
        <v>1022204.7371597469</v>
      </c>
      <c r="E13" s="370">
        <v>9</v>
      </c>
      <c r="F13" s="391">
        <v>993624.94919555332</v>
      </c>
      <c r="M13" s="394">
        <v>986267.45747091109</v>
      </c>
      <c r="N13" s="394">
        <v>47</v>
      </c>
    </row>
    <row r="14" spans="1:14" ht="15.6">
      <c r="A14" s="370">
        <v>10</v>
      </c>
      <c r="B14" s="218">
        <f t="shared" ca="1" si="0"/>
        <v>-1.3808357510050837E-2</v>
      </c>
      <c r="C14" s="370">
        <f t="shared" ca="1" si="1"/>
        <v>986191.64248994912</v>
      </c>
      <c r="E14" s="370">
        <v>10</v>
      </c>
      <c r="F14" s="391">
        <v>989819.52748657134</v>
      </c>
      <c r="M14" s="394">
        <v>989688.75650584046</v>
      </c>
      <c r="N14" s="394">
        <v>58</v>
      </c>
    </row>
    <row r="15" spans="1:14" ht="15.6">
      <c r="A15" s="370">
        <v>11</v>
      </c>
      <c r="B15" s="218">
        <f t="shared" ca="1" si="0"/>
        <v>2.583142885330804E-4</v>
      </c>
      <c r="C15" s="370">
        <f t="shared" ca="1" si="1"/>
        <v>1000258.3142885331</v>
      </c>
      <c r="E15" s="370">
        <v>11</v>
      </c>
      <c r="F15" s="391">
        <v>1032265.5706661133</v>
      </c>
      <c r="M15" s="394">
        <v>993110.05554076983</v>
      </c>
      <c r="N15" s="394">
        <v>77</v>
      </c>
    </row>
    <row r="16" spans="1:14" ht="15.6">
      <c r="A16" s="370">
        <v>12</v>
      </c>
      <c r="B16" s="218">
        <f t="shared" ca="1" si="0"/>
        <v>1.135319902753284E-2</v>
      </c>
      <c r="C16" s="370">
        <f t="shared" ca="1" si="1"/>
        <v>1011353.1990275328</v>
      </c>
      <c r="E16" s="370">
        <v>12</v>
      </c>
      <c r="F16" s="391">
        <v>1014258.9111229549</v>
      </c>
      <c r="H16" s="222"/>
      <c r="M16" s="394">
        <v>996531.3545756992</v>
      </c>
      <c r="N16" s="394">
        <v>77</v>
      </c>
    </row>
    <row r="17" spans="1:14" ht="15.6">
      <c r="A17" s="370">
        <v>13</v>
      </c>
      <c r="B17" s="218">
        <f t="shared" ca="1" si="0"/>
        <v>1.7109015428154201E-2</v>
      </c>
      <c r="C17" s="370">
        <f t="shared" ca="1" si="1"/>
        <v>1017109.0154281541</v>
      </c>
      <c r="E17" s="370">
        <v>13</v>
      </c>
      <c r="F17" s="391">
        <v>1021769.010836016</v>
      </c>
      <c r="M17" s="394">
        <v>999952.65361062856</v>
      </c>
      <c r="N17" s="394">
        <v>82</v>
      </c>
    </row>
    <row r="18" spans="1:14" ht="15.6">
      <c r="A18" s="370">
        <v>14</v>
      </c>
      <c r="B18" s="218">
        <f t="shared" ca="1" si="0"/>
        <v>2.6762196423412155E-2</v>
      </c>
      <c r="C18" s="370">
        <f t="shared" ca="1" si="1"/>
        <v>1026762.1964234122</v>
      </c>
      <c r="E18" s="370">
        <v>14</v>
      </c>
      <c r="F18" s="391">
        <v>1014393.7475373312</v>
      </c>
      <c r="M18" s="394">
        <v>1003373.9526455579</v>
      </c>
      <c r="N18" s="394">
        <v>79</v>
      </c>
    </row>
    <row r="19" spans="1:14" ht="15.6">
      <c r="A19" s="370">
        <v>15</v>
      </c>
      <c r="B19" s="218">
        <f t="shared" ca="1" si="0"/>
        <v>1.5507203716269418E-2</v>
      </c>
      <c r="C19" s="370">
        <f t="shared" ca="1" si="1"/>
        <v>1015507.2037162693</v>
      </c>
      <c r="E19" s="370">
        <v>15</v>
      </c>
      <c r="F19" s="391">
        <v>992909.89208448515</v>
      </c>
      <c r="M19" s="394">
        <v>1006795.2516804874</v>
      </c>
      <c r="N19" s="394">
        <v>76</v>
      </c>
    </row>
    <row r="20" spans="1:14" ht="15.6">
      <c r="A20" s="370">
        <v>16</v>
      </c>
      <c r="B20" s="218">
        <f t="shared" ca="1" si="0"/>
        <v>4.6262785944949656E-3</v>
      </c>
      <c r="C20" s="370">
        <f t="shared" ca="1" si="1"/>
        <v>1004626.278594495</v>
      </c>
      <c r="E20" s="370">
        <v>16</v>
      </c>
      <c r="F20" s="391">
        <v>996215.91106529359</v>
      </c>
      <c r="M20" s="394">
        <v>1010216.5507154168</v>
      </c>
      <c r="N20" s="394">
        <v>57</v>
      </c>
    </row>
    <row r="21" spans="1:14" ht="15.6">
      <c r="A21" s="370">
        <v>17</v>
      </c>
      <c r="B21" s="218">
        <f t="shared" ca="1" si="0"/>
        <v>6.8377304910963435E-3</v>
      </c>
      <c r="C21" s="370">
        <f t="shared" ca="1" si="1"/>
        <v>1006837.7304910963</v>
      </c>
      <c r="E21" s="370">
        <v>17</v>
      </c>
      <c r="F21" s="391">
        <v>993305.290006747</v>
      </c>
      <c r="M21" s="394">
        <v>1013637.8497503462</v>
      </c>
      <c r="N21" s="394">
        <v>69</v>
      </c>
    </row>
    <row r="22" spans="1:14" ht="15.6">
      <c r="A22" s="370">
        <v>18</v>
      </c>
      <c r="B22" s="218">
        <f t="shared" ca="1" si="0"/>
        <v>-7.3339321983166101E-3</v>
      </c>
      <c r="C22" s="370">
        <f t="shared" ca="1" si="1"/>
        <v>992666.06780168344</v>
      </c>
      <c r="E22" s="370">
        <v>18</v>
      </c>
      <c r="F22" s="391">
        <v>1016969.3681602747</v>
      </c>
      <c r="M22" s="394">
        <v>1017059.1487852755</v>
      </c>
      <c r="N22" s="394">
        <v>54</v>
      </c>
    </row>
    <row r="23" spans="1:14" ht="15.6">
      <c r="A23" s="370">
        <v>19</v>
      </c>
      <c r="B23" s="218">
        <f t="shared" ca="1" si="0"/>
        <v>8.2877220784592057E-4</v>
      </c>
      <c r="C23" s="370">
        <f t="shared" ca="1" si="1"/>
        <v>1000828.7722078459</v>
      </c>
      <c r="E23" s="370">
        <v>19</v>
      </c>
      <c r="F23" s="391">
        <v>1017688.0624760947</v>
      </c>
      <c r="M23" s="394">
        <v>1020480.4478202049</v>
      </c>
      <c r="N23" s="394">
        <v>50</v>
      </c>
    </row>
    <row r="24" spans="1:14" ht="15.6">
      <c r="A24" s="370">
        <v>20</v>
      </c>
      <c r="B24" s="218">
        <f t="shared" ca="1" si="0"/>
        <v>1.317877803525291E-2</v>
      </c>
      <c r="C24" s="370">
        <f t="shared" ca="1" si="1"/>
        <v>1013178.7780352528</v>
      </c>
      <c r="E24" s="370">
        <v>20</v>
      </c>
      <c r="F24" s="391">
        <v>1016289.0888413114</v>
      </c>
      <c r="M24" s="394">
        <v>1023901.7468551343</v>
      </c>
      <c r="N24" s="394">
        <v>36</v>
      </c>
    </row>
    <row r="25" spans="1:14" ht="15.6">
      <c r="A25" s="370">
        <v>21</v>
      </c>
      <c r="B25" s="218">
        <f t="shared" ca="1" si="0"/>
        <v>3.5472721242342034E-3</v>
      </c>
      <c r="C25" s="370">
        <f t="shared" ca="1" si="1"/>
        <v>1003547.2721242342</v>
      </c>
      <c r="E25" s="370">
        <v>21</v>
      </c>
      <c r="F25" s="391">
        <v>986762.38653546886</v>
      </c>
      <c r="M25" s="394">
        <v>1027323.0458900636</v>
      </c>
      <c r="N25" s="394">
        <v>23</v>
      </c>
    </row>
    <row r="26" spans="1:14" ht="15.6">
      <c r="A26" s="370">
        <v>22</v>
      </c>
      <c r="B26" s="218">
        <f t="shared" ca="1" si="0"/>
        <v>7.2417405725361391E-3</v>
      </c>
      <c r="C26" s="370">
        <f t="shared" ca="1" si="1"/>
        <v>1007241.7405725362</v>
      </c>
      <c r="E26" s="370">
        <v>22</v>
      </c>
      <c r="F26" s="391">
        <v>1011040.0950161269</v>
      </c>
      <c r="M26" s="394">
        <v>1030744.344924993</v>
      </c>
      <c r="N26" s="394">
        <v>22</v>
      </c>
    </row>
    <row r="27" spans="1:14" ht="15.6">
      <c r="A27" s="370">
        <v>23</v>
      </c>
      <c r="B27" s="218">
        <f t="shared" ca="1" si="0"/>
        <v>-3.8389052536842425E-2</v>
      </c>
      <c r="C27" s="370">
        <f t="shared" ca="1" si="1"/>
        <v>961610.94746315759</v>
      </c>
      <c r="E27" s="370">
        <v>23</v>
      </c>
      <c r="F27" s="391">
        <v>996317.9091413375</v>
      </c>
      <c r="M27" s="394">
        <v>1034165.6439599224</v>
      </c>
      <c r="N27" s="394">
        <v>9</v>
      </c>
    </row>
    <row r="28" spans="1:14" ht="15.6">
      <c r="A28" s="370">
        <v>24</v>
      </c>
      <c r="B28" s="218">
        <f t="shared" ca="1" si="0"/>
        <v>1.9542143347280123E-2</v>
      </c>
      <c r="C28" s="370">
        <f t="shared" ca="1" si="1"/>
        <v>1019542.1433472802</v>
      </c>
      <c r="E28" s="370">
        <v>24</v>
      </c>
      <c r="F28" s="391">
        <v>989639.95227020804</v>
      </c>
      <c r="M28" s="394">
        <v>1037586.9429948519</v>
      </c>
      <c r="N28" s="394">
        <v>8</v>
      </c>
    </row>
    <row r="29" spans="1:14" ht="15.6">
      <c r="A29" s="370">
        <v>25</v>
      </c>
      <c r="B29" s="218">
        <f t="shared" ca="1" si="0"/>
        <v>2.6411018457763939E-2</v>
      </c>
      <c r="C29" s="370">
        <f t="shared" ca="1" si="1"/>
        <v>1026411.0184577639</v>
      </c>
      <c r="E29" s="370">
        <v>25</v>
      </c>
      <c r="F29" s="391">
        <v>1000948.202842106</v>
      </c>
      <c r="M29" s="394">
        <v>1041008.2420297812</v>
      </c>
      <c r="N29" s="394">
        <v>7</v>
      </c>
    </row>
    <row r="30" spans="1:14" ht="15.6">
      <c r="A30" s="370">
        <v>26</v>
      </c>
      <c r="B30" s="218">
        <f t="shared" ca="1" si="0"/>
        <v>8.1782783799414158E-3</v>
      </c>
      <c r="C30" s="370">
        <f t="shared" ca="1" si="1"/>
        <v>1008178.2783799414</v>
      </c>
      <c r="E30" s="370">
        <v>26</v>
      </c>
      <c r="F30" s="391">
        <v>999893.2326263322</v>
      </c>
      <c r="M30" s="394">
        <v>1044429.5410647106</v>
      </c>
      <c r="N30" s="394">
        <v>3</v>
      </c>
    </row>
    <row r="31" spans="1:14" ht="15.6">
      <c r="A31" s="370">
        <v>27</v>
      </c>
      <c r="B31" s="218">
        <f t="shared" ca="1" si="0"/>
        <v>-1.3826091403169715E-2</v>
      </c>
      <c r="C31" s="370">
        <f t="shared" ca="1" si="1"/>
        <v>986173.90859683033</v>
      </c>
      <c r="E31" s="370">
        <v>27</v>
      </c>
      <c r="F31" s="391">
        <v>990035.69808221527</v>
      </c>
      <c r="M31" s="394">
        <v>1047850.84009964</v>
      </c>
      <c r="N31" s="394">
        <v>2</v>
      </c>
    </row>
    <row r="32" spans="1:14" ht="15.6">
      <c r="A32" s="370">
        <v>28</v>
      </c>
      <c r="B32" s="218">
        <f t="shared" ca="1" si="0"/>
        <v>-3.6185499535066876E-2</v>
      </c>
      <c r="C32" s="370">
        <f t="shared" ca="1" si="1"/>
        <v>963814.50046493311</v>
      </c>
      <c r="E32" s="370">
        <v>28</v>
      </c>
      <c r="F32" s="391">
        <v>999405.27247575799</v>
      </c>
      <c r="M32" s="394">
        <v>1051272.1391345693</v>
      </c>
      <c r="N32" s="394">
        <v>1</v>
      </c>
    </row>
    <row r="33" spans="1:14" ht="15.6">
      <c r="A33" s="370">
        <v>29</v>
      </c>
      <c r="B33" s="218">
        <f t="shared" ca="1" si="0"/>
        <v>1.1242031266823252E-2</v>
      </c>
      <c r="C33" s="370">
        <f t="shared" ca="1" si="1"/>
        <v>1011242.0312668233</v>
      </c>
      <c r="E33" s="370">
        <v>29</v>
      </c>
      <c r="F33" s="391">
        <v>1011923.8286501027</v>
      </c>
      <c r="M33" s="394">
        <v>1054693.4381694987</v>
      </c>
      <c r="N33" s="394">
        <v>1</v>
      </c>
    </row>
    <row r="34" spans="1:14" ht="16.2" thickBot="1">
      <c r="A34" s="370">
        <v>30</v>
      </c>
      <c r="B34" s="218">
        <f t="shared" ca="1" si="0"/>
        <v>3.4269260382125299E-2</v>
      </c>
      <c r="C34" s="370">
        <f t="shared" ca="1" si="1"/>
        <v>1034269.2603821253</v>
      </c>
      <c r="E34" s="370">
        <v>30</v>
      </c>
      <c r="F34" s="391">
        <v>996735.67598445469</v>
      </c>
      <c r="M34" s="395" t="s">
        <v>16325</v>
      </c>
      <c r="N34" s="395">
        <v>2</v>
      </c>
    </row>
    <row r="35" spans="1:14" ht="15.6">
      <c r="A35" s="370">
        <v>31</v>
      </c>
      <c r="B35" s="218">
        <f t="shared" ca="1" si="0"/>
        <v>-2.0088608231395638E-3</v>
      </c>
      <c r="C35" s="370">
        <f t="shared" ca="1" si="1"/>
        <v>997991.13917686045</v>
      </c>
      <c r="E35" s="370">
        <v>31</v>
      </c>
      <c r="F35" s="391">
        <v>977817.87807337975</v>
      </c>
    </row>
    <row r="36" spans="1:14" ht="15.6">
      <c r="A36" s="370">
        <v>32</v>
      </c>
      <c r="B36" s="218">
        <f t="shared" ca="1" si="0"/>
        <v>-7.3965362503844814E-4</v>
      </c>
      <c r="C36" s="370">
        <f t="shared" ca="1" si="1"/>
        <v>999260.34637496155</v>
      </c>
      <c r="E36" s="370">
        <v>32</v>
      </c>
      <c r="F36" s="391">
        <v>1034713.7768184149</v>
      </c>
    </row>
    <row r="37" spans="1:14" ht="15.6">
      <c r="A37" s="370">
        <v>33</v>
      </c>
      <c r="B37" s="218">
        <f t="shared" ca="1" si="0"/>
        <v>-4.7756428687211082E-3</v>
      </c>
      <c r="C37" s="370">
        <f t="shared" ca="1" si="1"/>
        <v>995224.35713127884</v>
      </c>
      <c r="E37" s="370">
        <v>33</v>
      </c>
      <c r="F37" s="391">
        <v>999751.38996972749</v>
      </c>
    </row>
    <row r="38" spans="1:14" ht="15.6">
      <c r="A38" s="370">
        <v>34</v>
      </c>
      <c r="B38" s="218">
        <f t="shared" ca="1" si="0"/>
        <v>-1.616426616241107E-3</v>
      </c>
      <c r="C38" s="370">
        <f t="shared" ca="1" si="1"/>
        <v>998383.57338375889</v>
      </c>
      <c r="E38" s="370">
        <v>34</v>
      </c>
      <c r="F38" s="391">
        <v>1009196.9084228234</v>
      </c>
    </row>
    <row r="39" spans="1:14" ht="15.6">
      <c r="A39" s="370">
        <v>35</v>
      </c>
      <c r="B39" s="218">
        <f t="shared" ca="1" si="0"/>
        <v>5.3838863537924234E-3</v>
      </c>
      <c r="C39" s="370">
        <f t="shared" ca="1" si="1"/>
        <v>1005383.8863537925</v>
      </c>
      <c r="E39" s="370">
        <v>35</v>
      </c>
      <c r="F39" s="391">
        <v>1016160.8226249606</v>
      </c>
    </row>
    <row r="40" spans="1:14" ht="15.6">
      <c r="A40" s="370">
        <v>36</v>
      </c>
      <c r="B40" s="218">
        <f t="shared" ca="1" si="0"/>
        <v>7.1068860274869387E-3</v>
      </c>
      <c r="C40" s="370">
        <f t="shared" ca="1" si="1"/>
        <v>1007106.886027487</v>
      </c>
      <c r="E40" s="370">
        <v>36</v>
      </c>
      <c r="F40" s="391">
        <v>961733.62167455116</v>
      </c>
    </row>
    <row r="41" spans="1:14" ht="15.6">
      <c r="A41" s="370">
        <v>37</v>
      </c>
      <c r="B41" s="218">
        <f t="shared" ca="1" si="0"/>
        <v>1.8561496949736984E-2</v>
      </c>
      <c r="C41" s="370">
        <f t="shared" ca="1" si="1"/>
        <v>1018561.496949737</v>
      </c>
      <c r="E41" s="370">
        <v>37</v>
      </c>
      <c r="F41" s="391">
        <v>1015065.7094671322</v>
      </c>
    </row>
    <row r="42" spans="1:14" ht="15.6">
      <c r="A42" s="370">
        <v>38</v>
      </c>
      <c r="B42" s="218">
        <f t="shared" ca="1" si="0"/>
        <v>3.2616645776639137E-3</v>
      </c>
      <c r="C42" s="370">
        <f t="shared" ca="1" si="1"/>
        <v>1003261.664577664</v>
      </c>
      <c r="E42" s="370">
        <v>38</v>
      </c>
      <c r="F42" s="391">
        <v>1040445.1592862551</v>
      </c>
    </row>
    <row r="43" spans="1:14" ht="15.6">
      <c r="A43" s="370">
        <v>39</v>
      </c>
      <c r="B43" s="218">
        <f t="shared" ca="1" si="0"/>
        <v>-4.8027528751272645E-3</v>
      </c>
      <c r="C43" s="370">
        <f t="shared" ca="1" si="1"/>
        <v>995197.24712487275</v>
      </c>
      <c r="E43" s="370">
        <v>39</v>
      </c>
      <c r="F43" s="391">
        <v>1017246.3812307304</v>
      </c>
    </row>
    <row r="44" spans="1:14" ht="15.6">
      <c r="A44" s="370">
        <v>40</v>
      </c>
      <c r="B44" s="218">
        <f t="shared" ca="1" si="0"/>
        <v>1.1510246929108674E-2</v>
      </c>
      <c r="C44" s="370">
        <f t="shared" ca="1" si="1"/>
        <v>1011510.2469291086</v>
      </c>
      <c r="E44" s="370">
        <v>40</v>
      </c>
      <c r="F44" s="391">
        <v>976461.71301718871</v>
      </c>
    </row>
    <row r="45" spans="1:14" ht="15.6">
      <c r="A45" s="370">
        <v>41</v>
      </c>
      <c r="B45" s="218">
        <f t="shared" ca="1" si="0"/>
        <v>2.6274004915164254E-2</v>
      </c>
      <c r="C45" s="370">
        <f t="shared" ca="1" si="1"/>
        <v>1026274.0049151642</v>
      </c>
      <c r="E45" s="370">
        <v>41</v>
      </c>
      <c r="F45" s="391">
        <v>1018062.8542732348</v>
      </c>
    </row>
    <row r="46" spans="1:14" ht="15.6">
      <c r="A46" s="370">
        <v>42</v>
      </c>
      <c r="B46" s="218">
        <f t="shared" ca="1" si="0"/>
        <v>1.4802887992786548E-2</v>
      </c>
      <c r="C46" s="370">
        <f t="shared" ca="1" si="1"/>
        <v>1014802.8879927866</v>
      </c>
      <c r="E46" s="370">
        <v>42</v>
      </c>
      <c r="F46" s="391">
        <v>981863.45238289586</v>
      </c>
    </row>
    <row r="47" spans="1:14" ht="15.6">
      <c r="A47" s="370">
        <v>43</v>
      </c>
      <c r="B47" s="218">
        <f t="shared" ca="1" si="0"/>
        <v>3.1591297583788515E-2</v>
      </c>
      <c r="C47" s="370">
        <f t="shared" ca="1" si="1"/>
        <v>1031591.2975837884</v>
      </c>
      <c r="E47" s="370">
        <v>43</v>
      </c>
      <c r="F47" s="391">
        <v>989858.4017759905</v>
      </c>
    </row>
    <row r="48" spans="1:14" ht="15.6">
      <c r="A48" s="370">
        <v>44</v>
      </c>
      <c r="B48" s="218">
        <f t="shared" ca="1" si="0"/>
        <v>-1.2145975107546218E-2</v>
      </c>
      <c r="C48" s="370">
        <f t="shared" ca="1" si="1"/>
        <v>987854.0248924538</v>
      </c>
      <c r="E48" s="370">
        <v>44</v>
      </c>
      <c r="F48" s="391">
        <v>975677.17069274513</v>
      </c>
    </row>
    <row r="49" spans="1:6" ht="15.6">
      <c r="A49" s="370">
        <v>45</v>
      </c>
      <c r="B49" s="218">
        <f t="shared" ca="1" si="0"/>
        <v>6.2002582046938532E-3</v>
      </c>
      <c r="C49" s="370">
        <f t="shared" ca="1" si="1"/>
        <v>1006200.2582046938</v>
      </c>
      <c r="E49" s="370">
        <v>45</v>
      </c>
      <c r="F49" s="391">
        <v>1017236.0747885103</v>
      </c>
    </row>
    <row r="50" spans="1:6" ht="15.6">
      <c r="A50" s="370">
        <v>46</v>
      </c>
      <c r="B50" s="218">
        <f t="shared" ca="1" si="0"/>
        <v>1.2435400868484386E-2</v>
      </c>
      <c r="C50" s="370">
        <f t="shared" ca="1" si="1"/>
        <v>1012435.4008684844</v>
      </c>
      <c r="E50" s="370">
        <v>46</v>
      </c>
      <c r="F50" s="391">
        <v>1027016.6351469813</v>
      </c>
    </row>
    <row r="51" spans="1:6" ht="15.6">
      <c r="A51" s="370">
        <v>47</v>
      </c>
      <c r="B51" s="218">
        <f t="shared" ca="1" si="0"/>
        <v>5.7353930044113551E-3</v>
      </c>
      <c r="C51" s="370">
        <f t="shared" ca="1" si="1"/>
        <v>1005735.3930044112</v>
      </c>
      <c r="E51" s="370">
        <v>47</v>
      </c>
      <c r="F51" s="391">
        <v>992269.45307016454</v>
      </c>
    </row>
    <row r="52" spans="1:6" ht="15.6">
      <c r="A52" s="370">
        <v>48</v>
      </c>
      <c r="B52" s="218">
        <f t="shared" ca="1" si="0"/>
        <v>1.6843785296104356E-2</v>
      </c>
      <c r="C52" s="370">
        <f t="shared" ca="1" si="1"/>
        <v>1016843.7852961043</v>
      </c>
      <c r="E52" s="370">
        <v>48</v>
      </c>
      <c r="F52" s="391">
        <v>987315.78820347518</v>
      </c>
    </row>
    <row r="53" spans="1:6" ht="15.6">
      <c r="A53" s="370">
        <v>49</v>
      </c>
      <c r="B53" s="218">
        <f t="shared" ca="1" si="0"/>
        <v>-2.3614352975009959E-3</v>
      </c>
      <c r="C53" s="370">
        <f t="shared" ca="1" si="1"/>
        <v>997638.56470249896</v>
      </c>
      <c r="E53" s="370">
        <v>49</v>
      </c>
      <c r="F53" s="391">
        <v>1038132.0839291215</v>
      </c>
    </row>
    <row r="54" spans="1:6" ht="15.6">
      <c r="A54" s="370">
        <v>50</v>
      </c>
      <c r="B54" s="218">
        <f t="shared" ca="1" si="0"/>
        <v>-2.2834297701985088E-2</v>
      </c>
      <c r="C54" s="370">
        <f t="shared" ca="1" si="1"/>
        <v>977165.70229801489</v>
      </c>
      <c r="E54" s="370">
        <v>50</v>
      </c>
      <c r="F54" s="391">
        <v>990744.53039599035</v>
      </c>
    </row>
    <row r="55" spans="1:6" ht="15.6">
      <c r="A55" s="370">
        <v>51</v>
      </c>
      <c r="B55" s="218">
        <f t="shared" ca="1" si="0"/>
        <v>-2.108047344081361E-2</v>
      </c>
      <c r="C55" s="370">
        <f t="shared" ca="1" si="1"/>
        <v>978919.5265591864</v>
      </c>
      <c r="E55" s="370">
        <v>51</v>
      </c>
      <c r="F55" s="391">
        <v>991956.80515128793</v>
      </c>
    </row>
    <row r="56" spans="1:6" ht="15.6">
      <c r="A56" s="370">
        <v>52</v>
      </c>
      <c r="B56" s="218">
        <f t="shared" ca="1" si="0"/>
        <v>-1.4844940863004167E-2</v>
      </c>
      <c r="C56" s="370">
        <f t="shared" ca="1" si="1"/>
        <v>985155.05913699581</v>
      </c>
      <c r="E56" s="370">
        <v>52</v>
      </c>
      <c r="F56" s="391">
        <v>1021866.3115170778</v>
      </c>
    </row>
    <row r="57" spans="1:6" ht="15.6">
      <c r="A57" s="370">
        <v>53</v>
      </c>
      <c r="B57" s="218">
        <f t="shared" ca="1" si="0"/>
        <v>6.7646530435997434E-3</v>
      </c>
      <c r="C57" s="370">
        <f t="shared" ca="1" si="1"/>
        <v>1006764.6530435997</v>
      </c>
      <c r="E57" s="370">
        <v>53</v>
      </c>
      <c r="F57" s="391">
        <v>1030856.6520116396</v>
      </c>
    </row>
    <row r="58" spans="1:6" ht="15.6">
      <c r="A58" s="370">
        <v>54</v>
      </c>
      <c r="B58" s="218">
        <f t="shared" ca="1" si="0"/>
        <v>9.6947164447571833E-3</v>
      </c>
      <c r="C58" s="370">
        <f t="shared" ca="1" si="1"/>
        <v>1009694.7164447572</v>
      </c>
      <c r="E58" s="370">
        <v>54</v>
      </c>
      <c r="F58" s="391">
        <v>984365.30307547899</v>
      </c>
    </row>
    <row r="59" spans="1:6" ht="15.6">
      <c r="A59" s="370">
        <v>55</v>
      </c>
      <c r="B59" s="218">
        <f t="shared" ca="1" si="0"/>
        <v>-1.6397326095438931E-3</v>
      </c>
      <c r="C59" s="370">
        <f t="shared" ca="1" si="1"/>
        <v>998360.26739045617</v>
      </c>
      <c r="E59" s="370">
        <v>55</v>
      </c>
      <c r="F59" s="391">
        <v>997659.97943783272</v>
      </c>
    </row>
    <row r="60" spans="1:6" ht="15.6">
      <c r="A60" s="370">
        <v>56</v>
      </c>
      <c r="B60" s="218">
        <f t="shared" ca="1" si="0"/>
        <v>-8.2796007975694096E-3</v>
      </c>
      <c r="C60" s="370">
        <f t="shared" ca="1" si="1"/>
        <v>991720.39920243062</v>
      </c>
      <c r="E60" s="370">
        <v>56</v>
      </c>
      <c r="F60" s="391">
        <v>1008858.390272507</v>
      </c>
    </row>
    <row r="61" spans="1:6" ht="15.6">
      <c r="A61" s="370">
        <v>57</v>
      </c>
      <c r="B61" s="218">
        <f t="shared" ca="1" si="0"/>
        <v>-1.4502635130305865E-2</v>
      </c>
      <c r="C61" s="370">
        <f t="shared" ca="1" si="1"/>
        <v>985497.36486969411</v>
      </c>
      <c r="E61" s="370">
        <v>57</v>
      </c>
      <c r="F61" s="391">
        <v>978987.67284697166</v>
      </c>
    </row>
    <row r="62" spans="1:6" ht="15.6">
      <c r="A62" s="370">
        <v>58</v>
      </c>
      <c r="B62" s="218">
        <f t="shared" ca="1" si="0"/>
        <v>-3.5275079469390465E-2</v>
      </c>
      <c r="C62" s="370">
        <f t="shared" ca="1" si="1"/>
        <v>964724.92053060955</v>
      </c>
      <c r="E62" s="370">
        <v>58</v>
      </c>
      <c r="F62" s="391">
        <v>973606.42220688355</v>
      </c>
    </row>
    <row r="63" spans="1:6" ht="15.6">
      <c r="A63" s="370">
        <v>59</v>
      </c>
      <c r="B63" s="218">
        <f t="shared" ca="1" si="0"/>
        <v>-5.0773780706624529E-3</v>
      </c>
      <c r="C63" s="370">
        <f t="shared" ca="1" si="1"/>
        <v>994922.6219293375</v>
      </c>
      <c r="E63" s="370">
        <v>59</v>
      </c>
      <c r="F63" s="391">
        <v>1013497.2811276218</v>
      </c>
    </row>
    <row r="64" spans="1:6" ht="15.6">
      <c r="A64" s="370">
        <v>60</v>
      </c>
      <c r="B64" s="218">
        <f t="shared" ca="1" si="0"/>
        <v>8.7983537721699548E-3</v>
      </c>
      <c r="C64" s="370">
        <f t="shared" ca="1" si="1"/>
        <v>1008798.3537721699</v>
      </c>
      <c r="E64" s="370">
        <v>60</v>
      </c>
      <c r="F64" s="391">
        <v>1008946.4465644595</v>
      </c>
    </row>
    <row r="65" spans="1:6" ht="15.6">
      <c r="A65" s="370">
        <v>61</v>
      </c>
      <c r="B65" s="218">
        <f t="shared" ca="1" si="0"/>
        <v>-1.5908111443398026E-2</v>
      </c>
      <c r="C65" s="370">
        <f t="shared" ca="1" si="1"/>
        <v>984091.88855660206</v>
      </c>
      <c r="E65" s="370">
        <v>61</v>
      </c>
      <c r="F65" s="391">
        <v>967713.37152687437</v>
      </c>
    </row>
    <row r="66" spans="1:6" ht="15.6">
      <c r="A66" s="370">
        <v>62</v>
      </c>
      <c r="B66" s="218">
        <f t="shared" ca="1" si="0"/>
        <v>-3.2979032355933004E-2</v>
      </c>
      <c r="C66" s="370">
        <f t="shared" ca="1" si="1"/>
        <v>967020.96764406702</v>
      </c>
      <c r="E66" s="370">
        <v>62</v>
      </c>
      <c r="F66" s="391">
        <v>996025.33013476327</v>
      </c>
    </row>
    <row r="67" spans="1:6" ht="15.6">
      <c r="A67" s="370">
        <v>63</v>
      </c>
      <c r="B67" s="218">
        <f t="shared" ca="1" si="0"/>
        <v>-2.6775407196781304E-3</v>
      </c>
      <c r="C67" s="370">
        <f t="shared" ca="1" si="1"/>
        <v>997322.45928032184</v>
      </c>
      <c r="E67" s="370">
        <v>63</v>
      </c>
      <c r="F67" s="391">
        <v>983893.60514383088</v>
      </c>
    </row>
    <row r="68" spans="1:6" ht="15.6">
      <c r="A68" s="370">
        <v>64</v>
      </c>
      <c r="B68" s="218">
        <f t="shared" ca="1" si="0"/>
        <v>-1.1258644536316061E-2</v>
      </c>
      <c r="C68" s="370">
        <f t="shared" ca="1" si="1"/>
        <v>988741.35546368395</v>
      </c>
      <c r="E68" s="370">
        <v>64</v>
      </c>
      <c r="F68" s="391">
        <v>973907.86340810719</v>
      </c>
    </row>
    <row r="69" spans="1:6" ht="15.6">
      <c r="A69" s="370">
        <v>65</v>
      </c>
      <c r="B69" s="218">
        <f t="shared" ref="B69:B132" ca="1" si="2">NORMINV(RAND(),$J$2,$J$3)</f>
        <v>-1.1798094151133252E-2</v>
      </c>
      <c r="C69" s="370">
        <f t="shared" ref="C69:C132" ca="1" si="3">$J$8*(1+B69)</f>
        <v>988201.90584886679</v>
      </c>
      <c r="E69" s="370">
        <v>65</v>
      </c>
      <c r="F69" s="391">
        <v>997055.99058558035</v>
      </c>
    </row>
    <row r="70" spans="1:6" ht="15.6">
      <c r="A70" s="370">
        <v>66</v>
      </c>
      <c r="B70" s="218">
        <f t="shared" ca="1" si="2"/>
        <v>-1.458453004950634E-2</v>
      </c>
      <c r="C70" s="370">
        <f t="shared" ca="1" si="3"/>
        <v>985415.46995049366</v>
      </c>
      <c r="E70" s="370">
        <v>66</v>
      </c>
      <c r="F70" s="391">
        <v>1002848.6786718416</v>
      </c>
    </row>
    <row r="71" spans="1:6" ht="15.6">
      <c r="A71" s="370">
        <v>67</v>
      </c>
      <c r="B71" s="218">
        <f t="shared" ca="1" si="2"/>
        <v>-1.0788455399022166E-3</v>
      </c>
      <c r="C71" s="370">
        <f t="shared" ca="1" si="3"/>
        <v>998921.15446009778</v>
      </c>
      <c r="E71" s="370">
        <v>67</v>
      </c>
      <c r="F71" s="391">
        <v>1010902.585103236</v>
      </c>
    </row>
    <row r="72" spans="1:6" ht="15.6">
      <c r="A72" s="370">
        <v>68</v>
      </c>
      <c r="B72" s="218">
        <f t="shared" ca="1" si="2"/>
        <v>1.7424710569404082E-2</v>
      </c>
      <c r="C72" s="370">
        <f t="shared" ca="1" si="3"/>
        <v>1017424.7105694041</v>
      </c>
      <c r="E72" s="370">
        <v>68</v>
      </c>
      <c r="F72" s="391">
        <v>998542.17771676916</v>
      </c>
    </row>
    <row r="73" spans="1:6" ht="15.6">
      <c r="A73" s="370">
        <v>69</v>
      </c>
      <c r="B73" s="218">
        <f t="shared" ca="1" si="2"/>
        <v>-3.9624683238260225E-2</v>
      </c>
      <c r="C73" s="370">
        <f t="shared" ca="1" si="3"/>
        <v>960375.31676173978</v>
      </c>
      <c r="E73" s="370">
        <v>69</v>
      </c>
      <c r="F73" s="391">
        <v>978863.71270486759</v>
      </c>
    </row>
    <row r="74" spans="1:6" ht="15.6">
      <c r="A74" s="370">
        <v>70</v>
      </c>
      <c r="B74" s="218">
        <f t="shared" ca="1" si="2"/>
        <v>4.9678201488112049E-2</v>
      </c>
      <c r="C74" s="370">
        <f t="shared" ca="1" si="3"/>
        <v>1049678.2014881121</v>
      </c>
      <c r="E74" s="370">
        <v>70</v>
      </c>
      <c r="F74" s="391">
        <v>1028560.6708329183</v>
      </c>
    </row>
    <row r="75" spans="1:6" ht="15.6">
      <c r="A75" s="370">
        <v>71</v>
      </c>
      <c r="B75" s="218">
        <f t="shared" ca="1" si="2"/>
        <v>1.7233881846875878E-2</v>
      </c>
      <c r="C75" s="370">
        <f t="shared" ca="1" si="3"/>
        <v>1017233.8818468758</v>
      </c>
      <c r="E75" s="370">
        <v>71</v>
      </c>
      <c r="F75" s="391">
        <v>1014798.5507117907</v>
      </c>
    </row>
    <row r="76" spans="1:6" ht="15.6">
      <c r="A76" s="370">
        <v>72</v>
      </c>
      <c r="B76" s="218">
        <f t="shared" ca="1" si="2"/>
        <v>9.8839815297047939E-3</v>
      </c>
      <c r="C76" s="370">
        <f t="shared" ca="1" si="3"/>
        <v>1009883.9815297048</v>
      </c>
      <c r="E76" s="370">
        <v>72</v>
      </c>
      <c r="F76" s="391">
        <v>996399.01921274036</v>
      </c>
    </row>
    <row r="77" spans="1:6" ht="15.6">
      <c r="A77" s="370">
        <v>73</v>
      </c>
      <c r="B77" s="218">
        <f t="shared" ca="1" si="2"/>
        <v>-7.7764266472464191E-3</v>
      </c>
      <c r="C77" s="370">
        <f t="shared" ca="1" si="3"/>
        <v>992223.57335275353</v>
      </c>
      <c r="E77" s="370">
        <v>73</v>
      </c>
      <c r="F77" s="391">
        <v>998054.72841722541</v>
      </c>
    </row>
    <row r="78" spans="1:6" ht="15.6">
      <c r="A78" s="370">
        <v>74</v>
      </c>
      <c r="B78" s="218">
        <f t="shared" ca="1" si="2"/>
        <v>6.7718405562279113E-3</v>
      </c>
      <c r="C78" s="370">
        <f t="shared" ca="1" si="3"/>
        <v>1006771.8405562278</v>
      </c>
      <c r="E78" s="370">
        <v>74</v>
      </c>
      <c r="F78" s="391">
        <v>996550.96380303707</v>
      </c>
    </row>
    <row r="79" spans="1:6" ht="15.6">
      <c r="A79" s="370">
        <v>75</v>
      </c>
      <c r="B79" s="218">
        <f t="shared" ca="1" si="2"/>
        <v>-2.7404525232244382E-2</v>
      </c>
      <c r="C79" s="370">
        <f t="shared" ca="1" si="3"/>
        <v>972595.4747677556</v>
      </c>
      <c r="E79" s="370">
        <v>75</v>
      </c>
      <c r="F79" s="391">
        <v>991409.61282104719</v>
      </c>
    </row>
    <row r="80" spans="1:6" ht="15.6">
      <c r="A80" s="370">
        <v>76</v>
      </c>
      <c r="B80" s="218">
        <f t="shared" ca="1" si="2"/>
        <v>3.4860904363787438E-3</v>
      </c>
      <c r="C80" s="370">
        <f t="shared" ca="1" si="3"/>
        <v>1003486.0904363787</v>
      </c>
      <c r="E80" s="370">
        <v>76</v>
      </c>
      <c r="F80" s="391">
        <v>977365.71385014162</v>
      </c>
    </row>
    <row r="81" spans="1:6" ht="15.6">
      <c r="A81" s="370">
        <v>77</v>
      </c>
      <c r="B81" s="218">
        <f t="shared" ca="1" si="2"/>
        <v>1.0059421424366791E-2</v>
      </c>
      <c r="C81" s="370">
        <f t="shared" ca="1" si="3"/>
        <v>1010059.4214243668</v>
      </c>
      <c r="E81" s="370">
        <v>77</v>
      </c>
      <c r="F81" s="391">
        <v>1001231.0932382216</v>
      </c>
    </row>
    <row r="82" spans="1:6" ht="15.6">
      <c r="A82" s="370">
        <v>78</v>
      </c>
      <c r="B82" s="218">
        <f t="shared" ca="1" si="2"/>
        <v>-2.0720174597934813E-3</v>
      </c>
      <c r="C82" s="370">
        <f t="shared" ca="1" si="3"/>
        <v>997927.98254020652</v>
      </c>
      <c r="E82" s="370">
        <v>78</v>
      </c>
      <c r="F82" s="391">
        <v>994169.36453698785</v>
      </c>
    </row>
    <row r="83" spans="1:6" ht="15.6">
      <c r="A83" s="370">
        <v>79</v>
      </c>
      <c r="B83" s="218">
        <f t="shared" ca="1" si="2"/>
        <v>-1.2970127159895744E-2</v>
      </c>
      <c r="C83" s="370">
        <f t="shared" ca="1" si="3"/>
        <v>987029.87284010428</v>
      </c>
      <c r="E83" s="370">
        <v>79</v>
      </c>
      <c r="F83" s="391">
        <v>1000139.84387425</v>
      </c>
    </row>
    <row r="84" spans="1:6" ht="15.6">
      <c r="A84" s="370">
        <v>80</v>
      </c>
      <c r="B84" s="218">
        <f t="shared" ca="1" si="2"/>
        <v>1.9396201576961872E-3</v>
      </c>
      <c r="C84" s="370">
        <f t="shared" ca="1" si="3"/>
        <v>1001939.6201576962</v>
      </c>
      <c r="E84" s="370">
        <v>80</v>
      </c>
      <c r="F84" s="391">
        <v>992585.36429573246</v>
      </c>
    </row>
    <row r="85" spans="1:6" ht="15.6">
      <c r="A85" s="370">
        <v>81</v>
      </c>
      <c r="B85" s="218">
        <f t="shared" ca="1" si="2"/>
        <v>-2.2806057257097885E-3</v>
      </c>
      <c r="C85" s="370">
        <f t="shared" ca="1" si="3"/>
        <v>997719.39427429019</v>
      </c>
      <c r="E85" s="370">
        <v>81</v>
      </c>
      <c r="F85" s="391">
        <v>1025039.7335565342</v>
      </c>
    </row>
    <row r="86" spans="1:6" ht="15.6">
      <c r="A86" s="370">
        <v>82</v>
      </c>
      <c r="B86" s="218">
        <f t="shared" ca="1" si="2"/>
        <v>6.7801303519546205E-3</v>
      </c>
      <c r="C86" s="370">
        <f t="shared" ca="1" si="3"/>
        <v>1006780.1303519546</v>
      </c>
      <c r="E86" s="370">
        <v>82</v>
      </c>
      <c r="F86" s="391">
        <v>1001006.4511620366</v>
      </c>
    </row>
    <row r="87" spans="1:6" ht="15.6">
      <c r="A87" s="370">
        <v>83</v>
      </c>
      <c r="B87" s="218">
        <f t="shared" ca="1" si="2"/>
        <v>-5.225634087919033E-3</v>
      </c>
      <c r="C87" s="370">
        <f t="shared" ca="1" si="3"/>
        <v>994774.36591208098</v>
      </c>
      <c r="E87" s="370">
        <v>83</v>
      </c>
      <c r="F87" s="391">
        <v>991242.11624627106</v>
      </c>
    </row>
    <row r="88" spans="1:6" ht="15.6">
      <c r="A88" s="370">
        <v>84</v>
      </c>
      <c r="B88" s="218">
        <f t="shared" ca="1" si="2"/>
        <v>-8.328866738382382E-3</v>
      </c>
      <c r="C88" s="370">
        <f t="shared" ca="1" si="3"/>
        <v>991671.13326161762</v>
      </c>
      <c r="E88" s="370">
        <v>84</v>
      </c>
      <c r="F88" s="391">
        <v>998074.86136978678</v>
      </c>
    </row>
    <row r="89" spans="1:6" ht="15.6">
      <c r="A89" s="370">
        <v>85</v>
      </c>
      <c r="B89" s="218">
        <f t="shared" ca="1" si="2"/>
        <v>9.0526834159449839E-3</v>
      </c>
      <c r="C89" s="370">
        <f t="shared" ca="1" si="3"/>
        <v>1009052.683415945</v>
      </c>
      <c r="E89" s="370">
        <v>85</v>
      </c>
      <c r="F89" s="391">
        <v>999080.2852587942</v>
      </c>
    </row>
    <row r="90" spans="1:6" ht="15.6">
      <c r="A90" s="370">
        <v>86</v>
      </c>
      <c r="B90" s="218">
        <f t="shared" ca="1" si="2"/>
        <v>-7.2617835920843832E-3</v>
      </c>
      <c r="C90" s="370">
        <f t="shared" ca="1" si="3"/>
        <v>992738.21640791558</v>
      </c>
      <c r="E90" s="370">
        <v>86</v>
      </c>
      <c r="F90" s="391">
        <v>991567.48984970758</v>
      </c>
    </row>
    <row r="91" spans="1:6" ht="15.6">
      <c r="A91" s="370">
        <v>87</v>
      </c>
      <c r="B91" s="218">
        <f t="shared" ca="1" si="2"/>
        <v>2.4859455305747787E-2</v>
      </c>
      <c r="C91" s="370">
        <f t="shared" ca="1" si="3"/>
        <v>1024859.4553057477</v>
      </c>
      <c r="E91" s="370">
        <v>87</v>
      </c>
      <c r="F91" s="391">
        <v>990813.0178770991</v>
      </c>
    </row>
    <row r="92" spans="1:6" ht="15.6">
      <c r="A92" s="370">
        <v>88</v>
      </c>
      <c r="B92" s="218">
        <f t="shared" ca="1" si="2"/>
        <v>-6.5471939108038175E-3</v>
      </c>
      <c r="C92" s="370">
        <f t="shared" ca="1" si="3"/>
        <v>993452.80608919612</v>
      </c>
      <c r="E92" s="370">
        <v>88</v>
      </c>
      <c r="F92" s="391">
        <v>985759.59173214831</v>
      </c>
    </row>
    <row r="93" spans="1:6" ht="15.6">
      <c r="A93" s="370">
        <v>89</v>
      </c>
      <c r="B93" s="218">
        <f t="shared" ca="1" si="2"/>
        <v>-1.9244909648468402E-2</v>
      </c>
      <c r="C93" s="370">
        <f t="shared" ca="1" si="3"/>
        <v>980755.09035153163</v>
      </c>
      <c r="E93" s="370">
        <v>89</v>
      </c>
      <c r="F93" s="391">
        <v>1035734.3646207999</v>
      </c>
    </row>
    <row r="94" spans="1:6" ht="15.6">
      <c r="A94" s="370">
        <v>90</v>
      </c>
      <c r="B94" s="218">
        <f t="shared" ca="1" si="2"/>
        <v>-1.6210393169654662E-2</v>
      </c>
      <c r="C94" s="370">
        <f t="shared" ca="1" si="3"/>
        <v>983789.60683034535</v>
      </c>
      <c r="E94" s="370">
        <v>90</v>
      </c>
      <c r="F94" s="391">
        <v>985563.68733766186</v>
      </c>
    </row>
    <row r="95" spans="1:6" ht="15.6">
      <c r="A95" s="370">
        <v>91</v>
      </c>
      <c r="B95" s="218">
        <f t="shared" ca="1" si="2"/>
        <v>-5.018540430290693E-3</v>
      </c>
      <c r="C95" s="370">
        <f t="shared" ca="1" si="3"/>
        <v>994981.45956970926</v>
      </c>
      <c r="E95" s="370">
        <v>91</v>
      </c>
      <c r="F95" s="391">
        <v>985547.58794311865</v>
      </c>
    </row>
    <row r="96" spans="1:6" ht="15.6">
      <c r="A96" s="370">
        <v>92</v>
      </c>
      <c r="B96" s="218">
        <f t="shared" ca="1" si="2"/>
        <v>-1.0962897924318253E-2</v>
      </c>
      <c r="C96" s="370">
        <f t="shared" ca="1" si="3"/>
        <v>989037.10207568179</v>
      </c>
      <c r="E96" s="370">
        <v>92</v>
      </c>
      <c r="F96" s="391">
        <v>965792.91735605604</v>
      </c>
    </row>
    <row r="97" spans="1:6" ht="15.6">
      <c r="A97" s="370">
        <v>93</v>
      </c>
      <c r="B97" s="218">
        <f t="shared" ca="1" si="2"/>
        <v>-1.0957870008673827E-2</v>
      </c>
      <c r="C97" s="370">
        <f t="shared" ca="1" si="3"/>
        <v>989042.12999132613</v>
      </c>
      <c r="E97" s="370">
        <v>93</v>
      </c>
      <c r="F97" s="391">
        <v>978913.99963991356</v>
      </c>
    </row>
    <row r="98" spans="1:6" ht="15.6">
      <c r="A98" s="370">
        <v>94</v>
      </c>
      <c r="B98" s="218">
        <f t="shared" ca="1" si="2"/>
        <v>6.1687161678176021E-3</v>
      </c>
      <c r="C98" s="370">
        <f t="shared" ca="1" si="3"/>
        <v>1006168.7161678177</v>
      </c>
      <c r="E98" s="370">
        <v>94</v>
      </c>
      <c r="F98" s="391">
        <v>1016384.6263374274</v>
      </c>
    </row>
    <row r="99" spans="1:6" ht="15.6">
      <c r="A99" s="370">
        <v>95</v>
      </c>
      <c r="B99" s="218">
        <f t="shared" ca="1" si="2"/>
        <v>-1.6146727839182981E-3</v>
      </c>
      <c r="C99" s="370">
        <f t="shared" ca="1" si="3"/>
        <v>998385.32721608179</v>
      </c>
      <c r="E99" s="370">
        <v>95</v>
      </c>
      <c r="F99" s="391">
        <v>985100.38925226848</v>
      </c>
    </row>
    <row r="100" spans="1:6" ht="15.6">
      <c r="A100" s="370">
        <v>96</v>
      </c>
      <c r="B100" s="218">
        <f t="shared" ca="1" si="2"/>
        <v>-3.4707892901998785E-2</v>
      </c>
      <c r="C100" s="370">
        <f t="shared" ca="1" si="3"/>
        <v>965292.10709800117</v>
      </c>
      <c r="E100" s="370">
        <v>96</v>
      </c>
      <c r="F100" s="391">
        <v>999196.12058665953</v>
      </c>
    </row>
    <row r="101" spans="1:6" ht="15.6">
      <c r="A101" s="370">
        <v>97</v>
      </c>
      <c r="B101" s="218">
        <f t="shared" ca="1" si="2"/>
        <v>-3.2607273759042273E-2</v>
      </c>
      <c r="C101" s="370">
        <f t="shared" ca="1" si="3"/>
        <v>967392.72624095774</v>
      </c>
      <c r="E101" s="370">
        <v>97</v>
      </c>
      <c r="F101" s="391">
        <v>1036480.7349496643</v>
      </c>
    </row>
    <row r="102" spans="1:6" ht="15.6">
      <c r="A102" s="370">
        <v>98</v>
      </c>
      <c r="B102" s="218">
        <f t="shared" ca="1" si="2"/>
        <v>-1.2536536758092555E-2</v>
      </c>
      <c r="C102" s="370">
        <f t="shared" ca="1" si="3"/>
        <v>987463.46324190754</v>
      </c>
      <c r="E102" s="370">
        <v>98</v>
      </c>
      <c r="F102" s="391">
        <v>983516.08186736715</v>
      </c>
    </row>
    <row r="103" spans="1:6" ht="15.6">
      <c r="A103" s="370">
        <v>99</v>
      </c>
      <c r="B103" s="218">
        <f t="shared" ca="1" si="2"/>
        <v>-1.8556141324848518E-2</v>
      </c>
      <c r="C103" s="370">
        <f t="shared" ca="1" si="3"/>
        <v>981443.85867515148</v>
      </c>
      <c r="E103" s="370">
        <v>99</v>
      </c>
      <c r="F103" s="391">
        <v>973280.03088412411</v>
      </c>
    </row>
    <row r="104" spans="1:6" ht="15.6">
      <c r="A104" s="370">
        <v>100</v>
      </c>
      <c r="B104" s="218">
        <f t="shared" ca="1" si="2"/>
        <v>-1.8480390301521107E-3</v>
      </c>
      <c r="C104" s="370">
        <f t="shared" ca="1" si="3"/>
        <v>998151.96096984798</v>
      </c>
      <c r="E104" s="370">
        <v>100</v>
      </c>
      <c r="F104" s="391">
        <v>996213.67381157621</v>
      </c>
    </row>
    <row r="105" spans="1:6" ht="15.6">
      <c r="A105" s="370">
        <v>101</v>
      </c>
      <c r="B105" s="218">
        <f t="shared" ca="1" si="2"/>
        <v>1.244459646284138E-2</v>
      </c>
      <c r="C105" s="370">
        <f t="shared" ca="1" si="3"/>
        <v>1012444.5964628415</v>
      </c>
      <c r="E105" s="370">
        <v>101</v>
      </c>
      <c r="F105" s="391">
        <v>987466.54193861876</v>
      </c>
    </row>
    <row r="106" spans="1:6" ht="15.6">
      <c r="A106" s="370">
        <v>102</v>
      </c>
      <c r="B106" s="218">
        <f t="shared" ca="1" si="2"/>
        <v>8.8636438084897327E-3</v>
      </c>
      <c r="C106" s="370">
        <f t="shared" ca="1" si="3"/>
        <v>1008863.6438084897</v>
      </c>
      <c r="E106" s="370">
        <v>102</v>
      </c>
      <c r="F106" s="391">
        <v>1003018.7738633975</v>
      </c>
    </row>
    <row r="107" spans="1:6" ht="15.6">
      <c r="A107" s="370">
        <v>103</v>
      </c>
      <c r="B107" s="218">
        <f t="shared" ca="1" si="2"/>
        <v>-7.1225754433107925E-3</v>
      </c>
      <c r="C107" s="370">
        <f t="shared" ca="1" si="3"/>
        <v>992877.42455668922</v>
      </c>
      <c r="E107" s="370">
        <v>103</v>
      </c>
      <c r="F107" s="391">
        <v>995017.18719962798</v>
      </c>
    </row>
    <row r="108" spans="1:6" ht="15.6">
      <c r="A108" s="370">
        <v>104</v>
      </c>
      <c r="B108" s="218">
        <f t="shared" ca="1" si="2"/>
        <v>-1.1558156609192955E-2</v>
      </c>
      <c r="C108" s="370">
        <f t="shared" ca="1" si="3"/>
        <v>988441.84339080704</v>
      </c>
      <c r="E108" s="370">
        <v>104</v>
      </c>
      <c r="F108" s="391">
        <v>1019626.4187909428</v>
      </c>
    </row>
    <row r="109" spans="1:6" ht="15.6">
      <c r="A109" s="370">
        <v>105</v>
      </c>
      <c r="B109" s="218">
        <f t="shared" ca="1" si="2"/>
        <v>1.7843705700775817E-2</v>
      </c>
      <c r="C109" s="370">
        <f t="shared" ca="1" si="3"/>
        <v>1017843.7057007758</v>
      </c>
      <c r="E109" s="370">
        <v>105</v>
      </c>
      <c r="F109" s="391">
        <v>1006532.3025537323</v>
      </c>
    </row>
    <row r="110" spans="1:6" ht="15.6">
      <c r="A110" s="370">
        <v>106</v>
      </c>
      <c r="B110" s="218">
        <f t="shared" ca="1" si="2"/>
        <v>-1.766640193820112E-3</v>
      </c>
      <c r="C110" s="370">
        <f t="shared" ca="1" si="3"/>
        <v>998233.35980617988</v>
      </c>
      <c r="E110" s="370">
        <v>106</v>
      </c>
      <c r="F110" s="391">
        <v>1007960.8950197847</v>
      </c>
    </row>
    <row r="111" spans="1:6" ht="15.6">
      <c r="A111" s="370">
        <v>107</v>
      </c>
      <c r="B111" s="218">
        <f t="shared" ca="1" si="2"/>
        <v>-1.5134605958944107E-3</v>
      </c>
      <c r="C111" s="370">
        <f t="shared" ca="1" si="3"/>
        <v>998486.53940410563</v>
      </c>
      <c r="E111" s="370">
        <v>107</v>
      </c>
      <c r="F111" s="391">
        <v>994367.21877222788</v>
      </c>
    </row>
    <row r="112" spans="1:6" ht="15.6">
      <c r="A112" s="370">
        <v>108</v>
      </c>
      <c r="B112" s="218">
        <f t="shared" ca="1" si="2"/>
        <v>-2.0501018963311805E-2</v>
      </c>
      <c r="C112" s="370">
        <f t="shared" ca="1" si="3"/>
        <v>979498.9810366882</v>
      </c>
      <c r="E112" s="370">
        <v>108</v>
      </c>
      <c r="F112" s="391">
        <v>984910.31839411147</v>
      </c>
    </row>
    <row r="113" spans="1:6" ht="15.6">
      <c r="A113" s="370">
        <v>109</v>
      </c>
      <c r="B113" s="218">
        <f t="shared" ca="1" si="2"/>
        <v>1.0323719311161321E-3</v>
      </c>
      <c r="C113" s="370">
        <f t="shared" ca="1" si="3"/>
        <v>1001032.3719311161</v>
      </c>
      <c r="E113" s="370">
        <v>109</v>
      </c>
      <c r="F113" s="391">
        <v>993986.49026717711</v>
      </c>
    </row>
    <row r="114" spans="1:6" ht="15.6">
      <c r="A114" s="370">
        <v>110</v>
      </c>
      <c r="B114" s="218">
        <f t="shared" ca="1" si="2"/>
        <v>-1.847414546386604E-2</v>
      </c>
      <c r="C114" s="370">
        <f t="shared" ca="1" si="3"/>
        <v>981525.85453613393</v>
      </c>
      <c r="E114" s="370">
        <v>110</v>
      </c>
      <c r="F114" s="391">
        <v>1003490.4119705346</v>
      </c>
    </row>
    <row r="115" spans="1:6" ht="15.6">
      <c r="A115" s="370">
        <v>111</v>
      </c>
      <c r="B115" s="218">
        <f t="shared" ca="1" si="2"/>
        <v>3.2132430900538876E-2</v>
      </c>
      <c r="C115" s="370">
        <f t="shared" ca="1" si="3"/>
        <v>1032132.4309005388</v>
      </c>
      <c r="E115" s="370">
        <v>111</v>
      </c>
      <c r="F115" s="391">
        <v>1005763.4659261305</v>
      </c>
    </row>
    <row r="116" spans="1:6" ht="15.6">
      <c r="A116" s="370">
        <v>112</v>
      </c>
      <c r="B116" s="218">
        <f t="shared" ca="1" si="2"/>
        <v>-5.2652777430831389E-3</v>
      </c>
      <c r="C116" s="370">
        <f t="shared" ca="1" si="3"/>
        <v>994734.72225691681</v>
      </c>
      <c r="E116" s="370">
        <v>112</v>
      </c>
      <c r="F116" s="391">
        <v>1015775.6660481395</v>
      </c>
    </row>
    <row r="117" spans="1:6" ht="15.6">
      <c r="A117" s="370">
        <v>113</v>
      </c>
      <c r="B117" s="218">
        <f t="shared" ca="1" si="2"/>
        <v>2.8139042214728939E-2</v>
      </c>
      <c r="C117" s="370">
        <f t="shared" ca="1" si="3"/>
        <v>1028139.042214729</v>
      </c>
      <c r="E117" s="370">
        <v>113</v>
      </c>
      <c r="F117" s="391">
        <v>1007251.4748064176</v>
      </c>
    </row>
    <row r="118" spans="1:6" ht="15.6">
      <c r="A118" s="370">
        <v>114</v>
      </c>
      <c r="B118" s="218">
        <f t="shared" ca="1" si="2"/>
        <v>1.6734220063390273E-2</v>
      </c>
      <c r="C118" s="370">
        <f t="shared" ca="1" si="3"/>
        <v>1016734.2200633902</v>
      </c>
      <c r="E118" s="370">
        <v>114</v>
      </c>
      <c r="F118" s="391">
        <v>985291.15407467645</v>
      </c>
    </row>
    <row r="119" spans="1:6" ht="15.6">
      <c r="A119" s="370">
        <v>115</v>
      </c>
      <c r="B119" s="218">
        <f t="shared" ca="1" si="2"/>
        <v>-1.2191868143009727E-3</v>
      </c>
      <c r="C119" s="370">
        <f t="shared" ca="1" si="3"/>
        <v>998780.81318569905</v>
      </c>
      <c r="E119" s="370">
        <v>115</v>
      </c>
      <c r="F119" s="391">
        <v>1014761.8255123792</v>
      </c>
    </row>
    <row r="120" spans="1:6" ht="15.6">
      <c r="A120" s="370">
        <v>116</v>
      </c>
      <c r="B120" s="218">
        <f t="shared" ca="1" si="2"/>
        <v>-5.2129852900782789E-3</v>
      </c>
      <c r="C120" s="370">
        <f t="shared" ca="1" si="3"/>
        <v>994787.01470992167</v>
      </c>
      <c r="E120" s="370">
        <v>116</v>
      </c>
      <c r="F120" s="391">
        <v>1010095.3073624006</v>
      </c>
    </row>
    <row r="121" spans="1:6" ht="15.6">
      <c r="A121" s="370">
        <v>117</v>
      </c>
      <c r="B121" s="218">
        <f t="shared" ca="1" si="2"/>
        <v>1.5878545774129244E-2</v>
      </c>
      <c r="C121" s="370">
        <f t="shared" ca="1" si="3"/>
        <v>1015878.5457741293</v>
      </c>
      <c r="E121" s="370">
        <v>117</v>
      </c>
      <c r="F121" s="391">
        <v>1011337.0101706573</v>
      </c>
    </row>
    <row r="122" spans="1:6" ht="15.6">
      <c r="A122" s="370">
        <v>118</v>
      </c>
      <c r="B122" s="218">
        <f t="shared" ca="1" si="2"/>
        <v>-3.0502032560488653E-3</v>
      </c>
      <c r="C122" s="370">
        <f t="shared" ca="1" si="3"/>
        <v>996949.79674395116</v>
      </c>
      <c r="E122" s="370">
        <v>118</v>
      </c>
      <c r="F122" s="391">
        <v>1017830.7331885812</v>
      </c>
    </row>
    <row r="123" spans="1:6" ht="15.6">
      <c r="A123" s="370">
        <v>119</v>
      </c>
      <c r="B123" s="218">
        <f t="shared" ca="1" si="2"/>
        <v>-5.7172818417428276E-3</v>
      </c>
      <c r="C123" s="370">
        <f t="shared" ca="1" si="3"/>
        <v>994282.71815825719</v>
      </c>
      <c r="E123" s="370">
        <v>119</v>
      </c>
      <c r="F123" s="391">
        <v>988514.18535644992</v>
      </c>
    </row>
    <row r="124" spans="1:6" ht="15.6">
      <c r="A124" s="370">
        <v>120</v>
      </c>
      <c r="B124" s="218">
        <f t="shared" ca="1" si="2"/>
        <v>-9.5541259761904689E-3</v>
      </c>
      <c r="C124" s="370">
        <f t="shared" ca="1" si="3"/>
        <v>990445.87402380956</v>
      </c>
      <c r="E124" s="370">
        <v>120</v>
      </c>
      <c r="F124" s="391">
        <v>982834.93617519818</v>
      </c>
    </row>
    <row r="125" spans="1:6" ht="15.6">
      <c r="A125" s="370">
        <v>121</v>
      </c>
      <c r="B125" s="218">
        <f t="shared" ca="1" si="2"/>
        <v>-2.0509393920924029E-2</v>
      </c>
      <c r="C125" s="370">
        <f t="shared" ca="1" si="3"/>
        <v>979490.60607907607</v>
      </c>
      <c r="E125" s="370">
        <v>121</v>
      </c>
      <c r="F125" s="391">
        <v>984997.61428910214</v>
      </c>
    </row>
    <row r="126" spans="1:6" ht="15.6">
      <c r="A126" s="370">
        <v>122</v>
      </c>
      <c r="B126" s="218">
        <f t="shared" ca="1" si="2"/>
        <v>-1.1137901317489566E-2</v>
      </c>
      <c r="C126" s="370">
        <f t="shared" ca="1" si="3"/>
        <v>988862.09868251043</v>
      </c>
      <c r="E126" s="370">
        <v>122</v>
      </c>
      <c r="F126" s="391">
        <v>1009305.5418772112</v>
      </c>
    </row>
    <row r="127" spans="1:6" ht="15.6">
      <c r="A127" s="370">
        <v>123</v>
      </c>
      <c r="B127" s="218">
        <f t="shared" ca="1" si="2"/>
        <v>9.1855878403474551E-3</v>
      </c>
      <c r="C127" s="370">
        <f t="shared" ca="1" si="3"/>
        <v>1009185.5878403476</v>
      </c>
      <c r="E127" s="370">
        <v>123</v>
      </c>
      <c r="F127" s="391">
        <v>998383.73392735748</v>
      </c>
    </row>
    <row r="128" spans="1:6" ht="15.6">
      <c r="A128" s="370">
        <v>124</v>
      </c>
      <c r="B128" s="218">
        <f t="shared" ca="1" si="2"/>
        <v>-2.1171709561916004E-2</v>
      </c>
      <c r="C128" s="370">
        <f t="shared" ca="1" si="3"/>
        <v>978828.29043808393</v>
      </c>
      <c r="E128" s="370">
        <v>124</v>
      </c>
      <c r="F128" s="391">
        <v>1012323.6758563335</v>
      </c>
    </row>
    <row r="129" spans="1:6" ht="15.6">
      <c r="A129" s="370">
        <v>125</v>
      </c>
      <c r="B129" s="218">
        <f t="shared" ca="1" si="2"/>
        <v>-2.1429014728625161E-3</v>
      </c>
      <c r="C129" s="370">
        <f t="shared" ca="1" si="3"/>
        <v>997857.09852713742</v>
      </c>
      <c r="E129" s="370">
        <v>125</v>
      </c>
      <c r="F129" s="391">
        <v>1016150.8231413229</v>
      </c>
    </row>
    <row r="130" spans="1:6" ht="15.6">
      <c r="A130" s="370">
        <v>126</v>
      </c>
      <c r="B130" s="218">
        <f t="shared" ca="1" si="2"/>
        <v>-1.9445499167674418E-2</v>
      </c>
      <c r="C130" s="370">
        <f t="shared" ca="1" si="3"/>
        <v>980554.50083232555</v>
      </c>
      <c r="E130" s="370">
        <v>126</v>
      </c>
      <c r="F130" s="391">
        <v>990245.73622223502</v>
      </c>
    </row>
    <row r="131" spans="1:6" ht="15.6">
      <c r="A131" s="370">
        <v>127</v>
      </c>
      <c r="B131" s="218">
        <f t="shared" ca="1" si="2"/>
        <v>4.3394004090972823E-3</v>
      </c>
      <c r="C131" s="370">
        <f t="shared" ca="1" si="3"/>
        <v>1004339.4004090973</v>
      </c>
      <c r="E131" s="370">
        <v>127</v>
      </c>
      <c r="F131" s="391">
        <v>990879.52707158728</v>
      </c>
    </row>
    <row r="132" spans="1:6" ht="15.6">
      <c r="A132" s="370">
        <v>128</v>
      </c>
      <c r="B132" s="218">
        <f t="shared" ca="1" si="2"/>
        <v>4.4662862491708175E-3</v>
      </c>
      <c r="C132" s="370">
        <f t="shared" ca="1" si="3"/>
        <v>1004466.2862491709</v>
      </c>
      <c r="E132" s="370">
        <v>128</v>
      </c>
      <c r="F132" s="391">
        <v>1015755.5012604465</v>
      </c>
    </row>
    <row r="133" spans="1:6" ht="15.6">
      <c r="A133" s="370">
        <v>129</v>
      </c>
      <c r="B133" s="218">
        <f t="shared" ref="B133:B196" ca="1" si="4">NORMINV(RAND(),$J$2,$J$3)</f>
        <v>-2.512768002746732E-2</v>
      </c>
      <c r="C133" s="370">
        <f t="shared" ref="C133:C196" ca="1" si="5">$J$8*(1+B133)</f>
        <v>974872.31997253268</v>
      </c>
      <c r="E133" s="370">
        <v>129</v>
      </c>
      <c r="F133" s="391">
        <v>945570.71890210302</v>
      </c>
    </row>
    <row r="134" spans="1:6" ht="15.6">
      <c r="A134" s="370">
        <v>130</v>
      </c>
      <c r="B134" s="218">
        <f t="shared" ca="1" si="4"/>
        <v>-8.7701819236377825E-5</v>
      </c>
      <c r="C134" s="370">
        <f t="shared" ca="1" si="5"/>
        <v>999912.29818076361</v>
      </c>
      <c r="E134" s="370">
        <v>130</v>
      </c>
      <c r="F134" s="391">
        <v>998375.04679889185</v>
      </c>
    </row>
    <row r="135" spans="1:6" ht="15.6">
      <c r="A135" s="370">
        <v>131</v>
      </c>
      <c r="B135" s="218">
        <f t="shared" ca="1" si="4"/>
        <v>1.0558518548954931E-2</v>
      </c>
      <c r="C135" s="370">
        <f t="shared" ca="1" si="5"/>
        <v>1010558.518548955</v>
      </c>
      <c r="E135" s="370">
        <v>131</v>
      </c>
      <c r="F135" s="391">
        <v>981098.44890227786</v>
      </c>
    </row>
    <row r="136" spans="1:6" ht="15.6">
      <c r="A136" s="370">
        <v>132</v>
      </c>
      <c r="B136" s="218">
        <f t="shared" ca="1" si="4"/>
        <v>3.0042387727852466E-2</v>
      </c>
      <c r="C136" s="370">
        <f t="shared" ca="1" si="5"/>
        <v>1030042.3877278524</v>
      </c>
      <c r="E136" s="370">
        <v>132</v>
      </c>
      <c r="F136" s="391">
        <v>1017802.4999021877</v>
      </c>
    </row>
    <row r="137" spans="1:6" ht="15.6">
      <c r="A137" s="370">
        <v>133</v>
      </c>
      <c r="B137" s="218">
        <f t="shared" ca="1" si="4"/>
        <v>6.3911778443146404E-3</v>
      </c>
      <c r="C137" s="370">
        <f t="shared" ca="1" si="5"/>
        <v>1006391.1778443146</v>
      </c>
      <c r="E137" s="370">
        <v>133</v>
      </c>
      <c r="F137" s="391">
        <v>1019909.2495687155</v>
      </c>
    </row>
    <row r="138" spans="1:6" ht="15.6">
      <c r="A138" s="370">
        <v>134</v>
      </c>
      <c r="B138" s="218">
        <f t="shared" ca="1" si="4"/>
        <v>6.4634002302070784E-3</v>
      </c>
      <c r="C138" s="370">
        <f t="shared" ca="1" si="5"/>
        <v>1006463.4002302071</v>
      </c>
      <c r="E138" s="370">
        <v>134</v>
      </c>
      <c r="F138" s="391">
        <v>1001161.5862219343</v>
      </c>
    </row>
    <row r="139" spans="1:6" ht="15.6">
      <c r="A139" s="370">
        <v>135</v>
      </c>
      <c r="B139" s="218">
        <f t="shared" ca="1" si="4"/>
        <v>-5.7612389096288212E-3</v>
      </c>
      <c r="C139" s="370">
        <f t="shared" ca="1" si="5"/>
        <v>994238.76109037118</v>
      </c>
      <c r="E139" s="370">
        <v>135</v>
      </c>
      <c r="F139" s="391">
        <v>1030986.4280489378</v>
      </c>
    </row>
    <row r="140" spans="1:6" ht="15.6">
      <c r="A140" s="370">
        <v>136</v>
      </c>
      <c r="B140" s="218">
        <f t="shared" ca="1" si="4"/>
        <v>-5.2985919732119633E-3</v>
      </c>
      <c r="C140" s="370">
        <f t="shared" ca="1" si="5"/>
        <v>994701.40802678803</v>
      </c>
      <c r="E140" s="370">
        <v>136</v>
      </c>
      <c r="F140" s="391">
        <v>1021430.0322227441</v>
      </c>
    </row>
    <row r="141" spans="1:6" ht="15.6">
      <c r="A141" s="370">
        <v>137</v>
      </c>
      <c r="B141" s="218">
        <f t="shared" ca="1" si="4"/>
        <v>-6.3930847940166574E-3</v>
      </c>
      <c r="C141" s="370">
        <f t="shared" ca="1" si="5"/>
        <v>993606.91520598333</v>
      </c>
      <c r="E141" s="370">
        <v>137</v>
      </c>
      <c r="F141" s="391">
        <v>999401.88377743727</v>
      </c>
    </row>
    <row r="142" spans="1:6" ht="15.6">
      <c r="A142" s="370">
        <v>138</v>
      </c>
      <c r="B142" s="218">
        <f t="shared" ca="1" si="4"/>
        <v>-5.2713922599236032E-3</v>
      </c>
      <c r="C142" s="370">
        <f t="shared" ca="1" si="5"/>
        <v>994728.60774007638</v>
      </c>
      <c r="E142" s="370">
        <v>138</v>
      </c>
      <c r="F142" s="391">
        <v>992546.97810595296</v>
      </c>
    </row>
    <row r="143" spans="1:6" ht="15.6">
      <c r="A143" s="370">
        <v>139</v>
      </c>
      <c r="B143" s="218">
        <f t="shared" ca="1" si="4"/>
        <v>3.0045122146954692E-2</v>
      </c>
      <c r="C143" s="370">
        <f t="shared" ca="1" si="5"/>
        <v>1030045.1221469546</v>
      </c>
      <c r="E143" s="370">
        <v>139</v>
      </c>
      <c r="F143" s="391">
        <v>1016113.784635077</v>
      </c>
    </row>
    <row r="144" spans="1:6" ht="15.6">
      <c r="A144" s="370">
        <v>140</v>
      </c>
      <c r="B144" s="218">
        <f t="shared" ca="1" si="4"/>
        <v>-8.7842270296727178E-3</v>
      </c>
      <c r="C144" s="370">
        <f t="shared" ca="1" si="5"/>
        <v>991215.77297032729</v>
      </c>
      <c r="E144" s="370">
        <v>140</v>
      </c>
      <c r="F144" s="391">
        <v>1008970.6012494775</v>
      </c>
    </row>
    <row r="145" spans="1:6" ht="15.6">
      <c r="A145" s="370">
        <v>141</v>
      </c>
      <c r="B145" s="218">
        <f t="shared" ca="1" si="4"/>
        <v>1.6703710880725049E-2</v>
      </c>
      <c r="C145" s="370">
        <f t="shared" ca="1" si="5"/>
        <v>1016703.7108807251</v>
      </c>
      <c r="E145" s="370">
        <v>141</v>
      </c>
      <c r="F145" s="391">
        <v>1025134.971315612</v>
      </c>
    </row>
    <row r="146" spans="1:6" ht="15.6">
      <c r="A146" s="370">
        <v>142</v>
      </c>
      <c r="B146" s="218">
        <f t="shared" ca="1" si="4"/>
        <v>-8.3718533459495852E-3</v>
      </c>
      <c r="C146" s="370">
        <f t="shared" ca="1" si="5"/>
        <v>991628.14665405045</v>
      </c>
      <c r="E146" s="370">
        <v>142</v>
      </c>
      <c r="F146" s="391">
        <v>989178.4360272924</v>
      </c>
    </row>
    <row r="147" spans="1:6" ht="15.6">
      <c r="A147" s="370">
        <v>143</v>
      </c>
      <c r="B147" s="218">
        <f t="shared" ca="1" si="4"/>
        <v>1.2138451556921484E-2</v>
      </c>
      <c r="C147" s="370">
        <f t="shared" ca="1" si="5"/>
        <v>1012138.4515569214</v>
      </c>
      <c r="E147" s="370">
        <v>143</v>
      </c>
      <c r="F147" s="391">
        <v>1014576.0618231827</v>
      </c>
    </row>
    <row r="148" spans="1:6" ht="15.6">
      <c r="A148" s="370">
        <v>144</v>
      </c>
      <c r="B148" s="218">
        <f t="shared" ca="1" si="4"/>
        <v>-4.9915438660723382E-3</v>
      </c>
      <c r="C148" s="370">
        <f t="shared" ca="1" si="5"/>
        <v>995008.45613392768</v>
      </c>
      <c r="E148" s="370">
        <v>144</v>
      </c>
      <c r="F148" s="391">
        <v>984061.92005145561</v>
      </c>
    </row>
    <row r="149" spans="1:6" ht="15.6">
      <c r="A149" s="370">
        <v>145</v>
      </c>
      <c r="B149" s="218">
        <f t="shared" ca="1" si="4"/>
        <v>-1.3409512440101844E-2</v>
      </c>
      <c r="C149" s="370">
        <f t="shared" ca="1" si="5"/>
        <v>986590.48755989817</v>
      </c>
      <c r="E149" s="370">
        <v>145</v>
      </c>
      <c r="F149" s="391">
        <v>967200.34769363771</v>
      </c>
    </row>
    <row r="150" spans="1:6" ht="15.6">
      <c r="A150" s="370">
        <v>146</v>
      </c>
      <c r="B150" s="218">
        <f t="shared" ca="1" si="4"/>
        <v>1.9305291197433E-3</v>
      </c>
      <c r="C150" s="370">
        <f t="shared" ca="1" si="5"/>
        <v>1001930.5291197434</v>
      </c>
      <c r="E150" s="370">
        <v>146</v>
      </c>
      <c r="F150" s="391">
        <v>1001722.9605097655</v>
      </c>
    </row>
    <row r="151" spans="1:6" ht="15.6">
      <c r="A151" s="370">
        <v>147</v>
      </c>
      <c r="B151" s="218">
        <f t="shared" ca="1" si="4"/>
        <v>-2.3666689761686333E-2</v>
      </c>
      <c r="C151" s="370">
        <f t="shared" ca="1" si="5"/>
        <v>976333.31023831374</v>
      </c>
      <c r="E151" s="370">
        <v>147</v>
      </c>
      <c r="F151" s="391">
        <v>986802.04679994239</v>
      </c>
    </row>
    <row r="152" spans="1:6" ht="15.6">
      <c r="A152" s="370">
        <v>148</v>
      </c>
      <c r="B152" s="218">
        <f t="shared" ca="1" si="4"/>
        <v>-9.6834763281273013E-3</v>
      </c>
      <c r="C152" s="370">
        <f t="shared" ca="1" si="5"/>
        <v>990316.52367187268</v>
      </c>
      <c r="E152" s="370">
        <v>148</v>
      </c>
      <c r="F152" s="391">
        <v>1020604.6205670269</v>
      </c>
    </row>
    <row r="153" spans="1:6" ht="15.6">
      <c r="A153" s="370">
        <v>149</v>
      </c>
      <c r="B153" s="218">
        <f t="shared" ca="1" si="4"/>
        <v>1.063406911670272E-2</v>
      </c>
      <c r="C153" s="370">
        <f t="shared" ca="1" si="5"/>
        <v>1010634.0691167027</v>
      </c>
      <c r="E153" s="370">
        <v>149</v>
      </c>
      <c r="F153" s="391">
        <v>982467.51320664503</v>
      </c>
    </row>
    <row r="154" spans="1:6" ht="15.6">
      <c r="A154" s="370">
        <v>150</v>
      </c>
      <c r="B154" s="218">
        <f t="shared" ca="1" si="4"/>
        <v>2.8057096955134527E-2</v>
      </c>
      <c r="C154" s="370">
        <f t="shared" ca="1" si="5"/>
        <v>1028057.0969551345</v>
      </c>
      <c r="E154" s="370">
        <v>150</v>
      </c>
      <c r="F154" s="391">
        <v>999470.06197082764</v>
      </c>
    </row>
    <row r="155" spans="1:6" ht="15.6">
      <c r="A155" s="370">
        <v>151</v>
      </c>
      <c r="B155" s="218">
        <f t="shared" ca="1" si="4"/>
        <v>1.7860734203250378E-2</v>
      </c>
      <c r="C155" s="370">
        <f t="shared" ca="1" si="5"/>
        <v>1017860.7342032504</v>
      </c>
      <c r="E155" s="370">
        <v>151</v>
      </c>
      <c r="F155" s="391">
        <v>995499.20227439434</v>
      </c>
    </row>
    <row r="156" spans="1:6" ht="15.6">
      <c r="A156" s="370">
        <v>152</v>
      </c>
      <c r="B156" s="218">
        <f t="shared" ca="1" si="4"/>
        <v>-1.7723675789866788E-2</v>
      </c>
      <c r="C156" s="370">
        <f t="shared" ca="1" si="5"/>
        <v>982276.32421013317</v>
      </c>
      <c r="E156" s="370">
        <v>152</v>
      </c>
      <c r="F156" s="391">
        <v>1011266.1813566879</v>
      </c>
    </row>
    <row r="157" spans="1:6" ht="15.6">
      <c r="A157" s="370">
        <v>153</v>
      </c>
      <c r="B157" s="218">
        <f t="shared" ca="1" si="4"/>
        <v>-1.1619461631415407E-2</v>
      </c>
      <c r="C157" s="370">
        <f t="shared" ca="1" si="5"/>
        <v>988380.53836858459</v>
      </c>
      <c r="E157" s="370">
        <v>153</v>
      </c>
      <c r="F157" s="391">
        <v>996714.08648504084</v>
      </c>
    </row>
    <row r="158" spans="1:6" ht="15.6">
      <c r="A158" s="370">
        <v>154</v>
      </c>
      <c r="B158" s="218">
        <f t="shared" ca="1" si="4"/>
        <v>-3.5683836871409111E-3</v>
      </c>
      <c r="C158" s="370">
        <f t="shared" ca="1" si="5"/>
        <v>996431.616312859</v>
      </c>
      <c r="E158" s="370">
        <v>154</v>
      </c>
      <c r="F158" s="391">
        <v>1008822.7720356963</v>
      </c>
    </row>
    <row r="159" spans="1:6" ht="15.6">
      <c r="A159" s="370">
        <v>155</v>
      </c>
      <c r="B159" s="218">
        <f t="shared" ca="1" si="4"/>
        <v>-1.5495234061293843E-2</v>
      </c>
      <c r="C159" s="370">
        <f t="shared" ca="1" si="5"/>
        <v>984504.76593870623</v>
      </c>
      <c r="E159" s="370">
        <v>155</v>
      </c>
      <c r="F159" s="391">
        <v>1008621.5958762306</v>
      </c>
    </row>
    <row r="160" spans="1:6" ht="15.6">
      <c r="A160" s="370">
        <v>156</v>
      </c>
      <c r="B160" s="218">
        <f t="shared" ca="1" si="4"/>
        <v>-4.7579432612361548E-2</v>
      </c>
      <c r="C160" s="370">
        <f t="shared" ca="1" si="5"/>
        <v>952420.5673876385</v>
      </c>
      <c r="E160" s="370">
        <v>156</v>
      </c>
      <c r="F160" s="391">
        <v>1017985.0553508524</v>
      </c>
    </row>
    <row r="161" spans="1:6" ht="15.6">
      <c r="A161" s="370">
        <v>157</v>
      </c>
      <c r="B161" s="218">
        <f t="shared" ca="1" si="4"/>
        <v>2.8762013131588184E-2</v>
      </c>
      <c r="C161" s="370">
        <f t="shared" ca="1" si="5"/>
        <v>1028762.0131315882</v>
      </c>
      <c r="E161" s="370">
        <v>157</v>
      </c>
      <c r="F161" s="391">
        <v>982087.75896156149</v>
      </c>
    </row>
    <row r="162" spans="1:6" ht="15.6">
      <c r="A162" s="370">
        <v>158</v>
      </c>
      <c r="B162" s="218">
        <f t="shared" ca="1" si="4"/>
        <v>1.0256415102302479E-2</v>
      </c>
      <c r="C162" s="370">
        <f t="shared" ca="1" si="5"/>
        <v>1010256.4151023026</v>
      </c>
      <c r="E162" s="370">
        <v>158</v>
      </c>
      <c r="F162" s="391">
        <v>1022900.8188589987</v>
      </c>
    </row>
    <row r="163" spans="1:6" ht="15.6">
      <c r="A163" s="370">
        <v>159</v>
      </c>
      <c r="B163" s="218">
        <f t="shared" ca="1" si="4"/>
        <v>4.9422436557549545E-3</v>
      </c>
      <c r="C163" s="370">
        <f t="shared" ca="1" si="5"/>
        <v>1004942.243655755</v>
      </c>
      <c r="E163" s="370">
        <v>159</v>
      </c>
      <c r="F163" s="391">
        <v>997966.38089256652</v>
      </c>
    </row>
    <row r="164" spans="1:6" ht="15.6">
      <c r="A164" s="370">
        <v>160</v>
      </c>
      <c r="B164" s="218">
        <f t="shared" ca="1" si="4"/>
        <v>2.0277460278444011E-4</v>
      </c>
      <c r="C164" s="370">
        <f t="shared" ca="1" si="5"/>
        <v>1000202.7746027844</v>
      </c>
      <c r="E164" s="370">
        <v>160</v>
      </c>
      <c r="F164" s="391">
        <v>970336.10974017181</v>
      </c>
    </row>
    <row r="165" spans="1:6" ht="15.6">
      <c r="A165" s="370">
        <v>161</v>
      </c>
      <c r="B165" s="218">
        <f t="shared" ca="1" si="4"/>
        <v>-1.5215695345700764E-2</v>
      </c>
      <c r="C165" s="370">
        <f t="shared" ca="1" si="5"/>
        <v>984784.30465429928</v>
      </c>
      <c r="E165" s="370">
        <v>161</v>
      </c>
      <c r="F165" s="391">
        <v>989946.66944397509</v>
      </c>
    </row>
    <row r="166" spans="1:6" ht="15.6">
      <c r="A166" s="370">
        <v>162</v>
      </c>
      <c r="B166" s="218">
        <f t="shared" ca="1" si="4"/>
        <v>-8.5597647598981412E-5</v>
      </c>
      <c r="C166" s="370">
        <f t="shared" ca="1" si="5"/>
        <v>999914.40235240106</v>
      </c>
      <c r="E166" s="370">
        <v>162</v>
      </c>
      <c r="F166" s="391">
        <v>995944.19463545107</v>
      </c>
    </row>
    <row r="167" spans="1:6" ht="15.6">
      <c r="A167" s="370">
        <v>163</v>
      </c>
      <c r="B167" s="218">
        <f t="shared" ca="1" si="4"/>
        <v>1.3170194299153386E-2</v>
      </c>
      <c r="C167" s="370">
        <f t="shared" ca="1" si="5"/>
        <v>1013170.1942991533</v>
      </c>
      <c r="E167" s="370">
        <v>163</v>
      </c>
      <c r="F167" s="391">
        <v>962539.98647274042</v>
      </c>
    </row>
    <row r="168" spans="1:6" ht="15.6">
      <c r="A168" s="370">
        <v>164</v>
      </c>
      <c r="B168" s="218">
        <f t="shared" ca="1" si="4"/>
        <v>2.2715499391803489E-2</v>
      </c>
      <c r="C168" s="370">
        <f t="shared" ca="1" si="5"/>
        <v>1022715.4993918035</v>
      </c>
      <c r="E168" s="370">
        <v>164</v>
      </c>
      <c r="F168" s="391">
        <v>1007251.4436406898</v>
      </c>
    </row>
    <row r="169" spans="1:6" ht="15.6">
      <c r="A169" s="370">
        <v>165</v>
      </c>
      <c r="B169" s="218">
        <f t="shared" ca="1" si="4"/>
        <v>-5.7709898960293265E-4</v>
      </c>
      <c r="C169" s="370">
        <f t="shared" ca="1" si="5"/>
        <v>999422.90101039712</v>
      </c>
      <c r="E169" s="370">
        <v>165</v>
      </c>
      <c r="F169" s="391">
        <v>997273.22824124282</v>
      </c>
    </row>
    <row r="170" spans="1:6" ht="15.6">
      <c r="A170" s="370">
        <v>166</v>
      </c>
      <c r="B170" s="218">
        <f t="shared" ca="1" si="4"/>
        <v>1.0052337874618272E-2</v>
      </c>
      <c r="C170" s="370">
        <f t="shared" ca="1" si="5"/>
        <v>1010052.3378746182</v>
      </c>
      <c r="E170" s="370">
        <v>166</v>
      </c>
      <c r="F170" s="391">
        <v>1020165.6834829088</v>
      </c>
    </row>
    <row r="171" spans="1:6" ht="15.6">
      <c r="A171" s="370">
        <v>167</v>
      </c>
      <c r="B171" s="218">
        <f t="shared" ca="1" si="4"/>
        <v>-2.689986747481843E-3</v>
      </c>
      <c r="C171" s="370">
        <f t="shared" ca="1" si="5"/>
        <v>997310.01325251814</v>
      </c>
      <c r="E171" s="370">
        <v>167</v>
      </c>
      <c r="F171" s="391">
        <v>1023028.136186259</v>
      </c>
    </row>
    <row r="172" spans="1:6" ht="15.6">
      <c r="A172" s="370">
        <v>168</v>
      </c>
      <c r="B172" s="218">
        <f t="shared" ca="1" si="4"/>
        <v>1.3509004149369303E-2</v>
      </c>
      <c r="C172" s="370">
        <f t="shared" ca="1" si="5"/>
        <v>1013509.0041493693</v>
      </c>
      <c r="E172" s="370">
        <v>168</v>
      </c>
      <c r="F172" s="391">
        <v>984536.77557897044</v>
      </c>
    </row>
    <row r="173" spans="1:6" ht="15.6">
      <c r="A173" s="370">
        <v>169</v>
      </c>
      <c r="B173" s="218">
        <f t="shared" ca="1" si="4"/>
        <v>-3.0815890081871554E-3</v>
      </c>
      <c r="C173" s="370">
        <f t="shared" ca="1" si="5"/>
        <v>996918.41099181294</v>
      </c>
      <c r="E173" s="370">
        <v>169</v>
      </c>
      <c r="F173" s="391">
        <v>982108.49796905334</v>
      </c>
    </row>
    <row r="174" spans="1:6" ht="15.6">
      <c r="A174" s="370">
        <v>170</v>
      </c>
      <c r="B174" s="218">
        <f t="shared" ca="1" si="4"/>
        <v>-2.6864212610354214E-5</v>
      </c>
      <c r="C174" s="370">
        <f t="shared" ca="1" si="5"/>
        <v>999973.13578738971</v>
      </c>
      <c r="E174" s="370">
        <v>170</v>
      </c>
      <c r="F174" s="391">
        <v>964176.72724000155</v>
      </c>
    </row>
    <row r="175" spans="1:6" ht="15.6">
      <c r="A175" s="370">
        <v>171</v>
      </c>
      <c r="B175" s="218">
        <f t="shared" ca="1" si="4"/>
        <v>-2.9815408093695407E-2</v>
      </c>
      <c r="C175" s="370">
        <f t="shared" ca="1" si="5"/>
        <v>970184.59190630459</v>
      </c>
      <c r="E175" s="370">
        <v>171</v>
      </c>
      <c r="F175" s="391">
        <v>959491.65494244709</v>
      </c>
    </row>
    <row r="176" spans="1:6" ht="15.6">
      <c r="A176" s="370">
        <v>172</v>
      </c>
      <c r="B176" s="218">
        <f t="shared" ca="1" si="4"/>
        <v>-1.9485484583006352E-2</v>
      </c>
      <c r="C176" s="370">
        <f t="shared" ca="1" si="5"/>
        <v>980514.51541699364</v>
      </c>
      <c r="E176" s="370">
        <v>172</v>
      </c>
      <c r="F176" s="391">
        <v>988214.52497581416</v>
      </c>
    </row>
    <row r="177" spans="1:6" ht="15.6">
      <c r="A177" s="370">
        <v>173</v>
      </c>
      <c r="B177" s="218">
        <f t="shared" ca="1" si="4"/>
        <v>-2.5695797391891852E-2</v>
      </c>
      <c r="C177" s="370">
        <f t="shared" ca="1" si="5"/>
        <v>974304.20260810817</v>
      </c>
      <c r="E177" s="370">
        <v>173</v>
      </c>
      <c r="F177" s="391">
        <v>987957.82109489129</v>
      </c>
    </row>
    <row r="178" spans="1:6" ht="15.6">
      <c r="A178" s="370">
        <v>174</v>
      </c>
      <c r="B178" s="218">
        <f t="shared" ca="1" si="4"/>
        <v>2.7570064826286263E-2</v>
      </c>
      <c r="C178" s="370">
        <f t="shared" ca="1" si="5"/>
        <v>1027570.0648262862</v>
      </c>
      <c r="E178" s="370">
        <v>174</v>
      </c>
      <c r="F178" s="391">
        <v>985001.82448022359</v>
      </c>
    </row>
    <row r="179" spans="1:6" ht="15.6">
      <c r="A179" s="370">
        <v>175</v>
      </c>
      <c r="B179" s="218">
        <f t="shared" ca="1" si="4"/>
        <v>-6.9400205130961908E-4</v>
      </c>
      <c r="C179" s="370">
        <f t="shared" ca="1" si="5"/>
        <v>999305.99794869032</v>
      </c>
      <c r="E179" s="370">
        <v>175</v>
      </c>
      <c r="F179" s="391">
        <v>1013915.4881954229</v>
      </c>
    </row>
    <row r="180" spans="1:6" ht="15.6">
      <c r="A180" s="370">
        <v>176</v>
      </c>
      <c r="B180" s="218">
        <f t="shared" ca="1" si="4"/>
        <v>-1.5115509591274182E-2</v>
      </c>
      <c r="C180" s="370">
        <f t="shared" ca="1" si="5"/>
        <v>984884.4904087258</v>
      </c>
      <c r="E180" s="370">
        <v>176</v>
      </c>
      <c r="F180" s="391">
        <v>1009915.554359728</v>
      </c>
    </row>
    <row r="181" spans="1:6" ht="15.6">
      <c r="A181" s="370">
        <v>177</v>
      </c>
      <c r="B181" s="218">
        <f t="shared" ca="1" si="4"/>
        <v>9.7455565814693491E-3</v>
      </c>
      <c r="C181" s="370">
        <f t="shared" ca="1" si="5"/>
        <v>1009745.5565814693</v>
      </c>
      <c r="E181" s="370">
        <v>177</v>
      </c>
      <c r="F181" s="391">
        <v>1025281.4060208697</v>
      </c>
    </row>
    <row r="182" spans="1:6" ht="15.6">
      <c r="A182" s="370">
        <v>178</v>
      </c>
      <c r="B182" s="218">
        <f t="shared" ca="1" si="4"/>
        <v>6.3103395625609977E-3</v>
      </c>
      <c r="C182" s="370">
        <f t="shared" ca="1" si="5"/>
        <v>1006310.339562561</v>
      </c>
      <c r="E182" s="370">
        <v>178</v>
      </c>
      <c r="F182" s="391">
        <v>1004286.4399461473</v>
      </c>
    </row>
    <row r="183" spans="1:6" ht="15.6">
      <c r="A183" s="370">
        <v>179</v>
      </c>
      <c r="B183" s="218">
        <f t="shared" ca="1" si="4"/>
        <v>-6.2053091437814087E-3</v>
      </c>
      <c r="C183" s="370">
        <f t="shared" ca="1" si="5"/>
        <v>993794.69085621869</v>
      </c>
      <c r="E183" s="370">
        <v>179</v>
      </c>
      <c r="F183" s="391">
        <v>1001687.9443823366</v>
      </c>
    </row>
    <row r="184" spans="1:6" ht="15.6">
      <c r="A184" s="370">
        <v>180</v>
      </c>
      <c r="B184" s="218">
        <f t="shared" ca="1" si="4"/>
        <v>2.0349477258238192E-2</v>
      </c>
      <c r="C184" s="370">
        <f t="shared" ca="1" si="5"/>
        <v>1020349.4772582382</v>
      </c>
      <c r="E184" s="370">
        <v>180</v>
      </c>
      <c r="F184" s="391">
        <v>1010255.4541650581</v>
      </c>
    </row>
    <row r="185" spans="1:6" ht="15.6">
      <c r="A185" s="370">
        <v>181</v>
      </c>
      <c r="B185" s="218">
        <f t="shared" ca="1" si="4"/>
        <v>-1.1976532903396009E-2</v>
      </c>
      <c r="C185" s="370">
        <f t="shared" ca="1" si="5"/>
        <v>988023.46709660394</v>
      </c>
      <c r="E185" s="370">
        <v>181</v>
      </c>
      <c r="F185" s="391">
        <v>1007209.558164746</v>
      </c>
    </row>
    <row r="186" spans="1:6" ht="15.6">
      <c r="A186" s="370">
        <v>182</v>
      </c>
      <c r="B186" s="218">
        <f t="shared" ca="1" si="4"/>
        <v>-7.2775404466815345E-4</v>
      </c>
      <c r="C186" s="370">
        <f t="shared" ca="1" si="5"/>
        <v>999272.24595533183</v>
      </c>
      <c r="E186" s="370">
        <v>182</v>
      </c>
      <c r="F186" s="391">
        <v>1001320.2599000322</v>
      </c>
    </row>
    <row r="187" spans="1:6" ht="15.6">
      <c r="A187" s="370">
        <v>183</v>
      </c>
      <c r="B187" s="218">
        <f t="shared" ca="1" si="4"/>
        <v>-1.9939469227089912E-3</v>
      </c>
      <c r="C187" s="370">
        <f t="shared" ca="1" si="5"/>
        <v>998006.053077291</v>
      </c>
      <c r="E187" s="370">
        <v>183</v>
      </c>
      <c r="F187" s="391">
        <v>967324.05125946447</v>
      </c>
    </row>
    <row r="188" spans="1:6" ht="15.6">
      <c r="A188" s="370">
        <v>184</v>
      </c>
      <c r="B188" s="218">
        <f t="shared" ca="1" si="4"/>
        <v>-1.9229035925675781E-2</v>
      </c>
      <c r="C188" s="370">
        <f t="shared" ca="1" si="5"/>
        <v>980770.96407432423</v>
      </c>
      <c r="E188" s="370">
        <v>184</v>
      </c>
      <c r="F188" s="391">
        <v>1019387.8154352234</v>
      </c>
    </row>
    <row r="189" spans="1:6" ht="15.6">
      <c r="A189" s="370">
        <v>185</v>
      </c>
      <c r="B189" s="218">
        <f t="shared" ca="1" si="4"/>
        <v>1.0667768582266009E-2</v>
      </c>
      <c r="C189" s="370">
        <f t="shared" ca="1" si="5"/>
        <v>1010667.7685822661</v>
      </c>
      <c r="E189" s="370">
        <v>185</v>
      </c>
      <c r="F189" s="391">
        <v>1010758.1359230586</v>
      </c>
    </row>
    <row r="190" spans="1:6" ht="15.6">
      <c r="A190" s="370">
        <v>186</v>
      </c>
      <c r="B190" s="218">
        <f t="shared" ca="1" si="4"/>
        <v>1.2427663931983496E-2</v>
      </c>
      <c r="C190" s="370">
        <f t="shared" ca="1" si="5"/>
        <v>1012427.6639319835</v>
      </c>
      <c r="E190" s="370">
        <v>186</v>
      </c>
      <c r="F190" s="391">
        <v>999648.87878228503</v>
      </c>
    </row>
    <row r="191" spans="1:6" ht="15.6">
      <c r="A191" s="370">
        <v>187</v>
      </c>
      <c r="B191" s="218">
        <f t="shared" ca="1" si="4"/>
        <v>-5.1680311649563481E-3</v>
      </c>
      <c r="C191" s="370">
        <f t="shared" ca="1" si="5"/>
        <v>994831.9688350436</v>
      </c>
      <c r="E191" s="370">
        <v>187</v>
      </c>
      <c r="F191" s="391">
        <v>1016492.8290405296</v>
      </c>
    </row>
    <row r="192" spans="1:6" ht="15.6">
      <c r="A192" s="370">
        <v>188</v>
      </c>
      <c r="B192" s="218">
        <f t="shared" ca="1" si="4"/>
        <v>5.1889992323375621E-3</v>
      </c>
      <c r="C192" s="370">
        <f t="shared" ca="1" si="5"/>
        <v>1005188.9992323375</v>
      </c>
      <c r="E192" s="370">
        <v>188</v>
      </c>
      <c r="F192" s="391">
        <v>998677.60164119536</v>
      </c>
    </row>
    <row r="193" spans="1:6" ht="15.6">
      <c r="A193" s="370">
        <v>189</v>
      </c>
      <c r="B193" s="218">
        <f t="shared" ca="1" si="4"/>
        <v>-1.219254594201631E-3</v>
      </c>
      <c r="C193" s="370">
        <f t="shared" ca="1" si="5"/>
        <v>998780.74540579843</v>
      </c>
      <c r="E193" s="370">
        <v>189</v>
      </c>
      <c r="F193" s="391">
        <v>995405.17280293687</v>
      </c>
    </row>
    <row r="194" spans="1:6" ht="15.6">
      <c r="A194" s="370">
        <v>190</v>
      </c>
      <c r="B194" s="218">
        <f t="shared" ca="1" si="4"/>
        <v>1.443467922586765E-2</v>
      </c>
      <c r="C194" s="370">
        <f t="shared" ca="1" si="5"/>
        <v>1014434.6792258676</v>
      </c>
      <c r="E194" s="370">
        <v>190</v>
      </c>
      <c r="F194" s="391">
        <v>962806.54896534362</v>
      </c>
    </row>
    <row r="195" spans="1:6" ht="15.6">
      <c r="A195" s="370">
        <v>191</v>
      </c>
      <c r="B195" s="218">
        <f t="shared" ca="1" si="4"/>
        <v>-7.103134155714395E-3</v>
      </c>
      <c r="C195" s="370">
        <f t="shared" ca="1" si="5"/>
        <v>992896.86584428558</v>
      </c>
      <c r="E195" s="370">
        <v>191</v>
      </c>
      <c r="F195" s="391">
        <v>1014053.7665367256</v>
      </c>
    </row>
    <row r="196" spans="1:6" ht="15.6">
      <c r="A196" s="370">
        <v>192</v>
      </c>
      <c r="B196" s="218">
        <f t="shared" ca="1" si="4"/>
        <v>-9.5760027542696382E-3</v>
      </c>
      <c r="C196" s="370">
        <f t="shared" ca="1" si="5"/>
        <v>990423.99724573037</v>
      </c>
      <c r="E196" s="370">
        <v>192</v>
      </c>
      <c r="F196" s="391">
        <v>1019577.5322122675</v>
      </c>
    </row>
    <row r="197" spans="1:6" ht="15.6">
      <c r="A197" s="370">
        <v>193</v>
      </c>
      <c r="B197" s="218">
        <f t="shared" ref="B197:B260" ca="1" si="6">NORMINV(RAND(),$J$2,$J$3)</f>
        <v>-1.2677997962651686E-3</v>
      </c>
      <c r="C197" s="370">
        <f t="shared" ref="C197:C260" ca="1" si="7">$J$8*(1+B197)</f>
        <v>998732.20020373492</v>
      </c>
      <c r="E197" s="370">
        <v>193</v>
      </c>
      <c r="F197" s="391">
        <v>994870.62343803665</v>
      </c>
    </row>
    <row r="198" spans="1:6" ht="15.6">
      <c r="A198" s="370">
        <v>194</v>
      </c>
      <c r="B198" s="218">
        <f t="shared" ca="1" si="6"/>
        <v>5.8204233171047122E-3</v>
      </c>
      <c r="C198" s="370">
        <f t="shared" ca="1" si="7"/>
        <v>1005820.4233171047</v>
      </c>
      <c r="E198" s="370">
        <v>194</v>
      </c>
      <c r="F198" s="391">
        <v>1006825.7745819498</v>
      </c>
    </row>
    <row r="199" spans="1:6" ht="15.6">
      <c r="A199" s="370">
        <v>195</v>
      </c>
      <c r="B199" s="218">
        <f t="shared" ca="1" si="6"/>
        <v>-3.2610641476845531E-2</v>
      </c>
      <c r="C199" s="370">
        <f t="shared" ca="1" si="7"/>
        <v>967389.3585231544</v>
      </c>
      <c r="E199" s="370">
        <v>195</v>
      </c>
      <c r="F199" s="391">
        <v>1020199.1183052355</v>
      </c>
    </row>
    <row r="200" spans="1:6" ht="15.6">
      <c r="A200" s="370">
        <v>196</v>
      </c>
      <c r="B200" s="218">
        <f t="shared" ca="1" si="6"/>
        <v>-1.8482767641019578E-2</v>
      </c>
      <c r="C200" s="370">
        <f t="shared" ca="1" si="7"/>
        <v>981517.23235898046</v>
      </c>
      <c r="E200" s="370">
        <v>196</v>
      </c>
      <c r="F200" s="391">
        <v>1018578.200025396</v>
      </c>
    </row>
    <row r="201" spans="1:6" ht="15.6">
      <c r="A201" s="370">
        <v>197</v>
      </c>
      <c r="B201" s="218">
        <f t="shared" ca="1" si="6"/>
        <v>1.3303541396276781E-2</v>
      </c>
      <c r="C201" s="370">
        <f t="shared" ca="1" si="7"/>
        <v>1013303.5413962768</v>
      </c>
      <c r="E201" s="370">
        <v>197</v>
      </c>
      <c r="F201" s="391">
        <v>1019756.7204578024</v>
      </c>
    </row>
    <row r="202" spans="1:6" ht="15.6">
      <c r="A202" s="370">
        <v>198</v>
      </c>
      <c r="B202" s="218">
        <f t="shared" ca="1" si="6"/>
        <v>3.4756767220453288E-2</v>
      </c>
      <c r="C202" s="370">
        <f t="shared" ca="1" si="7"/>
        <v>1034756.7672204531</v>
      </c>
      <c r="E202" s="370">
        <v>198</v>
      </c>
      <c r="F202" s="391">
        <v>1026527.064769001</v>
      </c>
    </row>
    <row r="203" spans="1:6" ht="15.6">
      <c r="A203" s="370">
        <v>199</v>
      </c>
      <c r="B203" s="218">
        <f t="shared" ca="1" si="6"/>
        <v>-4.3281361594341289E-3</v>
      </c>
      <c r="C203" s="370">
        <f t="shared" ca="1" si="7"/>
        <v>995671.86384056578</v>
      </c>
      <c r="E203" s="370">
        <v>199</v>
      </c>
      <c r="F203" s="391">
        <v>1030785.6896645222</v>
      </c>
    </row>
    <row r="204" spans="1:6" ht="15.6">
      <c r="A204" s="370">
        <v>200</v>
      </c>
      <c r="B204" s="218">
        <f t="shared" ca="1" si="6"/>
        <v>-1.4790960313676703E-4</v>
      </c>
      <c r="C204" s="370">
        <f t="shared" ca="1" si="7"/>
        <v>999852.09039686318</v>
      </c>
      <c r="E204" s="370">
        <v>200</v>
      </c>
      <c r="F204" s="391">
        <v>984317.42610375257</v>
      </c>
    </row>
    <row r="205" spans="1:6" ht="15.6">
      <c r="A205" s="370">
        <v>201</v>
      </c>
      <c r="B205" s="218">
        <f t="shared" ca="1" si="6"/>
        <v>-6.3334429905520994E-3</v>
      </c>
      <c r="C205" s="370">
        <f t="shared" ca="1" si="7"/>
        <v>993666.55700944795</v>
      </c>
      <c r="E205" s="370">
        <v>201</v>
      </c>
      <c r="F205" s="391">
        <v>965003.50440652133</v>
      </c>
    </row>
    <row r="206" spans="1:6" ht="15.6">
      <c r="A206" s="370">
        <v>202</v>
      </c>
      <c r="B206" s="218">
        <f t="shared" ca="1" si="6"/>
        <v>1.3519440074318885E-2</v>
      </c>
      <c r="C206" s="370">
        <f t="shared" ca="1" si="7"/>
        <v>1013519.4400743188</v>
      </c>
      <c r="E206" s="370">
        <v>202</v>
      </c>
      <c r="F206" s="391">
        <v>996312.94311653206</v>
      </c>
    </row>
    <row r="207" spans="1:6" ht="15.6">
      <c r="A207" s="370">
        <v>203</v>
      </c>
      <c r="B207" s="218">
        <f t="shared" ca="1" si="6"/>
        <v>6.0427350000580998E-3</v>
      </c>
      <c r="C207" s="370">
        <f t="shared" ca="1" si="7"/>
        <v>1006042.7350000581</v>
      </c>
      <c r="E207" s="370">
        <v>203</v>
      </c>
      <c r="F207" s="391">
        <v>1001947.6691753126</v>
      </c>
    </row>
    <row r="208" spans="1:6" ht="15.6">
      <c r="A208" s="370">
        <v>204</v>
      </c>
      <c r="B208" s="218">
        <f t="shared" ca="1" si="6"/>
        <v>-4.627342422060767E-3</v>
      </c>
      <c r="C208" s="370">
        <f t="shared" ca="1" si="7"/>
        <v>995372.65757793922</v>
      </c>
      <c r="E208" s="370">
        <v>204</v>
      </c>
      <c r="F208" s="391">
        <v>1021021.7078495478</v>
      </c>
    </row>
    <row r="209" spans="1:6" ht="15.6">
      <c r="A209" s="370">
        <v>205</v>
      </c>
      <c r="B209" s="218">
        <f t="shared" ca="1" si="6"/>
        <v>-2.9689408179122997E-3</v>
      </c>
      <c r="C209" s="370">
        <f t="shared" ca="1" si="7"/>
        <v>997031.05918208766</v>
      </c>
      <c r="E209" s="370">
        <v>205</v>
      </c>
      <c r="F209" s="391">
        <v>1027801.2530962619</v>
      </c>
    </row>
    <row r="210" spans="1:6" ht="15.6">
      <c r="A210" s="370">
        <v>206</v>
      </c>
      <c r="B210" s="218">
        <f t="shared" ca="1" si="6"/>
        <v>-8.9093020944945745E-3</v>
      </c>
      <c r="C210" s="370">
        <f t="shared" ca="1" si="7"/>
        <v>991090.69790550543</v>
      </c>
      <c r="E210" s="370">
        <v>206</v>
      </c>
      <c r="F210" s="391">
        <v>1010249.6677059443</v>
      </c>
    </row>
    <row r="211" spans="1:6" ht="15.6">
      <c r="A211" s="370">
        <v>207</v>
      </c>
      <c r="B211" s="218">
        <f t="shared" ca="1" si="6"/>
        <v>-8.9911566202705052E-3</v>
      </c>
      <c r="C211" s="370">
        <f t="shared" ca="1" si="7"/>
        <v>991008.84337972954</v>
      </c>
      <c r="E211" s="370">
        <v>207</v>
      </c>
      <c r="F211" s="391">
        <v>1017234.97070527</v>
      </c>
    </row>
    <row r="212" spans="1:6" ht="15.6">
      <c r="A212" s="370">
        <v>208</v>
      </c>
      <c r="B212" s="218">
        <f t="shared" ca="1" si="6"/>
        <v>2.0488481383723259E-4</v>
      </c>
      <c r="C212" s="370">
        <f t="shared" ca="1" si="7"/>
        <v>1000204.8848138371</v>
      </c>
      <c r="E212" s="370">
        <v>208</v>
      </c>
      <c r="F212" s="391">
        <v>996860.68082938599</v>
      </c>
    </row>
    <row r="213" spans="1:6" ht="15.6">
      <c r="A213" s="370">
        <v>209</v>
      </c>
      <c r="B213" s="218">
        <f t="shared" ca="1" si="6"/>
        <v>5.7565472347117673E-3</v>
      </c>
      <c r="C213" s="370">
        <f t="shared" ca="1" si="7"/>
        <v>1005756.5472347118</v>
      </c>
      <c r="E213" s="370">
        <v>209</v>
      </c>
      <c r="F213" s="391">
        <v>971808.31635935116</v>
      </c>
    </row>
    <row r="214" spans="1:6" ht="15.6">
      <c r="A214" s="370">
        <v>210</v>
      </c>
      <c r="B214" s="218">
        <f t="shared" ca="1" si="6"/>
        <v>-2.485652303879933E-2</v>
      </c>
      <c r="C214" s="370">
        <f t="shared" ca="1" si="7"/>
        <v>975143.47696120059</v>
      </c>
      <c r="E214" s="370">
        <v>210</v>
      </c>
      <c r="F214" s="391">
        <v>1021995.5893602683</v>
      </c>
    </row>
    <row r="215" spans="1:6" ht="15.6">
      <c r="A215" s="370">
        <v>211</v>
      </c>
      <c r="B215" s="218">
        <f t="shared" ca="1" si="6"/>
        <v>-1.205426334614923E-2</v>
      </c>
      <c r="C215" s="370">
        <f t="shared" ca="1" si="7"/>
        <v>987945.73665385076</v>
      </c>
      <c r="E215" s="370">
        <v>211</v>
      </c>
      <c r="F215" s="391">
        <v>1029240.3604126401</v>
      </c>
    </row>
    <row r="216" spans="1:6" ht="15.6">
      <c r="A216" s="370">
        <v>212</v>
      </c>
      <c r="B216" s="218">
        <f t="shared" ca="1" si="6"/>
        <v>3.8194375687772959E-2</v>
      </c>
      <c r="C216" s="370">
        <f t="shared" ca="1" si="7"/>
        <v>1038194.375687773</v>
      </c>
      <c r="E216" s="370">
        <v>212</v>
      </c>
      <c r="F216" s="391">
        <v>978459.34464144357</v>
      </c>
    </row>
    <row r="217" spans="1:6" ht="15.6">
      <c r="A217" s="370">
        <v>213</v>
      </c>
      <c r="B217" s="218">
        <f t="shared" ca="1" si="6"/>
        <v>3.1442431384409553E-2</v>
      </c>
      <c r="C217" s="370">
        <f t="shared" ca="1" si="7"/>
        <v>1031442.4313844095</v>
      </c>
      <c r="E217" s="370">
        <v>213</v>
      </c>
      <c r="F217" s="391">
        <v>1026240.1403695407</v>
      </c>
    </row>
    <row r="218" spans="1:6" ht="15.6">
      <c r="A218" s="370">
        <v>214</v>
      </c>
      <c r="B218" s="218">
        <f t="shared" ca="1" si="6"/>
        <v>5.9714956969573784E-3</v>
      </c>
      <c r="C218" s="370">
        <f t="shared" ca="1" si="7"/>
        <v>1005971.4956969575</v>
      </c>
      <c r="E218" s="370">
        <v>214</v>
      </c>
      <c r="F218" s="391">
        <v>1005661.5526001221</v>
      </c>
    </row>
    <row r="219" spans="1:6" ht="15.6">
      <c r="A219" s="370">
        <v>215</v>
      </c>
      <c r="B219" s="218">
        <f t="shared" ca="1" si="6"/>
        <v>2.907267977688675E-2</v>
      </c>
      <c r="C219" s="370">
        <f t="shared" ca="1" si="7"/>
        <v>1029072.6797768867</v>
      </c>
      <c r="E219" s="370">
        <v>215</v>
      </c>
      <c r="F219" s="391">
        <v>1008117.3045547042</v>
      </c>
    </row>
    <row r="220" spans="1:6" ht="15.6">
      <c r="A220" s="370">
        <v>216</v>
      </c>
      <c r="B220" s="218">
        <f t="shared" ca="1" si="6"/>
        <v>-1.1011266315291429E-2</v>
      </c>
      <c r="C220" s="370">
        <f t="shared" ca="1" si="7"/>
        <v>988988.73368470848</v>
      </c>
      <c r="E220" s="370">
        <v>216</v>
      </c>
      <c r="F220" s="391">
        <v>1004379.7077029484</v>
      </c>
    </row>
    <row r="221" spans="1:6" ht="15.6">
      <c r="A221" s="370">
        <v>217</v>
      </c>
      <c r="B221" s="218">
        <f t="shared" ca="1" si="6"/>
        <v>-2.5630840992224041E-2</v>
      </c>
      <c r="C221" s="370">
        <f t="shared" ca="1" si="7"/>
        <v>974369.15900777595</v>
      </c>
      <c r="E221" s="370">
        <v>217</v>
      </c>
      <c r="F221" s="391">
        <v>999506.90509909077</v>
      </c>
    </row>
    <row r="222" spans="1:6" ht="15.6">
      <c r="A222" s="370">
        <v>218</v>
      </c>
      <c r="B222" s="218">
        <f t="shared" ca="1" si="6"/>
        <v>-8.3356948573521609E-3</v>
      </c>
      <c r="C222" s="370">
        <f t="shared" ca="1" si="7"/>
        <v>991664.30514264782</v>
      </c>
      <c r="E222" s="370">
        <v>218</v>
      </c>
      <c r="F222" s="391">
        <v>1006485.2057985725</v>
      </c>
    </row>
    <row r="223" spans="1:6" ht="15.6">
      <c r="A223" s="370">
        <v>219</v>
      </c>
      <c r="B223" s="218">
        <f t="shared" ca="1" si="6"/>
        <v>-6.3318598632887985E-3</v>
      </c>
      <c r="C223" s="370">
        <f t="shared" ca="1" si="7"/>
        <v>993668.14013671118</v>
      </c>
      <c r="E223" s="370">
        <v>219</v>
      </c>
      <c r="F223" s="391">
        <v>991091.11675738543</v>
      </c>
    </row>
    <row r="224" spans="1:6" ht="15.6">
      <c r="A224" s="370">
        <v>220</v>
      </c>
      <c r="B224" s="218">
        <f t="shared" ca="1" si="6"/>
        <v>-2.2576157038500931E-2</v>
      </c>
      <c r="C224" s="370">
        <f t="shared" ca="1" si="7"/>
        <v>977423.84296149912</v>
      </c>
      <c r="E224" s="370">
        <v>220</v>
      </c>
      <c r="F224" s="391">
        <v>1020640.8175294015</v>
      </c>
    </row>
    <row r="225" spans="1:6" ht="15.6">
      <c r="A225" s="370">
        <v>221</v>
      </c>
      <c r="B225" s="218">
        <f t="shared" ca="1" si="6"/>
        <v>-2.3094683064606662E-2</v>
      </c>
      <c r="C225" s="370">
        <f t="shared" ca="1" si="7"/>
        <v>976905.31693539326</v>
      </c>
      <c r="E225" s="370">
        <v>221</v>
      </c>
      <c r="F225" s="391">
        <v>999731.64013131324</v>
      </c>
    </row>
    <row r="226" spans="1:6" ht="15.6">
      <c r="A226" s="370">
        <v>222</v>
      </c>
      <c r="B226" s="218">
        <f t="shared" ca="1" si="6"/>
        <v>1.7818435235993437E-2</v>
      </c>
      <c r="C226" s="370">
        <f t="shared" ca="1" si="7"/>
        <v>1017818.4352359934</v>
      </c>
      <c r="E226" s="370">
        <v>222</v>
      </c>
      <c r="F226" s="391">
        <v>977547.41083557508</v>
      </c>
    </row>
    <row r="227" spans="1:6" ht="15.6">
      <c r="A227" s="370">
        <v>223</v>
      </c>
      <c r="B227" s="218">
        <f t="shared" ca="1" si="6"/>
        <v>3.3605776078560703E-2</v>
      </c>
      <c r="C227" s="370">
        <f t="shared" ca="1" si="7"/>
        <v>1033605.7760785606</v>
      </c>
      <c r="E227" s="370">
        <v>223</v>
      </c>
      <c r="F227" s="391">
        <v>985699.56527429097</v>
      </c>
    </row>
    <row r="228" spans="1:6" ht="15.6">
      <c r="A228" s="370">
        <v>224</v>
      </c>
      <c r="B228" s="218">
        <f t="shared" ca="1" si="6"/>
        <v>2.8961165387959311E-2</v>
      </c>
      <c r="C228" s="370">
        <f t="shared" ca="1" si="7"/>
        <v>1028961.1653879593</v>
      </c>
      <c r="E228" s="370">
        <v>224</v>
      </c>
      <c r="F228" s="391">
        <v>1003937.6382139216</v>
      </c>
    </row>
    <row r="229" spans="1:6" ht="15.6">
      <c r="A229" s="370">
        <v>225</v>
      </c>
      <c r="B229" s="218">
        <f t="shared" ca="1" si="6"/>
        <v>2.2533743096764033E-2</v>
      </c>
      <c r="C229" s="370">
        <f t="shared" ca="1" si="7"/>
        <v>1022533.7430967641</v>
      </c>
      <c r="E229" s="370">
        <v>225</v>
      </c>
      <c r="F229" s="391">
        <v>1009543.9036067977</v>
      </c>
    </row>
    <row r="230" spans="1:6" ht="15.6">
      <c r="A230" s="370">
        <v>226</v>
      </c>
      <c r="B230" s="218">
        <f t="shared" ca="1" si="6"/>
        <v>2.2548662530171695E-2</v>
      </c>
      <c r="C230" s="370">
        <f t="shared" ca="1" si="7"/>
        <v>1022548.6625301716</v>
      </c>
      <c r="E230" s="370">
        <v>226</v>
      </c>
      <c r="F230" s="391">
        <v>1022968.9234830192</v>
      </c>
    </row>
    <row r="231" spans="1:6" ht="15.6">
      <c r="A231" s="370">
        <v>227</v>
      </c>
      <c r="B231" s="218">
        <f t="shared" ca="1" si="6"/>
        <v>-6.7634288882070168E-3</v>
      </c>
      <c r="C231" s="370">
        <f t="shared" ca="1" si="7"/>
        <v>993236.57111179293</v>
      </c>
      <c r="E231" s="370">
        <v>227</v>
      </c>
      <c r="F231" s="391">
        <v>985728.81622540124</v>
      </c>
    </row>
    <row r="232" spans="1:6" ht="15.6">
      <c r="A232" s="370">
        <v>228</v>
      </c>
      <c r="B232" s="218">
        <f t="shared" ca="1" si="6"/>
        <v>-2.6455323822640125E-2</v>
      </c>
      <c r="C232" s="370">
        <f t="shared" ca="1" si="7"/>
        <v>973544.67617735988</v>
      </c>
      <c r="E232" s="370">
        <v>228</v>
      </c>
      <c r="F232" s="391">
        <v>990112.23916850053</v>
      </c>
    </row>
    <row r="233" spans="1:6" ht="15.6">
      <c r="A233" s="370">
        <v>229</v>
      </c>
      <c r="B233" s="218">
        <f t="shared" ca="1" si="6"/>
        <v>1.2669217409031449E-2</v>
      </c>
      <c r="C233" s="370">
        <f t="shared" ca="1" si="7"/>
        <v>1012669.2174090315</v>
      </c>
      <c r="E233" s="370">
        <v>229</v>
      </c>
      <c r="F233" s="391">
        <v>984532.16169893264</v>
      </c>
    </row>
    <row r="234" spans="1:6" ht="15.6">
      <c r="A234" s="370">
        <v>230</v>
      </c>
      <c r="B234" s="218">
        <f t="shared" ca="1" si="6"/>
        <v>1.7033187716678038E-3</v>
      </c>
      <c r="C234" s="370">
        <f t="shared" ca="1" si="7"/>
        <v>1001703.3187716678</v>
      </c>
      <c r="E234" s="370">
        <v>230</v>
      </c>
      <c r="F234" s="391">
        <v>1013809.7905908194</v>
      </c>
    </row>
    <row r="235" spans="1:6" ht="15.6">
      <c r="A235" s="370">
        <v>231</v>
      </c>
      <c r="B235" s="218">
        <f t="shared" ca="1" si="6"/>
        <v>2.1126047961898944E-2</v>
      </c>
      <c r="C235" s="370">
        <f t="shared" ca="1" si="7"/>
        <v>1021126.0479618988</v>
      </c>
      <c r="E235" s="370">
        <v>231</v>
      </c>
      <c r="F235" s="391">
        <v>987200.97924500587</v>
      </c>
    </row>
    <row r="236" spans="1:6" ht="15.6">
      <c r="A236" s="370">
        <v>232</v>
      </c>
      <c r="B236" s="218">
        <f t="shared" ca="1" si="6"/>
        <v>1.305762216586159E-2</v>
      </c>
      <c r="C236" s="370">
        <f t="shared" ca="1" si="7"/>
        <v>1013057.6221658615</v>
      </c>
      <c r="E236" s="370">
        <v>232</v>
      </c>
      <c r="F236" s="391">
        <v>1024289.7154188928</v>
      </c>
    </row>
    <row r="237" spans="1:6" ht="15.6">
      <c r="A237" s="370">
        <v>233</v>
      </c>
      <c r="B237" s="218">
        <f t="shared" ca="1" si="6"/>
        <v>5.3128873860137735E-3</v>
      </c>
      <c r="C237" s="370">
        <f t="shared" ca="1" si="7"/>
        <v>1005312.8873860138</v>
      </c>
      <c r="E237" s="370">
        <v>233</v>
      </c>
      <c r="F237" s="391">
        <v>1017692.7929756561</v>
      </c>
    </row>
    <row r="238" spans="1:6" ht="15.6">
      <c r="A238" s="370">
        <v>234</v>
      </c>
      <c r="B238" s="218">
        <f t="shared" ca="1" si="6"/>
        <v>-7.266791036231411E-3</v>
      </c>
      <c r="C238" s="370">
        <f t="shared" ca="1" si="7"/>
        <v>992733.20896376856</v>
      </c>
      <c r="E238" s="370">
        <v>234</v>
      </c>
      <c r="F238" s="391">
        <v>995622.91778884269</v>
      </c>
    </row>
    <row r="239" spans="1:6" ht="15.6">
      <c r="A239" s="370">
        <v>235</v>
      </c>
      <c r="B239" s="218">
        <f t="shared" ca="1" si="6"/>
        <v>1.460731696431633E-2</v>
      </c>
      <c r="C239" s="370">
        <f t="shared" ca="1" si="7"/>
        <v>1014607.3169643164</v>
      </c>
      <c r="E239" s="370">
        <v>235</v>
      </c>
      <c r="F239" s="391">
        <v>985825.05936538207</v>
      </c>
    </row>
    <row r="240" spans="1:6" ht="15.6">
      <c r="A240" s="370">
        <v>236</v>
      </c>
      <c r="B240" s="218">
        <f t="shared" ca="1" si="6"/>
        <v>1.5678398626719065E-2</v>
      </c>
      <c r="C240" s="370">
        <f t="shared" ca="1" si="7"/>
        <v>1015678.398626719</v>
      </c>
      <c r="E240" s="370">
        <v>236</v>
      </c>
      <c r="F240" s="391">
        <v>1035992.2329227428</v>
      </c>
    </row>
    <row r="241" spans="1:6" ht="15.6">
      <c r="A241" s="370">
        <v>237</v>
      </c>
      <c r="B241" s="218">
        <f t="shared" ca="1" si="6"/>
        <v>2.8159482355719604E-3</v>
      </c>
      <c r="C241" s="370">
        <f t="shared" ca="1" si="7"/>
        <v>1002815.9482355719</v>
      </c>
      <c r="E241" s="370">
        <v>237</v>
      </c>
      <c r="F241" s="391">
        <v>1024194.5120715823</v>
      </c>
    </row>
    <row r="242" spans="1:6" ht="15.6">
      <c r="A242" s="370">
        <v>238</v>
      </c>
      <c r="B242" s="218">
        <f t="shared" ca="1" si="6"/>
        <v>-1.2793331532703095E-2</v>
      </c>
      <c r="C242" s="370">
        <f t="shared" ca="1" si="7"/>
        <v>987206.66846729687</v>
      </c>
      <c r="E242" s="370">
        <v>238</v>
      </c>
      <c r="F242" s="391">
        <v>981710.38945641182</v>
      </c>
    </row>
    <row r="243" spans="1:6" ht="15.6">
      <c r="A243" s="370">
        <v>239</v>
      </c>
      <c r="B243" s="218">
        <f t="shared" ca="1" si="6"/>
        <v>1.8096613346282424E-2</v>
      </c>
      <c r="C243" s="370">
        <f t="shared" ca="1" si="7"/>
        <v>1018096.6133462823</v>
      </c>
      <c r="E243" s="370">
        <v>239</v>
      </c>
      <c r="F243" s="391">
        <v>986204.95621660003</v>
      </c>
    </row>
    <row r="244" spans="1:6" ht="15.6">
      <c r="A244" s="370">
        <v>240</v>
      </c>
      <c r="B244" s="218">
        <f t="shared" ca="1" si="6"/>
        <v>-2.0881161022406152E-2</v>
      </c>
      <c r="C244" s="370">
        <f t="shared" ca="1" si="7"/>
        <v>979118.83897759393</v>
      </c>
      <c r="E244" s="370">
        <v>240</v>
      </c>
      <c r="F244" s="391">
        <v>985343.92416073068</v>
      </c>
    </row>
    <row r="245" spans="1:6" ht="15.6">
      <c r="A245" s="370">
        <v>241</v>
      </c>
      <c r="B245" s="218">
        <f t="shared" ca="1" si="6"/>
        <v>-1.3759125277283107E-2</v>
      </c>
      <c r="C245" s="370">
        <f t="shared" ca="1" si="7"/>
        <v>986240.87472271698</v>
      </c>
      <c r="E245" s="370">
        <v>241</v>
      </c>
      <c r="F245" s="391">
        <v>1025537.6979641895</v>
      </c>
    </row>
    <row r="246" spans="1:6" ht="15.6">
      <c r="A246" s="370">
        <v>242</v>
      </c>
      <c r="B246" s="218">
        <f t="shared" ca="1" si="6"/>
        <v>4.4848874878779255E-3</v>
      </c>
      <c r="C246" s="370">
        <f t="shared" ca="1" si="7"/>
        <v>1004484.887487878</v>
      </c>
      <c r="E246" s="370">
        <v>242</v>
      </c>
      <c r="F246" s="391">
        <v>974408.8204710529</v>
      </c>
    </row>
    <row r="247" spans="1:6" ht="15.6">
      <c r="A247" s="370">
        <v>243</v>
      </c>
      <c r="B247" s="218">
        <f t="shared" ca="1" si="6"/>
        <v>1.0128120179479439E-2</v>
      </c>
      <c r="C247" s="370">
        <f t="shared" ca="1" si="7"/>
        <v>1010128.1201794794</v>
      </c>
      <c r="E247" s="370">
        <v>243</v>
      </c>
      <c r="F247" s="391">
        <v>994673.43751921959</v>
      </c>
    </row>
    <row r="248" spans="1:6" ht="15.6">
      <c r="A248" s="370">
        <v>244</v>
      </c>
      <c r="B248" s="218">
        <f t="shared" ca="1" si="6"/>
        <v>-7.752761340669127E-3</v>
      </c>
      <c r="C248" s="370">
        <f t="shared" ca="1" si="7"/>
        <v>992247.23865933088</v>
      </c>
      <c r="E248" s="370">
        <v>244</v>
      </c>
      <c r="F248" s="391">
        <v>993346.81351332716</v>
      </c>
    </row>
    <row r="249" spans="1:6" ht="15.6">
      <c r="A249" s="370">
        <v>245</v>
      </c>
      <c r="B249" s="218">
        <f t="shared" ca="1" si="6"/>
        <v>3.0338442980387215E-5</v>
      </c>
      <c r="C249" s="370">
        <f t="shared" ca="1" si="7"/>
        <v>1000030.3384429803</v>
      </c>
      <c r="E249" s="370">
        <v>245</v>
      </c>
      <c r="F249" s="391">
        <v>1011730.6631237142</v>
      </c>
    </row>
    <row r="250" spans="1:6" ht="15.6">
      <c r="A250" s="370">
        <v>246</v>
      </c>
      <c r="B250" s="218">
        <f t="shared" ca="1" si="6"/>
        <v>5.8799855573062072E-3</v>
      </c>
      <c r="C250" s="370">
        <f t="shared" ca="1" si="7"/>
        <v>1005879.9855573062</v>
      </c>
      <c r="E250" s="370">
        <v>246</v>
      </c>
      <c r="F250" s="391">
        <v>1003630.2320686146</v>
      </c>
    </row>
    <row r="251" spans="1:6" ht="15.6">
      <c r="A251" s="370">
        <v>247</v>
      </c>
      <c r="B251" s="218">
        <f t="shared" ca="1" si="6"/>
        <v>-1.421965116136995E-2</v>
      </c>
      <c r="C251" s="370">
        <f t="shared" ca="1" si="7"/>
        <v>985780.34883863013</v>
      </c>
      <c r="E251" s="370">
        <v>247</v>
      </c>
      <c r="F251" s="391">
        <v>995775.49319497112</v>
      </c>
    </row>
    <row r="252" spans="1:6" ht="15.6">
      <c r="A252" s="370">
        <v>248</v>
      </c>
      <c r="B252" s="218">
        <f t="shared" ca="1" si="6"/>
        <v>-1.4545363239948463E-2</v>
      </c>
      <c r="C252" s="370">
        <f t="shared" ca="1" si="7"/>
        <v>985454.63676005148</v>
      </c>
      <c r="E252" s="370">
        <v>248</v>
      </c>
      <c r="F252" s="391">
        <v>983405.95731499756</v>
      </c>
    </row>
    <row r="253" spans="1:6" ht="15.6">
      <c r="A253" s="370">
        <v>249</v>
      </c>
      <c r="B253" s="218">
        <f t="shared" ca="1" si="6"/>
        <v>-6.3956430040415565E-3</v>
      </c>
      <c r="C253" s="370">
        <f t="shared" ca="1" si="7"/>
        <v>993604.35699595837</v>
      </c>
      <c r="E253" s="370">
        <v>249</v>
      </c>
      <c r="F253" s="391">
        <v>1015481.9767823943</v>
      </c>
    </row>
    <row r="254" spans="1:6" ht="15.6">
      <c r="A254" s="370">
        <v>250</v>
      </c>
      <c r="B254" s="218">
        <f t="shared" ca="1" si="6"/>
        <v>-2.368964619611905E-2</v>
      </c>
      <c r="C254" s="370">
        <f t="shared" ca="1" si="7"/>
        <v>976310.35380388098</v>
      </c>
      <c r="E254" s="370">
        <v>250</v>
      </c>
      <c r="F254" s="391">
        <v>981510.6986736859</v>
      </c>
    </row>
    <row r="255" spans="1:6" ht="15.6">
      <c r="A255" s="370">
        <v>251</v>
      </c>
      <c r="B255" s="218">
        <f t="shared" ca="1" si="6"/>
        <v>2.3345683532586422E-2</v>
      </c>
      <c r="C255" s="370">
        <f t="shared" ca="1" si="7"/>
        <v>1023345.6835325864</v>
      </c>
      <c r="E255" s="370">
        <v>251</v>
      </c>
      <c r="F255" s="391">
        <v>972867.92565919133</v>
      </c>
    </row>
    <row r="256" spans="1:6" ht="15.6">
      <c r="A256" s="370">
        <v>252</v>
      </c>
      <c r="B256" s="218">
        <f t="shared" ca="1" si="6"/>
        <v>1.0261351697753798E-3</v>
      </c>
      <c r="C256" s="370">
        <f t="shared" ca="1" si="7"/>
        <v>1001026.1351697753</v>
      </c>
      <c r="E256" s="370">
        <v>252</v>
      </c>
      <c r="F256" s="391">
        <v>1005930.415531638</v>
      </c>
    </row>
    <row r="257" spans="1:6" ht="15.6">
      <c r="A257" s="370">
        <v>253</v>
      </c>
      <c r="B257" s="218">
        <f t="shared" ca="1" si="6"/>
        <v>8.752546821497148E-3</v>
      </c>
      <c r="C257" s="370">
        <f t="shared" ca="1" si="7"/>
        <v>1008752.546821497</v>
      </c>
      <c r="E257" s="370">
        <v>253</v>
      </c>
      <c r="F257" s="391">
        <v>988645.18231642712</v>
      </c>
    </row>
    <row r="258" spans="1:6" ht="15.6">
      <c r="A258" s="370">
        <v>254</v>
      </c>
      <c r="B258" s="218">
        <f t="shared" ca="1" si="6"/>
        <v>2.4698593654129075E-2</v>
      </c>
      <c r="C258" s="370">
        <f t="shared" ca="1" si="7"/>
        <v>1024698.5936541291</v>
      </c>
      <c r="E258" s="370">
        <v>254</v>
      </c>
      <c r="F258" s="391">
        <v>997790.69192267815</v>
      </c>
    </row>
    <row r="259" spans="1:6" ht="15.6">
      <c r="A259" s="370">
        <v>255</v>
      </c>
      <c r="B259" s="218">
        <f t="shared" ca="1" si="6"/>
        <v>1.9512084497733007E-3</v>
      </c>
      <c r="C259" s="370">
        <f t="shared" ca="1" si="7"/>
        <v>1001951.2084497733</v>
      </c>
      <c r="E259" s="370">
        <v>255</v>
      </c>
      <c r="F259" s="391">
        <v>983146.13573486381</v>
      </c>
    </row>
    <row r="260" spans="1:6" ht="15.6">
      <c r="A260" s="370">
        <v>256</v>
      </c>
      <c r="B260" s="218">
        <f t="shared" ca="1" si="6"/>
        <v>2.6215075288936247E-2</v>
      </c>
      <c r="C260" s="370">
        <f t="shared" ca="1" si="7"/>
        <v>1026215.0752889363</v>
      </c>
      <c r="E260" s="370">
        <v>256</v>
      </c>
      <c r="F260" s="391">
        <v>1017209.8511625726</v>
      </c>
    </row>
    <row r="261" spans="1:6" ht="15.6">
      <c r="A261" s="370">
        <v>257</v>
      </c>
      <c r="B261" s="218">
        <f t="shared" ref="B261:B280" ca="1" si="8">NORMINV(RAND(),$J$2,$J$3)</f>
        <v>-3.4939491917771154E-2</v>
      </c>
      <c r="C261" s="370">
        <f t="shared" ref="C261:C280" ca="1" si="9">$J$8*(1+B261)</f>
        <v>965060.50808222883</v>
      </c>
      <c r="E261" s="370">
        <v>257</v>
      </c>
      <c r="F261" s="391">
        <v>981628.59557101119</v>
      </c>
    </row>
    <row r="262" spans="1:6" ht="15.6">
      <c r="A262" s="370">
        <v>258</v>
      </c>
      <c r="B262" s="218">
        <f t="shared" ca="1" si="8"/>
        <v>4.903355868322439E-3</v>
      </c>
      <c r="C262" s="370">
        <f t="shared" ca="1" si="9"/>
        <v>1004903.3558683224</v>
      </c>
      <c r="E262" s="370">
        <v>258</v>
      </c>
      <c r="F262" s="391">
        <v>1032901.198286114</v>
      </c>
    </row>
    <row r="263" spans="1:6" ht="15.6">
      <c r="A263" s="370">
        <v>259</v>
      </c>
      <c r="B263" s="218">
        <f t="shared" ca="1" si="8"/>
        <v>1.1898166179659008E-2</v>
      </c>
      <c r="C263" s="370">
        <f t="shared" ca="1" si="9"/>
        <v>1011898.1661796591</v>
      </c>
      <c r="E263" s="370">
        <v>259</v>
      </c>
      <c r="F263" s="391">
        <v>997821.01399785269</v>
      </c>
    </row>
    <row r="264" spans="1:6" ht="15.6">
      <c r="A264" s="370">
        <v>260</v>
      </c>
      <c r="B264" s="218">
        <f t="shared" ca="1" si="8"/>
        <v>-1.321105928316048E-2</v>
      </c>
      <c r="C264" s="370">
        <f t="shared" ca="1" si="9"/>
        <v>986788.94071683951</v>
      </c>
      <c r="E264" s="370">
        <v>260</v>
      </c>
      <c r="F264" s="391">
        <v>1033098.6748673952</v>
      </c>
    </row>
    <row r="265" spans="1:6" ht="15.6">
      <c r="A265" s="370">
        <v>261</v>
      </c>
      <c r="B265" s="218">
        <f t="shared" ca="1" si="8"/>
        <v>7.5947831288389993E-3</v>
      </c>
      <c r="C265" s="370">
        <f t="shared" ca="1" si="9"/>
        <v>1007594.783128839</v>
      </c>
      <c r="E265" s="370">
        <v>261</v>
      </c>
      <c r="F265" s="391">
        <v>976129.41677581833</v>
      </c>
    </row>
    <row r="266" spans="1:6" ht="15.6">
      <c r="A266" s="370">
        <v>262</v>
      </c>
      <c r="B266" s="218">
        <f t="shared" ca="1" si="8"/>
        <v>-3.0923378675193364E-2</v>
      </c>
      <c r="C266" s="370">
        <f t="shared" ca="1" si="9"/>
        <v>969076.62132480671</v>
      </c>
      <c r="E266" s="370">
        <v>262</v>
      </c>
      <c r="F266" s="391">
        <v>999248.78803112113</v>
      </c>
    </row>
    <row r="267" spans="1:6" ht="15.6">
      <c r="A267" s="370">
        <v>263</v>
      </c>
      <c r="B267" s="218">
        <f t="shared" ca="1" si="8"/>
        <v>-1.2130362317072348E-2</v>
      </c>
      <c r="C267" s="370">
        <f t="shared" ca="1" si="9"/>
        <v>987869.63768292766</v>
      </c>
      <c r="E267" s="370">
        <v>263</v>
      </c>
      <c r="F267" s="391">
        <v>994835.18948298355</v>
      </c>
    </row>
    <row r="268" spans="1:6" ht="15.6">
      <c r="A268" s="370">
        <v>264</v>
      </c>
      <c r="B268" s="218">
        <f t="shared" ca="1" si="8"/>
        <v>9.3915914033477297E-3</v>
      </c>
      <c r="C268" s="370">
        <f t="shared" ca="1" si="9"/>
        <v>1009391.5914033478</v>
      </c>
      <c r="E268" s="370">
        <v>264</v>
      </c>
      <c r="F268" s="391">
        <v>966219.6225293515</v>
      </c>
    </row>
    <row r="269" spans="1:6" ht="15.6">
      <c r="A269" s="370">
        <v>265</v>
      </c>
      <c r="B269" s="218">
        <f t="shared" ca="1" si="8"/>
        <v>-1.4520347295973776E-2</v>
      </c>
      <c r="C269" s="370">
        <f t="shared" ca="1" si="9"/>
        <v>985479.65270402632</v>
      </c>
      <c r="E269" s="370">
        <v>265</v>
      </c>
      <c r="F269" s="391">
        <v>992963.19619748706</v>
      </c>
    </row>
    <row r="270" spans="1:6" ht="15.6">
      <c r="A270" s="370">
        <v>266</v>
      </c>
      <c r="B270" s="218">
        <f t="shared" ca="1" si="8"/>
        <v>-1.3856547625419918E-2</v>
      </c>
      <c r="C270" s="370">
        <f t="shared" ca="1" si="9"/>
        <v>986143.45237458008</v>
      </c>
      <c r="E270" s="370">
        <v>266</v>
      </c>
      <c r="F270" s="391">
        <v>999491.4677844512</v>
      </c>
    </row>
    <row r="271" spans="1:6" ht="15.6">
      <c r="A271" s="370">
        <v>267</v>
      </c>
      <c r="B271" s="218">
        <f t="shared" ca="1" si="8"/>
        <v>2.0366177912212929E-2</v>
      </c>
      <c r="C271" s="370">
        <f t="shared" ca="1" si="9"/>
        <v>1020366.1779122128</v>
      </c>
      <c r="E271" s="370">
        <v>267</v>
      </c>
      <c r="F271" s="391">
        <v>1013611.0683757262</v>
      </c>
    </row>
    <row r="272" spans="1:6" ht="15.6">
      <c r="A272" s="370">
        <v>268</v>
      </c>
      <c r="B272" s="218">
        <f t="shared" ca="1" si="8"/>
        <v>-9.1230795470645196E-3</v>
      </c>
      <c r="C272" s="370">
        <f t="shared" ca="1" si="9"/>
        <v>990876.9204529355</v>
      </c>
      <c r="E272" s="370">
        <v>268</v>
      </c>
      <c r="F272" s="391">
        <v>1023681.305675274</v>
      </c>
    </row>
    <row r="273" spans="1:6" ht="15.6">
      <c r="A273" s="370">
        <v>269</v>
      </c>
      <c r="B273" s="218">
        <f t="shared" ca="1" si="8"/>
        <v>3.0224550971319576E-2</v>
      </c>
      <c r="C273" s="370">
        <f t="shared" ca="1" si="9"/>
        <v>1030224.5509713194</v>
      </c>
      <c r="E273" s="370">
        <v>269</v>
      </c>
      <c r="F273" s="391">
        <v>1004819.3835998767</v>
      </c>
    </row>
    <row r="274" spans="1:6" ht="15.6">
      <c r="A274" s="370">
        <v>270</v>
      </c>
      <c r="B274" s="218">
        <f t="shared" ca="1" si="8"/>
        <v>-1.3232675389225689E-2</v>
      </c>
      <c r="C274" s="370">
        <f t="shared" ca="1" si="9"/>
        <v>986767.32461077429</v>
      </c>
      <c r="E274" s="370">
        <v>270</v>
      </c>
      <c r="F274" s="391">
        <v>1005007.792590954</v>
      </c>
    </row>
    <row r="275" spans="1:6" ht="15.6">
      <c r="A275" s="370">
        <v>271</v>
      </c>
      <c r="B275" s="218">
        <f t="shared" ca="1" si="8"/>
        <v>-7.6922074524650285E-3</v>
      </c>
      <c r="C275" s="370">
        <f t="shared" ca="1" si="9"/>
        <v>992307.79254753503</v>
      </c>
      <c r="E275" s="370">
        <v>271</v>
      </c>
      <c r="F275" s="391">
        <v>1020631.8840514652</v>
      </c>
    </row>
    <row r="276" spans="1:6" ht="15.6">
      <c r="A276" s="370">
        <v>272</v>
      </c>
      <c r="B276" s="218">
        <f t="shared" ca="1" si="8"/>
        <v>4.1663660375932221E-2</v>
      </c>
      <c r="C276" s="370">
        <f t="shared" ca="1" si="9"/>
        <v>1041663.6603759321</v>
      </c>
      <c r="E276" s="370">
        <v>272</v>
      </c>
      <c r="F276" s="391">
        <v>991063.11155505013</v>
      </c>
    </row>
    <row r="277" spans="1:6" ht="15.6">
      <c r="A277" s="370">
        <v>273</v>
      </c>
      <c r="B277" s="218">
        <f t="shared" ca="1" si="8"/>
        <v>7.8876760641834881E-3</v>
      </c>
      <c r="C277" s="370">
        <f t="shared" ca="1" si="9"/>
        <v>1007887.6760641835</v>
      </c>
      <c r="E277" s="370">
        <v>273</v>
      </c>
      <c r="F277" s="391">
        <v>1007535.9316122581</v>
      </c>
    </row>
    <row r="278" spans="1:6" ht="15.6">
      <c r="A278" s="370">
        <v>274</v>
      </c>
      <c r="B278" s="218">
        <f t="shared" ca="1" si="8"/>
        <v>1.2984887188699012E-2</v>
      </c>
      <c r="C278" s="370">
        <f t="shared" ca="1" si="9"/>
        <v>1012984.8871886991</v>
      </c>
      <c r="E278" s="370">
        <v>274</v>
      </c>
      <c r="F278" s="391">
        <v>1002662.6724044781</v>
      </c>
    </row>
    <row r="279" spans="1:6" ht="15.6">
      <c r="A279" s="370">
        <v>275</v>
      </c>
      <c r="B279" s="218">
        <f t="shared" ca="1" si="8"/>
        <v>8.217665497705591E-3</v>
      </c>
      <c r="C279" s="370">
        <f t="shared" ca="1" si="9"/>
        <v>1008217.6654977056</v>
      </c>
      <c r="E279" s="370">
        <v>275</v>
      </c>
      <c r="F279" s="391">
        <v>1007617.6857787585</v>
      </c>
    </row>
    <row r="280" spans="1:6" ht="15.6">
      <c r="A280" s="370">
        <v>276</v>
      </c>
      <c r="B280" s="218">
        <f t="shared" ca="1" si="8"/>
        <v>-5.480568217228587E-4</v>
      </c>
      <c r="C280" s="370">
        <f t="shared" ca="1" si="9"/>
        <v>999451.94317827711</v>
      </c>
      <c r="E280" s="370">
        <v>276</v>
      </c>
      <c r="F280" s="391">
        <v>999691.91268575145</v>
      </c>
    </row>
    <row r="281" spans="1:6" ht="15.6">
      <c r="E281" s="370">
        <v>277</v>
      </c>
      <c r="F281" s="391">
        <v>998787.45778973715</v>
      </c>
    </row>
    <row r="282" spans="1:6" ht="15.6">
      <c r="E282" s="370">
        <v>278</v>
      </c>
      <c r="F282" s="391">
        <v>1002267.0960200033</v>
      </c>
    </row>
    <row r="283" spans="1:6" ht="15.6">
      <c r="E283" s="370">
        <v>279</v>
      </c>
      <c r="F283" s="391">
        <v>1002853.2298250907</v>
      </c>
    </row>
    <row r="284" spans="1:6" ht="15.6">
      <c r="E284" s="370">
        <v>280</v>
      </c>
      <c r="F284" s="391">
        <v>981810.61575344938</v>
      </c>
    </row>
    <row r="285" spans="1:6" ht="15.6">
      <c r="E285" s="370">
        <v>281</v>
      </c>
      <c r="F285" s="391">
        <v>1004836.9931598596</v>
      </c>
    </row>
    <row r="286" spans="1:6" ht="15.6">
      <c r="E286" s="370">
        <v>282</v>
      </c>
      <c r="F286" s="391">
        <v>995248.02533893567</v>
      </c>
    </row>
    <row r="287" spans="1:6" ht="15.6">
      <c r="E287" s="370">
        <v>283</v>
      </c>
      <c r="F287" s="391">
        <v>1009177.3114576923</v>
      </c>
    </row>
    <row r="288" spans="1:6" ht="15.6">
      <c r="E288" s="370">
        <v>284</v>
      </c>
      <c r="F288" s="391">
        <v>1022936.9775690624</v>
      </c>
    </row>
    <row r="289" spans="5:6" ht="15.6">
      <c r="E289" s="370">
        <v>285</v>
      </c>
      <c r="F289" s="391">
        <v>961029.9280506206</v>
      </c>
    </row>
    <row r="290" spans="5:6" ht="15.6">
      <c r="E290" s="370">
        <v>286</v>
      </c>
      <c r="F290" s="391">
        <v>996715.70206192182</v>
      </c>
    </row>
    <row r="291" spans="5:6" ht="15.6">
      <c r="E291" s="370">
        <v>287</v>
      </c>
      <c r="F291" s="391">
        <v>1008347.9519272771</v>
      </c>
    </row>
    <row r="292" spans="5:6" ht="15.6">
      <c r="E292" s="370">
        <v>288</v>
      </c>
      <c r="F292" s="391">
        <v>1005391.3670415737</v>
      </c>
    </row>
    <row r="293" spans="5:6" ht="15.6">
      <c r="E293" s="370">
        <v>289</v>
      </c>
      <c r="F293" s="391">
        <v>985999.15483894944</v>
      </c>
    </row>
    <row r="294" spans="5:6" ht="15.6">
      <c r="E294" s="370">
        <v>290</v>
      </c>
      <c r="F294" s="391">
        <v>1002274.3914060761</v>
      </c>
    </row>
    <row r="295" spans="5:6" ht="15.6">
      <c r="E295" s="370">
        <v>291</v>
      </c>
      <c r="F295" s="391">
        <v>1015661.0872512881</v>
      </c>
    </row>
    <row r="296" spans="5:6" ht="15.6">
      <c r="E296" s="370">
        <v>292</v>
      </c>
      <c r="F296" s="391">
        <v>1010001.4679572822</v>
      </c>
    </row>
    <row r="297" spans="5:6" ht="15.6">
      <c r="E297" s="370">
        <v>293</v>
      </c>
      <c r="F297" s="391">
        <v>976099.88100694434</v>
      </c>
    </row>
    <row r="298" spans="5:6" ht="15.6">
      <c r="E298" s="370">
        <v>294</v>
      </c>
      <c r="F298" s="391">
        <v>1009765.1817561451</v>
      </c>
    </row>
    <row r="299" spans="5:6" ht="15.6">
      <c r="E299" s="370">
        <v>295</v>
      </c>
      <c r="F299" s="391">
        <v>995235.28919134359</v>
      </c>
    </row>
    <row r="300" spans="5:6" ht="15.6">
      <c r="E300" s="370">
        <v>296</v>
      </c>
      <c r="F300" s="391">
        <v>972880.46828776831</v>
      </c>
    </row>
    <row r="301" spans="5:6" ht="15.6">
      <c r="E301" s="370">
        <v>297</v>
      </c>
      <c r="F301" s="391">
        <v>1029392.4827335257</v>
      </c>
    </row>
    <row r="302" spans="5:6" ht="15.6">
      <c r="E302" s="370">
        <v>298</v>
      </c>
      <c r="F302" s="391">
        <v>1016369.1404425639</v>
      </c>
    </row>
    <row r="303" spans="5:6" ht="15.6">
      <c r="E303" s="370">
        <v>299</v>
      </c>
      <c r="F303" s="391">
        <v>964638.0631402795</v>
      </c>
    </row>
    <row r="304" spans="5:6" ht="15.6">
      <c r="E304" s="370">
        <v>300</v>
      </c>
      <c r="F304" s="391">
        <v>1035232.9155207551</v>
      </c>
    </row>
    <row r="305" spans="5:6" ht="15.6">
      <c r="E305" s="370">
        <v>301</v>
      </c>
      <c r="F305" s="391">
        <v>1028617.1840112727</v>
      </c>
    </row>
    <row r="306" spans="5:6" ht="15.6">
      <c r="E306" s="370">
        <v>302</v>
      </c>
      <c r="F306" s="391">
        <v>980515.25619220815</v>
      </c>
    </row>
    <row r="307" spans="5:6" ht="15.6">
      <c r="E307" s="370">
        <v>303</v>
      </c>
      <c r="F307" s="391">
        <v>1011743.2837377571</v>
      </c>
    </row>
    <row r="308" spans="5:6" ht="15.6">
      <c r="E308" s="370">
        <v>304</v>
      </c>
      <c r="F308" s="391">
        <v>1001156.6107116007</v>
      </c>
    </row>
    <row r="309" spans="5:6" ht="15.6">
      <c r="E309" s="370">
        <v>305</v>
      </c>
      <c r="F309" s="391">
        <v>985979.47335988143</v>
      </c>
    </row>
    <row r="310" spans="5:6" ht="15.6">
      <c r="E310" s="370">
        <v>306</v>
      </c>
      <c r="F310" s="391">
        <v>988546.76882651867</v>
      </c>
    </row>
    <row r="311" spans="5:6" ht="15.6">
      <c r="E311" s="370">
        <v>307</v>
      </c>
      <c r="F311" s="391">
        <v>1009808.8447825324</v>
      </c>
    </row>
    <row r="312" spans="5:6" ht="15.6">
      <c r="E312" s="370">
        <v>308</v>
      </c>
      <c r="F312" s="391">
        <v>1005039.0804320032</v>
      </c>
    </row>
    <row r="313" spans="5:6" ht="15.6">
      <c r="E313" s="370">
        <v>309</v>
      </c>
      <c r="F313" s="391">
        <v>1020175.3008818768</v>
      </c>
    </row>
    <row r="314" spans="5:6" ht="15.6">
      <c r="E314" s="370">
        <v>310</v>
      </c>
      <c r="F314" s="391">
        <v>981993.82428033149</v>
      </c>
    </row>
    <row r="315" spans="5:6" ht="15.6">
      <c r="E315" s="370">
        <v>311</v>
      </c>
      <c r="F315" s="391">
        <v>1031484.24185626</v>
      </c>
    </row>
    <row r="316" spans="5:6" ht="15.6">
      <c r="E316" s="370">
        <v>312</v>
      </c>
      <c r="F316" s="391">
        <v>985084.03726897808</v>
      </c>
    </row>
    <row r="317" spans="5:6" ht="15.6">
      <c r="E317" s="370">
        <v>313</v>
      </c>
      <c r="F317" s="391">
        <v>981985.52913364593</v>
      </c>
    </row>
    <row r="318" spans="5:6" ht="15.6">
      <c r="E318" s="370">
        <v>314</v>
      </c>
      <c r="F318" s="391">
        <v>998923.51231186592</v>
      </c>
    </row>
    <row r="319" spans="5:6" ht="15.6">
      <c r="E319" s="370">
        <v>315</v>
      </c>
      <c r="F319" s="391">
        <v>1013672.8884391916</v>
      </c>
    </row>
    <row r="320" spans="5:6" ht="15.6">
      <c r="E320" s="370">
        <v>316</v>
      </c>
      <c r="F320" s="391">
        <v>1016348.5516446675</v>
      </c>
    </row>
    <row r="321" spans="5:6" ht="15.6">
      <c r="E321" s="370">
        <v>317</v>
      </c>
      <c r="F321" s="391">
        <v>1008122.8256464254</v>
      </c>
    </row>
    <row r="322" spans="5:6" ht="15.6">
      <c r="E322" s="370">
        <v>318</v>
      </c>
      <c r="F322" s="391">
        <v>1007388.6007493212</v>
      </c>
    </row>
    <row r="323" spans="5:6" ht="15.6">
      <c r="E323" s="370">
        <v>319</v>
      </c>
      <c r="F323" s="391">
        <v>1005064.7968605439</v>
      </c>
    </row>
    <row r="324" spans="5:6" ht="15.6">
      <c r="E324" s="370">
        <v>320</v>
      </c>
      <c r="F324" s="391">
        <v>989154.80417203775</v>
      </c>
    </row>
    <row r="325" spans="5:6" ht="15.6">
      <c r="E325" s="370">
        <v>321</v>
      </c>
      <c r="F325" s="391">
        <v>1047322.4256884794</v>
      </c>
    </row>
    <row r="326" spans="5:6" ht="15.6">
      <c r="E326" s="370">
        <v>322</v>
      </c>
      <c r="F326" s="391">
        <v>982276.6383103634</v>
      </c>
    </row>
    <row r="327" spans="5:6" ht="15.6">
      <c r="E327" s="370">
        <v>323</v>
      </c>
      <c r="F327" s="391">
        <v>997194.49224403652</v>
      </c>
    </row>
    <row r="328" spans="5:6" ht="15.6">
      <c r="E328" s="370">
        <v>324</v>
      </c>
      <c r="F328" s="391">
        <v>1004531.4468587636</v>
      </c>
    </row>
    <row r="329" spans="5:6" ht="15.6">
      <c r="E329" s="370">
        <v>325</v>
      </c>
      <c r="F329" s="391">
        <v>1007676.4038355233</v>
      </c>
    </row>
    <row r="330" spans="5:6" ht="15.6">
      <c r="E330" s="370">
        <v>326</v>
      </c>
      <c r="F330" s="391">
        <v>989912.53757338237</v>
      </c>
    </row>
    <row r="331" spans="5:6" ht="15.6">
      <c r="E331" s="370">
        <v>327</v>
      </c>
      <c r="F331" s="391">
        <v>1003364.2774244096</v>
      </c>
    </row>
    <row r="332" spans="5:6" ht="15.6">
      <c r="E332" s="370">
        <v>328</v>
      </c>
      <c r="F332" s="391">
        <v>973155.55971094687</v>
      </c>
    </row>
    <row r="333" spans="5:6" ht="15.6">
      <c r="E333" s="370">
        <v>329</v>
      </c>
      <c r="F333" s="391">
        <v>1002604.1121909131</v>
      </c>
    </row>
    <row r="334" spans="5:6" ht="15.6">
      <c r="E334" s="370">
        <v>330</v>
      </c>
      <c r="F334" s="391">
        <v>997646.71569105599</v>
      </c>
    </row>
    <row r="335" spans="5:6" ht="15.6">
      <c r="E335" s="370">
        <v>331</v>
      </c>
      <c r="F335" s="391">
        <v>1005979.852757354</v>
      </c>
    </row>
    <row r="336" spans="5:6" ht="15.6">
      <c r="E336" s="370">
        <v>332</v>
      </c>
      <c r="F336" s="391">
        <v>981068.8934159273</v>
      </c>
    </row>
    <row r="337" spans="5:6" ht="15.6">
      <c r="E337" s="370">
        <v>333</v>
      </c>
      <c r="F337" s="391">
        <v>998803.52151166159</v>
      </c>
    </row>
    <row r="338" spans="5:6" ht="15.6">
      <c r="E338" s="370">
        <v>334</v>
      </c>
      <c r="F338" s="391">
        <v>988990.4458247741</v>
      </c>
    </row>
    <row r="339" spans="5:6" ht="15.6">
      <c r="E339" s="370">
        <v>335</v>
      </c>
      <c r="F339" s="391">
        <v>1016271.3501253715</v>
      </c>
    </row>
    <row r="340" spans="5:6" ht="15.6">
      <c r="E340" s="370">
        <v>336</v>
      </c>
      <c r="F340" s="391">
        <v>1010645.8446972111</v>
      </c>
    </row>
    <row r="341" spans="5:6" ht="15.6">
      <c r="E341" s="370">
        <v>337</v>
      </c>
      <c r="F341" s="391">
        <v>1007594.0363037046</v>
      </c>
    </row>
    <row r="342" spans="5:6" ht="15.6">
      <c r="E342" s="370">
        <v>338</v>
      </c>
      <c r="F342" s="391">
        <v>1003100.0327059107</v>
      </c>
    </row>
    <row r="343" spans="5:6" ht="15.6">
      <c r="E343" s="370">
        <v>339</v>
      </c>
      <c r="F343" s="391">
        <v>975239.95349095797</v>
      </c>
    </row>
    <row r="344" spans="5:6" ht="15.6">
      <c r="E344" s="370">
        <v>340</v>
      </c>
      <c r="F344" s="391">
        <v>970354.72296166315</v>
      </c>
    </row>
    <row r="345" spans="5:6" ht="15.6">
      <c r="E345" s="370">
        <v>341</v>
      </c>
      <c r="F345" s="391">
        <v>997491.99556805508</v>
      </c>
    </row>
    <row r="346" spans="5:6" ht="15.6">
      <c r="E346" s="370">
        <v>342</v>
      </c>
      <c r="F346" s="391">
        <v>1015275.8349004183</v>
      </c>
    </row>
    <row r="347" spans="5:6" ht="15.6">
      <c r="E347" s="370">
        <v>343</v>
      </c>
      <c r="F347" s="391">
        <v>1015611.8225454222</v>
      </c>
    </row>
    <row r="348" spans="5:6" ht="15.6">
      <c r="E348" s="370">
        <v>344</v>
      </c>
      <c r="F348" s="391">
        <v>992266.40963866725</v>
      </c>
    </row>
    <row r="349" spans="5:6" ht="15.6">
      <c r="E349" s="370">
        <v>345</v>
      </c>
      <c r="F349" s="391">
        <v>1003102.3153306977</v>
      </c>
    </row>
    <row r="350" spans="5:6" ht="15.6">
      <c r="E350" s="370">
        <v>346</v>
      </c>
      <c r="F350" s="391">
        <v>997426.72778229637</v>
      </c>
    </row>
    <row r="351" spans="5:6" ht="15.6">
      <c r="E351" s="370">
        <v>347</v>
      </c>
      <c r="F351" s="391">
        <v>1019587.4279118398</v>
      </c>
    </row>
    <row r="352" spans="5:6" ht="15.6">
      <c r="E352" s="370">
        <v>348</v>
      </c>
      <c r="F352" s="391">
        <v>1023948.4037847036</v>
      </c>
    </row>
    <row r="353" spans="5:6" ht="15.6">
      <c r="E353" s="370">
        <v>349</v>
      </c>
      <c r="F353" s="391">
        <v>988571.31407659571</v>
      </c>
    </row>
    <row r="354" spans="5:6" ht="15.6">
      <c r="E354" s="370">
        <v>350</v>
      </c>
      <c r="F354" s="391">
        <v>979536.50027662306</v>
      </c>
    </row>
    <row r="355" spans="5:6" ht="15.6">
      <c r="E355" s="370">
        <v>351</v>
      </c>
      <c r="F355" s="391">
        <v>994084.69117684395</v>
      </c>
    </row>
    <row r="356" spans="5:6" ht="15.6">
      <c r="E356" s="370">
        <v>352</v>
      </c>
      <c r="F356" s="391">
        <v>977411.40696580906</v>
      </c>
    </row>
    <row r="357" spans="5:6" ht="15.6">
      <c r="E357" s="370">
        <v>353</v>
      </c>
      <c r="F357" s="391">
        <v>999613.53803170624</v>
      </c>
    </row>
    <row r="358" spans="5:6" ht="15.6">
      <c r="E358" s="370">
        <v>354</v>
      </c>
      <c r="F358" s="391">
        <v>1022520.8651690021</v>
      </c>
    </row>
    <row r="359" spans="5:6" ht="15.6">
      <c r="E359" s="370">
        <v>355</v>
      </c>
      <c r="F359" s="391">
        <v>967007.6921746037</v>
      </c>
    </row>
    <row r="360" spans="5:6" ht="15.6">
      <c r="E360" s="370">
        <v>356</v>
      </c>
      <c r="F360" s="391">
        <v>994044.3687239727</v>
      </c>
    </row>
    <row r="361" spans="5:6" ht="15.6">
      <c r="E361" s="370">
        <v>357</v>
      </c>
      <c r="F361" s="391">
        <v>973201.60947455349</v>
      </c>
    </row>
    <row r="362" spans="5:6" ht="15.6">
      <c r="E362" s="370">
        <v>358</v>
      </c>
      <c r="F362" s="391">
        <v>1001790.2372045218</v>
      </c>
    </row>
    <row r="363" spans="5:6" ht="15.6">
      <c r="E363" s="370">
        <v>359</v>
      </c>
      <c r="F363" s="391">
        <v>1001119.5742445593</v>
      </c>
    </row>
    <row r="364" spans="5:6" ht="15.6">
      <c r="E364" s="370">
        <v>360</v>
      </c>
      <c r="F364" s="391">
        <v>990888.05111515324</v>
      </c>
    </row>
    <row r="365" spans="5:6" ht="15.6">
      <c r="E365" s="370">
        <v>361</v>
      </c>
      <c r="F365" s="391">
        <v>1007178.2888929448</v>
      </c>
    </row>
    <row r="366" spans="5:6" ht="15.6">
      <c r="E366" s="370">
        <v>362</v>
      </c>
      <c r="F366" s="391">
        <v>995401.50535875547</v>
      </c>
    </row>
    <row r="367" spans="5:6" ht="15.6">
      <c r="E367" s="370">
        <v>363</v>
      </c>
      <c r="F367" s="391">
        <v>1007573.7096071499</v>
      </c>
    </row>
    <row r="368" spans="5:6" ht="15.6">
      <c r="E368" s="370">
        <v>364</v>
      </c>
      <c r="F368" s="391">
        <v>996472.77973040892</v>
      </c>
    </row>
    <row r="369" spans="5:6" ht="15.6">
      <c r="E369" s="370">
        <v>365</v>
      </c>
      <c r="F369" s="391">
        <v>981136.26942285232</v>
      </c>
    </row>
    <row r="370" spans="5:6" ht="15.6">
      <c r="E370" s="370">
        <v>366</v>
      </c>
      <c r="F370" s="391">
        <v>981926.06680746761</v>
      </c>
    </row>
    <row r="371" spans="5:6" ht="15.6">
      <c r="E371" s="370">
        <v>367</v>
      </c>
      <c r="F371" s="391">
        <v>1029489.4579695993</v>
      </c>
    </row>
    <row r="372" spans="5:6" ht="15.6">
      <c r="E372" s="370">
        <v>368</v>
      </c>
      <c r="F372" s="391">
        <v>998438.00208847516</v>
      </c>
    </row>
    <row r="373" spans="5:6" ht="15.6">
      <c r="E373" s="370">
        <v>369</v>
      </c>
      <c r="F373" s="391">
        <v>1001286.9251124603</v>
      </c>
    </row>
    <row r="374" spans="5:6" ht="15.6">
      <c r="E374" s="370">
        <v>370</v>
      </c>
      <c r="F374" s="391">
        <v>999808.69417839404</v>
      </c>
    </row>
    <row r="375" spans="5:6" ht="15.6">
      <c r="E375" s="370">
        <v>371</v>
      </c>
      <c r="F375" s="391">
        <v>982284.7950879134</v>
      </c>
    </row>
    <row r="376" spans="5:6" ht="15.6">
      <c r="E376" s="370">
        <v>372</v>
      </c>
      <c r="F376" s="391">
        <v>971363.71585165209</v>
      </c>
    </row>
    <row r="377" spans="5:6" ht="15.6">
      <c r="E377" s="370">
        <v>373</v>
      </c>
      <c r="F377" s="391">
        <v>1005635.1274188267</v>
      </c>
    </row>
    <row r="378" spans="5:6" ht="15.6">
      <c r="E378" s="370">
        <v>374</v>
      </c>
      <c r="F378" s="391">
        <v>997603.60364467523</v>
      </c>
    </row>
    <row r="379" spans="5:6" ht="15.6">
      <c r="E379" s="370">
        <v>375</v>
      </c>
      <c r="F379" s="391">
        <v>987043.4706542776</v>
      </c>
    </row>
    <row r="380" spans="5:6" ht="15.6">
      <c r="E380" s="370">
        <v>376</v>
      </c>
      <c r="F380" s="391">
        <v>1027115.4930647233</v>
      </c>
    </row>
    <row r="381" spans="5:6" ht="15.6">
      <c r="E381" s="370">
        <v>377</v>
      </c>
      <c r="F381" s="391">
        <v>1004431.3577404181</v>
      </c>
    </row>
    <row r="382" spans="5:6" ht="15.6">
      <c r="E382" s="370">
        <v>378</v>
      </c>
      <c r="F382" s="391">
        <v>992924.34766351967</v>
      </c>
    </row>
    <row r="383" spans="5:6" ht="15.6">
      <c r="E383" s="370">
        <v>379</v>
      </c>
      <c r="F383" s="391">
        <v>1038111.7594006035</v>
      </c>
    </row>
    <row r="384" spans="5:6" ht="15.6">
      <c r="E384" s="370">
        <v>380</v>
      </c>
      <c r="F384" s="391">
        <v>998749.87075086229</v>
      </c>
    </row>
    <row r="385" spans="5:6" ht="15.6">
      <c r="E385" s="370">
        <v>381</v>
      </c>
      <c r="F385" s="391">
        <v>992826.11364807142</v>
      </c>
    </row>
    <row r="386" spans="5:6" ht="15.6">
      <c r="E386" s="370">
        <v>382</v>
      </c>
      <c r="F386" s="391">
        <v>1031651.7428422136</v>
      </c>
    </row>
    <row r="387" spans="5:6" ht="15.6">
      <c r="E387" s="370">
        <v>383</v>
      </c>
      <c r="F387" s="391">
        <v>1009342.81267326</v>
      </c>
    </row>
    <row r="388" spans="5:6" ht="15.6">
      <c r="E388" s="370">
        <v>384</v>
      </c>
      <c r="F388" s="391">
        <v>999889.34723076085</v>
      </c>
    </row>
    <row r="389" spans="5:6" ht="15.6">
      <c r="E389" s="370">
        <v>385</v>
      </c>
      <c r="F389" s="391">
        <v>991116.81403297372</v>
      </c>
    </row>
    <row r="390" spans="5:6" ht="15.6">
      <c r="E390" s="370">
        <v>386</v>
      </c>
      <c r="F390" s="391">
        <v>1011533.6959639405</v>
      </c>
    </row>
    <row r="391" spans="5:6" ht="15.6">
      <c r="E391" s="370">
        <v>387</v>
      </c>
      <c r="F391" s="391">
        <v>1004104.3775399401</v>
      </c>
    </row>
    <row r="392" spans="5:6" ht="15.6">
      <c r="E392" s="370">
        <v>388</v>
      </c>
      <c r="F392" s="391">
        <v>982616.75346973748</v>
      </c>
    </row>
    <row r="393" spans="5:6" ht="15.6">
      <c r="E393" s="370">
        <v>389</v>
      </c>
      <c r="F393" s="391">
        <v>1011068.3120085944</v>
      </c>
    </row>
    <row r="394" spans="5:6" ht="15.6">
      <c r="E394" s="370">
        <v>390</v>
      </c>
      <c r="F394" s="391">
        <v>1000110.1187764512</v>
      </c>
    </row>
    <row r="395" spans="5:6" ht="15.6">
      <c r="E395" s="370">
        <v>391</v>
      </c>
      <c r="F395" s="391">
        <v>990839.52577537729</v>
      </c>
    </row>
    <row r="396" spans="5:6" ht="15.6">
      <c r="E396" s="370">
        <v>392</v>
      </c>
      <c r="F396" s="391">
        <v>992159.86684180284</v>
      </c>
    </row>
    <row r="397" spans="5:6" ht="15.6">
      <c r="E397" s="370">
        <v>393</v>
      </c>
      <c r="F397" s="391">
        <v>974533.38416096277</v>
      </c>
    </row>
    <row r="398" spans="5:6" ht="15.6">
      <c r="E398" s="370">
        <v>394</v>
      </c>
      <c r="F398" s="391">
        <v>1005043.5564834521</v>
      </c>
    </row>
    <row r="399" spans="5:6" ht="15.6">
      <c r="E399" s="370">
        <v>395</v>
      </c>
      <c r="F399" s="391">
        <v>979101.49111814331</v>
      </c>
    </row>
    <row r="400" spans="5:6" ht="15.6">
      <c r="E400" s="370">
        <v>396</v>
      </c>
      <c r="F400" s="391">
        <v>1012039.4941923679</v>
      </c>
    </row>
    <row r="401" spans="5:6" ht="15.6">
      <c r="E401" s="370">
        <v>397</v>
      </c>
      <c r="F401" s="391">
        <v>991361.15288429148</v>
      </c>
    </row>
    <row r="402" spans="5:6" ht="15.6">
      <c r="E402" s="370">
        <v>398</v>
      </c>
      <c r="F402" s="391">
        <v>994462.92694753257</v>
      </c>
    </row>
    <row r="403" spans="5:6" ht="15.6">
      <c r="E403" s="370">
        <v>399</v>
      </c>
      <c r="F403" s="391">
        <v>990419.53020501148</v>
      </c>
    </row>
    <row r="404" spans="5:6" ht="15.6">
      <c r="E404" s="370">
        <v>400</v>
      </c>
      <c r="F404" s="391">
        <v>1007549.5843520861</v>
      </c>
    </row>
    <row r="405" spans="5:6" ht="15.6">
      <c r="E405" s="370">
        <v>401</v>
      </c>
      <c r="F405" s="391">
        <v>974953.06024184183</v>
      </c>
    </row>
    <row r="406" spans="5:6" ht="15.6">
      <c r="E406" s="370">
        <v>402</v>
      </c>
      <c r="F406" s="391">
        <v>988977.55203251541</v>
      </c>
    </row>
    <row r="407" spans="5:6" ht="15.6">
      <c r="E407" s="370">
        <v>403</v>
      </c>
      <c r="F407" s="391">
        <v>994958.42290912278</v>
      </c>
    </row>
    <row r="408" spans="5:6" ht="15.6">
      <c r="E408" s="370">
        <v>404</v>
      </c>
      <c r="F408" s="391">
        <v>988204.87269706815</v>
      </c>
    </row>
    <row r="409" spans="5:6" ht="15.6">
      <c r="E409" s="370">
        <v>405</v>
      </c>
      <c r="F409" s="391">
        <v>987584.72611321486</v>
      </c>
    </row>
    <row r="410" spans="5:6" ht="15.6">
      <c r="E410" s="370">
        <v>406</v>
      </c>
      <c r="F410" s="391">
        <v>981121.80322161561</v>
      </c>
    </row>
    <row r="411" spans="5:6" ht="15.6">
      <c r="E411" s="370">
        <v>407</v>
      </c>
      <c r="F411" s="391">
        <v>998982.94023454026</v>
      </c>
    </row>
    <row r="412" spans="5:6" ht="15.6">
      <c r="E412" s="370">
        <v>408</v>
      </c>
      <c r="F412" s="391">
        <v>1022071.0309249359</v>
      </c>
    </row>
    <row r="413" spans="5:6" ht="15.6">
      <c r="E413" s="370">
        <v>409</v>
      </c>
      <c r="F413" s="391">
        <v>1025780.2934441693</v>
      </c>
    </row>
    <row r="414" spans="5:6" ht="15.6">
      <c r="E414" s="370">
        <v>410</v>
      </c>
      <c r="F414" s="391">
        <v>997226.98272624717</v>
      </c>
    </row>
    <row r="415" spans="5:6" ht="15.6">
      <c r="E415" s="370">
        <v>411</v>
      </c>
      <c r="F415" s="391">
        <v>1012307.4912717205</v>
      </c>
    </row>
    <row r="416" spans="5:6" ht="15.6">
      <c r="E416" s="370">
        <v>412</v>
      </c>
      <c r="F416" s="391">
        <v>1010036.5418026756</v>
      </c>
    </row>
    <row r="417" spans="5:6" ht="15.6">
      <c r="E417" s="370">
        <v>413</v>
      </c>
      <c r="F417" s="391">
        <v>996185.5340306873</v>
      </c>
    </row>
    <row r="418" spans="5:6" ht="15.6">
      <c r="E418" s="370">
        <v>414</v>
      </c>
      <c r="F418" s="391">
        <v>1008442.4831516423</v>
      </c>
    </row>
    <row r="419" spans="5:6" ht="15.6">
      <c r="E419" s="370">
        <v>415</v>
      </c>
      <c r="F419" s="391">
        <v>1000678.5556173478</v>
      </c>
    </row>
    <row r="420" spans="5:6" ht="15.6">
      <c r="E420" s="370">
        <v>416</v>
      </c>
      <c r="F420" s="391">
        <v>1018012.9395477695</v>
      </c>
    </row>
    <row r="421" spans="5:6" ht="15.6">
      <c r="E421" s="370">
        <v>417</v>
      </c>
      <c r="F421" s="391">
        <v>976578.32065065322</v>
      </c>
    </row>
    <row r="422" spans="5:6" ht="15.6">
      <c r="E422" s="370">
        <v>418</v>
      </c>
      <c r="F422" s="391">
        <v>994335.75696439389</v>
      </c>
    </row>
    <row r="423" spans="5:6" ht="15.6">
      <c r="E423" s="370">
        <v>419</v>
      </c>
      <c r="F423" s="391">
        <v>1022141.0050849915</v>
      </c>
    </row>
    <row r="424" spans="5:6" ht="15.6">
      <c r="E424" s="370">
        <v>420</v>
      </c>
      <c r="F424" s="391">
        <v>1018924.2189800689</v>
      </c>
    </row>
    <row r="425" spans="5:6" ht="15.6">
      <c r="E425" s="370">
        <v>421</v>
      </c>
      <c r="F425" s="391">
        <v>997293.92276997515</v>
      </c>
    </row>
    <row r="426" spans="5:6" ht="15.6">
      <c r="E426" s="370">
        <v>422</v>
      </c>
      <c r="F426" s="391">
        <v>1015089.0470414027</v>
      </c>
    </row>
    <row r="427" spans="5:6" ht="15.6">
      <c r="E427" s="370">
        <v>423</v>
      </c>
      <c r="F427" s="391">
        <v>980277.7822661961</v>
      </c>
    </row>
    <row r="428" spans="5:6" ht="15.6">
      <c r="E428" s="370">
        <v>424</v>
      </c>
      <c r="F428" s="391">
        <v>1010758.2103137338</v>
      </c>
    </row>
    <row r="429" spans="5:6" ht="15.6">
      <c r="E429" s="370">
        <v>425</v>
      </c>
      <c r="F429" s="391">
        <v>1022133.9834929355</v>
      </c>
    </row>
    <row r="430" spans="5:6" ht="15.6">
      <c r="E430" s="370">
        <v>426</v>
      </c>
      <c r="F430" s="391">
        <v>994810.49570738093</v>
      </c>
    </row>
    <row r="431" spans="5:6" ht="15.6">
      <c r="E431" s="370">
        <v>427</v>
      </c>
      <c r="F431" s="391">
        <v>994661.32701928867</v>
      </c>
    </row>
    <row r="432" spans="5:6" ht="15.6">
      <c r="E432" s="370">
        <v>428</v>
      </c>
      <c r="F432" s="391">
        <v>1022335.9592544676</v>
      </c>
    </row>
    <row r="433" spans="5:6" ht="15.6">
      <c r="E433" s="370">
        <v>429</v>
      </c>
      <c r="F433" s="391">
        <v>998978.40738660085</v>
      </c>
    </row>
    <row r="434" spans="5:6" ht="15.6">
      <c r="E434" s="370">
        <v>430</v>
      </c>
      <c r="F434" s="391">
        <v>1007940.3269873251</v>
      </c>
    </row>
    <row r="435" spans="5:6" ht="15.6">
      <c r="E435" s="370">
        <v>431</v>
      </c>
      <c r="F435" s="391">
        <v>1003703.1830666478</v>
      </c>
    </row>
    <row r="436" spans="5:6" ht="15.6">
      <c r="E436" s="370">
        <v>432</v>
      </c>
      <c r="F436" s="391">
        <v>983898.87630665943</v>
      </c>
    </row>
    <row r="437" spans="5:6" ht="15.6">
      <c r="E437" s="370">
        <v>433</v>
      </c>
      <c r="F437" s="391">
        <v>1025026.4705511818</v>
      </c>
    </row>
    <row r="438" spans="5:6" ht="15.6">
      <c r="E438" s="370">
        <v>434</v>
      </c>
      <c r="F438" s="391">
        <v>987271.42582080292</v>
      </c>
    </row>
    <row r="439" spans="5:6" ht="15.6">
      <c r="E439" s="370">
        <v>435</v>
      </c>
      <c r="F439" s="391">
        <v>1015945.1084607403</v>
      </c>
    </row>
    <row r="440" spans="5:6" ht="15.6">
      <c r="E440" s="370">
        <v>436</v>
      </c>
      <c r="F440" s="391">
        <v>997764.94081758428</v>
      </c>
    </row>
    <row r="441" spans="5:6" ht="15.6">
      <c r="E441" s="370">
        <v>437</v>
      </c>
      <c r="F441" s="391">
        <v>977828.14945196977</v>
      </c>
    </row>
    <row r="442" spans="5:6" ht="15.6">
      <c r="E442" s="370">
        <v>438</v>
      </c>
      <c r="F442" s="391">
        <v>951773.60661669995</v>
      </c>
    </row>
    <row r="443" spans="5:6" ht="15.6">
      <c r="E443" s="370">
        <v>439</v>
      </c>
      <c r="F443" s="391">
        <v>978313.92236807221</v>
      </c>
    </row>
    <row r="444" spans="5:6" ht="15.6">
      <c r="E444" s="370">
        <v>440</v>
      </c>
      <c r="F444" s="391">
        <v>1024127.3037949575</v>
      </c>
    </row>
    <row r="445" spans="5:6" ht="15.6">
      <c r="E445" s="370">
        <v>441</v>
      </c>
      <c r="F445" s="391">
        <v>1002278.3459210944</v>
      </c>
    </row>
    <row r="446" spans="5:6" ht="15.6">
      <c r="E446" s="370">
        <v>442</v>
      </c>
      <c r="F446" s="391">
        <v>1005640.7898039963</v>
      </c>
    </row>
    <row r="447" spans="5:6" ht="15.6">
      <c r="E447" s="370">
        <v>443</v>
      </c>
      <c r="F447" s="391">
        <v>1005048.003729339</v>
      </c>
    </row>
    <row r="448" spans="5:6" ht="15.6">
      <c r="E448" s="370">
        <v>444</v>
      </c>
      <c r="F448" s="391">
        <v>1005262.9544589113</v>
      </c>
    </row>
    <row r="449" spans="5:6" ht="15.6">
      <c r="E449" s="370">
        <v>445</v>
      </c>
      <c r="F449" s="391">
        <v>1003080.3513089963</v>
      </c>
    </row>
    <row r="450" spans="5:6" ht="15.6">
      <c r="E450" s="370">
        <v>446</v>
      </c>
      <c r="F450" s="391">
        <v>993177.58516561298</v>
      </c>
    </row>
    <row r="451" spans="5:6" ht="15.6">
      <c r="E451" s="370">
        <v>447</v>
      </c>
      <c r="F451" s="391">
        <v>1018395.6443130005</v>
      </c>
    </row>
    <row r="452" spans="5:6" ht="15.6">
      <c r="E452" s="370">
        <v>448</v>
      </c>
      <c r="F452" s="391">
        <v>1034651.8380049506</v>
      </c>
    </row>
    <row r="453" spans="5:6" ht="15.6">
      <c r="E453" s="370">
        <v>449</v>
      </c>
      <c r="F453" s="391">
        <v>1016704.808249298</v>
      </c>
    </row>
    <row r="454" spans="5:6" ht="15.6">
      <c r="E454" s="370">
        <v>450</v>
      </c>
      <c r="F454" s="391">
        <v>980170.51263086323</v>
      </c>
    </row>
    <row r="455" spans="5:6" ht="15.6">
      <c r="E455" s="370">
        <v>451</v>
      </c>
      <c r="F455" s="391">
        <v>991278.55289711221</v>
      </c>
    </row>
    <row r="456" spans="5:6" ht="15.6">
      <c r="E456" s="370">
        <v>452</v>
      </c>
      <c r="F456" s="391">
        <v>990696.12218682456</v>
      </c>
    </row>
    <row r="457" spans="5:6" ht="15.6">
      <c r="E457" s="370">
        <v>453</v>
      </c>
      <c r="F457" s="391">
        <v>988601.20290660101</v>
      </c>
    </row>
    <row r="458" spans="5:6" ht="15.6">
      <c r="E458" s="370">
        <v>454</v>
      </c>
      <c r="F458" s="391">
        <v>996889.61648817628</v>
      </c>
    </row>
    <row r="459" spans="5:6" ht="15.6">
      <c r="E459" s="370">
        <v>455</v>
      </c>
      <c r="F459" s="391">
        <v>1032650.4280817216</v>
      </c>
    </row>
    <row r="460" spans="5:6" ht="15.6">
      <c r="E460" s="370">
        <v>456</v>
      </c>
      <c r="F460" s="391">
        <v>1004154.682862014</v>
      </c>
    </row>
    <row r="461" spans="5:6" ht="15.6">
      <c r="E461" s="370">
        <v>457</v>
      </c>
      <c r="F461" s="391">
        <v>1018935.4218981257</v>
      </c>
    </row>
    <row r="462" spans="5:6" ht="15.6">
      <c r="E462" s="370">
        <v>458</v>
      </c>
      <c r="F462" s="391">
        <v>1005892.1418915187</v>
      </c>
    </row>
    <row r="463" spans="5:6" ht="15.6">
      <c r="E463" s="370">
        <v>459</v>
      </c>
      <c r="F463" s="391">
        <v>992184.27849392756</v>
      </c>
    </row>
    <row r="464" spans="5:6" ht="15.6">
      <c r="E464" s="370">
        <v>460</v>
      </c>
      <c r="F464" s="391">
        <v>978317.85227050271</v>
      </c>
    </row>
    <row r="465" spans="5:6" ht="15.6">
      <c r="E465" s="370">
        <v>461</v>
      </c>
      <c r="F465" s="391">
        <v>995168.10852603184</v>
      </c>
    </row>
    <row r="466" spans="5:6" ht="15.6">
      <c r="E466" s="370">
        <v>462</v>
      </c>
      <c r="F466" s="391">
        <v>1030501.6296774263</v>
      </c>
    </row>
    <row r="467" spans="5:6" ht="15.6">
      <c r="E467" s="370">
        <v>463</v>
      </c>
      <c r="F467" s="391">
        <v>1023954.062132564</v>
      </c>
    </row>
    <row r="468" spans="5:6" ht="15.6">
      <c r="E468" s="370">
        <v>464</v>
      </c>
      <c r="F468" s="391">
        <v>998482.26039763214</v>
      </c>
    </row>
    <row r="469" spans="5:6" ht="15.6">
      <c r="E469" s="370">
        <v>465</v>
      </c>
      <c r="F469" s="391">
        <v>956677.50341243006</v>
      </c>
    </row>
    <row r="470" spans="5:6" ht="15.6">
      <c r="E470" s="370">
        <v>466</v>
      </c>
      <c r="F470" s="391">
        <v>1005195.6930281842</v>
      </c>
    </row>
    <row r="471" spans="5:6" ht="15.6">
      <c r="E471" s="370">
        <v>467</v>
      </c>
      <c r="F471" s="391">
        <v>997646.43847839895</v>
      </c>
    </row>
    <row r="472" spans="5:6" ht="15.6">
      <c r="E472" s="370">
        <v>468</v>
      </c>
      <c r="F472" s="391">
        <v>994285.59826959448</v>
      </c>
    </row>
    <row r="473" spans="5:6" ht="15.6">
      <c r="E473" s="370">
        <v>469</v>
      </c>
      <c r="F473" s="391">
        <v>1011188.1868947734</v>
      </c>
    </row>
    <row r="474" spans="5:6" ht="15.6">
      <c r="E474" s="370">
        <v>470</v>
      </c>
      <c r="F474" s="391">
        <v>993041.90507273574</v>
      </c>
    </row>
    <row r="475" spans="5:6" ht="15.6">
      <c r="E475" s="370">
        <v>471</v>
      </c>
      <c r="F475" s="391">
        <v>1024619.7219794759</v>
      </c>
    </row>
    <row r="476" spans="5:6" ht="15.6">
      <c r="E476" s="370">
        <v>472</v>
      </c>
      <c r="F476" s="391">
        <v>1000317.0304192655</v>
      </c>
    </row>
    <row r="477" spans="5:6" ht="15.6">
      <c r="E477" s="370">
        <v>473</v>
      </c>
      <c r="F477" s="391">
        <v>1013435.2150709478</v>
      </c>
    </row>
    <row r="478" spans="5:6" ht="15.6">
      <c r="E478" s="370">
        <v>474</v>
      </c>
      <c r="F478" s="391">
        <v>981561.53200644476</v>
      </c>
    </row>
    <row r="479" spans="5:6" ht="15.6">
      <c r="E479" s="370">
        <v>475</v>
      </c>
      <c r="F479" s="391">
        <v>988000.6505506041</v>
      </c>
    </row>
    <row r="480" spans="5:6" ht="15.6">
      <c r="E480" s="370">
        <v>476</v>
      </c>
      <c r="F480" s="391">
        <v>1011620.8291578002</v>
      </c>
    </row>
    <row r="481" spans="5:6" ht="15.6">
      <c r="E481" s="370">
        <v>477</v>
      </c>
      <c r="F481" s="391">
        <v>963195.92055681534</v>
      </c>
    </row>
    <row r="482" spans="5:6" ht="15.6">
      <c r="E482" s="370">
        <v>478</v>
      </c>
      <c r="F482" s="391">
        <v>1005036.9861932371</v>
      </c>
    </row>
    <row r="483" spans="5:6" ht="15.6">
      <c r="E483" s="370">
        <v>479</v>
      </c>
      <c r="F483" s="391">
        <v>989042.06761081691</v>
      </c>
    </row>
    <row r="484" spans="5:6" ht="15.6">
      <c r="E484" s="370">
        <v>480</v>
      </c>
      <c r="F484" s="391">
        <v>1008857.7988993723</v>
      </c>
    </row>
    <row r="485" spans="5:6" ht="15.6">
      <c r="E485" s="370">
        <v>481</v>
      </c>
      <c r="F485" s="391">
        <v>1006146.9645898804</v>
      </c>
    </row>
    <row r="486" spans="5:6" ht="15.6">
      <c r="E486" s="370">
        <v>482</v>
      </c>
      <c r="F486" s="391">
        <v>991813.10702494602</v>
      </c>
    </row>
    <row r="487" spans="5:6" ht="15.6">
      <c r="E487" s="370">
        <v>483</v>
      </c>
      <c r="F487" s="391">
        <v>988766.80670132732</v>
      </c>
    </row>
    <row r="488" spans="5:6" ht="15.6">
      <c r="E488" s="370">
        <v>484</v>
      </c>
      <c r="F488" s="391">
        <v>981471.18398074911</v>
      </c>
    </row>
    <row r="489" spans="5:6" ht="15.6">
      <c r="E489" s="370">
        <v>485</v>
      </c>
      <c r="F489" s="391">
        <v>980894.21616163314</v>
      </c>
    </row>
    <row r="490" spans="5:6" ht="15.6">
      <c r="E490" s="370">
        <v>486</v>
      </c>
      <c r="F490" s="391">
        <v>998347.97687407711</v>
      </c>
    </row>
    <row r="491" spans="5:6" ht="15.6">
      <c r="E491" s="370">
        <v>487</v>
      </c>
      <c r="F491" s="391">
        <v>989542.13573526929</v>
      </c>
    </row>
    <row r="492" spans="5:6" ht="15.6">
      <c r="E492" s="370">
        <v>488</v>
      </c>
      <c r="F492" s="391">
        <v>1003841.6560596444</v>
      </c>
    </row>
    <row r="493" spans="5:6" ht="15.6">
      <c r="E493" s="370">
        <v>489</v>
      </c>
      <c r="F493" s="391">
        <v>971821.67724709585</v>
      </c>
    </row>
    <row r="494" spans="5:6" ht="15.6">
      <c r="E494" s="370">
        <v>490</v>
      </c>
      <c r="F494" s="391">
        <v>972531.04520830361</v>
      </c>
    </row>
    <row r="495" spans="5:6" ht="15.6">
      <c r="E495" s="370">
        <v>491</v>
      </c>
      <c r="F495" s="391">
        <v>1013461.166021155</v>
      </c>
    </row>
    <row r="496" spans="5:6" ht="15.6">
      <c r="E496" s="370">
        <v>492</v>
      </c>
      <c r="F496" s="391">
        <v>999705.66955437791</v>
      </c>
    </row>
    <row r="497" spans="5:6" ht="15.6">
      <c r="E497" s="370">
        <v>493</v>
      </c>
      <c r="F497" s="391">
        <v>1023432.4916326192</v>
      </c>
    </row>
    <row r="498" spans="5:6" ht="15.6">
      <c r="E498" s="370">
        <v>494</v>
      </c>
      <c r="F498" s="391">
        <v>1001711.8636757103</v>
      </c>
    </row>
    <row r="499" spans="5:6" ht="15.6">
      <c r="E499" s="370">
        <v>495</v>
      </c>
      <c r="F499" s="391">
        <v>1013068.2504256872</v>
      </c>
    </row>
    <row r="500" spans="5:6" ht="15.6">
      <c r="E500" s="370">
        <v>496</v>
      </c>
      <c r="F500" s="391">
        <v>1013650.8362866356</v>
      </c>
    </row>
    <row r="501" spans="5:6" ht="15.6">
      <c r="E501" s="370">
        <v>497</v>
      </c>
      <c r="F501" s="391">
        <v>1007656.4529432994</v>
      </c>
    </row>
    <row r="502" spans="5:6" ht="15.6">
      <c r="E502" s="370">
        <v>498</v>
      </c>
      <c r="F502" s="391">
        <v>1003637.8589723562</v>
      </c>
    </row>
    <row r="503" spans="5:6" ht="15.6">
      <c r="E503" s="370">
        <v>499</v>
      </c>
      <c r="F503" s="391">
        <v>960645.16906147508</v>
      </c>
    </row>
    <row r="504" spans="5:6" ht="15.6">
      <c r="E504" s="370">
        <v>500</v>
      </c>
      <c r="F504" s="391">
        <v>976862.29527490097</v>
      </c>
    </row>
    <row r="505" spans="5:6" ht="15.6">
      <c r="E505" s="370">
        <v>501</v>
      </c>
      <c r="F505" s="391">
        <v>1024124.7312243065</v>
      </c>
    </row>
    <row r="506" spans="5:6" ht="15.6">
      <c r="E506" s="370">
        <v>502</v>
      </c>
      <c r="F506" s="391">
        <v>995040.62246874627</v>
      </c>
    </row>
    <row r="507" spans="5:6" ht="15.6">
      <c r="E507" s="370">
        <v>503</v>
      </c>
      <c r="F507" s="391">
        <v>1012238.929472752</v>
      </c>
    </row>
    <row r="508" spans="5:6" ht="15.6">
      <c r="E508" s="370">
        <v>504</v>
      </c>
      <c r="F508" s="391">
        <v>989806.3345896611</v>
      </c>
    </row>
    <row r="509" spans="5:6" ht="15.6">
      <c r="E509" s="370">
        <v>505</v>
      </c>
      <c r="F509" s="391">
        <v>981898.00363932457</v>
      </c>
    </row>
    <row r="510" spans="5:6" ht="15.6">
      <c r="E510" s="370">
        <v>506</v>
      </c>
      <c r="F510" s="391">
        <v>1020157.2156065506</v>
      </c>
    </row>
    <row r="511" spans="5:6" ht="15.6">
      <c r="E511" s="370">
        <v>507</v>
      </c>
      <c r="F511" s="391">
        <v>1021591.5676488796</v>
      </c>
    </row>
    <row r="512" spans="5:6" ht="15.6">
      <c r="E512" s="370">
        <v>508</v>
      </c>
      <c r="F512" s="391">
        <v>1000745.7419076049</v>
      </c>
    </row>
    <row r="513" spans="5:6" ht="15.6">
      <c r="E513" s="370">
        <v>509</v>
      </c>
      <c r="F513" s="391">
        <v>992683.58737851551</v>
      </c>
    </row>
    <row r="514" spans="5:6" ht="15.6">
      <c r="E514" s="370">
        <v>510</v>
      </c>
      <c r="F514" s="391">
        <v>986498.28838743945</v>
      </c>
    </row>
    <row r="515" spans="5:6" ht="15.6">
      <c r="E515" s="370">
        <v>511</v>
      </c>
      <c r="F515" s="391">
        <v>1002654.8793899586</v>
      </c>
    </row>
    <row r="516" spans="5:6" ht="15.6">
      <c r="E516" s="370">
        <v>512</v>
      </c>
      <c r="F516" s="391">
        <v>993555.59399419441</v>
      </c>
    </row>
    <row r="517" spans="5:6" ht="15.6">
      <c r="E517" s="370">
        <v>513</v>
      </c>
      <c r="F517" s="391">
        <v>968781.11473423522</v>
      </c>
    </row>
    <row r="518" spans="5:6" ht="15.6">
      <c r="E518" s="370">
        <v>514</v>
      </c>
      <c r="F518" s="391">
        <v>974440.76517719531</v>
      </c>
    </row>
    <row r="519" spans="5:6" ht="15.6">
      <c r="E519" s="370">
        <v>515</v>
      </c>
      <c r="F519" s="391">
        <v>982550.1862584271</v>
      </c>
    </row>
    <row r="520" spans="5:6" ht="15.6">
      <c r="E520" s="370">
        <v>516</v>
      </c>
      <c r="F520" s="391">
        <v>996145.31376110238</v>
      </c>
    </row>
    <row r="521" spans="5:6" ht="15.6">
      <c r="E521" s="370">
        <v>517</v>
      </c>
      <c r="F521" s="391">
        <v>983766.51099425333</v>
      </c>
    </row>
    <row r="522" spans="5:6" ht="15.6">
      <c r="E522" s="370">
        <v>518</v>
      </c>
      <c r="F522" s="391">
        <v>1008070.1710091027</v>
      </c>
    </row>
    <row r="523" spans="5:6" ht="15.6">
      <c r="E523" s="370">
        <v>519</v>
      </c>
      <c r="F523" s="391">
        <v>996817.98660918663</v>
      </c>
    </row>
    <row r="524" spans="5:6" ht="15.6">
      <c r="E524" s="370">
        <v>520</v>
      </c>
      <c r="F524" s="391">
        <v>1029593.2100890805</v>
      </c>
    </row>
    <row r="525" spans="5:6" ht="15.6">
      <c r="E525" s="370">
        <v>521</v>
      </c>
      <c r="F525" s="391">
        <v>998828.06174037198</v>
      </c>
    </row>
    <row r="526" spans="5:6" ht="15.6">
      <c r="E526" s="370">
        <v>522</v>
      </c>
      <c r="F526" s="391">
        <v>1021280.0097503874</v>
      </c>
    </row>
    <row r="527" spans="5:6" ht="15.6">
      <c r="E527" s="370">
        <v>523</v>
      </c>
      <c r="F527" s="391">
        <v>1017982.2022776107</v>
      </c>
    </row>
    <row r="528" spans="5:6" ht="15.6">
      <c r="E528" s="370">
        <v>524</v>
      </c>
      <c r="F528" s="391">
        <v>962327.42832874134</v>
      </c>
    </row>
    <row r="529" spans="5:6" ht="15.6">
      <c r="E529" s="370">
        <v>525</v>
      </c>
      <c r="F529" s="391">
        <v>978670.53795679298</v>
      </c>
    </row>
    <row r="530" spans="5:6" ht="15.6">
      <c r="E530" s="370">
        <v>526</v>
      </c>
      <c r="F530" s="391">
        <v>994440.95286930515</v>
      </c>
    </row>
    <row r="531" spans="5:6" ht="15.6">
      <c r="E531" s="370">
        <v>527</v>
      </c>
      <c r="F531" s="391">
        <v>977121.87556314806</v>
      </c>
    </row>
    <row r="532" spans="5:6" ht="15.6">
      <c r="E532" s="370">
        <v>528</v>
      </c>
      <c r="F532" s="391">
        <v>1024917.6400435749</v>
      </c>
    </row>
    <row r="533" spans="5:6" ht="15.6">
      <c r="E533" s="370">
        <v>529</v>
      </c>
      <c r="F533" s="391">
        <v>996045.35170590261</v>
      </c>
    </row>
    <row r="534" spans="5:6" ht="15.6">
      <c r="E534" s="370">
        <v>530</v>
      </c>
      <c r="F534" s="391">
        <v>1005752.6049675884</v>
      </c>
    </row>
    <row r="535" spans="5:6" ht="15.6">
      <c r="E535" s="370">
        <v>531</v>
      </c>
      <c r="F535" s="391">
        <v>1005506.957982494</v>
      </c>
    </row>
    <row r="536" spans="5:6" ht="15.6">
      <c r="E536" s="370">
        <v>532</v>
      </c>
      <c r="F536" s="391">
        <v>978336.64849730721</v>
      </c>
    </row>
    <row r="537" spans="5:6" ht="15.6">
      <c r="E537" s="370">
        <v>533</v>
      </c>
      <c r="F537" s="391">
        <v>1006054.7930231689</v>
      </c>
    </row>
    <row r="538" spans="5:6" ht="15.6">
      <c r="E538" s="370">
        <v>534</v>
      </c>
      <c r="F538" s="391">
        <v>999122.68141916557</v>
      </c>
    </row>
    <row r="539" spans="5:6" ht="15.6">
      <c r="E539" s="370">
        <v>535</v>
      </c>
      <c r="F539" s="391">
        <v>999181.68735912547</v>
      </c>
    </row>
    <row r="540" spans="5:6" ht="15.6">
      <c r="E540" s="370">
        <v>536</v>
      </c>
      <c r="F540" s="391">
        <v>996846.38127687003</v>
      </c>
    </row>
    <row r="541" spans="5:6" ht="15.6">
      <c r="E541" s="370">
        <v>537</v>
      </c>
      <c r="F541" s="391">
        <v>1020959.5204858433</v>
      </c>
    </row>
    <row r="542" spans="5:6" ht="15.6">
      <c r="E542" s="370">
        <v>538</v>
      </c>
      <c r="F542" s="391">
        <v>999403.53907120228</v>
      </c>
    </row>
    <row r="543" spans="5:6" ht="15.6">
      <c r="E543" s="370">
        <v>539</v>
      </c>
      <c r="F543" s="391">
        <v>1003941.0417185868</v>
      </c>
    </row>
    <row r="544" spans="5:6" ht="15.6">
      <c r="E544" s="370">
        <v>540</v>
      </c>
      <c r="F544" s="391">
        <v>1037136.6191018241</v>
      </c>
    </row>
    <row r="545" spans="5:6" ht="15.6">
      <c r="E545" s="370">
        <v>541</v>
      </c>
      <c r="F545" s="391">
        <v>1025630.1286524447</v>
      </c>
    </row>
    <row r="546" spans="5:6" ht="15.6">
      <c r="E546" s="370">
        <v>542</v>
      </c>
      <c r="F546" s="391">
        <v>1010853.9775253886</v>
      </c>
    </row>
    <row r="547" spans="5:6" ht="15.6">
      <c r="E547" s="370">
        <v>543</v>
      </c>
      <c r="F547" s="391">
        <v>1004232.6031635158</v>
      </c>
    </row>
    <row r="548" spans="5:6" ht="15.6">
      <c r="E548" s="370">
        <v>544</v>
      </c>
      <c r="F548" s="391">
        <v>983199.06775632838</v>
      </c>
    </row>
    <row r="549" spans="5:6" ht="15.6">
      <c r="E549" s="370">
        <v>545</v>
      </c>
      <c r="F549" s="391">
        <v>999417.92404888931</v>
      </c>
    </row>
    <row r="550" spans="5:6" ht="15.6">
      <c r="E550" s="370">
        <v>546</v>
      </c>
      <c r="F550" s="391">
        <v>1002231.7770465853</v>
      </c>
    </row>
    <row r="551" spans="5:6" ht="15.6">
      <c r="E551" s="370">
        <v>547</v>
      </c>
      <c r="F551" s="391">
        <v>1027925.4940002292</v>
      </c>
    </row>
    <row r="552" spans="5:6" ht="15.6">
      <c r="E552" s="370">
        <v>548</v>
      </c>
      <c r="F552" s="391">
        <v>971813.03797034314</v>
      </c>
    </row>
    <row r="553" spans="5:6" ht="15.6">
      <c r="E553" s="370">
        <v>549</v>
      </c>
      <c r="F553" s="391">
        <v>1002542.8771736355</v>
      </c>
    </row>
    <row r="554" spans="5:6" ht="15.6">
      <c r="E554" s="370">
        <v>550</v>
      </c>
      <c r="F554" s="391">
        <v>994797.33042686793</v>
      </c>
    </row>
    <row r="555" spans="5:6" ht="15.6">
      <c r="E555" s="370">
        <v>551</v>
      </c>
      <c r="F555" s="391">
        <v>990453.1928607442</v>
      </c>
    </row>
    <row r="556" spans="5:6" ht="15.6">
      <c r="E556" s="370">
        <v>552</v>
      </c>
      <c r="F556" s="391">
        <v>962481.65658153465</v>
      </c>
    </row>
    <row r="557" spans="5:6" ht="15.6">
      <c r="E557" s="370">
        <v>553</v>
      </c>
      <c r="F557" s="391">
        <v>1019027.1628186116</v>
      </c>
    </row>
    <row r="558" spans="5:6" ht="15.6">
      <c r="E558" s="370">
        <v>554</v>
      </c>
      <c r="F558" s="391">
        <v>1000061.2242520135</v>
      </c>
    </row>
    <row r="559" spans="5:6" ht="15.6">
      <c r="E559" s="370">
        <v>555</v>
      </c>
      <c r="F559" s="391">
        <v>1027102.6833613992</v>
      </c>
    </row>
    <row r="560" spans="5:6" ht="15.6">
      <c r="E560" s="370">
        <v>556</v>
      </c>
      <c r="F560" s="391">
        <v>982807.54343423306</v>
      </c>
    </row>
    <row r="561" spans="5:6" ht="15.6">
      <c r="E561" s="370">
        <v>557</v>
      </c>
      <c r="F561" s="391">
        <v>1015265.9397130343</v>
      </c>
    </row>
    <row r="562" spans="5:6" ht="15.6">
      <c r="E562" s="370">
        <v>558</v>
      </c>
      <c r="F562" s="391">
        <v>985862.02137834067</v>
      </c>
    </row>
    <row r="563" spans="5:6" ht="15.6">
      <c r="E563" s="370">
        <v>559</v>
      </c>
      <c r="F563" s="391">
        <v>989143.83408393594</v>
      </c>
    </row>
    <row r="564" spans="5:6" ht="15.6">
      <c r="E564" s="370">
        <v>560</v>
      </c>
      <c r="F564" s="391">
        <v>1015294.8455840112</v>
      </c>
    </row>
    <row r="565" spans="5:6" ht="15.6">
      <c r="E565" s="370">
        <v>561</v>
      </c>
      <c r="F565" s="391">
        <v>990583.92717455316</v>
      </c>
    </row>
    <row r="566" spans="5:6" ht="15.6">
      <c r="E566" s="370">
        <v>562</v>
      </c>
      <c r="F566" s="391">
        <v>1008362.3694135753</v>
      </c>
    </row>
    <row r="567" spans="5:6" ht="15.6">
      <c r="E567" s="370">
        <v>563</v>
      </c>
      <c r="F567" s="391">
        <v>1007344.5180397225</v>
      </c>
    </row>
    <row r="568" spans="5:6" ht="15.6">
      <c r="E568" s="370">
        <v>564</v>
      </c>
      <c r="F568" s="391">
        <v>1028123.890119591</v>
      </c>
    </row>
    <row r="569" spans="5:6" ht="15.6">
      <c r="E569" s="370">
        <v>565</v>
      </c>
      <c r="F569" s="391">
        <v>1008567.9613920019</v>
      </c>
    </row>
    <row r="570" spans="5:6" ht="15.6">
      <c r="E570" s="370">
        <v>566</v>
      </c>
      <c r="F570" s="391">
        <v>990587.89525664202</v>
      </c>
    </row>
    <row r="571" spans="5:6" ht="15.6">
      <c r="E571" s="370">
        <v>567</v>
      </c>
      <c r="F571" s="391">
        <v>980473.15171831823</v>
      </c>
    </row>
    <row r="572" spans="5:6" ht="15.6">
      <c r="E572" s="370">
        <v>568</v>
      </c>
      <c r="F572" s="391">
        <v>976969.24833957641</v>
      </c>
    </row>
    <row r="573" spans="5:6" ht="15.6">
      <c r="E573" s="370">
        <v>569</v>
      </c>
      <c r="F573" s="391">
        <v>1006511.3447427417</v>
      </c>
    </row>
    <row r="574" spans="5:6" ht="15.6">
      <c r="E574" s="370">
        <v>570</v>
      </c>
      <c r="F574" s="391">
        <v>1012028.3401575048</v>
      </c>
    </row>
    <row r="575" spans="5:6" ht="15.6">
      <c r="E575" s="370">
        <v>571</v>
      </c>
      <c r="F575" s="391">
        <v>1016877.2733251208</v>
      </c>
    </row>
    <row r="576" spans="5:6" ht="15.6">
      <c r="E576" s="370">
        <v>572</v>
      </c>
      <c r="F576" s="391">
        <v>972375.1627902207</v>
      </c>
    </row>
    <row r="577" spans="5:6" ht="15.6">
      <c r="E577" s="370">
        <v>573</v>
      </c>
      <c r="F577" s="391">
        <v>1036329.3938773022</v>
      </c>
    </row>
    <row r="578" spans="5:6" ht="15.6">
      <c r="E578" s="370">
        <v>574</v>
      </c>
      <c r="F578" s="391">
        <v>986270.42013513786</v>
      </c>
    </row>
    <row r="579" spans="5:6" ht="15.6">
      <c r="E579" s="370">
        <v>575</v>
      </c>
      <c r="F579" s="391">
        <v>979599.53000486991</v>
      </c>
    </row>
    <row r="580" spans="5:6" ht="15.6">
      <c r="E580" s="370">
        <v>576</v>
      </c>
      <c r="F580" s="391">
        <v>1004045.8171471129</v>
      </c>
    </row>
    <row r="581" spans="5:6" ht="15.6">
      <c r="E581" s="370">
        <v>577</v>
      </c>
      <c r="F581" s="391">
        <v>999367.46021719323</v>
      </c>
    </row>
    <row r="582" spans="5:6" ht="15.6">
      <c r="E582" s="370">
        <v>578</v>
      </c>
      <c r="F582" s="391">
        <v>1007010.2989414174</v>
      </c>
    </row>
    <row r="583" spans="5:6" ht="15.6">
      <c r="E583" s="370">
        <v>579</v>
      </c>
      <c r="F583" s="391">
        <v>1023570.6182048406</v>
      </c>
    </row>
    <row r="584" spans="5:6" ht="15.6">
      <c r="E584" s="370">
        <v>580</v>
      </c>
      <c r="F584" s="391">
        <v>989007.18579988903</v>
      </c>
    </row>
    <row r="585" spans="5:6" ht="15.6">
      <c r="E585" s="370">
        <v>581</v>
      </c>
      <c r="F585" s="391">
        <v>1050943.5257304783</v>
      </c>
    </row>
    <row r="586" spans="5:6" ht="15.6">
      <c r="E586" s="370">
        <v>582</v>
      </c>
      <c r="F586" s="391">
        <v>987738.57315384422</v>
      </c>
    </row>
    <row r="587" spans="5:6" ht="15.6">
      <c r="E587" s="370">
        <v>583</v>
      </c>
      <c r="F587" s="391">
        <v>983283.72684906074</v>
      </c>
    </row>
    <row r="588" spans="5:6" ht="15.6">
      <c r="E588" s="370">
        <v>584</v>
      </c>
      <c r="F588" s="391">
        <v>1000669.3840390857</v>
      </c>
    </row>
    <row r="589" spans="5:6" ht="15.6">
      <c r="E589" s="370">
        <v>585</v>
      </c>
      <c r="F589" s="391">
        <v>970646.87627410516</v>
      </c>
    </row>
    <row r="590" spans="5:6" ht="15.6">
      <c r="E590" s="370">
        <v>586</v>
      </c>
      <c r="F590" s="391">
        <v>996831.80131253425</v>
      </c>
    </row>
    <row r="591" spans="5:6" ht="15.6">
      <c r="E591" s="370">
        <v>587</v>
      </c>
      <c r="F591" s="391">
        <v>1039247.5653147351</v>
      </c>
    </row>
    <row r="592" spans="5:6" ht="15.6">
      <c r="E592" s="370">
        <v>588</v>
      </c>
      <c r="F592" s="391">
        <v>1016393.8284567777</v>
      </c>
    </row>
    <row r="593" spans="5:6" ht="15.6">
      <c r="E593" s="370">
        <v>589</v>
      </c>
      <c r="F593" s="391">
        <v>1001297.521781027</v>
      </c>
    </row>
    <row r="594" spans="5:6" ht="15.6">
      <c r="E594" s="370">
        <v>590</v>
      </c>
      <c r="F594" s="391">
        <v>996143.26892783097</v>
      </c>
    </row>
    <row r="595" spans="5:6" ht="15.6">
      <c r="E595" s="370">
        <v>591</v>
      </c>
      <c r="F595" s="391">
        <v>1004414.6106895555</v>
      </c>
    </row>
    <row r="596" spans="5:6" ht="15.6">
      <c r="E596" s="370">
        <v>592</v>
      </c>
      <c r="F596" s="391">
        <v>997281.30582342681</v>
      </c>
    </row>
    <row r="597" spans="5:6" ht="15.6">
      <c r="E597" s="370">
        <v>593</v>
      </c>
      <c r="F597" s="391">
        <v>1005303.8835560775</v>
      </c>
    </row>
    <row r="598" spans="5:6" ht="15.6">
      <c r="E598" s="370">
        <v>594</v>
      </c>
      <c r="F598" s="391">
        <v>1014983.4978712942</v>
      </c>
    </row>
    <row r="599" spans="5:6" ht="15.6">
      <c r="E599" s="370">
        <v>595</v>
      </c>
      <c r="F599" s="391">
        <v>1014722.8153574193</v>
      </c>
    </row>
    <row r="600" spans="5:6" ht="15.6">
      <c r="E600" s="370">
        <v>596</v>
      </c>
      <c r="F600" s="391">
        <v>997017.24258014595</v>
      </c>
    </row>
    <row r="601" spans="5:6" ht="15.6">
      <c r="E601" s="370">
        <v>597</v>
      </c>
      <c r="F601" s="391">
        <v>1004187.9534414508</v>
      </c>
    </row>
    <row r="602" spans="5:6" ht="15.6">
      <c r="E602" s="370">
        <v>598</v>
      </c>
      <c r="F602" s="391">
        <v>989644.75396247336</v>
      </c>
    </row>
    <row r="603" spans="5:6" ht="15.6">
      <c r="E603" s="370">
        <v>599</v>
      </c>
      <c r="F603" s="391">
        <v>1032163.1908985489</v>
      </c>
    </row>
    <row r="604" spans="5:6" ht="15.6">
      <c r="E604" s="370">
        <v>600</v>
      </c>
      <c r="F604" s="391">
        <v>1001594.8165218333</v>
      </c>
    </row>
    <row r="605" spans="5:6" ht="15.6">
      <c r="E605" s="370">
        <v>601</v>
      </c>
      <c r="F605" s="391">
        <v>1034886.6871624072</v>
      </c>
    </row>
    <row r="606" spans="5:6" ht="15.6">
      <c r="E606" s="370">
        <v>602</v>
      </c>
      <c r="F606" s="391">
        <v>1020024.1537762478</v>
      </c>
    </row>
    <row r="607" spans="5:6" ht="15.6">
      <c r="E607" s="370">
        <v>603</v>
      </c>
      <c r="F607" s="391">
        <v>1015104.9282288008</v>
      </c>
    </row>
    <row r="608" spans="5:6" ht="15.6">
      <c r="E608" s="370">
        <v>604</v>
      </c>
      <c r="F608" s="391">
        <v>1010620.649051728</v>
      </c>
    </row>
    <row r="609" spans="5:6" ht="15.6">
      <c r="E609" s="370">
        <v>605</v>
      </c>
      <c r="F609" s="391">
        <v>1011743.6712969454</v>
      </c>
    </row>
    <row r="610" spans="5:6" ht="15.6">
      <c r="E610" s="370">
        <v>606</v>
      </c>
      <c r="F610" s="391">
        <v>1013391.6387070543</v>
      </c>
    </row>
    <row r="611" spans="5:6" ht="15.6">
      <c r="E611" s="370">
        <v>607</v>
      </c>
      <c r="F611" s="391">
        <v>989728.84923592885</v>
      </c>
    </row>
    <row r="612" spans="5:6" ht="15.6">
      <c r="E612" s="370">
        <v>608</v>
      </c>
      <c r="F612" s="391">
        <v>1010073.1143491102</v>
      </c>
    </row>
    <row r="613" spans="5:6" ht="15.6">
      <c r="E613" s="370">
        <v>609</v>
      </c>
      <c r="F613" s="391">
        <v>999063.04137606919</v>
      </c>
    </row>
    <row r="614" spans="5:6" ht="15.6">
      <c r="E614" s="370">
        <v>610</v>
      </c>
      <c r="F614" s="391">
        <v>1013686.7580749629</v>
      </c>
    </row>
    <row r="615" spans="5:6" ht="15.6">
      <c r="E615" s="370">
        <v>611</v>
      </c>
      <c r="F615" s="391">
        <v>983567.69037220057</v>
      </c>
    </row>
    <row r="616" spans="5:6" ht="15.6">
      <c r="E616" s="370">
        <v>612</v>
      </c>
      <c r="F616" s="391">
        <v>1013554.0832771705</v>
      </c>
    </row>
    <row r="617" spans="5:6" ht="15.6">
      <c r="E617" s="370">
        <v>613</v>
      </c>
      <c r="F617" s="391">
        <v>1007902.2026713118</v>
      </c>
    </row>
    <row r="618" spans="5:6" ht="15.6">
      <c r="E618" s="370">
        <v>614</v>
      </c>
      <c r="F618" s="391">
        <v>975916.56945877895</v>
      </c>
    </row>
    <row r="619" spans="5:6" ht="15.6">
      <c r="E619" s="370">
        <v>615</v>
      </c>
      <c r="F619" s="391">
        <v>1019433.4155849805</v>
      </c>
    </row>
    <row r="620" spans="5:6" ht="15.6">
      <c r="E620" s="370">
        <v>616</v>
      </c>
      <c r="F620" s="391">
        <v>989756.63251002121</v>
      </c>
    </row>
    <row r="621" spans="5:6" ht="15.6">
      <c r="E621" s="370">
        <v>617</v>
      </c>
      <c r="F621" s="391">
        <v>1019094.7900445199</v>
      </c>
    </row>
    <row r="622" spans="5:6" ht="15.6">
      <c r="E622" s="370">
        <v>618</v>
      </c>
      <c r="F622" s="391">
        <v>1013383.3570575002</v>
      </c>
    </row>
    <row r="623" spans="5:6" ht="15.6">
      <c r="E623" s="370">
        <v>619</v>
      </c>
      <c r="F623" s="391">
        <v>975882.4506541139</v>
      </c>
    </row>
    <row r="624" spans="5:6" ht="15.6">
      <c r="E624" s="370">
        <v>620</v>
      </c>
      <c r="F624" s="391">
        <v>1005255.2217854256</v>
      </c>
    </row>
    <row r="625" spans="5:6" ht="15.6">
      <c r="E625" s="370">
        <v>621</v>
      </c>
      <c r="F625" s="391">
        <v>983672.32084528659</v>
      </c>
    </row>
    <row r="626" spans="5:6" ht="15.6">
      <c r="E626" s="370">
        <v>622</v>
      </c>
      <c r="F626" s="391">
        <v>998698.06741301785</v>
      </c>
    </row>
    <row r="627" spans="5:6" ht="15.6">
      <c r="E627" s="370">
        <v>623</v>
      </c>
      <c r="F627" s="391">
        <v>987273.90528176026</v>
      </c>
    </row>
    <row r="628" spans="5:6" ht="15.6">
      <c r="E628" s="370">
        <v>624</v>
      </c>
      <c r="F628" s="391">
        <v>1000501.4370084937</v>
      </c>
    </row>
    <row r="629" spans="5:6" ht="15.6">
      <c r="E629" s="370">
        <v>625</v>
      </c>
      <c r="F629" s="391">
        <v>999522.04409218312</v>
      </c>
    </row>
    <row r="630" spans="5:6" ht="15.6">
      <c r="E630" s="370">
        <v>626</v>
      </c>
      <c r="F630" s="391">
        <v>988310.54267130059</v>
      </c>
    </row>
    <row r="631" spans="5:6" ht="15.6">
      <c r="E631" s="370">
        <v>627</v>
      </c>
      <c r="F631" s="391">
        <v>1032309.6645495531</v>
      </c>
    </row>
    <row r="632" spans="5:6" ht="15.6">
      <c r="E632" s="370">
        <v>628</v>
      </c>
      <c r="F632" s="391">
        <v>1003733.7846398831</v>
      </c>
    </row>
    <row r="633" spans="5:6" ht="15.6">
      <c r="E633" s="370">
        <v>629</v>
      </c>
      <c r="F633" s="391">
        <v>1028730.3793815927</v>
      </c>
    </row>
    <row r="634" spans="5:6" ht="15.6">
      <c r="E634" s="370">
        <v>630</v>
      </c>
      <c r="F634" s="391">
        <v>978168.78219094977</v>
      </c>
    </row>
    <row r="635" spans="5:6" ht="15.6">
      <c r="E635" s="370">
        <v>631</v>
      </c>
      <c r="F635" s="391">
        <v>1024941.9189427518</v>
      </c>
    </row>
    <row r="636" spans="5:6" ht="15.6">
      <c r="E636" s="370">
        <v>632</v>
      </c>
      <c r="F636" s="391">
        <v>1042818.1592930747</v>
      </c>
    </row>
    <row r="637" spans="5:6" ht="15.6">
      <c r="E637" s="370">
        <v>633</v>
      </c>
      <c r="F637" s="391">
        <v>981448.47943842609</v>
      </c>
    </row>
    <row r="638" spans="5:6" ht="15.6">
      <c r="E638" s="370">
        <v>634</v>
      </c>
      <c r="F638" s="391">
        <v>1013321.4198542582</v>
      </c>
    </row>
    <row r="639" spans="5:6" ht="15.6">
      <c r="E639" s="370">
        <v>635</v>
      </c>
      <c r="F639" s="391">
        <v>998774.21280773613</v>
      </c>
    </row>
    <row r="640" spans="5:6" ht="15.6">
      <c r="E640" s="370">
        <v>636</v>
      </c>
      <c r="F640" s="391">
        <v>1029480.3071620904</v>
      </c>
    </row>
    <row r="641" spans="5:6" ht="15.6">
      <c r="E641" s="370">
        <v>637</v>
      </c>
      <c r="F641" s="391">
        <v>980878.46488485823</v>
      </c>
    </row>
    <row r="642" spans="5:6" ht="15.6">
      <c r="E642" s="370">
        <v>638</v>
      </c>
      <c r="F642" s="391">
        <v>989434.50737849425</v>
      </c>
    </row>
    <row r="643" spans="5:6" ht="15.6">
      <c r="E643" s="370">
        <v>639</v>
      </c>
      <c r="F643" s="391">
        <v>995428.88010821934</v>
      </c>
    </row>
    <row r="644" spans="5:6" ht="15.6">
      <c r="E644" s="370">
        <v>640</v>
      </c>
      <c r="F644" s="391">
        <v>1004838.4181874091</v>
      </c>
    </row>
    <row r="645" spans="5:6" ht="15.6">
      <c r="E645" s="370">
        <v>641</v>
      </c>
      <c r="F645" s="391">
        <v>990188.2801049148</v>
      </c>
    </row>
    <row r="646" spans="5:6" ht="15.6">
      <c r="E646" s="370">
        <v>642</v>
      </c>
      <c r="F646" s="391">
        <v>1024056.1996628692</v>
      </c>
    </row>
    <row r="647" spans="5:6" ht="15.6">
      <c r="E647" s="370">
        <v>643</v>
      </c>
      <c r="F647" s="391">
        <v>1010603.3374666108</v>
      </c>
    </row>
    <row r="648" spans="5:6" ht="15.6">
      <c r="E648" s="370">
        <v>644</v>
      </c>
      <c r="F648" s="391">
        <v>985884.69928543409</v>
      </c>
    </row>
    <row r="649" spans="5:6" ht="15.6">
      <c r="E649" s="370">
        <v>645</v>
      </c>
      <c r="F649" s="391">
        <v>980118.66054583562</v>
      </c>
    </row>
    <row r="650" spans="5:6" ht="15.6">
      <c r="E650" s="370">
        <v>646</v>
      </c>
      <c r="F650" s="391">
        <v>1011781.0997537706</v>
      </c>
    </row>
    <row r="651" spans="5:6" ht="15.6">
      <c r="E651" s="370">
        <v>647</v>
      </c>
      <c r="F651" s="391">
        <v>1009384.1691461942</v>
      </c>
    </row>
    <row r="652" spans="5:6" ht="15.6">
      <c r="E652" s="370">
        <v>648</v>
      </c>
      <c r="F652" s="391">
        <v>996070.28704813763</v>
      </c>
    </row>
    <row r="653" spans="5:6" ht="15.6">
      <c r="E653" s="370">
        <v>649</v>
      </c>
      <c r="F653" s="391">
        <v>998008.34094348457</v>
      </c>
    </row>
    <row r="654" spans="5:6" ht="15.6">
      <c r="E654" s="370">
        <v>650</v>
      </c>
      <c r="F654" s="391">
        <v>990626.55987097556</v>
      </c>
    </row>
    <row r="655" spans="5:6" ht="15.6">
      <c r="E655" s="370">
        <v>651</v>
      </c>
      <c r="F655" s="391">
        <v>1008382.5903078131</v>
      </c>
    </row>
    <row r="656" spans="5:6" ht="15.6">
      <c r="E656" s="370">
        <v>652</v>
      </c>
      <c r="F656" s="391">
        <v>1000149.6299710701</v>
      </c>
    </row>
    <row r="657" spans="5:6" ht="15.6">
      <c r="E657" s="370">
        <v>653</v>
      </c>
      <c r="F657" s="391">
        <v>1006014.3147079794</v>
      </c>
    </row>
    <row r="658" spans="5:6" ht="15.6">
      <c r="E658" s="370">
        <v>654</v>
      </c>
      <c r="F658" s="391">
        <v>1022071.7719922705</v>
      </c>
    </row>
    <row r="659" spans="5:6" ht="15.6">
      <c r="E659" s="370">
        <v>655</v>
      </c>
      <c r="F659" s="391">
        <v>1013307.7915435673</v>
      </c>
    </row>
    <row r="660" spans="5:6" ht="15.6">
      <c r="E660" s="370">
        <v>656</v>
      </c>
      <c r="F660" s="391">
        <v>994184.03573411261</v>
      </c>
    </row>
    <row r="661" spans="5:6" ht="15.6">
      <c r="E661" s="370">
        <v>657</v>
      </c>
      <c r="F661" s="391">
        <v>995450.02246675151</v>
      </c>
    </row>
    <row r="662" spans="5:6" ht="15.6">
      <c r="E662" s="370">
        <v>658</v>
      </c>
      <c r="F662" s="391">
        <v>999912.35864393006</v>
      </c>
    </row>
    <row r="663" spans="5:6" ht="15.6">
      <c r="E663" s="370">
        <v>659</v>
      </c>
      <c r="F663" s="391">
        <v>987042.30843419244</v>
      </c>
    </row>
    <row r="664" spans="5:6" ht="15.6">
      <c r="E664" s="370">
        <v>660</v>
      </c>
      <c r="F664" s="391">
        <v>983143.31355153478</v>
      </c>
    </row>
    <row r="665" spans="5:6" ht="15.6">
      <c r="E665" s="370">
        <v>661</v>
      </c>
      <c r="F665" s="391">
        <v>1020743.4383107392</v>
      </c>
    </row>
    <row r="666" spans="5:6" ht="15.6">
      <c r="E666" s="370">
        <v>662</v>
      </c>
      <c r="F666" s="391">
        <v>1005505.1650456226</v>
      </c>
    </row>
    <row r="667" spans="5:6" ht="15.6">
      <c r="E667" s="370">
        <v>663</v>
      </c>
      <c r="F667" s="391">
        <v>1015725.3020711006</v>
      </c>
    </row>
    <row r="668" spans="5:6" ht="15.6">
      <c r="E668" s="370">
        <v>664</v>
      </c>
      <c r="F668" s="391">
        <v>998873.97648869082</v>
      </c>
    </row>
    <row r="669" spans="5:6" ht="15.6">
      <c r="E669" s="370">
        <v>665</v>
      </c>
      <c r="F669" s="391">
        <v>1030281.8148117006</v>
      </c>
    </row>
    <row r="670" spans="5:6" ht="15.6">
      <c r="E670" s="370">
        <v>666</v>
      </c>
      <c r="F670" s="391">
        <v>1007974.4961797703</v>
      </c>
    </row>
    <row r="671" spans="5:6" ht="15.6">
      <c r="E671" s="370">
        <v>667</v>
      </c>
      <c r="F671" s="391">
        <v>1024320.2581302919</v>
      </c>
    </row>
    <row r="672" spans="5:6" ht="15.6">
      <c r="E672" s="370">
        <v>668</v>
      </c>
      <c r="F672" s="391">
        <v>991636.69875779282</v>
      </c>
    </row>
    <row r="673" spans="5:6" ht="15.6">
      <c r="E673" s="370">
        <v>669</v>
      </c>
      <c r="F673" s="391">
        <v>965074.49123616552</v>
      </c>
    </row>
    <row r="674" spans="5:6" ht="15.6">
      <c r="E674" s="370">
        <v>670</v>
      </c>
      <c r="F674" s="391">
        <v>1014435.6570132746</v>
      </c>
    </row>
    <row r="675" spans="5:6" ht="15.6">
      <c r="E675" s="370">
        <v>671</v>
      </c>
      <c r="F675" s="391">
        <v>1026389.8166287864</v>
      </c>
    </row>
    <row r="676" spans="5:6" ht="15.6">
      <c r="E676" s="370">
        <v>672</v>
      </c>
      <c r="F676" s="391">
        <v>998879.85144012142</v>
      </c>
    </row>
    <row r="677" spans="5:6" ht="15.6">
      <c r="E677" s="370">
        <v>673</v>
      </c>
      <c r="F677" s="391">
        <v>1007756.2982956665</v>
      </c>
    </row>
    <row r="678" spans="5:6" ht="15.6">
      <c r="E678" s="370">
        <v>674</v>
      </c>
      <c r="F678" s="391">
        <v>972054.03313207207</v>
      </c>
    </row>
    <row r="679" spans="5:6" ht="15.6">
      <c r="E679" s="370">
        <v>675</v>
      </c>
      <c r="F679" s="391">
        <v>984246.54884721583</v>
      </c>
    </row>
    <row r="680" spans="5:6" ht="15.6">
      <c r="E680" s="370">
        <v>676</v>
      </c>
      <c r="F680" s="391">
        <v>993031.77304098592</v>
      </c>
    </row>
    <row r="681" spans="5:6" ht="15.6">
      <c r="E681" s="370">
        <v>677</v>
      </c>
      <c r="F681" s="391">
        <v>1004827.6013050956</v>
      </c>
    </row>
    <row r="682" spans="5:6" ht="15.6">
      <c r="E682" s="370">
        <v>678</v>
      </c>
      <c r="F682" s="391">
        <v>1029773.1153489549</v>
      </c>
    </row>
    <row r="683" spans="5:6" ht="15.6">
      <c r="E683" s="370">
        <v>679</v>
      </c>
      <c r="F683" s="391">
        <v>1032998.348196374</v>
      </c>
    </row>
    <row r="684" spans="5:6" ht="15.6">
      <c r="E684" s="370">
        <v>680</v>
      </c>
      <c r="F684" s="391">
        <v>1015385.7946762748</v>
      </c>
    </row>
    <row r="685" spans="5:6" ht="15.6">
      <c r="E685" s="370">
        <v>681</v>
      </c>
      <c r="F685" s="391">
        <v>997769.36400683364</v>
      </c>
    </row>
    <row r="686" spans="5:6" ht="15.6">
      <c r="E686" s="370">
        <v>682</v>
      </c>
      <c r="F686" s="391">
        <v>976661.81966124778</v>
      </c>
    </row>
    <row r="687" spans="5:6" ht="15.6">
      <c r="E687" s="370">
        <v>683</v>
      </c>
      <c r="F687" s="391">
        <v>989837.40477227885</v>
      </c>
    </row>
    <row r="688" spans="5:6" ht="15.6">
      <c r="E688" s="370">
        <v>684</v>
      </c>
      <c r="F688" s="391">
        <v>991883.85935625923</v>
      </c>
    </row>
    <row r="689" spans="5:6" ht="15.6">
      <c r="E689" s="370">
        <v>685</v>
      </c>
      <c r="F689" s="391">
        <v>981102.23550909816</v>
      </c>
    </row>
    <row r="690" spans="5:6" ht="15.6">
      <c r="E690" s="370">
        <v>686</v>
      </c>
      <c r="F690" s="391">
        <v>1004722.4881316144</v>
      </c>
    </row>
    <row r="691" spans="5:6" ht="15.6">
      <c r="E691" s="370">
        <v>687</v>
      </c>
      <c r="F691" s="391">
        <v>998726.81672636152</v>
      </c>
    </row>
    <row r="692" spans="5:6" ht="15.6">
      <c r="E692" s="370">
        <v>688</v>
      </c>
      <c r="F692" s="391">
        <v>1009942.9761711785</v>
      </c>
    </row>
    <row r="693" spans="5:6" ht="15.6">
      <c r="E693" s="370">
        <v>689</v>
      </c>
      <c r="F693" s="391">
        <v>1003976.4497483121</v>
      </c>
    </row>
    <row r="694" spans="5:6" ht="15.6">
      <c r="E694" s="370">
        <v>690</v>
      </c>
      <c r="F694" s="391">
        <v>992904.15915212722</v>
      </c>
    </row>
    <row r="695" spans="5:6" ht="15.6">
      <c r="E695" s="370">
        <v>691</v>
      </c>
      <c r="F695" s="391">
        <v>1016770.8286063486</v>
      </c>
    </row>
    <row r="696" spans="5:6" ht="15.6">
      <c r="E696" s="370">
        <v>692</v>
      </c>
      <c r="F696" s="391">
        <v>1031071.5904881627</v>
      </c>
    </row>
    <row r="697" spans="5:6" ht="15.6">
      <c r="E697" s="370">
        <v>693</v>
      </c>
      <c r="F697" s="391">
        <v>985548.26711227221</v>
      </c>
    </row>
    <row r="698" spans="5:6" ht="15.6">
      <c r="E698" s="370">
        <v>694</v>
      </c>
      <c r="F698" s="391">
        <v>999536.75684796635</v>
      </c>
    </row>
    <row r="699" spans="5:6" ht="15.6">
      <c r="E699" s="370">
        <v>695</v>
      </c>
      <c r="F699" s="391">
        <v>974656.07877274067</v>
      </c>
    </row>
    <row r="700" spans="5:6" ht="15.6">
      <c r="E700" s="370">
        <v>696</v>
      </c>
      <c r="F700" s="391">
        <v>997406.06094696757</v>
      </c>
    </row>
    <row r="701" spans="5:6" ht="15.6">
      <c r="E701" s="370">
        <v>697</v>
      </c>
      <c r="F701" s="391">
        <v>993507.59482199617</v>
      </c>
    </row>
    <row r="702" spans="5:6" ht="15.6">
      <c r="E702" s="370">
        <v>698</v>
      </c>
      <c r="F702" s="391">
        <v>994822.16825240746</v>
      </c>
    </row>
    <row r="703" spans="5:6" ht="15.6">
      <c r="E703" s="370">
        <v>699</v>
      </c>
      <c r="F703" s="391">
        <v>1021573.0216305825</v>
      </c>
    </row>
    <row r="704" spans="5:6" ht="15.6">
      <c r="E704" s="370">
        <v>700</v>
      </c>
      <c r="F704" s="391">
        <v>1016238.1408864547</v>
      </c>
    </row>
    <row r="705" spans="5:6" ht="15.6">
      <c r="E705" s="370">
        <v>701</v>
      </c>
      <c r="F705" s="391">
        <v>1002799.1914827166</v>
      </c>
    </row>
    <row r="706" spans="5:6" ht="15.6">
      <c r="E706" s="370">
        <v>702</v>
      </c>
      <c r="F706" s="391">
        <v>993565.27159101132</v>
      </c>
    </row>
    <row r="707" spans="5:6" ht="15.6">
      <c r="E707" s="370">
        <v>703</v>
      </c>
      <c r="F707" s="391">
        <v>994076.96397536376</v>
      </c>
    </row>
    <row r="708" spans="5:6" ht="15.6">
      <c r="E708" s="370">
        <v>704</v>
      </c>
      <c r="F708" s="391">
        <v>992009.03232057439</v>
      </c>
    </row>
    <row r="709" spans="5:6" ht="15.6">
      <c r="E709" s="370">
        <v>705</v>
      </c>
      <c r="F709" s="391">
        <v>1016679.3397781639</v>
      </c>
    </row>
    <row r="710" spans="5:6" ht="15.6">
      <c r="E710" s="370">
        <v>706</v>
      </c>
      <c r="F710" s="391">
        <v>1002065.4421390465</v>
      </c>
    </row>
    <row r="711" spans="5:6" ht="15.6">
      <c r="E711" s="370">
        <v>707</v>
      </c>
      <c r="F711" s="391">
        <v>969528.53724610875</v>
      </c>
    </row>
    <row r="712" spans="5:6" ht="15.6">
      <c r="E712" s="370">
        <v>708</v>
      </c>
      <c r="F712" s="391">
        <v>1006623.1997375271</v>
      </c>
    </row>
    <row r="713" spans="5:6" ht="15.6">
      <c r="E713" s="370">
        <v>709</v>
      </c>
      <c r="F713" s="391">
        <v>1011257.7719669682</v>
      </c>
    </row>
    <row r="714" spans="5:6" ht="15.6">
      <c r="E714" s="370">
        <v>710</v>
      </c>
      <c r="F714" s="391">
        <v>973446.96539082495</v>
      </c>
    </row>
    <row r="715" spans="5:6" ht="15.6">
      <c r="E715" s="370">
        <v>711</v>
      </c>
      <c r="F715" s="391">
        <v>1002156.128983023</v>
      </c>
    </row>
    <row r="716" spans="5:6" ht="15.6">
      <c r="E716" s="370">
        <v>712</v>
      </c>
      <c r="F716" s="391">
        <v>1002307.8913188699</v>
      </c>
    </row>
    <row r="717" spans="5:6" ht="15.6">
      <c r="E717" s="370">
        <v>713</v>
      </c>
      <c r="F717" s="391">
        <v>1014576.1147211248</v>
      </c>
    </row>
    <row r="718" spans="5:6" ht="15.6">
      <c r="E718" s="370">
        <v>714</v>
      </c>
      <c r="F718" s="391">
        <v>1008214.4643507842</v>
      </c>
    </row>
    <row r="719" spans="5:6" ht="15.6">
      <c r="E719" s="370">
        <v>715</v>
      </c>
      <c r="F719" s="391">
        <v>1000594.8339610371</v>
      </c>
    </row>
    <row r="720" spans="5:6" ht="15.6">
      <c r="E720" s="370">
        <v>716</v>
      </c>
      <c r="F720" s="391">
        <v>995195.13940868317</v>
      </c>
    </row>
    <row r="721" spans="5:6" ht="15.6">
      <c r="E721" s="370">
        <v>717</v>
      </c>
      <c r="F721" s="391">
        <v>997333.44870525564</v>
      </c>
    </row>
    <row r="722" spans="5:6" ht="15.6">
      <c r="E722" s="370">
        <v>718</v>
      </c>
      <c r="F722" s="391">
        <v>982952.25350442401</v>
      </c>
    </row>
    <row r="723" spans="5:6" ht="15.6">
      <c r="E723" s="370">
        <v>719</v>
      </c>
      <c r="F723" s="391">
        <v>1045915.7686972616</v>
      </c>
    </row>
    <row r="724" spans="5:6" ht="15.6">
      <c r="E724" s="370">
        <v>720</v>
      </c>
      <c r="F724" s="391">
        <v>974093.07176743867</v>
      </c>
    </row>
    <row r="725" spans="5:6" ht="15.6">
      <c r="E725" s="370">
        <v>721</v>
      </c>
      <c r="F725" s="391">
        <v>987233.95112594194</v>
      </c>
    </row>
    <row r="726" spans="5:6" ht="15.6">
      <c r="E726" s="370">
        <v>722</v>
      </c>
      <c r="F726" s="391">
        <v>992662.6705945211</v>
      </c>
    </row>
    <row r="727" spans="5:6" ht="15.6">
      <c r="E727" s="370">
        <v>723</v>
      </c>
      <c r="F727" s="391">
        <v>1001026.241514279</v>
      </c>
    </row>
    <row r="728" spans="5:6" ht="15.6">
      <c r="E728" s="370">
        <v>724</v>
      </c>
      <c r="F728" s="391">
        <v>978745.89142963476</v>
      </c>
    </row>
    <row r="729" spans="5:6" ht="15.6">
      <c r="E729" s="370">
        <v>725</v>
      </c>
      <c r="F729" s="391">
        <v>970769.38525614806</v>
      </c>
    </row>
    <row r="730" spans="5:6" ht="15.6">
      <c r="E730" s="370">
        <v>726</v>
      </c>
      <c r="F730" s="391">
        <v>1028426.9439136904</v>
      </c>
    </row>
    <row r="731" spans="5:6" ht="15.6">
      <c r="E731" s="370">
        <v>727</v>
      </c>
      <c r="F731" s="391">
        <v>1002890.1510754378</v>
      </c>
    </row>
    <row r="732" spans="5:6" ht="15.6">
      <c r="E732" s="370">
        <v>728</v>
      </c>
      <c r="F732" s="391">
        <v>1009035.5150297777</v>
      </c>
    </row>
    <row r="733" spans="5:6" ht="15.6">
      <c r="E733" s="370">
        <v>729</v>
      </c>
      <c r="F733" s="391">
        <v>1008648.5350185359</v>
      </c>
    </row>
    <row r="734" spans="5:6" ht="15.6">
      <c r="E734" s="370">
        <v>730</v>
      </c>
      <c r="F734" s="391">
        <v>1010473.3116274156</v>
      </c>
    </row>
    <row r="735" spans="5:6" ht="15.6">
      <c r="E735" s="370">
        <v>731</v>
      </c>
      <c r="F735" s="391">
        <v>1012310.1753853669</v>
      </c>
    </row>
    <row r="736" spans="5:6" ht="15.6">
      <c r="E736" s="370">
        <v>732</v>
      </c>
      <c r="F736" s="391">
        <v>1038165.2913373058</v>
      </c>
    </row>
    <row r="737" spans="5:6" ht="15.6">
      <c r="E737" s="370">
        <v>733</v>
      </c>
      <c r="F737" s="391">
        <v>964370.81077540212</v>
      </c>
    </row>
    <row r="738" spans="5:6" ht="15.6">
      <c r="E738" s="370">
        <v>734</v>
      </c>
      <c r="F738" s="391">
        <v>990829.35119607835</v>
      </c>
    </row>
    <row r="739" spans="5:6" ht="15.6">
      <c r="E739" s="370">
        <v>735</v>
      </c>
      <c r="F739" s="391">
        <v>996756.05014326726</v>
      </c>
    </row>
    <row r="740" spans="5:6" ht="15.6">
      <c r="E740" s="370">
        <v>736</v>
      </c>
      <c r="F740" s="391">
        <v>999433.07820950483</v>
      </c>
    </row>
    <row r="741" spans="5:6" ht="15.6">
      <c r="E741" s="370">
        <v>737</v>
      </c>
      <c r="F741" s="391">
        <v>1001673.6504762685</v>
      </c>
    </row>
    <row r="742" spans="5:6" ht="15.6">
      <c r="E742" s="370">
        <v>738</v>
      </c>
      <c r="F742" s="391">
        <v>1012991.8603359576</v>
      </c>
    </row>
    <row r="743" spans="5:6" ht="15.6">
      <c r="E743" s="370">
        <v>739</v>
      </c>
      <c r="F743" s="391">
        <v>990173.02699552092</v>
      </c>
    </row>
    <row r="744" spans="5:6" ht="15.6">
      <c r="E744" s="370">
        <v>740</v>
      </c>
      <c r="F744" s="391">
        <v>979778.27767024282</v>
      </c>
    </row>
    <row r="745" spans="5:6" ht="15.6">
      <c r="E745" s="370">
        <v>741</v>
      </c>
      <c r="F745" s="391">
        <v>998921.88511181844</v>
      </c>
    </row>
    <row r="746" spans="5:6" ht="15.6">
      <c r="E746" s="370">
        <v>742</v>
      </c>
      <c r="F746" s="391">
        <v>984496.18131810811</v>
      </c>
    </row>
    <row r="747" spans="5:6" ht="15.6">
      <c r="E747" s="370">
        <v>743</v>
      </c>
      <c r="F747" s="391">
        <v>1001085.0174345754</v>
      </c>
    </row>
    <row r="748" spans="5:6" ht="15.6">
      <c r="E748" s="370">
        <v>744</v>
      </c>
      <c r="F748" s="391">
        <v>1009860.7319147987</v>
      </c>
    </row>
    <row r="749" spans="5:6" ht="15.6">
      <c r="E749" s="370">
        <v>745</v>
      </c>
      <c r="F749" s="391">
        <v>1015022.6751965132</v>
      </c>
    </row>
    <row r="750" spans="5:6" ht="15.6">
      <c r="E750" s="370">
        <v>746</v>
      </c>
      <c r="F750" s="391">
        <v>988720.01301585266</v>
      </c>
    </row>
    <row r="751" spans="5:6" ht="15.6">
      <c r="E751" s="370">
        <v>747</v>
      </c>
      <c r="F751" s="391">
        <v>1000961.4758858252</v>
      </c>
    </row>
    <row r="752" spans="5:6" ht="15.6">
      <c r="E752" s="370">
        <v>748</v>
      </c>
      <c r="F752" s="391">
        <v>985745.18979969551</v>
      </c>
    </row>
    <row r="753" spans="5:6" ht="15.6">
      <c r="E753" s="370">
        <v>749</v>
      </c>
      <c r="F753" s="391">
        <v>984904.56934637693</v>
      </c>
    </row>
    <row r="754" spans="5:6" ht="15.6">
      <c r="E754" s="370">
        <v>750</v>
      </c>
      <c r="F754" s="391">
        <v>991373.08855419781</v>
      </c>
    </row>
    <row r="755" spans="5:6" ht="15.6">
      <c r="E755" s="370">
        <v>751</v>
      </c>
      <c r="F755" s="391">
        <v>990697.68835832388</v>
      </c>
    </row>
    <row r="756" spans="5:6" ht="15.6">
      <c r="E756" s="370">
        <v>752</v>
      </c>
      <c r="F756" s="391">
        <v>1010756.1176271063</v>
      </c>
    </row>
    <row r="757" spans="5:6" ht="15.6">
      <c r="E757" s="370">
        <v>753</v>
      </c>
      <c r="F757" s="391">
        <v>1003967.3783944569</v>
      </c>
    </row>
    <row r="758" spans="5:6" ht="15.6">
      <c r="E758" s="370">
        <v>754</v>
      </c>
      <c r="F758" s="391">
        <v>1009690.6892266835</v>
      </c>
    </row>
    <row r="759" spans="5:6" ht="15.6">
      <c r="E759" s="370">
        <v>755</v>
      </c>
      <c r="F759" s="391">
        <v>967215.24085384968</v>
      </c>
    </row>
    <row r="760" spans="5:6" ht="15.6">
      <c r="E760" s="370">
        <v>756</v>
      </c>
      <c r="F760" s="391">
        <v>992853.57209485443</v>
      </c>
    </row>
    <row r="761" spans="5:6" ht="15.6">
      <c r="E761" s="370">
        <v>757</v>
      </c>
      <c r="F761" s="391">
        <v>1006175.5690143086</v>
      </c>
    </row>
    <row r="762" spans="5:6" ht="15.6">
      <c r="E762" s="370">
        <v>758</v>
      </c>
      <c r="F762" s="391">
        <v>1004024.4758858938</v>
      </c>
    </row>
    <row r="763" spans="5:6" ht="15.6">
      <c r="E763" s="370">
        <v>759</v>
      </c>
      <c r="F763" s="391">
        <v>998303.20589210431</v>
      </c>
    </row>
    <row r="764" spans="5:6" ht="15.6">
      <c r="E764" s="370">
        <v>760</v>
      </c>
      <c r="F764" s="391">
        <v>994564.47259525466</v>
      </c>
    </row>
    <row r="765" spans="5:6" ht="15.6">
      <c r="E765" s="370">
        <v>761</v>
      </c>
      <c r="F765" s="391">
        <v>988017.17884012545</v>
      </c>
    </row>
    <row r="766" spans="5:6" ht="15.6">
      <c r="E766" s="370">
        <v>762</v>
      </c>
      <c r="F766" s="391">
        <v>997425.40856953675</v>
      </c>
    </row>
    <row r="767" spans="5:6" ht="15.6">
      <c r="E767" s="370">
        <v>763</v>
      </c>
      <c r="F767" s="391">
        <v>978120.37045486283</v>
      </c>
    </row>
    <row r="768" spans="5:6" ht="15.6">
      <c r="E768" s="370">
        <v>764</v>
      </c>
      <c r="F768" s="391">
        <v>1025455.0782330773</v>
      </c>
    </row>
    <row r="769" spans="5:6" ht="15.6">
      <c r="E769" s="370">
        <v>765</v>
      </c>
      <c r="F769" s="391">
        <v>1013366.4671043918</v>
      </c>
    </row>
    <row r="770" spans="5:6" ht="15.6">
      <c r="E770" s="370">
        <v>766</v>
      </c>
      <c r="F770" s="391">
        <v>1013651.8623662348</v>
      </c>
    </row>
    <row r="771" spans="5:6" ht="15.6">
      <c r="E771" s="370">
        <v>767</v>
      </c>
      <c r="F771" s="391">
        <v>1008489.8006553515</v>
      </c>
    </row>
    <row r="772" spans="5:6" ht="15.6">
      <c r="E772" s="370">
        <v>768</v>
      </c>
      <c r="F772" s="391">
        <v>972461.42336805444</v>
      </c>
    </row>
    <row r="773" spans="5:6" ht="15.6">
      <c r="E773" s="370">
        <v>769</v>
      </c>
      <c r="F773" s="391">
        <v>982980.88973686297</v>
      </c>
    </row>
    <row r="774" spans="5:6" ht="15.6">
      <c r="E774" s="370">
        <v>770</v>
      </c>
      <c r="F774" s="391">
        <v>976886.36178442102</v>
      </c>
    </row>
    <row r="775" spans="5:6" ht="15.6">
      <c r="E775" s="370">
        <v>771</v>
      </c>
      <c r="F775" s="391">
        <v>1010276.0800913022</v>
      </c>
    </row>
    <row r="776" spans="5:6" ht="15.6">
      <c r="E776" s="370">
        <v>772</v>
      </c>
      <c r="F776" s="391">
        <v>1021536.1551221742</v>
      </c>
    </row>
    <row r="777" spans="5:6" ht="15.6">
      <c r="E777" s="370">
        <v>773</v>
      </c>
      <c r="F777" s="391">
        <v>1037288.8816798029</v>
      </c>
    </row>
    <row r="778" spans="5:6" ht="15.6">
      <c r="E778" s="370">
        <v>774</v>
      </c>
      <c r="F778" s="391">
        <v>1003262.2879658408</v>
      </c>
    </row>
    <row r="779" spans="5:6" ht="15.6">
      <c r="E779" s="370">
        <v>775</v>
      </c>
      <c r="F779" s="391">
        <v>1006912.3527316785</v>
      </c>
    </row>
    <row r="780" spans="5:6" ht="15.6">
      <c r="E780" s="370">
        <v>776</v>
      </c>
      <c r="F780" s="391">
        <v>1021162.7081451297</v>
      </c>
    </row>
    <row r="781" spans="5:6" ht="15.6">
      <c r="E781" s="370">
        <v>777</v>
      </c>
      <c r="F781" s="391">
        <v>994533.23390076368</v>
      </c>
    </row>
    <row r="782" spans="5:6" ht="15.6">
      <c r="E782" s="370">
        <v>778</v>
      </c>
      <c r="F782" s="391">
        <v>1025885.7690352035</v>
      </c>
    </row>
    <row r="783" spans="5:6" ht="15.6">
      <c r="E783" s="370">
        <v>779</v>
      </c>
      <c r="F783" s="391">
        <v>1010248.1029704817</v>
      </c>
    </row>
    <row r="784" spans="5:6" ht="15.6">
      <c r="E784" s="370">
        <v>780</v>
      </c>
      <c r="F784" s="391">
        <v>1001381.3133141462</v>
      </c>
    </row>
    <row r="785" spans="5:6" ht="15.6">
      <c r="E785" s="370">
        <v>781</v>
      </c>
      <c r="F785" s="391">
        <v>1035265.7034481993</v>
      </c>
    </row>
    <row r="786" spans="5:6" ht="15.6">
      <c r="E786" s="370">
        <v>782</v>
      </c>
      <c r="F786" s="391">
        <v>986200.23143972876</v>
      </c>
    </row>
    <row r="787" spans="5:6" ht="15.6">
      <c r="E787" s="370">
        <v>783</v>
      </c>
      <c r="F787" s="391">
        <v>1012519.2617373841</v>
      </c>
    </row>
    <row r="788" spans="5:6" ht="15.6">
      <c r="E788" s="370">
        <v>784</v>
      </c>
      <c r="F788" s="391">
        <v>1017439.5509840536</v>
      </c>
    </row>
    <row r="789" spans="5:6" ht="15.6">
      <c r="E789" s="370">
        <v>785</v>
      </c>
      <c r="F789" s="391">
        <v>1013026.408260326</v>
      </c>
    </row>
    <row r="790" spans="5:6" ht="15.6">
      <c r="E790" s="370">
        <v>786</v>
      </c>
      <c r="F790" s="391">
        <v>1011539.2994096964</v>
      </c>
    </row>
    <row r="791" spans="5:6" ht="15.6">
      <c r="E791" s="370">
        <v>787</v>
      </c>
      <c r="F791" s="391">
        <v>971842.42063431686</v>
      </c>
    </row>
    <row r="792" spans="5:6" ht="15.6">
      <c r="E792" s="370">
        <v>788</v>
      </c>
      <c r="F792" s="391">
        <v>1001552.7043821625</v>
      </c>
    </row>
    <row r="793" spans="5:6" ht="15.6">
      <c r="E793" s="370">
        <v>789</v>
      </c>
      <c r="F793" s="391">
        <v>991558.3877353532</v>
      </c>
    </row>
    <row r="794" spans="5:6" ht="15.6">
      <c r="E794" s="370">
        <v>790</v>
      </c>
      <c r="F794" s="391">
        <v>997988.69390420872</v>
      </c>
    </row>
    <row r="795" spans="5:6" ht="15.6">
      <c r="E795" s="370">
        <v>791</v>
      </c>
      <c r="F795" s="391">
        <v>972779.00511318003</v>
      </c>
    </row>
    <row r="796" spans="5:6" ht="15.6">
      <c r="E796" s="370">
        <v>792</v>
      </c>
      <c r="F796" s="391">
        <v>984727.87615577166</v>
      </c>
    </row>
    <row r="797" spans="5:6" ht="15.6">
      <c r="E797" s="370">
        <v>793</v>
      </c>
      <c r="F797" s="391">
        <v>990237.27975552238</v>
      </c>
    </row>
    <row r="798" spans="5:6" ht="15.6">
      <c r="E798" s="370">
        <v>794</v>
      </c>
      <c r="F798" s="391">
        <v>1036662.5198551804</v>
      </c>
    </row>
    <row r="799" spans="5:6" ht="15.6">
      <c r="E799" s="370">
        <v>795</v>
      </c>
      <c r="F799" s="391">
        <v>1010886.479665569</v>
      </c>
    </row>
    <row r="800" spans="5:6" ht="15.6">
      <c r="E800" s="370">
        <v>796</v>
      </c>
      <c r="F800" s="391">
        <v>1008433.457041124</v>
      </c>
    </row>
    <row r="801" spans="5:6" ht="15.6">
      <c r="E801" s="370">
        <v>797</v>
      </c>
      <c r="F801" s="391">
        <v>1015439.6286384306</v>
      </c>
    </row>
    <row r="802" spans="5:6" ht="15.6">
      <c r="E802" s="370">
        <v>798</v>
      </c>
      <c r="F802" s="391">
        <v>1018298.9673003473</v>
      </c>
    </row>
    <row r="803" spans="5:6" ht="15.6">
      <c r="E803" s="370">
        <v>799</v>
      </c>
      <c r="F803" s="391">
        <v>1012638.6266641659</v>
      </c>
    </row>
    <row r="804" spans="5:6" ht="15.6">
      <c r="E804" s="370">
        <v>800</v>
      </c>
      <c r="F804" s="391">
        <v>966999.10062714666</v>
      </c>
    </row>
    <row r="805" spans="5:6" ht="15.6">
      <c r="E805" s="370">
        <v>801</v>
      </c>
      <c r="F805" s="391">
        <v>1027175.028657616</v>
      </c>
    </row>
    <row r="806" spans="5:6" ht="15.6">
      <c r="E806" s="370">
        <v>802</v>
      </c>
      <c r="F806" s="391">
        <v>975497.4411030492</v>
      </c>
    </row>
    <row r="807" spans="5:6" ht="15.6">
      <c r="E807" s="370">
        <v>803</v>
      </c>
      <c r="F807" s="391">
        <v>992103.88039805635</v>
      </c>
    </row>
    <row r="808" spans="5:6" ht="15.6">
      <c r="E808" s="370">
        <v>804</v>
      </c>
      <c r="F808" s="391">
        <v>1011795.0663350206</v>
      </c>
    </row>
    <row r="809" spans="5:6" ht="15.6">
      <c r="E809" s="370">
        <v>805</v>
      </c>
      <c r="F809" s="391">
        <v>1003682.5989604958</v>
      </c>
    </row>
    <row r="810" spans="5:6" ht="15.6">
      <c r="E810" s="370">
        <v>806</v>
      </c>
      <c r="F810" s="391">
        <v>1020479.3432092681</v>
      </c>
    </row>
    <row r="811" spans="5:6" ht="15.6">
      <c r="E811" s="370">
        <v>807</v>
      </c>
      <c r="F811" s="391">
        <v>1041368.8480204089</v>
      </c>
    </row>
    <row r="812" spans="5:6" ht="15.6">
      <c r="E812" s="370">
        <v>808</v>
      </c>
      <c r="F812" s="391">
        <v>987746.73159656418</v>
      </c>
    </row>
    <row r="813" spans="5:6" ht="15.6">
      <c r="E813" s="370">
        <v>809</v>
      </c>
      <c r="F813" s="391">
        <v>1022612.7736989217</v>
      </c>
    </row>
    <row r="814" spans="5:6" ht="15.6">
      <c r="E814" s="370">
        <v>810</v>
      </c>
      <c r="F814" s="391">
        <v>997142.70393790491</v>
      </c>
    </row>
    <row r="815" spans="5:6" ht="15.6">
      <c r="E815" s="370">
        <v>811</v>
      </c>
      <c r="F815" s="391">
        <v>986293.22739345406</v>
      </c>
    </row>
    <row r="816" spans="5:6" ht="15.6">
      <c r="E816" s="370">
        <v>812</v>
      </c>
      <c r="F816" s="391">
        <v>1031989.6367242567</v>
      </c>
    </row>
    <row r="817" spans="5:6" ht="15.6">
      <c r="E817" s="370">
        <v>813</v>
      </c>
      <c r="F817" s="391">
        <v>990344.47432000225</v>
      </c>
    </row>
    <row r="818" spans="5:6" ht="15.6">
      <c r="E818" s="370">
        <v>814</v>
      </c>
      <c r="F818" s="391">
        <v>1030340.434979177</v>
      </c>
    </row>
    <row r="819" spans="5:6" ht="15.6">
      <c r="E819" s="370">
        <v>815</v>
      </c>
      <c r="F819" s="391">
        <v>1025910.5182321062</v>
      </c>
    </row>
    <row r="820" spans="5:6" ht="15.6">
      <c r="E820" s="370">
        <v>816</v>
      </c>
      <c r="F820" s="391">
        <v>983044.33503862051</v>
      </c>
    </row>
    <row r="821" spans="5:6" ht="15.6">
      <c r="E821" s="370">
        <v>817</v>
      </c>
      <c r="F821" s="391">
        <v>965606.48073441989</v>
      </c>
    </row>
    <row r="822" spans="5:6" ht="15.6">
      <c r="E822" s="370">
        <v>818</v>
      </c>
      <c r="F822" s="391">
        <v>1000096.4713080546</v>
      </c>
    </row>
    <row r="823" spans="5:6" ht="15.6">
      <c r="E823" s="370">
        <v>819</v>
      </c>
      <c r="F823" s="391">
        <v>1021549.5286770195</v>
      </c>
    </row>
    <row r="824" spans="5:6" ht="15.6">
      <c r="E824" s="370">
        <v>820</v>
      </c>
      <c r="F824" s="391">
        <v>986669.02853174438</v>
      </c>
    </row>
    <row r="825" spans="5:6" ht="15.6">
      <c r="E825" s="370">
        <v>821</v>
      </c>
      <c r="F825" s="391">
        <v>989235.79567557224</v>
      </c>
    </row>
    <row r="826" spans="5:6" ht="15.6">
      <c r="E826" s="370">
        <v>822</v>
      </c>
      <c r="F826" s="391">
        <v>1004881.2563327472</v>
      </c>
    </row>
    <row r="827" spans="5:6" ht="15.6">
      <c r="E827" s="370">
        <v>823</v>
      </c>
      <c r="F827" s="391">
        <v>1017604.6367889926</v>
      </c>
    </row>
    <row r="828" spans="5:6" ht="15.6">
      <c r="E828" s="370">
        <v>824</v>
      </c>
      <c r="F828" s="391">
        <v>1001429.7279259861</v>
      </c>
    </row>
    <row r="829" spans="5:6" ht="15.6">
      <c r="E829" s="370">
        <v>825</v>
      </c>
      <c r="F829" s="391">
        <v>1012802.3204009134</v>
      </c>
    </row>
    <row r="830" spans="5:6" ht="15.6">
      <c r="E830" s="370">
        <v>826</v>
      </c>
      <c r="F830" s="391">
        <v>951773.01607521297</v>
      </c>
    </row>
    <row r="831" spans="5:6" ht="15.6">
      <c r="E831" s="370">
        <v>827</v>
      </c>
      <c r="F831" s="391">
        <v>1022337.3381624543</v>
      </c>
    </row>
    <row r="832" spans="5:6" ht="15.6">
      <c r="E832" s="370">
        <v>828</v>
      </c>
      <c r="F832" s="391">
        <v>993606.48554122774</v>
      </c>
    </row>
    <row r="833" spans="5:6" ht="15.6">
      <c r="E833" s="370">
        <v>829</v>
      </c>
      <c r="F833" s="391">
        <v>987960.96998577216</v>
      </c>
    </row>
    <row r="834" spans="5:6" ht="15.6">
      <c r="E834" s="370">
        <v>830</v>
      </c>
      <c r="F834" s="391">
        <v>971186.55433477962</v>
      </c>
    </row>
    <row r="835" spans="5:6" ht="15.6">
      <c r="E835" s="370">
        <v>831</v>
      </c>
      <c r="F835" s="391">
        <v>1016505.5683872879</v>
      </c>
    </row>
    <row r="836" spans="5:6" ht="15.6">
      <c r="E836" s="370">
        <v>832</v>
      </c>
      <c r="F836" s="391">
        <v>986745.12420616101</v>
      </c>
    </row>
    <row r="837" spans="5:6" ht="15.6">
      <c r="E837" s="370">
        <v>833</v>
      </c>
      <c r="F837" s="391">
        <v>985306.80338766484</v>
      </c>
    </row>
    <row r="838" spans="5:6" ht="15.6">
      <c r="E838" s="370">
        <v>834</v>
      </c>
      <c r="F838" s="391">
        <v>1016693.7512810676</v>
      </c>
    </row>
    <row r="839" spans="5:6" ht="15.6">
      <c r="E839" s="370">
        <v>835</v>
      </c>
      <c r="F839" s="391">
        <v>999859.48662347451</v>
      </c>
    </row>
    <row r="840" spans="5:6" ht="15.6">
      <c r="E840" s="370">
        <v>836</v>
      </c>
      <c r="F840" s="391">
        <v>1007890.8918669418</v>
      </c>
    </row>
    <row r="841" spans="5:6" ht="15.6">
      <c r="E841" s="370">
        <v>837</v>
      </c>
      <c r="F841" s="391">
        <v>1008343.5490610426</v>
      </c>
    </row>
    <row r="842" spans="5:6" ht="15.6">
      <c r="E842" s="370">
        <v>838</v>
      </c>
      <c r="F842" s="391">
        <v>995622.32208501338</v>
      </c>
    </row>
    <row r="843" spans="5:6" ht="15.6">
      <c r="E843" s="370">
        <v>839</v>
      </c>
      <c r="F843" s="391">
        <v>1028167.0317364034</v>
      </c>
    </row>
    <row r="844" spans="5:6" ht="15.6">
      <c r="E844" s="370">
        <v>840</v>
      </c>
      <c r="F844" s="391">
        <v>1001238.5336006036</v>
      </c>
    </row>
    <row r="845" spans="5:6" ht="15.6">
      <c r="E845" s="370">
        <v>841</v>
      </c>
      <c r="F845" s="391">
        <v>1012680.9731350233</v>
      </c>
    </row>
    <row r="846" spans="5:6" ht="15.6">
      <c r="E846" s="370">
        <v>842</v>
      </c>
      <c r="F846" s="391">
        <v>1010706.4892209077</v>
      </c>
    </row>
    <row r="847" spans="5:6" ht="15.6">
      <c r="E847" s="370">
        <v>843</v>
      </c>
      <c r="F847" s="391">
        <v>1003064.7535108179</v>
      </c>
    </row>
    <row r="848" spans="5:6" ht="15.6">
      <c r="E848" s="370">
        <v>844</v>
      </c>
      <c r="F848" s="391">
        <v>991831.5811674092</v>
      </c>
    </row>
    <row r="849" spans="5:6" ht="15.6">
      <c r="E849" s="370">
        <v>845</v>
      </c>
      <c r="F849" s="391">
        <v>1001523.4070280667</v>
      </c>
    </row>
    <row r="850" spans="5:6" ht="15.6">
      <c r="E850" s="370">
        <v>846</v>
      </c>
      <c r="F850" s="391">
        <v>1018789.9533656394</v>
      </c>
    </row>
    <row r="851" spans="5:6" ht="15.6">
      <c r="E851" s="370">
        <v>847</v>
      </c>
      <c r="F851" s="391">
        <v>953273.62352752127</v>
      </c>
    </row>
    <row r="852" spans="5:6" ht="15.6">
      <c r="E852" s="370">
        <v>848</v>
      </c>
      <c r="F852" s="391">
        <v>1018798.427332942</v>
      </c>
    </row>
    <row r="853" spans="5:6" ht="15.6">
      <c r="E853" s="370">
        <v>849</v>
      </c>
      <c r="F853" s="391">
        <v>996992.58888465841</v>
      </c>
    </row>
    <row r="854" spans="5:6" ht="15.6">
      <c r="E854" s="370">
        <v>850</v>
      </c>
      <c r="F854" s="391">
        <v>970384.48122515611</v>
      </c>
    </row>
    <row r="855" spans="5:6" ht="15.6">
      <c r="E855" s="370">
        <v>851</v>
      </c>
      <c r="F855" s="391">
        <v>1016273.9498634881</v>
      </c>
    </row>
    <row r="856" spans="5:6" ht="15.6">
      <c r="E856" s="370">
        <v>852</v>
      </c>
      <c r="F856" s="391">
        <v>1008021.112813909</v>
      </c>
    </row>
    <row r="857" spans="5:6" ht="15.6">
      <c r="E857" s="370">
        <v>853</v>
      </c>
      <c r="F857" s="391">
        <v>1028647.4210951035</v>
      </c>
    </row>
    <row r="858" spans="5:6" ht="15.6">
      <c r="E858" s="370">
        <v>854</v>
      </c>
      <c r="F858" s="391">
        <v>1013679.3826516024</v>
      </c>
    </row>
    <row r="859" spans="5:6" ht="15.6">
      <c r="E859" s="370">
        <v>855</v>
      </c>
      <c r="F859" s="391">
        <v>1003624.3814703298</v>
      </c>
    </row>
    <row r="860" spans="5:6" ht="15.6">
      <c r="E860" s="370">
        <v>856</v>
      </c>
      <c r="F860" s="391">
        <v>1019761.1183212599</v>
      </c>
    </row>
    <row r="861" spans="5:6" ht="15.6">
      <c r="E861" s="370">
        <v>857</v>
      </c>
      <c r="F861" s="391">
        <v>995529.61328160262</v>
      </c>
    </row>
    <row r="862" spans="5:6" ht="15.6">
      <c r="E862" s="370">
        <v>858</v>
      </c>
      <c r="F862" s="391">
        <v>1026167.5095235867</v>
      </c>
    </row>
    <row r="863" spans="5:6" ht="15.6">
      <c r="E863" s="370">
        <v>859</v>
      </c>
      <c r="F863" s="391">
        <v>999754.08260500443</v>
      </c>
    </row>
    <row r="864" spans="5:6" ht="15.6">
      <c r="E864" s="370">
        <v>860</v>
      </c>
      <c r="F864" s="391">
        <v>983696.05699529278</v>
      </c>
    </row>
    <row r="865" spans="5:6" ht="15.6">
      <c r="E865" s="370">
        <v>861</v>
      </c>
      <c r="F865" s="391">
        <v>998973.57828143588</v>
      </c>
    </row>
    <row r="866" spans="5:6" ht="15.6">
      <c r="E866" s="370">
        <v>862</v>
      </c>
      <c r="F866" s="391">
        <v>991587.33222650574</v>
      </c>
    </row>
    <row r="867" spans="5:6" ht="15.6">
      <c r="E867" s="370">
        <v>863</v>
      </c>
      <c r="F867" s="391">
        <v>959214.50025494094</v>
      </c>
    </row>
    <row r="868" spans="5:6" ht="15.6">
      <c r="E868" s="370">
        <v>864</v>
      </c>
      <c r="F868" s="391">
        <v>1021153.3438645313</v>
      </c>
    </row>
    <row r="869" spans="5:6" ht="15.6">
      <c r="E869" s="370">
        <v>865</v>
      </c>
      <c r="F869" s="391">
        <v>1003827.6609544884</v>
      </c>
    </row>
    <row r="870" spans="5:6" ht="15.6">
      <c r="E870" s="370">
        <v>866</v>
      </c>
      <c r="F870" s="391">
        <v>1011900.7938732835</v>
      </c>
    </row>
    <row r="871" spans="5:6" ht="15.6">
      <c r="E871" s="370">
        <v>867</v>
      </c>
      <c r="F871" s="391">
        <v>980253.71960326587</v>
      </c>
    </row>
    <row r="872" spans="5:6" ht="15.6">
      <c r="E872" s="370">
        <v>868</v>
      </c>
      <c r="F872" s="391">
        <v>1029637.0613714993</v>
      </c>
    </row>
    <row r="873" spans="5:6" ht="15.6">
      <c r="E873" s="370">
        <v>869</v>
      </c>
      <c r="F873" s="391">
        <v>1013388.0475141292</v>
      </c>
    </row>
    <row r="874" spans="5:6" ht="15.6">
      <c r="E874" s="370">
        <v>870</v>
      </c>
      <c r="F874" s="391">
        <v>1007228.3662461558</v>
      </c>
    </row>
    <row r="875" spans="5:6" ht="15.6">
      <c r="E875" s="370">
        <v>871</v>
      </c>
      <c r="F875" s="391">
        <v>977017.90751186037</v>
      </c>
    </row>
    <row r="876" spans="5:6" ht="15.6">
      <c r="E876" s="370">
        <v>872</v>
      </c>
      <c r="F876" s="391">
        <v>995692.95856880245</v>
      </c>
    </row>
    <row r="877" spans="5:6" ht="15.6">
      <c r="E877" s="370">
        <v>873</v>
      </c>
      <c r="F877" s="391">
        <v>982967.18479862576</v>
      </c>
    </row>
    <row r="878" spans="5:6" ht="15.6">
      <c r="E878" s="370">
        <v>874</v>
      </c>
      <c r="F878" s="391">
        <v>989020.67141543259</v>
      </c>
    </row>
    <row r="879" spans="5:6" ht="15.6">
      <c r="E879" s="370">
        <v>875</v>
      </c>
      <c r="F879" s="391">
        <v>1009775.7403338228</v>
      </c>
    </row>
    <row r="880" spans="5:6" ht="15.6">
      <c r="E880" s="370">
        <v>876</v>
      </c>
      <c r="F880" s="391">
        <v>1006952.8341319138</v>
      </c>
    </row>
    <row r="881" spans="5:6" ht="15.6">
      <c r="E881" s="370">
        <v>877</v>
      </c>
      <c r="F881" s="391">
        <v>1018307.1525733965</v>
      </c>
    </row>
    <row r="882" spans="5:6" ht="15.6">
      <c r="E882" s="370">
        <v>878</v>
      </c>
      <c r="F882" s="391">
        <v>1006539.7261274216</v>
      </c>
    </row>
    <row r="883" spans="5:6" ht="15.6">
      <c r="E883" s="370">
        <v>879</v>
      </c>
      <c r="F883" s="391">
        <v>976208.35206545831</v>
      </c>
    </row>
    <row r="884" spans="5:6" ht="15.6">
      <c r="E884" s="370">
        <v>880</v>
      </c>
      <c r="F884" s="391">
        <v>994761.48052821471</v>
      </c>
    </row>
    <row r="885" spans="5:6" ht="15.6">
      <c r="E885" s="370">
        <v>881</v>
      </c>
      <c r="F885" s="391">
        <v>1010587.0220213759</v>
      </c>
    </row>
    <row r="886" spans="5:6" ht="15.6">
      <c r="E886" s="370">
        <v>882</v>
      </c>
      <c r="F886" s="391">
        <v>1012892.4917863491</v>
      </c>
    </row>
    <row r="887" spans="5:6" ht="15.6">
      <c r="E887" s="370">
        <v>883</v>
      </c>
      <c r="F887" s="391">
        <v>990770.91390674643</v>
      </c>
    </row>
    <row r="888" spans="5:6" ht="15.6">
      <c r="E888" s="370">
        <v>884</v>
      </c>
      <c r="F888" s="391">
        <v>1000353.5160858248</v>
      </c>
    </row>
    <row r="889" spans="5:6" ht="15.6">
      <c r="E889" s="370">
        <v>885</v>
      </c>
      <c r="F889" s="391">
        <v>1018261.6060350583</v>
      </c>
    </row>
    <row r="890" spans="5:6" ht="15.6">
      <c r="E890" s="370">
        <v>886</v>
      </c>
      <c r="F890" s="391">
        <v>1014104.3962688956</v>
      </c>
    </row>
    <row r="891" spans="5:6" ht="15.6">
      <c r="E891" s="370">
        <v>887</v>
      </c>
      <c r="F891" s="391">
        <v>992701.58942616323</v>
      </c>
    </row>
    <row r="892" spans="5:6" ht="15.6">
      <c r="E892" s="370">
        <v>888</v>
      </c>
      <c r="F892" s="391">
        <v>960907.73946006608</v>
      </c>
    </row>
    <row r="893" spans="5:6" ht="15.6">
      <c r="E893" s="370">
        <v>889</v>
      </c>
      <c r="F893" s="391">
        <v>987023.99981207226</v>
      </c>
    </row>
    <row r="894" spans="5:6" ht="15.6">
      <c r="E894" s="370">
        <v>890</v>
      </c>
      <c r="F894" s="391">
        <v>990444.17812257574</v>
      </c>
    </row>
    <row r="895" spans="5:6" ht="15.6">
      <c r="E895" s="370">
        <v>891</v>
      </c>
      <c r="F895" s="391">
        <v>996483.92731544597</v>
      </c>
    </row>
    <row r="896" spans="5:6" ht="15.6">
      <c r="E896" s="370">
        <v>892</v>
      </c>
      <c r="F896" s="391">
        <v>1004526.4592072034</v>
      </c>
    </row>
    <row r="897" spans="5:6" ht="15.6">
      <c r="E897" s="370">
        <v>893</v>
      </c>
      <c r="F897" s="391">
        <v>1021220.8446597393</v>
      </c>
    </row>
    <row r="898" spans="5:6" ht="15.6">
      <c r="E898" s="370">
        <v>894</v>
      </c>
      <c r="F898" s="391">
        <v>1025366.7793497969</v>
      </c>
    </row>
    <row r="899" spans="5:6" ht="15.6">
      <c r="E899" s="370">
        <v>895</v>
      </c>
      <c r="F899" s="391">
        <v>990910.19272766251</v>
      </c>
    </row>
    <row r="900" spans="5:6" ht="15.6">
      <c r="E900" s="370">
        <v>896</v>
      </c>
      <c r="F900" s="391">
        <v>986938.47262687678</v>
      </c>
    </row>
    <row r="901" spans="5:6" ht="15.6">
      <c r="E901" s="370">
        <v>897</v>
      </c>
      <c r="F901" s="391">
        <v>985786.82705372444</v>
      </c>
    </row>
    <row r="902" spans="5:6" ht="15.6">
      <c r="E902" s="370">
        <v>898</v>
      </c>
      <c r="F902" s="391">
        <v>999236.96416868223</v>
      </c>
    </row>
    <row r="903" spans="5:6" ht="15.6">
      <c r="E903" s="370">
        <v>899</v>
      </c>
      <c r="F903" s="391">
        <v>962468.77027818747</v>
      </c>
    </row>
    <row r="904" spans="5:6" ht="15.6">
      <c r="E904" s="370">
        <v>900</v>
      </c>
      <c r="F904" s="391">
        <v>981620.55375446018</v>
      </c>
    </row>
    <row r="905" spans="5:6" ht="15.6">
      <c r="E905" s="370">
        <v>901</v>
      </c>
      <c r="F905" s="391">
        <v>976809.30026058143</v>
      </c>
    </row>
    <row r="906" spans="5:6" ht="15.6">
      <c r="E906" s="370">
        <v>902</v>
      </c>
      <c r="F906" s="391">
        <v>1003467.2988564506</v>
      </c>
    </row>
    <row r="907" spans="5:6" ht="15.6">
      <c r="E907" s="370">
        <v>903</v>
      </c>
      <c r="F907" s="391">
        <v>1010826.5672246262</v>
      </c>
    </row>
    <row r="908" spans="5:6" ht="15.6">
      <c r="E908" s="370">
        <v>904</v>
      </c>
      <c r="F908" s="391">
        <v>1006565.662282223</v>
      </c>
    </row>
    <row r="909" spans="5:6" ht="15.6">
      <c r="E909" s="370">
        <v>905</v>
      </c>
      <c r="F909" s="391">
        <v>993363.52268738986</v>
      </c>
    </row>
    <row r="910" spans="5:6" ht="15.6">
      <c r="E910" s="370">
        <v>906</v>
      </c>
      <c r="F910" s="391">
        <v>1005394.0302902129</v>
      </c>
    </row>
    <row r="911" spans="5:6" ht="15.6">
      <c r="E911" s="370">
        <v>907</v>
      </c>
      <c r="F911" s="391">
        <v>1020688.7112877114</v>
      </c>
    </row>
    <row r="912" spans="5:6" ht="15.6">
      <c r="E912" s="370">
        <v>908</v>
      </c>
      <c r="F912" s="391">
        <v>1005431.8724623137</v>
      </c>
    </row>
    <row r="913" spans="5:6" ht="15.6">
      <c r="E913" s="370">
        <v>909</v>
      </c>
      <c r="F913" s="391">
        <v>1007479.1811624337</v>
      </c>
    </row>
    <row r="914" spans="5:6" ht="15.6">
      <c r="E914" s="370">
        <v>910</v>
      </c>
      <c r="F914" s="391">
        <v>990064.09108521347</v>
      </c>
    </row>
    <row r="915" spans="5:6" ht="15.6">
      <c r="E915" s="370">
        <v>911</v>
      </c>
      <c r="F915" s="391">
        <v>1005160.2098172605</v>
      </c>
    </row>
    <row r="916" spans="5:6" ht="15.6">
      <c r="E916" s="370">
        <v>912</v>
      </c>
      <c r="F916" s="391">
        <v>1002901.5411085753</v>
      </c>
    </row>
    <row r="917" spans="5:6" ht="15.6">
      <c r="E917" s="370">
        <v>913</v>
      </c>
      <c r="F917" s="391">
        <v>1004627.8975750485</v>
      </c>
    </row>
    <row r="918" spans="5:6" ht="15.6">
      <c r="E918" s="370">
        <v>914</v>
      </c>
      <c r="F918" s="391">
        <v>985241.89749657235</v>
      </c>
    </row>
    <row r="919" spans="5:6" ht="15.6">
      <c r="E919" s="370">
        <v>915</v>
      </c>
      <c r="F919" s="391">
        <v>1000213.4400424494</v>
      </c>
    </row>
    <row r="920" spans="5:6" ht="15.6">
      <c r="E920" s="370">
        <v>916</v>
      </c>
      <c r="F920" s="391">
        <v>995350.89866415586</v>
      </c>
    </row>
    <row r="921" spans="5:6" ht="15.6">
      <c r="E921" s="370">
        <v>917</v>
      </c>
      <c r="F921" s="391">
        <v>1001496.4685918109</v>
      </c>
    </row>
    <row r="922" spans="5:6" ht="15.6">
      <c r="E922" s="370">
        <v>918</v>
      </c>
      <c r="F922" s="391">
        <v>999121.67514140904</v>
      </c>
    </row>
    <row r="923" spans="5:6" ht="15.6">
      <c r="E923" s="370">
        <v>919</v>
      </c>
      <c r="F923" s="391">
        <v>998627.83594529366</v>
      </c>
    </row>
    <row r="924" spans="5:6" ht="15.6">
      <c r="E924" s="370">
        <v>920</v>
      </c>
      <c r="F924" s="391">
        <v>996906.57344131439</v>
      </c>
    </row>
    <row r="925" spans="5:6" ht="15.6">
      <c r="E925" s="370">
        <v>921</v>
      </c>
      <c r="F925" s="391">
        <v>1011423.1638071656</v>
      </c>
    </row>
    <row r="926" spans="5:6" ht="15.6">
      <c r="E926" s="370">
        <v>922</v>
      </c>
      <c r="F926" s="391">
        <v>1019352.4201902644</v>
      </c>
    </row>
    <row r="927" spans="5:6" ht="15.6">
      <c r="E927" s="370">
        <v>923</v>
      </c>
      <c r="F927" s="391">
        <v>998437.2299235313</v>
      </c>
    </row>
    <row r="928" spans="5:6" ht="15.6">
      <c r="E928" s="370">
        <v>924</v>
      </c>
      <c r="F928" s="391">
        <v>998849.43597668712</v>
      </c>
    </row>
    <row r="929" spans="5:6" ht="15.6">
      <c r="E929" s="370">
        <v>925</v>
      </c>
      <c r="F929" s="391">
        <v>988054.83288006019</v>
      </c>
    </row>
    <row r="930" spans="5:6" ht="15.6">
      <c r="E930" s="370">
        <v>926</v>
      </c>
      <c r="F930" s="391">
        <v>1030299.3074416058</v>
      </c>
    </row>
    <row r="931" spans="5:6" ht="15.6">
      <c r="E931" s="370">
        <v>927</v>
      </c>
      <c r="F931" s="391">
        <v>997797.20654038375</v>
      </c>
    </row>
    <row r="932" spans="5:6" ht="15.6">
      <c r="E932" s="370">
        <v>928</v>
      </c>
      <c r="F932" s="391">
        <v>999326.90660197521</v>
      </c>
    </row>
    <row r="933" spans="5:6" ht="15.6">
      <c r="E933" s="370">
        <v>929</v>
      </c>
      <c r="F933" s="391">
        <v>1020291.8819248885</v>
      </c>
    </row>
    <row r="934" spans="5:6" ht="15.6">
      <c r="E934" s="370">
        <v>930</v>
      </c>
      <c r="F934" s="391">
        <v>1003023.4873638268</v>
      </c>
    </row>
    <row r="935" spans="5:6" ht="15.6">
      <c r="E935" s="370">
        <v>931</v>
      </c>
      <c r="F935" s="391">
        <v>1008047.2083217445</v>
      </c>
    </row>
    <row r="936" spans="5:6" ht="15.6">
      <c r="E936" s="370">
        <v>932</v>
      </c>
      <c r="F936" s="391">
        <v>1003003.6831230613</v>
      </c>
    </row>
    <row r="937" spans="5:6" ht="15.6">
      <c r="E937" s="370">
        <v>933</v>
      </c>
      <c r="F937" s="391">
        <v>989200.15167168633</v>
      </c>
    </row>
    <row r="938" spans="5:6" ht="15.6">
      <c r="E938" s="370">
        <v>934</v>
      </c>
      <c r="F938" s="391">
        <v>978286.49501330755</v>
      </c>
    </row>
    <row r="939" spans="5:6" ht="15.6">
      <c r="E939" s="370">
        <v>935</v>
      </c>
      <c r="F939" s="391">
        <v>997627.0383665032</v>
      </c>
    </row>
    <row r="940" spans="5:6" ht="15.6">
      <c r="E940" s="370">
        <v>936</v>
      </c>
      <c r="F940" s="391">
        <v>1024259.0903573756</v>
      </c>
    </row>
    <row r="941" spans="5:6" ht="15.6">
      <c r="E941" s="370">
        <v>937</v>
      </c>
      <c r="F941" s="391">
        <v>996961.59046205576</v>
      </c>
    </row>
    <row r="942" spans="5:6" ht="15.6">
      <c r="E942" s="370">
        <v>938</v>
      </c>
      <c r="F942" s="391">
        <v>1003781.7965594718</v>
      </c>
    </row>
    <row r="943" spans="5:6" ht="15.6">
      <c r="E943" s="370">
        <v>939</v>
      </c>
      <c r="F943" s="391">
        <v>1006904.3730212178</v>
      </c>
    </row>
    <row r="944" spans="5:6" ht="15.6">
      <c r="E944" s="370">
        <v>940</v>
      </c>
      <c r="F944" s="391">
        <v>1021001.5380864139</v>
      </c>
    </row>
    <row r="945" spans="5:6" ht="15.6">
      <c r="E945" s="370">
        <v>941</v>
      </c>
      <c r="F945" s="391">
        <v>993148.43979060464</v>
      </c>
    </row>
    <row r="946" spans="5:6" ht="15.6">
      <c r="E946" s="370">
        <v>942</v>
      </c>
      <c r="F946" s="391">
        <v>999713.68731441407</v>
      </c>
    </row>
    <row r="947" spans="5:6" ht="15.6">
      <c r="E947" s="370">
        <v>943</v>
      </c>
      <c r="F947" s="391">
        <v>999620.92841416225</v>
      </c>
    </row>
    <row r="948" spans="5:6" ht="15.6">
      <c r="E948" s="370">
        <v>944</v>
      </c>
      <c r="F948" s="391">
        <v>986606.46918464126</v>
      </c>
    </row>
    <row r="949" spans="5:6" ht="15.6">
      <c r="E949" s="370">
        <v>945</v>
      </c>
      <c r="F949" s="391">
        <v>1021596.429422822</v>
      </c>
    </row>
    <row r="950" spans="5:6" ht="15.6">
      <c r="E950" s="370">
        <v>946</v>
      </c>
      <c r="F950" s="391">
        <v>989790.17769985728</v>
      </c>
    </row>
    <row r="951" spans="5:6" ht="15.6">
      <c r="E951" s="370">
        <v>947</v>
      </c>
      <c r="F951" s="391">
        <v>1008332.6011642972</v>
      </c>
    </row>
    <row r="952" spans="5:6" ht="15.6">
      <c r="E952" s="370">
        <v>948</v>
      </c>
      <c r="F952" s="391">
        <v>1008463.8278442004</v>
      </c>
    </row>
    <row r="953" spans="5:6" ht="15.6">
      <c r="E953" s="370">
        <v>949</v>
      </c>
      <c r="F953" s="391">
        <v>1019326.2283883862</v>
      </c>
    </row>
    <row r="954" spans="5:6" ht="15.6">
      <c r="E954" s="370">
        <v>950</v>
      </c>
      <c r="F954" s="391">
        <v>963200.97005306452</v>
      </c>
    </row>
    <row r="955" spans="5:6" ht="15.6">
      <c r="E955" s="370">
        <v>951</v>
      </c>
      <c r="F955" s="391">
        <v>1026457.2314148141</v>
      </c>
    </row>
    <row r="956" spans="5:6" ht="15.6">
      <c r="E956" s="370">
        <v>952</v>
      </c>
      <c r="F956" s="391">
        <v>1019327.7408396133</v>
      </c>
    </row>
    <row r="957" spans="5:6" ht="15.6">
      <c r="E957" s="370">
        <v>953</v>
      </c>
      <c r="F957" s="391">
        <v>1010352.6029246701</v>
      </c>
    </row>
    <row r="958" spans="5:6" ht="15.6">
      <c r="E958" s="370">
        <v>954</v>
      </c>
      <c r="F958" s="391">
        <v>996725.43694515992</v>
      </c>
    </row>
    <row r="959" spans="5:6" ht="15.6">
      <c r="E959" s="370">
        <v>955</v>
      </c>
      <c r="F959" s="391">
        <v>1002597.7308110141</v>
      </c>
    </row>
    <row r="960" spans="5:6" ht="15.6">
      <c r="E960" s="370">
        <v>956</v>
      </c>
      <c r="F960" s="391">
        <v>991089.55263562163</v>
      </c>
    </row>
    <row r="961" spans="5:6" ht="15.6">
      <c r="E961" s="370">
        <v>957</v>
      </c>
      <c r="F961" s="391">
        <v>1000199.3520482521</v>
      </c>
    </row>
    <row r="962" spans="5:6" ht="15.6">
      <c r="E962" s="370">
        <v>958</v>
      </c>
      <c r="F962" s="391">
        <v>994800.20035276702</v>
      </c>
    </row>
    <row r="963" spans="5:6" ht="15.6">
      <c r="E963" s="370">
        <v>959</v>
      </c>
      <c r="F963" s="391">
        <v>986696.43876184139</v>
      </c>
    </row>
    <row r="964" spans="5:6" ht="15.6">
      <c r="E964" s="370">
        <v>960</v>
      </c>
      <c r="F964" s="391">
        <v>966588.08345541451</v>
      </c>
    </row>
    <row r="965" spans="5:6" ht="15.6">
      <c r="E965" s="370">
        <v>961</v>
      </c>
      <c r="F965" s="391">
        <v>988599.93933481677</v>
      </c>
    </row>
    <row r="966" spans="5:6" ht="15.6">
      <c r="E966" s="370">
        <v>962</v>
      </c>
      <c r="F966" s="391">
        <v>996250.7762118933</v>
      </c>
    </row>
    <row r="967" spans="5:6" ht="15.6">
      <c r="E967" s="370">
        <v>963</v>
      </c>
      <c r="F967" s="391">
        <v>1009058.1109620265</v>
      </c>
    </row>
    <row r="968" spans="5:6" ht="15.6">
      <c r="E968" s="370">
        <v>964</v>
      </c>
      <c r="F968" s="391">
        <v>969486.67310103169</v>
      </c>
    </row>
    <row r="969" spans="5:6" ht="15.6">
      <c r="E969" s="370">
        <v>965</v>
      </c>
      <c r="F969" s="391">
        <v>992457.03550979332</v>
      </c>
    </row>
    <row r="970" spans="5:6" ht="15.6">
      <c r="E970" s="370">
        <v>966</v>
      </c>
      <c r="F970" s="391">
        <v>985743.86945595173</v>
      </c>
    </row>
    <row r="971" spans="5:6" ht="15.6">
      <c r="E971" s="370">
        <v>967</v>
      </c>
      <c r="F971" s="391">
        <v>986838.49086357187</v>
      </c>
    </row>
    <row r="972" spans="5:6" ht="15.6">
      <c r="E972" s="370">
        <v>968</v>
      </c>
      <c r="F972" s="391">
        <v>992275.03692335449</v>
      </c>
    </row>
    <row r="973" spans="5:6" ht="15.6">
      <c r="E973" s="370">
        <v>969</v>
      </c>
      <c r="F973" s="391">
        <v>1016853.6670222883</v>
      </c>
    </row>
    <row r="974" spans="5:6" ht="15.6">
      <c r="E974" s="370">
        <v>970</v>
      </c>
      <c r="F974" s="391">
        <v>1021173.405843645</v>
      </c>
    </row>
    <row r="975" spans="5:6" ht="15.6">
      <c r="E975" s="370">
        <v>971</v>
      </c>
      <c r="F975" s="391">
        <v>1030646.9552854067</v>
      </c>
    </row>
    <row r="976" spans="5:6" ht="15.6">
      <c r="E976" s="370">
        <v>972</v>
      </c>
      <c r="F976" s="391">
        <v>998120.04194591439</v>
      </c>
    </row>
    <row r="977" spans="5:6" ht="15.6">
      <c r="E977" s="370">
        <v>973</v>
      </c>
      <c r="F977" s="391">
        <v>994935.06885942223</v>
      </c>
    </row>
    <row r="978" spans="5:6" ht="15.6">
      <c r="E978" s="370">
        <v>974</v>
      </c>
      <c r="F978" s="391">
        <v>1034964.4921533028</v>
      </c>
    </row>
    <row r="979" spans="5:6" ht="15.6">
      <c r="E979" s="370">
        <v>975</v>
      </c>
      <c r="F979" s="391">
        <v>1021681.087316184</v>
      </c>
    </row>
    <row r="980" spans="5:6" ht="15.6">
      <c r="E980" s="370">
        <v>976</v>
      </c>
      <c r="F980" s="391">
        <v>1003520.2116682593</v>
      </c>
    </row>
    <row r="981" spans="5:6" ht="15.6">
      <c r="E981" s="370">
        <v>977</v>
      </c>
      <c r="F981" s="391">
        <v>1003543.1675440074</v>
      </c>
    </row>
    <row r="982" spans="5:6" ht="15.6">
      <c r="E982" s="370">
        <v>978</v>
      </c>
      <c r="F982" s="391">
        <v>1011967.5876101092</v>
      </c>
    </row>
    <row r="983" spans="5:6" ht="15.6">
      <c r="E983" s="370">
        <v>979</v>
      </c>
      <c r="F983" s="391">
        <v>957388.00043622055</v>
      </c>
    </row>
    <row r="984" spans="5:6" ht="15.6">
      <c r="E984" s="370">
        <v>980</v>
      </c>
      <c r="F984" s="391">
        <v>1014240.4235914284</v>
      </c>
    </row>
    <row r="985" spans="5:6" ht="15.6">
      <c r="E985" s="370">
        <v>981</v>
      </c>
      <c r="F985" s="391">
        <v>992934.21973025217</v>
      </c>
    </row>
    <row r="986" spans="5:6" ht="15.6">
      <c r="E986" s="370">
        <v>982</v>
      </c>
      <c r="F986" s="391">
        <v>973808.4242730909</v>
      </c>
    </row>
    <row r="987" spans="5:6" ht="15.6">
      <c r="E987" s="370">
        <v>983</v>
      </c>
      <c r="F987" s="391">
        <v>1033292.116830159</v>
      </c>
    </row>
    <row r="988" spans="5:6" ht="15.6">
      <c r="E988" s="370">
        <v>984</v>
      </c>
      <c r="F988" s="391">
        <v>1012107.8674025153</v>
      </c>
    </row>
    <row r="989" spans="5:6" ht="15.6">
      <c r="E989" s="370">
        <v>985</v>
      </c>
      <c r="F989" s="391">
        <v>1014986.9492986334</v>
      </c>
    </row>
    <row r="990" spans="5:6" ht="15.6">
      <c r="E990" s="370">
        <v>986</v>
      </c>
      <c r="F990" s="391">
        <v>994285.23274763965</v>
      </c>
    </row>
    <row r="991" spans="5:6" ht="15.6">
      <c r="E991" s="370">
        <v>987</v>
      </c>
      <c r="F991" s="391">
        <v>979188.40777996101</v>
      </c>
    </row>
    <row r="992" spans="5:6" ht="15.6">
      <c r="E992" s="370">
        <v>988</v>
      </c>
      <c r="F992" s="391">
        <v>1021845.9658988283</v>
      </c>
    </row>
    <row r="993" spans="5:6" ht="15.6">
      <c r="E993" s="370">
        <v>989</v>
      </c>
      <c r="F993" s="391">
        <v>975413.01383329346</v>
      </c>
    </row>
    <row r="994" spans="5:6" ht="15.6">
      <c r="E994" s="370">
        <v>990</v>
      </c>
      <c r="F994" s="391">
        <v>1018404.1554922477</v>
      </c>
    </row>
    <row r="995" spans="5:6" ht="15.6">
      <c r="E995" s="370">
        <v>991</v>
      </c>
      <c r="F995" s="391">
        <v>1000591.4795884283</v>
      </c>
    </row>
    <row r="996" spans="5:6" ht="15.6">
      <c r="E996" s="370">
        <v>992</v>
      </c>
      <c r="F996" s="391">
        <v>998929.63623870804</v>
      </c>
    </row>
    <row r="997" spans="5:6" ht="15.6">
      <c r="E997" s="370">
        <v>993</v>
      </c>
      <c r="F997" s="391">
        <v>1008256.0926383835</v>
      </c>
    </row>
    <row r="998" spans="5:6" ht="15.6">
      <c r="E998" s="370">
        <v>994</v>
      </c>
      <c r="F998" s="391">
        <v>1003201.9762347071</v>
      </c>
    </row>
    <row r="999" spans="5:6" ht="15.6">
      <c r="E999" s="370">
        <v>995</v>
      </c>
      <c r="F999" s="391">
        <v>975905.65602444485</v>
      </c>
    </row>
    <row r="1000" spans="5:6" ht="15.6">
      <c r="E1000" s="370">
        <v>996</v>
      </c>
      <c r="F1000" s="391">
        <v>1008138.1883775</v>
      </c>
    </row>
    <row r="1001" spans="5:6" ht="15.6">
      <c r="E1001" s="370">
        <v>997</v>
      </c>
      <c r="F1001" s="391">
        <v>997164.96447147359</v>
      </c>
    </row>
    <row r="1002" spans="5:6" ht="15.6">
      <c r="E1002" s="370">
        <v>998</v>
      </c>
      <c r="F1002" s="391">
        <v>990995.11608558323</v>
      </c>
    </row>
    <row r="1003" spans="5:6" ht="15.6">
      <c r="E1003" s="370">
        <v>999</v>
      </c>
      <c r="F1003" s="391">
        <v>1007079.362481099</v>
      </c>
    </row>
    <row r="1004" spans="5:6" ht="15.6">
      <c r="E1004" s="370">
        <v>1000</v>
      </c>
      <c r="F1004" s="391">
        <v>1005261.6831148228</v>
      </c>
    </row>
    <row r="1005" spans="5:6" ht="15.6">
      <c r="E1005" s="370"/>
    </row>
    <row r="1006" spans="5:6" ht="15.6">
      <c r="E1006" s="370"/>
    </row>
    <row r="1007" spans="5:6" ht="15.6">
      <c r="E1007" s="370"/>
    </row>
    <row r="1008" spans="5:6" ht="15.6">
      <c r="E1008" s="370"/>
    </row>
    <row r="1009" spans="5:5" ht="15.6">
      <c r="E1009" s="370"/>
    </row>
    <row r="1010" spans="5:5" ht="15.6">
      <c r="E1010" s="370"/>
    </row>
    <row r="1011" spans="5:5" ht="15.6">
      <c r="E1011" s="370"/>
    </row>
    <row r="1012" spans="5:5" ht="15.6">
      <c r="E1012" s="370"/>
    </row>
    <row r="1013" spans="5:5" ht="15.6">
      <c r="E1013" s="370"/>
    </row>
    <row r="1014" spans="5:5" ht="15.6">
      <c r="E1014" s="370"/>
    </row>
    <row r="1015" spans="5:5" ht="15.6">
      <c r="E1015" s="370"/>
    </row>
    <row r="1016" spans="5:5" ht="15.6">
      <c r="E1016" s="370"/>
    </row>
    <row r="1017" spans="5:5" ht="15.6">
      <c r="E1017" s="370"/>
    </row>
    <row r="1018" spans="5:5" ht="15.6">
      <c r="E1018" s="370"/>
    </row>
    <row r="1019" spans="5:5" ht="15.6">
      <c r="E1019" s="370"/>
    </row>
    <row r="1020" spans="5:5" ht="15.6">
      <c r="E1020" s="370"/>
    </row>
    <row r="1021" spans="5:5" ht="15.6">
      <c r="E1021" s="370"/>
    </row>
    <row r="1022" spans="5:5" ht="15.6">
      <c r="E1022" s="370"/>
    </row>
    <row r="1023" spans="5:5" ht="15.6">
      <c r="E1023" s="370"/>
    </row>
    <row r="1024" spans="5:5" ht="15.6">
      <c r="E1024" s="370"/>
    </row>
    <row r="1025" spans="5:5" ht="15.6">
      <c r="E1025" s="370"/>
    </row>
    <row r="1026" spans="5:5" ht="15.6">
      <c r="E1026" s="370"/>
    </row>
    <row r="1027" spans="5:5" ht="15.6">
      <c r="E1027" s="370"/>
    </row>
    <row r="1028" spans="5:5" ht="15.6">
      <c r="E1028" s="370"/>
    </row>
    <row r="1029" spans="5:5" ht="15.6">
      <c r="E1029" s="370"/>
    </row>
    <row r="1030" spans="5:5" ht="15.6">
      <c r="E1030" s="370"/>
    </row>
    <row r="1031" spans="5:5" ht="15.6">
      <c r="E1031" s="370"/>
    </row>
    <row r="1032" spans="5:5" ht="15.6">
      <c r="E1032" s="370"/>
    </row>
    <row r="1033" spans="5:5" ht="15.6">
      <c r="E1033" s="370"/>
    </row>
    <row r="1034" spans="5:5" ht="15.6">
      <c r="E1034" s="370"/>
    </row>
    <row r="1035" spans="5:5" ht="15.6">
      <c r="E1035" s="370"/>
    </row>
    <row r="1036" spans="5:5" ht="15.6">
      <c r="E1036" s="370"/>
    </row>
    <row r="1037" spans="5:5" ht="15.6">
      <c r="E1037" s="370"/>
    </row>
    <row r="1038" spans="5:5" ht="15.6">
      <c r="E1038" s="370"/>
    </row>
    <row r="1039" spans="5:5" ht="15.6">
      <c r="E1039" s="370"/>
    </row>
    <row r="1040" spans="5:5" ht="15.6">
      <c r="E1040" s="370"/>
    </row>
    <row r="1041" spans="5:5" ht="15.6">
      <c r="E1041" s="370"/>
    </row>
    <row r="1042" spans="5:5" ht="15.6">
      <c r="E1042" s="370"/>
    </row>
    <row r="1043" spans="5:5" ht="15.6">
      <c r="E1043" s="370"/>
    </row>
    <row r="1044" spans="5:5" ht="15.6">
      <c r="E1044" s="370"/>
    </row>
    <row r="1045" spans="5:5" ht="15.6">
      <c r="E1045" s="370"/>
    </row>
    <row r="1046" spans="5:5" ht="15.6">
      <c r="E1046" s="370"/>
    </row>
    <row r="1047" spans="5:5" ht="15.6">
      <c r="E1047" s="370"/>
    </row>
    <row r="1048" spans="5:5" ht="15.6">
      <c r="E1048" s="370"/>
    </row>
    <row r="1049" spans="5:5" ht="15.6">
      <c r="E1049" s="370"/>
    </row>
    <row r="1050" spans="5:5" ht="15.6">
      <c r="E1050" s="370"/>
    </row>
    <row r="1051" spans="5:5" ht="15.6">
      <c r="E1051" s="370"/>
    </row>
    <row r="1052" spans="5:5" ht="15.6">
      <c r="E1052" s="370"/>
    </row>
    <row r="1053" spans="5:5" ht="15.6">
      <c r="E1053" s="370"/>
    </row>
    <row r="1054" spans="5:5" ht="15.6">
      <c r="E1054" s="370"/>
    </row>
    <row r="1055" spans="5:5" ht="15.6">
      <c r="E1055" s="370"/>
    </row>
    <row r="1056" spans="5:5" ht="15.6">
      <c r="E1056" s="370"/>
    </row>
    <row r="1057" spans="5:5" ht="15.6">
      <c r="E1057" s="370"/>
    </row>
    <row r="1058" spans="5:5" ht="15.6">
      <c r="E1058" s="370"/>
    </row>
    <row r="1059" spans="5:5" ht="15.6">
      <c r="E1059" s="370"/>
    </row>
    <row r="1060" spans="5:5" ht="15.6">
      <c r="E1060" s="370"/>
    </row>
    <row r="1061" spans="5:5" ht="15.6">
      <c r="E1061" s="370"/>
    </row>
    <row r="1062" spans="5:5" ht="15.6">
      <c r="E1062" s="370"/>
    </row>
    <row r="1063" spans="5:5" ht="15.6">
      <c r="E1063" s="370"/>
    </row>
    <row r="1064" spans="5:5" ht="15.6">
      <c r="E1064" s="370"/>
    </row>
    <row r="1065" spans="5:5" ht="15.6">
      <c r="E1065" s="370"/>
    </row>
    <row r="1066" spans="5:5" ht="15.6">
      <c r="E1066" s="370"/>
    </row>
    <row r="1067" spans="5:5" ht="15.6">
      <c r="E1067" s="370"/>
    </row>
    <row r="1068" spans="5:5" ht="15.6">
      <c r="E1068" s="370"/>
    </row>
    <row r="1069" spans="5:5" ht="15.6">
      <c r="E1069" s="370"/>
    </row>
    <row r="1070" spans="5:5" ht="15.6">
      <c r="E1070" s="370"/>
    </row>
    <row r="1071" spans="5:5" ht="15.6">
      <c r="E1071" s="370"/>
    </row>
    <row r="1072" spans="5:5" ht="15.6">
      <c r="E1072" s="370"/>
    </row>
    <row r="1073" spans="5:5" ht="15.6">
      <c r="E1073" s="370"/>
    </row>
    <row r="1074" spans="5:5" ht="15.6">
      <c r="E1074" s="370"/>
    </row>
    <row r="1075" spans="5:5" ht="15.6">
      <c r="E1075" s="370"/>
    </row>
    <row r="1076" spans="5:5" ht="15.6">
      <c r="E1076" s="370"/>
    </row>
    <row r="1077" spans="5:5" ht="15.6">
      <c r="E1077" s="370"/>
    </row>
    <row r="1078" spans="5:5" ht="15.6">
      <c r="E1078" s="370"/>
    </row>
    <row r="1079" spans="5:5" ht="15.6">
      <c r="E1079" s="370"/>
    </row>
    <row r="1080" spans="5:5" ht="15.6">
      <c r="E1080" s="370"/>
    </row>
    <row r="1081" spans="5:5" ht="15.6">
      <c r="E1081" s="370"/>
    </row>
    <row r="1082" spans="5:5" ht="15.6">
      <c r="E1082" s="370"/>
    </row>
    <row r="1083" spans="5:5" ht="15.6">
      <c r="E1083" s="370"/>
    </row>
    <row r="1084" spans="5:5" ht="15.6">
      <c r="E1084" s="370"/>
    </row>
    <row r="1085" spans="5:5" ht="15.6">
      <c r="E1085" s="370"/>
    </row>
    <row r="1086" spans="5:5" ht="15.6">
      <c r="E1086" s="370"/>
    </row>
    <row r="1087" spans="5:5" ht="15.6">
      <c r="E1087" s="370"/>
    </row>
    <row r="1088" spans="5:5" ht="15.6">
      <c r="E1088" s="370"/>
    </row>
    <row r="1089" spans="5:5" ht="15.6">
      <c r="E1089" s="370"/>
    </row>
    <row r="1090" spans="5:5" ht="15.6">
      <c r="E1090" s="370"/>
    </row>
    <row r="1091" spans="5:5" ht="15.6">
      <c r="E1091" s="370"/>
    </row>
    <row r="1092" spans="5:5" ht="15.6">
      <c r="E1092" s="370"/>
    </row>
    <row r="1093" spans="5:5" ht="15.6">
      <c r="E1093" s="370"/>
    </row>
    <row r="1094" spans="5:5" ht="15.6">
      <c r="E1094" s="370"/>
    </row>
    <row r="1095" spans="5:5" ht="15.6">
      <c r="E1095" s="370"/>
    </row>
    <row r="1096" spans="5:5" ht="15.6">
      <c r="E1096" s="370"/>
    </row>
    <row r="1097" spans="5:5" ht="15.6">
      <c r="E1097" s="370"/>
    </row>
    <row r="1098" spans="5:5" ht="15.6">
      <c r="E1098" s="370"/>
    </row>
    <row r="1099" spans="5:5" ht="15.6">
      <c r="E1099" s="370"/>
    </row>
    <row r="1100" spans="5:5" ht="15.6">
      <c r="E1100" s="370"/>
    </row>
    <row r="1101" spans="5:5" ht="15.6">
      <c r="E1101" s="370"/>
    </row>
    <row r="1102" spans="5:5" ht="15.6">
      <c r="E1102" s="370"/>
    </row>
    <row r="1103" spans="5:5" ht="15.6">
      <c r="E1103" s="370"/>
    </row>
    <row r="1104" spans="5:5" ht="15.6">
      <c r="E1104" s="370"/>
    </row>
    <row r="1105" spans="5:5" ht="15.6">
      <c r="E1105" s="370"/>
    </row>
    <row r="1106" spans="5:5" ht="15.6">
      <c r="E1106" s="370"/>
    </row>
    <row r="1107" spans="5:5" ht="15.6">
      <c r="E1107" s="370"/>
    </row>
    <row r="1108" spans="5:5" ht="15.6">
      <c r="E1108" s="370"/>
    </row>
    <row r="1109" spans="5:5" ht="15.6">
      <c r="E1109" s="370"/>
    </row>
    <row r="1110" spans="5:5" ht="15.6">
      <c r="E1110" s="370"/>
    </row>
    <row r="1111" spans="5:5" ht="15.6">
      <c r="E1111" s="370"/>
    </row>
    <row r="1112" spans="5:5" ht="15.6">
      <c r="E1112" s="370"/>
    </row>
    <row r="1113" spans="5:5" ht="15.6">
      <c r="E1113" s="370"/>
    </row>
    <row r="1114" spans="5:5" ht="15.6">
      <c r="E1114" s="370"/>
    </row>
    <row r="1115" spans="5:5" ht="15.6">
      <c r="E1115" s="370"/>
    </row>
    <row r="1116" spans="5:5" ht="15.6">
      <c r="E1116" s="370"/>
    </row>
    <row r="1117" spans="5:5" ht="15.6">
      <c r="E1117" s="370"/>
    </row>
    <row r="1118" spans="5:5" ht="15.6">
      <c r="E1118" s="370"/>
    </row>
    <row r="1119" spans="5:5" ht="15.6">
      <c r="E1119" s="370"/>
    </row>
    <row r="1120" spans="5:5" ht="15.6">
      <c r="E1120" s="370"/>
    </row>
    <row r="1121" spans="5:5" ht="15.6">
      <c r="E1121" s="370"/>
    </row>
    <row r="1122" spans="5:5" ht="15.6">
      <c r="E1122" s="370"/>
    </row>
    <row r="1123" spans="5:5" ht="15.6">
      <c r="E1123" s="370"/>
    </row>
    <row r="1124" spans="5:5" ht="15.6">
      <c r="E1124" s="370"/>
    </row>
    <row r="1125" spans="5:5" ht="15.6">
      <c r="E1125" s="370"/>
    </row>
    <row r="1126" spans="5:5" ht="15.6">
      <c r="E1126" s="370"/>
    </row>
    <row r="1127" spans="5:5" ht="15.6">
      <c r="E1127" s="370"/>
    </row>
    <row r="1128" spans="5:5" ht="15.6">
      <c r="E1128" s="370"/>
    </row>
    <row r="1129" spans="5:5" ht="15.6">
      <c r="E1129" s="370"/>
    </row>
    <row r="1130" spans="5:5" ht="15.6">
      <c r="E1130" s="370"/>
    </row>
    <row r="1131" spans="5:5" ht="15.6">
      <c r="E1131" s="370"/>
    </row>
    <row r="1132" spans="5:5" ht="15.6">
      <c r="E1132" s="370"/>
    </row>
    <row r="1133" spans="5:5" ht="15.6">
      <c r="E1133" s="370"/>
    </row>
    <row r="1134" spans="5:5" ht="15.6">
      <c r="E1134" s="370"/>
    </row>
    <row r="1135" spans="5:5" ht="15.6">
      <c r="E1135" s="370"/>
    </row>
    <row r="1136" spans="5:5" ht="15.6">
      <c r="E1136" s="370"/>
    </row>
    <row r="1137" spans="5:5" ht="15.6">
      <c r="E1137" s="370"/>
    </row>
    <row r="1138" spans="5:5" ht="15.6">
      <c r="E1138" s="370"/>
    </row>
    <row r="1139" spans="5:5" ht="15.6">
      <c r="E1139" s="370"/>
    </row>
    <row r="1140" spans="5:5" ht="15.6">
      <c r="E1140" s="370"/>
    </row>
    <row r="1141" spans="5:5" ht="15.6">
      <c r="E1141" s="370"/>
    </row>
    <row r="1142" spans="5:5" ht="15.6">
      <c r="E1142" s="370"/>
    </row>
    <row r="1143" spans="5:5" ht="15.6">
      <c r="E1143" s="370"/>
    </row>
    <row r="1144" spans="5:5" ht="15.6">
      <c r="E1144" s="370"/>
    </row>
    <row r="1145" spans="5:5" ht="15.6">
      <c r="E1145" s="370"/>
    </row>
    <row r="1146" spans="5:5" ht="15.6">
      <c r="E1146" s="370"/>
    </row>
    <row r="1147" spans="5:5" ht="15.6">
      <c r="E1147" s="370"/>
    </row>
    <row r="1148" spans="5:5" ht="15.6">
      <c r="E1148" s="370"/>
    </row>
    <row r="1149" spans="5:5" ht="15.6">
      <c r="E1149" s="370"/>
    </row>
    <row r="1150" spans="5:5" ht="15.6">
      <c r="E1150" s="370"/>
    </row>
    <row r="1151" spans="5:5" ht="15.6">
      <c r="E1151" s="370"/>
    </row>
    <row r="1152" spans="5:5" ht="15.6">
      <c r="E1152" s="370"/>
    </row>
    <row r="1153" spans="5:5" ht="15.6">
      <c r="E1153" s="370"/>
    </row>
    <row r="1154" spans="5:5" ht="15.6">
      <c r="E1154" s="370"/>
    </row>
    <row r="1155" spans="5:5" ht="15.6">
      <c r="E1155" s="370"/>
    </row>
    <row r="1156" spans="5:5" ht="15.6">
      <c r="E1156" s="370"/>
    </row>
    <row r="1157" spans="5:5" ht="15.6">
      <c r="E1157" s="370"/>
    </row>
    <row r="1158" spans="5:5" ht="15.6">
      <c r="E1158" s="370"/>
    </row>
    <row r="1159" spans="5:5" ht="15.6">
      <c r="E1159" s="370"/>
    </row>
    <row r="1160" spans="5:5" ht="15.6">
      <c r="E1160" s="370"/>
    </row>
    <row r="1161" spans="5:5" ht="15.6">
      <c r="E1161" s="370"/>
    </row>
    <row r="1162" spans="5:5" ht="15.6">
      <c r="E1162" s="370"/>
    </row>
    <row r="1163" spans="5:5" ht="15.6">
      <c r="E1163" s="370"/>
    </row>
    <row r="1164" spans="5:5" ht="15.6">
      <c r="E1164" s="370"/>
    </row>
    <row r="1165" spans="5:5" ht="15.6">
      <c r="E1165" s="370"/>
    </row>
    <row r="1166" spans="5:5" ht="15.6">
      <c r="E1166" s="370"/>
    </row>
    <row r="1167" spans="5:5" ht="15.6">
      <c r="E1167" s="370"/>
    </row>
    <row r="1168" spans="5:5" ht="15.6">
      <c r="E1168" s="370"/>
    </row>
    <row r="1169" spans="5:5" ht="15.6">
      <c r="E1169" s="370"/>
    </row>
    <row r="1170" spans="5:5" ht="15.6">
      <c r="E1170" s="370"/>
    </row>
    <row r="1171" spans="5:5" ht="15.6">
      <c r="E1171" s="370"/>
    </row>
    <row r="1172" spans="5:5" ht="15.6">
      <c r="E1172" s="370"/>
    </row>
    <row r="1173" spans="5:5" ht="15.6">
      <c r="E1173" s="370"/>
    </row>
    <row r="1174" spans="5:5" ht="15.6">
      <c r="E1174" s="370"/>
    </row>
    <row r="1175" spans="5:5" ht="15.6">
      <c r="E1175" s="370"/>
    </row>
    <row r="1176" spans="5:5" ht="15.6">
      <c r="E1176" s="370"/>
    </row>
    <row r="1177" spans="5:5" ht="15.6">
      <c r="E1177" s="370"/>
    </row>
    <row r="1178" spans="5:5" ht="15.6">
      <c r="E1178" s="370"/>
    </row>
    <row r="1179" spans="5:5" ht="15.6">
      <c r="E1179" s="370"/>
    </row>
    <row r="1180" spans="5:5" ht="15.6">
      <c r="E1180" s="370"/>
    </row>
    <row r="1181" spans="5:5" ht="15.6">
      <c r="E1181" s="370"/>
    </row>
    <row r="1182" spans="5:5" ht="15.6">
      <c r="E1182" s="370"/>
    </row>
    <row r="1183" spans="5:5" ht="15.6">
      <c r="E1183" s="370"/>
    </row>
    <row r="1184" spans="5:5" ht="15.6">
      <c r="E1184" s="370"/>
    </row>
    <row r="1185" spans="5:5" ht="15.6">
      <c r="E1185" s="370"/>
    </row>
    <row r="1186" spans="5:5" ht="15.6">
      <c r="E1186" s="370"/>
    </row>
    <row r="1187" spans="5:5" ht="15.6">
      <c r="E1187" s="370"/>
    </row>
    <row r="1188" spans="5:5" ht="15.6">
      <c r="E1188" s="370"/>
    </row>
    <row r="1189" spans="5:5" ht="15.6">
      <c r="E1189" s="370"/>
    </row>
    <row r="1190" spans="5:5" ht="15.6">
      <c r="E1190" s="370"/>
    </row>
    <row r="1191" spans="5:5" ht="15.6">
      <c r="E1191" s="370"/>
    </row>
    <row r="1192" spans="5:5" ht="15.6">
      <c r="E1192" s="370"/>
    </row>
    <row r="1193" spans="5:5" ht="15.6">
      <c r="E1193" s="370"/>
    </row>
    <row r="1194" spans="5:5" ht="15.6">
      <c r="E1194" s="370"/>
    </row>
    <row r="1195" spans="5:5" ht="15.6">
      <c r="E1195" s="370"/>
    </row>
    <row r="1196" spans="5:5" ht="15.6">
      <c r="E1196" s="370"/>
    </row>
    <row r="1197" spans="5:5" ht="15.6">
      <c r="E1197" s="370"/>
    </row>
    <row r="1198" spans="5:5" ht="15.6">
      <c r="E1198" s="370"/>
    </row>
    <row r="1199" spans="5:5" ht="15.6">
      <c r="E1199" s="370"/>
    </row>
    <row r="1200" spans="5:5" ht="15.6">
      <c r="E1200" s="370"/>
    </row>
    <row r="1201" spans="5:5" ht="15.6">
      <c r="E1201" s="370"/>
    </row>
    <row r="1202" spans="5:5" ht="15.6">
      <c r="E1202" s="370"/>
    </row>
    <row r="1203" spans="5:5" ht="15.6">
      <c r="E1203" s="370"/>
    </row>
    <row r="1204" spans="5:5" ht="15.6">
      <c r="E1204" s="370"/>
    </row>
    <row r="1205" spans="5:5" ht="15.6">
      <c r="E1205" s="370"/>
    </row>
    <row r="1206" spans="5:5" ht="15.6">
      <c r="E1206" s="370"/>
    </row>
    <row r="1207" spans="5:5" ht="15.6">
      <c r="E1207" s="370"/>
    </row>
    <row r="1208" spans="5:5" ht="15.6">
      <c r="E1208" s="370"/>
    </row>
    <row r="1209" spans="5:5" ht="15.6">
      <c r="E1209" s="370"/>
    </row>
    <row r="1210" spans="5:5" ht="15.6">
      <c r="E1210" s="370"/>
    </row>
    <row r="1211" spans="5:5" ht="15.6">
      <c r="E1211" s="370"/>
    </row>
    <row r="1212" spans="5:5" ht="15.6">
      <c r="E1212" s="370"/>
    </row>
    <row r="1213" spans="5:5" ht="15.6">
      <c r="E1213" s="370"/>
    </row>
    <row r="1214" spans="5:5" ht="15.6">
      <c r="E1214" s="370"/>
    </row>
    <row r="1215" spans="5:5" ht="15.6">
      <c r="E1215" s="370"/>
    </row>
    <row r="1216" spans="5:5" ht="15.6">
      <c r="E1216" s="370"/>
    </row>
    <row r="1217" spans="5:5" ht="15.6">
      <c r="E1217" s="370"/>
    </row>
    <row r="1218" spans="5:5" ht="15.6">
      <c r="E1218" s="370"/>
    </row>
    <row r="1219" spans="5:5" ht="15.6">
      <c r="E1219" s="370"/>
    </row>
    <row r="1220" spans="5:5" ht="15.6">
      <c r="E1220" s="370"/>
    </row>
    <row r="1221" spans="5:5" ht="15.6">
      <c r="E1221" s="370"/>
    </row>
    <row r="1222" spans="5:5" ht="15.6">
      <c r="E1222" s="370"/>
    </row>
    <row r="1223" spans="5:5" ht="15.6">
      <c r="E1223" s="370"/>
    </row>
    <row r="1224" spans="5:5" ht="15.6">
      <c r="E1224" s="370"/>
    </row>
    <row r="1225" spans="5:5" ht="15.6">
      <c r="E1225" s="370"/>
    </row>
    <row r="1226" spans="5:5" ht="15.6">
      <c r="E1226" s="370"/>
    </row>
    <row r="1227" spans="5:5" ht="15.6">
      <c r="E1227" s="370"/>
    </row>
    <row r="1228" spans="5:5" ht="15.6">
      <c r="E1228" s="370"/>
    </row>
    <row r="1229" spans="5:5" ht="15.6">
      <c r="E1229" s="370"/>
    </row>
    <row r="1230" spans="5:5" ht="15.6">
      <c r="E1230" s="370"/>
    </row>
    <row r="1231" spans="5:5" ht="15.6">
      <c r="E1231" s="370"/>
    </row>
    <row r="1232" spans="5:5" ht="15.6">
      <c r="E1232" s="370"/>
    </row>
    <row r="1233" spans="5:5" ht="15.6">
      <c r="E1233" s="370"/>
    </row>
    <row r="1234" spans="5:5" ht="15.6">
      <c r="E1234" s="370"/>
    </row>
    <row r="1235" spans="5:5" ht="15.6">
      <c r="E1235" s="370"/>
    </row>
    <row r="1236" spans="5:5" ht="15.6">
      <c r="E1236" s="370"/>
    </row>
    <row r="1237" spans="5:5" ht="15.6">
      <c r="E1237" s="370"/>
    </row>
    <row r="1238" spans="5:5" ht="15.6">
      <c r="E1238" s="370"/>
    </row>
    <row r="1239" spans="5:5" ht="15.6">
      <c r="E1239" s="370"/>
    </row>
    <row r="1240" spans="5:5" ht="15.6">
      <c r="E1240" s="370"/>
    </row>
    <row r="1241" spans="5:5" ht="15.6">
      <c r="E1241" s="370"/>
    </row>
    <row r="1242" spans="5:5" ht="15.6">
      <c r="E1242" s="370"/>
    </row>
    <row r="1243" spans="5:5" ht="15.6">
      <c r="E1243" s="370"/>
    </row>
    <row r="1244" spans="5:5" ht="15.6">
      <c r="E1244" s="370"/>
    </row>
    <row r="1245" spans="5:5" ht="15.6">
      <c r="E1245" s="370"/>
    </row>
    <row r="1246" spans="5:5" ht="15.6">
      <c r="E1246" s="370"/>
    </row>
    <row r="1247" spans="5:5" ht="15.6">
      <c r="E1247" s="370"/>
    </row>
    <row r="1248" spans="5:5" ht="15.6">
      <c r="E1248" s="370"/>
    </row>
    <row r="1249" spans="5:5" ht="15.6">
      <c r="E1249" s="370"/>
    </row>
    <row r="1250" spans="5:5" ht="15.6">
      <c r="E1250" s="370"/>
    </row>
    <row r="1251" spans="5:5" ht="15.6">
      <c r="E1251" s="370"/>
    </row>
    <row r="1252" spans="5:5" ht="15.6">
      <c r="E1252" s="370"/>
    </row>
    <row r="1253" spans="5:5" ht="15.6">
      <c r="E1253" s="370"/>
    </row>
    <row r="1254" spans="5:5" ht="15.6">
      <c r="E1254" s="370"/>
    </row>
    <row r="1255" spans="5:5" ht="15.6">
      <c r="E1255" s="370"/>
    </row>
    <row r="1256" spans="5:5" ht="15.6">
      <c r="E1256" s="370"/>
    </row>
    <row r="1257" spans="5:5" ht="15.6">
      <c r="E1257" s="370"/>
    </row>
    <row r="1258" spans="5:5" ht="15.6">
      <c r="E1258" s="370"/>
    </row>
    <row r="1259" spans="5:5" ht="15.6">
      <c r="E1259" s="370"/>
    </row>
    <row r="1260" spans="5:5" ht="15.6">
      <c r="E1260" s="370"/>
    </row>
    <row r="1261" spans="5:5" ht="15.6">
      <c r="E1261" s="370"/>
    </row>
    <row r="1262" spans="5:5" ht="15.6">
      <c r="E1262" s="370"/>
    </row>
    <row r="1263" spans="5:5" ht="15.6">
      <c r="E1263" s="370"/>
    </row>
    <row r="1264" spans="5:5" ht="15.6">
      <c r="E1264" s="370"/>
    </row>
    <row r="1265" spans="5:5" ht="15.6">
      <c r="E1265" s="370"/>
    </row>
    <row r="1266" spans="5:5" ht="15.6">
      <c r="E1266" s="370"/>
    </row>
    <row r="1267" spans="5:5" ht="15.6">
      <c r="E1267" s="370"/>
    </row>
    <row r="1268" spans="5:5" ht="15.6">
      <c r="E1268" s="370"/>
    </row>
    <row r="1269" spans="5:5" ht="15.6">
      <c r="E1269" s="370"/>
    </row>
    <row r="1270" spans="5:5" ht="15.6">
      <c r="E1270" s="370"/>
    </row>
    <row r="1271" spans="5:5" ht="15.6">
      <c r="E1271" s="370"/>
    </row>
    <row r="1272" spans="5:5" ht="15.6">
      <c r="E1272" s="370"/>
    </row>
    <row r="1273" spans="5:5" ht="15.6">
      <c r="E1273" s="370"/>
    </row>
    <row r="1274" spans="5:5" ht="15.6">
      <c r="E1274" s="370"/>
    </row>
    <row r="1275" spans="5:5" ht="15.6">
      <c r="E1275" s="370"/>
    </row>
    <row r="1276" spans="5:5" ht="15.6">
      <c r="E1276" s="370"/>
    </row>
    <row r="1277" spans="5:5" ht="15.6">
      <c r="E1277" s="370"/>
    </row>
    <row r="1278" spans="5:5" ht="15.6">
      <c r="E1278" s="370"/>
    </row>
    <row r="1279" spans="5:5" ht="15.6">
      <c r="E1279" s="370"/>
    </row>
    <row r="1280" spans="5:5" ht="15.6">
      <c r="E1280" s="370"/>
    </row>
    <row r="1281" spans="5:5" ht="15.6">
      <c r="E1281" s="370"/>
    </row>
    <row r="1282" spans="5:5" ht="15.6">
      <c r="E1282" s="370"/>
    </row>
    <row r="1283" spans="5:5" ht="15.6">
      <c r="E1283" s="370"/>
    </row>
    <row r="1284" spans="5:5" ht="15.6">
      <c r="E1284" s="370"/>
    </row>
    <row r="1285" spans="5:5" ht="15.6">
      <c r="E1285" s="370"/>
    </row>
    <row r="1286" spans="5:5" ht="15.6">
      <c r="E1286" s="370"/>
    </row>
    <row r="1287" spans="5:5" ht="15.6">
      <c r="E1287" s="370"/>
    </row>
    <row r="1288" spans="5:5" ht="15.6">
      <c r="E1288" s="370"/>
    </row>
    <row r="1289" spans="5:5" ht="15.6">
      <c r="E1289" s="370"/>
    </row>
    <row r="1290" spans="5:5" ht="15.6">
      <c r="E1290" s="370"/>
    </row>
    <row r="1291" spans="5:5" ht="15.6">
      <c r="E1291" s="370"/>
    </row>
    <row r="1292" spans="5:5" ht="15.6">
      <c r="E1292" s="370"/>
    </row>
    <row r="1293" spans="5:5" ht="15.6">
      <c r="E1293" s="370"/>
    </row>
    <row r="1294" spans="5:5" ht="15.6">
      <c r="E1294" s="370"/>
    </row>
    <row r="1295" spans="5:5" ht="15.6">
      <c r="E1295" s="370"/>
    </row>
    <row r="1296" spans="5:5" ht="15.6">
      <c r="E1296" s="370"/>
    </row>
    <row r="1297" spans="5:5" ht="15.6">
      <c r="E1297" s="370"/>
    </row>
    <row r="1298" spans="5:5" ht="15.6">
      <c r="E1298" s="370"/>
    </row>
    <row r="1299" spans="5:5" ht="15.6">
      <c r="E1299" s="370"/>
    </row>
    <row r="1300" spans="5:5" ht="15.6">
      <c r="E1300" s="370"/>
    </row>
    <row r="1301" spans="5:5" ht="15.6">
      <c r="E1301" s="370"/>
    </row>
    <row r="1302" spans="5:5" ht="15.6">
      <c r="E1302" s="370"/>
    </row>
    <row r="1303" spans="5:5" ht="15.6">
      <c r="E1303" s="370"/>
    </row>
    <row r="1304" spans="5:5" ht="15.6">
      <c r="E1304" s="370"/>
    </row>
    <row r="1305" spans="5:5" ht="15.6">
      <c r="E1305" s="370"/>
    </row>
    <row r="1306" spans="5:5" ht="15.6">
      <c r="E1306" s="370"/>
    </row>
    <row r="1307" spans="5:5" ht="15.6">
      <c r="E1307" s="370"/>
    </row>
    <row r="1308" spans="5:5" ht="15.6">
      <c r="E1308" s="370"/>
    </row>
    <row r="1309" spans="5:5" ht="15.6">
      <c r="E1309" s="370"/>
    </row>
    <row r="1310" spans="5:5" ht="15.6">
      <c r="E1310" s="370"/>
    </row>
    <row r="1311" spans="5:5" ht="15.6">
      <c r="E1311" s="370"/>
    </row>
    <row r="1312" spans="5:5" ht="15.6">
      <c r="E1312" s="370"/>
    </row>
    <row r="1313" spans="5:5" ht="15.6">
      <c r="E1313" s="370"/>
    </row>
    <row r="1314" spans="5:5" ht="15.6">
      <c r="E1314" s="370"/>
    </row>
    <row r="1315" spans="5:5" ht="15.6">
      <c r="E1315" s="370"/>
    </row>
    <row r="1316" spans="5:5" ht="15.6">
      <c r="E1316" s="370"/>
    </row>
    <row r="1317" spans="5:5" ht="15.6">
      <c r="E1317" s="370"/>
    </row>
    <row r="1318" spans="5:5" ht="15.6">
      <c r="E1318" s="370"/>
    </row>
    <row r="1319" spans="5:5" ht="15.6">
      <c r="E1319" s="370"/>
    </row>
    <row r="1320" spans="5:5" ht="15.6">
      <c r="E1320" s="370"/>
    </row>
    <row r="1321" spans="5:5" ht="15.6">
      <c r="E1321" s="370"/>
    </row>
    <row r="1322" spans="5:5" ht="15.6">
      <c r="E1322" s="370"/>
    </row>
    <row r="1323" spans="5:5" ht="15.6">
      <c r="E1323" s="370"/>
    </row>
    <row r="1324" spans="5:5" ht="15.6">
      <c r="E1324" s="370"/>
    </row>
    <row r="1325" spans="5:5" ht="15.6">
      <c r="E1325" s="370"/>
    </row>
    <row r="1326" spans="5:5" ht="15.6">
      <c r="E1326" s="370"/>
    </row>
    <row r="1327" spans="5:5" ht="15.6">
      <c r="E1327" s="370"/>
    </row>
    <row r="1328" spans="5:5" ht="15.6">
      <c r="E1328" s="370"/>
    </row>
    <row r="1329" spans="5:5" ht="15.6">
      <c r="E1329" s="370"/>
    </row>
    <row r="1330" spans="5:5" ht="15.6">
      <c r="E1330" s="370"/>
    </row>
    <row r="1331" spans="5:5" ht="15.6">
      <c r="E1331" s="370"/>
    </row>
    <row r="1332" spans="5:5" ht="15.6">
      <c r="E1332" s="370"/>
    </row>
    <row r="1333" spans="5:5" ht="15.6">
      <c r="E1333" s="370"/>
    </row>
    <row r="1334" spans="5:5" ht="15.6">
      <c r="E1334" s="370"/>
    </row>
    <row r="1335" spans="5:5" ht="15.6">
      <c r="E1335" s="370"/>
    </row>
    <row r="1336" spans="5:5" ht="15.6">
      <c r="E1336" s="370"/>
    </row>
    <row r="1337" spans="5:5" ht="15.6">
      <c r="E1337" s="370"/>
    </row>
    <row r="1338" spans="5:5" ht="15.6">
      <c r="E1338" s="370"/>
    </row>
    <row r="1339" spans="5:5" ht="15.6">
      <c r="E1339" s="370"/>
    </row>
    <row r="1340" spans="5:5" ht="15.6">
      <c r="E1340" s="370"/>
    </row>
    <row r="1341" spans="5:5" ht="15.6">
      <c r="E1341" s="370"/>
    </row>
    <row r="1342" spans="5:5" ht="15.6">
      <c r="E1342" s="370"/>
    </row>
    <row r="1343" spans="5:5" ht="15.6">
      <c r="E1343" s="370"/>
    </row>
    <row r="1344" spans="5:5" ht="15.6">
      <c r="E1344" s="370"/>
    </row>
    <row r="1345" spans="5:5" ht="15.6">
      <c r="E1345" s="370"/>
    </row>
    <row r="1346" spans="5:5" ht="15.6">
      <c r="E1346" s="370"/>
    </row>
    <row r="1347" spans="5:5" ht="15.6">
      <c r="E1347" s="370"/>
    </row>
    <row r="1348" spans="5:5" ht="15.6">
      <c r="E1348" s="370"/>
    </row>
    <row r="1349" spans="5:5" ht="15.6">
      <c r="E1349" s="370"/>
    </row>
    <row r="1350" spans="5:5" ht="15.6">
      <c r="E1350" s="370"/>
    </row>
    <row r="1351" spans="5:5" ht="15.6">
      <c r="E1351" s="370"/>
    </row>
    <row r="1352" spans="5:5" ht="15.6">
      <c r="E1352" s="370"/>
    </row>
    <row r="1353" spans="5:5" ht="15.6">
      <c r="E1353" s="370"/>
    </row>
    <row r="1354" spans="5:5" ht="15.6">
      <c r="E1354" s="370"/>
    </row>
    <row r="1355" spans="5:5" ht="15.6">
      <c r="E1355" s="370"/>
    </row>
    <row r="1356" spans="5:5" ht="15.6">
      <c r="E1356" s="370"/>
    </row>
    <row r="1357" spans="5:5" ht="15.6">
      <c r="E1357" s="370"/>
    </row>
    <row r="1358" spans="5:5" ht="15.6">
      <c r="E1358" s="370"/>
    </row>
    <row r="1359" spans="5:5" ht="15.6">
      <c r="E1359" s="370"/>
    </row>
    <row r="1360" spans="5:5" ht="15.6">
      <c r="E1360" s="370"/>
    </row>
    <row r="1361" spans="5:5" ht="15.6">
      <c r="E1361" s="370"/>
    </row>
    <row r="1362" spans="5:5" ht="15.6">
      <c r="E1362" s="370"/>
    </row>
    <row r="1363" spans="5:5" ht="15.6">
      <c r="E1363" s="370"/>
    </row>
    <row r="1364" spans="5:5" ht="15.6">
      <c r="E1364" s="370"/>
    </row>
    <row r="1365" spans="5:5" ht="15.6">
      <c r="E1365" s="370"/>
    </row>
    <row r="1366" spans="5:5" ht="15.6">
      <c r="E1366" s="370"/>
    </row>
    <row r="1367" spans="5:5" ht="15.6">
      <c r="E1367" s="370"/>
    </row>
    <row r="1368" spans="5:5" ht="15.6">
      <c r="E1368" s="370"/>
    </row>
    <row r="1369" spans="5:5" ht="15.6">
      <c r="E1369" s="370"/>
    </row>
    <row r="1370" spans="5:5" ht="15.6">
      <c r="E1370" s="370"/>
    </row>
    <row r="1371" spans="5:5" ht="15.6">
      <c r="E1371" s="370"/>
    </row>
    <row r="1372" spans="5:5" ht="15.6">
      <c r="E1372" s="370"/>
    </row>
    <row r="1373" spans="5:5" ht="15.6">
      <c r="E1373" s="370"/>
    </row>
    <row r="1374" spans="5:5" ht="15.6">
      <c r="E1374" s="370"/>
    </row>
    <row r="1375" spans="5:5" ht="15.6">
      <c r="E1375" s="370"/>
    </row>
    <row r="1376" spans="5:5" ht="15.6">
      <c r="E1376" s="370"/>
    </row>
    <row r="1377" spans="5:5" ht="15.6">
      <c r="E1377" s="370"/>
    </row>
    <row r="1378" spans="5:5" ht="15.6">
      <c r="E1378" s="370"/>
    </row>
    <row r="1379" spans="5:5" ht="15.6">
      <c r="E1379" s="370"/>
    </row>
    <row r="1380" spans="5:5" ht="15.6">
      <c r="E1380" s="370"/>
    </row>
    <row r="1381" spans="5:5" ht="15.6">
      <c r="E1381" s="370"/>
    </row>
    <row r="1382" spans="5:5" ht="15.6">
      <c r="E1382" s="370"/>
    </row>
    <row r="1383" spans="5:5" ht="15.6">
      <c r="E1383" s="370"/>
    </row>
    <row r="1384" spans="5:5" ht="15.6">
      <c r="E1384" s="370"/>
    </row>
    <row r="1385" spans="5:5" ht="15.6">
      <c r="E1385" s="370"/>
    </row>
    <row r="1386" spans="5:5" ht="15.6">
      <c r="E1386" s="370"/>
    </row>
    <row r="1387" spans="5:5" ht="15.6">
      <c r="E1387" s="370"/>
    </row>
    <row r="1388" spans="5:5" ht="15.6">
      <c r="E1388" s="370"/>
    </row>
    <row r="1389" spans="5:5" ht="15.6">
      <c r="E1389" s="370"/>
    </row>
    <row r="1390" spans="5:5" ht="15.6">
      <c r="E1390" s="370"/>
    </row>
    <row r="1391" spans="5:5" ht="15.6">
      <c r="E1391" s="370"/>
    </row>
    <row r="1392" spans="5:5" ht="15.6">
      <c r="E1392" s="370"/>
    </row>
    <row r="1393" spans="5:5" ht="15.6">
      <c r="E1393" s="370"/>
    </row>
    <row r="1394" spans="5:5" ht="15.6">
      <c r="E1394" s="370"/>
    </row>
    <row r="1395" spans="5:5" ht="15.6">
      <c r="E1395" s="370"/>
    </row>
    <row r="1396" spans="5:5" ht="15.6">
      <c r="E1396" s="370"/>
    </row>
    <row r="1397" spans="5:5" ht="15.6">
      <c r="E1397" s="370"/>
    </row>
    <row r="1398" spans="5:5" ht="15.6">
      <c r="E1398" s="370"/>
    </row>
    <row r="1399" spans="5:5" ht="15.6">
      <c r="E1399" s="370"/>
    </row>
    <row r="1400" spans="5:5" ht="15.6">
      <c r="E1400" s="370"/>
    </row>
    <row r="1401" spans="5:5" ht="15.6">
      <c r="E1401" s="370"/>
    </row>
    <row r="1402" spans="5:5" ht="15.6">
      <c r="E1402" s="370"/>
    </row>
    <row r="1403" spans="5:5" ht="15.6">
      <c r="E1403" s="370"/>
    </row>
    <row r="1404" spans="5:5" ht="15.6">
      <c r="E1404" s="370"/>
    </row>
    <row r="1405" spans="5:5" ht="15.6">
      <c r="E1405" s="370"/>
    </row>
    <row r="1406" spans="5:5" ht="15.6">
      <c r="E1406" s="370"/>
    </row>
    <row r="1407" spans="5:5" ht="15.6">
      <c r="E1407" s="370"/>
    </row>
    <row r="1408" spans="5:5" ht="15.6">
      <c r="E1408" s="370"/>
    </row>
    <row r="1409" spans="5:5" ht="15.6">
      <c r="E1409" s="370"/>
    </row>
    <row r="1410" spans="5:5" ht="15.6">
      <c r="E1410" s="370"/>
    </row>
    <row r="1411" spans="5:5" ht="15.6">
      <c r="E1411" s="370"/>
    </row>
    <row r="1412" spans="5:5" ht="15.6">
      <c r="E1412" s="370"/>
    </row>
    <row r="1413" spans="5:5" ht="15.6">
      <c r="E1413" s="370"/>
    </row>
    <row r="1414" spans="5:5" ht="15.6">
      <c r="E1414" s="370"/>
    </row>
    <row r="1415" spans="5:5" ht="15.6">
      <c r="E1415" s="370"/>
    </row>
    <row r="1416" spans="5:5" ht="15.6">
      <c r="E1416" s="370"/>
    </row>
    <row r="1417" spans="5:5" ht="15.6">
      <c r="E1417" s="370"/>
    </row>
    <row r="1418" spans="5:5" ht="15.6">
      <c r="E1418" s="370"/>
    </row>
    <row r="1419" spans="5:5" ht="15.6">
      <c r="E1419" s="370"/>
    </row>
    <row r="1420" spans="5:5" ht="15.6">
      <c r="E1420" s="370"/>
    </row>
    <row r="1421" spans="5:5" ht="15.6">
      <c r="E1421" s="370"/>
    </row>
    <row r="1422" spans="5:5" ht="15.6">
      <c r="E1422" s="370"/>
    </row>
    <row r="1423" spans="5:5" ht="15.6">
      <c r="E1423" s="370"/>
    </row>
    <row r="1424" spans="5:5" ht="15.6">
      <c r="E1424" s="370"/>
    </row>
    <row r="1425" spans="5:5" ht="15.6">
      <c r="E1425" s="370"/>
    </row>
    <row r="1426" spans="5:5" ht="15.6">
      <c r="E1426" s="370"/>
    </row>
    <row r="1427" spans="5:5" ht="15.6">
      <c r="E1427" s="370"/>
    </row>
    <row r="1428" spans="5:5" ht="15.6">
      <c r="E1428" s="370"/>
    </row>
    <row r="1429" spans="5:5" ht="15.6">
      <c r="E1429" s="370"/>
    </row>
    <row r="1430" spans="5:5" ht="15.6">
      <c r="E1430" s="370"/>
    </row>
    <row r="1431" spans="5:5" ht="15.6">
      <c r="E1431" s="370"/>
    </row>
    <row r="1432" spans="5:5" ht="15.6">
      <c r="E1432" s="370"/>
    </row>
    <row r="1433" spans="5:5" ht="15.6">
      <c r="E1433" s="370"/>
    </row>
    <row r="1434" spans="5:5" ht="15.6">
      <c r="E1434" s="370"/>
    </row>
    <row r="1435" spans="5:5" ht="15.6">
      <c r="E1435" s="370"/>
    </row>
    <row r="1436" spans="5:5" ht="15.6">
      <c r="E1436" s="370"/>
    </row>
    <row r="1437" spans="5:5" ht="15.6">
      <c r="E1437" s="370"/>
    </row>
    <row r="1438" spans="5:5" ht="15.6">
      <c r="E1438" s="370"/>
    </row>
    <row r="1439" spans="5:5" ht="15.6">
      <c r="E1439" s="370"/>
    </row>
    <row r="1440" spans="5:5" ht="15.6">
      <c r="E1440" s="370"/>
    </row>
    <row r="1441" spans="5:5" ht="15.6">
      <c r="E1441" s="370"/>
    </row>
    <row r="1442" spans="5:5" ht="15.6">
      <c r="E1442" s="370"/>
    </row>
    <row r="1443" spans="5:5" ht="15.6">
      <c r="E1443" s="370"/>
    </row>
    <row r="1444" spans="5:5" ht="15.6">
      <c r="E1444" s="370"/>
    </row>
    <row r="1445" spans="5:5" ht="15.6">
      <c r="E1445" s="370"/>
    </row>
    <row r="1446" spans="5:5" ht="15.6">
      <c r="E1446" s="370"/>
    </row>
    <row r="1447" spans="5:5" ht="15.6">
      <c r="E1447" s="370"/>
    </row>
    <row r="1448" spans="5:5" ht="15.6">
      <c r="E1448" s="370"/>
    </row>
    <row r="1449" spans="5:5" ht="15.6">
      <c r="E1449" s="370"/>
    </row>
    <row r="1450" spans="5:5" ht="15.6">
      <c r="E1450" s="370"/>
    </row>
    <row r="1451" spans="5:5" ht="15.6">
      <c r="E1451" s="370"/>
    </row>
    <row r="1452" spans="5:5" ht="15.6">
      <c r="E1452" s="370"/>
    </row>
    <row r="1453" spans="5:5" ht="15.6">
      <c r="E1453" s="370"/>
    </row>
    <row r="1454" spans="5:5" ht="15.6">
      <c r="E1454" s="370"/>
    </row>
    <row r="1455" spans="5:5" ht="15.6">
      <c r="E1455" s="370"/>
    </row>
    <row r="1456" spans="5:5" ht="15.6">
      <c r="E1456" s="370"/>
    </row>
    <row r="1457" spans="5:5" ht="15.6">
      <c r="E1457" s="370"/>
    </row>
    <row r="1458" spans="5:5" ht="15.6">
      <c r="E1458" s="370"/>
    </row>
    <row r="1459" spans="5:5" ht="15.6">
      <c r="E1459" s="370"/>
    </row>
    <row r="1460" spans="5:5" ht="15.6">
      <c r="E1460" s="370"/>
    </row>
    <row r="1461" spans="5:5" ht="15.6">
      <c r="E1461" s="370"/>
    </row>
    <row r="1462" spans="5:5" ht="15.6">
      <c r="E1462" s="370"/>
    </row>
    <row r="1463" spans="5:5" ht="15.6">
      <c r="E1463" s="370"/>
    </row>
    <row r="1464" spans="5:5" ht="15.6">
      <c r="E1464" s="370"/>
    </row>
    <row r="1465" spans="5:5" ht="15.6">
      <c r="E1465" s="370"/>
    </row>
    <row r="1466" spans="5:5" ht="15.6">
      <c r="E1466" s="370"/>
    </row>
    <row r="1467" spans="5:5" ht="15.6">
      <c r="E1467" s="370"/>
    </row>
    <row r="1468" spans="5:5" ht="15.6">
      <c r="E1468" s="370"/>
    </row>
    <row r="1469" spans="5:5" ht="15.6">
      <c r="E1469" s="370"/>
    </row>
    <row r="1470" spans="5:5" ht="15.6">
      <c r="E1470" s="370"/>
    </row>
    <row r="1471" spans="5:5" ht="15.6">
      <c r="E1471" s="370"/>
    </row>
    <row r="1472" spans="5:5" ht="15.6">
      <c r="E1472" s="370"/>
    </row>
    <row r="1473" spans="5:5" ht="15.6">
      <c r="E1473" s="370"/>
    </row>
    <row r="1474" spans="5:5" ht="15.6">
      <c r="E1474" s="370"/>
    </row>
    <row r="1475" spans="5:5" ht="15.6">
      <c r="E1475" s="370"/>
    </row>
    <row r="1476" spans="5:5" ht="15.6">
      <c r="E1476" s="370"/>
    </row>
    <row r="1477" spans="5:5" ht="15.6">
      <c r="E1477" s="370"/>
    </row>
    <row r="1478" spans="5:5" ht="15.6">
      <c r="E1478" s="370"/>
    </row>
    <row r="1479" spans="5:5" ht="15.6">
      <c r="E1479" s="370"/>
    </row>
    <row r="1480" spans="5:5" ht="15.6">
      <c r="E1480" s="370"/>
    </row>
    <row r="1481" spans="5:5" ht="15.6">
      <c r="E1481" s="370"/>
    </row>
    <row r="1482" spans="5:5" ht="15.6">
      <c r="E1482" s="370"/>
    </row>
    <row r="1483" spans="5:5" ht="15.6">
      <c r="E1483" s="370"/>
    </row>
    <row r="1484" spans="5:5" ht="15.6">
      <c r="E1484" s="370"/>
    </row>
    <row r="1485" spans="5:5" ht="15.6">
      <c r="E1485" s="370"/>
    </row>
    <row r="1486" spans="5:5" ht="15.6">
      <c r="E1486" s="370"/>
    </row>
    <row r="1487" spans="5:5" ht="15.6">
      <c r="E1487" s="370"/>
    </row>
    <row r="1488" spans="5:5" ht="15.6">
      <c r="E1488" s="370"/>
    </row>
    <row r="1489" spans="5:5" ht="15.6">
      <c r="E1489" s="370"/>
    </row>
    <row r="1490" spans="5:5" ht="15.6">
      <c r="E1490" s="370"/>
    </row>
    <row r="1491" spans="5:5" ht="15.6">
      <c r="E1491" s="370"/>
    </row>
    <row r="1492" spans="5:5" ht="15.6">
      <c r="E1492" s="370"/>
    </row>
    <row r="1493" spans="5:5" ht="15.6">
      <c r="E1493" s="370"/>
    </row>
    <row r="1494" spans="5:5" ht="15.6">
      <c r="E1494" s="370"/>
    </row>
    <row r="1495" spans="5:5" ht="15.6">
      <c r="E1495" s="370"/>
    </row>
    <row r="1496" spans="5:5" ht="15.6">
      <c r="E1496" s="370"/>
    </row>
    <row r="1497" spans="5:5" ht="15.6">
      <c r="E1497" s="370"/>
    </row>
    <row r="1498" spans="5:5" ht="15.6">
      <c r="E1498" s="370"/>
    </row>
    <row r="1499" spans="5:5" ht="15.6">
      <c r="E1499" s="370"/>
    </row>
    <row r="1500" spans="5:5" ht="15.6">
      <c r="E1500" s="370"/>
    </row>
    <row r="1501" spans="5:5" ht="15.6">
      <c r="E1501" s="370"/>
    </row>
    <row r="1502" spans="5:5" ht="15.6">
      <c r="E1502" s="370"/>
    </row>
    <row r="1503" spans="5:5" ht="15.6">
      <c r="E1503" s="370"/>
    </row>
    <row r="1504" spans="5:5" ht="15.6">
      <c r="E1504" s="370"/>
    </row>
    <row r="1505" spans="5:5" ht="15.6">
      <c r="E1505" s="370"/>
    </row>
    <row r="1506" spans="5:5" ht="15.6">
      <c r="E1506" s="370"/>
    </row>
    <row r="1507" spans="5:5" ht="15.6">
      <c r="E1507" s="370"/>
    </row>
    <row r="1508" spans="5:5" ht="15.6">
      <c r="E1508" s="370"/>
    </row>
    <row r="1509" spans="5:5" ht="15.6">
      <c r="E1509" s="370"/>
    </row>
    <row r="1510" spans="5:5" ht="15.6">
      <c r="E1510" s="370"/>
    </row>
    <row r="1511" spans="5:5" ht="15.6">
      <c r="E1511" s="370"/>
    </row>
    <row r="1512" spans="5:5" ht="15.6">
      <c r="E1512" s="370"/>
    </row>
    <row r="1513" spans="5:5" ht="15.6">
      <c r="E1513" s="370"/>
    </row>
    <row r="1514" spans="5:5" ht="15.6">
      <c r="E1514" s="370"/>
    </row>
    <row r="1515" spans="5:5" ht="15.6">
      <c r="E1515" s="370"/>
    </row>
    <row r="1516" spans="5:5" ht="15.6">
      <c r="E1516" s="370"/>
    </row>
    <row r="1517" spans="5:5" ht="15.6">
      <c r="E1517" s="370"/>
    </row>
    <row r="1518" spans="5:5" ht="15.6">
      <c r="E1518" s="370"/>
    </row>
    <row r="1519" spans="5:5" ht="15.6">
      <c r="E1519" s="370"/>
    </row>
    <row r="1520" spans="5:5" ht="15.6">
      <c r="E1520" s="370"/>
    </row>
    <row r="1521" spans="5:5" ht="15.6">
      <c r="E1521" s="370"/>
    </row>
    <row r="1522" spans="5:5" ht="15.6">
      <c r="E1522" s="370"/>
    </row>
    <row r="1523" spans="5:5" ht="15.6">
      <c r="E1523" s="370"/>
    </row>
    <row r="1524" spans="5:5" ht="15.6">
      <c r="E1524" s="370"/>
    </row>
    <row r="1525" spans="5:5" ht="15.6">
      <c r="E1525" s="370"/>
    </row>
    <row r="1526" spans="5:5" ht="15.6">
      <c r="E1526" s="370"/>
    </row>
    <row r="1527" spans="5:5" ht="15.6">
      <c r="E1527" s="370"/>
    </row>
    <row r="1528" spans="5:5" ht="15.6">
      <c r="E1528" s="370"/>
    </row>
    <row r="1529" spans="5:5" ht="15.6">
      <c r="E1529" s="370"/>
    </row>
    <row r="1530" spans="5:5" ht="15.6">
      <c r="E1530" s="370"/>
    </row>
    <row r="1531" spans="5:5" ht="15.6">
      <c r="E1531" s="370"/>
    </row>
    <row r="1532" spans="5:5" ht="15.6">
      <c r="E1532" s="370"/>
    </row>
    <row r="1533" spans="5:5" ht="15.6">
      <c r="E1533" s="370"/>
    </row>
    <row r="1534" spans="5:5" ht="15.6">
      <c r="E1534" s="370"/>
    </row>
    <row r="1535" spans="5:5" ht="15.6">
      <c r="E1535" s="370"/>
    </row>
    <row r="1536" spans="5:5" ht="15.6">
      <c r="E1536" s="370"/>
    </row>
    <row r="1537" spans="5:5" ht="15.6">
      <c r="E1537" s="370"/>
    </row>
    <row r="1538" spans="5:5" ht="15.6">
      <c r="E1538" s="370"/>
    </row>
    <row r="1539" spans="5:5" ht="15.6">
      <c r="E1539" s="370"/>
    </row>
    <row r="1540" spans="5:5" ht="15.6">
      <c r="E1540" s="370"/>
    </row>
    <row r="1541" spans="5:5" ht="15.6">
      <c r="E1541" s="370"/>
    </row>
    <row r="1542" spans="5:5" ht="15.6">
      <c r="E1542" s="370"/>
    </row>
    <row r="1543" spans="5:5" ht="15.6">
      <c r="E1543" s="370"/>
    </row>
    <row r="1544" spans="5:5" ht="15.6">
      <c r="E1544" s="370"/>
    </row>
    <row r="1545" spans="5:5" ht="15.6">
      <c r="E1545" s="370"/>
    </row>
    <row r="1546" spans="5:5" ht="15.6">
      <c r="E1546" s="370"/>
    </row>
    <row r="1547" spans="5:5" ht="15.6">
      <c r="E1547" s="370"/>
    </row>
    <row r="1548" spans="5:5" ht="15.6">
      <c r="E1548" s="370"/>
    </row>
    <row r="1549" spans="5:5" ht="15.6">
      <c r="E1549" s="370"/>
    </row>
    <row r="1550" spans="5:5" ht="15.6">
      <c r="E1550" s="370"/>
    </row>
    <row r="1551" spans="5:5" ht="15.6">
      <c r="E1551" s="370"/>
    </row>
    <row r="1552" spans="5:5" ht="15.6">
      <c r="E1552" s="370"/>
    </row>
    <row r="1553" spans="5:5" ht="15.6">
      <c r="E1553" s="370"/>
    </row>
    <row r="1554" spans="5:5" ht="15.6">
      <c r="E1554" s="370"/>
    </row>
    <row r="1555" spans="5:5" ht="15.6">
      <c r="E1555" s="370"/>
    </row>
    <row r="1556" spans="5:5" ht="15.6">
      <c r="E1556" s="370"/>
    </row>
    <row r="1557" spans="5:5" ht="15.6">
      <c r="E1557" s="370"/>
    </row>
    <row r="1558" spans="5:5" ht="15.6">
      <c r="E1558" s="370"/>
    </row>
    <row r="1559" spans="5:5" ht="15.6">
      <c r="E1559" s="370"/>
    </row>
    <row r="1560" spans="5:5" ht="15.6">
      <c r="E1560" s="370"/>
    </row>
    <row r="1561" spans="5:5" ht="15.6">
      <c r="E1561" s="370"/>
    </row>
    <row r="1562" spans="5:5" ht="15.6">
      <c r="E1562" s="370"/>
    </row>
    <row r="1563" spans="5:5" ht="15.6">
      <c r="E1563" s="370"/>
    </row>
    <row r="1564" spans="5:5" ht="15.6">
      <c r="E1564" s="370"/>
    </row>
    <row r="1565" spans="5:5" ht="15.6">
      <c r="E1565" s="370"/>
    </row>
    <row r="1566" spans="5:5" ht="15.6">
      <c r="E1566" s="370"/>
    </row>
    <row r="1567" spans="5:5" ht="15.6">
      <c r="E1567" s="370"/>
    </row>
    <row r="1568" spans="5:5" ht="15.6">
      <c r="E1568" s="370"/>
    </row>
    <row r="1569" spans="5:5" ht="15.6">
      <c r="E1569" s="370"/>
    </row>
    <row r="1570" spans="5:5" ht="15.6">
      <c r="E1570" s="370"/>
    </row>
    <row r="1571" spans="5:5" ht="15.6">
      <c r="E1571" s="370"/>
    </row>
    <row r="1572" spans="5:5" ht="15.6">
      <c r="E1572" s="370"/>
    </row>
    <row r="1573" spans="5:5" ht="15.6">
      <c r="E1573" s="370"/>
    </row>
    <row r="1574" spans="5:5" ht="15.6">
      <c r="E1574" s="370"/>
    </row>
    <row r="1575" spans="5:5" ht="15.6">
      <c r="E1575" s="370"/>
    </row>
    <row r="1576" spans="5:5" ht="15.6">
      <c r="E1576" s="370"/>
    </row>
    <row r="1577" spans="5:5" ht="15.6">
      <c r="E1577" s="370"/>
    </row>
    <row r="1578" spans="5:5" ht="15.6">
      <c r="E1578" s="370"/>
    </row>
    <row r="1579" spans="5:5" ht="15.6">
      <c r="E1579" s="370"/>
    </row>
    <row r="1580" spans="5:5" ht="15.6">
      <c r="E1580" s="370"/>
    </row>
    <row r="1581" spans="5:5" ht="15.6">
      <c r="E1581" s="370"/>
    </row>
    <row r="1582" spans="5:5" ht="15.6">
      <c r="E1582" s="370"/>
    </row>
    <row r="1583" spans="5:5" ht="15.6">
      <c r="E1583" s="370"/>
    </row>
    <row r="1584" spans="5:5" ht="15.6">
      <c r="E1584" s="370"/>
    </row>
    <row r="1585" spans="5:5" ht="15.6">
      <c r="E1585" s="370"/>
    </row>
    <row r="1586" spans="5:5" ht="15.6">
      <c r="E1586" s="370"/>
    </row>
    <row r="1587" spans="5:5" ht="15.6">
      <c r="E1587" s="370"/>
    </row>
    <row r="1588" spans="5:5" ht="15.6">
      <c r="E1588" s="370"/>
    </row>
    <row r="1589" spans="5:5" ht="15.6">
      <c r="E1589" s="370"/>
    </row>
    <row r="1590" spans="5:5" ht="15.6">
      <c r="E1590" s="370"/>
    </row>
    <row r="1591" spans="5:5" ht="15.6">
      <c r="E1591" s="370"/>
    </row>
    <row r="1592" spans="5:5" ht="15.6">
      <c r="E1592" s="370"/>
    </row>
    <row r="1593" spans="5:5" ht="15.6">
      <c r="E1593" s="370"/>
    </row>
    <row r="1594" spans="5:5" ht="15.6">
      <c r="E1594" s="370"/>
    </row>
    <row r="1595" spans="5:5" ht="15.6">
      <c r="E1595" s="370"/>
    </row>
    <row r="1596" spans="5:5" ht="15.6">
      <c r="E1596" s="370"/>
    </row>
    <row r="1597" spans="5:5" ht="15.6">
      <c r="E1597" s="370"/>
    </row>
    <row r="1598" spans="5:5" ht="15.6">
      <c r="E1598" s="370"/>
    </row>
    <row r="1599" spans="5:5" ht="15.6">
      <c r="E1599" s="370"/>
    </row>
    <row r="1600" spans="5:5" ht="15.6">
      <c r="E1600" s="370"/>
    </row>
    <row r="1601" spans="5:5" ht="15.6">
      <c r="E1601" s="370"/>
    </row>
    <row r="1602" spans="5:5" ht="15.6">
      <c r="E1602" s="370"/>
    </row>
    <row r="1603" spans="5:5" ht="15.6">
      <c r="E1603" s="370"/>
    </row>
    <row r="1604" spans="5:5" ht="15.6">
      <c r="E1604" s="370"/>
    </row>
    <row r="1605" spans="5:5" ht="15.6">
      <c r="E1605" s="370"/>
    </row>
    <row r="1606" spans="5:5" ht="15.6">
      <c r="E1606" s="370"/>
    </row>
    <row r="1607" spans="5:5" ht="15.6">
      <c r="E1607" s="370"/>
    </row>
    <row r="1608" spans="5:5" ht="15.6">
      <c r="E1608" s="370"/>
    </row>
    <row r="1609" spans="5:5" ht="15.6">
      <c r="E1609" s="370"/>
    </row>
    <row r="1610" spans="5:5" ht="15.6">
      <c r="E1610" s="370"/>
    </row>
    <row r="1611" spans="5:5" ht="15.6">
      <c r="E1611" s="370"/>
    </row>
    <row r="1612" spans="5:5" ht="15.6">
      <c r="E1612" s="370"/>
    </row>
    <row r="1613" spans="5:5" ht="15.6">
      <c r="E1613" s="370"/>
    </row>
    <row r="1614" spans="5:5" ht="15.6">
      <c r="E1614" s="370"/>
    </row>
    <row r="1615" spans="5:5" ht="15.6">
      <c r="E1615" s="370"/>
    </row>
    <row r="1616" spans="5:5" ht="15.6">
      <c r="E1616" s="370"/>
    </row>
    <row r="1617" spans="5:5" ht="15.6">
      <c r="E1617" s="370"/>
    </row>
    <row r="1618" spans="5:5" ht="15.6">
      <c r="E1618" s="370"/>
    </row>
    <row r="1619" spans="5:5" ht="15.6">
      <c r="E1619" s="370"/>
    </row>
    <row r="1620" spans="5:5" ht="15.6">
      <c r="E1620" s="370"/>
    </row>
    <row r="1621" spans="5:5" ht="15.6">
      <c r="E1621" s="370"/>
    </row>
    <row r="1622" spans="5:5" ht="15.6">
      <c r="E1622" s="370"/>
    </row>
    <row r="1623" spans="5:5" ht="15.6">
      <c r="E1623" s="370"/>
    </row>
    <row r="1624" spans="5:5" ht="15.6">
      <c r="E1624" s="370"/>
    </row>
    <row r="1625" spans="5:5" ht="15.6">
      <c r="E1625" s="370"/>
    </row>
    <row r="1626" spans="5:5" ht="15.6">
      <c r="E1626" s="370"/>
    </row>
    <row r="1627" spans="5:5" ht="15.6">
      <c r="E1627" s="370"/>
    </row>
    <row r="1628" spans="5:5" ht="15.6">
      <c r="E1628" s="370"/>
    </row>
    <row r="1629" spans="5:5" ht="15.6">
      <c r="E1629" s="370"/>
    </row>
    <row r="1630" spans="5:5" ht="15.6">
      <c r="E1630" s="370"/>
    </row>
    <row r="1631" spans="5:5" ht="15.6">
      <c r="E1631" s="370"/>
    </row>
    <row r="1632" spans="5:5" ht="15.6">
      <c r="E1632" s="370"/>
    </row>
    <row r="1633" spans="5:5" ht="15.6">
      <c r="E1633" s="370"/>
    </row>
    <row r="1634" spans="5:5" ht="15.6">
      <c r="E1634" s="370"/>
    </row>
    <row r="1635" spans="5:5" ht="15.6">
      <c r="E1635" s="370"/>
    </row>
    <row r="1636" spans="5:5" ht="15.6">
      <c r="E1636" s="370"/>
    </row>
    <row r="1637" spans="5:5" ht="15.6">
      <c r="E1637" s="370"/>
    </row>
    <row r="1638" spans="5:5" ht="15.6">
      <c r="E1638" s="370"/>
    </row>
    <row r="1639" spans="5:5" ht="15.6">
      <c r="E1639" s="370"/>
    </row>
    <row r="1640" spans="5:5" ht="15.6">
      <c r="E1640" s="370"/>
    </row>
    <row r="1641" spans="5:5" ht="15.6">
      <c r="E1641" s="370"/>
    </row>
    <row r="1642" spans="5:5" ht="15.6">
      <c r="E1642" s="370"/>
    </row>
    <row r="1643" spans="5:5" ht="15.6">
      <c r="E1643" s="370"/>
    </row>
    <row r="1644" spans="5:5" ht="15.6">
      <c r="E1644" s="370"/>
    </row>
    <row r="1645" spans="5:5" ht="15.6">
      <c r="E1645" s="370"/>
    </row>
    <row r="1646" spans="5:5" ht="15.6">
      <c r="E1646" s="370"/>
    </row>
    <row r="1647" spans="5:5" ht="15.6">
      <c r="E1647" s="370"/>
    </row>
    <row r="1648" spans="5:5" ht="15.6">
      <c r="E1648" s="370"/>
    </row>
    <row r="1649" spans="5:5" ht="15.6">
      <c r="E1649" s="370"/>
    </row>
    <row r="1650" spans="5:5" ht="15.6">
      <c r="E1650" s="370"/>
    </row>
    <row r="1651" spans="5:5" ht="15.6">
      <c r="E1651" s="370"/>
    </row>
    <row r="1652" spans="5:5" ht="15.6">
      <c r="E1652" s="370"/>
    </row>
    <row r="1653" spans="5:5" ht="15.6">
      <c r="E1653" s="370"/>
    </row>
    <row r="1654" spans="5:5" ht="15.6">
      <c r="E1654" s="370"/>
    </row>
    <row r="1655" spans="5:5" ht="15.6">
      <c r="E1655" s="370"/>
    </row>
    <row r="1656" spans="5:5" ht="15.6">
      <c r="E1656" s="370"/>
    </row>
    <row r="1657" spans="5:5" ht="15.6">
      <c r="E1657" s="370"/>
    </row>
    <row r="1658" spans="5:5" ht="15.6">
      <c r="E1658" s="370"/>
    </row>
    <row r="1659" spans="5:5" ht="15.6">
      <c r="E1659" s="370"/>
    </row>
    <row r="1660" spans="5:5" ht="15.6">
      <c r="E1660" s="370"/>
    </row>
    <row r="1661" spans="5:5" ht="15.6">
      <c r="E1661" s="370"/>
    </row>
    <row r="1662" spans="5:5" ht="15.6">
      <c r="E1662" s="370"/>
    </row>
    <row r="1663" spans="5:5" ht="15.6">
      <c r="E1663" s="370"/>
    </row>
    <row r="1664" spans="5:5" ht="15.6">
      <c r="E1664" s="370"/>
    </row>
    <row r="1665" spans="5:5" ht="15.6">
      <c r="E1665" s="370"/>
    </row>
    <row r="1666" spans="5:5" ht="15.6">
      <c r="E1666" s="370"/>
    </row>
    <row r="1667" spans="5:5" ht="15.6">
      <c r="E1667" s="370"/>
    </row>
    <row r="1668" spans="5:5" ht="15.6">
      <c r="E1668" s="370"/>
    </row>
    <row r="1669" spans="5:5" ht="15.6">
      <c r="E1669" s="370"/>
    </row>
    <row r="1670" spans="5:5" ht="15.6">
      <c r="E1670" s="370"/>
    </row>
    <row r="1671" spans="5:5" ht="15.6">
      <c r="E1671" s="370"/>
    </row>
    <row r="1672" spans="5:5" ht="15.6">
      <c r="E1672" s="370"/>
    </row>
    <row r="1673" spans="5:5" ht="15.6">
      <c r="E1673" s="370"/>
    </row>
    <row r="1674" spans="5:5" ht="15.6">
      <c r="E1674" s="370"/>
    </row>
    <row r="1675" spans="5:5" ht="15.6">
      <c r="E1675" s="370"/>
    </row>
    <row r="1676" spans="5:5" ht="15.6">
      <c r="E1676" s="370"/>
    </row>
    <row r="1677" spans="5:5" ht="15.6">
      <c r="E1677" s="370"/>
    </row>
    <row r="1678" spans="5:5" ht="15.6">
      <c r="E1678" s="370"/>
    </row>
    <row r="1679" spans="5:5" ht="15.6">
      <c r="E1679" s="370"/>
    </row>
    <row r="1680" spans="5:5" ht="15.6">
      <c r="E1680" s="370"/>
    </row>
    <row r="1681" spans="5:5" ht="15.6">
      <c r="E1681" s="370"/>
    </row>
    <row r="1682" spans="5:5" ht="15.6">
      <c r="E1682" s="370"/>
    </row>
    <row r="1683" spans="5:5" ht="15.6">
      <c r="E1683" s="370"/>
    </row>
    <row r="1684" spans="5:5" ht="15.6">
      <c r="E1684" s="370"/>
    </row>
    <row r="1685" spans="5:5" ht="15.6">
      <c r="E1685" s="370"/>
    </row>
    <row r="1686" spans="5:5" ht="15.6">
      <c r="E1686" s="370"/>
    </row>
    <row r="1687" spans="5:5" ht="15.6">
      <c r="E1687" s="370"/>
    </row>
    <row r="1688" spans="5:5" ht="15.6">
      <c r="E1688" s="370"/>
    </row>
    <row r="1689" spans="5:5" ht="15.6">
      <c r="E1689" s="370"/>
    </row>
    <row r="1690" spans="5:5" ht="15.6">
      <c r="E1690" s="370"/>
    </row>
    <row r="1691" spans="5:5" ht="15.6">
      <c r="E1691" s="370"/>
    </row>
    <row r="1692" spans="5:5" ht="15.6">
      <c r="E1692" s="370"/>
    </row>
    <row r="1693" spans="5:5" ht="15.6">
      <c r="E1693" s="370"/>
    </row>
    <row r="1694" spans="5:5" ht="15.6">
      <c r="E1694" s="370"/>
    </row>
    <row r="1695" spans="5:5" ht="15.6">
      <c r="E1695" s="370"/>
    </row>
    <row r="1696" spans="5:5" ht="15.6">
      <c r="E1696" s="370"/>
    </row>
    <row r="1697" spans="5:5" ht="15.6">
      <c r="E1697" s="370"/>
    </row>
    <row r="1698" spans="5:5" ht="15.6">
      <c r="E1698" s="370"/>
    </row>
    <row r="1699" spans="5:5" ht="15.6">
      <c r="E1699" s="370"/>
    </row>
    <row r="1700" spans="5:5" ht="15.6">
      <c r="E1700" s="370"/>
    </row>
    <row r="1701" spans="5:5" ht="15.6">
      <c r="E1701" s="370"/>
    </row>
    <row r="1702" spans="5:5" ht="15.6">
      <c r="E1702" s="370"/>
    </row>
    <row r="1703" spans="5:5" ht="15.6">
      <c r="E1703" s="370"/>
    </row>
    <row r="1704" spans="5:5" ht="15.6">
      <c r="E1704" s="370"/>
    </row>
    <row r="1705" spans="5:5" ht="15.6">
      <c r="E1705" s="370"/>
    </row>
    <row r="1706" spans="5:5" ht="15.6">
      <c r="E1706" s="370"/>
    </row>
    <row r="1707" spans="5:5" ht="15.6">
      <c r="E1707" s="370"/>
    </row>
    <row r="1708" spans="5:5" ht="15.6">
      <c r="E1708" s="370"/>
    </row>
    <row r="1709" spans="5:5" ht="15.6">
      <c r="E1709" s="370"/>
    </row>
    <row r="1710" spans="5:5" ht="15.6">
      <c r="E1710" s="370"/>
    </row>
    <row r="1711" spans="5:5" ht="15.6">
      <c r="E1711" s="370"/>
    </row>
    <row r="1712" spans="5:5" ht="15.6">
      <c r="E1712" s="370"/>
    </row>
    <row r="1713" spans="5:5" ht="15.6">
      <c r="E1713" s="370"/>
    </row>
    <row r="1714" spans="5:5" ht="15.6">
      <c r="E1714" s="370"/>
    </row>
    <row r="1715" spans="5:5" ht="15.6">
      <c r="E1715" s="370"/>
    </row>
    <row r="1716" spans="5:5" ht="15.6">
      <c r="E1716" s="370"/>
    </row>
    <row r="1717" spans="5:5" ht="15.6">
      <c r="E1717" s="370"/>
    </row>
    <row r="1718" spans="5:5" ht="15.6">
      <c r="E1718" s="370"/>
    </row>
    <row r="1719" spans="5:5" ht="15.6">
      <c r="E1719" s="370"/>
    </row>
    <row r="1720" spans="5:5" ht="15.6">
      <c r="E1720" s="370"/>
    </row>
    <row r="1721" spans="5:5" ht="15.6">
      <c r="E1721" s="370"/>
    </row>
    <row r="1722" spans="5:5" ht="15.6">
      <c r="E1722" s="370"/>
    </row>
    <row r="1723" spans="5:5" ht="15.6">
      <c r="E1723" s="370"/>
    </row>
    <row r="1724" spans="5:5" ht="15.6">
      <c r="E1724" s="370"/>
    </row>
    <row r="1725" spans="5:5" ht="15.6">
      <c r="E1725" s="370"/>
    </row>
    <row r="1726" spans="5:5" ht="15.6">
      <c r="E1726" s="370"/>
    </row>
    <row r="1727" spans="5:5" ht="15.6">
      <c r="E1727" s="370"/>
    </row>
    <row r="1728" spans="5:5" ht="15.6">
      <c r="E1728" s="370"/>
    </row>
    <row r="1729" spans="5:5" ht="15.6">
      <c r="E1729" s="370"/>
    </row>
    <row r="1730" spans="5:5" ht="15.6">
      <c r="E1730" s="370"/>
    </row>
    <row r="1731" spans="5:5" ht="15.6">
      <c r="E1731" s="370"/>
    </row>
    <row r="1732" spans="5:5" ht="15.6">
      <c r="E1732" s="370"/>
    </row>
    <row r="1733" spans="5:5" ht="15.6">
      <c r="E1733" s="370"/>
    </row>
    <row r="1734" spans="5:5" ht="15.6">
      <c r="E1734" s="370"/>
    </row>
    <row r="1735" spans="5:5" ht="15.6">
      <c r="E1735" s="370"/>
    </row>
    <row r="1736" spans="5:5" ht="15.6">
      <c r="E1736" s="370"/>
    </row>
    <row r="1737" spans="5:5" ht="15.6">
      <c r="E1737" s="370"/>
    </row>
    <row r="1738" spans="5:5" ht="15.6">
      <c r="E1738" s="370"/>
    </row>
    <row r="1739" spans="5:5" ht="15.6">
      <c r="E1739" s="370"/>
    </row>
    <row r="1740" spans="5:5" ht="15.6">
      <c r="E1740" s="370"/>
    </row>
    <row r="1741" spans="5:5" ht="15.6">
      <c r="E1741" s="370"/>
    </row>
    <row r="1742" spans="5:5" ht="15.6">
      <c r="E1742" s="370"/>
    </row>
    <row r="1743" spans="5:5" ht="15.6">
      <c r="E1743" s="370"/>
    </row>
    <row r="1744" spans="5:5" ht="15.6">
      <c r="E1744" s="370"/>
    </row>
    <row r="1745" spans="5:5" ht="15.6">
      <c r="E1745" s="370"/>
    </row>
    <row r="1746" spans="5:5" ht="15.6">
      <c r="E1746" s="370"/>
    </row>
    <row r="1747" spans="5:5" ht="15.6">
      <c r="E1747" s="370"/>
    </row>
    <row r="1748" spans="5:5" ht="15.6">
      <c r="E1748" s="370"/>
    </row>
    <row r="1749" spans="5:5" ht="15.6">
      <c r="E1749" s="370"/>
    </row>
    <row r="1750" spans="5:5" ht="15.6">
      <c r="E1750" s="370"/>
    </row>
    <row r="1751" spans="5:5" ht="15.6">
      <c r="E1751" s="370"/>
    </row>
    <row r="1752" spans="5:5" ht="15.6">
      <c r="E1752" s="370"/>
    </row>
    <row r="1753" spans="5:5" ht="15.6">
      <c r="E1753" s="370"/>
    </row>
    <row r="1754" spans="5:5" ht="15.6">
      <c r="E1754" s="370"/>
    </row>
    <row r="1755" spans="5:5" ht="15.6">
      <c r="E1755" s="370"/>
    </row>
    <row r="1756" spans="5:5" ht="15.6">
      <c r="E1756" s="370"/>
    </row>
    <row r="1757" spans="5:5" ht="15.6">
      <c r="E1757" s="370"/>
    </row>
    <row r="1758" spans="5:5" ht="15.6">
      <c r="E1758" s="370"/>
    </row>
    <row r="1759" spans="5:5" ht="15.6">
      <c r="E1759" s="370"/>
    </row>
    <row r="1760" spans="5:5" ht="15.6">
      <c r="E1760" s="370"/>
    </row>
    <row r="1761" spans="5:5" ht="15.6">
      <c r="E1761" s="370"/>
    </row>
    <row r="1762" spans="5:5" ht="15.6">
      <c r="E1762" s="370"/>
    </row>
    <row r="1763" spans="5:5" ht="15.6">
      <c r="E1763" s="370"/>
    </row>
    <row r="1764" spans="5:5" ht="15.6">
      <c r="E1764" s="370"/>
    </row>
    <row r="1765" spans="5:5" ht="15.6">
      <c r="E1765" s="370"/>
    </row>
    <row r="1766" spans="5:5" ht="15.6">
      <c r="E1766" s="370"/>
    </row>
    <row r="1767" spans="5:5" ht="15.6">
      <c r="E1767" s="370"/>
    </row>
    <row r="1768" spans="5:5" ht="15.6">
      <c r="E1768" s="370"/>
    </row>
    <row r="1769" spans="5:5" ht="15.6">
      <c r="E1769" s="370"/>
    </row>
    <row r="1770" spans="5:5" ht="15.6">
      <c r="E1770" s="370"/>
    </row>
    <row r="1771" spans="5:5" ht="15.6">
      <c r="E1771" s="370"/>
    </row>
    <row r="1772" spans="5:5" ht="15.6">
      <c r="E1772" s="370"/>
    </row>
    <row r="1773" spans="5:5" ht="15.6">
      <c r="E1773" s="370"/>
    </row>
    <row r="1774" spans="5:5" ht="15.6">
      <c r="E1774" s="370"/>
    </row>
    <row r="1775" spans="5:5" ht="15.6">
      <c r="E1775" s="370"/>
    </row>
    <row r="1776" spans="5:5" ht="15.6">
      <c r="E1776" s="370"/>
    </row>
    <row r="1777" spans="5:5" ht="15.6">
      <c r="E1777" s="370"/>
    </row>
    <row r="1778" spans="5:5" ht="15.6">
      <c r="E1778" s="370"/>
    </row>
    <row r="1779" spans="5:5" ht="15.6">
      <c r="E1779" s="370"/>
    </row>
    <row r="1780" spans="5:5" ht="15.6">
      <c r="E1780" s="370"/>
    </row>
    <row r="1781" spans="5:5" ht="15.6">
      <c r="E1781" s="370"/>
    </row>
    <row r="1782" spans="5:5" ht="15.6">
      <c r="E1782" s="370"/>
    </row>
    <row r="1783" spans="5:5" ht="15.6">
      <c r="E1783" s="370"/>
    </row>
    <row r="1784" spans="5:5" ht="15.6">
      <c r="E1784" s="370"/>
    </row>
    <row r="1785" spans="5:5" ht="15.6">
      <c r="E1785" s="370"/>
    </row>
    <row r="1786" spans="5:5" ht="15.6">
      <c r="E1786" s="370"/>
    </row>
    <row r="1787" spans="5:5" ht="15.6">
      <c r="E1787" s="370"/>
    </row>
    <row r="1788" spans="5:5" ht="15.6">
      <c r="E1788" s="370"/>
    </row>
    <row r="1789" spans="5:5" ht="15.6">
      <c r="E1789" s="370"/>
    </row>
    <row r="1790" spans="5:5" ht="15.6">
      <c r="E1790" s="370"/>
    </row>
    <row r="1791" spans="5:5" ht="15.6">
      <c r="E1791" s="370"/>
    </row>
    <row r="1792" spans="5:5" ht="15.6">
      <c r="E1792" s="370"/>
    </row>
    <row r="1793" spans="5:5" ht="15.6">
      <c r="E1793" s="370"/>
    </row>
    <row r="1794" spans="5:5" ht="15.6">
      <c r="E1794" s="370"/>
    </row>
    <row r="1795" spans="5:5" ht="15.6">
      <c r="E1795" s="370"/>
    </row>
    <row r="1796" spans="5:5" ht="15.6">
      <c r="E1796" s="370"/>
    </row>
    <row r="1797" spans="5:5" ht="15.6">
      <c r="E1797" s="370"/>
    </row>
    <row r="1798" spans="5:5" ht="15.6">
      <c r="E1798" s="370"/>
    </row>
    <row r="1799" spans="5:5" ht="15.6">
      <c r="E1799" s="370"/>
    </row>
    <row r="1800" spans="5:5" ht="15.6">
      <c r="E1800" s="370"/>
    </row>
    <row r="1801" spans="5:5" ht="15.6">
      <c r="E1801" s="370"/>
    </row>
    <row r="1802" spans="5:5" ht="15.6">
      <c r="E1802" s="370"/>
    </row>
    <row r="1803" spans="5:5" ht="15.6">
      <c r="E1803" s="370"/>
    </row>
    <row r="1804" spans="5:5" ht="15.6">
      <c r="E1804" s="370"/>
    </row>
    <row r="1805" spans="5:5" ht="15.6">
      <c r="E1805" s="370"/>
    </row>
    <row r="1806" spans="5:5" ht="15.6">
      <c r="E1806" s="370"/>
    </row>
    <row r="1807" spans="5:5" ht="15.6">
      <c r="E1807" s="370"/>
    </row>
    <row r="1808" spans="5:5" ht="15.6">
      <c r="E1808" s="370"/>
    </row>
    <row r="1809" spans="5:5" ht="15.6">
      <c r="E1809" s="370"/>
    </row>
    <row r="1810" spans="5:5" ht="15.6">
      <c r="E1810" s="370"/>
    </row>
    <row r="1811" spans="5:5" ht="15.6">
      <c r="E1811" s="370"/>
    </row>
    <row r="1812" spans="5:5" ht="15.6">
      <c r="E1812" s="370"/>
    </row>
    <row r="1813" spans="5:5" ht="15.6">
      <c r="E1813" s="370"/>
    </row>
    <row r="1814" spans="5:5" ht="15.6">
      <c r="E1814" s="370"/>
    </row>
    <row r="1815" spans="5:5" ht="15.6">
      <c r="E1815" s="370"/>
    </row>
    <row r="1816" spans="5:5" ht="15.6">
      <c r="E1816" s="370"/>
    </row>
    <row r="1817" spans="5:5" ht="15.6">
      <c r="E1817" s="370"/>
    </row>
    <row r="1818" spans="5:5" ht="15.6">
      <c r="E1818" s="370"/>
    </row>
    <row r="1819" spans="5:5" ht="15.6">
      <c r="E1819" s="370"/>
    </row>
    <row r="1820" spans="5:5" ht="15.6">
      <c r="E1820" s="370"/>
    </row>
    <row r="1821" spans="5:5" ht="15.6">
      <c r="E1821" s="370"/>
    </row>
    <row r="1822" spans="5:5" ht="15.6">
      <c r="E1822" s="370"/>
    </row>
    <row r="1823" spans="5:5" ht="15.6">
      <c r="E1823" s="370"/>
    </row>
    <row r="1824" spans="5:5" ht="15.6">
      <c r="E1824" s="370"/>
    </row>
    <row r="1825" spans="5:5" ht="15.6">
      <c r="E1825" s="370"/>
    </row>
    <row r="1826" spans="5:5" ht="15.6">
      <c r="E1826" s="370"/>
    </row>
    <row r="1827" spans="5:5" ht="15.6">
      <c r="E1827" s="370"/>
    </row>
    <row r="1828" spans="5:5" ht="15.6">
      <c r="E1828" s="370"/>
    </row>
    <row r="1829" spans="5:5" ht="15.6">
      <c r="E1829" s="370"/>
    </row>
    <row r="1830" spans="5:5" ht="15.6">
      <c r="E1830" s="370"/>
    </row>
    <row r="1831" spans="5:5" ht="15.6">
      <c r="E1831" s="370"/>
    </row>
    <row r="1832" spans="5:5" ht="15.6">
      <c r="E1832" s="370"/>
    </row>
    <row r="1833" spans="5:5" ht="15.6">
      <c r="E1833" s="370"/>
    </row>
    <row r="1834" spans="5:5" ht="15.6">
      <c r="E1834" s="370"/>
    </row>
    <row r="1835" spans="5:5" ht="15.6">
      <c r="E1835" s="370"/>
    </row>
    <row r="1836" spans="5:5" ht="15.6">
      <c r="E1836" s="370"/>
    </row>
    <row r="1837" spans="5:5" ht="15.6">
      <c r="E1837" s="370"/>
    </row>
    <row r="1838" spans="5:5" ht="15.6">
      <c r="E1838" s="370"/>
    </row>
    <row r="1839" spans="5:5" ht="15.6">
      <c r="E1839" s="370"/>
    </row>
    <row r="1840" spans="5:5" ht="15.6">
      <c r="E1840" s="370"/>
    </row>
    <row r="1841" spans="5:5" ht="15.6">
      <c r="E1841" s="370"/>
    </row>
    <row r="1842" spans="5:5" ht="15.6">
      <c r="E1842" s="370"/>
    </row>
    <row r="1843" spans="5:5" ht="15.6">
      <c r="E1843" s="370"/>
    </row>
    <row r="1844" spans="5:5" ht="15.6">
      <c r="E1844" s="370"/>
    </row>
    <row r="1845" spans="5:5" ht="15.6">
      <c r="E1845" s="370"/>
    </row>
    <row r="1846" spans="5:5" ht="15.6">
      <c r="E1846" s="370"/>
    </row>
    <row r="1847" spans="5:5" ht="15.6">
      <c r="E1847" s="370"/>
    </row>
    <row r="1848" spans="5:5" ht="15.6">
      <c r="E1848" s="370"/>
    </row>
    <row r="1849" spans="5:5" ht="15.6">
      <c r="E1849" s="370"/>
    </row>
    <row r="1850" spans="5:5" ht="15.6">
      <c r="E1850" s="370"/>
    </row>
    <row r="1851" spans="5:5" ht="15.6">
      <c r="E1851" s="370"/>
    </row>
    <row r="1852" spans="5:5" ht="15.6">
      <c r="E1852" s="370"/>
    </row>
    <row r="1853" spans="5:5" ht="15.6">
      <c r="E1853" s="370"/>
    </row>
    <row r="1854" spans="5:5" ht="15.6">
      <c r="E1854" s="370"/>
    </row>
    <row r="1855" spans="5:5" ht="15.6">
      <c r="E1855" s="370"/>
    </row>
    <row r="1856" spans="5:5" ht="15.6">
      <c r="E1856" s="370"/>
    </row>
    <row r="1857" spans="5:5" ht="15.6">
      <c r="E1857" s="370"/>
    </row>
    <row r="1858" spans="5:5" ht="15.6">
      <c r="E1858" s="370"/>
    </row>
    <row r="1859" spans="5:5" ht="15.6">
      <c r="E1859" s="370"/>
    </row>
    <row r="1860" spans="5:5" ht="15.6">
      <c r="E1860" s="370"/>
    </row>
    <row r="1861" spans="5:5" ht="15.6">
      <c r="E1861" s="370"/>
    </row>
    <row r="1862" spans="5:5" ht="15.6">
      <c r="E1862" s="370"/>
    </row>
    <row r="1863" spans="5:5" ht="15.6">
      <c r="E1863" s="370"/>
    </row>
    <row r="1864" spans="5:5" ht="15.6">
      <c r="E1864" s="370"/>
    </row>
    <row r="1865" spans="5:5" ht="15.6">
      <c r="E1865" s="370"/>
    </row>
    <row r="1866" spans="5:5" ht="15.6">
      <c r="E1866" s="370"/>
    </row>
    <row r="1867" spans="5:5" ht="15.6">
      <c r="E1867" s="370"/>
    </row>
    <row r="1868" spans="5:5" ht="15.6">
      <c r="E1868" s="370"/>
    </row>
    <row r="1869" spans="5:5" ht="15.6">
      <c r="E1869" s="370"/>
    </row>
    <row r="1870" spans="5:5" ht="15.6">
      <c r="E1870" s="370"/>
    </row>
    <row r="1871" spans="5:5" ht="15.6">
      <c r="E1871" s="370"/>
    </row>
    <row r="1872" spans="5:5" ht="15.6">
      <c r="E1872" s="370"/>
    </row>
    <row r="1873" spans="5:5" ht="15.6">
      <c r="E1873" s="370"/>
    </row>
    <row r="1874" spans="5:5" ht="15.6">
      <c r="E1874" s="370"/>
    </row>
    <row r="1875" spans="5:5" ht="15.6">
      <c r="E1875" s="370"/>
    </row>
    <row r="1876" spans="5:5" ht="15.6">
      <c r="E1876" s="370"/>
    </row>
    <row r="1877" spans="5:5" ht="15.6">
      <c r="E1877" s="370"/>
    </row>
    <row r="1878" spans="5:5" ht="15.6">
      <c r="E1878" s="370"/>
    </row>
    <row r="1879" spans="5:5" ht="15.6">
      <c r="E1879" s="370"/>
    </row>
    <row r="1880" spans="5:5" ht="15.6">
      <c r="E1880" s="370"/>
    </row>
    <row r="1881" spans="5:5" ht="15.6">
      <c r="E1881" s="370"/>
    </row>
    <row r="1882" spans="5:5" ht="15.6">
      <c r="E1882" s="370"/>
    </row>
    <row r="1883" spans="5:5" ht="15.6">
      <c r="E1883" s="370"/>
    </row>
    <row r="1884" spans="5:5" ht="15.6">
      <c r="E1884" s="370"/>
    </row>
    <row r="1885" spans="5:5" ht="15.6">
      <c r="E1885" s="370"/>
    </row>
    <row r="1886" spans="5:5" ht="15.6">
      <c r="E1886" s="370"/>
    </row>
    <row r="1887" spans="5:5" ht="15.6">
      <c r="E1887" s="370"/>
    </row>
    <row r="1888" spans="5:5" ht="15.6">
      <c r="E1888" s="370"/>
    </row>
    <row r="1889" spans="5:5" ht="15.6">
      <c r="E1889" s="370"/>
    </row>
    <row r="1890" spans="5:5" ht="15.6">
      <c r="E1890" s="370"/>
    </row>
    <row r="1891" spans="5:5" ht="15.6">
      <c r="E1891" s="370"/>
    </row>
    <row r="1892" spans="5:5" ht="15.6">
      <c r="E1892" s="370"/>
    </row>
    <row r="1893" spans="5:5" ht="15.6">
      <c r="E1893" s="370"/>
    </row>
    <row r="1894" spans="5:5" ht="15.6">
      <c r="E1894" s="370"/>
    </row>
    <row r="1895" spans="5:5" ht="15.6">
      <c r="E1895" s="370"/>
    </row>
    <row r="1896" spans="5:5" ht="15.6">
      <c r="E1896" s="370"/>
    </row>
    <row r="1897" spans="5:5" ht="15.6">
      <c r="E1897" s="370"/>
    </row>
    <row r="1898" spans="5:5" ht="15.6">
      <c r="E1898" s="370"/>
    </row>
    <row r="1899" spans="5:5" ht="15.6">
      <c r="E1899" s="370"/>
    </row>
    <row r="1900" spans="5:5" ht="15.6">
      <c r="E1900" s="370"/>
    </row>
    <row r="1901" spans="5:5" ht="15.6">
      <c r="E1901" s="370"/>
    </row>
    <row r="1902" spans="5:5" ht="15.6">
      <c r="E1902" s="370"/>
    </row>
    <row r="1903" spans="5:5" ht="15.6">
      <c r="E1903" s="370"/>
    </row>
    <row r="1904" spans="5:5" ht="15.6">
      <c r="E1904" s="370"/>
    </row>
    <row r="1905" spans="5:5" ht="15.6">
      <c r="E1905" s="370"/>
    </row>
    <row r="1906" spans="5:5" ht="15.6">
      <c r="E1906" s="370"/>
    </row>
    <row r="1907" spans="5:5" ht="15.6">
      <c r="E1907" s="370"/>
    </row>
    <row r="1908" spans="5:5" ht="15.6">
      <c r="E1908" s="370"/>
    </row>
    <row r="1909" spans="5:5" ht="15.6">
      <c r="E1909" s="370"/>
    </row>
    <row r="1910" spans="5:5" ht="15.6">
      <c r="E1910" s="370"/>
    </row>
    <row r="1911" spans="5:5" ht="15.6">
      <c r="E1911" s="370"/>
    </row>
    <row r="1912" spans="5:5" ht="15.6">
      <c r="E1912" s="370"/>
    </row>
    <row r="1913" spans="5:5" ht="15.6">
      <c r="E1913" s="370"/>
    </row>
    <row r="1914" spans="5:5" ht="15.6">
      <c r="E1914" s="370"/>
    </row>
    <row r="1915" spans="5:5" ht="15.6">
      <c r="E1915" s="370"/>
    </row>
    <row r="1916" spans="5:5" ht="15.6">
      <c r="E1916" s="370"/>
    </row>
    <row r="1917" spans="5:5" ht="15.6">
      <c r="E1917" s="370"/>
    </row>
    <row r="1918" spans="5:5" ht="15.6">
      <c r="E1918" s="370"/>
    </row>
    <row r="1919" spans="5:5" ht="15.6">
      <c r="E1919" s="370"/>
    </row>
    <row r="1920" spans="5:5" ht="15.6">
      <c r="E1920" s="370"/>
    </row>
    <row r="1921" spans="5:5" ht="15.6">
      <c r="E1921" s="370"/>
    </row>
    <row r="1922" spans="5:5" ht="15.6">
      <c r="E1922" s="370"/>
    </row>
    <row r="1923" spans="5:5" ht="15.6">
      <c r="E1923" s="370"/>
    </row>
    <row r="1924" spans="5:5" ht="15.6">
      <c r="E1924" s="370"/>
    </row>
    <row r="1925" spans="5:5" ht="15.6">
      <c r="E1925" s="370"/>
    </row>
    <row r="1926" spans="5:5" ht="15.6">
      <c r="E1926" s="370"/>
    </row>
    <row r="1927" spans="5:5" ht="15.6">
      <c r="E1927" s="370"/>
    </row>
    <row r="1928" spans="5:5" ht="15.6">
      <c r="E1928" s="370"/>
    </row>
    <row r="1929" spans="5:5" ht="15.6">
      <c r="E1929" s="370"/>
    </row>
    <row r="1930" spans="5:5" ht="15.6">
      <c r="E1930" s="370"/>
    </row>
    <row r="1931" spans="5:5" ht="15.6">
      <c r="E1931" s="370"/>
    </row>
    <row r="1932" spans="5:5" ht="15.6">
      <c r="E1932" s="370"/>
    </row>
    <row r="1933" spans="5:5" ht="15.6">
      <c r="E1933" s="370"/>
    </row>
    <row r="1934" spans="5:5" ht="15.6">
      <c r="E1934" s="370"/>
    </row>
    <row r="1935" spans="5:5" ht="15.6">
      <c r="E1935" s="370"/>
    </row>
    <row r="1936" spans="5:5" ht="15.6">
      <c r="E1936" s="370"/>
    </row>
    <row r="1937" spans="5:5" ht="15.6">
      <c r="E1937" s="370"/>
    </row>
    <row r="1938" spans="5:5" ht="15.6">
      <c r="E1938" s="370"/>
    </row>
    <row r="1939" spans="5:5" ht="15.6">
      <c r="E1939" s="370"/>
    </row>
    <row r="1940" spans="5:5" ht="15.6">
      <c r="E1940" s="370"/>
    </row>
    <row r="1941" spans="5:5" ht="15.6">
      <c r="E1941" s="370"/>
    </row>
    <row r="1942" spans="5:5" ht="15.6">
      <c r="E1942" s="370"/>
    </row>
    <row r="1943" spans="5:5" ht="15.6">
      <c r="E1943" s="370"/>
    </row>
    <row r="1944" spans="5:5" ht="15.6">
      <c r="E1944" s="370"/>
    </row>
    <row r="1945" spans="5:5" ht="15.6">
      <c r="E1945" s="370"/>
    </row>
    <row r="1946" spans="5:5" ht="15.6">
      <c r="E1946" s="370"/>
    </row>
    <row r="1947" spans="5:5" ht="15.6">
      <c r="E1947" s="370"/>
    </row>
    <row r="1948" spans="5:5" ht="15.6">
      <c r="E1948" s="370"/>
    </row>
    <row r="1949" spans="5:5" ht="15.6">
      <c r="E1949" s="370"/>
    </row>
    <row r="1950" spans="5:5" ht="15.6">
      <c r="E1950" s="370"/>
    </row>
    <row r="1951" spans="5:5" ht="15.6">
      <c r="E1951" s="370"/>
    </row>
    <row r="1952" spans="5:5" ht="15.6">
      <c r="E1952" s="370"/>
    </row>
    <row r="1953" spans="5:5" ht="15.6">
      <c r="E1953" s="370"/>
    </row>
    <row r="1954" spans="5:5" ht="15.6">
      <c r="E1954" s="370"/>
    </row>
    <row r="1955" spans="5:5" ht="15.6">
      <c r="E1955" s="370"/>
    </row>
    <row r="1956" spans="5:5" ht="15.6">
      <c r="E1956" s="370"/>
    </row>
    <row r="1957" spans="5:5" ht="15.6">
      <c r="E1957" s="370"/>
    </row>
    <row r="1958" spans="5:5" ht="15.6">
      <c r="E1958" s="370"/>
    </row>
    <row r="1959" spans="5:5" ht="15.6">
      <c r="E1959" s="370"/>
    </row>
    <row r="1960" spans="5:5" ht="15.6">
      <c r="E1960" s="370"/>
    </row>
    <row r="1961" spans="5:5" ht="15.6">
      <c r="E1961" s="370"/>
    </row>
    <row r="1962" spans="5:5" ht="15.6">
      <c r="E1962" s="370"/>
    </row>
    <row r="1963" spans="5:5" ht="15.6">
      <c r="E1963" s="370"/>
    </row>
    <row r="1964" spans="5:5" ht="15.6">
      <c r="E1964" s="370"/>
    </row>
    <row r="1965" spans="5:5" ht="15.6">
      <c r="E1965" s="370"/>
    </row>
    <row r="1966" spans="5:5" ht="15.6">
      <c r="E1966" s="370"/>
    </row>
    <row r="1967" spans="5:5" ht="15.6">
      <c r="E1967" s="370"/>
    </row>
    <row r="1968" spans="5:5" ht="15.6">
      <c r="E1968" s="370"/>
    </row>
    <row r="1969" spans="5:5" ht="15.6">
      <c r="E1969" s="370"/>
    </row>
    <row r="1970" spans="5:5" ht="15.6">
      <c r="E1970" s="370"/>
    </row>
    <row r="1971" spans="5:5" ht="15.6">
      <c r="E1971" s="370"/>
    </row>
    <row r="1972" spans="5:5" ht="15.6">
      <c r="E1972" s="370"/>
    </row>
    <row r="1973" spans="5:5" ht="15.6">
      <c r="E1973" s="370"/>
    </row>
    <row r="1974" spans="5:5" ht="15.6">
      <c r="E1974" s="370"/>
    </row>
    <row r="1975" spans="5:5" ht="15.6">
      <c r="E1975" s="370"/>
    </row>
    <row r="1976" spans="5:5" ht="15.6">
      <c r="E1976" s="370"/>
    </row>
    <row r="1977" spans="5:5" ht="15.6">
      <c r="E1977" s="370"/>
    </row>
    <row r="1978" spans="5:5" ht="15.6">
      <c r="E1978" s="370"/>
    </row>
    <row r="1979" spans="5:5" ht="15.6">
      <c r="E1979" s="370"/>
    </row>
    <row r="1980" spans="5:5" ht="15.6">
      <c r="E1980" s="370"/>
    </row>
    <row r="1981" spans="5:5" ht="15.6">
      <c r="E1981" s="370"/>
    </row>
    <row r="1982" spans="5:5" ht="15.6">
      <c r="E1982" s="370"/>
    </row>
    <row r="1983" spans="5:5" ht="15.6">
      <c r="E1983" s="370"/>
    </row>
    <row r="1984" spans="5:5" ht="15.6">
      <c r="E1984" s="370"/>
    </row>
    <row r="1985" spans="5:5" ht="15.6">
      <c r="E1985" s="370"/>
    </row>
    <row r="1986" spans="5:5" ht="15.6">
      <c r="E1986" s="370"/>
    </row>
    <row r="1987" spans="5:5" ht="15.6">
      <c r="E1987" s="370"/>
    </row>
    <row r="1988" spans="5:5" ht="15.6">
      <c r="E1988" s="370"/>
    </row>
    <row r="1989" spans="5:5" ht="15.6">
      <c r="E1989" s="370"/>
    </row>
    <row r="1990" spans="5:5" ht="15.6">
      <c r="E1990" s="370"/>
    </row>
    <row r="1991" spans="5:5" ht="15.6">
      <c r="E1991" s="370"/>
    </row>
    <row r="1992" spans="5:5" ht="15.6">
      <c r="E1992" s="370"/>
    </row>
    <row r="1993" spans="5:5" ht="15.6">
      <c r="E1993" s="370"/>
    </row>
    <row r="1994" spans="5:5" ht="15.6">
      <c r="E1994" s="370"/>
    </row>
    <row r="1995" spans="5:5" ht="15.6">
      <c r="E1995" s="370"/>
    </row>
    <row r="1996" spans="5:5" ht="15.6">
      <c r="E1996" s="370"/>
    </row>
    <row r="1997" spans="5:5" ht="15.6">
      <c r="E1997" s="370"/>
    </row>
    <row r="1998" spans="5:5" ht="15.6">
      <c r="E1998" s="370"/>
    </row>
    <row r="1999" spans="5:5" ht="15.6">
      <c r="E1999" s="370"/>
    </row>
    <row r="2000" spans="5:5" ht="15.6">
      <c r="E2000" s="370"/>
    </row>
  </sheetData>
  <mergeCells count="4">
    <mergeCell ref="A1:J1"/>
    <mergeCell ref="A2:A3"/>
    <mergeCell ref="B2:B3"/>
    <mergeCell ref="C2:C3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CE423-8CCE-4D81-B1AE-9965F8548744}">
  <sheetPr>
    <tabColor rgb="FFFFC000"/>
  </sheetPr>
  <dimension ref="A1:P10"/>
  <sheetViews>
    <sheetView zoomScaleNormal="100" workbookViewId="0">
      <selection sqref="A1:I9"/>
    </sheetView>
  </sheetViews>
  <sheetFormatPr defaultRowHeight="15.6"/>
  <cols>
    <col min="1" max="1" width="11.3984375" customWidth="1"/>
    <col min="3" max="3" width="13.09765625" customWidth="1"/>
    <col min="4" max="4" width="9.59765625" customWidth="1"/>
    <col min="7" max="7" width="10.8984375" customWidth="1"/>
  </cols>
  <sheetData>
    <row r="1" spans="1:16">
      <c r="C1" s="405"/>
      <c r="D1" s="478" t="s">
        <v>16327</v>
      </c>
      <c r="E1" s="479"/>
      <c r="F1" s="479"/>
      <c r="G1" s="478" t="s">
        <v>16328</v>
      </c>
      <c r="H1" s="479"/>
      <c r="I1" s="479"/>
      <c r="K1" s="391"/>
      <c r="L1" s="391"/>
      <c r="M1" s="391"/>
      <c r="N1" s="391"/>
      <c r="O1" s="391"/>
      <c r="P1" s="391"/>
    </row>
    <row r="2" spans="1:16">
      <c r="C2" s="405"/>
      <c r="D2" s="402" t="s">
        <v>141</v>
      </c>
      <c r="E2" s="402" t="s">
        <v>191</v>
      </c>
      <c r="F2" s="402" t="s">
        <v>233</v>
      </c>
      <c r="G2" s="402" t="s">
        <v>141</v>
      </c>
      <c r="H2" s="402" t="s">
        <v>191</v>
      </c>
      <c r="I2" s="402" t="s">
        <v>233</v>
      </c>
    </row>
    <row r="3" spans="1:16" ht="31.2">
      <c r="A3" s="402" t="s">
        <v>16329</v>
      </c>
      <c r="B3" s="402" t="s">
        <v>16330</v>
      </c>
      <c r="C3" s="406"/>
      <c r="D3" s="404" t="s">
        <v>16331</v>
      </c>
      <c r="E3" s="403"/>
      <c r="F3" s="403"/>
      <c r="G3" s="404" t="s">
        <v>16331</v>
      </c>
      <c r="H3" s="403"/>
      <c r="I3" s="403"/>
    </row>
    <row r="4" spans="1:16">
      <c r="A4" s="478" t="s">
        <v>16332</v>
      </c>
      <c r="B4" s="402" t="s">
        <v>189</v>
      </c>
      <c r="C4" s="402" t="s">
        <v>16336</v>
      </c>
      <c r="D4" s="407">
        <f>'Current Portfolio MAIN'!L287</f>
        <v>-0.27474011292723</v>
      </c>
      <c r="E4" s="402" t="s">
        <v>228</v>
      </c>
      <c r="F4" s="407">
        <f>D4</f>
        <v>-0.27474011292723</v>
      </c>
      <c r="G4" s="407">
        <f>'Optimal Portfolio MAIN'!L287</f>
        <v>-2.8506231416675781E-2</v>
      </c>
      <c r="H4" s="402" t="s">
        <v>228</v>
      </c>
      <c r="I4" s="407">
        <f>G4</f>
        <v>-2.8506231416675781E-2</v>
      </c>
    </row>
    <row r="5" spans="1:16">
      <c r="A5" s="479"/>
      <c r="B5" s="402" t="s">
        <v>189</v>
      </c>
      <c r="C5" s="402" t="s">
        <v>16335</v>
      </c>
      <c r="D5" s="407">
        <f>'Current Portfolio MAIN'!BA7</f>
        <v>5.7692307692307696E-2</v>
      </c>
      <c r="E5" s="402" t="s">
        <v>228</v>
      </c>
      <c r="F5" s="407">
        <f t="shared" ref="F5:F6" si="0">D5</f>
        <v>5.7692307692307696E-2</v>
      </c>
      <c r="G5" s="407">
        <f>'Optimal Portfolio MAIN'!BC7</f>
        <v>2.8846153846153848E-2</v>
      </c>
      <c r="H5" s="402" t="s">
        <v>228</v>
      </c>
      <c r="I5" s="407">
        <f t="shared" ref="I5:I6" si="1">G5</f>
        <v>2.8846153846153848E-2</v>
      </c>
    </row>
    <row r="6" spans="1:16">
      <c r="A6" s="479"/>
      <c r="B6" s="402" t="s">
        <v>190</v>
      </c>
      <c r="C6" s="402" t="s">
        <v>16336</v>
      </c>
      <c r="D6" s="407">
        <f>'Current Portfolio MAIN'!AC406</f>
        <v>-1.1572288386252265</v>
      </c>
      <c r="E6" s="402" t="s">
        <v>228</v>
      </c>
      <c r="F6" s="407">
        <f t="shared" si="0"/>
        <v>-1.1572288386252265</v>
      </c>
      <c r="G6" s="407">
        <f>'Optimal Portfolio MAIN'!AC406</f>
        <v>-0.19377802350896164</v>
      </c>
      <c r="H6" s="402" t="s">
        <v>228</v>
      </c>
      <c r="I6" s="407">
        <f t="shared" si="1"/>
        <v>-0.19377802350896164</v>
      </c>
    </row>
    <row r="7" spans="1:16">
      <c r="A7" s="478" t="s">
        <v>16333</v>
      </c>
      <c r="B7" s="402" t="s">
        <v>189</v>
      </c>
      <c r="C7" s="402" t="s">
        <v>16336</v>
      </c>
      <c r="D7" s="407">
        <f>'Current Portfolio MAIN'!L302</f>
        <v>0.2893614690898505</v>
      </c>
      <c r="E7" s="420">
        <f>'Bonds (CP)'!T524</f>
        <v>5.3157349485305525E-2</v>
      </c>
      <c r="F7" s="510">
        <f>0.6*D7+0.4*E7</f>
        <v>0.19487982124803252</v>
      </c>
      <c r="G7" s="407">
        <f>'Optimal Portfolio MAIN'!L302</f>
        <v>3.0018337854399668E-2</v>
      </c>
      <c r="H7" s="420">
        <f>'Bonds (OP)'!G518</f>
        <v>1.3141582928911636E-2</v>
      </c>
      <c r="I7" s="510">
        <f>G7*0.6+H7*0.4</f>
        <v>2.3267635884204454E-2</v>
      </c>
    </row>
    <row r="8" spans="1:16">
      <c r="A8" s="479"/>
      <c r="B8" s="402" t="s">
        <v>190</v>
      </c>
      <c r="C8" s="402" t="s">
        <v>16336</v>
      </c>
      <c r="D8" s="407">
        <f>'Current Portfolio MAIN'!AC410</f>
        <v>1.2237520470912693</v>
      </c>
      <c r="E8" s="407">
        <f>'Bonds (CP)'!AY518</f>
        <v>0.31235056414475665</v>
      </c>
      <c r="F8" s="510">
        <f>0.6*D8+0.4*E8</f>
        <v>0.85919145391266416</v>
      </c>
      <c r="G8" s="407">
        <f>'Optimal Portfolio MAIN'!AC410</f>
        <v>0.20527524726593149</v>
      </c>
      <c r="H8" s="420">
        <f>'Bonds (OP)'!Q489</f>
        <v>7.4751766372972206E-2</v>
      </c>
      <c r="I8" s="510">
        <f>G8*0.6+H8*0.4</f>
        <v>0.15306585490874777</v>
      </c>
    </row>
    <row r="9" spans="1:16" ht="15.6" customHeight="1">
      <c r="A9" s="404" t="s">
        <v>16334</v>
      </c>
      <c r="B9" s="402" t="s">
        <v>189</v>
      </c>
      <c r="C9" s="402" t="s">
        <v>16337</v>
      </c>
      <c r="D9" s="407">
        <f ca="1">'Current Portfolio MAIN'!BX7</f>
        <v>4.3478260869565216E-2</v>
      </c>
      <c r="E9" s="402" t="s">
        <v>228</v>
      </c>
      <c r="F9" s="407">
        <f ca="1">D9</f>
        <v>4.3478260869565216E-2</v>
      </c>
      <c r="G9" s="407">
        <f ca="1">'Optimal Portfolio MAIN'!BX7</f>
        <v>4.3478260869565216E-2</v>
      </c>
      <c r="H9" s="402" t="s">
        <v>228</v>
      </c>
      <c r="I9" s="510">
        <f ca="1">G9</f>
        <v>4.3478260869565216E-2</v>
      </c>
    </row>
    <row r="10" spans="1:16">
      <c r="A10" s="511"/>
    </row>
  </sheetData>
  <mergeCells count="4">
    <mergeCell ref="D1:F1"/>
    <mergeCell ref="G1:I1"/>
    <mergeCell ref="A4:A6"/>
    <mergeCell ref="A7:A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5202A-CCD3-4B5D-A22A-16972E66A161}">
  <sheetPr>
    <tabColor rgb="FFFFC000"/>
  </sheetPr>
  <dimension ref="A1:AV278"/>
  <sheetViews>
    <sheetView topLeftCell="A53" workbookViewId="0">
      <selection activeCell="A59" sqref="A59:H59"/>
    </sheetView>
  </sheetViews>
  <sheetFormatPr defaultRowHeight="15.6"/>
  <cols>
    <col min="1" max="1" width="22.5" bestFit="1" customWidth="1"/>
    <col min="2" max="2" width="19.3984375" bestFit="1" customWidth="1"/>
    <col min="3" max="3" width="14.69921875" bestFit="1" customWidth="1"/>
    <col min="4" max="4" width="19.8984375" bestFit="1" customWidth="1"/>
    <col min="5" max="5" width="12.59765625" bestFit="1" customWidth="1"/>
    <col min="6" max="6" width="17.8984375" bestFit="1" customWidth="1"/>
    <col min="23" max="23" width="8.796875" style="400"/>
    <col min="33" max="40" width="11" bestFit="1" customWidth="1"/>
    <col min="41" max="41" width="10.3984375" bestFit="1" customWidth="1"/>
    <col min="42" max="42" width="12.5" bestFit="1" customWidth="1"/>
    <col min="43" max="43" width="12.796875" bestFit="1" customWidth="1"/>
    <col min="44" max="47" width="12.19921875" bestFit="1" customWidth="1"/>
  </cols>
  <sheetData>
    <row r="1" spans="1:47" ht="21">
      <c r="A1" s="519" t="s">
        <v>16365</v>
      </c>
      <c r="B1" s="519"/>
      <c r="C1" s="519"/>
      <c r="D1" s="519"/>
      <c r="E1" s="519"/>
      <c r="F1" s="519"/>
      <c r="M1" s="440" t="s">
        <v>16359</v>
      </c>
      <c r="N1" s="440"/>
      <c r="O1" s="440"/>
      <c r="P1" s="440"/>
      <c r="Q1" s="440"/>
      <c r="R1" s="440"/>
      <c r="S1" s="440"/>
      <c r="T1" s="440"/>
      <c r="U1" s="440"/>
      <c r="V1" s="440"/>
      <c r="W1" s="440"/>
      <c r="X1" s="440"/>
      <c r="Y1" s="440"/>
      <c r="Z1" s="440"/>
      <c r="AA1" s="440"/>
      <c r="AB1" s="440"/>
      <c r="AC1" s="440"/>
    </row>
    <row r="2" spans="1:47">
      <c r="A2" s="503" t="s">
        <v>16353</v>
      </c>
      <c r="B2" s="503" t="s">
        <v>16354</v>
      </c>
      <c r="C2" s="503" t="s">
        <v>16355</v>
      </c>
      <c r="D2" s="503" t="s">
        <v>16356</v>
      </c>
      <c r="E2" s="503" t="s">
        <v>16357</v>
      </c>
      <c r="F2" s="503" t="s">
        <v>16358</v>
      </c>
      <c r="M2" s="1" t="s">
        <v>0</v>
      </c>
      <c r="N2" s="346" t="s">
        <v>101</v>
      </c>
      <c r="O2" s="346" t="s">
        <v>102</v>
      </c>
      <c r="P2" s="346" t="s">
        <v>103</v>
      </c>
      <c r="Q2" s="346" t="s">
        <v>104</v>
      </c>
      <c r="R2" s="2" t="s">
        <v>17</v>
      </c>
      <c r="S2" s="2" t="s">
        <v>20</v>
      </c>
      <c r="T2" s="346" t="s">
        <v>105</v>
      </c>
      <c r="U2" s="346" t="s">
        <v>106</v>
      </c>
      <c r="V2" s="346" t="s">
        <v>107</v>
      </c>
      <c r="W2" s="346" t="s">
        <v>35</v>
      </c>
      <c r="X2" s="346" t="s">
        <v>108</v>
      </c>
      <c r="Y2" s="62">
        <v>1</v>
      </c>
      <c r="Z2" s="62">
        <v>3</v>
      </c>
      <c r="AA2" s="62">
        <v>5</v>
      </c>
      <c r="AB2" s="62">
        <v>10</v>
      </c>
      <c r="AC2" s="62">
        <v>30</v>
      </c>
      <c r="AG2" s="62" t="s">
        <v>101</v>
      </c>
      <c r="AH2" s="62" t="s">
        <v>102</v>
      </c>
      <c r="AI2" s="62" t="s">
        <v>103</v>
      </c>
      <c r="AJ2" s="62" t="s">
        <v>104</v>
      </c>
      <c r="AK2" s="62" t="s">
        <v>17</v>
      </c>
      <c r="AL2" s="62" t="s">
        <v>20</v>
      </c>
      <c r="AM2" s="62" t="s">
        <v>105</v>
      </c>
      <c r="AN2" s="62" t="s">
        <v>106</v>
      </c>
      <c r="AO2" s="62" t="s">
        <v>107</v>
      </c>
      <c r="AP2" s="62" t="s">
        <v>108</v>
      </c>
      <c r="AQ2" s="62">
        <v>1</v>
      </c>
      <c r="AR2" s="62">
        <v>3</v>
      </c>
      <c r="AS2" s="62">
        <v>5</v>
      </c>
      <c r="AT2" s="62">
        <v>10</v>
      </c>
      <c r="AU2" s="62">
        <v>30</v>
      </c>
    </row>
    <row r="3" spans="1:47">
      <c r="A3" s="251" t="s">
        <v>111</v>
      </c>
      <c r="B3" s="504" cm="1">
        <f t="array" ref="B3:B12">TRANSPOSE('Stocks 1 Day Returns'!B285:K285)</f>
        <v>-8.1422559424255221E-4</v>
      </c>
      <c r="C3" s="504" cm="1">
        <f t="array" ref="C3:C12">TRANSPOSE('Stocks 1 Day Returns'!B286:K286)</f>
        <v>2.5174376237532122E-3</v>
      </c>
      <c r="D3" s="504" cm="1">
        <f t="array" ref="D3:D12">TRANSPOSE('Stocks 1 Day Returns'!B290:K290)</f>
        <v>1.7491478442987487E-3</v>
      </c>
      <c r="E3" s="505">
        <f>10%*60%</f>
        <v>0.06</v>
      </c>
      <c r="F3" s="506">
        <f>'Stocks 1 Day Returns'!D392</f>
        <v>-2.8585821961365044E-2</v>
      </c>
      <c r="M3" s="1">
        <v>45203</v>
      </c>
      <c r="N3" s="132">
        <v>1.5606620546939239E-2</v>
      </c>
      <c r="O3" s="132">
        <v>1.484378036420375E-2</v>
      </c>
      <c r="P3" s="132">
        <v>2.5440199619708725E-2</v>
      </c>
      <c r="Q3" s="132">
        <v>4.2193007309388629E-3</v>
      </c>
      <c r="R3" s="132">
        <v>4.6427496403086271E-3</v>
      </c>
      <c r="S3" s="132">
        <v>8.1865118373314495E-3</v>
      </c>
      <c r="T3" s="132">
        <v>-4.9290155893952879E-3</v>
      </c>
      <c r="U3" s="132">
        <v>-1.5207093791121052E-2</v>
      </c>
      <c r="V3" s="132">
        <v>-4.4112550521960845E-3</v>
      </c>
      <c r="W3" s="132">
        <v>1.0605087101449272E-3</v>
      </c>
      <c r="X3" s="132">
        <v>2.5953601881356023E-2</v>
      </c>
      <c r="Y3">
        <v>3.8182006178551675E-4</v>
      </c>
      <c r="Z3">
        <v>-9.4248154535212002E-4</v>
      </c>
      <c r="AA3">
        <v>-1.8996116793716772E-3</v>
      </c>
      <c r="AB3">
        <v>3.5502283925513184E-4</v>
      </c>
      <c r="AC3">
        <v>5.919574779550651E-3</v>
      </c>
      <c r="AF3" s="62" t="s">
        <v>101</v>
      </c>
      <c r="AG3" s="507">
        <f>VARP('Joint Portfolio 1DR'!$N$3:$N$278)</f>
        <v>1.7428103521092606E-3</v>
      </c>
      <c r="AH3" s="508" cm="1">
        <f t="array" ref="AH3:AU3">TRANSPOSE(AG4:AG17)</f>
        <v>3.2080179298671119E-4</v>
      </c>
      <c r="AI3" s="508">
        <v>2.8349917457699169E-4</v>
      </c>
      <c r="AJ3" s="508">
        <v>2.5542805531682673E-4</v>
      </c>
      <c r="AK3" s="508">
        <v>3.27260297860856E-4</v>
      </c>
      <c r="AL3" s="508">
        <v>2.6887630989959956E-4</v>
      </c>
      <c r="AM3" s="508">
        <v>3.0650150797490805E-4</v>
      </c>
      <c r="AN3" s="508">
        <v>2.3585555482616376E-4</v>
      </c>
      <c r="AO3" s="508">
        <v>4.1622950287061109E-4</v>
      </c>
      <c r="AP3" s="508">
        <v>4.865110240217823E-4</v>
      </c>
      <c r="AQ3" s="508">
        <v>2.6817801708207052E-6</v>
      </c>
      <c r="AR3" s="508">
        <v>1.4765539947233345E-6</v>
      </c>
      <c r="AS3" s="508">
        <v>-2.9460948123132945E-7</v>
      </c>
      <c r="AT3" s="508">
        <v>-3.1686426740428311E-6</v>
      </c>
      <c r="AU3" s="508">
        <v>-9.529078083282539E-6</v>
      </c>
    </row>
    <row r="4" spans="1:47">
      <c r="A4" s="251" t="s">
        <v>112</v>
      </c>
      <c r="B4" s="504">
        <v>5.3730679808417154E-4</v>
      </c>
      <c r="C4" s="504">
        <v>1.2519059252646385E-3</v>
      </c>
      <c r="D4" s="504">
        <v>4.3256609101670823E-4</v>
      </c>
      <c r="E4" s="505">
        <f t="shared" ref="E4:E12" si="0">10%*60%</f>
        <v>0.06</v>
      </c>
      <c r="F4" s="506">
        <f>'Stocks 1 Day Returns'!D393</f>
        <v>7.5002970356702389E-3</v>
      </c>
      <c r="M4" s="1">
        <v>45204</v>
      </c>
      <c r="N4" s="132">
        <v>1.5906976719926645E-3</v>
      </c>
      <c r="O4" s="132">
        <v>8.5661378143399008E-3</v>
      </c>
      <c r="P4" s="132">
        <v>2.7223703123376297E-3</v>
      </c>
      <c r="Q4" s="132">
        <v>-5.2679346575821686E-3</v>
      </c>
      <c r="R4" s="132">
        <v>2.0128948972050073E-2</v>
      </c>
      <c r="S4" s="132">
        <v>-8.2207919518504985E-4</v>
      </c>
      <c r="T4" s="132">
        <v>-2.3691870385342369E-2</v>
      </c>
      <c r="U4" s="132">
        <v>7.4455176699134255E-3</v>
      </c>
      <c r="V4" s="132">
        <v>-1.2090267100204341E-3</v>
      </c>
      <c r="W4" s="132">
        <v>2.4039787101449274E-3</v>
      </c>
      <c r="X4" s="132">
        <v>-6.8003963833441336E-3</v>
      </c>
      <c r="Y4">
        <v>-7.7248071888428682E-4</v>
      </c>
      <c r="Z4">
        <v>-2.2426091665304908E-3</v>
      </c>
      <c r="AA4">
        <v>-5.6426873609409624E-3</v>
      </c>
      <c r="AB4">
        <v>-5.2988408152391418E-3</v>
      </c>
      <c r="AC4">
        <v>8.7430074700683095E-3</v>
      </c>
      <c r="AF4" s="62" t="s">
        <v>102</v>
      </c>
      <c r="AG4" s="508">
        <v>3.2080179298671119E-4</v>
      </c>
      <c r="AH4" s="507">
        <f>VARP('Joint Portfolio 1DR'!$O$3:$O$278)</f>
        <v>4.3099882257099551E-4</v>
      </c>
      <c r="AI4" s="508" cm="1">
        <f t="array" ref="AI4:AU4">TRANSPOSE(AH5:AH17)</f>
        <v>2.4243401449927879E-4</v>
      </c>
      <c r="AJ4" s="508">
        <v>2.2673789102014883E-4</v>
      </c>
      <c r="AK4" s="508">
        <v>2.5169242738797102E-4</v>
      </c>
      <c r="AL4" s="508">
        <v>2.633696284641303E-4</v>
      </c>
      <c r="AM4" s="508">
        <v>2.1481151255727294E-4</v>
      </c>
      <c r="AN4" s="508">
        <v>1.89800085868799E-4</v>
      </c>
      <c r="AO4" s="508">
        <v>2.7942954375139047E-4</v>
      </c>
      <c r="AP4" s="508">
        <v>3.3466268841277492E-4</v>
      </c>
      <c r="AQ4" s="508">
        <v>2.5618026171346035E-7</v>
      </c>
      <c r="AR4" s="508">
        <v>2.6976514982795501E-6</v>
      </c>
      <c r="AS4" s="508">
        <v>4.3732522415333063E-6</v>
      </c>
      <c r="AT4" s="508">
        <v>1.3886247809585523E-6</v>
      </c>
      <c r="AU4" s="508">
        <v>-9.4515985214199254E-6</v>
      </c>
    </row>
    <row r="5" spans="1:47">
      <c r="A5" s="251" t="s">
        <v>113</v>
      </c>
      <c r="B5" s="504">
        <v>4.5738359426156228E-4</v>
      </c>
      <c r="C5" s="504">
        <v>1.0952325621150863E-3</v>
      </c>
      <c r="D5" s="504">
        <v>3.3107148477234071E-4</v>
      </c>
      <c r="E5" s="505">
        <f t="shared" si="0"/>
        <v>0.06</v>
      </c>
      <c r="F5" s="506">
        <f>'Stocks 1 Day Returns'!D394</f>
        <v>4.1807146005515862E-3</v>
      </c>
      <c r="M5" s="1">
        <v>45205</v>
      </c>
      <c r="N5" s="132">
        <v>1.1410731874084652E-2</v>
      </c>
      <c r="O5" s="132">
        <v>1.6464951649468703E-2</v>
      </c>
      <c r="P5" s="132">
        <v>2.6553566656104144E-2</v>
      </c>
      <c r="Q5" s="132">
        <v>9.3584359909267452E-3</v>
      </c>
      <c r="R5" s="132">
        <v>2.8052585142476757E-2</v>
      </c>
      <c r="S5" s="132">
        <v>-1.9386071254190291E-3</v>
      </c>
      <c r="T5" s="132">
        <v>1.9706610951429341E-2</v>
      </c>
      <c r="U5" s="132">
        <v>-7.7237620436304451E-3</v>
      </c>
      <c r="V5" s="132">
        <v>7.3430798324137783E-3</v>
      </c>
      <c r="W5" s="132">
        <v>-1.1011061289855073E-2</v>
      </c>
      <c r="X5" s="132">
        <v>1.7644592451654659E-2</v>
      </c>
      <c r="Y5">
        <v>-6.2308613899812347E-5</v>
      </c>
      <c r="Z5">
        <v>-1.4612815115544191E-3</v>
      </c>
      <c r="AA5">
        <v>2.2793267555223534E-3</v>
      </c>
      <c r="AB5">
        <v>3.192860524664149E-3</v>
      </c>
      <c r="AC5">
        <v>-7.8864558472524268E-3</v>
      </c>
      <c r="AF5" s="62" t="s">
        <v>103</v>
      </c>
      <c r="AG5" s="508">
        <v>2.8349917457699169E-4</v>
      </c>
      <c r="AH5" s="508">
        <v>2.4243401449927879E-4</v>
      </c>
      <c r="AI5" s="507">
        <f>VARP('Joint Portfolio 1DR'!$P$3:$P$278)</f>
        <v>3.2987195040722354E-4</v>
      </c>
      <c r="AJ5" s="508" cm="1">
        <f t="array" ref="AJ5:AU5">TRANSPOSE(AI6:AI17)</f>
        <v>1.6872405291502697E-4</v>
      </c>
      <c r="AK5" s="508">
        <v>1.8351902053001683E-4</v>
      </c>
      <c r="AL5" s="508">
        <v>1.7067855396517609E-4</v>
      </c>
      <c r="AM5" s="508">
        <v>1.6896541686663597E-4</v>
      </c>
      <c r="AN5" s="508">
        <v>1.272499429470951E-4</v>
      </c>
      <c r="AO5" s="508">
        <v>1.8207702220767553E-4</v>
      </c>
      <c r="AP5" s="508">
        <v>3.2111989065644635E-4</v>
      </c>
      <c r="AQ5" s="508">
        <v>-1.0337824403150935E-6</v>
      </c>
      <c r="AR5" s="508">
        <v>2.1903889650091483E-6</v>
      </c>
      <c r="AS5" s="508">
        <v>7.9508682513620275E-6</v>
      </c>
      <c r="AT5" s="508">
        <v>1.2099183867996372E-5</v>
      </c>
      <c r="AU5" s="508">
        <v>2.0870674170240889E-6</v>
      </c>
    </row>
    <row r="6" spans="1:47">
      <c r="A6" s="251" t="s">
        <v>114</v>
      </c>
      <c r="B6" s="504">
        <v>3.6890584321919322E-5</v>
      </c>
      <c r="C6" s="504">
        <v>1.0739524953165198E-3</v>
      </c>
      <c r="D6" s="504">
        <v>3.1833121356625587E-4</v>
      </c>
      <c r="E6" s="505">
        <f t="shared" si="0"/>
        <v>0.06</v>
      </c>
      <c r="F6" s="506">
        <f>'Stocks 1 Day Returns'!D395</f>
        <v>-1.9304252456296155E-2</v>
      </c>
      <c r="M6" s="1">
        <v>45210</v>
      </c>
      <c r="N6" s="132">
        <v>-1.0648079900319953E-3</v>
      </c>
      <c r="O6" s="132">
        <v>-6.8022313824551723E-3</v>
      </c>
      <c r="P6" s="132">
        <v>-2.4157491413609455E-3</v>
      </c>
      <c r="Q6" s="132">
        <v>-1.7938204365085236E-2</v>
      </c>
      <c r="R6" s="132">
        <v>-1.626504989436163E-2</v>
      </c>
      <c r="S6" s="132">
        <v>-1.8449400452945835E-2</v>
      </c>
      <c r="T6" s="132">
        <v>-3.173885023954548E-2</v>
      </c>
      <c r="U6" s="132">
        <v>-4.5994564488497688E-2</v>
      </c>
      <c r="V6" s="132">
        <v>-1.8578440865557608E-3</v>
      </c>
      <c r="W6" s="132">
        <v>6.7532087101449274E-3</v>
      </c>
      <c r="X6" s="132">
        <v>3.3487548941493616E-3</v>
      </c>
      <c r="Y6">
        <v>-1.5103975293987815E-4</v>
      </c>
      <c r="Z6">
        <v>6.2082824431156048E-4</v>
      </c>
      <c r="AA6">
        <v>-2.2837039317811833E-4</v>
      </c>
      <c r="AB6">
        <v>-2.4747843127754959E-3</v>
      </c>
      <c r="AC6">
        <v>-2.3610474774183659E-3</v>
      </c>
      <c r="AF6" s="62" t="s">
        <v>104</v>
      </c>
      <c r="AG6" s="508">
        <v>2.5542805531682673E-4</v>
      </c>
      <c r="AH6" s="508">
        <v>2.2673789102014883E-4</v>
      </c>
      <c r="AI6" s="508">
        <v>1.6872405291502697E-4</v>
      </c>
      <c r="AJ6" s="507">
        <f>VARP('Joint Portfolio 1DR'!$Q$3:$Q$278)</f>
        <v>3.1717783960405927E-4</v>
      </c>
      <c r="AK6" s="508" cm="1">
        <f t="array" ref="AK6:AU6">TRANSPOSE(AJ7:AJ17)</f>
        <v>2.0531858889417682E-4</v>
      </c>
      <c r="AL6" s="508">
        <v>1.915033409350976E-4</v>
      </c>
      <c r="AM6" s="508">
        <v>2.0420653162048108E-4</v>
      </c>
      <c r="AN6" s="508">
        <v>1.9123865799937419E-4</v>
      </c>
      <c r="AO6" s="508">
        <v>2.2012572095108233E-4</v>
      </c>
      <c r="AP6" s="508">
        <v>2.4535433724730905E-4</v>
      </c>
      <c r="AQ6" s="508">
        <v>2.0929200063165301E-6</v>
      </c>
      <c r="AR6" s="508">
        <v>4.4280912556265259E-6</v>
      </c>
      <c r="AS6" s="508">
        <v>5.6176265831844361E-6</v>
      </c>
      <c r="AT6" s="508">
        <v>-2.8680710480071677E-6</v>
      </c>
      <c r="AU6" s="508">
        <v>-1.7226748993330655E-5</v>
      </c>
    </row>
    <row r="7" spans="1:47">
      <c r="A7" s="251" t="s">
        <v>115</v>
      </c>
      <c r="B7" s="504">
        <v>5.831126209053935E-4</v>
      </c>
      <c r="C7" s="504">
        <v>1.3359121785933078E-3</v>
      </c>
      <c r="D7" s="504">
        <v>4.9256653230024127E-4</v>
      </c>
      <c r="E7" s="505">
        <f t="shared" si="0"/>
        <v>0.06</v>
      </c>
      <c r="F7" s="506">
        <f>'Stocks 1 Day Returns'!D396</f>
        <v>9.0925534051983885E-3</v>
      </c>
      <c r="M7" s="1">
        <v>45211</v>
      </c>
      <c r="N7" s="132">
        <v>1.8842774431088811E-4</v>
      </c>
      <c r="O7" s="132">
        <v>4.9854958879548255E-3</v>
      </c>
      <c r="P7" s="132">
        <v>-3.7902111676650363E-3</v>
      </c>
      <c r="Q7" s="132">
        <v>3.964847234288432E-3</v>
      </c>
      <c r="R7" s="132">
        <v>-6.0192720674817762E-3</v>
      </c>
      <c r="S7" s="132">
        <v>-1.2219504173641689E-2</v>
      </c>
      <c r="T7" s="132">
        <v>-2.2875743567170256E-2</v>
      </c>
      <c r="U7" s="132">
        <v>1.5355271546623303E-3</v>
      </c>
      <c r="V7" s="132">
        <v>-2.4620000465614744E-2</v>
      </c>
      <c r="W7" s="132">
        <v>6.5274187101449273E-3</v>
      </c>
      <c r="X7" s="132">
        <v>3.7660227190481764E-3</v>
      </c>
      <c r="Y7">
        <v>-2.3971578156515671E-4</v>
      </c>
      <c r="Z7">
        <v>-4.2062482647106707E-4</v>
      </c>
      <c r="AA7">
        <v>6.069773498838133E-4</v>
      </c>
      <c r="AB7">
        <v>-2.4725212036613869E-3</v>
      </c>
      <c r="AC7">
        <v>-1.4103826210550152E-2</v>
      </c>
      <c r="AF7" s="62" t="s">
        <v>17</v>
      </c>
      <c r="AG7" s="508">
        <v>3.27260297860856E-4</v>
      </c>
      <c r="AH7" s="508">
        <v>2.5169242738797102E-4</v>
      </c>
      <c r="AI7" s="508">
        <v>1.8351902053001683E-4</v>
      </c>
      <c r="AJ7" s="508">
        <v>2.0531858889417682E-4</v>
      </c>
      <c r="AK7" s="507">
        <f>VARP('Joint Portfolio 1DR'!$R$3:$R$278)</f>
        <v>4.9078187095132736E-4</v>
      </c>
      <c r="AL7" s="508" cm="1">
        <f t="array" ref="AL7:AU7">TRANSPOSE(AK8:AK17)</f>
        <v>2.4680247801255718E-4</v>
      </c>
      <c r="AM7" s="508">
        <v>2.5068179136778656E-4</v>
      </c>
      <c r="AN7" s="508">
        <v>2.262397742934084E-4</v>
      </c>
      <c r="AO7" s="508">
        <v>2.7971159560169441E-4</v>
      </c>
      <c r="AP7" s="508">
        <v>2.7827902159890049E-4</v>
      </c>
      <c r="AQ7" s="508">
        <v>1.2897359011737938E-6</v>
      </c>
      <c r="AR7" s="508">
        <v>-1.3386291827354278E-6</v>
      </c>
      <c r="AS7" s="508">
        <v>-1.3499123523949976E-6</v>
      </c>
      <c r="AT7" s="508">
        <v>-1.7559257250675772E-6</v>
      </c>
      <c r="AU7" s="508">
        <v>1.2345170562649604E-5</v>
      </c>
    </row>
    <row r="8" spans="1:47">
      <c r="A8" s="251" t="s">
        <v>116</v>
      </c>
      <c r="B8" s="504">
        <v>-7.1496024004226661E-4</v>
      </c>
      <c r="C8" s="504">
        <v>1.4755538784626797E-3</v>
      </c>
      <c r="D8" s="504">
        <v>6.0092355251596685E-4</v>
      </c>
      <c r="E8" s="505">
        <f t="shared" si="0"/>
        <v>0.06</v>
      </c>
      <c r="F8" s="506">
        <f>'Stocks 1 Day Returns'!D397</f>
        <v>-4.4720801118133466E-2</v>
      </c>
      <c r="M8" s="1">
        <v>45212</v>
      </c>
      <c r="N8" s="132">
        <v>-5.1961845522161147E-2</v>
      </c>
      <c r="O8" s="132">
        <v>-4.0388375169621904E-2</v>
      </c>
      <c r="P8" s="132">
        <v>-4.0371313646920759E-2</v>
      </c>
      <c r="Q8" s="132">
        <v>-3.1343864197350288E-2</v>
      </c>
      <c r="R8" s="132">
        <v>-3.044884684187589E-2</v>
      </c>
      <c r="S8" s="132">
        <v>-6.4562753211078502E-2</v>
      </c>
      <c r="T8" s="132">
        <v>-5.3004623112455129E-2</v>
      </c>
      <c r="U8" s="132">
        <v>-1.2568484477727838E-2</v>
      </c>
      <c r="V8" s="132">
        <v>-6.3011239551490794E-2</v>
      </c>
      <c r="W8" s="132">
        <v>-4.0436612898550727E-3</v>
      </c>
      <c r="X8" s="132">
        <v>-4.89746980842823E-2</v>
      </c>
      <c r="Y8">
        <v>8.2560161069663196E-4</v>
      </c>
      <c r="Z8">
        <v>9.9966130867073578E-5</v>
      </c>
      <c r="AA8">
        <v>-2.7293095800363493E-3</v>
      </c>
      <c r="AB8">
        <v>-3.8790573529459299E-3</v>
      </c>
      <c r="AC8">
        <v>3.1217426085239581E-3</v>
      </c>
      <c r="AF8" s="62" t="s">
        <v>20</v>
      </c>
      <c r="AG8" s="508">
        <v>2.6887630989959956E-4</v>
      </c>
      <c r="AH8" s="508">
        <v>2.633696284641303E-4</v>
      </c>
      <c r="AI8" s="508">
        <v>1.7067855396517609E-4</v>
      </c>
      <c r="AJ8" s="508">
        <v>1.915033409350976E-4</v>
      </c>
      <c r="AK8" s="508">
        <v>2.4680247801255718E-4</v>
      </c>
      <c r="AL8" s="507">
        <f>VARP('Joint Portfolio 1DR'!$S$3:$S$278)</f>
        <v>5.9874629326772059E-4</v>
      </c>
      <c r="AM8" s="508" cm="1">
        <f t="array" ref="AM8:AU8">TRANSPOSE(AL9:AL17)</f>
        <v>2.4012061113455867E-4</v>
      </c>
      <c r="AN8" s="508">
        <v>1.8615915118169529E-4</v>
      </c>
      <c r="AO8" s="508">
        <v>2.7986167882767827E-4</v>
      </c>
      <c r="AP8" s="508">
        <v>2.906993843453966E-4</v>
      </c>
      <c r="AQ8" s="508">
        <v>2.4778063726505947E-7</v>
      </c>
      <c r="AR8" s="508">
        <v>2.9566538691765829E-6</v>
      </c>
      <c r="AS8" s="508">
        <v>-2.0043999940895416E-7</v>
      </c>
      <c r="AT8" s="508">
        <v>-1.281514036530924E-5</v>
      </c>
      <c r="AU8" s="508">
        <v>-9.1715907210037262E-6</v>
      </c>
    </row>
    <row r="9" spans="1:47">
      <c r="A9" s="251" t="s">
        <v>117</v>
      </c>
      <c r="B9" s="504">
        <v>2.02119049392013E-3</v>
      </c>
      <c r="C9" s="504">
        <v>1.3814065954807825E-3</v>
      </c>
      <c r="D9" s="504">
        <v>5.266864342424345E-4</v>
      </c>
      <c r="E9" s="505">
        <f t="shared" si="0"/>
        <v>0.06</v>
      </c>
      <c r="F9" s="506">
        <f>'Stocks 1 Day Returns'!D398</f>
        <v>7.1455405616826256E-2</v>
      </c>
      <c r="M9" s="1">
        <v>45217</v>
      </c>
      <c r="N9" s="132">
        <v>-1.0230588583221727E-2</v>
      </c>
      <c r="O9" s="132">
        <v>-7.3271375080833385E-3</v>
      </c>
      <c r="P9" s="132">
        <v>-5.7238559047590454E-3</v>
      </c>
      <c r="Q9" s="132">
        <v>-2.5809217578690981E-3</v>
      </c>
      <c r="R9" s="132">
        <v>-1.7617731696291009E-2</v>
      </c>
      <c r="S9" s="132">
        <v>-1.6506787103740633E-2</v>
      </c>
      <c r="T9" s="132">
        <v>-2.9453790718217073E-2</v>
      </c>
      <c r="U9" s="132">
        <v>8.8193168781874991E-3</v>
      </c>
      <c r="V9" s="132">
        <v>3.5466971566011564E-4</v>
      </c>
      <c r="W9" s="132">
        <v>8.0329387101449271E-3</v>
      </c>
      <c r="X9" s="132">
        <v>-2.5298762591355731E-2</v>
      </c>
      <c r="Y9">
        <v>2.9290753864104802E-4</v>
      </c>
      <c r="Z9">
        <v>5.0630239854231587E-3</v>
      </c>
      <c r="AA9">
        <v>6.474656335250034E-3</v>
      </c>
      <c r="AB9">
        <v>2.4781701006949381E-3</v>
      </c>
      <c r="AC9">
        <v>-1.4843058763997807E-2</v>
      </c>
      <c r="AF9" s="62" t="s">
        <v>105</v>
      </c>
      <c r="AG9" s="508">
        <v>3.0650150797490805E-4</v>
      </c>
      <c r="AH9" s="508">
        <v>2.1481151255727294E-4</v>
      </c>
      <c r="AI9" s="508">
        <v>1.6896541686663597E-4</v>
      </c>
      <c r="AJ9" s="508">
        <v>2.0420653162048108E-4</v>
      </c>
      <c r="AK9" s="508">
        <v>2.5068179136778656E-4</v>
      </c>
      <c r="AL9" s="508">
        <v>2.4012061113455867E-4</v>
      </c>
      <c r="AM9" s="507">
        <f>VARP('Joint Portfolio 1DR'!$T$3:$T$278)</f>
        <v>5.2477815006039667E-4</v>
      </c>
      <c r="AN9" s="508" cm="1">
        <f t="array" ref="AN9:AU9">TRANSPOSE(AM10:AM17)</f>
        <v>2.276134232854361E-4</v>
      </c>
      <c r="AO9" s="508">
        <v>2.7749531722091024E-4</v>
      </c>
      <c r="AP9" s="508">
        <v>2.4550189198089314E-4</v>
      </c>
      <c r="AQ9" s="508">
        <v>7.5546832245681321E-7</v>
      </c>
      <c r="AR9" s="508">
        <v>-6.7246625225903622E-7</v>
      </c>
      <c r="AS9" s="508">
        <v>4.2693954357962861E-6</v>
      </c>
      <c r="AT9" s="508">
        <v>1.6673227340387836E-5</v>
      </c>
      <c r="AU9" s="508">
        <v>1.2593326203082417E-5</v>
      </c>
    </row>
    <row r="10" spans="1:47">
      <c r="A10" s="251" t="s">
        <v>118</v>
      </c>
      <c r="B10" s="504">
        <v>-2.6890531506763545E-4</v>
      </c>
      <c r="C10" s="504">
        <v>1.0955222660221969E-3</v>
      </c>
      <c r="D10" s="504">
        <v>3.3124665375671293E-4</v>
      </c>
      <c r="E10" s="505">
        <f t="shared" si="0"/>
        <v>0.06</v>
      </c>
      <c r="F10" s="506">
        <f>'Stocks 1 Day Returns'!D399</f>
        <v>-3.5725974193880149E-2</v>
      </c>
      <c r="M10" s="1">
        <v>45218</v>
      </c>
      <c r="N10" s="132">
        <v>1.9294591190922093E-3</v>
      </c>
      <c r="O10" s="132">
        <v>-2.4257001448489989E-3</v>
      </c>
      <c r="P10" s="132">
        <v>3.4823155224875113E-3</v>
      </c>
      <c r="Q10" s="132">
        <v>-8.13490374232732E-3</v>
      </c>
      <c r="R10" s="132">
        <v>-1.7201578787887764E-2</v>
      </c>
      <c r="S10" s="132">
        <v>-3.2572100179549318E-4</v>
      </c>
      <c r="T10" s="132">
        <v>-6.837523571178613E-3</v>
      </c>
      <c r="U10" s="132">
        <v>1.6080423438872391E-3</v>
      </c>
      <c r="V10" s="132">
        <v>-1.6088521241436227E-2</v>
      </c>
      <c r="W10" s="132">
        <v>2.8585698710144925E-2</v>
      </c>
      <c r="X10" s="132">
        <v>1.8932816151231858E-3</v>
      </c>
      <c r="Y10">
        <v>2.0412126405729603E-4</v>
      </c>
      <c r="Z10">
        <v>2.4508648765656778E-3</v>
      </c>
      <c r="AA10">
        <v>3.5406162714526506E-3</v>
      </c>
      <c r="AB10">
        <v>6.7457040701647099E-3</v>
      </c>
      <c r="AC10">
        <v>4.8986656228773512E-3</v>
      </c>
      <c r="AF10" s="62" t="s">
        <v>106</v>
      </c>
      <c r="AG10" s="508">
        <v>2.3585555482616376E-4</v>
      </c>
      <c r="AH10" s="508">
        <v>1.89800085868799E-4</v>
      </c>
      <c r="AI10" s="508">
        <v>1.272499429470951E-4</v>
      </c>
      <c r="AJ10" s="508">
        <v>1.9123865799937419E-4</v>
      </c>
      <c r="AK10" s="508">
        <v>2.262397742934084E-4</v>
      </c>
      <c r="AL10" s="508">
        <v>1.8615915118169529E-4</v>
      </c>
      <c r="AM10" s="508">
        <v>2.276134232854361E-4</v>
      </c>
      <c r="AN10" s="507">
        <f>VARP('Joint Portfolio 1DR'!$U$3:$U$278)</f>
        <v>3.3004648472136251E-4</v>
      </c>
      <c r="AO10" s="508" cm="1">
        <f t="array" ref="AO10:AU10">TRANSPOSE(AN11:AN17)</f>
        <v>2.0079465731772403E-4</v>
      </c>
      <c r="AP10" s="508">
        <v>1.843813383994498E-4</v>
      </c>
      <c r="AQ10" s="508">
        <v>2.3874927176259787E-6</v>
      </c>
      <c r="AR10" s="508">
        <v>3.825491397901792E-6</v>
      </c>
      <c r="AS10" s="508">
        <v>3.7250288733033978E-6</v>
      </c>
      <c r="AT10" s="508">
        <v>-7.8542126705297491E-7</v>
      </c>
      <c r="AU10" s="508">
        <v>2.5006647372347538E-6</v>
      </c>
    </row>
    <row r="11" spans="1:47">
      <c r="A11" s="251" t="s">
        <v>119</v>
      </c>
      <c r="B11" s="504">
        <v>7.4007951594634656E-4</v>
      </c>
      <c r="C11" s="504">
        <v>1.4834586916653686E-3</v>
      </c>
      <c r="D11" s="504">
        <v>6.0737931440619738E-4</v>
      </c>
      <c r="E11" s="505">
        <f t="shared" si="0"/>
        <v>0.06</v>
      </c>
      <c r="F11" s="506">
        <f>'Stocks 1 Day Returns'!D400</f>
        <v>1.455729757269889E-2</v>
      </c>
      <c r="M11" s="1">
        <v>45219</v>
      </c>
      <c r="N11" s="132">
        <v>-2.086535127367866E-2</v>
      </c>
      <c r="O11" s="132">
        <v>-1.5899237523590241E-2</v>
      </c>
      <c r="P11" s="132">
        <v>-1.5150325119327179E-2</v>
      </c>
      <c r="Q11" s="132">
        <v>-8.0138768460783875E-3</v>
      </c>
      <c r="R11" s="132">
        <v>-8.4530490155571153E-3</v>
      </c>
      <c r="S11" s="132">
        <v>-1.0919811202469416E-2</v>
      </c>
      <c r="T11" s="132">
        <v>8.5550370901036378E-3</v>
      </c>
      <c r="U11" s="132">
        <v>-1.3813683368262376E-2</v>
      </c>
      <c r="V11" s="132">
        <v>-1.6442163621005923E-2</v>
      </c>
      <c r="W11" s="132">
        <v>1.3744028710144927E-2</v>
      </c>
      <c r="X11" s="132">
        <v>-2.6294292747521444E-2</v>
      </c>
      <c r="Y11">
        <v>5.5973996491705713E-4</v>
      </c>
      <c r="Z11">
        <v>1.4061844622351989E-3</v>
      </c>
      <c r="AA11">
        <v>1.4454061968514225E-3</v>
      </c>
      <c r="AB11">
        <v>-3.5311003909068112E-4</v>
      </c>
      <c r="AC11">
        <v>1.2951807064760729E-3</v>
      </c>
      <c r="AF11" s="62" t="s">
        <v>107</v>
      </c>
      <c r="AG11" s="508">
        <v>4.1622950287061109E-4</v>
      </c>
      <c r="AH11" s="508">
        <v>2.7942954375139047E-4</v>
      </c>
      <c r="AI11" s="508">
        <v>1.8207702220767553E-4</v>
      </c>
      <c r="AJ11" s="508">
        <v>2.2012572095108233E-4</v>
      </c>
      <c r="AK11" s="508">
        <v>2.7971159560169441E-4</v>
      </c>
      <c r="AL11" s="508">
        <v>2.7986167882767827E-4</v>
      </c>
      <c r="AM11" s="508">
        <v>2.7749531722091024E-4</v>
      </c>
      <c r="AN11" s="508">
        <v>2.0079465731772403E-4</v>
      </c>
      <c r="AO11" s="507">
        <f>VARP('Joint Portfolio 1DR'!$V$3:$V$278)</f>
        <v>6.051786647163198E-4</v>
      </c>
      <c r="AP11" s="508" cm="1">
        <f t="array" ref="AP11:AU11">TRANSPOSE(AO12:AO17)</f>
        <v>3.2579418398921684E-4</v>
      </c>
      <c r="AQ11" s="508">
        <v>1.4738220248584497E-6</v>
      </c>
      <c r="AR11" s="508">
        <v>2.7495146691066493E-6</v>
      </c>
      <c r="AS11" s="508">
        <v>3.7595908452120061E-6</v>
      </c>
      <c r="AT11" s="508">
        <v>1.0671604227700807E-5</v>
      </c>
      <c r="AU11" s="508">
        <v>2.2937085593067482E-5</v>
      </c>
    </row>
    <row r="12" spans="1:47">
      <c r="A12" s="251" t="s">
        <v>120</v>
      </c>
      <c r="B12" s="504">
        <v>4.8778170447590026E-4</v>
      </c>
      <c r="C12" s="504">
        <v>1.4810008758928735E-3</v>
      </c>
      <c r="D12" s="504">
        <v>6.0536835205314652E-4</v>
      </c>
      <c r="E12" s="505">
        <f t="shared" si="0"/>
        <v>0.06</v>
      </c>
      <c r="F12" s="506">
        <f>'Stocks 1 Day Returns'!D401</f>
        <v>4.3272128213594514E-3</v>
      </c>
      <c r="M12" s="1">
        <v>45224</v>
      </c>
      <c r="N12" s="132">
        <v>-6.1950037435537557E-2</v>
      </c>
      <c r="O12" s="132">
        <v>-2.6379615138228511E-2</v>
      </c>
      <c r="P12" s="132">
        <v>1.7317024021822836E-2</v>
      </c>
      <c r="Q12" s="132">
        <v>-2.3919608458221425E-2</v>
      </c>
      <c r="R12" s="132">
        <v>-3.6665333521454749E-2</v>
      </c>
      <c r="S12" s="132">
        <v>-3.8240337749576678E-2</v>
      </c>
      <c r="T12" s="132">
        <v>1.0183301689458166E-3</v>
      </c>
      <c r="U12" s="132">
        <v>-1.7167530441164581E-2</v>
      </c>
      <c r="V12" s="132">
        <v>-3.8331077429233251E-2</v>
      </c>
      <c r="W12" s="132">
        <v>2.1331587101449273E-3</v>
      </c>
      <c r="X12" s="132">
        <v>-6.8080692362373976E-2</v>
      </c>
      <c r="Y12">
        <v>1.7180494763730698E-3</v>
      </c>
      <c r="Z12">
        <v>-1.6112123421549489E-4</v>
      </c>
      <c r="AA12">
        <v>-1.0653976582224284E-3</v>
      </c>
      <c r="AB12">
        <v>-2.4730869381790637E-3</v>
      </c>
      <c r="AC12">
        <v>1.2958822096152062E-3</v>
      </c>
      <c r="AF12" s="62" t="s">
        <v>108</v>
      </c>
      <c r="AG12" s="508">
        <v>4.865110240217823E-4</v>
      </c>
      <c r="AH12" s="508">
        <v>3.3466268841277492E-4</v>
      </c>
      <c r="AI12" s="508">
        <v>3.2111989065644635E-4</v>
      </c>
      <c r="AJ12" s="508">
        <v>2.4535433724730905E-4</v>
      </c>
      <c r="AK12" s="508">
        <v>2.7827902159890049E-4</v>
      </c>
      <c r="AL12" s="508">
        <v>2.906993843453966E-4</v>
      </c>
      <c r="AM12" s="508">
        <v>2.4550189198089314E-4</v>
      </c>
      <c r="AN12" s="508">
        <v>1.843813383994498E-4</v>
      </c>
      <c r="AO12" s="508">
        <v>3.2579418398921684E-4</v>
      </c>
      <c r="AP12" s="507">
        <f>VARP('Joint Portfolio 1DR'!$X$3:$X$278)</f>
        <v>6.031749884587511E-4</v>
      </c>
      <c r="AQ12" s="508" cm="1">
        <f t="array" ref="AQ12:AU12">TRANSPOSE(AP13:AP17)</f>
        <v>-1.8877294895565697E-7</v>
      </c>
      <c r="AR12" s="508">
        <v>1.8086798788068645E-6</v>
      </c>
      <c r="AS12" s="508">
        <v>6.0548473786273869E-6</v>
      </c>
      <c r="AT12" s="508">
        <v>6.9939269388897346E-6</v>
      </c>
      <c r="AU12" s="508">
        <v>-4.4825088675669445E-6</v>
      </c>
    </row>
    <row r="13" spans="1:47">
      <c r="A13" s="73" t="s">
        <v>47</v>
      </c>
      <c r="B13" s="504" cm="1">
        <f t="array" ref="B13:B17">TRANSPOSE('Bonds (CP)'!O515:S515)</f>
        <v>-2.6454034777597226E-5</v>
      </c>
      <c r="C13" s="504" cm="1">
        <f t="array" ref="C13:C17">TRANSPOSE('Bonds (CP)'!O516:S516)</f>
        <v>2.0658367470892253E-3</v>
      </c>
      <c r="D13" s="504" cm="1">
        <f t="array" ref="D13:D17">TRANSPOSE('Bonds (CP)'!O517:S517)</f>
        <v>4.2676814656241911E-6</v>
      </c>
      <c r="E13" s="505">
        <f>20%*40%</f>
        <v>8.0000000000000016E-2</v>
      </c>
      <c r="F13" s="506">
        <f>'Bonds Portfolio'!D3</f>
        <v>-0.1702140179364747</v>
      </c>
      <c r="M13" s="1">
        <v>45225</v>
      </c>
      <c r="N13" s="132">
        <v>-1.2565277247538802E-2</v>
      </c>
      <c r="O13" s="132">
        <v>-2.9019456285333537E-2</v>
      </c>
      <c r="P13" s="132">
        <v>-4.1797043824112923E-2</v>
      </c>
      <c r="Q13" s="132">
        <v>-2.3589704326686761E-2</v>
      </c>
      <c r="R13" s="132">
        <v>-1.4568489633041484E-2</v>
      </c>
      <c r="S13" s="132">
        <v>-3.4087540241448208E-2</v>
      </c>
      <c r="T13" s="132">
        <v>-2.1789219316892258E-2</v>
      </c>
      <c r="U13" s="132">
        <v>-1.0862460358872606E-2</v>
      </c>
      <c r="V13" s="132">
        <v>2.9071153646381678E-3</v>
      </c>
      <c r="W13" s="132">
        <v>1.1289108710144928E-2</v>
      </c>
      <c r="X13" s="132">
        <v>-1.93956394787725E-2</v>
      </c>
      <c r="Y13">
        <v>1.4529875583155401E-3</v>
      </c>
      <c r="Z13">
        <v>-1.2044277478913961E-3</v>
      </c>
      <c r="AA13">
        <v>-5.6469794747628756E-3</v>
      </c>
      <c r="AB13">
        <v>-9.4907280129947914E-3</v>
      </c>
      <c r="AC13">
        <v>-5.8841739177791568E-3</v>
      </c>
      <c r="AF13" s="62">
        <v>1</v>
      </c>
      <c r="AG13" s="508">
        <v>2.6817801708207052E-6</v>
      </c>
      <c r="AH13" s="508">
        <v>2.5618026171346035E-7</v>
      </c>
      <c r="AI13" s="508">
        <v>-1.0337824403150935E-6</v>
      </c>
      <c r="AJ13" s="508">
        <v>2.0929200063165301E-6</v>
      </c>
      <c r="AK13" s="508">
        <v>1.2897359011737938E-6</v>
      </c>
      <c r="AL13" s="508">
        <v>2.4778063726505947E-7</v>
      </c>
      <c r="AM13" s="508">
        <v>7.5546832245681321E-7</v>
      </c>
      <c r="AN13" s="508">
        <v>2.3874927176259787E-6</v>
      </c>
      <c r="AO13" s="508">
        <v>1.4738220248584497E-6</v>
      </c>
      <c r="AP13" s="508">
        <v>-1.8877294895565697E-7</v>
      </c>
      <c r="AQ13" s="507">
        <f>VARP('Joint Portfolio 1DR'!$Y$3:$Y$278)</f>
        <v>2.5351567600733689E-6</v>
      </c>
      <c r="AR13" s="508" cm="1">
        <f t="array" ref="AR13:AU13">TRANSPOSE(AQ14:AQ17)</f>
        <v>2.5155220117529659E-6</v>
      </c>
      <c r="AS13" s="508">
        <v>1.066202053680369E-6</v>
      </c>
      <c r="AT13" s="508">
        <v>1.4416903728104736E-6</v>
      </c>
      <c r="AU13" s="508">
        <v>3.5839500671071329E-6</v>
      </c>
    </row>
    <row r="14" spans="1:47">
      <c r="A14" s="73" t="s">
        <v>48</v>
      </c>
      <c r="B14" s="504">
        <v>-9.9966130867073578E-5</v>
      </c>
      <c r="C14" s="504">
        <v>4.6313123842689589E-3</v>
      </c>
      <c r="D14" s="504">
        <v>2.1449054400683032E-5</v>
      </c>
      <c r="E14" s="505">
        <f t="shared" ref="E14:E17" si="1">20%*40%</f>
        <v>8.0000000000000016E-2</v>
      </c>
      <c r="F14" s="506">
        <f>'Bonds Portfolio'!D4</f>
        <v>-9.1798270973133367E-2</v>
      </c>
      <c r="H14" s="445" t="s">
        <v>150</v>
      </c>
      <c r="I14" s="438"/>
      <c r="M14" s="1">
        <v>45226</v>
      </c>
      <c r="N14" s="132">
        <v>9.8500929729033848E-2</v>
      </c>
      <c r="O14" s="132">
        <v>1.1878299675496138E-2</v>
      </c>
      <c r="P14" s="132">
        <v>9.8352002783255732E-3</v>
      </c>
      <c r="Q14" s="132">
        <v>8.0892131206851854E-3</v>
      </c>
      <c r="R14" s="132">
        <v>-1.8373734262240456E-3</v>
      </c>
      <c r="S14" s="132">
        <v>9.1361569423402834E-3</v>
      </c>
      <c r="T14" s="132">
        <v>-4.4400489855608183E-2</v>
      </c>
      <c r="U14" s="132">
        <v>-6.282158352406729E-2</v>
      </c>
      <c r="V14" s="132">
        <v>7.036101422572937E-3</v>
      </c>
      <c r="W14" s="132">
        <v>6.9706787101449274E-3</v>
      </c>
      <c r="X14" s="132">
        <v>7.2552930477625385E-2</v>
      </c>
      <c r="Y14">
        <v>1.1562032991814975E-4</v>
      </c>
      <c r="Z14">
        <v>-3.2851095066481488E-3</v>
      </c>
      <c r="AA14">
        <v>-3.1460721868073866E-3</v>
      </c>
      <c r="AB14">
        <v>-5.9709898900648537E-3</v>
      </c>
      <c r="AC14">
        <v>-1.1144505571073359E-2</v>
      </c>
      <c r="AF14" s="62">
        <v>3</v>
      </c>
      <c r="AG14" s="508">
        <v>1.4765539947233345E-6</v>
      </c>
      <c r="AH14" s="508">
        <v>2.6976514982795501E-6</v>
      </c>
      <c r="AI14" s="508">
        <v>2.1903889650091483E-6</v>
      </c>
      <c r="AJ14" s="508">
        <v>4.4280912556265259E-6</v>
      </c>
      <c r="AK14" s="508">
        <v>-1.3386291827354278E-6</v>
      </c>
      <c r="AL14" s="508">
        <v>2.9566538691765829E-6</v>
      </c>
      <c r="AM14" s="508">
        <v>-6.7246625225903622E-7</v>
      </c>
      <c r="AN14" s="508">
        <v>3.825491397901792E-6</v>
      </c>
      <c r="AO14" s="508">
        <v>2.7495146691066493E-6</v>
      </c>
      <c r="AP14" s="508">
        <v>1.8086798788068645E-6</v>
      </c>
      <c r="AQ14" s="508">
        <v>2.5155220117529659E-6</v>
      </c>
      <c r="AR14" s="507">
        <f>VARP('Joint Portfolio 1DR'!$Z$3:$Z$278)</f>
        <v>1.0008407784421281E-5</v>
      </c>
      <c r="AS14" s="508" cm="1">
        <f t="array" ref="AS14:AU14">TRANSPOSE(AR15:AR17)</f>
        <v>1.2276299112529908E-5</v>
      </c>
      <c r="AT14" s="508">
        <v>1.0410359965036586E-5</v>
      </c>
      <c r="AU14" s="508">
        <v>4.7192919757246791E-6</v>
      </c>
    </row>
    <row r="15" spans="1:47">
      <c r="A15" s="73" t="s">
        <v>49</v>
      </c>
      <c r="B15" s="504">
        <v>-1.8921625262515121E-4</v>
      </c>
      <c r="C15" s="504">
        <v>6.604023273259871E-3</v>
      </c>
      <c r="D15" s="504">
        <v>4.3613123393758025E-5</v>
      </c>
      <c r="E15" s="505">
        <f t="shared" si="1"/>
        <v>8.0000000000000016E-2</v>
      </c>
      <c r="F15" s="506">
        <f>'Bonds Portfolio'!D5</f>
        <v>-7.7891395848535841E-2</v>
      </c>
      <c r="H15" s="175" t="s">
        <v>151</v>
      </c>
      <c r="I15" s="176">
        <v>0.14929999999999999</v>
      </c>
      <c r="M15" s="1">
        <v>45231</v>
      </c>
      <c r="N15" s="132">
        <v>9.0809897911812779E-3</v>
      </c>
      <c r="O15" s="132">
        <v>4.8623156097337122E-3</v>
      </c>
      <c r="P15" s="132">
        <v>9.683316792340968E-3</v>
      </c>
      <c r="Q15" s="132">
        <v>-1.1994666351653509E-2</v>
      </c>
      <c r="R15" s="132">
        <v>-1.99666664690097E-2</v>
      </c>
      <c r="S15" s="132">
        <v>4.8682884111596542E-4</v>
      </c>
      <c r="T15" s="132">
        <v>-2.2114200228555699E-2</v>
      </c>
      <c r="U15" s="132">
        <v>-2.4676042159449175E-2</v>
      </c>
      <c r="V15" s="132">
        <v>-3.1014695595288431E-4</v>
      </c>
      <c r="W15" s="132">
        <v>-8.4910612898550734E-3</v>
      </c>
      <c r="X15" s="132">
        <v>1.5412486157016667E-2</v>
      </c>
      <c r="Y15">
        <v>-5.9732069343502547E-4</v>
      </c>
      <c r="Z15">
        <v>6.2150151394027532E-4</v>
      </c>
      <c r="AA15">
        <v>-1.0620979910750234E-3</v>
      </c>
      <c r="AB15">
        <v>3.5502283925513184E-4</v>
      </c>
      <c r="AC15">
        <v>3.065047370673723E-3</v>
      </c>
      <c r="AF15" s="62">
        <v>5</v>
      </c>
      <c r="AG15" s="508">
        <v>-2.9460948123132945E-7</v>
      </c>
      <c r="AH15" s="508">
        <v>4.3732522415333063E-6</v>
      </c>
      <c r="AI15" s="508">
        <v>7.9508682513620275E-6</v>
      </c>
      <c r="AJ15" s="508">
        <v>5.6176265831844361E-6</v>
      </c>
      <c r="AK15" s="508">
        <v>-1.3499123523949976E-6</v>
      </c>
      <c r="AL15" s="508">
        <v>-2.0043999940895416E-7</v>
      </c>
      <c r="AM15" s="508">
        <v>4.2693954357962861E-6</v>
      </c>
      <c r="AN15" s="508">
        <v>3.7250288733033978E-6</v>
      </c>
      <c r="AO15" s="508">
        <v>3.7595908452120061E-6</v>
      </c>
      <c r="AP15" s="508">
        <v>6.0548473786273869E-6</v>
      </c>
      <c r="AQ15" s="508">
        <v>1.066202053680369E-6</v>
      </c>
      <c r="AR15" s="508">
        <v>1.2276299112529908E-5</v>
      </c>
      <c r="AS15" s="507">
        <f>VARP('Joint Portfolio 1DR'!$AA$3:$AA$278)</f>
        <v>2.1871921225632349E-5</v>
      </c>
      <c r="AT15" s="508">
        <f>AS16</f>
        <v>2.6700283597968191E-5</v>
      </c>
      <c r="AU15" s="508">
        <f>AS17</f>
        <v>1.6451164696306938E-5</v>
      </c>
    </row>
    <row r="16" spans="1:47">
      <c r="A16" s="73" t="s">
        <v>50</v>
      </c>
      <c r="B16" s="504">
        <v>-3.5502283925513184E-4</v>
      </c>
      <c r="C16" s="504">
        <v>9.5488611297490922E-3</v>
      </c>
      <c r="D16" s="504">
        <v>9.1180748875233097E-5</v>
      </c>
      <c r="E16" s="505">
        <f t="shared" si="1"/>
        <v>8.0000000000000016E-2</v>
      </c>
      <c r="F16" s="506">
        <f>'Bonds Portfolio'!D6</f>
        <v>-7.1233958516923337E-2</v>
      </c>
      <c r="H16" s="175" t="s">
        <v>152</v>
      </c>
      <c r="I16" s="176">
        <f>(1+I15)^(1/365)-1</f>
        <v>3.813139457760073E-4</v>
      </c>
      <c r="M16" s="1">
        <v>45232</v>
      </c>
      <c r="N16" s="132">
        <v>2.5624498497361099E-2</v>
      </c>
      <c r="O16" s="132">
        <v>3.4103812969398573E-2</v>
      </c>
      <c r="P16" s="132">
        <v>1.9798157434981756E-2</v>
      </c>
      <c r="Q16" s="132">
        <v>2.4504882811699897E-2</v>
      </c>
      <c r="R16" s="132">
        <v>4.0839953382720715E-2</v>
      </c>
      <c r="S16" s="132">
        <v>3.1133499337560506E-2</v>
      </c>
      <c r="T16" s="132">
        <v>4.0605791511432288E-2</v>
      </c>
      <c r="U16" s="132">
        <v>4.7586751256067608E-2</v>
      </c>
      <c r="V16" s="132">
        <v>2.7002237301456122E-2</v>
      </c>
      <c r="W16" s="132">
        <v>1.8651187101449273E-3</v>
      </c>
      <c r="X16" s="132">
        <v>2.1094286258168934E-2</v>
      </c>
      <c r="Y16">
        <v>1.155726516565887E-4</v>
      </c>
      <c r="Z16">
        <v>-9.4219307261275741E-4</v>
      </c>
      <c r="AA16">
        <v>-1.0617028765071818E-3</v>
      </c>
      <c r="AB16">
        <v>-3.4914371262907923E-4</v>
      </c>
      <c r="AC16">
        <v>2.1772622960629867E-3</v>
      </c>
      <c r="AF16" s="62">
        <v>10</v>
      </c>
      <c r="AG16" s="508">
        <v>-3.1686426740428311E-6</v>
      </c>
      <c r="AH16" s="508">
        <v>1.3886247809585523E-6</v>
      </c>
      <c r="AI16" s="508">
        <v>1.2099183867996372E-5</v>
      </c>
      <c r="AJ16" s="508">
        <v>-2.8680710480071677E-6</v>
      </c>
      <c r="AK16" s="508">
        <v>-1.7559257250675772E-6</v>
      </c>
      <c r="AL16" s="508">
        <v>-1.281514036530924E-5</v>
      </c>
      <c r="AM16" s="508">
        <v>1.6673227340387836E-5</v>
      </c>
      <c r="AN16" s="508">
        <v>-7.8542126705297491E-7</v>
      </c>
      <c r="AO16" s="508">
        <v>1.0671604227700807E-5</v>
      </c>
      <c r="AP16" s="508">
        <v>6.9939269388897346E-6</v>
      </c>
      <c r="AQ16" s="508">
        <v>1.4416903728104736E-6</v>
      </c>
      <c r="AR16" s="508">
        <v>1.0410359965036586E-5</v>
      </c>
      <c r="AS16" s="508">
        <v>2.6700283597968191E-5</v>
      </c>
      <c r="AT16" s="507">
        <f>VARP('Joint Portfolio 1DR'!$AB$3:$AB$278)</f>
        <v>6.3585355961880735E-5</v>
      </c>
      <c r="AU16" s="508">
        <f>AT17</f>
        <v>8.0333583874372738E-5</v>
      </c>
    </row>
    <row r="17" spans="1:48" ht="16.2" thickBot="1">
      <c r="A17" s="73" t="s">
        <v>51</v>
      </c>
      <c r="B17" s="526">
        <v>-3.9370902756143925E-4</v>
      </c>
      <c r="C17" s="526">
        <v>1.4291799932294352E-2</v>
      </c>
      <c r="D17" s="526">
        <v>2.0425554530472884E-4</v>
      </c>
      <c r="E17" s="527">
        <f t="shared" si="1"/>
        <v>8.0000000000000016E-2</v>
      </c>
      <c r="F17" s="528">
        <f>'Bonds Portfolio'!D7</f>
        <v>-5.0300827699265742E-2</v>
      </c>
      <c r="M17" s="1">
        <v>45233</v>
      </c>
      <c r="N17" s="132">
        <v>1.132375805322134E-2</v>
      </c>
      <c r="O17" s="132">
        <v>-6.8605683609778163E-3</v>
      </c>
      <c r="P17" s="132">
        <v>1.124143061676014E-2</v>
      </c>
      <c r="Q17" s="132">
        <v>3.7382053580517658E-3</v>
      </c>
      <c r="R17" s="132">
        <v>1.9615308152324581E-2</v>
      </c>
      <c r="S17" s="132">
        <v>-8.7757764342131844E-4</v>
      </c>
      <c r="T17" s="132">
        <v>3.0472539709818561E-2</v>
      </c>
      <c r="U17" s="132">
        <v>-8.6009463832200546E-3</v>
      </c>
      <c r="V17" s="132">
        <v>1.3926096177422909E-2</v>
      </c>
      <c r="W17" s="132">
        <v>1.9904871014492733E-4</v>
      </c>
      <c r="X17" s="132">
        <v>2.1982886702341252E-3</v>
      </c>
      <c r="Y17">
        <v>-1.3974135455373886E-3</v>
      </c>
      <c r="Z17">
        <v>1.9266147096469728E-3</v>
      </c>
      <c r="AA17">
        <v>5.6308695388838257E-3</v>
      </c>
      <c r="AB17">
        <v>8.85325555702275E-3</v>
      </c>
      <c r="AC17">
        <v>1.3024269459427163E-2</v>
      </c>
      <c r="AF17" s="62">
        <v>30</v>
      </c>
      <c r="AG17" s="508">
        <v>-9.529078083282539E-6</v>
      </c>
      <c r="AH17" s="508">
        <v>-9.4515985214199254E-6</v>
      </c>
      <c r="AI17" s="508">
        <v>2.0870674170240889E-6</v>
      </c>
      <c r="AJ17" s="508">
        <v>-1.7226748993330655E-5</v>
      </c>
      <c r="AK17" s="508">
        <v>1.2345170562649604E-5</v>
      </c>
      <c r="AL17" s="508">
        <v>-9.1715907210037262E-6</v>
      </c>
      <c r="AM17" s="508">
        <v>1.2593326203082417E-5</v>
      </c>
      <c r="AN17" s="508">
        <v>2.5006647372347538E-6</v>
      </c>
      <c r="AO17" s="508">
        <v>2.2937085593067482E-5</v>
      </c>
      <c r="AP17" s="508">
        <v>-4.4825088675669445E-6</v>
      </c>
      <c r="AQ17" s="508">
        <v>3.5839500671071329E-6</v>
      </c>
      <c r="AR17" s="508">
        <v>4.7192919757246791E-6</v>
      </c>
      <c r="AS17" s="508">
        <v>1.6451164696306938E-5</v>
      </c>
      <c r="AT17" s="508">
        <v>8.0333583874372738E-5</v>
      </c>
      <c r="AU17" s="507">
        <f>VARP('Joint Portfolio 1DR'!$AC$3:$AC$278)</f>
        <v>2.3142918070876776E-4</v>
      </c>
    </row>
    <row r="18" spans="1:48" ht="18.600000000000001" thickBot="1">
      <c r="A18" s="520" t="s">
        <v>233</v>
      </c>
      <c r="B18" s="521">
        <f>SUMPRODUCT(B3:B17,E3:E17)</f>
        <v>9.8789786946866699E-5</v>
      </c>
      <c r="C18" s="521" cm="1">
        <f t="array" ref="C18">SQRT(MMULT(MMULT(TRANSPOSE(E3:E17),AG3:AU17),E3:E17))</f>
        <v>1.0361537643090396E-2</v>
      </c>
      <c r="D18" s="521">
        <f>C18^2</f>
        <v>1.0736146232917927E-4</v>
      </c>
      <c r="E18" s="530">
        <f>SUM(E3:E17)</f>
        <v>1.0000000000000004</v>
      </c>
      <c r="F18" s="525">
        <f>(B18-I16)/C18</f>
        <v>-2.7266624757913437E-2</v>
      </c>
      <c r="M18" s="1">
        <v>45239</v>
      </c>
      <c r="N18" s="132">
        <v>-4.699630989745845E-3</v>
      </c>
      <c r="O18" s="132">
        <v>-5.5124075415677893E-3</v>
      </c>
      <c r="P18" s="132">
        <v>-9.7086471971921662E-3</v>
      </c>
      <c r="Q18" s="132">
        <v>-2.121710570190764E-2</v>
      </c>
      <c r="R18" s="132">
        <v>6.600967445526594E-2</v>
      </c>
      <c r="S18" s="132">
        <v>-1.8637146348058447E-2</v>
      </c>
      <c r="T18" s="132">
        <v>-3.7318998662694614E-2</v>
      </c>
      <c r="U18" s="132">
        <v>-5.3105763577495531E-3</v>
      </c>
      <c r="V18" s="132">
        <v>4.7041577293517314E-3</v>
      </c>
      <c r="W18" s="132">
        <v>1.6854738710144927E-2</v>
      </c>
      <c r="X18" s="132">
        <v>-1.3236656527601934E-2</v>
      </c>
      <c r="Y18">
        <v>-4.1830668395574189E-4</v>
      </c>
      <c r="Z18">
        <v>-6.8200762431344696E-4</v>
      </c>
      <c r="AA18">
        <v>-1.4799964898659485E-3</v>
      </c>
      <c r="AB18">
        <v>-4.5716375855948841E-3</v>
      </c>
      <c r="AC18">
        <v>-7.6581435186420027E-3</v>
      </c>
    </row>
    <row r="19" spans="1:48">
      <c r="M19" s="1">
        <v>45240</v>
      </c>
      <c r="N19" s="132">
        <v>2.5838124049141716E-2</v>
      </c>
      <c r="O19" s="132">
        <v>1.8336175772899362E-2</v>
      </c>
      <c r="P19" s="132">
        <v>2.1430148324630915E-2</v>
      </c>
      <c r="Q19" s="132">
        <v>8.3398552222671736E-3</v>
      </c>
      <c r="R19" s="132">
        <v>-2.6365369378157491E-2</v>
      </c>
      <c r="S19" s="132">
        <v>1.7787113444256004E-2</v>
      </c>
      <c r="T19" s="132">
        <v>2.525370798245222E-3</v>
      </c>
      <c r="U19" s="132">
        <v>4.4276010221094945E-3</v>
      </c>
      <c r="V19" s="132">
        <v>1.3446114998769132E-2</v>
      </c>
      <c r="W19" s="132">
        <v>-7.2417612898550724E-3</v>
      </c>
      <c r="X19" s="132">
        <v>1.7566942697488749E-2</v>
      </c>
      <c r="Y19">
        <v>-1.5141860840998489E-4</v>
      </c>
      <c r="Z19">
        <v>1.4047364201518471E-3</v>
      </c>
      <c r="AA19">
        <v>6.0688929916531914E-4</v>
      </c>
      <c r="AB19">
        <v>3.5502283925513184E-4</v>
      </c>
      <c r="AC19">
        <v>-2.2849846822857517E-3</v>
      </c>
    </row>
    <row r="20" spans="1:48" ht="18">
      <c r="A20" s="519" t="s">
        <v>16368</v>
      </c>
      <c r="B20" s="519"/>
      <c r="C20" s="519"/>
      <c r="D20" s="519"/>
      <c r="E20" s="519"/>
      <c r="F20" s="519"/>
      <c r="M20" s="1">
        <v>45245</v>
      </c>
      <c r="N20" s="132">
        <v>2.1626502851219538E-2</v>
      </c>
      <c r="O20" s="132">
        <v>-6.8768576675987143E-3</v>
      </c>
      <c r="P20" s="132">
        <v>-1.141475279272125E-2</v>
      </c>
      <c r="Q20" s="132">
        <v>-7.3394872453312167E-3</v>
      </c>
      <c r="R20" s="132">
        <v>2.1175520286197499E-2</v>
      </c>
      <c r="S20" s="132">
        <v>3.9905381646203764E-3</v>
      </c>
      <c r="T20" s="132">
        <v>-1.3481036559446876E-2</v>
      </c>
      <c r="U20" s="132">
        <v>-5.6000324727269908E-3</v>
      </c>
      <c r="V20" s="132">
        <v>-4.171291570834291E-3</v>
      </c>
      <c r="W20" s="132">
        <v>-3.6479612898550726E-3</v>
      </c>
      <c r="X20" s="132">
        <v>-2.7505741283333898E-2</v>
      </c>
      <c r="Y20">
        <v>1.1539826674407849E-4</v>
      </c>
      <c r="Z20">
        <v>-9.4267394493538536E-4</v>
      </c>
      <c r="AA20">
        <v>-6.4556281926873621E-4</v>
      </c>
      <c r="AB20">
        <v>-3.8638152985806134E-3</v>
      </c>
      <c r="AC20">
        <v>-1.2836336484890775E-2</v>
      </c>
    </row>
    <row r="21" spans="1:48" ht="16.2" thickBot="1">
      <c r="A21" s="503" t="s">
        <v>16353</v>
      </c>
      <c r="B21" s="503" t="s">
        <v>16354</v>
      </c>
      <c r="C21" s="503" t="s">
        <v>16355</v>
      </c>
      <c r="D21" s="503" t="s">
        <v>16356</v>
      </c>
      <c r="E21" s="503" t="s">
        <v>16357</v>
      </c>
      <c r="F21" s="503" t="s">
        <v>16358</v>
      </c>
      <c r="M21" s="1">
        <v>45246</v>
      </c>
      <c r="N21" s="132">
        <v>4.7224094832596437E-2</v>
      </c>
      <c r="O21" s="132">
        <v>-1.1403627908125659E-2</v>
      </c>
      <c r="P21" s="132">
        <v>-2.9510443877320269E-3</v>
      </c>
      <c r="Q21" s="132">
        <v>-0.11617481999274019</v>
      </c>
      <c r="R21" s="132">
        <v>-1.4260123887333345E-2</v>
      </c>
      <c r="S21" s="132">
        <v>-2.8459014182591096E-2</v>
      </c>
      <c r="T21" s="132">
        <v>-4.4742591215745753E-2</v>
      </c>
      <c r="U21" s="132">
        <v>-4.4984743711793826E-2</v>
      </c>
      <c r="V21" s="132">
        <v>-3.0380329714782439E-2</v>
      </c>
      <c r="W21" s="132">
        <v>-1.1030612898550727E-3</v>
      </c>
      <c r="X21" s="132">
        <v>-2.2750595568054324E-2</v>
      </c>
      <c r="Y21">
        <v>-7.6522750031747062E-3</v>
      </c>
      <c r="Z21">
        <v>-8.1970519473774928E-3</v>
      </c>
      <c r="AA21">
        <v>-1.8956568981885863E-3</v>
      </c>
      <c r="AB21">
        <v>1.0276632776005197E-2</v>
      </c>
      <c r="AC21">
        <v>3.0339540916074069E-2</v>
      </c>
    </row>
    <row r="22" spans="1:48">
      <c r="A22" s="251" t="s">
        <v>111</v>
      </c>
      <c r="B22" s="504">
        <f>B3</f>
        <v>-8.1422559424255221E-4</v>
      </c>
      <c r="C22" s="504">
        <f>C3</f>
        <v>2.5174376237532122E-3</v>
      </c>
      <c r="D22" s="504">
        <f>D3</f>
        <v>1.7491478442987487E-3</v>
      </c>
      <c r="E22" s="509">
        <f>'Final Portfolio'!C3*0.6</f>
        <v>9.6000000000000002E-2</v>
      </c>
      <c r="F22" s="506">
        <f>F3</f>
        <v>-2.8585821961365044E-2</v>
      </c>
      <c r="M22" s="1">
        <v>45247</v>
      </c>
      <c r="N22" s="132">
        <v>5.6650676693804141E-3</v>
      </c>
      <c r="O22" s="132">
        <v>-6.3421070354595672E-3</v>
      </c>
      <c r="P22" s="132">
        <v>-2.2862510330726449E-2</v>
      </c>
      <c r="Q22" s="132">
        <v>-1.153212175675981E-2</v>
      </c>
      <c r="R22" s="132">
        <v>-1.0070498531845731E-2</v>
      </c>
      <c r="S22" s="132">
        <v>-1.04588205464416E-3</v>
      </c>
      <c r="T22" s="132">
        <v>1.2179305952227385E-2</v>
      </c>
      <c r="U22" s="132">
        <v>1.343516976078497E-2</v>
      </c>
      <c r="V22" s="132">
        <v>4.902049345819607E-4</v>
      </c>
      <c r="W22" s="132">
        <v>-3.2922612898550726E-3</v>
      </c>
      <c r="X22" s="132">
        <v>1.0171584863954794E-2</v>
      </c>
      <c r="Y22">
        <v>1.1472307882383803E-4</v>
      </c>
      <c r="Z22">
        <v>9.9966130867073578E-5</v>
      </c>
      <c r="AA22">
        <v>-1.8945602732867001E-3</v>
      </c>
      <c r="AB22">
        <v>-1.7101190478838308E-2</v>
      </c>
      <c r="AC22">
        <v>-3.8865178522773582E-2</v>
      </c>
      <c r="AF22" s="396"/>
      <c r="AG22" s="396" t="s">
        <v>101</v>
      </c>
      <c r="AH22" s="396" t="s">
        <v>102</v>
      </c>
      <c r="AI22" s="396" t="s">
        <v>103</v>
      </c>
      <c r="AJ22" s="396" t="s">
        <v>104</v>
      </c>
      <c r="AK22" s="396" t="s">
        <v>17</v>
      </c>
      <c r="AL22" s="396" t="s">
        <v>20</v>
      </c>
      <c r="AM22" s="396" t="s">
        <v>105</v>
      </c>
      <c r="AN22" s="396" t="s">
        <v>106</v>
      </c>
      <c r="AO22" s="396" t="s">
        <v>107</v>
      </c>
      <c r="AP22" s="396" t="s">
        <v>35</v>
      </c>
      <c r="AQ22" s="396" t="s">
        <v>108</v>
      </c>
      <c r="AR22" s="396">
        <v>1</v>
      </c>
      <c r="AS22" s="396">
        <v>3</v>
      </c>
      <c r="AT22" s="396">
        <v>5</v>
      </c>
      <c r="AU22" s="396">
        <v>10</v>
      </c>
      <c r="AV22" s="396">
        <v>30</v>
      </c>
    </row>
    <row r="23" spans="1:48">
      <c r="A23" s="251" t="s">
        <v>112</v>
      </c>
      <c r="B23" s="504">
        <f>B4</f>
        <v>5.3730679808417154E-4</v>
      </c>
      <c r="C23" s="504">
        <f>C4</f>
        <v>1.2519059252646385E-3</v>
      </c>
      <c r="D23" s="504">
        <f>D4</f>
        <v>4.3256609101670823E-4</v>
      </c>
      <c r="E23" s="509">
        <f>'Final Portfolio'!C4*0.6</f>
        <v>5.3999999999999999E-2</v>
      </c>
      <c r="F23" s="506">
        <f>F4</f>
        <v>7.5002970356702389E-3</v>
      </c>
      <c r="M23" s="1">
        <v>45252</v>
      </c>
      <c r="N23" s="132">
        <v>-5.569093087350035E-3</v>
      </c>
      <c r="O23" s="132">
        <v>-4.1135662002067547E-3</v>
      </c>
      <c r="P23" s="132">
        <v>5.198788644710739E-3</v>
      </c>
      <c r="Q23" s="132">
        <v>-1.2864442216179829E-3</v>
      </c>
      <c r="R23" s="132">
        <v>-1.1310797185855178E-3</v>
      </c>
      <c r="S23" s="132">
        <v>-4.0224810849053116E-3</v>
      </c>
      <c r="T23" s="132">
        <v>-1.9692873445568107E-3</v>
      </c>
      <c r="U23" s="132">
        <v>-4.7978950386355808E-3</v>
      </c>
      <c r="V23" s="132">
        <v>-3.4544418607340775E-4</v>
      </c>
      <c r="W23" s="132">
        <v>5.5586987101449272E-3</v>
      </c>
      <c r="X23" s="132">
        <v>1.1835784838645932E-2</v>
      </c>
      <c r="Y23">
        <v>3.0366355310149267E-3</v>
      </c>
      <c r="Z23">
        <v>3.7486705269259841E-3</v>
      </c>
      <c r="AA23">
        <v>1.8921625262515121E-4</v>
      </c>
      <c r="AB23">
        <v>-3.849432903163657E-3</v>
      </c>
      <c r="AC23">
        <v>-1.9348221133593892E-2</v>
      </c>
      <c r="AF23" s="394" t="s">
        <v>101</v>
      </c>
      <c r="AG23" s="394">
        <f>VARP('Joint Portfolio 1DR'!$N$3:$N$278)</f>
        <v>1.7428103521092606E-3</v>
      </c>
      <c r="AH23" s="394"/>
      <c r="AI23" s="394"/>
      <c r="AJ23" s="394"/>
      <c r="AK23" s="394"/>
      <c r="AL23" s="394"/>
      <c r="AM23" s="394"/>
      <c r="AN23" s="394"/>
      <c r="AO23" s="394"/>
      <c r="AP23" s="394">
        <f>AG32</f>
        <v>-2.5523369179953873E-5</v>
      </c>
      <c r="AQ23" s="394"/>
      <c r="AR23" s="394"/>
      <c r="AS23" s="394"/>
      <c r="AT23" s="394"/>
      <c r="AU23" s="394"/>
      <c r="AV23" s="394"/>
    </row>
    <row r="24" spans="1:48">
      <c r="A24" s="251" t="s">
        <v>113</v>
      </c>
      <c r="B24" s="504">
        <f>B5</f>
        <v>4.5738359426156228E-4</v>
      </c>
      <c r="C24" s="504">
        <f>C5</f>
        <v>1.0952325621150863E-3</v>
      </c>
      <c r="D24" s="504">
        <f>D5</f>
        <v>3.3107148477234071E-4</v>
      </c>
      <c r="E24" s="509">
        <f>'Final Portfolio'!C5*0.6</f>
        <v>5.3999999999999999E-2</v>
      </c>
      <c r="F24" s="506">
        <f>F5</f>
        <v>4.1807146005515862E-3</v>
      </c>
      <c r="M24" s="1">
        <v>45259</v>
      </c>
      <c r="N24" s="132">
        <v>1.5786533407865795E-2</v>
      </c>
      <c r="O24" s="132">
        <v>-7.0042999839858861E-3</v>
      </c>
      <c r="P24" s="132">
        <v>-1.156986842315183E-2</v>
      </c>
      <c r="Q24" s="132">
        <v>3.0753141197624343E-3</v>
      </c>
      <c r="R24" s="132">
        <v>-1.6461928479512141E-3</v>
      </c>
      <c r="S24" s="132">
        <v>1.7017091368743014E-3</v>
      </c>
      <c r="T24" s="132">
        <v>9.0620092469920421E-2</v>
      </c>
      <c r="U24" s="132">
        <v>-1.1778293334332102E-2</v>
      </c>
      <c r="V24" s="132">
        <v>7.4508315990605692E-3</v>
      </c>
      <c r="W24" s="132">
        <v>-2.5749612898550724E-3</v>
      </c>
      <c r="X24" s="132">
        <v>-6.3746748475172607E-3</v>
      </c>
      <c r="Y24">
        <v>3.8071849319561602E-4</v>
      </c>
      <c r="Z24">
        <v>4.0150407408806868E-3</v>
      </c>
      <c r="AA24">
        <v>1.1107341777405926E-2</v>
      </c>
      <c r="AB24">
        <v>1.9536752533740525E-2</v>
      </c>
      <c r="AC24">
        <v>1.4323391817751907E-2</v>
      </c>
      <c r="AF24" s="394" t="s">
        <v>102</v>
      </c>
      <c r="AG24" s="394">
        <v>3.2080179298671119E-4</v>
      </c>
      <c r="AH24" s="394">
        <f>VARP('Joint Portfolio 1DR'!$O$3:$O$278)</f>
        <v>4.3099882257099551E-4</v>
      </c>
      <c r="AI24" s="394"/>
      <c r="AJ24" s="394"/>
      <c r="AK24" s="394"/>
      <c r="AL24" s="394"/>
      <c r="AM24" s="394"/>
      <c r="AN24" s="394"/>
      <c r="AO24" s="394"/>
      <c r="AP24" s="394">
        <f>AH32</f>
        <v>-9.1304593676584146E-6</v>
      </c>
      <c r="AQ24" s="394"/>
      <c r="AR24" s="394"/>
      <c r="AS24" s="394"/>
      <c r="AT24" s="394"/>
      <c r="AU24" s="394"/>
      <c r="AV24" s="394"/>
    </row>
    <row r="25" spans="1:48">
      <c r="A25" s="251" t="s">
        <v>114</v>
      </c>
      <c r="B25" s="504">
        <f>B6</f>
        <v>3.6890584321919322E-5</v>
      </c>
      <c r="C25" s="504">
        <f>C6</f>
        <v>1.0739524953165198E-3</v>
      </c>
      <c r="D25" s="504">
        <f>D6</f>
        <v>3.1833121356625587E-4</v>
      </c>
      <c r="E25" s="509">
        <f>'Final Portfolio'!C6*0.6</f>
        <v>5.3999999999999999E-2</v>
      </c>
      <c r="F25" s="506">
        <f>F6</f>
        <v>-1.9304252456296155E-2</v>
      </c>
      <c r="M25" s="1">
        <v>45260</v>
      </c>
      <c r="N25" s="132">
        <v>-1.4516697758452592E-3</v>
      </c>
      <c r="O25" s="132">
        <v>5.6260138817140187E-3</v>
      </c>
      <c r="P25" s="132">
        <v>2.792546242518068E-3</v>
      </c>
      <c r="Q25" s="132">
        <v>9.943250642011698E-3</v>
      </c>
      <c r="R25" s="132">
        <v>4.568356915851543E-3</v>
      </c>
      <c r="S25" s="132">
        <v>2.316233030857175E-2</v>
      </c>
      <c r="T25" s="132">
        <v>1.0698757715886828E-3</v>
      </c>
      <c r="U25" s="132">
        <v>1.1991889348791471E-3</v>
      </c>
      <c r="V25" s="132">
        <v>3.4531424646063402E-2</v>
      </c>
      <c r="W25" s="132">
        <v>7.4355871014492741E-4</v>
      </c>
      <c r="X25" s="132">
        <v>1.0265285109983125E-3</v>
      </c>
      <c r="Y25">
        <v>1.4455227709195457E-3</v>
      </c>
      <c r="Z25">
        <v>5.5945061419101763E-3</v>
      </c>
      <c r="AA25">
        <v>5.2237186521373489E-3</v>
      </c>
      <c r="AB25">
        <v>1.0296671922704321E-2</v>
      </c>
      <c r="AC25">
        <v>1.5390858207600356E-2</v>
      </c>
      <c r="AF25" s="394" t="s">
        <v>103</v>
      </c>
      <c r="AG25" s="394">
        <v>2.8349917457699169E-4</v>
      </c>
      <c r="AH25" s="394">
        <v>2.4243401449927879E-4</v>
      </c>
      <c r="AI25" s="394">
        <f>VARP('Joint Portfolio 1DR'!$P$3:$P$278)</f>
        <v>3.2987195040722354E-4</v>
      </c>
      <c r="AJ25" s="394"/>
      <c r="AK25" s="394"/>
      <c r="AL25" s="394"/>
      <c r="AM25" s="394"/>
      <c r="AN25" s="394"/>
      <c r="AO25" s="394"/>
      <c r="AP25" s="394">
        <f>AI32</f>
        <v>-1.5454665627635016E-5</v>
      </c>
      <c r="AQ25" s="394"/>
      <c r="AR25" s="394"/>
      <c r="AS25" s="394"/>
      <c r="AT25" s="394"/>
      <c r="AU25" s="394"/>
      <c r="AV25" s="394"/>
    </row>
    <row r="26" spans="1:48">
      <c r="A26" s="251" t="s">
        <v>115</v>
      </c>
      <c r="B26" s="504">
        <f>B7</f>
        <v>5.831126209053935E-4</v>
      </c>
      <c r="C26" s="504">
        <f>C7</f>
        <v>1.3359121785933078E-3</v>
      </c>
      <c r="D26" s="504">
        <f>D7</f>
        <v>4.9256653230024127E-4</v>
      </c>
      <c r="E26" s="509">
        <f>'Final Portfolio'!C7*0.6</f>
        <v>5.3999999999999999E-2</v>
      </c>
      <c r="F26" s="506">
        <f>F7</f>
        <v>9.0925534051983885E-3</v>
      </c>
      <c r="M26" s="1">
        <v>45261</v>
      </c>
      <c r="N26" s="132">
        <v>-2.3989198945288108E-2</v>
      </c>
      <c r="O26" s="132">
        <v>2.8309310555697498E-3</v>
      </c>
      <c r="P26" s="132">
        <v>-1.5430092079181168E-2</v>
      </c>
      <c r="Q26" s="132">
        <v>-1.5828757190417377E-3</v>
      </c>
      <c r="R26" s="132">
        <v>-5.165762453769554E-3</v>
      </c>
      <c r="S26" s="132">
        <v>1.8838785418030097E-2</v>
      </c>
      <c r="T26" s="132">
        <v>1.8547738701443998E-2</v>
      </c>
      <c r="U26" s="132">
        <v>5.2665075257197873E-3</v>
      </c>
      <c r="V26" s="132">
        <v>5.4977032807758111E-3</v>
      </c>
      <c r="W26" s="132">
        <v>1.1791458710144927E-2</v>
      </c>
      <c r="X26" s="132">
        <v>2.5247983886798474E-3</v>
      </c>
      <c r="Y26">
        <v>2.3377705962496957E-3</v>
      </c>
      <c r="Z26">
        <v>8.241186987664767E-3</v>
      </c>
      <c r="AA26">
        <v>8.6083889885873056E-3</v>
      </c>
      <c r="AB26">
        <v>4.6122338146651178E-3</v>
      </c>
      <c r="AC26">
        <v>7.4917094016784475E-3</v>
      </c>
      <c r="AF26" s="394" t="s">
        <v>104</v>
      </c>
      <c r="AG26" s="394">
        <v>2.5542805531682673E-4</v>
      </c>
      <c r="AH26" s="394">
        <v>2.2673789102014883E-4</v>
      </c>
      <c r="AI26" s="394">
        <v>1.6872405291502697E-4</v>
      </c>
      <c r="AJ26" s="394">
        <f>VARP('Joint Portfolio 1DR'!$Q$3:$Q$278)</f>
        <v>3.1717783960405927E-4</v>
      </c>
      <c r="AK26" s="394"/>
      <c r="AL26" s="394"/>
      <c r="AM26" s="394"/>
      <c r="AN26" s="394"/>
      <c r="AO26" s="394"/>
      <c r="AP26" s="394">
        <f>AJ32</f>
        <v>8.0860789033308873E-6</v>
      </c>
      <c r="AQ26" s="394"/>
      <c r="AR26" s="394"/>
      <c r="AS26" s="394"/>
      <c r="AT26" s="394"/>
      <c r="AU26" s="394"/>
      <c r="AV26" s="394"/>
    </row>
    <row r="27" spans="1:48">
      <c r="A27" s="251" t="s">
        <v>116</v>
      </c>
      <c r="B27" s="504">
        <f>B8</f>
        <v>-7.1496024004226661E-4</v>
      </c>
      <c r="C27" s="504">
        <f>C8</f>
        <v>1.4755538784626797E-3</v>
      </c>
      <c r="D27" s="504">
        <f>D8</f>
        <v>6.0092355251596685E-4</v>
      </c>
      <c r="E27" s="509">
        <f>'Final Portfolio'!C8*0.6</f>
        <v>5.3999999999999999E-2</v>
      </c>
      <c r="F27" s="506">
        <f>F8</f>
        <v>-4.4720801118133466E-2</v>
      </c>
      <c r="M27" s="1">
        <v>45266</v>
      </c>
      <c r="N27" s="132">
        <v>-4.816459419841373E-3</v>
      </c>
      <c r="O27" s="132">
        <v>3.7491139621547132E-3</v>
      </c>
      <c r="P27" s="132">
        <v>-5.1301884889726201E-4</v>
      </c>
      <c r="Q27" s="132">
        <v>5.146882808251557E-3</v>
      </c>
      <c r="R27" s="132">
        <v>1.7346144882264811E-2</v>
      </c>
      <c r="S27" s="132">
        <v>1.503497301885061E-2</v>
      </c>
      <c r="T27" s="132">
        <v>1.5117919261060989E-2</v>
      </c>
      <c r="U27" s="132">
        <v>7.9663528188133152E-3</v>
      </c>
      <c r="V27" s="132">
        <v>2.1066130227294866E-2</v>
      </c>
      <c r="W27" s="132">
        <v>-3.4486261289855068E-2</v>
      </c>
      <c r="X27" s="132">
        <v>-6.6859149588793373E-3</v>
      </c>
      <c r="Y27">
        <v>3.1475526614940979E-3</v>
      </c>
      <c r="Z27">
        <v>2.1984014051194263E-3</v>
      </c>
      <c r="AA27">
        <v>-6.4962141184131178E-4</v>
      </c>
      <c r="AB27">
        <v>2.4832867421008382E-3</v>
      </c>
      <c r="AC27">
        <v>1.4774073001223598E-2</v>
      </c>
      <c r="AF27" s="394" t="s">
        <v>17</v>
      </c>
      <c r="AG27" s="394">
        <v>3.27260297860856E-4</v>
      </c>
      <c r="AH27" s="394">
        <v>2.5169242738797102E-4</v>
      </c>
      <c r="AI27" s="394">
        <v>1.8351902053001683E-4</v>
      </c>
      <c r="AJ27" s="394">
        <v>2.0531858889417682E-4</v>
      </c>
      <c r="AK27" s="394">
        <f>VARP('Joint Portfolio 1DR'!$R$3:$R$278)</f>
        <v>4.9078187095132736E-4</v>
      </c>
      <c r="AL27" s="394"/>
      <c r="AM27" s="394"/>
      <c r="AN27" s="394"/>
      <c r="AO27" s="394"/>
      <c r="AP27" s="394">
        <f>AK32</f>
        <v>-8.8027015956580332E-6</v>
      </c>
      <c r="AQ27" s="394"/>
      <c r="AR27" s="394"/>
      <c r="AS27" s="394"/>
      <c r="AT27" s="394"/>
      <c r="AU27" s="394"/>
      <c r="AV27" s="394"/>
    </row>
    <row r="28" spans="1:48">
      <c r="A28" s="251" t="s">
        <v>117</v>
      </c>
      <c r="B28" s="504">
        <f>B9</f>
        <v>2.02119049392013E-3</v>
      </c>
      <c r="C28" s="504">
        <f>C9</f>
        <v>1.3814065954807825E-3</v>
      </c>
      <c r="D28" s="504">
        <f>D9</f>
        <v>5.266864342424345E-4</v>
      </c>
      <c r="E28" s="509">
        <f>'Final Portfolio'!C9*0.6</f>
        <v>5.3999999999999999E-2</v>
      </c>
      <c r="F28" s="506">
        <f>F9</f>
        <v>7.1455405616826256E-2</v>
      </c>
      <c r="M28" s="1">
        <v>45267</v>
      </c>
      <c r="N28" s="132">
        <v>3.5522929215805972E-2</v>
      </c>
      <c r="O28" s="132">
        <v>2.2841177424928746E-2</v>
      </c>
      <c r="P28" s="132">
        <v>1.8554984447481326E-2</v>
      </c>
      <c r="Q28" s="132">
        <v>2.4963263531219432E-2</v>
      </c>
      <c r="R28" s="132">
        <v>2.1934501190802411E-2</v>
      </c>
      <c r="S28" s="132">
        <v>1.5413602393164598E-2</v>
      </c>
      <c r="T28" s="132">
        <v>2.9555541425268065E-2</v>
      </c>
      <c r="U28" s="132">
        <v>1.2593267325296097E-2</v>
      </c>
      <c r="V28" s="132">
        <v>1.4247910549362808E-2</v>
      </c>
      <c r="W28" s="132">
        <v>-8.5965612898550731E-3</v>
      </c>
      <c r="X28" s="132">
        <v>2.9162406276596761E-2</v>
      </c>
      <c r="Y28">
        <v>-3.2621425344162942E-3</v>
      </c>
      <c r="Z28">
        <v>-3.8214937322983149E-3</v>
      </c>
      <c r="AA28">
        <v>1.0287581564614339E-3</v>
      </c>
      <c r="AB28">
        <v>3.1957061414730043E-3</v>
      </c>
      <c r="AC28">
        <v>9.4486477910838088E-3</v>
      </c>
      <c r="AF28" s="394" t="s">
        <v>20</v>
      </c>
      <c r="AG28" s="394">
        <v>2.6887630989959956E-4</v>
      </c>
      <c r="AH28" s="394">
        <v>2.633696284641303E-4</v>
      </c>
      <c r="AI28" s="394">
        <v>1.7067855396517609E-4</v>
      </c>
      <c r="AJ28" s="394">
        <v>1.915033409350976E-4</v>
      </c>
      <c r="AK28" s="394">
        <v>2.4680247801255718E-4</v>
      </c>
      <c r="AL28" s="394">
        <f>VARP('Joint Portfolio 1DR'!$S$3:$S$278)</f>
        <v>5.9874629326772059E-4</v>
      </c>
      <c r="AM28" s="394"/>
      <c r="AN28" s="394"/>
      <c r="AO28" s="394"/>
      <c r="AP28" s="394">
        <f>AL32</f>
        <v>7.417223152899793E-6</v>
      </c>
      <c r="AQ28" s="394"/>
      <c r="AR28" s="394"/>
      <c r="AS28" s="394"/>
      <c r="AT28" s="394"/>
      <c r="AU28" s="394"/>
      <c r="AV28" s="394"/>
    </row>
    <row r="29" spans="1:48">
      <c r="A29" s="251" t="s">
        <v>118</v>
      </c>
      <c r="B29" s="504">
        <f>B10</f>
        <v>-2.6890531506763545E-4</v>
      </c>
      <c r="C29" s="504">
        <f>C10</f>
        <v>1.0955222660221969E-3</v>
      </c>
      <c r="D29" s="504">
        <f>D10</f>
        <v>3.3124665375671293E-4</v>
      </c>
      <c r="E29" s="509">
        <f>'Final Portfolio'!C10*0.6</f>
        <v>5.3999999999999999E-2</v>
      </c>
      <c r="F29" s="506">
        <f>F10</f>
        <v>-3.5725974193880149E-2</v>
      </c>
      <c r="M29" s="1">
        <v>45268</v>
      </c>
      <c r="N29" s="132">
        <v>1.1491358963465821E-2</v>
      </c>
      <c r="O29" s="132">
        <v>4.5167492468011199E-3</v>
      </c>
      <c r="P29" s="132">
        <v>6.0231231377870231E-3</v>
      </c>
      <c r="Q29" s="132">
        <v>1.0286367310470818E-4</v>
      </c>
      <c r="R29" s="132">
        <v>2.153351355696928E-3</v>
      </c>
      <c r="S29" s="132">
        <v>1.5447121510394195E-2</v>
      </c>
      <c r="T29" s="132">
        <v>2.7831284926563868E-3</v>
      </c>
      <c r="U29" s="132">
        <v>1.1167491293243913E-2</v>
      </c>
      <c r="V29" s="132">
        <v>2.7900075647914524E-2</v>
      </c>
      <c r="W29" s="132">
        <v>3.1666388710144933E-2</v>
      </c>
      <c r="X29" s="132">
        <v>8.3912625658814975E-4</v>
      </c>
      <c r="Y29">
        <v>1.8964451300580072E-3</v>
      </c>
      <c r="Z29">
        <v>3.7737523160736026E-3</v>
      </c>
      <c r="AA29">
        <v>1.8921625262515121E-4</v>
      </c>
      <c r="AB29">
        <v>-3.5410250656610581E-4</v>
      </c>
      <c r="AC29">
        <v>1.2994003591959786E-3</v>
      </c>
      <c r="AF29" s="394" t="s">
        <v>105</v>
      </c>
      <c r="AG29" s="394">
        <v>3.0650150797490805E-4</v>
      </c>
      <c r="AH29" s="394">
        <v>2.1481151255727294E-4</v>
      </c>
      <c r="AI29" s="394">
        <v>1.6896541686663597E-4</v>
      </c>
      <c r="AJ29" s="394">
        <v>2.0420653162048108E-4</v>
      </c>
      <c r="AK29" s="394">
        <v>2.5068179136778656E-4</v>
      </c>
      <c r="AL29" s="394">
        <v>2.4012061113455867E-4</v>
      </c>
      <c r="AM29" s="394">
        <f>VARP('Joint Portfolio 1DR'!$T$3:$T$278)</f>
        <v>5.2477815006039667E-4</v>
      </c>
      <c r="AN29" s="394"/>
      <c r="AO29" s="394"/>
      <c r="AP29" s="394">
        <f>AM32</f>
        <v>-1.9461004775516797E-5</v>
      </c>
      <c r="AQ29" s="394"/>
      <c r="AR29" s="394"/>
      <c r="AS29" s="394"/>
      <c r="AT29" s="394"/>
      <c r="AU29" s="394"/>
      <c r="AV29" s="394"/>
    </row>
    <row r="30" spans="1:48">
      <c r="A30" s="251" t="s">
        <v>119</v>
      </c>
      <c r="B30" s="504">
        <f>B11</f>
        <v>7.4007951594634656E-4</v>
      </c>
      <c r="C30" s="504">
        <f>C11</f>
        <v>1.4834586916653686E-3</v>
      </c>
      <c r="D30" s="504">
        <f>D11</f>
        <v>6.0737931440619738E-4</v>
      </c>
      <c r="E30" s="509">
        <f>'Final Portfolio'!C11*0.6</f>
        <v>5.3999999999999999E-2</v>
      </c>
      <c r="F30" s="506">
        <f>F11</f>
        <v>1.455729757269889E-2</v>
      </c>
      <c r="M30" s="1">
        <v>45273</v>
      </c>
      <c r="N30" s="132">
        <v>4.2972690452006196E-3</v>
      </c>
      <c r="O30" s="132">
        <v>7.5633620540985751E-3</v>
      </c>
      <c r="P30" s="132">
        <v>-8.9336503335570305E-3</v>
      </c>
      <c r="Q30" s="132">
        <v>-1.2505465395244277E-3</v>
      </c>
      <c r="R30" s="132">
        <v>1.0129600380240342E-2</v>
      </c>
      <c r="S30" s="132">
        <v>-4.7566477547120577E-3</v>
      </c>
      <c r="T30" s="132">
        <v>6.4405666284238529E-3</v>
      </c>
      <c r="U30" s="132">
        <v>6.5010251829721415E-3</v>
      </c>
      <c r="V30" s="132">
        <v>-9.7094776030704692E-5</v>
      </c>
      <c r="W30" s="132">
        <v>9.043918710144927E-3</v>
      </c>
      <c r="X30" s="132">
        <v>2.0610563591065616E-4</v>
      </c>
      <c r="Y30">
        <v>1.3639484618843307E-3</v>
      </c>
      <c r="Z30">
        <v>7.7402164238543894E-3</v>
      </c>
      <c r="AA30">
        <v>1.3731269645157711E-2</v>
      </c>
      <c r="AB30">
        <v>1.467103835993387E-2</v>
      </c>
      <c r="AC30">
        <v>4.9410149896858208E-3</v>
      </c>
      <c r="AF30" s="394" t="s">
        <v>106</v>
      </c>
      <c r="AG30" s="394">
        <v>2.3585555482616376E-4</v>
      </c>
      <c r="AH30" s="394">
        <v>1.89800085868799E-4</v>
      </c>
      <c r="AI30" s="394">
        <v>1.272499429470951E-4</v>
      </c>
      <c r="AJ30" s="394">
        <v>1.9123865799937419E-4</v>
      </c>
      <c r="AK30" s="394">
        <v>2.262397742934084E-4</v>
      </c>
      <c r="AL30" s="394">
        <v>1.8615915118169529E-4</v>
      </c>
      <c r="AM30" s="394">
        <v>2.276134232854361E-4</v>
      </c>
      <c r="AN30" s="394">
        <f>VARP('Joint Portfolio 1DR'!$U$3:$U$278)</f>
        <v>3.3004648472136251E-4</v>
      </c>
      <c r="AO30" s="394"/>
      <c r="AP30" s="394">
        <f>AN32</f>
        <v>-2.8419312450734678E-6</v>
      </c>
      <c r="AQ30" s="394"/>
      <c r="AR30" s="394"/>
      <c r="AS30" s="394"/>
      <c r="AT30" s="394"/>
      <c r="AU30" s="394"/>
      <c r="AV30" s="394"/>
    </row>
    <row r="31" spans="1:48">
      <c r="A31" s="251" t="s">
        <v>120</v>
      </c>
      <c r="B31" s="504">
        <f>B12</f>
        <v>4.8778170447590026E-4</v>
      </c>
      <c r="C31" s="504">
        <f>C12</f>
        <v>1.4810008758928735E-3</v>
      </c>
      <c r="D31" s="504">
        <f>D12</f>
        <v>6.0536835205314652E-4</v>
      </c>
      <c r="E31" s="509">
        <f>'Final Portfolio'!C12*0.6</f>
        <v>0.06</v>
      </c>
      <c r="F31" s="506">
        <f>F12</f>
        <v>4.3272128213594514E-3</v>
      </c>
      <c r="M31" s="1">
        <v>45274</v>
      </c>
      <c r="N31" s="132">
        <v>1.0869009086150135E-2</v>
      </c>
      <c r="O31" s="132">
        <v>-3.3648135652697441E-3</v>
      </c>
      <c r="P31" s="132">
        <v>-2.6503679818620729E-2</v>
      </c>
      <c r="Q31" s="132">
        <v>-8.6325806490959271E-3</v>
      </c>
      <c r="R31" s="132">
        <v>7.7488703071412063E-3</v>
      </c>
      <c r="S31" s="132">
        <v>1.761898344875969E-2</v>
      </c>
      <c r="T31" s="132">
        <v>6.0648230305113349E-2</v>
      </c>
      <c r="U31" s="132">
        <v>3.3343192177656925E-2</v>
      </c>
      <c r="V31" s="132">
        <v>1.6843973783522537E-2</v>
      </c>
      <c r="W31" s="132">
        <v>5.0687587101449277E-3</v>
      </c>
      <c r="X31" s="132">
        <v>-1.3576569994157642E-2</v>
      </c>
      <c r="Y31">
        <v>1.4551530257589003E-3</v>
      </c>
      <c r="Z31">
        <v>1.6785062378098787E-3</v>
      </c>
      <c r="AA31">
        <v>1.8921625262515121E-4</v>
      </c>
      <c r="AB31">
        <v>-3.197603344455529E-3</v>
      </c>
      <c r="AC31">
        <v>-9.5150077690750786E-3</v>
      </c>
      <c r="AF31" s="394" t="s">
        <v>107</v>
      </c>
      <c r="AG31" s="394">
        <v>4.1622950287061109E-4</v>
      </c>
      <c r="AH31" s="394">
        <v>2.7942954375139047E-4</v>
      </c>
      <c r="AI31" s="394">
        <v>1.8207702220767553E-4</v>
      </c>
      <c r="AJ31" s="394">
        <v>2.2012572095108233E-4</v>
      </c>
      <c r="AK31" s="394">
        <v>2.7971159560169441E-4</v>
      </c>
      <c r="AL31" s="394">
        <v>2.7986167882767827E-4</v>
      </c>
      <c r="AM31" s="394">
        <v>2.7749531722091024E-4</v>
      </c>
      <c r="AN31" s="394">
        <v>2.0079465731772403E-4</v>
      </c>
      <c r="AO31" s="394">
        <f>VARP('Joint Portfolio 1DR'!$V$3:$V$278)</f>
        <v>6.051786647163198E-4</v>
      </c>
      <c r="AP31" s="394">
        <f>AO32</f>
        <v>-2.0213427902743787E-5</v>
      </c>
      <c r="AQ31" s="394"/>
      <c r="AR31" s="394"/>
      <c r="AS31" s="394"/>
      <c r="AT31" s="394"/>
      <c r="AU31" s="394"/>
      <c r="AV31" s="394"/>
    </row>
    <row r="32" spans="1:48">
      <c r="A32" s="73" t="s">
        <v>47</v>
      </c>
      <c r="B32" s="504">
        <f>B13</f>
        <v>-2.6454034777597226E-5</v>
      </c>
      <c r="C32" s="504">
        <f>C13</f>
        <v>2.0658367470892253E-3</v>
      </c>
      <c r="D32" s="504">
        <f>D13</f>
        <v>4.2676814656241911E-6</v>
      </c>
      <c r="E32" s="509">
        <f>'Final Portfolio'!Q3*40%</f>
        <v>0.39448</v>
      </c>
      <c r="F32" s="506">
        <f>F13</f>
        <v>-0.1702140179364747</v>
      </c>
      <c r="M32" s="1">
        <v>45275</v>
      </c>
      <c r="N32" s="132">
        <v>2.0021837051553533E-2</v>
      </c>
      <c r="O32" s="132">
        <v>-5.6871181603721527E-3</v>
      </c>
      <c r="P32" s="132">
        <v>1.0197317035555209E-2</v>
      </c>
      <c r="Q32" s="132">
        <v>6.2087014226431423E-3</v>
      </c>
      <c r="R32" s="132">
        <v>-8.1110155597913375E-3</v>
      </c>
      <c r="S32" s="132">
        <v>4.8167081697308035E-3</v>
      </c>
      <c r="T32" s="132">
        <v>-1.8761828805063493E-2</v>
      </c>
      <c r="U32" s="132">
        <v>-6.0208420146613435E-3</v>
      </c>
      <c r="V32" s="132">
        <v>2.8090878268095643E-2</v>
      </c>
      <c r="W32" s="132">
        <v>4.4977187101449276E-3</v>
      </c>
      <c r="X32" s="132">
        <v>1.4337012504271926E-2</v>
      </c>
      <c r="Y32">
        <v>5.6250335131476548E-4</v>
      </c>
      <c r="Z32">
        <v>-3.5722627410726686E-3</v>
      </c>
      <c r="AA32">
        <v>-6.936874638973506E-3</v>
      </c>
      <c r="AB32">
        <v>-8.839111796677972E-3</v>
      </c>
      <c r="AC32">
        <v>-1.4061004000155202E-3</v>
      </c>
      <c r="AF32" s="394" t="s">
        <v>35</v>
      </c>
      <c r="AG32" s="394">
        <v>-2.5523369179953873E-5</v>
      </c>
      <c r="AH32" s="394">
        <v>-9.1304593676584146E-6</v>
      </c>
      <c r="AI32" s="394">
        <v>-1.5454665627635016E-5</v>
      </c>
      <c r="AJ32" s="394">
        <v>8.0860789033308873E-6</v>
      </c>
      <c r="AK32" s="394">
        <v>-8.8027015956580332E-6</v>
      </c>
      <c r="AL32" s="394">
        <v>7.417223152899793E-6</v>
      </c>
      <c r="AM32" s="394">
        <v>-1.9461004775516797E-5</v>
      </c>
      <c r="AN32" s="394">
        <v>-2.8419312450734678E-6</v>
      </c>
      <c r="AO32" s="394">
        <v>-2.0213427902743787E-5</v>
      </c>
      <c r="AP32" s="534">
        <f>VARP('Joint Portfolio 1DR'!$W$3:$W$278)</f>
        <v>2.1329197951435141E-4</v>
      </c>
      <c r="AQ32" s="394"/>
      <c r="AR32" s="394"/>
      <c r="AS32" s="394"/>
      <c r="AT32" s="394"/>
      <c r="AU32" s="394"/>
      <c r="AV32" s="394"/>
    </row>
    <row r="33" spans="1:48">
      <c r="A33" s="73" t="s">
        <v>48</v>
      </c>
      <c r="B33" s="504">
        <f>B14</f>
        <v>-9.9966130867073578E-5</v>
      </c>
      <c r="C33" s="504">
        <f>C14</f>
        <v>4.6313123842689589E-3</v>
      </c>
      <c r="D33" s="504">
        <f>D14</f>
        <v>2.1449054400683032E-5</v>
      </c>
      <c r="E33" s="509">
        <f>'Final Portfolio'!Q4*40%</f>
        <v>8.8000000000000014E-4</v>
      </c>
      <c r="F33" s="506">
        <f>F14</f>
        <v>-9.1798270973133367E-2</v>
      </c>
      <c r="M33" s="1">
        <v>45280</v>
      </c>
      <c r="N33" s="132">
        <v>-2.2044956468227843E-2</v>
      </c>
      <c r="O33" s="132">
        <v>-1.4853161515541393E-2</v>
      </c>
      <c r="P33" s="132">
        <v>-1.1145390211435069E-2</v>
      </c>
      <c r="Q33" s="132">
        <v>-1.1222997289317121E-2</v>
      </c>
      <c r="R33" s="132">
        <v>-3.243990634982076E-2</v>
      </c>
      <c r="S33" s="132">
        <v>-0.12302283113868338</v>
      </c>
      <c r="T33" s="132">
        <v>-1.6772909417665068E-2</v>
      </c>
      <c r="U33" s="132">
        <v>-1.2505107496546975E-2</v>
      </c>
      <c r="V33" s="132">
        <v>-1.6707423268958799E-2</v>
      </c>
      <c r="W33" s="132">
        <v>2.5858487101449276E-3</v>
      </c>
      <c r="X33" s="132">
        <v>-1.4948148837556754E-2</v>
      </c>
      <c r="Y33">
        <v>-1.6681588799565643E-3</v>
      </c>
      <c r="Z33">
        <v>-3.5674979344061113E-3</v>
      </c>
      <c r="AA33">
        <v>-3.5845886850099768E-3</v>
      </c>
      <c r="AB33">
        <v>-1.770844985693481E-3</v>
      </c>
      <c r="AC33">
        <v>3.1005634593175508E-3</v>
      </c>
      <c r="AF33" s="394" t="s">
        <v>108</v>
      </c>
      <c r="AG33" s="394">
        <v>4.865110240217823E-4</v>
      </c>
      <c r="AH33" s="394">
        <v>3.3466268841277492E-4</v>
      </c>
      <c r="AI33" s="394">
        <v>3.2111989065644635E-4</v>
      </c>
      <c r="AJ33" s="394">
        <v>2.4535433724730905E-4</v>
      </c>
      <c r="AK33" s="394">
        <v>2.7827902159890049E-4</v>
      </c>
      <c r="AL33" s="394">
        <v>2.906993843453966E-4</v>
      </c>
      <c r="AM33" s="394">
        <v>2.4550189198089314E-4</v>
      </c>
      <c r="AN33" s="394">
        <v>1.843813383994498E-4</v>
      </c>
      <c r="AO33" s="394">
        <v>3.2579418398921684E-4</v>
      </c>
      <c r="AP33" s="394">
        <v>-1.1954084591255356E-5</v>
      </c>
      <c r="AQ33" s="394">
        <f>VARP('Joint Portfolio 1DR'!$X$3:$X$278)</f>
        <v>6.031749884587511E-4</v>
      </c>
      <c r="AR33" s="394"/>
      <c r="AS33" s="394"/>
      <c r="AT33" s="394"/>
      <c r="AU33" s="394"/>
      <c r="AV33" s="394"/>
    </row>
    <row r="34" spans="1:48">
      <c r="A34" s="73" t="s">
        <v>49</v>
      </c>
      <c r="B34" s="504">
        <f>B15</f>
        <v>-1.8921625262515121E-4</v>
      </c>
      <c r="C34" s="504">
        <f>C15</f>
        <v>6.604023273259871E-3</v>
      </c>
      <c r="D34" s="504">
        <f>D15</f>
        <v>4.3613123393758025E-5</v>
      </c>
      <c r="E34" s="509">
        <f>'Final Portfolio'!Q5*40%</f>
        <v>0</v>
      </c>
      <c r="F34" s="506">
        <f>F15</f>
        <v>-7.7891395848535841E-2</v>
      </c>
      <c r="M34" s="1">
        <v>45281</v>
      </c>
      <c r="N34" s="132">
        <v>3.3298977513541113E-2</v>
      </c>
      <c r="O34" s="132">
        <v>2.2266497199393532E-3</v>
      </c>
      <c r="P34" s="132">
        <v>1.0985751100498986E-2</v>
      </c>
      <c r="Q34" s="132">
        <v>1.4845570230178238E-3</v>
      </c>
      <c r="R34" s="132">
        <v>1.1199907119009742E-2</v>
      </c>
      <c r="S34" s="132">
        <v>8.7750973021343427E-3</v>
      </c>
      <c r="T34" s="132">
        <v>2.3583576134125765E-2</v>
      </c>
      <c r="U34" s="132">
        <v>6.877878149924032E-3</v>
      </c>
      <c r="V34" s="132">
        <v>9.6217073561674082E-3</v>
      </c>
      <c r="W34" s="132">
        <v>5.1386487101449272E-3</v>
      </c>
      <c r="X34" s="132">
        <v>1.4395650243466604E-2</v>
      </c>
      <c r="Y34">
        <v>8.2981027864078194E-4</v>
      </c>
      <c r="Z34">
        <v>1.4124948140307454E-3</v>
      </c>
      <c r="AA34">
        <v>1.44992540170154E-3</v>
      </c>
      <c r="AB34">
        <v>3.1968445924134121E-3</v>
      </c>
      <c r="AC34">
        <v>-2.3058381230262942E-3</v>
      </c>
      <c r="AF34" s="394">
        <v>1</v>
      </c>
      <c r="AG34" s="394">
        <v>2.6817801708207052E-6</v>
      </c>
      <c r="AH34" s="394">
        <v>2.5618026171346035E-7</v>
      </c>
      <c r="AI34" s="394">
        <v>-1.0337824403150935E-6</v>
      </c>
      <c r="AJ34" s="394">
        <v>2.0929200063165301E-6</v>
      </c>
      <c r="AK34" s="394">
        <v>1.2897359011737938E-6</v>
      </c>
      <c r="AL34" s="394">
        <v>2.4778063726505947E-7</v>
      </c>
      <c r="AM34" s="394">
        <v>7.5546832245681321E-7</v>
      </c>
      <c r="AN34" s="394">
        <v>2.3874927176259787E-6</v>
      </c>
      <c r="AO34" s="394">
        <v>1.4738220248584497E-6</v>
      </c>
      <c r="AP34" s="394">
        <v>1.2658524999779853E-7</v>
      </c>
      <c r="AQ34" s="394">
        <v>-1.8877294895565697E-7</v>
      </c>
      <c r="AR34" s="394">
        <f>VARP('Joint Portfolio 1DR'!$Y$3:$Y$278)</f>
        <v>2.5351567600733689E-6</v>
      </c>
      <c r="AS34" s="394"/>
      <c r="AT34" s="394"/>
      <c r="AU34" s="394"/>
      <c r="AV34" s="394"/>
    </row>
    <row r="35" spans="1:48">
      <c r="A35" s="73" t="s">
        <v>50</v>
      </c>
      <c r="B35" s="504">
        <f>B16</f>
        <v>-3.5502283925513184E-4</v>
      </c>
      <c r="C35" s="504">
        <f>C16</f>
        <v>9.5488611297490922E-3</v>
      </c>
      <c r="D35" s="504">
        <f>D16</f>
        <v>9.1180748875233097E-5</v>
      </c>
      <c r="E35" s="509">
        <f>'Final Portfolio'!Q6*40%</f>
        <v>0</v>
      </c>
      <c r="F35" s="506">
        <f>F16</f>
        <v>-7.1233958516923337E-2</v>
      </c>
      <c r="M35" s="1">
        <v>45282</v>
      </c>
      <c r="N35" s="132">
        <v>3.5022834215783512E-2</v>
      </c>
      <c r="O35" s="132">
        <v>8.2215961130450693E-3</v>
      </c>
      <c r="P35" s="132">
        <v>1.6753120293645563E-2</v>
      </c>
      <c r="Q35" s="132">
        <v>2.2309359169014071E-2</v>
      </c>
      <c r="R35" s="132">
        <v>2.7796229644231202E-3</v>
      </c>
      <c r="S35" s="132">
        <v>1.7848806753099095E-2</v>
      </c>
      <c r="T35" s="132">
        <v>5.9289804292724825E-3</v>
      </c>
      <c r="U35" s="132">
        <v>1.6943625866114764E-2</v>
      </c>
      <c r="V35" s="132">
        <v>7.5293730849902421E-3</v>
      </c>
      <c r="W35" s="132">
        <v>-2.3396612898550725E-3</v>
      </c>
      <c r="X35" s="132">
        <v>1.1129109940315504E-2</v>
      </c>
      <c r="Y35">
        <v>-1.5203770997921739E-4</v>
      </c>
      <c r="Z35">
        <v>-4.2463649793686491E-4</v>
      </c>
      <c r="AA35">
        <v>2.292170515396002E-3</v>
      </c>
      <c r="AB35">
        <v>3.9117657149319975E-3</v>
      </c>
      <c r="AC35">
        <v>4.0058828052160983E-3</v>
      </c>
      <c r="AF35" s="394">
        <v>3</v>
      </c>
      <c r="AG35" s="394">
        <v>1.4765539947233345E-6</v>
      </c>
      <c r="AH35" s="394">
        <v>2.6976514982795501E-6</v>
      </c>
      <c r="AI35" s="394">
        <v>2.1903889650091483E-6</v>
      </c>
      <c r="AJ35" s="394">
        <v>4.4280912556265259E-6</v>
      </c>
      <c r="AK35" s="394">
        <v>-1.3386291827354278E-6</v>
      </c>
      <c r="AL35" s="394">
        <v>2.9566538691765829E-6</v>
      </c>
      <c r="AM35" s="394">
        <v>-6.7246625225903622E-7</v>
      </c>
      <c r="AN35" s="394">
        <v>3.825491397901792E-6</v>
      </c>
      <c r="AO35" s="394">
        <v>2.7495146691066493E-6</v>
      </c>
      <c r="AP35" s="394">
        <v>2.4672044758886092E-6</v>
      </c>
      <c r="AQ35" s="394">
        <v>1.8086798788068645E-6</v>
      </c>
      <c r="AR35" s="394">
        <v>2.5155220117529659E-6</v>
      </c>
      <c r="AS35" s="394">
        <f>VARP('Joint Portfolio 1DR'!$Z$3:$Z$278)</f>
        <v>1.0008407784421281E-5</v>
      </c>
      <c r="AT35" s="394"/>
      <c r="AU35" s="394"/>
      <c r="AV35" s="394"/>
    </row>
    <row r="36" spans="1:48" ht="16.2" thickBot="1">
      <c r="A36" s="73" t="s">
        <v>51</v>
      </c>
      <c r="B36" s="526">
        <f>B17</f>
        <v>-3.9370902756143925E-4</v>
      </c>
      <c r="C36" s="526">
        <f>C17</f>
        <v>1.4291799932294352E-2</v>
      </c>
      <c r="D36" s="526">
        <f>D17</f>
        <v>2.0425554530472884E-4</v>
      </c>
      <c r="E36" s="529">
        <f>'Final Portfolio'!Q7*40%</f>
        <v>4.64E-3</v>
      </c>
      <c r="F36" s="528">
        <f>F17</f>
        <v>-5.0300827699265742E-2</v>
      </c>
      <c r="M36" s="1">
        <v>45287</v>
      </c>
      <c r="N36" s="132">
        <v>3.0981945036976997E-3</v>
      </c>
      <c r="O36" s="132">
        <v>-2.8706558428249784E-3</v>
      </c>
      <c r="P36" s="132">
        <v>-4.877530168186317E-3</v>
      </c>
      <c r="Q36" s="132">
        <v>2.8634707264070785E-4</v>
      </c>
      <c r="R36" s="132">
        <v>-9.6823050484324963E-3</v>
      </c>
      <c r="S36" s="132">
        <v>-6.2898701605598028E-3</v>
      </c>
      <c r="T36" s="132">
        <v>-6.2510114082268108E-3</v>
      </c>
      <c r="U36" s="132">
        <v>-5.8522432781127239E-3</v>
      </c>
      <c r="V36" s="132">
        <v>-6.2081407015915921E-3</v>
      </c>
      <c r="W36" s="132">
        <v>-6.973961289855073E-3</v>
      </c>
      <c r="X36" s="132">
        <v>-3.7926482447538513E-3</v>
      </c>
      <c r="Y36">
        <v>1.3669366085042507E-3</v>
      </c>
      <c r="Z36">
        <v>3.6235851185120689E-4</v>
      </c>
      <c r="AA36">
        <v>6.0958701681547661E-4</v>
      </c>
      <c r="AB36">
        <v>6.7752676503419597E-3</v>
      </c>
      <c r="AC36">
        <v>2.4389840529948768E-2</v>
      </c>
      <c r="AF36" s="394">
        <v>5</v>
      </c>
      <c r="AG36" s="394">
        <v>-2.9460948123132945E-7</v>
      </c>
      <c r="AH36" s="394">
        <v>4.3732522415333063E-6</v>
      </c>
      <c r="AI36" s="394">
        <v>7.9508682513620275E-6</v>
      </c>
      <c r="AJ36" s="394">
        <v>5.6176265831844361E-6</v>
      </c>
      <c r="AK36" s="394">
        <v>-1.3499123523949976E-6</v>
      </c>
      <c r="AL36" s="394">
        <v>-2.0043999940895416E-7</v>
      </c>
      <c r="AM36" s="394">
        <v>4.2693954357962861E-6</v>
      </c>
      <c r="AN36" s="394">
        <v>3.7250288733033978E-6</v>
      </c>
      <c r="AO36" s="394">
        <v>3.7595908452120061E-6</v>
      </c>
      <c r="AP36" s="394">
        <v>3.0206510532839593E-6</v>
      </c>
      <c r="AQ36" s="394">
        <v>6.0548473786273869E-6</v>
      </c>
      <c r="AR36" s="394">
        <v>1.066202053680369E-6</v>
      </c>
      <c r="AS36" s="394">
        <v>1.2276299112529908E-5</v>
      </c>
      <c r="AT36" s="394">
        <f>VARP('Joint Portfolio 1DR'!$AA$3:$AA$278)</f>
        <v>2.1871921225632349E-5</v>
      </c>
      <c r="AU36" s="394"/>
      <c r="AV36" s="394"/>
    </row>
    <row r="37" spans="1:48" ht="18.600000000000001" thickBot="1">
      <c r="A37" s="520" t="s">
        <v>233</v>
      </c>
      <c r="B37" s="521">
        <f>SUMPRODUCT(B22:B36,E22:E36)</f>
        <v>1.219241723249539E-4</v>
      </c>
      <c r="C37" s="521" cm="1">
        <f t="array" ref="C37">SQRT(MMULT(MMULT(TRANSPOSE(E22:E36),AG3:AU17),E22:E36))</f>
        <v>1.0505141394816807E-2</v>
      </c>
      <c r="D37" s="521">
        <f>C37^2</f>
        <v>1.1035799572509361E-4</v>
      </c>
      <c r="E37" s="530"/>
      <c r="F37" s="525">
        <f>(B37-$I$16)/C37</f>
        <v>-2.4691697493860978E-2</v>
      </c>
      <c r="M37" s="1">
        <v>45288</v>
      </c>
      <c r="N37" s="132">
        <v>-6.4944631816438664E-3</v>
      </c>
      <c r="O37" s="132">
        <v>1.6692707860718171E-3</v>
      </c>
      <c r="P37" s="132">
        <v>2.7576138618715107E-3</v>
      </c>
      <c r="Q37" s="132">
        <v>7.3648751319195776E-4</v>
      </c>
      <c r="R37" s="132">
        <v>-3.814568175754126E-4</v>
      </c>
      <c r="S37" s="132">
        <v>1.121556913240475E-2</v>
      </c>
      <c r="T37" s="132">
        <v>1.285058826812627E-3</v>
      </c>
      <c r="U37" s="132">
        <v>-1.3837734458111307E-2</v>
      </c>
      <c r="V37" s="132">
        <v>-7.4364171138487931E-3</v>
      </c>
      <c r="W37" s="132">
        <v>2.5674387101449272E-3</v>
      </c>
      <c r="X37" s="132">
        <v>-2.4655634981902926E-4</v>
      </c>
      <c r="Y37">
        <v>2.6454034777597226E-5</v>
      </c>
      <c r="Z37">
        <v>3.6238287490122874E-4</v>
      </c>
      <c r="AA37">
        <v>3.1367728716014281E-3</v>
      </c>
      <c r="AB37">
        <v>1.7797595294300867E-3</v>
      </c>
      <c r="AC37">
        <v>-5.2682552370262356E-4</v>
      </c>
      <c r="AF37" s="394">
        <v>10</v>
      </c>
      <c r="AG37" s="394">
        <v>-3.1686426740428311E-6</v>
      </c>
      <c r="AH37" s="394">
        <v>1.3886247809585523E-6</v>
      </c>
      <c r="AI37" s="394">
        <v>1.2099183867996372E-5</v>
      </c>
      <c r="AJ37" s="394">
        <v>-2.8680710480071677E-6</v>
      </c>
      <c r="AK37" s="394">
        <v>-1.7559257250675772E-6</v>
      </c>
      <c r="AL37" s="394">
        <v>-1.281514036530924E-5</v>
      </c>
      <c r="AM37" s="394">
        <v>1.6673227340387836E-5</v>
      </c>
      <c r="AN37" s="394">
        <v>-7.8542126705297491E-7</v>
      </c>
      <c r="AO37" s="394">
        <v>1.0671604227700807E-5</v>
      </c>
      <c r="AP37" s="394">
        <v>2.5315489852492315E-7</v>
      </c>
      <c r="AQ37" s="394">
        <v>6.9939269388897346E-6</v>
      </c>
      <c r="AR37" s="394">
        <v>1.4416903728104736E-6</v>
      </c>
      <c r="AS37" s="394">
        <v>1.0410359965036586E-5</v>
      </c>
      <c r="AT37" s="394">
        <v>2.6700283597968191E-5</v>
      </c>
      <c r="AU37" s="394">
        <f>VARP('Joint Portfolio 1DR'!$AB$3:$AB$278)</f>
        <v>6.3585355961880735E-5</v>
      </c>
      <c r="AV37" s="394"/>
    </row>
    <row r="38" spans="1:48" ht="16.2" thickBot="1">
      <c r="M38" s="1">
        <v>45289</v>
      </c>
      <c r="N38" s="132">
        <v>-1.7198889302066971E-2</v>
      </c>
      <c r="O38" s="132">
        <v>-2.115578645307992E-2</v>
      </c>
      <c r="P38" s="132">
        <v>-1.3740398834273193E-2</v>
      </c>
      <c r="Q38" s="132">
        <v>-1.4533834166039521E-2</v>
      </c>
      <c r="R38" s="132">
        <v>-1.7058568266470578E-2</v>
      </c>
      <c r="S38" s="132">
        <v>-1.6931073104501353E-2</v>
      </c>
      <c r="T38" s="132">
        <v>-2.4915061733155715E-2</v>
      </c>
      <c r="U38" s="132">
        <v>-1.9019014705802906E-2</v>
      </c>
      <c r="V38" s="132">
        <v>-1.4844796405465432E-2</v>
      </c>
      <c r="W38" s="132">
        <v>-1.2074612898550726E-3</v>
      </c>
      <c r="X38" s="132">
        <v>-2.5010030262368102E-2</v>
      </c>
      <c r="Y38">
        <v>1.2791383583281208E-3</v>
      </c>
      <c r="Z38">
        <v>3.2554233508809423E-3</v>
      </c>
      <c r="AA38">
        <v>6.099426939168035E-4</v>
      </c>
      <c r="AB38">
        <v>-2.4878059820421399E-3</v>
      </c>
      <c r="AC38">
        <v>-2.3610474774183659E-3</v>
      </c>
      <c r="AF38" s="395">
        <v>30</v>
      </c>
      <c r="AG38" s="395">
        <v>-9.529078083282539E-6</v>
      </c>
      <c r="AH38" s="395">
        <v>-9.4515985214199254E-6</v>
      </c>
      <c r="AI38" s="395">
        <v>2.0870674170240889E-6</v>
      </c>
      <c r="AJ38" s="395">
        <v>-1.7226748993330655E-5</v>
      </c>
      <c r="AK38" s="395">
        <v>1.2345170562649604E-5</v>
      </c>
      <c r="AL38" s="395">
        <v>-9.1715907210037262E-6</v>
      </c>
      <c r="AM38" s="395">
        <v>1.2593326203082417E-5</v>
      </c>
      <c r="AN38" s="395">
        <v>2.5006647372347538E-6</v>
      </c>
      <c r="AO38" s="395">
        <v>2.2937085593067482E-5</v>
      </c>
      <c r="AP38" s="395">
        <v>2.6577380578837928E-6</v>
      </c>
      <c r="AQ38" s="395">
        <v>-4.4825088675669445E-6</v>
      </c>
      <c r="AR38" s="395">
        <v>3.5839500671071329E-6</v>
      </c>
      <c r="AS38" s="395">
        <v>4.7192919757246791E-6</v>
      </c>
      <c r="AT38" s="395">
        <v>1.6451164696306938E-5</v>
      </c>
      <c r="AU38" s="395">
        <v>8.0333583874372738E-5</v>
      </c>
      <c r="AV38" s="395">
        <f>VARP('Joint Portfolio 1DR'!$AC$3:$AC$278)</f>
        <v>2.3142918070876776E-4</v>
      </c>
    </row>
    <row r="39" spans="1:48">
      <c r="M39" s="1">
        <v>45302</v>
      </c>
      <c r="N39" s="132">
        <v>-6.8177568872795297E-3</v>
      </c>
      <c r="O39" s="132">
        <v>-1.4896993881423628E-2</v>
      </c>
      <c r="P39" s="132">
        <v>-6.8255407711235727E-3</v>
      </c>
      <c r="Q39" s="132">
        <v>-7.2736562550253349E-3</v>
      </c>
      <c r="R39" s="132">
        <v>-9.9843981850024216E-3</v>
      </c>
      <c r="S39" s="132">
        <v>-1.030051659876184E-2</v>
      </c>
      <c r="T39" s="132">
        <v>-2.5449176433372963E-2</v>
      </c>
      <c r="U39" s="132">
        <v>-5.5666609527076256E-3</v>
      </c>
      <c r="V39" s="132">
        <v>-3.4394485472336034E-2</v>
      </c>
      <c r="W39" s="132">
        <v>1.1135788710144928E-2</v>
      </c>
      <c r="X39" s="132">
        <v>-2.3342254022272325E-3</v>
      </c>
      <c r="Y39">
        <v>1.1013375890591333E-3</v>
      </c>
      <c r="Z39">
        <v>2.7315153548194411E-3</v>
      </c>
      <c r="AA39">
        <v>4.4069124866832508E-3</v>
      </c>
      <c r="AB39">
        <v>7.5018953336717211E-3</v>
      </c>
      <c r="AC39">
        <v>8.7233442938732478E-3</v>
      </c>
    </row>
    <row r="40" spans="1:48" ht="18">
      <c r="A40" s="519" t="s">
        <v>16369</v>
      </c>
      <c r="B40" s="519"/>
      <c r="C40" s="519"/>
      <c r="D40" s="519"/>
      <c r="E40" s="519"/>
      <c r="F40" s="519"/>
      <c r="M40" s="1">
        <v>45303</v>
      </c>
      <c r="N40" s="132">
        <v>-1.6873456281360548E-2</v>
      </c>
      <c r="O40" s="132">
        <v>-5.6185922467750799E-3</v>
      </c>
      <c r="P40" s="132">
        <v>2.6106535914441342E-3</v>
      </c>
      <c r="Q40" s="132">
        <v>-8.8530924828417561E-3</v>
      </c>
      <c r="R40" s="132">
        <v>2.5622576390044033E-3</v>
      </c>
      <c r="S40" s="132">
        <v>-1.5159125108577294E-2</v>
      </c>
      <c r="T40" s="132">
        <v>-2.5485582450049168E-2</v>
      </c>
      <c r="U40" s="132">
        <v>7.0255780594402732E-3</v>
      </c>
      <c r="V40" s="132">
        <v>-2.9710889381611705E-2</v>
      </c>
      <c r="W40" s="132">
        <v>3.0973587101449274E-3</v>
      </c>
      <c r="X40" s="132">
        <v>-1.0919007863562771E-2</v>
      </c>
      <c r="Y40">
        <v>1.1922687599143684E-3</v>
      </c>
      <c r="Z40">
        <v>3.629444161047652E-4</v>
      </c>
      <c r="AA40">
        <v>-1.4934312791114852E-3</v>
      </c>
      <c r="AB40">
        <v>3.5502283925513184E-4</v>
      </c>
      <c r="AC40">
        <v>-2.3739926291955543E-3</v>
      </c>
    </row>
    <row r="41" spans="1:48">
      <c r="A41" s="503" t="s">
        <v>16353</v>
      </c>
      <c r="B41" s="503" t="s">
        <v>16354</v>
      </c>
      <c r="C41" s="503" t="s">
        <v>16355</v>
      </c>
      <c r="D41" s="503" t="s">
        <v>16356</v>
      </c>
      <c r="E41" s="503" t="s">
        <v>16357</v>
      </c>
      <c r="F41" s="503" t="s">
        <v>16358</v>
      </c>
      <c r="M41" s="1">
        <v>45308</v>
      </c>
      <c r="N41" s="132">
        <v>-2.0786881242949744E-2</v>
      </c>
      <c r="O41" s="132">
        <v>-6.0681671479982952E-3</v>
      </c>
      <c r="P41" s="132">
        <v>-2.865782472485312E-3</v>
      </c>
      <c r="Q41" s="132">
        <v>-6.1264617016898839E-3</v>
      </c>
      <c r="R41" s="132">
        <v>-3.0056048360887613E-2</v>
      </c>
      <c r="S41" s="132">
        <v>-6.7834375217656739E-3</v>
      </c>
      <c r="T41" s="132">
        <v>-1.3114101697507149E-2</v>
      </c>
      <c r="U41" s="132">
        <v>-4.055815048489942E-3</v>
      </c>
      <c r="V41" s="132">
        <v>1.1563162764047896E-2</v>
      </c>
      <c r="W41" s="132">
        <v>5.1856487101449274E-3</v>
      </c>
      <c r="X41" s="132">
        <v>-1.0310876632294866E-2</v>
      </c>
      <c r="Y41">
        <v>-2.4250777264570966E-4</v>
      </c>
      <c r="Z41">
        <v>-1.2136443726716577E-3</v>
      </c>
      <c r="AA41">
        <v>-1.0725681978450536E-3</v>
      </c>
      <c r="AB41">
        <v>3.5502283925513184E-4</v>
      </c>
      <c r="AC41">
        <v>3.9370902756143925E-4</v>
      </c>
    </row>
    <row r="42" spans="1:48">
      <c r="A42" s="251" t="s">
        <v>111</v>
      </c>
      <c r="B42" s="504">
        <f>B22</f>
        <v>-8.1422559424255221E-4</v>
      </c>
      <c r="C42" s="504">
        <f t="shared" ref="C42:D42" si="2">C22</f>
        <v>2.5174376237532122E-3</v>
      </c>
      <c r="D42" s="504">
        <f t="shared" si="2"/>
        <v>1.7491478442987487E-3</v>
      </c>
      <c r="E42" s="509">
        <f>'Final Portfolio'!D3*0.6</f>
        <v>0.252</v>
      </c>
      <c r="F42" s="506">
        <f>F22</f>
        <v>-2.8585821961365044E-2</v>
      </c>
      <c r="M42" s="1">
        <v>45309</v>
      </c>
      <c r="N42" s="132">
        <v>2.3778286761025065E-2</v>
      </c>
      <c r="O42" s="132">
        <v>4.0377925127307424E-2</v>
      </c>
      <c r="P42" s="132">
        <v>1.9012719874157924E-2</v>
      </c>
      <c r="Q42" s="132">
        <v>1.7063130751125827E-2</v>
      </c>
      <c r="R42" s="132">
        <v>2.8365148792688685E-2</v>
      </c>
      <c r="S42" s="132">
        <v>1.2028320466295222E-2</v>
      </c>
      <c r="T42" s="132">
        <v>-6.3212525393470075E-3</v>
      </c>
      <c r="U42" s="132">
        <v>-8.0638665840525618E-4</v>
      </c>
      <c r="V42" s="132">
        <v>4.9787376165248864E-2</v>
      </c>
      <c r="W42" s="132">
        <v>5.2980087101449271E-3</v>
      </c>
      <c r="X42" s="132">
        <v>1.9487796504539953E-2</v>
      </c>
      <c r="Y42">
        <v>-6.3191863922488654E-5</v>
      </c>
      <c r="Z42">
        <v>8.8888824342939167E-4</v>
      </c>
      <c r="AA42">
        <v>1.4525948145198858E-3</v>
      </c>
      <c r="AB42">
        <v>-1.0693890708341086E-3</v>
      </c>
      <c r="AC42">
        <v>-2.3675104232981697E-3</v>
      </c>
    </row>
    <row r="43" spans="1:48">
      <c r="A43" s="251" t="s">
        <v>112</v>
      </c>
      <c r="B43" s="504">
        <f t="shared" ref="B43:D43" si="3">B23</f>
        <v>5.3730679808417154E-4</v>
      </c>
      <c r="C43" s="504">
        <f t="shared" si="3"/>
        <v>1.2519059252646385E-3</v>
      </c>
      <c r="D43" s="504">
        <f t="shared" si="3"/>
        <v>4.3256609101670823E-4</v>
      </c>
      <c r="E43" s="509">
        <f>'Final Portfolio'!D4*0.6</f>
        <v>4.2000000000000003E-2</v>
      </c>
      <c r="F43" s="506">
        <f t="shared" ref="F43:F56" si="4">F23</f>
        <v>7.5002970356702389E-3</v>
      </c>
      <c r="M43" s="1">
        <v>45310</v>
      </c>
      <c r="N43" s="132">
        <v>3.4560584585466909E-2</v>
      </c>
      <c r="O43" s="132">
        <v>1.8524378150703954E-2</v>
      </c>
      <c r="P43" s="132">
        <v>1.5246382134236625E-2</v>
      </c>
      <c r="Q43" s="132">
        <v>1.3719676008351406E-2</v>
      </c>
      <c r="R43" s="132">
        <v>1.2141664996709531E-2</v>
      </c>
      <c r="S43" s="132">
        <v>1.4303716022713979E-2</v>
      </c>
      <c r="T43" s="132">
        <v>2.8441074761575206E-2</v>
      </c>
      <c r="U43" s="132">
        <v>6.7153547713639898E-3</v>
      </c>
      <c r="V43" s="132">
        <v>1.8905122158728527E-2</v>
      </c>
      <c r="W43" s="132">
        <v>9.9791871014492722E-4</v>
      </c>
      <c r="X43" s="132">
        <v>1.5015498371328026E-2</v>
      </c>
      <c r="Y43">
        <v>-4.2157463905771286E-4</v>
      </c>
      <c r="Z43">
        <v>9.9966130867073578E-5</v>
      </c>
      <c r="AA43">
        <v>1.8746998591921021E-3</v>
      </c>
      <c r="AB43">
        <v>1.0679194669312836E-3</v>
      </c>
      <c r="AC43">
        <v>3.9370902756143925E-4</v>
      </c>
    </row>
    <row r="44" spans="1:48">
      <c r="A44" s="251" t="s">
        <v>113</v>
      </c>
      <c r="B44" s="504">
        <f t="shared" ref="B44:D44" si="5">B24</f>
        <v>4.5738359426156228E-4</v>
      </c>
      <c r="C44" s="504">
        <f t="shared" si="5"/>
        <v>1.0952325621150863E-3</v>
      </c>
      <c r="D44" s="504">
        <f t="shared" si="5"/>
        <v>3.3107148477234071E-4</v>
      </c>
      <c r="E44" s="509">
        <f>'Final Portfolio'!D5*0.6</f>
        <v>3.5999999999999997E-2</v>
      </c>
      <c r="F44" s="506">
        <f t="shared" si="4"/>
        <v>4.1807146005515862E-3</v>
      </c>
      <c r="M44" s="1">
        <v>45315</v>
      </c>
      <c r="N44" s="132">
        <v>4.3058223222701203E-3</v>
      </c>
      <c r="O44" s="132">
        <v>-4.6159692462723906E-3</v>
      </c>
      <c r="P44" s="132">
        <v>8.1155946357585607E-3</v>
      </c>
      <c r="Q44" s="132">
        <v>-9.3224524719807515E-3</v>
      </c>
      <c r="R44" s="132">
        <v>-4.0575580780579795E-3</v>
      </c>
      <c r="S44" s="132">
        <v>-4.3439729471922272E-3</v>
      </c>
      <c r="T44" s="132">
        <v>-1.7652987240721171E-2</v>
      </c>
      <c r="U44" s="132">
        <v>1.9577195276280334E-2</v>
      </c>
      <c r="V44" s="132">
        <v>1.109070965494896E-2</v>
      </c>
      <c r="W44" s="132">
        <v>2.0876687101449277E-3</v>
      </c>
      <c r="X44" s="132">
        <v>4.3602084411975975E-3</v>
      </c>
      <c r="Y44">
        <v>1.5520755011690552E-3</v>
      </c>
      <c r="Z44">
        <v>3.6291995370266124E-4</v>
      </c>
      <c r="AA44">
        <v>-6.5255070237023088E-4</v>
      </c>
      <c r="AB44">
        <v>1.7817511531471437E-3</v>
      </c>
      <c r="AC44">
        <v>2.2380455420327955E-3</v>
      </c>
    </row>
    <row r="45" spans="1:48">
      <c r="A45" s="251" t="s">
        <v>114</v>
      </c>
      <c r="B45" s="504">
        <f t="shared" ref="B45:D45" si="6">B25</f>
        <v>3.6890584321919322E-5</v>
      </c>
      <c r="C45" s="504">
        <f t="shared" si="6"/>
        <v>1.0739524953165198E-3</v>
      </c>
      <c r="D45" s="504">
        <f t="shared" si="6"/>
        <v>3.1833121356625587E-4</v>
      </c>
      <c r="E45" s="509">
        <f>'Final Portfolio'!D6*0.6</f>
        <v>3.5999999999999997E-2</v>
      </c>
      <c r="F45" s="506">
        <f t="shared" si="4"/>
        <v>-1.9304252456296155E-2</v>
      </c>
      <c r="M45" s="1">
        <v>45316</v>
      </c>
      <c r="N45" s="132">
        <v>1.4352216310537465E-2</v>
      </c>
      <c r="O45" s="132">
        <v>1.8877881215842974E-3</v>
      </c>
      <c r="P45" s="132">
        <v>9.4333415033143742E-3</v>
      </c>
      <c r="Q45" s="132">
        <v>2.4053109645726895E-2</v>
      </c>
      <c r="R45" s="132">
        <v>1.8151154696174218E-2</v>
      </c>
      <c r="S45" s="132">
        <v>1.8514634047502216E-2</v>
      </c>
      <c r="T45" s="132">
        <v>1.5418784580588544E-2</v>
      </c>
      <c r="U45" s="132">
        <v>2.9687961291745234E-2</v>
      </c>
      <c r="V45" s="132">
        <v>-5.4055758370427198E-2</v>
      </c>
      <c r="W45" s="132">
        <v>8.7264587101449267E-3</v>
      </c>
      <c r="X45" s="132">
        <v>9.2738782150350446E-3</v>
      </c>
      <c r="Y45">
        <v>-6.0134865580522656E-4</v>
      </c>
      <c r="Z45">
        <v>-1.7382637140933303E-3</v>
      </c>
      <c r="AA45">
        <v>-1.913095292482942E-3</v>
      </c>
      <c r="AB45">
        <v>-1.7810466519392492E-3</v>
      </c>
      <c r="AC45">
        <v>-2.3653539692681585E-3</v>
      </c>
    </row>
    <row r="46" spans="1:48">
      <c r="A46" s="251" t="s">
        <v>115</v>
      </c>
      <c r="B46" s="504">
        <f t="shared" ref="B46:D46" si="7">B26</f>
        <v>5.831126209053935E-4</v>
      </c>
      <c r="C46" s="504">
        <f t="shared" si="7"/>
        <v>1.3359121785933078E-3</v>
      </c>
      <c r="D46" s="504">
        <f t="shared" si="7"/>
        <v>4.9256653230024127E-4</v>
      </c>
      <c r="E46" s="509">
        <f>'Final Portfolio'!D7*0.6</f>
        <v>4.2000000000000003E-2</v>
      </c>
      <c r="F46" s="506">
        <f t="shared" si="4"/>
        <v>9.0925534051983885E-3</v>
      </c>
      <c r="M46" s="1">
        <v>45317</v>
      </c>
      <c r="N46" s="132">
        <v>-0.11453245599419698</v>
      </c>
      <c r="O46" s="132">
        <v>-5.3596855240057879E-3</v>
      </c>
      <c r="P46" s="132">
        <v>1.4395181103821764E-3</v>
      </c>
      <c r="Q46" s="132">
        <v>5.4540416601607782E-4</v>
      </c>
      <c r="R46" s="132">
        <v>8.938552751671977E-3</v>
      </c>
      <c r="S46" s="132">
        <v>-1.3248332014642434E-3</v>
      </c>
      <c r="T46" s="132">
        <v>2.778494925287259E-3</v>
      </c>
      <c r="U46" s="132">
        <v>8.3501553838142388E-3</v>
      </c>
      <c r="V46" s="132">
        <v>2.1346407608276885E-2</v>
      </c>
      <c r="W46" s="132">
        <v>-9.9601612898550726E-3</v>
      </c>
      <c r="X46" s="132">
        <v>1.2462020343704514E-2</v>
      </c>
      <c r="Y46">
        <v>-8.1571431899155975E-3</v>
      </c>
      <c r="Z46">
        <v>-6.4399431301288288E-3</v>
      </c>
      <c r="AA46">
        <v>-2.3315624697402954E-3</v>
      </c>
      <c r="AB46">
        <v>-9.5576030992389361E-3</v>
      </c>
      <c r="AC46">
        <v>-1.0533109068463808E-2</v>
      </c>
    </row>
    <row r="47" spans="1:48">
      <c r="A47" s="251" t="s">
        <v>116</v>
      </c>
      <c r="B47" s="504">
        <f t="shared" ref="B47:D47" si="8">B27</f>
        <v>-7.1496024004226661E-4</v>
      </c>
      <c r="C47" s="504">
        <f t="shared" si="8"/>
        <v>1.4755538784626797E-3</v>
      </c>
      <c r="D47" s="504">
        <f t="shared" si="8"/>
        <v>6.0092355251596685E-4</v>
      </c>
      <c r="E47" s="509">
        <f>'Final Portfolio'!D8*0.6</f>
        <v>3.5999999999999997E-2</v>
      </c>
      <c r="F47" s="506">
        <f t="shared" si="4"/>
        <v>-4.4720801118133466E-2</v>
      </c>
      <c r="M47" s="1">
        <v>45322</v>
      </c>
      <c r="N47" s="132">
        <v>9.5434869318961697E-4</v>
      </c>
      <c r="O47" s="132">
        <v>-2.3400115949175574E-2</v>
      </c>
      <c r="P47" s="132">
        <v>-3.0881811525283298E-2</v>
      </c>
      <c r="Q47" s="132">
        <v>-4.2903741323325348E-2</v>
      </c>
      <c r="R47" s="132">
        <v>-1.3305650528025806E-2</v>
      </c>
      <c r="S47" s="132">
        <v>-1.2996617306281306E-2</v>
      </c>
      <c r="T47" s="132">
        <v>1.1381498663856186E-2</v>
      </c>
      <c r="U47" s="132">
        <v>-2.1160460583011454E-2</v>
      </c>
      <c r="V47" s="132">
        <v>4.8380130414288458E-2</v>
      </c>
      <c r="W47" s="132">
        <v>1.8083728710144926E-2</v>
      </c>
      <c r="X47" s="132">
        <v>-2.7876144185754528E-2</v>
      </c>
      <c r="Y47">
        <v>-9.510630717716555E-4</v>
      </c>
      <c r="Z47">
        <v>-3.3001513885479732E-3</v>
      </c>
      <c r="AA47">
        <v>-6.9278746290041106E-3</v>
      </c>
      <c r="AB47">
        <v>-1.0648509794543176E-3</v>
      </c>
      <c r="AC47">
        <v>4.9695340617233125E-3</v>
      </c>
    </row>
    <row r="48" spans="1:48">
      <c r="A48" s="251" t="s">
        <v>117</v>
      </c>
      <c r="B48" s="504">
        <f t="shared" ref="B48:D48" si="9">B28</f>
        <v>2.02119049392013E-3</v>
      </c>
      <c r="C48" s="504">
        <f t="shared" si="9"/>
        <v>1.3814065954807825E-3</v>
      </c>
      <c r="D48" s="504">
        <f t="shared" si="9"/>
        <v>5.266864342424345E-4</v>
      </c>
      <c r="E48" s="509">
        <f>'Final Portfolio'!D9*0.6</f>
        <v>3.5999999999999997E-2</v>
      </c>
      <c r="F48" s="506">
        <f t="shared" si="4"/>
        <v>7.1455405616826256E-2</v>
      </c>
      <c r="M48" s="1">
        <v>45323</v>
      </c>
      <c r="N48" s="132">
        <v>1.1587134948896578E-2</v>
      </c>
      <c r="O48" s="132">
        <v>1.7105676287806456E-2</v>
      </c>
      <c r="P48" s="132">
        <v>1.9448950349581884E-2</v>
      </c>
      <c r="Q48" s="132">
        <v>4.2088874368609473E-3</v>
      </c>
      <c r="R48" s="132">
        <v>1.4222667855263368E-2</v>
      </c>
      <c r="S48" s="132">
        <v>7.7076495028594195E-3</v>
      </c>
      <c r="T48" s="132">
        <v>4.0363711474041865E-3</v>
      </c>
      <c r="U48" s="132">
        <v>7.648055498562855E-3</v>
      </c>
      <c r="V48" s="132">
        <v>-2.3473260728815734E-3</v>
      </c>
      <c r="W48" s="132">
        <v>-9.9591612898550733E-3</v>
      </c>
      <c r="X48" s="132">
        <v>3.0158271924480659E-2</v>
      </c>
      <c r="Y48">
        <v>6.4889757025673078E-4</v>
      </c>
      <c r="Z48">
        <v>-1.9917498127510484E-3</v>
      </c>
      <c r="AA48">
        <v>-3.1619150095881627E-3</v>
      </c>
      <c r="AB48">
        <v>-6.7157586395552192E-3</v>
      </c>
      <c r="AC48">
        <v>-1.2263866121559363E-2</v>
      </c>
    </row>
    <row r="49" spans="1:29">
      <c r="A49" s="251" t="s">
        <v>118</v>
      </c>
      <c r="B49" s="504">
        <f t="shared" ref="B49:D49" si="10">B29</f>
        <v>-2.6890531506763545E-4</v>
      </c>
      <c r="C49" s="504">
        <f t="shared" si="10"/>
        <v>1.0955222660221969E-3</v>
      </c>
      <c r="D49" s="504">
        <f t="shared" si="10"/>
        <v>3.3124665375671293E-4</v>
      </c>
      <c r="E49" s="509">
        <f>'Final Portfolio'!D10*0.6</f>
        <v>3.5999999999999997E-2</v>
      </c>
      <c r="F49" s="506">
        <f t="shared" si="4"/>
        <v>-3.5725974193880149E-2</v>
      </c>
      <c r="M49" s="1">
        <v>45324</v>
      </c>
      <c r="N49" s="132">
        <v>-1.0554631313743061E-2</v>
      </c>
      <c r="O49" s="132">
        <v>2.9238805476949697E-4</v>
      </c>
      <c r="P49" s="132">
        <v>2.4352692059196379E-2</v>
      </c>
      <c r="Q49" s="132">
        <v>6.2318034173152901E-3</v>
      </c>
      <c r="R49" s="132">
        <v>6.4113057633828768E-3</v>
      </c>
      <c r="S49" s="132">
        <v>8.6888419438522369E-3</v>
      </c>
      <c r="T49" s="132">
        <v>5.2830257037567198E-3</v>
      </c>
      <c r="U49" s="132">
        <v>3.6135738602032799E-2</v>
      </c>
      <c r="V49" s="132">
        <v>3.4662936314858719E-3</v>
      </c>
      <c r="W49" s="132">
        <v>-3.6206612898550725E-3</v>
      </c>
      <c r="X49" s="132">
        <v>8.4940547755727944E-2</v>
      </c>
      <c r="Y49">
        <v>1.2728927812164133E-3</v>
      </c>
      <c r="Z49">
        <v>9.9966130867073578E-5</v>
      </c>
      <c r="AA49">
        <v>-1.4866943226873159E-3</v>
      </c>
      <c r="AB49">
        <v>-4.5913893335879528E-3</v>
      </c>
      <c r="AC49">
        <v>-6.7972635192633307E-3</v>
      </c>
    </row>
    <row r="50" spans="1:29">
      <c r="A50" s="251" t="s">
        <v>119</v>
      </c>
      <c r="B50" s="504">
        <f t="shared" ref="B50:D50" si="11">B30</f>
        <v>7.4007951594634656E-4</v>
      </c>
      <c r="C50" s="504">
        <f t="shared" si="11"/>
        <v>1.4834586916653686E-3</v>
      </c>
      <c r="D50" s="504">
        <f t="shared" si="11"/>
        <v>6.0737931440619738E-4</v>
      </c>
      <c r="E50" s="509">
        <f>'Final Portfolio'!D11*0.6</f>
        <v>4.2000000000000003E-2</v>
      </c>
      <c r="F50" s="506">
        <f t="shared" si="4"/>
        <v>1.455729757269889E-2</v>
      </c>
      <c r="M50" s="1">
        <v>45329</v>
      </c>
      <c r="N50" s="132">
        <v>-4.3842811885568761E-3</v>
      </c>
      <c r="O50" s="132">
        <v>-6.088442328565204E-3</v>
      </c>
      <c r="P50" s="132">
        <v>1.4394837939712135E-2</v>
      </c>
      <c r="Q50" s="132">
        <v>-1.0341483030681203E-2</v>
      </c>
      <c r="R50" s="132">
        <v>-8.2132425026198025E-3</v>
      </c>
      <c r="S50" s="132">
        <v>-2.0777342761036772E-3</v>
      </c>
      <c r="T50" s="132">
        <v>9.8825220929136294E-3</v>
      </c>
      <c r="U50" s="132">
        <v>-7.2949504088246526E-3</v>
      </c>
      <c r="V50" s="132">
        <v>9.0461600668515496E-3</v>
      </c>
      <c r="W50" s="132">
        <v>-1.4219161289855073E-2</v>
      </c>
      <c r="X50" s="132">
        <v>1.4919947735736884E-3</v>
      </c>
      <c r="Y50">
        <v>-3.2954454122794785E-4</v>
      </c>
      <c r="Z50">
        <v>-1.7292550612734996E-3</v>
      </c>
      <c r="AA50">
        <v>-2.7400852938992254E-3</v>
      </c>
      <c r="AB50">
        <v>-5.2875578423494827E-3</v>
      </c>
      <c r="AC50">
        <v>-1.3804634658876691E-2</v>
      </c>
    </row>
    <row r="51" spans="1:29">
      <c r="A51" s="251" t="s">
        <v>120</v>
      </c>
      <c r="B51" s="504">
        <f t="shared" ref="B51:D51" si="12">B31</f>
        <v>4.8778170447590026E-4</v>
      </c>
      <c r="C51" s="504">
        <f t="shared" si="12"/>
        <v>1.4810008758928735E-3</v>
      </c>
      <c r="D51" s="504">
        <f t="shared" si="12"/>
        <v>6.0536835205314652E-4</v>
      </c>
      <c r="E51" s="509">
        <f>'Final Portfolio'!D12*0.6</f>
        <v>4.2000000000000003E-2</v>
      </c>
      <c r="F51" s="506">
        <f t="shared" si="4"/>
        <v>4.3272128213594514E-3</v>
      </c>
      <c r="M51" s="1">
        <v>45330</v>
      </c>
      <c r="N51" s="132">
        <v>-6.1266413336374308E-4</v>
      </c>
      <c r="O51" s="132">
        <v>-1.1697218762931638E-3</v>
      </c>
      <c r="P51" s="132">
        <v>4.8402178905187498E-3</v>
      </c>
      <c r="Q51" s="132">
        <v>8.7503235370019646E-3</v>
      </c>
      <c r="R51" s="132">
        <v>0.12015015333807232</v>
      </c>
      <c r="S51" s="132">
        <v>4.2894147687726637E-3</v>
      </c>
      <c r="T51" s="132">
        <v>1.3135891977172939E-3</v>
      </c>
      <c r="U51" s="132">
        <v>1.8172728547861571E-2</v>
      </c>
      <c r="V51" s="132">
        <v>-8.3944306481920083E-3</v>
      </c>
      <c r="W51" s="132">
        <v>3.5994287101449272E-3</v>
      </c>
      <c r="X51" s="132">
        <v>5.9710845344933326E-4</v>
      </c>
      <c r="Y51">
        <v>2.9352427425051908E-4</v>
      </c>
      <c r="Z51">
        <v>-1.9888503127127592E-3</v>
      </c>
      <c r="AA51">
        <v>-3.5722808890757802E-3</v>
      </c>
      <c r="AB51">
        <v>-3.8739751217305046E-3</v>
      </c>
      <c r="AC51">
        <v>-4.0290354178574633E-3</v>
      </c>
    </row>
    <row r="52" spans="1:29">
      <c r="A52" s="73" t="s">
        <v>47</v>
      </c>
      <c r="B52" s="504">
        <f t="shared" ref="B52:D52" si="13">B32</f>
        <v>-2.6454034777597226E-5</v>
      </c>
      <c r="C52" s="504">
        <f t="shared" si="13"/>
        <v>2.0658367470892253E-3</v>
      </c>
      <c r="D52" s="504">
        <f t="shared" si="13"/>
        <v>4.2676814656241911E-6</v>
      </c>
      <c r="E52" s="509">
        <f>'Final Portfolio'!R3*0.4</f>
        <v>1.072E-2</v>
      </c>
      <c r="F52" s="506">
        <f t="shared" si="4"/>
        <v>-0.1702140179364747</v>
      </c>
      <c r="M52" s="1">
        <v>45331</v>
      </c>
      <c r="N52" s="132">
        <v>2.1043579239741934E-2</v>
      </c>
      <c r="O52" s="132">
        <v>3.4289228400740091E-3</v>
      </c>
      <c r="P52" s="132">
        <v>1.6260541322250577E-2</v>
      </c>
      <c r="Q52" s="132">
        <v>4.7194906759860543E-3</v>
      </c>
      <c r="R52" s="132">
        <v>-1.8906788048329917E-2</v>
      </c>
      <c r="S52" s="132">
        <v>5.4664913807083316E-3</v>
      </c>
      <c r="T52" s="132">
        <v>-3.203816692038505E-3</v>
      </c>
      <c r="U52" s="132">
        <v>-1.8207724914521151E-2</v>
      </c>
      <c r="V52" s="132">
        <v>3.1285594571006583E-4</v>
      </c>
      <c r="W52" s="132">
        <v>-6.3219612898550723E-3</v>
      </c>
      <c r="X52" s="132">
        <v>2.7835228023633182E-2</v>
      </c>
      <c r="Y52">
        <v>5.6087997224959119E-4</v>
      </c>
      <c r="Z52">
        <v>8.8421754620529548E-4</v>
      </c>
      <c r="AA52">
        <v>-1.0653976582224284E-3</v>
      </c>
      <c r="AB52">
        <v>-3.8688944344863634E-3</v>
      </c>
      <c r="AC52">
        <v>-4.8887891260180677E-3</v>
      </c>
    </row>
    <row r="53" spans="1:29">
      <c r="A53" s="73" t="s">
        <v>48</v>
      </c>
      <c r="B53" s="504">
        <f t="shared" ref="B53:D53" si="14">B33</f>
        <v>-9.9966130867073578E-5</v>
      </c>
      <c r="C53" s="504">
        <f t="shared" si="14"/>
        <v>4.6313123842689589E-3</v>
      </c>
      <c r="D53" s="504">
        <f t="shared" si="14"/>
        <v>2.1449054400683032E-5</v>
      </c>
      <c r="E53" s="509">
        <f>'Final Portfolio'!R4*0.4</f>
        <v>8.6400000000000005E-2</v>
      </c>
      <c r="F53" s="506">
        <f t="shared" si="4"/>
        <v>-9.1798270973133367E-2</v>
      </c>
      <c r="M53" s="1">
        <v>45336</v>
      </c>
      <c r="N53" s="132">
        <v>2.6139237437385505E-2</v>
      </c>
      <c r="O53" s="132">
        <v>-3.9276532804455328E-3</v>
      </c>
      <c r="P53" s="132">
        <v>8.7817609999479296E-3</v>
      </c>
      <c r="Q53" s="132">
        <v>1.4300611100414768E-2</v>
      </c>
      <c r="R53" s="132">
        <v>1.0815731273132387E-2</v>
      </c>
      <c r="S53" s="132">
        <v>4.0052303584274963E-3</v>
      </c>
      <c r="T53" s="132">
        <v>9.7349850318851098E-4</v>
      </c>
      <c r="U53" s="132">
        <v>4.4215163326805189E-3</v>
      </c>
      <c r="V53" s="132">
        <v>-4.6035357545991537E-3</v>
      </c>
      <c r="W53" s="132">
        <v>-7.1602612898550725E-3</v>
      </c>
      <c r="X53" s="132">
        <v>1.4834005062059716E-2</v>
      </c>
      <c r="Y53">
        <v>-2.4613291726856374E-3</v>
      </c>
      <c r="Z53">
        <v>-4.0698393307576361E-3</v>
      </c>
      <c r="AA53">
        <v>-4.815853408071097E-3</v>
      </c>
      <c r="AB53">
        <v>-3.8638152985806134E-3</v>
      </c>
      <c r="AC53">
        <v>-3.11750630747818E-3</v>
      </c>
    </row>
    <row r="54" spans="1:29">
      <c r="A54" s="73" t="s">
        <v>49</v>
      </c>
      <c r="B54" s="504">
        <f t="shared" ref="B54:D54" si="15">B34</f>
        <v>-1.8921625262515121E-4</v>
      </c>
      <c r="C54" s="504">
        <f t="shared" si="15"/>
        <v>6.604023273259871E-3</v>
      </c>
      <c r="D54" s="504">
        <f t="shared" si="15"/>
        <v>4.3613123393758025E-5</v>
      </c>
      <c r="E54" s="509">
        <f>'Final Portfolio'!R5*0.4</f>
        <v>9.2079999999999995E-2</v>
      </c>
      <c r="F54" s="506">
        <f t="shared" si="4"/>
        <v>-7.7891395848535841E-2</v>
      </c>
      <c r="M54" s="1">
        <v>45337</v>
      </c>
      <c r="N54" s="132">
        <v>1.1505998658218415E-4</v>
      </c>
      <c r="O54" s="132">
        <v>3.6080843316199445E-4</v>
      </c>
      <c r="P54" s="132">
        <v>-5.1535288356962528E-3</v>
      </c>
      <c r="Q54" s="132">
        <v>-2.18842904570055E-2</v>
      </c>
      <c r="R54" s="132">
        <v>9.8912355630026288E-3</v>
      </c>
      <c r="S54" s="132">
        <v>1.8795812855785404E-3</v>
      </c>
      <c r="T54" s="132">
        <v>1.6654107088810325E-2</v>
      </c>
      <c r="U54" s="132">
        <v>2.5648479149071323E-2</v>
      </c>
      <c r="V54" s="132">
        <v>1.1348450434159996E-2</v>
      </c>
      <c r="W54" s="132">
        <v>-7.5829612898550723E-3</v>
      </c>
      <c r="X54" s="132">
        <v>-4.9294482950795323E-3</v>
      </c>
      <c r="Y54">
        <v>-1.5121319450199055E-4</v>
      </c>
      <c r="Z54">
        <v>-2.2449861756126126E-3</v>
      </c>
      <c r="AA54">
        <v>-4.394176506111497E-3</v>
      </c>
      <c r="AB54">
        <v>-8.0496878821812046E-3</v>
      </c>
      <c r="AC54">
        <v>-9.1773053884536045E-3</v>
      </c>
    </row>
    <row r="55" spans="1:29">
      <c r="A55" s="73" t="s">
        <v>50</v>
      </c>
      <c r="B55" s="504">
        <f t="shared" ref="B55:D55" si="16">B35</f>
        <v>-3.5502283925513184E-4</v>
      </c>
      <c r="C55" s="504">
        <f t="shared" si="16"/>
        <v>9.5488611297490922E-3</v>
      </c>
      <c r="D55" s="504">
        <f t="shared" si="16"/>
        <v>9.1180748875233097E-5</v>
      </c>
      <c r="E55" s="509">
        <f>'Final Portfolio'!R6*0.4</f>
        <v>0.10200000000000001</v>
      </c>
      <c r="F55" s="506">
        <f t="shared" si="4"/>
        <v>-7.1233958516923337E-2</v>
      </c>
      <c r="M55" s="1">
        <v>45338</v>
      </c>
      <c r="N55" s="132">
        <v>-7.2086907905228254E-3</v>
      </c>
      <c r="O55" s="132">
        <v>-4.7153355780129597E-3</v>
      </c>
      <c r="P55" s="132">
        <v>-2.3444561250149376E-3</v>
      </c>
      <c r="Q55" s="132">
        <v>-8.4402211977010859E-3</v>
      </c>
      <c r="R55" s="132">
        <v>-3.8859920413928523E-3</v>
      </c>
      <c r="S55" s="132">
        <v>9.5467429147588923E-3</v>
      </c>
      <c r="T55" s="132">
        <v>-5.2024400297510064E-3</v>
      </c>
      <c r="U55" s="132">
        <v>5.6626854885989501E-3</v>
      </c>
      <c r="V55" s="132">
        <v>-3.4948040272149159E-3</v>
      </c>
      <c r="W55" s="132">
        <v>-1.7670961289855073E-2</v>
      </c>
      <c r="X55" s="132">
        <v>2.08545414255483E-3</v>
      </c>
      <c r="Y55">
        <v>-7.7240980331942199E-4</v>
      </c>
      <c r="Z55">
        <v>-1.4628653387463724E-3</v>
      </c>
      <c r="AA55">
        <v>-2.7271613338207663E-3</v>
      </c>
      <c r="AB55">
        <v>-4.5469761087041536E-3</v>
      </c>
      <c r="AC55">
        <v>-6.5255745319046992E-3</v>
      </c>
    </row>
    <row r="56" spans="1:29" ht="16.2" thickBot="1">
      <c r="A56" s="73" t="s">
        <v>51</v>
      </c>
      <c r="B56" s="504">
        <f t="shared" ref="B56:D56" si="17">B36</f>
        <v>-3.9370902756143925E-4</v>
      </c>
      <c r="C56" s="504">
        <f t="shared" si="17"/>
        <v>1.4291799932294352E-2</v>
      </c>
      <c r="D56" s="504">
        <f t="shared" si="17"/>
        <v>2.0425554530472884E-4</v>
      </c>
      <c r="E56" s="509">
        <f>'Final Portfolio'!R7*0.4</f>
        <v>0.10884000000000001</v>
      </c>
      <c r="F56" s="506">
        <f t="shared" si="4"/>
        <v>-5.0300827699265742E-2</v>
      </c>
      <c r="M56" s="1">
        <v>45343</v>
      </c>
      <c r="N56" s="132">
        <v>-2.3417325174289454E-2</v>
      </c>
      <c r="O56" s="132">
        <v>2.9836004848736697E-3</v>
      </c>
      <c r="P56" s="132">
        <v>-2.6330819949542117E-3</v>
      </c>
      <c r="Q56" s="132">
        <v>3.4406034994259481E-3</v>
      </c>
      <c r="R56" s="132">
        <v>-1.7407911822838976E-2</v>
      </c>
      <c r="S56" s="132">
        <v>7.8541550038662301E-3</v>
      </c>
      <c r="T56" s="132">
        <v>9.6129333900764093E-3</v>
      </c>
      <c r="U56" s="132">
        <v>8.9510975068724068E-3</v>
      </c>
      <c r="V56" s="132">
        <v>-1.0247345417475628E-2</v>
      </c>
      <c r="W56" s="132">
        <v>7.8948187101449269E-3</v>
      </c>
      <c r="X56" s="132">
        <v>7.8815552516942472E-3</v>
      </c>
      <c r="Y56">
        <v>1.1817015243360169E-3</v>
      </c>
      <c r="Z56">
        <v>3.7574458200139433E-3</v>
      </c>
      <c r="AA56">
        <v>5.2099057133847713E-3</v>
      </c>
      <c r="AB56">
        <v>1.0238588167809188E-2</v>
      </c>
      <c r="AC56">
        <v>1.5309669733028853E-2</v>
      </c>
    </row>
    <row r="57" spans="1:29" ht="18.600000000000001" thickBot="1">
      <c r="A57" s="520" t="s">
        <v>233</v>
      </c>
      <c r="B57" s="521">
        <f>SUMPRODUCT(B42:B56,E42:E56)</f>
        <v>-1.5682680833291896E-4</v>
      </c>
      <c r="C57" s="522" cm="1">
        <f t="array" ref="C57">SQRT(MMULT(MMULT(TRANSPOSE(E42:E56),$AG$3:$AU$17),E42:E56))</f>
        <v>1.4373408837685895E-2</v>
      </c>
      <c r="D57" s="522">
        <f>C57^2</f>
        <v>2.06594881615267E-4</v>
      </c>
      <c r="E57" s="530">
        <f>SUM(E42:E56)</f>
        <v>1.0000399999999998</v>
      </c>
      <c r="F57" s="525">
        <f>(B57-$I$16)/C57</f>
        <v>-3.7440022766065451E-2</v>
      </c>
      <c r="M57" s="1">
        <v>45344</v>
      </c>
      <c r="N57" s="132">
        <v>-9.4975495804087637E-3</v>
      </c>
      <c r="O57" s="132">
        <v>1.1688896627593979E-2</v>
      </c>
      <c r="P57" s="132">
        <v>2.4083473629428476E-2</v>
      </c>
      <c r="Q57" s="132">
        <v>2.7926635800408937E-3</v>
      </c>
      <c r="R57" s="132">
        <v>1.093029341115851E-4</v>
      </c>
      <c r="S57" s="132">
        <v>1.308874903310066E-2</v>
      </c>
      <c r="T57" s="132">
        <v>-4.8519946131032575E-3</v>
      </c>
      <c r="U57" s="132">
        <v>1.1758246584453566E-3</v>
      </c>
      <c r="V57" s="132">
        <v>-1.1637539191011812E-4</v>
      </c>
      <c r="W57" s="132">
        <v>-1.7178528985507268E-4</v>
      </c>
      <c r="X57" s="132">
        <v>3.6048028435072196E-2</v>
      </c>
      <c r="Y57">
        <v>2.0421601149075053E-4</v>
      </c>
      <c r="Z57">
        <v>9.553887426963753E-3</v>
      </c>
      <c r="AA57">
        <v>1.6217239170768023E-2</v>
      </c>
      <c r="AB57">
        <v>2.9740867528485464E-2</v>
      </c>
      <c r="AC57">
        <v>4.9923239706517707E-2</v>
      </c>
    </row>
    <row r="58" spans="1:29">
      <c r="M58" s="1">
        <v>45345</v>
      </c>
      <c r="N58" s="132">
        <v>4.4358715782984509E-3</v>
      </c>
      <c r="O58" s="132">
        <v>-7.2172835957895493E-3</v>
      </c>
      <c r="P58" s="132">
        <v>-2.6228965053837205E-4</v>
      </c>
      <c r="Q58" s="132">
        <v>9.3422946613318132E-3</v>
      </c>
      <c r="R58" s="132">
        <v>3.737249063262435E-3</v>
      </c>
      <c r="S58" s="132">
        <v>1.2264652212308374E-3</v>
      </c>
      <c r="T58" s="132">
        <v>8.7636092415871482E-3</v>
      </c>
      <c r="U58" s="132">
        <v>-1.3136870549714688E-3</v>
      </c>
      <c r="V58" s="132">
        <v>-6.8821618749137579E-4</v>
      </c>
      <c r="W58" s="132">
        <v>-3.3986612898550725E-3</v>
      </c>
      <c r="X58" s="132">
        <v>5.2568602776906096E-3</v>
      </c>
      <c r="Y58">
        <v>-3.163056021038761E-3</v>
      </c>
      <c r="Z58">
        <v>-2.513511317996348E-3</v>
      </c>
      <c r="AA58">
        <v>3.9717089349726896E-3</v>
      </c>
      <c r="AB58">
        <v>5.3360055211840564E-3</v>
      </c>
      <c r="AC58">
        <v>-2.3417739404108856E-3</v>
      </c>
    </row>
    <row r="59" spans="1:29" ht="18.600000000000001" thickBot="1">
      <c r="A59" s="553" t="s">
        <v>16375</v>
      </c>
      <c r="B59" s="553"/>
      <c r="C59" s="553"/>
      <c r="D59" s="553"/>
      <c r="E59" s="553"/>
      <c r="F59" s="553"/>
      <c r="G59" s="553"/>
      <c r="H59" s="553"/>
      <c r="M59" s="1">
        <v>45350</v>
      </c>
      <c r="N59" s="132">
        <v>-2.2758553404943642E-2</v>
      </c>
      <c r="O59" s="132">
        <v>-1.3485517960727724E-2</v>
      </c>
      <c r="P59" s="132">
        <v>-6.2371107034004392E-3</v>
      </c>
      <c r="Q59" s="132">
        <v>-1.154382867812213E-2</v>
      </c>
      <c r="R59" s="132">
        <v>5.5836024856924377E-3</v>
      </c>
      <c r="S59" s="132">
        <v>6.5749175687930417E-3</v>
      </c>
      <c r="T59" s="132">
        <v>2.7421620365127883E-3</v>
      </c>
      <c r="U59" s="132">
        <v>-4.9206231141030073E-3</v>
      </c>
      <c r="V59" s="132">
        <v>2.0523338613175679E-2</v>
      </c>
      <c r="W59" s="132">
        <v>4.2812587101449277E-3</v>
      </c>
      <c r="X59" s="132">
        <v>-9.0285054590322905E-3</v>
      </c>
      <c r="Y59">
        <v>4.9231776815012633E-3</v>
      </c>
      <c r="Z59">
        <v>7.9888983651618395E-3</v>
      </c>
      <c r="AA59">
        <v>3.5537502728189168E-3</v>
      </c>
      <c r="AB59">
        <v>3.9146149547318711E-3</v>
      </c>
      <c r="AC59">
        <v>2.2208176133515995E-3</v>
      </c>
    </row>
    <row r="60" spans="1:29" ht="46.8">
      <c r="A60" s="540" t="s">
        <v>16353</v>
      </c>
      <c r="B60" s="541" t="s">
        <v>16357</v>
      </c>
      <c r="C60" s="542" t="s">
        <v>16374</v>
      </c>
      <c r="D60" s="543" t="s">
        <v>16370</v>
      </c>
      <c r="E60" s="544" t="s">
        <v>16371</v>
      </c>
      <c r="F60" s="545" t="s">
        <v>16372</v>
      </c>
      <c r="G60" s="544" t="s">
        <v>16373</v>
      </c>
      <c r="H60" s="546" t="s">
        <v>16372</v>
      </c>
      <c r="M60" s="1">
        <v>45351</v>
      </c>
      <c r="N60" s="132">
        <v>2.4127975209906456E-2</v>
      </c>
      <c r="O60" s="132">
        <v>-6.1062670876254072E-3</v>
      </c>
      <c r="P60" s="132">
        <v>1.2152220810133507E-2</v>
      </c>
      <c r="Q60" s="132">
        <v>4.5184093062603124E-3</v>
      </c>
      <c r="R60" s="132">
        <v>4.560518151608059E-3</v>
      </c>
      <c r="S60" s="132">
        <v>1.7620606774082299E-2</v>
      </c>
      <c r="T60" s="132">
        <v>4.6940887556367085E-3</v>
      </c>
      <c r="U60" s="132">
        <v>-3.7760491307007207E-3</v>
      </c>
      <c r="V60" s="132">
        <v>-1.8438481863423006E-2</v>
      </c>
      <c r="W60" s="132">
        <v>-7.5294612898550725E-3</v>
      </c>
      <c r="X60" s="132">
        <v>1.8380269228110355E-2</v>
      </c>
      <c r="Y60">
        <v>8.2837865386338927E-4</v>
      </c>
      <c r="Z60">
        <v>4.572509945194674E-3</v>
      </c>
      <c r="AA60">
        <v>1.8711372243773888E-3</v>
      </c>
      <c r="AB60">
        <v>-5.3123877735833545E-3</v>
      </c>
      <c r="AC60">
        <v>-1.7570008413532491E-2</v>
      </c>
    </row>
    <row r="61" spans="1:29">
      <c r="A61" s="547" t="s">
        <v>111</v>
      </c>
      <c r="B61" s="505">
        <f>E3</f>
        <v>0.06</v>
      </c>
      <c r="C61" s="531" cm="1">
        <f t="array" ref="C61:C69">AP23:AP31</f>
        <v>-2.5523369179953873E-5</v>
      </c>
      <c r="D61" s="503">
        <f>C61/$AP$32</f>
        <v>-0.1196639894198953</v>
      </c>
      <c r="E61" s="505" cm="1">
        <f t="array" ref="E61:E75">E22:E36</f>
        <v>9.6000000000000002E-2</v>
      </c>
      <c r="F61" s="503"/>
      <c r="G61" s="505" cm="1">
        <f t="array" ref="G61:G75">E42:E56</f>
        <v>0.252</v>
      </c>
      <c r="H61" s="548"/>
      <c r="M61" s="1">
        <v>45352</v>
      </c>
      <c r="N61" s="132">
        <v>7.32262695200176E-3</v>
      </c>
      <c r="O61" s="132">
        <v>-1.7678176854248665E-2</v>
      </c>
      <c r="P61" s="132">
        <v>-7.1888313613788779E-3</v>
      </c>
      <c r="Q61" s="132">
        <v>-1.060145266221239E-2</v>
      </c>
      <c r="R61" s="132">
        <v>-8.4820204922661097E-3</v>
      </c>
      <c r="S61" s="132">
        <v>-1.9875703059419863E-2</v>
      </c>
      <c r="T61" s="132">
        <v>-1.2957745161452646E-2</v>
      </c>
      <c r="U61" s="132">
        <v>-5.7049584455801557E-3</v>
      </c>
      <c r="V61" s="132">
        <v>-2.9974173867364784E-2</v>
      </c>
      <c r="W61" s="132">
        <v>5.2199487101449275E-3</v>
      </c>
      <c r="X61" s="132">
        <v>-3.498169579575119E-3</v>
      </c>
      <c r="Y61">
        <v>7.3978439590135126E-4</v>
      </c>
      <c r="Z61">
        <v>-7.4795486418234034E-3</v>
      </c>
      <c r="AA61">
        <v>-4.4198185293193694E-3</v>
      </c>
      <c r="AB61">
        <v>2.4875530142590536E-3</v>
      </c>
      <c r="AC61">
        <v>1.3133408150384241E-2</v>
      </c>
    </row>
    <row r="62" spans="1:29">
      <c r="A62" s="547" t="s">
        <v>112</v>
      </c>
      <c r="B62" s="505">
        <f t="shared" ref="B62:B75" si="18">E4</f>
        <v>0.06</v>
      </c>
      <c r="C62" s="531">
        <v>-9.1304593676584146E-6</v>
      </c>
      <c r="D62" s="503">
        <f>C62/$AP$32</f>
        <v>-4.2807326316009316E-2</v>
      </c>
      <c r="E62" s="505">
        <v>5.3999999999999999E-2</v>
      </c>
      <c r="F62" s="503"/>
      <c r="G62" s="505">
        <v>4.2000000000000003E-2</v>
      </c>
      <c r="H62" s="548"/>
      <c r="M62" s="1">
        <v>45357</v>
      </c>
      <c r="N62" s="132">
        <v>2.9914430815654987E-2</v>
      </c>
      <c r="O62" s="132">
        <v>-8.515766202653487E-3</v>
      </c>
      <c r="P62" s="132">
        <v>-3.9579058730803696E-3</v>
      </c>
      <c r="Q62" s="132">
        <v>2.3353217572149197E-3</v>
      </c>
      <c r="R62" s="132">
        <v>-2.7539088142074744E-2</v>
      </c>
      <c r="S62" s="132">
        <v>-2.6815834613931173E-3</v>
      </c>
      <c r="T62" s="132">
        <v>-1.6408001853336792E-2</v>
      </c>
      <c r="U62" s="132">
        <v>-1.024899702297143E-2</v>
      </c>
      <c r="V62" s="132">
        <v>-3.5473161542582963E-3</v>
      </c>
      <c r="W62" s="132">
        <v>-1.0707961289855072E-2</v>
      </c>
      <c r="X62" s="132">
        <v>-6.0963858569244708E-3</v>
      </c>
      <c r="Y62">
        <v>-8.6441456210443568E-4</v>
      </c>
      <c r="Z62">
        <v>1.4111550979304661E-3</v>
      </c>
      <c r="AA62">
        <v>1.0291130264499398E-3</v>
      </c>
      <c r="AB62">
        <v>2.4888333194191654E-3</v>
      </c>
      <c r="AC62">
        <v>3.1281380704475609E-3</v>
      </c>
    </row>
    <row r="63" spans="1:29">
      <c r="A63" s="547" t="s">
        <v>113</v>
      </c>
      <c r="B63" s="505">
        <f t="shared" si="18"/>
        <v>0.06</v>
      </c>
      <c r="C63" s="531">
        <v>-1.5454665627635016E-5</v>
      </c>
      <c r="D63" s="503">
        <f t="shared" ref="D63:D75" si="19">C63/$AP$32</f>
        <v>-7.2457790784370049E-2</v>
      </c>
      <c r="E63" s="505">
        <v>5.3999999999999999E-2</v>
      </c>
      <c r="F63" s="503"/>
      <c r="G63" s="505">
        <v>3.5999999999999997E-2</v>
      </c>
      <c r="H63" s="548"/>
      <c r="M63" s="1">
        <v>45358</v>
      </c>
      <c r="N63" s="132">
        <v>2.8342411915248951E-2</v>
      </c>
      <c r="O63" s="132">
        <v>-1.0226843936604226E-2</v>
      </c>
      <c r="P63" s="132">
        <v>7.9320850376496943E-3</v>
      </c>
      <c r="Q63" s="132">
        <v>-1.4465056369536582E-2</v>
      </c>
      <c r="R63" s="132">
        <v>-8.488954313982458E-3</v>
      </c>
      <c r="S63" s="132">
        <v>-9.3055607982815485E-4</v>
      </c>
      <c r="T63" s="132">
        <v>-3.0753773101463763E-2</v>
      </c>
      <c r="U63" s="132">
        <v>-1.7690661750901951E-3</v>
      </c>
      <c r="V63" s="132">
        <v>2.8230711387722187E-4</v>
      </c>
      <c r="W63" s="132">
        <v>1.3156678710144927E-2</v>
      </c>
      <c r="X63" s="132">
        <v>9.4311403098202157E-3</v>
      </c>
      <c r="Y63">
        <v>2.6454034777597226E-5</v>
      </c>
      <c r="Z63">
        <v>-4.3427811247143963E-3</v>
      </c>
      <c r="AA63">
        <v>-4.8327382918975483E-3</v>
      </c>
      <c r="AB63">
        <v>-7.4239538503322487E-3</v>
      </c>
      <c r="AC63">
        <v>-8.6427683312520816E-3</v>
      </c>
    </row>
    <row r="64" spans="1:29">
      <c r="A64" s="547" t="s">
        <v>114</v>
      </c>
      <c r="B64" s="505">
        <f t="shared" si="18"/>
        <v>0.06</v>
      </c>
      <c r="C64" s="531">
        <v>8.0860789033308873E-6</v>
      </c>
      <c r="D64" s="503">
        <f t="shared" si="19"/>
        <v>3.7910843725780193E-2</v>
      </c>
      <c r="E64" s="505">
        <v>5.3999999999999999E-2</v>
      </c>
      <c r="F64" s="503"/>
      <c r="G64" s="505">
        <v>3.5999999999999997E-2</v>
      </c>
      <c r="H64" s="548"/>
      <c r="M64" s="1">
        <v>45359</v>
      </c>
      <c r="N64" s="132">
        <v>-4.1466120524328458E-2</v>
      </c>
      <c r="O64" s="132">
        <v>1.4262940755195628E-2</v>
      </c>
      <c r="P64" s="132">
        <v>-3.1092259033619896E-3</v>
      </c>
      <c r="Q64" s="132">
        <v>1.6805794077363895E-2</v>
      </c>
      <c r="R64" s="132">
        <v>5.2105941188086285E-3</v>
      </c>
      <c r="S64" s="132">
        <v>-5.0441129810103579E-3</v>
      </c>
      <c r="T64" s="132">
        <v>6.3252921512245742E-3</v>
      </c>
      <c r="U64" s="132">
        <v>8.2159879942894747E-3</v>
      </c>
      <c r="V64" s="132">
        <v>-1.8685000926420892E-2</v>
      </c>
      <c r="W64" s="132">
        <v>3.1315838710144928E-2</v>
      </c>
      <c r="X64" s="132">
        <v>-4.3215570166565539E-3</v>
      </c>
      <c r="Y64">
        <v>1.0966404255740765E-3</v>
      </c>
      <c r="Z64">
        <v>9.9966130867073578E-5</v>
      </c>
      <c r="AA64">
        <v>-1.0676486478163722E-3</v>
      </c>
      <c r="AB64">
        <v>-3.1827510983286783E-3</v>
      </c>
      <c r="AC64">
        <v>-4.1084694173155528E-3</v>
      </c>
    </row>
    <row r="65" spans="1:29">
      <c r="A65" s="547" t="s">
        <v>115</v>
      </c>
      <c r="B65" s="505">
        <f t="shared" si="18"/>
        <v>0.06</v>
      </c>
      <c r="C65" s="531">
        <v>-8.8027015956580332E-6</v>
      </c>
      <c r="D65" s="503">
        <f t="shared" si="19"/>
        <v>-4.1270663883851012E-2</v>
      </c>
      <c r="E65" s="505">
        <v>5.3999999999999999E-2</v>
      </c>
      <c r="F65" s="503"/>
      <c r="G65" s="505">
        <v>4.2000000000000003E-2</v>
      </c>
      <c r="H65" s="548"/>
      <c r="M65" s="1">
        <v>45364</v>
      </c>
      <c r="N65" s="132">
        <v>-4.0909840744523578E-2</v>
      </c>
      <c r="O65" s="132">
        <v>-9.8628007996526285E-3</v>
      </c>
      <c r="P65" s="132">
        <v>1.939388668970754E-3</v>
      </c>
      <c r="Q65" s="132">
        <v>3.5956949954883575E-3</v>
      </c>
      <c r="R65" s="132">
        <v>2.6050185195512915E-3</v>
      </c>
      <c r="S65" s="132">
        <v>7.4911408480682496E-3</v>
      </c>
      <c r="T65" s="132">
        <v>2.7664957325859277E-2</v>
      </c>
      <c r="U65" s="132">
        <v>1.6305053932883184E-2</v>
      </c>
      <c r="V65" s="132">
        <v>-8.1960420992451821E-3</v>
      </c>
      <c r="W65" s="132">
        <v>2.5265718710144925E-2</v>
      </c>
      <c r="X65" s="132">
        <v>8.9762190361338118E-3</v>
      </c>
      <c r="Y65">
        <v>-4.0591663577973875E-3</v>
      </c>
      <c r="Z65">
        <v>-3.0339376995855709E-3</v>
      </c>
      <c r="AA65">
        <v>4.8132252912480742E-3</v>
      </c>
      <c r="AB65">
        <v>1.6821112393324716E-2</v>
      </c>
      <c r="AC65">
        <v>4.0567160314499494E-2</v>
      </c>
    </row>
    <row r="66" spans="1:29">
      <c r="A66" s="547" t="s">
        <v>116</v>
      </c>
      <c r="B66" s="505">
        <f t="shared" si="18"/>
        <v>0.06</v>
      </c>
      <c r="C66" s="531">
        <v>7.417223152899793E-6</v>
      </c>
      <c r="D66" s="503">
        <f t="shared" si="19"/>
        <v>3.4774974519849317E-2</v>
      </c>
      <c r="E66" s="505">
        <v>5.3999999999999999E-2</v>
      </c>
      <c r="F66" s="503"/>
      <c r="G66" s="505">
        <v>3.5999999999999997E-2</v>
      </c>
      <c r="H66" s="548"/>
      <c r="M66" s="1">
        <v>45365</v>
      </c>
      <c r="N66" s="132">
        <v>-3.0738981090427321E-3</v>
      </c>
      <c r="O66" s="132">
        <v>1.7766077938201948E-2</v>
      </c>
      <c r="P66" s="132">
        <v>3.1396455435080795E-2</v>
      </c>
      <c r="Q66" s="132">
        <v>8.2685510207521334E-4</v>
      </c>
      <c r="R66" s="132">
        <v>2.7735300121019962E-3</v>
      </c>
      <c r="S66" s="132">
        <v>9.2347512917070485E-3</v>
      </c>
      <c r="T66" s="132">
        <v>-1.6742305401030385E-2</v>
      </c>
      <c r="U66" s="132">
        <v>1.9412659990020963E-2</v>
      </c>
      <c r="V66" s="132">
        <v>-7.2555544224584749E-5</v>
      </c>
      <c r="W66" s="132">
        <v>4.6053487101449277E-3</v>
      </c>
      <c r="X66" s="132">
        <v>1.9360487337790874E-2</v>
      </c>
      <c r="Y66">
        <v>-1.6582418332839282E-3</v>
      </c>
      <c r="Z66">
        <v>2.7188345077905625E-3</v>
      </c>
      <c r="AA66">
        <v>6.5086768502251756E-3</v>
      </c>
      <c r="AB66">
        <v>-3.9036430027239604E-3</v>
      </c>
      <c r="AC66">
        <v>-1.4660596201750758E-3</v>
      </c>
    </row>
    <row r="67" spans="1:29">
      <c r="A67" s="547" t="s">
        <v>117</v>
      </c>
      <c r="B67" s="505">
        <f t="shared" si="18"/>
        <v>0.06</v>
      </c>
      <c r="C67" s="531">
        <v>-1.9461004775516797E-5</v>
      </c>
      <c r="D67" s="503">
        <f t="shared" si="19"/>
        <v>-9.1241146618958338E-2</v>
      </c>
      <c r="E67" s="505">
        <v>5.3999999999999999E-2</v>
      </c>
      <c r="F67" s="503"/>
      <c r="G67" s="505">
        <v>3.5999999999999997E-2</v>
      </c>
      <c r="H67" s="548"/>
      <c r="M67" s="1">
        <v>45366</v>
      </c>
      <c r="N67" s="132">
        <v>-7.6738387500979081E-4</v>
      </c>
      <c r="O67" s="132">
        <v>-1.7419743178482849E-3</v>
      </c>
      <c r="P67" s="132">
        <v>-2.0179077410278079E-2</v>
      </c>
      <c r="Q67" s="132">
        <v>-1.6332557276257081E-2</v>
      </c>
      <c r="R67" s="132">
        <v>-5.7165765636026122E-4</v>
      </c>
      <c r="S67" s="132">
        <v>-7.0657999469167908E-3</v>
      </c>
      <c r="T67" s="132">
        <v>3.22715419112799E-2</v>
      </c>
      <c r="U67" s="132">
        <v>2.986042510780937E-4</v>
      </c>
      <c r="V67" s="132">
        <v>7.879537001199588E-3</v>
      </c>
      <c r="W67" s="132">
        <v>-2.8158461289855073E-2</v>
      </c>
      <c r="X67" s="132">
        <v>-2.374158978842518E-2</v>
      </c>
      <c r="Y67">
        <v>-1.0364334762942666E-3</v>
      </c>
      <c r="Z67">
        <v>-2.7727561976469144E-3</v>
      </c>
      <c r="AA67">
        <v>-2.7475077695585499E-3</v>
      </c>
      <c r="AB67">
        <v>8.9322305467268558E-3</v>
      </c>
      <c r="AC67">
        <v>7.8851955321923798E-3</v>
      </c>
    </row>
    <row r="68" spans="1:29">
      <c r="A68" s="547" t="s">
        <v>118</v>
      </c>
      <c r="B68" s="505">
        <f t="shared" si="18"/>
        <v>0.06</v>
      </c>
      <c r="C68" s="531">
        <v>-2.8419312450734678E-6</v>
      </c>
      <c r="D68" s="503">
        <f t="shared" si="19"/>
        <v>-1.3324135542012951E-2</v>
      </c>
      <c r="E68" s="505">
        <v>5.3999999999999999E-2</v>
      </c>
      <c r="F68" s="503"/>
      <c r="G68" s="505">
        <v>3.5999999999999997E-2</v>
      </c>
      <c r="H68" s="548"/>
      <c r="M68" s="1">
        <v>45371</v>
      </c>
      <c r="N68" s="132">
        <v>7.0151700754850837E-3</v>
      </c>
      <c r="O68" s="132">
        <v>1.683492001945874E-2</v>
      </c>
      <c r="P68" s="132">
        <v>1.125561317628182E-2</v>
      </c>
      <c r="Q68" s="132">
        <v>1.0952915309210571E-2</v>
      </c>
      <c r="R68" s="132">
        <v>1.9115059781451879E-2</v>
      </c>
      <c r="S68" s="132">
        <v>1.6506083201304662E-2</v>
      </c>
      <c r="T68" s="132">
        <v>3.2969307602491837E-2</v>
      </c>
      <c r="U68" s="132">
        <v>-1.0358082618919452E-2</v>
      </c>
      <c r="V68" s="132">
        <v>3.8637252877135597E-2</v>
      </c>
      <c r="W68" s="132">
        <v>5.126558710144927E-3</v>
      </c>
      <c r="X68" s="132">
        <v>1.4961547514377657E-2</v>
      </c>
      <c r="Y68">
        <v>2.0363334023483959E-4</v>
      </c>
      <c r="Z68">
        <v>3.2434307198142827E-3</v>
      </c>
      <c r="AA68">
        <v>3.134590024719735E-3</v>
      </c>
      <c r="AB68">
        <v>-3.5722396316452637E-4</v>
      </c>
      <c r="AC68">
        <v>-4.2656209479311263E-3</v>
      </c>
    </row>
    <row r="69" spans="1:29">
      <c r="A69" s="547" t="s">
        <v>119</v>
      </c>
      <c r="B69" s="505">
        <f t="shared" si="18"/>
        <v>0.06</v>
      </c>
      <c r="C69" s="531">
        <v>-2.0213427902743787E-5</v>
      </c>
      <c r="D69" s="503">
        <f t="shared" si="19"/>
        <v>-9.476881385211075E-2</v>
      </c>
      <c r="E69" s="505">
        <v>5.3999999999999999E-2</v>
      </c>
      <c r="F69" s="503"/>
      <c r="G69" s="505">
        <v>4.2000000000000003E-2</v>
      </c>
      <c r="H69" s="548"/>
      <c r="M69" s="1">
        <v>45372</v>
      </c>
      <c r="N69" s="132">
        <v>1.1060957504651255E-2</v>
      </c>
      <c r="O69" s="132">
        <v>-3.6591984248614318E-2</v>
      </c>
      <c r="P69" s="132">
        <v>1.4334632261179314E-2</v>
      </c>
      <c r="Q69" s="132">
        <v>1.166375462880483E-2</v>
      </c>
      <c r="R69" s="132">
        <v>6.495356976130448E-3</v>
      </c>
      <c r="S69" s="132">
        <v>2.4508946617125788E-2</v>
      </c>
      <c r="T69" s="132">
        <v>1.6354992555844498E-2</v>
      </c>
      <c r="U69" s="132">
        <v>7.2921296101241644E-3</v>
      </c>
      <c r="V69" s="132">
        <v>3.8391137993968307E-3</v>
      </c>
      <c r="W69" s="132">
        <v>-2.7747961289855076E-2</v>
      </c>
      <c r="X69" s="132">
        <v>4.5195753586842339E-3</v>
      </c>
      <c r="Y69">
        <v>1.1505153632792209E-4</v>
      </c>
      <c r="Z69">
        <v>-6.8468633236537556E-4</v>
      </c>
      <c r="AA69">
        <v>-6.5095106512934092E-4</v>
      </c>
      <c r="AB69">
        <v>3.2099451022996445E-3</v>
      </c>
      <c r="AC69">
        <v>6.0159195727278675E-3</v>
      </c>
    </row>
    <row r="70" spans="1:29">
      <c r="A70" s="547" t="s">
        <v>120</v>
      </c>
      <c r="B70" s="505">
        <f t="shared" si="18"/>
        <v>0.06</v>
      </c>
      <c r="C70" s="531" cm="1">
        <f t="array" ref="C70:C75">AP33:AP38</f>
        <v>-1.1954084591255356E-5</v>
      </c>
      <c r="D70" s="503">
        <f t="shared" si="19"/>
        <v>-5.6045635745300131E-2</v>
      </c>
      <c r="E70" s="505">
        <v>0.06</v>
      </c>
      <c r="F70" s="503"/>
      <c r="G70" s="505">
        <v>4.2000000000000003E-2</v>
      </c>
      <c r="H70" s="548"/>
      <c r="M70" s="1">
        <v>45373</v>
      </c>
      <c r="N70" s="132">
        <v>-3.6207318685386671E-3</v>
      </c>
      <c r="O70" s="132">
        <v>-3.2122759260242461E-3</v>
      </c>
      <c r="P70" s="132">
        <v>-9.8559337701256688E-3</v>
      </c>
      <c r="Q70" s="132">
        <v>-9.9687166222198025E-3</v>
      </c>
      <c r="R70" s="132">
        <v>-1.5581812654024488E-2</v>
      </c>
      <c r="S70" s="132">
        <v>6.570141937336739E-2</v>
      </c>
      <c r="T70" s="132">
        <v>-1.8189383388390708E-2</v>
      </c>
      <c r="U70" s="132">
        <v>-8.9552641385304173E-3</v>
      </c>
      <c r="V70" s="132">
        <v>-2.6048847999715638E-3</v>
      </c>
      <c r="W70" s="132">
        <v>8.570528871014492E-2</v>
      </c>
      <c r="X70" s="132">
        <v>-4.4212839482671981E-3</v>
      </c>
      <c r="Y70">
        <v>-1.4774383926816996E-3</v>
      </c>
      <c r="Z70">
        <v>-1.2069621152825676E-3</v>
      </c>
      <c r="AA70">
        <v>-6.5077360092989417E-4</v>
      </c>
      <c r="AB70">
        <v>-6.0356959062284497E-3</v>
      </c>
      <c r="AC70">
        <v>-6.1232736653475733E-3</v>
      </c>
    </row>
    <row r="71" spans="1:29">
      <c r="A71" s="549" t="s">
        <v>47</v>
      </c>
      <c r="B71" s="505">
        <f t="shared" si="18"/>
        <v>8.0000000000000016E-2</v>
      </c>
      <c r="C71" s="531">
        <v>1.2658524999779853E-7</v>
      </c>
      <c r="D71" s="503">
        <f t="shared" si="19"/>
        <v>5.9348340376428081E-4</v>
      </c>
      <c r="E71" s="505">
        <v>0.39448</v>
      </c>
      <c r="F71" s="503"/>
      <c r="G71" s="505">
        <v>1.072E-2</v>
      </c>
      <c r="H71" s="548"/>
      <c r="M71" s="1">
        <v>45378</v>
      </c>
      <c r="N71" s="132">
        <v>4.0940183038435558E-2</v>
      </c>
      <c r="O71" s="132">
        <v>1.845628212003014E-2</v>
      </c>
      <c r="P71" s="132">
        <v>-3.1509830049554766E-3</v>
      </c>
      <c r="Q71" s="132">
        <v>2.2204477106758267E-3</v>
      </c>
      <c r="R71" s="132">
        <v>5.9799964823238211E-3</v>
      </c>
      <c r="S71" s="132">
        <v>-5.290630231208444E-3</v>
      </c>
      <c r="T71" s="132">
        <v>9.1857893895158672E-3</v>
      </c>
      <c r="U71" s="132">
        <v>5.0364431821526938E-3</v>
      </c>
      <c r="V71" s="132">
        <v>2.0768708487285736E-2</v>
      </c>
      <c r="W71" s="132">
        <v>-6.1867661289855068E-2</v>
      </c>
      <c r="X71" s="132">
        <v>5.9016416749207304E-3</v>
      </c>
      <c r="Y71">
        <v>2.0652803799598623E-3</v>
      </c>
      <c r="Z71">
        <v>-9.4527796845686506E-4</v>
      </c>
      <c r="AA71">
        <v>-8.1693269314839622E-3</v>
      </c>
      <c r="AB71">
        <v>-1.2351505661157407E-2</v>
      </c>
      <c r="AC71">
        <v>-2.7731480750950423E-2</v>
      </c>
    </row>
    <row r="72" spans="1:29">
      <c r="A72" s="549" t="s">
        <v>48</v>
      </c>
      <c r="B72" s="505">
        <f t="shared" si="18"/>
        <v>8.0000000000000016E-2</v>
      </c>
      <c r="C72" s="531">
        <v>2.4672044758886092E-6</v>
      </c>
      <c r="D72" s="503">
        <f t="shared" si="19"/>
        <v>1.1567263248745848E-2</v>
      </c>
      <c r="E72" s="505">
        <v>8.8000000000000014E-4</v>
      </c>
      <c r="F72" s="503"/>
      <c r="G72" s="505">
        <v>8.6400000000000005E-2</v>
      </c>
      <c r="H72" s="548"/>
      <c r="M72" s="1">
        <v>45379</v>
      </c>
      <c r="N72" s="132">
        <v>1.0142579458083008E-2</v>
      </c>
      <c r="O72" s="132">
        <v>-1.0910448454641177E-2</v>
      </c>
      <c r="P72" s="132">
        <v>-1.9544835774713554E-3</v>
      </c>
      <c r="Q72" s="132">
        <v>2.9645343751277418E-3</v>
      </c>
      <c r="R72" s="132">
        <v>1.1013832205383531E-2</v>
      </c>
      <c r="S72" s="132">
        <v>7.3651567872388291E-3</v>
      </c>
      <c r="T72" s="132">
        <v>1.521415011065164E-2</v>
      </c>
      <c r="U72" s="132">
        <v>9.3488432368883483E-3</v>
      </c>
      <c r="V72" s="132">
        <v>4.8669731993150602E-3</v>
      </c>
      <c r="W72" s="132">
        <v>-5.2203261289855071E-2</v>
      </c>
      <c r="X72" s="132">
        <v>2.7591939634888239E-3</v>
      </c>
      <c r="Y72">
        <v>-4.474075439278284E-3</v>
      </c>
      <c r="Z72">
        <v>-1.2058748113112643E-3</v>
      </c>
      <c r="AA72">
        <v>8.1946566543176381E-3</v>
      </c>
      <c r="AB72">
        <v>1.4668158293421258E-2</v>
      </c>
      <c r="AC72">
        <v>1.1415253303606066E-2</v>
      </c>
    </row>
    <row r="73" spans="1:29">
      <c r="A73" s="549" t="s">
        <v>49</v>
      </c>
      <c r="B73" s="505">
        <f t="shared" si="18"/>
        <v>8.0000000000000016E-2</v>
      </c>
      <c r="C73" s="531">
        <v>3.0206510532839593E-6</v>
      </c>
      <c r="D73" s="503">
        <f t="shared" si="19"/>
        <v>1.4162047068819641E-2</v>
      </c>
      <c r="E73" s="505">
        <v>0</v>
      </c>
      <c r="F73" s="503"/>
      <c r="G73" s="505">
        <v>9.2079999999999995E-2</v>
      </c>
      <c r="H73" s="548"/>
      <c r="M73" s="1">
        <v>45385</v>
      </c>
      <c r="N73" s="132">
        <v>-7.9016120378981369E-2</v>
      </c>
      <c r="O73" s="132">
        <v>6.807745733751978E-3</v>
      </c>
      <c r="P73" s="132">
        <v>-2.7698091748290521E-4</v>
      </c>
      <c r="Q73" s="132">
        <v>-1.00940682288501E-2</v>
      </c>
      <c r="R73" s="132">
        <v>-2.9392202799039438E-2</v>
      </c>
      <c r="S73" s="132">
        <v>1.4903985544560976E-2</v>
      </c>
      <c r="T73" s="132">
        <v>6.7675411582947022E-3</v>
      </c>
      <c r="U73" s="132">
        <v>6.9455056276252029E-3</v>
      </c>
      <c r="V73" s="132">
        <v>-1.4838915120609197E-2</v>
      </c>
      <c r="W73" s="132">
        <v>-8.7486128985507267E-4</v>
      </c>
      <c r="X73" s="132">
        <v>1.1590866696973776E-2</v>
      </c>
      <c r="Y73">
        <v>8.2129639104363173E-4</v>
      </c>
      <c r="Z73">
        <v>-2.2478012915615191E-3</v>
      </c>
      <c r="AA73">
        <v>-3.1643892651424927E-3</v>
      </c>
      <c r="AB73">
        <v>-7.4378992079559168E-3</v>
      </c>
      <c r="AC73">
        <v>-4.1922469510619488E-2</v>
      </c>
    </row>
    <row r="74" spans="1:29">
      <c r="A74" s="549" t="s">
        <v>50</v>
      </c>
      <c r="B74" s="505">
        <f t="shared" si="18"/>
        <v>8.0000000000000016E-2</v>
      </c>
      <c r="C74" s="531">
        <v>2.5315489852492315E-7</v>
      </c>
      <c r="D74" s="503">
        <f t="shared" si="19"/>
        <v>1.1868936614557021E-3</v>
      </c>
      <c r="E74" s="505">
        <v>0</v>
      </c>
      <c r="F74" s="503"/>
      <c r="G74" s="505">
        <v>0.10200000000000001</v>
      </c>
      <c r="H74" s="548"/>
      <c r="M74" s="1">
        <v>45386</v>
      </c>
      <c r="N74" s="132">
        <v>-1.5513165460500904E-2</v>
      </c>
      <c r="O74" s="132">
        <v>-6.8945588130767694E-3</v>
      </c>
      <c r="P74" s="132">
        <v>-8.0329125588833317E-3</v>
      </c>
      <c r="Q74" s="132">
        <v>-1.4415620123375422E-2</v>
      </c>
      <c r="R74" s="132">
        <v>-1.7916780333532625E-2</v>
      </c>
      <c r="S74" s="132">
        <v>-1.1441880204098849E-2</v>
      </c>
      <c r="T74" s="132">
        <v>-3.6431157124703684E-2</v>
      </c>
      <c r="U74" s="132">
        <v>3.5279826630708585E-4</v>
      </c>
      <c r="V74" s="132">
        <v>-1.101375490372325E-2</v>
      </c>
      <c r="W74" s="132">
        <v>-2.4301861289855075E-2</v>
      </c>
      <c r="X74" s="132">
        <v>-1.5152356452895102E-2</v>
      </c>
      <c r="Y74">
        <v>9.9887270521611016E-4</v>
      </c>
      <c r="Z74">
        <v>1.9296571865591579E-3</v>
      </c>
      <c r="AA74">
        <v>-5.2486627589509562E-3</v>
      </c>
      <c r="AB74">
        <v>-1.7899816344141079E-2</v>
      </c>
      <c r="AC74">
        <v>8.4104587519116206E-3</v>
      </c>
    </row>
    <row r="75" spans="1:29" ht="16.2" thickBot="1">
      <c r="A75" s="549" t="s">
        <v>51</v>
      </c>
      <c r="B75" s="505">
        <f t="shared" si="18"/>
        <v>8.0000000000000016E-2</v>
      </c>
      <c r="C75" s="532">
        <v>2.6577380578837928E-6</v>
      </c>
      <c r="D75" s="503">
        <f t="shared" si="19"/>
        <v>1.2460562576873483E-2</v>
      </c>
      <c r="E75" s="527">
        <v>4.64E-3</v>
      </c>
      <c r="F75" s="533"/>
      <c r="G75" s="527">
        <v>0.10884000000000001</v>
      </c>
      <c r="H75" s="550"/>
      <c r="M75" s="1">
        <v>45387</v>
      </c>
      <c r="N75" s="132">
        <v>-2.5738596700620335E-2</v>
      </c>
      <c r="O75" s="132">
        <v>3.0577627431903598E-3</v>
      </c>
      <c r="P75" s="132">
        <v>1.6906170192281966E-2</v>
      </c>
      <c r="Q75" s="132">
        <v>8.1978583983831239E-3</v>
      </c>
      <c r="R75" s="132">
        <v>9.5214055200144448E-3</v>
      </c>
      <c r="S75" s="132">
        <v>-7.4041907920558824E-3</v>
      </c>
      <c r="T75" s="132">
        <v>9.6563152328087466E-3</v>
      </c>
      <c r="U75" s="132">
        <v>5.0241683009800801E-3</v>
      </c>
      <c r="V75" s="132">
        <v>-2.460418931881648E-3</v>
      </c>
      <c r="W75" s="132">
        <v>-3.3835612898550724E-3</v>
      </c>
      <c r="X75" s="132">
        <v>2.6750755916804356E-2</v>
      </c>
      <c r="Y75">
        <v>-2.0026593309039704E-3</v>
      </c>
      <c r="Z75">
        <v>-3.5482192631774716E-3</v>
      </c>
      <c r="AA75">
        <v>4.8132252912480742E-3</v>
      </c>
      <c r="AB75">
        <v>2.1123219402883069E-2</v>
      </c>
      <c r="AC75">
        <v>-1.798054617529974E-2</v>
      </c>
    </row>
    <row r="76" spans="1:29" ht="18.600000000000001" thickBot="1">
      <c r="A76" s="535" t="s">
        <v>233</v>
      </c>
      <c r="B76" s="536">
        <f>SUM(B61:B75)</f>
        <v>1.0000000000000004</v>
      </c>
      <c r="C76" s="537"/>
      <c r="D76" s="537">
        <f>SUMPRODUCT(B61:B75,D61:D75)</f>
        <v>-2.4336001038239984E-2</v>
      </c>
      <c r="E76" s="537"/>
      <c r="F76" s="538">
        <f>SUMPRODUCT(E61:E75,D61:D75)</f>
        <v>-2.9840306766486309E-2</v>
      </c>
      <c r="G76" s="537"/>
      <c r="H76" s="539">
        <f>SUMPRODUCT(G61:G75,D61:D75)</f>
        <v>-3.9989863209276333E-2</v>
      </c>
      <c r="M76" s="1">
        <v>45392</v>
      </c>
      <c r="N76" s="132">
        <v>-2.6933772222368195E-2</v>
      </c>
      <c r="O76" s="132">
        <v>-9.911002367441581E-3</v>
      </c>
      <c r="P76" s="132">
        <v>-5.7691146209216115E-3</v>
      </c>
      <c r="Q76" s="132">
        <v>-1.427678938845826E-2</v>
      </c>
      <c r="R76" s="132">
        <v>-5.4213047692760613E-3</v>
      </c>
      <c r="S76" s="132">
        <v>-1.9502100964605345E-2</v>
      </c>
      <c r="T76" s="132">
        <v>-1.7928785666083021E-2</v>
      </c>
      <c r="U76" s="132">
        <v>6.197555648756025E-3</v>
      </c>
      <c r="V76" s="132">
        <v>-1.8583131963754829E-2</v>
      </c>
      <c r="W76" s="132">
        <v>-7.6289612898550723E-3</v>
      </c>
      <c r="X76" s="132">
        <v>2.8084263273522735E-3</v>
      </c>
      <c r="Y76">
        <v>2.9119106266325035E-4</v>
      </c>
      <c r="Z76">
        <v>2.4517347620608694E-3</v>
      </c>
      <c r="AA76">
        <v>3.9749119155301381E-3</v>
      </c>
      <c r="AB76">
        <v>-2.483275015257374E-3</v>
      </c>
      <c r="AC76">
        <v>-2.6083463598088309E-2</v>
      </c>
    </row>
    <row r="77" spans="1:29">
      <c r="M77" s="1">
        <v>45393</v>
      </c>
      <c r="N77" s="132">
        <v>1.7537703500366382E-2</v>
      </c>
      <c r="O77" s="132">
        <v>4.805988047311105E-2</v>
      </c>
      <c r="P77" s="132">
        <v>1.5737677853961574E-2</v>
      </c>
      <c r="Q77" s="132">
        <v>1.1604376334769368E-2</v>
      </c>
      <c r="R77" s="132">
        <v>4.1791437033332629E-3</v>
      </c>
      <c r="S77" s="132">
        <v>1.2811028854995648E-2</v>
      </c>
      <c r="T77" s="132">
        <v>7.9668492908402692E-4</v>
      </c>
      <c r="U77" s="132">
        <v>5.5476661208010399E-4</v>
      </c>
      <c r="V77" s="132">
        <v>-2.944402172795125E-3</v>
      </c>
      <c r="W77" s="132">
        <v>1.9273778710144927E-2</v>
      </c>
      <c r="X77" s="132">
        <v>2.1373803038733638E-2</v>
      </c>
      <c r="Y77">
        <v>-1.5000617344533107E-4</v>
      </c>
      <c r="Z77">
        <v>1.4066678227585834E-3</v>
      </c>
      <c r="AA77">
        <v>4.4006621246100051E-3</v>
      </c>
      <c r="AB77">
        <v>1.0656456292111711E-3</v>
      </c>
      <c r="AC77">
        <v>-4.3852245260302937E-2</v>
      </c>
    </row>
    <row r="78" spans="1:29">
      <c r="M78" s="1">
        <v>45394</v>
      </c>
      <c r="N78" s="132">
        <v>-4.5655274354945145E-2</v>
      </c>
      <c r="O78" s="132">
        <v>1.3497066447656024E-2</v>
      </c>
      <c r="P78" s="132">
        <v>-9.2625010359716486E-3</v>
      </c>
      <c r="Q78" s="132">
        <v>-1.5785321891811404E-2</v>
      </c>
      <c r="R78" s="132">
        <v>-2.2168540595461375E-2</v>
      </c>
      <c r="S78" s="132">
        <v>-1.0102088892593992E-2</v>
      </c>
      <c r="T78" s="132">
        <v>-1.4088381100320509E-2</v>
      </c>
      <c r="U78" s="132">
        <v>-1.2565318401252402E-2</v>
      </c>
      <c r="V78" s="132">
        <v>-1.7473777949407077E-2</v>
      </c>
      <c r="W78" s="132">
        <v>1.4068538710144927E-2</v>
      </c>
      <c r="X78" s="132">
        <v>-1.0654721282275029E-2</v>
      </c>
      <c r="Y78">
        <v>4.5465284830625468E-3</v>
      </c>
      <c r="Z78">
        <v>2.1927672217739998E-3</v>
      </c>
      <c r="AA78">
        <v>-4.8406815657169146E-3</v>
      </c>
      <c r="AB78">
        <v>-1.0645674687520695E-3</v>
      </c>
      <c r="AC78">
        <v>-9.3666872196734637E-3</v>
      </c>
    </row>
    <row r="79" spans="1:29">
      <c r="M79" s="1">
        <v>45399</v>
      </c>
      <c r="N79" s="132">
        <v>-1.0080975774910454E-2</v>
      </c>
      <c r="O79" s="132">
        <v>-3.5436020264152401E-3</v>
      </c>
      <c r="P79" s="132">
        <v>-1.9174429534389303E-3</v>
      </c>
      <c r="Q79" s="132">
        <v>2.4194890467628847E-3</v>
      </c>
      <c r="R79" s="132">
        <v>-3.6969039716272661E-3</v>
      </c>
      <c r="S79" s="132">
        <v>-1.1965304478483824E-3</v>
      </c>
      <c r="T79" s="132">
        <v>-1.5504276088144056E-3</v>
      </c>
      <c r="U79" s="132">
        <v>6.2240338124849408E-3</v>
      </c>
      <c r="V79" s="132">
        <v>2.4393329625295159E-3</v>
      </c>
      <c r="W79" s="132">
        <v>-2.3058161289855075E-2</v>
      </c>
      <c r="X79" s="132">
        <v>-6.49024797102389E-3</v>
      </c>
      <c r="Y79">
        <v>-2.0961248986264653E-3</v>
      </c>
      <c r="Z79">
        <v>-2.2491027459354556E-3</v>
      </c>
      <c r="AA79">
        <v>4.3997703177643009E-3</v>
      </c>
      <c r="AB79">
        <v>2.2683782397017498E-2</v>
      </c>
      <c r="AC79">
        <v>3.9213671033383933E-2</v>
      </c>
    </row>
    <row r="80" spans="1:29">
      <c r="M80" s="1">
        <v>45400</v>
      </c>
      <c r="N80" s="132">
        <v>-1.4513185123523779E-2</v>
      </c>
      <c r="O80" s="132">
        <v>-3.6093013361343539E-3</v>
      </c>
      <c r="P80" s="132">
        <v>-1.6229678347469856E-2</v>
      </c>
      <c r="Q80" s="132">
        <v>9.3343420336598655E-3</v>
      </c>
      <c r="R80" s="132">
        <v>-2.4533081949346253E-3</v>
      </c>
      <c r="S80" s="132">
        <v>4.5158484206695593E-3</v>
      </c>
      <c r="T80" s="132">
        <v>1.6400294925300899E-4</v>
      </c>
      <c r="U80" s="132">
        <v>1.0427080588162895E-2</v>
      </c>
      <c r="V80" s="132">
        <v>2.0352114097611498E-3</v>
      </c>
      <c r="W80" s="132">
        <v>2.1012918710144924E-2</v>
      </c>
      <c r="X80" s="132">
        <v>-9.2241399099232818E-3</v>
      </c>
      <c r="Y80">
        <v>-1.5039626144656526E-4</v>
      </c>
      <c r="Z80">
        <v>-9.4411909842337426E-4</v>
      </c>
      <c r="AA80">
        <v>-1.0709696028038235E-3</v>
      </c>
      <c r="AB80">
        <v>-1.7857264554673896E-3</v>
      </c>
      <c r="AC80">
        <v>3.9370902756143925E-4</v>
      </c>
    </row>
    <row r="81" spans="13:29">
      <c r="M81" s="1">
        <v>45401</v>
      </c>
      <c r="N81" s="132">
        <v>-2.5559016177294773E-2</v>
      </c>
      <c r="O81" s="132">
        <v>-1.5179514328010126E-2</v>
      </c>
      <c r="P81" s="132">
        <v>-1.5624663848685494E-2</v>
      </c>
      <c r="Q81" s="132">
        <v>1.8577680465932831E-3</v>
      </c>
      <c r="R81" s="132">
        <v>-1.4456563548063269E-3</v>
      </c>
      <c r="S81" s="132">
        <v>1.196647269953101E-2</v>
      </c>
      <c r="T81" s="132">
        <v>-6.1261231234430689E-3</v>
      </c>
      <c r="U81" s="132">
        <v>1.3193089263026658E-2</v>
      </c>
      <c r="V81" s="132">
        <v>-5.6022637837038767E-3</v>
      </c>
      <c r="W81" s="132">
        <v>-1.3518061289855072E-2</v>
      </c>
      <c r="X81" s="132">
        <v>-2.8495371895196422E-2</v>
      </c>
      <c r="Y81">
        <v>-2.3875105716012856E-4</v>
      </c>
      <c r="Z81">
        <v>9.9966130867073578E-5</v>
      </c>
      <c r="AA81">
        <v>6.0958701681547661E-4</v>
      </c>
      <c r="AB81">
        <v>1.0694837827852472E-3</v>
      </c>
      <c r="AC81">
        <v>-4.4804974287124863E-4</v>
      </c>
    </row>
    <row r="82" spans="13:29">
      <c r="M82" s="1">
        <v>45406</v>
      </c>
      <c r="N82" s="132">
        <v>7.6625811812248206E-3</v>
      </c>
      <c r="O82" s="132">
        <v>1.2598218357440126E-2</v>
      </c>
      <c r="P82" s="132">
        <v>3.6278676756132389E-3</v>
      </c>
      <c r="Q82" s="132">
        <v>1.0121093121274348E-3</v>
      </c>
      <c r="R82" s="132">
        <v>1.6923541678920265E-3</v>
      </c>
      <c r="S82" s="132">
        <v>-1.9767673599473162E-2</v>
      </c>
      <c r="T82" s="132">
        <v>-2.0369658987594544E-3</v>
      </c>
      <c r="U82" s="132">
        <v>5.1199169138757099E-3</v>
      </c>
      <c r="V82" s="132">
        <v>-2.8992163553133499E-2</v>
      </c>
      <c r="W82" s="132">
        <v>-1.6044861289855075E-2</v>
      </c>
      <c r="X82" s="132">
        <v>-1.6497817632483994E-2</v>
      </c>
      <c r="Y82">
        <v>-5.0367496327855909E-4</v>
      </c>
      <c r="Z82">
        <v>2.1917987199898954E-3</v>
      </c>
      <c r="AA82">
        <v>3.5587394278997647E-3</v>
      </c>
      <c r="AB82">
        <v>-4.6289717190819589E-3</v>
      </c>
      <c r="AC82">
        <v>-3.2229520539552838E-2</v>
      </c>
    </row>
    <row r="83" spans="13:29">
      <c r="M83" s="1">
        <v>45407</v>
      </c>
      <c r="N83" s="132">
        <v>9.921240327600174E-3</v>
      </c>
      <c r="O83" s="132">
        <v>-3.8585318145690794E-3</v>
      </c>
      <c r="P83" s="132">
        <v>-3.3171369169851916E-2</v>
      </c>
      <c r="Q83" s="132">
        <v>-1.3589135692975634E-2</v>
      </c>
      <c r="R83" s="132">
        <v>-1.9018043254222641E-2</v>
      </c>
      <c r="S83" s="132">
        <v>-9.7599268308827657E-3</v>
      </c>
      <c r="T83" s="132">
        <v>1.431413540683327E-3</v>
      </c>
      <c r="U83" s="132">
        <v>2.2098884859361842E-3</v>
      </c>
      <c r="V83" s="132">
        <v>5.7991774381239694E-3</v>
      </c>
      <c r="W83" s="132">
        <v>2.8718887101449276E-3</v>
      </c>
      <c r="X83" s="132">
        <v>-2.5309122801241382E-2</v>
      </c>
      <c r="Y83">
        <v>2.0319493262129407E-4</v>
      </c>
      <c r="Z83">
        <v>-1.612902495846396E-4</v>
      </c>
      <c r="AA83">
        <v>1.0309796803227461E-3</v>
      </c>
      <c r="AB83">
        <v>5.3639820229064274E-3</v>
      </c>
      <c r="AC83">
        <v>9.4559490585788501E-3</v>
      </c>
    </row>
    <row r="84" spans="13:29">
      <c r="M84" s="1">
        <v>45408</v>
      </c>
      <c r="N84" s="132">
        <v>-9.4857331330477745E-2</v>
      </c>
      <c r="O84" s="132">
        <v>-8.043400297737759E-3</v>
      </c>
      <c r="P84" s="132">
        <v>1.3665249376932309E-2</v>
      </c>
      <c r="Q84" s="132">
        <v>-9.0536148668998555E-3</v>
      </c>
      <c r="R84" s="132">
        <v>-4.9836950768139682E-3</v>
      </c>
      <c r="S84" s="132">
        <v>-2.1320490170682999E-3</v>
      </c>
      <c r="T84" s="132">
        <v>-1.2655759418832538E-3</v>
      </c>
      <c r="U84" s="132">
        <v>-1.026392434518744E-4</v>
      </c>
      <c r="V84" s="132">
        <v>-2.3394549249318173E-3</v>
      </c>
      <c r="W84" s="132">
        <v>-1.2079561289855073E-2</v>
      </c>
      <c r="X84" s="132">
        <v>2.9586620881062717E-2</v>
      </c>
      <c r="Y84">
        <v>2.0322617548825428E-4</v>
      </c>
      <c r="Z84">
        <v>-9.4440858662844839E-4</v>
      </c>
      <c r="AA84">
        <v>-1.0720350048856026E-3</v>
      </c>
      <c r="AB84">
        <v>3.2173564487732848E-3</v>
      </c>
      <c r="AC84">
        <v>3.6982368919074244E-3</v>
      </c>
    </row>
    <row r="85" spans="13:29">
      <c r="M85" s="1">
        <v>45420</v>
      </c>
      <c r="N85" s="132">
        <v>-2.3377204868294914E-2</v>
      </c>
      <c r="O85" s="132">
        <v>-7.5023893324044561E-4</v>
      </c>
      <c r="P85" s="132">
        <v>3.9498446416380562E-4</v>
      </c>
      <c r="Q85" s="132">
        <v>1.3086862830545904E-2</v>
      </c>
      <c r="R85" s="132">
        <v>-2.1827707320855178E-3</v>
      </c>
      <c r="S85" s="132">
        <v>-6.9733323398647306E-3</v>
      </c>
      <c r="T85" s="132">
        <v>-9.1632683435292038E-3</v>
      </c>
      <c r="U85" s="132">
        <v>-2.6017047737510904E-3</v>
      </c>
      <c r="V85" s="132">
        <v>1.774283539801369E-2</v>
      </c>
      <c r="W85" s="132">
        <v>1.0867308710144928E-2</v>
      </c>
      <c r="X85" s="132">
        <v>-6.5788144584213023E-3</v>
      </c>
      <c r="Y85">
        <v>-7.6838832148843727E-4</v>
      </c>
      <c r="Z85">
        <v>-3.8073931645518926E-3</v>
      </c>
      <c r="AA85">
        <v>-6.512391934416756E-3</v>
      </c>
      <c r="AB85">
        <v>-6.0522154579160268E-3</v>
      </c>
      <c r="AC85">
        <v>-1.1043832381643614E-2</v>
      </c>
    </row>
    <row r="86" spans="13:29">
      <c r="M86" s="1">
        <v>45421</v>
      </c>
      <c r="N86" s="132">
        <v>1.1527993014358869E-2</v>
      </c>
      <c r="O86" s="132">
        <v>1.7244632776269527E-2</v>
      </c>
      <c r="P86" s="132">
        <v>1.1602409605333819E-2</v>
      </c>
      <c r="Q86" s="132">
        <v>3.2451579577053745E-3</v>
      </c>
      <c r="R86" s="132">
        <v>1.0548104814121703E-2</v>
      </c>
      <c r="S86" s="132">
        <v>2.422344293163527E-2</v>
      </c>
      <c r="T86" s="132">
        <v>1.2603669447376457E-2</v>
      </c>
      <c r="U86" s="132">
        <v>2.6000574707396706E-2</v>
      </c>
      <c r="V86" s="132">
        <v>1.1979291314705987E-2</v>
      </c>
      <c r="W86" s="132">
        <v>3.6528708710144929E-2</v>
      </c>
      <c r="X86" s="132">
        <v>1.5242998964750717E-2</v>
      </c>
      <c r="Y86">
        <v>-7.6775704887925111E-4</v>
      </c>
      <c r="Z86">
        <v>-1.6080789996572635E-4</v>
      </c>
      <c r="AA86">
        <v>1.44992540170154E-3</v>
      </c>
      <c r="AB86">
        <v>1.0689148420176381E-3</v>
      </c>
      <c r="AC86">
        <v>-5.2965458882796362E-3</v>
      </c>
    </row>
    <row r="87" spans="13:29">
      <c r="M87" s="1">
        <v>45427</v>
      </c>
      <c r="N87" s="132">
        <v>4.8892952030313358E-3</v>
      </c>
      <c r="O87" s="132">
        <v>8.654969586207371E-3</v>
      </c>
      <c r="P87" s="132">
        <v>1.2158740125749967E-2</v>
      </c>
      <c r="Q87" s="132">
        <v>1.1638931919730162E-2</v>
      </c>
      <c r="R87" s="132">
        <v>-2.7988803957931477E-2</v>
      </c>
      <c r="S87" s="132">
        <v>-1.196454387637031E-3</v>
      </c>
      <c r="T87" s="132">
        <v>5.1745887740414255E-3</v>
      </c>
      <c r="U87" s="132">
        <v>-6.1327351628372891E-3</v>
      </c>
      <c r="V87" s="132">
        <v>-2.4523219713548983E-2</v>
      </c>
      <c r="W87" s="132">
        <v>-2.4097261289855076E-2</v>
      </c>
      <c r="X87" s="132">
        <v>-9.2328627032764593E-3</v>
      </c>
      <c r="Y87">
        <v>5.5620858183754352E-4</v>
      </c>
      <c r="Z87">
        <v>1.9277967503365241E-3</v>
      </c>
      <c r="AA87">
        <v>1.8711372243773888E-3</v>
      </c>
      <c r="AB87">
        <v>1.7837434721857787E-3</v>
      </c>
      <c r="AC87">
        <v>-9.2725292930394328E-3</v>
      </c>
    </row>
    <row r="88" spans="13:29">
      <c r="M88" s="1">
        <v>45428</v>
      </c>
      <c r="N88" s="132">
        <v>2.3977304508686688E-2</v>
      </c>
      <c r="O88" s="132">
        <v>-1.0197847080907229E-3</v>
      </c>
      <c r="P88" s="132">
        <v>-6.5061273252958185E-3</v>
      </c>
      <c r="Q88" s="132">
        <v>-2.7898064277731598E-2</v>
      </c>
      <c r="R88" s="132">
        <v>4.1343773481515717E-3</v>
      </c>
      <c r="S88" s="132">
        <v>-2.4793728641714203E-3</v>
      </c>
      <c r="T88" s="132">
        <v>5.2087014510690012E-3</v>
      </c>
      <c r="U88" s="132">
        <v>-1.285283672024461E-2</v>
      </c>
      <c r="V88" s="132">
        <v>3.1838769944954382E-2</v>
      </c>
      <c r="W88" s="132">
        <v>-1.7955261289855074E-2</v>
      </c>
      <c r="X88" s="132">
        <v>-1.4276781136257258E-2</v>
      </c>
      <c r="Y88">
        <v>2.9140148686620138E-4</v>
      </c>
      <c r="Z88">
        <v>-3.2847974807201645E-3</v>
      </c>
      <c r="AA88">
        <v>-7.3390017384057206E-3</v>
      </c>
      <c r="AB88">
        <v>-4.6269919584589645E-3</v>
      </c>
      <c r="AC88">
        <v>1.6763683093149483E-2</v>
      </c>
    </row>
    <row r="89" spans="13:29">
      <c r="M89" s="1">
        <v>45429</v>
      </c>
      <c r="N89" s="132">
        <v>-9.0605144732977469E-3</v>
      </c>
      <c r="O89" s="132">
        <v>-4.033262682633822E-3</v>
      </c>
      <c r="P89" s="132">
        <v>-5.9567966101030101E-3</v>
      </c>
      <c r="Q89" s="132">
        <v>-7.1942051115656937E-3</v>
      </c>
      <c r="R89" s="132">
        <v>-5.393156216002018E-3</v>
      </c>
      <c r="S89" s="132">
        <v>-8.8292038588056853E-3</v>
      </c>
      <c r="T89" s="132">
        <v>-8.0639172199953278E-3</v>
      </c>
      <c r="U89" s="132">
        <v>6.3878474455819727E-3</v>
      </c>
      <c r="V89" s="132">
        <v>6.4434715015254653E-3</v>
      </c>
      <c r="W89" s="132">
        <v>-3.8132861289855068E-2</v>
      </c>
      <c r="X89" s="132">
        <v>1.6644583747378739E-3</v>
      </c>
      <c r="Y89">
        <v>-5.9137473839102994E-4</v>
      </c>
      <c r="Z89">
        <v>-4.2115313390420122E-4</v>
      </c>
      <c r="AA89">
        <v>6.0874403572165842E-4</v>
      </c>
      <c r="AB89">
        <v>-1.7810466519392492E-3</v>
      </c>
      <c r="AC89">
        <v>-1.3328548827960729E-2</v>
      </c>
    </row>
    <row r="90" spans="13:29">
      <c r="M90" s="1">
        <v>45434</v>
      </c>
      <c r="N90" s="132">
        <v>-1.1948494942143277E-2</v>
      </c>
      <c r="O90" s="132">
        <v>-1.0763341608177714E-2</v>
      </c>
      <c r="P90" s="132">
        <v>2.7472854511573219E-4</v>
      </c>
      <c r="Q90" s="132">
        <v>7.6655900909322226E-3</v>
      </c>
      <c r="R90" s="132">
        <v>-3.1944054523689452E-3</v>
      </c>
      <c r="S90" s="132">
        <v>-3.0207539247388677E-3</v>
      </c>
      <c r="T90" s="132">
        <v>-2.5820734211926984E-2</v>
      </c>
      <c r="U90" s="132">
        <v>-1.740138636356935E-2</v>
      </c>
      <c r="V90" s="132">
        <v>4.6475904846957619E-3</v>
      </c>
      <c r="W90" s="132">
        <v>-1.4522961289855073E-2</v>
      </c>
      <c r="X90" s="132">
        <v>-3.3047939754873991E-3</v>
      </c>
      <c r="Y90">
        <v>-3.2646638166837039E-4</v>
      </c>
      <c r="Z90">
        <v>-1.6059139511301383E-4</v>
      </c>
      <c r="AA90">
        <v>1.8921625262515121E-4</v>
      </c>
      <c r="AB90">
        <v>-3.5722396316452637E-4</v>
      </c>
      <c r="AC90">
        <v>-7.6201617995332654E-3</v>
      </c>
    </row>
    <row r="91" spans="13:29">
      <c r="M91" s="1">
        <v>45435</v>
      </c>
      <c r="N91" s="132">
        <v>-4.4158102339863663E-2</v>
      </c>
      <c r="O91" s="132">
        <v>-2.3972202951508596E-2</v>
      </c>
      <c r="P91" s="132">
        <v>-1.1041569065562806E-2</v>
      </c>
      <c r="Q91" s="132">
        <v>-1.9921754039268141E-2</v>
      </c>
      <c r="R91" s="132">
        <v>-2.5863544679064501E-2</v>
      </c>
      <c r="S91" s="132">
        <v>-1.2714823100228074E-2</v>
      </c>
      <c r="T91" s="132">
        <v>-9.8940826099385114E-3</v>
      </c>
      <c r="U91" s="132">
        <v>-6.1474876201072955E-3</v>
      </c>
      <c r="V91" s="132">
        <v>-7.851603355490544E-2</v>
      </c>
      <c r="W91" s="132">
        <v>1.1001687101449271E-3</v>
      </c>
      <c r="X91" s="132">
        <v>-1.4246134525393098E-2</v>
      </c>
      <c r="Y91">
        <v>-4.1450195781448751E-4</v>
      </c>
      <c r="Z91">
        <v>6.2130898228432386E-4</v>
      </c>
      <c r="AA91">
        <v>1.868827388791921E-3</v>
      </c>
      <c r="AB91">
        <v>-1.7793455315381506E-3</v>
      </c>
      <c r="AC91">
        <v>-1.6170943432180597E-2</v>
      </c>
    </row>
    <row r="92" spans="13:29">
      <c r="M92" s="1">
        <v>45436</v>
      </c>
      <c r="N92" s="132">
        <v>2.27691154942345E-2</v>
      </c>
      <c r="O92" s="132">
        <v>1.6726058419615938E-2</v>
      </c>
      <c r="P92" s="132">
        <v>7.6121629343726682E-3</v>
      </c>
      <c r="Q92" s="132">
        <v>-3.2379539380378687E-3</v>
      </c>
      <c r="R92" s="132">
        <v>1.1016184315665187E-2</v>
      </c>
      <c r="S92" s="132">
        <v>-5.4447729065998218E-3</v>
      </c>
      <c r="T92" s="132">
        <v>7.3384306157139347E-3</v>
      </c>
      <c r="U92" s="132">
        <v>6.0977043307498639E-3</v>
      </c>
      <c r="V92" s="132">
        <v>1.3346847674606921E-2</v>
      </c>
      <c r="W92" s="132">
        <v>-3.238746128985507E-2</v>
      </c>
      <c r="X92" s="132">
        <v>-1.4817200245870875E-3</v>
      </c>
      <c r="Y92">
        <v>-2.3804958010501909E-4</v>
      </c>
      <c r="Z92">
        <v>8.822628478616641E-4</v>
      </c>
      <c r="AA92">
        <v>1.0289355641877212E-3</v>
      </c>
      <c r="AB92">
        <v>-2.4878059820421399E-3</v>
      </c>
      <c r="AC92">
        <v>-1.8966291128681069E-2</v>
      </c>
    </row>
    <row r="93" spans="13:29">
      <c r="M93" s="1">
        <v>45441</v>
      </c>
      <c r="N93" s="132">
        <v>-3.1837218378610248E-2</v>
      </c>
      <c r="O93" s="132">
        <v>-1.7557118120177261E-3</v>
      </c>
      <c r="P93" s="132">
        <v>-5.9153744673380859E-3</v>
      </c>
      <c r="Q93" s="132">
        <v>-7.1393668594409822E-3</v>
      </c>
      <c r="R93" s="132">
        <v>-1.8562030855186387E-2</v>
      </c>
      <c r="S93" s="132">
        <v>-1.3857682926417965E-2</v>
      </c>
      <c r="T93" s="132">
        <v>-1.5228305724021115E-2</v>
      </c>
      <c r="U93" s="132">
        <v>-1.594227210314202E-2</v>
      </c>
      <c r="V93" s="132">
        <v>-2.3069430547172365E-2</v>
      </c>
      <c r="W93" s="132">
        <v>-8.3084612898550719E-3</v>
      </c>
      <c r="X93" s="132">
        <v>-3.9925110486992007E-3</v>
      </c>
      <c r="Y93">
        <v>-5.9034039645004355E-4</v>
      </c>
      <c r="Z93">
        <v>-9.4209694878408289E-4</v>
      </c>
      <c r="AA93">
        <v>-2.3251864394327865E-3</v>
      </c>
      <c r="AB93">
        <v>-5.315775764680025E-3</v>
      </c>
      <c r="AC93">
        <v>-1.3366232331322702E-2</v>
      </c>
    </row>
    <row r="94" spans="13:29">
      <c r="M94" s="1">
        <v>45442</v>
      </c>
      <c r="N94" s="132">
        <v>1.2112007197870707E-2</v>
      </c>
      <c r="O94" s="132">
        <v>1.4054554558405983E-2</v>
      </c>
      <c r="P94" s="132">
        <v>-2.5269416603000472E-2</v>
      </c>
      <c r="Q94" s="132">
        <v>1.0127142591963862E-2</v>
      </c>
      <c r="R94" s="132">
        <v>1.6908768577201458E-2</v>
      </c>
      <c r="S94" s="132">
        <v>2.8408966499293049E-2</v>
      </c>
      <c r="T94" s="132">
        <v>2.5492608722462843E-2</v>
      </c>
      <c r="U94" s="132">
        <v>1.8305268977637634E-2</v>
      </c>
      <c r="V94" s="132">
        <v>1.5015745417484072E-2</v>
      </c>
      <c r="W94" s="132">
        <v>-1.3055561289855072E-2</v>
      </c>
      <c r="X94" s="132">
        <v>-6.171173899563522E-3</v>
      </c>
      <c r="Y94">
        <v>-6.7795734146595499E-4</v>
      </c>
      <c r="Z94">
        <v>-4.2105700214809021E-4</v>
      </c>
      <c r="AA94">
        <v>1.0285808032426563E-3</v>
      </c>
      <c r="AB94">
        <v>3.5502283925513184E-4</v>
      </c>
      <c r="AC94">
        <v>-7.9494503027360604E-3</v>
      </c>
    </row>
    <row r="95" spans="13:29">
      <c r="M95" s="1">
        <v>45443</v>
      </c>
      <c r="N95" s="132">
        <v>2.8720464918726103E-2</v>
      </c>
      <c r="O95" s="132">
        <v>1.0426314579164873E-2</v>
      </c>
      <c r="P95" s="132">
        <v>6.5738707739897984E-3</v>
      </c>
      <c r="Q95" s="132">
        <v>1.4166600472119113E-2</v>
      </c>
      <c r="R95" s="132">
        <v>2.7191388585831797E-2</v>
      </c>
      <c r="S95" s="132">
        <v>2.4283631677782819E-2</v>
      </c>
      <c r="T95" s="132">
        <v>4.0506632334902704E-2</v>
      </c>
      <c r="U95" s="132">
        <v>3.1862900050964829E-2</v>
      </c>
      <c r="V95" s="132">
        <v>3.3474855483810573E-2</v>
      </c>
      <c r="W95" s="132">
        <v>-2.1269861289855075E-2</v>
      </c>
      <c r="X95" s="132">
        <v>-1.0728083786250855E-2</v>
      </c>
      <c r="Y95">
        <v>-5.0157553487854378E-4</v>
      </c>
      <c r="Z95">
        <v>6.2126087050065571E-4</v>
      </c>
      <c r="AA95">
        <v>1.4488599352931058E-3</v>
      </c>
      <c r="AB95">
        <v>-2.481010206136463E-3</v>
      </c>
      <c r="AC95">
        <v>-1.4556337429723376E-2</v>
      </c>
    </row>
    <row r="96" spans="13:29">
      <c r="M96" s="1">
        <v>45448</v>
      </c>
      <c r="N96" s="132">
        <v>1.8700763646821557E-2</v>
      </c>
      <c r="O96" s="132">
        <v>3.1378149776994729E-4</v>
      </c>
      <c r="P96" s="132">
        <v>1.1578202407404536E-2</v>
      </c>
      <c r="Q96" s="132">
        <v>-3.6271886969721209E-2</v>
      </c>
      <c r="R96" s="132">
        <v>-2.5086646917624647E-2</v>
      </c>
      <c r="S96" s="132">
        <v>2.2784665062971659E-3</v>
      </c>
      <c r="T96" s="132">
        <v>-1.0379209931062863E-3</v>
      </c>
      <c r="U96" s="132">
        <v>-1.3961577860183361E-2</v>
      </c>
      <c r="V96" s="132">
        <v>-1.1798954493225109E-3</v>
      </c>
      <c r="W96" s="132">
        <v>-1.4609612898550727E-3</v>
      </c>
      <c r="X96" s="132">
        <v>3.339083629720727E-3</v>
      </c>
      <c r="Y96">
        <v>3.7859770939704007E-4</v>
      </c>
      <c r="Z96">
        <v>-9.4171262210682215E-4</v>
      </c>
      <c r="AA96">
        <v>-1.0688427240005244E-3</v>
      </c>
      <c r="AB96">
        <v>2.4871262892104235E-3</v>
      </c>
      <c r="AC96">
        <v>5.6547761697572025E-3</v>
      </c>
    </row>
    <row r="97" spans="13:29">
      <c r="M97" s="1">
        <v>45449</v>
      </c>
      <c r="N97" s="132">
        <v>-1.1035342352827375E-2</v>
      </c>
      <c r="O97" s="132">
        <v>-7.7882270471806309E-3</v>
      </c>
      <c r="P97" s="132">
        <v>5.8975122104981681E-4</v>
      </c>
      <c r="Q97" s="132">
        <v>4.3701533071927754E-3</v>
      </c>
      <c r="R97" s="132">
        <v>-3.5952912432756362E-3</v>
      </c>
      <c r="S97" s="132">
        <v>9.5078972364399817E-3</v>
      </c>
      <c r="T97" s="132">
        <v>-2.3958385104992899E-3</v>
      </c>
      <c r="U97" s="132">
        <v>6.2422954594073647E-3</v>
      </c>
      <c r="V97" s="132">
        <v>7.3728413141324048E-3</v>
      </c>
      <c r="W97" s="132">
        <v>-1.0487961289855073E-2</v>
      </c>
      <c r="X97" s="132">
        <v>1.987428913152671E-2</v>
      </c>
      <c r="Y97">
        <v>-9.4100418861734858E-4</v>
      </c>
      <c r="Z97">
        <v>2.1869689782295916E-3</v>
      </c>
      <c r="AA97">
        <v>1.8921625262515121E-4</v>
      </c>
      <c r="AB97">
        <v>-5.3056132908229246E-3</v>
      </c>
      <c r="AC97">
        <v>-2.6034771468061773E-3</v>
      </c>
    </row>
    <row r="98" spans="13:29">
      <c r="M98" s="1">
        <v>45450</v>
      </c>
      <c r="N98" s="132">
        <v>1.1524921575937049E-2</v>
      </c>
      <c r="O98" s="132">
        <v>1.2046368299282071E-2</v>
      </c>
      <c r="P98" s="132">
        <v>-1.8466260320286199E-3</v>
      </c>
      <c r="Q98" s="132">
        <v>-8.2852586548466771E-3</v>
      </c>
      <c r="R98" s="132">
        <v>2.8673614344466442E-3</v>
      </c>
      <c r="S98" s="132">
        <v>-9.2466906802969161E-3</v>
      </c>
      <c r="T98" s="132">
        <v>5.803273085022184E-4</v>
      </c>
      <c r="U98" s="132">
        <v>1.4203669661304705E-3</v>
      </c>
      <c r="V98" s="132">
        <v>-6.7163922040081045E-3</v>
      </c>
      <c r="W98" s="132">
        <v>-5.3482612898550722E-3</v>
      </c>
      <c r="X98" s="132">
        <v>-4.0829723679394877E-3</v>
      </c>
      <c r="Y98">
        <v>-9.4006911784531399E-4</v>
      </c>
      <c r="Z98">
        <v>-2.5024364655597824E-3</v>
      </c>
      <c r="AA98">
        <v>-3.9952956256964324E-3</v>
      </c>
      <c r="AB98">
        <v>-6.7030791841649227E-3</v>
      </c>
      <c r="AC98">
        <v>5.6662081786602808E-3</v>
      </c>
    </row>
    <row r="99" spans="13:29">
      <c r="M99" s="1">
        <v>45455</v>
      </c>
      <c r="N99" s="132">
        <v>-4.0585987074252478E-3</v>
      </c>
      <c r="O99" s="132">
        <v>2.8353078337930989E-2</v>
      </c>
      <c r="P99" s="132">
        <v>1.921954424803346E-2</v>
      </c>
      <c r="Q99" s="132">
        <v>-3.0117508387897231E-3</v>
      </c>
      <c r="R99" s="132">
        <v>-9.7389581191677254E-4</v>
      </c>
      <c r="S99" s="132">
        <v>-1.4158776149342895E-2</v>
      </c>
      <c r="T99" s="132">
        <v>1.1768969832816171E-2</v>
      </c>
      <c r="U99" s="132">
        <v>-1.3937824912357944E-2</v>
      </c>
      <c r="V99" s="132">
        <v>-1.5697382865334397E-2</v>
      </c>
      <c r="W99" s="132">
        <v>5.5192087101449275E-3</v>
      </c>
      <c r="X99" s="132">
        <v>-2.0008910674723236E-3</v>
      </c>
      <c r="Y99">
        <v>1.0819558379266587E-3</v>
      </c>
      <c r="Z99">
        <v>-2.7595377158254612E-3</v>
      </c>
      <c r="AA99">
        <v>-4.8242855356230687E-3</v>
      </c>
      <c r="AB99">
        <v>-5.2853019239507302E-3</v>
      </c>
      <c r="AC99">
        <v>-8.5645279504883206E-3</v>
      </c>
    </row>
    <row r="100" spans="13:29">
      <c r="M100" s="1">
        <v>45464</v>
      </c>
      <c r="N100" s="132">
        <v>5.0440294379152935E-2</v>
      </c>
      <c r="O100" s="132">
        <v>2.2424067177684411E-2</v>
      </c>
      <c r="P100" s="132">
        <v>4.2764236033391578E-2</v>
      </c>
      <c r="Q100" s="132">
        <v>4.6333767043494303E-2</v>
      </c>
      <c r="R100" s="132">
        <v>3.7540186015435725E-2</v>
      </c>
      <c r="S100" s="132">
        <v>3.9140306965233643E-2</v>
      </c>
      <c r="T100" s="132">
        <v>3.0655243629769017E-2</v>
      </c>
      <c r="U100" s="132">
        <v>2.5051924942136049E-2</v>
      </c>
      <c r="V100" s="132">
        <v>3.4542915498948168E-2</v>
      </c>
      <c r="W100" s="132">
        <v>3.6286987101449273E-3</v>
      </c>
      <c r="X100" s="132">
        <v>4.9824135659553723E-2</v>
      </c>
      <c r="Y100">
        <v>-1.2911847565085048E-3</v>
      </c>
      <c r="Z100">
        <v>-2.2380839474015206E-3</v>
      </c>
      <c r="AA100">
        <v>-1.483340541021378E-3</v>
      </c>
      <c r="AB100">
        <v>-1.0566349684176962E-3</v>
      </c>
      <c r="AC100">
        <v>4.1406664314181047E-3</v>
      </c>
    </row>
    <row r="101" spans="13:29">
      <c r="M101" s="1">
        <v>45469</v>
      </c>
      <c r="N101" s="132">
        <v>-6.7835442883363234E-3</v>
      </c>
      <c r="O101" s="132">
        <v>1.833529188940208E-2</v>
      </c>
      <c r="P101" s="132">
        <v>1.1241549542802542E-3</v>
      </c>
      <c r="Q101" s="132">
        <v>-1.2098664407914333E-2</v>
      </c>
      <c r="R101" s="132">
        <v>-1.8773299162885423E-3</v>
      </c>
      <c r="S101" s="132">
        <v>0.15472293633551384</v>
      </c>
      <c r="T101" s="132">
        <v>-1.6894907791525023E-2</v>
      </c>
      <c r="U101" s="132">
        <v>-1.6652387933325009E-2</v>
      </c>
      <c r="V101" s="132">
        <v>1.7557323905318944E-2</v>
      </c>
      <c r="W101" s="132">
        <v>5.2016387101449279E-3</v>
      </c>
      <c r="X101" s="132">
        <v>3.7385318080775318E-2</v>
      </c>
      <c r="Y101">
        <v>-4.1256607234322717E-4</v>
      </c>
      <c r="Z101">
        <v>2.7043465606492452E-3</v>
      </c>
      <c r="AA101">
        <v>1.8645751792261294E-3</v>
      </c>
      <c r="AB101">
        <v>-3.5084286845323226E-4</v>
      </c>
      <c r="AC101">
        <v>3.3999053319298195E-3</v>
      </c>
    </row>
    <row r="102" spans="13:29">
      <c r="M102" s="1">
        <v>45470</v>
      </c>
      <c r="N102" s="132">
        <v>8.5270982304326906E-3</v>
      </c>
      <c r="O102" s="132">
        <v>9.5385475504446964E-3</v>
      </c>
      <c r="P102" s="132">
        <v>7.1436259741458064E-3</v>
      </c>
      <c r="Q102" s="132">
        <v>1.8695921748501505E-2</v>
      </c>
      <c r="R102" s="132">
        <v>5.3841719336656796E-3</v>
      </c>
      <c r="S102" s="132">
        <v>4.3350878131987059E-3</v>
      </c>
      <c r="T102" s="132">
        <v>-1.3181659549343612E-4</v>
      </c>
      <c r="U102" s="132">
        <v>8.7215966339403532E-3</v>
      </c>
      <c r="V102" s="132">
        <v>2.7926918046051408E-2</v>
      </c>
      <c r="W102" s="132">
        <v>-1.1500361289855073E-2</v>
      </c>
      <c r="X102" s="132">
        <v>2.7610496217545896E-2</v>
      </c>
      <c r="Y102">
        <v>2.0209292122715561E-4</v>
      </c>
      <c r="Z102">
        <v>-9.401780085681326E-4</v>
      </c>
      <c r="AA102">
        <v>-1.065529907293456E-3</v>
      </c>
      <c r="AB102">
        <v>-3.1672083393911193E-3</v>
      </c>
      <c r="AC102">
        <v>6.4413845191182645E-3</v>
      </c>
    </row>
    <row r="103" spans="13:29">
      <c r="M103" s="1">
        <v>45471</v>
      </c>
      <c r="N103" s="132">
        <v>-1.9536757749237292E-2</v>
      </c>
      <c r="O103" s="132">
        <v>-4.8636445781943038E-2</v>
      </c>
      <c r="P103" s="132">
        <v>-4.5435445410858588E-2</v>
      </c>
      <c r="Q103" s="132">
        <v>-3.1184551370612306E-2</v>
      </c>
      <c r="R103" s="132">
        <v>-6.0230152885448987E-2</v>
      </c>
      <c r="S103" s="132">
        <v>-1.7345030988638804E-2</v>
      </c>
      <c r="T103" s="132">
        <v>-1.571067550486693E-2</v>
      </c>
      <c r="U103" s="132">
        <v>-3.1483306254582163E-2</v>
      </c>
      <c r="V103" s="132">
        <v>-3.5762188700780628E-2</v>
      </c>
      <c r="W103" s="132">
        <v>-1.4127961289855072E-2</v>
      </c>
      <c r="X103" s="132">
        <v>-5.5356306459442187E-2</v>
      </c>
      <c r="Y103">
        <v>-9.3862755848432111E-4</v>
      </c>
      <c r="Z103">
        <v>-3.5328011153873133E-3</v>
      </c>
      <c r="AA103">
        <v>-1.9002718668443669E-3</v>
      </c>
      <c r="AB103">
        <v>3.8897039820290197E-3</v>
      </c>
      <c r="AC103">
        <v>-1.1157888693152712E-3</v>
      </c>
    </row>
    <row r="104" spans="13:29">
      <c r="M104" s="1">
        <v>45476</v>
      </c>
      <c r="N104" s="132">
        <v>1.3965043471235346E-2</v>
      </c>
      <c r="O104" s="132">
        <v>1.3280163857289804E-2</v>
      </c>
      <c r="P104" s="132">
        <v>1.0772812831842338E-2</v>
      </c>
      <c r="Q104" s="132">
        <v>3.872671751900275E-3</v>
      </c>
      <c r="R104" s="132">
        <v>1.3754592650802797E-2</v>
      </c>
      <c r="S104" s="132">
        <v>-6.568321660091898E-3</v>
      </c>
      <c r="T104" s="132">
        <v>7.8646115808600784E-4</v>
      </c>
      <c r="U104" s="132">
        <v>7.9718542710257682E-3</v>
      </c>
      <c r="V104" s="132">
        <v>1.1860221244360805E-3</v>
      </c>
      <c r="W104" s="132">
        <v>5.5144787101449278E-3</v>
      </c>
      <c r="X104" s="132">
        <v>-4.67353800593824E-3</v>
      </c>
      <c r="Y104">
        <v>7.2882453521635093E-4</v>
      </c>
      <c r="Z104">
        <v>-9.3845670172074168E-4</v>
      </c>
      <c r="AA104">
        <v>-2.7329976250862593E-3</v>
      </c>
      <c r="AB104">
        <v>3.5502283925513184E-4</v>
      </c>
      <c r="AC104">
        <v>8.7642273590438306E-3</v>
      </c>
    </row>
    <row r="105" spans="13:29">
      <c r="M105" s="1">
        <v>45483</v>
      </c>
      <c r="N105" s="132">
        <v>7.0144880706067341E-3</v>
      </c>
      <c r="O105" s="132">
        <v>1.6351573416987116E-2</v>
      </c>
      <c r="P105" s="132">
        <v>1.2237383441856819E-2</v>
      </c>
      <c r="Q105" s="132">
        <v>8.3264826359786444E-3</v>
      </c>
      <c r="R105" s="132">
        <v>-3.2852304137760552E-3</v>
      </c>
      <c r="S105" s="132">
        <v>6.7684709661054937E-4</v>
      </c>
      <c r="T105" s="132">
        <v>1.9250668037634785E-3</v>
      </c>
      <c r="U105" s="132">
        <v>1.2417267812220866E-2</v>
      </c>
      <c r="V105" s="132">
        <v>4.9633952369120622E-5</v>
      </c>
      <c r="W105" s="132">
        <v>-8.4287612898550721E-3</v>
      </c>
      <c r="X105" s="132">
        <v>-1.1392426904750726E-4</v>
      </c>
      <c r="Y105">
        <v>-5.8774268365705917E-4</v>
      </c>
      <c r="Z105">
        <v>8.7945570700545496E-4</v>
      </c>
      <c r="AA105">
        <v>1.8921625262515121E-4</v>
      </c>
      <c r="AB105">
        <v>-3.1672083393911193E-3</v>
      </c>
      <c r="AC105">
        <v>-7.9073253435474108E-3</v>
      </c>
    </row>
    <row r="106" spans="13:29">
      <c r="M106" s="1">
        <v>45484</v>
      </c>
      <c r="N106" s="132">
        <v>-4.0090245998079026E-2</v>
      </c>
      <c r="O106" s="132">
        <v>-2.5400891146651453E-2</v>
      </c>
      <c r="P106" s="132">
        <v>-2.6869599763968133E-2</v>
      </c>
      <c r="Q106" s="132">
        <v>8.8535557536369609E-3</v>
      </c>
      <c r="R106" s="132">
        <v>-6.074067693756971E-3</v>
      </c>
      <c r="S106" s="132">
        <v>2.0376861995081281E-2</v>
      </c>
      <c r="T106" s="132">
        <v>2.6334564805883368E-2</v>
      </c>
      <c r="U106" s="132">
        <v>-5.7625611547272885E-4</v>
      </c>
      <c r="V106" s="132">
        <v>-1.4437876000613645E-3</v>
      </c>
      <c r="W106" s="132">
        <v>2.5313018710144925E-2</v>
      </c>
      <c r="X106" s="132">
        <v>-2.5854552217835905E-2</v>
      </c>
      <c r="Y106">
        <v>4.6535852915959475E-4</v>
      </c>
      <c r="Z106">
        <v>6.1967790724284889E-4</v>
      </c>
      <c r="AA106">
        <v>1.8921625262515121E-4</v>
      </c>
      <c r="AB106">
        <v>-1.7581101907330359E-3</v>
      </c>
      <c r="AC106">
        <v>2.6630585264064916E-3</v>
      </c>
    </row>
    <row r="107" spans="13:29">
      <c r="M107" s="1">
        <v>45485</v>
      </c>
      <c r="N107" s="132">
        <v>3.1923886707367517E-2</v>
      </c>
      <c r="O107" s="132">
        <v>1.4046083063990243E-2</v>
      </c>
      <c r="P107" s="132">
        <v>-1.477631462027007E-3</v>
      </c>
      <c r="Q107" s="132">
        <v>1.4755080835832397E-2</v>
      </c>
      <c r="R107" s="132">
        <v>6.4244475148219488E-3</v>
      </c>
      <c r="S107" s="132">
        <v>4.8905707666270721E-4</v>
      </c>
      <c r="T107" s="132">
        <v>2.2058473893945444E-2</v>
      </c>
      <c r="U107" s="132">
        <v>3.9103056066581814E-3</v>
      </c>
      <c r="V107" s="132">
        <v>-7.9404294864734437E-3</v>
      </c>
      <c r="W107" s="132">
        <v>-1.5094561289855073E-2</v>
      </c>
      <c r="X107" s="132">
        <v>-1.8504654092406779E-3</v>
      </c>
      <c r="Y107">
        <v>3.0199388032227841E-3</v>
      </c>
      <c r="Z107">
        <v>9.9966130867073578E-5</v>
      </c>
      <c r="AA107">
        <v>-3.5631869107716047E-3</v>
      </c>
      <c r="AB107">
        <v>-1.756837783503789E-3</v>
      </c>
      <c r="AC107">
        <v>4.2115289871502724E-2</v>
      </c>
    </row>
    <row r="108" spans="13:29">
      <c r="M108" s="1">
        <v>45490</v>
      </c>
      <c r="N108" s="132">
        <v>9.7337160462059383E-3</v>
      </c>
      <c r="O108" s="132">
        <v>-2.0563899727450211E-2</v>
      </c>
      <c r="P108" s="132">
        <v>-8.4709812546554519E-3</v>
      </c>
      <c r="Q108" s="132">
        <v>2.8691610371977944E-2</v>
      </c>
      <c r="R108" s="132">
        <v>-7.0209039656421585E-3</v>
      </c>
      <c r="S108" s="132">
        <v>-3.7880204396325396E-3</v>
      </c>
      <c r="T108" s="132">
        <v>6.0110774836456028E-3</v>
      </c>
      <c r="U108" s="132">
        <v>2.7724255707931699E-2</v>
      </c>
      <c r="V108" s="132">
        <v>-1.8727352349436907E-3</v>
      </c>
      <c r="W108" s="132">
        <v>1.6970738710144925E-2</v>
      </c>
      <c r="X108" s="132">
        <v>-2.1594535663812711E-2</v>
      </c>
      <c r="Y108">
        <v>-1.8190508426280487E-3</v>
      </c>
      <c r="Z108">
        <v>2.9634405477760024E-3</v>
      </c>
      <c r="AA108">
        <v>6.4766501649784645E-3</v>
      </c>
      <c r="AB108">
        <v>1.0598273466951697E-3</v>
      </c>
      <c r="AC108">
        <v>-4.1830425390938265E-2</v>
      </c>
    </row>
    <row r="109" spans="13:29">
      <c r="M109" s="1">
        <v>45491</v>
      </c>
      <c r="N109" s="132">
        <v>1.0474684757373627E-2</v>
      </c>
      <c r="O109" s="132">
        <v>-2.3237766923926099E-2</v>
      </c>
      <c r="P109" s="132">
        <v>-9.7550388254493137E-3</v>
      </c>
      <c r="Q109" s="132">
        <v>-1.2118930630448815E-2</v>
      </c>
      <c r="R109" s="132">
        <v>-8.1261301659424495E-3</v>
      </c>
      <c r="S109" s="132">
        <v>-1.3742287008438143E-2</v>
      </c>
      <c r="T109" s="132">
        <v>-9.2312191890457883E-3</v>
      </c>
      <c r="U109" s="132">
        <v>2.6373873685091695E-3</v>
      </c>
      <c r="V109" s="132">
        <v>-2.7836509256760511E-2</v>
      </c>
      <c r="W109" s="132">
        <v>-3.2511612898550725E-3</v>
      </c>
      <c r="X109" s="132">
        <v>-2.4892012518406073E-2</v>
      </c>
      <c r="Y109">
        <v>-9.3930540332613321E-4</v>
      </c>
      <c r="Z109">
        <v>-4.3081156855345479E-3</v>
      </c>
      <c r="AA109">
        <v>-1.1022284464561423E-2</v>
      </c>
      <c r="AB109">
        <v>-1.1531958166720606E-2</v>
      </c>
      <c r="AC109">
        <v>9.5319845134403062E-3</v>
      </c>
    </row>
    <row r="110" spans="13:29">
      <c r="M110" s="1">
        <v>45492</v>
      </c>
      <c r="N110" s="132">
        <v>-5.5661205614350222E-2</v>
      </c>
      <c r="O110" s="132">
        <v>-2.3632455548622277E-3</v>
      </c>
      <c r="P110" s="132">
        <v>-1.0246885256905924E-2</v>
      </c>
      <c r="Q110" s="132">
        <v>-1.7392800093382992E-2</v>
      </c>
      <c r="R110" s="132">
        <v>-1.3809692482417937E-2</v>
      </c>
      <c r="S110" s="132">
        <v>-2.6980678405834463E-3</v>
      </c>
      <c r="T110" s="132">
        <v>-3.1550581021773549E-2</v>
      </c>
      <c r="U110" s="132">
        <v>-1.9504299145579485E-2</v>
      </c>
      <c r="V110" s="132">
        <v>-6.2441850760631698E-3</v>
      </c>
      <c r="W110" s="132">
        <v>-2.8923961289855075E-2</v>
      </c>
      <c r="X110" s="132">
        <v>-6.2582540434809727E-3</v>
      </c>
      <c r="Y110">
        <v>-5.8774268365705917E-4</v>
      </c>
      <c r="Z110">
        <v>-4.1918915387026461E-4</v>
      </c>
      <c r="AA110">
        <v>-1.0607816448699853E-3</v>
      </c>
      <c r="AB110">
        <v>-8.7204454634523133E-3</v>
      </c>
      <c r="AC110">
        <v>1.3502664708765511E-2</v>
      </c>
    </row>
    <row r="111" spans="13:29">
      <c r="M111" s="1">
        <v>45497</v>
      </c>
      <c r="N111" s="132">
        <v>-4.2399223623512942E-2</v>
      </c>
      <c r="O111" s="132">
        <v>-3.4619132250495288E-2</v>
      </c>
      <c r="P111" s="132">
        <v>-4.16007657625585E-2</v>
      </c>
      <c r="Q111" s="132">
        <v>4.9893165653761172E-3</v>
      </c>
      <c r="R111" s="132">
        <v>-1.853536145169711E-2</v>
      </c>
      <c r="S111" s="132">
        <v>-1.3102018510266695E-2</v>
      </c>
      <c r="T111" s="132">
        <v>-5.1477609615134777E-3</v>
      </c>
      <c r="U111" s="132">
        <v>1.1086660231461984E-3</v>
      </c>
      <c r="V111" s="132">
        <v>-4.0410462911587564E-2</v>
      </c>
      <c r="W111" s="132">
        <v>6.3147787101449273E-3</v>
      </c>
      <c r="X111" s="132">
        <v>-3.5742874795201954E-2</v>
      </c>
      <c r="Y111">
        <v>1.1420412252767975E-4</v>
      </c>
      <c r="Z111">
        <v>-2.2329325898844126E-3</v>
      </c>
      <c r="AA111">
        <v>-3.9685304625031005E-3</v>
      </c>
      <c r="AB111">
        <v>-3.8359081147602164E-3</v>
      </c>
      <c r="AC111">
        <v>2.003355185167479E-2</v>
      </c>
    </row>
    <row r="112" spans="13:29">
      <c r="M112" s="1">
        <v>45498</v>
      </c>
      <c r="N112" s="132">
        <v>-2.6528288437901164E-2</v>
      </c>
      <c r="O112" s="132">
        <v>-1.3878125897499817E-2</v>
      </c>
      <c r="P112" s="132">
        <v>-3.3306046742287154E-2</v>
      </c>
      <c r="Q112" s="132">
        <v>-3.612709205851718E-4</v>
      </c>
      <c r="R112" s="132">
        <v>-1.56743313903034E-2</v>
      </c>
      <c r="S112" s="132">
        <v>-6.8320801005677789E-3</v>
      </c>
      <c r="T112" s="132">
        <v>-6.0926792758322024E-2</v>
      </c>
      <c r="U112" s="132">
        <v>7.4831543220447265E-3</v>
      </c>
      <c r="V112" s="132">
        <v>1.4247164451543504E-2</v>
      </c>
      <c r="W112" s="132">
        <v>2.6546748710144924E-2</v>
      </c>
      <c r="X112" s="132">
        <v>-1.443816935306759E-2</v>
      </c>
      <c r="Y112">
        <v>-5.8741950727262781E-4</v>
      </c>
      <c r="Z112">
        <v>6.1896139783704186E-4</v>
      </c>
      <c r="AA112">
        <v>1.4394609675887509E-3</v>
      </c>
      <c r="AB112">
        <v>-4.5262851188355878E-3</v>
      </c>
      <c r="AC112">
        <v>2.2036966732411199E-2</v>
      </c>
    </row>
    <row r="113" spans="13:29">
      <c r="M113" s="1">
        <v>45499</v>
      </c>
      <c r="N113" s="132">
        <v>-4.4269458565344083E-3</v>
      </c>
      <c r="O113" s="132">
        <v>-1.1578614339503248E-2</v>
      </c>
      <c r="P113" s="132">
        <v>2.5721422848892783E-3</v>
      </c>
      <c r="Q113" s="132">
        <v>1.5861542060065497E-4</v>
      </c>
      <c r="R113" s="132">
        <v>-5.7924501786226351E-3</v>
      </c>
      <c r="S113" s="132">
        <v>-7.3362189193642968E-3</v>
      </c>
      <c r="T113" s="132">
        <v>-1.5418665957054652E-2</v>
      </c>
      <c r="U113" s="132">
        <v>-1.1025760580915745E-2</v>
      </c>
      <c r="V113" s="132">
        <v>-3.1730883604141967E-4</v>
      </c>
      <c r="W113" s="132">
        <v>1.4589538710144928E-2</v>
      </c>
      <c r="X113" s="132">
        <v>8.7875156877763381E-4</v>
      </c>
      <c r="Y113">
        <v>1.1415794637189181E-4</v>
      </c>
      <c r="Z113">
        <v>3.5946587695670447E-4</v>
      </c>
      <c r="AA113">
        <v>-2.2722878060808579E-4</v>
      </c>
      <c r="AB113">
        <v>1.0538800500995266E-3</v>
      </c>
      <c r="AC113">
        <v>3.6077341104383759E-3</v>
      </c>
    </row>
    <row r="114" spans="13:29">
      <c r="M114" s="1">
        <v>45504</v>
      </c>
      <c r="N114" s="132">
        <v>1.8402993646819583E-2</v>
      </c>
      <c r="O114" s="132">
        <v>1.1810402039419963E-2</v>
      </c>
      <c r="P114" s="132">
        <v>-1.3839182678744677E-2</v>
      </c>
      <c r="Q114" s="132">
        <v>3.7817788976351628E-3</v>
      </c>
      <c r="R114" s="132">
        <v>-4.2506603458030284E-3</v>
      </c>
      <c r="S114" s="132">
        <v>2.6523006869683279E-3</v>
      </c>
      <c r="T114" s="132">
        <v>-2.595783902687995E-3</v>
      </c>
      <c r="U114" s="132">
        <v>3.2902631230765753E-3</v>
      </c>
      <c r="V114" s="132">
        <v>1.6618671182328293E-2</v>
      </c>
      <c r="W114" s="132">
        <v>-5.9390612898550729E-3</v>
      </c>
      <c r="X114" s="132">
        <v>2.5834836988870388E-2</v>
      </c>
      <c r="Y114">
        <v>1.1416563902307453E-4</v>
      </c>
      <c r="Z114">
        <v>-2.2316481221792144E-3</v>
      </c>
      <c r="AA114">
        <v>-2.3059359648764772E-3</v>
      </c>
      <c r="AB114">
        <v>-1.0410865986960776E-3</v>
      </c>
      <c r="AC114">
        <v>-5.1998496006781863E-3</v>
      </c>
    </row>
    <row r="115" spans="13:29">
      <c r="M115" s="1">
        <v>45505</v>
      </c>
      <c r="N115" s="132">
        <v>-5.6581113861015102E-2</v>
      </c>
      <c r="O115" s="132">
        <v>-1.9803951802792822E-2</v>
      </c>
      <c r="P115" s="132">
        <v>-5.9726106787169608E-3</v>
      </c>
      <c r="Q115" s="132">
        <v>-2.4417919915098157E-2</v>
      </c>
      <c r="R115" s="132">
        <v>-9.955458039622736E-3</v>
      </c>
      <c r="S115" s="132">
        <v>-1.6430062920647841E-2</v>
      </c>
      <c r="T115" s="132">
        <v>-2.596014697273263E-2</v>
      </c>
      <c r="U115" s="132">
        <v>-5.1083509014635972E-2</v>
      </c>
      <c r="V115" s="132">
        <v>-6.7614461159190564E-2</v>
      </c>
      <c r="W115" s="132">
        <v>-2.0451561289855074E-2</v>
      </c>
      <c r="X115" s="132">
        <v>-1.8569906792028704E-2</v>
      </c>
      <c r="Y115">
        <v>-1.024978542108405E-3</v>
      </c>
      <c r="Z115">
        <v>-2.4881245187220184E-3</v>
      </c>
      <c r="AA115">
        <v>-3.5482316944248477E-3</v>
      </c>
      <c r="AB115">
        <v>-1.0405220544166421E-3</v>
      </c>
      <c r="AC115">
        <v>-1.4572124335302394E-2</v>
      </c>
    </row>
    <row r="116" spans="13:29">
      <c r="M116" s="1">
        <v>45506</v>
      </c>
      <c r="N116" s="132">
        <v>-0.26256860165610379</v>
      </c>
      <c r="O116" s="132">
        <v>2.5225201311237489E-3</v>
      </c>
      <c r="P116" s="132">
        <v>-2.4828775847038631E-2</v>
      </c>
      <c r="Q116" s="132">
        <v>-1.9166274009457179E-2</v>
      </c>
      <c r="R116" s="132">
        <v>-4.1624429817579092E-2</v>
      </c>
      <c r="S116" s="132">
        <v>-2.1565999248563044E-2</v>
      </c>
      <c r="T116" s="132">
        <v>-5.6339144585302092E-2</v>
      </c>
      <c r="U116" s="132">
        <v>-3.0081308651721195E-2</v>
      </c>
      <c r="V116" s="132">
        <v>-5.1230899444469902E-2</v>
      </c>
      <c r="W116" s="132">
        <v>-3.4593612898550724E-3</v>
      </c>
      <c r="X116" s="132">
        <v>-9.1785993136930102E-2</v>
      </c>
      <c r="Y116">
        <v>-1.2861115935039285E-3</v>
      </c>
      <c r="Z116">
        <v>-9.3540994318261394E-4</v>
      </c>
      <c r="AA116">
        <v>-1.4724640427578989E-3</v>
      </c>
      <c r="AB116">
        <v>-6.5948344285839009E-3</v>
      </c>
      <c r="AC116">
        <v>-8.9770618108507613E-3</v>
      </c>
    </row>
    <row r="117" spans="13:29">
      <c r="M117" s="1">
        <v>45511</v>
      </c>
      <c r="N117" s="132">
        <v>-3.9093877327249831E-2</v>
      </c>
      <c r="O117" s="132">
        <v>1.4553301210198709E-2</v>
      </c>
      <c r="P117" s="132">
        <v>-8.5740624064561954E-4</v>
      </c>
      <c r="Q117" s="132">
        <v>1.6355189728668061E-3</v>
      </c>
      <c r="R117" s="132">
        <v>-4.2707226810169377E-2</v>
      </c>
      <c r="S117" s="132">
        <v>-2.33912631747961E-2</v>
      </c>
      <c r="T117" s="132">
        <v>1.5267275449103476E-3</v>
      </c>
      <c r="U117" s="132">
        <v>-2.9103938070027427E-3</v>
      </c>
      <c r="V117" s="132">
        <v>-9.1140344776792226E-3</v>
      </c>
      <c r="W117" s="132">
        <v>8.148038710144927E-3</v>
      </c>
      <c r="X117" s="132">
        <v>7.2733439493235944E-3</v>
      </c>
      <c r="Y117">
        <v>-1.8077672945961225E-3</v>
      </c>
      <c r="Z117">
        <v>-2.7427860018647003E-3</v>
      </c>
      <c r="AA117">
        <v>-2.7152343107200556E-3</v>
      </c>
      <c r="AB117">
        <v>-5.8900269182987795E-3</v>
      </c>
      <c r="AC117">
        <v>-1.9521797584756008E-2</v>
      </c>
    </row>
    <row r="118" spans="13:29">
      <c r="M118" s="1">
        <v>45512</v>
      </c>
      <c r="N118" s="132">
        <v>8.9808234589940528E-2</v>
      </c>
      <c r="O118" s="132">
        <v>2.5522864510057915E-2</v>
      </c>
      <c r="P118" s="132">
        <v>1.9606357094560878E-2</v>
      </c>
      <c r="Q118" s="132">
        <v>2.5117469502743923E-2</v>
      </c>
      <c r="R118" s="132">
        <v>8.689519435136947E-3</v>
      </c>
      <c r="S118" s="132">
        <v>1.1765694585328628E-2</v>
      </c>
      <c r="T118" s="132">
        <v>5.8894420028950178E-2</v>
      </c>
      <c r="U118" s="132">
        <v>2.4282686691217702E-2</v>
      </c>
      <c r="V118" s="132">
        <v>4.3341453045336764E-2</v>
      </c>
      <c r="W118" s="132">
        <v>7.843378710144927E-3</v>
      </c>
      <c r="X118" s="132">
        <v>2.7572686409376643E-2</v>
      </c>
      <c r="Y118">
        <v>-7.5902336092840516E-4</v>
      </c>
      <c r="Z118">
        <v>-6.7563496902831076E-4</v>
      </c>
      <c r="AA118">
        <v>-2.2604803330348919E-4</v>
      </c>
      <c r="AB118">
        <v>-1.7284728418014588E-3</v>
      </c>
      <c r="AC118">
        <v>-2.4286343066366546E-2</v>
      </c>
    </row>
    <row r="119" spans="13:29">
      <c r="M119" s="1">
        <v>45513</v>
      </c>
      <c r="N119" s="132">
        <v>-3.0451106693939516E-2</v>
      </c>
      <c r="O119" s="132">
        <v>2.0366899155095482E-2</v>
      </c>
      <c r="P119" s="132">
        <v>1.4941678726519358E-2</v>
      </c>
      <c r="Q119" s="132">
        <v>-8.7635295435765665E-4</v>
      </c>
      <c r="R119" s="132">
        <v>9.4169816753101182E-3</v>
      </c>
      <c r="S119" s="132">
        <v>3.4126181361826707E-3</v>
      </c>
      <c r="T119" s="132">
        <v>2.2726194309495743E-2</v>
      </c>
      <c r="U119" s="132">
        <v>1.0825021379404897E-2</v>
      </c>
      <c r="V119" s="132">
        <v>6.0607493320008401E-4</v>
      </c>
      <c r="W119" s="132">
        <v>6.9571887101449277E-3</v>
      </c>
      <c r="X119" s="132">
        <v>1.3507791506309805E-2</v>
      </c>
      <c r="Y119">
        <v>-6.0813615104497341E-5</v>
      </c>
      <c r="Z119">
        <v>1.1350849511772283E-3</v>
      </c>
      <c r="AA119">
        <v>1.0203061438296573E-3</v>
      </c>
      <c r="AB119">
        <v>-7.9403544905122404E-3</v>
      </c>
      <c r="AC119">
        <v>-1.7253039471005628E-2</v>
      </c>
    </row>
    <row r="120" spans="13:29">
      <c r="M120" s="1">
        <v>45518</v>
      </c>
      <c r="N120" s="132">
        <v>3.2832004330499219E-3</v>
      </c>
      <c r="O120" s="132">
        <v>3.1705305342256351E-2</v>
      </c>
      <c r="P120" s="132">
        <v>3.6781626908537979E-2</v>
      </c>
      <c r="Q120" s="132">
        <v>3.1700079043523413E-2</v>
      </c>
      <c r="R120" s="132">
        <v>3.7988577562854439E-2</v>
      </c>
      <c r="S120" s="132">
        <v>3.1699473017909666E-2</v>
      </c>
      <c r="T120" s="132">
        <v>3.5022582116125744E-2</v>
      </c>
      <c r="U120" s="132">
        <v>3.413259785695634E-2</v>
      </c>
      <c r="V120" s="132">
        <v>2.7820410271224394E-2</v>
      </c>
      <c r="W120" s="132">
        <v>7.0404871014492732E-4</v>
      </c>
      <c r="X120" s="132">
        <v>2.8873108821459367E-2</v>
      </c>
      <c r="Y120">
        <v>-8.4546156379254156E-4</v>
      </c>
      <c r="Z120">
        <v>-4.1723920553035692E-4</v>
      </c>
      <c r="AA120">
        <v>-1.4707193559845128E-3</v>
      </c>
      <c r="AB120">
        <v>-4.4830073330181129E-3</v>
      </c>
      <c r="AC120">
        <v>-4.7287117199037226E-3</v>
      </c>
    </row>
    <row r="121" spans="13:29">
      <c r="M121" s="1">
        <v>45519</v>
      </c>
      <c r="N121" s="132">
        <v>9.7224426202065575E-3</v>
      </c>
      <c r="O121" s="132">
        <v>-1.6033592779661435E-2</v>
      </c>
      <c r="P121" s="132">
        <v>-1.9379872907541784E-2</v>
      </c>
      <c r="Q121" s="132">
        <v>3.7377985222800517E-2</v>
      </c>
      <c r="R121" s="132">
        <v>-1.1959584616879767E-3</v>
      </c>
      <c r="S121" s="132">
        <v>-2.5010281541647066E-2</v>
      </c>
      <c r="T121" s="132">
        <v>-2.8182920645641843E-3</v>
      </c>
      <c r="U121" s="132">
        <v>-1.4068951553271803E-2</v>
      </c>
      <c r="V121" s="132">
        <v>1.6219747526967088E-2</v>
      </c>
      <c r="W121" s="132">
        <v>-6.8961612898550727E-3</v>
      </c>
      <c r="X121" s="132">
        <v>1.3644707503643036E-2</v>
      </c>
      <c r="Y121">
        <v>-4.9642178221579836E-4</v>
      </c>
      <c r="Z121">
        <v>-2.2241821199580907E-3</v>
      </c>
      <c r="AA121">
        <v>-1.0555362427064736E-3</v>
      </c>
      <c r="AB121">
        <v>8.0083331039680749E-3</v>
      </c>
      <c r="AC121">
        <v>1.0743808858100468E-2</v>
      </c>
    </row>
    <row r="122" spans="13:29">
      <c r="M122" s="1">
        <v>45520</v>
      </c>
      <c r="N122" s="132">
        <v>-4.0408963172562868E-3</v>
      </c>
      <c r="O122" s="132">
        <v>-8.1364310310265715E-3</v>
      </c>
      <c r="P122" s="132">
        <v>-1.9894070242217732E-2</v>
      </c>
      <c r="Q122" s="132">
        <v>5.4309267011026395E-3</v>
      </c>
      <c r="R122" s="132">
        <v>-8.3544770004102681E-3</v>
      </c>
      <c r="S122" s="132">
        <v>-8.4877440813647519E-3</v>
      </c>
      <c r="T122" s="132">
        <v>-5.3429298378669908E-3</v>
      </c>
      <c r="U122" s="132">
        <v>-1.0010551267338953E-2</v>
      </c>
      <c r="V122" s="132">
        <v>5.8427797291143993E-3</v>
      </c>
      <c r="W122" s="132">
        <v>-2.1279612898550725E-3</v>
      </c>
      <c r="X122" s="132">
        <v>-1.6870147053285336E-2</v>
      </c>
      <c r="Y122">
        <v>6.3684817499383884E-4</v>
      </c>
      <c r="Z122">
        <v>4.5064251575165628E-3</v>
      </c>
      <c r="AA122">
        <v>4.3511404057874513E-3</v>
      </c>
      <c r="AB122">
        <v>-7.2401591412441122E-3</v>
      </c>
      <c r="AC122">
        <v>-1.2739336440746074E-2</v>
      </c>
    </row>
    <row r="123" spans="13:29">
      <c r="M123" s="1">
        <v>45525</v>
      </c>
      <c r="N123" s="132">
        <v>3.3941983132525007E-2</v>
      </c>
      <c r="O123" s="132">
        <v>1.1831706668866569E-2</v>
      </c>
      <c r="P123" s="132">
        <v>1.0829851353371611E-2</v>
      </c>
      <c r="Q123" s="132">
        <v>1.7057692288746946E-2</v>
      </c>
      <c r="R123" s="132">
        <v>2.3338659591920372E-2</v>
      </c>
      <c r="S123" s="132">
        <v>2.4391309996247407E-2</v>
      </c>
      <c r="T123" s="132">
        <v>2.3616108023581165E-2</v>
      </c>
      <c r="U123" s="132">
        <v>1.7539928680446636E-2</v>
      </c>
      <c r="V123" s="132">
        <v>1.9948264219678769E-2</v>
      </c>
      <c r="W123" s="132">
        <v>5.0187101449273176E-6</v>
      </c>
      <c r="X123" s="132">
        <v>1.9337658224859486E-2</v>
      </c>
      <c r="Y123">
        <v>8.992066966732788E-4</v>
      </c>
      <c r="Z123">
        <v>-1.4514158334665021E-3</v>
      </c>
      <c r="AA123">
        <v>-2.7143197687001636E-3</v>
      </c>
      <c r="AB123">
        <v>-3.3699801648036604E-4</v>
      </c>
      <c r="AC123">
        <v>7.0042631009834761E-3</v>
      </c>
    </row>
    <row r="124" spans="13:29">
      <c r="M124" s="1">
        <v>45526</v>
      </c>
      <c r="N124" s="132">
        <v>-5.0105621485420353E-2</v>
      </c>
      <c r="O124" s="132">
        <v>2.0482762848893477E-3</v>
      </c>
      <c r="P124" s="132">
        <v>-9.9959812105976931E-3</v>
      </c>
      <c r="Q124" s="132">
        <v>6.2899105315122493E-3</v>
      </c>
      <c r="R124" s="132">
        <v>1.4377367128245303E-3</v>
      </c>
      <c r="S124" s="132">
        <v>2.1221738141135277E-2</v>
      </c>
      <c r="T124" s="132">
        <v>6.7431815880821845E-3</v>
      </c>
      <c r="U124" s="132">
        <v>1.405674398011637E-2</v>
      </c>
      <c r="V124" s="132">
        <v>6.2900690976305232E-3</v>
      </c>
      <c r="W124" s="132">
        <v>1.9772987101449274E-3</v>
      </c>
      <c r="X124" s="132">
        <v>-1.1891414305470763E-2</v>
      </c>
      <c r="Y124">
        <v>1.424810965384012E-3</v>
      </c>
      <c r="Z124">
        <v>-4.1723920553035692E-4</v>
      </c>
      <c r="AA124">
        <v>-6.4270796539185162E-3</v>
      </c>
      <c r="AB124">
        <v>-1.3365590092347961E-2</v>
      </c>
      <c r="AC124">
        <v>2.5222226643020894E-2</v>
      </c>
    </row>
    <row r="125" spans="13:29">
      <c r="M125" s="1">
        <v>45527</v>
      </c>
      <c r="N125" s="132">
        <v>1.8267740601535749E-2</v>
      </c>
      <c r="O125" s="132">
        <v>5.3641958191353849E-3</v>
      </c>
      <c r="P125" s="132">
        <v>-1.8283268029038457E-3</v>
      </c>
      <c r="Q125" s="132">
        <v>5.9306072107237649E-3</v>
      </c>
      <c r="R125" s="132">
        <v>2.161437448222267E-3</v>
      </c>
      <c r="S125" s="132">
        <v>6.1847483275117177E-3</v>
      </c>
      <c r="T125" s="132">
        <v>3.8855043777056175E-2</v>
      </c>
      <c r="U125" s="132">
        <v>8.8397990468199843E-3</v>
      </c>
      <c r="V125" s="132">
        <v>7.5970732102067498E-3</v>
      </c>
      <c r="W125" s="132">
        <v>8.9146287101449281E-3</v>
      </c>
      <c r="X125" s="132">
        <v>3.144392604628599E-4</v>
      </c>
      <c r="Y125">
        <v>4.6363161631131811E-4</v>
      </c>
      <c r="Z125">
        <v>4.2499240421026976E-3</v>
      </c>
      <c r="AA125">
        <v>8.1045796602388243E-3</v>
      </c>
      <c r="AB125">
        <v>1.3565004859623515E-2</v>
      </c>
      <c r="AC125">
        <v>2.2678685750968229E-2</v>
      </c>
    </row>
    <row r="126" spans="13:29">
      <c r="M126" s="1">
        <v>45532</v>
      </c>
      <c r="N126" s="132">
        <v>-2.5233506492998097E-2</v>
      </c>
      <c r="O126" s="132">
        <v>-1.0470508991908047E-2</v>
      </c>
      <c r="P126" s="132">
        <v>-1.1462757747497665E-2</v>
      </c>
      <c r="Q126" s="132">
        <v>-2.0143103374528886E-2</v>
      </c>
      <c r="R126" s="132">
        <v>-1.9246331246512552E-2</v>
      </c>
      <c r="S126" s="132">
        <v>1.6711882212643464E-3</v>
      </c>
      <c r="T126" s="132">
        <v>-9.2704288817773116E-3</v>
      </c>
      <c r="U126" s="132">
        <v>-9.3765077374746604E-3</v>
      </c>
      <c r="V126" s="132">
        <v>-1.742021929343629E-2</v>
      </c>
      <c r="W126" s="132">
        <v>3.5416087101449276E-3</v>
      </c>
      <c r="X126" s="132">
        <v>-1.7047314443289732E-2</v>
      </c>
      <c r="Y126">
        <v>2.6454034777597226E-5</v>
      </c>
      <c r="Z126">
        <v>-6.7670208011413923E-4</v>
      </c>
      <c r="AA126">
        <v>-2.2604803330348919E-4</v>
      </c>
      <c r="AB126">
        <v>2.4339620890408815E-3</v>
      </c>
      <c r="AC126">
        <v>-3.7377211216680403E-4</v>
      </c>
    </row>
    <row r="127" spans="13:29">
      <c r="M127" s="1">
        <v>45533</v>
      </c>
      <c r="N127" s="132">
        <v>2.6929592160943878E-2</v>
      </c>
      <c r="O127" s="132">
        <v>1.3635831640366523E-2</v>
      </c>
      <c r="P127" s="132">
        <v>5.2862352007481683E-3</v>
      </c>
      <c r="Q127" s="132">
        <v>1.0400028349943542E-2</v>
      </c>
      <c r="R127" s="132">
        <v>2.5999671723061363E-3</v>
      </c>
      <c r="S127" s="132">
        <v>7.2868971707952751E-4</v>
      </c>
      <c r="T127" s="132">
        <v>6.1468103439700252E-3</v>
      </c>
      <c r="U127" s="132">
        <v>9.5997871594318933E-3</v>
      </c>
      <c r="V127" s="132">
        <v>7.9447537052591555E-3</v>
      </c>
      <c r="W127" s="132">
        <v>-2.1604961289855073E-2</v>
      </c>
      <c r="X127" s="132">
        <v>6.8461917539817544E-3</v>
      </c>
      <c r="Y127">
        <v>-2.357837274602852E-4</v>
      </c>
      <c r="Z127">
        <v>-1.5894281855197194E-4</v>
      </c>
      <c r="AA127">
        <v>-1.0557977567434546E-3</v>
      </c>
      <c r="AB127">
        <v>-6.538775240682154E-3</v>
      </c>
      <c r="AC127">
        <v>-8.7341697379319291E-3</v>
      </c>
    </row>
    <row r="128" spans="13:29">
      <c r="M128" s="1">
        <v>45534</v>
      </c>
      <c r="N128" s="132">
        <v>9.5816018570336781E-2</v>
      </c>
      <c r="O128" s="132">
        <v>-3.8673386595333725E-3</v>
      </c>
      <c r="P128" s="132">
        <v>9.3827606138721653E-3</v>
      </c>
      <c r="Q128" s="132">
        <v>3.0484747101627461E-3</v>
      </c>
      <c r="R128" s="132">
        <v>5.8725683933092826E-3</v>
      </c>
      <c r="S128" s="132">
        <v>9.3304721805451841E-3</v>
      </c>
      <c r="T128" s="132">
        <v>4.3541739316631557E-3</v>
      </c>
      <c r="U128" s="132">
        <v>3.9727267120209901E-3</v>
      </c>
      <c r="V128" s="132">
        <v>7.9607763132029108E-3</v>
      </c>
      <c r="W128" s="132">
        <v>-2.5515612898550726E-3</v>
      </c>
      <c r="X128" s="132">
        <v>3.66916556174222E-2</v>
      </c>
      <c r="Y128">
        <v>-6.0950912342298434E-5</v>
      </c>
      <c r="Z128">
        <v>-4.1771351707806152E-4</v>
      </c>
      <c r="AA128">
        <v>-1.8840749968873477E-3</v>
      </c>
      <c r="AB128">
        <v>-6.5247794442354788E-3</v>
      </c>
      <c r="AC128">
        <v>-1.6074442859198103E-2</v>
      </c>
    </row>
    <row r="129" spans="13:29">
      <c r="M129" s="1">
        <v>45539</v>
      </c>
      <c r="N129" s="132">
        <v>-4.7443151428830092E-2</v>
      </c>
      <c r="O129" s="132">
        <v>-2.4461665378275547E-2</v>
      </c>
      <c r="P129" s="132">
        <v>-1.7194562376890932E-2</v>
      </c>
      <c r="Q129" s="132">
        <v>-2.2555901661650595E-2</v>
      </c>
      <c r="R129" s="132">
        <v>-1.4696216293292888E-2</v>
      </c>
      <c r="S129" s="132">
        <v>-1.6870765935635284E-2</v>
      </c>
      <c r="T129" s="132">
        <v>-1.6646337409302322E-2</v>
      </c>
      <c r="U129" s="132">
        <v>-3.2797396789281161E-2</v>
      </c>
      <c r="V129" s="132">
        <v>-2.7267833161120922E-3</v>
      </c>
      <c r="W129" s="132">
        <v>5.2231871014492737E-4</v>
      </c>
      <c r="X129" s="132">
        <v>-3.2238045296018994E-2</v>
      </c>
      <c r="Y129">
        <v>-3.2304356242655419E-4</v>
      </c>
      <c r="Z129">
        <v>-2.7422655182239579E-3</v>
      </c>
      <c r="AA129">
        <v>-1.8829871662961856E-3</v>
      </c>
      <c r="AB129">
        <v>7.282484690609531E-3</v>
      </c>
      <c r="AC129">
        <v>8.6975758838488074E-3</v>
      </c>
    </row>
    <row r="130" spans="13:29">
      <c r="M130" s="1">
        <v>45540</v>
      </c>
      <c r="N130" s="132">
        <v>2.8420996093228633E-3</v>
      </c>
      <c r="O130" s="132">
        <v>9.9926573409595525E-3</v>
      </c>
      <c r="P130" s="132">
        <v>1.8683074353594287E-3</v>
      </c>
      <c r="Q130" s="132">
        <v>-7.9693303564471289E-3</v>
      </c>
      <c r="R130" s="132">
        <v>-3.7524498002529244E-3</v>
      </c>
      <c r="S130" s="132">
        <v>-2.1513326652880509E-2</v>
      </c>
      <c r="T130" s="132">
        <v>-4.6578903968474937E-3</v>
      </c>
      <c r="U130" s="132">
        <v>-4.2066122799007018E-3</v>
      </c>
      <c r="V130" s="132">
        <v>-3.7416989350829164E-3</v>
      </c>
      <c r="W130" s="132">
        <v>2.3876087101449275E-3</v>
      </c>
      <c r="X130" s="132">
        <v>2.9491933177327831E-2</v>
      </c>
      <c r="Y130">
        <v>1.1383606903133292E-4</v>
      </c>
      <c r="Z130">
        <v>-6.7549289817889257E-4</v>
      </c>
      <c r="AA130">
        <v>-1.0540993316128073E-3</v>
      </c>
      <c r="AB130">
        <v>-2.404284842928E-3</v>
      </c>
      <c r="AC130">
        <v>-8.583858807756228E-3</v>
      </c>
    </row>
    <row r="131" spans="13:29">
      <c r="M131" s="1">
        <v>45541</v>
      </c>
      <c r="N131" s="132">
        <v>-1.6982128945661583E-2</v>
      </c>
      <c r="O131" s="132">
        <v>1.1080757939602149E-3</v>
      </c>
      <c r="P131" s="132">
        <v>-8.2600714751425719E-3</v>
      </c>
      <c r="Q131" s="132">
        <v>-4.2502668427010616E-3</v>
      </c>
      <c r="R131" s="132">
        <v>5.9595757347582828E-5</v>
      </c>
      <c r="S131" s="132">
        <v>1.4108949701434775E-3</v>
      </c>
      <c r="T131" s="132">
        <v>-1.4458667748875383E-2</v>
      </c>
      <c r="U131" s="132">
        <v>-7.9730397622290623E-3</v>
      </c>
      <c r="V131" s="132">
        <v>-2.0199246512776936E-2</v>
      </c>
      <c r="W131" s="132">
        <v>-4.2784612898550721E-3</v>
      </c>
      <c r="X131" s="132">
        <v>-2.862431392514693E-2</v>
      </c>
      <c r="Y131">
        <v>8.1351131505754304E-4</v>
      </c>
      <c r="Z131">
        <v>-1.5853968981746673E-4</v>
      </c>
      <c r="AA131">
        <v>-6.3961507356434294E-4</v>
      </c>
      <c r="AB131">
        <v>-3.089762097828313E-3</v>
      </c>
      <c r="AC131">
        <v>-1.1439270274585888E-2</v>
      </c>
    </row>
    <row r="132" spans="13:29">
      <c r="M132" s="1">
        <v>45546</v>
      </c>
      <c r="N132" s="132">
        <v>4.3915288808922988E-2</v>
      </c>
      <c r="O132" s="132">
        <v>1.9188812903944027E-2</v>
      </c>
      <c r="P132" s="132">
        <v>2.9104490200286659E-2</v>
      </c>
      <c r="Q132" s="132">
        <v>1.4622382365563198E-2</v>
      </c>
      <c r="R132" s="132">
        <v>6.5523957844800668E-3</v>
      </c>
      <c r="S132" s="132">
        <v>1.234958214886263E-2</v>
      </c>
      <c r="T132" s="132">
        <v>2.6529244909342417E-3</v>
      </c>
      <c r="U132" s="132">
        <v>5.7642852342917432E-3</v>
      </c>
      <c r="V132" s="132">
        <v>1.5242593972465079E-2</v>
      </c>
      <c r="W132" s="132">
        <v>2.6223387101449273E-3</v>
      </c>
      <c r="X132" s="132">
        <v>3.5463063767258649E-2</v>
      </c>
      <c r="Y132">
        <v>-1.4841699783578011E-4</v>
      </c>
      <c r="Z132">
        <v>-1.1915401978054023E-3</v>
      </c>
      <c r="AA132">
        <v>-3.9454760570797167E-3</v>
      </c>
      <c r="AB132">
        <v>-8.5604218983210845E-3</v>
      </c>
      <c r="AC132">
        <v>-5.4896781677672207E-3</v>
      </c>
    </row>
    <row r="133" spans="13:29">
      <c r="M133" s="1">
        <v>45547</v>
      </c>
      <c r="N133" s="132">
        <v>-1.1791422391361266E-2</v>
      </c>
      <c r="O133" s="132">
        <v>1.6323962303935713E-3</v>
      </c>
      <c r="P133" s="132">
        <v>1.0593960144223369E-2</v>
      </c>
      <c r="Q133" s="132">
        <v>1.1836236090581782E-2</v>
      </c>
      <c r="R133" s="132">
        <v>1.220633485991228E-2</v>
      </c>
      <c r="S133" s="132">
        <v>6.3984776469805538E-3</v>
      </c>
      <c r="T133" s="132">
        <v>3.2168288542329004E-2</v>
      </c>
      <c r="U133" s="132">
        <v>1.1605978909226777E-2</v>
      </c>
      <c r="V133" s="132">
        <v>9.8755229501653607E-3</v>
      </c>
      <c r="W133" s="132">
        <v>2.1143087101449273E-3</v>
      </c>
      <c r="X133" s="132">
        <v>1.4649855046426283E-2</v>
      </c>
      <c r="Y133">
        <v>-2.357837274602852E-4</v>
      </c>
      <c r="Z133">
        <v>-1.1909494166949257E-3</v>
      </c>
      <c r="AA133">
        <v>-1.0521437598381817E-3</v>
      </c>
      <c r="AB133">
        <v>2.4216800754280738E-3</v>
      </c>
      <c r="AC133">
        <v>-4.0001081102621688E-3</v>
      </c>
    </row>
    <row r="134" spans="13:29">
      <c r="M134" s="1">
        <v>45548</v>
      </c>
      <c r="N134" s="132">
        <v>1.457764185485428E-2</v>
      </c>
      <c r="O134" s="132">
        <v>-3.4532667960106588E-3</v>
      </c>
      <c r="P134" s="132">
        <v>6.2297519169505766E-3</v>
      </c>
      <c r="Q134" s="132">
        <v>2.0804332829525594E-3</v>
      </c>
      <c r="R134" s="132">
        <v>1.1684752023647035E-2</v>
      </c>
      <c r="S134" s="132">
        <v>3.3534951490056747E-4</v>
      </c>
      <c r="T134" s="132">
        <v>1.6899794224823099E-4</v>
      </c>
      <c r="U134" s="132">
        <v>8.6024818241600236E-3</v>
      </c>
      <c r="V134" s="132">
        <v>-3.92450375656066E-2</v>
      </c>
      <c r="W134" s="132">
        <v>1.3956008710144928E-2</v>
      </c>
      <c r="X134" s="132">
        <v>-4.9164169828645595E-3</v>
      </c>
      <c r="Y134">
        <v>-4.1041796172739775E-4</v>
      </c>
      <c r="Z134">
        <v>-4.1643476971806086E-4</v>
      </c>
      <c r="AA134">
        <v>-2.2465487906218659E-4</v>
      </c>
      <c r="AB134">
        <v>-1.0205207537574861E-3</v>
      </c>
      <c r="AC134">
        <v>-2.5272400443584258E-3</v>
      </c>
    </row>
    <row r="135" spans="13:29">
      <c r="M135" s="1">
        <v>45553</v>
      </c>
      <c r="N135" s="132">
        <v>-2.8744213024398717E-2</v>
      </c>
      <c r="O135" s="132">
        <v>2.0656906375178138E-2</v>
      </c>
      <c r="P135" s="132">
        <v>-7.3145260999938899E-3</v>
      </c>
      <c r="Q135" s="132">
        <v>2.3180887562331441E-3</v>
      </c>
      <c r="R135" s="132">
        <v>1.0342726844114178E-2</v>
      </c>
      <c r="S135" s="132">
        <v>6.6629892502920885E-3</v>
      </c>
      <c r="T135" s="132">
        <v>2.5192049381826179E-2</v>
      </c>
      <c r="U135" s="132">
        <v>7.2639605442642689E-3</v>
      </c>
      <c r="V135" s="132">
        <v>-5.8026850669093974E-3</v>
      </c>
      <c r="W135" s="132">
        <v>8.8361887101449273E-3</v>
      </c>
      <c r="X135" s="132">
        <v>2.4450100783961264E-4</v>
      </c>
      <c r="Y135">
        <v>7.2593816523155064E-4</v>
      </c>
      <c r="Z135">
        <v>-1.5823221939534386E-4</v>
      </c>
      <c r="AA135">
        <v>-1.4648071521067125E-3</v>
      </c>
      <c r="AB135">
        <v>-1.7065293372196138E-3</v>
      </c>
      <c r="AC135">
        <v>1.1245011834666524E-3</v>
      </c>
    </row>
    <row r="136" spans="13:29">
      <c r="M136" s="1">
        <v>45554</v>
      </c>
      <c r="N136" s="132">
        <v>2.1322388945829003E-2</v>
      </c>
      <c r="O136" s="132">
        <v>3.9273224338217783E-2</v>
      </c>
      <c r="P136" s="132">
        <v>2.0529013218362036E-2</v>
      </c>
      <c r="Q136" s="132">
        <v>1.9859378229976816E-2</v>
      </c>
      <c r="R136" s="132">
        <v>6.7088148282655447E-4</v>
      </c>
      <c r="S136" s="132">
        <v>1.0826941039622911E-2</v>
      </c>
      <c r="T136" s="132">
        <v>-1.985399029823501E-4</v>
      </c>
      <c r="U136" s="132">
        <v>1.0089464969461958E-2</v>
      </c>
      <c r="V136" s="132">
        <v>-1.4545557382785743E-3</v>
      </c>
      <c r="W136" s="132">
        <v>6.419688710144927E-3</v>
      </c>
      <c r="X136" s="132">
        <v>2.0659880695132402E-2</v>
      </c>
      <c r="Y136">
        <v>-1.1961466114542112E-3</v>
      </c>
      <c r="Z136">
        <v>-1.447729024494721E-3</v>
      </c>
      <c r="AA136">
        <v>-2.701862543285844E-3</v>
      </c>
      <c r="AB136">
        <v>-5.8093404603274555E-3</v>
      </c>
      <c r="AC136">
        <v>-8.3004220069617714E-3</v>
      </c>
    </row>
    <row r="137" spans="13:29">
      <c r="M137" s="1">
        <v>45555</v>
      </c>
      <c r="N137" s="132">
        <v>4.547831416324228E-2</v>
      </c>
      <c r="O137" s="132">
        <v>7.6838000425561975E-3</v>
      </c>
      <c r="P137" s="132">
        <v>2.8407752677833131E-3</v>
      </c>
      <c r="Q137" s="132">
        <v>2.1562844123100462E-2</v>
      </c>
      <c r="R137" s="132">
        <v>1.3844320382133554E-2</v>
      </c>
      <c r="S137" s="132">
        <v>-0.14210871107069975</v>
      </c>
      <c r="T137" s="132">
        <v>1.4567461168522148E-2</v>
      </c>
      <c r="U137" s="132">
        <v>1.6262330495253063E-2</v>
      </c>
      <c r="V137" s="132">
        <v>1.9378177942271915E-3</v>
      </c>
      <c r="W137" s="132">
        <v>7.3277187101449277E-3</v>
      </c>
      <c r="X137" s="132">
        <v>1.9906858921528367E-2</v>
      </c>
      <c r="Y137">
        <v>3.7589056836702839E-4</v>
      </c>
      <c r="Z137">
        <v>-1.9617759664053163E-3</v>
      </c>
      <c r="AA137">
        <v>-1.4629008768944746E-3</v>
      </c>
      <c r="AB137">
        <v>2.4170267356379122E-3</v>
      </c>
      <c r="AC137">
        <v>-3.2162863439779482E-3</v>
      </c>
    </row>
    <row r="138" spans="13:29">
      <c r="M138" s="1">
        <v>45560</v>
      </c>
      <c r="N138" s="132">
        <v>3.2175784886477272E-2</v>
      </c>
      <c r="O138" s="132">
        <v>-5.5547290615448625E-3</v>
      </c>
      <c r="P138" s="132">
        <v>5.7667469244258585E-3</v>
      </c>
      <c r="Q138" s="132">
        <v>1.8147767713934835E-3</v>
      </c>
      <c r="R138" s="132">
        <v>1.2482243364549809E-3</v>
      </c>
      <c r="S138" s="132">
        <v>-1.2477401581658538E-2</v>
      </c>
      <c r="T138" s="132">
        <v>-5.1291960422370497E-2</v>
      </c>
      <c r="U138" s="132">
        <v>-2.3939674988316274E-2</v>
      </c>
      <c r="V138" s="132">
        <v>-2.4388670746095409E-2</v>
      </c>
      <c r="W138" s="132">
        <v>1.4294038710144927E-2</v>
      </c>
      <c r="X138" s="132">
        <v>-8.4778902356693192E-3</v>
      </c>
      <c r="Y138">
        <v>2.6454034777597226E-5</v>
      </c>
      <c r="Z138">
        <v>2.6833713629871576E-3</v>
      </c>
      <c r="AA138">
        <v>3.0874593729115656E-3</v>
      </c>
      <c r="AB138">
        <v>-1.7027379463697861E-3</v>
      </c>
      <c r="AC138">
        <v>7.6659080136654229E-3</v>
      </c>
    </row>
    <row r="139" spans="13:29">
      <c r="M139" s="1">
        <v>45561</v>
      </c>
      <c r="N139" s="132">
        <v>1.1768037502828683E-2</v>
      </c>
      <c r="O139" s="132">
        <v>-5.8956133886889567E-4</v>
      </c>
      <c r="P139" s="132">
        <v>-7.4058010954451414E-3</v>
      </c>
      <c r="Q139" s="132">
        <v>-1.3641091194032508E-3</v>
      </c>
      <c r="R139" s="132">
        <v>7.8694219303264562E-3</v>
      </c>
      <c r="S139" s="132">
        <v>5.264333630128808E-3</v>
      </c>
      <c r="T139" s="132">
        <v>-5.3872162617585283E-3</v>
      </c>
      <c r="U139" s="132">
        <v>-1.8520222104620333E-2</v>
      </c>
      <c r="V139" s="132">
        <v>9.5781349246254477E-3</v>
      </c>
      <c r="W139" s="132">
        <v>1.0350718710144927E-2</v>
      </c>
      <c r="X139" s="132">
        <v>-1.2673710355337556E-2</v>
      </c>
      <c r="Y139">
        <v>1.3385604028672466E-3</v>
      </c>
      <c r="Z139">
        <v>-4.2751580227528849E-3</v>
      </c>
      <c r="AA139">
        <v>-4.7584338813074613E-3</v>
      </c>
      <c r="AB139">
        <v>-3.3108730421562099E-4</v>
      </c>
      <c r="AC139">
        <v>-6.1086600989379352E-3</v>
      </c>
    </row>
    <row r="140" spans="13:29">
      <c r="M140" s="1">
        <v>45562</v>
      </c>
      <c r="N140" s="132">
        <v>6.0606158823179408E-4</v>
      </c>
      <c r="O140" s="132">
        <v>8.5963523312903927E-4</v>
      </c>
      <c r="P140" s="132">
        <v>-7.8769255863834764E-3</v>
      </c>
      <c r="Q140" s="132">
        <v>3.3904197402115531E-3</v>
      </c>
      <c r="R140" s="132">
        <v>8.1370613494490124E-3</v>
      </c>
      <c r="S140" s="132">
        <v>5.5066893505835313E-3</v>
      </c>
      <c r="T140" s="132">
        <v>1.2817492226412711E-2</v>
      </c>
      <c r="U140" s="132">
        <v>2.5133688534575992E-2</v>
      </c>
      <c r="V140" s="132">
        <v>1.0728575522531369E-2</v>
      </c>
      <c r="W140" s="132">
        <v>1.3610087101449272E-3</v>
      </c>
      <c r="X140" s="132">
        <v>-1.6968893397120668E-2</v>
      </c>
      <c r="Y140">
        <v>2.6454034777597226E-5</v>
      </c>
      <c r="Z140">
        <v>6.1559525810275751E-4</v>
      </c>
      <c r="AA140">
        <v>1.0157792652836389E-3</v>
      </c>
      <c r="AB140">
        <v>6.5563470961969962E-3</v>
      </c>
      <c r="AC140">
        <v>3.3215152847523098E-2</v>
      </c>
    </row>
    <row r="141" spans="13:29">
      <c r="M141" s="1">
        <v>45567</v>
      </c>
      <c r="N141" s="132">
        <v>-1.0967865305446849E-2</v>
      </c>
      <c r="O141" s="132">
        <v>3.4450333003669376E-3</v>
      </c>
      <c r="P141" s="132">
        <v>-7.4731356845047503E-3</v>
      </c>
      <c r="Q141" s="132">
        <v>-8.5664132043176706E-4</v>
      </c>
      <c r="R141" s="132">
        <v>1.9405843080996102E-3</v>
      </c>
      <c r="S141" s="132">
        <v>-7.5970324623143414E-3</v>
      </c>
      <c r="T141" s="132">
        <v>-1.9011577347102207E-3</v>
      </c>
      <c r="U141" s="132">
        <v>1.0090001956025173E-2</v>
      </c>
      <c r="V141" s="132">
        <v>-7.9178230166462304E-3</v>
      </c>
      <c r="W141" s="132">
        <v>-1.2799612898550727E-3</v>
      </c>
      <c r="X141" s="132">
        <v>-1.0304114688307186E-3</v>
      </c>
      <c r="Y141">
        <v>-2.3589839198238471E-4</v>
      </c>
      <c r="Z141">
        <v>4.7544740871222893E-3</v>
      </c>
      <c r="AA141">
        <v>3.0865461716012171E-3</v>
      </c>
      <c r="AB141">
        <v>-9.2107251547849534E-3</v>
      </c>
      <c r="AC141">
        <v>5.639591884351502E-3</v>
      </c>
    </row>
    <row r="142" spans="13:29">
      <c r="M142" s="1">
        <v>45568</v>
      </c>
      <c r="N142" s="132">
        <v>7.22594776078262E-3</v>
      </c>
      <c r="O142" s="132">
        <v>6.7971695962351069E-3</v>
      </c>
      <c r="P142" s="132">
        <v>1.0400045978070482E-2</v>
      </c>
      <c r="Q142" s="132">
        <v>8.5971800886602452E-3</v>
      </c>
      <c r="R142" s="132">
        <v>6.1151501945374415E-3</v>
      </c>
      <c r="S142" s="132">
        <v>-5.3886483939284812E-3</v>
      </c>
      <c r="T142" s="132">
        <v>1.388175391796043E-2</v>
      </c>
      <c r="U142" s="132">
        <v>1.4569981122305131E-2</v>
      </c>
      <c r="V142" s="132">
        <v>-4.1426810683058432E-3</v>
      </c>
      <c r="W142" s="132">
        <v>-1.3249612898550728E-3</v>
      </c>
      <c r="X142" s="132">
        <v>-3.5395790543038676E-3</v>
      </c>
      <c r="Y142">
        <v>-3.2322688138634414E-4</v>
      </c>
      <c r="Z142">
        <v>8.7496135629497275E-4</v>
      </c>
      <c r="AA142">
        <v>3.9190303395508939E-3</v>
      </c>
      <c r="AB142">
        <v>1.6986050491038057E-2</v>
      </c>
      <c r="AC142">
        <v>4.4151828884875476E-2</v>
      </c>
    </row>
    <row r="143" spans="13:29">
      <c r="M143" s="1">
        <v>45569</v>
      </c>
      <c r="N143" s="132">
        <v>2.1231516086127229E-2</v>
      </c>
      <c r="O143" s="132">
        <v>1.0008395245081457E-2</v>
      </c>
      <c r="P143" s="132">
        <v>3.8947119319694967E-3</v>
      </c>
      <c r="Q143" s="132">
        <v>1.1610916014892798E-2</v>
      </c>
      <c r="R143" s="132">
        <v>2.1251259473893266E-2</v>
      </c>
      <c r="S143" s="132">
        <v>1.4683030476485719E-3</v>
      </c>
      <c r="T143" s="132">
        <v>1.9137839537270222E-2</v>
      </c>
      <c r="U143" s="132">
        <v>2.389218838802509E-3</v>
      </c>
      <c r="V143" s="132">
        <v>3.4698223781375881E-2</v>
      </c>
      <c r="W143" s="132">
        <v>-2.7185612898550727E-3</v>
      </c>
      <c r="X143" s="132">
        <v>3.0166310408306349E-2</v>
      </c>
      <c r="Y143">
        <v>-1.8930992328258049E-3</v>
      </c>
      <c r="Z143">
        <v>-2.4781949193139756E-3</v>
      </c>
      <c r="AA143">
        <v>-1.4644603211322166E-3</v>
      </c>
      <c r="AB143">
        <v>2.4246428339767929E-3</v>
      </c>
      <c r="AC143">
        <v>1.1748417773394188E-3</v>
      </c>
    </row>
    <row r="144" spans="13:29">
      <c r="M144" s="1">
        <v>45574</v>
      </c>
      <c r="N144" s="132">
        <v>7.2679574068055868E-3</v>
      </c>
      <c r="O144" s="132">
        <v>1.6616191592054071E-2</v>
      </c>
      <c r="P144" s="132">
        <v>6.624338490732351E-3</v>
      </c>
      <c r="Q144" s="132">
        <v>1.6158334318056095E-2</v>
      </c>
      <c r="R144" s="132">
        <v>1.1652285456072872E-2</v>
      </c>
      <c r="S144" s="132">
        <v>1.3562919632083019E-2</v>
      </c>
      <c r="T144" s="132">
        <v>4.0175161210915022E-2</v>
      </c>
      <c r="U144" s="132">
        <v>6.7696477971873718E-3</v>
      </c>
      <c r="V144" s="132">
        <v>-3.4449357807066483E-2</v>
      </c>
      <c r="W144" s="132">
        <v>8.9821287101449279E-3</v>
      </c>
      <c r="X144" s="132">
        <v>1.3374328057229865E-2</v>
      </c>
      <c r="Y144">
        <v>8.1234296247597215E-4</v>
      </c>
      <c r="Z144">
        <v>-1.1890623653296466E-3</v>
      </c>
      <c r="AA144">
        <v>-3.1133260616905529E-3</v>
      </c>
      <c r="AB144">
        <v>-3.0841476986174393E-3</v>
      </c>
      <c r="AC144">
        <v>-1.9443148368370805E-3</v>
      </c>
    </row>
    <row r="145" spans="13:29">
      <c r="M145" s="1">
        <v>45575</v>
      </c>
      <c r="N145" s="132">
        <v>-7.6107118649198417E-4</v>
      </c>
      <c r="O145" s="132">
        <v>6.0097144875853586E-3</v>
      </c>
      <c r="P145" s="132">
        <v>4.3724101058171816E-3</v>
      </c>
      <c r="Q145" s="132">
        <v>8.330769565977187E-3</v>
      </c>
      <c r="R145" s="132">
        <v>1.5871440812237206E-3</v>
      </c>
      <c r="S145" s="132">
        <v>8.0489471942306757E-3</v>
      </c>
      <c r="T145" s="132">
        <v>1.672060038966697E-3</v>
      </c>
      <c r="U145" s="132">
        <v>1.5551713527586563E-2</v>
      </c>
      <c r="V145" s="132">
        <v>-1.056738824310155E-2</v>
      </c>
      <c r="W145" s="132">
        <v>1.9432118710144927E-2</v>
      </c>
      <c r="X145" s="132">
        <v>1.6319102571394947E-2</v>
      </c>
      <c r="Y145">
        <v>3.7586004456087907E-4</v>
      </c>
      <c r="Z145">
        <v>-9.3096571588754994E-4</v>
      </c>
      <c r="AA145">
        <v>-1.049802918231852E-3</v>
      </c>
      <c r="AB145">
        <v>1.0439980722615045E-3</v>
      </c>
      <c r="AC145">
        <v>-2.7144462912684691E-3</v>
      </c>
    </row>
    <row r="146" spans="13:29">
      <c r="M146" s="1">
        <v>45576</v>
      </c>
      <c r="N146" s="132">
        <v>1.850337259738561E-2</v>
      </c>
      <c r="O146" s="132">
        <v>-4.0596227596192431E-3</v>
      </c>
      <c r="P146" s="132">
        <v>3.7030037242998248E-3</v>
      </c>
      <c r="Q146" s="132">
        <v>1.626667213496143E-2</v>
      </c>
      <c r="R146" s="132">
        <v>1.4715711814076923E-2</v>
      </c>
      <c r="S146" s="132">
        <v>4.0591749079936946E-3</v>
      </c>
      <c r="T146" s="132">
        <v>4.7671500449871819E-3</v>
      </c>
      <c r="U146" s="132">
        <v>8.5988643600115704E-3</v>
      </c>
      <c r="V146" s="132">
        <v>3.2362207885702543E-2</v>
      </c>
      <c r="W146" s="132">
        <v>5.8487101449273215E-6</v>
      </c>
      <c r="X146" s="132">
        <v>1.417579633970116E-2</v>
      </c>
      <c r="Y146">
        <v>-8.462986271178623E-4</v>
      </c>
      <c r="Z146">
        <v>3.5782992870517179E-4</v>
      </c>
      <c r="AA146">
        <v>-2.238741886420986E-4</v>
      </c>
      <c r="AB146">
        <v>-1.0213642744242462E-3</v>
      </c>
      <c r="AC146">
        <v>1.2979402296310805E-2</v>
      </c>
    </row>
    <row r="147" spans="13:29">
      <c r="M147" s="1">
        <v>45581</v>
      </c>
      <c r="N147" s="132">
        <v>-5.3086548437258291E-3</v>
      </c>
      <c r="O147" s="132">
        <v>-3.8578133939613573E-6</v>
      </c>
      <c r="P147" s="132">
        <v>2.6955995962201773E-3</v>
      </c>
      <c r="Q147" s="132">
        <v>5.2364507829171528E-2</v>
      </c>
      <c r="R147" s="132">
        <v>3.5992296286187483E-2</v>
      </c>
      <c r="S147" s="132">
        <v>3.250534931394912E-2</v>
      </c>
      <c r="T147" s="132">
        <v>3.1919883476872246E-2</v>
      </c>
      <c r="U147" s="132">
        <v>1.6571204316746201E-2</v>
      </c>
      <c r="V147" s="132">
        <v>2.5625282828332652E-2</v>
      </c>
      <c r="W147" s="132">
        <v>3.4559587101449275E-3</v>
      </c>
      <c r="X147" s="132">
        <v>4.6786061192150433E-3</v>
      </c>
      <c r="Y147">
        <v>-4.0973195492858649E-4</v>
      </c>
      <c r="Z147">
        <v>-3.5010201116075505E-3</v>
      </c>
      <c r="AA147">
        <v>-5.1637500986946141E-3</v>
      </c>
      <c r="AB147">
        <v>-1.1261596177038162E-2</v>
      </c>
      <c r="AC147">
        <v>-2.1162094794639687E-2</v>
      </c>
    </row>
    <row r="148" spans="13:29">
      <c r="M148" s="1">
        <v>45582</v>
      </c>
      <c r="N148" s="132">
        <v>9.1782725599865514E-3</v>
      </c>
      <c r="O148" s="132">
        <v>3.5854268836389403E-3</v>
      </c>
      <c r="P148" s="132">
        <v>3.5105109128946155E-3</v>
      </c>
      <c r="Q148" s="132">
        <v>2.8411056775508757E-3</v>
      </c>
      <c r="R148" s="132">
        <v>-2.3676439225929513E-4</v>
      </c>
      <c r="S148" s="132">
        <v>1.2310927992754921E-2</v>
      </c>
      <c r="T148" s="132">
        <v>8.0696975199922062E-3</v>
      </c>
      <c r="U148" s="132">
        <v>1.9440435631290175E-2</v>
      </c>
      <c r="V148" s="132">
        <v>4.4358315701290554E-3</v>
      </c>
      <c r="W148" s="132">
        <v>8.9462687101449275E-3</v>
      </c>
      <c r="X148" s="132">
        <v>5.4676961286753015E-3</v>
      </c>
      <c r="Y148">
        <v>1.1369884371178096E-4</v>
      </c>
      <c r="Z148">
        <v>-9.2936714936595098E-4</v>
      </c>
      <c r="AA148">
        <v>-6.3553980747231337E-4</v>
      </c>
      <c r="AB148">
        <v>3.5502283925513184E-4</v>
      </c>
      <c r="AC148">
        <v>-5.7319139344093944E-3</v>
      </c>
    </row>
    <row r="149" spans="13:29">
      <c r="M149" s="1">
        <v>45583</v>
      </c>
      <c r="N149" s="132">
        <v>1.439540207450813E-2</v>
      </c>
      <c r="O149" s="132">
        <v>1.0617225357514857E-2</v>
      </c>
      <c r="P149" s="132">
        <v>1.8859381466485581E-3</v>
      </c>
      <c r="Q149" s="132">
        <v>5.2306074209590046E-3</v>
      </c>
      <c r="R149" s="132">
        <v>5.9652019117829441E-3</v>
      </c>
      <c r="S149" s="132">
        <v>1.1645317336207934E-4</v>
      </c>
      <c r="T149" s="132">
        <v>-7.1753297533857473E-3</v>
      </c>
      <c r="U149" s="132">
        <v>-3.8123921219385018E-3</v>
      </c>
      <c r="V149" s="132">
        <v>-3.8422809007412359E-3</v>
      </c>
      <c r="W149" s="132">
        <v>1.8562188710144926E-2</v>
      </c>
      <c r="X149" s="132">
        <v>6.180604101572216E-3</v>
      </c>
      <c r="Y149">
        <v>1.8619579242977375E-3</v>
      </c>
      <c r="Z149">
        <v>-1.1860070673176131E-3</v>
      </c>
      <c r="AA149">
        <v>-3.1040059303791673E-3</v>
      </c>
      <c r="AB149">
        <v>5.1729808790216105E-3</v>
      </c>
      <c r="AC149">
        <v>1.3579970714408885E-2</v>
      </c>
    </row>
    <row r="150" spans="13:29">
      <c r="M150" s="1">
        <v>45588</v>
      </c>
      <c r="N150" s="132">
        <v>-1.283613853445003E-2</v>
      </c>
      <c r="O150" s="132">
        <v>-1.7075598816666541E-2</v>
      </c>
      <c r="P150" s="132">
        <v>-2.1025365656430206E-3</v>
      </c>
      <c r="Q150" s="132">
        <v>-5.2290247985124511E-4</v>
      </c>
      <c r="R150" s="132">
        <v>-5.8138542246956326E-4</v>
      </c>
      <c r="S150" s="132">
        <v>-5.709376794146132E-4</v>
      </c>
      <c r="T150" s="132">
        <v>-1.1977834192534172E-2</v>
      </c>
      <c r="U150" s="132">
        <v>2.5353827226911704E-3</v>
      </c>
      <c r="V150" s="132">
        <v>-1.3272894350336406E-2</v>
      </c>
      <c r="W150" s="132">
        <v>-8.9256612898550719E-3</v>
      </c>
      <c r="X150" s="132">
        <v>-2.173209979686215E-2</v>
      </c>
      <c r="Y150">
        <v>-8.4683214110229765E-4</v>
      </c>
      <c r="Z150">
        <v>-1.5729050286447714E-4</v>
      </c>
      <c r="AA150">
        <v>1.8921625262515121E-4</v>
      </c>
      <c r="AB150">
        <v>-3.0729265109507181E-3</v>
      </c>
      <c r="AC150">
        <v>-6.5377748108755634E-3</v>
      </c>
    </row>
    <row r="151" spans="13:29">
      <c r="M151" s="1">
        <v>45589</v>
      </c>
      <c r="N151" s="132">
        <v>1.7677834629671825E-2</v>
      </c>
      <c r="O151" s="132">
        <v>-8.8379984479014723E-4</v>
      </c>
      <c r="P151" s="132">
        <v>3.2619923015270169E-4</v>
      </c>
      <c r="Q151" s="132">
        <v>-5.2481944973048868E-3</v>
      </c>
      <c r="R151" s="132">
        <v>-8.8381916508374486E-3</v>
      </c>
      <c r="S151" s="132">
        <v>1.9182528321431986E-2</v>
      </c>
      <c r="T151" s="132">
        <v>-5.3250175284219568E-3</v>
      </c>
      <c r="U151" s="132">
        <v>5.4671431099574371E-4</v>
      </c>
      <c r="V151" s="132">
        <v>-1.2111073326646182E-2</v>
      </c>
      <c r="W151" s="132">
        <v>3.1206871014492733E-4</v>
      </c>
      <c r="X151" s="132">
        <v>9.0349992590661871E-3</v>
      </c>
      <c r="Y151">
        <v>-3.0207338461209305E-3</v>
      </c>
      <c r="Z151">
        <v>-3.2370861187573656E-3</v>
      </c>
      <c r="AA151">
        <v>-2.2799093740841609E-3</v>
      </c>
      <c r="AB151">
        <v>-1.0165862387429164E-3</v>
      </c>
      <c r="AC151">
        <v>-4.9702177874431991E-3</v>
      </c>
    </row>
    <row r="152" spans="13:29">
      <c r="M152" s="1">
        <v>45590</v>
      </c>
      <c r="N152" s="132">
        <v>1.71082650414996E-2</v>
      </c>
      <c r="O152" s="132">
        <v>4.1682859351118689E-3</v>
      </c>
      <c r="P152" s="132">
        <v>8.6619055706991799E-3</v>
      </c>
      <c r="Q152" s="132">
        <v>-2.9138409795941679E-3</v>
      </c>
      <c r="R152" s="132">
        <v>-3.4070340913726765E-3</v>
      </c>
      <c r="S152" s="132">
        <v>-9.7792006418560623E-4</v>
      </c>
      <c r="T152" s="132">
        <v>-1.3304938078596448E-2</v>
      </c>
      <c r="U152" s="132">
        <v>3.7228507536409936E-3</v>
      </c>
      <c r="V152" s="132">
        <v>-9.0701139129012529E-4</v>
      </c>
      <c r="W152" s="132">
        <v>-1.7252861289855075E-2</v>
      </c>
      <c r="X152" s="132">
        <v>8.3588495100497678E-3</v>
      </c>
      <c r="Y152">
        <v>-3.2167477288117907E-4</v>
      </c>
      <c r="Z152">
        <v>-1.1837830411862431E-3</v>
      </c>
      <c r="AA152">
        <v>-6.341590585762063E-4</v>
      </c>
      <c r="AB152">
        <v>3.5502283925513184E-4</v>
      </c>
      <c r="AC152">
        <v>-6.45754041685418E-3</v>
      </c>
    </row>
    <row r="153" spans="13:29">
      <c r="M153" s="1">
        <v>45595</v>
      </c>
      <c r="N153" s="132">
        <v>-2.4424166064306245E-2</v>
      </c>
      <c r="O153" s="132">
        <v>-1.4841985214193E-2</v>
      </c>
      <c r="P153" s="132">
        <v>1.8750696242742504E-3</v>
      </c>
      <c r="Q153" s="132">
        <v>-6.6648941592277206E-4</v>
      </c>
      <c r="R153" s="132">
        <v>-1.0528239145987231E-2</v>
      </c>
      <c r="S153" s="132">
        <v>-1.790512919711757E-3</v>
      </c>
      <c r="T153" s="132">
        <v>7.3184681873682579E-3</v>
      </c>
      <c r="U153" s="132">
        <v>-1.9104013530571898E-3</v>
      </c>
      <c r="V153" s="132">
        <v>8.8199731237660339E-3</v>
      </c>
      <c r="W153" s="132">
        <v>9.9659587101449277E-3</v>
      </c>
      <c r="X153" s="132">
        <v>1.0466942950632593E-2</v>
      </c>
      <c r="Y153">
        <v>-8.4311118261363549E-4</v>
      </c>
      <c r="Z153">
        <v>1.3853654332104666E-3</v>
      </c>
      <c r="AA153">
        <v>1.4256163765935686E-3</v>
      </c>
      <c r="AB153">
        <v>-3.7508016484995182E-3</v>
      </c>
      <c r="AC153">
        <v>-1.0900661211749796E-2</v>
      </c>
    </row>
    <row r="154" spans="13:29">
      <c r="M154" s="1">
        <v>45596</v>
      </c>
      <c r="N154" s="132">
        <v>-3.6871235179042498E-2</v>
      </c>
      <c r="O154" s="132">
        <v>-2.1501715049028428E-2</v>
      </c>
      <c r="P154" s="132">
        <v>-6.3621165233932742E-2</v>
      </c>
      <c r="Q154" s="132">
        <v>-1.75523841559239E-2</v>
      </c>
      <c r="R154" s="132">
        <v>8.3573572033234095E-3</v>
      </c>
      <c r="S154" s="132">
        <v>-2.927886513557782E-3</v>
      </c>
      <c r="T154" s="132">
        <v>-2.8044552155422005E-2</v>
      </c>
      <c r="U154" s="132">
        <v>2.649226481604827E-3</v>
      </c>
      <c r="V154" s="132">
        <v>-3.5732421250431634E-2</v>
      </c>
      <c r="W154" s="132">
        <v>-6.6716128985507266E-4</v>
      </c>
      <c r="X154" s="132">
        <v>-3.6045526090589822E-2</v>
      </c>
      <c r="Y154">
        <v>9.8389158373742469E-4</v>
      </c>
      <c r="Z154">
        <v>-1.5696244289828458E-4</v>
      </c>
      <c r="AA154">
        <v>-1.4568564358274755E-3</v>
      </c>
      <c r="AB154">
        <v>-1.0143393698565256E-3</v>
      </c>
      <c r="AC154">
        <v>-3.3581230793786393E-3</v>
      </c>
    </row>
    <row r="155" spans="13:29">
      <c r="M155" s="1">
        <v>45597</v>
      </c>
      <c r="N155" s="132">
        <v>7.8543456206252193E-2</v>
      </c>
      <c r="O155" s="132">
        <v>-1.4126002753454105E-2</v>
      </c>
      <c r="P155" s="132">
        <v>9.1192361409023204E-3</v>
      </c>
      <c r="Q155" s="132">
        <v>1.2974168101341405E-2</v>
      </c>
      <c r="R155" s="132">
        <v>-4.9491277349653778E-3</v>
      </c>
      <c r="S155" s="132">
        <v>2.2269744757601622E-3</v>
      </c>
      <c r="T155" s="132">
        <v>1.6044547497399172E-3</v>
      </c>
      <c r="U155" s="132">
        <v>2.8504718672349393E-2</v>
      </c>
      <c r="V155" s="132">
        <v>3.4298281162104538E-2</v>
      </c>
      <c r="W155" s="132">
        <v>-9.3946612898550726E-3</v>
      </c>
      <c r="X155" s="132">
        <v>6.1035835275034686E-2</v>
      </c>
      <c r="Y155">
        <v>2.8764156742596314E-4</v>
      </c>
      <c r="Z155">
        <v>8.712183913056888E-4</v>
      </c>
      <c r="AA155">
        <v>-6.3390053781796124E-4</v>
      </c>
      <c r="AB155">
        <v>-2.3801441350955904E-3</v>
      </c>
      <c r="AC155">
        <v>3.4042553419457939E-3</v>
      </c>
    </row>
    <row r="156" spans="13:29">
      <c r="M156" s="1">
        <v>45603</v>
      </c>
      <c r="N156" s="132">
        <v>4.970761652475459E-2</v>
      </c>
      <c r="O156" s="132">
        <v>2.2578490043684615E-2</v>
      </c>
      <c r="P156" s="132">
        <v>1.3765776466597546E-2</v>
      </c>
      <c r="Q156" s="132">
        <v>5.305311957393216E-3</v>
      </c>
      <c r="R156" s="132">
        <v>1.5292520023667403E-3</v>
      </c>
      <c r="S156" s="132">
        <v>1.3688935997759904E-2</v>
      </c>
      <c r="T156" s="132">
        <v>5.8727411221296578E-3</v>
      </c>
      <c r="U156" s="132">
        <v>-4.0575258638248964E-3</v>
      </c>
      <c r="V156" s="132">
        <v>2.6969560859648856E-2</v>
      </c>
      <c r="W156" s="132">
        <v>6.8551187101449276E-3</v>
      </c>
      <c r="X156" s="132">
        <v>1.5537106272570697E-2</v>
      </c>
      <c r="Y156">
        <v>-8.43413745319747E-4</v>
      </c>
      <c r="Z156">
        <v>-4.1389520982868015E-4</v>
      </c>
      <c r="AA156">
        <v>1.4252277669608731E-3</v>
      </c>
      <c r="AB156">
        <v>3.097691470267045E-3</v>
      </c>
      <c r="AC156">
        <v>-1.8590811666333367E-3</v>
      </c>
    </row>
    <row r="157" spans="13:29">
      <c r="M157" s="1">
        <v>45604</v>
      </c>
      <c r="N157" s="132">
        <v>-1.8650534496114581E-3</v>
      </c>
      <c r="O157" s="132">
        <v>-4.357016638548596E-3</v>
      </c>
      <c r="P157" s="132">
        <v>-8.7773761673254902E-3</v>
      </c>
      <c r="Q157" s="132">
        <v>-1.9180225777922057E-3</v>
      </c>
      <c r="R157" s="132">
        <v>-1.2120857604046716E-3</v>
      </c>
      <c r="S157" s="132">
        <v>1.0000999752354483E-2</v>
      </c>
      <c r="T157" s="132">
        <v>-1.3355049525809156E-4</v>
      </c>
      <c r="U157" s="132">
        <v>-2.493689884248587E-4</v>
      </c>
      <c r="V157" s="132">
        <v>2.3518598693569306E-3</v>
      </c>
      <c r="W157" s="132">
        <v>1.6686687101449273E-3</v>
      </c>
      <c r="X157" s="132">
        <v>-1.0914046575380379E-2</v>
      </c>
      <c r="Y157">
        <v>-6.6895625729472097E-4</v>
      </c>
      <c r="Z157">
        <v>-4.5111004599534829E-3</v>
      </c>
      <c r="AA157">
        <v>-6.3726699676320666E-3</v>
      </c>
      <c r="AB157">
        <v>-7.1433269658684071E-3</v>
      </c>
      <c r="AC157">
        <v>-8.5388512814071667E-3</v>
      </c>
    </row>
    <row r="158" spans="13:29">
      <c r="M158" s="1">
        <v>45609</v>
      </c>
      <c r="N158" s="132">
        <v>3.2280656152131666E-2</v>
      </c>
      <c r="O158" s="132">
        <v>3.4410563930008498E-3</v>
      </c>
      <c r="P158" s="132">
        <v>4.6815112639003176E-3</v>
      </c>
      <c r="Q158" s="132">
        <v>7.9778213807982397E-3</v>
      </c>
      <c r="R158" s="132">
        <v>1.6556641615229725E-2</v>
      </c>
      <c r="S158" s="132">
        <v>1.680672705841026E-2</v>
      </c>
      <c r="T158" s="132">
        <v>3.2136158685670576E-3</v>
      </c>
      <c r="U158" s="132">
        <v>2.2366003017957003E-2</v>
      </c>
      <c r="V158" s="132">
        <v>-3.6551293752364544E-2</v>
      </c>
      <c r="W158" s="132">
        <v>1.6918638710144925E-2</v>
      </c>
      <c r="X158" s="132">
        <v>2.436486837336975E-2</v>
      </c>
      <c r="Y158">
        <v>7.2234825885560583E-4</v>
      </c>
      <c r="Z158">
        <v>-2.9722558731542785E-3</v>
      </c>
      <c r="AA158">
        <v>-9.2108315191069389E-3</v>
      </c>
      <c r="AB158">
        <v>-1.3864683837833141E-2</v>
      </c>
      <c r="AC158">
        <v>-9.1935413630321646E-3</v>
      </c>
    </row>
    <row r="159" spans="13:29">
      <c r="M159" s="1">
        <v>45610</v>
      </c>
      <c r="N159" s="132">
        <v>9.4303325898273463E-3</v>
      </c>
      <c r="O159" s="132">
        <v>1.7474250801919108E-2</v>
      </c>
      <c r="P159" s="132">
        <v>7.7173596292419711E-3</v>
      </c>
      <c r="Q159" s="132">
        <v>-1.7233423156028643E-2</v>
      </c>
      <c r="R159" s="132">
        <v>6.6166353718990809E-2</v>
      </c>
      <c r="S159" s="132">
        <v>6.2745877298977671E-3</v>
      </c>
      <c r="T159" s="132">
        <v>5.9627871134615732E-4</v>
      </c>
      <c r="U159" s="132">
        <v>2.3938844610742815E-2</v>
      </c>
      <c r="V159" s="132">
        <v>-9.6854907144072744E-3</v>
      </c>
      <c r="W159" s="132">
        <v>-1.1711461289855073E-2</v>
      </c>
      <c r="X159" s="132">
        <v>-8.592733587333215E-3</v>
      </c>
      <c r="Y159">
        <v>3.7452225614883106E-4</v>
      </c>
      <c r="Z159">
        <v>-1.1802862667386897E-3</v>
      </c>
      <c r="AA159">
        <v>-1.4496449205871737E-3</v>
      </c>
      <c r="AB159">
        <v>5.1334491766482472E-3</v>
      </c>
      <c r="AC159">
        <v>2.4557285371746194E-2</v>
      </c>
    </row>
    <row r="160" spans="13:29">
      <c r="M160" s="1">
        <v>45611</v>
      </c>
      <c r="N160" s="132">
        <v>-1.9901954193717923E-2</v>
      </c>
      <c r="O160" s="132">
        <v>-8.1086864659336583E-3</v>
      </c>
      <c r="P160" s="132">
        <v>-2.1863316542229783E-2</v>
      </c>
      <c r="Q160" s="132">
        <v>-1.4001692666111678E-3</v>
      </c>
      <c r="R160" s="132">
        <v>6.1029229916646041E-2</v>
      </c>
      <c r="S160" s="132">
        <v>1.4819702619104163E-2</v>
      </c>
      <c r="T160" s="132">
        <v>-5.5225143301743627E-3</v>
      </c>
      <c r="U160" s="132">
        <v>4.5361291022471099E-3</v>
      </c>
      <c r="V160" s="132">
        <v>2.0829724189074139E-2</v>
      </c>
      <c r="W160" s="132">
        <v>-1.3204661289855072E-2</v>
      </c>
      <c r="X160" s="132">
        <v>-3.6077042105423021E-2</v>
      </c>
      <c r="Y160">
        <v>1.1589568660348066E-3</v>
      </c>
      <c r="Z160">
        <v>-2.7123843830990373E-3</v>
      </c>
      <c r="AA160">
        <v>-5.5296914999491799E-3</v>
      </c>
      <c r="AB160">
        <v>-5.0776576155221629E-3</v>
      </c>
      <c r="AC160">
        <v>1.1842126374748374E-2</v>
      </c>
    </row>
    <row r="161" spans="13:29">
      <c r="M161" s="1">
        <v>45616</v>
      </c>
      <c r="N161" s="132">
        <v>-6.1257020653495082E-3</v>
      </c>
      <c r="O161" s="132">
        <v>3.5381351805389128E-3</v>
      </c>
      <c r="P161" s="132">
        <v>-5.0490747470142705E-3</v>
      </c>
      <c r="Q161" s="132">
        <v>9.4845110050419575E-3</v>
      </c>
      <c r="R161" s="132">
        <v>1.6717639040596408E-2</v>
      </c>
      <c r="S161" s="132">
        <v>-1.5546002223159478E-2</v>
      </c>
      <c r="T161" s="132">
        <v>-5.4615935487022337E-3</v>
      </c>
      <c r="U161" s="132">
        <v>1.2036984298032915E-2</v>
      </c>
      <c r="V161" s="132">
        <v>3.478175438828556E-3</v>
      </c>
      <c r="W161" s="132">
        <v>3.3850168710144929E-2</v>
      </c>
      <c r="X161" s="132">
        <v>-8.0321340844478756E-3</v>
      </c>
      <c r="Y161">
        <v>2.0071560138897504E-4</v>
      </c>
      <c r="Z161">
        <v>-1.5589010776170857E-4</v>
      </c>
      <c r="AA161">
        <v>-2.2004503079007861E-4</v>
      </c>
      <c r="AB161">
        <v>1.0356996257375579E-3</v>
      </c>
      <c r="AC161">
        <v>9.6326902219965541E-3</v>
      </c>
    </row>
    <row r="162" spans="13:29">
      <c r="M162" s="1">
        <v>45617</v>
      </c>
      <c r="N162" s="132">
        <v>2.0599801688147519E-2</v>
      </c>
      <c r="O162" s="132">
        <v>-7.9388196407481832E-4</v>
      </c>
      <c r="P162" s="132">
        <v>-4.9314565477987515E-3</v>
      </c>
      <c r="Q162" s="132">
        <v>2.8518696923192808E-3</v>
      </c>
      <c r="R162" s="132">
        <v>5.2935729069191056E-3</v>
      </c>
      <c r="S162" s="132">
        <v>2.7358315786954374E-2</v>
      </c>
      <c r="T162" s="132">
        <v>1.4611545097582227E-2</v>
      </c>
      <c r="U162" s="132">
        <v>3.9752341824289654E-3</v>
      </c>
      <c r="V162" s="132">
        <v>-1.7208069356467792E-2</v>
      </c>
      <c r="W162" s="132">
        <v>1.1539428710144928E-2</v>
      </c>
      <c r="X162" s="132">
        <v>-2.0865909358954451E-2</v>
      </c>
      <c r="Y162">
        <v>-6.7010669661130939E-4</v>
      </c>
      <c r="Z162">
        <v>-2.1993426182525815E-3</v>
      </c>
      <c r="AA162">
        <v>-3.078654479745408E-3</v>
      </c>
      <c r="AB162">
        <v>-4.3938359892225108E-3</v>
      </c>
      <c r="AC162">
        <v>-3.4406068935559425E-3</v>
      </c>
    </row>
    <row r="163" spans="13:29">
      <c r="M163" s="1">
        <v>45618</v>
      </c>
      <c r="N163" s="132">
        <v>7.8764261017936835E-3</v>
      </c>
      <c r="O163" s="132">
        <v>9.9933489333116059E-3</v>
      </c>
      <c r="P163" s="132">
        <v>1.4187664555865009E-2</v>
      </c>
      <c r="Q163" s="132">
        <v>2.1837526572353234E-2</v>
      </c>
      <c r="R163" s="132">
        <v>1.2156765436685299E-2</v>
      </c>
      <c r="S163" s="132">
        <v>2.1682028411432314E-2</v>
      </c>
      <c r="T163" s="132">
        <v>5.3995324107796949E-2</v>
      </c>
      <c r="U163" s="132">
        <v>9.4020767662362885E-3</v>
      </c>
      <c r="V163" s="132">
        <v>4.5045610131573599E-2</v>
      </c>
      <c r="W163" s="132">
        <v>3.2292438710144929E-2</v>
      </c>
      <c r="X163" s="132">
        <v>-2.2724934694978295E-3</v>
      </c>
      <c r="Y163">
        <v>-1.0172965088424506E-3</v>
      </c>
      <c r="Z163">
        <v>-3.7251209650207289E-3</v>
      </c>
      <c r="AA163">
        <v>-4.7034849906531897E-3</v>
      </c>
      <c r="AB163">
        <v>-5.0620314066273263E-3</v>
      </c>
      <c r="AC163">
        <v>-4.1873312042973515E-3</v>
      </c>
    </row>
    <row r="164" spans="13:29">
      <c r="M164" s="1">
        <v>45623</v>
      </c>
      <c r="N164" s="132">
        <v>-3.7889407766334361E-3</v>
      </c>
      <c r="O164" s="132">
        <v>1.1135175886645475E-2</v>
      </c>
      <c r="P164" s="132">
        <v>-5.050551219437649E-5</v>
      </c>
      <c r="Q164" s="132">
        <v>7.0994234134732102E-3</v>
      </c>
      <c r="R164" s="132">
        <v>3.0499765249795904E-2</v>
      </c>
      <c r="S164" s="132">
        <v>1.4317035968077334E-2</v>
      </c>
      <c r="T164" s="132">
        <v>2.3328189712969464E-2</v>
      </c>
      <c r="U164" s="132">
        <v>9.8854550977901627E-3</v>
      </c>
      <c r="V164" s="132">
        <v>2.2503501156395767E-2</v>
      </c>
      <c r="W164" s="132">
        <v>-5.4305612898550727E-3</v>
      </c>
      <c r="X164" s="132">
        <v>1.4205845031594478E-3</v>
      </c>
      <c r="Y164">
        <v>-8.4258220403369655E-4</v>
      </c>
      <c r="Z164">
        <v>-1.6851204255103618E-3</v>
      </c>
      <c r="AA164">
        <v>-2.2578372320923696E-3</v>
      </c>
      <c r="AB164">
        <v>-2.3538266637441901E-3</v>
      </c>
      <c r="AC164">
        <v>1.6683861657250464E-2</v>
      </c>
    </row>
    <row r="165" spans="13:29">
      <c r="M165" s="1">
        <v>45630</v>
      </c>
      <c r="N165" s="132">
        <v>-3.089197097852419E-2</v>
      </c>
      <c r="O165" s="132">
        <v>-8.285864104374709E-3</v>
      </c>
      <c r="P165" s="132">
        <v>4.6160027423192695E-3</v>
      </c>
      <c r="Q165" s="132">
        <v>-6.9233550686778446E-3</v>
      </c>
      <c r="R165" s="132">
        <v>-5.2071761023702173E-3</v>
      </c>
      <c r="S165" s="132">
        <v>-6.4718849359128704E-3</v>
      </c>
      <c r="T165" s="132">
        <v>-1.6778907677833518E-2</v>
      </c>
      <c r="U165" s="132">
        <v>-3.0977838472670317E-2</v>
      </c>
      <c r="V165" s="132">
        <v>1.1007636521779829E-2</v>
      </c>
      <c r="W165" s="132">
        <v>-2.2332361289855076E-2</v>
      </c>
      <c r="X165" s="132">
        <v>1.2203805011184163E-2</v>
      </c>
      <c r="Y165">
        <v>-1.3620732584617528E-3</v>
      </c>
      <c r="Z165">
        <v>-4.9856309084538039E-3</v>
      </c>
      <c r="AA165">
        <v>-7.1248686411377994E-3</v>
      </c>
      <c r="AB165">
        <v>-1.1082288955690538E-2</v>
      </c>
      <c r="AC165">
        <v>-1.1864521653851523E-2</v>
      </c>
    </row>
    <row r="166" spans="13:29">
      <c r="M166" s="1">
        <v>45631</v>
      </c>
      <c r="N166" s="132">
        <v>-6.9417913662929653E-2</v>
      </c>
      <c r="O166" s="132">
        <v>-1.8795824963367517E-2</v>
      </c>
      <c r="P166" s="132">
        <v>-7.167692219607058E-3</v>
      </c>
      <c r="Q166" s="132">
        <v>-1.1830745770381606E-2</v>
      </c>
      <c r="R166" s="132">
        <v>-2.3074224265553625E-2</v>
      </c>
      <c r="S166" s="132">
        <v>-3.155281669599562E-2</v>
      </c>
      <c r="T166" s="132">
        <v>-1.9849005887988432E-2</v>
      </c>
      <c r="U166" s="132">
        <v>-1.1848563984780725E-2</v>
      </c>
      <c r="V166" s="132">
        <v>-2.9104672232896811E-2</v>
      </c>
      <c r="W166" s="132">
        <v>-1.6453761289855075E-2</v>
      </c>
      <c r="X166" s="132">
        <v>-8.1135748232345622E-3</v>
      </c>
      <c r="Y166">
        <v>-6.6732794423566655E-4</v>
      </c>
      <c r="Z166">
        <v>-5.4821912182417562E-3</v>
      </c>
      <c r="AA166">
        <v>-6.707388543825671E-3</v>
      </c>
      <c r="AB166">
        <v>-8.375916341219718E-3</v>
      </c>
      <c r="AC166">
        <v>-3.423894523727356E-3</v>
      </c>
    </row>
    <row r="167" spans="13:29">
      <c r="M167" s="1">
        <v>45632</v>
      </c>
      <c r="N167" s="132">
        <v>-1.6413111816254091E-3</v>
      </c>
      <c r="O167" s="132">
        <v>-9.5310763350247036E-3</v>
      </c>
      <c r="P167" s="132">
        <v>-6.5062137817145094E-3</v>
      </c>
      <c r="Q167" s="132">
        <v>-1.0362712209857333E-2</v>
      </c>
      <c r="R167" s="132">
        <v>-6.8025974366429237E-3</v>
      </c>
      <c r="S167" s="132">
        <v>-2.9901636650090219E-3</v>
      </c>
      <c r="T167" s="132">
        <v>-9.8272409958382011E-3</v>
      </c>
      <c r="U167" s="132">
        <v>-3.3368758270275731E-2</v>
      </c>
      <c r="V167" s="132">
        <v>-2.6263640486593243E-2</v>
      </c>
      <c r="W167" s="132">
        <v>1.2911718710144928E-2</v>
      </c>
      <c r="X167" s="132">
        <v>2.0475455367131842E-2</v>
      </c>
      <c r="Y167">
        <v>-2.8272298116424439E-3</v>
      </c>
      <c r="Z167">
        <v>-3.4501689789980532E-3</v>
      </c>
      <c r="AA167">
        <v>-3.8676909644241703E-3</v>
      </c>
      <c r="AB167">
        <v>-9.6832740894052961E-3</v>
      </c>
      <c r="AC167">
        <v>-4.1674108070889121E-3</v>
      </c>
    </row>
    <row r="168" spans="13:29">
      <c r="M168" s="1">
        <v>45637</v>
      </c>
      <c r="N168" s="132">
        <v>5.4232204901179587E-3</v>
      </c>
      <c r="O168" s="132">
        <v>8.6871291404777356E-4</v>
      </c>
      <c r="P168" s="132">
        <v>1.9000200989242766E-2</v>
      </c>
      <c r="Q168" s="132">
        <v>4.3408169280448492E-3</v>
      </c>
      <c r="R168" s="132">
        <v>4.9702732458550697E-3</v>
      </c>
      <c r="S168" s="132">
        <v>1.3952134377530416E-2</v>
      </c>
      <c r="T168" s="132">
        <v>-8.775301566272594E-3</v>
      </c>
      <c r="U168" s="132">
        <v>1.8100461226183803E-3</v>
      </c>
      <c r="V168" s="132">
        <v>1.7275580716824002E-2</v>
      </c>
      <c r="W168" s="132">
        <v>-2.4659612898550727E-3</v>
      </c>
      <c r="X168" s="132">
        <v>2.9467561344067181E-2</v>
      </c>
      <c r="Y168">
        <v>7.1873510089056247E-4</v>
      </c>
      <c r="Z168">
        <v>1.1161531400251386E-3</v>
      </c>
      <c r="AA168">
        <v>-2.1698433386162005E-4</v>
      </c>
      <c r="AB168">
        <v>4.394994541096914E-3</v>
      </c>
      <c r="AC168">
        <v>1.1926147572081125E-2</v>
      </c>
    </row>
    <row r="169" spans="13:29">
      <c r="M169" s="1">
        <v>45638</v>
      </c>
      <c r="N169" s="132">
        <v>6.7051839160130966E-2</v>
      </c>
      <c r="O169" s="132">
        <v>3.7991996230514524E-2</v>
      </c>
      <c r="P169" s="132">
        <v>3.3225741158799338E-2</v>
      </c>
      <c r="Q169" s="132">
        <v>3.691689488039758E-2</v>
      </c>
      <c r="R169" s="132">
        <v>3.4401631721631229E-2</v>
      </c>
      <c r="S169" s="132">
        <v>4.237720854170203E-2</v>
      </c>
      <c r="T169" s="132">
        <v>3.550921575745225E-2</v>
      </c>
      <c r="U169" s="132">
        <v>2.2728102704500885E-2</v>
      </c>
      <c r="V169" s="132">
        <v>4.2767324506938764E-2</v>
      </c>
      <c r="W169" s="132">
        <v>-1.3912461289855073E-2</v>
      </c>
      <c r="X169" s="132">
        <v>2.6101004510289891E-2</v>
      </c>
      <c r="Y169">
        <v>-2.3906730370455804E-3</v>
      </c>
      <c r="Z169">
        <v>-5.4661496854387656E-3</v>
      </c>
      <c r="AA169">
        <v>-5.4781882666302519E-3</v>
      </c>
      <c r="AB169">
        <v>-9.0007211729471615E-3</v>
      </c>
      <c r="AC169">
        <v>-1.3257022921678163E-2</v>
      </c>
    </row>
    <row r="170" spans="13:29">
      <c r="M170" s="1">
        <v>45639</v>
      </c>
      <c r="N170" s="132">
        <v>-1.3921403294671446E-2</v>
      </c>
      <c r="O170" s="132">
        <v>6.7306553940197338E-3</v>
      </c>
      <c r="P170" s="132">
        <v>9.9309809219733092E-4</v>
      </c>
      <c r="Q170" s="132">
        <v>2.6070182664653272E-3</v>
      </c>
      <c r="R170" s="132">
        <v>-7.6715858537710485E-3</v>
      </c>
      <c r="S170" s="132">
        <v>6.3348147076627438E-3</v>
      </c>
      <c r="T170" s="132">
        <v>8.9833005320515448E-3</v>
      </c>
      <c r="U170" s="132">
        <v>1.3815354632204066E-3</v>
      </c>
      <c r="V170" s="132">
        <v>1.7238660331661326E-2</v>
      </c>
      <c r="W170" s="132">
        <v>-2.8743761289855074E-2</v>
      </c>
      <c r="X170" s="132">
        <v>-5.4805344170678828E-4</v>
      </c>
      <c r="Y170">
        <v>8.9045956441298935E-4</v>
      </c>
      <c r="Z170">
        <v>6.0706190199302746E-4</v>
      </c>
      <c r="AA170">
        <v>1.8135534663899105E-3</v>
      </c>
      <c r="AB170">
        <v>-9.8466963286304937E-4</v>
      </c>
      <c r="AC170">
        <v>-1.234183424696087E-2</v>
      </c>
    </row>
    <row r="171" spans="13:29">
      <c r="M171" s="1">
        <v>45644</v>
      </c>
      <c r="N171" s="132">
        <v>-5.4175219536481682E-2</v>
      </c>
      <c r="O171" s="132">
        <v>-2.114706054182203E-2</v>
      </c>
      <c r="P171" s="132">
        <v>-3.7219783246056737E-2</v>
      </c>
      <c r="Q171" s="132">
        <v>-1.6138391147341207E-2</v>
      </c>
      <c r="R171" s="132">
        <v>-1.4541688974880743E-2</v>
      </c>
      <c r="S171" s="132">
        <v>-1.3859250618022718E-2</v>
      </c>
      <c r="T171" s="132">
        <v>-2.3888575439159229E-2</v>
      </c>
      <c r="U171" s="132">
        <v>-2.6133349262084982E-2</v>
      </c>
      <c r="V171" s="132">
        <v>-2.2817459547641592E-3</v>
      </c>
      <c r="W171" s="132">
        <v>-9.7640612898550732E-3</v>
      </c>
      <c r="X171" s="132">
        <v>-4.5683566394059086E-2</v>
      </c>
      <c r="Y171">
        <v>1.1286205344159428E-4</v>
      </c>
      <c r="Z171">
        <v>-1.6724475527978015E-3</v>
      </c>
      <c r="AA171">
        <v>-5.472310694956223E-3</v>
      </c>
      <c r="AB171">
        <v>-1.3589326272665085E-2</v>
      </c>
      <c r="AC171">
        <v>-1.5102852873589012E-2</v>
      </c>
    </row>
    <row r="172" spans="13:29">
      <c r="M172" s="1">
        <v>45645</v>
      </c>
      <c r="N172" s="132">
        <v>-1.3745753336260096E-2</v>
      </c>
      <c r="O172" s="132">
        <v>4.310815640870545E-3</v>
      </c>
      <c r="P172" s="132">
        <v>-3.4301770326396475E-3</v>
      </c>
      <c r="Q172" s="132">
        <v>-4.5390701323548294E-4</v>
      </c>
      <c r="R172" s="132">
        <v>-2.5553854060449549E-3</v>
      </c>
      <c r="S172" s="132">
        <v>8.4995704735508926E-3</v>
      </c>
      <c r="T172" s="132">
        <v>2.8136460959823392E-3</v>
      </c>
      <c r="U172" s="132">
        <v>-2.2174766602429997E-2</v>
      </c>
      <c r="V172" s="132">
        <v>2.2658706307263521E-2</v>
      </c>
      <c r="W172" s="132">
        <v>-1.0246661289855073E-2</v>
      </c>
      <c r="X172" s="132">
        <v>9.8949115916080882E-3</v>
      </c>
      <c r="Y172">
        <v>-4.9172542804291441E-4</v>
      </c>
      <c r="Z172">
        <v>-2.4291595989692498E-3</v>
      </c>
      <c r="AA172">
        <v>-4.6589441208708506E-3</v>
      </c>
      <c r="AB172">
        <v>3.5502283925513184E-4</v>
      </c>
      <c r="AC172">
        <v>8.5784358600298431E-3</v>
      </c>
    </row>
    <row r="173" spans="13:29">
      <c r="M173" s="1">
        <v>45646</v>
      </c>
      <c r="N173" s="132">
        <v>3.1369786682902863E-2</v>
      </c>
      <c r="O173" s="132">
        <v>2.46664002117255E-2</v>
      </c>
      <c r="P173" s="132">
        <v>4.8224611763490466E-3</v>
      </c>
      <c r="Q173" s="132">
        <v>2.177321154876884E-2</v>
      </c>
      <c r="R173" s="132">
        <v>1.1650164137952154E-2</v>
      </c>
      <c r="S173" s="132">
        <v>6.4377645189741695E-3</v>
      </c>
      <c r="T173" s="132">
        <v>3.3633258634452212E-2</v>
      </c>
      <c r="U173" s="132">
        <v>1.8658272748735338E-2</v>
      </c>
      <c r="V173" s="132">
        <v>7.2918439414123562E-3</v>
      </c>
      <c r="W173" s="132">
        <v>-8.8331612898550731E-3</v>
      </c>
      <c r="X173" s="132">
        <v>1.3127840147549238E-2</v>
      </c>
      <c r="Y173">
        <v>1.9921036197786024E-4</v>
      </c>
      <c r="Z173">
        <v>4.9249431695116688E-3</v>
      </c>
      <c r="AA173">
        <v>1.1192739945762102E-2</v>
      </c>
      <c r="AB173">
        <v>1.9952786736438726E-2</v>
      </c>
      <c r="AC173">
        <v>4.3827979105052227E-2</v>
      </c>
    </row>
    <row r="174" spans="13:29">
      <c r="M174" s="1">
        <v>45653</v>
      </c>
      <c r="N174" s="132">
        <v>-9.8536535332669969E-3</v>
      </c>
      <c r="O174" s="132">
        <v>-1.7573511458760519E-2</v>
      </c>
      <c r="P174" s="132">
        <v>-2.1537350633116403E-2</v>
      </c>
      <c r="Q174" s="132">
        <v>-1.0026794359081641E-2</v>
      </c>
      <c r="R174" s="132">
        <v>-1.3278789934244153E-2</v>
      </c>
      <c r="S174" s="132">
        <v>2.9472293887136286E-3</v>
      </c>
      <c r="T174" s="132">
        <v>-4.0274864855721591E-3</v>
      </c>
      <c r="U174" s="132">
        <v>-3.4376195747282015E-3</v>
      </c>
      <c r="V174" s="132">
        <v>-2.7073161514336039E-3</v>
      </c>
      <c r="W174" s="132">
        <v>6.8016187101449278E-3</v>
      </c>
      <c r="X174" s="132">
        <v>-1.8811041548439114E-2</v>
      </c>
      <c r="Y174">
        <v>2.6454034777597226E-5</v>
      </c>
      <c r="Z174">
        <v>2.3854674301099494E-3</v>
      </c>
      <c r="AA174">
        <v>3.442902591937374E-3</v>
      </c>
      <c r="AB174">
        <v>3.7187811669626542E-3</v>
      </c>
      <c r="AC174">
        <v>-1.9363833273369858E-2</v>
      </c>
    </row>
    <row r="175" spans="13:29">
      <c r="M175" s="1">
        <v>45672</v>
      </c>
      <c r="N175" s="132">
        <v>3.5196575509520329E-2</v>
      </c>
      <c r="O175" s="132">
        <v>2.6384994616564957E-2</v>
      </c>
      <c r="P175" s="132">
        <v>3.242830048421258E-2</v>
      </c>
      <c r="Q175" s="132">
        <v>1.8103185669505379E-2</v>
      </c>
      <c r="R175" s="132">
        <v>7.0823176207664845E-3</v>
      </c>
      <c r="S175" s="132">
        <v>4.0850344295635544E-3</v>
      </c>
      <c r="T175" s="132">
        <v>2.0110896473826027E-2</v>
      </c>
      <c r="U175" s="132">
        <v>1.6554307986259686E-2</v>
      </c>
      <c r="V175" s="132">
        <v>1.4219861564449534E-3</v>
      </c>
      <c r="W175" s="132">
        <v>-1.0666461289855073E-2</v>
      </c>
      <c r="X175" s="132">
        <v>3.2471657141397034E-2</v>
      </c>
      <c r="Y175">
        <v>-1.0090106299908512E-3</v>
      </c>
      <c r="Z175">
        <v>-1.4210105751061024E-3</v>
      </c>
      <c r="AA175">
        <v>-6.2280863389228608E-4</v>
      </c>
      <c r="AB175">
        <v>1.0272907469391752E-3</v>
      </c>
      <c r="AC175">
        <v>3.9370902756143925E-4</v>
      </c>
    </row>
    <row r="176" spans="13:29">
      <c r="M176" s="1">
        <v>45673</v>
      </c>
      <c r="N176" s="132">
        <v>-7.7983622757603005E-3</v>
      </c>
      <c r="O176" s="132">
        <v>-4.6783924042079539E-2</v>
      </c>
      <c r="P176" s="132">
        <v>-1.0583277913311206E-2</v>
      </c>
      <c r="Q176" s="132">
        <v>-8.7807327749690849E-3</v>
      </c>
      <c r="R176" s="132">
        <v>-2.2478210156716597E-2</v>
      </c>
      <c r="S176" s="132">
        <v>-2.5747010304886082E-3</v>
      </c>
      <c r="T176" s="132">
        <v>-5.4222968219971267E-3</v>
      </c>
      <c r="U176" s="132">
        <v>7.6768135123773647E-4</v>
      </c>
      <c r="V176" s="132">
        <v>9.4932987445132122E-3</v>
      </c>
      <c r="W176" s="132">
        <v>8.0730387101449266E-3</v>
      </c>
      <c r="X176" s="132">
        <v>-1.8550819765973128E-2</v>
      </c>
      <c r="Y176">
        <v>1.2359572745186027E-3</v>
      </c>
      <c r="Z176">
        <v>-1.1670479827791962E-3</v>
      </c>
      <c r="AA176">
        <v>-1.0282570906642147E-3</v>
      </c>
      <c r="AB176">
        <v>3.04820916725222E-3</v>
      </c>
      <c r="AC176">
        <v>8.0532598890179722E-3</v>
      </c>
    </row>
    <row r="177" spans="13:29">
      <c r="M177" s="1">
        <v>45674</v>
      </c>
      <c r="N177" s="132">
        <v>8.8754352324452335E-2</v>
      </c>
      <c r="O177" s="132">
        <v>2.7682009656672091E-3</v>
      </c>
      <c r="P177" s="132">
        <v>5.7814369152991429E-3</v>
      </c>
      <c r="Q177" s="132">
        <v>2.5901058807472231E-3</v>
      </c>
      <c r="R177" s="132">
        <v>4.5687101318724033E-4</v>
      </c>
      <c r="S177" s="132">
        <v>-1.1632821422992141E-2</v>
      </c>
      <c r="T177" s="132">
        <v>-2.2931268301462301E-2</v>
      </c>
      <c r="U177" s="132">
        <v>9.1290430298748386E-3</v>
      </c>
      <c r="V177" s="132">
        <v>7.794477910521346E-3</v>
      </c>
      <c r="W177" s="132">
        <v>1.2848568710144927E-2</v>
      </c>
      <c r="X177" s="132">
        <v>1.9141854964316127E-2</v>
      </c>
      <c r="Y177">
        <v>-3.1899894043611421E-4</v>
      </c>
      <c r="Z177">
        <v>-3.4406070848539143E-3</v>
      </c>
      <c r="AA177">
        <v>-9.0944477179649551E-3</v>
      </c>
      <c r="AB177">
        <v>-2.0870411198348888E-2</v>
      </c>
      <c r="AC177">
        <v>-2.7901747659551647E-2</v>
      </c>
    </row>
    <row r="178" spans="13:29">
      <c r="M178" s="1">
        <v>45679</v>
      </c>
      <c r="N178" s="132">
        <v>-1.5041180184954532E-2</v>
      </c>
      <c r="O178" s="132">
        <v>-1.520599474082718E-2</v>
      </c>
      <c r="P178" s="132">
        <v>2.0119958757522538E-2</v>
      </c>
      <c r="Q178" s="132">
        <v>-1.0308608892734699E-2</v>
      </c>
      <c r="R178" s="132">
        <v>-1.9498534638539469E-2</v>
      </c>
      <c r="S178" s="132">
        <v>-3.7473209341254518E-2</v>
      </c>
      <c r="T178" s="132">
        <v>-4.2479638871600667E-2</v>
      </c>
      <c r="U178" s="132">
        <v>-3.097282128683131E-2</v>
      </c>
      <c r="V178" s="132">
        <v>-2.4890141555176215E-2</v>
      </c>
      <c r="W178" s="132">
        <v>-3.655916128985507E-2</v>
      </c>
      <c r="X178" s="132">
        <v>-2.1279342099345812E-3</v>
      </c>
      <c r="Y178">
        <v>1.4967878870521718E-3</v>
      </c>
      <c r="Z178">
        <v>-6.5920531193827724E-4</v>
      </c>
      <c r="AA178">
        <v>-2.2373049778342375E-3</v>
      </c>
      <c r="AB178">
        <v>3.5502283925513184E-4</v>
      </c>
      <c r="AC178">
        <v>4.883634310906459E-3</v>
      </c>
    </row>
    <row r="179" spans="13:29">
      <c r="M179" s="1">
        <v>45680</v>
      </c>
      <c r="N179" s="132">
        <v>-2.8723095651634271E-2</v>
      </c>
      <c r="O179" s="132">
        <v>-1.7774127369052265E-2</v>
      </c>
      <c r="P179" s="132">
        <v>-1.5823085733615072E-2</v>
      </c>
      <c r="Q179" s="132">
        <v>-6.9517490110044102E-3</v>
      </c>
      <c r="R179" s="132">
        <v>3.0835374955085898E-3</v>
      </c>
      <c r="S179" s="132">
        <v>-1.72296147535471E-2</v>
      </c>
      <c r="T179" s="132">
        <v>8.7051342066083483E-3</v>
      </c>
      <c r="U179" s="132">
        <v>-1.8736144824710744E-2</v>
      </c>
      <c r="V179" s="132">
        <v>3.5880876046135981E-3</v>
      </c>
      <c r="W179" s="132">
        <v>6.7420687101449276E-3</v>
      </c>
      <c r="X179" s="132">
        <v>-1.526178308028743E-2</v>
      </c>
      <c r="Y179">
        <v>-1.7003634406151196E-3</v>
      </c>
      <c r="Z179">
        <v>-1.4171871995851408E-3</v>
      </c>
      <c r="AA179">
        <v>-1.428279204314415E-3</v>
      </c>
      <c r="AB179">
        <v>-6.2977840553493257E-3</v>
      </c>
      <c r="AC179">
        <v>-9.9752281923954685E-3</v>
      </c>
    </row>
    <row r="180" spans="13:29">
      <c r="M180" s="1">
        <v>45681</v>
      </c>
      <c r="N180" s="132">
        <v>-2.5460993900777988E-2</v>
      </c>
      <c r="O180" s="132">
        <v>3.8124454902225247E-3</v>
      </c>
      <c r="P180" s="132">
        <v>1.8780368449611839E-3</v>
      </c>
      <c r="Q180" s="132">
        <v>8.2801288824284232E-3</v>
      </c>
      <c r="R180" s="132">
        <v>1.7904251422598536E-2</v>
      </c>
      <c r="S180" s="132">
        <v>2.1205121518671505E-2</v>
      </c>
      <c r="T180" s="132">
        <v>5.308294148312939E-4</v>
      </c>
      <c r="U180" s="132">
        <v>6.2591885020410014E-3</v>
      </c>
      <c r="V180" s="132">
        <v>-6.2062170659965563E-3</v>
      </c>
      <c r="W180" s="132">
        <v>2.3548871014492733E-4</v>
      </c>
      <c r="X180" s="132">
        <v>5.3878959005122943E-3</v>
      </c>
      <c r="Y180">
        <v>-8.3620987136460534E-4</v>
      </c>
      <c r="Z180">
        <v>6.0610501857052924E-4</v>
      </c>
      <c r="AA180">
        <v>1.8093322398136263E-3</v>
      </c>
      <c r="AB180">
        <v>1.6898040255120934E-3</v>
      </c>
      <c r="AC180">
        <v>-5.498077458083595E-3</v>
      </c>
    </row>
    <row r="181" spans="13:29">
      <c r="M181" s="1">
        <v>45686</v>
      </c>
      <c r="N181" s="132">
        <v>6.8514905137500642E-3</v>
      </c>
      <c r="O181" s="132">
        <v>1.2703324631348932E-2</v>
      </c>
      <c r="P181" s="132">
        <v>-2.8566527278244824E-3</v>
      </c>
      <c r="Q181" s="132">
        <v>1.0583819404403966E-2</v>
      </c>
      <c r="R181" s="132">
        <v>1.744475431826574E-2</v>
      </c>
      <c r="S181" s="132">
        <v>-3.6949855869320264E-3</v>
      </c>
      <c r="T181" s="132">
        <v>1.3225587540973724E-3</v>
      </c>
      <c r="U181" s="132">
        <v>5.4956723177145388E-3</v>
      </c>
      <c r="V181" s="132">
        <v>-1.5529531353518644E-2</v>
      </c>
      <c r="W181" s="132">
        <v>3.1907088710144929E-2</v>
      </c>
      <c r="X181" s="132">
        <v>3.5225270862202927E-3</v>
      </c>
      <c r="Y181">
        <v>-2.6406714921949721E-3</v>
      </c>
      <c r="Z181">
        <v>-8.9531173310915813E-3</v>
      </c>
      <c r="AA181">
        <v>-1.1862230648050571E-2</v>
      </c>
      <c r="AB181">
        <v>-1.3525784025547176E-2</v>
      </c>
      <c r="AC181">
        <v>-4.0063687413806953E-3</v>
      </c>
    </row>
    <row r="182" spans="13:29">
      <c r="M182" s="1">
        <v>45687</v>
      </c>
      <c r="N182" s="132">
        <v>1.4462789232738978E-2</v>
      </c>
      <c r="O182" s="132">
        <v>-7.4578409037985311E-3</v>
      </c>
      <c r="P182" s="132">
        <v>-6.1818249729287011E-2</v>
      </c>
      <c r="Q182" s="132">
        <v>1.5897409858733298E-2</v>
      </c>
      <c r="R182" s="132">
        <v>2.015946682782363E-3</v>
      </c>
      <c r="S182" s="132">
        <v>-1.9976449915043864E-2</v>
      </c>
      <c r="T182" s="132">
        <v>-7.1709086972080414E-3</v>
      </c>
      <c r="U182" s="132">
        <v>4.7950588008537458E-3</v>
      </c>
      <c r="V182" s="132">
        <v>3.3555467327377575E-2</v>
      </c>
      <c r="W182" s="132">
        <v>8.5731887101449279E-3</v>
      </c>
      <c r="X182" s="132">
        <v>-1.0265097732904252E-2</v>
      </c>
      <c r="Y182">
        <v>-1.6055679545712669E-3</v>
      </c>
      <c r="Z182">
        <v>-2.6691609387612118E-3</v>
      </c>
      <c r="AA182">
        <v>-3.4342396186530628E-3</v>
      </c>
      <c r="AB182">
        <v>-6.2576353531327454E-3</v>
      </c>
      <c r="AC182">
        <v>-1.2637552072726743E-2</v>
      </c>
    </row>
    <row r="183" spans="13:29">
      <c r="M183" s="1">
        <v>45688</v>
      </c>
      <c r="N183" s="132">
        <v>-2.8234686691421311E-2</v>
      </c>
      <c r="O183" s="132">
        <v>-7.294368389810903E-3</v>
      </c>
      <c r="P183" s="132">
        <v>-3.5401357228476149E-4</v>
      </c>
      <c r="Q183" s="132">
        <v>2.0474976700549262E-3</v>
      </c>
      <c r="R183" s="132">
        <v>-3.9101210050863783E-3</v>
      </c>
      <c r="S183" s="132">
        <v>-1.5580149732315569E-2</v>
      </c>
      <c r="T183" s="132">
        <v>-2.8945162631878155E-3</v>
      </c>
      <c r="U183" s="132">
        <v>-4.5404980098795997E-2</v>
      </c>
      <c r="V183" s="132">
        <v>-1.7570282572676676E-2</v>
      </c>
      <c r="W183" s="132">
        <v>-1.1626612898550726E-3</v>
      </c>
      <c r="X183" s="132">
        <v>1.2402092299275622E-2</v>
      </c>
      <c r="Y183">
        <v>-2.5437995635773465E-3</v>
      </c>
      <c r="Z183">
        <v>-2.1642288295110339E-3</v>
      </c>
      <c r="AA183">
        <v>-1.8239768819665442E-3</v>
      </c>
      <c r="AB183">
        <v>-1.630674063956688E-3</v>
      </c>
      <c r="AC183">
        <v>-3.2137380789033282E-3</v>
      </c>
    </row>
    <row r="184" spans="13:29">
      <c r="M184" s="1">
        <v>45693</v>
      </c>
      <c r="N184" s="132">
        <v>5.1085127100916677E-3</v>
      </c>
      <c r="O184" s="132">
        <v>-1.6039835907346815E-2</v>
      </c>
      <c r="P184" s="132">
        <v>-1.2362843328631634E-2</v>
      </c>
      <c r="Q184" s="132">
        <v>5.6274443410538498E-3</v>
      </c>
      <c r="R184" s="132">
        <v>-3.8704616834182373E-2</v>
      </c>
      <c r="S184" s="132">
        <v>-7.6542066356555093E-3</v>
      </c>
      <c r="T184" s="132">
        <v>-3.1552998854667114E-2</v>
      </c>
      <c r="U184" s="132">
        <v>-1.5316028588245757E-2</v>
      </c>
      <c r="V184" s="132">
        <v>1.6539312463228151E-2</v>
      </c>
      <c r="W184" s="132">
        <v>-5.9176128985507267E-4</v>
      </c>
      <c r="X184" s="132">
        <v>-3.8582375059473331E-2</v>
      </c>
      <c r="Y184">
        <v>1.9783364060451292E-4</v>
      </c>
      <c r="Z184">
        <v>-5.4180541231231014E-3</v>
      </c>
      <c r="AA184">
        <v>-7.8289109365543407E-3</v>
      </c>
      <c r="AB184">
        <v>-8.8614844713929154E-3</v>
      </c>
      <c r="AC184">
        <v>-3.2010386706262444E-3</v>
      </c>
    </row>
    <row r="185" spans="13:29">
      <c r="M185" s="1">
        <v>45694</v>
      </c>
      <c r="N185" s="132">
        <v>-1.7710712649786346E-2</v>
      </c>
      <c r="O185" s="132">
        <v>-2.1778719824558945E-3</v>
      </c>
      <c r="P185" s="132">
        <v>7.833920883507095E-4</v>
      </c>
      <c r="Q185" s="132">
        <v>-9.6593982653406067E-3</v>
      </c>
      <c r="R185" s="132">
        <v>8.5198007622072497E-3</v>
      </c>
      <c r="S185" s="132">
        <v>2.0938688536651168E-2</v>
      </c>
      <c r="T185" s="132">
        <v>-4.3745684474739664E-3</v>
      </c>
      <c r="U185" s="132">
        <v>-1.1672317781532094E-2</v>
      </c>
      <c r="V185" s="132">
        <v>1.0607863008882279E-2</v>
      </c>
      <c r="W185" s="132">
        <v>4.6134987101449278E-3</v>
      </c>
      <c r="X185" s="132">
        <v>5.8695157194293282E-3</v>
      </c>
      <c r="Y185">
        <v>1.2275521816548969E-3</v>
      </c>
      <c r="Z185">
        <v>-1.1552978967463716E-3</v>
      </c>
      <c r="AA185">
        <v>-6.1458718080574287E-4</v>
      </c>
      <c r="AB185">
        <v>1.0995450731345098E-2</v>
      </c>
      <c r="AC185">
        <v>2.3936430108322714E-2</v>
      </c>
    </row>
    <row r="186" spans="13:29">
      <c r="M186" s="1">
        <v>45695</v>
      </c>
      <c r="N186" s="132">
        <v>-2.514400889718809E-2</v>
      </c>
      <c r="O186" s="132">
        <v>-3.5905246275262814E-2</v>
      </c>
      <c r="P186" s="132">
        <v>-2.6563646848007771E-2</v>
      </c>
      <c r="Q186" s="132">
        <v>-1.1715978775103591E-2</v>
      </c>
      <c r="R186" s="132">
        <v>-2.3107367387878677E-2</v>
      </c>
      <c r="S186" s="132">
        <v>-2.1238051716117017E-2</v>
      </c>
      <c r="T186" s="132">
        <v>-2.4835127263399311E-2</v>
      </c>
      <c r="U186" s="132">
        <v>-6.7255807920889484E-3</v>
      </c>
      <c r="V186" s="132">
        <v>-3.0121235986427686E-2</v>
      </c>
      <c r="W186" s="132">
        <v>1.3754318710144927E-2</v>
      </c>
      <c r="X186" s="132">
        <v>-5.2224427263733955E-2</v>
      </c>
      <c r="Y186">
        <v>2.6454034777597226E-5</v>
      </c>
      <c r="Z186">
        <v>1.1052682788163233E-3</v>
      </c>
      <c r="AA186">
        <v>3.0083554578941457E-3</v>
      </c>
      <c r="AB186">
        <v>5.0076092015999109E-3</v>
      </c>
      <c r="AC186">
        <v>9.2969496806572186E-3</v>
      </c>
    </row>
    <row r="187" spans="13:29">
      <c r="M187" s="1">
        <v>45700</v>
      </c>
      <c r="N187" s="132">
        <v>6.1970201412979771E-2</v>
      </c>
      <c r="O187" s="132">
        <v>7.4251498339700222E-3</v>
      </c>
      <c r="P187" s="132">
        <v>-1.635424685955017E-2</v>
      </c>
      <c r="Q187" s="132">
        <v>-8.5740507575807028E-3</v>
      </c>
      <c r="R187" s="132">
        <v>-8.7990991440228955E-3</v>
      </c>
      <c r="S187" s="132">
        <v>-4.1412656121388846E-3</v>
      </c>
      <c r="T187" s="132">
        <v>8.8406199262899311E-3</v>
      </c>
      <c r="U187" s="132">
        <v>-2.5823652929698782E-2</v>
      </c>
      <c r="V187" s="132">
        <v>2.1010306996281591E-2</v>
      </c>
      <c r="W187" s="132">
        <v>3.0209587101449275E-3</v>
      </c>
      <c r="X187" s="132">
        <v>-2.6898671829579793E-2</v>
      </c>
      <c r="Y187">
        <v>1.1225412057776674E-4</v>
      </c>
      <c r="Z187">
        <v>2.61669142854784E-3</v>
      </c>
      <c r="AA187">
        <v>4.2225501938457808E-3</v>
      </c>
      <c r="AB187">
        <v>6.3509771624349178E-3</v>
      </c>
      <c r="AC187">
        <v>2.6240864573641382E-3</v>
      </c>
    </row>
    <row r="188" spans="13:29">
      <c r="M188" s="1">
        <v>45701</v>
      </c>
      <c r="N188" s="132">
        <v>5.4561584983273077E-2</v>
      </c>
      <c r="O188" s="132">
        <v>4.6828982245516809E-4</v>
      </c>
      <c r="P188" s="132">
        <v>-1.5164870887656223E-2</v>
      </c>
      <c r="Q188" s="132">
        <v>2.2220383236262907E-3</v>
      </c>
      <c r="R188" s="132">
        <v>-1.5655127050368103E-2</v>
      </c>
      <c r="S188" s="132">
        <v>-1.5835821043284719E-2</v>
      </c>
      <c r="T188" s="132">
        <v>-1.6211690730552949E-2</v>
      </c>
      <c r="U188" s="132">
        <v>-1.1827732084108467E-2</v>
      </c>
      <c r="V188" s="132">
        <v>-2.3316928272365978E-2</v>
      </c>
      <c r="W188" s="132">
        <v>-1.0375961289855072E-2</v>
      </c>
      <c r="X188" s="132">
        <v>-1.26202803394075E-2</v>
      </c>
      <c r="Y188">
        <v>2.3484354589262306E-3</v>
      </c>
      <c r="Z188">
        <v>7.4287458007244169E-3</v>
      </c>
      <c r="AA188">
        <v>1.0321549426081782E-2</v>
      </c>
      <c r="AB188">
        <v>9.7202276790523245E-3</v>
      </c>
      <c r="AC188">
        <v>9.3937510545534456E-3</v>
      </c>
    </row>
    <row r="189" spans="13:29">
      <c r="M189" s="1">
        <v>45702</v>
      </c>
      <c r="N189" s="132">
        <v>-5.2526808221445447E-2</v>
      </c>
      <c r="O189" s="132">
        <v>-2.0315764172030074E-2</v>
      </c>
      <c r="P189" s="132">
        <v>-3.7513391348163616E-2</v>
      </c>
      <c r="Q189" s="132">
        <v>-1.650172786239516E-2</v>
      </c>
      <c r="R189" s="132">
        <v>-2.5687009631663052E-2</v>
      </c>
      <c r="S189" s="132">
        <v>-1.4260773220019713E-2</v>
      </c>
      <c r="T189" s="132">
        <v>-2.4401091016916562E-2</v>
      </c>
      <c r="U189" s="132">
        <v>-3.5165481451202116E-2</v>
      </c>
      <c r="V189" s="132">
        <v>-3.8145369568249543E-2</v>
      </c>
      <c r="W189" s="132">
        <v>7.4333187101449276E-3</v>
      </c>
      <c r="X189" s="132">
        <v>-3.9669776752420852E-2</v>
      </c>
      <c r="Y189">
        <v>-2.1189162561346215E-3</v>
      </c>
      <c r="Z189">
        <v>-1.9142552726202082E-3</v>
      </c>
      <c r="AA189">
        <v>-1.4242544976052879E-3</v>
      </c>
      <c r="AB189">
        <v>-9.77422003155553E-4</v>
      </c>
      <c r="AC189">
        <v>-4.0857926735994093E-3</v>
      </c>
    </row>
    <row r="190" spans="13:29">
      <c r="M190" s="1">
        <v>45707</v>
      </c>
      <c r="N190" s="132">
        <v>-6.1131549026656122E-2</v>
      </c>
      <c r="O190" s="132">
        <v>5.9288400527377654E-5</v>
      </c>
      <c r="P190" s="132">
        <v>1.1014910512290144E-2</v>
      </c>
      <c r="Q190" s="132">
        <v>2.7917611772150961E-3</v>
      </c>
      <c r="R190" s="132">
        <v>1.4700110512482309E-2</v>
      </c>
      <c r="S190" s="132">
        <v>-2.48931776974824E-3</v>
      </c>
      <c r="T190" s="132">
        <v>-9.9084038893854053E-3</v>
      </c>
      <c r="U190" s="132">
        <v>6.0758412281863954E-3</v>
      </c>
      <c r="V190" s="132">
        <v>4.5948129961127506E-3</v>
      </c>
      <c r="W190" s="132">
        <v>-1.0027261289855073E-2</v>
      </c>
      <c r="X190" s="132">
        <v>-1.6138310792073861E-3</v>
      </c>
      <c r="Y190">
        <v>-1.9433986544995878E-3</v>
      </c>
      <c r="Z190">
        <v>9.9966130867073578E-5</v>
      </c>
      <c r="AA190">
        <v>-2.1429098653201248E-4</v>
      </c>
      <c r="AB190">
        <v>-6.2811617018914299E-3</v>
      </c>
      <c r="AC190">
        <v>-1.2870654917259449E-2</v>
      </c>
    </row>
    <row r="191" spans="13:29">
      <c r="M191" s="1">
        <v>45708</v>
      </c>
      <c r="N191" s="132">
        <v>5.0604807812853541E-3</v>
      </c>
      <c r="O191" s="132">
        <v>-6.6516892509911347E-3</v>
      </c>
      <c r="P191" s="132">
        <v>-7.2068755381441973E-3</v>
      </c>
      <c r="Q191" s="132">
        <v>-1.2628164640546207E-2</v>
      </c>
      <c r="R191" s="132">
        <v>-1.7691494249330489E-2</v>
      </c>
      <c r="S191" s="132">
        <v>-3.382278956133506E-3</v>
      </c>
      <c r="T191" s="132">
        <v>-1.0152808197572024E-2</v>
      </c>
      <c r="U191" s="132">
        <v>9.5858851382646122E-5</v>
      </c>
      <c r="V191" s="132">
        <v>-3.8763242779429441E-2</v>
      </c>
      <c r="W191" s="132">
        <v>-5.6432612898550723E-3</v>
      </c>
      <c r="X191" s="132">
        <v>-2.6864822840058381E-2</v>
      </c>
      <c r="Y191">
        <v>7.1208996210022257E-4</v>
      </c>
      <c r="Z191">
        <v>4.6488821489695511E-3</v>
      </c>
      <c r="AA191">
        <v>3.4243210022377895E-3</v>
      </c>
      <c r="AB191">
        <v>-1.637761844032986E-3</v>
      </c>
      <c r="AC191">
        <v>-1.0543090221837059E-2</v>
      </c>
    </row>
    <row r="192" spans="13:29">
      <c r="M192" s="1">
        <v>45709</v>
      </c>
      <c r="N192" s="132">
        <v>-6.6149869463524802E-2</v>
      </c>
      <c r="O192" s="132">
        <v>-2.2846103509708175E-2</v>
      </c>
      <c r="P192" s="132">
        <v>-4.0280461631799713E-2</v>
      </c>
      <c r="Q192" s="132">
        <v>-3.1674251932363104E-2</v>
      </c>
      <c r="R192" s="132">
        <v>-3.8511048503363968E-2</v>
      </c>
      <c r="S192" s="132">
        <v>-7.2507445781831978E-2</v>
      </c>
      <c r="T192" s="132">
        <v>-5.5916938953666673E-2</v>
      </c>
      <c r="U192" s="132">
        <v>-3.2452001313569276E-2</v>
      </c>
      <c r="V192" s="132">
        <v>-4.2118375241984474E-2</v>
      </c>
      <c r="W192" s="132">
        <v>-2.7293612898550727E-3</v>
      </c>
      <c r="X192" s="132">
        <v>-4.9348976560147764E-2</v>
      </c>
      <c r="Y192">
        <v>-3.1624644500309151E-4</v>
      </c>
      <c r="Z192">
        <v>-6.5668926979275998E-4</v>
      </c>
      <c r="AA192">
        <v>-2.1458433528363571E-4</v>
      </c>
      <c r="AB192">
        <v>3.5502283925513184E-4</v>
      </c>
      <c r="AC192">
        <v>-3.3499399567513729E-4</v>
      </c>
    </row>
    <row r="193" spans="13:29">
      <c r="M193" s="1">
        <v>45714</v>
      </c>
      <c r="N193" s="132">
        <v>5.603740348691994E-3</v>
      </c>
      <c r="O193" s="132">
        <v>-4.4947155710385434E-2</v>
      </c>
      <c r="P193" s="132">
        <v>-1.3792769826168894E-2</v>
      </c>
      <c r="Q193" s="132">
        <v>-2.0792817889936404E-2</v>
      </c>
      <c r="R193" s="132">
        <v>-6.883997284524615E-3</v>
      </c>
      <c r="S193" s="132">
        <v>-1.8516025827327792E-2</v>
      </c>
      <c r="T193" s="132">
        <v>1.6922749641264393E-2</v>
      </c>
      <c r="U193" s="132">
        <v>-2.5620529188646424E-2</v>
      </c>
      <c r="V193" s="132">
        <v>-4.7406281163089314E-2</v>
      </c>
      <c r="W193" s="132">
        <v>-3.4301612898550724E-3</v>
      </c>
      <c r="X193" s="132">
        <v>-1.1186407076440433E-2</v>
      </c>
      <c r="Y193">
        <v>2.0868935952171501E-3</v>
      </c>
      <c r="Z193">
        <v>-4.0442145360838948E-4</v>
      </c>
      <c r="AA193">
        <v>-6.1809614885176051E-4</v>
      </c>
      <c r="AB193">
        <v>1.685616575080135E-3</v>
      </c>
      <c r="AC193">
        <v>7.7335933339513158E-3</v>
      </c>
    </row>
    <row r="194" spans="13:29">
      <c r="M194" s="1">
        <v>45715</v>
      </c>
      <c r="N194" s="132">
        <v>-2.5444731934086744E-2</v>
      </c>
      <c r="O194" s="132">
        <v>-2.1289961311520281E-2</v>
      </c>
      <c r="P194" s="132">
        <v>-2.6448381463141268E-2</v>
      </c>
      <c r="Q194" s="132">
        <v>-1.234133027537036E-2</v>
      </c>
      <c r="R194" s="132">
        <v>-1.33204381225457E-2</v>
      </c>
      <c r="S194" s="132">
        <v>1.9616917920759641E-3</v>
      </c>
      <c r="T194" s="132">
        <v>-2.7134745805385215E-2</v>
      </c>
      <c r="U194" s="132">
        <v>1.9256423550334631E-3</v>
      </c>
      <c r="V194" s="132">
        <v>-4.3369479203296821E-3</v>
      </c>
      <c r="W194" s="132">
        <v>8.4553987101449266E-3</v>
      </c>
      <c r="X194" s="132">
        <v>-3.4572468236165291E-2</v>
      </c>
      <c r="Y194">
        <v>-4.0262002340477987E-4</v>
      </c>
      <c r="Z194">
        <v>-3.4228884060981406E-3</v>
      </c>
      <c r="AA194">
        <v>-5.0426137733505629E-3</v>
      </c>
      <c r="AB194">
        <v>-6.2659358088971327E-3</v>
      </c>
      <c r="AC194">
        <v>-1.049672331596061E-2</v>
      </c>
    </row>
    <row r="195" spans="13:29">
      <c r="M195" s="1">
        <v>45716</v>
      </c>
      <c r="N195" s="132">
        <v>4.968711078649652E-2</v>
      </c>
      <c r="O195" s="132">
        <v>3.9573117671417246E-2</v>
      </c>
      <c r="P195" s="132">
        <v>3.1723392024768649E-2</v>
      </c>
      <c r="Q195" s="132">
        <v>2.5346044454404321E-2</v>
      </c>
      <c r="R195" s="132">
        <v>4.2832023511338732E-2</v>
      </c>
      <c r="S195" s="132">
        <v>3.8510726844985146E-2</v>
      </c>
      <c r="T195" s="132">
        <v>5.0704534602449169E-2</v>
      </c>
      <c r="U195" s="132">
        <v>3.3556356865355089E-2</v>
      </c>
      <c r="V195" s="132">
        <v>2.4541552385034637E-2</v>
      </c>
      <c r="W195" s="132">
        <v>1.2584308710144928E-2</v>
      </c>
      <c r="X195" s="132">
        <v>3.7404907810949115E-2</v>
      </c>
      <c r="Y195">
        <v>-3.5648242892925381E-3</v>
      </c>
      <c r="Z195">
        <v>-2.1638241660208728E-3</v>
      </c>
      <c r="AA195">
        <v>-2.2265044440068333E-3</v>
      </c>
      <c r="AB195">
        <v>-6.252103520879587E-3</v>
      </c>
      <c r="AC195">
        <v>-7.5311072026687858E-3</v>
      </c>
    </row>
    <row r="196" spans="13:29">
      <c r="M196" s="1">
        <v>45721</v>
      </c>
      <c r="N196" s="132">
        <v>-2.3618147291097506E-2</v>
      </c>
      <c r="O196" s="132">
        <v>-1.3974883423555373E-3</v>
      </c>
      <c r="P196" s="132">
        <v>3.142029104529992E-2</v>
      </c>
      <c r="Q196" s="132">
        <v>1.0973043952268908E-2</v>
      </c>
      <c r="R196" s="132">
        <v>2.1138752379520204E-3</v>
      </c>
      <c r="S196" s="132">
        <v>1.1436894339453179E-2</v>
      </c>
      <c r="T196" s="132">
        <v>7.0011944048194663E-2</v>
      </c>
      <c r="U196" s="132">
        <v>-7.6145143726766736E-3</v>
      </c>
      <c r="V196" s="132">
        <v>2.6012860483852651E-2</v>
      </c>
      <c r="W196" s="132">
        <v>-2.3153612898550724E-3</v>
      </c>
      <c r="X196" s="132">
        <v>2.1830965052144255E-2</v>
      </c>
      <c r="Y196">
        <v>1.1392771814990506E-3</v>
      </c>
      <c r="Z196">
        <v>-1.4087857392744711E-3</v>
      </c>
      <c r="AA196">
        <v>-2.2250028064464251E-3</v>
      </c>
      <c r="AB196">
        <v>-1.6290075130506337E-3</v>
      </c>
      <c r="AC196">
        <v>2.5598389997534493E-3</v>
      </c>
    </row>
    <row r="197" spans="13:29">
      <c r="M197" s="1">
        <v>45722</v>
      </c>
      <c r="N197" s="132">
        <v>3.997841801962893E-3</v>
      </c>
      <c r="O197" s="132">
        <v>3.7972951104935349E-3</v>
      </c>
      <c r="P197" s="132">
        <v>-4.7343952221580721E-3</v>
      </c>
      <c r="Q197" s="132">
        <v>-2.6039473376743673E-3</v>
      </c>
      <c r="R197" s="132">
        <v>-3.0210072291218207E-2</v>
      </c>
      <c r="S197" s="132">
        <v>4.3083443141560696E-3</v>
      </c>
      <c r="T197" s="132">
        <v>-2.2500086558434048E-2</v>
      </c>
      <c r="U197" s="132">
        <v>2.0629671586705266E-2</v>
      </c>
      <c r="V197" s="132">
        <v>-2.3822026020797415E-2</v>
      </c>
      <c r="W197" s="132">
        <v>5.8840387101449275E-3</v>
      </c>
      <c r="X197" s="132">
        <v>-3.139037004351182E-2</v>
      </c>
      <c r="Y197">
        <v>-3.1583588478426949E-4</v>
      </c>
      <c r="Z197">
        <v>-2.9128406717573167E-3</v>
      </c>
      <c r="AA197">
        <v>-3.0261148637858843E-3</v>
      </c>
      <c r="AB197">
        <v>-1.6277578922167129E-3</v>
      </c>
      <c r="AC197">
        <v>2.5644423201223393E-3</v>
      </c>
    </row>
    <row r="198" spans="13:29">
      <c r="M198" s="1">
        <v>45723</v>
      </c>
      <c r="N198" s="132">
        <v>-6.8732513074546914E-3</v>
      </c>
      <c r="O198" s="132">
        <v>1.2918153840534628E-2</v>
      </c>
      <c r="P198" s="132">
        <v>-1.1854865532719472E-2</v>
      </c>
      <c r="Q198" s="132">
        <v>5.9023714223254862E-3</v>
      </c>
      <c r="R198" s="132">
        <v>-2.2251252792388071E-3</v>
      </c>
      <c r="S198" s="132">
        <v>1.4810194461839081E-2</v>
      </c>
      <c r="T198" s="132">
        <v>6.5236739875474152E-4</v>
      </c>
      <c r="U198" s="132">
        <v>1.9980850154309403E-2</v>
      </c>
      <c r="V198" s="132">
        <v>-2.9900441942656286E-2</v>
      </c>
      <c r="W198" s="132">
        <v>-1.3199561289855073E-2</v>
      </c>
      <c r="X198" s="132">
        <v>-1.0094152812275173E-2</v>
      </c>
      <c r="Y198">
        <v>1.0543793388721652E-3</v>
      </c>
      <c r="Z198">
        <v>-6.5358320101568989E-4</v>
      </c>
      <c r="AA198">
        <v>-2.6225799054202365E-3</v>
      </c>
      <c r="AB198">
        <v>-4.9175726208732394E-3</v>
      </c>
      <c r="AC198">
        <v>-4.6459612617585138E-3</v>
      </c>
    </row>
    <row r="199" spans="13:29">
      <c r="M199" s="1">
        <v>45728</v>
      </c>
      <c r="N199" s="132">
        <v>2.4783054959393765E-2</v>
      </c>
      <c r="O199" s="132">
        <v>-3.8250668016134415E-2</v>
      </c>
      <c r="P199" s="132">
        <v>-1.3792372559932431E-2</v>
      </c>
      <c r="Q199" s="132">
        <v>-2.4021564725027183E-2</v>
      </c>
      <c r="R199" s="132">
        <v>-1.2574162476053044E-2</v>
      </c>
      <c r="S199" s="132">
        <v>-1.7662524616766522E-2</v>
      </c>
      <c r="T199" s="132">
        <v>-3.0324460298240204E-2</v>
      </c>
      <c r="U199" s="132">
        <v>-2.9288332866317036E-2</v>
      </c>
      <c r="V199" s="132">
        <v>8.7989038390968721E-3</v>
      </c>
      <c r="W199" s="132">
        <v>4.0449871014492733E-4</v>
      </c>
      <c r="X199" s="132">
        <v>-9.6238627802504723E-3</v>
      </c>
      <c r="Y199">
        <v>-2.3662993407136774E-3</v>
      </c>
      <c r="Z199">
        <v>1.1056275403730493E-3</v>
      </c>
      <c r="AA199">
        <v>2.6055113946750357E-3</v>
      </c>
      <c r="AB199">
        <v>1.6766973397413904E-3</v>
      </c>
      <c r="AC199">
        <v>-7.4645260374370586E-3</v>
      </c>
    </row>
    <row r="200" spans="13:29">
      <c r="M200" s="1">
        <v>45729</v>
      </c>
      <c r="N200" s="132">
        <v>0.14755731327893568</v>
      </c>
      <c r="O200" s="132">
        <v>-3.3583733885217071E-2</v>
      </c>
      <c r="P200" s="132">
        <v>-1.1587690936640194E-2</v>
      </c>
      <c r="Q200" s="132">
        <v>-1.2493437039297766E-2</v>
      </c>
      <c r="R200" s="132">
        <v>-1.9114223264166244E-2</v>
      </c>
      <c r="S200" s="132">
        <v>-9.0631587311636851E-3</v>
      </c>
      <c r="T200" s="132">
        <v>-1.7906057276968809E-2</v>
      </c>
      <c r="U200" s="132">
        <v>7.0478004363122675E-3</v>
      </c>
      <c r="V200" s="132">
        <v>3.1545225456269801E-3</v>
      </c>
      <c r="W200" s="132">
        <v>-1.1433061289855072E-2</v>
      </c>
      <c r="X200" s="132">
        <v>-2.5024823644180308E-2</v>
      </c>
      <c r="Y200">
        <v>-1.5093821426968395E-3</v>
      </c>
      <c r="Z200">
        <v>-3.1601534707823291E-3</v>
      </c>
      <c r="AA200">
        <v>-4.2243996992554602E-3</v>
      </c>
      <c r="AB200">
        <v>-4.9109344120035368E-3</v>
      </c>
      <c r="AC200">
        <v>-2.4559507748344927E-3</v>
      </c>
    </row>
    <row r="201" spans="13:29">
      <c r="M201" s="1">
        <v>45730</v>
      </c>
      <c r="N201" s="132">
        <v>1.5565756922934222E-2</v>
      </c>
      <c r="O201" s="132">
        <v>1.7616782639793601E-2</v>
      </c>
      <c r="P201" s="132">
        <v>2.5372856152645451E-2</v>
      </c>
      <c r="Q201" s="132">
        <v>1.3856559563106458E-2</v>
      </c>
      <c r="R201" s="132">
        <v>1.7672340393674366E-2</v>
      </c>
      <c r="S201" s="132">
        <v>5.7613767422140128E-3</v>
      </c>
      <c r="T201" s="132">
        <v>2.4071331390735366E-2</v>
      </c>
      <c r="U201" s="132">
        <v>2.2451459629664227E-2</v>
      </c>
      <c r="V201" s="132">
        <v>1.487242832997826E-2</v>
      </c>
      <c r="W201" s="132">
        <v>2.069587101449273E-4</v>
      </c>
      <c r="X201" s="132">
        <v>2.0435425465501075E-2</v>
      </c>
      <c r="Y201">
        <v>1.8214792506079009E-3</v>
      </c>
      <c r="Z201">
        <v>-7.144492827261679E-3</v>
      </c>
      <c r="AA201">
        <v>-1.0984687131991173E-2</v>
      </c>
      <c r="AB201">
        <v>-1.2719532191411214E-2</v>
      </c>
      <c r="AC201">
        <v>-4.5687399863949324E-3</v>
      </c>
    </row>
    <row r="202" spans="13:29">
      <c r="M202" s="1">
        <v>45735</v>
      </c>
      <c r="N202" s="132">
        <v>-9.9581443299894323E-2</v>
      </c>
      <c r="O202" s="132">
        <v>-2.2207819599612825E-2</v>
      </c>
      <c r="P202" s="132">
        <v>-2.2879389582691589E-2</v>
      </c>
      <c r="Q202" s="132">
        <v>-2.0151540311381704E-2</v>
      </c>
      <c r="R202" s="132">
        <v>-2.4697329298608142E-2</v>
      </c>
      <c r="S202" s="132">
        <v>-2.7354456358367845E-2</v>
      </c>
      <c r="T202" s="132">
        <v>-1.3035491959229702E-2</v>
      </c>
      <c r="U202" s="132">
        <v>-1.3514254259547432E-2</v>
      </c>
      <c r="V202" s="132">
        <v>3.2115544612182245E-2</v>
      </c>
      <c r="W202" s="132">
        <v>-8.6366128985507261E-4</v>
      </c>
      <c r="X202" s="132">
        <v>-2.0111572424170124E-2</v>
      </c>
      <c r="Y202">
        <v>7.9634282861836448E-4</v>
      </c>
      <c r="Z202">
        <v>-6.3816713721149563E-3</v>
      </c>
      <c r="AA202">
        <v>-1.0952526520860968E-2</v>
      </c>
      <c r="AB202">
        <v>-7.4839099364633231E-3</v>
      </c>
      <c r="AC202">
        <v>1.813600410819371E-3</v>
      </c>
    </row>
    <row r="203" spans="13:29">
      <c r="M203" s="1">
        <v>45736</v>
      </c>
      <c r="N203" s="132">
        <v>1.0597116490481513E-2</v>
      </c>
      <c r="O203" s="132">
        <v>1.0604766664450536E-2</v>
      </c>
      <c r="P203" s="132">
        <v>1.349992595188404E-2</v>
      </c>
      <c r="Q203" s="132">
        <v>8.173303331158694E-3</v>
      </c>
      <c r="R203" s="132">
        <v>1.4486141724508875E-3</v>
      </c>
      <c r="S203" s="132">
        <v>1.3497698366500959E-2</v>
      </c>
      <c r="T203" s="132">
        <v>7.3591308598982587E-3</v>
      </c>
      <c r="U203" s="132">
        <v>2.1256357637900691E-2</v>
      </c>
      <c r="V203" s="132">
        <v>1.7022585514143596E-2</v>
      </c>
      <c r="W203" s="132">
        <v>-9.5036612898550723E-3</v>
      </c>
      <c r="X203" s="132">
        <v>1.2971084499978011E-2</v>
      </c>
      <c r="Y203">
        <v>1.6544207899828651E-3</v>
      </c>
      <c r="Z203">
        <v>3.6057011682645575E-3</v>
      </c>
      <c r="AA203">
        <v>2.1895986630338254E-3</v>
      </c>
      <c r="AB203">
        <v>-1.134330991425127E-2</v>
      </c>
      <c r="AC203">
        <v>-2.3854764897943227E-2</v>
      </c>
    </row>
    <row r="204" spans="13:29">
      <c r="M204" s="1">
        <v>45737</v>
      </c>
      <c r="N204" s="132">
        <v>3.2239038836632546E-2</v>
      </c>
      <c r="O204" s="132">
        <v>3.7973388274819997E-2</v>
      </c>
      <c r="P204" s="132">
        <v>2.9852031040466243E-2</v>
      </c>
      <c r="Q204" s="132">
        <v>1.325594595177278E-2</v>
      </c>
      <c r="R204" s="132">
        <v>2.4269567255785648E-2</v>
      </c>
      <c r="S204" s="132">
        <v>-4.6316833085686224E-2</v>
      </c>
      <c r="T204" s="132">
        <v>2.4066489093156233E-2</v>
      </c>
      <c r="U204" s="132">
        <v>1.8815436073635127E-2</v>
      </c>
      <c r="V204" s="132">
        <v>4.9050729111191793E-2</v>
      </c>
      <c r="W204" s="132">
        <v>1.2351688710144927E-2</v>
      </c>
      <c r="X204" s="132">
        <v>2.4766261291454136E-2</v>
      </c>
      <c r="Y204">
        <v>-1.4488152591799852E-4</v>
      </c>
      <c r="Z204">
        <v>1.8529371122778799E-3</v>
      </c>
      <c r="AA204">
        <v>7.4179657943833797E-3</v>
      </c>
      <c r="AB204">
        <v>2.3541856385981368E-2</v>
      </c>
      <c r="AC204">
        <v>3.4790778258706266E-2</v>
      </c>
    </row>
    <row r="205" spans="13:29">
      <c r="M205" s="1">
        <v>45742</v>
      </c>
      <c r="N205" s="132">
        <v>-2.7732967121542544E-2</v>
      </c>
      <c r="O205" s="132">
        <v>-6.6899514605432992E-3</v>
      </c>
      <c r="P205" s="132">
        <v>-9.8343892989919968E-3</v>
      </c>
      <c r="Q205" s="132">
        <v>1.7101448694870031E-2</v>
      </c>
      <c r="R205" s="132">
        <v>-4.9757822630246556E-3</v>
      </c>
      <c r="S205" s="132">
        <v>1.5348182302366247E-2</v>
      </c>
      <c r="T205" s="132">
        <v>-2.9517629152966515E-2</v>
      </c>
      <c r="U205" s="132">
        <v>1.6355728378555711E-2</v>
      </c>
      <c r="V205" s="132">
        <v>-1.9143471958180114E-2</v>
      </c>
      <c r="W205" s="132">
        <v>-7.9248612898550723E-3</v>
      </c>
      <c r="X205" s="132">
        <v>-1.902997847605932E-2</v>
      </c>
      <c r="Y205">
        <v>3.7237885145712983E-3</v>
      </c>
      <c r="Z205">
        <v>5.6268069833091119E-3</v>
      </c>
      <c r="AA205">
        <v>1.7929340840323765E-3</v>
      </c>
      <c r="AB205">
        <v>3.5502283925513184E-4</v>
      </c>
      <c r="AC205">
        <v>2.5476377118287758E-3</v>
      </c>
    </row>
    <row r="206" spans="13:29">
      <c r="M206" s="1">
        <v>45743</v>
      </c>
      <c r="N206" s="132">
        <v>9.5156504232894526E-3</v>
      </c>
      <c r="O206" s="132">
        <v>1.0097340533851694E-2</v>
      </c>
      <c r="P206" s="132">
        <v>1.2674359833462767E-3</v>
      </c>
      <c r="Q206" s="132">
        <v>-6.3500744590813509E-3</v>
      </c>
      <c r="R206" s="132">
        <v>-3.6977510130380559E-3</v>
      </c>
      <c r="S206" s="132">
        <v>1.9014483801274179E-3</v>
      </c>
      <c r="T206" s="132">
        <v>-7.5474216496713487E-2</v>
      </c>
      <c r="U206" s="132">
        <v>-7.4305550673444583E-3</v>
      </c>
      <c r="V206" s="132">
        <v>2.5571456262053474E-3</v>
      </c>
      <c r="W206" s="132">
        <v>9.9500287101449269E-3</v>
      </c>
      <c r="X206" s="132">
        <v>8.1628653389169479E-4</v>
      </c>
      <c r="Y206">
        <v>-1.0900966823913876E-3</v>
      </c>
      <c r="Z206">
        <v>1.3549020004465502E-3</v>
      </c>
      <c r="AA206">
        <v>6.2223813735356069E-3</v>
      </c>
      <c r="AB206">
        <v>1.1612845835116665E-2</v>
      </c>
      <c r="AC206">
        <v>7.6247364761654829E-3</v>
      </c>
    </row>
    <row r="207" spans="13:29">
      <c r="M207" s="1">
        <v>45744</v>
      </c>
      <c r="N207" s="132">
        <v>-4.195767461822713E-2</v>
      </c>
      <c r="O207" s="132">
        <v>-3.141558125861299E-2</v>
      </c>
      <c r="P207" s="132">
        <v>-3.4899826417263358E-2</v>
      </c>
      <c r="Q207" s="132">
        <v>-1.320818301996644E-2</v>
      </c>
      <c r="R207" s="132">
        <v>-2.8587214284786513E-2</v>
      </c>
      <c r="S207" s="132">
        <v>-1.2720719043029944E-2</v>
      </c>
      <c r="T207" s="132">
        <v>-1.740483222132427E-2</v>
      </c>
      <c r="U207" s="132">
        <v>-7.4919298137684394E-3</v>
      </c>
      <c r="V207" s="132">
        <v>-3.7394771609755462E-2</v>
      </c>
      <c r="W207" s="132">
        <v>-1.4024661289855073E-2</v>
      </c>
      <c r="X207" s="132">
        <v>-4.7621887657909936E-2</v>
      </c>
      <c r="Y207">
        <v>-3.1413541844005728E-3</v>
      </c>
      <c r="Z207">
        <v>-4.4021914068545784E-3</v>
      </c>
      <c r="AA207">
        <v>-5.4093793289874239E-3</v>
      </c>
      <c r="AB207">
        <v>-8.8248492935079238E-3</v>
      </c>
      <c r="AC207">
        <v>-1.2455589368479658E-2</v>
      </c>
    </row>
    <row r="208" spans="13:29">
      <c r="M208" s="1">
        <v>45749</v>
      </c>
      <c r="N208" s="132">
        <v>-9.6544238520001532E-3</v>
      </c>
      <c r="O208" s="132">
        <v>-4.7411907560779305E-3</v>
      </c>
      <c r="P208" s="132">
        <v>-7.9045270124980527E-3</v>
      </c>
      <c r="Q208" s="132">
        <v>-7.0329097576113222E-3</v>
      </c>
      <c r="R208" s="132">
        <v>-5.8678684287835209E-3</v>
      </c>
      <c r="S208" s="132">
        <v>6.4841292297461873E-3</v>
      </c>
      <c r="T208" s="132">
        <v>5.7849269633983881E-3</v>
      </c>
      <c r="U208" s="132">
        <v>-1.9065893146959268E-2</v>
      </c>
      <c r="V208" s="132">
        <v>-5.7552427144210725E-3</v>
      </c>
      <c r="W208" s="132">
        <v>3.3928387101449273E-3</v>
      </c>
      <c r="X208" s="132">
        <v>1.2031033856971615E-2</v>
      </c>
      <c r="Y208">
        <v>-1.3415350213099957E-3</v>
      </c>
      <c r="Z208">
        <v>2.3577678874064085E-3</v>
      </c>
      <c r="AA208">
        <v>5.415860892413543E-3</v>
      </c>
      <c r="AB208">
        <v>7.6250969146939131E-3</v>
      </c>
      <c r="AC208">
        <v>9.7610117231967889E-3</v>
      </c>
    </row>
    <row r="209" spans="13:29">
      <c r="M209" s="1">
        <v>45750</v>
      </c>
      <c r="N209" s="132">
        <v>1.7457784566360886E-2</v>
      </c>
      <c r="O209" s="132">
        <v>-9.6399224780857051E-2</v>
      </c>
      <c r="P209" s="132">
        <v>-2.7751556047887871E-2</v>
      </c>
      <c r="Q209" s="132">
        <v>-7.6469616276278504E-2</v>
      </c>
      <c r="R209" s="132">
        <v>-9.6347271384899083E-2</v>
      </c>
      <c r="S209" s="132">
        <v>-0.12213886519003479</v>
      </c>
      <c r="T209" s="132">
        <v>-4.896266664499449E-2</v>
      </c>
      <c r="U209" s="132">
        <v>-6.5423904521682327E-2</v>
      </c>
      <c r="V209" s="132">
        <v>-0.10881038169401336</v>
      </c>
      <c r="W209" s="132">
        <v>1.0682187101449271E-3</v>
      </c>
      <c r="X209" s="132">
        <v>-9.3694920319211408E-2</v>
      </c>
      <c r="Y209">
        <v>5.3971323067144206E-4</v>
      </c>
      <c r="Z209">
        <v>4.1218466974780868E-3</v>
      </c>
      <c r="AA209">
        <v>4.6154972202208265E-3</v>
      </c>
      <c r="AB209">
        <v>2.3354736801784854E-3</v>
      </c>
      <c r="AC209">
        <v>-3.1959784177640676E-3</v>
      </c>
    </row>
    <row r="210" spans="13:29">
      <c r="M210" s="1">
        <v>45751</v>
      </c>
      <c r="N210" s="132">
        <v>-0.11598124670402749</v>
      </c>
      <c r="O210" s="132">
        <v>-7.5280025407256312E-2</v>
      </c>
      <c r="P210" s="132">
        <v>-3.7953261103806313E-2</v>
      </c>
      <c r="Q210" s="132">
        <v>-5.0274923498849475E-2</v>
      </c>
      <c r="R210" s="132">
        <v>-6.223500866139188E-2</v>
      </c>
      <c r="S210" s="132">
        <v>-2.7824266920154144E-2</v>
      </c>
      <c r="T210" s="132">
        <v>-4.1420100138109484E-2</v>
      </c>
      <c r="U210" s="132">
        <v>-8.3812070865561958E-2</v>
      </c>
      <c r="V210" s="132">
        <v>-9.7442315532034751E-2</v>
      </c>
      <c r="W210" s="132">
        <v>6.2024087101449276E-3</v>
      </c>
      <c r="X210" s="132">
        <v>-4.3939344639758751E-2</v>
      </c>
      <c r="Y210">
        <v>-2.5332729276796124E-3</v>
      </c>
      <c r="Z210">
        <v>-1.1358199617886061E-2</v>
      </c>
      <c r="AA210">
        <v>-1.9646018961665606E-2</v>
      </c>
      <c r="AB210">
        <v>-2.6853164823325799E-2</v>
      </c>
      <c r="AC210">
        <v>-1.8625495446396557E-2</v>
      </c>
    </row>
    <row r="211" spans="13:29">
      <c r="M211" s="1">
        <v>45756</v>
      </c>
      <c r="N211" s="132">
        <v>0.17835947174693795</v>
      </c>
      <c r="O211" s="132">
        <v>0.14305001597896794</v>
      </c>
      <c r="P211" s="132">
        <v>9.1615329082689823E-2</v>
      </c>
      <c r="Q211" s="132">
        <v>8.3644736716996196E-2</v>
      </c>
      <c r="R211" s="132">
        <v>0.10894736722139729</v>
      </c>
      <c r="S211" s="132">
        <v>9.1777443922951299E-2</v>
      </c>
      <c r="T211" s="132">
        <v>6.5663535768464842E-2</v>
      </c>
      <c r="U211" s="132">
        <v>5.7755461337465466E-2</v>
      </c>
      <c r="V211" s="132">
        <v>0.1432962540304531</v>
      </c>
      <c r="W211" s="132">
        <v>-9.5705612898550722E-3</v>
      </c>
      <c r="X211" s="132">
        <v>0.10986330906805856</v>
      </c>
      <c r="Y211">
        <v>2.4212538979317593E-3</v>
      </c>
      <c r="Z211">
        <v>-3.9989674003290725E-4</v>
      </c>
      <c r="AA211">
        <v>-5.3863217876571725E-3</v>
      </c>
      <c r="AB211">
        <v>-1.1967094243165348E-2</v>
      </c>
      <c r="AC211">
        <v>-1.3501451430015887E-2</v>
      </c>
    </row>
    <row r="212" spans="13:29">
      <c r="M212" s="1">
        <v>45757</v>
      </c>
      <c r="N212" s="132">
        <v>-6.9035888642792254E-2</v>
      </c>
      <c r="O212" s="132">
        <v>-3.5892229634685746E-2</v>
      </c>
      <c r="P212" s="132">
        <v>-1.6685466464995302E-2</v>
      </c>
      <c r="Q212" s="132">
        <v>-1.9373511357842082E-2</v>
      </c>
      <c r="R212" s="132">
        <v>-6.1645237964929059E-2</v>
      </c>
      <c r="S212" s="132">
        <v>-4.5274147491974434E-2</v>
      </c>
      <c r="T212" s="132">
        <v>-3.8937775838911448E-2</v>
      </c>
      <c r="U212" s="132">
        <v>-6.8606227311983722E-2</v>
      </c>
      <c r="V212" s="132">
        <v>-2.6587967072936203E-2</v>
      </c>
      <c r="W212" s="132">
        <v>8.0236987101449282E-3</v>
      </c>
      <c r="X212" s="132">
        <v>-4.5218030735244177E-2</v>
      </c>
      <c r="Y212">
        <v>9.681542316785825E-4</v>
      </c>
      <c r="Z212">
        <v>3.6078872922357392E-3</v>
      </c>
      <c r="AA212">
        <v>9.4212909411533086E-3</v>
      </c>
      <c r="AB212">
        <v>1.6813415616997323E-2</v>
      </c>
      <c r="AC212">
        <v>1.8069380429550218E-2</v>
      </c>
    </row>
    <row r="213" spans="13:29">
      <c r="M213" s="1">
        <v>45758</v>
      </c>
      <c r="N213" s="132">
        <v>-1.8642839917153479E-2</v>
      </c>
      <c r="O213" s="132">
        <v>2.7046761215295697E-2</v>
      </c>
      <c r="P213" s="132">
        <v>5.4250443999389053E-3</v>
      </c>
      <c r="Q213" s="132">
        <v>3.7327055495358068E-4</v>
      </c>
      <c r="R213" s="132">
        <v>-1.7025302120595623E-2</v>
      </c>
      <c r="S213" s="132">
        <v>-5.2332921097635165E-3</v>
      </c>
      <c r="T213" s="132">
        <v>-1.6782219421143215E-2</v>
      </c>
      <c r="U213" s="132">
        <v>-7.4786346374816522E-3</v>
      </c>
      <c r="V213" s="132">
        <v>-4.8614054534846804E-3</v>
      </c>
      <c r="W213" s="132">
        <v>1.1315408710144928E-2</v>
      </c>
      <c r="X213" s="132">
        <v>6.8987993347127555E-3</v>
      </c>
      <c r="Y213">
        <v>-3.5562466391112863E-3</v>
      </c>
      <c r="Z213">
        <v>6.383672579633042E-3</v>
      </c>
      <c r="AA213">
        <v>1.3500538236893582E-2</v>
      </c>
      <c r="AB213">
        <v>1.2232229601735518E-2</v>
      </c>
      <c r="AC213">
        <v>-1.7227280068884193E-3</v>
      </c>
    </row>
    <row r="214" spans="13:29">
      <c r="M214" s="1">
        <v>45763</v>
      </c>
      <c r="N214" s="132">
        <v>-3.5883794698425002E-2</v>
      </c>
      <c r="O214" s="132">
        <v>-4.4891060012273054E-2</v>
      </c>
      <c r="P214" s="132">
        <v>-4.2496767275986447E-2</v>
      </c>
      <c r="Q214" s="132">
        <v>-3.0709653848175294E-2</v>
      </c>
      <c r="R214" s="132">
        <v>-3.2424264906215652E-2</v>
      </c>
      <c r="S214" s="132">
        <v>-2.3100147314452073E-2</v>
      </c>
      <c r="T214" s="132">
        <v>-1.4805145526754711E-2</v>
      </c>
      <c r="U214" s="132">
        <v>6.8945042229685534E-4</v>
      </c>
      <c r="V214" s="132">
        <v>-3.0591424917447783E-4</v>
      </c>
      <c r="W214" s="132">
        <v>-5.7317612898550724E-3</v>
      </c>
      <c r="X214" s="132">
        <v>-3.5251452438844269E-2</v>
      </c>
      <c r="Y214">
        <v>2.3349355669252852E-3</v>
      </c>
      <c r="Z214">
        <v>-1.5083222932862954E-4</v>
      </c>
      <c r="AA214">
        <v>2.1987387918403095E-3</v>
      </c>
      <c r="AB214">
        <v>1.7636952827282486E-2</v>
      </c>
      <c r="AC214">
        <v>3.3925668692936804E-2</v>
      </c>
    </row>
    <row r="215" spans="13:29">
      <c r="M215" s="1">
        <v>45764</v>
      </c>
      <c r="N215" s="132">
        <v>-1.1330846267248944E-2</v>
      </c>
      <c r="O215" s="132">
        <v>1.6971633863500087E-2</v>
      </c>
      <c r="P215" s="132">
        <v>-7.2897515315487049E-3</v>
      </c>
      <c r="Q215" s="132">
        <v>3.4734246879191853E-3</v>
      </c>
      <c r="R215" s="132">
        <v>2.7660331117632317E-2</v>
      </c>
      <c r="S215" s="132">
        <v>2.3895181967069207E-2</v>
      </c>
      <c r="T215" s="132">
        <v>9.4318794220406045E-3</v>
      </c>
      <c r="U215" s="132">
        <v>2.2387457077655337E-2</v>
      </c>
      <c r="V215" s="132">
        <v>3.7595192693268387E-2</v>
      </c>
      <c r="W215" s="132">
        <v>4.1678087101449275E-3</v>
      </c>
      <c r="X215" s="132">
        <v>-6.8784458521182331E-3</v>
      </c>
      <c r="Y215">
        <v>2.8301779087099477E-4</v>
      </c>
      <c r="Z215">
        <v>-2.6538881241285621E-3</v>
      </c>
      <c r="AA215">
        <v>-4.6154726506274337E-3</v>
      </c>
      <c r="AB215">
        <v>-1.6248430883316783E-3</v>
      </c>
      <c r="AC215">
        <v>6.2571254769030688E-3</v>
      </c>
    </row>
    <row r="216" spans="13:29">
      <c r="M216" s="1">
        <v>45770</v>
      </c>
      <c r="N216" s="132">
        <v>6.5348009285411568E-2</v>
      </c>
      <c r="O216" s="132">
        <v>3.270208530385077E-2</v>
      </c>
      <c r="P216" s="132">
        <v>2.905507132590085E-2</v>
      </c>
      <c r="Q216" s="132">
        <v>1.947197354636317E-2</v>
      </c>
      <c r="R216" s="132">
        <v>2.2173172574284736E-2</v>
      </c>
      <c r="S216" s="132">
        <v>3.1238460781424022E-2</v>
      </c>
      <c r="T216" s="132">
        <v>2.186349478493577E-2</v>
      </c>
      <c r="U216" s="132">
        <v>4.4101462445292998E-3</v>
      </c>
      <c r="V216" s="132">
        <v>6.9091071427978101E-2</v>
      </c>
      <c r="W216" s="132">
        <v>6.6499871014492732E-4</v>
      </c>
      <c r="X216" s="132">
        <v>5.1426574008184109E-2</v>
      </c>
      <c r="Y216">
        <v>-8.2802772203697628E-4</v>
      </c>
      <c r="Z216">
        <v>2.1072758670944987E-3</v>
      </c>
      <c r="AA216">
        <v>1.7952622734698381E-3</v>
      </c>
      <c r="AB216">
        <v>-6.2203237550892019E-3</v>
      </c>
      <c r="AC216">
        <v>-1.9718974809484459E-2</v>
      </c>
    </row>
    <row r="217" spans="13:29">
      <c r="M217" s="1">
        <v>45771</v>
      </c>
      <c r="N217" s="132">
        <v>5.6077559774530723E-2</v>
      </c>
      <c r="O217" s="132">
        <v>2.9161814259697324E-2</v>
      </c>
      <c r="P217" s="132">
        <v>4.547602813399082E-2</v>
      </c>
      <c r="Q217" s="132">
        <v>2.3027499516532785E-2</v>
      </c>
      <c r="R217" s="132">
        <v>4.1991266002128755E-2</v>
      </c>
      <c r="S217" s="132">
        <v>3.4061553254689528E-2</v>
      </c>
      <c r="T217" s="132">
        <v>3.1986511595080258E-2</v>
      </c>
      <c r="U217" s="132">
        <v>2.9017521914031962E-2</v>
      </c>
      <c r="V217" s="132">
        <v>3.3146418789139598E-2</v>
      </c>
      <c r="W217" s="132">
        <v>-2.2771612898550724E-3</v>
      </c>
      <c r="X217" s="132">
        <v>4.3835610707827086E-2</v>
      </c>
      <c r="Y217">
        <v>1.3954965606610321E-3</v>
      </c>
      <c r="Z217">
        <v>-1.9033223848182461E-3</v>
      </c>
      <c r="AA217">
        <v>-1.8146166618964016E-3</v>
      </c>
      <c r="AB217">
        <v>1.1641512692320262E-2</v>
      </c>
      <c r="AC217">
        <v>3.3025686897466121E-2</v>
      </c>
    </row>
    <row r="218" spans="13:29">
      <c r="M218" s="1">
        <v>45772</v>
      </c>
      <c r="N218" s="132">
        <v>-6.0618186312123061E-2</v>
      </c>
      <c r="O218" s="132">
        <v>9.8319564264209829E-3</v>
      </c>
      <c r="P218" s="132">
        <v>1.7336754207065763E-2</v>
      </c>
      <c r="Q218" s="132">
        <v>1.3444992395009809E-2</v>
      </c>
      <c r="R218" s="132">
        <v>8.4104134644339273E-3</v>
      </c>
      <c r="S218" s="132">
        <v>-1.2571383555980515E-2</v>
      </c>
      <c r="T218" s="132">
        <v>8.8902052101941277E-3</v>
      </c>
      <c r="U218" s="132">
        <v>3.7854168886469861E-3</v>
      </c>
      <c r="V218" s="132">
        <v>1.4881260432187626E-2</v>
      </c>
      <c r="W218" s="132">
        <v>9.8868871014492717E-4</v>
      </c>
      <c r="X218" s="132">
        <v>1.8700551553273034E-2</v>
      </c>
      <c r="Y218">
        <v>-9.9927465998254461E-4</v>
      </c>
      <c r="Z218">
        <v>2.3585734811805421E-3</v>
      </c>
      <c r="AA218">
        <v>7.0366615139454579E-3</v>
      </c>
      <c r="AB218">
        <v>1.9101615850325975E-2</v>
      </c>
      <c r="AC218">
        <v>2.6237303177145253E-2</v>
      </c>
    </row>
    <row r="219" spans="13:29">
      <c r="M219" s="1">
        <v>45777</v>
      </c>
      <c r="N219" s="132">
        <v>-2.2778222814499864E-2</v>
      </c>
      <c r="O219" s="132">
        <v>-6.4363801861007115E-3</v>
      </c>
      <c r="P219" s="132">
        <v>-9.3320507814357856E-3</v>
      </c>
      <c r="Q219" s="132">
        <v>-5.250375157089965E-3</v>
      </c>
      <c r="R219" s="132">
        <v>-1.4901240604245261E-2</v>
      </c>
      <c r="S219" s="132">
        <v>-8.9588393029414858E-3</v>
      </c>
      <c r="T219" s="132">
        <v>-4.9739286130642824E-2</v>
      </c>
      <c r="U219" s="132">
        <v>-3.4646527110113609E-2</v>
      </c>
      <c r="V219" s="132">
        <v>-5.9420510353115361E-3</v>
      </c>
      <c r="W219" s="132">
        <v>2.7811287101449276E-3</v>
      </c>
      <c r="X219" s="132">
        <v>-2.8081787576946529E-2</v>
      </c>
      <c r="Y219">
        <v>1.5674179933428862E-3</v>
      </c>
      <c r="Z219">
        <v>4.1232844208477773E-3</v>
      </c>
      <c r="AA219">
        <v>5.8339754851311097E-3</v>
      </c>
      <c r="AB219">
        <v>1.4454970197853896E-2</v>
      </c>
      <c r="AC219">
        <v>3.1710399395128007E-2</v>
      </c>
    </row>
    <row r="220" spans="13:29">
      <c r="M220" s="1">
        <v>45778</v>
      </c>
      <c r="N220" s="132">
        <v>-5.988328109695345E-3</v>
      </c>
      <c r="O220" s="132">
        <v>2.4808814612119457E-3</v>
      </c>
      <c r="P220" s="132">
        <v>7.4894962686686439E-2</v>
      </c>
      <c r="Q220" s="132">
        <v>5.8756347353988323E-3</v>
      </c>
      <c r="R220" s="132">
        <v>-2.9585347870394602E-3</v>
      </c>
      <c r="S220" s="132">
        <v>-1.4050657109048021E-3</v>
      </c>
      <c r="T220" s="132">
        <v>-7.0549005873959923E-3</v>
      </c>
      <c r="U220" s="132">
        <v>9.0021023797460771E-4</v>
      </c>
      <c r="V220" s="132">
        <v>-3.4859472028200287E-3</v>
      </c>
      <c r="W220" s="132">
        <v>-3.4959612898550724E-3</v>
      </c>
      <c r="X220" s="132">
        <v>2.999007201378294E-2</v>
      </c>
      <c r="Y220">
        <v>-7.4343475906339207E-4</v>
      </c>
      <c r="Z220">
        <v>8.5374706150700931E-4</v>
      </c>
      <c r="AA220">
        <v>3.0106982646522945E-3</v>
      </c>
      <c r="AB220">
        <v>7.7408212070554207E-3</v>
      </c>
      <c r="AC220">
        <v>1.1462997138165254E-2</v>
      </c>
    </row>
    <row r="221" spans="13:29">
      <c r="M221" s="1">
        <v>45784</v>
      </c>
      <c r="N221" s="132">
        <v>7.5658244761876497E-3</v>
      </c>
      <c r="O221" s="132">
        <v>-2.3379210756379391E-2</v>
      </c>
      <c r="P221" s="132">
        <v>-1.1955166756646485E-2</v>
      </c>
      <c r="Q221" s="132">
        <v>-5.7842441727440743E-3</v>
      </c>
      <c r="R221" s="132">
        <v>9.4207777413636382E-2</v>
      </c>
      <c r="S221" s="132">
        <v>-9.1631499093867757E-4</v>
      </c>
      <c r="T221" s="132">
        <v>-1.3392792182083443E-2</v>
      </c>
      <c r="U221" s="132">
        <v>-9.9351790662346347E-3</v>
      </c>
      <c r="V221" s="132">
        <v>-1.4455177745124725E-2</v>
      </c>
      <c r="W221" s="132">
        <v>3.0999087101449274E-3</v>
      </c>
      <c r="X221" s="132">
        <v>7.6903432691240317E-3</v>
      </c>
      <c r="Y221">
        <v>2.831495083807829E-4</v>
      </c>
      <c r="Z221">
        <v>1.3570324025113096E-3</v>
      </c>
      <c r="AA221">
        <v>9.9491904248451496E-4</v>
      </c>
      <c r="AB221">
        <v>-5.6488569713271262E-3</v>
      </c>
      <c r="AC221">
        <v>-1.899455520420177E-2</v>
      </c>
    </row>
    <row r="222" spans="13:29">
      <c r="M222" s="1">
        <v>45785</v>
      </c>
      <c r="N222" s="132">
        <v>3.3469699746979949E-2</v>
      </c>
      <c r="O222" s="132">
        <v>4.4984765155980915E-3</v>
      </c>
      <c r="P222" s="132">
        <v>9.3764539410028935E-3</v>
      </c>
      <c r="Q222" s="132">
        <v>1.0356557799500897E-3</v>
      </c>
      <c r="R222" s="132">
        <v>2.7784116726693994E-2</v>
      </c>
      <c r="S222" s="132">
        <v>1.6351383596267661E-2</v>
      </c>
      <c r="T222" s="132">
        <v>3.7997416646311621E-2</v>
      </c>
      <c r="U222" s="132">
        <v>8.1879282015865466E-3</v>
      </c>
      <c r="V222" s="132">
        <v>3.1032137598802412E-2</v>
      </c>
      <c r="W222" s="132">
        <v>-8.2489612898550731E-3</v>
      </c>
      <c r="X222" s="132">
        <v>1.6072910610637245E-2</v>
      </c>
      <c r="Y222">
        <v>-6.575989793308572E-4</v>
      </c>
      <c r="Z222">
        <v>-1.5130253112968832E-4</v>
      </c>
      <c r="AA222">
        <v>1.8921625262515121E-4</v>
      </c>
      <c r="AB222">
        <v>1.0237963877642703E-3</v>
      </c>
      <c r="AC222">
        <v>5.0706798137549964E-3</v>
      </c>
    </row>
    <row r="223" spans="13:29">
      <c r="M223" s="1">
        <v>45791</v>
      </c>
      <c r="N223" s="132">
        <v>-4.9274574298207079E-2</v>
      </c>
      <c r="O223" s="132">
        <v>-7.5256598912120127E-3</v>
      </c>
      <c r="P223" s="132">
        <v>3.7855344403641689E-3</v>
      </c>
      <c r="Q223" s="132">
        <v>-1.2117399176696336E-2</v>
      </c>
      <c r="R223" s="132">
        <v>9.1821040532281545E-3</v>
      </c>
      <c r="S223" s="132">
        <v>-6.6708437524685754E-4</v>
      </c>
      <c r="T223" s="132">
        <v>-9.1637202145525808E-3</v>
      </c>
      <c r="U223" s="132">
        <v>-8.6703848312225003E-3</v>
      </c>
      <c r="V223" s="132">
        <v>1.4416005551539648E-3</v>
      </c>
      <c r="W223" s="132">
        <v>3.5008487101449277E-3</v>
      </c>
      <c r="X223" s="132">
        <v>-9.9466964886478354E-3</v>
      </c>
      <c r="Y223">
        <v>-1.4452997821715985E-4</v>
      </c>
      <c r="Z223">
        <v>7.4234853572094075E-3</v>
      </c>
      <c r="AA223">
        <v>1.1954681088373291E-2</v>
      </c>
      <c r="AB223">
        <v>-8.2876792452803039E-3</v>
      </c>
      <c r="AC223">
        <v>-4.14701888659482E-2</v>
      </c>
    </row>
    <row r="224" spans="13:29">
      <c r="M224" s="1">
        <v>45792</v>
      </c>
      <c r="N224" s="132">
        <v>-1.8482695887350122E-3</v>
      </c>
      <c r="O224" s="132">
        <v>-8.7159100012367281E-3</v>
      </c>
      <c r="P224" s="132">
        <v>-4.0905013253677569E-3</v>
      </c>
      <c r="Q224" s="132">
        <v>4.4174060011389862E-2</v>
      </c>
      <c r="R224" s="132">
        <v>-1.0983254333016626E-2</v>
      </c>
      <c r="S224" s="132">
        <v>-6.3005855466091564E-3</v>
      </c>
      <c r="T224" s="132">
        <v>-9.8333771588201523E-3</v>
      </c>
      <c r="U224" s="132">
        <v>3.6574273420687505E-4</v>
      </c>
      <c r="V224" s="132">
        <v>2.6037187020978561E-3</v>
      </c>
      <c r="W224" s="132">
        <v>2.1878258710144927E-2</v>
      </c>
      <c r="X224" s="132">
        <v>-2.8602517332231583E-2</v>
      </c>
      <c r="Y224">
        <v>-2.871849605150782E-3</v>
      </c>
      <c r="Z224">
        <v>-6.171780705301306E-3</v>
      </c>
      <c r="AA224">
        <v>-1.3030011633618039E-2</v>
      </c>
      <c r="AB224">
        <v>-2.4567190177305815E-2</v>
      </c>
      <c r="AC224">
        <v>-3.9157819250337768E-2</v>
      </c>
    </row>
    <row r="225" spans="13:29">
      <c r="M225" s="1">
        <v>45793</v>
      </c>
      <c r="N225" s="132">
        <v>7.0424647528848977E-3</v>
      </c>
      <c r="O225" s="132">
        <v>-3.1874562769485177E-4</v>
      </c>
      <c r="P225" s="132">
        <v>3.1793871744137392E-3</v>
      </c>
      <c r="Q225" s="132">
        <v>-8.8894425028111339E-3</v>
      </c>
      <c r="R225" s="132">
        <v>1.1240248289751884E-2</v>
      </c>
      <c r="S225" s="132">
        <v>-5.0977674117588089E-3</v>
      </c>
      <c r="T225" s="132">
        <v>4.090538916316059E-3</v>
      </c>
      <c r="U225" s="132">
        <v>2.6106995630782422E-4</v>
      </c>
      <c r="V225" s="132">
        <v>-1.6606954588989096E-3</v>
      </c>
      <c r="W225" s="132">
        <v>3.6462871014492733E-4</v>
      </c>
      <c r="X225" s="132">
        <v>2.6797135410894656E-3</v>
      </c>
      <c r="Y225">
        <v>5.3818111366884147E-4</v>
      </c>
      <c r="Z225">
        <v>-8.3976489282949485E-3</v>
      </c>
      <c r="AA225">
        <v>-1.100312329951157E-2</v>
      </c>
      <c r="AB225">
        <v>1.0168247449168061E-3</v>
      </c>
      <c r="AC225">
        <v>2.8493212687086732E-2</v>
      </c>
    </row>
    <row r="226" spans="13:29">
      <c r="M226" s="1">
        <v>45798</v>
      </c>
      <c r="N226" s="132">
        <v>-2.7738885467742773E-2</v>
      </c>
      <c r="O226" s="132">
        <v>-2.4886597612461928E-2</v>
      </c>
      <c r="P226" s="132">
        <v>-1.3984449618631267E-2</v>
      </c>
      <c r="Q226" s="132">
        <v>-4.8219169878351122E-3</v>
      </c>
      <c r="R226" s="132">
        <v>-1.8791383015408405E-2</v>
      </c>
      <c r="S226" s="132">
        <v>-2.0160207379422684E-2</v>
      </c>
      <c r="T226" s="132">
        <v>-2.0049501621866025E-2</v>
      </c>
      <c r="U226" s="132">
        <v>-1.3492514446306048E-2</v>
      </c>
      <c r="V226" s="132">
        <v>-2.3508767572973599E-2</v>
      </c>
      <c r="W226" s="132">
        <v>-7.7206128985507266E-4</v>
      </c>
      <c r="X226" s="132">
        <v>-1.6245184789171654E-2</v>
      </c>
      <c r="Y226">
        <v>2.8238305712876177E-4</v>
      </c>
      <c r="Z226">
        <v>-6.5150359101870435E-4</v>
      </c>
      <c r="AA226">
        <v>-1.8152387632490558E-3</v>
      </c>
      <c r="AB226">
        <v>-1.6273414077398068E-3</v>
      </c>
      <c r="AC226">
        <v>-1.8189969154053026E-3</v>
      </c>
    </row>
    <row r="227" spans="13:29">
      <c r="M227" s="1">
        <v>45799</v>
      </c>
      <c r="N227" s="132">
        <v>-1.2810317224927141E-2</v>
      </c>
      <c r="O227" s="132">
        <v>-1.1029327233532895E-2</v>
      </c>
      <c r="P227" s="132">
        <v>-2.3370406640786379E-3</v>
      </c>
      <c r="Q227" s="132">
        <v>-4.4274353140927704E-3</v>
      </c>
      <c r="R227" s="132">
        <v>-1.4641593764537361E-3</v>
      </c>
      <c r="S227" s="132">
        <v>2.9712233290888506E-3</v>
      </c>
      <c r="T227" s="132">
        <v>-1.0736282854216791E-2</v>
      </c>
      <c r="U227" s="132">
        <v>-8.6137903084334451E-3</v>
      </c>
      <c r="V227" s="132">
        <v>-6.6673816435119946E-3</v>
      </c>
      <c r="W227" s="132">
        <v>8.0760587101449278E-3</v>
      </c>
      <c r="X227" s="132">
        <v>2.3844010459411068E-3</v>
      </c>
      <c r="Y227">
        <v>-8.2591555267556393E-4</v>
      </c>
      <c r="Z227">
        <v>-1.9017188593492833E-3</v>
      </c>
      <c r="AA227">
        <v>-6.1275774698919588E-4</v>
      </c>
      <c r="AB227">
        <v>-2.2853138180223436E-3</v>
      </c>
      <c r="AC227">
        <v>-8.3808801152065234E-3</v>
      </c>
    </row>
    <row r="228" spans="13:29">
      <c r="M228" s="1">
        <v>45800</v>
      </c>
      <c r="N228" s="132">
        <v>-2.3728316536215481E-2</v>
      </c>
      <c r="O228" s="132">
        <v>-3.0992004441958491E-2</v>
      </c>
      <c r="P228" s="132">
        <v>-1.0960951567740185E-2</v>
      </c>
      <c r="Q228" s="132">
        <v>-4.1986614929746926E-3</v>
      </c>
      <c r="R228" s="132">
        <v>-1.3485123183665029E-2</v>
      </c>
      <c r="S228" s="132">
        <v>-9.5541635880077424E-3</v>
      </c>
      <c r="T228" s="132">
        <v>-1.4207915780564236E-2</v>
      </c>
      <c r="U228" s="132">
        <v>9.2893929988718919E-3</v>
      </c>
      <c r="V228" s="132">
        <v>-6.1178676213735636E-3</v>
      </c>
      <c r="W228" s="132">
        <v>1.0783208710144928E-2</v>
      </c>
      <c r="X228" s="132">
        <v>-1.1091418821568791E-2</v>
      </c>
      <c r="Y228">
        <v>-1.1654410784525486E-3</v>
      </c>
      <c r="Z228">
        <v>1.8546553993693811E-3</v>
      </c>
      <c r="AA228">
        <v>2.5995022474410039E-3</v>
      </c>
      <c r="AB228">
        <v>-9.6518484305920199E-4</v>
      </c>
      <c r="AC228">
        <v>-4.6996920435173678E-3</v>
      </c>
    </row>
    <row r="229" spans="13:29">
      <c r="M229" s="1">
        <v>45805</v>
      </c>
      <c r="N229" s="132">
        <v>-8.4575741059313356E-3</v>
      </c>
      <c r="O229" s="132">
        <v>-6.1565213208568175E-6</v>
      </c>
      <c r="P229" s="132">
        <v>-8.1991389670516557E-3</v>
      </c>
      <c r="Q229" s="132">
        <v>-6.9821426727141702E-3</v>
      </c>
      <c r="R229" s="132">
        <v>-8.5724219844007937E-3</v>
      </c>
      <c r="S229" s="132">
        <v>-1.1672695645984594E-2</v>
      </c>
      <c r="T229" s="132">
        <v>-2.2084199643506382E-2</v>
      </c>
      <c r="U229" s="132">
        <v>-1.3373627836046887E-2</v>
      </c>
      <c r="V229" s="132">
        <v>1.0794649030808614E-3</v>
      </c>
      <c r="W229" s="132">
        <v>6.6611687101449275E-3</v>
      </c>
      <c r="X229" s="132">
        <v>-7.3117909675885625E-3</v>
      </c>
      <c r="Y229">
        <v>-7.3917761133039206E-4</v>
      </c>
      <c r="Z229">
        <v>-3.8976215554102638E-3</v>
      </c>
      <c r="AA229">
        <v>-3.4147916846993648E-3</v>
      </c>
      <c r="AB229">
        <v>5.6566843091417742E-3</v>
      </c>
      <c r="AC229">
        <v>1.7411215058354766E-2</v>
      </c>
    </row>
    <row r="230" spans="13:29">
      <c r="M230" s="1">
        <v>45806</v>
      </c>
      <c r="N230" s="132">
        <v>-5.2503466398286453E-3</v>
      </c>
      <c r="O230" s="132">
        <v>-3.0565572400044227E-3</v>
      </c>
      <c r="P230" s="132">
        <v>2.2536571070004841E-3</v>
      </c>
      <c r="Q230" s="132">
        <v>-4.7891411938299324E-3</v>
      </c>
      <c r="R230" s="132">
        <v>3.7250208326843198E-3</v>
      </c>
      <c r="S230" s="132">
        <v>1.4859772650594809E-2</v>
      </c>
      <c r="T230" s="132">
        <v>7.3600049863596952E-3</v>
      </c>
      <c r="U230" s="132">
        <v>1.3986910385479844E-2</v>
      </c>
      <c r="V230" s="132">
        <v>3.2230913019439922E-2</v>
      </c>
      <c r="W230" s="132">
        <v>5.4889887101449274E-3</v>
      </c>
      <c r="X230" s="132">
        <v>4.1238242230102065E-3</v>
      </c>
      <c r="Y230">
        <v>-4.4620283500463138E-3</v>
      </c>
      <c r="Z230">
        <v>-4.0020784881619802E-4</v>
      </c>
      <c r="AA230">
        <v>-1.4130935609483037E-3</v>
      </c>
      <c r="AB230">
        <v>-1.9233430051546225E-2</v>
      </c>
      <c r="AC230">
        <v>-4.0084636987058976E-2</v>
      </c>
    </row>
    <row r="231" spans="13:29">
      <c r="M231" s="1">
        <v>45807</v>
      </c>
      <c r="N231" s="132">
        <v>-4.7175711345998565E-2</v>
      </c>
      <c r="O231" s="132">
        <v>-1.0001379055934014E-2</v>
      </c>
      <c r="P231" s="132">
        <v>-1.0748240381640184E-2</v>
      </c>
      <c r="Q231" s="132">
        <v>-1.4095909955895419E-2</v>
      </c>
      <c r="R231" s="132">
        <v>-5.5068063951849849E-3</v>
      </c>
      <c r="S231" s="132">
        <v>-2.2857914747504076E-2</v>
      </c>
      <c r="T231" s="132">
        <v>4.7763196238735962E-3</v>
      </c>
      <c r="U231" s="132">
        <v>-2.2285573462856634E-2</v>
      </c>
      <c r="V231" s="132">
        <v>-1.8716307780103247E-2</v>
      </c>
      <c r="W231" s="132">
        <v>1.8258087101449274E-3</v>
      </c>
      <c r="X231" s="132">
        <v>-1.7698166476430813E-2</v>
      </c>
      <c r="Y231">
        <v>-3.2655186165262791E-3</v>
      </c>
      <c r="Z231">
        <v>-5.3823754346797601E-3</v>
      </c>
      <c r="AA231">
        <v>-4.6060521412763901E-3</v>
      </c>
      <c r="AB231">
        <v>-3.0203639065719495E-4</v>
      </c>
      <c r="AC231">
        <v>3.2434930922893507E-3</v>
      </c>
    </row>
    <row r="232" spans="13:29">
      <c r="M232" s="1">
        <v>45812</v>
      </c>
      <c r="N232" s="132">
        <v>-4.6080393603481979E-3</v>
      </c>
      <c r="O232" s="132">
        <v>-6.2011234592418436E-3</v>
      </c>
      <c r="P232" s="132">
        <v>-1.9778017044527751E-3</v>
      </c>
      <c r="Q232" s="132">
        <v>-3.0300412294167857E-3</v>
      </c>
      <c r="R232" s="132">
        <v>-5.0057413464932449E-3</v>
      </c>
      <c r="S232" s="132">
        <v>-6.7782089325471983E-3</v>
      </c>
      <c r="T232" s="132">
        <v>-3.3713546465311883E-2</v>
      </c>
      <c r="U232" s="132">
        <v>-1.8756388201365149E-2</v>
      </c>
      <c r="V232" s="132">
        <v>-1.096805235042142E-2</v>
      </c>
      <c r="W232" s="132">
        <v>1.6783668710144927E-2</v>
      </c>
      <c r="X232" s="132">
        <v>3.418045314119975E-3</v>
      </c>
      <c r="Y232">
        <v>2.2259295444637299E-3</v>
      </c>
      <c r="Z232">
        <v>5.3610659304574029E-3</v>
      </c>
      <c r="AA232">
        <v>2.1933307091315407E-3</v>
      </c>
      <c r="AB232">
        <v>-4.2314671338028629E-3</v>
      </c>
      <c r="AC232">
        <v>-7.3825228978090301E-3</v>
      </c>
    </row>
    <row r="233" spans="13:29">
      <c r="M233" s="1">
        <v>45813</v>
      </c>
      <c r="N233" s="132">
        <v>-1.6436868926622265E-2</v>
      </c>
      <c r="O233" s="132">
        <v>-1.5755771381882892E-2</v>
      </c>
      <c r="P233" s="132">
        <v>3.2504509121933922E-3</v>
      </c>
      <c r="Q233" s="132">
        <v>-9.4983812094943682E-4</v>
      </c>
      <c r="R233" s="132">
        <v>-1.3473172835287164E-2</v>
      </c>
      <c r="S233" s="132">
        <v>-1.3577878019513585E-2</v>
      </c>
      <c r="T233" s="132">
        <v>-1.526135670272721E-2</v>
      </c>
      <c r="U233" s="132">
        <v>-7.6061887829402715E-3</v>
      </c>
      <c r="V233" s="132">
        <v>-1.9110225877741693E-2</v>
      </c>
      <c r="W233" s="132">
        <v>1.6556038710144924E-2</v>
      </c>
      <c r="X233" s="132">
        <v>-1.690035584906837E-3</v>
      </c>
      <c r="Y233">
        <v>-2.2726721014791162E-4</v>
      </c>
      <c r="Z233">
        <v>-3.3932117481188799E-3</v>
      </c>
      <c r="AA233">
        <v>-3.4073509077145853E-3</v>
      </c>
      <c r="AB233">
        <v>-4.2246999354257518E-3</v>
      </c>
      <c r="AC233">
        <v>-5.9289849711426706E-3</v>
      </c>
    </row>
    <row r="234" spans="13:29">
      <c r="M234" s="1">
        <v>45814</v>
      </c>
      <c r="N234" s="132">
        <v>1.2301550735109919E-2</v>
      </c>
      <c r="O234" s="132">
        <v>2.3949240016410852E-2</v>
      </c>
      <c r="P234" s="132">
        <v>1.3319444269225766E-2</v>
      </c>
      <c r="Q234" s="132">
        <v>3.0382270879850976E-2</v>
      </c>
      <c r="R234" s="132">
        <v>1.9646008337361173E-2</v>
      </c>
      <c r="S234" s="132">
        <v>2.2066837374977295E-2</v>
      </c>
      <c r="T234" s="132">
        <v>1.062965427916274E-2</v>
      </c>
      <c r="U234" s="132">
        <v>3.2597249275676879E-2</v>
      </c>
      <c r="V234" s="132">
        <v>1.5801327626252415E-2</v>
      </c>
      <c r="W234" s="132">
        <v>-1.9858961289855075E-2</v>
      </c>
      <c r="X234" s="132">
        <v>3.4909879653808137E-2</v>
      </c>
      <c r="Y234">
        <v>5.3415415324083626E-4</v>
      </c>
      <c r="Z234">
        <v>-2.3937516031875277E-3</v>
      </c>
      <c r="AA234">
        <v>-1.4097830529161532E-3</v>
      </c>
      <c r="AB234">
        <v>2.323371760849608E-3</v>
      </c>
      <c r="AC234">
        <v>9.6105130801855902E-3</v>
      </c>
    </row>
    <row r="235" spans="13:29">
      <c r="M235" s="1">
        <v>45819</v>
      </c>
      <c r="N235" s="132">
        <v>-6.9146783143287094E-2</v>
      </c>
      <c r="O235" s="132">
        <v>-2.6595721191264635E-2</v>
      </c>
      <c r="P235" s="132">
        <v>-3.871682696760359E-3</v>
      </c>
      <c r="Q235" s="132">
        <v>-2.1667973363857545E-2</v>
      </c>
      <c r="R235" s="132">
        <v>-9.7491799468431306E-4</v>
      </c>
      <c r="S235" s="132">
        <v>-2.3533913789387167E-2</v>
      </c>
      <c r="T235" s="132">
        <v>1.0056480992373443E-2</v>
      </c>
      <c r="U235" s="132">
        <v>3.175682502136856E-3</v>
      </c>
      <c r="V235" s="132">
        <v>-1.5702224063409265E-2</v>
      </c>
      <c r="W235" s="132">
        <v>3.3374387101449275E-3</v>
      </c>
      <c r="X235" s="132">
        <v>-2.7610543768637766E-2</v>
      </c>
      <c r="Y235">
        <v>-1.4099633712214936E-3</v>
      </c>
      <c r="Z235">
        <v>-6.8550935074772343E-3</v>
      </c>
      <c r="AA235">
        <v>-7.3743267628294364E-3</v>
      </c>
      <c r="AB235">
        <v>1.0109867034942938E-3</v>
      </c>
      <c r="AC235">
        <v>4.6654286807566109E-3</v>
      </c>
    </row>
    <row r="236" spans="13:29">
      <c r="M236" s="1">
        <v>45820</v>
      </c>
      <c r="N236" s="132">
        <v>1.0309388215261901E-2</v>
      </c>
      <c r="O236" s="132">
        <v>6.7072471936230321E-3</v>
      </c>
      <c r="P236" s="132">
        <v>1.7955335566907371E-2</v>
      </c>
      <c r="Q236" s="132">
        <v>1.9333214544473194E-2</v>
      </c>
      <c r="R236" s="132">
        <v>-3.115044548685289E-3</v>
      </c>
      <c r="S236" s="132">
        <v>1.0322952466898421E-2</v>
      </c>
      <c r="T236" s="132">
        <v>-9.1947847590748664E-3</v>
      </c>
      <c r="U236" s="132">
        <v>6.708807137619021E-3</v>
      </c>
      <c r="V236" s="132">
        <v>-4.3761704329368767E-2</v>
      </c>
      <c r="W236" s="132">
        <v>9.174308710144928E-3</v>
      </c>
      <c r="X236" s="132">
        <v>4.8216419100724365E-3</v>
      </c>
      <c r="Y236">
        <v>-8.1778404035951868E-4</v>
      </c>
      <c r="Z236">
        <v>3.4896184691027239E-4</v>
      </c>
      <c r="AA236">
        <v>-2.098854121941168E-4</v>
      </c>
      <c r="AB236">
        <v>-6.1748121815914546E-3</v>
      </c>
      <c r="AC236">
        <v>-1.2953624944641117E-2</v>
      </c>
    </row>
    <row r="237" spans="13:29">
      <c r="M237" s="1">
        <v>45826</v>
      </c>
      <c r="N237" s="132">
        <v>3.6708856121122464E-2</v>
      </c>
      <c r="O237" s="132">
        <v>6.914263196685309E-3</v>
      </c>
      <c r="P237" s="132">
        <v>6.7910346089772866E-3</v>
      </c>
      <c r="Q237" s="132">
        <v>1.0424363937078535E-2</v>
      </c>
      <c r="R237" s="132">
        <v>-2.4058078903167767E-4</v>
      </c>
      <c r="S237" s="132">
        <v>6.8184527050563371E-3</v>
      </c>
      <c r="T237" s="132">
        <v>-3.3327638366558135E-3</v>
      </c>
      <c r="U237" s="132">
        <v>-1.5425984555684671E-3</v>
      </c>
      <c r="V237" s="132">
        <v>-1.1023097887754907E-2</v>
      </c>
      <c r="W237" s="132">
        <v>-2.1731289855072682E-5</v>
      </c>
      <c r="X237" s="132">
        <v>-8.5884528486556838E-3</v>
      </c>
      <c r="Y237">
        <v>-8.1707190364514281E-4</v>
      </c>
      <c r="Z237">
        <v>-2.385595365193977E-3</v>
      </c>
      <c r="AA237">
        <v>-1.8040824129199446E-3</v>
      </c>
      <c r="AB237">
        <v>3.5502283925513184E-4</v>
      </c>
      <c r="AC237">
        <v>4.6267300886751123E-3</v>
      </c>
    </row>
    <row r="238" spans="13:29">
      <c r="M238" s="1">
        <v>45833</v>
      </c>
      <c r="N238" s="132">
        <v>-1.3488379052028314E-2</v>
      </c>
      <c r="O238" s="132">
        <v>6.9987126005367477E-3</v>
      </c>
      <c r="P238" s="132">
        <v>5.1929145354555062E-3</v>
      </c>
      <c r="Q238" s="132">
        <v>5.6251611221359186E-3</v>
      </c>
      <c r="R238" s="132">
        <v>7.1522645742517627E-3</v>
      </c>
      <c r="S238" s="132">
        <v>-3.0809754795180871E-2</v>
      </c>
      <c r="T238" s="132">
        <v>-1.8560597880060922E-2</v>
      </c>
      <c r="U238" s="132">
        <v>-7.25372514986711E-4</v>
      </c>
      <c r="V238" s="132">
        <v>-9.6672593487570069E-3</v>
      </c>
      <c r="W238" s="132">
        <v>1.5594458710144926E-2</v>
      </c>
      <c r="X238" s="132">
        <v>-2.9205796575621635E-3</v>
      </c>
      <c r="Y238">
        <v>1.2087866080400984E-3</v>
      </c>
      <c r="Z238">
        <v>5.0919006698228178E-3</v>
      </c>
      <c r="AA238">
        <v>8.611630732104485E-3</v>
      </c>
      <c r="AB238">
        <v>1.8233165689130231E-2</v>
      </c>
      <c r="AC238">
        <v>3.3173065527093669E-2</v>
      </c>
    </row>
    <row r="239" spans="13:29">
      <c r="M239" s="1">
        <v>45834</v>
      </c>
      <c r="N239" s="132">
        <v>1.1828515207497121E-2</v>
      </c>
      <c r="O239" s="132">
        <v>-5.7746856624388849E-3</v>
      </c>
      <c r="P239" s="132">
        <v>7.5734482457286423E-3</v>
      </c>
      <c r="Q239" s="132">
        <v>8.6150544503769862E-3</v>
      </c>
      <c r="R239" s="132">
        <v>1.3991428284081717E-2</v>
      </c>
      <c r="S239" s="132">
        <v>-5.9297997386143896E-3</v>
      </c>
      <c r="T239" s="132">
        <v>1.6860511376481372E-2</v>
      </c>
      <c r="U239" s="132">
        <v>6.2301234387055586E-3</v>
      </c>
      <c r="V239" s="132">
        <v>1.5250155741243776E-2</v>
      </c>
      <c r="W239" s="132">
        <v>1.6721358710144924E-2</v>
      </c>
      <c r="X239" s="132">
        <v>2.1185899098166414E-2</v>
      </c>
      <c r="Y239">
        <v>4.4889404829558566E-4</v>
      </c>
      <c r="Z239">
        <v>1.5966612537893494E-3</v>
      </c>
      <c r="AA239">
        <v>6.2092428299667267E-3</v>
      </c>
      <c r="AB239">
        <v>1.9010348654251535E-2</v>
      </c>
      <c r="AC239">
        <v>3.0382110743885769E-2</v>
      </c>
    </row>
    <row r="240" spans="13:29">
      <c r="M240" s="1">
        <v>45835</v>
      </c>
      <c r="N240" s="132">
        <v>9.4624329242374919E-3</v>
      </c>
      <c r="O240" s="132">
        <v>6.2840202281198181E-5</v>
      </c>
      <c r="P240" s="132">
        <v>-3.2914212566040324E-3</v>
      </c>
      <c r="Q240" s="132">
        <v>-4.1866920691687017E-3</v>
      </c>
      <c r="R240" s="132">
        <v>6.8655915455798494E-3</v>
      </c>
      <c r="S240" s="132">
        <v>3.6388062800653223E-2</v>
      </c>
      <c r="T240" s="132">
        <v>8.7607088827462744E-3</v>
      </c>
      <c r="U240" s="132">
        <v>-4.0300858039746708E-3</v>
      </c>
      <c r="V240" s="132">
        <v>5.8561683984269419E-2</v>
      </c>
      <c r="W240" s="132">
        <v>-6.210561289855073E-3</v>
      </c>
      <c r="X240" s="132">
        <v>2.8183548644558784E-2</v>
      </c>
      <c r="Y240">
        <v>1.3800919366388682E-3</v>
      </c>
      <c r="Z240">
        <v>-4.1264786311121246E-3</v>
      </c>
      <c r="AA240">
        <v>-1.8104762654679147E-3</v>
      </c>
      <c r="AB240">
        <v>1.7088743635588748E-2</v>
      </c>
      <c r="AC240">
        <v>4.1713289521626361E-2</v>
      </c>
    </row>
    <row r="241" spans="13:29">
      <c r="M241" s="1">
        <v>45840</v>
      </c>
      <c r="N241" s="132">
        <v>-4.2981501844822016E-2</v>
      </c>
      <c r="O241" s="132">
        <v>2.0257657382177881E-2</v>
      </c>
      <c r="P241" s="132">
        <v>-3.8102518370687899E-3</v>
      </c>
      <c r="Q241" s="132">
        <v>-8.8117190753992762E-3</v>
      </c>
      <c r="R241" s="132">
        <v>-6.111788275619881E-3</v>
      </c>
      <c r="S241" s="132">
        <v>1.9808149216118415E-2</v>
      </c>
      <c r="T241" s="132">
        <v>9.0494675218598698E-3</v>
      </c>
      <c r="U241" s="132">
        <v>1.539667311595817E-2</v>
      </c>
      <c r="V241" s="132">
        <v>8.5176798470826265E-3</v>
      </c>
      <c r="W241" s="132">
        <v>-6.3378612898550724E-3</v>
      </c>
      <c r="X241" s="132">
        <v>-4.3383525912464435E-3</v>
      </c>
      <c r="Y241">
        <v>1.9761022504256225E-3</v>
      </c>
      <c r="Z241">
        <v>1.8447026220293201E-3</v>
      </c>
      <c r="AA241">
        <v>-2.2085714270479845E-3</v>
      </c>
      <c r="AB241">
        <v>-9.7491605158596623E-4</v>
      </c>
      <c r="AC241">
        <v>9.8251461536320809E-3</v>
      </c>
    </row>
    <row r="242" spans="13:29">
      <c r="M242" s="1">
        <v>45841</v>
      </c>
      <c r="N242" s="132">
        <v>3.1785669113371835E-2</v>
      </c>
      <c r="O242" s="132">
        <v>7.7116500147053051E-3</v>
      </c>
      <c r="P242" s="132">
        <v>1.8379545446618517E-2</v>
      </c>
      <c r="Q242" s="132">
        <v>1.4377472986542756E-2</v>
      </c>
      <c r="R242" s="132">
        <v>1.0744103385623135E-2</v>
      </c>
      <c r="S242" s="132">
        <v>1.2489135636557307E-2</v>
      </c>
      <c r="T242" s="132">
        <v>4.9853679699792854E-3</v>
      </c>
      <c r="U242" s="132">
        <v>5.9205588407470582E-3</v>
      </c>
      <c r="V242" s="132">
        <v>2.0669805406239861E-2</v>
      </c>
      <c r="W242" s="132">
        <v>-1.2073161289855073E-2</v>
      </c>
      <c r="X242" s="132">
        <v>1.8437598312000911E-2</v>
      </c>
      <c r="Y242">
        <v>-1.412516677936219E-3</v>
      </c>
      <c r="Z242">
        <v>-6.4697977798752792E-4</v>
      </c>
      <c r="AA242">
        <v>-1.8082041813860367E-3</v>
      </c>
      <c r="AB242">
        <v>-1.2180778700530597E-2</v>
      </c>
      <c r="AC242">
        <v>-3.0842866938079784E-2</v>
      </c>
    </row>
    <row r="243" spans="13:29">
      <c r="M243" s="1">
        <v>45847</v>
      </c>
      <c r="N243" s="132">
        <v>-1.249068228438293E-2</v>
      </c>
      <c r="O243" s="132">
        <v>-2.1849584509348063E-3</v>
      </c>
      <c r="P243" s="132">
        <v>6.328682466991975E-3</v>
      </c>
      <c r="Q243" s="132">
        <v>2.8170522480264913E-3</v>
      </c>
      <c r="R243" s="132">
        <v>-1.7437096228978613E-2</v>
      </c>
      <c r="S243" s="132">
        <v>-1.5427548304962164E-2</v>
      </c>
      <c r="T243" s="132">
        <v>-1.7817351069028234E-3</v>
      </c>
      <c r="U243" s="132">
        <v>-8.1474476816547521E-3</v>
      </c>
      <c r="V243" s="132">
        <v>2.8986718705179659E-2</v>
      </c>
      <c r="W243" s="132">
        <v>-1.8296961289855074E-2</v>
      </c>
      <c r="X243" s="132">
        <v>6.9168605386529672E-3</v>
      </c>
      <c r="Y243">
        <v>1.2128947127438467E-3</v>
      </c>
      <c r="Z243">
        <v>4.5963764460132108E-3</v>
      </c>
      <c r="AA243">
        <v>5.8059084277513216E-3</v>
      </c>
      <c r="AB243">
        <v>2.3455073424484114E-3</v>
      </c>
      <c r="AC243">
        <v>-8.6749060832151722E-3</v>
      </c>
    </row>
    <row r="244" spans="13:29">
      <c r="M244" s="1">
        <v>45848</v>
      </c>
      <c r="N244" s="132">
        <v>1.708433112924574E-2</v>
      </c>
      <c r="O244" s="132">
        <v>5.5355740126342683E-3</v>
      </c>
      <c r="P244" s="132">
        <v>-4.4317450082543286E-3</v>
      </c>
      <c r="Q244" s="132">
        <v>-7.3422408489352388E-3</v>
      </c>
      <c r="R244" s="132">
        <v>7.3515361345331959E-3</v>
      </c>
      <c r="S244" s="132">
        <v>1.0159564056089436E-2</v>
      </c>
      <c r="T244" s="132">
        <v>9.0699213204549246E-3</v>
      </c>
      <c r="U244" s="132">
        <v>7.8422635971403636E-3</v>
      </c>
      <c r="V244" s="132">
        <v>-2.9333028747233767E-3</v>
      </c>
      <c r="W244" s="132">
        <v>1.1407871014492731E-4</v>
      </c>
      <c r="X244" s="132">
        <v>-1.6884867425766691E-3</v>
      </c>
      <c r="Y244">
        <v>-2.6780760531197973E-3</v>
      </c>
      <c r="Z244">
        <v>-9.0718640101397907E-3</v>
      </c>
      <c r="AA244">
        <v>-1.2125599383973713E-2</v>
      </c>
      <c r="AB244">
        <v>-1.669015975198564E-2</v>
      </c>
      <c r="AC244">
        <v>-1.7430021395055652E-2</v>
      </c>
    </row>
    <row r="245" spans="13:29">
      <c r="M245" s="1">
        <v>45849</v>
      </c>
      <c r="N245" s="132">
        <v>-1.8953395162794755E-2</v>
      </c>
      <c r="O245" s="132">
        <v>-9.8531743391245836E-3</v>
      </c>
      <c r="P245" s="132">
        <v>-2.5224042181409834E-4</v>
      </c>
      <c r="Q245" s="132">
        <v>-1.5227670989395852E-2</v>
      </c>
      <c r="R245" s="132">
        <v>-1.7889062417341353E-2</v>
      </c>
      <c r="S245" s="132">
        <v>-1.3881955145430098E-2</v>
      </c>
      <c r="T245" s="132">
        <v>-9.7258571030145154E-4</v>
      </c>
      <c r="U245" s="132">
        <v>4.186486620988316E-3</v>
      </c>
      <c r="V245" s="132">
        <v>-8.8559821194989028E-4</v>
      </c>
      <c r="W245" s="132">
        <v>-1.6599612898550728E-3</v>
      </c>
      <c r="X245" s="132">
        <v>8.4359162332248577E-3</v>
      </c>
      <c r="Y245">
        <v>-2.838875478116158E-3</v>
      </c>
      <c r="Z245">
        <v>-3.8673062092991766E-3</v>
      </c>
      <c r="AA245">
        <v>-5.3782831764755791E-3</v>
      </c>
      <c r="AB245">
        <v>2.9973312332233055E-3</v>
      </c>
      <c r="AC245">
        <v>1.0143882646071601E-2</v>
      </c>
    </row>
    <row r="246" spans="13:29">
      <c r="M246" s="1">
        <v>45854</v>
      </c>
      <c r="N246" s="132">
        <v>-1.4447628240178916E-2</v>
      </c>
      <c r="O246" s="132">
        <v>-8.2247160592163954E-4</v>
      </c>
      <c r="P246" s="132">
        <v>-6.1306269394427182E-3</v>
      </c>
      <c r="Q246" s="132">
        <v>-2.5035341723355477E-3</v>
      </c>
      <c r="R246" s="132">
        <v>1.1596876356557565E-3</v>
      </c>
      <c r="S246" s="132">
        <v>-1.2801838406121131E-2</v>
      </c>
      <c r="T246" s="132">
        <v>1.5685104993067331E-3</v>
      </c>
      <c r="U246" s="132">
        <v>-1.00938767022699E-2</v>
      </c>
      <c r="V246" s="132">
        <v>-6.452499947192992E-3</v>
      </c>
      <c r="W246" s="132">
        <v>1.5833778710144925E-2</v>
      </c>
      <c r="X246" s="132">
        <v>-1.9654684049364393E-2</v>
      </c>
      <c r="Y246">
        <v>7.0110406007680326E-4</v>
      </c>
      <c r="Z246">
        <v>-8.9245398325119062E-4</v>
      </c>
      <c r="AA246">
        <v>-3.7858191572047568E-3</v>
      </c>
      <c r="AB246">
        <v>-4.2508198078076318E-3</v>
      </c>
      <c r="AC246">
        <v>9.4723509799428344E-3</v>
      </c>
    </row>
    <row r="247" spans="13:29">
      <c r="M247" s="1">
        <v>45855</v>
      </c>
      <c r="N247" s="132">
        <v>5.6634651873362423E-3</v>
      </c>
      <c r="O247" s="132">
        <v>-1.2021840340457079E-3</v>
      </c>
      <c r="P247" s="132">
        <v>1.1568755355360782E-2</v>
      </c>
      <c r="Q247" s="132">
        <v>1.3768773818651676E-2</v>
      </c>
      <c r="R247" s="132">
        <v>1.9364782247181286E-2</v>
      </c>
      <c r="S247" s="132">
        <v>-9.4496134122533165E-4</v>
      </c>
      <c r="T247" s="132">
        <v>-1.4557851845736739E-3</v>
      </c>
      <c r="U247" s="132">
        <v>1.0008727756943291E-2</v>
      </c>
      <c r="V247" s="132">
        <v>4.0458983521666205E-3</v>
      </c>
      <c r="W247" s="132">
        <v>1.3638038710144927E-2</v>
      </c>
      <c r="X247" s="132">
        <v>2.6050413557108664E-3</v>
      </c>
      <c r="Y247">
        <v>-1.825397817074174E-3</v>
      </c>
      <c r="Z247">
        <v>-2.6250174104706929E-3</v>
      </c>
      <c r="AA247">
        <v>-2.9891281040481505E-3</v>
      </c>
      <c r="AB247">
        <v>-4.8987712998466324E-3</v>
      </c>
      <c r="AC247">
        <v>-7.1147962910530277E-3</v>
      </c>
    </row>
    <row r="248" spans="13:29">
      <c r="M248" s="1">
        <v>45856</v>
      </c>
      <c r="N248" s="132">
        <v>1.6923538815210755E-2</v>
      </c>
      <c r="O248" s="132">
        <v>7.9151548856087866E-3</v>
      </c>
      <c r="P248" s="132">
        <v>-7.7823423891792975E-4</v>
      </c>
      <c r="Q248" s="132">
        <v>-7.9478716050377946E-4</v>
      </c>
      <c r="R248" s="132">
        <v>-4.1531380659253353E-3</v>
      </c>
      <c r="S248" s="132">
        <v>-4.0572774124390931E-3</v>
      </c>
      <c r="T248" s="132">
        <v>1.0803799488764451E-3</v>
      </c>
      <c r="U248" s="132">
        <v>-5.6956885571326395E-3</v>
      </c>
      <c r="V248" s="132">
        <v>-5.0340722099724297E-3</v>
      </c>
      <c r="W248" s="132">
        <v>-1.8508161289855073E-2</v>
      </c>
      <c r="X248" s="132">
        <v>1.2504610085767351E-2</v>
      </c>
      <c r="Y248">
        <v>-5.6242457210401819E-4</v>
      </c>
      <c r="Z248">
        <v>-3.6098293945166786E-3</v>
      </c>
      <c r="AA248">
        <v>-6.1495415825117807E-3</v>
      </c>
      <c r="AB248">
        <v>-7.4987780454696283E-3</v>
      </c>
      <c r="AC248">
        <v>-4.8360615059514838E-3</v>
      </c>
    </row>
    <row r="249" spans="13:29">
      <c r="M249" s="1">
        <v>45861</v>
      </c>
      <c r="N249" s="132">
        <v>8.4848410259684218E-3</v>
      </c>
      <c r="O249" s="132">
        <v>-4.7536389843507738E-3</v>
      </c>
      <c r="P249" s="132">
        <v>-2.3273744046061196E-3</v>
      </c>
      <c r="Q249" s="132">
        <v>3.6374774807882036E-3</v>
      </c>
      <c r="R249" s="132">
        <v>1.1845103848718272E-2</v>
      </c>
      <c r="S249" s="132">
        <v>2.4338134522868832E-2</v>
      </c>
      <c r="T249" s="132">
        <v>8.1385416951615608E-2</v>
      </c>
      <c r="U249" s="132">
        <v>1.768022724982633E-2</v>
      </c>
      <c r="V249" s="132">
        <v>1.976834989421572E-2</v>
      </c>
      <c r="W249" s="132">
        <v>-2.7432612898550725E-3</v>
      </c>
      <c r="X249" s="132">
        <v>5.2232204264244283E-5</v>
      </c>
      <c r="Y249">
        <v>1.374276459173059E-3</v>
      </c>
      <c r="Z249">
        <v>3.4762350118358549E-4</v>
      </c>
      <c r="AA249">
        <v>-2.9812801884462176E-3</v>
      </c>
      <c r="AB249">
        <v>-3.5721546505865947E-3</v>
      </c>
      <c r="AC249">
        <v>5.6509738497281465E-3</v>
      </c>
    </row>
    <row r="250" spans="13:29">
      <c r="M250" s="1">
        <v>45862</v>
      </c>
      <c r="N250" s="132">
        <v>-3.1361879876452052E-2</v>
      </c>
      <c r="O250" s="132">
        <v>2.2369241951553077E-3</v>
      </c>
      <c r="P250" s="132">
        <v>1.4095709653992927E-2</v>
      </c>
      <c r="Q250" s="132">
        <v>-2.6435553763263803E-4</v>
      </c>
      <c r="R250" s="132">
        <v>-4.0691255069685989E-3</v>
      </c>
      <c r="S250" s="132">
        <v>-5.509611474202431E-4</v>
      </c>
      <c r="T250" s="132">
        <v>-1.2355065020825947E-2</v>
      </c>
      <c r="U250" s="132">
        <v>2.2652690937919783E-2</v>
      </c>
      <c r="V250" s="132">
        <v>-7.3472560394933781E-3</v>
      </c>
      <c r="W250" s="132">
        <v>-1.1813612898550728E-3</v>
      </c>
      <c r="X250" s="132">
        <v>2.1454191980265144E-2</v>
      </c>
      <c r="Y250">
        <v>7.8517937620411105E-4</v>
      </c>
      <c r="Z250">
        <v>3.4764533134193316E-4</v>
      </c>
      <c r="AA250">
        <v>-1.0002255399575838E-3</v>
      </c>
      <c r="AB250">
        <v>1.010709124741866E-3</v>
      </c>
      <c r="AC250">
        <v>1.7186588269278567E-2</v>
      </c>
    </row>
    <row r="251" spans="13:29">
      <c r="M251" s="1">
        <v>45863</v>
      </c>
      <c r="N251" s="132">
        <v>-7.9636480082091621E-2</v>
      </c>
      <c r="O251" s="132">
        <v>5.3120871388764295E-3</v>
      </c>
      <c r="P251" s="132">
        <v>1.0396403841006541E-2</v>
      </c>
      <c r="Q251" s="132">
        <v>1.1136488676407891E-2</v>
      </c>
      <c r="R251" s="132">
        <v>7.4509563948775537E-4</v>
      </c>
      <c r="S251" s="132">
        <v>3.443583507685212E-2</v>
      </c>
      <c r="T251" s="132">
        <v>2.3623090333482314E-2</v>
      </c>
      <c r="U251" s="132">
        <v>-8.3269829994613324E-4</v>
      </c>
      <c r="V251" s="132">
        <v>1.2325747019429678E-2</v>
      </c>
      <c r="W251" s="132">
        <v>4.8491687101449273E-3</v>
      </c>
      <c r="X251" s="132">
        <v>1.3774894585312648E-3</v>
      </c>
      <c r="Y251">
        <v>-4.7910713812441652E-4</v>
      </c>
      <c r="Z251">
        <v>-3.9518648193423482E-4</v>
      </c>
      <c r="AA251">
        <v>5.8597061862155026E-4</v>
      </c>
      <c r="AB251">
        <v>1.6672419710411618E-3</v>
      </c>
      <c r="AC251">
        <v>2.6879403160062982E-3</v>
      </c>
    </row>
    <row r="252" spans="13:29">
      <c r="M252" s="1">
        <v>45868</v>
      </c>
      <c r="N252" s="132">
        <v>3.0464454022848537E-2</v>
      </c>
      <c r="O252" s="132">
        <v>2.1799780292198197E-2</v>
      </c>
      <c r="P252" s="132">
        <v>3.4086907912520614E-2</v>
      </c>
      <c r="Q252" s="132">
        <v>3.8021823574071537E-2</v>
      </c>
      <c r="R252" s="132">
        <v>2.942257967384708E-2</v>
      </c>
      <c r="S252" s="132">
        <v>-1.3138727675874524E-2</v>
      </c>
      <c r="T252" s="132">
        <v>3.1172573627409664E-2</v>
      </c>
      <c r="U252" s="132">
        <v>1.0631475642211573E-2</v>
      </c>
      <c r="V252" s="132">
        <v>3.1356875938587936E-2</v>
      </c>
      <c r="W252" s="132">
        <v>1.5084287101449273E-3</v>
      </c>
      <c r="X252" s="132">
        <v>2.903852695354274E-2</v>
      </c>
      <c r="Y252">
        <v>-6.4717344922364073E-4</v>
      </c>
      <c r="Z252">
        <v>9.9966130867073578E-5</v>
      </c>
      <c r="AA252">
        <v>1.7775881413262412E-3</v>
      </c>
      <c r="AB252">
        <v>6.9417394184053518E-3</v>
      </c>
      <c r="AC252">
        <v>8.0982189237797323E-3</v>
      </c>
    </row>
    <row r="253" spans="13:29">
      <c r="M253" s="1">
        <v>45869</v>
      </c>
      <c r="N253" s="132">
        <v>-3.0292706866800904E-2</v>
      </c>
      <c r="O253" s="132">
        <v>-1.2266377908348504E-2</v>
      </c>
      <c r="P253" s="132">
        <v>3.4149906688500986E-2</v>
      </c>
      <c r="Q253" s="132">
        <v>-7.6348662593640872E-3</v>
      </c>
      <c r="R253" s="132">
        <v>-8.8459671978551452E-3</v>
      </c>
      <c r="S253" s="132">
        <v>-5.6126951101442678E-3</v>
      </c>
      <c r="T253" s="132">
        <v>1.6789621101421463E-2</v>
      </c>
      <c r="U253" s="132">
        <v>-1.6858379367163157E-2</v>
      </c>
      <c r="V253" s="132">
        <v>-2.3051373689570664E-2</v>
      </c>
      <c r="W253" s="132">
        <v>2.0942408710144925E-2</v>
      </c>
      <c r="X253" s="132">
        <v>1.1779311198801642E-2</v>
      </c>
      <c r="Y253">
        <v>2.6454034777597226E-5</v>
      </c>
      <c r="Z253">
        <v>8.4318778609118695E-4</v>
      </c>
      <c r="AA253">
        <v>1.7782439307554459E-3</v>
      </c>
      <c r="AB253">
        <v>3.5502283925513184E-4</v>
      </c>
      <c r="AC253">
        <v>-1.9120088582833322E-3</v>
      </c>
    </row>
    <row r="254" spans="13:29">
      <c r="M254" s="1">
        <v>45870</v>
      </c>
      <c r="N254" s="132">
        <v>-4.2028548999671948E-2</v>
      </c>
      <c r="O254" s="132">
        <v>-4.3631467367867605E-2</v>
      </c>
      <c r="P254" s="132">
        <v>-3.6286036945550715E-2</v>
      </c>
      <c r="Q254" s="132">
        <v>-3.2574947328232559E-2</v>
      </c>
      <c r="R254" s="132">
        <v>-3.9901947222879555E-2</v>
      </c>
      <c r="S254" s="132">
        <v>-4.5900891924734663E-2</v>
      </c>
      <c r="T254" s="132">
        <v>-3.5479507684931577E-2</v>
      </c>
      <c r="U254" s="132">
        <v>-1.98389007304005E-2</v>
      </c>
      <c r="V254" s="132">
        <v>-1.9029108935564865E-2</v>
      </c>
      <c r="W254" s="132">
        <v>5.8487987101449278E-3</v>
      </c>
      <c r="X254" s="132">
        <v>-0.10020404235566067</v>
      </c>
      <c r="Y254">
        <v>-1.6547833559419727E-3</v>
      </c>
      <c r="Z254">
        <v>-1.8788253751150512E-3</v>
      </c>
      <c r="AA254">
        <v>-1.000961203345791E-3</v>
      </c>
      <c r="AB254">
        <v>-2.9238837568851422E-3</v>
      </c>
      <c r="AC254">
        <v>-9.5018160345283539E-3</v>
      </c>
    </row>
    <row r="255" spans="13:29">
      <c r="M255" s="1">
        <v>45875</v>
      </c>
      <c r="N255" s="132">
        <v>1.647377405568002E-2</v>
      </c>
      <c r="O255" s="132">
        <v>5.5321036920812028E-2</v>
      </c>
      <c r="P255" s="132">
        <v>-1.0952380537197492E-3</v>
      </c>
      <c r="Q255" s="132">
        <v>2.9822386763108739E-2</v>
      </c>
      <c r="R255" s="132">
        <v>-2.2619545735558591E-2</v>
      </c>
      <c r="S255" s="132">
        <v>2.3676921761723663E-2</v>
      </c>
      <c r="T255" s="132">
        <v>5.886259672837099E-4</v>
      </c>
      <c r="U255" s="132">
        <v>3.273722142317925E-3</v>
      </c>
      <c r="V255" s="132">
        <v>4.775914130910607E-3</v>
      </c>
      <c r="W255" s="132">
        <v>2.2173587101449272E-3</v>
      </c>
      <c r="X255" s="132">
        <v>4.4459415139348743E-2</v>
      </c>
      <c r="Y255">
        <v>-8.9737228587431317E-4</v>
      </c>
      <c r="Z255">
        <v>-3.1106154626030229E-3</v>
      </c>
      <c r="AA255">
        <v>-4.9537658690377131E-3</v>
      </c>
      <c r="AB255">
        <v>-2.9204260932576159E-3</v>
      </c>
      <c r="AC255">
        <v>4.2147762195359423E-3</v>
      </c>
    </row>
    <row r="256" spans="13:29">
      <c r="M256" s="1">
        <v>45876</v>
      </c>
      <c r="N256" s="132">
        <v>-2.8819823452725095E-2</v>
      </c>
      <c r="O256" s="132">
        <v>3.3091831111101144E-2</v>
      </c>
      <c r="P256" s="132">
        <v>-6.5027836365852409E-3</v>
      </c>
      <c r="Q256" s="132">
        <v>1.1729412524681477E-2</v>
      </c>
      <c r="R256" s="132">
        <v>-1.8723223692255334E-2</v>
      </c>
      <c r="S256" s="132">
        <v>-5.4248056492658247E-3</v>
      </c>
      <c r="T256" s="132">
        <v>8.9220781662610084E-3</v>
      </c>
      <c r="U256" s="132">
        <v>4.5394768527314937E-3</v>
      </c>
      <c r="V256" s="132">
        <v>1.1232901754852587E-2</v>
      </c>
      <c r="W256" s="132">
        <v>6.6504387101449271E-3</v>
      </c>
      <c r="X256" s="132">
        <v>4.9862333260111561E-3</v>
      </c>
      <c r="Y256">
        <v>-2.9878639757722576E-3</v>
      </c>
      <c r="Z256">
        <v>-4.3366668257874561E-3</v>
      </c>
      <c r="AA256">
        <v>-3.7645965048071889E-3</v>
      </c>
      <c r="AB256">
        <v>-4.2218007054447724E-3</v>
      </c>
      <c r="AC256">
        <v>-3.6986695090854879E-4</v>
      </c>
    </row>
    <row r="257" spans="13:29">
      <c r="M257" s="1">
        <v>45877</v>
      </c>
      <c r="N257" s="132">
        <v>-2.323429487884268E-4</v>
      </c>
      <c r="O257" s="132">
        <v>3.133476466973828E-2</v>
      </c>
      <c r="P257" s="132">
        <v>-8.2362725065402986E-3</v>
      </c>
      <c r="Q257" s="132">
        <v>1.6670053823713966E-2</v>
      </c>
      <c r="R257" s="132">
        <v>-1.4589225935091835E-2</v>
      </c>
      <c r="S257" s="132">
        <v>5.5929513018173772E-3</v>
      </c>
      <c r="T257" s="132">
        <v>-1.2373338124848057E-3</v>
      </c>
      <c r="U257" s="132">
        <v>2.1665852613951373E-3</v>
      </c>
      <c r="V257" s="132">
        <v>-3.0049560743710133E-3</v>
      </c>
      <c r="W257" s="132">
        <v>-2.2447612898550727E-3</v>
      </c>
      <c r="X257" s="132">
        <v>-1.2499571384995536E-2</v>
      </c>
      <c r="Y257">
        <v>-1.2279363315045682E-3</v>
      </c>
      <c r="Z257">
        <v>-1.1331648363078488E-3</v>
      </c>
      <c r="AA257">
        <v>-6.0231057776559177E-4</v>
      </c>
      <c r="AB257">
        <v>-9.5353780259556603E-4</v>
      </c>
      <c r="AC257">
        <v>-1.7609699540769276E-2</v>
      </c>
    </row>
    <row r="258" spans="13:29">
      <c r="M258" s="1">
        <v>45882</v>
      </c>
      <c r="N258" s="132">
        <v>2.2217878265494102E-2</v>
      </c>
      <c r="O258" s="132">
        <v>1.8084921015510399E-2</v>
      </c>
      <c r="P258" s="132">
        <v>-1.4305437978654412E-2</v>
      </c>
      <c r="Q258" s="132">
        <v>-1.1244460066968037E-2</v>
      </c>
      <c r="R258" s="132">
        <v>2.7716512659880274E-2</v>
      </c>
      <c r="S258" s="132">
        <v>3.6199106505554629E-3</v>
      </c>
      <c r="T258" s="132">
        <v>2.682132922576275E-2</v>
      </c>
      <c r="U258" s="132">
        <v>1.2108709903376435E-2</v>
      </c>
      <c r="V258" s="132">
        <v>5.0924164739768454E-3</v>
      </c>
      <c r="W258" s="132">
        <v>-3.2699612898550727E-3</v>
      </c>
      <c r="X258" s="132">
        <v>1.6056991231899118E-2</v>
      </c>
      <c r="Y258">
        <v>9.4718727324757013E-4</v>
      </c>
      <c r="Z258">
        <v>-1.1326236918137449E-3</v>
      </c>
      <c r="AA258">
        <v>-4.1535334673823256E-3</v>
      </c>
      <c r="AB258">
        <v>-9.4000470714107488E-3</v>
      </c>
      <c r="AC258">
        <v>-2.5991626118507588E-3</v>
      </c>
    </row>
    <row r="259" spans="13:29">
      <c r="M259" s="1">
        <v>45883</v>
      </c>
      <c r="N259" s="132">
        <v>7.1015870868634201E-2</v>
      </c>
      <c r="O259" s="132">
        <v>-6.2444659919873597E-3</v>
      </c>
      <c r="P259" s="132">
        <v>-1.7776173668687667E-4</v>
      </c>
      <c r="Q259" s="132">
        <v>-1.8967321251619634E-2</v>
      </c>
      <c r="R259" s="132">
        <v>-6.7607283233319798E-3</v>
      </c>
      <c r="S259" s="132">
        <v>-1.7835624342841866E-4</v>
      </c>
      <c r="T259" s="132">
        <v>9.683512725825575E-3</v>
      </c>
      <c r="U259" s="132">
        <v>-7.6287749689323177E-3</v>
      </c>
      <c r="V259" s="132">
        <v>-4.8666947313550377E-3</v>
      </c>
      <c r="W259" s="132">
        <v>-4.6616612898550723E-3</v>
      </c>
      <c r="X259" s="132">
        <v>2.4647561906870272E-2</v>
      </c>
      <c r="Y259">
        <v>-1.9783910074077466E-3</v>
      </c>
      <c r="Z259">
        <v>-4.5708882750706567E-3</v>
      </c>
      <c r="AA259">
        <v>-6.8967289204954043E-3</v>
      </c>
      <c r="AB259">
        <v>-1.0013006113430716E-2</v>
      </c>
      <c r="AC259">
        <v>-1.1439270274585888E-2</v>
      </c>
    </row>
    <row r="260" spans="13:29">
      <c r="M260" s="1">
        <v>45884</v>
      </c>
      <c r="N260" s="132">
        <v>3.2248121793152791E-2</v>
      </c>
      <c r="O260" s="132">
        <v>-3.6234896084959022E-3</v>
      </c>
      <c r="P260" s="132">
        <v>-2.8512583181979356E-3</v>
      </c>
      <c r="Q260" s="132">
        <v>-4.282467716884035E-2</v>
      </c>
      <c r="R260" s="132">
        <v>-6.4727656101093572E-3</v>
      </c>
      <c r="S260" s="132">
        <v>-1.3770775820007615E-2</v>
      </c>
      <c r="T260" s="132">
        <v>-1.9384736337492128E-3</v>
      </c>
      <c r="U260" s="132">
        <v>1.1281992702730458E-2</v>
      </c>
      <c r="V260" s="132">
        <v>1.0191228734767965E-2</v>
      </c>
      <c r="W260" s="132">
        <v>-1.8799561289855073E-2</v>
      </c>
      <c r="X260" s="132">
        <v>1.7654783579788425E-3</v>
      </c>
      <c r="Y260">
        <v>-8.9158969748729766E-4</v>
      </c>
      <c r="Z260">
        <v>-2.6033240897989922E-3</v>
      </c>
      <c r="AA260">
        <v>-5.9978944793002747E-4</v>
      </c>
      <c r="AB260">
        <v>3.6134365730641055E-3</v>
      </c>
      <c r="AC260">
        <v>-4.0252330619932946E-3</v>
      </c>
    </row>
    <row r="261" spans="13:29">
      <c r="M261" s="1">
        <v>45889</v>
      </c>
      <c r="N261" s="132">
        <v>-7.0032188354353153E-2</v>
      </c>
      <c r="O261" s="132">
        <v>-2.1234755682130738E-2</v>
      </c>
      <c r="P261" s="132">
        <v>-9.3766133632949278E-3</v>
      </c>
      <c r="Q261" s="132">
        <v>4.2183456601157686E-3</v>
      </c>
      <c r="R261" s="132">
        <v>5.0506245068465544E-3</v>
      </c>
      <c r="S261" s="132">
        <v>-2.5635927864734658E-2</v>
      </c>
      <c r="T261" s="132">
        <v>-8.0808419494386961E-3</v>
      </c>
      <c r="U261" s="132">
        <v>7.3050627600915845E-3</v>
      </c>
      <c r="V261" s="132">
        <v>1.0304950274825355E-3</v>
      </c>
      <c r="W261" s="132">
        <v>-8.0063612898550723E-3</v>
      </c>
      <c r="X261" s="132">
        <v>-1.987220699829724E-2</v>
      </c>
      <c r="Y261">
        <v>-5.574145113899458E-4</v>
      </c>
      <c r="Z261">
        <v>-5.0473201991841641E-3</v>
      </c>
      <c r="AA261">
        <v>-8.4450727924486445E-3</v>
      </c>
      <c r="AB261">
        <v>-1.1271895547819393E-2</v>
      </c>
      <c r="AC261">
        <v>-4.0063687413806953E-3</v>
      </c>
    </row>
    <row r="262" spans="13:29">
      <c r="M262" s="1">
        <v>45890</v>
      </c>
      <c r="N262" s="132">
        <v>-3.8930849530744373E-3</v>
      </c>
      <c r="O262" s="132">
        <v>-8.4469905731076062E-3</v>
      </c>
      <c r="P262" s="132">
        <v>-6.3882813515543924E-3</v>
      </c>
      <c r="Q262" s="132">
        <v>-4.3871267801029292E-3</v>
      </c>
      <c r="R262" s="132">
        <v>-1.0666532216274019E-2</v>
      </c>
      <c r="S262" s="132">
        <v>-1.0766984411244558E-2</v>
      </c>
      <c r="T262" s="132">
        <v>-9.6004694822532342E-3</v>
      </c>
      <c r="U262" s="132">
        <v>1.2416780698356954E-2</v>
      </c>
      <c r="V262" s="132">
        <v>-8.8791710151365777E-3</v>
      </c>
      <c r="W262" s="132">
        <v>1.2397998710144928E-2</v>
      </c>
      <c r="X262" s="132">
        <v>-1.1786556128165329E-2</v>
      </c>
      <c r="Y262">
        <v>2.3673954276379377E-3</v>
      </c>
      <c r="Z262">
        <v>1.5745357721163307E-3</v>
      </c>
      <c r="AA262">
        <v>-2.1696261431187586E-3</v>
      </c>
      <c r="AB262">
        <v>-3.5258211665030342E-3</v>
      </c>
      <c r="AC262">
        <v>8.5256728163014776E-3</v>
      </c>
    </row>
    <row r="263" spans="13:29">
      <c r="M263" s="1">
        <v>45891</v>
      </c>
      <c r="N263" s="132">
        <v>5.8113468883228166E-2</v>
      </c>
      <c r="O263" s="132">
        <v>1.4079615742800587E-2</v>
      </c>
      <c r="P263" s="132">
        <v>7.3597574190261139E-3</v>
      </c>
      <c r="Q263" s="132">
        <v>6.3240830706542015E-3</v>
      </c>
      <c r="R263" s="132">
        <v>2.4139518040504279E-2</v>
      </c>
      <c r="S263" s="132">
        <v>5.3823570072993446E-2</v>
      </c>
      <c r="T263" s="132">
        <v>3.283139449195549E-2</v>
      </c>
      <c r="U263" s="132">
        <v>1.9084675094289138E-2</v>
      </c>
      <c r="V263" s="132">
        <v>2.6399606598657699E-2</v>
      </c>
      <c r="W263" s="132">
        <v>-1.0658061289855072E-2</v>
      </c>
      <c r="X263" s="132">
        <v>3.2489791093253603E-2</v>
      </c>
      <c r="Y263">
        <v>-7.2542566447057299E-4</v>
      </c>
      <c r="Z263">
        <v>-1.3724323562732403E-3</v>
      </c>
      <c r="AA263">
        <v>-1.3831566933569634E-3</v>
      </c>
      <c r="AB263">
        <v>-9.3916518283367284E-4</v>
      </c>
      <c r="AC263">
        <v>3.9370902756143925E-4</v>
      </c>
    </row>
    <row r="264" spans="13:29">
      <c r="M264" s="1">
        <v>45896</v>
      </c>
      <c r="N264" s="132">
        <v>1.9357233032367978E-2</v>
      </c>
      <c r="O264" s="132">
        <v>2.6477113041570833E-3</v>
      </c>
      <c r="P264" s="132">
        <v>6.9353414434730198E-3</v>
      </c>
      <c r="Q264" s="132">
        <v>-1.2580314386654691E-3</v>
      </c>
      <c r="R264" s="132">
        <v>1.1986823641402103E-3</v>
      </c>
      <c r="S264" s="132">
        <v>3.5578901323330019E-3</v>
      </c>
      <c r="T264" s="132">
        <v>-4.8206874222905781E-3</v>
      </c>
      <c r="U264" s="132">
        <v>1.0241910627902261E-2</v>
      </c>
      <c r="V264" s="132">
        <v>6.6667778399287427E-4</v>
      </c>
      <c r="W264" s="132">
        <v>7.998318710144928E-3</v>
      </c>
      <c r="X264" s="132">
        <v>-6.4943131112056508E-4</v>
      </c>
      <c r="Y264">
        <v>1.1974142221313395E-3</v>
      </c>
      <c r="Z264">
        <v>2.0667142645537646E-3</v>
      </c>
      <c r="AA264">
        <v>1.7640654488773216E-3</v>
      </c>
      <c r="AB264">
        <v>6.2040313807606275E-3</v>
      </c>
      <c r="AC264">
        <v>8.5902322189757244E-3</v>
      </c>
    </row>
    <row r="265" spans="13:29">
      <c r="M265" s="1">
        <v>45897</v>
      </c>
      <c r="N265" s="132">
        <v>2.9783315960597088E-3</v>
      </c>
      <c r="O265" s="132">
        <v>7.3822900211716318E-3</v>
      </c>
      <c r="P265" s="132">
        <v>4.2076291318034476E-3</v>
      </c>
      <c r="Q265" s="132">
        <v>1.3361295822537384E-2</v>
      </c>
      <c r="R265" s="132">
        <v>-5.4415811182561141E-3</v>
      </c>
      <c r="S265" s="132">
        <v>-4.3806656008096145E-3</v>
      </c>
      <c r="T265" s="132">
        <v>-7.4938912699482572E-3</v>
      </c>
      <c r="U265" s="132">
        <v>-2.8106051238273614E-4</v>
      </c>
      <c r="V265" s="132">
        <v>4.9751196781533315E-4</v>
      </c>
      <c r="W265" s="132">
        <v>3.2544938710144931E-2</v>
      </c>
      <c r="X265" s="132">
        <v>9.2730319375516207E-3</v>
      </c>
      <c r="Y265">
        <v>1.0311425813282666E-3</v>
      </c>
      <c r="Z265">
        <v>2.3144781184528946E-3</v>
      </c>
      <c r="AA265">
        <v>3.3433422451283495E-3</v>
      </c>
      <c r="AB265">
        <v>4.9090762055904293E-3</v>
      </c>
      <c r="AC265">
        <v>9.4133039226973695E-3</v>
      </c>
    </row>
    <row r="266" spans="13:29">
      <c r="M266" s="1">
        <v>45898</v>
      </c>
      <c r="N266" s="132">
        <v>-2.4275872258116497E-2</v>
      </c>
      <c r="O266" s="132">
        <v>-4.2083426207858449E-3</v>
      </c>
      <c r="P266" s="132">
        <v>-8.103392678955823E-3</v>
      </c>
      <c r="Q266" s="132">
        <v>-6.7931840725672767E-3</v>
      </c>
      <c r="R266" s="132">
        <v>3.8270870872517543E-3</v>
      </c>
      <c r="S266" s="132">
        <v>-2.016638655559328E-3</v>
      </c>
      <c r="T266" s="132">
        <v>-2.183115581885994E-3</v>
      </c>
      <c r="U266" s="132">
        <v>6.419614618837232E-3</v>
      </c>
      <c r="V266" s="132">
        <v>-8.8637325031514225E-3</v>
      </c>
      <c r="W266" s="132">
        <v>-2.9617612898550725E-3</v>
      </c>
      <c r="X266" s="132">
        <v>-1.3561483075916161E-2</v>
      </c>
      <c r="Y266">
        <v>-2.2465503025984978E-4</v>
      </c>
      <c r="Z266">
        <v>-8.8290506985375149E-4</v>
      </c>
      <c r="AA266">
        <v>-2.0449312449475951E-4</v>
      </c>
      <c r="AB266">
        <v>2.3063044017478224E-3</v>
      </c>
      <c r="AC266">
        <v>1.1024352191926457E-2</v>
      </c>
    </row>
    <row r="267" spans="13:29">
      <c r="M267" s="1">
        <v>45903</v>
      </c>
      <c r="N267" s="132">
        <v>-5.7817254353407727E-3</v>
      </c>
      <c r="O267" s="132">
        <v>3.9728725171738088E-2</v>
      </c>
      <c r="P267" s="132">
        <v>2.095242689568233E-3</v>
      </c>
      <c r="Q267" s="132">
        <v>1.380201645585109E-4</v>
      </c>
      <c r="R267" s="132">
        <v>-6.0277077697699216E-3</v>
      </c>
      <c r="S267" s="132">
        <v>7.9965553575811633E-3</v>
      </c>
      <c r="T267" s="132">
        <v>-1.3279292124931171E-2</v>
      </c>
      <c r="U267" s="132">
        <v>-2.0979648011933739E-2</v>
      </c>
      <c r="V267" s="132">
        <v>-1.9751174858358533E-2</v>
      </c>
      <c r="W267" s="132">
        <v>-6.4686128985507265E-4</v>
      </c>
      <c r="X267" s="132">
        <v>4.4991296774766079E-3</v>
      </c>
      <c r="Y267">
        <v>-5.7241981292014852E-5</v>
      </c>
      <c r="Z267">
        <v>-8.825611156863815E-4</v>
      </c>
      <c r="AA267">
        <v>-1.384287380781541E-3</v>
      </c>
      <c r="AB267">
        <v>-2.2405001131613638E-3</v>
      </c>
      <c r="AC267">
        <v>-1.0868165334328416E-2</v>
      </c>
    </row>
    <row r="268" spans="13:29">
      <c r="M268" s="1">
        <v>45904</v>
      </c>
      <c r="N268" s="132">
        <v>2.9463839030361712E-2</v>
      </c>
      <c r="O268" s="132">
        <v>8.1261789565664194E-3</v>
      </c>
      <c r="P268" s="132">
        <v>7.8963005985679957E-3</v>
      </c>
      <c r="Q268" s="132">
        <v>7.8596624048457749E-3</v>
      </c>
      <c r="R268" s="132">
        <v>1.4790764412282095E-2</v>
      </c>
      <c r="S268" s="132">
        <v>3.6006692248227328E-3</v>
      </c>
      <c r="T268" s="132">
        <v>8.0798668747615911E-3</v>
      </c>
      <c r="U268" s="132">
        <v>1.0734545176781627E-3</v>
      </c>
      <c r="V268" s="132">
        <v>-4.6237547525151976E-3</v>
      </c>
      <c r="W268" s="132">
        <v>-1.5996361289855075E-2</v>
      </c>
      <c r="X268" s="132">
        <v>4.5678220842193126E-2</v>
      </c>
      <c r="Y268">
        <v>1.0318159650725873E-3</v>
      </c>
      <c r="Z268">
        <v>5.9154901727734256E-4</v>
      </c>
      <c r="AA268">
        <v>1.3709103701187325E-3</v>
      </c>
      <c r="AB268">
        <v>3.5502283925513184E-4</v>
      </c>
      <c r="AC268">
        <v>-5.5787917613459919E-3</v>
      </c>
    </row>
    <row r="269" spans="13:29">
      <c r="M269" s="1">
        <v>45905</v>
      </c>
      <c r="N269" s="132">
        <v>1.4634250524364133E-3</v>
      </c>
      <c r="O269" s="132">
        <v>4.6376047748134513E-3</v>
      </c>
      <c r="P269" s="132">
        <v>-2.0579815746478214E-2</v>
      </c>
      <c r="Q269" s="132">
        <v>-1.0605334115327752E-2</v>
      </c>
      <c r="R269" s="132">
        <v>-2.6479525232574602E-3</v>
      </c>
      <c r="S269" s="132">
        <v>1.7158403026917197E-2</v>
      </c>
      <c r="T269" s="132">
        <v>5.6062356956362337E-3</v>
      </c>
      <c r="U269" s="132">
        <v>-1.9877124778027156E-2</v>
      </c>
      <c r="V269" s="132">
        <v>-1.5558238478752338E-4</v>
      </c>
      <c r="W269" s="132">
        <v>-2.6916061289855076E-2</v>
      </c>
      <c r="X269" s="132">
        <v>-9.2285527629714786E-3</v>
      </c>
      <c r="Y269">
        <v>1.9404243766004315E-4</v>
      </c>
      <c r="Z269">
        <v>-3.9137522054352773E-4</v>
      </c>
      <c r="AA269">
        <v>-2.1696261431187586E-3</v>
      </c>
      <c r="AB269">
        <v>-3.5316027684541168E-3</v>
      </c>
      <c r="AC269">
        <v>-6.2820207426418145E-3</v>
      </c>
    </row>
    <row r="270" spans="13:29">
      <c r="M270" s="1">
        <v>45910</v>
      </c>
      <c r="N270" s="132">
        <v>2.542906035385812E-2</v>
      </c>
      <c r="O270" s="132">
        <v>-2.2186116764948086E-2</v>
      </c>
      <c r="P270" s="132">
        <v>1.4482573413331423E-2</v>
      </c>
      <c r="Q270" s="132">
        <v>2.2787583700990838E-2</v>
      </c>
      <c r="R270" s="132">
        <v>-3.2280791978023388E-3</v>
      </c>
      <c r="S270" s="132">
        <v>1.1410599737250908E-2</v>
      </c>
      <c r="T270" s="132">
        <v>-2.7332240936818156E-3</v>
      </c>
      <c r="U270" s="132">
        <v>3.0427525366855678E-2</v>
      </c>
      <c r="V270" s="132">
        <v>1.4148758183661894E-3</v>
      </c>
      <c r="W270" s="132">
        <v>-1.3480961289855072E-2</v>
      </c>
      <c r="X270" s="132">
        <v>-2.3089296446676635E-2</v>
      </c>
      <c r="Y270">
        <v>-1.1452901901973049E-3</v>
      </c>
      <c r="Z270">
        <v>-1.1275588330614543E-3</v>
      </c>
      <c r="AA270">
        <v>1.3705458540389675E-3</v>
      </c>
      <c r="AB270">
        <v>3.6051125122659017E-3</v>
      </c>
      <c r="AC270">
        <v>-1.0877933899652087E-3</v>
      </c>
    </row>
    <row r="271" spans="13:29">
      <c r="M271" s="1">
        <v>45911</v>
      </c>
      <c r="N271" s="132">
        <v>1.4389723411691931E-2</v>
      </c>
      <c r="O271" s="132">
        <v>3.4202304146132678E-2</v>
      </c>
      <c r="P271" s="132">
        <v>2.1012642296522943E-2</v>
      </c>
      <c r="Q271" s="132">
        <v>1.353981626039687E-2</v>
      </c>
      <c r="R271" s="132">
        <v>3.094758329251511E-2</v>
      </c>
      <c r="S271" s="132">
        <v>3.4983181456677906E-2</v>
      </c>
      <c r="T271" s="132">
        <v>4.2518358172200288E-2</v>
      </c>
      <c r="U271" s="132">
        <v>2.3408139375015079E-2</v>
      </c>
      <c r="V271" s="132">
        <v>-1.4338277659517895E-2</v>
      </c>
      <c r="W271" s="132">
        <v>-8.448361289855072E-3</v>
      </c>
      <c r="X271" s="132">
        <v>1.7994322891691492E-2</v>
      </c>
      <c r="Y271">
        <v>-1.5612454721999718E-3</v>
      </c>
      <c r="Z271">
        <v>-2.5967148914119724E-3</v>
      </c>
      <c r="AA271">
        <v>-1.7763678933739708E-3</v>
      </c>
      <c r="AB271">
        <v>3.6085799829673588E-3</v>
      </c>
      <c r="AC271">
        <v>1.3904595590603664E-2</v>
      </c>
    </row>
    <row r="272" spans="13:29">
      <c r="M272" s="1">
        <v>45912</v>
      </c>
      <c r="N272" s="132">
        <v>-1.215394883526582E-2</v>
      </c>
      <c r="O272" s="132">
        <v>2.5935770401243393E-2</v>
      </c>
      <c r="P272" s="132">
        <v>2.6198510751242854E-2</v>
      </c>
      <c r="Q272" s="132">
        <v>-8.5675325158123643E-3</v>
      </c>
      <c r="R272" s="132">
        <v>-1.4766223272886377E-3</v>
      </c>
      <c r="S272" s="132">
        <v>1.2733767050182381E-2</v>
      </c>
      <c r="T272" s="132">
        <v>3.1269486762942641E-3</v>
      </c>
      <c r="U272" s="132">
        <v>1.7583980904664173E-3</v>
      </c>
      <c r="V272" s="132">
        <v>-1.0554847995123628E-2</v>
      </c>
      <c r="W272" s="132">
        <v>-1.3034861289855072E-2</v>
      </c>
      <c r="X272" s="132">
        <v>3.7224994442523811E-4</v>
      </c>
      <c r="Y272">
        <v>-3.8027310147520739E-3</v>
      </c>
      <c r="Z272">
        <v>-6.0087546621388774E-3</v>
      </c>
      <c r="AA272">
        <v>-2.9517682053844369E-3</v>
      </c>
      <c r="AB272">
        <v>6.2278105390226437E-3</v>
      </c>
      <c r="AC272">
        <v>1.8967639060780911E-3</v>
      </c>
    </row>
    <row r="273" spans="13:29">
      <c r="M273" s="1">
        <v>45917</v>
      </c>
      <c r="N273" s="132">
        <v>-1.6625775695834059E-2</v>
      </c>
      <c r="O273" s="132">
        <v>1.4015359513608122E-4</v>
      </c>
      <c r="P273" s="132">
        <v>-1.3773702202224958E-3</v>
      </c>
      <c r="Q273" s="132">
        <v>8.8932557330930369E-3</v>
      </c>
      <c r="R273" s="132">
        <v>4.105852224020809E-3</v>
      </c>
      <c r="S273" s="132">
        <v>-1.0532954603253637E-2</v>
      </c>
      <c r="T273" s="132">
        <v>-2.5547538484304829E-4</v>
      </c>
      <c r="U273" s="132">
        <v>8.6681481417184543E-4</v>
      </c>
      <c r="V273" s="132">
        <v>-5.3884258061369658E-3</v>
      </c>
      <c r="W273" s="132">
        <v>-3.4971161289855071E-2</v>
      </c>
      <c r="X273" s="132">
        <v>-1.3680407762112282E-2</v>
      </c>
      <c r="Y273">
        <v>6.9284303935908853E-4</v>
      </c>
      <c r="Z273">
        <v>3.4483765014017793E-4</v>
      </c>
      <c r="AA273">
        <v>1.3693319303751555E-3</v>
      </c>
      <c r="AB273">
        <v>5.5830384596858686E-3</v>
      </c>
      <c r="AC273">
        <v>7.9645136637931605E-3</v>
      </c>
    </row>
    <row r="274" spans="13:29">
      <c r="M274" s="1">
        <v>45918</v>
      </c>
      <c r="N274" s="132">
        <v>0.23093792770774196</v>
      </c>
      <c r="O274" s="132">
        <v>-3.225649210405026E-3</v>
      </c>
      <c r="P274" s="132">
        <v>-1.5764126929776467E-3</v>
      </c>
      <c r="Q274" s="132">
        <v>1.6132320349442193E-2</v>
      </c>
      <c r="R274" s="132">
        <v>-9.3192196743329264E-3</v>
      </c>
      <c r="S274" s="132">
        <v>5.8755040211748866E-3</v>
      </c>
      <c r="T274" s="132">
        <v>8.9862255134692849E-3</v>
      </c>
      <c r="U274" s="132">
        <v>-5.5892166878351753E-3</v>
      </c>
      <c r="V274" s="132">
        <v>6.0336398239190228E-3</v>
      </c>
      <c r="W274" s="132">
        <v>-6.0263612898550723E-3</v>
      </c>
      <c r="X274" s="132">
        <v>-2.0955187676903404E-4</v>
      </c>
      <c r="Y274">
        <v>-1.802763558969948E-3</v>
      </c>
      <c r="Z274">
        <v>-5.2671646005895975E-3</v>
      </c>
      <c r="AA274">
        <v>-7.2465263067835574E-3</v>
      </c>
      <c r="AB274">
        <v>-8.7229038219204403E-3</v>
      </c>
      <c r="AC274">
        <v>-3.6269290307298127E-4</v>
      </c>
    </row>
    <row r="275" spans="13:29">
      <c r="M275" s="1">
        <v>45919</v>
      </c>
      <c r="N275" s="132">
        <v>-2.9544270402300725E-2</v>
      </c>
      <c r="O275" s="132">
        <v>3.3656736989452596E-2</v>
      </c>
      <c r="P275" s="132">
        <v>2.0320568862588761E-2</v>
      </c>
      <c r="Q275" s="132">
        <v>-4.8005432704247121E-3</v>
      </c>
      <c r="R275" s="132">
        <v>-8.0860341787620943E-3</v>
      </c>
      <c r="S275" s="132">
        <v>2.6036313513931004E-2</v>
      </c>
      <c r="T275" s="132">
        <v>-4.6620167982552828E-3</v>
      </c>
      <c r="U275" s="132">
        <v>-1.4229299801801532E-2</v>
      </c>
      <c r="V275" s="132">
        <v>1.3074628027230908E-3</v>
      </c>
      <c r="W275" s="132">
        <v>-1.0061661289855072E-2</v>
      </c>
      <c r="X275" s="132">
        <v>2.68966557393284E-3</v>
      </c>
      <c r="Y275">
        <v>-5.8422845997074075E-3</v>
      </c>
      <c r="Z275">
        <v>-1.1537719543286057E-2</v>
      </c>
      <c r="AA275">
        <v>-1.4198804886429424E-2</v>
      </c>
      <c r="AB275">
        <v>-1.5731379787148798E-2</v>
      </c>
      <c r="AC275">
        <v>-9.3458398471773837E-3</v>
      </c>
    </row>
    <row r="276" spans="13:29">
      <c r="M276" s="1">
        <v>45924</v>
      </c>
      <c r="N276" s="132">
        <v>5.6430504711689373E-2</v>
      </c>
      <c r="O276" s="132">
        <v>-1.6754030642443744E-2</v>
      </c>
      <c r="P276" s="132">
        <v>-6.6157187798804862E-3</v>
      </c>
      <c r="Q276" s="132">
        <v>-1.121894224589352E-2</v>
      </c>
      <c r="R276" s="132">
        <v>1.8949374589695004E-3</v>
      </c>
      <c r="S276" s="132">
        <v>-7.0234117412272101E-3</v>
      </c>
      <c r="T276" s="132">
        <v>1.2721022243628147E-2</v>
      </c>
      <c r="U276" s="132">
        <v>3.4096767260655245E-3</v>
      </c>
      <c r="V276" s="132">
        <v>-1.4376847845815055E-2</v>
      </c>
      <c r="W276" s="132">
        <v>1.3823718710144928E-2</v>
      </c>
      <c r="X276" s="132">
        <v>-1.0685806855232197E-2</v>
      </c>
      <c r="Y276">
        <v>-3.0406984557266692E-4</v>
      </c>
      <c r="Z276">
        <v>-5.4762558235435807E-3</v>
      </c>
      <c r="AA276">
        <v>-1.2607674649299223E-2</v>
      </c>
      <c r="AB276">
        <v>-1.8174986425954182E-2</v>
      </c>
      <c r="AC276">
        <v>-1.2187647362540499E-2</v>
      </c>
    </row>
    <row r="277" spans="13:29">
      <c r="M277" s="1">
        <v>45925</v>
      </c>
      <c r="N277" s="132">
        <v>9.7909528587756978E-2</v>
      </c>
      <c r="O277" s="132">
        <v>2.5362651069752325E-2</v>
      </c>
      <c r="P277" s="132">
        <v>1.0677564860990807E-3</v>
      </c>
      <c r="Q277" s="132">
        <v>1.5584489065101643E-2</v>
      </c>
      <c r="R277" s="132">
        <v>3.1960279592567614E-3</v>
      </c>
      <c r="S277" s="132">
        <v>1.9913243130158981E-2</v>
      </c>
      <c r="T277" s="132">
        <v>1.6934356015641309E-2</v>
      </c>
      <c r="U277" s="132">
        <v>1.7705872850328441E-2</v>
      </c>
      <c r="V277" s="132">
        <v>-4.0711743177090996E-4</v>
      </c>
      <c r="W277" s="132">
        <v>3.4890871014492733E-4</v>
      </c>
      <c r="X277" s="132">
        <v>-2.226400582575241E-3</v>
      </c>
      <c r="Y277">
        <v>3.570871972837415E-4</v>
      </c>
      <c r="Z277">
        <v>1.5586919129188244E-3</v>
      </c>
      <c r="AA277">
        <v>1.3589633493218561E-3</v>
      </c>
      <c r="AB277">
        <v>-3.4928400909484286E-3</v>
      </c>
      <c r="AC277">
        <v>-3.4599059944926444E-4</v>
      </c>
    </row>
    <row r="278" spans="13:29">
      <c r="M278" s="1">
        <v>45926</v>
      </c>
      <c r="N278" s="132">
        <v>4.0457836594153536E-2</v>
      </c>
      <c r="O278" s="132">
        <v>-1.0579185835202677E-2</v>
      </c>
      <c r="P278" s="132">
        <v>3.6619249765661999E-3</v>
      </c>
      <c r="Q278" s="132">
        <v>-1.3857421941701958E-2</v>
      </c>
      <c r="R278" s="132">
        <v>-9.3224615758004414E-4</v>
      </c>
      <c r="S278" s="132">
        <v>2.0316669456162E-3</v>
      </c>
      <c r="T278" s="132">
        <v>4.0796922958296102E-3</v>
      </c>
      <c r="U278" s="132">
        <v>-7.7773141838112132E-3</v>
      </c>
      <c r="V278" s="132">
        <v>3.0717350303378077E-2</v>
      </c>
      <c r="W278" s="132">
        <v>1.5952258710144926E-2</v>
      </c>
      <c r="X278" s="132">
        <v>2.3720863073648933E-3</v>
      </c>
      <c r="Y278">
        <v>6.8815792228789818E-4</v>
      </c>
      <c r="Z278">
        <v>3.0218272943668685E-3</v>
      </c>
      <c r="AA278">
        <v>4.0963020240978474E-3</v>
      </c>
      <c r="AB278">
        <v>6.1565744098271815E-3</v>
      </c>
      <c r="AC278">
        <v>7.0949654490879638E-3</v>
      </c>
    </row>
  </sheetData>
  <mergeCells count="6">
    <mergeCell ref="A59:H59"/>
    <mergeCell ref="M1:AC1"/>
    <mergeCell ref="H14:I14"/>
    <mergeCell ref="A40:F40"/>
    <mergeCell ref="A20:F20"/>
    <mergeCell ref="A1:F1"/>
  </mergeCells>
  <pageMargins left="0.7" right="0.7" top="0.75" bottom="0.75" header="0.3" footer="0.3"/>
  <ignoredErrors>
    <ignoredError sqref="E22:E36 E42:E56" formula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59AAF-66D4-46DE-8136-5851AFFBDBD9}">
  <sheetPr>
    <tabColor rgb="FFFFC000"/>
  </sheetPr>
  <dimension ref="A1:AS393"/>
  <sheetViews>
    <sheetView topLeftCell="A63" workbookViewId="0">
      <selection activeCell="F81" sqref="F81"/>
    </sheetView>
  </sheetViews>
  <sheetFormatPr defaultRowHeight="15.6"/>
  <cols>
    <col min="1" max="1" width="22.5" bestFit="1" customWidth="1"/>
    <col min="2" max="2" width="19.3984375" bestFit="1" customWidth="1"/>
    <col min="3" max="3" width="14.69921875" bestFit="1" customWidth="1"/>
    <col min="4" max="4" width="19.8984375" bestFit="1" customWidth="1"/>
    <col min="5" max="5" width="12.59765625" bestFit="1" customWidth="1"/>
    <col min="6" max="6" width="17.8984375" bestFit="1" customWidth="1"/>
    <col min="11" max="11" width="20.796875" bestFit="1" customWidth="1"/>
    <col min="22" max="23" width="11.8984375" bestFit="1" customWidth="1"/>
    <col min="26" max="26" width="11.8984375" bestFit="1" customWidth="1"/>
  </cols>
  <sheetData>
    <row r="1" spans="1:45" ht="21">
      <c r="A1" s="519" t="s">
        <v>16365</v>
      </c>
      <c r="B1" s="519"/>
      <c r="C1" s="519"/>
      <c r="D1" s="519"/>
      <c r="E1" s="519"/>
      <c r="F1" s="519"/>
      <c r="H1" s="445" t="s">
        <v>150</v>
      </c>
      <c r="I1" s="438"/>
      <c r="K1" s="514" t="s">
        <v>16364</v>
      </c>
      <c r="L1" s="396" t="s">
        <v>101</v>
      </c>
      <c r="M1" s="396" t="s">
        <v>102</v>
      </c>
      <c r="N1" s="396" t="s">
        <v>103</v>
      </c>
      <c r="O1" s="396" t="s">
        <v>104</v>
      </c>
      <c r="P1" s="396" t="s">
        <v>17</v>
      </c>
      <c r="Q1" s="396" t="s">
        <v>20</v>
      </c>
      <c r="R1" s="396" t="s">
        <v>105</v>
      </c>
      <c r="S1" s="396" t="s">
        <v>106</v>
      </c>
      <c r="T1" s="396" t="s">
        <v>107</v>
      </c>
      <c r="U1" s="396" t="s">
        <v>108</v>
      </c>
      <c r="V1" s="396">
        <v>1</v>
      </c>
      <c r="W1" s="396">
        <v>3</v>
      </c>
      <c r="X1" s="396">
        <v>5</v>
      </c>
      <c r="Y1" s="396">
        <v>10</v>
      </c>
      <c r="Z1" s="396">
        <v>30</v>
      </c>
      <c r="AA1" s="405"/>
      <c r="AC1" s="396"/>
      <c r="AD1" s="396" t="s">
        <v>101</v>
      </c>
      <c r="AE1" s="396" t="s">
        <v>102</v>
      </c>
      <c r="AF1" s="396" t="s">
        <v>103</v>
      </c>
      <c r="AG1" s="396" t="s">
        <v>104</v>
      </c>
      <c r="AH1" s="396" t="s">
        <v>17</v>
      </c>
      <c r="AI1" s="396" t="s">
        <v>20</v>
      </c>
      <c r="AJ1" s="396" t="s">
        <v>105</v>
      </c>
      <c r="AK1" s="396" t="s">
        <v>106</v>
      </c>
      <c r="AL1" s="396" t="s">
        <v>107</v>
      </c>
      <c r="AM1" s="396" t="s">
        <v>108</v>
      </c>
      <c r="AN1" s="396" t="s">
        <v>121</v>
      </c>
      <c r="AO1" s="396">
        <v>1</v>
      </c>
      <c r="AP1" s="396">
        <v>3</v>
      </c>
      <c r="AQ1" s="396">
        <v>5</v>
      </c>
      <c r="AR1" s="396">
        <v>10</v>
      </c>
      <c r="AS1" s="396">
        <v>30</v>
      </c>
    </row>
    <row r="2" spans="1:45">
      <c r="A2" s="516" t="s">
        <v>16353</v>
      </c>
      <c r="B2" s="516" t="s">
        <v>16354</v>
      </c>
      <c r="C2" s="516" t="s">
        <v>16355</v>
      </c>
      <c r="D2" s="516" t="s">
        <v>16356</v>
      </c>
      <c r="E2" s="516" t="s">
        <v>16357</v>
      </c>
      <c r="F2" s="516" t="s">
        <v>16358</v>
      </c>
      <c r="H2" s="175" t="s">
        <v>151</v>
      </c>
      <c r="I2" s="176">
        <v>0.14929999999999999</v>
      </c>
      <c r="K2" s="394" t="s">
        <v>101</v>
      </c>
      <c r="L2" s="512">
        <f>VARP('Joint Portfolio 1MR'!$L$25:$L$39325)</f>
        <v>2.2861665868662232E-2</v>
      </c>
      <c r="M2" s="394" cm="1">
        <f t="array" ref="M2:Z2">TRANSPOSE(L3:L16)</f>
        <v>3.7477286000731115E-3</v>
      </c>
      <c r="N2" s="394">
        <v>2.7661948889847639E-3</v>
      </c>
      <c r="O2" s="394">
        <v>2.7943446118137353E-3</v>
      </c>
      <c r="P2" s="394">
        <v>5.8137997979946779E-3</v>
      </c>
      <c r="Q2" s="394">
        <v>5.0499174775638827E-3</v>
      </c>
      <c r="R2" s="394">
        <v>5.6177593611249008E-3</v>
      </c>
      <c r="S2" s="394">
        <v>4.3520968949073346E-3</v>
      </c>
      <c r="T2" s="394">
        <v>3.7056095188324131E-3</v>
      </c>
      <c r="U2" s="394">
        <v>4.8407734583324671E-3</v>
      </c>
      <c r="V2" s="394">
        <v>2.6319711723064506E-6</v>
      </c>
      <c r="W2" s="394">
        <v>2.2547642260250153E-4</v>
      </c>
      <c r="X2" s="394">
        <v>4.4856985900621025E-4</v>
      </c>
      <c r="Y2" s="394">
        <v>6.1786851479947945E-4</v>
      </c>
      <c r="Z2" s="394">
        <v>3.4483972219220056E-5</v>
      </c>
      <c r="AA2" s="405"/>
      <c r="AC2" s="394" t="s">
        <v>101</v>
      </c>
      <c r="AD2" s="394">
        <f>VARP('Joint Portfolio 1MR'!$L$25:$L$393)</f>
        <v>2.2861665868662232E-2</v>
      </c>
      <c r="AE2" s="394"/>
      <c r="AF2" s="394"/>
      <c r="AG2" s="394"/>
      <c r="AH2" s="394"/>
      <c r="AI2" s="394"/>
      <c r="AJ2" s="394"/>
      <c r="AK2" s="394"/>
      <c r="AL2" s="394"/>
      <c r="AM2" s="394"/>
      <c r="AN2" s="394" cm="1">
        <f t="array" ref="AN2:AN11">TRANSPOSE(AD12:AM12)</f>
        <v>3.5038163653550781E-3</v>
      </c>
      <c r="AO2" s="394"/>
      <c r="AP2" s="394"/>
      <c r="AQ2" s="394"/>
      <c r="AR2" s="394"/>
      <c r="AS2" s="394"/>
    </row>
    <row r="3" spans="1:45">
      <c r="A3" s="517" t="s">
        <v>111</v>
      </c>
      <c r="B3" s="504" cm="1">
        <f t="array" ref="B3:B12">TRANSPOSE('Stocks 1 Month Returns'!O393:X393)</f>
        <v>-7.0452096516766434E-3</v>
      </c>
      <c r="C3" s="504" cm="1">
        <f t="array" ref="C3:C12">TRANSPOSE('Stocks 1 Month Returns'!O395:X395)</f>
        <v>0.15140604334271676</v>
      </c>
      <c r="D3" s="504" cm="1">
        <f t="array" ref="D3:D12">TRANSPOSE('Stocks 1 Month Returns'!O396:X396)</f>
        <v>2.2923789960696623E-2</v>
      </c>
      <c r="E3" s="505">
        <f>10%*60%</f>
        <v>0.06</v>
      </c>
      <c r="F3" s="506">
        <f>'Stocks 1 Month Returns'!E482</f>
        <v>-0.12356701861491758</v>
      </c>
      <c r="H3" s="175" t="s">
        <v>173</v>
      </c>
      <c r="I3" s="176">
        <f>(1+I2)^(1/12)-1</f>
        <v>1.1663583724463855E-2</v>
      </c>
      <c r="K3" s="394" t="s">
        <v>102</v>
      </c>
      <c r="L3" s="394">
        <v>3.7477286000731115E-3</v>
      </c>
      <c r="M3" s="512">
        <f>VARP('Joint Portfolio 1MR'!$M$25:$M$39325)</f>
        <v>7.4380211733049064E-3</v>
      </c>
      <c r="N3" s="394" cm="1">
        <f t="array" ref="N3:Z3">TRANSPOSE(M4:M16)</f>
        <v>3.2127892634052986E-3</v>
      </c>
      <c r="O3" s="394">
        <v>3.0190478315664042E-3</v>
      </c>
      <c r="P3" s="394">
        <v>3.3976539383458993E-3</v>
      </c>
      <c r="Q3" s="394">
        <v>4.460845346699503E-3</v>
      </c>
      <c r="R3" s="394">
        <v>4.3294281161247537E-3</v>
      </c>
      <c r="S3" s="394">
        <v>2.8501465335048367E-3</v>
      </c>
      <c r="T3" s="394">
        <v>4.5640001496974631E-3</v>
      </c>
      <c r="U3" s="394">
        <v>4.4868634792849423E-3</v>
      </c>
      <c r="V3" s="394">
        <v>8.3853523136890794E-7</v>
      </c>
      <c r="W3" s="394">
        <v>1.1550534091013706E-5</v>
      </c>
      <c r="X3" s="394">
        <v>-2.783065195416498E-5</v>
      </c>
      <c r="Y3" s="394">
        <v>-3.2152292487518038E-5</v>
      </c>
      <c r="Z3" s="394">
        <v>7.8782654469409174E-5</v>
      </c>
      <c r="AA3" s="405"/>
      <c r="AC3" s="394" t="s">
        <v>102</v>
      </c>
      <c r="AD3" s="394">
        <v>3.7477286000731115E-3</v>
      </c>
      <c r="AE3" s="394">
        <f>VARP('Joint Portfolio 1MR'!$M$25:$M$393)</f>
        <v>7.4380211733049064E-3</v>
      </c>
      <c r="AF3" s="394"/>
      <c r="AG3" s="394"/>
      <c r="AH3" s="394"/>
      <c r="AI3" s="394"/>
      <c r="AJ3" s="394"/>
      <c r="AK3" s="394"/>
      <c r="AL3" s="394"/>
      <c r="AM3" s="394"/>
      <c r="AN3" s="394">
        <v>3.8074653234231974E-3</v>
      </c>
      <c r="AO3" s="394"/>
      <c r="AP3" s="394"/>
      <c r="AQ3" s="394"/>
      <c r="AR3" s="394"/>
      <c r="AS3" s="394"/>
    </row>
    <row r="4" spans="1:45">
      <c r="A4" s="517" t="s">
        <v>112</v>
      </c>
      <c r="B4" s="504">
        <v>1.1421897554182455E-2</v>
      </c>
      <c r="C4" s="504">
        <v>8.6361062912419073E-2</v>
      </c>
      <c r="D4" s="504">
        <v>7.4582331873628057E-3</v>
      </c>
      <c r="E4" s="505">
        <f t="shared" ref="E4:E12" si="0">10%*60%</f>
        <v>0.06</v>
      </c>
      <c r="F4" s="506">
        <f>'Stocks 1 Month Returns'!E483</f>
        <v>-2.7985548362981561E-3</v>
      </c>
      <c r="K4" s="394" t="s">
        <v>103</v>
      </c>
      <c r="L4" s="394">
        <v>2.7661948889847639E-3</v>
      </c>
      <c r="M4" s="394">
        <v>3.2127892634052986E-3</v>
      </c>
      <c r="N4" s="512">
        <f>VARP('Joint Portfolio 1MR'!$N$25:$N$39325)</f>
        <v>5.3035726920498526E-3</v>
      </c>
      <c r="O4" s="394" cm="1">
        <f t="array" ref="O4:Z4">TRANSPOSE(N5:N16)</f>
        <v>2.8745924240508899E-3</v>
      </c>
      <c r="P4" s="394">
        <v>6.17320842926063E-3</v>
      </c>
      <c r="Q4" s="394">
        <v>3.4926858246375047E-3</v>
      </c>
      <c r="R4" s="394">
        <v>3.8657276291795923E-3</v>
      </c>
      <c r="S4" s="394">
        <v>2.0426081195939706E-3</v>
      </c>
      <c r="T4" s="394">
        <v>3.882402568678593E-3</v>
      </c>
      <c r="U4" s="394">
        <v>5.498624102226745E-3</v>
      </c>
      <c r="V4" s="394">
        <v>4.2431579472353281E-6</v>
      </c>
      <c r="W4" s="394">
        <v>2.5777561368336884E-4</v>
      </c>
      <c r="X4" s="394">
        <v>4.3233283387907528E-4</v>
      </c>
      <c r="Y4" s="394">
        <v>3.2636675976850947E-4</v>
      </c>
      <c r="Z4" s="394">
        <v>-5.7867817801933574E-5</v>
      </c>
      <c r="AA4" s="405"/>
      <c r="AC4" s="394" t="s">
        <v>103</v>
      </c>
      <c r="AD4" s="394">
        <v>2.7661948889847639E-3</v>
      </c>
      <c r="AE4" s="394">
        <v>3.2127892634052986E-3</v>
      </c>
      <c r="AF4" s="394">
        <f>VARP('Joint Portfolio 1MR'!$N$25:$N$393)</f>
        <v>5.3035726920498526E-3</v>
      </c>
      <c r="AG4" s="394"/>
      <c r="AH4" s="394"/>
      <c r="AI4" s="394"/>
      <c r="AJ4" s="394"/>
      <c r="AK4" s="394"/>
      <c r="AL4" s="394"/>
      <c r="AM4" s="394"/>
      <c r="AN4" s="394">
        <v>3.6086874743018666E-3</v>
      </c>
      <c r="AO4" s="394"/>
      <c r="AP4" s="394"/>
      <c r="AQ4" s="394"/>
      <c r="AR4" s="394"/>
      <c r="AS4" s="394"/>
    </row>
    <row r="5" spans="1:45">
      <c r="A5" s="517" t="s">
        <v>113</v>
      </c>
      <c r="B5" s="504">
        <v>1.5485551975880196E-2</v>
      </c>
      <c r="C5" s="504">
        <v>7.2924512849694131E-2</v>
      </c>
      <c r="D5" s="504">
        <v>5.3179845743652051E-3</v>
      </c>
      <c r="E5" s="505">
        <f t="shared" si="0"/>
        <v>0.06</v>
      </c>
      <c r="F5" s="506">
        <f>'Stocks 1 Month Returns'!E484</f>
        <v>5.2409925031571492E-2</v>
      </c>
      <c r="K5" s="394" t="s">
        <v>104</v>
      </c>
      <c r="L5" s="394">
        <v>2.7943446118137353E-3</v>
      </c>
      <c r="M5" s="394">
        <v>3.0190478315664042E-3</v>
      </c>
      <c r="N5" s="394">
        <v>2.8745924240508899E-3</v>
      </c>
      <c r="O5" s="512">
        <f>VARP('Joint Portfolio 1MR'!$O$25:$O$39325)</f>
        <v>5.7196089016434085E-3</v>
      </c>
      <c r="P5" s="394" cm="1">
        <f t="array" ref="P5:Z5">TRANSPOSE(O6:O16)</f>
        <v>5.3406227693267626E-3</v>
      </c>
      <c r="Q5" s="394">
        <v>3.6926219033223961E-3</v>
      </c>
      <c r="R5" s="394">
        <v>4.477017061621247E-3</v>
      </c>
      <c r="S5" s="394">
        <v>4.2490392183322841E-3</v>
      </c>
      <c r="T5" s="394">
        <v>2.2076076419409812E-3</v>
      </c>
      <c r="U5" s="394">
        <v>4.3195072703661828E-3</v>
      </c>
      <c r="V5" s="394">
        <v>4.88693160265657E-7</v>
      </c>
      <c r="W5" s="394">
        <v>-2.9673220892814817E-6</v>
      </c>
      <c r="X5" s="394">
        <v>-3.445735857736968E-5</v>
      </c>
      <c r="Y5" s="394">
        <v>-6.425601765592909E-5</v>
      </c>
      <c r="Z5" s="394">
        <v>-2.4309367121098831E-5</v>
      </c>
      <c r="AA5" s="405"/>
      <c r="AC5" s="394" t="s">
        <v>104</v>
      </c>
      <c r="AD5" s="394">
        <v>2.7943446118137353E-3</v>
      </c>
      <c r="AE5" s="394">
        <v>3.0190478315664042E-3</v>
      </c>
      <c r="AF5" s="394">
        <v>2.8745924240508899E-3</v>
      </c>
      <c r="AG5" s="394">
        <f>VARP('Joint Portfolio 1MR'!$O$25:$O$393)</f>
        <v>5.7196089016434085E-3</v>
      </c>
      <c r="AH5" s="394"/>
      <c r="AI5" s="394"/>
      <c r="AJ5" s="394"/>
      <c r="AK5" s="394"/>
      <c r="AL5" s="394"/>
      <c r="AM5" s="394"/>
      <c r="AN5" s="394">
        <v>3.589740182250395E-3</v>
      </c>
      <c r="AO5" s="394"/>
      <c r="AP5" s="394"/>
      <c r="AQ5" s="394"/>
      <c r="AR5" s="394"/>
      <c r="AS5" s="394"/>
    </row>
    <row r="6" spans="1:45">
      <c r="A6" s="517" t="s">
        <v>114</v>
      </c>
      <c r="B6" s="504">
        <v>6.6775934441695847E-3</v>
      </c>
      <c r="C6" s="504">
        <v>7.5730781833657404E-2</v>
      </c>
      <c r="D6" s="504">
        <v>5.7351513171370137E-3</v>
      </c>
      <c r="E6" s="505">
        <f t="shared" si="0"/>
        <v>0.06</v>
      </c>
      <c r="F6" s="506">
        <f>'Stocks 1 Month Returns'!E485</f>
        <v>-6.583835739667912E-2</v>
      </c>
      <c r="K6" s="394" t="s">
        <v>17</v>
      </c>
      <c r="L6" s="394">
        <v>5.8137997979946779E-3</v>
      </c>
      <c r="M6" s="394">
        <v>3.3976539383458993E-3</v>
      </c>
      <c r="N6" s="394">
        <v>6.17320842926063E-3</v>
      </c>
      <c r="O6" s="394">
        <v>5.3406227693267626E-3</v>
      </c>
      <c r="P6" s="512">
        <f>VARP('Joint Portfolio 1MR'!$P$25:$P$39325)</f>
        <v>1.3679437773951759E-2</v>
      </c>
      <c r="Q6" s="394" cm="1">
        <f t="array" ref="Q6:Z6">TRANSPOSE(P7:P16)</f>
        <v>6.1839371164668739E-3</v>
      </c>
      <c r="R6" s="394">
        <v>6.7807320919664191E-3</v>
      </c>
      <c r="S6" s="394">
        <v>5.1936645381779967E-3</v>
      </c>
      <c r="T6" s="394">
        <v>5.111414192914482E-3</v>
      </c>
      <c r="U6" s="394">
        <v>8.5985889985321518E-3</v>
      </c>
      <c r="V6" s="394">
        <v>3.988517605099347E-6</v>
      </c>
      <c r="W6" s="394">
        <v>2.5731058319591291E-4</v>
      </c>
      <c r="X6" s="394">
        <v>4.8206168708991252E-4</v>
      </c>
      <c r="Y6" s="394">
        <v>4.4500843528483947E-4</v>
      </c>
      <c r="Z6" s="394">
        <v>-1.6020528562542602E-4</v>
      </c>
      <c r="AA6" s="405"/>
      <c r="AC6" s="394" t="s">
        <v>17</v>
      </c>
      <c r="AD6" s="394">
        <v>5.8137997979946779E-3</v>
      </c>
      <c r="AE6" s="394">
        <v>3.3976539383458993E-3</v>
      </c>
      <c r="AF6" s="394">
        <v>6.17320842926063E-3</v>
      </c>
      <c r="AG6" s="394">
        <v>5.3406227693267626E-3</v>
      </c>
      <c r="AH6" s="394">
        <f>VARP('Joint Portfolio 1MR'!$P$25:$P$393)</f>
        <v>1.3679437773951759E-2</v>
      </c>
      <c r="AI6" s="394"/>
      <c r="AJ6" s="394"/>
      <c r="AK6" s="394"/>
      <c r="AL6" s="394"/>
      <c r="AM6" s="394"/>
      <c r="AN6" s="394">
        <v>5.4978991214329137E-3</v>
      </c>
      <c r="AO6" s="394"/>
      <c r="AP6" s="394"/>
      <c r="AQ6" s="394"/>
      <c r="AR6" s="394"/>
      <c r="AS6" s="394"/>
    </row>
    <row r="7" spans="1:45">
      <c r="A7" s="517" t="s">
        <v>115</v>
      </c>
      <c r="B7" s="504">
        <v>1.4861047478234654E-2</v>
      </c>
      <c r="C7" s="504">
        <v>0.11711793269694903</v>
      </c>
      <c r="D7" s="504">
        <v>1.3716610159207084E-2</v>
      </c>
      <c r="E7" s="505">
        <f t="shared" si="0"/>
        <v>0.06</v>
      </c>
      <c r="F7" s="506">
        <f>'Stocks 1 Month Returns'!E486</f>
        <v>2.7301231161964437E-2</v>
      </c>
      <c r="K7" s="394" t="s">
        <v>20</v>
      </c>
      <c r="L7" s="394">
        <v>5.0499174775638827E-3</v>
      </c>
      <c r="M7" s="394">
        <v>4.460845346699503E-3</v>
      </c>
      <c r="N7" s="394">
        <v>3.4926858246375047E-3</v>
      </c>
      <c r="O7" s="394">
        <v>3.6926219033223961E-3</v>
      </c>
      <c r="P7" s="394">
        <v>6.1839371164668739E-3</v>
      </c>
      <c r="Q7" s="512">
        <f>VARP('Joint Portfolio 1MR'!$Q$25:$Q$39325)</f>
        <v>9.0721271857901464E-3</v>
      </c>
      <c r="R7" s="394" cm="1">
        <f t="array" ref="R7:Z7">TRANSPOSE(Q8:Q16)</f>
        <v>6.7653637332528403E-3</v>
      </c>
      <c r="S7" s="394">
        <v>4.5640982560819715E-3</v>
      </c>
      <c r="T7" s="394">
        <v>3.5974262398558092E-3</v>
      </c>
      <c r="U7" s="394">
        <v>5.2736406244940854E-3</v>
      </c>
      <c r="V7" s="394">
        <v>9.0349799147142797E-7</v>
      </c>
      <c r="W7" s="394">
        <v>1.1709264137244299E-5</v>
      </c>
      <c r="X7" s="394">
        <v>-2.2000612208595487E-5</v>
      </c>
      <c r="Y7" s="394">
        <v>-6.6801969048315319E-5</v>
      </c>
      <c r="Z7" s="394">
        <v>-4.457633233084538E-5</v>
      </c>
      <c r="AA7" s="405"/>
      <c r="AC7" s="394" t="s">
        <v>20</v>
      </c>
      <c r="AD7" s="394">
        <v>5.0499174775638827E-3</v>
      </c>
      <c r="AE7" s="394">
        <v>4.460845346699503E-3</v>
      </c>
      <c r="AF7" s="394">
        <v>3.4926858246375047E-3</v>
      </c>
      <c r="AG7" s="394">
        <v>3.6926219033223961E-3</v>
      </c>
      <c r="AH7" s="394">
        <v>6.1839371164668739E-3</v>
      </c>
      <c r="AI7" s="394">
        <f>VARP('Joint Portfolio 1MR'!$Q$25:$Q$393)</f>
        <v>9.0721271857901464E-3</v>
      </c>
      <c r="AJ7" s="394"/>
      <c r="AK7" s="394"/>
      <c r="AL7" s="394"/>
      <c r="AM7" s="394"/>
      <c r="AN7" s="394">
        <v>4.0104374521046319E-3</v>
      </c>
      <c r="AO7" s="394"/>
      <c r="AP7" s="394"/>
      <c r="AQ7" s="394"/>
      <c r="AR7" s="394"/>
      <c r="AS7" s="394"/>
    </row>
    <row r="8" spans="1:45">
      <c r="A8" s="517" t="s">
        <v>116</v>
      </c>
      <c r="B8" s="504">
        <v>-6.0242889637682952E-3</v>
      </c>
      <c r="C8" s="504">
        <v>9.5377039717726375E-2</v>
      </c>
      <c r="D8" s="504">
        <v>9.0967797053167539E-3</v>
      </c>
      <c r="E8" s="505">
        <f t="shared" si="0"/>
        <v>0.06</v>
      </c>
      <c r="F8" s="506">
        <f>'Stocks 1 Month Returns'!E487</f>
        <v>-0.18545210399253731</v>
      </c>
      <c r="K8" s="394" t="s">
        <v>105</v>
      </c>
      <c r="L8" s="394">
        <v>5.6177593611249008E-3</v>
      </c>
      <c r="M8" s="394">
        <v>4.3294281161247537E-3</v>
      </c>
      <c r="N8" s="394">
        <v>3.8657276291795923E-3</v>
      </c>
      <c r="O8" s="394">
        <v>4.477017061621247E-3</v>
      </c>
      <c r="P8" s="394">
        <v>6.7807320919664191E-3</v>
      </c>
      <c r="Q8" s="394">
        <v>6.7653637332528403E-3</v>
      </c>
      <c r="R8" s="512">
        <f>VARP('Joint Portfolio 1MR'!$R$25:$R$39325)</f>
        <v>1.1829996915906563E-2</v>
      </c>
      <c r="S8" s="394" cm="1">
        <f t="array" ref="S8:Z8">TRANSPOSE(R9:R16)</f>
        <v>6.3189166960205476E-3</v>
      </c>
      <c r="T8" s="394">
        <v>4.2524470802876909E-3</v>
      </c>
      <c r="U8" s="394">
        <v>5.9317971278302307E-3</v>
      </c>
      <c r="V8" s="394">
        <v>1.4412756848373238E-6</v>
      </c>
      <c r="W8" s="394">
        <v>1.3554650802408011E-4</v>
      </c>
      <c r="X8" s="394">
        <v>2.7757857525153977E-4</v>
      </c>
      <c r="Y8" s="394">
        <v>2.9348064231409545E-4</v>
      </c>
      <c r="Z8" s="394">
        <v>-4.6119891206367157E-5</v>
      </c>
      <c r="AA8" s="405"/>
      <c r="AC8" s="394" t="s">
        <v>105</v>
      </c>
      <c r="AD8" s="394">
        <v>5.6177593611249008E-3</v>
      </c>
      <c r="AE8" s="394">
        <v>4.3294281161247537E-3</v>
      </c>
      <c r="AF8" s="394">
        <v>3.8657276291795923E-3</v>
      </c>
      <c r="AG8" s="394">
        <v>4.477017061621247E-3</v>
      </c>
      <c r="AH8" s="394">
        <v>6.7807320919664191E-3</v>
      </c>
      <c r="AI8" s="394">
        <v>6.7653637332528403E-3</v>
      </c>
      <c r="AJ8" s="394">
        <f>VARP('Joint Portfolio 1MR'!$R$25:$R$393)</f>
        <v>1.1829996915906563E-2</v>
      </c>
      <c r="AK8" s="394"/>
      <c r="AL8" s="394"/>
      <c r="AM8" s="394"/>
      <c r="AN8" s="394">
        <v>5.0162481306439332E-3</v>
      </c>
      <c r="AO8" s="394"/>
      <c r="AP8" s="394"/>
      <c r="AQ8" s="394"/>
      <c r="AR8" s="394"/>
      <c r="AS8" s="394"/>
    </row>
    <row r="9" spans="1:45">
      <c r="A9" s="517" t="s">
        <v>117</v>
      </c>
      <c r="B9" s="504">
        <v>3.019034477509467E-2</v>
      </c>
      <c r="C9" s="504">
        <v>0.10891346861915793</v>
      </c>
      <c r="D9" s="504">
        <v>1.1862143646656298E-2</v>
      </c>
      <c r="E9" s="505">
        <f t="shared" si="0"/>
        <v>0.06</v>
      </c>
      <c r="F9" s="506">
        <f>'Stocks 1 Month Returns'!E488</f>
        <v>0.17010532568211631</v>
      </c>
      <c r="K9" s="394" t="s">
        <v>106</v>
      </c>
      <c r="L9" s="394">
        <v>4.3520968949073346E-3</v>
      </c>
      <c r="M9" s="394">
        <v>2.8501465335048367E-3</v>
      </c>
      <c r="N9" s="394">
        <v>2.0426081195939706E-3</v>
      </c>
      <c r="O9" s="394">
        <v>4.2490392183322841E-3</v>
      </c>
      <c r="P9" s="394">
        <v>5.1936645381779967E-3</v>
      </c>
      <c r="Q9" s="394">
        <v>4.5640982560819715E-3</v>
      </c>
      <c r="R9" s="394">
        <v>6.3189166960205476E-3</v>
      </c>
      <c r="S9" s="512">
        <f>VARP('Joint Portfolio 1MR'!$S$25:$S$39325)</f>
        <v>6.9626468140523779E-3</v>
      </c>
      <c r="T9" s="394" cm="1">
        <f t="array" ref="T9:Z9">TRANSPOSE(S10:S16)</f>
        <v>1.2756708815616594E-3</v>
      </c>
      <c r="U9" s="394">
        <v>4.2346860250102158E-3</v>
      </c>
      <c r="V9" s="394">
        <v>-1.0686018536065534E-6</v>
      </c>
      <c r="W9" s="394">
        <v>-1.8278363713291757E-5</v>
      </c>
      <c r="X9" s="394">
        <v>-6.3320672719280333E-6</v>
      </c>
      <c r="Y9" s="394">
        <v>2.8629111713784896E-6</v>
      </c>
      <c r="Z9" s="394">
        <v>-6.3173846997609243E-5</v>
      </c>
      <c r="AA9" s="405"/>
      <c r="AC9" s="394" t="s">
        <v>106</v>
      </c>
      <c r="AD9" s="394">
        <v>4.3520968949073346E-3</v>
      </c>
      <c r="AE9" s="394">
        <v>2.8501465335048367E-3</v>
      </c>
      <c r="AF9" s="394">
        <v>2.0426081195939706E-3</v>
      </c>
      <c r="AG9" s="394">
        <v>4.2490392183322841E-3</v>
      </c>
      <c r="AH9" s="394">
        <v>5.1936645381779967E-3</v>
      </c>
      <c r="AI9" s="394">
        <v>4.5640982560819715E-3</v>
      </c>
      <c r="AJ9" s="394">
        <v>6.3189166960205476E-3</v>
      </c>
      <c r="AK9" s="394">
        <f>VARP('Joint Portfolio 1MR'!$S$25:$S$393)</f>
        <v>6.9626468140523779E-3</v>
      </c>
      <c r="AL9" s="394"/>
      <c r="AM9" s="394"/>
      <c r="AN9" s="394">
        <v>3.5222051397963933E-3</v>
      </c>
      <c r="AO9" s="394"/>
      <c r="AP9" s="394"/>
      <c r="AQ9" s="394"/>
      <c r="AR9" s="394"/>
      <c r="AS9" s="394"/>
    </row>
    <row r="10" spans="1:45">
      <c r="A10" s="517" t="s">
        <v>118</v>
      </c>
      <c r="B10" s="504">
        <v>-4.5266077774915106E-3</v>
      </c>
      <c r="C10" s="504">
        <v>8.355577209241824E-2</v>
      </c>
      <c r="D10" s="504">
        <v>6.9815670499601377E-3</v>
      </c>
      <c r="E10" s="505">
        <f t="shared" si="0"/>
        <v>0.06</v>
      </c>
      <c r="F10" s="506">
        <f>'Stocks 1 Month Returns'!E489</f>
        <v>-0.19376508763569245</v>
      </c>
      <c r="K10" s="394" t="s">
        <v>107</v>
      </c>
      <c r="L10" s="394">
        <v>3.7056095188324131E-3</v>
      </c>
      <c r="M10" s="394">
        <v>4.5640001496974631E-3</v>
      </c>
      <c r="N10" s="394">
        <v>3.882402568678593E-3</v>
      </c>
      <c r="O10" s="394">
        <v>2.2076076419409812E-3</v>
      </c>
      <c r="P10" s="394">
        <v>5.111414192914482E-3</v>
      </c>
      <c r="Q10" s="394">
        <v>3.5974262398558092E-3</v>
      </c>
      <c r="R10" s="394">
        <v>4.2524470802876909E-3</v>
      </c>
      <c r="S10" s="394">
        <v>1.2756708815616594E-3</v>
      </c>
      <c r="T10" s="512">
        <f>VARP('Joint Portfolio 1MR'!$T$25:$T$39325)</f>
        <v>1.2821701653258072E-2</v>
      </c>
      <c r="U10" s="394" cm="1">
        <f t="array" ref="U10:Z10">TRANSPOSE(T11:T16)</f>
        <v>5.0107443383225194E-3</v>
      </c>
      <c r="V10" s="394">
        <v>5.3467985043580288E-6</v>
      </c>
      <c r="W10" s="394">
        <v>2.8097406733048415E-4</v>
      </c>
      <c r="X10" s="394">
        <v>4.2354771004145356E-4</v>
      </c>
      <c r="Y10" s="394">
        <v>4.0498447530433126E-4</v>
      </c>
      <c r="Z10" s="394">
        <v>1.1366550552578062E-4</v>
      </c>
      <c r="AA10" s="405"/>
      <c r="AC10" s="394" t="s">
        <v>107</v>
      </c>
      <c r="AD10" s="394">
        <v>3.7056095188324131E-3</v>
      </c>
      <c r="AE10" s="394">
        <v>4.5640001496974631E-3</v>
      </c>
      <c r="AF10" s="394">
        <v>3.882402568678593E-3</v>
      </c>
      <c r="AG10" s="394">
        <v>2.2076076419409812E-3</v>
      </c>
      <c r="AH10" s="394">
        <v>5.111414192914482E-3</v>
      </c>
      <c r="AI10" s="394">
        <v>3.5974262398558092E-3</v>
      </c>
      <c r="AJ10" s="394">
        <v>4.2524470802876909E-3</v>
      </c>
      <c r="AK10" s="394">
        <v>1.2756708815616594E-3</v>
      </c>
      <c r="AL10" s="394">
        <f>VARP('Joint Portfolio 1MR'!$T$25:$T$393)</f>
        <v>1.2821701653258072E-2</v>
      </c>
      <c r="AM10" s="394"/>
      <c r="AN10" s="394">
        <v>3.4130130612018239E-3</v>
      </c>
      <c r="AO10" s="394"/>
      <c r="AP10" s="394"/>
      <c r="AQ10" s="394"/>
      <c r="AR10" s="394"/>
      <c r="AS10" s="394"/>
    </row>
    <row r="11" spans="1:45">
      <c r="A11" s="517" t="s">
        <v>119</v>
      </c>
      <c r="B11" s="504">
        <v>7.0531494865411484E-3</v>
      </c>
      <c r="C11" s="504">
        <v>0.11338669778169562</v>
      </c>
      <c r="D11" s="504">
        <v>1.2856543233837578E-2</v>
      </c>
      <c r="E11" s="505">
        <f t="shared" si="0"/>
        <v>0.06</v>
      </c>
      <c r="F11" s="506">
        <f>'Stocks 1 Month Returns'!E490</f>
        <v>-4.0661156274250224E-2</v>
      </c>
      <c r="K11" s="394" t="s">
        <v>108</v>
      </c>
      <c r="L11" s="394">
        <v>4.8407734583324671E-3</v>
      </c>
      <c r="M11" s="394">
        <v>4.4868634792849423E-3</v>
      </c>
      <c r="N11" s="394">
        <v>5.498624102226745E-3</v>
      </c>
      <c r="O11" s="394">
        <v>4.3195072703661828E-3</v>
      </c>
      <c r="P11" s="394">
        <v>8.5985889985321518E-3</v>
      </c>
      <c r="Q11" s="394">
        <v>5.2736406244940854E-3</v>
      </c>
      <c r="R11" s="394">
        <v>5.9317971278302307E-3</v>
      </c>
      <c r="S11" s="394">
        <v>4.2346860250102158E-3</v>
      </c>
      <c r="T11" s="394">
        <v>5.0107443383225194E-3</v>
      </c>
      <c r="U11" s="512">
        <f>VARP('Joint Portfolio 1MR'!$U$25:$U$39325)</f>
        <v>8.5491603685393814E-3</v>
      </c>
      <c r="V11" s="394" cm="1">
        <f t="array" ref="V11:Z11">TRANSPOSE(U12:U16)</f>
        <v>2.2335492778237703E-6</v>
      </c>
      <c r="W11" s="394">
        <v>1.3445695390029486E-4</v>
      </c>
      <c r="X11" s="394">
        <v>2.2792906971680078E-4</v>
      </c>
      <c r="Y11" s="394">
        <v>1.7884211051726412E-4</v>
      </c>
      <c r="Z11" s="394">
        <v>-9.5205425938175634E-5</v>
      </c>
      <c r="AA11" s="405"/>
      <c r="AC11" s="394" t="s">
        <v>108</v>
      </c>
      <c r="AD11" s="394">
        <v>4.8407734583324671E-3</v>
      </c>
      <c r="AE11" s="394">
        <v>4.4868634792849423E-3</v>
      </c>
      <c r="AF11" s="394">
        <v>5.498624102226745E-3</v>
      </c>
      <c r="AG11" s="394">
        <v>4.3195072703661828E-3</v>
      </c>
      <c r="AH11" s="394">
        <v>8.5985889985321518E-3</v>
      </c>
      <c r="AI11" s="394">
        <v>5.2736406244940854E-3</v>
      </c>
      <c r="AJ11" s="394">
        <v>5.9317971278302307E-3</v>
      </c>
      <c r="AK11" s="394">
        <v>4.2346860250102158E-3</v>
      </c>
      <c r="AL11" s="394">
        <v>5.0107443383225194E-3</v>
      </c>
      <c r="AM11" s="394">
        <f>VARP('Joint Portfolio 1MR'!$U$25:$U$393)</f>
        <v>8.5491603685393814E-3</v>
      </c>
      <c r="AN11" s="394">
        <v>4.9675238637718515E-3</v>
      </c>
      <c r="AO11" s="394"/>
      <c r="AP11" s="394"/>
      <c r="AQ11" s="394"/>
      <c r="AR11" s="394"/>
      <c r="AS11" s="394"/>
    </row>
    <row r="12" spans="1:45">
      <c r="A12" s="517" t="s">
        <v>120</v>
      </c>
      <c r="B12" s="504">
        <v>2.3928299304229191E-2</v>
      </c>
      <c r="C12" s="504">
        <v>9.2587211765903871E-2</v>
      </c>
      <c r="D12" s="504">
        <v>8.5723917825843293E-3</v>
      </c>
      <c r="E12" s="505">
        <f t="shared" si="0"/>
        <v>0.06</v>
      </c>
      <c r="F12" s="506">
        <f>'Stocks 1 Month Returns'!E491</f>
        <v>0.13246662628501288</v>
      </c>
      <c r="K12" s="394">
        <v>1</v>
      </c>
      <c r="L12" s="394">
        <v>2.6319711723064506E-6</v>
      </c>
      <c r="M12" s="394">
        <v>8.3853523136890794E-7</v>
      </c>
      <c r="N12" s="394">
        <v>4.2431579472353281E-6</v>
      </c>
      <c r="O12" s="394">
        <v>4.88693160265657E-7</v>
      </c>
      <c r="P12" s="394">
        <v>3.988517605099347E-6</v>
      </c>
      <c r="Q12" s="394">
        <v>9.0349799147142797E-7</v>
      </c>
      <c r="R12" s="394">
        <v>1.4412756848373238E-6</v>
      </c>
      <c r="S12" s="394">
        <v>-1.0686018536065534E-6</v>
      </c>
      <c r="T12" s="394">
        <v>5.3467985043580288E-6</v>
      </c>
      <c r="U12" s="394">
        <v>2.2335492778237703E-6</v>
      </c>
      <c r="V12" s="512">
        <f>VARP('Joint Portfolio 1MR'!$V$25:$V$39325)</f>
        <v>3.9228707285158745E-3</v>
      </c>
      <c r="W12" s="394" cm="1">
        <f t="array" ref="W12:Z12">TRANSPOSE(V13:V16)</f>
        <v>8.7001542576282335E-7</v>
      </c>
      <c r="X12" s="394">
        <v>1.3512035703403625E-6</v>
      </c>
      <c r="Y12" s="394">
        <v>9.5960047625884027E-7</v>
      </c>
      <c r="Z12" s="394">
        <v>4.0383335165238078E-9</v>
      </c>
      <c r="AA12" s="405"/>
      <c r="AC12" s="394" t="s">
        <v>121</v>
      </c>
      <c r="AD12" s="394">
        <v>3.5038163653550781E-3</v>
      </c>
      <c r="AE12" s="394">
        <v>3.8074653234231974E-3</v>
      </c>
      <c r="AF12" s="394">
        <v>3.6086874743018666E-3</v>
      </c>
      <c r="AG12" s="394">
        <v>3.589740182250395E-3</v>
      </c>
      <c r="AH12" s="394">
        <v>5.4978991214329137E-3</v>
      </c>
      <c r="AI12" s="394">
        <v>4.0104374521046319E-3</v>
      </c>
      <c r="AJ12" s="394">
        <v>5.0162481306439332E-3</v>
      </c>
      <c r="AK12" s="394">
        <v>3.5222051397963933E-3</v>
      </c>
      <c r="AL12" s="394">
        <v>3.4130130612018239E-3</v>
      </c>
      <c r="AM12" s="394">
        <v>4.9675238637718515E-3</v>
      </c>
      <c r="AN12" s="534">
        <f>VARP('Joint Portfolio 1MR'!$V$25:$V$393)</f>
        <v>3.9228707285158745E-3</v>
      </c>
      <c r="AO12" s="394"/>
      <c r="AP12" s="394"/>
      <c r="AQ12" s="394"/>
      <c r="AR12" s="394"/>
      <c r="AS12" s="394"/>
    </row>
    <row r="13" spans="1:45">
      <c r="A13" s="518" t="s">
        <v>47</v>
      </c>
      <c r="B13" s="504" cm="1">
        <f t="array" ref="B13:B17">TRANSPOSE('Bonds (CP)'!AT515:AX515)</f>
        <v>-6.0921690307066934E-4</v>
      </c>
      <c r="C13" s="504" cm="1">
        <f t="array" ref="C13:C17">TRANSPOSE('Bonds (CP)'!AT516:AX516)</f>
        <v>1.3616060381752395E-2</v>
      </c>
      <c r="D13" s="504" cm="1">
        <f t="array" ref="D13:D17">TRANSPOSE('Bonds (CP)'!AT517:AX517)</f>
        <v>1.8539710031952717E-4</v>
      </c>
      <c r="E13" s="505">
        <f>20%*40%</f>
        <v>8.0000000000000016E-2</v>
      </c>
      <c r="F13" s="506">
        <f>'Bonds Portfolio'!M4</f>
        <v>-6.8624639963273185E-2</v>
      </c>
      <c r="K13" s="394">
        <v>3</v>
      </c>
      <c r="L13" s="394">
        <v>2.2547642260250153E-4</v>
      </c>
      <c r="M13" s="394">
        <v>1.1550534091013706E-5</v>
      </c>
      <c r="N13" s="394">
        <v>2.5777561368336884E-4</v>
      </c>
      <c r="O13" s="394">
        <v>-2.9673220892814817E-6</v>
      </c>
      <c r="P13" s="394">
        <v>2.5731058319591291E-4</v>
      </c>
      <c r="Q13" s="394">
        <v>1.1709264137244299E-5</v>
      </c>
      <c r="R13" s="394">
        <v>1.3554650802408011E-4</v>
      </c>
      <c r="S13" s="394">
        <v>-1.8278363713291757E-5</v>
      </c>
      <c r="T13" s="394">
        <v>2.8097406733048415E-4</v>
      </c>
      <c r="U13" s="394">
        <v>1.3445695390029486E-4</v>
      </c>
      <c r="V13" s="394">
        <v>8.7001542576282335E-7</v>
      </c>
      <c r="W13" s="512">
        <f>VARP('Joint Portfolio 1MR'!$W$25:$W$39325)</f>
        <v>1.5064265774824017E-8</v>
      </c>
      <c r="X13" s="394" cm="1">
        <f t="array" ref="X13:Z13">TRANSPOSE(W14:W16)</f>
        <v>1.075423886193567E-4</v>
      </c>
      <c r="Y13" s="394">
        <v>9.3326959158525344E-5</v>
      </c>
      <c r="Z13" s="394">
        <v>2.3831959154132017E-6</v>
      </c>
      <c r="AA13" s="405"/>
      <c r="AC13" s="394">
        <v>1</v>
      </c>
      <c r="AD13" s="394">
        <v>2.6319711723064506E-6</v>
      </c>
      <c r="AE13" s="394">
        <v>8.3853523136890794E-7</v>
      </c>
      <c r="AF13" s="394">
        <v>4.2431579472353281E-6</v>
      </c>
      <c r="AG13" s="394">
        <v>4.88693160265657E-7</v>
      </c>
      <c r="AH13" s="394">
        <v>3.988517605099347E-6</v>
      </c>
      <c r="AI13" s="394">
        <v>9.0349799147142797E-7</v>
      </c>
      <c r="AJ13" s="394">
        <v>1.4412756848373238E-6</v>
      </c>
      <c r="AK13" s="394">
        <v>-1.0686018536065534E-6</v>
      </c>
      <c r="AL13" s="394">
        <v>5.3467985043580288E-6</v>
      </c>
      <c r="AM13" s="394">
        <v>2.2335492778237703E-6</v>
      </c>
      <c r="AN13" s="394">
        <v>1.7148112337663015E-6</v>
      </c>
      <c r="AO13" s="394">
        <f>VARP('Joint Portfolio 1MR'!$W$25:$W$393)</f>
        <v>1.5064265774824017E-8</v>
      </c>
      <c r="AP13" s="394"/>
      <c r="AQ13" s="394"/>
      <c r="AR13" s="394"/>
      <c r="AS13" s="394"/>
    </row>
    <row r="14" spans="1:45">
      <c r="A14" s="518" t="s">
        <v>48</v>
      </c>
      <c r="B14" s="504">
        <v>-1.8400955292506493E-3</v>
      </c>
      <c r="C14" s="504">
        <v>3.3063362989808498E-2</v>
      </c>
      <c r="D14" s="504">
        <v>1.0931859721958381E-3</v>
      </c>
      <c r="E14" s="505">
        <f t="shared" ref="E14:E17" si="1">20%*40%</f>
        <v>8.0000000000000016E-2</v>
      </c>
      <c r="F14" s="506">
        <f>'Bonds Portfolio'!M5</f>
        <v>-6.5488676038893981E-2</v>
      </c>
      <c r="K14" s="394">
        <v>5</v>
      </c>
      <c r="L14" s="394">
        <v>4.4856985900621025E-4</v>
      </c>
      <c r="M14" s="394">
        <v>-2.783065195416498E-5</v>
      </c>
      <c r="N14" s="394">
        <v>4.3233283387907528E-4</v>
      </c>
      <c r="O14" s="394">
        <v>-3.445735857736968E-5</v>
      </c>
      <c r="P14" s="394">
        <v>4.8206168708991252E-4</v>
      </c>
      <c r="Q14" s="394">
        <v>-2.2000612208595487E-5</v>
      </c>
      <c r="R14" s="394">
        <v>2.7757857525153977E-4</v>
      </c>
      <c r="S14" s="394">
        <v>-6.3320672719280333E-6</v>
      </c>
      <c r="T14" s="394">
        <v>4.2354771004145356E-4</v>
      </c>
      <c r="U14" s="394">
        <v>2.2792906971680078E-4</v>
      </c>
      <c r="V14" s="394">
        <v>1.3512035703403625E-6</v>
      </c>
      <c r="W14" s="394">
        <v>1.075423886193567E-4</v>
      </c>
      <c r="X14" s="512">
        <f>VARP('Joint Portfolio 1MR'!$X$25:$X$39325)</f>
        <v>6.2401438798720708E-5</v>
      </c>
      <c r="Y14" s="394" cm="1">
        <f t="array" ref="Y14:Z14">TRANSPOSE(X15:X16)</f>
        <v>1.9580728386115674E-4</v>
      </c>
      <c r="Z14" s="394">
        <v>7.3884979047775649E-6</v>
      </c>
      <c r="AA14" s="405"/>
      <c r="AC14" s="394">
        <v>3</v>
      </c>
      <c r="AD14" s="394">
        <v>2.2547642260250153E-4</v>
      </c>
      <c r="AE14" s="394">
        <v>1.1550534091013706E-5</v>
      </c>
      <c r="AF14" s="394">
        <v>2.5777561368336884E-4</v>
      </c>
      <c r="AG14" s="394">
        <v>-2.9673220892814817E-6</v>
      </c>
      <c r="AH14" s="394">
        <v>2.5731058319591291E-4</v>
      </c>
      <c r="AI14" s="394">
        <v>1.1709264137244299E-5</v>
      </c>
      <c r="AJ14" s="394">
        <v>1.3554650802408011E-4</v>
      </c>
      <c r="AK14" s="394">
        <v>-1.8278363713291757E-5</v>
      </c>
      <c r="AL14" s="394">
        <v>2.8097406733048415E-4</v>
      </c>
      <c r="AM14" s="394">
        <v>1.3445695390029486E-4</v>
      </c>
      <c r="AN14" s="394">
        <v>8.5098396423321989E-5</v>
      </c>
      <c r="AO14" s="394">
        <v>8.7001542576282335E-7</v>
      </c>
      <c r="AP14" s="394">
        <f>VARP('Joint Portfolio 1MR'!$X$25:$X$393)</f>
        <v>6.2401438798720708E-5</v>
      </c>
      <c r="AQ14" s="394"/>
      <c r="AR14" s="394"/>
      <c r="AS14" s="394"/>
    </row>
    <row r="15" spans="1:45">
      <c r="A15" s="518" t="s">
        <v>49</v>
      </c>
      <c r="B15" s="504">
        <v>-3.5935093044779736E-3</v>
      </c>
      <c r="C15" s="504">
        <v>4.2957024697022263E-2</v>
      </c>
      <c r="D15" s="504">
        <v>1.8453059708205806E-3</v>
      </c>
      <c r="E15" s="505">
        <f t="shared" si="1"/>
        <v>8.0000000000000016E-2</v>
      </c>
      <c r="F15" s="506">
        <f>'Bonds Portfolio'!M6</f>
        <v>-9.1223488369176792E-2</v>
      </c>
      <c r="K15" s="394">
        <v>10</v>
      </c>
      <c r="L15" s="394">
        <v>6.1786851479947945E-4</v>
      </c>
      <c r="M15" s="394">
        <v>-3.2152292487518038E-5</v>
      </c>
      <c r="N15" s="394">
        <v>3.2636675976850947E-4</v>
      </c>
      <c r="O15" s="394">
        <v>-6.425601765592909E-5</v>
      </c>
      <c r="P15" s="394">
        <v>4.4500843528483947E-4</v>
      </c>
      <c r="Q15" s="394">
        <v>-6.6801969048315319E-5</v>
      </c>
      <c r="R15" s="394">
        <v>2.9348064231409545E-4</v>
      </c>
      <c r="S15" s="394">
        <v>2.8629111713784896E-6</v>
      </c>
      <c r="T15" s="394">
        <v>4.0498447530433126E-4</v>
      </c>
      <c r="U15" s="394">
        <v>1.7884211051726412E-4</v>
      </c>
      <c r="V15" s="394">
        <v>9.5960047625884027E-7</v>
      </c>
      <c r="W15" s="394">
        <v>9.3326959158525344E-5</v>
      </c>
      <c r="X15" s="394">
        <v>1.9580728386115674E-4</v>
      </c>
      <c r="Y15" s="512">
        <f>VARP('Joint Portfolio 1MR'!$Y$25:$Y$39325)</f>
        <v>1.9812887914062179E-4</v>
      </c>
      <c r="Z15" s="394">
        <f>Y16</f>
        <v>3.1531649888671578E-5</v>
      </c>
      <c r="AA15" s="405"/>
      <c r="AC15" s="394">
        <v>5</v>
      </c>
      <c r="AD15" s="394">
        <v>4.4856985900621025E-4</v>
      </c>
      <c r="AE15" s="394">
        <v>-2.783065195416498E-5</v>
      </c>
      <c r="AF15" s="394">
        <v>4.3233283387907528E-4</v>
      </c>
      <c r="AG15" s="394">
        <v>-3.445735857736968E-5</v>
      </c>
      <c r="AH15" s="394">
        <v>4.8206168708991252E-4</v>
      </c>
      <c r="AI15" s="394">
        <v>-2.2000612208595487E-5</v>
      </c>
      <c r="AJ15" s="394">
        <v>2.7757857525153977E-4</v>
      </c>
      <c r="AK15" s="394">
        <v>-6.3320672719280333E-6</v>
      </c>
      <c r="AL15" s="394">
        <v>4.2354771004145356E-4</v>
      </c>
      <c r="AM15" s="394">
        <v>2.2792906971680078E-4</v>
      </c>
      <c r="AN15" s="394">
        <v>1.3461888445381222E-4</v>
      </c>
      <c r="AO15" s="394">
        <v>1.3512035703403625E-6</v>
      </c>
      <c r="AP15" s="394">
        <v>1.075423886193567E-4</v>
      </c>
      <c r="AQ15" s="394">
        <f>VARP('Joint Portfolio 1MR'!$Y$25:$Y$393)</f>
        <v>1.9812887914062179E-4</v>
      </c>
      <c r="AR15" s="394"/>
      <c r="AS15" s="394"/>
    </row>
    <row r="16" spans="1:45" ht="16.2" thickBot="1">
      <c r="A16" s="518" t="s">
        <v>50</v>
      </c>
      <c r="B16" s="504">
        <v>-7.0387574293355841E-3</v>
      </c>
      <c r="C16" s="504">
        <v>5.1817340732667326E-2</v>
      </c>
      <c r="D16" s="504">
        <v>2.6850368006053446E-3</v>
      </c>
      <c r="E16" s="505">
        <f t="shared" si="1"/>
        <v>8.0000000000000016E-2</v>
      </c>
      <c r="F16" s="506">
        <f>'Bonds Portfolio'!M7</f>
        <v>-0.14211338643703103</v>
      </c>
      <c r="K16" s="395">
        <v>30</v>
      </c>
      <c r="L16" s="395">
        <v>3.4483972219220056E-5</v>
      </c>
      <c r="M16" s="395">
        <v>7.8782654469409174E-5</v>
      </c>
      <c r="N16" s="395">
        <v>-5.7867817801933574E-5</v>
      </c>
      <c r="O16" s="395">
        <v>-2.4309367121098831E-5</v>
      </c>
      <c r="P16" s="395">
        <v>-1.6020528562542602E-4</v>
      </c>
      <c r="Q16" s="395">
        <v>-4.457633233084538E-5</v>
      </c>
      <c r="R16" s="395">
        <v>-4.6119891206367157E-5</v>
      </c>
      <c r="S16" s="395">
        <v>-6.3173846997609243E-5</v>
      </c>
      <c r="T16" s="395">
        <v>1.1366550552578062E-4</v>
      </c>
      <c r="U16" s="395">
        <v>-9.5205425938175634E-5</v>
      </c>
      <c r="V16" s="395">
        <v>4.0383335165238078E-9</v>
      </c>
      <c r="W16" s="395">
        <v>2.3831959154132017E-6</v>
      </c>
      <c r="X16" s="395">
        <v>7.3884979047775649E-6</v>
      </c>
      <c r="Y16" s="395">
        <v>3.1531649888671578E-5</v>
      </c>
      <c r="Z16" s="513">
        <f>VARP('Joint Portfolio 1MR'!$Z$25:$Z$39325)</f>
        <v>2.582375709267355E-4</v>
      </c>
      <c r="AA16" s="405"/>
      <c r="AC16" s="394">
        <v>10</v>
      </c>
      <c r="AD16" s="394">
        <v>6.1786851479947945E-4</v>
      </c>
      <c r="AE16" s="394">
        <v>-3.2152292487518038E-5</v>
      </c>
      <c r="AF16" s="394">
        <v>3.2636675976850947E-4</v>
      </c>
      <c r="AG16" s="394">
        <v>-6.425601765592909E-5</v>
      </c>
      <c r="AH16" s="394">
        <v>4.4500843528483947E-4</v>
      </c>
      <c r="AI16" s="394">
        <v>-6.6801969048315319E-5</v>
      </c>
      <c r="AJ16" s="394">
        <v>2.9348064231409545E-4</v>
      </c>
      <c r="AK16" s="394">
        <v>2.8629111713784896E-6</v>
      </c>
      <c r="AL16" s="394">
        <v>4.0498447530433126E-4</v>
      </c>
      <c r="AM16" s="394">
        <v>1.7884211051726412E-4</v>
      </c>
      <c r="AN16" s="394">
        <v>9.065784277632965E-5</v>
      </c>
      <c r="AO16" s="394">
        <v>9.5960047625884027E-7</v>
      </c>
      <c r="AP16" s="394">
        <v>9.3326959158525344E-5</v>
      </c>
      <c r="AQ16" s="394">
        <v>1.9580728386115674E-4</v>
      </c>
      <c r="AR16" s="394">
        <f>VARP('Joint Portfolio 1MR'!$Z$25:$Z$393)</f>
        <v>2.582375709267355E-4</v>
      </c>
      <c r="AS16" s="394"/>
    </row>
    <row r="17" spans="1:45" ht="16.2" thickBot="1">
      <c r="A17" s="518" t="s">
        <v>51</v>
      </c>
      <c r="B17" s="504">
        <v>-8.139780614957846E-3</v>
      </c>
      <c r="C17" s="504">
        <v>6.1322618832949337E-2</v>
      </c>
      <c r="D17" s="504">
        <v>3.7604635805311929E-3</v>
      </c>
      <c r="E17" s="505">
        <f t="shared" si="1"/>
        <v>8.0000000000000016E-2</v>
      </c>
      <c r="F17" s="506">
        <f>'Bonds Portfolio'!M8</f>
        <v>-0.1380397822924484</v>
      </c>
      <c r="K17" s="405"/>
      <c r="L17" s="405"/>
      <c r="M17" s="405"/>
      <c r="N17" s="405"/>
      <c r="O17" s="405"/>
      <c r="P17" s="405"/>
      <c r="Q17" s="405"/>
      <c r="R17" s="405"/>
      <c r="S17" s="405"/>
      <c r="T17" s="405"/>
      <c r="U17" s="405"/>
      <c r="V17" s="405"/>
      <c r="W17" s="405"/>
      <c r="X17" s="405"/>
      <c r="Y17" s="405"/>
      <c r="Z17" s="405"/>
      <c r="AA17" s="405"/>
      <c r="AC17" s="395">
        <v>30</v>
      </c>
      <c r="AD17" s="395">
        <v>3.4483972219220056E-5</v>
      </c>
      <c r="AE17" s="395">
        <v>7.8782654469409174E-5</v>
      </c>
      <c r="AF17" s="395">
        <v>-5.7867817801933574E-5</v>
      </c>
      <c r="AG17" s="395">
        <v>-2.4309367121098831E-5</v>
      </c>
      <c r="AH17" s="395">
        <v>-1.6020528562542602E-4</v>
      </c>
      <c r="AI17" s="395">
        <v>-4.457633233084538E-5</v>
      </c>
      <c r="AJ17" s="395">
        <v>-4.6119891206367157E-5</v>
      </c>
      <c r="AK17" s="395">
        <v>-6.3173846997609243E-5</v>
      </c>
      <c r="AL17" s="395">
        <v>1.1366550552578062E-4</v>
      </c>
      <c r="AM17" s="395">
        <v>-9.5205425938175634E-5</v>
      </c>
      <c r="AN17" s="395">
        <v>-5.974591018961597E-5</v>
      </c>
      <c r="AO17" s="395">
        <v>4.0383335165238078E-9</v>
      </c>
      <c r="AP17" s="395">
        <v>2.3831959154132017E-6</v>
      </c>
      <c r="AQ17" s="395">
        <v>7.3884979047775649E-6</v>
      </c>
      <c r="AR17" s="395">
        <v>3.1531649888671578E-5</v>
      </c>
      <c r="AS17" s="395">
        <f>VARP('Joint Portfolio 1MR'!$AA$25:$AA$393)</f>
        <v>2.9655308501181347E-5</v>
      </c>
    </row>
    <row r="18" spans="1:45" ht="18.600000000000001" thickBot="1">
      <c r="A18" s="520" t="s">
        <v>233</v>
      </c>
      <c r="B18" s="521">
        <f>SUMPRODUCT(B3:B17,E3:E17)</f>
        <v>3.8235978750363088E-3</v>
      </c>
      <c r="C18" s="522" cm="1">
        <f t="array" ref="C18">SQRT(MMULT(MMULT(TRANSPOSE(E3:E17),$L$2:$Z$16),E3:E17))</f>
        <v>4.3615779388860569E-2</v>
      </c>
      <c r="D18" s="523">
        <f>C18^2</f>
        <v>1.9023362116977545E-3</v>
      </c>
      <c r="E18" s="524">
        <f>SUM(E3:E17)</f>
        <v>1.0000000000000004</v>
      </c>
      <c r="F18" s="525">
        <f>(B18-$I$3)/C18</f>
        <v>-0.17975113500848897</v>
      </c>
      <c r="K18" s="405"/>
      <c r="L18" s="405"/>
      <c r="M18" s="405"/>
      <c r="N18" s="405"/>
      <c r="O18" s="405"/>
      <c r="P18" s="405"/>
      <c r="Q18" s="405"/>
      <c r="R18" s="405"/>
      <c r="S18" s="405"/>
      <c r="T18" s="405"/>
      <c r="U18" s="405"/>
      <c r="V18" s="405"/>
      <c r="W18" s="405"/>
      <c r="X18" s="405"/>
      <c r="Y18" s="405"/>
      <c r="Z18" s="405"/>
      <c r="AA18" s="405"/>
    </row>
    <row r="19" spans="1:45">
      <c r="A19" s="400"/>
      <c r="B19" s="400"/>
      <c r="C19" s="400"/>
      <c r="D19" s="400"/>
      <c r="E19" s="400"/>
      <c r="F19" s="400"/>
    </row>
    <row r="20" spans="1:45" ht="18">
      <c r="A20" s="519" t="s">
        <v>16366</v>
      </c>
      <c r="B20" s="519"/>
      <c r="C20" s="519"/>
      <c r="D20" s="519"/>
      <c r="E20" s="519"/>
      <c r="F20" s="519"/>
    </row>
    <row r="21" spans="1:45">
      <c r="A21" s="516" t="s">
        <v>16353</v>
      </c>
      <c r="B21" s="516" t="s">
        <v>16354</v>
      </c>
      <c r="C21" s="516" t="s">
        <v>16355</v>
      </c>
      <c r="D21" s="516" t="s">
        <v>16356</v>
      </c>
      <c r="E21" s="516" t="s">
        <v>16357</v>
      </c>
      <c r="F21" s="516" t="s">
        <v>16358</v>
      </c>
    </row>
    <row r="22" spans="1:45">
      <c r="A22" s="517" t="s">
        <v>111</v>
      </c>
      <c r="B22" s="504">
        <f>B3</f>
        <v>-7.0452096516766434E-3</v>
      </c>
      <c r="C22" s="504">
        <f>C3</f>
        <v>0.15140604334271676</v>
      </c>
      <c r="D22" s="504">
        <f>D3</f>
        <v>2.2923789960696623E-2</v>
      </c>
      <c r="E22" s="509">
        <f>'Final Portfolio'!J3*0.6</f>
        <v>0.06</v>
      </c>
      <c r="F22" s="506">
        <f>F3</f>
        <v>-0.12356701861491758</v>
      </c>
    </row>
    <row r="23" spans="1:45" ht="21">
      <c r="A23" s="517" t="s">
        <v>112</v>
      </c>
      <c r="B23" s="504">
        <f>B4</f>
        <v>1.1421897554182455E-2</v>
      </c>
      <c r="C23" s="504">
        <f>C4</f>
        <v>8.6361062912419073E-2</v>
      </c>
      <c r="D23" s="504">
        <f>D4</f>
        <v>7.4582331873628057E-3</v>
      </c>
      <c r="E23" s="509">
        <f>'Final Portfolio'!J4*0.6</f>
        <v>5.3999999999999999E-2</v>
      </c>
      <c r="F23" s="506">
        <f>F4</f>
        <v>-2.7985548362981561E-3</v>
      </c>
      <c r="K23" s="515" t="s">
        <v>16363</v>
      </c>
      <c r="L23" s="515"/>
      <c r="M23" s="515"/>
      <c r="N23" s="515"/>
      <c r="O23" s="515"/>
      <c r="P23" s="515"/>
      <c r="Q23" s="515"/>
      <c r="R23" s="515"/>
      <c r="S23" s="515"/>
      <c r="T23" s="515"/>
      <c r="U23" s="515"/>
      <c r="V23" s="515"/>
      <c r="W23" s="515"/>
      <c r="X23" s="515"/>
      <c r="Y23" s="515"/>
      <c r="Z23" s="515"/>
    </row>
    <row r="24" spans="1:45">
      <c r="A24" s="517" t="s">
        <v>113</v>
      </c>
      <c r="B24" s="504">
        <f>B5</f>
        <v>1.5485551975880196E-2</v>
      </c>
      <c r="C24" s="504">
        <f>C5</f>
        <v>7.2924512849694131E-2</v>
      </c>
      <c r="D24" s="504">
        <f>D5</f>
        <v>5.3179845743652051E-3</v>
      </c>
      <c r="E24" s="509">
        <f>'Final Portfolio'!J5*0.6</f>
        <v>4.8000000000000001E-2</v>
      </c>
      <c r="F24" s="506">
        <f>F5</f>
        <v>5.2409925031571492E-2</v>
      </c>
      <c r="K24" s="1" t="s">
        <v>0</v>
      </c>
      <c r="L24" s="346" t="s">
        <v>101</v>
      </c>
      <c r="M24" s="346" t="s">
        <v>102</v>
      </c>
      <c r="N24" s="346" t="s">
        <v>103</v>
      </c>
      <c r="O24" s="346" t="s">
        <v>104</v>
      </c>
      <c r="P24" s="2" t="s">
        <v>17</v>
      </c>
      <c r="Q24" s="2" t="s">
        <v>20</v>
      </c>
      <c r="R24" s="346" t="s">
        <v>105</v>
      </c>
      <c r="S24" s="346" t="s">
        <v>106</v>
      </c>
      <c r="T24" s="346" t="s">
        <v>107</v>
      </c>
      <c r="U24" s="346" t="s">
        <v>108</v>
      </c>
      <c r="V24" s="124" t="s">
        <v>121</v>
      </c>
      <c r="W24" s="62">
        <v>1</v>
      </c>
      <c r="X24" s="62">
        <v>3</v>
      </c>
      <c r="Y24" s="62">
        <v>5</v>
      </c>
      <c r="Z24" s="62">
        <v>10</v>
      </c>
      <c r="AA24" s="62">
        <v>30</v>
      </c>
    </row>
    <row r="25" spans="1:45">
      <c r="A25" s="517" t="s">
        <v>114</v>
      </c>
      <c r="B25" s="504">
        <f>B6</f>
        <v>6.6775934441695847E-3</v>
      </c>
      <c r="C25" s="504">
        <f>C6</f>
        <v>7.5730781833657404E-2</v>
      </c>
      <c r="D25" s="504">
        <f>D6</f>
        <v>5.7351513171370137E-3</v>
      </c>
      <c r="E25" s="509">
        <f>'Final Portfolio'!J6*0.6</f>
        <v>4.8000000000000001E-2</v>
      </c>
      <c r="F25" s="506">
        <f>F6</f>
        <v>-6.583835739667912E-2</v>
      </c>
      <c r="K25" s="227">
        <v>45240</v>
      </c>
      <c r="L25">
        <v>-1.6619673910932786E-2</v>
      </c>
      <c r="M25">
        <v>-6.8468614984007262E-2</v>
      </c>
      <c r="N25">
        <v>1.6400859126391221E-2</v>
      </c>
      <c r="O25">
        <v>-9.7663440024398487E-2</v>
      </c>
      <c r="P25">
        <v>-6.2442901796004611E-2</v>
      </c>
      <c r="Q25">
        <v>-0.12044211330431008</v>
      </c>
      <c r="R25">
        <v>-0.19639749439596435</v>
      </c>
      <c r="S25">
        <v>-0.18949972908049748</v>
      </c>
      <c r="T25">
        <v>-7.0334320588705729E-2</v>
      </c>
      <c r="U25">
        <v>2.521087708652274E-3</v>
      </c>
      <c r="V25">
        <v>-7.8388702608003971E-2</v>
      </c>
      <c r="W25">
        <v>6.5951009377349353E-5</v>
      </c>
      <c r="X25">
        <v>4.7632790384718703E-3</v>
      </c>
      <c r="Y25">
        <v>6.2919260907194777E-3</v>
      </c>
      <c r="Z25">
        <v>4.7466009547007164E-4</v>
      </c>
      <c r="AA25">
        <v>-1.8542243180722433E-3</v>
      </c>
    </row>
    <row r="26" spans="1:45">
      <c r="A26" s="517" t="s">
        <v>115</v>
      </c>
      <c r="B26" s="504">
        <f>B7</f>
        <v>1.4861047478234654E-2</v>
      </c>
      <c r="C26" s="504">
        <f>C7</f>
        <v>0.11711793269694903</v>
      </c>
      <c r="D26" s="504">
        <f>D7</f>
        <v>1.3716610159207084E-2</v>
      </c>
      <c r="E26" s="509">
        <f>'Final Portfolio'!J7*0.6</f>
        <v>7.8E-2</v>
      </c>
      <c r="F26" s="506">
        <f>F7</f>
        <v>2.7301231161964437E-2</v>
      </c>
      <c r="K26" s="227">
        <v>45244</v>
      </c>
      <c r="L26">
        <v>-6.9814404320184369E-3</v>
      </c>
      <c r="M26">
        <v>-5.0582413244487888E-2</v>
      </c>
      <c r="N26">
        <v>1.0725880691364265E-2</v>
      </c>
      <c r="O26">
        <v>-7.9301709839175796E-2</v>
      </c>
      <c r="P26">
        <v>-2.8147252468319915E-2</v>
      </c>
      <c r="Q26">
        <v>-0.10054580504984433</v>
      </c>
      <c r="R26">
        <v>-0.1583201756087638</v>
      </c>
      <c r="S26">
        <v>-0.13809398857086294</v>
      </c>
      <c r="T26">
        <v>-4.0800286195048635E-2</v>
      </c>
      <c r="U26">
        <v>-2.3382658038667084E-3</v>
      </c>
      <c r="V26">
        <v>-6.3100450044490788E-2</v>
      </c>
      <c r="W26">
        <v>4.5335836529815909E-5</v>
      </c>
      <c r="X26">
        <v>4.12011694877503E-3</v>
      </c>
      <c r="Y26">
        <v>5.7241061150137725E-3</v>
      </c>
      <c r="Z26">
        <v>-2.2787240024149923E-4</v>
      </c>
      <c r="AA26">
        <v>-2.1013256349526181E-3</v>
      </c>
    </row>
    <row r="27" spans="1:45">
      <c r="A27" s="517" t="s">
        <v>116</v>
      </c>
      <c r="B27" s="504">
        <f>B8</f>
        <v>-6.0242889637682952E-3</v>
      </c>
      <c r="C27" s="504">
        <f>C8</f>
        <v>9.5377039717726375E-2</v>
      </c>
      <c r="D27" s="504">
        <f>D8</f>
        <v>9.0967797053167539E-3</v>
      </c>
      <c r="E27" s="509">
        <f>'Final Portfolio'!J8*0.6</f>
        <v>0.06</v>
      </c>
      <c r="F27" s="506">
        <f>F8</f>
        <v>-0.18545210399253731</v>
      </c>
      <c r="K27" s="227">
        <v>45245</v>
      </c>
      <c r="L27">
        <v>2.607652054432686E-3</v>
      </c>
      <c r="M27">
        <v>-6.5271282344307915E-2</v>
      </c>
      <c r="N27">
        <v>1.9440527339619762E-2</v>
      </c>
      <c r="O27">
        <v>-7.0905712954564562E-2</v>
      </c>
      <c r="P27">
        <v>-2.8643784743751698E-2</v>
      </c>
      <c r="Q27">
        <v>-0.10059546535307883</v>
      </c>
      <c r="R27">
        <v>-0.11004979014467345</v>
      </c>
      <c r="S27">
        <v>-0.15175386471555039</v>
      </c>
      <c r="T27">
        <v>-2.6169069100585612E-2</v>
      </c>
      <c r="U27">
        <v>6.9131014783831365E-3</v>
      </c>
      <c r="V27">
        <v>-5.5825611684007861E-2</v>
      </c>
      <c r="W27">
        <v>6.1434488052396181E-5</v>
      </c>
      <c r="X27">
        <v>5.0144741916424724E-3</v>
      </c>
      <c r="Y27">
        <v>8.1191918947899171E-3</v>
      </c>
      <c r="Z27">
        <v>2.5896459595568188E-3</v>
      </c>
      <c r="AA27">
        <v>-3.0643962405078442E-3</v>
      </c>
    </row>
    <row r="28" spans="1:45">
      <c r="A28" s="517" t="s">
        <v>117</v>
      </c>
      <c r="B28" s="504">
        <f>B9</f>
        <v>3.019034477509467E-2</v>
      </c>
      <c r="C28" s="504">
        <f>C9</f>
        <v>0.10891346861915793</v>
      </c>
      <c r="D28" s="504">
        <f>D9</f>
        <v>1.1862143646656298E-2</v>
      </c>
      <c r="E28" s="509">
        <f>'Final Portfolio'!J9*0.6</f>
        <v>7.1999999999999995E-2</v>
      </c>
      <c r="F28" s="506">
        <f>F9</f>
        <v>0.17010532568211631</v>
      </c>
      <c r="K28" s="227">
        <v>45246</v>
      </c>
      <c r="L28">
        <v>-2.1480726270535887E-2</v>
      </c>
      <c r="M28">
        <v>-5.6060838071726592E-2</v>
      </c>
      <c r="N28">
        <v>1.3488394857880448E-2</v>
      </c>
      <c r="O28">
        <v>-8.7330250958743541E-2</v>
      </c>
      <c r="P28">
        <v>-7.0269308958688839E-2</v>
      </c>
      <c r="Q28">
        <v>-0.1118680666076509</v>
      </c>
      <c r="R28">
        <v>-0.20325377399710323</v>
      </c>
      <c r="S28">
        <v>-0.18164978040275634</v>
      </c>
      <c r="T28">
        <v>-5.7881501730599166E-2</v>
      </c>
      <c r="U28">
        <v>5.5333726756061005E-3</v>
      </c>
      <c r="V28">
        <v>-7.1552788744810039E-2</v>
      </c>
      <c r="W28">
        <v>6.0532151181533468E-5</v>
      </c>
      <c r="X28">
        <v>5.2688580653838125E-3</v>
      </c>
      <c r="Y28">
        <v>8.1235254805797873E-3</v>
      </c>
      <c r="Z28">
        <v>2.8280654068821584E-3</v>
      </c>
      <c r="AA28">
        <v>-2.0219695852045352E-3</v>
      </c>
    </row>
    <row r="29" spans="1:45">
      <c r="A29" s="517" t="s">
        <v>118</v>
      </c>
      <c r="B29" s="504">
        <f>B10</f>
        <v>-4.5266077774915106E-3</v>
      </c>
      <c r="C29" s="504">
        <f>C10</f>
        <v>8.355577209241824E-2</v>
      </c>
      <c r="D29" s="504">
        <f>D10</f>
        <v>6.9815670499601377E-3</v>
      </c>
      <c r="E29" s="509">
        <f>'Final Portfolio'!J10*0.6</f>
        <v>5.3999999999999999E-2</v>
      </c>
      <c r="F29" s="506">
        <f>F10</f>
        <v>-0.19376508763569245</v>
      </c>
      <c r="K29" s="227">
        <v>45247</v>
      </c>
      <c r="L29">
        <v>-4.9143677587344184E-2</v>
      </c>
      <c r="M29">
        <v>-8.1319859896049076E-2</v>
      </c>
      <c r="N29">
        <v>-1.6413900460427566E-2</v>
      </c>
      <c r="O29">
        <v>-0.12864866255239465</v>
      </c>
      <c r="P29">
        <v>-4.7998550547595796E-2</v>
      </c>
      <c r="Q29">
        <v>-0.13962999081759506</v>
      </c>
      <c r="R29">
        <v>-0.26014739735104125</v>
      </c>
      <c r="S29">
        <v>-0.22022888375336755</v>
      </c>
      <c r="T29">
        <v>-9.838896106958353E-2</v>
      </c>
      <c r="U29">
        <v>-3.6205478716572044E-2</v>
      </c>
      <c r="V29">
        <v>-0.10735898427492248</v>
      </c>
      <c r="W29">
        <v>7.5797262864485109E-5</v>
      </c>
      <c r="X29">
        <v>5.2054980657234773E-3</v>
      </c>
      <c r="Y29">
        <v>8.4069718526910975E-3</v>
      </c>
      <c r="Z29">
        <v>5.915422579206582E-3</v>
      </c>
      <c r="AA29">
        <v>3.3785863473843902E-4</v>
      </c>
    </row>
    <row r="30" spans="1:45">
      <c r="A30" s="517" t="s">
        <v>119</v>
      </c>
      <c r="B30" s="504">
        <f>B11</f>
        <v>7.0531494865411484E-3</v>
      </c>
      <c r="C30" s="504">
        <f>C11</f>
        <v>0.11338669778169562</v>
      </c>
      <c r="D30" s="504">
        <f>D11</f>
        <v>1.2856543233837578E-2</v>
      </c>
      <c r="E30" s="509">
        <f>'Final Portfolio'!J11*0.6</f>
        <v>0.06</v>
      </c>
      <c r="F30" s="506">
        <f>F11</f>
        <v>-4.0661156274250224E-2</v>
      </c>
      <c r="K30" s="227">
        <v>45251</v>
      </c>
      <c r="L30">
        <v>-2.370459046386043E-2</v>
      </c>
      <c r="M30">
        <v>-5.7791170714079708E-2</v>
      </c>
      <c r="N30">
        <v>7.4566068819602593E-3</v>
      </c>
      <c r="O30">
        <v>-0.10515520218109882</v>
      </c>
      <c r="P30">
        <v>-5.7919754359348895E-2</v>
      </c>
      <c r="Q30">
        <v>-0.10806658781401877</v>
      </c>
      <c r="R30">
        <v>-0.23295436222663382</v>
      </c>
      <c r="S30">
        <v>-0.17924323868305722</v>
      </c>
      <c r="T30">
        <v>-8.4467240301514007E-2</v>
      </c>
      <c r="U30">
        <v>-2.2215523132424427E-2</v>
      </c>
      <c r="V30">
        <v>-8.6778442341936837E-2</v>
      </c>
      <c r="W30">
        <v>7.8478228011939749E-5</v>
      </c>
      <c r="X30">
        <v>5.3975910908043209E-3</v>
      </c>
      <c r="Y30">
        <v>9.2626993929837941E-3</v>
      </c>
      <c r="Z30">
        <v>7.3478536148172818E-3</v>
      </c>
      <c r="AA30">
        <v>1.5823349290167927E-3</v>
      </c>
    </row>
    <row r="31" spans="1:45">
      <c r="A31" s="517" t="s">
        <v>120</v>
      </c>
      <c r="B31" s="504">
        <f>B12</f>
        <v>2.3928299304229191E-2</v>
      </c>
      <c r="C31" s="504">
        <f>C12</f>
        <v>9.2587211765903871E-2</v>
      </c>
      <c r="D31" s="504">
        <f>D12</f>
        <v>8.5723917825843293E-3</v>
      </c>
      <c r="E31" s="509">
        <f>'Final Portfolio'!J12*0.6</f>
        <v>6.6000000000000003E-2</v>
      </c>
      <c r="F31" s="506">
        <f>F12</f>
        <v>0.13246662628501288</v>
      </c>
      <c r="K31" s="227">
        <v>45252</v>
      </c>
      <c r="L31">
        <v>-7.3176422069770701E-3</v>
      </c>
      <c r="M31">
        <v>-5.5746645413380279E-2</v>
      </c>
      <c r="N31">
        <v>1.4689201203496594E-2</v>
      </c>
      <c r="O31">
        <v>-9.6950345496872051E-2</v>
      </c>
      <c r="P31">
        <v>-2.009604014869467E-2</v>
      </c>
      <c r="Q31">
        <v>-6.4790787534093494E-2</v>
      </c>
      <c r="R31">
        <v>-0.17325084537273974</v>
      </c>
      <c r="S31">
        <v>-0.16657341200535533</v>
      </c>
      <c r="T31">
        <v>-7.8113632810492819E-3</v>
      </c>
      <c r="U31">
        <v>-8.7800696017777471E-3</v>
      </c>
      <c r="V31">
        <v>-6.2382735211111331E-2</v>
      </c>
      <c r="W31">
        <v>8.3042777477377572E-5</v>
      </c>
      <c r="X31">
        <v>6.1719134678070216E-3</v>
      </c>
      <c r="Y31">
        <v>1.0398878758940163E-2</v>
      </c>
      <c r="Z31">
        <v>7.8191764214514004E-3</v>
      </c>
      <c r="AA31">
        <v>1.0816076140346739E-3</v>
      </c>
    </row>
    <row r="32" spans="1:45">
      <c r="A32" s="518" t="s">
        <v>47</v>
      </c>
      <c r="B32" s="504">
        <f>B13</f>
        <v>-6.0921690307066934E-4</v>
      </c>
      <c r="C32" s="504">
        <f>C13</f>
        <v>1.3616060381752395E-2</v>
      </c>
      <c r="D32" s="504">
        <f>D13</f>
        <v>1.8539710031952717E-4</v>
      </c>
      <c r="E32" s="509">
        <f>'Final Portfolio'!X3*0.4</f>
        <v>0.4</v>
      </c>
      <c r="F32" s="506">
        <f>F13</f>
        <v>-6.8624639963273185E-2</v>
      </c>
      <c r="K32" s="227">
        <v>45254</v>
      </c>
      <c r="L32">
        <v>6.9254969205676739E-2</v>
      </c>
      <c r="M32">
        <v>-2.2391270134204631E-2</v>
      </c>
      <c r="N32">
        <v>4.5759663388761695E-2</v>
      </c>
      <c r="O32">
        <v>-7.4407150502789079E-2</v>
      </c>
      <c r="P32">
        <v>3.283901817882743E-2</v>
      </c>
      <c r="Q32">
        <v>3.3563891400957471E-3</v>
      </c>
      <c r="R32">
        <v>-0.13756198214375195</v>
      </c>
      <c r="S32">
        <v>-0.1607221473105985</v>
      </c>
      <c r="T32">
        <v>5.4888355672521455E-2</v>
      </c>
      <c r="U32">
        <v>1.4124684799624303E-2</v>
      </c>
      <c r="V32">
        <v>-3.5779964732665273E-2</v>
      </c>
      <c r="W32">
        <v>9.11871170780018E-5</v>
      </c>
      <c r="X32">
        <v>5.6008101496980364E-3</v>
      </c>
      <c r="Y32">
        <v>9.6994300115648066E-3</v>
      </c>
      <c r="Z32">
        <v>9.5126610196530261E-3</v>
      </c>
      <c r="AA32">
        <v>3.2611389323059597E-3</v>
      </c>
    </row>
    <row r="33" spans="1:27">
      <c r="A33" s="518" t="s">
        <v>48</v>
      </c>
      <c r="B33" s="504">
        <f>B14</f>
        <v>-1.8400955292506493E-3</v>
      </c>
      <c r="C33" s="504">
        <f>C14</f>
        <v>3.3063362989808498E-2</v>
      </c>
      <c r="D33" s="504">
        <f>D14</f>
        <v>1.0931859721958381E-3</v>
      </c>
      <c r="E33" s="509">
        <f>'Final Portfolio'!X4*0.4</f>
        <v>0</v>
      </c>
      <c r="F33" s="506">
        <f>F14</f>
        <v>-6.5488676038893981E-2</v>
      </c>
      <c r="K33" s="227">
        <v>45258</v>
      </c>
      <c r="L33">
        <v>0.11245346174015046</v>
      </c>
      <c r="M33">
        <v>-2.6711802387426563E-2</v>
      </c>
      <c r="N33">
        <v>2.6176676220511896E-2</v>
      </c>
      <c r="O33">
        <v>-0.1877389221118419</v>
      </c>
      <c r="P33">
        <v>-6.7002164369788977E-3</v>
      </c>
      <c r="Q33">
        <v>-4.884235415076308E-2</v>
      </c>
      <c r="R33">
        <v>-0.19707786330758539</v>
      </c>
      <c r="S33">
        <v>-0.21762392009423734</v>
      </c>
      <c r="T33">
        <v>1.6502991440620923E-2</v>
      </c>
      <c r="U33">
        <v>-2.4959104304553122E-2</v>
      </c>
      <c r="V33">
        <v>-6.6780548310307511E-2</v>
      </c>
      <c r="W33">
        <v>1.0115090815724119E-4</v>
      </c>
      <c r="X33">
        <v>5.0892305848024774E-3</v>
      </c>
      <c r="Y33">
        <v>7.9951094561970856E-3</v>
      </c>
      <c r="Z33">
        <v>7.3567604357263044E-3</v>
      </c>
      <c r="AA33">
        <v>2.5859684605851149E-3</v>
      </c>
    </row>
    <row r="34" spans="1:27">
      <c r="A34" s="518" t="s">
        <v>49</v>
      </c>
      <c r="B34" s="504">
        <f>B15</f>
        <v>-3.5935093044779736E-3</v>
      </c>
      <c r="C34" s="504">
        <f>C15</f>
        <v>4.2957024697022263E-2</v>
      </c>
      <c r="D34" s="504">
        <f>D15</f>
        <v>1.8453059708205806E-3</v>
      </c>
      <c r="E34" s="509">
        <f>'Final Portfolio'!X5*0.4</f>
        <v>0</v>
      </c>
      <c r="F34" s="506">
        <f>F15</f>
        <v>-9.1223488369176792E-2</v>
      </c>
      <c r="K34" s="227">
        <v>45259</v>
      </c>
      <c r="L34">
        <v>0.13022088926961328</v>
      </c>
      <c r="M34">
        <v>-2.5735201985587229E-2</v>
      </c>
      <c r="N34">
        <v>8.229468791897232E-3</v>
      </c>
      <c r="O34">
        <v>-0.1950881024897449</v>
      </c>
      <c r="P34">
        <v>1.0404680334874881E-3</v>
      </c>
      <c r="Q34">
        <v>-3.3973672380439447E-2</v>
      </c>
      <c r="R34">
        <v>-0.16141447125240252</v>
      </c>
      <c r="S34">
        <v>-0.21406392082500345</v>
      </c>
      <c r="T34">
        <v>1.664156764007238E-2</v>
      </c>
      <c r="U34">
        <v>1.1376194544500277E-2</v>
      </c>
      <c r="V34">
        <v>-5.874057480868107E-2</v>
      </c>
      <c r="W34">
        <v>9.3056486764255529E-5</v>
      </c>
      <c r="X34">
        <v>4.447992309022022E-3</v>
      </c>
      <c r="Y34">
        <v>7.1451295012514822E-3</v>
      </c>
      <c r="Z34">
        <v>7.5958188205600191E-3</v>
      </c>
      <c r="AA34">
        <v>2.5025854914560216E-3</v>
      </c>
    </row>
    <row r="35" spans="1:27">
      <c r="A35" s="518" t="s">
        <v>50</v>
      </c>
      <c r="B35" s="504">
        <f>B16</f>
        <v>-7.0387574293355841E-3</v>
      </c>
      <c r="C35" s="504">
        <f>C16</f>
        <v>5.1817340732667326E-2</v>
      </c>
      <c r="D35" s="504">
        <f>D16</f>
        <v>2.6850368006053446E-3</v>
      </c>
      <c r="E35" s="509">
        <f>'Final Portfolio'!X6*0.4</f>
        <v>0</v>
      </c>
      <c r="F35" s="506">
        <f>F16</f>
        <v>-0.14211338643703103</v>
      </c>
      <c r="K35" s="227">
        <v>45260</v>
      </c>
      <c r="L35">
        <v>0.11894706451706093</v>
      </c>
      <c r="M35">
        <v>-2.3959136836653204E-2</v>
      </c>
      <c r="N35">
        <v>7.8722303740422772E-3</v>
      </c>
      <c r="O35">
        <v>-0.19193095364760265</v>
      </c>
      <c r="P35">
        <v>1.6243120103620647E-2</v>
      </c>
      <c r="Q35">
        <v>-3.8184661460153625E-2</v>
      </c>
      <c r="R35">
        <v>-0.16566652745231461</v>
      </c>
      <c r="S35">
        <v>-0.22132480200917345</v>
      </c>
      <c r="T35">
        <v>7.8188462378334184E-2</v>
      </c>
      <c r="U35">
        <v>-5.3824288213909013E-3</v>
      </c>
      <c r="V35">
        <v>-5.0580058509866313E-2</v>
      </c>
      <c r="W35">
        <v>7.5119511029810547E-5</v>
      </c>
      <c r="X35">
        <v>4.7047256507341496E-3</v>
      </c>
      <c r="Y35">
        <v>7.9951094561970856E-3</v>
      </c>
      <c r="Z35">
        <v>8.0710367684230563E-3</v>
      </c>
      <c r="AA35">
        <v>2.1640399459603474E-3</v>
      </c>
    </row>
    <row r="36" spans="1:27" ht="16.2" thickBot="1">
      <c r="A36" s="518" t="s">
        <v>51</v>
      </c>
      <c r="B36" s="504">
        <f>B17</f>
        <v>-8.139780614957846E-3</v>
      </c>
      <c r="C36" s="504">
        <f>C17</f>
        <v>6.1322618832949337E-2</v>
      </c>
      <c r="D36" s="504">
        <f>D17</f>
        <v>3.7604635805311929E-3</v>
      </c>
      <c r="E36" s="509">
        <f>'Final Portfolio'!X7*0.4</f>
        <v>0</v>
      </c>
      <c r="F36" s="506">
        <f>F17</f>
        <v>-0.1380397822924484</v>
      </c>
      <c r="K36" s="227">
        <v>45261</v>
      </c>
      <c r="L36">
        <v>0.13633189820521796</v>
      </c>
      <c r="M36">
        <v>-1.2139655237213517E-2</v>
      </c>
      <c r="N36">
        <v>2.9007189019912727E-2</v>
      </c>
      <c r="O36">
        <v>-0.18640572585618048</v>
      </c>
      <c r="P36">
        <v>2.3852720229614634E-2</v>
      </c>
      <c r="Q36">
        <v>-3.1514651020833707E-2</v>
      </c>
      <c r="R36">
        <v>-0.17466983555184104</v>
      </c>
      <c r="S36">
        <v>-0.21424554796118853</v>
      </c>
      <c r="T36">
        <v>9.5935964900901033E-2</v>
      </c>
      <c r="U36">
        <v>3.4483607553131561E-2</v>
      </c>
      <c r="V36">
        <v>-4.0603441089549677E-2</v>
      </c>
      <c r="W36">
        <v>5.6271380500238749E-5</v>
      </c>
      <c r="X36">
        <v>5.0243259350428483E-3</v>
      </c>
      <c r="Y36">
        <v>1.0552278602274168E-2</v>
      </c>
      <c r="Z36">
        <v>1.1676039300521697E-2</v>
      </c>
      <c r="AA36">
        <v>2.7462518125345075E-3</v>
      </c>
    </row>
    <row r="37" spans="1:27" ht="18.600000000000001" thickBot="1">
      <c r="A37" s="520" t="s">
        <v>233</v>
      </c>
      <c r="B37" s="521">
        <f>SUMPRODUCT(B22:B36,E22:E36)</f>
        <v>5.7436432003294506E-3</v>
      </c>
      <c r="C37" s="522" cm="1">
        <f t="array" ref="C37">SQRT(MMULT(MMULT(TRANSPOSE(E22:E36),$L$2:$Z$16),E22:E36))</f>
        <v>5.0479770525096231E-2</v>
      </c>
      <c r="D37" s="523">
        <f>C37^2</f>
        <v>2.5482072322663744E-3</v>
      </c>
      <c r="E37" s="524">
        <f>SUM(E22:E36)</f>
        <v>1</v>
      </c>
      <c r="F37" s="525">
        <f>(B37-$I$3)/C37</f>
        <v>-0.11727352288955595</v>
      </c>
      <c r="K37" s="227">
        <v>45265</v>
      </c>
      <c r="L37">
        <v>0.18953511849173199</v>
      </c>
      <c r="M37">
        <v>7.6998735729425314E-3</v>
      </c>
      <c r="N37">
        <v>4.698243909464439E-2</v>
      </c>
      <c r="O37">
        <v>-0.15785132824597053</v>
      </c>
      <c r="P37">
        <v>6.772697917639485E-2</v>
      </c>
      <c r="Q37">
        <v>-2.202606093796947E-3</v>
      </c>
      <c r="R37">
        <v>-0.11212602893714288</v>
      </c>
      <c r="S37">
        <v>-0.13481995460416726</v>
      </c>
      <c r="T37">
        <v>0.11543927521706851</v>
      </c>
      <c r="U37">
        <v>3.8092378087571203E-2</v>
      </c>
      <c r="V37">
        <v>-1.5977789441016983E-2</v>
      </c>
      <c r="W37">
        <v>7.0706725254343327E-5</v>
      </c>
      <c r="X37">
        <v>5.9211956419391162E-3</v>
      </c>
      <c r="Y37">
        <v>1.1404279503344406E-2</v>
      </c>
      <c r="Z37">
        <v>1.434178144159751E-2</v>
      </c>
      <c r="AA37">
        <v>4.0018389733096167E-3</v>
      </c>
    </row>
    <row r="38" spans="1:27">
      <c r="A38" s="400"/>
      <c r="B38" s="400"/>
      <c r="C38" s="400"/>
      <c r="D38" s="400"/>
      <c r="E38" s="400"/>
      <c r="F38" s="400"/>
      <c r="K38" s="227">
        <v>45266</v>
      </c>
      <c r="L38">
        <v>0.28488399430979139</v>
      </c>
      <c r="M38">
        <v>4.4050653674967612E-2</v>
      </c>
      <c r="N38">
        <v>5.0017212076633677E-2</v>
      </c>
      <c r="O38">
        <v>-0.14055241446104577</v>
      </c>
      <c r="P38">
        <v>7.379474057058992E-2</v>
      </c>
      <c r="Q38">
        <v>2.7899763336796134E-2</v>
      </c>
      <c r="R38">
        <v>-8.5629753697902627E-2</v>
      </c>
      <c r="S38">
        <v>-0.11003099294570604</v>
      </c>
      <c r="T38">
        <v>0.1796592062276707</v>
      </c>
      <c r="U38">
        <v>0.12489452345381608</v>
      </c>
      <c r="V38">
        <v>1.7188713765389923E-2</v>
      </c>
      <c r="W38">
        <v>7.0666160062098061E-5</v>
      </c>
      <c r="X38">
        <v>5.3411962219352049E-3</v>
      </c>
      <c r="Y38">
        <v>1.111338656874487E-2</v>
      </c>
      <c r="Z38">
        <v>1.360625648101293E-2</v>
      </c>
      <c r="AA38">
        <v>3.4927642547300558E-3</v>
      </c>
    </row>
    <row r="39" spans="1:27">
      <c r="A39" s="400"/>
      <c r="B39" s="400"/>
      <c r="C39" s="400"/>
      <c r="D39" s="400"/>
      <c r="E39" s="400"/>
      <c r="F39" s="400"/>
      <c r="K39" s="227">
        <v>45267</v>
      </c>
      <c r="L39">
        <v>0.32160433751684048</v>
      </c>
      <c r="M39">
        <v>6.7968272043820152E-2</v>
      </c>
      <c r="N39">
        <v>8.3613197644312964E-2</v>
      </c>
      <c r="O39">
        <v>-0.1169000918371927</v>
      </c>
      <c r="P39">
        <v>8.8062209695281043E-2</v>
      </c>
      <c r="Q39">
        <v>6.5790615938644117E-2</v>
      </c>
      <c r="R39">
        <v>2.2688898525241995E-2</v>
      </c>
      <c r="S39">
        <v>-0.11085103851999042</v>
      </c>
      <c r="T39">
        <v>0.18503169590706434</v>
      </c>
      <c r="U39">
        <v>0.14014159424247391</v>
      </c>
      <c r="V39">
        <v>3.160593831925089E-2</v>
      </c>
      <c r="W39">
        <v>-1.2587781156091797E-5</v>
      </c>
      <c r="X39">
        <v>3.9909980180329032E-3</v>
      </c>
      <c r="Y39">
        <v>1.0679685673883854E-2</v>
      </c>
      <c r="Z39">
        <v>1.0439998749924692E-2</v>
      </c>
      <c r="AA39">
        <v>2.3066294694602547E-3</v>
      </c>
    </row>
    <row r="40" spans="1:27" ht="18">
      <c r="A40" s="519" t="s">
        <v>16367</v>
      </c>
      <c r="B40" s="519"/>
      <c r="C40" s="519"/>
      <c r="D40" s="519"/>
      <c r="E40" s="519"/>
      <c r="F40" s="519"/>
      <c r="K40" s="227">
        <v>45268</v>
      </c>
      <c r="L40">
        <v>0.20190387878116178</v>
      </c>
      <c r="M40">
        <v>6.1302377345858729E-2</v>
      </c>
      <c r="N40">
        <v>7.5951484227499644E-2</v>
      </c>
      <c r="O40">
        <v>-0.11526370838521323</v>
      </c>
      <c r="P40">
        <v>9.5136111186118685E-2</v>
      </c>
      <c r="Q40">
        <v>8.0530950908251034E-2</v>
      </c>
      <c r="R40">
        <v>7.2682391901315951E-2</v>
      </c>
      <c r="S40">
        <v>-5.0403144946666832E-2</v>
      </c>
      <c r="T40">
        <v>0.2175555427233262</v>
      </c>
      <c r="U40">
        <v>6.2547398441876678E-2</v>
      </c>
      <c r="V40">
        <v>3.9244161277997722E-2</v>
      </c>
      <c r="W40">
        <v>-8.1262616100111468E-6</v>
      </c>
      <c r="X40">
        <v>2.7180711736811622E-3</v>
      </c>
      <c r="Y40">
        <v>6.4244089090924718E-3</v>
      </c>
      <c r="Z40">
        <v>7.0919911436058136E-3</v>
      </c>
      <c r="AA40">
        <v>1.5724462104602472E-3</v>
      </c>
    </row>
    <row r="41" spans="1:27">
      <c r="A41" s="503" t="s">
        <v>16353</v>
      </c>
      <c r="B41" s="503" t="s">
        <v>16354</v>
      </c>
      <c r="C41" s="503" t="s">
        <v>16355</v>
      </c>
      <c r="D41" s="503" t="s">
        <v>16356</v>
      </c>
      <c r="E41" s="503" t="s">
        <v>16357</v>
      </c>
      <c r="F41" s="503" t="s">
        <v>16358</v>
      </c>
      <c r="K41" s="227">
        <v>45272</v>
      </c>
      <c r="L41">
        <v>0.14549095565872516</v>
      </c>
      <c r="M41">
        <v>5.246039623328589E-2</v>
      </c>
      <c r="N41">
        <v>3.679568629561103E-2</v>
      </c>
      <c r="O41">
        <v>-0.12337049776969651</v>
      </c>
      <c r="P41">
        <v>6.3108935466095903E-2</v>
      </c>
      <c r="Q41">
        <v>5.2257652501919181E-2</v>
      </c>
      <c r="R41">
        <v>5.9958575536389135E-2</v>
      </c>
      <c r="S41">
        <v>-5.146465694122767E-2</v>
      </c>
      <c r="T41">
        <v>0.18220893270145863</v>
      </c>
      <c r="U41">
        <v>2.5582608220779006E-2</v>
      </c>
      <c r="V41">
        <v>2.6114375102462211E-2</v>
      </c>
      <c r="W41">
        <v>2.5353488279674957E-6</v>
      </c>
      <c r="X41">
        <v>2.399932278873342E-3</v>
      </c>
      <c r="Y41">
        <v>5.8576346449697317E-3</v>
      </c>
      <c r="Z41">
        <v>6.3656597826497133E-3</v>
      </c>
      <c r="AA41">
        <v>1.1472937188125316E-3</v>
      </c>
    </row>
    <row r="42" spans="1:27">
      <c r="A42" s="251" t="s">
        <v>111</v>
      </c>
      <c r="B42" s="504">
        <f>B22</f>
        <v>-7.0452096516766434E-3</v>
      </c>
      <c r="C42" s="504">
        <f t="shared" ref="C42:D42" si="2">C22</f>
        <v>0.15140604334271676</v>
      </c>
      <c r="D42" s="504">
        <f t="shared" si="2"/>
        <v>2.2923789960696623E-2</v>
      </c>
      <c r="E42" s="509">
        <f>'Final Portfolio'!K3*0.6</f>
        <v>0.312</v>
      </c>
      <c r="F42" s="506">
        <f>F22</f>
        <v>-0.12356701861491758</v>
      </c>
      <c r="K42" s="227">
        <v>45273</v>
      </c>
      <c r="L42">
        <v>0.11471782279967634</v>
      </c>
      <c r="M42">
        <v>8.4070941210183867E-2</v>
      </c>
      <c r="N42">
        <v>4.5154856107299302E-2</v>
      </c>
      <c r="O42">
        <v>-0.10177327752724359</v>
      </c>
      <c r="P42">
        <v>8.8608546012262132E-2</v>
      </c>
      <c r="Q42">
        <v>8.3922173301440819E-2</v>
      </c>
      <c r="R42">
        <v>0.11983270235835783</v>
      </c>
      <c r="S42">
        <v>-1.7806284919597536E-2</v>
      </c>
      <c r="T42">
        <v>0.21126615194155837</v>
      </c>
      <c r="U42">
        <v>3.2462534296294691E-2</v>
      </c>
      <c r="V42">
        <v>4.7210705356099544E-2</v>
      </c>
      <c r="W42">
        <v>1.6775929714467316E-5</v>
      </c>
      <c r="X42">
        <v>2.0840761177270844E-3</v>
      </c>
      <c r="Y42">
        <v>5.154794913479979E-3</v>
      </c>
      <c r="Z42">
        <v>4.7018867229535327E-3</v>
      </c>
      <c r="AA42">
        <v>7.3493462015897769E-4</v>
      </c>
    </row>
    <row r="43" spans="1:27">
      <c r="A43" s="251" t="s">
        <v>112</v>
      </c>
      <c r="B43" s="504">
        <f t="shared" ref="B43:D43" si="3">B23</f>
        <v>1.1421897554182455E-2</v>
      </c>
      <c r="C43" s="504">
        <f t="shared" si="3"/>
        <v>8.6361062912419073E-2</v>
      </c>
      <c r="D43" s="504">
        <f t="shared" si="3"/>
        <v>7.4582331873628057E-3</v>
      </c>
      <c r="E43" s="509">
        <f>'Final Portfolio'!K4*0.6</f>
        <v>1.7999999999999999E-2</v>
      </c>
      <c r="F43" s="506">
        <f t="shared" ref="F43:F56" si="4">F23</f>
        <v>-2.7985548362981561E-3</v>
      </c>
      <c r="K43" s="227">
        <v>45274</v>
      </c>
      <c r="L43">
        <v>8.1815522447673969E-2</v>
      </c>
      <c r="M43">
        <v>5.1930951072582478E-2</v>
      </c>
      <c r="N43">
        <v>2.4039700701575906E-2</v>
      </c>
      <c r="O43">
        <v>-0.11887081147412866</v>
      </c>
      <c r="P43">
        <v>6.3715009310578094E-2</v>
      </c>
      <c r="Q43">
        <v>6.7081863464731231E-2</v>
      </c>
      <c r="R43">
        <v>9.1719445156876994E-2</v>
      </c>
      <c r="S43">
        <v>-5.4791771685113143E-2</v>
      </c>
      <c r="T43">
        <v>0.2042292967829715</v>
      </c>
      <c r="U43">
        <v>3.7357674103072822E-3</v>
      </c>
      <c r="V43">
        <v>1.9761857350094652E-2</v>
      </c>
      <c r="W43">
        <v>1.2322144110807595E-5</v>
      </c>
      <c r="X43">
        <v>1.8934634064201479E-3</v>
      </c>
      <c r="Y43">
        <v>4.452231938370273E-3</v>
      </c>
      <c r="Z43">
        <v>4.2233472002378087E-3</v>
      </c>
      <c r="AA43">
        <v>6.4590417078852903E-4</v>
      </c>
    </row>
    <row r="44" spans="1:27">
      <c r="A44" s="251" t="s">
        <v>113</v>
      </c>
      <c r="B44" s="504">
        <f t="shared" ref="B44:D44" si="5">B24</f>
        <v>1.5485551975880196E-2</v>
      </c>
      <c r="C44" s="504">
        <f t="shared" si="5"/>
        <v>7.2924512849694131E-2</v>
      </c>
      <c r="D44" s="504">
        <f t="shared" si="5"/>
        <v>5.3179845743652051E-3</v>
      </c>
      <c r="E44" s="509">
        <f>'Final Portfolio'!K5*0.6</f>
        <v>1.7999999999999999E-2</v>
      </c>
      <c r="F44" s="506">
        <f t="shared" si="4"/>
        <v>5.2409925031571492E-2</v>
      </c>
      <c r="K44" s="227">
        <v>45275</v>
      </c>
      <c r="L44">
        <v>0.10755357827434751</v>
      </c>
      <c r="M44">
        <v>8.3715368246630048E-2</v>
      </c>
      <c r="N44">
        <v>3.155441139121884E-2</v>
      </c>
      <c r="O44">
        <v>-0.10009793030779941</v>
      </c>
      <c r="P44">
        <v>6.6166910853885194E-2</v>
      </c>
      <c r="Q44">
        <v>8.4395315768797344E-2</v>
      </c>
      <c r="R44">
        <v>9.0723032953400534E-2</v>
      </c>
      <c r="S44">
        <v>-3.467634352312584E-2</v>
      </c>
      <c r="T44">
        <v>0.2046134705230904</v>
      </c>
      <c r="U44">
        <v>3.1371590399618725E-2</v>
      </c>
      <c r="V44">
        <v>3.3042536557564881E-2</v>
      </c>
      <c r="W44">
        <v>9.2444879793638059E-5</v>
      </c>
      <c r="X44">
        <v>3.4077127339866404E-3</v>
      </c>
      <c r="Y44">
        <v>3.8903200016634585E-3</v>
      </c>
      <c r="Z44">
        <v>-4.5956806969124332E-4</v>
      </c>
      <c r="AA44">
        <v>-2.3786833378221387E-3</v>
      </c>
    </row>
    <row r="45" spans="1:27">
      <c r="A45" s="251" t="s">
        <v>114</v>
      </c>
      <c r="B45" s="504">
        <f t="shared" ref="B45:D45" si="6">B25</f>
        <v>6.6775934441695847E-3</v>
      </c>
      <c r="C45" s="504">
        <f t="shared" si="6"/>
        <v>7.5730781833657404E-2</v>
      </c>
      <c r="D45" s="504">
        <f t="shared" si="6"/>
        <v>5.7351513171370137E-3</v>
      </c>
      <c r="E45" s="509">
        <f>'Final Portfolio'!K6*0.6</f>
        <v>1.7999999999999999E-2</v>
      </c>
      <c r="F45" s="506">
        <f t="shared" si="4"/>
        <v>-6.583835739667912E-2</v>
      </c>
      <c r="K45" s="227">
        <v>45279</v>
      </c>
      <c r="L45">
        <v>0.13493142983651896</v>
      </c>
      <c r="M45">
        <v>6.0415241958028588E-2</v>
      </c>
      <c r="N45">
        <v>1.6559139113539234E-2</v>
      </c>
      <c r="O45">
        <v>-9.236281645242457E-2</v>
      </c>
      <c r="P45">
        <v>8.5386982251838536E-2</v>
      </c>
      <c r="Q45">
        <v>0.1172143725175432</v>
      </c>
      <c r="R45">
        <v>0.19640216498225091</v>
      </c>
      <c r="S45">
        <v>1.9587700929750075E-2</v>
      </c>
      <c r="T45">
        <v>0.27063005806225271</v>
      </c>
      <c r="U45">
        <v>1.534364352382183E-2</v>
      </c>
      <c r="V45">
        <v>3.7577474428899291E-2</v>
      </c>
      <c r="W45">
        <v>9.6944578400974521E-5</v>
      </c>
      <c r="X45">
        <v>3.5986007994103647E-3</v>
      </c>
      <c r="Y45">
        <v>4.1677424074387064E-3</v>
      </c>
      <c r="Z45">
        <v>3.9783979523901093E-3</v>
      </c>
      <c r="AA45">
        <v>7.1980900927128802E-4</v>
      </c>
    </row>
    <row r="46" spans="1:27">
      <c r="A46" s="251" t="s">
        <v>115</v>
      </c>
      <c r="B46" s="504">
        <f t="shared" ref="B46:D46" si="7">B26</f>
        <v>1.4861047478234654E-2</v>
      </c>
      <c r="C46" s="504">
        <f t="shared" si="7"/>
        <v>0.11711793269694903</v>
      </c>
      <c r="D46" s="504">
        <f t="shared" si="7"/>
        <v>1.3716610159207084E-2</v>
      </c>
      <c r="E46" s="509">
        <f>'Final Portfolio'!K7*0.6</f>
        <v>0.06</v>
      </c>
      <c r="F46" s="506">
        <f t="shared" si="4"/>
        <v>2.7301231161964437E-2</v>
      </c>
      <c r="K46" s="227">
        <v>45280</v>
      </c>
      <c r="L46">
        <v>0.15679992047292646</v>
      </c>
      <c r="M46">
        <v>4.196836783087108E-2</v>
      </c>
      <c r="N46">
        <v>8.8169306388957702E-3</v>
      </c>
      <c r="O46">
        <v>-7.0501688826906175E-2</v>
      </c>
      <c r="P46">
        <v>-2.0040063081272118E-2</v>
      </c>
      <c r="Q46">
        <v>0.12306485388762446</v>
      </c>
      <c r="R46">
        <v>0.20734872687512371</v>
      </c>
      <c r="S46">
        <v>-4.7332709602941545E-3</v>
      </c>
      <c r="T46">
        <v>0.26207058526523008</v>
      </c>
      <c r="U46">
        <v>1.1207897781327185E-2</v>
      </c>
      <c r="V46">
        <v>3.9427671406217432E-2</v>
      </c>
      <c r="W46">
        <v>4.1631929137326527E-5</v>
      </c>
      <c r="X46">
        <v>1.7009941750580301E-3</v>
      </c>
      <c r="Y46">
        <v>2.4952400700621676E-3</v>
      </c>
      <c r="Z46">
        <v>3.9735743500071098E-3</v>
      </c>
      <c r="AA46">
        <v>2.2218098743016831E-3</v>
      </c>
    </row>
    <row r="47" spans="1:27">
      <c r="A47" s="251" t="s">
        <v>116</v>
      </c>
      <c r="B47" s="504">
        <f t="shared" ref="B47:D47" si="8">B27</f>
        <v>-6.0242889637682952E-3</v>
      </c>
      <c r="C47" s="504">
        <f t="shared" si="8"/>
        <v>9.5377039717726375E-2</v>
      </c>
      <c r="D47" s="504">
        <f t="shared" si="8"/>
        <v>9.0967797053167539E-3</v>
      </c>
      <c r="E47" s="509">
        <f>'Final Portfolio'!K8*0.6-0.006</f>
        <v>0.03</v>
      </c>
      <c r="F47" s="506">
        <f t="shared" si="4"/>
        <v>-0.18545210399253731</v>
      </c>
      <c r="K47" s="227">
        <v>45281</v>
      </c>
      <c r="L47">
        <v>0.13263785015121821</v>
      </c>
      <c r="M47">
        <v>3.0830599210613686E-2</v>
      </c>
      <c r="N47">
        <v>-2.1618624523221275E-2</v>
      </c>
      <c r="O47">
        <v>-7.9405407682309373E-2</v>
      </c>
      <c r="P47">
        <v>1.7226720440592293E-2</v>
      </c>
      <c r="Q47">
        <v>9.8305257760772605E-2</v>
      </c>
      <c r="R47">
        <v>0.21217200535688516</v>
      </c>
      <c r="S47">
        <v>-2.6875539701976744E-3</v>
      </c>
      <c r="T47">
        <v>0.24512299806390245</v>
      </c>
      <c r="U47">
        <v>-6.444228792418967E-3</v>
      </c>
      <c r="V47">
        <v>3.1569587038397226E-2</v>
      </c>
      <c r="W47">
        <v>3.6295598008231046E-5</v>
      </c>
      <c r="X47">
        <v>1.9387805497718538E-4</v>
      </c>
      <c r="Y47">
        <v>-2.6031813303686105E-3</v>
      </c>
      <c r="Z47">
        <v>-5.0660049317002532E-3</v>
      </c>
      <c r="AA47">
        <v>8.4448974203725464E-5</v>
      </c>
    </row>
    <row r="48" spans="1:27">
      <c r="A48" s="251" t="s">
        <v>117</v>
      </c>
      <c r="B48" s="504">
        <f t="shared" ref="B48:D48" si="9">B28</f>
        <v>3.019034477509467E-2</v>
      </c>
      <c r="C48" s="504">
        <f t="shared" si="9"/>
        <v>0.10891346861915793</v>
      </c>
      <c r="D48" s="504">
        <f t="shared" si="9"/>
        <v>1.1862143646656298E-2</v>
      </c>
      <c r="E48" s="509">
        <f>'Final Portfolio'!K9*0.6</f>
        <v>4.8000000000000001E-2</v>
      </c>
      <c r="F48" s="506">
        <f t="shared" si="4"/>
        <v>0.17010532568211631</v>
      </c>
      <c r="K48" s="227">
        <v>45282</v>
      </c>
      <c r="L48">
        <v>0.12575355032851609</v>
      </c>
      <c r="M48">
        <v>1.996404234090219E-2</v>
      </c>
      <c r="N48">
        <v>-5.108694610565645E-2</v>
      </c>
      <c r="O48">
        <v>-9.9298254632275887E-2</v>
      </c>
      <c r="P48">
        <v>-8.2717613134457215E-3</v>
      </c>
      <c r="Q48">
        <v>7.8914699678164682E-2</v>
      </c>
      <c r="R48">
        <v>0.22420948643214197</v>
      </c>
      <c r="S48">
        <v>1.3193792836590425E-2</v>
      </c>
      <c r="T48">
        <v>0.1981734360949414</v>
      </c>
      <c r="U48">
        <v>-3.7249112532118663E-2</v>
      </c>
      <c r="V48">
        <v>9.7350903804170157E-3</v>
      </c>
      <c r="W48">
        <v>1.4080807411673532E-5</v>
      </c>
      <c r="X48">
        <v>-1.4919535061717218E-3</v>
      </c>
      <c r="Y48">
        <v>-5.1931863189606641E-3</v>
      </c>
      <c r="Z48">
        <v>-9.8416426436388395E-3</v>
      </c>
      <c r="AA48">
        <v>-1.860577422964598E-3</v>
      </c>
    </row>
    <row r="49" spans="1:27">
      <c r="A49" s="251" t="s">
        <v>118</v>
      </c>
      <c r="B49" s="504">
        <f t="shared" ref="B49:D49" si="10">B29</f>
        <v>-4.5266077774915106E-3</v>
      </c>
      <c r="C49" s="504">
        <f t="shared" si="10"/>
        <v>8.355577209241824E-2</v>
      </c>
      <c r="D49" s="504">
        <f t="shared" si="10"/>
        <v>6.9815670499601377E-3</v>
      </c>
      <c r="E49" s="509">
        <f>'Final Portfolio'!K10*0.6</f>
        <v>2.4E-2</v>
      </c>
      <c r="F49" s="506">
        <f t="shared" si="4"/>
        <v>-0.19376508763569245</v>
      </c>
      <c r="K49" s="227">
        <v>45286</v>
      </c>
      <c r="L49">
        <v>0.12399499681766966</v>
      </c>
      <c r="M49">
        <v>2.1198951711568027E-2</v>
      </c>
      <c r="N49">
        <v>-3.0013385307302909E-2</v>
      </c>
      <c r="O49">
        <v>-8.6914474404488476E-2</v>
      </c>
      <c r="P49">
        <v>-3.71235001312313E-2</v>
      </c>
      <c r="Q49">
        <v>7.9798195594547275E-2</v>
      </c>
      <c r="R49">
        <v>0.2175084689012132</v>
      </c>
      <c r="S49">
        <v>1.2766830243585305E-2</v>
      </c>
      <c r="T49">
        <v>0.2371905368397875</v>
      </c>
      <c r="U49">
        <v>5.1826822640019185E-3</v>
      </c>
      <c r="V49">
        <v>1.516903458981304E-2</v>
      </c>
      <c r="W49">
        <v>2.5375613705277717E-6</v>
      </c>
      <c r="X49">
        <v>-2.5526987758298851E-3</v>
      </c>
      <c r="Y49">
        <v>-6.2878003938175442E-3</v>
      </c>
      <c r="Z49">
        <v>-8.0479885167682678E-3</v>
      </c>
      <c r="AA49">
        <v>-1.1764107572144525E-3</v>
      </c>
    </row>
    <row r="50" spans="1:27">
      <c r="A50" s="251" t="s">
        <v>119</v>
      </c>
      <c r="B50" s="504">
        <f t="shared" ref="B50:D50" si="11">B30</f>
        <v>7.0531494865411484E-3</v>
      </c>
      <c r="C50" s="504">
        <f t="shared" si="11"/>
        <v>0.11338669778169562</v>
      </c>
      <c r="D50" s="504">
        <f t="shared" si="11"/>
        <v>1.2856543233837578E-2</v>
      </c>
      <c r="E50" s="509">
        <f>'Final Portfolio'!K11*0.6</f>
        <v>0.03</v>
      </c>
      <c r="F50" s="506">
        <f t="shared" si="4"/>
        <v>-4.0661156274250224E-2</v>
      </c>
      <c r="K50" s="227">
        <v>45287</v>
      </c>
      <c r="L50">
        <v>9.4947725092689991E-2</v>
      </c>
      <c r="M50">
        <v>3.7825879609818959E-2</v>
      </c>
      <c r="N50">
        <v>-1.257628809902045E-2</v>
      </c>
      <c r="O50">
        <v>4.9074634368907286E-2</v>
      </c>
      <c r="P50">
        <v>-1.0335682527642128E-2</v>
      </c>
      <c r="Q50">
        <v>0.11610459566721888</v>
      </c>
      <c r="R50">
        <v>0.28912616314421918</v>
      </c>
      <c r="S50">
        <v>8.5621423349188569E-2</v>
      </c>
      <c r="T50">
        <v>0.28208996137738751</v>
      </c>
      <c r="U50">
        <v>6.4357617239875597E-2</v>
      </c>
      <c r="V50">
        <v>5.4357807577982517E-2</v>
      </c>
      <c r="W50">
        <v>-2.6793796661232242E-5</v>
      </c>
      <c r="X50">
        <v>-8.0986051489904812E-4</v>
      </c>
      <c r="Y50">
        <v>-8.233107902392736E-4</v>
      </c>
      <c r="Z50">
        <v>7.0884154246704664E-4</v>
      </c>
      <c r="AA50">
        <v>1.9011931888665275E-3</v>
      </c>
    </row>
    <row r="51" spans="1:27">
      <c r="A51" s="251" t="s">
        <v>120</v>
      </c>
      <c r="B51" s="504">
        <f t="shared" ref="B51:D51" si="12">B31</f>
        <v>2.3928299304229191E-2</v>
      </c>
      <c r="C51" s="504">
        <f t="shared" si="12"/>
        <v>9.2587211765903871E-2</v>
      </c>
      <c r="D51" s="504">
        <f t="shared" si="12"/>
        <v>8.5723917825843293E-3</v>
      </c>
      <c r="E51" s="509">
        <f>'Final Portfolio'!K12*0.6</f>
        <v>4.2000000000000003E-2</v>
      </c>
      <c r="F51" s="506">
        <f t="shared" si="4"/>
        <v>0.13246662628501288</v>
      </c>
      <c r="K51" s="227">
        <v>45288</v>
      </c>
      <c r="L51">
        <v>6.4947446742939383E-2</v>
      </c>
      <c r="M51">
        <v>2.8843533892720631E-2</v>
      </c>
      <c r="N51">
        <v>-5.5575829165166457E-4</v>
      </c>
      <c r="O51">
        <v>4.9404788411119324E-2</v>
      </c>
      <c r="P51">
        <v>-3.3021549655892178E-2</v>
      </c>
      <c r="Q51">
        <v>-1.953845941110486E-2</v>
      </c>
      <c r="R51">
        <v>0.25146385099570362</v>
      </c>
      <c r="S51">
        <v>5.7941959236024222E-2</v>
      </c>
      <c r="T51">
        <v>0.25994699959716061</v>
      </c>
      <c r="U51">
        <v>3.7308491373151335E-2</v>
      </c>
      <c r="V51">
        <v>3.9489382668526793E-2</v>
      </c>
      <c r="W51">
        <v>-2.5802931527459134E-5</v>
      </c>
      <c r="X51">
        <v>-4.9578033440637068E-4</v>
      </c>
      <c r="Y51">
        <v>1.4460946497074159E-4</v>
      </c>
      <c r="Z51">
        <v>1.4146394833942553E-3</v>
      </c>
      <c r="AA51">
        <v>8.2743401633837059E-4</v>
      </c>
    </row>
    <row r="52" spans="1:27">
      <c r="A52" s="73" t="s">
        <v>47</v>
      </c>
      <c r="B52" s="504">
        <f t="shared" ref="B52:D52" si="13">B32</f>
        <v>-6.0921690307066934E-4</v>
      </c>
      <c r="C52" s="504">
        <f t="shared" si="13"/>
        <v>1.3616060381752395E-2</v>
      </c>
      <c r="D52" s="504">
        <f t="shared" si="13"/>
        <v>1.8539710031952717E-4</v>
      </c>
      <c r="E52" s="509">
        <f>'Final Portfolio'!Y3*0.4</f>
        <v>4.0000000000000001E-3</v>
      </c>
      <c r="F52" s="506">
        <f t="shared" si="4"/>
        <v>-6.8624639963273185E-2</v>
      </c>
      <c r="K52" s="227">
        <v>45289</v>
      </c>
      <c r="L52">
        <v>0.10915877640115855</v>
      </c>
      <c r="M52">
        <v>3.1812611138688697E-2</v>
      </c>
      <c r="N52">
        <v>7.3867614909987056E-3</v>
      </c>
      <c r="O52">
        <v>5.5514656474728238E-2</v>
      </c>
      <c r="P52">
        <v>-1.9558987573168284E-2</v>
      </c>
      <c r="Q52">
        <v>-6.3287928563904115E-3</v>
      </c>
      <c r="R52">
        <v>0.29713822957204189</v>
      </c>
      <c r="S52">
        <v>7.3418033602120431E-2</v>
      </c>
      <c r="T52">
        <v>0.21929852973481975</v>
      </c>
      <c r="U52">
        <v>6.8223771393145893E-2</v>
      </c>
      <c r="V52">
        <v>5.3843594276671777E-2</v>
      </c>
      <c r="W52">
        <v>4.311542250079156E-6</v>
      </c>
      <c r="X52">
        <v>5.1004406768166732E-4</v>
      </c>
      <c r="Y52">
        <v>1.255371737789279E-3</v>
      </c>
      <c r="Z52">
        <v>2.8303328401796187E-3</v>
      </c>
      <c r="AA52">
        <v>9.1104264415258179E-4</v>
      </c>
    </row>
    <row r="53" spans="1:27">
      <c r="A53" s="73" t="s">
        <v>48</v>
      </c>
      <c r="B53" s="504">
        <f t="shared" ref="B53:D53" si="14">B33</f>
        <v>-1.8400955292506493E-3</v>
      </c>
      <c r="C53" s="504">
        <f t="shared" si="14"/>
        <v>3.3063362989808498E-2</v>
      </c>
      <c r="D53" s="504">
        <f t="shared" si="14"/>
        <v>1.0931859721958381E-3</v>
      </c>
      <c r="E53" s="509">
        <f>'Final Portfolio'!Y4*0.4</f>
        <v>9.6000000000000002E-2</v>
      </c>
      <c r="F53" s="506">
        <f t="shared" si="4"/>
        <v>-6.5488676038893981E-2</v>
      </c>
      <c r="K53" s="227">
        <v>45301</v>
      </c>
      <c r="L53">
        <v>0.15418309475492409</v>
      </c>
      <c r="M53">
        <v>4.4727264283936675E-2</v>
      </c>
      <c r="N53">
        <v>1.913889534207136E-2</v>
      </c>
      <c r="O53">
        <v>8.0609293061290985E-2</v>
      </c>
      <c r="P53">
        <v>-1.5664523098698334E-2</v>
      </c>
      <c r="Q53">
        <v>1.5375138273688435E-2</v>
      </c>
      <c r="R53">
        <v>0.3076212819726562</v>
      </c>
      <c r="S53">
        <v>9.6775707552227114E-2</v>
      </c>
      <c r="T53">
        <v>0.22895201551220576</v>
      </c>
      <c r="U53">
        <v>6.7461370438521573E-2</v>
      </c>
      <c r="V53">
        <v>7.4318712290739428E-2</v>
      </c>
      <c r="W53">
        <v>-1.036049805613085E-6</v>
      </c>
      <c r="X53">
        <v>-2.4602529968537984E-4</v>
      </c>
      <c r="Y53">
        <v>-2.6207972941945674E-3</v>
      </c>
      <c r="Z53">
        <v>-3.7267642845086406E-3</v>
      </c>
      <c r="AA53">
        <v>-1.1260575058039616E-3</v>
      </c>
    </row>
    <row r="54" spans="1:27">
      <c r="A54" s="73" t="s">
        <v>49</v>
      </c>
      <c r="B54" s="504">
        <f t="shared" ref="B54:D54" si="15">B34</f>
        <v>-3.5935093044779736E-3</v>
      </c>
      <c r="C54" s="504">
        <f t="shared" si="15"/>
        <v>4.2957024697022263E-2</v>
      </c>
      <c r="D54" s="504">
        <f t="shared" si="15"/>
        <v>1.8453059708205806E-3</v>
      </c>
      <c r="E54" s="509">
        <f>'Final Portfolio'!Y5*0.4</f>
        <v>0.13200000000000001</v>
      </c>
      <c r="F54" s="506">
        <f t="shared" si="4"/>
        <v>-9.1223488369176792E-2</v>
      </c>
      <c r="K54" s="227">
        <v>45302</v>
      </c>
      <c r="L54">
        <v>0.20598593691791622</v>
      </c>
      <c r="M54">
        <v>4.9171213838491191E-2</v>
      </c>
      <c r="N54">
        <v>2.052679317856565E-2</v>
      </c>
      <c r="O54">
        <v>7.8430482191110859E-2</v>
      </c>
      <c r="P54">
        <v>-2.6708169427956029E-2</v>
      </c>
      <c r="Q54">
        <v>2.6927589105744797E-2</v>
      </c>
      <c r="R54">
        <v>0.30791711421248963</v>
      </c>
      <c r="S54">
        <v>0.10229089074857936</v>
      </c>
      <c r="T54">
        <v>0.23961301597306781</v>
      </c>
      <c r="U54">
        <v>6.7183303327948474E-2</v>
      </c>
      <c r="V54">
        <v>7.8290816827123508E-2</v>
      </c>
      <c r="W54">
        <v>-8.1744381917628601E-6</v>
      </c>
      <c r="X54">
        <v>-2.4381891466294173E-3</v>
      </c>
      <c r="Y54">
        <v>-4.1296713473318852E-3</v>
      </c>
      <c r="Z54">
        <v>-1.8652713702678951E-3</v>
      </c>
      <c r="AA54">
        <v>9.0680155494915449E-4</v>
      </c>
    </row>
    <row r="55" spans="1:27">
      <c r="A55" s="73" t="s">
        <v>50</v>
      </c>
      <c r="B55" s="504">
        <f t="shared" ref="B55:D55" si="16">B35</f>
        <v>-7.0387574293355841E-3</v>
      </c>
      <c r="C55" s="504">
        <f t="shared" si="16"/>
        <v>5.1817340732667326E-2</v>
      </c>
      <c r="D55" s="504">
        <f t="shared" si="16"/>
        <v>2.6850368006053446E-3</v>
      </c>
      <c r="E55" s="509">
        <f>'Final Portfolio'!Y6*0.4</f>
        <v>0.13200000000000001</v>
      </c>
      <c r="F55" s="506">
        <f t="shared" si="4"/>
        <v>-0.14211338643703103</v>
      </c>
      <c r="K55" s="227">
        <v>45303</v>
      </c>
      <c r="L55">
        <v>0.19352688434024823</v>
      </c>
      <c r="M55">
        <v>3.7357456233113796E-2</v>
      </c>
      <c r="N55">
        <v>-4.9519054596373069E-3</v>
      </c>
      <c r="O55">
        <v>8.3129164417822518E-2</v>
      </c>
      <c r="P55">
        <v>-4.7084960902601027E-3</v>
      </c>
      <c r="Q55">
        <v>2.9794540065149387E-2</v>
      </c>
      <c r="R55">
        <v>0.26095563660616999</v>
      </c>
      <c r="S55">
        <v>8.3845760729569535E-2</v>
      </c>
      <c r="T55">
        <v>0.21150760158330015</v>
      </c>
      <c r="U55">
        <v>5.4287924996560814E-2</v>
      </c>
      <c r="V55">
        <v>7.0609882423249101E-2</v>
      </c>
      <c r="W55">
        <v>-2.2415626069517719E-5</v>
      </c>
      <c r="X55">
        <v>-1.2499863879043519E-3</v>
      </c>
      <c r="Y55">
        <v>-1.5152099694897153E-3</v>
      </c>
      <c r="Z55">
        <v>1.8862437496803917E-3</v>
      </c>
      <c r="AA55">
        <v>1.3197102053208204E-3</v>
      </c>
    </row>
    <row r="56" spans="1:27" ht="16.2" thickBot="1">
      <c r="A56" s="73" t="s">
        <v>51</v>
      </c>
      <c r="B56" s="504">
        <f t="shared" ref="B56:D56" si="17">B36</f>
        <v>-8.139780614957846E-3</v>
      </c>
      <c r="C56" s="504">
        <f t="shared" si="17"/>
        <v>6.1322618832949337E-2</v>
      </c>
      <c r="D56" s="504">
        <f t="shared" si="17"/>
        <v>3.7604635805311929E-3</v>
      </c>
      <c r="E56" s="509">
        <f>'Final Portfolio'!Y7*0.4</f>
        <v>3.5999999999999997E-2</v>
      </c>
      <c r="F56" s="506">
        <f t="shared" si="4"/>
        <v>-0.1380397822924484</v>
      </c>
      <c r="K56" s="227">
        <v>45307</v>
      </c>
      <c r="L56">
        <v>0.16748085929726142</v>
      </c>
      <c r="M56">
        <v>4.6513329148115658E-2</v>
      </c>
      <c r="N56">
        <v>9.6891964824538102E-3</v>
      </c>
      <c r="O56">
        <v>8.0588203367448361E-2</v>
      </c>
      <c r="P56">
        <v>-3.4295601508346953E-3</v>
      </c>
      <c r="Q56">
        <v>3.9524945434952462E-2</v>
      </c>
      <c r="R56">
        <v>0.15539073485544994</v>
      </c>
      <c r="S56">
        <v>8.1595861497305383E-2</v>
      </c>
      <c r="T56">
        <v>0.19351396885663405</v>
      </c>
      <c r="U56">
        <v>6.0934489399625917E-2</v>
      </c>
      <c r="V56">
        <v>7.3175089915252164E-2</v>
      </c>
      <c r="W56">
        <v>-5.4891227287604229E-6</v>
      </c>
      <c r="X56">
        <v>-1.4357618618624527E-3</v>
      </c>
      <c r="Y56">
        <v>-1.9267536125284861E-3</v>
      </c>
      <c r="Z56">
        <v>6.0921690307066707E-6</v>
      </c>
      <c r="AA56">
        <v>2.5027888662775021E-4</v>
      </c>
    </row>
    <row r="57" spans="1:27" ht="18.600000000000001" thickBot="1">
      <c r="A57" s="520" t="s">
        <v>233</v>
      </c>
      <c r="B57" s="521">
        <f>SUMPRODUCT(B42:B56,E42:E56)</f>
        <v>-2.011367895095113E-4</v>
      </c>
      <c r="C57" s="522" cm="1">
        <f t="array" ref="C57">SQRT(MMULT(MMULT(TRANSPOSE(E42:E56),$L$2:$Z$16),E42:E56))</f>
        <v>6.1037242144593377E-2</v>
      </c>
      <c r="D57" s="523">
        <f>C57^2</f>
        <v>3.725544928617726E-3</v>
      </c>
      <c r="E57" s="524">
        <f>SUM(E42:E56)</f>
        <v>1.0000000000000002</v>
      </c>
      <c r="F57" s="525">
        <f>(B57-$I$3)/C57</f>
        <v>-0.19438493773795662</v>
      </c>
      <c r="K57" s="227">
        <v>45308</v>
      </c>
      <c r="L57">
        <v>0.14916572419641105</v>
      </c>
      <c r="M57">
        <v>1.8353477336440639E-2</v>
      </c>
      <c r="N57">
        <v>-7.2050561920841139E-3</v>
      </c>
      <c r="O57">
        <v>5.4238084161007991E-2</v>
      </c>
      <c r="P57">
        <v>-2.5191606734277082E-2</v>
      </c>
      <c r="Q57">
        <v>-1.0018923863406113E-3</v>
      </c>
      <c r="R57">
        <v>0.12467841839977464</v>
      </c>
      <c r="S57">
        <v>5.9839695395435245E-2</v>
      </c>
      <c r="T57">
        <v>0.13625414166715408</v>
      </c>
      <c r="U57">
        <v>3.2731104314644925E-2</v>
      </c>
      <c r="V57">
        <v>4.6221284488093858E-2</v>
      </c>
      <c r="W57">
        <v>-2.8260508925962139E-6</v>
      </c>
      <c r="X57">
        <v>-1.7484658381110999E-3</v>
      </c>
      <c r="Y57">
        <v>-2.7516470158273957E-3</v>
      </c>
      <c r="Z57">
        <v>-2.0932085704063689E-3</v>
      </c>
      <c r="AA57">
        <v>8.7161548577825135E-5</v>
      </c>
    </row>
    <row r="58" spans="1:27">
      <c r="K58" s="227">
        <v>45309</v>
      </c>
      <c r="L58">
        <v>0.11464562101950591</v>
      </c>
      <c r="M58">
        <v>-1.780201724984589E-2</v>
      </c>
      <c r="N58">
        <v>2.7593272720941919E-2</v>
      </c>
      <c r="O58">
        <v>5.1160656298490134E-2</v>
      </c>
      <c r="P58">
        <v>-3.0559196325479841E-2</v>
      </c>
      <c r="Q58">
        <v>-2.5935934711373433E-2</v>
      </c>
      <c r="R58">
        <v>0.11495441829180117</v>
      </c>
      <c r="S58">
        <v>2.2911502324458634E-2</v>
      </c>
      <c r="T58">
        <v>-1.2797398629825901E-2</v>
      </c>
      <c r="U58">
        <v>4.3147634766750258E-2</v>
      </c>
      <c r="V58">
        <v>4.7820448119656286E-2</v>
      </c>
      <c r="W58">
        <v>-4.1869461664737785E-5</v>
      </c>
      <c r="X58">
        <v>-2.3704462487488857E-3</v>
      </c>
      <c r="Y58">
        <v>-1.9283826386701369E-3</v>
      </c>
      <c r="Z58">
        <v>2.1247729566895067E-3</v>
      </c>
      <c r="AA58">
        <v>3.368786724089376E-3</v>
      </c>
    </row>
    <row r="59" spans="1:27">
      <c r="K59" s="227">
        <v>45310</v>
      </c>
      <c r="L59">
        <v>0.12746645808350143</v>
      </c>
      <c r="M59">
        <v>-6.5437332343240354E-2</v>
      </c>
      <c r="N59">
        <v>2.4596935585409208E-3</v>
      </c>
      <c r="O59">
        <v>3.0847254556150491E-2</v>
      </c>
      <c r="P59">
        <v>-4.3516768849864738E-2</v>
      </c>
      <c r="Q59">
        <v>-6.4511373318059104E-2</v>
      </c>
      <c r="R59">
        <v>5.1639840592774898E-2</v>
      </c>
      <c r="S59">
        <v>7.1227819328325906E-3</v>
      </c>
      <c r="T59">
        <v>-6.9576729335242865E-2</v>
      </c>
      <c r="U59">
        <v>1.7678824130894659E-2</v>
      </c>
      <c r="V59">
        <v>1.719734430032242E-2</v>
      </c>
      <c r="W59">
        <v>-7.1935850121625258E-5</v>
      </c>
      <c r="X59">
        <v>-1.8106391545746339E-3</v>
      </c>
      <c r="Y59">
        <v>6.0921690307066707E-6</v>
      </c>
      <c r="Z59">
        <v>-1.3992675588225039E-3</v>
      </c>
      <c r="AA59">
        <v>1.0113788844519607E-3</v>
      </c>
    </row>
    <row r="60" spans="1:27" ht="18.600000000000001" thickBot="1">
      <c r="A60" s="553" t="s">
        <v>16376</v>
      </c>
      <c r="B60" s="553"/>
      <c r="C60" s="553"/>
      <c r="D60" s="553"/>
      <c r="E60" s="553"/>
      <c r="F60" s="553"/>
      <c r="G60" s="553"/>
      <c r="H60" s="553"/>
      <c r="K60" s="227">
        <v>45314</v>
      </c>
      <c r="L60">
        <v>0.1138810474394558</v>
      </c>
      <c r="M60">
        <v>-7.4261214954706847E-2</v>
      </c>
      <c r="N60">
        <v>5.6395979825857312E-3</v>
      </c>
      <c r="O60">
        <v>1.6396839994765641E-2</v>
      </c>
      <c r="P60">
        <v>-5.7624079533567373E-2</v>
      </c>
      <c r="Q60">
        <v>-9.2179502769752383E-2</v>
      </c>
      <c r="R60">
        <v>8.4539151264970344E-3</v>
      </c>
      <c r="S60">
        <v>6.1867696636479855E-3</v>
      </c>
      <c r="T60">
        <v>-0.11616311539847837</v>
      </c>
      <c r="U60">
        <v>1.3242105031020239E-2</v>
      </c>
      <c r="V60">
        <v>4.6981840708768922E-3</v>
      </c>
      <c r="W60">
        <v>-8.248179022527199E-5</v>
      </c>
      <c r="X60">
        <v>-2.5571809215695377E-3</v>
      </c>
      <c r="Y60">
        <v>-1.9300136609976043E-3</v>
      </c>
      <c r="Z60">
        <v>9.4765233927543966E-4</v>
      </c>
      <c r="AA60">
        <v>1.7776226263389568E-3</v>
      </c>
    </row>
    <row r="61" spans="1:27" ht="62.4">
      <c r="A61" s="552" t="s">
        <v>16353</v>
      </c>
      <c r="B61" s="551" t="s">
        <v>16357</v>
      </c>
      <c r="C61" s="551" t="s">
        <v>16374</v>
      </c>
      <c r="D61" s="545" t="s">
        <v>16370</v>
      </c>
      <c r="E61" s="551" t="s">
        <v>16371</v>
      </c>
      <c r="F61" s="545" t="s">
        <v>16372</v>
      </c>
      <c r="G61" s="551" t="s">
        <v>16373</v>
      </c>
      <c r="H61" s="546" t="s">
        <v>16372</v>
      </c>
      <c r="K61" s="227">
        <v>45315</v>
      </c>
      <c r="L61">
        <v>6.2098697497455543E-2</v>
      </c>
      <c r="M61">
        <v>-0.11820274297140999</v>
      </c>
      <c r="N61">
        <v>-2.1294324619781868E-2</v>
      </c>
      <c r="O61">
        <v>-1.6079482411216553E-2</v>
      </c>
      <c r="P61">
        <v>-6.2723676529538211E-2</v>
      </c>
      <c r="Q61">
        <v>-0.12876413111731519</v>
      </c>
      <c r="R61">
        <v>-3.2200163599474564E-2</v>
      </c>
      <c r="S61">
        <v>-4.2072186104063568E-2</v>
      </c>
      <c r="T61">
        <v>-0.20864457873616774</v>
      </c>
      <c r="U61">
        <v>-3.8550377160114509E-2</v>
      </c>
      <c r="V61">
        <v>-3.25419125804179E-2</v>
      </c>
      <c r="W61">
        <v>-9.3128242025283543E-5</v>
      </c>
      <c r="X61">
        <v>-2.560019455763765E-3</v>
      </c>
      <c r="Y61">
        <v>-1.1021163445403507E-3</v>
      </c>
      <c r="Z61">
        <v>1.6547606646006182E-3</v>
      </c>
      <c r="AA61">
        <v>1.6023541821949755E-3</v>
      </c>
    </row>
    <row r="62" spans="1:27">
      <c r="A62" s="547" t="s">
        <v>111</v>
      </c>
      <c r="B62" s="505" cm="1">
        <f t="array" ref="B62:B76">E3:E17</f>
        <v>0.06</v>
      </c>
      <c r="C62" s="531">
        <f>AN2</f>
        <v>3.5038163653550781E-3</v>
      </c>
      <c r="D62" s="503">
        <f>C62/$AN$12</f>
        <v>0.89317660658184983</v>
      </c>
      <c r="E62" s="505" cm="1">
        <f t="array" ref="E62:E76">E22:E36</f>
        <v>0.06</v>
      </c>
      <c r="F62" s="503"/>
      <c r="G62" s="505" cm="1">
        <f t="array" ref="G62:G76">E42:E56</f>
        <v>0.312</v>
      </c>
      <c r="H62" s="548"/>
      <c r="K62" s="227">
        <v>45316</v>
      </c>
      <c r="L62">
        <v>2.8403198918423678E-2</v>
      </c>
      <c r="M62">
        <v>-0.12760984900379416</v>
      </c>
      <c r="N62">
        <v>-3.0074695346705371E-2</v>
      </c>
      <c r="O62">
        <v>-2.2249378091308517E-2</v>
      </c>
      <c r="P62">
        <v>-9.3307757459799537E-2</v>
      </c>
      <c r="Q62">
        <v>-0.14771902171486592</v>
      </c>
      <c r="R62">
        <v>-4.798958581620353E-2</v>
      </c>
      <c r="S62">
        <v>-5.6429628906573402E-2</v>
      </c>
      <c r="T62">
        <v>-0.22132494241884307</v>
      </c>
      <c r="U62">
        <v>-4.9522784464059173E-2</v>
      </c>
      <c r="V62">
        <v>-4.0109952499001025E-2</v>
      </c>
      <c r="W62">
        <v>-1.0288275787635611E-4</v>
      </c>
      <c r="X62">
        <v>-3.3690126005436107E-3</v>
      </c>
      <c r="Y62">
        <v>-2.758619521976779E-3</v>
      </c>
      <c r="Z62">
        <v>2.4144189416301447E-4</v>
      </c>
      <c r="AA62">
        <v>1.3564128000660598E-3</v>
      </c>
    </row>
    <row r="63" spans="1:27">
      <c r="A63" s="547" t="s">
        <v>112</v>
      </c>
      <c r="B63" s="505">
        <v>0.06</v>
      </c>
      <c r="C63" s="531">
        <f t="shared" ref="C63:C69" si="18">AN3</f>
        <v>3.8074653234231974E-3</v>
      </c>
      <c r="D63" s="503">
        <f t="shared" ref="D63:D74" si="19">C63/$AN$12</f>
        <v>0.97058138973232544</v>
      </c>
      <c r="E63" s="505">
        <v>5.3999999999999999E-2</v>
      </c>
      <c r="F63" s="503"/>
      <c r="G63" s="505">
        <v>1.7999999999999999E-2</v>
      </c>
      <c r="H63" s="548"/>
      <c r="K63" s="227">
        <v>45317</v>
      </c>
      <c r="L63">
        <v>3.7667956414564316E-2</v>
      </c>
      <c r="M63">
        <v>-7.0657586258126806E-2</v>
      </c>
      <c r="N63">
        <v>6.1560957206482358E-3</v>
      </c>
      <c r="O63">
        <v>-7.6367197211086443E-3</v>
      </c>
      <c r="P63">
        <v>-3.1617712482213199E-2</v>
      </c>
      <c r="Q63">
        <v>-0.12582690575952357</v>
      </c>
      <c r="R63">
        <v>-2.539672408235475E-2</v>
      </c>
      <c r="S63">
        <v>-2.9019938426144108E-2</v>
      </c>
      <c r="T63">
        <v>-0.1805567176625277</v>
      </c>
      <c r="U63">
        <v>-1.3201975933145711E-2</v>
      </c>
      <c r="V63">
        <v>-1.4903393349568656E-2</v>
      </c>
      <c r="W63">
        <v>-1.2925814944063116E-4</v>
      </c>
      <c r="X63">
        <v>-3.7403939038364764E-3</v>
      </c>
      <c r="Y63">
        <v>-2.4824074261099466E-3</v>
      </c>
      <c r="Z63">
        <v>-1.868999345746643E-3</v>
      </c>
      <c r="AA63">
        <v>1.0129642120516565E-3</v>
      </c>
    </row>
    <row r="64" spans="1:27">
      <c r="A64" s="547" t="s">
        <v>113</v>
      </c>
      <c r="B64" s="505">
        <v>0.06</v>
      </c>
      <c r="C64" s="531">
        <f t="shared" si="18"/>
        <v>3.6086874743018666E-3</v>
      </c>
      <c r="D64" s="503">
        <f t="shared" si="19"/>
        <v>0.91990986296587152</v>
      </c>
      <c r="E64" s="505">
        <v>4.8000000000000001E-2</v>
      </c>
      <c r="F64" s="503"/>
      <c r="G64" s="505">
        <v>1.7999999999999999E-2</v>
      </c>
      <c r="H64" s="548"/>
      <c r="K64" s="227">
        <v>45321</v>
      </c>
      <c r="L64">
        <v>6.8749758535504343E-2</v>
      </c>
      <c r="M64">
        <v>-6.0428714204139443E-2</v>
      </c>
      <c r="N64">
        <v>3.1070605966926679E-2</v>
      </c>
      <c r="O64">
        <v>7.3373178227885008E-3</v>
      </c>
      <c r="P64">
        <v>-2.9660332211562133E-2</v>
      </c>
      <c r="Q64">
        <v>-0.109188635626131</v>
      </c>
      <c r="R64">
        <v>-3.4762396732395465E-3</v>
      </c>
      <c r="S64">
        <v>-2.8814081778495725E-2</v>
      </c>
      <c r="T64">
        <v>-0.16486154492576335</v>
      </c>
      <c r="U64">
        <v>1.7558880652134776E-3</v>
      </c>
      <c r="V64">
        <v>-4.2147443453683549E-3</v>
      </c>
      <c r="W64">
        <v>-1.0648650307283043E-4</v>
      </c>
      <c r="X64">
        <v>-3.6769080020733181E-3</v>
      </c>
      <c r="Y64">
        <v>-4.8096139599927961E-3</v>
      </c>
      <c r="Z64">
        <v>-6.0383278471094247E-3</v>
      </c>
      <c r="AA64">
        <v>-1.5466213353070616E-3</v>
      </c>
    </row>
    <row r="65" spans="1:27">
      <c r="A65" s="547" t="s">
        <v>114</v>
      </c>
      <c r="B65" s="505">
        <v>0.06</v>
      </c>
      <c r="C65" s="531">
        <f t="shared" si="18"/>
        <v>3.589740182250395E-3</v>
      </c>
      <c r="D65" s="503">
        <f t="shared" si="19"/>
        <v>0.91507990721083188</v>
      </c>
      <c r="E65" s="505">
        <v>4.8000000000000001E-2</v>
      </c>
      <c r="F65" s="503"/>
      <c r="G65" s="505">
        <v>1.7999999999999999E-2</v>
      </c>
      <c r="H65" s="548"/>
      <c r="K65" s="227">
        <v>45322</v>
      </c>
      <c r="L65">
        <v>6.6046060499297385E-2</v>
      </c>
      <c r="M65">
        <v>-4.7256782401915685E-2</v>
      </c>
      <c r="N65">
        <v>5.1327987743024273E-2</v>
      </c>
      <c r="O65">
        <v>1.7884547294407846E-2</v>
      </c>
      <c r="P65">
        <v>-3.7993103272655669E-2</v>
      </c>
      <c r="Q65">
        <v>-0.11552590959956742</v>
      </c>
      <c r="R65">
        <v>-7.9088266563294624E-2</v>
      </c>
      <c r="S65">
        <v>-6.8008515837408606E-2</v>
      </c>
      <c r="T65">
        <v>-0.19928645152565286</v>
      </c>
      <c r="U65">
        <v>1.1801245805027553E-2</v>
      </c>
      <c r="V65">
        <v>-5.9740361524502524E-3</v>
      </c>
      <c r="W65">
        <v>-1.5010267742181869E-4</v>
      </c>
      <c r="X65">
        <v>-4.1715458917531813E-3</v>
      </c>
      <c r="Y65">
        <v>-2.6199676935349317E-3</v>
      </c>
      <c r="Z65">
        <v>-9.3278917310389987E-4</v>
      </c>
      <c r="AA65">
        <v>-3.2419790389553592E-4</v>
      </c>
    </row>
    <row r="66" spans="1:27">
      <c r="A66" s="547" t="s">
        <v>115</v>
      </c>
      <c r="B66" s="505">
        <v>0.06</v>
      </c>
      <c r="C66" s="531">
        <f t="shared" si="18"/>
        <v>5.4978991214329137E-3</v>
      </c>
      <c r="D66" s="503">
        <f t="shared" si="19"/>
        <v>1.4014989281874486</v>
      </c>
      <c r="E66" s="505">
        <v>7.8E-2</v>
      </c>
      <c r="F66" s="503"/>
      <c r="G66" s="505">
        <v>0.06</v>
      </c>
      <c r="H66" s="548"/>
      <c r="K66" s="227">
        <v>45323</v>
      </c>
      <c r="L66">
        <v>4.9716440524768965E-2</v>
      </c>
      <c r="M66">
        <v>-4.6218671912614438E-2</v>
      </c>
      <c r="N66">
        <v>4.9130590708552302E-2</v>
      </c>
      <c r="O66">
        <v>2.0706819629053167E-3</v>
      </c>
      <c r="P66">
        <v>-3.4003376318284949E-2</v>
      </c>
      <c r="Q66">
        <v>-0.12354023536364243</v>
      </c>
      <c r="R66">
        <v>-7.8015689421041673E-2</v>
      </c>
      <c r="S66">
        <v>-4.4116963518261741E-2</v>
      </c>
      <c r="T66">
        <v>-0.21263380461755146</v>
      </c>
      <c r="U66">
        <v>1.6189258687581629E-3</v>
      </c>
      <c r="V66">
        <v>-3.2219185116963596E-3</v>
      </c>
      <c r="W66">
        <v>-1.3786261327080416E-4</v>
      </c>
      <c r="X66">
        <v>-4.7252019505942726E-3</v>
      </c>
      <c r="Y66">
        <v>-4.266858347672502E-3</v>
      </c>
      <c r="Z66">
        <v>-3.729729452070753E-3</v>
      </c>
      <c r="AA66">
        <v>-4.1186773586364698E-3</v>
      </c>
    </row>
    <row r="67" spans="1:27">
      <c r="A67" s="547" t="s">
        <v>116</v>
      </c>
      <c r="B67" s="505">
        <v>0.06</v>
      </c>
      <c r="C67" s="531">
        <f t="shared" si="18"/>
        <v>4.0104374521046319E-3</v>
      </c>
      <c r="D67" s="503">
        <f t="shared" si="19"/>
        <v>1.0223221027785145</v>
      </c>
      <c r="E67" s="505">
        <v>0.06</v>
      </c>
      <c r="F67" s="503"/>
      <c r="G67" s="505">
        <v>0.03</v>
      </c>
      <c r="H67" s="548"/>
      <c r="K67" s="227">
        <v>45324</v>
      </c>
      <c r="L67">
        <v>4.3927040823245486E-2</v>
      </c>
      <c r="M67">
        <v>-4.8749460826281531E-2</v>
      </c>
      <c r="N67">
        <v>4.3608395593013882E-2</v>
      </c>
      <c r="O67">
        <v>1.156302636617372E-2</v>
      </c>
      <c r="P67">
        <v>-2.878788670824136E-2</v>
      </c>
      <c r="Q67">
        <v>-0.11127001713719274</v>
      </c>
      <c r="R67">
        <v>-7.3111250442081138E-2</v>
      </c>
      <c r="S67">
        <v>-3.8835260692246486E-2</v>
      </c>
      <c r="T67">
        <v>-0.25901019768723177</v>
      </c>
      <c r="U67">
        <v>-2.2380660988030661E-2</v>
      </c>
      <c r="V67">
        <v>-1.252690151669374E-2</v>
      </c>
      <c r="W67">
        <v>-1.4330669942756811E-4</v>
      </c>
      <c r="X67">
        <v>-4.3566946097794079E-3</v>
      </c>
      <c r="Y67">
        <v>-5.7651976194435873E-3</v>
      </c>
      <c r="Z67">
        <v>-1.014197137367704E-2</v>
      </c>
      <c r="AA67">
        <v>-3.5895957561862049E-3</v>
      </c>
    </row>
    <row r="68" spans="1:27">
      <c r="A68" s="547" t="s">
        <v>117</v>
      </c>
      <c r="B68" s="505">
        <v>0.06</v>
      </c>
      <c r="C68" s="531">
        <f t="shared" si="18"/>
        <v>5.0162481306439332E-3</v>
      </c>
      <c r="D68" s="503">
        <f t="shared" si="19"/>
        <v>1.278718692966391</v>
      </c>
      <c r="E68" s="505">
        <v>7.1999999999999995E-2</v>
      </c>
      <c r="F68" s="503"/>
      <c r="G68" s="505">
        <v>4.8000000000000001E-2</v>
      </c>
      <c r="H68" s="548"/>
      <c r="K68" s="227">
        <v>45328</v>
      </c>
      <c r="L68">
        <v>-5.4215014148300447E-2</v>
      </c>
      <c r="M68">
        <v>-3.9477618817328718E-2</v>
      </c>
      <c r="N68">
        <v>5.7080991016395521E-2</v>
      </c>
      <c r="O68">
        <v>2.3681650986348265E-2</v>
      </c>
      <c r="P68">
        <v>1.3356898990514213E-2</v>
      </c>
      <c r="Q68">
        <v>1.1322871907193629E-2</v>
      </c>
      <c r="R68">
        <v>-5.4118839370781914E-2</v>
      </c>
      <c r="S68">
        <v>-1.8626169791731005E-2</v>
      </c>
      <c r="T68">
        <v>-0.23008239758225815</v>
      </c>
      <c r="U68">
        <v>5.474728378179243E-3</v>
      </c>
      <c r="V68">
        <v>9.7734642249614305E-3</v>
      </c>
      <c r="W68">
        <v>-1.5711912342628506E-4</v>
      </c>
      <c r="X68">
        <v>-4.7839729271749636E-3</v>
      </c>
      <c r="Y68">
        <v>-3.5797368527098945E-3</v>
      </c>
      <c r="Z68">
        <v>-2.8003152352169651E-3</v>
      </c>
      <c r="AA68">
        <v>-4.9425485787330308E-3</v>
      </c>
    </row>
    <row r="69" spans="1:27">
      <c r="A69" s="547" t="s">
        <v>118</v>
      </c>
      <c r="B69" s="505">
        <v>0.06</v>
      </c>
      <c r="C69" s="531">
        <f t="shared" si="18"/>
        <v>3.5222051397963933E-3</v>
      </c>
      <c r="D69" s="503">
        <f t="shared" si="19"/>
        <v>0.89786418761979858</v>
      </c>
      <c r="E69" s="505">
        <v>5.3999999999999999E-2</v>
      </c>
      <c r="F69" s="503"/>
      <c r="G69" s="505">
        <v>2.4E-2</v>
      </c>
      <c r="H69" s="548"/>
      <c r="K69" s="227">
        <v>45329</v>
      </c>
      <c r="L69">
        <v>-8.9347851810768222E-2</v>
      </c>
      <c r="M69">
        <v>-5.4040018860988213E-2</v>
      </c>
      <c r="N69">
        <v>6.8708241565381134E-2</v>
      </c>
      <c r="O69">
        <v>3.5167324230576155E-2</v>
      </c>
      <c r="P69">
        <v>2.9323073157384395E-2</v>
      </c>
      <c r="Q69">
        <v>-1.7172489970926998E-2</v>
      </c>
      <c r="R69">
        <v>1.2950208312400867E-2</v>
      </c>
      <c r="S69">
        <v>-8.1651016490581138E-3</v>
      </c>
      <c r="T69">
        <v>-0.24881392053149268</v>
      </c>
      <c r="U69">
        <v>5.0609507226256206E-4</v>
      </c>
      <c r="V69">
        <v>1.3713113292611417E-2</v>
      </c>
      <c r="W69">
        <v>-7.3328939334983711E-5</v>
      </c>
      <c r="X69">
        <v>-2.6787942715817774E-3</v>
      </c>
      <c r="Y69">
        <v>-1.5160120508769964E-3</v>
      </c>
      <c r="Z69">
        <v>-4.6246619114341167E-4</v>
      </c>
      <c r="AA69">
        <v>-6.2797386004589811E-3</v>
      </c>
    </row>
    <row r="70" spans="1:27">
      <c r="A70" s="547" t="s">
        <v>119</v>
      </c>
      <c r="B70" s="505">
        <v>0.06</v>
      </c>
      <c r="C70" s="531">
        <f>AN10</f>
        <v>3.4130130612018239E-3</v>
      </c>
      <c r="D70" s="503">
        <f t="shared" si="19"/>
        <v>0.87002944970686213</v>
      </c>
      <c r="E70" s="505">
        <v>0.06</v>
      </c>
      <c r="F70" s="503"/>
      <c r="G70" s="505">
        <v>0.03</v>
      </c>
      <c r="H70" s="548"/>
      <c r="K70" s="227">
        <v>45330</v>
      </c>
      <c r="L70">
        <v>-0.11911410945651892</v>
      </c>
      <c r="M70">
        <v>-8.4051207871818759E-2</v>
      </c>
      <c r="N70">
        <v>1.7936550517708816E-2</v>
      </c>
      <c r="O70">
        <v>-3.1289551148140873E-2</v>
      </c>
      <c r="P70">
        <v>1.2583377171866231E-2</v>
      </c>
      <c r="Q70">
        <v>-4.6794854500059137E-2</v>
      </c>
      <c r="R70">
        <v>1.8593089330749067E-2</v>
      </c>
      <c r="S70">
        <v>-4.5168559781231653E-2</v>
      </c>
      <c r="T70">
        <v>-0.21809331637186594</v>
      </c>
      <c r="U70">
        <v>-3.8993367835255262E-2</v>
      </c>
      <c r="V70">
        <v>-2.2412904608674251E-2</v>
      </c>
      <c r="W70">
        <v>-6.5374215299626463E-5</v>
      </c>
      <c r="X70">
        <v>-1.5579840494748946E-3</v>
      </c>
      <c r="Y70">
        <v>2.231835636821426E-3</v>
      </c>
      <c r="Z70">
        <v>2.4059768971612631E-4</v>
      </c>
      <c r="AA70">
        <v>-1.0348196744133441E-2</v>
      </c>
    </row>
    <row r="71" spans="1:27">
      <c r="A71" s="547" t="s">
        <v>120</v>
      </c>
      <c r="B71" s="505">
        <v>0.06</v>
      </c>
      <c r="C71" s="531">
        <f>AN11</f>
        <v>4.9675238637718515E-3</v>
      </c>
      <c r="D71" s="503">
        <f t="shared" si="19"/>
        <v>1.2662981289855546</v>
      </c>
      <c r="E71" s="505">
        <v>6.6000000000000003E-2</v>
      </c>
      <c r="F71" s="503"/>
      <c r="G71" s="505">
        <v>4.2000000000000003E-2</v>
      </c>
      <c r="H71" s="548"/>
      <c r="K71" s="227">
        <v>45331</v>
      </c>
      <c r="L71">
        <v>-0.15582471390952313</v>
      </c>
      <c r="M71">
        <v>-6.7705309876694889E-2</v>
      </c>
      <c r="N71">
        <v>3.5272012148874876E-2</v>
      </c>
      <c r="O71">
        <v>-3.363816617286737E-2</v>
      </c>
      <c r="P71">
        <v>2.5616310110245823E-2</v>
      </c>
      <c r="Q71">
        <v>-5.7843109687289763E-2</v>
      </c>
      <c r="R71">
        <v>1.8727875021087713E-2</v>
      </c>
      <c r="S71">
        <v>-4.9409655477113699E-2</v>
      </c>
      <c r="T71">
        <v>-0.22863599355046296</v>
      </c>
      <c r="U71">
        <v>-1.1643705592212346E-2</v>
      </c>
      <c r="V71">
        <v>-1.2872471197375963E-2</v>
      </c>
      <c r="W71">
        <v>-2.6700527947049215E-5</v>
      </c>
      <c r="X71">
        <v>-5.5815350327418376E-4</v>
      </c>
      <c r="Y71">
        <v>1.6722308605425181E-3</v>
      </c>
      <c r="Z71">
        <v>2.1201056013400387E-3</v>
      </c>
      <c r="AA71">
        <v>-1.0114490718768101E-2</v>
      </c>
    </row>
    <row r="72" spans="1:27">
      <c r="A72" s="549" t="s">
        <v>47</v>
      </c>
      <c r="B72" s="505">
        <v>8.0000000000000016E-2</v>
      </c>
      <c r="C72" s="531" cm="1">
        <f t="array" ref="C72:C76">AN13:AN17</f>
        <v>1.7148112337663015E-6</v>
      </c>
      <c r="D72" s="503">
        <f t="shared" si="19"/>
        <v>4.3713172124207615E-4</v>
      </c>
      <c r="E72" s="505">
        <v>0.4</v>
      </c>
      <c r="F72" s="503"/>
      <c r="G72" s="505">
        <v>4.0000000000000001E-3</v>
      </c>
      <c r="H72" s="548"/>
      <c r="K72" s="227">
        <v>45335</v>
      </c>
      <c r="L72">
        <v>-0.16722786059717842</v>
      </c>
      <c r="M72">
        <v>-6.4713311506443785E-2</v>
      </c>
      <c r="N72">
        <v>6.612225183660525E-2</v>
      </c>
      <c r="O72">
        <v>-2.7854872114799492E-2</v>
      </c>
      <c r="P72">
        <v>4.2515113223099678E-2</v>
      </c>
      <c r="Q72">
        <v>-4.3722133919787277E-2</v>
      </c>
      <c r="R72">
        <v>3.0877527550020788E-2</v>
      </c>
      <c r="S72">
        <v>-9.4416986384097887E-3</v>
      </c>
      <c r="T72">
        <v>-0.22106384290860184</v>
      </c>
      <c r="U72">
        <v>7.8477379829688443E-2</v>
      </c>
      <c r="V72">
        <v>5.6310389200491633E-3</v>
      </c>
      <c r="W72">
        <v>-6.0238422638171674E-5</v>
      </c>
      <c r="X72">
        <v>-1.1206045817590729E-3</v>
      </c>
      <c r="Y72">
        <v>3.6278493000092404E-3</v>
      </c>
      <c r="Z72">
        <v>1.1223601997235079E-2</v>
      </c>
      <c r="AA72">
        <v>-6.4125434849870841E-3</v>
      </c>
    </row>
    <row r="73" spans="1:27">
      <c r="A73" s="549" t="s">
        <v>48</v>
      </c>
      <c r="B73" s="505">
        <v>8.0000000000000016E-2</v>
      </c>
      <c r="C73" s="531">
        <v>8.5098396423321989E-5</v>
      </c>
      <c r="D73" s="503">
        <f t="shared" si="19"/>
        <v>2.1692888273052258E-2</v>
      </c>
      <c r="E73" s="505">
        <v>0</v>
      </c>
      <c r="F73" s="503"/>
      <c r="G73" s="505">
        <v>9.6000000000000002E-2</v>
      </c>
      <c r="H73" s="548"/>
      <c r="K73" s="227">
        <v>45336</v>
      </c>
      <c r="L73">
        <v>-0.14904090871979703</v>
      </c>
      <c r="M73">
        <v>-3.845492205901526E-2</v>
      </c>
      <c r="N73">
        <v>5.9574438958454601E-2</v>
      </c>
      <c r="O73">
        <v>-2.1567255239754293E-2</v>
      </c>
      <c r="P73">
        <v>7.7949936350334689E-2</v>
      </c>
      <c r="Q73">
        <v>-4.7114576989907932E-2</v>
      </c>
      <c r="R73">
        <v>1.5073012641581417E-2</v>
      </c>
      <c r="S73">
        <v>1.6631676831132348E-2</v>
      </c>
      <c r="T73">
        <v>-0.20993434897856514</v>
      </c>
      <c r="U73">
        <v>7.3335976590420626E-2</v>
      </c>
      <c r="V73">
        <v>1.581910012453917E-2</v>
      </c>
      <c r="W73">
        <v>-5.845818909114317E-5</v>
      </c>
      <c r="X73">
        <v>-9.3271286530378439E-4</v>
      </c>
      <c r="Y73">
        <v>4.1863385932778942E-3</v>
      </c>
      <c r="Z73">
        <v>1.2425268684138216E-2</v>
      </c>
      <c r="AA73">
        <v>-5.2087344538647015E-3</v>
      </c>
    </row>
    <row r="74" spans="1:27">
      <c r="A74" s="549" t="s">
        <v>49</v>
      </c>
      <c r="B74" s="505">
        <v>8.0000000000000016E-2</v>
      </c>
      <c r="C74" s="531">
        <v>1.3461888445381222E-4</v>
      </c>
      <c r="D74" s="503">
        <f t="shared" si="19"/>
        <v>3.4316421256313512E-2</v>
      </c>
      <c r="E74" s="505">
        <v>0</v>
      </c>
      <c r="F74" s="503"/>
      <c r="G74" s="505">
        <v>0.13200000000000001</v>
      </c>
      <c r="H74" s="548"/>
      <c r="K74" s="227">
        <v>45337</v>
      </c>
      <c r="L74">
        <v>-0.13802810820415801</v>
      </c>
      <c r="M74">
        <v>-2.3486262821489821E-2</v>
      </c>
      <c r="N74">
        <v>9.0228687196142743E-2</v>
      </c>
      <c r="O74">
        <v>-1.7376574736099396E-2</v>
      </c>
      <c r="P74">
        <v>8.7778129460271567E-2</v>
      </c>
      <c r="Q74">
        <v>-3.2797895096400943E-2</v>
      </c>
      <c r="R74">
        <v>5.2297873103930491E-2</v>
      </c>
      <c r="S74">
        <v>2.8731033153056175E-2</v>
      </c>
      <c r="T74">
        <v>-0.19061796630340069</v>
      </c>
      <c r="U74">
        <v>0.10314672857099033</v>
      </c>
      <c r="V74">
        <v>3.6937231981998983E-2</v>
      </c>
      <c r="W74">
        <v>-6.3745171846239259E-5</v>
      </c>
      <c r="X74">
        <v>-4.3231266607307172E-4</v>
      </c>
      <c r="Y74">
        <v>5.5891127716446469E-3</v>
      </c>
      <c r="Z74">
        <v>1.4125192786923549E-2</v>
      </c>
      <c r="AA74">
        <v>-4.9037711879597479E-3</v>
      </c>
    </row>
    <row r="75" spans="1:27">
      <c r="A75" s="549" t="s">
        <v>50</v>
      </c>
      <c r="B75" s="505">
        <v>8.0000000000000016E-2</v>
      </c>
      <c r="C75" s="531">
        <v>9.065784277632965E-5</v>
      </c>
      <c r="D75" s="503">
        <f>C75/$AN$12</f>
        <v>2.3110076535870938E-2</v>
      </c>
      <c r="E75" s="505">
        <v>0</v>
      </c>
      <c r="F75" s="503"/>
      <c r="G75" s="505">
        <v>0.13200000000000001</v>
      </c>
      <c r="H75" s="548"/>
      <c r="K75" s="227">
        <v>45338</v>
      </c>
      <c r="L75">
        <v>-9.0250731670989529E-2</v>
      </c>
      <c r="M75">
        <v>8.379940395108124E-3</v>
      </c>
      <c r="N75">
        <v>7.5335529599090623E-2</v>
      </c>
      <c r="O75">
        <v>-4.230274604069841E-3</v>
      </c>
      <c r="P75">
        <v>0.23336239325875743</v>
      </c>
      <c r="Q75">
        <v>-2.2129979900302611E-2</v>
      </c>
      <c r="R75">
        <v>4.3054833748542319E-2</v>
      </c>
      <c r="S75">
        <v>7.9500070537277062E-2</v>
      </c>
      <c r="T75">
        <v>-8.1185472722897473E-2</v>
      </c>
      <c r="U75">
        <v>8.9999521474561639E-2</v>
      </c>
      <c r="V75">
        <v>3.878139401126561E-2</v>
      </c>
      <c r="W75">
        <v>-7.4310729007815172E-5</v>
      </c>
      <c r="X75">
        <v>-1.193119055631778E-4</v>
      </c>
      <c r="Y75">
        <v>7.1428439954932203E-3</v>
      </c>
      <c r="Z75">
        <v>1.3862526193386637E-2</v>
      </c>
      <c r="AA75">
        <v>-7.2425523671177869E-3</v>
      </c>
    </row>
    <row r="76" spans="1:27" ht="16.2" thickBot="1">
      <c r="A76" s="549" t="s">
        <v>51</v>
      </c>
      <c r="B76" s="505">
        <v>8.0000000000000016E-2</v>
      </c>
      <c r="C76" s="532">
        <v>-5.974591018961597E-5</v>
      </c>
      <c r="D76" s="503">
        <f>C76/$AN$12</f>
        <v>-1.5230150143698317E-2</v>
      </c>
      <c r="E76" s="527">
        <v>0</v>
      </c>
      <c r="F76" s="533"/>
      <c r="G76" s="527">
        <v>3.5999999999999997E-2</v>
      </c>
      <c r="H76" s="550"/>
      <c r="K76" s="227">
        <v>45342</v>
      </c>
      <c r="L76">
        <v>-6.4906765765148103E-2</v>
      </c>
      <c r="M76">
        <v>2.7341019106860355E-2</v>
      </c>
      <c r="N76">
        <v>0.10067971036414425</v>
      </c>
      <c r="O76">
        <v>7.8798615993221216E-3</v>
      </c>
      <c r="P76">
        <v>0.22211955999792357</v>
      </c>
      <c r="Q76">
        <v>-6.6362092307117124E-3</v>
      </c>
      <c r="R76">
        <v>6.7502314060455787E-2</v>
      </c>
      <c r="S76">
        <v>6.5831498378661008E-2</v>
      </c>
      <c r="T76">
        <v>-4.7931939242287586E-2</v>
      </c>
      <c r="U76">
        <v>0.12366828245484091</v>
      </c>
      <c r="V76">
        <v>5.8753942456126126E-2</v>
      </c>
      <c r="W76">
        <v>-4.7813804811640852E-5</v>
      </c>
      <c r="X76">
        <v>8.2217554545312957E-4</v>
      </c>
      <c r="Y76">
        <v>9.1239418441228411E-3</v>
      </c>
      <c r="Z76">
        <v>1.7049006920670431E-2</v>
      </c>
      <c r="AA76">
        <v>-6.19841570404908E-3</v>
      </c>
    </row>
    <row r="77" spans="1:27" ht="18.600000000000001" thickBot="1">
      <c r="A77" s="535" t="s">
        <v>233</v>
      </c>
      <c r="B77" s="536">
        <f>SUM(B62:B76)</f>
        <v>1.0000000000000004</v>
      </c>
      <c r="C77" s="537"/>
      <c r="D77" s="537">
        <f>SUMPRODUCT(B62:B76,D62:D76)</f>
        <v>0.63127486481554929</v>
      </c>
      <c r="E77" s="537"/>
      <c r="F77" s="538">
        <f>SUMPRODUCT(E62:E76,D62:D76)</f>
        <v>0.64124245118327461</v>
      </c>
      <c r="G77" s="537"/>
      <c r="H77" s="539">
        <f>SUMPRODUCT(G62:G76,D62:D76)</f>
        <v>0.61525990168485623</v>
      </c>
      <c r="K77" s="227">
        <v>45343</v>
      </c>
      <c r="L77">
        <v>-5.3328405979582008E-2</v>
      </c>
      <c r="M77">
        <v>9.5612130660653692E-3</v>
      </c>
      <c r="N77">
        <v>5.7489843218591186E-2</v>
      </c>
      <c r="O77">
        <v>4.8962950728721902E-3</v>
      </c>
      <c r="P77">
        <v>0.23930757420526308</v>
      </c>
      <c r="Q77">
        <v>-1.8403463660420095E-2</v>
      </c>
      <c r="R77">
        <v>8.4383616664961608E-2</v>
      </c>
      <c r="S77">
        <v>5.3561017641769161E-2</v>
      </c>
      <c r="T77">
        <v>-4.3603603765764359E-2</v>
      </c>
      <c r="U77">
        <v>9.4927129550167189E-2</v>
      </c>
      <c r="V77">
        <v>4.7461346097109655E-2</v>
      </c>
      <c r="W77">
        <v>-4.4287891071821708E-5</v>
      </c>
      <c r="X77">
        <v>1.1361117118970671E-3</v>
      </c>
      <c r="Y77">
        <v>1.0255726741035788E-2</v>
      </c>
      <c r="Z77">
        <v>2.0992297038653074E-2</v>
      </c>
      <c r="AA77">
        <v>-5.1090772280071558E-3</v>
      </c>
    </row>
    <row r="78" spans="1:27">
      <c r="K78" s="227">
        <v>45344</v>
      </c>
      <c r="L78">
        <v>-1.6150884338958404E-2</v>
      </c>
      <c r="M78">
        <v>3.1768060560975343E-2</v>
      </c>
      <c r="N78">
        <v>7.5988563872542492E-2</v>
      </c>
      <c r="O78">
        <v>2.7192323141719085E-2</v>
      </c>
      <c r="P78">
        <v>0.23231406820360581</v>
      </c>
      <c r="Q78">
        <v>1.1415397363924181E-2</v>
      </c>
      <c r="R78">
        <v>9.7647193831918083E-2</v>
      </c>
      <c r="S78">
        <v>9.7763985163676043E-2</v>
      </c>
      <c r="T78">
        <v>4.8027980794566244E-2</v>
      </c>
      <c r="U78">
        <v>0.13734720154628305</v>
      </c>
      <c r="V78">
        <v>7.6767450118618005E-2</v>
      </c>
      <c r="W78">
        <v>-4.4247846866141441E-5</v>
      </c>
      <c r="X78">
        <v>5.6989076352490485E-4</v>
      </c>
      <c r="Y78">
        <v>8.964036355523345E-3</v>
      </c>
      <c r="Z78">
        <v>2.0461376218752211E-2</v>
      </c>
      <c r="AA78">
        <v>-5.4952810338470609E-3</v>
      </c>
    </row>
    <row r="79" spans="1:27">
      <c r="K79" s="227">
        <v>45345</v>
      </c>
      <c r="L79">
        <v>4.7169825186827892E-3</v>
      </c>
      <c r="M79">
        <v>3.8512003132781671E-2</v>
      </c>
      <c r="N79">
        <v>7.3485519604464034E-2</v>
      </c>
      <c r="O79">
        <v>1.0800961679551954E-2</v>
      </c>
      <c r="P79">
        <v>0.28364829708153977</v>
      </c>
      <c r="Q79">
        <v>2.0190921817653938E-2</v>
      </c>
      <c r="R79">
        <v>0.13159750494472641</v>
      </c>
      <c r="S79">
        <v>0.1303788801498276</v>
      </c>
      <c r="T79">
        <v>4.7804195155795232E-2</v>
      </c>
      <c r="U79">
        <v>0.14365851910537647</v>
      </c>
      <c r="V79">
        <v>9.2454456332739895E-2</v>
      </c>
      <c r="W79">
        <v>-6.3621914979177541E-5</v>
      </c>
      <c r="X79">
        <v>-3.6926429466018347E-4</v>
      </c>
      <c r="Y79">
        <v>7.695927937463134E-3</v>
      </c>
      <c r="Z79">
        <v>1.7279266339592102E-2</v>
      </c>
      <c r="AA79">
        <v>-7.2108880307807516E-3</v>
      </c>
    </row>
    <row r="80" spans="1:27">
      <c r="K80" s="227">
        <v>45349</v>
      </c>
      <c r="L80">
        <v>-2.5503857101412574E-2</v>
      </c>
      <c r="M80">
        <v>-6.9719533460344176E-3</v>
      </c>
      <c r="N80">
        <v>5.0672347590273836E-2</v>
      </c>
      <c r="O80">
        <v>-1.4711881843578592E-2</v>
      </c>
      <c r="P80">
        <v>0.24294808958205419</v>
      </c>
      <c r="Q80">
        <v>1.7702342858265462E-2</v>
      </c>
      <c r="R80">
        <v>0.13290294118130316</v>
      </c>
      <c r="S80">
        <v>0.13766993974453315</v>
      </c>
      <c r="T80">
        <v>-5.697594645720754E-3</v>
      </c>
      <c r="U80">
        <v>0.12373770336684403</v>
      </c>
      <c r="V80">
        <v>7.340967546211967E-2</v>
      </c>
      <c r="W80">
        <v>-6.0127149351776628E-5</v>
      </c>
      <c r="X80">
        <v>-2.1795492630082226E-3</v>
      </c>
      <c r="Y80">
        <v>2.927818494694325E-3</v>
      </c>
      <c r="Z80">
        <v>7.8476627656743243E-3</v>
      </c>
      <c r="AA80">
        <v>-1.1880032036674124E-2</v>
      </c>
    </row>
    <row r="81" spans="11:27">
      <c r="K81" s="227">
        <v>45350</v>
      </c>
      <c r="L81">
        <v>-2.9245270721585791E-2</v>
      </c>
      <c r="M81">
        <v>-2.3545451857768594E-2</v>
      </c>
      <c r="N81">
        <v>3.7572731107450852E-2</v>
      </c>
      <c r="O81">
        <v>-2.5175503270903413E-2</v>
      </c>
      <c r="P81">
        <v>0.21088449052683747</v>
      </c>
      <c r="Q81">
        <v>1.8758670814254218E-2</v>
      </c>
      <c r="R81">
        <v>0.11482831134974411</v>
      </c>
      <c r="S81">
        <v>0.132986848309707</v>
      </c>
      <c r="T81">
        <v>-2.1238390339783947E-2</v>
      </c>
      <c r="U81">
        <v>9.7130651618278552E-2</v>
      </c>
      <c r="V81">
        <v>5.6820512012912203E-2</v>
      </c>
      <c r="W81">
        <v>-2.5701525219933602E-5</v>
      </c>
      <c r="X81">
        <v>-2.3634528148542859E-3</v>
      </c>
      <c r="Y81">
        <v>-8.235732169589485E-4</v>
      </c>
      <c r="Z81">
        <v>4.4984305171290578E-3</v>
      </c>
      <c r="AA81">
        <v>-1.0383537102557435E-2</v>
      </c>
    </row>
    <row r="82" spans="11:27">
      <c r="K82" s="227">
        <v>45351</v>
      </c>
      <c r="L82">
        <v>-5.9581519580426803E-2</v>
      </c>
      <c r="M82">
        <v>-3.0838004478017343E-2</v>
      </c>
      <c r="N82">
        <v>4.2895826871741094E-2</v>
      </c>
      <c r="O82">
        <v>-2.344990457446168E-2</v>
      </c>
      <c r="P82">
        <v>0.19049833800659835</v>
      </c>
      <c r="Q82">
        <v>1.6269749128011289E-2</v>
      </c>
      <c r="R82">
        <v>0.14649473682688649</v>
      </c>
      <c r="S82">
        <v>0.15290504728703483</v>
      </c>
      <c r="T82">
        <v>-6.589575659663032E-3</v>
      </c>
      <c r="U82">
        <v>0.11039615236180084</v>
      </c>
      <c r="V82">
        <v>6.0350363196098475E-2</v>
      </c>
      <c r="W82">
        <v>-8.0403859212894473E-5</v>
      </c>
      <c r="X82">
        <v>-4.346294674226427E-3</v>
      </c>
      <c r="Y82">
        <v>-1.7897312339475628E-3</v>
      </c>
      <c r="Z82">
        <v>2.6000328691738158E-3</v>
      </c>
      <c r="AA82">
        <v>-1.1619170293530125E-2</v>
      </c>
    </row>
    <row r="83" spans="11:27">
      <c r="K83" s="227">
        <v>45352</v>
      </c>
      <c r="L83">
        <v>-7.2420389803593235E-2</v>
      </c>
      <c r="M83">
        <v>-1.4784237727740309E-2</v>
      </c>
      <c r="N83">
        <v>5.9652279950873743E-2</v>
      </c>
      <c r="O83">
        <v>-1.1426341479011184E-2</v>
      </c>
      <c r="P83">
        <v>0.19553841450652645</v>
      </c>
      <c r="Q83">
        <v>3.3970624914868817E-2</v>
      </c>
      <c r="R83">
        <v>0.16179667060007705</v>
      </c>
      <c r="S83">
        <v>0.1321735988302091</v>
      </c>
      <c r="T83">
        <v>-1.76707568988205E-2</v>
      </c>
      <c r="U83">
        <v>0.14616700466139382</v>
      </c>
      <c r="V83">
        <v>8.3888693667120415E-2</v>
      </c>
      <c r="W83">
        <v>-9.1843246533082368E-5</v>
      </c>
      <c r="X83">
        <v>-5.4566724944475342E-3</v>
      </c>
      <c r="Y83">
        <v>-2.3408178374670712E-3</v>
      </c>
      <c r="Z83">
        <v>4.2574837825928571E-3</v>
      </c>
      <c r="AA83">
        <v>-1.0825089025088594E-2</v>
      </c>
    </row>
    <row r="84" spans="11:27">
      <c r="K84" s="227">
        <v>45356</v>
      </c>
      <c r="L84">
        <v>-8.1426797592249703E-2</v>
      </c>
      <c r="M84">
        <v>-2.3836741914781488E-2</v>
      </c>
      <c r="N84">
        <v>4.9330232625498627E-2</v>
      </c>
      <c r="O84">
        <v>-2.5722894543056721E-2</v>
      </c>
      <c r="P84">
        <v>0.17841266917440704</v>
      </c>
      <c r="Q84">
        <v>1.6510106644324084E-2</v>
      </c>
      <c r="R84">
        <v>0.15399976583569172</v>
      </c>
      <c r="S84">
        <v>9.8213750046681564E-2</v>
      </c>
      <c r="T84">
        <v>3.8103808489130947E-2</v>
      </c>
      <c r="U84">
        <v>0.14151214994567102</v>
      </c>
      <c r="V84">
        <v>7.7714061754091499E-2</v>
      </c>
      <c r="W84">
        <v>-1.032649171320957E-4</v>
      </c>
      <c r="X84">
        <v>-3.5422090393950768E-3</v>
      </c>
      <c r="Y84">
        <v>-2.7078270660492318E-4</v>
      </c>
      <c r="Z84">
        <v>2.8343019839164206E-3</v>
      </c>
      <c r="AA84">
        <v>-1.3115895737488E-2</v>
      </c>
    </row>
    <row r="85" spans="11:27">
      <c r="K85" s="227">
        <v>45357</v>
      </c>
      <c r="L85">
        <v>2.9869520620581447E-2</v>
      </c>
      <c r="M85">
        <v>-1.973561477480814E-2</v>
      </c>
      <c r="N85">
        <v>3.8543509099628781E-2</v>
      </c>
      <c r="O85">
        <v>-3.8581633187245015E-2</v>
      </c>
      <c r="P85">
        <v>0.1840386904472551</v>
      </c>
      <c r="Q85">
        <v>8.7111897718828071E-3</v>
      </c>
      <c r="R85">
        <v>0.16315596511431527</v>
      </c>
      <c r="S85">
        <v>7.0530420604906469E-2</v>
      </c>
      <c r="T85">
        <v>1.7096551419725409E-2</v>
      </c>
      <c r="U85">
        <v>0.11560552376041938</v>
      </c>
      <c r="V85">
        <v>7.0149153193903621E-2</v>
      </c>
      <c r="W85">
        <v>-9.7064240773558092E-5</v>
      </c>
      <c r="X85">
        <v>-3.6671027511446554E-3</v>
      </c>
      <c r="Y85">
        <v>-2.7084117091266159E-4</v>
      </c>
      <c r="Z85">
        <v>1.1814628797191438E-3</v>
      </c>
      <c r="AA85">
        <v>-1.4809839563462384E-2</v>
      </c>
    </row>
    <row r="86" spans="11:27">
      <c r="K86" s="227">
        <v>45358</v>
      </c>
      <c r="L86">
        <v>1.1945419070338293E-2</v>
      </c>
      <c r="M86">
        <v>-2.0426367727396498E-2</v>
      </c>
      <c r="N86">
        <v>9.4842201697259432E-3</v>
      </c>
      <c r="O86">
        <v>-6.1709002487066414E-2</v>
      </c>
      <c r="P86">
        <v>0.15915361355666938</v>
      </c>
      <c r="Q86">
        <v>3.5709338069639183E-2</v>
      </c>
      <c r="R86">
        <v>6.3738453245875321E-2</v>
      </c>
      <c r="S86">
        <v>4.6873248047215189E-2</v>
      </c>
      <c r="T86">
        <v>5.3720509331828453E-2</v>
      </c>
      <c r="U86">
        <v>9.4703673520266152E-2</v>
      </c>
      <c r="V86">
        <v>4.2664079006814057E-2</v>
      </c>
      <c r="W86">
        <v>-1.0316855878672178E-4</v>
      </c>
      <c r="X86">
        <v>-2.8598434758316119E-3</v>
      </c>
      <c r="Y86">
        <v>5.601296131966802E-4</v>
      </c>
      <c r="Z86">
        <v>1.8851132183409878E-3</v>
      </c>
      <c r="AA86">
        <v>-1.5168207184193679E-2</v>
      </c>
    </row>
    <row r="87" spans="11:27">
      <c r="K87" s="227">
        <v>45359</v>
      </c>
      <c r="L87">
        <v>3.522933859501752E-2</v>
      </c>
      <c r="M87">
        <v>-2.8872472478995905E-3</v>
      </c>
      <c r="N87">
        <v>5.4976890971255687E-2</v>
      </c>
      <c r="O87">
        <v>-1.4889557465028583E-2</v>
      </c>
      <c r="P87">
        <v>0.18039905343731702</v>
      </c>
      <c r="Q87">
        <v>6.7673718024789067E-2</v>
      </c>
      <c r="R87">
        <v>5.6519654281712316E-2</v>
      </c>
      <c r="S87">
        <v>6.5390647036009303E-2</v>
      </c>
      <c r="T87">
        <v>-1.3840312728502863E-2</v>
      </c>
      <c r="U87">
        <v>0.14790466453960421</v>
      </c>
      <c r="V87">
        <v>6.742566283359723E-2</v>
      </c>
      <c r="W87">
        <v>-1.2070187869316381E-4</v>
      </c>
      <c r="X87">
        <v>-2.9833958089864844E-3</v>
      </c>
      <c r="Y87">
        <v>1.2539187208312394E-3</v>
      </c>
      <c r="Z87">
        <v>3.0633946628254426E-3</v>
      </c>
      <c r="AA87">
        <v>-1.5456911066512058E-2</v>
      </c>
    </row>
    <row r="88" spans="11:27">
      <c r="K88" s="227">
        <v>45363</v>
      </c>
      <c r="L88">
        <v>3.0891371679225833E-2</v>
      </c>
      <c r="M88">
        <v>-3.7359770272181757E-2</v>
      </c>
      <c r="N88">
        <v>2.7018691344487311E-2</v>
      </c>
      <c r="O88">
        <v>-2.9516174216145566E-2</v>
      </c>
      <c r="P88">
        <v>0.15365698258234975</v>
      </c>
      <c r="Q88">
        <v>3.8593218422780649E-2</v>
      </c>
      <c r="R88">
        <v>3.816317367652685E-2</v>
      </c>
      <c r="S88">
        <v>5.1328680092898961E-2</v>
      </c>
      <c r="T88">
        <v>-4.1323825378222795E-2</v>
      </c>
      <c r="U88">
        <v>0.10963766932697533</v>
      </c>
      <c r="V88">
        <v>4.6085381308141923E-2</v>
      </c>
      <c r="W88">
        <v>-8.5432956376315942E-5</v>
      </c>
      <c r="X88">
        <v>-2.1143518240752069E-3</v>
      </c>
      <c r="Y88">
        <v>1.4460946497074159E-4</v>
      </c>
      <c r="Z88">
        <v>-3.2611772549661459E-3</v>
      </c>
      <c r="AA88">
        <v>-1.9406963788895296E-2</v>
      </c>
    </row>
    <row r="89" spans="11:27">
      <c r="K89" s="227">
        <v>45364</v>
      </c>
      <c r="L89">
        <v>3.2805958197981142E-2</v>
      </c>
      <c r="M89">
        <v>-8.4662394162967294E-2</v>
      </c>
      <c r="N89">
        <v>-2.413394654412937E-2</v>
      </c>
      <c r="O89">
        <v>-1.9043033318844785E-2</v>
      </c>
      <c r="P89">
        <v>0.16165911938458158</v>
      </c>
      <c r="Q89">
        <v>4.5044522071737945E-2</v>
      </c>
      <c r="R89">
        <v>2.7536577771952696E-2</v>
      </c>
      <c r="S89">
        <v>-6.4533215845537922E-4</v>
      </c>
      <c r="T89">
        <v>-3.444592787797654E-2</v>
      </c>
      <c r="U89">
        <v>2.1357238123464392E-3</v>
      </c>
      <c r="V89">
        <v>2.227101067608887E-2</v>
      </c>
      <c r="W89">
        <v>-6.5216925079688871E-5</v>
      </c>
      <c r="X89">
        <v>-2.9828466763733431E-3</v>
      </c>
      <c r="Y89">
        <v>-2.341311929742588E-3</v>
      </c>
      <c r="Z89">
        <v>-1.1641733146801096E-3</v>
      </c>
      <c r="AA89">
        <v>-1.8903389219262139E-2</v>
      </c>
    </row>
    <row r="90" spans="11:27">
      <c r="K90" s="227">
        <v>45365</v>
      </c>
      <c r="L90">
        <v>4.7511079171573808E-2</v>
      </c>
      <c r="M90">
        <v>-0.11883785542923465</v>
      </c>
      <c r="N90">
        <v>-2.4772496444866454E-2</v>
      </c>
      <c r="O90">
        <v>-2.3778988567261308E-2</v>
      </c>
      <c r="P90">
        <v>9.2600765280612493E-2</v>
      </c>
      <c r="Q90">
        <v>3.4426583588786273E-2</v>
      </c>
      <c r="R90">
        <v>2.4594755365908681E-2</v>
      </c>
      <c r="S90">
        <v>-2.2745654130754654E-2</v>
      </c>
      <c r="T90">
        <v>-4.4270718869497655E-2</v>
      </c>
      <c r="U90">
        <v>9.1453716946626046E-4</v>
      </c>
      <c r="V90">
        <v>1.4756497818530206E-2</v>
      </c>
      <c r="W90">
        <v>-6.4268429034376767E-5</v>
      </c>
      <c r="X90">
        <v>-1.8039503074817344E-3</v>
      </c>
      <c r="Y90">
        <v>-1.3762525674163898E-3</v>
      </c>
      <c r="Z90">
        <v>-5.8061842320473976E-3</v>
      </c>
      <c r="AA90">
        <v>-1.9643489944961959E-2</v>
      </c>
    </row>
    <row r="91" spans="11:27">
      <c r="K91" s="227">
        <v>45366</v>
      </c>
      <c r="L91">
        <v>8.1740025779444933E-2</v>
      </c>
      <c r="M91">
        <v>-0.12255234630676239</v>
      </c>
      <c r="N91">
        <v>-3.1081527000139109E-2</v>
      </c>
      <c r="O91">
        <v>-2.787424297678405E-2</v>
      </c>
      <c r="P91">
        <v>9.2293077278784705E-2</v>
      </c>
      <c r="Q91">
        <v>3.5609648216277122E-2</v>
      </c>
      <c r="R91">
        <v>-1.7763581858081502E-2</v>
      </c>
      <c r="S91">
        <v>-1.7329506298333595E-2</v>
      </c>
      <c r="T91">
        <v>-5.2626629573055222E-2</v>
      </c>
      <c r="U91">
        <v>9.0348372209740277E-3</v>
      </c>
      <c r="V91">
        <v>1.3896503895384032E-2</v>
      </c>
      <c r="W91">
        <v>-7.5622970236493295E-5</v>
      </c>
      <c r="X91">
        <v>-3.1682694792969615E-3</v>
      </c>
      <c r="Y91">
        <v>-3.7123781092540612E-3</v>
      </c>
      <c r="Z91">
        <v>-7.8648989033737304E-3</v>
      </c>
      <c r="AA91">
        <v>-1.8941510863356714E-2</v>
      </c>
    </row>
    <row r="92" spans="11:27">
      <c r="K92" s="227">
        <v>45370</v>
      </c>
      <c r="L92">
        <v>3.7772290865879063E-2</v>
      </c>
      <c r="M92">
        <v>-0.10882604167694222</v>
      </c>
      <c r="N92">
        <v>-3.886575373603951E-2</v>
      </c>
      <c r="O92">
        <v>-2.0058202642286707E-2</v>
      </c>
      <c r="P92">
        <v>-2.1253839684077645E-2</v>
      </c>
      <c r="Q92">
        <v>2.6034211657495664E-2</v>
      </c>
      <c r="R92">
        <v>-1.2706464033978494E-2</v>
      </c>
      <c r="S92">
        <v>-2.6897330560235987E-2</v>
      </c>
      <c r="T92">
        <v>-6.2523980551296959E-2</v>
      </c>
      <c r="U92">
        <v>3.9595432459371069E-3</v>
      </c>
      <c r="V92">
        <v>5.9538147712597071E-3</v>
      </c>
      <c r="W92">
        <v>-6.6033787517801062E-5</v>
      </c>
      <c r="X92">
        <v>-3.6600333463994317E-3</v>
      </c>
      <c r="Y92">
        <v>-5.075205066996641E-3</v>
      </c>
      <c r="Z92">
        <v>-1.0593673967852397E-2</v>
      </c>
      <c r="AA92">
        <v>-1.997169469832134E-2</v>
      </c>
    </row>
    <row r="93" spans="11:27">
      <c r="K93" s="227">
        <v>45371</v>
      </c>
      <c r="L93">
        <v>4.4386072910184357E-2</v>
      </c>
      <c r="M93">
        <v>-0.10047473003181186</v>
      </c>
      <c r="N93">
        <v>-3.4843636900938835E-2</v>
      </c>
      <c r="O93">
        <v>-1.4779717276123663E-2</v>
      </c>
      <c r="P93">
        <v>1.5515432049360936E-2</v>
      </c>
      <c r="Q93">
        <v>4.6591626265394724E-2</v>
      </c>
      <c r="R93">
        <v>-2.0363548725432813E-2</v>
      </c>
      <c r="S93">
        <v>3.2018388379681309E-3</v>
      </c>
      <c r="T93">
        <v>-0.13245346097476765</v>
      </c>
      <c r="U93">
        <v>-2.5490698822424669E-2</v>
      </c>
      <c r="V93">
        <v>7.7662846191184735E-3</v>
      </c>
      <c r="W93">
        <v>-6.4181899837882105E-5</v>
      </c>
      <c r="X93">
        <v>-3.9040412648906546E-3</v>
      </c>
      <c r="Y93">
        <v>-5.3459490593418197E-3</v>
      </c>
      <c r="Z93">
        <v>-8.9931321271526279E-3</v>
      </c>
      <c r="AA93">
        <v>-1.9248276392707462E-2</v>
      </c>
    </row>
    <row r="94" spans="11:27">
      <c r="K94" s="227">
        <v>45372</v>
      </c>
      <c r="L94">
        <v>6.5335331817813931E-3</v>
      </c>
      <c r="M94">
        <v>-8.8564801563045484E-2</v>
      </c>
      <c r="N94">
        <v>3.9469102448738136E-3</v>
      </c>
      <c r="O94">
        <v>6.4031545957514511E-4</v>
      </c>
      <c r="P94">
        <v>1.4377434296340228E-3</v>
      </c>
      <c r="Q94">
        <v>8.3381019162613659E-2</v>
      </c>
      <c r="R94">
        <v>1.8471686606948721E-2</v>
      </c>
      <c r="S94">
        <v>2.4195929556355446E-2</v>
      </c>
      <c r="T94">
        <v>-0.1170914093447856</v>
      </c>
      <c r="U94">
        <v>2.0746344514675767E-2</v>
      </c>
      <c r="V94">
        <v>2.591746924427411E-2</v>
      </c>
      <c r="W94">
        <v>-8.8736174107410264E-5</v>
      </c>
      <c r="X94">
        <v>-3.0415003309761414E-3</v>
      </c>
      <c r="Y94">
        <v>-2.061005881173385E-3</v>
      </c>
      <c r="Z94">
        <v>-5.0913317237053172E-3</v>
      </c>
      <c r="AA94">
        <v>-1.698213105915387E-2</v>
      </c>
    </row>
    <row r="95" spans="11:27">
      <c r="K95" s="227">
        <v>45373</v>
      </c>
      <c r="L95">
        <v>-2.1943474142822949E-2</v>
      </c>
      <c r="M95">
        <v>-6.8476481403803705E-2</v>
      </c>
      <c r="N95">
        <v>2.6790013144580516E-2</v>
      </c>
      <c r="O95">
        <v>-1.2740197135871559E-2</v>
      </c>
      <c r="P95">
        <v>-6.6434200670084289E-3</v>
      </c>
      <c r="Q95">
        <v>8.899660195155025E-2</v>
      </c>
      <c r="R95">
        <v>-5.0735409403292187E-5</v>
      </c>
      <c r="S95">
        <v>3.9418724496139292E-2</v>
      </c>
      <c r="T95">
        <v>-0.11304337089280117</v>
      </c>
      <c r="U95">
        <v>2.5403686965891507E-2</v>
      </c>
      <c r="V95">
        <v>1.9108459334878296E-2</v>
      </c>
      <c r="W95">
        <v>-4.2208524742894129E-5</v>
      </c>
      <c r="X95">
        <v>-2.9784605139268976E-3</v>
      </c>
      <c r="Y95">
        <v>-5.0736085220237214E-3</v>
      </c>
      <c r="Z95">
        <v>-1.0804317548564516E-2</v>
      </c>
      <c r="AA95">
        <v>-1.7341323204406654E-2</v>
      </c>
    </row>
    <row r="96" spans="11:27">
      <c r="K96" s="227">
        <v>45377</v>
      </c>
      <c r="L96">
        <v>-2.2800936626623424E-2</v>
      </c>
      <c r="M96">
        <v>-7.0457511566666034E-2</v>
      </c>
      <c r="N96">
        <v>1.1055358790593162E-2</v>
      </c>
      <c r="O96">
        <v>-7.0988736634877833E-3</v>
      </c>
      <c r="P96">
        <v>-1.7082946212765703E-2</v>
      </c>
      <c r="Q96">
        <v>7.9320271006299917E-2</v>
      </c>
      <c r="R96">
        <v>1.574246017066968E-2</v>
      </c>
      <c r="S96">
        <v>1.3833676421070064E-2</v>
      </c>
      <c r="T96">
        <v>-0.11610757173925737</v>
      </c>
      <c r="U96">
        <v>5.5754346809606045E-3</v>
      </c>
      <c r="V96">
        <v>4.9516477233333793E-3</v>
      </c>
      <c r="W96">
        <v>-5.9708848691697768E-5</v>
      </c>
      <c r="X96">
        <v>-3.2837420520230665E-3</v>
      </c>
      <c r="Y96">
        <v>-4.6614890324126511E-3</v>
      </c>
      <c r="Z96">
        <v>-7.1602667234554997E-3</v>
      </c>
      <c r="AA96">
        <v>-1.4245613793657635E-2</v>
      </c>
    </row>
    <row r="97" spans="11:27">
      <c r="K97" s="227">
        <v>45378</v>
      </c>
      <c r="L97">
        <v>-2.4834714738130936E-2</v>
      </c>
      <c r="M97">
        <v>-4.3919950508778303E-2</v>
      </c>
      <c r="N97">
        <v>2.9261818753805513E-2</v>
      </c>
      <c r="O97">
        <v>9.5320850915412841E-3</v>
      </c>
      <c r="P97">
        <v>1.2993186712785968E-2</v>
      </c>
      <c r="Q97">
        <v>8.7992876740415019E-2</v>
      </c>
      <c r="R97">
        <v>4.4279119331297655E-2</v>
      </c>
      <c r="S97">
        <v>1.9152107686621046E-2</v>
      </c>
      <c r="T97">
        <v>-0.11709261793901962</v>
      </c>
      <c r="U97">
        <v>1.5567706179539113E-2</v>
      </c>
      <c r="V97">
        <v>2.1652824959167909E-2</v>
      </c>
      <c r="W97">
        <v>-6.2388954762092899E-5</v>
      </c>
      <c r="X97">
        <v>-3.9614138359890007E-3</v>
      </c>
      <c r="Y97">
        <v>-3.8385867665652234E-3</v>
      </c>
      <c r="Z97">
        <v>-1.157409325609217E-3</v>
      </c>
      <c r="AA97">
        <v>-1.4219029544455867E-2</v>
      </c>
    </row>
    <row r="98" spans="11:27">
      <c r="K98" s="227">
        <v>45379</v>
      </c>
      <c r="L98">
        <v>-4.6973052020518394E-2</v>
      </c>
      <c r="M98">
        <v>-2.9319162077011261E-2</v>
      </c>
      <c r="N98">
        <v>3.8102104541014925E-2</v>
      </c>
      <c r="O98">
        <v>1.7562694926999842E-2</v>
      </c>
      <c r="P98">
        <v>4.7142967813879756E-2</v>
      </c>
      <c r="Q98">
        <v>8.9212827899384686E-2</v>
      </c>
      <c r="R98">
        <v>6.6036248319071039E-2</v>
      </c>
      <c r="S98">
        <v>6.0791690748376662E-3</v>
      </c>
      <c r="T98">
        <v>-8.556892750738157E-2</v>
      </c>
      <c r="U98">
        <v>4.0182418485066922E-2</v>
      </c>
      <c r="V98">
        <v>3.3264482691673078E-2</v>
      </c>
      <c r="W98">
        <v>-4.8308111744936071E-5</v>
      </c>
      <c r="X98">
        <v>-2.9125120821193811E-3</v>
      </c>
      <c r="Y98">
        <v>-5.3397903402684225E-3</v>
      </c>
      <c r="Z98">
        <v>-8.9824760085803756E-3</v>
      </c>
      <c r="AA98">
        <v>-1.3441444923713306E-2</v>
      </c>
    </row>
    <row r="99" spans="11:27">
      <c r="K99" s="227">
        <v>45384</v>
      </c>
      <c r="L99">
        <v>-1.3547267646294558E-2</v>
      </c>
      <c r="M99">
        <v>-6.8050084116394252E-2</v>
      </c>
      <c r="N99">
        <v>5.6018058553073735E-2</v>
      </c>
      <c r="O99">
        <v>2.5955989977194435E-2</v>
      </c>
      <c r="P99">
        <v>7.2962747871906417E-2</v>
      </c>
      <c r="Q99">
        <v>0.10712522718603391</v>
      </c>
      <c r="R99">
        <v>7.3342075964893699E-2</v>
      </c>
      <c r="S99">
        <v>4.4319271992891221E-3</v>
      </c>
      <c r="T99">
        <v>-7.2463884466641565E-2</v>
      </c>
      <c r="U99">
        <v>3.6634592598231812E-2</v>
      </c>
      <c r="V99">
        <v>4.1286023046090567E-2</v>
      </c>
      <c r="W99">
        <v>-4.6576370295135256E-5</v>
      </c>
      <c r="X99">
        <v>-3.3458395923053243E-3</v>
      </c>
      <c r="Y99">
        <v>-6.5641967945933776E-3</v>
      </c>
      <c r="Z99">
        <v>-8.7490272127363541E-3</v>
      </c>
      <c r="AA99">
        <v>-1.1180977057147509E-2</v>
      </c>
    </row>
    <row r="100" spans="11:27">
      <c r="K100" s="227">
        <v>45385</v>
      </c>
      <c r="L100">
        <v>-7.7314972529771812E-3</v>
      </c>
      <c r="M100">
        <v>-8.1937638228984935E-2</v>
      </c>
      <c r="N100">
        <v>2.0522941582940546E-2</v>
      </c>
      <c r="O100">
        <v>1.2815342383652159E-2</v>
      </c>
      <c r="P100">
        <v>5.5905389739640911E-2</v>
      </c>
      <c r="Q100">
        <v>0.16434901282267303</v>
      </c>
      <c r="R100">
        <v>5.8582052307581921E-2</v>
      </c>
      <c r="S100">
        <v>-5.6890234943840143E-3</v>
      </c>
      <c r="T100">
        <v>-7.4788168979480735E-2</v>
      </c>
      <c r="U100">
        <v>-4.7728055396099658E-3</v>
      </c>
      <c r="V100">
        <v>8.7953736149424637E-3</v>
      </c>
      <c r="W100">
        <v>-1.5038311687728704E-5</v>
      </c>
      <c r="X100">
        <v>-3.6546644814505207E-3</v>
      </c>
      <c r="Y100">
        <v>-9.1291400670874823E-3</v>
      </c>
      <c r="Z100">
        <v>-9.6550916896343143E-3</v>
      </c>
      <c r="AA100">
        <v>-4.0919634918523138E-3</v>
      </c>
    </row>
    <row r="101" spans="11:27">
      <c r="K101" s="227">
        <v>45386</v>
      </c>
      <c r="L101">
        <v>-1.5961171902799675E-2</v>
      </c>
      <c r="M101">
        <v>-8.1363387679580082E-2</v>
      </c>
      <c r="N101">
        <v>1.2345059624623844E-2</v>
      </c>
      <c r="O101">
        <v>7.7089834053634546E-3</v>
      </c>
      <c r="P101">
        <v>9.8572134885714521E-2</v>
      </c>
      <c r="Q101">
        <v>0.19334623383352548</v>
      </c>
      <c r="R101">
        <v>8.0369334464837489E-2</v>
      </c>
      <c r="S101">
        <v>8.7326834665402489E-3</v>
      </c>
      <c r="T101">
        <v>-7.3184101880445024E-2</v>
      </c>
      <c r="U101">
        <v>-4.747086385561268E-3</v>
      </c>
      <c r="V101">
        <v>8.1318672292776499E-3</v>
      </c>
      <c r="W101">
        <v>-7.8273768222124912E-5</v>
      </c>
      <c r="X101">
        <v>-3.4729045181629537E-3</v>
      </c>
      <c r="Y101">
        <v>-5.4794494788837859E-3</v>
      </c>
      <c r="Z101">
        <v>-8.9735981277818851E-3</v>
      </c>
      <c r="AA101">
        <v>-6.9081488058502331E-3</v>
      </c>
    </row>
    <row r="102" spans="11:27">
      <c r="K102" s="227">
        <v>45387</v>
      </c>
      <c r="L102">
        <v>3.0747132686464552E-2</v>
      </c>
      <c r="M102">
        <v>-6.3044121191608862E-2</v>
      </c>
      <c r="N102">
        <v>1.8106154703405486E-2</v>
      </c>
      <c r="O102">
        <v>2.2903285942537585E-2</v>
      </c>
      <c r="P102">
        <v>9.0099406364904586E-2</v>
      </c>
      <c r="Q102">
        <v>0.19782624417809405</v>
      </c>
      <c r="R102">
        <v>7.8875690148636241E-2</v>
      </c>
      <c r="S102">
        <v>3.1424473669574383E-2</v>
      </c>
      <c r="T102">
        <v>-5.4567336818294204E-2</v>
      </c>
      <c r="U102">
        <v>1.1672594238218918E-2</v>
      </c>
      <c r="V102">
        <v>1.820459246957044E-2</v>
      </c>
      <c r="W102">
        <v>-6.6778770389837335E-5</v>
      </c>
      <c r="X102">
        <v>-3.9610510142122175E-3</v>
      </c>
      <c r="Y102">
        <v>-1.0463145113333483E-2</v>
      </c>
      <c r="Z102">
        <v>-1.9717644531452107E-2</v>
      </c>
      <c r="AA102">
        <v>-9.2821169079777745E-3</v>
      </c>
    </row>
    <row r="103" spans="11:27">
      <c r="K103" s="227">
        <v>45391</v>
      </c>
      <c r="L103">
        <v>6.5241206855537234E-2</v>
      </c>
      <c r="M103">
        <v>-6.0569946361291226E-2</v>
      </c>
      <c r="N103">
        <v>2.2558375203083458E-2</v>
      </c>
      <c r="O103">
        <v>3.8014705300424764E-2</v>
      </c>
      <c r="P103">
        <v>9.6062820782670186E-2</v>
      </c>
      <c r="Q103">
        <v>0.19876256601769862</v>
      </c>
      <c r="R103">
        <v>9.2642372946297707E-2</v>
      </c>
      <c r="S103">
        <v>4.6154198538788806E-2</v>
      </c>
      <c r="T103">
        <v>-6.9169314789825381E-2</v>
      </c>
      <c r="U103">
        <v>2.3985104037916143E-2</v>
      </c>
      <c r="V103">
        <v>2.7905975435174962E-2</v>
      </c>
      <c r="W103">
        <v>-7.1121132715366324E-5</v>
      </c>
      <c r="X103">
        <v>-3.8370208016578001E-3</v>
      </c>
      <c r="Y103">
        <v>-1.045988563982189E-2</v>
      </c>
      <c r="Z103">
        <v>-2.1873939318826991E-2</v>
      </c>
      <c r="AA103">
        <v>-8.22406961781765E-3</v>
      </c>
    </row>
    <row r="104" spans="11:27">
      <c r="K104" s="227">
        <v>45392</v>
      </c>
      <c r="L104">
        <v>3.2409518317090033E-2</v>
      </c>
      <c r="M104">
        <v>-7.3021167510297316E-2</v>
      </c>
      <c r="N104">
        <v>8.0537497119695933E-3</v>
      </c>
      <c r="O104">
        <v>1.8479363107250443E-2</v>
      </c>
      <c r="P104">
        <v>9.0932459294516474E-2</v>
      </c>
      <c r="Q104">
        <v>0.11682133445932076</v>
      </c>
      <c r="R104">
        <v>7.0256199126882607E-2</v>
      </c>
      <c r="S104">
        <v>6.0472237914597472E-2</v>
      </c>
      <c r="T104">
        <v>-7.977959407015614E-2</v>
      </c>
      <c r="U104">
        <v>3.0030798371928832E-3</v>
      </c>
      <c r="V104">
        <v>1.1498251068165415E-2</v>
      </c>
      <c r="W104">
        <v>-6.7617904679364869E-5</v>
      </c>
      <c r="X104">
        <v>-4.3879509013051328E-3</v>
      </c>
      <c r="Y104">
        <v>-1.1922135245068214E-2</v>
      </c>
      <c r="Z104">
        <v>-2.3384309415394291E-2</v>
      </c>
      <c r="AA104">
        <v>-6.5478814229714948E-3</v>
      </c>
    </row>
    <row r="105" spans="11:27">
      <c r="K105" s="227">
        <v>45393</v>
      </c>
      <c r="L105">
        <v>-5.5546697297849792E-2</v>
      </c>
      <c r="M105">
        <v>-4.9642834916804678E-2</v>
      </c>
      <c r="N105">
        <v>1.5176244993645782E-2</v>
      </c>
      <c r="O105">
        <v>1.9005065605434399E-2</v>
      </c>
      <c r="P105">
        <v>6.762602005791267E-2</v>
      </c>
      <c r="Q105">
        <v>0.15626671638176173</v>
      </c>
      <c r="R105">
        <v>9.2202842954919734E-2</v>
      </c>
      <c r="S105">
        <v>7.3910719832029931E-2</v>
      </c>
      <c r="T105">
        <v>-6.532242668449853E-2</v>
      </c>
      <c r="U105">
        <v>1.8545272699529373E-2</v>
      </c>
      <c r="V105">
        <v>1.859062176955199E-2</v>
      </c>
      <c r="W105">
        <v>-6.8449618218261748E-5</v>
      </c>
      <c r="X105">
        <v>-4.757747191753905E-3</v>
      </c>
      <c r="Y105">
        <v>-1.2593954192031031E-2</v>
      </c>
      <c r="Z105">
        <v>-2.335266701256658E-2</v>
      </c>
      <c r="AA105">
        <v>-1.8668482739748974E-3</v>
      </c>
    </row>
    <row r="106" spans="11:27">
      <c r="K106" s="227">
        <v>45394</v>
      </c>
      <c r="L106">
        <v>-6.1989219745003724E-2</v>
      </c>
      <c r="M106">
        <v>-7.8118216180103252E-3</v>
      </c>
      <c r="N106">
        <v>3.4106113816070427E-2</v>
      </c>
      <c r="O106">
        <v>-1.2694147240270029E-2</v>
      </c>
      <c r="P106">
        <v>3.4289404135865932E-2</v>
      </c>
      <c r="Q106">
        <v>0.12629543077082642</v>
      </c>
      <c r="R106">
        <v>5.6531934366684099E-2</v>
      </c>
      <c r="S106">
        <v>9.090915373654343E-2</v>
      </c>
      <c r="T106">
        <v>-8.5465138419609371E-2</v>
      </c>
      <c r="U106">
        <v>2.1562794539569934E-2</v>
      </c>
      <c r="V106">
        <v>1.0300754856535737E-2</v>
      </c>
      <c r="W106">
        <v>-6.9333194940528775E-5</v>
      </c>
      <c r="X106">
        <v>-4.6352145074713812E-3</v>
      </c>
      <c r="Y106">
        <v>-1.2992973619237798E-2</v>
      </c>
      <c r="Z106">
        <v>-2.4667734908149285E-2</v>
      </c>
      <c r="AA106">
        <v>-2.3776056550270856E-3</v>
      </c>
    </row>
    <row r="107" spans="11:27">
      <c r="K107" s="227">
        <v>45398</v>
      </c>
      <c r="L107">
        <v>-0.11233519407735183</v>
      </c>
      <c r="M107">
        <v>3.8969062562010746E-3</v>
      </c>
      <c r="N107">
        <v>5.6081800549727556E-2</v>
      </c>
      <c r="O107">
        <v>-6.8806736599593262E-3</v>
      </c>
      <c r="P107">
        <v>7.4248576264226471E-2</v>
      </c>
      <c r="Q107">
        <v>0.12098679906461364</v>
      </c>
      <c r="R107">
        <v>8.5270058404164989E-2</v>
      </c>
      <c r="S107">
        <v>0.10767802734092105</v>
      </c>
      <c r="T107">
        <v>-8.4460647125441241E-2</v>
      </c>
      <c r="U107">
        <v>5.6097882359178168E-2</v>
      </c>
      <c r="V107">
        <v>1.7626707604816032E-2</v>
      </c>
      <c r="W107">
        <v>-7.0216926662652082E-5</v>
      </c>
      <c r="X107">
        <v>-4.9384942602591292E-3</v>
      </c>
      <c r="Y107">
        <v>-1.3384615334885861E-2</v>
      </c>
      <c r="Z107">
        <v>-2.5964238002062226E-2</v>
      </c>
      <c r="AA107">
        <v>-3.1546553077198172E-3</v>
      </c>
    </row>
    <row r="108" spans="11:27">
      <c r="K108" s="227">
        <v>45399</v>
      </c>
      <c r="L108">
        <v>-0.14181062505675324</v>
      </c>
      <c r="M108">
        <v>1.7433564854903529E-2</v>
      </c>
      <c r="N108">
        <v>5.223850689996723E-2</v>
      </c>
      <c r="O108">
        <v>4.1377246449926061E-2</v>
      </c>
      <c r="P108">
        <v>8.2387018012458665E-2</v>
      </c>
      <c r="Q108">
        <v>0.13782556596579101</v>
      </c>
      <c r="R108">
        <v>0.13471375554122608</v>
      </c>
      <c r="S108">
        <v>0.1159707620976014</v>
      </c>
      <c r="T108">
        <v>-0.10799354622651172</v>
      </c>
      <c r="U108">
        <v>5.2156170468639899E-2</v>
      </c>
      <c r="V108">
        <v>2.0544272534721391E-2</v>
      </c>
      <c r="W108">
        <v>-7.2765274235743487E-5</v>
      </c>
      <c r="X108">
        <v>-4.6271765931222017E-3</v>
      </c>
      <c r="Y108">
        <v>-1.2439802895679418E-2</v>
      </c>
      <c r="Z108">
        <v>-2.4430708824435848E-2</v>
      </c>
      <c r="AA108">
        <v>-3.4645944858434845E-3</v>
      </c>
    </row>
    <row r="109" spans="11:27">
      <c r="K109" s="227">
        <v>45400</v>
      </c>
      <c r="L109">
        <v>-0.12889544323390034</v>
      </c>
      <c r="M109">
        <v>-7.0751928928976162E-3</v>
      </c>
      <c r="N109">
        <v>4.9390928393133415E-2</v>
      </c>
      <c r="O109">
        <v>9.3405779178557385E-3</v>
      </c>
      <c r="P109">
        <v>7.0788386594035566E-2</v>
      </c>
      <c r="Q109">
        <v>0.12136721183654987</v>
      </c>
      <c r="R109">
        <v>0.10669394768246684</v>
      </c>
      <c r="S109">
        <v>0.11374507498576361</v>
      </c>
      <c r="T109">
        <v>-0.10790028641740748</v>
      </c>
      <c r="U109">
        <v>5.9858162521855433E-2</v>
      </c>
      <c r="V109">
        <v>1.4685630345391092E-2</v>
      </c>
      <c r="W109">
        <v>-7.7912031179303858E-5</v>
      </c>
      <c r="X109">
        <v>-4.8095396996065687E-3</v>
      </c>
      <c r="Y109">
        <v>-1.3366651173882882E-2</v>
      </c>
      <c r="Z109">
        <v>-2.6770797996998767E-2</v>
      </c>
      <c r="AA109">
        <v>-3.7848895620110727E-3</v>
      </c>
    </row>
    <row r="110" spans="11:27">
      <c r="K110" s="227">
        <v>45401</v>
      </c>
      <c r="L110">
        <v>-0.13735472143632577</v>
      </c>
      <c r="M110">
        <v>2.7955786519540983E-2</v>
      </c>
      <c r="N110">
        <v>4.4477938619176816E-2</v>
      </c>
      <c r="O110">
        <v>1.0858739417529059E-2</v>
      </c>
      <c r="P110">
        <v>5.6666652836258526E-2</v>
      </c>
      <c r="Q110">
        <v>0.10732440293497471</v>
      </c>
      <c r="R110">
        <v>0.11990247474761248</v>
      </c>
      <c r="S110">
        <v>0.10087864962394025</v>
      </c>
      <c r="T110">
        <v>-3.9167251731562575E-2</v>
      </c>
      <c r="U110">
        <v>8.4815087394543631E-2</v>
      </c>
      <c r="V110">
        <v>1.8668130999827375E-2</v>
      </c>
      <c r="W110">
        <v>-1.0134079454689834E-4</v>
      </c>
      <c r="X110">
        <v>-5.9059836391830408E-3</v>
      </c>
      <c r="Y110">
        <v>-1.4816383076560373E-2</v>
      </c>
      <c r="Z110">
        <v>-2.9094342822519596E-2</v>
      </c>
      <c r="AA110">
        <v>-4.6770931721411167E-3</v>
      </c>
    </row>
    <row r="111" spans="11:27">
      <c r="K111" s="227">
        <v>45405</v>
      </c>
      <c r="L111">
        <v>-0.14159169868001109</v>
      </c>
      <c r="M111">
        <v>5.2464063024857378E-2</v>
      </c>
      <c r="N111">
        <v>3.263273476232198E-2</v>
      </c>
      <c r="O111">
        <v>-8.7907709052558874E-3</v>
      </c>
      <c r="P111">
        <v>3.0205459762794797E-2</v>
      </c>
      <c r="Q111">
        <v>8.8079384735585645E-2</v>
      </c>
      <c r="R111">
        <v>7.3266696635294143E-2</v>
      </c>
      <c r="S111">
        <v>6.9726124489420754E-2</v>
      </c>
      <c r="T111">
        <v>-4.8214497348834345E-2</v>
      </c>
      <c r="U111">
        <v>6.3253471292587349E-2</v>
      </c>
      <c r="V111">
        <v>8.1697290051923437E-3</v>
      </c>
      <c r="W111">
        <v>-1.1172944032520035E-4</v>
      </c>
      <c r="X111">
        <v>-5.2931358580731542E-3</v>
      </c>
      <c r="Y111">
        <v>-1.2557534832100656E-2</v>
      </c>
      <c r="Z111">
        <v>-2.8217812795583913E-2</v>
      </c>
      <c r="AA111">
        <v>-8.1229421867298167E-3</v>
      </c>
    </row>
    <row r="112" spans="11:27">
      <c r="K112" s="227">
        <v>45406</v>
      </c>
      <c r="L112">
        <v>-0.12582761505283879</v>
      </c>
      <c r="M112">
        <v>-1.0483979582384803E-2</v>
      </c>
      <c r="N112">
        <v>-1.8736616855453025E-2</v>
      </c>
      <c r="O112">
        <v>-2.274397529990875E-2</v>
      </c>
      <c r="P112">
        <v>2.4072946492885085E-2</v>
      </c>
      <c r="Q112">
        <v>6.6002049291862278E-2</v>
      </c>
      <c r="R112">
        <v>7.7290582357459642E-2</v>
      </c>
      <c r="S112">
        <v>3.0664928060829134E-2</v>
      </c>
      <c r="T112">
        <v>-4.4544808666352381E-2</v>
      </c>
      <c r="U112">
        <v>2.453905942020345E-2</v>
      </c>
      <c r="V112">
        <v>-1.2024939451947343E-2</v>
      </c>
      <c r="W112">
        <v>-1.0648309931731523E-4</v>
      </c>
      <c r="X112">
        <v>-4.9276951399324599E-3</v>
      </c>
      <c r="Y112">
        <v>-1.2426944835370863E-2</v>
      </c>
      <c r="Z112">
        <v>-3.0080523542827399E-2</v>
      </c>
      <c r="AA112">
        <v>-8.4487143550332853E-3</v>
      </c>
    </row>
    <row r="113" spans="11:27">
      <c r="K113" s="227">
        <v>45407</v>
      </c>
      <c r="L113">
        <v>-0.13391647710967924</v>
      </c>
      <c r="M113">
        <v>-1.228947208813704E-2</v>
      </c>
      <c r="N113">
        <v>-1.6815054992946887E-4</v>
      </c>
      <c r="O113">
        <v>-3.9875581921681854E-3</v>
      </c>
      <c r="P113">
        <v>2.0826059049401636E-2</v>
      </c>
      <c r="Q113">
        <v>7.2272130427919259E-2</v>
      </c>
      <c r="R113">
        <v>4.1075316613052824E-2</v>
      </c>
      <c r="S113">
        <v>3.6745057824543438E-2</v>
      </c>
      <c r="T113">
        <v>-4.9736301749805284E-2</v>
      </c>
      <c r="U113">
        <v>4.305714419948619E-2</v>
      </c>
      <c r="V113">
        <v>-7.116936154117199E-3</v>
      </c>
      <c r="W113">
        <v>-1.1161643677625207E-4</v>
      </c>
      <c r="X113">
        <v>-4.9880400920541464E-3</v>
      </c>
      <c r="Y113">
        <v>-1.2954085545365311E-2</v>
      </c>
      <c r="Z113">
        <v>-3.131878314256055E-2</v>
      </c>
      <c r="AA113">
        <v>-8.2110256926263003E-3</v>
      </c>
    </row>
    <row r="114" spans="11:27">
      <c r="K114" s="227">
        <v>45408</v>
      </c>
      <c r="L114">
        <v>-0.13845073114957263</v>
      </c>
      <c r="M114">
        <v>-3.8615351037421884E-2</v>
      </c>
      <c r="N114">
        <v>-3.1740162211022938E-2</v>
      </c>
      <c r="O114">
        <v>-2.7179919441557418E-3</v>
      </c>
      <c r="P114">
        <v>-8.0341047980978155E-3</v>
      </c>
      <c r="Q114">
        <v>5.8450936329304003E-2</v>
      </c>
      <c r="R114">
        <v>1.8237808818175792E-2</v>
      </c>
      <c r="S114">
        <v>3.6200281005894598E-2</v>
      </c>
      <c r="T114">
        <v>-4.3362226248414931E-2</v>
      </c>
      <c r="U114">
        <v>2.0880126482151366E-2</v>
      </c>
      <c r="V114">
        <v>-2.2383433010218463E-2</v>
      </c>
      <c r="W114">
        <v>-1.1242634948781112E-4</v>
      </c>
      <c r="X114">
        <v>-5.6563987536696536E-3</v>
      </c>
      <c r="Y114">
        <v>-1.3879670648347628E-2</v>
      </c>
      <c r="Z114">
        <v>-2.838919418367726E-2</v>
      </c>
      <c r="AA114">
        <v>-5.9727839822340161E-3</v>
      </c>
    </row>
    <row r="115" spans="11:27">
      <c r="K115" s="227">
        <v>45415</v>
      </c>
      <c r="L115">
        <v>-0.16611396733590611</v>
      </c>
      <c r="M115">
        <v>-6.9227402846296485E-2</v>
      </c>
      <c r="N115">
        <v>-5.7877365828375549E-2</v>
      </c>
      <c r="O115">
        <v>-1.1749893520345014E-2</v>
      </c>
      <c r="P115">
        <v>-2.8335291489461754E-2</v>
      </c>
      <c r="Q115">
        <v>5.3747600227291879E-2</v>
      </c>
      <c r="R115">
        <v>-2.1365212006955882E-2</v>
      </c>
      <c r="S115">
        <v>6.0758383670877637E-2</v>
      </c>
      <c r="T115">
        <v>-8.4380265920622782E-2</v>
      </c>
      <c r="U115">
        <v>-2.3833237593602404E-2</v>
      </c>
      <c r="V115">
        <v>-4.4699094516892982E-2</v>
      </c>
      <c r="W115">
        <v>-1.0377877620822014E-4</v>
      </c>
      <c r="X115">
        <v>-4.8077854529324582E-3</v>
      </c>
      <c r="Y115">
        <v>-1.2830355529250183E-2</v>
      </c>
      <c r="Z115">
        <v>-2.9826612632002383E-2</v>
      </c>
      <c r="AA115">
        <v>-5.439259211554871E-3</v>
      </c>
    </row>
    <row r="116" spans="11:27">
      <c r="K116" s="227">
        <v>45419</v>
      </c>
      <c r="L116">
        <v>-0.17991232428780979</v>
      </c>
      <c r="M116">
        <v>-3.1560562939148683E-2</v>
      </c>
      <c r="N116">
        <v>-6.0463074945840578E-2</v>
      </c>
      <c r="O116">
        <v>-3.203909620536656E-2</v>
      </c>
      <c r="P116">
        <v>-3.4534227628863566E-2</v>
      </c>
      <c r="Q116">
        <v>3.8340283447500643E-2</v>
      </c>
      <c r="R116">
        <v>1.4842170933956976E-2</v>
      </c>
      <c r="S116">
        <v>6.2541032343986364E-2</v>
      </c>
      <c r="T116">
        <v>-0.10021907854108017</v>
      </c>
      <c r="U116">
        <v>-9.9737807543261517E-3</v>
      </c>
      <c r="V116">
        <v>-4.140524528203611E-2</v>
      </c>
      <c r="W116">
        <v>-8.9037871115914843E-5</v>
      </c>
      <c r="X116">
        <v>-4.9276951399324599E-3</v>
      </c>
      <c r="Y116">
        <v>-1.2954085545365311E-2</v>
      </c>
      <c r="Z116">
        <v>-2.8323623231735661E-2</v>
      </c>
      <c r="AA116">
        <v>-3.6928080626781172E-3</v>
      </c>
    </row>
    <row r="117" spans="11:27">
      <c r="K117" s="227">
        <v>45420</v>
      </c>
      <c r="L117">
        <v>-0.17069764490942108</v>
      </c>
      <c r="M117">
        <v>-1.6026918891357676E-2</v>
      </c>
      <c r="N117">
        <v>-4.7463564942319958E-2</v>
      </c>
      <c r="O117">
        <v>-2.1229400501015364E-2</v>
      </c>
      <c r="P117">
        <v>-1.7342038109269785E-2</v>
      </c>
      <c r="Q117">
        <v>-4.4506884188491559E-2</v>
      </c>
      <c r="R117">
        <v>3.1999373376550642E-2</v>
      </c>
      <c r="S117">
        <v>7.7571419766354205E-2</v>
      </c>
      <c r="T117">
        <v>-0.12419266803033926</v>
      </c>
      <c r="U117">
        <v>-2.2267192815785437E-2</v>
      </c>
      <c r="V117">
        <v>-3.1605231216800436E-2</v>
      </c>
      <c r="W117">
        <v>-6.8195542907767713E-5</v>
      </c>
      <c r="X117">
        <v>-4.92679723711263E-3</v>
      </c>
      <c r="Y117">
        <v>-1.5315844435036289E-2</v>
      </c>
      <c r="Z117">
        <v>-3.2462724439688256E-2</v>
      </c>
      <c r="AA117">
        <v>-8.0597051548388608E-4</v>
      </c>
    </row>
    <row r="118" spans="11:27">
      <c r="K118" s="227">
        <v>45421</v>
      </c>
      <c r="L118">
        <v>-0.15923942446012296</v>
      </c>
      <c r="M118">
        <v>-1.3277820687781735E-2</v>
      </c>
      <c r="N118">
        <v>-7.186546284244355E-2</v>
      </c>
      <c r="O118">
        <v>-3.8769171807025285E-2</v>
      </c>
      <c r="P118">
        <v>-7.7302067615513795E-2</v>
      </c>
      <c r="Q118">
        <v>-7.7866445854813046E-2</v>
      </c>
      <c r="R118">
        <v>3.607102667041194E-3</v>
      </c>
      <c r="S118">
        <v>6.5893661056378311E-2</v>
      </c>
      <c r="T118">
        <v>-0.11999179076735958</v>
      </c>
      <c r="U118">
        <v>-5.2733580380813612E-2</v>
      </c>
      <c r="V118">
        <v>-4.7334869971389318E-2</v>
      </c>
      <c r="W118">
        <v>-5.8610113036267374E-5</v>
      </c>
      <c r="X118">
        <v>-4.074262292028041E-3</v>
      </c>
      <c r="Y118">
        <v>-1.3224070331519381E-2</v>
      </c>
      <c r="Z118">
        <v>-2.7674956319856923E-2</v>
      </c>
      <c r="AA118">
        <v>2.565345732424726E-3</v>
      </c>
    </row>
    <row r="119" spans="11:27">
      <c r="K119" s="227">
        <v>45426</v>
      </c>
      <c r="L119">
        <v>-0.26808823605692533</v>
      </c>
      <c r="M119">
        <v>-3.923529611431411E-2</v>
      </c>
      <c r="N119">
        <v>-5.5954470303230863E-2</v>
      </c>
      <c r="O119">
        <v>-4.9656854738300463E-2</v>
      </c>
      <c r="P119">
        <v>-8.7514152064816345E-2</v>
      </c>
      <c r="Q119">
        <v>-7.4955357535439457E-2</v>
      </c>
      <c r="R119">
        <v>-7.0777472369132691E-3</v>
      </c>
      <c r="S119">
        <v>6.0465089207610435E-2</v>
      </c>
      <c r="T119">
        <v>-0.1400585381851818</v>
      </c>
      <c r="U119">
        <v>-2.9876894699863051E-2</v>
      </c>
      <c r="V119">
        <v>-4.7640874531997571E-2</v>
      </c>
      <c r="W119">
        <v>-6.2107533688538234E-5</v>
      </c>
      <c r="X119">
        <v>-4.011675903986418E-3</v>
      </c>
      <c r="Y119">
        <v>-1.2956762104787717E-2</v>
      </c>
      <c r="Z119">
        <v>-2.7690994669688995E-2</v>
      </c>
      <c r="AA119">
        <v>2.010268104050938E-3</v>
      </c>
    </row>
    <row r="120" spans="11:27">
      <c r="K120" s="227">
        <v>45427</v>
      </c>
      <c r="L120">
        <v>-0.2974505131291485</v>
      </c>
      <c r="M120">
        <v>5.1759131289038619E-2</v>
      </c>
      <c r="N120">
        <v>-5.4521761650698886E-2</v>
      </c>
      <c r="O120">
        <v>-6.8064870260751767E-2</v>
      </c>
      <c r="P120">
        <v>-9.1361029152167553E-2</v>
      </c>
      <c r="Q120">
        <v>-9.9604114406517161E-2</v>
      </c>
      <c r="R120">
        <v>-4.6743926756858158E-2</v>
      </c>
      <c r="S120">
        <v>1.4534870513012867E-2</v>
      </c>
      <c r="T120">
        <v>-8.0864506576061174E-2</v>
      </c>
      <c r="U120">
        <v>2.3930013644419199E-3</v>
      </c>
      <c r="V120">
        <v>-4.4448596780704189E-2</v>
      </c>
      <c r="W120">
        <v>-5.5096642158104804E-5</v>
      </c>
      <c r="X120">
        <v>-4.5641164606798831E-3</v>
      </c>
      <c r="Y120">
        <v>-1.3351477792707012E-2</v>
      </c>
      <c r="Z120">
        <v>-2.806590535248776E-2</v>
      </c>
      <c r="AA120">
        <v>1.4445231413129762E-3</v>
      </c>
    </row>
    <row r="121" spans="11:27">
      <c r="K121" s="227">
        <v>45428</v>
      </c>
      <c r="L121">
        <v>-0.30213650194606145</v>
      </c>
      <c r="M121">
        <v>5.7431185244735096E-2</v>
      </c>
      <c r="N121">
        <v>-5.4499784624870262E-2</v>
      </c>
      <c r="O121">
        <v>-5.8977680973637828E-2</v>
      </c>
      <c r="P121">
        <v>-0.16587835811563353</v>
      </c>
      <c r="Q121">
        <v>-6.1440498606836737E-2</v>
      </c>
      <c r="R121">
        <v>-3.2202305329067128E-2</v>
      </c>
      <c r="S121">
        <v>1.1814406820716029E-2</v>
      </c>
      <c r="T121">
        <v>-7.7274845165143963E-2</v>
      </c>
      <c r="U121">
        <v>9.6523608994089558E-3</v>
      </c>
      <c r="V121">
        <v>-2.8739953354197951E-2</v>
      </c>
      <c r="W121">
        <v>-4.6350799241295117E-5</v>
      </c>
      <c r="X121">
        <v>-4.0720299646791755E-3</v>
      </c>
      <c r="Y121">
        <v>-1.2680166653016014E-2</v>
      </c>
      <c r="Z121">
        <v>-2.8011689003646909E-2</v>
      </c>
      <c r="AA121">
        <v>-5.3298148643363488E-4</v>
      </c>
    </row>
    <row r="122" spans="11:27">
      <c r="K122" s="227">
        <v>45429</v>
      </c>
      <c r="L122">
        <v>-0.26036553045895772</v>
      </c>
      <c r="M122">
        <v>4.9411713475098852E-2</v>
      </c>
      <c r="N122">
        <v>-5.3854151930821437E-2</v>
      </c>
      <c r="O122">
        <v>-3.6785928238158586E-2</v>
      </c>
      <c r="P122">
        <v>-0.14209278045153803</v>
      </c>
      <c r="Q122">
        <v>-8.1556442254139369E-2</v>
      </c>
      <c r="R122">
        <v>-4.796255010844145E-2</v>
      </c>
      <c r="S122">
        <v>2.2613998776529823E-3</v>
      </c>
      <c r="T122">
        <v>-4.6547825213192368E-2</v>
      </c>
      <c r="U122">
        <v>-8.9033423297276218E-3</v>
      </c>
      <c r="V122">
        <v>-3.4347580227668553E-2</v>
      </c>
      <c r="W122">
        <v>-6.0312374438057676E-5</v>
      </c>
      <c r="X122">
        <v>-4.0679433898095831E-3</v>
      </c>
      <c r="Y122">
        <v>-1.1742149512914959E-2</v>
      </c>
      <c r="Z122">
        <v>-2.4194913060164122E-2</v>
      </c>
      <c r="AA122">
        <v>1.0252614224892361E-3</v>
      </c>
    </row>
    <row r="123" spans="11:27">
      <c r="K123" s="227">
        <v>45433</v>
      </c>
      <c r="L123">
        <v>-0.24022665285527012</v>
      </c>
      <c r="M123">
        <v>7.5183215187342153E-2</v>
      </c>
      <c r="N123">
        <v>-3.4828077006033631E-2</v>
      </c>
      <c r="O123">
        <v>-1.9406999865516486E-2</v>
      </c>
      <c r="P123">
        <v>-0.11681131138603736</v>
      </c>
      <c r="Q123">
        <v>-4.8614241114623848E-2</v>
      </c>
      <c r="R123">
        <v>1.9171792811633823E-3</v>
      </c>
      <c r="S123">
        <v>2.784893215933696E-2</v>
      </c>
      <c r="T123">
        <v>-2.423363313315699E-2</v>
      </c>
      <c r="U123">
        <v>2.2407867573380695E-2</v>
      </c>
      <c r="V123">
        <v>-7.8970118283760611E-3</v>
      </c>
      <c r="W123">
        <v>-4.6337051521546964E-5</v>
      </c>
      <c r="X123">
        <v>-3.6984236338001054E-3</v>
      </c>
      <c r="Y123">
        <v>-1.1605313877907187E-2</v>
      </c>
      <c r="Z123">
        <v>-2.4607605617763529E-2</v>
      </c>
      <c r="AA123">
        <v>-1.2859085857757445E-4</v>
      </c>
    </row>
    <row r="124" spans="11:27">
      <c r="K124" s="227">
        <v>45434</v>
      </c>
      <c r="L124">
        <v>-0.19668296755094961</v>
      </c>
      <c r="M124">
        <v>8.5782119433311696E-2</v>
      </c>
      <c r="N124">
        <v>-4.3677480038875838E-2</v>
      </c>
      <c r="O124">
        <v>-5.787532630123284E-3</v>
      </c>
      <c r="P124">
        <v>-0.13141685736847994</v>
      </c>
      <c r="Q124">
        <v>-5.381811714649485E-2</v>
      </c>
      <c r="R124">
        <v>-1.9523724571962421E-2</v>
      </c>
      <c r="S124">
        <v>9.5852513414833931E-3</v>
      </c>
      <c r="T124">
        <v>-2.7242766151157199E-2</v>
      </c>
      <c r="U124">
        <v>-2.0489161818246844E-2</v>
      </c>
      <c r="V124">
        <v>-1.3902941461124658E-2</v>
      </c>
      <c r="W124">
        <v>-3.4135203072485379E-5</v>
      </c>
      <c r="X124">
        <v>-4.3731534733660532E-3</v>
      </c>
      <c r="Y124">
        <v>-1.2401285952563477E-2</v>
      </c>
      <c r="Z124">
        <v>-2.5444624856460308E-2</v>
      </c>
      <c r="AA124">
        <v>-1.4581212487207332E-3</v>
      </c>
    </row>
    <row r="125" spans="11:27">
      <c r="K125" s="227">
        <v>45435</v>
      </c>
      <c r="L125">
        <v>-0.18791192187187633</v>
      </c>
      <c r="M125">
        <v>9.199086091902918E-2</v>
      </c>
      <c r="N125">
        <v>-3.6091451346539127E-2</v>
      </c>
      <c r="O125">
        <v>-2.6584676500830143E-2</v>
      </c>
      <c r="P125">
        <v>-0.15520500084517194</v>
      </c>
      <c r="Q125">
        <v>-6.8052311498180348E-2</v>
      </c>
      <c r="R125">
        <v>-2.6621931249157828E-2</v>
      </c>
      <c r="S125">
        <v>-2.2756268622854056E-3</v>
      </c>
      <c r="T125">
        <v>-2.6511629921392915E-2</v>
      </c>
      <c r="U125">
        <v>-3.5425730697326969E-2</v>
      </c>
      <c r="V125">
        <v>-9.2810147689085971E-3</v>
      </c>
      <c r="W125">
        <v>-3.762558912265543E-5</v>
      </c>
      <c r="X125">
        <v>-4.4324412898860445E-3</v>
      </c>
      <c r="Y125">
        <v>-1.3317084696099327E-2</v>
      </c>
      <c r="Z125">
        <v>-2.7092929890142559E-2</v>
      </c>
      <c r="AA125">
        <v>-2.5080973537093976E-3</v>
      </c>
    </row>
    <row r="126" spans="11:27">
      <c r="K126" s="227">
        <v>45436</v>
      </c>
      <c r="L126">
        <v>-0.14575659675374708</v>
      </c>
      <c r="M126">
        <v>0.10189437646248999</v>
      </c>
      <c r="N126">
        <v>-3.6817131860996222E-2</v>
      </c>
      <c r="O126">
        <v>-4.012764199772885E-2</v>
      </c>
      <c r="P126">
        <v>-0.14695046389737262</v>
      </c>
      <c r="Q126">
        <v>-5.1965337896103893E-2</v>
      </c>
      <c r="R126">
        <v>-3.0265339823743256E-3</v>
      </c>
      <c r="S126">
        <v>-2.1084920268781358E-2</v>
      </c>
      <c r="T126">
        <v>2.382733926286093E-2</v>
      </c>
      <c r="U126">
        <v>-5.2259016149577127E-2</v>
      </c>
      <c r="V126">
        <v>-4.7269583690658541E-3</v>
      </c>
      <c r="W126">
        <v>-3.062111768258244E-5</v>
      </c>
      <c r="X126">
        <v>-3.8787799465266628E-3</v>
      </c>
      <c r="Y126">
        <v>-1.3047939806512246E-2</v>
      </c>
      <c r="Z126">
        <v>-2.7536029551076452E-2</v>
      </c>
      <c r="AA126">
        <v>-2.7608158381996531E-3</v>
      </c>
    </row>
    <row r="127" spans="11:27">
      <c r="K127" s="227">
        <v>45440</v>
      </c>
      <c r="L127">
        <v>-0.16791991127317796</v>
      </c>
      <c r="M127">
        <v>4.65860609873203E-2</v>
      </c>
      <c r="N127">
        <v>-5.7710460174076661E-2</v>
      </c>
      <c r="O127">
        <v>-5.8088324878481992E-2</v>
      </c>
      <c r="P127">
        <v>-0.15521898747786053</v>
      </c>
      <c r="Q127">
        <v>-7.2107026344182076E-2</v>
      </c>
      <c r="R127">
        <v>-1.2102249615711526E-2</v>
      </c>
      <c r="S127">
        <v>-1.5402857830381166E-2</v>
      </c>
      <c r="T127">
        <v>3.3526495133600481E-2</v>
      </c>
      <c r="U127">
        <v>-7.1000267496182212E-2</v>
      </c>
      <c r="V127">
        <v>-1.9768886054957153E-2</v>
      </c>
      <c r="W127">
        <v>-4.1963750584846112E-5</v>
      </c>
      <c r="X127">
        <v>-3.7553945450753438E-3</v>
      </c>
      <c r="Y127">
        <v>-1.2250600691308771E-2</v>
      </c>
      <c r="Z127">
        <v>-2.7952073547700518E-2</v>
      </c>
      <c r="AA127">
        <v>-3.7376290202869289E-3</v>
      </c>
    </row>
    <row r="128" spans="11:27">
      <c r="K128" s="227">
        <v>45441</v>
      </c>
      <c r="L128">
        <v>-0.13272301111308427</v>
      </c>
      <c r="M128">
        <v>4.2429987700178563E-2</v>
      </c>
      <c r="N128">
        <v>-3.1829277350276186E-2</v>
      </c>
      <c r="O128">
        <v>-7.0310788453610565E-2</v>
      </c>
      <c r="P128">
        <v>-0.14090106049091886</v>
      </c>
      <c r="Q128">
        <v>-8.2566479752348529E-2</v>
      </c>
      <c r="R128">
        <v>-2.1589886852492225E-2</v>
      </c>
      <c r="S128">
        <v>-2.2040989057258563E-2</v>
      </c>
      <c r="T128">
        <v>4.7120792411877471E-2</v>
      </c>
      <c r="U128">
        <v>-7.212840180729102E-2</v>
      </c>
      <c r="V128">
        <v>-1.0022001705304501E-2</v>
      </c>
      <c r="W128">
        <v>-2.8882037491983231E-5</v>
      </c>
      <c r="X128">
        <v>-4.0003454613769373E-3</v>
      </c>
      <c r="Y128">
        <v>-1.2776155558014658E-2</v>
      </c>
      <c r="Z128">
        <v>-2.7509327930167481E-2</v>
      </c>
      <c r="AA128">
        <v>-2.9520562062729508E-3</v>
      </c>
    </row>
    <row r="129" spans="11:27">
      <c r="K129" s="227">
        <v>45442</v>
      </c>
      <c r="L129">
        <v>-0.1558864184400427</v>
      </c>
      <c r="M129">
        <v>7.7323548858379873E-2</v>
      </c>
      <c r="N129">
        <v>-1.2331720719268913E-2</v>
      </c>
      <c r="O129">
        <v>-5.0543362050497212E-2</v>
      </c>
      <c r="P129">
        <v>-0.14097131083659661</v>
      </c>
      <c r="Q129">
        <v>-7.4889646677577901E-2</v>
      </c>
      <c r="R129">
        <v>-3.4514052831016752E-2</v>
      </c>
      <c r="S129">
        <v>-2.148745992941755E-2</v>
      </c>
      <c r="T129">
        <v>4.805519387811194E-2</v>
      </c>
      <c r="U129">
        <v>-5.8917444254256442E-2</v>
      </c>
      <c r="V129">
        <v>2.016763640440393E-4</v>
      </c>
      <c r="W129">
        <v>-4.5431715346203909E-5</v>
      </c>
      <c r="X129">
        <v>-4.4879867551423014E-3</v>
      </c>
      <c r="Y129">
        <v>-1.3693257075297531E-2</v>
      </c>
      <c r="Z129">
        <v>-2.8737357606417793E-2</v>
      </c>
      <c r="AA129">
        <v>-3.9041771569463496E-3</v>
      </c>
    </row>
    <row r="130" spans="11:27">
      <c r="K130" s="227">
        <v>45443</v>
      </c>
      <c r="L130">
        <v>-0.18472551101397716</v>
      </c>
      <c r="M130">
        <v>5.5014936349267997E-2</v>
      </c>
      <c r="N130">
        <v>-2.1498006106282719E-2</v>
      </c>
      <c r="O130">
        <v>-7.1852246626903996E-2</v>
      </c>
      <c r="P130">
        <v>-0.16040301692499656</v>
      </c>
      <c r="Q130">
        <v>-8.5496223312051964E-2</v>
      </c>
      <c r="R130">
        <v>-4.2817723243956086E-2</v>
      </c>
      <c r="S130">
        <v>-3.3465815121468477E-2</v>
      </c>
      <c r="T130">
        <v>-3.709077461984292E-2</v>
      </c>
      <c r="U130">
        <v>-6.6447155809365277E-2</v>
      </c>
      <c r="V130">
        <v>-9.1041548049450478E-3</v>
      </c>
      <c r="W130">
        <v>-7.1657459692978949E-5</v>
      </c>
      <c r="X130">
        <v>-4.9735392267812248E-3</v>
      </c>
      <c r="Y130">
        <v>-1.3026433043402355E-2</v>
      </c>
      <c r="Z130">
        <v>-2.7477292498392855E-2</v>
      </c>
      <c r="AA130">
        <v>-7.6504595218159152E-3</v>
      </c>
    </row>
    <row r="131" spans="11:27">
      <c r="K131" s="227">
        <v>45447</v>
      </c>
      <c r="L131">
        <v>-0.15412381935707609</v>
      </c>
      <c r="M131">
        <v>7.6768138742414824E-2</v>
      </c>
      <c r="N131">
        <v>2.5802566558986717E-3</v>
      </c>
      <c r="O131">
        <v>-8.3496030957420711E-2</v>
      </c>
      <c r="P131">
        <v>-0.14887233625388127</v>
      </c>
      <c r="Q131">
        <v>-9.451097939302476E-2</v>
      </c>
      <c r="R131">
        <v>-3.5749335585302501E-2</v>
      </c>
      <c r="S131">
        <v>-3.7588825621904874E-2</v>
      </c>
      <c r="T131">
        <v>-2.6149278878608989E-2</v>
      </c>
      <c r="U131">
        <v>-5.8968599416629637E-2</v>
      </c>
      <c r="V131">
        <v>-1.8406402091068648E-3</v>
      </c>
      <c r="W131">
        <v>-5.3312041679524382E-5</v>
      </c>
      <c r="X131">
        <v>-5.0391732484829505E-3</v>
      </c>
      <c r="Y131">
        <v>-1.4093984133410665E-2</v>
      </c>
      <c r="Z131">
        <v>-2.8312425794774387E-2</v>
      </c>
      <c r="AA131">
        <v>-3.3950810792612741E-3</v>
      </c>
    </row>
    <row r="132" spans="11:27">
      <c r="K132" s="227">
        <v>45448</v>
      </c>
      <c r="L132">
        <v>-0.13695654967780346</v>
      </c>
      <c r="M132">
        <v>7.3864413686764538E-2</v>
      </c>
      <c r="N132">
        <v>7.2936843809723317E-4</v>
      </c>
      <c r="O132">
        <v>-0.1039349637020109</v>
      </c>
      <c r="P132">
        <v>-0.15744790115929971</v>
      </c>
      <c r="Q132">
        <v>-0.11833840923179127</v>
      </c>
      <c r="R132">
        <v>-7.1638611504802246E-2</v>
      </c>
      <c r="S132">
        <v>-5.859351482565741E-2</v>
      </c>
      <c r="T132">
        <v>-3.5324005723712665E-2</v>
      </c>
      <c r="U132">
        <v>-4.0805317769389844E-2</v>
      </c>
      <c r="V132">
        <v>-7.8658412271619023E-3</v>
      </c>
      <c r="W132">
        <v>-3.064680927580085E-5</v>
      </c>
      <c r="X132">
        <v>-5.0313954041976555E-3</v>
      </c>
      <c r="Y132">
        <v>-1.2092797911343834E-2</v>
      </c>
      <c r="Z132">
        <v>-2.4892680019805533E-2</v>
      </c>
      <c r="AA132">
        <v>-4.7372771944767201E-3</v>
      </c>
    </row>
    <row r="133" spans="11:27">
      <c r="K133" s="227">
        <v>45449</v>
      </c>
      <c r="L133">
        <v>-0.15939436741824009</v>
      </c>
      <c r="M133">
        <v>6.9858668267271926E-2</v>
      </c>
      <c r="N133">
        <v>-1.6852548836982728E-2</v>
      </c>
      <c r="O133">
        <v>-0.10226976535304384</v>
      </c>
      <c r="P133">
        <v>-0.17349461359350191</v>
      </c>
      <c r="Q133">
        <v>-0.1385737429728616</v>
      </c>
      <c r="R133">
        <v>-0.13354763439990283</v>
      </c>
      <c r="S133">
        <v>-8.1751672236830414E-2</v>
      </c>
      <c r="T133">
        <v>-4.4834976310202751E-2</v>
      </c>
      <c r="U133">
        <v>-6.2456264163454352E-2</v>
      </c>
      <c r="V133">
        <v>-2.958450417283472E-2</v>
      </c>
      <c r="W133">
        <v>-2.4523646224717003E-5</v>
      </c>
      <c r="X133">
        <v>-4.7881335682727474E-3</v>
      </c>
      <c r="Y133">
        <v>-1.1431830685547702E-2</v>
      </c>
      <c r="Z133">
        <v>-2.0189023971466453E-2</v>
      </c>
      <c r="AA133">
        <v>-3.0784029828256803E-3</v>
      </c>
    </row>
    <row r="134" spans="11:27">
      <c r="K134" s="227">
        <v>45450</v>
      </c>
      <c r="L134">
        <v>-0.15571072885275894</v>
      </c>
      <c r="M134">
        <v>7.1412959862332745E-2</v>
      </c>
      <c r="N134">
        <v>-4.5592918985049136E-2</v>
      </c>
      <c r="O134">
        <v>-9.4034696487835315E-2</v>
      </c>
      <c r="P134">
        <v>-0.16072109897372241</v>
      </c>
      <c r="Q134">
        <v>-9.6501601958453795E-2</v>
      </c>
      <c r="R134">
        <v>-0.10886305258678267</v>
      </c>
      <c r="S134">
        <v>-6.9762091266863363E-2</v>
      </c>
      <c r="T134">
        <v>-1.2586443423978902E-3</v>
      </c>
      <c r="U134">
        <v>-5.2365938521333817E-2</v>
      </c>
      <c r="V134">
        <v>-2.7008659322896717E-2</v>
      </c>
      <c r="W134">
        <v>-2.8013646448087651E-5</v>
      </c>
      <c r="X134">
        <v>-3.1408121366585974E-3</v>
      </c>
      <c r="Y134">
        <v>-9.1749673524577254E-3</v>
      </c>
      <c r="Z134">
        <v>-2.1861176415755995E-2</v>
      </c>
      <c r="AA134">
        <v>-4.3053639594179492E-3</v>
      </c>
    </row>
    <row r="135" spans="11:27">
      <c r="K135" s="227">
        <v>45454</v>
      </c>
      <c r="L135">
        <v>-0.1401132362976204</v>
      </c>
      <c r="M135">
        <v>8.6932633799636547E-2</v>
      </c>
      <c r="N135">
        <v>-5.7405745459292445E-3</v>
      </c>
      <c r="O135">
        <v>-6.8355611776797567E-2</v>
      </c>
      <c r="P135">
        <v>-0.12051049759428152</v>
      </c>
      <c r="Q135">
        <v>-6.562496028135488E-2</v>
      </c>
      <c r="R135">
        <v>-7.2985856814312938E-2</v>
      </c>
      <c r="S135">
        <v>-4.2365140374363196E-2</v>
      </c>
      <c r="T135">
        <v>2.6396556100280993E-2</v>
      </c>
      <c r="U135">
        <v>-3.7838971017754193E-2</v>
      </c>
      <c r="V135">
        <v>-3.7212573553897094E-5</v>
      </c>
      <c r="W135">
        <v>-2.5379113424054717E-5</v>
      </c>
      <c r="X135">
        <v>-3.0802092066340037E-3</v>
      </c>
      <c r="Y135">
        <v>-8.3804678525027619E-3</v>
      </c>
      <c r="Z135">
        <v>-1.5200006463265581E-2</v>
      </c>
      <c r="AA135">
        <v>-2.4505185214693851E-3</v>
      </c>
    </row>
    <row r="136" spans="11:27">
      <c r="K136" s="227">
        <v>45455</v>
      </c>
      <c r="L136">
        <v>-7.9161776865308467E-2</v>
      </c>
      <c r="M136">
        <v>0.10220163756262333</v>
      </c>
      <c r="N136">
        <v>-2.2120179674942397E-2</v>
      </c>
      <c r="O136">
        <v>-4.5508784111878822E-2</v>
      </c>
      <c r="P136">
        <v>-0.12566456466467232</v>
      </c>
      <c r="Q136">
        <v>-9.6469810587399993E-2</v>
      </c>
      <c r="R136">
        <v>-7.2377284745471032E-2</v>
      </c>
      <c r="S136">
        <v>-8.2460381590990089E-2</v>
      </c>
      <c r="T136">
        <v>8.7181178541795717E-2</v>
      </c>
      <c r="U136">
        <v>-5.5353228060504529E-2</v>
      </c>
      <c r="V136">
        <v>-8.1997695280439827E-3</v>
      </c>
      <c r="W136">
        <v>-4.5386759509560586E-5</v>
      </c>
      <c r="X136">
        <v>-3.7523155099046758E-3</v>
      </c>
      <c r="Y136">
        <v>-8.7785439211021353E-3</v>
      </c>
      <c r="Z136">
        <v>-1.4768800050390163E-2</v>
      </c>
      <c r="AA136">
        <v>-2.6628198204339528E-3</v>
      </c>
    </row>
    <row r="137" spans="11:27">
      <c r="K137" s="227">
        <v>45457</v>
      </c>
      <c r="L137">
        <v>-3.2508713511069778E-2</v>
      </c>
      <c r="M137">
        <v>1.8439561752274992E-2</v>
      </c>
      <c r="N137">
        <v>-1.0158211093010849E-2</v>
      </c>
      <c r="O137">
        <v>-6.4995779235580822E-2</v>
      </c>
      <c r="P137">
        <v>-0.15382518299071266</v>
      </c>
      <c r="Q137">
        <v>-7.6394836261610241E-2</v>
      </c>
      <c r="R137">
        <v>-4.9664912694978559E-2</v>
      </c>
      <c r="S137">
        <v>-6.2991366526275544E-2</v>
      </c>
      <c r="T137">
        <v>1.1087834781650291E-2</v>
      </c>
      <c r="U137">
        <v>-8.5265204275648709E-2</v>
      </c>
      <c r="V137">
        <v>-7.9593952964249377E-3</v>
      </c>
      <c r="W137">
        <v>-3.8441536872193844E-5</v>
      </c>
      <c r="X137">
        <v>-3.5054377669109884E-3</v>
      </c>
      <c r="Y137">
        <v>-9.0385387515453473E-3</v>
      </c>
      <c r="Z137">
        <v>-1.541372459105324E-2</v>
      </c>
      <c r="AA137">
        <v>-2.3769111807130099E-3</v>
      </c>
    </row>
    <row r="138" spans="11:27">
      <c r="K138" s="227">
        <v>45461</v>
      </c>
      <c r="L138">
        <v>-2.9322955096809388E-2</v>
      </c>
      <c r="M138">
        <v>2.4811049651465945E-2</v>
      </c>
      <c r="N138">
        <v>-7.5767099601361521E-3</v>
      </c>
      <c r="O138">
        <v>-5.6392951710988307E-2</v>
      </c>
      <c r="P138">
        <v>-8.1539472716436204E-2</v>
      </c>
      <c r="Q138">
        <v>-5.6567126008343772E-2</v>
      </c>
      <c r="R138">
        <v>-5.1239379709303957E-2</v>
      </c>
      <c r="S138">
        <v>-6.3873355424676287E-2</v>
      </c>
      <c r="T138">
        <v>4.5716775677131033E-2</v>
      </c>
      <c r="U138">
        <v>-7.1419394425218996E-2</v>
      </c>
      <c r="V138">
        <v>-1.18623948097842E-2</v>
      </c>
      <c r="W138">
        <v>-2.4480856825337707E-5</v>
      </c>
      <c r="X138">
        <v>-3.1362321263156169E-3</v>
      </c>
      <c r="Y138">
        <v>-8.2336463782151786E-3</v>
      </c>
      <c r="Z138">
        <v>-1.475705946196772E-2</v>
      </c>
      <c r="AA138">
        <v>-1.3221922961784286E-3</v>
      </c>
    </row>
    <row r="139" spans="11:27">
      <c r="K139" s="227">
        <v>45463</v>
      </c>
      <c r="L139">
        <v>5.1436413336542926E-3</v>
      </c>
      <c r="M139">
        <v>3.8074139816363296E-2</v>
      </c>
      <c r="N139">
        <v>-9.8341248512560098E-3</v>
      </c>
      <c r="O139">
        <v>-7.6439465022287226E-2</v>
      </c>
      <c r="P139">
        <v>-7.6818523505315109E-2</v>
      </c>
      <c r="Q139">
        <v>-5.8714702832471245E-2</v>
      </c>
      <c r="R139">
        <v>-4.1632262563974821E-2</v>
      </c>
      <c r="S139">
        <v>-6.0115606210994953E-2</v>
      </c>
      <c r="T139">
        <v>2.0434133391161041E-2</v>
      </c>
      <c r="U139">
        <v>-6.9027513584317746E-2</v>
      </c>
      <c r="V139">
        <v>-1.0704025717117777E-2</v>
      </c>
      <c r="W139">
        <v>-2.0090410826161558E-5</v>
      </c>
      <c r="X139">
        <v>-2.8296008574524812E-3</v>
      </c>
      <c r="Y139">
        <v>-7.8312310947604522E-3</v>
      </c>
      <c r="Z139">
        <v>-1.2987800196728651E-2</v>
      </c>
      <c r="AA139">
        <v>6.4314173813816188E-4</v>
      </c>
    </row>
    <row r="140" spans="11:27">
      <c r="K140" s="227">
        <v>45464</v>
      </c>
      <c r="L140">
        <v>2.9647247030481945E-3</v>
      </c>
      <c r="M140">
        <v>7.6332306242469436E-2</v>
      </c>
      <c r="N140">
        <v>1.5575645211612921E-3</v>
      </c>
      <c r="O140">
        <v>-7.8457796277860273E-2</v>
      </c>
      <c r="P140">
        <v>-9.0836948262976461E-2</v>
      </c>
      <c r="Q140">
        <v>-6.0405091460758321E-2</v>
      </c>
      <c r="R140">
        <v>-1.1016559429991718E-4</v>
      </c>
      <c r="S140">
        <v>-7.8774378682344021E-2</v>
      </c>
      <c r="T140">
        <v>-1.5141836185980889E-2</v>
      </c>
      <c r="U140">
        <v>-6.6352486147060741E-2</v>
      </c>
      <c r="V140">
        <v>-1.5533706262430964E-2</v>
      </c>
      <c r="W140">
        <v>-6.1210386810620328E-6</v>
      </c>
      <c r="X140">
        <v>-3.0099395829096647E-3</v>
      </c>
      <c r="Y140">
        <v>-8.6223492586420605E-3</v>
      </c>
      <c r="Z140">
        <v>-1.4701321485035442E-2</v>
      </c>
      <c r="AA140">
        <v>4.9144900090649399E-4</v>
      </c>
    </row>
    <row r="141" spans="11:27">
      <c r="K141" s="227">
        <v>45468</v>
      </c>
      <c r="L141">
        <v>-3.052902459540997E-2</v>
      </c>
      <c r="M141">
        <v>9.2976366583825673E-2</v>
      </c>
      <c r="N141">
        <v>1.3152588044235025E-2</v>
      </c>
      <c r="O141">
        <v>-0.10126798409599343</v>
      </c>
      <c r="P141">
        <v>-8.5320140524295443E-2</v>
      </c>
      <c r="Q141">
        <v>-6.1630364461518795E-2</v>
      </c>
      <c r="R141">
        <v>2.3939308206606578E-2</v>
      </c>
      <c r="S141">
        <v>-7.9730895673266716E-2</v>
      </c>
      <c r="T141">
        <v>-2.5288453829314467E-2</v>
      </c>
      <c r="U141">
        <v>-5.3363731779611352E-2</v>
      </c>
      <c r="V141">
        <v>-1.0907547683919955E-2</v>
      </c>
      <c r="W141">
        <v>2.6023766733526438E-6</v>
      </c>
      <c r="X141">
        <v>-3.0701167153283906E-3</v>
      </c>
      <c r="Y141">
        <v>-8.7540029394009046E-3</v>
      </c>
      <c r="Z141">
        <v>-1.4043039214847626E-2</v>
      </c>
      <c r="AA141">
        <v>2.2128370894217817E-3</v>
      </c>
    </row>
    <row r="142" spans="11:27">
      <c r="K142" s="227">
        <v>45469</v>
      </c>
      <c r="L142">
        <v>-5.2764897251477497E-2</v>
      </c>
      <c r="M142">
        <v>6.9966095279493365E-2</v>
      </c>
      <c r="N142">
        <v>-5.4988901085847308E-3</v>
      </c>
      <c r="O142">
        <v>-0.11872843945008744</v>
      </c>
      <c r="P142">
        <v>-7.5657989084054703E-2</v>
      </c>
      <c r="Q142">
        <v>-7.6459541453689703E-2</v>
      </c>
      <c r="R142">
        <v>-3.7514176566660042E-2</v>
      </c>
      <c r="S142">
        <v>-9.2022594619830839E-2</v>
      </c>
      <c r="T142">
        <v>-4.0017069194060589E-2</v>
      </c>
      <c r="U142">
        <v>-7.0515126375015169E-2</v>
      </c>
      <c r="V142">
        <v>-2.6727173762628304E-2</v>
      </c>
      <c r="W142">
        <v>2.1825059512307871E-5</v>
      </c>
      <c r="X142">
        <v>-3.619469989964921E-3</v>
      </c>
      <c r="Y142">
        <v>-1.0077796366527742E-2</v>
      </c>
      <c r="Z142">
        <v>-9.8652128684269189E-3</v>
      </c>
      <c r="AA142">
        <v>5.1069197434457413E-3</v>
      </c>
    </row>
    <row r="143" spans="11:27">
      <c r="K143" s="227">
        <v>45470</v>
      </c>
      <c r="L143">
        <v>-5.9795296353302288E-2</v>
      </c>
      <c r="M143">
        <v>9.0066686509257629E-2</v>
      </c>
      <c r="N143">
        <v>1.9084374626174738E-2</v>
      </c>
      <c r="O143">
        <v>-7.8708144328633781E-2</v>
      </c>
      <c r="P143">
        <v>-5.6702569272752822E-2</v>
      </c>
      <c r="Q143">
        <v>-5.8474462661944095E-2</v>
      </c>
      <c r="R143">
        <v>-2.097984318380023E-2</v>
      </c>
      <c r="S143">
        <v>-6.6668755135581986E-2</v>
      </c>
      <c r="T143">
        <v>-7.3749636877324637E-2</v>
      </c>
      <c r="U143">
        <v>-5.2474535522168804E-2</v>
      </c>
      <c r="V143">
        <v>-3.8909252281089275E-3</v>
      </c>
      <c r="W143">
        <v>2.1811320196542781E-5</v>
      </c>
      <c r="X143">
        <v>-3.5579929652595314E-3</v>
      </c>
      <c r="Y143">
        <v>-9.5458732632397424E-3</v>
      </c>
      <c r="Z143">
        <v>-9.4116109955195686E-3</v>
      </c>
      <c r="AA143">
        <v>4.9339905301700694E-3</v>
      </c>
    </row>
    <row r="144" spans="11:27">
      <c r="K144" s="227">
        <v>45471</v>
      </c>
      <c r="L144">
        <v>-0.11873872311143165</v>
      </c>
      <c r="M144">
        <v>-7.8444484409356998E-3</v>
      </c>
      <c r="N144">
        <v>-5.1597743760227299E-2</v>
      </c>
      <c r="O144">
        <v>-0.12527073775154102</v>
      </c>
      <c r="P144">
        <v>-0.11850909935586214</v>
      </c>
      <c r="Q144">
        <v>-0.10192276133443011</v>
      </c>
      <c r="R144">
        <v>-8.1510963011768328E-2</v>
      </c>
      <c r="S144">
        <v>-0.12039805468940465</v>
      </c>
      <c r="T144">
        <v>-0.14079324532819962</v>
      </c>
      <c r="U144">
        <v>-0.10827784739305651</v>
      </c>
      <c r="V144">
        <v>-7.6814316173098265E-2</v>
      </c>
      <c r="W144">
        <v>-3.4847071664037804E-6</v>
      </c>
      <c r="X144">
        <v>-3.798037748549941E-3</v>
      </c>
      <c r="Y144">
        <v>-9.9387102115387968E-3</v>
      </c>
      <c r="Z144">
        <v>-1.2282865763571644E-2</v>
      </c>
      <c r="AA144">
        <v>3.4575720842248375E-3</v>
      </c>
    </row>
    <row r="145" spans="11:27">
      <c r="K145" s="227">
        <v>45475</v>
      </c>
      <c r="L145">
        <v>-7.0010197010893185E-2</v>
      </c>
      <c r="M145">
        <v>4.9831437371034935E-3</v>
      </c>
      <c r="N145">
        <v>-2.7696549693693284E-2</v>
      </c>
      <c r="O145">
        <v>-5.7411302311203019E-2</v>
      </c>
      <c r="P145">
        <v>-7.9389249524888197E-2</v>
      </c>
      <c r="Q145">
        <v>-4.6768641384801836E-2</v>
      </c>
      <c r="R145">
        <v>-2.9216988151580726E-2</v>
      </c>
      <c r="S145">
        <v>-8.0857363877039429E-2</v>
      </c>
      <c r="T145">
        <v>-0.10672840221027749</v>
      </c>
      <c r="U145">
        <v>-5.1179953291692178E-2</v>
      </c>
      <c r="V145">
        <v>-4.709209005551114E-2</v>
      </c>
      <c r="W145">
        <v>-1.3054915390529359E-5</v>
      </c>
      <c r="X145">
        <v>-5.1361451097323638E-3</v>
      </c>
      <c r="Y145">
        <v>-1.1527668094606104E-2</v>
      </c>
      <c r="Z145">
        <v>-9.8513245841045424E-3</v>
      </c>
      <c r="AA145">
        <v>4.0524274821712282E-3</v>
      </c>
    </row>
    <row r="146" spans="11:27">
      <c r="K146" s="227">
        <v>45476</v>
      </c>
      <c r="L146">
        <v>-4.7442654430986622E-2</v>
      </c>
      <c r="M146">
        <v>4.6991225383834469E-2</v>
      </c>
      <c r="N146">
        <v>-3.1966287110166691E-3</v>
      </c>
      <c r="O146">
        <v>-4.126856324607571E-2</v>
      </c>
      <c r="P146">
        <v>-5.6125621198524121E-2</v>
      </c>
      <c r="Q146">
        <v>-1.1023493305120072E-2</v>
      </c>
      <c r="R146">
        <v>-1.013313956719112E-2</v>
      </c>
      <c r="S146">
        <v>-2.3586910056031828E-2</v>
      </c>
      <c r="T146">
        <v>-9.862759662662815E-2</v>
      </c>
      <c r="U146">
        <v>-4.0560414584175093E-2</v>
      </c>
      <c r="V146">
        <v>-1.8708860163699621E-2</v>
      </c>
      <c r="W146">
        <v>-3.0429570099728435E-5</v>
      </c>
      <c r="X146">
        <v>-4.4688698092446777E-3</v>
      </c>
      <c r="Y146">
        <v>-1.020539894154991E-2</v>
      </c>
      <c r="Z146">
        <v>-1.0944985333604445E-2</v>
      </c>
      <c r="AA146">
        <v>2.3795933271372389E-3</v>
      </c>
    </row>
    <row r="147" spans="11:27">
      <c r="K147" s="227">
        <v>45478</v>
      </c>
      <c r="L147">
        <v>-1.0440482404050832E-2</v>
      </c>
      <c r="M147">
        <v>9.2844602247162719E-2</v>
      </c>
      <c r="N147">
        <v>9.2503399829803046E-3</v>
      </c>
      <c r="O147">
        <v>-3.3562854913908938E-2</v>
      </c>
      <c r="P147">
        <v>-3.253274936977376E-2</v>
      </c>
      <c r="Q147">
        <v>0.15580023012586633</v>
      </c>
      <c r="R147">
        <v>-1.7331050109227676E-2</v>
      </c>
      <c r="S147">
        <v>-3.3862412327132128E-2</v>
      </c>
      <c r="T147">
        <v>-3.9917071720614586E-3</v>
      </c>
      <c r="U147">
        <v>1.0920591596789979E-2</v>
      </c>
      <c r="V147">
        <v>-8.3863261646743466E-3</v>
      </c>
      <c r="W147">
        <v>-3.4816526243032522E-5</v>
      </c>
      <c r="X147">
        <v>-4.4075363928593502E-3</v>
      </c>
      <c r="Y147">
        <v>-8.6053925540771087E-3</v>
      </c>
      <c r="Z147">
        <v>-6.949511752615648E-3</v>
      </c>
      <c r="AA147">
        <v>-1.9651274602709243E-4</v>
      </c>
    </row>
    <row r="148" spans="11:27">
      <c r="K148" s="227">
        <v>45482</v>
      </c>
      <c r="L148">
        <v>-2.4132853636839823E-2</v>
      </c>
      <c r="M148">
        <v>8.5042367603545652E-2</v>
      </c>
      <c r="N148">
        <v>8.7740567329733787E-3</v>
      </c>
      <c r="O148">
        <v>-1.2150133733172044E-2</v>
      </c>
      <c r="P148">
        <v>-3.8001797395893898E-2</v>
      </c>
      <c r="Q148">
        <v>0.1671145720161811</v>
      </c>
      <c r="R148">
        <v>-2.4827198323483603E-2</v>
      </c>
      <c r="S148">
        <v>-3.1353870464659948E-2</v>
      </c>
      <c r="T148">
        <v>1.0429843903785735E-2</v>
      </c>
      <c r="U148">
        <v>4.1056592635060722E-2</v>
      </c>
      <c r="V148">
        <v>-9.0766439477398438E-3</v>
      </c>
      <c r="W148">
        <v>-3.6568461301872717E-5</v>
      </c>
      <c r="X148">
        <v>-5.2002237780028413E-3</v>
      </c>
      <c r="Y148">
        <v>-1.1391784426441237E-2</v>
      </c>
      <c r="Z148">
        <v>-1.203334542854043E-2</v>
      </c>
      <c r="AA148">
        <v>-1.8895765021077874E-3</v>
      </c>
    </row>
    <row r="149" spans="11:27">
      <c r="K149" s="227">
        <v>45483</v>
      </c>
      <c r="L149">
        <v>-3.7690475383717739E-2</v>
      </c>
      <c r="M149">
        <v>5.0646939771105549E-2</v>
      </c>
      <c r="N149">
        <v>-2.042110181902046E-2</v>
      </c>
      <c r="O149">
        <v>-2.3175065292006483E-2</v>
      </c>
      <c r="P149">
        <v>-8.6280158197076864E-2</v>
      </c>
      <c r="Q149">
        <v>0.16413918326437751</v>
      </c>
      <c r="R149">
        <v>2.7768085307366616E-3</v>
      </c>
      <c r="S149">
        <v>-5.3215649122302998E-2</v>
      </c>
      <c r="T149">
        <v>-1.1091737529959872E-2</v>
      </c>
      <c r="U149">
        <v>-7.5061333240063546E-3</v>
      </c>
      <c r="V149">
        <v>-2.8764839465331E-2</v>
      </c>
      <c r="W149">
        <v>-4.5230029995041748E-5</v>
      </c>
      <c r="X149">
        <v>-5.1384704228662741E-3</v>
      </c>
      <c r="Y149">
        <v>-1.0865465888858897E-2</v>
      </c>
      <c r="Z149">
        <v>-1.1822743489839345E-2</v>
      </c>
      <c r="AA149">
        <v>-2.0205391745493819E-3</v>
      </c>
    </row>
    <row r="150" spans="11:27">
      <c r="K150" s="227">
        <v>45484</v>
      </c>
      <c r="L150">
        <v>2.4947235243957023E-2</v>
      </c>
      <c r="M150">
        <v>0.13120184152957057</v>
      </c>
      <c r="N150">
        <v>4.0874659226431409E-2</v>
      </c>
      <c r="O150">
        <v>6.1344442472322383E-3</v>
      </c>
      <c r="P150">
        <v>-5.6033415810059349E-2</v>
      </c>
      <c r="Q150">
        <v>0.20701484658605465</v>
      </c>
      <c r="R150">
        <v>5.6691307847900739E-2</v>
      </c>
      <c r="S150">
        <v>-9.3109399392013667E-3</v>
      </c>
      <c r="T150">
        <v>5.9240017062614364E-2</v>
      </c>
      <c r="U150">
        <v>6.0684543690929731E-2</v>
      </c>
      <c r="V150">
        <v>1.7781511642780894E-2</v>
      </c>
      <c r="W150">
        <v>-4.9540654335077675E-5</v>
      </c>
      <c r="X150">
        <v>-6.1608630159988185E-3</v>
      </c>
      <c r="Y150">
        <v>-1.2564346163266953E-2</v>
      </c>
      <c r="Z150">
        <v>-1.201642964942116E-2</v>
      </c>
      <c r="AA150">
        <v>-2.0031980644171703E-3</v>
      </c>
    </row>
    <row r="151" spans="11:27">
      <c r="K151" s="227">
        <v>45485</v>
      </c>
      <c r="L151">
        <v>2.6812372704421595E-2</v>
      </c>
      <c r="M151">
        <v>0.13032973006078927</v>
      </c>
      <c r="N151">
        <v>7.9916955057316996E-2</v>
      </c>
      <c r="O151">
        <v>-1.364218182406526E-4</v>
      </c>
      <c r="P151">
        <v>-5.9005735382587542E-2</v>
      </c>
      <c r="Q151">
        <v>0.16613945706854663</v>
      </c>
      <c r="R151">
        <v>3.0557684615593682E-2</v>
      </c>
      <c r="S151">
        <v>-1.9320823624368343E-2</v>
      </c>
      <c r="T151">
        <v>4.472221752786007E-2</v>
      </c>
      <c r="U151">
        <v>6.2318183430632272E-2</v>
      </c>
      <c r="V151">
        <v>2.7895296684584053E-2</v>
      </c>
      <c r="W151">
        <v>-4.1750558874651701E-5</v>
      </c>
      <c r="X151">
        <v>-6.7585088222995157E-3</v>
      </c>
      <c r="Y151">
        <v>-1.4894907206378328E-2</v>
      </c>
      <c r="Z151">
        <v>-1.4366522110068313E-2</v>
      </c>
      <c r="AA151">
        <v>-1.3876049774797065E-3</v>
      </c>
    </row>
    <row r="152" spans="11:27">
      <c r="K152" s="227">
        <v>45489</v>
      </c>
      <c r="L152">
        <v>2.5707277706700216E-2</v>
      </c>
      <c r="M152">
        <v>0.14404880567474196</v>
      </c>
      <c r="N152">
        <v>8.9908710126692326E-2</v>
      </c>
      <c r="O152">
        <v>-2.20711566764525E-2</v>
      </c>
      <c r="P152">
        <v>-8.933554884615498E-2</v>
      </c>
      <c r="Q152">
        <v>0.14220127314855471</v>
      </c>
      <c r="R152">
        <v>-1.5373451137808782E-2</v>
      </c>
      <c r="S152">
        <v>-6.2349032984144369E-2</v>
      </c>
      <c r="T152">
        <v>1.4283754710159496E-2</v>
      </c>
      <c r="U152">
        <v>8.8563765615291501E-2</v>
      </c>
      <c r="V152">
        <v>2.0620954785798989E-2</v>
      </c>
      <c r="W152">
        <v>-3.4805846980431628E-5</v>
      </c>
      <c r="X152">
        <v>-6.3931615668036445E-3</v>
      </c>
      <c r="Y152">
        <v>-1.4758077959794233E-2</v>
      </c>
      <c r="Z152">
        <v>-1.5040150039378997E-2</v>
      </c>
      <c r="AA152">
        <v>6.0921690307066707E-6</v>
      </c>
    </row>
    <row r="153" spans="11:27">
      <c r="K153" s="227">
        <v>45490</v>
      </c>
      <c r="L153">
        <v>0.1433417263779535</v>
      </c>
      <c r="M153">
        <v>0.14933182231936556</v>
      </c>
      <c r="N153">
        <v>7.4079996431030026E-2</v>
      </c>
      <c r="O153">
        <v>-5.3880609094583878E-2</v>
      </c>
      <c r="P153">
        <v>-8.8318097485470551E-2</v>
      </c>
      <c r="Q153">
        <v>0.18015609118710388</v>
      </c>
      <c r="R153">
        <v>-2.1895551913625945E-2</v>
      </c>
      <c r="S153">
        <v>-2.8877951236534437E-2</v>
      </c>
      <c r="T153">
        <v>-4.8692466987801525E-2</v>
      </c>
      <c r="U153">
        <v>7.2584572223357069E-2</v>
      </c>
      <c r="V153">
        <v>2.5061894083417784E-2</v>
      </c>
      <c r="W153">
        <v>-2.4398291810829057E-5</v>
      </c>
      <c r="X153">
        <v>-6.8693502025172545E-3</v>
      </c>
      <c r="Y153">
        <v>-1.617070130776796E-2</v>
      </c>
      <c r="Z153">
        <v>-1.5884468574705879E-2</v>
      </c>
      <c r="AA153">
        <v>1.861084151815537E-3</v>
      </c>
    </row>
    <row r="154" spans="11:27">
      <c r="K154" s="227">
        <v>45491</v>
      </c>
      <c r="L154">
        <v>0.13029599511584045</v>
      </c>
      <c r="M154">
        <v>0.16793191862388832</v>
      </c>
      <c r="N154">
        <v>7.4789675967240732E-2</v>
      </c>
      <c r="O154">
        <v>-9.789786219870214E-3</v>
      </c>
      <c r="P154">
        <v>-6.7610745412253495E-2</v>
      </c>
      <c r="Q154">
        <v>0.17827851450603885</v>
      </c>
      <c r="R154">
        <v>-1.8910921442843155E-2</v>
      </c>
      <c r="S154">
        <v>-3.0121970919460769E-3</v>
      </c>
      <c r="T154">
        <v>-4.7513615873741172E-2</v>
      </c>
      <c r="U154">
        <v>6.8812738915005445E-2</v>
      </c>
      <c r="V154">
        <v>2.8641597554764291E-2</v>
      </c>
      <c r="W154">
        <v>-3.050275995770488E-5</v>
      </c>
      <c r="X154">
        <v>-6.8687323601566213E-3</v>
      </c>
      <c r="Y154">
        <v>-1.603892126815851E-2</v>
      </c>
      <c r="Z154">
        <v>-1.4584142763274932E-2</v>
      </c>
      <c r="AA154">
        <v>3.8198266740140812E-3</v>
      </c>
    </row>
    <row r="155" spans="11:27">
      <c r="K155" s="227">
        <v>45492</v>
      </c>
      <c r="L155">
        <v>9.7268692508370322E-2</v>
      </c>
      <c r="M155">
        <v>0.14700864300223235</v>
      </c>
      <c r="N155">
        <v>4.4882742404233178E-2</v>
      </c>
      <c r="O155">
        <v>-5.3399476201494009E-3</v>
      </c>
      <c r="P155">
        <v>-6.9965861183104064E-2</v>
      </c>
      <c r="Q155">
        <v>0.19090864840004021</v>
      </c>
      <c r="R155">
        <v>1.0154433532643968E-2</v>
      </c>
      <c r="S155">
        <v>-9.7391621502303724E-3</v>
      </c>
      <c r="T155">
        <v>-5.5905437684135945E-2</v>
      </c>
      <c r="U155">
        <v>1.984014085310009E-2</v>
      </c>
      <c r="V155">
        <v>1.8126572320684525E-2</v>
      </c>
      <c r="W155">
        <v>-3.5701474852621067E-5</v>
      </c>
      <c r="X155">
        <v>-7.1039803004670854E-3</v>
      </c>
      <c r="Y155">
        <v>-1.5765648412318683E-2</v>
      </c>
      <c r="Z155">
        <v>-1.3258138966984107E-2</v>
      </c>
      <c r="AA155">
        <v>4.0131953653975705E-3</v>
      </c>
    </row>
    <row r="156" spans="11:27">
      <c r="K156" s="227">
        <v>45496</v>
      </c>
      <c r="L156">
        <v>0.11927244778738165</v>
      </c>
      <c r="M156">
        <v>0.14929638545039767</v>
      </c>
      <c r="N156">
        <v>4.527455687234816E-2</v>
      </c>
      <c r="O156">
        <v>1.7923093812610744E-2</v>
      </c>
      <c r="P156">
        <v>-6.6616345086908127E-2</v>
      </c>
      <c r="Q156">
        <v>0.20256045487335686</v>
      </c>
      <c r="R156">
        <v>3.244113193787964E-2</v>
      </c>
      <c r="S156">
        <v>-7.2875673189149656E-3</v>
      </c>
      <c r="T156">
        <v>-5.7076677640727019E-2</v>
      </c>
      <c r="U156">
        <v>2.2178768973003464E-2</v>
      </c>
      <c r="V156">
        <v>2.6359812859105197E-2</v>
      </c>
      <c r="W156">
        <v>-4.3485981791245045E-5</v>
      </c>
      <c r="X156">
        <v>-7.6949261899430582E-3</v>
      </c>
      <c r="Y156">
        <v>-1.6914429062183042E-2</v>
      </c>
      <c r="Z156">
        <v>-1.5623609460496695E-2</v>
      </c>
      <c r="AA156">
        <v>3.9955173908885451E-3</v>
      </c>
    </row>
    <row r="157" spans="11:27">
      <c r="K157" s="227">
        <v>45497</v>
      </c>
      <c r="L157">
        <v>0.10284377561868617</v>
      </c>
      <c r="M157">
        <v>0.10703710171506085</v>
      </c>
      <c r="N157">
        <v>9.581135832040899E-3</v>
      </c>
      <c r="O157">
        <v>1.5556966012715098E-2</v>
      </c>
      <c r="P157">
        <v>-5.1671326377191372E-2</v>
      </c>
      <c r="Q157">
        <v>0.2314703645417793</v>
      </c>
      <c r="R157">
        <v>-1.1597944834346875E-2</v>
      </c>
      <c r="S157">
        <v>-7.3757180767738267E-4</v>
      </c>
      <c r="T157">
        <v>-1.7462273203050854E-2</v>
      </c>
      <c r="U157">
        <v>-6.7506794850527643E-3</v>
      </c>
      <c r="V157">
        <v>2.5551065301242775E-2</v>
      </c>
      <c r="W157">
        <v>-4.7788077775583775E-5</v>
      </c>
      <c r="X157">
        <v>-7.9897928452124546E-3</v>
      </c>
      <c r="Y157">
        <v>-1.7551240291295771E-2</v>
      </c>
      <c r="Z157">
        <v>-1.6043338592957333E-2</v>
      </c>
      <c r="AA157">
        <v>5.8064474321246973E-3</v>
      </c>
    </row>
    <row r="158" spans="11:27">
      <c r="K158" s="227">
        <v>45498</v>
      </c>
      <c r="L158">
        <v>0.11803138087907804</v>
      </c>
      <c r="M158">
        <v>5.3861724508042587E-2</v>
      </c>
      <c r="N158">
        <v>-1.8255754937632429E-2</v>
      </c>
      <c r="O158">
        <v>4.806193523431683E-2</v>
      </c>
      <c r="P158">
        <v>-5.7498019447985015E-2</v>
      </c>
      <c r="Q158">
        <v>0.24437104778888233</v>
      </c>
      <c r="R158">
        <v>-1.7383111840359157E-2</v>
      </c>
      <c r="S158">
        <v>4.130244329160785E-2</v>
      </c>
      <c r="T158">
        <v>-3.5737938413067652E-3</v>
      </c>
      <c r="U158">
        <v>-2.6711098556127029E-2</v>
      </c>
      <c r="V158">
        <v>7.6024072538614478E-3</v>
      </c>
      <c r="W158">
        <v>-6.8541172980921843E-5</v>
      </c>
      <c r="X158">
        <v>-9.1100584564836017E-3</v>
      </c>
      <c r="Y158">
        <v>-1.9322614896422636E-2</v>
      </c>
      <c r="Z158">
        <v>-1.8992944428545169E-2</v>
      </c>
      <c r="AA158">
        <v>4.5630031291320908E-3</v>
      </c>
    </row>
    <row r="159" spans="11:27">
      <c r="K159" s="227">
        <v>45499</v>
      </c>
      <c r="L159">
        <v>0.15063292306350484</v>
      </c>
      <c r="M159">
        <v>4.2147624143393105E-2</v>
      </c>
      <c r="N159">
        <v>-2.181919962823331E-2</v>
      </c>
      <c r="O159">
        <v>4.3545911069759177E-2</v>
      </c>
      <c r="P159">
        <v>-4.7996517776498014E-2</v>
      </c>
      <c r="Q159">
        <v>0.24856816302757248</v>
      </c>
      <c r="R159">
        <v>2.9933769118859442E-2</v>
      </c>
      <c r="S159">
        <v>6.4683805501888153E-2</v>
      </c>
      <c r="T159">
        <v>8.2521856745820521E-3</v>
      </c>
      <c r="U159">
        <v>-2.4808424763384136E-2</v>
      </c>
      <c r="V159">
        <v>4.7140182460401574E-3</v>
      </c>
      <c r="W159">
        <v>-6.3286028870603055E-5</v>
      </c>
      <c r="X159">
        <v>-1.0042994518555328E-2</v>
      </c>
      <c r="Y159">
        <v>-2.057062493324785E-2</v>
      </c>
      <c r="Z159">
        <v>-1.9796102961130071E-2</v>
      </c>
      <c r="AA159">
        <v>5.0281566094679594E-3</v>
      </c>
    </row>
    <row r="160" spans="11:27">
      <c r="K160" s="227">
        <v>45503</v>
      </c>
      <c r="L160">
        <v>6.9566236459260175E-2</v>
      </c>
      <c r="M160">
        <v>2.1531216649983011E-2</v>
      </c>
      <c r="N160">
        <v>-4.9081344929688853E-2</v>
      </c>
      <c r="O160">
        <v>9.1128227082837715E-3</v>
      </c>
      <c r="P160">
        <v>-8.405057749527052E-2</v>
      </c>
      <c r="Q160">
        <v>0.22441279968995279</v>
      </c>
      <c r="R160">
        <v>-2.5490513812517469E-2</v>
      </c>
      <c r="S160">
        <v>2.8794091982132154E-2</v>
      </c>
      <c r="T160">
        <v>6.1492635897639489E-3</v>
      </c>
      <c r="U160">
        <v>-3.5390169478894236E-2</v>
      </c>
      <c r="V160">
        <v>-2.4647777884788741E-2</v>
      </c>
      <c r="W160">
        <v>-9.5083894615089227E-5</v>
      </c>
      <c r="X160">
        <v>-1.0385958955386127E-2</v>
      </c>
      <c r="Y160">
        <v>-2.1315954348305015E-2</v>
      </c>
      <c r="Z160">
        <v>-2.3541865937470985E-2</v>
      </c>
      <c r="AA160">
        <v>4.9374513538905521E-3</v>
      </c>
    </row>
    <row r="161" spans="11:27">
      <c r="K161" s="227">
        <v>45504</v>
      </c>
      <c r="L161">
        <v>0.15023935278736822</v>
      </c>
      <c r="M161">
        <v>0.12860361356210978</v>
      </c>
      <c r="N161">
        <v>4.4843642165078079E-2</v>
      </c>
      <c r="O161">
        <v>4.749167517064827E-2</v>
      </c>
      <c r="P161">
        <v>-6.6210378203695311E-2</v>
      </c>
      <c r="Q161">
        <v>0.27149415935606691</v>
      </c>
      <c r="R161">
        <v>1.2527227188079068E-3</v>
      </c>
      <c r="S161">
        <v>4.9587362475377796E-2</v>
      </c>
      <c r="T161">
        <v>0.11664510549194793</v>
      </c>
      <c r="U161">
        <v>4.0196566289320827E-2</v>
      </c>
      <c r="V161">
        <v>6.3691912454975116E-2</v>
      </c>
      <c r="W161">
        <v>-8.8231126227166526E-5</v>
      </c>
      <c r="X161">
        <v>-1.0744877484993542E-2</v>
      </c>
      <c r="Y161">
        <v>-2.2333015578397272E-2</v>
      </c>
      <c r="Z161">
        <v>-2.1669350176262717E-2</v>
      </c>
      <c r="AA161">
        <v>5.3389618216077971E-3</v>
      </c>
    </row>
    <row r="162" spans="11:27">
      <c r="K162" s="227">
        <v>45505</v>
      </c>
      <c r="L162">
        <v>4.9123730387619066E-2</v>
      </c>
      <c r="M162">
        <v>6.5032589046222652E-2</v>
      </c>
      <c r="N162">
        <v>-4.0904843760595444E-2</v>
      </c>
      <c r="O162">
        <v>5.8390840891982413E-3</v>
      </c>
      <c r="P162">
        <v>-0.11745294804535973</v>
      </c>
      <c r="Q162">
        <v>0.20782941055446694</v>
      </c>
      <c r="R162">
        <v>-3.4507520916913038E-2</v>
      </c>
      <c r="S162">
        <v>2.5170330033805567E-2</v>
      </c>
      <c r="T162">
        <v>3.5290557092889613E-2</v>
      </c>
      <c r="U162">
        <v>-4.6495760051150699E-2</v>
      </c>
      <c r="V162">
        <v>3.2395719950932197E-4</v>
      </c>
      <c r="W162">
        <v>-1.2512330058255281E-4</v>
      </c>
      <c r="X162">
        <v>-1.1019110974377485E-2</v>
      </c>
      <c r="Y162">
        <v>-2.2555556911444643E-2</v>
      </c>
      <c r="Z162">
        <v>-2.4344246477352532E-2</v>
      </c>
      <c r="AA162">
        <v>4.6530276834353115E-3</v>
      </c>
    </row>
    <row r="163" spans="11:27">
      <c r="K163" s="227">
        <v>45506</v>
      </c>
      <c r="L163">
        <v>9.2289536028657866E-3</v>
      </c>
      <c r="M163">
        <v>1.905533788728684E-2</v>
      </c>
      <c r="N163">
        <v>-9.6403865108854236E-2</v>
      </c>
      <c r="O163">
        <v>-1.9021697571046062E-2</v>
      </c>
      <c r="P163">
        <v>-0.1501849144728413</v>
      </c>
      <c r="Q163">
        <v>0.15969520347374247</v>
      </c>
      <c r="R163">
        <v>-8.8272147887298008E-2</v>
      </c>
      <c r="S163">
        <v>-1.0641696098593854E-2</v>
      </c>
      <c r="T163">
        <v>3.5859233164461796E-2</v>
      </c>
      <c r="U163">
        <v>-6.78462174224152E-2</v>
      </c>
      <c r="V163">
        <v>-3.6800116964108856E-2</v>
      </c>
      <c r="W163">
        <v>-1.1659661617751924E-4</v>
      </c>
      <c r="X163">
        <v>-1.1021063890878613E-2</v>
      </c>
      <c r="Y163">
        <v>-2.2310493087343276E-2</v>
      </c>
      <c r="Z163">
        <v>-2.6634950289734581E-2</v>
      </c>
      <c r="AA163">
        <v>4.7822162614179231E-4</v>
      </c>
    </row>
    <row r="164" spans="11:27">
      <c r="K164" s="227">
        <v>45510</v>
      </c>
      <c r="L164">
        <v>1.1608779612621179E-2</v>
      </c>
      <c r="M164">
        <v>-1.1199278275447552E-2</v>
      </c>
      <c r="N164">
        <v>-9.5075147887980771E-2</v>
      </c>
      <c r="O164">
        <v>-6.7679205946727513E-3</v>
      </c>
      <c r="P164">
        <v>-0.15357461252737578</v>
      </c>
      <c r="Q164">
        <v>-2.3166176925105506E-3</v>
      </c>
      <c r="R164">
        <v>-8.6860654689613487E-2</v>
      </c>
      <c r="S164">
        <v>-5.0050355536405897E-3</v>
      </c>
      <c r="T164">
        <v>1.7552522611462534E-2</v>
      </c>
      <c r="U164">
        <v>-0.10147583372171959</v>
      </c>
      <c r="V164">
        <v>-3.944056215959664E-2</v>
      </c>
      <c r="W164">
        <v>-1.1315089672579467E-4</v>
      </c>
      <c r="X164">
        <v>-1.2485836620228292E-2</v>
      </c>
      <c r="Y164">
        <v>-2.4936303555117691E-2</v>
      </c>
      <c r="Z164">
        <v>-2.7976066944291694E-2</v>
      </c>
      <c r="AA164">
        <v>-1.3885984020728041E-3</v>
      </c>
    </row>
    <row r="165" spans="11:27">
      <c r="K165" s="227">
        <v>45511</v>
      </c>
      <c r="L165">
        <v>-2.2025392974168511E-2</v>
      </c>
      <c r="M165">
        <v>-4.0295527004594791E-3</v>
      </c>
      <c r="N165">
        <v>-9.4883693212264864E-2</v>
      </c>
      <c r="O165">
        <v>-6.5904019101785246E-3</v>
      </c>
      <c r="P165">
        <v>-0.10995990099037807</v>
      </c>
      <c r="Q165">
        <v>9.8259828854319244E-3</v>
      </c>
      <c r="R165">
        <v>-7.36338726885645E-2</v>
      </c>
      <c r="S165">
        <v>1.0773830341413361E-2</v>
      </c>
      <c r="T165">
        <v>2.1943344624091041E-3</v>
      </c>
      <c r="U165">
        <v>-0.1185902571070187</v>
      </c>
      <c r="V165">
        <v>-3.7285141934990731E-2</v>
      </c>
      <c r="W165">
        <v>-1.1481637229410676E-4</v>
      </c>
      <c r="X165">
        <v>-1.3236968682046003E-2</v>
      </c>
      <c r="Y165">
        <v>-2.7543356072349204E-2</v>
      </c>
      <c r="Z165">
        <v>-3.291676511943982E-2</v>
      </c>
      <c r="AA165">
        <v>-4.4084470015099174E-3</v>
      </c>
    </row>
    <row r="166" spans="11:27">
      <c r="K166" s="227">
        <v>45512</v>
      </c>
      <c r="L166">
        <v>1.5576665858310735E-2</v>
      </c>
      <c r="M166">
        <v>5.9941070984843338E-2</v>
      </c>
      <c r="N166">
        <v>-6.4426195810166731E-2</v>
      </c>
      <c r="O166">
        <v>2.9503208664784661E-2</v>
      </c>
      <c r="P166">
        <v>-5.6090865481429684E-2</v>
      </c>
      <c r="Q166">
        <v>3.0268530526407454E-2</v>
      </c>
      <c r="R166">
        <v>-6.0914618202144645E-2</v>
      </c>
      <c r="S166">
        <v>4.6912108190338121E-2</v>
      </c>
      <c r="T166">
        <v>5.6978233189303368E-2</v>
      </c>
      <c r="U166">
        <v>-4.0817552696564792E-2</v>
      </c>
      <c r="V166">
        <v>1.2890419793575341E-2</v>
      </c>
      <c r="W166">
        <v>-9.4106500745572445E-5</v>
      </c>
      <c r="X166">
        <v>-1.1553916569525178E-2</v>
      </c>
      <c r="Y166">
        <v>-2.3708837814893653E-2</v>
      </c>
      <c r="Z166">
        <v>-2.7720308901549993E-2</v>
      </c>
      <c r="AA166">
        <v>-7.608078778742213E-4</v>
      </c>
    </row>
    <row r="167" spans="11:27">
      <c r="K167" s="227">
        <v>45513</v>
      </c>
      <c r="L167">
        <v>-7.0694267154575843E-2</v>
      </c>
      <c r="M167">
        <v>-3.3584890018163137E-2</v>
      </c>
      <c r="N167">
        <v>-0.11966338672885302</v>
      </c>
      <c r="O167">
        <v>-1.7992521865401415E-2</v>
      </c>
      <c r="P167">
        <v>-7.8198067854107614E-2</v>
      </c>
      <c r="Q167">
        <v>-8.8755014368770788E-3</v>
      </c>
      <c r="R167">
        <v>-0.11901373777884941</v>
      </c>
      <c r="S167">
        <v>-3.5072321502288416E-2</v>
      </c>
      <c r="T167">
        <v>-5.8486482903416542E-2</v>
      </c>
      <c r="U167">
        <v>-0.11610410580203229</v>
      </c>
      <c r="V167">
        <v>-3.9460382383774653E-2</v>
      </c>
      <c r="W167">
        <v>-1.0188053546959537E-4</v>
      </c>
      <c r="X167">
        <v>-1.0736297079469393E-2</v>
      </c>
      <c r="Y167">
        <v>-2.1694109135961721E-2</v>
      </c>
      <c r="Z167">
        <v>-2.5656866580051556E-2</v>
      </c>
      <c r="AA167">
        <v>-2.3188482432120088E-3</v>
      </c>
    </row>
    <row r="168" spans="11:27">
      <c r="K168" s="227">
        <v>45517</v>
      </c>
      <c r="L168">
        <v>-0.3224199330038412</v>
      </c>
      <c r="M168">
        <v>-4.3960744108083948E-2</v>
      </c>
      <c r="N168">
        <v>-0.15120189533872685</v>
      </c>
      <c r="O168">
        <v>-4.0682077372930461E-2</v>
      </c>
      <c r="P168">
        <v>-0.12933634253749957</v>
      </c>
      <c r="Q168">
        <v>-2.3758111013741569E-2</v>
      </c>
      <c r="R168">
        <v>-0.1709195200374081</v>
      </c>
      <c r="S168">
        <v>-7.1339257560341512E-2</v>
      </c>
      <c r="T168">
        <v>-0.10811184397921028</v>
      </c>
      <c r="U168">
        <v>-0.19551931282856455</v>
      </c>
      <c r="V168">
        <v>-7.3326705779917692E-2</v>
      </c>
      <c r="W168">
        <v>-1.1557492907957075E-4</v>
      </c>
      <c r="X168">
        <v>-1.0848759534181081E-2</v>
      </c>
      <c r="Y168">
        <v>-2.1562303574438387E-2</v>
      </c>
      <c r="Z168">
        <v>-2.5661947737216091E-2</v>
      </c>
      <c r="AA168">
        <v>-2.0454909033558134E-3</v>
      </c>
    </row>
    <row r="169" spans="11:27">
      <c r="K169" s="227">
        <v>45518</v>
      </c>
      <c r="L169">
        <v>-0.39595663247197199</v>
      </c>
      <c r="M169">
        <v>-0.12882393638729986</v>
      </c>
      <c r="N169">
        <v>-0.19159295203477966</v>
      </c>
      <c r="O169">
        <v>-7.3479399528504755E-2</v>
      </c>
      <c r="P169">
        <v>-0.12977077591563377</v>
      </c>
      <c r="Q169">
        <v>-5.71040223502036E-2</v>
      </c>
      <c r="R169">
        <v>-0.1886694810324834</v>
      </c>
      <c r="S169">
        <v>-0.10070316451216441</v>
      </c>
      <c r="T169">
        <v>-0.14628070458658396</v>
      </c>
      <c r="U169">
        <v>-0.24343545694632157</v>
      </c>
      <c r="V169">
        <v>-0.10735185451490477</v>
      </c>
      <c r="W169">
        <v>-9.4987744576205139E-5</v>
      </c>
      <c r="X169">
        <v>-1.1198087830221507E-2</v>
      </c>
      <c r="Y169">
        <v>-2.1810503212243607E-2</v>
      </c>
      <c r="Z169">
        <v>-2.4421739468285412E-2</v>
      </c>
      <c r="AA169">
        <v>-2.4733523961276232E-3</v>
      </c>
    </row>
    <row r="170" spans="11:27">
      <c r="K170" s="227">
        <v>45519</v>
      </c>
      <c r="L170">
        <v>-0.46265850651028018</v>
      </c>
      <c r="M170">
        <v>-0.12515836384179582</v>
      </c>
      <c r="N170">
        <v>-0.17800854454005277</v>
      </c>
      <c r="O170">
        <v>-5.5092141180094492E-2</v>
      </c>
      <c r="P170">
        <v>-0.15931173211902291</v>
      </c>
      <c r="Q170">
        <v>-7.622488503620227E-2</v>
      </c>
      <c r="R170">
        <v>-0.18140259586318278</v>
      </c>
      <c r="S170">
        <v>-9.628641004282032E-2</v>
      </c>
      <c r="T170">
        <v>-0.14655392354797928</v>
      </c>
      <c r="U170">
        <v>-0.23520605288371915</v>
      </c>
      <c r="V170">
        <v>-0.11414273761091083</v>
      </c>
      <c r="W170">
        <v>-9.4089193781279637E-5</v>
      </c>
      <c r="X170">
        <v>-1.1184215628619574E-2</v>
      </c>
      <c r="Y170">
        <v>-2.302839833870839E-2</v>
      </c>
      <c r="Z170">
        <v>-2.7392435352038093E-2</v>
      </c>
      <c r="AA170">
        <v>-3.0762055424586811E-3</v>
      </c>
    </row>
    <row r="171" spans="11:27">
      <c r="K171" s="227">
        <v>45520</v>
      </c>
      <c r="L171">
        <v>-0.41902383681125199</v>
      </c>
      <c r="M171">
        <v>-0.11716517893143409</v>
      </c>
      <c r="N171">
        <v>-0.17191456024841667</v>
      </c>
      <c r="O171">
        <v>-3.9246604485774064E-2</v>
      </c>
      <c r="P171">
        <v>-0.1490389849111757</v>
      </c>
      <c r="Q171">
        <v>-6.6047698209461644E-2</v>
      </c>
      <c r="R171">
        <v>-0.13323777754797697</v>
      </c>
      <c r="S171">
        <v>-8.5745237829904591E-2</v>
      </c>
      <c r="T171">
        <v>-0.109330742376513</v>
      </c>
      <c r="U171">
        <v>-0.21337716800458156</v>
      </c>
      <c r="V171">
        <v>-9.2511759203100244E-2</v>
      </c>
      <c r="W171">
        <v>-8.0398057573688748E-5</v>
      </c>
      <c r="X171">
        <v>-1.1122336287287584E-2</v>
      </c>
      <c r="Y171">
        <v>-2.3520490856601798E-2</v>
      </c>
      <c r="Z171">
        <v>-2.7392435352038093E-2</v>
      </c>
      <c r="AA171">
        <v>-2.1478396610829101E-3</v>
      </c>
    </row>
    <row r="172" spans="11:27">
      <c r="K172" s="227">
        <v>45524</v>
      </c>
      <c r="L172">
        <v>-0.41325569354685154</v>
      </c>
      <c r="M172">
        <v>-7.5193457522063425E-2</v>
      </c>
      <c r="N172">
        <v>-0.13568692649273084</v>
      </c>
      <c r="O172">
        <v>-4.8576671231888427E-2</v>
      </c>
      <c r="P172">
        <v>-0.13555243857510266</v>
      </c>
      <c r="Q172">
        <v>-8.1485753770821776E-2</v>
      </c>
      <c r="R172">
        <v>-0.13638507084950371</v>
      </c>
      <c r="S172">
        <v>-7.5364401214047277E-2</v>
      </c>
      <c r="T172">
        <v>-0.10748923896807341</v>
      </c>
      <c r="U172">
        <v>-0.18064157960994304</v>
      </c>
      <c r="V172">
        <v>-7.1818097916667337E-2</v>
      </c>
      <c r="W172">
        <v>-1.1564846298448924E-4</v>
      </c>
      <c r="X172">
        <v>-1.1175314976643855E-2</v>
      </c>
      <c r="Y172">
        <v>-2.3005228286824636E-2</v>
      </c>
      <c r="Z172">
        <v>-3.0846862426940312E-2</v>
      </c>
      <c r="AA172">
        <v>-4.1901409507562682E-3</v>
      </c>
    </row>
    <row r="173" spans="11:27">
      <c r="K173" s="227">
        <v>45525</v>
      </c>
      <c r="L173">
        <v>-0.38623201318530764</v>
      </c>
      <c r="M173">
        <v>-3.025723586003317E-2</v>
      </c>
      <c r="N173">
        <v>-8.2335873293535977E-2</v>
      </c>
      <c r="O173">
        <v>-2.7775237318742943E-2</v>
      </c>
      <c r="P173">
        <v>-0.11394146502681964</v>
      </c>
      <c r="Q173">
        <v>-2.6131886895419433E-2</v>
      </c>
      <c r="R173">
        <v>-0.12660454668203971</v>
      </c>
      <c r="S173">
        <v>-4.8367329100000044E-2</v>
      </c>
      <c r="T173">
        <v>-6.0762221472504457E-2</v>
      </c>
      <c r="U173">
        <v>-0.12917259923123608</v>
      </c>
      <c r="V173">
        <v>-2.5356607084330924E-2</v>
      </c>
      <c r="W173">
        <v>-1.1554344173533878E-4</v>
      </c>
      <c r="X173">
        <v>-1.1000590938719978E-2</v>
      </c>
      <c r="Y173">
        <v>-2.2507871019209199E-2</v>
      </c>
      <c r="Z173">
        <v>-2.9417204865191983E-2</v>
      </c>
      <c r="AA173">
        <v>-4.1003083280992236E-3</v>
      </c>
    </row>
    <row r="174" spans="11:27">
      <c r="K174" s="227">
        <v>45526</v>
      </c>
      <c r="L174">
        <v>-0.38082292485599012</v>
      </c>
      <c r="M174">
        <v>-1.5040224103200514E-2</v>
      </c>
      <c r="N174">
        <v>-3.6903717108015877E-2</v>
      </c>
      <c r="O174">
        <v>4.512294090093725E-3</v>
      </c>
      <c r="P174">
        <v>-9.0029145010600289E-2</v>
      </c>
      <c r="Q174">
        <v>-4.0338353076862489E-2</v>
      </c>
      <c r="R174">
        <v>-0.1055466965812514</v>
      </c>
      <c r="S174">
        <v>-2.7841885935001219E-2</v>
      </c>
      <c r="T174">
        <v>-5.1343049754198039E-2</v>
      </c>
      <c r="U174">
        <v>-9.3981836113042616E-2</v>
      </c>
      <c r="V174">
        <v>1.08783369237812E-3</v>
      </c>
      <c r="W174">
        <v>-1.1177757200000945E-4</v>
      </c>
      <c r="X174">
        <v>-1.2313906488100572E-2</v>
      </c>
      <c r="Y174">
        <v>-2.5461594124612037E-2</v>
      </c>
      <c r="Z174">
        <v>-3.3182342589779319E-2</v>
      </c>
      <c r="AA174">
        <v>-4.0170733980824085E-3</v>
      </c>
    </row>
    <row r="175" spans="11:27">
      <c r="K175" s="227">
        <v>45527</v>
      </c>
      <c r="L175">
        <v>-0.38082976467160756</v>
      </c>
      <c r="M175">
        <v>-1.0434063583623329E-2</v>
      </c>
      <c r="N175">
        <v>-4.7665198500178696E-2</v>
      </c>
      <c r="O175">
        <v>1.305057644575762E-2</v>
      </c>
      <c r="P175">
        <v>-8.4607143866370652E-2</v>
      </c>
      <c r="Q175">
        <v>-6.0668239168401784E-2</v>
      </c>
      <c r="R175">
        <v>-0.11364566397511058</v>
      </c>
      <c r="S175">
        <v>-6.7201673276885504E-2</v>
      </c>
      <c r="T175">
        <v>-3.4032274100362053E-2</v>
      </c>
      <c r="U175">
        <v>-6.0504631441688335E-2</v>
      </c>
      <c r="V175">
        <v>-3.3911720715671008E-3</v>
      </c>
      <c r="W175">
        <v>-1.244695901172058E-4</v>
      </c>
      <c r="X175">
        <v>-1.2652532040087105E-2</v>
      </c>
      <c r="Y175">
        <v>-2.6315011819196241E-2</v>
      </c>
      <c r="Z175">
        <v>-3.5145056018266924E-2</v>
      </c>
      <c r="AA175">
        <v>-4.552076677936545E-3</v>
      </c>
    </row>
    <row r="176" spans="11:27">
      <c r="K176" s="227">
        <v>45531</v>
      </c>
      <c r="L176">
        <v>-0.38963009983119679</v>
      </c>
      <c r="M176">
        <v>5.0333063359837369E-3</v>
      </c>
      <c r="N176">
        <v>-5.7570051377021314E-2</v>
      </c>
      <c r="O176">
        <v>3.1165525888895471E-2</v>
      </c>
      <c r="P176">
        <v>-8.4821178870301675E-2</v>
      </c>
      <c r="Q176">
        <v>-5.5692195093808163E-2</v>
      </c>
      <c r="R176">
        <v>-0.11005599141068081</v>
      </c>
      <c r="S176">
        <v>-7.8914655028432174E-2</v>
      </c>
      <c r="T176">
        <v>-3.4892432841096468E-4</v>
      </c>
      <c r="U176">
        <v>-5.2582851444677621E-2</v>
      </c>
      <c r="V176">
        <v>-4.8875145905384505E-3</v>
      </c>
      <c r="W176">
        <v>-1.4126903727498284E-4</v>
      </c>
      <c r="X176">
        <v>-1.3458465736662279E-2</v>
      </c>
      <c r="Y176">
        <v>-2.7300626098825484E-2</v>
      </c>
      <c r="Z176">
        <v>-3.4517361631283161E-2</v>
      </c>
      <c r="AA176">
        <v>-3.8877891805932101E-3</v>
      </c>
    </row>
    <row r="177" spans="11:27">
      <c r="K177" s="227">
        <v>45532</v>
      </c>
      <c r="L177">
        <v>-0.34443214877519446</v>
      </c>
      <c r="M177">
        <v>1.754665128471531E-2</v>
      </c>
      <c r="N177">
        <v>-2.5207573092997038E-2</v>
      </c>
      <c r="O177">
        <v>7.5175398548021286E-2</v>
      </c>
      <c r="P177">
        <v>-5.9745317092034088E-2</v>
      </c>
      <c r="Q177">
        <v>-3.4447678095800717E-2</v>
      </c>
      <c r="R177">
        <v>-6.0160286546261633E-2</v>
      </c>
      <c r="S177">
        <v>-6.9080467660958628E-2</v>
      </c>
      <c r="T177">
        <v>-3.1010807672179258E-2</v>
      </c>
      <c r="U177">
        <v>-2.860161717565219E-2</v>
      </c>
      <c r="V177">
        <v>2.1335645725588253E-2</v>
      </c>
      <c r="W177">
        <v>-1.4900637424264428E-4</v>
      </c>
      <c r="X177">
        <v>-1.4650595758606985E-2</v>
      </c>
      <c r="Y177">
        <v>-2.923258433070737E-2</v>
      </c>
      <c r="Z177">
        <v>-3.6839188385225839E-2</v>
      </c>
      <c r="AA177">
        <v>-3.8742123137300469E-3</v>
      </c>
    </row>
    <row r="178" spans="11:27">
      <c r="K178" s="227">
        <v>45533</v>
      </c>
      <c r="L178">
        <v>-0.32161301901963013</v>
      </c>
      <c r="M178">
        <v>2.8155969377818592E-2</v>
      </c>
      <c r="N178">
        <v>-3.0390678672356009E-2</v>
      </c>
      <c r="O178">
        <v>0.11766888772083987</v>
      </c>
      <c r="P178">
        <v>1.5834769360231905E-2</v>
      </c>
      <c r="Q178">
        <v>7.3444144653971501E-3</v>
      </c>
      <c r="R178">
        <v>7.0147684463885626E-3</v>
      </c>
      <c r="S178">
        <v>-2.1082186150708636E-2</v>
      </c>
      <c r="T178">
        <v>-4.6161574966654989E-2</v>
      </c>
      <c r="U178">
        <v>-2.5651353764505842E-2</v>
      </c>
      <c r="V178">
        <v>3.0613395161411854E-2</v>
      </c>
      <c r="W178">
        <v>-1.397554630900891E-4</v>
      </c>
      <c r="X178">
        <v>-1.5106905720835406E-2</v>
      </c>
      <c r="Y178">
        <v>-2.9226770834704947E-2</v>
      </c>
      <c r="Z178">
        <v>-3.290731529531167E-2</v>
      </c>
      <c r="AA178">
        <v>-2.1112950187080139E-3</v>
      </c>
    </row>
    <row r="179" spans="11:27">
      <c r="K179" s="227">
        <v>45534</v>
      </c>
      <c r="L179">
        <v>-0.32702031366329631</v>
      </c>
      <c r="M179">
        <v>6.7619587886698071E-2</v>
      </c>
      <c r="N179">
        <v>2.0789425984476528E-3</v>
      </c>
      <c r="O179">
        <v>0.11912389281309203</v>
      </c>
      <c r="P179">
        <v>3.6797282336782179E-2</v>
      </c>
      <c r="Q179">
        <v>4.2195012759329152E-2</v>
      </c>
      <c r="R179">
        <v>1.9386796878572331E-2</v>
      </c>
      <c r="S179">
        <v>-8.476278799587865E-3</v>
      </c>
      <c r="T179">
        <v>5.6628488205509673E-4</v>
      </c>
      <c r="U179">
        <v>-9.7087817575054053E-4</v>
      </c>
      <c r="V179">
        <v>6.3336493824384152E-2</v>
      </c>
      <c r="W179">
        <v>-1.3117619061239571E-4</v>
      </c>
      <c r="X179">
        <v>-1.4765089952249713E-2</v>
      </c>
      <c r="Y179">
        <v>-2.8751205855393612E-2</v>
      </c>
      <c r="Z179">
        <v>-3.2341456308180173E-2</v>
      </c>
      <c r="AA179">
        <v>-1.1286602091705193E-3</v>
      </c>
    </row>
    <row r="180" spans="11:27">
      <c r="K180" s="227">
        <v>45538</v>
      </c>
      <c r="L180">
        <v>-0.29635050380082373</v>
      </c>
      <c r="M180">
        <v>8.8663595595112041E-2</v>
      </c>
      <c r="N180">
        <v>3.519745152253051E-2</v>
      </c>
      <c r="O180">
        <v>0.12620959702778484</v>
      </c>
      <c r="P180">
        <v>5.5841822526843589E-2</v>
      </c>
      <c r="Q180">
        <v>5.578523525055392E-2</v>
      </c>
      <c r="R180">
        <v>0.13067078181329014</v>
      </c>
      <c r="S180">
        <v>-7.1468650938012121E-3</v>
      </c>
      <c r="T180">
        <v>-6.0355332343014203E-3</v>
      </c>
      <c r="U180">
        <v>1.4333920156076978E-2</v>
      </c>
      <c r="V180">
        <v>8.6034908189005763E-2</v>
      </c>
      <c r="W180">
        <v>-1.2346596052742275E-4</v>
      </c>
      <c r="X180">
        <v>-1.3152268986243783E-2</v>
      </c>
      <c r="Y180">
        <v>-2.5538390980266688E-2</v>
      </c>
      <c r="Z180">
        <v>-2.8294498094463345E-2</v>
      </c>
      <c r="AA180">
        <v>-1.2772204228669344E-4</v>
      </c>
    </row>
    <row r="181" spans="11:27">
      <c r="K181" s="227">
        <v>45539</v>
      </c>
      <c r="L181">
        <v>-0.30505823845032953</v>
      </c>
      <c r="M181">
        <v>0.11273904757143004</v>
      </c>
      <c r="N181">
        <v>3.0151643126908323E-2</v>
      </c>
      <c r="O181">
        <v>0.13134995185626691</v>
      </c>
      <c r="P181">
        <v>7.1245908206886185E-2</v>
      </c>
      <c r="Q181">
        <v>6.1781847975744618E-2</v>
      </c>
      <c r="R181">
        <v>0.16926486821651962</v>
      </c>
      <c r="S181">
        <v>4.9085031347475896E-3</v>
      </c>
      <c r="T181">
        <v>-1.2108674184966001E-2</v>
      </c>
      <c r="U181">
        <v>-4.6384955694636701E-3</v>
      </c>
      <c r="V181">
        <v>9.2638324623422405E-2</v>
      </c>
      <c r="W181">
        <v>-1.074269228165606E-4</v>
      </c>
      <c r="X181">
        <v>-1.0785617843196841E-2</v>
      </c>
      <c r="Y181">
        <v>-1.9535219747908266E-2</v>
      </c>
      <c r="Z181">
        <v>-2.107630360272059E-2</v>
      </c>
      <c r="AA181">
        <v>1.5588162967705328E-3</v>
      </c>
    </row>
    <row r="182" spans="11:27">
      <c r="K182" s="227">
        <v>45540</v>
      </c>
      <c r="L182">
        <v>-0.30507306263495138</v>
      </c>
      <c r="M182">
        <v>8.262773726266269E-2</v>
      </c>
      <c r="N182">
        <v>1.0629440017475011E-2</v>
      </c>
      <c r="O182">
        <v>8.7768531979780115E-2</v>
      </c>
      <c r="P182">
        <v>-6.4135708318393183E-3</v>
      </c>
      <c r="Q182">
        <v>4.6242368101685492E-2</v>
      </c>
      <c r="R182">
        <v>0.1418900017319524</v>
      </c>
      <c r="S182">
        <v>-2.8450128312245991E-2</v>
      </c>
      <c r="T182">
        <v>-4.1496121649971879E-2</v>
      </c>
      <c r="U182">
        <v>-3.0482107398828569E-2</v>
      </c>
      <c r="V182">
        <v>7.2490655795701284E-2</v>
      </c>
      <c r="W182">
        <v>-1.3206967770404009E-4</v>
      </c>
      <c r="X182">
        <v>-1.095406527917272E-2</v>
      </c>
      <c r="Y182">
        <v>-1.9527324130679102E-2</v>
      </c>
      <c r="Z182">
        <v>-2.2955081684664085E-2</v>
      </c>
      <c r="AA182">
        <v>-1.0016651370796372E-3</v>
      </c>
    </row>
    <row r="183" spans="11:27">
      <c r="K183" s="227">
        <v>45541</v>
      </c>
      <c r="L183">
        <v>-0.29930915141505965</v>
      </c>
      <c r="M183">
        <v>8.4600488888280298E-2</v>
      </c>
      <c r="N183">
        <v>3.0520496148483622E-2</v>
      </c>
      <c r="O183">
        <v>9.4984294836538072E-2</v>
      </c>
      <c r="P183">
        <v>5.2035771611284344E-4</v>
      </c>
      <c r="Q183">
        <v>4.4245262267488504E-2</v>
      </c>
      <c r="R183">
        <v>0.15214291588283754</v>
      </c>
      <c r="S183">
        <v>-2.2367050938210196E-2</v>
      </c>
      <c r="T183">
        <v>-4.972838187588538E-2</v>
      </c>
      <c r="U183">
        <v>-4.8862485025173381E-2</v>
      </c>
      <c r="V183">
        <v>5.7919573705613778E-2</v>
      </c>
      <c r="W183">
        <v>-1.6262999609433702E-4</v>
      </c>
      <c r="X183">
        <v>-1.0308108302818969E-2</v>
      </c>
      <c r="Y183">
        <v>-1.7867577957019772E-2</v>
      </c>
      <c r="Z183">
        <v>-2.332662262983614E-2</v>
      </c>
      <c r="AA183">
        <v>-3.17601806764975E-3</v>
      </c>
    </row>
    <row r="184" spans="11:27">
      <c r="K184" s="227">
        <v>45545</v>
      </c>
      <c r="L184">
        <v>-0.18716287130240727</v>
      </c>
      <c r="M184">
        <v>0.10241051307081593</v>
      </c>
      <c r="N184">
        <v>4.6671383201439265E-2</v>
      </c>
      <c r="O184">
        <v>0.1259991490745323</v>
      </c>
      <c r="P184">
        <v>1.6743894023219665E-2</v>
      </c>
      <c r="Q184">
        <v>7.1456934849737599E-2</v>
      </c>
      <c r="R184">
        <v>0.18886360063655425</v>
      </c>
      <c r="S184">
        <v>3.4108686650893984E-2</v>
      </c>
      <c r="T184">
        <v>2.7806780836492545E-2</v>
      </c>
      <c r="U184">
        <v>6.0134488240892112E-3</v>
      </c>
      <c r="V184">
        <v>8.6724785225766918E-2</v>
      </c>
      <c r="W184">
        <v>-1.5760340861756294E-4</v>
      </c>
      <c r="X184">
        <v>-9.2042379133552357E-3</v>
      </c>
      <c r="Y184">
        <v>-1.672960963603785E-2</v>
      </c>
      <c r="Z184">
        <v>-2.4145928118633322E-2</v>
      </c>
      <c r="AA184">
        <v>-4.911601725336676E-3</v>
      </c>
    </row>
    <row r="185" spans="11:27">
      <c r="K185" s="227">
        <v>45546</v>
      </c>
      <c r="L185">
        <v>-1.1189183576154404E-2</v>
      </c>
      <c r="M185">
        <v>5.1635012080139854E-2</v>
      </c>
      <c r="N185">
        <v>3.6124848564977996E-2</v>
      </c>
      <c r="O185">
        <v>0.1189432960936934</v>
      </c>
      <c r="P185">
        <v>2.915546039150544E-2</v>
      </c>
      <c r="Q185">
        <v>5.9430145333247773E-2</v>
      </c>
      <c r="R185">
        <v>0.20348319250824584</v>
      </c>
      <c r="S185">
        <v>2.6222948783072332E-2</v>
      </c>
      <c r="T185">
        <v>-1.301125859011823E-2</v>
      </c>
      <c r="U185">
        <v>7.741943563584569E-2</v>
      </c>
      <c r="V185">
        <v>7.0267039843203746E-2</v>
      </c>
      <c r="W185">
        <v>-1.5412030526675645E-4</v>
      </c>
      <c r="X185">
        <v>-8.8473889503240134E-3</v>
      </c>
      <c r="Y185">
        <v>-1.5829457130223674E-2</v>
      </c>
      <c r="Z185">
        <v>-2.26865689493293E-2</v>
      </c>
      <c r="AA185">
        <v>-4.6463519667411428E-3</v>
      </c>
    </row>
    <row r="186" spans="11:27">
      <c r="K186" s="227">
        <v>45547</v>
      </c>
      <c r="L186">
        <v>2.9144502649837579E-2</v>
      </c>
      <c r="M186">
        <v>0.10027854380834576</v>
      </c>
      <c r="N186">
        <v>5.1906007855271441E-2</v>
      </c>
      <c r="O186">
        <v>0.14133184051857667</v>
      </c>
      <c r="P186">
        <v>1.9932008707018979E-2</v>
      </c>
      <c r="Q186">
        <v>7.5122390828513477E-2</v>
      </c>
      <c r="R186">
        <v>0.21433513736143614</v>
      </c>
      <c r="S186">
        <v>3.9219319628324846E-2</v>
      </c>
      <c r="T186">
        <v>2.4584444799826216E-2</v>
      </c>
      <c r="U186">
        <v>9.2650615862125807E-2</v>
      </c>
      <c r="V186">
        <v>8.4198622655616437E-2</v>
      </c>
      <c r="W186">
        <v>-1.2354381998028438E-4</v>
      </c>
      <c r="X186">
        <v>-8.0768735294187953E-3</v>
      </c>
      <c r="Y186">
        <v>-1.4539662609585394E-2</v>
      </c>
      <c r="Z186">
        <v>-2.0601673211049453E-2</v>
      </c>
      <c r="AA186">
        <v>-3.6242478938808133E-3</v>
      </c>
    </row>
    <row r="187" spans="11:27">
      <c r="K187" s="227">
        <v>45548</v>
      </c>
      <c r="L187">
        <v>7.3788908574402332E-2</v>
      </c>
      <c r="M187">
        <v>9.5283847017407761E-2</v>
      </c>
      <c r="N187">
        <v>5.4816575920695665E-2</v>
      </c>
      <c r="O187">
        <v>0.13032379284087564</v>
      </c>
      <c r="P187">
        <v>6.2014843604766091E-2</v>
      </c>
      <c r="Q187">
        <v>7.7179682737913438E-2</v>
      </c>
      <c r="R187">
        <v>0.20666543421378988</v>
      </c>
      <c r="S187">
        <v>3.7873854184346224E-2</v>
      </c>
      <c r="T187">
        <v>3.0173551038609386E-2</v>
      </c>
      <c r="U187">
        <v>0.11726836269239466</v>
      </c>
      <c r="V187">
        <v>9.0542053638437189E-2</v>
      </c>
      <c r="W187">
        <v>-1.1919745595856652E-4</v>
      </c>
      <c r="X187">
        <v>-8.4806122343152757E-3</v>
      </c>
      <c r="Y187">
        <v>-1.5420287126811818E-2</v>
      </c>
      <c r="Z187">
        <v>-2.1815337034189541E-2</v>
      </c>
      <c r="AA187">
        <v>-5.9341963617990968E-3</v>
      </c>
    </row>
    <row r="188" spans="11:27">
      <c r="K188" s="227">
        <v>45552</v>
      </c>
      <c r="L188">
        <v>-3.0819515775268102E-2</v>
      </c>
      <c r="M188">
        <v>6.8950121491195379E-2</v>
      </c>
      <c r="N188">
        <v>2.5577718969569063E-2</v>
      </c>
      <c r="O188">
        <v>9.7751959527901319E-2</v>
      </c>
      <c r="P188">
        <v>5.2806869014624204E-2</v>
      </c>
      <c r="Q188">
        <v>6.6209313910241777E-2</v>
      </c>
      <c r="R188">
        <v>0.12114761392272275</v>
      </c>
      <c r="S188">
        <v>5.3241300324613841E-3</v>
      </c>
      <c r="T188">
        <v>-3.2949977245666312E-2</v>
      </c>
      <c r="U188">
        <v>5.4886984179084157E-2</v>
      </c>
      <c r="V188">
        <v>4.6421706826320894E-2</v>
      </c>
      <c r="W188">
        <v>-1.4097922900264267E-4</v>
      </c>
      <c r="X188">
        <v>-7.8239871251265906E-3</v>
      </c>
      <c r="Y188">
        <v>-1.3868037681573946E-2</v>
      </c>
      <c r="Z188">
        <v>-2.0309555294959231E-2</v>
      </c>
      <c r="AA188">
        <v>-5.5654101266132266E-3</v>
      </c>
    </row>
    <row r="189" spans="11:27">
      <c r="K189" s="227">
        <v>45553</v>
      </c>
      <c r="L189">
        <v>1.2539488282813139E-2</v>
      </c>
      <c r="M189">
        <v>5.1432468868539673E-2</v>
      </c>
      <c r="N189">
        <v>4.9718200363285781E-2</v>
      </c>
      <c r="O189">
        <v>0.11372958801880277</v>
      </c>
      <c r="P189">
        <v>5.5831155031199654E-2</v>
      </c>
      <c r="Q189">
        <v>7.4431489180484048E-2</v>
      </c>
      <c r="R189">
        <v>4.6156734644871654E-2</v>
      </c>
      <c r="S189">
        <v>1.059384812599623E-5</v>
      </c>
      <c r="T189">
        <v>-1.1639931811980558E-2</v>
      </c>
      <c r="U189">
        <v>9.9111171040241641E-2</v>
      </c>
      <c r="V189">
        <v>5.9050220320201949E-2</v>
      </c>
      <c r="W189">
        <v>-1.2316651955001677E-4</v>
      </c>
      <c r="X189">
        <v>-6.872956093207907E-3</v>
      </c>
      <c r="Y189">
        <v>-1.244119924922346E-2</v>
      </c>
      <c r="Z189">
        <v>-1.8201739995706828E-2</v>
      </c>
      <c r="AA189">
        <v>-5.0582764592732163E-3</v>
      </c>
    </row>
    <row r="190" spans="11:27">
      <c r="K190" s="227">
        <v>45554</v>
      </c>
      <c r="L190">
        <v>-2.1072965944240806E-2</v>
      </c>
      <c r="M190">
        <v>7.8956211301981303E-3</v>
      </c>
      <c r="N190">
        <v>1.9562284123562867E-2</v>
      </c>
      <c r="O190">
        <v>8.9777815551023196E-2</v>
      </c>
      <c r="P190">
        <v>3.0280506278590726E-2</v>
      </c>
      <c r="Q190">
        <v>2.5275931663738337E-2</v>
      </c>
      <c r="R190">
        <v>1.4331011519308899E-2</v>
      </c>
      <c r="S190">
        <v>-2.6578988419665849E-2</v>
      </c>
      <c r="T190">
        <v>-3.8696282666840692E-2</v>
      </c>
      <c r="U190">
        <v>7.4058620056331737E-2</v>
      </c>
      <c r="V190">
        <v>2.0575440597305355E-2</v>
      </c>
      <c r="W190">
        <v>-9.8306256435663235E-5</v>
      </c>
      <c r="X190">
        <v>-6.7472473237120993E-3</v>
      </c>
      <c r="Y190">
        <v>-1.217286587538712E-2</v>
      </c>
      <c r="Z190">
        <v>-1.5664624822098405E-2</v>
      </c>
      <c r="AA190">
        <v>-4.4838823833995801E-3</v>
      </c>
    </row>
    <row r="191" spans="11:27">
      <c r="K191" s="227">
        <v>45555</v>
      </c>
      <c r="L191">
        <v>-3.5687634627775924E-2</v>
      </c>
      <c r="M191">
        <v>-2.1800733907852886E-2</v>
      </c>
      <c r="N191">
        <v>-6.5700610181395058E-3</v>
      </c>
      <c r="O191">
        <v>6.8667960335657738E-2</v>
      </c>
      <c r="P191">
        <v>4.3351686070807558E-3</v>
      </c>
      <c r="Q191">
        <v>2.6286815584843602E-4</v>
      </c>
      <c r="R191">
        <v>1.1456137117950647E-2</v>
      </c>
      <c r="S191">
        <v>-4.7690006431520292E-2</v>
      </c>
      <c r="T191">
        <v>-5.5590821232335302E-2</v>
      </c>
      <c r="U191">
        <v>5.8887122149749276E-2</v>
      </c>
      <c r="V191">
        <v>-4.3568629790508746E-3</v>
      </c>
      <c r="W191">
        <v>-9.4987152538592872E-5</v>
      </c>
      <c r="X191">
        <v>-7.1596133742146571E-3</v>
      </c>
      <c r="Y191">
        <v>-1.2937725452872705E-2</v>
      </c>
      <c r="Z191">
        <v>-1.8580059109074416E-2</v>
      </c>
      <c r="AA191">
        <v>-5.8848077458531819E-3</v>
      </c>
    </row>
    <row r="192" spans="11:27">
      <c r="K192" s="227">
        <v>45559</v>
      </c>
      <c r="L192">
        <v>-3.108094921935679E-2</v>
      </c>
      <c r="M192">
        <v>-9.1550153983970452E-3</v>
      </c>
      <c r="N192">
        <v>1.9766234454539844E-2</v>
      </c>
      <c r="O192">
        <v>3.2079834964603024E-2</v>
      </c>
      <c r="P192">
        <v>1.7471190350514511E-2</v>
      </c>
      <c r="Q192">
        <v>2.6127855417215982E-2</v>
      </c>
      <c r="R192">
        <v>1.4570319563659694E-2</v>
      </c>
      <c r="S192">
        <v>-2.5889830745634189E-2</v>
      </c>
      <c r="T192">
        <v>-0.10748338587154041</v>
      </c>
      <c r="U192">
        <v>3.9068930693117059E-2</v>
      </c>
      <c r="V192">
        <v>1.2697084684331544E-2</v>
      </c>
      <c r="W192">
        <v>-9.4745294650715761E-5</v>
      </c>
      <c r="X192">
        <v>-5.6209136798103174E-3</v>
      </c>
      <c r="Y192">
        <v>-1.03601302239187E-2</v>
      </c>
      <c r="Z192">
        <v>-1.522356057455739E-2</v>
      </c>
      <c r="AA192">
        <v>-5.3908633430330829E-3</v>
      </c>
    </row>
    <row r="193" spans="11:27">
      <c r="K193" s="227">
        <v>45560</v>
      </c>
      <c r="L193">
        <v>6.2977757690970679E-2</v>
      </c>
      <c r="M193">
        <v>-2.7045220426251924E-2</v>
      </c>
      <c r="N193">
        <v>5.1850650392227693E-2</v>
      </c>
      <c r="O193">
        <v>4.3611381578603045E-2</v>
      </c>
      <c r="P193">
        <v>5.2481450319982227E-2</v>
      </c>
      <c r="Q193">
        <v>7.5389249673217598E-2</v>
      </c>
      <c r="R193">
        <v>4.6059525659898314E-2</v>
      </c>
      <c r="S193">
        <v>4.0471642299560254E-3</v>
      </c>
      <c r="T193">
        <v>-0.11521266269793165</v>
      </c>
      <c r="U193">
        <v>5.9422098031776276E-2</v>
      </c>
      <c r="V193">
        <v>2.6578099211881406E-2</v>
      </c>
      <c r="W193">
        <v>-1.1848120980888307E-4</v>
      </c>
      <c r="X193">
        <v>-6.5033997214001158E-3</v>
      </c>
      <c r="Y193">
        <v>-1.2286934223827558E-2</v>
      </c>
      <c r="Z193">
        <v>-1.6461090211646882E-2</v>
      </c>
      <c r="AA193">
        <v>-4.5436983980203715E-3</v>
      </c>
    </row>
    <row r="194" spans="11:27">
      <c r="K194" s="227">
        <v>45561</v>
      </c>
      <c r="L194">
        <v>1.7410241335163324E-2</v>
      </c>
      <c r="M194">
        <v>-1.6590407791299409E-2</v>
      </c>
      <c r="N194">
        <v>2.0027355477220676E-2</v>
      </c>
      <c r="O194">
        <v>2.1096276477452311E-2</v>
      </c>
      <c r="P194">
        <v>4.9897719794075125E-2</v>
      </c>
      <c r="Q194">
        <v>6.1535152546274417E-2</v>
      </c>
      <c r="R194">
        <v>5.0390803893372658E-2</v>
      </c>
      <c r="S194">
        <v>2.0442070255833035E-2</v>
      </c>
      <c r="T194">
        <v>-8.6787573982971461E-2</v>
      </c>
      <c r="U194">
        <v>4.0234964476492489E-2</v>
      </c>
      <c r="V194">
        <v>1.0233187300280815E-2</v>
      </c>
      <c r="W194">
        <v>-1.0160934391911821E-4</v>
      </c>
      <c r="X194">
        <v>-7.7833389347091737E-3</v>
      </c>
      <c r="Y194">
        <v>-1.4048226261354262E-2</v>
      </c>
      <c r="Z194">
        <v>-1.6184524696507316E-2</v>
      </c>
      <c r="AA194">
        <v>-3.6293875712960703E-3</v>
      </c>
    </row>
    <row r="195" spans="11:27">
      <c r="K195" s="227">
        <v>45562</v>
      </c>
      <c r="L195">
        <v>5.0686924925931083E-3</v>
      </c>
      <c r="M195">
        <v>1.0375733547682156E-2</v>
      </c>
      <c r="N195">
        <v>2.9958863515285317E-2</v>
      </c>
      <c r="O195">
        <v>2.3927379553420988E-2</v>
      </c>
      <c r="P195">
        <v>2.6325884394891731E-2</v>
      </c>
      <c r="Q195">
        <v>4.7548955839894956E-2</v>
      </c>
      <c r="R195">
        <v>2.5300394594863961E-2</v>
      </c>
      <c r="S195">
        <v>1.3001534633789093E-2</v>
      </c>
      <c r="T195">
        <v>-0.10608462831585655</v>
      </c>
      <c r="U195">
        <v>4.1614671752187853E-2</v>
      </c>
      <c r="V195">
        <v>1.2765866865019942E-2</v>
      </c>
      <c r="W195">
        <v>-8.8860782209670164E-5</v>
      </c>
      <c r="X195">
        <v>-8.7034810973391132E-3</v>
      </c>
      <c r="Y195">
        <v>-1.6046343635709705E-2</v>
      </c>
      <c r="Z195">
        <v>-1.8644455355288008E-2</v>
      </c>
      <c r="AA195">
        <v>-4.2088863007027789E-3</v>
      </c>
    </row>
    <row r="196" spans="11:27">
      <c r="K196" s="227">
        <v>45566</v>
      </c>
      <c r="L196">
        <v>0.10558181782367092</v>
      </c>
      <c r="M196">
        <v>1.6119248039377899E-2</v>
      </c>
      <c r="N196">
        <v>4.3508220755301141E-2</v>
      </c>
      <c r="O196">
        <v>3.9568780830123093E-2</v>
      </c>
      <c r="P196">
        <v>3.9217405359015779E-2</v>
      </c>
      <c r="Q196">
        <v>-0.11914537230161958</v>
      </c>
      <c r="R196">
        <v>3.3487097920191743E-2</v>
      </c>
      <c r="S196">
        <v>1.5195562432008626E-2</v>
      </c>
      <c r="T196">
        <v>-0.10997849527305639</v>
      </c>
      <c r="U196">
        <v>7.5887938017473455E-2</v>
      </c>
      <c r="V196">
        <v>2.0265844673576654E-2</v>
      </c>
      <c r="W196">
        <v>-7.4449344121551314E-5</v>
      </c>
      <c r="X196">
        <v>-9.0071439763538194E-3</v>
      </c>
      <c r="Y196">
        <v>-1.8842094797380519E-2</v>
      </c>
      <c r="Z196">
        <v>-2.8201187335136661E-2</v>
      </c>
      <c r="AA196">
        <v>-9.7733629697442561E-3</v>
      </c>
    </row>
    <row r="197" spans="11:27">
      <c r="K197" s="227">
        <v>45567</v>
      </c>
      <c r="L197">
        <v>0.13741327375251799</v>
      </c>
      <c r="M197">
        <v>8.8326898864403511E-3</v>
      </c>
      <c r="N197">
        <v>3.2625013075492926E-2</v>
      </c>
      <c r="O197">
        <v>4.6906699765019197E-2</v>
      </c>
      <c r="P197">
        <v>3.8195901030951197E-2</v>
      </c>
      <c r="Q197">
        <v>-7.9024115536515657E-2</v>
      </c>
      <c r="R197">
        <v>-2.27924204652468E-2</v>
      </c>
      <c r="S197">
        <v>2.1230787395658125E-2</v>
      </c>
      <c r="T197">
        <v>-0.1005870002983307</v>
      </c>
      <c r="U197">
        <v>9.1228168382380292E-2</v>
      </c>
      <c r="V197">
        <v>2.0947257219403419E-2</v>
      </c>
      <c r="W197">
        <v>-7.61489001031926E-5</v>
      </c>
      <c r="X197">
        <v>-9.1298709384929188E-3</v>
      </c>
      <c r="Y197">
        <v>-1.7609257939459503E-2</v>
      </c>
      <c r="Z197">
        <v>-2.2238783621340907E-2</v>
      </c>
      <c r="AA197">
        <v>-5.3414875600128605E-3</v>
      </c>
    </row>
    <row r="198" spans="11:27">
      <c r="K198" s="227">
        <v>45568</v>
      </c>
      <c r="L198">
        <v>0.1938410822270995</v>
      </c>
      <c r="M198">
        <v>-6.9360440041528384E-3</v>
      </c>
      <c r="N198">
        <v>4.1037051365481747E-2</v>
      </c>
      <c r="O198">
        <v>4.3884451021693846E-2</v>
      </c>
      <c r="P198">
        <v>3.0607909618565889E-2</v>
      </c>
      <c r="Q198">
        <v>-8.8936140504275549E-2</v>
      </c>
      <c r="R198">
        <v>-9.0657628176340294E-2</v>
      </c>
      <c r="S198">
        <v>-4.1408668928586065E-3</v>
      </c>
      <c r="T198">
        <v>-0.11699771709859089</v>
      </c>
      <c r="U198">
        <v>0.1013711559808152</v>
      </c>
      <c r="V198">
        <v>1.45107497541677E-2</v>
      </c>
      <c r="W198">
        <v>-2.9161485311511051E-5</v>
      </c>
      <c r="X198">
        <v>-7.5003047935281297E-3</v>
      </c>
      <c r="Y198">
        <v>-1.6854003711063645E-2</v>
      </c>
      <c r="Z198">
        <v>-2.2445538520089126E-2</v>
      </c>
      <c r="AA198">
        <v>-5.1591522837986055E-3</v>
      </c>
    </row>
    <row r="199" spans="11:27">
      <c r="K199" s="227">
        <v>45569</v>
      </c>
      <c r="L199">
        <v>0.23892879457184724</v>
      </c>
      <c r="M199">
        <v>3.0888070050307612E-3</v>
      </c>
      <c r="N199">
        <v>4.5371014656737985E-2</v>
      </c>
      <c r="O199">
        <v>6.4017754095135701E-2</v>
      </c>
      <c r="P199">
        <v>5.9495727473493111E-2</v>
      </c>
      <c r="Q199">
        <v>-8.568730835078929E-2</v>
      </c>
      <c r="R199">
        <v>-8.6982581585499902E-2</v>
      </c>
      <c r="S199">
        <v>-1.329361033843076E-2</v>
      </c>
      <c r="T199">
        <v>-9.2560061754293793E-2</v>
      </c>
      <c r="U199">
        <v>0.10637564223254653</v>
      </c>
      <c r="V199">
        <v>2.2892893020755516E-2</v>
      </c>
      <c r="W199">
        <v>-5.2312022328906719E-5</v>
      </c>
      <c r="X199">
        <v>-6.9132237152357209E-3</v>
      </c>
      <c r="Y199">
        <v>-1.4580771878416604E-2</v>
      </c>
      <c r="Z199">
        <v>-1.9818573385731265E-2</v>
      </c>
      <c r="AA199">
        <v>-5.1952296265325992E-3</v>
      </c>
    </row>
    <row r="200" spans="11:27">
      <c r="K200" s="227">
        <v>45573</v>
      </c>
      <c r="L200">
        <v>0.20732657296379564</v>
      </c>
      <c r="M200">
        <v>-9.691641941438808E-3</v>
      </c>
      <c r="N200">
        <v>3.148653624920883E-2</v>
      </c>
      <c r="O200">
        <v>5.6590120379586925E-2</v>
      </c>
      <c r="P200">
        <v>6.5425666646695288E-2</v>
      </c>
      <c r="Q200">
        <v>-8.13475662780314E-2</v>
      </c>
      <c r="R200">
        <v>-8.0741718026986847E-2</v>
      </c>
      <c r="S200">
        <v>1.8224275624095024E-3</v>
      </c>
      <c r="T200">
        <v>-9.0036195304112471E-2</v>
      </c>
      <c r="U200">
        <v>7.9653338286113706E-2</v>
      </c>
      <c r="V200">
        <v>2.2256790583000712E-2</v>
      </c>
      <c r="W200">
        <v>-8.0380433709018894E-5</v>
      </c>
      <c r="X200">
        <v>-7.1381468035045057E-3</v>
      </c>
      <c r="Y200">
        <v>-1.3407561208018866E-2</v>
      </c>
      <c r="Z200">
        <v>-1.6001314210487824E-2</v>
      </c>
      <c r="AA200">
        <v>-3.8472748233639191E-3</v>
      </c>
    </row>
    <row r="201" spans="11:27">
      <c r="K201" s="227">
        <v>45574</v>
      </c>
      <c r="L201">
        <v>5.6431251805674862E-2</v>
      </c>
      <c r="M201">
        <v>-4.5164393721819542E-3</v>
      </c>
      <c r="N201">
        <v>1.2513536592600016E-2</v>
      </c>
      <c r="O201">
        <v>5.7017768384501274E-2</v>
      </c>
      <c r="P201">
        <v>4.5854270330984361E-2</v>
      </c>
      <c r="Q201">
        <v>-7.4308213186244018E-2</v>
      </c>
      <c r="R201">
        <v>-0.11120130122140762</v>
      </c>
      <c r="S201">
        <v>3.5907802259980394E-2</v>
      </c>
      <c r="T201">
        <v>-0.10225175913257881</v>
      </c>
      <c r="U201">
        <v>3.325661764771997E-2</v>
      </c>
      <c r="V201">
        <v>1.5524866543287701E-2</v>
      </c>
      <c r="W201">
        <v>-1.0847691441662563E-4</v>
      </c>
      <c r="X201">
        <v>-6.4350934751619413E-3</v>
      </c>
      <c r="Y201">
        <v>-1.0978779895638989E-2</v>
      </c>
      <c r="Z201">
        <v>-1.3718564795727766E-2</v>
      </c>
      <c r="AA201">
        <v>-3.4289832791678534E-3</v>
      </c>
    </row>
    <row r="202" spans="11:27">
      <c r="K202" s="227">
        <v>45575</v>
      </c>
      <c r="L202">
        <v>0.1625220843831654</v>
      </c>
      <c r="M202">
        <v>4.454734367876665E-2</v>
      </c>
      <c r="N202">
        <v>4.1293945192704462E-2</v>
      </c>
      <c r="O202">
        <v>8.3665609078373435E-2</v>
      </c>
      <c r="P202">
        <v>8.0859081048689593E-2</v>
      </c>
      <c r="Q202">
        <v>-5.0518739464351904E-2</v>
      </c>
      <c r="R202">
        <v>-6.9817234802621059E-2</v>
      </c>
      <c r="S202">
        <v>8.6926844422520883E-2</v>
      </c>
      <c r="T202">
        <v>-2.2129693538166545E-2</v>
      </c>
      <c r="U202">
        <v>6.3453475929860559E-2</v>
      </c>
      <c r="V202">
        <v>5.6491616206252135E-2</v>
      </c>
      <c r="W202">
        <v>-8.6294486230200943E-5</v>
      </c>
      <c r="X202">
        <v>-5.1394375768259934E-3</v>
      </c>
      <c r="Y202">
        <v>-9.0476001118263861E-3</v>
      </c>
      <c r="Z202">
        <v>-1.0969791183875413E-2</v>
      </c>
      <c r="AA202">
        <v>-2.8359893167408572E-3</v>
      </c>
    </row>
    <row r="203" spans="11:27">
      <c r="K203" s="227">
        <v>45576</v>
      </c>
      <c r="L203">
        <v>0.2288938936843139</v>
      </c>
      <c r="M203">
        <v>7.8364772215192099E-2</v>
      </c>
      <c r="N203">
        <v>7.0951749507745743E-2</v>
      </c>
      <c r="O203">
        <v>0.11841569763152053</v>
      </c>
      <c r="P203">
        <v>0.10398894842780586</v>
      </c>
      <c r="Q203">
        <v>-3.9491941369327301E-2</v>
      </c>
      <c r="R203">
        <v>-4.0063727375768278E-2</v>
      </c>
      <c r="S203">
        <v>0.13995060517502747</v>
      </c>
      <c r="T203">
        <v>-2.3527020520352188E-2</v>
      </c>
      <c r="U203">
        <v>9.5682959703504877E-2</v>
      </c>
      <c r="V203">
        <v>8.6571937780166627E-2</v>
      </c>
      <c r="W203">
        <v>-1.0312284803413981E-4</v>
      </c>
      <c r="X203">
        <v>-7.9478865389463107E-3</v>
      </c>
      <c r="Y203">
        <v>-1.5922477761568399E-2</v>
      </c>
      <c r="Z203">
        <v>-2.0063548431275193E-2</v>
      </c>
      <c r="AA203">
        <v>-3.9869288339618282E-3</v>
      </c>
    </row>
    <row r="204" spans="11:27">
      <c r="K204" s="227">
        <v>45580</v>
      </c>
      <c r="L204">
        <v>0.25131750574640033</v>
      </c>
      <c r="M204">
        <v>7.8381744456224686E-2</v>
      </c>
      <c r="N204">
        <v>7.3148202669342077E-2</v>
      </c>
      <c r="O204">
        <v>0.14062144723283138</v>
      </c>
      <c r="P204">
        <v>0.13205329382008582</v>
      </c>
      <c r="Q204">
        <v>-1.705767347672791E-2</v>
      </c>
      <c r="R204">
        <v>-1.6440654834476022E-2</v>
      </c>
      <c r="S204">
        <v>0.14747333823415268</v>
      </c>
      <c r="T204">
        <v>1.4393470749705289E-2</v>
      </c>
      <c r="U204">
        <v>9.6416023015056307E-2</v>
      </c>
      <c r="V204">
        <v>0.10196131484571751</v>
      </c>
      <c r="W204">
        <v>-5.2922541882736456E-5</v>
      </c>
      <c r="X204">
        <v>-5.9450135552732751E-3</v>
      </c>
      <c r="Y204">
        <v>-1.3863769390163622E-2</v>
      </c>
      <c r="Z204">
        <v>-1.9573663143767173E-2</v>
      </c>
      <c r="AA204">
        <v>-4.8071813863588093E-3</v>
      </c>
    </row>
    <row r="205" spans="11:27">
      <c r="K205" s="227">
        <v>45581</v>
      </c>
      <c r="L205">
        <v>0.32909428717133804</v>
      </c>
      <c r="M205">
        <v>8.3489096944101324E-2</v>
      </c>
      <c r="N205">
        <v>9.0103336628575614E-2</v>
      </c>
      <c r="O205">
        <v>0.15762810232627295</v>
      </c>
      <c r="P205">
        <v>0.11169605242721818</v>
      </c>
      <c r="Q205">
        <v>-4.9473237567016857E-3</v>
      </c>
      <c r="R205">
        <v>1.5043934644660216E-2</v>
      </c>
      <c r="S205">
        <v>0.15418837548084866</v>
      </c>
      <c r="T205">
        <v>4.3673120396665793E-2</v>
      </c>
      <c r="U205">
        <v>0.11777063871626042</v>
      </c>
      <c r="V205">
        <v>0.12407374602948322</v>
      </c>
      <c r="W205">
        <v>-2.7295383404872001E-5</v>
      </c>
      <c r="X205">
        <v>-4.4717978359654943E-3</v>
      </c>
      <c r="Y205">
        <v>-9.7849693827272519E-3</v>
      </c>
      <c r="Z205">
        <v>-1.2364268594500155E-2</v>
      </c>
      <c r="AA205">
        <v>-2.1568207863455462E-3</v>
      </c>
    </row>
    <row r="206" spans="11:27">
      <c r="K206" s="227">
        <v>45582</v>
      </c>
      <c r="L206">
        <v>0.32134089956237633</v>
      </c>
      <c r="M206">
        <v>9.7446196478839772E-2</v>
      </c>
      <c r="N206">
        <v>5.6196748719231304E-2</v>
      </c>
      <c r="O206">
        <v>0.1605916280568998</v>
      </c>
      <c r="P206">
        <v>0.11100019193075043</v>
      </c>
      <c r="Q206">
        <v>-2.6237425175903249E-3</v>
      </c>
      <c r="R206">
        <v>0.10690494562457206</v>
      </c>
      <c r="S206">
        <v>0.15568662534821834</v>
      </c>
      <c r="T206">
        <v>-1.4817743234123132E-2</v>
      </c>
      <c r="U206">
        <v>7.2667306043445457E-2</v>
      </c>
      <c r="V206">
        <v>0.10599590579008349</v>
      </c>
      <c r="W206">
        <v>-3.7412053437943266E-5</v>
      </c>
      <c r="X206">
        <v>-2.4540093936323685E-3</v>
      </c>
      <c r="Y206">
        <v>-4.8680239034007457E-3</v>
      </c>
      <c r="Z206">
        <v>-7.9522385500001378E-3</v>
      </c>
      <c r="AA206">
        <v>-2.0253806414953705E-3</v>
      </c>
    </row>
    <row r="207" spans="11:27">
      <c r="K207" s="227">
        <v>45583</v>
      </c>
      <c r="L207">
        <v>0.26504918493032248</v>
      </c>
      <c r="M207">
        <v>8.3115013370289578E-2</v>
      </c>
      <c r="N207">
        <v>3.0452853989592188E-2</v>
      </c>
      <c r="O207">
        <v>0.15335372448636614</v>
      </c>
      <c r="P207">
        <v>0.10544961369182308</v>
      </c>
      <c r="Q207">
        <v>-6.8381523804218278E-3</v>
      </c>
      <c r="R207">
        <v>0.10579479823228086</v>
      </c>
      <c r="S207">
        <v>0.16689194399124066</v>
      </c>
      <c r="T207">
        <v>-4.0024450845680209E-2</v>
      </c>
      <c r="U207">
        <v>5.2402653711634377E-2</v>
      </c>
      <c r="V207">
        <v>9.2639069090052303E-2</v>
      </c>
      <c r="W207">
        <v>-1.6137653130715884E-5</v>
      </c>
      <c r="X207">
        <v>-1.1958917211348011E-3</v>
      </c>
      <c r="Y207">
        <v>-1.5814230379813548E-3</v>
      </c>
      <c r="Z207">
        <v>6.607440480841584E-4</v>
      </c>
      <c r="AA207">
        <v>1.2523838610726964E-3</v>
      </c>
    </row>
    <row r="208" spans="11:27">
      <c r="K208" s="227">
        <v>45587</v>
      </c>
      <c r="L208">
        <v>0.30364670419741624</v>
      </c>
      <c r="M208">
        <v>7.6898376743353744E-2</v>
      </c>
      <c r="N208">
        <v>2.3324120104741497E-2</v>
      </c>
      <c r="O208">
        <v>0.1584328637856352</v>
      </c>
      <c r="P208">
        <v>0.10822539474052766</v>
      </c>
      <c r="Q208">
        <v>-9.1343156909974108E-3</v>
      </c>
      <c r="R208">
        <v>7.5696555245439584E-2</v>
      </c>
      <c r="S208">
        <v>0.16343576127501772</v>
      </c>
      <c r="T208">
        <v>-1.8507595557777951E-2</v>
      </c>
      <c r="U208">
        <v>5.1900018363359939E-2</v>
      </c>
      <c r="V208">
        <v>9.2518292271411881E-2</v>
      </c>
      <c r="W208">
        <v>-2.5550694220811992E-5</v>
      </c>
      <c r="X208">
        <v>-1.5542018682335782E-3</v>
      </c>
      <c r="Y208">
        <v>-2.8964207761947918E-3</v>
      </c>
      <c r="Z208">
        <v>-3.4682802264149643E-3</v>
      </c>
      <c r="AA208">
        <v>-3.2368224157874908E-4</v>
      </c>
    </row>
    <row r="209" spans="11:27">
      <c r="K209" s="227">
        <v>45588</v>
      </c>
      <c r="L209">
        <v>0.22279759390405784</v>
      </c>
      <c r="M209">
        <v>9.7181223290123894E-2</v>
      </c>
      <c r="N209">
        <v>1.0282685222811838E-2</v>
      </c>
      <c r="O209">
        <v>0.13877225233581753</v>
      </c>
      <c r="P209">
        <v>8.2686599906673083E-2</v>
      </c>
      <c r="Q209">
        <v>-1.4537472857434544E-2</v>
      </c>
      <c r="R209">
        <v>5.9918062338159182E-2</v>
      </c>
      <c r="S209">
        <v>0.1127344714105534</v>
      </c>
      <c r="T209">
        <v>1.8004375452489424E-2</v>
      </c>
      <c r="U209">
        <v>3.765560042771126E-2</v>
      </c>
      <c r="V209">
        <v>7.5586033937965078E-2</v>
      </c>
      <c r="W209">
        <v>-3.4068473539576068E-5</v>
      </c>
      <c r="X209">
        <v>-1.315523417471354E-3</v>
      </c>
      <c r="Y209">
        <v>-3.2921050194202146E-3</v>
      </c>
      <c r="Z209">
        <v>-7.1175097263951083E-3</v>
      </c>
      <c r="AA209">
        <v>-2.90258613431621E-3</v>
      </c>
    </row>
    <row r="210" spans="11:27">
      <c r="K210" s="227">
        <v>45589</v>
      </c>
      <c r="L210">
        <v>0.11309186727591734</v>
      </c>
      <c r="M210">
        <v>0.12657907968701629</v>
      </c>
      <c r="N210">
        <v>2.3685326744214974E-3</v>
      </c>
      <c r="O210">
        <v>0.1790765641086039</v>
      </c>
      <c r="P210">
        <v>9.4130449322938722E-2</v>
      </c>
      <c r="Q210">
        <v>-2.0999914205948912E-2</v>
      </c>
      <c r="R210">
        <v>6.7586819363887524E-2</v>
      </c>
      <c r="S210">
        <v>0.10841473914436175</v>
      </c>
      <c r="T210">
        <v>4.7208381861596455E-2</v>
      </c>
      <c r="U210">
        <v>4.0531245210772608E-2</v>
      </c>
      <c r="V210">
        <v>8.8983787115579235E-2</v>
      </c>
      <c r="W210">
        <v>-2.1288681486964249E-5</v>
      </c>
      <c r="X210">
        <v>-2.3916447102912365E-3</v>
      </c>
      <c r="Y210">
        <v>-5.2565351124956921E-3</v>
      </c>
      <c r="Z210">
        <v>-5.419501848139897E-3</v>
      </c>
      <c r="AA210">
        <v>-2.6076283335813607E-4</v>
      </c>
    </row>
    <row r="211" spans="11:27">
      <c r="K211" s="227">
        <v>45590</v>
      </c>
      <c r="L211">
        <v>0.15631346875979069</v>
      </c>
      <c r="M211">
        <v>0.10755492140868438</v>
      </c>
      <c r="N211">
        <v>1.3462916585975537E-2</v>
      </c>
      <c r="O211">
        <v>0.17969527654252732</v>
      </c>
      <c r="P211">
        <v>8.2524686206002548E-2</v>
      </c>
      <c r="Q211">
        <v>-1.5537099487972531E-2</v>
      </c>
      <c r="R211">
        <v>4.9288255696087156E-2</v>
      </c>
      <c r="S211">
        <v>0.121762834808439</v>
      </c>
      <c r="T211">
        <v>5.8057380289758792E-2</v>
      </c>
      <c r="U211">
        <v>4.6087056685314591E-2</v>
      </c>
      <c r="V211">
        <v>9.1310283181933502E-2</v>
      </c>
      <c r="W211">
        <v>-5.4596778742605242E-5</v>
      </c>
      <c r="X211">
        <v>-3.5875644952201458E-3</v>
      </c>
      <c r="Y211">
        <v>-6.3125609768599628E-3</v>
      </c>
      <c r="Z211">
        <v>-2.4027954287137512E-3</v>
      </c>
      <c r="AA211">
        <v>1.2371805184132074E-3</v>
      </c>
    </row>
    <row r="212" spans="11:27">
      <c r="K212" s="227">
        <v>45594</v>
      </c>
      <c r="L212">
        <v>0.14851248643709947</v>
      </c>
      <c r="M212">
        <v>7.6717189318599596E-2</v>
      </c>
      <c r="N212">
        <v>-5.3255448511301262E-3</v>
      </c>
      <c r="O212">
        <v>0.16267866677568438</v>
      </c>
      <c r="P212">
        <v>8.8327321443918014E-2</v>
      </c>
      <c r="Q212">
        <v>-2.5911746137122528E-2</v>
      </c>
      <c r="R212">
        <v>4.1770662298640203E-2</v>
      </c>
      <c r="S212">
        <v>0.10638222266202416</v>
      </c>
      <c r="T212">
        <v>5.5512370728190569E-2</v>
      </c>
      <c r="U212">
        <v>3.0914864778884547E-2</v>
      </c>
      <c r="V212">
        <v>7.3077269713856682E-2</v>
      </c>
      <c r="W212">
        <v>-1.7878381435862148E-5</v>
      </c>
      <c r="X212">
        <v>-2.1573710873697286E-3</v>
      </c>
      <c r="Y212">
        <v>-3.9594105809362939E-3</v>
      </c>
      <c r="Z212">
        <v>2.659464281284378E-3</v>
      </c>
      <c r="AA212">
        <v>4.5176007275139485E-3</v>
      </c>
    </row>
    <row r="213" spans="11:27">
      <c r="K213" s="227">
        <v>45595</v>
      </c>
      <c r="L213">
        <v>7.0263633840669013E-2</v>
      </c>
      <c r="M213">
        <v>6.0012940706051433E-2</v>
      </c>
      <c r="N213">
        <v>2.6712146561188588E-3</v>
      </c>
      <c r="O213">
        <v>0.12231430070379172</v>
      </c>
      <c r="P213">
        <v>5.4838756224613795E-2</v>
      </c>
      <c r="Q213">
        <v>0.104337814707562</v>
      </c>
      <c r="R213">
        <v>0.10930551822373299</v>
      </c>
      <c r="S213">
        <v>7.845165901402143E-2</v>
      </c>
      <c r="T213">
        <v>7.4150305519347953E-2</v>
      </c>
      <c r="U213">
        <v>2.4298514887541242E-3</v>
      </c>
      <c r="V213">
        <v>4.8969956989778837E-2</v>
      </c>
      <c r="W213">
        <v>-5.8838788734852631E-6</v>
      </c>
      <c r="X213">
        <v>-1.9780944413629589E-3</v>
      </c>
      <c r="Y213">
        <v>-2.9075283897107558E-3</v>
      </c>
      <c r="Z213">
        <v>7.3550851865080502E-3</v>
      </c>
      <c r="AA213">
        <v>6.8483264867352251E-3</v>
      </c>
    </row>
    <row r="214" spans="11:27">
      <c r="K214" s="227">
        <v>45596</v>
      </c>
      <c r="L214">
        <v>8.7354928366389813E-3</v>
      </c>
      <c r="M214">
        <v>4.3592597774317877E-2</v>
      </c>
      <c r="N214">
        <v>1.2960917959967344E-2</v>
      </c>
      <c r="O214">
        <v>0.10725889353543332</v>
      </c>
      <c r="P214">
        <v>5.2947599819272807E-2</v>
      </c>
      <c r="Q214">
        <v>4.9120110173512609E-2</v>
      </c>
      <c r="R214">
        <v>0.11420681566525556</v>
      </c>
      <c r="S214">
        <v>6.5403680738447739E-2</v>
      </c>
      <c r="T214">
        <v>4.0802172995671321E-2</v>
      </c>
      <c r="U214">
        <v>-3.3987346298754391E-2</v>
      </c>
      <c r="V214">
        <v>3.651892920379933E-2</v>
      </c>
      <c r="W214">
        <v>-1.0165210964159534E-5</v>
      </c>
      <c r="X214">
        <v>-2.7580587442118244E-3</v>
      </c>
      <c r="Y214">
        <v>-3.699590277758175E-3</v>
      </c>
      <c r="Z214">
        <v>5.9992443856373198E-3</v>
      </c>
      <c r="AA214">
        <v>6.0208174342005578E-3</v>
      </c>
    </row>
    <row r="215" spans="11:27">
      <c r="K215" s="227">
        <v>45597</v>
      </c>
      <c r="L215">
        <v>-5.3453653914947823E-3</v>
      </c>
      <c r="M215">
        <v>4.8545345833022703E-2</v>
      </c>
      <c r="N215">
        <v>7.4002164214256316E-3</v>
      </c>
      <c r="O215">
        <v>9.9405733572683938E-2</v>
      </c>
      <c r="P215">
        <v>4.2196925714606683E-2</v>
      </c>
      <c r="Q215">
        <v>8.2585944145644921E-2</v>
      </c>
      <c r="R215">
        <v>0.16953743689586573</v>
      </c>
      <c r="S215">
        <v>9.2025198906042355E-2</v>
      </c>
      <c r="T215">
        <v>5.3978930552126519E-2</v>
      </c>
      <c r="U215">
        <v>-1.6510981732843995E-2</v>
      </c>
      <c r="V215">
        <v>4.1899898873087246E-2</v>
      </c>
      <c r="W215">
        <v>-1.3574355124914866E-5</v>
      </c>
      <c r="X215">
        <v>-2.6380721036083333E-3</v>
      </c>
      <c r="Y215">
        <v>-3.5677792151142E-3</v>
      </c>
      <c r="Z215">
        <v>6.2239477183200689E-3</v>
      </c>
      <c r="AA215">
        <v>6.5402202102593267E-3</v>
      </c>
    </row>
    <row r="216" spans="11:27">
      <c r="K216" s="227">
        <v>45602</v>
      </c>
      <c r="L216">
        <v>-1.2845143708940451E-4</v>
      </c>
      <c r="M216">
        <v>5.3588771634380562E-2</v>
      </c>
      <c r="N216">
        <v>2.3950644182917258E-2</v>
      </c>
      <c r="O216">
        <v>9.7689322948786114E-2</v>
      </c>
      <c r="P216">
        <v>3.0376966580486532E-2</v>
      </c>
      <c r="Q216">
        <v>7.5896207287278653E-2</v>
      </c>
      <c r="R216">
        <v>0.16000624382318215</v>
      </c>
      <c r="S216">
        <v>0.1166777084447084</v>
      </c>
      <c r="T216">
        <v>4.2967472532193768E-2</v>
      </c>
      <c r="U216">
        <v>4.9389709007613899E-3</v>
      </c>
      <c r="V216">
        <v>4.3853847004800259E-2</v>
      </c>
      <c r="W216">
        <v>-3.579891415301381E-5</v>
      </c>
      <c r="X216">
        <v>-7.7913511579366787E-4</v>
      </c>
      <c r="Y216">
        <v>5.3961973849585537E-4</v>
      </c>
      <c r="Z216">
        <v>2.8752034030483605E-3</v>
      </c>
      <c r="AA216">
        <v>1.8249852781407334E-3</v>
      </c>
    </row>
    <row r="217" spans="11:27">
      <c r="K217" s="227">
        <v>45603</v>
      </c>
      <c r="L217">
        <v>1.478739949389828E-2</v>
      </c>
      <c r="M217">
        <v>6.7926966331850677E-2</v>
      </c>
      <c r="N217">
        <v>4.6363907794612857E-2</v>
      </c>
      <c r="O217">
        <v>9.8298896821693835E-2</v>
      </c>
      <c r="P217">
        <v>3.8642512205972181E-2</v>
      </c>
      <c r="Q217">
        <v>8.7668521220144915E-2</v>
      </c>
      <c r="R217">
        <v>0.13654358992700019</v>
      </c>
      <c r="S217">
        <v>7.8628128446724982E-2</v>
      </c>
      <c r="T217">
        <v>2.2653802782270221E-2</v>
      </c>
      <c r="U217">
        <v>4.4269413262628836E-2</v>
      </c>
      <c r="V217">
        <v>5.4872097431735198E-2</v>
      </c>
      <c r="W217">
        <v>-6.039832623823824E-5</v>
      </c>
      <c r="X217">
        <v>-1.4390354954123977E-3</v>
      </c>
      <c r="Y217">
        <v>-2.1143682664922421E-3</v>
      </c>
      <c r="Z217">
        <v>-3.2573220706011369E-3</v>
      </c>
      <c r="AA217">
        <v>-8.3561996726572965E-4</v>
      </c>
    </row>
    <row r="218" spans="11:27">
      <c r="K218" s="227">
        <v>45604</v>
      </c>
      <c r="L218">
        <v>3.312422562150362E-2</v>
      </c>
      <c r="M218">
        <v>5.0555461459411678E-2</v>
      </c>
      <c r="N218">
        <v>5.7921601921498644E-2</v>
      </c>
      <c r="O218">
        <v>9.3763975717549061E-2</v>
      </c>
      <c r="P218">
        <v>4.0596602661848981E-2</v>
      </c>
      <c r="Q218">
        <v>6.7554446672221338E-2</v>
      </c>
      <c r="R218">
        <v>0.17876513328729057</v>
      </c>
      <c r="S218">
        <v>3.7043225992161179E-2</v>
      </c>
      <c r="T218">
        <v>3.7444625480473642E-2</v>
      </c>
      <c r="U218">
        <v>6.2955109128204734E-2</v>
      </c>
      <c r="V218">
        <v>4.8521462027913562E-2</v>
      </c>
      <c r="W218">
        <v>-1.9494184913855543E-5</v>
      </c>
      <c r="X218">
        <v>-2.9295189076250132E-3</v>
      </c>
      <c r="Y218">
        <v>-4.9990105057276801E-3</v>
      </c>
      <c r="Z218">
        <v>-8.6650080871599898E-4</v>
      </c>
      <c r="AA218">
        <v>2.4019034940310118E-3</v>
      </c>
    </row>
    <row r="219" spans="11:27">
      <c r="K219" s="227">
        <v>45608</v>
      </c>
      <c r="L219">
        <v>6.2284326739750935E-3</v>
      </c>
      <c r="M219">
        <v>2.416766471243912E-2</v>
      </c>
      <c r="N219">
        <v>-2.7739194047115001E-3</v>
      </c>
      <c r="O219">
        <v>7.5376212891227243E-2</v>
      </c>
      <c r="P219">
        <v>4.7352185659260283E-2</v>
      </c>
      <c r="Q219">
        <v>7.255242910104355E-2</v>
      </c>
      <c r="R219">
        <v>0.14716272671128447</v>
      </c>
      <c r="S219">
        <v>2.9435220618438319E-2</v>
      </c>
      <c r="T219">
        <v>8.1823020619506692E-3</v>
      </c>
      <c r="U219">
        <v>2.4877099740193413E-2</v>
      </c>
      <c r="V219">
        <v>2.414267127843454E-2</v>
      </c>
      <c r="W219">
        <v>-2.8031700616110459E-5</v>
      </c>
      <c r="X219">
        <v>-2.7497230105102922E-3</v>
      </c>
      <c r="Y219">
        <v>-4.8655170000155091E-3</v>
      </c>
      <c r="Z219">
        <v>-8.6595135766773604E-4</v>
      </c>
      <c r="AA219">
        <v>1.9981918887991695E-3</v>
      </c>
    </row>
    <row r="220" spans="11:27">
      <c r="K220" s="227">
        <v>45609</v>
      </c>
      <c r="L220">
        <v>7.7033706874340954E-2</v>
      </c>
      <c r="M220">
        <v>2.6576108002551533E-3</v>
      </c>
      <c r="N220">
        <v>-4.0570786151655769E-3</v>
      </c>
      <c r="O220">
        <v>8.0071807336342268E-2</v>
      </c>
      <c r="P220">
        <v>3.5677761588078817E-2</v>
      </c>
      <c r="Q220">
        <v>8.0724584836545002E-2</v>
      </c>
      <c r="R220">
        <v>0.1329342849445074</v>
      </c>
      <c r="S220">
        <v>4.351568732932324E-2</v>
      </c>
      <c r="T220">
        <v>4.7342175154876126E-2</v>
      </c>
      <c r="U220">
        <v>9.2811464849737957E-2</v>
      </c>
      <c r="V220">
        <v>1.7143242823938903E-2</v>
      </c>
      <c r="W220">
        <v>-3.311683199213852E-5</v>
      </c>
      <c r="X220">
        <v>-2.5091153359326481E-3</v>
      </c>
      <c r="Y220">
        <v>-4.078335033459563E-3</v>
      </c>
      <c r="Z220">
        <v>-1.0828013618049486E-3</v>
      </c>
      <c r="AA220">
        <v>9.9348963649154194E-4</v>
      </c>
    </row>
    <row r="221" spans="11:27">
      <c r="K221" s="227">
        <v>45610</v>
      </c>
      <c r="L221">
        <v>0.1513012022598299</v>
      </c>
      <c r="M221">
        <v>1.9010179338201181E-3</v>
      </c>
      <c r="N221">
        <v>2.6618556912988089E-2</v>
      </c>
      <c r="O221">
        <v>0.12536486197603219</v>
      </c>
      <c r="P221">
        <v>5.7584574242178367E-2</v>
      </c>
      <c r="Q221">
        <v>0.11394476590858617</v>
      </c>
      <c r="R221">
        <v>0.21335871748536747</v>
      </c>
      <c r="S221">
        <v>8.4193921930511256E-2</v>
      </c>
      <c r="T221">
        <v>-2.7360663183442796E-2</v>
      </c>
      <c r="U221">
        <v>0.12181863084990358</v>
      </c>
      <c r="V221">
        <v>4.9127872104288081E-2</v>
      </c>
      <c r="W221">
        <v>-5.5205293935411158E-5</v>
      </c>
      <c r="X221">
        <v>-1.9129976082767433E-3</v>
      </c>
      <c r="Y221">
        <v>-2.3715780847831484E-3</v>
      </c>
      <c r="Z221">
        <v>2.2407349784311329E-4</v>
      </c>
      <c r="AA221">
        <v>9.8857604963774781E-4</v>
      </c>
    </row>
    <row r="222" spans="11:27">
      <c r="K222" s="227">
        <v>45611</v>
      </c>
      <c r="L222">
        <v>0.15710615856702437</v>
      </c>
      <c r="M222">
        <v>1.8793648250679397E-2</v>
      </c>
      <c r="N222">
        <v>3.3415972085544365E-2</v>
      </c>
      <c r="O222">
        <v>0.11953388345596187</v>
      </c>
      <c r="P222">
        <v>7.8567581065359257E-2</v>
      </c>
      <c r="Q222">
        <v>0.11380580187990864</v>
      </c>
      <c r="R222">
        <v>0.20073083473362871</v>
      </c>
      <c r="S222">
        <v>8.2125401051272001E-2</v>
      </c>
      <c r="T222">
        <v>-8.8461539185926974E-3</v>
      </c>
      <c r="U222">
        <v>0.15147718228333423</v>
      </c>
      <c r="V222">
        <v>4.7244114305936155E-2</v>
      </c>
      <c r="W222">
        <v>-3.8995027906766648E-5</v>
      </c>
      <c r="X222">
        <v>-3.102978988719396E-3</v>
      </c>
      <c r="Y222">
        <v>-4.3392094273715766E-3</v>
      </c>
      <c r="Z222">
        <v>1.5366020251076958E-3</v>
      </c>
      <c r="AA222">
        <v>3.2697588334451529E-3</v>
      </c>
    </row>
    <row r="223" spans="11:27">
      <c r="K223" s="227">
        <v>45615</v>
      </c>
      <c r="L223">
        <v>0.14666999165742478</v>
      </c>
      <c r="M223">
        <v>-2.4488930164614699E-3</v>
      </c>
      <c r="N223">
        <v>1.7374690009100413E-2</v>
      </c>
      <c r="O223">
        <v>9.9500527563541705E-2</v>
      </c>
      <c r="P223">
        <v>6.4671335386704373E-2</v>
      </c>
      <c r="Q223">
        <v>0.10991002566131393</v>
      </c>
      <c r="R223">
        <v>0.15312287019155743</v>
      </c>
      <c r="S223">
        <v>7.4610569020953338E-2</v>
      </c>
      <c r="T223">
        <v>2.9170596221632844E-2</v>
      </c>
      <c r="U223">
        <v>0.12331882780184328</v>
      </c>
      <c r="V223">
        <v>4.1604970313021281E-2</v>
      </c>
      <c r="W223">
        <v>-6.8433576226746589E-5</v>
      </c>
      <c r="X223">
        <v>-2.447034449126642E-3</v>
      </c>
      <c r="Y223">
        <v>-3.4196357296397413E-3</v>
      </c>
      <c r="Z223">
        <v>-3.2368792047774656E-3</v>
      </c>
      <c r="AA223">
        <v>-2.4965955959400352E-4</v>
      </c>
    </row>
    <row r="224" spans="11:27">
      <c r="K224" s="227">
        <v>45616</v>
      </c>
      <c r="L224">
        <v>5.8331801471751973E-2</v>
      </c>
      <c r="M224">
        <v>-2.2256779942240311E-2</v>
      </c>
      <c r="N224">
        <v>1.2368177534609504E-2</v>
      </c>
      <c r="O224">
        <v>0.1012723111033285</v>
      </c>
      <c r="P224">
        <v>8.2446927014526092E-2</v>
      </c>
      <c r="Q224">
        <v>0.10434410827524922</v>
      </c>
      <c r="R224">
        <v>0.18612625910303857</v>
      </c>
      <c r="S224">
        <v>4.6237625601289557E-2</v>
      </c>
      <c r="T224">
        <v>-6.6614663039814828E-3</v>
      </c>
      <c r="U224">
        <v>0.10695462284603158</v>
      </c>
      <c r="V224">
        <v>3.1343351435310127E-2</v>
      </c>
      <c r="W224">
        <v>-1.1883397260852554E-4</v>
      </c>
      <c r="X224">
        <v>-2.0253944180870214E-3</v>
      </c>
      <c r="Y224">
        <v>-1.3129982872997575E-3</v>
      </c>
      <c r="Z224">
        <v>8.7437768044614091E-4</v>
      </c>
      <c r="AA224">
        <v>4.5493996458720174E-4</v>
      </c>
    </row>
    <row r="225" spans="11:27">
      <c r="K225" s="227">
        <v>45617</v>
      </c>
      <c r="L225">
        <v>7.2563920891969044E-2</v>
      </c>
      <c r="M225">
        <v>-1.4811143883335284E-2</v>
      </c>
      <c r="N225">
        <v>1.3369773132916429E-2</v>
      </c>
      <c r="O225">
        <v>9.2236003705850542E-2</v>
      </c>
      <c r="P225">
        <v>8.4436554996623545E-2</v>
      </c>
      <c r="Q225">
        <v>0.11829833153166437</v>
      </c>
      <c r="R225">
        <v>0.18424941037785333</v>
      </c>
      <c r="S225">
        <v>6.0460529418878507E-2</v>
      </c>
      <c r="T225">
        <v>-7.3392993993366323E-2</v>
      </c>
      <c r="U225">
        <v>0.11831074895991595</v>
      </c>
      <c r="V225">
        <v>2.218869944922312E-2</v>
      </c>
      <c r="W225">
        <v>-1.047275585727095E-4</v>
      </c>
      <c r="X225">
        <v>7.8723778356444476E-4</v>
      </c>
      <c r="Y225">
        <v>3.0564776001785619E-3</v>
      </c>
      <c r="Z225">
        <v>1.9590102158173893E-3</v>
      </c>
      <c r="AA225">
        <v>-3.7565943193798384E-4</v>
      </c>
    </row>
    <row r="226" spans="11:27">
      <c r="K226" s="227">
        <v>45618</v>
      </c>
      <c r="L226">
        <v>0.13765242591608895</v>
      </c>
      <c r="M226">
        <v>-1.2510115100391147E-2</v>
      </c>
      <c r="N226">
        <v>2.7990152588516337E-2</v>
      </c>
      <c r="O226">
        <v>8.955492119975754E-2</v>
      </c>
      <c r="P226">
        <v>0.17055845077217271</v>
      </c>
      <c r="Q226">
        <v>0.13107931502966477</v>
      </c>
      <c r="R226">
        <v>0.20235277240732261</v>
      </c>
      <c r="S226">
        <v>0.12556536733797377</v>
      </c>
      <c r="T226">
        <v>-7.8968045659313618E-2</v>
      </c>
      <c r="U226">
        <v>0.12936289589496969</v>
      </c>
      <c r="V226">
        <v>3.2433505474979182E-2</v>
      </c>
      <c r="W226">
        <v>-1.2330566588133506E-4</v>
      </c>
      <c r="X226">
        <v>-8.9208123896242577E-4</v>
      </c>
      <c r="Y226">
        <v>1.1961327894388992E-3</v>
      </c>
      <c r="Z226">
        <v>4.3500244508654466E-3</v>
      </c>
      <c r="AA226">
        <v>1.2707402459485647E-3</v>
      </c>
    </row>
    <row r="227" spans="11:27">
      <c r="K227" s="227">
        <v>45622</v>
      </c>
      <c r="L227">
        <v>0.12105149082113618</v>
      </c>
      <c r="M227">
        <v>-2.0601807431123852E-2</v>
      </c>
      <c r="N227">
        <v>2.4440666471651218E-3</v>
      </c>
      <c r="O227">
        <v>3.3551016928460339E-2</v>
      </c>
      <c r="P227">
        <v>0.19919049147747872</v>
      </c>
      <c r="Q227">
        <v>0.11179504381143769</v>
      </c>
      <c r="R227">
        <v>0.15771834316403185</v>
      </c>
      <c r="S227">
        <v>0.11229000054707663</v>
      </c>
      <c r="T227">
        <v>-8.3304402575587605E-2</v>
      </c>
      <c r="U227">
        <v>8.2601353904017738E-2</v>
      </c>
      <c r="V227">
        <v>1.0904249572994112E-2</v>
      </c>
      <c r="W227">
        <v>-1.1660202626460532E-4</v>
      </c>
      <c r="X227">
        <v>-1.9056954315319243E-3</v>
      </c>
      <c r="Y227">
        <v>-1.7065469649406955E-3</v>
      </c>
      <c r="Z227">
        <v>-2.5834810967353124E-3</v>
      </c>
      <c r="AA227">
        <v>-9.509095521403534E-4</v>
      </c>
    </row>
    <row r="228" spans="11:27">
      <c r="K228" s="227">
        <v>45623</v>
      </c>
      <c r="L228">
        <v>0.11526249283050481</v>
      </c>
      <c r="M228">
        <v>-9.3291812417375074E-4</v>
      </c>
      <c r="N228">
        <v>1.4772700162176799E-2</v>
      </c>
      <c r="O228">
        <v>3.2056395277711577E-2</v>
      </c>
      <c r="P228">
        <v>0.18179321466899714</v>
      </c>
      <c r="Q228">
        <v>0.10408531979899151</v>
      </c>
      <c r="R228">
        <v>0.11667315471871828</v>
      </c>
      <c r="S228">
        <v>8.9236251616162915E-2</v>
      </c>
      <c r="T228">
        <v>-4.3680392598826084E-2</v>
      </c>
      <c r="U228">
        <v>9.7285688651367941E-2</v>
      </c>
      <c r="V228">
        <v>2.6212885346853548E-2</v>
      </c>
      <c r="W228">
        <v>-1.671228711044862E-4</v>
      </c>
      <c r="X228">
        <v>-4.861154455062004E-3</v>
      </c>
      <c r="Y228">
        <v>-4.7112241802995279E-3</v>
      </c>
      <c r="Z228">
        <v>-2.3687116880224974E-3</v>
      </c>
      <c r="AA228">
        <v>-7.6274039747891288E-4</v>
      </c>
    </row>
    <row r="229" spans="11:27">
      <c r="K229" s="227">
        <v>45625</v>
      </c>
      <c r="L229">
        <v>9.2825373036434108E-2</v>
      </c>
      <c r="M229">
        <v>-8.0073487682968039E-3</v>
      </c>
      <c r="N229">
        <v>7.6445494503324385E-3</v>
      </c>
      <c r="O229">
        <v>3.6451916117985969E-2</v>
      </c>
      <c r="P229">
        <v>0.19457645570461371</v>
      </c>
      <c r="Q229">
        <v>8.6876688393372273E-2</v>
      </c>
      <c r="R229">
        <v>0.11864875875797073</v>
      </c>
      <c r="S229">
        <v>0.10649867615676925</v>
      </c>
      <c r="T229">
        <v>-3.6606118570611718E-2</v>
      </c>
      <c r="U229">
        <v>8.1455728074472933E-2</v>
      </c>
      <c r="V229">
        <v>2.4221832868430087E-2</v>
      </c>
      <c r="W229">
        <v>-1.6444392214700541E-4</v>
      </c>
      <c r="X229">
        <v>-5.097387475803134E-3</v>
      </c>
      <c r="Y229">
        <v>-6.7909816620200739E-3</v>
      </c>
      <c r="Z229">
        <v>-8.1315199591941549E-3</v>
      </c>
      <c r="AA229">
        <v>-2.5857890957484623E-3</v>
      </c>
    </row>
    <row r="230" spans="11:27">
      <c r="K230" s="227">
        <v>45629</v>
      </c>
      <c r="L230">
        <v>0.14497397107594878</v>
      </c>
      <c r="M230">
        <v>-9.3238059630309199E-4</v>
      </c>
      <c r="N230">
        <v>-8.254884011397734E-3</v>
      </c>
      <c r="O230">
        <v>5.3958117122572521E-2</v>
      </c>
      <c r="P230">
        <v>0.2219260516578874</v>
      </c>
      <c r="Q230">
        <v>0.14704504532894117</v>
      </c>
      <c r="R230">
        <v>5.0607020368436527E-2</v>
      </c>
      <c r="S230">
        <v>0.12148518542479916</v>
      </c>
      <c r="T230">
        <v>-7.1545835096506499E-2</v>
      </c>
      <c r="U230">
        <v>6.6739386922316457E-2</v>
      </c>
      <c r="V230">
        <v>4.5636473241631267E-2</v>
      </c>
      <c r="W230">
        <v>-1.4152487019325065E-4</v>
      </c>
      <c r="X230">
        <v>-4.6215538045050646E-3</v>
      </c>
      <c r="Y230">
        <v>-5.6191786981431534E-3</v>
      </c>
      <c r="Z230">
        <v>-5.1494897380594418E-3</v>
      </c>
      <c r="AA230">
        <v>-1.0732202397897509E-3</v>
      </c>
    </row>
    <row r="231" spans="11:27">
      <c r="K231" s="227">
        <v>45630</v>
      </c>
      <c r="L231">
        <v>0.16886957783168155</v>
      </c>
      <c r="M231">
        <v>2.6880484627068026E-2</v>
      </c>
      <c r="N231">
        <v>8.1801442811247904E-3</v>
      </c>
      <c r="O231">
        <v>7.7685918672742812E-2</v>
      </c>
      <c r="P231">
        <v>0.23768040509644542</v>
      </c>
      <c r="Q231">
        <v>0.17246883392614978</v>
      </c>
      <c r="R231">
        <v>0.12262772047956291</v>
      </c>
      <c r="S231">
        <v>0.12913765408947556</v>
      </c>
      <c r="T231">
        <v>-1.6296011784185632E-2</v>
      </c>
      <c r="U231">
        <v>8.8424026102729758E-2</v>
      </c>
      <c r="V231">
        <v>5.8541712480178407E-2</v>
      </c>
      <c r="W231">
        <v>-1.1636370462861287E-4</v>
      </c>
      <c r="X231">
        <v>-3.9794642462193481E-3</v>
      </c>
      <c r="Y231">
        <v>-4.5879416317082282E-3</v>
      </c>
      <c r="Z231">
        <v>-1.7283894623620238E-3</v>
      </c>
      <c r="AA231">
        <v>9.8927565898214464E-4</v>
      </c>
    </row>
    <row r="232" spans="11:27">
      <c r="K232" s="227">
        <v>45631</v>
      </c>
      <c r="L232">
        <v>0.16327269082392148</v>
      </c>
      <c r="M232">
        <v>8.3510504125922522E-2</v>
      </c>
      <c r="N232">
        <v>6.6775575301970203E-2</v>
      </c>
      <c r="O232">
        <v>0.13700906555359099</v>
      </c>
      <c r="P232">
        <v>0.28488030929850111</v>
      </c>
      <c r="Q232">
        <v>0.19855492785076992</v>
      </c>
      <c r="R232">
        <v>8.59974630222404E-2</v>
      </c>
      <c r="S232">
        <v>0.16477965796398644</v>
      </c>
      <c r="T232">
        <v>3.6238634724436752E-2</v>
      </c>
      <c r="U232">
        <v>0.17386806652307601</v>
      </c>
      <c r="V232">
        <v>9.847525016258056E-2</v>
      </c>
      <c r="W232">
        <v>-1.1726031491657216E-4</v>
      </c>
      <c r="X232">
        <v>-4.5730571240002391E-3</v>
      </c>
      <c r="Y232">
        <v>-4.071612718534518E-3</v>
      </c>
      <c r="Z232">
        <v>3.7345778764737545E-3</v>
      </c>
      <c r="AA232">
        <v>4.0553232589950385E-3</v>
      </c>
    </row>
    <row r="233" spans="11:27">
      <c r="K233" s="227">
        <v>45632</v>
      </c>
      <c r="L233">
        <v>0.13949815047556013</v>
      </c>
      <c r="M233">
        <v>9.1103050242961489E-2</v>
      </c>
      <c r="N233">
        <v>5.7431681134926138E-2</v>
      </c>
      <c r="O233">
        <v>0.1484941444552455</v>
      </c>
      <c r="P233">
        <v>0.32907518152671772</v>
      </c>
      <c r="Q233">
        <v>0.21682556153558388</v>
      </c>
      <c r="R233">
        <v>0.127353565445498</v>
      </c>
      <c r="S233">
        <v>0.17190522712427961</v>
      </c>
      <c r="T233">
        <v>6.0666707953680649E-2</v>
      </c>
      <c r="U233">
        <v>0.16563031426890523</v>
      </c>
      <c r="V233">
        <v>0.10695750335269287</v>
      </c>
      <c r="W233">
        <v>-7.8510199835622204E-5</v>
      </c>
      <c r="X233">
        <v>-2.8508256029930639E-3</v>
      </c>
      <c r="Y233">
        <v>1.8590238631543607E-3</v>
      </c>
      <c r="Z233">
        <v>1.880940311976257E-2</v>
      </c>
      <c r="AA233">
        <v>9.8401626330443664E-3</v>
      </c>
    </row>
    <row r="234" spans="11:27">
      <c r="K234" s="227">
        <v>45636</v>
      </c>
      <c r="L234">
        <v>0.19064117150685544</v>
      </c>
      <c r="M234">
        <v>0.13323032819523759</v>
      </c>
      <c r="N234">
        <v>8.9363102839719821E-2</v>
      </c>
      <c r="O234">
        <v>0.19177183023247807</v>
      </c>
      <c r="P234">
        <v>0.36232274445287899</v>
      </c>
      <c r="Q234">
        <v>0.2462404715943636</v>
      </c>
      <c r="R234">
        <v>0.18536891565619792</v>
      </c>
      <c r="S234">
        <v>0.23328430603816466</v>
      </c>
      <c r="T234">
        <v>0.13806950715592611</v>
      </c>
      <c r="U234">
        <v>0.20382419568470883</v>
      </c>
      <c r="V234">
        <v>0.15084795172279833</v>
      </c>
      <c r="W234">
        <v>-8.291351037931357E-5</v>
      </c>
      <c r="X234">
        <v>-2.3182681862273639E-3</v>
      </c>
      <c r="Y234">
        <v>2.9194822626613303E-3</v>
      </c>
      <c r="Z234">
        <v>2.269134501002466E-2</v>
      </c>
      <c r="AA234">
        <v>1.2201766687165209E-2</v>
      </c>
    </row>
    <row r="235" spans="11:27">
      <c r="K235" s="227">
        <v>45637</v>
      </c>
      <c r="L235">
        <v>0.11664310011103705</v>
      </c>
      <c r="M235">
        <v>0.14984244255204124</v>
      </c>
      <c r="N235">
        <v>8.2331393187820789E-2</v>
      </c>
      <c r="O235">
        <v>0.1715839380486473</v>
      </c>
      <c r="P235">
        <v>0.33384632913658768</v>
      </c>
      <c r="Q235">
        <v>0.14246360604834865</v>
      </c>
      <c r="R235">
        <v>0.10682248329746599</v>
      </c>
      <c r="S235">
        <v>0.20889540824706002</v>
      </c>
      <c r="T235">
        <v>9.9217351991331276E-2</v>
      </c>
      <c r="U235">
        <v>0.19560567577538518</v>
      </c>
      <c r="V235">
        <v>0.1312547162660678</v>
      </c>
      <c r="W235">
        <v>-1.0648612790513242E-4</v>
      </c>
      <c r="X235">
        <v>-3.3260113551585469E-3</v>
      </c>
      <c r="Y235">
        <v>-7.847691023563255E-4</v>
      </c>
      <c r="Z235">
        <v>1.2631095789342427E-2</v>
      </c>
      <c r="AA235">
        <v>7.2899659510362478E-3</v>
      </c>
    </row>
    <row r="236" spans="11:27">
      <c r="K236" s="227">
        <v>45638</v>
      </c>
      <c r="L236">
        <v>0.12353749760057918</v>
      </c>
      <c r="M236">
        <v>0.16551817135651478</v>
      </c>
      <c r="N236">
        <v>0.16229405669951091</v>
      </c>
      <c r="O236">
        <v>0.18433098495745553</v>
      </c>
      <c r="P236">
        <v>0.31571385583723283</v>
      </c>
      <c r="Q236">
        <v>0.13842134155139843</v>
      </c>
      <c r="R236">
        <v>0.1199739099162542</v>
      </c>
      <c r="S236">
        <v>0.16849219299323218</v>
      </c>
      <c r="T236">
        <v>0.15279946266981678</v>
      </c>
      <c r="U236">
        <v>0.25661679200444881</v>
      </c>
      <c r="V236">
        <v>0.15250263790208954</v>
      </c>
      <c r="W236">
        <v>-5.9162068257429284E-5</v>
      </c>
      <c r="X236">
        <v>-3.746365588872569E-3</v>
      </c>
      <c r="Y236">
        <v>-3.2846350343217461E-3</v>
      </c>
      <c r="Z236">
        <v>9.2834185936878765E-3</v>
      </c>
      <c r="AA236">
        <v>6.6121966805640859E-3</v>
      </c>
    </row>
    <row r="237" spans="11:27">
      <c r="K237" s="227">
        <v>45639</v>
      </c>
      <c r="L237">
        <v>-2.9745649669617801E-2</v>
      </c>
      <c r="M237">
        <v>0.15994635678889943</v>
      </c>
      <c r="N237">
        <v>0.14329360469221608</v>
      </c>
      <c r="O237">
        <v>0.15516756669619186</v>
      </c>
      <c r="P237">
        <v>0.29149130123396289</v>
      </c>
      <c r="Q237">
        <v>0.10022695604608513</v>
      </c>
      <c r="R237">
        <v>9.5388045971982222E-2</v>
      </c>
      <c r="S237">
        <v>0.12281217324171048</v>
      </c>
      <c r="T237">
        <v>8.1750809878392311E-2</v>
      </c>
      <c r="U237">
        <v>0.17319995958371653</v>
      </c>
      <c r="V237">
        <v>0.12460344626819535</v>
      </c>
      <c r="W237">
        <v>-1.0885035970492648E-4</v>
      </c>
      <c r="X237">
        <v>-5.8544661295115369E-3</v>
      </c>
      <c r="Y237">
        <v>-7.9551436507010742E-3</v>
      </c>
      <c r="Z237">
        <v>-2.1651392116290597E-3</v>
      </c>
      <c r="AA237">
        <v>1.8118872972830409E-3</v>
      </c>
    </row>
    <row r="238" spans="11:27">
      <c r="K238" s="227">
        <v>45643</v>
      </c>
      <c r="L238">
        <v>-0.11245154267107073</v>
      </c>
      <c r="M238">
        <v>0.13815497624604497</v>
      </c>
      <c r="N238">
        <v>9.7536582736073796E-2</v>
      </c>
      <c r="O238">
        <v>8.4455788987092537E-2</v>
      </c>
      <c r="P238">
        <v>0.22967396986591584</v>
      </c>
      <c r="Q238">
        <v>6.2689466749555681E-2</v>
      </c>
      <c r="R238">
        <v>-7.2689389056055723E-3</v>
      </c>
      <c r="S238">
        <v>4.2279321775786673E-2</v>
      </c>
      <c r="T238">
        <v>9.5781753523429075E-2</v>
      </c>
      <c r="U238">
        <v>0.13192078484531183</v>
      </c>
      <c r="V238">
        <v>6.8311455673690166E-2</v>
      </c>
      <c r="W238">
        <v>-1.3970253853713452E-4</v>
      </c>
      <c r="X238">
        <v>-6.139359717944594E-3</v>
      </c>
      <c r="Y238">
        <v>-8.201984201805507E-3</v>
      </c>
      <c r="Z238">
        <v>-6.4685148932006194E-4</v>
      </c>
      <c r="AA238">
        <v>2.1666341014222506E-3</v>
      </c>
    </row>
    <row r="239" spans="11:27">
      <c r="K239" s="227">
        <v>45644</v>
      </c>
      <c r="L239">
        <v>-0.215352619017675</v>
      </c>
      <c r="M239">
        <v>9.0550531308676949E-2</v>
      </c>
      <c r="N239">
        <v>3.8814520944984943E-2</v>
      </c>
      <c r="O239">
        <v>1.6202358417393412E-2</v>
      </c>
      <c r="P239">
        <v>0.15845284237973048</v>
      </c>
      <c r="Q239">
        <v>3.859159477447768E-3</v>
      </c>
      <c r="R239">
        <v>-6.6862779278026446E-2</v>
      </c>
      <c r="S239">
        <v>1.7742333074957352E-2</v>
      </c>
      <c r="T239">
        <v>9.2596619822188336E-2</v>
      </c>
      <c r="U239">
        <v>6.0004257109213137E-2</v>
      </c>
      <c r="V239">
        <v>7.5105095786569924E-3</v>
      </c>
      <c r="W239">
        <v>-1.2462127337104642E-4</v>
      </c>
      <c r="X239">
        <v>-6.8394548787257987E-3</v>
      </c>
      <c r="Y239">
        <v>-9.9950513829019788E-3</v>
      </c>
      <c r="Z239">
        <v>6.0921690307066707E-6</v>
      </c>
      <c r="AA239">
        <v>4.9121420390219094E-3</v>
      </c>
    </row>
    <row r="240" spans="11:27">
      <c r="K240" s="227">
        <v>45645</v>
      </c>
      <c r="L240">
        <v>-0.20967001609797153</v>
      </c>
      <c r="M240">
        <v>9.6331221756520188E-2</v>
      </c>
      <c r="N240">
        <v>6.834612529558759E-2</v>
      </c>
      <c r="O240">
        <v>2.2616465652161952E-2</v>
      </c>
      <c r="P240">
        <v>0.16571125542070167</v>
      </c>
      <c r="Q240">
        <v>7.7654652745631405E-3</v>
      </c>
      <c r="R240">
        <v>-7.5171931610600567E-2</v>
      </c>
      <c r="S240">
        <v>1.9830046858788676E-2</v>
      </c>
      <c r="T240">
        <v>0.1089569010115696</v>
      </c>
      <c r="U240">
        <v>0.10423637236286026</v>
      </c>
      <c r="V240">
        <v>2.0374272486877214E-2</v>
      </c>
      <c r="W240">
        <v>-1.5636574342720396E-4</v>
      </c>
      <c r="X240">
        <v>-7.0080590504310054E-3</v>
      </c>
      <c r="Y240">
        <v>-1.0371648338651096E-2</v>
      </c>
      <c r="Z240">
        <v>-5.3912841157134151E-3</v>
      </c>
      <c r="AA240">
        <v>1.2229528787622264E-3</v>
      </c>
    </row>
    <row r="241" spans="11:27">
      <c r="K241" s="227">
        <v>45646</v>
      </c>
      <c r="L241">
        <v>-8.6180652440019059E-2</v>
      </c>
      <c r="M241">
        <v>0.15441668160639319</v>
      </c>
      <c r="N241">
        <v>0.10489872914351472</v>
      </c>
      <c r="O241">
        <v>5.0103168609074974E-2</v>
      </c>
      <c r="P241">
        <v>0.18461662522096847</v>
      </c>
      <c r="Q241">
        <v>4.7152620381679687E-2</v>
      </c>
      <c r="R241">
        <v>-6.9762696386982542E-2</v>
      </c>
      <c r="S241">
        <v>5.4855731920205909E-2</v>
      </c>
      <c r="T241">
        <v>0.21119613187450101</v>
      </c>
      <c r="U241">
        <v>0.13157148014633141</v>
      </c>
      <c r="V241">
        <v>5.1426360431749127E-2</v>
      </c>
      <c r="W241">
        <v>-1.5206379967460247E-4</v>
      </c>
      <c r="X241">
        <v>-8.3954788237914236E-3</v>
      </c>
      <c r="Y241">
        <v>-1.4557589364424486E-2</v>
      </c>
      <c r="Z241">
        <v>-1.386695187221971E-2</v>
      </c>
      <c r="AA241">
        <v>-1.5400558237782472E-3</v>
      </c>
    </row>
    <row r="242" spans="11:27">
      <c r="K242" s="227">
        <v>45650</v>
      </c>
      <c r="L242">
        <v>-0.12679742035732622</v>
      </c>
      <c r="M242">
        <v>0.15823662590595575</v>
      </c>
      <c r="N242">
        <v>0.10078741660652157</v>
      </c>
      <c r="O242">
        <v>4.4472535106774555E-2</v>
      </c>
      <c r="P242">
        <v>0.15604511596954909</v>
      </c>
      <c r="Q242">
        <v>3.6422679456533678E-2</v>
      </c>
      <c r="R242">
        <v>-6.4250188624399934E-2</v>
      </c>
      <c r="S242">
        <v>3.3291638374785694E-2</v>
      </c>
      <c r="T242">
        <v>0.279159557579989</v>
      </c>
      <c r="U242">
        <v>0.10348268546877132</v>
      </c>
      <c r="V242">
        <v>5.8151684281668767E-2</v>
      </c>
      <c r="W242">
        <v>-1.5396174386627024E-4</v>
      </c>
      <c r="X242">
        <v>-9.2664119201932467E-3</v>
      </c>
      <c r="Y242">
        <v>-1.7322633153979434E-2</v>
      </c>
      <c r="Z242">
        <v>-1.9486575576835325E-2</v>
      </c>
      <c r="AA242">
        <v>-3.77511765504145E-3</v>
      </c>
    </row>
    <row r="243" spans="11:27">
      <c r="K243" s="227">
        <v>45652</v>
      </c>
      <c r="L243">
        <v>-0.13858775482483732</v>
      </c>
      <c r="M243">
        <v>0.15060033937423564</v>
      </c>
      <c r="N243">
        <v>9.8306525080066653E-2</v>
      </c>
      <c r="O243">
        <v>5.0383785955604041E-2</v>
      </c>
      <c r="P243">
        <v>6.8754898297477982E-2</v>
      </c>
      <c r="Q243">
        <v>-9.4219621009626088E-4</v>
      </c>
      <c r="R243">
        <v>-0.10144462420311343</v>
      </c>
      <c r="S243">
        <v>-3.7771586632289043E-2</v>
      </c>
      <c r="T243">
        <v>0.30341478165467994</v>
      </c>
      <c r="U243">
        <v>0.11960558442416008</v>
      </c>
      <c r="V243">
        <v>4.9372364013748268E-2</v>
      </c>
      <c r="W243">
        <v>-1.389086739974502E-4</v>
      </c>
      <c r="X243">
        <v>-9.3830955511745515E-3</v>
      </c>
      <c r="Y243">
        <v>-1.8573205345655611E-2</v>
      </c>
      <c r="Z243">
        <v>-2.1561003419511195E-2</v>
      </c>
      <c r="AA243">
        <v>-3.2870392329300761E-3</v>
      </c>
    </row>
    <row r="244" spans="11:27">
      <c r="K244" s="227">
        <v>45653</v>
      </c>
      <c r="L244">
        <v>-0.16848914551897398</v>
      </c>
      <c r="M244">
        <v>0.13533387053287702</v>
      </c>
      <c r="N244">
        <v>8.0828480278691051E-2</v>
      </c>
      <c r="O244">
        <v>3.4783313012262382E-2</v>
      </c>
      <c r="P244">
        <v>-8.3823480084963178E-3</v>
      </c>
      <c r="Q244">
        <v>-2.902525365422879E-2</v>
      </c>
      <c r="R244">
        <v>-0.11856195819135276</v>
      </c>
      <c r="S244">
        <v>-6.7018996196514163E-2</v>
      </c>
      <c r="T244">
        <v>0.27376742877171112</v>
      </c>
      <c r="U244">
        <v>0.10821480912702647</v>
      </c>
      <c r="V244">
        <v>2.5776224512978934E-2</v>
      </c>
      <c r="W244">
        <v>-1.4641878479470548E-4</v>
      </c>
      <c r="X244">
        <v>-9.7866688530225485E-3</v>
      </c>
      <c r="Y244">
        <v>-1.8700457823418802E-2</v>
      </c>
      <c r="Z244">
        <v>-1.9290848033666961E-2</v>
      </c>
      <c r="AA244">
        <v>-1.3698469116742165E-3</v>
      </c>
    </row>
    <row r="245" spans="11:27">
      <c r="K245" s="227">
        <v>45667</v>
      </c>
      <c r="L245">
        <v>-0.18302359320231365</v>
      </c>
      <c r="M245">
        <v>0.11382488898763519</v>
      </c>
      <c r="N245">
        <v>6.0220982327935269E-2</v>
      </c>
      <c r="O245">
        <v>3.2855155799113953E-2</v>
      </c>
      <c r="P245">
        <v>3.8833560098359508E-3</v>
      </c>
      <c r="Q245">
        <v>-2.59112669271254E-2</v>
      </c>
      <c r="R245">
        <v>-9.08490879233598E-2</v>
      </c>
      <c r="S245">
        <v>-8.6002942374365648E-2</v>
      </c>
      <c r="T245">
        <v>0.24335162464130519</v>
      </c>
      <c r="U245">
        <v>9.8304649807344491E-2</v>
      </c>
      <c r="V245">
        <v>4.9863797171392603E-3</v>
      </c>
      <c r="W245">
        <v>-1.4631604922459772E-4</v>
      </c>
      <c r="X245">
        <v>-9.7288104500990857E-3</v>
      </c>
      <c r="Y245">
        <v>-1.8206008058290056E-2</v>
      </c>
      <c r="Z245">
        <v>-1.7453353893817011E-2</v>
      </c>
      <c r="AA245">
        <v>-1.102783150560597E-3</v>
      </c>
    </row>
    <row r="246" spans="11:27">
      <c r="K246" s="227">
        <v>45671</v>
      </c>
      <c r="L246">
        <v>-0.1524425972129424</v>
      </c>
      <c r="M246">
        <v>0.13750290294712084</v>
      </c>
      <c r="N246">
        <v>7.0888841539070602E-2</v>
      </c>
      <c r="O246">
        <v>4.5509178428783811E-2</v>
      </c>
      <c r="P246">
        <v>-1.191310148086008E-3</v>
      </c>
      <c r="Q246">
        <v>-4.2777827218676099E-3</v>
      </c>
      <c r="R246">
        <v>-5.399890084099538E-2</v>
      </c>
      <c r="S246">
        <v>-8.0051117731026661E-2</v>
      </c>
      <c r="T246">
        <v>0.24810022314471178</v>
      </c>
      <c r="U246">
        <v>0.12223158331056377</v>
      </c>
      <c r="V246">
        <v>2.1557552088358228E-2</v>
      </c>
      <c r="W246">
        <v>-1.4463198051459488E-4</v>
      </c>
      <c r="X246">
        <v>-1.1233007296582326E-2</v>
      </c>
      <c r="Y246">
        <v>-2.1342001605033179E-2</v>
      </c>
      <c r="Z246">
        <v>-1.4728609845738292E-2</v>
      </c>
      <c r="AA246">
        <v>2.5672289734586236E-3</v>
      </c>
    </row>
    <row r="247" spans="11:27">
      <c r="K247" s="227">
        <v>45672</v>
      </c>
      <c r="L247">
        <v>-0.14663818149404817</v>
      </c>
      <c r="M247">
        <v>0.13418579350621493</v>
      </c>
      <c r="N247">
        <v>6.3415039599099887E-2</v>
      </c>
      <c r="O247">
        <v>4.7581286067617953E-2</v>
      </c>
      <c r="P247">
        <v>-2.0031114273409499E-2</v>
      </c>
      <c r="Q247">
        <v>-6.016305012630916E-2</v>
      </c>
      <c r="R247">
        <v>-5.5785078582668825E-2</v>
      </c>
      <c r="S247">
        <v>-9.3151281546673487E-2</v>
      </c>
      <c r="T247">
        <v>0.26089538975042803</v>
      </c>
      <c r="U247">
        <v>0.1467466043435714</v>
      </c>
      <c r="V247">
        <v>1.4796770189351476E-2</v>
      </c>
      <c r="W247">
        <v>-1.3260991570365787E-4</v>
      </c>
      <c r="X247">
        <v>-1.0244748862588311E-2</v>
      </c>
      <c r="Y247">
        <v>-1.7579474557167778E-2</v>
      </c>
      <c r="Z247">
        <v>-7.7308261416003977E-3</v>
      </c>
      <c r="AA247">
        <v>5.4252619148920231E-3</v>
      </c>
    </row>
    <row r="248" spans="11:27">
      <c r="K248" s="227">
        <v>45673</v>
      </c>
      <c r="L248">
        <v>-0.16751328456180292</v>
      </c>
      <c r="M248">
        <v>0.10344366061551223</v>
      </c>
      <c r="N248">
        <v>2.4000357940403449E-2</v>
      </c>
      <c r="O248">
        <v>6.8861286395443403E-3</v>
      </c>
      <c r="P248">
        <v>-5.1982839236092114E-2</v>
      </c>
      <c r="Q248">
        <v>-7.486398821023775E-2</v>
      </c>
      <c r="R248">
        <v>-0.11432427011078564</v>
      </c>
      <c r="S248">
        <v>-0.11807946883603535</v>
      </c>
      <c r="T248">
        <v>0.18839064026945437</v>
      </c>
      <c r="U248">
        <v>0.11569760239757637</v>
      </c>
      <c r="V248">
        <v>-1.3979059544883394E-2</v>
      </c>
      <c r="W248">
        <v>-1.4675909493167027E-4</v>
      </c>
      <c r="X248">
        <v>-9.0196469257404627E-3</v>
      </c>
      <c r="Y248">
        <v>-1.5668176082339925E-2</v>
      </c>
      <c r="Z248">
        <v>-8.9988175709503349E-3</v>
      </c>
      <c r="AA248">
        <v>3.1719505941343578E-3</v>
      </c>
    </row>
    <row r="249" spans="11:27">
      <c r="K249" s="227">
        <v>45674</v>
      </c>
      <c r="L249">
        <v>-0.18597454990191831</v>
      </c>
      <c r="M249">
        <v>2.8132140576215138E-2</v>
      </c>
      <c r="N249">
        <v>-5.3758702295636285E-2</v>
      </c>
      <c r="O249">
        <v>-5.0303771507491171E-2</v>
      </c>
      <c r="P249">
        <v>-9.1104390825554063E-2</v>
      </c>
      <c r="Q249">
        <v>-0.10930014284807053</v>
      </c>
      <c r="R249">
        <v>-8.3036596781715183E-2</v>
      </c>
      <c r="S249">
        <v>-0.14841977704635154</v>
      </c>
      <c r="T249">
        <v>0.13899280576418113</v>
      </c>
      <c r="U249">
        <v>5.2107675452343558E-3</v>
      </c>
      <c r="V249">
        <v>-6.6701317359368198E-2</v>
      </c>
      <c r="W249">
        <v>-1.7895346439473133E-4</v>
      </c>
      <c r="X249">
        <v>-9.8714648956190996E-3</v>
      </c>
      <c r="Y249">
        <v>-1.6282140044037489E-2</v>
      </c>
      <c r="Z249">
        <v>-9.83328047682306E-3</v>
      </c>
      <c r="AA249">
        <v>3.3072594299112953E-3</v>
      </c>
    </row>
    <row r="250" spans="11:27">
      <c r="K250" s="227">
        <v>45678</v>
      </c>
      <c r="L250">
        <v>-0.20457327679022708</v>
      </c>
      <c r="M250">
        <v>-2.982379713685681E-2</v>
      </c>
      <c r="N250">
        <v>-5.1143970748918299E-2</v>
      </c>
      <c r="O250">
        <v>-4.2068635468946639E-2</v>
      </c>
      <c r="P250">
        <v>-0.11531953989077533</v>
      </c>
      <c r="Q250">
        <v>-0.12514748780624171</v>
      </c>
      <c r="R250">
        <v>-0.15566786331003549</v>
      </c>
      <c r="S250">
        <v>-7.5706789837903216E-2</v>
      </c>
      <c r="T250">
        <v>9.1806633019172218E-2</v>
      </c>
      <c r="U250">
        <v>1.2180058929193986E-2</v>
      </c>
      <c r="V250">
        <v>-6.8917676378266582E-2</v>
      </c>
      <c r="W250">
        <v>-1.8290264615577844E-4</v>
      </c>
      <c r="X250">
        <v>-9.6942486351804628E-3</v>
      </c>
      <c r="Y250">
        <v>-1.6278860013612929E-2</v>
      </c>
      <c r="Z250">
        <v>-9.4057694592176791E-3</v>
      </c>
      <c r="AA250">
        <v>2.4385774778412301E-3</v>
      </c>
    </row>
    <row r="251" spans="11:27">
      <c r="K251" s="227">
        <v>45679</v>
      </c>
      <c r="L251">
        <v>-0.24467040789583083</v>
      </c>
      <c r="M251">
        <v>-9.0112713357128907E-2</v>
      </c>
      <c r="N251">
        <v>-9.5424129586594519E-2</v>
      </c>
      <c r="O251">
        <v>-6.7473838199508543E-2</v>
      </c>
      <c r="P251">
        <v>-0.15216143813211522</v>
      </c>
      <c r="Q251">
        <v>-0.13424605812975796</v>
      </c>
      <c r="R251">
        <v>-0.17128995526669091</v>
      </c>
      <c r="S251">
        <v>-8.7284552412789512E-2</v>
      </c>
      <c r="T251">
        <v>7.8455504072900452E-5</v>
      </c>
      <c r="U251">
        <v>-4.2123746389462209E-2</v>
      </c>
      <c r="V251">
        <v>-0.1068258357949738</v>
      </c>
      <c r="W251">
        <v>-1.621509045442496E-4</v>
      </c>
      <c r="X251">
        <v>-1.0381012933857733E-2</v>
      </c>
      <c r="Y251">
        <v>-1.8392294953165321E-2</v>
      </c>
      <c r="Z251">
        <v>-1.21134609535392E-2</v>
      </c>
      <c r="AA251">
        <v>2.6337286166941616E-3</v>
      </c>
    </row>
    <row r="252" spans="11:27">
      <c r="K252" s="227">
        <v>45680</v>
      </c>
      <c r="L252">
        <v>-0.14594736227789795</v>
      </c>
      <c r="M252">
        <v>-6.5309446904144544E-2</v>
      </c>
      <c r="N252">
        <v>-6.1305904870251338E-2</v>
      </c>
      <c r="O252">
        <v>-3.343998601687477E-2</v>
      </c>
      <c r="P252">
        <v>-0.11827729382456749</v>
      </c>
      <c r="Q252">
        <v>-5.0211135242921735E-2</v>
      </c>
      <c r="R252">
        <v>-0.10031816275647878</v>
      </c>
      <c r="S252">
        <v>-5.1747007056595594E-2</v>
      </c>
      <c r="T252">
        <v>2.7809475074407758E-2</v>
      </c>
      <c r="U252">
        <v>-1.3993061729773056E-2</v>
      </c>
      <c r="V252">
        <v>-6.5513758013850246E-2</v>
      </c>
      <c r="W252">
        <v>-1.7434388476596983E-4</v>
      </c>
      <c r="X252">
        <v>-1.0536224124742278E-2</v>
      </c>
      <c r="Y252">
        <v>-1.9481196622036165E-2</v>
      </c>
      <c r="Z252">
        <v>-1.7068280372294797E-2</v>
      </c>
      <c r="AA252">
        <v>6.0921690307066707E-6</v>
      </c>
    </row>
    <row r="253" spans="11:27">
      <c r="K253" s="227">
        <v>45681</v>
      </c>
      <c r="L253">
        <v>-0.12574640876259147</v>
      </c>
      <c r="M253">
        <v>-0.10201737421544523</v>
      </c>
      <c r="N253">
        <v>-7.5735541998651068E-2</v>
      </c>
      <c r="O253">
        <v>-3.526019062623105E-2</v>
      </c>
      <c r="P253">
        <v>-0.13383415829537923</v>
      </c>
      <c r="Q253">
        <v>-4.6506486389892389E-2</v>
      </c>
      <c r="R253">
        <v>-8.9599787488753774E-2</v>
      </c>
      <c r="S253">
        <v>-2.0821604249933699E-2</v>
      </c>
      <c r="T253">
        <v>2.6260539957666279E-2</v>
      </c>
      <c r="U253">
        <v>-4.4663978411884915E-2</v>
      </c>
      <c r="V253">
        <v>-7.0245828659952728E-2</v>
      </c>
      <c r="W253">
        <v>-1.3912565770940276E-4</v>
      </c>
      <c r="X253">
        <v>-1.1041999049790785E-2</v>
      </c>
      <c r="Y253">
        <v>-1.9228250058103743E-2</v>
      </c>
      <c r="Z253">
        <v>-9.7760671226130771E-3</v>
      </c>
      <c r="AA253">
        <v>3.3883465869235536E-3</v>
      </c>
    </row>
    <row r="254" spans="11:27">
      <c r="K254" s="227">
        <v>45685</v>
      </c>
      <c r="L254">
        <v>2.1783228031991165E-2</v>
      </c>
      <c r="M254">
        <v>-8.2042235052934412E-2</v>
      </c>
      <c r="N254">
        <v>-6.3484388745582154E-2</v>
      </c>
      <c r="O254">
        <v>-2.1084336396949913E-2</v>
      </c>
      <c r="P254">
        <v>-0.11262562718178999</v>
      </c>
      <c r="Q254">
        <v>-2.7003588763403231E-2</v>
      </c>
      <c r="R254">
        <v>-9.2551558030245312E-2</v>
      </c>
      <c r="S254">
        <v>-1.2495100541361909E-4</v>
      </c>
      <c r="T254">
        <v>6.5502005106274214E-2</v>
      </c>
      <c r="U254">
        <v>-1.7768609954642418E-2</v>
      </c>
      <c r="V254">
        <v>-4.5216422801551207E-2</v>
      </c>
      <c r="W254">
        <v>-1.1234973604895145E-4</v>
      </c>
      <c r="X254">
        <v>-1.0964864636879025E-2</v>
      </c>
      <c r="Y254">
        <v>-2.0427034328290891E-2</v>
      </c>
      <c r="Z254">
        <v>-1.3291121333607221E-2</v>
      </c>
      <c r="AA254">
        <v>2.7132619900038985E-3</v>
      </c>
    </row>
    <row r="255" spans="11:27">
      <c r="K255" s="227">
        <v>45686</v>
      </c>
      <c r="L255">
        <v>3.332448675796694E-2</v>
      </c>
      <c r="M255">
        <v>-0.10724838602629495</v>
      </c>
      <c r="N255">
        <v>-6.2782687031272544E-2</v>
      </c>
      <c r="O255">
        <v>-1.6965552667735492E-3</v>
      </c>
      <c r="P255">
        <v>-9.6494894075764573E-2</v>
      </c>
      <c r="Q255">
        <v>-2.5721757106835642E-2</v>
      </c>
      <c r="R255">
        <v>-3.5118549964840574E-2</v>
      </c>
      <c r="S255">
        <v>9.7936651512604903E-3</v>
      </c>
      <c r="T255">
        <v>0.11773598802544646</v>
      </c>
      <c r="U255">
        <v>-2.173387827319246E-2</v>
      </c>
      <c r="V255">
        <v>-3.512575054871632E-2</v>
      </c>
      <c r="W255">
        <v>-1.1095490061230036E-4</v>
      </c>
      <c r="X255">
        <v>-1.1827551335253508E-2</v>
      </c>
      <c r="Y255">
        <v>-2.1774959843258387E-2</v>
      </c>
      <c r="Z255">
        <v>-1.3066611577738526E-2</v>
      </c>
      <c r="AA255">
        <v>4.1996240880163762E-3</v>
      </c>
    </row>
    <row r="256" spans="11:27">
      <c r="K256" s="227">
        <v>45687</v>
      </c>
      <c r="L256">
        <v>9.7396946028883033E-2</v>
      </c>
      <c r="M256">
        <v>-0.10302307304399229</v>
      </c>
      <c r="N256">
        <v>-3.4181546038835053E-3</v>
      </c>
      <c r="O256">
        <v>4.8712736227288375E-2</v>
      </c>
      <c r="P256">
        <v>-6.1189542545611229E-2</v>
      </c>
      <c r="Q256">
        <v>-2.0422206475502615E-2</v>
      </c>
      <c r="R256">
        <v>-2.4251332871657406E-2</v>
      </c>
      <c r="S256">
        <v>6.3054459395821896E-3</v>
      </c>
      <c r="T256">
        <v>6.4071063969123959E-2</v>
      </c>
      <c r="U256">
        <v>2.6178844638851721E-2</v>
      </c>
      <c r="V256">
        <v>-5.5821508922112087E-4</v>
      </c>
      <c r="W256">
        <v>-1.1587942662510095E-4</v>
      </c>
      <c r="X256">
        <v>-1.1364861205207315E-2</v>
      </c>
      <c r="Y256">
        <v>-2.1148812852280832E-2</v>
      </c>
      <c r="Z256">
        <v>-1.2020545238013707E-2</v>
      </c>
      <c r="AA256">
        <v>4.798970450647479E-3</v>
      </c>
    </row>
    <row r="257" spans="11:27">
      <c r="K257" s="227">
        <v>45688</v>
      </c>
      <c r="L257">
        <v>6.033626342977548E-2</v>
      </c>
      <c r="M257">
        <v>-0.11993442954209622</v>
      </c>
      <c r="N257">
        <v>-3.7989002567058172E-2</v>
      </c>
      <c r="O257">
        <v>3.684661773410873E-2</v>
      </c>
      <c r="P257">
        <v>-6.2978931500720717E-2</v>
      </c>
      <c r="Q257">
        <v>-5.038271514982693E-2</v>
      </c>
      <c r="R257">
        <v>-6.5475069761400731E-3</v>
      </c>
      <c r="S257">
        <v>-1.4245621267977203E-2</v>
      </c>
      <c r="T257">
        <v>4.966951213971102E-2</v>
      </c>
      <c r="U257">
        <v>-1.9425660877745062E-2</v>
      </c>
      <c r="V257">
        <v>-2.6630319849796875E-2</v>
      </c>
      <c r="W257">
        <v>-1.093310494370073E-4</v>
      </c>
      <c r="X257">
        <v>-1.0342519715255152E-2</v>
      </c>
      <c r="Y257">
        <v>-2.016701541687925E-2</v>
      </c>
      <c r="Z257">
        <v>-1.0789022915227721E-2</v>
      </c>
      <c r="AA257">
        <v>4.7031383567887807E-3</v>
      </c>
    </row>
    <row r="258" spans="11:27">
      <c r="K258" s="227">
        <v>45692</v>
      </c>
      <c r="L258">
        <v>-3.1053252549535625E-2</v>
      </c>
      <c r="M258">
        <v>-0.14927461383770926</v>
      </c>
      <c r="N258">
        <v>-6.7632780302120943E-2</v>
      </c>
      <c r="O258">
        <v>8.028401273926275E-3</v>
      </c>
      <c r="P258">
        <v>-7.8151678106859704E-2</v>
      </c>
      <c r="Q258">
        <v>-6.9561516201512616E-2</v>
      </c>
      <c r="R258">
        <v>-4.1057700067014959E-2</v>
      </c>
      <c r="S258">
        <v>-3.005041427505336E-2</v>
      </c>
      <c r="T258">
        <v>7.5756502993824283E-5</v>
      </c>
      <c r="U258">
        <v>-3.9693145315455709E-2</v>
      </c>
      <c r="V258">
        <v>-4.7170446499314303E-2</v>
      </c>
      <c r="W258">
        <v>-8.5167040614301547E-5</v>
      </c>
      <c r="X258">
        <v>-8.2219662873766596E-3</v>
      </c>
      <c r="Y258">
        <v>-1.6821086255078867E-2</v>
      </c>
      <c r="Z258">
        <v>-9.5455493780264421E-3</v>
      </c>
      <c r="AA258">
        <v>5.1508356804125556E-3</v>
      </c>
    </row>
    <row r="259" spans="11:27">
      <c r="K259" s="227">
        <v>45693</v>
      </c>
      <c r="L259">
        <v>-8.3351381629870228E-2</v>
      </c>
      <c r="M259">
        <v>-0.11417968133239899</v>
      </c>
      <c r="N259">
        <v>-8.1221017541425966E-2</v>
      </c>
      <c r="O259">
        <v>-5.9355308844505197E-2</v>
      </c>
      <c r="P259">
        <v>-9.034345225656322E-2</v>
      </c>
      <c r="Q259">
        <v>-7.5291206450943879E-2</v>
      </c>
      <c r="R259">
        <v>-0.14007202854598469</v>
      </c>
      <c r="S259">
        <v>-4.6852432511667673E-2</v>
      </c>
      <c r="T259">
        <v>-2.7863361836983375E-2</v>
      </c>
      <c r="U259">
        <v>-4.5602765470034452E-2</v>
      </c>
      <c r="V259">
        <v>-7.7714649995092214E-2</v>
      </c>
      <c r="W259">
        <v>-7.9284913081959809E-5</v>
      </c>
      <c r="X259">
        <v>-8.5074074007838243E-3</v>
      </c>
      <c r="Y259">
        <v>-1.6819396862885909E-2</v>
      </c>
      <c r="Z259">
        <v>-6.8099263238242062E-3</v>
      </c>
      <c r="AA259">
        <v>7.4630764142923044E-3</v>
      </c>
    </row>
    <row r="260" spans="11:27">
      <c r="K260" s="227">
        <v>45694</v>
      </c>
      <c r="L260">
        <v>-7.3156560561890363E-2</v>
      </c>
      <c r="M260">
        <v>-0.11251598162192357</v>
      </c>
      <c r="N260">
        <v>-8.8960658717057606E-2</v>
      </c>
      <c r="O260">
        <v>-3.7989839918376747E-2</v>
      </c>
      <c r="P260">
        <v>-6.1496236631484812E-2</v>
      </c>
      <c r="Q260">
        <v>-5.0174831593763104E-2</v>
      </c>
      <c r="R260">
        <v>-0.10375393445347328</v>
      </c>
      <c r="S260">
        <v>5.1777549912002466E-3</v>
      </c>
      <c r="T260">
        <v>-5.1654221122904215E-2</v>
      </c>
      <c r="U260">
        <v>-4.7615320248599109E-2</v>
      </c>
      <c r="V260">
        <v>-6.4535203035067615E-2</v>
      </c>
      <c r="W260">
        <v>-7.174512591405365E-5</v>
      </c>
      <c r="X260">
        <v>-8.1586083007257372E-3</v>
      </c>
      <c r="Y260">
        <v>-1.6687665178398384E-2</v>
      </c>
      <c r="Z260">
        <v>-7.6487577656793055E-3</v>
      </c>
      <c r="AA260">
        <v>5.9593559157111731E-3</v>
      </c>
    </row>
    <row r="261" spans="11:27">
      <c r="K261" s="227">
        <v>45695</v>
      </c>
      <c r="L261">
        <v>-6.3497734453930137E-3</v>
      </c>
      <c r="M261">
        <v>-9.9951714656683968E-2</v>
      </c>
      <c r="N261">
        <v>-0.1126215825892849</v>
      </c>
      <c r="O261">
        <v>-6.4493018174125024E-3</v>
      </c>
      <c r="P261">
        <v>-4.5487307586223734E-2</v>
      </c>
      <c r="Q261">
        <v>-5.6033637137385718E-2</v>
      </c>
      <c r="R261">
        <v>-8.7919828804619821E-2</v>
      </c>
      <c r="S261">
        <v>3.6965572039022322E-2</v>
      </c>
      <c r="T261">
        <v>-1.7362519592227038E-2</v>
      </c>
      <c r="U261">
        <v>-1.1398983854526597E-2</v>
      </c>
      <c r="V261">
        <v>-3.0842240046557296E-2</v>
      </c>
      <c r="W261">
        <v>-7.3498983784306155E-5</v>
      </c>
      <c r="X261">
        <v>-9.1967662575234924E-3</v>
      </c>
      <c r="Y261">
        <v>-1.8937280873307892E-2</v>
      </c>
      <c r="Z261">
        <v>-1.3310469514097848E-2</v>
      </c>
      <c r="AA261">
        <v>2.3590058896666008E-3</v>
      </c>
    </row>
    <row r="262" spans="11:27">
      <c r="K262" s="227">
        <v>45699</v>
      </c>
      <c r="L262">
        <v>-2.0855835744608375E-2</v>
      </c>
      <c r="M262">
        <v>-0.11047845892260356</v>
      </c>
      <c r="N262">
        <v>-0.10983594430978783</v>
      </c>
      <c r="O262">
        <v>-3.9462822841104936E-3</v>
      </c>
      <c r="P262">
        <v>-4.6803147896464857E-2</v>
      </c>
      <c r="Q262">
        <v>-7.8444559550222656E-2</v>
      </c>
      <c r="R262">
        <v>-9.3272582208026839E-2</v>
      </c>
      <c r="S262">
        <v>1.2431152003291847E-2</v>
      </c>
      <c r="T262">
        <v>-5.6266467785377722E-2</v>
      </c>
      <c r="U262">
        <v>-8.8864764823329348E-3</v>
      </c>
      <c r="V262">
        <v>-3.2911640919723498E-2</v>
      </c>
      <c r="W262">
        <v>-7.6026148381728461E-5</v>
      </c>
      <c r="X262">
        <v>-9.6549136861213969E-3</v>
      </c>
      <c r="Y262">
        <v>-2.1527987471222601E-2</v>
      </c>
      <c r="Z262">
        <v>-2.0318397025990059E-2</v>
      </c>
      <c r="AA262">
        <v>-9.2844799444992149E-4</v>
      </c>
    </row>
    <row r="263" spans="11:27">
      <c r="K263" s="227">
        <v>45700</v>
      </c>
      <c r="L263">
        <v>-3.796522447329255E-2</v>
      </c>
      <c r="M263">
        <v>-0.12740927444357866</v>
      </c>
      <c r="N263">
        <v>-0.10274038165161037</v>
      </c>
      <c r="O263">
        <v>6.2669432736286871E-3</v>
      </c>
      <c r="P263">
        <v>-3.7529796030843575E-2</v>
      </c>
      <c r="Q263">
        <v>-0.11444827496794317</v>
      </c>
      <c r="R263">
        <v>-0.12424765816113617</v>
      </c>
      <c r="S263">
        <v>4.1055531961387705E-2</v>
      </c>
      <c r="T263">
        <v>-4.67798340130752E-2</v>
      </c>
      <c r="U263">
        <v>1.6090444216918458E-2</v>
      </c>
      <c r="V263">
        <v>-3.0874643432682276E-2</v>
      </c>
      <c r="W263">
        <v>-1.0103873153842565E-4</v>
      </c>
      <c r="X263">
        <v>-8.9612136313544054E-3</v>
      </c>
      <c r="Y263">
        <v>-2.0544784451722385E-2</v>
      </c>
      <c r="Z263">
        <v>-2.4425224871092641E-2</v>
      </c>
      <c r="AA263">
        <v>-4.5892820000999592E-3</v>
      </c>
    </row>
    <row r="264" spans="11:27">
      <c r="K264" s="227">
        <v>45701</v>
      </c>
      <c r="L264">
        <v>-5.8922462452834404E-2</v>
      </c>
      <c r="M264">
        <v>-0.13836972318915533</v>
      </c>
      <c r="N264">
        <v>-0.10327822259444641</v>
      </c>
      <c r="O264">
        <v>7.0739323006277369E-3</v>
      </c>
      <c r="P264">
        <v>-6.2580536220648367E-2</v>
      </c>
      <c r="Q264">
        <v>-9.360218686401843E-2</v>
      </c>
      <c r="R264">
        <v>-0.16380057941070772</v>
      </c>
      <c r="S264">
        <v>3.5892798948523187E-2</v>
      </c>
      <c r="T264">
        <v>-2.3853357687853488E-2</v>
      </c>
      <c r="U264">
        <v>-2.4103386128014832E-2</v>
      </c>
      <c r="V264">
        <v>-4.1565899250093755E-2</v>
      </c>
      <c r="W264">
        <v>-1.3596515527781103E-4</v>
      </c>
      <c r="X264">
        <v>-9.9855391075130365E-3</v>
      </c>
      <c r="Y264">
        <v>-2.0410717984181485E-2</v>
      </c>
      <c r="Z264">
        <v>-2.3022786867619348E-2</v>
      </c>
      <c r="AA264">
        <v>-4.2441333947103328E-3</v>
      </c>
    </row>
    <row r="265" spans="11:27">
      <c r="K265" s="227">
        <v>45702</v>
      </c>
      <c r="L265">
        <v>-5.9632919566755219E-2</v>
      </c>
      <c r="M265">
        <v>-0.12510086847267646</v>
      </c>
      <c r="N265">
        <v>-8.1197554752474699E-2</v>
      </c>
      <c r="O265">
        <v>1.5275507834288146E-2</v>
      </c>
      <c r="P265">
        <v>-3.4513805291036502E-2</v>
      </c>
      <c r="Q265">
        <v>-7.9866985068690041E-2</v>
      </c>
      <c r="R265">
        <v>-0.15937316185684572</v>
      </c>
      <c r="S265">
        <v>4.3044937704765286E-2</v>
      </c>
      <c r="T265">
        <v>1.4381270896685902E-3</v>
      </c>
      <c r="U265">
        <v>1.151407504280904E-2</v>
      </c>
      <c r="V265">
        <v>-2.2823316577327574E-2</v>
      </c>
      <c r="W265">
        <v>-1.5956170593807748E-4</v>
      </c>
      <c r="X265">
        <v>-1.1219714064013561E-2</v>
      </c>
      <c r="Y265">
        <v>-2.0765454740971516E-2</v>
      </c>
      <c r="Z265">
        <v>-1.7300143674042184E-2</v>
      </c>
      <c r="AA265">
        <v>-1.346195786453385E-3</v>
      </c>
    </row>
    <row r="266" spans="11:27">
      <c r="K266" s="227">
        <v>45706</v>
      </c>
      <c r="L266">
        <v>-7.4057623639422379E-2</v>
      </c>
      <c r="M266">
        <v>-0.14163026878675691</v>
      </c>
      <c r="N266">
        <v>-8.5994686352547589E-2</v>
      </c>
      <c r="O266">
        <v>1.3531821321224588E-2</v>
      </c>
      <c r="P266">
        <v>-4.4273125269575574E-2</v>
      </c>
      <c r="Q266">
        <v>-0.10192572053196035</v>
      </c>
      <c r="R266">
        <v>-0.17752923944786306</v>
      </c>
      <c r="S266">
        <v>3.961762629740976E-2</v>
      </c>
      <c r="T266">
        <v>-2.6263066723999501E-2</v>
      </c>
      <c r="U266">
        <v>-2.3729334548946053E-2</v>
      </c>
      <c r="V266">
        <v>-2.9040730669103693E-2</v>
      </c>
      <c r="W266">
        <v>-1.6467001339328467E-4</v>
      </c>
      <c r="X266">
        <v>-1.2188002601739434E-2</v>
      </c>
      <c r="Y266">
        <v>-2.2129707838572352E-2</v>
      </c>
      <c r="Z266">
        <v>-1.6289798957918277E-2</v>
      </c>
      <c r="AA266">
        <v>1.4234975041593957E-4</v>
      </c>
    </row>
    <row r="267" spans="11:27">
      <c r="K267" s="227">
        <v>45707</v>
      </c>
      <c r="L267">
        <v>4.3109832298915837E-2</v>
      </c>
      <c r="M267">
        <v>-8.2175567133552688E-2</v>
      </c>
      <c r="N267">
        <v>-8.6302009661989865E-2</v>
      </c>
      <c r="O267">
        <v>-1.0976904744490331E-3</v>
      </c>
      <c r="P267">
        <v>-6.5495123228994492E-2</v>
      </c>
      <c r="Q267">
        <v>-8.092745419314383E-2</v>
      </c>
      <c r="R267">
        <v>-0.14383287239941792</v>
      </c>
      <c r="S267">
        <v>-2.2762832141908294E-2</v>
      </c>
      <c r="T267">
        <v>-1.44821913138862E-2</v>
      </c>
      <c r="U267">
        <v>-1.806160749035219E-2</v>
      </c>
      <c r="V267">
        <v>-2.9340279922945151E-2</v>
      </c>
      <c r="W267">
        <v>-1.5604302677872192E-4</v>
      </c>
      <c r="X267">
        <v>-1.1313246494188413E-2</v>
      </c>
      <c r="Y267">
        <v>-2.0608887284215605E-2</v>
      </c>
      <c r="Z267">
        <v>-1.3747097220829896E-2</v>
      </c>
      <c r="AA267">
        <v>1.708652220583979E-3</v>
      </c>
    </row>
    <row r="268" spans="11:27">
      <c r="K268" s="227">
        <v>45708</v>
      </c>
      <c r="L268">
        <v>9.915618564415761E-2</v>
      </c>
      <c r="M268">
        <v>-6.4303555934236992E-2</v>
      </c>
      <c r="N268">
        <v>-9.7599454533647156E-2</v>
      </c>
      <c r="O268">
        <v>-2.3604580690582425E-2</v>
      </c>
      <c r="P268">
        <v>-7.2521125385670751E-2</v>
      </c>
      <c r="Q268">
        <v>-0.11150896480841953</v>
      </c>
      <c r="R268">
        <v>-0.15693736647395032</v>
      </c>
      <c r="S268">
        <v>-7.4599484198119653E-2</v>
      </c>
      <c r="T268">
        <v>3.3105286732529854E-2</v>
      </c>
      <c r="U268">
        <v>-4.3318352669485423E-2</v>
      </c>
      <c r="V268">
        <v>-4.8552123614719125E-2</v>
      </c>
      <c r="W268">
        <v>-1.8567506522288921E-4</v>
      </c>
      <c r="X268">
        <v>-1.307430829992225E-2</v>
      </c>
      <c r="Y268">
        <v>-2.3353102994080742E-2</v>
      </c>
      <c r="Z268">
        <v>-1.9654383475804421E-2</v>
      </c>
      <c r="AA268">
        <v>-6.1347422912509124E-5</v>
      </c>
    </row>
    <row r="269" spans="11:27">
      <c r="K269" s="227">
        <v>45709</v>
      </c>
      <c r="L269">
        <v>0.11960195156254948</v>
      </c>
      <c r="M269">
        <v>-8.8206227471350221E-2</v>
      </c>
      <c r="N269">
        <v>-0.13989369000308272</v>
      </c>
      <c r="O269">
        <v>-3.8938745145380607E-2</v>
      </c>
      <c r="P269">
        <v>-9.3784534049836513E-2</v>
      </c>
      <c r="Q269">
        <v>-0.1290294121123706</v>
      </c>
      <c r="R269">
        <v>-0.18796937090884072</v>
      </c>
      <c r="S269">
        <v>-0.10031694514817222</v>
      </c>
      <c r="T269">
        <v>7.4284112774960229E-3</v>
      </c>
      <c r="U269">
        <v>-8.612506970390571E-2</v>
      </c>
      <c r="V269">
        <v>-8.0225871502767013E-2</v>
      </c>
      <c r="W269">
        <v>-1.9552739798300888E-4</v>
      </c>
      <c r="X269">
        <v>-1.4115496073540077E-2</v>
      </c>
      <c r="Y269">
        <v>-2.606903980733493E-2</v>
      </c>
      <c r="Z269">
        <v>-2.3995597670600635E-2</v>
      </c>
      <c r="AA269">
        <v>-1.9917609986125099E-3</v>
      </c>
    </row>
    <row r="270" spans="11:27">
      <c r="K270" s="227">
        <v>45713</v>
      </c>
      <c r="L270">
        <v>6.9406706511825775E-2</v>
      </c>
      <c r="M270">
        <v>-6.2585537267687244E-2</v>
      </c>
      <c r="N270">
        <v>-0.16371468706749226</v>
      </c>
      <c r="O270">
        <v>-4.6476561515812212E-2</v>
      </c>
      <c r="P270">
        <v>-9.6806244528158961E-2</v>
      </c>
      <c r="Q270">
        <v>-0.13917059806833917</v>
      </c>
      <c r="R270">
        <v>-0.204008259403648</v>
      </c>
      <c r="S270">
        <v>-0.1324667119612932</v>
      </c>
      <c r="T270">
        <v>-4.041058476307216E-2</v>
      </c>
      <c r="U270">
        <v>-0.10629482278925845</v>
      </c>
      <c r="V270">
        <v>-0.10279931724449538</v>
      </c>
      <c r="W270">
        <v>-1.7410290453517306E-4</v>
      </c>
      <c r="X270">
        <v>-1.3167904284288611E-2</v>
      </c>
      <c r="Y270">
        <v>-2.4743333133890665E-2</v>
      </c>
      <c r="Z270">
        <v>-2.3563112910578637E-2</v>
      </c>
      <c r="AA270">
        <v>-1.391585142653701E-3</v>
      </c>
    </row>
    <row r="271" spans="11:27">
      <c r="K271" s="227">
        <v>45714</v>
      </c>
      <c r="L271">
        <v>0.14537383126413994</v>
      </c>
      <c r="M271">
        <v>-6.2025582329552818E-2</v>
      </c>
      <c r="N271">
        <v>-0.16272572062984836</v>
      </c>
      <c r="O271">
        <v>-4.8900468645514519E-2</v>
      </c>
      <c r="P271">
        <v>-0.10053916078595911</v>
      </c>
      <c r="Q271">
        <v>-0.12568720764466187</v>
      </c>
      <c r="R271">
        <v>-0.18682982406426221</v>
      </c>
      <c r="S271">
        <v>-0.13171954657682303</v>
      </c>
      <c r="T271">
        <v>-4.1472154514514831E-2</v>
      </c>
      <c r="U271">
        <v>-0.12799714648092347</v>
      </c>
      <c r="V271">
        <v>-0.10176906422297534</v>
      </c>
      <c r="W271">
        <v>-1.6181519242504247E-4</v>
      </c>
      <c r="X271">
        <v>-1.1658070927624881E-2</v>
      </c>
      <c r="Y271">
        <v>-2.1595832238756496E-2</v>
      </c>
      <c r="Z271">
        <v>-1.9345568649938232E-2</v>
      </c>
      <c r="AA271">
        <v>-3.2891089993903808E-4</v>
      </c>
    </row>
    <row r="272" spans="11:27">
      <c r="K272" s="227">
        <v>45715</v>
      </c>
      <c r="L272">
        <v>6.5449787722181782E-2</v>
      </c>
      <c r="M272">
        <v>-2.6114910706870352E-2</v>
      </c>
      <c r="N272">
        <v>-0.14833264387445</v>
      </c>
      <c r="O272">
        <v>-5.4892692911903865E-2</v>
      </c>
      <c r="P272">
        <v>-9.716290684381719E-2</v>
      </c>
      <c r="Q272">
        <v>-0.12640078100001825</v>
      </c>
      <c r="R272">
        <v>-0.23557145031059459</v>
      </c>
      <c r="S272">
        <v>-0.10533339755128077</v>
      </c>
      <c r="T272">
        <v>-5.7155872148309111E-2</v>
      </c>
      <c r="U272">
        <v>-0.14391313871585193</v>
      </c>
      <c r="V272">
        <v>-0.10477671774073279</v>
      </c>
      <c r="W272">
        <v>-2.5000238895993597E-4</v>
      </c>
      <c r="X272">
        <v>-1.4577629673196337E-2</v>
      </c>
      <c r="Y272">
        <v>-2.4803391397232078E-2</v>
      </c>
      <c r="Z272">
        <v>-2.2296778429233801E-2</v>
      </c>
      <c r="AA272">
        <v>-1.5224743076460482E-3</v>
      </c>
    </row>
    <row r="273" spans="11:27">
      <c r="K273" s="227">
        <v>45716</v>
      </c>
      <c r="L273">
        <v>8.7068247162417109E-2</v>
      </c>
      <c r="M273">
        <v>-1.7560816400089573E-2</v>
      </c>
      <c r="N273">
        <v>-0.1715514072599742</v>
      </c>
      <c r="O273">
        <v>-5.7123323457225331E-2</v>
      </c>
      <c r="P273">
        <v>-9.5472616686939141E-2</v>
      </c>
      <c r="Q273">
        <v>-9.5650029544959367E-2</v>
      </c>
      <c r="R273">
        <v>-0.20880084260912782</v>
      </c>
      <c r="S273">
        <v>-7.6786054491525507E-2</v>
      </c>
      <c r="T273">
        <v>-7.0660019219009246E-2</v>
      </c>
      <c r="U273">
        <v>-0.16571773860528632</v>
      </c>
      <c r="V273">
        <v>-0.10514125092882083</v>
      </c>
      <c r="W273">
        <v>-2.5019171465583996E-4</v>
      </c>
      <c r="X273">
        <v>-1.4141545098625865E-2</v>
      </c>
      <c r="Y273">
        <v>-2.3726193712082261E-2</v>
      </c>
      <c r="Z273">
        <v>-2.1511562586746438E-2</v>
      </c>
      <c r="AA273">
        <v>-2.4664592367578302E-3</v>
      </c>
    </row>
    <row r="274" spans="11:27">
      <c r="K274" s="227">
        <v>45720</v>
      </c>
      <c r="L274">
        <v>4.5416178699115836E-2</v>
      </c>
      <c r="M274">
        <v>-2.2690068081729485E-2</v>
      </c>
      <c r="N274">
        <v>-0.19251392568481074</v>
      </c>
      <c r="O274">
        <v>-8.0762140745891567E-2</v>
      </c>
      <c r="P274">
        <v>-0.1335744915937935</v>
      </c>
      <c r="Q274">
        <v>-0.14621488969989335</v>
      </c>
      <c r="R274">
        <v>-0.26131742519420914</v>
      </c>
      <c r="S274">
        <v>-8.9630752299852706E-2</v>
      </c>
      <c r="T274">
        <v>-0.11327479317391012</v>
      </c>
      <c r="U274">
        <v>-0.19541040756637323</v>
      </c>
      <c r="V274">
        <v>-0.129640723649841</v>
      </c>
      <c r="W274">
        <v>-2.3965452284074792E-4</v>
      </c>
      <c r="X274">
        <v>-1.386528600302684E-2</v>
      </c>
      <c r="Y274">
        <v>-2.3847658573108707E-2</v>
      </c>
      <c r="Z274">
        <v>-2.1520429034155082E-2</v>
      </c>
      <c r="AA274">
        <v>-2.536867821817195E-3</v>
      </c>
    </row>
    <row r="275" spans="11:27">
      <c r="K275" s="227">
        <v>45721</v>
      </c>
      <c r="L275">
        <v>-1.055948597079882E-2</v>
      </c>
      <c r="M275">
        <v>-2.4398027539968135E-2</v>
      </c>
      <c r="N275">
        <v>-0.21791545784111155</v>
      </c>
      <c r="O275">
        <v>-8.7403384902860218E-2</v>
      </c>
      <c r="P275">
        <v>-0.13770119457708649</v>
      </c>
      <c r="Q275">
        <v>-0.1586298193992853</v>
      </c>
      <c r="R275">
        <v>-0.25897242505058565</v>
      </c>
      <c r="S275">
        <v>-0.10097465215142473</v>
      </c>
      <c r="T275">
        <v>-0.10578475076207774</v>
      </c>
      <c r="U275">
        <v>-0.21740366715795328</v>
      </c>
      <c r="V275">
        <v>-0.14589303865814171</v>
      </c>
      <c r="W275">
        <v>-2.3869179679811091E-4</v>
      </c>
      <c r="X275">
        <v>-1.3755614332256801E-2</v>
      </c>
      <c r="Y275">
        <v>-2.3618714058699489E-2</v>
      </c>
      <c r="Z275">
        <v>-2.2356480423952024E-2</v>
      </c>
      <c r="AA275">
        <v>-1.9614834523601125E-3</v>
      </c>
    </row>
    <row r="276" spans="11:27">
      <c r="K276" s="227">
        <v>45722</v>
      </c>
      <c r="L276">
        <v>6.651147798505351E-2</v>
      </c>
      <c r="M276">
        <v>-0.11166317653896642</v>
      </c>
      <c r="N276">
        <v>-0.21826230246248368</v>
      </c>
      <c r="O276">
        <v>-4.4994946019617579E-2</v>
      </c>
      <c r="P276">
        <v>-0.1254289868809649</v>
      </c>
      <c r="Q276">
        <v>-0.17419168296878471</v>
      </c>
      <c r="R276">
        <v>-0.1664541566881306</v>
      </c>
      <c r="S276">
        <v>-0.10968504727396941</v>
      </c>
      <c r="T276">
        <v>-0.13893544878138034</v>
      </c>
      <c r="U276">
        <v>-0.22116426120768157</v>
      </c>
      <c r="V276">
        <v>-0.13920280213538769</v>
      </c>
      <c r="W276">
        <v>-2.538930684006083E-4</v>
      </c>
      <c r="X276">
        <v>-1.3374600525994996E-2</v>
      </c>
      <c r="Y276">
        <v>-2.1350827143079138E-2</v>
      </c>
      <c r="Z276">
        <v>-1.7766868948735866E-2</v>
      </c>
      <c r="AA276">
        <v>-6.8051385312910577E-4</v>
      </c>
    </row>
    <row r="277" spans="11:27">
      <c r="K277" s="227">
        <v>45723</v>
      </c>
      <c r="L277">
        <v>3.250005567376156E-2</v>
      </c>
      <c r="M277">
        <v>-0.14184924935753432</v>
      </c>
      <c r="N277">
        <v>-0.23711541078736709</v>
      </c>
      <c r="O277">
        <v>-6.6809973575203088E-2</v>
      </c>
      <c r="P277">
        <v>-0.15230796475175187</v>
      </c>
      <c r="Q277">
        <v>-0.16953388858061855</v>
      </c>
      <c r="R277">
        <v>-0.1909518463202822</v>
      </c>
      <c r="S277">
        <v>-0.11283089558985657</v>
      </c>
      <c r="T277">
        <v>-0.12907311040803118</v>
      </c>
      <c r="U277">
        <v>-0.25162340292018209</v>
      </c>
      <c r="V277">
        <v>-0.16338307513071057</v>
      </c>
      <c r="W277">
        <v>-2.1664145470562976E-4</v>
      </c>
      <c r="X277">
        <v>-1.0650728023914932E-2</v>
      </c>
      <c r="Y277">
        <v>-1.4880109678812106E-2</v>
      </c>
      <c r="Z277">
        <v>-5.7755019054123412E-3</v>
      </c>
      <c r="AA277">
        <v>2.9766552391343021E-3</v>
      </c>
    </row>
    <row r="278" spans="11:27">
      <c r="K278" s="227">
        <v>45727</v>
      </c>
      <c r="L278">
        <v>6.8134645935976831E-2</v>
      </c>
      <c r="M278">
        <v>-0.10066741386499513</v>
      </c>
      <c r="N278">
        <v>-0.15954564166927743</v>
      </c>
      <c r="O278">
        <v>-5.8068792472673117E-2</v>
      </c>
      <c r="P278">
        <v>-0.11719319722172535</v>
      </c>
      <c r="Q278">
        <v>-0.12029580867573574</v>
      </c>
      <c r="R278">
        <v>-0.14212912292064608</v>
      </c>
      <c r="S278">
        <v>-8.7559334623568102E-2</v>
      </c>
      <c r="T278">
        <v>-0.1367247312793404</v>
      </c>
      <c r="U278">
        <v>-0.21444411053666251</v>
      </c>
      <c r="V278">
        <v>-0.13713554226430066</v>
      </c>
      <c r="W278">
        <v>-2.0357729322878856E-4</v>
      </c>
      <c r="X278">
        <v>-9.5755006441657353E-3</v>
      </c>
      <c r="Y278">
        <v>-1.2878196243052182E-2</v>
      </c>
      <c r="Z278">
        <v>-2.791574485711718E-3</v>
      </c>
      <c r="AA278">
        <v>3.5775422334084657E-3</v>
      </c>
    </row>
    <row r="279" spans="11:27">
      <c r="K279" s="227">
        <v>45728</v>
      </c>
      <c r="L279">
        <v>6.7488400057816762E-3</v>
      </c>
      <c r="M279">
        <v>-0.10103839496602042</v>
      </c>
      <c r="N279">
        <v>-0.16286400317153449</v>
      </c>
      <c r="O279">
        <v>-5.6051397457498278E-2</v>
      </c>
      <c r="P279">
        <v>-0.1368285849580014</v>
      </c>
      <c r="Q279">
        <v>-0.14221701520391902</v>
      </c>
      <c r="R279">
        <v>-0.19760327802339953</v>
      </c>
      <c r="S279">
        <v>-6.7667580975357272E-2</v>
      </c>
      <c r="T279">
        <v>-0.18729981331634274</v>
      </c>
      <c r="U279">
        <v>-0.24308344039075308</v>
      </c>
      <c r="V279">
        <v>-0.14359241663456143</v>
      </c>
      <c r="W279">
        <v>-1.4644740880570583E-4</v>
      </c>
      <c r="X279">
        <v>-7.9837869268292727E-3</v>
      </c>
      <c r="Y279">
        <v>-1.1869058912111322E-2</v>
      </c>
      <c r="Z279">
        <v>-2.1455719236182949E-3</v>
      </c>
      <c r="AA279">
        <v>3.9468963085337047E-3</v>
      </c>
    </row>
    <row r="280" spans="11:27">
      <c r="K280" s="227">
        <v>45729</v>
      </c>
      <c r="L280">
        <v>-2.9638093150633826E-2</v>
      </c>
      <c r="M280">
        <v>-0.10719059221849016</v>
      </c>
      <c r="N280">
        <v>-0.14710876552781804</v>
      </c>
      <c r="O280">
        <v>-7.5582755595791709E-2</v>
      </c>
      <c r="P280">
        <v>-0.15335323556741584</v>
      </c>
      <c r="Q280">
        <v>-0.10294288562147201</v>
      </c>
      <c r="R280">
        <v>-0.13889068015061382</v>
      </c>
      <c r="S280">
        <v>-0.11656438066545535</v>
      </c>
      <c r="T280">
        <v>-0.18032430412170311</v>
      </c>
      <c r="U280">
        <v>-0.25529259324474812</v>
      </c>
      <c r="V280">
        <v>-0.15061195759614962</v>
      </c>
      <c r="W280">
        <v>-1.33266287306392E-4</v>
      </c>
      <c r="X280">
        <v>-6.9023817080660138E-3</v>
      </c>
      <c r="Y280">
        <v>-8.9812103128702227E-3</v>
      </c>
      <c r="Z280">
        <v>4.3848299045231768E-4</v>
      </c>
      <c r="AA280">
        <v>4.2448264761364343E-3</v>
      </c>
    </row>
    <row r="281" spans="11:27">
      <c r="K281" s="227">
        <v>45730</v>
      </c>
      <c r="L281">
        <v>-3.0703446050295301E-2</v>
      </c>
      <c r="M281">
        <v>-8.897078424057038E-2</v>
      </c>
      <c r="N281">
        <v>-0.140404581887147</v>
      </c>
      <c r="O281">
        <v>-8.3203793783390115E-2</v>
      </c>
      <c r="P281">
        <v>-0.14574508493878321</v>
      </c>
      <c r="Q281">
        <v>-9.2193899995041448E-2</v>
      </c>
      <c r="R281">
        <v>-0.13057628328215179</v>
      </c>
      <c r="S281">
        <v>-8.4471210925822965E-2</v>
      </c>
      <c r="T281">
        <v>-0.21312540382486214</v>
      </c>
      <c r="U281">
        <v>-0.24954563328877083</v>
      </c>
      <c r="V281">
        <v>-0.15200145820891706</v>
      </c>
      <c r="W281">
        <v>-1.4233695606206051E-4</v>
      </c>
      <c r="X281">
        <v>-6.3866326383821437E-3</v>
      </c>
      <c r="Y281">
        <v>-6.6924648961493097E-3</v>
      </c>
      <c r="Z281">
        <v>6.7714734144901706E-3</v>
      </c>
      <c r="AA281">
        <v>6.18572095960213E-3</v>
      </c>
    </row>
    <row r="282" spans="11:27">
      <c r="K282" s="227">
        <v>45734</v>
      </c>
      <c r="L282">
        <v>-2.0078253264674283E-2</v>
      </c>
      <c r="M282">
        <v>-7.5022555434979724E-2</v>
      </c>
      <c r="N282">
        <v>-0.15145037527459404</v>
      </c>
      <c r="O282">
        <v>-6.8693279666934129E-2</v>
      </c>
      <c r="P282">
        <v>-0.15499943017461057</v>
      </c>
      <c r="Q282">
        <v>-9.7610912295830063E-2</v>
      </c>
      <c r="R282">
        <v>-0.12604331331708177</v>
      </c>
      <c r="S282">
        <v>-5.5286606013071747E-2</v>
      </c>
      <c r="T282">
        <v>-0.24492520869761628</v>
      </c>
      <c r="U282">
        <v>-0.26182952910650165</v>
      </c>
      <c r="V282">
        <v>-0.14825897805467267</v>
      </c>
      <c r="W282">
        <v>-1.2986696083086257E-4</v>
      </c>
      <c r="X282">
        <v>-5.4049838363473476E-3</v>
      </c>
      <c r="Y282">
        <v>-4.0007265749503508E-3</v>
      </c>
      <c r="Z282">
        <v>1.0076242620911925E-2</v>
      </c>
      <c r="AA282">
        <v>7.1052971712102829E-3</v>
      </c>
    </row>
    <row r="283" spans="11:27">
      <c r="K283" s="227">
        <v>45735</v>
      </c>
      <c r="L283">
        <v>-4.8433155682861453E-2</v>
      </c>
      <c r="M283">
        <v>-0.12657683852329296</v>
      </c>
      <c r="N283">
        <v>-0.16865285875041558</v>
      </c>
      <c r="O283">
        <v>-0.11806161267300382</v>
      </c>
      <c r="P283">
        <v>-0.20943289132148799</v>
      </c>
      <c r="Q283">
        <v>-0.12865298887204055</v>
      </c>
      <c r="R283">
        <v>-0.10101100917626296</v>
      </c>
      <c r="S283">
        <v>-7.4697774441211701E-2</v>
      </c>
      <c r="T283">
        <v>-0.23284777303934726</v>
      </c>
      <c r="U283">
        <v>-0.24147117143560398</v>
      </c>
      <c r="V283">
        <v>-0.17134170814380109</v>
      </c>
      <c r="W283">
        <v>-1.2649450642017088E-4</v>
      </c>
      <c r="X283">
        <v>-4.6541749702109199E-3</v>
      </c>
      <c r="Y283">
        <v>-3.7433129958159665E-3</v>
      </c>
      <c r="Z283">
        <v>8.0829677472479943E-3</v>
      </c>
      <c r="AA283">
        <v>6.5381674701152212E-3</v>
      </c>
    </row>
    <row r="284" spans="11:27">
      <c r="K284" s="227">
        <v>45736</v>
      </c>
      <c r="L284">
        <v>-0.1108728546621477</v>
      </c>
      <c r="M284">
        <v>-0.17710800038283861</v>
      </c>
      <c r="N284">
        <v>-0.18227427423464027</v>
      </c>
      <c r="O284">
        <v>-0.14045076156007091</v>
      </c>
      <c r="P284">
        <v>-0.20458737536412205</v>
      </c>
      <c r="Q284">
        <v>-0.16029317808940544</v>
      </c>
      <c r="R284">
        <v>-0.11275502222453029</v>
      </c>
      <c r="S284">
        <v>-0.1281212634597719</v>
      </c>
      <c r="T284">
        <v>-0.21987232929913506</v>
      </c>
      <c r="U284">
        <v>-0.25963258655135285</v>
      </c>
      <c r="V284">
        <v>-0.18939536215641226</v>
      </c>
      <c r="W284">
        <v>-9.7911132661409356E-5</v>
      </c>
      <c r="X284">
        <v>-3.1474049031386979E-3</v>
      </c>
      <c r="Y284">
        <v>-1.6775557101694999E-3</v>
      </c>
      <c r="Z284">
        <v>8.2728353112064331E-3</v>
      </c>
      <c r="AA284">
        <v>5.9071660483399069E-3</v>
      </c>
    </row>
    <row r="285" spans="11:27">
      <c r="K285" s="227">
        <v>45737</v>
      </c>
      <c r="L285">
        <v>-3.9728888058874881E-2</v>
      </c>
      <c r="M285">
        <v>-0.21105200431798812</v>
      </c>
      <c r="N285">
        <v>-0.17823857106217544</v>
      </c>
      <c r="O285">
        <v>-0.14387507301720542</v>
      </c>
      <c r="P285">
        <v>-0.21301468754658079</v>
      </c>
      <c r="Q285">
        <v>-0.16441649818541457</v>
      </c>
      <c r="R285">
        <v>-0.13702970168534304</v>
      </c>
      <c r="S285">
        <v>-9.8846279174663459E-2</v>
      </c>
      <c r="T285">
        <v>-0.23362885069075914</v>
      </c>
      <c r="U285">
        <v>-0.25816156133144813</v>
      </c>
      <c r="V285">
        <v>-0.18978203388729994</v>
      </c>
      <c r="W285">
        <v>-1.4703205917378979E-4</v>
      </c>
      <c r="X285">
        <v>-5.9635478273188242E-3</v>
      </c>
      <c r="Y285">
        <v>-7.0392082033358134E-3</v>
      </c>
      <c r="Z285">
        <v>1.7217949771887017E-3</v>
      </c>
      <c r="AA285">
        <v>4.8379216124268074E-3</v>
      </c>
    </row>
    <row r="286" spans="11:27">
      <c r="K286" s="227">
        <v>45741</v>
      </c>
      <c r="L286">
        <v>-7.500473767988193E-2</v>
      </c>
      <c r="M286">
        <v>-0.19734065503911127</v>
      </c>
      <c r="N286">
        <v>-0.14379185687334761</v>
      </c>
      <c r="O286">
        <v>-0.13385940345333119</v>
      </c>
      <c r="P286">
        <v>-0.18588223842618531</v>
      </c>
      <c r="Q286">
        <v>-0.14619882710108453</v>
      </c>
      <c r="R286">
        <v>-0.10053257931830864</v>
      </c>
      <c r="S286">
        <v>-6.7734275847721709E-2</v>
      </c>
      <c r="T286">
        <v>-0.20341002856233861</v>
      </c>
      <c r="U286">
        <v>-0.23253772010715995</v>
      </c>
      <c r="V286">
        <v>-0.1653977581927992</v>
      </c>
      <c r="W286">
        <v>-1.2743898823932263E-4</v>
      </c>
      <c r="X286">
        <v>-4.4735007034926409E-3</v>
      </c>
      <c r="Y286">
        <v>-3.6030981470176198E-3</v>
      </c>
      <c r="Z286">
        <v>4.5332272592506391E-3</v>
      </c>
      <c r="AA286">
        <v>3.3145479754539803E-3</v>
      </c>
    </row>
    <row r="287" spans="11:27">
      <c r="K287" s="227">
        <v>45742</v>
      </c>
      <c r="L287">
        <v>2.420742357224891E-2</v>
      </c>
      <c r="M287">
        <v>-0.20612163121816243</v>
      </c>
      <c r="N287">
        <v>-0.14584935834136292</v>
      </c>
      <c r="O287">
        <v>-0.14580151829643356</v>
      </c>
      <c r="P287">
        <v>-0.18128599988346081</v>
      </c>
      <c r="Q287">
        <v>-0.14384210533912498</v>
      </c>
      <c r="R287">
        <v>-9.8326454757004661E-2</v>
      </c>
      <c r="S287">
        <v>-3.6741939589190219E-2</v>
      </c>
      <c r="T287">
        <v>-0.19568130809744935</v>
      </c>
      <c r="U287">
        <v>-0.24303603765000387</v>
      </c>
      <c r="V287">
        <v>-0.1642957249130996</v>
      </c>
      <c r="W287">
        <v>-1.6409610688806339E-4</v>
      </c>
      <c r="X287">
        <v>-5.5080978594184479E-3</v>
      </c>
      <c r="Y287">
        <v>-4.3717932573130612E-3</v>
      </c>
      <c r="Z287">
        <v>6.0921690307066707E-6</v>
      </c>
      <c r="AA287">
        <v>3.42589332624503E-4</v>
      </c>
    </row>
    <row r="288" spans="11:27">
      <c r="K288" s="227">
        <v>45743</v>
      </c>
      <c r="L288">
        <v>-0.20800581418117836</v>
      </c>
      <c r="M288">
        <v>-0.22663170518358425</v>
      </c>
      <c r="N288">
        <v>-0.17159912713236147</v>
      </c>
      <c r="O288">
        <v>-0.16319870480358095</v>
      </c>
      <c r="P288">
        <v>-0.19891439719006129</v>
      </c>
      <c r="Q288">
        <v>-0.17036601798783599</v>
      </c>
      <c r="R288">
        <v>-0.1080810053608621</v>
      </c>
      <c r="S288">
        <v>-5.9070836129534308E-2</v>
      </c>
      <c r="T288">
        <v>-0.17520132815560499</v>
      </c>
      <c r="U288">
        <v>-0.2549111167625609</v>
      </c>
      <c r="V288">
        <v>-0.18938720577348142</v>
      </c>
      <c r="W288">
        <v>-1.7315466537153133E-4</v>
      </c>
      <c r="X288">
        <v>-5.5123778671974637E-3</v>
      </c>
      <c r="Y288">
        <v>-4.2475525914271789E-3</v>
      </c>
      <c r="Z288">
        <v>6.0921690307066707E-6</v>
      </c>
      <c r="AA288">
        <v>-3.3084360055337687E-4</v>
      </c>
    </row>
    <row r="289" spans="11:27">
      <c r="K289" s="227">
        <v>45744</v>
      </c>
      <c r="L289">
        <v>-0.14798439853566103</v>
      </c>
      <c r="M289">
        <v>-0.21836065173897271</v>
      </c>
      <c r="N289">
        <v>-0.16952584167786244</v>
      </c>
      <c r="O289">
        <v>-0.1586722912560547</v>
      </c>
      <c r="P289">
        <v>-0.2095641487112033</v>
      </c>
      <c r="Q289">
        <v>-0.15715662998359534</v>
      </c>
      <c r="R289">
        <v>-9.2031867323372901E-2</v>
      </c>
      <c r="S289">
        <v>-4.4937831214468114E-2</v>
      </c>
      <c r="T289">
        <v>-0.16491812274692921</v>
      </c>
      <c r="U289">
        <v>-0.24368242201154428</v>
      </c>
      <c r="V289">
        <v>-0.17869865995350895</v>
      </c>
      <c r="W289">
        <v>-1.8601028561176879E-4</v>
      </c>
      <c r="X289">
        <v>-6.1950290451262078E-3</v>
      </c>
      <c r="Y289">
        <v>-5.9036277717379893E-3</v>
      </c>
      <c r="Z289">
        <v>-1.4908861885354402E-3</v>
      </c>
      <c r="AA289">
        <v>-9.4060175051755815E-4</v>
      </c>
    </row>
    <row r="290" spans="11:27">
      <c r="K290" s="227">
        <v>45748</v>
      </c>
      <c r="L290">
        <v>-0.12511642493823638</v>
      </c>
      <c r="M290">
        <v>-0.18275251036696696</v>
      </c>
      <c r="N290">
        <v>-0.13796246303478665</v>
      </c>
      <c r="O290">
        <v>-0.13644252717965361</v>
      </c>
      <c r="P290">
        <v>-0.17518486205594938</v>
      </c>
      <c r="Q290">
        <v>-0.19323289721183154</v>
      </c>
      <c r="R290">
        <v>-5.9665552982942772E-2</v>
      </c>
      <c r="S290">
        <v>-2.7141127721076207E-2</v>
      </c>
      <c r="T290">
        <v>-8.8043900060759822E-2</v>
      </c>
      <c r="U290">
        <v>-0.20230609643603531</v>
      </c>
      <c r="V290">
        <v>-0.15003534543785044</v>
      </c>
      <c r="W290">
        <v>-1.9564639091680967E-4</v>
      </c>
      <c r="X290">
        <v>-6.0220690893167438E-3</v>
      </c>
      <c r="Y290">
        <v>-5.2656207335666705E-3</v>
      </c>
      <c r="Z290">
        <v>-2.5524667285580743E-3</v>
      </c>
      <c r="AA290">
        <v>-1.3259975224707025E-3</v>
      </c>
    </row>
    <row r="291" spans="11:27">
      <c r="K291" s="227">
        <v>45749</v>
      </c>
      <c r="L291">
        <v>-7.0868489629275291E-2</v>
      </c>
      <c r="M291">
        <v>-0.14793630703887609</v>
      </c>
      <c r="N291">
        <v>-9.8164571923429977E-2</v>
      </c>
      <c r="O291">
        <v>-0.10334769091209102</v>
      </c>
      <c r="P291">
        <v>-0.12872839515706833</v>
      </c>
      <c r="Q291">
        <v>-9.5271667163333226E-2</v>
      </c>
      <c r="R291">
        <v>4.639379907747939E-2</v>
      </c>
      <c r="S291">
        <v>6.6121017904961291E-3</v>
      </c>
      <c r="T291">
        <v>-3.033823139336303E-2</v>
      </c>
      <c r="U291">
        <v>-0.1238733094996935</v>
      </c>
      <c r="V291">
        <v>-0.10434232659146687</v>
      </c>
      <c r="W291">
        <v>-2.3270403639945401E-4</v>
      </c>
      <c r="X291">
        <v>-6.1939620587469577E-3</v>
      </c>
      <c r="Y291">
        <v>-4.8850001284710658E-3</v>
      </c>
      <c r="Z291">
        <v>-1.9153048084218586E-3</v>
      </c>
      <c r="AA291">
        <v>-1.5787332524820588E-3</v>
      </c>
    </row>
    <row r="292" spans="11:27">
      <c r="K292" s="227">
        <v>45750</v>
      </c>
      <c r="L292">
        <v>-2.0603232269281523E-2</v>
      </c>
      <c r="M292">
        <v>-0.15548713728514355</v>
      </c>
      <c r="N292">
        <v>-8.0009542676965695E-2</v>
      </c>
      <c r="O292">
        <v>-8.8861707969384598E-2</v>
      </c>
      <c r="P292">
        <v>-0.14455985423151171</v>
      </c>
      <c r="Q292">
        <v>-8.7149732363765317E-2</v>
      </c>
      <c r="R292">
        <v>1.0951054987786223E-2</v>
      </c>
      <c r="S292">
        <v>2.9505296427669671E-2</v>
      </c>
      <c r="T292">
        <v>-5.1055146601533791E-2</v>
      </c>
      <c r="U292">
        <v>-0.12177441167579223</v>
      </c>
      <c r="V292">
        <v>-9.9147227339261138E-2</v>
      </c>
      <c r="W292">
        <v>-2.3673343803331113E-4</v>
      </c>
      <c r="X292">
        <v>-6.8178130752651776E-3</v>
      </c>
      <c r="Y292">
        <v>-5.3912176000789182E-3</v>
      </c>
      <c r="Z292">
        <v>2.2022848080803539E-4</v>
      </c>
      <c r="AA292">
        <v>8.1434199293151067E-4</v>
      </c>
    </row>
    <row r="293" spans="11:27">
      <c r="K293" s="227">
        <v>45751</v>
      </c>
      <c r="L293">
        <v>-1.6817611698758849E-2</v>
      </c>
      <c r="M293">
        <v>-0.10618305263827567</v>
      </c>
      <c r="N293">
        <v>-6.573066712663922E-2</v>
      </c>
      <c r="O293">
        <v>-7.5324960880171002E-2</v>
      </c>
      <c r="P293">
        <v>-0.14176927719540963</v>
      </c>
      <c r="Q293">
        <v>-6.8271591061202605E-2</v>
      </c>
      <c r="R293">
        <v>-8.3458757828780566E-2</v>
      </c>
      <c r="S293">
        <v>4.8645152293963302E-2</v>
      </c>
      <c r="T293">
        <v>-9.5209108164764824E-4</v>
      </c>
      <c r="U293">
        <v>-0.11082903448307829</v>
      </c>
      <c r="V293">
        <v>-8.5565558016045443E-2</v>
      </c>
      <c r="W293">
        <v>-2.4282646314100631E-4</v>
      </c>
      <c r="X293">
        <v>-7.3807889076449636E-3</v>
      </c>
      <c r="Y293">
        <v>-7.167723705250947E-3</v>
      </c>
      <c r="Z293">
        <v>2.2045670701798607E-4</v>
      </c>
      <c r="AA293">
        <v>2.5410530275242109E-3</v>
      </c>
    </row>
    <row r="294" spans="11:27">
      <c r="K294" s="227">
        <v>45755</v>
      </c>
      <c r="L294">
        <v>-3.3371188655917497E-2</v>
      </c>
      <c r="M294">
        <v>-0.11554340939309461</v>
      </c>
      <c r="N294">
        <v>-7.3971659880966323E-2</v>
      </c>
      <c r="O294">
        <v>-7.6142364155196665E-2</v>
      </c>
      <c r="P294">
        <v>-0.15527054384946934</v>
      </c>
      <c r="Q294">
        <v>-8.1846235325114688E-2</v>
      </c>
      <c r="R294">
        <v>-7.4009845518555967E-2</v>
      </c>
      <c r="S294">
        <v>3.8828354400878319E-2</v>
      </c>
      <c r="T294">
        <v>-3.4331664416822477E-2</v>
      </c>
      <c r="U294">
        <v>-0.12316491436218829</v>
      </c>
      <c r="V294">
        <v>-8.5760290352957583E-2</v>
      </c>
      <c r="W294">
        <v>-2.3926159686430223E-4</v>
      </c>
      <c r="X294">
        <v>-6.4115731046319241E-3</v>
      </c>
      <c r="Y294">
        <v>-4.8810133143048842E-3</v>
      </c>
      <c r="Z294">
        <v>6.5042663561361877E-4</v>
      </c>
      <c r="AA294">
        <v>1.1687691232747661E-3</v>
      </c>
    </row>
    <row r="295" spans="11:27">
      <c r="K295" s="227">
        <v>45756</v>
      </c>
      <c r="L295">
        <v>-8.7065918797057287E-2</v>
      </c>
      <c r="M295">
        <v>-0.11169507666148061</v>
      </c>
      <c r="N295">
        <v>-7.692170513664931E-2</v>
      </c>
      <c r="O295">
        <v>-6.6896362436287229E-2</v>
      </c>
      <c r="P295">
        <v>-0.17804989826378767</v>
      </c>
      <c r="Q295">
        <v>-9.6644124787931038E-2</v>
      </c>
      <c r="R295">
        <v>-9.2388630788887066E-2</v>
      </c>
      <c r="S295">
        <v>4.0221422770900829E-2</v>
      </c>
      <c r="T295">
        <v>-6.8208492197430109E-2</v>
      </c>
      <c r="U295">
        <v>-0.14137573699215406</v>
      </c>
      <c r="V295">
        <v>-9.2407952341726676E-2</v>
      </c>
      <c r="W295">
        <v>-1.9457672729036234E-4</v>
      </c>
      <c r="X295">
        <v>-4.975913797750706E-3</v>
      </c>
      <c r="Y295">
        <v>-3.7287859445498945E-3</v>
      </c>
      <c r="Z295">
        <v>1.2989071072711208E-3</v>
      </c>
      <c r="AA295">
        <v>2.507160509431043E-3</v>
      </c>
    </row>
    <row r="296" spans="11:27">
      <c r="K296" s="227">
        <v>45757</v>
      </c>
      <c r="L296">
        <v>-1.3041039923512143E-2</v>
      </c>
      <c r="M296">
        <v>-0.10901470563422068</v>
      </c>
      <c r="N296">
        <v>-8.0382344872456324E-2</v>
      </c>
      <c r="O296">
        <v>-7.7388516565572177E-2</v>
      </c>
      <c r="P296">
        <v>-0.16101683260859354</v>
      </c>
      <c r="Q296">
        <v>-5.2905095472644527E-2</v>
      </c>
      <c r="R296">
        <v>-2.1214649539903076E-2</v>
      </c>
      <c r="S296">
        <v>4.5988565588583476E-2</v>
      </c>
      <c r="T296">
        <v>1.6924300775682253E-3</v>
      </c>
      <c r="U296">
        <v>-0.1093412061825127</v>
      </c>
      <c r="V296">
        <v>-8.1394016561366203E-2</v>
      </c>
      <c r="W296">
        <v>-1.9710678641241461E-4</v>
      </c>
      <c r="X296">
        <v>-5.2616865365347617E-3</v>
      </c>
      <c r="Y296">
        <v>-5.0058302073241892E-3</v>
      </c>
      <c r="Z296">
        <v>-6.3890092826164005E-4</v>
      </c>
      <c r="AA296">
        <v>2.7418773228315937E-3</v>
      </c>
    </row>
    <row r="297" spans="11:27">
      <c r="K297" s="227">
        <v>45758</v>
      </c>
      <c r="L297">
        <v>2.8217883927499566E-2</v>
      </c>
      <c r="M297">
        <v>-0.19481876290769942</v>
      </c>
      <c r="N297">
        <v>-0.13400477061822202</v>
      </c>
      <c r="O297">
        <v>-0.15776310659454357</v>
      </c>
      <c r="P297">
        <v>-0.24486118583924962</v>
      </c>
      <c r="Q297">
        <v>-0.17727582297327579</v>
      </c>
      <c r="R297">
        <v>-0.13319112365398836</v>
      </c>
      <c r="S297">
        <v>-1.4696117884299774E-2</v>
      </c>
      <c r="T297">
        <v>-0.13076626010105477</v>
      </c>
      <c r="U297">
        <v>-0.21269300719106293</v>
      </c>
      <c r="V297">
        <v>-0.13961106996861702</v>
      </c>
      <c r="W297">
        <v>-1.9833852000659488E-4</v>
      </c>
      <c r="X297">
        <v>-4.2814612817447424E-3</v>
      </c>
      <c r="Y297">
        <v>-2.5711992381233367E-3</v>
      </c>
      <c r="Z297">
        <v>1.7291336290826817E-3</v>
      </c>
      <c r="AA297">
        <v>2.1659671078906248E-3</v>
      </c>
    </row>
    <row r="298" spans="11:27">
      <c r="K298" s="227">
        <v>45762</v>
      </c>
      <c r="L298">
        <v>-9.3912665941317988E-2</v>
      </c>
      <c r="M298">
        <v>-0.25911485276811541</v>
      </c>
      <c r="N298">
        <v>-0.16341233898323781</v>
      </c>
      <c r="O298">
        <v>-0.19833584137284282</v>
      </c>
      <c r="P298">
        <v>-0.27027326505947696</v>
      </c>
      <c r="Q298">
        <v>-0.20342456051446864</v>
      </c>
      <c r="R298">
        <v>-0.15051717959743174</v>
      </c>
      <c r="S298">
        <v>-0.11508618664768264</v>
      </c>
      <c r="T298">
        <v>-0.19680301135225012</v>
      </c>
      <c r="U298">
        <v>-0.22319780366436998</v>
      </c>
      <c r="V298">
        <v>-0.18370179139617257</v>
      </c>
      <c r="W298">
        <v>-1.3328349320745479E-4</v>
      </c>
      <c r="X298">
        <v>-3.4400729852958974E-4</v>
      </c>
      <c r="Y298">
        <v>4.8234514115342081E-3</v>
      </c>
      <c r="Z298">
        <v>7.5923052916248507E-3</v>
      </c>
      <c r="AA298">
        <v>1.028970377206468E-3</v>
      </c>
    </row>
    <row r="299" spans="11:27">
      <c r="K299" s="227">
        <v>45763</v>
      </c>
      <c r="L299">
        <v>-0.1477416388174273</v>
      </c>
      <c r="M299">
        <v>-0.31745190135457857</v>
      </c>
      <c r="N299">
        <v>-0.14805865396541973</v>
      </c>
      <c r="O299">
        <v>-0.2062252262499859</v>
      </c>
      <c r="P299">
        <v>-0.26959236832522276</v>
      </c>
      <c r="Q299">
        <v>-0.243390631452407</v>
      </c>
      <c r="R299">
        <v>-0.1685659972276016</v>
      </c>
      <c r="S299">
        <v>-0.15270811204533916</v>
      </c>
      <c r="T299">
        <v>-0.13712835009030003</v>
      </c>
      <c r="U299">
        <v>-0.19976827346906184</v>
      </c>
      <c r="V299">
        <v>-0.18377245485495849</v>
      </c>
      <c r="W299">
        <v>-1.0422898811565358E-4</v>
      </c>
      <c r="X299">
        <v>5.8996746937662627E-4</v>
      </c>
      <c r="Y299">
        <v>6.5148017988147979E-3</v>
      </c>
      <c r="Z299">
        <v>9.0801881090483913E-3</v>
      </c>
      <c r="AA299">
        <v>9.4839338082758763E-4</v>
      </c>
    </row>
    <row r="300" spans="11:27">
      <c r="K300" s="227">
        <v>45764</v>
      </c>
      <c r="L300">
        <v>5.9520939864605923E-2</v>
      </c>
      <c r="M300">
        <v>-0.14077470448928833</v>
      </c>
      <c r="N300">
        <v>-2.3040032277130806E-2</v>
      </c>
      <c r="O300">
        <v>-8.0230388577144221E-2</v>
      </c>
      <c r="P300">
        <v>-0.11173602979672433</v>
      </c>
      <c r="Q300">
        <v>-0.12662145274261025</v>
      </c>
      <c r="R300">
        <v>-0.11413176596615629</v>
      </c>
      <c r="S300">
        <v>-7.9062668124319807E-2</v>
      </c>
      <c r="T300">
        <v>2.3031820057947969E-3</v>
      </c>
      <c r="U300">
        <v>-8.4002410502528047E-2</v>
      </c>
      <c r="V300">
        <v>-6.7747473431838692E-2</v>
      </c>
      <c r="W300">
        <v>-8.7258633458648109E-5</v>
      </c>
      <c r="X300">
        <v>6.4879554227552404E-4</v>
      </c>
      <c r="Y300">
        <v>5.8584961753787579E-3</v>
      </c>
      <c r="Z300">
        <v>9.0683997097588589E-3</v>
      </c>
      <c r="AA300">
        <v>2.7316467114476964E-4</v>
      </c>
    </row>
    <row r="301" spans="11:27">
      <c r="K301" s="227">
        <v>45769</v>
      </c>
      <c r="L301">
        <v>-3.6909887269785627E-2</v>
      </c>
      <c r="M301">
        <v>-0.1386408623739869</v>
      </c>
      <c r="N301">
        <v>-2.5950075758998437E-2</v>
      </c>
      <c r="O301">
        <v>-7.5818392232404233E-2</v>
      </c>
      <c r="P301">
        <v>-0.15659120637386412</v>
      </c>
      <c r="Q301">
        <v>-0.15101887467390693</v>
      </c>
      <c r="R301">
        <v>-0.12225189372600911</v>
      </c>
      <c r="S301">
        <v>-0.11619143195934165</v>
      </c>
      <c r="T301">
        <v>-3.307728650078981E-2</v>
      </c>
      <c r="U301">
        <v>-0.11776676432780137</v>
      </c>
      <c r="V301">
        <v>-7.900765217422008E-2</v>
      </c>
      <c r="W301">
        <v>-9.7861338377002474E-5</v>
      </c>
      <c r="X301">
        <v>1.1188440800145667E-3</v>
      </c>
      <c r="Y301">
        <v>8.5104238736701723E-3</v>
      </c>
      <c r="Z301">
        <v>1.3975005134762476E-2</v>
      </c>
      <c r="AA301">
        <v>1.9912799022851831E-3</v>
      </c>
    </row>
    <row r="302" spans="11:27">
      <c r="K302" s="227">
        <v>45770</v>
      </c>
      <c r="L302">
        <v>-0.17547170731511619</v>
      </c>
      <c r="M302">
        <v>-8.391522945874276E-2</v>
      </c>
      <c r="N302">
        <v>-8.9258861331745765E-3</v>
      </c>
      <c r="O302">
        <v>-6.3690223987841924E-2</v>
      </c>
      <c r="P302">
        <v>-0.1547644974099692</v>
      </c>
      <c r="Q302">
        <v>-0.1477585829022173</v>
      </c>
      <c r="R302">
        <v>-0.12121504796720742</v>
      </c>
      <c r="S302">
        <v>-0.12887826157924828</v>
      </c>
      <c r="T302">
        <v>-4.0854318446706867E-2</v>
      </c>
      <c r="U302">
        <v>-8.8111143925684143E-2</v>
      </c>
      <c r="V302">
        <v>-6.1327393005880818E-2</v>
      </c>
      <c r="W302">
        <v>-4.6165526731518939E-5</v>
      </c>
      <c r="X302">
        <v>2.5230185835813418E-3</v>
      </c>
      <c r="Y302">
        <v>9.0099532155358316E-3</v>
      </c>
      <c r="Z302">
        <v>8.1699023109216475E-3</v>
      </c>
      <c r="AA302">
        <v>-2.0092304137372123E-3</v>
      </c>
    </row>
    <row r="303" spans="11:27">
      <c r="K303" s="227">
        <v>45771</v>
      </c>
      <c r="L303">
        <v>-0.20429444711796663</v>
      </c>
      <c r="M303">
        <v>-0.10669126043279288</v>
      </c>
      <c r="N303">
        <v>-6.691442811408721E-2</v>
      </c>
      <c r="O303">
        <v>-0.10326689938061646</v>
      </c>
      <c r="P303">
        <v>-0.19136498747978534</v>
      </c>
      <c r="Q303">
        <v>-0.17593583555393186</v>
      </c>
      <c r="R303">
        <v>-0.1497739125930008</v>
      </c>
      <c r="S303">
        <v>-0.17674279042973426</v>
      </c>
      <c r="T303">
        <v>-8.8666709461677234E-2</v>
      </c>
      <c r="U303">
        <v>-0.15702387898848863</v>
      </c>
      <c r="V303">
        <v>-0.10021975479961494</v>
      </c>
      <c r="W303">
        <v>-3.2366222262967561E-5</v>
      </c>
      <c r="X303">
        <v>3.1751165325208694E-3</v>
      </c>
      <c r="Y303">
        <v>9.9468232220885078E-3</v>
      </c>
      <c r="Z303">
        <v>9.2740992520235124E-3</v>
      </c>
      <c r="AA303">
        <v>-1.7641834580761364E-3</v>
      </c>
    </row>
    <row r="304" spans="11:27">
      <c r="K304" s="227">
        <v>45772</v>
      </c>
      <c r="L304">
        <v>-0.26870607036505956</v>
      </c>
      <c r="M304">
        <v>-0.11975607973159021</v>
      </c>
      <c r="N304">
        <v>-6.9590780431564525E-2</v>
      </c>
      <c r="O304">
        <v>-0.10396624500967784</v>
      </c>
      <c r="P304">
        <v>-0.20156524093217917</v>
      </c>
      <c r="Q304">
        <v>-0.18552413329154813</v>
      </c>
      <c r="R304">
        <v>-0.14323686631744495</v>
      </c>
      <c r="S304">
        <v>-0.17375928497710488</v>
      </c>
      <c r="T304">
        <v>-6.1657048470013992E-2</v>
      </c>
      <c r="U304">
        <v>-0.14132915732685475</v>
      </c>
      <c r="V304">
        <v>-9.7414243327342456E-2</v>
      </c>
      <c r="W304">
        <v>-4.7860254741059233E-5</v>
      </c>
      <c r="X304">
        <v>1.4079528813217852E-3</v>
      </c>
      <c r="Y304">
        <v>6.3725038752485636E-3</v>
      </c>
      <c r="Z304">
        <v>8.839227503311663E-3</v>
      </c>
      <c r="AA304">
        <v>2.9784413605944368E-3</v>
      </c>
    </row>
    <row r="305" spans="11:27">
      <c r="K305" s="227">
        <v>45776</v>
      </c>
      <c r="L305">
        <v>-0.19765774419695126</v>
      </c>
      <c r="M305">
        <v>-8.4047272145642796E-2</v>
      </c>
      <c r="N305">
        <v>-5.4506401268800908E-2</v>
      </c>
      <c r="O305">
        <v>-8.2201939618954126E-2</v>
      </c>
      <c r="P305">
        <v>-0.1579307640448083</v>
      </c>
      <c r="Q305">
        <v>-0.14289469897738546</v>
      </c>
      <c r="R305">
        <v>-0.12308742105454309</v>
      </c>
      <c r="S305">
        <v>-0.1438460433138343</v>
      </c>
      <c r="T305">
        <v>-5.6641402711029493E-2</v>
      </c>
      <c r="U305">
        <v>-0.12941582645691768</v>
      </c>
      <c r="V305">
        <v>-7.1446567351659176E-2</v>
      </c>
      <c r="W305">
        <v>-5.0266566573310718E-5</v>
      </c>
      <c r="X305">
        <v>2.3900756972294179E-4</v>
      </c>
      <c r="Y305">
        <v>3.4972610991805039E-3</v>
      </c>
      <c r="Z305">
        <v>7.7553483417906448E-3</v>
      </c>
      <c r="AA305">
        <v>2.5164019429479009E-3</v>
      </c>
    </row>
    <row r="306" spans="11:27">
      <c r="K306" s="227">
        <v>45777</v>
      </c>
      <c r="L306">
        <v>-0.19921261974154347</v>
      </c>
      <c r="M306">
        <v>-0.10201681508849582</v>
      </c>
      <c r="N306">
        <v>-9.1147928159680314E-2</v>
      </c>
      <c r="O306">
        <v>-0.12162008254498531</v>
      </c>
      <c r="P306">
        <v>-0.16599121343980036</v>
      </c>
      <c r="Q306">
        <v>-0.17613154476900225</v>
      </c>
      <c r="R306">
        <v>-0.13979174168810829</v>
      </c>
      <c r="S306">
        <v>-0.18320155773657984</v>
      </c>
      <c r="T306">
        <v>-9.0417629081656431E-2</v>
      </c>
      <c r="U306">
        <v>-0.15799688638897397</v>
      </c>
      <c r="V306">
        <v>-0.10447823643038164</v>
      </c>
      <c r="W306">
        <v>-1.600275731953901E-5</v>
      </c>
      <c r="X306">
        <v>4.7263372499143773E-4</v>
      </c>
      <c r="Y306">
        <v>2.4638032003971009E-3</v>
      </c>
      <c r="Z306">
        <v>6.9166565348340895E-3</v>
      </c>
      <c r="AA306">
        <v>3.7205517989327757E-3</v>
      </c>
    </row>
    <row r="307" spans="11:27">
      <c r="K307" s="227">
        <v>45778</v>
      </c>
      <c r="L307">
        <v>-0.1737333160316048</v>
      </c>
      <c r="M307">
        <v>-0.10663280001360011</v>
      </c>
      <c r="N307">
        <v>-9.186291711190675E-2</v>
      </c>
      <c r="O307">
        <v>-0.11619071236473628</v>
      </c>
      <c r="P307">
        <v>-0.1677276251605356</v>
      </c>
      <c r="Q307">
        <v>-0.10957303399379779</v>
      </c>
      <c r="R307">
        <v>-0.14170341365695752</v>
      </c>
      <c r="S307">
        <v>-0.19468950732202969</v>
      </c>
      <c r="T307">
        <v>-7.2919200387407984E-2</v>
      </c>
      <c r="U307">
        <v>-0.13547953820851716</v>
      </c>
      <c r="V307">
        <v>-9.9128677034092075E-2</v>
      </c>
      <c r="W307">
        <v>-2.9124866186331117E-5</v>
      </c>
      <c r="X307">
        <v>-2.4894383739400075E-3</v>
      </c>
      <c r="Y307">
        <v>-5.7531017264157774E-3</v>
      </c>
      <c r="Z307">
        <v>-4.8995136632997921E-3</v>
      </c>
      <c r="AA307">
        <v>2.1754559158696568E-3</v>
      </c>
    </row>
    <row r="308" spans="11:27">
      <c r="K308" s="227">
        <v>45783</v>
      </c>
      <c r="L308">
        <v>-0.12092545357802388</v>
      </c>
      <c r="M308">
        <v>-9.6925089580943938E-2</v>
      </c>
      <c r="N308">
        <v>-5.302139180657095E-2</v>
      </c>
      <c r="O308">
        <v>-0.10035530268228372</v>
      </c>
      <c r="P308">
        <v>-0.14497101108683927</v>
      </c>
      <c r="Q308">
        <v>-0.11536420017515957</v>
      </c>
      <c r="R308">
        <v>-0.15481466143231773</v>
      </c>
      <c r="S308">
        <v>-0.172487453457528</v>
      </c>
      <c r="T308">
        <v>-5.9100110153651159E-2</v>
      </c>
      <c r="U308">
        <v>-0.13344328670174838</v>
      </c>
      <c r="V308">
        <v>-8.2311498565529842E-2</v>
      </c>
      <c r="W308">
        <v>1.3349661569570705E-4</v>
      </c>
      <c r="X308">
        <v>7.3477173330109679E-3</v>
      </c>
      <c r="Y308">
        <v>1.2327106272927666E-2</v>
      </c>
      <c r="Z308">
        <v>1.0809565927982538E-2</v>
      </c>
      <c r="AA308">
        <v>2.6472777819411437E-3</v>
      </c>
    </row>
    <row r="309" spans="11:27">
      <c r="K309" s="227">
        <v>45784</v>
      </c>
      <c r="L309">
        <v>-0.15044503050989422</v>
      </c>
      <c r="M309">
        <v>-8.1722320319536426E-2</v>
      </c>
      <c r="N309">
        <v>-2.6622598354374194E-2</v>
      </c>
      <c r="O309">
        <v>-0.10361339228699624</v>
      </c>
      <c r="P309">
        <v>-0.13327511659767796</v>
      </c>
      <c r="Q309">
        <v>-0.13954086954493147</v>
      </c>
      <c r="R309">
        <v>-0.12024277338184267</v>
      </c>
      <c r="S309">
        <v>-0.1826688566282729</v>
      </c>
      <c r="T309">
        <v>-2.6241552744629831E-2</v>
      </c>
      <c r="U309">
        <v>-9.9210055891265025E-2</v>
      </c>
      <c r="V309">
        <v>-6.2787031117092898E-2</v>
      </c>
      <c r="W309">
        <v>2.4674065336744734E-4</v>
      </c>
      <c r="X309">
        <v>1.5265163666390011E-2</v>
      </c>
      <c r="Y309">
        <v>2.7366321059811193E-2</v>
      </c>
      <c r="Z309">
        <v>2.5373268632612564E-2</v>
      </c>
      <c r="AA309">
        <v>3.4179637558477698E-3</v>
      </c>
    </row>
    <row r="310" spans="11:27">
      <c r="K310" s="227">
        <v>45785</v>
      </c>
      <c r="L310">
        <v>-0.14879404147602338</v>
      </c>
      <c r="M310">
        <v>-8.6486336030989666E-2</v>
      </c>
      <c r="N310">
        <v>-2.6512611764527017E-2</v>
      </c>
      <c r="O310">
        <v>-9.120906912408018E-2</v>
      </c>
      <c r="P310">
        <v>-0.12513539310378471</v>
      </c>
      <c r="Q310">
        <v>-0.150610540083957</v>
      </c>
      <c r="R310">
        <v>-5.5301308872938638E-2</v>
      </c>
      <c r="S310">
        <v>-0.17606596164196761</v>
      </c>
      <c r="T310">
        <v>-1.0946925787389566E-2</v>
      </c>
      <c r="U310">
        <v>-0.11165007585727776</v>
      </c>
      <c r="V310">
        <v>-5.7212163105771666E-2</v>
      </c>
      <c r="W310">
        <v>2.5281798229644239E-4</v>
      </c>
      <c r="X310">
        <v>1.3319639750823635E-2</v>
      </c>
      <c r="Y310">
        <v>2.1889143349521745E-2</v>
      </c>
      <c r="Z310">
        <v>1.9536350086520139E-2</v>
      </c>
      <c r="AA310">
        <v>3.293424835465257E-3</v>
      </c>
    </row>
    <row r="311" spans="11:27">
      <c r="K311" s="227">
        <v>45790</v>
      </c>
      <c r="L311">
        <v>-0.13188005785896473</v>
      </c>
      <c r="M311">
        <v>-6.2646037375479038E-2</v>
      </c>
      <c r="N311">
        <v>-3.2480135666601573E-4</v>
      </c>
      <c r="O311">
        <v>-8.3826711309388083E-2</v>
      </c>
      <c r="P311">
        <v>-0.11260780743236838</v>
      </c>
      <c r="Q311">
        <v>-0.14739469466619834</v>
      </c>
      <c r="R311">
        <v>-8.7316320946657561E-2</v>
      </c>
      <c r="S311">
        <v>-0.1984906749437618</v>
      </c>
      <c r="T311">
        <v>2.1575421557167046E-2</v>
      </c>
      <c r="U311">
        <v>-9.2942293472356108E-2</v>
      </c>
      <c r="V311">
        <v>-4.3875372117749459E-2</v>
      </c>
      <c r="W311">
        <v>2.6235062640553834E-4</v>
      </c>
      <c r="X311">
        <v>1.3892988213236103E-2</v>
      </c>
      <c r="Y311">
        <v>2.078178988932906E-2</v>
      </c>
      <c r="Z311">
        <v>1.1082253327609303E-2</v>
      </c>
      <c r="AA311">
        <v>-9.8724142255048248E-4</v>
      </c>
    </row>
    <row r="312" spans="11:27">
      <c r="K312" s="227">
        <v>45791</v>
      </c>
      <c r="L312">
        <v>-0.12925766460804478</v>
      </c>
      <c r="M312">
        <v>-0.10039452255444538</v>
      </c>
      <c r="N312">
        <v>4.5459154503881494E-2</v>
      </c>
      <c r="O312">
        <v>-0.11025722752489193</v>
      </c>
      <c r="P312">
        <v>-0.1287205004273618</v>
      </c>
      <c r="Q312">
        <v>-0.16653197420953922</v>
      </c>
      <c r="R312">
        <v>-0.12158421526755073</v>
      </c>
      <c r="S312">
        <v>-0.22471672484008962</v>
      </c>
      <c r="T312">
        <v>2.9558344433614908E-2</v>
      </c>
      <c r="U312">
        <v>-8.0520403555691178E-2</v>
      </c>
      <c r="V312">
        <v>-6.6406367800102742E-2</v>
      </c>
      <c r="W312">
        <v>2.9432546845423928E-4</v>
      </c>
      <c r="X312">
        <v>1.4714614757349358E-2</v>
      </c>
      <c r="Y312">
        <v>2.0508112190003206E-2</v>
      </c>
      <c r="Z312">
        <v>9.7254123555912553E-3</v>
      </c>
      <c r="AA312">
        <v>-1.7490809992145432E-3</v>
      </c>
    </row>
    <row r="313" spans="11:27">
      <c r="K313" s="227">
        <v>45792</v>
      </c>
      <c r="L313">
        <v>-0.11737399986248499</v>
      </c>
      <c r="M313">
        <v>-0.1556727955491686</v>
      </c>
      <c r="N313">
        <v>7.8911644023157534E-2</v>
      </c>
      <c r="O313">
        <v>-8.2111076692103116E-2</v>
      </c>
      <c r="P313">
        <v>-0.10600649727748286</v>
      </c>
      <c r="Q313">
        <v>-0.15384628228481664</v>
      </c>
      <c r="R313">
        <v>-0.11572353654926351</v>
      </c>
      <c r="S313">
        <v>-0.20929252756644021</v>
      </c>
      <c r="T313">
        <v>5.7736385080748825E-2</v>
      </c>
      <c r="U313">
        <v>-0.11293384432807846</v>
      </c>
      <c r="V313">
        <v>-6.0434135977139494E-2</v>
      </c>
      <c r="W313">
        <v>3.2562985918112655E-4</v>
      </c>
      <c r="X313">
        <v>1.4844413406433363E-2</v>
      </c>
      <c r="Y313">
        <v>1.9389721218838873E-2</v>
      </c>
      <c r="Z313">
        <v>7.2543762313200325E-3</v>
      </c>
      <c r="AA313">
        <v>-1.1832982885097091E-3</v>
      </c>
    </row>
    <row r="314" spans="11:27">
      <c r="K314" s="227">
        <v>45793</v>
      </c>
      <c r="L314">
        <v>-0.12589341668145837</v>
      </c>
      <c r="M314">
        <v>-8.6560773090800805E-2</v>
      </c>
      <c r="N314">
        <v>9.6684256932089263E-2</v>
      </c>
      <c r="O314">
        <v>-1.1349227404997733E-2</v>
      </c>
      <c r="P314">
        <v>8.5521879796738129E-2</v>
      </c>
      <c r="Q314">
        <v>-3.7739486401574852E-2</v>
      </c>
      <c r="R314">
        <v>-8.1593974979707912E-2</v>
      </c>
      <c r="S314">
        <v>-0.16260105968893765</v>
      </c>
      <c r="T314">
        <v>0.17037803603382293</v>
      </c>
      <c r="U314">
        <v>-1.1078815601702381E-2</v>
      </c>
      <c r="V314">
        <v>-1.5467117565489869E-2</v>
      </c>
      <c r="W314">
        <v>2.2713325567543766E-4</v>
      </c>
      <c r="X314">
        <v>1.2135291041597471E-2</v>
      </c>
      <c r="Y314">
        <v>1.7709308872268108E-2</v>
      </c>
      <c r="Z314">
        <v>7.8949809080183404E-3</v>
      </c>
      <c r="AA314">
        <v>-1.6472966650183298E-3</v>
      </c>
    </row>
    <row r="315" spans="11:27">
      <c r="K315" s="227">
        <v>45797</v>
      </c>
      <c r="L315">
        <v>2.0825875239320214E-2</v>
      </c>
      <c r="M315">
        <v>-6.8164290252619355E-3</v>
      </c>
      <c r="N315">
        <v>0.1513735604966836</v>
      </c>
      <c r="O315">
        <v>4.242306165687286E-2</v>
      </c>
      <c r="P315">
        <v>0.19108559148038065</v>
      </c>
      <c r="Q315">
        <v>5.7438517337562636E-3</v>
      </c>
      <c r="R315">
        <v>-3.1689462386291015E-3</v>
      </c>
      <c r="S315">
        <v>-7.8942732016454048E-2</v>
      </c>
      <c r="T315">
        <v>0.33784200383084295</v>
      </c>
      <c r="U315">
        <v>5.246567351241798E-2</v>
      </c>
      <c r="V315">
        <v>5.4971623065581496E-2</v>
      </c>
      <c r="W315">
        <v>2.4980949067010733E-4</v>
      </c>
      <c r="X315">
        <v>1.6001282039484935E-2</v>
      </c>
      <c r="Y315">
        <v>2.8586366357736995E-2</v>
      </c>
      <c r="Z315">
        <v>2.400817651014275E-2</v>
      </c>
      <c r="AA315">
        <v>7.1080918465503656E-4</v>
      </c>
    </row>
    <row r="316" spans="11:27">
      <c r="K316" s="227">
        <v>45798</v>
      </c>
      <c r="L316">
        <v>0.17486183463134708</v>
      </c>
      <c r="M316">
        <v>0.14757580660231981</v>
      </c>
      <c r="N316">
        <v>0.1733597839028217</v>
      </c>
      <c r="O316">
        <v>8.3384596700699906E-2</v>
      </c>
      <c r="P316">
        <v>0.26426168699302949</v>
      </c>
      <c r="Q316">
        <v>0.10126242769965323</v>
      </c>
      <c r="R316">
        <v>8.4607448714161676E-2</v>
      </c>
      <c r="S316">
        <v>-1.9827488112546719E-2</v>
      </c>
      <c r="T316">
        <v>0.36255204419216569</v>
      </c>
      <c r="U316">
        <v>0.1384432419705523</v>
      </c>
      <c r="V316">
        <v>9.4033425691894476E-2</v>
      </c>
      <c r="W316">
        <v>2.5184843961596228E-4</v>
      </c>
      <c r="X316">
        <v>1.5201542212351262E-2</v>
      </c>
      <c r="Y316">
        <v>2.4802386240710361E-2</v>
      </c>
      <c r="Z316">
        <v>1.7781994895044461E-2</v>
      </c>
      <c r="AA316">
        <v>-4.7351255500257237E-4</v>
      </c>
    </row>
    <row r="317" spans="11:27">
      <c r="K317" s="227">
        <v>45799</v>
      </c>
      <c r="L317">
        <v>-5.0891548732434636E-2</v>
      </c>
      <c r="M317">
        <v>-5.0289478921257316E-3</v>
      </c>
      <c r="N317">
        <v>7.774706462173786E-2</v>
      </c>
      <c r="O317">
        <v>-1.2941372989477798E-2</v>
      </c>
      <c r="P317">
        <v>0.14924725652235751</v>
      </c>
      <c r="Q317">
        <v>8.4641007258692471E-3</v>
      </c>
      <c r="R317">
        <v>6.4783364295455045E-3</v>
      </c>
      <c r="S317">
        <v>-8.1112527030948151E-2</v>
      </c>
      <c r="T317">
        <v>0.19272800587250935</v>
      </c>
      <c r="U317">
        <v>1.3020083497140948E-2</v>
      </c>
      <c r="V317">
        <v>3.0601295062154081E-3</v>
      </c>
      <c r="W317">
        <v>2.5638712942173983E-4</v>
      </c>
      <c r="X317">
        <v>1.5696895363215883E-2</v>
      </c>
      <c r="Y317">
        <v>2.6360830196961064E-2</v>
      </c>
      <c r="Z317">
        <v>2.5179806837032335E-2</v>
      </c>
      <c r="AA317">
        <v>3.3538354902598396E-3</v>
      </c>
    </row>
    <row r="318" spans="11:27">
      <c r="K318" s="227">
        <v>45800</v>
      </c>
      <c r="L318">
        <v>1.7156609065918749E-2</v>
      </c>
      <c r="M318">
        <v>2.3323507455793792E-2</v>
      </c>
      <c r="N318">
        <v>9.1743425420215075E-2</v>
      </c>
      <c r="O318">
        <v>5.1453326281689013E-2</v>
      </c>
      <c r="P318">
        <v>0.21205869211883902</v>
      </c>
      <c r="Q318">
        <v>4.94160965750279E-2</v>
      </c>
      <c r="R318">
        <v>3.7806483231608699E-2</v>
      </c>
      <c r="S318">
        <v>-1.3382330560809806E-2</v>
      </c>
      <c r="T318">
        <v>0.22868094796305735</v>
      </c>
      <c r="U318">
        <v>3.1056276661623743E-2</v>
      </c>
      <c r="V318">
        <v>3.1919754183408242E-2</v>
      </c>
      <c r="W318">
        <v>2.374373360198542E-4</v>
      </c>
      <c r="X318">
        <v>1.5200166976957592E-2</v>
      </c>
      <c r="Y318">
        <v>2.6671770916242284E-2</v>
      </c>
      <c r="Z318">
        <v>2.6165163163168078E-2</v>
      </c>
      <c r="AA318">
        <v>2.8547609279102734E-3</v>
      </c>
    </row>
    <row r="319" spans="11:27">
      <c r="K319" s="227">
        <v>45804</v>
      </c>
      <c r="L319">
        <v>4.3616459147001838E-2</v>
      </c>
      <c r="M319">
        <v>-4.2327123640575528E-3</v>
      </c>
      <c r="N319">
        <v>8.9271509534022742E-2</v>
      </c>
      <c r="O319">
        <v>4.1656181602743023E-2</v>
      </c>
      <c r="P319">
        <v>0.24731799399087742</v>
      </c>
      <c r="Q319">
        <v>4.9558348082518598E-2</v>
      </c>
      <c r="R319">
        <v>6.0432506308917687E-2</v>
      </c>
      <c r="S319">
        <v>-5.7218862610807983E-3</v>
      </c>
      <c r="T319">
        <v>0.23265254267571731</v>
      </c>
      <c r="U319">
        <v>2.6637843340467419E-2</v>
      </c>
      <c r="V319">
        <v>3.4801585732835469E-2</v>
      </c>
      <c r="W319">
        <v>2.8888804949668469E-4</v>
      </c>
      <c r="X319">
        <v>1.5814359912724497E-2</v>
      </c>
      <c r="Y319">
        <v>2.3652642714883321E-2</v>
      </c>
      <c r="Z319">
        <v>1.3873611254099515E-2</v>
      </c>
      <c r="AA319">
        <v>-1.9636670298266466E-4</v>
      </c>
    </row>
    <row r="320" spans="11:27">
      <c r="K320" s="227">
        <v>45805</v>
      </c>
      <c r="L320">
        <v>4.8113660452868232E-2</v>
      </c>
      <c r="M320">
        <v>-1.7169685900405705E-2</v>
      </c>
      <c r="N320">
        <v>0.13854030206131396</v>
      </c>
      <c r="O320">
        <v>7.0537712613937528E-2</v>
      </c>
      <c r="P320">
        <v>0.26928382232282605</v>
      </c>
      <c r="Q320">
        <v>4.2205164274242944E-2</v>
      </c>
      <c r="R320">
        <v>6.5057268403835272E-2</v>
      </c>
      <c r="S320">
        <v>-4.1929971136979924E-3</v>
      </c>
      <c r="T320">
        <v>0.29030481425425014</v>
      </c>
      <c r="U320">
        <v>8.0072329534156717E-2</v>
      </c>
      <c r="V320">
        <v>5.4782444894230273E-2</v>
      </c>
      <c r="W320">
        <v>2.8424456282706703E-4</v>
      </c>
      <c r="X320">
        <v>1.562187190536749E-2</v>
      </c>
      <c r="Y320">
        <v>2.337303753267559E-2</v>
      </c>
      <c r="Z320">
        <v>1.452469780575897E-2</v>
      </c>
      <c r="AA320">
        <v>6.0921690307066707E-6</v>
      </c>
    </row>
    <row r="321" spans="11:27">
      <c r="K321" s="227">
        <v>45806</v>
      </c>
      <c r="L321">
        <v>5.6916100615276063E-2</v>
      </c>
      <c r="M321">
        <v>3.6429119106071526E-3</v>
      </c>
      <c r="N321">
        <v>0.17288821905770224</v>
      </c>
      <c r="O321">
        <v>9.9306806608511697E-2</v>
      </c>
      <c r="P321">
        <v>0.28736618079324444</v>
      </c>
      <c r="Q321">
        <v>4.5325791891832189E-2</v>
      </c>
      <c r="R321">
        <v>5.923901967792241E-2</v>
      </c>
      <c r="S321">
        <v>-1.8245391186493896E-2</v>
      </c>
      <c r="T321">
        <v>0.26021547146065105</v>
      </c>
      <c r="U321">
        <v>0.10181097612350903</v>
      </c>
      <c r="V321">
        <v>6.6320705333830873E-2</v>
      </c>
      <c r="W321">
        <v>3.215974836924237E-4</v>
      </c>
      <c r="X321">
        <v>1.6385777593660774E-2</v>
      </c>
      <c r="Y321">
        <v>2.3387980464775915E-2</v>
      </c>
      <c r="Z321">
        <v>1.3855607733234264E-2</v>
      </c>
      <c r="AA321">
        <v>6.04458358441182E-4</v>
      </c>
    </row>
    <row r="322" spans="11:27">
      <c r="K322" s="227">
        <v>45807</v>
      </c>
      <c r="L322">
        <v>5.5343750821547508E-2</v>
      </c>
      <c r="M322">
        <v>-2.4290788821604868E-2</v>
      </c>
      <c r="N322">
        <v>0.17881438046329545</v>
      </c>
      <c r="O322">
        <v>9.0599145335637885E-2</v>
      </c>
      <c r="P322">
        <v>0.25048123417687035</v>
      </c>
      <c r="Q322">
        <v>2.4072154264873434E-2</v>
      </c>
      <c r="R322">
        <v>3.7516026427593961E-2</v>
      </c>
      <c r="S322">
        <v>-4.7885090965436326E-2</v>
      </c>
      <c r="T322">
        <v>0.20619383409490985</v>
      </c>
      <c r="U322">
        <v>0.11230559425878867</v>
      </c>
      <c r="V322">
        <v>5.3208501023380303E-2</v>
      </c>
      <c r="W322">
        <v>3.2064774332654059E-4</v>
      </c>
      <c r="X322">
        <v>1.6877806479452476E-2</v>
      </c>
      <c r="Y322">
        <v>2.420993643904611E-2</v>
      </c>
      <c r="Z322">
        <v>1.1616563410229716E-2</v>
      </c>
      <c r="AA322">
        <v>-1.6470939514168751E-3</v>
      </c>
    </row>
    <row r="323" spans="11:27">
      <c r="K323" s="227">
        <v>45811</v>
      </c>
      <c r="L323">
        <v>2.169278483521463E-2</v>
      </c>
      <c r="M323">
        <v>-4.619682405119576E-2</v>
      </c>
      <c r="N323">
        <v>0.19620383663459584</v>
      </c>
      <c r="O323">
        <v>0.12540436485633971</v>
      </c>
      <c r="P323">
        <v>0.24345925950646888</v>
      </c>
      <c r="Q323">
        <v>4.1331805545909116E-2</v>
      </c>
      <c r="R323">
        <v>3.430546331345604E-2</v>
      </c>
      <c r="S323">
        <v>-1.3618122112066887E-2</v>
      </c>
      <c r="T323">
        <v>0.22229805576972692</v>
      </c>
      <c r="U323">
        <v>0.12194032824229833</v>
      </c>
      <c r="V323">
        <v>6.8801079591509093E-2</v>
      </c>
      <c r="W323">
        <v>3.1659368367224132E-4</v>
      </c>
      <c r="X323">
        <v>1.6089524163685934E-2</v>
      </c>
      <c r="Y323">
        <v>2.2632827412313216E-2</v>
      </c>
      <c r="Z323">
        <v>8.2852898418926072E-3</v>
      </c>
      <c r="AA323">
        <v>-3.5482496466125849E-3</v>
      </c>
    </row>
    <row r="324" spans="11:27">
      <c r="K324" s="227">
        <v>45812</v>
      </c>
      <c r="L324">
        <v>-1.6989952805415608E-2</v>
      </c>
      <c r="M324">
        <v>-5.4538922438593727E-2</v>
      </c>
      <c r="N324">
        <v>0.18778485692054459</v>
      </c>
      <c r="O324">
        <v>0.11392034865877591</v>
      </c>
      <c r="P324">
        <v>0.24384966529408117</v>
      </c>
      <c r="Q324">
        <v>2.429337628307595E-2</v>
      </c>
      <c r="R324">
        <v>1.7003581295768254E-2</v>
      </c>
      <c r="S324">
        <v>-9.3812968918347214E-3</v>
      </c>
      <c r="T324">
        <v>0.13340113849743626</v>
      </c>
      <c r="U324">
        <v>9.1573636484785836E-2</v>
      </c>
      <c r="V324">
        <v>6.243292588779141E-2</v>
      </c>
      <c r="W324">
        <v>3.2487423648801944E-4</v>
      </c>
      <c r="X324">
        <v>1.5843673107139543E-2</v>
      </c>
      <c r="Y324">
        <v>2.1261588903889031E-2</v>
      </c>
      <c r="Z324">
        <v>8.0760363172047746E-3</v>
      </c>
      <c r="AA324">
        <v>-2.5206237230641793E-3</v>
      </c>
    </row>
    <row r="325" spans="11:27">
      <c r="K325" s="227">
        <v>45813</v>
      </c>
      <c r="L325">
        <v>-7.6675549199589535E-2</v>
      </c>
      <c r="M325">
        <v>-8.1644252615387117E-2</v>
      </c>
      <c r="N325">
        <v>0.1260354763758148</v>
      </c>
      <c r="O325">
        <v>8.1049745785773106E-2</v>
      </c>
      <c r="P325">
        <v>0.18280360752506122</v>
      </c>
      <c r="Q325">
        <v>-2.0773566601462547E-2</v>
      </c>
      <c r="R325">
        <v>-3.7756668819376372E-2</v>
      </c>
      <c r="S325">
        <v>-5.0014719873949974E-2</v>
      </c>
      <c r="T325">
        <v>9.8028885235697166E-2</v>
      </c>
      <c r="U325">
        <v>3.6940152265197472E-2</v>
      </c>
      <c r="V325">
        <v>2.3132391094348208E-2</v>
      </c>
      <c r="W325">
        <v>3.1037055854066654E-4</v>
      </c>
      <c r="X325">
        <v>1.5208727476164212E-2</v>
      </c>
      <c r="Y325">
        <v>1.9728975075522591E-2</v>
      </c>
      <c r="Z325">
        <v>3.6912704383222626E-3</v>
      </c>
      <c r="AA325">
        <v>-4.2326314641840885E-3</v>
      </c>
    </row>
    <row r="326" spans="11:27">
      <c r="K326" s="227">
        <v>45814</v>
      </c>
      <c r="L326">
        <v>-2.2622540377902688E-2</v>
      </c>
      <c r="M326">
        <v>-9.3504720188684401E-2</v>
      </c>
      <c r="N326">
        <v>0.10911882115751192</v>
      </c>
      <c r="O326">
        <v>6.1479819628389262E-2</v>
      </c>
      <c r="P326">
        <v>0.17724209597440657</v>
      </c>
      <c r="Q326">
        <v>6.2819625043853047E-3</v>
      </c>
      <c r="R326">
        <v>-3.9258899617784095E-2</v>
      </c>
      <c r="S326">
        <v>-4.0403427596990969E-2</v>
      </c>
      <c r="T326">
        <v>0.1169067766591125</v>
      </c>
      <c r="U326">
        <v>2.1767303786471119E-2</v>
      </c>
      <c r="V326">
        <v>1.3344747160959829E-2</v>
      </c>
      <c r="W326">
        <v>3.2525006376755007E-4</v>
      </c>
      <c r="X326">
        <v>1.6794030098283539E-2</v>
      </c>
      <c r="Y326">
        <v>2.3071541065116819E-2</v>
      </c>
      <c r="Z326">
        <v>6.1035676025086687E-3</v>
      </c>
      <c r="AA326">
        <v>-4.6525010337143975E-3</v>
      </c>
    </row>
    <row r="327" spans="11:27">
      <c r="K327" s="227">
        <v>45818</v>
      </c>
      <c r="L327">
        <v>-7.8948559550967704E-2</v>
      </c>
      <c r="M327">
        <v>-0.10712570415388602</v>
      </c>
      <c r="N327">
        <v>9.5505635782690557E-2</v>
      </c>
      <c r="O327">
        <v>3.8793090007904138E-2</v>
      </c>
      <c r="P327">
        <v>0.16419252151762123</v>
      </c>
      <c r="Q327">
        <v>-5.6501327790520004E-3</v>
      </c>
      <c r="R327">
        <v>-2.5159281672840129E-2</v>
      </c>
      <c r="S327">
        <v>-6.2281963175567633E-2</v>
      </c>
      <c r="T327">
        <v>7.618302650052608E-2</v>
      </c>
      <c r="U327">
        <v>1.6427704108126377E-2</v>
      </c>
      <c r="V327">
        <v>-3.7503533920144223E-3</v>
      </c>
      <c r="W327">
        <v>3.3763037165608325E-4</v>
      </c>
      <c r="X327">
        <v>1.6467351221010153E-2</v>
      </c>
      <c r="Y327">
        <v>2.1527817233686457E-2</v>
      </c>
      <c r="Z327">
        <v>3.2521309749904345E-3</v>
      </c>
      <c r="AA327">
        <v>-5.3082230066681634E-3</v>
      </c>
    </row>
    <row r="328" spans="11:27">
      <c r="K328" s="227">
        <v>45819</v>
      </c>
      <c r="L328">
        <v>-1.3615483054558519E-2</v>
      </c>
      <c r="M328">
        <v>-8.3392894574694912E-2</v>
      </c>
      <c r="N328">
        <v>0.12087769776091195</v>
      </c>
      <c r="O328">
        <v>7.4909943420843381E-2</v>
      </c>
      <c r="P328">
        <v>0.19691628494126004</v>
      </c>
      <c r="Q328">
        <v>1.9781936726928094E-2</v>
      </c>
      <c r="R328">
        <v>2.1897841334261169E-2</v>
      </c>
      <c r="S328">
        <v>-4.1957399421884561E-4</v>
      </c>
      <c r="T328">
        <v>0.1229570868146985</v>
      </c>
      <c r="U328">
        <v>5.8239439654908569E-2</v>
      </c>
      <c r="V328">
        <v>2.5389177480164043E-2</v>
      </c>
      <c r="W328">
        <v>2.9456177070785706E-4</v>
      </c>
      <c r="X328">
        <v>1.4780181710989153E-2</v>
      </c>
      <c r="Y328">
        <v>1.8921335274795999E-2</v>
      </c>
      <c r="Z328">
        <v>3.9080739830632183E-3</v>
      </c>
      <c r="AA328">
        <v>-3.7845558847783181E-3</v>
      </c>
    </row>
    <row r="329" spans="11:27">
      <c r="K329" s="227">
        <v>45820</v>
      </c>
      <c r="L329">
        <v>-1.2254453550614285E-2</v>
      </c>
      <c r="M329">
        <v>-9.1425802117652513E-2</v>
      </c>
      <c r="N329">
        <v>3.964350074457601E-2</v>
      </c>
      <c r="O329">
        <v>6.5334291573938372E-2</v>
      </c>
      <c r="P329">
        <v>0.19442961955766139</v>
      </c>
      <c r="Q329">
        <v>1.4323299240333062E-2</v>
      </c>
      <c r="R329">
        <v>-6.2913010219718749E-3</v>
      </c>
      <c r="S329">
        <v>-1.9966607186381623E-2</v>
      </c>
      <c r="T329">
        <v>0.11447895157121654</v>
      </c>
      <c r="U329">
        <v>3.0334531316142881E-2</v>
      </c>
      <c r="V329">
        <v>1.6244114471063258E-2</v>
      </c>
      <c r="W329">
        <v>2.9620316802162454E-4</v>
      </c>
      <c r="X329">
        <v>1.5341081668867444E-2</v>
      </c>
      <c r="Y329">
        <v>2.0828934662860493E-2</v>
      </c>
      <c r="Z329">
        <v>7.1726132656303948E-3</v>
      </c>
      <c r="AA329">
        <v>-2.6722008419851821E-3</v>
      </c>
    </row>
    <row r="330" spans="11:27">
      <c r="K330" s="227">
        <v>45825</v>
      </c>
      <c r="L330">
        <v>-3.2195518207386101E-2</v>
      </c>
      <c r="M330">
        <v>-4.2830900270606119E-2</v>
      </c>
      <c r="N330">
        <v>1.8887102043287363E-2</v>
      </c>
      <c r="O330">
        <v>3.9066679794275624E-2</v>
      </c>
      <c r="P330">
        <v>0.1551923330292875</v>
      </c>
      <c r="Q330">
        <v>-2.0710478635803754E-2</v>
      </c>
      <c r="R330">
        <v>-3.4098634559377151E-2</v>
      </c>
      <c r="S330">
        <v>-2.7929439397821519E-2</v>
      </c>
      <c r="T330">
        <v>7.0144135721507322E-2</v>
      </c>
      <c r="U330">
        <v>5.3050414310779663E-2</v>
      </c>
      <c r="V330">
        <v>4.792969631491166E-4</v>
      </c>
      <c r="W330">
        <v>2.7863591061886265E-4</v>
      </c>
      <c r="X330">
        <v>1.5096966540811182E-2</v>
      </c>
      <c r="Y330">
        <v>2.1103799229492355E-2</v>
      </c>
      <c r="Z330">
        <v>6.7237731302748262E-3</v>
      </c>
      <c r="AA330">
        <v>-3.0275529451008034E-3</v>
      </c>
    </row>
    <row r="331" spans="11:27">
      <c r="K331" s="227">
        <v>45826</v>
      </c>
      <c r="L331">
        <v>-2.7676138333906041E-2</v>
      </c>
      <c r="M331">
        <v>4.0826048414130765E-3</v>
      </c>
      <c r="N331">
        <v>4.5334555615795025E-2</v>
      </c>
      <c r="O331">
        <v>7.7106232553572115E-2</v>
      </c>
      <c r="P331">
        <v>7.5504740852150573E-2</v>
      </c>
      <c r="Q331">
        <v>1.6947736259623949E-3</v>
      </c>
      <c r="R331">
        <v>-9.8948388561499803E-3</v>
      </c>
      <c r="S331">
        <v>1.3646801917988095E-2</v>
      </c>
      <c r="T331">
        <v>0.10318958271903586</v>
      </c>
      <c r="U331">
        <v>8.2127479716797847E-2</v>
      </c>
      <c r="V331">
        <v>2.6672028513788509E-2</v>
      </c>
      <c r="W331">
        <v>2.7765766423837513E-4</v>
      </c>
      <c r="X331">
        <v>1.6143483507068002E-2</v>
      </c>
      <c r="Y331">
        <v>1.9633483125986527E-2</v>
      </c>
      <c r="Z331">
        <v>-7.2054075866805059E-3</v>
      </c>
      <c r="AA331">
        <v>-1.0309706575658412E-2</v>
      </c>
    </row>
    <row r="332" spans="11:27">
      <c r="K332" s="227">
        <v>45828</v>
      </c>
      <c r="L332">
        <v>3.6279163283685176E-2</v>
      </c>
      <c r="M332">
        <v>-6.8554048656464164E-3</v>
      </c>
      <c r="N332">
        <v>3.6570372228239001E-2</v>
      </c>
      <c r="O332">
        <v>6.139723324050754E-2</v>
      </c>
      <c r="P332">
        <v>9.0768015170532387E-2</v>
      </c>
      <c r="Q332">
        <v>2.3988751079748981E-2</v>
      </c>
      <c r="R332">
        <v>-1.8635200789225904E-2</v>
      </c>
      <c r="S332">
        <v>2.8490583278970839E-2</v>
      </c>
      <c r="T332">
        <v>9.4543892511282229E-2</v>
      </c>
      <c r="U332">
        <v>8.507038879124712E-2</v>
      </c>
      <c r="V332">
        <v>2.8988912394965188E-2</v>
      </c>
      <c r="W332">
        <v>3.0807736418548138E-4</v>
      </c>
      <c r="X332">
        <v>1.8345531410752632E-2</v>
      </c>
      <c r="Y332">
        <v>2.3768458027738817E-2</v>
      </c>
      <c r="Z332">
        <v>1.2879174910671051E-3</v>
      </c>
      <c r="AA332">
        <v>-6.6787227374152588E-3</v>
      </c>
    </row>
    <row r="333" spans="11:27">
      <c r="K333" s="227">
        <v>45832</v>
      </c>
      <c r="L333">
        <v>-0.10221688387730089</v>
      </c>
      <c r="M333">
        <v>-0.1042818760448866</v>
      </c>
      <c r="N333">
        <v>7.0274915934492865E-3</v>
      </c>
      <c r="O333">
        <v>2.9424580530772885E-3</v>
      </c>
      <c r="P333">
        <v>2.786894727926973E-2</v>
      </c>
      <c r="Q333">
        <v>-5.2318977866464757E-2</v>
      </c>
      <c r="R333">
        <v>-6.9837963503667028E-2</v>
      </c>
      <c r="S333">
        <v>-7.1715694511729974E-3</v>
      </c>
      <c r="T333">
        <v>1.5200380521943807E-2</v>
      </c>
      <c r="U333">
        <v>-4.3801309615547353E-2</v>
      </c>
      <c r="V333">
        <v>-2.0577426210599065E-2</v>
      </c>
      <c r="W333">
        <v>3.1047665469681153E-4</v>
      </c>
      <c r="X333">
        <v>1.600417945270383E-2</v>
      </c>
      <c r="Y333">
        <v>2.0432091870164842E-2</v>
      </c>
      <c r="Z333">
        <v>8.6173452779164856E-4</v>
      </c>
      <c r="AA333">
        <v>-5.766425273950819E-3</v>
      </c>
    </row>
    <row r="334" spans="11:27">
      <c r="K334" s="227">
        <v>45833</v>
      </c>
      <c r="L334">
        <v>-4.6344614951020061E-2</v>
      </c>
      <c r="M334">
        <v>-9.1279773119614674E-2</v>
      </c>
      <c r="N334">
        <v>2.1455082982422602E-2</v>
      </c>
      <c r="O334">
        <v>3.5083913425664456E-2</v>
      </c>
      <c r="P334">
        <v>1.5170346173322172E-2</v>
      </c>
      <c r="Q334">
        <v>-4.1955813320516656E-2</v>
      </c>
      <c r="R334">
        <v>-6.986801102830989E-2</v>
      </c>
      <c r="S334">
        <v>8.1648103532485986E-3</v>
      </c>
      <c r="T334">
        <v>-3.0908263155293297E-2</v>
      </c>
      <c r="U334">
        <v>-2.9188238766206971E-2</v>
      </c>
      <c r="V334">
        <v>-8.485426590120599E-3</v>
      </c>
      <c r="W334">
        <v>3.450035956703276E-4</v>
      </c>
      <c r="X334">
        <v>1.7562385025190679E-2</v>
      </c>
      <c r="Y334">
        <v>2.2889426741760394E-2</v>
      </c>
      <c r="Z334">
        <v>-1.4842144583828557E-3</v>
      </c>
      <c r="AA334">
        <v>-1.0668959342692739E-2</v>
      </c>
    </row>
    <row r="335" spans="11:27">
      <c r="K335" s="227">
        <v>45834</v>
      </c>
      <c r="L335">
        <v>-4.8415355494772841E-2</v>
      </c>
      <c r="M335">
        <v>-0.10599373486823351</v>
      </c>
      <c r="N335">
        <v>1.6908409669082469E-2</v>
      </c>
      <c r="O335">
        <v>-1.1785519206942333E-2</v>
      </c>
      <c r="P335">
        <v>1.5273550819338269E-2</v>
      </c>
      <c r="Q335">
        <v>-5.1708965048213297E-2</v>
      </c>
      <c r="R335">
        <v>-8.751915719987205E-2</v>
      </c>
      <c r="S335">
        <v>2.84561391000984E-2</v>
      </c>
      <c r="T335">
        <v>-5.683057023974139E-2</v>
      </c>
      <c r="U335">
        <v>6.9655870925149771E-4</v>
      </c>
      <c r="V335">
        <v>-2.5212030502913169E-2</v>
      </c>
      <c r="W335">
        <v>3.5607948833072913E-4</v>
      </c>
      <c r="X335">
        <v>1.8368233247285187E-2</v>
      </c>
      <c r="Y335">
        <v>2.4114689472454657E-2</v>
      </c>
      <c r="Z335">
        <v>-2.7550879114775976E-3</v>
      </c>
      <c r="AA335">
        <v>-1.1558974770801485E-2</v>
      </c>
    </row>
    <row r="336" spans="11:27">
      <c r="K336" s="227">
        <v>45835</v>
      </c>
      <c r="L336">
        <v>-2.0567720687257218E-2</v>
      </c>
      <c r="M336">
        <v>-9.9446196015438484E-2</v>
      </c>
      <c r="N336">
        <v>2.0623541588948524E-2</v>
      </c>
      <c r="O336">
        <v>7.6012561790928393E-3</v>
      </c>
      <c r="P336">
        <v>3.5849501128360304E-3</v>
      </c>
      <c r="Q336">
        <v>-4.0415058692494267E-2</v>
      </c>
      <c r="R336">
        <v>-9.4474382367534387E-2</v>
      </c>
      <c r="S336">
        <v>2.6609295277780588E-2</v>
      </c>
      <c r="T336">
        <v>-6.5735134107096665E-2</v>
      </c>
      <c r="U336">
        <v>-1.0812629379362289E-2</v>
      </c>
      <c r="V336">
        <v>-3.0911730477744277E-2</v>
      </c>
      <c r="W336">
        <v>3.0963348437640782E-4</v>
      </c>
      <c r="X336">
        <v>1.5641665656045359E-2</v>
      </c>
      <c r="Y336">
        <v>1.8707148495363649E-2</v>
      </c>
      <c r="Z336">
        <v>-8.2187340349307563E-3</v>
      </c>
      <c r="AA336">
        <v>-1.271624037949648E-2</v>
      </c>
    </row>
    <row r="337" spans="11:27">
      <c r="K337" s="227">
        <v>45839</v>
      </c>
      <c r="L337">
        <v>-2.5671585637609084E-2</v>
      </c>
      <c r="M337">
        <v>-6.306879910527409E-2</v>
      </c>
      <c r="N337">
        <v>1.4801259597184702E-3</v>
      </c>
      <c r="O337">
        <v>1.3953535945288295E-2</v>
      </c>
      <c r="P337">
        <v>6.9177742553437147E-3</v>
      </c>
      <c r="Q337">
        <v>3.6520453720974202E-3</v>
      </c>
      <c r="R337">
        <v>-9.3259908551927923E-2</v>
      </c>
      <c r="S337">
        <v>6.7840074207121709E-2</v>
      </c>
      <c r="T337">
        <v>-7.2973511882276326E-2</v>
      </c>
      <c r="U337">
        <v>-2.1048033395163764E-2</v>
      </c>
      <c r="V337">
        <v>-3.4190282468555114E-2</v>
      </c>
      <c r="W337">
        <v>2.7954610256036817E-4</v>
      </c>
      <c r="X337">
        <v>1.5120805207467109E-2</v>
      </c>
      <c r="Y337">
        <v>1.937075463239487E-2</v>
      </c>
      <c r="Z337">
        <v>-7.8003319580594978E-3</v>
      </c>
      <c r="AA337">
        <v>-1.349562056276829E-2</v>
      </c>
    </row>
    <row r="338" spans="11:27">
      <c r="K338" s="227">
        <v>45840</v>
      </c>
      <c r="L338">
        <v>6.9594292414709477E-2</v>
      </c>
      <c r="M338">
        <v>-4.5150619410750291E-2</v>
      </c>
      <c r="N338">
        <v>4.0287923589646168E-2</v>
      </c>
      <c r="O338">
        <v>4.0575557123840908E-2</v>
      </c>
      <c r="P338">
        <v>3.2329344395964722E-2</v>
      </c>
      <c r="Q338">
        <v>3.8037480705315672E-2</v>
      </c>
      <c r="R338">
        <v>-6.2590259446301838E-2</v>
      </c>
      <c r="S338">
        <v>3.6894720599071097E-2</v>
      </c>
      <c r="T338">
        <v>-4.3037093533925513E-2</v>
      </c>
      <c r="U338">
        <v>7.4502114003613326E-3</v>
      </c>
      <c r="V338">
        <v>1.5118650037364949E-3</v>
      </c>
      <c r="W338">
        <v>1.0193075667257438E-4</v>
      </c>
      <c r="X338">
        <v>5.8339099798635653E-3</v>
      </c>
      <c r="Y338">
        <v>2.3691887234757588E-3</v>
      </c>
      <c r="Z338">
        <v>-2.5043615386931437E-2</v>
      </c>
      <c r="AA338">
        <v>-1.481658925537894E-2</v>
      </c>
    </row>
    <row r="339" spans="11:27">
      <c r="K339" s="227">
        <v>45841</v>
      </c>
      <c r="L339">
        <v>6.886386672619714E-2</v>
      </c>
      <c r="M339">
        <v>-2.7545933594519421E-2</v>
      </c>
      <c r="N339">
        <v>4.8252821838815518E-2</v>
      </c>
      <c r="O339">
        <v>5.1149596204628708E-2</v>
      </c>
      <c r="P339">
        <v>4.1360337496628964E-2</v>
      </c>
      <c r="Q339">
        <v>3.2535473560445696E-3</v>
      </c>
      <c r="R339">
        <v>-7.0227627702692003E-2</v>
      </c>
      <c r="S339">
        <v>4.5111458370279668E-2</v>
      </c>
      <c r="T339">
        <v>-4.594626735988408E-2</v>
      </c>
      <c r="U339">
        <v>1.9944382805107616E-3</v>
      </c>
      <c r="V339">
        <v>1.0296304570421449E-2</v>
      </c>
      <c r="W339">
        <v>-4.849298380772113E-5</v>
      </c>
      <c r="X339">
        <v>-2.7247591113346448E-3</v>
      </c>
      <c r="Y339">
        <v>-1.010078659409395E-2</v>
      </c>
      <c r="Z339">
        <v>-3.1616793831123854E-2</v>
      </c>
      <c r="AA339">
        <v>-1.4641169409848092E-2</v>
      </c>
    </row>
    <row r="340" spans="11:27">
      <c r="K340" s="227">
        <v>45846</v>
      </c>
      <c r="L340">
        <v>0.10756868878413982</v>
      </c>
      <c r="M340">
        <v>-1.9558825031629392E-3</v>
      </c>
      <c r="N340">
        <v>6.8177858129075175E-2</v>
      </c>
      <c r="O340">
        <v>6.4760940627187888E-2</v>
      </c>
      <c r="P340">
        <v>7.0760986222640418E-2</v>
      </c>
      <c r="Q340">
        <v>6.9053700491523897E-3</v>
      </c>
      <c r="R340">
        <v>-4.0035148504132846E-2</v>
      </c>
      <c r="S340">
        <v>4.1956488181818886E-2</v>
      </c>
      <c r="T340">
        <v>-2.5298272507511405E-2</v>
      </c>
      <c r="U340">
        <v>3.5463364996210327E-2</v>
      </c>
      <c r="V340">
        <v>2.3154861987212432E-2</v>
      </c>
      <c r="W340">
        <v>-5.2706654992813764E-5</v>
      </c>
      <c r="X340">
        <v>-1.5403151944503504E-3</v>
      </c>
      <c r="Y340">
        <v>-7.1483999408912006E-3</v>
      </c>
      <c r="Z340">
        <v>-2.6848147132639808E-2</v>
      </c>
      <c r="AA340">
        <v>-1.2539759163107587E-2</v>
      </c>
    </row>
    <row r="341" spans="11:27">
      <c r="K341" s="227">
        <v>45847</v>
      </c>
      <c r="L341">
        <v>9.112347071002945E-2</v>
      </c>
      <c r="M341">
        <v>-2.532162943866547E-2</v>
      </c>
      <c r="N341">
        <v>4.1473879325717333E-2</v>
      </c>
      <c r="O341">
        <v>5.0622616460879441E-2</v>
      </c>
      <c r="P341">
        <v>5.4180813933595341E-2</v>
      </c>
      <c r="Q341">
        <v>2.8738015425675799E-2</v>
      </c>
      <c r="R341">
        <v>-3.6556167856329792E-2</v>
      </c>
      <c r="S341">
        <v>2.8816515177192893E-2</v>
      </c>
      <c r="T341">
        <v>4.0812520190762286E-2</v>
      </c>
      <c r="U341">
        <v>4.0257124789407843E-2</v>
      </c>
      <c r="V341">
        <v>8.8489029729852779E-3</v>
      </c>
      <c r="W341">
        <v>-6.4448643868184901E-5</v>
      </c>
      <c r="X341">
        <v>-2.3701209064737653E-3</v>
      </c>
      <c r="Y341">
        <v>-7.5322304002521535E-3</v>
      </c>
      <c r="Z341">
        <v>-2.2373167142714208E-2</v>
      </c>
      <c r="AA341">
        <v>-1.0214114042965988E-2</v>
      </c>
    </row>
    <row r="342" spans="11:27">
      <c r="K342" s="227">
        <v>45848</v>
      </c>
      <c r="L342">
        <v>0.11344692965729973</v>
      </c>
      <c r="M342">
        <v>1.1315059223554006E-2</v>
      </c>
      <c r="N342">
        <v>4.5644767643346573E-2</v>
      </c>
      <c r="O342">
        <v>6.9335745580022576E-2</v>
      </c>
      <c r="P342">
        <v>7.7325182417308944E-2</v>
      </c>
      <c r="Q342">
        <v>7.0377379814248422E-2</v>
      </c>
      <c r="R342">
        <v>3.6051275626481437E-2</v>
      </c>
      <c r="S342">
        <v>6.0095974756740035E-2</v>
      </c>
      <c r="T342">
        <v>1.9845066417240681E-2</v>
      </c>
      <c r="U342">
        <v>3.8224986740304993E-2</v>
      </c>
      <c r="V342">
        <v>2.3463155292261544E-2</v>
      </c>
      <c r="W342">
        <v>-9.3781939236184123E-5</v>
      </c>
      <c r="X342">
        <v>-3.8427915733841435E-3</v>
      </c>
      <c r="Y342">
        <v>-9.1929464446845049E-3</v>
      </c>
      <c r="Z342">
        <v>-2.2141783237769143E-2</v>
      </c>
      <c r="AA342">
        <v>-9.2763038526921752E-3</v>
      </c>
    </row>
    <row r="343" spans="11:27">
      <c r="K343" s="227">
        <v>45849</v>
      </c>
      <c r="L343">
        <v>7.1446399391026802E-2</v>
      </c>
      <c r="M343">
        <v>3.5219589634710037E-2</v>
      </c>
      <c r="N343">
        <v>3.9227567298706911E-2</v>
      </c>
      <c r="O343">
        <v>6.4986730512685706E-2</v>
      </c>
      <c r="P343">
        <v>6.6627641397446744E-2</v>
      </c>
      <c r="Q343">
        <v>7.5570740592467281E-2</v>
      </c>
      <c r="R343">
        <v>3.7835908904300962E-2</v>
      </c>
      <c r="S343">
        <v>6.1563939561112536E-2</v>
      </c>
      <c r="T343">
        <v>-3.7287580308545112E-3</v>
      </c>
      <c r="U343">
        <v>2.9278117266251451E-2</v>
      </c>
      <c r="V343">
        <v>2.2943921073717493E-2</v>
      </c>
      <c r="W343">
        <v>-1.1729208478832995E-4</v>
      </c>
      <c r="X343">
        <v>-3.6682905185345385E-3</v>
      </c>
      <c r="Y343">
        <v>-7.1425560552348432E-3</v>
      </c>
      <c r="Z343">
        <v>-1.8263494672939661E-2</v>
      </c>
      <c r="AA343">
        <v>-8.7328973693826823E-3</v>
      </c>
    </row>
    <row r="344" spans="11:27">
      <c r="K344" s="227">
        <v>45853</v>
      </c>
      <c r="L344">
        <v>0.15972969655943037</v>
      </c>
      <c r="M344">
        <v>5.3935913363999145E-2</v>
      </c>
      <c r="N344">
        <v>7.0268462554824329E-2</v>
      </c>
      <c r="O344">
        <v>9.5935752088321544E-2</v>
      </c>
      <c r="P344">
        <v>8.4289779468591328E-2</v>
      </c>
      <c r="Q344">
        <v>0.11428874764632858</v>
      </c>
      <c r="R344">
        <v>3.805767059886752E-2</v>
      </c>
      <c r="S344">
        <v>9.2066851675191269E-2</v>
      </c>
      <c r="T344">
        <v>3.6511660971061594E-2</v>
      </c>
      <c r="U344">
        <v>6.8003006859256476E-2</v>
      </c>
      <c r="V344">
        <v>4.9626150404062083E-2</v>
      </c>
      <c r="W344">
        <v>-1.1593530817700951E-5</v>
      </c>
      <c r="X344">
        <v>5.2758291494551931E-3</v>
      </c>
      <c r="Y344">
        <v>1.0196117179268972E-2</v>
      </c>
      <c r="Z344">
        <v>4.8345788046700068E-3</v>
      </c>
      <c r="AA344">
        <v>-3.5709136505050988E-3</v>
      </c>
    </row>
    <row r="345" spans="11:27">
      <c r="K345" s="227">
        <v>45854</v>
      </c>
      <c r="L345">
        <v>0.16366274063786634</v>
      </c>
      <c r="M345">
        <v>1.6382720233687011E-2</v>
      </c>
      <c r="N345">
        <v>5.1639295422654885E-2</v>
      </c>
      <c r="O345">
        <v>5.3524467805629736E-2</v>
      </c>
      <c r="P345">
        <v>5.1941737072514406E-2</v>
      </c>
      <c r="Q345">
        <v>8.6528143616633871E-2</v>
      </c>
      <c r="R345">
        <v>2.8097065867248104E-2</v>
      </c>
      <c r="S345">
        <v>9.6937896286440478E-2</v>
      </c>
      <c r="T345">
        <v>1.1490403704843749E-2</v>
      </c>
      <c r="U345">
        <v>3.6901986746648623E-2</v>
      </c>
      <c r="V345">
        <v>2.2642820434844151E-2</v>
      </c>
      <c r="W345">
        <v>-2.1659912375399407E-5</v>
      </c>
      <c r="X345">
        <v>4.250889351185824E-4</v>
      </c>
      <c r="Y345">
        <v>-2.0964934144750741E-3</v>
      </c>
      <c r="Z345">
        <v>-1.5071154330853577E-2</v>
      </c>
      <c r="AA345">
        <v>-8.2652113034180907E-3</v>
      </c>
    </row>
    <row r="346" spans="11:27">
      <c r="K346" s="227">
        <v>45855</v>
      </c>
      <c r="L346">
        <v>0.1544958322352501</v>
      </c>
      <c r="M346">
        <v>2.0534065634269162E-2</v>
      </c>
      <c r="N346">
        <v>6.0516848669256551E-2</v>
      </c>
      <c r="O346">
        <v>5.9742178908734497E-2</v>
      </c>
      <c r="P346">
        <v>3.8621020484312076E-2</v>
      </c>
      <c r="Q346">
        <v>7.7111941892053185E-2</v>
      </c>
      <c r="R346">
        <v>6.2996133501389523E-2</v>
      </c>
      <c r="S346">
        <v>0.1087519892556619</v>
      </c>
      <c r="T346">
        <v>5.2606613661254603E-2</v>
      </c>
      <c r="U346">
        <v>4.0599195245281709E-2</v>
      </c>
      <c r="V346">
        <v>2.5154672518733528E-2</v>
      </c>
      <c r="W346">
        <v>-4.5159721407875026E-5</v>
      </c>
      <c r="X346">
        <v>6.0921690307066707E-6</v>
      </c>
      <c r="Y346">
        <v>-6.52512026664486E-4</v>
      </c>
      <c r="Z346">
        <v>-8.9950721802934484E-3</v>
      </c>
      <c r="AA346">
        <v>-5.348914012828397E-3</v>
      </c>
    </row>
    <row r="347" spans="11:27">
      <c r="K347" s="227">
        <v>45856</v>
      </c>
      <c r="L347">
        <v>0.19363494667171066</v>
      </c>
      <c r="M347">
        <v>4.2845339814375306E-2</v>
      </c>
      <c r="N347">
        <v>5.2281323381469513E-2</v>
      </c>
      <c r="O347">
        <v>5.2918965010447391E-2</v>
      </c>
      <c r="P347">
        <v>6.0845958747023844E-2</v>
      </c>
      <c r="Q347">
        <v>0.10290548596490569</v>
      </c>
      <c r="R347">
        <v>8.995165319652651E-2</v>
      </c>
      <c r="S347">
        <v>0.12594596666834781</v>
      </c>
      <c r="T347">
        <v>7.006944278600577E-2</v>
      </c>
      <c r="U347">
        <v>4.0600846015171381E-2</v>
      </c>
      <c r="V347">
        <v>3.8308309529764092E-2</v>
      </c>
      <c r="W347">
        <v>-7.3735774766151255E-6</v>
      </c>
      <c r="X347">
        <v>9.0555700616072176E-4</v>
      </c>
      <c r="Y347">
        <v>-6.5312468716053479E-4</v>
      </c>
      <c r="Z347">
        <v>-1.3014190888919598E-2</v>
      </c>
      <c r="AA347">
        <v>-7.3641313417924532E-3</v>
      </c>
    </row>
    <row r="348" spans="11:27">
      <c r="K348" s="227">
        <v>45860</v>
      </c>
      <c r="L348">
        <v>0.15696933840182448</v>
      </c>
      <c r="M348">
        <v>8.0603266682237416E-3</v>
      </c>
      <c r="N348">
        <v>3.7986860381731158E-2</v>
      </c>
      <c r="O348">
        <v>6.0175299019454157E-3</v>
      </c>
      <c r="P348">
        <v>2.1269810840100857E-2</v>
      </c>
      <c r="Q348">
        <v>6.4298267969534542E-2</v>
      </c>
      <c r="R348">
        <v>7.711785529883472E-2</v>
      </c>
      <c r="S348">
        <v>9.5083325505569888E-2</v>
      </c>
      <c r="T348">
        <v>5.2388053036783261E-2</v>
      </c>
      <c r="U348">
        <v>1.3382023040084227E-2</v>
      </c>
      <c r="V348">
        <v>1.2397308538519874E-2</v>
      </c>
      <c r="W348">
        <v>6.9334949603702425E-6</v>
      </c>
      <c r="X348">
        <v>5.4527146452423934E-4</v>
      </c>
      <c r="Y348">
        <v>-2.6238333612982508E-3</v>
      </c>
      <c r="Z348">
        <v>-1.553040868318808E-2</v>
      </c>
      <c r="AA348">
        <v>-6.6281924982483174E-3</v>
      </c>
    </row>
    <row r="349" spans="11:27">
      <c r="K349" s="227">
        <v>45861</v>
      </c>
      <c r="L349">
        <v>3.4832090300694216E-2</v>
      </c>
      <c r="M349">
        <v>1.0159227119976614E-2</v>
      </c>
      <c r="N349">
        <v>4.8011737661236675E-2</v>
      </c>
      <c r="O349">
        <v>1.4292697919552608E-2</v>
      </c>
      <c r="P349">
        <v>-2.2656936034825957E-2</v>
      </c>
      <c r="Q349">
        <v>7.8707419524995017E-3</v>
      </c>
      <c r="R349">
        <v>3.6418856759503369E-2</v>
      </c>
      <c r="S349">
        <v>4.5343329866183869E-2</v>
      </c>
      <c r="T349">
        <v>4.856006465248261E-2</v>
      </c>
      <c r="U349">
        <v>5.9577502623865894E-3</v>
      </c>
      <c r="V349">
        <v>9.0324206729819716E-3</v>
      </c>
      <c r="W349">
        <v>-2.0008698191653932E-5</v>
      </c>
      <c r="X349">
        <v>1.6277001921820417E-3</v>
      </c>
      <c r="Y349">
        <v>3.5857540333253633E-3</v>
      </c>
      <c r="Z349">
        <v>-1.0768601132624316E-3</v>
      </c>
      <c r="AA349">
        <v>-3.4986567287180418E-3</v>
      </c>
    </row>
    <row r="350" spans="11:27">
      <c r="K350" s="227">
        <v>45862</v>
      </c>
      <c r="L350">
        <v>9.5280172929669935E-2</v>
      </c>
      <c r="M350">
        <v>3.7193153678824344E-2</v>
      </c>
      <c r="N350">
        <v>4.5601126032582484E-2</v>
      </c>
      <c r="O350">
        <v>3.4291619308815899E-2</v>
      </c>
      <c r="P350">
        <v>-2.0538141396967267E-2</v>
      </c>
      <c r="Q350">
        <v>1.8889834187968656E-2</v>
      </c>
      <c r="R350">
        <v>2.7473547831816401E-2</v>
      </c>
      <c r="S350">
        <v>3.157218041455704E-2</v>
      </c>
      <c r="T350">
        <v>5.8472507052711648E-2</v>
      </c>
      <c r="U350">
        <v>1.4379808686297561E-2</v>
      </c>
      <c r="V350">
        <v>1.6910296540746644E-2</v>
      </c>
      <c r="W350">
        <v>-9.897059278643233E-6</v>
      </c>
      <c r="X350">
        <v>1.3258148109144604E-3</v>
      </c>
      <c r="Y350">
        <v>3.0520440013933323E-3</v>
      </c>
      <c r="Z350">
        <v>6.5729887340275383E-4</v>
      </c>
      <c r="AA350">
        <v>-2.0771488541740948E-3</v>
      </c>
    </row>
    <row r="351" spans="11:27">
      <c r="K351" s="227">
        <v>45863</v>
      </c>
      <c r="L351">
        <v>9.0271871688720515E-2</v>
      </c>
      <c r="M351">
        <v>2.8958858840339753E-2</v>
      </c>
      <c r="N351">
        <v>3.8946932646146792E-2</v>
      </c>
      <c r="O351">
        <v>2.860927542544571E-2</v>
      </c>
      <c r="P351">
        <v>1.8708032332795197E-3</v>
      </c>
      <c r="Q351">
        <v>7.5855638665427629E-3</v>
      </c>
      <c r="R351">
        <v>3.5717950244533912E-2</v>
      </c>
      <c r="S351">
        <v>3.4939663019324198E-2</v>
      </c>
      <c r="T351">
        <v>0.11170278743901504</v>
      </c>
      <c r="U351">
        <v>1.2090449536062024E-2</v>
      </c>
      <c r="V351">
        <v>1.3241990660998664E-2</v>
      </c>
      <c r="W351">
        <v>-2.2508100148298819E-5</v>
      </c>
      <c r="X351">
        <v>3.0546026594415046E-4</v>
      </c>
      <c r="Y351">
        <v>1.724455470091186E-3</v>
      </c>
      <c r="Z351">
        <v>1.5282182179070689E-3</v>
      </c>
      <c r="AA351">
        <v>-9.8031653651276668E-4</v>
      </c>
    </row>
    <row r="352" spans="11:27">
      <c r="K352" s="227">
        <v>45867</v>
      </c>
      <c r="L352">
        <v>0.113079765644007</v>
      </c>
      <c r="M352">
        <v>6.3594731787274025E-2</v>
      </c>
      <c r="N352">
        <v>4.7111398369421464E-2</v>
      </c>
      <c r="O352">
        <v>3.0696796803533252E-2</v>
      </c>
      <c r="P352">
        <v>8.7856167927465121E-3</v>
      </c>
      <c r="Q352">
        <v>2.0238562411178072E-2</v>
      </c>
      <c r="R352">
        <v>6.7620861727885478E-2</v>
      </c>
      <c r="S352">
        <v>8.3984376787855988E-3</v>
      </c>
      <c r="T352">
        <v>0.13347405118778696</v>
      </c>
      <c r="U352">
        <v>2.4414994698511876E-2</v>
      </c>
      <c r="V352">
        <v>3.3501033160733315E-2</v>
      </c>
      <c r="W352">
        <v>-1.8304230397239467E-5</v>
      </c>
      <c r="X352">
        <v>1.0255588987535642E-3</v>
      </c>
      <c r="Y352">
        <v>3.0526768162449989E-3</v>
      </c>
      <c r="Z352">
        <v>2.8366828573693635E-3</v>
      </c>
      <c r="AA352">
        <v>-6.5061533568183032E-4</v>
      </c>
    </row>
    <row r="353" spans="11:27">
      <c r="K353" s="227">
        <v>45868</v>
      </c>
      <c r="L353">
        <v>8.3173863170191917E-2</v>
      </c>
      <c r="M353">
        <v>7.3878438148861955E-2</v>
      </c>
      <c r="N353">
        <v>3.1473436541489597E-2</v>
      </c>
      <c r="O353">
        <v>2.3481372171330769E-2</v>
      </c>
      <c r="P353">
        <v>7.2515003386078112E-3</v>
      </c>
      <c r="Q353">
        <v>3.8552194170088393E-2</v>
      </c>
      <c r="R353">
        <v>-1.8541599435050439E-2</v>
      </c>
      <c r="S353">
        <v>1.2044214903332441E-2</v>
      </c>
      <c r="T353">
        <v>0.14308482983967405</v>
      </c>
      <c r="U353">
        <v>4.1167832519338247E-2</v>
      </c>
      <c r="V353">
        <v>3.5101824497361586E-2</v>
      </c>
      <c r="W353">
        <v>7.7753873441241157E-6</v>
      </c>
      <c r="X353">
        <v>3.6218124998615249E-3</v>
      </c>
      <c r="Y353">
        <v>8.1453713596444845E-3</v>
      </c>
      <c r="Z353">
        <v>7.9067975587214408E-3</v>
      </c>
      <c r="AA353">
        <v>7.200412265716742E-5</v>
      </c>
    </row>
    <row r="354" spans="11:27">
      <c r="K354" s="227">
        <v>45869</v>
      </c>
      <c r="L354">
        <v>0.11575337644563842</v>
      </c>
      <c r="M354">
        <v>4.8629340637781994E-2</v>
      </c>
      <c r="N354">
        <v>3.8807505109814566E-2</v>
      </c>
      <c r="O354">
        <v>2.2786094659812003E-2</v>
      </c>
      <c r="P354">
        <v>2.5011105093121912E-2</v>
      </c>
      <c r="Q354">
        <v>5.3186544162062276E-2</v>
      </c>
      <c r="R354">
        <v>6.6534328502638046E-2</v>
      </c>
      <c r="S354">
        <v>2.3236068371357312E-2</v>
      </c>
      <c r="T354">
        <v>0.16376860746699992</v>
      </c>
      <c r="U354">
        <v>5.9285053013331694E-2</v>
      </c>
      <c r="V354">
        <v>4.546704199017064E-2</v>
      </c>
      <c r="W354">
        <v>1.6195730536139018E-5</v>
      </c>
      <c r="X354">
        <v>3.5007268701336631E-3</v>
      </c>
      <c r="Y354">
        <v>7.4711179857309623E-3</v>
      </c>
      <c r="Z354">
        <v>6.1375069756776429E-3</v>
      </c>
      <c r="AA354">
        <v>-9.1587436999840421E-4</v>
      </c>
    </row>
    <row r="355" spans="11:27">
      <c r="K355" s="227">
        <v>45870</v>
      </c>
      <c r="L355">
        <v>1.2584792678750779E-2</v>
      </c>
      <c r="M355">
        <v>5.7895554811327778E-2</v>
      </c>
      <c r="N355">
        <v>2.8961674444505037E-2</v>
      </c>
      <c r="O355">
        <v>1.2108546275638047E-3</v>
      </c>
      <c r="P355">
        <v>1.4991922080025014E-2</v>
      </c>
      <c r="Q355">
        <v>3.8569456888541763E-2</v>
      </c>
      <c r="R355">
        <v>4.0093085239799785E-2</v>
      </c>
      <c r="S355">
        <v>9.2226379407303077E-2</v>
      </c>
      <c r="T355">
        <v>0.14617189666715988</v>
      </c>
      <c r="U355">
        <v>6.9698369158734452E-2</v>
      </c>
      <c r="V355">
        <v>3.1894034011914082E-2</v>
      </c>
      <c r="W355">
        <v>9.4554919937925065E-6</v>
      </c>
      <c r="X355">
        <v>3.3760697704515704E-3</v>
      </c>
      <c r="Y355">
        <v>7.8687706583907158E-3</v>
      </c>
      <c r="Z355">
        <v>7.9034207445377591E-3</v>
      </c>
      <c r="AA355">
        <v>-1.2629289240895266E-4</v>
      </c>
    </row>
    <row r="356" spans="11:27">
      <c r="K356" s="227">
        <v>45874</v>
      </c>
      <c r="L356">
        <v>-5.4894876275769736E-2</v>
      </c>
      <c r="M356">
        <v>5.6105506607558399E-2</v>
      </c>
      <c r="N356">
        <v>3.4365908881663132E-2</v>
      </c>
      <c r="O356">
        <v>6.7343834969931108E-3</v>
      </c>
      <c r="P356">
        <v>8.4441297694151461E-3</v>
      </c>
      <c r="Q356">
        <v>0.108131395738865</v>
      </c>
      <c r="R356">
        <v>8.6000875395247894E-2</v>
      </c>
      <c r="S356">
        <v>9.2109524989755914E-2</v>
      </c>
      <c r="T356">
        <v>0.1717632409840508</v>
      </c>
      <c r="U356">
        <v>7.4410315380113612E-2</v>
      </c>
      <c r="V356">
        <v>4.0304463208754179E-2</v>
      </c>
      <c r="W356">
        <v>9.4617250916947703E-6</v>
      </c>
      <c r="X356">
        <v>3.3215386063423064E-3</v>
      </c>
      <c r="Y356">
        <v>6.9359634597707066E-3</v>
      </c>
      <c r="Z356">
        <v>5.0337809478971556E-3</v>
      </c>
      <c r="AA356">
        <v>-1.3718558771795277E-3</v>
      </c>
    </row>
    <row r="357" spans="11:27">
      <c r="K357" s="227">
        <v>45875</v>
      </c>
      <c r="L357">
        <v>-6.980831563261293E-2</v>
      </c>
      <c r="M357">
        <v>5.8253245482894324E-2</v>
      </c>
      <c r="N357">
        <v>3.3124164758614572E-2</v>
      </c>
      <c r="O357">
        <v>-3.6122427861806214E-3</v>
      </c>
      <c r="P357">
        <v>-1.0170641392035459E-2</v>
      </c>
      <c r="Q357">
        <v>8.5709713436304749E-2</v>
      </c>
      <c r="R357">
        <v>4.8555977009826466E-2</v>
      </c>
      <c r="S357">
        <v>0.11090906218780708</v>
      </c>
      <c r="T357">
        <v>0.12867844300071993</v>
      </c>
      <c r="U357">
        <v>5.8853828437536997E-2</v>
      </c>
      <c r="V357">
        <v>4.1075672264253169E-2</v>
      </c>
      <c r="W357">
        <v>4.1559150959435659E-5</v>
      </c>
      <c r="X357">
        <v>5.5203863216284456E-3</v>
      </c>
      <c r="Y357">
        <v>1.1278595077217081E-2</v>
      </c>
      <c r="Z357">
        <v>1.0577647579970663E-2</v>
      </c>
      <c r="AA357">
        <v>-2.5586149681260968E-4</v>
      </c>
    </row>
    <row r="358" spans="11:27">
      <c r="K358" s="227">
        <v>45876</v>
      </c>
      <c r="L358">
        <v>-5.0586607213173221E-2</v>
      </c>
      <c r="M358">
        <v>8.1490764055697204E-2</v>
      </c>
      <c r="N358">
        <v>7.2430840520148698E-2</v>
      </c>
      <c r="O358">
        <v>3.890208276957767E-2</v>
      </c>
      <c r="P358">
        <v>1.2324587862758732E-2</v>
      </c>
      <c r="Q358">
        <v>3.4078215363984275E-2</v>
      </c>
      <c r="R358">
        <v>7.247480328931985E-2</v>
      </c>
      <c r="S358">
        <v>0.12720039281179621</v>
      </c>
      <c r="T358">
        <v>9.9510777062981032E-2</v>
      </c>
      <c r="U358">
        <v>5.9753780837552499E-2</v>
      </c>
      <c r="V358">
        <v>6.8882364144479388E-2</v>
      </c>
      <c r="W358">
        <v>1.0175759402223787E-4</v>
      </c>
      <c r="X358">
        <v>1.0504220475317079E-2</v>
      </c>
      <c r="Y358">
        <v>1.7799356504335222E-2</v>
      </c>
      <c r="Z358">
        <v>1.3304501745763092E-2</v>
      </c>
      <c r="AA358">
        <v>-2.547501245952447E-4</v>
      </c>
    </row>
    <row r="359" spans="11:27">
      <c r="K359" s="227">
        <v>45877</v>
      </c>
      <c r="L359">
        <v>-8.9950670705346472E-2</v>
      </c>
      <c r="M359">
        <v>2.9427728739936911E-2</v>
      </c>
      <c r="N359">
        <v>0.11440384554620764</v>
      </c>
      <c r="O359">
        <v>2.0042935018434169E-2</v>
      </c>
      <c r="P359">
        <v>-9.71960438836624E-3</v>
      </c>
      <c r="Q359">
        <v>-7.9697283643079611E-5</v>
      </c>
      <c r="R359">
        <v>3.8150742533832958E-2</v>
      </c>
      <c r="S359">
        <v>9.0083626219035456E-2</v>
      </c>
      <c r="T359">
        <v>9.4906822667314178E-2</v>
      </c>
      <c r="U359">
        <v>8.2697797501108894E-2</v>
      </c>
      <c r="V359">
        <v>5.1183839556927332E-2</v>
      </c>
      <c r="W359">
        <v>9.4317482909227185E-5</v>
      </c>
      <c r="X359">
        <v>1.3051819649122403E-2</v>
      </c>
      <c r="Y359">
        <v>2.317044114787143E-2</v>
      </c>
      <c r="Z359">
        <v>1.9257406142920153E-2</v>
      </c>
      <c r="AA359">
        <v>2.6825064978300587E-4</v>
      </c>
    </row>
    <row r="360" spans="11:27">
      <c r="K360" s="227">
        <v>45881</v>
      </c>
      <c r="L360">
        <v>-8.9050737114073755E-2</v>
      </c>
      <c r="M360">
        <v>-3.5716569531307439E-2</v>
      </c>
      <c r="N360">
        <v>7.7586356084732855E-2</v>
      </c>
      <c r="O360">
        <v>-4.5712444546170536E-3</v>
      </c>
      <c r="P360">
        <v>-4.3872312762179809E-2</v>
      </c>
      <c r="Q360">
        <v>-6.4164076184277538E-2</v>
      </c>
      <c r="R360">
        <v>-8.900503006746642E-3</v>
      </c>
      <c r="S360">
        <v>5.2403419154467591E-2</v>
      </c>
      <c r="T360">
        <v>6.4829809814806988E-2</v>
      </c>
      <c r="U360">
        <v>-2.3799752947706816E-2</v>
      </c>
      <c r="V360">
        <v>1.1257509095392176E-2</v>
      </c>
      <c r="W360">
        <v>9.862973588697891E-5</v>
      </c>
      <c r="X360">
        <v>1.3440385835705603E-2</v>
      </c>
      <c r="Y360">
        <v>2.4316895814118198E-2</v>
      </c>
      <c r="Z360">
        <v>2.2491087895074667E-2</v>
      </c>
      <c r="AA360">
        <v>1.8507452566409283E-3</v>
      </c>
    </row>
    <row r="361" spans="11:27">
      <c r="K361" s="227">
        <v>45882</v>
      </c>
      <c r="L361">
        <v>-8.3585067165736229E-2</v>
      </c>
      <c r="M361">
        <v>-4.8881634805050943E-2</v>
      </c>
      <c r="N361">
        <v>5.6183276218868428E-2</v>
      </c>
      <c r="O361">
        <v>-2.0728785637938632E-2</v>
      </c>
      <c r="P361">
        <v>-4.8298188669093488E-2</v>
      </c>
      <c r="Q361">
        <v>-6.0040777522600043E-2</v>
      </c>
      <c r="R361">
        <v>-2.3164441573312579E-2</v>
      </c>
      <c r="S361">
        <v>4.9373096091518222E-2</v>
      </c>
      <c r="T361">
        <v>4.785090579714521E-2</v>
      </c>
      <c r="U361">
        <v>-5.4764593432185489E-2</v>
      </c>
      <c r="V361">
        <v>1.4732800909423131E-3</v>
      </c>
      <c r="W361">
        <v>1.0115243044642478E-4</v>
      </c>
      <c r="X361">
        <v>1.2969963265331669E-2</v>
      </c>
      <c r="Y361">
        <v>2.6098686776577385E-2</v>
      </c>
      <c r="Z361">
        <v>3.5209132183205476E-2</v>
      </c>
      <c r="AA361">
        <v>7.8603842153809837E-3</v>
      </c>
    </row>
    <row r="362" spans="11:27">
      <c r="K362" s="227">
        <v>45883</v>
      </c>
      <c r="L362">
        <v>-0.11313411220322846</v>
      </c>
      <c r="M362">
        <v>2.116869939032149E-2</v>
      </c>
      <c r="N362">
        <v>5.9405784055359345E-2</v>
      </c>
      <c r="O362">
        <v>1.9416404857460587E-2</v>
      </c>
      <c r="P362">
        <v>-5.3470444845549824E-2</v>
      </c>
      <c r="Q362">
        <v>-2.9301178550259023E-2</v>
      </c>
      <c r="R362">
        <v>-7.8326539912288232E-3</v>
      </c>
      <c r="S362">
        <v>1.8376042593120125E-2</v>
      </c>
      <c r="T362">
        <v>4.019024165058524E-2</v>
      </c>
      <c r="U362">
        <v>6.6492142547702124E-3</v>
      </c>
      <c r="V362">
        <v>2.1737808684612541E-2</v>
      </c>
      <c r="W362">
        <v>8.3230424519391266E-5</v>
      </c>
      <c r="X362">
        <v>1.0613718378537274E-2</v>
      </c>
      <c r="Y362">
        <v>2.2356684695849234E-2</v>
      </c>
      <c r="Z362">
        <v>3.369497581096266E-2</v>
      </c>
      <c r="AA362">
        <v>8.6525387235706786E-3</v>
      </c>
    </row>
    <row r="363" spans="11:27">
      <c r="K363" s="227">
        <v>45884</v>
      </c>
      <c r="L363">
        <v>-0.12769455359082027</v>
      </c>
      <c r="M363">
        <v>5.7655297786624239E-2</v>
      </c>
      <c r="N363">
        <v>4.5706317795091711E-2</v>
      </c>
      <c r="O363">
        <v>2.853529944419346E-2</v>
      </c>
      <c r="P363">
        <v>-5.472811241106542E-2</v>
      </c>
      <c r="Q363">
        <v>-1.949346637774594E-2</v>
      </c>
      <c r="R363">
        <v>3.1078520661924278E-3</v>
      </c>
      <c r="S363">
        <v>3.1347849164969945E-2</v>
      </c>
      <c r="T363">
        <v>2.2134416065772572E-2</v>
      </c>
      <c r="U363">
        <v>4.674177701450892E-3</v>
      </c>
      <c r="V363">
        <v>2.3761833384199609E-2</v>
      </c>
      <c r="W363">
        <v>5.9495576676717709E-5</v>
      </c>
      <c r="X363">
        <v>1.2061269295064092E-2</v>
      </c>
      <c r="Y363">
        <v>2.5487206998944804E-2</v>
      </c>
      <c r="Z363">
        <v>3.57060522053263E-2</v>
      </c>
      <c r="AA363">
        <v>8.2497494970756261E-3</v>
      </c>
    </row>
    <row r="364" spans="11:27">
      <c r="K364" s="227">
        <v>45888</v>
      </c>
      <c r="L364">
        <v>-0.14243810398259771</v>
      </c>
      <c r="M364">
        <v>8.5070137124639164E-2</v>
      </c>
      <c r="N364">
        <v>4.1652874296154496E-2</v>
      </c>
      <c r="O364">
        <v>5.357606806280861E-2</v>
      </c>
      <c r="P364">
        <v>-7.5628324849968134E-2</v>
      </c>
      <c r="Q364">
        <v>-2.3901913389544484E-2</v>
      </c>
      <c r="R364">
        <v>-7.4257863159490692E-3</v>
      </c>
      <c r="S364">
        <v>2.5563747167312502E-2</v>
      </c>
      <c r="T364">
        <v>2.2060509389815158E-2</v>
      </c>
      <c r="U364">
        <v>-6.4594990025704305E-3</v>
      </c>
      <c r="V364">
        <v>1.8436669666482868E-2</v>
      </c>
      <c r="W364">
        <v>3.0662193600732002E-5</v>
      </c>
      <c r="X364">
        <v>1.1612361211004247E-2</v>
      </c>
      <c r="Y364">
        <v>2.5174396593475791E-2</v>
      </c>
      <c r="Z364">
        <v>3.5863194519377389E-2</v>
      </c>
      <c r="AA364">
        <v>8.3410411380394622E-3</v>
      </c>
    </row>
    <row r="365" spans="11:27">
      <c r="K365" s="227">
        <v>45889</v>
      </c>
      <c r="L365">
        <v>-4.1009408470565903E-2</v>
      </c>
      <c r="M365">
        <v>0.1007795366703219</v>
      </c>
      <c r="N365">
        <v>5.9832971869781537E-2</v>
      </c>
      <c r="O365">
        <v>6.7598068851761714E-2</v>
      </c>
      <c r="P365">
        <v>-4.4675054904261789E-2</v>
      </c>
      <c r="Q365">
        <v>4.2446495047559121E-3</v>
      </c>
      <c r="R365">
        <v>7.2123915257697666E-3</v>
      </c>
      <c r="S365">
        <v>2.1451850082462122E-2</v>
      </c>
      <c r="T365">
        <v>4.1613356524852402E-2</v>
      </c>
      <c r="U365">
        <v>-1.7408228101579777E-2</v>
      </c>
      <c r="V365">
        <v>3.8351906266172173E-2</v>
      </c>
      <c r="W365">
        <v>5.0246028247826454E-5</v>
      </c>
      <c r="X365">
        <v>1.4237565919437343E-2</v>
      </c>
      <c r="Y365">
        <v>2.9944127903319049E-2</v>
      </c>
      <c r="Z365">
        <v>4.025168271200092E-2</v>
      </c>
      <c r="AA365">
        <v>8.6872346033732232E-3</v>
      </c>
    </row>
    <row r="366" spans="11:27">
      <c r="K366" s="227">
        <v>45890</v>
      </c>
      <c r="L366">
        <v>-4.9507966253117368E-3</v>
      </c>
      <c r="M366">
        <v>0.1257471699893162</v>
      </c>
      <c r="N366">
        <v>3.3382218417007725E-2</v>
      </c>
      <c r="O366">
        <v>6.1299452347107583E-2</v>
      </c>
      <c r="P366">
        <v>-1.5775204259128338E-2</v>
      </c>
      <c r="Q366">
        <v>2.4446590131383082E-2</v>
      </c>
      <c r="R366">
        <v>4.4429323547615605E-2</v>
      </c>
      <c r="S366">
        <v>5.8688618524696014E-2</v>
      </c>
      <c r="T366">
        <v>2.7008541310428374E-2</v>
      </c>
      <c r="U366">
        <v>-1.285845018140936E-2</v>
      </c>
      <c r="V366">
        <v>4.0808378737816661E-2</v>
      </c>
      <c r="W366">
        <v>9.2841616215601753E-5</v>
      </c>
      <c r="X366">
        <v>1.7187230731456324E-2</v>
      </c>
      <c r="Y366">
        <v>3.5913038665193915E-2</v>
      </c>
      <c r="Z366">
        <v>4.6193321950790907E-2</v>
      </c>
      <c r="AA366">
        <v>8.9316255487832275E-3</v>
      </c>
    </row>
    <row r="367" spans="11:27">
      <c r="K367" s="227">
        <v>45891</v>
      </c>
      <c r="L367">
        <v>8.0796139010156573E-2</v>
      </c>
      <c r="M367">
        <v>0.119579686939969</v>
      </c>
      <c r="N367">
        <v>3.9661611394090523E-2</v>
      </c>
      <c r="O367">
        <v>4.3673027551936625E-2</v>
      </c>
      <c r="P367">
        <v>-2.3674612625232704E-2</v>
      </c>
      <c r="Q367">
        <v>3.747877936200996E-2</v>
      </c>
      <c r="R367">
        <v>5.3118672384564879E-2</v>
      </c>
      <c r="S367">
        <v>6.1314446002373825E-2</v>
      </c>
      <c r="T367">
        <v>2.8657782894513345E-2</v>
      </c>
      <c r="U367">
        <v>3.2809528643793655E-2</v>
      </c>
      <c r="V367">
        <v>3.9800778948587953E-2</v>
      </c>
      <c r="W367">
        <v>1.3995983615212339E-4</v>
      </c>
      <c r="X367">
        <v>2.0122298169885582E-2</v>
      </c>
      <c r="Y367">
        <v>3.932208620168158E-2</v>
      </c>
      <c r="Z367">
        <v>4.8223181326911051E-2</v>
      </c>
      <c r="AA367">
        <v>8.6673935029506887E-3</v>
      </c>
    </row>
    <row r="368" spans="11:27">
      <c r="K368" s="227">
        <v>45895</v>
      </c>
      <c r="L368">
        <v>0.10920368375660126</v>
      </c>
      <c r="M368">
        <v>0.11683936452072573</v>
      </c>
      <c r="N368">
        <v>2.4627181019393318E-2</v>
      </c>
      <c r="O368">
        <v>-1.4960464522731212E-2</v>
      </c>
      <c r="P368">
        <v>-4.8783568754137661E-2</v>
      </c>
      <c r="Q368">
        <v>2.4227539405673036E-2</v>
      </c>
      <c r="R368">
        <v>5.2596067118886057E-2</v>
      </c>
      <c r="S368">
        <v>6.2647037705345215E-2</v>
      </c>
      <c r="T368">
        <v>3.499225212532206E-2</v>
      </c>
      <c r="U368">
        <v>3.1925066151138042E-2</v>
      </c>
      <c r="V368">
        <v>3.3254089330223155E-2</v>
      </c>
      <c r="W368">
        <v>1.346684633086356E-4</v>
      </c>
      <c r="X368">
        <v>1.7911999804614068E-2</v>
      </c>
      <c r="Y368">
        <v>3.623100869096138E-2</v>
      </c>
      <c r="Z368">
        <v>4.9210142537887441E-2</v>
      </c>
      <c r="AA368">
        <v>9.2430962449397396E-3</v>
      </c>
    </row>
    <row r="369" spans="11:27">
      <c r="K369" s="227">
        <v>45896</v>
      </c>
      <c r="L369">
        <v>0.13410693494939419</v>
      </c>
      <c r="M369">
        <v>0.11162712494568548</v>
      </c>
      <c r="N369">
        <v>1.259953143010939E-2</v>
      </c>
      <c r="O369">
        <v>2.4724301940768781E-3</v>
      </c>
      <c r="P369">
        <v>-2.9841202601503657E-2</v>
      </c>
      <c r="Q369">
        <v>6.4223576309371269E-2</v>
      </c>
      <c r="R369">
        <v>7.2679934673510277E-2</v>
      </c>
      <c r="S369">
        <v>4.6613825153094347E-2</v>
      </c>
      <c r="T369">
        <v>2.130594351123811E-3</v>
      </c>
      <c r="U369">
        <v>1.327346799919165E-2</v>
      </c>
      <c r="V369">
        <v>3.2677333381877768E-2</v>
      </c>
      <c r="W369">
        <v>1.777843190264347E-4</v>
      </c>
      <c r="X369">
        <v>1.7639489686325741E-2</v>
      </c>
      <c r="Y369">
        <v>3.3445059240128916E-2</v>
      </c>
      <c r="Z369">
        <v>4.1402268286878603E-2</v>
      </c>
      <c r="AA369">
        <v>8.0316696858807844E-3</v>
      </c>
    </row>
    <row r="370" spans="11:27">
      <c r="K370" s="227">
        <v>45897</v>
      </c>
      <c r="L370">
        <v>4.6065736567743917E-2</v>
      </c>
      <c r="M370">
        <v>6.9904156039117801E-2</v>
      </c>
      <c r="N370">
        <v>1.1206993948205013E-2</v>
      </c>
      <c r="O370">
        <v>3.2993275976532102E-3</v>
      </c>
      <c r="P370">
        <v>-2.3144781949776171E-2</v>
      </c>
      <c r="Q370">
        <v>1.1925198152718216E-2</v>
      </c>
      <c r="R370">
        <v>0.16092179161513417</v>
      </c>
      <c r="S370">
        <v>5.2046298396389669E-2</v>
      </c>
      <c r="T370">
        <v>5.8856289211264021E-3</v>
      </c>
      <c r="U370">
        <v>-1.4654143820733552E-2</v>
      </c>
      <c r="V370">
        <v>2.5095988787856831E-2</v>
      </c>
      <c r="W370">
        <v>1.466373138347962E-4</v>
      </c>
      <c r="X370">
        <v>1.5946044455849274E-2</v>
      </c>
      <c r="Y370">
        <v>3.0370316308412856E-2</v>
      </c>
      <c r="Z370">
        <v>3.726121249291401E-2</v>
      </c>
      <c r="AA370">
        <v>6.7237335559073765E-3</v>
      </c>
    </row>
    <row r="371" spans="11:27">
      <c r="K371" s="227">
        <v>45898</v>
      </c>
      <c r="L371">
        <v>3.3302717605081286E-2</v>
      </c>
      <c r="M371">
        <v>6.5893528603571103E-2</v>
      </c>
      <c r="N371">
        <v>7.0298798911815341E-3</v>
      </c>
      <c r="O371">
        <v>-4.7756670040503676E-3</v>
      </c>
      <c r="P371">
        <v>-4.5195881757285027E-2</v>
      </c>
      <c r="Q371">
        <v>-2.25721363549257E-2</v>
      </c>
      <c r="R371">
        <v>6.0890655726891528E-2</v>
      </c>
      <c r="S371">
        <v>4.6627090073938983E-2</v>
      </c>
      <c r="T371">
        <v>-2.2549398167380247E-2</v>
      </c>
      <c r="U371">
        <v>-2.6596277998338143E-2</v>
      </c>
      <c r="V371">
        <v>1.294692377091437E-2</v>
      </c>
      <c r="W371">
        <v>1.2936004287241256E-4</v>
      </c>
      <c r="X371">
        <v>1.4132684579050016E-2</v>
      </c>
      <c r="Y371">
        <v>2.7009017923350601E-2</v>
      </c>
      <c r="Z371">
        <v>3.2364542270192066E-2</v>
      </c>
      <c r="AA371">
        <v>5.2881195564454739E-3</v>
      </c>
    </row>
    <row r="372" spans="11:27">
      <c r="K372" s="227">
        <v>45902</v>
      </c>
      <c r="L372">
        <v>0.12818025571962588</v>
      </c>
      <c r="M372">
        <v>7.8616546305042542E-2</v>
      </c>
      <c r="N372">
        <v>2.4106306689775092E-4</v>
      </c>
      <c r="O372">
        <v>1.8268041606197974E-3</v>
      </c>
      <c r="P372">
        <v>-1.7747256475624994E-2</v>
      </c>
      <c r="Q372">
        <v>3.0314427876974935E-2</v>
      </c>
      <c r="R372">
        <v>0.11070754466080343</v>
      </c>
      <c r="S372">
        <v>4.299026495623285E-2</v>
      </c>
      <c r="T372">
        <v>1.0895490981549266E-2</v>
      </c>
      <c r="U372">
        <v>-1.5826433278100023E-2</v>
      </c>
      <c r="V372">
        <v>2.4994725373368703E-2</v>
      </c>
      <c r="W372">
        <v>1.1811796891189246E-4</v>
      </c>
      <c r="X372">
        <v>1.4243236672685705E-2</v>
      </c>
      <c r="Y372">
        <v>2.784262732613146E-2</v>
      </c>
      <c r="Z372">
        <v>3.3534064465615805E-2</v>
      </c>
      <c r="AA372">
        <v>5.2919624323688906E-3</v>
      </c>
    </row>
    <row r="373" spans="11:27">
      <c r="K373" s="227">
        <v>45903</v>
      </c>
      <c r="L373">
        <v>0.21054959837213483</v>
      </c>
      <c r="M373">
        <v>8.5490328556220949E-2</v>
      </c>
      <c r="N373">
        <v>-1.5625172726149938E-2</v>
      </c>
      <c r="O373">
        <v>1.1956354028110502E-2</v>
      </c>
      <c r="P373">
        <v>-2.3933371268034374E-2</v>
      </c>
      <c r="Q373">
        <v>-2.1776122114181874E-2</v>
      </c>
      <c r="R373">
        <v>9.6371731204104111E-2</v>
      </c>
      <c r="S373">
        <v>4.4279752338283886E-2</v>
      </c>
      <c r="T373">
        <v>2.3819207762944411E-2</v>
      </c>
      <c r="U373">
        <v>-1.2894227646787666E-2</v>
      </c>
      <c r="V373">
        <v>2.0791079079226765E-2</v>
      </c>
      <c r="W373">
        <v>1.1812747712780262E-4</v>
      </c>
      <c r="X373">
        <v>1.2904817254017297E-2</v>
      </c>
      <c r="Y373">
        <v>2.4835821750388044E-2</v>
      </c>
      <c r="Z373">
        <v>2.9219918802042243E-2</v>
      </c>
      <c r="AA373">
        <v>3.8389192687084579E-3</v>
      </c>
    </row>
    <row r="374" spans="11:27">
      <c r="K374" s="227">
        <v>45904</v>
      </c>
      <c r="L374">
        <v>0.23909913903107638</v>
      </c>
      <c r="M374">
        <v>9.2556525705219647E-2</v>
      </c>
      <c r="N374">
        <v>-1.5074840888389285E-2</v>
      </c>
      <c r="O374">
        <v>1.2389927996706393E-2</v>
      </c>
      <c r="P374">
        <v>-1.8299675308384465E-2</v>
      </c>
      <c r="Q374">
        <v>7.8918786460926618E-3</v>
      </c>
      <c r="R374">
        <v>0.11067168871521257</v>
      </c>
      <c r="S374">
        <v>3.0688465647094966E-2</v>
      </c>
      <c r="T374">
        <v>4.7567661189980209E-2</v>
      </c>
      <c r="U374">
        <v>-2.0286939179336612E-2</v>
      </c>
      <c r="V374">
        <v>1.4787709522453823E-2</v>
      </c>
      <c r="W374">
        <v>7.6484841407941905E-5</v>
      </c>
      <c r="X374">
        <v>5.5652864039577761E-3</v>
      </c>
      <c r="Y374">
        <v>7.5362942789019968E-3</v>
      </c>
      <c r="Z374">
        <v>5.525883994775385E-3</v>
      </c>
      <c r="AA374">
        <v>-4.5558222295608047E-4</v>
      </c>
    </row>
    <row r="375" spans="11:27">
      <c r="K375" s="227">
        <v>45905</v>
      </c>
      <c r="L375">
        <v>0.20620992655451476</v>
      </c>
      <c r="M375">
        <v>7.6987689968206249E-2</v>
      </c>
      <c r="N375">
        <v>-4.3968287768524905E-2</v>
      </c>
      <c r="O375">
        <v>-1.1819437572325467E-2</v>
      </c>
      <c r="P375">
        <v>-5.2031795604847796E-2</v>
      </c>
      <c r="Q375">
        <v>1.6789562928752465E-2</v>
      </c>
      <c r="R375">
        <v>6.7975823425900667E-2</v>
      </c>
      <c r="S375">
        <v>1.9605287485772206E-2</v>
      </c>
      <c r="T375">
        <v>1.6034841258847327E-2</v>
      </c>
      <c r="U375">
        <v>-3.9555478637302639E-2</v>
      </c>
      <c r="V375">
        <v>-1.4943532694542589E-2</v>
      </c>
      <c r="W375">
        <v>7.7236405500597771E-5</v>
      </c>
      <c r="X375">
        <v>8.6461671996850981E-3</v>
      </c>
      <c r="Y375">
        <v>1.5462526443272784E-2</v>
      </c>
      <c r="Z375">
        <v>1.626452355902315E-2</v>
      </c>
      <c r="AA375">
        <v>1.3747985531971758E-3</v>
      </c>
    </row>
    <row r="376" spans="11:27">
      <c r="K376" s="227">
        <v>45909</v>
      </c>
      <c r="L376">
        <v>0.21365675016375074</v>
      </c>
      <c r="M376">
        <v>8.5862222859131018E-2</v>
      </c>
      <c r="N376">
        <v>-8.3644994274224227E-2</v>
      </c>
      <c r="O376">
        <v>-1.0975672275941387E-2</v>
      </c>
      <c r="P376">
        <v>-3.9728144952461207E-2</v>
      </c>
      <c r="Q376">
        <v>2.0447477941767177E-2</v>
      </c>
      <c r="R376">
        <v>4.7525296883913458E-2</v>
      </c>
      <c r="S376">
        <v>4.3646035624687753E-2</v>
      </c>
      <c r="T376">
        <v>3.0881290060320782E-2</v>
      </c>
      <c r="U376">
        <v>-6.419797597128224E-2</v>
      </c>
      <c r="V376">
        <v>-1.483717870490538E-2</v>
      </c>
      <c r="W376">
        <v>7.5466111501094313E-5</v>
      </c>
      <c r="X376">
        <v>7.95709667408394E-3</v>
      </c>
      <c r="Y376">
        <v>1.2143046510264694E-2</v>
      </c>
      <c r="Z376">
        <v>1.0383976086863539E-2</v>
      </c>
      <c r="AA376">
        <v>3.9517775279874958E-4</v>
      </c>
    </row>
    <row r="377" spans="11:27">
      <c r="K377" s="227">
        <v>45910</v>
      </c>
      <c r="L377">
        <v>0.26251374234396252</v>
      </c>
      <c r="M377">
        <v>0.12522228185412351</v>
      </c>
      <c r="N377">
        <v>-5.0400842754540265E-2</v>
      </c>
      <c r="O377">
        <v>4.9851845433835232E-3</v>
      </c>
      <c r="P377">
        <v>9.352155611399935E-4</v>
      </c>
      <c r="Q377">
        <v>4.0047666776716249E-2</v>
      </c>
      <c r="R377">
        <v>8.5553345715993351E-2</v>
      </c>
      <c r="S377">
        <v>7.4878238949036363E-2</v>
      </c>
      <c r="T377">
        <v>6.4170469148854686E-2</v>
      </c>
      <c r="U377">
        <v>2.6819366135656546E-2</v>
      </c>
      <c r="V377">
        <v>1.5175053381076203E-2</v>
      </c>
      <c r="W377">
        <v>4.4108558318533806E-5</v>
      </c>
      <c r="X377">
        <v>8.0290799232684788E-3</v>
      </c>
      <c r="Y377">
        <v>1.3400137746395294E-2</v>
      </c>
      <c r="Z377">
        <v>1.2650090756138738E-2</v>
      </c>
      <c r="AA377">
        <v>1.3738267886210882E-3</v>
      </c>
    </row>
    <row r="378" spans="11:27">
      <c r="K378" s="227">
        <v>45911</v>
      </c>
      <c r="L378">
        <v>0.20949503853449936</v>
      </c>
      <c r="M378">
        <v>0.17735659764621167</v>
      </c>
      <c r="N378">
        <v>-4.6859668151972289E-2</v>
      </c>
      <c r="O378">
        <v>7.1305724047810307E-3</v>
      </c>
      <c r="P378">
        <v>-1.1336532441672284E-2</v>
      </c>
      <c r="Q378">
        <v>3.0911377608761968E-2</v>
      </c>
      <c r="R378">
        <v>8.0833676642330293E-2</v>
      </c>
      <c r="S378">
        <v>4.9268628070522603E-2</v>
      </c>
      <c r="T378">
        <v>3.8337432440474134E-2</v>
      </c>
      <c r="U378">
        <v>4.555779184238589E-2</v>
      </c>
      <c r="V378">
        <v>2.0809109793924512E-2</v>
      </c>
      <c r="W378">
        <v>5.2580208925898352E-5</v>
      </c>
      <c r="X378">
        <v>7.775243881086082E-3</v>
      </c>
      <c r="Y378">
        <v>1.2149449000096598E-2</v>
      </c>
      <c r="Z378">
        <v>1.060942836803299E-2</v>
      </c>
      <c r="AA378">
        <v>2.6474761038041328E-4</v>
      </c>
    </row>
    <row r="379" spans="11:27">
      <c r="K379" s="227">
        <v>45912</v>
      </c>
      <c r="L379">
        <v>0.22487411061593088</v>
      </c>
      <c r="M379">
        <v>0.12422046194611001</v>
      </c>
      <c r="N379">
        <v>-3.8144672178917594E-2</v>
      </c>
      <c r="O379">
        <v>-1.4489846800497433E-2</v>
      </c>
      <c r="P379">
        <v>2.7051567708157122E-2</v>
      </c>
      <c r="Q379">
        <v>1.079734327767203E-2</v>
      </c>
      <c r="R379">
        <v>8.9134960413727454E-2</v>
      </c>
      <c r="S379">
        <v>4.6976802543081043E-2</v>
      </c>
      <c r="T379">
        <v>2.8565011727077677E-2</v>
      </c>
      <c r="U379">
        <v>4.6805219225261645E-2</v>
      </c>
      <c r="V379">
        <v>2.0295101452325642E-2</v>
      </c>
      <c r="W379">
        <v>3.8189474546374808E-5</v>
      </c>
      <c r="X379">
        <v>5.1742561954801602E-3</v>
      </c>
      <c r="Y379">
        <v>5.8812467330784674E-3</v>
      </c>
      <c r="Z379">
        <v>2.8408876671972135E-3</v>
      </c>
      <c r="AA379">
        <v>-1.9010848521648486E-3</v>
      </c>
    </row>
    <row r="380" spans="11:27">
      <c r="K380" s="227">
        <v>45916</v>
      </c>
      <c r="L380">
        <v>0.26288020018291047</v>
      </c>
      <c r="M380">
        <v>9.2957967934320415E-2</v>
      </c>
      <c r="N380">
        <v>-5.1986409968348468E-2</v>
      </c>
      <c r="O380">
        <v>-3.6392396700126464E-2</v>
      </c>
      <c r="P380">
        <v>4.411003807891082E-2</v>
      </c>
      <c r="Q380">
        <v>3.3628520921156889E-2</v>
      </c>
      <c r="R380">
        <v>8.5463630379244843E-2</v>
      </c>
      <c r="S380">
        <v>2.1631948430183713E-2</v>
      </c>
      <c r="T380">
        <v>1.6910430802502291E-2</v>
      </c>
      <c r="U380">
        <v>3.1667833577618536E-2</v>
      </c>
      <c r="V380">
        <v>2.1731913015103282E-2</v>
      </c>
      <c r="W380">
        <v>2.802014406654921E-5</v>
      </c>
      <c r="X380">
        <v>4.6162097596521992E-3</v>
      </c>
      <c r="Y380">
        <v>4.2637507936488222E-3</v>
      </c>
      <c r="Z380">
        <v>-1.9386136155621785E-3</v>
      </c>
      <c r="AA380">
        <v>-3.3792229274842169E-3</v>
      </c>
    </row>
    <row r="381" spans="11:27">
      <c r="K381" s="227">
        <v>45917</v>
      </c>
      <c r="L381">
        <v>0.27770935058906976</v>
      </c>
      <c r="M381">
        <v>4.8414147581224511E-2</v>
      </c>
      <c r="N381">
        <v>-2.5211410284994518E-2</v>
      </c>
      <c r="O381">
        <v>-3.3747512292797557E-2</v>
      </c>
      <c r="P381">
        <v>6.7936756634739567E-2</v>
      </c>
      <c r="Q381">
        <v>3.2787158040829233E-2</v>
      </c>
      <c r="R381">
        <v>9.384015204680371E-2</v>
      </c>
      <c r="S381">
        <v>4.06797917523967E-2</v>
      </c>
      <c r="T381">
        <v>3.1981443782148816E-2</v>
      </c>
      <c r="U381">
        <v>8.5722774045306538E-2</v>
      </c>
      <c r="V381">
        <v>4.2526485644961462E-2</v>
      </c>
      <c r="W381">
        <v>1.7882635596313231E-5</v>
      </c>
      <c r="X381">
        <v>4.0006455371157145E-3</v>
      </c>
      <c r="Y381">
        <v>2.3915795178109955E-3</v>
      </c>
      <c r="Z381">
        <v>-8.738858016571649E-3</v>
      </c>
      <c r="AA381">
        <v>-5.8971364778065988E-3</v>
      </c>
    </row>
    <row r="382" spans="11:27">
      <c r="K382" s="227">
        <v>45918</v>
      </c>
      <c r="L382">
        <v>0.19372398977077254</v>
      </c>
      <c r="M382">
        <v>2.0436936731901258E-2</v>
      </c>
      <c r="N382">
        <v>-2.7611818567631952E-2</v>
      </c>
      <c r="O382">
        <v>-9.3802072449612056E-3</v>
      </c>
      <c r="P382">
        <v>4.9029715912630757E-2</v>
      </c>
      <c r="Q382">
        <v>2.9446833755168565E-2</v>
      </c>
      <c r="R382">
        <v>7.60305781938799E-2</v>
      </c>
      <c r="S382">
        <v>7.2062581374830154E-2</v>
      </c>
      <c r="T382">
        <v>1.4954233706330838E-2</v>
      </c>
      <c r="U382">
        <v>6.2743602059281478E-2</v>
      </c>
      <c r="V382">
        <v>4.4167211038433282E-2</v>
      </c>
      <c r="W382">
        <v>5.4274755674832119E-5</v>
      </c>
      <c r="X382">
        <v>4.9857098125215436E-3</v>
      </c>
      <c r="Y382">
        <v>4.2646379824896807E-3</v>
      </c>
      <c r="Z382">
        <v>-3.4435988741930608E-3</v>
      </c>
      <c r="AA382">
        <v>-4.3698239151209435E-3</v>
      </c>
    </row>
    <row r="383" spans="11:27">
      <c r="K383" s="227">
        <v>45919</v>
      </c>
      <c r="L383">
        <v>0.18462914736620628</v>
      </c>
      <c r="M383">
        <v>3.6763759095284489E-2</v>
      </c>
      <c r="N383">
        <v>7.7679258757780145E-3</v>
      </c>
      <c r="O383">
        <v>1.5617247465717951E-2</v>
      </c>
      <c r="P383">
        <v>5.2372619204057259E-2</v>
      </c>
      <c r="Q383">
        <v>6.1451739512434121E-2</v>
      </c>
      <c r="R383">
        <v>9.2908167830950655E-2</v>
      </c>
      <c r="S383">
        <v>8.3983981765881427E-2</v>
      </c>
      <c r="T383">
        <v>-4.7889272515480299E-3</v>
      </c>
      <c r="U383">
        <v>6.4814582043996871E-2</v>
      </c>
      <c r="V383">
        <v>6.8409041842316262E-2</v>
      </c>
      <c r="W383">
        <v>1.8732263410076974E-5</v>
      </c>
      <c r="X383">
        <v>1.3304051353436126E-3</v>
      </c>
      <c r="Y383">
        <v>-2.8868622495400401E-3</v>
      </c>
      <c r="Z383">
        <v>-1.3340890740127271E-2</v>
      </c>
      <c r="AA383">
        <v>-6.4241773749883751E-3</v>
      </c>
    </row>
    <row r="384" spans="11:27">
      <c r="K384" s="227">
        <v>45923</v>
      </c>
      <c r="L384">
        <v>9.311420322610918E-2</v>
      </c>
      <c r="M384">
        <v>7.0688233687324228E-2</v>
      </c>
      <c r="N384">
        <v>3.4749993655901146E-2</v>
      </c>
      <c r="O384">
        <v>2.6454043044241524E-2</v>
      </c>
      <c r="P384">
        <v>5.8047049470871172E-2</v>
      </c>
      <c r="Q384">
        <v>7.5091733713033695E-2</v>
      </c>
      <c r="R384">
        <v>8.5629692888212955E-2</v>
      </c>
      <c r="S384">
        <v>9.4197699623908254E-2</v>
      </c>
      <c r="T384">
        <v>-1.0513583210796901E-2</v>
      </c>
      <c r="U384">
        <v>3.903303694721643E-2</v>
      </c>
      <c r="V384">
        <v>8.0712979805161386E-2</v>
      </c>
      <c r="W384">
        <v>1.9581756755182286E-5</v>
      </c>
      <c r="X384">
        <v>2.4821134641891101E-3</v>
      </c>
      <c r="Y384">
        <v>1.0658341134129486E-3</v>
      </c>
      <c r="Z384">
        <v>-5.588345422658454E-3</v>
      </c>
      <c r="AA384">
        <v>-4.2025056336572244E-3</v>
      </c>
    </row>
    <row r="385" spans="11:27">
      <c r="K385" s="227">
        <v>45924</v>
      </c>
      <c r="L385">
        <v>7.860521906545069E-2</v>
      </c>
      <c r="M385">
        <v>5.9531076084793556E-2</v>
      </c>
      <c r="N385">
        <v>3.6834986093993161E-3</v>
      </c>
      <c r="O385">
        <v>4.6259567825818235E-2</v>
      </c>
      <c r="P385">
        <v>2.5147734277962942E-2</v>
      </c>
      <c r="Q385">
        <v>4.9493516956600446E-2</v>
      </c>
      <c r="R385">
        <v>5.1026745121847093E-2</v>
      </c>
      <c r="S385">
        <v>6.5870521267788168E-2</v>
      </c>
      <c r="T385">
        <v>-5.5199054190932656E-2</v>
      </c>
      <c r="U385">
        <v>3.1138325936983895E-2</v>
      </c>
      <c r="V385">
        <v>5.2106938055056104E-2</v>
      </c>
      <c r="W385">
        <v>4.746332742314255E-5</v>
      </c>
      <c r="X385">
        <v>4.8643446288618919E-3</v>
      </c>
      <c r="Y385">
        <v>6.0188088553713515E-3</v>
      </c>
      <c r="Z385">
        <v>6.0921690307066707E-6</v>
      </c>
      <c r="AA385">
        <v>-2.8783256146239235E-3</v>
      </c>
    </row>
    <row r="386" spans="11:27">
      <c r="K386" s="227">
        <v>45925</v>
      </c>
      <c r="L386">
        <v>2.032991530208882E-2</v>
      </c>
      <c r="M386">
        <v>5.6206338802739376E-2</v>
      </c>
      <c r="N386">
        <v>1.4988875992705153E-2</v>
      </c>
      <c r="O386">
        <v>3.8102542768029754E-2</v>
      </c>
      <c r="P386">
        <v>1.3602333176537621E-2</v>
      </c>
      <c r="Q386">
        <v>3.5212715330355162E-3</v>
      </c>
      <c r="R386">
        <v>2.9923531274283786E-2</v>
      </c>
      <c r="S386">
        <v>8.9314682506119097E-2</v>
      </c>
      <c r="T386">
        <v>-2.4553977470555238E-2</v>
      </c>
      <c r="U386">
        <v>2.234814618401109E-2</v>
      </c>
      <c r="V386">
        <v>4.5638096399623504E-2</v>
      </c>
      <c r="W386">
        <v>2.2968382008514395E-5</v>
      </c>
      <c r="X386">
        <v>3.8277422844358549E-3</v>
      </c>
      <c r="Y386">
        <v>5.6195561898935422E-3</v>
      </c>
      <c r="Z386">
        <v>2.1903185909289565E-3</v>
      </c>
      <c r="AA386">
        <v>-1.4152379276161668E-3</v>
      </c>
    </row>
    <row r="387" spans="11:27">
      <c r="K387" s="227">
        <v>45926</v>
      </c>
      <c r="L387">
        <v>0.34855166468968513</v>
      </c>
      <c r="M387">
        <v>7.5839730504683386E-2</v>
      </c>
      <c r="N387">
        <v>2.3099120450290722E-2</v>
      </c>
      <c r="O387">
        <v>5.0497284313309174E-2</v>
      </c>
      <c r="P387">
        <v>-1.0937315838481423E-3</v>
      </c>
      <c r="Q387">
        <v>3.5804522078447996E-2</v>
      </c>
      <c r="R387">
        <v>4.8126872216620119E-2</v>
      </c>
      <c r="S387">
        <v>7.5424852956386373E-2</v>
      </c>
      <c r="T387">
        <v>-1.9647079878543777E-2</v>
      </c>
      <c r="U387">
        <v>4.3327389671529541E-2</v>
      </c>
      <c r="V387">
        <v>5.646428242722594E-2</v>
      </c>
      <c r="W387">
        <v>7.7813582198957042E-6</v>
      </c>
      <c r="X387">
        <v>1.9415174066308456E-3</v>
      </c>
      <c r="Y387">
        <v>1.0684760011477864E-3</v>
      </c>
      <c r="Z387">
        <v>-4.3139392964467102E-3</v>
      </c>
      <c r="AA387">
        <v>-2.9098320806261037E-3</v>
      </c>
    </row>
    <row r="388" spans="11:27">
      <c r="K388" s="227">
        <v>45930</v>
      </c>
      <c r="L388">
        <v>0.31397768336320997</v>
      </c>
      <c r="M388">
        <v>0.1219824723784335</v>
      </c>
      <c r="N388">
        <v>5.1004024030889883E-2</v>
      </c>
      <c r="O388">
        <v>5.0058321192433294E-2</v>
      </c>
      <c r="P388">
        <v>1.5489401532895828E-3</v>
      </c>
      <c r="Q388">
        <v>7.4144043053011158E-2</v>
      </c>
      <c r="R388">
        <v>5.3492760334136823E-2</v>
      </c>
      <c r="S388">
        <v>4.7232094227619238E-2</v>
      </c>
      <c r="T388">
        <v>-9.506198254494419E-3</v>
      </c>
      <c r="U388">
        <v>5.8953778682459594E-2</v>
      </c>
      <c r="V388">
        <v>7.1560853089921703E-2</v>
      </c>
      <c r="W388">
        <v>-6.5906753085168384E-6</v>
      </c>
      <c r="X388">
        <v>-1.561164301382341E-3</v>
      </c>
      <c r="Y388">
        <v>-3.5655666219100595E-3</v>
      </c>
      <c r="Z388">
        <v>-5.1873890498391898E-3</v>
      </c>
      <c r="AA388">
        <v>-1.8465273741864344E-3</v>
      </c>
    </row>
    <row r="389" spans="11:27">
      <c r="L389">
        <v>0.24559323861491267</v>
      </c>
      <c r="M389">
        <v>0.15806480370116047</v>
      </c>
      <c r="N389">
        <v>3.5540480521671136E-2</v>
      </c>
      <c r="O389">
        <v>4.3641771730689879E-2</v>
      </c>
      <c r="P389">
        <v>-2.6182644048785862E-2</v>
      </c>
      <c r="Q389">
        <v>3.9217248652362778E-2</v>
      </c>
      <c r="R389">
        <v>2.0474250455858344E-2</v>
      </c>
      <c r="S389">
        <v>4.639475507315164E-2</v>
      </c>
      <c r="T389">
        <v>-2.2845165274504337E-2</v>
      </c>
      <c r="U389">
        <v>-1.4223325730535814E-2</v>
      </c>
      <c r="V389">
        <v>6.2967624251118834E-2</v>
      </c>
      <c r="W389">
        <v>-2.3838438528314935E-6</v>
      </c>
      <c r="X389">
        <v>-3.8412433886835973E-3</v>
      </c>
      <c r="Y389">
        <v>-7.501854162715418E-3</v>
      </c>
      <c r="Z389">
        <v>-9.4704640811276303E-3</v>
      </c>
      <c r="AA389">
        <v>-3.0956417875237677E-3</v>
      </c>
    </row>
    <row r="390" spans="11:27">
      <c r="L390">
        <v>0.33155193060246968</v>
      </c>
      <c r="M390">
        <v>0.12524104787086696</v>
      </c>
      <c r="N390">
        <v>3.4249751874589118E-2</v>
      </c>
      <c r="O390">
        <v>1.0207162206885376E-2</v>
      </c>
      <c r="P390">
        <v>-1.8868167573842319E-2</v>
      </c>
      <c r="Q390">
        <v>5.0917499559464806E-2</v>
      </c>
      <c r="R390">
        <v>2.2534110275466555E-2</v>
      </c>
      <c r="S390">
        <v>4.9522026893226635E-2</v>
      </c>
      <c r="T390">
        <v>-6.0800593768388339E-2</v>
      </c>
      <c r="U390">
        <v>-2.9274109800816857E-2</v>
      </c>
      <c r="V390">
        <v>4.5841828793943759E-2</v>
      </c>
      <c r="W390">
        <v>-4.6268273499486003E-5</v>
      </c>
      <c r="X390">
        <v>-5.5615044552971482E-3</v>
      </c>
      <c r="Y390">
        <v>-1.0222076873095752E-2</v>
      </c>
      <c r="Z390">
        <v>-1.2425732295567022E-2</v>
      </c>
      <c r="AA390">
        <v>-3.1720846368165625E-3</v>
      </c>
    </row>
    <row r="391" spans="11:27">
      <c r="L391">
        <v>0.43370082627936246</v>
      </c>
      <c r="M391">
        <v>0.15097830458145564</v>
      </c>
      <c r="N391">
        <v>2.8135541472814718E-2</v>
      </c>
      <c r="O391">
        <v>2.7355004484675802E-2</v>
      </c>
      <c r="P391">
        <v>-1.688236387746541E-2</v>
      </c>
      <c r="Q391">
        <v>6.7958650067610607E-2</v>
      </c>
      <c r="R391">
        <v>4.5500470778950107E-2</v>
      </c>
      <c r="S391">
        <v>5.724481382897454E-2</v>
      </c>
      <c r="T391">
        <v>-6.1815247863567541E-2</v>
      </c>
      <c r="U391">
        <v>-3.0842902488108233E-2</v>
      </c>
      <c r="V391">
        <v>4.8179205212964191E-2</v>
      </c>
      <c r="W391">
        <v>-4.3734703699636361E-5</v>
      </c>
      <c r="X391">
        <v>-6.869913235407565E-3</v>
      </c>
      <c r="Y391">
        <v>-1.320332913286202E-2</v>
      </c>
      <c r="Z391">
        <v>-1.4149751709764452E-2</v>
      </c>
      <c r="AA391">
        <v>-2.3080714481554746E-3</v>
      </c>
    </row>
    <row r="392" spans="11:27">
      <c r="L392">
        <v>0.48705570697577727</v>
      </c>
      <c r="M392">
        <v>0.1302639309032467</v>
      </c>
      <c r="N392">
        <v>2.7568677533119312E-2</v>
      </c>
      <c r="O392">
        <v>-4.1793000402741334E-4</v>
      </c>
      <c r="P392">
        <v>-1.2360172786540743E-2</v>
      </c>
      <c r="Q392">
        <v>7.4803002593077275E-2</v>
      </c>
      <c r="R392">
        <v>5.8018576168786105E-2</v>
      </c>
      <c r="S392">
        <v>4.9349028699879706E-2</v>
      </c>
      <c r="T392">
        <v>-3.3285619313203535E-2</v>
      </c>
      <c r="U392">
        <v>-3.762988435249854E-2</v>
      </c>
      <c r="V392">
        <v>4.7325804423663118E-2</v>
      </c>
      <c r="W392">
        <v>-1.4210681827934473E-5</v>
      </c>
      <c r="X392">
        <v>-4.378283104241933E-3</v>
      </c>
      <c r="Y392">
        <v>-9.1953197394513148E-3</v>
      </c>
      <c r="Z392">
        <v>-1.2024773184110058E-2</v>
      </c>
      <c r="AA392">
        <v>-2.8683092701298797E-3</v>
      </c>
    </row>
    <row r="393" spans="11:27">
      <c r="L393">
        <v>0.42906986343337317</v>
      </c>
      <c r="M393">
        <v>0.12064777703266925</v>
      </c>
      <c r="N393">
        <v>3.9530509016488913E-2</v>
      </c>
      <c r="O393">
        <v>1.5394296572484742E-2</v>
      </c>
      <c r="P393">
        <v>-1.6607831599287658E-2</v>
      </c>
      <c r="Q393">
        <v>5.9276115267741035E-2</v>
      </c>
      <c r="R393">
        <v>4.3814558064617169E-2</v>
      </c>
      <c r="S393">
        <v>2.4828888301477239E-3</v>
      </c>
      <c r="T393">
        <v>-5.7871577195454577E-2</v>
      </c>
      <c r="U393">
        <v>-3.4347895791108703E-2</v>
      </c>
      <c r="V393">
        <v>5.3846997524936754E-2</v>
      </c>
      <c r="W393">
        <v>-8.2975380964314929E-6</v>
      </c>
      <c r="X393">
        <v>-5.0321913820394011E-3</v>
      </c>
      <c r="Y393">
        <v>-1.1265683414180732E-2</v>
      </c>
      <c r="Z393">
        <v>-1.6647327151687794E-2</v>
      </c>
      <c r="AA393">
        <v>-5.1724421402348942E-3</v>
      </c>
    </row>
  </sheetData>
  <mergeCells count="6">
    <mergeCell ref="A40:F40"/>
    <mergeCell ref="A60:H60"/>
    <mergeCell ref="H1:I1"/>
    <mergeCell ref="K23:Z23"/>
    <mergeCell ref="A1:F1"/>
    <mergeCell ref="A20:F20"/>
  </mergeCells>
  <phoneticPr fontId="41" type="noConversion"/>
  <pageMargins left="0.7" right="0.7" top="0.75" bottom="0.75" header="0.3" footer="0.3"/>
  <ignoredErrors>
    <ignoredError sqref="E22:E36 E42:E47 E48:E56" formula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48985-EA2A-4766-AE46-3B9DE266D69B}">
  <sheetPr>
    <tabColor theme="7"/>
  </sheetPr>
  <dimension ref="A1:W1002"/>
  <sheetViews>
    <sheetView tabSelected="1" workbookViewId="0">
      <selection activeCell="E7" sqref="E7"/>
    </sheetView>
  </sheetViews>
  <sheetFormatPr defaultRowHeight="15.6"/>
  <cols>
    <col min="1" max="1" width="4.8984375" bestFit="1" customWidth="1"/>
    <col min="2" max="2" width="12.19921875" bestFit="1" customWidth="1"/>
    <col min="3" max="3" width="10.19921875" bestFit="1" customWidth="1"/>
    <col min="4" max="4" width="9.59765625" bestFit="1" customWidth="1"/>
    <col min="5" max="5" width="11.59765625" bestFit="1" customWidth="1"/>
    <col min="7" max="7" width="8" bestFit="1" customWidth="1"/>
    <col min="8" max="8" width="12.19921875" bestFit="1" customWidth="1"/>
    <col min="9" max="9" width="10.19921875" bestFit="1" customWidth="1"/>
    <col min="10" max="10" width="9.59765625" bestFit="1" customWidth="1"/>
    <col min="11" max="11" width="11.59765625" bestFit="1" customWidth="1"/>
    <col min="13" max="13" width="4.8984375" bestFit="1" customWidth="1"/>
    <col min="14" max="14" width="12.19921875" bestFit="1" customWidth="1"/>
    <col min="15" max="15" width="10.19921875" bestFit="1" customWidth="1"/>
    <col min="16" max="16" width="9.59765625" bestFit="1" customWidth="1"/>
    <col min="17" max="17" width="11.59765625" bestFit="1" customWidth="1"/>
    <col min="19" max="19" width="8" bestFit="1" customWidth="1"/>
    <col min="20" max="20" width="12.19921875" bestFit="1" customWidth="1"/>
    <col min="21" max="21" width="10.19921875" bestFit="1" customWidth="1"/>
    <col min="22" max="22" width="9.59765625" bestFit="1" customWidth="1"/>
    <col min="23" max="23" width="11.59765625" bestFit="1" customWidth="1"/>
  </cols>
  <sheetData>
    <row r="1" spans="1:23" ht="18.600000000000001" thickBot="1">
      <c r="A1" s="564" t="s">
        <v>16377</v>
      </c>
      <c r="B1" s="565"/>
      <c r="C1" s="565"/>
      <c r="D1" s="565"/>
      <c r="E1" s="566"/>
      <c r="F1" s="554"/>
      <c r="M1" s="561" t="s">
        <v>16378</v>
      </c>
      <c r="N1" s="562"/>
      <c r="O1" s="562"/>
      <c r="P1" s="562"/>
      <c r="Q1" s="563"/>
      <c r="R1" s="558"/>
      <c r="S1" s="559"/>
      <c r="T1" s="559"/>
      <c r="U1" s="559"/>
      <c r="V1" s="559"/>
      <c r="W1" s="559"/>
    </row>
    <row r="2" spans="1:23" ht="16.2" thickBot="1">
      <c r="A2" s="555" t="s">
        <v>16379</v>
      </c>
      <c r="B2" s="556" t="s">
        <v>16380</v>
      </c>
      <c r="C2" s="556" t="s">
        <v>16381</v>
      </c>
      <c r="D2" s="556" t="s">
        <v>16382</v>
      </c>
      <c r="E2" s="557" t="s">
        <v>16383</v>
      </c>
      <c r="F2" s="554"/>
      <c r="G2" s="567" t="s">
        <v>16385</v>
      </c>
      <c r="H2" s="567"/>
      <c r="M2" s="555" t="s">
        <v>16379</v>
      </c>
      <c r="N2" s="556" t="s">
        <v>16380</v>
      </c>
      <c r="O2" s="556" t="s">
        <v>16381</v>
      </c>
      <c r="P2" s="556" t="s">
        <v>16382</v>
      </c>
      <c r="Q2" s="557" t="s">
        <v>16383</v>
      </c>
      <c r="R2" s="558"/>
      <c r="S2" s="567" t="s">
        <v>16385</v>
      </c>
      <c r="T2" s="567"/>
      <c r="U2" s="560"/>
      <c r="V2" s="560"/>
      <c r="W2" s="560"/>
    </row>
    <row r="3" spans="1:23">
      <c r="A3" s="554">
        <v>1</v>
      </c>
      <c r="B3">
        <f>'MoteCarlo_Sim (CP)'!F5</f>
        <v>983126.78135118529</v>
      </c>
      <c r="C3" s="400">
        <f ca="1">B3/'MoteCarlo_Sim (CP)'!$F$4-1</f>
        <v>-1.6334113849613918E-2</v>
      </c>
      <c r="D3">
        <f ca="1">0.6*C3+0.4*'Bonds (CP)'!$T$515</f>
        <v>-1.0226215623802909E-2</v>
      </c>
      <c r="E3">
        <f ca="1">'MoteCarlo_Sim (CP)'!$F$4/0.6*(1+D3)</f>
        <v>1648718.8868361788</v>
      </c>
      <c r="G3" s="503" t="s">
        <v>122</v>
      </c>
      <c r="H3" s="403">
        <f ca="1">AVERAGE(E3:E1002)</f>
        <v>1666286.9216869972</v>
      </c>
      <c r="M3" s="554">
        <v>1</v>
      </c>
      <c r="N3">
        <f>'MoteCarlo_Sim OP'!F5</f>
        <v>991380.47811212111</v>
      </c>
      <c r="O3" s="400">
        <f ca="1">N3/'MoteCarlo_Sim OP'!$F$4-1</f>
        <v>-9.122853272662268E-3</v>
      </c>
      <c r="P3" s="400">
        <f ca="1">0.6*O3+0.4*'Bonds (OP)'!$G$514</f>
        <v>-5.5791192772626265E-3</v>
      </c>
      <c r="Q3" s="400">
        <f ca="1">'MoteCarlo_Sim OP'!$F$4/0.6*(1+P3)</f>
        <v>1658210.0203367639</v>
      </c>
      <c r="R3" s="405"/>
      <c r="S3" s="503" t="s">
        <v>122</v>
      </c>
      <c r="T3" s="403">
        <f ca="1">AVERAGE(Q3:Q1002)</f>
        <v>1667701.1874526558</v>
      </c>
      <c r="U3" s="405"/>
      <c r="V3" s="405"/>
      <c r="W3" s="405"/>
    </row>
    <row r="4" spans="1:23">
      <c r="A4" s="554">
        <v>2</v>
      </c>
      <c r="B4" s="400">
        <f>'MoteCarlo_Sim (CP)'!F6</f>
        <v>987827.32581133232</v>
      </c>
      <c r="C4" s="400">
        <f ca="1">B4/'MoteCarlo_Sim (CP)'!$F$4-1</f>
        <v>-1.1630991811350411E-2</v>
      </c>
      <c r="D4" s="400">
        <f ca="1">0.6*C4+0.4*'Bonds (CP)'!$T$515</f>
        <v>-7.4043424008448031E-3</v>
      </c>
      <c r="E4" s="400">
        <f ca="1">'MoteCarlo_Sim (CP)'!$F$4/0.6*(1+D4)</f>
        <v>1653419.431296326</v>
      </c>
      <c r="G4" s="503" t="s">
        <v>16384</v>
      </c>
      <c r="H4" s="403">
        <f ca="1">STDEV(E3:E1002)</f>
        <v>17021.142086540207</v>
      </c>
      <c r="M4" s="554">
        <v>2</v>
      </c>
      <c r="N4" s="400">
        <f>'MoteCarlo_Sim OP'!F6</f>
        <v>1008181.986820617</v>
      </c>
      <c r="O4" s="400">
        <f ca="1">N4/'MoteCarlo_Sim OP'!$F$4-1</f>
        <v>7.6701251824835559E-3</v>
      </c>
      <c r="P4" s="400">
        <f ca="1">0.6*O4+0.4*'Bonds (OP)'!$G$514</f>
        <v>4.4966677958248689E-3</v>
      </c>
      <c r="Q4" s="400">
        <f ca="1">'MoteCarlo_Sim OP'!$F$4/0.6*(1+P4)</f>
        <v>1675011.5290452598</v>
      </c>
      <c r="S4" s="503" t="s">
        <v>16384</v>
      </c>
      <c r="T4" s="403">
        <f ca="1">STDEV(Q3:Q1002)</f>
        <v>17065.309475527236</v>
      </c>
    </row>
    <row r="5" spans="1:23">
      <c r="A5" s="554">
        <v>3</v>
      </c>
      <c r="B5" s="400">
        <f>'MoteCarlo_Sim (CP)'!F7</f>
        <v>1002002.2184057042</v>
      </c>
      <c r="C5" s="400">
        <f ca="1">B5/'MoteCarlo_Sim (CP)'!$F$4-1</f>
        <v>2.5516736895996317E-3</v>
      </c>
      <c r="D5" s="400">
        <f ca="1">0.6*C5+0.4*'Bonds (CP)'!$T$515</f>
        <v>1.1052568997252218E-3</v>
      </c>
      <c r="E5" s="400">
        <f ca="1">'MoteCarlo_Sim (CP)'!$F$4/0.6*(1+D5)</f>
        <v>1667594.3238906979</v>
      </c>
      <c r="G5" s="503" t="s">
        <v>16332</v>
      </c>
      <c r="H5" s="403">
        <f ca="1">-_xlfn.PERCENTILE.INC(E3:E1002, 0.05)*100</f>
        <v>-163804921.58241564</v>
      </c>
      <c r="M5" s="554">
        <v>3</v>
      </c>
      <c r="N5" s="400">
        <f>'MoteCarlo_Sim OP'!F7</f>
        <v>1008339.4491918982</v>
      </c>
      <c r="O5" s="400">
        <f ca="1">N5/'MoteCarlo_Sim OP'!$F$4-1</f>
        <v>7.8275076089251439E-3</v>
      </c>
      <c r="P5" s="400">
        <f ca="1">0.6*O5+0.4*'Bonds (OP)'!$G$514</f>
        <v>4.5910972516898206E-3</v>
      </c>
      <c r="Q5" s="400">
        <f ca="1">'MoteCarlo_Sim OP'!$F$4/0.6*(1+P5)</f>
        <v>1675168.9914165412</v>
      </c>
      <c r="S5" s="503" t="s">
        <v>16332</v>
      </c>
      <c r="T5" s="403">
        <f ca="1">-_xlfn.PERCENTILE.INC(Q3:Q1002, 0.05)*100</f>
        <v>-164030538.01181304</v>
      </c>
    </row>
    <row r="6" spans="1:23">
      <c r="A6" s="554">
        <v>4</v>
      </c>
      <c r="B6" s="400">
        <f>'MoteCarlo_Sim (CP)'!F8</f>
        <v>979055.40355935274</v>
      </c>
      <c r="C6" s="400">
        <f ca="1">B6/'MoteCarlo_Sim (CP)'!$F$4-1</f>
        <v>-2.0407724211394251E-2</v>
      </c>
      <c r="D6" s="400">
        <f ca="1">0.6*C6+0.4*'Bonds (CP)'!$T$515</f>
        <v>-1.2670381840871109E-2</v>
      </c>
      <c r="E6" s="400">
        <f ca="1">'MoteCarlo_Sim (CP)'!$F$4/0.6*(1+D6)</f>
        <v>1644647.5090443464</v>
      </c>
      <c r="G6" s="503" t="s">
        <v>16333</v>
      </c>
      <c r="H6" s="403">
        <f ca="1">-AVERAGEIFS(E3:E1002, E3:E1002, "&lt;="&amp;_xlfn.PERCENTILE.INC(E3:E1002, 0.05))*100</f>
        <v>-163047177.92353609</v>
      </c>
      <c r="M6" s="554">
        <v>4</v>
      </c>
      <c r="N6" s="400">
        <f>'MoteCarlo_Sim OP'!F8</f>
        <v>1025679.6968154183</v>
      </c>
      <c r="O6" s="400">
        <f ca="1">N6/'MoteCarlo_Sim OP'!$F$4-1</f>
        <v>2.5158951457263434E-2</v>
      </c>
      <c r="P6" s="400">
        <f ca="1">0.6*O6+0.4*'Bonds (OP)'!$G$514</f>
        <v>1.4989963560692795E-2</v>
      </c>
      <c r="Q6" s="400">
        <f ca="1">'MoteCarlo_Sim OP'!$F$4/0.6*(1+P6)</f>
        <v>1692509.2390400609</v>
      </c>
      <c r="S6" s="503" t="s">
        <v>16333</v>
      </c>
      <c r="T6" s="403">
        <f ca="1">-AVERAGEIFS(Q3:Q1002, Q3:Q1002, "&lt;="&amp;_xlfn.PERCENTILE.INC(Q3:Q1002, 0.05))*100</f>
        <v>-163141400.81093994</v>
      </c>
    </row>
    <row r="7" spans="1:23">
      <c r="A7" s="554">
        <v>5</v>
      </c>
      <c r="B7" s="400">
        <f>'MoteCarlo_Sim (CP)'!F9</f>
        <v>976988.6939321073</v>
      </c>
      <c r="C7" s="400">
        <f ca="1">B7/'MoteCarlo_Sim (CP)'!$F$4-1</f>
        <v>-2.2475567134059737E-2</v>
      </c>
      <c r="D7" s="400">
        <f ca="1">0.6*C7+0.4*'Bonds (CP)'!$T$515</f>
        <v>-1.3911087594470399E-2</v>
      </c>
      <c r="E7" s="400">
        <f ca="1">'MoteCarlo_Sim (CP)'!$F$4/0.6*(1+D7)</f>
        <v>1642580.7994171008</v>
      </c>
      <c r="M7" s="554">
        <v>5</v>
      </c>
      <c r="N7" s="400">
        <f>'MoteCarlo_Sim OP'!F9</f>
        <v>984055.68863485777</v>
      </c>
      <c r="O7" s="400">
        <f ca="1">N7/'MoteCarlo_Sim OP'!$F$4-1</f>
        <v>-1.6443923898775914E-2</v>
      </c>
      <c r="P7" s="400">
        <f ca="1">0.6*O7+0.4*'Bonds (OP)'!$G$514</f>
        <v>-9.9717616529308144E-3</v>
      </c>
      <c r="Q7" s="400">
        <f ca="1">'MoteCarlo_Sim OP'!$F$4/0.6*(1+P7)</f>
        <v>1650885.2308595006</v>
      </c>
      <c r="S7" s="554"/>
    </row>
    <row r="8" spans="1:23">
      <c r="A8" s="554">
        <v>6</v>
      </c>
      <c r="B8" s="400">
        <f>'MoteCarlo_Sim (CP)'!F10</f>
        <v>1007400.913999402</v>
      </c>
      <c r="C8" s="400">
        <f ca="1">B8/'MoteCarlo_Sim (CP)'!$F$4-1</f>
        <v>7.9533296977210011E-3</v>
      </c>
      <c r="D8" s="400">
        <f ca="1">0.6*C8+0.4*'Bonds (CP)'!$T$515</f>
        <v>4.3462505045980433E-3</v>
      </c>
      <c r="E8" s="400">
        <f ca="1">'MoteCarlo_Sim (CP)'!$F$4/0.6*(1+D8)</f>
        <v>1672993.0194843956</v>
      </c>
      <c r="M8" s="554">
        <v>6</v>
      </c>
      <c r="N8" s="400">
        <f>'MoteCarlo_Sim OP'!F10</f>
        <v>990944.05493924953</v>
      </c>
      <c r="O8" s="400">
        <f ca="1">N8/'MoteCarlo_Sim OP'!$F$4-1</f>
        <v>-9.5590548701802724E-3</v>
      </c>
      <c r="P8" s="400">
        <f ca="1">0.6*O8+0.4*'Bonds (OP)'!$G$514</f>
        <v>-5.8408402357734285E-3</v>
      </c>
      <c r="Q8" s="400">
        <f ca="1">'MoteCarlo_Sim OP'!$F$4/0.6*(1+P8)</f>
        <v>1657773.5971638921</v>
      </c>
      <c r="S8" s="554"/>
    </row>
    <row r="9" spans="1:23">
      <c r="A9" s="554">
        <v>7</v>
      </c>
      <c r="B9" s="400">
        <f>'MoteCarlo_Sim (CP)'!F11</f>
        <v>980522.38872409042</v>
      </c>
      <c r="C9" s="400">
        <f ca="1">B9/'MoteCarlo_Sim (CP)'!$F$4-1</f>
        <v>-1.8939934614555232E-2</v>
      </c>
      <c r="D9" s="400">
        <f ca="1">0.6*C9+0.4*'Bonds (CP)'!$T$515</f>
        <v>-1.1789708082767697E-2</v>
      </c>
      <c r="E9" s="400">
        <f ca="1">'MoteCarlo_Sim (CP)'!$F$4/0.6*(1+D9)</f>
        <v>1646114.494209084</v>
      </c>
      <c r="M9" s="554">
        <v>7</v>
      </c>
      <c r="N9" s="400">
        <f>'MoteCarlo_Sim OP'!F11</f>
        <v>1025001.2293771303</v>
      </c>
      <c r="O9" s="400">
        <f ca="1">N9/'MoteCarlo_Sim OP'!$F$4-1</f>
        <v>2.4480828482037476E-2</v>
      </c>
      <c r="P9" s="400">
        <f ca="1">0.6*O9+0.4*'Bonds (OP)'!$G$514</f>
        <v>1.458308977555722E-2</v>
      </c>
      <c r="Q9" s="400">
        <f ca="1">'MoteCarlo_Sim OP'!$F$4/0.6*(1+P9)</f>
        <v>1691830.7716017731</v>
      </c>
      <c r="S9" s="554"/>
    </row>
    <row r="10" spans="1:23">
      <c r="A10" s="554">
        <v>8</v>
      </c>
      <c r="B10" s="400">
        <f>'MoteCarlo_Sim (CP)'!F12</f>
        <v>999117.64171792392</v>
      </c>
      <c r="C10" s="400">
        <f ca="1">B10/'MoteCarlo_Sim (CP)'!$F$4-1</f>
        <v>-3.3448477701703005E-4</v>
      </c>
      <c r="D10" s="400">
        <f ca="1">0.6*C10+0.4*'Bonds (CP)'!$T$515</f>
        <v>-6.2643818024477526E-4</v>
      </c>
      <c r="E10" s="400">
        <f ca="1">'MoteCarlo_Sim (CP)'!$F$4/0.6*(1+D10)</f>
        <v>1664709.7472029175</v>
      </c>
      <c r="M10" s="554">
        <v>8</v>
      </c>
      <c r="N10" s="400">
        <f>'MoteCarlo_Sim OP'!F12</f>
        <v>998417.28600452037</v>
      </c>
      <c r="O10" s="400">
        <f ca="1">N10/'MoteCarlo_Sim OP'!$F$4-1</f>
        <v>-2.0896180209787341E-3</v>
      </c>
      <c r="P10" s="400">
        <f ca="1">0.6*O10+0.4*'Bonds (OP)'!$G$514</f>
        <v>-1.3591781262525056E-3</v>
      </c>
      <c r="Q10" s="400">
        <f ca="1">'MoteCarlo_Sim OP'!$F$4/0.6*(1+P10)</f>
        <v>1665246.8282291631</v>
      </c>
      <c r="S10" s="554"/>
    </row>
    <row r="11" spans="1:23">
      <c r="A11" s="554">
        <v>9</v>
      </c>
      <c r="B11" s="400">
        <f>'MoteCarlo_Sim (CP)'!F13</f>
        <v>993624.94919555332</v>
      </c>
      <c r="C11" s="400">
        <f ca="1">B11/'MoteCarlo_Sim (CP)'!$F$4-1</f>
        <v>-5.8301892577183878E-3</v>
      </c>
      <c r="D11" s="400">
        <f ca="1">0.6*C11+0.4*'Bonds (CP)'!$T$515</f>
        <v>-3.9238608686655895E-3</v>
      </c>
      <c r="E11" s="400">
        <f ca="1">'MoteCarlo_Sim (CP)'!$F$4/0.6*(1+D11)</f>
        <v>1659217.054680547</v>
      </c>
      <c r="M11" s="554">
        <v>9</v>
      </c>
      <c r="N11" s="400">
        <f>'MoteCarlo_Sim OP'!F13</f>
        <v>1007215.0556170616</v>
      </c>
      <c r="O11" s="400">
        <f ca="1">N11/'MoteCarlo_Sim OP'!$F$4-1</f>
        <v>6.7036848972308327E-3</v>
      </c>
      <c r="P11" s="400">
        <f ca="1">0.6*O11+0.4*'Bonds (OP)'!$G$514</f>
        <v>3.916803624673235E-3</v>
      </c>
      <c r="Q11" s="400">
        <f ca="1">'MoteCarlo_Sim OP'!$F$4/0.6*(1+P11)</f>
        <v>1674044.5978417045</v>
      </c>
      <c r="S11" s="554"/>
    </row>
    <row r="12" spans="1:23">
      <c r="A12" s="554">
        <v>10</v>
      </c>
      <c r="B12" s="400">
        <f>'MoteCarlo_Sim (CP)'!F14</f>
        <v>989819.52748657134</v>
      </c>
      <c r="C12" s="400">
        <f ca="1">B12/'MoteCarlo_Sim (CP)'!$F$4-1</f>
        <v>-9.6376976976746409E-3</v>
      </c>
      <c r="D12" s="400">
        <f ca="1">0.6*C12+0.4*'Bonds (CP)'!$T$515</f>
        <v>-6.2083659326393412E-3</v>
      </c>
      <c r="E12" s="400">
        <f ca="1">'MoteCarlo_Sim (CP)'!$F$4/0.6*(1+D12)</f>
        <v>1655411.632971565</v>
      </c>
      <c r="M12" s="554">
        <v>10</v>
      </c>
      <c r="N12" s="400">
        <f>'MoteCarlo_Sim OP'!F14</f>
        <v>975339.97885917837</v>
      </c>
      <c r="O12" s="400">
        <f ca="1">N12/'MoteCarlo_Sim OP'!$F$4-1</f>
        <v>-2.5155208642524962E-2</v>
      </c>
      <c r="P12" s="400">
        <f ca="1">0.6*O12+0.4*'Bonds (OP)'!$G$514</f>
        <v>-1.5198532499180243E-2</v>
      </c>
      <c r="Q12" s="400">
        <f ca="1">'MoteCarlo_Sim OP'!$F$4/0.6*(1+P12)</f>
        <v>1642169.5210838211</v>
      </c>
      <c r="S12" s="554"/>
    </row>
    <row r="13" spans="1:23">
      <c r="A13" s="554">
        <v>11</v>
      </c>
      <c r="B13" s="400">
        <f>'MoteCarlo_Sim (CP)'!F15</f>
        <v>1032265.5706661133</v>
      </c>
      <c r="C13" s="400">
        <f ca="1">B13/'MoteCarlo_Sim (CP)'!$F$4-1</f>
        <v>3.2831621081738316E-2</v>
      </c>
      <c r="D13" s="400">
        <f ca="1">0.6*C13+0.4*'Bonds (CP)'!$T$515</f>
        <v>1.9273225335008432E-2</v>
      </c>
      <c r="E13" s="400">
        <f ca="1">'MoteCarlo_Sim (CP)'!$F$4/0.6*(1+D13)</f>
        <v>1697857.6761511071</v>
      </c>
      <c r="M13" s="554">
        <v>11</v>
      </c>
      <c r="N13" s="400">
        <f>'MoteCarlo_Sim OP'!F15</f>
        <v>987205.33283423749</v>
      </c>
      <c r="O13" s="400">
        <f ca="1">N13/'MoteCarlo_Sim OP'!$F$4-1</f>
        <v>-1.329587879763483E-2</v>
      </c>
      <c r="P13" s="400">
        <f ca="1">0.6*O13+0.4*'Bonds (OP)'!$G$514</f>
        <v>-8.0829345922461635E-3</v>
      </c>
      <c r="Q13" s="400">
        <f ca="1">'MoteCarlo_Sim OP'!$F$4/0.6*(1+P13)</f>
        <v>1654034.8750588803</v>
      </c>
      <c r="S13" s="554"/>
    </row>
    <row r="14" spans="1:23">
      <c r="A14" s="554">
        <v>12</v>
      </c>
      <c r="B14" s="400">
        <f>'MoteCarlo_Sim (CP)'!F16</f>
        <v>1014258.9111229549</v>
      </c>
      <c r="C14" s="400">
        <f ca="1">B14/'MoteCarlo_Sim (CP)'!$F$4-1</f>
        <v>1.4815087454421727E-2</v>
      </c>
      <c r="D14" s="400">
        <f ca="1">0.6*C14+0.4*'Bonds (CP)'!$T$515</f>
        <v>8.4633051586184786E-3</v>
      </c>
      <c r="E14" s="400">
        <f ca="1">'MoteCarlo_Sim (CP)'!$F$4/0.6*(1+D14)</f>
        <v>1679851.0166079486</v>
      </c>
      <c r="M14" s="554">
        <v>12</v>
      </c>
      <c r="N14" s="400">
        <f>'MoteCarlo_Sim OP'!F16</f>
        <v>1021038.1060957134</v>
      </c>
      <c r="O14" s="400">
        <f ca="1">N14/'MoteCarlo_Sim OP'!$F$4-1</f>
        <v>2.0519717308356666E-2</v>
      </c>
      <c r="P14" s="400">
        <f ca="1">0.6*O14+0.4*'Bonds (OP)'!$G$514</f>
        <v>1.2206423071348733E-2</v>
      </c>
      <c r="Q14" s="400">
        <f ca="1">'MoteCarlo_Sim OP'!$F$4/0.6*(1+P14)</f>
        <v>1687867.6483203564</v>
      </c>
      <c r="S14" s="554"/>
    </row>
    <row r="15" spans="1:23">
      <c r="A15" s="554">
        <v>13</v>
      </c>
      <c r="B15" s="400">
        <f>'MoteCarlo_Sim (CP)'!F17</f>
        <v>1021769.010836016</v>
      </c>
      <c r="C15" s="400">
        <f ca="1">B15/'MoteCarlo_Sim (CP)'!$F$4-1</f>
        <v>2.2329305385879961E-2</v>
      </c>
      <c r="D15" s="400">
        <f ca="1">0.6*C15+0.4*'Bonds (CP)'!$T$515</f>
        <v>1.2971835917493419E-2</v>
      </c>
      <c r="E15" s="400">
        <f ca="1">'MoteCarlo_Sim (CP)'!$F$4/0.6*(1+D15)</f>
        <v>1687361.1163210098</v>
      </c>
      <c r="M15" s="554">
        <v>13</v>
      </c>
      <c r="N15" s="400">
        <f>'MoteCarlo_Sim OP'!F17</f>
        <v>981837.62140822085</v>
      </c>
      <c r="O15" s="400">
        <f ca="1">N15/'MoteCarlo_Sim OP'!$F$4-1</f>
        <v>-1.8660864995865722E-2</v>
      </c>
      <c r="P15" s="400">
        <f ca="1">0.6*O15+0.4*'Bonds (OP)'!$G$514</f>
        <v>-1.1301926311184698E-2</v>
      </c>
      <c r="Q15" s="400">
        <f ca="1">'MoteCarlo_Sim OP'!$F$4/0.6*(1+P15)</f>
        <v>1648667.1636328637</v>
      </c>
      <c r="S15" s="554"/>
    </row>
    <row r="16" spans="1:23">
      <c r="A16" s="554">
        <v>14</v>
      </c>
      <c r="B16" s="400">
        <f>'MoteCarlo_Sim (CP)'!F18</f>
        <v>1014393.7475373312</v>
      </c>
      <c r="C16" s="400">
        <f ca="1">B16/'MoteCarlo_Sim (CP)'!$F$4-1</f>
        <v>1.4949997807337079E-2</v>
      </c>
      <c r="D16" s="400">
        <f ca="1">0.6*C16+0.4*'Bonds (CP)'!$T$515</f>
        <v>8.5442513703676889E-3</v>
      </c>
      <c r="E16" s="400">
        <f ca="1">'MoteCarlo_Sim (CP)'!$F$4/0.6*(1+D16)</f>
        <v>1679985.8530223249</v>
      </c>
      <c r="M16" s="554">
        <v>14</v>
      </c>
      <c r="N16" s="400">
        <f>'MoteCarlo_Sim OP'!F18</f>
        <v>1015019.0526450666</v>
      </c>
      <c r="O16" s="400">
        <f ca="1">N16/'MoteCarlo_Sim OP'!$F$4-1</f>
        <v>1.4503719776779667E-2</v>
      </c>
      <c r="P16" s="400">
        <f ca="1">0.6*O16+0.4*'Bonds (OP)'!$G$514</f>
        <v>8.5968245524025346E-3</v>
      </c>
      <c r="Q16" s="400">
        <f ca="1">'MoteCarlo_Sim OP'!$F$4/0.6*(1+P16)</f>
        <v>1681848.5948697096</v>
      </c>
      <c r="S16" s="554"/>
    </row>
    <row r="17" spans="1:19">
      <c r="A17" s="554">
        <v>15</v>
      </c>
      <c r="B17" s="400">
        <f>'MoteCarlo_Sim (CP)'!F19</f>
        <v>992909.89208448515</v>
      </c>
      <c r="C17" s="400">
        <f ca="1">B17/'MoteCarlo_Sim (CP)'!$F$4-1</f>
        <v>-6.5456384756110708E-3</v>
      </c>
      <c r="D17" s="400">
        <f ca="1">0.6*C17+0.4*'Bonds (CP)'!$T$515</f>
        <v>-4.3531303994011989E-3</v>
      </c>
      <c r="E17" s="400">
        <f ca="1">'MoteCarlo_Sim (CP)'!$F$4/0.6*(1+D17)</f>
        <v>1658501.9975694786</v>
      </c>
      <c r="M17" s="554">
        <v>15</v>
      </c>
      <c r="N17" s="400">
        <f>'MoteCarlo_Sim OP'!F19</f>
        <v>997033.55941193493</v>
      </c>
      <c r="O17" s="400">
        <f ca="1">N17/'MoteCarlo_Sim OP'!$F$4-1</f>
        <v>-3.4726420850825779E-3</v>
      </c>
      <c r="P17" s="400">
        <f ca="1">0.6*O17+0.4*'Bonds (OP)'!$G$514</f>
        <v>-2.1889925647148121E-3</v>
      </c>
      <c r="Q17" s="400">
        <f ca="1">'MoteCarlo_Sim OP'!$F$4/0.6*(1+P17)</f>
        <v>1663863.1016365776</v>
      </c>
      <c r="S17" s="554"/>
    </row>
    <row r="18" spans="1:19">
      <c r="A18" s="554">
        <v>16</v>
      </c>
      <c r="B18" s="400">
        <f>'MoteCarlo_Sim (CP)'!F20</f>
        <v>996215.91106529359</v>
      </c>
      <c r="C18" s="400">
        <f ca="1">B18/'MoteCarlo_Sim (CP)'!$F$4-1</f>
        <v>-3.2378066149862939E-3</v>
      </c>
      <c r="D18" s="400">
        <f ca="1">0.6*C18+0.4*'Bonds (CP)'!$T$515</f>
        <v>-2.3684312830263335E-3</v>
      </c>
      <c r="E18" s="400">
        <f ca="1">'MoteCarlo_Sim (CP)'!$F$4/0.6*(1+D18)</f>
        <v>1661808.0165502871</v>
      </c>
      <c r="M18" s="554">
        <v>16</v>
      </c>
      <c r="N18" s="400">
        <f>'MoteCarlo_Sim OP'!F20</f>
        <v>1014489.0354275915</v>
      </c>
      <c r="O18" s="400">
        <f ca="1">N18/'MoteCarlo_Sim OP'!$F$4-1</f>
        <v>1.3973971653064021E-2</v>
      </c>
      <c r="P18" s="400">
        <f ca="1">0.6*O18+0.4*'Bonds (OP)'!$G$514</f>
        <v>8.278975678173147E-3</v>
      </c>
      <c r="Q18" s="400">
        <f ca="1">'MoteCarlo_Sim OP'!$F$4/0.6*(1+P18)</f>
        <v>1681318.5776522344</v>
      </c>
      <c r="S18" s="554"/>
    </row>
    <row r="19" spans="1:19">
      <c r="A19" s="554">
        <v>17</v>
      </c>
      <c r="B19" s="400">
        <f>'MoteCarlo_Sim (CP)'!F21</f>
        <v>993305.290006747</v>
      </c>
      <c r="C19" s="400">
        <f ca="1">B19/'MoteCarlo_Sim (CP)'!$F$4-1</f>
        <v>-6.1500237339913166E-3</v>
      </c>
      <c r="D19" s="400">
        <f ca="1">0.6*C19+0.4*'Bonds (CP)'!$T$515</f>
        <v>-4.1157615544293469E-3</v>
      </c>
      <c r="E19" s="400">
        <f ca="1">'MoteCarlo_Sim (CP)'!$F$4/0.6*(1+D19)</f>
        <v>1658897.3954917404</v>
      </c>
      <c r="M19" s="554">
        <v>17</v>
      </c>
      <c r="N19" s="400">
        <f>'MoteCarlo_Sim OP'!F21</f>
        <v>1012866.9841584431</v>
      </c>
      <c r="O19" s="400">
        <f ca="1">N19/'MoteCarlo_Sim OP'!$F$4-1</f>
        <v>1.2352743911642428E-2</v>
      </c>
      <c r="P19" s="400">
        <f ca="1">0.6*O19+0.4*'Bonds (OP)'!$G$514</f>
        <v>7.3062390333201912E-3</v>
      </c>
      <c r="Q19" s="400">
        <f ca="1">'MoteCarlo_Sim OP'!$F$4/0.6*(1+P19)</f>
        <v>1679696.5263830861</v>
      </c>
      <c r="S19" s="554"/>
    </row>
    <row r="20" spans="1:19">
      <c r="A20" s="554">
        <v>18</v>
      </c>
      <c r="B20" s="400">
        <f>'MoteCarlo_Sim (CP)'!F22</f>
        <v>1016969.3681602747</v>
      </c>
      <c r="C20" s="400">
        <f ca="1">B20/'MoteCarlo_Sim (CP)'!$F$4-1</f>
        <v>1.7527030790787101E-2</v>
      </c>
      <c r="D20" s="400">
        <f ca="1">0.6*C20+0.4*'Bonds (CP)'!$T$515</f>
        <v>1.0090471160437703E-2</v>
      </c>
      <c r="E20" s="400">
        <f ca="1">'MoteCarlo_Sim (CP)'!$F$4/0.6*(1+D20)</f>
        <v>1682561.4736452685</v>
      </c>
      <c r="M20" s="554">
        <v>18</v>
      </c>
      <c r="N20" s="400">
        <f>'MoteCarlo_Sim OP'!F22</f>
        <v>1028654.4757042377</v>
      </c>
      <c r="O20" s="400">
        <f ca="1">N20/'MoteCarlo_Sim OP'!$F$4-1</f>
        <v>2.813222002828808E-2</v>
      </c>
      <c r="P20" s="400">
        <f ca="1">0.6*O20+0.4*'Bonds (OP)'!$G$514</f>
        <v>1.6773924703307581E-2</v>
      </c>
      <c r="Q20" s="400">
        <f ca="1">'MoteCarlo_Sim OP'!$F$4/0.6*(1+P20)</f>
        <v>1695484.0179288806</v>
      </c>
      <c r="S20" s="554"/>
    </row>
    <row r="21" spans="1:19">
      <c r="A21" s="554">
        <v>19</v>
      </c>
      <c r="B21" s="400">
        <f>'MoteCarlo_Sim (CP)'!F23</f>
        <v>1017688.0624760947</v>
      </c>
      <c r="C21" s="400">
        <f ca="1">B21/'MoteCarlo_Sim (CP)'!$F$4-1</f>
        <v>1.824611920791952E-2</v>
      </c>
      <c r="D21" s="400">
        <f ca="1">0.6*C21+0.4*'Bonds (CP)'!$T$515</f>
        <v>1.0521924210717154E-2</v>
      </c>
      <c r="E21" s="400">
        <f ca="1">'MoteCarlo_Sim (CP)'!$F$4/0.6*(1+D21)</f>
        <v>1683280.1679610882</v>
      </c>
      <c r="M21" s="554">
        <v>19</v>
      </c>
      <c r="N21" s="400">
        <f>'MoteCarlo_Sim OP'!F23</f>
        <v>981393.40210333688</v>
      </c>
      <c r="O21" s="400">
        <f ca="1">N21/'MoteCarlo_Sim OP'!$F$4-1</f>
        <v>-1.9104858767240884E-2</v>
      </c>
      <c r="P21" s="400">
        <f ca="1">0.6*O21+0.4*'Bonds (OP)'!$G$514</f>
        <v>-1.1568322574009795E-2</v>
      </c>
      <c r="Q21" s="400">
        <f ca="1">'MoteCarlo_Sim OP'!$F$4/0.6*(1+P21)</f>
        <v>1648222.9443279798</v>
      </c>
      <c r="S21" s="554"/>
    </row>
    <row r="22" spans="1:19">
      <c r="A22" s="554">
        <v>20</v>
      </c>
      <c r="B22" s="400">
        <f>'MoteCarlo_Sim (CP)'!F24</f>
        <v>1016289.0888413114</v>
      </c>
      <c r="C22" s="400">
        <f ca="1">B22/'MoteCarlo_Sim (CP)'!$F$4-1</f>
        <v>1.6846378435657172E-2</v>
      </c>
      <c r="D22" s="400">
        <f ca="1">0.6*C22+0.4*'Bonds (CP)'!$T$515</f>
        <v>9.682079747359745E-3</v>
      </c>
      <c r="E22" s="400">
        <f ca="1">'MoteCarlo_Sim (CP)'!$F$4/0.6*(1+D22)</f>
        <v>1681881.1943263051</v>
      </c>
      <c r="M22" s="554">
        <v>20</v>
      </c>
      <c r="N22" s="400">
        <f>'MoteCarlo_Sim OP'!F24</f>
        <v>997759.86874687148</v>
      </c>
      <c r="O22" s="400">
        <f ca="1">N22/'MoteCarlo_Sim OP'!$F$4-1</f>
        <v>-2.7467015029017938E-3</v>
      </c>
      <c r="P22" s="400">
        <f ca="1">0.6*O22+0.4*'Bonds (OP)'!$G$514</f>
        <v>-1.7534282154063414E-3</v>
      </c>
      <c r="Q22" s="400">
        <f ca="1">'MoteCarlo_Sim OP'!$F$4/0.6*(1+P22)</f>
        <v>1664589.4109715142</v>
      </c>
      <c r="S22" s="554"/>
    </row>
    <row r="23" spans="1:19">
      <c r="A23" s="554">
        <v>21</v>
      </c>
      <c r="B23" s="400">
        <f>'MoteCarlo_Sim (CP)'!F25</f>
        <v>986762.38653546886</v>
      </c>
      <c r="C23" s="400">
        <f ca="1">B23/'MoteCarlo_Sim (CP)'!$F$4-1</f>
        <v>-1.2696515054495983E-2</v>
      </c>
      <c r="D23" s="400">
        <f ca="1">0.6*C23+0.4*'Bonds (CP)'!$T$515</f>
        <v>-8.0436563467321462E-3</v>
      </c>
      <c r="E23" s="400">
        <f ca="1">'MoteCarlo_Sim (CP)'!$F$4/0.6*(1+D23)</f>
        <v>1652354.4920204624</v>
      </c>
      <c r="M23" s="554">
        <v>21</v>
      </c>
      <c r="N23" s="400">
        <f>'MoteCarlo_Sim OP'!F25</f>
        <v>993309.37007655425</v>
      </c>
      <c r="O23" s="400">
        <f ca="1">N23/'MoteCarlo_Sim OP'!$F$4-1</f>
        <v>-7.1949406213031031E-3</v>
      </c>
      <c r="P23" s="400">
        <f ca="1">0.6*O23+0.4*'Bonds (OP)'!$G$514</f>
        <v>-4.4223716864471262E-3</v>
      </c>
      <c r="Q23" s="400">
        <f ca="1">'MoteCarlo_Sim OP'!$F$4/0.6*(1+P23)</f>
        <v>1660138.9123011972</v>
      </c>
      <c r="S23" s="554"/>
    </row>
    <row r="24" spans="1:19">
      <c r="A24" s="554">
        <v>22</v>
      </c>
      <c r="B24" s="400">
        <f>'MoteCarlo_Sim (CP)'!F26</f>
        <v>1011040.0950161269</v>
      </c>
      <c r="C24" s="400">
        <f ca="1">B24/'MoteCarlo_Sim (CP)'!$F$4-1</f>
        <v>1.159450628611447E-2</v>
      </c>
      <c r="D24" s="400">
        <f ca="1">0.6*C24+0.4*'Bonds (CP)'!$T$515</f>
        <v>6.5309564576341251E-3</v>
      </c>
      <c r="E24" s="400">
        <f ca="1">'MoteCarlo_Sim (CP)'!$F$4/0.6*(1+D24)</f>
        <v>1676632.2005011206</v>
      </c>
      <c r="M24" s="554">
        <v>22</v>
      </c>
      <c r="N24" s="400">
        <f>'MoteCarlo_Sim OP'!F26</f>
        <v>1014370.3886768965</v>
      </c>
      <c r="O24" s="400">
        <f ca="1">N24/'MoteCarlo_Sim OP'!$F$4-1</f>
        <v>1.3855385140223886E-2</v>
      </c>
      <c r="P24" s="400">
        <f ca="1">0.6*O24+0.4*'Bonds (OP)'!$G$514</f>
        <v>8.2078237704690648E-3</v>
      </c>
      <c r="Q24" s="400">
        <f ca="1">'MoteCarlo_Sim OP'!$F$4/0.6*(1+P24)</f>
        <v>1681199.9309015393</v>
      </c>
      <c r="S24" s="554"/>
    </row>
    <row r="25" spans="1:19">
      <c r="A25" s="554">
        <v>23</v>
      </c>
      <c r="B25" s="400">
        <f>'MoteCarlo_Sim (CP)'!F27</f>
        <v>996317.9091413375</v>
      </c>
      <c r="C25" s="400">
        <f ca="1">B25/'MoteCarlo_Sim (CP)'!$F$4-1</f>
        <v>-3.1357526075473929E-3</v>
      </c>
      <c r="D25" s="400">
        <f ca="1">0.6*C25+0.4*'Bonds (CP)'!$T$515</f>
        <v>-2.3071988785629926E-3</v>
      </c>
      <c r="E25" s="400">
        <f ca="1">'MoteCarlo_Sim (CP)'!$F$4/0.6*(1+D25)</f>
        <v>1661910.0146263312</v>
      </c>
      <c r="M25" s="554">
        <v>23</v>
      </c>
      <c r="N25" s="400">
        <f>'MoteCarlo_Sim OP'!F27</f>
        <v>1006683.8028633584</v>
      </c>
      <c r="O25" s="400">
        <f ca="1">N25/'MoteCarlo_Sim OP'!$F$4-1</f>
        <v>6.1727018645783005E-3</v>
      </c>
      <c r="P25" s="400">
        <f ca="1">0.6*O25+0.4*'Bonds (OP)'!$G$514</f>
        <v>3.5982138050817147E-3</v>
      </c>
      <c r="Q25" s="400">
        <f ca="1">'MoteCarlo_Sim OP'!$F$4/0.6*(1+P25)</f>
        <v>1673513.3450880011</v>
      </c>
      <c r="S25" s="554"/>
    </row>
    <row r="26" spans="1:19">
      <c r="A26" s="554">
        <v>24</v>
      </c>
      <c r="B26" s="400">
        <f>'MoteCarlo_Sim (CP)'!F28</f>
        <v>989639.95227020804</v>
      </c>
      <c r="C26" s="400">
        <f ca="1">B26/'MoteCarlo_Sim (CP)'!$F$4-1</f>
        <v>-9.817371385428264E-3</v>
      </c>
      <c r="D26" s="400">
        <f ca="1">0.6*C26+0.4*'Bonds (CP)'!$T$515</f>
        <v>-6.3161701452915152E-3</v>
      </c>
      <c r="E26" s="400">
        <f ca="1">'MoteCarlo_Sim (CP)'!$F$4/0.6*(1+D26)</f>
        <v>1655232.0577552016</v>
      </c>
      <c r="M26" s="554">
        <v>24</v>
      </c>
      <c r="N26" s="400">
        <f>'MoteCarlo_Sim OP'!F28</f>
        <v>1002042.4806564228</v>
      </c>
      <c r="O26" s="400">
        <f ca="1">N26/'MoteCarlo_Sim OP'!$F$4-1</f>
        <v>1.5337360921148235E-3</v>
      </c>
      <c r="P26" s="400">
        <f ca="1">0.6*O26+0.4*'Bonds (OP)'!$G$514</f>
        <v>8.1483434160362881E-4</v>
      </c>
      <c r="Q26" s="400">
        <f ca="1">'MoteCarlo_Sim OP'!$F$4/0.6*(1+P26)</f>
        <v>1668872.0228810657</v>
      </c>
      <c r="S26" s="554"/>
    </row>
    <row r="27" spans="1:19">
      <c r="A27" s="554">
        <v>25</v>
      </c>
      <c r="B27" s="400">
        <f>'MoteCarlo_Sim (CP)'!F29</f>
        <v>1000948.202842106</v>
      </c>
      <c r="C27" s="400">
        <f ca="1">B27/'MoteCarlo_Sim (CP)'!$F$4-1</f>
        <v>1.4970801488169982E-3</v>
      </c>
      <c r="D27" s="400">
        <f ca="1">0.6*C27+0.4*'Bonds (CP)'!$T$515</f>
        <v>4.7250077525564168E-4</v>
      </c>
      <c r="E27" s="400">
        <f ca="1">'MoteCarlo_Sim (CP)'!$F$4/0.6*(1+D27)</f>
        <v>1666540.3083270995</v>
      </c>
      <c r="M27" s="554">
        <v>25</v>
      </c>
      <c r="N27" s="400">
        <f>'MoteCarlo_Sim OP'!F29</f>
        <v>1013116.5656524168</v>
      </c>
      <c r="O27" s="400">
        <f ca="1">N27/'MoteCarlo_Sim OP'!$F$4-1</f>
        <v>1.2602198691199495E-2</v>
      </c>
      <c r="P27" s="400">
        <f ca="1">0.6*O27+0.4*'Bonds (OP)'!$G$514</f>
        <v>7.4559119010544316E-3</v>
      </c>
      <c r="Q27" s="400">
        <f ca="1">'MoteCarlo_Sim OP'!$F$4/0.6*(1+P27)</f>
        <v>1679946.1078770596</v>
      </c>
      <c r="S27" s="554"/>
    </row>
    <row r="28" spans="1:19">
      <c r="A28" s="554">
        <v>26</v>
      </c>
      <c r="B28" s="400">
        <f>'MoteCarlo_Sim (CP)'!F30</f>
        <v>999893.2326263322</v>
      </c>
      <c r="C28" s="400">
        <f ca="1">B28/'MoteCarlo_Sim (CP)'!$F$4-1</f>
        <v>4.4153143236869141E-4</v>
      </c>
      <c r="D28" s="400">
        <f ca="1">0.6*C28+0.4*'Bonds (CP)'!$T$515</f>
        <v>-1.6082845461334232E-4</v>
      </c>
      <c r="E28" s="400">
        <f ca="1">'MoteCarlo_Sim (CP)'!$F$4/0.6*(1+D28)</f>
        <v>1665485.3381113259</v>
      </c>
      <c r="M28" s="554">
        <v>26</v>
      </c>
      <c r="N28" s="400">
        <f>'MoteCarlo_Sim OP'!F30</f>
        <v>1005041.6546381385</v>
      </c>
      <c r="O28" s="400">
        <f ca="1">N28/'MoteCarlo_Sim OP'!$F$4-1</f>
        <v>4.5313873704622143E-3</v>
      </c>
      <c r="P28" s="400">
        <f ca="1">0.6*O28+0.4*'Bonds (OP)'!$G$514</f>
        <v>2.6134251086120633E-3</v>
      </c>
      <c r="Q28" s="400">
        <f ca="1">'MoteCarlo_Sim OP'!$F$4/0.6*(1+P28)</f>
        <v>1671871.1968627814</v>
      </c>
      <c r="S28" s="554"/>
    </row>
    <row r="29" spans="1:19">
      <c r="A29" s="554">
        <v>27</v>
      </c>
      <c r="B29" s="400">
        <f>'MoteCarlo_Sim (CP)'!F31</f>
        <v>990035.69808221527</v>
      </c>
      <c r="C29" s="400">
        <f ca="1">B29/'MoteCarlo_Sim (CP)'!$F$4-1</f>
        <v>-9.4214085632952083E-3</v>
      </c>
      <c r="D29" s="400">
        <f ca="1">0.6*C29+0.4*'Bonds (CP)'!$T$515</f>
        <v>-6.0785924520116814E-3</v>
      </c>
      <c r="E29" s="400">
        <f ca="1">'MoteCarlo_Sim (CP)'!$F$4/0.6*(1+D29)</f>
        <v>1655627.8035672088</v>
      </c>
      <c r="M29" s="554">
        <v>27</v>
      </c>
      <c r="N29" s="400">
        <f>'MoteCarlo_Sim OP'!F31</f>
        <v>984374.7760478647</v>
      </c>
      <c r="O29" s="400">
        <f ca="1">N29/'MoteCarlo_Sim OP'!$F$4-1</f>
        <v>-1.6124998488867615E-2</v>
      </c>
      <c r="P29" s="400">
        <f ca="1">0.6*O29+0.4*'Bonds (OP)'!$G$514</f>
        <v>-9.7804064069858341E-3</v>
      </c>
      <c r="Q29" s="400">
        <f ca="1">'MoteCarlo_Sim OP'!$F$4/0.6*(1+P29)</f>
        <v>1651204.3182725075</v>
      </c>
      <c r="S29" s="554"/>
    </row>
    <row r="30" spans="1:19">
      <c r="A30" s="554">
        <v>28</v>
      </c>
      <c r="B30" s="400">
        <f>'MoteCarlo_Sim (CP)'!F32</f>
        <v>999405.27247575799</v>
      </c>
      <c r="C30" s="400">
        <f ca="1">B30/'MoteCarlo_Sim (CP)'!$F$4-1</f>
        <v>-4.6696294741965794E-5</v>
      </c>
      <c r="D30" s="400">
        <f ca="1">0.6*C30+0.4*'Bonds (CP)'!$T$515</f>
        <v>-4.5376509087973664E-4</v>
      </c>
      <c r="E30" s="400">
        <f ca="1">'MoteCarlo_Sim (CP)'!$F$4/0.6*(1+D30)</f>
        <v>1664997.3779607518</v>
      </c>
      <c r="M30" s="554">
        <v>28</v>
      </c>
      <c r="N30" s="400">
        <f>'MoteCarlo_Sim OP'!F32</f>
        <v>992152.1531736356</v>
      </c>
      <c r="O30" s="400">
        <f ca="1">N30/'MoteCarlo_Sim OP'!$F$4-1</f>
        <v>-8.3515699964268331E-3</v>
      </c>
      <c r="P30" s="400">
        <f ca="1">0.6*O30+0.4*'Bonds (OP)'!$G$514</f>
        <v>-5.1163493115213652E-3</v>
      </c>
      <c r="Q30" s="400">
        <f ca="1">'MoteCarlo_Sim OP'!$F$4/0.6*(1+P30)</f>
        <v>1658981.6953982783</v>
      </c>
      <c r="S30" s="554"/>
    </row>
    <row r="31" spans="1:19">
      <c r="A31" s="554">
        <v>29</v>
      </c>
      <c r="B31" s="400">
        <f>'MoteCarlo_Sim (CP)'!F33</f>
        <v>1011923.8286501027</v>
      </c>
      <c r="C31" s="400">
        <f ca="1">B31/'MoteCarlo_Sim (CP)'!$F$4-1</f>
        <v>1.2478724521926221E-2</v>
      </c>
      <c r="D31" s="400">
        <f ca="1">0.6*C31+0.4*'Bonds (CP)'!$T$515</f>
        <v>7.0614873991211753E-3</v>
      </c>
      <c r="E31" s="400">
        <f ca="1">'MoteCarlo_Sim (CP)'!$F$4/0.6*(1+D31)</f>
        <v>1677515.9341350964</v>
      </c>
      <c r="M31" s="554">
        <v>29</v>
      </c>
      <c r="N31" s="400">
        <f>'MoteCarlo_Sim OP'!F33</f>
        <v>989694.06911349378</v>
      </c>
      <c r="O31" s="400">
        <f ca="1">N31/'MoteCarlo_Sim OP'!$F$4-1</f>
        <v>-1.0808406068655629E-2</v>
      </c>
      <c r="P31" s="400">
        <f ca="1">0.6*O31+0.4*'Bonds (OP)'!$G$514</f>
        <v>-6.590450954858643E-3</v>
      </c>
      <c r="Q31" s="400">
        <f ca="1">'MoteCarlo_Sim OP'!$F$4/0.6*(1+P31)</f>
        <v>1656523.6113381365</v>
      </c>
      <c r="S31" s="554"/>
    </row>
    <row r="32" spans="1:19">
      <c r="A32" s="554">
        <v>30</v>
      </c>
      <c r="B32" s="400">
        <f>'MoteCarlo_Sim (CP)'!F34</f>
        <v>996735.67598445469</v>
      </c>
      <c r="C32" s="400">
        <f ca="1">B32/'MoteCarlo_Sim (CP)'!$F$4-1</f>
        <v>-2.7177566789100549E-3</v>
      </c>
      <c r="D32" s="400">
        <f ca="1">0.6*C32+0.4*'Bonds (CP)'!$T$515</f>
        <v>-2.0564013213805899E-3</v>
      </c>
      <c r="E32" s="400">
        <f ca="1">'MoteCarlo_Sim (CP)'!$F$4/0.6*(1+D32)</f>
        <v>1662327.7814694482</v>
      </c>
      <c r="M32" s="554">
        <v>30</v>
      </c>
      <c r="N32" s="400">
        <f>'MoteCarlo_Sim OP'!F34</f>
        <v>978425.90715720423</v>
      </c>
      <c r="O32" s="400">
        <f ca="1">N32/'MoteCarlo_Sim OP'!$F$4-1</f>
        <v>-2.2070847093691559E-2</v>
      </c>
      <c r="P32" s="400">
        <f ca="1">0.6*O32+0.4*'Bonds (OP)'!$G$514</f>
        <v>-1.33479155698802E-2</v>
      </c>
      <c r="Q32" s="400">
        <f ca="1">'MoteCarlo_Sim OP'!$F$4/0.6*(1+P32)</f>
        <v>1645255.4493818469</v>
      </c>
      <c r="S32" s="554"/>
    </row>
    <row r="33" spans="1:19">
      <c r="A33" s="554">
        <v>31</v>
      </c>
      <c r="B33" s="400">
        <f>'MoteCarlo_Sim (CP)'!F35</f>
        <v>977817.87807337975</v>
      </c>
      <c r="C33" s="400">
        <f ca="1">B33/'MoteCarlo_Sim (CP)'!$F$4-1</f>
        <v>-2.1645928303566708E-2</v>
      </c>
      <c r="D33" s="400">
        <f ca="1">0.6*C33+0.4*'Bonds (CP)'!$T$515</f>
        <v>-1.3413304296174582E-2</v>
      </c>
      <c r="E33" s="400">
        <f ca="1">'MoteCarlo_Sim (CP)'!$F$4/0.6*(1+D33)</f>
        <v>1643409.9835583733</v>
      </c>
      <c r="M33" s="554">
        <v>31</v>
      </c>
      <c r="N33" s="400">
        <f>'MoteCarlo_Sim OP'!F35</f>
        <v>1005812.8274187401</v>
      </c>
      <c r="O33" s="400">
        <f ca="1">N33/'MoteCarlo_Sim OP'!$F$4-1</f>
        <v>5.3021686207965768E-3</v>
      </c>
      <c r="P33" s="400">
        <f ca="1">0.6*O33+0.4*'Bonds (OP)'!$G$514</f>
        <v>3.0758938588126808E-3</v>
      </c>
      <c r="Q33" s="400">
        <f ca="1">'MoteCarlo_Sim OP'!$F$4/0.6*(1+P33)</f>
        <v>1672642.369643383</v>
      </c>
      <c r="S33" s="554"/>
    </row>
    <row r="34" spans="1:19">
      <c r="A34" s="554">
        <v>32</v>
      </c>
      <c r="B34" s="400">
        <f>'MoteCarlo_Sim (CP)'!F36</f>
        <v>1034713.7768184149</v>
      </c>
      <c r="C34" s="400">
        <f ca="1">B34/'MoteCarlo_Sim (CP)'!$F$4-1</f>
        <v>3.5281169725884354E-2</v>
      </c>
      <c r="D34" s="400">
        <f ca="1">0.6*C34+0.4*'Bonds (CP)'!$T$515</f>
        <v>2.0742954521496056E-2</v>
      </c>
      <c r="E34" s="400">
        <f ca="1">'MoteCarlo_Sim (CP)'!$F$4/0.6*(1+D34)</f>
        <v>1700305.8823034086</v>
      </c>
      <c r="M34" s="554">
        <v>32</v>
      </c>
      <c r="N34" s="400">
        <f>'MoteCarlo_Sim OP'!F36</f>
        <v>975191.03534217807</v>
      </c>
      <c r="O34" s="400">
        <f ca="1">N34/'MoteCarlo_Sim OP'!$F$4-1</f>
        <v>-2.5304076539772402E-2</v>
      </c>
      <c r="P34" s="400">
        <f ca="1">0.6*O34+0.4*'Bonds (OP)'!$G$514</f>
        <v>-1.5287853237528706E-2</v>
      </c>
      <c r="Q34" s="400">
        <f ca="1">'MoteCarlo_Sim OP'!$F$4/0.6*(1+P34)</f>
        <v>1642020.5775668209</v>
      </c>
      <c r="S34" s="554"/>
    </row>
    <row r="35" spans="1:19">
      <c r="A35" s="554">
        <v>33</v>
      </c>
      <c r="B35" s="400">
        <f>'MoteCarlo_Sim (CP)'!F37</f>
        <v>999751.38996972749</v>
      </c>
      <c r="C35" s="400">
        <f ca="1">B35/'MoteCarlo_Sim (CP)'!$F$4-1</f>
        <v>2.9961099530018132E-4</v>
      </c>
      <c r="D35" s="400">
        <f ca="1">0.6*C35+0.4*'Bonds (CP)'!$T$515</f>
        <v>-2.4598071685444839E-4</v>
      </c>
      <c r="E35" s="400">
        <f ca="1">'MoteCarlo_Sim (CP)'!$F$4/0.6*(1+D35)</f>
        <v>1665343.4954547212</v>
      </c>
      <c r="M35" s="554">
        <v>33</v>
      </c>
      <c r="N35" s="400">
        <f>'MoteCarlo_Sim OP'!F37</f>
        <v>998931.47280438454</v>
      </c>
      <c r="O35" s="400">
        <f ca="1">N35/'MoteCarlo_Sim OP'!$F$4-1</f>
        <v>-1.5756922776510862E-3</v>
      </c>
      <c r="P35" s="400">
        <f ca="1">0.6*O35+0.4*'Bonds (OP)'!$G$514</f>
        <v>-1.050822680255917E-3</v>
      </c>
      <c r="Q35" s="400">
        <f ca="1">'MoteCarlo_Sim OP'!$F$4/0.6*(1+P35)</f>
        <v>1665761.0150290274</v>
      </c>
      <c r="S35" s="554"/>
    </row>
    <row r="36" spans="1:19">
      <c r="A36" s="554">
        <v>34</v>
      </c>
      <c r="B36" s="400">
        <f>'MoteCarlo_Sim (CP)'!F38</f>
        <v>1009196.9084228234</v>
      </c>
      <c r="C36" s="400">
        <f ca="1">B36/'MoteCarlo_Sim (CP)'!$F$4-1</f>
        <v>9.7503089678900867E-3</v>
      </c>
      <c r="D36" s="400">
        <f ca="1">0.6*C36+0.4*'Bonds (CP)'!$T$515</f>
        <v>5.4244380666994951E-3</v>
      </c>
      <c r="E36" s="400">
        <f ca="1">'MoteCarlo_Sim (CP)'!$F$4/0.6*(1+D36)</f>
        <v>1674789.013907817</v>
      </c>
      <c r="M36" s="554">
        <v>34</v>
      </c>
      <c r="N36" s="400">
        <f>'MoteCarlo_Sim OP'!F38</f>
        <v>1017801.5027821923</v>
      </c>
      <c r="O36" s="400">
        <f ca="1">N36/'MoteCarlo_Sim OP'!$F$4-1</f>
        <v>1.7284757242875814E-2</v>
      </c>
      <c r="P36" s="400">
        <f ca="1">0.6*O36+0.4*'Bonds (OP)'!$G$514</f>
        <v>1.0265447032060223E-2</v>
      </c>
      <c r="Q36" s="400">
        <f ca="1">'MoteCarlo_Sim OP'!$F$4/0.6*(1+P36)</f>
        <v>1684631.0450068351</v>
      </c>
      <c r="S36" s="554"/>
    </row>
    <row r="37" spans="1:19">
      <c r="A37" s="554">
        <v>35</v>
      </c>
      <c r="B37" s="400">
        <f>'MoteCarlo_Sim (CP)'!F39</f>
        <v>1016160.8226249606</v>
      </c>
      <c r="C37" s="400">
        <f ca="1">B37/'MoteCarlo_Sim (CP)'!$F$4-1</f>
        <v>1.6718041883583501E-2</v>
      </c>
      <c r="D37" s="400">
        <f ca="1">0.6*C37+0.4*'Bonds (CP)'!$T$515</f>
        <v>9.6050778161155433E-3</v>
      </c>
      <c r="E37" s="400">
        <f ca="1">'MoteCarlo_Sim (CP)'!$F$4/0.6*(1+D37)</f>
        <v>1681752.9281099541</v>
      </c>
      <c r="M37" s="554">
        <v>35</v>
      </c>
      <c r="N37" s="400">
        <f>'MoteCarlo_Sim OP'!F39</f>
        <v>1004473.7297446164</v>
      </c>
      <c r="O37" s="400">
        <f ca="1">N37/'MoteCarlo_Sim OP'!$F$4-1</f>
        <v>3.9637508167140734E-3</v>
      </c>
      <c r="P37" s="400">
        <f ca="1">0.6*O37+0.4*'Bonds (OP)'!$G$514</f>
        <v>2.2728431763631785E-3</v>
      </c>
      <c r="Q37" s="400">
        <f ca="1">'MoteCarlo_Sim OP'!$F$4/0.6*(1+P37)</f>
        <v>1671303.2719692593</v>
      </c>
      <c r="S37" s="554"/>
    </row>
    <row r="38" spans="1:19">
      <c r="A38" s="554">
        <v>36</v>
      </c>
      <c r="B38" s="400">
        <f>'MoteCarlo_Sim (CP)'!F40</f>
        <v>961733.62167455116</v>
      </c>
      <c r="C38" s="400">
        <f ca="1">B38/'MoteCarlo_Sim (CP)'!$F$4-1</f>
        <v>-3.7739004622654448E-2</v>
      </c>
      <c r="D38" s="400">
        <f ca="1">0.6*C38+0.4*'Bonds (CP)'!$T$515</f>
        <v>-2.3069150087627225E-2</v>
      </c>
      <c r="E38" s="400">
        <f ca="1">'MoteCarlo_Sim (CP)'!$F$4/0.6*(1+D38)</f>
        <v>1627325.7271595448</v>
      </c>
      <c r="M38" s="554">
        <v>36</v>
      </c>
      <c r="N38" s="400">
        <f>'MoteCarlo_Sim OP'!F40</f>
        <v>985346.76545338798</v>
      </c>
      <c r="O38" s="400">
        <f ca="1">N38/'MoteCarlo_Sim OP'!$F$4-1</f>
        <v>-1.5153502569734578E-2</v>
      </c>
      <c r="P38" s="400">
        <f ca="1">0.6*O38+0.4*'Bonds (OP)'!$G$514</f>
        <v>-9.1975088555060116E-3</v>
      </c>
      <c r="Q38" s="400">
        <f ca="1">'MoteCarlo_Sim OP'!$F$4/0.6*(1+P38)</f>
        <v>1652176.3076780308</v>
      </c>
      <c r="S38" s="554"/>
    </row>
    <row r="39" spans="1:19">
      <c r="A39" s="554">
        <v>37</v>
      </c>
      <c r="B39" s="400">
        <f>'MoteCarlo_Sim (CP)'!F41</f>
        <v>1015065.7094671322</v>
      </c>
      <c r="C39" s="400">
        <f ca="1">B39/'MoteCarlo_Sim (CP)'!$F$4-1</f>
        <v>1.5622328212403058E-2</v>
      </c>
      <c r="D39" s="400">
        <f ca="1">0.6*C39+0.4*'Bonds (CP)'!$T$515</f>
        <v>8.9476496134072766E-3</v>
      </c>
      <c r="E39" s="400">
        <f ca="1">'MoteCarlo_Sim (CP)'!$F$4/0.6*(1+D39)</f>
        <v>1680657.8149521258</v>
      </c>
      <c r="M39" s="554">
        <v>37</v>
      </c>
      <c r="N39" s="400">
        <f>'MoteCarlo_Sim OP'!F41</f>
        <v>1021000.5885288123</v>
      </c>
      <c r="O39" s="400">
        <f ca="1">N39/'MoteCarlo_Sim OP'!$F$4-1</f>
        <v>2.0482218789408702E-2</v>
      </c>
      <c r="P39" s="400">
        <f ca="1">0.6*O39+0.4*'Bonds (OP)'!$G$514</f>
        <v>1.2183923959979954E-2</v>
      </c>
      <c r="Q39" s="400">
        <f ca="1">'MoteCarlo_Sim OP'!$F$4/0.6*(1+P39)</f>
        <v>1687830.130753455</v>
      </c>
      <c r="S39" s="554"/>
    </row>
    <row r="40" spans="1:19">
      <c r="A40" s="554">
        <v>38</v>
      </c>
      <c r="B40" s="400">
        <f>'MoteCarlo_Sim (CP)'!F42</f>
        <v>1040445.1592862551</v>
      </c>
      <c r="C40" s="400">
        <f ca="1">B40/'MoteCarlo_Sim (CP)'!$F$4-1</f>
        <v>4.1015695039442024E-2</v>
      </c>
      <c r="D40" s="400">
        <f ca="1">0.6*C40+0.4*'Bonds (CP)'!$T$515</f>
        <v>2.4183669709630658E-2</v>
      </c>
      <c r="E40" s="400">
        <f ca="1">'MoteCarlo_Sim (CP)'!$F$4/0.6*(1+D40)</f>
        <v>1706037.2647712487</v>
      </c>
      <c r="M40" s="554">
        <v>38</v>
      </c>
      <c r="N40" s="400">
        <f>'MoteCarlo_Sim OP'!F42</f>
        <v>1018689.3274812894</v>
      </c>
      <c r="O40" s="400">
        <f ca="1">N40/'MoteCarlo_Sim OP'!$F$4-1</f>
        <v>1.8172131186642071E-2</v>
      </c>
      <c r="P40" s="400">
        <f ca="1">0.6*O40+0.4*'Bonds (OP)'!$G$514</f>
        <v>1.0797871398319977E-2</v>
      </c>
      <c r="Q40" s="400">
        <f ca="1">'MoteCarlo_Sim OP'!$F$4/0.6*(1+P40)</f>
        <v>1685518.869705932</v>
      </c>
      <c r="S40" s="554"/>
    </row>
    <row r="41" spans="1:19">
      <c r="A41" s="554">
        <v>39</v>
      </c>
      <c r="B41" s="400">
        <f>'MoteCarlo_Sim (CP)'!F43</f>
        <v>1017246.3812307304</v>
      </c>
      <c r="C41" s="400">
        <f ca="1">B41/'MoteCarlo_Sim (CP)'!$F$4-1</f>
        <v>1.7804195763396757E-2</v>
      </c>
      <c r="D41" s="400">
        <f ca="1">0.6*C41+0.4*'Bonds (CP)'!$T$515</f>
        <v>1.0256770144003497E-2</v>
      </c>
      <c r="E41" s="400">
        <f ca="1">'MoteCarlo_Sim (CP)'!$F$4/0.6*(1+D41)</f>
        <v>1682838.486715724</v>
      </c>
      <c r="M41" s="554">
        <v>39</v>
      </c>
      <c r="N41" s="400">
        <f>'MoteCarlo_Sim OP'!F43</f>
        <v>1005315.4964342808</v>
      </c>
      <c r="O41" s="400">
        <f ca="1">N41/'MoteCarlo_Sim OP'!$F$4-1</f>
        <v>4.8050901350484843E-3</v>
      </c>
      <c r="P41" s="400">
        <f ca="1">0.6*O41+0.4*'Bonds (OP)'!$G$514</f>
        <v>2.7776467673638252E-3</v>
      </c>
      <c r="Q41" s="400">
        <f ca="1">'MoteCarlo_Sim OP'!$F$4/0.6*(1+P41)</f>
        <v>1672145.0386589237</v>
      </c>
      <c r="S41" s="554"/>
    </row>
    <row r="42" spans="1:19">
      <c r="A42" s="554">
        <v>40</v>
      </c>
      <c r="B42" s="400">
        <f>'MoteCarlo_Sim (CP)'!F44</f>
        <v>976461.71301718871</v>
      </c>
      <c r="C42" s="400">
        <f ca="1">B42/'MoteCarlo_Sim (CP)'!$F$4-1</f>
        <v>-2.3002837022837785E-2</v>
      </c>
      <c r="D42" s="400">
        <f ca="1">0.6*C42+0.4*'Bonds (CP)'!$T$515</f>
        <v>-1.4227449527737229E-2</v>
      </c>
      <c r="E42" s="400">
        <f ca="1">'MoteCarlo_Sim (CP)'!$F$4/0.6*(1+D42)</f>
        <v>1642053.8185021821</v>
      </c>
      <c r="M42" s="554">
        <v>40</v>
      </c>
      <c r="N42" s="400">
        <f>'MoteCarlo_Sim OP'!F44</f>
        <v>995765.96683674958</v>
      </c>
      <c r="O42" s="400">
        <f ca="1">N42/'MoteCarlo_Sim OP'!$F$4-1</f>
        <v>-4.7395910939074248E-3</v>
      </c>
      <c r="P42" s="400">
        <f ca="1">0.6*O42+0.4*'Bonds (OP)'!$G$514</f>
        <v>-2.9491619700097202E-3</v>
      </c>
      <c r="Q42" s="400">
        <f ca="1">'MoteCarlo_Sim OP'!$F$4/0.6*(1+P42)</f>
        <v>1662595.5090613924</v>
      </c>
      <c r="S42" s="554"/>
    </row>
    <row r="43" spans="1:19">
      <c r="A43" s="554">
        <v>41</v>
      </c>
      <c r="B43" s="400">
        <f>'MoteCarlo_Sim (CP)'!F45</f>
        <v>1018062.8542732348</v>
      </c>
      <c r="C43" s="400">
        <f ca="1">B43/'MoteCarlo_Sim (CP)'!$F$4-1</f>
        <v>1.8621116524897285E-2</v>
      </c>
      <c r="D43" s="400">
        <f ca="1">0.6*C43+0.4*'Bonds (CP)'!$T$515</f>
        <v>1.0746922600903814E-2</v>
      </c>
      <c r="E43" s="400">
        <f ca="1">'MoteCarlo_Sim (CP)'!$F$4/0.6*(1+D43)</f>
        <v>1683654.9597582284</v>
      </c>
      <c r="M43" s="554">
        <v>41</v>
      </c>
      <c r="N43" s="400">
        <f>'MoteCarlo_Sim OP'!F45</f>
        <v>1012720.6257193529</v>
      </c>
      <c r="O43" s="400">
        <f ca="1">N43/'MoteCarlo_Sim OP'!$F$4-1</f>
        <v>1.220645977984125E-2</v>
      </c>
      <c r="P43" s="400">
        <f ca="1">0.6*O43+0.4*'Bonds (OP)'!$G$514</f>
        <v>7.2184685542394846E-3</v>
      </c>
      <c r="Q43" s="400">
        <f ca="1">'MoteCarlo_Sim OP'!$F$4/0.6*(1+P43)</f>
        <v>1679550.1679439957</v>
      </c>
      <c r="S43" s="554"/>
    </row>
    <row r="44" spans="1:19">
      <c r="A44" s="554">
        <v>42</v>
      </c>
      <c r="B44" s="400">
        <f>'MoteCarlo_Sim (CP)'!F46</f>
        <v>981863.45238289586</v>
      </c>
      <c r="C44" s="400">
        <f ca="1">B44/'MoteCarlo_Sim (CP)'!$F$4-1</f>
        <v>-1.759813557363199E-2</v>
      </c>
      <c r="D44" s="400">
        <f ca="1">0.6*C44+0.4*'Bonds (CP)'!$T$515</f>
        <v>-1.0984628658213751E-2</v>
      </c>
      <c r="E44" s="400">
        <f ca="1">'MoteCarlo_Sim (CP)'!$F$4/0.6*(1+D44)</f>
        <v>1647455.5578678895</v>
      </c>
      <c r="M44" s="554">
        <v>42</v>
      </c>
      <c r="N44" s="400">
        <f>'MoteCarlo_Sim OP'!F46</f>
        <v>998172.10552339896</v>
      </c>
      <c r="O44" s="400">
        <f ca="1">N44/'MoteCarlo_Sim OP'!$F$4-1</f>
        <v>-2.3346740221110718E-3</v>
      </c>
      <c r="P44" s="400">
        <f ca="1">0.6*O44+0.4*'Bonds (OP)'!$G$514</f>
        <v>-1.5062117269319083E-3</v>
      </c>
      <c r="Q44" s="400">
        <f ca="1">'MoteCarlo_Sim OP'!$F$4/0.6*(1+P44)</f>
        <v>1665001.6477480419</v>
      </c>
      <c r="S44" s="554"/>
    </row>
    <row r="45" spans="1:19">
      <c r="A45" s="554">
        <v>43</v>
      </c>
      <c r="B45" s="400">
        <f>'MoteCarlo_Sim (CP)'!F47</f>
        <v>989858.4017759905</v>
      </c>
      <c r="C45" s="400">
        <f ca="1">B45/'MoteCarlo_Sim (CP)'!$F$4-1</f>
        <v>-9.598802091253078E-3</v>
      </c>
      <c r="D45" s="400">
        <f ca="1">0.6*C45+0.4*'Bonds (CP)'!$T$515</f>
        <v>-6.1850285687864038E-3</v>
      </c>
      <c r="E45" s="400">
        <f ca="1">'MoteCarlo_Sim (CP)'!$F$4/0.6*(1+D45)</f>
        <v>1655450.507260984</v>
      </c>
      <c r="M45" s="554">
        <v>43</v>
      </c>
      <c r="N45" s="400">
        <f>'MoteCarlo_Sim OP'!F47</f>
        <v>998272.81305904815</v>
      </c>
      <c r="O45" s="400">
        <f ca="1">N45/'MoteCarlo_Sim OP'!$F$4-1</f>
        <v>-2.234017616441264E-3</v>
      </c>
      <c r="P45" s="400">
        <f ca="1">0.6*O45+0.4*'Bonds (OP)'!$G$514</f>
        <v>-1.4458178835300235E-3</v>
      </c>
      <c r="Q45" s="400">
        <f ca="1">'MoteCarlo_Sim OP'!$F$4/0.6*(1+P45)</f>
        <v>1665102.3552836908</v>
      </c>
      <c r="S45" s="554"/>
    </row>
    <row r="46" spans="1:19">
      <c r="A46" s="554">
        <v>44</v>
      </c>
      <c r="B46" s="400">
        <f>'MoteCarlo_Sim (CP)'!F48</f>
        <v>975677.17069274513</v>
      </c>
      <c r="C46" s="400">
        <f ca="1">B46/'MoteCarlo_Sim (CP)'!$F$4-1</f>
        <v>-2.3787809556833461E-2</v>
      </c>
      <c r="D46" s="400">
        <f ca="1">0.6*C46+0.4*'Bonds (CP)'!$T$515</f>
        <v>-1.4698433048134634E-2</v>
      </c>
      <c r="E46" s="400">
        <f ca="1">'MoteCarlo_Sim (CP)'!$F$4/0.6*(1+D46)</f>
        <v>1641269.2761777386</v>
      </c>
      <c r="M46" s="554">
        <v>44</v>
      </c>
      <c r="N46" s="400">
        <f>'MoteCarlo_Sim OP'!F48</f>
        <v>1011898.7121789207</v>
      </c>
      <c r="O46" s="400">
        <f ca="1">N46/'MoteCarlo_Sim OP'!$F$4-1</f>
        <v>1.1384963531144932E-2</v>
      </c>
      <c r="P46" s="400">
        <f ca="1">0.6*O46+0.4*'Bonds (OP)'!$G$514</f>
        <v>6.7255708050216936E-3</v>
      </c>
      <c r="Q46" s="400">
        <f ca="1">'MoteCarlo_Sim OP'!$F$4/0.6*(1+P46)</f>
        <v>1678728.2544035637</v>
      </c>
      <c r="S46" s="554"/>
    </row>
    <row r="47" spans="1:19">
      <c r="A47" s="554">
        <v>45</v>
      </c>
      <c r="B47" s="400">
        <f>'MoteCarlo_Sim (CP)'!F49</f>
        <v>1017236.0747885103</v>
      </c>
      <c r="C47" s="400">
        <f ca="1">B47/'MoteCarlo_Sim (CP)'!$F$4-1</f>
        <v>1.7793883669563249E-2</v>
      </c>
      <c r="D47" s="400">
        <f ca="1">0.6*C47+0.4*'Bonds (CP)'!$T$515</f>
        <v>1.0250582887703391E-2</v>
      </c>
      <c r="E47" s="400">
        <f ca="1">'MoteCarlo_Sim (CP)'!$F$4/0.6*(1+D47)</f>
        <v>1682828.1802735038</v>
      </c>
      <c r="M47" s="554">
        <v>45</v>
      </c>
      <c r="N47" s="400">
        <f>'MoteCarlo_Sim OP'!F49</f>
        <v>1008721.2730119363</v>
      </c>
      <c r="O47" s="400">
        <f ca="1">N47/'MoteCarlo_Sim OP'!$F$4-1</f>
        <v>8.2091375741148997E-3</v>
      </c>
      <c r="P47" s="400">
        <f ca="1">0.6*O47+0.4*'Bonds (OP)'!$G$514</f>
        <v>4.8200752308036748E-3</v>
      </c>
      <c r="Q47" s="400">
        <f ca="1">'MoteCarlo_Sim OP'!$F$4/0.6*(1+P47)</f>
        <v>1675550.8152365789</v>
      </c>
      <c r="S47" s="554"/>
    </row>
    <row r="48" spans="1:19">
      <c r="A48" s="554">
        <v>46</v>
      </c>
      <c r="B48" s="400">
        <f>'MoteCarlo_Sim (CP)'!F50</f>
        <v>1027016.6351469813</v>
      </c>
      <c r="C48" s="400">
        <f ca="1">B48/'MoteCarlo_Sim (CP)'!$F$4-1</f>
        <v>2.7579807270220469E-2</v>
      </c>
      <c r="D48" s="400">
        <f ca="1">0.6*C48+0.4*'Bonds (CP)'!$T$515</f>
        <v>1.6122137048097725E-2</v>
      </c>
      <c r="E48" s="400">
        <f ca="1">'MoteCarlo_Sim (CP)'!$F$4/0.6*(1+D48)</f>
        <v>1692608.740631975</v>
      </c>
      <c r="M48" s="554">
        <v>46</v>
      </c>
      <c r="N48" s="400">
        <f>'MoteCarlo_Sim OP'!F50</f>
        <v>1036024.6942717497</v>
      </c>
      <c r="O48" s="400">
        <f ca="1">N48/'MoteCarlo_Sim OP'!$F$4-1</f>
        <v>3.5498696679956643E-2</v>
      </c>
      <c r="P48" s="400">
        <f ca="1">0.6*O48+0.4*'Bonds (OP)'!$G$514</f>
        <v>2.1193810694308719E-2</v>
      </c>
      <c r="Q48" s="400">
        <f ca="1">'MoteCarlo_Sim OP'!$F$4/0.6*(1+P48)</f>
        <v>1702854.2364963926</v>
      </c>
      <c r="S48" s="554"/>
    </row>
    <row r="49" spans="1:19">
      <c r="A49" s="554">
        <v>47</v>
      </c>
      <c r="B49" s="400">
        <f>'MoteCarlo_Sim (CP)'!F51</f>
        <v>992269.45307016454</v>
      </c>
      <c r="C49" s="400">
        <f ca="1">B49/'MoteCarlo_Sim (CP)'!$F$4-1</f>
        <v>-7.186428679374135E-3</v>
      </c>
      <c r="D49" s="400">
        <f ca="1">0.6*C49+0.4*'Bonds (CP)'!$T$515</f>
        <v>-4.7376045216590374E-3</v>
      </c>
      <c r="E49" s="400">
        <f ca="1">'MoteCarlo_Sim (CP)'!$F$4/0.6*(1+D49)</f>
        <v>1657861.5585551581</v>
      </c>
      <c r="M49" s="554">
        <v>47</v>
      </c>
      <c r="N49" s="400">
        <f>'MoteCarlo_Sim OP'!F51</f>
        <v>1003508.8065156585</v>
      </c>
      <c r="O49" s="400">
        <f ca="1">N49/'MoteCarlo_Sim OP'!$F$4-1</f>
        <v>2.9993174865949879E-3</v>
      </c>
      <c r="P49" s="400">
        <f ca="1">0.6*O49+0.4*'Bonds (OP)'!$G$514</f>
        <v>1.6941831782917274E-3</v>
      </c>
      <c r="Q49" s="400">
        <f ca="1">'MoteCarlo_Sim OP'!$F$4/0.6*(1+P49)</f>
        <v>1670338.3487403013</v>
      </c>
      <c r="S49" s="554"/>
    </row>
    <row r="50" spans="1:19">
      <c r="A50" s="554">
        <v>48</v>
      </c>
      <c r="B50" s="400">
        <f>'MoteCarlo_Sim (CP)'!F52</f>
        <v>987315.78820347518</v>
      </c>
      <c r="C50" s="400">
        <f ca="1">B50/'MoteCarlo_Sim (CP)'!$F$4-1</f>
        <v>-1.2142809924616027E-2</v>
      </c>
      <c r="D50" s="400">
        <f ca="1">0.6*C50+0.4*'Bonds (CP)'!$T$515</f>
        <v>-7.7114332688041727E-3</v>
      </c>
      <c r="E50" s="400">
        <f ca="1">'MoteCarlo_Sim (CP)'!$F$4/0.6*(1+D50)</f>
        <v>1652907.8936884687</v>
      </c>
      <c r="M50" s="554">
        <v>48</v>
      </c>
      <c r="N50" s="400">
        <f>'MoteCarlo_Sim OP'!F52</f>
        <v>988075.92008627811</v>
      </c>
      <c r="O50" s="400">
        <f ca="1">N50/'MoteCarlo_Sim OP'!$F$4-1</f>
        <v>-1.2425733549342399E-2</v>
      </c>
      <c r="P50" s="400">
        <f ca="1">0.6*O50+0.4*'Bonds (OP)'!$G$514</f>
        <v>-7.5608474432707039E-3</v>
      </c>
      <c r="Q50" s="400">
        <f ca="1">'MoteCarlo_Sim OP'!$F$4/0.6*(1+P50)</f>
        <v>1654905.4623109209</v>
      </c>
      <c r="S50" s="554"/>
    </row>
    <row r="51" spans="1:19">
      <c r="A51" s="554">
        <v>49</v>
      </c>
      <c r="B51" s="400">
        <f>'MoteCarlo_Sim (CP)'!F53</f>
        <v>1038132.0839291215</v>
      </c>
      <c r="C51" s="400">
        <f ca="1">B51/'MoteCarlo_Sim (CP)'!$F$4-1</f>
        <v>3.8701351290429065E-2</v>
      </c>
      <c r="D51" s="400">
        <f ca="1">0.6*C51+0.4*'Bonds (CP)'!$T$515</f>
        <v>2.2795063460222881E-2</v>
      </c>
      <c r="E51" s="400">
        <f ca="1">'MoteCarlo_Sim (CP)'!$F$4/0.6*(1+D51)</f>
        <v>1703724.1894141154</v>
      </c>
      <c r="M51" s="554">
        <v>49</v>
      </c>
      <c r="N51" s="400">
        <f>'MoteCarlo_Sim OP'!F53</f>
        <v>999952.29606183339</v>
      </c>
      <c r="O51" s="400">
        <f ca="1">N51/'MoteCarlo_Sim OP'!$F$4-1</f>
        <v>-5.5538729990933788E-4</v>
      </c>
      <c r="P51" s="400">
        <f ca="1">0.6*O51+0.4*'Bonds (OP)'!$G$514</f>
        <v>-4.3863969361086801E-4</v>
      </c>
      <c r="Q51" s="400">
        <f ca="1">'MoteCarlo_Sim OP'!$F$4/0.6*(1+P51)</f>
        <v>1666781.8382864762</v>
      </c>
      <c r="S51" s="554"/>
    </row>
    <row r="52" spans="1:19">
      <c r="A52" s="554">
        <v>50</v>
      </c>
      <c r="B52" s="400">
        <f>'MoteCarlo_Sim (CP)'!F54</f>
        <v>990744.53039599035</v>
      </c>
      <c r="C52" s="400">
        <f ca="1">B52/'MoteCarlo_Sim (CP)'!$F$4-1</f>
        <v>-8.7121875561090301E-3</v>
      </c>
      <c r="D52" s="400">
        <f ca="1">0.6*C52+0.4*'Bonds (CP)'!$T$515</f>
        <v>-5.6530598476999747E-3</v>
      </c>
      <c r="E52" s="400">
        <f ca="1">'MoteCarlo_Sim (CP)'!$F$4/0.6*(1+D52)</f>
        <v>1656336.6358809839</v>
      </c>
      <c r="M52" s="554">
        <v>50</v>
      </c>
      <c r="N52" s="400">
        <f>'MoteCarlo_Sim OP'!F54</f>
        <v>992295.80848570971</v>
      </c>
      <c r="O52" s="400">
        <f ca="1">N52/'MoteCarlo_Sim OP'!$F$4-1</f>
        <v>-8.2079876192437951E-3</v>
      </c>
      <c r="P52" s="400">
        <f ca="1">0.6*O52+0.4*'Bonds (OP)'!$G$514</f>
        <v>-5.030199885211542E-3</v>
      </c>
      <c r="Q52" s="400">
        <f ca="1">'MoteCarlo_Sim OP'!$F$4/0.6*(1+P52)</f>
        <v>1659125.3507103524</v>
      </c>
      <c r="S52" s="554"/>
    </row>
    <row r="53" spans="1:19">
      <c r="A53" s="554">
        <v>51</v>
      </c>
      <c r="B53" s="400">
        <f>'MoteCarlo_Sim (CP)'!F55</f>
        <v>991956.80515128793</v>
      </c>
      <c r="C53" s="400">
        <f ca="1">B53/'MoteCarlo_Sim (CP)'!$F$4-1</f>
        <v>-7.4992480410358553E-3</v>
      </c>
      <c r="D53" s="400">
        <f ca="1">0.6*C53+0.4*'Bonds (CP)'!$T$515</f>
        <v>-4.9252961386560701E-3</v>
      </c>
      <c r="E53" s="400">
        <f ca="1">'MoteCarlo_Sim (CP)'!$F$4/0.6*(1+D53)</f>
        <v>1657548.9106362814</v>
      </c>
      <c r="M53" s="554">
        <v>51</v>
      </c>
      <c r="N53" s="400">
        <f>'MoteCarlo_Sim OP'!F55</f>
        <v>986594.83074288862</v>
      </c>
      <c r="O53" s="400">
        <f ca="1">N53/'MoteCarlo_Sim OP'!$F$4-1</f>
        <v>-1.3906070932443448E-2</v>
      </c>
      <c r="P53" s="400">
        <f ca="1">0.6*O53+0.4*'Bonds (OP)'!$G$514</f>
        <v>-8.4490498731313347E-3</v>
      </c>
      <c r="Q53" s="400">
        <f ca="1">'MoteCarlo_Sim OP'!$F$4/0.6*(1+P53)</f>
        <v>1653424.3729675314</v>
      </c>
      <c r="S53" s="554"/>
    </row>
    <row r="54" spans="1:19">
      <c r="A54" s="554">
        <v>52</v>
      </c>
      <c r="B54" s="400">
        <f>'MoteCarlo_Sim (CP)'!F56</f>
        <v>1021866.3115170778</v>
      </c>
      <c r="C54" s="400">
        <f ca="1">B54/'MoteCarlo_Sim (CP)'!$F$4-1</f>
        <v>2.2426659422485784E-2</v>
      </c>
      <c r="D54" s="400">
        <f ca="1">0.6*C54+0.4*'Bonds (CP)'!$T$515</f>
        <v>1.3030248339456912E-2</v>
      </c>
      <c r="E54" s="400">
        <f ca="1">'MoteCarlo_Sim (CP)'!$F$4/0.6*(1+D54)</f>
        <v>1687458.4170020714</v>
      </c>
      <c r="M54" s="554">
        <v>52</v>
      </c>
      <c r="N54" s="400">
        <f>'MoteCarlo_Sim OP'!F56</f>
        <v>1000556.8558809342</v>
      </c>
      <c r="O54" s="400">
        <f ca="1">N54/'MoteCarlo_Sim OP'!$F$4-1</f>
        <v>4.886557958783122E-5</v>
      </c>
      <c r="P54" s="400">
        <f ca="1">0.6*O54+0.4*'Bonds (OP)'!$G$514</f>
        <v>-7.6087965912566543E-5</v>
      </c>
      <c r="Q54" s="400">
        <f ca="1">'MoteCarlo_Sim OP'!$F$4/0.6*(1+P54)</f>
        <v>1667386.3981055771</v>
      </c>
      <c r="S54" s="554"/>
    </row>
    <row r="55" spans="1:19">
      <c r="A55" s="554">
        <v>53</v>
      </c>
      <c r="B55" s="400">
        <f>'MoteCarlo_Sim (CP)'!F57</f>
        <v>1030856.6520116396</v>
      </c>
      <c r="C55" s="400">
        <f ca="1">B55/'MoteCarlo_Sim (CP)'!$F$4-1</f>
        <v>3.142192983636094E-2</v>
      </c>
      <c r="D55" s="400">
        <f ca="1">0.6*C55+0.4*'Bonds (CP)'!$T$515</f>
        <v>1.8427410587782009E-2</v>
      </c>
      <c r="E55" s="400">
        <f ca="1">'MoteCarlo_Sim (CP)'!$F$4/0.6*(1+D55)</f>
        <v>1696448.7574966331</v>
      </c>
      <c r="M55" s="554">
        <v>53</v>
      </c>
      <c r="N55" s="400">
        <f>'MoteCarlo_Sim OP'!F57</f>
        <v>979221.47529776336</v>
      </c>
      <c r="O55" s="400">
        <f ca="1">N55/'MoteCarlo_Sim OP'!$F$4-1</f>
        <v>-2.1275682869108969E-2</v>
      </c>
      <c r="P55" s="400">
        <f ca="1">0.6*O55+0.4*'Bonds (OP)'!$G$514</f>
        <v>-1.2870817035130646E-2</v>
      </c>
      <c r="Q55" s="400">
        <f ca="1">'MoteCarlo_Sim OP'!$F$4/0.6*(1+P55)</f>
        <v>1646051.0175224063</v>
      </c>
      <c r="S55" s="554"/>
    </row>
    <row r="56" spans="1:19">
      <c r="A56" s="554">
        <v>54</v>
      </c>
      <c r="B56" s="400">
        <f>'MoteCarlo_Sim (CP)'!F58</f>
        <v>984365.30307547899</v>
      </c>
      <c r="C56" s="400">
        <f ca="1">B56/'MoteCarlo_Sim (CP)'!$F$4-1</f>
        <v>-1.5094912972826169E-2</v>
      </c>
      <c r="D56" s="400">
        <f ca="1">0.6*C56+0.4*'Bonds (CP)'!$T$515</f>
        <v>-9.482695097730259E-3</v>
      </c>
      <c r="E56" s="400">
        <f ca="1">'MoteCarlo_Sim (CP)'!$F$4/0.6*(1+D56)</f>
        <v>1649957.4085604725</v>
      </c>
      <c r="M56" s="554">
        <v>54</v>
      </c>
      <c r="N56" s="400">
        <f>'MoteCarlo_Sim OP'!F58</f>
        <v>989587.320090633</v>
      </c>
      <c r="O56" s="400">
        <f ca="1">N56/'MoteCarlo_Sim OP'!$F$4-1</f>
        <v>-1.0915100894228202E-2</v>
      </c>
      <c r="P56" s="400">
        <f ca="1">0.6*O56+0.4*'Bonds (OP)'!$G$514</f>
        <v>-6.6544678502021871E-3</v>
      </c>
      <c r="Q56" s="400">
        <f ca="1">'MoteCarlo_Sim OP'!$F$4/0.6*(1+P56)</f>
        <v>1656416.8623152757</v>
      </c>
      <c r="S56" s="554"/>
    </row>
    <row r="57" spans="1:19">
      <c r="A57" s="554">
        <v>55</v>
      </c>
      <c r="B57" s="400">
        <f>'MoteCarlo_Sim (CP)'!F59</f>
        <v>997659.97943783272</v>
      </c>
      <c r="C57" s="400">
        <f ca="1">B57/'MoteCarlo_Sim (CP)'!$F$4-1</f>
        <v>-1.7929463769372767E-3</v>
      </c>
      <c r="D57" s="400">
        <f ca="1">0.6*C57+0.4*'Bonds (CP)'!$T$515</f>
        <v>-1.5015151401969232E-3</v>
      </c>
      <c r="E57" s="400">
        <f ca="1">'MoteCarlo_Sim (CP)'!$F$4/0.6*(1+D57)</f>
        <v>1663252.0849228264</v>
      </c>
      <c r="M57" s="554">
        <v>55</v>
      </c>
      <c r="N57" s="400">
        <f>'MoteCarlo_Sim OP'!F59</f>
        <v>1050202.4710750424</v>
      </c>
      <c r="O57" s="400">
        <f ca="1">N57/'MoteCarlo_Sim OP'!$F$4-1</f>
        <v>4.9669275318479089E-2</v>
      </c>
      <c r="P57" s="400">
        <f ca="1">0.6*O57+0.4*'Bonds (OP)'!$G$514</f>
        <v>2.9696157877422188E-2</v>
      </c>
      <c r="Q57" s="400">
        <f ca="1">'MoteCarlo_Sim OP'!$F$4/0.6*(1+P57)</f>
        <v>1717032.0132996852</v>
      </c>
      <c r="S57" s="554"/>
    </row>
    <row r="58" spans="1:19">
      <c r="A58" s="554">
        <v>56</v>
      </c>
      <c r="B58" s="400">
        <f>'MoteCarlo_Sim (CP)'!F60</f>
        <v>1008858.390272507</v>
      </c>
      <c r="C58" s="400">
        <f ca="1">B58/'MoteCarlo_Sim (CP)'!$F$4-1</f>
        <v>9.411605188656802E-3</v>
      </c>
      <c r="D58" s="400">
        <f ca="1">0.6*C58+0.4*'Bonds (CP)'!$T$515</f>
        <v>5.2212157991595246E-3</v>
      </c>
      <c r="E58" s="400">
        <f ca="1">'MoteCarlo_Sim (CP)'!$F$4/0.6*(1+D58)</f>
        <v>1674450.4957575006</v>
      </c>
      <c r="M58" s="554">
        <v>56</v>
      </c>
      <c r="N58" s="400">
        <f>'MoteCarlo_Sim OP'!F60</f>
        <v>998573.72106353729</v>
      </c>
      <c r="O58" s="400">
        <f ca="1">N58/'MoteCarlo_Sim OP'!$F$4-1</f>
        <v>-1.9332623852272857E-3</v>
      </c>
      <c r="P58" s="400">
        <f ca="1">0.6*O58+0.4*'Bonds (OP)'!$G$514</f>
        <v>-1.2653647448016365E-3</v>
      </c>
      <c r="Q58" s="400">
        <f ca="1">'MoteCarlo_Sim OP'!$F$4/0.6*(1+P58)</f>
        <v>1665403.2632881801</v>
      </c>
      <c r="S58" s="554"/>
    </row>
    <row r="59" spans="1:19">
      <c r="A59" s="554">
        <v>57</v>
      </c>
      <c r="B59" s="400">
        <f>'MoteCarlo_Sim (CP)'!F61</f>
        <v>978987.67284697166</v>
      </c>
      <c r="C59" s="400">
        <f ca="1">B59/'MoteCarlo_Sim (CP)'!$F$4-1</f>
        <v>-2.0475492064409462E-2</v>
      </c>
      <c r="D59" s="400">
        <f ca="1">0.6*C59+0.4*'Bonds (CP)'!$T$515</f>
        <v>-1.2711042552680234E-2</v>
      </c>
      <c r="E59" s="400">
        <f ca="1">'MoteCarlo_Sim (CP)'!$F$4/0.6*(1+D59)</f>
        <v>1644579.7783319654</v>
      </c>
      <c r="M59" s="554">
        <v>57</v>
      </c>
      <c r="N59" s="400">
        <f>'MoteCarlo_Sim OP'!F61</f>
        <v>999075.18311432179</v>
      </c>
      <c r="O59" s="400">
        <f ca="1">N59/'MoteCarlo_Sim OP'!$F$4-1</f>
        <v>-1.4320549305277819E-3</v>
      </c>
      <c r="P59" s="400">
        <f ca="1">0.6*O59+0.4*'Bonds (OP)'!$G$514</f>
        <v>-9.6464027198193438E-4</v>
      </c>
      <c r="Q59" s="400">
        <f ca="1">'MoteCarlo_Sim OP'!$F$4/0.6*(1+P59)</f>
        <v>1665904.7253389645</v>
      </c>
      <c r="S59" s="554"/>
    </row>
    <row r="60" spans="1:19">
      <c r="A60" s="554">
        <v>58</v>
      </c>
      <c r="B60" s="400">
        <f>'MoteCarlo_Sim (CP)'!F62</f>
        <v>973606.42220688355</v>
      </c>
      <c r="C60" s="400">
        <f ca="1">B60/'MoteCarlo_Sim (CP)'!$F$4-1</f>
        <v>-2.5859693552852892E-2</v>
      </c>
      <c r="D60" s="400">
        <f ca="1">0.6*C60+0.4*'Bonds (CP)'!$T$515</f>
        <v>-1.5941563445746289E-2</v>
      </c>
      <c r="E60" s="400">
        <f ca="1">'MoteCarlo_Sim (CP)'!$F$4/0.6*(1+D60)</f>
        <v>1639198.5276918772</v>
      </c>
      <c r="M60" s="554">
        <v>58</v>
      </c>
      <c r="N60" s="400">
        <f>'MoteCarlo_Sim OP'!F62</f>
        <v>1009829.5712302059</v>
      </c>
      <c r="O60" s="400">
        <f ca="1">N60/'MoteCarlo_Sim OP'!$F$4-1</f>
        <v>9.3168731009767303E-3</v>
      </c>
      <c r="P60" s="400">
        <f ca="1">0.6*O60+0.4*'Bonds (OP)'!$G$514</f>
        <v>5.4847165469207732E-3</v>
      </c>
      <c r="Q60" s="400">
        <f ca="1">'MoteCarlo_Sim OP'!$F$4/0.6*(1+P60)</f>
        <v>1676659.1134548488</v>
      </c>
      <c r="S60" s="554"/>
    </row>
    <row r="61" spans="1:19">
      <c r="A61" s="554">
        <v>59</v>
      </c>
      <c r="B61" s="400">
        <f>'MoteCarlo_Sim (CP)'!F63</f>
        <v>1013497.2811276218</v>
      </c>
      <c r="C61" s="400">
        <f ca="1">B61/'MoteCarlo_Sim (CP)'!$F$4-1</f>
        <v>1.4053039813680446E-2</v>
      </c>
      <c r="D61" s="400">
        <f ca="1">0.6*C61+0.4*'Bonds (CP)'!$T$515</f>
        <v>8.0060765741737094E-3</v>
      </c>
      <c r="E61" s="400">
        <f ca="1">'MoteCarlo_Sim (CP)'!$F$4/0.6*(1+D61)</f>
        <v>1679089.3866126151</v>
      </c>
      <c r="M61" s="554">
        <v>59</v>
      </c>
      <c r="N61" s="400">
        <f>'MoteCarlo_Sim OP'!F63</f>
        <v>1004583.4092611383</v>
      </c>
      <c r="O61" s="400">
        <f ca="1">N61/'MoteCarlo_Sim OP'!$F$4-1</f>
        <v>4.0733746481138589E-3</v>
      </c>
      <c r="P61" s="400">
        <f ca="1">0.6*O61+0.4*'Bonds (OP)'!$G$514</f>
        <v>2.33861747520305E-3</v>
      </c>
      <c r="Q61" s="400">
        <f ca="1">'MoteCarlo_Sim OP'!$F$4/0.6*(1+P61)</f>
        <v>1671412.9514857812</v>
      </c>
      <c r="S61" s="554"/>
    </row>
    <row r="62" spans="1:19">
      <c r="A62" s="554">
        <v>60</v>
      </c>
      <c r="B62" s="400">
        <f>'MoteCarlo_Sim (CP)'!F64</f>
        <v>1008946.4465644595</v>
      </c>
      <c r="C62" s="400">
        <f ca="1">B62/'MoteCarlo_Sim (CP)'!$F$4-1</f>
        <v>9.4997097669244912E-3</v>
      </c>
      <c r="D62" s="400">
        <f ca="1">0.6*C62+0.4*'Bonds (CP)'!$T$515</f>
        <v>5.2740785461201376E-3</v>
      </c>
      <c r="E62" s="400">
        <f ca="1">'MoteCarlo_Sim (CP)'!$F$4/0.6*(1+D62)</f>
        <v>1674538.5520494529</v>
      </c>
      <c r="M62" s="554">
        <v>60</v>
      </c>
      <c r="N62" s="400">
        <f>'MoteCarlo_Sim OP'!F64</f>
        <v>1015162.9733630108</v>
      </c>
      <c r="O62" s="400">
        <f ca="1">N62/'MoteCarlo_Sim OP'!$F$4-1</f>
        <v>1.4647567425084107E-2</v>
      </c>
      <c r="P62" s="400">
        <f ca="1">0.6*O62+0.4*'Bonds (OP)'!$G$514</f>
        <v>8.6831331413851978E-3</v>
      </c>
      <c r="Q62" s="400">
        <f ca="1">'MoteCarlo_Sim OP'!$F$4/0.6*(1+P62)</f>
        <v>1681992.5155876537</v>
      </c>
      <c r="S62" s="554"/>
    </row>
    <row r="63" spans="1:19">
      <c r="A63" s="554">
        <v>61</v>
      </c>
      <c r="B63" s="400">
        <f>'MoteCarlo_Sim (CP)'!F65</f>
        <v>967713.37152687437</v>
      </c>
      <c r="C63" s="400">
        <f ca="1">B63/'MoteCarlo_Sim (CP)'!$F$4-1</f>
        <v>-3.1755975730532349E-2</v>
      </c>
      <c r="D63" s="400">
        <f ca="1">0.6*C63+0.4*'Bonds (CP)'!$T$515</f>
        <v>-1.9479332752353966E-2</v>
      </c>
      <c r="E63" s="400">
        <f ca="1">'MoteCarlo_Sim (CP)'!$F$4/0.6*(1+D63)</f>
        <v>1633305.477011868</v>
      </c>
      <c r="M63" s="554">
        <v>61</v>
      </c>
      <c r="N63" s="400">
        <f>'MoteCarlo_Sim OP'!F65</f>
        <v>1020759.9579724746</v>
      </c>
      <c r="O63" s="400">
        <f ca="1">N63/'MoteCarlo_Sim OP'!$F$4-1</f>
        <v>2.0241710403028801E-2</v>
      </c>
      <c r="P63" s="400">
        <f ca="1">0.6*O63+0.4*'Bonds (OP)'!$G$514</f>
        <v>1.2039618928152014E-2</v>
      </c>
      <c r="Q63" s="400">
        <f ca="1">'MoteCarlo_Sim OP'!$F$4/0.6*(1+P63)</f>
        <v>1687589.5001971174</v>
      </c>
      <c r="S63" s="554"/>
    </row>
    <row r="64" spans="1:19">
      <c r="A64" s="554">
        <v>62</v>
      </c>
      <c r="B64" s="400">
        <f>'MoteCarlo_Sim (CP)'!F66</f>
        <v>996025.33013476327</v>
      </c>
      <c r="C64" s="400">
        <f ca="1">B64/'MoteCarlo_Sim (CP)'!$F$4-1</f>
        <v>-3.4284920519711548E-3</v>
      </c>
      <c r="D64" s="400">
        <f ca="1">0.6*C64+0.4*'Bonds (CP)'!$T$515</f>
        <v>-2.4828425452172501E-3</v>
      </c>
      <c r="E64" s="400">
        <f ca="1">'MoteCarlo_Sim (CP)'!$F$4/0.6*(1+D64)</f>
        <v>1661617.4356197568</v>
      </c>
      <c r="M64" s="554">
        <v>62</v>
      </c>
      <c r="N64" s="400">
        <f>'MoteCarlo_Sim OP'!F66</f>
        <v>989602.97556640825</v>
      </c>
      <c r="O64" s="400">
        <f ca="1">N64/'MoteCarlo_Sim OP'!$F$4-1</f>
        <v>-1.0899453366856715E-2</v>
      </c>
      <c r="P64" s="400">
        <f ca="1">0.6*O64+0.4*'Bonds (OP)'!$G$514</f>
        <v>-6.6450793337792941E-3</v>
      </c>
      <c r="Q64" s="400">
        <f ca="1">'MoteCarlo_Sim OP'!$F$4/0.6*(1+P64)</f>
        <v>1656432.517791051</v>
      </c>
      <c r="S64" s="554"/>
    </row>
    <row r="65" spans="1:19">
      <c r="A65" s="554">
        <v>63</v>
      </c>
      <c r="B65" s="400">
        <f>'MoteCarlo_Sim (CP)'!F67</f>
        <v>983893.60514383088</v>
      </c>
      <c r="C65" s="400">
        <f ca="1">B65/'MoteCarlo_Sim (CP)'!$F$4-1</f>
        <v>-1.5566869563503394E-2</v>
      </c>
      <c r="D65" s="400">
        <f ca="1">0.6*C65+0.4*'Bonds (CP)'!$T$515</f>
        <v>-9.7658690521365936E-3</v>
      </c>
      <c r="E65" s="400">
        <f ca="1">'MoteCarlo_Sim (CP)'!$F$4/0.6*(1+D65)</f>
        <v>1649485.7106288243</v>
      </c>
      <c r="M65" s="554">
        <v>63</v>
      </c>
      <c r="N65" s="400">
        <f>'MoteCarlo_Sim OP'!F67</f>
        <v>978029.92393046175</v>
      </c>
      <c r="O65" s="400">
        <f ca="1">N65/'MoteCarlo_Sim OP'!$F$4-1</f>
        <v>-2.2466629276747807E-2</v>
      </c>
      <c r="P65" s="400">
        <f ca="1">0.6*O65+0.4*'Bonds (OP)'!$G$514</f>
        <v>-1.358538487971395E-2</v>
      </c>
      <c r="Q65" s="400">
        <f ca="1">'MoteCarlo_Sim OP'!$F$4/0.6*(1+P65)</f>
        <v>1644859.4661551046</v>
      </c>
      <c r="S65" s="554"/>
    </row>
    <row r="66" spans="1:19">
      <c r="A66" s="554">
        <v>64</v>
      </c>
      <c r="B66" s="400">
        <f>'MoteCarlo_Sim (CP)'!F68</f>
        <v>973907.86340810719</v>
      </c>
      <c r="C66" s="400">
        <f ca="1">B66/'MoteCarlo_Sim (CP)'!$F$4-1</f>
        <v>-2.5558087054130096E-2</v>
      </c>
      <c r="D66" s="400">
        <f ca="1">0.6*C66+0.4*'Bonds (CP)'!$T$515</f>
        <v>-1.5760599546512613E-2</v>
      </c>
      <c r="E66" s="400">
        <f ca="1">'MoteCarlo_Sim (CP)'!$F$4/0.6*(1+D66)</f>
        <v>1639499.9688931007</v>
      </c>
      <c r="M66" s="554">
        <v>64</v>
      </c>
      <c r="N66" s="400">
        <f>'MoteCarlo_Sim OP'!F68</f>
        <v>1019808.6794808776</v>
      </c>
      <c r="O66" s="400">
        <f ca="1">N66/'MoteCarlo_Sim OP'!$F$4-1</f>
        <v>1.9290914882733823E-2</v>
      </c>
      <c r="P66" s="400">
        <f ca="1">0.6*O66+0.4*'Bonds (OP)'!$G$514</f>
        <v>1.1469141615975028E-2</v>
      </c>
      <c r="Q66" s="400">
        <f ca="1">'MoteCarlo_Sim OP'!$F$4/0.6*(1+P66)</f>
        <v>1686638.2217055205</v>
      </c>
      <c r="S66" s="554"/>
    </row>
    <row r="67" spans="1:19">
      <c r="A67" s="554">
        <v>65</v>
      </c>
      <c r="B67" s="400">
        <f>'MoteCarlo_Sim (CP)'!F69</f>
        <v>997055.99058558035</v>
      </c>
      <c r="C67" s="400">
        <f ca="1">B67/'MoteCarlo_Sim (CP)'!$F$4-1</f>
        <v>-2.3972664309177549E-3</v>
      </c>
      <c r="D67" s="400">
        <f ca="1">0.6*C67+0.4*'Bonds (CP)'!$T$515</f>
        <v>-1.8641071725852101E-3</v>
      </c>
      <c r="E67" s="400">
        <f ca="1">'MoteCarlo_Sim (CP)'!$F$4/0.6*(1+D67)</f>
        <v>1662648.0960705739</v>
      </c>
      <c r="M67" s="554">
        <v>65</v>
      </c>
      <c r="N67" s="400">
        <f>'MoteCarlo_Sim OP'!F69</f>
        <v>1021319.6314522333</v>
      </c>
      <c r="O67" s="400">
        <f ca="1">N67/'MoteCarlo_Sim OP'!$F$4-1</f>
        <v>2.0801099732318695E-2</v>
      </c>
      <c r="P67" s="400">
        <f ca="1">0.6*O67+0.4*'Bonds (OP)'!$G$514</f>
        <v>1.237525252572595E-2</v>
      </c>
      <c r="Q67" s="400">
        <f ca="1">'MoteCarlo_Sim OP'!$F$4/0.6*(1+P67)</f>
        <v>1688149.1736768761</v>
      </c>
      <c r="S67" s="554"/>
    </row>
    <row r="68" spans="1:19">
      <c r="A68" s="554">
        <v>66</v>
      </c>
      <c r="B68" s="400">
        <f>'MoteCarlo_Sim (CP)'!F70</f>
        <v>1002848.6786718416</v>
      </c>
      <c r="C68" s="400">
        <f ca="1">B68/'MoteCarlo_Sim (CP)'!$F$4-1</f>
        <v>3.398598118447671E-3</v>
      </c>
      <c r="D68" s="400">
        <f ca="1">0.6*C68+0.4*'Bonds (CP)'!$T$515</f>
        <v>1.6134115570340451E-3</v>
      </c>
      <c r="E68" s="400">
        <f ca="1">'MoteCarlo_Sim (CP)'!$F$4/0.6*(1+D68)</f>
        <v>1668440.7841568354</v>
      </c>
      <c r="M68" s="554">
        <v>66</v>
      </c>
      <c r="N68" s="400">
        <f>'MoteCarlo_Sim OP'!F70</f>
        <v>989990.60832785571</v>
      </c>
      <c r="O68" s="400">
        <f ca="1">N68/'MoteCarlo_Sim OP'!$F$4-1</f>
        <v>-1.0512017409501029E-2</v>
      </c>
      <c r="P68" s="400">
        <f ca="1">0.6*O68+0.4*'Bonds (OP)'!$G$514</f>
        <v>-6.4126177593658816E-3</v>
      </c>
      <c r="Q68" s="400">
        <f ca="1">'MoteCarlo_Sim OP'!$F$4/0.6*(1+P68)</f>
        <v>1656820.1505524986</v>
      </c>
      <c r="S68" s="554"/>
    </row>
    <row r="69" spans="1:19">
      <c r="A69" s="554">
        <v>67</v>
      </c>
      <c r="B69" s="400">
        <f>'MoteCarlo_Sim (CP)'!F71</f>
        <v>1010902.585103236</v>
      </c>
      <c r="C69" s="400">
        <f ca="1">B69/'MoteCarlo_Sim (CP)'!$F$4-1</f>
        <v>1.1456920968651696E-2</v>
      </c>
      <c r="D69" s="400">
        <f ca="1">0.6*C69+0.4*'Bonds (CP)'!$T$515</f>
        <v>6.448405267156461E-3</v>
      </c>
      <c r="E69" s="400">
        <f ca="1">'MoteCarlo_Sim (CP)'!$F$4/0.6*(1+D69)</f>
        <v>1676494.6905882296</v>
      </c>
      <c r="M69" s="554">
        <v>67</v>
      </c>
      <c r="N69" s="400">
        <f>'MoteCarlo_Sim OP'!F71</f>
        <v>1007665.6166712325</v>
      </c>
      <c r="O69" s="400">
        <f ca="1">N69/'MoteCarlo_Sim OP'!$F$4-1</f>
        <v>7.1540171981385736E-3</v>
      </c>
      <c r="P69" s="400">
        <f ca="1">0.6*O69+0.4*'Bonds (OP)'!$G$514</f>
        <v>4.1870030052178781E-3</v>
      </c>
      <c r="Q69" s="400">
        <f ca="1">'MoteCarlo_Sim OP'!$F$4/0.6*(1+P69)</f>
        <v>1674495.1588958751</v>
      </c>
      <c r="S69" s="554"/>
    </row>
    <row r="70" spans="1:19">
      <c r="A70" s="554">
        <v>68</v>
      </c>
      <c r="B70" s="400">
        <f>'MoteCarlo_Sim (CP)'!F72</f>
        <v>998542.17771676916</v>
      </c>
      <c r="C70" s="400">
        <f ca="1">B70/'MoteCarlo_Sim (CP)'!$F$4-1</f>
        <v>-9.1026433808805152E-4</v>
      </c>
      <c r="D70" s="400">
        <f ca="1">0.6*C70+0.4*'Bonds (CP)'!$T$515</f>
        <v>-9.7190591688738797E-4</v>
      </c>
      <c r="E70" s="400">
        <f ca="1">'MoteCarlo_Sim (CP)'!$F$4/0.6*(1+D70)</f>
        <v>1664134.2832017627</v>
      </c>
      <c r="M70" s="554">
        <v>68</v>
      </c>
      <c r="N70" s="400">
        <f>'MoteCarlo_Sim OP'!F72</f>
        <v>1011975.2450973991</v>
      </c>
      <c r="O70" s="400">
        <f ca="1">N70/'MoteCarlo_Sim OP'!$F$4-1</f>
        <v>1.1461457593280322E-2</v>
      </c>
      <c r="P70" s="400">
        <f ca="1">0.6*O70+0.4*'Bonds (OP)'!$G$514</f>
        <v>6.7714672423029275E-3</v>
      </c>
      <c r="Q70" s="400">
        <f ca="1">'MoteCarlo_Sim OP'!$F$4/0.6*(1+P70)</f>
        <v>1678804.7873220418</v>
      </c>
      <c r="S70" s="554"/>
    </row>
    <row r="71" spans="1:19">
      <c r="A71" s="554">
        <v>69</v>
      </c>
      <c r="B71" s="400">
        <f>'MoteCarlo_Sim (CP)'!F73</f>
        <v>978863.71270486759</v>
      </c>
      <c r="C71" s="400">
        <f ca="1">B71/'MoteCarlo_Sim (CP)'!$F$4-1</f>
        <v>-2.0599520180968889E-2</v>
      </c>
      <c r="D71" s="400">
        <f ca="1">0.6*C71+0.4*'Bonds (CP)'!$T$515</f>
        <v>-1.2785459422615891E-2</v>
      </c>
      <c r="E71" s="400">
        <f ca="1">'MoteCarlo_Sim (CP)'!$F$4/0.6*(1+D71)</f>
        <v>1644455.8181898613</v>
      </c>
      <c r="M71" s="554">
        <v>69</v>
      </c>
      <c r="N71" s="400">
        <f>'MoteCarlo_Sim OP'!F73</f>
        <v>1005146.2538671187</v>
      </c>
      <c r="O71" s="400">
        <f ca="1">N71/'MoteCarlo_Sim OP'!$F$4-1</f>
        <v>4.6359334936207919E-3</v>
      </c>
      <c r="P71" s="400">
        <f ca="1">0.6*O71+0.4*'Bonds (OP)'!$G$514</f>
        <v>2.6761527825072099E-3</v>
      </c>
      <c r="Q71" s="400">
        <f ca="1">'MoteCarlo_Sim OP'!$F$4/0.6*(1+P71)</f>
        <v>1671975.7960917614</v>
      </c>
      <c r="S71" s="554"/>
    </row>
    <row r="72" spans="1:19">
      <c r="A72" s="554">
        <v>70</v>
      </c>
      <c r="B72" s="400">
        <f>'MoteCarlo_Sim (CP)'!F74</f>
        <v>1028560.6708329183</v>
      </c>
      <c r="C72" s="400">
        <f ca="1">B72/'MoteCarlo_Sim (CP)'!$F$4-1</f>
        <v>2.9124689639478563E-2</v>
      </c>
      <c r="D72" s="400">
        <f ca="1">0.6*C72+0.4*'Bonds (CP)'!$T$515</f>
        <v>1.7049066469652582E-2</v>
      </c>
      <c r="E72" s="400">
        <f ca="1">'MoteCarlo_Sim (CP)'!$F$4/0.6*(1+D72)</f>
        <v>1694152.7763179117</v>
      </c>
      <c r="M72" s="554">
        <v>70</v>
      </c>
      <c r="N72" s="400">
        <f>'MoteCarlo_Sim OP'!F74</f>
        <v>982033.31360760587</v>
      </c>
      <c r="O72" s="400">
        <f ca="1">N72/'MoteCarlo_Sim OP'!$F$4-1</f>
        <v>-1.8465272150893997E-2</v>
      </c>
      <c r="P72" s="400">
        <f ca="1">0.6*O72+0.4*'Bonds (OP)'!$G$514</f>
        <v>-1.1184570604201664E-2</v>
      </c>
      <c r="Q72" s="400">
        <f ca="1">'MoteCarlo_Sim OP'!$F$4/0.6*(1+P72)</f>
        <v>1648862.8558322487</v>
      </c>
      <c r="S72" s="554"/>
    </row>
    <row r="73" spans="1:19">
      <c r="A73" s="554">
        <v>71</v>
      </c>
      <c r="B73" s="400">
        <f>'MoteCarlo_Sim (CP)'!F75</f>
        <v>1014798.5507117907</v>
      </c>
      <c r="C73" s="400">
        <f ca="1">B73/'MoteCarlo_Sim (CP)'!$F$4-1</f>
        <v>1.53550229585937E-2</v>
      </c>
      <c r="D73" s="400">
        <f ca="1">0.6*C73+0.4*'Bonds (CP)'!$T$515</f>
        <v>8.7872664611216619E-3</v>
      </c>
      <c r="E73" s="400">
        <f ca="1">'MoteCarlo_Sim (CP)'!$F$4/0.6*(1+D73)</f>
        <v>1680390.6561967842</v>
      </c>
      <c r="M73" s="554">
        <v>71</v>
      </c>
      <c r="N73" s="400">
        <f>'MoteCarlo_Sim OP'!F75</f>
        <v>980713.16136423498</v>
      </c>
      <c r="O73" s="400">
        <f ca="1">N73/'MoteCarlo_Sim OP'!$F$4-1</f>
        <v>-1.9784754142962324E-2</v>
      </c>
      <c r="P73" s="400">
        <f ca="1">0.6*O73+0.4*'Bonds (OP)'!$G$514</f>
        <v>-1.1976259799442659E-2</v>
      </c>
      <c r="Q73" s="400">
        <f ca="1">'MoteCarlo_Sim OP'!$F$4/0.6*(1+P73)</f>
        <v>1647542.7035888778</v>
      </c>
      <c r="S73" s="554"/>
    </row>
    <row r="74" spans="1:19">
      <c r="A74" s="554">
        <v>72</v>
      </c>
      <c r="B74" s="400">
        <f>'MoteCarlo_Sim (CP)'!F76</f>
        <v>996399.01921274036</v>
      </c>
      <c r="C74" s="400">
        <f ca="1">B74/'MoteCarlo_Sim (CP)'!$F$4-1</f>
        <v>-3.054598058840563E-3</v>
      </c>
      <c r="D74" s="400">
        <f ca="1">0.6*C74+0.4*'Bonds (CP)'!$T$515</f>
        <v>-2.258506149338895E-3</v>
      </c>
      <c r="E74" s="400">
        <f ca="1">'MoteCarlo_Sim (CP)'!$F$4/0.6*(1+D74)</f>
        <v>1661991.1246977339</v>
      </c>
      <c r="M74" s="554">
        <v>72</v>
      </c>
      <c r="N74" s="400">
        <f>'MoteCarlo_Sim OP'!F76</f>
        <v>1006579.2511385101</v>
      </c>
      <c r="O74" s="400">
        <f ca="1">N74/'MoteCarlo_Sim OP'!$F$4-1</f>
        <v>6.0682032214334214E-3</v>
      </c>
      <c r="P74" s="400">
        <f ca="1">0.6*O74+0.4*'Bonds (OP)'!$G$514</f>
        <v>3.5355146191947875E-3</v>
      </c>
      <c r="Q74" s="400">
        <f ca="1">'MoteCarlo_Sim OP'!$F$4/0.6*(1+P74)</f>
        <v>1673408.793363153</v>
      </c>
      <c r="S74" s="554"/>
    </row>
    <row r="75" spans="1:19">
      <c r="A75" s="554">
        <v>73</v>
      </c>
      <c r="B75" s="400">
        <f>'MoteCarlo_Sim (CP)'!F77</f>
        <v>998054.72841722541</v>
      </c>
      <c r="C75" s="400">
        <f ca="1">B75/'MoteCarlo_Sim (CP)'!$F$4-1</f>
        <v>-1.3979809340392002E-3</v>
      </c>
      <c r="D75" s="400">
        <f ca="1">0.6*C75+0.4*'Bonds (CP)'!$T$515</f>
        <v>-1.2645358744580774E-3</v>
      </c>
      <c r="E75" s="400">
        <f ca="1">'MoteCarlo_Sim (CP)'!$F$4/0.6*(1+D75)</f>
        <v>1663646.8339022191</v>
      </c>
      <c r="M75" s="554">
        <v>73</v>
      </c>
      <c r="N75" s="400">
        <f>'MoteCarlo_Sim OP'!F77</f>
        <v>1028996.2234595567</v>
      </c>
      <c r="O75" s="400">
        <f ca="1">N75/'MoteCarlo_Sim OP'!$F$4-1</f>
        <v>2.8473794275680753E-2</v>
      </c>
      <c r="P75" s="400">
        <f ca="1">0.6*O75+0.4*'Bonds (OP)'!$G$514</f>
        <v>1.6978869251743186E-2</v>
      </c>
      <c r="Q75" s="400">
        <f ca="1">'MoteCarlo_Sim OP'!$F$4/0.6*(1+P75)</f>
        <v>1695825.7656841995</v>
      </c>
      <c r="S75" s="554"/>
    </row>
    <row r="76" spans="1:19">
      <c r="A76" s="554">
        <v>74</v>
      </c>
      <c r="B76" s="400">
        <f>'MoteCarlo_Sim (CP)'!F78</f>
        <v>996550.96380303707</v>
      </c>
      <c r="C76" s="400">
        <f ca="1">B76/'MoteCarlo_Sim (CP)'!$F$4-1</f>
        <v>-2.902570148610506E-3</v>
      </c>
      <c r="D76" s="400">
        <f ca="1">0.6*C76+0.4*'Bonds (CP)'!$T$515</f>
        <v>-2.1672894032008605E-3</v>
      </c>
      <c r="E76" s="400">
        <f ca="1">'MoteCarlo_Sim (CP)'!$F$4/0.6*(1+D76)</f>
        <v>1662143.0692880307</v>
      </c>
      <c r="M76" s="554">
        <v>74</v>
      </c>
      <c r="N76" s="400">
        <f>'MoteCarlo_Sim OP'!F78</f>
        <v>1005571.7369760426</v>
      </c>
      <c r="O76" s="400">
        <f ca="1">N76/'MoteCarlo_Sim OP'!$F$4-1</f>
        <v>5.0612005815444672E-3</v>
      </c>
      <c r="P76" s="400">
        <f ca="1">0.6*O76+0.4*'Bonds (OP)'!$G$514</f>
        <v>2.9313130352614149E-3</v>
      </c>
      <c r="Q76" s="400">
        <f ca="1">'MoteCarlo_Sim OP'!$F$4/0.6*(1+P76)</f>
        <v>1672401.2792006854</v>
      </c>
      <c r="S76" s="554"/>
    </row>
    <row r="77" spans="1:19">
      <c r="A77" s="554">
        <v>75</v>
      </c>
      <c r="B77" s="400">
        <f>'MoteCarlo_Sim (CP)'!F79</f>
        <v>991409.61282104719</v>
      </c>
      <c r="C77" s="400">
        <f ca="1">B77/'MoteCarlo_Sim (CP)'!$F$4-1</f>
        <v>-8.046740428214183E-3</v>
      </c>
      <c r="D77" s="400">
        <f ca="1">0.6*C77+0.4*'Bonds (CP)'!$T$515</f>
        <v>-5.2537915709630666E-3</v>
      </c>
      <c r="E77" s="400">
        <f ca="1">'MoteCarlo_Sim (CP)'!$F$4/0.6*(1+D77)</f>
        <v>1657001.7183060409</v>
      </c>
      <c r="M77" s="554">
        <v>75</v>
      </c>
      <c r="N77" s="400">
        <f>'MoteCarlo_Sim OP'!F79</f>
        <v>996842.29875141766</v>
      </c>
      <c r="O77" s="400">
        <f ca="1">N77/'MoteCarlo_Sim OP'!$F$4-1</f>
        <v>-3.6638056411124609E-3</v>
      </c>
      <c r="P77" s="400">
        <f ca="1">0.6*O77+0.4*'Bonds (OP)'!$G$514</f>
        <v>-2.3036906983327416E-3</v>
      </c>
      <c r="Q77" s="400">
        <f ca="1">'MoteCarlo_Sim OP'!$F$4/0.6*(1+P77)</f>
        <v>1663671.8409760606</v>
      </c>
      <c r="S77" s="554"/>
    </row>
    <row r="78" spans="1:19">
      <c r="A78" s="554">
        <v>76</v>
      </c>
      <c r="B78" s="400">
        <f>'MoteCarlo_Sim (CP)'!F80</f>
        <v>977365.71385014162</v>
      </c>
      <c r="C78" s="400">
        <f ca="1">B78/'MoteCarlo_Sim (CP)'!$F$4-1</f>
        <v>-2.2098340474381195E-2</v>
      </c>
      <c r="D78" s="400">
        <f ca="1">0.6*C78+0.4*'Bonds (CP)'!$T$515</f>
        <v>-1.3684751598663274E-2</v>
      </c>
      <c r="E78" s="400">
        <f ca="1">'MoteCarlo_Sim (CP)'!$F$4/0.6*(1+D78)</f>
        <v>1642957.8193351354</v>
      </c>
      <c r="M78" s="554">
        <v>76</v>
      </c>
      <c r="N78" s="400">
        <f>'MoteCarlo_Sim OP'!F80</f>
        <v>988563.57637209108</v>
      </c>
      <c r="O78" s="400">
        <f ca="1">N78/'MoteCarlo_Sim OP'!$F$4-1</f>
        <v>-1.1938324850322868E-2</v>
      </c>
      <c r="P78" s="400">
        <f ca="1">0.6*O78+0.4*'Bonds (OP)'!$G$514</f>
        <v>-7.2684022238589854E-3</v>
      </c>
      <c r="Q78" s="400">
        <f ca="1">'MoteCarlo_Sim OP'!$F$4/0.6*(1+P78)</f>
        <v>1655393.1185967338</v>
      </c>
      <c r="S78" s="554"/>
    </row>
    <row r="79" spans="1:19">
      <c r="A79" s="554">
        <v>77</v>
      </c>
      <c r="B79" s="400">
        <f>'MoteCarlo_Sim (CP)'!F81</f>
        <v>1001231.0932382216</v>
      </c>
      <c r="C79" s="400">
        <f ca="1">B79/'MoteCarlo_Sim (CP)'!$F$4-1</f>
        <v>1.7801256699614409E-3</v>
      </c>
      <c r="D79" s="400">
        <f ca="1">0.6*C79+0.4*'Bonds (CP)'!$T$515</f>
        <v>6.4232808794230725E-4</v>
      </c>
      <c r="E79" s="400">
        <f ca="1">'MoteCarlo_Sim (CP)'!$F$4/0.6*(1+D79)</f>
        <v>1666823.1987232154</v>
      </c>
      <c r="M79" s="554">
        <v>77</v>
      </c>
      <c r="N79" s="400">
        <f>'MoteCarlo_Sim OP'!F81</f>
        <v>988743.705756412</v>
      </c>
      <c r="O79" s="400">
        <f ca="1">N79/'MoteCarlo_Sim OP'!$F$4-1</f>
        <v>-1.1758286919055894E-2</v>
      </c>
      <c r="P79" s="400">
        <f ca="1">0.6*O79+0.4*'Bonds (OP)'!$G$514</f>
        <v>-7.1603794650988012E-3</v>
      </c>
      <c r="Q79" s="400">
        <f ca="1">'MoteCarlo_Sim OP'!$F$4/0.6*(1+P79)</f>
        <v>1655573.2479810547</v>
      </c>
      <c r="S79" s="554"/>
    </row>
    <row r="80" spans="1:19">
      <c r="A80" s="554">
        <v>78</v>
      </c>
      <c r="B80" s="400">
        <f>'MoteCarlo_Sim (CP)'!F82</f>
        <v>994169.36453698785</v>
      </c>
      <c r="C80" s="400">
        <f ca="1">B80/'MoteCarlo_Sim (CP)'!$F$4-1</f>
        <v>-5.285475382128535E-3</v>
      </c>
      <c r="D80" s="400">
        <f ca="1">0.6*C80+0.4*'Bonds (CP)'!$T$515</f>
        <v>-3.5970325433116782E-3</v>
      </c>
      <c r="E80" s="400">
        <f ca="1">'MoteCarlo_Sim (CP)'!$F$4/0.6*(1+D80)</f>
        <v>1659761.4700219813</v>
      </c>
      <c r="M80" s="554">
        <v>78</v>
      </c>
      <c r="N80" s="400">
        <f>'MoteCarlo_Sim OP'!F82</f>
        <v>985204.99456965632</v>
      </c>
      <c r="O80" s="400">
        <f ca="1">N80/'MoteCarlo_Sim OP'!$F$4-1</f>
        <v>-1.5295201475313713E-2</v>
      </c>
      <c r="P80" s="400">
        <f ca="1">0.6*O80+0.4*'Bonds (OP)'!$G$514</f>
        <v>-9.2825281988534927E-3</v>
      </c>
      <c r="Q80" s="400">
        <f ca="1">'MoteCarlo_Sim OP'!$F$4/0.6*(1+P80)</f>
        <v>1652034.5367942993</v>
      </c>
      <c r="S80" s="554"/>
    </row>
    <row r="81" spans="1:19">
      <c r="A81" s="554">
        <v>79</v>
      </c>
      <c r="B81" s="400">
        <f>'MoteCarlo_Sim (CP)'!F83</f>
        <v>1000139.84387425</v>
      </c>
      <c r="C81" s="400">
        <f ca="1">B81/'MoteCarlo_Sim (CP)'!$F$4-1</f>
        <v>6.8827791137748839E-4</v>
      </c>
      <c r="D81" s="400">
        <f ca="1">0.6*C81+0.4*'Bonds (CP)'!$T$515</f>
        <v>-1.2780567208064151E-5</v>
      </c>
      <c r="E81" s="400">
        <f ca="1">'MoteCarlo_Sim (CP)'!$F$4/0.6*(1+D81)</f>
        <v>1665731.9493592435</v>
      </c>
      <c r="M81" s="554">
        <v>79</v>
      </c>
      <c r="N81" s="400">
        <f>'MoteCarlo_Sim OP'!F83</f>
        <v>1004231.5533112865</v>
      </c>
      <c r="O81" s="400">
        <f ca="1">N81/'MoteCarlo_Sim OP'!$F$4-1</f>
        <v>3.7216973381954954E-3</v>
      </c>
      <c r="P81" s="400">
        <f ca="1">0.6*O81+0.4*'Bonds (OP)'!$G$514</f>
        <v>2.1276110892520317E-3</v>
      </c>
      <c r="Q81" s="400">
        <f ca="1">'MoteCarlo_Sim OP'!$F$4/0.6*(1+P81)</f>
        <v>1671061.0955359293</v>
      </c>
      <c r="S81" s="554"/>
    </row>
    <row r="82" spans="1:19">
      <c r="A82" s="554">
        <v>80</v>
      </c>
      <c r="B82" s="400">
        <f>'MoteCarlo_Sim (CP)'!F84</f>
        <v>992585.36429573246</v>
      </c>
      <c r="C82" s="400">
        <f ca="1">B82/'MoteCarlo_Sim (CP)'!$F$4-1</f>
        <v>-6.8703442215628518E-3</v>
      </c>
      <c r="D82" s="400">
        <f ca="1">0.6*C82+0.4*'Bonds (CP)'!$T$515</f>
        <v>-4.5479538469722679E-3</v>
      </c>
      <c r="E82" s="400">
        <f ca="1">'MoteCarlo_Sim (CP)'!$F$4/0.6*(1+D82)</f>
        <v>1658177.4697807261</v>
      </c>
      <c r="M82" s="554">
        <v>80</v>
      </c>
      <c r="N82" s="400">
        <f>'MoteCarlo_Sim OP'!F84</f>
        <v>1004628.7753832275</v>
      </c>
      <c r="O82" s="400">
        <f ca="1">N82/'MoteCarlo_Sim OP'!$F$4-1</f>
        <v>4.1187177374790718E-3</v>
      </c>
      <c r="P82" s="400">
        <f ca="1">0.6*O82+0.4*'Bonds (OP)'!$G$514</f>
        <v>2.3658233288221778E-3</v>
      </c>
      <c r="Q82" s="400">
        <f ca="1">'MoteCarlo_Sim OP'!$F$4/0.6*(1+P82)</f>
        <v>1671458.3176078703</v>
      </c>
      <c r="S82" s="554"/>
    </row>
    <row r="83" spans="1:19">
      <c r="A83" s="554">
        <v>81</v>
      </c>
      <c r="B83" s="400">
        <f>'MoteCarlo_Sim (CP)'!F85</f>
        <v>1025039.7335565342</v>
      </c>
      <c r="C83" s="400">
        <f ca="1">B83/'MoteCarlo_Sim (CP)'!$F$4-1</f>
        <v>2.5601821631250576E-2</v>
      </c>
      <c r="D83" s="400">
        <f ca="1">0.6*C83+0.4*'Bonds (CP)'!$T$515</f>
        <v>1.4935345664715787E-2</v>
      </c>
      <c r="E83" s="400">
        <f ca="1">'MoteCarlo_Sim (CP)'!$F$4/0.6*(1+D83)</f>
        <v>1690631.8390415278</v>
      </c>
      <c r="M83" s="554">
        <v>81</v>
      </c>
      <c r="N83" s="400">
        <f>'MoteCarlo_Sim OP'!F85</f>
        <v>993163.0873431178</v>
      </c>
      <c r="O83" s="400">
        <f ca="1">N83/'MoteCarlo_Sim OP'!$F$4-1</f>
        <v>-7.3411490858867889E-3</v>
      </c>
      <c r="P83" s="400">
        <f ca="1">0.6*O83+0.4*'Bonds (OP)'!$G$514</f>
        <v>-4.5100967651973377E-3</v>
      </c>
      <c r="Q83" s="400">
        <f ca="1">'MoteCarlo_Sim OP'!$F$4/0.6*(1+P83)</f>
        <v>1659992.6295677607</v>
      </c>
      <c r="S83" s="554"/>
    </row>
    <row r="84" spans="1:19">
      <c r="A84" s="554">
        <v>82</v>
      </c>
      <c r="B84" s="400">
        <f>'MoteCarlo_Sim (CP)'!F86</f>
        <v>1001006.4511620366</v>
      </c>
      <c r="C84" s="400">
        <f ca="1">B84/'MoteCarlo_Sim (CP)'!$F$4-1</f>
        <v>1.5553604096423257E-3</v>
      </c>
      <c r="D84" s="400">
        <f ca="1">0.6*C84+0.4*'Bonds (CP)'!$T$515</f>
        <v>5.0746893175083823E-4</v>
      </c>
      <c r="E84" s="400">
        <f ca="1">'MoteCarlo_Sim (CP)'!$F$4/0.6*(1+D84)</f>
        <v>1666598.5566470302</v>
      </c>
      <c r="M84" s="554">
        <v>82</v>
      </c>
      <c r="N84" s="400">
        <f>'MoteCarlo_Sim OP'!F86</f>
        <v>977666.0010887651</v>
      </c>
      <c r="O84" s="400">
        <f ca="1">N84/'MoteCarlo_Sim OP'!$F$4-1</f>
        <v>-2.2830367352058678E-2</v>
      </c>
      <c r="P84" s="400">
        <f ca="1">0.6*O84+0.4*'Bonds (OP)'!$G$514</f>
        <v>-1.3803627724900472E-2</v>
      </c>
      <c r="Q84" s="400">
        <f ca="1">'MoteCarlo_Sim OP'!$F$4/0.6*(1+P84)</f>
        <v>1644495.5433134078</v>
      </c>
      <c r="S84" s="554"/>
    </row>
    <row r="85" spans="1:19">
      <c r="A85" s="554">
        <v>83</v>
      </c>
      <c r="B85" s="400">
        <f>'MoteCarlo_Sim (CP)'!F87</f>
        <v>991242.11624627106</v>
      </c>
      <c r="C85" s="400">
        <f ca="1">B85/'MoteCarlo_Sim (CP)'!$F$4-1</f>
        <v>-8.2143288509687329E-3</v>
      </c>
      <c r="D85" s="400">
        <f ca="1">0.6*C85+0.4*'Bonds (CP)'!$T$515</f>
        <v>-5.3543446246157962E-3</v>
      </c>
      <c r="E85" s="400">
        <f ca="1">'MoteCarlo_Sim (CP)'!$F$4/0.6*(1+D85)</f>
        <v>1656834.2217312646</v>
      </c>
      <c r="M85" s="554">
        <v>83</v>
      </c>
      <c r="N85" s="400">
        <f>'MoteCarlo_Sim OP'!F87</f>
        <v>1023177.6034414506</v>
      </c>
      <c r="O85" s="400">
        <f ca="1">N85/'MoteCarlo_Sim OP'!$F$4-1</f>
        <v>2.2658128415071088E-2</v>
      </c>
      <c r="P85" s="400">
        <f ca="1">0.6*O85+0.4*'Bonds (OP)'!$G$514</f>
        <v>1.3489469735377386E-2</v>
      </c>
      <c r="Q85" s="400">
        <f ca="1">'MoteCarlo_Sim OP'!$F$4/0.6*(1+P85)</f>
        <v>1690007.1456660933</v>
      </c>
      <c r="S85" s="554"/>
    </row>
    <row r="86" spans="1:19">
      <c r="A86" s="554">
        <v>84</v>
      </c>
      <c r="B86" s="400">
        <f>'MoteCarlo_Sim (CP)'!F88</f>
        <v>998074.86136978678</v>
      </c>
      <c r="C86" s="400">
        <f ca="1">B86/'MoteCarlo_Sim (CP)'!$F$4-1</f>
        <v>-1.3778369414253477E-3</v>
      </c>
      <c r="D86" s="400">
        <f ca="1">0.6*C86+0.4*'Bonds (CP)'!$T$515</f>
        <v>-1.2524494788897658E-3</v>
      </c>
      <c r="E86" s="400">
        <f ca="1">'MoteCarlo_Sim (CP)'!$F$4/0.6*(1+D86)</f>
        <v>1663666.9668547802</v>
      </c>
      <c r="M86" s="554">
        <v>84</v>
      </c>
      <c r="N86" s="400">
        <f>'MoteCarlo_Sim OP'!F88</f>
        <v>1047887.6739351539</v>
      </c>
      <c r="O86" s="400">
        <f ca="1">N86/'MoteCarlo_Sim OP'!$F$4-1</f>
        <v>4.7355653418647892E-2</v>
      </c>
      <c r="P86" s="400">
        <f ca="1">0.6*O86+0.4*'Bonds (OP)'!$G$514</f>
        <v>2.8307984737523467E-2</v>
      </c>
      <c r="Q86" s="400">
        <f ca="1">'MoteCarlo_Sim OP'!$F$4/0.6*(1+P86)</f>
        <v>1714717.2161597966</v>
      </c>
      <c r="S86" s="554"/>
    </row>
    <row r="87" spans="1:19">
      <c r="A87" s="554">
        <v>85</v>
      </c>
      <c r="B87" s="400">
        <f>'MoteCarlo_Sim (CP)'!F89</f>
        <v>999080.2852587942</v>
      </c>
      <c r="C87" s="400">
        <f ca="1">B87/'MoteCarlo_Sim (CP)'!$F$4-1</f>
        <v>-3.718617208356978E-4</v>
      </c>
      <c r="D87" s="400">
        <f ca="1">0.6*C87+0.4*'Bonds (CP)'!$T$515</f>
        <v>-6.4886434653597578E-4</v>
      </c>
      <c r="E87" s="400">
        <f ca="1">'MoteCarlo_Sim (CP)'!$F$4/0.6*(1+D87)</f>
        <v>1664672.3907437879</v>
      </c>
      <c r="M87" s="554">
        <v>85</v>
      </c>
      <c r="N87" s="400">
        <f>'MoteCarlo_Sim OP'!F89</f>
        <v>993800.86329619947</v>
      </c>
      <c r="O87" s="400">
        <f ca="1">N87/'MoteCarlo_Sim OP'!$F$4-1</f>
        <v>-6.7036969364917542E-3</v>
      </c>
      <c r="P87" s="400">
        <f ca="1">0.6*O87+0.4*'Bonds (OP)'!$G$514</f>
        <v>-4.1276254755603179E-3</v>
      </c>
      <c r="Q87" s="400">
        <f ca="1">'MoteCarlo_Sim OP'!$F$4/0.6*(1+P87)</f>
        <v>1660630.4055208422</v>
      </c>
      <c r="S87" s="554"/>
    </row>
    <row r="88" spans="1:19">
      <c r="A88" s="554">
        <v>86</v>
      </c>
      <c r="B88" s="400">
        <f>'MoteCarlo_Sim (CP)'!F90</f>
        <v>991567.48984970758</v>
      </c>
      <c r="C88" s="400">
        <f ca="1">B88/'MoteCarlo_Sim (CP)'!$F$4-1</f>
        <v>-7.8887768265243352E-3</v>
      </c>
      <c r="D88" s="400">
        <f ca="1">0.6*C88+0.4*'Bonds (CP)'!$T$515</f>
        <v>-5.1590134099491576E-3</v>
      </c>
      <c r="E88" s="400">
        <f ca="1">'MoteCarlo_Sim (CP)'!$F$4/0.6*(1+D88)</f>
        <v>1657159.5953347012</v>
      </c>
      <c r="M88" s="554">
        <v>86</v>
      </c>
      <c r="N88" s="400">
        <f>'MoteCarlo_Sim OP'!F90</f>
        <v>1018198.6419772459</v>
      </c>
      <c r="O88" s="400">
        <f ca="1">N88/'MoteCarlo_Sim OP'!$F$4-1</f>
        <v>1.7681694807349269E-2</v>
      </c>
      <c r="P88" s="400">
        <f ca="1">0.6*O88+0.4*'Bonds (OP)'!$G$514</f>
        <v>1.0503609570744294E-2</v>
      </c>
      <c r="Q88" s="400">
        <f ca="1">'MoteCarlo_Sim OP'!$F$4/0.6*(1+P88)</f>
        <v>1685028.1842018887</v>
      </c>
      <c r="S88" s="554"/>
    </row>
    <row r="89" spans="1:19">
      <c r="A89" s="554">
        <v>87</v>
      </c>
      <c r="B89" s="400">
        <f>'MoteCarlo_Sim (CP)'!F91</f>
        <v>990813.0178770991</v>
      </c>
      <c r="C89" s="400">
        <f ca="1">B89/'MoteCarlo_Sim (CP)'!$F$4-1</f>
        <v>-8.6436625193864192E-3</v>
      </c>
      <c r="D89" s="400">
        <f ca="1">0.6*C89+0.4*'Bonds (CP)'!$T$515</f>
        <v>-5.6119448256664083E-3</v>
      </c>
      <c r="E89" s="400">
        <f ca="1">'MoteCarlo_Sim (CP)'!$F$4/0.6*(1+D89)</f>
        <v>1656405.1233620928</v>
      </c>
      <c r="M89" s="554">
        <v>87</v>
      </c>
      <c r="N89" s="400">
        <f>'MoteCarlo_Sim OP'!F91</f>
        <v>1015441.3160805798</v>
      </c>
      <c r="O89" s="400">
        <f ca="1">N89/'MoteCarlo_Sim OP'!$F$4-1</f>
        <v>1.4925768825945207E-2</v>
      </c>
      <c r="P89" s="400">
        <f ca="1">0.6*O89+0.4*'Bonds (OP)'!$G$514</f>
        <v>8.8500539819018585E-3</v>
      </c>
      <c r="Q89" s="400">
        <f ca="1">'MoteCarlo_Sim OP'!$F$4/0.6*(1+P89)</f>
        <v>1682270.8583052226</v>
      </c>
      <c r="S89" s="554"/>
    </row>
    <row r="90" spans="1:19">
      <c r="A90" s="554">
        <v>88</v>
      </c>
      <c r="B90" s="400">
        <f>'MoteCarlo_Sim (CP)'!F92</f>
        <v>985759.59173214831</v>
      </c>
      <c r="C90" s="400">
        <f ca="1">B90/'MoteCarlo_Sim (CP)'!$F$4-1</f>
        <v>-1.3699859747720144E-2</v>
      </c>
      <c r="D90" s="400">
        <f ca="1">0.6*C90+0.4*'Bonds (CP)'!$T$515</f>
        <v>-8.6456631626666437E-3</v>
      </c>
      <c r="E90" s="400">
        <f ca="1">'MoteCarlo_Sim (CP)'!$F$4/0.6*(1+D90)</f>
        <v>1651351.697217142</v>
      </c>
      <c r="M90" s="554">
        <v>88</v>
      </c>
      <c r="N90" s="400">
        <f>'MoteCarlo_Sim OP'!F92</f>
        <v>996255.16899956123</v>
      </c>
      <c r="O90" s="400">
        <f ca="1">N90/'MoteCarlo_Sim OP'!$F$4-1</f>
        <v>-4.2506373027426658E-3</v>
      </c>
      <c r="P90" s="400">
        <f ca="1">0.6*O90+0.4*'Bonds (OP)'!$G$514</f>
        <v>-2.6557896953108649E-3</v>
      </c>
      <c r="Q90" s="400">
        <f ca="1">'MoteCarlo_Sim OP'!$F$4/0.6*(1+P90)</f>
        <v>1663084.7112242039</v>
      </c>
      <c r="S90" s="554"/>
    </row>
    <row r="91" spans="1:19">
      <c r="A91" s="554">
        <v>89</v>
      </c>
      <c r="B91" s="400">
        <f>'MoteCarlo_Sim (CP)'!F93</f>
        <v>1035734.3646207999</v>
      </c>
      <c r="C91" s="400">
        <f ca="1">B91/'MoteCarlo_Sim (CP)'!$F$4-1</f>
        <v>3.6302317175094911E-2</v>
      </c>
      <c r="D91" s="400">
        <f ca="1">0.6*C91+0.4*'Bonds (CP)'!$T$515</f>
        <v>2.135564299102239E-2</v>
      </c>
      <c r="E91" s="400">
        <f ca="1">'MoteCarlo_Sim (CP)'!$F$4/0.6*(1+D91)</f>
        <v>1701326.4701057936</v>
      </c>
      <c r="M91" s="554">
        <v>89</v>
      </c>
      <c r="N91" s="400">
        <f>'MoteCarlo_Sim OP'!F93</f>
        <v>1021255.2995758848</v>
      </c>
      <c r="O91" s="400">
        <f ca="1">N91/'MoteCarlo_Sim OP'!$F$4-1</f>
        <v>2.0736800517751508E-2</v>
      </c>
      <c r="P91" s="400">
        <f ca="1">0.6*O91+0.4*'Bonds (OP)'!$G$514</f>
        <v>1.2336672996985638E-2</v>
      </c>
      <c r="Q91" s="400">
        <f ca="1">'MoteCarlo_Sim OP'!$F$4/0.6*(1+P91)</f>
        <v>1688084.8418005274</v>
      </c>
      <c r="S91" s="554"/>
    </row>
    <row r="92" spans="1:19">
      <c r="A92" s="554">
        <v>90</v>
      </c>
      <c r="B92" s="400">
        <f>'MoteCarlo_Sim (CP)'!F94</f>
        <v>985563.68733766186</v>
      </c>
      <c r="C92" s="400">
        <f ca="1">B92/'MoteCarlo_Sim (CP)'!$F$4-1</f>
        <v>-1.3895871567821794E-2</v>
      </c>
      <c r="D92" s="400">
        <f ca="1">0.6*C92+0.4*'Bonds (CP)'!$T$515</f>
        <v>-8.7632702547276332E-3</v>
      </c>
      <c r="E92" s="400">
        <f ca="1">'MoteCarlo_Sim (CP)'!$F$4/0.6*(1+D92)</f>
        <v>1651155.7928226553</v>
      </c>
      <c r="M92" s="554">
        <v>90</v>
      </c>
      <c r="N92" s="400">
        <f>'MoteCarlo_Sim OP'!F94</f>
        <v>994569.70595761971</v>
      </c>
      <c r="O92" s="400">
        <f ca="1">N92/'MoteCarlo_Sim OP'!$F$4-1</f>
        <v>-5.9352446223196464E-3</v>
      </c>
      <c r="P92" s="400">
        <f ca="1">0.6*O92+0.4*'Bonds (OP)'!$G$514</f>
        <v>-3.6665540870570528E-3</v>
      </c>
      <c r="Q92" s="400">
        <f ca="1">'MoteCarlo_Sim OP'!$F$4/0.6*(1+P92)</f>
        <v>1661399.2481822623</v>
      </c>
      <c r="S92" s="554"/>
    </row>
    <row r="93" spans="1:19">
      <c r="A93" s="554">
        <v>91</v>
      </c>
      <c r="B93" s="400">
        <f>'MoteCarlo_Sim (CP)'!F95</f>
        <v>985547.58794311865</v>
      </c>
      <c r="C93" s="400">
        <f ca="1">B93/'MoteCarlo_Sim (CP)'!$F$4-1</f>
        <v>-1.3911979790586337E-2</v>
      </c>
      <c r="D93" s="400">
        <f ca="1">0.6*C93+0.4*'Bonds (CP)'!$T$515</f>
        <v>-8.7729351883863594E-3</v>
      </c>
      <c r="E93" s="400">
        <f ca="1">'MoteCarlo_Sim (CP)'!$F$4/0.6*(1+D93)</f>
        <v>1651139.6934281122</v>
      </c>
      <c r="M93" s="554">
        <v>91</v>
      </c>
      <c r="N93" s="400">
        <f>'MoteCarlo_Sim OP'!F95</f>
        <v>990955.0007879613</v>
      </c>
      <c r="O93" s="400">
        <f ca="1">N93/'MoteCarlo_Sim OP'!$F$4-1</f>
        <v>-9.5481145787588151E-3</v>
      </c>
      <c r="P93" s="400">
        <f ca="1">0.6*O93+0.4*'Bonds (OP)'!$G$514</f>
        <v>-5.8342760609205544E-3</v>
      </c>
      <c r="Q93" s="400">
        <f ca="1">'MoteCarlo_Sim OP'!$F$4/0.6*(1+P93)</f>
        <v>1657784.5430126041</v>
      </c>
      <c r="S93" s="554"/>
    </row>
    <row r="94" spans="1:19">
      <c r="A94" s="554">
        <v>92</v>
      </c>
      <c r="B94" s="400">
        <f>'MoteCarlo_Sim (CP)'!F96</f>
        <v>965792.91735605604</v>
      </c>
      <c r="C94" s="400">
        <f ca="1">B94/'MoteCarlo_Sim (CP)'!$F$4-1</f>
        <v>-3.367748299651574E-2</v>
      </c>
      <c r="D94" s="400">
        <f ca="1">0.6*C94+0.4*'Bonds (CP)'!$T$515</f>
        <v>-2.0632237111944E-2</v>
      </c>
      <c r="E94" s="400">
        <f ca="1">'MoteCarlo_Sim (CP)'!$F$4/0.6*(1+D94)</f>
        <v>1631385.0228410498</v>
      </c>
      <c r="M94" s="554">
        <v>92</v>
      </c>
      <c r="N94" s="400">
        <f>'MoteCarlo_Sim OP'!F96</f>
        <v>989665.69196957047</v>
      </c>
      <c r="O94" s="400">
        <f ca="1">N94/'MoteCarlo_Sim OP'!$F$4-1</f>
        <v>-1.0836768805287833E-2</v>
      </c>
      <c r="P94" s="400">
        <f ca="1">0.6*O94+0.4*'Bonds (OP)'!$G$514</f>
        <v>-6.6074685968379645E-3</v>
      </c>
      <c r="Q94" s="400">
        <f ca="1">'MoteCarlo_Sim OP'!$F$4/0.6*(1+P94)</f>
        <v>1656495.2341942133</v>
      </c>
      <c r="S94" s="554"/>
    </row>
    <row r="95" spans="1:19">
      <c r="A95" s="554">
        <v>93</v>
      </c>
      <c r="B95" s="400">
        <f>'MoteCarlo_Sim (CP)'!F97</f>
        <v>978913.99963991356</v>
      </c>
      <c r="C95" s="400">
        <f ca="1">B95/'MoteCarlo_Sim (CP)'!$F$4-1</f>
        <v>-2.0549205670712389E-2</v>
      </c>
      <c r="D95" s="400">
        <f ca="1">0.6*C95+0.4*'Bonds (CP)'!$T$515</f>
        <v>-1.2755270716461991E-2</v>
      </c>
      <c r="E95" s="400">
        <f ca="1">'MoteCarlo_Sim (CP)'!$F$4/0.6*(1+D95)</f>
        <v>1644506.1051249071</v>
      </c>
      <c r="M95" s="554">
        <v>93</v>
      </c>
      <c r="N95" s="400">
        <f>'MoteCarlo_Sim OP'!F97</f>
        <v>971955.62023909949</v>
      </c>
      <c r="O95" s="400">
        <f ca="1">N95/'MoteCarlo_Sim OP'!$F$4-1</f>
        <v>-2.8537848998074211E-2</v>
      </c>
      <c r="P95" s="400">
        <f ca="1">0.6*O95+0.4*'Bonds (OP)'!$G$514</f>
        <v>-1.7228116712509792E-2</v>
      </c>
      <c r="Q95" s="400">
        <f ca="1">'MoteCarlo_Sim OP'!$F$4/0.6*(1+P95)</f>
        <v>1638785.1624637423</v>
      </c>
      <c r="S95" s="554"/>
    </row>
    <row r="96" spans="1:19">
      <c r="A96" s="554">
        <v>94</v>
      </c>
      <c r="B96" s="400">
        <f>'MoteCarlo_Sim (CP)'!F98</f>
        <v>1016384.6263374274</v>
      </c>
      <c r="C96" s="400">
        <f ca="1">B96/'MoteCarlo_Sim (CP)'!$F$4-1</f>
        <v>1.6941968320461687E-2</v>
      </c>
      <c r="D96" s="400">
        <f ca="1">0.6*C96+0.4*'Bonds (CP)'!$T$515</f>
        <v>9.739433678242454E-3</v>
      </c>
      <c r="E96" s="400">
        <f ca="1">'MoteCarlo_Sim (CP)'!$F$4/0.6*(1+D96)</f>
        <v>1681976.7318224208</v>
      </c>
      <c r="M96" s="554">
        <v>94</v>
      </c>
      <c r="N96" s="400">
        <f>'MoteCarlo_Sim OP'!F98</f>
        <v>1024046.1661103443</v>
      </c>
      <c r="O96" s="400">
        <f ca="1">N96/'MoteCarlo_Sim OP'!$F$4-1</f>
        <v>2.3526250108112823E-2</v>
      </c>
      <c r="P96" s="400">
        <f ca="1">0.6*O96+0.4*'Bonds (OP)'!$G$514</f>
        <v>1.4010342751202427E-2</v>
      </c>
      <c r="Q96" s="400">
        <f ca="1">'MoteCarlo_Sim OP'!$F$4/0.6*(1+P96)</f>
        <v>1690875.7083349871</v>
      </c>
      <c r="S96" s="554"/>
    </row>
    <row r="97" spans="1:19">
      <c r="A97" s="554">
        <v>95</v>
      </c>
      <c r="B97" s="400">
        <f>'MoteCarlo_Sim (CP)'!F99</f>
        <v>985100.38925226848</v>
      </c>
      <c r="C97" s="400">
        <f ca="1">B97/'MoteCarlo_Sim (CP)'!$F$4-1</f>
        <v>-1.435942370612675E-2</v>
      </c>
      <c r="D97" s="400">
        <f ca="1">0.6*C97+0.4*'Bonds (CP)'!$T$515</f>
        <v>-9.0414015377106079E-3</v>
      </c>
      <c r="E97" s="400">
        <f ca="1">'MoteCarlo_Sim (CP)'!$F$4/0.6*(1+D97)</f>
        <v>1650692.4947372621</v>
      </c>
      <c r="M97" s="554">
        <v>95</v>
      </c>
      <c r="N97" s="400">
        <f>'MoteCarlo_Sim OP'!F99</f>
        <v>1003050.7616556308</v>
      </c>
      <c r="O97" s="400">
        <f ca="1">N97/'MoteCarlo_Sim OP'!$F$4-1</f>
        <v>2.5415051794153154E-3</v>
      </c>
      <c r="P97" s="400">
        <f ca="1">0.6*O97+0.4*'Bonds (OP)'!$G$514</f>
        <v>1.419495793983924E-3</v>
      </c>
      <c r="Q97" s="400">
        <f ca="1">'MoteCarlo_Sim OP'!$F$4/0.6*(1+P97)</f>
        <v>1669880.3038802736</v>
      </c>
      <c r="S97" s="554"/>
    </row>
    <row r="98" spans="1:19">
      <c r="A98" s="554">
        <v>96</v>
      </c>
      <c r="B98" s="400">
        <f>'MoteCarlo_Sim (CP)'!F100</f>
        <v>999196.12058665953</v>
      </c>
      <c r="C98" s="400">
        <f ca="1">B98/'MoteCarlo_Sim (CP)'!$F$4-1</f>
        <v>-2.5596287381668414E-4</v>
      </c>
      <c r="D98" s="400">
        <f ca="1">0.6*C98+0.4*'Bonds (CP)'!$T$515</f>
        <v>-5.793250383245677E-4</v>
      </c>
      <c r="E98" s="400">
        <f ca="1">'MoteCarlo_Sim (CP)'!$F$4/0.6*(1+D98)</f>
        <v>1664788.2260716532</v>
      </c>
      <c r="M98" s="554">
        <v>96</v>
      </c>
      <c r="N98" s="400">
        <f>'MoteCarlo_Sim OP'!F100</f>
        <v>1010620.9932862389</v>
      </c>
      <c r="O98" s="400">
        <f ca="1">N98/'MoteCarlo_Sim OP'!$F$4-1</f>
        <v>1.0107893346031682E-2</v>
      </c>
      <c r="P98" s="400">
        <f ca="1">0.6*O98+0.4*'Bonds (OP)'!$G$514</f>
        <v>5.9593286939537433E-3</v>
      </c>
      <c r="Q98" s="400">
        <f ca="1">'MoteCarlo_Sim OP'!$F$4/0.6*(1+P98)</f>
        <v>1677450.5355108816</v>
      </c>
      <c r="S98" s="554"/>
    </row>
    <row r="99" spans="1:19">
      <c r="A99" s="554">
        <v>97</v>
      </c>
      <c r="B99" s="400">
        <f>'MoteCarlo_Sim (CP)'!F101</f>
        <v>1036480.7349496643</v>
      </c>
      <c r="C99" s="400">
        <f ca="1">B99/'MoteCarlo_Sim (CP)'!$F$4-1</f>
        <v>3.7049096781617052E-2</v>
      </c>
      <c r="D99" s="400">
        <f ca="1">0.6*C99+0.4*'Bonds (CP)'!$T$515</f>
        <v>2.1803710754935673E-2</v>
      </c>
      <c r="E99" s="400">
        <f ca="1">'MoteCarlo_Sim (CP)'!$F$4/0.6*(1+D99)</f>
        <v>1702072.8404346579</v>
      </c>
      <c r="M99" s="554">
        <v>97</v>
      </c>
      <c r="N99" s="400">
        <f>'MoteCarlo_Sim OP'!F101</f>
        <v>1000221.1199919875</v>
      </c>
      <c r="O99" s="400">
        <f ca="1">N99/'MoteCarlo_Sim OP'!$F$4-1</f>
        <v>-2.8669985370266549E-4</v>
      </c>
      <c r="P99" s="400">
        <f ca="1">0.6*O99+0.4*'Bonds (OP)'!$G$514</f>
        <v>-2.7742722588686456E-4</v>
      </c>
      <c r="Q99" s="400">
        <f ca="1">'MoteCarlo_Sim OP'!$F$4/0.6*(1+P99)</f>
        <v>1667050.6622166303</v>
      </c>
      <c r="S99" s="554"/>
    </row>
    <row r="100" spans="1:19">
      <c r="A100" s="554">
        <v>98</v>
      </c>
      <c r="B100" s="400">
        <f>'MoteCarlo_Sim (CP)'!F102</f>
        <v>983516.08186736715</v>
      </c>
      <c r="C100" s="400">
        <f ca="1">B100/'MoteCarlo_Sim (CP)'!$F$4-1</f>
        <v>-1.5944599857631636E-2</v>
      </c>
      <c r="D100" s="400">
        <f ca="1">0.6*C100+0.4*'Bonds (CP)'!$T$515</f>
        <v>-9.992507228613539E-3</v>
      </c>
      <c r="E100" s="400">
        <f ca="1">'MoteCarlo_Sim (CP)'!$F$4/0.6*(1+D100)</f>
        <v>1649108.1873523607</v>
      </c>
      <c r="M100" s="554">
        <v>98</v>
      </c>
      <c r="N100" s="400">
        <f>'MoteCarlo_Sim OP'!F102</f>
        <v>961704.21115595987</v>
      </c>
      <c r="O100" s="400">
        <f ca="1">N100/'MoteCarlo_Sim OP'!$F$4-1</f>
        <v>-3.8784053363102422E-2</v>
      </c>
      <c r="P100" s="400">
        <f ca="1">0.6*O100+0.4*'Bonds (OP)'!$G$514</f>
        <v>-2.3375839331526718E-2</v>
      </c>
      <c r="Q100" s="400">
        <f ca="1">'MoteCarlo_Sim OP'!$F$4/0.6*(1+P100)</f>
        <v>1628533.7533806025</v>
      </c>
      <c r="S100" s="554"/>
    </row>
    <row r="101" spans="1:19">
      <c r="A101" s="554">
        <v>99</v>
      </c>
      <c r="B101" s="400">
        <f>'MoteCarlo_Sim (CP)'!F103</f>
        <v>973280.03088412411</v>
      </c>
      <c r="C101" s="400">
        <f ca="1">B101/'MoteCarlo_Sim (CP)'!$F$4-1</f>
        <v>-2.6186263854694025E-2</v>
      </c>
      <c r="D101" s="400">
        <f ca="1">0.6*C101+0.4*'Bonds (CP)'!$T$515</f>
        <v>-1.613750562685097E-2</v>
      </c>
      <c r="E101" s="400">
        <f ca="1">'MoteCarlo_Sim (CP)'!$F$4/0.6*(1+D101)</f>
        <v>1638872.1363691175</v>
      </c>
      <c r="M101" s="554">
        <v>99</v>
      </c>
      <c r="N101" s="400">
        <f>'MoteCarlo_Sim OP'!F103</f>
        <v>1010850.5404373092</v>
      </c>
      <c r="O101" s="400">
        <f ca="1">N101/'MoteCarlo_Sim OP'!$F$4-1</f>
        <v>1.0337323954273225E-2</v>
      </c>
      <c r="P101" s="400">
        <f ca="1">0.6*O101+0.4*'Bonds (OP)'!$G$514</f>
        <v>6.0969870588986706E-3</v>
      </c>
      <c r="Q101" s="400">
        <f ca="1">'MoteCarlo_Sim OP'!$F$4/0.6*(1+P101)</f>
        <v>1677680.0826619521</v>
      </c>
      <c r="S101" s="554"/>
    </row>
    <row r="102" spans="1:19">
      <c r="A102" s="554">
        <v>100</v>
      </c>
      <c r="B102" s="400">
        <f>'MoteCarlo_Sim (CP)'!F104</f>
        <v>996213.67381157621</v>
      </c>
      <c r="C102" s="400">
        <f ca="1">B102/'MoteCarlo_Sim (CP)'!$F$4-1</f>
        <v>-3.2400450955182292E-3</v>
      </c>
      <c r="D102" s="400">
        <f ca="1">0.6*C102+0.4*'Bonds (CP)'!$T$515</f>
        <v>-2.3697743713454946E-3</v>
      </c>
      <c r="E102" s="400">
        <f ca="1">'MoteCarlo_Sim (CP)'!$F$4/0.6*(1+D102)</f>
        <v>1661805.7792965698</v>
      </c>
      <c r="M102" s="554">
        <v>100</v>
      </c>
      <c r="N102" s="400">
        <f>'MoteCarlo_Sim OP'!F104</f>
        <v>1019404.1900556535</v>
      </c>
      <c r="O102" s="400">
        <f ca="1">N102/'MoteCarlo_Sim OP'!$F$4-1</f>
        <v>1.8886630819857642E-2</v>
      </c>
      <c r="P102" s="400">
        <f ca="1">0.6*O102+0.4*'Bonds (OP)'!$G$514</f>
        <v>1.1226571178249319E-2</v>
      </c>
      <c r="Q102" s="400">
        <f ca="1">'MoteCarlo_Sim OP'!$F$4/0.6*(1+P102)</f>
        <v>1686233.7322802963</v>
      </c>
      <c r="S102" s="554"/>
    </row>
    <row r="103" spans="1:19">
      <c r="A103" s="554">
        <v>101</v>
      </c>
      <c r="B103" s="400">
        <f>'MoteCarlo_Sim (CP)'!F105</f>
        <v>987466.54193861876</v>
      </c>
      <c r="C103" s="400">
        <f ca="1">B103/'MoteCarlo_Sim (CP)'!$F$4-1</f>
        <v>-1.1991973522553323E-2</v>
      </c>
      <c r="D103" s="400">
        <f ca="1">0.6*C103+0.4*'Bonds (CP)'!$T$515</f>
        <v>-7.6209314275665499E-3</v>
      </c>
      <c r="E103" s="400">
        <f ca="1">'MoteCarlo_Sim (CP)'!$F$4/0.6*(1+D103)</f>
        <v>1653058.6474236122</v>
      </c>
      <c r="M103" s="554">
        <v>101</v>
      </c>
      <c r="N103" s="400">
        <f>'MoteCarlo_Sim OP'!F105</f>
        <v>1027157.5015273486</v>
      </c>
      <c r="O103" s="400">
        <f ca="1">N103/'MoteCarlo_Sim OP'!$F$4-1</f>
        <v>2.6636005876537583E-2</v>
      </c>
      <c r="P103" s="400">
        <f ca="1">0.6*O103+0.4*'Bonds (OP)'!$G$514</f>
        <v>1.5876196212257283E-2</v>
      </c>
      <c r="Q103" s="400">
        <f ca="1">'MoteCarlo_Sim OP'!$F$4/0.6*(1+P103)</f>
        <v>1693987.0437519914</v>
      </c>
      <c r="S103" s="554"/>
    </row>
    <row r="104" spans="1:19">
      <c r="A104" s="554">
        <v>102</v>
      </c>
      <c r="B104" s="400">
        <f>'MoteCarlo_Sim (CP)'!F106</f>
        <v>1003018.7738633975</v>
      </c>
      <c r="C104" s="400">
        <f ca="1">B104/'MoteCarlo_Sim (CP)'!$F$4-1</f>
        <v>3.5687865829525656E-3</v>
      </c>
      <c r="D104" s="400">
        <f ca="1">0.6*C104+0.4*'Bonds (CP)'!$T$515</f>
        <v>1.7155246357369821E-3</v>
      </c>
      <c r="E104" s="400">
        <f ca="1">'MoteCarlo_Sim (CP)'!$F$4/0.6*(1+D104)</f>
        <v>1668610.8793483912</v>
      </c>
      <c r="M104" s="554">
        <v>102</v>
      </c>
      <c r="N104" s="400">
        <f>'MoteCarlo_Sim OP'!F106</f>
        <v>997334.26581182133</v>
      </c>
      <c r="O104" s="400">
        <f ca="1">N104/'MoteCarlo_Sim OP'!$F$4-1</f>
        <v>-3.1720883561151547E-3</v>
      </c>
      <c r="P104" s="400">
        <f ca="1">0.6*O104+0.4*'Bonds (OP)'!$G$514</f>
        <v>-2.0086603273343582E-3</v>
      </c>
      <c r="Q104" s="400">
        <f ca="1">'MoteCarlo_Sim OP'!$F$4/0.6*(1+P104)</f>
        <v>1664163.808036464</v>
      </c>
      <c r="S104" s="554"/>
    </row>
    <row r="105" spans="1:19">
      <c r="A105" s="554">
        <v>103</v>
      </c>
      <c r="B105" s="400">
        <f>'MoteCarlo_Sim (CP)'!F107</f>
        <v>995017.18719962798</v>
      </c>
      <c r="C105" s="400">
        <f ca="1">B105/'MoteCarlo_Sim (CP)'!$F$4-1</f>
        <v>-4.4371878096974848E-3</v>
      </c>
      <c r="D105" s="400">
        <f ca="1">0.6*C105+0.4*'Bonds (CP)'!$T$515</f>
        <v>-3.0880599998530482E-3</v>
      </c>
      <c r="E105" s="400">
        <f ca="1">'MoteCarlo_Sim (CP)'!$F$4/0.6*(1+D105)</f>
        <v>1660609.2926846216</v>
      </c>
      <c r="M105" s="554">
        <v>103</v>
      </c>
      <c r="N105" s="400">
        <f>'MoteCarlo_Sim OP'!F107</f>
        <v>988177.1689134452</v>
      </c>
      <c r="O105" s="400">
        <f ca="1">N105/'MoteCarlo_Sim OP'!$F$4-1</f>
        <v>-1.2324536126972374E-2</v>
      </c>
      <c r="P105" s="400">
        <f ca="1">0.6*O105+0.4*'Bonds (OP)'!$G$514</f>
        <v>-7.5001289898486891E-3</v>
      </c>
      <c r="Q105" s="400">
        <f ca="1">'MoteCarlo_Sim OP'!$F$4/0.6*(1+P105)</f>
        <v>1655006.711138088</v>
      </c>
      <c r="S105" s="554"/>
    </row>
    <row r="106" spans="1:19">
      <c r="A106" s="554">
        <v>104</v>
      </c>
      <c r="B106" s="400">
        <f>'MoteCarlo_Sim (CP)'!F108</f>
        <v>1019626.4187909428</v>
      </c>
      <c r="C106" s="400">
        <f ca="1">B106/'MoteCarlo_Sim (CP)'!$F$4-1</f>
        <v>2.0185538434704942E-2</v>
      </c>
      <c r="D106" s="400">
        <f ca="1">0.6*C106+0.4*'Bonds (CP)'!$T$515</f>
        <v>1.1685575746788407E-2</v>
      </c>
      <c r="E106" s="400">
        <f ca="1">'MoteCarlo_Sim (CP)'!$F$4/0.6*(1+D106)</f>
        <v>1685218.5242759364</v>
      </c>
      <c r="M106" s="554">
        <v>104</v>
      </c>
      <c r="N106" s="400">
        <f>'MoteCarlo_Sim OP'!F108</f>
        <v>1008579.2769360582</v>
      </c>
      <c r="O106" s="400">
        <f ca="1">N106/'MoteCarlo_Sim OP'!$F$4-1</f>
        <v>8.0672135907211562E-3</v>
      </c>
      <c r="P106" s="400">
        <f ca="1">0.6*O106+0.4*'Bonds (OP)'!$G$514</f>
        <v>4.734920840767428E-3</v>
      </c>
      <c r="Q106" s="400">
        <f ca="1">'MoteCarlo_Sim OP'!$F$4/0.6*(1+P106)</f>
        <v>1675408.819160701</v>
      </c>
      <c r="S106" s="554"/>
    </row>
    <row r="107" spans="1:19">
      <c r="A107" s="554">
        <v>105</v>
      </c>
      <c r="B107" s="400">
        <f>'MoteCarlo_Sim (CP)'!F109</f>
        <v>1006532.3025537323</v>
      </c>
      <c r="C107" s="400">
        <f ca="1">B107/'MoteCarlo_Sim (CP)'!$F$4-1</f>
        <v>7.0842419425785064E-3</v>
      </c>
      <c r="D107" s="400">
        <f ca="1">0.6*C107+0.4*'Bonds (CP)'!$T$515</f>
        <v>3.8247978515125462E-3</v>
      </c>
      <c r="E107" s="400">
        <f ca="1">'MoteCarlo_Sim (CP)'!$F$4/0.6*(1+D107)</f>
        <v>1672124.4080387256</v>
      </c>
      <c r="M107" s="554">
        <v>105</v>
      </c>
      <c r="N107" s="400">
        <f>'MoteCarlo_Sim OP'!F109</f>
        <v>1008544.5841579778</v>
      </c>
      <c r="O107" s="400">
        <f ca="1">N107/'MoteCarlo_Sim OP'!$F$4-1</f>
        <v>8.0325384264272603E-3</v>
      </c>
      <c r="P107" s="400">
        <f ca="1">0.6*O107+0.4*'Bonds (OP)'!$G$514</f>
        <v>4.7141157421910912E-3</v>
      </c>
      <c r="Q107" s="400">
        <f ca="1">'MoteCarlo_Sim OP'!$F$4/0.6*(1+P107)</f>
        <v>1675374.1263826205</v>
      </c>
      <c r="S107" s="554"/>
    </row>
    <row r="108" spans="1:19">
      <c r="A108" s="554">
        <v>106</v>
      </c>
      <c r="B108" s="400">
        <f>'MoteCarlo_Sim (CP)'!F110</f>
        <v>1007960.8950197847</v>
      </c>
      <c r="C108" s="400">
        <f ca="1">B108/'MoteCarlo_Sim (CP)'!$F$4-1</f>
        <v>8.5136177878137875E-3</v>
      </c>
      <c r="D108" s="400">
        <f ca="1">0.6*C108+0.4*'Bonds (CP)'!$T$515</f>
        <v>4.6824233586537159E-3</v>
      </c>
      <c r="E108" s="400">
        <f ca="1">'MoteCarlo_Sim (CP)'!$F$4/0.6*(1+D108)</f>
        <v>1673553.0005047785</v>
      </c>
      <c r="M108" s="554">
        <v>106</v>
      </c>
      <c r="N108" s="400">
        <f>'MoteCarlo_Sim OP'!F110</f>
        <v>978654.9730693351</v>
      </c>
      <c r="O108" s="400">
        <f ca="1">N108/'MoteCarlo_Sim OP'!$F$4-1</f>
        <v>-2.1841897480060934E-2</v>
      </c>
      <c r="P108" s="400">
        <f ca="1">0.6*O108+0.4*'Bonds (OP)'!$G$514</f>
        <v>-1.3210545801701825E-2</v>
      </c>
      <c r="Q108" s="400">
        <f ca="1">'MoteCarlo_Sim OP'!$F$4/0.6*(1+P108)</f>
        <v>1645484.5152939779</v>
      </c>
      <c r="S108" s="554"/>
    </row>
    <row r="109" spans="1:19">
      <c r="A109" s="554">
        <v>107</v>
      </c>
      <c r="B109" s="400">
        <f>'MoteCarlo_Sim (CP)'!F111</f>
        <v>994367.21877222788</v>
      </c>
      <c r="C109" s="400">
        <f ca="1">B109/'MoteCarlo_Sim (CP)'!$F$4-1</f>
        <v>-5.0875126520637526E-3</v>
      </c>
      <c r="D109" s="400">
        <f ca="1">0.6*C109+0.4*'Bonds (CP)'!$T$515</f>
        <v>-3.4782549052728086E-3</v>
      </c>
      <c r="E109" s="400">
        <f ca="1">'MoteCarlo_Sim (CP)'!$F$4/0.6*(1+D109)</f>
        <v>1659959.3242572215</v>
      </c>
      <c r="M109" s="554">
        <v>107</v>
      </c>
      <c r="N109" s="400">
        <f>'MoteCarlo_Sim OP'!F111</f>
        <v>1012703.8327454939</v>
      </c>
      <c r="O109" s="400">
        <f ca="1">N109/'MoteCarlo_Sim OP'!$F$4-1</f>
        <v>1.2189675331902405E-2</v>
      </c>
      <c r="P109" s="400">
        <f ca="1">0.6*O109+0.4*'Bonds (OP)'!$G$514</f>
        <v>7.2083978854761768E-3</v>
      </c>
      <c r="Q109" s="400">
        <f ca="1">'MoteCarlo_Sim OP'!$F$4/0.6*(1+P109)</f>
        <v>1679533.3749701367</v>
      </c>
      <c r="S109" s="554"/>
    </row>
    <row r="110" spans="1:19">
      <c r="A110" s="554">
        <v>108</v>
      </c>
      <c r="B110" s="400">
        <f>'MoteCarlo_Sim (CP)'!F112</f>
        <v>984910.31839411147</v>
      </c>
      <c r="C110" s="400">
        <f ca="1">B110/'MoteCarlo_Sim (CP)'!$F$4-1</f>
        <v>-1.4549598791036455E-2</v>
      </c>
      <c r="D110" s="400">
        <f ca="1">0.6*C110+0.4*'Bonds (CP)'!$T$515</f>
        <v>-9.1555065886564299E-3</v>
      </c>
      <c r="E110" s="400">
        <f ca="1">'MoteCarlo_Sim (CP)'!$F$4/0.6*(1+D110)</f>
        <v>1650502.4238791051</v>
      </c>
      <c r="M110" s="554">
        <v>108</v>
      </c>
      <c r="N110" s="400">
        <f>'MoteCarlo_Sim OP'!F112</f>
        <v>1008659.6288516998</v>
      </c>
      <c r="O110" s="400">
        <f ca="1">N110/'MoteCarlo_Sim OP'!$F$4-1</f>
        <v>8.1475247110858184E-3</v>
      </c>
      <c r="P110" s="400">
        <f ca="1">0.6*O110+0.4*'Bonds (OP)'!$G$514</f>
        <v>4.7831075129862264E-3</v>
      </c>
      <c r="Q110" s="400">
        <f ca="1">'MoteCarlo_Sim OP'!$F$4/0.6*(1+P110)</f>
        <v>1675489.1710763425</v>
      </c>
      <c r="S110" s="554"/>
    </row>
    <row r="111" spans="1:19">
      <c r="A111" s="554">
        <v>109</v>
      </c>
      <c r="B111" s="400">
        <f>'MoteCarlo_Sim (CP)'!F113</f>
        <v>993986.49026717711</v>
      </c>
      <c r="C111" s="400">
        <f ca="1">B111/'MoteCarlo_Sim (CP)'!$F$4-1</f>
        <v>-5.4684499323897073E-3</v>
      </c>
      <c r="D111" s="400">
        <f ca="1">0.6*C111+0.4*'Bonds (CP)'!$T$515</f>
        <v>-3.7068172734683815E-3</v>
      </c>
      <c r="E111" s="400">
        <f ca="1">'MoteCarlo_Sim (CP)'!$F$4/0.6*(1+D111)</f>
        <v>1659578.5957521708</v>
      </c>
      <c r="M111" s="554">
        <v>109</v>
      </c>
      <c r="N111" s="400">
        <f>'MoteCarlo_Sim OP'!F113</f>
        <v>975568.69806895487</v>
      </c>
      <c r="O111" s="400">
        <f ca="1">N111/'MoteCarlo_Sim OP'!$F$4-1</f>
        <v>-2.492660555522519E-2</v>
      </c>
      <c r="P111" s="400">
        <f ca="1">0.6*O111+0.4*'Bonds (OP)'!$G$514</f>
        <v>-1.5061370646800378E-2</v>
      </c>
      <c r="Q111" s="400">
        <f ca="1">'MoteCarlo_Sim OP'!$F$4/0.6*(1+P111)</f>
        <v>1642398.2402935978</v>
      </c>
      <c r="S111" s="554"/>
    </row>
    <row r="112" spans="1:19">
      <c r="A112" s="554">
        <v>110</v>
      </c>
      <c r="B112" s="400">
        <f>'MoteCarlo_Sim (CP)'!F114</f>
        <v>1003490.4119705346</v>
      </c>
      <c r="C112" s="400">
        <f ca="1">B112/'MoteCarlo_Sim (CP)'!$F$4-1</f>
        <v>4.0406833163133538E-3</v>
      </c>
      <c r="D112" s="400">
        <f ca="1">0.6*C112+0.4*'Bonds (CP)'!$T$515</f>
        <v>1.9986626757534549E-3</v>
      </c>
      <c r="E112" s="400">
        <f ca="1">'MoteCarlo_Sim (CP)'!$F$4/0.6*(1+D112)</f>
        <v>1669082.5174555283</v>
      </c>
      <c r="M112" s="554">
        <v>110</v>
      </c>
      <c r="N112" s="400">
        <f>'MoteCarlo_Sim OP'!F114</f>
        <v>1006403.5675423852</v>
      </c>
      <c r="O112" s="400">
        <f ca="1">N112/'MoteCarlo_Sim OP'!$F$4-1</f>
        <v>5.8926088212021277E-3</v>
      </c>
      <c r="P112" s="400">
        <f ca="1">0.6*O112+0.4*'Bonds (OP)'!$G$514</f>
        <v>3.4301579790560113E-3</v>
      </c>
      <c r="Q112" s="400">
        <f ca="1">'MoteCarlo_Sim OP'!$F$4/0.6*(1+P112)</f>
        <v>1673233.1097670281</v>
      </c>
      <c r="S112" s="554"/>
    </row>
    <row r="113" spans="1:19">
      <c r="A113" s="554">
        <v>111</v>
      </c>
      <c r="B113" s="400">
        <f>'MoteCarlo_Sim (CP)'!F115</f>
        <v>1005763.4659261305</v>
      </c>
      <c r="C113" s="400">
        <f ca="1">B113/'MoteCarlo_Sim (CP)'!$F$4-1</f>
        <v>6.3149837177589596E-3</v>
      </c>
      <c r="D113" s="400">
        <f ca="1">0.6*C113+0.4*'Bonds (CP)'!$T$515</f>
        <v>3.3632429166208185E-3</v>
      </c>
      <c r="E113" s="400">
        <f ca="1">'MoteCarlo_Sim (CP)'!$F$4/0.6*(1+D113)</f>
        <v>1671355.571411124</v>
      </c>
      <c r="M113" s="554">
        <v>111</v>
      </c>
      <c r="N113" s="400">
        <f>'MoteCarlo_Sim OP'!F115</f>
        <v>1012171.9788978309</v>
      </c>
      <c r="O113" s="400">
        <f ca="1">N113/'MoteCarlo_Sim OP'!$F$4-1</f>
        <v>1.1658091510470037E-2</v>
      </c>
      <c r="P113" s="400">
        <f ca="1">0.6*O113+0.4*'Bonds (OP)'!$G$514</f>
        <v>6.8894475926167559E-3</v>
      </c>
      <c r="Q113" s="400">
        <f ca="1">'MoteCarlo_Sim OP'!$F$4/0.6*(1+P113)</f>
        <v>1679001.5211224735</v>
      </c>
      <c r="S113" s="554"/>
    </row>
    <row r="114" spans="1:19">
      <c r="A114" s="554">
        <v>112</v>
      </c>
      <c r="B114" s="400">
        <f>'MoteCarlo_Sim (CP)'!F116</f>
        <v>1015775.6660481395</v>
      </c>
      <c r="C114" s="400">
        <f ca="1">B114/'MoteCarlo_Sim (CP)'!$F$4-1</f>
        <v>1.6332674103321621E-2</v>
      </c>
      <c r="D114" s="400">
        <f ca="1">0.6*C114+0.4*'Bonds (CP)'!$T$515</f>
        <v>9.3738571479584139E-3</v>
      </c>
      <c r="E114" s="400">
        <f ca="1">'MoteCarlo_Sim (CP)'!$F$4/0.6*(1+D114)</f>
        <v>1681367.771533133</v>
      </c>
      <c r="M114" s="554">
        <v>112</v>
      </c>
      <c r="N114" s="400">
        <f>'MoteCarlo_Sim OP'!F116</f>
        <v>993900.31313912862</v>
      </c>
      <c r="O114" s="400">
        <f ca="1">N114/'MoteCarlo_Sim OP'!$F$4-1</f>
        <v>-6.604297585001806E-3</v>
      </c>
      <c r="P114" s="400">
        <f ca="1">0.6*O114+0.4*'Bonds (OP)'!$G$514</f>
        <v>-4.0679858646663486E-3</v>
      </c>
      <c r="Q114" s="400">
        <f ca="1">'MoteCarlo_Sim OP'!$F$4/0.6*(1+P114)</f>
        <v>1660729.8553637713</v>
      </c>
      <c r="S114" s="554"/>
    </row>
    <row r="115" spans="1:19">
      <c r="A115" s="554">
        <v>113</v>
      </c>
      <c r="B115" s="400">
        <f>'MoteCarlo_Sim (CP)'!F117</f>
        <v>1007251.4748064176</v>
      </c>
      <c r="C115" s="400">
        <f ca="1">B115/'MoteCarlo_Sim (CP)'!$F$4-1</f>
        <v>7.8038085586564776E-3</v>
      </c>
      <c r="D115" s="400">
        <f ca="1">0.6*C115+0.4*'Bonds (CP)'!$T$515</f>
        <v>4.2565378211593292E-3</v>
      </c>
      <c r="E115" s="400">
        <f ca="1">'MoteCarlo_Sim (CP)'!$F$4/0.6*(1+D115)</f>
        <v>1672843.5802914114</v>
      </c>
      <c r="M115" s="554">
        <v>113</v>
      </c>
      <c r="N115" s="400">
        <f>'MoteCarlo_Sim OP'!F117</f>
        <v>1011101.9039186937</v>
      </c>
      <c r="O115" s="400">
        <f ca="1">N115/'MoteCarlo_Sim OP'!$F$4-1</f>
        <v>1.0588559816512522E-2</v>
      </c>
      <c r="P115" s="400">
        <f ca="1">0.6*O115+0.4*'Bonds (OP)'!$G$514</f>
        <v>6.2477285762422476E-3</v>
      </c>
      <c r="Q115" s="400">
        <f ca="1">'MoteCarlo_Sim OP'!$F$4/0.6*(1+P115)</f>
        <v>1677931.4461433366</v>
      </c>
      <c r="S115" s="554"/>
    </row>
    <row r="116" spans="1:19">
      <c r="A116" s="554">
        <v>114</v>
      </c>
      <c r="B116" s="400">
        <f>'MoteCarlo_Sim (CP)'!F118</f>
        <v>985291.15407467645</v>
      </c>
      <c r="C116" s="400">
        <f ca="1">B116/'MoteCarlo_Sim (CP)'!$F$4-1</f>
        <v>-1.4168554276425827E-2</v>
      </c>
      <c r="D116" s="400">
        <f ca="1">0.6*C116+0.4*'Bonds (CP)'!$T$515</f>
        <v>-8.9268798798900536E-3</v>
      </c>
      <c r="E116" s="400">
        <f ca="1">'MoteCarlo_Sim (CP)'!$F$4/0.6*(1+D116)</f>
        <v>1650883.25955967</v>
      </c>
      <c r="M116" s="554">
        <v>114</v>
      </c>
      <c r="N116" s="400">
        <f>'MoteCarlo_Sim OP'!F118</f>
        <v>996140.27095679287</v>
      </c>
      <c r="O116" s="400">
        <f ca="1">N116/'MoteCarlo_Sim OP'!$F$4-1</f>
        <v>-4.3654770109036178E-3</v>
      </c>
      <c r="P116" s="400">
        <f ca="1">0.6*O116+0.4*'Bonds (OP)'!$G$514</f>
        <v>-2.724693520207436E-3</v>
      </c>
      <c r="Q116" s="400">
        <f ca="1">'MoteCarlo_Sim OP'!$F$4/0.6*(1+P116)</f>
        <v>1662969.8131814357</v>
      </c>
      <c r="S116" s="554"/>
    </row>
    <row r="117" spans="1:19">
      <c r="A117" s="554">
        <v>115</v>
      </c>
      <c r="B117" s="400">
        <f>'MoteCarlo_Sim (CP)'!F119</f>
        <v>1014761.8255123792</v>
      </c>
      <c r="C117" s="400">
        <f ca="1">B117/'MoteCarlo_Sim (CP)'!$F$4-1</f>
        <v>1.5318277620649079E-2</v>
      </c>
      <c r="D117" s="400">
        <f ca="1">0.6*C117+0.4*'Bonds (CP)'!$T$515</f>
        <v>8.765219258354889E-3</v>
      </c>
      <c r="E117" s="400">
        <f ca="1">'MoteCarlo_Sim (CP)'!$F$4/0.6*(1+D117)</f>
        <v>1680353.9309973728</v>
      </c>
      <c r="M117" s="554">
        <v>115</v>
      </c>
      <c r="N117" s="400">
        <f>'MoteCarlo_Sim OP'!F119</f>
        <v>1010046.405891855</v>
      </c>
      <c r="O117" s="400">
        <f ca="1">N117/'MoteCarlo_Sim OP'!$F$4-1</f>
        <v>9.5335976740240636E-3</v>
      </c>
      <c r="P117" s="400">
        <f ca="1">0.6*O117+0.4*'Bonds (OP)'!$G$514</f>
        <v>5.6147512907491724E-3</v>
      </c>
      <c r="Q117" s="400">
        <f ca="1">'MoteCarlo_Sim OP'!$F$4/0.6*(1+P117)</f>
        <v>1676875.9481164978</v>
      </c>
      <c r="S117" s="554"/>
    </row>
    <row r="118" spans="1:19">
      <c r="A118" s="554">
        <v>116</v>
      </c>
      <c r="B118" s="400">
        <f>'MoteCarlo_Sim (CP)'!F120</f>
        <v>1010095.3073624006</v>
      </c>
      <c r="C118" s="400">
        <f ca="1">B118/'MoteCarlo_Sim (CP)'!$F$4-1</f>
        <v>1.0649200551131388E-2</v>
      </c>
      <c r="D118" s="400">
        <f ca="1">0.6*C118+0.4*'Bonds (CP)'!$T$515</f>
        <v>5.9637730166442757E-3</v>
      </c>
      <c r="E118" s="400">
        <f ca="1">'MoteCarlo_Sim (CP)'!$F$4/0.6*(1+D118)</f>
        <v>1675687.4128473939</v>
      </c>
      <c r="M118" s="554">
        <v>116</v>
      </c>
      <c r="N118" s="400">
        <f>'MoteCarlo_Sim OP'!F120</f>
        <v>997658.22784085199</v>
      </c>
      <c r="O118" s="400">
        <f ca="1">N118/'MoteCarlo_Sim OP'!$F$4-1</f>
        <v>-2.8482908050627698E-3</v>
      </c>
      <c r="P118" s="400">
        <f ca="1">0.6*O118+0.4*'Bonds (OP)'!$G$514</f>
        <v>-1.814381796702927E-3</v>
      </c>
      <c r="Q118" s="400">
        <f ca="1">'MoteCarlo_Sim OP'!$F$4/0.6*(1+P118)</f>
        <v>1664487.7700654948</v>
      </c>
      <c r="S118" s="554"/>
    </row>
    <row r="119" spans="1:19">
      <c r="A119" s="554">
        <v>117</v>
      </c>
      <c r="B119" s="400">
        <f>'MoteCarlo_Sim (CP)'!F121</f>
        <v>1011337.0101706573</v>
      </c>
      <c r="C119" s="400">
        <f ca="1">B119/'MoteCarlo_Sim (CP)'!$F$4-1</f>
        <v>1.1891584256253029E-2</v>
      </c>
      <c r="D119" s="400">
        <f ca="1">0.6*C119+0.4*'Bonds (CP)'!$T$515</f>
        <v>6.7092032397172603E-3</v>
      </c>
      <c r="E119" s="400">
        <f ca="1">'MoteCarlo_Sim (CP)'!$F$4/0.6*(1+D119)</f>
        <v>1676929.1156556511</v>
      </c>
      <c r="M119" s="554">
        <v>117</v>
      </c>
      <c r="N119" s="400">
        <f>'MoteCarlo_Sim OP'!F121</f>
        <v>962341.42119268561</v>
      </c>
      <c r="O119" s="400">
        <f ca="1">N119/'MoteCarlo_Sim OP'!$F$4-1</f>
        <v>-3.8147166842743219E-2</v>
      </c>
      <c r="P119" s="400">
        <f ca="1">0.6*O119+0.4*'Bonds (OP)'!$G$514</f>
        <v>-2.2993707419311196E-2</v>
      </c>
      <c r="Q119" s="400">
        <f ca="1">'MoteCarlo_Sim OP'!$F$4/0.6*(1+P119)</f>
        <v>1629170.9634173284</v>
      </c>
      <c r="S119" s="554"/>
    </row>
    <row r="120" spans="1:19">
      <c r="A120" s="554">
        <v>118</v>
      </c>
      <c r="B120" s="400">
        <f>'MoteCarlo_Sim (CP)'!F122</f>
        <v>1017830.7331885812</v>
      </c>
      <c r="C120" s="400">
        <f ca="1">B120/'MoteCarlo_Sim (CP)'!$F$4-1</f>
        <v>1.838886815494023E-2</v>
      </c>
      <c r="D120" s="400">
        <f ca="1">0.6*C120+0.4*'Bonds (CP)'!$T$515</f>
        <v>1.060757357892958E-2</v>
      </c>
      <c r="E120" s="400">
        <f ca="1">'MoteCarlo_Sim (CP)'!$F$4/0.6*(1+D120)</f>
        <v>1683422.8386735746</v>
      </c>
      <c r="M120" s="554">
        <v>118</v>
      </c>
      <c r="N120" s="400">
        <f>'MoteCarlo_Sim OP'!F122</f>
        <v>992073.01563611778</v>
      </c>
      <c r="O120" s="400">
        <f ca="1">N120/'MoteCarlo_Sim OP'!$F$4-1</f>
        <v>-8.4306673552169142E-3</v>
      </c>
      <c r="P120" s="400">
        <f ca="1">0.6*O120+0.4*'Bonds (OP)'!$G$514</f>
        <v>-5.1638077267954132E-3</v>
      </c>
      <c r="Q120" s="400">
        <f ca="1">'MoteCarlo_Sim OP'!$F$4/0.6*(1+P120)</f>
        <v>1658902.5578607607</v>
      </c>
      <c r="S120" s="554"/>
    </row>
    <row r="121" spans="1:19">
      <c r="A121" s="554">
        <v>119</v>
      </c>
      <c r="B121" s="400">
        <f>'MoteCarlo_Sim (CP)'!F123</f>
        <v>988514.18535644992</v>
      </c>
      <c r="C121" s="400">
        <f ca="1">B121/'MoteCarlo_Sim (CP)'!$F$4-1</f>
        <v>-1.0943755621750983E-2</v>
      </c>
      <c r="D121" s="400">
        <f ca="1">0.6*C121+0.4*'Bonds (CP)'!$T$515</f>
        <v>-6.9920006870851465E-3</v>
      </c>
      <c r="E121" s="400">
        <f ca="1">'MoteCarlo_Sim (CP)'!$F$4/0.6*(1+D121)</f>
        <v>1654106.2908414435</v>
      </c>
      <c r="M121" s="554">
        <v>119</v>
      </c>
      <c r="N121" s="400">
        <f>'MoteCarlo_Sim OP'!F123</f>
        <v>1002928.2598673899</v>
      </c>
      <c r="O121" s="400">
        <f ca="1">N121/'MoteCarlo_Sim OP'!$F$4-1</f>
        <v>2.4190655862610377E-3</v>
      </c>
      <c r="P121" s="400">
        <f ca="1">0.6*O121+0.4*'Bonds (OP)'!$G$514</f>
        <v>1.3460320380913574E-3</v>
      </c>
      <c r="Q121" s="400">
        <f ca="1">'MoteCarlo_Sim OP'!$F$4/0.6*(1+P121)</f>
        <v>1669757.8020920325</v>
      </c>
      <c r="S121" s="554"/>
    </row>
    <row r="122" spans="1:19">
      <c r="A122" s="554">
        <v>120</v>
      </c>
      <c r="B122" s="400">
        <f>'MoteCarlo_Sim (CP)'!F124</f>
        <v>982834.93617519818</v>
      </c>
      <c r="C122" s="400">
        <f ca="1">B122/'MoteCarlo_Sim (CP)'!$F$4-1</f>
        <v>-1.662611906104916E-2</v>
      </c>
      <c r="D122" s="400">
        <f ca="1">0.6*C122+0.4*'Bonds (CP)'!$T$515</f>
        <v>-1.0401418750664054E-2</v>
      </c>
      <c r="E122" s="400">
        <f ca="1">'MoteCarlo_Sim (CP)'!$F$4/0.6*(1+D122)</f>
        <v>1648427.0416601917</v>
      </c>
      <c r="M122" s="554">
        <v>120</v>
      </c>
      <c r="N122" s="400">
        <f>'MoteCarlo_Sim OP'!F124</f>
        <v>979149.204918492</v>
      </c>
      <c r="O122" s="400">
        <f ca="1">N122/'MoteCarlo_Sim OP'!$F$4-1</f>
        <v>-2.1347916556160862E-2</v>
      </c>
      <c r="P122" s="400">
        <f ca="1">0.6*O122+0.4*'Bonds (OP)'!$G$514</f>
        <v>-1.2914157247361783E-2</v>
      </c>
      <c r="Q122" s="400">
        <f ca="1">'MoteCarlo_Sim OP'!$F$4/0.6*(1+P122)</f>
        <v>1645978.7471431347</v>
      </c>
      <c r="S122" s="554"/>
    </row>
    <row r="123" spans="1:19">
      <c r="A123" s="554">
        <v>121</v>
      </c>
      <c r="B123" s="400">
        <f>'MoteCarlo_Sim (CP)'!F125</f>
        <v>984997.61428910214</v>
      </c>
      <c r="C123" s="400">
        <f ca="1">B123/'MoteCarlo_Sim (CP)'!$F$4-1</f>
        <v>-1.4462255026699844E-2</v>
      </c>
      <c r="D123" s="400">
        <f ca="1">0.6*C123+0.4*'Bonds (CP)'!$T$515</f>
        <v>-9.103100330054464E-3</v>
      </c>
      <c r="E123" s="400">
        <f ca="1">'MoteCarlo_Sim (CP)'!$F$4/0.6*(1+D123)</f>
        <v>1650589.7197740958</v>
      </c>
      <c r="M123" s="554">
        <v>121</v>
      </c>
      <c r="N123" s="400">
        <f>'MoteCarlo_Sim OP'!F125</f>
        <v>984292.17717222776</v>
      </c>
      <c r="O123" s="400">
        <f ca="1">N123/'MoteCarlo_Sim OP'!$F$4-1</f>
        <v>-1.6207555428429221E-2</v>
      </c>
      <c r="P123" s="400">
        <f ca="1">0.6*O123+0.4*'Bonds (OP)'!$G$514</f>
        <v>-9.8299405707227977E-3</v>
      </c>
      <c r="Q123" s="400">
        <f ca="1">'MoteCarlo_Sim OP'!$F$4/0.6*(1+P123)</f>
        <v>1651121.7193968704</v>
      </c>
      <c r="S123" s="554"/>
    </row>
    <row r="124" spans="1:19">
      <c r="A124" s="554">
        <v>122</v>
      </c>
      <c r="B124" s="400">
        <f>'MoteCarlo_Sim (CP)'!F126</f>
        <v>1009305.5418772112</v>
      </c>
      <c r="C124" s="400">
        <f ca="1">B124/'MoteCarlo_Sim (CP)'!$F$4-1</f>
        <v>9.859001992231331E-3</v>
      </c>
      <c r="D124" s="400">
        <f ca="1">0.6*C124+0.4*'Bonds (CP)'!$T$515</f>
        <v>5.489653881304242E-3</v>
      </c>
      <c r="E124" s="400">
        <f ca="1">'MoteCarlo_Sim (CP)'!$F$4/0.6*(1+D124)</f>
        <v>1674897.647362205</v>
      </c>
      <c r="M124" s="554">
        <v>122</v>
      </c>
      <c r="N124" s="400">
        <f>'MoteCarlo_Sim OP'!F126</f>
        <v>1021617.9304245851</v>
      </c>
      <c r="O124" s="400">
        <f ca="1">N124/'MoteCarlo_Sim OP'!$F$4-1</f>
        <v>2.1099247256020748E-2</v>
      </c>
      <c r="P124" s="400">
        <f ca="1">0.6*O124+0.4*'Bonds (OP)'!$G$514</f>
        <v>1.2554141039947182E-2</v>
      </c>
      <c r="Q124" s="400">
        <f ca="1">'MoteCarlo_Sim OP'!$F$4/0.6*(1+P124)</f>
        <v>1688447.4726492281</v>
      </c>
      <c r="S124" s="554"/>
    </row>
    <row r="125" spans="1:19">
      <c r="A125" s="554">
        <v>123</v>
      </c>
      <c r="B125" s="400">
        <f>'MoteCarlo_Sim (CP)'!F127</f>
        <v>998383.73392735748</v>
      </c>
      <c r="C125" s="400">
        <f ca="1">B125/'MoteCarlo_Sim (CP)'!$F$4-1</f>
        <v>-1.0687950113166256E-3</v>
      </c>
      <c r="D125" s="400">
        <f ca="1">0.6*C125+0.4*'Bonds (CP)'!$T$515</f>
        <v>-1.0670243208245325E-3</v>
      </c>
      <c r="E125" s="400">
        <f ca="1">'MoteCarlo_Sim (CP)'!$F$4/0.6*(1+D125)</f>
        <v>1663975.8394123511</v>
      </c>
      <c r="M125" s="554">
        <v>123</v>
      </c>
      <c r="N125" s="400">
        <f>'MoteCarlo_Sim OP'!F127</f>
        <v>1006890.3044610769</v>
      </c>
      <c r="O125" s="400">
        <f ca="1">N125/'MoteCarlo_Sim OP'!$F$4-1</f>
        <v>6.3790986198699606E-3</v>
      </c>
      <c r="P125" s="400">
        <f ca="1">0.6*O125+0.4*'Bonds (OP)'!$G$514</f>
        <v>3.722051858256711E-3</v>
      </c>
      <c r="Q125" s="400">
        <f ca="1">'MoteCarlo_Sim OP'!$F$4/0.6*(1+P125)</f>
        <v>1673719.8466857197</v>
      </c>
      <c r="S125" s="554"/>
    </row>
    <row r="126" spans="1:19">
      <c r="A126" s="554">
        <v>124</v>
      </c>
      <c r="B126" s="400">
        <f>'MoteCarlo_Sim (CP)'!F128</f>
        <v>1012323.6758563335</v>
      </c>
      <c r="C126" s="400">
        <f ca="1">B126/'MoteCarlo_Sim (CP)'!$F$4-1</f>
        <v>1.2878790987312483E-2</v>
      </c>
      <c r="D126" s="400">
        <f ca="1">0.6*C126+0.4*'Bonds (CP)'!$T$515</f>
        <v>7.3015272783529322E-3</v>
      </c>
      <c r="E126" s="400">
        <f ca="1">'MoteCarlo_Sim (CP)'!$F$4/0.6*(1+D126)</f>
        <v>1677915.7813413271</v>
      </c>
      <c r="M126" s="554">
        <v>124</v>
      </c>
      <c r="N126" s="400">
        <f>'MoteCarlo_Sim OP'!F128</f>
        <v>1011270.4177764551</v>
      </c>
      <c r="O126" s="400">
        <f ca="1">N126/'MoteCarlo_Sim OP'!$F$4-1</f>
        <v>1.0756988118510558E-2</v>
      </c>
      <c r="P126" s="400">
        <f ca="1">0.6*O126+0.4*'Bonds (OP)'!$G$514</f>
        <v>6.3487855574410699E-3</v>
      </c>
      <c r="Q126" s="400">
        <f ca="1">'MoteCarlo_Sim OP'!$F$4/0.6*(1+P126)</f>
        <v>1678099.9600010978</v>
      </c>
      <c r="S126" s="554"/>
    </row>
    <row r="127" spans="1:19">
      <c r="A127" s="554">
        <v>125</v>
      </c>
      <c r="B127" s="400">
        <f>'MoteCarlo_Sim (CP)'!F129</f>
        <v>1016150.8231413229</v>
      </c>
      <c r="C127" s="400">
        <f ca="1">B127/'MoteCarlo_Sim (CP)'!$F$4-1</f>
        <v>1.6708036916655677E-2</v>
      </c>
      <c r="D127" s="400">
        <f ca="1">0.6*C127+0.4*'Bonds (CP)'!$T$515</f>
        <v>9.5990748359588481E-3</v>
      </c>
      <c r="E127" s="400">
        <f ca="1">'MoteCarlo_Sim (CP)'!$F$4/0.6*(1+D127)</f>
        <v>1681742.9286263166</v>
      </c>
      <c r="M127" s="554">
        <v>125</v>
      </c>
      <c r="N127" s="400">
        <f>'MoteCarlo_Sim OP'!F129</f>
        <v>1017080.1170076631</v>
      </c>
      <c r="O127" s="400">
        <f ca="1">N127/'MoteCarlo_Sim OP'!$F$4-1</f>
        <v>1.6563737721373428E-2</v>
      </c>
      <c r="P127" s="400">
        <f ca="1">0.6*O127+0.4*'Bonds (OP)'!$G$514</f>
        <v>9.8328353191587912E-3</v>
      </c>
      <c r="Q127" s="400">
        <f ca="1">'MoteCarlo_Sim OP'!$F$4/0.6*(1+P127)</f>
        <v>1683909.6592323058</v>
      </c>
      <c r="S127" s="554"/>
    </row>
    <row r="128" spans="1:19">
      <c r="A128" s="554">
        <v>126</v>
      </c>
      <c r="B128" s="400">
        <f>'MoteCarlo_Sim (CP)'!F130</f>
        <v>990245.73622223502</v>
      </c>
      <c r="C128" s="400">
        <f ca="1">B128/'MoteCarlo_Sim (CP)'!$F$4-1</f>
        <v>-9.2112552473170295E-3</v>
      </c>
      <c r="D128" s="400">
        <f ca="1">0.6*C128+0.4*'Bonds (CP)'!$T$515</f>
        <v>-5.9525004624247741E-3</v>
      </c>
      <c r="E128" s="400">
        <f ca="1">'MoteCarlo_Sim (CP)'!$F$4/0.6*(1+D128)</f>
        <v>1655837.8417072285</v>
      </c>
      <c r="M128" s="554">
        <v>126</v>
      </c>
      <c r="N128" s="400">
        <f>'MoteCarlo_Sim OP'!F130</f>
        <v>1001288.1790565413</v>
      </c>
      <c r="O128" s="400">
        <f ca="1">N128/'MoteCarlo_Sim OP'!$F$4-1</f>
        <v>7.7981745687427662E-4</v>
      </c>
      <c r="P128" s="400">
        <f ca="1">0.6*O128+0.4*'Bonds (OP)'!$G$514</f>
        <v>3.6248316045930066E-4</v>
      </c>
      <c r="Q128" s="400">
        <f ca="1">'MoteCarlo_Sim OP'!$F$4/0.6*(1+P128)</f>
        <v>1668117.7212811841</v>
      </c>
      <c r="S128" s="554"/>
    </row>
    <row r="129" spans="1:19">
      <c r="A129" s="554">
        <v>127</v>
      </c>
      <c r="B129" s="400">
        <f>'MoteCarlo_Sim (CP)'!F131</f>
        <v>990879.52707158728</v>
      </c>
      <c r="C129" s="400">
        <f ca="1">B129/'MoteCarlo_Sim (CP)'!$F$4-1</f>
        <v>-8.5771168540924592E-3</v>
      </c>
      <c r="D129" s="400">
        <f ca="1">0.6*C129+0.4*'Bonds (CP)'!$T$515</f>
        <v>-5.5720174264900319E-3</v>
      </c>
      <c r="E129" s="400">
        <f ca="1">'MoteCarlo_Sim (CP)'!$F$4/0.6*(1+D129)</f>
        <v>1656471.6325565807</v>
      </c>
      <c r="M129" s="554">
        <v>127</v>
      </c>
      <c r="N129" s="400">
        <f>'MoteCarlo_Sim OP'!F131</f>
        <v>988390.50426440709</v>
      </c>
      <c r="O129" s="400">
        <f ca="1">N129/'MoteCarlo_Sim OP'!$F$4-1</f>
        <v>-1.2111309087985633E-2</v>
      </c>
      <c r="P129" s="400">
        <f ca="1">0.6*O129+0.4*'Bonds (OP)'!$G$514</f>
        <v>-7.3721927664566443E-3</v>
      </c>
      <c r="Q129" s="400">
        <f ca="1">'MoteCarlo_Sim OP'!$F$4/0.6*(1+P129)</f>
        <v>1655220.0464890499</v>
      </c>
      <c r="S129" s="554"/>
    </row>
    <row r="130" spans="1:19">
      <c r="A130" s="554">
        <v>128</v>
      </c>
      <c r="B130" s="400">
        <f>'MoteCarlo_Sim (CP)'!F132</f>
        <v>1015755.5012604465</v>
      </c>
      <c r="C130" s="400">
        <f ca="1">B130/'MoteCarlo_Sim (CP)'!$F$4-1</f>
        <v>1.631249825811909E-2</v>
      </c>
      <c r="D130" s="400">
        <f ca="1">0.6*C130+0.4*'Bonds (CP)'!$T$515</f>
        <v>9.3617516408368955E-3</v>
      </c>
      <c r="E130" s="400">
        <f ca="1">'MoteCarlo_Sim (CP)'!$F$4/0.6*(1+D130)</f>
        <v>1681347.60674544</v>
      </c>
      <c r="M130" s="554">
        <v>128</v>
      </c>
      <c r="N130" s="400">
        <f>'MoteCarlo_Sim OP'!F132</f>
        <v>985166.16489724698</v>
      </c>
      <c r="O130" s="400">
        <f ca="1">N130/'MoteCarlo_Sim OP'!$F$4-1</f>
        <v>-1.5334011433604022E-2</v>
      </c>
      <c r="P130" s="400">
        <f ca="1">0.6*O130+0.4*'Bonds (OP)'!$G$514</f>
        <v>-9.3058141738276787E-3</v>
      </c>
      <c r="Q130" s="400">
        <f ca="1">'MoteCarlo_Sim OP'!$F$4/0.6*(1+P130)</f>
        <v>1651995.7071218898</v>
      </c>
      <c r="S130" s="554"/>
    </row>
    <row r="131" spans="1:19">
      <c r="A131" s="554">
        <v>129</v>
      </c>
      <c r="B131" s="400">
        <f>'MoteCarlo_Sim (CP)'!F133</f>
        <v>945570.71890210302</v>
      </c>
      <c r="C131" s="400">
        <f ca="1">B131/'MoteCarlo_Sim (CP)'!$F$4-1</f>
        <v>-5.3910770441679023E-2</v>
      </c>
      <c r="D131" s="400">
        <f ca="1">0.6*C131+0.4*'Bonds (CP)'!$T$515</f>
        <v>-3.2772209579041971E-2</v>
      </c>
      <c r="E131" s="400">
        <f ca="1">'MoteCarlo_Sim (CP)'!$F$4/0.6*(1+D131)</f>
        <v>1611162.8243870966</v>
      </c>
      <c r="M131" s="554">
        <v>129</v>
      </c>
      <c r="N131" s="400">
        <f>'MoteCarlo_Sim OP'!F133</f>
        <v>999958.72616992169</v>
      </c>
      <c r="O131" s="400">
        <f ca="1">N131/'MoteCarlo_Sim OP'!$F$4-1</f>
        <v>-5.4896045643570979E-4</v>
      </c>
      <c r="P131" s="400">
        <f ca="1">0.6*O131+0.4*'Bonds (OP)'!$G$514</f>
        <v>-4.3478358752669114E-4</v>
      </c>
      <c r="Q131" s="400">
        <f ca="1">'MoteCarlo_Sim OP'!$F$4/0.6*(1+P131)</f>
        <v>1666788.2683945645</v>
      </c>
      <c r="S131" s="554"/>
    </row>
    <row r="132" spans="1:19">
      <c r="A132" s="554">
        <v>130</v>
      </c>
      <c r="B132" s="400">
        <f>'MoteCarlo_Sim (CP)'!F134</f>
        <v>998375.04679889185</v>
      </c>
      <c r="C132" s="400">
        <f ca="1">B132/'MoteCarlo_Sim (CP)'!$F$4-1</f>
        <v>-1.0774869034330115E-3</v>
      </c>
      <c r="D132" s="400">
        <f ca="1">0.6*C132+0.4*'Bonds (CP)'!$T$515</f>
        <v>-1.0722394560943641E-3</v>
      </c>
      <c r="E132" s="400">
        <f ca="1">'MoteCarlo_Sim (CP)'!$F$4/0.6*(1+D132)</f>
        <v>1663967.1522838855</v>
      </c>
      <c r="M132" s="554">
        <v>130</v>
      </c>
      <c r="N132" s="400">
        <f>'MoteCarlo_Sim OP'!F134</f>
        <v>980014.93725323223</v>
      </c>
      <c r="O132" s="400">
        <f ca="1">N132/'MoteCarlo_Sim OP'!$F$4-1</f>
        <v>-2.0482623760290419E-2</v>
      </c>
      <c r="P132" s="400">
        <f ca="1">0.6*O132+0.4*'Bonds (OP)'!$G$514</f>
        <v>-1.2394981569839517E-2</v>
      </c>
      <c r="Q132" s="400">
        <f ca="1">'MoteCarlo_Sim OP'!$F$4/0.6*(1+P132)</f>
        <v>1646844.4794778749</v>
      </c>
      <c r="S132" s="554"/>
    </row>
    <row r="133" spans="1:19">
      <c r="A133" s="554">
        <v>131</v>
      </c>
      <c r="B133" s="400">
        <f>'MoteCarlo_Sim (CP)'!F135</f>
        <v>981098.44890227786</v>
      </c>
      <c r="C133" s="400">
        <f ca="1">B133/'MoteCarlo_Sim (CP)'!$F$4-1</f>
        <v>-1.8363558549533421E-2</v>
      </c>
      <c r="D133" s="400">
        <f ca="1">0.6*C133+0.4*'Bonds (CP)'!$T$515</f>
        <v>-1.144388244375461E-2</v>
      </c>
      <c r="E133" s="400">
        <f ca="1">'MoteCarlo_Sim (CP)'!$F$4/0.6*(1+D133)</f>
        <v>1646690.5543872714</v>
      </c>
      <c r="M133" s="554">
        <v>131</v>
      </c>
      <c r="N133" s="400">
        <f>'MoteCarlo_Sim OP'!F135</f>
        <v>1009984.2571112101</v>
      </c>
      <c r="O133" s="400">
        <f ca="1">N133/'MoteCarlo_Sim OP'!$F$4-1</f>
        <v>9.4714804467863623E-3</v>
      </c>
      <c r="P133" s="400">
        <f ca="1">0.6*O133+0.4*'Bonds (OP)'!$G$514</f>
        <v>5.5774809544065513E-3</v>
      </c>
      <c r="Q133" s="400">
        <f ca="1">'MoteCarlo_Sim OP'!$F$4/0.6*(1+P133)</f>
        <v>1676813.7993358527</v>
      </c>
      <c r="S133" s="554"/>
    </row>
    <row r="134" spans="1:19">
      <c r="A134" s="554">
        <v>132</v>
      </c>
      <c r="B134" s="400">
        <f>'MoteCarlo_Sim (CP)'!F136</f>
        <v>1017802.4999021877</v>
      </c>
      <c r="C134" s="400">
        <f ca="1">B134/'MoteCarlo_Sim (CP)'!$F$4-1</f>
        <v>1.8360619386616595E-2</v>
      </c>
      <c r="D134" s="400">
        <f ca="1">0.6*C134+0.4*'Bonds (CP)'!$T$515</f>
        <v>1.0590624317935398E-2</v>
      </c>
      <c r="E134" s="400">
        <f ca="1">'MoteCarlo_Sim (CP)'!$F$4/0.6*(1+D134)</f>
        <v>1683394.6053871815</v>
      </c>
      <c r="M134" s="554">
        <v>132</v>
      </c>
      <c r="N134" s="400">
        <f>'MoteCarlo_Sim OP'!F136</f>
        <v>1015683.2590767615</v>
      </c>
      <c r="O134" s="400">
        <f ca="1">N134/'MoteCarlo_Sim OP'!$F$4-1</f>
        <v>1.5167588985833591E-2</v>
      </c>
      <c r="P134" s="400">
        <f ca="1">0.6*O134+0.4*'Bonds (OP)'!$G$514</f>
        <v>8.9951460778348886E-3</v>
      </c>
      <c r="Q134" s="400">
        <f ca="1">'MoteCarlo_Sim OP'!$F$4/0.6*(1+P134)</f>
        <v>1682512.8013014044</v>
      </c>
      <c r="S134" s="554"/>
    </row>
    <row r="135" spans="1:19">
      <c r="A135" s="554">
        <v>133</v>
      </c>
      <c r="B135" s="400">
        <f>'MoteCarlo_Sim (CP)'!F137</f>
        <v>1019909.2495687155</v>
      </c>
      <c r="C135" s="400">
        <f ca="1">B135/'MoteCarlo_Sim (CP)'!$F$4-1</f>
        <v>2.0468524304814162E-2</v>
      </c>
      <c r="D135" s="400">
        <f ca="1">0.6*C135+0.4*'Bonds (CP)'!$T$515</f>
        <v>1.1855367268853939E-2</v>
      </c>
      <c r="E135" s="400">
        <f ca="1">'MoteCarlo_Sim (CP)'!$F$4/0.6*(1+D135)</f>
        <v>1685501.3550537091</v>
      </c>
      <c r="M135" s="554">
        <v>133</v>
      </c>
      <c r="N135" s="400">
        <f>'MoteCarlo_Sim OP'!F137</f>
        <v>1002193.8454058638</v>
      </c>
      <c r="O135" s="400">
        <f ca="1">N135/'MoteCarlo_Sim OP'!$F$4-1</f>
        <v>1.6850239925250143E-3</v>
      </c>
      <c r="P135" s="400">
        <f ca="1">0.6*O135+0.4*'Bonds (OP)'!$G$514</f>
        <v>9.0560708184974324E-4</v>
      </c>
      <c r="Q135" s="400">
        <f ca="1">'MoteCarlo_Sim OP'!$F$4/0.6*(1+P135)</f>
        <v>1669023.3876305067</v>
      </c>
      <c r="S135" s="554"/>
    </row>
    <row r="136" spans="1:19">
      <c r="A136" s="554">
        <v>134</v>
      </c>
      <c r="B136" s="400">
        <f>'MoteCarlo_Sim (CP)'!F138</f>
        <v>1001161.5862219343</v>
      </c>
      <c r="C136" s="400">
        <f ca="1">B136/'MoteCarlo_Sim (CP)'!$F$4-1</f>
        <v>1.710580538990758E-3</v>
      </c>
      <c r="D136" s="400">
        <f ca="1">0.6*C136+0.4*'Bonds (CP)'!$T$515</f>
        <v>6.0060100935989749E-4</v>
      </c>
      <c r="E136" s="400">
        <f ca="1">'MoteCarlo_Sim (CP)'!$F$4/0.6*(1+D136)</f>
        <v>1666753.6917069282</v>
      </c>
      <c r="M136" s="554">
        <v>134</v>
      </c>
      <c r="N136" s="400">
        <f>'MoteCarlo_Sim OP'!F138</f>
        <v>1018605.3059634073</v>
      </c>
      <c r="O136" s="400">
        <f ca="1">N136/'MoteCarlo_Sim OP'!$F$4-1</f>
        <v>1.8088152327121687E-2</v>
      </c>
      <c r="P136" s="400">
        <f ca="1">0.6*O136+0.4*'Bonds (OP)'!$G$514</f>
        <v>1.0747484082607747E-2</v>
      </c>
      <c r="Q136" s="400">
        <f ca="1">'MoteCarlo_Sim OP'!$F$4/0.6*(1+P136)</f>
        <v>1685434.8481880503</v>
      </c>
      <c r="S136" s="554"/>
    </row>
    <row r="137" spans="1:19">
      <c r="A137" s="554">
        <v>135</v>
      </c>
      <c r="B137" s="400">
        <f>'MoteCarlo_Sim (CP)'!F139</f>
        <v>1030986.4280489378</v>
      </c>
      <c r="C137" s="400">
        <f ca="1">B137/'MoteCarlo_Sim (CP)'!$F$4-1</f>
        <v>3.1551777037303497E-2</v>
      </c>
      <c r="D137" s="400">
        <f ca="1">0.6*C137+0.4*'Bonds (CP)'!$T$515</f>
        <v>1.8505318908347543E-2</v>
      </c>
      <c r="E137" s="400">
        <f ca="1">'MoteCarlo_Sim (CP)'!$F$4/0.6*(1+D137)</f>
        <v>1696578.5335339312</v>
      </c>
      <c r="M137" s="554">
        <v>135</v>
      </c>
      <c r="N137" s="400">
        <f>'MoteCarlo_Sim OP'!F139</f>
        <v>986608.00735646696</v>
      </c>
      <c r="O137" s="400">
        <f ca="1">N137/'MoteCarlo_Sim OP'!$F$4-1</f>
        <v>-1.3892901008731751E-2</v>
      </c>
      <c r="P137" s="400">
        <f ca="1">0.6*O137+0.4*'Bonds (OP)'!$G$514</f>
        <v>-8.441147918904315E-3</v>
      </c>
      <c r="Q137" s="400">
        <f ca="1">'MoteCarlo_Sim OP'!$F$4/0.6*(1+P137)</f>
        <v>1653437.5495811098</v>
      </c>
      <c r="S137" s="554"/>
    </row>
    <row r="138" spans="1:19">
      <c r="A138" s="554">
        <v>136</v>
      </c>
      <c r="B138" s="400">
        <f>'MoteCarlo_Sim (CP)'!F140</f>
        <v>1021430.0322227441</v>
      </c>
      <c r="C138" s="400">
        <f ca="1">B138/'MoteCarlo_Sim (CP)'!$F$4-1</f>
        <v>2.1990140891193111E-2</v>
      </c>
      <c r="D138" s="400">
        <f ca="1">0.6*C138+0.4*'Bonds (CP)'!$T$515</f>
        <v>1.2768337220681308E-2</v>
      </c>
      <c r="E138" s="400">
        <f ca="1">'MoteCarlo_Sim (CP)'!$F$4/0.6*(1+D138)</f>
        <v>1687022.1377077377</v>
      </c>
      <c r="M138" s="554">
        <v>136</v>
      </c>
      <c r="N138" s="400">
        <f>'MoteCarlo_Sim OP'!F140</f>
        <v>976084.86084251164</v>
      </c>
      <c r="O138" s="400">
        <f ca="1">N138/'MoteCarlo_Sim OP'!$F$4-1</f>
        <v>-2.4410704841421826E-2</v>
      </c>
      <c r="P138" s="400">
        <f ca="1">0.6*O138+0.4*'Bonds (OP)'!$G$514</f>
        <v>-1.475183021851836E-2</v>
      </c>
      <c r="Q138" s="400">
        <f ca="1">'MoteCarlo_Sim OP'!$F$4/0.6*(1+P138)</f>
        <v>1642914.4030671546</v>
      </c>
      <c r="S138" s="554"/>
    </row>
    <row r="139" spans="1:19">
      <c r="A139" s="554">
        <v>137</v>
      </c>
      <c r="B139" s="400">
        <f>'MoteCarlo_Sim (CP)'!F141</f>
        <v>999401.88377743727</v>
      </c>
      <c r="C139" s="400">
        <f ca="1">B139/'MoteCarlo_Sim (CP)'!$F$4-1</f>
        <v>-5.0086851280384259E-5</v>
      </c>
      <c r="D139" s="400">
        <f ca="1">0.6*C139+0.4*'Bonds (CP)'!$T$515</f>
        <v>-4.5579942480278773E-4</v>
      </c>
      <c r="E139" s="400">
        <f ca="1">'MoteCarlo_Sim (CP)'!$F$4/0.6*(1+D139)</f>
        <v>1664993.9892624309</v>
      </c>
      <c r="M139" s="554">
        <v>137</v>
      </c>
      <c r="N139" s="400">
        <f>'MoteCarlo_Sim OP'!F141</f>
        <v>1024936.5233316591</v>
      </c>
      <c r="O139" s="400">
        <f ca="1">N139/'MoteCarlo_Sim OP'!$F$4-1</f>
        <v>2.4416155288316199E-2</v>
      </c>
      <c r="P139" s="400">
        <f ca="1">0.6*O139+0.4*'Bonds (OP)'!$G$514</f>
        <v>1.4544285859324452E-2</v>
      </c>
      <c r="Q139" s="400">
        <f ca="1">'MoteCarlo_Sim OP'!$F$4/0.6*(1+P139)</f>
        <v>1691766.065556302</v>
      </c>
      <c r="S139" s="554"/>
    </row>
    <row r="140" spans="1:19">
      <c r="A140" s="554">
        <v>138</v>
      </c>
      <c r="B140" s="400">
        <f>'MoteCarlo_Sim (CP)'!F142</f>
        <v>992546.97810595296</v>
      </c>
      <c r="C140" s="400">
        <f ca="1">B140/'MoteCarlo_Sim (CP)'!$F$4-1</f>
        <v>-6.9087514606918088E-3</v>
      </c>
      <c r="D140" s="400">
        <f ca="1">0.6*C140+0.4*'Bonds (CP)'!$T$515</f>
        <v>-4.5709981904496419E-3</v>
      </c>
      <c r="E140" s="400">
        <f ca="1">'MoteCarlo_Sim (CP)'!$F$4/0.6*(1+D140)</f>
        <v>1658139.0835909466</v>
      </c>
      <c r="M140" s="554">
        <v>138</v>
      </c>
      <c r="N140" s="400">
        <f>'MoteCarlo_Sim OP'!F142</f>
        <v>1010510.2724816403</v>
      </c>
      <c r="O140" s="400">
        <f ca="1">N140/'MoteCarlo_Sim OP'!$F$4-1</f>
        <v>9.9972287552250183E-3</v>
      </c>
      <c r="P140" s="400">
        <f ca="1">0.6*O140+0.4*'Bonds (OP)'!$G$514</f>
        <v>5.8929299394697449E-3</v>
      </c>
      <c r="Q140" s="400">
        <f ca="1">'MoteCarlo_Sim OP'!$F$4/0.6*(1+P140)</f>
        <v>1677339.8147062829</v>
      </c>
      <c r="S140" s="554"/>
    </row>
    <row r="141" spans="1:19">
      <c r="A141" s="554">
        <v>139</v>
      </c>
      <c r="B141" s="400">
        <f>'MoteCarlo_Sim (CP)'!F143</f>
        <v>1016113.784635077</v>
      </c>
      <c r="C141" s="400">
        <f ca="1">B141/'MoteCarlo_Sim (CP)'!$F$4-1</f>
        <v>1.6670978100072453E-2</v>
      </c>
      <c r="D141" s="400">
        <f ca="1">0.6*C141+0.4*'Bonds (CP)'!$T$515</f>
        <v>9.5768395460089136E-3</v>
      </c>
      <c r="E141" s="400">
        <f ca="1">'MoteCarlo_Sim (CP)'!$F$4/0.6*(1+D141)</f>
        <v>1681705.8901200707</v>
      </c>
      <c r="M141" s="554">
        <v>139</v>
      </c>
      <c r="N141" s="400">
        <f>'MoteCarlo_Sim OP'!F143</f>
        <v>1006348.0221396461</v>
      </c>
      <c r="O141" s="400">
        <f ca="1">N141/'MoteCarlo_Sim OP'!$F$4-1</f>
        <v>5.8370916192851396E-3</v>
      </c>
      <c r="P141" s="400">
        <f ca="1">0.6*O141+0.4*'Bonds (OP)'!$G$514</f>
        <v>3.3968476579058185E-3</v>
      </c>
      <c r="Q141" s="400">
        <f ca="1">'MoteCarlo_Sim OP'!$F$4/0.6*(1+P141)</f>
        <v>1673177.5643642889</v>
      </c>
      <c r="S141" s="554"/>
    </row>
    <row r="142" spans="1:19">
      <c r="A142" s="554">
        <v>140</v>
      </c>
      <c r="B142" s="400">
        <f>'MoteCarlo_Sim (CP)'!F144</f>
        <v>1008970.6012494775</v>
      </c>
      <c r="C142" s="400">
        <f ca="1">B142/'MoteCarlo_Sim (CP)'!$F$4-1</f>
        <v>9.5238776973416428E-3</v>
      </c>
      <c r="D142" s="400">
        <f ca="1">0.6*C142+0.4*'Bonds (CP)'!$T$515</f>
        <v>5.2885793043704289E-3</v>
      </c>
      <c r="E142" s="400">
        <f ca="1">'MoteCarlo_Sim (CP)'!$F$4/0.6*(1+D142)</f>
        <v>1674562.706734471</v>
      </c>
      <c r="M142" s="554">
        <v>140</v>
      </c>
      <c r="N142" s="400">
        <f>'MoteCarlo_Sim OP'!F144</f>
        <v>1002918.4897939676</v>
      </c>
      <c r="O142" s="400">
        <f ca="1">N142/'MoteCarlo_Sim OP'!$F$4-1</f>
        <v>2.4093004731791101E-3</v>
      </c>
      <c r="P142" s="400">
        <f ca="1">0.6*O142+0.4*'Bonds (OP)'!$G$514</f>
        <v>1.3401729702422008E-3</v>
      </c>
      <c r="Q142" s="400">
        <f ca="1">'MoteCarlo_Sim OP'!$F$4/0.6*(1+P142)</f>
        <v>1669748.0320186105</v>
      </c>
      <c r="S142" s="554"/>
    </row>
    <row r="143" spans="1:19">
      <c r="A143" s="554">
        <v>141</v>
      </c>
      <c r="B143" s="400">
        <f>'MoteCarlo_Sim (CP)'!F145</f>
        <v>1025134.971315612</v>
      </c>
      <c r="C143" s="400">
        <f ca="1">B143/'MoteCarlo_Sim (CP)'!$F$4-1</f>
        <v>2.5697111614653823E-2</v>
      </c>
      <c r="D143" s="400">
        <f ca="1">0.6*C143+0.4*'Bonds (CP)'!$T$515</f>
        <v>1.4992519654757735E-2</v>
      </c>
      <c r="E143" s="400">
        <f ca="1">'MoteCarlo_Sim (CP)'!$F$4/0.6*(1+D143)</f>
        <v>1690727.0768006055</v>
      </c>
      <c r="M143" s="554">
        <v>141</v>
      </c>
      <c r="N143" s="400">
        <f>'MoteCarlo_Sim OP'!F145</f>
        <v>1024927.672995369</v>
      </c>
      <c r="O143" s="400">
        <f ca="1">N143/'MoteCarlo_Sim OP'!$F$4-1</f>
        <v>2.440730944540892E-2</v>
      </c>
      <c r="P143" s="400">
        <f ca="1">0.6*O143+0.4*'Bonds (OP)'!$G$514</f>
        <v>1.4538978353580086E-2</v>
      </c>
      <c r="Q143" s="400">
        <f ca="1">'MoteCarlo_Sim OP'!$F$4/0.6*(1+P143)</f>
        <v>1691757.2152200118</v>
      </c>
      <c r="S143" s="554"/>
    </row>
    <row r="144" spans="1:19">
      <c r="A144" s="554">
        <v>142</v>
      </c>
      <c r="B144" s="400">
        <f>'MoteCarlo_Sim (CP)'!F146</f>
        <v>989178.4360272924</v>
      </c>
      <c r="C144" s="400">
        <f ca="1">B144/'MoteCarlo_Sim (CP)'!$F$4-1</f>
        <v>-1.0279140704169132E-2</v>
      </c>
      <c r="D144" s="400">
        <f ca="1">0.6*C144+0.4*'Bonds (CP)'!$T$515</f>
        <v>-6.5932317365360359E-3</v>
      </c>
      <c r="E144" s="400">
        <f ca="1">'MoteCarlo_Sim (CP)'!$F$4/0.6*(1+D144)</f>
        <v>1654770.5415122858</v>
      </c>
      <c r="M144" s="554">
        <v>142</v>
      </c>
      <c r="N144" s="400">
        <f>'MoteCarlo_Sim OP'!F146</f>
        <v>1029885.6927222149</v>
      </c>
      <c r="O144" s="400">
        <f ca="1">N144/'MoteCarlo_Sim OP'!$F$4-1</f>
        <v>2.9362811948050682E-2</v>
      </c>
      <c r="P144" s="400">
        <f ca="1">0.6*O144+0.4*'Bonds (OP)'!$G$514</f>
        <v>1.7512279855165142E-2</v>
      </c>
      <c r="Q144" s="400">
        <f ca="1">'MoteCarlo_Sim OP'!$F$4/0.6*(1+P144)</f>
        <v>1696715.2349468577</v>
      </c>
      <c r="S144" s="554"/>
    </row>
    <row r="145" spans="1:19">
      <c r="A145" s="554">
        <v>143</v>
      </c>
      <c r="B145" s="400">
        <f>'MoteCarlo_Sim (CP)'!F147</f>
        <v>1014576.0618231827</v>
      </c>
      <c r="C145" s="400">
        <f ca="1">B145/'MoteCarlo_Sim (CP)'!$F$4-1</f>
        <v>1.5132412066567902E-2</v>
      </c>
      <c r="D145" s="400">
        <f ca="1">0.6*C145+0.4*'Bonds (CP)'!$T$515</f>
        <v>8.6536999259061824E-3</v>
      </c>
      <c r="E145" s="400">
        <f ca="1">'MoteCarlo_Sim (CP)'!$F$4/0.6*(1+D145)</f>
        <v>1680168.1673081764</v>
      </c>
      <c r="M145" s="554">
        <v>143</v>
      </c>
      <c r="N145" s="400">
        <f>'MoteCarlo_Sim OP'!F147</f>
        <v>990400.3794224601</v>
      </c>
      <c r="O145" s="400">
        <f ca="1">N145/'MoteCarlo_Sim OP'!$F$4-1</f>
        <v>-1.0102454358787982E-2</v>
      </c>
      <c r="P145" s="400">
        <f ca="1">0.6*O145+0.4*'Bonds (OP)'!$G$514</f>
        <v>-6.1668799289380551E-3</v>
      </c>
      <c r="Q145" s="400">
        <f ca="1">'MoteCarlo_Sim OP'!$F$4/0.6*(1+P145)</f>
        <v>1657229.9216471028</v>
      </c>
      <c r="S145" s="554"/>
    </row>
    <row r="146" spans="1:19">
      <c r="A146" s="554">
        <v>144</v>
      </c>
      <c r="B146" s="400">
        <f>'MoteCarlo_Sim (CP)'!F148</f>
        <v>984061.92005145561</v>
      </c>
      <c r="C146" s="400">
        <f ca="1">B146/'MoteCarlo_Sim (CP)'!$F$4-1</f>
        <v>-1.5398462359161535E-2</v>
      </c>
      <c r="D146" s="400">
        <f ca="1">0.6*C146+0.4*'Bonds (CP)'!$T$515</f>
        <v>-9.6648247295314793E-3</v>
      </c>
      <c r="E146" s="400">
        <f ca="1">'MoteCarlo_Sim (CP)'!$F$4/0.6*(1+D146)</f>
        <v>1649654.0255364492</v>
      </c>
      <c r="M146" s="554">
        <v>144</v>
      </c>
      <c r="N146" s="400">
        <f>'MoteCarlo_Sim OP'!F148</f>
        <v>1027737.2329426351</v>
      </c>
      <c r="O146" s="400">
        <f ca="1">N146/'MoteCarlo_Sim OP'!$F$4-1</f>
        <v>2.7215442957789326E-2</v>
      </c>
      <c r="P146" s="400">
        <f ca="1">0.6*O146+0.4*'Bonds (OP)'!$G$514</f>
        <v>1.6223858461008329E-2</v>
      </c>
      <c r="Q146" s="400">
        <f ca="1">'MoteCarlo_Sim OP'!$F$4/0.6*(1+P146)</f>
        <v>1694566.7751672778</v>
      </c>
      <c r="S146" s="554"/>
    </row>
    <row r="147" spans="1:19">
      <c r="A147" s="554">
        <v>145</v>
      </c>
      <c r="B147" s="400">
        <f>'MoteCarlo_Sim (CP)'!F149</f>
        <v>967200.34769363771</v>
      </c>
      <c r="C147" s="400">
        <f ca="1">B147/'MoteCarlo_Sim (CP)'!$F$4-1</f>
        <v>-3.2269280884160034E-2</v>
      </c>
      <c r="D147" s="400">
        <f ca="1">0.6*C147+0.4*'Bonds (CP)'!$T$515</f>
        <v>-1.9787315844530577E-2</v>
      </c>
      <c r="E147" s="400">
        <f ca="1">'MoteCarlo_Sim (CP)'!$F$4/0.6*(1+D147)</f>
        <v>1632792.4531786314</v>
      </c>
      <c r="M147" s="554">
        <v>145</v>
      </c>
      <c r="N147" s="400">
        <f>'MoteCarlo_Sim OP'!F149</f>
        <v>1029487.9407370546</v>
      </c>
      <c r="O147" s="400">
        <f ca="1">N147/'MoteCarlo_Sim OP'!$F$4-1</f>
        <v>2.8965261904588813E-2</v>
      </c>
      <c r="P147" s="400">
        <f ca="1">0.6*O147+0.4*'Bonds (OP)'!$G$514</f>
        <v>1.7273749829088022E-2</v>
      </c>
      <c r="Q147" s="400">
        <f ca="1">'MoteCarlo_Sim OP'!$F$4/0.6*(1+P147)</f>
        <v>1696317.4829616973</v>
      </c>
      <c r="S147" s="554"/>
    </row>
    <row r="148" spans="1:19">
      <c r="A148" s="554">
        <v>146</v>
      </c>
      <c r="B148" s="400">
        <f>'MoteCarlo_Sim (CP)'!F150</f>
        <v>1001722.9605097655</v>
      </c>
      <c r="C148" s="400">
        <f ca="1">B148/'MoteCarlo_Sim (CP)'!$F$4-1</f>
        <v>2.2722626605402585E-3</v>
      </c>
      <c r="D148" s="400">
        <f ca="1">0.6*C148+0.4*'Bonds (CP)'!$T$515</f>
        <v>9.3761028228959791E-4</v>
      </c>
      <c r="E148" s="400">
        <f ca="1">'MoteCarlo_Sim (CP)'!$F$4/0.6*(1+D148)</f>
        <v>1667315.0659947591</v>
      </c>
      <c r="M148" s="554">
        <v>146</v>
      </c>
      <c r="N148" s="400">
        <f>'MoteCarlo_Sim OP'!F150</f>
        <v>1002585.9477292924</v>
      </c>
      <c r="O148" s="400">
        <f ca="1">N148/'MoteCarlo_Sim OP'!$F$4-1</f>
        <v>2.0769272426313101E-3</v>
      </c>
      <c r="P148" s="400">
        <f ca="1">0.6*O148+0.4*'Bonds (OP)'!$G$514</f>
        <v>1.1407490319135208E-3</v>
      </c>
      <c r="Q148" s="400">
        <f ca="1">'MoteCarlo_Sim OP'!$F$4/0.6*(1+P148)</f>
        <v>1669415.4899539351</v>
      </c>
      <c r="S148" s="554"/>
    </row>
    <row r="149" spans="1:19">
      <c r="A149" s="554">
        <v>147</v>
      </c>
      <c r="B149" s="400">
        <f>'MoteCarlo_Sim (CP)'!F151</f>
        <v>986802.04679994239</v>
      </c>
      <c r="C149" s="400">
        <f ca="1">B149/'MoteCarlo_Sim (CP)'!$F$4-1</f>
        <v>-1.2656833042024807E-2</v>
      </c>
      <c r="D149" s="400">
        <f ca="1">0.6*C149+0.4*'Bonds (CP)'!$T$515</f>
        <v>-8.0198471392494402E-3</v>
      </c>
      <c r="E149" s="400">
        <f ca="1">'MoteCarlo_Sim (CP)'!$F$4/0.6*(1+D149)</f>
        <v>1652394.152284936</v>
      </c>
      <c r="M149" s="554">
        <v>147</v>
      </c>
      <c r="N149" s="400">
        <f>'MoteCarlo_Sim OP'!F151</f>
        <v>984606.01135389612</v>
      </c>
      <c r="O149" s="400">
        <f ca="1">N149/'MoteCarlo_Sim OP'!$F$4-1</f>
        <v>-1.5893880582754205E-2</v>
      </c>
      <c r="P149" s="400">
        <f ca="1">0.6*O149+0.4*'Bonds (OP)'!$G$514</f>
        <v>-9.6417356633177881E-3</v>
      </c>
      <c r="Q149" s="400">
        <f ca="1">'MoteCarlo_Sim OP'!$F$4/0.6*(1+P149)</f>
        <v>1651435.5535785388</v>
      </c>
      <c r="S149" s="554"/>
    </row>
    <row r="150" spans="1:19">
      <c r="A150" s="554">
        <v>148</v>
      </c>
      <c r="B150" s="400">
        <f>'MoteCarlo_Sim (CP)'!F152</f>
        <v>1020604.6205670269</v>
      </c>
      <c r="C150" s="400">
        <f ca="1">B150/'MoteCarlo_Sim (CP)'!$F$4-1</f>
        <v>2.116427661492537E-2</v>
      </c>
      <c r="D150" s="400">
        <f ca="1">0.6*C150+0.4*'Bonds (CP)'!$T$515</f>
        <v>1.2272818654920664E-2</v>
      </c>
      <c r="E150" s="400">
        <f ca="1">'MoteCarlo_Sim (CP)'!$F$4/0.6*(1+D150)</f>
        <v>1686196.7260520202</v>
      </c>
      <c r="M150" s="554">
        <v>148</v>
      </c>
      <c r="N150" s="400">
        <f>'MoteCarlo_Sim OP'!F152</f>
        <v>1010886.8579861765</v>
      </c>
      <c r="O150" s="400">
        <f ca="1">N150/'MoteCarlo_Sim OP'!$F$4-1</f>
        <v>1.0373623064445558E-2</v>
      </c>
      <c r="P150" s="400">
        <f ca="1">0.6*O150+0.4*'Bonds (OP)'!$G$514</f>
        <v>6.118766525002069E-3</v>
      </c>
      <c r="Q150" s="400">
        <f ca="1">'MoteCarlo_Sim OP'!$F$4/0.6*(1+P150)</f>
        <v>1677716.4002108192</v>
      </c>
      <c r="S150" s="554"/>
    </row>
    <row r="151" spans="1:19">
      <c r="A151" s="554">
        <v>149</v>
      </c>
      <c r="B151" s="400">
        <f>'MoteCarlo_Sim (CP)'!F153</f>
        <v>982467.51320664503</v>
      </c>
      <c r="C151" s="400">
        <f ca="1">B151/'MoteCarlo_Sim (CP)'!$F$4-1</f>
        <v>-1.6993743508688652E-2</v>
      </c>
      <c r="D151" s="400">
        <f ca="1">0.6*C151+0.4*'Bonds (CP)'!$T$515</f>
        <v>-1.0621993419247749E-2</v>
      </c>
      <c r="E151" s="400">
        <f ca="1">'MoteCarlo_Sim (CP)'!$F$4/0.6*(1+D151)</f>
        <v>1648059.6186916386</v>
      </c>
      <c r="M151" s="554">
        <v>149</v>
      </c>
      <c r="N151" s="400">
        <f>'MoteCarlo_Sim OP'!F153</f>
        <v>988079.31806867151</v>
      </c>
      <c r="O151" s="400">
        <f ca="1">N151/'MoteCarlo_Sim OP'!$F$4-1</f>
        <v>-1.2422337292130381E-2</v>
      </c>
      <c r="P151" s="400">
        <f ca="1">0.6*O151+0.4*'Bonds (OP)'!$G$514</f>
        <v>-7.5588096889434939E-3</v>
      </c>
      <c r="Q151" s="400">
        <f ca="1">'MoteCarlo_Sim OP'!$F$4/0.6*(1+P151)</f>
        <v>1654908.8602933143</v>
      </c>
      <c r="S151" s="554"/>
    </row>
    <row r="152" spans="1:19">
      <c r="A152" s="554">
        <v>150</v>
      </c>
      <c r="B152" s="400">
        <f>'MoteCarlo_Sim (CP)'!F154</f>
        <v>999470.06197082764</v>
      </c>
      <c r="C152" s="400">
        <f ca="1">B152/'MoteCarlo_Sim (CP)'!$F$4-1</f>
        <v>1.8128728123567583E-5</v>
      </c>
      <c r="D152" s="400">
        <f ca="1">0.6*C152+0.4*'Bonds (CP)'!$T$515</f>
        <v>-4.1487007716041664E-4</v>
      </c>
      <c r="E152" s="400">
        <f ca="1">'MoteCarlo_Sim (CP)'!$F$4/0.6*(1+D152)</f>
        <v>1665062.1674558211</v>
      </c>
      <c r="M152" s="554">
        <v>150</v>
      </c>
      <c r="N152" s="400">
        <f>'MoteCarlo_Sim OP'!F154</f>
        <v>979042.10284373944</v>
      </c>
      <c r="O152" s="400">
        <f ca="1">N152/'MoteCarlo_Sim OP'!$F$4-1</f>
        <v>-2.1454964254378095E-2</v>
      </c>
      <c r="P152" s="400">
        <f ca="1">0.6*O152+0.4*'Bonds (OP)'!$G$514</f>
        <v>-1.2978385866292122E-2</v>
      </c>
      <c r="Q152" s="400">
        <f ca="1">'MoteCarlo_Sim OP'!$F$4/0.6*(1+P152)</f>
        <v>1645871.6450683824</v>
      </c>
      <c r="S152" s="554"/>
    </row>
    <row r="153" spans="1:19">
      <c r="A153" s="554">
        <v>151</v>
      </c>
      <c r="B153" s="400">
        <f>'MoteCarlo_Sim (CP)'!F155</f>
        <v>995499.20227439434</v>
      </c>
      <c r="C153" s="400">
        <f ca="1">B153/'MoteCarlo_Sim (CP)'!$F$4-1</f>
        <v>-3.9549084184208327E-3</v>
      </c>
      <c r="D153" s="400">
        <f ca="1">0.6*C153+0.4*'Bonds (CP)'!$T$515</f>
        <v>-2.7986923650870567E-3</v>
      </c>
      <c r="E153" s="400">
        <f ca="1">'MoteCarlo_Sim (CP)'!$F$4/0.6*(1+D153)</f>
        <v>1661091.3077593879</v>
      </c>
      <c r="M153" s="554">
        <v>151</v>
      </c>
      <c r="N153" s="400">
        <f>'MoteCarlo_Sim OP'!F155</f>
        <v>992155.7839357137</v>
      </c>
      <c r="O153" s="400">
        <f ca="1">N153/'MoteCarlo_Sim OP'!$F$4-1</f>
        <v>-8.3479410777141938E-3</v>
      </c>
      <c r="P153" s="400">
        <f ca="1">0.6*O153+0.4*'Bonds (OP)'!$G$514</f>
        <v>-5.1141719602937809E-3</v>
      </c>
      <c r="Q153" s="400">
        <f ca="1">'MoteCarlo_Sim OP'!$F$4/0.6*(1+P153)</f>
        <v>1658985.3261603566</v>
      </c>
      <c r="S153" s="554"/>
    </row>
    <row r="154" spans="1:19">
      <c r="A154" s="554">
        <v>152</v>
      </c>
      <c r="B154" s="400">
        <f>'MoteCarlo_Sim (CP)'!F156</f>
        <v>1011266.1813566879</v>
      </c>
      <c r="C154" s="400">
        <f ca="1">B154/'MoteCarlo_Sim (CP)'!$F$4-1</f>
        <v>1.182071660278261E-2</v>
      </c>
      <c r="D154" s="400">
        <f ca="1">0.6*C154+0.4*'Bonds (CP)'!$T$515</f>
        <v>6.6666826476350092E-3</v>
      </c>
      <c r="E154" s="400">
        <f ca="1">'MoteCarlo_Sim (CP)'!$F$4/0.6*(1+D154)</f>
        <v>1676858.2868416815</v>
      </c>
      <c r="M154" s="554">
        <v>152</v>
      </c>
      <c r="N154" s="400">
        <f>'MoteCarlo_Sim OP'!F156</f>
        <v>985709.41120473586</v>
      </c>
      <c r="O154" s="400">
        <f ca="1">N154/'MoteCarlo_Sim OP'!$F$4-1</f>
        <v>-1.4791040936384059E-2</v>
      </c>
      <c r="P154" s="400">
        <f ca="1">0.6*O154+0.4*'Bonds (OP)'!$G$514</f>
        <v>-8.9800318754957014E-3</v>
      </c>
      <c r="Q154" s="400">
        <f ca="1">'MoteCarlo_Sim OP'!$F$4/0.6*(1+P154)</f>
        <v>1652538.9534293786</v>
      </c>
      <c r="S154" s="554"/>
    </row>
    <row r="155" spans="1:19">
      <c r="A155" s="554">
        <v>153</v>
      </c>
      <c r="B155" s="400">
        <f>'MoteCarlo_Sim (CP)'!F157</f>
        <v>996714.08648504084</v>
      </c>
      <c r="C155" s="400">
        <f ca="1">B155/'MoteCarlo_Sim (CP)'!$F$4-1</f>
        <v>-2.7393580170846921E-3</v>
      </c>
      <c r="D155" s="400">
        <f ca="1">0.6*C155+0.4*'Bonds (CP)'!$T$515</f>
        <v>-2.0693621242853723E-3</v>
      </c>
      <c r="E155" s="400">
        <f ca="1">'MoteCarlo_Sim (CP)'!$F$4/0.6*(1+D155)</f>
        <v>1662306.1919700345</v>
      </c>
      <c r="M155" s="554">
        <v>153</v>
      </c>
      <c r="N155" s="400">
        <f>'MoteCarlo_Sim OP'!F157</f>
        <v>966126.9891688315</v>
      </c>
      <c r="O155" s="400">
        <f ca="1">N155/'MoteCarlo_Sim OP'!$F$4-1</f>
        <v>-3.4363520828158745E-2</v>
      </c>
      <c r="P155" s="400">
        <f ca="1">0.6*O155+0.4*'Bonds (OP)'!$G$514</f>
        <v>-2.072351981056051E-2</v>
      </c>
      <c r="Q155" s="400">
        <f ca="1">'MoteCarlo_Sim OP'!$F$4/0.6*(1+P155)</f>
        <v>1632956.5313934742</v>
      </c>
      <c r="S155" s="554"/>
    </row>
    <row r="156" spans="1:19">
      <c r="A156" s="554">
        <v>154</v>
      </c>
      <c r="B156" s="400">
        <f>'MoteCarlo_Sim (CP)'!F158</f>
        <v>1008822.7720356963</v>
      </c>
      <c r="C156" s="400">
        <f ca="1">B156/'MoteCarlo_Sim (CP)'!$F$4-1</f>
        <v>9.3759674203242049E-3</v>
      </c>
      <c r="D156" s="400">
        <f ca="1">0.6*C156+0.4*'Bonds (CP)'!$T$515</f>
        <v>5.1998331381599662E-3</v>
      </c>
      <c r="E156" s="400">
        <f ca="1">'MoteCarlo_Sim (CP)'!$F$4/0.6*(1+D156)</f>
        <v>1674414.87752069</v>
      </c>
      <c r="M156" s="554">
        <v>154</v>
      </c>
      <c r="N156" s="400">
        <f>'MoteCarlo_Sim OP'!F158</f>
        <v>1009294.0434003186</v>
      </c>
      <c r="O156" s="400">
        <f ca="1">N156/'MoteCarlo_Sim OP'!$F$4-1</f>
        <v>8.7816171626287076E-3</v>
      </c>
      <c r="P156" s="400">
        <f ca="1">0.6*O156+0.4*'Bonds (OP)'!$G$514</f>
        <v>5.1635629839119589E-3</v>
      </c>
      <c r="Q156" s="400">
        <f ca="1">'MoteCarlo_Sim OP'!$F$4/0.6*(1+P156)</f>
        <v>1676123.5856249614</v>
      </c>
      <c r="S156" s="554"/>
    </row>
    <row r="157" spans="1:19">
      <c r="A157" s="554">
        <v>155</v>
      </c>
      <c r="B157" s="400">
        <f>'MoteCarlo_Sim (CP)'!F159</f>
        <v>1008621.5958762306</v>
      </c>
      <c r="C157" s="400">
        <f ca="1">B157/'MoteCarlo_Sim (CP)'!$F$4-1</f>
        <v>9.1746809444321897E-3</v>
      </c>
      <c r="D157" s="400">
        <f ca="1">0.6*C157+0.4*'Bonds (CP)'!$T$515</f>
        <v>5.0790612526247572E-3</v>
      </c>
      <c r="E157" s="400">
        <f ca="1">'MoteCarlo_Sim (CP)'!$F$4/0.6*(1+D157)</f>
        <v>1674213.7013612243</v>
      </c>
      <c r="M157" s="554">
        <v>155</v>
      </c>
      <c r="N157" s="400">
        <f>'MoteCarlo_Sim OP'!F159</f>
        <v>1005495.463724899</v>
      </c>
      <c r="O157" s="400">
        <f ca="1">N157/'MoteCarlo_Sim OP'!$F$4-1</f>
        <v>4.9849660549088348E-3</v>
      </c>
      <c r="P157" s="400">
        <f ca="1">0.6*O157+0.4*'Bonds (OP)'!$G$514</f>
        <v>2.8855723192800354E-3</v>
      </c>
      <c r="Q157" s="400">
        <f ca="1">'MoteCarlo_Sim OP'!$F$4/0.6*(1+P157)</f>
        <v>1672325.0059495417</v>
      </c>
      <c r="S157" s="554"/>
    </row>
    <row r="158" spans="1:19">
      <c r="A158" s="554">
        <v>156</v>
      </c>
      <c r="B158" s="400">
        <f>'MoteCarlo_Sim (CP)'!F160</f>
        <v>1017985.0553508524</v>
      </c>
      <c r="C158" s="400">
        <f ca="1">B158/'MoteCarlo_Sim (CP)'!$F$4-1</f>
        <v>1.8543274940903798E-2</v>
      </c>
      <c r="D158" s="400">
        <f ca="1">0.6*C158+0.4*'Bonds (CP)'!$T$515</f>
        <v>1.070021765050772E-2</v>
      </c>
      <c r="E158" s="400">
        <f ca="1">'MoteCarlo_Sim (CP)'!$F$4/0.6*(1+D158)</f>
        <v>1683577.1608358461</v>
      </c>
      <c r="M158" s="554">
        <v>156</v>
      </c>
      <c r="N158" s="400">
        <f>'MoteCarlo_Sim OP'!F160</f>
        <v>998852.84131599951</v>
      </c>
      <c r="O158" s="400">
        <f ca="1">N158/'MoteCarlo_Sim OP'!$F$4-1</f>
        <v>-1.654283844233384E-3</v>
      </c>
      <c r="P158" s="400">
        <f ca="1">0.6*O158+0.4*'Bonds (OP)'!$G$514</f>
        <v>-1.0979776202052957E-3</v>
      </c>
      <c r="Q158" s="400">
        <f ca="1">'MoteCarlo_Sim OP'!$F$4/0.6*(1+P158)</f>
        <v>1665682.3835406424</v>
      </c>
      <c r="S158" s="554"/>
    </row>
    <row r="159" spans="1:19">
      <c r="A159" s="554">
        <v>157</v>
      </c>
      <c r="B159" s="400">
        <f>'MoteCarlo_Sim (CP)'!F161</f>
        <v>982087.75896156149</v>
      </c>
      <c r="C159" s="400">
        <f ca="1">B159/'MoteCarlo_Sim (CP)'!$F$4-1</f>
        <v>-1.73737059948047E-2</v>
      </c>
      <c r="D159" s="400">
        <f ca="1">0.6*C159+0.4*'Bonds (CP)'!$T$515</f>
        <v>-1.0849970910917377E-2</v>
      </c>
      <c r="E159" s="400">
        <f ca="1">'MoteCarlo_Sim (CP)'!$F$4/0.6*(1+D159)</f>
        <v>1647679.864446555</v>
      </c>
      <c r="M159" s="554">
        <v>157</v>
      </c>
      <c r="N159" s="400">
        <f>'MoteCarlo_Sim OP'!F161</f>
        <v>998844.85847668524</v>
      </c>
      <c r="O159" s="400">
        <f ca="1">N159/'MoteCarlo_Sim OP'!$F$4-1</f>
        <v>-1.6622626305996535E-3</v>
      </c>
      <c r="P159" s="400">
        <f ca="1">0.6*O159+0.4*'Bonds (OP)'!$G$514</f>
        <v>-1.1027648920250573E-3</v>
      </c>
      <c r="Q159" s="400">
        <f ca="1">'MoteCarlo_Sim OP'!$F$4/0.6*(1+P159)</f>
        <v>1665674.4007013279</v>
      </c>
      <c r="S159" s="554"/>
    </row>
    <row r="160" spans="1:19">
      <c r="A160" s="554">
        <v>158</v>
      </c>
      <c r="B160" s="400">
        <f>'MoteCarlo_Sim (CP)'!F162</f>
        <v>1022900.8188589987</v>
      </c>
      <c r="C160" s="400">
        <f ca="1">B160/'MoteCarlo_Sim (CP)'!$F$4-1</f>
        <v>2.3461734044113891E-2</v>
      </c>
      <c r="D160" s="400">
        <f ca="1">0.6*C160+0.4*'Bonds (CP)'!$T$515</f>
        <v>1.3651293112433776E-2</v>
      </c>
      <c r="E160" s="400">
        <f ca="1">'MoteCarlo_Sim (CP)'!$F$4/0.6*(1+D160)</f>
        <v>1688492.9243439923</v>
      </c>
      <c r="M160" s="554">
        <v>158</v>
      </c>
      <c r="N160" s="400">
        <f>'MoteCarlo_Sim OP'!F162</f>
        <v>995454.87260954699</v>
      </c>
      <c r="O160" s="400">
        <f ca="1">N160/'MoteCarlo_Sim OP'!$F$4-1</f>
        <v>-5.0505273762122549E-3</v>
      </c>
      <c r="P160" s="400">
        <f ca="1">0.6*O160+0.4*'Bonds (OP)'!$G$514</f>
        <v>-3.1357237393926183E-3</v>
      </c>
      <c r="Q160" s="400">
        <f ca="1">'MoteCarlo_Sim OP'!$F$4/0.6*(1+P160)</f>
        <v>1662284.4148341897</v>
      </c>
      <c r="S160" s="554"/>
    </row>
    <row r="161" spans="1:19">
      <c r="A161" s="554">
        <v>159</v>
      </c>
      <c r="B161" s="400">
        <f>'MoteCarlo_Sim (CP)'!F163</f>
        <v>997966.38089256652</v>
      </c>
      <c r="C161" s="400">
        <f ca="1">B161/'MoteCarlo_Sim (CP)'!$F$4-1</f>
        <v>-1.4863769047128716E-3</v>
      </c>
      <c r="D161" s="400">
        <f ca="1">0.6*C161+0.4*'Bonds (CP)'!$T$515</f>
        <v>-1.31757345686228E-3</v>
      </c>
      <c r="E161" s="400">
        <f ca="1">'MoteCarlo_Sim (CP)'!$F$4/0.6*(1+D161)</f>
        <v>1663558.4863775601</v>
      </c>
      <c r="M161" s="554">
        <v>159</v>
      </c>
      <c r="N161" s="400">
        <f>'MoteCarlo_Sim OP'!F163</f>
        <v>1047660.8438626118</v>
      </c>
      <c r="O161" s="400">
        <f ca="1">N161/'MoteCarlo_Sim OP'!$F$4-1</f>
        <v>4.7128938509453322E-2</v>
      </c>
      <c r="P161" s="400">
        <f ca="1">0.6*O161+0.4*'Bonds (OP)'!$G$514</f>
        <v>2.8171955792006726E-2</v>
      </c>
      <c r="Q161" s="400">
        <f ca="1">'MoteCarlo_Sim OP'!$F$4/0.6*(1+P161)</f>
        <v>1714490.3860872549</v>
      </c>
      <c r="S161" s="554"/>
    </row>
    <row r="162" spans="1:19">
      <c r="A162" s="554">
        <v>160</v>
      </c>
      <c r="B162" s="400">
        <f>'MoteCarlo_Sim (CP)'!F164</f>
        <v>970336.10974017181</v>
      </c>
      <c r="C162" s="400">
        <f ca="1">B162/'MoteCarlo_Sim (CP)'!$F$4-1</f>
        <v>-2.9131799319451424E-2</v>
      </c>
      <c r="D162" s="400">
        <f ca="1">0.6*C162+0.4*'Bonds (CP)'!$T$515</f>
        <v>-1.7904826905705409E-2</v>
      </c>
      <c r="E162" s="400">
        <f ca="1">'MoteCarlo_Sim (CP)'!$F$4/0.6*(1+D162)</f>
        <v>1635928.2152251655</v>
      </c>
      <c r="M162" s="554">
        <v>160</v>
      </c>
      <c r="N162" s="400">
        <f>'MoteCarlo_Sim OP'!F164</f>
        <v>1004257.3943829691</v>
      </c>
      <c r="O162" s="400">
        <f ca="1">N162/'MoteCarlo_Sim OP'!$F$4-1</f>
        <v>3.747525290170195E-3</v>
      </c>
      <c r="P162" s="400">
        <f ca="1">0.6*O162+0.4*'Bonds (OP)'!$G$514</f>
        <v>2.1431078604368515E-3</v>
      </c>
      <c r="Q162" s="400">
        <f ca="1">'MoteCarlo_Sim OP'!$F$4/0.6*(1+P162)</f>
        <v>1671086.9366076118</v>
      </c>
      <c r="S162" s="554"/>
    </row>
    <row r="163" spans="1:19">
      <c r="A163" s="554">
        <v>161</v>
      </c>
      <c r="B163" s="400">
        <f>'MoteCarlo_Sim (CP)'!F165</f>
        <v>989946.66944397509</v>
      </c>
      <c r="C163" s="400">
        <f ca="1">B163/'MoteCarlo_Sim (CP)'!$F$4-1</f>
        <v>-9.5104860210437625E-3</v>
      </c>
      <c r="D163" s="400">
        <f ca="1">0.6*C163+0.4*'Bonds (CP)'!$T$515</f>
        <v>-6.1320389266608143E-3</v>
      </c>
      <c r="E163" s="400">
        <f ca="1">'MoteCarlo_Sim (CP)'!$F$4/0.6*(1+D163)</f>
        <v>1655538.7749289686</v>
      </c>
      <c r="M163" s="554">
        <v>161</v>
      </c>
      <c r="N163" s="400">
        <f>'MoteCarlo_Sim OP'!F165</f>
        <v>967598.61358448782</v>
      </c>
      <c r="O163" s="400">
        <f ca="1">N163/'MoteCarlo_Sim OP'!$F$4-1</f>
        <v>-3.2892643567375202E-2</v>
      </c>
      <c r="P163" s="400">
        <f ca="1">0.6*O163+0.4*'Bonds (OP)'!$G$514</f>
        <v>-1.9840993454090385E-2</v>
      </c>
      <c r="Q163" s="400">
        <f ca="1">'MoteCarlo_Sim OP'!$F$4/0.6*(1+P163)</f>
        <v>1634428.1558091305</v>
      </c>
      <c r="S163" s="554"/>
    </row>
    <row r="164" spans="1:19">
      <c r="A164" s="554">
        <v>162</v>
      </c>
      <c r="B164" s="400">
        <f>'MoteCarlo_Sim (CP)'!F166</f>
        <v>995944.19463545107</v>
      </c>
      <c r="C164" s="400">
        <f ca="1">B164/'MoteCarlo_Sim (CP)'!$F$4-1</f>
        <v>-3.5096720425309424E-3</v>
      </c>
      <c r="D164" s="400">
        <f ca="1">0.6*C164+0.4*'Bonds (CP)'!$T$515</f>
        <v>-2.5315505395531227E-3</v>
      </c>
      <c r="E164" s="400">
        <f ca="1">'MoteCarlo_Sim (CP)'!$F$4/0.6*(1+D164)</f>
        <v>1661536.3001204447</v>
      </c>
      <c r="M164" s="554">
        <v>162</v>
      </c>
      <c r="N164" s="400">
        <f>'MoteCarlo_Sim OP'!F166</f>
        <v>971054.40012688143</v>
      </c>
      <c r="O164" s="400">
        <f ca="1">N164/'MoteCarlo_Sim OP'!$F$4-1</f>
        <v>-2.9438611554008842E-2</v>
      </c>
      <c r="P164" s="400">
        <f ca="1">0.6*O164+0.4*'Bonds (OP)'!$G$514</f>
        <v>-1.7768574246070569E-2</v>
      </c>
      <c r="Q164" s="400">
        <f ca="1">'MoteCarlo_Sim OP'!$F$4/0.6*(1+P164)</f>
        <v>1637883.9423515243</v>
      </c>
      <c r="S164" s="554"/>
    </row>
    <row r="165" spans="1:19">
      <c r="A165" s="554">
        <v>163</v>
      </c>
      <c r="B165" s="400">
        <f>'MoteCarlo_Sim (CP)'!F167</f>
        <v>962539.98647274042</v>
      </c>
      <c r="C165" s="400">
        <f ca="1">B165/'MoteCarlo_Sim (CP)'!$F$4-1</f>
        <v>-3.6932197648399168E-2</v>
      </c>
      <c r="D165" s="400">
        <f ca="1">0.6*C165+0.4*'Bonds (CP)'!$T$515</f>
        <v>-2.2585065903074054E-2</v>
      </c>
      <c r="E165" s="400">
        <f ca="1">'MoteCarlo_Sim (CP)'!$F$4/0.6*(1+D165)</f>
        <v>1628132.091957734</v>
      </c>
      <c r="M165" s="554">
        <v>163</v>
      </c>
      <c r="N165" s="400">
        <f>'MoteCarlo_Sim OP'!F167</f>
        <v>974196.9247634213</v>
      </c>
      <c r="O165" s="400">
        <f ca="1">N165/'MoteCarlo_Sim OP'!$F$4-1</f>
        <v>-2.6297682401051681E-2</v>
      </c>
      <c r="P165" s="400">
        <f ca="1">0.6*O165+0.4*'Bonds (OP)'!$G$514</f>
        <v>-1.5884016754296272E-2</v>
      </c>
      <c r="Q165" s="400">
        <f ca="1">'MoteCarlo_Sim OP'!$F$4/0.6*(1+P165)</f>
        <v>1641026.4669880641</v>
      </c>
      <c r="S165" s="554"/>
    </row>
    <row r="166" spans="1:19">
      <c r="A166" s="554">
        <v>164</v>
      </c>
      <c r="B166" s="400">
        <f>'MoteCarlo_Sim (CP)'!F168</f>
        <v>1007251.4436406898</v>
      </c>
      <c r="C166" s="400">
        <f ca="1">B166/'MoteCarlo_Sim (CP)'!$F$4-1</f>
        <v>7.8037773758388163E-3</v>
      </c>
      <c r="D166" s="400">
        <f ca="1">0.6*C166+0.4*'Bonds (CP)'!$T$515</f>
        <v>4.256519111468733E-3</v>
      </c>
      <c r="E166" s="400">
        <f ca="1">'MoteCarlo_Sim (CP)'!$F$4/0.6*(1+D166)</f>
        <v>1672843.5491256835</v>
      </c>
      <c r="M166" s="554">
        <v>164</v>
      </c>
      <c r="N166" s="400">
        <f>'MoteCarlo_Sim OP'!F168</f>
        <v>1035482.3174403092</v>
      </c>
      <c r="O166" s="400">
        <f ca="1">N166/'MoteCarlo_Sim OP'!$F$4-1</f>
        <v>3.4956595217345621E-2</v>
      </c>
      <c r="P166" s="400">
        <f ca="1">0.6*O166+0.4*'Bonds (OP)'!$G$514</f>
        <v>2.0868549816742105E-2</v>
      </c>
      <c r="Q166" s="400">
        <f ca="1">'MoteCarlo_Sim OP'!$F$4/0.6*(1+P166)</f>
        <v>1702311.8596649519</v>
      </c>
      <c r="S166" s="554"/>
    </row>
    <row r="167" spans="1:19">
      <c r="A167" s="554">
        <v>165</v>
      </c>
      <c r="B167" s="400">
        <f>'MoteCarlo_Sim (CP)'!F169</f>
        <v>997273.22824124282</v>
      </c>
      <c r="C167" s="400">
        <f ca="1">B167/'MoteCarlo_Sim (CP)'!$F$4-1</f>
        <v>-2.1799096513894778E-3</v>
      </c>
      <c r="D167" s="400">
        <f ca="1">0.6*C167+0.4*'Bonds (CP)'!$T$515</f>
        <v>-1.7336931048682438E-3</v>
      </c>
      <c r="E167" s="400">
        <f ca="1">'MoteCarlo_Sim (CP)'!$F$4/0.6*(1+D167)</f>
        <v>1662865.3337262364</v>
      </c>
      <c r="M167" s="554">
        <v>165</v>
      </c>
      <c r="N167" s="400">
        <f>'MoteCarlo_Sim OP'!F169</f>
        <v>986879.56070740696</v>
      </c>
      <c r="O167" s="400">
        <f ca="1">N167/'MoteCarlo_Sim OP'!$F$4-1</f>
        <v>-1.3621485527486765E-2</v>
      </c>
      <c r="P167" s="400">
        <f ca="1">0.6*O167+0.4*'Bonds (OP)'!$G$514</f>
        <v>-8.2782986301573238E-3</v>
      </c>
      <c r="Q167" s="400">
        <f ca="1">'MoteCarlo_Sim OP'!$F$4/0.6*(1+P167)</f>
        <v>1653709.1029320499</v>
      </c>
      <c r="S167" s="554"/>
    </row>
    <row r="168" spans="1:19">
      <c r="A168" s="554">
        <v>166</v>
      </c>
      <c r="B168" s="400">
        <f>'MoteCarlo_Sim (CP)'!F170</f>
        <v>1020165.6834829088</v>
      </c>
      <c r="C168" s="400">
        <f ca="1">B168/'MoteCarlo_Sim (CP)'!$F$4-1</f>
        <v>2.0725098836429812E-2</v>
      </c>
      <c r="D168" s="400">
        <f ca="1">0.6*C168+0.4*'Bonds (CP)'!$T$515</f>
        <v>1.2009311987823328E-2</v>
      </c>
      <c r="E168" s="400">
        <f ca="1">'MoteCarlo_Sim (CP)'!$F$4/0.6*(1+D168)</f>
        <v>1685757.7889679023</v>
      </c>
      <c r="M168" s="554">
        <v>166</v>
      </c>
      <c r="N168" s="400">
        <f>'MoteCarlo_Sim OP'!F170</f>
        <v>1029141.1668591808</v>
      </c>
      <c r="O168" s="400">
        <f ca="1">N168/'MoteCarlo_Sim OP'!$F$4-1</f>
        <v>2.861866408644187E-2</v>
      </c>
      <c r="P168" s="400">
        <f ca="1">0.6*O168+0.4*'Bonds (OP)'!$G$514</f>
        <v>1.7065791138199855E-2</v>
      </c>
      <c r="Q168" s="400">
        <f ca="1">'MoteCarlo_Sim OP'!$F$4/0.6*(1+P168)</f>
        <v>1695970.7090838237</v>
      </c>
      <c r="S168" s="554"/>
    </row>
    <row r="169" spans="1:19">
      <c r="A169" s="554">
        <v>167</v>
      </c>
      <c r="B169" s="400">
        <f>'MoteCarlo_Sim (CP)'!F171</f>
        <v>1023028.136186259</v>
      </c>
      <c r="C169" s="400">
        <f ca="1">B169/'MoteCarlo_Sim (CP)'!$F$4-1</f>
        <v>2.3589121186766704E-2</v>
      </c>
      <c r="D169" s="400">
        <f ca="1">0.6*C169+0.4*'Bonds (CP)'!$T$515</f>
        <v>1.3727725398025465E-2</v>
      </c>
      <c r="E169" s="400">
        <f ca="1">'MoteCarlo_Sim (CP)'!$F$4/0.6*(1+D169)</f>
        <v>1688620.2416712525</v>
      </c>
      <c r="M169" s="554">
        <v>167</v>
      </c>
      <c r="N169" s="400">
        <f>'MoteCarlo_Sim OP'!F171</f>
        <v>1024766.3344230651</v>
      </c>
      <c r="O169" s="400">
        <f ca="1">N169/'MoteCarlo_Sim OP'!$F$4-1</f>
        <v>2.4246052785921401E-2</v>
      </c>
      <c r="P169" s="400">
        <f ca="1">0.6*O169+0.4*'Bonds (OP)'!$G$514</f>
        <v>1.4442224357887574E-2</v>
      </c>
      <c r="Q169" s="400">
        <f ca="1">'MoteCarlo_Sim OP'!$F$4/0.6*(1+P169)</f>
        <v>1691595.876647708</v>
      </c>
      <c r="S169" s="554"/>
    </row>
    <row r="170" spans="1:19">
      <c r="A170" s="554">
        <v>168</v>
      </c>
      <c r="B170" s="400">
        <f>'MoteCarlo_Sim (CP)'!F172</f>
        <v>984536.77557897044</v>
      </c>
      <c r="C170" s="400">
        <f ca="1">B170/'MoteCarlo_Sim (CP)'!$F$4-1</f>
        <v>-1.4923346441126695E-2</v>
      </c>
      <c r="D170" s="400">
        <f ca="1">0.6*C170+0.4*'Bonds (CP)'!$T$515</f>
        <v>-9.3797551787105742E-3</v>
      </c>
      <c r="E170" s="400">
        <f ca="1">'MoteCarlo_Sim (CP)'!$F$4/0.6*(1+D170)</f>
        <v>1650128.881063964</v>
      </c>
      <c r="M170" s="554">
        <v>168</v>
      </c>
      <c r="N170" s="400">
        <f>'MoteCarlo_Sim OP'!F172</f>
        <v>1008752.0929771725</v>
      </c>
      <c r="O170" s="400">
        <f ca="1">N170/'MoteCarlo_Sim OP'!$F$4-1</f>
        <v>8.2399418918210898E-3</v>
      </c>
      <c r="P170" s="400">
        <f ca="1">0.6*O170+0.4*'Bonds (OP)'!$G$514</f>
        <v>4.8385578214273882E-3</v>
      </c>
      <c r="Q170" s="400">
        <f ca="1">'MoteCarlo_Sim OP'!$F$4/0.6*(1+P170)</f>
        <v>1675581.6352018153</v>
      </c>
      <c r="S170" s="554"/>
    </row>
    <row r="171" spans="1:19">
      <c r="A171" s="554">
        <v>169</v>
      </c>
      <c r="B171" s="400">
        <f>'MoteCarlo_Sim (CP)'!F173</f>
        <v>982108.49796905334</v>
      </c>
      <c r="C171" s="400">
        <f ca="1">B171/'MoteCarlo_Sim (CP)'!$F$4-1</f>
        <v>-1.7352955614925558E-2</v>
      </c>
      <c r="D171" s="400">
        <f ca="1">0.6*C171+0.4*'Bonds (CP)'!$T$515</f>
        <v>-1.0837520682989892E-2</v>
      </c>
      <c r="E171" s="400">
        <f ca="1">'MoteCarlo_Sim (CP)'!$F$4/0.6*(1+D171)</f>
        <v>1647700.6034540469</v>
      </c>
      <c r="M171" s="554">
        <v>169</v>
      </c>
      <c r="N171" s="400">
        <f>'MoteCarlo_Sim OP'!F173</f>
        <v>979969.66611082328</v>
      </c>
      <c r="O171" s="400">
        <f ca="1">N171/'MoteCarlo_Sim OP'!$F$4-1</f>
        <v>-2.052787191819716E-2</v>
      </c>
      <c r="P171" s="400">
        <f ca="1">0.6*O171+0.4*'Bonds (OP)'!$G$514</f>
        <v>-1.2422130464583561E-2</v>
      </c>
      <c r="Q171" s="400">
        <f ca="1">'MoteCarlo_Sim OP'!$F$4/0.6*(1+P171)</f>
        <v>1646799.2083354662</v>
      </c>
      <c r="S171" s="554"/>
    </row>
    <row r="172" spans="1:19">
      <c r="A172" s="554">
        <v>170</v>
      </c>
      <c r="B172" s="400">
        <f>'MoteCarlo_Sim (CP)'!F174</f>
        <v>964176.72724000155</v>
      </c>
      <c r="C172" s="400">
        <f ca="1">B172/'MoteCarlo_Sim (CP)'!$F$4-1</f>
        <v>-3.5294559362303746E-2</v>
      </c>
      <c r="D172" s="400">
        <f ca="1">0.6*C172+0.4*'Bonds (CP)'!$T$515</f>
        <v>-2.1602482931416804E-2</v>
      </c>
      <c r="E172" s="400">
        <f ca="1">'MoteCarlo_Sim (CP)'!$F$4/0.6*(1+D172)</f>
        <v>1629768.8327249952</v>
      </c>
      <c r="M172" s="554">
        <v>170</v>
      </c>
      <c r="N172" s="400">
        <f>'MoteCarlo_Sim OP'!F174</f>
        <v>999224.89395324851</v>
      </c>
      <c r="O172" s="400">
        <f ca="1">N172/'MoteCarlo_Sim OP'!$F$4-1</f>
        <v>-1.2824201009289382E-3</v>
      </c>
      <c r="P172" s="400">
        <f ca="1">0.6*O172+0.4*'Bonds (OP)'!$G$514</f>
        <v>-8.7485937422262822E-4</v>
      </c>
      <c r="Q172" s="400">
        <f ca="1">'MoteCarlo_Sim OP'!$F$4/0.6*(1+P172)</f>
        <v>1666054.4361778914</v>
      </c>
      <c r="S172" s="554"/>
    </row>
    <row r="173" spans="1:19">
      <c r="A173" s="554">
        <v>171</v>
      </c>
      <c r="B173" s="400">
        <f>'MoteCarlo_Sim (CP)'!F175</f>
        <v>959491.65494244709</v>
      </c>
      <c r="C173" s="400">
        <f ca="1">B173/'MoteCarlo_Sim (CP)'!$F$4-1</f>
        <v>-3.9982200753700625E-2</v>
      </c>
      <c r="D173" s="400">
        <f ca="1">0.6*C173+0.4*'Bonds (CP)'!$T$515</f>
        <v>-2.441506776625493E-2</v>
      </c>
      <c r="E173" s="400">
        <f ca="1">'MoteCarlo_Sim (CP)'!$F$4/0.6*(1+D173)</f>
        <v>1625083.7604274407</v>
      </c>
      <c r="M173" s="554">
        <v>171</v>
      </c>
      <c r="N173" s="400">
        <f>'MoteCarlo_Sim OP'!F175</f>
        <v>984789.68671609357</v>
      </c>
      <c r="O173" s="400">
        <f ca="1">N173/'MoteCarlo_Sim OP'!$F$4-1</f>
        <v>-1.5710298473930684E-2</v>
      </c>
      <c r="P173" s="400">
        <f ca="1">0.6*O173+0.4*'Bonds (OP)'!$G$514</f>
        <v>-9.5315863980236764E-3</v>
      </c>
      <c r="Q173" s="400">
        <f ca="1">'MoteCarlo_Sim OP'!$F$4/0.6*(1+P173)</f>
        <v>1651619.2289407363</v>
      </c>
      <c r="S173" s="554"/>
    </row>
    <row r="174" spans="1:19">
      <c r="A174" s="554">
        <v>172</v>
      </c>
      <c r="B174" s="400">
        <f>'MoteCarlo_Sim (CP)'!F176</f>
        <v>988214.52497581416</v>
      </c>
      <c r="C174" s="400">
        <f ca="1">B174/'MoteCarlo_Sim (CP)'!$F$4-1</f>
        <v>-1.1243580323359814E-2</v>
      </c>
      <c r="D174" s="400">
        <f ca="1">0.6*C174+0.4*'Bonds (CP)'!$T$515</f>
        <v>-7.1718955080504448E-3</v>
      </c>
      <c r="E174" s="400">
        <f ca="1">'MoteCarlo_Sim (CP)'!$F$4/0.6*(1+D174)</f>
        <v>1653806.6304608078</v>
      </c>
      <c r="M174" s="554">
        <v>172</v>
      </c>
      <c r="N174" s="400">
        <f>'MoteCarlo_Sim OP'!F176</f>
        <v>1015473.1407475764</v>
      </c>
      <c r="O174" s="400">
        <f ca="1">N174/'MoteCarlo_Sim OP'!$F$4-1</f>
        <v>1.4957577335316996E-2</v>
      </c>
      <c r="P174" s="400">
        <f ca="1">0.6*O174+0.4*'Bonds (OP)'!$G$514</f>
        <v>8.8691390875249316E-3</v>
      </c>
      <c r="Q174" s="400">
        <f ca="1">'MoteCarlo_Sim OP'!$F$4/0.6*(1+P174)</f>
        <v>1682302.6829722191</v>
      </c>
      <c r="S174" s="554"/>
    </row>
    <row r="175" spans="1:19">
      <c r="A175" s="554">
        <v>173</v>
      </c>
      <c r="B175" s="400">
        <f>'MoteCarlo_Sim (CP)'!F177</f>
        <v>987957.82109489129</v>
      </c>
      <c r="C175" s="400">
        <f ca="1">B175/'MoteCarlo_Sim (CP)'!$F$4-1</f>
        <v>-1.1500424969743239E-2</v>
      </c>
      <c r="D175" s="400">
        <f ca="1">0.6*C175+0.4*'Bonds (CP)'!$T$515</f>
        <v>-7.3260022958805005E-3</v>
      </c>
      <c r="E175" s="400">
        <f ca="1">'MoteCarlo_Sim (CP)'!$F$4/0.6*(1+D175)</f>
        <v>1653549.9265798847</v>
      </c>
      <c r="M175" s="554">
        <v>173</v>
      </c>
      <c r="N175" s="400">
        <f>'MoteCarlo_Sim OP'!F177</f>
        <v>1007090.1688381084</v>
      </c>
      <c r="O175" s="400">
        <f ca="1">N175/'MoteCarlo_Sim OP'!$F$4-1</f>
        <v>6.5788615242421411E-3</v>
      </c>
      <c r="P175" s="400">
        <f ca="1">0.6*O175+0.4*'Bonds (OP)'!$G$514</f>
        <v>3.841909600880019E-3</v>
      </c>
      <c r="Q175" s="400">
        <f ca="1">'MoteCarlo_Sim OP'!$F$4/0.6*(1+P175)</f>
        <v>1673919.711062751</v>
      </c>
      <c r="S175" s="554"/>
    </row>
    <row r="176" spans="1:19">
      <c r="A176" s="554">
        <v>174</v>
      </c>
      <c r="B176" s="400">
        <f>'MoteCarlo_Sim (CP)'!F178</f>
        <v>985001.82448022359</v>
      </c>
      <c r="C176" s="400">
        <f ca="1">B176/'MoteCarlo_Sim (CP)'!$F$4-1</f>
        <v>-1.4458042526889203E-2</v>
      </c>
      <c r="D176" s="400">
        <f ca="1">0.6*C176+0.4*'Bonds (CP)'!$T$515</f>
        <v>-9.1005728301680796E-3</v>
      </c>
      <c r="E176" s="400">
        <f ca="1">'MoteCarlo_Sim (CP)'!$F$4/0.6*(1+D176)</f>
        <v>1650593.9299652171</v>
      </c>
      <c r="M176" s="554">
        <v>174</v>
      </c>
      <c r="N176" s="400">
        <f>'MoteCarlo_Sim OP'!F178</f>
        <v>983193.69361576182</v>
      </c>
      <c r="O176" s="400">
        <f ca="1">N176/'MoteCarlo_Sim OP'!$F$4-1</f>
        <v>-1.7305481276465473E-2</v>
      </c>
      <c r="P176" s="400">
        <f ca="1">0.6*O176+0.4*'Bonds (OP)'!$G$514</f>
        <v>-1.0488696079544549E-2</v>
      </c>
      <c r="Q176" s="400">
        <f ca="1">'MoteCarlo_Sim OP'!$F$4/0.6*(1+P176)</f>
        <v>1650023.2358404046</v>
      </c>
      <c r="S176" s="554"/>
    </row>
    <row r="177" spans="1:19">
      <c r="A177" s="554">
        <v>175</v>
      </c>
      <c r="B177" s="400">
        <f>'MoteCarlo_Sim (CP)'!F179</f>
        <v>1013915.4881954229</v>
      </c>
      <c r="C177" s="400">
        <f ca="1">B177/'MoteCarlo_Sim (CP)'!$F$4-1</f>
        <v>1.4471476208402168E-2</v>
      </c>
      <c r="D177" s="400">
        <f ca="1">0.6*C177+0.4*'Bonds (CP)'!$T$515</f>
        <v>8.2571384110067432E-3</v>
      </c>
      <c r="E177" s="400">
        <f ca="1">'MoteCarlo_Sim (CP)'!$F$4/0.6*(1+D177)</f>
        <v>1679507.5936804167</v>
      </c>
      <c r="M177" s="554">
        <v>175</v>
      </c>
      <c r="N177" s="400">
        <f>'MoteCarlo_Sim OP'!F179</f>
        <v>1014765.7843478029</v>
      </c>
      <c r="O177" s="400">
        <f ca="1">N177/'MoteCarlo_Sim OP'!$F$4-1</f>
        <v>1.4250580065750418E-2</v>
      </c>
      <c r="P177" s="400">
        <f ca="1">0.6*O177+0.4*'Bonds (OP)'!$G$514</f>
        <v>8.4449407257849839E-3</v>
      </c>
      <c r="Q177" s="400">
        <f ca="1">'MoteCarlo_Sim OP'!$F$4/0.6*(1+P177)</f>
        <v>1681595.3265724455</v>
      </c>
      <c r="S177" s="554"/>
    </row>
    <row r="178" spans="1:19">
      <c r="A178" s="554">
        <v>176</v>
      </c>
      <c r="B178" s="400">
        <f>'MoteCarlo_Sim (CP)'!F180</f>
        <v>1009915.554359728</v>
      </c>
      <c r="C178" s="400">
        <f ca="1">B178/'MoteCarlo_Sim (CP)'!$F$4-1</f>
        <v>1.0469348979578186E-2</v>
      </c>
      <c r="D178" s="400">
        <f ca="1">0.6*C178+0.4*'Bonds (CP)'!$T$515</f>
        <v>5.8558620737123547E-3</v>
      </c>
      <c r="E178" s="400">
        <f ca="1">'MoteCarlo_Sim (CP)'!$F$4/0.6*(1+D178)</f>
        <v>1675507.6598447217</v>
      </c>
      <c r="M178" s="554">
        <v>176</v>
      </c>
      <c r="N178" s="400">
        <f>'MoteCarlo_Sim OP'!F180</f>
        <v>1028780.6196424372</v>
      </c>
      <c r="O178" s="400">
        <f ca="1">N178/'MoteCarlo_Sim OP'!$F$4-1</f>
        <v>2.8258299922253816E-2</v>
      </c>
      <c r="P178" s="400">
        <f ca="1">0.6*O178+0.4*'Bonds (OP)'!$G$514</f>
        <v>1.6849572639687022E-2</v>
      </c>
      <c r="Q178" s="400">
        <f ca="1">'MoteCarlo_Sim OP'!$F$4/0.6*(1+P178)</f>
        <v>1695610.1618670803</v>
      </c>
      <c r="S178" s="554"/>
    </row>
    <row r="179" spans="1:19">
      <c r="A179" s="554">
        <v>177</v>
      </c>
      <c r="B179" s="400">
        <f>'MoteCarlo_Sim (CP)'!F181</f>
        <v>1025281.4060208697</v>
      </c>
      <c r="C179" s="400">
        <f ca="1">B179/'MoteCarlo_Sim (CP)'!$F$4-1</f>
        <v>2.5843626618458959E-2</v>
      </c>
      <c r="D179" s="400">
        <f ca="1">0.6*C179+0.4*'Bonds (CP)'!$T$515</f>
        <v>1.5080428657040817E-2</v>
      </c>
      <c r="E179" s="400">
        <f ca="1">'MoteCarlo_Sim (CP)'!$F$4/0.6*(1+D179)</f>
        <v>1690873.5115058632</v>
      </c>
      <c r="M179" s="554">
        <v>177</v>
      </c>
      <c r="N179" s="400">
        <f>'MoteCarlo_Sim OP'!F181</f>
        <v>1027394.1959511698</v>
      </c>
      <c r="O179" s="400">
        <f ca="1">N179/'MoteCarlo_Sim OP'!$F$4-1</f>
        <v>2.6872580128805446E-2</v>
      </c>
      <c r="P179" s="400">
        <f ca="1">0.6*O179+0.4*'Bonds (OP)'!$G$514</f>
        <v>1.6018140763618002E-2</v>
      </c>
      <c r="Q179" s="400">
        <f ca="1">'MoteCarlo_Sim OP'!$F$4/0.6*(1+P179)</f>
        <v>1694223.7381758126</v>
      </c>
      <c r="S179" s="554"/>
    </row>
    <row r="180" spans="1:19">
      <c r="A180" s="554">
        <v>178</v>
      </c>
      <c r="B180" s="400">
        <f>'MoteCarlo_Sim (CP)'!F182</f>
        <v>1004286.4399461473</v>
      </c>
      <c r="C180" s="400">
        <f ca="1">B180/'MoteCarlo_Sim (CP)'!$F$4-1</f>
        <v>4.8371477997195544E-3</v>
      </c>
      <c r="D180" s="400">
        <f ca="1">0.6*C180+0.4*'Bonds (CP)'!$T$515</f>
        <v>2.4765413657971752E-3</v>
      </c>
      <c r="E180" s="400">
        <f ca="1">'MoteCarlo_Sim (CP)'!$F$4/0.6*(1+D180)</f>
        <v>1669878.545431141</v>
      </c>
      <c r="M180" s="554">
        <v>178</v>
      </c>
      <c r="N180" s="400">
        <f>'MoteCarlo_Sim OP'!F182</f>
        <v>1001072.0500323591</v>
      </c>
      <c r="O180" s="400">
        <f ca="1">N180/'MoteCarlo_Sim OP'!$F$4-1</f>
        <v>5.637981630361999E-4</v>
      </c>
      <c r="P180" s="400">
        <f ca="1">0.6*O180+0.4*'Bonds (OP)'!$G$514</f>
        <v>2.3287158415645465E-4</v>
      </c>
      <c r="Q180" s="400">
        <f ca="1">'MoteCarlo_Sim OP'!$F$4/0.6*(1+P180)</f>
        <v>1667901.5922570019</v>
      </c>
      <c r="S180" s="554"/>
    </row>
    <row r="181" spans="1:19">
      <c r="A181" s="554">
        <v>179</v>
      </c>
      <c r="B181" s="400">
        <f>'MoteCarlo_Sim (CP)'!F183</f>
        <v>1001687.9443823366</v>
      </c>
      <c r="C181" s="400">
        <f ca="1">B181/'MoteCarlo_Sim (CP)'!$F$4-1</f>
        <v>2.2372273317603497E-3</v>
      </c>
      <c r="D181" s="400">
        <f ca="1">0.6*C181+0.4*'Bonds (CP)'!$T$515</f>
        <v>9.1658908502165247E-4</v>
      </c>
      <c r="E181" s="400">
        <f ca="1">'MoteCarlo_Sim (CP)'!$F$4/0.6*(1+D181)</f>
        <v>1667280.0498673299</v>
      </c>
      <c r="M181" s="554">
        <v>179</v>
      </c>
      <c r="N181" s="400">
        <f>'MoteCarlo_Sim OP'!F183</f>
        <v>1002234.4562643816</v>
      </c>
      <c r="O181" s="400">
        <f ca="1">N181/'MoteCarlo_Sim OP'!$F$4-1</f>
        <v>1.7256142326020907E-3</v>
      </c>
      <c r="P181" s="400">
        <f ca="1">0.6*O181+0.4*'Bonds (OP)'!$G$514</f>
        <v>9.2996122589598918E-4</v>
      </c>
      <c r="Q181" s="400">
        <f ca="1">'MoteCarlo_Sim OP'!$F$4/0.6*(1+P181)</f>
        <v>1669063.9984890244</v>
      </c>
      <c r="S181" s="554"/>
    </row>
    <row r="182" spans="1:19">
      <c r="A182" s="554">
        <v>180</v>
      </c>
      <c r="B182" s="400">
        <f>'MoteCarlo_Sim (CP)'!F184</f>
        <v>1010255.4541650581</v>
      </c>
      <c r="C182" s="400">
        <f ca="1">B182/'MoteCarlo_Sim (CP)'!$F$4-1</f>
        <v>1.0809435171465598E-2</v>
      </c>
      <c r="D182" s="400">
        <f ca="1">0.6*C182+0.4*'Bonds (CP)'!$T$515</f>
        <v>6.0599137888448021E-3</v>
      </c>
      <c r="E182" s="400">
        <f ca="1">'MoteCarlo_Sim (CP)'!$F$4/0.6*(1+D182)</f>
        <v>1675847.5596500516</v>
      </c>
      <c r="M182" s="554">
        <v>180</v>
      </c>
      <c r="N182" s="400">
        <f>'MoteCarlo_Sim OP'!F184</f>
        <v>989120.8441880513</v>
      </c>
      <c r="O182" s="400">
        <f ca="1">N182/'MoteCarlo_Sim OP'!$F$4-1</f>
        <v>-1.1381339963457582E-2</v>
      </c>
      <c r="P182" s="400">
        <f ca="1">0.6*O182+0.4*'Bonds (OP)'!$G$514</f>
        <v>-6.9342112917398138E-3</v>
      </c>
      <c r="Q182" s="400">
        <f ca="1">'MoteCarlo_Sim OP'!$F$4/0.6*(1+P182)</f>
        <v>1655950.3864126941</v>
      </c>
      <c r="S182" s="554"/>
    </row>
    <row r="183" spans="1:19">
      <c r="A183" s="554">
        <v>181</v>
      </c>
      <c r="B183" s="400">
        <f>'MoteCarlo_Sim (CP)'!F185</f>
        <v>1007209.558164746</v>
      </c>
      <c r="C183" s="400">
        <f ca="1">B183/'MoteCarlo_Sim (CP)'!$F$4-1</f>
        <v>7.7618689316862888E-3</v>
      </c>
      <c r="D183" s="400">
        <f ca="1">0.6*C183+0.4*'Bonds (CP)'!$T$515</f>
        <v>4.2313740449772159E-3</v>
      </c>
      <c r="E183" s="400">
        <f ca="1">'MoteCarlo_Sim (CP)'!$F$4/0.6*(1+D183)</f>
        <v>1672801.6636497397</v>
      </c>
      <c r="M183" s="554">
        <v>181</v>
      </c>
      <c r="N183" s="400">
        <f>'MoteCarlo_Sim OP'!F185</f>
        <v>1002622.8939744375</v>
      </c>
      <c r="O183" s="400">
        <f ca="1">N183/'MoteCarlo_Sim OP'!$F$4-1</f>
        <v>2.1138547298875654E-3</v>
      </c>
      <c r="P183" s="400">
        <f ca="1">0.6*O183+0.4*'Bonds (OP)'!$G$514</f>
        <v>1.162905524267274E-3</v>
      </c>
      <c r="Q183" s="400">
        <f ca="1">'MoteCarlo_Sim OP'!$F$4/0.6*(1+P183)</f>
        <v>1669452.4361990802</v>
      </c>
      <c r="S183" s="554"/>
    </row>
    <row r="184" spans="1:19">
      <c r="A184" s="554">
        <v>182</v>
      </c>
      <c r="B184" s="400">
        <f>'MoteCarlo_Sim (CP)'!F186</f>
        <v>1001320.2599000322</v>
      </c>
      <c r="C184" s="400">
        <f ca="1">B184/'MoteCarlo_Sim (CP)'!$F$4-1</f>
        <v>1.869341226966581E-3</v>
      </c>
      <c r="D184" s="400">
        <f ca="1">0.6*C184+0.4*'Bonds (CP)'!$T$515</f>
        <v>6.9585742214539137E-4</v>
      </c>
      <c r="E184" s="400">
        <f ca="1">'MoteCarlo_Sim (CP)'!$F$4/0.6*(1+D184)</f>
        <v>1666912.3653850257</v>
      </c>
      <c r="M184" s="554">
        <v>182</v>
      </c>
      <c r="N184" s="400">
        <f>'MoteCarlo_Sim OP'!F186</f>
        <v>998910.98561615741</v>
      </c>
      <c r="O184" s="400">
        <f ca="1">N184/'MoteCarlo_Sim OP'!$F$4-1</f>
        <v>-1.5961690643774284E-3</v>
      </c>
      <c r="P184" s="400">
        <f ca="1">0.6*O184+0.4*'Bonds (OP)'!$G$514</f>
        <v>-1.0631087522917223E-3</v>
      </c>
      <c r="Q184" s="400">
        <f ca="1">'MoteCarlo_Sim OP'!$F$4/0.6*(1+P184)</f>
        <v>1665740.5278408001</v>
      </c>
      <c r="S184" s="554"/>
    </row>
    <row r="185" spans="1:19">
      <c r="A185" s="554">
        <v>183</v>
      </c>
      <c r="B185" s="400">
        <f>'MoteCarlo_Sim (CP)'!F187</f>
        <v>967324.05125946447</v>
      </c>
      <c r="C185" s="400">
        <f ca="1">B185/'MoteCarlo_Sim (CP)'!$F$4-1</f>
        <v>-3.2145509484573398E-2</v>
      </c>
      <c r="D185" s="400">
        <f ca="1">0.6*C185+0.4*'Bonds (CP)'!$T$515</f>
        <v>-1.9713053004778595E-2</v>
      </c>
      <c r="E185" s="400">
        <f ca="1">'MoteCarlo_Sim (CP)'!$F$4/0.6*(1+D185)</f>
        <v>1632916.1567444582</v>
      </c>
      <c r="M185" s="554">
        <v>183</v>
      </c>
      <c r="N185" s="400">
        <f>'MoteCarlo_Sim OP'!F187</f>
        <v>1009413.1041467834</v>
      </c>
      <c r="O185" s="400">
        <f ca="1">N185/'MoteCarlo_Sim OP'!$F$4-1</f>
        <v>8.9006174610497535E-3</v>
      </c>
      <c r="P185" s="400">
        <f ca="1">0.6*O185+0.4*'Bonds (OP)'!$G$514</f>
        <v>5.2349631629645867E-3</v>
      </c>
      <c r="Q185" s="400">
        <f ca="1">'MoteCarlo_Sim OP'!$F$4/0.6*(1+P185)</f>
        <v>1676242.6463714263</v>
      </c>
      <c r="S185" s="554"/>
    </row>
    <row r="186" spans="1:19">
      <c r="A186" s="554">
        <v>184</v>
      </c>
      <c r="B186" s="400">
        <f>'MoteCarlo_Sim (CP)'!F188</f>
        <v>1019387.8154352234</v>
      </c>
      <c r="C186" s="400">
        <f ca="1">B186/'MoteCarlo_Sim (CP)'!$F$4-1</f>
        <v>1.9946804239081128E-2</v>
      </c>
      <c r="D186" s="400">
        <f ca="1">0.6*C186+0.4*'Bonds (CP)'!$T$515</f>
        <v>1.1542335229414119E-2</v>
      </c>
      <c r="E186" s="400">
        <f ca="1">'MoteCarlo_Sim (CP)'!$F$4/0.6*(1+D186)</f>
        <v>1684979.9209202172</v>
      </c>
      <c r="M186" s="554">
        <v>184</v>
      </c>
      <c r="N186" s="400">
        <f>'MoteCarlo_Sim OP'!F188</f>
        <v>1014936.8501852205</v>
      </c>
      <c r="O186" s="400">
        <f ca="1">N186/'MoteCarlo_Sim OP'!$F$4-1</f>
        <v>1.4421559051745581E-2</v>
      </c>
      <c r="P186" s="400">
        <f ca="1">0.6*O186+0.4*'Bonds (OP)'!$G$514</f>
        <v>8.5475281173820819E-3</v>
      </c>
      <c r="Q186" s="400">
        <f ca="1">'MoteCarlo_Sim OP'!$F$4/0.6*(1+P186)</f>
        <v>1681766.3924098634</v>
      </c>
      <c r="S186" s="554"/>
    </row>
    <row r="187" spans="1:19">
      <c r="A187" s="554">
        <v>185</v>
      </c>
      <c r="B187" s="400">
        <f>'MoteCarlo_Sim (CP)'!F189</f>
        <v>1010758.1359230586</v>
      </c>
      <c r="C187" s="400">
        <f ca="1">B187/'MoteCarlo_Sim (CP)'!$F$4-1</f>
        <v>1.13123925787042E-2</v>
      </c>
      <c r="D187" s="400">
        <f ca="1">0.6*C187+0.4*'Bonds (CP)'!$T$515</f>
        <v>6.3616882331879628E-3</v>
      </c>
      <c r="E187" s="400">
        <f ca="1">'MoteCarlo_Sim (CP)'!$F$4/0.6*(1+D187)</f>
        <v>1676350.2414080524</v>
      </c>
      <c r="M187" s="554">
        <v>185</v>
      </c>
      <c r="N187" s="400">
        <f>'MoteCarlo_Sim OP'!F189</f>
        <v>977018.99622089905</v>
      </c>
      <c r="O187" s="400">
        <f ca="1">N187/'MoteCarlo_Sim OP'!$F$4-1</f>
        <v>-2.3477043730648073E-2</v>
      </c>
      <c r="P187" s="400">
        <f ca="1">0.6*O187+0.4*'Bonds (OP)'!$G$514</f>
        <v>-1.4191633552054109E-2</v>
      </c>
      <c r="Q187" s="400">
        <f ca="1">'MoteCarlo_Sim OP'!$F$4/0.6*(1+P187)</f>
        <v>1643848.5384455419</v>
      </c>
      <c r="S187" s="554"/>
    </row>
    <row r="188" spans="1:19">
      <c r="A188" s="554">
        <v>186</v>
      </c>
      <c r="B188" s="400">
        <f>'MoteCarlo_Sim (CP)'!F190</f>
        <v>999648.87878228503</v>
      </c>
      <c r="C188" s="400">
        <f ca="1">B188/'MoteCarlo_Sim (CP)'!$F$4-1</f>
        <v>1.9704359509442604E-4</v>
      </c>
      <c r="D188" s="400">
        <f ca="1">0.6*C188+0.4*'Bonds (CP)'!$T$515</f>
        <v>-3.0752115697790154E-4</v>
      </c>
      <c r="E188" s="400">
        <f ca="1">'MoteCarlo_Sim (CP)'!$F$4/0.6*(1+D188)</f>
        <v>1665240.9842672788</v>
      </c>
      <c r="M188" s="554">
        <v>186</v>
      </c>
      <c r="N188" s="400">
        <f>'MoteCarlo_Sim OP'!F190</f>
        <v>994982.92470642331</v>
      </c>
      <c r="O188" s="400">
        <f ca="1">N188/'MoteCarlo_Sim OP'!$F$4-1</f>
        <v>-5.522235667807518E-3</v>
      </c>
      <c r="P188" s="400">
        <f ca="1">0.6*O188+0.4*'Bonds (OP)'!$G$514</f>
        <v>-3.418748714349776E-3</v>
      </c>
      <c r="Q188" s="400">
        <f ca="1">'MoteCarlo_Sim OP'!$F$4/0.6*(1+P188)</f>
        <v>1661812.466931066</v>
      </c>
      <c r="S188" s="554"/>
    </row>
    <row r="189" spans="1:19">
      <c r="A189" s="554">
        <v>187</v>
      </c>
      <c r="B189" s="400">
        <f>'MoteCarlo_Sim (CP)'!F191</f>
        <v>1016492.8290405296</v>
      </c>
      <c r="C189" s="400">
        <f ca="1">B189/'MoteCarlo_Sim (CP)'!$F$4-1</f>
        <v>1.705023035731168E-2</v>
      </c>
      <c r="D189" s="400">
        <f ca="1">0.6*C189+0.4*'Bonds (CP)'!$T$515</f>
        <v>9.8043909003524502E-3</v>
      </c>
      <c r="E189" s="400">
        <f ca="1">'MoteCarlo_Sim (CP)'!$F$4/0.6*(1+D189)</f>
        <v>1682084.9345255231</v>
      </c>
      <c r="M189" s="554">
        <v>187</v>
      </c>
      <c r="N189" s="400">
        <f>'MoteCarlo_Sim OP'!F191</f>
        <v>992000.07581160101</v>
      </c>
      <c r="O189" s="400">
        <f ca="1">N189/'MoteCarlo_Sim OP'!$F$4-1</f>
        <v>-8.5035701476318115E-3</v>
      </c>
      <c r="P189" s="400">
        <f ca="1">0.6*O189+0.4*'Bonds (OP)'!$G$514</f>
        <v>-5.2075494022443512E-3</v>
      </c>
      <c r="Q189" s="400">
        <f ca="1">'MoteCarlo_Sim OP'!$F$4/0.6*(1+P189)</f>
        <v>1658829.6180362438</v>
      </c>
      <c r="S189" s="554"/>
    </row>
    <row r="190" spans="1:19">
      <c r="A190" s="554">
        <v>188</v>
      </c>
      <c r="B190" s="400">
        <f>'MoteCarlo_Sim (CP)'!F192</f>
        <v>998677.60164119536</v>
      </c>
      <c r="C190" s="400">
        <f ca="1">B190/'MoteCarlo_Sim (CP)'!$F$4-1</f>
        <v>-7.7476615295712925E-4</v>
      </c>
      <c r="D190" s="400">
        <f ca="1">0.6*C190+0.4*'Bonds (CP)'!$T$515</f>
        <v>-8.9060700580883472E-4</v>
      </c>
      <c r="E190" s="400">
        <f ca="1">'MoteCarlo_Sim (CP)'!$F$4/0.6*(1+D190)</f>
        <v>1664269.707126189</v>
      </c>
      <c r="M190" s="554">
        <v>188</v>
      </c>
      <c r="N190" s="400">
        <f>'MoteCarlo_Sim OP'!F192</f>
        <v>985965.41053374147</v>
      </c>
      <c r="O190" s="400">
        <f ca="1">N190/'MoteCarlo_Sim OP'!$F$4-1</f>
        <v>-1.4535171580178585E-2</v>
      </c>
      <c r="P190" s="400">
        <f ca="1">0.6*O190+0.4*'Bonds (OP)'!$G$514</f>
        <v>-8.8265102617724172E-3</v>
      </c>
      <c r="Q190" s="400">
        <f ca="1">'MoteCarlo_Sim OP'!$F$4/0.6*(1+P190)</f>
        <v>1652794.9527583844</v>
      </c>
      <c r="S190" s="554"/>
    </row>
    <row r="191" spans="1:19">
      <c r="A191" s="554">
        <v>189</v>
      </c>
      <c r="B191" s="400">
        <f>'MoteCarlo_Sim (CP)'!F193</f>
        <v>995405.17280293687</v>
      </c>
      <c r="C191" s="400">
        <f ca="1">B191/'MoteCarlo_Sim (CP)'!$F$4-1</f>
        <v>-4.0489894516303471E-3</v>
      </c>
      <c r="D191" s="400">
        <f ca="1">0.6*C191+0.4*'Bonds (CP)'!$T$515</f>
        <v>-2.8551409850127653E-3</v>
      </c>
      <c r="E191" s="400">
        <f ca="1">'MoteCarlo_Sim (CP)'!$F$4/0.6*(1+D191)</f>
        <v>1660997.2782879304</v>
      </c>
      <c r="M191" s="554">
        <v>189</v>
      </c>
      <c r="N191" s="400">
        <f>'MoteCarlo_Sim OP'!F193</f>
        <v>1006069.556131707</v>
      </c>
      <c r="O191" s="400">
        <f ca="1">N191/'MoteCarlo_Sim OP'!$F$4-1</f>
        <v>5.5587669906493886E-3</v>
      </c>
      <c r="P191" s="400">
        <f ca="1">0.6*O191+0.4*'Bonds (OP)'!$G$514</f>
        <v>3.2298528807243676E-3</v>
      </c>
      <c r="Q191" s="400">
        <f ca="1">'MoteCarlo_Sim OP'!$F$4/0.6*(1+P191)</f>
        <v>1672899.0983563499</v>
      </c>
      <c r="S191" s="554"/>
    </row>
    <row r="192" spans="1:19">
      <c r="A192" s="554">
        <v>190</v>
      </c>
      <c r="B192" s="400">
        <f>'MoteCarlo_Sim (CP)'!F194</f>
        <v>962806.54896534362</v>
      </c>
      <c r="C192" s="400">
        <f ca="1">B192/'MoteCarlo_Sim (CP)'!$F$4-1</f>
        <v>-3.6665488984293115E-2</v>
      </c>
      <c r="D192" s="400">
        <f ca="1">0.6*C192+0.4*'Bonds (CP)'!$T$515</f>
        <v>-2.2425040704610426E-2</v>
      </c>
      <c r="E192" s="400">
        <f ca="1">'MoteCarlo_Sim (CP)'!$F$4/0.6*(1+D192)</f>
        <v>1628398.6544503374</v>
      </c>
      <c r="M192" s="554">
        <v>190</v>
      </c>
      <c r="N192" s="400">
        <f>'MoteCarlo_Sim OP'!F194</f>
        <v>1017356.5141183101</v>
      </c>
      <c r="O192" s="400">
        <f ca="1">N192/'MoteCarlo_Sim OP'!$F$4-1</f>
        <v>1.683999450311191E-2</v>
      </c>
      <c r="P192" s="400">
        <f ca="1">0.6*O192+0.4*'Bonds (OP)'!$G$514</f>
        <v>9.9985893882018808E-3</v>
      </c>
      <c r="Q192" s="400">
        <f ca="1">'MoteCarlo_Sim OP'!$F$4/0.6*(1+P192)</f>
        <v>1684186.0563429531</v>
      </c>
      <c r="S192" s="554"/>
    </row>
    <row r="193" spans="1:19">
      <c r="A193" s="554">
        <v>191</v>
      </c>
      <c r="B193" s="400">
        <f>'MoteCarlo_Sim (CP)'!F195</f>
        <v>1014053.7665367256</v>
      </c>
      <c r="C193" s="400">
        <f ca="1">B193/'MoteCarlo_Sim (CP)'!$F$4-1</f>
        <v>1.4609830375650112E-2</v>
      </c>
      <c r="D193" s="400">
        <f ca="1">0.6*C193+0.4*'Bonds (CP)'!$T$515</f>
        <v>8.3401509113555095E-3</v>
      </c>
      <c r="E193" s="400">
        <f ca="1">'MoteCarlo_Sim (CP)'!$F$4/0.6*(1+D193)</f>
        <v>1679645.8720217191</v>
      </c>
      <c r="M193" s="554">
        <v>191</v>
      </c>
      <c r="N193" s="400">
        <f>'MoteCarlo_Sim OP'!F195</f>
        <v>973561.64228357526</v>
      </c>
      <c r="O193" s="400">
        <f ca="1">N193/'MoteCarlo_Sim OP'!$F$4-1</f>
        <v>-2.693264234316628E-2</v>
      </c>
      <c r="P193" s="400">
        <f ca="1">0.6*O193+0.4*'Bonds (OP)'!$G$514</f>
        <v>-1.6264992719565032E-2</v>
      </c>
      <c r="Q193" s="400">
        <f ca="1">'MoteCarlo_Sim OP'!$F$4/0.6*(1+P193)</f>
        <v>1640391.184508218</v>
      </c>
      <c r="S193" s="554"/>
    </row>
    <row r="194" spans="1:19">
      <c r="A194" s="554">
        <v>192</v>
      </c>
      <c r="B194" s="400">
        <f>'MoteCarlo_Sim (CP)'!F196</f>
        <v>1019577.5322122675</v>
      </c>
      <c r="C194" s="400">
        <f ca="1">B194/'MoteCarlo_Sim (CP)'!$F$4-1</f>
        <v>2.0136625048714718E-2</v>
      </c>
      <c r="D194" s="400">
        <f ca="1">0.6*C194+0.4*'Bonds (CP)'!$T$515</f>
        <v>1.1656227715194274E-2</v>
      </c>
      <c r="E194" s="400">
        <f ca="1">'MoteCarlo_Sim (CP)'!$F$4/0.6*(1+D194)</f>
        <v>1685169.6376972611</v>
      </c>
      <c r="M194" s="554">
        <v>192</v>
      </c>
      <c r="N194" s="400">
        <f>'MoteCarlo_Sim OP'!F196</f>
        <v>983627.11321826791</v>
      </c>
      <c r="O194" s="400">
        <f ca="1">N194/'MoteCarlo_Sim OP'!$F$4-1</f>
        <v>-1.6872281724377491E-2</v>
      </c>
      <c r="P194" s="400">
        <f ca="1">0.6*O194+0.4*'Bonds (OP)'!$G$514</f>
        <v>-1.022877634829176E-2</v>
      </c>
      <c r="Q194" s="400">
        <f ca="1">'MoteCarlo_Sim OP'!$F$4/0.6*(1+P194)</f>
        <v>1650456.6554429107</v>
      </c>
      <c r="S194" s="554"/>
    </row>
    <row r="195" spans="1:19">
      <c r="A195" s="554">
        <v>193</v>
      </c>
      <c r="B195" s="400">
        <f>'MoteCarlo_Sim (CP)'!F197</f>
        <v>994870.62343803665</v>
      </c>
      <c r="C195" s="400">
        <f ca="1">B195/'MoteCarlo_Sim (CP)'!$F$4-1</f>
        <v>-4.5838319406051875E-3</v>
      </c>
      <c r="D195" s="400">
        <f ca="1">0.6*C195+0.4*'Bonds (CP)'!$T$515</f>
        <v>-3.1760464783976696E-3</v>
      </c>
      <c r="E195" s="400">
        <f ca="1">'MoteCarlo_Sim (CP)'!$F$4/0.6*(1+D195)</f>
        <v>1660462.7289230302</v>
      </c>
      <c r="M195" s="554">
        <v>193</v>
      </c>
      <c r="N195" s="400">
        <f>'MoteCarlo_Sim OP'!F197</f>
        <v>993274.52010194783</v>
      </c>
      <c r="O195" s="400">
        <f ca="1">N195/'MoteCarlo_Sim OP'!$F$4-1</f>
        <v>-7.2297729023131918E-3</v>
      </c>
      <c r="P195" s="400">
        <f ca="1">0.6*O195+0.4*'Bonds (OP)'!$G$514</f>
        <v>-4.4432710550531794E-3</v>
      </c>
      <c r="Q195" s="400">
        <f ca="1">'MoteCarlo_Sim OP'!$F$4/0.6*(1+P195)</f>
        <v>1660104.0623265908</v>
      </c>
      <c r="S195" s="554"/>
    </row>
    <row r="196" spans="1:19">
      <c r="A196" s="554">
        <v>194</v>
      </c>
      <c r="B196" s="400">
        <f>'MoteCarlo_Sim (CP)'!F198</f>
        <v>1006825.7745819498</v>
      </c>
      <c r="C196" s="400">
        <f ca="1">B196/'MoteCarlo_Sim (CP)'!$F$4-1</f>
        <v>7.3778748983406306E-3</v>
      </c>
      <c r="D196" s="400">
        <f ca="1">0.6*C196+0.4*'Bonds (CP)'!$T$515</f>
        <v>4.0009776249698217E-3</v>
      </c>
      <c r="E196" s="400">
        <f ca="1">'MoteCarlo_Sim (CP)'!$F$4/0.6*(1+D196)</f>
        <v>1672417.8800669436</v>
      </c>
      <c r="M196" s="554">
        <v>194</v>
      </c>
      <c r="N196" s="400">
        <f>'MoteCarlo_Sim OP'!F198</f>
        <v>1005166.8932383233</v>
      </c>
      <c r="O196" s="400">
        <f ca="1">N196/'MoteCarlo_Sim OP'!$F$4-1</f>
        <v>4.656562386060159E-3</v>
      </c>
      <c r="P196" s="400">
        <f ca="1">0.6*O196+0.4*'Bonds (OP)'!$G$514</f>
        <v>2.6885301179708299E-3</v>
      </c>
      <c r="Q196" s="400">
        <f ca="1">'MoteCarlo_Sim OP'!$F$4/0.6*(1+P196)</f>
        <v>1671996.4354629661</v>
      </c>
      <c r="S196" s="554"/>
    </row>
    <row r="197" spans="1:19">
      <c r="A197" s="554">
        <v>195</v>
      </c>
      <c r="B197" s="400">
        <f>'MoteCarlo_Sim (CP)'!F199</f>
        <v>1020199.1183052355</v>
      </c>
      <c r="C197" s="400">
        <f ca="1">B197/'MoteCarlo_Sim (CP)'!$F$4-1</f>
        <v>2.0758551992987151E-2</v>
      </c>
      <c r="D197" s="400">
        <f ca="1">0.6*C197+0.4*'Bonds (CP)'!$T$515</f>
        <v>1.2029383881757732E-2</v>
      </c>
      <c r="E197" s="400">
        <f ca="1">'MoteCarlo_Sim (CP)'!$F$4/0.6*(1+D197)</f>
        <v>1685791.2237902291</v>
      </c>
      <c r="M197" s="554">
        <v>195</v>
      </c>
      <c r="N197" s="400">
        <f>'MoteCarlo_Sim OP'!F199</f>
        <v>1010699.4673660978</v>
      </c>
      <c r="O197" s="400">
        <f ca="1">N197/'MoteCarlo_Sim OP'!$F$4-1</f>
        <v>1.0186327584005284E-2</v>
      </c>
      <c r="P197" s="400">
        <f ca="1">0.6*O197+0.4*'Bonds (OP)'!$G$514</f>
        <v>6.0063892367379045E-3</v>
      </c>
      <c r="Q197" s="400">
        <f ca="1">'MoteCarlo_Sim OP'!$F$4/0.6*(1+P197)</f>
        <v>1677529.0095907405</v>
      </c>
      <c r="S197" s="554"/>
    </row>
    <row r="198" spans="1:19">
      <c r="A198" s="554">
        <v>196</v>
      </c>
      <c r="B198" s="400">
        <f>'MoteCarlo_Sim (CP)'!F200</f>
        <v>1018578.200025396</v>
      </c>
      <c r="C198" s="400">
        <f ca="1">B198/'MoteCarlo_Sim (CP)'!$F$4-1</f>
        <v>1.9136744870690725E-2</v>
      </c>
      <c r="D198" s="400">
        <f ca="1">0.6*C198+0.4*'Bonds (CP)'!$T$515</f>
        <v>1.1056299608379876E-2</v>
      </c>
      <c r="E198" s="400">
        <f ca="1">'MoteCarlo_Sim (CP)'!$F$4/0.6*(1+D198)</f>
        <v>1684170.3055103894</v>
      </c>
      <c r="M198" s="554">
        <v>196</v>
      </c>
      <c r="N198" s="400">
        <f>'MoteCarlo_Sim OP'!F200</f>
        <v>1014563.8579919103</v>
      </c>
      <c r="O198" s="400">
        <f ca="1">N198/'MoteCarlo_Sim OP'!$F$4-1</f>
        <v>1.4048756229399606E-2</v>
      </c>
      <c r="P198" s="400">
        <f ca="1">0.6*O198+0.4*'Bonds (OP)'!$G$514</f>
        <v>8.3238464239744972E-3</v>
      </c>
      <c r="Q198" s="400">
        <f ca="1">'MoteCarlo_Sim OP'!$F$4/0.6*(1+P198)</f>
        <v>1681393.4002165531</v>
      </c>
      <c r="S198" s="554"/>
    </row>
    <row r="199" spans="1:19">
      <c r="A199" s="554">
        <v>197</v>
      </c>
      <c r="B199" s="400">
        <f>'MoteCarlo_Sim (CP)'!F201</f>
        <v>1019756.7204578024</v>
      </c>
      <c r="C199" s="400">
        <f ca="1">B199/'MoteCarlo_Sim (CP)'!$F$4-1</f>
        <v>2.0315911553441701E-2</v>
      </c>
      <c r="D199" s="400">
        <f ca="1">0.6*C199+0.4*'Bonds (CP)'!$T$515</f>
        <v>1.1763799618030462E-2</v>
      </c>
      <c r="E199" s="400">
        <f ca="1">'MoteCarlo_Sim (CP)'!$F$4/0.6*(1+D199)</f>
        <v>1685348.825942796</v>
      </c>
      <c r="M199" s="554">
        <v>197</v>
      </c>
      <c r="N199" s="400">
        <f>'MoteCarlo_Sim OP'!F201</f>
        <v>1014341.0709032374</v>
      </c>
      <c r="O199" s="400">
        <f ca="1">N199/'MoteCarlo_Sim OP'!$F$4-1</f>
        <v>1.3826082251420679E-2</v>
      </c>
      <c r="P199" s="400">
        <f ca="1">0.6*O199+0.4*'Bonds (OP)'!$G$514</f>
        <v>8.1902420371871409E-3</v>
      </c>
      <c r="Q199" s="400">
        <f ca="1">'MoteCarlo_Sim OP'!$F$4/0.6*(1+P199)</f>
        <v>1681170.61312788</v>
      </c>
      <c r="S199" s="554"/>
    </row>
    <row r="200" spans="1:19">
      <c r="A200" s="554">
        <v>198</v>
      </c>
      <c r="B200" s="400">
        <f>'MoteCarlo_Sim (CP)'!F202</f>
        <v>1026527.064769001</v>
      </c>
      <c r="C200" s="400">
        <f ca="1">B200/'MoteCarlo_Sim (CP)'!$F$4-1</f>
        <v>2.708996843272371E-2</v>
      </c>
      <c r="D200" s="400">
        <f ca="1">0.6*C200+0.4*'Bonds (CP)'!$T$515</f>
        <v>1.5828233745599669E-2</v>
      </c>
      <c r="E200" s="400">
        <f ca="1">'MoteCarlo_Sim (CP)'!$F$4/0.6*(1+D200)</f>
        <v>1692119.1702539946</v>
      </c>
      <c r="M200" s="554">
        <v>198</v>
      </c>
      <c r="N200" s="400">
        <f>'MoteCarlo_Sim OP'!F202</f>
        <v>991635.68701291585</v>
      </c>
      <c r="O200" s="400">
        <f ca="1">N200/'MoteCarlo_Sim OP'!$F$4-1</f>
        <v>-8.8677739433612457E-3</v>
      </c>
      <c r="P200" s="400">
        <f ca="1">0.6*O200+0.4*'Bonds (OP)'!$G$514</f>
        <v>-5.4260716796820131E-3</v>
      </c>
      <c r="Q200" s="400">
        <f ca="1">'MoteCarlo_Sim OP'!$F$4/0.6*(1+P200)</f>
        <v>1658465.2292375586</v>
      </c>
      <c r="S200" s="554"/>
    </row>
    <row r="201" spans="1:19">
      <c r="A201" s="554">
        <v>199</v>
      </c>
      <c r="B201" s="400">
        <f>'MoteCarlo_Sim (CP)'!F203</f>
        <v>1030785.6896645222</v>
      </c>
      <c r="C201" s="400">
        <f ca="1">B201/'MoteCarlo_Sim (CP)'!$F$4-1</f>
        <v>3.1350928576518777E-2</v>
      </c>
      <c r="D201" s="400">
        <f ca="1">0.6*C201+0.4*'Bonds (CP)'!$T$515</f>
        <v>1.8384809831876708E-2</v>
      </c>
      <c r="E201" s="400">
        <f ca="1">'MoteCarlo_Sim (CP)'!$F$4/0.6*(1+D201)</f>
        <v>1696377.7951495156</v>
      </c>
      <c r="M201" s="554">
        <v>199</v>
      </c>
      <c r="N201" s="400">
        <f>'MoteCarlo_Sim OP'!F203</f>
        <v>1016931.8034059651</v>
      </c>
      <c r="O201" s="400">
        <f ca="1">N201/'MoteCarlo_Sim OP'!$F$4-1</f>
        <v>1.6415499419615509E-2</v>
      </c>
      <c r="P201" s="400">
        <f ca="1">0.6*O201+0.4*'Bonds (OP)'!$G$514</f>
        <v>9.7438923381040401E-3</v>
      </c>
      <c r="Q201" s="400">
        <f ca="1">'MoteCarlo_Sim OP'!$F$4/0.6*(1+P201)</f>
        <v>1683761.345630608</v>
      </c>
      <c r="S201" s="554"/>
    </row>
    <row r="202" spans="1:19">
      <c r="A202" s="554">
        <v>200</v>
      </c>
      <c r="B202" s="400">
        <f>'MoteCarlo_Sim (CP)'!F204</f>
        <v>984317.42610375257</v>
      </c>
      <c r="C202" s="400">
        <f ca="1">B202/'MoteCarlo_Sim (CP)'!$F$4-1</f>
        <v>-1.5142816198242093E-2</v>
      </c>
      <c r="D202" s="400">
        <f ca="1">0.6*C202+0.4*'Bonds (CP)'!$T$515</f>
        <v>-9.5114370329798126E-3</v>
      </c>
      <c r="E202" s="400">
        <f ca="1">'MoteCarlo_Sim (CP)'!$F$4/0.6*(1+D202)</f>
        <v>1649909.531588746</v>
      </c>
      <c r="M202" s="554">
        <v>200</v>
      </c>
      <c r="N202" s="400">
        <f>'MoteCarlo_Sim OP'!F204</f>
        <v>1007265.6820049053</v>
      </c>
      <c r="O202" s="400">
        <f ca="1">N202/'MoteCarlo_Sim OP'!$F$4-1</f>
        <v>6.7542855816735692E-3</v>
      </c>
      <c r="P202" s="400">
        <f ca="1">0.6*O202+0.4*'Bonds (OP)'!$G$514</f>
        <v>3.9471640353388755E-3</v>
      </c>
      <c r="Q202" s="400">
        <f ca="1">'MoteCarlo_Sim OP'!$F$4/0.6*(1+P202)</f>
        <v>1674095.2242295479</v>
      </c>
      <c r="S202" s="554"/>
    </row>
    <row r="203" spans="1:19">
      <c r="A203" s="554">
        <v>201</v>
      </c>
      <c r="B203" s="400">
        <f>'MoteCarlo_Sim (CP)'!F205</f>
        <v>965003.50440652133</v>
      </c>
      <c r="C203" s="400">
        <f ca="1">B203/'MoteCarlo_Sim (CP)'!$F$4-1</f>
        <v>-3.4467328826445653E-2</v>
      </c>
      <c r="D203" s="400">
        <f ca="1">0.6*C203+0.4*'Bonds (CP)'!$T$515</f>
        <v>-2.1106144609901949E-2</v>
      </c>
      <c r="E203" s="400">
        <f ca="1">'MoteCarlo_Sim (CP)'!$F$4/0.6*(1+D203)</f>
        <v>1630595.609891515</v>
      </c>
      <c r="M203" s="554">
        <v>201</v>
      </c>
      <c r="N203" s="400">
        <f>'MoteCarlo_Sim OP'!F205</f>
        <v>965611.48242290923</v>
      </c>
      <c r="O203" s="400">
        <f ca="1">N203/'MoteCarlo_Sim OP'!$F$4-1</f>
        <v>-3.4878765847397797E-2</v>
      </c>
      <c r="P203" s="400">
        <f ca="1">0.6*O203+0.4*'Bonds (OP)'!$G$514</f>
        <v>-2.1032666822103942E-2</v>
      </c>
      <c r="Q203" s="400">
        <f ca="1">'MoteCarlo_Sim OP'!$F$4/0.6*(1+P203)</f>
        <v>1632441.0246475521</v>
      </c>
      <c r="S203" s="554"/>
    </row>
    <row r="204" spans="1:19">
      <c r="A204" s="554">
        <v>202</v>
      </c>
      <c r="B204" s="400">
        <f>'MoteCarlo_Sim (CP)'!F206</f>
        <v>996312.94311653206</v>
      </c>
      <c r="C204" s="400">
        <f ca="1">B204/'MoteCarlo_Sim (CP)'!$F$4-1</f>
        <v>-3.1407213555090241E-3</v>
      </c>
      <c r="D204" s="400">
        <f ca="1">0.6*C204+0.4*'Bonds (CP)'!$T$515</f>
        <v>-2.3101801273399717E-3</v>
      </c>
      <c r="E204" s="400">
        <f ca="1">'MoteCarlo_Sim (CP)'!$F$4/0.6*(1+D204)</f>
        <v>1661905.0486015256</v>
      </c>
      <c r="M204" s="554">
        <v>202</v>
      </c>
      <c r="N204" s="400">
        <f>'MoteCarlo_Sim OP'!F206</f>
        <v>976474.52240980056</v>
      </c>
      <c r="O204" s="400">
        <f ca="1">N204/'MoteCarlo_Sim OP'!$F$4-1</f>
        <v>-2.4021241108264757E-2</v>
      </c>
      <c r="P204" s="400">
        <f ca="1">0.6*O204+0.4*'Bonds (OP)'!$G$514</f>
        <v>-1.4518151978624119E-2</v>
      </c>
      <c r="Q204" s="400">
        <f ca="1">'MoteCarlo_Sim OP'!$F$4/0.6*(1+P204)</f>
        <v>1643304.0646344433</v>
      </c>
      <c r="S204" s="554"/>
    </row>
    <row r="205" spans="1:19">
      <c r="A205" s="554">
        <v>203</v>
      </c>
      <c r="B205" s="400">
        <f>'MoteCarlo_Sim (CP)'!F207</f>
        <v>1001947.6691753126</v>
      </c>
      <c r="C205" s="400">
        <f ca="1">B205/'MoteCarlo_Sim (CP)'!$F$4-1</f>
        <v>2.4970945467364114E-3</v>
      </c>
      <c r="D205" s="400">
        <f ca="1">0.6*C205+0.4*'Bonds (CP)'!$T$515</f>
        <v>1.0725094140072895E-3</v>
      </c>
      <c r="E205" s="400">
        <f ca="1">'MoteCarlo_Sim (CP)'!$F$4/0.6*(1+D205)</f>
        <v>1667539.7746603065</v>
      </c>
      <c r="M205" s="554">
        <v>203</v>
      </c>
      <c r="N205" s="400">
        <f>'MoteCarlo_Sim OP'!F207</f>
        <v>1012922.5908089862</v>
      </c>
      <c r="O205" s="400">
        <f ca="1">N205/'MoteCarlo_Sim OP'!$F$4-1</f>
        <v>1.2408322330267341E-2</v>
      </c>
      <c r="P205" s="400">
        <f ca="1">0.6*O205+0.4*'Bonds (OP)'!$G$514</f>
        <v>7.3395860844951387E-3</v>
      </c>
      <c r="Q205" s="400">
        <f ca="1">'MoteCarlo_Sim OP'!$F$4/0.6*(1+P205)</f>
        <v>1679752.1330336288</v>
      </c>
      <c r="S205" s="554"/>
    </row>
    <row r="206" spans="1:19">
      <c r="A206" s="554">
        <v>204</v>
      </c>
      <c r="B206" s="400">
        <f>'MoteCarlo_Sim (CP)'!F208</f>
        <v>1021021.7078495478</v>
      </c>
      <c r="C206" s="400">
        <f ca="1">B206/'MoteCarlo_Sim (CP)'!$F$4-1</f>
        <v>2.158159261032444E-2</v>
      </c>
      <c r="D206" s="400">
        <f ca="1">0.6*C206+0.4*'Bonds (CP)'!$T$515</f>
        <v>1.2523208252160106E-2</v>
      </c>
      <c r="E206" s="400">
        <f ca="1">'MoteCarlo_Sim (CP)'!$F$4/0.6*(1+D206)</f>
        <v>1686613.8133345412</v>
      </c>
      <c r="M206" s="554">
        <v>204</v>
      </c>
      <c r="N206" s="400">
        <f>'MoteCarlo_Sim OP'!F208</f>
        <v>997209.27962219482</v>
      </c>
      <c r="O206" s="400">
        <f ca="1">N206/'MoteCarlo_Sim OP'!$F$4-1</f>
        <v>-3.2970110893055793E-3</v>
      </c>
      <c r="P206" s="400">
        <f ca="1">0.6*O206+0.4*'Bonds (OP)'!$G$514</f>
        <v>-2.0836139672486126E-3</v>
      </c>
      <c r="Q206" s="400">
        <f ca="1">'MoteCarlo_Sim OP'!$F$4/0.6*(1+P206)</f>
        <v>1664038.8218468376</v>
      </c>
      <c r="S206" s="554"/>
    </row>
    <row r="207" spans="1:19">
      <c r="A207" s="554">
        <v>205</v>
      </c>
      <c r="B207" s="400">
        <f>'MoteCarlo_Sim (CP)'!F209</f>
        <v>1027801.2530962619</v>
      </c>
      <c r="C207" s="400">
        <f ca="1">B207/'MoteCarlo_Sim (CP)'!$F$4-1</f>
        <v>2.8364855470522476E-2</v>
      </c>
      <c r="D207" s="400">
        <f ca="1">0.6*C207+0.4*'Bonds (CP)'!$T$515</f>
        <v>1.6593165968278929E-2</v>
      </c>
      <c r="E207" s="400">
        <f ca="1">'MoteCarlo_Sim (CP)'!$F$4/0.6*(1+D207)</f>
        <v>1693393.3585812554</v>
      </c>
      <c r="M207" s="554">
        <v>205</v>
      </c>
      <c r="N207" s="400">
        <f>'MoteCarlo_Sim OP'!F209</f>
        <v>991544.35900224373</v>
      </c>
      <c r="O207" s="400">
        <f ca="1">N207/'MoteCarlo_Sim OP'!$F$4-1</f>
        <v>-8.9590555861099874E-3</v>
      </c>
      <c r="P207" s="400">
        <f ca="1">0.6*O207+0.4*'Bonds (OP)'!$G$514</f>
        <v>-5.4808406653312578E-3</v>
      </c>
      <c r="Q207" s="400">
        <f ca="1">'MoteCarlo_Sim OP'!$F$4/0.6*(1+P207)</f>
        <v>1658373.9012268865</v>
      </c>
      <c r="S207" s="554"/>
    </row>
    <row r="208" spans="1:19">
      <c r="A208" s="554">
        <v>206</v>
      </c>
      <c r="B208" s="400">
        <f>'MoteCarlo_Sim (CP)'!F210</f>
        <v>1010249.6677059443</v>
      </c>
      <c r="C208" s="400">
        <f ca="1">B208/'MoteCarlo_Sim (CP)'!$F$4-1</f>
        <v>1.0803645539304352E-2</v>
      </c>
      <c r="D208" s="400">
        <f ca="1">0.6*C208+0.4*'Bonds (CP)'!$T$515</f>
        <v>6.0564400095480539E-3</v>
      </c>
      <c r="E208" s="400">
        <f ca="1">'MoteCarlo_Sim (CP)'!$F$4/0.6*(1+D208)</f>
        <v>1675841.7731909377</v>
      </c>
      <c r="M208" s="554">
        <v>206</v>
      </c>
      <c r="N208" s="400">
        <f>'MoteCarlo_Sim OP'!F210</f>
        <v>984874.65210302582</v>
      </c>
      <c r="O208" s="400">
        <f ca="1">N208/'MoteCarlo_Sim OP'!$F$4-1</f>
        <v>-1.5625376224569498E-2</v>
      </c>
      <c r="P208" s="400">
        <f ca="1">0.6*O208+0.4*'Bonds (OP)'!$G$514</f>
        <v>-9.4806330484069647E-3</v>
      </c>
      <c r="Q208" s="400">
        <f ca="1">'MoteCarlo_Sim OP'!$F$4/0.6*(1+P208)</f>
        <v>1651704.1943276685</v>
      </c>
      <c r="S208" s="554"/>
    </row>
    <row r="209" spans="1:19">
      <c r="A209" s="554">
        <v>207</v>
      </c>
      <c r="B209" s="400">
        <f>'MoteCarlo_Sim (CP)'!F211</f>
        <v>1017234.97070527</v>
      </c>
      <c r="C209" s="400">
        <f ca="1">B209/'MoteCarlo_Sim (CP)'!$F$4-1</f>
        <v>1.7792778980890711E-2</v>
      </c>
      <c r="D209" s="400">
        <f ca="1">0.6*C209+0.4*'Bonds (CP)'!$T$515</f>
        <v>1.0249920074499869E-2</v>
      </c>
      <c r="E209" s="400">
        <f ca="1">'MoteCarlo_Sim (CP)'!$F$4/0.6*(1+D209)</f>
        <v>1682827.0761902635</v>
      </c>
      <c r="M209" s="554">
        <v>207</v>
      </c>
      <c r="N209" s="400">
        <f>'MoteCarlo_Sim OP'!F211</f>
        <v>988310.8623647535</v>
      </c>
      <c r="O209" s="400">
        <f ca="1">N209/'MoteCarlo_Sim OP'!$F$4-1</f>
        <v>-1.2190910552842937E-2</v>
      </c>
      <c r="P209" s="400">
        <f ca="1">0.6*O209+0.4*'Bonds (OP)'!$G$514</f>
        <v>-7.4199536453710274E-3</v>
      </c>
      <c r="Q209" s="400">
        <f ca="1">'MoteCarlo_Sim OP'!$F$4/0.6*(1+P209)</f>
        <v>1655140.4045893962</v>
      </c>
      <c r="S209" s="554"/>
    </row>
    <row r="210" spans="1:19">
      <c r="A210" s="554">
        <v>208</v>
      </c>
      <c r="B210" s="400">
        <f>'MoteCarlo_Sim (CP)'!F212</f>
        <v>996860.68082938599</v>
      </c>
      <c r="C210" s="400">
        <f ca="1">B210/'MoteCarlo_Sim (CP)'!$F$4-1</f>
        <v>-2.5926832866529637E-3</v>
      </c>
      <c r="D210" s="400">
        <f ca="1">0.6*C210+0.4*'Bonds (CP)'!$T$515</f>
        <v>-1.9813572860263354E-3</v>
      </c>
      <c r="E210" s="400">
        <f ca="1">'MoteCarlo_Sim (CP)'!$F$4/0.6*(1+D210)</f>
        <v>1662452.7863143797</v>
      </c>
      <c r="M210" s="554">
        <v>208</v>
      </c>
      <c r="N210" s="400">
        <f>'MoteCarlo_Sim OP'!F212</f>
        <v>957092.37858326873</v>
      </c>
      <c r="O210" s="400">
        <f ca="1">N210/'MoteCarlo_Sim OP'!$F$4-1</f>
        <v>-4.3393544473432244E-2</v>
      </c>
      <c r="P210" s="400">
        <f ca="1">0.6*O210+0.4*'Bonds (OP)'!$G$514</f>
        <v>-2.6141533997724613E-2</v>
      </c>
      <c r="Q210" s="400">
        <f ca="1">'MoteCarlo_Sim OP'!$F$4/0.6*(1+P210)</f>
        <v>1623921.9208079115</v>
      </c>
      <c r="S210" s="554"/>
    </row>
    <row r="211" spans="1:19">
      <c r="A211" s="554">
        <v>209</v>
      </c>
      <c r="B211" s="400">
        <f>'MoteCarlo_Sim (CP)'!F213</f>
        <v>971808.31635935116</v>
      </c>
      <c r="C211" s="400">
        <f ca="1">B211/'MoteCarlo_Sim (CP)'!$F$4-1</f>
        <v>-2.7658785404947706E-2</v>
      </c>
      <c r="D211" s="400">
        <f ca="1">0.6*C211+0.4*'Bonds (CP)'!$T$515</f>
        <v>-1.7021018557003179E-2</v>
      </c>
      <c r="E211" s="400">
        <f ca="1">'MoteCarlo_Sim (CP)'!$F$4/0.6*(1+D211)</f>
        <v>1637400.4218443446</v>
      </c>
      <c r="M211" s="554">
        <v>209</v>
      </c>
      <c r="N211" s="400">
        <f>'MoteCarlo_Sim OP'!F213</f>
        <v>1002420.1493240743</v>
      </c>
      <c r="O211" s="400">
        <f ca="1">N211/'MoteCarlo_Sim OP'!$F$4-1</f>
        <v>1.9112130145204631E-3</v>
      </c>
      <c r="P211" s="400">
        <f ca="1">0.6*O211+0.4*'Bonds (OP)'!$G$514</f>
        <v>1.0413204950470126E-3</v>
      </c>
      <c r="Q211" s="400">
        <f ca="1">'MoteCarlo_Sim OP'!$F$4/0.6*(1+P211)</f>
        <v>1669249.691548717</v>
      </c>
      <c r="S211" s="554"/>
    </row>
    <row r="212" spans="1:19">
      <c r="A212" s="554">
        <v>210</v>
      </c>
      <c r="B212" s="400">
        <f>'MoteCarlo_Sim (CP)'!F214</f>
        <v>1021995.5893602683</v>
      </c>
      <c r="C212" s="400">
        <f ca="1">B212/'MoteCarlo_Sim (CP)'!$F$4-1</f>
        <v>2.2556008156132012E-2</v>
      </c>
      <c r="D212" s="400">
        <f ca="1">0.6*C212+0.4*'Bonds (CP)'!$T$515</f>
        <v>1.3107857579644649E-2</v>
      </c>
      <c r="E212" s="400">
        <f ca="1">'MoteCarlo_Sim (CP)'!$F$4/0.6*(1+D212)</f>
        <v>1687587.6948452618</v>
      </c>
      <c r="M212" s="554">
        <v>210</v>
      </c>
      <c r="N212" s="400">
        <f>'MoteCarlo_Sim OP'!F214</f>
        <v>1004400.4953361057</v>
      </c>
      <c r="O212" s="400">
        <f ca="1">N212/'MoteCarlo_Sim OP'!$F$4-1</f>
        <v>3.8905535898678956E-3</v>
      </c>
      <c r="P212" s="400">
        <f ca="1">0.6*O212+0.4*'Bonds (OP)'!$G$514</f>
        <v>2.2289248402554722E-3</v>
      </c>
      <c r="Q212" s="400">
        <f ca="1">'MoteCarlo_Sim OP'!$F$4/0.6*(1+P212)</f>
        <v>1671230.0375607484</v>
      </c>
      <c r="S212" s="554"/>
    </row>
    <row r="213" spans="1:19">
      <c r="A213" s="554">
        <v>211</v>
      </c>
      <c r="B213" s="400">
        <f>'MoteCarlo_Sim (CP)'!F215</f>
        <v>1029240.3604126401</v>
      </c>
      <c r="C213" s="400">
        <f ca="1">B213/'MoteCarlo_Sim (CP)'!$F$4-1</f>
        <v>2.9804751931979068E-2</v>
      </c>
      <c r="D213" s="400">
        <f ca="1">0.6*C213+0.4*'Bonds (CP)'!$T$515</f>
        <v>1.7457103845152883E-2</v>
      </c>
      <c r="E213" s="400">
        <f ca="1">'MoteCarlo_Sim (CP)'!$F$4/0.6*(1+D213)</f>
        <v>1694832.4658976339</v>
      </c>
      <c r="M213" s="554">
        <v>211</v>
      </c>
      <c r="N213" s="400">
        <f>'MoteCarlo_Sim OP'!F215</f>
        <v>1028347.5726043258</v>
      </c>
      <c r="O213" s="400">
        <f ca="1">N213/'MoteCarlo_Sim OP'!$F$4-1</f>
        <v>2.7825472745406588E-2</v>
      </c>
      <c r="P213" s="400">
        <f ca="1">0.6*O213+0.4*'Bonds (OP)'!$G$514</f>
        <v>1.6589876333578685E-2</v>
      </c>
      <c r="Q213" s="400">
        <f ca="1">'MoteCarlo_Sim OP'!$F$4/0.6*(1+P213)</f>
        <v>1695177.1148289687</v>
      </c>
      <c r="S213" s="554"/>
    </row>
    <row r="214" spans="1:19">
      <c r="A214" s="554">
        <v>212</v>
      </c>
      <c r="B214" s="400">
        <f>'MoteCarlo_Sim (CP)'!F216</f>
        <v>978459.34464144357</v>
      </c>
      <c r="C214" s="400">
        <f ca="1">B214/'MoteCarlo_Sim (CP)'!$F$4-1</f>
        <v>-2.1004109982593722E-2</v>
      </c>
      <c r="D214" s="400">
        <f ca="1">0.6*C214+0.4*'Bonds (CP)'!$T$515</f>
        <v>-1.302821330359079E-2</v>
      </c>
      <c r="E214" s="400">
        <f ca="1">'MoteCarlo_Sim (CP)'!$F$4/0.6*(1+D214)</f>
        <v>1644051.450126437</v>
      </c>
      <c r="M214" s="554">
        <v>212</v>
      </c>
      <c r="N214" s="400">
        <f>'MoteCarlo_Sim OP'!F216</f>
        <v>1006644.3022077405</v>
      </c>
      <c r="O214" s="400">
        <f ca="1">N214/'MoteCarlo_Sim OP'!$F$4-1</f>
        <v>6.1332212637428274E-3</v>
      </c>
      <c r="P214" s="400">
        <f ca="1">0.6*O214+0.4*'Bonds (OP)'!$G$514</f>
        <v>3.5745254445804309E-3</v>
      </c>
      <c r="Q214" s="400">
        <f ca="1">'MoteCarlo_Sim OP'!$F$4/0.6*(1+P214)</f>
        <v>1673473.8444323835</v>
      </c>
      <c r="S214" s="554"/>
    </row>
    <row r="215" spans="1:19">
      <c r="A215" s="554">
        <v>213</v>
      </c>
      <c r="B215" s="400">
        <f>'MoteCarlo_Sim (CP)'!F217</f>
        <v>1026240.1403695407</v>
      </c>
      <c r="C215" s="400">
        <f ca="1">B215/'MoteCarlo_Sim (CP)'!$F$4-1</f>
        <v>2.6802886696159156E-2</v>
      </c>
      <c r="D215" s="400">
        <f ca="1">0.6*C215+0.4*'Bonds (CP)'!$T$515</f>
        <v>1.5655984703660936E-2</v>
      </c>
      <c r="E215" s="400">
        <f ca="1">'MoteCarlo_Sim (CP)'!$F$4/0.6*(1+D215)</f>
        <v>1691832.2458545342</v>
      </c>
      <c r="M215" s="554">
        <v>213</v>
      </c>
      <c r="N215" s="400">
        <f>'MoteCarlo_Sim OP'!F217</f>
        <v>997852.80266811466</v>
      </c>
      <c r="O215" s="400">
        <f ca="1">N215/'MoteCarlo_Sim OP'!$F$4-1</f>
        <v>-2.6538147649149968E-3</v>
      </c>
      <c r="P215" s="400">
        <f ca="1">0.6*O215+0.4*'Bonds (OP)'!$G$514</f>
        <v>-1.6976961726142632E-3</v>
      </c>
      <c r="Q215" s="400">
        <f ca="1">'MoteCarlo_Sim OP'!$F$4/0.6*(1+P215)</f>
        <v>1664682.3448927575</v>
      </c>
      <c r="S215" s="554"/>
    </row>
    <row r="216" spans="1:19">
      <c r="A216" s="554">
        <v>214</v>
      </c>
      <c r="B216" s="400">
        <f>'MoteCarlo_Sim (CP)'!F218</f>
        <v>1005661.5526001221</v>
      </c>
      <c r="C216" s="400">
        <f ca="1">B216/'MoteCarlo_Sim (CP)'!$F$4-1</f>
        <v>6.2130145068288734E-3</v>
      </c>
      <c r="D216" s="400">
        <f ca="1">0.6*C216+0.4*'Bonds (CP)'!$T$515</f>
        <v>3.3020613900627666E-3</v>
      </c>
      <c r="E216" s="400">
        <f ca="1">'MoteCarlo_Sim (CP)'!$F$4/0.6*(1+D216)</f>
        <v>1671253.6580851155</v>
      </c>
      <c r="M216" s="554">
        <v>214</v>
      </c>
      <c r="N216" s="400">
        <f>'MoteCarlo_Sim OP'!F218</f>
        <v>1014546.4867218555</v>
      </c>
      <c r="O216" s="400">
        <f ca="1">N216/'MoteCarlo_Sim OP'!$F$4-1</f>
        <v>1.4031393778870305E-2</v>
      </c>
      <c r="P216" s="400">
        <f ca="1">0.6*O216+0.4*'Bonds (OP)'!$G$514</f>
        <v>8.3134289536569168E-3</v>
      </c>
      <c r="Q216" s="400">
        <f ca="1">'MoteCarlo_Sim OP'!$F$4/0.6*(1+P216)</f>
        <v>1681376.0289464982</v>
      </c>
      <c r="S216" s="554"/>
    </row>
    <row r="217" spans="1:19">
      <c r="A217" s="554">
        <v>215</v>
      </c>
      <c r="B217" s="400">
        <f>'MoteCarlo_Sim (CP)'!F219</f>
        <v>1008117.3045547042</v>
      </c>
      <c r="C217" s="400">
        <f ca="1">B217/'MoteCarlo_Sim (CP)'!$F$4-1</f>
        <v>8.670113091051812E-3</v>
      </c>
      <c r="D217" s="400">
        <f ca="1">0.6*C217+0.4*'Bonds (CP)'!$T$515</f>
        <v>4.7763205405965299E-3</v>
      </c>
      <c r="E217" s="400">
        <f ca="1">'MoteCarlo_Sim (CP)'!$F$4/0.6*(1+D217)</f>
        <v>1673709.410039698</v>
      </c>
      <c r="M217" s="554">
        <v>215</v>
      </c>
      <c r="N217" s="400">
        <f>'MoteCarlo_Sim OP'!F219</f>
        <v>1016894.0668038138</v>
      </c>
      <c r="O217" s="400">
        <f ca="1">N217/'MoteCarlo_Sim OP'!$F$4-1</f>
        <v>1.6377781976623096E-2</v>
      </c>
      <c r="P217" s="400">
        <f ca="1">0.6*O217+0.4*'Bonds (OP)'!$G$514</f>
        <v>9.7212618723085918E-3</v>
      </c>
      <c r="Q217" s="400">
        <f ca="1">'MoteCarlo_Sim OP'!$F$4/0.6*(1+P217)</f>
        <v>1683723.6090284565</v>
      </c>
      <c r="S217" s="554"/>
    </row>
    <row r="218" spans="1:19">
      <c r="A218" s="554">
        <v>216</v>
      </c>
      <c r="B218" s="400">
        <f>'MoteCarlo_Sim (CP)'!F220</f>
        <v>1004379.7077029484</v>
      </c>
      <c r="C218" s="400">
        <f ca="1">B218/'MoteCarlo_Sim (CP)'!$F$4-1</f>
        <v>4.9304667005807268E-3</v>
      </c>
      <c r="D218" s="400">
        <f ca="1">0.6*C218+0.4*'Bonds (CP)'!$T$515</f>
        <v>2.5325327063138786E-3</v>
      </c>
      <c r="E218" s="400">
        <f ca="1">'MoteCarlo_Sim (CP)'!$F$4/0.6*(1+D218)</f>
        <v>1669971.8131879419</v>
      </c>
      <c r="M218" s="554">
        <v>216</v>
      </c>
      <c r="N218" s="400">
        <f>'MoteCarlo_Sim OP'!F220</f>
        <v>1009146.9288804822</v>
      </c>
      <c r="O218" s="400">
        <f ca="1">N218/'MoteCarlo_Sim OP'!$F$4-1</f>
        <v>8.6345773339493448E-3</v>
      </c>
      <c r="P218" s="400">
        <f ca="1">0.6*O218+0.4*'Bonds (OP)'!$G$514</f>
        <v>5.0753390867043415E-3</v>
      </c>
      <c r="Q218" s="400">
        <f ca="1">'MoteCarlo_Sim OP'!$F$4/0.6*(1+P218)</f>
        <v>1675976.4711051253</v>
      </c>
      <c r="S218" s="554"/>
    </row>
    <row r="219" spans="1:19">
      <c r="A219" s="554">
        <v>217</v>
      </c>
      <c r="B219" s="400">
        <f>'MoteCarlo_Sim (CP)'!F221</f>
        <v>999506.90509909077</v>
      </c>
      <c r="C219" s="400">
        <f ca="1">B219/'MoteCarlo_Sim (CP)'!$F$4-1</f>
        <v>5.4992059587144482E-5</v>
      </c>
      <c r="D219" s="400">
        <f ca="1">0.6*C219+0.4*'Bonds (CP)'!$T$515</f>
        <v>-3.9275207828227049E-4</v>
      </c>
      <c r="E219" s="400">
        <f ca="1">'MoteCarlo_Sim (CP)'!$F$4/0.6*(1+D219)</f>
        <v>1665099.0105840845</v>
      </c>
      <c r="M219" s="554">
        <v>217</v>
      </c>
      <c r="N219" s="400">
        <f>'MoteCarlo_Sim OP'!F221</f>
        <v>987783.16811211186</v>
      </c>
      <c r="O219" s="400">
        <f ca="1">N219/'MoteCarlo_Sim OP'!$F$4-1</f>
        <v>-1.2718336891111903E-2</v>
      </c>
      <c r="P219" s="400">
        <f ca="1">0.6*O219+0.4*'Bonds (OP)'!$G$514</f>
        <v>-7.7364094483324073E-3</v>
      </c>
      <c r="Q219" s="400">
        <f ca="1">'MoteCarlo_Sim OP'!$F$4/0.6*(1+P219)</f>
        <v>1654612.7103367546</v>
      </c>
      <c r="S219" s="554"/>
    </row>
    <row r="220" spans="1:19">
      <c r="A220" s="554">
        <v>218</v>
      </c>
      <c r="B220" s="400">
        <f>'MoteCarlo_Sim (CP)'!F222</f>
        <v>1006485.2057985725</v>
      </c>
      <c r="C220" s="400">
        <f ca="1">B220/'MoteCarlo_Sim (CP)'!$F$4-1</f>
        <v>7.0371193615668126E-3</v>
      </c>
      <c r="D220" s="400">
        <f ca="1">0.6*C220+0.4*'Bonds (CP)'!$T$515</f>
        <v>3.79652430290553E-3</v>
      </c>
      <c r="E220" s="400">
        <f ca="1">'MoteCarlo_Sim (CP)'!$F$4/0.6*(1+D220)</f>
        <v>1672077.3112835661</v>
      </c>
      <c r="M220" s="554">
        <v>218</v>
      </c>
      <c r="N220" s="400">
        <f>'MoteCarlo_Sim OP'!F222</f>
        <v>1005219.835070331</v>
      </c>
      <c r="O220" s="400">
        <f ca="1">N220/'MoteCarlo_Sim OP'!$F$4-1</f>
        <v>4.7094773390983224E-3</v>
      </c>
      <c r="P220" s="400">
        <f ca="1">0.6*O220+0.4*'Bonds (OP)'!$G$514</f>
        <v>2.7202790897937279E-3</v>
      </c>
      <c r="Q220" s="400">
        <f ca="1">'MoteCarlo_Sim OP'!$F$4/0.6*(1+P220)</f>
        <v>1672049.3772949739</v>
      </c>
      <c r="S220" s="554"/>
    </row>
    <row r="221" spans="1:19">
      <c r="A221" s="554">
        <v>219</v>
      </c>
      <c r="B221" s="400">
        <f>'MoteCarlo_Sim (CP)'!F223</f>
        <v>991091.11675738543</v>
      </c>
      <c r="C221" s="400">
        <f ca="1">B221/'MoteCarlo_Sim (CP)'!$F$4-1</f>
        <v>-8.3654111415343291E-3</v>
      </c>
      <c r="D221" s="400">
        <f ca="1">0.6*C221+0.4*'Bonds (CP)'!$T$515</f>
        <v>-5.4449939989551542E-3</v>
      </c>
      <c r="E221" s="400">
        <f ca="1">'MoteCarlo_Sim (CP)'!$F$4/0.6*(1+D221)</f>
        <v>1656683.2222423791</v>
      </c>
      <c r="M221" s="554">
        <v>219</v>
      </c>
      <c r="N221" s="400">
        <f>'MoteCarlo_Sim OP'!F223</f>
        <v>1006676.8142113074</v>
      </c>
      <c r="O221" s="400">
        <f ca="1">N221/'MoteCarlo_Sim OP'!$F$4-1</f>
        <v>6.1657167607189756E-3</v>
      </c>
      <c r="P221" s="400">
        <f ca="1">0.6*O221+0.4*'Bonds (OP)'!$G$514</f>
        <v>3.59402274276612E-3</v>
      </c>
      <c r="Q221" s="400">
        <f ca="1">'MoteCarlo_Sim OP'!$F$4/0.6*(1+P221)</f>
        <v>1673506.3564359504</v>
      </c>
      <c r="S221" s="554"/>
    </row>
    <row r="222" spans="1:19">
      <c r="A222" s="554">
        <v>220</v>
      </c>
      <c r="B222" s="400">
        <f>'MoteCarlo_Sim (CP)'!F224</f>
        <v>1020640.8175294015</v>
      </c>
      <c r="C222" s="400">
        <f ca="1">B222/'MoteCarlo_Sim (CP)'!$F$4-1</f>
        <v>2.1200493426170475E-2</v>
      </c>
      <c r="D222" s="400">
        <f ca="1">0.6*C222+0.4*'Bonds (CP)'!$T$515</f>
        <v>1.2294548741667726E-2</v>
      </c>
      <c r="E222" s="400">
        <f ca="1">'MoteCarlo_Sim (CP)'!$F$4/0.6*(1+D222)</f>
        <v>1686232.9230143949</v>
      </c>
      <c r="M222" s="554">
        <v>220</v>
      </c>
      <c r="N222" s="400">
        <f>'MoteCarlo_Sim OP'!F224</f>
        <v>999605.99165599688</v>
      </c>
      <c r="O222" s="400">
        <f ca="1">N222/'MoteCarlo_Sim OP'!$F$4-1</f>
        <v>-9.0151588437359376E-4</v>
      </c>
      <c r="P222" s="400">
        <f ca="1">0.6*O222+0.4*'Bonds (OP)'!$G$514</f>
        <v>-6.4631684428942155E-4</v>
      </c>
      <c r="Q222" s="400">
        <f ca="1">'MoteCarlo_Sim OP'!$F$4/0.6*(1+P222)</f>
        <v>1666435.5338806396</v>
      </c>
      <c r="S222" s="554"/>
    </row>
    <row r="223" spans="1:19">
      <c r="A223" s="554">
        <v>221</v>
      </c>
      <c r="B223" s="400">
        <f>'MoteCarlo_Sim (CP)'!F225</f>
        <v>999731.64013131324</v>
      </c>
      <c r="C223" s="400">
        <f ca="1">B223/'MoteCarlo_Sim (CP)'!$F$4-1</f>
        <v>2.7985032691679734E-4</v>
      </c>
      <c r="D223" s="400">
        <f ca="1">0.6*C223+0.4*'Bonds (CP)'!$T$515</f>
        <v>-2.5783711788447878E-4</v>
      </c>
      <c r="E223" s="400">
        <f ca="1">'MoteCarlo_Sim (CP)'!$F$4/0.6*(1+D223)</f>
        <v>1665323.7456163068</v>
      </c>
      <c r="M223" s="554">
        <v>221</v>
      </c>
      <c r="N223" s="400">
        <f>'MoteCarlo_Sim OP'!F225</f>
        <v>1018544.8891463575</v>
      </c>
      <c r="O223" s="400">
        <f ca="1">N223/'MoteCarlo_Sim OP'!$F$4-1</f>
        <v>1.802776618414792E-2</v>
      </c>
      <c r="P223" s="400">
        <f ca="1">0.6*O223+0.4*'Bonds (OP)'!$G$514</f>
        <v>1.0711252396823486E-2</v>
      </c>
      <c r="Q223" s="400">
        <f ca="1">'MoteCarlo_Sim OP'!$F$4/0.6*(1+P223)</f>
        <v>1685374.4313710004</v>
      </c>
      <c r="S223" s="554"/>
    </row>
    <row r="224" spans="1:19">
      <c r="A224" s="554">
        <v>222</v>
      </c>
      <c r="B224" s="400">
        <f>'MoteCarlo_Sim (CP)'!F226</f>
        <v>977547.41083557508</v>
      </c>
      <c r="C224" s="400">
        <f ca="1">B224/'MoteCarlo_Sim (CP)'!$F$4-1</f>
        <v>-2.1916543854069825E-2</v>
      </c>
      <c r="D224" s="400">
        <f ca="1">0.6*C224+0.4*'Bonds (CP)'!$T$515</f>
        <v>-1.3575673626476452E-2</v>
      </c>
      <c r="E224" s="400">
        <f ca="1">'MoteCarlo_Sim (CP)'!$F$4/0.6*(1+D224)</f>
        <v>1643139.5163205685</v>
      </c>
      <c r="M224" s="554">
        <v>222</v>
      </c>
      <c r="N224" s="400">
        <f>'MoteCarlo_Sim OP'!F226</f>
        <v>1002859.1154385229</v>
      </c>
      <c r="O224" s="400">
        <f ca="1">N224/'MoteCarlo_Sim OP'!$F$4-1</f>
        <v>2.3499562625448611E-3</v>
      </c>
      <c r="P224" s="400">
        <f ca="1">0.6*O224+0.4*'Bonds (OP)'!$G$514</f>
        <v>1.3045664438616513E-3</v>
      </c>
      <c r="Q224" s="400">
        <f ca="1">'MoteCarlo_Sim OP'!$F$4/0.6*(1+P224)</f>
        <v>1669688.6576631656</v>
      </c>
      <c r="S224" s="554"/>
    </row>
    <row r="225" spans="1:19">
      <c r="A225" s="554">
        <v>223</v>
      </c>
      <c r="B225" s="400">
        <f>'MoteCarlo_Sim (CP)'!F227</f>
        <v>985699.56527429097</v>
      </c>
      <c r="C225" s="400">
        <f ca="1">B225/'MoteCarlo_Sim (CP)'!$F$4-1</f>
        <v>-1.3759919121527076E-2</v>
      </c>
      <c r="D225" s="400">
        <f ca="1">0.6*C225+0.4*'Bonds (CP)'!$T$515</f>
        <v>-8.681698786950803E-3</v>
      </c>
      <c r="E225" s="400">
        <f ca="1">'MoteCarlo_Sim (CP)'!$F$4/0.6*(1+D225)</f>
        <v>1651291.6707592846</v>
      </c>
      <c r="M225" s="554">
        <v>223</v>
      </c>
      <c r="N225" s="400">
        <f>'MoteCarlo_Sim OP'!F227</f>
        <v>966200.22280041454</v>
      </c>
      <c r="O225" s="400">
        <f ca="1">N225/'MoteCarlo_Sim OP'!$F$4-1</f>
        <v>-3.4290324377845627E-2</v>
      </c>
      <c r="P225" s="400">
        <f ca="1">0.6*O225+0.4*'Bonds (OP)'!$G$514</f>
        <v>-2.067960194037264E-2</v>
      </c>
      <c r="Q225" s="400">
        <f ca="1">'MoteCarlo_Sim OP'!$F$4/0.6*(1+P225)</f>
        <v>1633029.7650250574</v>
      </c>
      <c r="S225" s="554"/>
    </row>
    <row r="226" spans="1:19">
      <c r="A226" s="554">
        <v>224</v>
      </c>
      <c r="B226" s="400">
        <f>'MoteCarlo_Sim (CP)'!F228</f>
        <v>1003937.6382139216</v>
      </c>
      <c r="C226" s="400">
        <f ca="1">B226/'MoteCarlo_Sim (CP)'!$F$4-1</f>
        <v>4.4881547994992665E-3</v>
      </c>
      <c r="D226" s="400">
        <f ca="1">0.6*C226+0.4*'Bonds (CP)'!$T$515</f>
        <v>2.2671455656650026E-3</v>
      </c>
      <c r="E226" s="400">
        <f ca="1">'MoteCarlo_Sim (CP)'!$F$4/0.6*(1+D226)</f>
        <v>1669529.7436989152</v>
      </c>
      <c r="M226" s="554">
        <v>224</v>
      </c>
      <c r="N226" s="400">
        <f>'MoteCarlo_Sim OP'!F228</f>
        <v>974738.72220213967</v>
      </c>
      <c r="O226" s="400">
        <f ca="1">N226/'MoteCarlo_Sim OP'!$F$4-1</f>
        <v>-2.5756160037000431E-2</v>
      </c>
      <c r="P226" s="400">
        <f ca="1">0.6*O226+0.4*'Bonds (OP)'!$G$514</f>
        <v>-1.5559103335865524E-2</v>
      </c>
      <c r="Q226" s="400">
        <f ca="1">'MoteCarlo_Sim OP'!$F$4/0.6*(1+P226)</f>
        <v>1641568.2644267825</v>
      </c>
      <c r="S226" s="554"/>
    </row>
    <row r="227" spans="1:19">
      <c r="A227" s="554">
        <v>225</v>
      </c>
      <c r="B227" s="400">
        <f>'MoteCarlo_Sim (CP)'!F229</f>
        <v>1009543.9036067977</v>
      </c>
      <c r="C227" s="400">
        <f ca="1">B227/'MoteCarlo_Sim (CP)'!$F$4-1</f>
        <v>1.0097494429224918E-2</v>
      </c>
      <c r="D227" s="400">
        <f ca="1">0.6*C227+0.4*'Bonds (CP)'!$T$515</f>
        <v>5.6327493435003942E-3</v>
      </c>
      <c r="E227" s="400">
        <f ca="1">'MoteCarlo_Sim (CP)'!$F$4/0.6*(1+D227)</f>
        <v>1675136.0090917915</v>
      </c>
      <c r="M227" s="554">
        <v>225</v>
      </c>
      <c r="N227" s="400">
        <f>'MoteCarlo_Sim OP'!F229</f>
        <v>1001034.8308677562</v>
      </c>
      <c r="O227" s="400">
        <f ca="1">N227/'MoteCarlo_Sim OP'!$F$4-1</f>
        <v>5.2659789488540554E-4</v>
      </c>
      <c r="P227" s="400">
        <f ca="1">0.6*O227+0.4*'Bonds (OP)'!$G$514</f>
        <v>2.1055142326597805E-4</v>
      </c>
      <c r="Q227" s="400">
        <f ca="1">'MoteCarlo_Sim OP'!$F$4/0.6*(1+P227)</f>
        <v>1667864.373092399</v>
      </c>
      <c r="S227" s="554"/>
    </row>
    <row r="228" spans="1:19">
      <c r="A228" s="554">
        <v>226</v>
      </c>
      <c r="B228" s="400">
        <f>'MoteCarlo_Sim (CP)'!F230</f>
        <v>1022968.9234830192</v>
      </c>
      <c r="C228" s="400">
        <f ca="1">B228/'MoteCarlo_Sim (CP)'!$F$4-1</f>
        <v>2.352987601380585E-2</v>
      </c>
      <c r="D228" s="400">
        <f ca="1">0.6*C228+0.4*'Bonds (CP)'!$T$515</f>
        <v>1.3692178294248953E-2</v>
      </c>
      <c r="E228" s="400">
        <f ca="1">'MoteCarlo_Sim (CP)'!$F$4/0.6*(1+D228)</f>
        <v>1688561.0289680129</v>
      </c>
      <c r="M228" s="554">
        <v>226</v>
      </c>
      <c r="N228" s="400">
        <f>'MoteCarlo_Sim OP'!F230</f>
        <v>1017627.0191575456</v>
      </c>
      <c r="O228" s="400">
        <f ca="1">N228/'MoteCarlo_Sim OP'!$F$4-1</f>
        <v>1.7110362204888263E-2</v>
      </c>
      <c r="P228" s="400">
        <f ca="1">0.6*O228+0.4*'Bonds (OP)'!$G$514</f>
        <v>1.0160810009267692E-2</v>
      </c>
      <c r="Q228" s="400">
        <f ca="1">'MoteCarlo_Sim OP'!$F$4/0.6*(1+P228)</f>
        <v>1684456.5613821885</v>
      </c>
      <c r="S228" s="554"/>
    </row>
    <row r="229" spans="1:19">
      <c r="A229" s="554">
        <v>227</v>
      </c>
      <c r="B229" s="400">
        <f>'MoteCarlo_Sim (CP)'!F231</f>
        <v>985728.81622540124</v>
      </c>
      <c r="C229" s="400">
        <f ca="1">B229/'MoteCarlo_Sim (CP)'!$F$4-1</f>
        <v>-1.3730652130442667E-2</v>
      </c>
      <c r="D229" s="400">
        <f ca="1">0.6*C229+0.4*'Bonds (CP)'!$T$515</f>
        <v>-8.6641385923001569E-3</v>
      </c>
      <c r="E229" s="400">
        <f ca="1">'MoteCarlo_Sim (CP)'!$F$4/0.6*(1+D229)</f>
        <v>1651320.9217103948</v>
      </c>
      <c r="M229" s="554">
        <v>227</v>
      </c>
      <c r="N229" s="400">
        <f>'MoteCarlo_Sim OP'!F231</f>
        <v>1011140.7566261721</v>
      </c>
      <c r="O229" s="400">
        <f ca="1">N229/'MoteCarlo_Sim OP'!$F$4-1</f>
        <v>1.0627392798176816E-2</v>
      </c>
      <c r="P229" s="400">
        <f ca="1">0.6*O229+0.4*'Bonds (OP)'!$G$514</f>
        <v>6.2710283652408234E-3</v>
      </c>
      <c r="Q229" s="400">
        <f ca="1">'MoteCarlo_Sim OP'!$F$4/0.6*(1+P229)</f>
        <v>1677970.2988508148</v>
      </c>
      <c r="S229" s="554"/>
    </row>
    <row r="230" spans="1:19">
      <c r="A230" s="554">
        <v>228</v>
      </c>
      <c r="B230" s="400">
        <f>'MoteCarlo_Sim (CP)'!F232</f>
        <v>990112.23916850053</v>
      </c>
      <c r="C230" s="400">
        <f ca="1">B230/'MoteCarlo_Sim (CP)'!$F$4-1</f>
        <v>-9.3448255051424844E-3</v>
      </c>
      <c r="D230" s="400">
        <f ca="1">0.6*C230+0.4*'Bonds (CP)'!$T$515</f>
        <v>-6.0326426171200473E-3</v>
      </c>
      <c r="E230" s="400">
        <f ca="1">'MoteCarlo_Sim (CP)'!$F$4/0.6*(1+D230)</f>
        <v>1655704.3446534942</v>
      </c>
      <c r="M230" s="554">
        <v>228</v>
      </c>
      <c r="N230" s="400">
        <f>'MoteCarlo_Sim OP'!F232</f>
        <v>1026707.3891661625</v>
      </c>
      <c r="O230" s="400">
        <f ca="1">N230/'MoteCarlo_Sim OP'!$F$4-1</f>
        <v>2.6186122040809723E-2</v>
      </c>
      <c r="P230" s="400">
        <f ca="1">0.6*O230+0.4*'Bonds (OP)'!$G$514</f>
        <v>1.5606265910820566E-2</v>
      </c>
      <c r="Q230" s="400">
        <f ca="1">'MoteCarlo_Sim OP'!$F$4/0.6*(1+P230)</f>
        <v>1693536.9313908052</v>
      </c>
      <c r="S230" s="554"/>
    </row>
    <row r="231" spans="1:19">
      <c r="A231" s="554">
        <v>229</v>
      </c>
      <c r="B231" s="400">
        <f>'MoteCarlo_Sim (CP)'!F233</f>
        <v>984532.16169893264</v>
      </c>
      <c r="C231" s="400">
        <f ca="1">B231/'MoteCarlo_Sim (CP)'!$F$4-1</f>
        <v>-1.4927962851219556E-2</v>
      </c>
      <c r="D231" s="400">
        <f ca="1">0.6*C231+0.4*'Bonds (CP)'!$T$515</f>
        <v>-9.3825250247662906E-3</v>
      </c>
      <c r="E231" s="400">
        <f ca="1">'MoteCarlo_Sim (CP)'!$F$4/0.6*(1+D231)</f>
        <v>1650124.2671839262</v>
      </c>
      <c r="M231" s="554">
        <v>229</v>
      </c>
      <c r="N231" s="400">
        <f>'MoteCarlo_Sim OP'!F233</f>
        <v>1009581.4735676178</v>
      </c>
      <c r="O231" s="400">
        <f ca="1">N231/'MoteCarlo_Sim OP'!$F$4-1</f>
        <v>9.0689013994527112E-3</v>
      </c>
      <c r="P231" s="400">
        <f ca="1">0.6*O231+0.4*'Bonds (OP)'!$G$514</f>
        <v>5.335933526006361E-3</v>
      </c>
      <c r="Q231" s="400">
        <f ca="1">'MoteCarlo_Sim OP'!$F$4/0.6*(1+P231)</f>
        <v>1676411.0157922604</v>
      </c>
      <c r="S231" s="554"/>
    </row>
    <row r="232" spans="1:19">
      <c r="A232" s="554">
        <v>230</v>
      </c>
      <c r="B232" s="400">
        <f>'MoteCarlo_Sim (CP)'!F234</f>
        <v>1013809.7905908194</v>
      </c>
      <c r="C232" s="400">
        <f ca="1">B232/'MoteCarlo_Sim (CP)'!$F$4-1</f>
        <v>1.4365720643740199E-2</v>
      </c>
      <c r="D232" s="400">
        <f ca="1">0.6*C232+0.4*'Bonds (CP)'!$T$515</f>
        <v>8.1936850722095604E-3</v>
      </c>
      <c r="E232" s="400">
        <f ca="1">'MoteCarlo_Sim (CP)'!$F$4/0.6*(1+D232)</f>
        <v>1679401.8960758131</v>
      </c>
      <c r="M232" s="554">
        <v>230</v>
      </c>
      <c r="N232" s="400">
        <f>'MoteCarlo_Sim OP'!F234</f>
        <v>1003650.874913214</v>
      </c>
      <c r="O232" s="400">
        <f ca="1">N232/'MoteCarlo_Sim OP'!$F$4-1</f>
        <v>3.141313754948083E-3</v>
      </c>
      <c r="P232" s="400">
        <f ca="1">0.6*O232+0.4*'Bonds (OP)'!$G$514</f>
        <v>1.7793809393035845E-3</v>
      </c>
      <c r="Q232" s="400">
        <f ca="1">'MoteCarlo_Sim OP'!$F$4/0.6*(1+P232)</f>
        <v>1670480.4171378568</v>
      </c>
      <c r="S232" s="554"/>
    </row>
    <row r="233" spans="1:19">
      <c r="A233" s="554">
        <v>231</v>
      </c>
      <c r="B233" s="400">
        <f>'MoteCarlo_Sim (CP)'!F235</f>
        <v>987200.97924500587</v>
      </c>
      <c r="C233" s="400">
        <f ca="1">B233/'MoteCarlo_Sim (CP)'!$F$4-1</f>
        <v>-1.2257681839421886E-2</v>
      </c>
      <c r="D233" s="400">
        <f ca="1">0.6*C233+0.4*'Bonds (CP)'!$T$515</f>
        <v>-7.7803564176876878E-3</v>
      </c>
      <c r="E233" s="400">
        <f ca="1">'MoteCarlo_Sim (CP)'!$F$4/0.6*(1+D233)</f>
        <v>1652793.0847299993</v>
      </c>
      <c r="M233" s="554">
        <v>231</v>
      </c>
      <c r="N233" s="400">
        <f>'MoteCarlo_Sim OP'!F235</f>
        <v>1018773.5038626728</v>
      </c>
      <c r="O233" s="400">
        <f ca="1">N233/'MoteCarlo_Sim OP'!$F$4-1</f>
        <v>1.8256264831038704E-2</v>
      </c>
      <c r="P233" s="400">
        <f ca="1">0.6*O233+0.4*'Bonds (OP)'!$G$514</f>
        <v>1.0848351584957956E-2</v>
      </c>
      <c r="Q233" s="400">
        <f ca="1">'MoteCarlo_Sim OP'!$F$4/0.6*(1+P233)</f>
        <v>1685603.0460873158</v>
      </c>
      <c r="S233" s="554"/>
    </row>
    <row r="234" spans="1:19">
      <c r="A234" s="554">
        <v>232</v>
      </c>
      <c r="B234" s="400">
        <f>'MoteCarlo_Sim (CP)'!F236</f>
        <v>1024289.7154188928</v>
      </c>
      <c r="C234" s="400">
        <f ca="1">B234/'MoteCarlo_Sim (CP)'!$F$4-1</f>
        <v>2.4851392215648804E-2</v>
      </c>
      <c r="D234" s="400">
        <f ca="1">0.6*C234+0.4*'Bonds (CP)'!$T$515</f>
        <v>1.4485088015354725E-2</v>
      </c>
      <c r="E234" s="400">
        <f ca="1">'MoteCarlo_Sim (CP)'!$F$4/0.6*(1+D234)</f>
        <v>1689881.8209038863</v>
      </c>
      <c r="M234" s="554">
        <v>232</v>
      </c>
      <c r="N234" s="400">
        <f>'MoteCarlo_Sim OP'!F236</f>
        <v>1015748.2342215687</v>
      </c>
      <c r="O234" s="400">
        <f ca="1">N234/'MoteCarlo_Sim OP'!$F$4-1</f>
        <v>1.523253114226697E-2</v>
      </c>
      <c r="P234" s="400">
        <f ca="1">0.6*O234+0.4*'Bonds (OP)'!$G$514</f>
        <v>9.0341113716949153E-3</v>
      </c>
      <c r="Q234" s="400">
        <f ca="1">'MoteCarlo_Sim OP'!$F$4/0.6*(1+P234)</f>
        <v>1682577.7764462116</v>
      </c>
      <c r="S234" s="554"/>
    </row>
    <row r="235" spans="1:19">
      <c r="A235" s="554">
        <v>233</v>
      </c>
      <c r="B235" s="400">
        <f>'MoteCarlo_Sim (CP)'!F237</f>
        <v>1017692.7929756561</v>
      </c>
      <c r="C235" s="400">
        <f ca="1">B235/'MoteCarlo_Sim (CP)'!$F$4-1</f>
        <v>1.8250852301485043E-2</v>
      </c>
      <c r="D235" s="400">
        <f ca="1">0.6*C235+0.4*'Bonds (CP)'!$T$515</f>
        <v>1.0524764066856467E-2</v>
      </c>
      <c r="E235" s="400">
        <f ca="1">'MoteCarlo_Sim (CP)'!$F$4/0.6*(1+D235)</f>
        <v>1683284.8984606497</v>
      </c>
      <c r="M235" s="554">
        <v>233</v>
      </c>
      <c r="N235" s="400">
        <f>'MoteCarlo_Sim OP'!F237</f>
        <v>1028842.751976101</v>
      </c>
      <c r="O235" s="400">
        <f ca="1">N235/'MoteCarlo_Sim OP'!$F$4-1</f>
        <v>2.8320400710860616E-2</v>
      </c>
      <c r="P235" s="400">
        <f ca="1">0.6*O235+0.4*'Bonds (OP)'!$G$514</f>
        <v>1.6886833112851104E-2</v>
      </c>
      <c r="Q235" s="400">
        <f ca="1">'MoteCarlo_Sim OP'!$F$4/0.6*(1+P235)</f>
        <v>1695672.2942007438</v>
      </c>
      <c r="S235" s="554"/>
    </row>
    <row r="236" spans="1:19">
      <c r="A236" s="554">
        <v>234</v>
      </c>
      <c r="B236" s="400">
        <f>'MoteCarlo_Sim (CP)'!F238</f>
        <v>995622.91778884269</v>
      </c>
      <c r="C236" s="400">
        <f ca="1">B236/'MoteCarlo_Sim (CP)'!$F$4-1</f>
        <v>-3.8311250636604566E-3</v>
      </c>
      <c r="D236" s="400">
        <f ca="1">0.6*C236+0.4*'Bonds (CP)'!$T$515</f>
        <v>-2.7244223522308311E-3</v>
      </c>
      <c r="E236" s="400">
        <f ca="1">'MoteCarlo_Sim (CP)'!$F$4/0.6*(1+D236)</f>
        <v>1661215.0232738364</v>
      </c>
      <c r="M236" s="554">
        <v>234</v>
      </c>
      <c r="N236" s="400">
        <f>'MoteCarlo_Sim OP'!F238</f>
        <v>1003046.1883965608</v>
      </c>
      <c r="O236" s="400">
        <f ca="1">N236/'MoteCarlo_Sim OP'!$F$4-1</f>
        <v>2.5369342422236763E-3</v>
      </c>
      <c r="P236" s="400">
        <f ca="1">0.6*O236+0.4*'Bonds (OP)'!$G$514</f>
        <v>1.4167532316689405E-3</v>
      </c>
      <c r="Q236" s="400">
        <f ca="1">'MoteCarlo_Sim OP'!$F$4/0.6*(1+P236)</f>
        <v>1669875.7306212035</v>
      </c>
      <c r="S236" s="554"/>
    </row>
    <row r="237" spans="1:19">
      <c r="A237" s="554">
        <v>235</v>
      </c>
      <c r="B237" s="400">
        <f>'MoteCarlo_Sim (CP)'!F239</f>
        <v>985825.05936538207</v>
      </c>
      <c r="C237" s="400">
        <f ca="1">B237/'MoteCarlo_Sim (CP)'!$F$4-1</f>
        <v>-1.3634356214828336E-2</v>
      </c>
      <c r="D237" s="400">
        <f ca="1">0.6*C237+0.4*'Bonds (CP)'!$T$515</f>
        <v>-8.6063610429315592E-3</v>
      </c>
      <c r="E237" s="400">
        <f ca="1">'MoteCarlo_Sim (CP)'!$F$4/0.6*(1+D237)</f>
        <v>1651417.1648503756</v>
      </c>
      <c r="M237" s="554">
        <v>235</v>
      </c>
      <c r="N237" s="400">
        <f>'MoteCarlo_Sim OP'!F239</f>
        <v>993487.81834244309</v>
      </c>
      <c r="O237" s="400">
        <f ca="1">N237/'MoteCarlo_Sim OP'!$F$4-1</f>
        <v>-7.0165829549517778E-3</v>
      </c>
      <c r="P237" s="400">
        <f ca="1">0.6*O237+0.4*'Bonds (OP)'!$G$514</f>
        <v>-4.3153570866363324E-3</v>
      </c>
      <c r="Q237" s="400">
        <f ca="1">'MoteCarlo_Sim OP'!$F$4/0.6*(1+P237)</f>
        <v>1660317.3605670859</v>
      </c>
      <c r="S237" s="554"/>
    </row>
    <row r="238" spans="1:19">
      <c r="A238" s="554">
        <v>236</v>
      </c>
      <c r="B238" s="400">
        <f>'MoteCarlo_Sim (CP)'!F240</f>
        <v>1035992.2329227428</v>
      </c>
      <c r="C238" s="400">
        <f ca="1">B238/'MoteCarlo_Sim (CP)'!$F$4-1</f>
        <v>3.6560326881017291E-2</v>
      </c>
      <c r="D238" s="400">
        <f ca="1">0.6*C238+0.4*'Bonds (CP)'!$T$515</f>
        <v>2.1510448814575818E-2</v>
      </c>
      <c r="E238" s="400">
        <f ca="1">'MoteCarlo_Sim (CP)'!$F$4/0.6*(1+D238)</f>
        <v>1701584.3384077365</v>
      </c>
      <c r="M238" s="554">
        <v>236</v>
      </c>
      <c r="N238" s="400">
        <f>'MoteCarlo_Sim OP'!F240</f>
        <v>994488.45038200519</v>
      </c>
      <c r="O238" s="400">
        <f ca="1">N238/'MoteCarlo_Sim OP'!$F$4-1</f>
        <v>-6.0164589438623794E-3</v>
      </c>
      <c r="P238" s="400">
        <f ca="1">0.6*O238+0.4*'Bonds (OP)'!$G$514</f>
        <v>-3.7152826799826929E-3</v>
      </c>
      <c r="Q238" s="400">
        <f ca="1">'MoteCarlo_Sim OP'!$F$4/0.6*(1+P238)</f>
        <v>1661317.992606648</v>
      </c>
      <c r="S238" s="554"/>
    </row>
    <row r="239" spans="1:19">
      <c r="A239" s="554">
        <v>237</v>
      </c>
      <c r="B239" s="400">
        <f>'MoteCarlo_Sim (CP)'!F241</f>
        <v>1024194.5120715823</v>
      </c>
      <c r="C239" s="400">
        <f ca="1">B239/'MoteCarlo_Sim (CP)'!$F$4-1</f>
        <v>2.4756136662882788E-2</v>
      </c>
      <c r="D239" s="400">
        <f ca="1">0.6*C239+0.4*'Bonds (CP)'!$T$515</f>
        <v>1.4427934683695114E-2</v>
      </c>
      <c r="E239" s="400">
        <f ca="1">'MoteCarlo_Sim (CP)'!$F$4/0.6*(1+D239)</f>
        <v>1689786.6175565759</v>
      </c>
      <c r="M239" s="554">
        <v>237</v>
      </c>
      <c r="N239" s="400">
        <f>'MoteCarlo_Sim OP'!F241</f>
        <v>1030744.040721421</v>
      </c>
      <c r="O239" s="400">
        <f ca="1">N239/'MoteCarlo_Sim OP'!$F$4-1</f>
        <v>3.0220724157470347E-2</v>
      </c>
      <c r="P239" s="400">
        <f ca="1">0.6*O239+0.4*'Bonds (OP)'!$G$514</f>
        <v>1.8027027180816942E-2</v>
      </c>
      <c r="Q239" s="400">
        <f ca="1">'MoteCarlo_Sim OP'!$F$4/0.6*(1+P239)</f>
        <v>1697573.582946064</v>
      </c>
      <c r="S239" s="554"/>
    </row>
    <row r="240" spans="1:19">
      <c r="A240" s="554">
        <v>238</v>
      </c>
      <c r="B240" s="400">
        <f>'MoteCarlo_Sim (CP)'!F242</f>
        <v>981710.38945641182</v>
      </c>
      <c r="C240" s="400">
        <f ca="1">B240/'MoteCarlo_Sim (CP)'!$F$4-1</f>
        <v>-1.7751282433297155E-2</v>
      </c>
      <c r="D240" s="400">
        <f ca="1">0.6*C240+0.4*'Bonds (CP)'!$T$515</f>
        <v>-1.107651677401285E-2</v>
      </c>
      <c r="E240" s="400">
        <f ca="1">'MoteCarlo_Sim (CP)'!$F$4/0.6*(1+D240)</f>
        <v>1647302.4949414053</v>
      </c>
      <c r="M240" s="554">
        <v>238</v>
      </c>
      <c r="N240" s="400">
        <f>'MoteCarlo_Sim OP'!F242</f>
        <v>980203.09910377709</v>
      </c>
      <c r="O240" s="400">
        <f ca="1">N240/'MoteCarlo_Sim OP'!$F$4-1</f>
        <v>-2.0294557440943661E-2</v>
      </c>
      <c r="P240" s="400">
        <f ca="1">0.6*O240+0.4*'Bonds (OP)'!$G$514</f>
        <v>-1.2282141778231462E-2</v>
      </c>
      <c r="Q240" s="400">
        <f ca="1">'MoteCarlo_Sim OP'!$F$4/0.6*(1+P240)</f>
        <v>1647032.6413284198</v>
      </c>
      <c r="S240" s="554"/>
    </row>
    <row r="241" spans="1:19">
      <c r="A241" s="554">
        <v>239</v>
      </c>
      <c r="B241" s="400">
        <f>'MoteCarlo_Sim (CP)'!F243</f>
        <v>986204.95621660003</v>
      </c>
      <c r="C241" s="400">
        <f ca="1">B241/'MoteCarlo_Sim (CP)'!$F$4-1</f>
        <v>-1.3254251044378829E-2</v>
      </c>
      <c r="D241" s="400">
        <f ca="1">0.6*C241+0.4*'Bonds (CP)'!$T$515</f>
        <v>-8.3782979406618538E-3</v>
      </c>
      <c r="E241" s="400">
        <f ca="1">'MoteCarlo_Sim (CP)'!$F$4/0.6*(1+D241)</f>
        <v>1651797.0617015937</v>
      </c>
      <c r="M241" s="554">
        <v>239</v>
      </c>
      <c r="N241" s="400">
        <f>'MoteCarlo_Sim OP'!F243</f>
        <v>999032.7832958597</v>
      </c>
      <c r="O241" s="400">
        <f ca="1">N241/'MoteCarlo_Sim OP'!$F$4-1</f>
        <v>-1.47443322228058E-3</v>
      </c>
      <c r="P241" s="400">
        <f ca="1">0.6*O241+0.4*'Bonds (OP)'!$G$514</f>
        <v>-9.9006724703361326E-4</v>
      </c>
      <c r="Q241" s="400">
        <f ca="1">'MoteCarlo_Sim OP'!$F$4/0.6*(1+P241)</f>
        <v>1665862.3255205024</v>
      </c>
      <c r="S241" s="554"/>
    </row>
    <row r="242" spans="1:19">
      <c r="A242" s="554">
        <v>240</v>
      </c>
      <c r="B242" s="400">
        <f>'MoteCarlo_Sim (CP)'!F244</f>
        <v>985343.92416073068</v>
      </c>
      <c r="C242" s="400">
        <f ca="1">B242/'MoteCarlo_Sim (CP)'!$F$4-1</f>
        <v>-1.4115755253506945E-2</v>
      </c>
      <c r="D242" s="400">
        <f ca="1">0.6*C242+0.4*'Bonds (CP)'!$T$515</f>
        <v>-8.8952004661387238E-3</v>
      </c>
      <c r="E242" s="400">
        <f ca="1">'MoteCarlo_Sim (CP)'!$F$4/0.6*(1+D242)</f>
        <v>1650936.0296457242</v>
      </c>
      <c r="M242" s="554">
        <v>240</v>
      </c>
      <c r="N242" s="400">
        <f>'MoteCarlo_Sim OP'!F244</f>
        <v>1001678.1416657498</v>
      </c>
      <c r="O242" s="400">
        <f ca="1">N242/'MoteCarlo_Sim OP'!$F$4-1</f>
        <v>1.1695820791095546E-3</v>
      </c>
      <c r="P242" s="400">
        <f ca="1">0.6*O242+0.4*'Bonds (OP)'!$G$514</f>
        <v>5.9634193380046741E-4</v>
      </c>
      <c r="Q242" s="400">
        <f ca="1">'MoteCarlo_Sim OP'!$F$4/0.6*(1+P242)</f>
        <v>1668507.6838903925</v>
      </c>
      <c r="S242" s="554"/>
    </row>
    <row r="243" spans="1:19">
      <c r="A243" s="554">
        <v>241</v>
      </c>
      <c r="B243" s="400">
        <f>'MoteCarlo_Sim (CP)'!F245</f>
        <v>1025537.6979641895</v>
      </c>
      <c r="C243" s="400">
        <f ca="1">B243/'MoteCarlo_Sim (CP)'!$F$4-1</f>
        <v>2.610005910135027E-2</v>
      </c>
      <c r="D243" s="400">
        <f ca="1">0.6*C243+0.4*'Bonds (CP)'!$T$515</f>
        <v>1.5234288146775602E-2</v>
      </c>
      <c r="E243" s="400">
        <f ca="1">'MoteCarlo_Sim (CP)'!$F$4/0.6*(1+D243)</f>
        <v>1691129.803449183</v>
      </c>
      <c r="M243" s="554">
        <v>241</v>
      </c>
      <c r="N243" s="400">
        <f>'MoteCarlo_Sim OP'!F245</f>
        <v>1003980.2407223823</v>
      </c>
      <c r="O243" s="400">
        <f ca="1">N243/'MoteCarlo_Sim OP'!$F$4-1</f>
        <v>3.4705123425979867E-3</v>
      </c>
      <c r="P243" s="400">
        <f ca="1">0.6*O243+0.4*'Bonds (OP)'!$G$514</f>
        <v>1.9769000918935268E-3</v>
      </c>
      <c r="Q243" s="400">
        <f ca="1">'MoteCarlo_Sim OP'!$F$4/0.6*(1+P243)</f>
        <v>1670809.782947025</v>
      </c>
      <c r="S243" s="554"/>
    </row>
    <row r="244" spans="1:19">
      <c r="A244" s="554">
        <v>242</v>
      </c>
      <c r="B244" s="400">
        <f>'MoteCarlo_Sim (CP)'!F246</f>
        <v>974408.8204710529</v>
      </c>
      <c r="C244" s="400">
        <f ca="1">B244/'MoteCarlo_Sim (CP)'!$F$4-1</f>
        <v>-2.5056855287695523E-2</v>
      </c>
      <c r="D244" s="400">
        <f ca="1">0.6*C244+0.4*'Bonds (CP)'!$T$515</f>
        <v>-1.545986048665187E-2</v>
      </c>
      <c r="E244" s="400">
        <f ca="1">'MoteCarlo_Sim (CP)'!$F$4/0.6*(1+D244)</f>
        <v>1640000.9259560467</v>
      </c>
      <c r="M244" s="554">
        <v>242</v>
      </c>
      <c r="N244" s="400">
        <f>'MoteCarlo_Sim OP'!F246</f>
        <v>1007575.4156798408</v>
      </c>
      <c r="O244" s="400">
        <f ca="1">N244/'MoteCarlo_Sim OP'!$F$4-1</f>
        <v>7.0638620024741083E-3</v>
      </c>
      <c r="P244" s="400">
        <f ca="1">0.6*O244+0.4*'Bonds (OP)'!$G$514</f>
        <v>4.1329098878191989E-3</v>
      </c>
      <c r="Q244" s="400">
        <f ca="1">'MoteCarlo_Sim OP'!$F$4/0.6*(1+P244)</f>
        <v>1674404.9579044834</v>
      </c>
      <c r="S244" s="554"/>
    </row>
    <row r="245" spans="1:19">
      <c r="A245" s="554">
        <v>243</v>
      </c>
      <c r="B245" s="400">
        <f>'MoteCarlo_Sim (CP)'!F247</f>
        <v>994673.43751921959</v>
      </c>
      <c r="C245" s="400">
        <f ca="1">B245/'MoteCarlo_Sim (CP)'!$F$4-1</f>
        <v>-4.7811259877705847E-3</v>
      </c>
      <c r="D245" s="400">
        <f ca="1">0.6*C245+0.4*'Bonds (CP)'!$T$515</f>
        <v>-3.2944229066969081E-3</v>
      </c>
      <c r="E245" s="400">
        <f ca="1">'MoteCarlo_Sim (CP)'!$F$4/0.6*(1+D245)</f>
        <v>1660265.5430042131</v>
      </c>
      <c r="M245" s="554">
        <v>243</v>
      </c>
      <c r="N245" s="400">
        <f>'MoteCarlo_Sim OP'!F247</f>
        <v>1006546.2786997588</v>
      </c>
      <c r="O245" s="400">
        <f ca="1">N245/'MoteCarlo_Sim OP'!$F$4-1</f>
        <v>6.0352475230391889E-3</v>
      </c>
      <c r="P245" s="400">
        <f ca="1">0.6*O245+0.4*'Bonds (OP)'!$G$514</f>
        <v>3.5157412001582478E-3</v>
      </c>
      <c r="Q245" s="400">
        <f ca="1">'MoteCarlo_Sim OP'!$F$4/0.6*(1+P245)</f>
        <v>1673375.8209244017</v>
      </c>
      <c r="S245" s="554"/>
    </row>
    <row r="246" spans="1:19">
      <c r="A246" s="554">
        <v>244</v>
      </c>
      <c r="B246" s="400">
        <f>'MoteCarlo_Sim (CP)'!F248</f>
        <v>993346.81351332716</v>
      </c>
      <c r="C246" s="400">
        <f ca="1">B246/'MoteCarlo_Sim (CP)'!$F$4-1</f>
        <v>-6.1084774576909417E-3</v>
      </c>
      <c r="D246" s="400">
        <f ca="1">0.6*C246+0.4*'Bonds (CP)'!$T$515</f>
        <v>-4.090833788649122E-3</v>
      </c>
      <c r="E246" s="400">
        <f ca="1">'MoteCarlo_Sim (CP)'!$F$4/0.6*(1+D246)</f>
        <v>1658938.9189983208</v>
      </c>
      <c r="M246" s="554">
        <v>244</v>
      </c>
      <c r="N246" s="400">
        <f>'MoteCarlo_Sim OP'!F248</f>
        <v>992200.98536238226</v>
      </c>
      <c r="O246" s="400">
        <f ca="1">N246/'MoteCarlo_Sim OP'!$F$4-1</f>
        <v>-8.3027626001526134E-3</v>
      </c>
      <c r="P246" s="400">
        <f ca="1">0.6*O246+0.4*'Bonds (OP)'!$G$514</f>
        <v>-5.087064873756833E-3</v>
      </c>
      <c r="Q246" s="400">
        <f ca="1">'MoteCarlo_Sim OP'!$F$4/0.6*(1+P246)</f>
        <v>1659030.527587025</v>
      </c>
      <c r="S246" s="554"/>
    </row>
    <row r="247" spans="1:19">
      <c r="A247" s="554">
        <v>245</v>
      </c>
      <c r="B247" s="400">
        <f>'MoteCarlo_Sim (CP)'!F249</f>
        <v>1011730.6631237142</v>
      </c>
      <c r="C247" s="400">
        <f ca="1">B247/'MoteCarlo_Sim (CP)'!$F$4-1</f>
        <v>1.2285453071801067E-2</v>
      </c>
      <c r="D247" s="400">
        <f ca="1">0.6*C247+0.4*'Bonds (CP)'!$T$515</f>
        <v>6.9455245290460828E-3</v>
      </c>
      <c r="E247" s="400">
        <f ca="1">'MoteCarlo_Sim (CP)'!$F$4/0.6*(1+D247)</f>
        <v>1677322.7686087079</v>
      </c>
      <c r="M247" s="554">
        <v>245</v>
      </c>
      <c r="N247" s="400">
        <f>'MoteCarlo_Sim OP'!F249</f>
        <v>999579.13220698619</v>
      </c>
      <c r="O247" s="400">
        <f ca="1">N247/'MoteCarlo_Sim OP'!$F$4-1</f>
        <v>-9.2836169663834678E-4</v>
      </c>
      <c r="P247" s="400">
        <f ca="1">0.6*O247+0.4*'Bonds (OP)'!$G$514</f>
        <v>-6.624243316482733E-4</v>
      </c>
      <c r="Q247" s="400">
        <f ca="1">'MoteCarlo_Sim OP'!$F$4/0.6*(1+P247)</f>
        <v>1666408.674431629</v>
      </c>
      <c r="S247" s="554"/>
    </row>
    <row r="248" spans="1:19">
      <c r="A248" s="554">
        <v>246</v>
      </c>
      <c r="B248" s="400">
        <f>'MoteCarlo_Sim (CP)'!F250</f>
        <v>1003630.2320686146</v>
      </c>
      <c r="C248" s="400">
        <f ca="1">B248/'MoteCarlo_Sim (CP)'!$F$4-1</f>
        <v>4.1805800857721565E-3</v>
      </c>
      <c r="D248" s="400">
        <f ca="1">0.6*C248+0.4*'Bonds (CP)'!$T$515</f>
        <v>2.0826007374287366E-3</v>
      </c>
      <c r="E248" s="400">
        <f ca="1">'MoteCarlo_Sim (CP)'!$F$4/0.6*(1+D248)</f>
        <v>1669222.3375536082</v>
      </c>
      <c r="M248" s="554">
        <v>246</v>
      </c>
      <c r="N248" s="400">
        <f>'MoteCarlo_Sim OP'!F250</f>
        <v>1033641.3740528875</v>
      </c>
      <c r="O248" s="400">
        <f ca="1">N248/'MoteCarlo_Sim OP'!$F$4-1</f>
        <v>3.3116586490838484E-2</v>
      </c>
      <c r="P248" s="400">
        <f ca="1">0.6*O248+0.4*'Bonds (OP)'!$G$514</f>
        <v>1.9764544580837824E-2</v>
      </c>
      <c r="Q248" s="400">
        <f ca="1">'MoteCarlo_Sim OP'!$F$4/0.6*(1+P248)</f>
        <v>1700470.9162775304</v>
      </c>
      <c r="S248" s="554"/>
    </row>
    <row r="249" spans="1:19">
      <c r="A249" s="554">
        <v>247</v>
      </c>
      <c r="B249" s="400">
        <f>'MoteCarlo_Sim (CP)'!F251</f>
        <v>995775.49319497112</v>
      </c>
      <c r="C249" s="400">
        <f ca="1">B249/'MoteCarlo_Sim (CP)'!$F$4-1</f>
        <v>-3.6784659916861973E-3</v>
      </c>
      <c r="D249" s="400">
        <f ca="1">0.6*C249+0.4*'Bonds (CP)'!$T$515</f>
        <v>-2.6328269090462753E-3</v>
      </c>
      <c r="E249" s="400">
        <f ca="1">'MoteCarlo_Sim (CP)'!$F$4/0.6*(1+D249)</f>
        <v>1661367.5986799647</v>
      </c>
      <c r="M249" s="554">
        <v>247</v>
      </c>
      <c r="N249" s="400">
        <f>'MoteCarlo_Sim OP'!F251</f>
        <v>978461.78346153151</v>
      </c>
      <c r="O249" s="400">
        <f ca="1">N249/'MoteCarlo_Sim OP'!$F$4-1</f>
        <v>-2.2034989004035999E-2</v>
      </c>
      <c r="P249" s="400">
        <f ca="1">0.6*O249+0.4*'Bonds (OP)'!$G$514</f>
        <v>-1.3326400716086864E-2</v>
      </c>
      <c r="Q249" s="400">
        <f ca="1">'MoteCarlo_Sim OP'!$F$4/0.6*(1+P249)</f>
        <v>1645291.3256861744</v>
      </c>
      <c r="S249" s="554"/>
    </row>
    <row r="250" spans="1:19">
      <c r="A250" s="554">
        <v>248</v>
      </c>
      <c r="B250" s="400">
        <f>'MoteCarlo_Sim (CP)'!F252</f>
        <v>983405.95731499756</v>
      </c>
      <c r="C250" s="400">
        <f ca="1">B250/'MoteCarlo_Sim (CP)'!$F$4-1</f>
        <v>-1.6054784797609134E-2</v>
      </c>
      <c r="D250" s="400">
        <f ca="1">0.6*C250+0.4*'Bonds (CP)'!$T$515</f>
        <v>-1.0058618192600038E-2</v>
      </c>
      <c r="E250" s="400">
        <f ca="1">'MoteCarlo_Sim (CP)'!$F$4/0.6*(1+D250)</f>
        <v>1648998.0627999911</v>
      </c>
      <c r="M250" s="554">
        <v>248</v>
      </c>
      <c r="N250" s="400">
        <f>'MoteCarlo_Sim OP'!F252</f>
        <v>1000584.6925277491</v>
      </c>
      <c r="O250" s="400">
        <f ca="1">N250/'MoteCarlo_Sim OP'!$F$4-1</f>
        <v>7.6688093526122714E-5</v>
      </c>
      <c r="P250" s="400">
        <f ca="1">0.6*O250+0.4*'Bonds (OP)'!$G$514</f>
        <v>-5.9394457549591647E-5</v>
      </c>
      <c r="Q250" s="400">
        <f ca="1">'MoteCarlo_Sim OP'!$F$4/0.6*(1+P250)</f>
        <v>1667414.2347523919</v>
      </c>
      <c r="S250" s="554"/>
    </row>
    <row r="251" spans="1:19">
      <c r="A251" s="554">
        <v>249</v>
      </c>
      <c r="B251" s="400">
        <f>'MoteCarlo_Sim (CP)'!F253</f>
        <v>1015481.9767823943</v>
      </c>
      <c r="C251" s="400">
        <f ca="1">B251/'MoteCarlo_Sim (CP)'!$F$4-1</f>
        <v>1.6038823790908152E-2</v>
      </c>
      <c r="D251" s="400">
        <f ca="1">0.6*C251+0.4*'Bonds (CP)'!$T$515</f>
        <v>9.1975469605103336E-3</v>
      </c>
      <c r="E251" s="400">
        <f ca="1">'MoteCarlo_Sim (CP)'!$F$4/0.6*(1+D251)</f>
        <v>1681074.0822673878</v>
      </c>
      <c r="M251" s="554">
        <v>249</v>
      </c>
      <c r="N251" s="400">
        <f>'MoteCarlo_Sim OP'!F253</f>
        <v>1012752.543549772</v>
      </c>
      <c r="O251" s="400">
        <f ca="1">N251/'MoteCarlo_Sim OP'!$F$4-1</f>
        <v>1.2238361405335851E-2</v>
      </c>
      <c r="P251" s="400">
        <f ca="1">0.6*O251+0.4*'Bonds (OP)'!$G$514</f>
        <v>7.2376095295362455E-3</v>
      </c>
      <c r="Q251" s="400">
        <f ca="1">'MoteCarlo_Sim OP'!$F$4/0.6*(1+P251)</f>
        <v>1679582.0857744149</v>
      </c>
      <c r="S251" s="554"/>
    </row>
    <row r="252" spans="1:19">
      <c r="A252" s="554">
        <v>250</v>
      </c>
      <c r="B252" s="400">
        <f>'MoteCarlo_Sim (CP)'!F254</f>
        <v>981510.6986736859</v>
      </c>
      <c r="C252" s="400">
        <f ca="1">B252/'MoteCarlo_Sim (CP)'!$F$4-1</f>
        <v>-1.795108271793211E-2</v>
      </c>
      <c r="D252" s="400">
        <f ca="1">0.6*C252+0.4*'Bonds (CP)'!$T$515</f>
        <v>-1.1196396944793824E-2</v>
      </c>
      <c r="E252" s="400">
        <f ca="1">'MoteCarlo_Sim (CP)'!$F$4/0.6*(1+D252)</f>
        <v>1647102.8041586794</v>
      </c>
      <c r="M252" s="554">
        <v>250</v>
      </c>
      <c r="N252" s="400">
        <f>'MoteCarlo_Sim OP'!F254</f>
        <v>1020426.7826327862</v>
      </c>
      <c r="O252" s="400">
        <f ca="1">N252/'MoteCarlo_Sim OP'!$F$4-1</f>
        <v>1.9908704218986273E-2</v>
      </c>
      <c r="P252" s="400">
        <f ca="1">0.6*O252+0.4*'Bonds (OP)'!$G$514</f>
        <v>1.1839815217726498E-2</v>
      </c>
      <c r="Q252" s="400">
        <f ca="1">'MoteCarlo_Sim OP'!$F$4/0.6*(1+P252)</f>
        <v>1687256.3248574291</v>
      </c>
      <c r="S252" s="554"/>
    </row>
    <row r="253" spans="1:19">
      <c r="A253" s="554">
        <v>251</v>
      </c>
      <c r="B253" s="400">
        <f>'MoteCarlo_Sim (CP)'!F255</f>
        <v>972867.92565919133</v>
      </c>
      <c r="C253" s="400">
        <f ca="1">B253/'MoteCarlo_Sim (CP)'!$F$4-1</f>
        <v>-2.6598595060556951E-2</v>
      </c>
      <c r="D253" s="400">
        <f ca="1">0.6*C253+0.4*'Bonds (CP)'!$T$515</f>
        <v>-1.6384904350368726E-2</v>
      </c>
      <c r="E253" s="400">
        <f ca="1">'MoteCarlo_Sim (CP)'!$F$4/0.6*(1+D253)</f>
        <v>1638460.0311441848</v>
      </c>
      <c r="M253" s="554">
        <v>251</v>
      </c>
      <c r="N253" s="400">
        <f>'MoteCarlo_Sim OP'!F255</f>
        <v>1015353.1461369045</v>
      </c>
      <c r="O253" s="400">
        <f ca="1">N253/'MoteCarlo_Sim OP'!$F$4-1</f>
        <v>1.4837643646818721E-2</v>
      </c>
      <c r="P253" s="400">
        <f ca="1">0.6*O253+0.4*'Bonds (OP)'!$G$514</f>
        <v>8.7971788744259666E-3</v>
      </c>
      <c r="Q253" s="400">
        <f ca="1">'MoteCarlo_Sim OP'!$F$4/0.6*(1+P253)</f>
        <v>1682182.6883615472</v>
      </c>
      <c r="S253" s="554"/>
    </row>
    <row r="254" spans="1:19">
      <c r="A254" s="554">
        <v>252</v>
      </c>
      <c r="B254" s="400">
        <f>'MoteCarlo_Sim (CP)'!F256</f>
        <v>1005930.415531638</v>
      </c>
      <c r="C254" s="400">
        <f ca="1">B254/'MoteCarlo_Sim (CP)'!$F$4-1</f>
        <v>6.4820248713102213E-3</v>
      </c>
      <c r="D254" s="400">
        <f ca="1">0.6*C254+0.4*'Bonds (CP)'!$T$515</f>
        <v>3.4634676087515752E-3</v>
      </c>
      <c r="E254" s="400">
        <f ca="1">'MoteCarlo_Sim (CP)'!$F$4/0.6*(1+D254)</f>
        <v>1671522.5210166315</v>
      </c>
      <c r="M254" s="554">
        <v>252</v>
      </c>
      <c r="N254" s="400">
        <f>'MoteCarlo_Sim OP'!F256</f>
        <v>980448.73355937691</v>
      </c>
      <c r="O254" s="400">
        <f ca="1">N254/'MoteCarlo_Sim OP'!$F$4-1</f>
        <v>-2.0049047695819167E-2</v>
      </c>
      <c r="P254" s="400">
        <f ca="1">0.6*O254+0.4*'Bonds (OP)'!$G$514</f>
        <v>-1.2134835931156765E-2</v>
      </c>
      <c r="Q254" s="400">
        <f ca="1">'MoteCarlo_Sim OP'!$F$4/0.6*(1+P254)</f>
        <v>1647278.2757840198</v>
      </c>
      <c r="S254" s="554"/>
    </row>
    <row r="255" spans="1:19">
      <c r="A255" s="554">
        <v>253</v>
      </c>
      <c r="B255" s="400">
        <f>'MoteCarlo_Sim (CP)'!F257</f>
        <v>988645.18231642712</v>
      </c>
      <c r="C255" s="400">
        <f ca="1">B255/'MoteCarlo_Sim (CP)'!$F$4-1</f>
        <v>-1.0812686828627571E-2</v>
      </c>
      <c r="D255" s="400">
        <f ca="1">0.6*C255+0.4*'Bonds (CP)'!$T$515</f>
        <v>-6.913359411211099E-3</v>
      </c>
      <c r="E255" s="400">
        <f ca="1">'MoteCarlo_Sim (CP)'!$F$4/0.6*(1+D255)</f>
        <v>1654237.2878014208</v>
      </c>
      <c r="M255" s="554">
        <v>253</v>
      </c>
      <c r="N255" s="400">
        <f>'MoteCarlo_Sim OP'!F257</f>
        <v>1023588.5865681538</v>
      </c>
      <c r="O255" s="400">
        <f ca="1">N255/'MoteCarlo_Sim OP'!$F$4-1</f>
        <v>2.3068902882525055E-2</v>
      </c>
      <c r="P255" s="400">
        <f ca="1">0.6*O255+0.4*'Bonds (OP)'!$G$514</f>
        <v>1.3735934415849768E-2</v>
      </c>
      <c r="Q255" s="400">
        <f ca="1">'MoteCarlo_Sim OP'!$F$4/0.6*(1+P255)</f>
        <v>1690418.1287927967</v>
      </c>
      <c r="S255" s="554"/>
    </row>
    <row r="256" spans="1:19">
      <c r="A256" s="554">
        <v>254</v>
      </c>
      <c r="B256" s="400">
        <f>'MoteCarlo_Sim (CP)'!F258</f>
        <v>997790.69192267815</v>
      </c>
      <c r="C256" s="400">
        <f ca="1">B256/'MoteCarlo_Sim (CP)'!$F$4-1</f>
        <v>-1.6621622149396442E-3</v>
      </c>
      <c r="D256" s="400">
        <f ca="1">0.6*C256+0.4*'Bonds (CP)'!$T$515</f>
        <v>-1.4230446429983436E-3</v>
      </c>
      <c r="E256" s="400">
        <f ca="1">'MoteCarlo_Sim (CP)'!$F$4/0.6*(1+D256)</f>
        <v>1663382.7974076718</v>
      </c>
      <c r="M256" s="554">
        <v>254</v>
      </c>
      <c r="N256" s="400">
        <f>'MoteCarlo_Sim OP'!F258</f>
        <v>999772.68932236161</v>
      </c>
      <c r="O256" s="400">
        <f ca="1">N256/'MoteCarlo_Sim OP'!$F$4-1</f>
        <v>-7.3490285167787661E-4</v>
      </c>
      <c r="P256" s="400">
        <f ca="1">0.6*O256+0.4*'Bonds (OP)'!$G$514</f>
        <v>-5.4634902467199124E-4</v>
      </c>
      <c r="Q256" s="400">
        <f ca="1">'MoteCarlo_Sim OP'!$F$4/0.6*(1+P256)</f>
        <v>1666602.2315470043</v>
      </c>
      <c r="S256" s="554"/>
    </row>
    <row r="257" spans="1:19">
      <c r="A257" s="554">
        <v>255</v>
      </c>
      <c r="B257" s="400">
        <f>'MoteCarlo_Sim (CP)'!F259</f>
        <v>983146.13573486381</v>
      </c>
      <c r="C257" s="400">
        <f ca="1">B257/'MoteCarlo_Sim (CP)'!$F$4-1</f>
        <v>-1.6314748852816807E-2</v>
      </c>
      <c r="D257" s="400">
        <f ca="1">0.6*C257+0.4*'Bonds (CP)'!$T$515</f>
        <v>-1.0214596625724642E-2</v>
      </c>
      <c r="E257" s="400">
        <f ca="1">'MoteCarlo_Sim (CP)'!$F$4/0.6*(1+D257)</f>
        <v>1648738.2412198572</v>
      </c>
      <c r="M257" s="554">
        <v>255</v>
      </c>
      <c r="N257" s="400">
        <f>'MoteCarlo_Sim OP'!F259</f>
        <v>987273.5960745085</v>
      </c>
      <c r="O257" s="400">
        <f ca="1">N257/'MoteCarlo_Sim OP'!$F$4-1</f>
        <v>-1.3227650215128506E-2</v>
      </c>
      <c r="P257" s="400">
        <f ca="1">0.6*O257+0.4*'Bonds (OP)'!$G$514</f>
        <v>-8.0419974427423692E-3</v>
      </c>
      <c r="Q257" s="400">
        <f ca="1">'MoteCarlo_Sim OP'!$F$4/0.6*(1+P257)</f>
        <v>1654103.1382991513</v>
      </c>
      <c r="S257" s="554"/>
    </row>
    <row r="258" spans="1:19">
      <c r="A258" s="554">
        <v>256</v>
      </c>
      <c r="B258" s="400">
        <f>'MoteCarlo_Sim (CP)'!F260</f>
        <v>1017209.8511625726</v>
      </c>
      <c r="C258" s="400">
        <f ca="1">B258/'MoteCarlo_Sim (CP)'!$F$4-1</f>
        <v>1.7767645663707476E-2</v>
      </c>
      <c r="D258" s="400">
        <f ca="1">0.6*C258+0.4*'Bonds (CP)'!$T$515</f>
        <v>1.0234840084189928E-2</v>
      </c>
      <c r="E258" s="400">
        <f ca="1">'MoteCarlo_Sim (CP)'!$F$4/0.6*(1+D258)</f>
        <v>1682801.9566475661</v>
      </c>
      <c r="M258" s="554">
        <v>256</v>
      </c>
      <c r="N258" s="400">
        <f>'MoteCarlo_Sim OP'!F260</f>
        <v>1006982.0876809092</v>
      </c>
      <c r="O258" s="400">
        <f ca="1">N258/'MoteCarlo_Sim OP'!$F$4-1</f>
        <v>6.4708352406659397E-3</v>
      </c>
      <c r="P258" s="400">
        <f ca="1">0.6*O258+0.4*'Bonds (OP)'!$G$514</f>
        <v>3.7770938307342982E-3</v>
      </c>
      <c r="Q258" s="400">
        <f ca="1">'MoteCarlo_Sim OP'!$F$4/0.6*(1+P258)</f>
        <v>1673811.6299055519</v>
      </c>
      <c r="S258" s="554"/>
    </row>
    <row r="259" spans="1:19">
      <c r="A259" s="554">
        <v>257</v>
      </c>
      <c r="B259" s="400">
        <f>'MoteCarlo_Sim (CP)'!F261</f>
        <v>981628.59557101119</v>
      </c>
      <c r="C259" s="400">
        <f ca="1">B259/'MoteCarlo_Sim (CP)'!$F$4-1</f>
        <v>-1.783312117097624E-2</v>
      </c>
      <c r="D259" s="400">
        <f ca="1">0.6*C259+0.4*'Bonds (CP)'!$T$515</f>
        <v>-1.1125620016620302E-2</v>
      </c>
      <c r="E259" s="400">
        <f ca="1">'MoteCarlo_Sim (CP)'!$F$4/0.6*(1+D259)</f>
        <v>1647220.7010560047</v>
      </c>
      <c r="M259" s="554">
        <v>257</v>
      </c>
      <c r="N259" s="400">
        <f>'MoteCarlo_Sim OP'!F261</f>
        <v>1002692.7311411172</v>
      </c>
      <c r="O259" s="400">
        <f ca="1">N259/'MoteCarlo_Sim OP'!$F$4-1</f>
        <v>2.1836564397084146E-3</v>
      </c>
      <c r="P259" s="400">
        <f ca="1">0.6*O259+0.4*'Bonds (OP)'!$G$514</f>
        <v>1.2047865501597834E-3</v>
      </c>
      <c r="Q259" s="400">
        <f ca="1">'MoteCarlo_Sim OP'!$F$4/0.6*(1+P259)</f>
        <v>1669522.2733657602</v>
      </c>
      <c r="S259" s="554"/>
    </row>
    <row r="260" spans="1:19">
      <c r="A260" s="554">
        <v>258</v>
      </c>
      <c r="B260" s="400">
        <f>'MoteCarlo_Sim (CP)'!F262</f>
        <v>1032901.198286114</v>
      </c>
      <c r="C260" s="400">
        <f ca="1">B260/'MoteCarlo_Sim (CP)'!$F$4-1</f>
        <v>3.3467597252818004E-2</v>
      </c>
      <c r="D260" s="400">
        <f ca="1">0.6*C260+0.4*'Bonds (CP)'!$T$515</f>
        <v>1.9654811037656247E-2</v>
      </c>
      <c r="E260" s="400">
        <f ca="1">'MoteCarlo_Sim (CP)'!$F$4/0.6*(1+D260)</f>
        <v>1698493.3037711075</v>
      </c>
      <c r="M260" s="554">
        <v>258</v>
      </c>
      <c r="N260" s="400">
        <f>'MoteCarlo_Sim OP'!F262</f>
        <v>1013055.1651883275</v>
      </c>
      <c r="O260" s="400">
        <f ca="1">N260/'MoteCarlo_Sim OP'!$F$4-1</f>
        <v>1.2540829400591313E-2</v>
      </c>
      <c r="P260" s="400">
        <f ca="1">0.6*O260+0.4*'Bonds (OP)'!$G$514</f>
        <v>7.4190903266895224E-3</v>
      </c>
      <c r="Q260" s="400">
        <f ca="1">'MoteCarlo_Sim OP'!$F$4/0.6*(1+P260)</f>
        <v>1679884.7074129705</v>
      </c>
      <c r="S260" s="554"/>
    </row>
    <row r="261" spans="1:19">
      <c r="A261" s="554">
        <v>259</v>
      </c>
      <c r="B261" s="400">
        <f>'MoteCarlo_Sim (CP)'!F263</f>
        <v>997821.01399785269</v>
      </c>
      <c r="C261" s="400">
        <f ca="1">B261/'MoteCarlo_Sim (CP)'!$F$4-1</f>
        <v>-1.6318235124322955E-3</v>
      </c>
      <c r="D261" s="400">
        <f ca="1">0.6*C261+0.4*'Bonds (CP)'!$T$515</f>
        <v>-1.4048414214939346E-3</v>
      </c>
      <c r="E261" s="400">
        <f ca="1">'MoteCarlo_Sim (CP)'!$F$4/0.6*(1+D261)</f>
        <v>1663413.1194828462</v>
      </c>
      <c r="M261" s="554">
        <v>259</v>
      </c>
      <c r="N261" s="400">
        <f>'MoteCarlo_Sim OP'!F263</f>
        <v>1003767.2125920756</v>
      </c>
      <c r="O261" s="400">
        <f ca="1">N261/'MoteCarlo_Sim OP'!$F$4-1</f>
        <v>3.2575923682880426E-3</v>
      </c>
      <c r="P261" s="400">
        <f ca="1">0.6*O261+0.4*'Bonds (OP)'!$G$514</f>
        <v>1.8491481073075601E-3</v>
      </c>
      <c r="Q261" s="400">
        <f ca="1">'MoteCarlo_Sim OP'!$F$4/0.6*(1+P261)</f>
        <v>1670596.7548167184</v>
      </c>
      <c r="S261" s="554"/>
    </row>
    <row r="262" spans="1:19">
      <c r="A262" s="554">
        <v>260</v>
      </c>
      <c r="B262" s="400">
        <f>'MoteCarlo_Sim (CP)'!F264</f>
        <v>1033098.6748673952</v>
      </c>
      <c r="C262" s="400">
        <f ca="1">B262/'MoteCarlo_Sim (CP)'!$F$4-1</f>
        <v>3.3665182121834558E-2</v>
      </c>
      <c r="D262" s="400">
        <f ca="1">0.6*C262+0.4*'Bonds (CP)'!$T$515</f>
        <v>1.9773361959066177E-2</v>
      </c>
      <c r="E262" s="400">
        <f ca="1">'MoteCarlo_Sim (CP)'!$F$4/0.6*(1+D262)</f>
        <v>1698690.7803523887</v>
      </c>
      <c r="M262" s="554">
        <v>260</v>
      </c>
      <c r="N262" s="400">
        <f>'MoteCarlo_Sim OP'!F264</f>
        <v>992917.59009673889</v>
      </c>
      <c r="O262" s="400">
        <f ca="1">N262/'MoteCarlo_Sim OP'!$F$4-1</f>
        <v>-7.5865216914524636E-3</v>
      </c>
      <c r="P262" s="400">
        <f ca="1">0.6*O262+0.4*'Bonds (OP)'!$G$514</f>
        <v>-4.6573203285367425E-3</v>
      </c>
      <c r="Q262" s="400">
        <f ca="1">'MoteCarlo_Sim OP'!$F$4/0.6*(1+P262)</f>
        <v>1659747.1323213817</v>
      </c>
      <c r="S262" s="554"/>
    </row>
    <row r="263" spans="1:19">
      <c r="A263" s="554">
        <v>261</v>
      </c>
      <c r="B263" s="400">
        <f>'MoteCarlo_Sim (CP)'!F265</f>
        <v>976129.41677581833</v>
      </c>
      <c r="C263" s="400">
        <f ca="1">B263/'MoteCarlo_Sim (CP)'!$F$4-1</f>
        <v>-2.3335315481295416E-2</v>
      </c>
      <c r="D263" s="400">
        <f ca="1">0.6*C263+0.4*'Bonds (CP)'!$T$515</f>
        <v>-1.4426936602811807E-2</v>
      </c>
      <c r="E263" s="400">
        <f ca="1">'MoteCarlo_Sim (CP)'!$F$4/0.6*(1+D263)</f>
        <v>1641721.5222608119</v>
      </c>
      <c r="M263" s="554">
        <v>261</v>
      </c>
      <c r="N263" s="400">
        <f>'MoteCarlo_Sim OP'!F265</f>
        <v>978834.59833308752</v>
      </c>
      <c r="O263" s="400">
        <f ca="1">N263/'MoteCarlo_Sim OP'!$F$4-1</f>
        <v>-2.1662363413416763E-2</v>
      </c>
      <c r="P263" s="400">
        <f ca="1">0.6*O263+0.4*'Bonds (OP)'!$G$514</f>
        <v>-1.3102825361715323E-2</v>
      </c>
      <c r="Q263" s="400">
        <f ca="1">'MoteCarlo_Sim OP'!$F$4/0.6*(1+P263)</f>
        <v>1645664.1405577303</v>
      </c>
      <c r="S263" s="554"/>
    </row>
    <row r="264" spans="1:19">
      <c r="A264" s="554">
        <v>262</v>
      </c>
      <c r="B264" s="400">
        <f>'MoteCarlo_Sim (CP)'!F266</f>
        <v>999248.78803112113</v>
      </c>
      <c r="C264" s="400">
        <f ca="1">B264/'MoteCarlo_Sim (CP)'!$F$4-1</f>
        <v>-2.032665487746721E-4</v>
      </c>
      <c r="D264" s="400">
        <f ca="1">0.6*C264+0.4*'Bonds (CP)'!$T$515</f>
        <v>-5.477072432993604E-4</v>
      </c>
      <c r="E264" s="400">
        <f ca="1">'MoteCarlo_Sim (CP)'!$F$4/0.6*(1+D264)</f>
        <v>1664840.8935161147</v>
      </c>
      <c r="M264" s="554">
        <v>262</v>
      </c>
      <c r="N264" s="400">
        <f>'MoteCarlo_Sim OP'!F266</f>
        <v>1033003.923982246</v>
      </c>
      <c r="O264" s="400">
        <f ca="1">N264/'MoteCarlo_Sim OP'!$F$4-1</f>
        <v>3.2479460058430609E-2</v>
      </c>
      <c r="P264" s="400">
        <f ca="1">0.6*O264+0.4*'Bonds (OP)'!$G$514</f>
        <v>1.9382268721393099E-2</v>
      </c>
      <c r="Q264" s="400">
        <f ca="1">'MoteCarlo_Sim OP'!$F$4/0.6*(1+P264)</f>
        <v>1699833.4662068889</v>
      </c>
      <c r="S264" s="554"/>
    </row>
    <row r="265" spans="1:19">
      <c r="A265" s="554">
        <v>263</v>
      </c>
      <c r="B265" s="400">
        <f>'MoteCarlo_Sim (CP)'!F267</f>
        <v>994835.18948298355</v>
      </c>
      <c r="C265" s="400">
        <f ca="1">B265/'MoteCarlo_Sim (CP)'!$F$4-1</f>
        <v>-4.6192853261279865E-3</v>
      </c>
      <c r="D265" s="400">
        <f ca="1">0.6*C265+0.4*'Bonds (CP)'!$T$515</f>
        <v>-3.1973185097113489E-3</v>
      </c>
      <c r="E265" s="400">
        <f ca="1">'MoteCarlo_Sim (CP)'!$F$4/0.6*(1+D265)</f>
        <v>1660427.2949679771</v>
      </c>
      <c r="M265" s="554">
        <v>263</v>
      </c>
      <c r="N265" s="400">
        <f>'MoteCarlo_Sim OP'!F267</f>
        <v>965537.51584874163</v>
      </c>
      <c r="O265" s="400">
        <f ca="1">N265/'MoteCarlo_Sim OP'!$F$4-1</f>
        <v>-3.4952694868174872E-2</v>
      </c>
      <c r="P265" s="400">
        <f ca="1">0.6*O265+0.4*'Bonds (OP)'!$G$514</f>
        <v>-2.1077024234570189E-2</v>
      </c>
      <c r="Q265" s="400">
        <f ca="1">'MoteCarlo_Sim OP'!$F$4/0.6*(1+P265)</f>
        <v>1632367.0580733845</v>
      </c>
      <c r="S265" s="554"/>
    </row>
    <row r="266" spans="1:19">
      <c r="A266" s="554">
        <v>264</v>
      </c>
      <c r="B266" s="400">
        <f>'MoteCarlo_Sim (CP)'!F268</f>
        <v>966219.6225293515</v>
      </c>
      <c r="C266" s="400">
        <f ca="1">B266/'MoteCarlo_Sim (CP)'!$F$4-1</f>
        <v>-3.3250543836301105E-2</v>
      </c>
      <c r="D266" s="400">
        <f ca="1">0.6*C266+0.4*'Bonds (CP)'!$T$515</f>
        <v>-2.037607361581522E-2</v>
      </c>
      <c r="E266" s="400">
        <f ca="1">'MoteCarlo_Sim (CP)'!$F$4/0.6*(1+D266)</f>
        <v>1631811.728014345</v>
      </c>
      <c r="M266" s="554">
        <v>264</v>
      </c>
      <c r="N266" s="400">
        <f>'MoteCarlo_Sim OP'!F268</f>
        <v>992625.35653281806</v>
      </c>
      <c r="O266" s="400">
        <f ca="1">N266/'MoteCarlo_Sim OP'!$F$4-1</f>
        <v>-7.8786068861773639E-3</v>
      </c>
      <c r="P266" s="400">
        <f ca="1">0.6*O266+0.4*'Bonds (OP)'!$G$514</f>
        <v>-4.832571445371683E-3</v>
      </c>
      <c r="Q266" s="400">
        <f ca="1">'MoteCarlo_Sim OP'!$F$4/0.6*(1+P266)</f>
        <v>1659454.898757461</v>
      </c>
      <c r="S266" s="554"/>
    </row>
    <row r="267" spans="1:19">
      <c r="A267" s="554">
        <v>265</v>
      </c>
      <c r="B267" s="400">
        <f>'MoteCarlo_Sim (CP)'!F269</f>
        <v>992963.19619748706</v>
      </c>
      <c r="C267" s="400">
        <f ca="1">B267/'MoteCarlo_Sim (CP)'!$F$4-1</f>
        <v>-6.4923051329068837E-3</v>
      </c>
      <c r="D267" s="400">
        <f ca="1">0.6*C267+0.4*'Bonds (CP)'!$T$515</f>
        <v>-4.321130393778687E-3</v>
      </c>
      <c r="E267" s="400">
        <f ca="1">'MoteCarlo_Sim (CP)'!$F$4/0.6*(1+D267)</f>
        <v>1658555.3016824806</v>
      </c>
      <c r="M267" s="554">
        <v>265</v>
      </c>
      <c r="N267" s="400">
        <f>'MoteCarlo_Sim OP'!F269</f>
        <v>1015953.8893160524</v>
      </c>
      <c r="O267" s="400">
        <f ca="1">N267/'MoteCarlo_Sim OP'!$F$4-1</f>
        <v>1.5438081824100225E-2</v>
      </c>
      <c r="P267" s="400">
        <f ca="1">0.6*O267+0.4*'Bonds (OP)'!$G$514</f>
        <v>9.1574417807948685E-3</v>
      </c>
      <c r="Q267" s="400">
        <f ca="1">'MoteCarlo_Sim OP'!$F$4/0.6*(1+P267)</f>
        <v>1682783.4315406955</v>
      </c>
      <c r="S267" s="554"/>
    </row>
    <row r="268" spans="1:19">
      <c r="A268" s="554">
        <v>266</v>
      </c>
      <c r="B268" s="400">
        <f>'MoteCarlo_Sim (CP)'!F270</f>
        <v>999491.4677844512</v>
      </c>
      <c r="C268" s="400">
        <f ca="1">B268/'MoteCarlo_Sim (CP)'!$F$4-1</f>
        <v>3.9546279782420868E-5</v>
      </c>
      <c r="D268" s="400">
        <f ca="1">0.6*C268+0.4*'Bonds (CP)'!$T$515</f>
        <v>-4.0201954616510467E-4</v>
      </c>
      <c r="E268" s="400">
        <f ca="1">'MoteCarlo_Sim (CP)'!$F$4/0.6*(1+D268)</f>
        <v>1665083.5732694448</v>
      </c>
      <c r="M268" s="554">
        <v>266</v>
      </c>
      <c r="N268" s="400">
        <f>'MoteCarlo_Sim OP'!F270</f>
        <v>992208.22099854425</v>
      </c>
      <c r="O268" s="400">
        <f ca="1">N268/'MoteCarlo_Sim OP'!$F$4-1</f>
        <v>-8.2955306375779303E-3</v>
      </c>
      <c r="P268" s="400">
        <f ca="1">0.6*O268+0.4*'Bonds (OP)'!$G$514</f>
        <v>-5.0827256962120235E-3</v>
      </c>
      <c r="Q268" s="400">
        <f ca="1">'MoteCarlo_Sim OP'!$F$4/0.6*(1+P268)</f>
        <v>1659037.7632231871</v>
      </c>
      <c r="S268" s="554"/>
    </row>
    <row r="269" spans="1:19">
      <c r="A269" s="554">
        <v>267</v>
      </c>
      <c r="B269" s="400">
        <f>'MoteCarlo_Sim (CP)'!F271</f>
        <v>1013611.0683757262</v>
      </c>
      <c r="C269" s="400">
        <f ca="1">B269/'MoteCarlo_Sim (CP)'!$F$4-1</f>
        <v>1.4166889457859044E-2</v>
      </c>
      <c r="D269" s="400">
        <f ca="1">0.6*C269+0.4*'Bonds (CP)'!$T$515</f>
        <v>8.0743863606808682E-3</v>
      </c>
      <c r="E269" s="400">
        <f ca="1">'MoteCarlo_Sim (CP)'!$F$4/0.6*(1+D269)</f>
        <v>1679203.1738607199</v>
      </c>
      <c r="M269" s="554">
        <v>267</v>
      </c>
      <c r="N269" s="400">
        <f>'MoteCarlo_Sim OP'!F271</f>
        <v>986231.74597334978</v>
      </c>
      <c r="O269" s="400">
        <f ca="1">N269/'MoteCarlo_Sim OP'!$F$4-1</f>
        <v>-1.4268971361092175E-2</v>
      </c>
      <c r="P269" s="400">
        <f ca="1">0.6*O269+0.4*'Bonds (OP)'!$G$514</f>
        <v>-8.6667901303205709E-3</v>
      </c>
      <c r="Q269" s="400">
        <f ca="1">'MoteCarlo_Sim OP'!$F$4/0.6*(1+P269)</f>
        <v>1653061.2881979926</v>
      </c>
      <c r="S269" s="554"/>
    </row>
    <row r="270" spans="1:19">
      <c r="A270" s="554">
        <v>268</v>
      </c>
      <c r="B270" s="400">
        <f>'MoteCarlo_Sim (CP)'!F272</f>
        <v>1023681.305675274</v>
      </c>
      <c r="C270" s="400">
        <f ca="1">B270/'MoteCarlo_Sim (CP)'!$F$4-1</f>
        <v>2.4242648846073633E-2</v>
      </c>
      <c r="D270" s="400">
        <f ca="1">0.6*C270+0.4*'Bonds (CP)'!$T$515</f>
        <v>1.4119841993609621E-2</v>
      </c>
      <c r="E270" s="400">
        <f ca="1">'MoteCarlo_Sim (CP)'!$F$4/0.6*(1+D270)</f>
        <v>1689273.4111602677</v>
      </c>
      <c r="M270" s="554">
        <v>268</v>
      </c>
      <c r="N270" s="400">
        <f>'MoteCarlo_Sim OP'!F272</f>
        <v>984192.7222890266</v>
      </c>
      <c r="O270" s="400">
        <f ca="1">N270/'MoteCarlo_Sim OP'!$F$4-1</f>
        <v>-1.6306959817632194E-2</v>
      </c>
      <c r="P270" s="400">
        <f ca="1">0.6*O270+0.4*'Bonds (OP)'!$G$514</f>
        <v>-9.8895832042445817E-3</v>
      </c>
      <c r="Q270" s="400">
        <f ca="1">'MoteCarlo_Sim OP'!$F$4/0.6*(1+P270)</f>
        <v>1651022.2645136693</v>
      </c>
      <c r="S270" s="554"/>
    </row>
    <row r="271" spans="1:19">
      <c r="A271" s="554">
        <v>269</v>
      </c>
      <c r="B271" s="400">
        <f>'MoteCarlo_Sim (CP)'!F273</f>
        <v>1004819.3835998767</v>
      </c>
      <c r="C271" s="400">
        <f ca="1">B271/'MoteCarlo_Sim (CP)'!$F$4-1</f>
        <v>5.3703836970200314E-3</v>
      </c>
      <c r="D271" s="400">
        <f ca="1">0.6*C271+0.4*'Bonds (CP)'!$T$515</f>
        <v>2.7964829041774615E-3</v>
      </c>
      <c r="E271" s="400">
        <f ca="1">'MoteCarlo_Sim (CP)'!$F$4/0.6*(1+D271)</f>
        <v>1670411.4890848706</v>
      </c>
      <c r="M271" s="554">
        <v>269</v>
      </c>
      <c r="N271" s="400">
        <f>'MoteCarlo_Sim OP'!F273</f>
        <v>1015346.7387765092</v>
      </c>
      <c r="O271" s="400">
        <f ca="1">N271/'MoteCarlo_Sim OP'!$F$4-1</f>
        <v>1.483123953948895E-2</v>
      </c>
      <c r="P271" s="400">
        <f ca="1">0.6*O271+0.4*'Bonds (OP)'!$G$514</f>
        <v>8.793336410028104E-3</v>
      </c>
      <c r="Q271" s="400">
        <f ca="1">'MoteCarlo_Sim OP'!$F$4/0.6*(1+P271)</f>
        <v>1682176.281001152</v>
      </c>
      <c r="S271" s="554"/>
    </row>
    <row r="272" spans="1:19">
      <c r="A272" s="554">
        <v>270</v>
      </c>
      <c r="B272" s="400">
        <f>'MoteCarlo_Sim (CP)'!F274</f>
        <v>1005007.792590954</v>
      </c>
      <c r="C272" s="400">
        <f ca="1">B272/'MoteCarlo_Sim (CP)'!$F$4-1</f>
        <v>5.5588960035528601E-3</v>
      </c>
      <c r="D272" s="400">
        <f ca="1">0.6*C272+0.4*'Bonds (CP)'!$T$515</f>
        <v>2.9095902880971586E-3</v>
      </c>
      <c r="E272" s="400">
        <f ca="1">'MoteCarlo_Sim (CP)'!$F$4/0.6*(1+D272)</f>
        <v>1670599.8980759475</v>
      </c>
      <c r="M272" s="554">
        <v>270</v>
      </c>
      <c r="N272" s="400">
        <f>'MoteCarlo_Sim OP'!F274</f>
        <v>1004752.6457080387</v>
      </c>
      <c r="O272" s="400">
        <f ca="1">N272/'MoteCarlo_Sim OP'!$F$4-1</f>
        <v>4.2425251723872126E-3</v>
      </c>
      <c r="P272" s="400">
        <f ca="1">0.6*O272+0.4*'Bonds (OP)'!$G$514</f>
        <v>2.440107789767062E-3</v>
      </c>
      <c r="Q272" s="400">
        <f ca="1">'MoteCarlo_Sim OP'!$F$4/0.6*(1+P272)</f>
        <v>1671582.1879326815</v>
      </c>
      <c r="S272" s="554"/>
    </row>
    <row r="273" spans="1:19">
      <c r="A273" s="554">
        <v>271</v>
      </c>
      <c r="B273" s="400">
        <f>'MoteCarlo_Sim (CP)'!F275</f>
        <v>1020631.8840514652</v>
      </c>
      <c r="C273" s="400">
        <f ca="1">B273/'MoteCarlo_Sim (CP)'!$F$4-1</f>
        <v>2.119155504949588E-2</v>
      </c>
      <c r="D273" s="400">
        <f ca="1">0.6*C273+0.4*'Bonds (CP)'!$T$515</f>
        <v>1.2289185715662971E-2</v>
      </c>
      <c r="E273" s="400">
        <f ca="1">'MoteCarlo_Sim (CP)'!$F$4/0.6*(1+D273)</f>
        <v>1686223.9895364589</v>
      </c>
      <c r="M273" s="554">
        <v>271</v>
      </c>
      <c r="N273" s="400">
        <f>'MoteCarlo_Sim OP'!F275</f>
        <v>975593.33484450274</v>
      </c>
      <c r="O273" s="400">
        <f ca="1">N273/'MoteCarlo_Sim OP'!$F$4-1</f>
        <v>-2.4901981287955066E-2</v>
      </c>
      <c r="P273" s="400">
        <f ca="1">0.6*O273+0.4*'Bonds (OP)'!$G$514</f>
        <v>-1.5046596086438305E-2</v>
      </c>
      <c r="Q273" s="400">
        <f ca="1">'MoteCarlo_Sim OP'!$F$4/0.6*(1+P273)</f>
        <v>1642422.8770691454</v>
      </c>
      <c r="S273" s="554"/>
    </row>
    <row r="274" spans="1:19">
      <c r="A274" s="554">
        <v>272</v>
      </c>
      <c r="B274" s="400">
        <f>'MoteCarlo_Sim (CP)'!F276</f>
        <v>991063.11155505013</v>
      </c>
      <c r="C274" s="400">
        <f ca="1">B274/'MoteCarlo_Sim (CP)'!$F$4-1</f>
        <v>-8.3934317007282599E-3</v>
      </c>
      <c r="D274" s="400">
        <f ca="1">0.6*C274+0.4*'Bonds (CP)'!$T$515</f>
        <v>-5.4618063344715126E-3</v>
      </c>
      <c r="E274" s="400">
        <f ca="1">'MoteCarlo_Sim (CP)'!$F$4/0.6*(1+D274)</f>
        <v>1656655.2170400438</v>
      </c>
      <c r="M274" s="554">
        <v>272</v>
      </c>
      <c r="N274" s="400">
        <f>'MoteCarlo_Sim OP'!F276</f>
        <v>953892.12531262869</v>
      </c>
      <c r="O274" s="400">
        <f ca="1">N274/'MoteCarlo_Sim OP'!$F$4-1</f>
        <v>-4.659217295122442E-2</v>
      </c>
      <c r="P274" s="400">
        <f ca="1">0.6*O274+0.4*'Bonds (OP)'!$G$514</f>
        <v>-2.8060711084399916E-2</v>
      </c>
      <c r="Q274" s="400">
        <f ca="1">'MoteCarlo_Sim OP'!$F$4/0.6*(1+P274)</f>
        <v>1620721.6675372715</v>
      </c>
      <c r="S274" s="554"/>
    </row>
    <row r="275" spans="1:19">
      <c r="A275" s="554">
        <v>273</v>
      </c>
      <c r="B275" s="400">
        <f>'MoteCarlo_Sim (CP)'!F277</f>
        <v>1007535.9316122581</v>
      </c>
      <c r="C275" s="400">
        <f ca="1">B275/'MoteCarlo_Sim (CP)'!$F$4-1</f>
        <v>8.088421348477981E-3</v>
      </c>
      <c r="D275" s="400">
        <f ca="1">0.6*C275+0.4*'Bonds (CP)'!$T$515</f>
        <v>4.4273054950522313E-3</v>
      </c>
      <c r="E275" s="400">
        <f ca="1">'MoteCarlo_Sim (CP)'!$F$4/0.6*(1+D275)</f>
        <v>1673128.0370972517</v>
      </c>
      <c r="M275" s="554">
        <v>273</v>
      </c>
      <c r="N275" s="400">
        <f>'MoteCarlo_Sim OP'!F277</f>
        <v>995047.24260365032</v>
      </c>
      <c r="O275" s="400">
        <f ca="1">N275/'MoteCarlo_Sim OP'!$F$4-1</f>
        <v>-5.457950425264535E-3</v>
      </c>
      <c r="P275" s="400">
        <f ca="1">0.6*O275+0.4*'Bonds (OP)'!$G$514</f>
        <v>-3.380177568823986E-3</v>
      </c>
      <c r="Q275" s="400">
        <f ca="1">'MoteCarlo_Sim OP'!$F$4/0.6*(1+P275)</f>
        <v>1661876.7848282931</v>
      </c>
      <c r="S275" s="554"/>
    </row>
    <row r="276" spans="1:19">
      <c r="A276" s="554">
        <v>274</v>
      </c>
      <c r="B276" s="400">
        <f>'MoteCarlo_Sim (CP)'!F278</f>
        <v>1002662.6724044781</v>
      </c>
      <c r="C276" s="400">
        <f ca="1">B276/'MoteCarlo_Sim (CP)'!$F$4-1</f>
        <v>3.2124898531797896E-3</v>
      </c>
      <c r="D276" s="400">
        <f ca="1">0.6*C276+0.4*'Bonds (CP)'!$T$515</f>
        <v>1.5017465978733164E-3</v>
      </c>
      <c r="E276" s="400">
        <f ca="1">'MoteCarlo_Sim (CP)'!$F$4/0.6*(1+D276)</f>
        <v>1668254.7778894717</v>
      </c>
      <c r="M276" s="554">
        <v>274</v>
      </c>
      <c r="N276" s="400">
        <f>'MoteCarlo_Sim OP'!F278</f>
        <v>980200.52265472175</v>
      </c>
      <c r="O276" s="400">
        <f ca="1">N276/'MoteCarlo_Sim OP'!$F$4-1</f>
        <v>-2.0297132581916233E-2</v>
      </c>
      <c r="P276" s="400">
        <f ca="1">0.6*O276+0.4*'Bonds (OP)'!$G$514</f>
        <v>-1.2283686862815005E-2</v>
      </c>
      <c r="Q276" s="400">
        <f ca="1">'MoteCarlo_Sim OP'!$F$4/0.6*(1+P276)</f>
        <v>1647030.0648793646</v>
      </c>
      <c r="S276" s="554"/>
    </row>
    <row r="277" spans="1:19">
      <c r="A277" s="554">
        <v>275</v>
      </c>
      <c r="B277" s="400">
        <f>'MoteCarlo_Sim (CP)'!F279</f>
        <v>1007617.6857787585</v>
      </c>
      <c r="C277" s="400">
        <f ca="1">B277/'MoteCarlo_Sim (CP)'!$F$4-1</f>
        <v>8.1702203454767641E-3</v>
      </c>
      <c r="D277" s="400">
        <f ca="1">0.6*C277+0.4*'Bonds (CP)'!$T$515</f>
        <v>4.4763848932515013E-3</v>
      </c>
      <c r="E277" s="400">
        <f ca="1">'MoteCarlo_Sim (CP)'!$F$4/0.6*(1+D277)</f>
        <v>1673209.7912637519</v>
      </c>
      <c r="M277" s="554">
        <v>275</v>
      </c>
      <c r="N277" s="400">
        <f>'MoteCarlo_Sim OP'!F279</f>
        <v>1032303.0633808338</v>
      </c>
      <c r="O277" s="400">
        <f ca="1">N277/'MoteCarlo_Sim OP'!$F$4-1</f>
        <v>3.1778955289259336E-2</v>
      </c>
      <c r="P277" s="400">
        <f ca="1">0.6*O277+0.4*'Bonds (OP)'!$G$514</f>
        <v>1.8961965859890337E-2</v>
      </c>
      <c r="Q277" s="400">
        <f ca="1">'MoteCarlo_Sim OP'!$F$4/0.6*(1+P277)</f>
        <v>1699132.6056054765</v>
      </c>
      <c r="S277" s="554"/>
    </row>
    <row r="278" spans="1:19">
      <c r="A278" s="554">
        <v>276</v>
      </c>
      <c r="B278" s="400">
        <f>'MoteCarlo_Sim (CP)'!F280</f>
        <v>999691.91268575145</v>
      </c>
      <c r="C278" s="400">
        <f ca="1">B278/'MoteCarlo_Sim (CP)'!$F$4-1</f>
        <v>2.4010109651828593E-4</v>
      </c>
      <c r="D278" s="400">
        <f ca="1">0.6*C278+0.4*'Bonds (CP)'!$T$515</f>
        <v>-2.8168665612358565E-4</v>
      </c>
      <c r="E278" s="400">
        <f ca="1">'MoteCarlo_Sim (CP)'!$F$4/0.6*(1+D278)</f>
        <v>1665284.0181707451</v>
      </c>
      <c r="M278" s="554">
        <v>276</v>
      </c>
      <c r="N278" s="400">
        <f>'MoteCarlo_Sim OP'!F280</f>
        <v>1003843.2375916711</v>
      </c>
      <c r="O278" s="400">
        <f ca="1">N278/'MoteCarlo_Sim OP'!$F$4-1</f>
        <v>3.3335787694148689E-3</v>
      </c>
      <c r="P278" s="400">
        <f ca="1">0.6*O278+0.4*'Bonds (OP)'!$G$514</f>
        <v>1.8947399479836559E-3</v>
      </c>
      <c r="Q278" s="400">
        <f ca="1">'MoteCarlo_Sim OP'!$F$4/0.6*(1+P278)</f>
        <v>1670672.7798163139</v>
      </c>
      <c r="S278" s="554"/>
    </row>
    <row r="279" spans="1:19">
      <c r="A279" s="554">
        <v>277</v>
      </c>
      <c r="B279" s="400">
        <f>'MoteCarlo_Sim (CP)'!F281</f>
        <v>998787.45778973715</v>
      </c>
      <c r="C279" s="400">
        <f ca="1">B279/'MoteCarlo_Sim (CP)'!$F$4-1</f>
        <v>-6.6484976398850648E-4</v>
      </c>
      <c r="D279" s="400">
        <f ca="1">0.6*C279+0.4*'Bonds (CP)'!$T$515</f>
        <v>-8.2465717242766103E-4</v>
      </c>
      <c r="E279" s="400">
        <f ca="1">'MoteCarlo_Sim (CP)'!$F$4/0.6*(1+D279)</f>
        <v>1664379.5632747307</v>
      </c>
      <c r="M279" s="554">
        <v>277</v>
      </c>
      <c r="N279" s="400">
        <f>'MoteCarlo_Sim OP'!F281</f>
        <v>990577.46326776803</v>
      </c>
      <c r="O279" s="400">
        <f ca="1">N279/'MoteCarlo_Sim OP'!$F$4-1</f>
        <v>-9.9254604202908547E-3</v>
      </c>
      <c r="P279" s="400">
        <f ca="1">0.6*O279+0.4*'Bonds (OP)'!$G$514</f>
        <v>-6.0606835658397785E-3</v>
      </c>
      <c r="Q279" s="400">
        <f ca="1">'MoteCarlo_Sim OP'!$F$4/0.6*(1+P279)</f>
        <v>1657407.0054924109</v>
      </c>
      <c r="S279" s="554"/>
    </row>
    <row r="280" spans="1:19">
      <c r="A280" s="554">
        <v>278</v>
      </c>
      <c r="B280" s="400">
        <f>'MoteCarlo_Sim (CP)'!F282</f>
        <v>1002267.0960200033</v>
      </c>
      <c r="C280" s="400">
        <f ca="1">B280/'MoteCarlo_Sim (CP)'!$F$4-1</f>
        <v>2.8166965514859754E-3</v>
      </c>
      <c r="D280" s="400">
        <f ca="1">0.6*C280+0.4*'Bonds (CP)'!$T$515</f>
        <v>1.264270616857028E-3</v>
      </c>
      <c r="E280" s="400">
        <f ca="1">'MoteCarlo_Sim (CP)'!$F$4/0.6*(1+D280)</f>
        <v>1667859.201504997</v>
      </c>
      <c r="M280" s="554">
        <v>278</v>
      </c>
      <c r="N280" s="400">
        <f>'MoteCarlo_Sim OP'!F282</f>
        <v>997478.60238908394</v>
      </c>
      <c r="O280" s="400">
        <f ca="1">N280/'MoteCarlo_Sim OP'!$F$4-1</f>
        <v>-3.0278250596270651E-3</v>
      </c>
      <c r="P280" s="400">
        <f ca="1">0.6*O280+0.4*'Bonds (OP)'!$G$514</f>
        <v>-1.9221023494415041E-3</v>
      </c>
      <c r="Q280" s="400">
        <f ca="1">'MoteCarlo_Sim OP'!$F$4/0.6*(1+P280)</f>
        <v>1664308.1446137268</v>
      </c>
      <c r="S280" s="554"/>
    </row>
    <row r="281" spans="1:19">
      <c r="A281" s="554">
        <v>279</v>
      </c>
      <c r="B281" s="400">
        <f>'MoteCarlo_Sim (CP)'!F283</f>
        <v>1002853.2298250907</v>
      </c>
      <c r="C281" s="400">
        <f ca="1">B281/'MoteCarlo_Sim (CP)'!$F$4-1</f>
        <v>3.4031517673551726E-3</v>
      </c>
      <c r="D281" s="400">
        <f ca="1">0.6*C281+0.4*'Bonds (CP)'!$T$515</f>
        <v>1.6161437463785462E-3</v>
      </c>
      <c r="E281" s="400">
        <f ca="1">'MoteCarlo_Sim (CP)'!$F$4/0.6*(1+D281)</f>
        <v>1668445.3353100845</v>
      </c>
      <c r="M281" s="554">
        <v>279</v>
      </c>
      <c r="N281" s="400">
        <f>'MoteCarlo_Sim OP'!F283</f>
        <v>1022196.2895477798</v>
      </c>
      <c r="O281" s="400">
        <f ca="1">N281/'MoteCarlo_Sim OP'!$F$4-1</f>
        <v>2.1677312741903876E-2</v>
      </c>
      <c r="P281" s="400">
        <f ca="1">0.6*O281+0.4*'Bonds (OP)'!$G$514</f>
        <v>1.2900980331477059E-2</v>
      </c>
      <c r="Q281" s="400">
        <f ca="1">'MoteCarlo_Sim OP'!$F$4/0.6*(1+P281)</f>
        <v>1689025.8317724227</v>
      </c>
      <c r="S281" s="554"/>
    </row>
    <row r="282" spans="1:19">
      <c r="A282" s="554">
        <v>280</v>
      </c>
      <c r="B282" s="400">
        <f>'MoteCarlo_Sim (CP)'!F284</f>
        <v>981810.61575344938</v>
      </c>
      <c r="C282" s="400">
        <f ca="1">B282/'MoteCarlo_Sim (CP)'!$F$4-1</f>
        <v>-1.7651001176432701E-2</v>
      </c>
      <c r="D282" s="400">
        <f ca="1">0.6*C282+0.4*'Bonds (CP)'!$T$515</f>
        <v>-1.1016348019894179E-2</v>
      </c>
      <c r="E282" s="400">
        <f ca="1">'MoteCarlo_Sim (CP)'!$F$4/0.6*(1+D282)</f>
        <v>1647402.7212384429</v>
      </c>
      <c r="M282" s="554">
        <v>280</v>
      </c>
      <c r="N282" s="400">
        <f>'MoteCarlo_Sim OP'!F284</f>
        <v>1000016.1578368085</v>
      </c>
      <c r="O282" s="400">
        <f ca="1">N282/'MoteCarlo_Sim OP'!$F$4-1</f>
        <v>-4.915579480415655E-4</v>
      </c>
      <c r="P282" s="400">
        <f ca="1">0.6*O282+0.4*'Bonds (OP)'!$G$514</f>
        <v>-4.0034208249020454E-4</v>
      </c>
      <c r="Q282" s="400">
        <f ca="1">'MoteCarlo_Sim OP'!$F$4/0.6*(1+P282)</f>
        <v>1666845.7000614514</v>
      </c>
      <c r="S282" s="554"/>
    </row>
    <row r="283" spans="1:19">
      <c r="A283" s="554">
        <v>281</v>
      </c>
      <c r="B283" s="400">
        <f>'MoteCarlo_Sim (CP)'!F285</f>
        <v>1004836.9931598596</v>
      </c>
      <c r="C283" s="400">
        <f ca="1">B283/'MoteCarlo_Sim (CP)'!$F$4-1</f>
        <v>5.388002913334633E-3</v>
      </c>
      <c r="D283" s="400">
        <f ca="1">0.6*C283+0.4*'Bonds (CP)'!$T$515</f>
        <v>2.8070544339662226E-3</v>
      </c>
      <c r="E283" s="400">
        <f ca="1">'MoteCarlo_Sim (CP)'!$F$4/0.6*(1+D283)</f>
        <v>1670429.0986448531</v>
      </c>
      <c r="M283" s="554">
        <v>281</v>
      </c>
      <c r="N283" s="400">
        <f>'MoteCarlo_Sim OP'!F285</f>
        <v>1014614.7464308997</v>
      </c>
      <c r="O283" s="400">
        <f ca="1">N283/'MoteCarlo_Sim OP'!$F$4-1</f>
        <v>1.4099618831942884E-2</v>
      </c>
      <c r="P283" s="400">
        <f ca="1">0.6*O283+0.4*'Bonds (OP)'!$G$514</f>
        <v>8.3543639855004643E-3</v>
      </c>
      <c r="Q283" s="400">
        <f ca="1">'MoteCarlo_Sim OP'!$F$4/0.6*(1+P283)</f>
        <v>1681444.2886555425</v>
      </c>
      <c r="S283" s="554"/>
    </row>
    <row r="284" spans="1:19">
      <c r="A284" s="554">
        <v>282</v>
      </c>
      <c r="B284" s="400">
        <f>'MoteCarlo_Sim (CP)'!F286</f>
        <v>995248.02533893567</v>
      </c>
      <c r="C284" s="400">
        <f ca="1">B284/'MoteCarlo_Sim (CP)'!$F$4-1</f>
        <v>-4.2062230885988594E-3</v>
      </c>
      <c r="D284" s="400">
        <f ca="1">0.6*C284+0.4*'Bonds (CP)'!$T$515</f>
        <v>-2.9494811671938728E-3</v>
      </c>
      <c r="E284" s="400">
        <f ca="1">'MoteCarlo_Sim (CP)'!$F$4/0.6*(1+D284)</f>
        <v>1660840.1308239293</v>
      </c>
      <c r="M284" s="554">
        <v>282</v>
      </c>
      <c r="N284" s="400">
        <f>'MoteCarlo_Sim OP'!F286</f>
        <v>989751.54915989132</v>
      </c>
      <c r="O284" s="400">
        <f ca="1">N284/'MoteCarlo_Sim OP'!$F$4-1</f>
        <v>-1.0750955205313439E-2</v>
      </c>
      <c r="P284" s="400">
        <f ca="1">0.6*O284+0.4*'Bonds (OP)'!$G$514</f>
        <v>-6.555980436853329E-3</v>
      </c>
      <c r="Q284" s="400">
        <f ca="1">'MoteCarlo_Sim OP'!$F$4/0.6*(1+P284)</f>
        <v>1656581.091384534</v>
      </c>
      <c r="S284" s="554"/>
    </row>
    <row r="285" spans="1:19">
      <c r="A285" s="554">
        <v>283</v>
      </c>
      <c r="B285" s="400">
        <f>'MoteCarlo_Sim (CP)'!F287</f>
        <v>1009177.3114576923</v>
      </c>
      <c r="C285" s="400">
        <f ca="1">B285/'MoteCarlo_Sim (CP)'!$F$4-1</f>
        <v>9.7307012566190121E-3</v>
      </c>
      <c r="D285" s="400">
        <f ca="1">0.6*C285+0.4*'Bonds (CP)'!$T$515</f>
        <v>5.4126734399368506E-3</v>
      </c>
      <c r="E285" s="400">
        <f ca="1">'MoteCarlo_Sim (CP)'!$F$4/0.6*(1+D285)</f>
        <v>1674769.4169426858</v>
      </c>
      <c r="M285" s="554">
        <v>283</v>
      </c>
      <c r="N285" s="400">
        <f>'MoteCarlo_Sim OP'!F287</f>
        <v>983980.12482329027</v>
      </c>
      <c r="O285" s="400">
        <f ca="1">N285/'MoteCarlo_Sim OP'!$F$4-1</f>
        <v>-1.651944934602334E-2</v>
      </c>
      <c r="P285" s="400">
        <f ca="1">0.6*O285+0.4*'Bonds (OP)'!$G$514</f>
        <v>-1.001707692127927E-2</v>
      </c>
      <c r="Q285" s="400">
        <f ca="1">'MoteCarlo_Sim OP'!$F$4/0.6*(1+P285)</f>
        <v>1650809.667047933</v>
      </c>
      <c r="S285" s="554"/>
    </row>
    <row r="286" spans="1:19">
      <c r="A286" s="554">
        <v>284</v>
      </c>
      <c r="B286" s="400">
        <f>'MoteCarlo_Sim (CP)'!F288</f>
        <v>1022936.9775690624</v>
      </c>
      <c r="C286" s="400">
        <f ca="1">B286/'MoteCarlo_Sim (CP)'!$F$4-1</f>
        <v>2.3497912582072011E-2</v>
      </c>
      <c r="D286" s="400">
        <f ca="1">0.6*C286+0.4*'Bonds (CP)'!$T$515</f>
        <v>1.3673000235208649E-2</v>
      </c>
      <c r="E286" s="400">
        <f ca="1">'MoteCarlo_Sim (CP)'!$F$4/0.6*(1+D286)</f>
        <v>1688529.0830540557</v>
      </c>
      <c r="M286" s="554">
        <v>284</v>
      </c>
      <c r="N286" s="400">
        <f>'MoteCarlo_Sim OP'!F288</f>
        <v>1003992.7279652896</v>
      </c>
      <c r="O286" s="400">
        <f ca="1">N286/'MoteCarlo_Sim OP'!$F$4-1</f>
        <v>3.4829932456372781E-3</v>
      </c>
      <c r="P286" s="400">
        <f ca="1">0.6*O286+0.4*'Bonds (OP)'!$G$514</f>
        <v>1.9843886337171015E-3</v>
      </c>
      <c r="Q286" s="400">
        <f ca="1">'MoteCarlo_Sim OP'!$F$4/0.6*(1+P286)</f>
        <v>1670822.2701899325</v>
      </c>
      <c r="S286" s="554"/>
    </row>
    <row r="287" spans="1:19">
      <c r="A287" s="554">
        <v>285</v>
      </c>
      <c r="B287" s="400">
        <f>'MoteCarlo_Sim (CP)'!F289</f>
        <v>961029.9280506206</v>
      </c>
      <c r="C287" s="400">
        <f ca="1">B287/'MoteCarlo_Sim (CP)'!$F$4-1</f>
        <v>-3.8443084122157689E-2</v>
      </c>
      <c r="D287" s="400">
        <f ca="1">0.6*C287+0.4*'Bonds (CP)'!$T$515</f>
        <v>-2.349159778732917E-2</v>
      </c>
      <c r="E287" s="400">
        <f ca="1">'MoteCarlo_Sim (CP)'!$F$4/0.6*(1+D287)</f>
        <v>1626622.0335356144</v>
      </c>
      <c r="M287" s="554">
        <v>285</v>
      </c>
      <c r="N287" s="400">
        <f>'MoteCarlo_Sim OP'!F289</f>
        <v>1008982.8863081858</v>
      </c>
      <c r="O287" s="400">
        <f ca="1">N287/'MoteCarlo_Sim OP'!$F$4-1</f>
        <v>8.4706180473104187E-3</v>
      </c>
      <c r="P287" s="400">
        <f ca="1">0.6*O287+0.4*'Bonds (OP)'!$G$514</f>
        <v>4.9769635147209855E-3</v>
      </c>
      <c r="Q287" s="400">
        <f ca="1">'MoteCarlo_Sim OP'!$F$4/0.6*(1+P287)</f>
        <v>1675812.4285328286</v>
      </c>
      <c r="S287" s="554"/>
    </row>
    <row r="288" spans="1:19">
      <c r="A288" s="554">
        <v>286</v>
      </c>
      <c r="B288" s="400">
        <f>'MoteCarlo_Sim (CP)'!F290</f>
        <v>996715.70206192182</v>
      </c>
      <c r="C288" s="400">
        <f ca="1">B288/'MoteCarlo_Sim (CP)'!$F$4-1</f>
        <v>-2.7377415542901851E-3</v>
      </c>
      <c r="D288" s="400">
        <f ca="1">0.6*C288+0.4*'Bonds (CP)'!$T$515</f>
        <v>-2.068392246608668E-3</v>
      </c>
      <c r="E288" s="400">
        <f ca="1">'MoteCarlo_Sim (CP)'!$F$4/0.6*(1+D288)</f>
        <v>1662307.8075469155</v>
      </c>
      <c r="M288" s="554">
        <v>286</v>
      </c>
      <c r="N288" s="400">
        <f>'MoteCarlo_Sim OP'!F290</f>
        <v>963547.96247439994</v>
      </c>
      <c r="O288" s="400">
        <f ca="1">N288/'MoteCarlo_Sim OP'!$F$4-1</f>
        <v>-3.6941238131184884E-2</v>
      </c>
      <c r="P288" s="400">
        <f ca="1">0.6*O288+0.4*'Bonds (OP)'!$G$514</f>
        <v>-2.2270150192376194E-2</v>
      </c>
      <c r="Q288" s="400">
        <f ca="1">'MoteCarlo_Sim OP'!$F$4/0.6*(1+P288)</f>
        <v>1630377.5046990428</v>
      </c>
      <c r="S288" s="554"/>
    </row>
    <row r="289" spans="1:19">
      <c r="A289" s="554">
        <v>287</v>
      </c>
      <c r="B289" s="400">
        <f>'MoteCarlo_Sim (CP)'!F291</f>
        <v>1008347.9519272771</v>
      </c>
      <c r="C289" s="400">
        <f ca="1">B289/'MoteCarlo_Sim (CP)'!$F$4-1</f>
        <v>8.9008869408073732E-3</v>
      </c>
      <c r="D289" s="400">
        <f ca="1">0.6*C289+0.4*'Bonds (CP)'!$T$515</f>
        <v>4.9147848504498669E-3</v>
      </c>
      <c r="E289" s="400">
        <f ca="1">'MoteCarlo_Sim (CP)'!$F$4/0.6*(1+D289)</f>
        <v>1673940.0574122707</v>
      </c>
      <c r="M289" s="554">
        <v>287</v>
      </c>
      <c r="N289" s="400">
        <f>'MoteCarlo_Sim OP'!F291</f>
        <v>970606.53232645569</v>
      </c>
      <c r="O289" s="400">
        <f ca="1">N289/'MoteCarlo_Sim OP'!$F$4-1</f>
        <v>-2.9886251968556765E-2</v>
      </c>
      <c r="P289" s="400">
        <f ca="1">0.6*O289+0.4*'Bonds (OP)'!$G$514</f>
        <v>-1.8037158494799324E-2</v>
      </c>
      <c r="Q289" s="400">
        <f ca="1">'MoteCarlo_Sim OP'!$F$4/0.6*(1+P289)</f>
        <v>1637436.0745510985</v>
      </c>
      <c r="S289" s="554"/>
    </row>
    <row r="290" spans="1:19">
      <c r="A290" s="554">
        <v>288</v>
      </c>
      <c r="B290" s="400">
        <f>'MoteCarlo_Sim (CP)'!F292</f>
        <v>1005391.3670415737</v>
      </c>
      <c r="C290" s="400">
        <f ca="1">B290/'MoteCarlo_Sim (CP)'!$F$4-1</f>
        <v>5.942680790042898E-3</v>
      </c>
      <c r="D290" s="400">
        <f ca="1">0.6*C290+0.4*'Bonds (CP)'!$T$515</f>
        <v>3.1398611599911812E-3</v>
      </c>
      <c r="E290" s="400">
        <f ca="1">'MoteCarlo_Sim (CP)'!$F$4/0.6*(1+D290)</f>
        <v>1670983.4725265671</v>
      </c>
      <c r="M290" s="554">
        <v>288</v>
      </c>
      <c r="N290" s="400">
        <f>'MoteCarlo_Sim OP'!F292</f>
        <v>990739.24474535882</v>
      </c>
      <c r="O290" s="400">
        <f ca="1">N290/'MoteCarlo_Sim OP'!$F$4-1</f>
        <v>-9.7637610803827934E-3</v>
      </c>
      <c r="P290" s="400">
        <f ca="1">0.6*O290+0.4*'Bonds (OP)'!$G$514</f>
        <v>-5.9636639618949414E-3</v>
      </c>
      <c r="Q290" s="400">
        <f ca="1">'MoteCarlo_Sim OP'!$F$4/0.6*(1+P290)</f>
        <v>1657568.7869700016</v>
      </c>
      <c r="S290" s="554"/>
    </row>
    <row r="291" spans="1:19">
      <c r="A291" s="554">
        <v>289</v>
      </c>
      <c r="B291" s="400">
        <f>'MoteCarlo_Sim (CP)'!F293</f>
        <v>985999.15483894944</v>
      </c>
      <c r="C291" s="400">
        <f ca="1">B291/'MoteCarlo_Sim (CP)'!$F$4-1</f>
        <v>-1.3460165274728042E-2</v>
      </c>
      <c r="D291" s="400">
        <f ca="1">0.6*C291+0.4*'Bonds (CP)'!$T$515</f>
        <v>-8.5018464788713822E-3</v>
      </c>
      <c r="E291" s="400">
        <f ca="1">'MoteCarlo_Sim (CP)'!$F$4/0.6*(1+D291)</f>
        <v>1651591.2603239429</v>
      </c>
      <c r="M291" s="554">
        <v>289</v>
      </c>
      <c r="N291" s="400">
        <f>'MoteCarlo_Sim OP'!F293</f>
        <v>969314.93090404035</v>
      </c>
      <c r="O291" s="400">
        <f ca="1">N291/'MoteCarlo_Sim OP'!$F$4-1</f>
        <v>-3.1177197635137821E-2</v>
      </c>
      <c r="P291" s="400">
        <f ca="1">0.6*O291+0.4*'Bonds (OP)'!$G$514</f>
        <v>-1.8811725894747958E-2</v>
      </c>
      <c r="Q291" s="400">
        <f ca="1">'MoteCarlo_Sim OP'!$F$4/0.6*(1+P291)</f>
        <v>1636144.4731286832</v>
      </c>
      <c r="S291" s="554"/>
    </row>
    <row r="292" spans="1:19">
      <c r="A292" s="554">
        <v>290</v>
      </c>
      <c r="B292" s="400">
        <f>'MoteCarlo_Sim (CP)'!F294</f>
        <v>1002274.3914060761</v>
      </c>
      <c r="C292" s="400">
        <f ca="1">B292/'MoteCarlo_Sim (CP)'!$F$4-1</f>
        <v>2.8239959380373936E-3</v>
      </c>
      <c r="D292" s="400">
        <f ca="1">0.6*C292+0.4*'Bonds (CP)'!$T$515</f>
        <v>1.2686502487878788E-3</v>
      </c>
      <c r="E292" s="400">
        <f ca="1">'MoteCarlo_Sim (CP)'!$F$4/0.6*(1+D292)</f>
        <v>1667866.4968910699</v>
      </c>
      <c r="M292" s="554">
        <v>290</v>
      </c>
      <c r="N292" s="400">
        <f>'MoteCarlo_Sim OP'!F294</f>
        <v>1028354.0533685891</v>
      </c>
      <c r="O292" s="400">
        <f ca="1">N292/'MoteCarlo_Sim OP'!$F$4-1</f>
        <v>2.7831950219336932E-2</v>
      </c>
      <c r="P292" s="400">
        <f ca="1">0.6*O292+0.4*'Bonds (OP)'!$G$514</f>
        <v>1.6593762817936893E-2</v>
      </c>
      <c r="Q292" s="400">
        <f ca="1">'MoteCarlo_Sim OP'!$F$4/0.6*(1+P292)</f>
        <v>1695183.595593232</v>
      </c>
      <c r="S292" s="554"/>
    </row>
    <row r="293" spans="1:19">
      <c r="A293" s="554">
        <v>291</v>
      </c>
      <c r="B293" s="400">
        <f>'MoteCarlo_Sim (CP)'!F295</f>
        <v>1015661.0872512881</v>
      </c>
      <c r="C293" s="400">
        <f ca="1">B293/'MoteCarlo_Sim (CP)'!$F$4-1</f>
        <v>1.6218032476344568E-2</v>
      </c>
      <c r="D293" s="400">
        <f ca="1">0.6*C293+0.4*'Bonds (CP)'!$T$515</f>
        <v>9.3050721717721826E-3</v>
      </c>
      <c r="E293" s="400">
        <f ca="1">'MoteCarlo_Sim (CP)'!$F$4/0.6*(1+D293)</f>
        <v>1681253.1927362818</v>
      </c>
      <c r="M293" s="554">
        <v>291</v>
      </c>
      <c r="N293" s="400">
        <f>'MoteCarlo_Sim OP'!F295</f>
        <v>973970.27319535858</v>
      </c>
      <c r="O293" s="400">
        <f ca="1">N293/'MoteCarlo_Sim OP'!$F$4-1</f>
        <v>-2.6524218896394891E-2</v>
      </c>
      <c r="P293" s="400">
        <f ca="1">0.6*O293+0.4*'Bonds (OP)'!$G$514</f>
        <v>-1.60199386515022E-2</v>
      </c>
      <c r="Q293" s="400">
        <f ca="1">'MoteCarlo_Sim OP'!$F$4/0.6*(1+P293)</f>
        <v>1640799.8154200013</v>
      </c>
      <c r="S293" s="554"/>
    </row>
    <row r="294" spans="1:19">
      <c r="A294" s="554">
        <v>292</v>
      </c>
      <c r="B294" s="400">
        <f>'MoteCarlo_Sim (CP)'!F296</f>
        <v>1010001.4679572822</v>
      </c>
      <c r="C294" s="400">
        <f ca="1">B294/'MoteCarlo_Sim (CP)'!$F$4-1</f>
        <v>1.055530968848517E-2</v>
      </c>
      <c r="D294" s="400">
        <f ca="1">0.6*C294+0.4*'Bonds (CP)'!$T$515</f>
        <v>5.9074384990565453E-3</v>
      </c>
      <c r="E294" s="400">
        <f ca="1">'MoteCarlo_Sim (CP)'!$F$4/0.6*(1+D294)</f>
        <v>1675593.5734422756</v>
      </c>
      <c r="M294" s="554">
        <v>292</v>
      </c>
      <c r="N294" s="400">
        <f>'MoteCarlo_Sim OP'!F296</f>
        <v>983396.64367918891</v>
      </c>
      <c r="O294" s="400">
        <f ca="1">N294/'MoteCarlo_Sim OP'!$F$4-1</f>
        <v>-1.7102634252324278E-2</v>
      </c>
      <c r="P294" s="400">
        <f ca="1">0.6*O294+0.4*'Bonds (OP)'!$G$514</f>
        <v>-1.0366987865059832E-2</v>
      </c>
      <c r="Q294" s="400">
        <f ca="1">'MoteCarlo_Sim OP'!$F$4/0.6*(1+P294)</f>
        <v>1650226.1859038316</v>
      </c>
      <c r="S294" s="554"/>
    </row>
    <row r="295" spans="1:19">
      <c r="A295" s="554">
        <v>293</v>
      </c>
      <c r="B295" s="400">
        <f>'MoteCarlo_Sim (CP)'!F297</f>
        <v>976099.88100694434</v>
      </c>
      <c r="C295" s="400">
        <f ca="1">B295/'MoteCarlo_Sim (CP)'!$F$4-1</f>
        <v>-2.3364867446325377E-2</v>
      </c>
      <c r="D295" s="400">
        <f ca="1">0.6*C295+0.4*'Bonds (CP)'!$T$515</f>
        <v>-1.4444667781829783E-2</v>
      </c>
      <c r="E295" s="400">
        <f ca="1">'MoteCarlo_Sim (CP)'!$F$4/0.6*(1+D295)</f>
        <v>1641691.9864919379</v>
      </c>
      <c r="M295" s="554">
        <v>293</v>
      </c>
      <c r="N295" s="400">
        <f>'MoteCarlo_Sim OP'!F297</f>
        <v>1013293.4594595087</v>
      </c>
      <c r="O295" s="400">
        <f ca="1">N295/'MoteCarlo_Sim OP'!$F$4-1</f>
        <v>1.2779002687964391E-2</v>
      </c>
      <c r="P295" s="400">
        <f ca="1">0.6*O295+0.4*'Bonds (OP)'!$G$514</f>
        <v>7.5619942991133685E-3</v>
      </c>
      <c r="Q295" s="400">
        <f ca="1">'MoteCarlo_Sim OP'!$F$4/0.6*(1+P295)</f>
        <v>1680123.0016841516</v>
      </c>
      <c r="S295" s="554"/>
    </row>
    <row r="296" spans="1:19">
      <c r="A296" s="554">
        <v>294</v>
      </c>
      <c r="B296" s="400">
        <f>'MoteCarlo_Sim (CP)'!F298</f>
        <v>1009765.1817561451</v>
      </c>
      <c r="C296" s="400">
        <f ca="1">B296/'MoteCarlo_Sim (CP)'!$F$4-1</f>
        <v>1.0318893918072503E-2</v>
      </c>
      <c r="D296" s="400">
        <f ca="1">0.6*C296+0.4*'Bonds (CP)'!$T$515</f>
        <v>5.7655890368089446E-3</v>
      </c>
      <c r="E296" s="400">
        <f ca="1">'MoteCarlo_Sim (CP)'!$F$4/0.6*(1+D296)</f>
        <v>1675357.2872411388</v>
      </c>
      <c r="M296" s="554">
        <v>294</v>
      </c>
      <c r="N296" s="400">
        <f>'MoteCarlo_Sim OP'!F298</f>
        <v>998663.01195378683</v>
      </c>
      <c r="O296" s="400">
        <f ca="1">N296/'MoteCarlo_Sim OP'!$F$4-1</f>
        <v>-1.8440168286396608E-3</v>
      </c>
      <c r="P296" s="400">
        <f ca="1">0.6*O296+0.4*'Bonds (OP)'!$G$514</f>
        <v>-1.2118174108490616E-3</v>
      </c>
      <c r="Q296" s="400">
        <f ca="1">'MoteCarlo_Sim OP'!$F$4/0.6*(1+P296)</f>
        <v>1665492.5541784295</v>
      </c>
      <c r="S296" s="554"/>
    </row>
    <row r="297" spans="1:19">
      <c r="A297" s="554">
        <v>295</v>
      </c>
      <c r="B297" s="400">
        <f>'MoteCarlo_Sim (CP)'!F299</f>
        <v>995235.28919134359</v>
      </c>
      <c r="C297" s="400">
        <f ca="1">B297/'MoteCarlo_Sim (CP)'!$F$4-1</f>
        <v>-4.2189662201510547E-3</v>
      </c>
      <c r="D297" s="400">
        <f ca="1">0.6*C297+0.4*'Bonds (CP)'!$T$515</f>
        <v>-2.95712704612519E-3</v>
      </c>
      <c r="E297" s="400">
        <f ca="1">'MoteCarlo_Sim (CP)'!$F$4/0.6*(1+D297)</f>
        <v>1660827.3946763373</v>
      </c>
      <c r="M297" s="554">
        <v>295</v>
      </c>
      <c r="N297" s="400">
        <f>'MoteCarlo_Sim OP'!F299</f>
        <v>1006229.9291000529</v>
      </c>
      <c r="O297" s="400">
        <f ca="1">N297/'MoteCarlo_Sim OP'!$F$4-1</f>
        <v>5.7190585364235158E-3</v>
      </c>
      <c r="P297" s="400">
        <f ca="1">0.6*O297+0.4*'Bonds (OP)'!$G$514</f>
        <v>3.326027808188844E-3</v>
      </c>
      <c r="Q297" s="400">
        <f ca="1">'MoteCarlo_Sim OP'!$F$4/0.6*(1+P297)</f>
        <v>1673059.4713246957</v>
      </c>
      <c r="S297" s="554"/>
    </row>
    <row r="298" spans="1:19">
      <c r="A298" s="554">
        <v>296</v>
      </c>
      <c r="B298" s="400">
        <f>'MoteCarlo_Sim (CP)'!F300</f>
        <v>972880.46828776831</v>
      </c>
      <c r="C298" s="400">
        <f ca="1">B298/'MoteCarlo_Sim (CP)'!$F$4-1</f>
        <v>-2.658604555413735E-2</v>
      </c>
      <c r="D298" s="400">
        <f ca="1">0.6*C298+0.4*'Bonds (CP)'!$T$515</f>
        <v>-1.6377374646516965E-2</v>
      </c>
      <c r="E298" s="400">
        <f ca="1">'MoteCarlo_Sim (CP)'!$F$4/0.6*(1+D298)</f>
        <v>1638472.5737727617</v>
      </c>
      <c r="M298" s="554">
        <v>296</v>
      </c>
      <c r="N298" s="400">
        <f>'MoteCarlo_Sim OP'!F300</f>
        <v>999490.38282615412</v>
      </c>
      <c r="O298" s="400">
        <f ca="1">N298/'MoteCarlo_Sim OP'!$F$4-1</f>
        <v>-1.0170660187369673E-3</v>
      </c>
      <c r="P298" s="400">
        <f ca="1">0.6*O298+0.4*'Bonds (OP)'!$G$514</f>
        <v>-7.1564692490744567E-4</v>
      </c>
      <c r="Q298" s="400">
        <f ca="1">'MoteCarlo_Sim OP'!$F$4/0.6*(1+P298)</f>
        <v>1666319.9250507969</v>
      </c>
      <c r="S298" s="554"/>
    </row>
    <row r="299" spans="1:19">
      <c r="A299" s="554">
        <v>297</v>
      </c>
      <c r="B299" s="400">
        <f>'MoteCarlo_Sim (CP)'!F301</f>
        <v>1029392.4827335257</v>
      </c>
      <c r="C299" s="400">
        <f ca="1">B299/'MoteCarlo_Sim (CP)'!$F$4-1</f>
        <v>2.9956957670257855E-2</v>
      </c>
      <c r="D299" s="400">
        <f ca="1">0.6*C299+0.4*'Bonds (CP)'!$T$515</f>
        <v>1.7548427288120158E-2</v>
      </c>
      <c r="E299" s="400">
        <f ca="1">'MoteCarlo_Sim (CP)'!$F$4/0.6*(1+D299)</f>
        <v>1694984.5882185192</v>
      </c>
      <c r="M299" s="554">
        <v>297</v>
      </c>
      <c r="N299" s="400">
        <f>'MoteCarlo_Sim OP'!F301</f>
        <v>995988.34876612341</v>
      </c>
      <c r="O299" s="400">
        <f ca="1">N299/'MoteCarlo_Sim OP'!$F$4-1</f>
        <v>-4.5173220695250427E-3</v>
      </c>
      <c r="P299" s="400">
        <f ca="1">0.6*O299+0.4*'Bonds (OP)'!$G$514</f>
        <v>-2.8158005553802906E-3</v>
      </c>
      <c r="Q299" s="400">
        <f ca="1">'MoteCarlo_Sim OP'!$F$4/0.6*(1+P299)</f>
        <v>1662817.8909907662</v>
      </c>
      <c r="S299" s="554"/>
    </row>
    <row r="300" spans="1:19">
      <c r="A300" s="554">
        <v>298</v>
      </c>
      <c r="B300" s="400">
        <f>'MoteCarlo_Sim (CP)'!F302</f>
        <v>1016369.1404425639</v>
      </c>
      <c r="C300" s="400">
        <f ca="1">B300/'MoteCarlo_Sim (CP)'!$F$4-1</f>
        <v>1.6926473933793984E-2</v>
      </c>
      <c r="D300" s="400">
        <f ca="1">0.6*C300+0.4*'Bonds (CP)'!$T$515</f>
        <v>9.7301370462418331E-3</v>
      </c>
      <c r="E300" s="400">
        <f ca="1">'MoteCarlo_Sim (CP)'!$F$4/0.6*(1+D300)</f>
        <v>1681961.2459275578</v>
      </c>
      <c r="M300" s="554">
        <v>298</v>
      </c>
      <c r="N300" s="400">
        <f>'MoteCarlo_Sim OP'!F302</f>
        <v>1013141.9865991776</v>
      </c>
      <c r="O300" s="400">
        <f ca="1">N300/'MoteCarlo_Sim OP'!$F$4-1</f>
        <v>1.2627606731552721E-2</v>
      </c>
      <c r="P300" s="400">
        <f ca="1">0.6*O300+0.4*'Bonds (OP)'!$G$514</f>
        <v>7.4711567252663674E-3</v>
      </c>
      <c r="Q300" s="400">
        <f ca="1">'MoteCarlo_Sim OP'!$F$4/0.6*(1+P300)</f>
        <v>1679971.5288238202</v>
      </c>
      <c r="S300" s="554"/>
    </row>
    <row r="301" spans="1:19">
      <c r="A301" s="554">
        <v>299</v>
      </c>
      <c r="B301" s="400">
        <f>'MoteCarlo_Sim (CP)'!F303</f>
        <v>964638.0631402795</v>
      </c>
      <c r="C301" s="400">
        <f ca="1">B301/'MoteCarlo_Sim (CP)'!$F$4-1</f>
        <v>-3.4832970485092818E-2</v>
      </c>
      <c r="D301" s="400">
        <f ca="1">0.6*C301+0.4*'Bonds (CP)'!$T$515</f>
        <v>-2.1325529605090245E-2</v>
      </c>
      <c r="E301" s="400">
        <f ca="1">'MoteCarlo_Sim (CP)'!$F$4/0.6*(1+D301)</f>
        <v>1630230.168625273</v>
      </c>
      <c r="M301" s="554">
        <v>299</v>
      </c>
      <c r="N301" s="400">
        <f>'MoteCarlo_Sim OP'!F303</f>
        <v>1002747.4783532911</v>
      </c>
      <c r="O301" s="400">
        <f ca="1">N301/'MoteCarlo_Sim OP'!$F$4-1</f>
        <v>2.2383758563075951E-3</v>
      </c>
      <c r="P301" s="400">
        <f ca="1">0.6*O301+0.4*'Bonds (OP)'!$G$514</f>
        <v>1.2376182001192918E-3</v>
      </c>
      <c r="Q301" s="400">
        <f ca="1">'MoteCarlo_Sim OP'!$F$4/0.6*(1+P301)</f>
        <v>1669577.0205779339</v>
      </c>
      <c r="S301" s="554"/>
    </row>
    <row r="302" spans="1:19">
      <c r="A302" s="554">
        <v>300</v>
      </c>
      <c r="B302" s="400">
        <f>'MoteCarlo_Sim (CP)'!F304</f>
        <v>1035232.9155207551</v>
      </c>
      <c r="C302" s="400">
        <f ca="1">B302/'MoteCarlo_Sim (CP)'!$F$4-1</f>
        <v>3.5800593101749101E-2</v>
      </c>
      <c r="D302" s="400">
        <f ca="1">0.6*C302+0.4*'Bonds (CP)'!$T$515</f>
        <v>2.1054608547014905E-2</v>
      </c>
      <c r="E302" s="400">
        <f ca="1">'MoteCarlo_Sim (CP)'!$F$4/0.6*(1+D302)</f>
        <v>1700825.0210057488</v>
      </c>
      <c r="M302" s="554">
        <v>300</v>
      </c>
      <c r="N302" s="400">
        <f>'MoteCarlo_Sim OP'!F304</f>
        <v>1003034.6705199375</v>
      </c>
      <c r="O302" s="400">
        <f ca="1">N302/'MoteCarlo_Sim OP'!$F$4-1</f>
        <v>2.5254222133137549E-3</v>
      </c>
      <c r="P302" s="400">
        <f ca="1">0.6*O302+0.4*'Bonds (OP)'!$G$514</f>
        <v>1.4098460143229876E-3</v>
      </c>
      <c r="Q302" s="400">
        <f ca="1">'MoteCarlo_Sim OP'!$F$4/0.6*(1+P302)</f>
        <v>1669864.2127445803</v>
      </c>
      <c r="S302" s="554"/>
    </row>
    <row r="303" spans="1:19">
      <c r="A303" s="554">
        <v>301</v>
      </c>
      <c r="B303" s="400">
        <f>'MoteCarlo_Sim (CP)'!F305</f>
        <v>1028617.1840112727</v>
      </c>
      <c r="C303" s="400">
        <f ca="1">B303/'MoteCarlo_Sim (CP)'!$F$4-1</f>
        <v>2.9181233807249907E-2</v>
      </c>
      <c r="D303" s="400">
        <f ca="1">0.6*C303+0.4*'Bonds (CP)'!$T$515</f>
        <v>1.7082992970315389E-2</v>
      </c>
      <c r="E303" s="400">
        <f ca="1">'MoteCarlo_Sim (CP)'!$F$4/0.6*(1+D303)</f>
        <v>1694209.2894962663</v>
      </c>
      <c r="M303" s="554">
        <v>301</v>
      </c>
      <c r="N303" s="400">
        <f>'MoteCarlo_Sim OP'!F305</f>
        <v>1002568.8361140112</v>
      </c>
      <c r="O303" s="400">
        <f ca="1">N303/'MoteCarlo_Sim OP'!$F$4-1</f>
        <v>2.0598243150469209E-3</v>
      </c>
      <c r="P303" s="400">
        <f ca="1">0.6*O303+0.4*'Bonds (OP)'!$G$514</f>
        <v>1.1304872753628871E-3</v>
      </c>
      <c r="Q303" s="400">
        <f ca="1">'MoteCarlo_Sim OP'!$F$4/0.6*(1+P303)</f>
        <v>1669398.3783386538</v>
      </c>
      <c r="S303" s="554"/>
    </row>
    <row r="304" spans="1:19">
      <c r="A304" s="554">
        <v>302</v>
      </c>
      <c r="B304" s="400">
        <f>'MoteCarlo_Sim (CP)'!F306</f>
        <v>980515.25619220815</v>
      </c>
      <c r="C304" s="400">
        <f ca="1">B304/'MoteCarlo_Sim (CP)'!$F$4-1</f>
        <v>-1.8947071057613729E-2</v>
      </c>
      <c r="D304" s="400">
        <f ca="1">0.6*C304+0.4*'Bonds (CP)'!$T$515</f>
        <v>-1.1793989948602795E-2</v>
      </c>
      <c r="E304" s="400">
        <f ca="1">'MoteCarlo_Sim (CP)'!$F$4/0.6*(1+D304)</f>
        <v>1646107.3616772017</v>
      </c>
      <c r="M304" s="554">
        <v>302</v>
      </c>
      <c r="N304" s="400">
        <f>'MoteCarlo_Sim OP'!F306</f>
        <v>1017443.0931113485</v>
      </c>
      <c r="O304" s="400">
        <f ca="1">N304/'MoteCarlo_Sim OP'!$F$4-1</f>
        <v>1.6926529539339041E-2</v>
      </c>
      <c r="P304" s="400">
        <f ca="1">0.6*O304+0.4*'Bonds (OP)'!$G$514</f>
        <v>1.0050510409938158E-2</v>
      </c>
      <c r="Q304" s="400">
        <f ca="1">'MoteCarlo_Sim OP'!$F$4/0.6*(1+P304)</f>
        <v>1684272.6353359914</v>
      </c>
      <c r="S304" s="554"/>
    </row>
    <row r="305" spans="1:19">
      <c r="A305" s="554">
        <v>303</v>
      </c>
      <c r="B305" s="400">
        <f>'MoteCarlo_Sim (CP)'!F307</f>
        <v>1011743.2837377571</v>
      </c>
      <c r="C305" s="400">
        <f ca="1">B305/'MoteCarlo_Sim (CP)'!$F$4-1</f>
        <v>1.2298080606450545E-2</v>
      </c>
      <c r="D305" s="400">
        <f ca="1">0.6*C305+0.4*'Bonds (CP)'!$T$515</f>
        <v>6.9531010498357698E-3</v>
      </c>
      <c r="E305" s="400">
        <f ca="1">'MoteCarlo_Sim (CP)'!$F$4/0.6*(1+D305)</f>
        <v>1677335.3892227509</v>
      </c>
      <c r="M305" s="554">
        <v>303</v>
      </c>
      <c r="N305" s="400">
        <f>'MoteCarlo_Sim OP'!F307</f>
        <v>1022113.2356971345</v>
      </c>
      <c r="O305" s="400">
        <f ca="1">N305/'MoteCarlo_Sim OP'!$F$4-1</f>
        <v>2.1594301058328158E-2</v>
      </c>
      <c r="P305" s="400">
        <f ca="1">0.6*O305+0.4*'Bonds (OP)'!$G$514</f>
        <v>1.2851173321331628E-2</v>
      </c>
      <c r="Q305" s="400">
        <f ca="1">'MoteCarlo_Sim OP'!$F$4/0.6*(1+P305)</f>
        <v>1688942.7779217775</v>
      </c>
      <c r="S305" s="554"/>
    </row>
    <row r="306" spans="1:19">
      <c r="A306" s="554">
        <v>304</v>
      </c>
      <c r="B306" s="400">
        <f>'MoteCarlo_Sim (CP)'!F308</f>
        <v>1001156.6107116007</v>
      </c>
      <c r="C306" s="400">
        <f ca="1">B306/'MoteCarlo_Sim (CP)'!$F$4-1</f>
        <v>1.7056023002994802E-3</v>
      </c>
      <c r="D306" s="400">
        <f ca="1">0.6*C306+0.4*'Bonds (CP)'!$T$515</f>
        <v>5.9761406614513082E-4</v>
      </c>
      <c r="E306" s="400">
        <f ca="1">'MoteCarlo_Sim (CP)'!$F$4/0.6*(1+D306)</f>
        <v>1666748.7161965945</v>
      </c>
      <c r="M306" s="554">
        <v>304</v>
      </c>
      <c r="N306" s="400">
        <f>'MoteCarlo_Sim OP'!F308</f>
        <v>973505.18600666441</v>
      </c>
      <c r="O306" s="400">
        <f ca="1">N306/'MoteCarlo_Sim OP'!$F$4-1</f>
        <v>-2.6989069956797396E-2</v>
      </c>
      <c r="P306" s="400">
        <f ca="1">0.6*O306+0.4*'Bonds (OP)'!$G$514</f>
        <v>-1.6298849287743701E-2</v>
      </c>
      <c r="Q306" s="400">
        <f ca="1">'MoteCarlo_Sim OP'!$F$4/0.6*(1+P306)</f>
        <v>1640334.7282313071</v>
      </c>
      <c r="S306" s="554"/>
    </row>
    <row r="307" spans="1:19">
      <c r="A307" s="554">
        <v>305</v>
      </c>
      <c r="B307" s="400">
        <f>'MoteCarlo_Sim (CP)'!F309</f>
        <v>985979.47335988143</v>
      </c>
      <c r="C307" s="400">
        <f ca="1">B307/'MoteCarlo_Sim (CP)'!$F$4-1</f>
        <v>-1.3479857546279783E-2</v>
      </c>
      <c r="D307" s="400">
        <f ca="1">0.6*C307+0.4*'Bonds (CP)'!$T$515</f>
        <v>-8.5136618418024269E-3</v>
      </c>
      <c r="E307" s="400">
        <f ca="1">'MoteCarlo_Sim (CP)'!$F$4/0.6*(1+D307)</f>
        <v>1651571.5788448749</v>
      </c>
      <c r="M307" s="554">
        <v>305</v>
      </c>
      <c r="N307" s="400">
        <f>'MoteCarlo_Sim OP'!F309</f>
        <v>1006460.8292945252</v>
      </c>
      <c r="O307" s="400">
        <f ca="1">N307/'MoteCarlo_Sim OP'!$F$4-1</f>
        <v>5.9498415011165484E-3</v>
      </c>
      <c r="P307" s="400">
        <f ca="1">0.6*O307+0.4*'Bonds (OP)'!$G$514</f>
        <v>3.4644975870046636E-3</v>
      </c>
      <c r="Q307" s="400">
        <f ca="1">'MoteCarlo_Sim OP'!$F$4/0.6*(1+P307)</f>
        <v>1673290.3715191679</v>
      </c>
      <c r="S307" s="554"/>
    </row>
    <row r="308" spans="1:19">
      <c r="A308" s="554">
        <v>306</v>
      </c>
      <c r="B308" s="400">
        <f>'MoteCarlo_Sim (CP)'!F310</f>
        <v>988546.76882651867</v>
      </c>
      <c r="C308" s="400">
        <f ca="1">B308/'MoteCarlo_Sim (CP)'!$F$4-1</f>
        <v>-1.0911154284296787E-2</v>
      </c>
      <c r="D308" s="400">
        <f ca="1">0.6*C308+0.4*'Bonds (CP)'!$T$515</f>
        <v>-6.9724398846126284E-3</v>
      </c>
      <c r="E308" s="400">
        <f ca="1">'MoteCarlo_Sim (CP)'!$F$4/0.6*(1+D308)</f>
        <v>1654138.8743115123</v>
      </c>
      <c r="M308" s="554">
        <v>306</v>
      </c>
      <c r="N308" s="400">
        <f>'MoteCarlo_Sim OP'!F310</f>
        <v>974817.17738930602</v>
      </c>
      <c r="O308" s="400">
        <f ca="1">N308/'MoteCarlo_Sim OP'!$F$4-1</f>
        <v>-2.5677744682127468E-2</v>
      </c>
      <c r="P308" s="400">
        <f ca="1">0.6*O308+0.4*'Bonds (OP)'!$G$514</f>
        <v>-1.5512054122941746E-2</v>
      </c>
      <c r="Q308" s="400">
        <f ca="1">'MoteCarlo_Sim OP'!$F$4/0.6*(1+P308)</f>
        <v>1641646.7196139488</v>
      </c>
      <c r="S308" s="554"/>
    </row>
    <row r="309" spans="1:19">
      <c r="A309" s="554">
        <v>307</v>
      </c>
      <c r="B309" s="400">
        <f>'MoteCarlo_Sim (CP)'!F311</f>
        <v>1009808.8447825324</v>
      </c>
      <c r="C309" s="400">
        <f ca="1">B309/'MoteCarlo_Sim (CP)'!$F$4-1</f>
        <v>1.0362580887401274E-2</v>
      </c>
      <c r="D309" s="400">
        <f ca="1">0.6*C309+0.4*'Bonds (CP)'!$T$515</f>
        <v>5.7918012184062072E-3</v>
      </c>
      <c r="E309" s="400">
        <f ca="1">'MoteCarlo_Sim (CP)'!$F$4/0.6*(1+D309)</f>
        <v>1675400.9502675259</v>
      </c>
      <c r="M309" s="554">
        <v>307</v>
      </c>
      <c r="N309" s="400">
        <f>'MoteCarlo_Sim OP'!F311</f>
        <v>984531.23905429454</v>
      </c>
      <c r="O309" s="400">
        <f ca="1">N309/'MoteCarlo_Sim OP'!$F$4-1</f>
        <v>-1.5968614919892321E-2</v>
      </c>
      <c r="P309" s="400">
        <f ca="1">0.6*O309+0.4*'Bonds (OP)'!$G$514</f>
        <v>-9.6865762656006583E-3</v>
      </c>
      <c r="Q309" s="400">
        <f ca="1">'MoteCarlo_Sim OP'!$F$4/0.6*(1+P309)</f>
        <v>1651360.7812789374</v>
      </c>
      <c r="S309" s="554"/>
    </row>
    <row r="310" spans="1:19">
      <c r="A310" s="554">
        <v>308</v>
      </c>
      <c r="B310" s="400">
        <f>'MoteCarlo_Sim (CP)'!F312</f>
        <v>1005039.0804320032</v>
      </c>
      <c r="C310" s="400">
        <f ca="1">B310/'MoteCarlo_Sim (CP)'!$F$4-1</f>
        <v>5.5902010015198567E-3</v>
      </c>
      <c r="D310" s="400">
        <f ca="1">0.6*C310+0.4*'Bonds (CP)'!$T$515</f>
        <v>2.9283732868773567E-3</v>
      </c>
      <c r="E310" s="400">
        <f ca="1">'MoteCarlo_Sim (CP)'!$F$4/0.6*(1+D310)</f>
        <v>1670631.185916997</v>
      </c>
      <c r="M310" s="554">
        <v>308</v>
      </c>
      <c r="N310" s="400">
        <f>'MoteCarlo_Sim OP'!F312</f>
        <v>1021124.7639834968</v>
      </c>
      <c r="O310" s="400">
        <f ca="1">N310/'MoteCarlo_Sim OP'!$F$4-1</f>
        <v>2.0606331199273464E-2</v>
      </c>
      <c r="P310" s="400">
        <f ca="1">0.6*O310+0.4*'Bonds (OP)'!$G$514</f>
        <v>1.2258391405898813E-2</v>
      </c>
      <c r="Q310" s="400">
        <f ca="1">'MoteCarlo_Sim OP'!$F$4/0.6*(1+P310)</f>
        <v>1687954.3062081398</v>
      </c>
      <c r="S310" s="554"/>
    </row>
    <row r="311" spans="1:19">
      <c r="A311" s="554">
        <v>309</v>
      </c>
      <c r="B311" s="400">
        <f>'MoteCarlo_Sim (CP)'!F313</f>
        <v>1020175.3008818768</v>
      </c>
      <c r="C311" s="400">
        <f ca="1">B311/'MoteCarlo_Sim (CP)'!$F$4-1</f>
        <v>2.0734721509169329E-2</v>
      </c>
      <c r="D311" s="400">
        <f ca="1">0.6*C311+0.4*'Bonds (CP)'!$T$515</f>
        <v>1.201508559146704E-2</v>
      </c>
      <c r="E311" s="400">
        <f ca="1">'MoteCarlo_Sim (CP)'!$F$4/0.6*(1+D311)</f>
        <v>1685767.4063668705</v>
      </c>
      <c r="M311" s="554">
        <v>309</v>
      </c>
      <c r="N311" s="400">
        <f>'MoteCarlo_Sim OP'!F313</f>
        <v>1003276.0046324271</v>
      </c>
      <c r="O311" s="400">
        <f ca="1">N311/'MoteCarlo_Sim OP'!$F$4-1</f>
        <v>2.7666337986447243E-3</v>
      </c>
      <c r="P311" s="400">
        <f ca="1">0.6*O311+0.4*'Bonds (OP)'!$G$514</f>
        <v>1.5545729655215693E-3</v>
      </c>
      <c r="Q311" s="400">
        <f ca="1">'MoteCarlo_Sim OP'!$F$4/0.6*(1+P311)</f>
        <v>1670105.5468570697</v>
      </c>
      <c r="S311" s="554"/>
    </row>
    <row r="312" spans="1:19">
      <c r="A312" s="554">
        <v>310</v>
      </c>
      <c r="B312" s="400">
        <f>'MoteCarlo_Sim (CP)'!F314</f>
        <v>981993.82428033149</v>
      </c>
      <c r="C312" s="400">
        <f ca="1">B312/'MoteCarlo_Sim (CP)'!$F$4-1</f>
        <v>-1.7467692185807793E-2</v>
      </c>
      <c r="D312" s="400">
        <f ca="1">0.6*C312+0.4*'Bonds (CP)'!$T$515</f>
        <v>-1.0906362625519233E-2</v>
      </c>
      <c r="E312" s="400">
        <f ca="1">'MoteCarlo_Sim (CP)'!$F$4/0.6*(1+D312)</f>
        <v>1647585.929765325</v>
      </c>
      <c r="M312" s="554">
        <v>310</v>
      </c>
      <c r="N312" s="400">
        <f>'MoteCarlo_Sim OP'!F314</f>
        <v>992793.4519778305</v>
      </c>
      <c r="O312" s="400">
        <f ca="1">N312/'MoteCarlo_Sim OP'!$F$4-1</f>
        <v>-7.7105967844968148E-3</v>
      </c>
      <c r="P312" s="400">
        <f ca="1">0.6*O312+0.4*'Bonds (OP)'!$G$514</f>
        <v>-4.7317653843633543E-3</v>
      </c>
      <c r="Q312" s="400">
        <f ca="1">'MoteCarlo_Sim OP'!$F$4/0.6*(1+P312)</f>
        <v>1659622.9942024732</v>
      </c>
      <c r="S312" s="554"/>
    </row>
    <row r="313" spans="1:19">
      <c r="A313" s="554">
        <v>311</v>
      </c>
      <c r="B313" s="400">
        <f>'MoteCarlo_Sim (CP)'!F315</f>
        <v>1031484.24185626</v>
      </c>
      <c r="C313" s="400">
        <f ca="1">B313/'MoteCarlo_Sim (CP)'!$F$4-1</f>
        <v>3.2049863824487268E-2</v>
      </c>
      <c r="D313" s="400">
        <f ca="1">0.6*C313+0.4*'Bonds (CP)'!$T$515</f>
        <v>1.8804170980657803E-2</v>
      </c>
      <c r="E313" s="400">
        <f ca="1">'MoteCarlo_Sim (CP)'!$F$4/0.6*(1+D313)</f>
        <v>1697076.3473412539</v>
      </c>
      <c r="M313" s="554">
        <v>311</v>
      </c>
      <c r="N313" s="400">
        <f>'MoteCarlo_Sim OP'!F315</f>
        <v>988581.28604261088</v>
      </c>
      <c r="O313" s="400">
        <f ca="1">N313/'MoteCarlo_Sim OP'!$F$4-1</f>
        <v>-1.192062417113704E-2</v>
      </c>
      <c r="P313" s="400">
        <f ca="1">0.6*O313+0.4*'Bonds (OP)'!$G$514</f>
        <v>-7.2577818163474892E-3</v>
      </c>
      <c r="Q313" s="400">
        <f ca="1">'MoteCarlo_Sim OP'!$F$4/0.6*(1+P313)</f>
        <v>1655410.8282672537</v>
      </c>
      <c r="S313" s="554"/>
    </row>
    <row r="314" spans="1:19">
      <c r="A314" s="554">
        <v>312</v>
      </c>
      <c r="B314" s="400">
        <f>'MoteCarlo_Sim (CP)'!F316</f>
        <v>985084.03726897808</v>
      </c>
      <c r="C314" s="400">
        <f ca="1">B314/'MoteCarlo_Sim (CP)'!$F$4-1</f>
        <v>-1.4375784656147417E-2</v>
      </c>
      <c r="D314" s="400">
        <f ca="1">0.6*C314+0.4*'Bonds (CP)'!$T$515</f>
        <v>-9.0512181077230074E-3</v>
      </c>
      <c r="E314" s="400">
        <f ca="1">'MoteCarlo_Sim (CP)'!$F$4/0.6*(1+D314)</f>
        <v>1650676.1427539717</v>
      </c>
      <c r="M314" s="554">
        <v>312</v>
      </c>
      <c r="N314" s="400">
        <f>'MoteCarlo_Sim OP'!F316</f>
        <v>1009281.2891484139</v>
      </c>
      <c r="O314" s="400">
        <f ca="1">N314/'MoteCarlo_Sim OP'!$F$4-1</f>
        <v>8.7688693861542877E-3</v>
      </c>
      <c r="P314" s="400">
        <f ca="1">0.6*O314+0.4*'Bonds (OP)'!$G$514</f>
        <v>5.1559143180273069E-3</v>
      </c>
      <c r="Q314" s="400">
        <f ca="1">'MoteCarlo_Sim OP'!$F$4/0.6*(1+P314)</f>
        <v>1676110.8313730566</v>
      </c>
      <c r="S314" s="554"/>
    </row>
    <row r="315" spans="1:19">
      <c r="A315" s="554">
        <v>313</v>
      </c>
      <c r="B315" s="400">
        <f>'MoteCarlo_Sim (CP)'!F317</f>
        <v>981985.52913364593</v>
      </c>
      <c r="C315" s="400">
        <f ca="1">B315/'MoteCarlo_Sim (CP)'!$F$4-1</f>
        <v>-1.7475991881198083E-2</v>
      </c>
      <c r="D315" s="400">
        <f ca="1">0.6*C315+0.4*'Bonds (CP)'!$T$515</f>
        <v>-1.0911342442753408E-2</v>
      </c>
      <c r="E315" s="400">
        <f ca="1">'MoteCarlo_Sim (CP)'!$F$4/0.6*(1+D315)</f>
        <v>1647577.6346186395</v>
      </c>
      <c r="M315" s="554">
        <v>313</v>
      </c>
      <c r="N315" s="400">
        <f>'MoteCarlo_Sim OP'!F317</f>
        <v>982157.33827456122</v>
      </c>
      <c r="O315" s="400">
        <f ca="1">N315/'MoteCarlo_Sim OP'!$F$4-1</f>
        <v>-1.8341310452202331E-2</v>
      </c>
      <c r="P315" s="400">
        <f ca="1">0.6*O315+0.4*'Bonds (OP)'!$G$514</f>
        <v>-1.1110193584986664E-2</v>
      </c>
      <c r="Q315" s="400">
        <f ca="1">'MoteCarlo_Sim OP'!$F$4/0.6*(1+P315)</f>
        <v>1648986.8804992039</v>
      </c>
      <c r="S315" s="554"/>
    </row>
    <row r="316" spans="1:19">
      <c r="A316" s="554">
        <v>314</v>
      </c>
      <c r="B316" s="400">
        <f>'MoteCarlo_Sim (CP)'!F318</f>
        <v>998923.51231186592</v>
      </c>
      <c r="C316" s="400">
        <f ca="1">B316/'MoteCarlo_Sim (CP)'!$F$4-1</f>
        <v>-5.2872063536213432E-4</v>
      </c>
      <c r="D316" s="400">
        <f ca="1">0.6*C316+0.4*'Bonds (CP)'!$T$515</f>
        <v>-7.4297969525183782E-4</v>
      </c>
      <c r="E316" s="400">
        <f ca="1">'MoteCarlo_Sim (CP)'!$F$4/0.6*(1+D316)</f>
        <v>1664515.6177968595</v>
      </c>
      <c r="M316" s="554">
        <v>314</v>
      </c>
      <c r="N316" s="400">
        <f>'MoteCarlo_Sim OP'!F318</f>
        <v>999221.54035821708</v>
      </c>
      <c r="O316" s="400">
        <f ca="1">N316/'MoteCarlo_Sim OP'!$F$4-1</f>
        <v>-1.2857719933148104E-3</v>
      </c>
      <c r="P316" s="400">
        <f ca="1">0.6*O316+0.4*'Bonds (OP)'!$G$514</f>
        <v>-8.7687050965415154E-4</v>
      </c>
      <c r="Q316" s="400">
        <f ca="1">'MoteCarlo_Sim OP'!$F$4/0.6*(1+P316)</f>
        <v>1666051.0825828598</v>
      </c>
      <c r="S316" s="554"/>
    </row>
    <row r="317" spans="1:19">
      <c r="A317" s="554">
        <v>315</v>
      </c>
      <c r="B317" s="400">
        <f>'MoteCarlo_Sim (CP)'!F319</f>
        <v>1013672.8884391916</v>
      </c>
      <c r="C317" s="400">
        <f ca="1">B317/'MoteCarlo_Sim (CP)'!$F$4-1</f>
        <v>1.4228743420810819E-2</v>
      </c>
      <c r="D317" s="400">
        <f ca="1">0.6*C317+0.4*'Bonds (CP)'!$T$515</f>
        <v>8.1114987384519333E-3</v>
      </c>
      <c r="E317" s="400">
        <f ca="1">'MoteCarlo_Sim (CP)'!$F$4/0.6*(1+D317)</f>
        <v>1679264.9939241849</v>
      </c>
      <c r="M317" s="554">
        <v>315</v>
      </c>
      <c r="N317" s="400">
        <f>'MoteCarlo_Sim OP'!F319</f>
        <v>1010890.9479161154</v>
      </c>
      <c r="O317" s="400">
        <f ca="1">N317/'MoteCarlo_Sim OP'!$F$4-1</f>
        <v>1.0377710917895966E-2</v>
      </c>
      <c r="P317" s="400">
        <f ca="1">0.6*O317+0.4*'Bonds (OP)'!$G$514</f>
        <v>6.1212192370723138E-3</v>
      </c>
      <c r="Q317" s="400">
        <f ca="1">'MoteCarlo_Sim OP'!$F$4/0.6*(1+P317)</f>
        <v>1677720.4901407582</v>
      </c>
      <c r="S317" s="554"/>
    </row>
    <row r="318" spans="1:19">
      <c r="A318" s="554">
        <v>316</v>
      </c>
      <c r="B318" s="400">
        <f>'MoteCarlo_Sim (CP)'!F320</f>
        <v>1016348.5516446675</v>
      </c>
      <c r="C318" s="400">
        <f ca="1">B318/'MoteCarlo_Sim (CP)'!$F$4-1</f>
        <v>1.6905873845878716E-2</v>
      </c>
      <c r="D318" s="400">
        <f ca="1">0.6*C318+0.4*'Bonds (CP)'!$T$515</f>
        <v>9.717776993492671E-3</v>
      </c>
      <c r="E318" s="400">
        <f ca="1">'MoteCarlo_Sim (CP)'!$F$4/0.6*(1+D318)</f>
        <v>1681940.6571296609</v>
      </c>
      <c r="M318" s="554">
        <v>316</v>
      </c>
      <c r="N318" s="400">
        <f>'MoteCarlo_Sim OP'!F320</f>
        <v>1016087.3023900818</v>
      </c>
      <c r="O318" s="400">
        <f ca="1">N318/'MoteCarlo_Sim OP'!$F$4-1</f>
        <v>1.5571427163300289E-2</v>
      </c>
      <c r="P318" s="400">
        <f ca="1">0.6*O318+0.4*'Bonds (OP)'!$G$514</f>
        <v>9.2374489843149079E-3</v>
      </c>
      <c r="Q318" s="400">
        <f ca="1">'MoteCarlo_Sim OP'!$F$4/0.6*(1+P318)</f>
        <v>1682916.8446147246</v>
      </c>
      <c r="S318" s="554"/>
    </row>
    <row r="319" spans="1:19">
      <c r="A319" s="554">
        <v>317</v>
      </c>
      <c r="B319" s="400">
        <f>'MoteCarlo_Sim (CP)'!F321</f>
        <v>1008122.8256464254</v>
      </c>
      <c r="C319" s="400">
        <f ca="1">B319/'MoteCarlo_Sim (CP)'!$F$4-1</f>
        <v>8.6756372103040658E-3</v>
      </c>
      <c r="D319" s="400">
        <f ca="1">0.6*C319+0.4*'Bonds (CP)'!$T$515</f>
        <v>4.7796350121478825E-3</v>
      </c>
      <c r="E319" s="400">
        <f ca="1">'MoteCarlo_Sim (CP)'!$F$4/0.6*(1+D319)</f>
        <v>1673714.9311314188</v>
      </c>
      <c r="M319" s="554">
        <v>317</v>
      </c>
      <c r="N319" s="400">
        <f>'MoteCarlo_Sim OP'!F321</f>
        <v>1020794.4729072871</v>
      </c>
      <c r="O319" s="400">
        <f ca="1">N319/'MoteCarlo_Sim OP'!$F$4-1</f>
        <v>2.0276207814347247E-2</v>
      </c>
      <c r="P319" s="400">
        <f ca="1">0.6*O319+0.4*'Bonds (OP)'!$G$514</f>
        <v>1.2060317374943083E-2</v>
      </c>
      <c r="Q319" s="400">
        <f ca="1">'MoteCarlo_Sim OP'!$F$4/0.6*(1+P319)</f>
        <v>1687624.0151319301</v>
      </c>
      <c r="S319" s="554"/>
    </row>
    <row r="320" spans="1:19">
      <c r="A320" s="554">
        <v>318</v>
      </c>
      <c r="B320" s="400">
        <f>'MoteCarlo_Sim (CP)'!F322</f>
        <v>1007388.6007493212</v>
      </c>
      <c r="C320" s="400">
        <f ca="1">B320/'MoteCarlo_Sim (CP)'!$F$4-1</f>
        <v>7.9410096955789822E-3</v>
      </c>
      <c r="D320" s="400">
        <f ca="1">0.6*C320+0.4*'Bonds (CP)'!$T$515</f>
        <v>4.3388585033128325E-3</v>
      </c>
      <c r="E320" s="400">
        <f ca="1">'MoteCarlo_Sim (CP)'!$F$4/0.6*(1+D320)</f>
        <v>1672980.7062343147</v>
      </c>
      <c r="M320" s="554">
        <v>318</v>
      </c>
      <c r="N320" s="400">
        <f>'MoteCarlo_Sim OP'!F322</f>
        <v>1008013.0833703573</v>
      </c>
      <c r="O320" s="400">
        <f ca="1">N320/'MoteCarlo_Sim OP'!$F$4-1</f>
        <v>7.5013074857859241E-3</v>
      </c>
      <c r="P320" s="400">
        <f ca="1">0.6*O320+0.4*'Bonds (OP)'!$G$514</f>
        <v>4.3953771778062894E-3</v>
      </c>
      <c r="Q320" s="400">
        <f ca="1">'MoteCarlo_Sim OP'!$F$4/0.6*(1+P320)</f>
        <v>1674842.6255949999</v>
      </c>
      <c r="S320" s="554"/>
    </row>
    <row r="321" spans="1:19">
      <c r="A321" s="554">
        <v>319</v>
      </c>
      <c r="B321" s="400">
        <f>'MoteCarlo_Sim (CP)'!F323</f>
        <v>1005064.7968605439</v>
      </c>
      <c r="C321" s="400">
        <f ca="1">B321/'MoteCarlo_Sim (CP)'!$F$4-1</f>
        <v>5.6159315318531355E-3</v>
      </c>
      <c r="D321" s="400">
        <f ca="1">0.6*C321+0.4*'Bonds (CP)'!$T$515</f>
        <v>2.9438116050773239E-3</v>
      </c>
      <c r="E321" s="400">
        <f ca="1">'MoteCarlo_Sim (CP)'!$F$4/0.6*(1+D321)</f>
        <v>1670656.9023455374</v>
      </c>
      <c r="M321" s="554">
        <v>319</v>
      </c>
      <c r="N321" s="400">
        <f>'MoteCarlo_Sim OP'!F323</f>
        <v>1012172.430566351</v>
      </c>
      <c r="O321" s="400">
        <f ca="1">N321/'MoteCarlo_Sim OP'!$F$4-1</f>
        <v>1.1658542949674722E-2</v>
      </c>
      <c r="P321" s="400">
        <f ca="1">0.6*O321+0.4*'Bonds (OP)'!$G$514</f>
        <v>6.8897184561395684E-3</v>
      </c>
      <c r="Q321" s="400">
        <f ca="1">'MoteCarlo_Sim OP'!$F$4/0.6*(1+P321)</f>
        <v>1679001.972790994</v>
      </c>
      <c r="S321" s="554"/>
    </row>
    <row r="322" spans="1:19">
      <c r="A322" s="554">
        <v>320</v>
      </c>
      <c r="B322" s="400">
        <f>'MoteCarlo_Sim (CP)'!F324</f>
        <v>989154.80417203775</v>
      </c>
      <c r="C322" s="400">
        <f ca="1">B322/'MoteCarlo_Sim (CP)'!$F$4-1</f>
        <v>-1.0302785518125357E-2</v>
      </c>
      <c r="D322" s="400">
        <f ca="1">0.6*C322+0.4*'Bonds (CP)'!$T$515</f>
        <v>-6.607418624909771E-3</v>
      </c>
      <c r="E322" s="400">
        <f ca="1">'MoteCarlo_Sim (CP)'!$F$4/0.6*(1+D322)</f>
        <v>1654746.9096570313</v>
      </c>
      <c r="M322" s="554">
        <v>320</v>
      </c>
      <c r="N322" s="400">
        <f>'MoteCarlo_Sim OP'!F324</f>
        <v>975007.75790099089</v>
      </c>
      <c r="O322" s="400">
        <f ca="1">N322/'MoteCarlo_Sim OP'!$F$4-1</f>
        <v>-2.5487260929613176E-2</v>
      </c>
      <c r="P322" s="400">
        <f ca="1">0.6*O322+0.4*'Bonds (OP)'!$G$514</f>
        <v>-1.539776387143317E-2</v>
      </c>
      <c r="Q322" s="400">
        <f ca="1">'MoteCarlo_Sim OP'!$F$4/0.6*(1+P322)</f>
        <v>1641837.3001256336</v>
      </c>
      <c r="S322" s="554"/>
    </row>
    <row r="323" spans="1:19">
      <c r="A323" s="554">
        <v>321</v>
      </c>
      <c r="B323" s="400">
        <f>'MoteCarlo_Sim (CP)'!F325</f>
        <v>1047322.4256884794</v>
      </c>
      <c r="C323" s="400">
        <f ca="1">B323/'MoteCarlo_Sim (CP)'!$F$4-1</f>
        <v>4.7896732641264705E-2</v>
      </c>
      <c r="D323" s="400">
        <f ca="1">0.6*C323+0.4*'Bonds (CP)'!$T$515</f>
        <v>2.8312292270724265E-2</v>
      </c>
      <c r="E323" s="400">
        <f ca="1">'MoteCarlo_Sim (CP)'!$F$4/0.6*(1+D323)</f>
        <v>1712914.531173473</v>
      </c>
      <c r="M323" s="554">
        <v>321</v>
      </c>
      <c r="N323" s="400">
        <f>'MoteCarlo_Sim OP'!F325</f>
        <v>990193.74215540942</v>
      </c>
      <c r="O323" s="400">
        <f ca="1">N323/'MoteCarlo_Sim OP'!$F$4-1</f>
        <v>-1.0308986714531621E-2</v>
      </c>
      <c r="P323" s="400">
        <f ca="1">0.6*O323+0.4*'Bonds (OP)'!$G$514</f>
        <v>-6.290799342384237E-3</v>
      </c>
      <c r="Q323" s="400">
        <f ca="1">'MoteCarlo_Sim OP'!$F$4/0.6*(1+P323)</f>
        <v>1657023.2843800522</v>
      </c>
      <c r="S323" s="554"/>
    </row>
    <row r="324" spans="1:19">
      <c r="A324" s="554">
        <v>322</v>
      </c>
      <c r="B324" s="400">
        <f>'MoteCarlo_Sim (CP)'!F326</f>
        <v>982276.6383103634</v>
      </c>
      <c r="C324" s="400">
        <f ca="1">B324/'MoteCarlo_Sim (CP)'!$F$4-1</f>
        <v>-1.7184723072623087E-2</v>
      </c>
      <c r="D324" s="400">
        <f ca="1">0.6*C324+0.4*'Bonds (CP)'!$T$515</f>
        <v>-1.0736581157608409E-2</v>
      </c>
      <c r="E324" s="400">
        <f ca="1">'MoteCarlo_Sim (CP)'!$F$4/0.6*(1+D324)</f>
        <v>1647868.7437953569</v>
      </c>
      <c r="M324" s="554">
        <v>322</v>
      </c>
      <c r="N324" s="400">
        <f>'MoteCarlo_Sim OP'!F326</f>
        <v>1030660.0681864748</v>
      </c>
      <c r="O324" s="400">
        <f ca="1">N324/'MoteCarlo_Sim OP'!$F$4-1</f>
        <v>3.0136794256016675E-2</v>
      </c>
      <c r="P324" s="400">
        <f ca="1">0.6*O324+0.4*'Bonds (OP)'!$G$514</f>
        <v>1.7976669239944738E-2</v>
      </c>
      <c r="Q324" s="400">
        <f ca="1">'MoteCarlo_Sim OP'!$F$4/0.6*(1+P324)</f>
        <v>1697489.6104111178</v>
      </c>
      <c r="S324" s="554"/>
    </row>
    <row r="325" spans="1:19">
      <c r="A325" s="554">
        <v>323</v>
      </c>
      <c r="B325" s="400">
        <f>'MoteCarlo_Sim (CP)'!F327</f>
        <v>997194.49224403652</v>
      </c>
      <c r="C325" s="400">
        <f ca="1">B325/'MoteCarlo_Sim (CP)'!$F$4-1</f>
        <v>-2.2586888240587744E-3</v>
      </c>
      <c r="D325" s="400">
        <f ca="1">0.6*C325+0.4*'Bonds (CP)'!$T$515</f>
        <v>-1.7809606084698219E-3</v>
      </c>
      <c r="E325" s="400">
        <f ca="1">'MoteCarlo_Sim (CP)'!$F$4/0.6*(1+D325)</f>
        <v>1662786.5977290301</v>
      </c>
      <c r="M325" s="554">
        <v>323</v>
      </c>
      <c r="N325" s="400">
        <f>'MoteCarlo_Sim OP'!F327</f>
        <v>993045.59961127571</v>
      </c>
      <c r="O325" s="400">
        <f ca="1">N325/'MoteCarlo_Sim OP'!$F$4-1</f>
        <v>-7.4585771683166602E-3</v>
      </c>
      <c r="P325" s="400">
        <f ca="1">0.6*O325+0.4*'Bonds (OP)'!$G$514</f>
        <v>-4.5805536146552618E-3</v>
      </c>
      <c r="Q325" s="400">
        <f ca="1">'MoteCarlo_Sim OP'!$F$4/0.6*(1+P325)</f>
        <v>1659875.1418359187</v>
      </c>
      <c r="S325" s="554"/>
    </row>
    <row r="326" spans="1:19">
      <c r="A326" s="554">
        <v>324</v>
      </c>
      <c r="B326" s="400">
        <f>'MoteCarlo_Sim (CP)'!F328</f>
        <v>1004531.4468587636</v>
      </c>
      <c r="C326" s="400">
        <f ca="1">B326/'MoteCarlo_Sim (CP)'!$F$4-1</f>
        <v>5.0822890636776918E-3</v>
      </c>
      <c r="D326" s="400">
        <f ca="1">0.6*C326+0.4*'Bonds (CP)'!$T$515</f>
        <v>2.6236261241720576E-3</v>
      </c>
      <c r="E326" s="400">
        <f ca="1">'MoteCarlo_Sim (CP)'!$F$4/0.6*(1+D326)</f>
        <v>1670123.5523437571</v>
      </c>
      <c r="M326" s="554">
        <v>324</v>
      </c>
      <c r="N326" s="400">
        <f>'MoteCarlo_Sim OP'!F328</f>
        <v>988730.22859581525</v>
      </c>
      <c r="O326" s="400">
        <f ca="1">N326/'MoteCarlo_Sim OP'!$F$4-1</f>
        <v>-1.1771757237196034E-2</v>
      </c>
      <c r="P326" s="400">
        <f ca="1">0.6*O326+0.4*'Bonds (OP)'!$G$514</f>
        <v>-7.1684616559828853E-3</v>
      </c>
      <c r="Q326" s="400">
        <f ca="1">'MoteCarlo_Sim OP'!$F$4/0.6*(1+P326)</f>
        <v>1655559.7708204582</v>
      </c>
      <c r="S326" s="554"/>
    </row>
    <row r="327" spans="1:19">
      <c r="A327" s="554">
        <v>325</v>
      </c>
      <c r="B327" s="400">
        <f>'MoteCarlo_Sim (CP)'!F329</f>
        <v>1007676.4038355233</v>
      </c>
      <c r="C327" s="400">
        <f ca="1">B327/'MoteCarlo_Sim (CP)'!$F$4-1</f>
        <v>8.2289706007196983E-3</v>
      </c>
      <c r="D327" s="400">
        <f ca="1">0.6*C327+0.4*'Bonds (CP)'!$T$515</f>
        <v>4.5116350463972619E-3</v>
      </c>
      <c r="E327" s="400">
        <f ca="1">'MoteCarlo_Sim (CP)'!$F$4/0.6*(1+D327)</f>
        <v>1673268.5093205168</v>
      </c>
      <c r="M327" s="554">
        <v>325</v>
      </c>
      <c r="N327" s="400">
        <f>'MoteCarlo_Sim OP'!F329</f>
        <v>980295.82180719881</v>
      </c>
      <c r="O327" s="400">
        <f ca="1">N327/'MoteCarlo_Sim OP'!$F$4-1</f>
        <v>-2.0201881813541434E-2</v>
      </c>
      <c r="P327" s="400">
        <f ca="1">0.6*O327+0.4*'Bonds (OP)'!$G$514</f>
        <v>-1.2226536401790125E-2</v>
      </c>
      <c r="Q327" s="400">
        <f ca="1">'MoteCarlo_Sim OP'!$F$4/0.6*(1+P327)</f>
        <v>1647125.3640318415</v>
      </c>
      <c r="S327" s="554"/>
    </row>
    <row r="328" spans="1:19">
      <c r="A328" s="554">
        <v>326</v>
      </c>
      <c r="B328" s="400">
        <f>'MoteCarlo_Sim (CP)'!F330</f>
        <v>989912.53757338237</v>
      </c>
      <c r="C328" s="400">
        <f ca="1">B328/'MoteCarlo_Sim (CP)'!$F$4-1</f>
        <v>-9.5446366080986778E-3</v>
      </c>
      <c r="D328" s="400">
        <f ca="1">0.6*C328+0.4*'Bonds (CP)'!$T$515</f>
        <v>-6.1525292788937634E-3</v>
      </c>
      <c r="E328" s="400">
        <f ca="1">'MoteCarlo_Sim (CP)'!$F$4/0.6*(1+D328)</f>
        <v>1655504.6430583759</v>
      </c>
      <c r="M328" s="554">
        <v>326</v>
      </c>
      <c r="N328" s="400">
        <f>'MoteCarlo_Sim OP'!F330</f>
        <v>993907.53445495083</v>
      </c>
      <c r="O328" s="400">
        <f ca="1">N328/'MoteCarlo_Sim OP'!$F$4-1</f>
        <v>-6.5970799354964083E-3</v>
      </c>
      <c r="P328" s="400">
        <f ca="1">0.6*O328+0.4*'Bonds (OP)'!$G$514</f>
        <v>-4.0636552749631107E-3</v>
      </c>
      <c r="Q328" s="400">
        <f ca="1">'MoteCarlo_Sim OP'!$F$4/0.6*(1+P328)</f>
        <v>1660737.0766795937</v>
      </c>
      <c r="S328" s="554"/>
    </row>
    <row r="329" spans="1:19">
      <c r="A329" s="554">
        <v>327</v>
      </c>
      <c r="B329" s="400">
        <f>'MoteCarlo_Sim (CP)'!F331</f>
        <v>1003364.2774244096</v>
      </c>
      <c r="C329" s="400">
        <f ca="1">B329/'MoteCarlo_Sim (CP)'!$F$4-1</f>
        <v>3.9144796033827589E-3</v>
      </c>
      <c r="D329" s="400">
        <f ca="1">0.6*C329+0.4*'Bonds (CP)'!$T$515</f>
        <v>1.9229404479950982E-3</v>
      </c>
      <c r="E329" s="400">
        <f ca="1">'MoteCarlo_Sim (CP)'!$F$4/0.6*(1+D329)</f>
        <v>1668956.3829094032</v>
      </c>
      <c r="M329" s="554">
        <v>327</v>
      </c>
      <c r="N329" s="400">
        <f>'MoteCarlo_Sim OP'!F331</f>
        <v>979250.06133999769</v>
      </c>
      <c r="O329" s="400">
        <f ca="1">N329/'MoteCarlo_Sim OP'!$F$4-1</f>
        <v>-2.1247111340224945E-2</v>
      </c>
      <c r="P329" s="400">
        <f ca="1">0.6*O329+0.4*'Bonds (OP)'!$G$514</f>
        <v>-1.2853674117800232E-2</v>
      </c>
      <c r="Q329" s="400">
        <f ca="1">'MoteCarlo_Sim OP'!$F$4/0.6*(1+P329)</f>
        <v>1646079.6035646405</v>
      </c>
      <c r="S329" s="554"/>
    </row>
    <row r="330" spans="1:19">
      <c r="A330" s="554">
        <v>328</v>
      </c>
      <c r="B330" s="400">
        <f>'MoteCarlo_Sim (CP)'!F332</f>
        <v>973155.55971094687</v>
      </c>
      <c r="C330" s="400">
        <f ca="1">B330/'MoteCarlo_Sim (CP)'!$F$4-1</f>
        <v>-2.6310803282554307E-2</v>
      </c>
      <c r="D330" s="400">
        <f ca="1">0.6*C330+0.4*'Bonds (CP)'!$T$515</f>
        <v>-1.621222928356714E-2</v>
      </c>
      <c r="E330" s="400">
        <f ca="1">'MoteCarlo_Sim (CP)'!$F$4/0.6*(1+D330)</f>
        <v>1638747.6651959403</v>
      </c>
      <c r="M330" s="554">
        <v>328</v>
      </c>
      <c r="N330" s="400">
        <f>'MoteCarlo_Sim OP'!F332</f>
        <v>1007085.5197623274</v>
      </c>
      <c r="O330" s="400">
        <f ca="1">N330/'MoteCarlo_Sim OP'!$F$4-1</f>
        <v>6.574214808832135E-3</v>
      </c>
      <c r="P330" s="400">
        <f ca="1">0.6*O330+0.4*'Bonds (OP)'!$G$514</f>
        <v>3.8391215716340158E-3</v>
      </c>
      <c r="Q330" s="400">
        <f ca="1">'MoteCarlo_Sim OP'!$F$4/0.6*(1+P330)</f>
        <v>1673915.0619869702</v>
      </c>
      <c r="S330" s="554"/>
    </row>
    <row r="331" spans="1:19">
      <c r="A331" s="554">
        <v>329</v>
      </c>
      <c r="B331" s="400">
        <f>'MoteCarlo_Sim (CP)'!F333</f>
        <v>1002604.1121909131</v>
      </c>
      <c r="C331" s="400">
        <f ca="1">B331/'MoteCarlo_Sim (CP)'!$F$4-1</f>
        <v>3.1538975276910186E-3</v>
      </c>
      <c r="D331" s="400">
        <f ca="1">0.6*C331+0.4*'Bonds (CP)'!$T$515</f>
        <v>1.4665912025800538E-3</v>
      </c>
      <c r="E331" s="400">
        <f ca="1">'MoteCarlo_Sim (CP)'!$F$4/0.6*(1+D331)</f>
        <v>1668196.2176759066</v>
      </c>
      <c r="M331" s="554">
        <v>329</v>
      </c>
      <c r="N331" s="400">
        <f>'MoteCarlo_Sim OP'!F333</f>
        <v>987257.80393640033</v>
      </c>
      <c r="O331" s="400">
        <f ca="1">N331/'MoteCarlo_Sim OP'!$F$4-1</f>
        <v>-1.324343433544839E-2</v>
      </c>
      <c r="P331" s="400">
        <f ca="1">0.6*O331+0.4*'Bonds (OP)'!$G$514</f>
        <v>-8.0514679149342998E-3</v>
      </c>
      <c r="Q331" s="400">
        <f ca="1">'MoteCarlo_Sim OP'!$F$4/0.6*(1+P331)</f>
        <v>1654087.3461610433</v>
      </c>
      <c r="S331" s="554"/>
    </row>
    <row r="332" spans="1:19">
      <c r="A332" s="554">
        <v>330</v>
      </c>
      <c r="B332" s="400">
        <f>'MoteCarlo_Sim (CP)'!F334</f>
        <v>997646.71569105599</v>
      </c>
      <c r="C332" s="400">
        <f ca="1">B332/'MoteCarlo_Sim (CP)'!$F$4-1</f>
        <v>-1.8062173969870532E-3</v>
      </c>
      <c r="D332" s="400">
        <f ca="1">0.6*C332+0.4*'Bonds (CP)'!$T$515</f>
        <v>-1.5094777522267891E-3</v>
      </c>
      <c r="E332" s="400">
        <f ca="1">'MoteCarlo_Sim (CP)'!$F$4/0.6*(1+D332)</f>
        <v>1663238.8211760495</v>
      </c>
      <c r="M332" s="554">
        <v>330</v>
      </c>
      <c r="N332" s="400">
        <f>'MoteCarlo_Sim OP'!F334</f>
        <v>975159.6905929147</v>
      </c>
      <c r="O332" s="400">
        <f ca="1">N332/'MoteCarlo_Sim OP'!$F$4-1</f>
        <v>-2.5335405375068953E-2</v>
      </c>
      <c r="P332" s="400">
        <f ca="1">0.6*O332+0.4*'Bonds (OP)'!$G$514</f>
        <v>-1.5306650538706636E-2</v>
      </c>
      <c r="Q332" s="400">
        <f ca="1">'MoteCarlo_Sim OP'!$F$4/0.6*(1+P332)</f>
        <v>1641989.2328175576</v>
      </c>
      <c r="S332" s="554"/>
    </row>
    <row r="333" spans="1:19">
      <c r="A333" s="554">
        <v>331</v>
      </c>
      <c r="B333" s="400">
        <f>'MoteCarlo_Sim (CP)'!F335</f>
        <v>1005979.852757354</v>
      </c>
      <c r="C333" s="400">
        <f ca="1">B333/'MoteCarlo_Sim (CP)'!$F$4-1</f>
        <v>6.531489206292429E-3</v>
      </c>
      <c r="D333" s="400">
        <f ca="1">0.6*C333+0.4*'Bonds (CP)'!$T$515</f>
        <v>3.4931462097409004E-3</v>
      </c>
      <c r="E333" s="400">
        <f ca="1">'MoteCarlo_Sim (CP)'!$F$4/0.6*(1+D333)</f>
        <v>1671571.9582423477</v>
      </c>
      <c r="M333" s="554">
        <v>331</v>
      </c>
      <c r="N333" s="400">
        <f>'MoteCarlo_Sim OP'!F335</f>
        <v>1017186.2428894317</v>
      </c>
      <c r="O333" s="400">
        <f ca="1">N333/'MoteCarlo_Sim OP'!$F$4-1</f>
        <v>1.6669809722227091E-2</v>
      </c>
      <c r="P333" s="400">
        <f ca="1">0.6*O333+0.4*'Bonds (OP)'!$G$514</f>
        <v>9.8964785196709888E-3</v>
      </c>
      <c r="Q333" s="400">
        <f ca="1">'MoteCarlo_Sim OP'!$F$4/0.6*(1+P333)</f>
        <v>1684015.7851140741</v>
      </c>
      <c r="S333" s="554"/>
    </row>
    <row r="334" spans="1:19">
      <c r="A334" s="554">
        <v>332</v>
      </c>
      <c r="B334" s="400">
        <f>'MoteCarlo_Sim (CP)'!F336</f>
        <v>981068.8934159273</v>
      </c>
      <c r="C334" s="400">
        <f ca="1">B334/'MoteCarlo_Sim (CP)'!$F$4-1</f>
        <v>-1.8393130242852274E-2</v>
      </c>
      <c r="D334" s="400">
        <f ca="1">0.6*C334+0.4*'Bonds (CP)'!$T$515</f>
        <v>-1.1461625459745921E-2</v>
      </c>
      <c r="E334" s="400">
        <f ca="1">'MoteCarlo_Sim (CP)'!$F$4/0.6*(1+D334)</f>
        <v>1646660.9989009209</v>
      </c>
      <c r="M334" s="554">
        <v>332</v>
      </c>
      <c r="N334" s="400">
        <f>'MoteCarlo_Sim OP'!F336</f>
        <v>1007581.0785664867</v>
      </c>
      <c r="O334" s="400">
        <f ca="1">N334/'MoteCarlo_Sim OP'!$F$4-1</f>
        <v>7.06952201402955E-3</v>
      </c>
      <c r="P334" s="400">
        <f ca="1">0.6*O334+0.4*'Bonds (OP)'!$G$514</f>
        <v>4.1363058947524647E-3</v>
      </c>
      <c r="Q334" s="400">
        <f ca="1">'MoteCarlo_Sim OP'!$F$4/0.6*(1+P334)</f>
        <v>1674410.6207911298</v>
      </c>
      <c r="S334" s="554"/>
    </row>
    <row r="335" spans="1:19">
      <c r="A335" s="554">
        <v>333</v>
      </c>
      <c r="B335" s="400">
        <f>'MoteCarlo_Sim (CP)'!F337</f>
        <v>998803.52151166159</v>
      </c>
      <c r="C335" s="400">
        <f ca="1">B335/'MoteCarlo_Sim (CP)'!$F$4-1</f>
        <v>-6.4877723340406313E-4</v>
      </c>
      <c r="D335" s="400">
        <f ca="1">0.6*C335+0.4*'Bonds (CP)'!$T$515</f>
        <v>-8.1501365407699511E-4</v>
      </c>
      <c r="E335" s="400">
        <f ca="1">'MoteCarlo_Sim (CP)'!$F$4/0.6*(1+D335)</f>
        <v>1664395.6269966552</v>
      </c>
      <c r="M335" s="554">
        <v>333</v>
      </c>
      <c r="N335" s="400">
        <f>'MoteCarlo_Sim OP'!F337</f>
        <v>985653.87974264519</v>
      </c>
      <c r="O335" s="400">
        <f ca="1">N335/'MoteCarlo_Sim OP'!$F$4-1</f>
        <v>-1.4846544204730416E-2</v>
      </c>
      <c r="P335" s="400">
        <f ca="1">0.6*O335+0.4*'Bonds (OP)'!$G$514</f>
        <v>-9.0133338365035159E-3</v>
      </c>
      <c r="Q335" s="400">
        <f ca="1">'MoteCarlo_Sim OP'!$F$4/0.6*(1+P335)</f>
        <v>1652483.421967288</v>
      </c>
      <c r="S335" s="554"/>
    </row>
    <row r="336" spans="1:19">
      <c r="A336" s="554">
        <v>334</v>
      </c>
      <c r="B336" s="400">
        <f>'MoteCarlo_Sim (CP)'!F338</f>
        <v>988990.4458247741</v>
      </c>
      <c r="C336" s="400">
        <f ca="1">B336/'MoteCarlo_Sim (CP)'!$F$4-1</f>
        <v>-1.046723399249716E-2</v>
      </c>
      <c r="D336" s="400">
        <f ca="1">0.6*C336+0.4*'Bonds (CP)'!$T$515</f>
        <v>-6.7060877095328529E-3</v>
      </c>
      <c r="E336" s="400">
        <f ca="1">'MoteCarlo_Sim (CP)'!$F$4/0.6*(1+D336)</f>
        <v>1654582.5513097676</v>
      </c>
      <c r="M336" s="554">
        <v>334</v>
      </c>
      <c r="N336" s="400">
        <f>'MoteCarlo_Sim OP'!F338</f>
        <v>989884.15388356871</v>
      </c>
      <c r="O336" s="400">
        <f ca="1">N336/'MoteCarlo_Sim OP'!$F$4-1</f>
        <v>-1.0618417806059544E-2</v>
      </c>
      <c r="P336" s="400">
        <f ca="1">0.6*O336+0.4*'Bonds (OP)'!$G$514</f>
        <v>-6.4764579973009915E-3</v>
      </c>
      <c r="Q336" s="400">
        <f ca="1">'MoteCarlo_Sim OP'!$F$4/0.6*(1+P336)</f>
        <v>1656713.6961082115</v>
      </c>
      <c r="S336" s="554"/>
    </row>
    <row r="337" spans="1:19">
      <c r="A337" s="554">
        <v>335</v>
      </c>
      <c r="B337" s="400">
        <f>'MoteCarlo_Sim (CP)'!F339</f>
        <v>1016271.3501253715</v>
      </c>
      <c r="C337" s="400">
        <f ca="1">B337/'MoteCarlo_Sim (CP)'!$F$4-1</f>
        <v>1.6828629992561961E-2</v>
      </c>
      <c r="D337" s="400">
        <f ca="1">0.6*C337+0.4*'Bonds (CP)'!$T$515</f>
        <v>9.6714306815026182E-3</v>
      </c>
      <c r="E337" s="400">
        <f ca="1">'MoteCarlo_Sim (CP)'!$F$4/0.6*(1+D337)</f>
        <v>1681863.4556103651</v>
      </c>
      <c r="M337" s="554">
        <v>335</v>
      </c>
      <c r="N337" s="400">
        <f>'MoteCarlo_Sim OP'!F339</f>
        <v>1011217.5739894052</v>
      </c>
      <c r="O337" s="400">
        <f ca="1">N337/'MoteCarlo_Sim OP'!$F$4-1</f>
        <v>1.0704171160652143E-2</v>
      </c>
      <c r="P337" s="400">
        <f ca="1">0.6*O337+0.4*'Bonds (OP)'!$G$514</f>
        <v>6.317095382726021E-3</v>
      </c>
      <c r="Q337" s="400">
        <f ca="1">'MoteCarlo_Sim OP'!$F$4/0.6*(1+P337)</f>
        <v>1678047.1162140481</v>
      </c>
      <c r="S337" s="554"/>
    </row>
    <row r="338" spans="1:19">
      <c r="A338" s="554">
        <v>336</v>
      </c>
      <c r="B338" s="400">
        <f>'MoteCarlo_Sim (CP)'!F340</f>
        <v>1010645.8446972111</v>
      </c>
      <c r="C338" s="400">
        <f ca="1">B338/'MoteCarlo_Sim (CP)'!$F$4-1</f>
        <v>1.120003977713746E-2</v>
      </c>
      <c r="D338" s="400">
        <f ca="1">0.6*C338+0.4*'Bonds (CP)'!$T$515</f>
        <v>6.294276552247919E-3</v>
      </c>
      <c r="E338" s="400">
        <f ca="1">'MoteCarlo_Sim (CP)'!$F$4/0.6*(1+D338)</f>
        <v>1676237.9501822048</v>
      </c>
      <c r="M338" s="554">
        <v>336</v>
      </c>
      <c r="N338" s="400">
        <f>'MoteCarlo_Sim OP'!F340</f>
        <v>1004214.9309000024</v>
      </c>
      <c r="O338" s="400">
        <f ca="1">N338/'MoteCarlo_Sim OP'!$F$4-1</f>
        <v>3.7050833662355398E-3</v>
      </c>
      <c r="P338" s="400">
        <f ca="1">0.6*O338+0.4*'Bonds (OP)'!$G$514</f>
        <v>2.1176427060760586E-3</v>
      </c>
      <c r="Q338" s="400">
        <f ca="1">'MoteCarlo_Sim OP'!$F$4/0.6*(1+P338)</f>
        <v>1671044.4731246452</v>
      </c>
      <c r="S338" s="554"/>
    </row>
    <row r="339" spans="1:19">
      <c r="A339" s="554">
        <v>337</v>
      </c>
      <c r="B339" s="400">
        <f>'MoteCarlo_Sim (CP)'!F341</f>
        <v>1007594.0363037046</v>
      </c>
      <c r="C339" s="400">
        <f ca="1">B339/'MoteCarlo_Sim (CP)'!$F$4-1</f>
        <v>8.1465579020592038E-3</v>
      </c>
      <c r="D339" s="400">
        <f ca="1">0.6*C339+0.4*'Bonds (CP)'!$T$515</f>
        <v>4.462187427200965E-3</v>
      </c>
      <c r="E339" s="400">
        <f ca="1">'MoteCarlo_Sim (CP)'!$F$4/0.6*(1+D339)</f>
        <v>1673186.1417886983</v>
      </c>
      <c r="M339" s="554">
        <v>337</v>
      </c>
      <c r="N339" s="400">
        <f>'MoteCarlo_Sim OP'!F341</f>
        <v>983771.69248657196</v>
      </c>
      <c r="O339" s="400">
        <f ca="1">N339/'MoteCarlo_Sim OP'!$F$4-1</f>
        <v>-1.6727775860064131E-2</v>
      </c>
      <c r="P339" s="400">
        <f ca="1">0.6*O339+0.4*'Bonds (OP)'!$G$514</f>
        <v>-1.0142072829703743E-2</v>
      </c>
      <c r="Q339" s="400">
        <f ca="1">'MoteCarlo_Sim OP'!$F$4/0.6*(1+P339)</f>
        <v>1650601.2347112149</v>
      </c>
      <c r="S339" s="554"/>
    </row>
    <row r="340" spans="1:19">
      <c r="A340" s="554">
        <v>338</v>
      </c>
      <c r="B340" s="400">
        <f>'MoteCarlo_Sim (CP)'!F342</f>
        <v>1003100.0327059107</v>
      </c>
      <c r="C340" s="400">
        <f ca="1">B340/'MoteCarlo_Sim (CP)'!$F$4-1</f>
        <v>3.6500899843494583E-3</v>
      </c>
      <c r="D340" s="400">
        <f ca="1">0.6*C340+0.4*'Bonds (CP)'!$T$515</f>
        <v>1.7643066765751178E-3</v>
      </c>
      <c r="E340" s="400">
        <f ca="1">'MoteCarlo_Sim (CP)'!$F$4/0.6*(1+D340)</f>
        <v>1668692.1381909044</v>
      </c>
      <c r="M340" s="554">
        <v>338</v>
      </c>
      <c r="N340" s="400">
        <f>'MoteCarlo_Sim OP'!F342</f>
        <v>1016212.1950674858</v>
      </c>
      <c r="O340" s="400">
        <f ca="1">N340/'MoteCarlo_Sim OP'!$F$4-1</f>
        <v>1.5696256431745104E-2</v>
      </c>
      <c r="P340" s="400">
        <f ca="1">0.6*O340+0.4*'Bonds (OP)'!$G$514</f>
        <v>9.3123465453817961E-3</v>
      </c>
      <c r="Q340" s="400">
        <f ca="1">'MoteCarlo_Sim OP'!$F$4/0.6*(1+P340)</f>
        <v>1683041.7372921284</v>
      </c>
      <c r="S340" s="554"/>
    </row>
    <row r="341" spans="1:19">
      <c r="A341" s="554">
        <v>339</v>
      </c>
      <c r="B341" s="400">
        <f>'MoteCarlo_Sim (CP)'!F343</f>
        <v>975239.95349095797</v>
      </c>
      <c r="C341" s="400">
        <f ca="1">B341/'MoteCarlo_Sim (CP)'!$F$4-1</f>
        <v>-2.4225266509887988E-2</v>
      </c>
      <c r="D341" s="400">
        <f ca="1">0.6*C341+0.4*'Bonds (CP)'!$T$515</f>
        <v>-1.4960907219967351E-2</v>
      </c>
      <c r="E341" s="400">
        <f ca="1">'MoteCarlo_Sim (CP)'!$F$4/0.6*(1+D341)</f>
        <v>1640832.0589759515</v>
      </c>
      <c r="M341" s="554">
        <v>339</v>
      </c>
      <c r="N341" s="400">
        <f>'MoteCarlo_Sim OP'!F343</f>
        <v>1018305.6610344779</v>
      </c>
      <c r="O341" s="400">
        <f ca="1">N341/'MoteCarlo_Sim OP'!$F$4-1</f>
        <v>1.7788659530194373E-2</v>
      </c>
      <c r="P341" s="400">
        <f ca="1">0.6*O341+0.4*'Bonds (OP)'!$G$514</f>
        <v>1.0567788404451358E-2</v>
      </c>
      <c r="Q341" s="400">
        <f ca="1">'MoteCarlo_Sim OP'!$F$4/0.6*(1+P341)</f>
        <v>1685135.2032591205</v>
      </c>
      <c r="S341" s="554"/>
    </row>
    <row r="342" spans="1:19">
      <c r="A342" s="554">
        <v>340</v>
      </c>
      <c r="B342" s="400">
        <f>'MoteCarlo_Sim (CP)'!F344</f>
        <v>970354.72296166315</v>
      </c>
      <c r="C342" s="400">
        <f ca="1">B342/'MoteCarlo_Sim (CP)'!$F$4-1</f>
        <v>-2.9113175891263166E-2</v>
      </c>
      <c r="D342" s="400">
        <f ca="1">0.6*C342+0.4*'Bonds (CP)'!$T$515</f>
        <v>-1.7893652848792456E-2</v>
      </c>
      <c r="E342" s="400">
        <f ca="1">'MoteCarlo_Sim (CP)'!$F$4/0.6*(1+D342)</f>
        <v>1635946.8284466569</v>
      </c>
      <c r="M342" s="554">
        <v>340</v>
      </c>
      <c r="N342" s="400">
        <f>'MoteCarlo_Sim OP'!F344</f>
        <v>989970.16200983035</v>
      </c>
      <c r="O342" s="400">
        <f ca="1">N342/'MoteCarlo_Sim OP'!$F$4-1</f>
        <v>-1.0532453346775661E-2</v>
      </c>
      <c r="P342" s="400">
        <f ca="1">0.6*O342+0.4*'Bonds (OP)'!$G$514</f>
        <v>-6.4248793217306609E-3</v>
      </c>
      <c r="Q342" s="400">
        <f ca="1">'MoteCarlo_Sim OP'!$F$4/0.6*(1+P342)</f>
        <v>1656799.7042344732</v>
      </c>
      <c r="S342" s="554"/>
    </row>
    <row r="343" spans="1:19">
      <c r="A343" s="554">
        <v>341</v>
      </c>
      <c r="B343" s="400">
        <f>'MoteCarlo_Sim (CP)'!F345</f>
        <v>997491.99556805508</v>
      </c>
      <c r="C343" s="400">
        <f ca="1">B343/'MoteCarlo_Sim (CP)'!$F$4-1</f>
        <v>-1.9610223619049849E-3</v>
      </c>
      <c r="D343" s="400">
        <f ca="1">0.6*C343+0.4*'Bonds (CP)'!$T$515</f>
        <v>-1.6023607311775481E-3</v>
      </c>
      <c r="E343" s="400">
        <f ca="1">'MoteCarlo_Sim (CP)'!$F$4/0.6*(1+D343)</f>
        <v>1663084.1010530486</v>
      </c>
      <c r="M343" s="554">
        <v>341</v>
      </c>
      <c r="N343" s="400">
        <f>'MoteCarlo_Sim OP'!F345</f>
        <v>985825.24392312381</v>
      </c>
      <c r="O343" s="400">
        <f ca="1">N343/'MoteCarlo_Sim OP'!$F$4-1</f>
        <v>-1.4675267027145389E-2</v>
      </c>
      <c r="P343" s="400">
        <f ca="1">0.6*O343+0.4*'Bonds (OP)'!$G$514</f>
        <v>-8.910567529952498E-3</v>
      </c>
      <c r="Q343" s="400">
        <f ca="1">'MoteCarlo_Sim OP'!$F$4/0.6*(1+P343)</f>
        <v>1652654.7861477667</v>
      </c>
      <c r="S343" s="554"/>
    </row>
    <row r="344" spans="1:19">
      <c r="A344" s="554">
        <v>342</v>
      </c>
      <c r="B344" s="400">
        <f>'MoteCarlo_Sim (CP)'!F346</f>
        <v>1015275.8349004183</v>
      </c>
      <c r="C344" s="400">
        <f ca="1">B344/'MoteCarlo_Sim (CP)'!$F$4-1</f>
        <v>1.5832568869515562E-2</v>
      </c>
      <c r="D344" s="400">
        <f ca="1">0.6*C344+0.4*'Bonds (CP)'!$T$515</f>
        <v>9.0737940076747788E-3</v>
      </c>
      <c r="E344" s="400">
        <f ca="1">'MoteCarlo_Sim (CP)'!$F$4/0.6*(1+D344)</f>
        <v>1680867.940385412</v>
      </c>
      <c r="M344" s="554">
        <v>342</v>
      </c>
      <c r="N344" s="400">
        <f>'MoteCarlo_Sim OP'!F346</f>
        <v>1012015.3911833593</v>
      </c>
      <c r="O344" s="400">
        <f ca="1">N344/'MoteCarlo_Sim OP'!$F$4-1</f>
        <v>1.1501583296768203E-2</v>
      </c>
      <c r="P344" s="400">
        <f ca="1">0.6*O344+0.4*'Bonds (OP)'!$G$514</f>
        <v>6.7955426643956564E-3</v>
      </c>
      <c r="Q344" s="400">
        <f ca="1">'MoteCarlo_Sim OP'!$F$4/0.6*(1+P344)</f>
        <v>1678844.9334080021</v>
      </c>
      <c r="S344" s="554"/>
    </row>
    <row r="345" spans="1:19">
      <c r="A345" s="554">
        <v>343</v>
      </c>
      <c r="B345" s="400">
        <f>'MoteCarlo_Sim (CP)'!F347</f>
        <v>1015611.8225454222</v>
      </c>
      <c r="C345" s="400">
        <f ca="1">B345/'MoteCarlo_Sim (CP)'!$F$4-1</f>
        <v>1.6168740755815092E-2</v>
      </c>
      <c r="D345" s="400">
        <f ca="1">0.6*C345+0.4*'Bonds (CP)'!$T$515</f>
        <v>9.2754971394544972E-3</v>
      </c>
      <c r="E345" s="400">
        <f ca="1">'MoteCarlo_Sim (CP)'!$F$4/0.6*(1+D345)</f>
        <v>1681203.9280304157</v>
      </c>
      <c r="M345" s="554">
        <v>343</v>
      </c>
      <c r="N345" s="400">
        <f>'MoteCarlo_Sim OP'!F347</f>
        <v>1018889.7954167295</v>
      </c>
      <c r="O345" s="400">
        <f ca="1">N345/'MoteCarlo_Sim OP'!$F$4-1</f>
        <v>1.8372497342991734E-2</v>
      </c>
      <c r="P345" s="400">
        <f ca="1">0.6*O345+0.4*'Bonds (OP)'!$G$514</f>
        <v>1.0918091092129774E-2</v>
      </c>
      <c r="Q345" s="400">
        <f ca="1">'MoteCarlo_Sim OP'!$F$4/0.6*(1+P345)</f>
        <v>1685719.3376413726</v>
      </c>
      <c r="S345" s="554"/>
    </row>
    <row r="346" spans="1:19">
      <c r="A346" s="554">
        <v>344</v>
      </c>
      <c r="B346" s="400">
        <f>'MoteCarlo_Sim (CP)'!F348</f>
        <v>992266.40963866725</v>
      </c>
      <c r="C346" s="400">
        <f ca="1">B346/'MoteCarlo_Sim (CP)'!$F$4-1</f>
        <v>-7.1894737797594255E-3</v>
      </c>
      <c r="D346" s="400">
        <f ca="1">0.6*C346+0.4*'Bonds (CP)'!$T$515</f>
        <v>-4.7394315818902119E-3</v>
      </c>
      <c r="E346" s="400">
        <f ca="1">'MoteCarlo_Sim (CP)'!$F$4/0.6*(1+D346)</f>
        <v>1657858.5151236609</v>
      </c>
      <c r="M346" s="554">
        <v>344</v>
      </c>
      <c r="N346" s="400">
        <f>'MoteCarlo_Sim OP'!F348</f>
        <v>1004688.1917969923</v>
      </c>
      <c r="O346" s="400">
        <f ca="1">N346/'MoteCarlo_Sim OP'!$F$4-1</f>
        <v>4.1781039850801172E-3</v>
      </c>
      <c r="P346" s="400">
        <f ca="1">0.6*O346+0.4*'Bonds (OP)'!$G$514</f>
        <v>2.4014550773828048E-3</v>
      </c>
      <c r="Q346" s="400">
        <f ca="1">'MoteCarlo_Sim OP'!$F$4/0.6*(1+P346)</f>
        <v>1671517.734021635</v>
      </c>
      <c r="S346" s="554"/>
    </row>
    <row r="347" spans="1:19">
      <c r="A347" s="554">
        <v>345</v>
      </c>
      <c r="B347" s="400">
        <f>'MoteCarlo_Sim (CP)'!F349</f>
        <v>1003102.3153306977</v>
      </c>
      <c r="C347" s="400">
        <f ca="1">B347/'MoteCarlo_Sim (CP)'!$F$4-1</f>
        <v>3.6523738608305045E-3</v>
      </c>
      <c r="D347" s="400">
        <f ca="1">0.6*C347+0.4*'Bonds (CP)'!$T$515</f>
        <v>1.7656770024637456E-3</v>
      </c>
      <c r="E347" s="400">
        <f ca="1">'MoteCarlo_Sim (CP)'!$F$4/0.6*(1+D347)</f>
        <v>1668694.4208156911</v>
      </c>
      <c r="M347" s="554">
        <v>345</v>
      </c>
      <c r="N347" s="400">
        <f>'MoteCarlo_Sim OP'!F349</f>
        <v>1018749.6312398938</v>
      </c>
      <c r="O347" s="400">
        <f ca="1">N347/'MoteCarlo_Sim OP'!$F$4-1</f>
        <v>1.8232404328571095E-2</v>
      </c>
      <c r="P347" s="400">
        <f ca="1">0.6*O347+0.4*'Bonds (OP)'!$G$514</f>
        <v>1.0834035283477391E-2</v>
      </c>
      <c r="Q347" s="400">
        <f ca="1">'MoteCarlo_Sim OP'!$F$4/0.6*(1+P347)</f>
        <v>1685579.1734645367</v>
      </c>
      <c r="S347" s="554"/>
    </row>
    <row r="348" spans="1:19">
      <c r="A348" s="554">
        <v>346</v>
      </c>
      <c r="B348" s="400">
        <f>'MoteCarlo_Sim (CP)'!F350</f>
        <v>997426.72778229637</v>
      </c>
      <c r="C348" s="400">
        <f ca="1">B348/'MoteCarlo_Sim (CP)'!$F$4-1</f>
        <v>-2.0263259377339971E-3</v>
      </c>
      <c r="D348" s="400">
        <f ca="1">0.6*C348+0.4*'Bonds (CP)'!$T$515</f>
        <v>-1.6415428766749555E-3</v>
      </c>
      <c r="E348" s="400">
        <f ca="1">'MoteCarlo_Sim (CP)'!$F$4/0.6*(1+D348)</f>
        <v>1663018.8332672899</v>
      </c>
      <c r="M348" s="554">
        <v>346</v>
      </c>
      <c r="N348" s="400">
        <f>'MoteCarlo_Sim OP'!F350</f>
        <v>1017793.4274280737</v>
      </c>
      <c r="O348" s="400">
        <f ca="1">N348/'MoteCarlo_Sim OP'!$F$4-1</f>
        <v>1.7276685988675711E-2</v>
      </c>
      <c r="P348" s="400">
        <f ca="1">0.6*O348+0.4*'Bonds (OP)'!$G$514</f>
        <v>1.026060427954016E-2</v>
      </c>
      <c r="Q348" s="400">
        <f ca="1">'MoteCarlo_Sim OP'!$F$4/0.6*(1+P348)</f>
        <v>1684622.9696527165</v>
      </c>
      <c r="S348" s="554"/>
    </row>
    <row r="349" spans="1:19">
      <c r="A349" s="554">
        <v>347</v>
      </c>
      <c r="B349" s="400">
        <f>'MoteCarlo_Sim (CP)'!F351</f>
        <v>1019587.4279118398</v>
      </c>
      <c r="C349" s="400">
        <f ca="1">B349/'MoteCarlo_Sim (CP)'!$F$4-1</f>
        <v>2.0146526174666723E-2</v>
      </c>
      <c r="D349" s="400">
        <f ca="1">0.6*C349+0.4*'Bonds (CP)'!$T$515</f>
        <v>1.1662168390765476E-2</v>
      </c>
      <c r="E349" s="400">
        <f ca="1">'MoteCarlo_Sim (CP)'!$F$4/0.6*(1+D349)</f>
        <v>1685179.5333968333</v>
      </c>
      <c r="M349" s="554">
        <v>347</v>
      </c>
      <c r="N349" s="400">
        <f>'MoteCarlo_Sim OP'!F351</f>
        <v>988771.57564216189</v>
      </c>
      <c r="O349" s="400">
        <f ca="1">N349/'MoteCarlo_Sim OP'!$F$4-1</f>
        <v>-1.1730431183058387E-2</v>
      </c>
      <c r="P349" s="400">
        <f ca="1">0.6*O349+0.4*'Bonds (OP)'!$G$514</f>
        <v>-7.1436660235002971E-3</v>
      </c>
      <c r="Q349" s="400">
        <f ca="1">'MoteCarlo_Sim OP'!$F$4/0.6*(1+P349)</f>
        <v>1655601.1178668048</v>
      </c>
      <c r="S349" s="554"/>
    </row>
    <row r="350" spans="1:19">
      <c r="A350" s="554">
        <v>348</v>
      </c>
      <c r="B350" s="400">
        <f>'MoteCarlo_Sim (CP)'!F352</f>
        <v>1023948.4037847036</v>
      </c>
      <c r="C350" s="400">
        <f ca="1">B350/'MoteCarlo_Sim (CP)'!$F$4-1</f>
        <v>2.4509893420715301E-2</v>
      </c>
      <c r="D350" s="400">
        <f ca="1">0.6*C350+0.4*'Bonds (CP)'!$T$515</f>
        <v>1.4280188738394622E-2</v>
      </c>
      <c r="E350" s="400">
        <f ca="1">'MoteCarlo_Sim (CP)'!$F$4/0.6*(1+D350)</f>
        <v>1689540.5092696969</v>
      </c>
      <c r="M350" s="554">
        <v>348</v>
      </c>
      <c r="N350" s="400">
        <f>'MoteCarlo_Sim OP'!F352</f>
        <v>998161.97575555951</v>
      </c>
      <c r="O350" s="400">
        <f ca="1">N350/'MoteCarlo_Sim OP'!$F$4-1</f>
        <v>-2.3447986469906645E-3</v>
      </c>
      <c r="P350" s="400">
        <f ca="1">0.6*O350+0.4*'Bonds (OP)'!$G$514</f>
        <v>-1.5122865018596639E-3</v>
      </c>
      <c r="Q350" s="400">
        <f ca="1">'MoteCarlo_Sim OP'!$F$4/0.6*(1+P350)</f>
        <v>1664991.5179802023</v>
      </c>
      <c r="S350" s="554"/>
    </row>
    <row r="351" spans="1:19">
      <c r="A351" s="554">
        <v>349</v>
      </c>
      <c r="B351" s="400">
        <f>'MoteCarlo_Sim (CP)'!F353</f>
        <v>988571.31407659571</v>
      </c>
      <c r="C351" s="400">
        <f ca="1">B351/'MoteCarlo_Sim (CP)'!$F$4-1</f>
        <v>-1.0886595574651436E-2</v>
      </c>
      <c r="D351" s="400">
        <f ca="1">0.6*C351+0.4*'Bonds (CP)'!$T$515</f>
        <v>-6.9577046588254182E-3</v>
      </c>
      <c r="E351" s="400">
        <f ca="1">'MoteCarlo_Sim (CP)'!$F$4/0.6*(1+D351)</f>
        <v>1654163.4195615894</v>
      </c>
      <c r="M351" s="554">
        <v>349</v>
      </c>
      <c r="N351" s="400">
        <f>'MoteCarlo_Sim OP'!F353</f>
        <v>990176.81261756376</v>
      </c>
      <c r="O351" s="400">
        <f ca="1">N351/'MoteCarlo_Sim OP'!$F$4-1</f>
        <v>-1.0325907657122491E-2</v>
      </c>
      <c r="P351" s="400">
        <f ca="1">0.6*O351+0.4*'Bonds (OP)'!$G$514</f>
        <v>-6.3009519079387597E-3</v>
      </c>
      <c r="Q351" s="400">
        <f ca="1">'MoteCarlo_Sim OP'!$F$4/0.6*(1+P351)</f>
        <v>1657006.3548422065</v>
      </c>
      <c r="S351" s="554"/>
    </row>
    <row r="352" spans="1:19">
      <c r="A352" s="554">
        <v>350</v>
      </c>
      <c r="B352" s="400">
        <f>'MoteCarlo_Sim (CP)'!F354</f>
        <v>979536.50027662306</v>
      </c>
      <c r="C352" s="400">
        <f ca="1">B352/'MoteCarlo_Sim (CP)'!$F$4-1</f>
        <v>-1.9926363681201709E-2</v>
      </c>
      <c r="D352" s="400">
        <f ca="1">0.6*C352+0.4*'Bonds (CP)'!$T$515</f>
        <v>-1.2381565522755583E-2</v>
      </c>
      <c r="E352" s="400">
        <f ca="1">'MoteCarlo_Sim (CP)'!$F$4/0.6*(1+D352)</f>
        <v>1645128.6057616165</v>
      </c>
      <c r="M352" s="554">
        <v>350</v>
      </c>
      <c r="N352" s="400">
        <f>'MoteCarlo_Sim OP'!F354</f>
        <v>983665.24484165001</v>
      </c>
      <c r="O352" s="400">
        <f ca="1">N352/'MoteCarlo_Sim OP'!$F$4-1</f>
        <v>-1.6834169460709703E-2</v>
      </c>
      <c r="P352" s="400">
        <f ca="1">0.6*O352+0.4*'Bonds (OP)'!$G$514</f>
        <v>-1.0205908990091087E-2</v>
      </c>
      <c r="Q352" s="400">
        <f ca="1">'MoteCarlo_Sim OP'!$F$4/0.6*(1+P352)</f>
        <v>1650494.7870662927</v>
      </c>
      <c r="S352" s="554"/>
    </row>
    <row r="353" spans="1:19">
      <c r="A353" s="554">
        <v>351</v>
      </c>
      <c r="B353" s="400">
        <f>'MoteCarlo_Sim (CP)'!F355</f>
        <v>994084.69117684395</v>
      </c>
      <c r="C353" s="400">
        <f ca="1">B353/'MoteCarlo_Sim (CP)'!$F$4-1</f>
        <v>-5.3701951735319886E-3</v>
      </c>
      <c r="D353" s="400">
        <f ca="1">0.6*C353+0.4*'Bonds (CP)'!$T$515</f>
        <v>-3.6478644181537501E-3</v>
      </c>
      <c r="E353" s="400">
        <f ca="1">'MoteCarlo_Sim (CP)'!$F$4/0.6*(1+D353)</f>
        <v>1659676.7966618375</v>
      </c>
      <c r="M353" s="554">
        <v>351</v>
      </c>
      <c r="N353" s="400">
        <f>'MoteCarlo_Sim OP'!F355</f>
        <v>992589.35882248089</v>
      </c>
      <c r="O353" s="400">
        <f ca="1">N353/'MoteCarlo_Sim OP'!$F$4-1</f>
        <v>-7.9145863202041422E-3</v>
      </c>
      <c r="P353" s="400">
        <f ca="1">0.6*O353+0.4*'Bonds (OP)'!$G$514</f>
        <v>-4.8541591057877503E-3</v>
      </c>
      <c r="Q353" s="400">
        <f ca="1">'MoteCarlo_Sim OP'!$F$4/0.6*(1+P353)</f>
        <v>1659418.9010471236</v>
      </c>
      <c r="S353" s="554"/>
    </row>
    <row r="354" spans="1:19">
      <c r="A354" s="554">
        <v>352</v>
      </c>
      <c r="B354" s="400">
        <f>'MoteCarlo_Sim (CP)'!F356</f>
        <v>977411.40696580906</v>
      </c>
      <c r="C354" s="400">
        <f ca="1">B354/'MoteCarlo_Sim (CP)'!$F$4-1</f>
        <v>-2.2052622302557889E-2</v>
      </c>
      <c r="D354" s="400">
        <f ca="1">0.6*C354+0.4*'Bonds (CP)'!$T$515</f>
        <v>-1.365732069556929E-2</v>
      </c>
      <c r="E354" s="400">
        <f ca="1">'MoteCarlo_Sim (CP)'!$F$4/0.6*(1+D354)</f>
        <v>1643003.5124508026</v>
      </c>
      <c r="M354" s="554">
        <v>352</v>
      </c>
      <c r="N354" s="400">
        <f>'MoteCarlo_Sim OP'!F356</f>
        <v>983393.49196623452</v>
      </c>
      <c r="O354" s="400">
        <f ca="1">N354/'MoteCarlo_Sim OP'!$F$4-1</f>
        <v>-1.7105784365130106E-2</v>
      </c>
      <c r="P354" s="400">
        <f ca="1">0.6*O354+0.4*'Bonds (OP)'!$G$514</f>
        <v>-1.0368877932743329E-2</v>
      </c>
      <c r="Q354" s="400">
        <f ca="1">'MoteCarlo_Sim OP'!$F$4/0.6*(1+P354)</f>
        <v>1650223.0341908773</v>
      </c>
      <c r="S354" s="554"/>
    </row>
    <row r="355" spans="1:19">
      <c r="A355" s="554">
        <v>353</v>
      </c>
      <c r="B355" s="400">
        <f>'MoteCarlo_Sim (CP)'!F357</f>
        <v>999613.53803170624</v>
      </c>
      <c r="C355" s="400">
        <f ca="1">B355/'MoteCarlo_Sim (CP)'!$F$4-1</f>
        <v>1.616834651552157E-4</v>
      </c>
      <c r="D355" s="400">
        <f ca="1">0.6*C355+0.4*'Bonds (CP)'!$T$515</f>
        <v>-3.2873723494142776E-4</v>
      </c>
      <c r="E355" s="400">
        <f ca="1">'MoteCarlo_Sim (CP)'!$F$4/0.6*(1+D355)</f>
        <v>1665205.6435166998</v>
      </c>
      <c r="M355" s="554">
        <v>353</v>
      </c>
      <c r="N355" s="400">
        <f>'MoteCarlo_Sim OP'!F357</f>
        <v>1025438.789279862</v>
      </c>
      <c r="O355" s="400">
        <f ca="1">N355/'MoteCarlo_Sim OP'!$F$4-1</f>
        <v>2.4918166232289263E-2</v>
      </c>
      <c r="P355" s="400">
        <f ca="1">0.6*O355+0.4*'Bonds (OP)'!$G$514</f>
        <v>1.4845492425708292E-2</v>
      </c>
      <c r="Q355" s="400">
        <f ca="1">'MoteCarlo_Sim OP'!$F$4/0.6*(1+P355)</f>
        <v>1692268.3315045047</v>
      </c>
      <c r="S355" s="554"/>
    </row>
    <row r="356" spans="1:19">
      <c r="A356" s="554">
        <v>354</v>
      </c>
      <c r="B356" s="400">
        <f>'MoteCarlo_Sim (CP)'!F358</f>
        <v>1022520.8651690021</v>
      </c>
      <c r="C356" s="400">
        <f ca="1">B356/'MoteCarlo_Sim (CP)'!$F$4-1</f>
        <v>2.3081572003717632E-2</v>
      </c>
      <c r="D356" s="400">
        <f ca="1">0.6*C356+0.4*'Bonds (CP)'!$T$515</f>
        <v>1.3423195888196021E-2</v>
      </c>
      <c r="E356" s="400">
        <f ca="1">'MoteCarlo_Sim (CP)'!$F$4/0.6*(1+D356)</f>
        <v>1688112.9706539956</v>
      </c>
      <c r="M356" s="554">
        <v>354</v>
      </c>
      <c r="N356" s="400">
        <f>'MoteCarlo_Sim OP'!F358</f>
        <v>986152.33899610059</v>
      </c>
      <c r="O356" s="400">
        <f ca="1">N356/'MoteCarlo_Sim OP'!$F$4-1</f>
        <v>-1.4348338022816987E-2</v>
      </c>
      <c r="P356" s="400">
        <f ca="1">0.6*O356+0.4*'Bonds (OP)'!$G$514</f>
        <v>-8.7144101273554566E-3</v>
      </c>
      <c r="Q356" s="400">
        <f ca="1">'MoteCarlo_Sim OP'!$F$4/0.6*(1+P356)</f>
        <v>1652981.8812207435</v>
      </c>
      <c r="S356" s="554"/>
    </row>
    <row r="357" spans="1:19">
      <c r="A357" s="554">
        <v>355</v>
      </c>
      <c r="B357" s="400">
        <f>'MoteCarlo_Sim (CP)'!F359</f>
        <v>967007.6921746037</v>
      </c>
      <c r="C357" s="400">
        <f ca="1">B357/'MoteCarlo_Sim (CP)'!$F$4-1</f>
        <v>-3.2462042047264439E-2</v>
      </c>
      <c r="D357" s="400">
        <f ca="1">0.6*C357+0.4*'Bonds (CP)'!$T$515</f>
        <v>-1.9902972542393219E-2</v>
      </c>
      <c r="E357" s="400">
        <f ca="1">'MoteCarlo_Sim (CP)'!$F$4/0.6*(1+D357)</f>
        <v>1632599.7976595971</v>
      </c>
      <c r="M357" s="554">
        <v>355</v>
      </c>
      <c r="N357" s="400">
        <f>'MoteCarlo_Sim OP'!F359</f>
        <v>998790.90222908044</v>
      </c>
      <c r="O357" s="400">
        <f ca="1">N357/'MoteCarlo_Sim OP'!$F$4-1</f>
        <v>-1.7161914842084292E-3</v>
      </c>
      <c r="P357" s="400">
        <f ca="1">0.6*O357+0.4*'Bonds (OP)'!$G$514</f>
        <v>-1.1351222041903228E-3</v>
      </c>
      <c r="Q357" s="400">
        <f ca="1">'MoteCarlo_Sim OP'!$F$4/0.6*(1+P357)</f>
        <v>1665620.4444537233</v>
      </c>
      <c r="S357" s="554"/>
    </row>
    <row r="358" spans="1:19">
      <c r="A358" s="554">
        <v>356</v>
      </c>
      <c r="B358" s="400">
        <f>'MoteCarlo_Sim (CP)'!F360</f>
        <v>994044.3687239727</v>
      </c>
      <c r="C358" s="400">
        <f ca="1">B358/'MoteCarlo_Sim (CP)'!$F$4-1</f>
        <v>-5.4105397375167064E-3</v>
      </c>
      <c r="D358" s="400">
        <f ca="1">0.6*C358+0.4*'Bonds (CP)'!$T$515</f>
        <v>-3.672071156544581E-3</v>
      </c>
      <c r="E358" s="400">
        <f ca="1">'MoteCarlo_Sim (CP)'!$F$4/0.6*(1+D358)</f>
        <v>1659636.4742089664</v>
      </c>
      <c r="M358" s="554">
        <v>356</v>
      </c>
      <c r="N358" s="400">
        <f>'MoteCarlo_Sim OP'!F360</f>
        <v>953898.6813922131</v>
      </c>
      <c r="O358" s="400">
        <f ca="1">N358/'MoteCarlo_Sim OP'!$F$4-1</f>
        <v>-4.6585620200211286E-2</v>
      </c>
      <c r="P358" s="400">
        <f ca="1">0.6*O358+0.4*'Bonds (OP)'!$G$514</f>
        <v>-2.8056779433792037E-2</v>
      </c>
      <c r="Q358" s="400">
        <f ca="1">'MoteCarlo_Sim OP'!$F$4/0.6*(1+P358)</f>
        <v>1620728.2236168559</v>
      </c>
      <c r="S358" s="554"/>
    </row>
    <row r="359" spans="1:19">
      <c r="A359" s="554">
        <v>357</v>
      </c>
      <c r="B359" s="400">
        <f>'MoteCarlo_Sim (CP)'!F361</f>
        <v>973201.60947455349</v>
      </c>
      <c r="C359" s="400">
        <f ca="1">B359/'MoteCarlo_Sim (CP)'!$F$4-1</f>
        <v>-2.6264728267221149E-2</v>
      </c>
      <c r="D359" s="400">
        <f ca="1">0.6*C359+0.4*'Bonds (CP)'!$T$515</f>
        <v>-1.6184584274367246E-2</v>
      </c>
      <c r="E359" s="400">
        <f ca="1">'MoteCarlo_Sim (CP)'!$F$4/0.6*(1+D359)</f>
        <v>1638793.7149595472</v>
      </c>
      <c r="M359" s="554">
        <v>357</v>
      </c>
      <c r="N359" s="400">
        <f>'MoteCarlo_Sim OP'!F361</f>
        <v>996530.62440480688</v>
      </c>
      <c r="O359" s="400">
        <f ca="1">N359/'MoteCarlo_Sim OP'!$F$4-1</f>
        <v>-3.9753217482945136E-3</v>
      </c>
      <c r="P359" s="400">
        <f ca="1">0.6*O359+0.4*'Bonds (OP)'!$G$514</f>
        <v>-2.4906003626419732E-3</v>
      </c>
      <c r="Q359" s="400">
        <f ca="1">'MoteCarlo_Sim OP'!$F$4/0.6*(1+P359)</f>
        <v>1663360.1666294497</v>
      </c>
      <c r="S359" s="554"/>
    </row>
    <row r="360" spans="1:19">
      <c r="A360" s="554">
        <v>358</v>
      </c>
      <c r="B360" s="400">
        <f>'MoteCarlo_Sim (CP)'!F362</f>
        <v>1001790.2372045218</v>
      </c>
      <c r="C360" s="400">
        <f ca="1">B360/'MoteCarlo_Sim (CP)'!$F$4-1</f>
        <v>2.3395762469666792E-3</v>
      </c>
      <c r="D360" s="400">
        <f ca="1">0.6*C360+0.4*'Bonds (CP)'!$T$515</f>
        <v>9.7799843414545016E-4</v>
      </c>
      <c r="E360" s="400">
        <f ca="1">'MoteCarlo_Sim (CP)'!$F$4/0.6*(1+D360)</f>
        <v>1667382.3426895151</v>
      </c>
      <c r="M360" s="554">
        <v>358</v>
      </c>
      <c r="N360" s="400">
        <f>'MoteCarlo_Sim OP'!F362</f>
        <v>1015113.3695059904</v>
      </c>
      <c r="O360" s="400">
        <f ca="1">N360/'MoteCarlo_Sim OP'!$F$4-1</f>
        <v>1.4597988752317992E-2</v>
      </c>
      <c r="P360" s="400">
        <f ca="1">0.6*O360+0.4*'Bonds (OP)'!$G$514</f>
        <v>8.6533859377255287E-3</v>
      </c>
      <c r="Q360" s="400">
        <f ca="1">'MoteCarlo_Sim OP'!$F$4/0.6*(1+P360)</f>
        <v>1681942.9117306334</v>
      </c>
      <c r="S360" s="554"/>
    </row>
    <row r="361" spans="1:19">
      <c r="A361" s="554">
        <v>359</v>
      </c>
      <c r="B361" s="400">
        <f>'MoteCarlo_Sim (CP)'!F363</f>
        <v>1001119.5742445593</v>
      </c>
      <c r="C361" s="400">
        <f ca="1">B361/'MoteCarlo_Sim (CP)'!$F$4-1</f>
        <v>1.6685455240390556E-3</v>
      </c>
      <c r="D361" s="400">
        <f ca="1">0.6*C361+0.4*'Bonds (CP)'!$T$515</f>
        <v>5.7538000038887612E-4</v>
      </c>
      <c r="E361" s="400">
        <f ca="1">'MoteCarlo_Sim (CP)'!$F$4/0.6*(1+D361)</f>
        <v>1666711.6797295529</v>
      </c>
      <c r="M361" s="554">
        <v>359</v>
      </c>
      <c r="N361" s="400">
        <f>'MoteCarlo_Sim OP'!F363</f>
        <v>970599.52495314868</v>
      </c>
      <c r="O361" s="400">
        <f ca="1">N361/'MoteCarlo_Sim OP'!$F$4-1</f>
        <v>-2.9893255784167239E-2</v>
      </c>
      <c r="P361" s="400">
        <f ca="1">0.6*O361+0.4*'Bonds (OP)'!$G$514</f>
        <v>-1.8041360784165607E-2</v>
      </c>
      <c r="Q361" s="400">
        <f ca="1">'MoteCarlo_Sim OP'!$F$4/0.6*(1+P361)</f>
        <v>1637429.0671777914</v>
      </c>
      <c r="S361" s="554"/>
    </row>
    <row r="362" spans="1:19">
      <c r="A362" s="554">
        <v>360</v>
      </c>
      <c r="B362" s="400">
        <f>'MoteCarlo_Sim (CP)'!F364</f>
        <v>990888.05111515324</v>
      </c>
      <c r="C362" s="400">
        <f ca="1">B362/'MoteCarlo_Sim (CP)'!$F$4-1</f>
        <v>-8.5685881363044558E-3</v>
      </c>
      <c r="D362" s="400">
        <f ca="1">0.6*C362+0.4*'Bonds (CP)'!$T$515</f>
        <v>-5.5669001958172301E-3</v>
      </c>
      <c r="E362" s="400">
        <f ca="1">'MoteCarlo_Sim (CP)'!$F$4/0.6*(1+D362)</f>
        <v>1656480.156600147</v>
      </c>
      <c r="M362" s="554">
        <v>360</v>
      </c>
      <c r="N362" s="400">
        <f>'MoteCarlo_Sim OP'!F364</f>
        <v>997889.00298025471</v>
      </c>
      <c r="O362" s="400">
        <f ca="1">N362/'MoteCarlo_Sim OP'!$F$4-1</f>
        <v>-2.6176328319479358E-3</v>
      </c>
      <c r="P362" s="400">
        <f ca="1">0.6*O362+0.4*'Bonds (OP)'!$G$514</f>
        <v>-1.6759870128340267E-3</v>
      </c>
      <c r="Q362" s="400">
        <f ca="1">'MoteCarlo_Sim OP'!$F$4/0.6*(1+P362)</f>
        <v>1664718.5452048974</v>
      </c>
      <c r="S362" s="554"/>
    </row>
    <row r="363" spans="1:19">
      <c r="A363" s="554">
        <v>361</v>
      </c>
      <c r="B363" s="400">
        <f>'MoteCarlo_Sim (CP)'!F365</f>
        <v>1007178.2888929448</v>
      </c>
      <c r="C363" s="400">
        <f ca="1">B363/'MoteCarlo_Sim (CP)'!$F$4-1</f>
        <v>7.7305825131499528E-3</v>
      </c>
      <c r="D363" s="400">
        <f ca="1">0.6*C363+0.4*'Bonds (CP)'!$T$515</f>
        <v>4.2126021938554145E-3</v>
      </c>
      <c r="E363" s="400">
        <f ca="1">'MoteCarlo_Sim (CP)'!$F$4/0.6*(1+D363)</f>
        <v>1672770.3943779382</v>
      </c>
      <c r="M363" s="554">
        <v>361</v>
      </c>
      <c r="N363" s="400">
        <f>'MoteCarlo_Sim OP'!F365</f>
        <v>1008604.6279831342</v>
      </c>
      <c r="O363" s="400">
        <f ca="1">N363/'MoteCarlo_Sim OP'!$F$4-1</f>
        <v>8.0925517668783975E-3</v>
      </c>
      <c r="P363" s="400">
        <f ca="1">0.6*O363+0.4*'Bonds (OP)'!$G$514</f>
        <v>4.7501237464617728E-3</v>
      </c>
      <c r="Q363" s="400">
        <f ca="1">'MoteCarlo_Sim OP'!$F$4/0.6*(1+P363)</f>
        <v>1675434.1702077771</v>
      </c>
      <c r="S363" s="554"/>
    </row>
    <row r="364" spans="1:19">
      <c r="A364" s="554">
        <v>362</v>
      </c>
      <c r="B364" s="400">
        <f>'MoteCarlo_Sim (CP)'!F366</f>
        <v>995401.50535875547</v>
      </c>
      <c r="C364" s="400">
        <f ca="1">B364/'MoteCarlo_Sim (CP)'!$F$4-1</f>
        <v>-4.0526589068816676E-3</v>
      </c>
      <c r="D364" s="400">
        <f ca="1">0.6*C364+0.4*'Bonds (CP)'!$T$515</f>
        <v>-2.8573426581635576E-3</v>
      </c>
      <c r="E364" s="400">
        <f ca="1">'MoteCarlo_Sim (CP)'!$F$4/0.6*(1+D364)</f>
        <v>1660993.610843749</v>
      </c>
      <c r="M364" s="554">
        <v>362</v>
      </c>
      <c r="N364" s="400">
        <f>'MoteCarlo_Sim OP'!F366</f>
        <v>989251.06337014597</v>
      </c>
      <c r="O364" s="400">
        <f ca="1">N364/'MoteCarlo_Sim OP'!$F$4-1</f>
        <v>-1.1251186894628895E-2</v>
      </c>
      <c r="P364" s="400">
        <f ca="1">0.6*O364+0.4*'Bonds (OP)'!$G$514</f>
        <v>-6.8561194504426024E-3</v>
      </c>
      <c r="Q364" s="400">
        <f ca="1">'MoteCarlo_Sim OP'!$F$4/0.6*(1+P364)</f>
        <v>1656080.6055947887</v>
      </c>
      <c r="S364" s="554"/>
    </row>
    <row r="365" spans="1:19">
      <c r="A365" s="554">
        <v>363</v>
      </c>
      <c r="B365" s="400">
        <f>'MoteCarlo_Sim (CP)'!F367</f>
        <v>1007573.7096071499</v>
      </c>
      <c r="C365" s="400">
        <f ca="1">B365/'MoteCarlo_Sim (CP)'!$F$4-1</f>
        <v>8.1262200592111533E-3</v>
      </c>
      <c r="D365" s="400">
        <f ca="1">0.6*C365+0.4*'Bonds (CP)'!$T$515</f>
        <v>4.4499847214921348E-3</v>
      </c>
      <c r="E365" s="400">
        <f ca="1">'MoteCarlo_Sim (CP)'!$F$4/0.6*(1+D365)</f>
        <v>1673165.8150921434</v>
      </c>
      <c r="M365" s="554">
        <v>363</v>
      </c>
      <c r="N365" s="400">
        <f>'MoteCarlo_Sim OP'!F367</f>
        <v>969707.81911855738</v>
      </c>
      <c r="O365" s="400">
        <f ca="1">N365/'MoteCarlo_Sim OP'!$F$4-1</f>
        <v>-3.0784508892945928E-2</v>
      </c>
      <c r="P365" s="400">
        <f ca="1">0.6*O365+0.4*'Bonds (OP)'!$G$514</f>
        <v>-1.8576112649432822E-2</v>
      </c>
      <c r="Q365" s="400">
        <f ca="1">'MoteCarlo_Sim OP'!$F$4/0.6*(1+P365)</f>
        <v>1636537.3613432003</v>
      </c>
      <c r="S365" s="554"/>
    </row>
    <row r="366" spans="1:19">
      <c r="A366" s="554">
        <v>364</v>
      </c>
      <c r="B366" s="400">
        <f>'MoteCarlo_Sim (CP)'!F368</f>
        <v>996472.77973040892</v>
      </c>
      <c r="C366" s="400">
        <f ca="1">B366/'MoteCarlo_Sim (CP)'!$F$4-1</f>
        <v>-2.9807970940497475E-3</v>
      </c>
      <c r="D366" s="400">
        <f ca="1">0.6*C366+0.4*'Bonds (CP)'!$T$515</f>
        <v>-2.2142255704644055E-3</v>
      </c>
      <c r="E366" s="400">
        <f ca="1">'MoteCarlo_Sim (CP)'!$F$4/0.6*(1+D366)</f>
        <v>1662064.8852154026</v>
      </c>
      <c r="M366" s="554">
        <v>364</v>
      </c>
      <c r="N366" s="400">
        <f>'MoteCarlo_Sim OP'!F368</f>
        <v>1012113.9500606811</v>
      </c>
      <c r="O366" s="400">
        <f ca="1">N366/'MoteCarlo_Sim OP'!$F$4-1</f>
        <v>1.1600092135000795E-2</v>
      </c>
      <c r="P366" s="400">
        <f ca="1">0.6*O366+0.4*'Bonds (OP)'!$G$514</f>
        <v>6.8546479673352121E-3</v>
      </c>
      <c r="Q366" s="400">
        <f ca="1">'MoteCarlo_Sim OP'!$F$4/0.6*(1+P366)</f>
        <v>1678943.4922853238</v>
      </c>
      <c r="S366" s="554"/>
    </row>
    <row r="367" spans="1:19">
      <c r="A367" s="554">
        <v>365</v>
      </c>
      <c r="B367" s="400">
        <f>'MoteCarlo_Sim (CP)'!F369</f>
        <v>981136.26942285232</v>
      </c>
      <c r="C367" s="400">
        <f ca="1">B367/'MoteCarlo_Sim (CP)'!$F$4-1</f>
        <v>-1.8325717289798482E-2</v>
      </c>
      <c r="D367" s="400">
        <f ca="1">0.6*C367+0.4*'Bonds (CP)'!$T$515</f>
        <v>-1.1421177687913647E-2</v>
      </c>
      <c r="E367" s="400">
        <f ca="1">'MoteCarlo_Sim (CP)'!$F$4/0.6*(1+D367)</f>
        <v>1646728.3749078459</v>
      </c>
      <c r="M367" s="554">
        <v>365</v>
      </c>
      <c r="N367" s="400">
        <f>'MoteCarlo_Sim OP'!F369</f>
        <v>994818.19364768034</v>
      </c>
      <c r="O367" s="400">
        <f ca="1">N367/'MoteCarlo_Sim OP'!$F$4-1</f>
        <v>-5.6868830913431312E-3</v>
      </c>
      <c r="P367" s="400">
        <f ca="1">0.6*O367+0.4*'Bonds (OP)'!$G$514</f>
        <v>-3.517537168471144E-3</v>
      </c>
      <c r="Q367" s="400">
        <f ca="1">'MoteCarlo_Sim OP'!$F$4/0.6*(1+P367)</f>
        <v>1661647.7358723232</v>
      </c>
      <c r="S367" s="554"/>
    </row>
    <row r="368" spans="1:19">
      <c r="A368" s="554">
        <v>366</v>
      </c>
      <c r="B368" s="400">
        <f>'MoteCarlo_Sim (CP)'!F370</f>
        <v>981926.06680746761</v>
      </c>
      <c r="C368" s="400">
        <f ca="1">B368/'MoteCarlo_Sim (CP)'!$F$4-1</f>
        <v>-1.7535486813980095E-2</v>
      </c>
      <c r="D368" s="400">
        <f ca="1">0.6*C368+0.4*'Bonds (CP)'!$T$515</f>
        <v>-1.0947039402422615E-2</v>
      </c>
      <c r="E368" s="400">
        <f ca="1">'MoteCarlo_Sim (CP)'!$F$4/0.6*(1+D368)</f>
        <v>1647518.1722924614</v>
      </c>
      <c r="M368" s="554">
        <v>366</v>
      </c>
      <c r="N368" s="400">
        <f>'MoteCarlo_Sim OP'!F370</f>
        <v>1007000.9831598396</v>
      </c>
      <c r="O368" s="400">
        <f ca="1">N368/'MoteCarlo_Sim OP'!$F$4-1</f>
        <v>6.4897211262182619E-3</v>
      </c>
      <c r="P368" s="400">
        <f ca="1">0.6*O368+0.4*'Bonds (OP)'!$G$514</f>
        <v>3.7884253620656919E-3</v>
      </c>
      <c r="Q368" s="400">
        <f ca="1">'MoteCarlo_Sim OP'!$F$4/0.6*(1+P368)</f>
        <v>1673830.5253844822</v>
      </c>
      <c r="S368" s="554"/>
    </row>
    <row r="369" spans="1:19">
      <c r="A369" s="554">
        <v>367</v>
      </c>
      <c r="B369" s="400">
        <f>'MoteCarlo_Sim (CP)'!F371</f>
        <v>1029489.4579695993</v>
      </c>
      <c r="C369" s="400">
        <f ca="1">B369/'MoteCarlo_Sim (CP)'!$F$4-1</f>
        <v>3.0053986083415252E-2</v>
      </c>
      <c r="D369" s="400">
        <f ca="1">0.6*C369+0.4*'Bonds (CP)'!$T$515</f>
        <v>1.7606644336014596E-2</v>
      </c>
      <c r="E369" s="400">
        <f ca="1">'MoteCarlo_Sim (CP)'!$F$4/0.6*(1+D369)</f>
        <v>1695081.5634545928</v>
      </c>
      <c r="M369" s="554">
        <v>367</v>
      </c>
      <c r="N369" s="400">
        <f>'MoteCarlo_Sim OP'!F371</f>
        <v>1009617.1828132259</v>
      </c>
      <c r="O369" s="400">
        <f ca="1">N369/'MoteCarlo_Sim OP'!$F$4-1</f>
        <v>9.1045925152062335E-3</v>
      </c>
      <c r="P369" s="400">
        <f ca="1">0.6*O369+0.4*'Bonds (OP)'!$G$514</f>
        <v>5.3573481954584754E-3</v>
      </c>
      <c r="Q369" s="400">
        <f ca="1">'MoteCarlo_Sim OP'!$F$4/0.6*(1+P369)</f>
        <v>1676446.7250378688</v>
      </c>
      <c r="S369" s="554"/>
    </row>
    <row r="370" spans="1:19">
      <c r="A370" s="554">
        <v>368</v>
      </c>
      <c r="B370" s="400">
        <f>'MoteCarlo_Sim (CP)'!F372</f>
        <v>998438.00208847516</v>
      </c>
      <c r="C370" s="400">
        <f ca="1">B370/'MoteCarlo_Sim (CP)'!$F$4-1</f>
        <v>-1.0144970918537499E-3</v>
      </c>
      <c r="D370" s="400">
        <f ca="1">0.6*C370+0.4*'Bonds (CP)'!$T$515</f>
        <v>-1.0344455691468071E-3</v>
      </c>
      <c r="E370" s="400">
        <f ca="1">'MoteCarlo_Sim (CP)'!$F$4/0.6*(1+D370)</f>
        <v>1664030.1075734687</v>
      </c>
      <c r="M370" s="554">
        <v>368</v>
      </c>
      <c r="N370" s="400">
        <f>'MoteCarlo_Sim OP'!F372</f>
        <v>982882.28618985065</v>
      </c>
      <c r="O370" s="400">
        <f ca="1">N370/'MoteCarlo_Sim OP'!$F$4-1</f>
        <v>-1.761673059846558E-2</v>
      </c>
      <c r="P370" s="400">
        <f ca="1">0.6*O370+0.4*'Bonds (OP)'!$G$514</f>
        <v>-1.0675445672744614E-2</v>
      </c>
      <c r="Q370" s="400">
        <f ca="1">'MoteCarlo_Sim OP'!$F$4/0.6*(1+P370)</f>
        <v>1649711.8284144935</v>
      </c>
      <c r="S370" s="554"/>
    </row>
    <row r="371" spans="1:19">
      <c r="A371" s="554">
        <v>369</v>
      </c>
      <c r="B371" s="400">
        <f>'MoteCarlo_Sim (CP)'!F373</f>
        <v>1001286.9251124603</v>
      </c>
      <c r="C371" s="400">
        <f ca="1">B371/'MoteCarlo_Sim (CP)'!$F$4-1</f>
        <v>1.8359881600189532E-3</v>
      </c>
      <c r="D371" s="400">
        <f ca="1">0.6*C371+0.4*'Bonds (CP)'!$T$515</f>
        <v>6.7584558197681462E-4</v>
      </c>
      <c r="E371" s="400">
        <f ca="1">'MoteCarlo_Sim (CP)'!$F$4/0.6*(1+D371)</f>
        <v>1666879.0305974539</v>
      </c>
      <c r="M371" s="554">
        <v>369</v>
      </c>
      <c r="N371" s="400">
        <f>'MoteCarlo_Sim OP'!F373</f>
        <v>982767.76547087834</v>
      </c>
      <c r="O371" s="400">
        <f ca="1">N371/'MoteCarlo_Sim OP'!$F$4-1</f>
        <v>-1.7731193174400639E-2</v>
      </c>
      <c r="P371" s="400">
        <f ca="1">0.6*O371+0.4*'Bonds (OP)'!$G$514</f>
        <v>-1.0744123218305649E-2</v>
      </c>
      <c r="Q371" s="400">
        <f ca="1">'MoteCarlo_Sim OP'!$F$4/0.6*(1+P371)</f>
        <v>1649597.3076955213</v>
      </c>
      <c r="S371" s="554"/>
    </row>
    <row r="372" spans="1:19">
      <c r="A372" s="554">
        <v>370</v>
      </c>
      <c r="B372" s="400">
        <f>'MoteCarlo_Sim (CP)'!F374</f>
        <v>999808.69417839404</v>
      </c>
      <c r="C372" s="400">
        <f ca="1">B372/'MoteCarlo_Sim (CP)'!$F$4-1</f>
        <v>3.5694662715091141E-4</v>
      </c>
      <c r="D372" s="400">
        <f ca="1">0.6*C372+0.4*'Bonds (CP)'!$T$515</f>
        <v>-2.1157933774401035E-4</v>
      </c>
      <c r="E372" s="400">
        <f ca="1">'MoteCarlo_Sim (CP)'!$F$4/0.6*(1+D372)</f>
        <v>1665400.7996633877</v>
      </c>
      <c r="M372" s="554">
        <v>370</v>
      </c>
      <c r="N372" s="400">
        <f>'MoteCarlo_Sim OP'!F374</f>
        <v>987036.68619067769</v>
      </c>
      <c r="O372" s="400">
        <f ca="1">N372/'MoteCarlo_Sim OP'!$F$4-1</f>
        <v>-1.346443981801515E-2</v>
      </c>
      <c r="P372" s="400">
        <f ca="1">0.6*O372+0.4*'Bonds (OP)'!$G$514</f>
        <v>-8.1840712044743552E-3</v>
      </c>
      <c r="Q372" s="400">
        <f ca="1">'MoteCarlo_Sim OP'!$F$4/0.6*(1+P372)</f>
        <v>1653866.2284153204</v>
      </c>
      <c r="S372" s="554"/>
    </row>
    <row r="373" spans="1:19">
      <c r="A373" s="554">
        <v>371</v>
      </c>
      <c r="B373" s="400">
        <f>'MoteCarlo_Sim (CP)'!F375</f>
        <v>982284.7950879134</v>
      </c>
      <c r="C373" s="400">
        <f ca="1">B373/'MoteCarlo_Sim (CP)'!$F$4-1</f>
        <v>-1.7176561822244141E-2</v>
      </c>
      <c r="D373" s="400">
        <f ca="1">0.6*C373+0.4*'Bonds (CP)'!$T$515</f>
        <v>-1.0731684407381042E-2</v>
      </c>
      <c r="E373" s="400">
        <f ca="1">'MoteCarlo_Sim (CP)'!$F$4/0.6*(1+D373)</f>
        <v>1647876.9005729069</v>
      </c>
      <c r="M373" s="554">
        <v>371</v>
      </c>
      <c r="N373" s="400">
        <f>'MoteCarlo_Sim OP'!F375</f>
        <v>1021676.977541422</v>
      </c>
      <c r="O373" s="400">
        <f ca="1">N373/'MoteCarlo_Sim OP'!$F$4-1</f>
        <v>2.1158264394188775E-2</v>
      </c>
      <c r="P373" s="400">
        <f ca="1">0.6*O373+0.4*'Bonds (OP)'!$G$514</f>
        <v>1.2589551322847999E-2</v>
      </c>
      <c r="Q373" s="400">
        <f ca="1">'MoteCarlo_Sim OP'!$F$4/0.6*(1+P373)</f>
        <v>1688506.5197660648</v>
      </c>
      <c r="S373" s="554"/>
    </row>
    <row r="374" spans="1:19">
      <c r="A374" s="554">
        <v>372</v>
      </c>
      <c r="B374" s="400">
        <f>'MoteCarlo_Sim (CP)'!F376</f>
        <v>971363.71585165209</v>
      </c>
      <c r="C374" s="400">
        <f ca="1">B374/'MoteCarlo_Sim (CP)'!$F$4-1</f>
        <v>-2.8103629712604161E-2</v>
      </c>
      <c r="D374" s="400">
        <f ca="1">0.6*C374+0.4*'Bonds (CP)'!$T$515</f>
        <v>-1.7287925141597053E-2</v>
      </c>
      <c r="E374" s="400">
        <f ca="1">'MoteCarlo_Sim (CP)'!$F$4/0.6*(1+D374)</f>
        <v>1636955.8213366456</v>
      </c>
      <c r="M374" s="554">
        <v>372</v>
      </c>
      <c r="N374" s="400">
        <f>'MoteCarlo_Sim OP'!F376</f>
        <v>1007237.146638555</v>
      </c>
      <c r="O374" s="400">
        <f ca="1">N374/'MoteCarlo_Sim OP'!$F$4-1</f>
        <v>6.7257647029450585E-3</v>
      </c>
      <c r="P374" s="400">
        <f ca="1">0.6*O374+0.4*'Bonds (OP)'!$G$514</f>
        <v>3.9300515081017694E-3</v>
      </c>
      <c r="Q374" s="400">
        <f ca="1">'MoteCarlo_Sim OP'!$F$4/0.6*(1+P374)</f>
        <v>1674066.6888631978</v>
      </c>
      <c r="S374" s="554"/>
    </row>
    <row r="375" spans="1:19">
      <c r="A375" s="554">
        <v>373</v>
      </c>
      <c r="B375" s="400">
        <f>'MoteCarlo_Sim (CP)'!F377</f>
        <v>1005635.1274188267</v>
      </c>
      <c r="C375" s="400">
        <f ca="1">B375/'MoteCarlo_Sim (CP)'!$F$4-1</f>
        <v>6.1865748350911076E-3</v>
      </c>
      <c r="D375" s="400">
        <f ca="1">0.6*C375+0.4*'Bonds (CP)'!$T$515</f>
        <v>3.2861975870201073E-3</v>
      </c>
      <c r="E375" s="400">
        <f ca="1">'MoteCarlo_Sim (CP)'!$F$4/0.6*(1+D375)</f>
        <v>1671227.2329038205</v>
      </c>
      <c r="M375" s="554">
        <v>373</v>
      </c>
      <c r="N375" s="400">
        <f>'MoteCarlo_Sim OP'!F377</f>
        <v>1020743.1117366521</v>
      </c>
      <c r="O375" s="400">
        <f ca="1">N375/'MoteCarlo_Sim OP'!$F$4-1</f>
        <v>2.022487272016793E-2</v>
      </c>
      <c r="P375" s="400">
        <f ca="1">0.6*O375+0.4*'Bonds (OP)'!$G$514</f>
        <v>1.2029516318435492E-2</v>
      </c>
      <c r="Q375" s="400">
        <f ca="1">'MoteCarlo_Sim OP'!$F$4/0.6*(1+P375)</f>
        <v>1687572.6539612948</v>
      </c>
      <c r="S375" s="554"/>
    </row>
    <row r="376" spans="1:19">
      <c r="A376" s="554">
        <v>374</v>
      </c>
      <c r="B376" s="400">
        <f>'MoteCarlo_Sim (CP)'!F378</f>
        <v>997603.60364467523</v>
      </c>
      <c r="C376" s="400">
        <f ca="1">B376/'MoteCarlo_Sim (CP)'!$F$4-1</f>
        <v>-1.8493530841754424E-3</v>
      </c>
      <c r="D376" s="400">
        <f ca="1">0.6*C376+0.4*'Bonds (CP)'!$T$515</f>
        <v>-1.5353591645398226E-3</v>
      </c>
      <c r="E376" s="400">
        <f ca="1">'MoteCarlo_Sim (CP)'!$F$4/0.6*(1+D376)</f>
        <v>1663195.7091296688</v>
      </c>
      <c r="M376" s="554">
        <v>374</v>
      </c>
      <c r="N376" s="400">
        <f>'MoteCarlo_Sim OP'!F378</f>
        <v>1001530.8393663355</v>
      </c>
      <c r="O376" s="400">
        <f ca="1">N376/'MoteCarlo_Sim OP'!$F$4-1</f>
        <v>1.0223545661895983E-3</v>
      </c>
      <c r="P376" s="400">
        <f ca="1">0.6*O376+0.4*'Bonds (OP)'!$G$514</f>
        <v>5.0800542604849364E-4</v>
      </c>
      <c r="Q376" s="400">
        <f ca="1">'MoteCarlo_Sim OP'!$F$4/0.6*(1+P376)</f>
        <v>1668360.3815909782</v>
      </c>
      <c r="S376" s="554"/>
    </row>
    <row r="377" spans="1:19">
      <c r="A377" s="554">
        <v>375</v>
      </c>
      <c r="B377" s="400">
        <f>'MoteCarlo_Sim (CP)'!F379</f>
        <v>987043.4706542776</v>
      </c>
      <c r="C377" s="400">
        <f ca="1">B377/'MoteCarlo_Sim (CP)'!$F$4-1</f>
        <v>-1.241527680114396E-2</v>
      </c>
      <c r="D377" s="400">
        <f ca="1">0.6*C377+0.4*'Bonds (CP)'!$T$515</f>
        <v>-7.874913394720932E-3</v>
      </c>
      <c r="E377" s="400">
        <f ca="1">'MoteCarlo_Sim (CP)'!$F$4/0.6*(1+D377)</f>
        <v>1652635.5761392713</v>
      </c>
      <c r="M377" s="554">
        <v>375</v>
      </c>
      <c r="N377" s="400">
        <f>'MoteCarlo_Sim OP'!F379</f>
        <v>988386.5298304942</v>
      </c>
      <c r="O377" s="400">
        <f ca="1">N377/'MoteCarlo_Sim OP'!$F$4-1</f>
        <v>-1.2115281504048281E-2</v>
      </c>
      <c r="P377" s="400">
        <f ca="1">0.6*O377+0.4*'Bonds (OP)'!$G$514</f>
        <v>-7.3745762160942335E-3</v>
      </c>
      <c r="Q377" s="400">
        <f ca="1">'MoteCarlo_Sim OP'!$F$4/0.6*(1+P377)</f>
        <v>1655216.072055137</v>
      </c>
      <c r="S377" s="554"/>
    </row>
    <row r="378" spans="1:19">
      <c r="A378" s="554">
        <v>376</v>
      </c>
      <c r="B378" s="400">
        <f>'MoteCarlo_Sim (CP)'!F380</f>
        <v>1027115.4930647233</v>
      </c>
      <c r="C378" s="400">
        <f ca="1">B378/'MoteCarlo_Sim (CP)'!$F$4-1</f>
        <v>2.7678719397428608E-2</v>
      </c>
      <c r="D378" s="400">
        <f ca="1">0.6*C378+0.4*'Bonds (CP)'!$T$515</f>
        <v>1.618148432442261E-2</v>
      </c>
      <c r="E378" s="400">
        <f ca="1">'MoteCarlo_Sim (CP)'!$F$4/0.6*(1+D378)</f>
        <v>1692707.5985497169</v>
      </c>
      <c r="M378" s="554">
        <v>376</v>
      </c>
      <c r="N378" s="400">
        <f>'MoteCarlo_Sim OP'!F380</f>
        <v>988989.59891842189</v>
      </c>
      <c r="O378" s="400">
        <f ca="1">N378/'MoteCarlo_Sim OP'!$F$4-1</f>
        <v>-1.1512518598868593E-2</v>
      </c>
      <c r="P378" s="400">
        <f ca="1">0.6*O378+0.4*'Bonds (OP)'!$G$514</f>
        <v>-7.0129184729864208E-3</v>
      </c>
      <c r="Q378" s="400">
        <f ca="1">'MoteCarlo_Sim OP'!$F$4/0.6*(1+P378)</f>
        <v>1655819.1411430647</v>
      </c>
      <c r="S378" s="554"/>
    </row>
    <row r="379" spans="1:19">
      <c r="A379" s="554">
        <v>377</v>
      </c>
      <c r="B379" s="400">
        <f>'MoteCarlo_Sim (CP)'!F381</f>
        <v>1004431.3577404181</v>
      </c>
      <c r="C379" s="400">
        <f ca="1">B379/'MoteCarlo_Sim (CP)'!$F$4-1</f>
        <v>4.9821450607283602E-3</v>
      </c>
      <c r="D379" s="400">
        <f ca="1">0.6*C379+0.4*'Bonds (CP)'!$T$515</f>
        <v>2.5635397224024587E-3</v>
      </c>
      <c r="E379" s="400">
        <f ca="1">'MoteCarlo_Sim (CP)'!$F$4/0.6*(1+D379)</f>
        <v>1670023.4632254117</v>
      </c>
      <c r="M379" s="554">
        <v>377</v>
      </c>
      <c r="N379" s="400">
        <f>'MoteCarlo_Sim OP'!F381</f>
        <v>1041716.3923231427</v>
      </c>
      <c r="O379" s="400">
        <f ca="1">N379/'MoteCarlo_Sim OP'!$F$4-1</f>
        <v>4.1187505013098091E-2</v>
      </c>
      <c r="P379" s="400">
        <f ca="1">0.6*O379+0.4*'Bonds (OP)'!$G$514</f>
        <v>2.4607095694193587E-2</v>
      </c>
      <c r="Q379" s="400">
        <f ca="1">'MoteCarlo_Sim OP'!$F$4/0.6*(1+P379)</f>
        <v>1708545.9345477854</v>
      </c>
      <c r="S379" s="554"/>
    </row>
    <row r="380" spans="1:19">
      <c r="A380" s="554">
        <v>378</v>
      </c>
      <c r="B380" s="400">
        <f>'MoteCarlo_Sim (CP)'!F382</f>
        <v>992924.34766351967</v>
      </c>
      <c r="C380" s="400">
        <f ca="1">B380/'MoteCarlo_Sim (CP)'!$F$4-1</f>
        <v>-6.5311749697535282E-3</v>
      </c>
      <c r="D380" s="400">
        <f ca="1">0.6*C380+0.4*'Bonds (CP)'!$T$515</f>
        <v>-4.3444522958866732E-3</v>
      </c>
      <c r="E380" s="400">
        <f ca="1">'MoteCarlo_Sim (CP)'!$F$4/0.6*(1+D380)</f>
        <v>1658516.4531485133</v>
      </c>
      <c r="M380" s="554">
        <v>378</v>
      </c>
      <c r="N380" s="400">
        <f>'MoteCarlo_Sim OP'!F382</f>
        <v>1001664.0656759457</v>
      </c>
      <c r="O380" s="400">
        <f ca="1">N380/'MoteCarlo_Sim OP'!$F$4-1</f>
        <v>1.155513235792327E-3</v>
      </c>
      <c r="P380" s="400">
        <f ca="1">0.6*O380+0.4*'Bonds (OP)'!$G$514</f>
        <v>5.8790062781013095E-4</v>
      </c>
      <c r="Q380" s="400">
        <f ca="1">'MoteCarlo_Sim OP'!$F$4/0.6*(1+P380)</f>
        <v>1668493.6079005888</v>
      </c>
      <c r="S380" s="554"/>
    </row>
    <row r="381" spans="1:19">
      <c r="A381" s="554">
        <v>379</v>
      </c>
      <c r="B381" s="400">
        <f>'MoteCarlo_Sim (CP)'!F383</f>
        <v>1038111.7594006035</v>
      </c>
      <c r="C381" s="400">
        <f ca="1">B381/'MoteCarlo_Sim (CP)'!$F$4-1</f>
        <v>3.8681015616806258E-2</v>
      </c>
      <c r="D381" s="400">
        <f ca="1">0.6*C381+0.4*'Bonds (CP)'!$T$515</f>
        <v>2.2782862056049197E-2</v>
      </c>
      <c r="E381" s="400">
        <f ca="1">'MoteCarlo_Sim (CP)'!$F$4/0.6*(1+D381)</f>
        <v>1703703.8648855973</v>
      </c>
      <c r="M381" s="554">
        <v>379</v>
      </c>
      <c r="N381" s="400">
        <f>'MoteCarlo_Sim OP'!F383</f>
        <v>1013463.3252048597</v>
      </c>
      <c r="O381" s="400">
        <f ca="1">N381/'MoteCarlo_Sim OP'!$F$4-1</f>
        <v>1.2948782191188668E-2</v>
      </c>
      <c r="P381" s="400">
        <f ca="1">0.6*O381+0.4*'Bonds (OP)'!$G$514</f>
        <v>7.6638620010479348E-3</v>
      </c>
      <c r="Q381" s="400">
        <f ca="1">'MoteCarlo_Sim OP'!$F$4/0.6*(1+P381)</f>
        <v>1680292.8674295023</v>
      </c>
      <c r="S381" s="554"/>
    </row>
    <row r="382" spans="1:19">
      <c r="A382" s="554">
        <v>380</v>
      </c>
      <c r="B382" s="400">
        <f>'MoteCarlo_Sim (CP)'!F384</f>
        <v>998749.87075086229</v>
      </c>
      <c r="C382" s="400">
        <f ca="1">B382/'MoteCarlo_Sim (CP)'!$F$4-1</f>
        <v>-7.0245741399255213E-4</v>
      </c>
      <c r="D382" s="400">
        <f ca="1">0.6*C382+0.4*'Bonds (CP)'!$T$515</f>
        <v>-8.4722176243008846E-4</v>
      </c>
      <c r="E382" s="400">
        <f ca="1">'MoteCarlo_Sim (CP)'!$F$4/0.6*(1+D382)</f>
        <v>1664341.9762358558</v>
      </c>
      <c r="M382" s="554">
        <v>380</v>
      </c>
      <c r="N382" s="400">
        <f>'MoteCarlo_Sim OP'!F384</f>
        <v>993482.38684903283</v>
      </c>
      <c r="O382" s="400">
        <f ca="1">N382/'MoteCarlo_Sim OP'!$F$4-1</f>
        <v>-7.0220116907516728E-3</v>
      </c>
      <c r="P382" s="400">
        <f ca="1">0.6*O382+0.4*'Bonds (OP)'!$G$514</f>
        <v>-4.3186143281162687E-3</v>
      </c>
      <c r="Q382" s="400">
        <f ca="1">'MoteCarlo_Sim OP'!$F$4/0.6*(1+P382)</f>
        <v>1660311.9290736755</v>
      </c>
      <c r="S382" s="554"/>
    </row>
    <row r="383" spans="1:19">
      <c r="A383" s="554">
        <v>381</v>
      </c>
      <c r="B383" s="400">
        <f>'MoteCarlo_Sim (CP)'!F385</f>
        <v>992826.11364807142</v>
      </c>
      <c r="C383" s="400">
        <f ca="1">B383/'MoteCarlo_Sim (CP)'!$F$4-1</f>
        <v>-6.6294628525463972E-3</v>
      </c>
      <c r="D383" s="400">
        <f ca="1">0.6*C383+0.4*'Bonds (CP)'!$T$515</f>
        <v>-4.403425025562395E-3</v>
      </c>
      <c r="E383" s="400">
        <f ca="1">'MoteCarlo_Sim (CP)'!$F$4/0.6*(1+D383)</f>
        <v>1658418.2191330651</v>
      </c>
      <c r="M383" s="554">
        <v>381</v>
      </c>
      <c r="N383" s="400">
        <f>'MoteCarlo_Sim OP'!F385</f>
        <v>1010923.7703414686</v>
      </c>
      <c r="O383" s="400">
        <f ca="1">N383/'MoteCarlo_Sim OP'!$F$4-1</f>
        <v>1.0410516679055126E-2</v>
      </c>
      <c r="P383" s="400">
        <f ca="1">0.6*O383+0.4*'Bonds (OP)'!$G$514</f>
        <v>6.1409026937678107E-3</v>
      </c>
      <c r="Q383" s="400">
        <f ca="1">'MoteCarlo_Sim OP'!$F$4/0.6*(1+P383)</f>
        <v>1677753.3125661113</v>
      </c>
      <c r="S383" s="554"/>
    </row>
    <row r="384" spans="1:19">
      <c r="A384" s="554">
        <v>382</v>
      </c>
      <c r="B384" s="400">
        <f>'MoteCarlo_Sim (CP)'!F386</f>
        <v>1031651.7428422136</v>
      </c>
      <c r="C384" s="400">
        <f ca="1">B384/'MoteCarlo_Sim (CP)'!$F$4-1</f>
        <v>3.2217456660837973E-2</v>
      </c>
      <c r="D384" s="400">
        <f ca="1">0.6*C384+0.4*'Bonds (CP)'!$T$515</f>
        <v>1.8904726682468228E-2</v>
      </c>
      <c r="E384" s="400">
        <f ca="1">'MoteCarlo_Sim (CP)'!$F$4/0.6*(1+D384)</f>
        <v>1697243.8483272071</v>
      </c>
      <c r="M384" s="554">
        <v>382</v>
      </c>
      <c r="N384" s="400">
        <f>'MoteCarlo_Sim OP'!F386</f>
        <v>1019866.0361655216</v>
      </c>
      <c r="O384" s="400">
        <f ca="1">N384/'MoteCarlo_Sim OP'!$F$4-1</f>
        <v>1.9348242446954211E-2</v>
      </c>
      <c r="P384" s="400">
        <f ca="1">0.6*O384+0.4*'Bonds (OP)'!$G$514</f>
        <v>1.150353815450726E-2</v>
      </c>
      <c r="Q384" s="400">
        <f ca="1">'MoteCarlo_Sim OP'!$F$4/0.6*(1+P384)</f>
        <v>1686695.5783901643</v>
      </c>
      <c r="S384" s="554"/>
    </row>
    <row r="385" spans="1:19">
      <c r="A385" s="554">
        <v>383</v>
      </c>
      <c r="B385" s="400">
        <f>'MoteCarlo_Sim (CP)'!F387</f>
        <v>1009342.81267326</v>
      </c>
      <c r="C385" s="400">
        <f ca="1">B385/'MoteCarlo_Sim (CP)'!$F$4-1</f>
        <v>9.8962932259951675E-3</v>
      </c>
      <c r="D385" s="400">
        <f ca="1">0.6*C385+0.4*'Bonds (CP)'!$T$515</f>
        <v>5.5120286215625432E-3</v>
      </c>
      <c r="E385" s="400">
        <f ca="1">'MoteCarlo_Sim (CP)'!$F$4/0.6*(1+D385)</f>
        <v>1674934.9181582537</v>
      </c>
      <c r="M385" s="554">
        <v>383</v>
      </c>
      <c r="N385" s="400">
        <f>'MoteCarlo_Sim OP'!F387</f>
        <v>998886.1372009879</v>
      </c>
      <c r="O385" s="400">
        <f ca="1">N385/'MoteCarlo_Sim OP'!$F$4-1</f>
        <v>-1.6210048638182206E-3</v>
      </c>
      <c r="P385" s="400">
        <f ca="1">0.6*O385+0.4*'Bonds (OP)'!$G$514</f>
        <v>-1.0780102319561976E-3</v>
      </c>
      <c r="Q385" s="400">
        <f ca="1">'MoteCarlo_Sim OP'!$F$4/0.6*(1+P385)</f>
        <v>1665715.6794256307</v>
      </c>
      <c r="S385" s="554"/>
    </row>
    <row r="386" spans="1:19">
      <c r="A386" s="554">
        <v>384</v>
      </c>
      <c r="B386" s="400">
        <f>'MoteCarlo_Sim (CP)'!F388</f>
        <v>999889.34723076085</v>
      </c>
      <c r="C386" s="400">
        <f ca="1">B386/'MoteCarlo_Sim (CP)'!$F$4-1</f>
        <v>4.3764390621192639E-4</v>
      </c>
      <c r="D386" s="400">
        <f ca="1">0.6*C386+0.4*'Bonds (CP)'!$T$515</f>
        <v>-1.6316097030740135E-4</v>
      </c>
      <c r="E386" s="400">
        <f ca="1">'MoteCarlo_Sim (CP)'!$F$4/0.6*(1+D386)</f>
        <v>1665481.4527157543</v>
      </c>
      <c r="M386" s="554">
        <v>384</v>
      </c>
      <c r="N386" s="400">
        <f>'MoteCarlo_Sim OP'!F388</f>
        <v>970380.6139354381</v>
      </c>
      <c r="O386" s="400">
        <f ca="1">N386/'MoteCarlo_Sim OP'!$F$4-1</f>
        <v>-3.0112055659094472E-2</v>
      </c>
      <c r="P386" s="400">
        <f ca="1">0.6*O386+0.4*'Bonds (OP)'!$G$514</f>
        <v>-1.8172640709121949E-2</v>
      </c>
      <c r="Q386" s="400">
        <f ca="1">'MoteCarlo_Sim OP'!$F$4/0.6*(1+P386)</f>
        <v>1637210.156160081</v>
      </c>
      <c r="S386" s="554"/>
    </row>
    <row r="387" spans="1:19">
      <c r="A387" s="554">
        <v>385</v>
      </c>
      <c r="B387" s="400">
        <f>'MoteCarlo_Sim (CP)'!F389</f>
        <v>991116.81403297372</v>
      </c>
      <c r="C387" s="400">
        <f ca="1">B387/'MoteCarlo_Sim (CP)'!$F$4-1</f>
        <v>-8.3396997746559842E-3</v>
      </c>
      <c r="D387" s="400">
        <f ca="1">0.6*C387+0.4*'Bonds (CP)'!$T$515</f>
        <v>-5.4295671788281473E-3</v>
      </c>
      <c r="E387" s="400">
        <f ca="1">'MoteCarlo_Sim (CP)'!$F$4/0.6*(1+D387)</f>
        <v>1656708.9195179674</v>
      </c>
      <c r="M387" s="554">
        <v>385</v>
      </c>
      <c r="N387" s="400">
        <f>'MoteCarlo_Sim OP'!F389</f>
        <v>1003025.5550999776</v>
      </c>
      <c r="O387" s="400">
        <f ca="1">N387/'MoteCarlo_Sim OP'!$F$4-1</f>
        <v>2.516311421321582E-3</v>
      </c>
      <c r="P387" s="400">
        <f ca="1">0.6*O387+0.4*'Bonds (OP)'!$G$514</f>
        <v>1.404379539127684E-3</v>
      </c>
      <c r="Q387" s="400">
        <f ca="1">'MoteCarlo_Sim OP'!$F$4/0.6*(1+P387)</f>
        <v>1669855.0973246202</v>
      </c>
      <c r="S387" s="554"/>
    </row>
    <row r="388" spans="1:19">
      <c r="A388" s="554">
        <v>386</v>
      </c>
      <c r="B388" s="400">
        <f>'MoteCarlo_Sim (CP)'!F390</f>
        <v>1011533.6959639405</v>
      </c>
      <c r="C388" s="400">
        <f ca="1">B388/'MoteCarlo_Sim (CP)'!$F$4-1</f>
        <v>1.2088377903636927E-2</v>
      </c>
      <c r="D388" s="400">
        <f ca="1">0.6*C388+0.4*'Bonds (CP)'!$T$515</f>
        <v>6.8272794281475984E-3</v>
      </c>
      <c r="E388" s="400">
        <f ca="1">'MoteCarlo_Sim (CP)'!$F$4/0.6*(1+D388)</f>
        <v>1677125.801448934</v>
      </c>
      <c r="M388" s="554">
        <v>386</v>
      </c>
      <c r="N388" s="400">
        <f>'MoteCarlo_Sim OP'!F390</f>
        <v>988938.04995130375</v>
      </c>
      <c r="O388" s="400">
        <f ca="1">N388/'MoteCarlo_Sim OP'!$F$4-1</f>
        <v>-1.156404139418532E-2</v>
      </c>
      <c r="P388" s="400">
        <f ca="1">0.6*O388+0.4*'Bonds (OP)'!$G$514</f>
        <v>-7.0438321501764579E-3</v>
      </c>
      <c r="Q388" s="400">
        <f ca="1">'MoteCarlo_Sim OP'!$F$4/0.6*(1+P388)</f>
        <v>1655767.5921759466</v>
      </c>
      <c r="S388" s="554"/>
    </row>
    <row r="389" spans="1:19">
      <c r="A389" s="554">
        <v>387</v>
      </c>
      <c r="B389" s="400">
        <f>'MoteCarlo_Sim (CP)'!F391</f>
        <v>1004104.3775399401</v>
      </c>
      <c r="C389" s="400">
        <f ca="1">B389/'MoteCarlo_Sim (CP)'!$F$4-1</f>
        <v>4.6549855582531663E-3</v>
      </c>
      <c r="D389" s="400">
        <f ca="1">0.6*C389+0.4*'Bonds (CP)'!$T$515</f>
        <v>2.3672440209173426E-3</v>
      </c>
      <c r="E389" s="400">
        <f ca="1">'MoteCarlo_Sim (CP)'!$F$4/0.6*(1+D389)</f>
        <v>1669696.4830249336</v>
      </c>
      <c r="M389" s="554">
        <v>387</v>
      </c>
      <c r="N389" s="400">
        <f>'MoteCarlo_Sim OP'!F391</f>
        <v>1005598.2573677738</v>
      </c>
      <c r="O389" s="400">
        <f ca="1">N389/'MoteCarlo_Sim OP'!$F$4-1</f>
        <v>5.0877075086717127E-3</v>
      </c>
      <c r="P389" s="400">
        <f ca="1">0.6*O389+0.4*'Bonds (OP)'!$G$514</f>
        <v>2.9472171915377625E-3</v>
      </c>
      <c r="Q389" s="400">
        <f ca="1">'MoteCarlo_Sim OP'!$F$4/0.6*(1+P389)</f>
        <v>1672427.7995924163</v>
      </c>
      <c r="S389" s="554"/>
    </row>
    <row r="390" spans="1:19">
      <c r="A390" s="554">
        <v>388</v>
      </c>
      <c r="B390" s="400">
        <f>'MoteCarlo_Sim (CP)'!F392</f>
        <v>982616.75346973748</v>
      </c>
      <c r="C390" s="400">
        <f ca="1">B390/'MoteCarlo_Sim (CP)'!$F$4-1</f>
        <v>-1.6844421408600541E-2</v>
      </c>
      <c r="D390" s="400">
        <f ca="1">0.6*C390+0.4*'Bonds (CP)'!$T$515</f>
        <v>-1.0532400159194882E-2</v>
      </c>
      <c r="E390" s="400">
        <f ca="1">'MoteCarlo_Sim (CP)'!$F$4/0.6*(1+D390)</f>
        <v>1648208.8589547311</v>
      </c>
      <c r="M390" s="554">
        <v>388</v>
      </c>
      <c r="N390" s="400">
        <f>'MoteCarlo_Sim OP'!F392</f>
        <v>1018774.0614882732</v>
      </c>
      <c r="O390" s="400">
        <f ca="1">N390/'MoteCarlo_Sim OP'!$F$4-1</f>
        <v>1.8256822173528198E-2</v>
      </c>
      <c r="P390" s="400">
        <f ca="1">0.6*O390+0.4*'Bonds (OP)'!$G$514</f>
        <v>1.0848685990451653E-2</v>
      </c>
      <c r="Q390" s="400">
        <f ca="1">'MoteCarlo_Sim OP'!$F$4/0.6*(1+P390)</f>
        <v>1685603.6037129161</v>
      </c>
      <c r="S390" s="554"/>
    </row>
    <row r="391" spans="1:19">
      <c r="A391" s="554">
        <v>389</v>
      </c>
      <c r="B391" s="400">
        <f>'MoteCarlo_Sim (CP)'!F393</f>
        <v>1011068.3120085944</v>
      </c>
      <c r="C391" s="400">
        <f ca="1">B391/'MoteCarlo_Sim (CP)'!$F$4-1</f>
        <v>1.1622738751577266E-2</v>
      </c>
      <c r="D391" s="400">
        <f ca="1">0.6*C391+0.4*'Bonds (CP)'!$T$515</f>
        <v>6.5478959369118031E-3</v>
      </c>
      <c r="E391" s="400">
        <f ca="1">'MoteCarlo_Sim (CP)'!$F$4/0.6*(1+D391)</f>
        <v>1676660.4174935881</v>
      </c>
      <c r="M391" s="554">
        <v>389</v>
      </c>
      <c r="N391" s="400">
        <f>'MoteCarlo_Sim OP'!F393</f>
        <v>1028715.5132911714</v>
      </c>
      <c r="O391" s="400">
        <f ca="1">N391/'MoteCarlo_Sim OP'!$F$4-1</f>
        <v>2.819322662597612E-2</v>
      </c>
      <c r="P391" s="400">
        <f ca="1">0.6*O391+0.4*'Bonds (OP)'!$G$514</f>
        <v>1.6810528661920406E-2</v>
      </c>
      <c r="Q391" s="400">
        <f ca="1">'MoteCarlo_Sim OP'!$F$4/0.6*(1+P391)</f>
        <v>1695545.0555158143</v>
      </c>
      <c r="S391" s="554"/>
    </row>
    <row r="392" spans="1:19">
      <c r="A392" s="554">
        <v>390</v>
      </c>
      <c r="B392" s="400">
        <f>'MoteCarlo_Sim (CP)'!F394</f>
        <v>1000110.1187764512</v>
      </c>
      <c r="C392" s="400">
        <f ca="1">B392/'MoteCarlo_Sim (CP)'!$F$4-1</f>
        <v>6.5853651360270327E-4</v>
      </c>
      <c r="D392" s="400">
        <f ca="1">0.6*C392+0.4*'Bonds (CP)'!$T$515</f>
        <v>-3.0625405872935249E-5</v>
      </c>
      <c r="E392" s="400">
        <f ca="1">'MoteCarlo_Sim (CP)'!$F$4/0.6*(1+D392)</f>
        <v>1665702.2242614448</v>
      </c>
      <c r="M392" s="554">
        <v>390</v>
      </c>
      <c r="N392" s="400">
        <f>'MoteCarlo_Sim OP'!F394</f>
        <v>1010571.9096170991</v>
      </c>
      <c r="O392" s="400">
        <f ca="1">N392/'MoteCarlo_Sim OP'!$F$4-1</f>
        <v>1.0058834597042932E-2</v>
      </c>
      <c r="P392" s="400">
        <f ca="1">0.6*O392+0.4*'Bonds (OP)'!$G$514</f>
        <v>5.9298934445604929E-3</v>
      </c>
      <c r="Q392" s="400">
        <f ca="1">'MoteCarlo_Sim OP'!$F$4/0.6*(1+P392)</f>
        <v>1677401.4518417418</v>
      </c>
      <c r="S392" s="554"/>
    </row>
    <row r="393" spans="1:19">
      <c r="A393" s="554">
        <v>391</v>
      </c>
      <c r="B393" s="400">
        <f>'MoteCarlo_Sim (CP)'!F395</f>
        <v>990839.52577537729</v>
      </c>
      <c r="C393" s="400">
        <f ca="1">B393/'MoteCarlo_Sim (CP)'!$F$4-1</f>
        <v>-8.6171400853073399E-3</v>
      </c>
      <c r="D393" s="400">
        <f ca="1">0.6*C393+0.4*'Bonds (CP)'!$T$515</f>
        <v>-5.5960313652189606E-3</v>
      </c>
      <c r="E393" s="400">
        <f ca="1">'MoteCarlo_Sim (CP)'!$F$4/0.6*(1+D393)</f>
        <v>1656431.6312603708</v>
      </c>
      <c r="M393" s="554">
        <v>391</v>
      </c>
      <c r="N393" s="400">
        <f>'MoteCarlo_Sim OP'!F395</f>
        <v>993755.34396513412</v>
      </c>
      <c r="O393" s="400">
        <f ca="1">N393/'MoteCarlo_Sim OP'!$F$4-1</f>
        <v>-6.7491931570475838E-3</v>
      </c>
      <c r="P393" s="400">
        <f ca="1">0.6*O393+0.4*'Bonds (OP)'!$G$514</f>
        <v>-4.1549232078938146E-3</v>
      </c>
      <c r="Q393" s="400">
        <f ca="1">'MoteCarlo_Sim OP'!$F$4/0.6*(1+P393)</f>
        <v>1660584.8861897769</v>
      </c>
      <c r="S393" s="554"/>
    </row>
    <row r="394" spans="1:19">
      <c r="A394" s="554">
        <v>392</v>
      </c>
      <c r="B394" s="400">
        <f>'MoteCarlo_Sim (CP)'!F396</f>
        <v>992159.86684180284</v>
      </c>
      <c r="C394" s="400">
        <f ca="1">B394/'MoteCarlo_Sim (CP)'!$F$4-1</f>
        <v>-7.2960750001499486E-3</v>
      </c>
      <c r="D394" s="400">
        <f ca="1">0.6*C394+0.4*'Bonds (CP)'!$T$515</f>
        <v>-4.8033923141245259E-3</v>
      </c>
      <c r="E394" s="400">
        <f ca="1">'MoteCarlo_Sim (CP)'!$F$4/0.6*(1+D394)</f>
        <v>1657751.9723267963</v>
      </c>
      <c r="M394" s="554">
        <v>392</v>
      </c>
      <c r="N394" s="400">
        <f>'MoteCarlo_Sim OP'!F396</f>
        <v>990838.77616780251</v>
      </c>
      <c r="O394" s="400">
        <f ca="1">N394/'MoteCarlo_Sim OP'!$F$4-1</f>
        <v>-9.6642801907969034E-3</v>
      </c>
      <c r="P394" s="400">
        <f ca="1">0.6*O394+0.4*'Bonds (OP)'!$G$514</f>
        <v>-5.9039754281434067E-3</v>
      </c>
      <c r="Q394" s="400">
        <f ca="1">'MoteCarlo_Sim OP'!$F$4/0.6*(1+P394)</f>
        <v>1657668.3183924453</v>
      </c>
      <c r="S394" s="554"/>
    </row>
    <row r="395" spans="1:19">
      <c r="A395" s="554">
        <v>393</v>
      </c>
      <c r="B395" s="400">
        <f>'MoteCarlo_Sim (CP)'!F397</f>
        <v>974533.38416096277</v>
      </c>
      <c r="C395" s="400">
        <f ca="1">B395/'MoteCarlo_Sim (CP)'!$F$4-1</f>
        <v>-2.4932223292370437E-2</v>
      </c>
      <c r="D395" s="400">
        <f ca="1">0.6*C395+0.4*'Bonds (CP)'!$T$515</f>
        <v>-1.538508128945682E-2</v>
      </c>
      <c r="E395" s="400">
        <f ca="1">'MoteCarlo_Sim (CP)'!$F$4/0.6*(1+D395)</f>
        <v>1640125.4896459563</v>
      </c>
      <c r="M395" s="554">
        <v>393</v>
      </c>
      <c r="N395" s="400">
        <f>'MoteCarlo_Sim OP'!F397</f>
        <v>1034152.6327926251</v>
      </c>
      <c r="O395" s="400">
        <f ca="1">N395/'MoteCarlo_Sim OP'!$F$4-1</f>
        <v>3.3627585660637838E-2</v>
      </c>
      <c r="P395" s="400">
        <f ca="1">0.6*O395+0.4*'Bonds (OP)'!$G$514</f>
        <v>2.0071144082717436E-2</v>
      </c>
      <c r="Q395" s="400">
        <f ca="1">'MoteCarlo_Sim OP'!$F$4/0.6*(1+P395)</f>
        <v>1700982.1750172679</v>
      </c>
      <c r="S395" s="554"/>
    </row>
    <row r="396" spans="1:19">
      <c r="A396" s="554">
        <v>394</v>
      </c>
      <c r="B396" s="400">
        <f>'MoteCarlo_Sim (CP)'!F398</f>
        <v>1005043.5564834521</v>
      </c>
      <c r="C396" s="400">
        <f ca="1">B396/'MoteCarlo_Sim (CP)'!$F$4-1</f>
        <v>5.5946795074444111E-3</v>
      </c>
      <c r="D396" s="400">
        <f ca="1">0.6*C396+0.4*'Bonds (CP)'!$T$515</f>
        <v>2.9310603904320895E-3</v>
      </c>
      <c r="E396" s="400">
        <f ca="1">'MoteCarlo_Sim (CP)'!$F$4/0.6*(1+D396)</f>
        <v>1670635.6619684456</v>
      </c>
      <c r="M396" s="554">
        <v>394</v>
      </c>
      <c r="N396" s="400">
        <f>'MoteCarlo_Sim OP'!F398</f>
        <v>994400.10587979481</v>
      </c>
      <c r="O396" s="400">
        <f ca="1">N396/'MoteCarlo_Sim OP'!$F$4-1</f>
        <v>-6.1047585928991621E-3</v>
      </c>
      <c r="P396" s="400">
        <f ca="1">0.6*O396+0.4*'Bonds (OP)'!$G$514</f>
        <v>-3.7682624694047625E-3</v>
      </c>
      <c r="Q396" s="400">
        <f ca="1">'MoteCarlo_Sim OP'!$F$4/0.6*(1+P396)</f>
        <v>1661229.6481044376</v>
      </c>
      <c r="S396" s="554"/>
    </row>
    <row r="397" spans="1:19">
      <c r="A397" s="554">
        <v>395</v>
      </c>
      <c r="B397" s="400">
        <f>'MoteCarlo_Sim (CP)'!F399</f>
        <v>979101.49111814331</v>
      </c>
      <c r="C397" s="400">
        <f ca="1">B397/'MoteCarlo_Sim (CP)'!$F$4-1</f>
        <v>-2.0361611380151912E-2</v>
      </c>
      <c r="D397" s="400">
        <f ca="1">0.6*C397+0.4*'Bonds (CP)'!$T$515</f>
        <v>-1.2642714142125705E-2</v>
      </c>
      <c r="E397" s="400">
        <f ca="1">'MoteCarlo_Sim (CP)'!$F$4/0.6*(1+D397)</f>
        <v>1644693.596603137</v>
      </c>
      <c r="M397" s="554">
        <v>395</v>
      </c>
      <c r="N397" s="400">
        <f>'MoteCarlo_Sim OP'!F399</f>
        <v>979826.89966509969</v>
      </c>
      <c r="O397" s="400">
        <f ca="1">N397/'MoteCarlo_Sim OP'!$F$4-1</f>
        <v>-2.0670565880313907E-2</v>
      </c>
      <c r="P397" s="400">
        <f ca="1">0.6*O397+0.4*'Bonds (OP)'!$G$514</f>
        <v>-1.250774684185361E-2</v>
      </c>
      <c r="Q397" s="400">
        <f ca="1">'MoteCarlo_Sim OP'!$F$4/0.6*(1+P397)</f>
        <v>1646656.4418897424</v>
      </c>
      <c r="S397" s="554"/>
    </row>
    <row r="398" spans="1:19">
      <c r="A398" s="554">
        <v>396</v>
      </c>
      <c r="B398" s="400">
        <f>'MoteCarlo_Sim (CP)'!F400</f>
        <v>1012039.4941923679</v>
      </c>
      <c r="C398" s="400">
        <f ca="1">B398/'MoteCarlo_Sim (CP)'!$F$4-1</f>
        <v>1.2594453490242019E-2</v>
      </c>
      <c r="D398" s="400">
        <f ca="1">0.6*C398+0.4*'Bonds (CP)'!$T$515</f>
        <v>7.1309247801106543E-3</v>
      </c>
      <c r="E398" s="400">
        <f ca="1">'MoteCarlo_Sim (CP)'!$F$4/0.6*(1+D398)</f>
        <v>1677631.5996773613</v>
      </c>
      <c r="M398" s="554">
        <v>396</v>
      </c>
      <c r="N398" s="400">
        <f>'MoteCarlo_Sim OP'!F400</f>
        <v>993159.02723879484</v>
      </c>
      <c r="O398" s="400">
        <f ca="1">N398/'MoteCarlo_Sim OP'!$F$4-1</f>
        <v>-7.3452071288639953E-3</v>
      </c>
      <c r="P398" s="400">
        <f ca="1">0.6*O398+0.4*'Bonds (OP)'!$G$514</f>
        <v>-4.5125315909836615E-3</v>
      </c>
      <c r="Q398" s="400">
        <f ca="1">'MoteCarlo_Sim OP'!$F$4/0.6*(1+P398)</f>
        <v>1659988.5694634377</v>
      </c>
      <c r="S398" s="554"/>
    </row>
    <row r="399" spans="1:19">
      <c r="A399" s="554">
        <v>397</v>
      </c>
      <c r="B399" s="400">
        <f>'MoteCarlo_Sim (CP)'!F401</f>
        <v>991361.15288429148</v>
      </c>
      <c r="C399" s="400">
        <f ca="1">B399/'MoteCarlo_Sim (CP)'!$F$4-1</f>
        <v>-8.0952269383325337E-3</v>
      </c>
      <c r="D399" s="400">
        <f ca="1">0.6*C399+0.4*'Bonds (CP)'!$T$515</f>
        <v>-5.2828834770340767E-3</v>
      </c>
      <c r="E399" s="400">
        <f ca="1">'MoteCarlo_Sim (CP)'!$F$4/0.6*(1+D399)</f>
        <v>1656953.2583692851</v>
      </c>
      <c r="M399" s="554">
        <v>397</v>
      </c>
      <c r="N399" s="400">
        <f>'MoteCarlo_Sim OP'!F401</f>
        <v>992704.37570621958</v>
      </c>
      <c r="O399" s="400">
        <f ca="1">N399/'MoteCarlo_Sim OP'!$F$4-1</f>
        <v>-7.7996278314093059E-3</v>
      </c>
      <c r="P399" s="400">
        <f ca="1">0.6*O399+0.4*'Bonds (OP)'!$G$514</f>
        <v>-4.7851840125108479E-3</v>
      </c>
      <c r="Q399" s="400">
        <f ca="1">'MoteCarlo_Sim OP'!$F$4/0.6*(1+P399)</f>
        <v>1659533.9179308624</v>
      </c>
      <c r="S399" s="554"/>
    </row>
    <row r="400" spans="1:19">
      <c r="A400" s="554">
        <v>398</v>
      </c>
      <c r="B400" s="400">
        <f>'MoteCarlo_Sim (CP)'!F402</f>
        <v>994462.92694753257</v>
      </c>
      <c r="C400" s="400">
        <f ca="1">B400/'MoteCarlo_Sim (CP)'!$F$4-1</f>
        <v>-4.9917519944774336E-3</v>
      </c>
      <c r="D400" s="400">
        <f ca="1">0.6*C400+0.4*'Bonds (CP)'!$T$515</f>
        <v>-3.4207985107210172E-3</v>
      </c>
      <c r="E400" s="400">
        <f ca="1">'MoteCarlo_Sim (CP)'!$F$4/0.6*(1+D400)</f>
        <v>1660055.0324325264</v>
      </c>
      <c r="M400" s="554">
        <v>398</v>
      </c>
      <c r="N400" s="400">
        <f>'MoteCarlo_Sim OP'!F402</f>
        <v>992743.06693853659</v>
      </c>
      <c r="O400" s="400">
        <f ca="1">N400/'MoteCarlo_Sim OP'!$F$4-1</f>
        <v>-7.7609562429242773E-3</v>
      </c>
      <c r="P400" s="400">
        <f ca="1">0.6*O400+0.4*'Bonds (OP)'!$G$514</f>
        <v>-4.7619810594198321E-3</v>
      </c>
      <c r="Q400" s="400">
        <f ca="1">'MoteCarlo_Sim OP'!$F$4/0.6*(1+P400)</f>
        <v>1659572.6091631793</v>
      </c>
      <c r="S400" s="554"/>
    </row>
    <row r="401" spans="1:19">
      <c r="A401" s="554">
        <v>399</v>
      </c>
      <c r="B401" s="400">
        <f>'MoteCarlo_Sim (CP)'!F403</f>
        <v>990419.53020501148</v>
      </c>
      <c r="C401" s="400">
        <f ca="1">B401/'MoteCarlo_Sim (CP)'!$F$4-1</f>
        <v>-9.0373659633322667E-3</v>
      </c>
      <c r="D401" s="400">
        <f ca="1">0.6*C401+0.4*'Bonds (CP)'!$T$515</f>
        <v>-5.8481668920339165E-3</v>
      </c>
      <c r="E401" s="400">
        <f ca="1">'MoteCarlo_Sim (CP)'!$F$4/0.6*(1+D401)</f>
        <v>1656011.635690005</v>
      </c>
      <c r="M401" s="554">
        <v>399</v>
      </c>
      <c r="N401" s="400">
        <f>'MoteCarlo_Sim OP'!F403</f>
        <v>1000824.5576812467</v>
      </c>
      <c r="O401" s="400">
        <f ca="1">N401/'MoteCarlo_Sim OP'!$F$4-1</f>
        <v>3.164314656667333E-4</v>
      </c>
      <c r="P401" s="400">
        <f ca="1">0.6*O401+0.4*'Bonds (OP)'!$G$514</f>
        <v>8.4451565734774709E-5</v>
      </c>
      <c r="Q401" s="400">
        <f ca="1">'MoteCarlo_Sim OP'!$F$4/0.6*(1+P401)</f>
        <v>1667654.0999058895</v>
      </c>
      <c r="S401" s="554"/>
    </row>
    <row r="402" spans="1:19">
      <c r="A402" s="554">
        <v>400</v>
      </c>
      <c r="B402" s="400">
        <f>'MoteCarlo_Sim (CP)'!F404</f>
        <v>1007549.5843520861</v>
      </c>
      <c r="C402" s="400">
        <f ca="1">B402/'MoteCarlo_Sim (CP)'!$F$4-1</f>
        <v>8.1020815748862329E-3</v>
      </c>
      <c r="D402" s="400">
        <f ca="1">0.6*C402+0.4*'Bonds (CP)'!$T$515</f>
        <v>4.4355016308971831E-3</v>
      </c>
      <c r="E402" s="400">
        <f ca="1">'MoteCarlo_Sim (CP)'!$F$4/0.6*(1+D402)</f>
        <v>1673141.6898370797</v>
      </c>
      <c r="M402" s="554">
        <v>400</v>
      </c>
      <c r="N402" s="400">
        <f>'MoteCarlo_Sim OP'!F404</f>
        <v>988384.18249378994</v>
      </c>
      <c r="O402" s="400">
        <f ca="1">N402/'MoteCarlo_Sim OP'!$F$4-1</f>
        <v>-1.2117627648991935E-2</v>
      </c>
      <c r="P402" s="400">
        <f ca="1">0.6*O402+0.4*'Bonds (OP)'!$G$514</f>
        <v>-7.3759839030604259E-3</v>
      </c>
      <c r="Q402" s="400">
        <f ca="1">'MoteCarlo_Sim OP'!$F$4/0.6*(1+P402)</f>
        <v>1655213.7247184326</v>
      </c>
      <c r="S402" s="554"/>
    </row>
    <row r="403" spans="1:19">
      <c r="A403" s="554">
        <v>401</v>
      </c>
      <c r="B403" s="400">
        <f>'MoteCarlo_Sim (CP)'!F405</f>
        <v>974953.06024184183</v>
      </c>
      <c r="C403" s="400">
        <f ca="1">B403/'MoteCarlo_Sim (CP)'!$F$4-1</f>
        <v>-2.451231707902668E-2</v>
      </c>
      <c r="D403" s="400">
        <f ca="1">0.6*C403+0.4*'Bonds (CP)'!$T$515</f>
        <v>-1.5133137561450564E-2</v>
      </c>
      <c r="E403" s="400">
        <f ca="1">'MoteCarlo_Sim (CP)'!$F$4/0.6*(1+D403)</f>
        <v>1640545.1657268354</v>
      </c>
      <c r="M403" s="554">
        <v>401</v>
      </c>
      <c r="N403" s="400">
        <f>'MoteCarlo_Sim OP'!F405</f>
        <v>984872.50251225592</v>
      </c>
      <c r="O403" s="400">
        <f ca="1">N403/'MoteCarlo_Sim OP'!$F$4-1</f>
        <v>-1.5627524723975883E-2</v>
      </c>
      <c r="P403" s="400">
        <f ca="1">0.6*O403+0.4*'Bonds (OP)'!$G$514</f>
        <v>-9.4819221480507958E-3</v>
      </c>
      <c r="Q403" s="400">
        <f ca="1">'MoteCarlo_Sim OP'!$F$4/0.6*(1+P403)</f>
        <v>1651702.0447368987</v>
      </c>
      <c r="S403" s="554"/>
    </row>
    <row r="404" spans="1:19">
      <c r="A404" s="554">
        <v>402</v>
      </c>
      <c r="B404" s="400">
        <f>'MoteCarlo_Sim (CP)'!F406</f>
        <v>988977.55203251541</v>
      </c>
      <c r="C404" s="400">
        <f ca="1">B404/'MoteCarlo_Sim (CP)'!$F$4-1</f>
        <v>-1.0480134855161638E-2</v>
      </c>
      <c r="D404" s="400">
        <f ca="1">0.6*C404+0.4*'Bonds (CP)'!$T$515</f>
        <v>-6.7138282271315391E-3</v>
      </c>
      <c r="E404" s="400">
        <f ca="1">'MoteCarlo_Sim (CP)'!$F$4/0.6*(1+D404)</f>
        <v>1654569.6575175091</v>
      </c>
      <c r="M404" s="554">
        <v>402</v>
      </c>
      <c r="N404" s="400">
        <f>'MoteCarlo_Sim OP'!F406</f>
        <v>982797.16152241256</v>
      </c>
      <c r="O404" s="400">
        <f ca="1">N404/'MoteCarlo_Sim OP'!$F$4-1</f>
        <v>-1.7701812047464682E-2</v>
      </c>
      <c r="P404" s="400">
        <f ca="1">0.6*O404+0.4*'Bonds (OP)'!$G$514</f>
        <v>-1.0726494542144074E-2</v>
      </c>
      <c r="Q404" s="400">
        <f ca="1">'MoteCarlo_Sim OP'!$F$4/0.6*(1+P404)</f>
        <v>1649626.7037470555</v>
      </c>
      <c r="S404" s="554"/>
    </row>
    <row r="405" spans="1:19">
      <c r="A405" s="554">
        <v>403</v>
      </c>
      <c r="B405" s="400">
        <f>'MoteCarlo_Sim (CP)'!F407</f>
        <v>994958.42290912278</v>
      </c>
      <c r="C405" s="400">
        <f ca="1">B405/'MoteCarlo_Sim (CP)'!$F$4-1</f>
        <v>-4.4959843240335307E-3</v>
      </c>
      <c r="D405" s="400">
        <f ca="1">0.6*C405+0.4*'Bonds (CP)'!$T$515</f>
        <v>-3.1233379084546755E-3</v>
      </c>
      <c r="E405" s="400">
        <f ca="1">'MoteCarlo_Sim (CP)'!$F$4/0.6*(1+D405)</f>
        <v>1660550.5283941163</v>
      </c>
      <c r="M405" s="554">
        <v>403</v>
      </c>
      <c r="N405" s="400">
        <f>'MoteCarlo_Sim OP'!F407</f>
        <v>995247.02027928003</v>
      </c>
      <c r="O405" s="400">
        <f ca="1">N405/'MoteCarlo_Sim OP'!$F$4-1</f>
        <v>-5.2582741782754017E-3</v>
      </c>
      <c r="P405" s="400">
        <f ca="1">0.6*O405+0.4*'Bonds (OP)'!$G$514</f>
        <v>-3.260371820630506E-3</v>
      </c>
      <c r="Q405" s="400">
        <f ca="1">'MoteCarlo_Sim OP'!$F$4/0.6*(1+P405)</f>
        <v>1662076.5625039227</v>
      </c>
      <c r="S405" s="554"/>
    </row>
    <row r="406" spans="1:19">
      <c r="A406" s="554">
        <v>404</v>
      </c>
      <c r="B406" s="400">
        <f>'MoteCarlo_Sim (CP)'!F408</f>
        <v>988204.87269706815</v>
      </c>
      <c r="C406" s="400">
        <f ca="1">B406/'MoteCarlo_Sim (CP)'!$F$4-1</f>
        <v>-1.1253237895003765E-2</v>
      </c>
      <c r="D406" s="400">
        <f ca="1">0.6*C406+0.4*'Bonds (CP)'!$T$515</f>
        <v>-7.1776900510368159E-3</v>
      </c>
      <c r="E406" s="400">
        <f ca="1">'MoteCarlo_Sim (CP)'!$F$4/0.6*(1+D406)</f>
        <v>1653796.9781820616</v>
      </c>
      <c r="M406" s="554">
        <v>404</v>
      </c>
      <c r="N406" s="400">
        <f>'MoteCarlo_Sim OP'!F408</f>
        <v>1007353.6916127339</v>
      </c>
      <c r="O406" s="400">
        <f ca="1">N406/'MoteCarlo_Sim OP'!$F$4-1</f>
        <v>6.842250506357006E-3</v>
      </c>
      <c r="P406" s="400">
        <f ca="1">0.6*O406+0.4*'Bonds (OP)'!$G$514</f>
        <v>3.9999429901489379E-3</v>
      </c>
      <c r="Q406" s="400">
        <f ca="1">'MoteCarlo_Sim OP'!$F$4/0.6*(1+P406)</f>
        <v>1674183.2338373766</v>
      </c>
      <c r="S406" s="554"/>
    </row>
    <row r="407" spans="1:19">
      <c r="A407" s="554">
        <v>405</v>
      </c>
      <c r="B407" s="400">
        <f>'MoteCarlo_Sim (CP)'!F409</f>
        <v>987584.72611321486</v>
      </c>
      <c r="C407" s="400">
        <f ca="1">B407/'MoteCarlo_Sim (CP)'!$F$4-1</f>
        <v>-1.1873724540796049E-2</v>
      </c>
      <c r="D407" s="400">
        <f ca="1">0.6*C407+0.4*'Bonds (CP)'!$T$515</f>
        <v>-7.5499820385121858E-3</v>
      </c>
      <c r="E407" s="400">
        <f ca="1">'MoteCarlo_Sim (CP)'!$F$4/0.6*(1+D407)</f>
        <v>1653176.8315982085</v>
      </c>
      <c r="M407" s="554">
        <v>405</v>
      </c>
      <c r="N407" s="400">
        <f>'MoteCarlo_Sim OP'!F409</f>
        <v>1006798.7910999014</v>
      </c>
      <c r="O407" s="400">
        <f ca="1">N407/'MoteCarlo_Sim OP'!$F$4-1</f>
        <v>6.2876317207218868E-3</v>
      </c>
      <c r="P407" s="400">
        <f ca="1">0.6*O407+0.4*'Bonds (OP)'!$G$514</f>
        <v>3.6671717187678667E-3</v>
      </c>
      <c r="Q407" s="400">
        <f ca="1">'MoteCarlo_Sim OP'!$F$4/0.6*(1+P407)</f>
        <v>1673628.3333245444</v>
      </c>
      <c r="S407" s="554"/>
    </row>
    <row r="408" spans="1:19">
      <c r="A408" s="554">
        <v>406</v>
      </c>
      <c r="B408" s="400">
        <f>'MoteCarlo_Sim (CP)'!F410</f>
        <v>981121.80322161561</v>
      </c>
      <c r="C408" s="400">
        <f ca="1">B408/'MoteCarlo_Sim (CP)'!$F$4-1</f>
        <v>-1.8340191423682928E-2</v>
      </c>
      <c r="D408" s="400">
        <f ca="1">0.6*C408+0.4*'Bonds (CP)'!$T$515</f>
        <v>-1.1429862168244313E-2</v>
      </c>
      <c r="E408" s="400">
        <f ca="1">'MoteCarlo_Sim (CP)'!$F$4/0.6*(1+D408)</f>
        <v>1646713.9087066094</v>
      </c>
      <c r="M408" s="554">
        <v>406</v>
      </c>
      <c r="N408" s="400">
        <f>'MoteCarlo_Sim OP'!F410</f>
        <v>992086.22786921728</v>
      </c>
      <c r="O408" s="400">
        <f ca="1">N408/'MoteCarlo_Sim OP'!$F$4-1</f>
        <v>-8.4174618300683068E-3</v>
      </c>
      <c r="P408" s="400">
        <f ca="1">0.6*O408+0.4*'Bonds (OP)'!$G$514</f>
        <v>-5.1558844117062484E-3</v>
      </c>
      <c r="Q408" s="400">
        <f ca="1">'MoteCarlo_Sim OP'!$F$4/0.6*(1+P408)</f>
        <v>1658915.7700938601</v>
      </c>
      <c r="S408" s="554"/>
    </row>
    <row r="409" spans="1:19">
      <c r="A409" s="554">
        <v>407</v>
      </c>
      <c r="B409" s="400">
        <f>'MoteCarlo_Sim (CP)'!F411</f>
        <v>998982.94023454026</v>
      </c>
      <c r="C409" s="400">
        <f ca="1">B409/'MoteCarlo_Sim (CP)'!$F$4-1</f>
        <v>-4.6926012494952207E-4</v>
      </c>
      <c r="D409" s="400">
        <f ca="1">0.6*C409+0.4*'Bonds (CP)'!$T$515</f>
        <v>-7.0730338900427047E-4</v>
      </c>
      <c r="E409" s="400">
        <f ca="1">'MoteCarlo_Sim (CP)'!$F$4/0.6*(1+D409)</f>
        <v>1664575.0457195339</v>
      </c>
      <c r="M409" s="554">
        <v>407</v>
      </c>
      <c r="N409" s="400">
        <f>'MoteCarlo_Sim OP'!F411</f>
        <v>1013357.8611765321</v>
      </c>
      <c r="O409" s="400">
        <f ca="1">N409/'MoteCarlo_Sim OP'!$F$4-1</f>
        <v>1.2843371707747853E-2</v>
      </c>
      <c r="P409" s="400">
        <f ca="1">0.6*O409+0.4*'Bonds (OP)'!$G$514</f>
        <v>7.6006157109834455E-3</v>
      </c>
      <c r="Q409" s="400">
        <f ca="1">'MoteCarlo_Sim OP'!$F$4/0.6*(1+P409)</f>
        <v>1680187.4034011748</v>
      </c>
      <c r="S409" s="554"/>
    </row>
    <row r="410" spans="1:19">
      <c r="A410" s="554">
        <v>408</v>
      </c>
      <c r="B410" s="400">
        <f>'MoteCarlo_Sim (CP)'!F412</f>
        <v>1022071.0309249359</v>
      </c>
      <c r="C410" s="400">
        <f ca="1">B410/'MoteCarlo_Sim (CP)'!$F$4-1</f>
        <v>2.2631491089736278E-2</v>
      </c>
      <c r="D410" s="400">
        <f ca="1">0.6*C410+0.4*'Bonds (CP)'!$T$515</f>
        <v>1.3153147339807209E-2</v>
      </c>
      <c r="E410" s="400">
        <f ca="1">'MoteCarlo_Sim (CP)'!$F$4/0.6*(1+D410)</f>
        <v>1687663.1364099295</v>
      </c>
      <c r="M410" s="554">
        <v>408</v>
      </c>
      <c r="N410" s="400">
        <f>'MoteCarlo_Sim OP'!F412</f>
        <v>989580.72857432778</v>
      </c>
      <c r="O410" s="400">
        <f ca="1">N410/'MoteCarlo_Sim OP'!$F$4-1</f>
        <v>-1.0921689063970619E-2</v>
      </c>
      <c r="P410" s="400">
        <f ca="1">0.6*O410+0.4*'Bonds (OP)'!$G$514</f>
        <v>-6.6584207520476359E-3</v>
      </c>
      <c r="Q410" s="400">
        <f ca="1">'MoteCarlo_Sim OP'!$F$4/0.6*(1+P410)</f>
        <v>1656410.2707989707</v>
      </c>
      <c r="S410" s="554"/>
    </row>
    <row r="411" spans="1:19">
      <c r="A411" s="554">
        <v>409</v>
      </c>
      <c r="B411" s="400">
        <f>'MoteCarlo_Sim (CP)'!F413</f>
        <v>1025780.2934441693</v>
      </c>
      <c r="C411" s="400">
        <f ca="1">B411/'MoteCarlo_Sim (CP)'!$F$4-1</f>
        <v>2.6342787610345253E-2</v>
      </c>
      <c r="D411" s="400">
        <f ca="1">0.6*C411+0.4*'Bonds (CP)'!$T$515</f>
        <v>1.5379925252172593E-2</v>
      </c>
      <c r="E411" s="400">
        <f ca="1">'MoteCarlo_Sim (CP)'!$F$4/0.6*(1+D411)</f>
        <v>1691372.3989291631</v>
      </c>
      <c r="M411" s="554">
        <v>409</v>
      </c>
      <c r="N411" s="400">
        <f>'MoteCarlo_Sim OP'!F413</f>
        <v>1006238.349548394</v>
      </c>
      <c r="O411" s="400">
        <f ca="1">N411/'MoteCarlo_Sim OP'!$F$4-1</f>
        <v>5.7274747096389689E-3</v>
      </c>
      <c r="P411" s="400">
        <f ca="1">0.6*O411+0.4*'Bonds (OP)'!$G$514</f>
        <v>3.3310775121181161E-3</v>
      </c>
      <c r="Q411" s="400">
        <f ca="1">'MoteCarlo_Sim OP'!$F$4/0.6*(1+P411)</f>
        <v>1673067.8917730364</v>
      </c>
      <c r="S411" s="554"/>
    </row>
    <row r="412" spans="1:19">
      <c r="A412" s="554">
        <v>410</v>
      </c>
      <c r="B412" s="400">
        <f>'MoteCarlo_Sim (CP)'!F414</f>
        <v>997226.98272624717</v>
      </c>
      <c r="C412" s="400">
        <f ca="1">B412/'MoteCarlo_Sim (CP)'!$F$4-1</f>
        <v>-2.226180525453314E-3</v>
      </c>
      <c r="D412" s="400">
        <f ca="1">0.6*C412+0.4*'Bonds (CP)'!$T$515</f>
        <v>-1.7614556293065456E-3</v>
      </c>
      <c r="E412" s="400">
        <f ca="1">'MoteCarlo_Sim (CP)'!$F$4/0.6*(1+D412)</f>
        <v>1662819.0882112407</v>
      </c>
      <c r="M412" s="554">
        <v>410</v>
      </c>
      <c r="N412" s="400">
        <f>'MoteCarlo_Sim OP'!F414</f>
        <v>1009142.628079645</v>
      </c>
      <c r="O412" s="400">
        <f ca="1">N412/'MoteCarlo_Sim OP'!$F$4-1</f>
        <v>8.6302787166612216E-3</v>
      </c>
      <c r="P412" s="400">
        <f ca="1">0.6*O412+0.4*'Bonds (OP)'!$G$514</f>
        <v>5.0727599163314669E-3</v>
      </c>
      <c r="Q412" s="400">
        <f ca="1">'MoteCarlo_Sim OP'!$F$4/0.6*(1+P412)</f>
        <v>1675972.1703042877</v>
      </c>
      <c r="S412" s="554"/>
    </row>
    <row r="413" spans="1:19">
      <c r="A413" s="554">
        <v>411</v>
      </c>
      <c r="B413" s="400">
        <f>'MoteCarlo_Sim (CP)'!F415</f>
        <v>1012307.4912717205</v>
      </c>
      <c r="C413" s="400">
        <f ca="1">B413/'MoteCarlo_Sim (CP)'!$F$4-1</f>
        <v>1.2862597527763642E-2</v>
      </c>
      <c r="D413" s="400">
        <f ca="1">0.6*C413+0.4*'Bonds (CP)'!$T$515</f>
        <v>7.2918112026236276E-3</v>
      </c>
      <c r="E413" s="400">
        <f ca="1">'MoteCarlo_Sim (CP)'!$F$4/0.6*(1+D413)</f>
        <v>1677899.5967567142</v>
      </c>
      <c r="M413" s="554">
        <v>411</v>
      </c>
      <c r="N413" s="400">
        <f>'MoteCarlo_Sim OP'!F415</f>
        <v>1025304.7283267534</v>
      </c>
      <c r="O413" s="400">
        <f ca="1">N413/'MoteCarlo_Sim OP'!$F$4-1</f>
        <v>2.4784173342943028E-2</v>
      </c>
      <c r="P413" s="400">
        <f ca="1">0.6*O413+0.4*'Bonds (OP)'!$G$514</f>
        <v>1.4765096692100551E-2</v>
      </c>
      <c r="Q413" s="400">
        <f ca="1">'MoteCarlo_Sim OP'!$F$4/0.6*(1+P413)</f>
        <v>1692134.2705513961</v>
      </c>
      <c r="S413" s="554"/>
    </row>
    <row r="414" spans="1:19">
      <c r="A414" s="554">
        <v>412</v>
      </c>
      <c r="B414" s="400">
        <f>'MoteCarlo_Sim (CP)'!F416</f>
        <v>1010036.5418026756</v>
      </c>
      <c r="C414" s="400">
        <f ca="1">B414/'MoteCarlo_Sim (CP)'!$F$4-1</f>
        <v>1.0590402766879725E-2</v>
      </c>
      <c r="D414" s="400">
        <f ca="1">0.6*C414+0.4*'Bonds (CP)'!$T$515</f>
        <v>5.9284943460932785E-3</v>
      </c>
      <c r="E414" s="400">
        <f ca="1">'MoteCarlo_Sim (CP)'!$F$4/0.6*(1+D414)</f>
        <v>1675628.6472876694</v>
      </c>
      <c r="M414" s="554">
        <v>412</v>
      </c>
      <c r="N414" s="400">
        <f>'MoteCarlo_Sim OP'!F416</f>
        <v>1031848.6994909162</v>
      </c>
      <c r="O414" s="400">
        <f ca="1">N414/'MoteCarlo_Sim OP'!$F$4-1</f>
        <v>3.1324822083333315E-2</v>
      </c>
      <c r="P414" s="400">
        <f ca="1">0.6*O414+0.4*'Bonds (OP)'!$G$514</f>
        <v>1.8689485936334724E-2</v>
      </c>
      <c r="Q414" s="400">
        <f ca="1">'MoteCarlo_Sim OP'!$F$4/0.6*(1+P414)</f>
        <v>1698678.2417155588</v>
      </c>
      <c r="S414" s="554"/>
    </row>
    <row r="415" spans="1:19">
      <c r="A415" s="554">
        <v>413</v>
      </c>
      <c r="B415" s="400">
        <f>'MoteCarlo_Sim (CP)'!F417</f>
        <v>996185.5340306873</v>
      </c>
      <c r="C415" s="400">
        <f ca="1">B415/'MoteCarlo_Sim (CP)'!$F$4-1</f>
        <v>-3.268200307062874E-3</v>
      </c>
      <c r="D415" s="400">
        <f ca="1">0.6*C415+0.4*'Bonds (CP)'!$T$515</f>
        <v>-2.3866674982722814E-3</v>
      </c>
      <c r="E415" s="400">
        <f ca="1">'MoteCarlo_Sim (CP)'!$F$4/0.6*(1+D415)</f>
        <v>1661777.6395156807</v>
      </c>
      <c r="M415" s="554">
        <v>413</v>
      </c>
      <c r="N415" s="400">
        <f>'MoteCarlo_Sim OP'!F417</f>
        <v>996954.22496523347</v>
      </c>
      <c r="O415" s="400">
        <f ca="1">N415/'MoteCarlo_Sim OP'!$F$4-1</f>
        <v>-3.5519362530839205E-3</v>
      </c>
      <c r="P415" s="400">
        <f ca="1">0.6*O415+0.4*'Bonds (OP)'!$G$514</f>
        <v>-2.2365690655156176E-3</v>
      </c>
      <c r="Q415" s="400">
        <f ca="1">'MoteCarlo_Sim OP'!$F$4/0.6*(1+P415)</f>
        <v>1663783.7671898764</v>
      </c>
      <c r="S415" s="554"/>
    </row>
    <row r="416" spans="1:19">
      <c r="A416" s="554">
        <v>414</v>
      </c>
      <c r="B416" s="400">
        <f>'MoteCarlo_Sim (CP)'!F418</f>
        <v>1008442.4831516423</v>
      </c>
      <c r="C416" s="400">
        <f ca="1">B416/'MoteCarlo_Sim (CP)'!$F$4-1</f>
        <v>8.9954700020644651E-3</v>
      </c>
      <c r="D416" s="400">
        <f ca="1">0.6*C416+0.4*'Bonds (CP)'!$T$515</f>
        <v>4.9715346872041223E-3</v>
      </c>
      <c r="E416" s="400">
        <f ca="1">'MoteCarlo_Sim (CP)'!$F$4/0.6*(1+D416)</f>
        <v>1674034.588636636</v>
      </c>
      <c r="M416" s="554">
        <v>414</v>
      </c>
      <c r="N416" s="400">
        <f>'MoteCarlo_Sim OP'!F418</f>
        <v>1008726.4687380742</v>
      </c>
      <c r="O416" s="400">
        <f ca="1">N416/'MoteCarlo_Sim OP'!$F$4-1</f>
        <v>8.2143306623432277E-3</v>
      </c>
      <c r="P416" s="400">
        <f ca="1">0.6*O416+0.4*'Bonds (OP)'!$G$514</f>
        <v>4.8231910837406716E-3</v>
      </c>
      <c r="Q416" s="400">
        <f ca="1">'MoteCarlo_Sim OP'!$F$4/0.6*(1+P416)</f>
        <v>1675556.0109627168</v>
      </c>
      <c r="S416" s="554"/>
    </row>
    <row r="417" spans="1:19">
      <c r="A417" s="554">
        <v>415</v>
      </c>
      <c r="B417" s="400">
        <f>'MoteCarlo_Sim (CP)'!F419</f>
        <v>1000678.5556173478</v>
      </c>
      <c r="C417" s="400">
        <f ca="1">B417/'MoteCarlo_Sim (CP)'!$F$4-1</f>
        <v>1.2272850610206554E-3</v>
      </c>
      <c r="D417" s="400">
        <f ca="1">0.6*C417+0.4*'Bonds (CP)'!$T$515</f>
        <v>3.1062372257783605E-4</v>
      </c>
      <c r="E417" s="400">
        <f ca="1">'MoteCarlo_Sim (CP)'!$F$4/0.6*(1+D417)</f>
        <v>1666270.6611023415</v>
      </c>
      <c r="M417" s="554">
        <v>415</v>
      </c>
      <c r="N417" s="400">
        <f>'MoteCarlo_Sim OP'!F419</f>
        <v>1022469.5317337738</v>
      </c>
      <c r="O417" s="400">
        <f ca="1">N417/'MoteCarlo_Sim OP'!$F$4-1</f>
        <v>2.195041620076843E-2</v>
      </c>
      <c r="P417" s="400">
        <f ca="1">0.6*O417+0.4*'Bonds (OP)'!$G$514</f>
        <v>1.3064842406795792E-2</v>
      </c>
      <c r="Q417" s="400">
        <f ca="1">'MoteCarlo_Sim OP'!$F$4/0.6*(1+P417)</f>
        <v>1689299.0739584167</v>
      </c>
      <c r="S417" s="554"/>
    </row>
    <row r="418" spans="1:19">
      <c r="A418" s="554">
        <v>416</v>
      </c>
      <c r="B418" s="400">
        <f>'MoteCarlo_Sim (CP)'!F420</f>
        <v>1018012.9395477695</v>
      </c>
      <c r="C418" s="400">
        <f ca="1">B418/'MoteCarlo_Sim (CP)'!$F$4-1</f>
        <v>1.8571174428325232E-2</v>
      </c>
      <c r="D418" s="400">
        <f ca="1">0.6*C418+0.4*'Bonds (CP)'!$T$515</f>
        <v>1.0716957342960581E-2</v>
      </c>
      <c r="E418" s="400">
        <f ca="1">'MoteCarlo_Sim (CP)'!$F$4/0.6*(1+D418)</f>
        <v>1683605.0450327632</v>
      </c>
      <c r="M418" s="554">
        <v>416</v>
      </c>
      <c r="N418" s="400">
        <f>'MoteCarlo_Sim OP'!F420</f>
        <v>975238.47547924542</v>
      </c>
      <c r="O418" s="400">
        <f ca="1">N418/'MoteCarlo_Sim OP'!$F$4-1</f>
        <v>-2.5256660488422344E-2</v>
      </c>
      <c r="P418" s="400">
        <f ca="1">0.6*O418+0.4*'Bonds (OP)'!$G$514</f>
        <v>-1.5259403606718671E-2</v>
      </c>
      <c r="Q418" s="400">
        <f ca="1">'MoteCarlo_Sim OP'!$F$4/0.6*(1+P418)</f>
        <v>1642068.0177038882</v>
      </c>
      <c r="S418" s="554"/>
    </row>
    <row r="419" spans="1:19">
      <c r="A419" s="554">
        <v>417</v>
      </c>
      <c r="B419" s="400">
        <f>'MoteCarlo_Sim (CP)'!F421</f>
        <v>976578.32065065322</v>
      </c>
      <c r="C419" s="400">
        <f ca="1">B419/'MoteCarlo_Sim (CP)'!$F$4-1</f>
        <v>-2.2886165446720064E-2</v>
      </c>
      <c r="D419" s="400">
        <f ca="1">0.6*C419+0.4*'Bonds (CP)'!$T$515</f>
        <v>-1.4157446582066595E-2</v>
      </c>
      <c r="E419" s="400">
        <f ca="1">'MoteCarlo_Sim (CP)'!$F$4/0.6*(1+D419)</f>
        <v>1642170.4261356466</v>
      </c>
      <c r="M419" s="554">
        <v>417</v>
      </c>
      <c r="N419" s="400">
        <f>'MoteCarlo_Sim OP'!F421</f>
        <v>973748.27433868847</v>
      </c>
      <c r="O419" s="400">
        <f ca="1">N419/'MoteCarlo_Sim OP'!$F$4-1</f>
        <v>-2.6746105042562474E-2</v>
      </c>
      <c r="P419" s="400">
        <f ca="1">0.6*O419+0.4*'Bonds (OP)'!$G$514</f>
        <v>-1.6153070339202748E-2</v>
      </c>
      <c r="Q419" s="400">
        <f ca="1">'MoteCarlo_Sim OP'!$F$4/0.6*(1+P419)</f>
        <v>1640577.8165633313</v>
      </c>
      <c r="S419" s="554"/>
    </row>
    <row r="420" spans="1:19">
      <c r="A420" s="554">
        <v>418</v>
      </c>
      <c r="B420" s="400">
        <f>'MoteCarlo_Sim (CP)'!F422</f>
        <v>994335.75696439389</v>
      </c>
      <c r="C420" s="400">
        <f ca="1">B420/'MoteCarlo_Sim (CP)'!$F$4-1</f>
        <v>-5.1189917122114181E-3</v>
      </c>
      <c r="D420" s="400">
        <f ca="1">0.6*C420+0.4*'Bonds (CP)'!$T$515</f>
        <v>-3.4971423413614078E-3</v>
      </c>
      <c r="E420" s="400">
        <f ca="1">'MoteCarlo_Sim (CP)'!$F$4/0.6*(1+D420)</f>
        <v>1659927.8624493873</v>
      </c>
      <c r="M420" s="554">
        <v>418</v>
      </c>
      <c r="N420" s="400">
        <f>'MoteCarlo_Sim OP'!F422</f>
        <v>1020076.9999018738</v>
      </c>
      <c r="O420" s="400">
        <f ca="1">N420/'MoteCarlo_Sim OP'!$F$4-1</f>
        <v>1.9559099075418196E-2</v>
      </c>
      <c r="P420" s="400">
        <f ca="1">0.6*O420+0.4*'Bonds (OP)'!$G$514</f>
        <v>1.1630052131585652E-2</v>
      </c>
      <c r="Q420" s="400">
        <f ca="1">'MoteCarlo_Sim OP'!$F$4/0.6*(1+P420)</f>
        <v>1686906.5421265168</v>
      </c>
      <c r="S420" s="554"/>
    </row>
    <row r="421" spans="1:19">
      <c r="A421" s="554">
        <v>419</v>
      </c>
      <c r="B421" s="400">
        <f>'MoteCarlo_Sim (CP)'!F423</f>
        <v>1022141.0050849915</v>
      </c>
      <c r="C421" s="400">
        <f ca="1">B421/'MoteCarlo_Sim (CP)'!$F$4-1</f>
        <v>2.2701503620637054E-2</v>
      </c>
      <c r="D421" s="400">
        <f ca="1">0.6*C421+0.4*'Bonds (CP)'!$T$515</f>
        <v>1.3195154858347675E-2</v>
      </c>
      <c r="E421" s="400">
        <f ca="1">'MoteCarlo_Sim (CP)'!$F$4/0.6*(1+D421)</f>
        <v>1687733.1105699854</v>
      </c>
      <c r="M421" s="554">
        <v>419</v>
      </c>
      <c r="N421" s="400">
        <f>'MoteCarlo_Sim OP'!F423</f>
        <v>1000987.2718882795</v>
      </c>
      <c r="O421" s="400">
        <f ca="1">N421/'MoteCarlo_Sim OP'!$F$4-1</f>
        <v>4.7906306146305866E-4</v>
      </c>
      <c r="P421" s="400">
        <f ca="1">0.6*O421+0.4*'Bonds (OP)'!$G$514</f>
        <v>1.8203052321256991E-4</v>
      </c>
      <c r="Q421" s="400">
        <f ca="1">'MoteCarlo_Sim OP'!$F$4/0.6*(1+P421)</f>
        <v>1667816.8141129222</v>
      </c>
      <c r="S421" s="554"/>
    </row>
    <row r="422" spans="1:19">
      <c r="A422" s="554">
        <v>420</v>
      </c>
      <c r="B422" s="400">
        <f>'MoteCarlo_Sim (CP)'!F424</f>
        <v>1018924.2189800689</v>
      </c>
      <c r="C422" s="400">
        <f ca="1">B422/'MoteCarlo_Sim (CP)'!$F$4-1</f>
        <v>1.9482953567401706E-2</v>
      </c>
      <c r="D422" s="400">
        <f ca="1">0.6*C422+0.4*'Bonds (CP)'!$T$515</f>
        <v>1.1264024826406465E-2</v>
      </c>
      <c r="E422" s="400">
        <f ca="1">'MoteCarlo_Sim (CP)'!$F$4/0.6*(1+D422)</f>
        <v>1684516.3244650625</v>
      </c>
      <c r="M422" s="554">
        <v>420</v>
      </c>
      <c r="N422" s="400">
        <f>'MoteCarlo_Sim OP'!F424</f>
        <v>1009389.3933920264</v>
      </c>
      <c r="O422" s="400">
        <f ca="1">N422/'MoteCarlo_Sim OP'!$F$4-1</f>
        <v>8.8769187444228681E-3</v>
      </c>
      <c r="P422" s="400">
        <f ca="1">0.6*O422+0.4*'Bonds (OP)'!$G$514</f>
        <v>5.2207439329884555E-3</v>
      </c>
      <c r="Q422" s="400">
        <f ca="1">'MoteCarlo_Sim OP'!$F$4/0.6*(1+P422)</f>
        <v>1676218.9356166695</v>
      </c>
      <c r="S422" s="554"/>
    </row>
    <row r="423" spans="1:19">
      <c r="A423" s="554">
        <v>421</v>
      </c>
      <c r="B423" s="400">
        <f>'MoteCarlo_Sim (CP)'!F425</f>
        <v>997293.92276997515</v>
      </c>
      <c r="C423" s="400">
        <f ca="1">B423/'MoteCarlo_Sim (CP)'!$F$4-1</f>
        <v>-2.1592037746601678E-3</v>
      </c>
      <c r="D423" s="400">
        <f ca="1">0.6*C423+0.4*'Bonds (CP)'!$T$515</f>
        <v>-1.7212695788306578E-3</v>
      </c>
      <c r="E423" s="400">
        <f ca="1">'MoteCarlo_Sim (CP)'!$F$4/0.6*(1+D423)</f>
        <v>1662886.0282549686</v>
      </c>
      <c r="M423" s="554">
        <v>421</v>
      </c>
      <c r="N423" s="400">
        <f>'MoteCarlo_Sim OP'!F425</f>
        <v>1004577.3562049757</v>
      </c>
      <c r="O423" s="400">
        <f ca="1">N423/'MoteCarlo_Sim OP'!$F$4-1</f>
        <v>4.0673246651339312E-3</v>
      </c>
      <c r="P423" s="400">
        <f ca="1">0.6*O423+0.4*'Bonds (OP)'!$G$514</f>
        <v>2.3349874854150933E-3</v>
      </c>
      <c r="Q423" s="400">
        <f ca="1">'MoteCarlo_Sim OP'!$F$4/0.6*(1+P423)</f>
        <v>1671406.8984296184</v>
      </c>
      <c r="S423" s="554"/>
    </row>
    <row r="424" spans="1:19">
      <c r="A424" s="554">
        <v>422</v>
      </c>
      <c r="B424" s="400">
        <f>'MoteCarlo_Sim (CP)'!F426</f>
        <v>1015089.0470414027</v>
      </c>
      <c r="C424" s="400">
        <f ca="1">B424/'MoteCarlo_Sim (CP)'!$F$4-1</f>
        <v>1.5645678584004008E-2</v>
      </c>
      <c r="D424" s="400">
        <f ca="1">0.6*C424+0.4*'Bonds (CP)'!$T$515</f>
        <v>8.9616598363678468E-3</v>
      </c>
      <c r="E424" s="400">
        <f ca="1">'MoteCarlo_Sim (CP)'!$F$4/0.6*(1+D424)</f>
        <v>1680681.1525263961</v>
      </c>
      <c r="M424" s="554">
        <v>422</v>
      </c>
      <c r="N424" s="400">
        <f>'MoteCarlo_Sim OP'!F426</f>
        <v>976564.73633660795</v>
      </c>
      <c r="O424" s="400">
        <f ca="1">N424/'MoteCarlo_Sim OP'!$F$4-1</f>
        <v>-2.3931072983751966E-2</v>
      </c>
      <c r="P424" s="400">
        <f ca="1">0.6*O424+0.4*'Bonds (OP)'!$G$514</f>
        <v>-1.4464051103916445E-2</v>
      </c>
      <c r="Q424" s="400">
        <f ca="1">'MoteCarlo_Sim OP'!$F$4/0.6*(1+P424)</f>
        <v>1643394.2785612508</v>
      </c>
      <c r="S424" s="554"/>
    </row>
    <row r="425" spans="1:19">
      <c r="A425" s="554">
        <v>423</v>
      </c>
      <c r="B425" s="400">
        <f>'MoteCarlo_Sim (CP)'!F427</f>
        <v>980277.7822661961</v>
      </c>
      <c r="C425" s="400">
        <f ca="1">B425/'MoteCarlo_Sim (CP)'!$F$4-1</f>
        <v>-1.9184675204199197E-2</v>
      </c>
      <c r="D425" s="400">
        <f ca="1">0.6*C425+0.4*'Bonds (CP)'!$T$515</f>
        <v>-1.1936552436554075E-2</v>
      </c>
      <c r="E425" s="400">
        <f ca="1">'MoteCarlo_Sim (CP)'!$F$4/0.6*(1+D425)</f>
        <v>1645869.8877511895</v>
      </c>
      <c r="M425" s="554">
        <v>423</v>
      </c>
      <c r="N425" s="400">
        <f>'MoteCarlo_Sim OP'!F427</f>
        <v>1015006.1579245522</v>
      </c>
      <c r="O425" s="400">
        <f ca="1">N425/'MoteCarlo_Sim OP'!$F$4-1</f>
        <v>1.4490831603012566E-2</v>
      </c>
      <c r="P425" s="400">
        <f ca="1">0.6*O425+0.4*'Bonds (OP)'!$G$514</f>
        <v>8.5890916481422743E-3</v>
      </c>
      <c r="Q425" s="400">
        <f ca="1">'MoteCarlo_Sim OP'!$F$4/0.6*(1+P425)</f>
        <v>1681835.7001491953</v>
      </c>
      <c r="S425" s="554"/>
    </row>
    <row r="426" spans="1:19">
      <c r="A426" s="554">
        <v>424</v>
      </c>
      <c r="B426" s="400">
        <f>'MoteCarlo_Sim (CP)'!F428</f>
        <v>1010758.2103137338</v>
      </c>
      <c r="C426" s="400">
        <f ca="1">B426/'MoteCarlo_Sim (CP)'!$F$4-1</f>
        <v>1.1312467010172078E-2</v>
      </c>
      <c r="D426" s="400">
        <f ca="1">0.6*C426+0.4*'Bonds (CP)'!$T$515</f>
        <v>6.3617328920686899E-3</v>
      </c>
      <c r="E426" s="400">
        <f ca="1">'MoteCarlo_Sim (CP)'!$F$4/0.6*(1+D426)</f>
        <v>1676350.3157987273</v>
      </c>
      <c r="M426" s="554">
        <v>424</v>
      </c>
      <c r="N426" s="400">
        <f>'MoteCarlo_Sim OP'!F428</f>
        <v>996367.91798156674</v>
      </c>
      <c r="O426" s="400">
        <f ca="1">N426/'MoteCarlo_Sim OP'!$F$4-1</f>
        <v>-4.1379455642500673E-3</v>
      </c>
      <c r="P426" s="400">
        <f ca="1">0.6*O426+0.4*'Bonds (OP)'!$G$514</f>
        <v>-2.5881746522153056E-3</v>
      </c>
      <c r="Q426" s="400">
        <f ca="1">'MoteCarlo_Sim OP'!$F$4/0.6*(1+P426)</f>
        <v>1663197.4602062097</v>
      </c>
      <c r="S426" s="554"/>
    </row>
    <row r="427" spans="1:19">
      <c r="A427" s="554">
        <v>425</v>
      </c>
      <c r="B427" s="400">
        <f>'MoteCarlo_Sim (CP)'!F429</f>
        <v>1022133.9834929355</v>
      </c>
      <c r="C427" s="400">
        <f ca="1">B427/'MoteCarlo_Sim (CP)'!$F$4-1</f>
        <v>2.2694478178239441E-2</v>
      </c>
      <c r="D427" s="400">
        <f ca="1">0.6*C427+0.4*'Bonds (CP)'!$T$515</f>
        <v>1.3190939592909106E-2</v>
      </c>
      <c r="E427" s="400">
        <f ca="1">'MoteCarlo_Sim (CP)'!$F$4/0.6*(1+D427)</f>
        <v>1687726.088977929</v>
      </c>
      <c r="M427" s="554">
        <v>425</v>
      </c>
      <c r="N427" s="400">
        <f>'MoteCarlo_Sim OP'!F429</f>
        <v>983501.47283986793</v>
      </c>
      <c r="O427" s="400">
        <f ca="1">N427/'MoteCarlo_Sim OP'!$F$4-1</f>
        <v>-1.6997858314204861E-2</v>
      </c>
      <c r="P427" s="400">
        <f ca="1">0.6*O427+0.4*'Bonds (OP)'!$G$514</f>
        <v>-1.0304122302188181E-2</v>
      </c>
      <c r="Q427" s="400">
        <f ca="1">'MoteCarlo_Sim OP'!$F$4/0.6*(1+P427)</f>
        <v>1650331.0150645107</v>
      </c>
      <c r="S427" s="554"/>
    </row>
    <row r="428" spans="1:19">
      <c r="A428" s="554">
        <v>426</v>
      </c>
      <c r="B428" s="400">
        <f>'MoteCarlo_Sim (CP)'!F430</f>
        <v>994810.49570738093</v>
      </c>
      <c r="C428" s="400">
        <f ca="1">B428/'MoteCarlo_Sim (CP)'!$F$4-1</f>
        <v>-4.6439926427440659E-3</v>
      </c>
      <c r="D428" s="400">
        <f ca="1">0.6*C428+0.4*'Bonds (CP)'!$T$515</f>
        <v>-3.2121428996809967E-3</v>
      </c>
      <c r="E428" s="400">
        <f ca="1">'MoteCarlo_Sim (CP)'!$F$4/0.6*(1+D428)</f>
        <v>1660402.6011923745</v>
      </c>
      <c r="M428" s="554">
        <v>426</v>
      </c>
      <c r="N428" s="400">
        <f>'MoteCarlo_Sim OP'!F430</f>
        <v>977728.73745377152</v>
      </c>
      <c r="O428" s="400">
        <f ca="1">N428/'MoteCarlo_Sim OP'!$F$4-1</f>
        <v>-2.27676628387804E-2</v>
      </c>
      <c r="P428" s="400">
        <f ca="1">0.6*O428+0.4*'Bonds (OP)'!$G$514</f>
        <v>-1.3766005016933506E-2</v>
      </c>
      <c r="Q428" s="400">
        <f ca="1">'MoteCarlo_Sim OP'!$F$4/0.6*(1+P428)</f>
        <v>1644558.2796784143</v>
      </c>
      <c r="S428" s="554"/>
    </row>
    <row r="429" spans="1:19">
      <c r="A429" s="554">
        <v>427</v>
      </c>
      <c r="B429" s="400">
        <f>'MoteCarlo_Sim (CP)'!F431</f>
        <v>994661.32701928867</v>
      </c>
      <c r="C429" s="400">
        <f ca="1">B429/'MoteCarlo_Sim (CP)'!$F$4-1</f>
        <v>-4.7932431285832022E-3</v>
      </c>
      <c r="D429" s="400">
        <f ca="1">0.6*C429+0.4*'Bonds (CP)'!$T$515</f>
        <v>-3.3016931911844785E-3</v>
      </c>
      <c r="E429" s="400">
        <f ca="1">'MoteCarlo_Sim (CP)'!$F$4/0.6*(1+D429)</f>
        <v>1660253.4325042823</v>
      </c>
      <c r="M429" s="554">
        <v>427</v>
      </c>
      <c r="N429" s="400">
        <f>'MoteCarlo_Sim OP'!F431</f>
        <v>980719.45363765035</v>
      </c>
      <c r="O429" s="400">
        <f ca="1">N429/'MoteCarlo_Sim OP'!$F$4-1</f>
        <v>-1.9778465064181905E-2</v>
      </c>
      <c r="P429" s="400">
        <f ca="1">0.6*O429+0.4*'Bonds (OP)'!$G$514</f>
        <v>-1.1972486352174409E-2</v>
      </c>
      <c r="Q429" s="400">
        <f ca="1">'MoteCarlo_Sim OP'!$F$4/0.6*(1+P429)</f>
        <v>1647548.9958622931</v>
      </c>
      <c r="S429" s="554"/>
    </row>
    <row r="430" spans="1:19">
      <c r="A430" s="554">
        <v>428</v>
      </c>
      <c r="B430" s="400">
        <f>'MoteCarlo_Sim (CP)'!F432</f>
        <v>1022335.9592544676</v>
      </c>
      <c r="C430" s="400">
        <f ca="1">B430/'MoteCarlo_Sim (CP)'!$F$4-1</f>
        <v>2.28965646946655E-2</v>
      </c>
      <c r="D430" s="400">
        <f ca="1">0.6*C430+0.4*'Bonds (CP)'!$T$515</f>
        <v>1.3312191502764742E-2</v>
      </c>
      <c r="E430" s="400">
        <f ca="1">'MoteCarlo_Sim (CP)'!$F$4/0.6*(1+D430)</f>
        <v>1687928.0647394613</v>
      </c>
      <c r="M430" s="554">
        <v>428</v>
      </c>
      <c r="N430" s="400">
        <f>'MoteCarlo_Sim OP'!F432</f>
        <v>1001819.639420706</v>
      </c>
      <c r="O430" s="400">
        <f ca="1">N430/'MoteCarlo_Sim OP'!$F$4-1</f>
        <v>1.3110079945828357E-3</v>
      </c>
      <c r="P430" s="400">
        <f ca="1">0.6*O430+0.4*'Bonds (OP)'!$G$514</f>
        <v>6.8119748308443609E-4</v>
      </c>
      <c r="Q430" s="400">
        <f ca="1">'MoteCarlo_Sim OP'!$F$4/0.6*(1+P430)</f>
        <v>1668649.1816453489</v>
      </c>
      <c r="S430" s="554"/>
    </row>
    <row r="431" spans="1:19">
      <c r="A431" s="554">
        <v>429</v>
      </c>
      <c r="B431" s="400">
        <f>'MoteCarlo_Sim (CP)'!F433</f>
        <v>998978.40738660085</v>
      </c>
      <c r="C431" s="400">
        <f ca="1">B431/'MoteCarlo_Sim (CP)'!$F$4-1</f>
        <v>-4.7379545850934068E-4</v>
      </c>
      <c r="D431" s="400">
        <f ca="1">0.6*C431+0.4*'Bonds (CP)'!$T$515</f>
        <v>-7.1002458914016164E-4</v>
      </c>
      <c r="E431" s="400">
        <f ca="1">'MoteCarlo_Sim (CP)'!$F$4/0.6*(1+D431)</f>
        <v>1664570.5128715944</v>
      </c>
      <c r="M431" s="554">
        <v>429</v>
      </c>
      <c r="N431" s="400">
        <f>'MoteCarlo_Sim OP'!F433</f>
        <v>1016394.2259867018</v>
      </c>
      <c r="O431" s="400">
        <f ca="1">N431/'MoteCarlo_Sim OP'!$F$4-1</f>
        <v>1.5878194932483547E-2</v>
      </c>
      <c r="P431" s="400">
        <f ca="1">0.6*O431+0.4*'Bonds (OP)'!$G$514</f>
        <v>9.4215096458248621E-3</v>
      </c>
      <c r="Q431" s="400">
        <f ca="1">'MoteCarlo_Sim OP'!$F$4/0.6*(1+P431)</f>
        <v>1683223.7682113445</v>
      </c>
      <c r="S431" s="554"/>
    </row>
    <row r="432" spans="1:19">
      <c r="A432" s="554">
        <v>430</v>
      </c>
      <c r="B432" s="400">
        <f>'MoteCarlo_Sim (CP)'!F434</f>
        <v>1007940.3269873251</v>
      </c>
      <c r="C432" s="400">
        <f ca="1">B432/'MoteCarlo_Sim (CP)'!$F$4-1</f>
        <v>8.4930384767223366E-3</v>
      </c>
      <c r="D432" s="400">
        <f ca="1">0.6*C432+0.4*'Bonds (CP)'!$T$515</f>
        <v>4.6700757719988452E-3</v>
      </c>
      <c r="E432" s="400">
        <f ca="1">'MoteCarlo_Sim (CP)'!$F$4/0.6*(1+D432)</f>
        <v>1673532.4324723186</v>
      </c>
      <c r="M432" s="554">
        <v>430</v>
      </c>
      <c r="N432" s="400">
        <f>'MoteCarlo_Sim OP'!F434</f>
        <v>982138.56098785764</v>
      </c>
      <c r="O432" s="400">
        <f ca="1">N432/'MoteCarlo_Sim OP'!$F$4-1</f>
        <v>-1.8360078205535091E-2</v>
      </c>
      <c r="P432" s="400">
        <f ca="1">0.6*O432+0.4*'Bonds (OP)'!$G$514</f>
        <v>-1.1121454236986321E-2</v>
      </c>
      <c r="Q432" s="400">
        <f ca="1">'MoteCarlo_Sim OP'!$F$4/0.6*(1+P432)</f>
        <v>1648968.1032125005</v>
      </c>
      <c r="S432" s="554"/>
    </row>
    <row r="433" spans="1:19">
      <c r="A433" s="554">
        <v>431</v>
      </c>
      <c r="B433" s="400">
        <f>'MoteCarlo_Sim (CP)'!F435</f>
        <v>1003703.1830666478</v>
      </c>
      <c r="C433" s="400">
        <f ca="1">B433/'MoteCarlo_Sim (CP)'!$F$4-1</f>
        <v>4.2535710870217347E-3</v>
      </c>
      <c r="D433" s="400">
        <f ca="1">0.6*C433+0.4*'Bonds (CP)'!$T$515</f>
        <v>2.1263953381784836E-3</v>
      </c>
      <c r="E433" s="400">
        <f ca="1">'MoteCarlo_Sim (CP)'!$F$4/0.6*(1+D433)</f>
        <v>1669295.2885516414</v>
      </c>
      <c r="M433" s="554">
        <v>431</v>
      </c>
      <c r="N433" s="400">
        <f>'MoteCarlo_Sim OP'!F435</f>
        <v>1006221.0817046969</v>
      </c>
      <c r="O433" s="400">
        <f ca="1">N433/'MoteCarlo_Sim OP'!$F$4-1</f>
        <v>5.7102156329571496E-3</v>
      </c>
      <c r="P433" s="400">
        <f ca="1">0.6*O433+0.4*'Bonds (OP)'!$G$514</f>
        <v>3.3207220661090244E-3</v>
      </c>
      <c r="Q433" s="400">
        <f ca="1">'MoteCarlo_Sim OP'!$F$4/0.6*(1+P433)</f>
        <v>1673050.6239293399</v>
      </c>
      <c r="S433" s="554"/>
    </row>
    <row r="434" spans="1:19">
      <c r="A434" s="554">
        <v>432</v>
      </c>
      <c r="B434" s="400">
        <f>'MoteCarlo_Sim (CP)'!F436</f>
        <v>983898.87630665943</v>
      </c>
      <c r="C434" s="400">
        <f ca="1">B434/'MoteCarlo_Sim (CP)'!$F$4-1</f>
        <v>-1.5561595510193982E-2</v>
      </c>
      <c r="D434" s="400">
        <f ca="1">0.6*C434+0.4*'Bonds (CP)'!$T$515</f>
        <v>-9.7627046201509467E-3</v>
      </c>
      <c r="E434" s="400">
        <f ca="1">'MoteCarlo_Sim (CP)'!$F$4/0.6*(1+D434)</f>
        <v>1649490.981791653</v>
      </c>
      <c r="M434" s="554">
        <v>432</v>
      </c>
      <c r="N434" s="400">
        <f>'MoteCarlo_Sim OP'!F436</f>
        <v>1020080.011348905</v>
      </c>
      <c r="O434" s="400">
        <f ca="1">N434/'MoteCarlo_Sim OP'!$F$4-1</f>
        <v>1.9562108993514959E-2</v>
      </c>
      <c r="P434" s="400">
        <f ca="1">0.6*O434+0.4*'Bonds (OP)'!$G$514</f>
        <v>1.163185808244371E-2</v>
      </c>
      <c r="Q434" s="400">
        <f ca="1">'MoteCarlo_Sim OP'!$F$4/0.6*(1+P434)</f>
        <v>1686909.5535735479</v>
      </c>
      <c r="S434" s="554"/>
    </row>
    <row r="435" spans="1:19">
      <c r="A435" s="554">
        <v>433</v>
      </c>
      <c r="B435" s="400">
        <f>'MoteCarlo_Sim (CP)'!F437</f>
        <v>1025026.4705511818</v>
      </c>
      <c r="C435" s="400">
        <f ca="1">B435/'MoteCarlo_Sim (CP)'!$F$4-1</f>
        <v>2.5588551353031841E-2</v>
      </c>
      <c r="D435" s="400">
        <f ca="1">0.6*C435+0.4*'Bonds (CP)'!$T$515</f>
        <v>1.4927383497784547E-2</v>
      </c>
      <c r="E435" s="400">
        <f ca="1">'MoteCarlo_Sim (CP)'!$F$4/0.6*(1+D435)</f>
        <v>1690618.5760361755</v>
      </c>
      <c r="M435" s="554">
        <v>433</v>
      </c>
      <c r="N435" s="400">
        <f>'MoteCarlo_Sim OP'!F437</f>
        <v>1014160.9022099562</v>
      </c>
      <c r="O435" s="400">
        <f ca="1">N435/'MoteCarlo_Sim OP'!$F$4-1</f>
        <v>1.3646005031151098E-2</v>
      </c>
      <c r="P435" s="400">
        <f ca="1">0.6*O435+0.4*'Bonds (OP)'!$G$514</f>
        <v>8.0821957050253926E-3</v>
      </c>
      <c r="Q435" s="400">
        <f ca="1">'MoteCarlo_Sim OP'!$F$4/0.6*(1+P435)</f>
        <v>1680990.4444345993</v>
      </c>
      <c r="S435" s="554"/>
    </row>
    <row r="436" spans="1:19">
      <c r="A436" s="554">
        <v>434</v>
      </c>
      <c r="B436" s="400">
        <f>'MoteCarlo_Sim (CP)'!F438</f>
        <v>987271.42582080292</v>
      </c>
      <c r="C436" s="400">
        <f ca="1">B436/'MoteCarlo_Sim (CP)'!$F$4-1</f>
        <v>-1.2187196633727027E-2</v>
      </c>
      <c r="D436" s="400">
        <f ca="1">0.6*C436+0.4*'Bonds (CP)'!$T$515</f>
        <v>-7.7380652942707724E-3</v>
      </c>
      <c r="E436" s="400">
        <f ca="1">'MoteCarlo_Sim (CP)'!$F$4/0.6*(1+D436)</f>
        <v>1652863.5313057965</v>
      </c>
      <c r="M436" s="554">
        <v>434</v>
      </c>
      <c r="N436" s="400">
        <f>'MoteCarlo_Sim OP'!F438</f>
        <v>1028939.3061523004</v>
      </c>
      <c r="O436" s="400">
        <f ca="1">N436/'MoteCarlo_Sim OP'!$F$4-1</f>
        <v>2.8416905865772835E-2</v>
      </c>
      <c r="P436" s="400">
        <f ca="1">0.6*O436+0.4*'Bonds (OP)'!$G$514</f>
        <v>1.6944736205798436E-2</v>
      </c>
      <c r="Q436" s="400">
        <f ca="1">'MoteCarlo_Sim OP'!$F$4/0.6*(1+P436)</f>
        <v>1695768.8483769433</v>
      </c>
      <c r="S436" s="554"/>
    </row>
    <row r="437" spans="1:19">
      <c r="A437" s="554">
        <v>435</v>
      </c>
      <c r="B437" s="400">
        <f>'MoteCarlo_Sim (CP)'!F439</f>
        <v>1015945.1084607403</v>
      </c>
      <c r="C437" s="400">
        <f ca="1">B437/'MoteCarlo_Sim (CP)'!$F$4-1</f>
        <v>1.6502209430915293E-2</v>
      </c>
      <c r="D437" s="400">
        <f ca="1">0.6*C437+0.4*'Bonds (CP)'!$T$515</f>
        <v>9.4755783445146183E-3</v>
      </c>
      <c r="E437" s="400">
        <f ca="1">'MoteCarlo_Sim (CP)'!$F$4/0.6*(1+D437)</f>
        <v>1681537.2139457338</v>
      </c>
      <c r="M437" s="554">
        <v>435</v>
      </c>
      <c r="N437" s="400">
        <f>'MoteCarlo_Sim OP'!F439</f>
        <v>989742.82306390069</v>
      </c>
      <c r="O437" s="400">
        <f ca="1">N437/'MoteCarlo_Sim OP'!$F$4-1</f>
        <v>-1.0759676870998991E-2</v>
      </c>
      <c r="P437" s="400">
        <f ca="1">0.6*O437+0.4*'Bonds (OP)'!$G$514</f>
        <v>-6.5612134362646596E-3</v>
      </c>
      <c r="Q437" s="400">
        <f ca="1">'MoteCarlo_Sim OP'!$F$4/0.6*(1+P437)</f>
        <v>1656572.3652885433</v>
      </c>
      <c r="S437" s="554"/>
    </row>
    <row r="438" spans="1:19">
      <c r="A438" s="554">
        <v>436</v>
      </c>
      <c r="B438" s="400">
        <f>'MoteCarlo_Sim (CP)'!F440</f>
        <v>997764.94081758428</v>
      </c>
      <c r="C438" s="400">
        <f ca="1">B438/'MoteCarlo_Sim (CP)'!$F$4-1</f>
        <v>-1.6879274408413414E-3</v>
      </c>
      <c r="D438" s="400">
        <f ca="1">0.6*C438+0.4*'Bonds (CP)'!$T$515</f>
        <v>-1.4385037785393619E-3</v>
      </c>
      <c r="E438" s="400">
        <f ca="1">'MoteCarlo_Sim (CP)'!$F$4/0.6*(1+D438)</f>
        <v>1663357.0463025779</v>
      </c>
      <c r="M438" s="554">
        <v>436</v>
      </c>
      <c r="N438" s="400">
        <f>'MoteCarlo_Sim OP'!F440</f>
        <v>1000073.1127670086</v>
      </c>
      <c r="O438" s="400">
        <f ca="1">N438/'MoteCarlo_Sim OP'!$F$4-1</f>
        <v>-4.3463193429127411E-4</v>
      </c>
      <c r="P438" s="400">
        <f ca="1">0.6*O438+0.4*'Bonds (OP)'!$G$514</f>
        <v>-3.6618647424002974E-4</v>
      </c>
      <c r="Q438" s="400">
        <f ca="1">'MoteCarlo_Sim OP'!$F$4/0.6*(1+P438)</f>
        <v>1666902.6549916514</v>
      </c>
      <c r="S438" s="554"/>
    </row>
    <row r="439" spans="1:19">
      <c r="A439" s="554">
        <v>437</v>
      </c>
      <c r="B439" s="400">
        <f>'MoteCarlo_Sim (CP)'!F441</f>
        <v>977828.14945196977</v>
      </c>
      <c r="C439" s="400">
        <f ca="1">B439/'MoteCarlo_Sim (CP)'!$F$4-1</f>
        <v>-2.1635651292590707E-2</v>
      </c>
      <c r="D439" s="400">
        <f ca="1">0.6*C439+0.4*'Bonds (CP)'!$T$515</f>
        <v>-1.3407138089588981E-2</v>
      </c>
      <c r="E439" s="400">
        <f ca="1">'MoteCarlo_Sim (CP)'!$F$4/0.6*(1+D439)</f>
        <v>1643420.2549369633</v>
      </c>
      <c r="M439" s="554">
        <v>437</v>
      </c>
      <c r="N439" s="400">
        <f>'MoteCarlo_Sim OP'!F441</f>
        <v>1005672.0173700468</v>
      </c>
      <c r="O439" s="400">
        <f ca="1">N439/'MoteCarlo_Sim OP'!$F$4-1</f>
        <v>5.161430062432526E-3</v>
      </c>
      <c r="P439" s="400">
        <f ca="1">0.6*O439+0.4*'Bonds (OP)'!$G$514</f>
        <v>2.9914507237942503E-3</v>
      </c>
      <c r="Q439" s="400">
        <f ca="1">'MoteCarlo_Sim OP'!$F$4/0.6*(1+P439)</f>
        <v>1672501.5595946896</v>
      </c>
      <c r="S439" s="554"/>
    </row>
    <row r="440" spans="1:19">
      <c r="A440" s="554">
        <v>438</v>
      </c>
      <c r="B440" s="400">
        <f>'MoteCarlo_Sim (CP)'!F442</f>
        <v>951773.60661669995</v>
      </c>
      <c r="C440" s="400">
        <f ca="1">B440/'MoteCarlo_Sim (CP)'!$F$4-1</f>
        <v>-4.7704481327995762E-2</v>
      </c>
      <c r="D440" s="400">
        <f ca="1">0.6*C440+0.4*'Bonds (CP)'!$T$515</f>
        <v>-2.9048436110832011E-2</v>
      </c>
      <c r="E440" s="400">
        <f ca="1">'MoteCarlo_Sim (CP)'!$F$4/0.6*(1+D440)</f>
        <v>1617365.7121016935</v>
      </c>
      <c r="M440" s="554">
        <v>438</v>
      </c>
      <c r="N440" s="400">
        <f>'MoteCarlo_Sim OP'!F442</f>
        <v>991926.19764731475</v>
      </c>
      <c r="O440" s="400">
        <f ca="1">N440/'MoteCarlo_Sim OP'!$F$4-1</f>
        <v>-8.5774108034138985E-3</v>
      </c>
      <c r="P440" s="400">
        <f ca="1">0.6*O440+0.4*'Bonds (OP)'!$G$514</f>
        <v>-5.2518537957136034E-3</v>
      </c>
      <c r="Q440" s="400">
        <f ca="1">'MoteCarlo_Sim OP'!$F$4/0.6*(1+P440)</f>
        <v>1658755.7398719576</v>
      </c>
      <c r="S440" s="554"/>
    </row>
    <row r="441" spans="1:19">
      <c r="A441" s="554">
        <v>439</v>
      </c>
      <c r="B441" s="400">
        <f>'MoteCarlo_Sim (CP)'!F443</f>
        <v>978313.92236807221</v>
      </c>
      <c r="C441" s="400">
        <f ca="1">B441/'MoteCarlo_Sim (CP)'!$F$4-1</f>
        <v>-2.1149611999337958E-2</v>
      </c>
      <c r="D441" s="400">
        <f ca="1">0.6*C441+0.4*'Bonds (CP)'!$T$515</f>
        <v>-1.3115514513637332E-2</v>
      </c>
      <c r="E441" s="400">
        <f ca="1">'MoteCarlo_Sim (CP)'!$F$4/0.6*(1+D441)</f>
        <v>1643906.0278530656</v>
      </c>
      <c r="M441" s="554">
        <v>439</v>
      </c>
      <c r="N441" s="400">
        <f>'MoteCarlo_Sim OP'!F443</f>
        <v>993542.35532914323</v>
      </c>
      <c r="O441" s="400">
        <f ca="1">N441/'MoteCarlo_Sim OP'!$F$4-1</f>
        <v>-6.9620736570932262E-3</v>
      </c>
      <c r="P441" s="400">
        <f ca="1">0.6*O441+0.4*'Bonds (OP)'!$G$514</f>
        <v>-4.2826515079212001E-3</v>
      </c>
      <c r="Q441" s="400">
        <f ca="1">'MoteCarlo_Sim OP'!$F$4/0.6*(1+P441)</f>
        <v>1660371.8975537862</v>
      </c>
      <c r="S441" s="554"/>
    </row>
    <row r="442" spans="1:19">
      <c r="A442" s="554">
        <v>440</v>
      </c>
      <c r="B442" s="400">
        <f>'MoteCarlo_Sim (CP)'!F444</f>
        <v>1024127.3037949575</v>
      </c>
      <c r="C442" s="400">
        <f ca="1">B442/'MoteCarlo_Sim (CP)'!$F$4-1</f>
        <v>2.4688891532105295E-2</v>
      </c>
      <c r="D442" s="400">
        <f ca="1">0.6*C442+0.4*'Bonds (CP)'!$T$515</f>
        <v>1.4387587605228619E-2</v>
      </c>
      <c r="E442" s="400">
        <f ca="1">'MoteCarlo_Sim (CP)'!$F$4/0.6*(1+D442)</f>
        <v>1689719.4092799511</v>
      </c>
      <c r="M442" s="554">
        <v>440</v>
      </c>
      <c r="N442" s="400">
        <f>'MoteCarlo_Sim OP'!F444</f>
        <v>1019528.1234170053</v>
      </c>
      <c r="O442" s="400">
        <f ca="1">N442/'MoteCarlo_Sim OP'!$F$4-1</f>
        <v>1.9010501259302259E-2</v>
      </c>
      <c r="P442" s="400">
        <f ca="1">0.6*O442+0.4*'Bonds (OP)'!$G$514</f>
        <v>1.130089344191609E-2</v>
      </c>
      <c r="Q442" s="400">
        <f ca="1">'MoteCarlo_Sim OP'!$F$4/0.6*(1+P442)</f>
        <v>1686357.665641648</v>
      </c>
      <c r="S442" s="554"/>
    </row>
    <row r="443" spans="1:19">
      <c r="A443" s="554">
        <v>441</v>
      </c>
      <c r="B443" s="400">
        <f>'MoteCarlo_Sim (CP)'!F445</f>
        <v>1002278.3459210944</v>
      </c>
      <c r="C443" s="400">
        <f ca="1">B443/'MoteCarlo_Sim (CP)'!$F$4-1</f>
        <v>2.8279526215431172E-3</v>
      </c>
      <c r="D443" s="400">
        <f ca="1">0.6*C443+0.4*'Bonds (CP)'!$T$515</f>
        <v>1.2710242588913131E-3</v>
      </c>
      <c r="E443" s="400">
        <f ca="1">'MoteCarlo_Sim (CP)'!$F$4/0.6*(1+D443)</f>
        <v>1667870.4514060882</v>
      </c>
      <c r="M443" s="554">
        <v>441</v>
      </c>
      <c r="N443" s="400">
        <f>'MoteCarlo_Sim OP'!F445</f>
        <v>1015651.1143905174</v>
      </c>
      <c r="O443" s="400">
        <f ca="1">N443/'MoteCarlo_Sim OP'!$F$4-1</f>
        <v>1.5135460619690289E-2</v>
      </c>
      <c r="P443" s="400">
        <f ca="1">0.6*O443+0.4*'Bonds (OP)'!$G$514</f>
        <v>8.9758690581489067E-3</v>
      </c>
      <c r="Q443" s="400">
        <f ca="1">'MoteCarlo_Sim OP'!$F$4/0.6*(1+P443)</f>
        <v>1682480.6566151604</v>
      </c>
      <c r="S443" s="554"/>
    </row>
    <row r="444" spans="1:19">
      <c r="A444" s="554">
        <v>442</v>
      </c>
      <c r="B444" s="400">
        <f>'MoteCarlo_Sim (CP)'!F446</f>
        <v>1005640.7898039963</v>
      </c>
      <c r="C444" s="400">
        <f ca="1">B444/'MoteCarlo_Sim (CP)'!$F$4-1</f>
        <v>6.1922403252712144E-3</v>
      </c>
      <c r="D444" s="400">
        <f ca="1">0.6*C444+0.4*'Bonds (CP)'!$T$515</f>
        <v>3.2895968811281714E-3</v>
      </c>
      <c r="E444" s="400">
        <f ca="1">'MoteCarlo_Sim (CP)'!$F$4/0.6*(1+D444)</f>
        <v>1671232.8952889899</v>
      </c>
      <c r="M444" s="554">
        <v>442</v>
      </c>
      <c r="N444" s="400">
        <f>'MoteCarlo_Sim OP'!F446</f>
        <v>979038.92489017011</v>
      </c>
      <c r="O444" s="400">
        <f ca="1">N444/'MoteCarlo_Sim OP'!$F$4-1</f>
        <v>-2.145814059447626E-2</v>
      </c>
      <c r="P444" s="400">
        <f ca="1">0.6*O444+0.4*'Bonds (OP)'!$G$514</f>
        <v>-1.2980291670351021E-2</v>
      </c>
      <c r="Q444" s="400">
        <f ca="1">'MoteCarlo_Sim OP'!$F$4/0.6*(1+P444)</f>
        <v>1645868.4671148129</v>
      </c>
      <c r="S444" s="554"/>
    </row>
    <row r="445" spans="1:19">
      <c r="A445" s="554">
        <v>443</v>
      </c>
      <c r="B445" s="400">
        <f>'MoteCarlo_Sim (CP)'!F447</f>
        <v>1005048.003729339</v>
      </c>
      <c r="C445" s="400">
        <f ca="1">B445/'MoteCarlo_Sim (CP)'!$F$4-1</f>
        <v>5.5991291920112207E-3</v>
      </c>
      <c r="D445" s="400">
        <f ca="1">0.6*C445+0.4*'Bonds (CP)'!$T$515</f>
        <v>2.9337302011721751E-3</v>
      </c>
      <c r="E445" s="400">
        <f ca="1">'MoteCarlo_Sim (CP)'!$F$4/0.6*(1+D445)</f>
        <v>1670640.1092143327</v>
      </c>
      <c r="M445" s="554">
        <v>443</v>
      </c>
      <c r="N445" s="400">
        <f>'MoteCarlo_Sim OP'!F447</f>
        <v>1013843.4992817491</v>
      </c>
      <c r="O445" s="400">
        <f ca="1">N445/'MoteCarlo_Sim OP'!$F$4-1</f>
        <v>1.3328763250817E-2</v>
      </c>
      <c r="P445" s="400">
        <f ca="1">0.6*O445+0.4*'Bonds (OP)'!$G$514</f>
        <v>7.8918506368249337E-3</v>
      </c>
      <c r="Q445" s="400">
        <f ca="1">'MoteCarlo_Sim OP'!$F$4/0.6*(1+P445)</f>
        <v>1680673.0415063917</v>
      </c>
      <c r="S445" s="554"/>
    </row>
    <row r="446" spans="1:19">
      <c r="A446" s="554">
        <v>444</v>
      </c>
      <c r="B446" s="400">
        <f>'MoteCarlo_Sim (CP)'!F448</f>
        <v>1005262.9544589113</v>
      </c>
      <c r="C446" s="400">
        <f ca="1">B446/'MoteCarlo_Sim (CP)'!$F$4-1</f>
        <v>5.8141977913965803E-3</v>
      </c>
      <c r="D446" s="400">
        <f ca="1">0.6*C446+0.4*'Bonds (CP)'!$T$515</f>
        <v>3.0627713608033908E-3</v>
      </c>
      <c r="E446" s="400">
        <f ca="1">'MoteCarlo_Sim (CP)'!$F$4/0.6*(1+D446)</f>
        <v>1670855.0599439049</v>
      </c>
      <c r="M446" s="554">
        <v>444</v>
      </c>
      <c r="N446" s="400">
        <f>'MoteCarlo_Sim OP'!F448</f>
        <v>1000580.5569470245</v>
      </c>
      <c r="O446" s="400">
        <f ca="1">N446/'MoteCarlo_Sim OP'!$F$4-1</f>
        <v>7.255461246735706E-5</v>
      </c>
      <c r="P446" s="400">
        <f ca="1">0.6*O446+0.4*'Bonds (OP)'!$G$514</f>
        <v>-6.1874546184851047E-5</v>
      </c>
      <c r="Q446" s="400">
        <f ca="1">'MoteCarlo_Sim OP'!$F$4/0.6*(1+P446)</f>
        <v>1667410.0991716674</v>
      </c>
      <c r="S446" s="554"/>
    </row>
    <row r="447" spans="1:19">
      <c r="A447" s="554">
        <v>445</v>
      </c>
      <c r="B447" s="400">
        <f>'MoteCarlo_Sim (CP)'!F449</f>
        <v>1003080.3513089963</v>
      </c>
      <c r="C447" s="400">
        <f ca="1">B447/'MoteCarlo_Sim (CP)'!$F$4-1</f>
        <v>3.6303977949962984E-3</v>
      </c>
      <c r="D447" s="400">
        <f ca="1">0.6*C447+0.4*'Bonds (CP)'!$T$515</f>
        <v>1.7524913629632217E-3</v>
      </c>
      <c r="E447" s="400">
        <f ca="1">'MoteCarlo_Sim (CP)'!$F$4/0.6*(1+D447)</f>
        <v>1668672.4567939898</v>
      </c>
      <c r="M447" s="554">
        <v>445</v>
      </c>
      <c r="N447" s="400">
        <f>'MoteCarlo_Sim OP'!F449</f>
        <v>990924.79183074017</v>
      </c>
      <c r="O447" s="400">
        <f ca="1">N447/'MoteCarlo_Sim OP'!$F$4-1</f>
        <v>-9.5783081986633434E-3</v>
      </c>
      <c r="P447" s="400">
        <f ca="1">0.6*O447+0.4*'Bonds (OP)'!$G$514</f>
        <v>-5.8523922328632717E-3</v>
      </c>
      <c r="Q447" s="400">
        <f ca="1">'MoteCarlo_Sim OP'!$F$4/0.6*(1+P447)</f>
        <v>1657754.334055383</v>
      </c>
      <c r="S447" s="554"/>
    </row>
    <row r="448" spans="1:19">
      <c r="A448" s="554">
        <v>446</v>
      </c>
      <c r="B448" s="400">
        <f>'MoteCarlo_Sim (CP)'!F450</f>
        <v>993177.58516561298</v>
      </c>
      <c r="C448" s="400">
        <f ca="1">B448/'MoteCarlo_Sim (CP)'!$F$4-1</f>
        <v>-6.2777986030139177E-3</v>
      </c>
      <c r="D448" s="400">
        <f ca="1">0.6*C448+0.4*'Bonds (CP)'!$T$515</f>
        <v>-4.1924264758429076E-3</v>
      </c>
      <c r="E448" s="400">
        <f ca="1">'MoteCarlo_Sim (CP)'!$F$4/0.6*(1+D448)</f>
        <v>1658769.6906506065</v>
      </c>
      <c r="M448" s="554">
        <v>446</v>
      </c>
      <c r="N448" s="400">
        <f>'MoteCarlo_Sim OP'!F450</f>
        <v>1019177.4234816502</v>
      </c>
      <c r="O448" s="400">
        <f ca="1">N448/'MoteCarlo_Sim OP'!$F$4-1</f>
        <v>1.8659979376963065E-2</v>
      </c>
      <c r="P448" s="400">
        <f ca="1">0.6*O448+0.4*'Bonds (OP)'!$G$514</f>
        <v>1.1090580312512572E-2</v>
      </c>
      <c r="Q448" s="400">
        <f ca="1">'MoteCarlo_Sim OP'!$F$4/0.6*(1+P448)</f>
        <v>1686006.9657062928</v>
      </c>
      <c r="S448" s="554"/>
    </row>
    <row r="449" spans="1:19">
      <c r="A449" s="554">
        <v>447</v>
      </c>
      <c r="B449" s="400">
        <f>'MoteCarlo_Sim (CP)'!F451</f>
        <v>1018395.6443130005</v>
      </c>
      <c r="C449" s="400">
        <f ca="1">B449/'MoteCarlo_Sim (CP)'!$F$4-1</f>
        <v>1.8954089052528156E-2</v>
      </c>
      <c r="D449" s="400">
        <f ca="1">0.6*C449+0.4*'Bonds (CP)'!$T$515</f>
        <v>1.0946706117482335E-2</v>
      </c>
      <c r="E449" s="400">
        <f ca="1">'MoteCarlo_Sim (CP)'!$F$4/0.6*(1+D449)</f>
        <v>1683987.749797994</v>
      </c>
      <c r="M449" s="554">
        <v>447</v>
      </c>
      <c r="N449" s="400">
        <f>'MoteCarlo_Sim OP'!F451</f>
        <v>978047.56347862526</v>
      </c>
      <c r="O449" s="400">
        <f ca="1">N449/'MoteCarlo_Sim OP'!$F$4-1</f>
        <v>-2.2448998684316601E-2</v>
      </c>
      <c r="P449" s="400">
        <f ca="1">0.6*O449+0.4*'Bonds (OP)'!$G$514</f>
        <v>-1.3574806524255226E-2</v>
      </c>
      <c r="Q449" s="400">
        <f ca="1">'MoteCarlo_Sim OP'!$F$4/0.6*(1+P449)</f>
        <v>1644877.105703268</v>
      </c>
      <c r="S449" s="554"/>
    </row>
    <row r="450" spans="1:19">
      <c r="A450" s="554">
        <v>448</v>
      </c>
      <c r="B450" s="400">
        <f>'MoteCarlo_Sim (CP)'!F452</f>
        <v>1034651.8380049506</v>
      </c>
      <c r="C450" s="400">
        <f ca="1">B450/'MoteCarlo_Sim (CP)'!$F$4-1</f>
        <v>3.5219196947816389E-2</v>
      </c>
      <c r="D450" s="400">
        <f ca="1">0.6*C450+0.4*'Bonds (CP)'!$T$515</f>
        <v>2.0705770854655275E-2</v>
      </c>
      <c r="E450" s="400">
        <f ca="1">'MoteCarlo_Sim (CP)'!$F$4/0.6*(1+D450)</f>
        <v>1700243.9434899441</v>
      </c>
      <c r="M450" s="554">
        <v>448</v>
      </c>
      <c r="N450" s="400">
        <f>'MoteCarlo_Sim OP'!F452</f>
        <v>1006863.721732775</v>
      </c>
      <c r="O450" s="400">
        <f ca="1">N450/'MoteCarlo_Sim OP'!$F$4-1</f>
        <v>6.3525293878208267E-3</v>
      </c>
      <c r="P450" s="400">
        <f ca="1">0.6*O450+0.4*'Bonds (OP)'!$G$514</f>
        <v>3.7061103190272307E-3</v>
      </c>
      <c r="Q450" s="400">
        <f ca="1">'MoteCarlo_Sim OP'!$F$4/0.6*(1+P450)</f>
        <v>1673693.2639574178</v>
      </c>
      <c r="S450" s="554"/>
    </row>
    <row r="451" spans="1:19">
      <c r="A451" s="554">
        <v>449</v>
      </c>
      <c r="B451" s="400">
        <f>'MoteCarlo_Sim (CP)'!F453</f>
        <v>1016704.808249298</v>
      </c>
      <c r="C451" s="400">
        <f ca="1">B451/'MoteCarlo_Sim (CP)'!$F$4-1</f>
        <v>1.7262325806437939E-2</v>
      </c>
      <c r="D451" s="400">
        <f ca="1">0.6*C451+0.4*'Bonds (CP)'!$T$515</f>
        <v>9.9316481698282048E-3</v>
      </c>
      <c r="E451" s="400">
        <f ca="1">'MoteCarlo_Sim (CP)'!$F$4/0.6*(1+D451)</f>
        <v>1682296.9137342914</v>
      </c>
      <c r="M451" s="554">
        <v>449</v>
      </c>
      <c r="N451" s="400">
        <f>'MoteCarlo_Sim OP'!F453</f>
        <v>1050481.0833477229</v>
      </c>
      <c r="O451" s="400">
        <f ca="1">N451/'MoteCarlo_Sim OP'!$F$4-1</f>
        <v>4.994774613759656E-2</v>
      </c>
      <c r="P451" s="400">
        <f ca="1">0.6*O451+0.4*'Bonds (OP)'!$G$514</f>
        <v>2.9863240368892669E-2</v>
      </c>
      <c r="Q451" s="400">
        <f ca="1">'MoteCarlo_Sim OP'!$F$4/0.6*(1+P451)</f>
        <v>1717310.6255723659</v>
      </c>
      <c r="S451" s="554"/>
    </row>
    <row r="452" spans="1:19">
      <c r="A452" s="554">
        <v>450</v>
      </c>
      <c r="B452" s="400">
        <f>'MoteCarlo_Sim (CP)'!F454</f>
        <v>980170.51263086323</v>
      </c>
      <c r="C452" s="400">
        <f ca="1">B452/'MoteCarlo_Sim (CP)'!$F$4-1</f>
        <v>-1.9292003661625312E-2</v>
      </c>
      <c r="D452" s="400">
        <f ca="1">0.6*C452+0.4*'Bonds (CP)'!$T$515</f>
        <v>-1.2000949511009745E-2</v>
      </c>
      <c r="E452" s="400">
        <f ca="1">'MoteCarlo_Sim (CP)'!$F$4/0.6*(1+D452)</f>
        <v>1645762.6181158568</v>
      </c>
      <c r="M452" s="554">
        <v>450</v>
      </c>
      <c r="N452" s="400">
        <f>'MoteCarlo_Sim OP'!F454</f>
        <v>1011205.1746910252</v>
      </c>
      <c r="O452" s="400">
        <f ca="1">N452/'MoteCarlo_Sim OP'!$F$4-1</f>
        <v>1.0691778157489784E-2</v>
      </c>
      <c r="P452" s="400">
        <f ca="1">0.6*O452+0.4*'Bonds (OP)'!$G$514</f>
        <v>6.3096595808286044E-3</v>
      </c>
      <c r="Q452" s="400">
        <f ca="1">'MoteCarlo_Sim OP'!$F$4/0.6*(1+P452)</f>
        <v>1678034.7169156678</v>
      </c>
      <c r="S452" s="554"/>
    </row>
    <row r="453" spans="1:19">
      <c r="A453" s="554">
        <v>451</v>
      </c>
      <c r="B453" s="400">
        <f>'MoteCarlo_Sim (CP)'!F455</f>
        <v>991278.55289711221</v>
      </c>
      <c r="C453" s="400">
        <f ca="1">B453/'MoteCarlo_Sim (CP)'!$F$4-1</f>
        <v>-8.1778722198221354E-3</v>
      </c>
      <c r="D453" s="400">
        <f ca="1">0.6*C453+0.4*'Bonds (CP)'!$T$515</f>
        <v>-5.3324706459278379E-3</v>
      </c>
      <c r="E453" s="400">
        <f ca="1">'MoteCarlo_Sim (CP)'!$F$4/0.6*(1+D453)</f>
        <v>1656870.6583821059</v>
      </c>
      <c r="M453" s="554">
        <v>451</v>
      </c>
      <c r="N453" s="400">
        <f>'MoteCarlo_Sim OP'!F455</f>
        <v>981469.49264763389</v>
      </c>
      <c r="O453" s="400">
        <f ca="1">N453/'MoteCarlo_Sim OP'!$F$4-1</f>
        <v>-1.9028806854690106E-2</v>
      </c>
      <c r="P453" s="400">
        <f ca="1">0.6*O453+0.4*'Bonds (OP)'!$G$514</f>
        <v>-1.1522691426479329E-2</v>
      </c>
      <c r="Q453" s="400">
        <f ca="1">'MoteCarlo_Sim OP'!$F$4/0.6*(1+P453)</f>
        <v>1648299.0348722767</v>
      </c>
      <c r="S453" s="554"/>
    </row>
    <row r="454" spans="1:19">
      <c r="A454" s="554">
        <v>452</v>
      </c>
      <c r="B454" s="400">
        <f>'MoteCarlo_Sim (CP)'!F456</f>
        <v>990696.12218682456</v>
      </c>
      <c r="C454" s="400">
        <f ca="1">B454/'MoteCarlo_Sim (CP)'!$F$4-1</f>
        <v>-8.7606223102721925E-3</v>
      </c>
      <c r="D454" s="400">
        <f ca="1">0.6*C454+0.4*'Bonds (CP)'!$T$515</f>
        <v>-5.6821207001978725E-3</v>
      </c>
      <c r="E454" s="400">
        <f ca="1">'MoteCarlo_Sim (CP)'!$F$4/0.6*(1+D454)</f>
        <v>1656288.2276718181</v>
      </c>
      <c r="M454" s="554">
        <v>452</v>
      </c>
      <c r="N454" s="400">
        <f>'MoteCarlo_Sim OP'!F456</f>
        <v>986816.65453312022</v>
      </c>
      <c r="O454" s="400">
        <f ca="1">N454/'MoteCarlo_Sim OP'!$F$4-1</f>
        <v>-1.3684359763831977E-2</v>
      </c>
      <c r="P454" s="400">
        <f ca="1">0.6*O454+0.4*'Bonds (OP)'!$G$514</f>
        <v>-8.3160231719644519E-3</v>
      </c>
      <c r="Q454" s="400">
        <f ca="1">'MoteCarlo_Sim OP'!$F$4/0.6*(1+P454)</f>
        <v>1653646.1967577629</v>
      </c>
      <c r="S454" s="554"/>
    </row>
    <row r="455" spans="1:19">
      <c r="A455" s="554">
        <v>453</v>
      </c>
      <c r="B455" s="400">
        <f>'MoteCarlo_Sim (CP)'!F457</f>
        <v>988601.20290660101</v>
      </c>
      <c r="C455" s="400">
        <f ca="1">B455/'MoteCarlo_Sim (CP)'!$F$4-1</f>
        <v>-1.0856690354886456E-2</v>
      </c>
      <c r="D455" s="400">
        <f ca="1">0.6*C455+0.4*'Bonds (CP)'!$T$515</f>
        <v>-6.9397615269664297E-3</v>
      </c>
      <c r="E455" s="400">
        <f ca="1">'MoteCarlo_Sim (CP)'!$F$4/0.6*(1+D455)</f>
        <v>1654193.3083915946</v>
      </c>
      <c r="M455" s="554">
        <v>453</v>
      </c>
      <c r="N455" s="400">
        <f>'MoteCarlo_Sim OP'!F457</f>
        <v>1004868.0850539852</v>
      </c>
      <c r="O455" s="400">
        <f ca="1">N455/'MoteCarlo_Sim OP'!$F$4-1</f>
        <v>4.3579059089027261E-3</v>
      </c>
      <c r="P455" s="400">
        <f ca="1">0.6*O455+0.4*'Bonds (OP)'!$G$514</f>
        <v>2.5093362316763704E-3</v>
      </c>
      <c r="Q455" s="400">
        <f ca="1">'MoteCarlo_Sim OP'!$F$4/0.6*(1+P455)</f>
        <v>1671697.6272786281</v>
      </c>
      <c r="S455" s="554"/>
    </row>
    <row r="456" spans="1:19">
      <c r="A456" s="554">
        <v>454</v>
      </c>
      <c r="B456" s="400">
        <f>'MoteCarlo_Sim (CP)'!F458</f>
        <v>996889.61648817628</v>
      </c>
      <c r="C456" s="400">
        <f ca="1">B456/'MoteCarlo_Sim (CP)'!$F$4-1</f>
        <v>-2.5637317607813959E-3</v>
      </c>
      <c r="D456" s="400">
        <f ca="1">0.6*C456+0.4*'Bonds (CP)'!$T$515</f>
        <v>-1.9639863705033945E-3</v>
      </c>
      <c r="E456" s="400">
        <f ca="1">'MoteCarlo_Sim (CP)'!$F$4/0.6*(1+D456)</f>
        <v>1662481.7219731698</v>
      </c>
      <c r="M456" s="554">
        <v>454</v>
      </c>
      <c r="N456" s="400">
        <f>'MoteCarlo_Sim OP'!F458</f>
        <v>1013875.3169373225</v>
      </c>
      <c r="O456" s="400">
        <f ca="1">N456/'MoteCarlo_Sim OP'!$F$4-1</f>
        <v>1.3360564752325388E-2</v>
      </c>
      <c r="P456" s="400">
        <f ca="1">0.6*O456+0.4*'Bonds (OP)'!$G$514</f>
        <v>7.910931537729966E-3</v>
      </c>
      <c r="Q456" s="400">
        <f ca="1">'MoteCarlo_Sim OP'!$F$4/0.6*(1+P456)</f>
        <v>1680704.8591619653</v>
      </c>
      <c r="S456" s="554"/>
    </row>
    <row r="457" spans="1:19">
      <c r="A457" s="554">
        <v>455</v>
      </c>
      <c r="B457" s="400">
        <f>'MoteCarlo_Sim (CP)'!F459</f>
        <v>1032650.4280817216</v>
      </c>
      <c r="C457" s="400">
        <f ca="1">B457/'MoteCarlo_Sim (CP)'!$F$4-1</f>
        <v>3.3216689536740285E-2</v>
      </c>
      <c r="D457" s="400">
        <f ca="1">0.6*C457+0.4*'Bonds (CP)'!$T$515</f>
        <v>1.9504266408009615E-2</v>
      </c>
      <c r="E457" s="400">
        <f ca="1">'MoteCarlo_Sim (CP)'!$F$4/0.6*(1+D457)</f>
        <v>1698242.5335667154</v>
      </c>
      <c r="M457" s="554">
        <v>455</v>
      </c>
      <c r="N457" s="400">
        <f>'MoteCarlo_Sim OP'!F459</f>
        <v>1021730.9780364747</v>
      </c>
      <c r="O457" s="400">
        <f ca="1">N457/'MoteCarlo_Sim OP'!$F$4-1</f>
        <v>2.121223747278056E-2</v>
      </c>
      <c r="P457" s="400">
        <f ca="1">0.6*O457+0.4*'Bonds (OP)'!$G$514</f>
        <v>1.262193517000307E-2</v>
      </c>
      <c r="Q457" s="400">
        <f ca="1">'MoteCarlo_Sim OP'!$F$4/0.6*(1+P457)</f>
        <v>1688560.5202611173</v>
      </c>
      <c r="S457" s="554"/>
    </row>
    <row r="458" spans="1:19">
      <c r="A458" s="554">
        <v>456</v>
      </c>
      <c r="B458" s="400">
        <f>'MoteCarlo_Sim (CP)'!F460</f>
        <v>1004154.682862014</v>
      </c>
      <c r="C458" s="400">
        <f ca="1">B458/'MoteCarlo_Sim (CP)'!$F$4-1</f>
        <v>4.7053184656205005E-3</v>
      </c>
      <c r="D458" s="400">
        <f ca="1">0.6*C458+0.4*'Bonds (CP)'!$T$515</f>
        <v>2.3974437653377428E-3</v>
      </c>
      <c r="E458" s="400">
        <f ca="1">'MoteCarlo_Sim (CP)'!$F$4/0.6*(1+D458)</f>
        <v>1669746.7883470077</v>
      </c>
      <c r="M458" s="554">
        <v>456</v>
      </c>
      <c r="N458" s="400">
        <f>'MoteCarlo_Sim OP'!F460</f>
        <v>1026082.7551529512</v>
      </c>
      <c r="O458" s="400">
        <f ca="1">N458/'MoteCarlo_Sim OP'!$F$4-1</f>
        <v>2.556180515902251E-2</v>
      </c>
      <c r="P458" s="400">
        <f ca="1">0.6*O458+0.4*'Bonds (OP)'!$G$514</f>
        <v>1.5231675781748239E-2</v>
      </c>
      <c r="Q458" s="400">
        <f ca="1">'MoteCarlo_Sim OP'!$F$4/0.6*(1+P458)</f>
        <v>1692912.297377594</v>
      </c>
      <c r="S458" s="554"/>
    </row>
    <row r="459" spans="1:19">
      <c r="A459" s="554">
        <v>457</v>
      </c>
      <c r="B459" s="400">
        <f>'MoteCarlo_Sim (CP)'!F461</f>
        <v>1018935.4218981257</v>
      </c>
      <c r="C459" s="400">
        <f ca="1">B459/'MoteCarlo_Sim (CP)'!$F$4-1</f>
        <v>1.9494162628660883E-2</v>
      </c>
      <c r="D459" s="400">
        <f ca="1">0.6*C459+0.4*'Bonds (CP)'!$T$515</f>
        <v>1.1270750263161971E-2</v>
      </c>
      <c r="E459" s="400">
        <f ca="1">'MoteCarlo_Sim (CP)'!$F$4/0.6*(1+D459)</f>
        <v>1684527.5273831191</v>
      </c>
      <c r="M459" s="554">
        <v>457</v>
      </c>
      <c r="N459" s="400">
        <f>'MoteCarlo_Sim OP'!F461</f>
        <v>1012839.9890146524</v>
      </c>
      <c r="O459" s="400">
        <f ca="1">N459/'MoteCarlo_Sim OP'!$F$4-1</f>
        <v>1.2325762473490931E-2</v>
      </c>
      <c r="P459" s="400">
        <f ca="1">0.6*O459+0.4*'Bonds (OP)'!$G$514</f>
        <v>7.2900501704292932E-3</v>
      </c>
      <c r="Q459" s="400">
        <f ca="1">'MoteCarlo_Sim OP'!$F$4/0.6*(1+P459)</f>
        <v>1679669.5312392954</v>
      </c>
      <c r="S459" s="554"/>
    </row>
    <row r="460" spans="1:19">
      <c r="A460" s="554">
        <v>458</v>
      </c>
      <c r="B460" s="400">
        <f>'MoteCarlo_Sim (CP)'!F462</f>
        <v>1005892.1418915187</v>
      </c>
      <c r="C460" s="400">
        <f ca="1">B460/'MoteCarlo_Sim (CP)'!$F$4-1</f>
        <v>6.4437302435589316E-3</v>
      </c>
      <c r="D460" s="400">
        <f ca="1">0.6*C460+0.4*'Bonds (CP)'!$T$515</f>
        <v>3.4404908321008015E-3</v>
      </c>
      <c r="E460" s="400">
        <f ca="1">'MoteCarlo_Sim (CP)'!$F$4/0.6*(1+D460)</f>
        <v>1671484.2473765123</v>
      </c>
      <c r="M460" s="554">
        <v>458</v>
      </c>
      <c r="N460" s="400">
        <f>'MoteCarlo_Sim OP'!F462</f>
        <v>1010753.8761970245</v>
      </c>
      <c r="O460" s="400">
        <f ca="1">N460/'MoteCarlo_Sim OP'!$F$4-1</f>
        <v>1.0240708791156017E-2</v>
      </c>
      <c r="P460" s="400">
        <f ca="1">0.6*O460+0.4*'Bonds (OP)'!$G$514</f>
        <v>6.0390179610283444E-3</v>
      </c>
      <c r="Q460" s="400">
        <f ca="1">'MoteCarlo_Sim OP'!$F$4/0.6*(1+P460)</f>
        <v>1677583.4184216673</v>
      </c>
      <c r="S460" s="554"/>
    </row>
    <row r="461" spans="1:19">
      <c r="A461" s="554">
        <v>459</v>
      </c>
      <c r="B461" s="400">
        <f>'MoteCarlo_Sim (CP)'!F463</f>
        <v>992184.27849392756</v>
      </c>
      <c r="C461" s="400">
        <f ca="1">B461/'MoteCarlo_Sim (CP)'!$F$4-1</f>
        <v>-7.2716499617162533E-3</v>
      </c>
      <c r="D461" s="400">
        <f ca="1">0.6*C461+0.4*'Bonds (CP)'!$T$515</f>
        <v>-4.7887372910643084E-3</v>
      </c>
      <c r="E461" s="400">
        <f ca="1">'MoteCarlo_Sim (CP)'!$F$4/0.6*(1+D461)</f>
        <v>1657776.383978921</v>
      </c>
      <c r="M461" s="554">
        <v>459</v>
      </c>
      <c r="N461" s="400">
        <f>'MoteCarlo_Sim OP'!F463</f>
        <v>995336.14383270871</v>
      </c>
      <c r="O461" s="400">
        <f ca="1">N461/'MoteCarlo_Sim OP'!$F$4-1</f>
        <v>-5.1691958735504695E-3</v>
      </c>
      <c r="P461" s="400">
        <f ca="1">0.6*O461+0.4*'Bonds (OP)'!$G$514</f>
        <v>-3.2069248377955468E-3</v>
      </c>
      <c r="Q461" s="400">
        <f ca="1">'MoteCarlo_Sim OP'!$F$4/0.6*(1+P461)</f>
        <v>1662165.6860573515</v>
      </c>
      <c r="S461" s="554"/>
    </row>
    <row r="462" spans="1:19">
      <c r="A462" s="554">
        <v>460</v>
      </c>
      <c r="B462" s="400">
        <f>'MoteCarlo_Sim (CP)'!F464</f>
        <v>978317.85227050271</v>
      </c>
      <c r="C462" s="400">
        <f ca="1">B462/'MoteCarlo_Sim (CP)'!$F$4-1</f>
        <v>-2.1145679941916518E-2</v>
      </c>
      <c r="D462" s="400">
        <f ca="1">0.6*C462+0.4*'Bonds (CP)'!$T$515</f>
        <v>-1.3113155279184469E-2</v>
      </c>
      <c r="E462" s="400">
        <f ca="1">'MoteCarlo_Sim (CP)'!$F$4/0.6*(1+D462)</f>
        <v>1643909.9577554963</v>
      </c>
      <c r="M462" s="554">
        <v>460</v>
      </c>
      <c r="N462" s="400">
        <f>'MoteCarlo_Sim OP'!F464</f>
        <v>1013326.4630840939</v>
      </c>
      <c r="O462" s="400">
        <f ca="1">N462/'MoteCarlo_Sim OP'!$F$4-1</f>
        <v>1.2811989556359205E-2</v>
      </c>
      <c r="P462" s="400">
        <f ca="1">0.6*O462+0.4*'Bonds (OP)'!$G$514</f>
        <v>7.5817864201502567E-3</v>
      </c>
      <c r="Q462" s="400">
        <f ca="1">'MoteCarlo_Sim OP'!$F$4/0.6*(1+P462)</f>
        <v>1680156.0053087366</v>
      </c>
      <c r="S462" s="554"/>
    </row>
    <row r="463" spans="1:19">
      <c r="A463" s="554">
        <v>461</v>
      </c>
      <c r="B463" s="400">
        <f>'MoteCarlo_Sim (CP)'!F465</f>
        <v>995168.10852603184</v>
      </c>
      <c r="C463" s="400">
        <f ca="1">B463/'MoteCarlo_Sim (CP)'!$F$4-1</f>
        <v>-4.2861837244746459E-3</v>
      </c>
      <c r="D463" s="400">
        <f ca="1">0.6*C463+0.4*'Bonds (CP)'!$T$515</f>
        <v>-2.9974575487193445E-3</v>
      </c>
      <c r="E463" s="400">
        <f ca="1">'MoteCarlo_Sim (CP)'!$F$4/0.6*(1+D463)</f>
        <v>1660760.2140110254</v>
      </c>
      <c r="M463" s="554">
        <v>461</v>
      </c>
      <c r="N463" s="400">
        <f>'MoteCarlo_Sim OP'!F465</f>
        <v>1028575.0382481939</v>
      </c>
      <c r="O463" s="400">
        <f ca="1">N463/'MoteCarlo_Sim OP'!$F$4-1</f>
        <v>2.8052822903242847E-2</v>
      </c>
      <c r="P463" s="400">
        <f ca="1">0.6*O463+0.4*'Bonds (OP)'!$G$514</f>
        <v>1.6726286428280442E-2</v>
      </c>
      <c r="Q463" s="400">
        <f ca="1">'MoteCarlo_Sim OP'!$F$4/0.6*(1+P463)</f>
        <v>1695404.5804728367</v>
      </c>
      <c r="S463" s="554"/>
    </row>
    <row r="464" spans="1:19">
      <c r="A464" s="554">
        <v>462</v>
      </c>
      <c r="B464" s="400">
        <f>'MoteCarlo_Sim (CP)'!F466</f>
        <v>1030501.6296774263</v>
      </c>
      <c r="C464" s="400">
        <f ca="1">B464/'MoteCarlo_Sim (CP)'!$F$4-1</f>
        <v>3.106671282304041E-2</v>
      </c>
      <c r="D464" s="400">
        <f ca="1">0.6*C464+0.4*'Bonds (CP)'!$T$515</f>
        <v>1.8214280379789689E-2</v>
      </c>
      <c r="E464" s="400">
        <f ca="1">'MoteCarlo_Sim (CP)'!$F$4/0.6*(1+D464)</f>
        <v>1696093.7351624202</v>
      </c>
      <c r="M464" s="554">
        <v>462</v>
      </c>
      <c r="N464" s="400">
        <f>'MoteCarlo_Sim OP'!F466</f>
        <v>999195.73015824798</v>
      </c>
      <c r="O464" s="400">
        <f ca="1">N464/'MoteCarlo_Sim OP'!$F$4-1</f>
        <v>-1.3115690892496756E-3</v>
      </c>
      <c r="P464" s="400">
        <f ca="1">0.6*O464+0.4*'Bonds (OP)'!$G$514</f>
        <v>-8.9234876721507061E-4</v>
      </c>
      <c r="Q464" s="400">
        <f ca="1">'MoteCarlo_Sim OP'!$F$4/0.6*(1+P464)</f>
        <v>1666025.2723828908</v>
      </c>
      <c r="S464" s="554"/>
    </row>
    <row r="465" spans="1:19">
      <c r="A465" s="554">
        <v>463</v>
      </c>
      <c r="B465" s="400">
        <f>'MoteCarlo_Sim (CP)'!F467</f>
        <v>1023954.062132564</v>
      </c>
      <c r="C465" s="400">
        <f ca="1">B465/'MoteCarlo_Sim (CP)'!$F$4-1</f>
        <v>2.4515554871372469E-2</v>
      </c>
      <c r="D465" s="400">
        <f ca="1">0.6*C465+0.4*'Bonds (CP)'!$T$515</f>
        <v>1.4283585608788923E-2</v>
      </c>
      <c r="E465" s="400">
        <f ca="1">'MoteCarlo_Sim (CP)'!$F$4/0.6*(1+D465)</f>
        <v>1689546.1676175573</v>
      </c>
      <c r="M465" s="554">
        <v>463</v>
      </c>
      <c r="N465" s="400">
        <f>'MoteCarlo_Sim OP'!F467</f>
        <v>978314.79374525731</v>
      </c>
      <c r="O465" s="400">
        <f ca="1">N465/'MoteCarlo_Sim OP'!$F$4-1</f>
        <v>-2.2181904092516858E-2</v>
      </c>
      <c r="P465" s="400">
        <f ca="1">0.6*O465+0.4*'Bonds (OP)'!$G$514</f>
        <v>-1.3414549769175379E-2</v>
      </c>
      <c r="Q465" s="400">
        <f ca="1">'MoteCarlo_Sim OP'!$F$4/0.6*(1+P465)</f>
        <v>1645144.3359699002</v>
      </c>
      <c r="S465" s="554"/>
    </row>
    <row r="466" spans="1:19">
      <c r="A466" s="554">
        <v>464</v>
      </c>
      <c r="B466" s="400">
        <f>'MoteCarlo_Sim (CP)'!F468</f>
        <v>998482.26039763214</v>
      </c>
      <c r="C466" s="400">
        <f ca="1">B466/'MoteCarlo_Sim (CP)'!$F$4-1</f>
        <v>-9.7021451332757191E-4</v>
      </c>
      <c r="D466" s="400">
        <f ca="1">0.6*C466+0.4*'Bonds (CP)'!$T$515</f>
        <v>-1.0078760220311002E-3</v>
      </c>
      <c r="E466" s="400">
        <f ca="1">'MoteCarlo_Sim (CP)'!$F$4/0.6*(1+D466)</f>
        <v>1664074.3658826256</v>
      </c>
      <c r="M466" s="554">
        <v>464</v>
      </c>
      <c r="N466" s="400">
        <f>'MoteCarlo_Sim OP'!F468</f>
        <v>1038506.6061329298</v>
      </c>
      <c r="O466" s="400">
        <f ca="1">N466/'MoteCarlo_Sim OP'!$F$4-1</f>
        <v>3.7979348455668527E-2</v>
      </c>
      <c r="P466" s="400">
        <f ca="1">0.6*O466+0.4*'Bonds (OP)'!$G$514</f>
        <v>2.268220175973585E-2</v>
      </c>
      <c r="Q466" s="400">
        <f ca="1">'MoteCarlo_Sim OP'!$F$4/0.6*(1+P466)</f>
        <v>1705336.1483575727</v>
      </c>
      <c r="S466" s="554"/>
    </row>
    <row r="467" spans="1:19">
      <c r="A467" s="554">
        <v>465</v>
      </c>
      <c r="B467" s="400">
        <f>'MoteCarlo_Sim (CP)'!F469</f>
        <v>956677.50341243006</v>
      </c>
      <c r="C467" s="400">
        <f ca="1">B467/'MoteCarlo_Sim (CP)'!$F$4-1</f>
        <v>-4.2797895444400713E-2</v>
      </c>
      <c r="D467" s="400">
        <f ca="1">0.6*C467+0.4*'Bonds (CP)'!$T$515</f>
        <v>-2.6104484580674985E-2</v>
      </c>
      <c r="E467" s="400">
        <f ca="1">'MoteCarlo_Sim (CP)'!$F$4/0.6*(1+D467)</f>
        <v>1622269.6088974238</v>
      </c>
      <c r="M467" s="554">
        <v>465</v>
      </c>
      <c r="N467" s="400">
        <f>'MoteCarlo_Sim OP'!F469</f>
        <v>1000591.4059408975</v>
      </c>
      <c r="O467" s="400">
        <f ca="1">N467/'MoteCarlo_Sim OP'!$F$4-1</f>
        <v>8.3398098223774753E-5</v>
      </c>
      <c r="P467" s="400">
        <f ca="1">0.6*O467+0.4*'Bonds (OP)'!$G$514</f>
        <v>-5.5368454731000422E-5</v>
      </c>
      <c r="Q467" s="400">
        <f ca="1">'MoteCarlo_Sim OP'!$F$4/0.6*(1+P467)</f>
        <v>1667420.9481655404</v>
      </c>
      <c r="S467" s="554"/>
    </row>
    <row r="468" spans="1:19">
      <c r="A468" s="554">
        <v>466</v>
      </c>
      <c r="B468" s="400">
        <f>'MoteCarlo_Sim (CP)'!F470</f>
        <v>1005195.6930281842</v>
      </c>
      <c r="C468" s="400">
        <f ca="1">B468/'MoteCarlo_Sim (CP)'!$F$4-1</f>
        <v>5.7468994773695048E-3</v>
      </c>
      <c r="D468" s="400">
        <f ca="1">0.6*C468+0.4*'Bonds (CP)'!$T$515</f>
        <v>3.0223923723871455E-3</v>
      </c>
      <c r="E468" s="400">
        <f ca="1">'MoteCarlo_Sim (CP)'!$F$4/0.6*(1+D468)</f>
        <v>1670787.7985131778</v>
      </c>
      <c r="M468" s="554">
        <v>466</v>
      </c>
      <c r="N468" s="400">
        <f>'MoteCarlo_Sim OP'!F470</f>
        <v>1003448.6567528873</v>
      </c>
      <c r="O468" s="400">
        <f ca="1">N468/'MoteCarlo_Sim OP'!$F$4-1</f>
        <v>2.9391982623143686E-3</v>
      </c>
      <c r="P468" s="400">
        <f ca="1">0.6*O468+0.4*'Bonds (OP)'!$G$514</f>
        <v>1.6581116437233557E-3</v>
      </c>
      <c r="Q468" s="400">
        <f ca="1">'MoteCarlo_Sim OP'!$F$4/0.6*(1+P468)</f>
        <v>1670278.19897753</v>
      </c>
      <c r="S468" s="554"/>
    </row>
    <row r="469" spans="1:19">
      <c r="A469" s="554">
        <v>467</v>
      </c>
      <c r="B469" s="400">
        <f>'MoteCarlo_Sim (CP)'!F471</f>
        <v>997646.43847839895</v>
      </c>
      <c r="C469" s="400">
        <f ca="1">B469/'MoteCarlo_Sim (CP)'!$F$4-1</f>
        <v>-1.8064947616557303E-3</v>
      </c>
      <c r="D469" s="400">
        <f ca="1">0.6*C469+0.4*'Bonds (CP)'!$T$515</f>
        <v>-1.5096441710279955E-3</v>
      </c>
      <c r="E469" s="400">
        <f ca="1">'MoteCarlo_Sim (CP)'!$F$4/0.6*(1+D469)</f>
        <v>1663238.5439633925</v>
      </c>
      <c r="M469" s="554">
        <v>467</v>
      </c>
      <c r="N469" s="400">
        <f>'MoteCarlo_Sim OP'!F471</f>
        <v>988446.50781431119</v>
      </c>
      <c r="O469" s="400">
        <f ca="1">N469/'MoteCarlo_Sim OP'!$F$4-1</f>
        <v>-1.2055333971508375E-2</v>
      </c>
      <c r="P469" s="400">
        <f ca="1">0.6*O469+0.4*'Bonds (OP)'!$G$514</f>
        <v>-7.3386076965702898E-3</v>
      </c>
      <c r="Q469" s="400">
        <f ca="1">'MoteCarlo_Sim OP'!$F$4/0.6*(1+P469)</f>
        <v>1655276.050038954</v>
      </c>
      <c r="S469" s="554"/>
    </row>
    <row r="470" spans="1:19">
      <c r="A470" s="554">
        <v>468</v>
      </c>
      <c r="B470" s="400">
        <f>'MoteCarlo_Sim (CP)'!F472</f>
        <v>994285.59826959448</v>
      </c>
      <c r="C470" s="400">
        <f ca="1">B470/'MoteCarlo_Sim (CP)'!$F$4-1</f>
        <v>-5.1691779118999692E-3</v>
      </c>
      <c r="D470" s="400">
        <f ca="1">0.6*C470+0.4*'Bonds (CP)'!$T$515</f>
        <v>-3.5272540611745386E-3</v>
      </c>
      <c r="E470" s="400">
        <f ca="1">'MoteCarlo_Sim (CP)'!$F$4/0.6*(1+D470)</f>
        <v>1659877.703754588</v>
      </c>
      <c r="M470" s="554">
        <v>468</v>
      </c>
      <c r="N470" s="400">
        <f>'MoteCarlo_Sim OP'!F472</f>
        <v>970166.12366208946</v>
      </c>
      <c r="O470" s="400">
        <f ca="1">N470/'MoteCarlo_Sim OP'!$F$4-1</f>
        <v>-3.0326437034105203E-2</v>
      </c>
      <c r="P470" s="400">
        <f ca="1">0.6*O470+0.4*'Bonds (OP)'!$G$514</f>
        <v>-1.8301269534128386E-2</v>
      </c>
      <c r="Q470" s="400">
        <f ca="1">'MoteCarlo_Sim OP'!$F$4/0.6*(1+P470)</f>
        <v>1636995.6658867323</v>
      </c>
      <c r="S470" s="554"/>
    </row>
    <row r="471" spans="1:19">
      <c r="A471" s="554">
        <v>469</v>
      </c>
      <c r="B471" s="400">
        <f>'MoteCarlo_Sim (CP)'!F473</f>
        <v>1011188.1868947734</v>
      </c>
      <c r="C471" s="400">
        <f ca="1">B471/'MoteCarlo_Sim (CP)'!$F$4-1</f>
        <v>1.1742679372031439E-2</v>
      </c>
      <c r="D471" s="400">
        <f ca="1">0.6*C471+0.4*'Bonds (CP)'!$T$515</f>
        <v>6.6198603091843066E-3</v>
      </c>
      <c r="E471" s="400">
        <f ca="1">'MoteCarlo_Sim (CP)'!$F$4/0.6*(1+D471)</f>
        <v>1676780.2923797669</v>
      </c>
      <c r="M471" s="554">
        <v>469</v>
      </c>
      <c r="N471" s="400">
        <f>'MoteCarlo_Sim OP'!F473</f>
        <v>1014530.9539691623</v>
      </c>
      <c r="O471" s="400">
        <f ca="1">N471/'MoteCarlo_Sim OP'!$F$4-1</f>
        <v>1.4015868912273355E-2</v>
      </c>
      <c r="P471" s="400">
        <f ca="1">0.6*O471+0.4*'Bonds (OP)'!$G$514</f>
        <v>8.3041140336987465E-3</v>
      </c>
      <c r="Q471" s="400">
        <f ca="1">'MoteCarlo_Sim OP'!$F$4/0.6*(1+P471)</f>
        <v>1681360.496193805</v>
      </c>
      <c r="S471" s="554"/>
    </row>
    <row r="472" spans="1:19">
      <c r="A472" s="554">
        <v>470</v>
      </c>
      <c r="B472" s="400">
        <f>'MoteCarlo_Sim (CP)'!F474</f>
        <v>993041.90507273574</v>
      </c>
      <c r="C472" s="400">
        <f ca="1">B472/'MoteCarlo_Sim (CP)'!$F$4-1</f>
        <v>-6.4135530970677035E-3</v>
      </c>
      <c r="D472" s="400">
        <f ca="1">0.6*C472+0.4*'Bonds (CP)'!$T$515</f>
        <v>-4.2738791722751789E-3</v>
      </c>
      <c r="E472" s="400">
        <f ca="1">'MoteCarlo_Sim (CP)'!$F$4/0.6*(1+D472)</f>
        <v>1658634.0105577293</v>
      </c>
      <c r="M472" s="554">
        <v>470</v>
      </c>
      <c r="N472" s="400">
        <f>'MoteCarlo_Sim OP'!F474</f>
        <v>1019894.6932217006</v>
      </c>
      <c r="O472" s="400">
        <f ca="1">N472/'MoteCarlo_Sim OP'!$F$4-1</f>
        <v>1.9376884953728579E-2</v>
      </c>
      <c r="P472" s="400">
        <f ca="1">0.6*O472+0.4*'Bonds (OP)'!$G$514</f>
        <v>1.1520723658571881E-2</v>
      </c>
      <c r="Q472" s="400">
        <f ca="1">'MoteCarlo_Sim OP'!$F$4/0.6*(1+P472)</f>
        <v>1686724.2354463434</v>
      </c>
      <c r="S472" s="554"/>
    </row>
    <row r="473" spans="1:19">
      <c r="A473" s="554">
        <v>471</v>
      </c>
      <c r="B473" s="400">
        <f>'MoteCarlo_Sim (CP)'!F475</f>
        <v>1024619.7219794759</v>
      </c>
      <c r="C473" s="400">
        <f ca="1">B473/'MoteCarlo_Sim (CP)'!$F$4-1</f>
        <v>2.5181579737755921E-2</v>
      </c>
      <c r="D473" s="400">
        <f ca="1">0.6*C473+0.4*'Bonds (CP)'!$T$515</f>
        <v>1.4683200528618994E-2</v>
      </c>
      <c r="E473" s="400">
        <f ca="1">'MoteCarlo_Sim (CP)'!$F$4/0.6*(1+D473)</f>
        <v>1690211.8274644697</v>
      </c>
      <c r="M473" s="554">
        <v>471</v>
      </c>
      <c r="N473" s="400">
        <f>'MoteCarlo_Sim OP'!F475</f>
        <v>1004804.6071667642</v>
      </c>
      <c r="O473" s="400">
        <f ca="1">N473/'MoteCarlo_Sim OP'!$F$4-1</f>
        <v>4.2944602498862228E-3</v>
      </c>
      <c r="P473" s="400">
        <f ca="1">0.6*O473+0.4*'Bonds (OP)'!$G$514</f>
        <v>2.4712688362664684E-3</v>
      </c>
      <c r="Q473" s="400">
        <f ca="1">'MoteCarlo_Sim OP'!$F$4/0.6*(1+P473)</f>
        <v>1671634.1493914069</v>
      </c>
      <c r="S473" s="554"/>
    </row>
    <row r="474" spans="1:19">
      <c r="A474" s="554">
        <v>472</v>
      </c>
      <c r="B474" s="400">
        <f>'MoteCarlo_Sim (CP)'!F476</f>
        <v>1000317.0304192655</v>
      </c>
      <c r="C474" s="400">
        <f ca="1">B474/'MoteCarlo_Sim (CP)'!$F$4-1</f>
        <v>8.6556161793782671E-4</v>
      </c>
      <c r="D474" s="400">
        <f ca="1">0.6*C474+0.4*'Bonds (CP)'!$T$515</f>
        <v>9.3589656728138872E-5</v>
      </c>
      <c r="E474" s="400">
        <f ca="1">'MoteCarlo_Sim (CP)'!$F$4/0.6*(1+D474)</f>
        <v>1665909.1359042593</v>
      </c>
      <c r="M474" s="554">
        <v>472</v>
      </c>
      <c r="N474" s="400">
        <f>'MoteCarlo_Sim OP'!F476</f>
        <v>1013517.1323103256</v>
      </c>
      <c r="O474" s="400">
        <f ca="1">N474/'MoteCarlo_Sim OP'!$F$4-1</f>
        <v>1.3002561978379124E-2</v>
      </c>
      <c r="P474" s="400">
        <f ca="1">0.6*O474+0.4*'Bonds (OP)'!$G$514</f>
        <v>7.6961298733622084E-3</v>
      </c>
      <c r="Q474" s="400">
        <f ca="1">'MoteCarlo_Sim OP'!$F$4/0.6*(1+P474)</f>
        <v>1680346.6745349683</v>
      </c>
      <c r="S474" s="554"/>
    </row>
    <row r="475" spans="1:19">
      <c r="A475" s="554">
        <v>473</v>
      </c>
      <c r="B475" s="400">
        <f>'MoteCarlo_Sim (CP)'!F477</f>
        <v>1013435.2150709478</v>
      </c>
      <c r="C475" s="400">
        <f ca="1">B475/'MoteCarlo_Sim (CP)'!$F$4-1</f>
        <v>1.3990939722627882E-2</v>
      </c>
      <c r="D475" s="400">
        <f ca="1">0.6*C475+0.4*'Bonds (CP)'!$T$515</f>
        <v>7.9688165195421715E-3</v>
      </c>
      <c r="E475" s="400">
        <f ca="1">'MoteCarlo_Sim (CP)'!$F$4/0.6*(1+D475)</f>
        <v>1679027.3205559412</v>
      </c>
      <c r="M475" s="554">
        <v>473</v>
      </c>
      <c r="N475" s="400">
        <f>'MoteCarlo_Sim OP'!F477</f>
        <v>985549.43533884326</v>
      </c>
      <c r="O475" s="400">
        <f ca="1">N475/'MoteCarlo_Sim OP'!$F$4-1</f>
        <v>-1.495093558131666E-2</v>
      </c>
      <c r="P475" s="400">
        <f ca="1">0.6*O475+0.4*'Bonds (OP)'!$G$514</f>
        <v>-9.075968662455261E-3</v>
      </c>
      <c r="Q475" s="400">
        <f ca="1">'MoteCarlo_Sim OP'!$F$4/0.6*(1+P475)</f>
        <v>1652378.977563486</v>
      </c>
      <c r="S475" s="554"/>
    </row>
    <row r="476" spans="1:19">
      <c r="A476" s="554">
        <v>474</v>
      </c>
      <c r="B476" s="400">
        <f>'MoteCarlo_Sim (CP)'!F478</f>
        <v>981561.53200644476</v>
      </c>
      <c r="C476" s="400">
        <f ca="1">B476/'MoteCarlo_Sim (CP)'!$F$4-1</f>
        <v>-1.790022151034143E-2</v>
      </c>
      <c r="D476" s="400">
        <f ca="1">0.6*C476+0.4*'Bonds (CP)'!$T$515</f>
        <v>-1.1165880220239415E-2</v>
      </c>
      <c r="E476" s="400">
        <f ca="1">'MoteCarlo_Sim (CP)'!$F$4/0.6*(1+D476)</f>
        <v>1647153.6374914383</v>
      </c>
      <c r="M476" s="554">
        <v>474</v>
      </c>
      <c r="N476" s="400">
        <f>'MoteCarlo_Sim OP'!F478</f>
        <v>996641.60913909506</v>
      </c>
      <c r="O476" s="400">
        <f ca="1">N476/'MoteCarlo_Sim OP'!$F$4-1</f>
        <v>-3.8643933617973358E-3</v>
      </c>
      <c r="P476" s="400">
        <f ca="1">0.6*O476+0.4*'Bonds (OP)'!$G$514</f>
        <v>-2.4240433307436667E-3</v>
      </c>
      <c r="Q476" s="400">
        <f ca="1">'MoteCarlo_Sim OP'!$F$4/0.6*(1+P476)</f>
        <v>1663471.1513637379</v>
      </c>
      <c r="S476" s="554"/>
    </row>
    <row r="477" spans="1:19">
      <c r="A477" s="554">
        <v>475</v>
      </c>
      <c r="B477" s="400">
        <f>'MoteCarlo_Sim (CP)'!F479</f>
        <v>988000.6505506041</v>
      </c>
      <c r="C477" s="400">
        <f ca="1">B477/'MoteCarlo_Sim (CP)'!$F$4-1</f>
        <v>-1.1457572028183427E-2</v>
      </c>
      <c r="D477" s="400">
        <f ca="1">0.6*C477+0.4*'Bonds (CP)'!$T$515</f>
        <v>-7.300290530944613E-3</v>
      </c>
      <c r="E477" s="400">
        <f ca="1">'MoteCarlo_Sim (CP)'!$F$4/0.6*(1+D477)</f>
        <v>1653592.7560355978</v>
      </c>
      <c r="M477" s="554">
        <v>475</v>
      </c>
      <c r="N477" s="400">
        <f>'MoteCarlo_Sim OP'!F479</f>
        <v>985021.41061417933</v>
      </c>
      <c r="O477" s="400">
        <f ca="1">N477/'MoteCarlo_Sim OP'!$F$4-1</f>
        <v>-1.5478692223824697E-2</v>
      </c>
      <c r="P477" s="400">
        <f ca="1">0.6*O477+0.4*'Bonds (OP)'!$G$514</f>
        <v>-9.3926226479600829E-3</v>
      </c>
      <c r="Q477" s="400">
        <f ca="1">'MoteCarlo_Sim OP'!$F$4/0.6*(1+P477)</f>
        <v>1651850.9528388223</v>
      </c>
      <c r="S477" s="554"/>
    </row>
    <row r="478" spans="1:19">
      <c r="A478" s="554">
        <v>476</v>
      </c>
      <c r="B478" s="400">
        <f>'MoteCarlo_Sim (CP)'!F480</f>
        <v>1011620.8291578002</v>
      </c>
      <c r="C478" s="400">
        <f ca="1">B478/'MoteCarlo_Sim (CP)'!$F$4-1</f>
        <v>1.2175558877624226E-2</v>
      </c>
      <c r="D478" s="400">
        <f ca="1">0.6*C478+0.4*'Bonds (CP)'!$T$515</f>
        <v>6.8795880125399785E-3</v>
      </c>
      <c r="E478" s="400">
        <f ca="1">'MoteCarlo_Sim (CP)'!$F$4/0.6*(1+D478)</f>
        <v>1677212.9346427938</v>
      </c>
      <c r="M478" s="554">
        <v>476</v>
      </c>
      <c r="N478" s="400">
        <f>'MoteCarlo_Sim OP'!F480</f>
        <v>1049065.1672580151</v>
      </c>
      <c r="O478" s="400">
        <f ca="1">N478/'MoteCarlo_Sim OP'!$F$4-1</f>
        <v>4.8532548919222096E-2</v>
      </c>
      <c r="P478" s="400">
        <f ca="1">0.6*O478+0.4*'Bonds (OP)'!$G$514</f>
        <v>2.901412203786799E-2</v>
      </c>
      <c r="Q478" s="400">
        <f ca="1">'MoteCarlo_Sim OP'!$F$4/0.6*(1+P478)</f>
        <v>1715894.7094826577</v>
      </c>
      <c r="S478" s="554"/>
    </row>
    <row r="479" spans="1:19">
      <c r="A479" s="554">
        <v>477</v>
      </c>
      <c r="B479" s="400">
        <f>'MoteCarlo_Sim (CP)'!F481</f>
        <v>963195.92055681534</v>
      </c>
      <c r="C479" s="400">
        <f ca="1">B479/'MoteCarlo_Sim (CP)'!$F$4-1</f>
        <v>-3.6275903878046245E-2</v>
      </c>
      <c r="D479" s="400">
        <f ca="1">0.6*C479+0.4*'Bonds (CP)'!$T$515</f>
        <v>-2.2191289640862304E-2</v>
      </c>
      <c r="E479" s="400">
        <f ca="1">'MoteCarlo_Sim (CP)'!$F$4/0.6*(1+D479)</f>
        <v>1628788.026041809</v>
      </c>
      <c r="M479" s="554">
        <v>477</v>
      </c>
      <c r="N479" s="400">
        <f>'MoteCarlo_Sim OP'!F481</f>
        <v>1020542.354878107</v>
      </c>
      <c r="O479" s="400">
        <f ca="1">N479/'MoteCarlo_Sim OP'!$F$4-1</f>
        <v>2.0024217787401932E-2</v>
      </c>
      <c r="P479" s="400">
        <f ca="1">0.6*O479+0.4*'Bonds (OP)'!$G$514</f>
        <v>1.1909123358775893E-2</v>
      </c>
      <c r="Q479" s="400">
        <f ca="1">'MoteCarlo_Sim OP'!$F$4/0.6*(1+P479)</f>
        <v>1687371.8971027497</v>
      </c>
      <c r="S479" s="554"/>
    </row>
    <row r="480" spans="1:19">
      <c r="A480" s="554">
        <v>478</v>
      </c>
      <c r="B480" s="400">
        <f>'MoteCarlo_Sim (CP)'!F482</f>
        <v>1005036.9861932371</v>
      </c>
      <c r="C480" s="400">
        <f ca="1">B480/'MoteCarlo_Sim (CP)'!$F$4-1</f>
        <v>5.5881056143625152E-3</v>
      </c>
      <c r="D480" s="400">
        <f ca="1">0.6*C480+0.4*'Bonds (CP)'!$T$515</f>
        <v>2.9271160545829519E-3</v>
      </c>
      <c r="E480" s="400">
        <f ca="1">'MoteCarlo_Sim (CP)'!$F$4/0.6*(1+D480)</f>
        <v>1670629.0916782308</v>
      </c>
      <c r="M480" s="554">
        <v>478</v>
      </c>
      <c r="N480" s="400">
        <f>'MoteCarlo_Sim OP'!F482</f>
        <v>1015021.64158501</v>
      </c>
      <c r="O480" s="400">
        <f ca="1">N480/'MoteCarlo_Sim OP'!$F$4-1</f>
        <v>1.4506307402298413E-2</v>
      </c>
      <c r="P480" s="400">
        <f ca="1">0.6*O480+0.4*'Bonds (OP)'!$G$514</f>
        <v>8.5983771277137813E-3</v>
      </c>
      <c r="Q480" s="400">
        <f ca="1">'MoteCarlo_Sim OP'!$F$4/0.6*(1+P480)</f>
        <v>1681851.1838096527</v>
      </c>
      <c r="S480" s="554"/>
    </row>
    <row r="481" spans="1:19">
      <c r="A481" s="554">
        <v>479</v>
      </c>
      <c r="B481" s="400">
        <f>'MoteCarlo_Sim (CP)'!F483</f>
        <v>989042.06761081691</v>
      </c>
      <c r="C481" s="400">
        <f ca="1">B481/'MoteCarlo_Sim (CP)'!$F$4-1</f>
        <v>-1.0415583899268444E-2</v>
      </c>
      <c r="D481" s="400">
        <f ca="1">0.6*C481+0.4*'Bonds (CP)'!$T$515</f>
        <v>-6.6750976535956226E-3</v>
      </c>
      <c r="E481" s="400">
        <f ca="1">'MoteCarlo_Sim (CP)'!$F$4/0.6*(1+D481)</f>
        <v>1654634.1730958105</v>
      </c>
      <c r="M481" s="554">
        <v>479</v>
      </c>
      <c r="N481" s="400">
        <f>'MoteCarlo_Sim OP'!F483</f>
        <v>1012610.8516148005</v>
      </c>
      <c r="O481" s="400">
        <f ca="1">N481/'MoteCarlo_Sim OP'!$F$4-1</f>
        <v>1.2096741408434086E-2</v>
      </c>
      <c r="P481" s="400">
        <f ca="1">0.6*O481+0.4*'Bonds (OP)'!$G$514</f>
        <v>7.1526375313951864E-3</v>
      </c>
      <c r="Q481" s="400">
        <f ca="1">'MoteCarlo_Sim OP'!$F$4/0.6*(1+P481)</f>
        <v>1679440.3938394436</v>
      </c>
      <c r="S481" s="554"/>
    </row>
    <row r="482" spans="1:19">
      <c r="A482" s="554">
        <v>480</v>
      </c>
      <c r="B482" s="400">
        <f>'MoteCarlo_Sim (CP)'!F484</f>
        <v>1008857.7988993723</v>
      </c>
      <c r="C482" s="400">
        <f ca="1">B482/'MoteCarlo_Sim (CP)'!$F$4-1</f>
        <v>9.4110134912384069E-3</v>
      </c>
      <c r="D482" s="400">
        <f ca="1">0.6*C482+0.4*'Bonds (CP)'!$T$515</f>
        <v>5.2208607807084874E-3</v>
      </c>
      <c r="E482" s="400">
        <f ca="1">'MoteCarlo_Sim (CP)'!$F$4/0.6*(1+D482)</f>
        <v>1674449.904384366</v>
      </c>
      <c r="M482" s="554">
        <v>480</v>
      </c>
      <c r="N482" s="400">
        <f>'MoteCarlo_Sim OP'!F484</f>
        <v>1014078.3975789676</v>
      </c>
      <c r="O482" s="400">
        <f ca="1">N482/'MoteCarlo_Sim OP'!$F$4-1</f>
        <v>1.3563542288389074E-2</v>
      </c>
      <c r="P482" s="400">
        <f ca="1">0.6*O482+0.4*'Bonds (OP)'!$G$514</f>
        <v>8.0327180593681782E-3</v>
      </c>
      <c r="Q482" s="400">
        <f ca="1">'MoteCarlo_Sim OP'!$F$4/0.6*(1+P482)</f>
        <v>1680907.9398036106</v>
      </c>
      <c r="S482" s="554"/>
    </row>
    <row r="483" spans="1:19">
      <c r="A483" s="554">
        <v>481</v>
      </c>
      <c r="B483" s="400">
        <f>'MoteCarlo_Sim (CP)'!F485</f>
        <v>1006146.9645898804</v>
      </c>
      <c r="C483" s="400">
        <f ca="1">B483/'MoteCarlo_Sim (CP)'!$F$4-1</f>
        <v>6.6986926758210164E-3</v>
      </c>
      <c r="D483" s="400">
        <f ca="1">0.6*C483+0.4*'Bonds (CP)'!$T$515</f>
        <v>3.5934682914580524E-3</v>
      </c>
      <c r="E483" s="400">
        <f ca="1">'MoteCarlo_Sim (CP)'!$F$4/0.6*(1+D483)</f>
        <v>1671739.070074874</v>
      </c>
      <c r="M483" s="554">
        <v>481</v>
      </c>
      <c r="N483" s="400">
        <f>'MoteCarlo_Sim OP'!F485</f>
        <v>989049.40203942033</v>
      </c>
      <c r="O483" s="400">
        <f ca="1">N483/'MoteCarlo_Sim OP'!$F$4-1</f>
        <v>-1.145274584036815E-2</v>
      </c>
      <c r="P483" s="400">
        <f ca="1">0.6*O483+0.4*'Bonds (OP)'!$G$514</f>
        <v>-6.9770548178861545E-3</v>
      </c>
      <c r="Q483" s="400">
        <f ca="1">'MoteCarlo_Sim OP'!$F$4/0.6*(1+P483)</f>
        <v>1655878.9442640631</v>
      </c>
      <c r="S483" s="554"/>
    </row>
    <row r="484" spans="1:19">
      <c r="A484" s="554">
        <v>482</v>
      </c>
      <c r="B484" s="400">
        <f>'MoteCarlo_Sim (CP)'!F486</f>
        <v>991813.10702494602</v>
      </c>
      <c r="C484" s="400">
        <f ca="1">B484/'MoteCarlo_Sim (CP)'!$F$4-1</f>
        <v>-7.6430249653018922E-3</v>
      </c>
      <c r="D484" s="400">
        <f ca="1">0.6*C484+0.4*'Bonds (CP)'!$T$515</f>
        <v>-5.011562293215692E-3</v>
      </c>
      <c r="E484" s="400">
        <f ca="1">'MoteCarlo_Sim (CP)'!$F$4/0.6*(1+D484)</f>
        <v>1657405.2125099397</v>
      </c>
      <c r="M484" s="554">
        <v>482</v>
      </c>
      <c r="N484" s="400">
        <f>'MoteCarlo_Sim OP'!F486</f>
        <v>1013438.7179133055</v>
      </c>
      <c r="O484" s="400">
        <f ca="1">N484/'MoteCarlo_Sim OP'!$F$4-1</f>
        <v>1.2924187392942876E-2</v>
      </c>
      <c r="P484" s="400">
        <f ca="1">0.6*O484+0.4*'Bonds (OP)'!$G$514</f>
        <v>7.6491051221004597E-3</v>
      </c>
      <c r="Q484" s="400">
        <f ca="1">'MoteCarlo_Sim OP'!$F$4/0.6*(1+P484)</f>
        <v>1680268.2601379482</v>
      </c>
      <c r="S484" s="554"/>
    </row>
    <row r="485" spans="1:19">
      <c r="A485" s="554">
        <v>483</v>
      </c>
      <c r="B485" s="400">
        <f>'MoteCarlo_Sim (CP)'!F487</f>
        <v>988766.80670132732</v>
      </c>
      <c r="C485" s="400">
        <f ca="1">B485/'MoteCarlo_Sim (CP)'!$F$4-1</f>
        <v>-1.0690995750101684E-2</v>
      </c>
      <c r="D485" s="400">
        <f ca="1">0.6*C485+0.4*'Bonds (CP)'!$T$515</f>
        <v>-6.8403447640955671E-3</v>
      </c>
      <c r="E485" s="400">
        <f ca="1">'MoteCarlo_Sim (CP)'!$F$4/0.6*(1+D485)</f>
        <v>1654358.9121863209</v>
      </c>
      <c r="M485" s="554">
        <v>483</v>
      </c>
      <c r="N485" s="400">
        <f>'MoteCarlo_Sim OP'!F487</f>
        <v>992962.99325007596</v>
      </c>
      <c r="O485" s="400">
        <f ca="1">N485/'MoteCarlo_Sim OP'!$F$4-1</f>
        <v>-7.5411415896405876E-3</v>
      </c>
      <c r="P485" s="400">
        <f ca="1">0.6*O485+0.4*'Bonds (OP)'!$G$514</f>
        <v>-4.6300922674496169E-3</v>
      </c>
      <c r="Q485" s="400">
        <f ca="1">'MoteCarlo_Sim OP'!$F$4/0.6*(1+P485)</f>
        <v>1659792.5354747188</v>
      </c>
      <c r="S485" s="554"/>
    </row>
    <row r="486" spans="1:19">
      <c r="A486" s="554">
        <v>484</v>
      </c>
      <c r="B486" s="400">
        <f>'MoteCarlo_Sim (CP)'!F488</f>
        <v>981471.18398074911</v>
      </c>
      <c r="C486" s="400">
        <f ca="1">B486/'MoteCarlo_Sim (CP)'!$F$4-1</f>
        <v>-1.7990619079041315E-2</v>
      </c>
      <c r="D486" s="400">
        <f ca="1">0.6*C486+0.4*'Bonds (CP)'!$T$515</f>
        <v>-1.1220118761459346E-2</v>
      </c>
      <c r="E486" s="400">
        <f ca="1">'MoteCarlo_Sim (CP)'!$F$4/0.6*(1+D486)</f>
        <v>1647063.2894657427</v>
      </c>
      <c r="M486" s="554">
        <v>484</v>
      </c>
      <c r="N486" s="400">
        <f>'MoteCarlo_Sim OP'!F488</f>
        <v>979458.36581107986</v>
      </c>
      <c r="O486" s="400">
        <f ca="1">N486/'MoteCarlo_Sim OP'!$F$4-1</f>
        <v>-2.1038912626902051E-2</v>
      </c>
      <c r="P486" s="400">
        <f ca="1">0.6*O486+0.4*'Bonds (OP)'!$G$514</f>
        <v>-1.2728754889806496E-2</v>
      </c>
      <c r="Q486" s="400">
        <f ca="1">'MoteCarlo_Sim OP'!$F$4/0.6*(1+P486)</f>
        <v>1646287.9080357226</v>
      </c>
      <c r="S486" s="554"/>
    </row>
    <row r="487" spans="1:19">
      <c r="A487" s="554">
        <v>485</v>
      </c>
      <c r="B487" s="400">
        <f>'MoteCarlo_Sim (CP)'!F489</f>
        <v>980894.21616163314</v>
      </c>
      <c r="C487" s="400">
        <f ca="1">B487/'MoteCarlo_Sim (CP)'!$F$4-1</f>
        <v>-1.8567903282703191E-2</v>
      </c>
      <c r="D487" s="400">
        <f ca="1">0.6*C487+0.4*'Bonds (CP)'!$T$515</f>
        <v>-1.1566489283656473E-2</v>
      </c>
      <c r="E487" s="400">
        <f ca="1">'MoteCarlo_Sim (CP)'!$F$4/0.6*(1+D487)</f>
        <v>1646486.3216466268</v>
      </c>
      <c r="M487" s="554">
        <v>485</v>
      </c>
      <c r="N487" s="400">
        <f>'MoteCarlo_Sim OP'!F489</f>
        <v>986401.24873259396</v>
      </c>
      <c r="O487" s="400">
        <f ca="1">N487/'MoteCarlo_Sim OP'!$F$4-1</f>
        <v>-1.4099554659683933E-2</v>
      </c>
      <c r="P487" s="400">
        <f ca="1">0.6*O487+0.4*'Bonds (OP)'!$G$514</f>
        <v>-8.5651401094756253E-3</v>
      </c>
      <c r="Q487" s="400">
        <f ca="1">'MoteCarlo_Sim OP'!$F$4/0.6*(1+P487)</f>
        <v>1653230.7909572367</v>
      </c>
      <c r="S487" s="554"/>
    </row>
    <row r="488" spans="1:19">
      <c r="A488" s="554">
        <v>486</v>
      </c>
      <c r="B488" s="400">
        <f>'MoteCarlo_Sim (CP)'!F490</f>
        <v>998347.97687407711</v>
      </c>
      <c r="C488" s="400">
        <f ca="1">B488/'MoteCarlo_Sim (CP)'!$F$4-1</f>
        <v>-1.1045716722400956E-3</v>
      </c>
      <c r="D488" s="400">
        <f ca="1">0.6*C488+0.4*'Bonds (CP)'!$T$515</f>
        <v>-1.0884903173786144E-3</v>
      </c>
      <c r="E488" s="400">
        <f ca="1">'MoteCarlo_Sim (CP)'!$F$4/0.6*(1+D488)</f>
        <v>1663940.0823590707</v>
      </c>
      <c r="M488" s="554">
        <v>486</v>
      </c>
      <c r="N488" s="400">
        <f>'MoteCarlo_Sim OP'!F490</f>
        <v>960150.1153977646</v>
      </c>
      <c r="O488" s="400">
        <f ca="1">N488/'MoteCarlo_Sim OP'!$F$4-1</f>
        <v>-4.0337360095099029E-2</v>
      </c>
      <c r="P488" s="400">
        <f ca="1">0.6*O488+0.4*'Bonds (OP)'!$G$514</f>
        <v>-2.4307823370724683E-2</v>
      </c>
      <c r="Q488" s="400">
        <f ca="1">'MoteCarlo_Sim OP'!$F$4/0.6*(1+P488)</f>
        <v>1626979.6576224074</v>
      </c>
      <c r="S488" s="554"/>
    </row>
    <row r="489" spans="1:19">
      <c r="A489" s="554">
        <v>487</v>
      </c>
      <c r="B489" s="400">
        <f>'MoteCarlo_Sim (CP)'!F491</f>
        <v>989542.13573526929</v>
      </c>
      <c r="C489" s="400">
        <f ca="1">B489/'MoteCarlo_Sim (CP)'!$F$4-1</f>
        <v>-9.9152415587830944E-3</v>
      </c>
      <c r="D489" s="400">
        <f ca="1">0.6*C489+0.4*'Bonds (CP)'!$T$515</f>
        <v>-6.3748922493044131E-3</v>
      </c>
      <c r="E489" s="400">
        <f ca="1">'MoteCarlo_Sim (CP)'!$F$4/0.6*(1+D489)</f>
        <v>1655134.2412202628</v>
      </c>
      <c r="M489" s="554">
        <v>487</v>
      </c>
      <c r="N489" s="400">
        <f>'MoteCarlo_Sim OP'!F491</f>
        <v>1014902.3348957991</v>
      </c>
      <c r="O489" s="400">
        <f ca="1">N489/'MoteCarlo_Sim OP'!$F$4-1</f>
        <v>1.4387061285998204E-2</v>
      </c>
      <c r="P489" s="400">
        <f ca="1">0.6*O489+0.4*'Bonds (OP)'!$G$514</f>
        <v>8.5268294579336559E-3</v>
      </c>
      <c r="Q489" s="400">
        <f ca="1">'MoteCarlo_Sim OP'!$F$4/0.6*(1+P489)</f>
        <v>1681731.877120442</v>
      </c>
      <c r="S489" s="554"/>
    </row>
    <row r="490" spans="1:19">
      <c r="A490" s="554">
        <v>488</v>
      </c>
      <c r="B490" s="400">
        <f>'MoteCarlo_Sim (CP)'!F492</f>
        <v>1003841.6560596444</v>
      </c>
      <c r="C490" s="400">
        <f ca="1">B490/'MoteCarlo_Sim (CP)'!$F$4-1</f>
        <v>4.392120012702172E-3</v>
      </c>
      <c r="D490" s="400">
        <f ca="1">0.6*C490+0.4*'Bonds (CP)'!$T$515</f>
        <v>2.2095246935867458E-3</v>
      </c>
      <c r="E490" s="400">
        <f ca="1">'MoteCarlo_Sim (CP)'!$F$4/0.6*(1+D490)</f>
        <v>1669433.7615446381</v>
      </c>
      <c r="M490" s="554">
        <v>488</v>
      </c>
      <c r="N490" s="400">
        <f>'MoteCarlo_Sim OP'!F492</f>
        <v>997094.20754723588</v>
      </c>
      <c r="O490" s="400">
        <f ca="1">N490/'MoteCarlo_Sim OP'!$F$4-1</f>
        <v>-3.4120247412997573E-3</v>
      </c>
      <c r="P490" s="400">
        <f ca="1">0.6*O490+0.4*'Bonds (OP)'!$G$514</f>
        <v>-2.1526221584451197E-3</v>
      </c>
      <c r="Q490" s="400">
        <f ca="1">'MoteCarlo_Sim OP'!$F$4/0.6*(1+P490)</f>
        <v>1663923.7497718786</v>
      </c>
      <c r="S490" s="554"/>
    </row>
    <row r="491" spans="1:19">
      <c r="A491" s="554">
        <v>489</v>
      </c>
      <c r="B491" s="400">
        <f>'MoteCarlo_Sim (CP)'!F493</f>
        <v>971821.67724709585</v>
      </c>
      <c r="C491" s="400">
        <f ca="1">B491/'MoteCarlo_Sim (CP)'!$F$4-1</f>
        <v>-2.7645417190661936E-2</v>
      </c>
      <c r="D491" s="400">
        <f ca="1">0.6*C491+0.4*'Bonds (CP)'!$T$515</f>
        <v>-1.7012997628431718E-2</v>
      </c>
      <c r="E491" s="400">
        <f ca="1">'MoteCarlo_Sim (CP)'!$F$4/0.6*(1+D491)</f>
        <v>1637413.7827320895</v>
      </c>
      <c r="M491" s="554">
        <v>489</v>
      </c>
      <c r="N491" s="400">
        <f>'MoteCarlo_Sim OP'!F493</f>
        <v>1000859.0226043048</v>
      </c>
      <c r="O491" s="400">
        <f ca="1">N491/'MoteCarlo_Sim OP'!$F$4-1</f>
        <v>3.5087889062213051E-4</v>
      </c>
      <c r="P491" s="400">
        <f ca="1">0.6*O491+0.4*'Bonds (OP)'!$G$514</f>
        <v>1.0512002070801302E-4</v>
      </c>
      <c r="Q491" s="400">
        <f ca="1">'MoteCarlo_Sim OP'!$F$4/0.6*(1+P491)</f>
        <v>1667688.5648289477</v>
      </c>
      <c r="S491" s="554"/>
    </row>
    <row r="492" spans="1:19">
      <c r="A492" s="554">
        <v>490</v>
      </c>
      <c r="B492" s="400">
        <f>'MoteCarlo_Sim (CP)'!F494</f>
        <v>972531.04520830361</v>
      </c>
      <c r="C492" s="400">
        <f ca="1">B492/'MoteCarlo_Sim (CP)'!$F$4-1</f>
        <v>-2.6935660242316972E-2</v>
      </c>
      <c r="D492" s="400">
        <f ca="1">0.6*C492+0.4*'Bonds (CP)'!$T$515</f>
        <v>-1.658714345942474E-2</v>
      </c>
      <c r="E492" s="400">
        <f ca="1">'MoteCarlo_Sim (CP)'!$F$4/0.6*(1+D492)</f>
        <v>1638123.1506932972</v>
      </c>
      <c r="M492" s="554">
        <v>490</v>
      </c>
      <c r="N492" s="400">
        <f>'MoteCarlo_Sim OP'!F494</f>
        <v>985336.94547624292</v>
      </c>
      <c r="O492" s="400">
        <f ca="1">N492/'MoteCarlo_Sim OP'!$F$4-1</f>
        <v>-1.5163317561202816E-2</v>
      </c>
      <c r="P492" s="400">
        <f ca="1">0.6*O492+0.4*'Bonds (OP)'!$G$514</f>
        <v>-9.2033978503869556E-3</v>
      </c>
      <c r="Q492" s="400">
        <f ca="1">'MoteCarlo_Sim OP'!$F$4/0.6*(1+P492)</f>
        <v>1652166.4877008856</v>
      </c>
      <c r="S492" s="554"/>
    </row>
    <row r="493" spans="1:19">
      <c r="A493" s="554">
        <v>491</v>
      </c>
      <c r="B493" s="400">
        <f>'MoteCarlo_Sim (CP)'!F495</f>
        <v>1013461.166021155</v>
      </c>
      <c r="C493" s="400">
        <f ca="1">B493/'MoteCarlo_Sim (CP)'!$F$4-1</f>
        <v>1.4016904903229488E-2</v>
      </c>
      <c r="D493" s="400">
        <f ca="1">0.6*C493+0.4*'Bonds (CP)'!$T$515</f>
        <v>7.984395627903134E-3</v>
      </c>
      <c r="E493" s="400">
        <f ca="1">'MoteCarlo_Sim (CP)'!$F$4/0.6*(1+D493)</f>
        <v>1679053.2715061484</v>
      </c>
      <c r="M493" s="554">
        <v>491</v>
      </c>
      <c r="N493" s="400">
        <f>'MoteCarlo_Sim OP'!F495</f>
        <v>1020976.8810808373</v>
      </c>
      <c r="O493" s="400">
        <f ca="1">N493/'MoteCarlo_Sim OP'!$F$4-1</f>
        <v>2.0458523377884896E-2</v>
      </c>
      <c r="P493" s="400">
        <f ca="1">0.6*O493+0.4*'Bonds (OP)'!$G$514</f>
        <v>1.2169706713065671E-2</v>
      </c>
      <c r="Q493" s="400">
        <f ca="1">'MoteCarlo_Sim OP'!$F$4/0.6*(1+P493)</f>
        <v>1687806.4233054803</v>
      </c>
      <c r="S493" s="554"/>
    </row>
    <row r="494" spans="1:19">
      <c r="A494" s="554">
        <v>492</v>
      </c>
      <c r="B494" s="400">
        <f>'MoteCarlo_Sim (CP)'!F496</f>
        <v>999705.66955437791</v>
      </c>
      <c r="C494" s="400">
        <f ca="1">B494/'MoteCarlo_Sim (CP)'!$F$4-1</f>
        <v>2.5386550882466885E-4</v>
      </c>
      <c r="D494" s="400">
        <f ca="1">0.6*C494+0.4*'Bonds (CP)'!$T$515</f>
        <v>-2.7342800873975587E-4</v>
      </c>
      <c r="E494" s="400">
        <f ca="1">'MoteCarlo_Sim (CP)'!$F$4/0.6*(1+D494)</f>
        <v>1665297.7750393716</v>
      </c>
      <c r="M494" s="554">
        <v>492</v>
      </c>
      <c r="N494" s="400">
        <f>'MoteCarlo_Sim OP'!F496</f>
        <v>1028555.2635479387</v>
      </c>
      <c r="O494" s="400">
        <f ca="1">N494/'MoteCarlo_Sim OP'!$F$4-1</f>
        <v>2.8033058242752817E-2</v>
      </c>
      <c r="P494" s="400">
        <f ca="1">0.6*O494+0.4*'Bonds (OP)'!$G$514</f>
        <v>1.6714427631986425E-2</v>
      </c>
      <c r="Q494" s="400">
        <f ca="1">'MoteCarlo_Sim OP'!$F$4/0.6*(1+P494)</f>
        <v>1695384.8057725814</v>
      </c>
      <c r="S494" s="554"/>
    </row>
    <row r="495" spans="1:19">
      <c r="A495" s="554">
        <v>493</v>
      </c>
      <c r="B495" s="400">
        <f>'MoteCarlo_Sim (CP)'!F497</f>
        <v>1023432.4916326192</v>
      </c>
      <c r="C495" s="400">
        <f ca="1">B495/'MoteCarlo_Sim (CP)'!$F$4-1</f>
        <v>2.3993698364409122E-2</v>
      </c>
      <c r="D495" s="400">
        <f ca="1">0.6*C495+0.4*'Bonds (CP)'!$T$515</f>
        <v>1.3970471704610915E-2</v>
      </c>
      <c r="E495" s="400">
        <f ca="1">'MoteCarlo_Sim (CP)'!$F$4/0.6*(1+D495)</f>
        <v>1689024.5971176128</v>
      </c>
      <c r="M495" s="554">
        <v>493</v>
      </c>
      <c r="N495" s="400">
        <f>'MoteCarlo_Sim OP'!F497</f>
        <v>1005017.8090162027</v>
      </c>
      <c r="O495" s="400">
        <f ca="1">N495/'MoteCarlo_Sim OP'!$F$4-1</f>
        <v>4.5075538551293537E-3</v>
      </c>
      <c r="P495" s="400">
        <f ca="1">0.6*O495+0.4*'Bonds (OP)'!$G$514</f>
        <v>2.5991249994123467E-3</v>
      </c>
      <c r="Q495" s="400">
        <f ca="1">'MoteCarlo_Sim OP'!$F$4/0.6*(1+P495)</f>
        <v>1671847.3512408456</v>
      </c>
      <c r="S495" s="554"/>
    </row>
    <row r="496" spans="1:19">
      <c r="A496" s="554">
        <v>494</v>
      </c>
      <c r="B496" s="400">
        <f>'MoteCarlo_Sim (CP)'!F498</f>
        <v>1001711.8636757103</v>
      </c>
      <c r="C496" s="400">
        <f ca="1">B496/'MoteCarlo_Sim (CP)'!$F$4-1</f>
        <v>2.261159741454577E-3</v>
      </c>
      <c r="D496" s="400">
        <f ca="1">0.6*C496+0.4*'Bonds (CP)'!$T$515</f>
        <v>9.3094853083818896E-4</v>
      </c>
      <c r="E496" s="400">
        <f ca="1">'MoteCarlo_Sim (CP)'!$F$4/0.6*(1+D496)</f>
        <v>1667303.9691607039</v>
      </c>
      <c r="M496" s="554">
        <v>494</v>
      </c>
      <c r="N496" s="400">
        <f>'MoteCarlo_Sim OP'!F498</f>
        <v>1020069.6323771026</v>
      </c>
      <c r="O496" s="400">
        <f ca="1">N496/'MoteCarlo_Sim OP'!$F$4-1</f>
        <v>1.9551735291195138E-2</v>
      </c>
      <c r="P496" s="400">
        <f ca="1">0.6*O496+0.4*'Bonds (OP)'!$G$514</f>
        <v>1.1625633861051816E-2</v>
      </c>
      <c r="Q496" s="400">
        <f ca="1">'MoteCarlo_Sim OP'!$F$4/0.6*(1+P496)</f>
        <v>1686899.1746017456</v>
      </c>
      <c r="S496" s="554"/>
    </row>
    <row r="497" spans="1:19">
      <c r="A497" s="554">
        <v>495</v>
      </c>
      <c r="B497" s="400">
        <f>'MoteCarlo_Sim (CP)'!F499</f>
        <v>1013068.2504256872</v>
      </c>
      <c r="C497" s="400">
        <f ca="1">B497/'MoteCarlo_Sim (CP)'!$F$4-1</f>
        <v>1.3623773849605891E-2</v>
      </c>
      <c r="D497" s="400">
        <f ca="1">0.6*C497+0.4*'Bonds (CP)'!$T$515</f>
        <v>7.748516995728978E-3</v>
      </c>
      <c r="E497" s="400">
        <f ca="1">'MoteCarlo_Sim (CP)'!$F$4/0.6*(1+D497)</f>
        <v>1678660.3559106807</v>
      </c>
      <c r="M497" s="554">
        <v>495</v>
      </c>
      <c r="N497" s="400">
        <f>'MoteCarlo_Sim OP'!F499</f>
        <v>982034.81753179838</v>
      </c>
      <c r="O497" s="400">
        <f ca="1">N497/'MoteCarlo_Sim OP'!$F$4-1</f>
        <v>-1.8463768990255147E-2</v>
      </c>
      <c r="P497" s="400">
        <f ca="1">0.6*O497+0.4*'Bonds (OP)'!$G$514</f>
        <v>-1.1183668707818353E-2</v>
      </c>
      <c r="Q497" s="400">
        <f ca="1">'MoteCarlo_Sim OP'!$F$4/0.6*(1+P497)</f>
        <v>1648864.3597564411</v>
      </c>
      <c r="S497" s="554"/>
    </row>
    <row r="498" spans="1:19">
      <c r="A498" s="554">
        <v>496</v>
      </c>
      <c r="B498" s="400">
        <f>'MoteCarlo_Sim (CP)'!F500</f>
        <v>1013650.8362866356</v>
      </c>
      <c r="C498" s="400">
        <f ca="1">B498/'MoteCarlo_Sim (CP)'!$F$4-1</f>
        <v>1.4206679175794878E-2</v>
      </c>
      <c r="D498" s="400">
        <f ca="1">0.6*C498+0.4*'Bonds (CP)'!$T$515</f>
        <v>8.0982601914423684E-3</v>
      </c>
      <c r="E498" s="400">
        <f ca="1">'MoteCarlo_Sim (CP)'!$F$4/0.6*(1+D498)</f>
        <v>1679242.9417716293</v>
      </c>
      <c r="M498" s="554">
        <v>496</v>
      </c>
      <c r="N498" s="400">
        <f>'MoteCarlo_Sim OP'!F500</f>
        <v>1027036.4033172319</v>
      </c>
      <c r="O498" s="400">
        <f ca="1">N498/'MoteCarlo_Sim OP'!$F$4-1</f>
        <v>2.6514969148900391E-2</v>
      </c>
      <c r="P498" s="400">
        <f ca="1">0.6*O498+0.4*'Bonds (OP)'!$G$514</f>
        <v>1.5803574175674968E-2</v>
      </c>
      <c r="Q498" s="400">
        <f ca="1">'MoteCarlo_Sim OP'!$F$4/0.6*(1+P498)</f>
        <v>1693865.9455418747</v>
      </c>
      <c r="S498" s="554"/>
    </row>
    <row r="499" spans="1:19">
      <c r="A499" s="554">
        <v>497</v>
      </c>
      <c r="B499" s="400">
        <f>'MoteCarlo_Sim (CP)'!F501</f>
        <v>1007656.4529432994</v>
      </c>
      <c r="C499" s="400">
        <f ca="1">B499/'MoteCarlo_Sim (CP)'!$F$4-1</f>
        <v>8.2090087682773483E-3</v>
      </c>
      <c r="D499" s="400">
        <f ca="1">0.6*C499+0.4*'Bonds (CP)'!$T$515</f>
        <v>4.4996579469318522E-3</v>
      </c>
      <c r="E499" s="400">
        <f ca="1">'MoteCarlo_Sim (CP)'!$F$4/0.6*(1+D499)</f>
        <v>1673248.5584282931</v>
      </c>
      <c r="M499" s="554">
        <v>497</v>
      </c>
      <c r="N499" s="400">
        <f>'MoteCarlo_Sim OP'!F501</f>
        <v>1017606.9978775933</v>
      </c>
      <c r="O499" s="400">
        <f ca="1">N499/'MoteCarlo_Sim OP'!$F$4-1</f>
        <v>1.7090351089891431E-2</v>
      </c>
      <c r="P499" s="400">
        <f ca="1">0.6*O499+0.4*'Bonds (OP)'!$G$514</f>
        <v>1.0148803340269593E-2</v>
      </c>
      <c r="Q499" s="400">
        <f ca="1">'MoteCarlo_Sim OP'!$F$4/0.6*(1+P499)</f>
        <v>1684436.5401022362</v>
      </c>
      <c r="S499" s="554"/>
    </row>
    <row r="500" spans="1:19">
      <c r="A500" s="554">
        <v>498</v>
      </c>
      <c r="B500" s="400">
        <f>'MoteCarlo_Sim (CP)'!F502</f>
        <v>1003637.8589723562</v>
      </c>
      <c r="C500" s="400">
        <f ca="1">B500/'MoteCarlo_Sim (CP)'!$F$4-1</f>
        <v>4.1882111717825854E-3</v>
      </c>
      <c r="D500" s="400">
        <f ca="1">0.6*C500+0.4*'Bonds (CP)'!$T$515</f>
        <v>2.0871793890349941E-3</v>
      </c>
      <c r="E500" s="400">
        <f ca="1">'MoteCarlo_Sim (CP)'!$F$4/0.6*(1+D500)</f>
        <v>1669229.9644573496</v>
      </c>
      <c r="M500" s="554">
        <v>498</v>
      </c>
      <c r="N500" s="400">
        <f>'MoteCarlo_Sim OP'!F502</f>
        <v>1023668.9551634255</v>
      </c>
      <c r="O500" s="400">
        <f ca="1">N500/'MoteCarlo_Sim OP'!$F$4-1</f>
        <v>2.3149230674051502E-2</v>
      </c>
      <c r="P500" s="400">
        <f ca="1">0.6*O500+0.4*'Bonds (OP)'!$G$514</f>
        <v>1.3784131090765634E-2</v>
      </c>
      <c r="Q500" s="400">
        <f ca="1">'MoteCarlo_Sim OP'!$F$4/0.6*(1+P500)</f>
        <v>1690498.4973880681</v>
      </c>
      <c r="S500" s="554"/>
    </row>
    <row r="501" spans="1:19">
      <c r="A501" s="554">
        <v>499</v>
      </c>
      <c r="B501" s="400">
        <f>'MoteCarlo_Sim (CP)'!F503</f>
        <v>960645.16906147508</v>
      </c>
      <c r="C501" s="400">
        <f ca="1">B501/'MoteCarlo_Sim (CP)'!$F$4-1</f>
        <v>-3.8828054096723963E-2</v>
      </c>
      <c r="D501" s="400">
        <f ca="1">0.6*C501+0.4*'Bonds (CP)'!$T$515</f>
        <v>-2.3722579772068934E-2</v>
      </c>
      <c r="E501" s="400">
        <f ca="1">'MoteCarlo_Sim (CP)'!$F$4/0.6*(1+D501)</f>
        <v>1626237.2745464686</v>
      </c>
      <c r="M501" s="554">
        <v>499</v>
      </c>
      <c r="N501" s="400">
        <f>'MoteCarlo_Sim OP'!F503</f>
        <v>1011778.9179048779</v>
      </c>
      <c r="O501" s="400">
        <f ca="1">N501/'MoteCarlo_Sim OP'!$F$4-1</f>
        <v>1.1265230077563082E-2</v>
      </c>
      <c r="P501" s="400">
        <f ca="1">0.6*O501+0.4*'Bonds (OP)'!$G$514</f>
        <v>6.6537307328725839E-3</v>
      </c>
      <c r="Q501" s="400">
        <f ca="1">'MoteCarlo_Sim OP'!$F$4/0.6*(1+P501)</f>
        <v>1678608.4601295209</v>
      </c>
      <c r="S501" s="554"/>
    </row>
    <row r="502" spans="1:19">
      <c r="A502" s="554">
        <v>500</v>
      </c>
      <c r="B502" s="400">
        <f>'MoteCarlo_Sim (CP)'!F504</f>
        <v>976862.29527490097</v>
      </c>
      <c r="C502" s="400">
        <f ca="1">B502/'MoteCarlo_Sim (CP)'!$F$4-1</f>
        <v>-2.2602035102899154E-2</v>
      </c>
      <c r="D502" s="400">
        <f ca="1">0.6*C502+0.4*'Bonds (CP)'!$T$515</f>
        <v>-1.398696837577405E-2</v>
      </c>
      <c r="E502" s="400">
        <f ca="1">'MoteCarlo_Sim (CP)'!$F$4/0.6*(1+D502)</f>
        <v>1642454.4007598944</v>
      </c>
      <c r="M502" s="554">
        <v>500</v>
      </c>
      <c r="N502" s="400">
        <f>'MoteCarlo_Sim OP'!F504</f>
        <v>1001131.7426519271</v>
      </c>
      <c r="O502" s="400">
        <f ca="1">N502/'MoteCarlo_Sim OP'!$F$4-1</f>
        <v>6.2346047620875922E-4</v>
      </c>
      <c r="P502" s="400">
        <f ca="1">0.6*O502+0.4*'Bonds (OP)'!$G$514</f>
        <v>2.6866897205999024E-4</v>
      </c>
      <c r="Q502" s="400">
        <f ca="1">'MoteCarlo_Sim OP'!$F$4/0.6*(1+P502)</f>
        <v>1667961.2848765699</v>
      </c>
      <c r="S502" s="554"/>
    </row>
    <row r="503" spans="1:19">
      <c r="A503" s="554">
        <v>501</v>
      </c>
      <c r="B503" s="400">
        <f>'MoteCarlo_Sim (CP)'!F505</f>
        <v>1024124.7312243065</v>
      </c>
      <c r="C503" s="400">
        <f ca="1">B503/'MoteCarlo_Sim (CP)'!$F$4-1</f>
        <v>2.4686317550766335E-2</v>
      </c>
      <c r="D503" s="400">
        <f ca="1">0.6*C503+0.4*'Bonds (CP)'!$T$515</f>
        <v>1.4386043216425242E-2</v>
      </c>
      <c r="E503" s="400">
        <f ca="1">'MoteCarlo_Sim (CP)'!$F$4/0.6*(1+D503)</f>
        <v>1689716.8367093003</v>
      </c>
      <c r="M503" s="554">
        <v>501</v>
      </c>
      <c r="N503" s="400">
        <f>'MoteCarlo_Sim OP'!F505</f>
        <v>1012917.9827009889</v>
      </c>
      <c r="O503" s="400">
        <f ca="1">N503/'MoteCarlo_Sim OP'!$F$4-1</f>
        <v>1.240371656184136E-2</v>
      </c>
      <c r="P503" s="400">
        <f ca="1">0.6*O503+0.4*'Bonds (OP)'!$G$514</f>
        <v>7.3368226234395498E-3</v>
      </c>
      <c r="Q503" s="400">
        <f ca="1">'MoteCarlo_Sim OP'!$F$4/0.6*(1+P503)</f>
        <v>1679747.5249256317</v>
      </c>
      <c r="S503" s="554"/>
    </row>
    <row r="504" spans="1:19">
      <c r="A504" s="554">
        <v>502</v>
      </c>
      <c r="B504" s="400">
        <f>'MoteCarlo_Sim (CP)'!F506</f>
        <v>995040.62246874627</v>
      </c>
      <c r="C504" s="400">
        <f ca="1">B504/'MoteCarlo_Sim (CP)'!$F$4-1</f>
        <v>-4.4137396896770653E-3</v>
      </c>
      <c r="D504" s="400">
        <f ca="1">0.6*C504+0.4*'Bonds (CP)'!$T$515</f>
        <v>-3.0739911278407964E-3</v>
      </c>
      <c r="E504" s="400">
        <f ca="1">'MoteCarlo_Sim (CP)'!$F$4/0.6*(1+D504)</f>
        <v>1660632.7279537399</v>
      </c>
      <c r="M504" s="554">
        <v>502</v>
      </c>
      <c r="N504" s="400">
        <f>'MoteCarlo_Sim OP'!F506</f>
        <v>982792.34170898329</v>
      </c>
      <c r="O504" s="400">
        <f ca="1">N504/'MoteCarlo_Sim OP'!$F$4-1</f>
        <v>-1.770662941383816E-2</v>
      </c>
      <c r="P504" s="400">
        <f ca="1">0.6*O504+0.4*'Bonds (OP)'!$G$514</f>
        <v>-1.0729384961968161E-2</v>
      </c>
      <c r="Q504" s="400">
        <f ca="1">'MoteCarlo_Sim OP'!$F$4/0.6*(1+P504)</f>
        <v>1649621.8839336261</v>
      </c>
      <c r="S504" s="554"/>
    </row>
    <row r="505" spans="1:19">
      <c r="A505" s="554">
        <v>503</v>
      </c>
      <c r="B505" s="400">
        <f>'MoteCarlo_Sim (CP)'!F507</f>
        <v>1012238.929472752</v>
      </c>
      <c r="C505" s="400">
        <f ca="1">B505/'MoteCarlo_Sim (CP)'!$F$4-1</f>
        <v>1.2793998132428541E-2</v>
      </c>
      <c r="D505" s="400">
        <f ca="1">0.6*C505+0.4*'Bonds (CP)'!$T$515</f>
        <v>7.2506515654225676E-3</v>
      </c>
      <c r="E505" s="400">
        <f ca="1">'MoteCarlo_Sim (CP)'!$F$4/0.6*(1+D505)</f>
        <v>1677831.0349577456</v>
      </c>
      <c r="M505" s="554">
        <v>503</v>
      </c>
      <c r="N505" s="400">
        <f>'MoteCarlo_Sim OP'!F507</f>
        <v>1006040.6252065925</v>
      </c>
      <c r="O505" s="400">
        <f ca="1">N505/'MoteCarlo_Sim OP'!$F$4-1</f>
        <v>5.5298507539849329E-3</v>
      </c>
      <c r="P505" s="400">
        <f ca="1">0.6*O505+0.4*'Bonds (OP)'!$G$514</f>
        <v>3.2125031387256944E-3</v>
      </c>
      <c r="Q505" s="400">
        <f ca="1">'MoteCarlo_Sim OP'!$F$4/0.6*(1+P505)</f>
        <v>1672870.1674312355</v>
      </c>
      <c r="S505" s="554"/>
    </row>
    <row r="506" spans="1:19">
      <c r="A506" s="554">
        <v>504</v>
      </c>
      <c r="B506" s="400">
        <f>'MoteCarlo_Sim (CP)'!F508</f>
        <v>989806.3345896611</v>
      </c>
      <c r="C506" s="400">
        <f ca="1">B506/'MoteCarlo_Sim (CP)'!$F$4-1</f>
        <v>-9.6508978290069658E-3</v>
      </c>
      <c r="D506" s="400">
        <f ca="1">0.6*C506+0.4*'Bonds (CP)'!$T$515</f>
        <v>-6.2162860114387359E-3</v>
      </c>
      <c r="E506" s="400">
        <f ca="1">'MoteCarlo_Sim (CP)'!$F$4/0.6*(1+D506)</f>
        <v>1655398.4400746545</v>
      </c>
      <c r="M506" s="554">
        <v>504</v>
      </c>
      <c r="N506" s="400">
        <f>'MoteCarlo_Sim OP'!F508</f>
        <v>1003298.2099278984</v>
      </c>
      <c r="O506" s="400">
        <f ca="1">N506/'MoteCarlo_Sim OP'!$F$4-1</f>
        <v>2.7888278203191952E-3</v>
      </c>
      <c r="P506" s="400">
        <f ca="1">0.6*O506+0.4*'Bonds (OP)'!$G$514</f>
        <v>1.5678893785262518E-3</v>
      </c>
      <c r="Q506" s="400">
        <f ca="1">'MoteCarlo_Sim OP'!$F$4/0.6*(1+P506)</f>
        <v>1670127.7521525412</v>
      </c>
      <c r="S506" s="554"/>
    </row>
    <row r="507" spans="1:19">
      <c r="A507" s="554">
        <v>505</v>
      </c>
      <c r="B507" s="400">
        <f>'MoteCarlo_Sim (CP)'!F509</f>
        <v>981898.00363932457</v>
      </c>
      <c r="C507" s="400">
        <f ca="1">B507/'MoteCarlo_Sim (CP)'!$F$4-1</f>
        <v>-1.7563565370767753E-2</v>
      </c>
      <c r="D507" s="400">
        <f ca="1">0.6*C507+0.4*'Bonds (CP)'!$T$515</f>
        <v>-1.0963886536495208E-2</v>
      </c>
      <c r="E507" s="400">
        <f ca="1">'MoteCarlo_Sim (CP)'!$F$4/0.6*(1+D507)</f>
        <v>1647490.1091243182</v>
      </c>
      <c r="M507" s="554">
        <v>505</v>
      </c>
      <c r="N507" s="400">
        <f>'MoteCarlo_Sim OP'!F509</f>
        <v>988927.61722370482</v>
      </c>
      <c r="O507" s="400">
        <f ca="1">N507/'MoteCarlo_Sim OP'!$F$4-1</f>
        <v>-1.1574468825009343E-2</v>
      </c>
      <c r="P507" s="400">
        <f ca="1">0.6*O507+0.4*'Bonds (OP)'!$G$514</f>
        <v>-7.0500886086708701E-3</v>
      </c>
      <c r="Q507" s="400">
        <f ca="1">'MoteCarlo_Sim OP'!$F$4/0.6*(1+P507)</f>
        <v>1655757.1594483478</v>
      </c>
      <c r="S507" s="554"/>
    </row>
    <row r="508" spans="1:19">
      <c r="A508" s="554">
        <v>506</v>
      </c>
      <c r="B508" s="400">
        <f>'MoteCarlo_Sim (CP)'!F510</f>
        <v>1020157.2156065506</v>
      </c>
      <c r="C508" s="400">
        <f ca="1">B508/'MoteCarlo_Sim (CP)'!$F$4-1</f>
        <v>2.0716626316649389E-2</v>
      </c>
      <c r="D508" s="400">
        <f ca="1">0.6*C508+0.4*'Bonds (CP)'!$T$515</f>
        <v>1.2004228475955076E-2</v>
      </c>
      <c r="E508" s="400">
        <f ca="1">'MoteCarlo_Sim (CP)'!$F$4/0.6*(1+D508)</f>
        <v>1685749.3210915443</v>
      </c>
      <c r="M508" s="554">
        <v>506</v>
      </c>
      <c r="N508" s="400">
        <f>'MoteCarlo_Sim OP'!F510</f>
        <v>972634.34130927583</v>
      </c>
      <c r="O508" s="400">
        <f ca="1">N508/'MoteCarlo_Sim OP'!$F$4-1</f>
        <v>-2.7859472519730866E-2</v>
      </c>
      <c r="P508" s="400">
        <f ca="1">0.6*O508+0.4*'Bonds (OP)'!$G$514</f>
        <v>-1.6821090825503784E-2</v>
      </c>
      <c r="Q508" s="400">
        <f ca="1">'MoteCarlo_Sim OP'!$F$4/0.6*(1+P508)</f>
        <v>1639463.8835339188</v>
      </c>
      <c r="S508" s="554"/>
    </row>
    <row r="509" spans="1:19">
      <c r="A509" s="554">
        <v>507</v>
      </c>
      <c r="B509" s="400">
        <f>'MoteCarlo_Sim (CP)'!F511</f>
        <v>1021591.5676488796</v>
      </c>
      <c r="C509" s="400">
        <f ca="1">B509/'MoteCarlo_Sim (CP)'!$F$4-1</f>
        <v>2.2151764896467308E-2</v>
      </c>
      <c r="D509" s="400">
        <f ca="1">0.6*C509+0.4*'Bonds (CP)'!$T$515</f>
        <v>1.2865311623845826E-2</v>
      </c>
      <c r="E509" s="400">
        <f ca="1">'MoteCarlo_Sim (CP)'!$F$4/0.6*(1+D509)</f>
        <v>1687183.6731338731</v>
      </c>
      <c r="M509" s="554">
        <v>507</v>
      </c>
      <c r="N509" s="400">
        <f>'MoteCarlo_Sim OP'!F511</f>
        <v>1012099.6736583285</v>
      </c>
      <c r="O509" s="400">
        <f ca="1">N509/'MoteCarlo_Sim OP'!$F$4-1</f>
        <v>1.158582298088584E-2</v>
      </c>
      <c r="P509" s="400">
        <f ca="1">0.6*O509+0.4*'Bonds (OP)'!$G$514</f>
        <v>6.8460864748662396E-3</v>
      </c>
      <c r="Q509" s="400">
        <f ca="1">'MoteCarlo_Sim OP'!$F$4/0.6*(1+P509)</f>
        <v>1678929.2158829712</v>
      </c>
      <c r="S509" s="554"/>
    </row>
    <row r="510" spans="1:19">
      <c r="A510" s="554">
        <v>508</v>
      </c>
      <c r="B510" s="400">
        <f>'MoteCarlo_Sim (CP)'!F512</f>
        <v>1000745.7419076049</v>
      </c>
      <c r="C510" s="400">
        <f ca="1">B510/'MoteCarlo_Sim (CP)'!$F$4-1</f>
        <v>1.2945081933739555E-3</v>
      </c>
      <c r="D510" s="400">
        <f ca="1">0.6*C510+0.4*'Bonds (CP)'!$T$515</f>
        <v>3.5095760198981606E-4</v>
      </c>
      <c r="E510" s="400">
        <f ca="1">'MoteCarlo_Sim (CP)'!$F$4/0.6*(1+D510)</f>
        <v>1666337.8473925984</v>
      </c>
      <c r="M510" s="554">
        <v>508</v>
      </c>
      <c r="N510" s="400">
        <f>'MoteCarlo_Sim OP'!F512</f>
        <v>995169.58079249342</v>
      </c>
      <c r="O510" s="400">
        <f ca="1">N510/'MoteCarlo_Sim OP'!$F$4-1</f>
        <v>-5.3356743484473945E-3</v>
      </c>
      <c r="P510" s="400">
        <f ca="1">0.6*O510+0.4*'Bonds (OP)'!$G$514</f>
        <v>-3.3068119227337017E-3</v>
      </c>
      <c r="Q510" s="400">
        <f ca="1">'MoteCarlo_Sim OP'!$F$4/0.6*(1+P510)</f>
        <v>1661999.1230171362</v>
      </c>
      <c r="S510" s="554"/>
    </row>
    <row r="511" spans="1:19">
      <c r="A511" s="554">
        <v>509</v>
      </c>
      <c r="B511" s="400">
        <f>'MoteCarlo_Sim (CP)'!F513</f>
        <v>992683.58737851551</v>
      </c>
      <c r="C511" s="400">
        <f ca="1">B511/'MoteCarlo_Sim (CP)'!$F$4-1</f>
        <v>-6.7720672774301827E-3</v>
      </c>
      <c r="D511" s="400">
        <f ca="1">0.6*C511+0.4*'Bonds (CP)'!$T$515</f>
        <v>-4.4889876804926664E-3</v>
      </c>
      <c r="E511" s="400">
        <f ca="1">'MoteCarlo_Sim (CP)'!$F$4/0.6*(1+D511)</f>
        <v>1658275.6928635091</v>
      </c>
      <c r="M511" s="554">
        <v>509</v>
      </c>
      <c r="N511" s="400">
        <f>'MoteCarlo_Sim OP'!F513</f>
        <v>979944.36020283611</v>
      </c>
      <c r="O511" s="400">
        <f ca="1">N511/'MoteCarlo_Sim OP'!$F$4-1</f>
        <v>-2.0553164978182936E-2</v>
      </c>
      <c r="P511" s="400">
        <f ca="1">0.6*O511+0.4*'Bonds (OP)'!$G$514</f>
        <v>-1.2437306300575027E-2</v>
      </c>
      <c r="Q511" s="400">
        <f ca="1">'MoteCarlo_Sim OP'!$F$4/0.6*(1+P511)</f>
        <v>1646773.9024274789</v>
      </c>
      <c r="S511" s="554"/>
    </row>
    <row r="512" spans="1:19">
      <c r="A512" s="554">
        <v>510</v>
      </c>
      <c r="B512" s="400">
        <f>'MoteCarlo_Sim (CP)'!F514</f>
        <v>986498.28838743945</v>
      </c>
      <c r="C512" s="400">
        <f ca="1">B512/'MoteCarlo_Sim (CP)'!$F$4-1</f>
        <v>-1.2960758022686703E-2</v>
      </c>
      <c r="D512" s="400">
        <f ca="1">0.6*C512+0.4*'Bonds (CP)'!$T$515</f>
        <v>-8.2022021276465778E-3</v>
      </c>
      <c r="E512" s="400">
        <f ca="1">'MoteCarlo_Sim (CP)'!$F$4/0.6*(1+D512)</f>
        <v>1652090.3938724331</v>
      </c>
      <c r="M512" s="554">
        <v>510</v>
      </c>
      <c r="N512" s="400">
        <f>'MoteCarlo_Sim OP'!F514</f>
        <v>989068.08328816819</v>
      </c>
      <c r="O512" s="400">
        <f ca="1">N512/'MoteCarlo_Sim OP'!$F$4-1</f>
        <v>-1.143407407623187E-2</v>
      </c>
      <c r="P512" s="400">
        <f ca="1">0.6*O512+0.4*'Bonds (OP)'!$G$514</f>
        <v>-6.9658517594043869E-3</v>
      </c>
      <c r="Q512" s="400">
        <f ca="1">'MoteCarlo_Sim OP'!$F$4/0.6*(1+P512)</f>
        <v>1655897.6255128111</v>
      </c>
      <c r="S512" s="554"/>
    </row>
    <row r="513" spans="1:19">
      <c r="A513" s="554">
        <v>511</v>
      </c>
      <c r="B513" s="400">
        <f>'MoteCarlo_Sim (CP)'!F515</f>
        <v>1002654.8793899586</v>
      </c>
      <c r="C513" s="400">
        <f ca="1">B513/'MoteCarlo_Sim (CP)'!$F$4-1</f>
        <v>3.2046925653033131E-3</v>
      </c>
      <c r="D513" s="400">
        <f ca="1">0.6*C513+0.4*'Bonds (CP)'!$T$515</f>
        <v>1.4970682251474305E-3</v>
      </c>
      <c r="E513" s="400">
        <f ca="1">'MoteCarlo_Sim (CP)'!$F$4/0.6*(1+D513)</f>
        <v>1668246.9848749519</v>
      </c>
      <c r="M513" s="554">
        <v>511</v>
      </c>
      <c r="N513" s="400">
        <f>'MoteCarlo_Sim OP'!F515</f>
        <v>1002737.7137126854</v>
      </c>
      <c r="O513" s="400">
        <f ca="1">N513/'MoteCarlo_Sim OP'!$F$4-1</f>
        <v>2.2286161732840704E-3</v>
      </c>
      <c r="P513" s="400">
        <f ca="1">0.6*O513+0.4*'Bonds (OP)'!$G$514</f>
        <v>1.2317623903051768E-3</v>
      </c>
      <c r="Q513" s="400">
        <f ca="1">'MoteCarlo_Sim OP'!$F$4/0.6*(1+P513)</f>
        <v>1669567.2559373281</v>
      </c>
      <c r="S513" s="554"/>
    </row>
    <row r="514" spans="1:19">
      <c r="A514" s="554">
        <v>512</v>
      </c>
      <c r="B514" s="400">
        <f>'MoteCarlo_Sim (CP)'!F516</f>
        <v>993555.59399419441</v>
      </c>
      <c r="C514" s="400">
        <f ca="1">B514/'MoteCarlo_Sim (CP)'!$F$4-1</f>
        <v>-5.8995824905119232E-3</v>
      </c>
      <c r="D514" s="400">
        <f ca="1">0.6*C514+0.4*'Bonds (CP)'!$T$515</f>
        <v>-3.9654968083417111E-3</v>
      </c>
      <c r="E514" s="400">
        <f ca="1">'MoteCarlo_Sim (CP)'!$F$4/0.6*(1+D514)</f>
        <v>1659147.6994791881</v>
      </c>
      <c r="M514" s="554">
        <v>512</v>
      </c>
      <c r="N514" s="400">
        <f>'MoteCarlo_Sim OP'!F516</f>
        <v>963855.27113209618</v>
      </c>
      <c r="O514" s="400">
        <f ca="1">N514/'MoteCarlo_Sim OP'!$F$4-1</f>
        <v>-3.6634085496423996E-2</v>
      </c>
      <c r="P514" s="400">
        <f ca="1">0.6*O514+0.4*'Bonds (OP)'!$G$514</f>
        <v>-2.2085858611519661E-2</v>
      </c>
      <c r="Q514" s="400">
        <f ca="1">'MoteCarlo_Sim OP'!$F$4/0.6*(1+P514)</f>
        <v>1630684.813356739</v>
      </c>
      <c r="S514" s="554"/>
    </row>
    <row r="515" spans="1:19">
      <c r="A515" s="554">
        <v>513</v>
      </c>
      <c r="B515" s="400">
        <f>'MoteCarlo_Sim (CP)'!F517</f>
        <v>968781.11473423522</v>
      </c>
      <c r="C515" s="400">
        <f ca="1">B515/'MoteCarlo_Sim (CP)'!$F$4-1</f>
        <v>-3.0687647018332931E-2</v>
      </c>
      <c r="D515" s="400">
        <f ca="1">0.6*C515+0.4*'Bonds (CP)'!$T$515</f>
        <v>-1.8838335525034312E-2</v>
      </c>
      <c r="E515" s="400">
        <f ca="1">'MoteCarlo_Sim (CP)'!$F$4/0.6*(1+D515)</f>
        <v>1634373.2202192286</v>
      </c>
      <c r="M515" s="554">
        <v>513</v>
      </c>
      <c r="N515" s="400">
        <f>'MoteCarlo_Sim OP'!F517</f>
        <v>983800.30054739141</v>
      </c>
      <c r="O515" s="400">
        <f ca="1">N515/'MoteCarlo_Sim OP'!$F$4-1</f>
        <v>-1.6699182323773987E-2</v>
      </c>
      <c r="P515" s="400">
        <f ca="1">0.6*O515+0.4*'Bonds (OP)'!$G$514</f>
        <v>-1.0124916707929657E-2</v>
      </c>
      <c r="Q515" s="400">
        <f ca="1">'MoteCarlo_Sim OP'!$F$4/0.6*(1+P515)</f>
        <v>1650629.8427720342</v>
      </c>
      <c r="S515" s="554"/>
    </row>
    <row r="516" spans="1:19">
      <c r="A516" s="554">
        <v>514</v>
      </c>
      <c r="B516" s="400">
        <f>'MoteCarlo_Sim (CP)'!F518</f>
        <v>974440.76517719531</v>
      </c>
      <c r="C516" s="400">
        <f ca="1">B516/'MoteCarlo_Sim (CP)'!$F$4-1</f>
        <v>-2.5024893064438669E-2</v>
      </c>
      <c r="D516" s="400">
        <f ca="1">0.6*C516+0.4*'Bonds (CP)'!$T$515</f>
        <v>-1.5440683152697759E-2</v>
      </c>
      <c r="E516" s="400">
        <f ca="1">'MoteCarlo_Sim (CP)'!$F$4/0.6*(1+D516)</f>
        <v>1640032.8706621889</v>
      </c>
      <c r="M516" s="554">
        <v>514</v>
      </c>
      <c r="N516" s="400">
        <f>'MoteCarlo_Sim OP'!F518</f>
        <v>1009110.2327704467</v>
      </c>
      <c r="O516" s="400">
        <f ca="1">N516/'MoteCarlo_Sim OP'!$F$4-1</f>
        <v>8.5978998548070784E-3</v>
      </c>
      <c r="P516" s="400">
        <f ca="1">0.6*O516+0.4*'Bonds (OP)'!$G$514</f>
        <v>5.0533325992189824E-3</v>
      </c>
      <c r="Q516" s="400">
        <f ca="1">'MoteCarlo_Sim OP'!$F$4/0.6*(1+P516)</f>
        <v>1675939.7749950895</v>
      </c>
      <c r="S516" s="554"/>
    </row>
    <row r="517" spans="1:19">
      <c r="A517" s="554">
        <v>515</v>
      </c>
      <c r="B517" s="400">
        <f>'MoteCarlo_Sim (CP)'!F519</f>
        <v>982550.1862584271</v>
      </c>
      <c r="C517" s="400">
        <f ca="1">B517/'MoteCarlo_Sim (CP)'!$F$4-1</f>
        <v>-1.6911025122530732E-2</v>
      </c>
      <c r="D517" s="400">
        <f ca="1">0.6*C517+0.4*'Bonds (CP)'!$T$515</f>
        <v>-1.0572362387552997E-2</v>
      </c>
      <c r="E517" s="400">
        <f ca="1">'MoteCarlo_Sim (CP)'!$F$4/0.6*(1+D517)</f>
        <v>1648142.2917434208</v>
      </c>
      <c r="M517" s="554">
        <v>515</v>
      </c>
      <c r="N517" s="400">
        <f>'MoteCarlo_Sim OP'!F519</f>
        <v>1010348.6366905671</v>
      </c>
      <c r="O517" s="400">
        <f ca="1">N517/'MoteCarlo_Sim OP'!$F$4-1</f>
        <v>9.835675027868529E-3</v>
      </c>
      <c r="P517" s="400">
        <f ca="1">0.6*O517+0.4*'Bonds (OP)'!$G$514</f>
        <v>5.795997703055852E-3</v>
      </c>
      <c r="Q517" s="400">
        <f ca="1">'MoteCarlo_Sim OP'!$F$4/0.6*(1+P517)</f>
        <v>1677178.1789152101</v>
      </c>
      <c r="S517" s="554"/>
    </row>
    <row r="518" spans="1:19">
      <c r="A518" s="554">
        <v>516</v>
      </c>
      <c r="B518" s="400">
        <f>'MoteCarlo_Sim (CP)'!F520</f>
        <v>996145.31376110238</v>
      </c>
      <c r="C518" s="400">
        <f ca="1">B518/'MoteCarlo_Sim (CP)'!$F$4-1</f>
        <v>-3.3084426317283588E-3</v>
      </c>
      <c r="D518" s="400">
        <f ca="1">0.6*C518+0.4*'Bonds (CP)'!$T$515</f>
        <v>-2.4108128930715724E-3</v>
      </c>
      <c r="E518" s="400">
        <f ca="1">'MoteCarlo_Sim (CP)'!$F$4/0.6*(1+D518)</f>
        <v>1661737.4192460959</v>
      </c>
      <c r="M518" s="554">
        <v>516</v>
      </c>
      <c r="N518" s="400">
        <f>'MoteCarlo_Sim OP'!F520</f>
        <v>1014474.4173533705</v>
      </c>
      <c r="O518" s="400">
        <f ca="1">N518/'MoteCarlo_Sim OP'!$F$4-1</f>
        <v>1.3959361000550174E-2</v>
      </c>
      <c r="P518" s="400">
        <f ca="1">0.6*O518+0.4*'Bonds (OP)'!$G$514</f>
        <v>8.2702092866648383E-3</v>
      </c>
      <c r="Q518" s="400">
        <f ca="1">'MoteCarlo_Sim OP'!$F$4/0.6*(1+P518)</f>
        <v>1681303.9595780135</v>
      </c>
      <c r="S518" s="554"/>
    </row>
    <row r="519" spans="1:19">
      <c r="A519" s="554">
        <v>517</v>
      </c>
      <c r="B519" s="400">
        <f>'MoteCarlo_Sim (CP)'!F521</f>
        <v>983766.51099425333</v>
      </c>
      <c r="C519" s="400">
        <f ca="1">B519/'MoteCarlo_Sim (CP)'!$F$4-1</f>
        <v>-1.5694033406092323E-2</v>
      </c>
      <c r="D519" s="400">
        <f ca="1">0.6*C519+0.4*'Bonds (CP)'!$T$515</f>
        <v>-9.8421673576899512E-3</v>
      </c>
      <c r="E519" s="400">
        <f ca="1">'MoteCarlo_Sim (CP)'!$F$4/0.6*(1+D519)</f>
        <v>1649358.6164792469</v>
      </c>
      <c r="M519" s="554">
        <v>517</v>
      </c>
      <c r="N519" s="400">
        <f>'MoteCarlo_Sim OP'!F521</f>
        <v>961166.55823036504</v>
      </c>
      <c r="O519" s="400">
        <f ca="1">N519/'MoteCarlo_Sim OP'!$F$4-1</f>
        <v>-3.9321433318230681E-2</v>
      </c>
      <c r="P519" s="400">
        <f ca="1">0.6*O519+0.4*'Bonds (OP)'!$G$514</f>
        <v>-2.3698267304603674E-2</v>
      </c>
      <c r="Q519" s="400">
        <f ca="1">'MoteCarlo_Sim OP'!$F$4/0.6*(1+P519)</f>
        <v>1627996.1004550077</v>
      </c>
      <c r="S519" s="554"/>
    </row>
    <row r="520" spans="1:19">
      <c r="A520" s="554">
        <v>518</v>
      </c>
      <c r="B520" s="400">
        <f>'MoteCarlo_Sim (CP)'!F522</f>
        <v>1008070.1710091027</v>
      </c>
      <c r="C520" s="400">
        <f ca="1">B520/'MoteCarlo_Sim (CP)'!$F$4-1</f>
        <v>8.6229536994240075E-3</v>
      </c>
      <c r="D520" s="400">
        <f ca="1">0.6*C520+0.4*'Bonds (CP)'!$T$515</f>
        <v>4.7480249056198473E-3</v>
      </c>
      <c r="E520" s="400">
        <f ca="1">'MoteCarlo_Sim (CP)'!$F$4/0.6*(1+D520)</f>
        <v>1673662.2764940963</v>
      </c>
      <c r="M520" s="554">
        <v>518</v>
      </c>
      <c r="N520" s="400">
        <f>'MoteCarlo_Sim OP'!F522</f>
        <v>994014.7906804512</v>
      </c>
      <c r="O520" s="400">
        <f ca="1">N520/'MoteCarlo_Sim OP'!$F$4-1</f>
        <v>-6.4898781647948489E-3</v>
      </c>
      <c r="P520" s="400">
        <f ca="1">0.6*O520+0.4*'Bonds (OP)'!$G$514</f>
        <v>-3.9993342125421751E-3</v>
      </c>
      <c r="Q520" s="400">
        <f ca="1">'MoteCarlo_Sim OP'!$F$4/0.6*(1+P520)</f>
        <v>1660844.3329050939</v>
      </c>
      <c r="S520" s="554"/>
    </row>
    <row r="521" spans="1:19">
      <c r="A521" s="554">
        <v>519</v>
      </c>
      <c r="B521" s="400">
        <f>'MoteCarlo_Sim (CP)'!F523</f>
        <v>996817.98660918663</v>
      </c>
      <c r="C521" s="400">
        <f ca="1">B521/'MoteCarlo_Sim (CP)'!$F$4-1</f>
        <v>-2.6354009185418636E-3</v>
      </c>
      <c r="D521" s="400">
        <f ca="1">0.6*C521+0.4*'Bonds (CP)'!$T$515</f>
        <v>-2.0069878651596752E-3</v>
      </c>
      <c r="E521" s="400">
        <f ca="1">'MoteCarlo_Sim (CP)'!$F$4/0.6*(1+D521)</f>
        <v>1662410.0920941802</v>
      </c>
      <c r="M521" s="554">
        <v>519</v>
      </c>
      <c r="N521" s="400">
        <f>'MoteCarlo_Sim OP'!F523</f>
        <v>994659.5631608048</v>
      </c>
      <c r="O521" s="400">
        <f ca="1">N521/'MoteCarlo_Sim OP'!$F$4-1</f>
        <v>-5.8454330403178156E-3</v>
      </c>
      <c r="P521" s="400">
        <f ca="1">0.6*O521+0.4*'Bonds (OP)'!$G$514</f>
        <v>-3.6126671378559545E-3</v>
      </c>
      <c r="Q521" s="400">
        <f ca="1">'MoteCarlo_Sim OP'!$F$4/0.6*(1+P521)</f>
        <v>1661489.1053854476</v>
      </c>
      <c r="S521" s="554"/>
    </row>
    <row r="522" spans="1:19">
      <c r="A522" s="554">
        <v>520</v>
      </c>
      <c r="B522" s="400">
        <f>'MoteCarlo_Sim (CP)'!F524</f>
        <v>1029593.2100890805</v>
      </c>
      <c r="C522" s="400">
        <f ca="1">B522/'MoteCarlo_Sim (CP)'!$F$4-1</f>
        <v>3.0157795096134032E-2</v>
      </c>
      <c r="D522" s="400">
        <f ca="1">0.6*C522+0.4*'Bonds (CP)'!$T$515</f>
        <v>1.7668929743645864E-2</v>
      </c>
      <c r="E522" s="400">
        <f ca="1">'MoteCarlo_Sim (CP)'!$F$4/0.6*(1+D522)</f>
        <v>1695185.3155740742</v>
      </c>
      <c r="M522" s="554">
        <v>520</v>
      </c>
      <c r="N522" s="400">
        <f>'MoteCarlo_Sim OP'!F524</f>
        <v>1026707.4151753976</v>
      </c>
      <c r="O522" s="400">
        <f ca="1">N522/'MoteCarlo_Sim OP'!$F$4-1</f>
        <v>2.618614803683994E-2</v>
      </c>
      <c r="P522" s="400">
        <f ca="1">0.6*O522+0.4*'Bonds (OP)'!$G$514</f>
        <v>1.5606281508438697E-2</v>
      </c>
      <c r="Q522" s="400">
        <f ca="1">'MoteCarlo_Sim OP'!$F$4/0.6*(1+P522)</f>
        <v>1693536.9574000407</v>
      </c>
      <c r="S522" s="554"/>
    </row>
    <row r="523" spans="1:19">
      <c r="A523" s="554">
        <v>521</v>
      </c>
      <c r="B523" s="400">
        <f>'MoteCarlo_Sim (CP)'!F525</f>
        <v>998828.06174037198</v>
      </c>
      <c r="C523" s="400">
        <f ca="1">B523/'MoteCarlo_Sim (CP)'!$F$4-1</f>
        <v>-6.2422354787883272E-4</v>
      </c>
      <c r="D523" s="400">
        <f ca="1">0.6*C523+0.4*'Bonds (CP)'!$T$515</f>
        <v>-8.0028144276185682E-4</v>
      </c>
      <c r="E523" s="400">
        <f ca="1">'MoteCarlo_Sim (CP)'!$F$4/0.6*(1+D523)</f>
        <v>1664420.1672253655</v>
      </c>
      <c r="M523" s="554">
        <v>521</v>
      </c>
      <c r="N523" s="400">
        <f>'MoteCarlo_Sim OP'!F525</f>
        <v>997872.55098624155</v>
      </c>
      <c r="O523" s="400">
        <f ca="1">N523/'MoteCarlo_Sim OP'!$F$4-1</f>
        <v>-2.6340764731589417E-3</v>
      </c>
      <c r="P523" s="400">
        <f ca="1">0.6*O523+0.4*'Bonds (OP)'!$G$514</f>
        <v>-1.6858531975606301E-3</v>
      </c>
      <c r="Q523" s="400">
        <f ca="1">'MoteCarlo_Sim OP'!$F$4/0.6*(1+P523)</f>
        <v>1664702.0932108844</v>
      </c>
      <c r="S523" s="554"/>
    </row>
    <row r="524" spans="1:19">
      <c r="A524" s="554">
        <v>522</v>
      </c>
      <c r="B524" s="400">
        <f>'MoteCarlo_Sim (CP)'!F526</f>
        <v>1021280.0097503874</v>
      </c>
      <c r="C524" s="400">
        <f ca="1">B524/'MoteCarlo_Sim (CP)'!$F$4-1</f>
        <v>2.1840036152910525E-2</v>
      </c>
      <c r="D524" s="400">
        <f ca="1">0.6*C524+0.4*'Bonds (CP)'!$T$515</f>
        <v>1.2678274377711757E-2</v>
      </c>
      <c r="E524" s="400">
        <f ca="1">'MoteCarlo_Sim (CP)'!$F$4/0.6*(1+D524)</f>
        <v>1686872.1152353811</v>
      </c>
      <c r="M524" s="554">
        <v>522</v>
      </c>
      <c r="N524" s="400">
        <f>'MoteCarlo_Sim OP'!F526</f>
        <v>981143.95266152092</v>
      </c>
      <c r="O524" s="400">
        <f ca="1">N524/'MoteCarlo_Sim OP'!$F$4-1</f>
        <v>-1.9354181561684003E-2</v>
      </c>
      <c r="P524" s="400">
        <f ca="1">0.6*O524+0.4*'Bonds (OP)'!$G$514</f>
        <v>-1.1717916250675668E-2</v>
      </c>
      <c r="Q524" s="400">
        <f ca="1">'MoteCarlo_Sim OP'!$F$4/0.6*(1+P524)</f>
        <v>1647973.4948861639</v>
      </c>
      <c r="S524" s="554"/>
    </row>
    <row r="525" spans="1:19">
      <c r="A525" s="554">
        <v>523</v>
      </c>
      <c r="B525" s="400">
        <f>'MoteCarlo_Sim (CP)'!F527</f>
        <v>1017982.2022776107</v>
      </c>
      <c r="C525" s="400">
        <f ca="1">B525/'MoteCarlo_Sim (CP)'!$F$4-1</f>
        <v>1.8540420303158278E-2</v>
      </c>
      <c r="D525" s="400">
        <f ca="1">0.6*C525+0.4*'Bonds (CP)'!$T$515</f>
        <v>1.069850486786041E-2</v>
      </c>
      <c r="E525" s="400">
        <f ca="1">'MoteCarlo_Sim (CP)'!$F$4/0.6*(1+D525)</f>
        <v>1683574.3077626044</v>
      </c>
      <c r="M525" s="554">
        <v>523</v>
      </c>
      <c r="N525" s="400">
        <f>'MoteCarlo_Sim OP'!F527</f>
        <v>1024790.1271451944</v>
      </c>
      <c r="O525" s="400">
        <f ca="1">N525/'MoteCarlo_Sim OP'!$F$4-1</f>
        <v>2.4269833428305354E-2</v>
      </c>
      <c r="P525" s="400">
        <f ca="1">0.6*O525+0.4*'Bonds (OP)'!$G$514</f>
        <v>1.4456492743317947E-2</v>
      </c>
      <c r="Q525" s="400">
        <f ca="1">'MoteCarlo_Sim OP'!$F$4/0.6*(1+P525)</f>
        <v>1691619.6693698373</v>
      </c>
      <c r="S525" s="554"/>
    </row>
    <row r="526" spans="1:19">
      <c r="A526" s="554">
        <v>524</v>
      </c>
      <c r="B526" s="400">
        <f>'MoteCarlo_Sim (CP)'!F528</f>
        <v>962327.42832874134</v>
      </c>
      <c r="C526" s="400">
        <f ca="1">B526/'MoteCarlo_Sim (CP)'!$F$4-1</f>
        <v>-3.7144872350219349E-2</v>
      </c>
      <c r="D526" s="400">
        <f ca="1">0.6*C526+0.4*'Bonds (CP)'!$T$515</f>
        <v>-2.2712670724166165E-2</v>
      </c>
      <c r="E526" s="400">
        <f ca="1">'MoteCarlo_Sim (CP)'!$F$4/0.6*(1+D526)</f>
        <v>1627919.533813735</v>
      </c>
      <c r="M526" s="554">
        <v>524</v>
      </c>
      <c r="N526" s="400">
        <f>'MoteCarlo_Sim OP'!F528</f>
        <v>1000381.1704946053</v>
      </c>
      <c r="O526" s="400">
        <f ca="1">N526/'MoteCarlo_Sim OP'!$F$4-1</f>
        <v>-1.2673060993839691E-4</v>
      </c>
      <c r="P526" s="400">
        <f ca="1">0.6*O526+0.4*'Bonds (OP)'!$G$514</f>
        <v>-1.8144567962830342E-4</v>
      </c>
      <c r="Q526" s="400">
        <f ca="1">'MoteCarlo_Sim OP'!$F$4/0.6*(1+P526)</f>
        <v>1667210.7127192481</v>
      </c>
      <c r="S526" s="554"/>
    </row>
    <row r="527" spans="1:19">
      <c r="A527" s="554">
        <v>525</v>
      </c>
      <c r="B527" s="400">
        <f>'MoteCarlo_Sim (CP)'!F529</f>
        <v>978670.53795679298</v>
      </c>
      <c r="C527" s="400">
        <f ca="1">B527/'MoteCarlo_Sim (CP)'!$F$4-1</f>
        <v>-2.0792800857836968E-2</v>
      </c>
      <c r="D527" s="400">
        <f ca="1">0.6*C527+0.4*'Bonds (CP)'!$T$515</f>
        <v>-1.2901427828736739E-2</v>
      </c>
      <c r="E527" s="400">
        <f ca="1">'MoteCarlo_Sim (CP)'!$F$4/0.6*(1+D527)</f>
        <v>1644262.6434417865</v>
      </c>
      <c r="M527" s="554">
        <v>525</v>
      </c>
      <c r="N527" s="400">
        <f>'MoteCarlo_Sim OP'!F529</f>
        <v>1024322.4397487673</v>
      </c>
      <c r="O527" s="400">
        <f ca="1">N527/'MoteCarlo_Sim OP'!$F$4-1</f>
        <v>2.3802383480314937E-2</v>
      </c>
      <c r="P527" s="400">
        <f ca="1">0.6*O527+0.4*'Bonds (OP)'!$G$514</f>
        <v>1.4176022774523695E-2</v>
      </c>
      <c r="Q527" s="400">
        <f ca="1">'MoteCarlo_Sim OP'!$F$4/0.6*(1+P527)</f>
        <v>1691151.9819734101</v>
      </c>
      <c r="S527" s="554"/>
    </row>
    <row r="528" spans="1:19">
      <c r="A528" s="554">
        <v>526</v>
      </c>
      <c r="B528" s="400">
        <f>'MoteCarlo_Sim (CP)'!F530</f>
        <v>994440.95286930515</v>
      </c>
      <c r="C528" s="400">
        <f ca="1">B528/'MoteCarlo_Sim (CP)'!$F$4-1</f>
        <v>-5.0137381223522848E-3</v>
      </c>
      <c r="D528" s="400">
        <f ca="1">0.6*C528+0.4*'Bonds (CP)'!$T$515</f>
        <v>-3.4339901874459282E-3</v>
      </c>
      <c r="E528" s="400">
        <f ca="1">'MoteCarlo_Sim (CP)'!$F$4/0.6*(1+D528)</f>
        <v>1660033.0583542986</v>
      </c>
      <c r="M528" s="554">
        <v>526</v>
      </c>
      <c r="N528" s="400">
        <f>'MoteCarlo_Sim OP'!F530</f>
        <v>994797.02771338576</v>
      </c>
      <c r="O528" s="400">
        <f ca="1">N528/'MoteCarlo_Sim OP'!$F$4-1</f>
        <v>-5.7080382795323681E-3</v>
      </c>
      <c r="P528" s="400">
        <f ca="1">0.6*O528+0.4*'Bonds (OP)'!$G$514</f>
        <v>-3.530230281384686E-3</v>
      </c>
      <c r="Q528" s="400">
        <f ca="1">'MoteCarlo_Sim OP'!$F$4/0.6*(1+P528)</f>
        <v>1661626.5699380285</v>
      </c>
      <c r="S528" s="554"/>
    </row>
    <row r="529" spans="1:19">
      <c r="A529" s="554">
        <v>527</v>
      </c>
      <c r="B529" s="400">
        <f>'MoteCarlo_Sim (CP)'!F531</f>
        <v>977121.87556314806</v>
      </c>
      <c r="C529" s="400">
        <f ca="1">B529/'MoteCarlo_Sim (CP)'!$F$4-1</f>
        <v>-2.2342312471892334E-2</v>
      </c>
      <c r="D529" s="400">
        <f ca="1">0.6*C529+0.4*'Bonds (CP)'!$T$515</f>
        <v>-1.3831134797169957E-2</v>
      </c>
      <c r="E529" s="400">
        <f ca="1">'MoteCarlo_Sim (CP)'!$F$4/0.6*(1+D529)</f>
        <v>1642713.9810481416</v>
      </c>
      <c r="M529" s="554">
        <v>527</v>
      </c>
      <c r="N529" s="400">
        <f>'MoteCarlo_Sim OP'!F531</f>
        <v>946566.78958903404</v>
      </c>
      <c r="O529" s="400">
        <f ca="1">N529/'MoteCarlo_Sim OP'!$F$4-1</f>
        <v>-5.3913789546335966E-2</v>
      </c>
      <c r="P529" s="400">
        <f ca="1">0.6*O529+0.4*'Bonds (OP)'!$G$514</f>
        <v>-3.2453681041466842E-2</v>
      </c>
      <c r="Q529" s="400">
        <f ca="1">'MoteCarlo_Sim OP'!$F$4/0.6*(1+P529)</f>
        <v>1613396.3318136767</v>
      </c>
      <c r="S529" s="554"/>
    </row>
    <row r="530" spans="1:19">
      <c r="A530" s="554">
        <v>528</v>
      </c>
      <c r="B530" s="400">
        <f>'MoteCarlo_Sim (CP)'!F532</f>
        <v>1024917.6400435749</v>
      </c>
      <c r="C530" s="400">
        <f ca="1">B530/'MoteCarlo_Sim (CP)'!$F$4-1</f>
        <v>2.5479661167415735E-2</v>
      </c>
      <c r="D530" s="400">
        <f ca="1">0.6*C530+0.4*'Bonds (CP)'!$T$515</f>
        <v>1.4862049386414883E-2</v>
      </c>
      <c r="E530" s="400">
        <f ca="1">'MoteCarlo_Sim (CP)'!$F$4/0.6*(1+D530)</f>
        <v>1690509.7455285685</v>
      </c>
      <c r="M530" s="554">
        <v>528</v>
      </c>
      <c r="N530" s="400">
        <f>'MoteCarlo_Sim OP'!F532</f>
        <v>1000573.7599592417</v>
      </c>
      <c r="O530" s="400">
        <f ca="1">N530/'MoteCarlo_Sim OP'!$F$4-1</f>
        <v>6.5761075566772575E-5</v>
      </c>
      <c r="P530" s="400">
        <f ca="1">0.6*O530+0.4*'Bonds (OP)'!$G$514</f>
        <v>-6.595066832520173E-5</v>
      </c>
      <c r="Q530" s="400">
        <f ca="1">'MoteCarlo_Sim OP'!$F$4/0.6*(1+P530)</f>
        <v>1667403.3021838847</v>
      </c>
      <c r="S530" s="554"/>
    </row>
    <row r="531" spans="1:19">
      <c r="A531" s="554">
        <v>529</v>
      </c>
      <c r="B531" s="400">
        <f>'MoteCarlo_Sim (CP)'!F533</f>
        <v>996045.35170590261</v>
      </c>
      <c r="C531" s="400">
        <f ca="1">B531/'MoteCarlo_Sim (CP)'!$F$4-1</f>
        <v>-3.408459501856087E-3</v>
      </c>
      <c r="D531" s="400">
        <f ca="1">0.6*C531+0.4*'Bonds (CP)'!$T$515</f>
        <v>-2.4708230151482095E-3</v>
      </c>
      <c r="E531" s="400">
        <f ca="1">'MoteCarlo_Sim (CP)'!$F$4/0.6*(1+D531)</f>
        <v>1661637.4571908962</v>
      </c>
      <c r="M531" s="554">
        <v>529</v>
      </c>
      <c r="N531" s="400">
        <f>'MoteCarlo_Sim OP'!F533</f>
        <v>1026284.7201506726</v>
      </c>
      <c r="O531" s="400">
        <f ca="1">N531/'MoteCarlo_Sim OP'!$F$4-1</f>
        <v>2.5763667617583419E-2</v>
      </c>
      <c r="P531" s="400">
        <f ca="1">0.6*O531+0.4*'Bonds (OP)'!$G$514</f>
        <v>1.5352793256884784E-2</v>
      </c>
      <c r="Q531" s="400">
        <f ca="1">'MoteCarlo_Sim OP'!$F$4/0.6*(1+P531)</f>
        <v>1693114.2623753154</v>
      </c>
      <c r="S531" s="554"/>
    </row>
    <row r="532" spans="1:19">
      <c r="A532" s="554">
        <v>530</v>
      </c>
      <c r="B532" s="400">
        <f>'MoteCarlo_Sim (CP)'!F534</f>
        <v>1005752.6049675884</v>
      </c>
      <c r="C532" s="400">
        <f ca="1">B532/'MoteCarlo_Sim (CP)'!$F$4-1</f>
        <v>6.3041168035304906E-3</v>
      </c>
      <c r="D532" s="400">
        <f ca="1">0.6*C532+0.4*'Bonds (CP)'!$T$515</f>
        <v>3.3567227680837372E-3</v>
      </c>
      <c r="E532" s="400">
        <f ca="1">'MoteCarlo_Sim (CP)'!$F$4/0.6*(1+D532)</f>
        <v>1671344.710452582</v>
      </c>
      <c r="M532" s="554">
        <v>530</v>
      </c>
      <c r="N532" s="400">
        <f>'MoteCarlo_Sim OP'!F534</f>
        <v>1015502.956318745</v>
      </c>
      <c r="O532" s="400">
        <f ca="1">N532/'MoteCarlo_Sim OP'!$F$4-1</f>
        <v>1.498737776889425E-2</v>
      </c>
      <c r="P532" s="400">
        <f ca="1">0.6*O532+0.4*'Bonds (OP)'!$G$514</f>
        <v>8.8870193476712836E-3</v>
      </c>
      <c r="Q532" s="400">
        <f ca="1">'MoteCarlo_Sim OP'!$F$4/0.6*(1+P532)</f>
        <v>1682332.498543388</v>
      </c>
      <c r="S532" s="554"/>
    </row>
    <row r="533" spans="1:19">
      <c r="A533" s="554">
        <v>531</v>
      </c>
      <c r="B533" s="400">
        <f>'MoteCarlo_Sim (CP)'!F535</f>
        <v>1005506.957982494</v>
      </c>
      <c r="C533" s="400">
        <f ca="1">B533/'MoteCarlo_Sim (CP)'!$F$4-1</f>
        <v>6.0583351161056509E-3</v>
      </c>
      <c r="D533" s="400">
        <f ca="1">0.6*C533+0.4*'Bonds (CP)'!$T$515</f>
        <v>3.209253755628833E-3</v>
      </c>
      <c r="E533" s="400">
        <f ca="1">'MoteCarlo_Sim (CP)'!$F$4/0.6*(1+D533)</f>
        <v>1671099.0634674875</v>
      </c>
      <c r="M533" s="554">
        <v>531</v>
      </c>
      <c r="N533" s="400">
        <f>'MoteCarlo_Sim OP'!F535</f>
        <v>995093.90376341715</v>
      </c>
      <c r="O533" s="400">
        <f ca="1">N533/'MoteCarlo_Sim OP'!$F$4-1</f>
        <v>-5.4113129557222805E-3</v>
      </c>
      <c r="P533" s="400">
        <f ca="1">0.6*O533+0.4*'Bonds (OP)'!$G$514</f>
        <v>-3.3521950870986335E-3</v>
      </c>
      <c r="Q533" s="400">
        <f ca="1">'MoteCarlo_Sim OP'!$F$4/0.6*(1+P533)</f>
        <v>1661923.44598806</v>
      </c>
      <c r="S533" s="554"/>
    </row>
    <row r="534" spans="1:19">
      <c r="A534" s="554">
        <v>532</v>
      </c>
      <c r="B534" s="400">
        <f>'MoteCarlo_Sim (CP)'!F536</f>
        <v>978336.64849730721</v>
      </c>
      <c r="C534" s="400">
        <f ca="1">B534/'MoteCarlo_Sim (CP)'!$F$4-1</f>
        <v>-2.1126873408062852E-2</v>
      </c>
      <c r="D534" s="400">
        <f ca="1">0.6*C534+0.4*'Bonds (CP)'!$T$515</f>
        <v>-1.3101871358872268E-2</v>
      </c>
      <c r="E534" s="400">
        <f ca="1">'MoteCarlo_Sim (CP)'!$F$4/0.6*(1+D534)</f>
        <v>1643928.7539823006</v>
      </c>
      <c r="M534" s="554">
        <v>532</v>
      </c>
      <c r="N534" s="400">
        <f>'MoteCarlo_Sim OP'!F536</f>
        <v>966429.64004867955</v>
      </c>
      <c r="O534" s="400">
        <f ca="1">N534/'MoteCarlo_Sim OP'!$F$4-1</f>
        <v>-3.4061023606456908E-2</v>
      </c>
      <c r="P534" s="400">
        <f ca="1">0.6*O534+0.4*'Bonds (OP)'!$G$514</f>
        <v>-2.0542021477539411E-2</v>
      </c>
      <c r="Q534" s="400">
        <f ca="1">'MoteCarlo_Sim OP'!$F$4/0.6*(1+P534)</f>
        <v>1633259.1822733223</v>
      </c>
      <c r="S534" s="554"/>
    </row>
    <row r="535" spans="1:19">
      <c r="A535" s="554">
        <v>533</v>
      </c>
      <c r="B535" s="400">
        <f>'MoteCarlo_Sim (CP)'!F537</f>
        <v>1006054.7930231689</v>
      </c>
      <c r="C535" s="400">
        <f ca="1">B535/'MoteCarlo_Sim (CP)'!$F$4-1</f>
        <v>6.6064705661530443E-3</v>
      </c>
      <c r="D535" s="400">
        <f ca="1">0.6*C535+0.4*'Bonds (CP)'!$T$515</f>
        <v>3.5381350256572688E-3</v>
      </c>
      <c r="E535" s="400">
        <f ca="1">'MoteCarlo_Sim (CP)'!$F$4/0.6*(1+D535)</f>
        <v>1671646.8985081627</v>
      </c>
      <c r="M535" s="554">
        <v>533</v>
      </c>
      <c r="N535" s="400">
        <f>'MoteCarlo_Sim OP'!F537</f>
        <v>996554.11571545969</v>
      </c>
      <c r="O535" s="400">
        <f ca="1">N535/'MoteCarlo_Sim OP'!$F$4-1</f>
        <v>-3.9518423643583045E-3</v>
      </c>
      <c r="P535" s="400">
        <f ca="1">0.6*O535+0.4*'Bonds (OP)'!$G$514</f>
        <v>-2.4765127322802479E-3</v>
      </c>
      <c r="Q535" s="400">
        <f ca="1">'MoteCarlo_Sim OP'!$F$4/0.6*(1+P535)</f>
        <v>1663383.6579401025</v>
      </c>
      <c r="S535" s="554"/>
    </row>
    <row r="536" spans="1:19">
      <c r="A536" s="554">
        <v>534</v>
      </c>
      <c r="B536" s="400">
        <f>'MoteCarlo_Sim (CP)'!F538</f>
        <v>999122.68141916557</v>
      </c>
      <c r="C536" s="400">
        <f ca="1">B536/'MoteCarlo_Sim (CP)'!$F$4-1</f>
        <v>-3.2944231221809783E-4</v>
      </c>
      <c r="D536" s="400">
        <f ca="1">0.6*C536+0.4*'Bonds (CP)'!$T$515</f>
        <v>-6.2341270136541589E-4</v>
      </c>
      <c r="E536" s="400">
        <f ca="1">'MoteCarlo_Sim (CP)'!$F$4/0.6*(1+D536)</f>
        <v>1664714.786904159</v>
      </c>
      <c r="M536" s="554">
        <v>534</v>
      </c>
      <c r="N536" s="400">
        <f>'MoteCarlo_Sim OP'!F538</f>
        <v>972222.22633308161</v>
      </c>
      <c r="O536" s="400">
        <f ca="1">N536/'MoteCarlo_Sim OP'!$F$4-1</f>
        <v>-2.8271378262027302E-2</v>
      </c>
      <c r="P536" s="400">
        <f ca="1">0.6*O536+0.4*'Bonds (OP)'!$G$514</f>
        <v>-1.7068234270881645E-2</v>
      </c>
      <c r="Q536" s="400">
        <f ca="1">'MoteCarlo_Sim OP'!$F$4/0.6*(1+P536)</f>
        <v>1639051.7685577243</v>
      </c>
      <c r="S536" s="554"/>
    </row>
    <row r="537" spans="1:19">
      <c r="A537" s="554">
        <v>535</v>
      </c>
      <c r="B537" s="400">
        <f>'MoteCarlo_Sim (CP)'!F539</f>
        <v>999181.68735912547</v>
      </c>
      <c r="C537" s="400">
        <f ca="1">B537/'MoteCarlo_Sim (CP)'!$F$4-1</f>
        <v>-2.7040401591715835E-4</v>
      </c>
      <c r="D537" s="400">
        <f ca="1">0.6*C537+0.4*'Bonds (CP)'!$T$515</f>
        <v>-5.8798972358485222E-4</v>
      </c>
      <c r="E537" s="400">
        <f ca="1">'MoteCarlo_Sim (CP)'!$F$4/0.6*(1+D537)</f>
        <v>1664773.792844119</v>
      </c>
      <c r="M537" s="554">
        <v>535</v>
      </c>
      <c r="N537" s="400">
        <f>'MoteCarlo_Sim OP'!F539</f>
        <v>1013428.3238606896</v>
      </c>
      <c r="O537" s="400">
        <f ca="1">N537/'MoteCarlo_Sim OP'!$F$4-1</f>
        <v>1.2913798617466332E-2</v>
      </c>
      <c r="P537" s="400">
        <f ca="1">0.6*O537+0.4*'Bonds (OP)'!$G$514</f>
        <v>7.6428718568145333E-3</v>
      </c>
      <c r="Q537" s="400">
        <f ca="1">'MoteCarlo_Sim OP'!$F$4/0.6*(1+P537)</f>
        <v>1680257.8660853324</v>
      </c>
      <c r="S537" s="554"/>
    </row>
    <row r="538" spans="1:19">
      <c r="A538" s="554">
        <v>536</v>
      </c>
      <c r="B538" s="400">
        <f>'MoteCarlo_Sim (CP)'!F540</f>
        <v>996846.38127687003</v>
      </c>
      <c r="C538" s="400">
        <f ca="1">B538/'MoteCarlo_Sim (CP)'!$F$4-1</f>
        <v>-2.6069906804336851E-3</v>
      </c>
      <c r="D538" s="400">
        <f ca="1">0.6*C538+0.4*'Bonds (CP)'!$T$515</f>
        <v>-1.9899417222947681E-3</v>
      </c>
      <c r="E538" s="400">
        <f ca="1">'MoteCarlo_Sim (CP)'!$F$4/0.6*(1+D538)</f>
        <v>1662438.4867618636</v>
      </c>
      <c r="M538" s="554">
        <v>536</v>
      </c>
      <c r="N538" s="400">
        <f>'MoteCarlo_Sim OP'!F540</f>
        <v>1000387.3554111127</v>
      </c>
      <c r="O538" s="400">
        <f ca="1">N538/'MoteCarlo_Sim OP'!$F$4-1</f>
        <v>-1.2054883356005242E-4</v>
      </c>
      <c r="P538" s="400">
        <f ca="1">0.6*O538+0.4*'Bonds (OP)'!$G$514</f>
        <v>-1.7773661380129672E-4</v>
      </c>
      <c r="Q538" s="400">
        <f ca="1">'MoteCarlo_Sim OP'!$F$4/0.6*(1+P538)</f>
        <v>1667216.8976357556</v>
      </c>
      <c r="S538" s="554"/>
    </row>
    <row r="539" spans="1:19">
      <c r="A539" s="554">
        <v>537</v>
      </c>
      <c r="B539" s="400">
        <f>'MoteCarlo_Sim (CP)'!F541</f>
        <v>1020959.5204858433</v>
      </c>
      <c r="C539" s="400">
        <f ca="1">B539/'MoteCarlo_Sim (CP)'!$F$4-1</f>
        <v>2.1519371145721777E-2</v>
      </c>
      <c r="D539" s="400">
        <f ca="1">0.6*C539+0.4*'Bonds (CP)'!$T$515</f>
        <v>1.2485875373398509E-2</v>
      </c>
      <c r="E539" s="400">
        <f ca="1">'MoteCarlo_Sim (CP)'!$F$4/0.6*(1+D539)</f>
        <v>1686551.625970837</v>
      </c>
      <c r="M539" s="554">
        <v>537</v>
      </c>
      <c r="N539" s="400">
        <f>'MoteCarlo_Sim OP'!F541</f>
        <v>991454.13797772001</v>
      </c>
      <c r="O539" s="400">
        <f ca="1">N539/'MoteCarlo_Sim OP'!$F$4-1</f>
        <v>-9.0492308047355197E-3</v>
      </c>
      <c r="P539" s="400">
        <f ca="1">0.6*O539+0.4*'Bonds (OP)'!$G$514</f>
        <v>-5.5349457965065772E-3</v>
      </c>
      <c r="Q539" s="400">
        <f ca="1">'MoteCarlo_Sim OP'!$F$4/0.6*(1+P539)</f>
        <v>1658283.6802023628</v>
      </c>
      <c r="S539" s="554"/>
    </row>
    <row r="540" spans="1:19">
      <c r="A540" s="554">
        <v>538</v>
      </c>
      <c r="B540" s="400">
        <f>'MoteCarlo_Sim (CP)'!F542</f>
        <v>999403.53907120228</v>
      </c>
      <c r="C540" s="400">
        <f ca="1">B540/'MoteCarlo_Sim (CP)'!$F$4-1</f>
        <v>-4.8430649822850391E-5</v>
      </c>
      <c r="D540" s="400">
        <f ca="1">0.6*C540+0.4*'Bonds (CP)'!$T$515</f>
        <v>-4.5480570392826742E-4</v>
      </c>
      <c r="E540" s="400">
        <f ca="1">'MoteCarlo_Sim (CP)'!$F$4/0.6*(1+D540)</f>
        <v>1664995.6445561957</v>
      </c>
      <c r="M540" s="554">
        <v>538</v>
      </c>
      <c r="N540" s="400">
        <f>'MoteCarlo_Sim OP'!F542</f>
        <v>999819.667814338</v>
      </c>
      <c r="O540" s="400">
        <f ca="1">N540/'MoteCarlo_Sim OP'!$F$4-1</f>
        <v>-6.8794821103801418E-4</v>
      </c>
      <c r="P540" s="400">
        <f ca="1">0.6*O540+0.4*'Bonds (OP)'!$G$514</f>
        <v>-5.1817624028807369E-4</v>
      </c>
      <c r="Q540" s="400">
        <f ca="1">'MoteCarlo_Sim OP'!$F$4/0.6*(1+P540)</f>
        <v>1666649.2100389807</v>
      </c>
      <c r="S540" s="554"/>
    </row>
    <row r="541" spans="1:19">
      <c r="A541" s="554">
        <v>539</v>
      </c>
      <c r="B541" s="400">
        <f>'MoteCarlo_Sim (CP)'!F543</f>
        <v>1003941.0417185868</v>
      </c>
      <c r="C541" s="400">
        <f ca="1">B541/'MoteCarlo_Sim (CP)'!$F$4-1</f>
        <v>4.4915601705013408E-3</v>
      </c>
      <c r="D541" s="400">
        <f ca="1">0.6*C541+0.4*'Bonds (CP)'!$T$515</f>
        <v>2.2691887882662471E-3</v>
      </c>
      <c r="E541" s="400">
        <f ca="1">'MoteCarlo_Sim (CP)'!$F$4/0.6*(1+D541)</f>
        <v>1669533.1472035802</v>
      </c>
      <c r="M541" s="554">
        <v>539</v>
      </c>
      <c r="N541" s="400">
        <f>'MoteCarlo_Sim OP'!F543</f>
        <v>1024402.2808584989</v>
      </c>
      <c r="O541" s="400">
        <f ca="1">N541/'MoteCarlo_Sim OP'!$F$4-1</f>
        <v>2.3882184054109912E-2</v>
      </c>
      <c r="P541" s="400">
        <f ca="1">0.6*O541+0.4*'Bonds (OP)'!$G$514</f>
        <v>1.4223903118800681E-2</v>
      </c>
      <c r="Q541" s="400">
        <f ca="1">'MoteCarlo_Sim OP'!$F$4/0.6*(1+P541)</f>
        <v>1691231.8230831418</v>
      </c>
      <c r="S541" s="554"/>
    </row>
    <row r="542" spans="1:19">
      <c r="A542" s="554">
        <v>540</v>
      </c>
      <c r="B542" s="400">
        <f>'MoteCarlo_Sim (CP)'!F544</f>
        <v>1037136.6191018241</v>
      </c>
      <c r="C542" s="400">
        <f ca="1">B542/'MoteCarlo_Sim (CP)'!$F$4-1</f>
        <v>3.7705340592674164E-2</v>
      </c>
      <c r="D542" s="400">
        <f ca="1">0.6*C542+0.4*'Bonds (CP)'!$T$515</f>
        <v>2.2197457041569942E-2</v>
      </c>
      <c r="E542" s="400">
        <f ca="1">'MoteCarlo_Sim (CP)'!$F$4/0.6*(1+D542)</f>
        <v>1702728.7245868177</v>
      </c>
      <c r="M542" s="554">
        <v>540</v>
      </c>
      <c r="N542" s="400">
        <f>'MoteCarlo_Sim OP'!F544</f>
        <v>1003673.1613620409</v>
      </c>
      <c r="O542" s="400">
        <f ca="1">N542/'MoteCarlo_Sim OP'!$F$4-1</f>
        <v>3.1635888887759922E-3</v>
      </c>
      <c r="P542" s="400">
        <f ca="1">0.6*O542+0.4*'Bonds (OP)'!$G$514</f>
        <v>1.79274601960033E-3</v>
      </c>
      <c r="Q542" s="400">
        <f ca="1">'MoteCarlo_Sim OP'!$F$4/0.6*(1+P542)</f>
        <v>1670502.7035866838</v>
      </c>
      <c r="S542" s="554"/>
    </row>
    <row r="543" spans="1:19">
      <c r="A543" s="554">
        <v>541</v>
      </c>
      <c r="B543" s="400">
        <f>'MoteCarlo_Sim (CP)'!F545</f>
        <v>1025630.1286524447</v>
      </c>
      <c r="C543" s="400">
        <f ca="1">B543/'MoteCarlo_Sim (CP)'!$F$4-1</f>
        <v>2.6192540474653025E-2</v>
      </c>
      <c r="D543" s="400">
        <f ca="1">0.6*C543+0.4*'Bonds (CP)'!$T$515</f>
        <v>1.5289776970757256E-2</v>
      </c>
      <c r="E543" s="400">
        <f ca="1">'MoteCarlo_Sim (CP)'!$F$4/0.6*(1+D543)</f>
        <v>1691222.2341374382</v>
      </c>
      <c r="M543" s="554">
        <v>541</v>
      </c>
      <c r="N543" s="400">
        <f>'MoteCarlo_Sim OP'!F545</f>
        <v>999129.47423853818</v>
      </c>
      <c r="O543" s="400">
        <f ca="1">N543/'MoteCarlo_Sim OP'!$F$4-1</f>
        <v>-1.3777913703267863E-3</v>
      </c>
      <c r="P543" s="400">
        <f ca="1">0.6*O543+0.4*'Bonds (OP)'!$G$514</f>
        <v>-9.3208213586133703E-4</v>
      </c>
      <c r="Q543" s="400">
        <f ca="1">'MoteCarlo_Sim OP'!$F$4/0.6*(1+P543)</f>
        <v>1665959.0164631808</v>
      </c>
      <c r="S543" s="554"/>
    </row>
    <row r="544" spans="1:19">
      <c r="A544" s="554">
        <v>542</v>
      </c>
      <c r="B544" s="400">
        <f>'MoteCarlo_Sim (CP)'!F546</f>
        <v>1010853.9775253886</v>
      </c>
      <c r="C544" s="400">
        <f ca="1">B544/'MoteCarlo_Sim (CP)'!$F$4-1</f>
        <v>1.1408286736481532E-2</v>
      </c>
      <c r="D544" s="400">
        <f ca="1">0.6*C544+0.4*'Bonds (CP)'!$T$515</f>
        <v>6.4192247278543621E-3</v>
      </c>
      <c r="E544" s="400">
        <f ca="1">'MoteCarlo_Sim (CP)'!$F$4/0.6*(1+D544)</f>
        <v>1676446.083010382</v>
      </c>
      <c r="M544" s="554">
        <v>542</v>
      </c>
      <c r="N544" s="400">
        <f>'MoteCarlo_Sim OP'!F546</f>
        <v>998969.30511034688</v>
      </c>
      <c r="O544" s="400">
        <f ca="1">N544/'MoteCarlo_Sim OP'!$F$4-1</f>
        <v>-1.5378791794373736E-3</v>
      </c>
      <c r="P544" s="400">
        <f ca="1">0.6*O544+0.4*'Bonds (OP)'!$G$514</f>
        <v>-1.0281348213276894E-3</v>
      </c>
      <c r="Q544" s="400">
        <f ca="1">'MoteCarlo_Sim OP'!$F$4/0.6*(1+P544)</f>
        <v>1665798.8473349896</v>
      </c>
      <c r="S544" s="554"/>
    </row>
    <row r="545" spans="1:19">
      <c r="A545" s="554">
        <v>543</v>
      </c>
      <c r="B545" s="400">
        <f>'MoteCarlo_Sim (CP)'!F547</f>
        <v>1004232.6031635158</v>
      </c>
      <c r="C545" s="400">
        <f ca="1">B545/'MoteCarlo_Sim (CP)'!$F$4-1</f>
        <v>4.7832814952923908E-3</v>
      </c>
      <c r="D545" s="400">
        <f ca="1">0.6*C545+0.4*'Bonds (CP)'!$T$515</f>
        <v>2.4442215831408771E-3</v>
      </c>
      <c r="E545" s="400">
        <f ca="1">'MoteCarlo_Sim (CP)'!$F$4/0.6*(1+D545)</f>
        <v>1669824.7086485093</v>
      </c>
      <c r="M545" s="554">
        <v>543</v>
      </c>
      <c r="N545" s="400">
        <f>'MoteCarlo_Sim OP'!F547</f>
        <v>1001555.6588004058</v>
      </c>
      <c r="O545" s="400">
        <f ca="1">N545/'MoteCarlo_Sim OP'!$F$4-1</f>
        <v>1.0471613992448781E-3</v>
      </c>
      <c r="P545" s="400">
        <f ca="1">0.6*O545+0.4*'Bonds (OP)'!$G$514</f>
        <v>5.2288952588166158E-4</v>
      </c>
      <c r="Q545" s="400">
        <f ca="1">'MoteCarlo_Sim OP'!$F$4/0.6*(1+P545)</f>
        <v>1668385.2010250487</v>
      </c>
      <c r="S545" s="554"/>
    </row>
    <row r="546" spans="1:19">
      <c r="A546" s="554">
        <v>544</v>
      </c>
      <c r="B546" s="400">
        <f>'MoteCarlo_Sim (CP)'!F548</f>
        <v>983199.06775632838</v>
      </c>
      <c r="C546" s="400">
        <f ca="1">B546/'MoteCarlo_Sim (CP)'!$F$4-1</f>
        <v>-1.6261787805689099E-2</v>
      </c>
      <c r="D546" s="400">
        <f ca="1">0.6*C546+0.4*'Bonds (CP)'!$T$515</f>
        <v>-1.0182819997448016E-2</v>
      </c>
      <c r="E546" s="400">
        <f ca="1">'MoteCarlo_Sim (CP)'!$F$4/0.6*(1+D546)</f>
        <v>1648791.1732413219</v>
      </c>
      <c r="M546" s="554">
        <v>544</v>
      </c>
      <c r="N546" s="400">
        <f>'MoteCarlo_Sim OP'!F548</f>
        <v>998391.88202732126</v>
      </c>
      <c r="O546" s="400">
        <f ca="1">N546/'MoteCarlo_Sim OP'!$F$4-1</f>
        <v>-2.1150091003860894E-3</v>
      </c>
      <c r="P546" s="400">
        <f ca="1">0.6*O546+0.4*'Bonds (OP)'!$G$514</f>
        <v>-1.3744127738969188E-3</v>
      </c>
      <c r="Q546" s="400">
        <f ca="1">'MoteCarlo_Sim OP'!$F$4/0.6*(1+P546)</f>
        <v>1665221.4242519641</v>
      </c>
      <c r="S546" s="554"/>
    </row>
    <row r="547" spans="1:19">
      <c r="A547" s="554">
        <v>545</v>
      </c>
      <c r="B547" s="400">
        <f>'MoteCarlo_Sim (CP)'!F549</f>
        <v>999417.92404888931</v>
      </c>
      <c r="C547" s="400">
        <f ca="1">B547/'MoteCarlo_Sim (CP)'!$F$4-1</f>
        <v>-3.4037784027551865E-5</v>
      </c>
      <c r="D547" s="400">
        <f ca="1">0.6*C547+0.4*'Bonds (CP)'!$T$515</f>
        <v>-4.4616998445108831E-4</v>
      </c>
      <c r="E547" s="400">
        <f ca="1">'MoteCarlo_Sim (CP)'!$F$4/0.6*(1+D547)</f>
        <v>1665010.0295338829</v>
      </c>
      <c r="M547" s="554">
        <v>545</v>
      </c>
      <c r="N547" s="400">
        <f>'MoteCarlo_Sim OP'!F549</f>
        <v>1016630.6943210153</v>
      </c>
      <c r="O547" s="400">
        <f ca="1">N547/'MoteCarlo_Sim OP'!$F$4-1</f>
        <v>1.6114543210030918E-2</v>
      </c>
      <c r="P547" s="400">
        <f ca="1">0.6*O547+0.4*'Bonds (OP)'!$G$514</f>
        <v>9.5633186123532856E-3</v>
      </c>
      <c r="Q547" s="400">
        <f ca="1">'MoteCarlo_Sim OP'!$F$4/0.6*(1+P547)</f>
        <v>1683460.2365456582</v>
      </c>
      <c r="S547" s="554"/>
    </row>
    <row r="548" spans="1:19">
      <c r="A548" s="554">
        <v>546</v>
      </c>
      <c r="B548" s="400">
        <f>'MoteCarlo_Sim (CP)'!F550</f>
        <v>1002231.7770465853</v>
      </c>
      <c r="C548" s="400">
        <f ca="1">B548/'MoteCarlo_Sim (CP)'!$F$4-1</f>
        <v>2.7813582106492873E-3</v>
      </c>
      <c r="D548" s="400">
        <f ca="1">0.6*C548+0.4*'Bonds (CP)'!$T$515</f>
        <v>1.243067612355015E-3</v>
      </c>
      <c r="E548" s="400">
        <f ca="1">'MoteCarlo_Sim (CP)'!$F$4/0.6*(1+D548)</f>
        <v>1667823.8825315789</v>
      </c>
      <c r="M548" s="554">
        <v>546</v>
      </c>
      <c r="N548" s="400">
        <f>'MoteCarlo_Sim OP'!F550</f>
        <v>1015335.8717014156</v>
      </c>
      <c r="O548" s="400">
        <f ca="1">N548/'MoteCarlo_Sim OP'!$F$4-1</f>
        <v>1.4820377981691779E-2</v>
      </c>
      <c r="P548" s="400">
        <f ca="1">0.6*O548+0.4*'Bonds (OP)'!$G$514</f>
        <v>8.7868194753498007E-3</v>
      </c>
      <c r="Q548" s="400">
        <f ca="1">'MoteCarlo_Sim OP'!$F$4/0.6*(1+P548)</f>
        <v>1682165.4139260584</v>
      </c>
      <c r="S548" s="554"/>
    </row>
    <row r="549" spans="1:19">
      <c r="A549" s="554">
        <v>547</v>
      </c>
      <c r="B549" s="400">
        <f>'MoteCarlo_Sim (CP)'!F551</f>
        <v>1027925.4940002292</v>
      </c>
      <c r="C549" s="400">
        <f ca="1">B549/'MoteCarlo_Sim (CP)'!$F$4-1</f>
        <v>2.8489164502903064E-2</v>
      </c>
      <c r="D549" s="400">
        <f ca="1">0.6*C549+0.4*'Bonds (CP)'!$T$515</f>
        <v>1.6667751387707281E-2</v>
      </c>
      <c r="E549" s="400">
        <f ca="1">'MoteCarlo_Sim (CP)'!$F$4/0.6*(1+D549)</f>
        <v>1693517.5994852229</v>
      </c>
      <c r="M549" s="554">
        <v>547</v>
      </c>
      <c r="N549" s="400">
        <f>'MoteCarlo_Sim OP'!F551</f>
        <v>999145.00627921673</v>
      </c>
      <c r="O549" s="400">
        <f ca="1">N549/'MoteCarlo_Sim OP'!$F$4-1</f>
        <v>-1.3622672153830173E-3</v>
      </c>
      <c r="P549" s="400">
        <f ca="1">0.6*O549+0.4*'Bonds (OP)'!$G$514</f>
        <v>-9.2276764289507562E-4</v>
      </c>
      <c r="Q549" s="400">
        <f ca="1">'MoteCarlo_Sim OP'!$F$4/0.6*(1+P549)</f>
        <v>1665974.5485038594</v>
      </c>
      <c r="S549" s="554"/>
    </row>
    <row r="550" spans="1:19">
      <c r="A550" s="554">
        <v>548</v>
      </c>
      <c r="B550" s="400">
        <f>'MoteCarlo_Sim (CP)'!F552</f>
        <v>971813.03797034314</v>
      </c>
      <c r="C550" s="400">
        <f ca="1">B550/'MoteCarlo_Sim (CP)'!$F$4-1</f>
        <v>-2.7654061204825608E-2</v>
      </c>
      <c r="D550" s="400">
        <f ca="1">0.6*C550+0.4*'Bonds (CP)'!$T$515</f>
        <v>-1.701818403692992E-2</v>
      </c>
      <c r="E550" s="400">
        <f ca="1">'MoteCarlo_Sim (CP)'!$F$4/0.6*(1+D550)</f>
        <v>1637405.1434553368</v>
      </c>
      <c r="M550" s="554">
        <v>548</v>
      </c>
      <c r="N550" s="400">
        <f>'MoteCarlo_Sim OP'!F552</f>
        <v>967407.48277732765</v>
      </c>
      <c r="O550" s="400">
        <f ca="1">N550/'MoteCarlo_Sim OP'!$F$4-1</f>
        <v>-3.3083677335975503E-2</v>
      </c>
      <c r="P550" s="400">
        <f ca="1">0.6*O550+0.4*'Bonds (OP)'!$G$514</f>
        <v>-1.9955613715250568E-2</v>
      </c>
      <c r="Q550" s="400">
        <f ca="1">'MoteCarlo_Sim OP'!$F$4/0.6*(1+P550)</f>
        <v>1634237.0250019704</v>
      </c>
      <c r="S550" s="554"/>
    </row>
    <row r="551" spans="1:19">
      <c r="A551" s="554">
        <v>549</v>
      </c>
      <c r="B551" s="400">
        <f>'MoteCarlo_Sim (CP)'!F553</f>
        <v>1002542.8771736355</v>
      </c>
      <c r="C551" s="400">
        <f ca="1">B551/'MoteCarlo_Sim (CP)'!$F$4-1</f>
        <v>3.0926289317414479E-3</v>
      </c>
      <c r="D551" s="400">
        <f ca="1">0.6*C551+0.4*'Bonds (CP)'!$T$515</f>
        <v>1.4298300450103114E-3</v>
      </c>
      <c r="E551" s="400">
        <f ca="1">'MoteCarlo_Sim (CP)'!$F$4/0.6*(1+D551)</f>
        <v>1668134.9826586293</v>
      </c>
      <c r="M551" s="554">
        <v>549</v>
      </c>
      <c r="N551" s="400">
        <f>'MoteCarlo_Sim OP'!F553</f>
        <v>981868.90450931201</v>
      </c>
      <c r="O551" s="400">
        <f ca="1">N551/'MoteCarlo_Sim OP'!$F$4-1</f>
        <v>-1.8629597777442219E-2</v>
      </c>
      <c r="P551" s="400">
        <f ca="1">0.6*O551+0.4*'Bonds (OP)'!$G$514</f>
        <v>-1.1283165980130598E-2</v>
      </c>
      <c r="Q551" s="400">
        <f ca="1">'MoteCarlo_Sim OP'!$F$4/0.6*(1+P551)</f>
        <v>1648698.4467339548</v>
      </c>
      <c r="S551" s="554"/>
    </row>
    <row r="552" spans="1:19">
      <c r="A552" s="554">
        <v>550</v>
      </c>
      <c r="B552" s="400">
        <f>'MoteCarlo_Sim (CP)'!F554</f>
        <v>994797.33042686793</v>
      </c>
      <c r="C552" s="400">
        <f ca="1">B552/'MoteCarlo_Sim (CP)'!$F$4-1</f>
        <v>-4.6571651425354466E-3</v>
      </c>
      <c r="D552" s="400">
        <f ca="1">0.6*C552+0.4*'Bonds (CP)'!$T$515</f>
        <v>-3.2200463995558249E-3</v>
      </c>
      <c r="E552" s="400">
        <f ca="1">'MoteCarlo_Sim (CP)'!$F$4/0.6*(1+D552)</f>
        <v>1660389.4359118615</v>
      </c>
      <c r="M552" s="554">
        <v>550</v>
      </c>
      <c r="N552" s="400">
        <f>'MoteCarlo_Sim OP'!F554</f>
        <v>987624.1026935972</v>
      </c>
      <c r="O552" s="400">
        <f ca="1">N552/'MoteCarlo_Sim OP'!$F$4-1</f>
        <v>-1.2877321550907594E-2</v>
      </c>
      <c r="P552" s="400">
        <f ca="1">0.6*O552+0.4*'Bonds (OP)'!$G$514</f>
        <v>-7.8318002442098224E-3</v>
      </c>
      <c r="Q552" s="400">
        <f ca="1">'MoteCarlo_Sim OP'!$F$4/0.6*(1+P552)</f>
        <v>1654453.6449182399</v>
      </c>
      <c r="S552" s="554"/>
    </row>
    <row r="553" spans="1:19">
      <c r="A553" s="554">
        <v>551</v>
      </c>
      <c r="B553" s="400">
        <f>'MoteCarlo_Sim (CP)'!F555</f>
        <v>990453.1928607442</v>
      </c>
      <c r="C553" s="400">
        <f ca="1">B553/'MoteCarlo_Sim (CP)'!$F$4-1</f>
        <v>-9.0036848484347232E-3</v>
      </c>
      <c r="D553" s="400">
        <f ca="1">0.6*C553+0.4*'Bonds (CP)'!$T$515</f>
        <v>-5.8279582230953905E-3</v>
      </c>
      <c r="E553" s="400">
        <f ca="1">'MoteCarlo_Sim (CP)'!$F$4/0.6*(1+D553)</f>
        <v>1656045.2983457379</v>
      </c>
      <c r="M553" s="554">
        <v>551</v>
      </c>
      <c r="N553" s="400">
        <f>'MoteCarlo_Sim OP'!F555</f>
        <v>1000044.7953779816</v>
      </c>
      <c r="O553" s="400">
        <f ca="1">N553/'MoteCarlo_Sim OP'!$F$4-1</f>
        <v>-4.6293494636517885E-4</v>
      </c>
      <c r="P553" s="400">
        <f ca="1">0.6*O553+0.4*'Bonds (OP)'!$G$514</f>
        <v>-3.8316828148437257E-4</v>
      </c>
      <c r="Q553" s="400">
        <f ca="1">'MoteCarlo_Sim OP'!$F$4/0.6*(1+P553)</f>
        <v>1666874.3376026244</v>
      </c>
      <c r="S553" s="554"/>
    </row>
    <row r="554" spans="1:19">
      <c r="A554" s="554">
        <v>552</v>
      </c>
      <c r="B554" s="400">
        <f>'MoteCarlo_Sim (CP)'!F556</f>
        <v>962481.65658153465</v>
      </c>
      <c r="C554" s="400">
        <f ca="1">B554/'MoteCarlo_Sim (CP)'!$F$4-1</f>
        <v>-3.699055952522956E-2</v>
      </c>
      <c r="D554" s="400">
        <f ca="1">0.6*C554+0.4*'Bonds (CP)'!$T$515</f>
        <v>-2.2620083029172292E-2</v>
      </c>
      <c r="E554" s="400">
        <f ca="1">'MoteCarlo_Sim (CP)'!$F$4/0.6*(1+D554)</f>
        <v>1628073.7620665282</v>
      </c>
      <c r="M554" s="554">
        <v>552</v>
      </c>
      <c r="N554" s="400">
        <f>'MoteCarlo_Sim OP'!F556</f>
        <v>967174.3189034696</v>
      </c>
      <c r="O554" s="400">
        <f ca="1">N554/'MoteCarlo_Sim OP'!$F$4-1</f>
        <v>-3.3316722830767143E-2</v>
      </c>
      <c r="P554" s="400">
        <f ca="1">0.6*O554+0.4*'Bonds (OP)'!$G$514</f>
        <v>-2.0095441012125549E-2</v>
      </c>
      <c r="Q554" s="400">
        <f ca="1">'MoteCarlo_Sim OP'!$F$4/0.6*(1+P554)</f>
        <v>1634003.8611281123</v>
      </c>
      <c r="S554" s="554"/>
    </row>
    <row r="555" spans="1:19">
      <c r="A555" s="554">
        <v>553</v>
      </c>
      <c r="B555" s="400">
        <f>'MoteCarlo_Sim (CP)'!F557</f>
        <v>1019027.1628186116</v>
      </c>
      <c r="C555" s="400">
        <f ca="1">B555/'MoteCarlo_Sim (CP)'!$F$4-1</f>
        <v>1.9585953855955296E-2</v>
      </c>
      <c r="D555" s="400">
        <f ca="1">0.6*C555+0.4*'Bonds (CP)'!$T$515</f>
        <v>1.132582499953862E-2</v>
      </c>
      <c r="E555" s="400">
        <f ca="1">'MoteCarlo_Sim (CP)'!$F$4/0.6*(1+D555)</f>
        <v>1684619.2683036055</v>
      </c>
      <c r="M555" s="554">
        <v>553</v>
      </c>
      <c r="N555" s="400">
        <f>'MoteCarlo_Sim OP'!F557</f>
        <v>1004861.5528811131</v>
      </c>
      <c r="O555" s="400">
        <f ca="1">N555/'MoteCarlo_Sim OP'!$F$4-1</f>
        <v>4.3513770524641338E-3</v>
      </c>
      <c r="P555" s="400">
        <f ca="1">0.6*O555+0.4*'Bonds (OP)'!$G$514</f>
        <v>2.5054189178132149E-3</v>
      </c>
      <c r="Q555" s="400">
        <f ca="1">'MoteCarlo_Sim OP'!$F$4/0.6*(1+P555)</f>
        <v>1671691.0951057561</v>
      </c>
      <c r="S555" s="554"/>
    </row>
    <row r="556" spans="1:19">
      <c r="A556" s="554">
        <v>554</v>
      </c>
      <c r="B556" s="400">
        <f>'MoteCarlo_Sim (CP)'!F558</f>
        <v>1000061.2242520135</v>
      </c>
      <c r="C556" s="400">
        <f ca="1">B556/'MoteCarlo_Sim (CP)'!$F$4-1</f>
        <v>6.0961517749302807E-4</v>
      </c>
      <c r="D556" s="400">
        <f ca="1">0.6*C556+0.4*'Bonds (CP)'!$T$515</f>
        <v>-5.9978207538740344E-5</v>
      </c>
      <c r="E556" s="400">
        <f ca="1">'MoteCarlo_Sim (CP)'!$F$4/0.6*(1+D556)</f>
        <v>1665653.3297370069</v>
      </c>
      <c r="M556" s="554">
        <v>554</v>
      </c>
      <c r="N556" s="400">
        <f>'MoteCarlo_Sim OP'!F558</f>
        <v>957827.86198906344</v>
      </c>
      <c r="O556" s="400">
        <f ca="1">N556/'MoteCarlo_Sim OP'!$F$4-1</f>
        <v>-4.2658434478138663E-2</v>
      </c>
      <c r="P556" s="400">
        <f ca="1">0.6*O556+0.4*'Bonds (OP)'!$G$514</f>
        <v>-2.5700468000548461E-2</v>
      </c>
      <c r="Q556" s="400">
        <f ca="1">'MoteCarlo_Sim OP'!$F$4/0.6*(1+P556)</f>
        <v>1624657.4042137063</v>
      </c>
      <c r="S556" s="554"/>
    </row>
    <row r="557" spans="1:19">
      <c r="A557" s="554">
        <v>555</v>
      </c>
      <c r="B557" s="400">
        <f>'MoteCarlo_Sim (CP)'!F559</f>
        <v>1027102.6833613992</v>
      </c>
      <c r="C557" s="400">
        <f ca="1">B557/'MoteCarlo_Sim (CP)'!$F$4-1</f>
        <v>2.7665902669809395E-2</v>
      </c>
      <c r="D557" s="400">
        <f ca="1">0.6*C557+0.4*'Bonds (CP)'!$T$515</f>
        <v>1.6173794287851082E-2</v>
      </c>
      <c r="E557" s="400">
        <f ca="1">'MoteCarlo_Sim (CP)'!$F$4/0.6*(1+D557)</f>
        <v>1692694.7888463927</v>
      </c>
      <c r="M557" s="554">
        <v>555</v>
      </c>
      <c r="N557" s="400">
        <f>'MoteCarlo_Sim OP'!F559</f>
        <v>1009911.5457745423</v>
      </c>
      <c r="O557" s="400">
        <f ca="1">N557/'MoteCarlo_Sim OP'!$F$4-1</f>
        <v>9.398806026215345E-3</v>
      </c>
      <c r="P557" s="400">
        <f ca="1">0.6*O557+0.4*'Bonds (OP)'!$G$514</f>
        <v>5.5338763020639416E-3</v>
      </c>
      <c r="Q557" s="400">
        <f ca="1">'MoteCarlo_Sim OP'!$F$4/0.6*(1+P557)</f>
        <v>1676741.0879991851</v>
      </c>
      <c r="S557" s="554"/>
    </row>
    <row r="558" spans="1:19">
      <c r="A558" s="554">
        <v>556</v>
      </c>
      <c r="B558" s="400">
        <f>'MoteCarlo_Sim (CP)'!F560</f>
        <v>982807.54343423306</v>
      </c>
      <c r="C558" s="400">
        <f ca="1">B558/'MoteCarlo_Sim (CP)'!$F$4-1</f>
        <v>-1.6653526823025122E-2</v>
      </c>
      <c r="D558" s="400">
        <f ca="1">0.6*C558+0.4*'Bonds (CP)'!$T$515</f>
        <v>-1.041786340784963E-2</v>
      </c>
      <c r="E558" s="400">
        <f ca="1">'MoteCarlo_Sim (CP)'!$F$4/0.6*(1+D558)</f>
        <v>1648399.6489192266</v>
      </c>
      <c r="M558" s="554">
        <v>556</v>
      </c>
      <c r="N558" s="400">
        <f>'MoteCarlo_Sim OP'!F560</f>
        <v>993574.78294901457</v>
      </c>
      <c r="O558" s="400">
        <f ca="1">N558/'MoteCarlo_Sim OP'!$F$4-1</f>
        <v>-6.9296625009703794E-3</v>
      </c>
      <c r="P558" s="400">
        <f ca="1">0.6*O558+0.4*'Bonds (OP)'!$G$514</f>
        <v>-4.263204814247492E-3</v>
      </c>
      <c r="Q558" s="400">
        <f ca="1">'MoteCarlo_Sim OP'!$F$4/0.6*(1+P558)</f>
        <v>1660404.3251736574</v>
      </c>
      <c r="S558" s="554"/>
    </row>
    <row r="559" spans="1:19">
      <c r="A559" s="554">
        <v>557</v>
      </c>
      <c r="B559" s="400">
        <f>'MoteCarlo_Sim (CP)'!F561</f>
        <v>1015265.9397130343</v>
      </c>
      <c r="C559" s="400">
        <f ca="1">B559/'MoteCarlo_Sim (CP)'!$F$4-1</f>
        <v>1.5822668256032735E-2</v>
      </c>
      <c r="D559" s="400">
        <f ca="1">0.6*C559+0.4*'Bonds (CP)'!$T$515</f>
        <v>9.0678536395850835E-3</v>
      </c>
      <c r="E559" s="400">
        <f ca="1">'MoteCarlo_Sim (CP)'!$F$4/0.6*(1+D559)</f>
        <v>1680858.045198028</v>
      </c>
      <c r="M559" s="554">
        <v>557</v>
      </c>
      <c r="N559" s="400">
        <f>'MoteCarlo_Sim OP'!F561</f>
        <v>1001281.2936127451</v>
      </c>
      <c r="O559" s="400">
        <f ca="1">N559/'MoteCarlo_Sim OP'!$F$4-1</f>
        <v>7.7293550887014284E-4</v>
      </c>
      <c r="P559" s="400">
        <f ca="1">0.6*O559+0.4*'Bonds (OP)'!$G$514</f>
        <v>3.5835399165682041E-4</v>
      </c>
      <c r="Q559" s="400">
        <f ca="1">'MoteCarlo_Sim OP'!$F$4/0.6*(1+P559)</f>
        <v>1668110.8358373877</v>
      </c>
      <c r="S559" s="554"/>
    </row>
    <row r="560" spans="1:19">
      <c r="A560" s="554">
        <v>558</v>
      </c>
      <c r="B560" s="400">
        <f>'MoteCarlo_Sim (CP)'!F562</f>
        <v>985862.02137834067</v>
      </c>
      <c r="C560" s="400">
        <f ca="1">B560/'MoteCarlo_Sim (CP)'!$F$4-1</f>
        <v>-1.3597373933478263E-2</v>
      </c>
      <c r="D560" s="400">
        <f ca="1">0.6*C560+0.4*'Bonds (CP)'!$T$515</f>
        <v>-8.5841716741215154E-3</v>
      </c>
      <c r="E560" s="400">
        <f ca="1">'MoteCarlo_Sim (CP)'!$F$4/0.6*(1+D560)</f>
        <v>1651454.1268633341</v>
      </c>
      <c r="M560" s="554">
        <v>558</v>
      </c>
      <c r="N560" s="400">
        <f>'MoteCarlo_Sim OP'!F562</f>
        <v>1037742.0663989565</v>
      </c>
      <c r="O560" s="400">
        <f ca="1">N560/'MoteCarlo_Sim OP'!$F$4-1</f>
        <v>3.7215196884314405E-2</v>
      </c>
      <c r="P560" s="400">
        <f ca="1">0.6*O560+0.4*'Bonds (OP)'!$G$514</f>
        <v>2.2223710816923377E-2</v>
      </c>
      <c r="Q560" s="400">
        <f ca="1">'MoteCarlo_Sim OP'!$F$4/0.6*(1+P560)</f>
        <v>1704571.6086235994</v>
      </c>
      <c r="S560" s="554"/>
    </row>
    <row r="561" spans="1:19">
      <c r="A561" s="554">
        <v>559</v>
      </c>
      <c r="B561" s="400">
        <f>'MoteCarlo_Sim (CP)'!F563</f>
        <v>989143.83408393594</v>
      </c>
      <c r="C561" s="400">
        <f ca="1">B561/'MoteCarlo_Sim (CP)'!$F$4-1</f>
        <v>-1.0313761621755568E-2</v>
      </c>
      <c r="D561" s="400">
        <f ca="1">0.6*C561+0.4*'Bonds (CP)'!$T$515</f>
        <v>-6.6140042870878974E-3</v>
      </c>
      <c r="E561" s="400">
        <f ca="1">'MoteCarlo_Sim (CP)'!$F$4/0.6*(1+D561)</f>
        <v>1654735.9395689296</v>
      </c>
      <c r="M561" s="554">
        <v>559</v>
      </c>
      <c r="N561" s="400">
        <f>'MoteCarlo_Sim OP'!F563</f>
        <v>1022738.7986650418</v>
      </c>
      <c r="O561" s="400">
        <f ca="1">N561/'MoteCarlo_Sim OP'!$F$4-1</f>
        <v>2.221954642317403E-2</v>
      </c>
      <c r="P561" s="400">
        <f ca="1">0.6*O561+0.4*'Bonds (OP)'!$G$514</f>
        <v>1.3226320540239152E-2</v>
      </c>
      <c r="Q561" s="400">
        <f ca="1">'MoteCarlo_Sim OP'!$F$4/0.6*(1+P561)</f>
        <v>1689568.3408896849</v>
      </c>
      <c r="S561" s="554"/>
    </row>
    <row r="562" spans="1:19">
      <c r="A562" s="554">
        <v>560</v>
      </c>
      <c r="B562" s="400">
        <f>'MoteCarlo_Sim (CP)'!F564</f>
        <v>1015294.8455840112</v>
      </c>
      <c r="C562" s="400">
        <f ca="1">B562/'MoteCarlo_Sim (CP)'!$F$4-1</f>
        <v>1.5851589977756486E-2</v>
      </c>
      <c r="D562" s="400">
        <f ca="1">0.6*C562+0.4*'Bonds (CP)'!$T$515</f>
        <v>9.0852066726193337E-3</v>
      </c>
      <c r="E562" s="400">
        <f ca="1">'MoteCarlo_Sim (CP)'!$F$4/0.6*(1+D562)</f>
        <v>1680886.9510690046</v>
      </c>
      <c r="M562" s="554">
        <v>560</v>
      </c>
      <c r="N562" s="400">
        <f>'MoteCarlo_Sim OP'!F564</f>
        <v>999562.40718161082</v>
      </c>
      <c r="O562" s="400">
        <f ca="1">N562/'MoteCarlo_Sim OP'!$F$4-1</f>
        <v>-9.4507823059153395E-4</v>
      </c>
      <c r="P562" s="400">
        <f ca="1">0.6*O562+0.4*'Bonds (OP)'!$G$514</f>
        <v>-6.724542520201856E-4</v>
      </c>
      <c r="Q562" s="400">
        <f ca="1">'MoteCarlo_Sim OP'!$F$4/0.6*(1+P562)</f>
        <v>1666391.9494062536</v>
      </c>
      <c r="S562" s="554"/>
    </row>
    <row r="563" spans="1:19">
      <c r="A563" s="554">
        <v>561</v>
      </c>
      <c r="B563" s="400">
        <f>'MoteCarlo_Sim (CP)'!F565</f>
        <v>990583.92717455316</v>
      </c>
      <c r="C563" s="400">
        <f ca="1">B563/'MoteCarlo_Sim (CP)'!$F$4-1</f>
        <v>-8.8728788455035845E-3</v>
      </c>
      <c r="D563" s="400">
        <f ca="1">0.6*C563+0.4*'Bonds (CP)'!$T$515</f>
        <v>-5.749474621336707E-3</v>
      </c>
      <c r="E563" s="400">
        <f ca="1">'MoteCarlo_Sim (CP)'!$F$4/0.6*(1+D563)</f>
        <v>1656176.0326595467</v>
      </c>
      <c r="M563" s="554">
        <v>561</v>
      </c>
      <c r="N563" s="400">
        <f>'MoteCarlo_Sim OP'!F565</f>
        <v>1014400.7740277949</v>
      </c>
      <c r="O563" s="400">
        <f ca="1">N563/'MoteCarlo_Sim OP'!$F$4-1</f>
        <v>1.3885755064249272E-2</v>
      </c>
      <c r="P563" s="400">
        <f ca="1">0.6*O563+0.4*'Bonds (OP)'!$G$514</f>
        <v>8.226045724884298E-3</v>
      </c>
      <c r="Q563" s="400">
        <f ca="1">'MoteCarlo_Sim OP'!$F$4/0.6*(1+P563)</f>
        <v>1681230.3162524379</v>
      </c>
      <c r="S563" s="554"/>
    </row>
    <row r="564" spans="1:19">
      <c r="A564" s="554">
        <v>562</v>
      </c>
      <c r="B564" s="400">
        <f>'MoteCarlo_Sim (CP)'!F566</f>
        <v>1008362.3694135753</v>
      </c>
      <c r="C564" s="400">
        <f ca="1">B564/'MoteCarlo_Sim (CP)'!$F$4-1</f>
        <v>8.9153123330401041E-3</v>
      </c>
      <c r="D564" s="400">
        <f ca="1">0.6*C564+0.4*'Bonds (CP)'!$T$515</f>
        <v>4.9234400857895051E-3</v>
      </c>
      <c r="E564" s="400">
        <f ca="1">'MoteCarlo_Sim (CP)'!$F$4/0.6*(1+D564)</f>
        <v>1673954.4748985691</v>
      </c>
      <c r="M564" s="554">
        <v>562</v>
      </c>
      <c r="N564" s="400">
        <f>'MoteCarlo_Sim OP'!F566</f>
        <v>1004909.9194007352</v>
      </c>
      <c r="O564" s="400">
        <f ca="1">N564/'MoteCarlo_Sim OP'!$F$4-1</f>
        <v>4.3997190160376398E-3</v>
      </c>
      <c r="P564" s="400">
        <f ca="1">0.6*O564+0.4*'Bonds (OP)'!$G$514</f>
        <v>2.5344240959573184E-3</v>
      </c>
      <c r="Q564" s="400">
        <f ca="1">'MoteCarlo_Sim OP'!$F$4/0.6*(1+P564)</f>
        <v>1671739.4616253779</v>
      </c>
      <c r="S564" s="554"/>
    </row>
    <row r="565" spans="1:19">
      <c r="A565" s="554">
        <v>563</v>
      </c>
      <c r="B565" s="400">
        <f>'MoteCarlo_Sim (CP)'!F567</f>
        <v>1007344.5180397225</v>
      </c>
      <c r="C565" s="400">
        <f ca="1">B565/'MoteCarlo_Sim (CP)'!$F$4-1</f>
        <v>7.89690281290234E-3</v>
      </c>
      <c r="D565" s="400">
        <f ca="1">0.6*C565+0.4*'Bonds (CP)'!$T$515</f>
        <v>4.3123943737068474E-3</v>
      </c>
      <c r="E565" s="400">
        <f ca="1">'MoteCarlo_Sim (CP)'!$F$4/0.6*(1+D565)</f>
        <v>1672936.6235247161</v>
      </c>
      <c r="M565" s="554">
        <v>563</v>
      </c>
      <c r="N565" s="400">
        <f>'MoteCarlo_Sim OP'!F567</f>
        <v>1003933.4692072375</v>
      </c>
      <c r="O565" s="400">
        <f ca="1">N565/'MoteCarlo_Sim OP'!$F$4-1</f>
        <v>3.4237645737058564E-3</v>
      </c>
      <c r="P565" s="400">
        <f ca="1">0.6*O565+0.4*'Bonds (OP)'!$G$514</f>
        <v>1.9488514305582485E-3</v>
      </c>
      <c r="Q565" s="400">
        <f ca="1">'MoteCarlo_Sim OP'!$F$4/0.6*(1+P565)</f>
        <v>1670763.0114318803</v>
      </c>
      <c r="S565" s="554"/>
    </row>
    <row r="566" spans="1:19">
      <c r="A566" s="554">
        <v>564</v>
      </c>
      <c r="B566" s="400">
        <f>'MoteCarlo_Sim (CP)'!F568</f>
        <v>1028123.890119591</v>
      </c>
      <c r="C566" s="400">
        <f ca="1">B566/'MoteCarlo_Sim (CP)'!$F$4-1</f>
        <v>2.8687669414235728E-2</v>
      </c>
      <c r="D566" s="400">
        <f ca="1">0.6*C566+0.4*'Bonds (CP)'!$T$515</f>
        <v>1.6786854334506881E-2</v>
      </c>
      <c r="E566" s="400">
        <f ca="1">'MoteCarlo_Sim (CP)'!$F$4/0.6*(1+D566)</f>
        <v>1693715.9956045847</v>
      </c>
      <c r="M566" s="554">
        <v>564</v>
      </c>
      <c r="N566" s="400">
        <f>'MoteCarlo_Sim OP'!F568</f>
        <v>984228.88059366273</v>
      </c>
      <c r="O566" s="400">
        <f ca="1">N566/'MoteCarlo_Sim OP'!$F$4-1</f>
        <v>-1.6270819870841446E-2</v>
      </c>
      <c r="P566" s="400">
        <f ca="1">0.6*O566+0.4*'Bonds (OP)'!$G$514</f>
        <v>-9.8678992361701332E-3</v>
      </c>
      <c r="Q566" s="400">
        <f ca="1">'MoteCarlo_Sim OP'!$F$4/0.6*(1+P566)</f>
        <v>1651058.4228183054</v>
      </c>
      <c r="S566" s="554"/>
    </row>
    <row r="567" spans="1:19">
      <c r="A567" s="554">
        <v>565</v>
      </c>
      <c r="B567" s="400">
        <f>'MoteCarlo_Sim (CP)'!F569</f>
        <v>1008567.9613920019</v>
      </c>
      <c r="C567" s="400">
        <f ca="1">B567/'MoteCarlo_Sim (CP)'!$F$4-1</f>
        <v>9.1210170493398746E-3</v>
      </c>
      <c r="D567" s="400">
        <f ca="1">0.6*C567+0.4*'Bonds (CP)'!$T$515</f>
        <v>5.0468629155693678E-3</v>
      </c>
      <c r="E567" s="400">
        <f ca="1">'MoteCarlo_Sim (CP)'!$F$4/0.6*(1+D567)</f>
        <v>1674160.0668769956</v>
      </c>
      <c r="M567" s="554">
        <v>565</v>
      </c>
      <c r="N567" s="400">
        <f>'MoteCarlo_Sim OP'!F569</f>
        <v>1023318.8882754012</v>
      </c>
      <c r="O567" s="400">
        <f ca="1">N567/'MoteCarlo_Sim OP'!$F$4-1</f>
        <v>2.2799341517640181E-2</v>
      </c>
      <c r="P567" s="400">
        <f ca="1">0.6*O567+0.4*'Bonds (OP)'!$G$514</f>
        <v>1.3574197596918842E-2</v>
      </c>
      <c r="Q567" s="400">
        <f ca="1">'MoteCarlo_Sim OP'!$F$4/0.6*(1+P567)</f>
        <v>1690148.4305000438</v>
      </c>
      <c r="S567" s="554"/>
    </row>
    <row r="568" spans="1:19">
      <c r="A568" s="554">
        <v>566</v>
      </c>
      <c r="B568" s="400">
        <f>'MoteCarlo_Sim (CP)'!F570</f>
        <v>990587.89525664202</v>
      </c>
      <c r="C568" s="400">
        <f ca="1">B568/'MoteCarlo_Sim (CP)'!$F$4-1</f>
        <v>-8.8689085874876783E-3</v>
      </c>
      <c r="D568" s="400">
        <f ca="1">0.6*C568+0.4*'Bonds (CP)'!$T$515</f>
        <v>-5.7470924665271638E-3</v>
      </c>
      <c r="E568" s="400">
        <f ca="1">'MoteCarlo_Sim (CP)'!$F$4/0.6*(1+D568)</f>
        <v>1656180.0007416357</v>
      </c>
      <c r="M568" s="554">
        <v>566</v>
      </c>
      <c r="N568" s="400">
        <f>'MoteCarlo_Sim OP'!F570</f>
        <v>1007738.6082011282</v>
      </c>
      <c r="O568" s="400">
        <f ca="1">N568/'MoteCarlo_Sim OP'!$F$4-1</f>
        <v>7.2269716696813369E-3</v>
      </c>
      <c r="P568" s="400">
        <f ca="1">0.6*O568+0.4*'Bonds (OP)'!$G$514</f>
        <v>4.2307756881435361E-3</v>
      </c>
      <c r="Q568" s="400">
        <f ca="1">'MoteCarlo_Sim OP'!$F$4/0.6*(1+P568)</f>
        <v>1674568.150425771</v>
      </c>
      <c r="S568" s="554"/>
    </row>
    <row r="569" spans="1:19">
      <c r="A569" s="554">
        <v>567</v>
      </c>
      <c r="B569" s="400">
        <f>'MoteCarlo_Sim (CP)'!F571</f>
        <v>980473.15171831823</v>
      </c>
      <c r="C569" s="400">
        <f ca="1">B569/'MoteCarlo_Sim (CP)'!$F$4-1</f>
        <v>-1.8989198619801528E-2</v>
      </c>
      <c r="D569" s="400">
        <f ca="1">0.6*C569+0.4*'Bonds (CP)'!$T$515</f>
        <v>-1.1819266485915475E-2</v>
      </c>
      <c r="E569" s="400">
        <f ca="1">'MoteCarlo_Sim (CP)'!$F$4/0.6*(1+D569)</f>
        <v>1646065.2572033119</v>
      </c>
      <c r="M569" s="554">
        <v>567</v>
      </c>
      <c r="N569" s="400">
        <f>'MoteCarlo_Sim OP'!F571</f>
        <v>1017451.4478444651</v>
      </c>
      <c r="O569" s="400">
        <f ca="1">N569/'MoteCarlo_Sim OP'!$F$4-1</f>
        <v>1.6934880030694321E-2</v>
      </c>
      <c r="P569" s="400">
        <f ca="1">0.6*O569+0.4*'Bonds (OP)'!$G$514</f>
        <v>1.0055520704751327E-2</v>
      </c>
      <c r="Q569" s="400">
        <f ca="1">'MoteCarlo_Sim OP'!$F$4/0.6*(1+P569)</f>
        <v>1684280.9900691076</v>
      </c>
      <c r="S569" s="554"/>
    </row>
    <row r="570" spans="1:19">
      <c r="A570" s="554">
        <v>568</v>
      </c>
      <c r="B570" s="400">
        <f>'MoteCarlo_Sim (CP)'!F572</f>
        <v>976969.24833957641</v>
      </c>
      <c r="C570" s="400">
        <f ca="1">B570/'MoteCarlo_Sim (CP)'!$F$4-1</f>
        <v>-2.24950233897242E-2</v>
      </c>
      <c r="D570" s="400">
        <f ca="1">0.6*C570+0.4*'Bonds (CP)'!$T$515</f>
        <v>-1.3922761347869078E-2</v>
      </c>
      <c r="E570" s="400">
        <f ca="1">'MoteCarlo_Sim (CP)'!$F$4/0.6*(1+D570)</f>
        <v>1642561.3538245701</v>
      </c>
      <c r="M570" s="554">
        <v>568</v>
      </c>
      <c r="N570" s="400">
        <f>'MoteCarlo_Sim OP'!F572</f>
        <v>987027.92589179671</v>
      </c>
      <c r="O570" s="400">
        <f ca="1">N570/'MoteCarlo_Sim OP'!$F$4-1</f>
        <v>-1.3473195669226001E-2</v>
      </c>
      <c r="P570" s="400">
        <f ca="1">0.6*O570+0.4*'Bonds (OP)'!$G$514</f>
        <v>-8.1893247152008668E-3</v>
      </c>
      <c r="Q570" s="400">
        <f ca="1">'MoteCarlo_Sim OP'!$F$4/0.6*(1+P570)</f>
        <v>1653857.4681164394</v>
      </c>
      <c r="S570" s="554"/>
    </row>
    <row r="571" spans="1:19">
      <c r="A571" s="554">
        <v>569</v>
      </c>
      <c r="B571" s="400">
        <f>'MoteCarlo_Sim (CP)'!F573</f>
        <v>1006511.3447427417</v>
      </c>
      <c r="C571" s="400">
        <f ca="1">B571/'MoteCarlo_Sim (CP)'!$F$4-1</f>
        <v>7.0632726392181322E-3</v>
      </c>
      <c r="D571" s="400">
        <f ca="1">0.6*C571+0.4*'Bonds (CP)'!$T$515</f>
        <v>3.8122162694963217E-3</v>
      </c>
      <c r="E571" s="400">
        <f ca="1">'MoteCarlo_Sim (CP)'!$F$4/0.6*(1+D571)</f>
        <v>1672103.4502277351</v>
      </c>
      <c r="M571" s="554">
        <v>569</v>
      </c>
      <c r="N571" s="400">
        <f>'MoteCarlo_Sim OP'!F573</f>
        <v>997512.48515436519</v>
      </c>
      <c r="O571" s="400">
        <f ca="1">N571/'MoteCarlo_Sim OP'!$F$4-1</f>
        <v>-2.9939594968826366E-3</v>
      </c>
      <c r="P571" s="400">
        <f ca="1">0.6*O571+0.4*'Bonds (OP)'!$G$514</f>
        <v>-1.9017830117948472E-3</v>
      </c>
      <c r="Q571" s="400">
        <f ca="1">'MoteCarlo_Sim OP'!$F$4/0.6*(1+P571)</f>
        <v>1664342.027379008</v>
      </c>
      <c r="S571" s="554"/>
    </row>
    <row r="572" spans="1:19">
      <c r="A572" s="554">
        <v>570</v>
      </c>
      <c r="B572" s="400">
        <f>'MoteCarlo_Sim (CP)'!F574</f>
        <v>1012028.3401575048</v>
      </c>
      <c r="C572" s="400">
        <f ca="1">B572/'MoteCarlo_Sim (CP)'!$F$4-1</f>
        <v>1.2583293338981782E-2</v>
      </c>
      <c r="D572" s="400">
        <f ca="1">0.6*C572+0.4*'Bonds (CP)'!$T$515</f>
        <v>7.1242286893545125E-3</v>
      </c>
      <c r="E572" s="400">
        <f ca="1">'MoteCarlo_Sim (CP)'!$F$4/0.6*(1+D572)</f>
        <v>1677620.4456424983</v>
      </c>
      <c r="M572" s="554">
        <v>570</v>
      </c>
      <c r="N572" s="400">
        <f>'MoteCarlo_Sim OP'!F574</f>
        <v>1017089.2642539691</v>
      </c>
      <c r="O572" s="400">
        <f ca="1">N572/'MoteCarlo_Sim OP'!$F$4-1</f>
        <v>1.6572880323552974E-2</v>
      </c>
      <c r="P572" s="400">
        <f ca="1">0.6*O572+0.4*'Bonds (OP)'!$G$514</f>
        <v>9.8383208804665185E-3</v>
      </c>
      <c r="Q572" s="400">
        <f ca="1">'MoteCarlo_Sim OP'!$F$4/0.6*(1+P572)</f>
        <v>1683918.8064786117</v>
      </c>
      <c r="S572" s="554"/>
    </row>
    <row r="573" spans="1:19">
      <c r="A573" s="554">
        <v>571</v>
      </c>
      <c r="B573" s="400">
        <f>'MoteCarlo_Sim (CP)'!F575</f>
        <v>1016877.2733251208</v>
      </c>
      <c r="C573" s="400">
        <f ca="1">B573/'MoteCarlo_Sim (CP)'!$F$4-1</f>
        <v>1.7434885454753024E-2</v>
      </c>
      <c r="D573" s="400">
        <f ca="1">0.6*C573+0.4*'Bonds (CP)'!$T$515</f>
        <v>1.0035183958817256E-2</v>
      </c>
      <c r="E573" s="400">
        <f ca="1">'MoteCarlo_Sim (CP)'!$F$4/0.6*(1+D573)</f>
        <v>1682469.3788101145</v>
      </c>
      <c r="M573" s="554">
        <v>571</v>
      </c>
      <c r="N573" s="400">
        <f>'MoteCarlo_Sim OP'!F575</f>
        <v>995883.82722962555</v>
      </c>
      <c r="O573" s="400">
        <f ca="1">N573/'MoteCarlo_Sim OP'!$F$4-1</f>
        <v>-4.6217905396463976E-3</v>
      </c>
      <c r="P573" s="400">
        <f ca="1">0.6*O573+0.4*'Bonds (OP)'!$G$514</f>
        <v>-2.8784816374531038E-3</v>
      </c>
      <c r="Q573" s="400">
        <f ca="1">'MoteCarlo_Sim OP'!$F$4/0.6*(1+P573)</f>
        <v>1662713.3694542684</v>
      </c>
      <c r="S573" s="554"/>
    </row>
    <row r="574" spans="1:19">
      <c r="A574" s="554">
        <v>572</v>
      </c>
      <c r="B574" s="400">
        <f>'MoteCarlo_Sim (CP)'!F576</f>
        <v>972375.1627902207</v>
      </c>
      <c r="C574" s="400">
        <f ca="1">B574/'MoteCarlo_Sim (CP)'!$F$4-1</f>
        <v>-2.7091628139669921E-2</v>
      </c>
      <c r="D574" s="400">
        <f ca="1">0.6*C574+0.4*'Bonds (CP)'!$T$515</f>
        <v>-1.6680724197836509E-2</v>
      </c>
      <c r="E574" s="400">
        <f ca="1">'MoteCarlo_Sim (CP)'!$F$4/0.6*(1+D574)</f>
        <v>1637967.2682752144</v>
      </c>
      <c r="M574" s="554">
        <v>572</v>
      </c>
      <c r="N574" s="400">
        <f>'MoteCarlo_Sim OP'!F576</f>
        <v>994302.34560328128</v>
      </c>
      <c r="O574" s="400">
        <f ca="1">N574/'MoteCarlo_Sim OP'!$F$4-1</f>
        <v>-6.2024692357791622E-3</v>
      </c>
      <c r="P574" s="400">
        <f ca="1">0.6*O574+0.4*'Bonds (OP)'!$G$514</f>
        <v>-3.8268888551327624E-3</v>
      </c>
      <c r="Q574" s="400">
        <f ca="1">'MoteCarlo_Sim OP'!$F$4/0.6*(1+P574)</f>
        <v>1661131.8878279242</v>
      </c>
      <c r="S574" s="554"/>
    </row>
    <row r="575" spans="1:19">
      <c r="A575" s="554">
        <v>573</v>
      </c>
      <c r="B575" s="400">
        <f>'MoteCarlo_Sim (CP)'!F577</f>
        <v>1036329.3938773022</v>
      </c>
      <c r="C575" s="400">
        <f ca="1">B575/'MoteCarlo_Sim (CP)'!$F$4-1</f>
        <v>3.6897672720265007E-2</v>
      </c>
      <c r="D575" s="400">
        <f ca="1">0.6*C575+0.4*'Bonds (CP)'!$T$515</f>
        <v>2.1712856318124446E-2</v>
      </c>
      <c r="E575" s="400">
        <f ca="1">'MoteCarlo_Sim (CP)'!$F$4/0.6*(1+D575)</f>
        <v>1701921.4993622955</v>
      </c>
      <c r="M575" s="554">
        <v>573</v>
      </c>
      <c r="N575" s="400">
        <f>'MoteCarlo_Sim OP'!F577</f>
        <v>957871.44287410821</v>
      </c>
      <c r="O575" s="400">
        <f ca="1">N575/'MoteCarlo_Sim OP'!$F$4-1</f>
        <v>-4.261487571943956E-2</v>
      </c>
      <c r="P575" s="400">
        <f ca="1">0.6*O575+0.4*'Bonds (OP)'!$G$514</f>
        <v>-2.5674332745329001E-2</v>
      </c>
      <c r="Q575" s="400">
        <f ca="1">'MoteCarlo_Sim OP'!$F$4/0.6*(1+P575)</f>
        <v>1624700.985098751</v>
      </c>
      <c r="S575" s="554"/>
    </row>
    <row r="576" spans="1:19">
      <c r="A576" s="554">
        <v>574</v>
      </c>
      <c r="B576" s="400">
        <f>'MoteCarlo_Sim (CP)'!F578</f>
        <v>986270.42013513786</v>
      </c>
      <c r="C576" s="400">
        <f ca="1">B576/'MoteCarlo_Sim (CP)'!$F$4-1</f>
        <v>-1.3188751228219942E-2</v>
      </c>
      <c r="D576" s="400">
        <f ca="1">0.6*C576+0.4*'Bonds (CP)'!$T$515</f>
        <v>-8.3389980509665229E-3</v>
      </c>
      <c r="E576" s="400">
        <f ca="1">'MoteCarlo_Sim (CP)'!$F$4/0.6*(1+D576)</f>
        <v>1651862.5256201315</v>
      </c>
      <c r="M576" s="554">
        <v>574</v>
      </c>
      <c r="N576" s="400">
        <f>'MoteCarlo_Sim OP'!F578</f>
        <v>1004152.028746192</v>
      </c>
      <c r="O576" s="400">
        <f ca="1">N576/'MoteCarlo_Sim OP'!$F$4-1</f>
        <v>3.6422131483255793E-3</v>
      </c>
      <c r="P576" s="400">
        <f ca="1">0.6*O576+0.4*'Bonds (OP)'!$G$514</f>
        <v>2.079920575330082E-3</v>
      </c>
      <c r="Q576" s="400">
        <f ca="1">'MoteCarlo_Sim OP'!$F$4/0.6*(1+P576)</f>
        <v>1670981.5709708349</v>
      </c>
      <c r="S576" s="554"/>
    </row>
    <row r="577" spans="1:19">
      <c r="A577" s="554">
        <v>575</v>
      </c>
      <c r="B577" s="400">
        <f>'MoteCarlo_Sim (CP)'!F579</f>
        <v>979599.53000486991</v>
      </c>
      <c r="C577" s="400">
        <f ca="1">B577/'MoteCarlo_Sim (CP)'!$F$4-1</f>
        <v>-1.9863299390139866E-2</v>
      </c>
      <c r="D577" s="400">
        <f ca="1">0.6*C577+0.4*'Bonds (CP)'!$T$515</f>
        <v>-1.2343726948118477E-2</v>
      </c>
      <c r="E577" s="400">
        <f ca="1">'MoteCarlo_Sim (CP)'!$F$4/0.6*(1+D577)</f>
        <v>1645191.6354898636</v>
      </c>
      <c r="M577" s="554">
        <v>575</v>
      </c>
      <c r="N577" s="400">
        <f>'MoteCarlo_Sim OP'!F579</f>
        <v>991931.06645966915</v>
      </c>
      <c r="O577" s="400">
        <f ca="1">N577/'MoteCarlo_Sim OP'!$F$4-1</f>
        <v>-8.572544462992493E-3</v>
      </c>
      <c r="P577" s="400">
        <f ca="1">0.6*O577+0.4*'Bonds (OP)'!$G$514</f>
        <v>-5.2489339914607615E-3</v>
      </c>
      <c r="Q577" s="400">
        <f ca="1">'MoteCarlo_Sim OP'!$F$4/0.6*(1+P577)</f>
        <v>1658760.6086843119</v>
      </c>
      <c r="S577" s="554"/>
    </row>
    <row r="578" spans="1:19">
      <c r="A578" s="554">
        <v>576</v>
      </c>
      <c r="B578" s="400">
        <f>'MoteCarlo_Sim (CP)'!F580</f>
        <v>1004045.8171471129</v>
      </c>
      <c r="C578" s="400">
        <f ca="1">B578/'MoteCarlo_Sim (CP)'!$F$4-1</f>
        <v>4.5963930534040909E-3</v>
      </c>
      <c r="D578" s="400">
        <f ca="1">0.6*C578+0.4*'Bonds (CP)'!$T$515</f>
        <v>2.3320885180078974E-3</v>
      </c>
      <c r="E578" s="400">
        <f ca="1">'MoteCarlo_Sim (CP)'!$F$4/0.6*(1+D578)</f>
        <v>1669637.9226321063</v>
      </c>
      <c r="M578" s="554">
        <v>576</v>
      </c>
      <c r="N578" s="400">
        <f>'MoteCarlo_Sim OP'!F580</f>
        <v>993653.05215847597</v>
      </c>
      <c r="O578" s="400">
        <f ca="1">N578/'MoteCarlo_Sim OP'!$F$4-1</f>
        <v>-6.8514330293799608E-3</v>
      </c>
      <c r="P578" s="400">
        <f ca="1">0.6*O578+0.4*'Bonds (OP)'!$G$514</f>
        <v>-4.2162671312932411E-3</v>
      </c>
      <c r="Q578" s="400">
        <f ca="1">'MoteCarlo_Sim OP'!$F$4/0.6*(1+P578)</f>
        <v>1660482.5943831189</v>
      </c>
      <c r="S578" s="554"/>
    </row>
    <row r="579" spans="1:19">
      <c r="A579" s="554">
        <v>577</v>
      </c>
      <c r="B579" s="400">
        <f>'MoteCarlo_Sim (CP)'!F581</f>
        <v>999367.46021719323</v>
      </c>
      <c r="C579" s="400">
        <f ca="1">B579/'MoteCarlo_Sim (CP)'!$F$4-1</f>
        <v>-8.452928793678538E-5</v>
      </c>
      <c r="D579" s="400">
        <f ca="1">0.6*C579+0.4*'Bonds (CP)'!$T$515</f>
        <v>-4.7646488679662838E-4</v>
      </c>
      <c r="E579" s="400">
        <f ca="1">'MoteCarlo_Sim (CP)'!$F$4/0.6*(1+D579)</f>
        <v>1664959.5657021867</v>
      </c>
      <c r="M579" s="554">
        <v>577</v>
      </c>
      <c r="N579" s="400">
        <f>'MoteCarlo_Sim OP'!F581</f>
        <v>994700.19517196843</v>
      </c>
      <c r="O579" s="400">
        <f ca="1">N579/'MoteCarlo_Sim OP'!$F$4-1</f>
        <v>-5.8048216583342915E-3</v>
      </c>
      <c r="P579" s="400">
        <f ca="1">0.6*O579+0.4*'Bonds (OP)'!$G$514</f>
        <v>-3.5883003086658403E-3</v>
      </c>
      <c r="Q579" s="400">
        <f ca="1">'MoteCarlo_Sim OP'!$F$4/0.6*(1+P579)</f>
        <v>1661529.7373966111</v>
      </c>
      <c r="S579" s="554"/>
    </row>
    <row r="580" spans="1:19">
      <c r="A580" s="554">
        <v>578</v>
      </c>
      <c r="B580" s="400">
        <f>'MoteCarlo_Sim (CP)'!F582</f>
        <v>1007010.2989414174</v>
      </c>
      <c r="C580" s="400">
        <f ca="1">B580/'MoteCarlo_Sim (CP)'!$F$4-1</f>
        <v>7.5625004430974752E-3</v>
      </c>
      <c r="D580" s="400">
        <f ca="1">0.6*C580+0.4*'Bonds (CP)'!$T$515</f>
        <v>4.1117529518239285E-3</v>
      </c>
      <c r="E580" s="400">
        <f ca="1">'MoteCarlo_Sim (CP)'!$F$4/0.6*(1+D580)</f>
        <v>1672602.404426411</v>
      </c>
      <c r="M580" s="554">
        <v>578</v>
      </c>
      <c r="N580" s="400">
        <f>'MoteCarlo_Sim OP'!F582</f>
        <v>984377.99146431743</v>
      </c>
      <c r="O580" s="400">
        <f ca="1">N580/'MoteCarlo_Sim OP'!$F$4-1</f>
        <v>-1.6121784704906217E-2</v>
      </c>
      <c r="P580" s="400">
        <f ca="1">0.6*O580+0.4*'Bonds (OP)'!$G$514</f>
        <v>-9.7784781366089951E-3</v>
      </c>
      <c r="Q580" s="400">
        <f ca="1">'MoteCarlo_Sim OP'!$F$4/0.6*(1+P580)</f>
        <v>1651207.5336889601</v>
      </c>
      <c r="S580" s="554"/>
    </row>
    <row r="581" spans="1:19">
      <c r="A581" s="554">
        <v>579</v>
      </c>
      <c r="B581" s="400">
        <f>'MoteCarlo_Sim (CP)'!F583</f>
        <v>1023570.6182048406</v>
      </c>
      <c r="C581" s="400">
        <f ca="1">B581/'MoteCarlo_Sim (CP)'!$F$4-1</f>
        <v>2.4131900679351892E-2</v>
      </c>
      <c r="D581" s="400">
        <f ca="1">0.6*C581+0.4*'Bonds (CP)'!$T$515</f>
        <v>1.4053393093576576E-2</v>
      </c>
      <c r="E581" s="400">
        <f ca="1">'MoteCarlo_Sim (CP)'!$F$4/0.6*(1+D581)</f>
        <v>1689162.7236898344</v>
      </c>
      <c r="M581" s="554">
        <v>579</v>
      </c>
      <c r="N581" s="400">
        <f>'MoteCarlo_Sim OP'!F583</f>
        <v>1006559.9380181675</v>
      </c>
      <c r="O581" s="400">
        <f ca="1">N581/'MoteCarlo_Sim OP'!$F$4-1</f>
        <v>6.0488999065084759E-3</v>
      </c>
      <c r="P581" s="400">
        <f ca="1">0.6*O581+0.4*'Bonds (OP)'!$G$514</f>
        <v>3.52393263023982E-3</v>
      </c>
      <c r="Q581" s="400">
        <f ca="1">'MoteCarlo_Sim OP'!$F$4/0.6*(1+P581)</f>
        <v>1673389.4802428104</v>
      </c>
      <c r="S581" s="554"/>
    </row>
    <row r="582" spans="1:19">
      <c r="A582" s="554">
        <v>580</v>
      </c>
      <c r="B582" s="400">
        <f>'MoteCarlo_Sim (CP)'!F584</f>
        <v>989007.18579988903</v>
      </c>
      <c r="C582" s="400">
        <f ca="1">B582/'MoteCarlo_Sim (CP)'!$F$4-1</f>
        <v>-1.0450484837893792E-2</v>
      </c>
      <c r="D582" s="400">
        <f ca="1">0.6*C582+0.4*'Bonds (CP)'!$T$515</f>
        <v>-6.6960382167708318E-3</v>
      </c>
      <c r="E582" s="400">
        <f ca="1">'MoteCarlo_Sim (CP)'!$F$4/0.6*(1+D582)</f>
        <v>1654599.2912848827</v>
      </c>
      <c r="M582" s="554">
        <v>580</v>
      </c>
      <c r="N582" s="400">
        <f>'MoteCarlo_Sim OP'!F584</f>
        <v>1011285.9280782415</v>
      </c>
      <c r="O582" s="400">
        <f ca="1">N582/'MoteCarlo_Sim OP'!$F$4-1</f>
        <v>1.0772490545599256E-2</v>
      </c>
      <c r="P582" s="400">
        <f ca="1">0.6*O582+0.4*'Bonds (OP)'!$G$514</f>
        <v>6.3580870136942889E-3</v>
      </c>
      <c r="Q582" s="400">
        <f ca="1">'MoteCarlo_Sim OP'!$F$4/0.6*(1+P582)</f>
        <v>1678115.4703028842</v>
      </c>
      <c r="S582" s="554"/>
    </row>
    <row r="583" spans="1:19">
      <c r="A583" s="554">
        <v>581</v>
      </c>
      <c r="B583" s="400">
        <f>'MoteCarlo_Sim (CP)'!F585</f>
        <v>1050943.5257304783</v>
      </c>
      <c r="C583" s="400">
        <f ca="1">B583/'MoteCarlo_Sim (CP)'!$F$4-1</f>
        <v>5.1519818340096446E-2</v>
      </c>
      <c r="D583" s="400">
        <f ca="1">0.6*C583+0.4*'Bonds (CP)'!$T$515</f>
        <v>3.048614369002331E-2</v>
      </c>
      <c r="E583" s="400">
        <f ca="1">'MoteCarlo_Sim (CP)'!$F$4/0.6*(1+D583)</f>
        <v>1716535.6312154718</v>
      </c>
      <c r="M583" s="554">
        <v>581</v>
      </c>
      <c r="N583" s="400">
        <f>'MoteCarlo_Sim OP'!F585</f>
        <v>1032265.2373903984</v>
      </c>
      <c r="O583" s="400">
        <f ca="1">N583/'MoteCarlo_Sim OP'!$F$4-1</f>
        <v>3.1741148503366068E-2</v>
      </c>
      <c r="P583" s="400">
        <f ca="1">0.6*O583+0.4*'Bonds (OP)'!$G$514</f>
        <v>1.8939281788354374E-2</v>
      </c>
      <c r="Q583" s="400">
        <f ca="1">'MoteCarlo_Sim OP'!$F$4/0.6*(1+P583)</f>
        <v>1699094.7796150413</v>
      </c>
      <c r="S583" s="554"/>
    </row>
    <row r="584" spans="1:19">
      <c r="A584" s="554">
        <v>582</v>
      </c>
      <c r="B584" s="400">
        <f>'MoteCarlo_Sim (CP)'!F586</f>
        <v>987738.57315384422</v>
      </c>
      <c r="C584" s="400">
        <f ca="1">B584/'MoteCarlo_Sim (CP)'!$F$4-1</f>
        <v>-1.171979313701077E-2</v>
      </c>
      <c r="D584" s="400">
        <f ca="1">0.6*C584+0.4*'Bonds (CP)'!$T$515</f>
        <v>-7.4576231962410183E-3</v>
      </c>
      <c r="E584" s="400">
        <f ca="1">'MoteCarlo_Sim (CP)'!$F$4/0.6*(1+D584)</f>
        <v>1653330.6786388378</v>
      </c>
      <c r="M584" s="554">
        <v>582</v>
      </c>
      <c r="N584" s="400">
        <f>'MoteCarlo_Sim OP'!F586</f>
        <v>1002385.184364919</v>
      </c>
      <c r="O584" s="400">
        <f ca="1">N584/'MoteCarlo_Sim OP'!$F$4-1</f>
        <v>1.8762658073401273E-3</v>
      </c>
      <c r="P584" s="400">
        <f ca="1">0.6*O584+0.4*'Bonds (OP)'!$G$514</f>
        <v>1.0203521707388111E-3</v>
      </c>
      <c r="Q584" s="400">
        <f ca="1">'MoteCarlo_Sim OP'!$F$4/0.6*(1+P584)</f>
        <v>1669214.7265895619</v>
      </c>
      <c r="S584" s="554"/>
    </row>
    <row r="585" spans="1:19">
      <c r="A585" s="554">
        <v>583</v>
      </c>
      <c r="B585" s="400">
        <f>'MoteCarlo_Sim (CP)'!F587</f>
        <v>983283.72684906074</v>
      </c>
      <c r="C585" s="400">
        <f ca="1">B585/'MoteCarlo_Sim (CP)'!$F$4-1</f>
        <v>-1.617708228952075E-2</v>
      </c>
      <c r="D585" s="400">
        <f ca="1">0.6*C585+0.4*'Bonds (CP)'!$T$515</f>
        <v>-1.0131996687747008E-2</v>
      </c>
      <c r="E585" s="400">
        <f ca="1">'MoteCarlo_Sim (CP)'!$F$4/0.6*(1+D585)</f>
        <v>1648875.8323340544</v>
      </c>
      <c r="M585" s="554">
        <v>583</v>
      </c>
      <c r="N585" s="400">
        <f>'MoteCarlo_Sim OP'!F587</f>
        <v>983663.82396779582</v>
      </c>
      <c r="O585" s="400">
        <f ca="1">N585/'MoteCarlo_Sim OP'!$F$4-1</f>
        <v>-1.6835589613175439E-2</v>
      </c>
      <c r="P585" s="400">
        <f ca="1">0.6*O585+0.4*'Bonds (OP)'!$G$514</f>
        <v>-1.0206761081570528E-2</v>
      </c>
      <c r="Q585" s="400">
        <f ca="1">'MoteCarlo_Sim OP'!$F$4/0.6*(1+P585)</f>
        <v>1650493.3661924386</v>
      </c>
      <c r="S585" s="554"/>
    </row>
    <row r="586" spans="1:19">
      <c r="A586" s="554">
        <v>584</v>
      </c>
      <c r="B586" s="400">
        <f>'MoteCarlo_Sim (CP)'!F588</f>
        <v>1000669.3840390857</v>
      </c>
      <c r="C586" s="400">
        <f ca="1">B586/'MoteCarlo_Sim (CP)'!$F$4-1</f>
        <v>1.218108453456157E-3</v>
      </c>
      <c r="D586" s="400">
        <f ca="1">0.6*C586+0.4*'Bonds (CP)'!$T$515</f>
        <v>3.0511775803913698E-4</v>
      </c>
      <c r="E586" s="400">
        <f ca="1">'MoteCarlo_Sim (CP)'!$F$4/0.6*(1+D586)</f>
        <v>1666261.4895240793</v>
      </c>
      <c r="M586" s="554">
        <v>584</v>
      </c>
      <c r="N586" s="400">
        <f>'MoteCarlo_Sim OP'!F588</f>
        <v>1001429.3244222879</v>
      </c>
      <c r="O586" s="400">
        <f ca="1">N586/'MoteCarlo_Sim OP'!$F$4-1</f>
        <v>9.2089116204863153E-4</v>
      </c>
      <c r="P586" s="400">
        <f ca="1">0.6*O586+0.4*'Bonds (OP)'!$G$514</f>
        <v>4.4712738356391367E-4</v>
      </c>
      <c r="Q586" s="400">
        <f ca="1">'MoteCarlo_Sim OP'!$F$4/0.6*(1+P586)</f>
        <v>1668258.8666469308</v>
      </c>
      <c r="S586" s="554"/>
    </row>
    <row r="587" spans="1:19">
      <c r="A587" s="554">
        <v>585</v>
      </c>
      <c r="B587" s="400">
        <f>'MoteCarlo_Sim (CP)'!F589</f>
        <v>970646.87627410516</v>
      </c>
      <c r="C587" s="400">
        <f ca="1">B587/'MoteCarlo_Sim (CP)'!$F$4-1</f>
        <v>-2.8820862374404177E-2</v>
      </c>
      <c r="D587" s="400">
        <f ca="1">0.6*C587+0.4*'Bonds (CP)'!$T$515</f>
        <v>-1.7718264738677061E-2</v>
      </c>
      <c r="E587" s="400">
        <f ca="1">'MoteCarlo_Sim (CP)'!$F$4/0.6*(1+D587)</f>
        <v>1636238.9817590986</v>
      </c>
      <c r="M587" s="554">
        <v>585</v>
      </c>
      <c r="N587" s="400">
        <f>'MoteCarlo_Sim OP'!F589</f>
        <v>1009537.835456547</v>
      </c>
      <c r="O587" s="400">
        <f ca="1">N587/'MoteCarlo_Sim OP'!$F$4-1</f>
        <v>9.0252854437817831E-3</v>
      </c>
      <c r="P587" s="400">
        <f ca="1">0.6*O587+0.4*'Bonds (OP)'!$G$514</f>
        <v>5.3097639526038052E-3</v>
      </c>
      <c r="Q587" s="400">
        <f ca="1">'MoteCarlo_Sim OP'!$F$4/0.6*(1+P587)</f>
        <v>1676367.3776811899</v>
      </c>
      <c r="S587" s="554"/>
    </row>
    <row r="588" spans="1:19">
      <c r="A588" s="554">
        <v>586</v>
      </c>
      <c r="B588" s="400">
        <f>'MoteCarlo_Sim (CP)'!F590</f>
        <v>996831.80131253425</v>
      </c>
      <c r="C588" s="400">
        <f ca="1">B588/'MoteCarlo_Sim (CP)'!$F$4-1</f>
        <v>-2.6215786398000596E-3</v>
      </c>
      <c r="D588" s="400">
        <f ca="1">0.6*C588+0.4*'Bonds (CP)'!$T$515</f>
        <v>-1.9986944979145929E-3</v>
      </c>
      <c r="E588" s="400">
        <f ca="1">'MoteCarlo_Sim (CP)'!$F$4/0.6*(1+D588)</f>
        <v>1662423.9067975278</v>
      </c>
      <c r="M588" s="554">
        <v>586</v>
      </c>
      <c r="N588" s="400">
        <f>'MoteCarlo_Sim OP'!F590</f>
        <v>980748.31602900429</v>
      </c>
      <c r="O588" s="400">
        <f ca="1">N588/'MoteCarlo_Sim OP'!$F$4-1</f>
        <v>-1.9749617326482838E-2</v>
      </c>
      <c r="P588" s="400">
        <f ca="1">0.6*O588+0.4*'Bonds (OP)'!$G$514</f>
        <v>-1.1955177709554968E-2</v>
      </c>
      <c r="Q588" s="400">
        <f ca="1">'MoteCarlo_Sim OP'!$F$4/0.6*(1+P588)</f>
        <v>1647577.8582536471</v>
      </c>
      <c r="S588" s="554"/>
    </row>
    <row r="589" spans="1:19">
      <c r="A589" s="554">
        <v>587</v>
      </c>
      <c r="B589" s="400">
        <f>'MoteCarlo_Sim (CP)'!F591</f>
        <v>1039247.5653147351</v>
      </c>
      <c r="C589" s="400">
        <f ca="1">B589/'MoteCarlo_Sim (CP)'!$F$4-1</f>
        <v>3.981744435846224E-2</v>
      </c>
      <c r="D589" s="400">
        <f ca="1">0.6*C589+0.4*'Bonds (CP)'!$T$515</f>
        <v>2.3464719301042786E-2</v>
      </c>
      <c r="E589" s="400">
        <f ca="1">'MoteCarlo_Sim (CP)'!$F$4/0.6*(1+D589)</f>
        <v>1704839.6707997289</v>
      </c>
      <c r="M589" s="554">
        <v>587</v>
      </c>
      <c r="N589" s="400">
        <f>'MoteCarlo_Sim OP'!F591</f>
        <v>955098.71967122331</v>
      </c>
      <c r="O589" s="400">
        <f ca="1">N589/'MoteCarlo_Sim OP'!$F$4-1</f>
        <v>-4.5386191189733305E-2</v>
      </c>
      <c r="P589" s="400">
        <f ca="1">0.6*O589+0.4*'Bonds (OP)'!$G$514</f>
        <v>-2.7337122027505247E-2</v>
      </c>
      <c r="Q589" s="400">
        <f ca="1">'MoteCarlo_Sim OP'!$F$4/0.6*(1+P589)</f>
        <v>1621928.2618958661</v>
      </c>
      <c r="S589" s="554"/>
    </row>
    <row r="590" spans="1:19">
      <c r="A590" s="554">
        <v>588</v>
      </c>
      <c r="B590" s="400">
        <f>'MoteCarlo_Sim (CP)'!F592</f>
        <v>1016393.8284567777</v>
      </c>
      <c r="C590" s="400">
        <f ca="1">B590/'MoteCarlo_Sim (CP)'!$F$4-1</f>
        <v>1.695117548586178E-2</v>
      </c>
      <c r="D590" s="400">
        <f ca="1">0.6*C590+0.4*'Bonds (CP)'!$T$515</f>
        <v>9.7449579774825101E-3</v>
      </c>
      <c r="E590" s="400">
        <f ca="1">'MoteCarlo_Sim (CP)'!$F$4/0.6*(1+D590)</f>
        <v>1681985.933941771</v>
      </c>
      <c r="M590" s="554">
        <v>588</v>
      </c>
      <c r="N590" s="400">
        <f>'MoteCarlo_Sim OP'!F592</f>
        <v>991786.79104355595</v>
      </c>
      <c r="O590" s="400">
        <f ca="1">N590/'MoteCarlo_Sim OP'!$F$4-1</f>
        <v>-8.7167466293831541E-3</v>
      </c>
      <c r="P590" s="400">
        <f ca="1">0.6*O590+0.4*'Bonds (OP)'!$G$514</f>
        <v>-5.3354552912951575E-3</v>
      </c>
      <c r="Q590" s="400">
        <f ca="1">'MoteCarlo_Sim OP'!$F$4/0.6*(1+P590)</f>
        <v>1658616.3332681987</v>
      </c>
      <c r="S590" s="554"/>
    </row>
    <row r="591" spans="1:19">
      <c r="A591" s="554">
        <v>589</v>
      </c>
      <c r="B591" s="400">
        <f>'MoteCarlo_Sim (CP)'!F593</f>
        <v>1001297.521781027</v>
      </c>
      <c r="C591" s="400">
        <f ca="1">B591/'MoteCarlo_Sim (CP)'!$F$4-1</f>
        <v>1.846590639346779E-3</v>
      </c>
      <c r="D591" s="400">
        <f ca="1">0.6*C591+0.4*'Bonds (CP)'!$T$515</f>
        <v>6.8220706957351014E-4</v>
      </c>
      <c r="E591" s="400">
        <f ca="1">'MoteCarlo_Sim (CP)'!$F$4/0.6*(1+D591)</f>
        <v>1666889.6272660207</v>
      </c>
      <c r="M591" s="554">
        <v>589</v>
      </c>
      <c r="N591" s="400">
        <f>'MoteCarlo_Sim OP'!F593</f>
        <v>953412.22978304862</v>
      </c>
      <c r="O591" s="400">
        <f ca="1">N591/'MoteCarlo_Sim OP'!$F$4-1</f>
        <v>-4.70718248342058E-2</v>
      </c>
      <c r="P591" s="400">
        <f ca="1">0.6*O591+0.4*'Bonds (OP)'!$G$514</f>
        <v>-2.8348502214188744E-2</v>
      </c>
      <c r="Q591" s="400">
        <f ca="1">'MoteCarlo_Sim OP'!$F$4/0.6*(1+P591)</f>
        <v>1620241.7720076914</v>
      </c>
      <c r="S591" s="554"/>
    </row>
    <row r="592" spans="1:19">
      <c r="A592" s="554">
        <v>590</v>
      </c>
      <c r="B592" s="400">
        <f>'MoteCarlo_Sim (CP)'!F594</f>
        <v>996143.26892783097</v>
      </c>
      <c r="C592" s="400">
        <f ca="1">B592/'MoteCarlo_Sim (CP)'!$F$4-1</f>
        <v>-3.3104885862991207E-3</v>
      </c>
      <c r="D592" s="400">
        <f ca="1">0.6*C592+0.4*'Bonds (CP)'!$T$515</f>
        <v>-2.4120404658140296E-3</v>
      </c>
      <c r="E592" s="400">
        <f ca="1">'MoteCarlo_Sim (CP)'!$F$4/0.6*(1+D592)</f>
        <v>1661735.3744128246</v>
      </c>
      <c r="M592" s="554">
        <v>590</v>
      </c>
      <c r="N592" s="400">
        <f>'MoteCarlo_Sim OP'!F594</f>
        <v>994590.96076650161</v>
      </c>
      <c r="O592" s="400">
        <f ca="1">N592/'MoteCarlo_Sim OP'!$F$4-1</f>
        <v>-5.9140006046652926E-3</v>
      </c>
      <c r="P592" s="400">
        <f ca="1">0.6*O592+0.4*'Bonds (OP)'!$G$514</f>
        <v>-3.6538076764644407E-3</v>
      </c>
      <c r="Q592" s="400">
        <f ca="1">'MoteCarlo_Sim OP'!$F$4/0.6*(1+P592)</f>
        <v>1661420.5029911445</v>
      </c>
      <c r="S592" s="554"/>
    </row>
    <row r="593" spans="1:19">
      <c r="A593" s="554">
        <v>591</v>
      </c>
      <c r="B593" s="400">
        <f>'MoteCarlo_Sim (CP)'!F595</f>
        <v>1004414.6106895555</v>
      </c>
      <c r="C593" s="400">
        <f ca="1">B593/'MoteCarlo_Sim (CP)'!$F$4-1</f>
        <v>4.96538882649733E-3</v>
      </c>
      <c r="D593" s="400">
        <f ca="1">0.6*C593+0.4*'Bonds (CP)'!$T$515</f>
        <v>2.5534859818638405E-3</v>
      </c>
      <c r="E593" s="400">
        <f ca="1">'MoteCarlo_Sim (CP)'!$F$4/0.6*(1+D593)</f>
        <v>1670006.7161745492</v>
      </c>
      <c r="M593" s="554">
        <v>591</v>
      </c>
      <c r="N593" s="400">
        <f>'MoteCarlo_Sim OP'!F595</f>
        <v>1023669.0114337086</v>
      </c>
      <c r="O593" s="400">
        <f ca="1">N593/'MoteCarlo_Sim OP'!$F$4-1</f>
        <v>2.3149286915765899E-2</v>
      </c>
      <c r="P593" s="400">
        <f ca="1">0.6*O593+0.4*'Bonds (OP)'!$G$514</f>
        <v>1.3784164835794274E-2</v>
      </c>
      <c r="Q593" s="400">
        <f ca="1">'MoteCarlo_Sim OP'!$F$4/0.6*(1+P593)</f>
        <v>1690498.5536583515</v>
      </c>
      <c r="S593" s="554"/>
    </row>
    <row r="594" spans="1:19">
      <c r="A594" s="554">
        <v>592</v>
      </c>
      <c r="B594" s="400">
        <f>'MoteCarlo_Sim (CP)'!F596</f>
        <v>997281.30582342681</v>
      </c>
      <c r="C594" s="400">
        <f ca="1">B594/'MoteCarlo_Sim (CP)'!$F$4-1</f>
        <v>-2.1718276398039471E-3</v>
      </c>
      <c r="D594" s="400">
        <f ca="1">0.6*C594+0.4*'Bonds (CP)'!$T$515</f>
        <v>-1.7288438979169254E-3</v>
      </c>
      <c r="E594" s="400">
        <f ca="1">'MoteCarlo_Sim (CP)'!$F$4/0.6*(1+D594)</f>
        <v>1662873.4113084204</v>
      </c>
      <c r="M594" s="554">
        <v>592</v>
      </c>
      <c r="N594" s="400">
        <f>'MoteCarlo_Sim OP'!F596</f>
        <v>987744.83473578398</v>
      </c>
      <c r="O594" s="400">
        <f ca="1">N594/'MoteCarlo_Sim OP'!$F$4-1</f>
        <v>-1.2756650805293979E-2</v>
      </c>
      <c r="P594" s="400">
        <f ca="1">0.6*O594+0.4*'Bonds (OP)'!$G$514</f>
        <v>-7.7593977968416529E-3</v>
      </c>
      <c r="Q594" s="400">
        <f ca="1">'MoteCarlo_Sim OP'!$F$4/0.6*(1+P594)</f>
        <v>1654574.3769604268</v>
      </c>
      <c r="S594" s="554"/>
    </row>
    <row r="595" spans="1:19">
      <c r="A595" s="554">
        <v>593</v>
      </c>
      <c r="B595" s="400">
        <f>'MoteCarlo_Sim (CP)'!F597</f>
        <v>1005303.8835560775</v>
      </c>
      <c r="C595" s="400">
        <f ca="1">B595/'MoteCarlo_Sim (CP)'!$F$4-1</f>
        <v>5.8551493323342196E-3</v>
      </c>
      <c r="D595" s="400">
        <f ca="1">0.6*C595+0.4*'Bonds (CP)'!$T$515</f>
        <v>3.0873422853659742E-3</v>
      </c>
      <c r="E595" s="400">
        <f ca="1">'MoteCarlo_Sim (CP)'!$F$4/0.6*(1+D595)</f>
        <v>1670895.9890410709</v>
      </c>
      <c r="M595" s="554">
        <v>593</v>
      </c>
      <c r="N595" s="400">
        <f>'MoteCarlo_Sim OP'!F597</f>
        <v>989277.79234271531</v>
      </c>
      <c r="O595" s="400">
        <f ca="1">N595/'MoteCarlo_Sim OP'!$F$4-1</f>
        <v>-1.1224471492561672E-2</v>
      </c>
      <c r="P595" s="400">
        <f ca="1">0.6*O595+0.4*'Bonds (OP)'!$G$514</f>
        <v>-6.8400902092022684E-3</v>
      </c>
      <c r="Q595" s="400">
        <f ca="1">'MoteCarlo_Sim OP'!$F$4/0.6*(1+P595)</f>
        <v>1656107.334567358</v>
      </c>
      <c r="S595" s="554"/>
    </row>
    <row r="596" spans="1:19">
      <c r="A596" s="554">
        <v>594</v>
      </c>
      <c r="B596" s="400">
        <f>'MoteCarlo_Sim (CP)'!F598</f>
        <v>1014983.4978712942</v>
      </c>
      <c r="C596" s="400">
        <f ca="1">B596/'MoteCarlo_Sim (CP)'!$F$4-1</f>
        <v>1.554007153523207E-2</v>
      </c>
      <c r="D596" s="400">
        <f ca="1">0.6*C596+0.4*'Bonds (CP)'!$T$515</f>
        <v>8.898295607104683E-3</v>
      </c>
      <c r="E596" s="400">
        <f ca="1">'MoteCarlo_Sim (CP)'!$F$4/0.6*(1+D596)</f>
        <v>1680575.6033562878</v>
      </c>
      <c r="M596" s="554">
        <v>594</v>
      </c>
      <c r="N596" s="400">
        <f>'MoteCarlo_Sim OP'!F598</f>
        <v>1031341.1422286556</v>
      </c>
      <c r="O596" s="400">
        <f ca="1">N596/'MoteCarlo_Sim OP'!$F$4-1</f>
        <v>3.0817522511742856E-2</v>
      </c>
      <c r="P596" s="400">
        <f ca="1">0.6*O596+0.4*'Bonds (OP)'!$G$514</f>
        <v>1.8385106193380449E-2</v>
      </c>
      <c r="Q596" s="400">
        <f ca="1">'MoteCarlo_Sim OP'!$F$4/0.6*(1+P596)</f>
        <v>1698170.6844532983</v>
      </c>
      <c r="S596" s="554"/>
    </row>
    <row r="597" spans="1:19">
      <c r="A597" s="554">
        <v>595</v>
      </c>
      <c r="B597" s="400">
        <f>'MoteCarlo_Sim (CP)'!F599</f>
        <v>1014722.8153574193</v>
      </c>
      <c r="C597" s="400">
        <f ca="1">B597/'MoteCarlo_Sim (CP)'!$F$4-1</f>
        <v>1.5279246074183961E-2</v>
      </c>
      <c r="D597" s="400">
        <f ca="1">0.6*C597+0.4*'Bonds (CP)'!$T$515</f>
        <v>8.7418003304758178E-3</v>
      </c>
      <c r="E597" s="400">
        <f ca="1">'MoteCarlo_Sim (CP)'!$F$4/0.6*(1+D597)</f>
        <v>1680314.9208424129</v>
      </c>
      <c r="M597" s="554">
        <v>595</v>
      </c>
      <c r="N597" s="400">
        <f>'MoteCarlo_Sim OP'!F599</f>
        <v>1032196.3325635486</v>
      </c>
      <c r="O597" s="400">
        <f ca="1">N597/'MoteCarlo_Sim OP'!$F$4-1</f>
        <v>3.1672278660019204E-2</v>
      </c>
      <c r="P597" s="400">
        <f ca="1">0.6*O597+0.4*'Bonds (OP)'!$G$514</f>
        <v>1.8897959882346257E-2</v>
      </c>
      <c r="Q597" s="400">
        <f ca="1">'MoteCarlo_Sim OP'!$F$4/0.6*(1+P597)</f>
        <v>1699025.8747881914</v>
      </c>
      <c r="S597" s="554"/>
    </row>
    <row r="598" spans="1:19">
      <c r="A598" s="554">
        <v>596</v>
      </c>
      <c r="B598" s="400">
        <f>'MoteCarlo_Sim (CP)'!F600</f>
        <v>997017.24258014595</v>
      </c>
      <c r="C598" s="400">
        <f ca="1">B598/'MoteCarlo_Sim (CP)'!$F$4-1</f>
        <v>-2.4360356841057751E-3</v>
      </c>
      <c r="D598" s="400">
        <f ca="1">0.6*C598+0.4*'Bonds (CP)'!$T$515</f>
        <v>-1.8873687244980223E-3</v>
      </c>
      <c r="E598" s="400">
        <f ca="1">'MoteCarlo_Sim (CP)'!$F$4/0.6*(1+D598)</f>
        <v>1662609.3480651395</v>
      </c>
      <c r="M598" s="554">
        <v>596</v>
      </c>
      <c r="N598" s="400">
        <f>'MoteCarlo_Sim OP'!F600</f>
        <v>994338.86272762332</v>
      </c>
      <c r="O598" s="400">
        <f ca="1">N598/'MoteCarlo_Sim OP'!$F$4-1</f>
        <v>-6.1659706514579637E-3</v>
      </c>
      <c r="P598" s="400">
        <f ca="1">0.6*O598+0.4*'Bonds (OP)'!$G$514</f>
        <v>-3.8049897045400434E-3</v>
      </c>
      <c r="Q598" s="400">
        <f ca="1">'MoteCarlo_Sim OP'!$F$4/0.6*(1+P598)</f>
        <v>1661168.4049522663</v>
      </c>
      <c r="S598" s="554"/>
    </row>
    <row r="599" spans="1:19">
      <c r="A599" s="554">
        <v>597</v>
      </c>
      <c r="B599" s="400">
        <f>'MoteCarlo_Sim (CP)'!F601</f>
        <v>1004187.9534414508</v>
      </c>
      <c r="C599" s="400">
        <f ca="1">B599/'MoteCarlo_Sim (CP)'!$F$4-1</f>
        <v>4.7386072892241504E-3</v>
      </c>
      <c r="D599" s="400">
        <f ca="1">0.6*C599+0.4*'Bonds (CP)'!$T$515</f>
        <v>2.417417059499933E-3</v>
      </c>
      <c r="E599" s="400">
        <f ca="1">'MoteCarlo_Sim (CP)'!$F$4/0.6*(1+D599)</f>
        <v>1669780.0589264445</v>
      </c>
      <c r="M599" s="554">
        <v>597</v>
      </c>
      <c r="N599" s="400">
        <f>'MoteCarlo_Sim OP'!F601</f>
        <v>1013317.9107436358</v>
      </c>
      <c r="O599" s="400">
        <f ca="1">N599/'MoteCarlo_Sim OP'!$F$4-1</f>
        <v>1.2803441557989181E-2</v>
      </c>
      <c r="P599" s="400">
        <f ca="1">0.6*O599+0.4*'Bonds (OP)'!$G$514</f>
        <v>7.5766576211282431E-3</v>
      </c>
      <c r="Q599" s="400">
        <f ca="1">'MoteCarlo_Sim OP'!$F$4/0.6*(1+P599)</f>
        <v>1680147.4529682787</v>
      </c>
      <c r="S599" s="554"/>
    </row>
    <row r="600" spans="1:19">
      <c r="A600" s="554">
        <v>598</v>
      </c>
      <c r="B600" s="400">
        <f>'MoteCarlo_Sim (CP)'!F602</f>
        <v>989644.75396247336</v>
      </c>
      <c r="C600" s="400">
        <f ca="1">B600/'MoteCarlo_Sim (CP)'!$F$4-1</f>
        <v>-9.8125670601196813E-3</v>
      </c>
      <c r="D600" s="400">
        <f ca="1">0.6*C600+0.4*'Bonds (CP)'!$T$515</f>
        <v>-6.3132875501063657E-3</v>
      </c>
      <c r="E600" s="400">
        <f ca="1">'MoteCarlo_Sim (CP)'!$F$4/0.6*(1+D600)</f>
        <v>1655236.8594474669</v>
      </c>
      <c r="M600" s="554">
        <v>598</v>
      </c>
      <c r="N600" s="400">
        <f>'MoteCarlo_Sim OP'!F602</f>
        <v>979703.47022797028</v>
      </c>
      <c r="O600" s="400">
        <f ca="1">N600/'MoteCarlo_Sim OP'!$F$4-1</f>
        <v>-2.0793932651382296E-2</v>
      </c>
      <c r="P600" s="400">
        <f ca="1">0.6*O600+0.4*'Bonds (OP)'!$G$514</f>
        <v>-1.2581766904494644E-2</v>
      </c>
      <c r="Q600" s="400">
        <f ca="1">'MoteCarlo_Sim OP'!$F$4/0.6*(1+P600)</f>
        <v>1646533.0124526131</v>
      </c>
      <c r="S600" s="554"/>
    </row>
    <row r="601" spans="1:19">
      <c r="A601" s="554">
        <v>599</v>
      </c>
      <c r="B601" s="400">
        <f>'MoteCarlo_Sim (CP)'!F603</f>
        <v>1032163.1908985489</v>
      </c>
      <c r="C601" s="400">
        <f ca="1">B601/'MoteCarlo_Sim (CP)'!$F$4-1</f>
        <v>3.2729185173475672E-2</v>
      </c>
      <c r="D601" s="400">
        <f ca="1">0.6*C601+0.4*'Bonds (CP)'!$T$515</f>
        <v>1.9211763790050847E-2</v>
      </c>
      <c r="E601" s="400">
        <f ca="1">'MoteCarlo_Sim (CP)'!$F$4/0.6*(1+D601)</f>
        <v>1697755.2963835427</v>
      </c>
      <c r="M601" s="554">
        <v>599</v>
      </c>
      <c r="N601" s="400">
        <f>'MoteCarlo_Sim OP'!F603</f>
        <v>993302.77001595695</v>
      </c>
      <c r="O601" s="400">
        <f ca="1">N601/'MoteCarlo_Sim OP'!$F$4-1</f>
        <v>-7.2015373309995967E-3</v>
      </c>
      <c r="P601" s="400">
        <f ca="1">0.6*O601+0.4*'Bonds (OP)'!$G$514</f>
        <v>-4.4263297122650227E-3</v>
      </c>
      <c r="Q601" s="400">
        <f ca="1">'MoteCarlo_Sim OP'!$F$4/0.6*(1+P601)</f>
        <v>1660132.3122405999</v>
      </c>
      <c r="S601" s="554"/>
    </row>
    <row r="602" spans="1:19">
      <c r="A602" s="554">
        <v>600</v>
      </c>
      <c r="B602" s="400">
        <f>'MoteCarlo_Sim (CP)'!F604</f>
        <v>1001594.8165218333</v>
      </c>
      <c r="C602" s="400">
        <f ca="1">B602/'MoteCarlo_Sim (CP)'!$F$4-1</f>
        <v>2.1440484039101371E-3</v>
      </c>
      <c r="D602" s="400">
        <f ca="1">0.6*C602+0.4*'Bonds (CP)'!$T$515</f>
        <v>8.6068172831152488E-4</v>
      </c>
      <c r="E602" s="400">
        <f ca="1">'MoteCarlo_Sim (CP)'!$F$4/0.6*(1+D602)</f>
        <v>1667186.9220068268</v>
      </c>
      <c r="M602" s="554">
        <v>600</v>
      </c>
      <c r="N602" s="400">
        <f>'MoteCarlo_Sim OP'!F604</f>
        <v>1001209.3681707542</v>
      </c>
      <c r="O602" s="400">
        <f ca="1">N602/'MoteCarlo_Sim OP'!$F$4-1</f>
        <v>7.0104658397140973E-4</v>
      </c>
      <c r="P602" s="400">
        <f ca="1">0.6*O602+0.4*'Bonds (OP)'!$G$514</f>
        <v>3.1522063671758058E-4</v>
      </c>
      <c r="Q602" s="400">
        <f ca="1">'MoteCarlo_Sim OP'!$F$4/0.6*(1+P602)</f>
        <v>1668038.9103953971</v>
      </c>
      <c r="S602" s="554"/>
    </row>
    <row r="603" spans="1:19">
      <c r="A603" s="554">
        <v>601</v>
      </c>
      <c r="B603" s="400">
        <f>'MoteCarlo_Sim (CP)'!F605</f>
        <v>1034886.6871624072</v>
      </c>
      <c r="C603" s="400">
        <f ca="1">B603/'MoteCarlo_Sim (CP)'!$F$4-1</f>
        <v>3.5454174886535128E-2</v>
      </c>
      <c r="D603" s="400">
        <f ca="1">0.6*C603+0.4*'Bonds (CP)'!$T$515</f>
        <v>2.084675761788652E-2</v>
      </c>
      <c r="E603" s="400">
        <f ca="1">'MoteCarlo_Sim (CP)'!$F$4/0.6*(1+D603)</f>
        <v>1700478.7926474009</v>
      </c>
      <c r="M603" s="554">
        <v>601</v>
      </c>
      <c r="N603" s="400">
        <f>'MoteCarlo_Sim OP'!F605</f>
        <v>987535.0855996894</v>
      </c>
      <c r="O603" s="400">
        <f ca="1">N603/'MoteCarlo_Sim OP'!$F$4-1</f>
        <v>-1.2966293450161981E-2</v>
      </c>
      <c r="P603" s="400">
        <f ca="1">0.6*O603+0.4*'Bonds (OP)'!$G$514</f>
        <v>-7.8851833837624528E-3</v>
      </c>
      <c r="Q603" s="400">
        <f ca="1">'MoteCarlo_Sim OP'!$F$4/0.6*(1+P603)</f>
        <v>1654364.6278243321</v>
      </c>
      <c r="S603" s="554"/>
    </row>
    <row r="604" spans="1:19">
      <c r="A604" s="554">
        <v>602</v>
      </c>
      <c r="B604" s="400">
        <f>'MoteCarlo_Sim (CP)'!F606</f>
        <v>1020024.1537762478</v>
      </c>
      <c r="C604" s="400">
        <f ca="1">B604/'MoteCarlo_Sim (CP)'!$F$4-1</f>
        <v>2.0583491520913544E-2</v>
      </c>
      <c r="D604" s="400">
        <f ca="1">0.6*C604+0.4*'Bonds (CP)'!$T$515</f>
        <v>1.1924347598513569E-2</v>
      </c>
      <c r="E604" s="400">
        <f ca="1">'MoteCarlo_Sim (CP)'!$F$4/0.6*(1+D604)</f>
        <v>1685616.2592612414</v>
      </c>
      <c r="M604" s="554">
        <v>602</v>
      </c>
      <c r="N604" s="400">
        <f>'MoteCarlo_Sim OP'!F606</f>
        <v>1022989.5609703617</v>
      </c>
      <c r="O604" s="400">
        <f ca="1">N604/'MoteCarlo_Sim OP'!$F$4-1</f>
        <v>2.2470181414570245E-2</v>
      </c>
      <c r="P604" s="400">
        <f ca="1">0.6*O604+0.4*'Bonds (OP)'!$G$514</f>
        <v>1.3376701535076882E-2</v>
      </c>
      <c r="Q604" s="400">
        <f ca="1">'MoteCarlo_Sim OP'!$F$4/0.6*(1+P604)</f>
        <v>1689819.1031950046</v>
      </c>
      <c r="S604" s="554"/>
    </row>
    <row r="605" spans="1:19">
      <c r="A605" s="554">
        <v>603</v>
      </c>
      <c r="B605" s="400">
        <f>'MoteCarlo_Sim (CP)'!F607</f>
        <v>1015104.9282288008</v>
      </c>
      <c r="C605" s="400">
        <f ca="1">B605/'MoteCarlo_Sim (CP)'!$F$4-1</f>
        <v>1.5661568479967913E-2</v>
      </c>
      <c r="D605" s="400">
        <f ca="1">0.6*C605+0.4*'Bonds (CP)'!$T$515</f>
        <v>8.9711937739461907E-3</v>
      </c>
      <c r="E605" s="400">
        <f ca="1">'MoteCarlo_Sim (CP)'!$F$4/0.6*(1+D605)</f>
        <v>1680697.0337137945</v>
      </c>
      <c r="M605" s="554">
        <v>603</v>
      </c>
      <c r="N605" s="400">
        <f>'MoteCarlo_Sim OP'!F607</f>
        <v>993863.01855946996</v>
      </c>
      <c r="O605" s="400">
        <f ca="1">N605/'MoteCarlo_Sim OP'!$F$4-1</f>
        <v>-6.6415732299196506E-3</v>
      </c>
      <c r="P605" s="400">
        <f ca="1">0.6*O605+0.4*'Bonds (OP)'!$G$514</f>
        <v>-4.0903512516170561E-3</v>
      </c>
      <c r="Q605" s="400">
        <f ca="1">'MoteCarlo_Sim OP'!$F$4/0.6*(1+P605)</f>
        <v>1660692.5607841127</v>
      </c>
      <c r="S605" s="554"/>
    </row>
    <row r="606" spans="1:19">
      <c r="A606" s="554">
        <v>604</v>
      </c>
      <c r="B606" s="400">
        <f>'MoteCarlo_Sim (CP)'!F608</f>
        <v>1010620.649051728</v>
      </c>
      <c r="C606" s="400">
        <f ca="1">B606/'MoteCarlo_Sim (CP)'!$F$4-1</f>
        <v>1.1174830315436868E-2</v>
      </c>
      <c r="D606" s="400">
        <f ca="1">0.6*C606+0.4*'Bonds (CP)'!$T$515</f>
        <v>6.2791508752275639E-3</v>
      </c>
      <c r="E606" s="400">
        <f ca="1">'MoteCarlo_Sim (CP)'!$F$4/0.6*(1+D606)</f>
        <v>1676212.7545367216</v>
      </c>
      <c r="M606" s="554">
        <v>604</v>
      </c>
      <c r="N606" s="400">
        <f>'MoteCarlo_Sim OP'!F608</f>
        <v>986265.06891074218</v>
      </c>
      <c r="O606" s="400">
        <f ca="1">N606/'MoteCarlo_Sim OP'!$F$4-1</f>
        <v>-1.4235665342007708E-2</v>
      </c>
      <c r="P606" s="400">
        <f ca="1">0.6*O606+0.4*'Bonds (OP)'!$G$514</f>
        <v>-8.6468065188698897E-3</v>
      </c>
      <c r="Q606" s="400">
        <f ca="1">'MoteCarlo_Sim OP'!$F$4/0.6*(1+P606)</f>
        <v>1653094.611135385</v>
      </c>
      <c r="S606" s="554"/>
    </row>
    <row r="607" spans="1:19">
      <c r="A607" s="554">
        <v>605</v>
      </c>
      <c r="B607" s="400">
        <f>'MoteCarlo_Sim (CP)'!F609</f>
        <v>1011743.6712969454</v>
      </c>
      <c r="C607" s="400">
        <f ca="1">B607/'MoteCarlo_Sim (CP)'!$F$4-1</f>
        <v>1.2298468378159733E-2</v>
      </c>
      <c r="D607" s="400">
        <f ca="1">0.6*C607+0.4*'Bonds (CP)'!$T$515</f>
        <v>6.9533337128612821E-3</v>
      </c>
      <c r="E607" s="400">
        <f ca="1">'MoteCarlo_Sim (CP)'!$F$4/0.6*(1+D607)</f>
        <v>1677335.7767819392</v>
      </c>
      <c r="M607" s="554">
        <v>605</v>
      </c>
      <c r="N607" s="400">
        <f>'MoteCarlo_Sim OP'!F609</f>
        <v>1012802.1810052447</v>
      </c>
      <c r="O607" s="400">
        <f ca="1">N607/'MoteCarlo_Sim OP'!$F$4-1</f>
        <v>1.2287973659496076E-2</v>
      </c>
      <c r="P607" s="400">
        <f ca="1">0.6*O607+0.4*'Bonds (OP)'!$G$514</f>
        <v>7.2673768820323802E-3</v>
      </c>
      <c r="Q607" s="400">
        <f ca="1">'MoteCarlo_Sim OP'!$F$4/0.6*(1+P607)</f>
        <v>1679631.7232298874</v>
      </c>
      <c r="S607" s="554"/>
    </row>
    <row r="608" spans="1:19">
      <c r="A608" s="554">
        <v>606</v>
      </c>
      <c r="B608" s="400">
        <f>'MoteCarlo_Sim (CP)'!F610</f>
        <v>1013391.6387070543</v>
      </c>
      <c r="C608" s="400">
        <f ca="1">B608/'MoteCarlo_Sim (CP)'!$F$4-1</f>
        <v>1.3947339463314945E-2</v>
      </c>
      <c r="D608" s="400">
        <f ca="1">0.6*C608+0.4*'Bonds (CP)'!$T$515</f>
        <v>7.9426563639544093E-3</v>
      </c>
      <c r="E608" s="400">
        <f ca="1">'MoteCarlo_Sim (CP)'!$F$4/0.6*(1+D608)</f>
        <v>1678983.744192048</v>
      </c>
      <c r="M608" s="554">
        <v>606</v>
      </c>
      <c r="N608" s="400">
        <f>'MoteCarlo_Sim OP'!F610</f>
        <v>1035714.0544488197</v>
      </c>
      <c r="O608" s="400">
        <f ca="1">N608/'MoteCarlo_Sim OP'!$F$4-1</f>
        <v>3.51882145712199E-2</v>
      </c>
      <c r="P608" s="400">
        <f ca="1">0.6*O608+0.4*'Bonds (OP)'!$G$514</f>
        <v>2.1007521429066672E-2</v>
      </c>
      <c r="Q608" s="400">
        <f ca="1">'MoteCarlo_Sim OP'!$F$4/0.6*(1+P608)</f>
        <v>1702543.5966734623</v>
      </c>
      <c r="S608" s="554"/>
    </row>
    <row r="609" spans="1:19">
      <c r="A609" s="554">
        <v>607</v>
      </c>
      <c r="B609" s="400">
        <f>'MoteCarlo_Sim (CP)'!F611</f>
        <v>989728.84923592885</v>
      </c>
      <c r="C609" s="400">
        <f ca="1">B609/'MoteCarlo_Sim (CP)'!$F$4-1</f>
        <v>-9.7284256724026186E-3</v>
      </c>
      <c r="D609" s="400">
        <f ca="1">0.6*C609+0.4*'Bonds (CP)'!$T$515</f>
        <v>-6.2628027174761276E-3</v>
      </c>
      <c r="E609" s="400">
        <f ca="1">'MoteCarlo_Sim (CP)'!$F$4/0.6*(1+D609)</f>
        <v>1655320.9547209225</v>
      </c>
      <c r="M609" s="554">
        <v>607</v>
      </c>
      <c r="N609" s="400">
        <f>'MoteCarlo_Sim OP'!F611</f>
        <v>1017960.820719478</v>
      </c>
      <c r="O609" s="400">
        <f ca="1">N609/'MoteCarlo_Sim OP'!$F$4-1</f>
        <v>1.7443994293236731E-2</v>
      </c>
      <c r="P609" s="400">
        <f ca="1">0.6*O609+0.4*'Bonds (OP)'!$G$514</f>
        <v>1.0360989262276772E-2</v>
      </c>
      <c r="Q609" s="400">
        <f ca="1">'MoteCarlo_Sim OP'!$F$4/0.6*(1+P609)</f>
        <v>1684790.3629441205</v>
      </c>
      <c r="S609" s="554"/>
    </row>
    <row r="610" spans="1:19">
      <c r="A610" s="554">
        <v>608</v>
      </c>
      <c r="B610" s="400">
        <f>'MoteCarlo_Sim (CP)'!F612</f>
        <v>1010073.1143491102</v>
      </c>
      <c r="C610" s="400">
        <f ca="1">B610/'MoteCarlo_Sim (CP)'!$F$4-1</f>
        <v>1.0626995368139047E-2</v>
      </c>
      <c r="D610" s="400">
        <f ca="1">0.6*C610+0.4*'Bonds (CP)'!$T$515</f>
        <v>5.9504499068488712E-3</v>
      </c>
      <c r="E610" s="400">
        <f ca="1">'MoteCarlo_Sim (CP)'!$F$4/0.6*(1+D610)</f>
        <v>1675665.2198341037</v>
      </c>
      <c r="M610" s="554">
        <v>608</v>
      </c>
      <c r="N610" s="400">
        <f>'MoteCarlo_Sim OP'!F612</f>
        <v>1017808.9148968732</v>
      </c>
      <c r="O610" s="400">
        <f ca="1">N610/'MoteCarlo_Sim OP'!$F$4-1</f>
        <v>1.7292165594369857E-2</v>
      </c>
      <c r="P610" s="400">
        <f ca="1">0.6*O610+0.4*'Bonds (OP)'!$G$514</f>
        <v>1.0269892042956648E-2</v>
      </c>
      <c r="Q610" s="400">
        <f ca="1">'MoteCarlo_Sim OP'!$F$4/0.6*(1+P610)</f>
        <v>1684638.4571215161</v>
      </c>
      <c r="S610" s="554"/>
    </row>
    <row r="611" spans="1:19">
      <c r="A611" s="554">
        <v>609</v>
      </c>
      <c r="B611" s="400">
        <f>'MoteCarlo_Sim (CP)'!F613</f>
        <v>999063.04137606919</v>
      </c>
      <c r="C611" s="400">
        <f ca="1">B611/'MoteCarlo_Sim (CP)'!$F$4-1</f>
        <v>-3.8911505937067048E-4</v>
      </c>
      <c r="D611" s="400">
        <f ca="1">0.6*C611+0.4*'Bonds (CP)'!$T$515</f>
        <v>-6.5921634965695943E-4</v>
      </c>
      <c r="E611" s="400">
        <f ca="1">'MoteCarlo_Sim (CP)'!$F$4/0.6*(1+D611)</f>
        <v>1664655.1468610629</v>
      </c>
      <c r="M611" s="554">
        <v>609</v>
      </c>
      <c r="N611" s="400">
        <f>'MoteCarlo_Sim OP'!F613</f>
        <v>1008204.8127096326</v>
      </c>
      <c r="O611" s="400">
        <f ca="1">N611/'MoteCarlo_Sim OP'!$F$4-1</f>
        <v>7.6929394826221742E-3</v>
      </c>
      <c r="P611" s="400">
        <f ca="1">0.6*O611+0.4*'Bonds (OP)'!$G$514</f>
        <v>4.5103563759080392E-3</v>
      </c>
      <c r="Q611" s="400">
        <f ca="1">'MoteCarlo_Sim OP'!$F$4/0.6*(1+P611)</f>
        <v>1675034.3549342756</v>
      </c>
      <c r="S611" s="554"/>
    </row>
    <row r="612" spans="1:19">
      <c r="A612" s="554">
        <v>610</v>
      </c>
      <c r="B612" s="400">
        <f>'MoteCarlo_Sim (CP)'!F614</f>
        <v>1013686.7580749629</v>
      </c>
      <c r="C612" s="400">
        <f ca="1">B612/'MoteCarlo_Sim (CP)'!$F$4-1</f>
        <v>1.4242620662098915E-2</v>
      </c>
      <c r="D612" s="400">
        <f ca="1">0.6*C612+0.4*'Bonds (CP)'!$T$515</f>
        <v>8.1198250832247906E-3</v>
      </c>
      <c r="E612" s="400">
        <f ca="1">'MoteCarlo_Sim (CP)'!$F$4/0.6*(1+D612)</f>
        <v>1679278.8635599567</v>
      </c>
      <c r="M612" s="554">
        <v>610</v>
      </c>
      <c r="N612" s="400">
        <f>'MoteCarlo_Sim OP'!F614</f>
        <v>972721.56954726367</v>
      </c>
      <c r="O612" s="400">
        <f ca="1">N612/'MoteCarlo_Sim OP'!$F$4-1</f>
        <v>-2.7772288568180814E-2</v>
      </c>
      <c r="P612" s="400">
        <f ca="1">0.6*O612+0.4*'Bonds (OP)'!$G$514</f>
        <v>-1.6768780454573754E-2</v>
      </c>
      <c r="Q612" s="400">
        <f ca="1">'MoteCarlo_Sim OP'!$F$4/0.6*(1+P612)</f>
        <v>1639551.1117719065</v>
      </c>
      <c r="S612" s="554"/>
    </row>
    <row r="613" spans="1:19">
      <c r="A613" s="554">
        <v>611</v>
      </c>
      <c r="B613" s="400">
        <f>'MoteCarlo_Sim (CP)'!F615</f>
        <v>983567.69037220057</v>
      </c>
      <c r="C613" s="400">
        <f ca="1">B613/'MoteCarlo_Sim (CP)'!$F$4-1</f>
        <v>-1.5892963052895115E-2</v>
      </c>
      <c r="D613" s="400">
        <f ca="1">0.6*C613+0.4*'Bonds (CP)'!$T$515</f>
        <v>-9.9615251457716263E-3</v>
      </c>
      <c r="E613" s="400">
        <f ca="1">'MoteCarlo_Sim (CP)'!$F$4/0.6*(1+D613)</f>
        <v>1649159.7958571941</v>
      </c>
      <c r="M613" s="554">
        <v>611</v>
      </c>
      <c r="N613" s="400">
        <f>'MoteCarlo_Sim OP'!F615</f>
        <v>1003035.4006767011</v>
      </c>
      <c r="O613" s="400">
        <f ca="1">N613/'MoteCarlo_Sim OP'!$F$4-1</f>
        <v>2.5261519993711179E-3</v>
      </c>
      <c r="P613" s="400">
        <f ca="1">0.6*O613+0.4*'Bonds (OP)'!$G$514</f>
        <v>1.4102838859574053E-3</v>
      </c>
      <c r="Q613" s="400">
        <f ca="1">'MoteCarlo_Sim OP'!$F$4/0.6*(1+P613)</f>
        <v>1669864.9429013438</v>
      </c>
      <c r="S613" s="554"/>
    </row>
    <row r="614" spans="1:19">
      <c r="A614" s="554">
        <v>612</v>
      </c>
      <c r="B614" s="400">
        <f>'MoteCarlo_Sim (CP)'!F616</f>
        <v>1013554.0832771705</v>
      </c>
      <c r="C614" s="400">
        <f ca="1">B614/'MoteCarlo_Sim (CP)'!$F$4-1</f>
        <v>1.4109873111105564E-2</v>
      </c>
      <c r="D614" s="400">
        <f ca="1">0.6*C614+0.4*'Bonds (CP)'!$T$515</f>
        <v>8.0401765526287809E-3</v>
      </c>
      <c r="E614" s="400">
        <f ca="1">'MoteCarlo_Sim (CP)'!$F$4/0.6*(1+D614)</f>
        <v>1679146.188762164</v>
      </c>
      <c r="M614" s="554">
        <v>612</v>
      </c>
      <c r="N614" s="400">
        <f>'MoteCarlo_Sim OP'!F616</f>
        <v>1008536.4939123596</v>
      </c>
      <c r="O614" s="400">
        <f ca="1">N614/'MoteCarlo_Sim OP'!$F$4-1</f>
        <v>8.0244522882879643E-3</v>
      </c>
      <c r="P614" s="400">
        <f ca="1">0.6*O614+0.4*'Bonds (OP)'!$G$514</f>
        <v>4.7092640593075132E-3</v>
      </c>
      <c r="Q614" s="400">
        <f ca="1">'MoteCarlo_Sim OP'!$F$4/0.6*(1+P614)</f>
        <v>1675366.0361370025</v>
      </c>
      <c r="S614" s="554"/>
    </row>
    <row r="615" spans="1:19">
      <c r="A615" s="554">
        <v>613</v>
      </c>
      <c r="B615" s="400">
        <f>'MoteCarlo_Sim (CP)'!F617</f>
        <v>1007902.2026713118</v>
      </c>
      <c r="C615" s="400">
        <f ca="1">B615/'MoteCarlo_Sim (CP)'!$F$4-1</f>
        <v>8.4548932549599609E-3</v>
      </c>
      <c r="D615" s="400">
        <f ca="1">0.6*C615+0.4*'Bonds (CP)'!$T$515</f>
        <v>4.6471886389414198E-3</v>
      </c>
      <c r="E615" s="400">
        <f ca="1">'MoteCarlo_Sim (CP)'!$F$4/0.6*(1+D615)</f>
        <v>1673494.3081563052</v>
      </c>
      <c r="M615" s="554">
        <v>613</v>
      </c>
      <c r="N615" s="400">
        <f>'MoteCarlo_Sim OP'!F617</f>
        <v>971984.68849365588</v>
      </c>
      <c r="O615" s="400">
        <f ca="1">N615/'MoteCarlo_Sim OP'!$F$4-1</f>
        <v>-2.8508795501691053E-2</v>
      </c>
      <c r="P615" s="400">
        <f ca="1">0.6*O615+0.4*'Bonds (OP)'!$G$514</f>
        <v>-1.7210684614679898E-2</v>
      </c>
      <c r="Q615" s="400">
        <f ca="1">'MoteCarlo_Sim OP'!$F$4/0.6*(1+P615)</f>
        <v>1638814.2307182986</v>
      </c>
      <c r="S615" s="554"/>
    </row>
    <row r="616" spans="1:19">
      <c r="A616" s="554">
        <v>614</v>
      </c>
      <c r="B616" s="400">
        <f>'MoteCarlo_Sim (CP)'!F618</f>
        <v>975916.56945877895</v>
      </c>
      <c r="C616" s="400">
        <f ca="1">B616/'MoteCarlo_Sim (CP)'!$F$4-1</f>
        <v>-2.3548279514726045E-2</v>
      </c>
      <c r="D616" s="400">
        <f ca="1">0.6*C616+0.4*'Bonds (CP)'!$T$515</f>
        <v>-1.4554715022870184E-2</v>
      </c>
      <c r="E616" s="400">
        <f ca="1">'MoteCarlo_Sim (CP)'!$F$4/0.6*(1+D616)</f>
        <v>1641508.6749437726</v>
      </c>
      <c r="M616" s="554">
        <v>614</v>
      </c>
      <c r="N616" s="400">
        <f>'MoteCarlo_Sim OP'!F618</f>
        <v>996785.02358762256</v>
      </c>
      <c r="O616" s="400">
        <f ca="1">N616/'MoteCarlo_Sim OP'!$F$4-1</f>
        <v>-3.7210517258726705E-3</v>
      </c>
      <c r="P616" s="400">
        <f ca="1">0.6*O616+0.4*'Bonds (OP)'!$G$514</f>
        <v>-2.3380383491888677E-3</v>
      </c>
      <c r="Q616" s="400">
        <f ca="1">'MoteCarlo_Sim OP'!$F$4/0.6*(1+P616)</f>
        <v>1663614.5658122653</v>
      </c>
      <c r="S616" s="554"/>
    </row>
    <row r="617" spans="1:19">
      <c r="A617" s="554">
        <v>615</v>
      </c>
      <c r="B617" s="400">
        <f>'MoteCarlo_Sim (CP)'!F619</f>
        <v>1019433.4155849805</v>
      </c>
      <c r="C617" s="400">
        <f ca="1">B617/'MoteCarlo_Sim (CP)'!$F$4-1</f>
        <v>1.9992429394015687E-2</v>
      </c>
      <c r="D617" s="400">
        <f ca="1">0.6*C617+0.4*'Bonds (CP)'!$T$515</f>
        <v>1.1569710322374855E-2</v>
      </c>
      <c r="E617" s="400">
        <f ca="1">'MoteCarlo_Sim (CP)'!$F$4/0.6*(1+D617)</f>
        <v>1685025.5210699742</v>
      </c>
      <c r="M617" s="554">
        <v>615</v>
      </c>
      <c r="N617" s="400">
        <f>'MoteCarlo_Sim OP'!F619</f>
        <v>1003186.0117311341</v>
      </c>
      <c r="O617" s="400">
        <f ca="1">N617/'MoteCarlo_Sim OP'!$F$4-1</f>
        <v>2.6766865874299217E-3</v>
      </c>
      <c r="P617" s="400">
        <f ca="1">0.6*O617+0.4*'Bonds (OP)'!$G$514</f>
        <v>1.5006046387926878E-3</v>
      </c>
      <c r="Q617" s="400">
        <f ca="1">'MoteCarlo_Sim OP'!$F$4/0.6*(1+P617)</f>
        <v>1670015.5539557768</v>
      </c>
      <c r="S617" s="554"/>
    </row>
    <row r="618" spans="1:19">
      <c r="A618" s="554">
        <v>616</v>
      </c>
      <c r="B618" s="400">
        <f>'MoteCarlo_Sim (CP)'!F620</f>
        <v>989756.63251002121</v>
      </c>
      <c r="C618" s="400">
        <f ca="1">B618/'MoteCarlo_Sim (CP)'!$F$4-1</f>
        <v>-9.7006271631476793E-3</v>
      </c>
      <c r="D618" s="400">
        <f ca="1">0.6*C618+0.4*'Bonds (CP)'!$T$515</f>
        <v>-6.2461236119231642E-3</v>
      </c>
      <c r="E618" s="400">
        <f ca="1">'MoteCarlo_Sim (CP)'!$F$4/0.6*(1+D618)</f>
        <v>1655348.7379950148</v>
      </c>
      <c r="M618" s="554">
        <v>616</v>
      </c>
      <c r="N618" s="400">
        <f>'MoteCarlo_Sim OP'!F620</f>
        <v>1001656.3739061861</v>
      </c>
      <c r="O618" s="400">
        <f ca="1">N618/'MoteCarlo_Sim OP'!$F$4-1</f>
        <v>1.1478253712025044E-3</v>
      </c>
      <c r="P618" s="400">
        <f ca="1">0.6*O618+0.4*'Bonds (OP)'!$G$514</f>
        <v>5.8328790905623734E-4</v>
      </c>
      <c r="Q618" s="400">
        <f ca="1">'MoteCarlo_Sim OP'!$F$4/0.6*(1+P618)</f>
        <v>1668485.9161308287</v>
      </c>
      <c r="S618" s="554"/>
    </row>
    <row r="619" spans="1:19">
      <c r="A619" s="554">
        <v>617</v>
      </c>
      <c r="B619" s="400">
        <f>'MoteCarlo_Sim (CP)'!F621</f>
        <v>1019094.7900445199</v>
      </c>
      <c r="C619" s="400">
        <f ca="1">B619/'MoteCarlo_Sim (CP)'!$F$4-1</f>
        <v>1.9653618165750064E-2</v>
      </c>
      <c r="D619" s="400">
        <f ca="1">0.6*C619+0.4*'Bonds (CP)'!$T$515</f>
        <v>1.136642358541548E-2</v>
      </c>
      <c r="E619" s="400">
        <f ca="1">'MoteCarlo_Sim (CP)'!$F$4/0.6*(1+D619)</f>
        <v>1684686.8955295132</v>
      </c>
      <c r="M619" s="554">
        <v>617</v>
      </c>
      <c r="N619" s="400">
        <f>'MoteCarlo_Sim OP'!F621</f>
        <v>1002321.440867175</v>
      </c>
      <c r="O619" s="400">
        <f ca="1">N619/'MoteCarlo_Sim OP'!$F$4-1</f>
        <v>1.8125546726530661E-3</v>
      </c>
      <c r="P619" s="400">
        <f ca="1">0.6*O619+0.4*'Bonds (OP)'!$G$514</f>
        <v>9.8212548992657428E-4</v>
      </c>
      <c r="Q619" s="400">
        <f ca="1">'MoteCarlo_Sim OP'!$F$4/0.6*(1+P619)</f>
        <v>1669150.9830918175</v>
      </c>
      <c r="S619" s="554"/>
    </row>
    <row r="620" spans="1:19">
      <c r="A620" s="554">
        <v>618</v>
      </c>
      <c r="B620" s="400">
        <f>'MoteCarlo_Sim (CP)'!F622</f>
        <v>1013383.3570575002</v>
      </c>
      <c r="C620" s="400">
        <f ca="1">B620/'MoteCarlo_Sim (CP)'!$F$4-1</f>
        <v>1.393905327245748E-2</v>
      </c>
      <c r="D620" s="400">
        <f ca="1">0.6*C620+0.4*'Bonds (CP)'!$T$515</f>
        <v>7.9376846494399293E-3</v>
      </c>
      <c r="E620" s="400">
        <f ca="1">'MoteCarlo_Sim (CP)'!$F$4/0.6*(1+D620)</f>
        <v>1678975.4625424938</v>
      </c>
      <c r="M620" s="554">
        <v>618</v>
      </c>
      <c r="N620" s="400">
        <f>'MoteCarlo_Sim OP'!F622</f>
        <v>1008720.6129100743</v>
      </c>
      <c r="O620" s="400">
        <f ca="1">N620/'MoteCarlo_Sim OP'!$F$4-1</f>
        <v>8.2084778073916453E-3</v>
      </c>
      <c r="P620" s="400">
        <f ca="1">0.6*O620+0.4*'Bonds (OP)'!$G$514</f>
        <v>4.8196793707697225E-3</v>
      </c>
      <c r="Q620" s="400">
        <f ca="1">'MoteCarlo_Sim OP'!$F$4/0.6*(1+P620)</f>
        <v>1675550.1551347172</v>
      </c>
      <c r="S620" s="554"/>
    </row>
    <row r="621" spans="1:19">
      <c r="A621" s="554">
        <v>619</v>
      </c>
      <c r="B621" s="400">
        <f>'MoteCarlo_Sim (CP)'!F623</f>
        <v>975882.4506541139</v>
      </c>
      <c r="C621" s="400">
        <f ca="1">B621/'MoteCarlo_Sim (CP)'!$F$4-1</f>
        <v>-2.3582417028688463E-2</v>
      </c>
      <c r="D621" s="400">
        <f ca="1">0.6*C621+0.4*'Bonds (CP)'!$T$515</f>
        <v>-1.4575197531247634E-2</v>
      </c>
      <c r="E621" s="400">
        <f ca="1">'MoteCarlo_Sim (CP)'!$F$4/0.6*(1+D621)</f>
        <v>1641474.5561391076</v>
      </c>
      <c r="M621" s="554">
        <v>619</v>
      </c>
      <c r="N621" s="400">
        <f>'MoteCarlo_Sim OP'!F623</f>
        <v>990340.53653017036</v>
      </c>
      <c r="O621" s="400">
        <f ca="1">N621/'MoteCarlo_Sim OP'!$F$4-1</f>
        <v>-1.0162266868387615E-2</v>
      </c>
      <c r="P621" s="400">
        <f ca="1">0.6*O621+0.4*'Bonds (OP)'!$G$514</f>
        <v>-6.2027674346978347E-3</v>
      </c>
      <c r="Q621" s="400">
        <f ca="1">'MoteCarlo_Sim OP'!$F$4/0.6*(1+P621)</f>
        <v>1657170.0787548132</v>
      </c>
      <c r="S621" s="554"/>
    </row>
    <row r="622" spans="1:19">
      <c r="A622" s="554">
        <v>620</v>
      </c>
      <c r="B622" s="400">
        <f>'MoteCarlo_Sim (CP)'!F624</f>
        <v>1005255.2217854256</v>
      </c>
      <c r="C622" s="400">
        <f ca="1">B622/'MoteCarlo_Sim (CP)'!$F$4-1</f>
        <v>5.806460877642472E-3</v>
      </c>
      <c r="D622" s="400">
        <f ca="1">0.6*C622+0.4*'Bonds (CP)'!$T$515</f>
        <v>3.0581292125509258E-3</v>
      </c>
      <c r="E622" s="400">
        <f ca="1">'MoteCarlo_Sim (CP)'!$F$4/0.6*(1+D622)</f>
        <v>1670847.3272704191</v>
      </c>
      <c r="M622" s="554">
        <v>620</v>
      </c>
      <c r="N622" s="400">
        <f>'MoteCarlo_Sim OP'!F624</f>
        <v>1022006.6838490609</v>
      </c>
      <c r="O622" s="400">
        <f ca="1">N622/'MoteCarlo_Sim OP'!$F$4-1</f>
        <v>2.1487803307435493E-2</v>
      </c>
      <c r="P622" s="400">
        <f ca="1">0.6*O622+0.4*'Bonds (OP)'!$G$514</f>
        <v>1.2787274670796029E-2</v>
      </c>
      <c r="Q622" s="400">
        <f ca="1">'MoteCarlo_Sim OP'!$F$4/0.6*(1+P622)</f>
        <v>1688836.2260737035</v>
      </c>
      <c r="S622" s="554"/>
    </row>
    <row r="623" spans="1:19">
      <c r="A623" s="554">
        <v>621</v>
      </c>
      <c r="B623" s="400">
        <f>'MoteCarlo_Sim (CP)'!F625</f>
        <v>983672.32084528659</v>
      </c>
      <c r="C623" s="400">
        <f ca="1">B623/'MoteCarlo_Sim (CP)'!$F$4-1</f>
        <v>-1.5788275204919766E-2</v>
      </c>
      <c r="D623" s="400">
        <f ca="1">0.6*C623+0.4*'Bonds (CP)'!$T$515</f>
        <v>-9.8987124369864163E-3</v>
      </c>
      <c r="E623" s="400">
        <f ca="1">'MoteCarlo_Sim (CP)'!$F$4/0.6*(1+D623)</f>
        <v>1649264.4263302803</v>
      </c>
      <c r="M623" s="554">
        <v>621</v>
      </c>
      <c r="N623" s="400">
        <f>'MoteCarlo_Sim OP'!F625</f>
        <v>982125.93093833141</v>
      </c>
      <c r="O623" s="400">
        <f ca="1">N623/'MoteCarlo_Sim OP'!$F$4-1</f>
        <v>-1.8372701842689465E-2</v>
      </c>
      <c r="P623" s="400">
        <f ca="1">0.6*O623+0.4*'Bonds (OP)'!$G$514</f>
        <v>-1.1129028419278944E-2</v>
      </c>
      <c r="Q623" s="400">
        <f ca="1">'MoteCarlo_Sim OP'!$F$4/0.6*(1+P623)</f>
        <v>1648955.473162974</v>
      </c>
      <c r="S623" s="554"/>
    </row>
    <row r="624" spans="1:19">
      <c r="A624" s="554">
        <v>622</v>
      </c>
      <c r="B624" s="400">
        <f>'MoteCarlo_Sim (CP)'!F626</f>
        <v>998698.06741301785</v>
      </c>
      <c r="C624" s="400">
        <f ca="1">B624/'MoteCarlo_Sim (CP)'!$F$4-1</f>
        <v>-7.5428915857822521E-4</v>
      </c>
      <c r="D624" s="400">
        <f ca="1">0.6*C624+0.4*'Bonds (CP)'!$T$515</f>
        <v>-8.7832080918149235E-4</v>
      </c>
      <c r="E624" s="400">
        <f ca="1">'MoteCarlo_Sim (CP)'!$F$4/0.6*(1+D624)</f>
        <v>1664290.1728980113</v>
      </c>
      <c r="M624" s="554">
        <v>622</v>
      </c>
      <c r="N624" s="400">
        <f>'MoteCarlo_Sim OP'!F626</f>
        <v>1000222.445911344</v>
      </c>
      <c r="O624" s="400">
        <f ca="1">N624/'MoteCarlo_Sim OP'!$F$4-1</f>
        <v>-2.8537460752542376E-4</v>
      </c>
      <c r="P624" s="400">
        <f ca="1">0.6*O624+0.4*'Bonds (OP)'!$G$514</f>
        <v>-2.7663207818051953E-4</v>
      </c>
      <c r="Q624" s="400">
        <f ca="1">'MoteCarlo_Sim OP'!$F$4/0.6*(1+P624)</f>
        <v>1667051.9881359867</v>
      </c>
      <c r="S624" s="554"/>
    </row>
    <row r="625" spans="1:19">
      <c r="A625" s="554">
        <v>623</v>
      </c>
      <c r="B625" s="400">
        <f>'MoteCarlo_Sim (CP)'!F627</f>
        <v>987273.90528176026</v>
      </c>
      <c r="C625" s="400">
        <f ca="1">B625/'MoteCarlo_Sim (CP)'!$F$4-1</f>
        <v>-1.2184715813138958E-2</v>
      </c>
      <c r="D625" s="400">
        <f ca="1">0.6*C625+0.4*'Bonds (CP)'!$T$515</f>
        <v>-7.7365768019179307E-3</v>
      </c>
      <c r="E625" s="400">
        <f ca="1">'MoteCarlo_Sim (CP)'!$F$4/0.6*(1+D625)</f>
        <v>1652866.0107667537</v>
      </c>
      <c r="M625" s="554">
        <v>623</v>
      </c>
      <c r="N625" s="400">
        <f>'MoteCarlo_Sim OP'!F627</f>
        <v>984531.83220782469</v>
      </c>
      <c r="O625" s="400">
        <f ca="1">N625/'MoteCarlo_Sim OP'!$F$4-1</f>
        <v>-1.5968022067510801E-2</v>
      </c>
      <c r="P625" s="400">
        <f ca="1">0.6*O625+0.4*'Bonds (OP)'!$G$514</f>
        <v>-9.6862205541717455E-3</v>
      </c>
      <c r="Q625" s="400">
        <f ca="1">'MoteCarlo_Sim OP'!$F$4/0.6*(1+P625)</f>
        <v>1651361.3744324674</v>
      </c>
      <c r="S625" s="554"/>
    </row>
    <row r="626" spans="1:19">
      <c r="A626" s="554">
        <v>624</v>
      </c>
      <c r="B626" s="400">
        <f>'MoteCarlo_Sim (CP)'!F628</f>
        <v>1000501.4370084937</v>
      </c>
      <c r="C626" s="400">
        <f ca="1">B626/'MoteCarlo_Sim (CP)'!$F$4-1</f>
        <v>1.0500693278749917E-3</v>
      </c>
      <c r="D626" s="400">
        <f ca="1">0.6*C626+0.4*'Bonds (CP)'!$T$515</f>
        <v>2.0429428269043789E-4</v>
      </c>
      <c r="E626" s="400">
        <f ca="1">'MoteCarlo_Sim (CP)'!$F$4/0.6*(1+D626)</f>
        <v>1666093.5424934875</v>
      </c>
      <c r="M626" s="554">
        <v>624</v>
      </c>
      <c r="N626" s="400">
        <f>'MoteCarlo_Sim OP'!F628</f>
        <v>987370.4498959271</v>
      </c>
      <c r="O626" s="400">
        <f ca="1">N626/'MoteCarlo_Sim OP'!$F$4-1</f>
        <v>-1.313084556712929E-2</v>
      </c>
      <c r="P626" s="400">
        <f ca="1">0.6*O626+0.4*'Bonds (OP)'!$G$514</f>
        <v>-7.9839146539428391E-3</v>
      </c>
      <c r="Q626" s="400">
        <f ca="1">'MoteCarlo_Sim OP'!$F$4/0.6*(1+P626)</f>
        <v>1654199.9921205698</v>
      </c>
      <c r="S626" s="554"/>
    </row>
    <row r="627" spans="1:19">
      <c r="A627" s="554">
        <v>625</v>
      </c>
      <c r="B627" s="400">
        <f>'MoteCarlo_Sim (CP)'!F629</f>
        <v>999522.04409218312</v>
      </c>
      <c r="C627" s="400">
        <f ca="1">B627/'MoteCarlo_Sim (CP)'!$F$4-1</f>
        <v>7.0139354257481301E-5</v>
      </c>
      <c r="D627" s="400">
        <f ca="1">0.6*C627+0.4*'Bonds (CP)'!$T$515</f>
        <v>-3.8366370148006838E-4</v>
      </c>
      <c r="E627" s="400">
        <f ca="1">'MoteCarlo_Sim (CP)'!$F$4/0.6*(1+D627)</f>
        <v>1665114.1495771767</v>
      </c>
      <c r="M627" s="554">
        <v>625</v>
      </c>
      <c r="N627" s="400">
        <f>'MoteCarlo_Sim OP'!F629</f>
        <v>986949.60354756063</v>
      </c>
      <c r="O627" s="400">
        <f ca="1">N627/'MoteCarlo_Sim OP'!$F$4-1</f>
        <v>-1.3551478248614135E-2</v>
      </c>
      <c r="P627" s="400">
        <f ca="1">0.6*O627+0.4*'Bonds (OP)'!$G$514</f>
        <v>-8.236294262833746E-3</v>
      </c>
      <c r="Q627" s="400">
        <f ca="1">'MoteCarlo_Sim OP'!$F$4/0.6*(1+P627)</f>
        <v>1653779.1457722033</v>
      </c>
      <c r="S627" s="554"/>
    </row>
    <row r="628" spans="1:19">
      <c r="A628" s="554">
        <v>626</v>
      </c>
      <c r="B628" s="400">
        <f>'MoteCarlo_Sim (CP)'!F630</f>
        <v>988310.54267130059</v>
      </c>
      <c r="C628" s="400">
        <f ca="1">B628/'MoteCarlo_Sim (CP)'!$F$4-1</f>
        <v>-1.1147509975864001E-2</v>
      </c>
      <c r="D628" s="400">
        <f ca="1">0.6*C628+0.4*'Bonds (CP)'!$T$515</f>
        <v>-7.1142532995529572E-3</v>
      </c>
      <c r="E628" s="400">
        <f ca="1">'MoteCarlo_Sim (CP)'!$F$4/0.6*(1+D628)</f>
        <v>1653902.6481562941</v>
      </c>
      <c r="M628" s="554">
        <v>626</v>
      </c>
      <c r="N628" s="400">
        <f>'MoteCarlo_Sim OP'!F630</f>
        <v>990783.68638152652</v>
      </c>
      <c r="O628" s="400">
        <f ca="1">N628/'MoteCarlo_Sim OP'!$F$4-1</f>
        <v>-9.7193420075707415E-3</v>
      </c>
      <c r="P628" s="400">
        <f ca="1">0.6*O628+0.4*'Bonds (OP)'!$G$514</f>
        <v>-5.9370125182077096E-3</v>
      </c>
      <c r="Q628" s="400">
        <f ca="1">'MoteCarlo_Sim OP'!$F$4/0.6*(1+P628)</f>
        <v>1657613.2286061693</v>
      </c>
      <c r="S628" s="554"/>
    </row>
    <row r="629" spans="1:19">
      <c r="A629" s="554">
        <v>627</v>
      </c>
      <c r="B629" s="400">
        <f>'MoteCarlo_Sim (CP)'!F631</f>
        <v>1032309.6645495531</v>
      </c>
      <c r="C629" s="400">
        <f ca="1">B629/'MoteCarlo_Sim (CP)'!$F$4-1</f>
        <v>3.2875739144383243E-2</v>
      </c>
      <c r="D629" s="400">
        <f ca="1">0.6*C629+0.4*'Bonds (CP)'!$T$515</f>
        <v>1.9299696172595387E-2</v>
      </c>
      <c r="E629" s="400">
        <f ca="1">'MoteCarlo_Sim (CP)'!$F$4/0.6*(1+D629)</f>
        <v>1697901.7700345465</v>
      </c>
      <c r="M629" s="554">
        <v>627</v>
      </c>
      <c r="N629" s="400">
        <f>'MoteCarlo_Sim OP'!F631</f>
        <v>996827.15893675515</v>
      </c>
      <c r="O629" s="400">
        <f ca="1">N629/'MoteCarlo_Sim OP'!$F$4-1</f>
        <v>-3.6789377691762715E-3</v>
      </c>
      <c r="P629" s="400">
        <f ca="1">0.6*O629+0.4*'Bonds (OP)'!$G$514</f>
        <v>-2.3127699751710282E-3</v>
      </c>
      <c r="Q629" s="400">
        <f ca="1">'MoteCarlo_Sim OP'!$F$4/0.6*(1+P629)</f>
        <v>1663656.7011613979</v>
      </c>
      <c r="S629" s="554"/>
    </row>
    <row r="630" spans="1:19">
      <c r="A630" s="554">
        <v>628</v>
      </c>
      <c r="B630" s="400">
        <f>'MoteCarlo_Sim (CP)'!F632</f>
        <v>1003733.7846398831</v>
      </c>
      <c r="C630" s="400">
        <f ca="1">B630/'MoteCarlo_Sim (CP)'!$F$4-1</f>
        <v>4.2841894408545134E-3</v>
      </c>
      <c r="D630" s="400">
        <f ca="1">0.6*C630+0.4*'Bonds (CP)'!$T$515</f>
        <v>2.1447663504781506E-3</v>
      </c>
      <c r="E630" s="400">
        <f ca="1">'MoteCarlo_Sim (CP)'!$F$4/0.6*(1+D630)</f>
        <v>1669325.8901248765</v>
      </c>
      <c r="M630" s="554">
        <v>628</v>
      </c>
      <c r="N630" s="400">
        <f>'MoteCarlo_Sim OP'!F632</f>
        <v>1012584.3296597557</v>
      </c>
      <c r="O630" s="400">
        <f ca="1">N630/'MoteCarlo_Sim OP'!$F$4-1</f>
        <v>1.2070232918786949E-2</v>
      </c>
      <c r="P630" s="400">
        <f ca="1">0.6*O630+0.4*'Bonds (OP)'!$G$514</f>
        <v>7.1367324376069036E-3</v>
      </c>
      <c r="Q630" s="400">
        <f ca="1">'MoteCarlo_Sim OP'!$F$4/0.6*(1+P630)</f>
        <v>1679413.8718843984</v>
      </c>
      <c r="S630" s="554"/>
    </row>
    <row r="631" spans="1:19">
      <c r="A631" s="554">
        <v>629</v>
      </c>
      <c r="B631" s="400">
        <f>'MoteCarlo_Sim (CP)'!F633</f>
        <v>1028730.3793815927</v>
      </c>
      <c r="C631" s="400">
        <f ca="1">B631/'MoteCarlo_Sim (CP)'!$F$4-1</f>
        <v>2.9294491249083565E-2</v>
      </c>
      <c r="D631" s="400">
        <f ca="1">0.6*C631+0.4*'Bonds (CP)'!$T$515</f>
        <v>1.7150947435415582E-2</v>
      </c>
      <c r="E631" s="400">
        <f ca="1">'MoteCarlo_Sim (CP)'!$F$4/0.6*(1+D631)</f>
        <v>1694322.4848665865</v>
      </c>
      <c r="M631" s="554">
        <v>629</v>
      </c>
      <c r="N631" s="400">
        <f>'MoteCarlo_Sim OP'!F633</f>
        <v>1002448.5697281924</v>
      </c>
      <c r="O631" s="400">
        <f ca="1">N631/'MoteCarlo_Sim OP'!$F$4-1</f>
        <v>1.9396189893841065E-3</v>
      </c>
      <c r="P631" s="400">
        <f ca="1">0.6*O631+0.4*'Bonds (OP)'!$G$514</f>
        <v>1.0583640799651985E-3</v>
      </c>
      <c r="Q631" s="400">
        <f ca="1">'MoteCarlo_Sim OP'!$F$4/0.6*(1+P631)</f>
        <v>1669278.1119528355</v>
      </c>
      <c r="S631" s="554"/>
    </row>
    <row r="632" spans="1:19">
      <c r="A632" s="554">
        <v>630</v>
      </c>
      <c r="B632" s="400">
        <f>'MoteCarlo_Sim (CP)'!F634</f>
        <v>978168.78219094977</v>
      </c>
      <c r="C632" s="400">
        <f ca="1">B632/'MoteCarlo_Sim (CP)'!$F$4-1</f>
        <v>-2.1294831765143685E-2</v>
      </c>
      <c r="D632" s="400">
        <f ca="1">0.6*C632+0.4*'Bonds (CP)'!$T$515</f>
        <v>-1.3202646373120769E-2</v>
      </c>
      <c r="E632" s="400">
        <f ca="1">'MoteCarlo_Sim (CP)'!$F$4/0.6*(1+D632)</f>
        <v>1643760.8876759433</v>
      </c>
      <c r="M632" s="554">
        <v>630</v>
      </c>
      <c r="N632" s="400">
        <f>'MoteCarlo_Sim OP'!F634</f>
        <v>991229.86524477287</v>
      </c>
      <c r="O632" s="400">
        <f ca="1">N632/'MoteCarlo_Sim OP'!$F$4-1</f>
        <v>-9.2733896727158482E-3</v>
      </c>
      <c r="P632" s="400">
        <f ca="1">0.6*O632+0.4*'Bonds (OP)'!$G$514</f>
        <v>-5.6694411172947736E-3</v>
      </c>
      <c r="Q632" s="400">
        <f ca="1">'MoteCarlo_Sim OP'!$F$4/0.6*(1+P632)</f>
        <v>1658059.4074694158</v>
      </c>
      <c r="S632" s="554"/>
    </row>
    <row r="633" spans="1:19">
      <c r="A633" s="554">
        <v>631</v>
      </c>
      <c r="B633" s="400">
        <f>'MoteCarlo_Sim (CP)'!F635</f>
        <v>1024941.9189427518</v>
      </c>
      <c r="C633" s="400">
        <f ca="1">B633/'MoteCarlo_Sim (CP)'!$F$4-1</f>
        <v>2.5503953380105582E-2</v>
      </c>
      <c r="D633" s="400">
        <f ca="1">0.6*C633+0.4*'Bonds (CP)'!$T$515</f>
        <v>1.4876624714028791E-2</v>
      </c>
      <c r="E633" s="400">
        <f ca="1">'MoteCarlo_Sim (CP)'!$F$4/0.6*(1+D633)</f>
        <v>1690534.0244277455</v>
      </c>
      <c r="M633" s="554">
        <v>631</v>
      </c>
      <c r="N633" s="400">
        <f>'MoteCarlo_Sim OP'!F635</f>
        <v>994297.85457623459</v>
      </c>
      <c r="O633" s="400">
        <f ca="1">N633/'MoteCarlo_Sim OP'!$F$4-1</f>
        <v>-6.2069579826973253E-3</v>
      </c>
      <c r="P633" s="400">
        <f ca="1">0.6*O633+0.4*'Bonds (OP)'!$G$514</f>
        <v>-3.8295821032836605E-3</v>
      </c>
      <c r="Q633" s="400">
        <f ca="1">'MoteCarlo_Sim OP'!$F$4/0.6*(1+P633)</f>
        <v>1661127.3968008775</v>
      </c>
      <c r="S633" s="554"/>
    </row>
    <row r="634" spans="1:19">
      <c r="A634" s="554">
        <v>632</v>
      </c>
      <c r="B634" s="400">
        <f>'MoteCarlo_Sim (CP)'!F636</f>
        <v>1042818.1592930747</v>
      </c>
      <c r="C634" s="400">
        <f ca="1">B634/'MoteCarlo_Sim (CP)'!$F$4-1</f>
        <v>4.3389996298263345E-2</v>
      </c>
      <c r="D634" s="400">
        <f ca="1">0.6*C634+0.4*'Bonds (CP)'!$T$515</f>
        <v>2.560825046492345E-2</v>
      </c>
      <c r="E634" s="400">
        <f ca="1">'MoteCarlo_Sim (CP)'!$F$4/0.6*(1+D634)</f>
        <v>1708410.2647780683</v>
      </c>
      <c r="M634" s="554">
        <v>632</v>
      </c>
      <c r="N634" s="400">
        <f>'MoteCarlo_Sim OP'!F636</f>
        <v>1008667.0148326852</v>
      </c>
      <c r="O634" s="400">
        <f ca="1">N634/'MoteCarlo_Sim OP'!$F$4-1</f>
        <v>8.1549069421527065E-3</v>
      </c>
      <c r="P634" s="400">
        <f ca="1">0.6*O634+0.4*'Bonds (OP)'!$G$514</f>
        <v>4.7875368516263582E-3</v>
      </c>
      <c r="Q634" s="400">
        <f ca="1">'MoteCarlo_Sim OP'!$F$4/0.6*(1+P634)</f>
        <v>1675496.5570573278</v>
      </c>
      <c r="S634" s="554"/>
    </row>
    <row r="635" spans="1:19">
      <c r="A635" s="554">
        <v>633</v>
      </c>
      <c r="B635" s="400">
        <f>'MoteCarlo_Sim (CP)'!F637</f>
        <v>981448.47943842609</v>
      </c>
      <c r="C635" s="400">
        <f ca="1">B635/'MoteCarlo_Sim (CP)'!$F$4-1</f>
        <v>-1.8013336071567077E-2</v>
      </c>
      <c r="D635" s="400">
        <f ca="1">0.6*C635+0.4*'Bonds (CP)'!$T$515</f>
        <v>-1.1233748956974803E-2</v>
      </c>
      <c r="E635" s="400">
        <f ca="1">'MoteCarlo_Sim (CP)'!$F$4/0.6*(1+D635)</f>
        <v>1647040.5849234196</v>
      </c>
      <c r="M635" s="554">
        <v>633</v>
      </c>
      <c r="N635" s="400">
        <f>'MoteCarlo_Sim OP'!F637</f>
        <v>993803.54484331596</v>
      </c>
      <c r="O635" s="400">
        <f ca="1">N635/'MoteCarlo_Sim OP'!$F$4-1</f>
        <v>-6.7010167508170237E-3</v>
      </c>
      <c r="P635" s="400">
        <f ca="1">0.6*O635+0.4*'Bonds (OP)'!$G$514</f>
        <v>-4.1260173641554793E-3</v>
      </c>
      <c r="Q635" s="400">
        <f ca="1">'MoteCarlo_Sim OP'!$F$4/0.6*(1+P635)</f>
        <v>1660633.0870679587</v>
      </c>
      <c r="S635" s="554"/>
    </row>
    <row r="636" spans="1:19">
      <c r="A636" s="554">
        <v>634</v>
      </c>
      <c r="B636" s="400">
        <f>'MoteCarlo_Sim (CP)'!F638</f>
        <v>1013321.4198542582</v>
      </c>
      <c r="C636" s="400">
        <f ca="1">B636/'MoteCarlo_Sim (CP)'!$F$4-1</f>
        <v>1.3877082105494543E-2</v>
      </c>
      <c r="D636" s="400">
        <f ca="1">0.6*C636+0.4*'Bonds (CP)'!$T$515</f>
        <v>7.9005019492621679E-3</v>
      </c>
      <c r="E636" s="400">
        <f ca="1">'MoteCarlo_Sim (CP)'!$F$4/0.6*(1+D636)</f>
        <v>1678913.5253392516</v>
      </c>
      <c r="M636" s="554">
        <v>634</v>
      </c>
      <c r="N636" s="400">
        <f>'MoteCarlo_Sim OP'!F638</f>
        <v>1006201.0644940853</v>
      </c>
      <c r="O636" s="400">
        <f ca="1">N636/'MoteCarlo_Sim OP'!$F$4-1</f>
        <v>5.690208585235057E-3</v>
      </c>
      <c r="P636" s="400">
        <f ca="1">0.6*O636+0.4*'Bonds (OP)'!$G$514</f>
        <v>3.3087178374757689E-3</v>
      </c>
      <c r="Q636" s="400">
        <f ca="1">'MoteCarlo_Sim OP'!$F$4/0.6*(1+P636)</f>
        <v>1673030.6067187281</v>
      </c>
      <c r="S636" s="554"/>
    </row>
    <row r="637" spans="1:19">
      <c r="A637" s="554">
        <v>635</v>
      </c>
      <c r="B637" s="400">
        <f>'MoteCarlo_Sim (CP)'!F639</f>
        <v>998774.21280773613</v>
      </c>
      <c r="C637" s="400">
        <f ca="1">B637/'MoteCarlo_Sim (CP)'!$F$4-1</f>
        <v>-6.7810200897278072E-4</v>
      </c>
      <c r="D637" s="400">
        <f ca="1">0.6*C637+0.4*'Bonds (CP)'!$T$515</f>
        <v>-8.3260851941822553E-4</v>
      </c>
      <c r="E637" s="400">
        <f ca="1">'MoteCarlo_Sim (CP)'!$F$4/0.6*(1+D637)</f>
        <v>1664366.3182927298</v>
      </c>
      <c r="M637" s="554">
        <v>635</v>
      </c>
      <c r="N637" s="400">
        <f>'MoteCarlo_Sim OP'!F639</f>
        <v>1012491.3341395274</v>
      </c>
      <c r="O637" s="400">
        <f ca="1">N637/'MoteCarlo_Sim OP'!$F$4-1</f>
        <v>1.1977284613089223E-2</v>
      </c>
      <c r="P637" s="400">
        <f ca="1">0.6*O637+0.4*'Bonds (OP)'!$G$514</f>
        <v>7.0809634541882677E-3</v>
      </c>
      <c r="Q637" s="400">
        <f ca="1">'MoteCarlo_Sim OP'!$F$4/0.6*(1+P637)</f>
        <v>1679320.8763641701</v>
      </c>
      <c r="S637" s="554"/>
    </row>
    <row r="638" spans="1:19">
      <c r="A638" s="554">
        <v>636</v>
      </c>
      <c r="B638" s="400">
        <f>'MoteCarlo_Sim (CP)'!F640</f>
        <v>1029480.3071620904</v>
      </c>
      <c r="C638" s="400">
        <f ca="1">B638/'MoteCarlo_Sim (CP)'!$F$4-1</f>
        <v>3.0044830257993649E-2</v>
      </c>
      <c r="D638" s="400">
        <f ca="1">0.6*C638+0.4*'Bonds (CP)'!$T$515</f>
        <v>1.7601150840761633E-2</v>
      </c>
      <c r="E638" s="400">
        <f ca="1">'MoteCarlo_Sim (CP)'!$F$4/0.6*(1+D638)</f>
        <v>1695072.4126470839</v>
      </c>
      <c r="M638" s="554">
        <v>636</v>
      </c>
      <c r="N638" s="400">
        <f>'MoteCarlo_Sim OP'!F640</f>
        <v>1006007.7762483199</v>
      </c>
      <c r="O638" s="400">
        <f ca="1">N638/'MoteCarlo_Sim OP'!$F$4-1</f>
        <v>5.4970184733775795E-3</v>
      </c>
      <c r="P638" s="400">
        <f ca="1">0.6*O638+0.4*'Bonds (OP)'!$G$514</f>
        <v>3.1928037703612823E-3</v>
      </c>
      <c r="Q638" s="400">
        <f ca="1">'MoteCarlo_Sim OP'!$F$4/0.6*(1+P638)</f>
        <v>1672837.3184729626</v>
      </c>
      <c r="S638" s="554"/>
    </row>
    <row r="639" spans="1:19">
      <c r="A639" s="554">
        <v>637</v>
      </c>
      <c r="B639" s="400">
        <f>'MoteCarlo_Sim (CP)'!F641</f>
        <v>980878.46488485823</v>
      </c>
      <c r="C639" s="400">
        <f ca="1">B639/'MoteCarlo_Sim (CP)'!$F$4-1</f>
        <v>-1.8583663196806488E-2</v>
      </c>
      <c r="D639" s="400">
        <f ca="1">0.6*C639+0.4*'Bonds (CP)'!$T$515</f>
        <v>-1.157594523211845E-2</v>
      </c>
      <c r="E639" s="400">
        <f ca="1">'MoteCarlo_Sim (CP)'!$F$4/0.6*(1+D639)</f>
        <v>1646470.5703698518</v>
      </c>
      <c r="M639" s="554">
        <v>637</v>
      </c>
      <c r="N639" s="400">
        <f>'MoteCarlo_Sim OP'!F641</f>
        <v>975489.30882924807</v>
      </c>
      <c r="O639" s="400">
        <f ca="1">N639/'MoteCarlo_Sim OP'!$F$4-1</f>
        <v>-2.500595448841314E-2</v>
      </c>
      <c r="P639" s="400">
        <f ca="1">0.6*O639+0.4*'Bonds (OP)'!$G$514</f>
        <v>-1.5108980006713148E-2</v>
      </c>
      <c r="Q639" s="400">
        <f ca="1">'MoteCarlo_Sim OP'!$F$4/0.6*(1+P639)</f>
        <v>1642318.851053891</v>
      </c>
      <c r="S639" s="554"/>
    </row>
    <row r="640" spans="1:19">
      <c r="A640" s="554">
        <v>638</v>
      </c>
      <c r="B640" s="400">
        <f>'MoteCarlo_Sim (CP)'!F642</f>
        <v>989434.50737849425</v>
      </c>
      <c r="C640" s="400">
        <f ca="1">B640/'MoteCarlo_Sim (CP)'!$F$4-1</f>
        <v>-1.0022928934358966E-2</v>
      </c>
      <c r="D640" s="400">
        <f ca="1">0.6*C640+0.4*'Bonds (CP)'!$T$515</f>
        <v>-6.4395046746499362E-3</v>
      </c>
      <c r="E640" s="400">
        <f ca="1">'MoteCarlo_Sim (CP)'!$F$4/0.6*(1+D640)</f>
        <v>1655026.6128634878</v>
      </c>
      <c r="M640" s="554">
        <v>638</v>
      </c>
      <c r="N640" s="400">
        <f>'MoteCarlo_Sim OP'!F642</f>
        <v>999729.23838157509</v>
      </c>
      <c r="O640" s="400">
        <f ca="1">N640/'MoteCarlo_Sim OP'!$F$4-1</f>
        <v>-7.7833173209229667E-4</v>
      </c>
      <c r="P640" s="400">
        <f ca="1">0.6*O640+0.4*'Bonds (OP)'!$G$514</f>
        <v>-5.7240635292064325E-4</v>
      </c>
      <c r="Q640" s="400">
        <f ca="1">'MoteCarlo_Sim OP'!$F$4/0.6*(1+P640)</f>
        <v>1666558.7806062179</v>
      </c>
      <c r="S640" s="554"/>
    </row>
    <row r="641" spans="1:19">
      <c r="A641" s="554">
        <v>639</v>
      </c>
      <c r="B641" s="400">
        <f>'MoteCarlo_Sim (CP)'!F643</f>
        <v>995428.88010821934</v>
      </c>
      <c r="C641" s="400">
        <f ca="1">B641/'MoteCarlo_Sim (CP)'!$F$4-1</f>
        <v>-4.0252691462726586E-3</v>
      </c>
      <c r="D641" s="400">
        <f ca="1">0.6*C641+0.4*'Bonds (CP)'!$T$515</f>
        <v>-2.8409088017981522E-3</v>
      </c>
      <c r="E641" s="400">
        <f ca="1">'MoteCarlo_Sim (CP)'!$F$4/0.6*(1+D641)</f>
        <v>1661020.985593213</v>
      </c>
      <c r="M641" s="554">
        <v>639</v>
      </c>
      <c r="N641" s="400">
        <f>'MoteCarlo_Sim OP'!F643</f>
        <v>992966.9501203543</v>
      </c>
      <c r="O641" s="400">
        <f ca="1">N641/'MoteCarlo_Sim OP'!$F$4-1</f>
        <v>-7.5371867282952865E-3</v>
      </c>
      <c r="P641" s="400">
        <f ca="1">0.6*O641+0.4*'Bonds (OP)'!$G$514</f>
        <v>-4.6277193506424376E-3</v>
      </c>
      <c r="Q641" s="400">
        <f ca="1">'MoteCarlo_Sim OP'!$F$4/0.6*(1+P641)</f>
        <v>1659796.4923449971</v>
      </c>
      <c r="S641" s="554"/>
    </row>
    <row r="642" spans="1:19">
      <c r="A642" s="554">
        <v>640</v>
      </c>
      <c r="B642" s="400">
        <f>'MoteCarlo_Sim (CP)'!F644</f>
        <v>1004838.4181874091</v>
      </c>
      <c r="C642" s="400">
        <f ca="1">B642/'MoteCarlo_Sim (CP)'!$F$4-1</f>
        <v>5.3894287223084092E-3</v>
      </c>
      <c r="D642" s="400">
        <f ca="1">0.6*C642+0.4*'Bonds (CP)'!$T$515</f>
        <v>2.807909919350488E-3</v>
      </c>
      <c r="E642" s="400">
        <f ca="1">'MoteCarlo_Sim (CP)'!$F$4/0.6*(1+D642)</f>
        <v>1670430.5236724028</v>
      </c>
      <c r="M642" s="554">
        <v>640</v>
      </c>
      <c r="N642" s="400">
        <f>'MoteCarlo_Sim OP'!F644</f>
        <v>1032894.8204776194</v>
      </c>
      <c r="O642" s="400">
        <f ca="1">N642/'MoteCarlo_Sim OP'!$F$4-1</f>
        <v>3.2370411946480493E-2</v>
      </c>
      <c r="P642" s="400">
        <f ca="1">0.6*O642+0.4*'Bonds (OP)'!$G$514</f>
        <v>1.9316839854223028E-2</v>
      </c>
      <c r="Q642" s="400">
        <f ca="1">'MoteCarlo_Sim OP'!$F$4/0.6*(1+P642)</f>
        <v>1699724.3627022621</v>
      </c>
      <c r="S642" s="554"/>
    </row>
    <row r="643" spans="1:19">
      <c r="A643" s="554">
        <v>641</v>
      </c>
      <c r="B643" s="400">
        <f>'MoteCarlo_Sim (CP)'!F645</f>
        <v>990188.2801049148</v>
      </c>
      <c r="C643" s="400">
        <f ca="1">B643/'MoteCarlo_Sim (CP)'!$F$4-1</f>
        <v>-9.2687428711216713E-3</v>
      </c>
      <c r="D643" s="400">
        <f ca="1">0.6*C643+0.4*'Bonds (CP)'!$T$515</f>
        <v>-5.9869930367075592E-3</v>
      </c>
      <c r="E643" s="400">
        <f ca="1">'MoteCarlo_Sim (CP)'!$F$4/0.6*(1+D643)</f>
        <v>1655780.3855899083</v>
      </c>
      <c r="M643" s="554">
        <v>641</v>
      </c>
      <c r="N643" s="400">
        <f>'MoteCarlo_Sim OP'!F645</f>
        <v>1028278.7581978848</v>
      </c>
      <c r="O643" s="400">
        <f ca="1">N643/'MoteCarlo_Sim OP'!$F$4-1</f>
        <v>2.7756693276561384E-2</v>
      </c>
      <c r="P643" s="400">
        <f ca="1">0.6*O643+0.4*'Bonds (OP)'!$G$514</f>
        <v>1.6548608652271563E-2</v>
      </c>
      <c r="Q643" s="400">
        <f ca="1">'MoteCarlo_Sim OP'!$F$4/0.6*(1+P643)</f>
        <v>1695108.3004225274</v>
      </c>
      <c r="S643" s="554"/>
    </row>
    <row r="644" spans="1:19">
      <c r="A644" s="554">
        <v>642</v>
      </c>
      <c r="B644" s="400">
        <f>'MoteCarlo_Sim (CP)'!F646</f>
        <v>1024056.1996628692</v>
      </c>
      <c r="C644" s="400">
        <f ca="1">B644/'MoteCarlo_Sim (CP)'!$F$4-1</f>
        <v>2.4617748409543339E-2</v>
      </c>
      <c r="D644" s="400">
        <f ca="1">0.6*C644+0.4*'Bonds (CP)'!$T$515</f>
        <v>1.4344901731691445E-2</v>
      </c>
      <c r="E644" s="400">
        <f ca="1">'MoteCarlo_Sim (CP)'!$F$4/0.6*(1+D644)</f>
        <v>1689648.3051478628</v>
      </c>
      <c r="M644" s="554">
        <v>642</v>
      </c>
      <c r="N644" s="400">
        <f>'MoteCarlo_Sim OP'!F646</f>
        <v>999596.75262949336</v>
      </c>
      <c r="O644" s="400">
        <f ca="1">N644/'MoteCarlo_Sim OP'!$F$4-1</f>
        <v>-9.1075022015330021E-4</v>
      </c>
      <c r="P644" s="400">
        <f ca="1">0.6*O644+0.4*'Bonds (OP)'!$G$514</f>
        <v>-6.518574457572454E-4</v>
      </c>
      <c r="Q644" s="400">
        <f ca="1">'MoteCarlo_Sim OP'!$F$4/0.6*(1+P644)</f>
        <v>1666426.2948541362</v>
      </c>
      <c r="S644" s="554"/>
    </row>
    <row r="645" spans="1:19">
      <c r="A645" s="554">
        <v>643</v>
      </c>
      <c r="B645" s="400">
        <f>'MoteCarlo_Sim (CP)'!F647</f>
        <v>1010603.3374666108</v>
      </c>
      <c r="C645" s="400">
        <f ca="1">B645/'MoteCarlo_Sim (CP)'!$F$4-1</f>
        <v>1.1157509237384788E-2</v>
      </c>
      <c r="D645" s="400">
        <f ca="1">0.6*C645+0.4*'Bonds (CP)'!$T$515</f>
        <v>6.2687582283963159E-3</v>
      </c>
      <c r="E645" s="400">
        <f ca="1">'MoteCarlo_Sim (CP)'!$F$4/0.6*(1+D645)</f>
        <v>1676195.4429516043</v>
      </c>
      <c r="M645" s="554">
        <v>643</v>
      </c>
      <c r="N645" s="400">
        <f>'MoteCarlo_Sim OP'!F647</f>
        <v>962957.12301090558</v>
      </c>
      <c r="O645" s="400">
        <f ca="1">N645/'MoteCarlo_Sim OP'!$F$4-1</f>
        <v>-3.7531777621004236E-2</v>
      </c>
      <c r="P645" s="400">
        <f ca="1">0.6*O645+0.4*'Bonds (OP)'!$G$514</f>
        <v>-2.2624473886267808E-2</v>
      </c>
      <c r="Q645" s="400">
        <f ca="1">'MoteCarlo_Sim OP'!$F$4/0.6*(1+P645)</f>
        <v>1629786.6652355485</v>
      </c>
      <c r="S645" s="554"/>
    </row>
    <row r="646" spans="1:19">
      <c r="A646" s="554">
        <v>644</v>
      </c>
      <c r="B646" s="400">
        <f>'MoteCarlo_Sim (CP)'!F648</f>
        <v>985884.69928543409</v>
      </c>
      <c r="C646" s="400">
        <f ca="1">B646/'MoteCarlo_Sim (CP)'!$F$4-1</f>
        <v>-1.3574683590787728E-2</v>
      </c>
      <c r="D646" s="400">
        <f ca="1">0.6*C646+0.4*'Bonds (CP)'!$T$515</f>
        <v>-8.5705574685071943E-3</v>
      </c>
      <c r="E646" s="400">
        <f ca="1">'MoteCarlo_Sim (CP)'!$F$4/0.6*(1+D646)</f>
        <v>1651476.8047704275</v>
      </c>
      <c r="M646" s="554">
        <v>644</v>
      </c>
      <c r="N646" s="400">
        <f>'MoteCarlo_Sim OP'!F648</f>
        <v>991386.62378595141</v>
      </c>
      <c r="O646" s="400">
        <f ca="1">N646/'MoteCarlo_Sim OP'!$F$4-1</f>
        <v>-9.116710719037191E-3</v>
      </c>
      <c r="P646" s="400">
        <f ca="1">0.6*O646+0.4*'Bonds (OP)'!$G$514</f>
        <v>-5.5754337450875796E-3</v>
      </c>
      <c r="Q646" s="400">
        <f ca="1">'MoteCarlo_Sim OP'!$F$4/0.6*(1+P646)</f>
        <v>1658216.166010594</v>
      </c>
      <c r="S646" s="554"/>
    </row>
    <row r="647" spans="1:19">
      <c r="A647" s="554">
        <v>645</v>
      </c>
      <c r="B647" s="400">
        <f>'MoteCarlo_Sim (CP)'!F649</f>
        <v>980118.66054583562</v>
      </c>
      <c r="C647" s="400">
        <f ca="1">B647/'MoteCarlo_Sim (CP)'!$F$4-1</f>
        <v>-1.9343884180125004E-2</v>
      </c>
      <c r="D647" s="400">
        <f ca="1">0.6*C647+0.4*'Bonds (CP)'!$T$515</f>
        <v>-1.203207782210956E-2</v>
      </c>
      <c r="E647" s="400">
        <f ca="1">'MoteCarlo_Sim (CP)'!$F$4/0.6*(1+D647)</f>
        <v>1645710.7660308292</v>
      </c>
      <c r="M647" s="554">
        <v>645</v>
      </c>
      <c r="N647" s="400">
        <f>'MoteCarlo_Sim OP'!F649</f>
        <v>1027579.3209506458</v>
      </c>
      <c r="O647" s="400">
        <f ca="1">N647/'MoteCarlo_Sim OP'!$F$4-1</f>
        <v>2.7057611138915583E-2</v>
      </c>
      <c r="P647" s="400">
        <f ca="1">0.6*O647+0.4*'Bonds (OP)'!$G$514</f>
        <v>1.6129159369684083E-2</v>
      </c>
      <c r="Q647" s="400">
        <f ca="1">'MoteCarlo_Sim OP'!$F$4/0.6*(1+P647)</f>
        <v>1694408.8631752888</v>
      </c>
      <c r="S647" s="554"/>
    </row>
    <row r="648" spans="1:19">
      <c r="A648" s="554">
        <v>646</v>
      </c>
      <c r="B648" s="400">
        <f>'MoteCarlo_Sim (CP)'!F650</f>
        <v>1011781.0997537706</v>
      </c>
      <c r="C648" s="400">
        <f ca="1">B648/'MoteCarlo_Sim (CP)'!$F$4-1</f>
        <v>1.2335917359154402E-2</v>
      </c>
      <c r="D648" s="400">
        <f ca="1">0.6*C648+0.4*'Bonds (CP)'!$T$515</f>
        <v>6.9758031014580842E-3</v>
      </c>
      <c r="E648" s="400">
        <f ca="1">'MoteCarlo_Sim (CP)'!$F$4/0.6*(1+D648)</f>
        <v>1677373.2052387644</v>
      </c>
      <c r="M648" s="554">
        <v>646</v>
      </c>
      <c r="N648" s="400">
        <f>'MoteCarlo_Sim OP'!F650</f>
        <v>975240.09176992241</v>
      </c>
      <c r="O648" s="400">
        <f ca="1">N648/'MoteCarlo_Sim OP'!$F$4-1</f>
        <v>-2.525504501834841E-2</v>
      </c>
      <c r="P648" s="400">
        <f ca="1">0.6*O648+0.4*'Bonds (OP)'!$G$514</f>
        <v>-1.5258434324674311E-2</v>
      </c>
      <c r="Q648" s="400">
        <f ca="1">'MoteCarlo_Sim OP'!$F$4/0.6*(1+P648)</f>
        <v>1642069.6339945651</v>
      </c>
      <c r="S648" s="554"/>
    </row>
    <row r="649" spans="1:19">
      <c r="A649" s="554">
        <v>647</v>
      </c>
      <c r="B649" s="400">
        <f>'MoteCarlo_Sim (CP)'!F651</f>
        <v>1009384.1691461942</v>
      </c>
      <c r="C649" s="400">
        <f ca="1">B649/'MoteCarlo_Sim (CP)'!$F$4-1</f>
        <v>9.9376723770554509E-3</v>
      </c>
      <c r="D649" s="400">
        <f ca="1">0.6*C649+0.4*'Bonds (CP)'!$T$515</f>
        <v>5.5368561121987136E-3</v>
      </c>
      <c r="E649" s="400">
        <f ca="1">'MoteCarlo_Sim (CP)'!$F$4/0.6*(1+D649)</f>
        <v>1674976.2746311878</v>
      </c>
      <c r="M649" s="554">
        <v>647</v>
      </c>
      <c r="N649" s="400">
        <f>'MoteCarlo_Sim OP'!F651</f>
        <v>992775.32123156823</v>
      </c>
      <c r="O649" s="400">
        <f ca="1">N649/'MoteCarlo_Sim OP'!$F$4-1</f>
        <v>-7.7287183256417036E-3</v>
      </c>
      <c r="P649" s="400">
        <f ca="1">0.6*O649+0.4*'Bonds (OP)'!$G$514</f>
        <v>-4.7426383090502875E-3</v>
      </c>
      <c r="Q649" s="400">
        <f ca="1">'MoteCarlo_Sim OP'!$F$4/0.6*(1+P649)</f>
        <v>1659604.8634562111</v>
      </c>
      <c r="S649" s="554"/>
    </row>
    <row r="650" spans="1:19">
      <c r="A650" s="554">
        <v>648</v>
      </c>
      <c r="B650" s="400">
        <f>'MoteCarlo_Sim (CP)'!F652</f>
        <v>996070.28704813763</v>
      </c>
      <c r="C650" s="400">
        <f ca="1">B650/'MoteCarlo_Sim (CP)'!$F$4-1</f>
        <v>-3.3835104861428267E-3</v>
      </c>
      <c r="D650" s="400">
        <f ca="1">0.6*C650+0.4*'Bonds (CP)'!$T$515</f>
        <v>-2.4558536057202531E-3</v>
      </c>
      <c r="E650" s="400">
        <f ca="1">'MoteCarlo_Sim (CP)'!$F$4/0.6*(1+D650)</f>
        <v>1661662.3925331312</v>
      </c>
      <c r="M650" s="554">
        <v>648</v>
      </c>
      <c r="N650" s="400">
        <f>'MoteCarlo_Sim OP'!F652</f>
        <v>1009093.1522799991</v>
      </c>
      <c r="O650" s="400">
        <f ca="1">N650/'MoteCarlo_Sim OP'!$F$4-1</f>
        <v>8.5808280362540401E-3</v>
      </c>
      <c r="P650" s="400">
        <f ca="1">0.6*O650+0.4*'Bonds (OP)'!$G$514</f>
        <v>5.043089508087158E-3</v>
      </c>
      <c r="Q650" s="400">
        <f ca="1">'MoteCarlo_Sim OP'!$F$4/0.6*(1+P650)</f>
        <v>1675922.6945046419</v>
      </c>
      <c r="S650" s="554"/>
    </row>
    <row r="651" spans="1:19">
      <c r="A651" s="554">
        <v>649</v>
      </c>
      <c r="B651" s="400">
        <f>'MoteCarlo_Sim (CP)'!F653</f>
        <v>998008.34094348457</v>
      </c>
      <c r="C651" s="400">
        <f ca="1">B651/'MoteCarlo_Sim (CP)'!$F$4-1</f>
        <v>-1.4443938446924154E-3</v>
      </c>
      <c r="D651" s="400">
        <f ca="1">0.6*C651+0.4*'Bonds (CP)'!$T$515</f>
        <v>-1.2923836208500064E-3</v>
      </c>
      <c r="E651" s="400">
        <f ca="1">'MoteCarlo_Sim (CP)'!$F$4/0.6*(1+D651)</f>
        <v>1663600.446428478</v>
      </c>
      <c r="M651" s="554">
        <v>649</v>
      </c>
      <c r="N651" s="400">
        <f>'MoteCarlo_Sim OP'!F653</f>
        <v>995873.7142631968</v>
      </c>
      <c r="O651" s="400">
        <f ca="1">N651/'MoteCarlo_Sim OP'!$F$4-1</f>
        <v>-4.6318983716454598E-3</v>
      </c>
      <c r="P651" s="400">
        <f ca="1">0.6*O651+0.4*'Bonds (OP)'!$G$514</f>
        <v>-2.8845463366525409E-3</v>
      </c>
      <c r="Q651" s="400">
        <f ca="1">'MoteCarlo_Sim OP'!$F$4/0.6*(1+P651)</f>
        <v>1662703.2564878394</v>
      </c>
      <c r="S651" s="554"/>
    </row>
    <row r="652" spans="1:19">
      <c r="A652" s="554">
        <v>650</v>
      </c>
      <c r="B652" s="400">
        <f>'MoteCarlo_Sim (CP)'!F654</f>
        <v>990626.55987097556</v>
      </c>
      <c r="C652" s="400">
        <f ca="1">B652/'MoteCarlo_Sim (CP)'!$F$4-1</f>
        <v>-8.8302227711286596E-3</v>
      </c>
      <c r="D652" s="400">
        <f ca="1">0.6*C652+0.4*'Bonds (CP)'!$T$515</f>
        <v>-5.723880976711752E-3</v>
      </c>
      <c r="E652" s="400">
        <f ca="1">'MoteCarlo_Sim (CP)'!$F$4/0.6*(1+D652)</f>
        <v>1656218.6653559692</v>
      </c>
      <c r="M652" s="554">
        <v>650</v>
      </c>
      <c r="N652" s="400">
        <f>'MoteCarlo_Sim OP'!F654</f>
        <v>1025664.4155593406</v>
      </c>
      <c r="O652" s="400">
        <f ca="1">N652/'MoteCarlo_Sim OP'!$F$4-1</f>
        <v>2.5143677959595268E-2</v>
      </c>
      <c r="P652" s="400">
        <f ca="1">0.6*O652+0.4*'Bonds (OP)'!$G$514</f>
        <v>1.4980799462091894E-2</v>
      </c>
      <c r="Q652" s="400">
        <f ca="1">'MoteCarlo_Sim OP'!$F$4/0.6*(1+P652)</f>
        <v>1692493.9577839833</v>
      </c>
      <c r="S652" s="554"/>
    </row>
    <row r="653" spans="1:19">
      <c r="A653" s="554">
        <v>651</v>
      </c>
      <c r="B653" s="400">
        <f>'MoteCarlo_Sim (CP)'!F655</f>
        <v>1008382.5903078131</v>
      </c>
      <c r="C653" s="400">
        <f ca="1">B653/'MoteCarlo_Sim (CP)'!$F$4-1</f>
        <v>8.9355443155538783E-3</v>
      </c>
      <c r="D653" s="400">
        <f ca="1">0.6*C653+0.4*'Bonds (CP)'!$T$515</f>
        <v>4.9355792752977697E-3</v>
      </c>
      <c r="E653" s="400">
        <f ca="1">'MoteCarlo_Sim (CP)'!$F$4/0.6*(1+D653)</f>
        <v>1673974.6957928068</v>
      </c>
      <c r="M653" s="554">
        <v>651</v>
      </c>
      <c r="N653" s="400">
        <f>'MoteCarlo_Sim OP'!F655</f>
        <v>999531.18894877099</v>
      </c>
      <c r="O653" s="400">
        <f ca="1">N653/'MoteCarlo_Sim OP'!$F$4-1</f>
        <v>-9.7628061369792185E-4</v>
      </c>
      <c r="P653" s="400">
        <f ca="1">0.6*O653+0.4*'Bonds (OP)'!$G$514</f>
        <v>-6.9117568188401836E-4</v>
      </c>
      <c r="Q653" s="400">
        <f ca="1">'MoteCarlo_Sim OP'!$F$4/0.6*(1+P653)</f>
        <v>1666360.7311734138</v>
      </c>
      <c r="S653" s="554"/>
    </row>
    <row r="654" spans="1:19">
      <c r="A654" s="554">
        <v>652</v>
      </c>
      <c r="B654" s="400">
        <f>'MoteCarlo_Sim (CP)'!F656</f>
        <v>1000149.6299710701</v>
      </c>
      <c r="C654" s="400">
        <f ca="1">B654/'MoteCarlo_Sim (CP)'!$F$4-1</f>
        <v>6.9806937447580708E-4</v>
      </c>
      <c r="D654" s="400">
        <f ca="1">0.6*C654+0.4*'Bonds (CP)'!$T$515</f>
        <v>-6.9056893490729169E-6</v>
      </c>
      <c r="E654" s="400">
        <f ca="1">'MoteCarlo_Sim (CP)'!$F$4/0.6*(1+D654)</f>
        <v>1665741.7354560639</v>
      </c>
      <c r="M654" s="554">
        <v>652</v>
      </c>
      <c r="N654" s="400">
        <f>'MoteCarlo_Sim OP'!F656</f>
        <v>1014929.3888780467</v>
      </c>
      <c r="O654" s="400">
        <f ca="1">N654/'MoteCarlo_Sim OP'!$F$4-1</f>
        <v>1.4414101532733925E-2</v>
      </c>
      <c r="P654" s="400">
        <f ca="1">0.6*O654+0.4*'Bonds (OP)'!$G$514</f>
        <v>8.5430536059750897E-3</v>
      </c>
      <c r="Q654" s="400">
        <f ca="1">'MoteCarlo_Sim OP'!$F$4/0.6*(1+P654)</f>
        <v>1681758.9311026896</v>
      </c>
      <c r="S654" s="554"/>
    </row>
    <row r="655" spans="1:19">
      <c r="A655" s="554">
        <v>653</v>
      </c>
      <c r="B655" s="400">
        <f>'MoteCarlo_Sim (CP)'!F657</f>
        <v>1006014.3147079794</v>
      </c>
      <c r="C655" s="400">
        <f ca="1">B655/'MoteCarlo_Sim (CP)'!$F$4-1</f>
        <v>6.5659700543818644E-3</v>
      </c>
      <c r="D655" s="400">
        <f ca="1">0.6*C655+0.4*'Bonds (CP)'!$T$515</f>
        <v>3.5138347185945614E-3</v>
      </c>
      <c r="E655" s="400">
        <f ca="1">'MoteCarlo_Sim (CP)'!$F$4/0.6*(1+D655)</f>
        <v>1671606.420192973</v>
      </c>
      <c r="M655" s="554">
        <v>653</v>
      </c>
      <c r="N655" s="400">
        <f>'MoteCarlo_Sim OP'!F657</f>
        <v>1025810.2544876508</v>
      </c>
      <c r="O655" s="400">
        <f ca="1">N655/'MoteCarlo_Sim OP'!$F$4-1</f>
        <v>2.5289442844375953E-2</v>
      </c>
      <c r="P655" s="400">
        <f ca="1">0.6*O655+0.4*'Bonds (OP)'!$G$514</f>
        <v>1.5068258392960306E-2</v>
      </c>
      <c r="Q655" s="400">
        <f ca="1">'MoteCarlo_Sim OP'!$F$4/0.6*(1+P655)</f>
        <v>1692639.7967122935</v>
      </c>
      <c r="S655" s="554"/>
    </row>
    <row r="656" spans="1:19">
      <c r="A656" s="554">
        <v>654</v>
      </c>
      <c r="B656" s="400">
        <f>'MoteCarlo_Sim (CP)'!F658</f>
        <v>1022071.7719922705</v>
      </c>
      <c r="C656" s="400">
        <f ca="1">B656/'MoteCarlo_Sim (CP)'!$F$4-1</f>
        <v>2.2632232563440491E-2</v>
      </c>
      <c r="D656" s="400">
        <f ca="1">0.6*C656+0.4*'Bonds (CP)'!$T$515</f>
        <v>1.3153592224029736E-2</v>
      </c>
      <c r="E656" s="400">
        <f ca="1">'MoteCarlo_Sim (CP)'!$F$4/0.6*(1+D656)</f>
        <v>1687663.877477264</v>
      </c>
      <c r="M656" s="554">
        <v>654</v>
      </c>
      <c r="N656" s="400">
        <f>'MoteCarlo_Sim OP'!F658</f>
        <v>1006884.6284559703</v>
      </c>
      <c r="O656" s="400">
        <f ca="1">N656/'MoteCarlo_Sim OP'!$F$4-1</f>
        <v>6.3734254965144288E-3</v>
      </c>
      <c r="P656" s="400">
        <f ca="1">0.6*O656+0.4*'Bonds (OP)'!$G$514</f>
        <v>3.7186479842433919E-3</v>
      </c>
      <c r="Q656" s="400">
        <f ca="1">'MoteCarlo_Sim OP'!$F$4/0.6*(1+P656)</f>
        <v>1673714.1706806133</v>
      </c>
      <c r="S656" s="554"/>
    </row>
    <row r="657" spans="1:19">
      <c r="A657" s="554">
        <v>655</v>
      </c>
      <c r="B657" s="400">
        <f>'MoteCarlo_Sim (CP)'!F659</f>
        <v>1013307.7915435673</v>
      </c>
      <c r="C657" s="400">
        <f ca="1">B657/'MoteCarlo_Sim (CP)'!$F$4-1</f>
        <v>1.3863446321619399E-2</v>
      </c>
      <c r="D657" s="400">
        <f ca="1">0.6*C657+0.4*'Bonds (CP)'!$T$515</f>
        <v>7.8923204789370822E-3</v>
      </c>
      <c r="E657" s="400">
        <f ca="1">'MoteCarlo_Sim (CP)'!$F$4/0.6*(1+D657)</f>
        <v>1678899.897028561</v>
      </c>
      <c r="M657" s="554">
        <v>655</v>
      </c>
      <c r="N657" s="400">
        <f>'MoteCarlo_Sim OP'!F659</f>
        <v>986279.61118603544</v>
      </c>
      <c r="O657" s="400">
        <f ca="1">N657/'MoteCarlo_Sim OP'!$F$4-1</f>
        <v>-1.4221130449937891E-2</v>
      </c>
      <c r="P657" s="400">
        <f ca="1">0.6*O657+0.4*'Bonds (OP)'!$G$514</f>
        <v>-8.6380855836280003E-3</v>
      </c>
      <c r="Q657" s="400">
        <f ca="1">'MoteCarlo_Sim OP'!$F$4/0.6*(1+P657)</f>
        <v>1653109.1534106783</v>
      </c>
      <c r="S657" s="554"/>
    </row>
    <row r="658" spans="1:19">
      <c r="A658" s="554">
        <v>656</v>
      </c>
      <c r="B658" s="400">
        <f>'MoteCarlo_Sim (CP)'!F660</f>
        <v>994184.03573411261</v>
      </c>
      <c r="C658" s="400">
        <f ca="1">B658/'MoteCarlo_Sim (CP)'!$F$4-1</f>
        <v>-5.2707961399449665E-3</v>
      </c>
      <c r="D658" s="400">
        <f ca="1">0.6*C658+0.4*'Bonds (CP)'!$T$515</f>
        <v>-3.588224998001537E-3</v>
      </c>
      <c r="E658" s="400">
        <f ca="1">'MoteCarlo_Sim (CP)'!$F$4/0.6*(1+D658)</f>
        <v>1659776.1412191063</v>
      </c>
      <c r="M658" s="554">
        <v>656</v>
      </c>
      <c r="N658" s="400">
        <f>'MoteCarlo_Sim OP'!F660</f>
        <v>1005710.5417407481</v>
      </c>
      <c r="O658" s="400">
        <f ca="1">N658/'MoteCarlo_Sim OP'!$F$4-1</f>
        <v>5.1999348740185969E-3</v>
      </c>
      <c r="P658" s="400">
        <f ca="1">0.6*O658+0.4*'Bonds (OP)'!$G$514</f>
        <v>3.0145536107458928E-3</v>
      </c>
      <c r="Q658" s="400">
        <f ca="1">'MoteCarlo_Sim OP'!$F$4/0.6*(1+P658)</f>
        <v>1672540.0839653909</v>
      </c>
      <c r="S658" s="554"/>
    </row>
    <row r="659" spans="1:19">
      <c r="A659" s="554">
        <v>657</v>
      </c>
      <c r="B659" s="400">
        <f>'MoteCarlo_Sim (CP)'!F661</f>
        <v>995450.02246675151</v>
      </c>
      <c r="C659" s="400">
        <f ca="1">B659/'MoteCarlo_Sim (CP)'!$F$4-1</f>
        <v>-4.0041151941727637E-3</v>
      </c>
      <c r="D659" s="400">
        <f ca="1">0.6*C659+0.4*'Bonds (CP)'!$T$515</f>
        <v>-2.8282164305382155E-3</v>
      </c>
      <c r="E659" s="400">
        <f ca="1">'MoteCarlo_Sim (CP)'!$F$4/0.6*(1+D659)</f>
        <v>1661042.1279517452</v>
      </c>
      <c r="M659" s="554">
        <v>657</v>
      </c>
      <c r="N659" s="400">
        <f>'MoteCarlo_Sim OP'!F661</f>
        <v>1017177.5493033801</v>
      </c>
      <c r="O659" s="400">
        <f ca="1">N659/'MoteCarlo_Sim OP'!$F$4-1</f>
        <v>1.666112054997515E-2</v>
      </c>
      <c r="P659" s="400">
        <f ca="1">0.6*O659+0.4*'Bonds (OP)'!$G$514</f>
        <v>9.8912650163198237E-3</v>
      </c>
      <c r="Q659" s="400">
        <f ca="1">'MoteCarlo_Sim OP'!$F$4/0.6*(1+P659)</f>
        <v>1684007.0915280229</v>
      </c>
      <c r="S659" s="554"/>
    </row>
    <row r="660" spans="1:19">
      <c r="A660" s="554">
        <v>658</v>
      </c>
      <c r="B660" s="400">
        <f>'MoteCarlo_Sim (CP)'!F662</f>
        <v>999912.35864393006</v>
      </c>
      <c r="C660" s="400">
        <f ca="1">B660/'MoteCarlo_Sim (CP)'!$F$4-1</f>
        <v>4.6066793785892735E-4</v>
      </c>
      <c r="D660" s="400">
        <f ca="1">0.6*C660+0.4*'Bonds (CP)'!$T$515</f>
        <v>-1.4934655131920076E-4</v>
      </c>
      <c r="E660" s="400">
        <f ca="1">'MoteCarlo_Sim (CP)'!$F$4/0.6*(1+D660)</f>
        <v>1665504.4641289238</v>
      </c>
      <c r="M660" s="554">
        <v>658</v>
      </c>
      <c r="N660" s="400">
        <f>'MoteCarlo_Sim OP'!F662</f>
        <v>1012756.1103550526</v>
      </c>
      <c r="O660" s="400">
        <f ca="1">N660/'MoteCarlo_Sim OP'!$F$4-1</f>
        <v>1.2241926399722436E-2</v>
      </c>
      <c r="P660" s="400">
        <f ca="1">0.6*O660+0.4*'Bonds (OP)'!$G$514</f>
        <v>7.2397485261681965E-3</v>
      </c>
      <c r="Q660" s="400">
        <f ca="1">'MoteCarlo_Sim OP'!$F$4/0.6*(1+P660)</f>
        <v>1679585.6525796952</v>
      </c>
      <c r="S660" s="554"/>
    </row>
    <row r="661" spans="1:19">
      <c r="A661" s="554">
        <v>659</v>
      </c>
      <c r="B661" s="400">
        <f>'MoteCarlo_Sim (CP)'!F663</f>
        <v>987042.30843419244</v>
      </c>
      <c r="C661" s="400">
        <f ca="1">B661/'MoteCarlo_Sim (CP)'!$F$4-1</f>
        <v>-1.2416439658541001E-2</v>
      </c>
      <c r="D661" s="400">
        <f ca="1">0.6*C661+0.4*'Bonds (CP)'!$T$515</f>
        <v>-7.8756111091591568E-3</v>
      </c>
      <c r="E661" s="400">
        <f ca="1">'MoteCarlo_Sim (CP)'!$F$4/0.6*(1+D661)</f>
        <v>1652634.4139191862</v>
      </c>
      <c r="M661" s="554">
        <v>659</v>
      </c>
      <c r="N661" s="400">
        <f>'MoteCarlo_Sim OP'!F663</f>
        <v>1007502.3691292974</v>
      </c>
      <c r="O661" s="400">
        <f ca="1">N661/'MoteCarlo_Sim OP'!$F$4-1</f>
        <v>6.9908525382182951E-3</v>
      </c>
      <c r="P661" s="400">
        <f ca="1">0.6*O661+0.4*'Bonds (OP)'!$G$514</f>
        <v>4.0891042092657121E-3</v>
      </c>
      <c r="Q661" s="400">
        <f ca="1">'MoteCarlo_Sim OP'!$F$4/0.6*(1+P661)</f>
        <v>1674331.9113539401</v>
      </c>
      <c r="S661" s="554"/>
    </row>
    <row r="662" spans="1:19">
      <c r="A662" s="554">
        <v>660</v>
      </c>
      <c r="B662" s="400">
        <f>'MoteCarlo_Sim (CP)'!F664</f>
        <v>983143.31355153478</v>
      </c>
      <c r="C662" s="400">
        <f ca="1">B662/'MoteCarlo_Sim (CP)'!$F$4-1</f>
        <v>-1.6317572583710804E-2</v>
      </c>
      <c r="D662" s="400">
        <f ca="1">0.6*C662+0.4*'Bonds (CP)'!$T$515</f>
        <v>-1.0216290864261041E-2</v>
      </c>
      <c r="E662" s="400">
        <f ca="1">'MoteCarlo_Sim (CP)'!$F$4/0.6*(1+D662)</f>
        <v>1648735.4190365283</v>
      </c>
      <c r="M662" s="554">
        <v>660</v>
      </c>
      <c r="N662" s="400">
        <f>'MoteCarlo_Sim OP'!F664</f>
        <v>1000947.1517285</v>
      </c>
      <c r="O662" s="400">
        <f ca="1">N662/'MoteCarlo_Sim OP'!$F$4-1</f>
        <v>4.3896327099290922E-4</v>
      </c>
      <c r="P662" s="400">
        <f ca="1">0.6*O662+0.4*'Bonds (OP)'!$G$514</f>
        <v>1.5797064893048027E-4</v>
      </c>
      <c r="Q662" s="400">
        <f ca="1">'MoteCarlo_Sim OP'!$F$4/0.6*(1+P662)</f>
        <v>1667776.693953143</v>
      </c>
      <c r="S662" s="554"/>
    </row>
    <row r="663" spans="1:19">
      <c r="A663" s="554">
        <v>661</v>
      </c>
      <c r="B663" s="400">
        <f>'MoteCarlo_Sim (CP)'!F665</f>
        <v>1020743.4383107392</v>
      </c>
      <c r="C663" s="400">
        <f ca="1">B663/'MoteCarlo_Sim (CP)'!$F$4-1</f>
        <v>2.1303170480368117E-2</v>
      </c>
      <c r="D663" s="400">
        <f ca="1">0.6*C663+0.4*'Bonds (CP)'!$T$515</f>
        <v>1.2356154974186313E-2</v>
      </c>
      <c r="E663" s="400">
        <f ca="1">'MoteCarlo_Sim (CP)'!$F$4/0.6*(1+D663)</f>
        <v>1686335.5437957328</v>
      </c>
      <c r="M663" s="554">
        <v>661</v>
      </c>
      <c r="N663" s="400">
        <f>'MoteCarlo_Sim OP'!F665</f>
        <v>1000796.4517760117</v>
      </c>
      <c r="O663" s="400">
        <f ca="1">N663/'MoteCarlo_Sim OP'!$F$4-1</f>
        <v>2.8833983001308461E-4</v>
      </c>
      <c r="P663" s="400">
        <f ca="1">0.6*O663+0.4*'Bonds (OP)'!$G$514</f>
        <v>6.7596584342585476E-5</v>
      </c>
      <c r="Q663" s="400">
        <f ca="1">'MoteCarlo_Sim OP'!$F$4/0.6*(1+P663)</f>
        <v>1667625.9940006547</v>
      </c>
      <c r="S663" s="554"/>
    </row>
    <row r="664" spans="1:19">
      <c r="A664" s="554">
        <v>662</v>
      </c>
      <c r="B664" s="400">
        <f>'MoteCarlo_Sim (CP)'!F666</f>
        <v>1005505.1650456226</v>
      </c>
      <c r="C664" s="400">
        <f ca="1">B664/'MoteCarlo_Sim (CP)'!$F$4-1</f>
        <v>6.0565411960640247E-3</v>
      </c>
      <c r="D664" s="400">
        <f ca="1">0.6*C664+0.4*'Bonds (CP)'!$T$515</f>
        <v>3.2081774036038574E-3</v>
      </c>
      <c r="E664" s="400">
        <f ca="1">'MoteCarlo_Sim (CP)'!$F$4/0.6*(1+D664)</f>
        <v>1671097.2705306162</v>
      </c>
      <c r="M664" s="554">
        <v>662</v>
      </c>
      <c r="N664" s="400">
        <f>'MoteCarlo_Sim OP'!F666</f>
        <v>991173.89914152643</v>
      </c>
      <c r="O664" s="400">
        <f ca="1">N664/'MoteCarlo_Sim OP'!$F$4-1</f>
        <v>-9.329327361547346E-3</v>
      </c>
      <c r="P664" s="400">
        <f ca="1">0.6*O664+0.4*'Bonds (OP)'!$G$514</f>
        <v>-5.7030037305936723E-3</v>
      </c>
      <c r="Q664" s="400">
        <f ca="1">'MoteCarlo_Sim OP'!$F$4/0.6*(1+P664)</f>
        <v>1658003.4413661694</v>
      </c>
      <c r="S664" s="554"/>
    </row>
    <row r="665" spans="1:19">
      <c r="A665" s="554">
        <v>663</v>
      </c>
      <c r="B665" s="400">
        <f>'MoteCarlo_Sim (CP)'!F667</f>
        <v>1015725.3020711006</v>
      </c>
      <c r="C665" s="400">
        <f ca="1">B665/'MoteCarlo_Sim (CP)'!$F$4-1</f>
        <v>1.6282282508825574E-2</v>
      </c>
      <c r="D665" s="400">
        <f ca="1">0.6*C665+0.4*'Bonds (CP)'!$T$515</f>
        <v>9.3436221912607861E-3</v>
      </c>
      <c r="E665" s="400">
        <f ca="1">'MoteCarlo_Sim (CP)'!$F$4/0.6*(1+D665)</f>
        <v>1681317.4075560942</v>
      </c>
      <c r="M665" s="554">
        <v>663</v>
      </c>
      <c r="N665" s="400">
        <f>'MoteCarlo_Sim OP'!F667</f>
        <v>990746.77254315862</v>
      </c>
      <c r="O665" s="400">
        <f ca="1">N665/'MoteCarlo_Sim OP'!$F$4-1</f>
        <v>-9.7562371045030183E-3</v>
      </c>
      <c r="P665" s="400">
        <f ca="1">0.6*O665+0.4*'Bonds (OP)'!$G$514</f>
        <v>-5.959149576367076E-3</v>
      </c>
      <c r="Q665" s="400">
        <f ca="1">'MoteCarlo_Sim OP'!$F$4/0.6*(1+P665)</f>
        <v>1657576.3147678012</v>
      </c>
      <c r="S665" s="554"/>
    </row>
    <row r="666" spans="1:19">
      <c r="A666" s="554">
        <v>664</v>
      </c>
      <c r="B666" s="400">
        <f>'MoteCarlo_Sim (CP)'!F668</f>
        <v>998873.97648869082</v>
      </c>
      <c r="C666" s="400">
        <f ca="1">B666/'MoteCarlo_Sim (CP)'!$F$4-1</f>
        <v>-5.7828362187017923E-4</v>
      </c>
      <c r="D666" s="400">
        <f ca="1">0.6*C666+0.4*'Bonds (CP)'!$T$515</f>
        <v>-7.7271748715666464E-4</v>
      </c>
      <c r="E666" s="400">
        <f ca="1">'MoteCarlo_Sim (CP)'!$F$4/0.6*(1+D666)</f>
        <v>1664466.0819736843</v>
      </c>
      <c r="M666" s="554">
        <v>664</v>
      </c>
      <c r="N666" s="400">
        <f>'MoteCarlo_Sim OP'!F668</f>
        <v>996505.50696273148</v>
      </c>
      <c r="O666" s="400">
        <f ca="1">N666/'MoteCarlo_Sim OP'!$F$4-1</f>
        <v>-4.0004264380542054E-3</v>
      </c>
      <c r="P666" s="400">
        <f ca="1">0.6*O666+0.4*'Bonds (OP)'!$G$514</f>
        <v>-2.5056631764977886E-3</v>
      </c>
      <c r="Q666" s="400">
        <f ca="1">'MoteCarlo_Sim OP'!$F$4/0.6*(1+P666)</f>
        <v>1663335.0491873743</v>
      </c>
      <c r="S666" s="554"/>
    </row>
    <row r="667" spans="1:19">
      <c r="A667" s="554">
        <v>665</v>
      </c>
      <c r="B667" s="400">
        <f>'MoteCarlo_Sim (CP)'!F669</f>
        <v>1030281.8148117006</v>
      </c>
      <c r="C667" s="400">
        <f ca="1">B667/'MoteCarlo_Sim (CP)'!$F$4-1</f>
        <v>3.0846777420216798E-2</v>
      </c>
      <c r="D667" s="400">
        <f ca="1">0.6*C667+0.4*'Bonds (CP)'!$T$515</f>
        <v>1.8082319138095521E-2</v>
      </c>
      <c r="E667" s="400">
        <f ca="1">'MoteCarlo_Sim (CP)'!$F$4/0.6*(1+D667)</f>
        <v>1695873.9202966939</v>
      </c>
      <c r="M667" s="554">
        <v>665</v>
      </c>
      <c r="N667" s="400">
        <f>'MoteCarlo_Sim OP'!F669</f>
        <v>990272.40696556948</v>
      </c>
      <c r="O667" s="400">
        <f ca="1">N667/'MoteCarlo_Sim OP'!$F$4-1</f>
        <v>-1.0230361843092006E-2</v>
      </c>
      <c r="P667" s="400">
        <f ca="1">0.6*O667+0.4*'Bonds (OP)'!$G$514</f>
        <v>-6.2436244195204684E-3</v>
      </c>
      <c r="Q667" s="400">
        <f ca="1">'MoteCarlo_Sim OP'!$F$4/0.6*(1+P667)</f>
        <v>1657101.9491902124</v>
      </c>
      <c r="S667" s="554"/>
    </row>
    <row r="668" spans="1:19">
      <c r="A668" s="554">
        <v>666</v>
      </c>
      <c r="B668" s="400">
        <f>'MoteCarlo_Sim (CP)'!F670</f>
        <v>1007974.4961797703</v>
      </c>
      <c r="C668" s="400">
        <f ca="1">B668/'MoteCarlo_Sim (CP)'!$F$4-1</f>
        <v>8.5272264060953784E-3</v>
      </c>
      <c r="D668" s="400">
        <f ca="1">0.6*C668+0.4*'Bonds (CP)'!$T$515</f>
        <v>4.6905885296226702E-3</v>
      </c>
      <c r="E668" s="400">
        <f ca="1">'MoteCarlo_Sim (CP)'!$F$4/0.6*(1+D668)</f>
        <v>1673566.6016647639</v>
      </c>
      <c r="M668" s="554">
        <v>666</v>
      </c>
      <c r="N668" s="400">
        <f>'MoteCarlo_Sim OP'!F670</f>
        <v>983209.41241366079</v>
      </c>
      <c r="O668" s="400">
        <f ca="1">N668/'MoteCarlo_Sim OP'!$F$4-1</f>
        <v>-1.7289770459119391E-2</v>
      </c>
      <c r="P668" s="400">
        <f ca="1">0.6*O668+0.4*'Bonds (OP)'!$G$514</f>
        <v>-1.04792695891369E-2</v>
      </c>
      <c r="Q668" s="400">
        <f ca="1">'MoteCarlo_Sim OP'!$F$4/0.6*(1+P668)</f>
        <v>1650038.9546383035</v>
      </c>
      <c r="S668" s="554"/>
    </row>
    <row r="669" spans="1:19">
      <c r="A669" s="554">
        <v>667</v>
      </c>
      <c r="B669" s="400">
        <f>'MoteCarlo_Sim (CP)'!F671</f>
        <v>1024320.2581302919</v>
      </c>
      <c r="C669" s="400">
        <f ca="1">B669/'MoteCarlo_Sim (CP)'!$F$4-1</f>
        <v>2.4881951675368219E-2</v>
      </c>
      <c r="D669" s="400">
        <f ca="1">0.6*C669+0.4*'Bonds (CP)'!$T$515</f>
        <v>1.4503423691186373E-2</v>
      </c>
      <c r="E669" s="400">
        <f ca="1">'MoteCarlo_Sim (CP)'!$F$4/0.6*(1+D669)</f>
        <v>1689912.3636152854</v>
      </c>
      <c r="M669" s="554">
        <v>667</v>
      </c>
      <c r="N669" s="400">
        <f>'MoteCarlo_Sim OP'!F671</f>
        <v>989281.90831025643</v>
      </c>
      <c r="O669" s="400">
        <f ca="1">N669/'MoteCarlo_Sim OP'!$F$4-1</f>
        <v>-1.1220357614728393E-2</v>
      </c>
      <c r="P669" s="400">
        <f ca="1">0.6*O669+0.4*'Bonds (OP)'!$G$514</f>
        <v>-6.8376218825023007E-3</v>
      </c>
      <c r="Q669" s="400">
        <f ca="1">'MoteCarlo_Sim OP'!$F$4/0.6*(1+P669)</f>
        <v>1656111.4505348993</v>
      </c>
      <c r="S669" s="554"/>
    </row>
    <row r="670" spans="1:19">
      <c r="A670" s="554">
        <v>668</v>
      </c>
      <c r="B670" s="400">
        <f>'MoteCarlo_Sim (CP)'!F672</f>
        <v>991636.69875779282</v>
      </c>
      <c r="C670" s="400">
        <f ca="1">B670/'MoteCarlo_Sim (CP)'!$F$4-1</f>
        <v>-7.8195299672254581E-3</v>
      </c>
      <c r="D670" s="400">
        <f ca="1">0.6*C670+0.4*'Bonds (CP)'!$T$515</f>
        <v>-5.1174652943698313E-3</v>
      </c>
      <c r="E670" s="400">
        <f ca="1">'MoteCarlo_Sim (CP)'!$F$4/0.6*(1+D670)</f>
        <v>1657228.8042427865</v>
      </c>
      <c r="M670" s="554">
        <v>668</v>
      </c>
      <c r="N670" s="400">
        <f>'MoteCarlo_Sim OP'!F672</f>
        <v>985056.56210300687</v>
      </c>
      <c r="O670" s="400">
        <f ca="1">N670/'MoteCarlo_Sim OP'!$F$4-1</f>
        <v>-1.5443558581674566E-2</v>
      </c>
      <c r="P670" s="400">
        <f ca="1">0.6*O670+0.4*'Bonds (OP)'!$G$514</f>
        <v>-9.3715424626700048E-3</v>
      </c>
      <c r="Q670" s="400">
        <f ca="1">'MoteCarlo_Sim OP'!$F$4/0.6*(1+P670)</f>
        <v>1651886.1043276496</v>
      </c>
      <c r="S670" s="554"/>
    </row>
    <row r="671" spans="1:19">
      <c r="A671" s="554">
        <v>669</v>
      </c>
      <c r="B671" s="400">
        <f>'MoteCarlo_Sim (CP)'!F673</f>
        <v>965074.49123616552</v>
      </c>
      <c r="C671" s="400">
        <f ca="1">B671/'MoteCarlo_Sim (CP)'!$F$4-1</f>
        <v>-3.4396303070651557E-2</v>
      </c>
      <c r="D671" s="400">
        <f ca="1">0.6*C671+0.4*'Bonds (CP)'!$T$515</f>
        <v>-2.1063529156425488E-2</v>
      </c>
      <c r="E671" s="400">
        <f ca="1">'MoteCarlo_Sim (CP)'!$F$4/0.6*(1+D671)</f>
        <v>1630666.5967211591</v>
      </c>
      <c r="M671" s="554">
        <v>669</v>
      </c>
      <c r="N671" s="400">
        <f>'MoteCarlo_Sim OP'!F673</f>
        <v>989465.03753942449</v>
      </c>
      <c r="O671" s="400">
        <f ca="1">N671/'MoteCarlo_Sim OP'!$F$4-1</f>
        <v>-1.1037321361658359E-2</v>
      </c>
      <c r="P671" s="400">
        <f ca="1">0.6*O671+0.4*'Bonds (OP)'!$G$514</f>
        <v>-6.7278001306602803E-3</v>
      </c>
      <c r="Q671" s="400">
        <f ca="1">'MoteCarlo_Sim OP'!$F$4/0.6*(1+P671)</f>
        <v>1656294.5797640672</v>
      </c>
      <c r="S671" s="554"/>
    </row>
    <row r="672" spans="1:19">
      <c r="A672" s="554">
        <v>670</v>
      </c>
      <c r="B672" s="400">
        <f>'MoteCarlo_Sim (CP)'!F674</f>
        <v>1014435.6570132746</v>
      </c>
      <c r="C672" s="400">
        <f ca="1">B672/'MoteCarlo_Sim (CP)'!$F$4-1</f>
        <v>1.4991930264649733E-2</v>
      </c>
      <c r="D672" s="400">
        <f ca="1">0.6*C672+0.4*'Bonds (CP)'!$T$515</f>
        <v>8.5694108447552826E-3</v>
      </c>
      <c r="E672" s="400">
        <f ca="1">'MoteCarlo_Sim (CP)'!$F$4/0.6*(1+D672)</f>
        <v>1680027.7624982682</v>
      </c>
      <c r="M672" s="554">
        <v>670</v>
      </c>
      <c r="N672" s="400">
        <f>'MoteCarlo_Sim OP'!F674</f>
        <v>1015491.8578400713</v>
      </c>
      <c r="O672" s="400">
        <f ca="1">N672/'MoteCarlo_Sim OP'!$F$4-1</f>
        <v>1.4976284925002137E-2</v>
      </c>
      <c r="P672" s="400">
        <f ca="1">0.6*O672+0.4*'Bonds (OP)'!$G$514</f>
        <v>8.880363641336016E-3</v>
      </c>
      <c r="Q672" s="400">
        <f ca="1">'MoteCarlo_Sim OP'!$F$4/0.6*(1+P672)</f>
        <v>1682321.4000647138</v>
      </c>
      <c r="S672" s="554"/>
    </row>
    <row r="673" spans="1:19">
      <c r="A673" s="554">
        <v>671</v>
      </c>
      <c r="B673" s="400">
        <f>'MoteCarlo_Sim (CP)'!F675</f>
        <v>1026389.8166287864</v>
      </c>
      <c r="C673" s="400">
        <f ca="1">B673/'MoteCarlo_Sim (CP)'!$F$4-1</f>
        <v>2.6952645031482314E-2</v>
      </c>
      <c r="D673" s="400">
        <f ca="1">0.6*C673+0.4*'Bonds (CP)'!$T$515</f>
        <v>1.5745839704854832E-2</v>
      </c>
      <c r="E673" s="400">
        <f ca="1">'MoteCarlo_Sim (CP)'!$F$4/0.6*(1+D673)</f>
        <v>1691981.9221137802</v>
      </c>
      <c r="M673" s="554">
        <v>671</v>
      </c>
      <c r="N673" s="400">
        <f>'MoteCarlo_Sim OP'!F675</f>
        <v>987629.96971358312</v>
      </c>
      <c r="O673" s="400">
        <f ca="1">N673/'MoteCarlo_Sim OP'!$F$4-1</f>
        <v>-1.287145750965224E-2</v>
      </c>
      <c r="P673" s="400">
        <f ca="1">0.6*O673+0.4*'Bonds (OP)'!$G$514</f>
        <v>-7.8282818194566096E-3</v>
      </c>
      <c r="Q673" s="400">
        <f ca="1">'MoteCarlo_Sim OP'!$F$4/0.6*(1+P673)</f>
        <v>1654459.5119382259</v>
      </c>
      <c r="S673" s="554"/>
    </row>
    <row r="674" spans="1:19">
      <c r="A674" s="554">
        <v>672</v>
      </c>
      <c r="B674" s="400">
        <f>'MoteCarlo_Sim (CP)'!F676</f>
        <v>998879.85144012142</v>
      </c>
      <c r="C674" s="400">
        <f ca="1">B674/'MoteCarlo_Sim (CP)'!$F$4-1</f>
        <v>-5.7240544886671962E-4</v>
      </c>
      <c r="D674" s="400">
        <f ca="1">0.6*C674+0.4*'Bonds (CP)'!$T$515</f>
        <v>-7.6919058335458892E-4</v>
      </c>
      <c r="E674" s="400">
        <f ca="1">'MoteCarlo_Sim (CP)'!$F$4/0.6*(1+D674)</f>
        <v>1664471.9569251151</v>
      </c>
      <c r="M674" s="554">
        <v>672</v>
      </c>
      <c r="N674" s="400">
        <f>'MoteCarlo_Sim OP'!F676</f>
        <v>1024411.2108618977</v>
      </c>
      <c r="O674" s="400">
        <f ca="1">N674/'MoteCarlo_Sim OP'!$F$4-1</f>
        <v>2.3891109523678233E-2</v>
      </c>
      <c r="P674" s="400">
        <f ca="1">0.6*O674+0.4*'Bonds (OP)'!$G$514</f>
        <v>1.4229258400541674E-2</v>
      </c>
      <c r="Q674" s="400">
        <f ca="1">'MoteCarlo_Sim OP'!$F$4/0.6*(1+P674)</f>
        <v>1691240.7530865404</v>
      </c>
      <c r="S674" s="554"/>
    </row>
    <row r="675" spans="1:19">
      <c r="A675" s="554">
        <v>673</v>
      </c>
      <c r="B675" s="400">
        <f>'MoteCarlo_Sim (CP)'!F677</f>
        <v>1007756.2982956665</v>
      </c>
      <c r="C675" s="400">
        <f ca="1">B675/'MoteCarlo_Sim (CP)'!$F$4-1</f>
        <v>8.3089088715775361E-3</v>
      </c>
      <c r="D675" s="400">
        <f ca="1">0.6*C675+0.4*'Bonds (CP)'!$T$515</f>
        <v>4.5595980089119647E-3</v>
      </c>
      <c r="E675" s="400">
        <f ca="1">'MoteCarlo_Sim (CP)'!$F$4/0.6*(1+D675)</f>
        <v>1673348.4037806601</v>
      </c>
      <c r="M675" s="554">
        <v>673</v>
      </c>
      <c r="N675" s="400">
        <f>'MoteCarlo_Sim OP'!F677</f>
        <v>982836.4621829408</v>
      </c>
      <c r="O675" s="400">
        <f ca="1">N675/'MoteCarlo_Sim OP'!$F$4-1</f>
        <v>-1.766253134017981E-2</v>
      </c>
      <c r="P675" s="400">
        <f ca="1">0.6*O675+0.4*'Bonds (OP)'!$G$514</f>
        <v>-1.0702926117773152E-2</v>
      </c>
      <c r="Q675" s="400">
        <f ca="1">'MoteCarlo_Sim OP'!$F$4/0.6*(1+P675)</f>
        <v>1649666.0044075835</v>
      </c>
      <c r="S675" s="554"/>
    </row>
    <row r="676" spans="1:19">
      <c r="A676" s="554">
        <v>674</v>
      </c>
      <c r="B676" s="400">
        <f>'MoteCarlo_Sim (CP)'!F678</f>
        <v>972054.03313207207</v>
      </c>
      <c r="C676" s="400">
        <f ca="1">B676/'MoteCarlo_Sim (CP)'!$F$4-1</f>
        <v>-2.74129338916278E-2</v>
      </c>
      <c r="D676" s="400">
        <f ca="1">0.6*C676+0.4*'Bonds (CP)'!$T$515</f>
        <v>-1.6873507649011237E-2</v>
      </c>
      <c r="E676" s="400">
        <f ca="1">'MoteCarlo_Sim (CP)'!$F$4/0.6*(1+D676)</f>
        <v>1637646.1386170657</v>
      </c>
      <c r="M676" s="554">
        <v>674</v>
      </c>
      <c r="N676" s="400">
        <f>'MoteCarlo_Sim OP'!F678</f>
        <v>1002664.1079889627</v>
      </c>
      <c r="O676" s="400">
        <f ca="1">N676/'MoteCarlo_Sim OP'!$F$4-1</f>
        <v>2.1550478197451817E-3</v>
      </c>
      <c r="P676" s="400">
        <f ca="1">0.6*O676+0.4*'Bonds (OP)'!$G$514</f>
        <v>1.1876213781818437E-3</v>
      </c>
      <c r="Q676" s="400">
        <f ca="1">'MoteCarlo_Sim OP'!$F$4/0.6*(1+P676)</f>
        <v>1669493.6502136055</v>
      </c>
      <c r="S676" s="554"/>
    </row>
    <row r="677" spans="1:19">
      <c r="A677" s="554">
        <v>675</v>
      </c>
      <c r="B677" s="400">
        <f>'MoteCarlo_Sim (CP)'!F679</f>
        <v>984246.54884721583</v>
      </c>
      <c r="C677" s="400">
        <f ca="1">B677/'MoteCarlo_Sim (CP)'!$F$4-1</f>
        <v>-1.5213732320843554E-2</v>
      </c>
      <c r="D677" s="400">
        <f ca="1">0.6*C677+0.4*'Bonds (CP)'!$T$515</f>
        <v>-9.5539867065406892E-3</v>
      </c>
      <c r="E677" s="400">
        <f ca="1">'MoteCarlo_Sim (CP)'!$F$4/0.6*(1+D677)</f>
        <v>1649838.6543322094</v>
      </c>
      <c r="M677" s="554">
        <v>675</v>
      </c>
      <c r="N677" s="400">
        <f>'MoteCarlo_Sim OP'!F679</f>
        <v>1002488.3137415403</v>
      </c>
      <c r="O677" s="400">
        <f ca="1">N677/'MoteCarlo_Sim OP'!$F$4-1</f>
        <v>1.9793428243950473E-3</v>
      </c>
      <c r="P677" s="400">
        <f ca="1">0.6*O677+0.4*'Bonds (OP)'!$G$514</f>
        <v>1.082198380971763E-3</v>
      </c>
      <c r="Q677" s="400">
        <f ca="1">'MoteCarlo_Sim OP'!$F$4/0.6*(1+P677)</f>
        <v>1669317.8559661829</v>
      </c>
      <c r="S677" s="554"/>
    </row>
    <row r="678" spans="1:19">
      <c r="A678" s="554">
        <v>676</v>
      </c>
      <c r="B678" s="400">
        <f>'MoteCarlo_Sim (CP)'!F680</f>
        <v>993031.77304098592</v>
      </c>
      <c r="C678" s="400">
        <f ca="1">B678/'MoteCarlo_Sim (CP)'!$F$4-1</f>
        <v>-6.4236906847916497E-3</v>
      </c>
      <c r="D678" s="400">
        <f ca="1">0.6*C678+0.4*'Bonds (CP)'!$T$515</f>
        <v>-4.279961724909547E-3</v>
      </c>
      <c r="E678" s="400">
        <f ca="1">'MoteCarlo_Sim (CP)'!$F$4/0.6*(1+D678)</f>
        <v>1658623.8785259796</v>
      </c>
      <c r="M678" s="554">
        <v>676</v>
      </c>
      <c r="N678" s="400">
        <f>'MoteCarlo_Sim OP'!F680</f>
        <v>996607.33209748217</v>
      </c>
      <c r="O678" s="400">
        <f ca="1">N678/'MoteCarlo_Sim OP'!$F$4-1</f>
        <v>-3.8986530006963616E-3</v>
      </c>
      <c r="P678" s="400">
        <f ca="1">0.6*O678+0.4*'Bonds (OP)'!$G$514</f>
        <v>-2.4445991140830819E-3</v>
      </c>
      <c r="Q678" s="400">
        <f ca="1">'MoteCarlo_Sim OP'!$F$4/0.6*(1+P678)</f>
        <v>1663436.874322125</v>
      </c>
      <c r="S678" s="554"/>
    </row>
    <row r="679" spans="1:19">
      <c r="A679" s="554">
        <v>677</v>
      </c>
      <c r="B679" s="400">
        <f>'MoteCarlo_Sim (CP)'!F681</f>
        <v>1004827.6013050956</v>
      </c>
      <c r="C679" s="400">
        <f ca="1">B679/'MoteCarlo_Sim (CP)'!$F$4-1</f>
        <v>5.3786059084779403E-3</v>
      </c>
      <c r="D679" s="400">
        <f ca="1">0.6*C679+0.4*'Bonds (CP)'!$T$515</f>
        <v>2.801416231052207E-3</v>
      </c>
      <c r="E679" s="400">
        <f ca="1">'MoteCarlo_Sim (CP)'!$F$4/0.6*(1+D679)</f>
        <v>1670419.7067900889</v>
      </c>
      <c r="M679" s="554">
        <v>677</v>
      </c>
      <c r="N679" s="400">
        <f>'MoteCarlo_Sim OP'!F681</f>
        <v>990941.59221067757</v>
      </c>
      <c r="O679" s="400">
        <f ca="1">N679/'MoteCarlo_Sim OP'!$F$4-1</f>
        <v>-9.5615163484062959E-3</v>
      </c>
      <c r="P679" s="400">
        <f ca="1">0.6*O679+0.4*'Bonds (OP)'!$G$514</f>
        <v>-5.8423171227090422E-3</v>
      </c>
      <c r="Q679" s="400">
        <f ca="1">'MoteCarlo_Sim OP'!$F$4/0.6*(1+P679)</f>
        <v>1657771.1344353203</v>
      </c>
      <c r="S679" s="554"/>
    </row>
    <row r="680" spans="1:19">
      <c r="A680" s="554">
        <v>678</v>
      </c>
      <c r="B680" s="400">
        <f>'MoteCarlo_Sim (CP)'!F682</f>
        <v>1029773.1153489549</v>
      </c>
      <c r="C680" s="400">
        <f ca="1">B680/'MoteCarlo_Sim (CP)'!$F$4-1</f>
        <v>3.0337799008380406E-2</v>
      </c>
      <c r="D680" s="400">
        <f ca="1">0.6*C680+0.4*'Bonds (CP)'!$T$515</f>
        <v>1.7776932090993687E-2</v>
      </c>
      <c r="E680" s="400">
        <f ca="1">'MoteCarlo_Sim (CP)'!$F$4/0.6*(1+D680)</f>
        <v>1695365.2208339486</v>
      </c>
      <c r="M680" s="554">
        <v>678</v>
      </c>
      <c r="N680" s="400">
        <f>'MoteCarlo_Sim OP'!F682</f>
        <v>950059.95609662915</v>
      </c>
      <c r="O680" s="400">
        <f ca="1">N680/'MoteCarlo_Sim OP'!$F$4-1</f>
        <v>-5.0422396545859782E-2</v>
      </c>
      <c r="P680" s="400">
        <f ca="1">0.6*O680+0.4*'Bonds (OP)'!$G$514</f>
        <v>-3.0358845241181133E-2</v>
      </c>
      <c r="Q680" s="400">
        <f ca="1">'MoteCarlo_Sim OP'!$F$4/0.6*(1+P680)</f>
        <v>1616889.498321272</v>
      </c>
      <c r="S680" s="554"/>
    </row>
    <row r="681" spans="1:19">
      <c r="A681" s="554">
        <v>679</v>
      </c>
      <c r="B681" s="400">
        <f>'MoteCarlo_Sim (CP)'!F683</f>
        <v>1032998.348196374</v>
      </c>
      <c r="C681" s="400">
        <f ca="1">B681/'MoteCarlo_Sim (CP)'!$F$4-1</f>
        <v>3.3564800435945674E-2</v>
      </c>
      <c r="D681" s="400">
        <f ca="1">0.6*C681+0.4*'Bonds (CP)'!$T$515</f>
        <v>1.9713132947532849E-2</v>
      </c>
      <c r="E681" s="400">
        <f ca="1">'MoteCarlo_Sim (CP)'!$F$4/0.6*(1+D681)</f>
        <v>1698590.4536813677</v>
      </c>
      <c r="M681" s="554">
        <v>679</v>
      </c>
      <c r="N681" s="400">
        <f>'MoteCarlo_Sim OP'!F683</f>
        <v>1001555.501682432</v>
      </c>
      <c r="O681" s="400">
        <f ca="1">N681/'MoteCarlo_Sim OP'!$F$4-1</f>
        <v>1.0470043610411039E-3</v>
      </c>
      <c r="P681" s="400">
        <f ca="1">0.6*O681+0.4*'Bonds (OP)'!$G$514</f>
        <v>5.227953029593971E-4</v>
      </c>
      <c r="Q681" s="400">
        <f ca="1">'MoteCarlo_Sim OP'!$F$4/0.6*(1+P681)</f>
        <v>1668385.0439070747</v>
      </c>
      <c r="S681" s="554"/>
    </row>
    <row r="682" spans="1:19">
      <c r="A682" s="554">
        <v>680</v>
      </c>
      <c r="B682" s="400">
        <f>'MoteCarlo_Sim (CP)'!F684</f>
        <v>1015385.7946762748</v>
      </c>
      <c r="C682" s="400">
        <f ca="1">B682/'MoteCarlo_Sim (CP)'!$F$4-1</f>
        <v>1.5942588942623681E-2</v>
      </c>
      <c r="D682" s="400">
        <f ca="1">0.6*C682+0.4*'Bonds (CP)'!$T$515</f>
        <v>9.1398060515396513E-3</v>
      </c>
      <c r="E682" s="400">
        <f ca="1">'MoteCarlo_Sim (CP)'!$F$4/0.6*(1+D682)</f>
        <v>1680977.9001612687</v>
      </c>
      <c r="M682" s="554">
        <v>680</v>
      </c>
      <c r="N682" s="400">
        <f>'MoteCarlo_Sim OP'!F684</f>
        <v>999193.86020067183</v>
      </c>
      <c r="O682" s="400">
        <f ca="1">N682/'MoteCarlo_Sim OP'!$F$4-1</f>
        <v>-1.3134380974342275E-3</v>
      </c>
      <c r="P682" s="400">
        <f ca="1">0.6*O682+0.4*'Bonds (OP)'!$G$514</f>
        <v>-8.9347017212580173E-4</v>
      </c>
      <c r="Q682" s="400">
        <f ca="1">'MoteCarlo_Sim OP'!$F$4/0.6*(1+P682)</f>
        <v>1666023.4024253145</v>
      </c>
      <c r="S682" s="554"/>
    </row>
    <row r="683" spans="1:19">
      <c r="A683" s="554">
        <v>681</v>
      </c>
      <c r="B683" s="400">
        <f>'MoteCarlo_Sim (CP)'!F685</f>
        <v>997769.36400683364</v>
      </c>
      <c r="C683" s="400">
        <f ca="1">B683/'MoteCarlo_Sim (CP)'!$F$4-1</f>
        <v>-1.6835018261036616E-3</v>
      </c>
      <c r="D683" s="400">
        <f ca="1">0.6*C683+0.4*'Bonds (CP)'!$T$515</f>
        <v>-1.4358484096967542E-3</v>
      </c>
      <c r="E683" s="400">
        <f ca="1">'MoteCarlo_Sim (CP)'!$F$4/0.6*(1+D683)</f>
        <v>1663361.4694918271</v>
      </c>
      <c r="M683" s="554">
        <v>681</v>
      </c>
      <c r="N683" s="400">
        <f>'MoteCarlo_Sim OP'!F685</f>
        <v>989297.82862940757</v>
      </c>
      <c r="O683" s="400">
        <f ca="1">N683/'MoteCarlo_Sim OP'!$F$4-1</f>
        <v>-1.1204445378444006E-2</v>
      </c>
      <c r="P683" s="400">
        <f ca="1">0.6*O683+0.4*'Bonds (OP)'!$G$514</f>
        <v>-6.8280745407316677E-3</v>
      </c>
      <c r="Q683" s="400">
        <f ca="1">'MoteCarlo_Sim OP'!$F$4/0.6*(1+P683)</f>
        <v>1656127.3708540504</v>
      </c>
      <c r="S683" s="554"/>
    </row>
    <row r="684" spans="1:19">
      <c r="A684" s="554">
        <v>682</v>
      </c>
      <c r="B684" s="400">
        <f>'MoteCarlo_Sim (CP)'!F686</f>
        <v>976661.81966124778</v>
      </c>
      <c r="C684" s="400">
        <f ca="1">B684/'MoteCarlo_Sim (CP)'!$F$4-1</f>
        <v>-2.2802620648829097E-2</v>
      </c>
      <c r="D684" s="400">
        <f ca="1">0.6*C684+0.4*'Bonds (CP)'!$T$515</f>
        <v>-1.4107319703332016E-2</v>
      </c>
      <c r="E684" s="400">
        <f ca="1">'MoteCarlo_Sim (CP)'!$F$4/0.6*(1+D684)</f>
        <v>1642253.9251462414</v>
      </c>
      <c r="M684" s="554">
        <v>682</v>
      </c>
      <c r="N684" s="400">
        <f>'MoteCarlo_Sim OP'!F686</f>
        <v>993016.82299057965</v>
      </c>
      <c r="O684" s="400">
        <f ca="1">N684/'MoteCarlo_Sim OP'!$F$4-1</f>
        <v>-7.4873391789043175E-3</v>
      </c>
      <c r="P684" s="400">
        <f ca="1">0.6*O684+0.4*'Bonds (OP)'!$G$514</f>
        <v>-4.5978108210078562E-3</v>
      </c>
      <c r="Q684" s="400">
        <f ca="1">'MoteCarlo_Sim OP'!$F$4/0.6*(1+P684)</f>
        <v>1659846.3652152224</v>
      </c>
      <c r="S684" s="554"/>
    </row>
    <row r="685" spans="1:19">
      <c r="A685" s="554">
        <v>683</v>
      </c>
      <c r="B685" s="400">
        <f>'MoteCarlo_Sim (CP)'!F687</f>
        <v>989837.40477227885</v>
      </c>
      <c r="C685" s="400">
        <f ca="1">B685/'MoteCarlo_Sim (CP)'!$F$4-1</f>
        <v>-9.6198106088261071E-3</v>
      </c>
      <c r="D685" s="400">
        <f ca="1">0.6*C685+0.4*'Bonds (CP)'!$T$515</f>
        <v>-6.1976336793302207E-3</v>
      </c>
      <c r="E685" s="400">
        <f ca="1">'MoteCarlo_Sim (CP)'!$F$4/0.6*(1+D685)</f>
        <v>1655429.5102572725</v>
      </c>
      <c r="M685" s="554">
        <v>683</v>
      </c>
      <c r="N685" s="400">
        <f>'MoteCarlo_Sim OP'!F687</f>
        <v>1026381.97724219</v>
      </c>
      <c r="O685" s="400">
        <f ca="1">N685/'MoteCarlo_Sim OP'!$F$4-1</f>
        <v>2.5860875330938171E-2</v>
      </c>
      <c r="P685" s="400">
        <f ca="1">0.6*O685+0.4*'Bonds (OP)'!$G$514</f>
        <v>1.5411117884897636E-2</v>
      </c>
      <c r="Q685" s="400">
        <f ca="1">'MoteCarlo_Sim OP'!$F$4/0.6*(1+P685)</f>
        <v>1693211.519466833</v>
      </c>
      <c r="S685" s="554"/>
    </row>
    <row r="686" spans="1:19">
      <c r="A686" s="554">
        <v>684</v>
      </c>
      <c r="B686" s="400">
        <f>'MoteCarlo_Sim (CP)'!F688</f>
        <v>991883.85935625923</v>
      </c>
      <c r="C686" s="400">
        <f ca="1">B686/'MoteCarlo_Sim (CP)'!$F$4-1</f>
        <v>-7.5722338364275776E-3</v>
      </c>
      <c r="D686" s="400">
        <f ca="1">0.6*C686+0.4*'Bonds (CP)'!$T$515</f>
        <v>-4.9690876158911034E-3</v>
      </c>
      <c r="E686" s="400">
        <f ca="1">'MoteCarlo_Sim (CP)'!$F$4/0.6*(1+D686)</f>
        <v>1657475.9648412529</v>
      </c>
      <c r="M686" s="554">
        <v>684</v>
      </c>
      <c r="N686" s="400">
        <f>'MoteCarlo_Sim OP'!F688</f>
        <v>1004699.5837349253</v>
      </c>
      <c r="O686" s="400">
        <f ca="1">N686/'MoteCarlo_Sim OP'!$F$4-1</f>
        <v>4.1894901392398598E-3</v>
      </c>
      <c r="P686" s="400">
        <f ca="1">0.6*O686+0.4*'Bonds (OP)'!$G$514</f>
        <v>2.4082867698786503E-3</v>
      </c>
      <c r="Q686" s="400">
        <f ca="1">'MoteCarlo_Sim OP'!$F$4/0.6*(1+P686)</f>
        <v>1671529.1259595682</v>
      </c>
      <c r="S686" s="554"/>
    </row>
    <row r="687" spans="1:19">
      <c r="A687" s="554">
        <v>685</v>
      </c>
      <c r="B687" s="400">
        <f>'MoteCarlo_Sim (CP)'!F689</f>
        <v>981102.23550909816</v>
      </c>
      <c r="C687" s="400">
        <f ca="1">B687/'MoteCarlo_Sim (CP)'!$F$4-1</f>
        <v>-1.8359769866299391E-2</v>
      </c>
      <c r="D687" s="400">
        <f ca="1">0.6*C687+0.4*'Bonds (CP)'!$T$515</f>
        <v>-1.1441609233814192E-2</v>
      </c>
      <c r="E687" s="400">
        <f ca="1">'MoteCarlo_Sim (CP)'!$F$4/0.6*(1+D687)</f>
        <v>1646694.3409940917</v>
      </c>
      <c r="M687" s="554">
        <v>685</v>
      </c>
      <c r="N687" s="400">
        <f>'MoteCarlo_Sim OP'!F689</f>
        <v>1015101.2983194765</v>
      </c>
      <c r="O687" s="400">
        <f ca="1">N687/'MoteCarlo_Sim OP'!$F$4-1</f>
        <v>1.4585923694437009E-2</v>
      </c>
      <c r="P687" s="400">
        <f ca="1">0.6*O687+0.4*'Bonds (OP)'!$G$514</f>
        <v>8.6461469029969398E-3</v>
      </c>
      <c r="Q687" s="400">
        <f ca="1">'MoteCarlo_Sim OP'!$F$4/0.6*(1+P687)</f>
        <v>1681930.8405441195</v>
      </c>
      <c r="S687" s="554"/>
    </row>
    <row r="688" spans="1:19">
      <c r="A688" s="554">
        <v>686</v>
      </c>
      <c r="B688" s="400">
        <f>'MoteCarlo_Sim (CP)'!F690</f>
        <v>1004722.4881316144</v>
      </c>
      <c r="C688" s="400">
        <f ca="1">B688/'MoteCarlo_Sim (CP)'!$F$4-1</f>
        <v>5.2734350954153353E-3</v>
      </c>
      <c r="D688" s="400">
        <f ca="1">0.6*C688+0.4*'Bonds (CP)'!$T$515</f>
        <v>2.7383137432146439E-3</v>
      </c>
      <c r="E688" s="400">
        <f ca="1">'MoteCarlo_Sim (CP)'!$F$4/0.6*(1+D688)</f>
        <v>1670314.5936166081</v>
      </c>
      <c r="M688" s="554">
        <v>686</v>
      </c>
      <c r="N688" s="400">
        <f>'MoteCarlo_Sim OP'!F690</f>
        <v>1009710.9798112918</v>
      </c>
      <c r="O688" s="400">
        <f ca="1">N688/'MoteCarlo_Sim OP'!$F$4-1</f>
        <v>9.1983418918251125E-3</v>
      </c>
      <c r="P688" s="400">
        <f ca="1">0.6*O688+0.4*'Bonds (OP)'!$G$514</f>
        <v>5.4135978214298018E-3</v>
      </c>
      <c r="Q688" s="400">
        <f ca="1">'MoteCarlo_Sim OP'!$F$4/0.6*(1+P688)</f>
        <v>1676540.5220359347</v>
      </c>
      <c r="S688" s="554"/>
    </row>
    <row r="689" spans="1:19">
      <c r="A689" s="554">
        <v>687</v>
      </c>
      <c r="B689" s="400">
        <f>'MoteCarlo_Sim (CP)'!F691</f>
        <v>998726.81672636152</v>
      </c>
      <c r="C689" s="400">
        <f ca="1">B689/'MoteCarlo_Sim (CP)'!$F$4-1</f>
        <v>-7.2552408033710325E-4</v>
      </c>
      <c r="D689" s="400">
        <f ca="1">0.6*C689+0.4*'Bonds (CP)'!$T$515</f>
        <v>-8.6106176223681912E-4</v>
      </c>
      <c r="E689" s="400">
        <f ca="1">'MoteCarlo_Sim (CP)'!$F$4/0.6*(1+D689)</f>
        <v>1664318.9222113553</v>
      </c>
      <c r="M689" s="554">
        <v>687</v>
      </c>
      <c r="N689" s="400">
        <f>'MoteCarlo_Sim OP'!F691</f>
        <v>1031713.4053862884</v>
      </c>
      <c r="O689" s="400">
        <f ca="1">N689/'MoteCarlo_Sim OP'!$F$4-1</f>
        <v>3.1189596668548258E-2</v>
      </c>
      <c r="P689" s="400">
        <f ca="1">0.6*O689+0.4*'Bonds (OP)'!$G$514</f>
        <v>1.8608350687463689E-2</v>
      </c>
      <c r="Q689" s="400">
        <f ca="1">'MoteCarlo_Sim OP'!$F$4/0.6*(1+P689)</f>
        <v>1698542.9476109312</v>
      </c>
      <c r="S689" s="554"/>
    </row>
    <row r="690" spans="1:19">
      <c r="A690" s="554">
        <v>688</v>
      </c>
      <c r="B690" s="400">
        <f>'MoteCarlo_Sim (CP)'!F692</f>
        <v>1009942.9761711785</v>
      </c>
      <c r="C690" s="400">
        <f ca="1">B690/'MoteCarlo_Sim (CP)'!$F$4-1</f>
        <v>1.0496785827980526E-2</v>
      </c>
      <c r="D690" s="400">
        <f ca="1">0.6*C690+0.4*'Bonds (CP)'!$T$515</f>
        <v>5.8723241827537583E-3</v>
      </c>
      <c r="E690" s="400">
        <f ca="1">'MoteCarlo_Sim (CP)'!$F$4/0.6*(1+D690)</f>
        <v>1675535.0816561722</v>
      </c>
      <c r="M690" s="554">
        <v>688</v>
      </c>
      <c r="N690" s="400">
        <f>'MoteCarlo_Sim OP'!F692</f>
        <v>1026858.3933697761</v>
      </c>
      <c r="O690" s="400">
        <f ca="1">N690/'MoteCarlo_Sim OP'!$F$4-1</f>
        <v>2.6337049578444294E-2</v>
      </c>
      <c r="P690" s="400">
        <f ca="1">0.6*O690+0.4*'Bonds (OP)'!$G$514</f>
        <v>1.5696822433401311E-2</v>
      </c>
      <c r="Q690" s="400">
        <f ca="1">'MoteCarlo_Sim OP'!$F$4/0.6*(1+P690)</f>
        <v>1693687.9355944188</v>
      </c>
      <c r="S690" s="554"/>
    </row>
    <row r="691" spans="1:19">
      <c r="A691" s="554">
        <v>689</v>
      </c>
      <c r="B691" s="400">
        <f>'MoteCarlo_Sim (CP)'!F693</f>
        <v>1003976.4497483121</v>
      </c>
      <c r="C691" s="400">
        <f ca="1">B691/'MoteCarlo_Sim (CP)'!$F$4-1</f>
        <v>4.5269876164801826E-3</v>
      </c>
      <c r="D691" s="400">
        <f ca="1">0.6*C691+0.4*'Bonds (CP)'!$T$515</f>
        <v>2.2904452558535522E-3</v>
      </c>
      <c r="E691" s="400">
        <f ca="1">'MoteCarlo_Sim (CP)'!$F$4/0.6*(1+D691)</f>
        <v>1669568.555233306</v>
      </c>
      <c r="M691" s="554">
        <v>689</v>
      </c>
      <c r="N691" s="400">
        <f>'MoteCarlo_Sim OP'!F693</f>
        <v>974474.64798208489</v>
      </c>
      <c r="O691" s="400">
        <f ca="1">N691/'MoteCarlo_Sim OP'!$F$4-1</f>
        <v>-2.6020100184571682E-2</v>
      </c>
      <c r="P691" s="400">
        <f ca="1">0.6*O691+0.4*'Bonds (OP)'!$G$514</f>
        <v>-1.5717467424408275E-2</v>
      </c>
      <c r="Q691" s="400">
        <f ca="1">'MoteCarlo_Sim OP'!$F$4/0.6*(1+P691)</f>
        <v>1641304.1902067277</v>
      </c>
      <c r="S691" s="554"/>
    </row>
    <row r="692" spans="1:19">
      <c r="A692" s="554">
        <v>690</v>
      </c>
      <c r="B692" s="400">
        <f>'MoteCarlo_Sim (CP)'!F694</f>
        <v>992904.15915212722</v>
      </c>
      <c r="C692" s="400">
        <f ca="1">B692/'MoteCarlo_Sim (CP)'!$F$4-1</f>
        <v>-6.5513745516645461E-3</v>
      </c>
      <c r="D692" s="400">
        <f ca="1">0.6*C692+0.4*'Bonds (CP)'!$T$515</f>
        <v>-4.3565720450332839E-3</v>
      </c>
      <c r="E692" s="400">
        <f ca="1">'MoteCarlo_Sim (CP)'!$F$4/0.6*(1+D692)</f>
        <v>1658496.264637121</v>
      </c>
      <c r="M692" s="554">
        <v>690</v>
      </c>
      <c r="N692" s="400">
        <f>'MoteCarlo_Sim OP'!F694</f>
        <v>1004003.2694286236</v>
      </c>
      <c r="O692" s="400">
        <f ca="1">N692/'MoteCarlo_Sim OP'!$F$4-1</f>
        <v>3.4935293569904324E-3</v>
      </c>
      <c r="P692" s="400">
        <f ca="1">0.6*O692+0.4*'Bonds (OP)'!$G$514</f>
        <v>1.9907103005289942E-3</v>
      </c>
      <c r="Q692" s="400">
        <f ca="1">'MoteCarlo_Sim OP'!$F$4/0.6*(1+P692)</f>
        <v>1670832.8116532664</v>
      </c>
      <c r="S692" s="554"/>
    </row>
    <row r="693" spans="1:19">
      <c r="A693" s="554">
        <v>691</v>
      </c>
      <c r="B693" s="400">
        <f>'MoteCarlo_Sim (CP)'!F695</f>
        <v>1016770.8286063486</v>
      </c>
      <c r="C693" s="400">
        <f ca="1">B693/'MoteCarlo_Sim (CP)'!$F$4-1</f>
        <v>1.7328382366236683E-2</v>
      </c>
      <c r="D693" s="400">
        <f ca="1">0.6*C693+0.4*'Bonds (CP)'!$T$515</f>
        <v>9.9712821057074512E-3</v>
      </c>
      <c r="E693" s="400">
        <f ca="1">'MoteCarlo_Sim (CP)'!$F$4/0.6*(1+D693)</f>
        <v>1682362.9340913421</v>
      </c>
      <c r="M693" s="554">
        <v>691</v>
      </c>
      <c r="N693" s="400">
        <f>'MoteCarlo_Sim OP'!F695</f>
        <v>1013060.2852447305</v>
      </c>
      <c r="O693" s="400">
        <f ca="1">N693/'MoteCarlo_Sim OP'!$F$4-1</f>
        <v>1.2545946857502877E-2</v>
      </c>
      <c r="P693" s="400">
        <f ca="1">0.6*O693+0.4*'Bonds (OP)'!$G$514</f>
        <v>7.4221608008364602E-3</v>
      </c>
      <c r="Q693" s="400">
        <f ca="1">'MoteCarlo_Sim OP'!$F$4/0.6*(1+P693)</f>
        <v>1679889.8274693734</v>
      </c>
      <c r="S693" s="554"/>
    </row>
    <row r="694" spans="1:19">
      <c r="A694" s="554">
        <v>692</v>
      </c>
      <c r="B694" s="400">
        <f>'MoteCarlo_Sim (CP)'!F696</f>
        <v>1031071.5904881627</v>
      </c>
      <c r="C694" s="400">
        <f ca="1">B694/'MoteCarlo_Sim (CP)'!$F$4-1</f>
        <v>3.1636986175977988E-2</v>
      </c>
      <c r="D694" s="400">
        <f ca="1">0.6*C694+0.4*'Bonds (CP)'!$T$515</f>
        <v>1.8556444391552237E-2</v>
      </c>
      <c r="E694" s="400">
        <f ca="1">'MoteCarlo_Sim (CP)'!$F$4/0.6*(1+D694)</f>
        <v>1696663.6959731563</v>
      </c>
      <c r="M694" s="554">
        <v>692</v>
      </c>
      <c r="N694" s="400">
        <f>'MoteCarlo_Sim OP'!F696</f>
        <v>982360.73439909425</v>
      </c>
      <c r="O694" s="400">
        <f ca="1">N694/'MoteCarlo_Sim OP'!$F$4-1</f>
        <v>-1.8138017593423816E-2</v>
      </c>
      <c r="P694" s="400">
        <f ca="1">0.6*O694+0.4*'Bonds (OP)'!$G$514</f>
        <v>-1.0988217869719555E-2</v>
      </c>
      <c r="Q694" s="400">
        <f ca="1">'MoteCarlo_Sim OP'!$F$4/0.6*(1+P694)</f>
        <v>1649190.2766237368</v>
      </c>
      <c r="S694" s="554"/>
    </row>
    <row r="695" spans="1:19">
      <c r="A695" s="554">
        <v>693</v>
      </c>
      <c r="B695" s="400">
        <f>'MoteCarlo_Sim (CP)'!F697</f>
        <v>985548.26711227221</v>
      </c>
      <c r="C695" s="400">
        <f ca="1">B695/'MoteCarlo_Sim (CP)'!$F$4-1</f>
        <v>-1.3911300249005443E-2</v>
      </c>
      <c r="D695" s="400">
        <f ca="1">0.6*C695+0.4*'Bonds (CP)'!$T$515</f>
        <v>-8.7725274634378233E-3</v>
      </c>
      <c r="E695" s="400">
        <f ca="1">'MoteCarlo_Sim (CP)'!$F$4/0.6*(1+D695)</f>
        <v>1651140.3725972658</v>
      </c>
      <c r="M695" s="554">
        <v>693</v>
      </c>
      <c r="N695" s="400">
        <f>'MoteCarlo_Sim OP'!F697</f>
        <v>980044.81632672041</v>
      </c>
      <c r="O695" s="400">
        <f ca="1">N695/'MoteCarlo_Sim OP'!$F$4-1</f>
        <v>-2.0452759856634417E-2</v>
      </c>
      <c r="P695" s="400">
        <f ca="1">0.6*O695+0.4*'Bonds (OP)'!$G$514</f>
        <v>-1.2377063227645915E-2</v>
      </c>
      <c r="Q695" s="400">
        <f ca="1">'MoteCarlo_Sim OP'!$F$4/0.6*(1+P695)</f>
        <v>1646874.3585513632</v>
      </c>
      <c r="S695" s="554"/>
    </row>
    <row r="696" spans="1:19">
      <c r="A696" s="554">
        <v>694</v>
      </c>
      <c r="B696" s="400">
        <f>'MoteCarlo_Sim (CP)'!F698</f>
        <v>999536.75684796635</v>
      </c>
      <c r="C696" s="400">
        <f ca="1">B696/'MoteCarlo_Sim (CP)'!$F$4-1</f>
        <v>8.4860177888668176E-5</v>
      </c>
      <c r="D696" s="400">
        <f ca="1">0.6*C696+0.4*'Bonds (CP)'!$T$515</f>
        <v>-3.7483120730135626E-4</v>
      </c>
      <c r="E696" s="400">
        <f ca="1">'MoteCarlo_Sim (CP)'!$F$4/0.6*(1+D696)</f>
        <v>1665128.8623329601</v>
      </c>
      <c r="M696" s="554">
        <v>694</v>
      </c>
      <c r="N696" s="400">
        <f>'MoteCarlo_Sim OP'!F698</f>
        <v>1000045.3566095091</v>
      </c>
      <c r="O696" s="400">
        <f ca="1">N696/'MoteCarlo_Sim OP'!$F$4-1</f>
        <v>-4.6237399977921978E-4</v>
      </c>
      <c r="P696" s="400">
        <f ca="1">0.6*O696+0.4*'Bonds (OP)'!$G$514</f>
        <v>-3.8283171353279712E-4</v>
      </c>
      <c r="Q696" s="400">
        <f ca="1">'MoteCarlo_Sim OP'!$F$4/0.6*(1+P696)</f>
        <v>1666874.8988341519</v>
      </c>
      <c r="S696" s="554"/>
    </row>
    <row r="697" spans="1:19">
      <c r="A697" s="554">
        <v>695</v>
      </c>
      <c r="B697" s="400">
        <f>'MoteCarlo_Sim (CP)'!F699</f>
        <v>974656.07877274067</v>
      </c>
      <c r="C697" s="400">
        <f ca="1">B697/'MoteCarlo_Sim (CP)'!$F$4-1</f>
        <v>-2.4809461400099986E-2</v>
      </c>
      <c r="D697" s="400">
        <f ca="1">0.6*C697+0.4*'Bonds (CP)'!$T$515</f>
        <v>-1.5311424154094548E-2</v>
      </c>
      <c r="E697" s="400">
        <f ca="1">'MoteCarlo_Sim (CP)'!$F$4/0.6*(1+D697)</f>
        <v>1640248.1842577343</v>
      </c>
      <c r="M697" s="554">
        <v>695</v>
      </c>
      <c r="N697" s="400">
        <f>'MoteCarlo_Sim OP'!F699</f>
        <v>1021825.688365594</v>
      </c>
      <c r="O697" s="400">
        <f ca="1">N697/'MoteCarlo_Sim OP'!$F$4-1</f>
        <v>2.1306899716747818E-2</v>
      </c>
      <c r="P697" s="400">
        <f ca="1">0.6*O697+0.4*'Bonds (OP)'!$G$514</f>
        <v>1.2678732516383425E-2</v>
      </c>
      <c r="Q697" s="400">
        <f ca="1">'MoteCarlo_Sim OP'!$F$4/0.6*(1+P697)</f>
        <v>1688655.2305902368</v>
      </c>
      <c r="S697" s="554"/>
    </row>
    <row r="698" spans="1:19">
      <c r="A698" s="554">
        <v>696</v>
      </c>
      <c r="B698" s="400">
        <f>'MoteCarlo_Sim (CP)'!F700</f>
        <v>997406.06094696757</v>
      </c>
      <c r="C698" s="400">
        <f ca="1">B698/'MoteCarlo_Sim (CP)'!$F$4-1</f>
        <v>-2.0470041058738841E-3</v>
      </c>
      <c r="D698" s="400">
        <f ca="1">0.6*C698+0.4*'Bonds (CP)'!$T$515</f>
        <v>-1.6539497775588878E-3</v>
      </c>
      <c r="E698" s="400">
        <f ca="1">'MoteCarlo_Sim (CP)'!$F$4/0.6*(1+D698)</f>
        <v>1662998.1664319611</v>
      </c>
      <c r="M698" s="554">
        <v>696</v>
      </c>
      <c r="N698" s="400">
        <f>'MoteCarlo_Sim OP'!F700</f>
        <v>994434.37077595515</v>
      </c>
      <c r="O698" s="400">
        <f ca="1">N698/'MoteCarlo_Sim OP'!$F$4-1</f>
        <v>-6.0705110932863793E-3</v>
      </c>
      <c r="P698" s="400">
        <f ca="1">0.6*O698+0.4*'Bonds (OP)'!$G$514</f>
        <v>-3.7477139696370926E-3</v>
      </c>
      <c r="Q698" s="400">
        <f ca="1">'MoteCarlo_Sim OP'!$F$4/0.6*(1+P698)</f>
        <v>1661263.9130005979</v>
      </c>
      <c r="S698" s="554"/>
    </row>
    <row r="699" spans="1:19">
      <c r="A699" s="554">
        <v>697</v>
      </c>
      <c r="B699" s="400">
        <f>'MoteCarlo_Sim (CP)'!F701</f>
        <v>993507.59482199617</v>
      </c>
      <c r="C699" s="400">
        <f ca="1">B699/'MoteCarlo_Sim (CP)'!$F$4-1</f>
        <v>-5.9476079834092088E-3</v>
      </c>
      <c r="D699" s="400">
        <f ca="1">0.6*C699+0.4*'Bonds (CP)'!$T$515</f>
        <v>-3.9943121040800821E-3</v>
      </c>
      <c r="E699" s="400">
        <f ca="1">'MoteCarlo_Sim (CP)'!$F$4/0.6*(1+D699)</f>
        <v>1659099.7003069897</v>
      </c>
      <c r="M699" s="554">
        <v>697</v>
      </c>
      <c r="N699" s="400">
        <f>'MoteCarlo_Sim OP'!F701</f>
        <v>986761.67391284683</v>
      </c>
      <c r="O699" s="400">
        <f ca="1">N699/'MoteCarlo_Sim OP'!$F$4-1</f>
        <v>-1.3739312470027576E-2</v>
      </c>
      <c r="P699" s="400">
        <f ca="1">0.6*O699+0.4*'Bonds (OP)'!$G$514</f>
        <v>-8.3489947956818106E-3</v>
      </c>
      <c r="Q699" s="400">
        <f ca="1">'MoteCarlo_Sim OP'!$F$4/0.6*(1+P699)</f>
        <v>1653591.2161374895</v>
      </c>
      <c r="S699" s="554"/>
    </row>
    <row r="700" spans="1:19">
      <c r="A700" s="554">
        <v>698</v>
      </c>
      <c r="B700" s="400">
        <f>'MoteCarlo_Sim (CP)'!F702</f>
        <v>994822.16825240746</v>
      </c>
      <c r="C700" s="400">
        <f ca="1">B700/'MoteCarlo_Sim (CP)'!$F$4-1</f>
        <v>-4.6323136969916856E-3</v>
      </c>
      <c r="D700" s="400">
        <f ca="1">0.6*C700+0.4*'Bonds (CP)'!$T$515</f>
        <v>-3.2051355322295686E-3</v>
      </c>
      <c r="E700" s="400">
        <f ca="1">'MoteCarlo_Sim (CP)'!$F$4/0.6*(1+D700)</f>
        <v>1660414.273737401</v>
      </c>
      <c r="M700" s="554">
        <v>698</v>
      </c>
      <c r="N700" s="400">
        <f>'MoteCarlo_Sim OP'!F702</f>
        <v>972467.70145288412</v>
      </c>
      <c r="O700" s="400">
        <f ca="1">N700/'MoteCarlo_Sim OP'!$F$4-1</f>
        <v>-2.8026027771804074E-2</v>
      </c>
      <c r="P700" s="400">
        <f ca="1">0.6*O700+0.4*'Bonds (OP)'!$G$514</f>
        <v>-1.6921023976747711E-2</v>
      </c>
      <c r="Q700" s="400">
        <f ca="1">'MoteCarlo_Sim OP'!$F$4/0.6*(1+P700)</f>
        <v>1639297.2436775269</v>
      </c>
      <c r="S700" s="554"/>
    </row>
    <row r="701" spans="1:19">
      <c r="A701" s="554">
        <v>699</v>
      </c>
      <c r="B701" s="400">
        <f>'MoteCarlo_Sim (CP)'!F703</f>
        <v>1021573.0216305825</v>
      </c>
      <c r="C701" s="400">
        <f ca="1">B701/'MoteCarlo_Sim (CP)'!$F$4-1</f>
        <v>2.2133208708324581E-2</v>
      </c>
      <c r="D701" s="400">
        <f ca="1">0.6*C701+0.4*'Bonds (CP)'!$T$515</f>
        <v>1.2854177910960191E-2</v>
      </c>
      <c r="E701" s="400">
        <f ca="1">'MoteCarlo_Sim (CP)'!$F$4/0.6*(1+D701)</f>
        <v>1687165.1271155758</v>
      </c>
      <c r="M701" s="554">
        <v>699</v>
      </c>
      <c r="N701" s="400">
        <f>'MoteCarlo_Sim OP'!F703</f>
        <v>1018128.0361244376</v>
      </c>
      <c r="O701" s="400">
        <f ca="1">N701/'MoteCarlo_Sim OP'!$F$4-1</f>
        <v>1.761112480166771E-2</v>
      </c>
      <c r="P701" s="400">
        <f ca="1">0.6*O701+0.4*'Bonds (OP)'!$G$514</f>
        <v>1.0461267567335361E-2</v>
      </c>
      <c r="Q701" s="400">
        <f ca="1">'MoteCarlo_Sim OP'!$F$4/0.6*(1+P701)</f>
        <v>1684957.5783490806</v>
      </c>
      <c r="S701" s="554"/>
    </row>
    <row r="702" spans="1:19">
      <c r="A702" s="554">
        <v>700</v>
      </c>
      <c r="B702" s="400">
        <f>'MoteCarlo_Sim (CP)'!F704</f>
        <v>1016238.1408864547</v>
      </c>
      <c r="C702" s="400">
        <f ca="1">B702/'MoteCarlo_Sim (CP)'!$F$4-1</f>
        <v>1.6795402543114957E-2</v>
      </c>
      <c r="D702" s="400">
        <f ca="1">0.6*C702+0.4*'Bonds (CP)'!$T$515</f>
        <v>9.6514942118344164E-3</v>
      </c>
      <c r="E702" s="400">
        <f ca="1">'MoteCarlo_Sim (CP)'!$F$4/0.6*(1+D702)</f>
        <v>1681830.2463714483</v>
      </c>
      <c r="M702" s="554">
        <v>700</v>
      </c>
      <c r="N702" s="400">
        <f>'MoteCarlo_Sim OP'!F704</f>
        <v>1006889.9865927777</v>
      </c>
      <c r="O702" s="400">
        <f ca="1">N702/'MoteCarlo_Sim OP'!$F$4-1</f>
        <v>6.3787809129549622E-3</v>
      </c>
      <c r="P702" s="400">
        <f ca="1">0.6*O702+0.4*'Bonds (OP)'!$G$514</f>
        <v>3.7218612341077119E-3</v>
      </c>
      <c r="Q702" s="400">
        <f ca="1">'MoteCarlo_Sim OP'!$F$4/0.6*(1+P702)</f>
        <v>1673719.5288174204</v>
      </c>
      <c r="S702" s="554"/>
    </row>
    <row r="703" spans="1:19">
      <c r="A703" s="554">
        <v>701</v>
      </c>
      <c r="B703" s="400">
        <f>'MoteCarlo_Sim (CP)'!F705</f>
        <v>1002799.1914827166</v>
      </c>
      <c r="C703" s="400">
        <f ca="1">B703/'MoteCarlo_Sim (CP)'!$F$4-1</f>
        <v>3.3490837926586359E-3</v>
      </c>
      <c r="D703" s="400">
        <f ca="1">0.6*C703+0.4*'Bonds (CP)'!$T$515</f>
        <v>1.5837029615606243E-3</v>
      </c>
      <c r="E703" s="400">
        <f ca="1">'MoteCarlo_Sim (CP)'!$F$4/0.6*(1+D703)</f>
        <v>1668391.2969677101</v>
      </c>
      <c r="M703" s="554">
        <v>701</v>
      </c>
      <c r="N703" s="400">
        <f>'MoteCarlo_Sim OP'!F705</f>
        <v>1004177.4738450566</v>
      </c>
      <c r="O703" s="400">
        <f ca="1">N703/'MoteCarlo_Sim OP'!$F$4-1</f>
        <v>3.6676453285204857E-3</v>
      </c>
      <c r="P703" s="400">
        <f ca="1">0.6*O703+0.4*'Bonds (OP)'!$G$514</f>
        <v>2.095179883447026E-3</v>
      </c>
      <c r="Q703" s="400">
        <f ca="1">'MoteCarlo_Sim OP'!$F$4/0.6*(1+P703)</f>
        <v>1671007.0160696993</v>
      </c>
      <c r="S703" s="554"/>
    </row>
    <row r="704" spans="1:19">
      <c r="A704" s="554">
        <v>702</v>
      </c>
      <c r="B704" s="400">
        <f>'MoteCarlo_Sim (CP)'!F706</f>
        <v>993565.27159101132</v>
      </c>
      <c r="C704" s="400">
        <f ca="1">B704/'MoteCarlo_Sim (CP)'!$F$4-1</f>
        <v>-5.8898995869136606E-3</v>
      </c>
      <c r="D704" s="400">
        <f ca="1">0.6*C704+0.4*'Bonds (CP)'!$T$515</f>
        <v>-3.9596870661827528E-3</v>
      </c>
      <c r="E704" s="400">
        <f ca="1">'MoteCarlo_Sim (CP)'!$F$4/0.6*(1+D704)</f>
        <v>1659157.3770760049</v>
      </c>
      <c r="M704" s="554">
        <v>702</v>
      </c>
      <c r="N704" s="400">
        <f>'MoteCarlo_Sim OP'!F706</f>
        <v>1014653.3755522005</v>
      </c>
      <c r="O704" s="400">
        <f ca="1">N704/'MoteCarlo_Sim OP'!$F$4-1</f>
        <v>1.4138228340945691E-2</v>
      </c>
      <c r="P704" s="400">
        <f ca="1">0.6*O704+0.4*'Bonds (OP)'!$G$514</f>
        <v>8.3775296909021479E-3</v>
      </c>
      <c r="Q704" s="400">
        <f ca="1">'MoteCarlo_Sim OP'!$F$4/0.6*(1+P704)</f>
        <v>1681482.9177768431</v>
      </c>
      <c r="S704" s="554"/>
    </row>
    <row r="705" spans="1:19">
      <c r="A705" s="554">
        <v>703</v>
      </c>
      <c r="B705" s="400">
        <f>'MoteCarlo_Sim (CP)'!F707</f>
        <v>994076.96397536376</v>
      </c>
      <c r="C705" s="400">
        <f ca="1">B705/'MoteCarlo_Sim (CP)'!$F$4-1</f>
        <v>-5.3779266122799818E-3</v>
      </c>
      <c r="D705" s="400">
        <f ca="1">0.6*C705+0.4*'Bonds (CP)'!$T$515</f>
        <v>-3.6525032814025463E-3</v>
      </c>
      <c r="E705" s="400">
        <f ca="1">'MoteCarlo_Sim (CP)'!$F$4/0.6*(1+D705)</f>
        <v>1659669.0694603573</v>
      </c>
      <c r="M705" s="554">
        <v>703</v>
      </c>
      <c r="N705" s="400">
        <f>'MoteCarlo_Sim OP'!F707</f>
        <v>996244.4855091467</v>
      </c>
      <c r="O705" s="400">
        <f ca="1">N705/'MoteCarlo_Sim OP'!$F$4-1</f>
        <v>-4.2613153690680416E-3</v>
      </c>
      <c r="P705" s="400">
        <f ca="1">0.6*O705+0.4*'Bonds (OP)'!$G$514</f>
        <v>-2.66219653510609E-3</v>
      </c>
      <c r="Q705" s="400">
        <f ca="1">'MoteCarlo_Sim OP'!$F$4/0.6*(1+P705)</f>
        <v>1663074.0277337895</v>
      </c>
      <c r="S705" s="554"/>
    </row>
    <row r="706" spans="1:19">
      <c r="A706" s="554">
        <v>704</v>
      </c>
      <c r="B706" s="400">
        <f>'MoteCarlo_Sim (CP)'!F708</f>
        <v>992009.03232057439</v>
      </c>
      <c r="C706" s="400">
        <f ca="1">B706/'MoteCarlo_Sim (CP)'!$F$4-1</f>
        <v>-7.4469922325971494E-3</v>
      </c>
      <c r="D706" s="400">
        <f ca="1">0.6*C706+0.4*'Bonds (CP)'!$T$515</f>
        <v>-4.8939426535928466E-3</v>
      </c>
      <c r="E706" s="400">
        <f ca="1">'MoteCarlo_Sim (CP)'!$F$4/0.6*(1+D706)</f>
        <v>1657601.1378055678</v>
      </c>
      <c r="M706" s="554">
        <v>704</v>
      </c>
      <c r="N706" s="400">
        <f>'MoteCarlo_Sim OP'!F708</f>
        <v>1014922.0654869375</v>
      </c>
      <c r="O706" s="400">
        <f ca="1">N706/'MoteCarlo_Sim OP'!$F$4-1</f>
        <v>1.440678185976596E-2</v>
      </c>
      <c r="P706" s="400">
        <f ca="1">0.6*O706+0.4*'Bonds (OP)'!$G$514</f>
        <v>8.5386618021943105E-3</v>
      </c>
      <c r="Q706" s="400">
        <f ca="1">'MoteCarlo_Sim OP'!$F$4/0.6*(1+P706)</f>
        <v>1681751.6077115803</v>
      </c>
      <c r="S706" s="554"/>
    </row>
    <row r="707" spans="1:19">
      <c r="A707" s="554">
        <v>705</v>
      </c>
      <c r="B707" s="400">
        <f>'MoteCarlo_Sim (CP)'!F709</f>
        <v>1016679.3397781639</v>
      </c>
      <c r="C707" s="400">
        <f ca="1">B707/'MoteCarlo_Sim (CP)'!$F$4-1</f>
        <v>1.7236843369480503E-2</v>
      </c>
      <c r="D707" s="400">
        <f ca="1">0.6*C707+0.4*'Bonds (CP)'!$T$515</f>
        <v>9.9163587076537447E-3</v>
      </c>
      <c r="E707" s="400">
        <f ca="1">'MoteCarlo_Sim (CP)'!$F$4/0.6*(1+D707)</f>
        <v>1682271.4452631578</v>
      </c>
      <c r="M707" s="554">
        <v>705</v>
      </c>
      <c r="N707" s="400">
        <f>'MoteCarlo_Sim OP'!F709</f>
        <v>1001303.2484567676</v>
      </c>
      <c r="O707" s="400">
        <f ca="1">N707/'MoteCarlo_Sim OP'!$F$4-1</f>
        <v>7.9487920625198605E-4</v>
      </c>
      <c r="P707" s="400">
        <f ca="1">0.6*O707+0.4*'Bonds (OP)'!$G$514</f>
        <v>3.7152021008592632E-4</v>
      </c>
      <c r="Q707" s="400">
        <f ca="1">'MoteCarlo_Sim OP'!$F$4/0.6*(1+P707)</f>
        <v>1668132.7906814106</v>
      </c>
      <c r="S707" s="554"/>
    </row>
    <row r="708" spans="1:19">
      <c r="A708" s="554">
        <v>706</v>
      </c>
      <c r="B708" s="400">
        <f>'MoteCarlo_Sim (CP)'!F710</f>
        <v>1002065.4421390465</v>
      </c>
      <c r="C708" s="400">
        <f ca="1">B708/'MoteCarlo_Sim (CP)'!$F$4-1</f>
        <v>2.6149320921409203E-3</v>
      </c>
      <c r="D708" s="400">
        <f ca="1">0.6*C708+0.4*'Bonds (CP)'!$T$515</f>
        <v>1.1432119412499949E-3</v>
      </c>
      <c r="E708" s="400">
        <f ca="1">'MoteCarlo_Sim (CP)'!$F$4/0.6*(1+D708)</f>
        <v>1667657.5476240402</v>
      </c>
      <c r="M708" s="554">
        <v>706</v>
      </c>
      <c r="N708" s="400">
        <f>'MoteCarlo_Sim OP'!F710</f>
        <v>985832.07357509667</v>
      </c>
      <c r="O708" s="400">
        <f ca="1">N708/'MoteCarlo_Sim OP'!$F$4-1</f>
        <v>-1.466844084263863E-2</v>
      </c>
      <c r="P708" s="400">
        <f ca="1">0.6*O708+0.4*'Bonds (OP)'!$G$514</f>
        <v>-8.9064718192484443E-3</v>
      </c>
      <c r="Q708" s="400">
        <f ca="1">'MoteCarlo_Sim OP'!$F$4/0.6*(1+P708)</f>
        <v>1652661.6157997395</v>
      </c>
      <c r="S708" s="554"/>
    </row>
    <row r="709" spans="1:19">
      <c r="A709" s="554">
        <v>707</v>
      </c>
      <c r="B709" s="400">
        <f>'MoteCarlo_Sim (CP)'!F711</f>
        <v>969528.53724610875</v>
      </c>
      <c r="C709" s="400">
        <f ca="1">B709/'MoteCarlo_Sim (CP)'!$F$4-1</f>
        <v>-2.9939814651829377E-2</v>
      </c>
      <c r="D709" s="400">
        <f ca="1">0.6*C709+0.4*'Bonds (CP)'!$T$515</f>
        <v>-1.8389636105132182E-2</v>
      </c>
      <c r="E709" s="400">
        <f ca="1">'MoteCarlo_Sim (CP)'!$F$4/0.6*(1+D709)</f>
        <v>1635120.6427311022</v>
      </c>
      <c r="M709" s="554">
        <v>707</v>
      </c>
      <c r="N709" s="400">
        <f>'MoteCarlo_Sim OP'!F711</f>
        <v>1002018.734773054</v>
      </c>
      <c r="O709" s="400">
        <f ca="1">N709/'MoteCarlo_Sim OP'!$F$4-1</f>
        <v>1.5100022647112077E-3</v>
      </c>
      <c r="P709" s="400">
        <f ca="1">0.6*O709+0.4*'Bonds (OP)'!$G$514</f>
        <v>8.0059404516145927E-4</v>
      </c>
      <c r="Q709" s="400">
        <f ca="1">'MoteCarlo_Sim OP'!$F$4/0.6*(1+P709)</f>
        <v>1668848.2769976968</v>
      </c>
      <c r="S709" s="554"/>
    </row>
    <row r="710" spans="1:19">
      <c r="A710" s="554">
        <v>708</v>
      </c>
      <c r="B710" s="400">
        <f>'MoteCarlo_Sim (CP)'!F712</f>
        <v>1006623.1997375271</v>
      </c>
      <c r="C710" s="400">
        <f ca="1">B710/'MoteCarlo_Sim (CP)'!$F$4-1</f>
        <v>7.1751889705122807E-3</v>
      </c>
      <c r="D710" s="400">
        <f ca="1">0.6*C710+0.4*'Bonds (CP)'!$T$515</f>
        <v>3.879366068272811E-3</v>
      </c>
      <c r="E710" s="400">
        <f ca="1">'MoteCarlo_Sim (CP)'!$F$4/0.6*(1+D710)</f>
        <v>1672215.3052225204</v>
      </c>
      <c r="M710" s="554">
        <v>708</v>
      </c>
      <c r="N710" s="400">
        <f>'MoteCarlo_Sim OP'!F712</f>
        <v>1010530.9455090659</v>
      </c>
      <c r="O710" s="400">
        <f ca="1">N710/'MoteCarlo_Sim OP'!$F$4-1</f>
        <v>1.0017891286797864E-2</v>
      </c>
      <c r="P710" s="400">
        <f ca="1">0.6*O710+0.4*'Bonds (OP)'!$G$514</f>
        <v>5.9053274584134532E-3</v>
      </c>
      <c r="Q710" s="400">
        <f ca="1">'MoteCarlo_Sim OP'!$F$4/0.6*(1+P710)</f>
        <v>1677360.4877337089</v>
      </c>
      <c r="S710" s="554"/>
    </row>
    <row r="711" spans="1:19">
      <c r="A711" s="554">
        <v>709</v>
      </c>
      <c r="B711" s="400">
        <f>'MoteCarlo_Sim (CP)'!F713</f>
        <v>1011257.7719669682</v>
      </c>
      <c r="C711" s="400">
        <f ca="1">B711/'MoteCarlo_Sim (CP)'!$F$4-1</f>
        <v>1.1812302601712288E-2</v>
      </c>
      <c r="D711" s="400">
        <f ca="1">0.6*C711+0.4*'Bonds (CP)'!$T$515</f>
        <v>6.6616342469928156E-3</v>
      </c>
      <c r="E711" s="400">
        <f ca="1">'MoteCarlo_Sim (CP)'!$F$4/0.6*(1+D711)</f>
        <v>1676849.8774519616</v>
      </c>
      <c r="M711" s="554">
        <v>709</v>
      </c>
      <c r="N711" s="400">
        <f>'MoteCarlo_Sim OP'!F713</f>
        <v>1007089.7905325729</v>
      </c>
      <c r="O711" s="400">
        <f ca="1">N711/'MoteCarlo_Sim OP'!$F$4-1</f>
        <v>6.57848341077516E-3</v>
      </c>
      <c r="P711" s="400">
        <f ca="1">0.6*O711+0.4*'Bonds (OP)'!$G$514</f>
        <v>3.8416827327998307E-3</v>
      </c>
      <c r="Q711" s="400">
        <f ca="1">'MoteCarlo_Sim OP'!$F$4/0.6*(1+P711)</f>
        <v>1673919.3327572157</v>
      </c>
      <c r="S711" s="554"/>
    </row>
    <row r="712" spans="1:19">
      <c r="A712" s="554">
        <v>710</v>
      </c>
      <c r="B712" s="400">
        <f>'MoteCarlo_Sim (CP)'!F714</f>
        <v>973446.96539082495</v>
      </c>
      <c r="C712" s="400">
        <f ca="1">B712/'MoteCarlo_Sim (CP)'!$F$4-1</f>
        <v>-2.6019237808229012E-2</v>
      </c>
      <c r="D712" s="400">
        <f ca="1">0.6*C712+0.4*'Bonds (CP)'!$T$515</f>
        <v>-1.6037289998971964E-2</v>
      </c>
      <c r="E712" s="400">
        <f ca="1">'MoteCarlo_Sim (CP)'!$F$4/0.6*(1+D712)</f>
        <v>1639039.0708758186</v>
      </c>
      <c r="M712" s="554">
        <v>710</v>
      </c>
      <c r="N712" s="400">
        <f>'MoteCarlo_Sim OP'!F714</f>
        <v>998093.55436148855</v>
      </c>
      <c r="O712" s="400">
        <f ca="1">N712/'MoteCarlo_Sim OP'!$F$4-1</f>
        <v>-2.4131853030010531E-3</v>
      </c>
      <c r="P712" s="400">
        <f ca="1">0.6*O712+0.4*'Bonds (OP)'!$G$514</f>
        <v>-1.553318495465897E-3</v>
      </c>
      <c r="Q712" s="400">
        <f ca="1">'MoteCarlo_Sim OP'!$F$4/0.6*(1+P712)</f>
        <v>1664923.0965861313</v>
      </c>
      <c r="S712" s="554"/>
    </row>
    <row r="713" spans="1:19">
      <c r="A713" s="554">
        <v>711</v>
      </c>
      <c r="B713" s="400">
        <f>'MoteCarlo_Sim (CP)'!F715</f>
        <v>1002156.128983023</v>
      </c>
      <c r="C713" s="400">
        <f ca="1">B713/'MoteCarlo_Sim (CP)'!$F$4-1</f>
        <v>2.7056686649149508E-3</v>
      </c>
      <c r="D713" s="400">
        <f ca="1">0.6*C713+0.4*'Bonds (CP)'!$T$515</f>
        <v>1.1976538849144131E-3</v>
      </c>
      <c r="E713" s="400">
        <f ca="1">'MoteCarlo_Sim (CP)'!$F$4/0.6*(1+D713)</f>
        <v>1667748.2344680163</v>
      </c>
      <c r="M713" s="554">
        <v>711</v>
      </c>
      <c r="N713" s="400">
        <f>'MoteCarlo_Sim OP'!F715</f>
        <v>1002814.8642623835</v>
      </c>
      <c r="O713" s="400">
        <f ca="1">N713/'MoteCarlo_Sim OP'!$F$4-1</f>
        <v>2.3057275530631305E-3</v>
      </c>
      <c r="P713" s="400">
        <f ca="1">0.6*O713+0.4*'Bonds (OP)'!$G$514</f>
        <v>1.278029218172613E-3</v>
      </c>
      <c r="Q713" s="400">
        <f ca="1">'MoteCarlo_Sim OP'!$F$4/0.6*(1+P713)</f>
        <v>1669644.4064870265</v>
      </c>
      <c r="S713" s="554"/>
    </row>
    <row r="714" spans="1:19">
      <c r="A714" s="554">
        <v>712</v>
      </c>
      <c r="B714" s="400">
        <f>'MoteCarlo_Sim (CP)'!F716</f>
        <v>1002307.8913188699</v>
      </c>
      <c r="C714" s="400">
        <f ca="1">B714/'MoteCarlo_Sim (CP)'!$F$4-1</f>
        <v>2.8575142207545312E-3</v>
      </c>
      <c r="D714" s="400">
        <f ca="1">0.6*C714+0.4*'Bonds (CP)'!$T$515</f>
        <v>1.2887612184181614E-3</v>
      </c>
      <c r="E714" s="400">
        <f ca="1">'MoteCarlo_Sim (CP)'!$F$4/0.6*(1+D714)</f>
        <v>1667899.9968038634</v>
      </c>
      <c r="M714" s="554">
        <v>712</v>
      </c>
      <c r="N714" s="400">
        <f>'MoteCarlo_Sim OP'!F716</f>
        <v>995797.93159500696</v>
      </c>
      <c r="O714" s="400">
        <f ca="1">N714/'MoteCarlo_Sim OP'!$F$4-1</f>
        <v>-4.7076425644001496E-3</v>
      </c>
      <c r="P714" s="400">
        <f ca="1">0.6*O714+0.4*'Bonds (OP)'!$G$514</f>
        <v>-2.929992852305355E-3</v>
      </c>
      <c r="Q714" s="400">
        <f ca="1">'MoteCarlo_Sim OP'!$F$4/0.6*(1+P714)</f>
        <v>1662627.4738196498</v>
      </c>
      <c r="S714" s="554"/>
    </row>
    <row r="715" spans="1:19">
      <c r="A715" s="554">
        <v>713</v>
      </c>
      <c r="B715" s="400">
        <f>'MoteCarlo_Sim (CP)'!F717</f>
        <v>1014576.1147211248</v>
      </c>
      <c r="C715" s="400">
        <f ca="1">B715/'MoteCarlo_Sim (CP)'!$F$4-1</f>
        <v>1.5132464993516725E-2</v>
      </c>
      <c r="D715" s="400">
        <f ca="1">0.6*C715+0.4*'Bonds (CP)'!$T$515</f>
        <v>8.6537316820754773E-3</v>
      </c>
      <c r="E715" s="400">
        <f ca="1">'MoteCarlo_Sim (CP)'!$F$4/0.6*(1+D715)</f>
        <v>1680168.2202061182</v>
      </c>
      <c r="M715" s="554">
        <v>713</v>
      </c>
      <c r="N715" s="400">
        <f>'MoteCarlo_Sim OP'!F717</f>
        <v>1003595.2940734238</v>
      </c>
      <c r="O715" s="400">
        <f ca="1">N715/'MoteCarlo_Sim OP'!$F$4-1</f>
        <v>3.0857611339716318E-3</v>
      </c>
      <c r="P715" s="400">
        <f ca="1">0.6*O715+0.4*'Bonds (OP)'!$G$514</f>
        <v>1.7460493667177137E-3</v>
      </c>
      <c r="Q715" s="400">
        <f ca="1">'MoteCarlo_Sim OP'!$F$4/0.6*(1+P715)</f>
        <v>1670424.8362980664</v>
      </c>
      <c r="S715" s="554"/>
    </row>
    <row r="716" spans="1:19">
      <c r="A716" s="554">
        <v>714</v>
      </c>
      <c r="B716" s="400">
        <f>'MoteCarlo_Sim (CP)'!F718</f>
        <v>1008214.4643507842</v>
      </c>
      <c r="C716" s="400">
        <f ca="1">B716/'MoteCarlo_Sim (CP)'!$F$4-1</f>
        <v>8.7673261654204193E-3</v>
      </c>
      <c r="D716" s="400">
        <f ca="1">0.6*C716+0.4*'Bonds (CP)'!$T$515</f>
        <v>4.834648385217695E-3</v>
      </c>
      <c r="E716" s="400">
        <f ca="1">'MoteCarlo_Sim (CP)'!$F$4/0.6*(1+D716)</f>
        <v>1673806.5698357779</v>
      </c>
      <c r="M716" s="554">
        <v>714</v>
      </c>
      <c r="N716" s="400">
        <f>'MoteCarlo_Sim OP'!F718</f>
        <v>1002358.8785426496</v>
      </c>
      <c r="O716" s="400">
        <f ca="1">N716/'MoteCarlo_Sim OP'!$F$4-1</f>
        <v>1.8499733407359997E-3</v>
      </c>
      <c r="P716" s="400">
        <f ca="1">0.6*O716+0.4*'Bonds (OP)'!$G$514</f>
        <v>1.0045766907763344E-3</v>
      </c>
      <c r="Q716" s="400">
        <f ca="1">'MoteCarlo_Sim OP'!$F$4/0.6*(1+P716)</f>
        <v>1669188.4207672921</v>
      </c>
      <c r="S716" s="554"/>
    </row>
    <row r="717" spans="1:19">
      <c r="A717" s="554">
        <v>715</v>
      </c>
      <c r="B717" s="400">
        <f>'MoteCarlo_Sim (CP)'!F719</f>
        <v>1000594.8339610371</v>
      </c>
      <c r="C717" s="400">
        <f ca="1">B717/'MoteCarlo_Sim (CP)'!$F$4-1</f>
        <v>1.1435174953240423E-3</v>
      </c>
      <c r="D717" s="400">
        <f ca="1">0.6*C717+0.4*'Bonds (CP)'!$T$515</f>
        <v>2.6036318315986819E-4</v>
      </c>
      <c r="E717" s="400">
        <f ca="1">'MoteCarlo_Sim (CP)'!$F$4/0.6*(1+D717)</f>
        <v>1666186.9394460307</v>
      </c>
      <c r="M717" s="554">
        <v>715</v>
      </c>
      <c r="N717" s="400">
        <f>'MoteCarlo_Sim OP'!F719</f>
        <v>1005996.7119083643</v>
      </c>
      <c r="O717" s="400">
        <f ca="1">N717/'MoteCarlo_Sim OP'!$F$4-1</f>
        <v>5.4859597508711833E-3</v>
      </c>
      <c r="P717" s="400">
        <f ca="1">0.6*O717+0.4*'Bonds (OP)'!$G$514</f>
        <v>3.1861685368574444E-3</v>
      </c>
      <c r="Q717" s="400">
        <f ca="1">'MoteCarlo_Sim OP'!$F$4/0.6*(1+P717)</f>
        <v>1672826.2541330073</v>
      </c>
      <c r="S717" s="554"/>
    </row>
    <row r="718" spans="1:19">
      <c r="A718" s="554">
        <v>716</v>
      </c>
      <c r="B718" s="400">
        <f>'MoteCarlo_Sim (CP)'!F720</f>
        <v>995195.13940868317</v>
      </c>
      <c r="C718" s="400">
        <f ca="1">B718/'MoteCarlo_Sim (CP)'!$F$4-1</f>
        <v>-4.2591380192400496E-3</v>
      </c>
      <c r="D718" s="400">
        <f ca="1">0.6*C718+0.4*'Bonds (CP)'!$T$515</f>
        <v>-2.9812301255785871E-3</v>
      </c>
      <c r="E718" s="400">
        <f ca="1">'MoteCarlo_Sim (CP)'!$F$4/0.6*(1+D718)</f>
        <v>1660787.2448936766</v>
      </c>
      <c r="M718" s="554">
        <v>716</v>
      </c>
      <c r="N718" s="400">
        <f>'MoteCarlo_Sim OP'!F720</f>
        <v>1012385.5433552822</v>
      </c>
      <c r="O718" s="400">
        <f ca="1">N718/'MoteCarlo_Sim OP'!$F$4-1</f>
        <v>1.1871547539627159E-2</v>
      </c>
      <c r="P718" s="400">
        <f ca="1">0.6*O718+0.4*'Bonds (OP)'!$G$514</f>
        <v>7.0175212101110298E-3</v>
      </c>
      <c r="Q718" s="400">
        <f ca="1">'MoteCarlo_Sim OP'!$F$4/0.6*(1+P718)</f>
        <v>1679215.085579925</v>
      </c>
      <c r="S718" s="554"/>
    </row>
    <row r="719" spans="1:19">
      <c r="A719" s="554">
        <v>717</v>
      </c>
      <c r="B719" s="400">
        <f>'MoteCarlo_Sim (CP)'!F721</f>
        <v>997333.44870525564</v>
      </c>
      <c r="C719" s="400">
        <f ca="1">B719/'MoteCarlo_Sim (CP)'!$F$4-1</f>
        <v>-2.119656165042394E-3</v>
      </c>
      <c r="D719" s="400">
        <f ca="1">0.6*C719+0.4*'Bonds (CP)'!$T$515</f>
        <v>-1.6975410130599935E-3</v>
      </c>
      <c r="E719" s="400">
        <f ca="1">'MoteCarlo_Sim (CP)'!$F$4/0.6*(1+D719)</f>
        <v>1662925.5541902492</v>
      </c>
      <c r="M719" s="554">
        <v>717</v>
      </c>
      <c r="N719" s="400">
        <f>'MoteCarlo_Sim OP'!F721</f>
        <v>1016408.8048776624</v>
      </c>
      <c r="O719" s="400">
        <f ca="1">N719/'MoteCarlo_Sim OP'!$F$4-1</f>
        <v>1.5892766421630622E-2</v>
      </c>
      <c r="P719" s="400">
        <f ca="1">0.6*O719+0.4*'Bonds (OP)'!$G$514</f>
        <v>9.4302525393131064E-3</v>
      </c>
      <c r="Q719" s="400">
        <f ca="1">'MoteCarlo_Sim OP'!$F$4/0.6*(1+P719)</f>
        <v>1683238.3471023052</v>
      </c>
      <c r="S719" s="554"/>
    </row>
    <row r="720" spans="1:19">
      <c r="A720" s="554">
        <v>718</v>
      </c>
      <c r="B720" s="400">
        <f>'MoteCarlo_Sim (CP)'!F722</f>
        <v>982952.25350442401</v>
      </c>
      <c r="C720" s="400">
        <f ca="1">B720/'MoteCarlo_Sim (CP)'!$F$4-1</f>
        <v>-1.6508737400003248E-2</v>
      </c>
      <c r="D720" s="400">
        <f ca="1">0.6*C720+0.4*'Bonds (CP)'!$T$515</f>
        <v>-1.0330989754036506E-2</v>
      </c>
      <c r="E720" s="400">
        <f ca="1">'MoteCarlo_Sim (CP)'!$F$4/0.6*(1+D720)</f>
        <v>1648544.3589894176</v>
      </c>
      <c r="M720" s="554">
        <v>718</v>
      </c>
      <c r="N720" s="400">
        <f>'MoteCarlo_Sim OP'!F722</f>
        <v>997301.88319482945</v>
      </c>
      <c r="O720" s="400">
        <f ca="1">N720/'MoteCarlo_Sim OP'!$F$4-1</f>
        <v>-3.2044545322068574E-3</v>
      </c>
      <c r="P720" s="400">
        <f ca="1">0.6*O720+0.4*'Bonds (OP)'!$G$514</f>
        <v>-2.0280800329893797E-3</v>
      </c>
      <c r="Q720" s="400">
        <f ca="1">'MoteCarlo_Sim OP'!$F$4/0.6*(1+P720)</f>
        <v>1664131.4254194724</v>
      </c>
      <c r="S720" s="554"/>
    </row>
    <row r="721" spans="1:19">
      <c r="A721" s="554">
        <v>719</v>
      </c>
      <c r="B721" s="400">
        <f>'MoteCarlo_Sim (CP)'!F723</f>
        <v>1045915.7686972616</v>
      </c>
      <c r="C721" s="400">
        <f ca="1">B721/'MoteCarlo_Sim (CP)'!$F$4-1</f>
        <v>4.6489304299342837E-2</v>
      </c>
      <c r="D721" s="400">
        <f ca="1">0.6*C721+0.4*'Bonds (CP)'!$T$515</f>
        <v>2.7467835265571144E-2</v>
      </c>
      <c r="E721" s="400">
        <f ca="1">'MoteCarlo_Sim (CP)'!$F$4/0.6*(1+D721)</f>
        <v>1711507.874182255</v>
      </c>
      <c r="M721" s="554">
        <v>719</v>
      </c>
      <c r="N721" s="400">
        <f>'MoteCarlo_Sim OP'!F723</f>
        <v>997745.04263460322</v>
      </c>
      <c r="O721" s="400">
        <f ca="1">N721/'MoteCarlo_Sim OP'!$F$4-1</f>
        <v>-2.7615200878404744E-3</v>
      </c>
      <c r="P721" s="400">
        <f ca="1">0.6*O721+0.4*'Bonds (OP)'!$G$514</f>
        <v>-1.76231936636955E-3</v>
      </c>
      <c r="Q721" s="400">
        <f ca="1">'MoteCarlo_Sim OP'!$F$4/0.6*(1+P721)</f>
        <v>1664574.5848592462</v>
      </c>
      <c r="S721" s="554"/>
    </row>
    <row r="722" spans="1:19">
      <c r="A722" s="554">
        <v>720</v>
      </c>
      <c r="B722" s="400">
        <f>'MoteCarlo_Sim (CP)'!F724</f>
        <v>974093.07176743867</v>
      </c>
      <c r="C722" s="400">
        <f ca="1">B722/'MoteCarlo_Sim (CP)'!$F$4-1</f>
        <v>-2.5372777134432978E-2</v>
      </c>
      <c r="D722" s="400">
        <f ca="1">0.6*C722+0.4*'Bonds (CP)'!$T$515</f>
        <v>-1.5649413594694343E-2</v>
      </c>
      <c r="E722" s="400">
        <f ca="1">'MoteCarlo_Sim (CP)'!$F$4/0.6*(1+D722)</f>
        <v>1639685.1772524323</v>
      </c>
      <c r="M722" s="554">
        <v>720</v>
      </c>
      <c r="N722" s="400">
        <f>'MoteCarlo_Sim OP'!F724</f>
        <v>993876.74960750155</v>
      </c>
      <c r="O722" s="400">
        <f ca="1">N722/'MoteCarlo_Sim OP'!$F$4-1</f>
        <v>-6.6278491532452133E-3</v>
      </c>
      <c r="P722" s="400">
        <f ca="1">0.6*O722+0.4*'Bonds (OP)'!$G$514</f>
        <v>-4.082116805612393E-3</v>
      </c>
      <c r="Q722" s="400">
        <f ca="1">'MoteCarlo_Sim OP'!$F$4/0.6*(1+P722)</f>
        <v>1660706.2918321444</v>
      </c>
      <c r="S722" s="554"/>
    </row>
    <row r="723" spans="1:19">
      <c r="A723" s="554">
        <v>721</v>
      </c>
      <c r="B723" s="400">
        <f>'MoteCarlo_Sim (CP)'!F725</f>
        <v>987233.95112594194</v>
      </c>
      <c r="C723" s="400">
        <f ca="1">B723/'MoteCarlo_Sim (CP)'!$F$4-1</f>
        <v>-1.2224691878112481E-2</v>
      </c>
      <c r="D723" s="400">
        <f ca="1">0.6*C723+0.4*'Bonds (CP)'!$T$515</f>
        <v>-7.7605624409020453E-3</v>
      </c>
      <c r="E723" s="400">
        <f ca="1">'MoteCarlo_Sim (CP)'!$F$4/0.6*(1+D723)</f>
        <v>1652826.0566109354</v>
      </c>
      <c r="M723" s="554">
        <v>721</v>
      </c>
      <c r="N723" s="400">
        <f>'MoteCarlo_Sim OP'!F725</f>
        <v>1019174.5346023226</v>
      </c>
      <c r="O723" s="400">
        <f ca="1">N723/'MoteCarlo_Sim OP'!$F$4-1</f>
        <v>1.8657091964341399E-2</v>
      </c>
      <c r="P723" s="400">
        <f ca="1">0.6*O723+0.4*'Bonds (OP)'!$G$514</f>
        <v>1.1088847864939574E-2</v>
      </c>
      <c r="Q723" s="400">
        <f ca="1">'MoteCarlo_Sim OP'!$F$4/0.6*(1+P723)</f>
        <v>1686004.0768269652</v>
      </c>
      <c r="S723" s="554"/>
    </row>
    <row r="724" spans="1:19">
      <c r="A724" s="554">
        <v>722</v>
      </c>
      <c r="B724" s="400">
        <f>'MoteCarlo_Sim (CP)'!F726</f>
        <v>992662.6705945211</v>
      </c>
      <c r="C724" s="400">
        <f ca="1">B724/'MoteCarlo_Sim (CP)'!$F$4-1</f>
        <v>-6.7929955312968637E-3</v>
      </c>
      <c r="D724" s="400">
        <f ca="1">0.6*C724+0.4*'Bonds (CP)'!$T$515</f>
        <v>-4.5015446328126752E-3</v>
      </c>
      <c r="E724" s="400">
        <f ca="1">'MoteCarlo_Sim (CP)'!$F$4/0.6*(1+D724)</f>
        <v>1658254.7760795145</v>
      </c>
      <c r="M724" s="554">
        <v>722</v>
      </c>
      <c r="N724" s="400">
        <f>'MoteCarlo_Sim OP'!F726</f>
        <v>1000221.0185118786</v>
      </c>
      <c r="O724" s="400">
        <f ca="1">N724/'MoteCarlo_Sim OP'!$F$4-1</f>
        <v>-2.8680128228941726E-4</v>
      </c>
      <c r="P724" s="400">
        <f ca="1">0.6*O724+0.4*'Bonds (OP)'!$G$514</f>
        <v>-2.7748808303891558E-4</v>
      </c>
      <c r="Q724" s="400">
        <f ca="1">'MoteCarlo_Sim OP'!$F$4/0.6*(1+P724)</f>
        <v>1667050.5607365211</v>
      </c>
      <c r="S724" s="554"/>
    </row>
    <row r="725" spans="1:19">
      <c r="A725" s="554">
        <v>723</v>
      </c>
      <c r="B725" s="400">
        <f>'MoteCarlo_Sim (CP)'!F727</f>
        <v>1001026.241514279</v>
      </c>
      <c r="C725" s="400">
        <f ca="1">B725/'MoteCarlo_Sim (CP)'!$F$4-1</f>
        <v>1.5751616140697866E-3</v>
      </c>
      <c r="D725" s="400">
        <f ca="1">0.6*C725+0.4*'Bonds (CP)'!$T$515</f>
        <v>5.1934965440731469E-4</v>
      </c>
      <c r="E725" s="400">
        <f ca="1">'MoteCarlo_Sim (CP)'!$F$4/0.6*(1+D725)</f>
        <v>1666618.3469992727</v>
      </c>
      <c r="M725" s="554">
        <v>723</v>
      </c>
      <c r="N725" s="400">
        <f>'MoteCarlo_Sim OP'!F727</f>
        <v>988448.00442982686</v>
      </c>
      <c r="O725" s="400">
        <f ca="1">N725/'MoteCarlo_Sim OP'!$F$4-1</f>
        <v>-1.2053838115835713E-2</v>
      </c>
      <c r="P725" s="400">
        <f ca="1">0.6*O725+0.4*'Bonds (OP)'!$G$514</f>
        <v>-7.3377101831666926E-3</v>
      </c>
      <c r="Q725" s="400">
        <f ca="1">'MoteCarlo_Sim OP'!$F$4/0.6*(1+P725)</f>
        <v>1655277.5466544698</v>
      </c>
      <c r="S725" s="554"/>
    </row>
    <row r="726" spans="1:19">
      <c r="A726" s="554">
        <v>724</v>
      </c>
      <c r="B726" s="400">
        <f>'MoteCarlo_Sim (CP)'!F728</f>
        <v>978745.89142963476</v>
      </c>
      <c r="C726" s="400">
        <f ca="1">B726/'MoteCarlo_Sim (CP)'!$F$4-1</f>
        <v>-2.0717406064364341E-2</v>
      </c>
      <c r="D726" s="400">
        <f ca="1">0.6*C726+0.4*'Bonds (CP)'!$T$515</f>
        <v>-1.2856190952653161E-2</v>
      </c>
      <c r="E726" s="400">
        <f ca="1">'MoteCarlo_Sim (CP)'!$F$4/0.6*(1+D726)</f>
        <v>1644337.9969146284</v>
      </c>
      <c r="M726" s="554">
        <v>724</v>
      </c>
      <c r="N726" s="400">
        <f>'MoteCarlo_Sim OP'!F728</f>
        <v>979933.57863724895</v>
      </c>
      <c r="O726" s="400">
        <f ca="1">N726/'MoteCarlo_Sim OP'!$F$4-1</f>
        <v>-2.056394106988757E-2</v>
      </c>
      <c r="P726" s="400">
        <f ca="1">0.6*O726+0.4*'Bonds (OP)'!$G$514</f>
        <v>-1.2443771955597807E-2</v>
      </c>
      <c r="Q726" s="400">
        <f ca="1">'MoteCarlo_Sim OP'!$F$4/0.6*(1+P726)</f>
        <v>1646763.1208618919</v>
      </c>
      <c r="S726" s="554"/>
    </row>
    <row r="727" spans="1:19">
      <c r="A727" s="554">
        <v>725</v>
      </c>
      <c r="B727" s="400">
        <f>'MoteCarlo_Sim (CP)'!F729</f>
        <v>970769.38525614806</v>
      </c>
      <c r="C727" s="400">
        <f ca="1">B727/'MoteCarlo_Sim (CP)'!$F$4-1</f>
        <v>-2.8698286213660218E-2</v>
      </c>
      <c r="D727" s="400">
        <f ca="1">0.6*C727+0.4*'Bonds (CP)'!$T$515</f>
        <v>-1.7644719042230687E-2</v>
      </c>
      <c r="E727" s="400">
        <f ca="1">'MoteCarlo_Sim (CP)'!$F$4/0.6*(1+D727)</f>
        <v>1636361.4907411416</v>
      </c>
      <c r="M727" s="554">
        <v>725</v>
      </c>
      <c r="N727" s="400">
        <f>'MoteCarlo_Sim OP'!F729</f>
        <v>991398.88688797993</v>
      </c>
      <c r="O727" s="400">
        <f ca="1">N727/'MoteCarlo_Sim OP'!$F$4-1</f>
        <v>-9.1044538430784527E-3</v>
      </c>
      <c r="P727" s="400">
        <f ca="1">0.6*O727+0.4*'Bonds (OP)'!$G$514</f>
        <v>-5.5680796195123373E-3</v>
      </c>
      <c r="Q727" s="400">
        <f ca="1">'MoteCarlo_Sim OP'!$F$4/0.6*(1+P727)</f>
        <v>1658228.4291126227</v>
      </c>
      <c r="S727" s="554"/>
    </row>
    <row r="728" spans="1:19">
      <c r="A728" s="554">
        <v>726</v>
      </c>
      <c r="B728" s="400">
        <f>'MoteCarlo_Sim (CP)'!F730</f>
        <v>1028426.9439136904</v>
      </c>
      <c r="C728" s="400">
        <f ca="1">B728/'MoteCarlo_Sim (CP)'!$F$4-1</f>
        <v>2.8990889390111407E-2</v>
      </c>
      <c r="D728" s="400">
        <f ca="1">0.6*C728+0.4*'Bonds (CP)'!$T$515</f>
        <v>1.6968786320032288E-2</v>
      </c>
      <c r="E728" s="400">
        <f ca="1">'MoteCarlo_Sim (CP)'!$F$4/0.6*(1+D728)</f>
        <v>1694019.0493986839</v>
      </c>
      <c r="M728" s="554">
        <v>726</v>
      </c>
      <c r="N728" s="400">
        <f>'MoteCarlo_Sim OP'!F730</f>
        <v>977582.97472182103</v>
      </c>
      <c r="O728" s="400">
        <f ca="1">N728/'MoteCarlo_Sim OP'!$F$4-1</f>
        <v>-2.2913351565886808E-2</v>
      </c>
      <c r="P728" s="400">
        <f ca="1">0.6*O728+0.4*'Bonds (OP)'!$G$514</f>
        <v>-1.385341825319735E-2</v>
      </c>
      <c r="Q728" s="400">
        <f ca="1">'MoteCarlo_Sim OP'!$F$4/0.6*(1+P728)</f>
        <v>1644412.5169464638</v>
      </c>
      <c r="S728" s="554"/>
    </row>
    <row r="729" spans="1:19">
      <c r="A729" s="554">
        <v>727</v>
      </c>
      <c r="B729" s="400">
        <f>'MoteCarlo_Sim (CP)'!F731</f>
        <v>1002890.1510754378</v>
      </c>
      <c r="C729" s="400">
        <f ca="1">B729/'MoteCarlo_Sim (CP)'!$F$4-1</f>
        <v>3.440093263741284E-3</v>
      </c>
      <c r="D729" s="400">
        <f ca="1">0.6*C729+0.4*'Bonds (CP)'!$T$515</f>
        <v>1.6383086442102132E-3</v>
      </c>
      <c r="E729" s="400">
        <f ca="1">'MoteCarlo_Sim (CP)'!$F$4/0.6*(1+D729)</f>
        <v>1668482.2565604313</v>
      </c>
      <c r="M729" s="554">
        <v>727</v>
      </c>
      <c r="N729" s="400">
        <f>'MoteCarlo_Sim OP'!F731</f>
        <v>1015828.9193651453</v>
      </c>
      <c r="O729" s="400">
        <f ca="1">N729/'MoteCarlo_Sim OP'!$F$4-1</f>
        <v>1.5313175321384431E-2</v>
      </c>
      <c r="P729" s="400">
        <f ca="1">0.6*O729+0.4*'Bonds (OP)'!$G$514</f>
        <v>9.0824978791653934E-3</v>
      </c>
      <c r="Q729" s="400">
        <f ca="1">'MoteCarlo_Sim OP'!$F$4/0.6*(1+P729)</f>
        <v>1682658.4615897881</v>
      </c>
      <c r="S729" s="554"/>
    </row>
    <row r="730" spans="1:19">
      <c r="A730" s="554">
        <v>728</v>
      </c>
      <c r="B730" s="400">
        <f>'MoteCarlo_Sim (CP)'!F732</f>
        <v>1009035.5150297777</v>
      </c>
      <c r="C730" s="400">
        <f ca="1">B730/'MoteCarlo_Sim (CP)'!$F$4-1</f>
        <v>9.5888270735906556E-3</v>
      </c>
      <c r="D730" s="400">
        <f ca="1">0.6*C730+0.4*'Bonds (CP)'!$T$515</f>
        <v>5.3275489301198367E-3</v>
      </c>
      <c r="E730" s="400">
        <f ca="1">'MoteCarlo_Sim (CP)'!$F$4/0.6*(1+D730)</f>
        <v>1674627.6205147714</v>
      </c>
      <c r="M730" s="554">
        <v>728</v>
      </c>
      <c r="N730" s="400">
        <f>'MoteCarlo_Sim OP'!F732</f>
        <v>989694.84794589633</v>
      </c>
      <c r="O730" s="400">
        <f ca="1">N730/'MoteCarlo_Sim OP'!$F$4-1</f>
        <v>-1.0807627631672201E-2</v>
      </c>
      <c r="P730" s="400">
        <f ca="1">0.6*O730+0.4*'Bonds (OP)'!$G$514</f>
        <v>-6.5899838926685855E-3</v>
      </c>
      <c r="Q730" s="400">
        <f ca="1">'MoteCarlo_Sim OP'!$F$4/0.6*(1+P730)</f>
        <v>1656524.390170539</v>
      </c>
      <c r="S730" s="554"/>
    </row>
    <row r="731" spans="1:19">
      <c r="A731" s="554">
        <v>729</v>
      </c>
      <c r="B731" s="400">
        <f>'MoteCarlo_Sim (CP)'!F733</f>
        <v>1008648.5350185359</v>
      </c>
      <c r="C731" s="400">
        <f ca="1">B731/'MoteCarlo_Sim (CP)'!$F$4-1</f>
        <v>9.2016348590142627E-3</v>
      </c>
      <c r="D731" s="400">
        <f ca="1">0.6*C731+0.4*'Bonds (CP)'!$T$515</f>
        <v>5.0952336013740003E-3</v>
      </c>
      <c r="E731" s="400">
        <f ca="1">'MoteCarlo_Sim (CP)'!$F$4/0.6*(1+D731)</f>
        <v>1674240.6405035297</v>
      </c>
      <c r="M731" s="554">
        <v>729</v>
      </c>
      <c r="N731" s="400">
        <f>'MoteCarlo_Sim OP'!F733</f>
        <v>975591.82380030572</v>
      </c>
      <c r="O731" s="400">
        <f ca="1">N731/'MoteCarlo_Sim OP'!$F$4-1</f>
        <v>-2.4903491564983504E-2</v>
      </c>
      <c r="P731" s="400">
        <f ca="1">0.6*O731+0.4*'Bonds (OP)'!$G$514</f>
        <v>-1.5047502252655368E-2</v>
      </c>
      <c r="Q731" s="400">
        <f ca="1">'MoteCarlo_Sim OP'!$F$4/0.6*(1+P731)</f>
        <v>1642421.3660249484</v>
      </c>
      <c r="S731" s="554"/>
    </row>
    <row r="732" spans="1:19">
      <c r="A732" s="554">
        <v>730</v>
      </c>
      <c r="B732" s="400">
        <f>'MoteCarlo_Sim (CP)'!F734</f>
        <v>1010473.3116274156</v>
      </c>
      <c r="C732" s="400">
        <f ca="1">B732/'MoteCarlo_Sim (CP)'!$F$4-1</f>
        <v>1.1027412097564415E-2</v>
      </c>
      <c r="D732" s="400">
        <f ca="1">0.6*C732+0.4*'Bonds (CP)'!$T$515</f>
        <v>6.1906999445040922E-3</v>
      </c>
      <c r="E732" s="400">
        <f ca="1">'MoteCarlo_Sim (CP)'!$F$4/0.6*(1+D732)</f>
        <v>1676065.4171124089</v>
      </c>
      <c r="M732" s="554">
        <v>730</v>
      </c>
      <c r="N732" s="400">
        <f>'MoteCarlo_Sim OP'!F734</f>
        <v>1041569.4967263194</v>
      </c>
      <c r="O732" s="400">
        <f ca="1">N732/'MoteCarlo_Sim OP'!$F$4-1</f>
        <v>4.1040683996282912E-2</v>
      </c>
      <c r="P732" s="400">
        <f ca="1">0.6*O732+0.4*'Bonds (OP)'!$G$514</f>
        <v>2.4519003084104481E-2</v>
      </c>
      <c r="Q732" s="400">
        <f ca="1">'MoteCarlo_Sim OP'!$F$4/0.6*(1+P732)</f>
        <v>1708399.0389509622</v>
      </c>
      <c r="S732" s="554"/>
    </row>
    <row r="733" spans="1:19">
      <c r="A733" s="554">
        <v>731</v>
      </c>
      <c r="B733" s="400">
        <f>'MoteCarlo_Sim (CP)'!F735</f>
        <v>1012310.1753853669</v>
      </c>
      <c r="C733" s="400">
        <f ca="1">B733/'MoteCarlo_Sim (CP)'!$F$4-1</f>
        <v>1.2865283113263404E-2</v>
      </c>
      <c r="D733" s="400">
        <f ca="1">0.6*C733+0.4*'Bonds (CP)'!$T$515</f>
        <v>7.2934225539234851E-3</v>
      </c>
      <c r="E733" s="400">
        <f ca="1">'MoteCarlo_Sim (CP)'!$F$4/0.6*(1+D733)</f>
        <v>1677902.2808703603</v>
      </c>
      <c r="M733" s="554">
        <v>731</v>
      </c>
      <c r="N733" s="400">
        <f>'MoteCarlo_Sim OP'!F735</f>
        <v>993475.69624538929</v>
      </c>
      <c r="O733" s="400">
        <f ca="1">N733/'MoteCarlo_Sim OP'!$F$4-1</f>
        <v>-7.0286988975249987E-3</v>
      </c>
      <c r="P733" s="400">
        <f ca="1">0.6*O733+0.4*'Bonds (OP)'!$G$514</f>
        <v>-4.3226266521802642E-3</v>
      </c>
      <c r="Q733" s="400">
        <f ca="1">'MoteCarlo_Sim OP'!$F$4/0.6*(1+P733)</f>
        <v>1660305.2384700321</v>
      </c>
      <c r="S733" s="554"/>
    </row>
    <row r="734" spans="1:19">
      <c r="A734" s="554">
        <v>732</v>
      </c>
      <c r="B734" s="400">
        <f>'MoteCarlo_Sim (CP)'!F736</f>
        <v>1038165.2913373058</v>
      </c>
      <c r="C734" s="400">
        <f ca="1">B734/'MoteCarlo_Sim (CP)'!$F$4-1</f>
        <v>3.8734576908139751E-2</v>
      </c>
      <c r="D734" s="400">
        <f ca="1">0.6*C734+0.4*'Bonds (CP)'!$T$515</f>
        <v>2.2814998830849295E-2</v>
      </c>
      <c r="E734" s="400">
        <f ca="1">'MoteCarlo_Sim (CP)'!$F$4/0.6*(1+D734)</f>
        <v>1703757.3968222993</v>
      </c>
      <c r="M734" s="554">
        <v>732</v>
      </c>
      <c r="N734" s="400">
        <f>'MoteCarlo_Sim OP'!F736</f>
        <v>1008603.4612414865</v>
      </c>
      <c r="O734" s="400">
        <f ca="1">N734/'MoteCarlo_Sim OP'!$F$4-1</f>
        <v>8.091385617594149E-3</v>
      </c>
      <c r="P734" s="400">
        <f ca="1">0.6*O734+0.4*'Bonds (OP)'!$G$514</f>
        <v>4.7494240568912247E-3</v>
      </c>
      <c r="Q734" s="400">
        <f ca="1">'MoteCarlo_Sim OP'!$F$4/0.6*(1+P734)</f>
        <v>1675433.0034661293</v>
      </c>
      <c r="S734" s="554"/>
    </row>
    <row r="735" spans="1:19">
      <c r="A735" s="554">
        <v>733</v>
      </c>
      <c r="B735" s="400">
        <f>'MoteCarlo_Sim (CP)'!F737</f>
        <v>964370.81077540212</v>
      </c>
      <c r="C735" s="400">
        <f ca="1">B735/'MoteCarlo_Sim (CP)'!$F$4-1</f>
        <v>-3.5100369399769571E-2</v>
      </c>
      <c r="D735" s="400">
        <f ca="1">0.6*C735+0.4*'Bonds (CP)'!$T$515</f>
        <v>-2.1485968953896296E-2</v>
      </c>
      <c r="E735" s="400">
        <f ca="1">'MoteCarlo_Sim (CP)'!$F$4/0.6*(1+D735)</f>
        <v>1629962.9162603957</v>
      </c>
      <c r="M735" s="554">
        <v>733</v>
      </c>
      <c r="N735" s="400">
        <f>'MoteCarlo_Sim OP'!F737</f>
        <v>973881.22769290546</v>
      </c>
      <c r="O735" s="400">
        <f ca="1">N735/'MoteCarlo_Sim OP'!$F$4-1</f>
        <v>-2.6613219189771331E-2</v>
      </c>
      <c r="P735" s="400">
        <f ca="1">0.6*O735+0.4*'Bonds (OP)'!$G$514</f>
        <v>-1.6073338827528063E-2</v>
      </c>
      <c r="Q735" s="400">
        <f ca="1">'MoteCarlo_Sim OP'!$F$4/0.6*(1+P735)</f>
        <v>1640710.7699175484</v>
      </c>
      <c r="S735" s="554"/>
    </row>
    <row r="736" spans="1:19">
      <c r="A736" s="554">
        <v>734</v>
      </c>
      <c r="B736" s="400">
        <f>'MoteCarlo_Sim (CP)'!F738</f>
        <v>990829.35119607835</v>
      </c>
      <c r="C736" s="400">
        <f ca="1">B736/'MoteCarlo_Sim (CP)'!$F$4-1</f>
        <v>-8.6273202439116625E-3</v>
      </c>
      <c r="D736" s="400">
        <f ca="1">0.6*C736+0.4*'Bonds (CP)'!$T$515</f>
        <v>-5.602139460381554E-3</v>
      </c>
      <c r="E736" s="400">
        <f ca="1">'MoteCarlo_Sim (CP)'!$F$4/0.6*(1+D736)</f>
        <v>1656421.4566810718</v>
      </c>
      <c r="M736" s="554">
        <v>734</v>
      </c>
      <c r="N736" s="400">
        <f>'MoteCarlo_Sim OP'!F738</f>
        <v>973931.87617895345</v>
      </c>
      <c r="O736" s="400">
        <f ca="1">N736/'MoteCarlo_Sim OP'!$F$4-1</f>
        <v>-2.6562596418343687E-2</v>
      </c>
      <c r="P736" s="400">
        <f ca="1">0.6*O736+0.4*'Bonds (OP)'!$G$514</f>
        <v>-1.6042965164671477E-2</v>
      </c>
      <c r="Q736" s="400">
        <f ca="1">'MoteCarlo_Sim OP'!$F$4/0.6*(1+P736)</f>
        <v>1640761.4184035962</v>
      </c>
      <c r="S736" s="554"/>
    </row>
    <row r="737" spans="1:19">
      <c r="A737" s="554">
        <v>735</v>
      </c>
      <c r="B737" s="400">
        <f>'MoteCarlo_Sim (CP)'!F739</f>
        <v>996756.05014326726</v>
      </c>
      <c r="C737" s="400">
        <f ca="1">B737/'MoteCarlo_Sim (CP)'!$F$4-1</f>
        <v>-2.6973713477776995E-3</v>
      </c>
      <c r="D737" s="400">
        <f ca="1">0.6*C737+0.4*'Bonds (CP)'!$T$515</f>
        <v>-2.0441701227011766E-3</v>
      </c>
      <c r="E737" s="400">
        <f ca="1">'MoteCarlo_Sim (CP)'!$F$4/0.6*(1+D737)</f>
        <v>1662348.1556282609</v>
      </c>
      <c r="M737" s="554">
        <v>735</v>
      </c>
      <c r="N737" s="400">
        <f>'MoteCarlo_Sim OP'!F739</f>
        <v>1020085.8727833622</v>
      </c>
      <c r="O737" s="400">
        <f ca="1">N737/'MoteCarlo_Sim OP'!$F$4-1</f>
        <v>1.9567967452077228E-2</v>
      </c>
      <c r="P737" s="400">
        <f ca="1">0.6*O737+0.4*'Bonds (OP)'!$G$514</f>
        <v>1.1635373157581071E-2</v>
      </c>
      <c r="Q737" s="400">
        <f ca="1">'MoteCarlo_Sim OP'!$F$4/0.6*(1+P737)</f>
        <v>1686915.415008005</v>
      </c>
      <c r="S737" s="554"/>
    </row>
    <row r="738" spans="1:19">
      <c r="A738" s="554">
        <v>736</v>
      </c>
      <c r="B738" s="400">
        <f>'MoteCarlo_Sim (CP)'!F740</f>
        <v>999433.07820950483</v>
      </c>
      <c r="C738" s="400">
        <f ca="1">B738/'MoteCarlo_Sim (CP)'!$F$4-1</f>
        <v>-1.8875313516630854E-5</v>
      </c>
      <c r="D738" s="400">
        <f ca="1">0.6*C738+0.4*'Bonds (CP)'!$T$515</f>
        <v>-4.3707250214453569E-4</v>
      </c>
      <c r="E738" s="400">
        <f ca="1">'MoteCarlo_Sim (CP)'!$F$4/0.6*(1+D738)</f>
        <v>1665025.1836944984</v>
      </c>
      <c r="M738" s="554">
        <v>736</v>
      </c>
      <c r="N738" s="400">
        <f>'MoteCarlo_Sim OP'!F740</f>
        <v>1039167.9465751842</v>
      </c>
      <c r="O738" s="400">
        <f ca="1">N738/'MoteCarlo_Sim OP'!$F$4-1</f>
        <v>3.8640353130366512E-2</v>
      </c>
      <c r="P738" s="400">
        <f ca="1">0.6*O738+0.4*'Bonds (OP)'!$G$514</f>
        <v>2.3078804564554641E-2</v>
      </c>
      <c r="Q738" s="400">
        <f ca="1">'MoteCarlo_Sim OP'!$F$4/0.6*(1+P738)</f>
        <v>1705997.4887998269</v>
      </c>
      <c r="S738" s="554"/>
    </row>
    <row r="739" spans="1:19">
      <c r="A739" s="554">
        <v>737</v>
      </c>
      <c r="B739" s="400">
        <f>'MoteCarlo_Sim (CP)'!F741</f>
        <v>1001673.6504762685</v>
      </c>
      <c r="C739" s="400">
        <f ca="1">B739/'MoteCarlo_Sim (CP)'!$F$4-1</f>
        <v>2.2229255875239051E-3</v>
      </c>
      <c r="D739" s="400">
        <f ca="1">0.6*C739+0.4*'Bonds (CP)'!$T$515</f>
        <v>9.0800803847978584E-4</v>
      </c>
      <c r="E739" s="400">
        <f ca="1">'MoteCarlo_Sim (CP)'!$F$4/0.6*(1+D739)</f>
        <v>1667265.7559612622</v>
      </c>
      <c r="M739" s="554">
        <v>737</v>
      </c>
      <c r="N739" s="400">
        <f>'MoteCarlo_Sim OP'!F741</f>
        <v>978783.93175584346</v>
      </c>
      <c r="O739" s="400">
        <f ca="1">N739/'MoteCarlo_Sim OP'!$F$4-1</f>
        <v>-2.1713004266855407E-2</v>
      </c>
      <c r="P739" s="400">
        <f ca="1">0.6*O739+0.4*'Bonds (OP)'!$G$514</f>
        <v>-1.3133209873778509E-2</v>
      </c>
      <c r="Q739" s="400">
        <f ca="1">'MoteCarlo_Sim OP'!$F$4/0.6*(1+P739)</f>
        <v>1645613.4739804862</v>
      </c>
      <c r="S739" s="554"/>
    </row>
    <row r="740" spans="1:19">
      <c r="A740" s="554">
        <v>738</v>
      </c>
      <c r="B740" s="400">
        <f>'MoteCarlo_Sim (CP)'!F742</f>
        <v>1012991.8603359576</v>
      </c>
      <c r="C740" s="400">
        <f ca="1">B740/'MoteCarlo_Sim (CP)'!$F$4-1</f>
        <v>1.3547341870808971E-2</v>
      </c>
      <c r="D740" s="400">
        <f ca="1">0.6*C740+0.4*'Bonds (CP)'!$T$515</f>
        <v>7.7026578084508262E-3</v>
      </c>
      <c r="E740" s="400">
        <f ca="1">'MoteCarlo_Sim (CP)'!$F$4/0.6*(1+D740)</f>
        <v>1678583.9658209514</v>
      </c>
      <c r="M740" s="554">
        <v>738</v>
      </c>
      <c r="N740" s="400">
        <f>'MoteCarlo_Sim OP'!F742</f>
        <v>1007271.0070999946</v>
      </c>
      <c r="O740" s="400">
        <f ca="1">N740/'MoteCarlo_Sim OP'!$F$4-1</f>
        <v>6.7596079731717662E-3</v>
      </c>
      <c r="P740" s="400">
        <f ca="1">0.6*O740+0.4*'Bonds (OP)'!$G$514</f>
        <v>3.9503574702377947E-3</v>
      </c>
      <c r="Q740" s="400">
        <f ca="1">'MoteCarlo_Sim OP'!$F$4/0.6*(1+P740)</f>
        <v>1674100.5493246373</v>
      </c>
      <c r="S740" s="554"/>
    </row>
    <row r="741" spans="1:19">
      <c r="A741" s="554">
        <v>739</v>
      </c>
      <c r="B741" s="400">
        <f>'MoteCarlo_Sim (CP)'!F743</f>
        <v>990173.02699552092</v>
      </c>
      <c r="C741" s="400">
        <f ca="1">B741/'MoteCarlo_Sim (CP)'!$F$4-1</f>
        <v>-9.2840043446701381E-3</v>
      </c>
      <c r="D741" s="400">
        <f ca="1">0.6*C741+0.4*'Bonds (CP)'!$T$515</f>
        <v>-5.9961499208366397E-3</v>
      </c>
      <c r="E741" s="400">
        <f ca="1">'MoteCarlo_Sim (CP)'!$F$4/0.6*(1+D741)</f>
        <v>1655765.1324805145</v>
      </c>
      <c r="M741" s="554">
        <v>739</v>
      </c>
      <c r="N741" s="400">
        <f>'MoteCarlo_Sim OP'!F743</f>
        <v>1002521.3213944467</v>
      </c>
      <c r="O741" s="400">
        <f ca="1">N741/'MoteCarlo_Sim OP'!$F$4-1</f>
        <v>2.0123337190658397E-3</v>
      </c>
      <c r="P741" s="400">
        <f ca="1">0.6*O741+0.4*'Bonds (OP)'!$G$514</f>
        <v>1.1019929177742385E-3</v>
      </c>
      <c r="Q741" s="400">
        <f ca="1">'MoteCarlo_Sim OP'!$F$4/0.6*(1+P741)</f>
        <v>1669350.8636190896</v>
      </c>
      <c r="S741" s="554"/>
    </row>
    <row r="742" spans="1:19">
      <c r="A742" s="554">
        <v>740</v>
      </c>
      <c r="B742" s="400">
        <f>'MoteCarlo_Sim (CP)'!F744</f>
        <v>979778.27767024282</v>
      </c>
      <c r="C742" s="400">
        <f ca="1">B742/'MoteCarlo_Sim (CP)'!$F$4-1</f>
        <v>-1.9684453707170424E-2</v>
      </c>
      <c r="D742" s="400">
        <f ca="1">0.6*C742+0.4*'Bonds (CP)'!$T$515</f>
        <v>-1.2236419538336811E-2</v>
      </c>
      <c r="E742" s="400">
        <f ca="1">'MoteCarlo_Sim (CP)'!$F$4/0.6*(1+D742)</f>
        <v>1645370.3831552365</v>
      </c>
      <c r="M742" s="554">
        <v>740</v>
      </c>
      <c r="N742" s="400">
        <f>'MoteCarlo_Sim OP'!F744</f>
        <v>1003243.3641499607</v>
      </c>
      <c r="O742" s="400">
        <f ca="1">N742/'MoteCarlo_Sim OP'!$F$4-1</f>
        <v>2.7340098879986563E-3</v>
      </c>
      <c r="P742" s="400">
        <f ca="1">0.6*O742+0.4*'Bonds (OP)'!$G$514</f>
        <v>1.5349986191339285E-3</v>
      </c>
      <c r="Q742" s="400">
        <f ca="1">'MoteCarlo_Sim OP'!$F$4/0.6*(1+P742)</f>
        <v>1670072.9063746035</v>
      </c>
      <c r="S742" s="554"/>
    </row>
    <row r="743" spans="1:19">
      <c r="A743" s="554">
        <v>741</v>
      </c>
      <c r="B743" s="400">
        <f>'MoteCarlo_Sim (CP)'!F745</f>
        <v>998921.88511181844</v>
      </c>
      <c r="C743" s="400">
        <f ca="1">B743/'MoteCarlo_Sim (CP)'!$F$4-1</f>
        <v>-5.3034872769675001E-4</v>
      </c>
      <c r="D743" s="400">
        <f ca="1">0.6*C743+0.4*'Bonds (CP)'!$T$515</f>
        <v>-7.4395655065260711E-4</v>
      </c>
      <c r="E743" s="400">
        <f ca="1">'MoteCarlo_Sim (CP)'!$F$4/0.6*(1+D743)</f>
        <v>1664513.990596812</v>
      </c>
      <c r="M743" s="554">
        <v>741</v>
      </c>
      <c r="N743" s="400">
        <f>'MoteCarlo_Sim OP'!F745</f>
        <v>1002722.2474285227</v>
      </c>
      <c r="O743" s="400">
        <f ca="1">N743/'MoteCarlo_Sim OP'!$F$4-1</f>
        <v>2.2131577414710168E-3</v>
      </c>
      <c r="P743" s="400">
        <f ca="1">0.6*O743+0.4*'Bonds (OP)'!$G$514</f>
        <v>1.2224873312173447E-3</v>
      </c>
      <c r="Q743" s="400">
        <f ca="1">'MoteCarlo_Sim OP'!$F$4/0.6*(1+P743)</f>
        <v>1669551.7896531657</v>
      </c>
      <c r="S743" s="554"/>
    </row>
    <row r="744" spans="1:19">
      <c r="A744" s="554">
        <v>742</v>
      </c>
      <c r="B744" s="400">
        <f>'MoteCarlo_Sim (CP)'!F746</f>
        <v>984496.18131810811</v>
      </c>
      <c r="C744" s="400">
        <f ca="1">B744/'MoteCarlo_Sim (CP)'!$F$4-1</f>
        <v>-1.4963962962150412E-2</v>
      </c>
      <c r="D744" s="400">
        <f ca="1">0.6*C744+0.4*'Bonds (CP)'!$T$515</f>
        <v>-9.4041250913248046E-3</v>
      </c>
      <c r="E744" s="400">
        <f ca="1">'MoteCarlo_Sim (CP)'!$F$4/0.6*(1+D744)</f>
        <v>1650088.2868031017</v>
      </c>
      <c r="M744" s="554">
        <v>742</v>
      </c>
      <c r="N744" s="400">
        <f>'MoteCarlo_Sim OP'!F746</f>
        <v>1001038.1768197818</v>
      </c>
      <c r="O744" s="400">
        <f ca="1">N744/'MoteCarlo_Sim OP'!$F$4-1</f>
        <v>5.2994214814572338E-4</v>
      </c>
      <c r="P744" s="400">
        <f ca="1">0.6*O744+0.4*'Bonds (OP)'!$G$514</f>
        <v>2.1255797522216874E-4</v>
      </c>
      <c r="Q744" s="400">
        <f ca="1">'MoteCarlo_Sim OP'!$F$4/0.6*(1+P744)</f>
        <v>1667867.7190444246</v>
      </c>
      <c r="S744" s="554"/>
    </row>
    <row r="745" spans="1:19">
      <c r="A745" s="554">
        <v>743</v>
      </c>
      <c r="B745" s="400">
        <f>'MoteCarlo_Sim (CP)'!F747</f>
        <v>1001085.0174345754</v>
      </c>
      <c r="C745" s="400">
        <f ca="1">B745/'MoteCarlo_Sim (CP)'!$F$4-1</f>
        <v>1.6339697645741946E-3</v>
      </c>
      <c r="D745" s="400">
        <f ca="1">0.6*C745+0.4*'Bonds (CP)'!$T$515</f>
        <v>5.5463454470995946E-4</v>
      </c>
      <c r="E745" s="400">
        <f ca="1">'MoteCarlo_Sim (CP)'!$F$4/0.6*(1+D745)</f>
        <v>1666677.122919569</v>
      </c>
      <c r="M745" s="554">
        <v>743</v>
      </c>
      <c r="N745" s="400">
        <f>'MoteCarlo_Sim OP'!F747</f>
        <v>984721.28239300754</v>
      </c>
      <c r="O745" s="400">
        <f ca="1">N745/'MoteCarlo_Sim OP'!$F$4-1</f>
        <v>-1.5778668067623181E-2</v>
      </c>
      <c r="P745" s="400">
        <f ca="1">0.6*O745+0.4*'Bonds (OP)'!$G$514</f>
        <v>-9.5726081542391733E-3</v>
      </c>
      <c r="Q745" s="400">
        <f ca="1">'MoteCarlo_Sim OP'!$F$4/0.6*(1+P745)</f>
        <v>1651550.8246176504</v>
      </c>
      <c r="S745" s="554"/>
    </row>
    <row r="746" spans="1:19">
      <c r="A746" s="554">
        <v>744</v>
      </c>
      <c r="B746" s="400">
        <f>'MoteCarlo_Sim (CP)'!F748</f>
        <v>1009860.7319147987</v>
      </c>
      <c r="C746" s="400">
        <f ca="1">B746/'MoteCarlo_Sim (CP)'!$F$4-1</f>
        <v>1.0414496472358037E-2</v>
      </c>
      <c r="D746" s="400">
        <f ca="1">0.6*C746+0.4*'Bonds (CP)'!$T$515</f>
        <v>5.8229505693802655E-3</v>
      </c>
      <c r="E746" s="400">
        <f ca="1">'MoteCarlo_Sim (CP)'!$F$4/0.6*(1+D746)</f>
        <v>1675452.8373997924</v>
      </c>
      <c r="M746" s="554">
        <v>744</v>
      </c>
      <c r="N746" s="400">
        <f>'MoteCarlo_Sim OP'!F748</f>
        <v>991090.33526131895</v>
      </c>
      <c r="O746" s="400">
        <f ca="1">N746/'MoteCarlo_Sim OP'!$F$4-1</f>
        <v>-9.4128488157393386E-3</v>
      </c>
      <c r="P746" s="400">
        <f ca="1">0.6*O746+0.4*'Bonds (OP)'!$G$514</f>
        <v>-5.7531166031088675E-3</v>
      </c>
      <c r="Q746" s="400">
        <f ca="1">'MoteCarlo_Sim OP'!$F$4/0.6*(1+P746)</f>
        <v>1657919.8774859619</v>
      </c>
      <c r="S746" s="554"/>
    </row>
    <row r="747" spans="1:19">
      <c r="A747" s="554">
        <v>745</v>
      </c>
      <c r="B747" s="400">
        <f>'MoteCarlo_Sim (CP)'!F749</f>
        <v>1015022.6751965132</v>
      </c>
      <c r="C747" s="400">
        <f ca="1">B747/'MoteCarlo_Sim (CP)'!$F$4-1</f>
        <v>1.5579270343625273E-2</v>
      </c>
      <c r="D747" s="400">
        <f ca="1">0.6*C747+0.4*'Bonds (CP)'!$T$515</f>
        <v>8.9218148921406063E-3</v>
      </c>
      <c r="E747" s="400">
        <f ca="1">'MoteCarlo_Sim (CP)'!$F$4/0.6*(1+D747)</f>
        <v>1680614.7806815067</v>
      </c>
      <c r="M747" s="554">
        <v>745</v>
      </c>
      <c r="N747" s="400">
        <f>'MoteCarlo_Sim OP'!F749</f>
        <v>1015405.6400308242</v>
      </c>
      <c r="O747" s="400">
        <f ca="1">N747/'MoteCarlo_Sim OP'!$F$4-1</f>
        <v>1.4890110889190566E-2</v>
      </c>
      <c r="P747" s="400">
        <f ca="1">0.6*O747+0.4*'Bonds (OP)'!$G$514</f>
        <v>8.8286592198490738E-3</v>
      </c>
      <c r="Q747" s="400">
        <f ca="1">'MoteCarlo_Sim OP'!$F$4/0.6*(1+P747)</f>
        <v>1682235.1822554669</v>
      </c>
      <c r="S747" s="554"/>
    </row>
    <row r="748" spans="1:19">
      <c r="A748" s="554">
        <v>746</v>
      </c>
      <c r="B748" s="400">
        <f>'MoteCarlo_Sim (CP)'!F750</f>
        <v>988720.01301585266</v>
      </c>
      <c r="C748" s="400">
        <f ca="1">B748/'MoteCarlo_Sim (CP)'!$F$4-1</f>
        <v>-1.0737815095237746E-2</v>
      </c>
      <c r="D748" s="400">
        <f ca="1">0.6*C748+0.4*'Bonds (CP)'!$T$515</f>
        <v>-6.8684363711772039E-3</v>
      </c>
      <c r="E748" s="400">
        <f ca="1">'MoteCarlo_Sim (CP)'!$F$4/0.6*(1+D748)</f>
        <v>1654312.1185008464</v>
      </c>
      <c r="M748" s="554">
        <v>746</v>
      </c>
      <c r="N748" s="400">
        <f>'MoteCarlo_Sim OP'!F750</f>
        <v>1022669.9510968042</v>
      </c>
      <c r="O748" s="400">
        <f ca="1">N748/'MoteCarlo_Sim OP'!$F$4-1</f>
        <v>2.2150733809368717E-2</v>
      </c>
      <c r="P748" s="400">
        <f ca="1">0.6*O748+0.4*'Bonds (OP)'!$G$514</f>
        <v>1.3185032971955965E-2</v>
      </c>
      <c r="Q748" s="400">
        <f ca="1">'MoteCarlo_Sim OP'!$F$4/0.6*(1+P748)</f>
        <v>1689499.4933214472</v>
      </c>
      <c r="S748" s="554"/>
    </row>
    <row r="749" spans="1:19">
      <c r="A749" s="554">
        <v>747</v>
      </c>
      <c r="B749" s="400">
        <f>'MoteCarlo_Sim (CP)'!F751</f>
        <v>1000961.4758858252</v>
      </c>
      <c r="C749" s="400">
        <f ca="1">B749/'MoteCarlo_Sim (CP)'!$F$4-1</f>
        <v>1.5103604709074681E-3</v>
      </c>
      <c r="D749" s="400">
        <f ca="1">0.6*C749+0.4*'Bonds (CP)'!$T$515</f>
        <v>4.8046896850992364E-4</v>
      </c>
      <c r="E749" s="400">
        <f ca="1">'MoteCarlo_Sim (CP)'!$F$4/0.6*(1+D749)</f>
        <v>1666553.5813708187</v>
      </c>
      <c r="M749" s="554">
        <v>747</v>
      </c>
      <c r="N749" s="400">
        <f>'MoteCarlo_Sim OP'!F751</f>
        <v>1023066.5971317006</v>
      </c>
      <c r="O749" s="400">
        <f ca="1">N749/'MoteCarlo_Sim OP'!$F$4-1</f>
        <v>2.2547178464066064E-2</v>
      </c>
      <c r="P749" s="400">
        <f ca="1">0.6*O749+0.4*'Bonds (OP)'!$G$514</f>
        <v>1.3422899764774373E-2</v>
      </c>
      <c r="Q749" s="400">
        <f ca="1">'MoteCarlo_Sim OP'!$F$4/0.6*(1+P749)</f>
        <v>1689896.1393563433</v>
      </c>
      <c r="S749" s="554"/>
    </row>
    <row r="750" spans="1:19">
      <c r="A750" s="554">
        <v>748</v>
      </c>
      <c r="B750" s="400">
        <f>'MoteCarlo_Sim (CP)'!F752</f>
        <v>985745.18979969551</v>
      </c>
      <c r="C750" s="400">
        <f ca="1">B750/'MoteCarlo_Sim (CP)'!$F$4-1</f>
        <v>-1.3714269577578597E-2</v>
      </c>
      <c r="D750" s="400">
        <f ca="1">0.6*C750+0.4*'Bonds (CP)'!$T$515</f>
        <v>-8.6543090605817156E-3</v>
      </c>
      <c r="E750" s="400">
        <f ca="1">'MoteCarlo_Sim (CP)'!$F$4/0.6*(1+D750)</f>
        <v>1651337.2952846889</v>
      </c>
      <c r="M750" s="554">
        <v>748</v>
      </c>
      <c r="N750" s="400">
        <f>'MoteCarlo_Sim OP'!F752</f>
        <v>996067.63073478139</v>
      </c>
      <c r="O750" s="400">
        <f ca="1">N750/'MoteCarlo_Sim OP'!$F$4-1</f>
        <v>-4.4380803529235902E-3</v>
      </c>
      <c r="P750" s="400">
        <f ca="1">0.6*O750+0.4*'Bonds (OP)'!$G$514</f>
        <v>-2.7682555254194192E-3</v>
      </c>
      <c r="Q750" s="400">
        <f ca="1">'MoteCarlo_Sim OP'!$F$4/0.6*(1+P750)</f>
        <v>1662897.1729594243</v>
      </c>
      <c r="S750" s="554"/>
    </row>
    <row r="751" spans="1:19">
      <c r="A751" s="554">
        <v>749</v>
      </c>
      <c r="B751" s="400">
        <f>'MoteCarlo_Sim (CP)'!F753</f>
        <v>984904.56934637693</v>
      </c>
      <c r="C751" s="400">
        <f ca="1">B751/'MoteCarlo_Sim (CP)'!$F$4-1</f>
        <v>-1.4555350991303562E-2</v>
      </c>
      <c r="D751" s="400">
        <f ca="1">0.6*C751+0.4*'Bonds (CP)'!$T$515</f>
        <v>-9.1589579088166943E-3</v>
      </c>
      <c r="E751" s="400">
        <f ca="1">'MoteCarlo_Sim (CP)'!$F$4/0.6*(1+D751)</f>
        <v>1650496.6748313704</v>
      </c>
      <c r="M751" s="554">
        <v>749</v>
      </c>
      <c r="N751" s="400">
        <f>'MoteCarlo_Sim OP'!F753</f>
        <v>1006343.711335165</v>
      </c>
      <c r="O751" s="400">
        <f ca="1">N751/'MoteCarlo_Sim OP'!$F$4-1</f>
        <v>5.8327830034321515E-3</v>
      </c>
      <c r="P751" s="400">
        <f ca="1">0.6*O751+0.4*'Bonds (OP)'!$G$514</f>
        <v>3.3942624883940256E-3</v>
      </c>
      <c r="Q751" s="400">
        <f ca="1">'MoteCarlo_Sim OP'!$F$4/0.6*(1+P751)</f>
        <v>1673173.2535598078</v>
      </c>
      <c r="S751" s="554"/>
    </row>
    <row r="752" spans="1:19">
      <c r="A752" s="554">
        <v>750</v>
      </c>
      <c r="B752" s="400">
        <f>'MoteCarlo_Sim (CP)'!F754</f>
        <v>991373.08855419781</v>
      </c>
      <c r="C752" s="400">
        <f ca="1">B752/'MoteCarlo_Sim (CP)'!$F$4-1</f>
        <v>-8.0832847234139082E-3</v>
      </c>
      <c r="D752" s="400">
        <f ca="1">0.6*C752+0.4*'Bonds (CP)'!$T$515</f>
        <v>-5.2757181480829014E-3</v>
      </c>
      <c r="E752" s="400">
        <f ca="1">'MoteCarlo_Sim (CP)'!$F$4/0.6*(1+D752)</f>
        <v>1656965.1940391914</v>
      </c>
      <c r="M752" s="554">
        <v>750</v>
      </c>
      <c r="N752" s="400">
        <f>'MoteCarlo_Sim OP'!F754</f>
        <v>980214.21301433677</v>
      </c>
      <c r="O752" s="400">
        <f ca="1">N752/'MoteCarlo_Sim OP'!$F$4-1</f>
        <v>-2.0283449173000623E-2</v>
      </c>
      <c r="P752" s="400">
        <f ca="1">0.6*O752+0.4*'Bonds (OP)'!$G$514</f>
        <v>-1.2275476817465639E-2</v>
      </c>
      <c r="Q752" s="400">
        <f ca="1">'MoteCarlo_Sim OP'!$F$4/0.6*(1+P752)</f>
        <v>1647043.7552389796</v>
      </c>
      <c r="S752" s="554"/>
    </row>
    <row r="753" spans="1:19">
      <c r="A753" s="554">
        <v>751</v>
      </c>
      <c r="B753" s="400">
        <f>'MoteCarlo_Sim (CP)'!F755</f>
        <v>990697.68835832388</v>
      </c>
      <c r="C753" s="400">
        <f ca="1">B753/'MoteCarlo_Sim (CP)'!$F$4-1</f>
        <v>-8.7590552799512444E-3</v>
      </c>
      <c r="D753" s="400">
        <f ca="1">0.6*C753+0.4*'Bonds (CP)'!$T$515</f>
        <v>-5.6811804820053029E-3</v>
      </c>
      <c r="E753" s="400">
        <f ca="1">'MoteCarlo_Sim (CP)'!$F$4/0.6*(1+D753)</f>
        <v>1656289.7938433175</v>
      </c>
      <c r="M753" s="554">
        <v>751</v>
      </c>
      <c r="N753" s="400">
        <f>'MoteCarlo_Sim OP'!F755</f>
        <v>1003115.0443508901</v>
      </c>
      <c r="O753" s="400">
        <f ca="1">N753/'MoteCarlo_Sim OP'!$F$4-1</f>
        <v>2.6057552378628834E-3</v>
      </c>
      <c r="P753" s="400">
        <f ca="1">0.6*O753+0.4*'Bonds (OP)'!$G$514</f>
        <v>1.4580458290524647E-3</v>
      </c>
      <c r="Q753" s="400">
        <f ca="1">'MoteCarlo_Sim OP'!$F$4/0.6*(1+P753)</f>
        <v>1669944.5865755328</v>
      </c>
      <c r="S753" s="554"/>
    </row>
    <row r="754" spans="1:19">
      <c r="A754" s="554">
        <v>752</v>
      </c>
      <c r="B754" s="400">
        <f>'MoteCarlo_Sim (CP)'!F756</f>
        <v>1010756.1176271063</v>
      </c>
      <c r="C754" s="400">
        <f ca="1">B754/'MoteCarlo_Sim (CP)'!$F$4-1</f>
        <v>1.1310373176004473E-2</v>
      </c>
      <c r="D754" s="400">
        <f ca="1">0.6*C754+0.4*'Bonds (CP)'!$T$515</f>
        <v>6.3604765915681273E-3</v>
      </c>
      <c r="E754" s="400">
        <f ca="1">'MoteCarlo_Sim (CP)'!$F$4/0.6*(1+D754)</f>
        <v>1676348.2231120998</v>
      </c>
      <c r="M754" s="554">
        <v>752</v>
      </c>
      <c r="N754" s="400">
        <f>'MoteCarlo_Sim OP'!F756</f>
        <v>1010419.2484594173</v>
      </c>
      <c r="O754" s="400">
        <f ca="1">N754/'MoteCarlo_Sim OP'!$F$4-1</f>
        <v>9.9062509465881465E-3</v>
      </c>
      <c r="P754" s="400">
        <f ca="1">0.6*O754+0.4*'Bonds (OP)'!$G$514</f>
        <v>5.8383432542876233E-3</v>
      </c>
      <c r="Q754" s="400">
        <f ca="1">'MoteCarlo_Sim OP'!$F$4/0.6*(1+P754)</f>
        <v>1677248.7906840602</v>
      </c>
      <c r="S754" s="554"/>
    </row>
    <row r="755" spans="1:19">
      <c r="A755" s="554">
        <v>753</v>
      </c>
      <c r="B755" s="400">
        <f>'MoteCarlo_Sim (CP)'!F757</f>
        <v>1003967.3783944569</v>
      </c>
      <c r="C755" s="400">
        <f ca="1">B755/'MoteCarlo_Sim (CP)'!$F$4-1</f>
        <v>4.5179112882813843E-3</v>
      </c>
      <c r="D755" s="400">
        <f ca="1">0.6*C755+0.4*'Bonds (CP)'!$T$515</f>
        <v>2.2849994589342732E-3</v>
      </c>
      <c r="E755" s="400">
        <f ca="1">'MoteCarlo_Sim (CP)'!$F$4/0.6*(1+D755)</f>
        <v>1669559.4838794505</v>
      </c>
      <c r="M755" s="554">
        <v>753</v>
      </c>
      <c r="N755" s="400">
        <f>'MoteCarlo_Sim OP'!F757</f>
        <v>1009852.4666260311</v>
      </c>
      <c r="O755" s="400">
        <f ca="1">N755/'MoteCarlo_Sim OP'!$F$4-1</f>
        <v>9.3397568726358848E-3</v>
      </c>
      <c r="P755" s="400">
        <f ca="1">0.6*O755+0.4*'Bonds (OP)'!$G$514</f>
        <v>5.4984468099162648E-3</v>
      </c>
      <c r="Q755" s="400">
        <f ca="1">'MoteCarlo_Sim OP'!$F$4/0.6*(1+P755)</f>
        <v>1676682.0088506739</v>
      </c>
      <c r="S755" s="554"/>
    </row>
    <row r="756" spans="1:19">
      <c r="A756" s="554">
        <v>754</v>
      </c>
      <c r="B756" s="400">
        <f>'MoteCarlo_Sim (CP)'!F758</f>
        <v>1009690.6892266835</v>
      </c>
      <c r="C756" s="400">
        <f ca="1">B756/'MoteCarlo_Sim (CP)'!$F$4-1</f>
        <v>1.0244360540084596E-2</v>
      </c>
      <c r="D756" s="400">
        <f ca="1">0.6*C756+0.4*'Bonds (CP)'!$T$515</f>
        <v>5.7208690100162005E-3</v>
      </c>
      <c r="E756" s="400">
        <f ca="1">'MoteCarlo_Sim (CP)'!$F$4/0.6*(1+D756)</f>
        <v>1675282.7947116769</v>
      </c>
      <c r="M756" s="554">
        <v>754</v>
      </c>
      <c r="N756" s="400">
        <f>'MoteCarlo_Sim OP'!F758</f>
        <v>996338.59431114339</v>
      </c>
      <c r="O756" s="400">
        <f ca="1">N756/'MoteCarlo_Sim OP'!$F$4-1</f>
        <v>-4.1672543468236345E-3</v>
      </c>
      <c r="P756" s="400">
        <f ca="1">0.6*O756+0.4*'Bonds (OP)'!$G$514</f>
        <v>-2.6057599217594457E-3</v>
      </c>
      <c r="Q756" s="400">
        <f ca="1">'MoteCarlo_Sim OP'!$F$4/0.6*(1+P756)</f>
        <v>1663168.1365357861</v>
      </c>
      <c r="S756" s="554"/>
    </row>
    <row r="757" spans="1:19">
      <c r="A757" s="554">
        <v>755</v>
      </c>
      <c r="B757" s="400">
        <f>'MoteCarlo_Sim (CP)'!F759</f>
        <v>967215.24085384968</v>
      </c>
      <c r="C757" s="400">
        <f ca="1">B757/'MoteCarlo_Sim (CP)'!$F$4-1</f>
        <v>-3.225437955717414E-2</v>
      </c>
      <c r="D757" s="400">
        <f ca="1">0.6*C757+0.4*'Bonds (CP)'!$T$515</f>
        <v>-1.9778375048339038E-2</v>
      </c>
      <c r="E757" s="400">
        <f ca="1">'MoteCarlo_Sim (CP)'!$F$4/0.6*(1+D757)</f>
        <v>1632807.3463388432</v>
      </c>
      <c r="M757" s="554">
        <v>755</v>
      </c>
      <c r="N757" s="400">
        <f>'MoteCarlo_Sim OP'!F759</f>
        <v>991279.40377302154</v>
      </c>
      <c r="O757" s="400">
        <f ca="1">N757/'MoteCarlo_Sim OP'!$F$4-1</f>
        <v>-9.2238762955535458E-3</v>
      </c>
      <c r="P757" s="400">
        <f ca="1">0.6*O757+0.4*'Bonds (OP)'!$G$514</f>
        <v>-5.6397330909973929E-3</v>
      </c>
      <c r="Q757" s="400">
        <f ca="1">'MoteCarlo_Sim OP'!$F$4/0.6*(1+P757)</f>
        <v>1658108.9459976642</v>
      </c>
      <c r="S757" s="554"/>
    </row>
    <row r="758" spans="1:19">
      <c r="A758" s="554">
        <v>756</v>
      </c>
      <c r="B758" s="400">
        <f>'MoteCarlo_Sim (CP)'!F760</f>
        <v>992853.57209485443</v>
      </c>
      <c r="C758" s="400">
        <f ca="1">B758/'MoteCarlo_Sim (CP)'!$F$4-1</f>
        <v>-6.6019893487221371E-3</v>
      </c>
      <c r="D758" s="400">
        <f ca="1">0.6*C758+0.4*'Bonds (CP)'!$T$515</f>
        <v>-4.3869409232678387E-3</v>
      </c>
      <c r="E758" s="400">
        <f ca="1">'MoteCarlo_Sim (CP)'!$F$4/0.6*(1+D758)</f>
        <v>1658445.6775798481</v>
      </c>
      <c r="M758" s="554">
        <v>756</v>
      </c>
      <c r="N758" s="400">
        <f>'MoteCarlo_Sim OP'!F760</f>
        <v>986436.01429814391</v>
      </c>
      <c r="O758" s="400">
        <f ca="1">N758/'MoteCarlo_Sim OP'!$F$4-1</f>
        <v>-1.4064806744875202E-2</v>
      </c>
      <c r="P758" s="400">
        <f ca="1">0.6*O758+0.4*'Bonds (OP)'!$G$514</f>
        <v>-8.5442913605903864E-3</v>
      </c>
      <c r="Q758" s="400">
        <f ca="1">'MoteCarlo_Sim OP'!$F$4/0.6*(1+P758)</f>
        <v>1653265.5565227866</v>
      </c>
      <c r="S758" s="554"/>
    </row>
    <row r="759" spans="1:19">
      <c r="A759" s="554">
        <v>757</v>
      </c>
      <c r="B759" s="400">
        <f>'MoteCarlo_Sim (CP)'!F761</f>
        <v>1006175.5690143086</v>
      </c>
      <c r="C759" s="400">
        <f ca="1">B759/'MoteCarlo_Sim (CP)'!$F$4-1</f>
        <v>6.727312785695494E-3</v>
      </c>
      <c r="D759" s="400">
        <f ca="1">0.6*C759+0.4*'Bonds (CP)'!$T$515</f>
        <v>3.6106403573827393E-3</v>
      </c>
      <c r="E759" s="400">
        <f ca="1">'MoteCarlo_Sim (CP)'!$F$4/0.6*(1+D759)</f>
        <v>1671767.6744993022</v>
      </c>
      <c r="M759" s="554">
        <v>757</v>
      </c>
      <c r="N759" s="400">
        <f>'MoteCarlo_Sim OP'!F761</f>
        <v>1012819.9617512706</v>
      </c>
      <c r="O759" s="400">
        <f ca="1">N759/'MoteCarlo_Sim OP'!$F$4-1</f>
        <v>1.2305745378102362E-2</v>
      </c>
      <c r="P759" s="400">
        <f ca="1">0.6*O759+0.4*'Bonds (OP)'!$G$514</f>
        <v>7.2780399131961507E-3</v>
      </c>
      <c r="Q759" s="400">
        <f ca="1">'MoteCarlo_Sim OP'!$F$4/0.6*(1+P759)</f>
        <v>1679649.5039759134</v>
      </c>
      <c r="S759" s="554"/>
    </row>
    <row r="760" spans="1:19">
      <c r="A760" s="554">
        <v>758</v>
      </c>
      <c r="B760" s="400">
        <f>'MoteCarlo_Sim (CP)'!F762</f>
        <v>1004024.4758858938</v>
      </c>
      <c r="C760" s="400">
        <f ca="1">B760/'MoteCarlo_Sim (CP)'!$F$4-1</f>
        <v>4.5750400895474552E-3</v>
      </c>
      <c r="D760" s="400">
        <f ca="1">0.6*C760+0.4*'Bonds (CP)'!$T$515</f>
        <v>2.3192767396939158E-3</v>
      </c>
      <c r="E760" s="400">
        <f ca="1">'MoteCarlo_Sim (CP)'!$F$4/0.6*(1+D760)</f>
        <v>1669616.5813708876</v>
      </c>
      <c r="M760" s="554">
        <v>758</v>
      </c>
      <c r="N760" s="400">
        <f>'MoteCarlo_Sim OP'!F762</f>
        <v>989992.39966342202</v>
      </c>
      <c r="O760" s="400">
        <f ca="1">N760/'MoteCarlo_Sim OP'!$F$4-1</f>
        <v>-1.051022698340931E-2</v>
      </c>
      <c r="P760" s="400">
        <f ca="1">0.6*O760+0.4*'Bonds (OP)'!$G$514</f>
        <v>-6.4115435037108513E-3</v>
      </c>
      <c r="Q760" s="400">
        <f ca="1">'MoteCarlo_Sim OP'!$F$4/0.6*(1+P760)</f>
        <v>1656821.9418880648</v>
      </c>
      <c r="S760" s="554"/>
    </row>
    <row r="761" spans="1:19">
      <c r="A761" s="554">
        <v>759</v>
      </c>
      <c r="B761" s="400">
        <f>'MoteCarlo_Sim (CP)'!F763</f>
        <v>998303.20589210431</v>
      </c>
      <c r="C761" s="400">
        <f ca="1">B761/'MoteCarlo_Sim (CP)'!$F$4-1</f>
        <v>-1.1493672047100389E-3</v>
      </c>
      <c r="D761" s="400">
        <f ca="1">0.6*C761+0.4*'Bonds (CP)'!$T$515</f>
        <v>-1.1153676368605805E-3</v>
      </c>
      <c r="E761" s="400">
        <f ca="1">'MoteCarlo_Sim (CP)'!$F$4/0.6*(1+D761)</f>
        <v>1663895.3113770979</v>
      </c>
      <c r="M761" s="554">
        <v>759</v>
      </c>
      <c r="N761" s="400">
        <f>'MoteCarlo_Sim OP'!F763</f>
        <v>994549.12506378558</v>
      </c>
      <c r="O761" s="400">
        <f ca="1">N761/'MoteCarlo_Sim OP'!$F$4-1</f>
        <v>-5.9558150670778742E-3</v>
      </c>
      <c r="P761" s="400">
        <f ca="1">0.6*O761+0.4*'Bonds (OP)'!$G$514</f>
        <v>-3.6788963539119896E-3</v>
      </c>
      <c r="Q761" s="400">
        <f ca="1">'MoteCarlo_Sim OP'!$F$4/0.6*(1+P761)</f>
        <v>1661378.6672884284</v>
      </c>
      <c r="S761" s="554"/>
    </row>
    <row r="762" spans="1:19">
      <c r="A762" s="554">
        <v>760</v>
      </c>
      <c r="B762" s="400">
        <f>'MoteCarlo_Sim (CP)'!F764</f>
        <v>994564.47259525466</v>
      </c>
      <c r="C762" s="400">
        <f ca="1">B762/'MoteCarlo_Sim (CP)'!$F$4-1</f>
        <v>-4.8901506634527747E-3</v>
      </c>
      <c r="D762" s="400">
        <f ca="1">0.6*C762+0.4*'Bonds (CP)'!$T$515</f>
        <v>-3.3598377121062221E-3</v>
      </c>
      <c r="E762" s="400">
        <f ca="1">'MoteCarlo_Sim (CP)'!$F$4/0.6*(1+D762)</f>
        <v>1660156.5780802483</v>
      </c>
      <c r="M762" s="554">
        <v>760</v>
      </c>
      <c r="N762" s="400">
        <f>'MoteCarlo_Sim OP'!F764</f>
        <v>1029797.2066866539</v>
      </c>
      <c r="O762" s="400">
        <f ca="1">N762/'MoteCarlo_Sim OP'!$F$4-1</f>
        <v>2.9274370837520935E-2</v>
      </c>
      <c r="P762" s="400">
        <f ca="1">0.6*O762+0.4*'Bonds (OP)'!$G$514</f>
        <v>1.7459215188847296E-2</v>
      </c>
      <c r="Q762" s="400">
        <f ca="1">'MoteCarlo_Sim OP'!$F$4/0.6*(1+P762)</f>
        <v>1696626.7489112967</v>
      </c>
      <c r="S762" s="554"/>
    </row>
    <row r="763" spans="1:19">
      <c r="A763" s="554">
        <v>761</v>
      </c>
      <c r="B763" s="400">
        <f>'MoteCarlo_Sim (CP)'!F765</f>
        <v>988017.17884012545</v>
      </c>
      <c r="C763" s="400">
        <f ca="1">B763/'MoteCarlo_Sim (CP)'!$F$4-1</f>
        <v>-1.1441034675253037E-2</v>
      </c>
      <c r="D763" s="400">
        <f ca="1">0.6*C763+0.4*'Bonds (CP)'!$T$515</f>
        <v>-7.2903681191863788E-3</v>
      </c>
      <c r="E763" s="400">
        <f ca="1">'MoteCarlo_Sim (CP)'!$F$4/0.6*(1+D763)</f>
        <v>1653609.2843251191</v>
      </c>
      <c r="M763" s="554">
        <v>761</v>
      </c>
      <c r="N763" s="400">
        <f>'MoteCarlo_Sim OP'!F765</f>
        <v>1006055.0466624987</v>
      </c>
      <c r="O763" s="400">
        <f ca="1">N763/'MoteCarlo_Sim OP'!$F$4-1</f>
        <v>5.544264888008632E-3</v>
      </c>
      <c r="P763" s="400">
        <f ca="1">0.6*O763+0.4*'Bonds (OP)'!$G$514</f>
        <v>3.221151619139914E-3</v>
      </c>
      <c r="Q763" s="400">
        <f ca="1">'MoteCarlo_Sim OP'!$F$4/0.6*(1+P763)</f>
        <v>1672884.5888871413</v>
      </c>
      <c r="S763" s="554"/>
    </row>
    <row r="764" spans="1:19">
      <c r="A764" s="554">
        <v>762</v>
      </c>
      <c r="B764" s="400">
        <f>'MoteCarlo_Sim (CP)'!F766</f>
        <v>997425.40856953675</v>
      </c>
      <c r="C764" s="400">
        <f ca="1">B764/'MoteCarlo_Sim (CP)'!$F$4-1</f>
        <v>-2.027645873893591E-3</v>
      </c>
      <c r="D764" s="400">
        <f ca="1">0.6*C764+0.4*'Bonds (CP)'!$T$515</f>
        <v>-1.6423348383707117E-3</v>
      </c>
      <c r="E764" s="400">
        <f ca="1">'MoteCarlo_Sim (CP)'!$F$4/0.6*(1+D764)</f>
        <v>1663017.5140545303</v>
      </c>
      <c r="M764" s="554">
        <v>762</v>
      </c>
      <c r="N764" s="400">
        <f>'MoteCarlo_Sim OP'!F766</f>
        <v>996184.99532423471</v>
      </c>
      <c r="O764" s="400">
        <f ca="1">N764/'MoteCarlo_Sim OP'!$F$4-1</f>
        <v>-4.3207753503621271E-3</v>
      </c>
      <c r="P764" s="400">
        <f ca="1">0.6*O764+0.4*'Bonds (OP)'!$G$514</f>
        <v>-2.6978725238825415E-3</v>
      </c>
      <c r="Q764" s="400">
        <f ca="1">'MoteCarlo_Sim OP'!$F$4/0.6*(1+P764)</f>
        <v>1663014.5375488775</v>
      </c>
      <c r="S764" s="554"/>
    </row>
    <row r="765" spans="1:19">
      <c r="A765" s="554">
        <v>763</v>
      </c>
      <c r="B765" s="400">
        <f>'MoteCarlo_Sim (CP)'!F767</f>
        <v>978120.37045486283</v>
      </c>
      <c r="C765" s="400">
        <f ca="1">B765/'MoteCarlo_Sim (CP)'!$F$4-1</f>
        <v>-2.1343270048162055E-2</v>
      </c>
      <c r="D765" s="400">
        <f ca="1">0.6*C765+0.4*'Bonds (CP)'!$T$515</f>
        <v>-1.323170934293179E-2</v>
      </c>
      <c r="E765" s="400">
        <f ca="1">'MoteCarlo_Sim (CP)'!$F$4/0.6*(1+D765)</f>
        <v>1643712.4759398564</v>
      </c>
      <c r="M765" s="554">
        <v>763</v>
      </c>
      <c r="N765" s="400">
        <f>'MoteCarlo_Sim OP'!F767</f>
        <v>1019677.2673836799</v>
      </c>
      <c r="O765" s="400">
        <f ca="1">N765/'MoteCarlo_Sim OP'!$F$4-1</f>
        <v>1.9159569504454188E-2</v>
      </c>
      <c r="P765" s="400">
        <f ca="1">0.6*O765+0.4*'Bonds (OP)'!$G$514</f>
        <v>1.1390334389007247E-2</v>
      </c>
      <c r="Q765" s="400">
        <f ca="1">'MoteCarlo_Sim OP'!$F$4/0.6*(1+P765)</f>
        <v>1686506.8096083226</v>
      </c>
      <c r="S765" s="554"/>
    </row>
    <row r="766" spans="1:19">
      <c r="A766" s="554">
        <v>764</v>
      </c>
      <c r="B766" s="400">
        <f>'MoteCarlo_Sim (CP)'!F768</f>
        <v>1025455.0782330773</v>
      </c>
      <c r="C766" s="400">
        <f ca="1">B766/'MoteCarlo_Sim (CP)'!$F$4-1</f>
        <v>2.6017394065100952E-2</v>
      </c>
      <c r="D766" s="400">
        <f ca="1">0.6*C766+0.4*'Bonds (CP)'!$T$515</f>
        <v>1.5184689125026013E-2</v>
      </c>
      <c r="E766" s="400">
        <f ca="1">'MoteCarlo_Sim (CP)'!$F$4/0.6*(1+D766)</f>
        <v>1691047.1837180709</v>
      </c>
      <c r="M766" s="554">
        <v>764</v>
      </c>
      <c r="N766" s="400">
        <f>'MoteCarlo_Sim OP'!F768</f>
        <v>1020730.4583824932</v>
      </c>
      <c r="O766" s="400">
        <f ca="1">N766/'MoteCarlo_Sim OP'!$F$4-1</f>
        <v>2.0212225790212868E-2</v>
      </c>
      <c r="P766" s="400">
        <f ca="1">0.6*O766+0.4*'Bonds (OP)'!$G$514</f>
        <v>1.2021928160462455E-2</v>
      </c>
      <c r="Q766" s="400">
        <f ca="1">'MoteCarlo_Sim OP'!$F$4/0.6*(1+P766)</f>
        <v>1687560.0006071362</v>
      </c>
      <c r="S766" s="554"/>
    </row>
    <row r="767" spans="1:19">
      <c r="A767" s="554">
        <v>765</v>
      </c>
      <c r="B767" s="400">
        <f>'MoteCarlo_Sim (CP)'!F769</f>
        <v>1013366.4671043918</v>
      </c>
      <c r="C767" s="400">
        <f ca="1">B767/'MoteCarlo_Sim (CP)'!$F$4-1</f>
        <v>1.3922154057619096E-2</v>
      </c>
      <c r="D767" s="400">
        <f ca="1">0.6*C767+0.4*'Bonds (CP)'!$T$515</f>
        <v>7.9275451205368993E-3</v>
      </c>
      <c r="E767" s="400">
        <f ca="1">'MoteCarlo_Sim (CP)'!$F$4/0.6*(1+D767)</f>
        <v>1678958.5725893856</v>
      </c>
      <c r="M767" s="554">
        <v>765</v>
      </c>
      <c r="N767" s="400">
        <f>'MoteCarlo_Sim OP'!F769</f>
        <v>994024.07559543452</v>
      </c>
      <c r="O767" s="400">
        <f ca="1">N767/'MoteCarlo_Sim OP'!$F$4-1</f>
        <v>-6.4805979638332678E-3</v>
      </c>
      <c r="P767" s="400">
        <f ca="1">0.6*O767+0.4*'Bonds (OP)'!$G$514</f>
        <v>-3.9937660919652264E-3</v>
      </c>
      <c r="Q767" s="400">
        <f ca="1">'MoteCarlo_Sim OP'!$F$4/0.6*(1+P767)</f>
        <v>1660853.6178200773</v>
      </c>
      <c r="S767" s="554"/>
    </row>
    <row r="768" spans="1:19">
      <c r="A768" s="554">
        <v>766</v>
      </c>
      <c r="B768" s="400">
        <f>'MoteCarlo_Sim (CP)'!F770</f>
        <v>1013651.8623662348</v>
      </c>
      <c r="C768" s="400">
        <f ca="1">B768/'MoteCarlo_Sim (CP)'!$F$4-1</f>
        <v>1.4207705818052307E-2</v>
      </c>
      <c r="D768" s="400">
        <f ca="1">0.6*C768+0.4*'Bonds (CP)'!$T$515</f>
        <v>8.0988761767968268E-3</v>
      </c>
      <c r="E768" s="400">
        <f ca="1">'MoteCarlo_Sim (CP)'!$F$4/0.6*(1+D768)</f>
        <v>1679243.9678512283</v>
      </c>
      <c r="M768" s="554">
        <v>766</v>
      </c>
      <c r="N768" s="400">
        <f>'MoteCarlo_Sim OP'!F770</f>
        <v>956729.34001867403</v>
      </c>
      <c r="O768" s="400">
        <f ca="1">N768/'MoteCarlo_Sim OP'!$F$4-1</f>
        <v>-4.3756398720595335E-2</v>
      </c>
      <c r="P768" s="400">
        <f ca="1">0.6*O768+0.4*'Bonds (OP)'!$G$514</f>
        <v>-2.6359246546022466E-2</v>
      </c>
      <c r="Q768" s="400">
        <f ca="1">'MoteCarlo_Sim OP'!$F$4/0.6*(1+P768)</f>
        <v>1623558.8822433169</v>
      </c>
      <c r="S768" s="554"/>
    </row>
    <row r="769" spans="1:19">
      <c r="A769" s="554">
        <v>767</v>
      </c>
      <c r="B769" s="400">
        <f>'MoteCarlo_Sim (CP)'!F771</f>
        <v>1008489.8006553515</v>
      </c>
      <c r="C769" s="400">
        <f ca="1">B769/'MoteCarlo_Sim (CP)'!$F$4-1</f>
        <v>9.0428134526747694E-3</v>
      </c>
      <c r="D769" s="400">
        <f ca="1">0.6*C769+0.4*'Bonds (CP)'!$T$515</f>
        <v>4.9999407575703047E-3</v>
      </c>
      <c r="E769" s="400">
        <f ca="1">'MoteCarlo_Sim (CP)'!$F$4/0.6*(1+D769)</f>
        <v>1674081.9061403451</v>
      </c>
      <c r="M769" s="554">
        <v>767</v>
      </c>
      <c r="N769" s="400">
        <f>'MoteCarlo_Sim OP'!F771</f>
        <v>980979.17950283806</v>
      </c>
      <c r="O769" s="400">
        <f ca="1">N769/'MoteCarlo_Sim OP'!$F$4-1</f>
        <v>-1.9518871063785026E-2</v>
      </c>
      <c r="P769" s="400">
        <f ca="1">0.6*O769+0.4*'Bonds (OP)'!$G$514</f>
        <v>-1.1816729951936281E-2</v>
      </c>
      <c r="Q769" s="400">
        <f ca="1">'MoteCarlo_Sim OP'!$F$4/0.6*(1+P769)</f>
        <v>1647808.7217274809</v>
      </c>
      <c r="S769" s="554"/>
    </row>
    <row r="770" spans="1:19">
      <c r="A770" s="554">
        <v>768</v>
      </c>
      <c r="B770" s="400">
        <f>'MoteCarlo_Sim (CP)'!F772</f>
        <v>972461.42336805444</v>
      </c>
      <c r="C770" s="400">
        <f ca="1">B770/'MoteCarlo_Sim (CP)'!$F$4-1</f>
        <v>-2.7005320260214072E-2</v>
      </c>
      <c r="D770" s="400">
        <f ca="1">0.6*C770+0.4*'Bonds (CP)'!$T$515</f>
        <v>-1.6628939470162998E-2</v>
      </c>
      <c r="E770" s="400">
        <f ca="1">'MoteCarlo_Sim (CP)'!$F$4/0.6*(1+D770)</f>
        <v>1638053.5288530481</v>
      </c>
      <c r="M770" s="554">
        <v>768</v>
      </c>
      <c r="N770" s="400">
        <f>'MoteCarlo_Sim OP'!F772</f>
        <v>992427.82278785342</v>
      </c>
      <c r="O770" s="400">
        <f ca="1">N770/'MoteCarlo_Sim OP'!$F$4-1</f>
        <v>-8.0760403417621252E-3</v>
      </c>
      <c r="P770" s="400">
        <f ca="1">0.6*O770+0.4*'Bonds (OP)'!$G$514</f>
        <v>-4.9510315187225405E-3</v>
      </c>
      <c r="Q770" s="400">
        <f ca="1">'MoteCarlo_Sim OP'!$F$4/0.6*(1+P770)</f>
        <v>1659257.3650124962</v>
      </c>
      <c r="S770" s="554"/>
    </row>
    <row r="771" spans="1:19">
      <c r="A771" s="554">
        <v>769</v>
      </c>
      <c r="B771" s="400">
        <f>'MoteCarlo_Sim (CP)'!F773</f>
        <v>982980.88973686297</v>
      </c>
      <c r="C771" s="400">
        <f ca="1">B771/'MoteCarlo_Sim (CP)'!$F$4-1</f>
        <v>-1.6480085464675609E-2</v>
      </c>
      <c r="D771" s="400">
        <f ca="1">0.6*C771+0.4*'Bonds (CP)'!$T$515</f>
        <v>-1.0313798592839922E-2</v>
      </c>
      <c r="E771" s="400">
        <f ca="1">'MoteCarlo_Sim (CP)'!$F$4/0.6*(1+D771)</f>
        <v>1648572.9952218567</v>
      </c>
      <c r="M771" s="554">
        <v>769</v>
      </c>
      <c r="N771" s="400">
        <f>'MoteCarlo_Sim OP'!F773</f>
        <v>1041331.8291233849</v>
      </c>
      <c r="O771" s="400">
        <f ca="1">N771/'MoteCarlo_Sim OP'!$F$4-1</f>
        <v>4.08031370589923E-2</v>
      </c>
      <c r="P771" s="400">
        <f ca="1">0.6*O771+0.4*'Bonds (OP)'!$G$514</f>
        <v>2.4376474921730115E-2</v>
      </c>
      <c r="Q771" s="400">
        <f ca="1">'MoteCarlo_Sim OP'!$F$4/0.6*(1+P771)</f>
        <v>1708161.3713480278</v>
      </c>
      <c r="S771" s="554"/>
    </row>
    <row r="772" spans="1:19">
      <c r="A772" s="554">
        <v>770</v>
      </c>
      <c r="B772" s="400">
        <f>'MoteCarlo_Sim (CP)'!F774</f>
        <v>976886.36178442102</v>
      </c>
      <c r="C772" s="400">
        <f ca="1">B772/'MoteCarlo_Sim (CP)'!$F$4-1</f>
        <v>-2.2577955396331562E-2</v>
      </c>
      <c r="D772" s="400">
        <f ca="1">0.6*C772+0.4*'Bonds (CP)'!$T$515</f>
        <v>-1.3972520551833494E-2</v>
      </c>
      <c r="E772" s="400">
        <f ca="1">'MoteCarlo_Sim (CP)'!$F$4/0.6*(1+D772)</f>
        <v>1642478.4672694146</v>
      </c>
      <c r="M772" s="554">
        <v>770</v>
      </c>
      <c r="N772" s="400">
        <f>'MoteCarlo_Sim OP'!F774</f>
        <v>1003207.8244291323</v>
      </c>
      <c r="O772" s="400">
        <f ca="1">N772/'MoteCarlo_Sim OP'!$F$4-1</f>
        <v>2.6984882109559738E-3</v>
      </c>
      <c r="P772" s="400">
        <f ca="1">0.6*O772+0.4*'Bonds (OP)'!$G$514</f>
        <v>1.513685612908319E-3</v>
      </c>
      <c r="Q772" s="400">
        <f ca="1">'MoteCarlo_Sim OP'!$F$4/0.6*(1+P772)</f>
        <v>1670037.3666537751</v>
      </c>
      <c r="S772" s="554"/>
    </row>
    <row r="773" spans="1:19">
      <c r="A773" s="554">
        <v>771</v>
      </c>
      <c r="B773" s="400">
        <f>'MoteCarlo_Sim (CP)'!F775</f>
        <v>1010276.0800913022</v>
      </c>
      <c r="C773" s="400">
        <f ca="1">B773/'MoteCarlo_Sim (CP)'!$F$4-1</f>
        <v>1.0830072408088087E-2</v>
      </c>
      <c r="D773" s="400">
        <f ca="1">0.6*C773+0.4*'Bonds (CP)'!$T$515</f>
        <v>6.072296130818295E-3</v>
      </c>
      <c r="E773" s="400">
        <f ca="1">'MoteCarlo_Sim (CP)'!$F$4/0.6*(1+D773)</f>
        <v>1675868.1855762959</v>
      </c>
      <c r="M773" s="554">
        <v>771</v>
      </c>
      <c r="N773" s="400">
        <f>'MoteCarlo_Sim OP'!F775</f>
        <v>977560.98848224722</v>
      </c>
      <c r="O773" s="400">
        <f ca="1">N773/'MoteCarlo_Sim OP'!$F$4-1</f>
        <v>-2.2935326642880005E-2</v>
      </c>
      <c r="P773" s="400">
        <f ca="1">0.6*O773+0.4*'Bonds (OP)'!$G$514</f>
        <v>-1.3866603299393269E-2</v>
      </c>
      <c r="Q773" s="400">
        <f ca="1">'MoteCarlo_Sim OP'!$F$4/0.6*(1+P773)</f>
        <v>1644390.5307068902</v>
      </c>
      <c r="S773" s="554"/>
    </row>
    <row r="774" spans="1:19">
      <c r="A774" s="554">
        <v>772</v>
      </c>
      <c r="B774" s="400">
        <f>'MoteCarlo_Sim (CP)'!F776</f>
        <v>1021536.1551221742</v>
      </c>
      <c r="C774" s="400">
        <f ca="1">B774/'MoteCarlo_Sim (CP)'!$F$4-1</f>
        <v>2.2096321983895439E-2</v>
      </c>
      <c r="D774" s="400">
        <f ca="1">0.6*C774+0.4*'Bonds (CP)'!$T$515</f>
        <v>1.2832045876302706E-2</v>
      </c>
      <c r="E774" s="400">
        <f ca="1">'MoteCarlo_Sim (CP)'!$F$4/0.6*(1+D774)</f>
        <v>1687128.2606071678</v>
      </c>
      <c r="M774" s="554">
        <v>772</v>
      </c>
      <c r="N774" s="400">
        <f>'MoteCarlo_Sim OP'!F776</f>
        <v>996199.62051551684</v>
      </c>
      <c r="O774" s="400">
        <f ca="1">N774/'MoteCarlo_Sim OP'!$F$4-1</f>
        <v>-4.3061575844005606E-3</v>
      </c>
      <c r="P774" s="400">
        <f ca="1">0.6*O774+0.4*'Bonds (OP)'!$G$514</f>
        <v>-2.6891018643056016E-3</v>
      </c>
      <c r="Q774" s="400">
        <f ca="1">'MoteCarlo_Sim OP'!$F$4/0.6*(1+P774)</f>
        <v>1663029.1627401595</v>
      </c>
      <c r="S774" s="554"/>
    </row>
    <row r="775" spans="1:19">
      <c r="A775" s="554">
        <v>773</v>
      </c>
      <c r="B775" s="400">
        <f>'MoteCarlo_Sim (CP)'!F777</f>
        <v>1037288.8816798029</v>
      </c>
      <c r="C775" s="400">
        <f ca="1">B775/'MoteCarlo_Sim (CP)'!$F$4-1</f>
        <v>3.7857686664957146E-2</v>
      </c>
      <c r="D775" s="400">
        <f ca="1">0.6*C775+0.4*'Bonds (CP)'!$T$515</f>
        <v>2.2288864684939732E-2</v>
      </c>
      <c r="E775" s="400">
        <f ca="1">'MoteCarlo_Sim (CP)'!$F$4/0.6*(1+D775)</f>
        <v>1702880.9871647966</v>
      </c>
      <c r="M775" s="554">
        <v>773</v>
      </c>
      <c r="N775" s="400">
        <f>'MoteCarlo_Sim OP'!F777</f>
        <v>967368.21324329253</v>
      </c>
      <c r="O775" s="400">
        <f ca="1">N775/'MoteCarlo_Sim OP'!$F$4-1</f>
        <v>-3.3122926932570462E-2</v>
      </c>
      <c r="P775" s="400">
        <f ca="1">0.6*O775+0.4*'Bonds (OP)'!$G$514</f>
        <v>-1.9979163473207544E-2</v>
      </c>
      <c r="Q775" s="400">
        <f ca="1">'MoteCarlo_Sim OP'!$F$4/0.6*(1+P775)</f>
        <v>1634197.7554679355</v>
      </c>
      <c r="S775" s="554"/>
    </row>
    <row r="776" spans="1:19">
      <c r="A776" s="554">
        <v>774</v>
      </c>
      <c r="B776" s="400">
        <f>'MoteCarlo_Sim (CP)'!F778</f>
        <v>1003262.2879658408</v>
      </c>
      <c r="C776" s="400">
        <f ca="1">B776/'MoteCarlo_Sim (CP)'!$F$4-1</f>
        <v>3.8124342181442561E-3</v>
      </c>
      <c r="D776" s="400">
        <f ca="1">0.6*C776+0.4*'Bonds (CP)'!$T$515</f>
        <v>1.8617132168519965E-3</v>
      </c>
      <c r="E776" s="400">
        <f ca="1">'MoteCarlo_Sim (CP)'!$F$4/0.6*(1+D776)</f>
        <v>1668854.3934508341</v>
      </c>
      <c r="M776" s="554">
        <v>774</v>
      </c>
      <c r="N776" s="400">
        <f>'MoteCarlo_Sim OP'!F778</f>
        <v>996662.97648184595</v>
      </c>
      <c r="O776" s="400">
        <f ca="1">N776/'MoteCarlo_Sim OP'!$F$4-1</f>
        <v>-3.8430368674083892E-3</v>
      </c>
      <c r="P776" s="400">
        <f ca="1">0.6*O776+0.4*'Bonds (OP)'!$G$514</f>
        <v>-2.4112294341102989E-3</v>
      </c>
      <c r="Q776" s="400">
        <f ca="1">'MoteCarlo_Sim OP'!$F$4/0.6*(1+P776)</f>
        <v>1663492.5187064887</v>
      </c>
      <c r="S776" s="554"/>
    </row>
    <row r="777" spans="1:19">
      <c r="A777" s="554">
        <v>775</v>
      </c>
      <c r="B777" s="400">
        <f>'MoteCarlo_Sim (CP)'!F779</f>
        <v>1006912.3527316785</v>
      </c>
      <c r="C777" s="400">
        <f ca="1">B777/'MoteCarlo_Sim (CP)'!$F$4-1</f>
        <v>7.4645005238342943E-3</v>
      </c>
      <c r="D777" s="400">
        <f ca="1">0.6*C777+0.4*'Bonds (CP)'!$T$515</f>
        <v>4.0529530002660196E-3</v>
      </c>
      <c r="E777" s="400">
        <f ca="1">'MoteCarlo_Sim (CP)'!$F$4/0.6*(1+D777)</f>
        <v>1672504.4582166721</v>
      </c>
      <c r="M777" s="554">
        <v>775</v>
      </c>
      <c r="N777" s="400">
        <f>'MoteCarlo_Sim OP'!F779</f>
        <v>1004601.4678830437</v>
      </c>
      <c r="O777" s="400">
        <f ca="1">N777/'MoteCarlo_Sim OP'!$F$4-1</f>
        <v>4.0914241015201913E-3</v>
      </c>
      <c r="P777" s="400">
        <f ca="1">0.6*O777+0.4*'Bonds (OP)'!$G$514</f>
        <v>2.3494471472468494E-3</v>
      </c>
      <c r="Q777" s="400">
        <f ca="1">'MoteCarlo_Sim OP'!$F$4/0.6*(1+P777)</f>
        <v>1671431.0101076867</v>
      </c>
      <c r="S777" s="554"/>
    </row>
    <row r="778" spans="1:19">
      <c r="A778" s="554">
        <v>776</v>
      </c>
      <c r="B778" s="400">
        <f>'MoteCarlo_Sim (CP)'!F780</f>
        <v>1021162.7081451297</v>
      </c>
      <c r="C778" s="400">
        <f ca="1">B778/'MoteCarlo_Sim (CP)'!$F$4-1</f>
        <v>2.1722670224455065E-2</v>
      </c>
      <c r="D778" s="400">
        <f ca="1">0.6*C778+0.4*'Bonds (CP)'!$T$515</f>
        <v>1.2607854820638481E-2</v>
      </c>
      <c r="E778" s="400">
        <f ca="1">'MoteCarlo_Sim (CP)'!$F$4/0.6*(1+D778)</f>
        <v>1686754.8136301234</v>
      </c>
      <c r="M778" s="554">
        <v>776</v>
      </c>
      <c r="N778" s="400">
        <f>'MoteCarlo_Sim OP'!F780</f>
        <v>951802.21580808097</v>
      </c>
      <c r="O778" s="400">
        <f ca="1">N778/'MoteCarlo_Sim OP'!$F$4-1</f>
        <v>-4.8681021392872226E-2</v>
      </c>
      <c r="P778" s="400">
        <f ca="1">0.6*O778+0.4*'Bonds (OP)'!$G$514</f>
        <v>-2.9314020149388598E-2</v>
      </c>
      <c r="Q778" s="400">
        <f ca="1">'MoteCarlo_Sim OP'!$F$4/0.6*(1+P778)</f>
        <v>1618631.7580327238</v>
      </c>
      <c r="S778" s="554"/>
    </row>
    <row r="779" spans="1:19">
      <c r="A779" s="554">
        <v>777</v>
      </c>
      <c r="B779" s="400">
        <f>'MoteCarlo_Sim (CP)'!F781</f>
        <v>994533.23390076368</v>
      </c>
      <c r="C779" s="400">
        <f ca="1">B779/'MoteCarlo_Sim (CP)'!$F$4-1</f>
        <v>-4.9214064879116171E-3</v>
      </c>
      <c r="D779" s="400">
        <f ca="1">0.6*C779+0.4*'Bonds (CP)'!$T$515</f>
        <v>-3.3785912067815275E-3</v>
      </c>
      <c r="E779" s="400">
        <f ca="1">'MoteCarlo_Sim (CP)'!$F$4/0.6*(1+D779)</f>
        <v>1660125.3393857572</v>
      </c>
      <c r="M779" s="554">
        <v>777</v>
      </c>
      <c r="N779" s="400">
        <f>'MoteCarlo_Sim OP'!F781</f>
        <v>1016787.4669418426</v>
      </c>
      <c r="O779" s="400">
        <f ca="1">N779/'MoteCarlo_Sim OP'!$F$4-1</f>
        <v>1.6271236236210074E-2</v>
      </c>
      <c r="P779" s="400">
        <f ca="1">0.6*O779+0.4*'Bonds (OP)'!$G$514</f>
        <v>9.6573344280607779E-3</v>
      </c>
      <c r="Q779" s="400">
        <f ca="1">'MoteCarlo_Sim OP'!$F$4/0.6*(1+P779)</f>
        <v>1683617.0091664856</v>
      </c>
      <c r="S779" s="554"/>
    </row>
    <row r="780" spans="1:19">
      <c r="A780" s="554">
        <v>778</v>
      </c>
      <c r="B780" s="400">
        <f>'MoteCarlo_Sim (CP)'!F782</f>
        <v>1025885.7690352035</v>
      </c>
      <c r="C780" s="400">
        <f ca="1">B780/'MoteCarlo_Sim (CP)'!$F$4-1</f>
        <v>2.6448321039695299E-2</v>
      </c>
      <c r="D780" s="400">
        <f ca="1">0.6*C780+0.4*'Bonds (CP)'!$T$515</f>
        <v>1.5443245309782623E-2</v>
      </c>
      <c r="E780" s="400">
        <f ca="1">'MoteCarlo_Sim (CP)'!$F$4/0.6*(1+D780)</f>
        <v>1691477.874520197</v>
      </c>
      <c r="M780" s="554">
        <v>778</v>
      </c>
      <c r="N780" s="400">
        <f>'MoteCarlo_Sim OP'!F782</f>
        <v>981513.43548637372</v>
      </c>
      <c r="O780" s="400">
        <f ca="1">N780/'MoteCarlo_Sim OP'!$F$4-1</f>
        <v>-1.8984886326062544E-2</v>
      </c>
      <c r="P780" s="400">
        <f ca="1">0.6*O780+0.4*'Bonds (OP)'!$G$514</f>
        <v>-1.1496339109302792E-2</v>
      </c>
      <c r="Q780" s="400">
        <f ca="1">'MoteCarlo_Sim OP'!$F$4/0.6*(1+P780)</f>
        <v>1648342.9777110165</v>
      </c>
      <c r="S780" s="554"/>
    </row>
    <row r="781" spans="1:19">
      <c r="A781" s="554">
        <v>779</v>
      </c>
      <c r="B781" s="400">
        <f>'MoteCarlo_Sim (CP)'!F783</f>
        <v>1010248.1029704817</v>
      </c>
      <c r="C781" s="400">
        <f ca="1">B781/'MoteCarlo_Sim (CP)'!$F$4-1</f>
        <v>1.080207994580773E-2</v>
      </c>
      <c r="D781" s="400">
        <f ca="1">0.6*C781+0.4*'Bonds (CP)'!$T$515</f>
        <v>6.0555006534500806E-3</v>
      </c>
      <c r="E781" s="400">
        <f ca="1">'MoteCarlo_Sim (CP)'!$F$4/0.6*(1+D781)</f>
        <v>1675840.2084554755</v>
      </c>
      <c r="M781" s="554">
        <v>779</v>
      </c>
      <c r="N781" s="400">
        <f>'MoteCarlo_Sim OP'!F783</f>
        <v>988693.92632684205</v>
      </c>
      <c r="O781" s="400">
        <f ca="1">N781/'MoteCarlo_Sim OP'!$F$4-1</f>
        <v>-1.1808041075232145E-2</v>
      </c>
      <c r="P781" s="400">
        <f ca="1">0.6*O781+0.4*'Bonds (OP)'!$G$514</f>
        <v>-7.1902319588045514E-3</v>
      </c>
      <c r="Q781" s="400">
        <f ca="1">'MoteCarlo_Sim OP'!$F$4/0.6*(1+P781)</f>
        <v>1655523.4685514849</v>
      </c>
      <c r="S781" s="554"/>
    </row>
    <row r="782" spans="1:19">
      <c r="A782" s="554">
        <v>780</v>
      </c>
      <c r="B782" s="400">
        <f>'MoteCarlo_Sim (CP)'!F784</f>
        <v>1001381.3133141462</v>
      </c>
      <c r="C782" s="400">
        <f ca="1">B782/'MoteCarlo_Sim (CP)'!$F$4-1</f>
        <v>1.930428120169303E-3</v>
      </c>
      <c r="D782" s="400">
        <f ca="1">0.6*C782+0.4*'Bonds (CP)'!$T$515</f>
        <v>7.3250955806702456E-4</v>
      </c>
      <c r="E782" s="400">
        <f ca="1">'MoteCarlo_Sim (CP)'!$F$4/0.6*(1+D782)</f>
        <v>1666973.4187991398</v>
      </c>
      <c r="M782" s="554">
        <v>780</v>
      </c>
      <c r="N782" s="400">
        <f>'MoteCarlo_Sim OP'!F784</f>
        <v>1000802.593018498</v>
      </c>
      <c r="O782" s="400">
        <f ca="1">N782/'MoteCarlo_Sim OP'!$F$4-1</f>
        <v>2.9447795454395909E-4</v>
      </c>
      <c r="P782" s="400">
        <f ca="1">0.6*O782+0.4*'Bonds (OP)'!$G$514</f>
        <v>7.1279459061110163E-5</v>
      </c>
      <c r="Q782" s="400">
        <f ca="1">'MoteCarlo_Sim OP'!$F$4/0.6*(1+P782)</f>
        <v>1667632.1352431409</v>
      </c>
      <c r="S782" s="554"/>
    </row>
    <row r="783" spans="1:19">
      <c r="A783" s="554">
        <v>781</v>
      </c>
      <c r="B783" s="400">
        <f>'MoteCarlo_Sim (CP)'!F785</f>
        <v>1035265.7034481993</v>
      </c>
      <c r="C783" s="400">
        <f ca="1">B783/'MoteCarlo_Sim (CP)'!$F$4-1</f>
        <v>3.5833399008694533E-2</v>
      </c>
      <c r="D783" s="400">
        <f ca="1">0.6*C783+0.4*'Bonds (CP)'!$T$515</f>
        <v>2.1074292091182164E-2</v>
      </c>
      <c r="E783" s="400">
        <f ca="1">'MoteCarlo_Sim (CP)'!$F$4/0.6*(1+D783)</f>
        <v>1700857.8089331931</v>
      </c>
      <c r="M783" s="554">
        <v>781</v>
      </c>
      <c r="N783" s="400">
        <f>'MoteCarlo_Sim OP'!F785</f>
        <v>972645.59113993146</v>
      </c>
      <c r="O783" s="400">
        <f ca="1">N783/'MoteCarlo_Sim OP'!$F$4-1</f>
        <v>-2.784822840069956E-2</v>
      </c>
      <c r="P783" s="400">
        <f ca="1">0.6*O783+0.4*'Bonds (OP)'!$G$514</f>
        <v>-1.6814344354084999E-2</v>
      </c>
      <c r="Q783" s="400">
        <f ca="1">'MoteCarlo_Sim OP'!$F$4/0.6*(1+P783)</f>
        <v>1639475.1333645743</v>
      </c>
      <c r="S783" s="554"/>
    </row>
    <row r="784" spans="1:19">
      <c r="A784" s="554">
        <v>782</v>
      </c>
      <c r="B784" s="400">
        <f>'MoteCarlo_Sim (CP)'!F786</f>
        <v>986200.23143972876</v>
      </c>
      <c r="C784" s="400">
        <f ca="1">B784/'MoteCarlo_Sim (CP)'!$F$4-1</f>
        <v>-1.3258978412116207E-2</v>
      </c>
      <c r="D784" s="400">
        <f ca="1">0.6*C784+0.4*'Bonds (CP)'!$T$515</f>
        <v>-8.3811343613042818E-3</v>
      </c>
      <c r="E784" s="400">
        <f ca="1">'MoteCarlo_Sim (CP)'!$F$4/0.6*(1+D784)</f>
        <v>1651792.3369247224</v>
      </c>
      <c r="M784" s="554">
        <v>782</v>
      </c>
      <c r="N784" s="400">
        <f>'MoteCarlo_Sim OP'!F786</f>
        <v>1014692.4367001596</v>
      </c>
      <c r="O784" s="400">
        <f ca="1">N784/'MoteCarlo_Sim OP'!$F$4-1</f>
        <v>1.4177269657263958E-2</v>
      </c>
      <c r="P784" s="400">
        <f ca="1">0.6*O784+0.4*'Bonds (OP)'!$G$514</f>
        <v>8.400954480693109E-3</v>
      </c>
      <c r="Q784" s="400">
        <f ca="1">'MoteCarlo_Sim OP'!$F$4/0.6*(1+P784)</f>
        <v>1681521.9789248023</v>
      </c>
      <c r="S784" s="554"/>
    </row>
    <row r="785" spans="1:19">
      <c r="A785" s="554">
        <v>783</v>
      </c>
      <c r="B785" s="400">
        <f>'MoteCarlo_Sim (CP)'!F787</f>
        <v>1012519.2617373841</v>
      </c>
      <c r="C785" s="400">
        <f ca="1">B785/'MoteCarlo_Sim (CP)'!$F$4-1</f>
        <v>1.3074484119319107E-2</v>
      </c>
      <c r="D785" s="400">
        <f ca="1">0.6*C785+0.4*'Bonds (CP)'!$T$515</f>
        <v>7.4189431575569066E-3</v>
      </c>
      <c r="E785" s="400">
        <f ca="1">'MoteCarlo_Sim (CP)'!$F$4/0.6*(1+D785)</f>
        <v>1678111.3672223776</v>
      </c>
      <c r="M785" s="554">
        <v>783</v>
      </c>
      <c r="N785" s="400">
        <f>'MoteCarlo_Sim OP'!F787</f>
        <v>983377.7047272037</v>
      </c>
      <c r="O785" s="400">
        <f ca="1">N785/'MoteCarlo_Sim OP'!$F$4-1</f>
        <v>-1.7121563588859967E-2</v>
      </c>
      <c r="P785" s="400">
        <f ca="1">0.6*O785+0.4*'Bonds (OP)'!$G$514</f>
        <v>-1.0378345466981246E-2</v>
      </c>
      <c r="Q785" s="400">
        <f ca="1">'MoteCarlo_Sim OP'!$F$4/0.6*(1+P785)</f>
        <v>1650207.2469518464</v>
      </c>
      <c r="S785" s="554"/>
    </row>
    <row r="786" spans="1:19">
      <c r="A786" s="554">
        <v>784</v>
      </c>
      <c r="B786" s="400">
        <f>'MoteCarlo_Sim (CP)'!F788</f>
        <v>1017439.5509840536</v>
      </c>
      <c r="C786" s="400">
        <f ca="1">B786/'MoteCarlo_Sim (CP)'!$F$4-1</f>
        <v>1.7997471442774415E-2</v>
      </c>
      <c r="D786" s="400">
        <f ca="1">0.6*C786+0.4*'Bonds (CP)'!$T$515</f>
        <v>1.0372735551630092E-2</v>
      </c>
      <c r="E786" s="400">
        <f ca="1">'MoteCarlo_Sim (CP)'!$F$4/0.6*(1+D786)</f>
        <v>1683031.6564690471</v>
      </c>
      <c r="M786" s="554">
        <v>784</v>
      </c>
      <c r="N786" s="400">
        <f>'MoteCarlo_Sim OP'!F788</f>
        <v>1024468.0526745449</v>
      </c>
      <c r="O786" s="400">
        <f ca="1">N786/'MoteCarlo_Sim OP'!$F$4-1</f>
        <v>2.394792247730626E-2</v>
      </c>
      <c r="P786" s="400">
        <f ca="1">0.6*O786+0.4*'Bonds (OP)'!$G$514</f>
        <v>1.426334617271849E-2</v>
      </c>
      <c r="Q786" s="400">
        <f ca="1">'MoteCarlo_Sim OP'!$F$4/0.6*(1+P786)</f>
        <v>1691297.5948991876</v>
      </c>
      <c r="S786" s="554"/>
    </row>
    <row r="787" spans="1:19">
      <c r="A787" s="554">
        <v>785</v>
      </c>
      <c r="B787" s="400">
        <f>'MoteCarlo_Sim (CP)'!F789</f>
        <v>1013026.408260326</v>
      </c>
      <c r="C787" s="400">
        <f ca="1">B787/'MoteCarlo_Sim (CP)'!$F$4-1</f>
        <v>1.3581908739785709E-2</v>
      </c>
      <c r="D787" s="400">
        <f ca="1">0.6*C787+0.4*'Bonds (CP)'!$T$515</f>
        <v>7.723397929836868E-3</v>
      </c>
      <c r="E787" s="400">
        <f ca="1">'MoteCarlo_Sim (CP)'!$F$4/0.6*(1+D787)</f>
        <v>1678618.5137453193</v>
      </c>
      <c r="M787" s="554">
        <v>785</v>
      </c>
      <c r="N787" s="400">
        <f>'MoteCarlo_Sim OP'!F789</f>
        <v>984076.46740100579</v>
      </c>
      <c r="O787" s="400">
        <f ca="1">N787/'MoteCarlo_Sim OP'!$F$4-1</f>
        <v>-1.6423155682164903E-2</v>
      </c>
      <c r="P787" s="400">
        <f ca="1">0.6*O787+0.4*'Bonds (OP)'!$G$514</f>
        <v>-9.9593007229642067E-3</v>
      </c>
      <c r="Q787" s="400">
        <f ca="1">'MoteCarlo_Sim OP'!$F$4/0.6*(1+P787)</f>
        <v>1650906.0096256486</v>
      </c>
      <c r="S787" s="554"/>
    </row>
    <row r="788" spans="1:19">
      <c r="A788" s="554">
        <v>786</v>
      </c>
      <c r="B788" s="400">
        <f>'MoteCarlo_Sim (CP)'!F790</f>
        <v>1011539.2994096964</v>
      </c>
      <c r="C788" s="400">
        <f ca="1">B788/'MoteCarlo_Sim (CP)'!$F$4-1</f>
        <v>1.2093984422083537E-2</v>
      </c>
      <c r="D788" s="400">
        <f ca="1">0.6*C788+0.4*'Bonds (CP)'!$T$515</f>
        <v>6.8306433392155653E-3</v>
      </c>
      <c r="E788" s="400">
        <f ca="1">'MoteCarlo_Sim (CP)'!$F$4/0.6*(1+D788)</f>
        <v>1677131.4048946898</v>
      </c>
      <c r="M788" s="554">
        <v>786</v>
      </c>
      <c r="N788" s="400">
        <f>'MoteCarlo_Sim OP'!F790</f>
        <v>998119.94799183193</v>
      </c>
      <c r="O788" s="400">
        <f ca="1">N788/'MoteCarlo_Sim OP'!$F$4-1</f>
        <v>-2.386805072903897E-3</v>
      </c>
      <c r="P788" s="400">
        <f ca="1">0.6*O788+0.4*'Bonds (OP)'!$G$514</f>
        <v>-1.5374903574076034E-3</v>
      </c>
      <c r="Q788" s="400">
        <f ca="1">'MoteCarlo_Sim OP'!$F$4/0.6*(1+P788)</f>
        <v>1664949.4902164747</v>
      </c>
      <c r="S788" s="554"/>
    </row>
    <row r="789" spans="1:19">
      <c r="A789" s="554">
        <v>787</v>
      </c>
      <c r="B789" s="400">
        <f>'MoteCarlo_Sim (CP)'!F791</f>
        <v>971842.42063431686</v>
      </c>
      <c r="C789" s="400">
        <f ca="1">B789/'MoteCarlo_Sim (CP)'!$F$4-1</f>
        <v>-2.7624662428652025E-2</v>
      </c>
      <c r="D789" s="400">
        <f ca="1">0.6*C789+0.4*'Bonds (CP)'!$T$515</f>
        <v>-1.700054477122577E-2</v>
      </c>
      <c r="E789" s="400">
        <f ca="1">'MoteCarlo_Sim (CP)'!$F$4/0.6*(1+D789)</f>
        <v>1637434.5261193104</v>
      </c>
      <c r="M789" s="554">
        <v>787</v>
      </c>
      <c r="N789" s="400">
        <f>'MoteCarlo_Sim OP'!F791</f>
        <v>993738.43477807951</v>
      </c>
      <c r="O789" s="400">
        <f ca="1">N789/'MoteCarlo_Sim OP'!$F$4-1</f>
        <v>-6.7660937591796921E-3</v>
      </c>
      <c r="P789" s="400">
        <f ca="1">0.6*O789+0.4*'Bonds (OP)'!$G$514</f>
        <v>-4.1650635691730803E-3</v>
      </c>
      <c r="Q789" s="400">
        <f ca="1">'MoteCarlo_Sim OP'!$F$4/0.6*(1+P789)</f>
        <v>1660567.9770027222</v>
      </c>
      <c r="S789" s="554"/>
    </row>
    <row r="790" spans="1:19">
      <c r="A790" s="554">
        <v>788</v>
      </c>
      <c r="B790" s="400">
        <f>'MoteCarlo_Sim (CP)'!F792</f>
        <v>1001552.7043821625</v>
      </c>
      <c r="C790" s="400">
        <f ca="1">B790/'MoteCarlo_Sim (CP)'!$F$4-1</f>
        <v>2.1019131717379125E-3</v>
      </c>
      <c r="D790" s="400">
        <f ca="1">0.6*C790+0.4*'Bonds (CP)'!$T$515</f>
        <v>8.3540058900819013E-4</v>
      </c>
      <c r="E790" s="400">
        <f ca="1">'MoteCarlo_Sim (CP)'!$F$4/0.6*(1+D790)</f>
        <v>1667144.809867156</v>
      </c>
      <c r="M790" s="554">
        <v>788</v>
      </c>
      <c r="N790" s="400">
        <f>'MoteCarlo_Sim OP'!F792</f>
        <v>970957.78390853014</v>
      </c>
      <c r="O790" s="400">
        <f ca="1">N790/'MoteCarlo_Sim OP'!$F$4-1</f>
        <v>-2.9535178719573563E-2</v>
      </c>
      <c r="P790" s="400">
        <f ca="1">0.6*O790+0.4*'Bonds (OP)'!$G$514</f>
        <v>-1.7826514545409403E-2</v>
      </c>
      <c r="Q790" s="400">
        <f ca="1">'MoteCarlo_Sim OP'!$F$4/0.6*(1+P790)</f>
        <v>1637787.326133173</v>
      </c>
      <c r="S790" s="554"/>
    </row>
    <row r="791" spans="1:19">
      <c r="A791" s="554">
        <v>789</v>
      </c>
      <c r="B791" s="400">
        <f>'MoteCarlo_Sim (CP)'!F793</f>
        <v>991558.3877353532</v>
      </c>
      <c r="C791" s="400">
        <f ca="1">B791/'MoteCarlo_Sim (CP)'!$F$4-1</f>
        <v>-7.8978839320901217E-3</v>
      </c>
      <c r="D791" s="400">
        <f ca="1">0.6*C791+0.4*'Bonds (CP)'!$T$515</f>
        <v>-5.1644776732886295E-3</v>
      </c>
      <c r="E791" s="400">
        <f ca="1">'MoteCarlo_Sim (CP)'!$F$4/0.6*(1+D791)</f>
        <v>1657150.4932203467</v>
      </c>
      <c r="M791" s="554">
        <v>789</v>
      </c>
      <c r="N791" s="400">
        <f>'MoteCarlo_Sim OP'!F793</f>
        <v>978332.30174392415</v>
      </c>
      <c r="O791" s="400">
        <f ca="1">N791/'MoteCarlo_Sim OP'!$F$4-1</f>
        <v>-2.2164404982793706E-2</v>
      </c>
      <c r="P791" s="400">
        <f ca="1">0.6*O791+0.4*'Bonds (OP)'!$G$514</f>
        <v>-1.340405030334149E-2</v>
      </c>
      <c r="Q791" s="400">
        <f ca="1">'MoteCarlo_Sim OP'!$F$4/0.6*(1+P791)</f>
        <v>1645161.843968567</v>
      </c>
      <c r="S791" s="554"/>
    </row>
    <row r="792" spans="1:19">
      <c r="A792" s="554">
        <v>790</v>
      </c>
      <c r="B792" s="400">
        <f>'MoteCarlo_Sim (CP)'!F794</f>
        <v>997988.69390420872</v>
      </c>
      <c r="C792" s="400">
        <f ca="1">B792/'MoteCarlo_Sim (CP)'!$F$4-1</f>
        <v>-1.4640516575666895E-3</v>
      </c>
      <c r="D792" s="400">
        <f ca="1">0.6*C792+0.4*'Bonds (CP)'!$T$515</f>
        <v>-1.3041783085745709E-3</v>
      </c>
      <c r="E792" s="400">
        <f ca="1">'MoteCarlo_Sim (CP)'!$F$4/0.6*(1+D792)</f>
        <v>1663580.7993892024</v>
      </c>
      <c r="M792" s="554">
        <v>790</v>
      </c>
      <c r="N792" s="400">
        <f>'MoteCarlo_Sim OP'!F794</f>
        <v>1010302.2355973808</v>
      </c>
      <c r="O792" s="400">
        <f ca="1">N792/'MoteCarlo_Sim OP'!$F$4-1</f>
        <v>9.7892974928688314E-3</v>
      </c>
      <c r="P792" s="400">
        <f ca="1">0.6*O792+0.4*'Bonds (OP)'!$G$514</f>
        <v>5.7681711820560342E-3</v>
      </c>
      <c r="Q792" s="400">
        <f ca="1">'MoteCarlo_Sim OP'!$F$4/0.6*(1+P792)</f>
        <v>1677131.7778220237</v>
      </c>
      <c r="S792" s="554"/>
    </row>
    <row r="793" spans="1:19">
      <c r="A793" s="554">
        <v>791</v>
      </c>
      <c r="B793" s="400">
        <f>'MoteCarlo_Sim (CP)'!F795</f>
        <v>972779.00511318003</v>
      </c>
      <c r="C793" s="400">
        <f ca="1">B793/'MoteCarlo_Sim (CP)'!$F$4-1</f>
        <v>-2.6687564366803529E-2</v>
      </c>
      <c r="D793" s="400">
        <f ca="1">0.6*C793+0.4*'Bonds (CP)'!$T$515</f>
        <v>-1.6438285934116673E-2</v>
      </c>
      <c r="E793" s="400">
        <f ca="1">'MoteCarlo_Sim (CP)'!$F$4/0.6*(1+D793)</f>
        <v>1638371.1105981735</v>
      </c>
      <c r="M793" s="554">
        <v>791</v>
      </c>
      <c r="N793" s="400">
        <f>'MoteCarlo_Sim OP'!F795</f>
        <v>993256.64494427829</v>
      </c>
      <c r="O793" s="400">
        <f ca="1">N793/'MoteCarlo_Sim OP'!$F$4-1</f>
        <v>-7.2476389846296563E-3</v>
      </c>
      <c r="P793" s="400">
        <f ca="1">0.6*O793+0.4*'Bonds (OP)'!$G$514</f>
        <v>-4.4539907044430591E-3</v>
      </c>
      <c r="Q793" s="400">
        <f ca="1">'MoteCarlo_Sim OP'!$F$4/0.6*(1+P793)</f>
        <v>1660086.1871689211</v>
      </c>
      <c r="S793" s="554"/>
    </row>
    <row r="794" spans="1:19">
      <c r="A794" s="554">
        <v>792</v>
      </c>
      <c r="B794" s="400">
        <f>'MoteCarlo_Sim (CP)'!F796</f>
        <v>984727.87615577166</v>
      </c>
      <c r="C794" s="400">
        <f ca="1">B794/'MoteCarlo_Sim (CP)'!$F$4-1</f>
        <v>-1.4732141072919092E-2</v>
      </c>
      <c r="D794" s="400">
        <f ca="1">0.6*C794+0.4*'Bonds (CP)'!$T$515</f>
        <v>-9.2650319577860119E-3</v>
      </c>
      <c r="E794" s="400">
        <f ca="1">'MoteCarlo_Sim (CP)'!$F$4/0.6*(1+D794)</f>
        <v>1650319.9816407652</v>
      </c>
      <c r="M794" s="554">
        <v>792</v>
      </c>
      <c r="N794" s="400">
        <f>'MoteCarlo_Sim OP'!F796</f>
        <v>1029523.7451732171</v>
      </c>
      <c r="O794" s="400">
        <f ca="1">N794/'MoteCarlo_Sim OP'!$F$4-1</f>
        <v>2.9001048162567766E-2</v>
      </c>
      <c r="P794" s="400">
        <f ca="1">0.6*O794+0.4*'Bonds (OP)'!$G$514</f>
        <v>1.7295221583875392E-2</v>
      </c>
      <c r="Q794" s="400">
        <f ca="1">'MoteCarlo_Sim OP'!$F$4/0.6*(1+P794)</f>
        <v>1696353.2873978599</v>
      </c>
      <c r="S794" s="554"/>
    </row>
    <row r="795" spans="1:19">
      <c r="A795" s="554">
        <v>793</v>
      </c>
      <c r="B795" s="400">
        <f>'MoteCarlo_Sim (CP)'!F797</f>
        <v>990237.27975552238</v>
      </c>
      <c r="C795" s="400">
        <f ca="1">B795/'MoteCarlo_Sim (CP)'!$F$4-1</f>
        <v>-9.2197163511953395E-3</v>
      </c>
      <c r="D795" s="400">
        <f ca="1">0.6*C795+0.4*'Bonds (CP)'!$T$515</f>
        <v>-5.9575771247517605E-3</v>
      </c>
      <c r="E795" s="400">
        <f ca="1">'MoteCarlo_Sim (CP)'!$F$4/0.6*(1+D795)</f>
        <v>1655829.3852405159</v>
      </c>
      <c r="M795" s="554">
        <v>793</v>
      </c>
      <c r="N795" s="400">
        <f>'MoteCarlo_Sim OP'!F797</f>
        <v>1031503.5069122234</v>
      </c>
      <c r="O795" s="400">
        <f ca="1">N795/'MoteCarlo_Sim OP'!$F$4-1</f>
        <v>3.0979804761529728E-2</v>
      </c>
      <c r="P795" s="400">
        <f ca="1">0.6*O795+0.4*'Bonds (OP)'!$G$514</f>
        <v>1.848247554325257E-2</v>
      </c>
      <c r="Q795" s="400">
        <f ca="1">'MoteCarlo_Sim OP'!$F$4/0.6*(1+P795)</f>
        <v>1698333.0491368663</v>
      </c>
      <c r="S795" s="554"/>
    </row>
    <row r="796" spans="1:19">
      <c r="A796" s="554">
        <v>794</v>
      </c>
      <c r="B796" s="400">
        <f>'MoteCarlo_Sim (CP)'!F798</f>
        <v>1036662.5198551804</v>
      </c>
      <c r="C796" s="400">
        <f ca="1">B796/'MoteCarlo_Sim (CP)'!$F$4-1</f>
        <v>3.7230981370222738E-2</v>
      </c>
      <c r="D796" s="400">
        <f ca="1">0.6*C796+0.4*'Bonds (CP)'!$T$515</f>
        <v>2.1912841508099086E-2</v>
      </c>
      <c r="E796" s="400">
        <f ca="1">'MoteCarlo_Sim (CP)'!$F$4/0.6*(1+D796)</f>
        <v>1702254.6253401742</v>
      </c>
      <c r="M796" s="554">
        <v>794</v>
      </c>
      <c r="N796" s="400">
        <f>'MoteCarlo_Sim OP'!F798</f>
        <v>994292.31923763501</v>
      </c>
      <c r="O796" s="400">
        <f ca="1">N796/'MoteCarlo_Sim OP'!$F$4-1</f>
        <v>-6.2124905109636197E-3</v>
      </c>
      <c r="P796" s="400">
        <f ca="1">0.6*O796+0.4*'Bonds (OP)'!$G$514</f>
        <v>-3.832901620243437E-3</v>
      </c>
      <c r="Q796" s="400">
        <f ca="1">'MoteCarlo_Sim OP'!$F$4/0.6*(1+P796)</f>
        <v>1661121.8614622778</v>
      </c>
      <c r="S796" s="554"/>
    </row>
    <row r="797" spans="1:19">
      <c r="A797" s="554">
        <v>795</v>
      </c>
      <c r="B797" s="400">
        <f>'MoteCarlo_Sim (CP)'!F799</f>
        <v>1010886.479665569</v>
      </c>
      <c r="C797" s="400">
        <f ca="1">B797/'MoteCarlo_Sim (CP)'!$F$4-1</f>
        <v>1.1440806699449579E-2</v>
      </c>
      <c r="D797" s="400">
        <f ca="1">0.6*C797+0.4*'Bonds (CP)'!$T$515</f>
        <v>6.4387367056351905E-3</v>
      </c>
      <c r="E797" s="400">
        <f ca="1">'MoteCarlo_Sim (CP)'!$F$4/0.6*(1+D797)</f>
        <v>1676478.5851505625</v>
      </c>
      <c r="M797" s="554">
        <v>795</v>
      </c>
      <c r="N797" s="400">
        <f>'MoteCarlo_Sim OP'!F799</f>
        <v>952944.43104036641</v>
      </c>
      <c r="O797" s="400">
        <f ca="1">N797/'MoteCarlo_Sim OP'!$F$4-1</f>
        <v>-4.7539386071919765E-2</v>
      </c>
      <c r="P797" s="400">
        <f ca="1">0.6*O797+0.4*'Bonds (OP)'!$G$514</f>
        <v>-2.8629038956817125E-2</v>
      </c>
      <c r="Q797" s="400">
        <f ca="1">'MoteCarlo_Sim OP'!$F$4/0.6*(1+P797)</f>
        <v>1619773.9732650092</v>
      </c>
      <c r="S797" s="554"/>
    </row>
    <row r="798" spans="1:19">
      <c r="A798" s="554">
        <v>796</v>
      </c>
      <c r="B798" s="400">
        <f>'MoteCarlo_Sim (CP)'!F800</f>
        <v>1008433.457041124</v>
      </c>
      <c r="C798" s="400">
        <f ca="1">B798/'MoteCarlo_Sim (CP)'!$F$4-1</f>
        <v>8.9864389420120094E-3</v>
      </c>
      <c r="D798" s="400">
        <f ca="1">0.6*C798+0.4*'Bonds (CP)'!$T$515</f>
        <v>4.966116051172649E-3</v>
      </c>
      <c r="E798" s="400">
        <f ca="1">'MoteCarlo_Sim (CP)'!$F$4/0.6*(1+D798)</f>
        <v>1674025.5625261175</v>
      </c>
      <c r="M798" s="554">
        <v>796</v>
      </c>
      <c r="N798" s="400">
        <f>'MoteCarlo_Sim OP'!F800</f>
        <v>975051.58492590615</v>
      </c>
      <c r="O798" s="400">
        <f ca="1">N798/'MoteCarlo_Sim OP'!$F$4-1</f>
        <v>-2.5443456156010735E-2</v>
      </c>
      <c r="P798" s="400">
        <f ca="1">0.6*O798+0.4*'Bonds (OP)'!$G$514</f>
        <v>-1.5371481007271707E-2</v>
      </c>
      <c r="Q798" s="400">
        <f ca="1">'MoteCarlo_Sim OP'!$F$4/0.6*(1+P798)</f>
        <v>1641881.1271505491</v>
      </c>
      <c r="S798" s="554"/>
    </row>
    <row r="799" spans="1:19">
      <c r="A799" s="554">
        <v>797</v>
      </c>
      <c r="B799" s="400">
        <f>'MoteCarlo_Sim (CP)'!F801</f>
        <v>1015439.6286384306</v>
      </c>
      <c r="C799" s="400">
        <f ca="1">B799/'MoteCarlo_Sim (CP)'!$F$4-1</f>
        <v>1.5996452425028451E-2</v>
      </c>
      <c r="D799" s="400">
        <f ca="1">0.6*C799+0.4*'Bonds (CP)'!$T$515</f>
        <v>9.1721241409825124E-3</v>
      </c>
      <c r="E799" s="400">
        <f ca="1">'MoteCarlo_Sim (CP)'!$F$4/0.6*(1+D799)</f>
        <v>1681031.7341234244</v>
      </c>
      <c r="M799" s="554">
        <v>797</v>
      </c>
      <c r="N799" s="400">
        <f>'MoteCarlo_Sim OP'!F801</f>
        <v>979475.534947971</v>
      </c>
      <c r="O799" s="400">
        <f ca="1">N799/'MoteCarlo_Sim OP'!$F$4-1</f>
        <v>-2.1021752206911826E-2</v>
      </c>
      <c r="P799" s="400">
        <f ca="1">0.6*O799+0.4*'Bonds (OP)'!$G$514</f>
        <v>-1.271845863781236E-2</v>
      </c>
      <c r="Q799" s="400">
        <f ca="1">'MoteCarlo_Sim OP'!$F$4/0.6*(1+P799)</f>
        <v>1646305.0771726137</v>
      </c>
      <c r="S799" s="554"/>
    </row>
    <row r="800" spans="1:19">
      <c r="A800" s="554">
        <v>798</v>
      </c>
      <c r="B800" s="400">
        <f>'MoteCarlo_Sim (CP)'!F802</f>
        <v>1018298.9673003473</v>
      </c>
      <c r="C800" s="400">
        <f ca="1">B800/'MoteCarlo_Sim (CP)'!$F$4-1</f>
        <v>1.8857359026324128E-2</v>
      </c>
      <c r="D800" s="400">
        <f ca="1">0.6*C800+0.4*'Bonds (CP)'!$T$515</f>
        <v>1.0888668101759919E-2</v>
      </c>
      <c r="E800" s="400">
        <f ca="1">'MoteCarlo_Sim (CP)'!$F$4/0.6*(1+D800)</f>
        <v>1683891.0727853407</v>
      </c>
      <c r="M800" s="554">
        <v>798</v>
      </c>
      <c r="N800" s="400">
        <f>'MoteCarlo_Sim OP'!F802</f>
        <v>1015432.6651427996</v>
      </c>
      <c r="O800" s="400">
        <f ca="1">N800/'MoteCarlo_Sim OP'!$F$4-1</f>
        <v>1.4917122280311723E-2</v>
      </c>
      <c r="P800" s="400">
        <f ca="1">0.6*O800+0.4*'Bonds (OP)'!$G$514</f>
        <v>8.8448660545217671E-3</v>
      </c>
      <c r="Q800" s="400">
        <f ca="1">'MoteCarlo_Sim OP'!$F$4/0.6*(1+P800)</f>
        <v>1682262.2073674423</v>
      </c>
      <c r="S800" s="554"/>
    </row>
    <row r="801" spans="1:19">
      <c r="A801" s="554">
        <v>799</v>
      </c>
      <c r="B801" s="400">
        <f>'MoteCarlo_Sim (CP)'!F803</f>
        <v>1012638.6266641659</v>
      </c>
      <c r="C801" s="400">
        <f ca="1">B801/'MoteCarlo_Sim (CP)'!$F$4-1</f>
        <v>1.3193914500736037E-2</v>
      </c>
      <c r="D801" s="400">
        <f ca="1">0.6*C801+0.4*'Bonds (CP)'!$T$515</f>
        <v>7.4906013864070647E-3</v>
      </c>
      <c r="E801" s="400">
        <f ca="1">'MoteCarlo_Sim (CP)'!$F$4/0.6*(1+D801)</f>
        <v>1678230.7321491595</v>
      </c>
      <c r="M801" s="554">
        <v>799</v>
      </c>
      <c r="N801" s="400">
        <f>'MoteCarlo_Sim OP'!F803</f>
        <v>994060.94505158509</v>
      </c>
      <c r="O801" s="400">
        <f ca="1">N801/'MoteCarlo_Sim OP'!$F$4-1</f>
        <v>-6.4437472265851392E-3</v>
      </c>
      <c r="P801" s="400">
        <f ca="1">0.6*O801+0.4*'Bonds (OP)'!$G$514</f>
        <v>-3.9716556496163487E-3</v>
      </c>
      <c r="Q801" s="400">
        <f ca="1">'MoteCarlo_Sim OP'!$F$4/0.6*(1+P801)</f>
        <v>1660890.4872762279</v>
      </c>
      <c r="S801" s="554"/>
    </row>
    <row r="802" spans="1:19">
      <c r="A802" s="554">
        <v>800</v>
      </c>
      <c r="B802" s="400">
        <f>'MoteCarlo_Sim (CP)'!F804</f>
        <v>966999.10062714666</v>
      </c>
      <c r="C802" s="400">
        <f ca="1">B802/'MoteCarlo_Sim (CP)'!$F$4-1</f>
        <v>-3.2470638305959754E-2</v>
      </c>
      <c r="D802" s="400">
        <f ca="1">0.6*C802+0.4*'Bonds (CP)'!$T$515</f>
        <v>-1.9908130297610408E-2</v>
      </c>
      <c r="E802" s="400">
        <f ca="1">'MoteCarlo_Sim (CP)'!$F$4/0.6*(1+D802)</f>
        <v>1632591.2061121403</v>
      </c>
      <c r="M802" s="554">
        <v>800</v>
      </c>
      <c r="N802" s="400">
        <f>'MoteCarlo_Sim OP'!F804</f>
        <v>989158.01036646951</v>
      </c>
      <c r="O802" s="400">
        <f ca="1">N802/'MoteCarlo_Sim OP'!$F$4-1</f>
        <v>-1.1344192654589969E-2</v>
      </c>
      <c r="P802" s="400">
        <f ca="1">0.6*O802+0.4*'Bonds (OP)'!$G$514</f>
        <v>-6.9119229064192461E-3</v>
      </c>
      <c r="Q802" s="400">
        <f ca="1">'MoteCarlo_Sim OP'!$F$4/0.6*(1+P802)</f>
        <v>1655987.5525911122</v>
      </c>
      <c r="S802" s="554"/>
    </row>
    <row r="803" spans="1:19">
      <c r="A803" s="554">
        <v>801</v>
      </c>
      <c r="B803" s="400">
        <f>'MoteCarlo_Sim (CP)'!F805</f>
        <v>1027175.028657616</v>
      </c>
      <c r="C803" s="400">
        <f ca="1">B803/'MoteCarlo_Sim (CP)'!$F$4-1</f>
        <v>2.7738287637101289E-2</v>
      </c>
      <c r="D803" s="400">
        <f ca="1">0.6*C803+0.4*'Bonds (CP)'!$T$515</f>
        <v>1.6217225268226217E-2</v>
      </c>
      <c r="E803" s="400">
        <f ca="1">'MoteCarlo_Sim (CP)'!$F$4/0.6*(1+D803)</f>
        <v>1692767.1341426095</v>
      </c>
      <c r="M803" s="554">
        <v>801</v>
      </c>
      <c r="N803" s="400">
        <f>'MoteCarlo_Sim OP'!F805</f>
        <v>991986.06099218223</v>
      </c>
      <c r="O803" s="400">
        <f ca="1">N803/'MoteCarlo_Sim OP'!$F$4-1</f>
        <v>-8.5175778516204392E-3</v>
      </c>
      <c r="P803" s="400">
        <f ca="1">0.6*O803+0.4*'Bonds (OP)'!$G$514</f>
        <v>-5.2159540246375282E-3</v>
      </c>
      <c r="Q803" s="400">
        <f ca="1">'MoteCarlo_Sim OP'!$F$4/0.6*(1+P803)</f>
        <v>1658815.6032168251</v>
      </c>
      <c r="S803" s="554"/>
    </row>
    <row r="804" spans="1:19">
      <c r="A804" s="554">
        <v>802</v>
      </c>
      <c r="B804" s="400">
        <f>'MoteCarlo_Sim (CP)'!F806</f>
        <v>975497.4411030492</v>
      </c>
      <c r="C804" s="400">
        <f ca="1">B804/'MoteCarlo_Sim (CP)'!$F$4-1</f>
        <v>-2.3967637702571376E-2</v>
      </c>
      <c r="D804" s="400">
        <f ca="1">0.6*C804+0.4*'Bonds (CP)'!$T$515</f>
        <v>-1.4806329935577383E-2</v>
      </c>
      <c r="E804" s="400">
        <f ca="1">'MoteCarlo_Sim (CP)'!$F$4/0.6*(1+D804)</f>
        <v>1641089.5465880428</v>
      </c>
      <c r="M804" s="554">
        <v>802</v>
      </c>
      <c r="N804" s="400">
        <f>'MoteCarlo_Sim OP'!F806</f>
        <v>1008042.9776237927</v>
      </c>
      <c r="O804" s="400">
        <f ca="1">N804/'MoteCarlo_Sim OP'!$F$4-1</f>
        <v>7.5311865616822793E-3</v>
      </c>
      <c r="P804" s="400">
        <f ca="1">0.6*O804+0.4*'Bonds (OP)'!$G$514</f>
        <v>4.4133046233441019E-3</v>
      </c>
      <c r="Q804" s="400">
        <f ca="1">'MoteCarlo_Sim OP'!$F$4/0.6*(1+P804)</f>
        <v>1674872.5198484354</v>
      </c>
      <c r="S804" s="554"/>
    </row>
    <row r="805" spans="1:19">
      <c r="A805" s="554">
        <v>803</v>
      </c>
      <c r="B805" s="400">
        <f>'MoteCarlo_Sim (CP)'!F807</f>
        <v>992103.88039805635</v>
      </c>
      <c r="C805" s="400">
        <f ca="1">B805/'MoteCarlo_Sim (CP)'!$F$4-1</f>
        <v>-7.3520921444745202E-3</v>
      </c>
      <c r="D805" s="400">
        <f ca="1">0.6*C805+0.4*'Bonds (CP)'!$T$515</f>
        <v>-4.8370026007192686E-3</v>
      </c>
      <c r="E805" s="400">
        <f ca="1">'MoteCarlo_Sim (CP)'!$F$4/0.6*(1+D805)</f>
        <v>1657695.9858830499</v>
      </c>
      <c r="M805" s="554">
        <v>803</v>
      </c>
      <c r="N805" s="400">
        <f>'MoteCarlo_Sim OP'!F807</f>
        <v>994223.40703796432</v>
      </c>
      <c r="O805" s="400">
        <f ca="1">N805/'MoteCarlo_Sim OP'!$F$4-1</f>
        <v>-6.2813677233880538E-3</v>
      </c>
      <c r="P805" s="400">
        <f ca="1">0.6*O805+0.4*'Bonds (OP)'!$G$514</f>
        <v>-3.8742279476980976E-3</v>
      </c>
      <c r="Q805" s="400">
        <f ca="1">'MoteCarlo_Sim OP'!$F$4/0.6*(1+P805)</f>
        <v>1661052.9492626071</v>
      </c>
      <c r="S805" s="554"/>
    </row>
    <row r="806" spans="1:19">
      <c r="A806" s="554">
        <v>804</v>
      </c>
      <c r="B806" s="400">
        <f>'MoteCarlo_Sim (CP)'!F808</f>
        <v>1011795.0663350206</v>
      </c>
      <c r="C806" s="400">
        <f ca="1">B806/'MoteCarlo_Sim (CP)'!$F$4-1</f>
        <v>1.2349891599081841E-2</v>
      </c>
      <c r="D806" s="400">
        <f ca="1">0.6*C806+0.4*'Bonds (CP)'!$T$515</f>
        <v>6.9841876454145475E-3</v>
      </c>
      <c r="E806" s="400">
        <f ca="1">'MoteCarlo_Sim (CP)'!$F$4/0.6*(1+D806)</f>
        <v>1677387.1718200142</v>
      </c>
      <c r="M806" s="554">
        <v>804</v>
      </c>
      <c r="N806" s="400">
        <f>'MoteCarlo_Sim OP'!F808</f>
        <v>1003654.7482550644</v>
      </c>
      <c r="O806" s="400">
        <f ca="1">N806/'MoteCarlo_Sim OP'!$F$4-1</f>
        <v>3.1451851302732869E-3</v>
      </c>
      <c r="P806" s="400">
        <f ca="1">0.6*O806+0.4*'Bonds (OP)'!$G$514</f>
        <v>1.7817037644987069E-3</v>
      </c>
      <c r="Q806" s="400">
        <f ca="1">'MoteCarlo_Sim OP'!$F$4/0.6*(1+P806)</f>
        <v>1670484.2904797071</v>
      </c>
      <c r="S806" s="554"/>
    </row>
    <row r="807" spans="1:19">
      <c r="A807" s="554">
        <v>805</v>
      </c>
      <c r="B807" s="400">
        <f>'MoteCarlo_Sim (CP)'!F809</f>
        <v>1003682.5989604958</v>
      </c>
      <c r="C807" s="400">
        <f ca="1">B807/'MoteCarlo_Sim (CP)'!$F$4-1</f>
        <v>4.232975693423624E-3</v>
      </c>
      <c r="D807" s="400">
        <f ca="1">0.6*C807+0.4*'Bonds (CP)'!$T$515</f>
        <v>2.1140381020196171E-3</v>
      </c>
      <c r="E807" s="400">
        <f ca="1">'MoteCarlo_Sim (CP)'!$F$4/0.6*(1+D807)</f>
        <v>1669274.7044454894</v>
      </c>
      <c r="M807" s="554">
        <v>805</v>
      </c>
      <c r="N807" s="400">
        <f>'MoteCarlo_Sim OP'!F809</f>
        <v>989084.20055310125</v>
      </c>
      <c r="O807" s="400">
        <f ca="1">N807/'MoteCarlo_Sim OP'!$F$4-1</f>
        <v>-1.1417964994156371E-2</v>
      </c>
      <c r="P807" s="400">
        <f ca="1">0.6*O807+0.4*'Bonds (OP)'!$G$514</f>
        <v>-6.9561863101590873E-3</v>
      </c>
      <c r="Q807" s="400">
        <f ca="1">'MoteCarlo_Sim OP'!$F$4/0.6*(1+P807)</f>
        <v>1655913.7427777441</v>
      </c>
      <c r="S807" s="554"/>
    </row>
    <row r="808" spans="1:19">
      <c r="A808" s="554">
        <v>806</v>
      </c>
      <c r="B808" s="400">
        <f>'MoteCarlo_Sim (CP)'!F810</f>
        <v>1020479.3432092681</v>
      </c>
      <c r="C808" s="400">
        <f ca="1">B808/'MoteCarlo_Sim (CP)'!$F$4-1</f>
        <v>2.1038930560406399E-2</v>
      </c>
      <c r="D808" s="400">
        <f ca="1">0.6*C808+0.4*'Bonds (CP)'!$T$515</f>
        <v>1.2197611022209282E-2</v>
      </c>
      <c r="E808" s="400">
        <f ca="1">'MoteCarlo_Sim (CP)'!$F$4/0.6*(1+D808)</f>
        <v>1686071.4486942617</v>
      </c>
      <c r="M808" s="554">
        <v>806</v>
      </c>
      <c r="N808" s="400">
        <f>'MoteCarlo_Sim OP'!F810</f>
        <v>989528.62045803235</v>
      </c>
      <c r="O808" s="400">
        <f ca="1">N808/'MoteCarlo_Sim OP'!$F$4-1</f>
        <v>-1.0973770724580389E-2</v>
      </c>
      <c r="P808" s="400">
        <f ca="1">0.6*O808+0.4*'Bonds (OP)'!$G$514</f>
        <v>-6.6896697484134984E-3</v>
      </c>
      <c r="Q808" s="400">
        <f ca="1">'MoteCarlo_Sim OP'!$F$4/0.6*(1+P808)</f>
        <v>1656358.1626826753</v>
      </c>
      <c r="S808" s="554"/>
    </row>
    <row r="809" spans="1:19">
      <c r="A809" s="554">
        <v>807</v>
      </c>
      <c r="B809" s="400">
        <f>'MoteCarlo_Sim (CP)'!F811</f>
        <v>1041368.8480204089</v>
      </c>
      <c r="C809" s="400">
        <f ca="1">B809/'MoteCarlo_Sim (CP)'!$F$4-1</f>
        <v>4.1939890285104919E-2</v>
      </c>
      <c r="D809" s="400">
        <f ca="1">0.6*C809+0.4*'Bonds (CP)'!$T$515</f>
        <v>2.4738186857028395E-2</v>
      </c>
      <c r="E809" s="400">
        <f ca="1">'MoteCarlo_Sim (CP)'!$F$4/0.6*(1+D809)</f>
        <v>1706960.9535054027</v>
      </c>
      <c r="M809" s="554">
        <v>807</v>
      </c>
      <c r="N809" s="400">
        <f>'MoteCarlo_Sim OP'!F811</f>
        <v>1018270.4722393942</v>
      </c>
      <c r="O809" s="400">
        <f ca="1">N809/'MoteCarlo_Sim OP'!$F$4-1</f>
        <v>1.7753488600728895E-2</v>
      </c>
      <c r="P809" s="400">
        <f ca="1">0.6*O809+0.4*'Bonds (OP)'!$G$514</f>
        <v>1.0546685846772071E-2</v>
      </c>
      <c r="Q809" s="400">
        <f ca="1">'MoteCarlo_Sim OP'!$F$4/0.6*(1+P809)</f>
        <v>1685100.014464037</v>
      </c>
      <c r="S809" s="554"/>
    </row>
    <row r="810" spans="1:19">
      <c r="A810" s="554">
        <v>808</v>
      </c>
      <c r="B810" s="400">
        <f>'MoteCarlo_Sim (CP)'!F812</f>
        <v>987746.73159656418</v>
      </c>
      <c r="C810" s="400">
        <f ca="1">B810/'MoteCarlo_Sim (CP)'!$F$4-1</f>
        <v>-1.1711630220548774E-2</v>
      </c>
      <c r="D810" s="400">
        <f ca="1">0.6*C810+0.4*'Bonds (CP)'!$T$515</f>
        <v>-7.4527254463638212E-3</v>
      </c>
      <c r="E810" s="400">
        <f ca="1">'MoteCarlo_Sim (CP)'!$F$4/0.6*(1+D810)</f>
        <v>1653338.8370815578</v>
      </c>
      <c r="M810" s="554">
        <v>808</v>
      </c>
      <c r="N810" s="400">
        <f>'MoteCarlo_Sim OP'!F812</f>
        <v>1020091.8103754169</v>
      </c>
      <c r="O810" s="400">
        <f ca="1">N810/'MoteCarlo_Sim OP'!$F$4-1</f>
        <v>1.9573902029571544E-2</v>
      </c>
      <c r="P810" s="400">
        <f ca="1">0.6*O810+0.4*'Bonds (OP)'!$G$514</f>
        <v>1.1638933904077661E-2</v>
      </c>
      <c r="Q810" s="400">
        <f ca="1">'MoteCarlo_Sim OP'!$F$4/0.6*(1+P810)</f>
        <v>1686921.3526000597</v>
      </c>
      <c r="S810" s="554"/>
    </row>
    <row r="811" spans="1:19">
      <c r="A811" s="554">
        <v>809</v>
      </c>
      <c r="B811" s="400">
        <f>'MoteCarlo_Sim (CP)'!F813</f>
        <v>1022612.7736989217</v>
      </c>
      <c r="C811" s="400">
        <f ca="1">B811/'MoteCarlo_Sim (CP)'!$F$4-1</f>
        <v>2.3173530932355524E-2</v>
      </c>
      <c r="D811" s="400">
        <f ca="1">0.6*C811+0.4*'Bonds (CP)'!$T$515</f>
        <v>1.3478371245378757E-2</v>
      </c>
      <c r="E811" s="400">
        <f ca="1">'MoteCarlo_Sim (CP)'!$F$4/0.6*(1+D811)</f>
        <v>1688204.8791839154</v>
      </c>
      <c r="M811" s="554">
        <v>809</v>
      </c>
      <c r="N811" s="400">
        <f>'MoteCarlo_Sim OP'!F813</f>
        <v>999847.9454662716</v>
      </c>
      <c r="O811" s="400">
        <f ca="1">N811/'MoteCarlo_Sim OP'!$F$4-1</f>
        <v>-6.5968491588264122E-4</v>
      </c>
      <c r="P811" s="400">
        <f ca="1">0.6*O811+0.4*'Bonds (OP)'!$G$514</f>
        <v>-5.0121826319484992E-4</v>
      </c>
      <c r="Q811" s="400">
        <f ca="1">'MoteCarlo_Sim OP'!$F$4/0.6*(1+P811)</f>
        <v>1666677.4876909144</v>
      </c>
      <c r="S811" s="554"/>
    </row>
    <row r="812" spans="1:19">
      <c r="A812" s="554">
        <v>810</v>
      </c>
      <c r="B812" s="400">
        <f>'MoteCarlo_Sim (CP)'!F814</f>
        <v>997142.70393790491</v>
      </c>
      <c r="C812" s="400">
        <f ca="1">B812/'MoteCarlo_Sim (CP)'!$F$4-1</f>
        <v>-2.3105055286888332E-3</v>
      </c>
      <c r="D812" s="400">
        <f ca="1">0.6*C812+0.4*'Bonds (CP)'!$T$515</f>
        <v>-1.8120506312478571E-3</v>
      </c>
      <c r="E812" s="400">
        <f ca="1">'MoteCarlo_Sim (CP)'!$F$4/0.6*(1+D812)</f>
        <v>1662734.8094228983</v>
      </c>
      <c r="M812" s="554">
        <v>810</v>
      </c>
      <c r="N812" s="400">
        <f>'MoteCarlo_Sim OP'!F814</f>
        <v>1019675.5934795178</v>
      </c>
      <c r="O812" s="400">
        <f ca="1">N812/'MoteCarlo_Sim OP'!$F$4-1</f>
        <v>1.9157896450145984E-2</v>
      </c>
      <c r="P812" s="400">
        <f ca="1">0.6*O812+0.4*'Bonds (OP)'!$G$514</f>
        <v>1.1389330556422324E-2</v>
      </c>
      <c r="Q812" s="400">
        <f ca="1">'MoteCarlo_Sim OP'!$F$4/0.6*(1+P812)</f>
        <v>1686505.1357041607</v>
      </c>
      <c r="S812" s="554"/>
    </row>
    <row r="813" spans="1:19">
      <c r="A813" s="554">
        <v>811</v>
      </c>
      <c r="B813" s="400">
        <f>'MoteCarlo_Sim (CP)'!F815</f>
        <v>986293.22739345406</v>
      </c>
      <c r="C813" s="400">
        <f ca="1">B813/'MoteCarlo_Sim (CP)'!$F$4-1</f>
        <v>-1.3165931463375857E-2</v>
      </c>
      <c r="D813" s="400">
        <f ca="1">0.6*C813+0.4*'Bonds (CP)'!$T$515</f>
        <v>-8.325306192060072E-3</v>
      </c>
      <c r="E813" s="400">
        <f ca="1">'MoteCarlo_Sim (CP)'!$F$4/0.6*(1+D813)</f>
        <v>1651885.3328784476</v>
      </c>
      <c r="M813" s="554">
        <v>811</v>
      </c>
      <c r="N813" s="400">
        <f>'MoteCarlo_Sim OP'!F815</f>
        <v>981683.78969705722</v>
      </c>
      <c r="O813" s="400">
        <f ca="1">N813/'MoteCarlo_Sim OP'!$F$4-1</f>
        <v>-1.8814618605503375E-2</v>
      </c>
      <c r="P813" s="400">
        <f ca="1">0.6*O813+0.4*'Bonds (OP)'!$G$514</f>
        <v>-1.139417847696729E-2</v>
      </c>
      <c r="Q813" s="400">
        <f ca="1">'MoteCarlo_Sim OP'!$F$4/0.6*(1+P813)</f>
        <v>1648513.3319216999</v>
      </c>
      <c r="S813" s="554"/>
    </row>
    <row r="814" spans="1:19">
      <c r="A814" s="554">
        <v>812</v>
      </c>
      <c r="B814" s="400">
        <f>'MoteCarlo_Sim (CP)'!F816</f>
        <v>1031989.6367242567</v>
      </c>
      <c r="C814" s="400">
        <f ca="1">B814/'MoteCarlo_Sim (CP)'!$F$4-1</f>
        <v>3.255553582947579E-2</v>
      </c>
      <c r="D814" s="400">
        <f ca="1">0.6*C814+0.4*'Bonds (CP)'!$T$515</f>
        <v>1.9107574183650916E-2</v>
      </c>
      <c r="E814" s="400">
        <f ca="1">'MoteCarlo_Sim (CP)'!$F$4/0.6*(1+D814)</f>
        <v>1697581.7422092501</v>
      </c>
      <c r="M814" s="554">
        <v>812</v>
      </c>
      <c r="N814" s="400">
        <f>'MoteCarlo_Sim OP'!F816</f>
        <v>976367.11309750599</v>
      </c>
      <c r="O814" s="400">
        <f ca="1">N814/'MoteCarlo_Sim OP'!$F$4-1</f>
        <v>-2.4128595888037174E-2</v>
      </c>
      <c r="P814" s="400">
        <f ca="1">0.6*O814+0.4*'Bonds (OP)'!$G$514</f>
        <v>-1.458256484648757E-2</v>
      </c>
      <c r="Q814" s="400">
        <f ca="1">'MoteCarlo_Sim OP'!$F$4/0.6*(1+P814)</f>
        <v>1643196.6553221487</v>
      </c>
      <c r="S814" s="554"/>
    </row>
    <row r="815" spans="1:19">
      <c r="A815" s="554">
        <v>813</v>
      </c>
      <c r="B815" s="400">
        <f>'MoteCarlo_Sim (CP)'!F817</f>
        <v>990344.47432000225</v>
      </c>
      <c r="C815" s="400">
        <f ca="1">B815/'MoteCarlo_Sim (CP)'!$F$4-1</f>
        <v>-9.1124630057878298E-3</v>
      </c>
      <c r="D815" s="400">
        <f ca="1">0.6*C815+0.4*'Bonds (CP)'!$T$515</f>
        <v>-5.8932251175072541E-3</v>
      </c>
      <c r="E815" s="400">
        <f ca="1">'MoteCarlo_Sim (CP)'!$F$4/0.6*(1+D815)</f>
        <v>1655936.579804996</v>
      </c>
      <c r="M815" s="554">
        <v>813</v>
      </c>
      <c r="N815" s="400">
        <f>'MoteCarlo_Sim OP'!F817</f>
        <v>972918.22374312999</v>
      </c>
      <c r="O815" s="400">
        <f ca="1">N815/'MoteCarlo_Sim OP'!$F$4-1</f>
        <v>-2.757573421514059E-2</v>
      </c>
      <c r="P815" s="400">
        <f ca="1">0.6*O815+0.4*'Bonds (OP)'!$G$514</f>
        <v>-1.665084784274962E-2</v>
      </c>
      <c r="Q815" s="400">
        <f ca="1">'MoteCarlo_Sim OP'!$F$4/0.6*(1+P815)</f>
        <v>1639747.7659677728</v>
      </c>
      <c r="S815" s="554"/>
    </row>
    <row r="816" spans="1:19">
      <c r="A816" s="554">
        <v>814</v>
      </c>
      <c r="B816" s="400">
        <f>'MoteCarlo_Sim (CP)'!F818</f>
        <v>1030340.434979177</v>
      </c>
      <c r="C816" s="400">
        <f ca="1">B816/'MoteCarlo_Sim (CP)'!$F$4-1</f>
        <v>3.0905429732493106E-2</v>
      </c>
      <c r="D816" s="400">
        <f ca="1">0.6*C816+0.4*'Bonds (CP)'!$T$515</f>
        <v>1.8117510525461306E-2</v>
      </c>
      <c r="E816" s="400">
        <f ca="1">'MoteCarlo_Sim (CP)'!$F$4/0.6*(1+D816)</f>
        <v>1695932.5404641707</v>
      </c>
      <c r="M816" s="554">
        <v>814</v>
      </c>
      <c r="N816" s="400">
        <f>'MoteCarlo_Sim OP'!F818</f>
        <v>1035907.7223457996</v>
      </c>
      <c r="O816" s="400">
        <f ca="1">N816/'MoteCarlo_Sim OP'!$F$4-1</f>
        <v>3.5381784141540251E-2</v>
      </c>
      <c r="P816" s="400">
        <f ca="1">0.6*O816+0.4*'Bonds (OP)'!$G$514</f>
        <v>2.1123663171258883E-2</v>
      </c>
      <c r="Q816" s="400">
        <f ca="1">'MoteCarlo_Sim OP'!$F$4/0.6*(1+P816)</f>
        <v>1702737.2645704423</v>
      </c>
      <c r="S816" s="554"/>
    </row>
    <row r="817" spans="1:19">
      <c r="A817" s="554">
        <v>815</v>
      </c>
      <c r="B817" s="400">
        <f>'MoteCarlo_Sim (CP)'!F819</f>
        <v>1025910.5182321062</v>
      </c>
      <c r="C817" s="400">
        <f ca="1">B817/'MoteCarlo_Sim (CP)'!$F$4-1</f>
        <v>2.6473083808002063E-2</v>
      </c>
      <c r="D817" s="400">
        <f ca="1">0.6*C817+0.4*'Bonds (CP)'!$T$515</f>
        <v>1.5458102970766678E-2</v>
      </c>
      <c r="E817" s="400">
        <f ca="1">'MoteCarlo_Sim (CP)'!$F$4/0.6*(1+D817)</f>
        <v>1691502.6237170999</v>
      </c>
      <c r="M817" s="554">
        <v>815</v>
      </c>
      <c r="N817" s="400">
        <f>'MoteCarlo_Sim OP'!F819</f>
        <v>987244.40545574343</v>
      </c>
      <c r="O817" s="400">
        <f ca="1">N817/'MoteCarlo_Sim OP'!$F$4-1</f>
        <v>-1.3256826013595124E-2</v>
      </c>
      <c r="P817" s="400">
        <f ca="1">0.6*O817+0.4*'Bonds (OP)'!$G$514</f>
        <v>-8.0595029218223403E-3</v>
      </c>
      <c r="Q817" s="400">
        <f ca="1">'MoteCarlo_Sim OP'!$F$4/0.6*(1+P817)</f>
        <v>1654073.9476803862</v>
      </c>
      <c r="S817" s="554"/>
    </row>
    <row r="818" spans="1:19">
      <c r="A818" s="554">
        <v>816</v>
      </c>
      <c r="B818" s="400">
        <f>'MoteCarlo_Sim (CP)'!F820</f>
        <v>983044.33503862051</v>
      </c>
      <c r="C818" s="400">
        <f ca="1">B818/'MoteCarlo_Sim (CP)'!$F$4-1</f>
        <v>-1.6416605372220339E-2</v>
      </c>
      <c r="D818" s="400">
        <f ca="1">0.6*C818+0.4*'Bonds (CP)'!$T$515</f>
        <v>-1.0275710537366761E-2</v>
      </c>
      <c r="E818" s="400">
        <f ca="1">'MoteCarlo_Sim (CP)'!$F$4/0.6*(1+D818)</f>
        <v>1648636.4405236142</v>
      </c>
      <c r="M818" s="554">
        <v>816</v>
      </c>
      <c r="N818" s="400">
        <f>'MoteCarlo_Sim OP'!F820</f>
        <v>1010559.9610983289</v>
      </c>
      <c r="O818" s="400">
        <f ca="1">N818/'MoteCarlo_Sim OP'!$F$4-1</f>
        <v>1.0046892144626174E-2</v>
      </c>
      <c r="P818" s="400">
        <f ca="1">0.6*O818+0.4*'Bonds (OP)'!$G$514</f>
        <v>5.9227279731104386E-3</v>
      </c>
      <c r="Q818" s="400">
        <f ca="1">'MoteCarlo_Sim OP'!$F$4/0.6*(1+P818)</f>
        <v>1677389.5033229715</v>
      </c>
      <c r="S818" s="554"/>
    </row>
    <row r="819" spans="1:19">
      <c r="A819" s="554">
        <v>817</v>
      </c>
      <c r="B819" s="400">
        <f>'MoteCarlo_Sim (CP)'!F821</f>
        <v>965606.48073441989</v>
      </c>
      <c r="C819" s="400">
        <f ca="1">B819/'MoteCarlo_Sim (CP)'!$F$4-1</f>
        <v>-3.3864021852044179E-2</v>
      </c>
      <c r="D819" s="400">
        <f ca="1">0.6*C819+0.4*'Bonds (CP)'!$T$515</f>
        <v>-2.0744160425261064E-2</v>
      </c>
      <c r="E819" s="400">
        <f ca="1">'MoteCarlo_Sim (CP)'!$F$4/0.6*(1+D819)</f>
        <v>1631198.5862194134</v>
      </c>
      <c r="M819" s="554">
        <v>817</v>
      </c>
      <c r="N819" s="400">
        <f>'MoteCarlo_Sim OP'!F821</f>
        <v>1006978.3465626336</v>
      </c>
      <c r="O819" s="400">
        <f ca="1">N819/'MoteCarlo_Sim OP'!$F$4-1</f>
        <v>6.4670960217843021E-3</v>
      </c>
      <c r="P819" s="400">
        <f ca="1">0.6*O819+0.4*'Bonds (OP)'!$G$514</f>
        <v>3.7748502994053158E-3</v>
      </c>
      <c r="Q819" s="400">
        <f ca="1">'MoteCarlo_Sim OP'!$F$4/0.6*(1+P819)</f>
        <v>1673807.8887872763</v>
      </c>
      <c r="S819" s="554"/>
    </row>
    <row r="820" spans="1:19">
      <c r="A820" s="554">
        <v>818</v>
      </c>
      <c r="B820" s="400">
        <f>'MoteCarlo_Sim (CP)'!F822</f>
        <v>1000096.4713080546</v>
      </c>
      <c r="C820" s="400">
        <f ca="1">B820/'MoteCarlo_Sim (CP)'!$F$4-1</f>
        <v>6.4488156151654152E-4</v>
      </c>
      <c r="D820" s="400">
        <f ca="1">0.6*C820+0.4*'Bonds (CP)'!$T$515</f>
        <v>-3.8818377124632283E-5</v>
      </c>
      <c r="E820" s="400">
        <f ca="1">'MoteCarlo_Sim (CP)'!$F$4/0.6*(1+D820)</f>
        <v>1665688.5767930483</v>
      </c>
      <c r="M820" s="554">
        <v>818</v>
      </c>
      <c r="N820" s="400">
        <f>'MoteCarlo_Sim OP'!F822</f>
        <v>1011811.7050093831</v>
      </c>
      <c r="O820" s="400">
        <f ca="1">N820/'MoteCarlo_Sim OP'!$F$4-1</f>
        <v>1.1298000535806985E-2</v>
      </c>
      <c r="P820" s="400">
        <f ca="1">0.6*O820+0.4*'Bonds (OP)'!$G$514</f>
        <v>6.6733930078189257E-3</v>
      </c>
      <c r="Q820" s="400">
        <f ca="1">'MoteCarlo_Sim OP'!$F$4/0.6*(1+P820)</f>
        <v>1678641.247234026</v>
      </c>
      <c r="S820" s="554"/>
    </row>
    <row r="821" spans="1:19">
      <c r="A821" s="554">
        <v>819</v>
      </c>
      <c r="B821" s="400">
        <f>'MoteCarlo_Sim (CP)'!F823</f>
        <v>1021549.5286770195</v>
      </c>
      <c r="C821" s="400">
        <f ca="1">B821/'MoteCarlo_Sim (CP)'!$F$4-1</f>
        <v>2.210970287222791E-2</v>
      </c>
      <c r="D821" s="400">
        <f ca="1">0.6*C821+0.4*'Bonds (CP)'!$T$515</f>
        <v>1.2840074409302188E-2</v>
      </c>
      <c r="E821" s="400">
        <f ca="1">'MoteCarlo_Sim (CP)'!$F$4/0.6*(1+D821)</f>
        <v>1687141.6341620132</v>
      </c>
      <c r="M821" s="554">
        <v>819</v>
      </c>
      <c r="N821" s="400">
        <f>'MoteCarlo_Sim OP'!F823</f>
        <v>1002769.7573322245</v>
      </c>
      <c r="O821" s="400">
        <f ca="1">N821/'MoteCarlo_Sim OP'!$F$4-1</f>
        <v>2.2606435240344336E-3</v>
      </c>
      <c r="P821" s="400">
        <f ca="1">0.6*O821+0.4*'Bonds (OP)'!$G$514</f>
        <v>1.2509788007553947E-3</v>
      </c>
      <c r="Q821" s="400">
        <f ca="1">'MoteCarlo_Sim OP'!$F$4/0.6*(1+P821)</f>
        <v>1669599.299556867</v>
      </c>
      <c r="S821" s="554"/>
    </row>
    <row r="822" spans="1:19">
      <c r="A822" s="554">
        <v>820</v>
      </c>
      <c r="B822" s="400">
        <f>'MoteCarlo_Sim (CP)'!F824</f>
        <v>986669.02853174438</v>
      </c>
      <c r="C822" s="400">
        <f ca="1">B822/'MoteCarlo_Sim (CP)'!$F$4-1</f>
        <v>-1.2789924251768281E-2</v>
      </c>
      <c r="D822" s="400">
        <f ca="1">0.6*C822+0.4*'Bonds (CP)'!$T$515</f>
        <v>-8.0997018650955255E-3</v>
      </c>
      <c r="E822" s="400">
        <f ca="1">'MoteCarlo_Sim (CP)'!$F$4/0.6*(1+D822)</f>
        <v>1652261.1340167378</v>
      </c>
      <c r="M822" s="554">
        <v>820</v>
      </c>
      <c r="N822" s="400">
        <f>'MoteCarlo_Sim OP'!F824</f>
        <v>1000522.7288580985</v>
      </c>
      <c r="O822" s="400">
        <f ca="1">N822/'MoteCarlo_Sim OP'!$F$4-1</f>
        <v>1.4755883300354711E-5</v>
      </c>
      <c r="P822" s="400">
        <f ca="1">0.6*O822+0.4*'Bonds (OP)'!$G$514</f>
        <v>-9.6553783685052449E-5</v>
      </c>
      <c r="Q822" s="400">
        <f ca="1">'MoteCarlo_Sim OP'!$F$4/0.6*(1+P822)</f>
        <v>1667352.2710827412</v>
      </c>
      <c r="S822" s="554"/>
    </row>
    <row r="823" spans="1:19">
      <c r="A823" s="554">
        <v>821</v>
      </c>
      <c r="B823" s="400">
        <f>'MoteCarlo_Sim (CP)'!F825</f>
        <v>989235.79567557224</v>
      </c>
      <c r="C823" s="400">
        <f ca="1">B823/'MoteCarlo_Sim (CP)'!$F$4-1</f>
        <v>-1.0221749602304375E-2</v>
      </c>
      <c r="D823" s="400">
        <f ca="1">0.6*C823+0.4*'Bonds (CP)'!$T$515</f>
        <v>-6.5587970754171819E-3</v>
      </c>
      <c r="E823" s="400">
        <f ca="1">'MoteCarlo_Sim (CP)'!$F$4/0.6*(1+D823)</f>
        <v>1654827.9011605659</v>
      </c>
      <c r="M823" s="554">
        <v>821</v>
      </c>
      <c r="N823" s="400">
        <f>'MoteCarlo_Sim OP'!F825</f>
        <v>1007157.8918221849</v>
      </c>
      <c r="O823" s="400">
        <f ca="1">N823/'MoteCarlo_Sim OP'!$F$4-1</f>
        <v>6.6465501248462733E-3</v>
      </c>
      <c r="P823" s="400">
        <f ca="1">0.6*O823+0.4*'Bonds (OP)'!$G$514</f>
        <v>3.8825227612424985E-3</v>
      </c>
      <c r="Q823" s="400">
        <f ca="1">'MoteCarlo_Sim OP'!$F$4/0.6*(1+P823)</f>
        <v>1673987.4340468277</v>
      </c>
      <c r="S823" s="554"/>
    </row>
    <row r="824" spans="1:19">
      <c r="A824" s="554">
        <v>822</v>
      </c>
      <c r="B824" s="400">
        <f>'MoteCarlo_Sim (CP)'!F826</f>
        <v>1004881.2563327472</v>
      </c>
      <c r="C824" s="400">
        <f ca="1">B824/'MoteCarlo_Sim (CP)'!$F$4-1</f>
        <v>5.4322903582584292E-3</v>
      </c>
      <c r="D824" s="400">
        <f ca="1">0.6*C824+0.4*'Bonds (CP)'!$T$515</f>
        <v>2.8336269009205002E-3</v>
      </c>
      <c r="E824" s="400">
        <f ca="1">'MoteCarlo_Sim (CP)'!$F$4/0.6*(1+D824)</f>
        <v>1670473.3618177408</v>
      </c>
      <c r="M824" s="554">
        <v>822</v>
      </c>
      <c r="N824" s="400">
        <f>'MoteCarlo_Sim OP'!F826</f>
        <v>1023752.5255458788</v>
      </c>
      <c r="O824" s="400">
        <f ca="1">N824/'MoteCarlo_Sim OP'!$F$4-1</f>
        <v>2.3232758627188099E-2</v>
      </c>
      <c r="P824" s="400">
        <f ca="1">0.6*O824+0.4*'Bonds (OP)'!$G$514</f>
        <v>1.3834247862647593E-2</v>
      </c>
      <c r="Q824" s="400">
        <f ca="1">'MoteCarlo_Sim OP'!$F$4/0.6*(1+P824)</f>
        <v>1690582.0677705216</v>
      </c>
      <c r="S824" s="554"/>
    </row>
    <row r="825" spans="1:19">
      <c r="A825" s="554">
        <v>823</v>
      </c>
      <c r="B825" s="400">
        <f>'MoteCarlo_Sim (CP)'!F827</f>
        <v>1017604.6367889926</v>
      </c>
      <c r="C825" s="400">
        <f ca="1">B825/'MoteCarlo_Sim (CP)'!$F$4-1</f>
        <v>1.8162647773728446E-2</v>
      </c>
      <c r="D825" s="400">
        <f ca="1">0.6*C825+0.4*'Bonds (CP)'!$T$515</f>
        <v>1.047184135020251E-2</v>
      </c>
      <c r="E825" s="400">
        <f ca="1">'MoteCarlo_Sim (CP)'!$F$4/0.6*(1+D825)</f>
        <v>1683196.7422739861</v>
      </c>
      <c r="M825" s="554">
        <v>823</v>
      </c>
      <c r="N825" s="400">
        <f>'MoteCarlo_Sim OP'!F827</f>
        <v>1016736.4294556344</v>
      </c>
      <c r="O825" s="400">
        <f ca="1">N825/'MoteCarlo_Sim OP'!$F$4-1</f>
        <v>1.6220224662120586E-2</v>
      </c>
      <c r="P825" s="400">
        <f ca="1">0.6*O825+0.4*'Bonds (OP)'!$G$514</f>
        <v>9.6267274836070848E-3</v>
      </c>
      <c r="Q825" s="400">
        <f ca="1">'MoteCarlo_Sim OP'!$F$4/0.6*(1+P825)</f>
        <v>1683565.9716802773</v>
      </c>
      <c r="S825" s="554"/>
    </row>
    <row r="826" spans="1:19">
      <c r="A826" s="554">
        <v>824</v>
      </c>
      <c r="B826" s="400">
        <f>'MoteCarlo_Sim (CP)'!F828</f>
        <v>1001429.7279259861</v>
      </c>
      <c r="C826" s="400">
        <f ca="1">B826/'MoteCarlo_Sim (CP)'!$F$4-1</f>
        <v>1.9788692805173813E-3</v>
      </c>
      <c r="D826" s="400">
        <f ca="1">0.6*C826+0.4*'Bonds (CP)'!$T$515</f>
        <v>7.6157425427587151E-4</v>
      </c>
      <c r="E826" s="400">
        <f ca="1">'MoteCarlo_Sim (CP)'!$F$4/0.6*(1+D826)</f>
        <v>1667021.8334109797</v>
      </c>
      <c r="M826" s="554">
        <v>824</v>
      </c>
      <c r="N826" s="400">
        <f>'MoteCarlo_Sim OP'!F828</f>
        <v>1026426.9774570125</v>
      </c>
      <c r="O826" s="400">
        <f ca="1">N826/'MoteCarlo_Sim OP'!$F$4-1</f>
        <v>2.5905852698810516E-2</v>
      </c>
      <c r="P826" s="400">
        <f ca="1">0.6*O826+0.4*'Bonds (OP)'!$G$514</f>
        <v>1.5438104305621043E-2</v>
      </c>
      <c r="Q826" s="400">
        <f ca="1">'MoteCarlo_Sim OP'!$F$4/0.6*(1+P826)</f>
        <v>1693256.5196816553</v>
      </c>
      <c r="S826" s="554"/>
    </row>
    <row r="827" spans="1:19">
      <c r="A827" s="554">
        <v>825</v>
      </c>
      <c r="B827" s="400">
        <f>'MoteCarlo_Sim (CP)'!F829</f>
        <v>1012802.3204009134</v>
      </c>
      <c r="C827" s="400">
        <f ca="1">B827/'MoteCarlo_Sim (CP)'!$F$4-1</f>
        <v>1.3357698000147744E-2</v>
      </c>
      <c r="D827" s="400">
        <f ca="1">0.6*C827+0.4*'Bonds (CP)'!$T$515</f>
        <v>7.588871486054089E-3</v>
      </c>
      <c r="E827" s="400">
        <f ca="1">'MoteCarlo_Sim (CP)'!$F$4/0.6*(1+D827)</f>
        <v>1678394.4258859069</v>
      </c>
      <c r="M827" s="554">
        <v>825</v>
      </c>
      <c r="N827" s="400">
        <f>'MoteCarlo_Sim OP'!F829</f>
        <v>983566.09944758925</v>
      </c>
      <c r="O827" s="400">
        <f ca="1">N827/'MoteCarlo_Sim OP'!$F$4-1</f>
        <v>-1.6933264517902225E-2</v>
      </c>
      <c r="P827" s="400">
        <f ca="1">0.6*O827+0.4*'Bonds (OP)'!$G$514</f>
        <v>-1.02653660244066E-2</v>
      </c>
      <c r="Q827" s="400">
        <f ca="1">'MoteCarlo_Sim OP'!$F$4/0.6*(1+P827)</f>
        <v>1650395.641672232</v>
      </c>
      <c r="S827" s="554"/>
    </row>
    <row r="828" spans="1:19">
      <c r="A828" s="554">
        <v>826</v>
      </c>
      <c r="B828" s="400">
        <f>'MoteCarlo_Sim (CP)'!F830</f>
        <v>951773.01607521297</v>
      </c>
      <c r="C828" s="400">
        <f ca="1">B828/'MoteCarlo_Sim (CP)'!$F$4-1</f>
        <v>-4.7705072193310438E-2</v>
      </c>
      <c r="D828" s="400">
        <f ca="1">0.6*C828+0.4*'Bonds (CP)'!$T$515</f>
        <v>-2.9048790630020818E-2</v>
      </c>
      <c r="E828" s="400">
        <f ca="1">'MoteCarlo_Sim (CP)'!$F$4/0.6*(1+D828)</f>
        <v>1617365.1215602064</v>
      </c>
      <c r="M828" s="554">
        <v>826</v>
      </c>
      <c r="N828" s="400">
        <f>'MoteCarlo_Sim OP'!F830</f>
        <v>997349.12016279716</v>
      </c>
      <c r="O828" s="400">
        <f ca="1">N828/'MoteCarlo_Sim OP'!$F$4-1</f>
        <v>-3.1572415468059667E-3</v>
      </c>
      <c r="P828" s="400">
        <f ca="1">0.6*O828+0.4*'Bonds (OP)'!$G$514</f>
        <v>-1.9997522417488454E-3</v>
      </c>
      <c r="Q828" s="400">
        <f ca="1">'MoteCarlo_Sim OP'!$F$4/0.6*(1+P828)</f>
        <v>1664178.66238744</v>
      </c>
      <c r="S828" s="554"/>
    </row>
    <row r="829" spans="1:19">
      <c r="A829" s="554">
        <v>827</v>
      </c>
      <c r="B829" s="400">
        <f>'MoteCarlo_Sim (CP)'!F831</f>
        <v>1022337.3381624543</v>
      </c>
      <c r="C829" s="400">
        <f ca="1">B829/'MoteCarlo_Sim (CP)'!$F$4-1</f>
        <v>2.2897944358786448E-2</v>
      </c>
      <c r="D829" s="400">
        <f ca="1">0.6*C829+0.4*'Bonds (CP)'!$T$515</f>
        <v>1.3313019301237312E-2</v>
      </c>
      <c r="E829" s="400">
        <f ca="1">'MoteCarlo_Sim (CP)'!$F$4/0.6*(1+D829)</f>
        <v>1687929.443647448</v>
      </c>
      <c r="M829" s="554">
        <v>827</v>
      </c>
      <c r="N829" s="400">
        <f>'MoteCarlo_Sim OP'!F831</f>
        <v>1017655.6728469488</v>
      </c>
      <c r="O829" s="400">
        <f ca="1">N829/'MoteCarlo_Sim OP'!$F$4-1</f>
        <v>1.7139001346595961E-2</v>
      </c>
      <c r="P829" s="400">
        <f ca="1">0.6*O829+0.4*'Bonds (OP)'!$G$514</f>
        <v>1.017799349429231E-2</v>
      </c>
      <c r="Q829" s="400">
        <f ca="1">'MoteCarlo_Sim OP'!$F$4/0.6*(1+P829)</f>
        <v>1684485.2150715915</v>
      </c>
      <c r="S829" s="554"/>
    </row>
    <row r="830" spans="1:19">
      <c r="A830" s="554">
        <v>828</v>
      </c>
      <c r="B830" s="400">
        <f>'MoteCarlo_Sim (CP)'!F832</f>
        <v>993606.48554122774</v>
      </c>
      <c r="C830" s="400">
        <f ca="1">B830/'MoteCarlo_Sim (CP)'!$F$4-1</f>
        <v>-5.8486630367245995E-3</v>
      </c>
      <c r="D830" s="400">
        <f ca="1">0.6*C830+0.4*'Bonds (CP)'!$T$515</f>
        <v>-3.9349451360693169E-3</v>
      </c>
      <c r="E830" s="400">
        <f ca="1">'MoteCarlo_Sim (CP)'!$F$4/0.6*(1+D830)</f>
        <v>1659198.5910262214</v>
      </c>
      <c r="M830" s="554">
        <v>828</v>
      </c>
      <c r="N830" s="400">
        <f>'MoteCarlo_Sim OP'!F832</f>
        <v>973640.53279949853</v>
      </c>
      <c r="O830" s="400">
        <f ca="1">N830/'MoteCarlo_Sim OP'!$F$4-1</f>
        <v>-2.6853791880556144E-2</v>
      </c>
      <c r="P830" s="400">
        <f ca="1">0.6*O830+0.4*'Bonds (OP)'!$G$514</f>
        <v>-1.6217682441998952E-2</v>
      </c>
      <c r="Q830" s="400">
        <f ca="1">'MoteCarlo_Sim OP'!$F$4/0.6*(1+P830)</f>
        <v>1640470.0750241412</v>
      </c>
      <c r="S830" s="554"/>
    </row>
    <row r="831" spans="1:19">
      <c r="A831" s="554">
        <v>829</v>
      </c>
      <c r="B831" s="400">
        <f>'MoteCarlo_Sim (CP)'!F833</f>
        <v>987960.96998577216</v>
      </c>
      <c r="C831" s="400">
        <f ca="1">B831/'MoteCarlo_Sim (CP)'!$F$4-1</f>
        <v>-1.1497274352144871E-2</v>
      </c>
      <c r="D831" s="400">
        <f ca="1">0.6*C831+0.4*'Bonds (CP)'!$T$515</f>
        <v>-7.3241119253214786E-3</v>
      </c>
      <c r="E831" s="400">
        <f ca="1">'MoteCarlo_Sim (CP)'!$F$4/0.6*(1+D831)</f>
        <v>1653553.0754707658</v>
      </c>
      <c r="M831" s="554">
        <v>829</v>
      </c>
      <c r="N831" s="400">
        <f>'MoteCarlo_Sim OP'!F833</f>
        <v>1002656.1965027136</v>
      </c>
      <c r="O831" s="400">
        <f ca="1">N831/'MoteCarlo_Sim OP'!$F$4-1</f>
        <v>2.147140350217791E-3</v>
      </c>
      <c r="P831" s="400">
        <f ca="1">0.6*O831+0.4*'Bonds (OP)'!$G$514</f>
        <v>1.1828768964654093E-3</v>
      </c>
      <c r="Q831" s="400">
        <f ca="1">'MoteCarlo_Sim OP'!$F$4/0.6*(1+P831)</f>
        <v>1669485.7387273565</v>
      </c>
      <c r="S831" s="554"/>
    </row>
    <row r="832" spans="1:19">
      <c r="A832" s="554">
        <v>830</v>
      </c>
      <c r="B832" s="400">
        <f>'MoteCarlo_Sim (CP)'!F834</f>
        <v>971186.55433477962</v>
      </c>
      <c r="C832" s="400">
        <f ca="1">B832/'MoteCarlo_Sim (CP)'!$F$4-1</f>
        <v>-2.8280888377297031E-2</v>
      </c>
      <c r="D832" s="400">
        <f ca="1">0.6*C832+0.4*'Bonds (CP)'!$T$515</f>
        <v>-1.7394280340412772E-2</v>
      </c>
      <c r="E832" s="400">
        <f ca="1">'MoteCarlo_Sim (CP)'!$F$4/0.6*(1+D832)</f>
        <v>1636778.6598197732</v>
      </c>
      <c r="M832" s="554">
        <v>830</v>
      </c>
      <c r="N832" s="400">
        <f>'MoteCarlo_Sim OP'!F834</f>
        <v>1003422.3403086056</v>
      </c>
      <c r="O832" s="400">
        <f ca="1">N832/'MoteCarlo_Sim OP'!$F$4-1</f>
        <v>2.9128951790908797E-3</v>
      </c>
      <c r="P832" s="400">
        <f ca="1">0.6*O832+0.4*'Bonds (OP)'!$G$514</f>
        <v>1.6423297937892625E-3</v>
      </c>
      <c r="Q832" s="400">
        <f ca="1">'MoteCarlo_Sim OP'!$F$4/0.6*(1+P832)</f>
        <v>1670251.8825332483</v>
      </c>
      <c r="S832" s="554"/>
    </row>
    <row r="833" spans="1:19">
      <c r="A833" s="554">
        <v>831</v>
      </c>
      <c r="B833" s="400">
        <f>'MoteCarlo_Sim (CP)'!F835</f>
        <v>1016505.5683872879</v>
      </c>
      <c r="C833" s="400">
        <f ca="1">B833/'MoteCarlo_Sim (CP)'!$F$4-1</f>
        <v>1.7062976689784515E-2</v>
      </c>
      <c r="D833" s="400">
        <f ca="1">0.6*C833+0.4*'Bonds (CP)'!$T$515</f>
        <v>9.8120386998361512E-3</v>
      </c>
      <c r="E833" s="400">
        <f ca="1">'MoteCarlo_Sim (CP)'!$F$4/0.6*(1+D833)</f>
        <v>1682097.6738722816</v>
      </c>
      <c r="M833" s="554">
        <v>831</v>
      </c>
      <c r="N833" s="400">
        <f>'MoteCarlo_Sim OP'!F835</f>
        <v>983307.18822152179</v>
      </c>
      <c r="O833" s="400">
        <f ca="1">N833/'MoteCarlo_Sim OP'!$F$4-1</f>
        <v>-1.719204429277732E-2</v>
      </c>
      <c r="P833" s="400">
        <f ca="1">0.6*O833+0.4*'Bonds (OP)'!$G$514</f>
        <v>-1.0420633889331657E-2</v>
      </c>
      <c r="Q833" s="400">
        <f ca="1">'MoteCarlo_Sim OP'!$F$4/0.6*(1+P833)</f>
        <v>1650136.7304461645</v>
      </c>
      <c r="S833" s="554"/>
    </row>
    <row r="834" spans="1:19">
      <c r="A834" s="554">
        <v>832</v>
      </c>
      <c r="B834" s="400">
        <f>'MoteCarlo_Sim (CP)'!F836</f>
        <v>986745.12420616101</v>
      </c>
      <c r="C834" s="400">
        <f ca="1">B834/'MoteCarlo_Sim (CP)'!$F$4-1</f>
        <v>-1.2713786849729014E-2</v>
      </c>
      <c r="D834" s="400">
        <f ca="1">0.6*C834+0.4*'Bonds (CP)'!$T$515</f>
        <v>-8.0540194238719661E-3</v>
      </c>
      <c r="E834" s="400">
        <f ca="1">'MoteCarlo_Sim (CP)'!$F$4/0.6*(1+D834)</f>
        <v>1652337.2296911546</v>
      </c>
      <c r="M834" s="554">
        <v>832</v>
      </c>
      <c r="N834" s="400">
        <f>'MoteCarlo_Sim OP'!F836</f>
        <v>1023322.2077306102</v>
      </c>
      <c r="O834" s="400">
        <f ca="1">N834/'MoteCarlo_Sim OP'!$F$4-1</f>
        <v>2.2802659287536775E-2</v>
      </c>
      <c r="P834" s="400">
        <f ca="1">0.6*O834+0.4*'Bonds (OP)'!$G$514</f>
        <v>1.3576188258856798E-2</v>
      </c>
      <c r="Q834" s="400">
        <f ca="1">'MoteCarlo_Sim OP'!$F$4/0.6*(1+P834)</f>
        <v>1690151.749955253</v>
      </c>
      <c r="S834" s="554"/>
    </row>
    <row r="835" spans="1:19">
      <c r="A835" s="554">
        <v>833</v>
      </c>
      <c r="B835" s="400">
        <f>'MoteCarlo_Sim (CP)'!F837</f>
        <v>985306.80338766484</v>
      </c>
      <c r="C835" s="400">
        <f ca="1">B835/'MoteCarlo_Sim (CP)'!$F$4-1</f>
        <v>-1.4152896382021551E-2</v>
      </c>
      <c r="D835" s="400">
        <f ca="1">0.6*C835+0.4*'Bonds (CP)'!$T$515</f>
        <v>-8.9174851432474878E-3</v>
      </c>
      <c r="E835" s="400">
        <f ca="1">'MoteCarlo_Sim (CP)'!$F$4/0.6*(1+D835)</f>
        <v>1650898.9088726584</v>
      </c>
      <c r="M835" s="554">
        <v>833</v>
      </c>
      <c r="N835" s="400">
        <f>'MoteCarlo_Sim OP'!F837</f>
        <v>998604.78503549343</v>
      </c>
      <c r="O835" s="400">
        <f ca="1">N835/'MoteCarlo_Sim OP'!$F$4-1</f>
        <v>-1.9022141846852803E-3</v>
      </c>
      <c r="P835" s="400">
        <f ca="1">0.6*O835+0.4*'Bonds (OP)'!$G$514</f>
        <v>-1.2467358244764334E-3</v>
      </c>
      <c r="Q835" s="400">
        <f ca="1">'MoteCarlo_Sim OP'!$F$4/0.6*(1+P835)</f>
        <v>1665434.3272601361</v>
      </c>
      <c r="S835" s="554"/>
    </row>
    <row r="836" spans="1:19">
      <c r="A836" s="554">
        <v>834</v>
      </c>
      <c r="B836" s="400">
        <f>'MoteCarlo_Sim (CP)'!F838</f>
        <v>1016693.7512810676</v>
      </c>
      <c r="C836" s="400">
        <f ca="1">B836/'MoteCarlo_Sim (CP)'!$F$4-1</f>
        <v>1.7251262775037635E-2</v>
      </c>
      <c r="D836" s="400">
        <f ca="1">0.6*C836+0.4*'Bonds (CP)'!$T$515</f>
        <v>9.9250103509880231E-3</v>
      </c>
      <c r="E836" s="400">
        <f ca="1">'MoteCarlo_Sim (CP)'!$F$4/0.6*(1+D836)</f>
        <v>1682285.8567660612</v>
      </c>
      <c r="M836" s="554">
        <v>834</v>
      </c>
      <c r="N836" s="400">
        <f>'MoteCarlo_Sim OP'!F838</f>
        <v>1017725.3710016023</v>
      </c>
      <c r="O836" s="400">
        <f ca="1">N836/'MoteCarlo_Sim OP'!$F$4-1</f>
        <v>1.720866411496802E-2</v>
      </c>
      <c r="P836" s="400">
        <f ca="1">0.6*O836+0.4*'Bonds (OP)'!$G$514</f>
        <v>1.0219791155315546E-2</v>
      </c>
      <c r="Q836" s="400">
        <f ca="1">'MoteCarlo_Sim OP'!$F$4/0.6*(1+P836)</f>
        <v>1684554.913226245</v>
      </c>
      <c r="S836" s="554"/>
    </row>
    <row r="837" spans="1:19">
      <c r="A837" s="554">
        <v>835</v>
      </c>
      <c r="B837" s="400">
        <f>'MoteCarlo_Sim (CP)'!F839</f>
        <v>999859.48662347451</v>
      </c>
      <c r="C837" s="400">
        <f ca="1">B837/'MoteCarlo_Sim (CP)'!$F$4-1</f>
        <v>4.0776692464206121E-4</v>
      </c>
      <c r="D837" s="400">
        <f ca="1">0.6*C837+0.4*'Bonds (CP)'!$T$515</f>
        <v>-1.8108715924932046E-4</v>
      </c>
      <c r="E837" s="400">
        <f ca="1">'MoteCarlo_Sim (CP)'!$F$4/0.6*(1+D837)</f>
        <v>1665451.5921084681</v>
      </c>
      <c r="M837" s="554">
        <v>835</v>
      </c>
      <c r="N837" s="400">
        <f>'MoteCarlo_Sim OP'!F839</f>
        <v>1002250.6544535392</v>
      </c>
      <c r="O837" s="400">
        <f ca="1">N837/'MoteCarlo_Sim OP'!$F$4-1</f>
        <v>1.7418041978161103E-3</v>
      </c>
      <c r="P837" s="400">
        <f ca="1">0.6*O837+0.4*'Bonds (OP)'!$G$514</f>
        <v>9.3967520502440094E-4</v>
      </c>
      <c r="Q837" s="400">
        <f ca="1">'MoteCarlo_Sim OP'!$F$4/0.6*(1+P837)</f>
        <v>1669080.1966781819</v>
      </c>
      <c r="S837" s="554"/>
    </row>
    <row r="838" spans="1:19">
      <c r="A838" s="554">
        <v>836</v>
      </c>
      <c r="B838" s="400">
        <f>'MoteCarlo_Sim (CP)'!F840</f>
        <v>1007890.8918669418</v>
      </c>
      <c r="C838" s="400">
        <f ca="1">B838/'MoteCarlo_Sim (CP)'!$F$4-1</f>
        <v>8.4435762482273358E-3</v>
      </c>
      <c r="D838" s="400">
        <f ca="1">0.6*C838+0.4*'Bonds (CP)'!$T$515</f>
        <v>4.6403984349018441E-3</v>
      </c>
      <c r="E838" s="400">
        <f ca="1">'MoteCarlo_Sim (CP)'!$F$4/0.6*(1+D838)</f>
        <v>1673482.9973519356</v>
      </c>
      <c r="M838" s="554">
        <v>836</v>
      </c>
      <c r="N838" s="400">
        <f>'MoteCarlo_Sim OP'!F840</f>
        <v>1010996.625401551</v>
      </c>
      <c r="O838" s="400">
        <f ca="1">N838/'MoteCarlo_Sim OP'!$F$4-1</f>
        <v>1.0483334750071016E-2</v>
      </c>
      <c r="P838" s="400">
        <f ca="1">0.6*O838+0.4*'Bonds (OP)'!$G$514</f>
        <v>6.184593536377344E-3</v>
      </c>
      <c r="Q838" s="400">
        <f ca="1">'MoteCarlo_Sim OP'!$F$4/0.6*(1+P838)</f>
        <v>1677826.1676261937</v>
      </c>
      <c r="S838" s="554"/>
    </row>
    <row r="839" spans="1:19">
      <c r="A839" s="554">
        <v>837</v>
      </c>
      <c r="B839" s="400">
        <f>'MoteCarlo_Sim (CP)'!F841</f>
        <v>1008343.5490610426</v>
      </c>
      <c r="C839" s="400">
        <f ca="1">B839/'MoteCarlo_Sim (CP)'!$F$4-1</f>
        <v>8.8964816602286056E-3</v>
      </c>
      <c r="D839" s="400">
        <f ca="1">0.6*C839+0.4*'Bonds (CP)'!$T$515</f>
        <v>4.9121416821026062E-3</v>
      </c>
      <c r="E839" s="400">
        <f ca="1">'MoteCarlo_Sim (CP)'!$F$4/0.6*(1+D839)</f>
        <v>1673935.6545460359</v>
      </c>
      <c r="M839" s="554">
        <v>837</v>
      </c>
      <c r="N839" s="400">
        <f>'MoteCarlo_Sim OP'!F841</f>
        <v>1002327.4077830461</v>
      </c>
      <c r="O839" s="400">
        <f ca="1">N839/'MoteCarlo_Sim OP'!$F$4-1</f>
        <v>1.8185185590757769E-3</v>
      </c>
      <c r="P839" s="400">
        <f ca="1">0.6*O839+0.4*'Bonds (OP)'!$G$514</f>
        <v>9.8570382178020085E-4</v>
      </c>
      <c r="Q839" s="400">
        <f ca="1">'MoteCarlo_Sim OP'!$F$4/0.6*(1+P839)</f>
        <v>1669156.9500076887</v>
      </c>
      <c r="S839" s="554"/>
    </row>
    <row r="840" spans="1:19">
      <c r="A840" s="554">
        <v>838</v>
      </c>
      <c r="B840" s="400">
        <f>'MoteCarlo_Sim (CP)'!F842</f>
        <v>995622.32208501338</v>
      </c>
      <c r="C840" s="400">
        <f ca="1">B840/'MoteCarlo_Sim (CP)'!$F$4-1</f>
        <v>-3.8317210941483104E-3</v>
      </c>
      <c r="D840" s="400">
        <f ca="1">0.6*C840+0.4*'Bonds (CP)'!$T$515</f>
        <v>-2.7247799705235436E-3</v>
      </c>
      <c r="E840" s="400">
        <f ca="1">'MoteCarlo_Sim (CP)'!$F$4/0.6*(1+D840)</f>
        <v>1661214.427570007</v>
      </c>
      <c r="M840" s="554">
        <v>838</v>
      </c>
      <c r="N840" s="400">
        <f>'MoteCarlo_Sim OP'!F842</f>
        <v>976791.99901841744</v>
      </c>
      <c r="O840" s="400">
        <f ca="1">N840/'MoteCarlo_Sim OP'!$F$4-1</f>
        <v>-2.3703925684929072E-2</v>
      </c>
      <c r="P840" s="400">
        <f ca="1">0.6*O840+0.4*'Bonds (OP)'!$G$514</f>
        <v>-1.4327762724622708E-2</v>
      </c>
      <c r="Q840" s="400">
        <f ca="1">'MoteCarlo_Sim OP'!$F$4/0.6*(1+P840)</f>
        <v>1643621.5412430603</v>
      </c>
      <c r="S840" s="554"/>
    </row>
    <row r="841" spans="1:19">
      <c r="A841" s="554">
        <v>839</v>
      </c>
      <c r="B841" s="400">
        <f>'MoteCarlo_Sim (CP)'!F843</f>
        <v>1028167.0317364034</v>
      </c>
      <c r="C841" s="400">
        <f ca="1">B841/'MoteCarlo_Sim (CP)'!$F$4-1</f>
        <v>2.8730834688070805E-2</v>
      </c>
      <c r="D841" s="400">
        <f ca="1">0.6*C841+0.4*'Bonds (CP)'!$T$515</f>
        <v>1.6812753498807925E-2</v>
      </c>
      <c r="E841" s="400">
        <f ca="1">'MoteCarlo_Sim (CP)'!$F$4/0.6*(1+D841)</f>
        <v>1693759.1372213967</v>
      </c>
      <c r="M841" s="554">
        <v>839</v>
      </c>
      <c r="N841" s="400">
        <f>'MoteCarlo_Sim OP'!F843</f>
        <v>1009889.4064897543</v>
      </c>
      <c r="O841" s="400">
        <f ca="1">N841/'MoteCarlo_Sim OP'!$F$4-1</f>
        <v>9.3766779817101575E-3</v>
      </c>
      <c r="P841" s="400">
        <f ca="1">0.6*O841+0.4*'Bonds (OP)'!$G$514</f>
        <v>5.5205994753608299E-3</v>
      </c>
      <c r="Q841" s="400">
        <f ca="1">'MoteCarlo_Sim OP'!$F$4/0.6*(1+P841)</f>
        <v>1676718.9487143971</v>
      </c>
      <c r="S841" s="554"/>
    </row>
    <row r="842" spans="1:19">
      <c r="A842" s="554">
        <v>840</v>
      </c>
      <c r="B842" s="400">
        <f>'MoteCarlo_Sim (CP)'!F844</f>
        <v>1001238.5336006036</v>
      </c>
      <c r="C842" s="400">
        <f ca="1">B842/'MoteCarlo_Sim (CP)'!$F$4-1</f>
        <v>1.7875701123208909E-3</v>
      </c>
      <c r="D842" s="400">
        <f ca="1">0.6*C842+0.4*'Bonds (CP)'!$T$515</f>
        <v>6.4679475335797736E-4</v>
      </c>
      <c r="E842" s="400">
        <f ca="1">'MoteCarlo_Sim (CP)'!$F$4/0.6*(1+D842)</f>
        <v>1666830.6390855971</v>
      </c>
      <c r="M842" s="554">
        <v>840</v>
      </c>
      <c r="N842" s="400">
        <f>'MoteCarlo_Sim OP'!F844</f>
        <v>999972.3837117044</v>
      </c>
      <c r="O842" s="400">
        <f ca="1">N842/'MoteCarlo_Sim OP'!$F$4-1</f>
        <v>-5.3530984869043508E-4</v>
      </c>
      <c r="P842" s="400">
        <f ca="1">0.6*O842+0.4*'Bonds (OP)'!$G$514</f>
        <v>-4.2659322287952632E-4</v>
      </c>
      <c r="Q842" s="400">
        <f ca="1">'MoteCarlo_Sim OP'!$F$4/0.6*(1+P842)</f>
        <v>1666801.9259363473</v>
      </c>
      <c r="S842" s="554"/>
    </row>
    <row r="843" spans="1:19">
      <c r="A843" s="554">
        <v>841</v>
      </c>
      <c r="B843" s="400">
        <f>'MoteCarlo_Sim (CP)'!F845</f>
        <v>1012680.9731350233</v>
      </c>
      <c r="C843" s="400">
        <f ca="1">B843/'MoteCarlo_Sim (CP)'!$F$4-1</f>
        <v>1.3236284192592151E-2</v>
      </c>
      <c r="D843" s="400">
        <f ca="1">0.6*C843+0.4*'Bonds (CP)'!$T$515</f>
        <v>7.5160232015207334E-3</v>
      </c>
      <c r="E843" s="400">
        <f ca="1">'MoteCarlo_Sim (CP)'!$F$4/0.6*(1+D843)</f>
        <v>1678273.0786200168</v>
      </c>
      <c r="M843" s="554">
        <v>841</v>
      </c>
      <c r="N843" s="400">
        <f>'MoteCarlo_Sim OP'!F845</f>
        <v>1013830.0154605123</v>
      </c>
      <c r="O843" s="400">
        <f ca="1">N843/'MoteCarlo_Sim OP'!$F$4-1</f>
        <v>1.3315286275418448E-2</v>
      </c>
      <c r="P843" s="400">
        <f ca="1">0.6*O843+0.4*'Bonds (OP)'!$G$514</f>
        <v>7.8837644515858032E-3</v>
      </c>
      <c r="Q843" s="400">
        <f ca="1">'MoteCarlo_Sim OP'!$F$4/0.6*(1+P843)</f>
        <v>1680659.5576851552</v>
      </c>
      <c r="S843" s="554"/>
    </row>
    <row r="844" spans="1:19">
      <c r="A844" s="554">
        <v>842</v>
      </c>
      <c r="B844" s="400">
        <f>'MoteCarlo_Sim (CP)'!F846</f>
        <v>1010706.4892209077</v>
      </c>
      <c r="C844" s="400">
        <f ca="1">B844/'MoteCarlo_Sim (CP)'!$F$4-1</f>
        <v>1.1260717555704458E-2</v>
      </c>
      <c r="D844" s="400">
        <f ca="1">0.6*C844+0.4*'Bonds (CP)'!$T$515</f>
        <v>6.3306832193881181E-3</v>
      </c>
      <c r="E844" s="400">
        <f ca="1">'MoteCarlo_Sim (CP)'!$F$4/0.6*(1+D844)</f>
        <v>1676298.5947059013</v>
      </c>
      <c r="M844" s="554">
        <v>842</v>
      </c>
      <c r="N844" s="400">
        <f>'MoteCarlo_Sim OP'!F846</f>
        <v>1035507.3503753132</v>
      </c>
      <c r="O844" s="400">
        <f ca="1">N844/'MoteCarlo_Sim OP'!$F$4-1</f>
        <v>3.4981615442938541E-2</v>
      </c>
      <c r="P844" s="400">
        <f ca="1">0.6*O844+0.4*'Bonds (OP)'!$G$514</f>
        <v>2.0883561952097857E-2</v>
      </c>
      <c r="Q844" s="400">
        <f ca="1">'MoteCarlo_Sim OP'!$F$4/0.6*(1+P844)</f>
        <v>1702336.8925999561</v>
      </c>
      <c r="S844" s="554"/>
    </row>
    <row r="845" spans="1:19">
      <c r="A845" s="554">
        <v>843</v>
      </c>
      <c r="B845" s="400">
        <f>'MoteCarlo_Sim (CP)'!F847</f>
        <v>1003064.7535108179</v>
      </c>
      <c r="C845" s="400">
        <f ca="1">B845/'MoteCarlo_Sim (CP)'!$F$4-1</f>
        <v>3.6147914436506223E-3</v>
      </c>
      <c r="D845" s="400">
        <f ca="1">0.6*C845+0.4*'Bonds (CP)'!$T$515</f>
        <v>1.743127552155816E-3</v>
      </c>
      <c r="E845" s="400">
        <f ca="1">'MoteCarlo_Sim (CP)'!$F$4/0.6*(1+D845)</f>
        <v>1668656.8589958115</v>
      </c>
      <c r="M845" s="554">
        <v>843</v>
      </c>
      <c r="N845" s="400">
        <f>'MoteCarlo_Sim OP'!F847</f>
        <v>1001787.8556984147</v>
      </c>
      <c r="O845" s="400">
        <f ca="1">N845/'MoteCarlo_Sim OP'!$F$4-1</f>
        <v>1.2792404091284126E-3</v>
      </c>
      <c r="P845" s="400">
        <f ca="1">0.6*O845+0.4*'Bonds (OP)'!$G$514</f>
        <v>6.6213693181178227E-4</v>
      </c>
      <c r="Q845" s="400">
        <f ca="1">'MoteCarlo_Sim OP'!$F$4/0.6*(1+P845)</f>
        <v>1668617.3979230577</v>
      </c>
      <c r="S845" s="554"/>
    </row>
    <row r="846" spans="1:19">
      <c r="A846" s="554">
        <v>844</v>
      </c>
      <c r="B846" s="400">
        <f>'MoteCarlo_Sim (CP)'!F848</f>
        <v>991831.5811674092</v>
      </c>
      <c r="C846" s="400">
        <f ca="1">B846/'MoteCarlo_Sim (CP)'!$F$4-1</f>
        <v>-7.6245406924069226E-3</v>
      </c>
      <c r="D846" s="400">
        <f ca="1">0.6*C846+0.4*'Bonds (CP)'!$T$515</f>
        <v>-5.0004717294787103E-3</v>
      </c>
      <c r="E846" s="400">
        <f ca="1">'MoteCarlo_Sim (CP)'!$F$4/0.6*(1+D846)</f>
        <v>1657423.6866524029</v>
      </c>
      <c r="M846" s="554">
        <v>844</v>
      </c>
      <c r="N846" s="400">
        <f>'MoteCarlo_Sim OP'!F848</f>
        <v>1019138.0779245985</v>
      </c>
      <c r="O846" s="400">
        <f ca="1">N846/'MoteCarlo_Sim OP'!$F$4-1</f>
        <v>1.8620653795949016E-2</v>
      </c>
      <c r="P846" s="400">
        <f ca="1">0.6*O846+0.4*'Bonds (OP)'!$G$514</f>
        <v>1.1066984963904144E-2</v>
      </c>
      <c r="Q846" s="400">
        <f ca="1">'MoteCarlo_Sim OP'!$F$4/0.6*(1+P846)</f>
        <v>1685967.6201492413</v>
      </c>
      <c r="S846" s="554"/>
    </row>
    <row r="847" spans="1:19">
      <c r="A847" s="554">
        <v>845</v>
      </c>
      <c r="B847" s="400">
        <f>'MoteCarlo_Sim (CP)'!F849</f>
        <v>1001523.4070280667</v>
      </c>
      <c r="C847" s="400">
        <f ca="1">B847/'MoteCarlo_Sim (CP)'!$F$4-1</f>
        <v>2.0725997522224038E-3</v>
      </c>
      <c r="D847" s="400">
        <f ca="1">0.6*C847+0.4*'Bonds (CP)'!$T$515</f>
        <v>8.1781253729888508E-4</v>
      </c>
      <c r="E847" s="400">
        <f ca="1">'MoteCarlo_Sim (CP)'!$F$4/0.6*(1+D847)</f>
        <v>1667115.5125130601</v>
      </c>
      <c r="M847" s="554">
        <v>845</v>
      </c>
      <c r="N847" s="400">
        <f>'MoteCarlo_Sim OP'!F849</f>
        <v>985293.51001594332</v>
      </c>
      <c r="O847" s="400">
        <f ca="1">N847/'MoteCarlo_Sim OP'!$F$4-1</f>
        <v>-1.5206730968989945E-2</v>
      </c>
      <c r="P847" s="400">
        <f ca="1">0.6*O847+0.4*'Bonds (OP)'!$G$514</f>
        <v>-9.2294458950592326E-3</v>
      </c>
      <c r="Q847" s="400">
        <f ca="1">'MoteCarlo_Sim OP'!$F$4/0.6*(1+P847)</f>
        <v>1652123.0522405861</v>
      </c>
      <c r="S847" s="554"/>
    </row>
    <row r="848" spans="1:19">
      <c r="A848" s="554">
        <v>846</v>
      </c>
      <c r="B848" s="400">
        <f>'MoteCarlo_Sim (CP)'!F850</f>
        <v>1018789.9533656394</v>
      </c>
      <c r="C848" s="400">
        <f ca="1">B848/'MoteCarlo_Sim (CP)'!$F$4-1</f>
        <v>1.9348614327435287E-2</v>
      </c>
      <c r="D848" s="400">
        <f ca="1">0.6*C848+0.4*'Bonds (CP)'!$T$515</f>
        <v>1.1183421282426614E-2</v>
      </c>
      <c r="E848" s="400">
        <f ca="1">'MoteCarlo_Sim (CP)'!$F$4/0.6*(1+D848)</f>
        <v>1684382.058850633</v>
      </c>
      <c r="M848" s="554">
        <v>846</v>
      </c>
      <c r="N848" s="400">
        <f>'MoteCarlo_Sim OP'!F850</f>
        <v>1032742.6566538955</v>
      </c>
      <c r="O848" s="400">
        <f ca="1">N848/'MoteCarlo_Sim OP'!$F$4-1</f>
        <v>3.2218325377483481E-2</v>
      </c>
      <c r="P848" s="400">
        <f ca="1">0.6*O848+0.4*'Bonds (OP)'!$G$514</f>
        <v>1.9225587912824822E-2</v>
      </c>
      <c r="Q848" s="400">
        <f ca="1">'MoteCarlo_Sim OP'!$F$4/0.6*(1+P848)</f>
        <v>1699572.1988785383</v>
      </c>
      <c r="S848" s="554"/>
    </row>
    <row r="849" spans="1:19">
      <c r="A849" s="554">
        <v>847</v>
      </c>
      <c r="B849" s="400">
        <f>'MoteCarlo_Sim (CP)'!F851</f>
        <v>953273.62352752127</v>
      </c>
      <c r="C849" s="400">
        <f ca="1">B849/'MoteCarlo_Sim (CP)'!$F$4-1</f>
        <v>-4.6203641871872203E-2</v>
      </c>
      <c r="D849" s="400">
        <f ca="1">0.6*C849+0.4*'Bonds (CP)'!$T$515</f>
        <v>-2.8147932437157876E-2</v>
      </c>
      <c r="E849" s="400">
        <f ca="1">'MoteCarlo_Sim (CP)'!$F$4/0.6*(1+D849)</f>
        <v>1618865.7290125149</v>
      </c>
      <c r="M849" s="554">
        <v>847</v>
      </c>
      <c r="N849" s="400">
        <f>'MoteCarlo_Sim OP'!F851</f>
        <v>1019205.4522823712</v>
      </c>
      <c r="O849" s="400">
        <f ca="1">N849/'MoteCarlo_Sim OP'!$F$4-1</f>
        <v>1.8687993947249515E-2</v>
      </c>
      <c r="P849" s="400">
        <f ca="1">0.6*O849+0.4*'Bonds (OP)'!$G$514</f>
        <v>1.1107389054684443E-2</v>
      </c>
      <c r="Q849" s="400">
        <f ca="1">'MoteCarlo_Sim OP'!$F$4/0.6*(1+P849)</f>
        <v>1686034.9945070141</v>
      </c>
      <c r="S849" s="554"/>
    </row>
    <row r="850" spans="1:19">
      <c r="A850" s="554">
        <v>848</v>
      </c>
      <c r="B850" s="400">
        <f>'MoteCarlo_Sim (CP)'!F852</f>
        <v>1018798.427332942</v>
      </c>
      <c r="C850" s="400">
        <f ca="1">B850/'MoteCarlo_Sim (CP)'!$F$4-1</f>
        <v>1.935709294150012E-2</v>
      </c>
      <c r="D850" s="400">
        <f ca="1">0.6*C850+0.4*'Bonds (CP)'!$T$515</f>
        <v>1.1188508450865515E-2</v>
      </c>
      <c r="E850" s="400">
        <f ca="1">'MoteCarlo_Sim (CP)'!$F$4/0.6*(1+D850)</f>
        <v>1684390.5328179356</v>
      </c>
      <c r="M850" s="554">
        <v>848</v>
      </c>
      <c r="N850" s="400">
        <f>'MoteCarlo_Sim OP'!F852</f>
        <v>1027781.3880867475</v>
      </c>
      <c r="O850" s="400">
        <f ca="1">N850/'MoteCarlo_Sim OP'!$F$4-1</f>
        <v>2.7259575684000392E-2</v>
      </c>
      <c r="P850" s="400">
        <f ca="1">0.6*O850+0.4*'Bonds (OP)'!$G$514</f>
        <v>1.625033809673497E-2</v>
      </c>
      <c r="Q850" s="400">
        <f ca="1">'MoteCarlo_Sim OP'!$F$4/0.6*(1+P850)</f>
        <v>1694610.9303113902</v>
      </c>
      <c r="S850" s="554"/>
    </row>
    <row r="851" spans="1:19">
      <c r="A851" s="554">
        <v>849</v>
      </c>
      <c r="B851" s="400">
        <f>'MoteCarlo_Sim (CP)'!F853</f>
        <v>996992.58888465841</v>
      </c>
      <c r="C851" s="400">
        <f ca="1">B851/'MoteCarlo_Sim (CP)'!$F$4-1</f>
        <v>-2.4607028986285417E-3</v>
      </c>
      <c r="D851" s="400">
        <f ca="1">0.6*C851+0.4*'Bonds (CP)'!$T$515</f>
        <v>-1.9021690532116822E-3</v>
      </c>
      <c r="E851" s="400">
        <f ca="1">'MoteCarlo_Sim (CP)'!$F$4/0.6*(1+D851)</f>
        <v>1662584.6943696518</v>
      </c>
      <c r="M851" s="554">
        <v>849</v>
      </c>
      <c r="N851" s="400">
        <f>'MoteCarlo_Sim OP'!F853</f>
        <v>1010658.1058324468</v>
      </c>
      <c r="O851" s="400">
        <f ca="1">N851/'MoteCarlo_Sim OP'!$F$4-1</f>
        <v>1.0144987049918619E-2</v>
      </c>
      <c r="P851" s="400">
        <f ca="1">0.6*O851+0.4*'Bonds (OP)'!$G$514</f>
        <v>5.9815849162859064E-3</v>
      </c>
      <c r="Q851" s="400">
        <f ca="1">'MoteCarlo_Sim OP'!$F$4/0.6*(1+P851)</f>
        <v>1677487.6480570897</v>
      </c>
      <c r="S851" s="554"/>
    </row>
    <row r="852" spans="1:19">
      <c r="A852" s="554">
        <v>850</v>
      </c>
      <c r="B852" s="400">
        <f>'MoteCarlo_Sim (CP)'!F854</f>
        <v>970384.48122515611</v>
      </c>
      <c r="C852" s="400">
        <f ca="1">B852/'MoteCarlo_Sim (CP)'!$F$4-1</f>
        <v>-2.9083401309607626E-2</v>
      </c>
      <c r="D852" s="400">
        <f ca="1">0.6*C852+0.4*'Bonds (CP)'!$T$515</f>
        <v>-1.7875788099799131E-2</v>
      </c>
      <c r="E852" s="400">
        <f ca="1">'MoteCarlo_Sim (CP)'!$F$4/0.6*(1+D852)</f>
        <v>1635976.5867101497</v>
      </c>
      <c r="M852" s="554">
        <v>850</v>
      </c>
      <c r="N852" s="400">
        <f>'MoteCarlo_Sim OP'!F854</f>
        <v>1021135.0368651258</v>
      </c>
      <c r="O852" s="400">
        <f ca="1">N852/'MoteCarlo_Sim OP'!$F$4-1</f>
        <v>2.0616598865282443E-2</v>
      </c>
      <c r="P852" s="400">
        <f ca="1">0.6*O852+0.4*'Bonds (OP)'!$G$514</f>
        <v>1.2264552005504199E-2</v>
      </c>
      <c r="Q852" s="400">
        <f ca="1">'MoteCarlo_Sim OP'!$F$4/0.6*(1+P852)</f>
        <v>1687964.5790897687</v>
      </c>
      <c r="S852" s="554"/>
    </row>
    <row r="853" spans="1:19">
      <c r="A853" s="554">
        <v>851</v>
      </c>
      <c r="B853" s="400">
        <f>'MoteCarlo_Sim (CP)'!F855</f>
        <v>1016273.9498634881</v>
      </c>
      <c r="C853" s="400">
        <f ca="1">B853/'MoteCarlo_Sim (CP)'!$F$4-1</f>
        <v>1.683123115626417E-2</v>
      </c>
      <c r="D853" s="400">
        <f ca="1">0.6*C853+0.4*'Bonds (CP)'!$T$515</f>
        <v>9.6729913797239438E-3</v>
      </c>
      <c r="E853" s="400">
        <f ca="1">'MoteCarlo_Sim (CP)'!$F$4/0.6*(1+D853)</f>
        <v>1681866.0553484818</v>
      </c>
      <c r="M853" s="554">
        <v>851</v>
      </c>
      <c r="N853" s="400">
        <f>'MoteCarlo_Sim OP'!F855</f>
        <v>1021541.8535092962</v>
      </c>
      <c r="O853" s="400">
        <f ca="1">N853/'MoteCarlo_Sim OP'!$F$4-1</f>
        <v>2.1023208965558426E-2</v>
      </c>
      <c r="P853" s="400">
        <f ca="1">0.6*O853+0.4*'Bonds (OP)'!$G$514</f>
        <v>1.2508518065669791E-2</v>
      </c>
      <c r="Q853" s="400">
        <f ca="1">'MoteCarlo_Sim OP'!$F$4/0.6*(1+P853)</f>
        <v>1688371.395733939</v>
      </c>
      <c r="S853" s="554"/>
    </row>
    <row r="854" spans="1:19">
      <c r="A854" s="554">
        <v>852</v>
      </c>
      <c r="B854" s="400">
        <f>'MoteCarlo_Sim (CP)'!F856</f>
        <v>1008021.112813909</v>
      </c>
      <c r="C854" s="400">
        <f ca="1">B854/'MoteCarlo_Sim (CP)'!$F$4-1</f>
        <v>8.5738686028080657E-3</v>
      </c>
      <c r="D854" s="400">
        <f ca="1">0.6*C854+0.4*'Bonds (CP)'!$T$515</f>
        <v>4.7185738476502826E-3</v>
      </c>
      <c r="E854" s="400">
        <f ca="1">'MoteCarlo_Sim (CP)'!$F$4/0.6*(1+D854)</f>
        <v>1673613.2182989025</v>
      </c>
      <c r="M854" s="554">
        <v>852</v>
      </c>
      <c r="N854" s="400">
        <f>'MoteCarlo_Sim OP'!F856</f>
        <v>955896.5264343553</v>
      </c>
      <c r="O854" s="400">
        <f ca="1">N854/'MoteCarlo_Sim OP'!$F$4-1</f>
        <v>-4.4588789479143465E-2</v>
      </c>
      <c r="P854" s="400">
        <f ca="1">0.6*O854+0.4*'Bonds (OP)'!$G$514</f>
        <v>-2.6858681001151345E-2</v>
      </c>
      <c r="Q854" s="400">
        <f ca="1">'MoteCarlo_Sim OP'!$F$4/0.6*(1+P854)</f>
        <v>1622726.0686589982</v>
      </c>
      <c r="S854" s="554"/>
    </row>
    <row r="855" spans="1:19">
      <c r="A855" s="554">
        <v>853</v>
      </c>
      <c r="B855" s="400">
        <f>'MoteCarlo_Sim (CP)'!F857</f>
        <v>1028647.4210951035</v>
      </c>
      <c r="C855" s="400">
        <f ca="1">B855/'MoteCarlo_Sim (CP)'!$F$4-1</f>
        <v>2.9211487471807907E-2</v>
      </c>
      <c r="D855" s="400">
        <f ca="1">0.6*C855+0.4*'Bonds (CP)'!$T$515</f>
        <v>1.7101145169050189E-2</v>
      </c>
      <c r="E855" s="400">
        <f ca="1">'MoteCarlo_Sim (CP)'!$F$4/0.6*(1+D855)</f>
        <v>1694239.5265800969</v>
      </c>
      <c r="M855" s="554">
        <v>853</v>
      </c>
      <c r="N855" s="400">
        <f>'MoteCarlo_Sim OP'!F857</f>
        <v>984035.21091665677</v>
      </c>
      <c r="O855" s="400">
        <f ca="1">N855/'MoteCarlo_Sim OP'!$F$4-1</f>
        <v>-1.6464391220284091E-2</v>
      </c>
      <c r="P855" s="400">
        <f ca="1">0.6*O855+0.4*'Bonds (OP)'!$G$514</f>
        <v>-9.9840420458357209E-3</v>
      </c>
      <c r="Q855" s="400">
        <f ca="1">'MoteCarlo_Sim OP'!$F$4/0.6*(1+P855)</f>
        <v>1650864.7531412996</v>
      </c>
      <c r="S855" s="554"/>
    </row>
    <row r="856" spans="1:19">
      <c r="A856" s="554">
        <v>854</v>
      </c>
      <c r="B856" s="400">
        <f>'MoteCarlo_Sim (CP)'!F858</f>
        <v>1013679.3826516024</v>
      </c>
      <c r="C856" s="400">
        <f ca="1">B856/'MoteCarlo_Sim (CP)'!$F$4-1</f>
        <v>1.4235241194370696E-2</v>
      </c>
      <c r="D856" s="400">
        <f ca="1">0.6*C856+0.4*'Bonds (CP)'!$T$515</f>
        <v>8.1153974025878588E-3</v>
      </c>
      <c r="E856" s="400">
        <f ca="1">'MoteCarlo_Sim (CP)'!$F$4/0.6*(1+D856)</f>
        <v>1679271.4881365958</v>
      </c>
      <c r="M856" s="554">
        <v>854</v>
      </c>
      <c r="N856" s="400">
        <f>'MoteCarlo_Sim OP'!F858</f>
        <v>976341.76928833011</v>
      </c>
      <c r="O856" s="400">
        <f ca="1">N856/'MoteCarlo_Sim OP'!$F$4-1</f>
        <v>-2.4153926829968975E-2</v>
      </c>
      <c r="P856" s="400">
        <f ca="1">0.6*O856+0.4*'Bonds (OP)'!$G$514</f>
        <v>-1.4597763411646651E-2</v>
      </c>
      <c r="Q856" s="400">
        <f ca="1">'MoteCarlo_Sim OP'!$F$4/0.6*(1+P856)</f>
        <v>1643171.3115129729</v>
      </c>
      <c r="S856" s="554"/>
    </row>
    <row r="857" spans="1:19">
      <c r="A857" s="554">
        <v>855</v>
      </c>
      <c r="B857" s="400">
        <f>'MoteCarlo_Sim (CP)'!F859</f>
        <v>1003624.3814703298</v>
      </c>
      <c r="C857" s="400">
        <f ca="1">B857/'MoteCarlo_Sim (CP)'!$F$4-1</f>
        <v>4.1747262792688478E-3</v>
      </c>
      <c r="D857" s="400">
        <f ca="1">0.6*C857+0.4*'Bonds (CP)'!$T$515</f>
        <v>2.0790884535267515E-3</v>
      </c>
      <c r="E857" s="400">
        <f ca="1">'MoteCarlo_Sim (CP)'!$F$4/0.6*(1+D857)</f>
        <v>1669216.4869553233</v>
      </c>
      <c r="M857" s="554">
        <v>855</v>
      </c>
      <c r="N857" s="400">
        <f>'MoteCarlo_Sim OP'!F859</f>
        <v>996757.06208413769</v>
      </c>
      <c r="O857" s="400">
        <f ca="1">N857/'MoteCarlo_Sim OP'!$F$4-1</f>
        <v>-3.7489990330902279E-3</v>
      </c>
      <c r="P857" s="400">
        <f ca="1">0.6*O857+0.4*'Bonds (OP)'!$G$514</f>
        <v>-2.354806733519402E-3</v>
      </c>
      <c r="Q857" s="400">
        <f ca="1">'MoteCarlo_Sim OP'!$F$4/0.6*(1+P857)</f>
        <v>1663586.6043087805</v>
      </c>
      <c r="S857" s="554"/>
    </row>
    <row r="858" spans="1:19">
      <c r="A858" s="554">
        <v>856</v>
      </c>
      <c r="B858" s="400">
        <f>'MoteCarlo_Sim (CP)'!F860</f>
        <v>1019761.1183212599</v>
      </c>
      <c r="C858" s="400">
        <f ca="1">B858/'MoteCarlo_Sim (CP)'!$F$4-1</f>
        <v>2.0320311828499804E-2</v>
      </c>
      <c r="D858" s="400">
        <f ca="1">0.6*C858+0.4*'Bonds (CP)'!$T$515</f>
        <v>1.1766439783065324E-2</v>
      </c>
      <c r="E858" s="400">
        <f ca="1">'MoteCarlo_Sim (CP)'!$F$4/0.6*(1+D858)</f>
        <v>1685353.2238062532</v>
      </c>
      <c r="M858" s="554">
        <v>856</v>
      </c>
      <c r="N858" s="400">
        <f>'MoteCarlo_Sim OP'!F860</f>
        <v>1000172.1878831587</v>
      </c>
      <c r="O858" s="400">
        <f ca="1">N858/'MoteCarlo_Sim OP'!$F$4-1</f>
        <v>-3.3560711932878462E-4</v>
      </c>
      <c r="P858" s="400">
        <f ca="1">0.6*O858+0.4*'Bonds (OP)'!$G$514</f>
        <v>-3.0677158526253603E-4</v>
      </c>
      <c r="Q858" s="400">
        <f ca="1">'MoteCarlo_Sim OP'!$F$4/0.6*(1+P858)</f>
        <v>1667001.7301078015</v>
      </c>
      <c r="S858" s="554"/>
    </row>
    <row r="859" spans="1:19">
      <c r="A859" s="554">
        <v>857</v>
      </c>
      <c r="B859" s="400">
        <f>'MoteCarlo_Sim (CP)'!F861</f>
        <v>995529.61328160262</v>
      </c>
      <c r="C859" s="400">
        <f ca="1">B859/'MoteCarlo_Sim (CP)'!$F$4-1</f>
        <v>-3.9244807351130895E-3</v>
      </c>
      <c r="D859" s="400">
        <f ca="1">0.6*C859+0.4*'Bonds (CP)'!$T$515</f>
        <v>-2.7804357551024107E-3</v>
      </c>
      <c r="E859" s="400">
        <f ca="1">'MoteCarlo_Sim (CP)'!$F$4/0.6*(1+D859)</f>
        <v>1661121.7187665962</v>
      </c>
      <c r="M859" s="554">
        <v>857</v>
      </c>
      <c r="N859" s="400">
        <f>'MoteCarlo_Sim OP'!F861</f>
        <v>982643.52449252899</v>
      </c>
      <c r="O859" s="400">
        <f ca="1">N859/'MoteCarlo_Sim OP'!$F$4-1</f>
        <v>-1.7855371074663395E-2</v>
      </c>
      <c r="P859" s="400">
        <f ca="1">0.6*O859+0.4*'Bonds (OP)'!$G$514</f>
        <v>-1.0818629958463303E-2</v>
      </c>
      <c r="Q859" s="400">
        <f ca="1">'MoteCarlo_Sim OP'!$F$4/0.6*(1+P859)</f>
        <v>1649473.0667171718</v>
      </c>
      <c r="S859" s="554"/>
    </row>
    <row r="860" spans="1:19">
      <c r="A860" s="554">
        <v>858</v>
      </c>
      <c r="B860" s="400">
        <f>'MoteCarlo_Sim (CP)'!F862</f>
        <v>1026167.5095235867</v>
      </c>
      <c r="C860" s="400">
        <f ca="1">B860/'MoteCarlo_Sim (CP)'!$F$4-1</f>
        <v>2.6730216022546882E-2</v>
      </c>
      <c r="D860" s="400">
        <f ca="1">0.6*C860+0.4*'Bonds (CP)'!$T$515</f>
        <v>1.5612382299493572E-2</v>
      </c>
      <c r="E860" s="400">
        <f ca="1">'MoteCarlo_Sim (CP)'!$F$4/0.6*(1+D860)</f>
        <v>1691759.6150085803</v>
      </c>
      <c r="M860" s="554">
        <v>858</v>
      </c>
      <c r="N860" s="400">
        <f>'MoteCarlo_Sim OP'!F862</f>
        <v>998554.87257061293</v>
      </c>
      <c r="O860" s="400">
        <f ca="1">N860/'MoteCarlo_Sim OP'!$F$4-1</f>
        <v>-1.9521013086288841E-3</v>
      </c>
      <c r="P860" s="400">
        <f ca="1">0.6*O860+0.4*'Bonds (OP)'!$G$514</f>
        <v>-1.2766680988425957E-3</v>
      </c>
      <c r="Q860" s="400">
        <f ca="1">'MoteCarlo_Sim OP'!$F$4/0.6*(1+P860)</f>
        <v>1665384.4147952558</v>
      </c>
      <c r="S860" s="554"/>
    </row>
    <row r="861" spans="1:19">
      <c r="A861" s="554">
        <v>859</v>
      </c>
      <c r="B861" s="400">
        <f>'MoteCarlo_Sim (CP)'!F863</f>
        <v>999754.08260500443</v>
      </c>
      <c r="C861" s="400">
        <f ca="1">B861/'MoteCarlo_Sim (CP)'!$F$4-1</f>
        <v>3.0230510710360647E-4</v>
      </c>
      <c r="D861" s="400">
        <f ca="1">0.6*C861+0.4*'Bonds (CP)'!$T$515</f>
        <v>-2.4436424977239326E-4</v>
      </c>
      <c r="E861" s="400">
        <f ca="1">'MoteCarlo_Sim (CP)'!$F$4/0.6*(1+D861)</f>
        <v>1665346.1880899982</v>
      </c>
      <c r="M861" s="554">
        <v>859</v>
      </c>
      <c r="N861" s="400">
        <f>'MoteCarlo_Sim OP'!F863</f>
        <v>1023047.837239464</v>
      </c>
      <c r="O861" s="400">
        <f ca="1">N861/'MoteCarlo_Sim OP'!$F$4-1</f>
        <v>2.2528428096369124E-2</v>
      </c>
      <c r="P861" s="400">
        <f ca="1">0.6*O861+0.4*'Bonds (OP)'!$G$514</f>
        <v>1.3411649544156209E-2</v>
      </c>
      <c r="Q861" s="400">
        <f ca="1">'MoteCarlo_Sim OP'!$F$4/0.6*(1+P861)</f>
        <v>1689877.3794641071</v>
      </c>
      <c r="S861" s="554"/>
    </row>
    <row r="862" spans="1:19">
      <c r="A862" s="554">
        <v>860</v>
      </c>
      <c r="B862" s="400">
        <f>'MoteCarlo_Sim (CP)'!F864</f>
        <v>983696.05699529278</v>
      </c>
      <c r="C862" s="400">
        <f ca="1">B862/'MoteCarlo_Sim (CP)'!$F$4-1</f>
        <v>-1.5764526039021232E-2</v>
      </c>
      <c r="D862" s="400">
        <f ca="1">0.6*C862+0.4*'Bonds (CP)'!$T$515</f>
        <v>-9.884462937447297E-3</v>
      </c>
      <c r="E862" s="400">
        <f ca="1">'MoteCarlo_Sim (CP)'!$F$4/0.6*(1+D862)</f>
        <v>1649288.1624802863</v>
      </c>
      <c r="M862" s="554">
        <v>860</v>
      </c>
      <c r="N862" s="400">
        <f>'MoteCarlo_Sim OP'!F864</f>
        <v>1009529.8640552919</v>
      </c>
      <c r="O862" s="400">
        <f ca="1">N862/'MoteCarlo_Sim OP'!$F$4-1</f>
        <v>9.0173180896675476E-3</v>
      </c>
      <c r="P862" s="400">
        <f ca="1">0.6*O862+0.4*'Bonds (OP)'!$G$514</f>
        <v>5.3049835401352639E-3</v>
      </c>
      <c r="Q862" s="400">
        <f ca="1">'MoteCarlo_Sim OP'!$F$4/0.6*(1+P862)</f>
        <v>1676359.4062799348</v>
      </c>
      <c r="S862" s="554"/>
    </row>
    <row r="863" spans="1:19">
      <c r="A863" s="554">
        <v>861</v>
      </c>
      <c r="B863" s="400">
        <f>'MoteCarlo_Sim (CP)'!F865</f>
        <v>998973.57828143588</v>
      </c>
      <c r="C863" s="400">
        <f ca="1">B863/'MoteCarlo_Sim (CP)'!$F$4-1</f>
        <v>-4.786272117497381E-4</v>
      </c>
      <c r="D863" s="400">
        <f ca="1">0.6*C863+0.4*'Bonds (CP)'!$T$515</f>
        <v>-7.1292364108440005E-4</v>
      </c>
      <c r="E863" s="400">
        <f ca="1">'MoteCarlo_Sim (CP)'!$F$4/0.6*(1+D863)</f>
        <v>1664565.6837664293</v>
      </c>
      <c r="M863" s="554">
        <v>861</v>
      </c>
      <c r="N863" s="400">
        <f>'MoteCarlo_Sim OP'!F865</f>
        <v>1003255.1270535346</v>
      </c>
      <c r="O863" s="400">
        <f ca="1">N863/'MoteCarlo_Sim OP'!$F$4-1</f>
        <v>2.7457668194572626E-3</v>
      </c>
      <c r="P863" s="400">
        <f ca="1">0.6*O863+0.4*'Bonds (OP)'!$G$514</f>
        <v>1.5420527780090922E-3</v>
      </c>
      <c r="Q863" s="400">
        <f ca="1">'MoteCarlo_Sim OP'!$F$4/0.6*(1+P863)</f>
        <v>1670084.6692781772</v>
      </c>
      <c r="S863" s="554"/>
    </row>
    <row r="864" spans="1:19">
      <c r="A864" s="554">
        <v>862</v>
      </c>
      <c r="B864" s="400">
        <f>'MoteCarlo_Sim (CP)'!F866</f>
        <v>991587.33222650574</v>
      </c>
      <c r="C864" s="400">
        <f ca="1">B864/'MoteCarlo_Sim (CP)'!$F$4-1</f>
        <v>-7.868923569013031E-3</v>
      </c>
      <c r="D864" s="400">
        <f ca="1">0.6*C864+0.4*'Bonds (CP)'!$T$515</f>
        <v>-5.1471014554423751E-3</v>
      </c>
      <c r="E864" s="400">
        <f ca="1">'MoteCarlo_Sim (CP)'!$F$4/0.6*(1+D864)</f>
        <v>1657179.4377114992</v>
      </c>
      <c r="M864" s="554">
        <v>862</v>
      </c>
      <c r="N864" s="400">
        <f>'MoteCarlo_Sim OP'!F866</f>
        <v>989269.49581546057</v>
      </c>
      <c r="O864" s="400">
        <f ca="1">N864/'MoteCarlo_Sim OP'!$F$4-1</f>
        <v>-1.1232763807606627E-2</v>
      </c>
      <c r="P864" s="400">
        <f ca="1">0.6*O864+0.4*'Bonds (OP)'!$G$514</f>
        <v>-6.8450655982292413E-3</v>
      </c>
      <c r="Q864" s="400">
        <f ca="1">'MoteCarlo_Sim OP'!$F$4/0.6*(1+P864)</f>
        <v>1656099.0380401032</v>
      </c>
      <c r="S864" s="554"/>
    </row>
    <row r="865" spans="1:19">
      <c r="A865" s="554">
        <v>863</v>
      </c>
      <c r="B865" s="400">
        <f>'MoteCarlo_Sim (CP)'!F867</f>
        <v>959214.50025494094</v>
      </c>
      <c r="C865" s="400">
        <f ca="1">B865/'MoteCarlo_Sim (CP)'!$F$4-1</f>
        <v>-4.0259507421017471E-2</v>
      </c>
      <c r="D865" s="400">
        <f ca="1">0.6*C865+0.4*'Bonds (CP)'!$T$515</f>
        <v>-2.4581451766645036E-2</v>
      </c>
      <c r="E865" s="400">
        <f ca="1">'MoteCarlo_Sim (CP)'!$F$4/0.6*(1+D865)</f>
        <v>1624806.6057399344</v>
      </c>
      <c r="M865" s="554">
        <v>863</v>
      </c>
      <c r="N865" s="400">
        <f>'MoteCarlo_Sim OP'!F867</f>
        <v>1022013.1518309521</v>
      </c>
      <c r="O865" s="400">
        <f ca="1">N865/'MoteCarlo_Sim OP'!$F$4-1</f>
        <v>2.1494268005483486E-2</v>
      </c>
      <c r="P865" s="400">
        <f ca="1">0.6*O865+0.4*'Bonds (OP)'!$G$514</f>
        <v>1.2791153489624825E-2</v>
      </c>
      <c r="Q865" s="400">
        <f ca="1">'MoteCarlo_Sim OP'!$F$4/0.6*(1+P865)</f>
        <v>1688842.694055595</v>
      </c>
      <c r="S865" s="554"/>
    </row>
    <row r="866" spans="1:19">
      <c r="A866" s="554">
        <v>864</v>
      </c>
      <c r="B866" s="400">
        <f>'MoteCarlo_Sim (CP)'!F868</f>
        <v>1021153.3438645313</v>
      </c>
      <c r="C866" s="400">
        <f ca="1">B866/'MoteCarlo_Sim (CP)'!$F$4-1</f>
        <v>2.1713300808884561E-2</v>
      </c>
      <c r="D866" s="400">
        <f ca="1">0.6*C866+0.4*'Bonds (CP)'!$T$515</f>
        <v>1.260223317129618E-2</v>
      </c>
      <c r="E866" s="400">
        <f ca="1">'MoteCarlo_Sim (CP)'!$F$4/0.6*(1+D866)</f>
        <v>1686745.4493495249</v>
      </c>
      <c r="M866" s="554">
        <v>864</v>
      </c>
      <c r="N866" s="400">
        <f>'MoteCarlo_Sim OP'!F868</f>
        <v>972410.84496666992</v>
      </c>
      <c r="O866" s="400">
        <f ca="1">N866/'MoteCarlo_Sim OP'!$F$4-1</f>
        <v>-2.80828553915492E-2</v>
      </c>
      <c r="P866" s="400">
        <f ca="1">0.6*O866+0.4*'Bonds (OP)'!$G$514</f>
        <v>-1.6955120548594785E-2</v>
      </c>
      <c r="Q866" s="400">
        <f ca="1">'MoteCarlo_Sim OP'!$F$4/0.6*(1+P866)</f>
        <v>1639240.3871913126</v>
      </c>
      <c r="S866" s="554"/>
    </row>
    <row r="867" spans="1:19">
      <c r="A867" s="554">
        <v>865</v>
      </c>
      <c r="B867" s="400">
        <f>'MoteCarlo_Sim (CP)'!F869</f>
        <v>1003827.6609544884</v>
      </c>
      <c r="C867" s="400">
        <f ca="1">B867/'MoteCarlo_Sim (CP)'!$F$4-1</f>
        <v>4.378117233227341E-3</v>
      </c>
      <c r="D867" s="400">
        <f ca="1">0.6*C867+0.4*'Bonds (CP)'!$T$515</f>
        <v>2.2011230259018472E-3</v>
      </c>
      <c r="E867" s="400">
        <f ca="1">'MoteCarlo_Sim (CP)'!$F$4/0.6*(1+D867)</f>
        <v>1669419.7664394821</v>
      </c>
      <c r="M867" s="554">
        <v>865</v>
      </c>
      <c r="N867" s="400">
        <f>'MoteCarlo_Sim OP'!F869</f>
        <v>1020950.5712969776</v>
      </c>
      <c r="O867" s="400">
        <f ca="1">N867/'MoteCarlo_Sim OP'!$F$4-1</f>
        <v>2.043222695170166E-2</v>
      </c>
      <c r="P867" s="400">
        <f ca="1">0.6*O867+0.4*'Bonds (OP)'!$G$514</f>
        <v>1.2153928857355729E-2</v>
      </c>
      <c r="Q867" s="400">
        <f ca="1">'MoteCarlo_Sim OP'!$F$4/0.6*(1+P867)</f>
        <v>1687780.1135216204</v>
      </c>
      <c r="S867" s="554"/>
    </row>
    <row r="868" spans="1:19">
      <c r="A868" s="554">
        <v>866</v>
      </c>
      <c r="B868" s="400">
        <f>'MoteCarlo_Sim (CP)'!F870</f>
        <v>1011900.7938732835</v>
      </c>
      <c r="C868" s="400">
        <f ca="1">B868/'MoteCarlo_Sim (CP)'!$F$4-1</f>
        <v>1.2455677113817787E-2</v>
      </c>
      <c r="D868" s="400">
        <f ca="1">0.6*C868+0.4*'Bonds (CP)'!$T$515</f>
        <v>7.0476589542561151E-3</v>
      </c>
      <c r="E868" s="400">
        <f ca="1">'MoteCarlo_Sim (CP)'!$F$4/0.6*(1+D868)</f>
        <v>1677492.899358277</v>
      </c>
      <c r="M868" s="554">
        <v>866</v>
      </c>
      <c r="N868" s="400">
        <f>'MoteCarlo_Sim OP'!F870</f>
        <v>1014983.0096852824</v>
      </c>
      <c r="O868" s="400">
        <f ca="1">N868/'MoteCarlo_Sim OP'!$F$4-1</f>
        <v>1.4467695116279211E-2</v>
      </c>
      <c r="P868" s="400">
        <f ca="1">0.6*O868+0.4*'Bonds (OP)'!$G$514</f>
        <v>8.575209756102261E-3</v>
      </c>
      <c r="Q868" s="400">
        <f ca="1">'MoteCarlo_Sim OP'!$F$4/0.6*(1+P868)</f>
        <v>1681812.5519099252</v>
      </c>
      <c r="S868" s="554"/>
    </row>
    <row r="869" spans="1:19">
      <c r="A869" s="554">
        <v>867</v>
      </c>
      <c r="B869" s="400">
        <f>'MoteCarlo_Sim (CP)'!F871</f>
        <v>980253.71960326587</v>
      </c>
      <c r="C869" s="400">
        <f ca="1">B869/'MoteCarlo_Sim (CP)'!$F$4-1</f>
        <v>-1.9208751062067542E-2</v>
      </c>
      <c r="D869" s="400">
        <f ca="1">0.6*C869+0.4*'Bonds (CP)'!$T$515</f>
        <v>-1.1950997951275083E-2</v>
      </c>
      <c r="E869" s="400">
        <f ca="1">'MoteCarlo_Sim (CP)'!$F$4/0.6*(1+D869)</f>
        <v>1645845.8250882595</v>
      </c>
      <c r="M869" s="554">
        <v>867</v>
      </c>
      <c r="N869" s="400">
        <f>'MoteCarlo_Sim OP'!F871</f>
        <v>995338.81202515541</v>
      </c>
      <c r="O869" s="400">
        <f ca="1">N869/'MoteCarlo_Sim OP'!$F$4-1</f>
        <v>-5.1665290357653104E-3</v>
      </c>
      <c r="P869" s="400">
        <f ca="1">0.6*O869+0.4*'Bonds (OP)'!$G$514</f>
        <v>-3.2053247351244516E-3</v>
      </c>
      <c r="Q869" s="400">
        <f ca="1">'MoteCarlo_Sim OP'!$F$4/0.6*(1+P869)</f>
        <v>1662168.3542497982</v>
      </c>
      <c r="S869" s="554"/>
    </row>
    <row r="870" spans="1:19">
      <c r="A870" s="554">
        <v>868</v>
      </c>
      <c r="B870" s="400">
        <f>'MoteCarlo_Sim (CP)'!F872</f>
        <v>1029637.0613714993</v>
      </c>
      <c r="C870" s="400">
        <f ca="1">B870/'MoteCarlo_Sim (CP)'!$F$4-1</f>
        <v>3.0201670424725879E-2</v>
      </c>
      <c r="D870" s="400">
        <f ca="1">0.6*C870+0.4*'Bonds (CP)'!$T$515</f>
        <v>1.7695254940800972E-2</v>
      </c>
      <c r="E870" s="400">
        <f ca="1">'MoteCarlo_Sim (CP)'!$F$4/0.6*(1+D870)</f>
        <v>1695229.1668564929</v>
      </c>
      <c r="M870" s="554">
        <v>868</v>
      </c>
      <c r="N870" s="400">
        <f>'MoteCarlo_Sim OP'!F872</f>
        <v>987290.44231581839</v>
      </c>
      <c r="O870" s="400">
        <f ca="1">N870/'MoteCarlo_Sim OP'!$F$4-1</f>
        <v>-1.3210812526783022E-2</v>
      </c>
      <c r="P870" s="400">
        <f ca="1">0.6*O870+0.4*'Bonds (OP)'!$G$514</f>
        <v>-8.0318948297350787E-3</v>
      </c>
      <c r="Q870" s="400">
        <f ca="1">'MoteCarlo_Sim OP'!$F$4/0.6*(1+P870)</f>
        <v>1654119.9845404611</v>
      </c>
      <c r="S870" s="554"/>
    </row>
    <row r="871" spans="1:19">
      <c r="A871" s="554">
        <v>869</v>
      </c>
      <c r="B871" s="400">
        <f>'MoteCarlo_Sim (CP)'!F873</f>
        <v>1013388.0475141292</v>
      </c>
      <c r="C871" s="400">
        <f ca="1">B871/'MoteCarlo_Sim (CP)'!$F$4-1</f>
        <v>1.3943746301132709E-2</v>
      </c>
      <c r="D871" s="400">
        <f ca="1">0.6*C871+0.4*'Bonds (CP)'!$T$515</f>
        <v>7.9405004666450677E-3</v>
      </c>
      <c r="E871" s="400">
        <f ca="1">'MoteCarlo_Sim (CP)'!$F$4/0.6*(1+D871)</f>
        <v>1678980.1529991226</v>
      </c>
      <c r="M871" s="554">
        <v>869</v>
      </c>
      <c r="N871" s="400">
        <f>'MoteCarlo_Sim OP'!F873</f>
        <v>975748.44187020266</v>
      </c>
      <c r="O871" s="400">
        <f ca="1">N871/'MoteCarlo_Sim OP'!$F$4-1</f>
        <v>-2.4746953011268058E-2</v>
      </c>
      <c r="P871" s="400">
        <f ca="1">0.6*O871+0.4*'Bonds (OP)'!$G$514</f>
        <v>-1.4953579120426099E-2</v>
      </c>
      <c r="Q871" s="400">
        <f ca="1">'MoteCarlo_Sim OP'!$F$4/0.6*(1+P871)</f>
        <v>1642577.9840948456</v>
      </c>
      <c r="S871" s="554"/>
    </row>
    <row r="872" spans="1:19">
      <c r="A872" s="554">
        <v>870</v>
      </c>
      <c r="B872" s="400">
        <f>'MoteCarlo_Sim (CP)'!F874</f>
        <v>1007228.3662461558</v>
      </c>
      <c r="C872" s="400">
        <f ca="1">B872/'MoteCarlo_Sim (CP)'!$F$4-1</f>
        <v>7.7806873266457188E-3</v>
      </c>
      <c r="D872" s="400">
        <f ca="1">0.6*C872+0.4*'Bonds (CP)'!$T$515</f>
        <v>4.2426650819528747E-3</v>
      </c>
      <c r="E872" s="400">
        <f ca="1">'MoteCarlo_Sim (CP)'!$F$4/0.6*(1+D872)</f>
        <v>1672820.4717311494</v>
      </c>
      <c r="M872" s="554">
        <v>870</v>
      </c>
      <c r="N872" s="400">
        <f>'MoteCarlo_Sim OP'!F874</f>
        <v>1005857.4962345433</v>
      </c>
      <c r="O872" s="400">
        <f ca="1">N872/'MoteCarlo_Sim OP'!$F$4-1</f>
        <v>5.3468147579032177E-3</v>
      </c>
      <c r="P872" s="400">
        <f ca="1">0.6*O872+0.4*'Bonds (OP)'!$G$514</f>
        <v>3.1026815410766652E-3</v>
      </c>
      <c r="Q872" s="400">
        <f ca="1">'MoteCarlo_Sim OP'!$F$4/0.6*(1+P872)</f>
        <v>1672687.038459186</v>
      </c>
      <c r="S872" s="554"/>
    </row>
    <row r="873" spans="1:19">
      <c r="A873" s="554">
        <v>871</v>
      </c>
      <c r="B873" s="400">
        <f>'MoteCarlo_Sim (CP)'!F875</f>
        <v>977017.90751186037</v>
      </c>
      <c r="C873" s="400">
        <f ca="1">B873/'MoteCarlo_Sim (CP)'!$F$4-1</f>
        <v>-2.2446337534825389E-2</v>
      </c>
      <c r="D873" s="400">
        <f ca="1">0.6*C873+0.4*'Bonds (CP)'!$T$515</f>
        <v>-1.389354983492979E-2</v>
      </c>
      <c r="E873" s="400">
        <f ca="1">'MoteCarlo_Sim (CP)'!$F$4/0.6*(1+D873)</f>
        <v>1642610.012996854</v>
      </c>
      <c r="M873" s="554">
        <v>871</v>
      </c>
      <c r="N873" s="400">
        <f>'MoteCarlo_Sim OP'!F875</f>
        <v>995434.24406305363</v>
      </c>
      <c r="O873" s="400">
        <f ca="1">N873/'MoteCarlo_Sim OP'!$F$4-1</f>
        <v>-5.0711454494362096E-3</v>
      </c>
      <c r="P873" s="400">
        <f ca="1">0.6*O873+0.4*'Bonds (OP)'!$G$514</f>
        <v>-3.148094583326991E-3</v>
      </c>
      <c r="Q873" s="400">
        <f ca="1">'MoteCarlo_Sim OP'!$F$4/0.6*(1+P873)</f>
        <v>1662263.7862876963</v>
      </c>
      <c r="S873" s="554"/>
    </row>
    <row r="874" spans="1:19">
      <c r="A874" s="554">
        <v>872</v>
      </c>
      <c r="B874" s="400">
        <f>'MoteCarlo_Sim (CP)'!F876</f>
        <v>995692.95856880245</v>
      </c>
      <c r="C874" s="400">
        <f ca="1">B874/'MoteCarlo_Sim (CP)'!$F$4-1</f>
        <v>-3.7610458763239762E-3</v>
      </c>
      <c r="D874" s="400">
        <f ca="1">0.6*C874+0.4*'Bonds (CP)'!$T$515</f>
        <v>-2.6823748398289429E-3</v>
      </c>
      <c r="E874" s="400">
        <f ca="1">'MoteCarlo_Sim (CP)'!$F$4/0.6*(1+D874)</f>
        <v>1661285.064053796</v>
      </c>
      <c r="M874" s="554">
        <v>872</v>
      </c>
      <c r="N874" s="400">
        <f>'MoteCarlo_Sim OP'!F876</f>
        <v>1004620.7207461464</v>
      </c>
      <c r="O874" s="400">
        <f ca="1">N874/'MoteCarlo_Sim OP'!$F$4-1</f>
        <v>4.110667189798356E-3</v>
      </c>
      <c r="P874" s="400">
        <f ca="1">0.6*O874+0.4*'Bonds (OP)'!$G$514</f>
        <v>2.3609930002137483E-3</v>
      </c>
      <c r="Q874" s="400">
        <f ca="1">'MoteCarlo_Sim OP'!$F$4/0.6*(1+P874)</f>
        <v>1671450.2629707893</v>
      </c>
      <c r="S874" s="554"/>
    </row>
    <row r="875" spans="1:19">
      <c r="A875" s="554">
        <v>873</v>
      </c>
      <c r="B875" s="400">
        <f>'MoteCarlo_Sim (CP)'!F877</f>
        <v>982967.18479862576</v>
      </c>
      <c r="C875" s="400">
        <f ca="1">B875/'MoteCarlo_Sim (CP)'!$F$4-1</f>
        <v>-1.6493797918116448E-2</v>
      </c>
      <c r="D875" s="400">
        <f ca="1">0.6*C875+0.4*'Bonds (CP)'!$T$515</f>
        <v>-1.0322026064904427E-2</v>
      </c>
      <c r="E875" s="400">
        <f ca="1">'MoteCarlo_Sim (CP)'!$F$4/0.6*(1+D875)</f>
        <v>1648559.2902836194</v>
      </c>
      <c r="M875" s="554">
        <v>873</v>
      </c>
      <c r="N875" s="400">
        <f>'MoteCarlo_Sim OP'!F877</f>
        <v>998216.48574928916</v>
      </c>
      <c r="O875" s="400">
        <f ca="1">N875/'MoteCarlo_Sim OP'!$F$4-1</f>
        <v>-2.2903163283980454E-3</v>
      </c>
      <c r="P875" s="400">
        <f ca="1">0.6*O875+0.4*'Bonds (OP)'!$G$514</f>
        <v>-1.4795971107040924E-3</v>
      </c>
      <c r="Q875" s="400">
        <f ca="1">'MoteCarlo_Sim OP'!$F$4/0.6*(1+P875)</f>
        <v>1665046.027973932</v>
      </c>
      <c r="S875" s="554"/>
    </row>
    <row r="876" spans="1:19">
      <c r="A876" s="554">
        <v>874</v>
      </c>
      <c r="B876" s="400">
        <f>'MoteCarlo_Sim (CP)'!F878</f>
        <v>989020.67141543259</v>
      </c>
      <c r="C876" s="400">
        <f ca="1">B876/'MoteCarlo_Sim (CP)'!$F$4-1</f>
        <v>-1.0436991827413755E-2</v>
      </c>
      <c r="D876" s="400">
        <f ca="1">0.6*C876+0.4*'Bonds (CP)'!$T$515</f>
        <v>-6.6879424104828097E-3</v>
      </c>
      <c r="E876" s="400">
        <f ca="1">'MoteCarlo_Sim (CP)'!$F$4/0.6*(1+D876)</f>
        <v>1654612.7769004263</v>
      </c>
      <c r="M876" s="554">
        <v>874</v>
      </c>
      <c r="N876" s="400">
        <f>'MoteCarlo_Sim OP'!F878</f>
        <v>1020678.2068016585</v>
      </c>
      <c r="O876" s="400">
        <f ca="1">N876/'MoteCarlo_Sim OP'!$F$4-1</f>
        <v>2.0160000737901917E-2</v>
      </c>
      <c r="P876" s="400">
        <f ca="1">0.6*O876+0.4*'Bonds (OP)'!$G$514</f>
        <v>1.1990593129075884E-2</v>
      </c>
      <c r="Q876" s="400">
        <f ca="1">'MoteCarlo_Sim OP'!$F$4/0.6*(1+P876)</f>
        <v>1687507.7490263013</v>
      </c>
      <c r="S876" s="554"/>
    </row>
    <row r="877" spans="1:19">
      <c r="A877" s="554">
        <v>875</v>
      </c>
      <c r="B877" s="400">
        <f>'MoteCarlo_Sim (CP)'!F879</f>
        <v>1009775.7403338228</v>
      </c>
      <c r="C877" s="400">
        <f ca="1">B877/'MoteCarlo_Sim (CP)'!$F$4-1</f>
        <v>1.0329458285623705E-2</v>
      </c>
      <c r="D877" s="400">
        <f ca="1">0.6*C877+0.4*'Bonds (CP)'!$T$515</f>
        <v>5.7719276573396658E-3</v>
      </c>
      <c r="E877" s="400">
        <f ca="1">'MoteCarlo_Sim (CP)'!$F$4/0.6*(1+D877)</f>
        <v>1675367.8458188162</v>
      </c>
      <c r="M877" s="554">
        <v>875</v>
      </c>
      <c r="N877" s="400">
        <f>'MoteCarlo_Sim OP'!F879</f>
        <v>996571.71148467145</v>
      </c>
      <c r="O877" s="400">
        <f ca="1">N877/'MoteCarlo_Sim OP'!$F$4-1</f>
        <v>-3.9342555286518976E-3</v>
      </c>
      <c r="P877" s="400">
        <f ca="1">0.6*O877+0.4*'Bonds (OP)'!$G$514</f>
        <v>-2.4659606308564037E-3</v>
      </c>
      <c r="Q877" s="400">
        <f ca="1">'MoteCarlo_Sim OP'!$F$4/0.6*(1+P877)</f>
        <v>1663401.2537093144</v>
      </c>
      <c r="S877" s="554"/>
    </row>
    <row r="878" spans="1:19">
      <c r="A878" s="554">
        <v>876</v>
      </c>
      <c r="B878" s="400">
        <f>'MoteCarlo_Sim (CP)'!F880</f>
        <v>1006952.8341319138</v>
      </c>
      <c r="C878" s="400">
        <f ca="1">B878/'MoteCarlo_Sim (CP)'!$F$4-1</f>
        <v>7.5050041223430064E-3</v>
      </c>
      <c r="D878" s="400">
        <f ca="1">0.6*C878+0.4*'Bonds (CP)'!$T$515</f>
        <v>4.0772551593712472E-3</v>
      </c>
      <c r="E878" s="400">
        <f ca="1">'MoteCarlo_Sim (CP)'!$F$4/0.6*(1+D878)</f>
        <v>1672544.9396169074</v>
      </c>
      <c r="M878" s="554">
        <v>876</v>
      </c>
      <c r="N878" s="400">
        <f>'MoteCarlo_Sim OP'!F880</f>
        <v>1014563.0594159967</v>
      </c>
      <c r="O878" s="400">
        <f ca="1">N878/'MoteCarlo_Sim OP'!$F$4-1</f>
        <v>1.4047958058929E-2</v>
      </c>
      <c r="P878" s="400">
        <f ca="1">0.6*O878+0.4*'Bonds (OP)'!$G$514</f>
        <v>8.3233675216921339E-3</v>
      </c>
      <c r="Q878" s="400">
        <f ca="1">'MoteCarlo_Sim OP'!$F$4/0.6*(1+P878)</f>
        <v>1681392.6016406394</v>
      </c>
      <c r="S878" s="554"/>
    </row>
    <row r="879" spans="1:19">
      <c r="A879" s="554">
        <v>877</v>
      </c>
      <c r="B879" s="400">
        <f>'MoteCarlo_Sim (CP)'!F881</f>
        <v>1018307.1525733965</v>
      </c>
      <c r="C879" s="400">
        <f ca="1">B879/'MoteCarlo_Sim (CP)'!$F$4-1</f>
        <v>1.8865548787827979E-2</v>
      </c>
      <c r="D879" s="400">
        <f ca="1">0.6*C879+0.4*'Bonds (CP)'!$T$515</f>
        <v>1.0893581958662229E-2</v>
      </c>
      <c r="E879" s="400">
        <f ca="1">'MoteCarlo_Sim (CP)'!$F$4/0.6*(1+D879)</f>
        <v>1683899.2580583899</v>
      </c>
      <c r="M879" s="554">
        <v>877</v>
      </c>
      <c r="N879" s="400">
        <f>'MoteCarlo_Sim OP'!F881</f>
        <v>1000927.8504916186</v>
      </c>
      <c r="O879" s="400">
        <f ca="1">N879/'MoteCarlo_Sim OP'!$F$4-1</f>
        <v>4.1967183349589376E-4</v>
      </c>
      <c r="P879" s="400">
        <f ca="1">0.6*O879+0.4*'Bonds (OP)'!$G$514</f>
        <v>1.4639578643227099E-4</v>
      </c>
      <c r="Q879" s="400">
        <f ca="1">'MoteCarlo_Sim OP'!$F$4/0.6*(1+P879)</f>
        <v>1667757.3927162616</v>
      </c>
      <c r="S879" s="554"/>
    </row>
    <row r="880" spans="1:19">
      <c r="A880" s="554">
        <v>878</v>
      </c>
      <c r="B880" s="400">
        <f>'MoteCarlo_Sim (CP)'!F882</f>
        <v>1006539.7261274216</v>
      </c>
      <c r="C880" s="400">
        <f ca="1">B880/'MoteCarlo_Sim (CP)'!$F$4-1</f>
        <v>7.0916695870391067E-3</v>
      </c>
      <c r="D880" s="400">
        <f ca="1">0.6*C880+0.4*'Bonds (CP)'!$T$515</f>
        <v>3.8292544381889064E-3</v>
      </c>
      <c r="E880" s="400">
        <f ca="1">'MoteCarlo_Sim (CP)'!$F$4/0.6*(1+D880)</f>
        <v>1672131.8316124151</v>
      </c>
      <c r="M880" s="554">
        <v>878</v>
      </c>
      <c r="N880" s="400">
        <f>'MoteCarlo_Sim OP'!F882</f>
        <v>989177.38503706548</v>
      </c>
      <c r="O880" s="400">
        <f ca="1">N880/'MoteCarlo_Sim OP'!$F$4-1</f>
        <v>-1.1324827820661132E-2</v>
      </c>
      <c r="P880" s="400">
        <f ca="1">0.6*O880+0.4*'Bonds (OP)'!$G$514</f>
        <v>-6.9003040060619438E-3</v>
      </c>
      <c r="Q880" s="400">
        <f ca="1">'MoteCarlo_Sim OP'!$F$4/0.6*(1+P880)</f>
        <v>1656006.9272617083</v>
      </c>
      <c r="S880" s="554"/>
    </row>
    <row r="881" spans="1:19">
      <c r="A881" s="554">
        <v>879</v>
      </c>
      <c r="B881" s="400">
        <f>'MoteCarlo_Sim (CP)'!F883</f>
        <v>976208.35206545831</v>
      </c>
      <c r="C881" s="400">
        <f ca="1">B881/'MoteCarlo_Sim (CP)'!$F$4-1</f>
        <v>-2.325633690690887E-2</v>
      </c>
      <c r="D881" s="400">
        <f ca="1">0.6*C881+0.4*'Bonds (CP)'!$T$515</f>
        <v>-1.437954945817988E-2</v>
      </c>
      <c r="E881" s="400">
        <f ca="1">'MoteCarlo_Sim (CP)'!$F$4/0.6*(1+D881)</f>
        <v>1641800.4575504519</v>
      </c>
      <c r="M881" s="554">
        <v>879</v>
      </c>
      <c r="N881" s="400">
        <f>'MoteCarlo_Sim OP'!F883</f>
        <v>967953.73459552275</v>
      </c>
      <c r="O881" s="400">
        <f ca="1">N881/'MoteCarlo_Sim OP'!$F$4-1</f>
        <v>-3.2537702853969841E-2</v>
      </c>
      <c r="P881" s="400">
        <f ca="1">0.6*O881+0.4*'Bonds (OP)'!$G$514</f>
        <v>-1.962802902604717E-2</v>
      </c>
      <c r="Q881" s="400">
        <f ca="1">'MoteCarlo_Sim OP'!$F$4/0.6*(1+P881)</f>
        <v>1634783.2768201656</v>
      </c>
      <c r="S881" s="554"/>
    </row>
    <row r="882" spans="1:19">
      <c r="A882" s="554">
        <v>880</v>
      </c>
      <c r="B882" s="400">
        <f>'MoteCarlo_Sim (CP)'!F884</f>
        <v>994761.48052821471</v>
      </c>
      <c r="C882" s="400">
        <f ca="1">B882/'MoteCarlo_Sim (CP)'!$F$4-1</f>
        <v>-4.6930346997441363E-3</v>
      </c>
      <c r="D882" s="400">
        <f ca="1">0.6*C882+0.4*'Bonds (CP)'!$T$515</f>
        <v>-3.2415681338810389E-3</v>
      </c>
      <c r="E882" s="400">
        <f ca="1">'MoteCarlo_Sim (CP)'!$F$4/0.6*(1+D882)</f>
        <v>1660353.5860132084</v>
      </c>
      <c r="M882" s="554">
        <v>880</v>
      </c>
      <c r="N882" s="400">
        <f>'MoteCarlo_Sim OP'!F884</f>
        <v>1014767.9631884039</v>
      </c>
      <c r="O882" s="400">
        <f ca="1">N882/'MoteCarlo_Sim OP'!$F$4-1</f>
        <v>1.4252757800137461E-2</v>
      </c>
      <c r="P882" s="400">
        <f ca="1">0.6*O882+0.4*'Bonds (OP)'!$G$514</f>
        <v>8.4462473664172113E-3</v>
      </c>
      <c r="Q882" s="400">
        <f ca="1">'MoteCarlo_Sim OP'!$F$4/0.6*(1+P882)</f>
        <v>1681597.5054130468</v>
      </c>
      <c r="S882" s="554"/>
    </row>
    <row r="883" spans="1:19">
      <c r="A883" s="554">
        <v>881</v>
      </c>
      <c r="B883" s="400">
        <f>'MoteCarlo_Sim (CP)'!F885</f>
        <v>1010587.0220213759</v>
      </c>
      <c r="C883" s="400">
        <f ca="1">B883/'MoteCarlo_Sim (CP)'!$F$4-1</f>
        <v>1.1141184845455454E-2</v>
      </c>
      <c r="D883" s="400">
        <f ca="1">0.6*C883+0.4*'Bonds (CP)'!$T$515</f>
        <v>6.2589635932387153E-3</v>
      </c>
      <c r="E883" s="400">
        <f ca="1">'MoteCarlo_Sim (CP)'!$F$4/0.6*(1+D883)</f>
        <v>1676179.1275063693</v>
      </c>
      <c r="M883" s="554">
        <v>881</v>
      </c>
      <c r="N883" s="400">
        <f>'MoteCarlo_Sim OP'!F885</f>
        <v>1001048.8685581324</v>
      </c>
      <c r="O883" s="400">
        <f ca="1">N883/'MoteCarlo_Sim OP'!$F$4-1</f>
        <v>5.4062845821967187E-4</v>
      </c>
      <c r="P883" s="400">
        <f ca="1">0.6*O883+0.4*'Bonds (OP)'!$G$514</f>
        <v>2.1896976126653783E-4</v>
      </c>
      <c r="Q883" s="400">
        <f ca="1">'MoteCarlo_Sim OP'!$F$4/0.6*(1+P883)</f>
        <v>1667878.4107827749</v>
      </c>
      <c r="S883" s="554"/>
    </row>
    <row r="884" spans="1:19">
      <c r="A884" s="554">
        <v>882</v>
      </c>
      <c r="B884" s="400">
        <f>'MoteCarlo_Sim (CP)'!F886</f>
        <v>1012892.4917863491</v>
      </c>
      <c r="C884" s="400">
        <f ca="1">B884/'MoteCarlo_Sim (CP)'!$F$4-1</f>
        <v>1.344791883172558E-2</v>
      </c>
      <c r="D884" s="400">
        <f ca="1">0.6*C884+0.4*'Bonds (CP)'!$T$515</f>
        <v>7.6430039850007908E-3</v>
      </c>
      <c r="E884" s="400">
        <f ca="1">'MoteCarlo_Sim (CP)'!$F$4/0.6*(1+D884)</f>
        <v>1678484.5972713428</v>
      </c>
      <c r="M884" s="554">
        <v>882</v>
      </c>
      <c r="N884" s="400">
        <f>'MoteCarlo_Sim OP'!F886</f>
        <v>1000884.1976563893</v>
      </c>
      <c r="O884" s="400">
        <f ca="1">N884/'MoteCarlo_Sim OP'!$F$4-1</f>
        <v>3.7604116114198227E-4</v>
      </c>
      <c r="P884" s="400">
        <f ca="1">0.6*O884+0.4*'Bonds (OP)'!$G$514</f>
        <v>1.2021738301992409E-4</v>
      </c>
      <c r="Q884" s="400">
        <f ca="1">'MoteCarlo_Sim OP'!$F$4/0.6*(1+P884)</f>
        <v>1667713.7398810321</v>
      </c>
      <c r="S884" s="554"/>
    </row>
    <row r="885" spans="1:19">
      <c r="A885" s="554">
        <v>883</v>
      </c>
      <c r="B885" s="400">
        <f>'MoteCarlo_Sim (CP)'!F887</f>
        <v>990770.91390674643</v>
      </c>
      <c r="C885" s="400">
        <f ca="1">B885/'MoteCarlo_Sim (CP)'!$F$4-1</f>
        <v>-8.685789577760783E-3</v>
      </c>
      <c r="D885" s="400">
        <f ca="1">0.6*C885+0.4*'Bonds (CP)'!$T$515</f>
        <v>-5.6372210606910264E-3</v>
      </c>
      <c r="E885" s="400">
        <f ca="1">'MoteCarlo_Sim (CP)'!$F$4/0.6*(1+D885)</f>
        <v>1656363.0193917402</v>
      </c>
      <c r="M885" s="554">
        <v>883</v>
      </c>
      <c r="N885" s="400">
        <f>'MoteCarlo_Sim OP'!F887</f>
        <v>986439.96948293981</v>
      </c>
      <c r="O885" s="400">
        <f ca="1">N885/'MoteCarlo_Sim OP'!$F$4-1</f>
        <v>-1.4060853568156562E-2</v>
      </c>
      <c r="P885" s="400">
        <f ca="1">0.6*O885+0.4*'Bonds (OP)'!$G$514</f>
        <v>-8.541919454559203E-3</v>
      </c>
      <c r="Q885" s="400">
        <f ca="1">'MoteCarlo_Sim OP'!$F$4/0.6*(1+P885)</f>
        <v>1653269.5117075827</v>
      </c>
      <c r="S885" s="554"/>
    </row>
    <row r="886" spans="1:19">
      <c r="A886" s="554">
        <v>884</v>
      </c>
      <c r="B886" s="400">
        <f>'MoteCarlo_Sim (CP)'!F888</f>
        <v>1000353.5160858248</v>
      </c>
      <c r="C886" s="400">
        <f ca="1">B886/'MoteCarlo_Sim (CP)'!$F$4-1</f>
        <v>9.0206729168063049E-4</v>
      </c>
      <c r="D886" s="400">
        <f ca="1">0.6*C886+0.4*'Bonds (CP)'!$T$515</f>
        <v>1.1549306097382114E-4</v>
      </c>
      <c r="E886" s="400">
        <f ca="1">'MoteCarlo_Sim (CP)'!$F$4/0.6*(1+D886)</f>
        <v>1665945.6215708186</v>
      </c>
      <c r="M886" s="554">
        <v>884</v>
      </c>
      <c r="N886" s="400">
        <f>'MoteCarlo_Sim OP'!F888</f>
        <v>983033.74289519235</v>
      </c>
      <c r="O886" s="400">
        <f ca="1">N886/'MoteCarlo_Sim OP'!$F$4-1</f>
        <v>-1.7465350788841483E-2</v>
      </c>
      <c r="P886" s="400">
        <f ca="1">0.6*O886+0.4*'Bonds (OP)'!$G$514</f>
        <v>-1.0584617786970155E-2</v>
      </c>
      <c r="Q886" s="400">
        <f ca="1">'MoteCarlo_Sim OP'!$F$4/0.6*(1+P886)</f>
        <v>1649863.2851198351</v>
      </c>
      <c r="S886" s="554"/>
    </row>
    <row r="887" spans="1:19">
      <c r="A887" s="554">
        <v>885</v>
      </c>
      <c r="B887" s="400">
        <f>'MoteCarlo_Sim (CP)'!F889</f>
        <v>1018261.6060350583</v>
      </c>
      <c r="C887" s="400">
        <f ca="1">B887/'MoteCarlo_Sim (CP)'!$F$4-1</f>
        <v>1.8819977273710764E-2</v>
      </c>
      <c r="D887" s="400">
        <f ca="1">0.6*C887+0.4*'Bonds (CP)'!$T$515</f>
        <v>1.0866239050191901E-2</v>
      </c>
      <c r="E887" s="400">
        <f ca="1">'MoteCarlo_Sim (CP)'!$F$4/0.6*(1+D887)</f>
        <v>1683853.711520052</v>
      </c>
      <c r="M887" s="554">
        <v>885</v>
      </c>
      <c r="N887" s="400">
        <f>'MoteCarlo_Sim OP'!F889</f>
        <v>1003501.5910059197</v>
      </c>
      <c r="O887" s="400">
        <f ca="1">N887/'MoteCarlo_Sim OP'!$F$4-1</f>
        <v>2.9921056402253399E-3</v>
      </c>
      <c r="P887" s="400">
        <f ca="1">0.6*O887+0.4*'Bonds (OP)'!$G$514</f>
        <v>1.6898560704699385E-3</v>
      </c>
      <c r="Q887" s="400">
        <f ca="1">'MoteCarlo_Sim OP'!$F$4/0.6*(1+P887)</f>
        <v>1670331.1332305626</v>
      </c>
      <c r="S887" s="554"/>
    </row>
    <row r="888" spans="1:19">
      <c r="A888" s="554">
        <v>886</v>
      </c>
      <c r="B888" s="400">
        <f>'MoteCarlo_Sim (CP)'!F890</f>
        <v>1014104.3962688956</v>
      </c>
      <c r="C888" s="400">
        <f ca="1">B888/'MoteCarlo_Sim (CP)'!$F$4-1</f>
        <v>1.4660487871005934E-2</v>
      </c>
      <c r="D888" s="400">
        <f ca="1">0.6*C888+0.4*'Bonds (CP)'!$T$515</f>
        <v>8.3705454085690016E-3</v>
      </c>
      <c r="E888" s="400">
        <f ca="1">'MoteCarlo_Sim (CP)'!$F$4/0.6*(1+D888)</f>
        <v>1679696.501753889</v>
      </c>
      <c r="M888" s="554">
        <v>886</v>
      </c>
      <c r="N888" s="400">
        <f>'MoteCarlo_Sim OP'!F890</f>
        <v>1024196.0209496319</v>
      </c>
      <c r="O888" s="400">
        <f ca="1">N888/'MoteCarlo_Sim OP'!$F$4-1</f>
        <v>2.3676028864962451E-2</v>
      </c>
      <c r="P888" s="400">
        <f ca="1">0.6*O888+0.4*'Bonds (OP)'!$G$514</f>
        <v>1.4100210005312204E-2</v>
      </c>
      <c r="Q888" s="400">
        <f ca="1">'MoteCarlo_Sim OP'!$F$4/0.6*(1+P888)</f>
        <v>1691025.5631742748</v>
      </c>
      <c r="S888" s="554"/>
    </row>
    <row r="889" spans="1:19">
      <c r="A889" s="554">
        <v>887</v>
      </c>
      <c r="B889" s="400">
        <f>'MoteCarlo_Sim (CP)'!F891</f>
        <v>992701.58942616323</v>
      </c>
      <c r="C889" s="400">
        <f ca="1">B889/'MoteCarlo_Sim (CP)'!$F$4-1</f>
        <v>-6.7540553582272622E-3</v>
      </c>
      <c r="D889" s="400">
        <f ca="1">0.6*C889+0.4*'Bonds (CP)'!$T$515</f>
        <v>-4.478180528970914E-3</v>
      </c>
      <c r="E889" s="400">
        <f ca="1">'MoteCarlo_Sim (CP)'!$F$4/0.6*(1+D889)</f>
        <v>1658293.6949111568</v>
      </c>
      <c r="M889" s="554">
        <v>887</v>
      </c>
      <c r="N889" s="400">
        <f>'MoteCarlo_Sim OP'!F891</f>
        <v>1016771.182316144</v>
      </c>
      <c r="O889" s="400">
        <f ca="1">N889/'MoteCarlo_Sim OP'!$F$4-1</f>
        <v>1.6254959878339248E-2</v>
      </c>
      <c r="P889" s="400">
        <f ca="1">0.6*O889+0.4*'Bonds (OP)'!$G$514</f>
        <v>9.6475686133382834E-3</v>
      </c>
      <c r="Q889" s="400">
        <f ca="1">'MoteCarlo_Sim OP'!$F$4/0.6*(1+P889)</f>
        <v>1683600.7245407868</v>
      </c>
      <c r="S889" s="554"/>
    </row>
    <row r="890" spans="1:19">
      <c r="A890" s="554">
        <v>888</v>
      </c>
      <c r="B890" s="400">
        <f>'MoteCarlo_Sim (CP)'!F892</f>
        <v>960907.73946006608</v>
      </c>
      <c r="C890" s="400">
        <f ca="1">B890/'MoteCarlo_Sim (CP)'!$F$4-1</f>
        <v>-3.8565339715724289E-2</v>
      </c>
      <c r="D890" s="400">
        <f ca="1">0.6*C890+0.4*'Bonds (CP)'!$T$515</f>
        <v>-2.356495114346913E-2</v>
      </c>
      <c r="E890" s="400">
        <f ca="1">'MoteCarlo_Sim (CP)'!$F$4/0.6*(1+D890)</f>
        <v>1626499.8449450596</v>
      </c>
      <c r="M890" s="554">
        <v>888</v>
      </c>
      <c r="N890" s="400">
        <f>'MoteCarlo_Sim OP'!F892</f>
        <v>1003617.2213072469</v>
      </c>
      <c r="O890" s="400">
        <f ca="1">N890/'MoteCarlo_Sim OP'!$F$4-1</f>
        <v>3.1076772351719129E-3</v>
      </c>
      <c r="P890" s="400">
        <f ca="1">0.6*O890+0.4*'Bonds (OP)'!$G$514</f>
        <v>1.7591990274378824E-3</v>
      </c>
      <c r="Q890" s="400">
        <f ca="1">'MoteCarlo_Sim OP'!$F$4/0.6*(1+P890)</f>
        <v>1670446.7635318898</v>
      </c>
      <c r="S890" s="554"/>
    </row>
    <row r="891" spans="1:19">
      <c r="A891" s="554">
        <v>889</v>
      </c>
      <c r="B891" s="400">
        <f>'MoteCarlo_Sim (CP)'!F893</f>
        <v>987023.99981207226</v>
      </c>
      <c r="C891" s="400">
        <f ca="1">B891/'MoteCarlo_Sim (CP)'!$F$4-1</f>
        <v>-1.2434758320328809E-2</v>
      </c>
      <c r="D891" s="400">
        <f ca="1">0.6*C891+0.4*'Bonds (CP)'!$T$515</f>
        <v>-7.8866023062318432E-3</v>
      </c>
      <c r="E891" s="400">
        <f ca="1">'MoteCarlo_Sim (CP)'!$F$4/0.6*(1+D891)</f>
        <v>1652616.1052970658</v>
      </c>
      <c r="M891" s="554">
        <v>889</v>
      </c>
      <c r="N891" s="400">
        <f>'MoteCarlo_Sim OP'!F893</f>
        <v>1003685.6741840625</v>
      </c>
      <c r="O891" s="400">
        <f ca="1">N891/'MoteCarlo_Sim OP'!$F$4-1</f>
        <v>3.176095357942943E-3</v>
      </c>
      <c r="P891" s="400">
        <f ca="1">0.6*O891+0.4*'Bonds (OP)'!$G$514</f>
        <v>1.8002499011005005E-3</v>
      </c>
      <c r="Q891" s="400">
        <f ca="1">'MoteCarlo_Sim OP'!$F$4/0.6*(1+P891)</f>
        <v>1670515.2164087053</v>
      </c>
      <c r="S891" s="554"/>
    </row>
    <row r="892" spans="1:19">
      <c r="A892" s="554">
        <v>890</v>
      </c>
      <c r="B892" s="400">
        <f>'MoteCarlo_Sim (CP)'!F894</f>
        <v>990444.17812257574</v>
      </c>
      <c r="C892" s="400">
        <f ca="1">B892/'MoteCarlo_Sim (CP)'!$F$4-1</f>
        <v>-9.0127045299011055E-3</v>
      </c>
      <c r="D892" s="400">
        <f ca="1">0.6*C892+0.4*'Bonds (CP)'!$T$515</f>
        <v>-5.8333700319752203E-3</v>
      </c>
      <c r="E892" s="400">
        <f ca="1">'MoteCarlo_Sim (CP)'!$F$4/0.6*(1+D892)</f>
        <v>1656036.2836075693</v>
      </c>
      <c r="M892" s="554">
        <v>890</v>
      </c>
      <c r="N892" s="400">
        <f>'MoteCarlo_Sim OP'!F894</f>
        <v>1002960.0881882919</v>
      </c>
      <c r="O892" s="400">
        <f ca="1">N892/'MoteCarlo_Sim OP'!$F$4-1</f>
        <v>2.4508777476832666E-3</v>
      </c>
      <c r="P892" s="400">
        <f ca="1">0.6*O892+0.4*'Bonds (OP)'!$G$514</f>
        <v>1.3651193349446947E-3</v>
      </c>
      <c r="Q892" s="400">
        <f ca="1">'MoteCarlo_Sim OP'!$F$4/0.6*(1+P892)</f>
        <v>1669789.6304129346</v>
      </c>
      <c r="S892" s="554"/>
    </row>
    <row r="893" spans="1:19">
      <c r="A893" s="554">
        <v>891</v>
      </c>
      <c r="B893" s="400">
        <f>'MoteCarlo_Sim (CP)'!F895</f>
        <v>996483.92731544597</v>
      </c>
      <c r="C893" s="400">
        <f ca="1">B893/'MoteCarlo_Sim (CP)'!$F$4-1</f>
        <v>-2.969643396152466E-3</v>
      </c>
      <c r="D893" s="400">
        <f ca="1">0.6*C893+0.4*'Bonds (CP)'!$T$515</f>
        <v>-2.2075333517260366E-3</v>
      </c>
      <c r="E893" s="400">
        <f ca="1">'MoteCarlo_Sim (CP)'!$F$4/0.6*(1+D893)</f>
        <v>1662076.0328004395</v>
      </c>
      <c r="M893" s="554">
        <v>891</v>
      </c>
      <c r="N893" s="400">
        <f>'MoteCarlo_Sim OP'!F895</f>
        <v>994026.40265880933</v>
      </c>
      <c r="O893" s="400">
        <f ca="1">N893/'MoteCarlo_Sim OP'!$F$4-1</f>
        <v>-6.4782720819261952E-3</v>
      </c>
      <c r="P893" s="400">
        <f ca="1">0.6*O893+0.4*'Bonds (OP)'!$G$514</f>
        <v>-3.9923705628209828E-3</v>
      </c>
      <c r="Q893" s="400">
        <f ca="1">'MoteCarlo_Sim OP'!$F$4/0.6*(1+P893)</f>
        <v>1660855.944883452</v>
      </c>
      <c r="S893" s="554"/>
    </row>
    <row r="894" spans="1:19">
      <c r="A894" s="554">
        <v>892</v>
      </c>
      <c r="B894" s="400">
        <f>'MoteCarlo_Sim (CP)'!F896</f>
        <v>1004526.4592072034</v>
      </c>
      <c r="C894" s="400">
        <f ca="1">B894/'MoteCarlo_Sim (CP)'!$F$4-1</f>
        <v>5.07729867710216E-3</v>
      </c>
      <c r="D894" s="400">
        <f ca="1">0.6*C894+0.4*'Bonds (CP)'!$T$515</f>
        <v>2.6206318922267387E-3</v>
      </c>
      <c r="E894" s="400">
        <f ca="1">'MoteCarlo_Sim (CP)'!$F$4/0.6*(1+D894)</f>
        <v>1670118.5646921971</v>
      </c>
      <c r="M894" s="554">
        <v>892</v>
      </c>
      <c r="N894" s="400">
        <f>'MoteCarlo_Sim OP'!F896</f>
        <v>988616.32467802265</v>
      </c>
      <c r="O894" s="400">
        <f ca="1">N894/'MoteCarlo_Sim OP'!$F$4-1</f>
        <v>-1.188560332510602E-2</v>
      </c>
      <c r="P894" s="400">
        <f ca="1">0.6*O894+0.4*'Bonds (OP)'!$G$514</f>
        <v>-7.2367693087288763E-3</v>
      </c>
      <c r="Q894" s="400">
        <f ca="1">'MoteCarlo_Sim OP'!$F$4/0.6*(1+P894)</f>
        <v>1655445.8669026655</v>
      </c>
      <c r="S894" s="554"/>
    </row>
    <row r="895" spans="1:19">
      <c r="A895" s="554">
        <v>893</v>
      </c>
      <c r="B895" s="400">
        <f>'MoteCarlo_Sim (CP)'!F897</f>
        <v>1021220.8446597393</v>
      </c>
      <c r="C895" s="400">
        <f ca="1">B895/'MoteCarlo_Sim (CP)'!$F$4-1</f>
        <v>2.1780838618649989E-2</v>
      </c>
      <c r="D895" s="400">
        <f ca="1">0.6*C895+0.4*'Bonds (CP)'!$T$515</f>
        <v>1.2642755857155435E-2</v>
      </c>
      <c r="E895" s="400">
        <f ca="1">'MoteCarlo_Sim (CP)'!$F$4/0.6*(1+D895)</f>
        <v>1686812.9501447328</v>
      </c>
      <c r="M895" s="554">
        <v>893</v>
      </c>
      <c r="N895" s="400">
        <f>'MoteCarlo_Sim OP'!F897</f>
        <v>1021024.6467163207</v>
      </c>
      <c r="O895" s="400">
        <f ca="1">N895/'MoteCarlo_Sim OP'!$F$4-1</f>
        <v>2.0506264762392812E-2</v>
      </c>
      <c r="P895" s="400">
        <f ca="1">0.6*O895+0.4*'Bonds (OP)'!$G$514</f>
        <v>1.2198351543770421E-2</v>
      </c>
      <c r="Q895" s="400">
        <f ca="1">'MoteCarlo_Sim OP'!$F$4/0.6*(1+P895)</f>
        <v>1687854.1889409635</v>
      </c>
      <c r="S895" s="554"/>
    </row>
    <row r="896" spans="1:19">
      <c r="A896" s="554">
        <v>894</v>
      </c>
      <c r="B896" s="400">
        <f>'MoteCarlo_Sim (CP)'!F898</f>
        <v>1025366.7793497969</v>
      </c>
      <c r="C896" s="400">
        <f ca="1">B896/'MoteCarlo_Sim (CP)'!$F$4-1</f>
        <v>2.5929046762478869E-2</v>
      </c>
      <c r="D896" s="400">
        <f ca="1">0.6*C896+0.4*'Bonds (CP)'!$T$515</f>
        <v>1.5131680743452763E-2</v>
      </c>
      <c r="E896" s="400">
        <f ca="1">'MoteCarlo_Sim (CP)'!$F$4/0.6*(1+D896)</f>
        <v>1690958.8848347906</v>
      </c>
      <c r="M896" s="554">
        <v>894</v>
      </c>
      <c r="N896" s="400">
        <f>'MoteCarlo_Sim OP'!F898</f>
        <v>1014792.8632754191</v>
      </c>
      <c r="O896" s="400">
        <f ca="1">N896/'MoteCarlo_Sim OP'!$F$4-1</f>
        <v>1.4277645245189818E-2</v>
      </c>
      <c r="P896" s="400">
        <f ca="1">0.6*O896+0.4*'Bonds (OP)'!$G$514</f>
        <v>8.4611798334486253E-3</v>
      </c>
      <c r="Q896" s="400">
        <f ca="1">'MoteCarlo_Sim OP'!$F$4/0.6*(1+P896)</f>
        <v>1681622.4055000618</v>
      </c>
      <c r="S896" s="554"/>
    </row>
    <row r="897" spans="1:19">
      <c r="A897" s="554">
        <v>895</v>
      </c>
      <c r="B897" s="400">
        <f>'MoteCarlo_Sim (CP)'!F899</f>
        <v>990910.19272766251</v>
      </c>
      <c r="C897" s="400">
        <f ca="1">B897/'MoteCarlo_Sim (CP)'!$F$4-1</f>
        <v>-8.5464343822791999E-3</v>
      </c>
      <c r="D897" s="400">
        <f ca="1">0.6*C897+0.4*'Bonds (CP)'!$T$515</f>
        <v>-5.5536079434020764E-3</v>
      </c>
      <c r="E897" s="400">
        <f ca="1">'MoteCarlo_Sim (CP)'!$F$4/0.6*(1+D897)</f>
        <v>1656502.2982126561</v>
      </c>
      <c r="M897" s="554">
        <v>895</v>
      </c>
      <c r="N897" s="400">
        <f>'MoteCarlo_Sim OP'!F899</f>
        <v>983720.33985608141</v>
      </c>
      <c r="O897" s="400">
        <f ca="1">N897/'MoteCarlo_Sim OP'!$F$4-1</f>
        <v>-1.6779102418434833E-2</v>
      </c>
      <c r="P897" s="400">
        <f ca="1">0.6*O897+0.4*'Bonds (OP)'!$G$514</f>
        <v>-1.0172868764726164E-2</v>
      </c>
      <c r="Q897" s="400">
        <f ca="1">'MoteCarlo_Sim OP'!$F$4/0.6*(1+P897)</f>
        <v>1650549.8820807242</v>
      </c>
      <c r="S897" s="554"/>
    </row>
    <row r="898" spans="1:19">
      <c r="A898" s="554">
        <v>896</v>
      </c>
      <c r="B898" s="400">
        <f>'MoteCarlo_Sim (CP)'!F900</f>
        <v>986938.47262687678</v>
      </c>
      <c r="C898" s="400">
        <f ca="1">B898/'MoteCarlo_Sim (CP)'!$F$4-1</f>
        <v>-1.2520332404985068E-2</v>
      </c>
      <c r="D898" s="400">
        <f ca="1">0.6*C898+0.4*'Bonds (CP)'!$T$515</f>
        <v>-7.937946757025598E-3</v>
      </c>
      <c r="E898" s="400">
        <f ca="1">'MoteCarlo_Sim (CP)'!$F$4/0.6*(1+D898)</f>
        <v>1652530.5781118704</v>
      </c>
      <c r="M898" s="554">
        <v>896</v>
      </c>
      <c r="N898" s="400">
        <f>'MoteCarlo_Sim OP'!F900</f>
        <v>970862.16296581796</v>
      </c>
      <c r="O898" s="400">
        <f ca="1">N898/'MoteCarlo_Sim OP'!$F$4-1</f>
        <v>-2.9630751114808174E-2</v>
      </c>
      <c r="P898" s="400">
        <f ca="1">0.6*O898+0.4*'Bonds (OP)'!$G$514</f>
        <v>-1.7883857982550169E-2</v>
      </c>
      <c r="Q898" s="400">
        <f ca="1">'MoteCarlo_Sim OP'!$F$4/0.6*(1+P898)</f>
        <v>1637691.7051904607</v>
      </c>
      <c r="S898" s="554"/>
    </row>
    <row r="899" spans="1:19">
      <c r="A899" s="554">
        <v>897</v>
      </c>
      <c r="B899" s="400">
        <f>'MoteCarlo_Sim (CP)'!F901</f>
        <v>985786.82705372444</v>
      </c>
      <c r="C899" s="400">
        <f ca="1">B899/'MoteCarlo_Sim (CP)'!$F$4-1</f>
        <v>-1.3672609491455212E-2</v>
      </c>
      <c r="D899" s="400">
        <f ca="1">0.6*C899+0.4*'Bonds (CP)'!$T$515</f>
        <v>-8.6293130089076849E-3</v>
      </c>
      <c r="E899" s="400">
        <f ca="1">'MoteCarlo_Sim (CP)'!$F$4/0.6*(1+D899)</f>
        <v>1651378.932538718</v>
      </c>
      <c r="M899" s="554">
        <v>897</v>
      </c>
      <c r="N899" s="400">
        <f>'MoteCarlo_Sim OP'!F901</f>
        <v>1003600.5373090093</v>
      </c>
      <c r="O899" s="400">
        <f ca="1">N899/'MoteCarlo_Sim OP'!$F$4-1</f>
        <v>3.0910017075267415E-3</v>
      </c>
      <c r="P899" s="400">
        <f ca="1">0.6*O899+0.4*'Bonds (OP)'!$G$514</f>
        <v>1.7491937108507795E-3</v>
      </c>
      <c r="Q899" s="400">
        <f ca="1">'MoteCarlo_Sim OP'!$F$4/0.6*(1+P899)</f>
        <v>1670430.0795336522</v>
      </c>
      <c r="S899" s="554"/>
    </row>
    <row r="900" spans="1:19">
      <c r="A900" s="554">
        <v>898</v>
      </c>
      <c r="B900" s="400">
        <f>'MoteCarlo_Sim (CP)'!F902</f>
        <v>999236.96416868223</v>
      </c>
      <c r="C900" s="400">
        <f ca="1">B900/'MoteCarlo_Sim (CP)'!$F$4-1</f>
        <v>-2.1509689491550077E-4</v>
      </c>
      <c r="D900" s="400">
        <f ca="1">0.6*C900+0.4*'Bonds (CP)'!$T$515</f>
        <v>-5.5480545098385769E-4</v>
      </c>
      <c r="E900" s="400">
        <f ca="1">'MoteCarlo_Sim (CP)'!$F$4/0.6*(1+D900)</f>
        <v>1664829.0696536759</v>
      </c>
      <c r="M900" s="554">
        <v>898</v>
      </c>
      <c r="N900" s="400">
        <f>'MoteCarlo_Sim OP'!F902</f>
        <v>1004373.0928722436</v>
      </c>
      <c r="O900" s="400">
        <f ca="1">N900/'MoteCarlo_Sim OP'!$F$4-1</f>
        <v>3.8631650384444161E-3</v>
      </c>
      <c r="P900" s="400">
        <f ca="1">0.6*O900+0.4*'Bonds (OP)'!$G$514</f>
        <v>2.2124917094013844E-3</v>
      </c>
      <c r="Q900" s="400">
        <f ca="1">'MoteCarlo_Sim OP'!$F$4/0.6*(1+P900)</f>
        <v>1671202.6350968862</v>
      </c>
      <c r="S900" s="554"/>
    </row>
    <row r="901" spans="1:19">
      <c r="A901" s="554">
        <v>899</v>
      </c>
      <c r="B901" s="400">
        <f>'MoteCarlo_Sim (CP)'!F903</f>
        <v>962468.77027818747</v>
      </c>
      <c r="C901" s="400">
        <f ca="1">B901/'MoteCarlo_Sim (CP)'!$F$4-1</f>
        <v>-3.7003452894875943E-2</v>
      </c>
      <c r="D901" s="400">
        <f ca="1">0.6*C901+0.4*'Bonds (CP)'!$T$515</f>
        <v>-2.2627819050960122E-2</v>
      </c>
      <c r="E901" s="400">
        <f ca="1">'MoteCarlo_Sim (CP)'!$F$4/0.6*(1+D901)</f>
        <v>1628060.8757631811</v>
      </c>
      <c r="M901" s="554">
        <v>899</v>
      </c>
      <c r="N901" s="400">
        <f>'MoteCarlo_Sim OP'!F903</f>
        <v>1011953.3824306786</v>
      </c>
      <c r="O901" s="400">
        <f ca="1">N901/'MoteCarlo_Sim OP'!$F$4-1</f>
        <v>1.1439606026401483E-2</v>
      </c>
      <c r="P901" s="400">
        <f ca="1">0.6*O901+0.4*'Bonds (OP)'!$G$514</f>
        <v>6.7583563021756249E-3</v>
      </c>
      <c r="Q901" s="400">
        <f ca="1">'MoteCarlo_Sim OP'!$F$4/0.6*(1+P901)</f>
        <v>1678782.9246553213</v>
      </c>
      <c r="S901" s="554"/>
    </row>
    <row r="902" spans="1:19">
      <c r="A902" s="554">
        <v>900</v>
      </c>
      <c r="B902" s="400">
        <f>'MoteCarlo_Sim (CP)'!F904</f>
        <v>981620.55375446018</v>
      </c>
      <c r="C902" s="400">
        <f ca="1">B902/'MoteCarlo_Sim (CP)'!$F$4-1</f>
        <v>-1.784116739731656E-2</v>
      </c>
      <c r="D902" s="400">
        <f ca="1">0.6*C902+0.4*'Bonds (CP)'!$T$515</f>
        <v>-1.1130447752424492E-2</v>
      </c>
      <c r="E902" s="400">
        <f ca="1">'MoteCarlo_Sim (CP)'!$F$4/0.6*(1+D902)</f>
        <v>1647212.6592394537</v>
      </c>
      <c r="M902" s="554">
        <v>900</v>
      </c>
      <c r="N902" s="400">
        <f>'MoteCarlo_Sim OP'!F904</f>
        <v>983587.09110809618</v>
      </c>
      <c r="O902" s="400">
        <f ca="1">N902/'MoteCarlo_Sim OP'!$F$4-1</f>
        <v>-1.6912283515020499E-2</v>
      </c>
      <c r="P902" s="400">
        <f ca="1">0.6*O902+0.4*'Bonds (OP)'!$G$514</f>
        <v>-1.0252777422677564E-2</v>
      </c>
      <c r="Q902" s="400">
        <f ca="1">'MoteCarlo_Sim OP'!$F$4/0.6*(1+P902)</f>
        <v>1650416.6333327389</v>
      </c>
      <c r="S902" s="554"/>
    </row>
    <row r="903" spans="1:19">
      <c r="A903" s="554">
        <v>901</v>
      </c>
      <c r="B903" s="400">
        <f>'MoteCarlo_Sim (CP)'!F905</f>
        <v>976809.30026058143</v>
      </c>
      <c r="C903" s="400">
        <f ca="1">B903/'MoteCarlo_Sim (CP)'!$F$4-1</f>
        <v>-2.2655059177424386E-2</v>
      </c>
      <c r="D903" s="400">
        <f ca="1">0.6*C903+0.4*'Bonds (CP)'!$T$515</f>
        <v>-1.4018782820489189E-2</v>
      </c>
      <c r="E903" s="400">
        <f ca="1">'MoteCarlo_Sim (CP)'!$F$4/0.6*(1+D903)</f>
        <v>1642401.405745575</v>
      </c>
      <c r="M903" s="554">
        <v>901</v>
      </c>
      <c r="N903" s="400">
        <f>'MoteCarlo_Sim OP'!F905</f>
        <v>1004293.8051213929</v>
      </c>
      <c r="O903" s="400">
        <f ca="1">N903/'MoteCarlo_Sim OP'!$F$4-1</f>
        <v>3.7839175425860017E-3</v>
      </c>
      <c r="P903" s="400">
        <f ca="1">0.6*O903+0.4*'Bonds (OP)'!$G$514</f>
        <v>2.1649432118863356E-3</v>
      </c>
      <c r="Q903" s="400">
        <f ca="1">'MoteCarlo_Sim OP'!$F$4/0.6*(1+P903)</f>
        <v>1671123.347346036</v>
      </c>
      <c r="S903" s="554"/>
    </row>
    <row r="904" spans="1:19">
      <c r="A904" s="554">
        <v>902</v>
      </c>
      <c r="B904" s="400">
        <f>'MoteCarlo_Sim (CP)'!F906</f>
        <v>1003467.2988564506</v>
      </c>
      <c r="C904" s="400">
        <f ca="1">B904/'MoteCarlo_Sim (CP)'!$F$4-1</f>
        <v>4.0175575279832731E-3</v>
      </c>
      <c r="D904" s="400">
        <f ca="1">0.6*C904+0.4*'Bonds (CP)'!$T$515</f>
        <v>1.9847872027554067E-3</v>
      </c>
      <c r="E904" s="400">
        <f ca="1">'MoteCarlo_Sim (CP)'!$F$4/0.6*(1+D904)</f>
        <v>1669059.4043414441</v>
      </c>
      <c r="M904" s="554">
        <v>902</v>
      </c>
      <c r="N904" s="400">
        <f>'MoteCarlo_Sim OP'!F906</f>
        <v>1006044.2295610385</v>
      </c>
      <c r="O904" s="400">
        <f ca="1">N904/'MoteCarlo_Sim OP'!$F$4-1</f>
        <v>5.5334532784729884E-3</v>
      </c>
      <c r="P904" s="400">
        <f ca="1">0.6*O904+0.4*'Bonds (OP)'!$G$514</f>
        <v>3.2146646534185275E-3</v>
      </c>
      <c r="Q904" s="400">
        <f ca="1">'MoteCarlo_Sim OP'!$F$4/0.6*(1+P904)</f>
        <v>1672873.7717856816</v>
      </c>
      <c r="S904" s="554"/>
    </row>
    <row r="905" spans="1:19">
      <c r="A905" s="554">
        <v>903</v>
      </c>
      <c r="B905" s="400">
        <f>'MoteCarlo_Sim (CP)'!F907</f>
        <v>1010826.5672246262</v>
      </c>
      <c r="C905" s="400">
        <f ca="1">B905/'MoteCarlo_Sim (CP)'!$F$4-1</f>
        <v>1.1380861405079212E-2</v>
      </c>
      <c r="D905" s="400">
        <f ca="1">0.6*C905+0.4*'Bonds (CP)'!$T$515</f>
        <v>6.4027695290129706E-3</v>
      </c>
      <c r="E905" s="400">
        <f ca="1">'MoteCarlo_Sim (CP)'!$F$4/0.6*(1+D905)</f>
        <v>1676418.6727096199</v>
      </c>
      <c r="M905" s="554">
        <v>903</v>
      </c>
      <c r="N905" s="400">
        <f>'MoteCarlo_Sim OP'!F907</f>
        <v>995262.71374486049</v>
      </c>
      <c r="O905" s="400">
        <f ca="1">N905/'MoteCarlo_Sim OP'!$F$4-1</f>
        <v>-5.2425886803864064E-3</v>
      </c>
      <c r="P905" s="400">
        <f ca="1">0.6*O905+0.4*'Bonds (OP)'!$G$514</f>
        <v>-3.2509605218971091E-3</v>
      </c>
      <c r="Q905" s="400">
        <f ca="1">'MoteCarlo_Sim OP'!$F$4/0.6*(1+P905)</f>
        <v>1662092.2559695032</v>
      </c>
      <c r="S905" s="554"/>
    </row>
    <row r="906" spans="1:19">
      <c r="A906" s="554">
        <v>904</v>
      </c>
      <c r="B906" s="400">
        <f>'MoteCarlo_Sim (CP)'!F908</f>
        <v>1006565.662282223</v>
      </c>
      <c r="C906" s="400">
        <f ca="1">B906/'MoteCarlo_Sim (CP)'!$F$4-1</f>
        <v>7.1176199641216353E-3</v>
      </c>
      <c r="D906" s="400">
        <f ca="1">0.6*C906+0.4*'Bonds (CP)'!$T$515</f>
        <v>3.8448246644384241E-3</v>
      </c>
      <c r="E906" s="400">
        <f ca="1">'MoteCarlo_Sim (CP)'!$F$4/0.6*(1+D906)</f>
        <v>1672157.7677672165</v>
      </c>
      <c r="M906" s="554">
        <v>904</v>
      </c>
      <c r="N906" s="400">
        <f>'MoteCarlo_Sim OP'!F908</f>
        <v>999274.22813162894</v>
      </c>
      <c r="O906" s="400">
        <f ca="1">N906/'MoteCarlo_Sim OP'!$F$4-1</f>
        <v>-1.2331109698849874E-3</v>
      </c>
      <c r="P906" s="400">
        <f ca="1">0.6*O906+0.4*'Bonds (OP)'!$G$514</f>
        <v>-8.4527389559625765E-4</v>
      </c>
      <c r="Q906" s="400">
        <f ca="1">'MoteCarlo_Sim OP'!$F$4/0.6*(1+P906)</f>
        <v>1666103.7703562716</v>
      </c>
      <c r="S906" s="554"/>
    </row>
    <row r="907" spans="1:19">
      <c r="A907" s="554">
        <v>905</v>
      </c>
      <c r="B907" s="400">
        <f>'MoteCarlo_Sim (CP)'!F909</f>
        <v>993363.52268738986</v>
      </c>
      <c r="C907" s="400">
        <f ca="1">B907/'MoteCarlo_Sim (CP)'!$F$4-1</f>
        <v>-6.0917591210297717E-3</v>
      </c>
      <c r="D907" s="400">
        <f ca="1">0.6*C907+0.4*'Bonds (CP)'!$T$515</f>
        <v>-4.08080278665242E-3</v>
      </c>
      <c r="E907" s="400">
        <f ca="1">'MoteCarlo_Sim (CP)'!$F$4/0.6*(1+D907)</f>
        <v>1658955.6281723834</v>
      </c>
      <c r="M907" s="554">
        <v>905</v>
      </c>
      <c r="N907" s="400">
        <f>'MoteCarlo_Sim OP'!F909</f>
        <v>999520.4690200201</v>
      </c>
      <c r="O907" s="400">
        <f ca="1">N907/'MoteCarlo_Sim OP'!$F$4-1</f>
        <v>-9.869950998596666E-4</v>
      </c>
      <c r="P907" s="400">
        <f ca="1">0.6*O907+0.4*'Bonds (OP)'!$G$514</f>
        <v>-6.9760437358106517E-4</v>
      </c>
      <c r="Q907" s="400">
        <f ca="1">'MoteCarlo_Sim OP'!$F$4/0.6*(1+P907)</f>
        <v>1666350.011244663</v>
      </c>
      <c r="S907" s="554"/>
    </row>
    <row r="908" spans="1:19">
      <c r="A908" s="554">
        <v>906</v>
      </c>
      <c r="B908" s="400">
        <f>'MoteCarlo_Sim (CP)'!F910</f>
        <v>1005394.0302902129</v>
      </c>
      <c r="C908" s="400">
        <f ca="1">B908/'MoteCarlo_Sim (CP)'!$F$4-1</f>
        <v>5.9453454990940902E-3</v>
      </c>
      <c r="D908" s="400">
        <f ca="1">0.6*C908+0.4*'Bonds (CP)'!$T$515</f>
        <v>3.1414599854218965E-3</v>
      </c>
      <c r="E908" s="400">
        <f ca="1">'MoteCarlo_Sim (CP)'!$F$4/0.6*(1+D908)</f>
        <v>1670986.1357752064</v>
      </c>
      <c r="M908" s="554">
        <v>906</v>
      </c>
      <c r="N908" s="400">
        <f>'MoteCarlo_Sim OP'!F910</f>
        <v>980614.17946996971</v>
      </c>
      <c r="O908" s="400">
        <f ca="1">N908/'MoteCarlo_Sim OP'!$F$4-1</f>
        <v>-1.988368578336952E-2</v>
      </c>
      <c r="P908" s="400">
        <f ca="1">0.6*O908+0.4*'Bonds (OP)'!$G$514</f>
        <v>-1.2035618783686978E-2</v>
      </c>
      <c r="Q908" s="400">
        <f ca="1">'MoteCarlo_Sim OP'!$F$4/0.6*(1+P908)</f>
        <v>1647443.7216946124</v>
      </c>
      <c r="S908" s="554"/>
    </row>
    <row r="909" spans="1:19">
      <c r="A909" s="554">
        <v>907</v>
      </c>
      <c r="B909" s="400">
        <f>'MoteCarlo_Sim (CP)'!F911</f>
        <v>1020688.7112877114</v>
      </c>
      <c r="C909" s="400">
        <f ca="1">B909/'MoteCarlo_Sim (CP)'!$F$4-1</f>
        <v>2.1248413447374936E-2</v>
      </c>
      <c r="D909" s="400">
        <f ca="1">0.6*C909+0.4*'Bonds (CP)'!$T$515</f>
        <v>1.2323300754390403E-2</v>
      </c>
      <c r="E909" s="400">
        <f ca="1">'MoteCarlo_Sim (CP)'!$F$4/0.6*(1+D909)</f>
        <v>1686280.8167727049</v>
      </c>
      <c r="M909" s="554">
        <v>907</v>
      </c>
      <c r="N909" s="400">
        <f>'MoteCarlo_Sim OP'!F911</f>
        <v>1007797.1385302924</v>
      </c>
      <c r="O909" s="400">
        <f ca="1">N909/'MoteCarlo_Sim OP'!$F$4-1</f>
        <v>7.2854722825537177E-3</v>
      </c>
      <c r="P909" s="400">
        <f ca="1">0.6*O909+0.4*'Bonds (OP)'!$G$514</f>
        <v>4.2658760558669656E-3</v>
      </c>
      <c r="Q909" s="400">
        <f ca="1">'MoteCarlo_Sim OP'!$F$4/0.6*(1+P909)</f>
        <v>1674626.6807549354</v>
      </c>
      <c r="S909" s="554"/>
    </row>
    <row r="910" spans="1:19">
      <c r="A910" s="554">
        <v>908</v>
      </c>
      <c r="B910" s="400">
        <f>'MoteCarlo_Sim (CP)'!F912</f>
        <v>1005431.8724623137</v>
      </c>
      <c r="C910" s="400">
        <f ca="1">B910/'MoteCarlo_Sim (CP)'!$F$4-1</f>
        <v>5.9832084222282145E-3</v>
      </c>
      <c r="D910" s="400">
        <f ca="1">0.6*C910+0.4*'Bonds (CP)'!$T$515</f>
        <v>3.1641777393023713E-3</v>
      </c>
      <c r="E910" s="400">
        <f ca="1">'MoteCarlo_Sim (CP)'!$F$4/0.6*(1+D910)</f>
        <v>1671023.9779473073</v>
      </c>
      <c r="M910" s="554">
        <v>908</v>
      </c>
      <c r="N910" s="400">
        <f>'MoteCarlo_Sim OP'!F912</f>
        <v>1029671.8571572346</v>
      </c>
      <c r="O910" s="400">
        <f ca="1">N910/'MoteCarlo_Sim OP'!$F$4-1</f>
        <v>2.914908494900792E-2</v>
      </c>
      <c r="P910" s="400">
        <f ca="1">0.6*O910+0.4*'Bonds (OP)'!$G$514</f>
        <v>1.7384043655739485E-2</v>
      </c>
      <c r="Q910" s="400">
        <f ca="1">'MoteCarlo_Sim OP'!$F$4/0.6*(1+P910)</f>
        <v>1696501.3993818774</v>
      </c>
      <c r="S910" s="554"/>
    </row>
    <row r="911" spans="1:19">
      <c r="A911" s="554">
        <v>909</v>
      </c>
      <c r="B911" s="400">
        <f>'MoteCarlo_Sim (CP)'!F913</f>
        <v>1007479.1811624337</v>
      </c>
      <c r="C911" s="400">
        <f ca="1">B911/'MoteCarlo_Sim (CP)'!$F$4-1</f>
        <v>8.031639779127131E-3</v>
      </c>
      <c r="D911" s="400">
        <f ca="1">0.6*C911+0.4*'Bonds (CP)'!$T$515</f>
        <v>4.3932365534417213E-3</v>
      </c>
      <c r="E911" s="400">
        <f ca="1">'MoteCarlo_Sim (CP)'!$F$4/0.6*(1+D911)</f>
        <v>1673071.2866474274</v>
      </c>
      <c r="M911" s="554">
        <v>909</v>
      </c>
      <c r="N911" s="400">
        <f>'MoteCarlo_Sim OP'!F913</f>
        <v>1026211.6850275103</v>
      </c>
      <c r="O911" s="400">
        <f ca="1">N911/'MoteCarlo_Sim OP'!$F$4-1</f>
        <v>2.5690669574906844E-2</v>
      </c>
      <c r="P911" s="400">
        <f ca="1">0.6*O911+0.4*'Bonds (OP)'!$G$514</f>
        <v>1.530899443127884E-2</v>
      </c>
      <c r="Q911" s="400">
        <f ca="1">'MoteCarlo_Sim OP'!$F$4/0.6*(1+P911)</f>
        <v>1693041.227252153</v>
      </c>
      <c r="S911" s="554"/>
    </row>
    <row r="912" spans="1:19">
      <c r="A912" s="554">
        <v>910</v>
      </c>
      <c r="B912" s="400">
        <f>'MoteCarlo_Sim (CP)'!F914</f>
        <v>990064.09108521347</v>
      </c>
      <c r="C912" s="400">
        <f ca="1">B912/'MoteCarlo_Sim (CP)'!$F$4-1</f>
        <v>-9.3929999907850226E-3</v>
      </c>
      <c r="D912" s="400">
        <f ca="1">0.6*C912+0.4*'Bonds (CP)'!$T$515</f>
        <v>-6.0615473085055705E-3</v>
      </c>
      <c r="E912" s="400">
        <f ca="1">'MoteCarlo_Sim (CP)'!$F$4/0.6*(1+D912)</f>
        <v>1655656.1965702069</v>
      </c>
      <c r="M912" s="554">
        <v>910</v>
      </c>
      <c r="N912" s="400">
        <f>'MoteCarlo_Sim OP'!F914</f>
        <v>988242.35533189808</v>
      </c>
      <c r="O912" s="400">
        <f ca="1">N912/'MoteCarlo_Sim OP'!$F$4-1</f>
        <v>-1.2259382804158392E-2</v>
      </c>
      <c r="P912" s="400">
        <f ca="1">0.6*O912+0.4*'Bonds (OP)'!$G$514</f>
        <v>-7.4610369961603008E-3</v>
      </c>
      <c r="Q912" s="400">
        <f ca="1">'MoteCarlo_Sim OP'!$F$4/0.6*(1+P912)</f>
        <v>1655071.8975565408</v>
      </c>
      <c r="S912" s="554"/>
    </row>
    <row r="913" spans="1:19">
      <c r="A913" s="554">
        <v>911</v>
      </c>
      <c r="B913" s="400">
        <f>'MoteCarlo_Sim (CP)'!F915</f>
        <v>1005160.2098172605</v>
      </c>
      <c r="C913" s="400">
        <f ca="1">B913/'MoteCarlo_Sim (CP)'!$F$4-1</f>
        <v>5.7113968089661515E-3</v>
      </c>
      <c r="D913" s="400">
        <f ca="1">0.6*C913+0.4*'Bonds (CP)'!$T$515</f>
        <v>3.0010907713451337E-3</v>
      </c>
      <c r="E913" s="400">
        <f ca="1">'MoteCarlo_Sim (CP)'!$F$4/0.6*(1+D913)</f>
        <v>1670752.3153022542</v>
      </c>
      <c r="M913" s="554">
        <v>911</v>
      </c>
      <c r="N913" s="400">
        <f>'MoteCarlo_Sim OP'!F915</f>
        <v>977300.28909443365</v>
      </c>
      <c r="O913" s="400">
        <f ca="1">N913/'MoteCarlo_Sim OP'!$F$4-1</f>
        <v>-2.319589367163799E-2</v>
      </c>
      <c r="P913" s="400">
        <f ca="1">0.6*O913+0.4*'Bonds (OP)'!$G$514</f>
        <v>-1.4022943516648059E-2</v>
      </c>
      <c r="Q913" s="400">
        <f ca="1">'MoteCarlo_Sim OP'!$F$4/0.6*(1+P913)</f>
        <v>1644129.8313190765</v>
      </c>
      <c r="S913" s="554"/>
    </row>
    <row r="914" spans="1:19">
      <c r="A914" s="554">
        <v>912</v>
      </c>
      <c r="B914" s="400">
        <f>'MoteCarlo_Sim (CP)'!F916</f>
        <v>1002901.5411085753</v>
      </c>
      <c r="C914" s="400">
        <f ca="1">B914/'MoteCarlo_Sim (CP)'!$F$4-1</f>
        <v>3.4514895426871472E-3</v>
      </c>
      <c r="D914" s="400">
        <f ca="1">0.6*C914+0.4*'Bonds (CP)'!$T$515</f>
        <v>1.6451464115777312E-3</v>
      </c>
      <c r="E914" s="400">
        <f ca="1">'MoteCarlo_Sim (CP)'!$F$4/0.6*(1+D914)</f>
        <v>1668493.6465935686</v>
      </c>
      <c r="M914" s="554">
        <v>912</v>
      </c>
      <c r="N914" s="400">
        <f>'MoteCarlo_Sim OP'!F916</f>
        <v>983993.16186653369</v>
      </c>
      <c r="O914" s="400">
        <f ca="1">N914/'MoteCarlo_Sim OP'!$F$4-1</f>
        <v>-1.6506418921785615E-2</v>
      </c>
      <c r="P914" s="400">
        <f ca="1">0.6*O914+0.4*'Bonds (OP)'!$G$514</f>
        <v>-1.0009258666736635E-2</v>
      </c>
      <c r="Q914" s="400">
        <f ca="1">'MoteCarlo_Sim OP'!$F$4/0.6*(1+P914)</f>
        <v>1650822.7040911764</v>
      </c>
      <c r="S914" s="554"/>
    </row>
    <row r="915" spans="1:19">
      <c r="A915" s="554">
        <v>913</v>
      </c>
      <c r="B915" s="400">
        <f>'MoteCarlo_Sim (CP)'!F917</f>
        <v>1004627.8975750485</v>
      </c>
      <c r="C915" s="400">
        <f ca="1">B915/'MoteCarlo_Sim (CP)'!$F$4-1</f>
        <v>5.1787926694222275E-3</v>
      </c>
      <c r="D915" s="400">
        <f ca="1">0.6*C915+0.4*'Bonds (CP)'!$T$515</f>
        <v>2.6815282876187794E-3</v>
      </c>
      <c r="E915" s="400">
        <f ca="1">'MoteCarlo_Sim (CP)'!$F$4/0.6*(1+D915)</f>
        <v>1670220.0030600419</v>
      </c>
      <c r="M915" s="554">
        <v>913</v>
      </c>
      <c r="N915" s="400">
        <f>'MoteCarlo_Sim OP'!F917</f>
        <v>1024670.474464528</v>
      </c>
      <c r="O915" s="400">
        <f ca="1">N915/'MoteCarlo_Sim OP'!$F$4-1</f>
        <v>2.4150241496212033E-2</v>
      </c>
      <c r="P915" s="400">
        <f ca="1">0.6*O915+0.4*'Bonds (OP)'!$G$514</f>
        <v>1.4384737584061953E-2</v>
      </c>
      <c r="Q915" s="400">
        <f ca="1">'MoteCarlo_Sim OP'!$F$4/0.6*(1+P915)</f>
        <v>1691500.0166891709</v>
      </c>
      <c r="S915" s="554"/>
    </row>
    <row r="916" spans="1:19">
      <c r="A916" s="554">
        <v>914</v>
      </c>
      <c r="B916" s="400">
        <f>'MoteCarlo_Sim (CP)'!F918</f>
        <v>985241.89749657235</v>
      </c>
      <c r="C916" s="400">
        <f ca="1">B916/'MoteCarlo_Sim (CP)'!$F$4-1</f>
        <v>-1.4217837864736738E-2</v>
      </c>
      <c r="D916" s="400">
        <f ca="1">0.6*C916+0.4*'Bonds (CP)'!$T$515</f>
        <v>-8.9564500328766002E-3</v>
      </c>
      <c r="E916" s="400">
        <f ca="1">'MoteCarlo_Sim (CP)'!$F$4/0.6*(1+D916)</f>
        <v>1650834.0029815659</v>
      </c>
      <c r="M916" s="554">
        <v>914</v>
      </c>
      <c r="N916" s="400">
        <f>'MoteCarlo_Sim OP'!F918</f>
        <v>1005526.1093576922</v>
      </c>
      <c r="O916" s="400">
        <f ca="1">N916/'MoteCarlo_Sim OP'!$F$4-1</f>
        <v>5.015596128681965E-3</v>
      </c>
      <c r="P916" s="400">
        <f ca="1">0.6*O916+0.4*'Bonds (OP)'!$G$514</f>
        <v>2.9039503635439135E-3</v>
      </c>
      <c r="Q916" s="400">
        <f ca="1">'MoteCarlo_Sim OP'!$F$4/0.6*(1+P916)</f>
        <v>1672355.6515823351</v>
      </c>
      <c r="S916" s="554"/>
    </row>
    <row r="917" spans="1:19">
      <c r="A917" s="554">
        <v>915</v>
      </c>
      <c r="B917" s="400">
        <f>'MoteCarlo_Sim (CP)'!F919</f>
        <v>1000213.4400424494</v>
      </c>
      <c r="C917" s="400">
        <f ca="1">B917/'MoteCarlo_Sim (CP)'!$F$4-1</f>
        <v>7.6191443657691593E-4</v>
      </c>
      <c r="D917" s="400">
        <f ca="1">0.6*C917+0.4*'Bonds (CP)'!$T$515</f>
        <v>3.1401347911592351E-5</v>
      </c>
      <c r="E917" s="400">
        <f ca="1">'MoteCarlo_Sim (CP)'!$F$4/0.6*(1+D917)</f>
        <v>1665805.5455274433</v>
      </c>
      <c r="M917" s="554">
        <v>915</v>
      </c>
      <c r="N917" s="400">
        <f>'MoteCarlo_Sim OP'!F919</f>
        <v>984253.28937129409</v>
      </c>
      <c r="O917" s="400">
        <f ca="1">N917/'MoteCarlo_Sim OP'!$F$4-1</f>
        <v>-1.6246423485731465E-2</v>
      </c>
      <c r="P917" s="400">
        <f ca="1">0.6*O917+0.4*'Bonds (OP)'!$G$514</f>
        <v>-9.853261405104145E-3</v>
      </c>
      <c r="Q917" s="400">
        <f ca="1">'MoteCarlo_Sim OP'!$F$4/0.6*(1+P917)</f>
        <v>1651082.831595937</v>
      </c>
      <c r="S917" s="554"/>
    </row>
    <row r="918" spans="1:19">
      <c r="A918" s="554">
        <v>916</v>
      </c>
      <c r="B918" s="400">
        <f>'MoteCarlo_Sim (CP)'!F920</f>
        <v>995350.89866415586</v>
      </c>
      <c r="C918" s="400">
        <f ca="1">B918/'MoteCarlo_Sim (CP)'!$F$4-1</f>
        <v>-4.1032933520344095E-3</v>
      </c>
      <c r="D918" s="400">
        <f ca="1">0.6*C918+0.4*'Bonds (CP)'!$T$515</f>
        <v>-2.887723325255203E-3</v>
      </c>
      <c r="E918" s="400">
        <f ca="1">'MoteCarlo_Sim (CP)'!$F$4/0.6*(1+D918)</f>
        <v>1660943.0041491494</v>
      </c>
      <c r="M918" s="554">
        <v>916</v>
      </c>
      <c r="N918" s="400">
        <f>'MoteCarlo_Sim OP'!F920</f>
        <v>1000480.4604510778</v>
      </c>
      <c r="O918" s="400">
        <f ca="1">N918/'MoteCarlo_Sim OP'!$F$4-1</f>
        <v>-2.7491063729567777E-5</v>
      </c>
      <c r="P918" s="400">
        <f ca="1">0.6*O918+0.4*'Bonds (OP)'!$G$514</f>
        <v>-1.2190195190300593E-4</v>
      </c>
      <c r="Q918" s="400">
        <f ca="1">'MoteCarlo_Sim OP'!$F$4/0.6*(1+P918)</f>
        <v>1667310.0026757207</v>
      </c>
      <c r="S918" s="554"/>
    </row>
    <row r="919" spans="1:19">
      <c r="A919" s="554">
        <v>917</v>
      </c>
      <c r="B919" s="400">
        <f>'MoteCarlo_Sim (CP)'!F921</f>
        <v>1001496.4685918109</v>
      </c>
      <c r="C919" s="400">
        <f ca="1">B919/'MoteCarlo_Sim (CP)'!$F$4-1</f>
        <v>2.0456465440770177E-3</v>
      </c>
      <c r="D919" s="400">
        <f ca="1">0.6*C919+0.4*'Bonds (CP)'!$T$515</f>
        <v>8.0164061241165346E-4</v>
      </c>
      <c r="E919" s="400">
        <f ca="1">'MoteCarlo_Sim (CP)'!$F$4/0.6*(1+D919)</f>
        <v>1667088.5740768043</v>
      </c>
      <c r="M919" s="554">
        <v>917</v>
      </c>
      <c r="N919" s="400">
        <f>'MoteCarlo_Sim OP'!F921</f>
        <v>998428.29856596689</v>
      </c>
      <c r="O919" s="400">
        <f ca="1">N919/'MoteCarlo_Sim OP'!$F$4-1</f>
        <v>-2.0786110506931799E-3</v>
      </c>
      <c r="P919" s="400">
        <f ca="1">0.6*O919+0.4*'Bonds (OP)'!$G$514</f>
        <v>-1.3525739440811732E-3</v>
      </c>
      <c r="Q919" s="400">
        <f ca="1">'MoteCarlo_Sim OP'!$F$4/0.6*(1+P919)</f>
        <v>1665257.8407906096</v>
      </c>
      <c r="S919" s="554"/>
    </row>
    <row r="920" spans="1:19">
      <c r="A920" s="554">
        <v>918</v>
      </c>
      <c r="B920" s="400">
        <f>'MoteCarlo_Sim (CP)'!F922</f>
        <v>999121.67514140904</v>
      </c>
      <c r="C920" s="400">
        <f ca="1">B920/'MoteCarlo_Sim (CP)'!$F$4-1</f>
        <v>-3.3044914177449147E-4</v>
      </c>
      <c r="D920" s="400">
        <f ca="1">0.6*C920+0.4*'Bonds (CP)'!$T$515</f>
        <v>-6.2401679909925207E-4</v>
      </c>
      <c r="E920" s="400">
        <f ca="1">'MoteCarlo_Sim (CP)'!$F$4/0.6*(1+D920)</f>
        <v>1664713.7806264025</v>
      </c>
      <c r="M920" s="554">
        <v>918</v>
      </c>
      <c r="N920" s="400">
        <f>'MoteCarlo_Sim OP'!F922</f>
        <v>1041159.5238845743</v>
      </c>
      <c r="O920" s="400">
        <f ca="1">N920/'MoteCarlo_Sim OP'!$F$4-1</f>
        <v>4.0630919300857826E-2</v>
      </c>
      <c r="P920" s="400">
        <f ca="1">0.6*O920+0.4*'Bonds (OP)'!$G$514</f>
        <v>2.4273144266849428E-2</v>
      </c>
      <c r="Q920" s="400">
        <f ca="1">'MoteCarlo_Sim OP'!$F$4/0.6*(1+P920)</f>
        <v>1707989.066109217</v>
      </c>
      <c r="S920" s="554"/>
    </row>
    <row r="921" spans="1:19">
      <c r="A921" s="554">
        <v>919</v>
      </c>
      <c r="B921" s="400">
        <f>'MoteCarlo_Sim (CP)'!F923</f>
        <v>998627.83594529366</v>
      </c>
      <c r="C921" s="400">
        <f ca="1">B921/'MoteCarlo_Sim (CP)'!$F$4-1</f>
        <v>-8.2455913824408533E-4</v>
      </c>
      <c r="D921" s="400">
        <f ca="1">0.6*C921+0.4*'Bonds (CP)'!$T$515</f>
        <v>-9.2048279698100834E-4</v>
      </c>
      <c r="E921" s="400">
        <f ca="1">'MoteCarlo_Sim (CP)'!$F$4/0.6*(1+D921)</f>
        <v>1664219.9414302872</v>
      </c>
      <c r="M921" s="554">
        <v>919</v>
      </c>
      <c r="N921" s="400">
        <f>'MoteCarlo_Sim OP'!F923</f>
        <v>996059.30030949402</v>
      </c>
      <c r="O921" s="400">
        <f ca="1">N921/'MoteCarlo_Sim OP'!$F$4-1</f>
        <v>-4.4464065487909155E-3</v>
      </c>
      <c r="P921" s="400">
        <f ca="1">0.6*O921+0.4*'Bonds (OP)'!$G$514</f>
        <v>-2.7732512429398145E-3</v>
      </c>
      <c r="Q921" s="400">
        <f ca="1">'MoteCarlo_Sim OP'!$F$4/0.6*(1+P921)</f>
        <v>1662888.8425341367</v>
      </c>
      <c r="S921" s="554"/>
    </row>
    <row r="922" spans="1:19">
      <c r="A922" s="554">
        <v>920</v>
      </c>
      <c r="B922" s="400">
        <f>'MoteCarlo_Sim (CP)'!F924</f>
        <v>996906.57344131439</v>
      </c>
      <c r="C922" s="400">
        <f ca="1">B922/'MoteCarlo_Sim (CP)'!$F$4-1</f>
        <v>-2.546765509173321E-3</v>
      </c>
      <c r="D922" s="400">
        <f ca="1">0.6*C922+0.4*'Bonds (CP)'!$T$515</f>
        <v>-1.9538066195385496E-3</v>
      </c>
      <c r="E922" s="400">
        <f ca="1">'MoteCarlo_Sim (CP)'!$F$4/0.6*(1+D922)</f>
        <v>1662498.6789263079</v>
      </c>
      <c r="M922" s="554">
        <v>920</v>
      </c>
      <c r="N922" s="400">
        <f>'MoteCarlo_Sim OP'!F924</f>
        <v>1007678.9004374385</v>
      </c>
      <c r="O922" s="400">
        <f ca="1">N922/'MoteCarlo_Sim OP'!$F$4-1</f>
        <v>7.1672942200757817E-3</v>
      </c>
      <c r="P922" s="400">
        <f ca="1">0.6*O922+0.4*'Bonds (OP)'!$G$514</f>
        <v>4.1949692183802043E-3</v>
      </c>
      <c r="Q922" s="400">
        <f ca="1">'MoteCarlo_Sim OP'!$F$4/0.6*(1+P922)</f>
        <v>1674508.4426620812</v>
      </c>
      <c r="S922" s="554"/>
    </row>
    <row r="923" spans="1:19">
      <c r="A923" s="554">
        <v>921</v>
      </c>
      <c r="B923" s="400">
        <f>'MoteCarlo_Sim (CP)'!F925</f>
        <v>1011423.1638071656</v>
      </c>
      <c r="C923" s="400">
        <f ca="1">B923/'MoteCarlo_Sim (CP)'!$F$4-1</f>
        <v>1.1977785135741215E-2</v>
      </c>
      <c r="D923" s="400">
        <f ca="1">0.6*C923+0.4*'Bonds (CP)'!$T$515</f>
        <v>6.7609237674101713E-3</v>
      </c>
      <c r="E923" s="400">
        <f ca="1">'MoteCarlo_Sim (CP)'!$F$4/0.6*(1+D923)</f>
        <v>1677015.2692921592</v>
      </c>
      <c r="M923" s="554">
        <v>921</v>
      </c>
      <c r="N923" s="400">
        <f>'MoteCarlo_Sim OP'!F925</f>
        <v>973517.65937520994</v>
      </c>
      <c r="O923" s="400">
        <f ca="1">N923/'MoteCarlo_Sim OP'!$F$4-1</f>
        <v>-2.6976602921075621E-2</v>
      </c>
      <c r="P923" s="400">
        <f ca="1">0.6*O923+0.4*'Bonds (OP)'!$G$514</f>
        <v>-1.6291369066310638E-2</v>
      </c>
      <c r="Q923" s="400">
        <f ca="1">'MoteCarlo_Sim OP'!$F$4/0.6*(1+P923)</f>
        <v>1640347.2015998526</v>
      </c>
      <c r="S923" s="554"/>
    </row>
    <row r="924" spans="1:19">
      <c r="A924" s="554">
        <v>922</v>
      </c>
      <c r="B924" s="400">
        <f>'MoteCarlo_Sim (CP)'!F926</f>
        <v>1019352.4201902644</v>
      </c>
      <c r="C924" s="400">
        <f ca="1">B924/'MoteCarlo_Sim (CP)'!$F$4-1</f>
        <v>1.9911389584879258E-2</v>
      </c>
      <c r="D924" s="400">
        <f ca="1">0.6*C924+0.4*'Bonds (CP)'!$T$515</f>
        <v>1.1521086436892997E-2</v>
      </c>
      <c r="E924" s="400">
        <f ca="1">'MoteCarlo_Sim (CP)'!$F$4/0.6*(1+D924)</f>
        <v>1684944.5256752581</v>
      </c>
      <c r="M924" s="554">
        <v>922</v>
      </c>
      <c r="N924" s="400">
        <f>'MoteCarlo_Sim OP'!F926</f>
        <v>1009939.2466812176</v>
      </c>
      <c r="O924" s="400">
        <f ca="1">N924/'MoteCarlo_Sim OP'!$F$4-1</f>
        <v>9.4264928689302696E-3</v>
      </c>
      <c r="P924" s="400">
        <f ca="1">0.6*O924+0.4*'Bonds (OP)'!$G$514</f>
        <v>5.5504884076928961E-3</v>
      </c>
      <c r="Q924" s="400">
        <f ca="1">'MoteCarlo_Sim OP'!$F$4/0.6*(1+P924)</f>
        <v>1676768.7889058602</v>
      </c>
      <c r="S924" s="554"/>
    </row>
    <row r="925" spans="1:19">
      <c r="A925" s="554">
        <v>923</v>
      </c>
      <c r="B925" s="400">
        <f>'MoteCarlo_Sim (CP)'!F927</f>
        <v>998437.2299235313</v>
      </c>
      <c r="C925" s="400">
        <f ca="1">B925/'MoteCarlo_Sim (CP)'!$F$4-1</f>
        <v>-1.0152696802199213E-3</v>
      </c>
      <c r="D925" s="400">
        <f ca="1">0.6*C925+0.4*'Bonds (CP)'!$T$515</f>
        <v>-1.0349091221665099E-3</v>
      </c>
      <c r="E925" s="400">
        <f ca="1">'MoteCarlo_Sim (CP)'!$F$4/0.6*(1+D925)</f>
        <v>1664029.3354085248</v>
      </c>
      <c r="M925" s="554">
        <v>923</v>
      </c>
      <c r="N925" s="400">
        <f>'MoteCarlo_Sim OP'!F927</f>
        <v>1006943.4745537449</v>
      </c>
      <c r="O925" s="400">
        <f ca="1">N925/'MoteCarlo_Sim OP'!$F$4-1</f>
        <v>6.432241717678977E-3</v>
      </c>
      <c r="P925" s="400">
        <f ca="1">0.6*O925+0.4*'Bonds (OP)'!$G$514</f>
        <v>3.7539377169421208E-3</v>
      </c>
      <c r="Q925" s="400">
        <f ca="1">'MoteCarlo_Sim OP'!$F$4/0.6*(1+P925)</f>
        <v>1673773.0167783878</v>
      </c>
      <c r="S925" s="554"/>
    </row>
    <row r="926" spans="1:19">
      <c r="A926" s="554">
        <v>924</v>
      </c>
      <c r="B926" s="400">
        <f>'MoteCarlo_Sim (CP)'!F928</f>
        <v>998849.43597668712</v>
      </c>
      <c r="C926" s="400">
        <f ca="1">B926/'MoteCarlo_Sim (CP)'!$F$4-1</f>
        <v>-6.0283759084400756E-4</v>
      </c>
      <c r="D926" s="400">
        <f ca="1">0.6*C926+0.4*'Bonds (CP)'!$T$515</f>
        <v>-7.8744986854096177E-4</v>
      </c>
      <c r="E926" s="400">
        <f ca="1">'MoteCarlo_Sim (CP)'!$F$4/0.6*(1+D926)</f>
        <v>1664441.5414616808</v>
      </c>
      <c r="M926" s="554">
        <v>924</v>
      </c>
      <c r="N926" s="400">
        <f>'MoteCarlo_Sim OP'!F928</f>
        <v>986534.90732427209</v>
      </c>
      <c r="O926" s="400">
        <f ca="1">N926/'MoteCarlo_Sim OP'!$F$4-1</f>
        <v>-1.3965963927486058E-2</v>
      </c>
      <c r="P926" s="400">
        <f ca="1">0.6*O926+0.4*'Bonds (OP)'!$G$514</f>
        <v>-8.4849856701569009E-3</v>
      </c>
      <c r="Q926" s="400">
        <f ca="1">'MoteCarlo_Sim OP'!$F$4/0.6*(1+P926)</f>
        <v>1653364.449548915</v>
      </c>
      <c r="S926" s="554"/>
    </row>
    <row r="927" spans="1:19">
      <c r="A927" s="554">
        <v>925</v>
      </c>
      <c r="B927" s="400">
        <f>'MoteCarlo_Sim (CP)'!F929</f>
        <v>988054.83288006019</v>
      </c>
      <c r="C927" s="400">
        <f ca="1">B927/'MoteCarlo_Sim (CP)'!$F$4-1</f>
        <v>-1.1403359987448569E-2</v>
      </c>
      <c r="D927" s="400">
        <f ca="1">0.6*C927+0.4*'Bonds (CP)'!$T$515</f>
        <v>-7.2677633065036983E-3</v>
      </c>
      <c r="E927" s="400">
        <f ca="1">'MoteCarlo_Sim (CP)'!$F$4/0.6*(1+D927)</f>
        <v>1653646.9383650539</v>
      </c>
      <c r="M927" s="554">
        <v>925</v>
      </c>
      <c r="N927" s="400">
        <f>'MoteCarlo_Sim OP'!F929</f>
        <v>976680.42430021241</v>
      </c>
      <c r="O927" s="400">
        <f ca="1">N927/'MoteCarlo_Sim OP'!$F$4-1</f>
        <v>-2.3815443755803689E-2</v>
      </c>
      <c r="P927" s="400">
        <f ca="1">0.6*O927+0.4*'Bonds (OP)'!$G$514</f>
        <v>-1.4394673567147478E-2</v>
      </c>
      <c r="Q927" s="400">
        <f ca="1">'MoteCarlo_Sim OP'!$F$4/0.6*(1+P927)</f>
        <v>1643509.9665248552</v>
      </c>
      <c r="S927" s="554"/>
    </row>
    <row r="928" spans="1:19">
      <c r="A928" s="554">
        <v>926</v>
      </c>
      <c r="B928" s="400">
        <f>'MoteCarlo_Sim (CP)'!F930</f>
        <v>1030299.3074416058</v>
      </c>
      <c r="C928" s="400">
        <f ca="1">B928/'MoteCarlo_Sim (CP)'!$F$4-1</f>
        <v>3.086427964233418E-2</v>
      </c>
      <c r="D928" s="400">
        <f ca="1">0.6*C928+0.4*'Bonds (CP)'!$T$515</f>
        <v>1.8092820471365952E-2</v>
      </c>
      <c r="E928" s="400">
        <f ca="1">'MoteCarlo_Sim (CP)'!$F$4/0.6*(1+D928)</f>
        <v>1695891.4129265994</v>
      </c>
      <c r="M928" s="554">
        <v>926</v>
      </c>
      <c r="N928" s="400">
        <f>'MoteCarlo_Sim OP'!F930</f>
        <v>1005742.7761465689</v>
      </c>
      <c r="O928" s="400">
        <f ca="1">N928/'MoteCarlo_Sim OP'!$F$4-1</f>
        <v>5.2321529141872158E-3</v>
      </c>
      <c r="P928" s="400">
        <f ca="1">0.6*O928+0.4*'Bonds (OP)'!$G$514</f>
        <v>3.0338844348470643E-3</v>
      </c>
      <c r="Q928" s="400">
        <f ca="1">'MoteCarlo_Sim OP'!$F$4/0.6*(1+P928)</f>
        <v>1672572.3183712116</v>
      </c>
      <c r="S928" s="554"/>
    </row>
    <row r="929" spans="1:19">
      <c r="A929" s="554">
        <v>927</v>
      </c>
      <c r="B929" s="400">
        <f>'MoteCarlo_Sim (CP)'!F931</f>
        <v>997797.20654038375</v>
      </c>
      <c r="C929" s="400">
        <f ca="1">B929/'MoteCarlo_Sim (CP)'!$F$4-1</f>
        <v>-1.6556440248955973E-3</v>
      </c>
      <c r="D929" s="400">
        <f ca="1">0.6*C929+0.4*'Bonds (CP)'!$T$515</f>
        <v>-1.4191337289719155E-3</v>
      </c>
      <c r="E929" s="400">
        <f ca="1">'MoteCarlo_Sim (CP)'!$F$4/0.6*(1+D929)</f>
        <v>1663389.3120253773</v>
      </c>
      <c r="M929" s="554">
        <v>927</v>
      </c>
      <c r="N929" s="400">
        <f>'MoteCarlo_Sim OP'!F931</f>
        <v>1016894.7367209608</v>
      </c>
      <c r="O929" s="400">
        <f ca="1">N929/'MoteCarlo_Sim OP'!$F$4-1</f>
        <v>1.6378451553648032E-2</v>
      </c>
      <c r="P929" s="400">
        <f ca="1">0.6*O929+0.4*'Bonds (OP)'!$G$514</f>
        <v>9.7216636185235537E-3</v>
      </c>
      <c r="Q929" s="400">
        <f ca="1">'MoteCarlo_Sim OP'!$F$4/0.6*(1+P929)</f>
        <v>1683724.2789456034</v>
      </c>
      <c r="S929" s="554"/>
    </row>
    <row r="930" spans="1:19">
      <c r="A930" s="554">
        <v>928</v>
      </c>
      <c r="B930" s="400">
        <f>'MoteCarlo_Sim (CP)'!F932</f>
        <v>999326.90660197521</v>
      </c>
      <c r="C930" s="400">
        <f ca="1">B930/'MoteCarlo_Sim (CP)'!$F$4-1</f>
        <v>-1.251051410279258E-4</v>
      </c>
      <c r="D930" s="400">
        <f ca="1">0.6*C930+0.4*'Bonds (CP)'!$T$515</f>
        <v>-5.0081039865131267E-4</v>
      </c>
      <c r="E930" s="400">
        <f ca="1">'MoteCarlo_Sim (CP)'!$F$4/0.6*(1+D930)</f>
        <v>1664919.0120869686</v>
      </c>
      <c r="M930" s="554">
        <v>928</v>
      </c>
      <c r="N930" s="400">
        <f>'MoteCarlo_Sim OP'!F932</f>
        <v>1044973.9731522199</v>
      </c>
      <c r="O930" s="400">
        <f ca="1">N930/'MoteCarlo_Sim OP'!$F$4-1</f>
        <v>4.4443431943691269E-2</v>
      </c>
      <c r="P930" s="400">
        <f ca="1">0.6*O930+0.4*'Bonds (OP)'!$G$514</f>
        <v>2.6560651852549494E-2</v>
      </c>
      <c r="Q930" s="400">
        <f ca="1">'MoteCarlo_Sim OP'!$F$4/0.6*(1+P930)</f>
        <v>1711803.5153768626</v>
      </c>
      <c r="S930" s="554"/>
    </row>
    <row r="931" spans="1:19">
      <c r="A931" s="554">
        <v>929</v>
      </c>
      <c r="B931" s="400">
        <f>'MoteCarlo_Sim (CP)'!F933</f>
        <v>1020291.8819248885</v>
      </c>
      <c r="C931" s="400">
        <f ca="1">B931/'MoteCarlo_Sim (CP)'!$F$4-1</f>
        <v>2.0851366480253208E-2</v>
      </c>
      <c r="D931" s="400">
        <f ca="1">0.6*C931+0.4*'Bonds (CP)'!$T$515</f>
        <v>1.2085072574117367E-2</v>
      </c>
      <c r="E931" s="400">
        <f ca="1">'MoteCarlo_Sim (CP)'!$F$4/0.6*(1+D931)</f>
        <v>1685883.987409882</v>
      </c>
      <c r="M931" s="554">
        <v>929</v>
      </c>
      <c r="N931" s="400">
        <f>'MoteCarlo_Sim OP'!F933</f>
        <v>1017831.8105191657</v>
      </c>
      <c r="O931" s="400">
        <f ca="1">N931/'MoteCarlo_Sim OP'!$F$4-1</f>
        <v>1.7315049592381282E-2</v>
      </c>
      <c r="P931" s="400">
        <f ca="1">0.6*O931+0.4*'Bonds (OP)'!$G$514</f>
        <v>1.0283622441763503E-2</v>
      </c>
      <c r="Q931" s="400">
        <f ca="1">'MoteCarlo_Sim OP'!$F$4/0.6*(1+P931)</f>
        <v>1684661.3527438084</v>
      </c>
      <c r="S931" s="554"/>
    </row>
    <row r="932" spans="1:19">
      <c r="A932" s="554">
        <v>930</v>
      </c>
      <c r="B932" s="400">
        <f>'MoteCarlo_Sim (CP)'!F934</f>
        <v>1003023.4873638268</v>
      </c>
      <c r="C932" s="400">
        <f ca="1">B932/'MoteCarlo_Sim (CP)'!$F$4-1</f>
        <v>3.5735026680643323E-3</v>
      </c>
      <c r="D932" s="400">
        <f ca="1">0.6*C932+0.4*'Bonds (CP)'!$T$515</f>
        <v>1.7183542868040419E-3</v>
      </c>
      <c r="E932" s="400">
        <f ca="1">'MoteCarlo_Sim (CP)'!$F$4/0.6*(1+D932)</f>
        <v>1668615.5928488204</v>
      </c>
      <c r="M932" s="554">
        <v>930</v>
      </c>
      <c r="N932" s="400">
        <f>'MoteCarlo_Sim OP'!F934</f>
        <v>1000019.4042922143</v>
      </c>
      <c r="O932" s="400">
        <f ca="1">N932/'MoteCarlo_Sim OP'!$F$4-1</f>
        <v>-4.8831314088582101E-4</v>
      </c>
      <c r="P932" s="400">
        <f ca="1">0.6*O932+0.4*'Bonds (OP)'!$G$514</f>
        <v>-3.9839519819675784E-4</v>
      </c>
      <c r="Q932" s="400">
        <f ca="1">'MoteCarlo_Sim OP'!$F$4/0.6*(1+P932)</f>
        <v>1666848.946516857</v>
      </c>
      <c r="S932" s="554"/>
    </row>
    <row r="933" spans="1:19">
      <c r="A933" s="554">
        <v>931</v>
      </c>
      <c r="B933" s="400">
        <f>'MoteCarlo_Sim (CP)'!F935</f>
        <v>1008047.2083217445</v>
      </c>
      <c r="C933" s="400">
        <f ca="1">B933/'MoteCarlo_Sim (CP)'!$F$4-1</f>
        <v>8.5999784203072416E-3</v>
      </c>
      <c r="D933" s="400">
        <f ca="1">0.6*C933+0.4*'Bonds (CP)'!$T$515</f>
        <v>4.7342397381497882E-3</v>
      </c>
      <c r="E933" s="400">
        <f ca="1">'MoteCarlo_Sim (CP)'!$F$4/0.6*(1+D933)</f>
        <v>1673639.313806738</v>
      </c>
      <c r="M933" s="554">
        <v>931</v>
      </c>
      <c r="N933" s="400">
        <f>'MoteCarlo_Sim OP'!F935</f>
        <v>1017867.5816433051</v>
      </c>
      <c r="O933" s="400">
        <f ca="1">N933/'MoteCarlo_Sim OP'!$F$4-1</f>
        <v>1.7350802555249789E-2</v>
      </c>
      <c r="P933" s="400">
        <f ca="1">0.6*O933+0.4*'Bonds (OP)'!$G$514</f>
        <v>1.0305074219484607E-2</v>
      </c>
      <c r="Q933" s="400">
        <f ca="1">'MoteCarlo_Sim OP'!$F$4/0.6*(1+P933)</f>
        <v>1684697.1238679478</v>
      </c>
      <c r="S933" s="554"/>
    </row>
    <row r="934" spans="1:19">
      <c r="A934" s="554">
        <v>932</v>
      </c>
      <c r="B934" s="400">
        <f>'MoteCarlo_Sim (CP)'!F936</f>
        <v>1003003.6831230613</v>
      </c>
      <c r="C934" s="400">
        <f ca="1">B934/'MoteCarlo_Sim (CP)'!$F$4-1</f>
        <v>3.5536875674977431E-3</v>
      </c>
      <c r="D934" s="400">
        <f ca="1">0.6*C934+0.4*'Bonds (CP)'!$T$515</f>
        <v>1.7064652264640887E-3</v>
      </c>
      <c r="E934" s="400">
        <f ca="1">'MoteCarlo_Sim (CP)'!$F$4/0.6*(1+D934)</f>
        <v>1668595.7886080546</v>
      </c>
      <c r="M934" s="554">
        <v>932</v>
      </c>
      <c r="N934" s="400">
        <f>'MoteCarlo_Sim OP'!F936</f>
        <v>987715.02207326668</v>
      </c>
      <c r="O934" s="400">
        <f ca="1">N934/'MoteCarlo_Sim OP'!$F$4-1</f>
        <v>-1.2786448331696509E-2</v>
      </c>
      <c r="P934" s="400">
        <f ca="1">0.6*O934+0.4*'Bonds (OP)'!$G$514</f>
        <v>-7.7772763126831707E-3</v>
      </c>
      <c r="Q934" s="400">
        <f ca="1">'MoteCarlo_Sim OP'!$F$4/0.6*(1+P934)</f>
        <v>1654544.5642979094</v>
      </c>
      <c r="S934" s="554"/>
    </row>
    <row r="935" spans="1:19">
      <c r="A935" s="554">
        <v>933</v>
      </c>
      <c r="B935" s="400">
        <f>'MoteCarlo_Sim (CP)'!F937</f>
        <v>989200.15167168633</v>
      </c>
      <c r="C935" s="400">
        <f ca="1">B935/'MoteCarlo_Sim (CP)'!$F$4-1</f>
        <v>-1.0257413151841921E-2</v>
      </c>
      <c r="D935" s="400">
        <f ca="1">0.6*C935+0.4*'Bonds (CP)'!$T$515</f>
        <v>-6.5801952051397095E-3</v>
      </c>
      <c r="E935" s="400">
        <f ca="1">'MoteCarlo_Sim (CP)'!$F$4/0.6*(1+D935)</f>
        <v>1654792.2571566799</v>
      </c>
      <c r="M935" s="554">
        <v>933</v>
      </c>
      <c r="N935" s="400">
        <f>'MoteCarlo_Sim OP'!F937</f>
        <v>996521.77207742841</v>
      </c>
      <c r="O935" s="400">
        <f ca="1">N935/'MoteCarlo_Sim OP'!$F$4-1</f>
        <v>-3.9841695812793398E-3</v>
      </c>
      <c r="P935" s="400">
        <f ca="1">0.6*O935+0.4*'Bonds (OP)'!$G$514</f>
        <v>-2.4959090624328689E-3</v>
      </c>
      <c r="Q935" s="400">
        <f ca="1">'MoteCarlo_Sim OP'!$F$4/0.6*(1+P935)</f>
        <v>1663351.314302071</v>
      </c>
      <c r="S935" s="554"/>
    </row>
    <row r="936" spans="1:19">
      <c r="A936" s="554">
        <v>934</v>
      </c>
      <c r="B936" s="400">
        <f>'MoteCarlo_Sim (CP)'!F938</f>
        <v>978286.49501330755</v>
      </c>
      <c r="C936" s="400">
        <f ca="1">B936/'MoteCarlo_Sim (CP)'!$F$4-1</f>
        <v>-2.117705439409423E-2</v>
      </c>
      <c r="D936" s="400">
        <f ca="1">0.6*C936+0.4*'Bonds (CP)'!$T$515</f>
        <v>-1.3131979950491096E-2</v>
      </c>
      <c r="E936" s="400">
        <f ca="1">'MoteCarlo_Sim (CP)'!$F$4/0.6*(1+D936)</f>
        <v>1643878.6004983012</v>
      </c>
      <c r="M936" s="554">
        <v>934</v>
      </c>
      <c r="N936" s="400">
        <f>'MoteCarlo_Sim OP'!F938</f>
        <v>998124.26209506532</v>
      </c>
      <c r="O936" s="400">
        <f ca="1">N936/'MoteCarlo_Sim OP'!$F$4-1</f>
        <v>-2.3824931599734089E-3</v>
      </c>
      <c r="P936" s="400">
        <f ca="1">0.6*O936+0.4*'Bonds (OP)'!$G$514</f>
        <v>-1.5349032096493105E-3</v>
      </c>
      <c r="Q936" s="400">
        <f ca="1">'MoteCarlo_Sim OP'!$F$4/0.6*(1+P936)</f>
        <v>1664953.8043197081</v>
      </c>
      <c r="S936" s="554"/>
    </row>
    <row r="937" spans="1:19">
      <c r="A937" s="554">
        <v>935</v>
      </c>
      <c r="B937" s="400">
        <f>'MoteCarlo_Sim (CP)'!F939</f>
        <v>997627.0383665032</v>
      </c>
      <c r="C937" s="400">
        <f ca="1">B937/'MoteCarlo_Sim (CP)'!$F$4-1</f>
        <v>-1.8259055117454404E-3</v>
      </c>
      <c r="D937" s="400">
        <f ca="1">0.6*C937+0.4*'Bonds (CP)'!$T$515</f>
        <v>-1.5212906210818214E-3</v>
      </c>
      <c r="E937" s="400">
        <f ca="1">'MoteCarlo_Sim (CP)'!$F$4/0.6*(1+D937)</f>
        <v>1663219.1438514967</v>
      </c>
      <c r="M937" s="554">
        <v>935</v>
      </c>
      <c r="N937" s="400">
        <f>'MoteCarlo_Sim OP'!F939</f>
        <v>997016.25533579011</v>
      </c>
      <c r="O937" s="400">
        <f ca="1">N937/'MoteCarlo_Sim OP'!$F$4-1</f>
        <v>-3.4899373758167096E-3</v>
      </c>
      <c r="P937" s="400">
        <f ca="1">0.6*O937+0.4*'Bonds (OP)'!$G$514</f>
        <v>-2.1993697391552909E-3</v>
      </c>
      <c r="Q937" s="400">
        <f ca="1">'MoteCarlo_Sim OP'!$F$4/0.6*(1+P937)</f>
        <v>1663845.7975604329</v>
      </c>
      <c r="S937" s="554"/>
    </row>
    <row r="938" spans="1:19">
      <c r="A938" s="554">
        <v>936</v>
      </c>
      <c r="B938" s="400">
        <f>'MoteCarlo_Sim (CP)'!F940</f>
        <v>1024259.0903573756</v>
      </c>
      <c r="C938" s="400">
        <f ca="1">B938/'MoteCarlo_Sim (CP)'!$F$4-1</f>
        <v>2.4820750360653898E-2</v>
      </c>
      <c r="D938" s="400">
        <f ca="1">0.6*C938+0.4*'Bonds (CP)'!$T$515</f>
        <v>1.446670290235778E-2</v>
      </c>
      <c r="E938" s="400">
        <f ca="1">'MoteCarlo_Sim (CP)'!$F$4/0.6*(1+D938)</f>
        <v>1689851.195842369</v>
      </c>
      <c r="M938" s="554">
        <v>936</v>
      </c>
      <c r="N938" s="400">
        <f>'MoteCarlo_Sim OP'!F940</f>
        <v>1020074.3997050967</v>
      </c>
      <c r="O938" s="400">
        <f ca="1">N938/'MoteCarlo_Sim OP'!$F$4-1</f>
        <v>1.9556500198780746E-2</v>
      </c>
      <c r="P938" s="400">
        <f ca="1">0.6*O938+0.4*'Bonds (OP)'!$G$514</f>
        <v>1.1628492805603182E-2</v>
      </c>
      <c r="Q938" s="400">
        <f ca="1">'MoteCarlo_Sim OP'!$F$4/0.6*(1+P938)</f>
        <v>1686903.9419297397</v>
      </c>
      <c r="S938" s="554"/>
    </row>
    <row r="939" spans="1:19">
      <c r="A939" s="554">
        <v>937</v>
      </c>
      <c r="B939" s="400">
        <f>'MoteCarlo_Sim (CP)'!F941</f>
        <v>996961.59046205576</v>
      </c>
      <c r="C939" s="400">
        <f ca="1">B939/'MoteCarlo_Sim (CP)'!$F$4-1</f>
        <v>-2.4917183194441694E-3</v>
      </c>
      <c r="D939" s="400">
        <f ca="1">0.6*C939+0.4*'Bonds (CP)'!$T$515</f>
        <v>-1.9207783057010588E-3</v>
      </c>
      <c r="E939" s="400">
        <f ca="1">'MoteCarlo_Sim (CP)'!$F$4/0.6*(1+D939)</f>
        <v>1662553.6959470494</v>
      </c>
      <c r="M939" s="554">
        <v>937</v>
      </c>
      <c r="N939" s="400">
        <f>'MoteCarlo_Sim OP'!F941</f>
        <v>1017333.5939549471</v>
      </c>
      <c r="O939" s="400">
        <f ca="1">N939/'MoteCarlo_Sim OP'!$F$4-1</f>
        <v>1.6817085976489565E-2</v>
      </c>
      <c r="P939" s="400">
        <f ca="1">0.6*O939+0.4*'Bonds (OP)'!$G$514</f>
        <v>9.9848442722284738E-3</v>
      </c>
      <c r="Q939" s="400">
        <f ca="1">'MoteCarlo_Sim OP'!$F$4/0.6*(1+P939)</f>
        <v>1684163.1361795901</v>
      </c>
      <c r="S939" s="554"/>
    </row>
    <row r="940" spans="1:19">
      <c r="A940" s="554">
        <v>938</v>
      </c>
      <c r="B940" s="400">
        <f>'MoteCarlo_Sim (CP)'!F942</f>
        <v>1003781.7965594718</v>
      </c>
      <c r="C940" s="400">
        <f ca="1">B940/'MoteCarlo_Sim (CP)'!$F$4-1</f>
        <v>4.3322276881323507E-3</v>
      </c>
      <c r="D940" s="400">
        <f ca="1">0.6*C940+0.4*'Bonds (CP)'!$T$515</f>
        <v>2.173589298844853E-3</v>
      </c>
      <c r="E940" s="400">
        <f ca="1">'MoteCarlo_Sim (CP)'!$F$4/0.6*(1+D940)</f>
        <v>1669373.9020444653</v>
      </c>
      <c r="M940" s="554">
        <v>938</v>
      </c>
      <c r="N940" s="400">
        <f>'MoteCarlo_Sim OP'!F942</f>
        <v>1007404.2453096065</v>
      </c>
      <c r="O940" s="400">
        <f ca="1">N940/'MoteCarlo_Sim OP'!$F$4-1</f>
        <v>6.892778536734534E-3</v>
      </c>
      <c r="P940" s="400">
        <f ca="1">0.6*O940+0.4*'Bonds (OP)'!$G$514</f>
        <v>4.0302598083754547E-3</v>
      </c>
      <c r="Q940" s="400">
        <f ca="1">'MoteCarlo_Sim OP'!$F$4/0.6*(1+P940)</f>
        <v>1674233.7875342492</v>
      </c>
      <c r="S940" s="554"/>
    </row>
    <row r="941" spans="1:19">
      <c r="A941" s="554">
        <v>939</v>
      </c>
      <c r="B941" s="400">
        <f>'MoteCarlo_Sim (CP)'!F943</f>
        <v>1006904.3730212178</v>
      </c>
      <c r="C941" s="400">
        <f ca="1">B941/'MoteCarlo_Sim (CP)'!$F$4-1</f>
        <v>7.456516437640559E-3</v>
      </c>
      <c r="D941" s="400">
        <f ca="1">0.6*C941+0.4*'Bonds (CP)'!$T$515</f>
        <v>4.0481625485497786E-3</v>
      </c>
      <c r="E941" s="400">
        <f ca="1">'MoteCarlo_Sim (CP)'!$F$4/0.6*(1+D941)</f>
        <v>1672496.4785062114</v>
      </c>
      <c r="M941" s="554">
        <v>939</v>
      </c>
      <c r="N941" s="400">
        <f>'MoteCarlo_Sim OP'!F943</f>
        <v>992470.28113276069</v>
      </c>
      <c r="O941" s="400">
        <f ca="1">N941/'MoteCarlo_Sim OP'!$F$4-1</f>
        <v>-8.0336035532784233E-3</v>
      </c>
      <c r="P941" s="400">
        <f ca="1">0.6*O941+0.4*'Bonds (OP)'!$G$514</f>
        <v>-4.9255694456323187E-3</v>
      </c>
      <c r="Q941" s="400">
        <f ca="1">'MoteCarlo_Sim OP'!$F$4/0.6*(1+P941)</f>
        <v>1659299.8233574035</v>
      </c>
      <c r="S941" s="554"/>
    </row>
    <row r="942" spans="1:19">
      <c r="A942" s="554">
        <v>940</v>
      </c>
      <c r="B942" s="400">
        <f>'MoteCarlo_Sim (CP)'!F944</f>
        <v>1021001.5380864139</v>
      </c>
      <c r="C942" s="400">
        <f ca="1">B942/'MoteCarlo_Sim (CP)'!$F$4-1</f>
        <v>2.1561411786952478E-2</v>
      </c>
      <c r="D942" s="400">
        <f ca="1">0.6*C942+0.4*'Bonds (CP)'!$T$515</f>
        <v>1.2511099758136929E-2</v>
      </c>
      <c r="E942" s="400">
        <f ca="1">'MoteCarlo_Sim (CP)'!$F$4/0.6*(1+D942)</f>
        <v>1686593.6435714075</v>
      </c>
      <c r="M942" s="554">
        <v>940</v>
      </c>
      <c r="N942" s="400">
        <f>'MoteCarlo_Sim OP'!F944</f>
        <v>999789.69022825453</v>
      </c>
      <c r="O942" s="400">
        <f ca="1">N942/'MoteCarlo_Sim OP'!$F$4-1</f>
        <v>-7.1791057727377261E-4</v>
      </c>
      <c r="P942" s="400">
        <f ca="1">0.6*O942+0.4*'Bonds (OP)'!$G$514</f>
        <v>-5.3615366002952879E-4</v>
      </c>
      <c r="Q942" s="400">
        <f ca="1">'MoteCarlo_Sim OP'!$F$4/0.6*(1+P942)</f>
        <v>1666619.2324528971</v>
      </c>
      <c r="S942" s="554"/>
    </row>
    <row r="943" spans="1:19">
      <c r="A943" s="554">
        <v>941</v>
      </c>
      <c r="B943" s="400">
        <f>'MoteCarlo_Sim (CP)'!F945</f>
        <v>993148.43979060464</v>
      </c>
      <c r="C943" s="400">
        <f ca="1">B943/'MoteCarlo_Sim (CP)'!$F$4-1</f>
        <v>-6.306959960102998E-3</v>
      </c>
      <c r="D943" s="400">
        <f ca="1">0.6*C943+0.4*'Bonds (CP)'!$T$515</f>
        <v>-4.2099232900963558E-3</v>
      </c>
      <c r="E943" s="400">
        <f ca="1">'MoteCarlo_Sim (CP)'!$F$4/0.6*(1+D943)</f>
        <v>1658740.5452755981</v>
      </c>
      <c r="M943" s="554">
        <v>941</v>
      </c>
      <c r="N943" s="400">
        <f>'MoteCarlo_Sim OP'!F945</f>
        <v>1002946.899781932</v>
      </c>
      <c r="O943" s="400">
        <f ca="1">N943/'MoteCarlo_Sim OP'!$F$4-1</f>
        <v>2.4376960371772505E-3</v>
      </c>
      <c r="P943" s="400">
        <f ca="1">0.6*O943+0.4*'Bonds (OP)'!$G$514</f>
        <v>1.3572103086410849E-3</v>
      </c>
      <c r="Q943" s="400">
        <f ca="1">'MoteCarlo_Sim OP'!$F$4/0.6*(1+P943)</f>
        <v>1669776.4420065747</v>
      </c>
      <c r="S943" s="554"/>
    </row>
    <row r="944" spans="1:19">
      <c r="A944" s="554">
        <v>942</v>
      </c>
      <c r="B944" s="400">
        <f>'MoteCarlo_Sim (CP)'!F946</f>
        <v>999713.68731441407</v>
      </c>
      <c r="C944" s="400">
        <f ca="1">B944/'MoteCarlo_Sim (CP)'!$F$4-1</f>
        <v>2.6188766545853781E-4</v>
      </c>
      <c r="D944" s="400">
        <f ca="1">0.6*C944+0.4*'Bonds (CP)'!$T$515</f>
        <v>-2.686147147594345E-4</v>
      </c>
      <c r="E944" s="400">
        <f ca="1">'MoteCarlo_Sim (CP)'!$F$4/0.6*(1+D944)</f>
        <v>1665305.7927994076</v>
      </c>
      <c r="M944" s="554">
        <v>942</v>
      </c>
      <c r="N944" s="400">
        <f>'MoteCarlo_Sim OP'!F946</f>
        <v>1009137.3822524328</v>
      </c>
      <c r="O944" s="400">
        <f ca="1">N944/'MoteCarlo_Sim OP'!$F$4-1</f>
        <v>8.6250355527952571E-3</v>
      </c>
      <c r="P944" s="400">
        <f ca="1">0.6*O944+0.4*'Bonds (OP)'!$G$514</f>
        <v>5.0696140180118889E-3</v>
      </c>
      <c r="Q944" s="400">
        <f ca="1">'MoteCarlo_Sim OP'!$F$4/0.6*(1+P944)</f>
        <v>1675966.9244770757</v>
      </c>
      <c r="S944" s="554"/>
    </row>
    <row r="945" spans="1:19">
      <c r="A945" s="554">
        <v>943</v>
      </c>
      <c r="B945" s="400">
        <f>'MoteCarlo_Sim (CP)'!F947</f>
        <v>999620.92841416225</v>
      </c>
      <c r="C945" s="400">
        <f ca="1">B945/'MoteCarlo_Sim (CP)'!$F$4-1</f>
        <v>1.6907790018172442E-4</v>
      </c>
      <c r="D945" s="400">
        <f ca="1">0.6*C945+0.4*'Bonds (CP)'!$T$515</f>
        <v>-3.2430057392552253E-4</v>
      </c>
      <c r="E945" s="400">
        <f ca="1">'MoteCarlo_Sim (CP)'!$F$4/0.6*(1+D945)</f>
        <v>1665213.0338991559</v>
      </c>
      <c r="M945" s="554">
        <v>943</v>
      </c>
      <c r="N945" s="400">
        <f>'MoteCarlo_Sim OP'!F947</f>
        <v>1001482.2081427046</v>
      </c>
      <c r="O945" s="400">
        <f ca="1">N945/'MoteCarlo_Sim OP'!$F$4-1</f>
        <v>9.7374803299943302E-4</v>
      </c>
      <c r="P945" s="400">
        <f ca="1">0.6*O945+0.4*'Bonds (OP)'!$G$514</f>
        <v>4.7884150613439452E-4</v>
      </c>
      <c r="Q945" s="400">
        <f ca="1">'MoteCarlo_Sim OP'!$F$4/0.6*(1+P945)</f>
        <v>1668311.7503673472</v>
      </c>
      <c r="S945" s="554"/>
    </row>
    <row r="946" spans="1:19">
      <c r="A946" s="554">
        <v>944</v>
      </c>
      <c r="B946" s="400">
        <f>'MoteCarlo_Sim (CP)'!F948</f>
        <v>986606.46918464126</v>
      </c>
      <c r="C946" s="400">
        <f ca="1">B946/'MoteCarlo_Sim (CP)'!$F$4-1</f>
        <v>-1.2852517903749305E-2</v>
      </c>
      <c r="D946" s="400">
        <f ca="1">0.6*C946+0.4*'Bonds (CP)'!$T$515</f>
        <v>-8.1372580562841402E-3</v>
      </c>
      <c r="E946" s="400">
        <f ca="1">'MoteCarlo_Sim (CP)'!$F$4/0.6*(1+D946)</f>
        <v>1652198.5746696347</v>
      </c>
      <c r="M946" s="554">
        <v>944</v>
      </c>
      <c r="N946" s="400">
        <f>'MoteCarlo_Sim OP'!F948</f>
        <v>993220.25024255516</v>
      </c>
      <c r="O946" s="400">
        <f ca="1">N946/'MoteCarlo_Sim OP'!$F$4-1</f>
        <v>-7.2840152084868715E-3</v>
      </c>
      <c r="P946" s="400">
        <f ca="1">0.6*O946+0.4*'Bonds (OP)'!$G$514</f>
        <v>-4.4758164387573886E-3</v>
      </c>
      <c r="Q946" s="400">
        <f ca="1">'MoteCarlo_Sim OP'!$F$4/0.6*(1+P946)</f>
        <v>1660049.7924671979</v>
      </c>
      <c r="S946" s="554"/>
    </row>
    <row r="947" spans="1:19">
      <c r="A947" s="554">
        <v>945</v>
      </c>
      <c r="B947" s="400">
        <f>'MoteCarlo_Sim (CP)'!F949</f>
        <v>1021596.429422822</v>
      </c>
      <c r="C947" s="400">
        <f ca="1">B947/'MoteCarlo_Sim (CP)'!$F$4-1</f>
        <v>2.2156629336399059E-2</v>
      </c>
      <c r="D947" s="400">
        <f ca="1">0.6*C947+0.4*'Bonds (CP)'!$T$515</f>
        <v>1.2868230287804877E-2</v>
      </c>
      <c r="E947" s="400">
        <f ca="1">'MoteCarlo_Sim (CP)'!$F$4/0.6*(1+D947)</f>
        <v>1687188.5349078157</v>
      </c>
      <c r="M947" s="554">
        <v>945</v>
      </c>
      <c r="N947" s="400">
        <f>'MoteCarlo_Sim OP'!F949</f>
        <v>1010756.5782209551</v>
      </c>
      <c r="O947" s="400">
        <f ca="1">N947/'MoteCarlo_Sim OP'!$F$4-1</f>
        <v>1.0243409443248641E-2</v>
      </c>
      <c r="P947" s="400">
        <f ca="1">0.6*O947+0.4*'Bonds (OP)'!$G$514</f>
        <v>6.04063835228392E-3</v>
      </c>
      <c r="Q947" s="400">
        <f ca="1">'MoteCarlo_Sim OP'!$F$4/0.6*(1+P947)</f>
        <v>1677586.1204455979</v>
      </c>
      <c r="S947" s="554"/>
    </row>
    <row r="948" spans="1:19">
      <c r="A948" s="554">
        <v>946</v>
      </c>
      <c r="B948" s="400">
        <f>'MoteCarlo_Sim (CP)'!F950</f>
        <v>989790.17769985728</v>
      </c>
      <c r="C948" s="400">
        <f ca="1">B948/'MoteCarlo_Sim (CP)'!$F$4-1</f>
        <v>-9.6670635785600645E-3</v>
      </c>
      <c r="D948" s="400">
        <f ca="1">0.6*C948+0.4*'Bonds (CP)'!$T$515</f>
        <v>-6.2259854611705955E-3</v>
      </c>
      <c r="E948" s="400">
        <f ca="1">'MoteCarlo_Sim (CP)'!$F$4/0.6*(1+D948)</f>
        <v>1655382.2831848508</v>
      </c>
      <c r="M948" s="554">
        <v>946</v>
      </c>
      <c r="N948" s="400">
        <f>'MoteCarlo_Sim OP'!F950</f>
        <v>1007770.5431087754</v>
      </c>
      <c r="O948" s="400">
        <f ca="1">N948/'MoteCarlo_Sim OP'!$F$4-1</f>
        <v>7.2588903637336166E-3</v>
      </c>
      <c r="P948" s="400">
        <f ca="1">0.6*O948+0.4*'Bonds (OP)'!$G$514</f>
        <v>4.2499269045749039E-3</v>
      </c>
      <c r="Q948" s="400">
        <f ca="1">'MoteCarlo_Sim OP'!$F$4/0.6*(1+P948)</f>
        <v>1674600.0853334179</v>
      </c>
      <c r="S948" s="554"/>
    </row>
    <row r="949" spans="1:19">
      <c r="A949" s="554">
        <v>947</v>
      </c>
      <c r="B949" s="400">
        <f>'MoteCarlo_Sim (CP)'!F951</f>
        <v>1008332.6011642972</v>
      </c>
      <c r="C949" s="400">
        <f ca="1">B949/'MoteCarlo_Sim (CP)'!$F$4-1</f>
        <v>8.8855277601236349E-3</v>
      </c>
      <c r="D949" s="400">
        <f ca="1">0.6*C949+0.4*'Bonds (CP)'!$T$515</f>
        <v>4.9055693420396243E-3</v>
      </c>
      <c r="E949" s="400">
        <f ca="1">'MoteCarlo_Sim (CP)'!$F$4/0.6*(1+D949)</f>
        <v>1673924.7066492909</v>
      </c>
      <c r="M949" s="554">
        <v>947</v>
      </c>
      <c r="N949" s="400">
        <f>'MoteCarlo_Sim OP'!F951</f>
        <v>986562.32331026532</v>
      </c>
      <c r="O949" s="400">
        <f ca="1">N949/'MoteCarlo_Sim OP'!$F$4-1</f>
        <v>-1.3938561860796783E-2</v>
      </c>
      <c r="P949" s="400">
        <f ca="1">0.6*O949+0.4*'Bonds (OP)'!$G$514</f>
        <v>-8.4685444301433356E-3</v>
      </c>
      <c r="Q949" s="400">
        <f ca="1">'MoteCarlo_Sim OP'!$F$4/0.6*(1+P949)</f>
        <v>1653391.8655349081</v>
      </c>
      <c r="S949" s="554"/>
    </row>
    <row r="950" spans="1:19">
      <c r="A950" s="554">
        <v>948</v>
      </c>
      <c r="B950" s="400">
        <f>'MoteCarlo_Sim (CP)'!F952</f>
        <v>1008463.8278442004</v>
      </c>
      <c r="C950" s="400">
        <f ca="1">B950/'MoteCarlo_Sim (CP)'!$F$4-1</f>
        <v>9.0168263991416975E-3</v>
      </c>
      <c r="D950" s="400">
        <f ca="1">0.6*C950+0.4*'Bonds (CP)'!$T$515</f>
        <v>4.9843485254504613E-3</v>
      </c>
      <c r="E950" s="400">
        <f ca="1">'MoteCarlo_Sim (CP)'!$F$4/0.6*(1+D950)</f>
        <v>1674055.9333291939</v>
      </c>
      <c r="M950" s="554">
        <v>948</v>
      </c>
      <c r="N950" s="400">
        <f>'MoteCarlo_Sim OP'!F952</f>
        <v>986261.59613428439</v>
      </c>
      <c r="O950" s="400">
        <f ca="1">N950/'MoteCarlo_Sim OP'!$F$4-1</f>
        <v>-1.42391363553106E-2</v>
      </c>
      <c r="P950" s="400">
        <f ca="1">0.6*O950+0.4*'Bonds (OP)'!$G$514</f>
        <v>-8.6488891268516246E-3</v>
      </c>
      <c r="Q950" s="400">
        <f ca="1">'MoteCarlo_Sim OP'!$F$4/0.6*(1+P950)</f>
        <v>1653091.1383589271</v>
      </c>
      <c r="S950" s="554"/>
    </row>
    <row r="951" spans="1:19">
      <c r="A951" s="554">
        <v>949</v>
      </c>
      <c r="B951" s="400">
        <f>'MoteCarlo_Sim (CP)'!F953</f>
        <v>1019326.2283883862</v>
      </c>
      <c r="C951" s="400">
        <f ca="1">B951/'MoteCarlo_Sim (CP)'!$F$4-1</f>
        <v>1.9885183420534025E-2</v>
      </c>
      <c r="D951" s="400">
        <f ca="1">0.6*C951+0.4*'Bonds (CP)'!$T$515</f>
        <v>1.1505362738285858E-2</v>
      </c>
      <c r="E951" s="400">
        <f ca="1">'MoteCarlo_Sim (CP)'!$F$4/0.6*(1+D951)</f>
        <v>1684918.33387338</v>
      </c>
      <c r="M951" s="554">
        <v>949</v>
      </c>
      <c r="N951" s="400">
        <f>'MoteCarlo_Sim OP'!F953</f>
        <v>1005402.3889608197</v>
      </c>
      <c r="O951" s="400">
        <f ca="1">N951/'MoteCarlo_Sim OP'!$F$4-1</f>
        <v>4.8919385455927777E-3</v>
      </c>
      <c r="P951" s="400">
        <f ca="1">0.6*O951+0.4*'Bonds (OP)'!$G$514</f>
        <v>2.8297558136904013E-3</v>
      </c>
      <c r="Q951" s="400">
        <f ca="1">'MoteCarlo_Sim OP'!$F$4/0.6*(1+P951)</f>
        <v>1672231.9311854625</v>
      </c>
      <c r="S951" s="554"/>
    </row>
    <row r="952" spans="1:19">
      <c r="A952" s="554">
        <v>950</v>
      </c>
      <c r="B952" s="400">
        <f>'MoteCarlo_Sim (CP)'!F954</f>
        <v>963200.97005306452</v>
      </c>
      <c r="C952" s="400">
        <f ca="1">B952/'MoteCarlo_Sim (CP)'!$F$4-1</f>
        <v>-3.6270851612868693E-2</v>
      </c>
      <c r="D952" s="400">
        <f ca="1">0.6*C952+0.4*'Bonds (CP)'!$T$515</f>
        <v>-2.218825828175577E-2</v>
      </c>
      <c r="E952" s="400">
        <f ca="1">'MoteCarlo_Sim (CP)'!$F$4/0.6*(1+D952)</f>
        <v>1628793.0755380581</v>
      </c>
      <c r="M952" s="554">
        <v>950</v>
      </c>
      <c r="N952" s="400">
        <f>'MoteCarlo_Sim OP'!F954</f>
        <v>989417.21709158446</v>
      </c>
      <c r="O952" s="400">
        <f ca="1">N952/'MoteCarlo_Sim OP'!$F$4-1</f>
        <v>-1.1085117530694522E-2</v>
      </c>
      <c r="P952" s="400">
        <f ca="1">0.6*O952+0.4*'Bonds (OP)'!$G$514</f>
        <v>-6.7564778320819783E-3</v>
      </c>
      <c r="Q952" s="400">
        <f ca="1">'MoteCarlo_Sim OP'!$F$4/0.6*(1+P952)</f>
        <v>1656246.7593162272</v>
      </c>
      <c r="S952" s="554"/>
    </row>
    <row r="953" spans="1:19">
      <c r="A953" s="554">
        <v>951</v>
      </c>
      <c r="B953" s="400">
        <f>'MoteCarlo_Sim (CP)'!F955</f>
        <v>1026457.2314148141</v>
      </c>
      <c r="C953" s="400">
        <f ca="1">B953/'MoteCarlo_Sim (CP)'!$F$4-1</f>
        <v>2.7020096784903691E-2</v>
      </c>
      <c r="D953" s="400">
        <f ca="1">0.6*C953+0.4*'Bonds (CP)'!$T$515</f>
        <v>1.5786310756907659E-2</v>
      </c>
      <c r="E953" s="400">
        <f ca="1">'MoteCarlo_Sim (CP)'!$F$4/0.6*(1+D953)</f>
        <v>1692049.3368998077</v>
      </c>
      <c r="M953" s="554">
        <v>951</v>
      </c>
      <c r="N953" s="400">
        <f>'MoteCarlo_Sim OP'!F955</f>
        <v>1015884.9453278384</v>
      </c>
      <c r="O953" s="400">
        <f ca="1">N953/'MoteCarlo_Sim OP'!$F$4-1</f>
        <v>1.5369172839271528E-2</v>
      </c>
      <c r="P953" s="400">
        <f ca="1">0.6*O953+0.4*'Bonds (OP)'!$G$514</f>
        <v>9.1160963898976512E-3</v>
      </c>
      <c r="Q953" s="400">
        <f ca="1">'MoteCarlo_Sim OP'!$F$4/0.6*(1+P953)</f>
        <v>1682714.4875524812</v>
      </c>
      <c r="S953" s="554"/>
    </row>
    <row r="954" spans="1:19">
      <c r="A954" s="554">
        <v>952</v>
      </c>
      <c r="B954" s="400">
        <f>'MoteCarlo_Sim (CP)'!F956</f>
        <v>1019327.7408396133</v>
      </c>
      <c r="C954" s="400">
        <f ca="1">B954/'MoteCarlo_Sim (CP)'!$F$4-1</f>
        <v>1.988669670112464E-2</v>
      </c>
      <c r="D954" s="400">
        <f ca="1">0.6*C954+0.4*'Bonds (CP)'!$T$515</f>
        <v>1.1506270706640226E-2</v>
      </c>
      <c r="E954" s="400">
        <f ca="1">'MoteCarlo_Sim (CP)'!$F$4/0.6*(1+D954)</f>
        <v>1684919.8463246068</v>
      </c>
      <c r="M954" s="554">
        <v>952</v>
      </c>
      <c r="N954" s="400">
        <f>'MoteCarlo_Sim OP'!F956</f>
        <v>1034033.1438487782</v>
      </c>
      <c r="O954" s="400">
        <f ca="1">N954/'MoteCarlo_Sim OP'!$F$4-1</f>
        <v>3.3508157382233783E-2</v>
      </c>
      <c r="P954" s="400">
        <f ca="1">0.6*O954+0.4*'Bonds (OP)'!$G$514</f>
        <v>1.9999487115675004E-2</v>
      </c>
      <c r="Q954" s="400">
        <f ca="1">'MoteCarlo_Sim OP'!$F$4/0.6*(1+P954)</f>
        <v>1700862.686073421</v>
      </c>
      <c r="S954" s="554"/>
    </row>
    <row r="955" spans="1:19">
      <c r="A955" s="554">
        <v>953</v>
      </c>
      <c r="B955" s="400">
        <f>'MoteCarlo_Sim (CP)'!F957</f>
        <v>1010352.6029246701</v>
      </c>
      <c r="C955" s="400">
        <f ca="1">B955/'MoteCarlo_Sim (CP)'!$F$4-1</f>
        <v>1.0906637203314418E-2</v>
      </c>
      <c r="D955" s="400">
        <f ca="1">0.6*C955+0.4*'Bonds (CP)'!$T$515</f>
        <v>6.1182350079540936E-3</v>
      </c>
      <c r="E955" s="400">
        <f ca="1">'MoteCarlo_Sim (CP)'!$F$4/0.6*(1+D955)</f>
        <v>1675944.7084096638</v>
      </c>
      <c r="M955" s="554">
        <v>953</v>
      </c>
      <c r="N955" s="400">
        <f>'MoteCarlo_Sim OP'!F957</f>
        <v>1006883.7718750329</v>
      </c>
      <c r="O955" s="400">
        <f ca="1">N955/'MoteCarlo_Sim OP'!$F$4-1</f>
        <v>6.3725693504694814E-3</v>
      </c>
      <c r="P955" s="400">
        <f ca="1">0.6*O955+0.4*'Bonds (OP)'!$G$514</f>
        <v>3.7181342966164234E-3</v>
      </c>
      <c r="Q955" s="400">
        <f ca="1">'MoteCarlo_Sim OP'!$F$4/0.6*(1+P955)</f>
        <v>1673713.3140996755</v>
      </c>
      <c r="S955" s="554"/>
    </row>
    <row r="956" spans="1:19">
      <c r="A956" s="554">
        <v>954</v>
      </c>
      <c r="B956" s="400">
        <f>'MoteCarlo_Sim (CP)'!F958</f>
        <v>996725.43694515992</v>
      </c>
      <c r="C956" s="400">
        <f ca="1">B956/'MoteCarlo_Sim (CP)'!$F$4-1</f>
        <v>-2.7280013328573327E-3</v>
      </c>
      <c r="D956" s="400">
        <f ca="1">0.6*C956+0.4*'Bonds (CP)'!$T$515</f>
        <v>-2.0625481137489569E-3</v>
      </c>
      <c r="E956" s="400">
        <f ca="1">'MoteCarlo_Sim (CP)'!$F$4/0.6*(1+D956)</f>
        <v>1662317.5424301536</v>
      </c>
      <c r="M956" s="554">
        <v>954</v>
      </c>
      <c r="N956" s="400">
        <f>'MoteCarlo_Sim OP'!F958</f>
        <v>1000055.4157618837</v>
      </c>
      <c r="O956" s="400">
        <f ca="1">N956/'MoteCarlo_Sim OP'!$F$4-1</f>
        <v>-4.5231995451255891E-4</v>
      </c>
      <c r="P956" s="400">
        <f ca="1">0.6*O956+0.4*'Bonds (OP)'!$G$514</f>
        <v>-3.7679928637280062E-4</v>
      </c>
      <c r="Q956" s="400">
        <f ca="1">'MoteCarlo_Sim OP'!$F$4/0.6*(1+P956)</f>
        <v>1666884.9579865264</v>
      </c>
      <c r="S956" s="554"/>
    </row>
    <row r="957" spans="1:19">
      <c r="A957" s="554">
        <v>955</v>
      </c>
      <c r="B957" s="400">
        <f>'MoteCarlo_Sim (CP)'!F959</f>
        <v>1002597.7308110141</v>
      </c>
      <c r="C957" s="400">
        <f ca="1">B957/'MoteCarlo_Sim (CP)'!$F$4-1</f>
        <v>3.147512648515427E-3</v>
      </c>
      <c r="D957" s="400">
        <f ca="1">0.6*C957+0.4*'Bonds (CP)'!$T$515</f>
        <v>1.4627602750746989E-3</v>
      </c>
      <c r="E957" s="400">
        <f ca="1">'MoteCarlo_Sim (CP)'!$F$4/0.6*(1+D957)</f>
        <v>1668189.8362960077</v>
      </c>
      <c r="M957" s="554">
        <v>955</v>
      </c>
      <c r="N957" s="400">
        <f>'MoteCarlo_Sim OP'!F959</f>
        <v>1000255.4816532718</v>
      </c>
      <c r="O957" s="400">
        <f ca="1">N957/'MoteCarlo_Sim OP'!$F$4-1</f>
        <v>-2.5235563809422601E-4</v>
      </c>
      <c r="P957" s="400">
        <f ca="1">0.6*O957+0.4*'Bonds (OP)'!$G$514</f>
        <v>-2.568206965218009E-4</v>
      </c>
      <c r="Q957" s="400">
        <f ca="1">'MoteCarlo_Sim OP'!$F$4/0.6*(1+P957)</f>
        <v>1667085.0238779148</v>
      </c>
      <c r="S957" s="554"/>
    </row>
    <row r="958" spans="1:19">
      <c r="A958" s="554">
        <v>956</v>
      </c>
      <c r="B958" s="400">
        <f>'MoteCarlo_Sim (CP)'!F960</f>
        <v>991089.55263562163</v>
      </c>
      <c r="C958" s="400">
        <f ca="1">B958/'MoteCarlo_Sim (CP)'!$F$4-1</f>
        <v>-8.3669761209957949E-3</v>
      </c>
      <c r="D958" s="400">
        <f ca="1">0.6*C958+0.4*'Bonds (CP)'!$T$515</f>
        <v>-5.4459329866320336E-3</v>
      </c>
      <c r="E958" s="400">
        <f ca="1">'MoteCarlo_Sim (CP)'!$F$4/0.6*(1+D958)</f>
        <v>1656681.6581206152</v>
      </c>
      <c r="M958" s="554">
        <v>956</v>
      </c>
      <c r="N958" s="400">
        <f>'MoteCarlo_Sim OP'!F960</f>
        <v>1018810.3709053551</v>
      </c>
      <c r="O958" s="400">
        <f ca="1">N958/'MoteCarlo_Sim OP'!$F$4-1</f>
        <v>1.8293113156043761E-2</v>
      </c>
      <c r="P958" s="400">
        <f ca="1">0.6*O958+0.4*'Bonds (OP)'!$G$514</f>
        <v>1.0870460579960991E-2</v>
      </c>
      <c r="Q958" s="400">
        <f ca="1">'MoteCarlo_Sim OP'!$F$4/0.6*(1+P958)</f>
        <v>1685639.9131299979</v>
      </c>
      <c r="S958" s="554"/>
    </row>
    <row r="959" spans="1:19">
      <c r="A959" s="554">
        <v>957</v>
      </c>
      <c r="B959" s="400">
        <f>'MoteCarlo_Sim (CP)'!F961</f>
        <v>1000199.3520482521</v>
      </c>
      <c r="C959" s="400">
        <f ca="1">B959/'MoteCarlo_Sim (CP)'!$F$4-1</f>
        <v>7.4781871712437109E-4</v>
      </c>
      <c r="D959" s="400">
        <f ca="1">0.6*C959+0.4*'Bonds (CP)'!$T$515</f>
        <v>2.2943916240065467E-5</v>
      </c>
      <c r="E959" s="400">
        <f ca="1">'MoteCarlo_Sim (CP)'!$F$4/0.6*(1+D959)</f>
        <v>1665791.4575332457</v>
      </c>
      <c r="M959" s="554">
        <v>957</v>
      </c>
      <c r="N959" s="400">
        <f>'MoteCarlo_Sim OP'!F961</f>
        <v>1037654.8176490279</v>
      </c>
      <c r="O959" s="400">
        <f ca="1">N959/'MoteCarlo_Sim OP'!$F$4-1</f>
        <v>3.7127992431237766E-2</v>
      </c>
      <c r="P959" s="400">
        <f ca="1">0.6*O959+0.4*'Bonds (OP)'!$G$514</f>
        <v>2.2171388145077395E-2</v>
      </c>
      <c r="Q959" s="400">
        <f ca="1">'MoteCarlo_Sim OP'!$F$4/0.6*(1+P959)</f>
        <v>1704484.3598736706</v>
      </c>
      <c r="S959" s="554"/>
    </row>
    <row r="960" spans="1:19">
      <c r="A960" s="554">
        <v>958</v>
      </c>
      <c r="B960" s="400">
        <f>'MoteCarlo_Sim (CP)'!F962</f>
        <v>994800.20035276702</v>
      </c>
      <c r="C960" s="400">
        <f ca="1">B960/'MoteCarlo_Sim (CP)'!$F$4-1</f>
        <v>-4.6542936428913828E-3</v>
      </c>
      <c r="D960" s="400">
        <f ca="1">0.6*C960+0.4*'Bonds (CP)'!$T$515</f>
        <v>-3.2183234997693868E-3</v>
      </c>
      <c r="E960" s="400">
        <f ca="1">'MoteCarlo_Sim (CP)'!$F$4/0.6*(1+D960)</f>
        <v>1660392.3058377607</v>
      </c>
      <c r="M960" s="554">
        <v>958</v>
      </c>
      <c r="N960" s="400">
        <f>'MoteCarlo_Sim OP'!F962</f>
        <v>997975.25563829124</v>
      </c>
      <c r="O960" s="400">
        <f ca="1">N960/'MoteCarlo_Sim OP'!$F$4-1</f>
        <v>-2.5314239650396919E-3</v>
      </c>
      <c r="P960" s="400">
        <f ca="1">0.6*O960+0.4*'Bonds (OP)'!$G$514</f>
        <v>-1.6242616926890805E-3</v>
      </c>
      <c r="Q960" s="400">
        <f ca="1">'MoteCarlo_Sim OP'!$F$4/0.6*(1+P960)</f>
        <v>1664804.7978629342</v>
      </c>
      <c r="S960" s="554"/>
    </row>
    <row r="961" spans="1:19">
      <c r="A961" s="554">
        <v>959</v>
      </c>
      <c r="B961" s="400">
        <f>'MoteCarlo_Sim (CP)'!F963</f>
        <v>986696.43876184139</v>
      </c>
      <c r="C961" s="400">
        <f ca="1">B961/'MoteCarlo_Sim (CP)'!$F$4-1</f>
        <v>-1.2762498991069959E-2</v>
      </c>
      <c r="D961" s="400">
        <f ca="1">0.6*C961+0.4*'Bonds (CP)'!$T$515</f>
        <v>-8.0832467086765329E-3</v>
      </c>
      <c r="E961" s="400">
        <f ca="1">'MoteCarlo_Sim (CP)'!$F$4/0.6*(1+D961)</f>
        <v>1652288.5442468349</v>
      </c>
      <c r="M961" s="554">
        <v>959</v>
      </c>
      <c r="N961" s="400">
        <f>'MoteCarlo_Sim OP'!F963</f>
        <v>991089.84203915566</v>
      </c>
      <c r="O961" s="400">
        <f ca="1">N961/'MoteCarlo_Sim OP'!$F$4-1</f>
        <v>-9.4133417874899816E-3</v>
      </c>
      <c r="P961" s="400">
        <f ca="1">0.6*O961+0.4*'Bonds (OP)'!$G$514</f>
        <v>-5.7534123861592533E-3</v>
      </c>
      <c r="Q961" s="400">
        <f ca="1">'MoteCarlo_Sim OP'!$F$4/0.6*(1+P961)</f>
        <v>1657919.3842637986</v>
      </c>
      <c r="S961" s="554"/>
    </row>
    <row r="962" spans="1:19">
      <c r="A962" s="554">
        <v>960</v>
      </c>
      <c r="B962" s="400">
        <f>'MoteCarlo_Sim (CP)'!F964</f>
        <v>966588.08345541451</v>
      </c>
      <c r="C962" s="400">
        <f ca="1">B962/'MoteCarlo_Sim (CP)'!$F$4-1</f>
        <v>-3.2881880861980073E-2</v>
      </c>
      <c r="D962" s="400">
        <f ca="1">0.6*C962+0.4*'Bonds (CP)'!$T$515</f>
        <v>-2.01548758312226E-2</v>
      </c>
      <c r="E962" s="400">
        <f ca="1">'MoteCarlo_Sim (CP)'!$F$4/0.6*(1+D962)</f>
        <v>1632180.1889404082</v>
      </c>
      <c r="M962" s="554">
        <v>960</v>
      </c>
      <c r="N962" s="400">
        <f>'MoteCarlo_Sim OP'!F964</f>
        <v>1019871.2173774514</v>
      </c>
      <c r="O962" s="400">
        <f ca="1">N962/'MoteCarlo_Sim OP'!$F$4-1</f>
        <v>1.9353421028343476E-2</v>
      </c>
      <c r="P962" s="400">
        <f ca="1">0.6*O962+0.4*'Bonds (OP)'!$G$514</f>
        <v>1.1506645303340819E-2</v>
      </c>
      <c r="Q962" s="400">
        <f ca="1">'MoteCarlo_Sim OP'!$F$4/0.6*(1+P962)</f>
        <v>1686700.7596020941</v>
      </c>
      <c r="S962" s="554"/>
    </row>
    <row r="963" spans="1:19">
      <c r="A963" s="554">
        <v>961</v>
      </c>
      <c r="B963" s="400">
        <f>'MoteCarlo_Sim (CP)'!F965</f>
        <v>988599.93933481677</v>
      </c>
      <c r="C963" s="400">
        <f ca="1">B963/'MoteCarlo_Sim (CP)'!$F$4-1</f>
        <v>-1.0857954619559518E-2</v>
      </c>
      <c r="D963" s="400">
        <f ca="1">0.6*C963+0.4*'Bonds (CP)'!$T$515</f>
        <v>-6.9405200857702671E-3</v>
      </c>
      <c r="E963" s="400">
        <f ca="1">'MoteCarlo_Sim (CP)'!$F$4/0.6*(1+D963)</f>
        <v>1654192.0448198104</v>
      </c>
      <c r="M963" s="554">
        <v>961</v>
      </c>
      <c r="N963" s="400">
        <f>'MoteCarlo_Sim OP'!F965</f>
        <v>984871.73539887357</v>
      </c>
      <c r="O963" s="400">
        <f ca="1">N963/'MoteCarlo_Sim OP'!$F$4-1</f>
        <v>-1.5628291447888909E-2</v>
      </c>
      <c r="P963" s="400">
        <f ca="1">0.6*O963+0.4*'Bonds (OP)'!$G$514</f>
        <v>-9.4823821823986111E-3</v>
      </c>
      <c r="Q963" s="400">
        <f ca="1">'MoteCarlo_Sim OP'!$F$4/0.6*(1+P963)</f>
        <v>1651701.2776235163</v>
      </c>
      <c r="S963" s="554"/>
    </row>
    <row r="964" spans="1:19">
      <c r="A964" s="554">
        <v>962</v>
      </c>
      <c r="B964" s="400">
        <f>'MoteCarlo_Sim (CP)'!F966</f>
        <v>996250.7762118933</v>
      </c>
      <c r="C964" s="400">
        <f ca="1">B964/'MoteCarlo_Sim (CP)'!$F$4-1</f>
        <v>-3.2029223498271087E-3</v>
      </c>
      <c r="D964" s="400">
        <f ca="1">0.6*C964+0.4*'Bonds (CP)'!$T$515</f>
        <v>-2.3475007239308222E-3</v>
      </c>
      <c r="E964" s="400">
        <f ca="1">'MoteCarlo_Sim (CP)'!$F$4/0.6*(1+D964)</f>
        <v>1661842.8816968868</v>
      </c>
      <c r="M964" s="554">
        <v>962</v>
      </c>
      <c r="N964" s="400">
        <f>'MoteCarlo_Sim OP'!F966</f>
        <v>998922.07305794465</v>
      </c>
      <c r="O964" s="400">
        <f ca="1">N964/'MoteCarlo_Sim OP'!$F$4-1</f>
        <v>-1.5850872517685355E-3</v>
      </c>
      <c r="P964" s="400">
        <f ca="1">0.6*O964+0.4*'Bonds (OP)'!$G$514</f>
        <v>-1.0564596647263864E-3</v>
      </c>
      <c r="Q964" s="400">
        <f ca="1">'MoteCarlo_Sim OP'!$F$4/0.6*(1+P964)</f>
        <v>1665751.6152825875</v>
      </c>
      <c r="S964" s="554"/>
    </row>
    <row r="965" spans="1:19">
      <c r="A965" s="554">
        <v>963</v>
      </c>
      <c r="B965" s="400">
        <f>'MoteCarlo_Sim (CP)'!F967</f>
        <v>1009058.1109620265</v>
      </c>
      <c r="C965" s="400">
        <f ca="1">B965/'MoteCarlo_Sim (CP)'!$F$4-1</f>
        <v>9.611435396484902E-3</v>
      </c>
      <c r="D965" s="400">
        <f ca="1">0.6*C965+0.4*'Bonds (CP)'!$T$515</f>
        <v>5.3411139238563844E-3</v>
      </c>
      <c r="E965" s="400">
        <f ca="1">'MoteCarlo_Sim (CP)'!$F$4/0.6*(1+D965)</f>
        <v>1674650.2164470199</v>
      </c>
      <c r="M965" s="554">
        <v>963</v>
      </c>
      <c r="N965" s="400">
        <f>'MoteCarlo_Sim OP'!F967</f>
        <v>1015723.3284942659</v>
      </c>
      <c r="O965" s="400">
        <f ca="1">N965/'MoteCarlo_Sim OP'!$F$4-1</f>
        <v>1.5207638059790751E-2</v>
      </c>
      <c r="P965" s="400">
        <f ca="1">0.6*O965+0.4*'Bonds (OP)'!$G$514</f>
        <v>9.0191755222091847E-3</v>
      </c>
      <c r="Q965" s="400">
        <f ca="1">'MoteCarlo_Sim OP'!$F$4/0.6*(1+P965)</f>
        <v>1682552.8707189085</v>
      </c>
      <c r="S965" s="554"/>
    </row>
    <row r="966" spans="1:19">
      <c r="A966" s="554">
        <v>964</v>
      </c>
      <c r="B966" s="400">
        <f>'MoteCarlo_Sim (CP)'!F968</f>
        <v>969486.67310103169</v>
      </c>
      <c r="C966" s="400">
        <f ca="1">B966/'MoteCarlo_Sim (CP)'!$F$4-1</f>
        <v>-2.9981701753418299E-2</v>
      </c>
      <c r="D966" s="400">
        <f ca="1">0.6*C966+0.4*'Bonds (CP)'!$T$515</f>
        <v>-1.8414768366085535E-2</v>
      </c>
      <c r="E966" s="400">
        <f ca="1">'MoteCarlo_Sim (CP)'!$F$4/0.6*(1+D966)</f>
        <v>1635078.7785860251</v>
      </c>
      <c r="M966" s="554">
        <v>964</v>
      </c>
      <c r="N966" s="400">
        <f>'MoteCarlo_Sim OP'!F968</f>
        <v>1011184.7835727945</v>
      </c>
      <c r="O966" s="400">
        <f ca="1">N966/'MoteCarlo_Sim OP'!$F$4-1</f>
        <v>1.0671397391984527E-2</v>
      </c>
      <c r="P966" s="400">
        <f ca="1">0.6*O966+0.4*'Bonds (OP)'!$G$514</f>
        <v>6.2974311215254503E-3</v>
      </c>
      <c r="Q966" s="400">
        <f ca="1">'MoteCarlo_Sim OP'!$F$4/0.6*(1+P966)</f>
        <v>1678014.3257974372</v>
      </c>
      <c r="S966" s="554"/>
    </row>
    <row r="967" spans="1:19">
      <c r="A967" s="554">
        <v>965</v>
      </c>
      <c r="B967" s="400">
        <f>'MoteCarlo_Sim (CP)'!F969</f>
        <v>992457.03550979332</v>
      </c>
      <c r="C967" s="400">
        <f ca="1">B967/'MoteCarlo_Sim (CP)'!$F$4-1</f>
        <v>-6.9987433775353658E-3</v>
      </c>
      <c r="D967" s="400">
        <f ca="1">0.6*C967+0.4*'Bonds (CP)'!$T$515</f>
        <v>-4.6249933405557763E-3</v>
      </c>
      <c r="E967" s="400">
        <f ca="1">'MoteCarlo_Sim (CP)'!$F$4/0.6*(1+D967)</f>
        <v>1658049.140994787</v>
      </c>
      <c r="M967" s="554">
        <v>965</v>
      </c>
      <c r="N967" s="400">
        <f>'MoteCarlo_Sim OP'!F969</f>
        <v>995329.29758966062</v>
      </c>
      <c r="O967" s="400">
        <f ca="1">N967/'MoteCarlo_Sim OP'!$F$4-1</f>
        <v>-5.1760386407090353E-3</v>
      </c>
      <c r="P967" s="400">
        <f ca="1">0.6*O967+0.4*'Bonds (OP)'!$G$514</f>
        <v>-3.2110304980906865E-3</v>
      </c>
      <c r="Q967" s="400">
        <f ca="1">'MoteCarlo_Sim OP'!$F$4/0.6*(1+P967)</f>
        <v>1662158.8398143034</v>
      </c>
      <c r="S967" s="554"/>
    </row>
    <row r="968" spans="1:19">
      <c r="A968" s="554">
        <v>966</v>
      </c>
      <c r="B968" s="400">
        <f>'MoteCarlo_Sim (CP)'!F970</f>
        <v>985743.86945595173</v>
      </c>
      <c r="C968" s="400">
        <f ca="1">B968/'MoteCarlo_Sim (CP)'!$F$4-1</f>
        <v>-1.3715590645342557E-2</v>
      </c>
      <c r="D968" s="400">
        <f ca="1">0.6*C968+0.4*'Bonds (CP)'!$T$515</f>
        <v>-8.6551017012400921E-3</v>
      </c>
      <c r="E968" s="400">
        <f ca="1">'MoteCarlo_Sim (CP)'!$F$4/0.6*(1+D968)</f>
        <v>1651335.9749409454</v>
      </c>
      <c r="M968" s="554">
        <v>966</v>
      </c>
      <c r="N968" s="400">
        <f>'MoteCarlo_Sim OP'!F970</f>
        <v>1014424.1634851437</v>
      </c>
      <c r="O968" s="400">
        <f ca="1">N968/'MoteCarlo_Sim OP'!$F$4-1</f>
        <v>1.3909132646593214E-2</v>
      </c>
      <c r="P968" s="400">
        <f ca="1">0.6*O968+0.4*'Bonds (OP)'!$G$514</f>
        <v>8.2400722742906624E-3</v>
      </c>
      <c r="Q968" s="400">
        <f ca="1">'MoteCarlo_Sim OP'!$F$4/0.6*(1+P968)</f>
        <v>1681253.7057097864</v>
      </c>
      <c r="S968" s="554"/>
    </row>
    <row r="969" spans="1:19">
      <c r="A969" s="554">
        <v>967</v>
      </c>
      <c r="B969" s="400">
        <f>'MoteCarlo_Sim (CP)'!F971</f>
        <v>986838.49086357187</v>
      </c>
      <c r="C969" s="400">
        <f ca="1">B969/'MoteCarlo_Sim (CP)'!$F$4-1</f>
        <v>-1.2620368994025077E-2</v>
      </c>
      <c r="D969" s="400">
        <f ca="1">0.6*C969+0.4*'Bonds (CP)'!$T$515</f>
        <v>-7.9979687104496031E-3</v>
      </c>
      <c r="E969" s="400">
        <f ca="1">'MoteCarlo_Sim (CP)'!$F$4/0.6*(1+D969)</f>
        <v>1652430.5963485655</v>
      </c>
      <c r="M969" s="554">
        <v>967</v>
      </c>
      <c r="N969" s="400">
        <f>'MoteCarlo_Sim OP'!F971</f>
        <v>1002821.2464761348</v>
      </c>
      <c r="O969" s="400">
        <f ca="1">N969/'MoteCarlo_Sim OP'!$F$4-1</f>
        <v>2.3121065265159224E-3</v>
      </c>
      <c r="P969" s="400">
        <f ca="1">0.6*O969+0.4*'Bonds (OP)'!$G$514</f>
        <v>1.2818566022442881E-3</v>
      </c>
      <c r="Q969" s="400">
        <f ca="1">'MoteCarlo_Sim OP'!$F$4/0.6*(1+P969)</f>
        <v>1669650.7887007776</v>
      </c>
      <c r="S969" s="554"/>
    </row>
    <row r="970" spans="1:19">
      <c r="A970" s="554">
        <v>968</v>
      </c>
      <c r="B970" s="400">
        <f>'MoteCarlo_Sim (CP)'!F972</f>
        <v>992275.03692335449</v>
      </c>
      <c r="C970" s="400">
        <f ca="1">B970/'MoteCarlo_Sim (CP)'!$F$4-1</f>
        <v>-7.1808417642372779E-3</v>
      </c>
      <c r="D970" s="400">
        <f ca="1">0.6*C970+0.4*'Bonds (CP)'!$T$515</f>
        <v>-4.7342523725769237E-3</v>
      </c>
      <c r="E970" s="400">
        <f ca="1">'MoteCarlo_Sim (CP)'!$F$4/0.6*(1+D970)</f>
        <v>1657867.1424083479</v>
      </c>
      <c r="M970" s="554">
        <v>968</v>
      </c>
      <c r="N970" s="400">
        <f>'MoteCarlo_Sim OP'!F972</f>
        <v>1033192.76957127</v>
      </c>
      <c r="O970" s="400">
        <f ca="1">N970/'MoteCarlo_Sim OP'!$F$4-1</f>
        <v>3.2668209769117329E-2</v>
      </c>
      <c r="P970" s="400">
        <f ca="1">0.6*O970+0.4*'Bonds (OP)'!$G$514</f>
        <v>1.9495518547805131E-2</v>
      </c>
      <c r="Q970" s="400">
        <f ca="1">'MoteCarlo_Sim OP'!$F$4/0.6*(1+P970)</f>
        <v>1700022.3117959129</v>
      </c>
      <c r="S970" s="554"/>
    </row>
    <row r="971" spans="1:19">
      <c r="A971" s="554">
        <v>969</v>
      </c>
      <c r="B971" s="400">
        <f>'MoteCarlo_Sim (CP)'!F973</f>
        <v>1016853.6670222883</v>
      </c>
      <c r="C971" s="400">
        <f ca="1">B971/'MoteCarlo_Sim (CP)'!$F$4-1</f>
        <v>1.7411266207230991E-2</v>
      </c>
      <c r="D971" s="400">
        <f ca="1">0.6*C971+0.4*'Bonds (CP)'!$T$515</f>
        <v>1.0021012410304037E-2</v>
      </c>
      <c r="E971" s="400">
        <f ca="1">'MoteCarlo_Sim (CP)'!$F$4/0.6*(1+D971)</f>
        <v>1682445.7725072817</v>
      </c>
      <c r="M971" s="554">
        <v>969</v>
      </c>
      <c r="N971" s="400">
        <f>'MoteCarlo_Sim OP'!F973</f>
        <v>1032579.9655376184</v>
      </c>
      <c r="O971" s="400">
        <f ca="1">N971/'MoteCarlo_Sim OP'!$F$4-1</f>
        <v>3.2055716860719619E-2</v>
      </c>
      <c r="P971" s="400">
        <f ca="1">0.6*O971+0.4*'Bonds (OP)'!$G$514</f>
        <v>1.9128022802766504E-2</v>
      </c>
      <c r="Q971" s="400">
        <f ca="1">'MoteCarlo_Sim OP'!$F$4/0.6*(1+P971)</f>
        <v>1699409.5077622614</v>
      </c>
      <c r="S971" s="554"/>
    </row>
    <row r="972" spans="1:19">
      <c r="A972" s="554">
        <v>970</v>
      </c>
      <c r="B972" s="400">
        <f>'MoteCarlo_Sim (CP)'!F974</f>
        <v>1021173.405843645</v>
      </c>
      <c r="C972" s="400">
        <f ca="1">B972/'MoteCarlo_Sim (CP)'!$F$4-1</f>
        <v>2.1733373789132093E-2</v>
      </c>
      <c r="D972" s="400">
        <f ca="1">0.6*C972+0.4*'Bonds (CP)'!$T$515</f>
        <v>1.2614276959444698E-2</v>
      </c>
      <c r="E972" s="400">
        <f ca="1">'MoteCarlo_Sim (CP)'!$F$4/0.6*(1+D972)</f>
        <v>1686765.5113286385</v>
      </c>
      <c r="M972" s="554">
        <v>970</v>
      </c>
      <c r="N972" s="400">
        <f>'MoteCarlo_Sim OP'!F974</f>
        <v>1011043.3152577096</v>
      </c>
      <c r="O972" s="400">
        <f ca="1">N972/'MoteCarlo_Sim OP'!$F$4-1</f>
        <v>1.0530000901435743E-2</v>
      </c>
      <c r="P972" s="400">
        <f ca="1">0.6*O972+0.4*'Bonds (OP)'!$G$514</f>
        <v>6.2125932271961809E-3</v>
      </c>
      <c r="Q972" s="400">
        <f ca="1">'MoteCarlo_Sim OP'!$F$4/0.6*(1+P972)</f>
        <v>1677872.8574823523</v>
      </c>
      <c r="S972" s="554"/>
    </row>
    <row r="973" spans="1:19">
      <c r="A973" s="554">
        <v>971</v>
      </c>
      <c r="B973" s="400">
        <f>'MoteCarlo_Sim (CP)'!F975</f>
        <v>1030646.9552854067</v>
      </c>
      <c r="C973" s="400">
        <f ca="1">B973/'MoteCarlo_Sim (CP)'!$F$4-1</f>
        <v>3.1212118121386467E-2</v>
      </c>
      <c r="D973" s="400">
        <f ca="1">0.6*C973+0.4*'Bonds (CP)'!$T$515</f>
        <v>1.8301523558797324E-2</v>
      </c>
      <c r="E973" s="400">
        <f ca="1">'MoteCarlo_Sim (CP)'!$F$4/0.6*(1+D973)</f>
        <v>1696239.0607704003</v>
      </c>
      <c r="M973" s="554">
        <v>971</v>
      </c>
      <c r="N973" s="400">
        <f>'MoteCarlo_Sim OP'!F975</f>
        <v>971345.49313585681</v>
      </c>
      <c r="O973" s="400">
        <f ca="1">N973/'MoteCarlo_Sim OP'!$F$4-1</f>
        <v>-2.9147666335160971E-2</v>
      </c>
      <c r="P973" s="400">
        <f ca="1">0.6*O973+0.4*'Bonds (OP)'!$G$514</f>
        <v>-1.7594007114761848E-2</v>
      </c>
      <c r="Q973" s="400">
        <f ca="1">'MoteCarlo_Sim OP'!$F$4/0.6*(1+P973)</f>
        <v>1638175.0353604995</v>
      </c>
      <c r="S973" s="554"/>
    </row>
    <row r="974" spans="1:19">
      <c r="A974" s="554">
        <v>972</v>
      </c>
      <c r="B974" s="400">
        <f>'MoteCarlo_Sim (CP)'!F976</f>
        <v>998120.04194591439</v>
      </c>
      <c r="C974" s="400">
        <f ca="1">B974/'MoteCarlo_Sim (CP)'!$F$4-1</f>
        <v>-1.3326315901965868E-3</v>
      </c>
      <c r="D974" s="400">
        <f ca="1">0.6*C974+0.4*'Bonds (CP)'!$T$515</f>
        <v>-1.2253262681525092E-3</v>
      </c>
      <c r="E974" s="400">
        <f ca="1">'MoteCarlo_Sim (CP)'!$F$4/0.6*(1+D974)</f>
        <v>1663712.1474309079</v>
      </c>
      <c r="M974" s="554">
        <v>972</v>
      </c>
      <c r="N974" s="400">
        <f>'MoteCarlo_Sim OP'!F976</f>
        <v>1010317.1378883616</v>
      </c>
      <c r="O974" s="400">
        <f ca="1">N974/'MoteCarlo_Sim OP'!$F$4-1</f>
        <v>9.8041922178435659E-3</v>
      </c>
      <c r="P974" s="400">
        <f ca="1">0.6*O974+0.4*'Bonds (OP)'!$G$514</f>
        <v>5.7771080170408735E-3</v>
      </c>
      <c r="Q974" s="400">
        <f ca="1">'MoteCarlo_Sim OP'!$F$4/0.6*(1+P974)</f>
        <v>1677146.6801130043</v>
      </c>
      <c r="S974" s="554"/>
    </row>
    <row r="975" spans="1:19">
      <c r="A975" s="554">
        <v>973</v>
      </c>
      <c r="B975" s="400">
        <f>'MoteCarlo_Sim (CP)'!F977</f>
        <v>994935.06885942223</v>
      </c>
      <c r="C975" s="400">
        <f ca="1">B975/'MoteCarlo_Sim (CP)'!$F$4-1</f>
        <v>-4.5193511800989405E-3</v>
      </c>
      <c r="D975" s="400">
        <f ca="1">0.6*C975+0.4*'Bonds (CP)'!$T$515</f>
        <v>-3.1373580220939216E-3</v>
      </c>
      <c r="E975" s="400">
        <f ca="1">'MoteCarlo_Sim (CP)'!$F$4/0.6*(1+D975)</f>
        <v>1660527.1743444158</v>
      </c>
      <c r="M975" s="554">
        <v>973</v>
      </c>
      <c r="N975" s="400">
        <f>'MoteCarlo_Sim OP'!F977</f>
        <v>997166.27703154529</v>
      </c>
      <c r="O975" s="400">
        <f ca="1">N975/'MoteCarlo_Sim OP'!$F$4-1</f>
        <v>-3.3399918472138967E-3</v>
      </c>
      <c r="P975" s="400">
        <f ca="1">0.6*O975+0.4*'Bonds (OP)'!$G$514</f>
        <v>-2.1094024219936031E-3</v>
      </c>
      <c r="Q975" s="400">
        <f ca="1">'MoteCarlo_Sim OP'!$F$4/0.6*(1+P975)</f>
        <v>1663995.8192561879</v>
      </c>
      <c r="S975" s="554"/>
    </row>
    <row r="976" spans="1:19">
      <c r="A976" s="554">
        <v>974</v>
      </c>
      <c r="B976" s="400">
        <f>'MoteCarlo_Sim (CP)'!F978</f>
        <v>1034964.4921533028</v>
      </c>
      <c r="C976" s="400">
        <f ca="1">B976/'MoteCarlo_Sim (CP)'!$F$4-1</f>
        <v>3.5532022542369646E-2</v>
      </c>
      <c r="D976" s="400">
        <f ca="1">0.6*C976+0.4*'Bonds (CP)'!$T$515</f>
        <v>2.089346621138723E-2</v>
      </c>
      <c r="E976" s="400">
        <f ca="1">'MoteCarlo_Sim (CP)'!$F$4/0.6*(1+D976)</f>
        <v>1700556.5976382964</v>
      </c>
      <c r="M976" s="554">
        <v>974</v>
      </c>
      <c r="N976" s="400">
        <f>'MoteCarlo_Sim OP'!F978</f>
        <v>1019243.9276706162</v>
      </c>
      <c r="O976" s="400">
        <f ca="1">N976/'MoteCarlo_Sim OP'!$F$4-1</f>
        <v>1.8726449801248268E-2</v>
      </c>
      <c r="P976" s="400">
        <f ca="1">0.6*O976+0.4*'Bonds (OP)'!$G$514</f>
        <v>1.1130462567083695E-2</v>
      </c>
      <c r="Q976" s="400">
        <f ca="1">'MoteCarlo_Sim OP'!$F$4/0.6*(1+P976)</f>
        <v>1686073.4698952588</v>
      </c>
      <c r="S976" s="554"/>
    </row>
    <row r="977" spans="1:19">
      <c r="A977" s="554">
        <v>975</v>
      </c>
      <c r="B977" s="400">
        <f>'MoteCarlo_Sim (CP)'!F979</f>
        <v>1021681.087316184</v>
      </c>
      <c r="C977" s="400">
        <f ca="1">B977/'MoteCarlo_Sim (CP)'!$F$4-1</f>
        <v>2.224133365253933E-2</v>
      </c>
      <c r="D977" s="400">
        <f ca="1">0.6*C977+0.4*'Bonds (CP)'!$T$515</f>
        <v>1.291905287748904E-2</v>
      </c>
      <c r="E977" s="400">
        <f ca="1">'MoteCarlo_Sim (CP)'!$F$4/0.6*(1+D977)</f>
        <v>1687273.1928011775</v>
      </c>
      <c r="M977" s="554">
        <v>975</v>
      </c>
      <c r="N977" s="400">
        <f>'MoteCarlo_Sim OP'!F979</f>
        <v>1011695.5673495256</v>
      </c>
      <c r="O977" s="400">
        <f ca="1">N977/'MoteCarlo_Sim OP'!$F$4-1</f>
        <v>1.1181921839919839E-2</v>
      </c>
      <c r="P977" s="400">
        <f ca="1">0.6*O977+0.4*'Bonds (OP)'!$G$514</f>
        <v>6.6037457902866376E-3</v>
      </c>
      <c r="Q977" s="400">
        <f ca="1">'MoteCarlo_Sim OP'!$F$4/0.6*(1+P977)</f>
        <v>1678525.1095741685</v>
      </c>
      <c r="S977" s="554"/>
    </row>
    <row r="978" spans="1:19">
      <c r="A978" s="554">
        <v>976</v>
      </c>
      <c r="B978" s="400">
        <f>'MoteCarlo_Sim (CP)'!F980</f>
        <v>1003520.2116682593</v>
      </c>
      <c r="C978" s="400">
        <f ca="1">B978/'MoteCarlo_Sim (CP)'!$F$4-1</f>
        <v>4.0704993549214308E-3</v>
      </c>
      <c r="D978" s="400">
        <f ca="1">0.6*C978+0.4*'Bonds (CP)'!$T$515</f>
        <v>2.0165522989183012E-3</v>
      </c>
      <c r="E978" s="400">
        <f ca="1">'MoteCarlo_Sim (CP)'!$F$4/0.6*(1+D978)</f>
        <v>1669112.3171532529</v>
      </c>
      <c r="M978" s="554">
        <v>976</v>
      </c>
      <c r="N978" s="400">
        <f>'MoteCarlo_Sim OP'!F980</f>
        <v>999584.66284173832</v>
      </c>
      <c r="O978" s="400">
        <f ca="1">N978/'MoteCarlo_Sim OP'!$F$4-1</f>
        <v>-9.2283386983138538E-4</v>
      </c>
      <c r="P978" s="400">
        <f ca="1">0.6*O978+0.4*'Bonds (OP)'!$G$514</f>
        <v>-6.591076355640965E-4</v>
      </c>
      <c r="Q978" s="400">
        <f ca="1">'MoteCarlo_Sim OP'!$F$4/0.6*(1+P978)</f>
        <v>1666414.205066381</v>
      </c>
      <c r="S978" s="554"/>
    </row>
    <row r="979" spans="1:19">
      <c r="A979" s="554">
        <v>977</v>
      </c>
      <c r="B979" s="400">
        <f>'MoteCarlo_Sim (CP)'!F981</f>
        <v>1003543.1675440074</v>
      </c>
      <c r="C979" s="400">
        <f ca="1">B979/'MoteCarlo_Sim (CP)'!$F$4-1</f>
        <v>4.0934678186927975E-3</v>
      </c>
      <c r="D979" s="400">
        <f ca="1">0.6*C979+0.4*'Bonds (CP)'!$T$515</f>
        <v>2.030333377181121E-3</v>
      </c>
      <c r="E979" s="400">
        <f ca="1">'MoteCarlo_Sim (CP)'!$F$4/0.6*(1+D979)</f>
        <v>1669135.273029001</v>
      </c>
      <c r="M979" s="554">
        <v>977</v>
      </c>
      <c r="N979" s="400">
        <f>'MoteCarlo_Sim OP'!F981</f>
        <v>1000758.8697833571</v>
      </c>
      <c r="O979" s="400">
        <f ca="1">N979/'MoteCarlo_Sim OP'!$F$4-1</f>
        <v>2.5077691802111168E-4</v>
      </c>
      <c r="P979" s="400">
        <f ca="1">0.6*O979+0.4*'Bonds (OP)'!$G$514</f>
        <v>4.5058837147401721E-5</v>
      </c>
      <c r="Q979" s="400">
        <f ca="1">'MoteCarlo_Sim OP'!$F$4/0.6*(1+P979)</f>
        <v>1667588.4120080001</v>
      </c>
      <c r="S979" s="554"/>
    </row>
    <row r="980" spans="1:19">
      <c r="A980" s="554">
        <v>978</v>
      </c>
      <c r="B980" s="400">
        <f>'MoteCarlo_Sim (CP)'!F982</f>
        <v>1011967.5876101092</v>
      </c>
      <c r="C980" s="400">
        <f ca="1">B980/'MoteCarlo_Sim (CP)'!$F$4-1</f>
        <v>1.2522507477480183E-2</v>
      </c>
      <c r="D980" s="400">
        <f ca="1">0.6*C980+0.4*'Bonds (CP)'!$T$515</f>
        <v>7.0877571724535524E-3</v>
      </c>
      <c r="E980" s="400">
        <f ca="1">'MoteCarlo_Sim (CP)'!$F$4/0.6*(1+D980)</f>
        <v>1677559.6930951027</v>
      </c>
      <c r="M980" s="554">
        <v>978</v>
      </c>
      <c r="N980" s="400">
        <f>'MoteCarlo_Sim OP'!F982</f>
        <v>1021092.5679118928</v>
      </c>
      <c r="O980" s="400">
        <f ca="1">N980/'MoteCarlo_Sim OP'!$F$4-1</f>
        <v>2.0574151473859104E-2</v>
      </c>
      <c r="P980" s="400">
        <f ca="1">0.6*O980+0.4*'Bonds (OP)'!$G$514</f>
        <v>1.2239083570650197E-2</v>
      </c>
      <c r="Q980" s="400">
        <f ca="1">'MoteCarlo_Sim OP'!$F$4/0.6*(1+P980)</f>
        <v>1687922.1101365357</v>
      </c>
      <c r="S980" s="554"/>
    </row>
    <row r="981" spans="1:19">
      <c r="A981" s="554">
        <v>979</v>
      </c>
      <c r="B981" s="400">
        <f>'MoteCarlo_Sim (CP)'!F983</f>
        <v>957388.00043622055</v>
      </c>
      <c r="C981" s="400">
        <f ca="1">B981/'MoteCarlo_Sim (CP)'!$F$4-1</f>
        <v>-4.208700881434313E-2</v>
      </c>
      <c r="D981" s="400">
        <f ca="1">0.6*C981+0.4*'Bonds (CP)'!$T$515</f>
        <v>-2.5677952602640434E-2</v>
      </c>
      <c r="E981" s="400">
        <f ca="1">'MoteCarlo_Sim (CP)'!$F$4/0.6*(1+D981)</f>
        <v>1622980.1059212142</v>
      </c>
      <c r="M981" s="554">
        <v>979</v>
      </c>
      <c r="N981" s="400">
        <f>'MoteCarlo_Sim OP'!F983</f>
        <v>1000820.7708012928</v>
      </c>
      <c r="O981" s="400">
        <f ca="1">N981/'MoteCarlo_Sim OP'!$F$4-1</f>
        <v>3.1264650834073038E-4</v>
      </c>
      <c r="P981" s="400">
        <f ca="1">0.6*O981+0.4*'Bonds (OP)'!$G$514</f>
        <v>8.2180591339172944E-5</v>
      </c>
      <c r="Q981" s="400">
        <f ca="1">'MoteCarlo_Sim OP'!$F$4/0.6*(1+P981)</f>
        <v>1667650.3130259356</v>
      </c>
      <c r="S981" s="554"/>
    </row>
    <row r="982" spans="1:19">
      <c r="A982" s="554">
        <v>980</v>
      </c>
      <c r="B982" s="400">
        <f>'MoteCarlo_Sim (CP)'!F984</f>
        <v>1014240.4235914284</v>
      </c>
      <c r="C982" s="400">
        <f ca="1">B982/'MoteCarlo_Sim (CP)'!$F$4-1</f>
        <v>1.4796589785121217E-2</v>
      </c>
      <c r="D982" s="400">
        <f ca="1">0.6*C982+0.4*'Bonds (CP)'!$T$515</f>
        <v>8.4522065570381728E-3</v>
      </c>
      <c r="E982" s="400">
        <f ca="1">'MoteCarlo_Sim (CP)'!$F$4/0.6*(1+D982)</f>
        <v>1679832.5290764221</v>
      </c>
      <c r="M982" s="554">
        <v>980</v>
      </c>
      <c r="N982" s="400">
        <f>'MoteCarlo_Sim OP'!F984</f>
        <v>966043.52739546204</v>
      </c>
      <c r="O982" s="400">
        <f ca="1">N982/'MoteCarlo_Sim OP'!$F$4-1</f>
        <v>-3.4446940227353062E-2</v>
      </c>
      <c r="P982" s="400">
        <f ca="1">0.6*O982+0.4*'Bonds (OP)'!$G$514</f>
        <v>-2.0773571450077102E-2</v>
      </c>
      <c r="Q982" s="400">
        <f ca="1">'MoteCarlo_Sim OP'!$F$4/0.6*(1+P982)</f>
        <v>1632873.069620105</v>
      </c>
      <c r="S982" s="554"/>
    </row>
    <row r="983" spans="1:19">
      <c r="A983" s="554">
        <v>981</v>
      </c>
      <c r="B983" s="400">
        <f>'MoteCarlo_Sim (CP)'!F985</f>
        <v>992934.21973025217</v>
      </c>
      <c r="C983" s="400">
        <f ca="1">B983/'MoteCarlo_Sim (CP)'!$F$4-1</f>
        <v>-6.5212974896006193E-3</v>
      </c>
      <c r="D983" s="400">
        <f ca="1">0.6*C983+0.4*'Bonds (CP)'!$T$515</f>
        <v>-4.3385258077949284E-3</v>
      </c>
      <c r="E983" s="400">
        <f ca="1">'MoteCarlo_Sim (CP)'!$F$4/0.6*(1+D983)</f>
        <v>1658526.3252152458</v>
      </c>
      <c r="M983" s="554">
        <v>981</v>
      </c>
      <c r="N983" s="400">
        <f>'MoteCarlo_Sim OP'!F985</f>
        <v>1010740.5517710859</v>
      </c>
      <c r="O983" s="400">
        <f ca="1">N983/'MoteCarlo_Sim OP'!$F$4-1</f>
        <v>1.0227391130129604E-2</v>
      </c>
      <c r="P983" s="400">
        <f ca="1">0.6*O983+0.4*'Bonds (OP)'!$G$514</f>
        <v>6.0310273644124963E-3</v>
      </c>
      <c r="Q983" s="400">
        <f ca="1">'MoteCarlo_Sim OP'!$F$4/0.6*(1+P983)</f>
        <v>1677570.0939957285</v>
      </c>
      <c r="S983" s="554"/>
    </row>
    <row r="984" spans="1:19">
      <c r="A984" s="554">
        <v>982</v>
      </c>
      <c r="B984" s="400">
        <f>'MoteCarlo_Sim (CP)'!F986</f>
        <v>973808.4242730909</v>
      </c>
      <c r="C984" s="400">
        <f ca="1">B984/'MoteCarlo_Sim (CP)'!$F$4-1</f>
        <v>-2.5657580717327266E-2</v>
      </c>
      <c r="D984" s="400">
        <f ca="1">0.6*C984+0.4*'Bonds (CP)'!$T$515</f>
        <v>-1.5820295744430914E-2</v>
      </c>
      <c r="E984" s="400">
        <f ca="1">'MoteCarlo_Sim (CP)'!$F$4/0.6*(1+D984)</f>
        <v>1639400.5297580846</v>
      </c>
      <c r="M984" s="554">
        <v>982</v>
      </c>
      <c r="N984" s="400">
        <f>'MoteCarlo_Sim OP'!F986</f>
        <v>1015675.6184020261</v>
      </c>
      <c r="O984" s="400">
        <f ca="1">N984/'MoteCarlo_Sim OP'!$F$4-1</f>
        <v>1.5159952190326509E-2</v>
      </c>
      <c r="P984" s="400">
        <f ca="1">0.6*O984+0.4*'Bonds (OP)'!$G$514</f>
        <v>8.9905640005306393E-3</v>
      </c>
      <c r="Q984" s="400">
        <f ca="1">'MoteCarlo_Sim OP'!$F$4/0.6*(1+P984)</f>
        <v>1682505.1606266687</v>
      </c>
      <c r="S984" s="554"/>
    </row>
    <row r="985" spans="1:19">
      <c r="A985" s="554">
        <v>983</v>
      </c>
      <c r="B985" s="400">
        <f>'MoteCarlo_Sim (CP)'!F987</f>
        <v>1033292.116830159</v>
      </c>
      <c r="C985" s="400">
        <f ca="1">B985/'MoteCarlo_Sim (CP)'!$F$4-1</f>
        <v>3.3858730159920913E-2</v>
      </c>
      <c r="D985" s="400">
        <f ca="1">0.6*C985+0.4*'Bonds (CP)'!$T$515</f>
        <v>1.9889490781917991E-2</v>
      </c>
      <c r="E985" s="400">
        <f ca="1">'MoteCarlo_Sim (CP)'!$F$4/0.6*(1+D985)</f>
        <v>1698884.2223151526</v>
      </c>
      <c r="M985" s="554">
        <v>983</v>
      </c>
      <c r="N985" s="400">
        <f>'MoteCarlo_Sim OP'!F987</f>
        <v>983886.19188446889</v>
      </c>
      <c r="O985" s="400">
        <f ca="1">N985/'MoteCarlo_Sim OP'!$F$4-1</f>
        <v>-1.6613334594379525E-2</v>
      </c>
      <c r="P985" s="400">
        <f ca="1">0.6*O985+0.4*'Bonds (OP)'!$G$514</f>
        <v>-1.007340807029298E-2</v>
      </c>
      <c r="Q985" s="400">
        <f ca="1">'MoteCarlo_Sim OP'!$F$4/0.6*(1+P985)</f>
        <v>1650715.7341091116</v>
      </c>
      <c r="S985" s="554"/>
    </row>
    <row r="986" spans="1:19">
      <c r="A986" s="554">
        <v>984</v>
      </c>
      <c r="B986" s="400">
        <f>'MoteCarlo_Sim (CP)'!F988</f>
        <v>1012107.8674025153</v>
      </c>
      <c r="C986" s="400">
        <f ca="1">B986/'MoteCarlo_Sim (CP)'!$F$4-1</f>
        <v>1.2662864193341949E-2</v>
      </c>
      <c r="D986" s="400">
        <f ca="1">0.6*C986+0.4*'Bonds (CP)'!$T$515</f>
        <v>7.1719712019706122E-3</v>
      </c>
      <c r="E986" s="400">
        <f ca="1">'MoteCarlo_Sim (CP)'!$F$4/0.6*(1+D986)</f>
        <v>1677699.972887509</v>
      </c>
      <c r="M986" s="554">
        <v>984</v>
      </c>
      <c r="N986" s="400">
        <f>'MoteCarlo_Sim OP'!F988</f>
        <v>992764.93525471329</v>
      </c>
      <c r="O986" s="400">
        <f ca="1">N986/'MoteCarlo_Sim OP'!$F$4-1</f>
        <v>-7.7390990294574635E-3</v>
      </c>
      <c r="P986" s="400">
        <f ca="1">0.6*O986+0.4*'Bonds (OP)'!$G$514</f>
        <v>-4.7488667313397431E-3</v>
      </c>
      <c r="Q986" s="400">
        <f ca="1">'MoteCarlo_Sim OP'!$F$4/0.6*(1+P986)</f>
        <v>1659594.4774793561</v>
      </c>
      <c r="S986" s="554"/>
    </row>
    <row r="987" spans="1:19">
      <c r="A987" s="554">
        <v>985</v>
      </c>
      <c r="B987" s="400">
        <f>'MoteCarlo_Sim (CP)'!F989</f>
        <v>1014986.9492986334</v>
      </c>
      <c r="C987" s="400">
        <f ca="1">B987/'MoteCarlo_Sim (CP)'!$F$4-1</f>
        <v>1.554352485518673E-2</v>
      </c>
      <c r="D987" s="400">
        <f ca="1">0.6*C987+0.4*'Bonds (CP)'!$T$515</f>
        <v>8.9003675990774796E-3</v>
      </c>
      <c r="E987" s="400">
        <f ca="1">'MoteCarlo_Sim (CP)'!$F$4/0.6*(1+D987)</f>
        <v>1680579.0547836269</v>
      </c>
      <c r="M987" s="554">
        <v>985</v>
      </c>
      <c r="N987" s="400">
        <f>'MoteCarlo_Sim OP'!F989</f>
        <v>1022593.9316023549</v>
      </c>
      <c r="O987" s="400">
        <f ca="1">N987/'MoteCarlo_Sim OP'!$F$4-1</f>
        <v>2.2074752910593132E-2</v>
      </c>
      <c r="P987" s="400">
        <f ca="1">0.6*O987+0.4*'Bonds (OP)'!$G$514</f>
        <v>1.3139444432690613E-2</v>
      </c>
      <c r="Q987" s="400">
        <f ca="1">'MoteCarlo_Sim OP'!$F$4/0.6*(1+P987)</f>
        <v>1689423.4738269979</v>
      </c>
      <c r="S987" s="554"/>
    </row>
    <row r="988" spans="1:19">
      <c r="A988" s="554">
        <v>986</v>
      </c>
      <c r="B988" s="400">
        <f>'MoteCarlo_Sim (CP)'!F990</f>
        <v>994285.23274763965</v>
      </c>
      <c r="C988" s="400">
        <f ca="1">B988/'MoteCarlo_Sim (CP)'!$F$4-1</f>
        <v>-5.1695436342914514E-3</v>
      </c>
      <c r="D988" s="400">
        <f ca="1">0.6*C988+0.4*'Bonds (CP)'!$T$515</f>
        <v>-3.5274734946094278E-3</v>
      </c>
      <c r="E988" s="400">
        <f ca="1">'MoteCarlo_Sim (CP)'!$F$4/0.6*(1+D988)</f>
        <v>1659877.3382326332</v>
      </c>
      <c r="M988" s="554">
        <v>986</v>
      </c>
      <c r="N988" s="400">
        <f>'MoteCarlo_Sim OP'!F990</f>
        <v>1004854.9257024371</v>
      </c>
      <c r="O988" s="400">
        <f ca="1">N988/'MoteCarlo_Sim OP'!$F$4-1</f>
        <v>4.3447532384570664E-3</v>
      </c>
      <c r="P988" s="400">
        <f ca="1">0.6*O988+0.4*'Bonds (OP)'!$G$514</f>
        <v>2.5014446294089744E-3</v>
      </c>
      <c r="Q988" s="400">
        <f ca="1">'MoteCarlo_Sim OP'!$F$4/0.6*(1+P988)</f>
        <v>1671684.4679270799</v>
      </c>
      <c r="S988" s="554"/>
    </row>
    <row r="989" spans="1:19">
      <c r="A989" s="554">
        <v>987</v>
      </c>
      <c r="B989" s="400">
        <f>'MoteCarlo_Sim (CP)'!F991</f>
        <v>979188.40777996101</v>
      </c>
      <c r="C989" s="400">
        <f ca="1">B989/'MoteCarlo_Sim (CP)'!$F$4-1</f>
        <v>-2.0274647056943707E-2</v>
      </c>
      <c r="D989" s="400">
        <f ca="1">0.6*C989+0.4*'Bonds (CP)'!$T$515</f>
        <v>-1.2590535548200782E-2</v>
      </c>
      <c r="E989" s="400">
        <f ca="1">'MoteCarlo_Sim (CP)'!$F$4/0.6*(1+D989)</f>
        <v>1644780.5132649546</v>
      </c>
      <c r="M989" s="554">
        <v>987</v>
      </c>
      <c r="N989" s="400">
        <f>'MoteCarlo_Sim OP'!F991</f>
        <v>1009745.0418026926</v>
      </c>
      <c r="O989" s="400">
        <f ca="1">N989/'MoteCarlo_Sim OP'!$F$4-1</f>
        <v>9.2323865896946078E-3</v>
      </c>
      <c r="P989" s="400">
        <f ca="1">0.6*O989+0.4*'Bonds (OP)'!$G$514</f>
        <v>5.4340246401514986E-3</v>
      </c>
      <c r="Q989" s="400">
        <f ca="1">'MoteCarlo_Sim OP'!$F$4/0.6*(1+P989)</f>
        <v>1676574.5840273353</v>
      </c>
      <c r="S989" s="554"/>
    </row>
    <row r="990" spans="1:19">
      <c r="A990" s="554">
        <v>988</v>
      </c>
      <c r="B990" s="400">
        <f>'MoteCarlo_Sim (CP)'!F992</f>
        <v>1021845.9658988283</v>
      </c>
      <c r="C990" s="400">
        <f ca="1">B990/'MoteCarlo_Sim (CP)'!$F$4-1</f>
        <v>2.2406302647566712E-2</v>
      </c>
      <c r="D990" s="400">
        <f ca="1">0.6*C990+0.4*'Bonds (CP)'!$T$515</f>
        <v>1.3018034274505468E-2</v>
      </c>
      <c r="E990" s="400">
        <f ca="1">'MoteCarlo_Sim (CP)'!$F$4/0.6*(1+D990)</f>
        <v>1687438.0713838218</v>
      </c>
      <c r="M990" s="554">
        <v>988</v>
      </c>
      <c r="N990" s="400">
        <f>'MoteCarlo_Sim OP'!F992</f>
        <v>1020882.3384056363</v>
      </c>
      <c r="O990" s="400">
        <f ca="1">N990/'MoteCarlo_Sim OP'!$F$4-1</f>
        <v>2.0364028702716697E-2</v>
      </c>
      <c r="P990" s="400">
        <f ca="1">0.6*O990+0.4*'Bonds (OP)'!$G$514</f>
        <v>1.2113009907964751E-2</v>
      </c>
      <c r="Q990" s="400">
        <f ca="1">'MoteCarlo_Sim OP'!$F$4/0.6*(1+P990)</f>
        <v>1687711.880630279</v>
      </c>
      <c r="S990" s="554"/>
    </row>
    <row r="991" spans="1:19">
      <c r="A991" s="554">
        <v>989</v>
      </c>
      <c r="B991" s="400">
        <f>'MoteCarlo_Sim (CP)'!F993</f>
        <v>975413.01383329346</v>
      </c>
      <c r="C991" s="400">
        <f ca="1">B991/'MoteCarlo_Sim (CP)'!$F$4-1</f>
        <v>-2.4052111268641263E-2</v>
      </c>
      <c r="D991" s="400">
        <f ca="1">0.6*C991+0.4*'Bonds (CP)'!$T$515</f>
        <v>-1.4857014075219315E-2</v>
      </c>
      <c r="E991" s="400">
        <f ca="1">'MoteCarlo_Sim (CP)'!$F$4/0.6*(1+D991)</f>
        <v>1641005.1193182871</v>
      </c>
      <c r="M991" s="554">
        <v>989</v>
      </c>
      <c r="N991" s="400">
        <f>'MoteCarlo_Sim OP'!F993</f>
        <v>976241.76121653768</v>
      </c>
      <c r="O991" s="400">
        <f ca="1">N991/'MoteCarlo_Sim OP'!$F$4-1</f>
        <v>-2.4253884126905212E-2</v>
      </c>
      <c r="P991" s="400">
        <f ca="1">0.6*O991+0.4*'Bonds (OP)'!$G$514</f>
        <v>-1.4657737789808393E-2</v>
      </c>
      <c r="Q991" s="400">
        <f ca="1">'MoteCarlo_Sim OP'!$F$4/0.6*(1+P991)</f>
        <v>1643071.3034411804</v>
      </c>
      <c r="S991" s="554"/>
    </row>
    <row r="992" spans="1:19">
      <c r="A992" s="554">
        <v>990</v>
      </c>
      <c r="B992" s="400">
        <f>'MoteCarlo_Sim (CP)'!F994</f>
        <v>1018404.1554922477</v>
      </c>
      <c r="C992" s="400">
        <f ca="1">B992/'MoteCarlo_Sim (CP)'!$F$4-1</f>
        <v>1.8962604898943081E-2</v>
      </c>
      <c r="D992" s="400">
        <f ca="1">0.6*C992+0.4*'Bonds (CP)'!$T$515</f>
        <v>1.095181562533129E-2</v>
      </c>
      <c r="E992" s="400">
        <f ca="1">'MoteCarlo_Sim (CP)'!$F$4/0.6*(1+D992)</f>
        <v>1683996.2609772412</v>
      </c>
      <c r="M992" s="554">
        <v>990</v>
      </c>
      <c r="N992" s="400">
        <f>'MoteCarlo_Sim OP'!F994</f>
        <v>989765.97684297839</v>
      </c>
      <c r="O992" s="400">
        <f ca="1">N992/'MoteCarlo_Sim OP'!$F$4-1</f>
        <v>-1.073653484727044E-2</v>
      </c>
      <c r="P992" s="400">
        <f ca="1">0.6*O992+0.4*'Bonds (OP)'!$G$514</f>
        <v>-6.5473282220275299E-3</v>
      </c>
      <c r="Q992" s="400">
        <f ca="1">'MoteCarlo_Sim OP'!$F$4/0.6*(1+P992)</f>
        <v>1656595.5190676211</v>
      </c>
      <c r="S992" s="554"/>
    </row>
    <row r="993" spans="1:19">
      <c r="A993" s="554">
        <v>991</v>
      </c>
      <c r="B993" s="400">
        <f>'MoteCarlo_Sim (CP)'!F995</f>
        <v>1000591.4795884283</v>
      </c>
      <c r="C993" s="400">
        <f ca="1">B993/'MoteCarlo_Sim (CP)'!$F$4-1</f>
        <v>1.1401612833203956E-3</v>
      </c>
      <c r="D993" s="400">
        <f ca="1">0.6*C993+0.4*'Bonds (CP)'!$T$515</f>
        <v>2.5834945595768014E-4</v>
      </c>
      <c r="E993" s="400">
        <f ca="1">'MoteCarlo_Sim (CP)'!$F$4/0.6*(1+D993)</f>
        <v>1666183.5850734217</v>
      </c>
      <c r="M993" s="554">
        <v>991</v>
      </c>
      <c r="N993" s="400">
        <f>'MoteCarlo_Sim OP'!F995</f>
        <v>1009154.9395477204</v>
      </c>
      <c r="O993" s="400">
        <f ca="1">N993/'MoteCarlo_Sim OP'!$F$4-1</f>
        <v>8.6425839341108812E-3</v>
      </c>
      <c r="P993" s="400">
        <f ca="1">0.6*O993+0.4*'Bonds (OP)'!$G$514</f>
        <v>5.080143046801263E-3</v>
      </c>
      <c r="Q993" s="400">
        <f ca="1">'MoteCarlo_Sim OP'!$F$4/0.6*(1+P993)</f>
        <v>1675984.481772363</v>
      </c>
      <c r="S993" s="554"/>
    </row>
    <row r="994" spans="1:19">
      <c r="A994" s="554">
        <v>992</v>
      </c>
      <c r="B994" s="400">
        <f>'MoteCarlo_Sim (CP)'!F996</f>
        <v>998929.63623870804</v>
      </c>
      <c r="C994" s="400">
        <f ca="1">B994/'MoteCarlo_Sim (CP)'!$F$4-1</f>
        <v>-5.2259335041970889E-4</v>
      </c>
      <c r="D994" s="400">
        <f ca="1">0.6*C994+0.4*'Bonds (CP)'!$T$515</f>
        <v>-7.3930332428638243E-4</v>
      </c>
      <c r="E994" s="400">
        <f ca="1">'MoteCarlo_Sim (CP)'!$F$4/0.6*(1+D994)</f>
        <v>1664521.7417237016</v>
      </c>
      <c r="M994" s="554">
        <v>992</v>
      </c>
      <c r="N994" s="400">
        <f>'MoteCarlo_Sim OP'!F996</f>
        <v>994744.08362844831</v>
      </c>
      <c r="O994" s="400">
        <f ca="1">N994/'MoteCarlo_Sim OP'!$F$4-1</f>
        <v>-5.7609554843565114E-3</v>
      </c>
      <c r="P994" s="400">
        <f ca="1">0.6*O994+0.4*'Bonds (OP)'!$G$514</f>
        <v>-3.561980604279172E-3</v>
      </c>
      <c r="Q994" s="400">
        <f ca="1">'MoteCarlo_Sim OP'!$F$4/0.6*(1+P994)</f>
        <v>1661573.625853091</v>
      </c>
      <c r="S994" s="554"/>
    </row>
    <row r="995" spans="1:19">
      <c r="A995" s="554">
        <v>993</v>
      </c>
      <c r="B995" s="400">
        <f>'MoteCarlo_Sim (CP)'!F997</f>
        <v>1008256.0926383835</v>
      </c>
      <c r="C995" s="400">
        <f ca="1">B995/'MoteCarlo_Sim (CP)'!$F$4-1</f>
        <v>8.8089772801971389E-3</v>
      </c>
      <c r="D995" s="400">
        <f ca="1">0.6*C995+0.4*'Bonds (CP)'!$T$515</f>
        <v>4.859639054083726E-3</v>
      </c>
      <c r="E995" s="400">
        <f ca="1">'MoteCarlo_Sim (CP)'!$F$4/0.6*(1+D995)</f>
        <v>1673848.1981233773</v>
      </c>
      <c r="M995" s="554">
        <v>993</v>
      </c>
      <c r="N995" s="400">
        <f>'MoteCarlo_Sim OP'!F997</f>
        <v>995397.45588932256</v>
      </c>
      <c r="O995" s="400">
        <f ca="1">N995/'MoteCarlo_Sim OP'!$F$4-1</f>
        <v>-5.1079149455325323E-3</v>
      </c>
      <c r="P995" s="400">
        <f ca="1">0.6*O995+0.4*'Bonds (OP)'!$G$514</f>
        <v>-3.1701562809847844E-3</v>
      </c>
      <c r="Q995" s="400">
        <f ca="1">'MoteCarlo_Sim OP'!$F$4/0.6*(1+P995)</f>
        <v>1662226.9981139654</v>
      </c>
      <c r="S995" s="554"/>
    </row>
    <row r="996" spans="1:19">
      <c r="A996" s="554">
        <v>994</v>
      </c>
      <c r="B996" s="400">
        <f>'MoteCarlo_Sim (CP)'!F998</f>
        <v>1003201.9762347071</v>
      </c>
      <c r="C996" s="400">
        <f ca="1">B996/'MoteCarlo_Sim (CP)'!$F$4-1</f>
        <v>3.7520894146292338E-3</v>
      </c>
      <c r="D996" s="400">
        <f ca="1">0.6*C996+0.4*'Bonds (CP)'!$T$515</f>
        <v>1.8255063347429831E-3</v>
      </c>
      <c r="E996" s="400">
        <f ca="1">'MoteCarlo_Sim (CP)'!$F$4/0.6*(1+D996)</f>
        <v>1668794.0817197005</v>
      </c>
      <c r="M996" s="554">
        <v>994</v>
      </c>
      <c r="N996" s="400">
        <f>'MoteCarlo_Sim OP'!F998</f>
        <v>991304.3774397443</v>
      </c>
      <c r="O996" s="400">
        <f ca="1">N996/'MoteCarlo_Sim OP'!$F$4-1</f>
        <v>-9.1989153081507569E-3</v>
      </c>
      <c r="P996" s="400">
        <f ca="1">0.6*O996+0.4*'Bonds (OP)'!$G$514</f>
        <v>-5.6247564985557191E-3</v>
      </c>
      <c r="Q996" s="400">
        <f ca="1">'MoteCarlo_Sim OP'!$F$4/0.6*(1+P996)</f>
        <v>1658133.9196643869</v>
      </c>
      <c r="S996" s="554"/>
    </row>
    <row r="997" spans="1:19">
      <c r="A997" s="554">
        <v>995</v>
      </c>
      <c r="B997" s="400">
        <f>'MoteCarlo_Sim (CP)'!F999</f>
        <v>975905.65602444485</v>
      </c>
      <c r="C997" s="400">
        <f ca="1">B997/'MoteCarlo_Sim (CP)'!$F$4-1</f>
        <v>-2.3559198933522096E-2</v>
      </c>
      <c r="D997" s="400">
        <f ca="1">0.6*C997+0.4*'Bonds (CP)'!$T$515</f>
        <v>-1.4561266674147815E-2</v>
      </c>
      <c r="E997" s="400">
        <f ca="1">'MoteCarlo_Sim (CP)'!$F$4/0.6*(1+D997)</f>
        <v>1641497.7615094385</v>
      </c>
      <c r="M997" s="554">
        <v>995</v>
      </c>
      <c r="N997" s="400">
        <f>'MoteCarlo_Sim OP'!F999</f>
        <v>995441.76630755456</v>
      </c>
      <c r="O997" s="400">
        <f ca="1">N997/'MoteCarlo_Sim OP'!$F$4-1</f>
        <v>-5.0636270240358439E-3</v>
      </c>
      <c r="P997" s="400">
        <f ca="1">0.6*O997+0.4*'Bonds (OP)'!$G$514</f>
        <v>-3.1435835280867715E-3</v>
      </c>
      <c r="Q997" s="400">
        <f ca="1">'MoteCarlo_Sim OP'!$F$4/0.6*(1+P997)</f>
        <v>1662271.3085321975</v>
      </c>
      <c r="S997" s="554"/>
    </row>
    <row r="998" spans="1:19">
      <c r="A998" s="554">
        <v>996</v>
      </c>
      <c r="B998" s="400">
        <f>'MoteCarlo_Sim (CP)'!F1000</f>
        <v>1008138.1883775</v>
      </c>
      <c r="C998" s="400">
        <f ca="1">B998/'MoteCarlo_Sim (CP)'!$F$4-1</f>
        <v>8.6910083656452919E-3</v>
      </c>
      <c r="D998" s="400">
        <f ca="1">0.6*C998+0.4*'Bonds (CP)'!$T$515</f>
        <v>4.788857705352618E-3</v>
      </c>
      <c r="E998" s="400">
        <f ca="1">'MoteCarlo_Sim (CP)'!$F$4/0.6*(1+D998)</f>
        <v>1673730.2938624935</v>
      </c>
      <c r="M998" s="554">
        <v>996</v>
      </c>
      <c r="N998" s="400">
        <f>'MoteCarlo_Sim OP'!F1000</f>
        <v>997699.07178989938</v>
      </c>
      <c r="O998" s="400">
        <f ca="1">N998/'MoteCarlo_Sim OP'!$F$4-1</f>
        <v>-2.8074675927979298E-3</v>
      </c>
      <c r="P998" s="400">
        <f ca="1">0.6*O998+0.4*'Bonds (OP)'!$G$514</f>
        <v>-1.7898878693440232E-3</v>
      </c>
      <c r="Q998" s="400">
        <f ca="1">'MoteCarlo_Sim OP'!$F$4/0.6*(1+P998)</f>
        <v>1664528.6140145422</v>
      </c>
      <c r="S998" s="554"/>
    </row>
    <row r="999" spans="1:19">
      <c r="A999" s="554">
        <v>997</v>
      </c>
      <c r="B999" s="400">
        <f>'MoteCarlo_Sim (CP)'!F1001</f>
        <v>997164.96447147359</v>
      </c>
      <c r="C999" s="400">
        <f ca="1">B999/'MoteCarlo_Sim (CP)'!$F$4-1</f>
        <v>-2.2882327883928522E-3</v>
      </c>
      <c r="D999" s="400">
        <f ca="1">0.6*C999+0.4*'Bonds (CP)'!$T$515</f>
        <v>-1.7986869870702685E-3</v>
      </c>
      <c r="E999" s="400">
        <f ca="1">'MoteCarlo_Sim (CP)'!$F$4/0.6*(1+D999)</f>
        <v>1662757.0699564673</v>
      </c>
      <c r="M999" s="554">
        <v>997</v>
      </c>
      <c r="N999" s="400">
        <f>'MoteCarlo_Sim OP'!F1001</f>
        <v>975088.9326167996</v>
      </c>
      <c r="O999" s="400">
        <f ca="1">N999/'MoteCarlo_Sim OP'!$F$4-1</f>
        <v>-2.5406127426823133E-2</v>
      </c>
      <c r="P999" s="400">
        <f ca="1">0.6*O999+0.4*'Bonds (OP)'!$G$514</f>
        <v>-1.5349083769759145E-2</v>
      </c>
      <c r="Q999" s="400">
        <f ca="1">'MoteCarlo_Sim OP'!$F$4/0.6*(1+P999)</f>
        <v>1641918.4748414424</v>
      </c>
      <c r="S999" s="554"/>
    </row>
    <row r="1000" spans="1:19">
      <c r="A1000" s="554">
        <v>998</v>
      </c>
      <c r="B1000" s="400">
        <f>'MoteCarlo_Sim (CP)'!F1002</f>
        <v>990995.11608558323</v>
      </c>
      <c r="C1000" s="400">
        <f ca="1">B1000/'MoteCarlo_Sim (CP)'!$F$4-1</f>
        <v>-8.4614644560108143E-3</v>
      </c>
      <c r="D1000" s="400">
        <f ca="1">0.6*C1000+0.4*'Bonds (CP)'!$T$515</f>
        <v>-5.502625987641045E-3</v>
      </c>
      <c r="E1000" s="400">
        <f ca="1">'MoteCarlo_Sim (CP)'!$F$4/0.6*(1+D1000)</f>
        <v>1656587.2215705768</v>
      </c>
      <c r="M1000" s="554">
        <v>998</v>
      </c>
      <c r="N1000" s="400">
        <f>'MoteCarlo_Sim OP'!F1002</f>
        <v>974764.89924067329</v>
      </c>
      <c r="O1000" s="400">
        <f ca="1">N1000/'MoteCarlo_Sim OP'!$F$4-1</f>
        <v>-2.5729996288747836E-2</v>
      </c>
      <c r="P1000" s="400">
        <f ca="1">0.6*O1000+0.4*'Bonds (OP)'!$G$514</f>
        <v>-1.5543405086913967E-2</v>
      </c>
      <c r="Q1000" s="400">
        <f ca="1">'MoteCarlo_Sim OP'!$F$4/0.6*(1+P1000)</f>
        <v>1641594.4414653159</v>
      </c>
      <c r="S1000" s="554"/>
    </row>
    <row r="1001" spans="1:19">
      <c r="A1001" s="554">
        <v>999</v>
      </c>
      <c r="B1001" s="400">
        <f>'MoteCarlo_Sim (CP)'!F1003</f>
        <v>1007079.362481099</v>
      </c>
      <c r="C1001" s="400">
        <f ca="1">B1001/'MoteCarlo_Sim (CP)'!$F$4-1</f>
        <v>7.6316018542788022E-3</v>
      </c>
      <c r="D1001" s="400">
        <f ca="1">0.6*C1001+0.4*'Bonds (CP)'!$T$515</f>
        <v>4.1532137985327245E-3</v>
      </c>
      <c r="E1001" s="400">
        <f ca="1">'MoteCarlo_Sim (CP)'!$F$4/0.6*(1+D1001)</f>
        <v>1672671.4679660925</v>
      </c>
      <c r="M1001" s="554">
        <v>999</v>
      </c>
      <c r="N1001" s="400">
        <f>'MoteCarlo_Sim OP'!F1003</f>
        <v>1026240.3346420374</v>
      </c>
      <c r="O1001" s="400">
        <f ca="1">N1001/'MoteCarlo_Sim OP'!$F$4-1</f>
        <v>2.5719304643807561E-2</v>
      </c>
      <c r="P1001" s="400">
        <f ca="1">0.6*O1001+0.4*'Bonds (OP)'!$G$514</f>
        <v>1.5326175472619271E-2</v>
      </c>
      <c r="Q1001" s="400">
        <f ca="1">'MoteCarlo_Sim OP'!$F$4/0.6*(1+P1001)</f>
        <v>1693069.8768666803</v>
      </c>
      <c r="S1001" s="554"/>
    </row>
    <row r="1002" spans="1:19">
      <c r="A1002" s="554">
        <v>1000</v>
      </c>
      <c r="B1002" s="400">
        <f>'MoteCarlo_Sim (CP)'!F1004</f>
        <v>1005261.6831148228</v>
      </c>
      <c r="C1002" s="400">
        <f ca="1">B1002/'MoteCarlo_Sim (CP)'!$F$4-1</f>
        <v>5.8129257501573495E-3</v>
      </c>
      <c r="D1002" s="400">
        <f ca="1">0.6*C1002+0.4*'Bonds (CP)'!$T$515</f>
        <v>3.0620081360598524E-3</v>
      </c>
      <c r="E1002" s="400">
        <f ca="1">'MoteCarlo_Sim (CP)'!$F$4/0.6*(1+D1002)</f>
        <v>1670853.7885998166</v>
      </c>
      <c r="M1002" s="554">
        <v>1000</v>
      </c>
      <c r="N1002" s="400">
        <f>'MoteCarlo_Sim OP'!F1004</f>
        <v>994288.96216700203</v>
      </c>
      <c r="O1002" s="400">
        <f ca="1">N1002/'MoteCarlo_Sim OP'!$F$4-1</f>
        <v>-6.2158458771863767E-3</v>
      </c>
      <c r="P1002" s="400">
        <f ca="1">0.6*O1002+0.4*'Bonds (OP)'!$G$514</f>
        <v>-3.834914839977091E-3</v>
      </c>
      <c r="Q1002" s="400">
        <f ca="1">'MoteCarlo_Sim OP'!$F$4/0.6*(1+P1002)</f>
        <v>1661118.5043916448</v>
      </c>
      <c r="S1002" s="554"/>
    </row>
  </sheetData>
  <mergeCells count="5">
    <mergeCell ref="A1:E1"/>
    <mergeCell ref="M1:Q1"/>
    <mergeCell ref="S1:W1"/>
    <mergeCell ref="G2:H2"/>
    <mergeCell ref="S2:T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B18"/>
  <sheetViews>
    <sheetView workbookViewId="0"/>
  </sheetViews>
  <sheetFormatPr defaultColWidth="11.19921875" defaultRowHeight="15" customHeight="1"/>
  <sheetData>
    <row r="1" spans="1:2">
      <c r="A1" s="5" t="s">
        <v>16323</v>
      </c>
      <c r="B1" s="5" t="s">
        <v>16323</v>
      </c>
    </row>
    <row r="2" spans="1:2">
      <c r="A2" s="5" t="e">
        <f>OpenSolver_AdjNum=0</f>
        <v>#NAME?</v>
      </c>
      <c r="B2" s="5" t="e">
        <f>OpenSolver_AdjNum=1</f>
        <v>#NAME?</v>
      </c>
    </row>
    <row r="3" spans="1:2">
      <c r="A3" s="5" t="e">
        <f>OpenSolver_ChosenSolver=Google</f>
        <v>#NAME?</v>
      </c>
      <c r="B3" s="5" t="e">
        <f>OpenSolver_ChosenSolver=Google</f>
        <v>#NAME?</v>
      </c>
    </row>
    <row r="4" spans="1:2">
      <c r="A4" s="5" t="e">
        <f>OpenSolver_FastBuild=0</f>
        <v>#NAME?</v>
      </c>
      <c r="B4" s="5" t="e">
        <f>OpenSolver_FastBuild=0</f>
        <v>#NAME?</v>
      </c>
    </row>
    <row r="5" spans="1:2">
      <c r="A5" s="5" t="e">
        <f>OpenSolver_LinearityCheck=1</f>
        <v>#NAME?</v>
      </c>
      <c r="B5" s="5" t="e">
        <f>OpenSolver_LinearityCheck=1</f>
        <v>#NAME?</v>
      </c>
    </row>
    <row r="6" spans="1:2">
      <c r="A6" s="5" t="e">
        <f>solver_neg=1</f>
        <v>#NAME?</v>
      </c>
      <c r="B6" s="5" t="s">
        <v>16323</v>
      </c>
    </row>
    <row r="7" spans="1:2">
      <c r="A7" s="5" t="e">
        <f>solver_num=0</f>
        <v>#NAME?</v>
      </c>
      <c r="B7" s="5" t="s">
        <v>16323</v>
      </c>
    </row>
    <row r="8" spans="1:2">
      <c r="A8" s="5" t="e">
        <f>solver_sho=1</f>
        <v>#NAME?</v>
      </c>
      <c r="B8" s="5" t="s">
        <v>16323</v>
      </c>
    </row>
    <row r="9" spans="1:2">
      <c r="A9" s="5" t="e">
        <f>solver_typ=2</f>
        <v>#NAME?</v>
      </c>
      <c r="B9" s="5" t="e">
        <f>solver_neg=1</f>
        <v>#NAME?</v>
      </c>
    </row>
    <row r="10" spans="1:2">
      <c r="A10" s="5" t="e">
        <f>solver_val=0</f>
        <v>#NAME?</v>
      </c>
      <c r="B10" s="5" t="e">
        <f>solver_num=2</f>
        <v>#NAME?</v>
      </c>
    </row>
    <row r="11" spans="1:2">
      <c r="B11" s="5" t="s">
        <v>16323</v>
      </c>
    </row>
    <row r="12" spans="1:2">
      <c r="B12" s="5" t="e">
        <f>solver_rel1=2</f>
        <v>#NAME?</v>
      </c>
    </row>
    <row r="13" spans="1:2">
      <c r="B13" s="5" t="e">
        <f>solver_rel2=3</f>
        <v>#NAME?</v>
      </c>
    </row>
    <row r="14" spans="1:2">
      <c r="B14" s="5" t="s">
        <v>16323</v>
      </c>
    </row>
    <row r="15" spans="1:2">
      <c r="B15" s="5" t="s">
        <v>16323</v>
      </c>
    </row>
    <row r="16" spans="1:2">
      <c r="B16" s="5" t="e">
        <f>solver_sho=1</f>
        <v>#NAME?</v>
      </c>
    </row>
    <row r="17" spans="2:2">
      <c r="B17" s="5" t="e">
        <f>solver_typ=2</f>
        <v>#NAME?</v>
      </c>
    </row>
    <row r="18" spans="2:2">
      <c r="B18" s="5" t="e">
        <f>solver_val=0</f>
        <v>#NAME?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F502"/>
  <sheetViews>
    <sheetView workbookViewId="0"/>
  </sheetViews>
  <sheetFormatPr defaultColWidth="11.19921875" defaultRowHeight="15" customHeight="1"/>
  <sheetData>
    <row r="1" spans="1:6">
      <c r="A1" s="173" t="s">
        <v>250</v>
      </c>
      <c r="B1" s="173" t="s">
        <v>251</v>
      </c>
      <c r="C1" s="173" t="s">
        <v>252</v>
      </c>
      <c r="D1" s="173" t="s">
        <v>253</v>
      </c>
      <c r="E1" s="173" t="s">
        <v>254</v>
      </c>
      <c r="F1" s="173" t="s">
        <v>255</v>
      </c>
    </row>
    <row r="2" spans="1:6">
      <c r="A2" s="385">
        <v>45930</v>
      </c>
      <c r="B2" s="173" t="s">
        <v>256</v>
      </c>
      <c r="C2" s="173" t="s">
        <v>257</v>
      </c>
      <c r="D2" s="173" t="s">
        <v>258</v>
      </c>
      <c r="E2" s="173" t="s">
        <v>259</v>
      </c>
      <c r="F2" s="386">
        <v>4.1000000000000003E-3</v>
      </c>
    </row>
    <row r="3" spans="1:6">
      <c r="A3" s="385">
        <v>45929</v>
      </c>
      <c r="B3" s="173" t="s">
        <v>260</v>
      </c>
      <c r="C3" s="173" t="s">
        <v>261</v>
      </c>
      <c r="D3" s="173" t="s">
        <v>262</v>
      </c>
      <c r="E3" s="173" t="s">
        <v>263</v>
      </c>
      <c r="F3" s="386">
        <v>2.5999999999999999E-3</v>
      </c>
    </row>
    <row r="4" spans="1:6">
      <c r="A4" s="385">
        <v>45926</v>
      </c>
      <c r="B4" s="173" t="s">
        <v>264</v>
      </c>
      <c r="C4" s="173" t="s">
        <v>265</v>
      </c>
      <c r="D4" s="173" t="s">
        <v>266</v>
      </c>
      <c r="E4" s="173" t="s">
        <v>267</v>
      </c>
      <c r="F4" s="386">
        <v>5.8999999999999999E-3</v>
      </c>
    </row>
    <row r="5" spans="1:6">
      <c r="A5" s="385">
        <v>45925</v>
      </c>
      <c r="B5" s="173" t="s">
        <v>268</v>
      </c>
      <c r="C5" s="173" t="s">
        <v>269</v>
      </c>
      <c r="D5" s="173" t="s">
        <v>270</v>
      </c>
      <c r="E5" s="173" t="s">
        <v>271</v>
      </c>
      <c r="F5" s="386">
        <v>-5.0000000000000001E-3</v>
      </c>
    </row>
    <row r="6" spans="1:6">
      <c r="A6" s="385">
        <v>45924</v>
      </c>
      <c r="B6" s="173" t="s">
        <v>272</v>
      </c>
      <c r="C6" s="173" t="s">
        <v>273</v>
      </c>
      <c r="D6" s="173" t="s">
        <v>274</v>
      </c>
      <c r="E6" s="173" t="s">
        <v>275</v>
      </c>
      <c r="F6" s="386">
        <v>-2.8E-3</v>
      </c>
    </row>
    <row r="7" spans="1:6">
      <c r="A7" s="385">
        <v>45923</v>
      </c>
      <c r="B7" s="173" t="s">
        <v>276</v>
      </c>
      <c r="C7" s="173" t="s">
        <v>277</v>
      </c>
      <c r="D7" s="173" t="s">
        <v>278</v>
      </c>
      <c r="E7" s="173" t="s">
        <v>279</v>
      </c>
      <c r="F7" s="386">
        <v>-5.4999999999999997E-3</v>
      </c>
    </row>
    <row r="8" spans="1:6">
      <c r="A8" s="385">
        <v>45922</v>
      </c>
      <c r="B8" s="173" t="s">
        <v>280</v>
      </c>
      <c r="C8" s="173" t="s">
        <v>281</v>
      </c>
      <c r="D8" s="173" t="s">
        <v>282</v>
      </c>
      <c r="E8" s="173" t="s">
        <v>283</v>
      </c>
      <c r="F8" s="386">
        <v>4.4000000000000003E-3</v>
      </c>
    </row>
    <row r="9" spans="1:6">
      <c r="A9" s="385">
        <v>45919</v>
      </c>
      <c r="B9" s="173" t="s">
        <v>284</v>
      </c>
      <c r="C9" s="173" t="s">
        <v>285</v>
      </c>
      <c r="D9" s="173" t="s">
        <v>286</v>
      </c>
      <c r="E9" s="173" t="s">
        <v>287</v>
      </c>
      <c r="F9" s="386">
        <v>4.8999999999999998E-3</v>
      </c>
    </row>
    <row r="10" spans="1:6">
      <c r="A10" s="385">
        <v>45918</v>
      </c>
      <c r="B10" s="173" t="s">
        <v>288</v>
      </c>
      <c r="C10" s="173" t="s">
        <v>289</v>
      </c>
      <c r="D10" s="173" t="s">
        <v>290</v>
      </c>
      <c r="E10" s="173" t="s">
        <v>291</v>
      </c>
      <c r="F10" s="386">
        <v>4.7999999999999996E-3</v>
      </c>
    </row>
    <row r="11" spans="1:6">
      <c r="A11" s="385">
        <v>45917</v>
      </c>
      <c r="B11" s="173" t="s">
        <v>292</v>
      </c>
      <c r="C11" s="173" t="s">
        <v>293</v>
      </c>
      <c r="D11" s="173" t="s">
        <v>294</v>
      </c>
      <c r="E11" s="173" t="s">
        <v>295</v>
      </c>
      <c r="F11" s="386">
        <v>-1E-3</v>
      </c>
    </row>
    <row r="12" spans="1:6">
      <c r="A12" s="385">
        <v>45916</v>
      </c>
      <c r="B12" s="173" t="s">
        <v>296</v>
      </c>
      <c r="C12" s="173" t="s">
        <v>297</v>
      </c>
      <c r="D12" s="173" t="s">
        <v>298</v>
      </c>
      <c r="E12" s="173" t="s">
        <v>299</v>
      </c>
      <c r="F12" s="386">
        <v>-1.2999999999999999E-3</v>
      </c>
    </row>
    <row r="13" spans="1:6">
      <c r="A13" s="385">
        <v>45915</v>
      </c>
      <c r="B13" s="173" t="s">
        <v>300</v>
      </c>
      <c r="C13" s="173" t="s">
        <v>301</v>
      </c>
      <c r="D13" s="173" t="s">
        <v>302</v>
      </c>
      <c r="E13" s="173" t="s">
        <v>303</v>
      </c>
      <c r="F13" s="386">
        <v>4.7000000000000002E-3</v>
      </c>
    </row>
    <row r="14" spans="1:6">
      <c r="A14" s="387">
        <v>46000</v>
      </c>
      <c r="B14" s="173" t="s">
        <v>304</v>
      </c>
      <c r="C14" s="173" t="s">
        <v>305</v>
      </c>
      <c r="D14" s="173" t="s">
        <v>306</v>
      </c>
      <c r="E14" s="173" t="s">
        <v>307</v>
      </c>
      <c r="F14" s="386">
        <v>-5.0000000000000001E-4</v>
      </c>
    </row>
    <row r="15" spans="1:6">
      <c r="A15" s="387">
        <v>45970</v>
      </c>
      <c r="B15" s="173" t="s">
        <v>308</v>
      </c>
      <c r="C15" s="173" t="s">
        <v>309</v>
      </c>
      <c r="D15" s="173" t="s">
        <v>310</v>
      </c>
      <c r="E15" s="173" t="s">
        <v>311</v>
      </c>
      <c r="F15" s="386">
        <v>8.5000000000000006E-3</v>
      </c>
    </row>
    <row r="16" spans="1:6">
      <c r="A16" s="387">
        <v>45939</v>
      </c>
      <c r="B16" s="173" t="s">
        <v>312</v>
      </c>
      <c r="C16" s="173" t="s">
        <v>313</v>
      </c>
      <c r="D16" s="173" t="s">
        <v>314</v>
      </c>
      <c r="E16" s="173" t="s">
        <v>315</v>
      </c>
      <c r="F16" s="386">
        <v>3.0000000000000001E-3</v>
      </c>
    </row>
    <row r="17" spans="1:6">
      <c r="A17" s="387">
        <v>45909</v>
      </c>
      <c r="B17" s="173" t="s">
        <v>316</v>
      </c>
      <c r="C17" s="173" t="s">
        <v>317</v>
      </c>
      <c r="D17" s="173" t="s">
        <v>318</v>
      </c>
      <c r="E17" s="173" t="s">
        <v>319</v>
      </c>
      <c r="F17" s="386">
        <v>2.7000000000000001E-3</v>
      </c>
    </row>
    <row r="18" spans="1:6">
      <c r="A18" s="387">
        <v>45878</v>
      </c>
      <c r="B18" s="173" t="s">
        <v>320</v>
      </c>
      <c r="C18" s="173" t="s">
        <v>321</v>
      </c>
      <c r="D18" s="173" t="s">
        <v>322</v>
      </c>
      <c r="E18" s="173" t="s">
        <v>323</v>
      </c>
      <c r="F18" s="386">
        <v>2.0999999999999999E-3</v>
      </c>
    </row>
    <row r="19" spans="1:6">
      <c r="A19" s="387">
        <v>45786</v>
      </c>
      <c r="B19" s="173" t="s">
        <v>324</v>
      </c>
      <c r="C19" s="173" t="s">
        <v>325</v>
      </c>
      <c r="D19" s="173" t="s">
        <v>326</v>
      </c>
      <c r="E19" s="173" t="s">
        <v>327</v>
      </c>
      <c r="F19" s="386">
        <v>-3.2000000000000002E-3</v>
      </c>
    </row>
    <row r="20" spans="1:6">
      <c r="A20" s="387">
        <v>45756</v>
      </c>
      <c r="B20" s="173" t="s">
        <v>328</v>
      </c>
      <c r="C20" s="173" t="s">
        <v>329</v>
      </c>
      <c r="D20" s="173" t="s">
        <v>330</v>
      </c>
      <c r="E20" s="173" t="s">
        <v>331</v>
      </c>
      <c r="F20" s="386">
        <v>8.3000000000000001E-3</v>
      </c>
    </row>
    <row r="21" spans="1:6">
      <c r="A21" s="387">
        <v>45725</v>
      </c>
      <c r="B21" s="173" t="s">
        <v>332</v>
      </c>
      <c r="C21" s="173" t="s">
        <v>333</v>
      </c>
      <c r="D21" s="173" t="s">
        <v>334</v>
      </c>
      <c r="E21" s="173" t="s">
        <v>335</v>
      </c>
      <c r="F21" s="386">
        <v>5.1000000000000004E-3</v>
      </c>
    </row>
    <row r="22" spans="1:6">
      <c r="A22" s="387">
        <v>45697</v>
      </c>
      <c r="B22" s="173" t="s">
        <v>336</v>
      </c>
      <c r="C22" s="173" t="s">
        <v>337</v>
      </c>
      <c r="D22" s="173" t="s">
        <v>338</v>
      </c>
      <c r="E22" s="173" t="s">
        <v>339</v>
      </c>
      <c r="F22" s="386">
        <v>-6.8999999999999999E-3</v>
      </c>
    </row>
    <row r="23" spans="1:6">
      <c r="A23" s="385">
        <v>45898</v>
      </c>
      <c r="B23" s="173" t="s">
        <v>340</v>
      </c>
      <c r="C23" s="173" t="s">
        <v>341</v>
      </c>
      <c r="D23" s="173" t="s">
        <v>342</v>
      </c>
      <c r="E23" s="173" t="s">
        <v>343</v>
      </c>
      <c r="F23" s="386">
        <v>-6.4000000000000003E-3</v>
      </c>
    </row>
    <row r="24" spans="1:6">
      <c r="A24" s="385">
        <v>45897</v>
      </c>
      <c r="B24" s="173" t="s">
        <v>344</v>
      </c>
      <c r="C24" s="173" t="s">
        <v>345</v>
      </c>
      <c r="D24" s="173" t="s">
        <v>346</v>
      </c>
      <c r="E24" s="173" t="s">
        <v>347</v>
      </c>
      <c r="F24" s="386">
        <v>3.2000000000000002E-3</v>
      </c>
    </row>
    <row r="25" spans="1:6">
      <c r="A25" s="385">
        <v>45896</v>
      </c>
      <c r="B25" s="173" t="s">
        <v>348</v>
      </c>
      <c r="C25" s="173" t="s">
        <v>349</v>
      </c>
      <c r="D25" s="173" t="s">
        <v>350</v>
      </c>
      <c r="E25" s="173" t="s">
        <v>351</v>
      </c>
      <c r="F25" s="386">
        <v>2.3999999999999998E-3</v>
      </c>
    </row>
    <row r="26" spans="1:6">
      <c r="A26" s="385">
        <v>45895</v>
      </c>
      <c r="B26" s="173" t="s">
        <v>352</v>
      </c>
      <c r="C26" s="173" t="s">
        <v>353</v>
      </c>
      <c r="D26" s="173" t="s">
        <v>354</v>
      </c>
      <c r="E26" s="173" t="s">
        <v>355</v>
      </c>
      <c r="F26" s="386">
        <v>4.1000000000000003E-3</v>
      </c>
    </row>
    <row r="27" spans="1:6">
      <c r="A27" s="385">
        <v>45894</v>
      </c>
      <c r="B27" s="173" t="s">
        <v>356</v>
      </c>
      <c r="C27" s="173" t="s">
        <v>357</v>
      </c>
      <c r="D27" s="173" t="s">
        <v>358</v>
      </c>
      <c r="E27" s="173" t="s">
        <v>359</v>
      </c>
      <c r="F27" s="386">
        <v>-4.3E-3</v>
      </c>
    </row>
    <row r="28" spans="1:6">
      <c r="A28" s="385">
        <v>45891</v>
      </c>
      <c r="B28" s="173" t="s">
        <v>360</v>
      </c>
      <c r="C28" s="173" t="s">
        <v>361</v>
      </c>
      <c r="D28" s="173" t="s">
        <v>362</v>
      </c>
      <c r="E28" s="173" t="s">
        <v>361</v>
      </c>
      <c r="F28" s="386">
        <v>1.52E-2</v>
      </c>
    </row>
    <row r="29" spans="1:6">
      <c r="A29" s="385">
        <v>45890</v>
      </c>
      <c r="B29" s="173" t="s">
        <v>363</v>
      </c>
      <c r="C29" s="173" t="s">
        <v>364</v>
      </c>
      <c r="D29" s="173" t="s">
        <v>365</v>
      </c>
      <c r="E29" s="173" t="s">
        <v>366</v>
      </c>
      <c r="F29" s="386">
        <v>-4.0000000000000001E-3</v>
      </c>
    </row>
    <row r="30" spans="1:6">
      <c r="A30" s="385">
        <v>45889</v>
      </c>
      <c r="B30" s="173" t="s">
        <v>367</v>
      </c>
      <c r="C30" s="173" t="s">
        <v>368</v>
      </c>
      <c r="D30" s="173" t="s">
        <v>369</v>
      </c>
      <c r="E30" s="173" t="s">
        <v>370</v>
      </c>
      <c r="F30" s="386">
        <v>-2.3999999999999998E-3</v>
      </c>
    </row>
    <row r="31" spans="1:6">
      <c r="A31" s="385">
        <v>45888</v>
      </c>
      <c r="B31" s="173" t="s">
        <v>371</v>
      </c>
      <c r="C31" s="173" t="s">
        <v>372</v>
      </c>
      <c r="D31" s="173" t="s">
        <v>373</v>
      </c>
      <c r="E31" s="173" t="s">
        <v>374</v>
      </c>
      <c r="F31" s="386">
        <v>-5.8999999999999999E-3</v>
      </c>
    </row>
    <row r="32" spans="1:6">
      <c r="A32" s="385">
        <v>45887</v>
      </c>
      <c r="B32" s="173" t="s">
        <v>375</v>
      </c>
      <c r="C32" s="173" t="s">
        <v>376</v>
      </c>
      <c r="D32" s="173" t="s">
        <v>377</v>
      </c>
      <c r="E32" s="173" t="s">
        <v>378</v>
      </c>
      <c r="F32" s="386">
        <v>-1E-4</v>
      </c>
    </row>
    <row r="33" spans="1:6">
      <c r="A33" s="385">
        <v>45884</v>
      </c>
      <c r="B33" s="173" t="s">
        <v>379</v>
      </c>
      <c r="C33" s="173" t="s">
        <v>380</v>
      </c>
      <c r="D33" s="173" t="s">
        <v>381</v>
      </c>
      <c r="E33" s="173" t="s">
        <v>382</v>
      </c>
      <c r="F33" s="386">
        <v>-2.8999999999999998E-3</v>
      </c>
    </row>
    <row r="34" spans="1:6">
      <c r="A34" s="385">
        <v>45883</v>
      </c>
      <c r="B34" s="173" t="s">
        <v>383</v>
      </c>
      <c r="C34" s="173" t="s">
        <v>384</v>
      </c>
      <c r="D34" s="173" t="s">
        <v>385</v>
      </c>
      <c r="E34" s="173" t="s">
        <v>386</v>
      </c>
      <c r="F34" s="386">
        <v>2.9999999999999997E-4</v>
      </c>
    </row>
    <row r="35" spans="1:6">
      <c r="A35" s="385">
        <v>45882</v>
      </c>
      <c r="B35" s="173" t="s">
        <v>387</v>
      </c>
      <c r="C35" s="173" t="s">
        <v>388</v>
      </c>
      <c r="D35" s="173" t="s">
        <v>389</v>
      </c>
      <c r="E35" s="173" t="s">
        <v>376</v>
      </c>
      <c r="F35" s="386">
        <v>3.2000000000000002E-3</v>
      </c>
    </row>
    <row r="36" spans="1:6">
      <c r="A36" s="387">
        <v>45999</v>
      </c>
      <c r="B36" s="173" t="s">
        <v>390</v>
      </c>
      <c r="C36" s="173" t="s">
        <v>391</v>
      </c>
      <c r="D36" s="173" t="s">
        <v>392</v>
      </c>
      <c r="E36" s="173" t="s">
        <v>393</v>
      </c>
      <c r="F36" s="386">
        <v>1.1299999999999999E-2</v>
      </c>
    </row>
    <row r="37" spans="1:6">
      <c r="A37" s="387">
        <v>45969</v>
      </c>
      <c r="B37" s="173" t="s">
        <v>394</v>
      </c>
      <c r="C37" s="173" t="s">
        <v>395</v>
      </c>
      <c r="D37" s="173" t="s">
        <v>396</v>
      </c>
      <c r="E37" s="173" t="s">
        <v>397</v>
      </c>
      <c r="F37" s="386">
        <v>-2.5000000000000001E-3</v>
      </c>
    </row>
    <row r="38" spans="1:6">
      <c r="A38" s="387">
        <v>45877</v>
      </c>
      <c r="B38" s="173" t="s">
        <v>398</v>
      </c>
      <c r="C38" s="173" t="s">
        <v>399</v>
      </c>
      <c r="D38" s="173" t="s">
        <v>400</v>
      </c>
      <c r="E38" s="173" t="s">
        <v>399</v>
      </c>
      <c r="F38" s="386">
        <v>7.7999999999999996E-3</v>
      </c>
    </row>
    <row r="39" spans="1:6">
      <c r="A39" s="387">
        <v>45846</v>
      </c>
      <c r="B39" s="173" t="s">
        <v>401</v>
      </c>
      <c r="C39" s="173" t="s">
        <v>402</v>
      </c>
      <c r="D39" s="173" t="s">
        <v>403</v>
      </c>
      <c r="E39" s="173" t="s">
        <v>404</v>
      </c>
      <c r="F39" s="386">
        <v>-8.0000000000000004E-4</v>
      </c>
    </row>
    <row r="40" spans="1:6">
      <c r="A40" s="387">
        <v>45816</v>
      </c>
      <c r="B40" s="173" t="s">
        <v>405</v>
      </c>
      <c r="C40" s="173" t="s">
        <v>406</v>
      </c>
      <c r="D40" s="173" t="s">
        <v>407</v>
      </c>
      <c r="E40" s="173" t="s">
        <v>408</v>
      </c>
      <c r="F40" s="386">
        <v>7.3000000000000001E-3</v>
      </c>
    </row>
    <row r="41" spans="1:6">
      <c r="A41" s="387">
        <v>45785</v>
      </c>
      <c r="B41" s="173" t="s">
        <v>409</v>
      </c>
      <c r="C41" s="173" t="s">
        <v>410</v>
      </c>
      <c r="D41" s="173" t="s">
        <v>411</v>
      </c>
      <c r="E41" s="173" t="s">
        <v>412</v>
      </c>
      <c r="F41" s="386">
        <v>-4.8999999999999998E-3</v>
      </c>
    </row>
    <row r="42" spans="1:6">
      <c r="A42" s="387">
        <v>45755</v>
      </c>
      <c r="B42" s="173" t="s">
        <v>413</v>
      </c>
      <c r="C42" s="173" t="s">
        <v>414</v>
      </c>
      <c r="D42" s="173" t="s">
        <v>415</v>
      </c>
      <c r="E42" s="173" t="s">
        <v>414</v>
      </c>
      <c r="F42" s="386">
        <v>1.47E-2</v>
      </c>
    </row>
    <row r="43" spans="1:6">
      <c r="A43" s="387">
        <v>45665</v>
      </c>
      <c r="B43" s="173" t="s">
        <v>416</v>
      </c>
      <c r="C43" s="173" t="s">
        <v>417</v>
      </c>
      <c r="D43" s="173" t="s">
        <v>417</v>
      </c>
      <c r="E43" s="173" t="s">
        <v>418</v>
      </c>
      <c r="F43" s="386">
        <v>-1.6E-2</v>
      </c>
    </row>
    <row r="44" spans="1:6">
      <c r="A44" s="385">
        <v>45869</v>
      </c>
      <c r="B44" s="173" t="s">
        <v>419</v>
      </c>
      <c r="C44" s="173" t="s">
        <v>420</v>
      </c>
      <c r="D44" s="173" t="s">
        <v>420</v>
      </c>
      <c r="E44" s="173" t="s">
        <v>421</v>
      </c>
      <c r="F44" s="386">
        <v>-3.7000000000000002E-3</v>
      </c>
    </row>
    <row r="45" spans="1:6">
      <c r="A45" s="385">
        <v>45868</v>
      </c>
      <c r="B45" s="173" t="s">
        <v>422</v>
      </c>
      <c r="C45" s="173" t="s">
        <v>423</v>
      </c>
      <c r="D45" s="173" t="s">
        <v>424</v>
      </c>
      <c r="E45" s="173" t="s">
        <v>425</v>
      </c>
      <c r="F45" s="386">
        <v>-1.1999999999999999E-3</v>
      </c>
    </row>
    <row r="46" spans="1:6">
      <c r="A46" s="385">
        <v>45867</v>
      </c>
      <c r="B46" s="173" t="s">
        <v>426</v>
      </c>
      <c r="C46" s="173" t="s">
        <v>427</v>
      </c>
      <c r="D46" s="173" t="s">
        <v>428</v>
      </c>
      <c r="E46" s="173" t="s">
        <v>429</v>
      </c>
      <c r="F46" s="386">
        <v>-3.0000000000000001E-3</v>
      </c>
    </row>
    <row r="47" spans="1:6">
      <c r="A47" s="385">
        <v>45866</v>
      </c>
      <c r="B47" s="173" t="s">
        <v>430</v>
      </c>
      <c r="C47" s="173" t="s">
        <v>431</v>
      </c>
      <c r="D47" s="173" t="s">
        <v>432</v>
      </c>
      <c r="E47" s="173" t="s">
        <v>433</v>
      </c>
      <c r="F47" s="386">
        <v>2.0000000000000001E-4</v>
      </c>
    </row>
    <row r="48" spans="1:6">
      <c r="A48" s="385">
        <v>45863</v>
      </c>
      <c r="B48" s="173" t="s">
        <v>434</v>
      </c>
      <c r="C48" s="173" t="s">
        <v>435</v>
      </c>
      <c r="D48" s="173" t="s">
        <v>436</v>
      </c>
      <c r="E48" s="173" t="s">
        <v>437</v>
      </c>
      <c r="F48" s="386">
        <v>4.0000000000000001E-3</v>
      </c>
    </row>
    <row r="49" spans="1:6">
      <c r="A49" s="385">
        <v>45862</v>
      </c>
      <c r="B49" s="173" t="s">
        <v>438</v>
      </c>
      <c r="C49" s="173" t="s">
        <v>439</v>
      </c>
      <c r="D49" s="173" t="s">
        <v>440</v>
      </c>
      <c r="E49" s="173" t="s">
        <v>441</v>
      </c>
      <c r="F49" s="386">
        <v>6.9999999999999999E-4</v>
      </c>
    </row>
    <row r="50" spans="1:6">
      <c r="A50" s="385">
        <v>45861</v>
      </c>
      <c r="B50" s="173" t="s">
        <v>442</v>
      </c>
      <c r="C50" s="173" t="s">
        <v>443</v>
      </c>
      <c r="D50" s="173" t="s">
        <v>444</v>
      </c>
      <c r="E50" s="173" t="s">
        <v>445</v>
      </c>
      <c r="F50" s="386">
        <v>7.7999999999999996E-3</v>
      </c>
    </row>
    <row r="51" spans="1:6">
      <c r="A51" s="385">
        <v>45860</v>
      </c>
      <c r="B51" s="173" t="s">
        <v>446</v>
      </c>
      <c r="C51" s="173" t="s">
        <v>447</v>
      </c>
      <c r="D51" s="173" t="s">
        <v>448</v>
      </c>
      <c r="E51" s="173" t="s">
        <v>449</v>
      </c>
      <c r="F51" s="386">
        <v>5.9999999999999995E-4</v>
      </c>
    </row>
    <row r="52" spans="1:6">
      <c r="A52" s="385">
        <v>45859</v>
      </c>
      <c r="B52" s="173" t="s">
        <v>450</v>
      </c>
      <c r="C52" s="173" t="s">
        <v>451</v>
      </c>
      <c r="D52" s="173" t="s">
        <v>452</v>
      </c>
      <c r="E52" s="173" t="s">
        <v>453</v>
      </c>
      <c r="F52" s="386">
        <v>1.4E-3</v>
      </c>
    </row>
    <row r="53" spans="1:6">
      <c r="A53" s="385">
        <v>45856</v>
      </c>
      <c r="B53" s="173" t="s">
        <v>454</v>
      </c>
      <c r="C53" s="173" t="s">
        <v>455</v>
      </c>
      <c r="D53" s="173" t="s">
        <v>456</v>
      </c>
      <c r="E53" s="173" t="s">
        <v>457</v>
      </c>
      <c r="F53" s="386">
        <v>-1E-4</v>
      </c>
    </row>
    <row r="54" spans="1:6">
      <c r="A54" s="385">
        <v>45855</v>
      </c>
      <c r="B54" s="173" t="s">
        <v>458</v>
      </c>
      <c r="C54" s="173" t="s">
        <v>459</v>
      </c>
      <c r="D54" s="173" t="s">
        <v>460</v>
      </c>
      <c r="E54" s="173" t="s">
        <v>461</v>
      </c>
      <c r="F54" s="386">
        <v>5.4000000000000003E-3</v>
      </c>
    </row>
    <row r="55" spans="1:6">
      <c r="A55" s="385">
        <v>45854</v>
      </c>
      <c r="B55" s="173" t="s">
        <v>462</v>
      </c>
      <c r="C55" s="173" t="s">
        <v>463</v>
      </c>
      <c r="D55" s="173" t="s">
        <v>464</v>
      </c>
      <c r="E55" s="173" t="s">
        <v>465</v>
      </c>
      <c r="F55" s="386">
        <v>3.2000000000000002E-3</v>
      </c>
    </row>
    <row r="56" spans="1:6">
      <c r="A56" s="385">
        <v>45853</v>
      </c>
      <c r="B56" s="173" t="s">
        <v>466</v>
      </c>
      <c r="C56" s="173" t="s">
        <v>467</v>
      </c>
      <c r="D56" s="173" t="s">
        <v>468</v>
      </c>
      <c r="E56" s="173" t="s">
        <v>469</v>
      </c>
      <c r="F56" s="386">
        <v>-4.0000000000000001E-3</v>
      </c>
    </row>
    <row r="57" spans="1:6">
      <c r="A57" s="385">
        <v>45852</v>
      </c>
      <c r="B57" s="173" t="s">
        <v>470</v>
      </c>
      <c r="C57" s="173" t="s">
        <v>471</v>
      </c>
      <c r="D57" s="173" t="s">
        <v>472</v>
      </c>
      <c r="E57" s="173" t="s">
        <v>473</v>
      </c>
      <c r="F57" s="386">
        <v>1.4E-3</v>
      </c>
    </row>
    <row r="58" spans="1:6">
      <c r="A58" s="387">
        <v>45968</v>
      </c>
      <c r="B58" s="173" t="s">
        <v>474</v>
      </c>
      <c r="C58" s="173" t="s">
        <v>475</v>
      </c>
      <c r="D58" s="173" t="s">
        <v>476</v>
      </c>
      <c r="E58" s="173" t="s">
        <v>477</v>
      </c>
      <c r="F58" s="386">
        <v>-3.3E-3</v>
      </c>
    </row>
    <row r="59" spans="1:6">
      <c r="A59" s="387">
        <v>45937</v>
      </c>
      <c r="B59" s="173" t="s">
        <v>478</v>
      </c>
      <c r="C59" s="173" t="s">
        <v>479</v>
      </c>
      <c r="D59" s="173" t="s">
        <v>480</v>
      </c>
      <c r="E59" s="173" t="s">
        <v>481</v>
      </c>
      <c r="F59" s="386">
        <v>2.7000000000000001E-3</v>
      </c>
    </row>
    <row r="60" spans="1:6">
      <c r="A60" s="387">
        <v>45907</v>
      </c>
      <c r="B60" s="173" t="s">
        <v>482</v>
      </c>
      <c r="C60" s="173" t="s">
        <v>483</v>
      </c>
      <c r="D60" s="173" t="s">
        <v>484</v>
      </c>
      <c r="E60" s="173" t="s">
        <v>485</v>
      </c>
      <c r="F60" s="386">
        <v>6.1000000000000004E-3</v>
      </c>
    </row>
    <row r="61" spans="1:6">
      <c r="A61" s="387">
        <v>45876</v>
      </c>
      <c r="B61" s="173" t="s">
        <v>486</v>
      </c>
      <c r="C61" s="173" t="s">
        <v>487</v>
      </c>
      <c r="D61" s="173" t="s">
        <v>488</v>
      </c>
      <c r="E61" s="173" t="s">
        <v>489</v>
      </c>
      <c r="F61" s="386">
        <v>-6.9999999999999999E-4</v>
      </c>
    </row>
    <row r="62" spans="1:6">
      <c r="A62" s="387">
        <v>45845</v>
      </c>
      <c r="B62" s="173" t="s">
        <v>490</v>
      </c>
      <c r="C62" s="173" t="s">
        <v>491</v>
      </c>
      <c r="D62" s="173" t="s">
        <v>492</v>
      </c>
      <c r="E62" s="173" t="s">
        <v>493</v>
      </c>
      <c r="F62" s="386">
        <v>-7.9000000000000008E-3</v>
      </c>
    </row>
    <row r="63" spans="1:6">
      <c r="A63" s="387">
        <v>45723</v>
      </c>
      <c r="B63" s="173" t="s">
        <v>494</v>
      </c>
      <c r="C63" s="173" t="s">
        <v>495</v>
      </c>
      <c r="D63" s="173" t="s">
        <v>496</v>
      </c>
      <c r="E63" s="173" t="s">
        <v>495</v>
      </c>
      <c r="F63" s="386">
        <v>8.3000000000000001E-3</v>
      </c>
    </row>
    <row r="64" spans="1:6">
      <c r="A64" s="387">
        <v>45695</v>
      </c>
      <c r="B64" s="173" t="s">
        <v>497</v>
      </c>
      <c r="C64" s="173" t="s">
        <v>498</v>
      </c>
      <c r="D64" s="173" t="s">
        <v>499</v>
      </c>
      <c r="E64" s="173" t="s">
        <v>500</v>
      </c>
      <c r="F64" s="386">
        <v>4.7000000000000002E-3</v>
      </c>
    </row>
    <row r="65" spans="1:6">
      <c r="A65" s="387">
        <v>45664</v>
      </c>
      <c r="B65" s="173" t="s">
        <v>501</v>
      </c>
      <c r="C65" s="173" t="s">
        <v>502</v>
      </c>
      <c r="D65" s="173" t="s">
        <v>503</v>
      </c>
      <c r="E65" s="173" t="s">
        <v>504</v>
      </c>
      <c r="F65" s="386">
        <v>-1.1000000000000001E-3</v>
      </c>
    </row>
    <row r="66" spans="1:6">
      <c r="A66" s="385">
        <v>45838</v>
      </c>
      <c r="B66" s="173" t="s">
        <v>505</v>
      </c>
      <c r="C66" s="173" t="s">
        <v>506</v>
      </c>
      <c r="D66" s="173" t="s">
        <v>507</v>
      </c>
      <c r="E66" s="173" t="s">
        <v>508</v>
      </c>
      <c r="F66" s="386">
        <v>5.1999999999999998E-3</v>
      </c>
    </row>
    <row r="67" spans="1:6">
      <c r="A67" s="385">
        <v>45835</v>
      </c>
      <c r="B67" s="173" t="s">
        <v>509</v>
      </c>
      <c r="C67" s="173" t="s">
        <v>510</v>
      </c>
      <c r="D67" s="173" t="s">
        <v>511</v>
      </c>
      <c r="E67" s="173" t="s">
        <v>512</v>
      </c>
      <c r="F67" s="386">
        <v>5.1999999999999998E-3</v>
      </c>
    </row>
    <row r="68" spans="1:6">
      <c r="A68" s="385">
        <v>45834</v>
      </c>
      <c r="B68" s="173" t="s">
        <v>513</v>
      </c>
      <c r="C68" s="173" t="s">
        <v>514</v>
      </c>
      <c r="D68" s="173" t="s">
        <v>515</v>
      </c>
      <c r="E68" s="173" t="s">
        <v>516</v>
      </c>
      <c r="F68" s="386">
        <v>8.0000000000000002E-3</v>
      </c>
    </row>
    <row r="69" spans="1:6">
      <c r="A69" s="385">
        <v>45833</v>
      </c>
      <c r="B69" s="173" t="s">
        <v>517</v>
      </c>
      <c r="C69" s="173" t="s">
        <v>518</v>
      </c>
      <c r="D69" s="173" t="s">
        <v>519</v>
      </c>
      <c r="E69" s="173" t="s">
        <v>520</v>
      </c>
      <c r="F69" s="386">
        <v>0</v>
      </c>
    </row>
    <row r="70" spans="1:6">
      <c r="A70" s="385">
        <v>45832</v>
      </c>
      <c r="B70" s="173" t="s">
        <v>521</v>
      </c>
      <c r="C70" s="173" t="s">
        <v>522</v>
      </c>
      <c r="D70" s="173" t="s">
        <v>523</v>
      </c>
      <c r="E70" s="173" t="s">
        <v>524</v>
      </c>
      <c r="F70" s="386">
        <v>1.11E-2</v>
      </c>
    </row>
    <row r="71" spans="1:6">
      <c r="A71" s="385">
        <v>45831</v>
      </c>
      <c r="B71" s="173" t="s">
        <v>525</v>
      </c>
      <c r="C71" s="173" t="s">
        <v>526</v>
      </c>
      <c r="D71" s="173" t="s">
        <v>527</v>
      </c>
      <c r="E71" s="173" t="s">
        <v>528</v>
      </c>
      <c r="F71" s="386">
        <v>9.5999999999999992E-3</v>
      </c>
    </row>
    <row r="72" spans="1:6">
      <c r="A72" s="385">
        <v>45828</v>
      </c>
      <c r="B72" s="173" t="s">
        <v>529</v>
      </c>
      <c r="C72" s="173" t="s">
        <v>530</v>
      </c>
      <c r="D72" s="173" t="s">
        <v>531</v>
      </c>
      <c r="E72" s="173" t="s">
        <v>532</v>
      </c>
      <c r="F72" s="386">
        <v>-2.2000000000000001E-3</v>
      </c>
    </row>
    <row r="73" spans="1:6">
      <c r="A73" s="385">
        <v>45826</v>
      </c>
      <c r="B73" s="173" t="s">
        <v>533</v>
      </c>
      <c r="C73" s="173" t="s">
        <v>534</v>
      </c>
      <c r="D73" s="173" t="s">
        <v>535</v>
      </c>
      <c r="E73" s="173" t="s">
        <v>536</v>
      </c>
      <c r="F73" s="386">
        <v>-2.9999999999999997E-4</v>
      </c>
    </row>
    <row r="74" spans="1:6">
      <c r="A74" s="385">
        <v>45825</v>
      </c>
      <c r="B74" s="173" t="s">
        <v>537</v>
      </c>
      <c r="C74" s="173" t="s">
        <v>538</v>
      </c>
      <c r="D74" s="173" t="s">
        <v>539</v>
      </c>
      <c r="E74" s="173" t="s">
        <v>540</v>
      </c>
      <c r="F74" s="386">
        <v>-8.3999999999999995E-3</v>
      </c>
    </row>
    <row r="75" spans="1:6">
      <c r="A75" s="385">
        <v>45824</v>
      </c>
      <c r="B75" s="173" t="s">
        <v>541</v>
      </c>
      <c r="C75" s="173" t="s">
        <v>542</v>
      </c>
      <c r="D75" s="173" t="s">
        <v>543</v>
      </c>
      <c r="E75" s="173" t="s">
        <v>542</v>
      </c>
      <c r="F75" s="386">
        <v>9.4000000000000004E-3</v>
      </c>
    </row>
    <row r="76" spans="1:6">
      <c r="A76" s="385">
        <v>45821</v>
      </c>
      <c r="B76" s="173" t="s">
        <v>544</v>
      </c>
      <c r="C76" s="173" t="s">
        <v>545</v>
      </c>
      <c r="D76" s="173" t="s">
        <v>546</v>
      </c>
      <c r="E76" s="173" t="s">
        <v>547</v>
      </c>
      <c r="F76" s="386">
        <v>-1.1299999999999999E-2</v>
      </c>
    </row>
    <row r="77" spans="1:6">
      <c r="A77" s="387">
        <v>45997</v>
      </c>
      <c r="B77" s="173" t="s">
        <v>548</v>
      </c>
      <c r="C77" s="173" t="s">
        <v>549</v>
      </c>
      <c r="D77" s="173" t="s">
        <v>550</v>
      </c>
      <c r="E77" s="173" t="s">
        <v>551</v>
      </c>
      <c r="F77" s="386">
        <v>3.8E-3</v>
      </c>
    </row>
    <row r="78" spans="1:6">
      <c r="A78" s="387">
        <v>45967</v>
      </c>
      <c r="B78" s="173" t="s">
        <v>552</v>
      </c>
      <c r="C78" s="173" t="s">
        <v>553</v>
      </c>
      <c r="D78" s="173" t="s">
        <v>554</v>
      </c>
      <c r="E78" s="173" t="s">
        <v>555</v>
      </c>
      <c r="F78" s="386">
        <v>-2.7000000000000001E-3</v>
      </c>
    </row>
    <row r="79" spans="1:6">
      <c r="A79" s="387">
        <v>45936</v>
      </c>
      <c r="B79" s="173" t="s">
        <v>556</v>
      </c>
      <c r="C79" s="173" t="s">
        <v>557</v>
      </c>
      <c r="D79" s="173" t="s">
        <v>558</v>
      </c>
      <c r="E79" s="173" t="s">
        <v>559</v>
      </c>
      <c r="F79" s="386">
        <v>5.4999999999999997E-3</v>
      </c>
    </row>
    <row r="80" spans="1:6">
      <c r="A80" s="387">
        <v>45906</v>
      </c>
      <c r="B80" s="173" t="s">
        <v>560</v>
      </c>
      <c r="C80" s="173" t="s">
        <v>561</v>
      </c>
      <c r="D80" s="173" t="s">
        <v>562</v>
      </c>
      <c r="E80" s="173" t="s">
        <v>563</v>
      </c>
      <c r="F80" s="386">
        <v>8.9999999999999998E-4</v>
      </c>
    </row>
    <row r="81" spans="1:6">
      <c r="A81" s="387">
        <v>45814</v>
      </c>
      <c r="B81" s="173" t="s">
        <v>564</v>
      </c>
      <c r="C81" s="173" t="s">
        <v>565</v>
      </c>
      <c r="D81" s="173" t="s">
        <v>566</v>
      </c>
      <c r="E81" s="173" t="s">
        <v>567</v>
      </c>
      <c r="F81" s="386">
        <v>1.03E-2</v>
      </c>
    </row>
    <row r="82" spans="1:6">
      <c r="A82" s="387">
        <v>45783</v>
      </c>
      <c r="B82" s="173" t="s">
        <v>568</v>
      </c>
      <c r="C82" s="173" t="s">
        <v>569</v>
      </c>
      <c r="D82" s="173" t="s">
        <v>570</v>
      </c>
      <c r="E82" s="173" t="s">
        <v>571</v>
      </c>
      <c r="F82" s="386">
        <v>-5.3E-3</v>
      </c>
    </row>
    <row r="83" spans="1:6">
      <c r="A83" s="387">
        <v>45753</v>
      </c>
      <c r="B83" s="173" t="s">
        <v>572</v>
      </c>
      <c r="C83" s="173" t="s">
        <v>573</v>
      </c>
      <c r="D83" s="173" t="s">
        <v>574</v>
      </c>
      <c r="E83" s="173" t="s">
        <v>575</v>
      </c>
      <c r="F83" s="386">
        <v>1E-4</v>
      </c>
    </row>
    <row r="84" spans="1:6">
      <c r="A84" s="387">
        <v>45722</v>
      </c>
      <c r="B84" s="173" t="s">
        <v>576</v>
      </c>
      <c r="C84" s="173" t="s">
        <v>577</v>
      </c>
      <c r="D84" s="173" t="s">
        <v>578</v>
      </c>
      <c r="E84" s="173" t="s">
        <v>579</v>
      </c>
      <c r="F84" s="386">
        <v>5.7999999999999996E-3</v>
      </c>
    </row>
    <row r="85" spans="1:6">
      <c r="A85" s="387">
        <v>45694</v>
      </c>
      <c r="B85" s="173" t="s">
        <v>580</v>
      </c>
      <c r="C85" s="173" t="s">
        <v>581</v>
      </c>
      <c r="D85" s="173" t="s">
        <v>582</v>
      </c>
      <c r="E85" s="173" t="s">
        <v>583</v>
      </c>
      <c r="F85" s="386">
        <v>4.1000000000000003E-3</v>
      </c>
    </row>
    <row r="86" spans="1:6">
      <c r="A86" s="385">
        <v>45807</v>
      </c>
      <c r="B86" s="173" t="s">
        <v>584</v>
      </c>
      <c r="C86" s="173" t="s">
        <v>585</v>
      </c>
      <c r="D86" s="173" t="s">
        <v>586</v>
      </c>
      <c r="E86" s="173" t="s">
        <v>587</v>
      </c>
      <c r="F86" s="386">
        <v>-1E-4</v>
      </c>
    </row>
    <row r="87" spans="1:6">
      <c r="A87" s="385">
        <v>45806</v>
      </c>
      <c r="B87" s="173" t="s">
        <v>588</v>
      </c>
      <c r="C87" s="173" t="s">
        <v>589</v>
      </c>
      <c r="D87" s="173" t="s">
        <v>590</v>
      </c>
      <c r="E87" s="173" t="s">
        <v>591</v>
      </c>
      <c r="F87" s="386">
        <v>4.0000000000000001E-3</v>
      </c>
    </row>
    <row r="88" spans="1:6">
      <c r="A88" s="385">
        <v>45805</v>
      </c>
      <c r="B88" s="173" t="s">
        <v>592</v>
      </c>
      <c r="C88" s="173" t="s">
        <v>593</v>
      </c>
      <c r="D88" s="173" t="s">
        <v>594</v>
      </c>
      <c r="E88" s="173" t="s">
        <v>595</v>
      </c>
      <c r="F88" s="386">
        <v>-5.5999999999999999E-3</v>
      </c>
    </row>
    <row r="89" spans="1:6">
      <c r="A89" s="385">
        <v>45804</v>
      </c>
      <c r="B89" s="173" t="s">
        <v>596</v>
      </c>
      <c r="C89" s="173" t="s">
        <v>597</v>
      </c>
      <c r="D89" s="173" t="s">
        <v>598</v>
      </c>
      <c r="E89" s="173" t="s">
        <v>597</v>
      </c>
      <c r="F89" s="386">
        <v>2.0500000000000001E-2</v>
      </c>
    </row>
    <row r="90" spans="1:6">
      <c r="A90" s="385">
        <v>45800</v>
      </c>
      <c r="B90" s="173" t="s">
        <v>599</v>
      </c>
      <c r="C90" s="173" t="s">
        <v>600</v>
      </c>
      <c r="D90" s="173" t="s">
        <v>601</v>
      </c>
      <c r="E90" s="173" t="s">
        <v>602</v>
      </c>
      <c r="F90" s="386">
        <v>-6.7000000000000002E-3</v>
      </c>
    </row>
    <row r="91" spans="1:6">
      <c r="A91" s="385">
        <v>45799</v>
      </c>
      <c r="B91" s="173" t="s">
        <v>603</v>
      </c>
      <c r="C91" s="173" t="s">
        <v>604</v>
      </c>
      <c r="D91" s="173" t="s">
        <v>605</v>
      </c>
      <c r="E91" s="173" t="s">
        <v>606</v>
      </c>
      <c r="F91" s="386">
        <v>-4.0000000000000002E-4</v>
      </c>
    </row>
    <row r="92" spans="1:6">
      <c r="A92" s="385">
        <v>45798</v>
      </c>
      <c r="B92" s="173" t="s">
        <v>607</v>
      </c>
      <c r="C92" s="173" t="s">
        <v>608</v>
      </c>
      <c r="D92" s="173" t="s">
        <v>609</v>
      </c>
      <c r="E92" s="173" t="s">
        <v>610</v>
      </c>
      <c r="F92" s="386">
        <v>-1.61E-2</v>
      </c>
    </row>
    <row r="93" spans="1:6">
      <c r="A93" s="385">
        <v>45797</v>
      </c>
      <c r="B93" s="173" t="s">
        <v>611</v>
      </c>
      <c r="C93" s="173" t="s">
        <v>612</v>
      </c>
      <c r="D93" s="173" t="s">
        <v>613</v>
      </c>
      <c r="E93" s="173" t="s">
        <v>614</v>
      </c>
      <c r="F93" s="386">
        <v>-3.8999999999999998E-3</v>
      </c>
    </row>
    <row r="94" spans="1:6">
      <c r="A94" s="385">
        <v>45796</v>
      </c>
      <c r="B94" s="173" t="s">
        <v>615</v>
      </c>
      <c r="C94" s="173" t="s">
        <v>616</v>
      </c>
      <c r="D94" s="173" t="s">
        <v>617</v>
      </c>
      <c r="E94" s="173" t="s">
        <v>618</v>
      </c>
      <c r="F94" s="386">
        <v>8.9999999999999998E-4</v>
      </c>
    </row>
    <row r="95" spans="1:6">
      <c r="A95" s="385">
        <v>45793</v>
      </c>
      <c r="B95" s="173" t="s">
        <v>619</v>
      </c>
      <c r="C95" s="173" t="s">
        <v>620</v>
      </c>
      <c r="D95" s="173" t="s">
        <v>621</v>
      </c>
      <c r="E95" s="173" t="s">
        <v>622</v>
      </c>
      <c r="F95" s="386">
        <v>7.0000000000000001E-3</v>
      </c>
    </row>
    <row r="96" spans="1:6">
      <c r="A96" s="385">
        <v>45792</v>
      </c>
      <c r="B96" s="173" t="s">
        <v>623</v>
      </c>
      <c r="C96" s="173" t="s">
        <v>624</v>
      </c>
      <c r="D96" s="173" t="s">
        <v>625</v>
      </c>
      <c r="E96" s="173" t="s">
        <v>626</v>
      </c>
      <c r="F96" s="386">
        <v>4.1000000000000003E-3</v>
      </c>
    </row>
    <row r="97" spans="1:6">
      <c r="A97" s="385">
        <v>45791</v>
      </c>
      <c r="B97" s="173" t="s">
        <v>627</v>
      </c>
      <c r="C97" s="173" t="s">
        <v>628</v>
      </c>
      <c r="D97" s="173" t="s">
        <v>629</v>
      </c>
      <c r="E97" s="173" t="s">
        <v>630</v>
      </c>
      <c r="F97" s="386">
        <v>1E-3</v>
      </c>
    </row>
    <row r="98" spans="1:6">
      <c r="A98" s="385">
        <v>45790</v>
      </c>
      <c r="B98" s="173" t="s">
        <v>631</v>
      </c>
      <c r="C98" s="173" t="s">
        <v>632</v>
      </c>
      <c r="D98" s="173" t="s">
        <v>633</v>
      </c>
      <c r="E98" s="173" t="s">
        <v>634</v>
      </c>
      <c r="F98" s="386">
        <v>7.1999999999999998E-3</v>
      </c>
    </row>
    <row r="99" spans="1:6">
      <c r="A99" s="387">
        <v>45996</v>
      </c>
      <c r="B99" s="173" t="s">
        <v>635</v>
      </c>
      <c r="C99" s="173" t="s">
        <v>636</v>
      </c>
      <c r="D99" s="173" t="s">
        <v>637</v>
      </c>
      <c r="E99" s="173" t="s">
        <v>638</v>
      </c>
      <c r="F99" s="386">
        <v>3.2599999999999997E-2</v>
      </c>
    </row>
    <row r="100" spans="1:6">
      <c r="A100" s="387">
        <v>45905</v>
      </c>
      <c r="B100" s="173" t="s">
        <v>639</v>
      </c>
      <c r="C100" s="173" t="s">
        <v>640</v>
      </c>
      <c r="D100" s="173" t="s">
        <v>641</v>
      </c>
      <c r="E100" s="173" t="s">
        <v>642</v>
      </c>
      <c r="F100" s="386">
        <v>-6.9999999999999999E-4</v>
      </c>
    </row>
    <row r="101" spans="1:6">
      <c r="A101" s="387">
        <v>45874</v>
      </c>
      <c r="B101" s="173" t="s">
        <v>643</v>
      </c>
      <c r="C101" s="173" t="s">
        <v>644</v>
      </c>
      <c r="D101" s="173" t="s">
        <v>645</v>
      </c>
      <c r="E101" s="173" t="s">
        <v>646</v>
      </c>
      <c r="F101" s="386">
        <v>5.7999999999999996E-3</v>
      </c>
    </row>
    <row r="102" spans="1:6">
      <c r="A102" s="387">
        <v>45843</v>
      </c>
      <c r="B102" s="173" t="s">
        <v>647</v>
      </c>
      <c r="C102" s="173" t="s">
        <v>648</v>
      </c>
      <c r="D102" s="173" t="s">
        <v>649</v>
      </c>
      <c r="E102" s="173" t="s">
        <v>650</v>
      </c>
      <c r="F102" s="386">
        <v>4.3E-3</v>
      </c>
    </row>
    <row r="103" spans="1:6">
      <c r="A103" s="387">
        <v>45813</v>
      </c>
      <c r="B103" s="173" t="s">
        <v>651</v>
      </c>
      <c r="C103" s="173" t="s">
        <v>652</v>
      </c>
      <c r="D103" s="173" t="s">
        <v>653</v>
      </c>
      <c r="E103" s="173" t="s">
        <v>654</v>
      </c>
      <c r="F103" s="386">
        <v>-7.7000000000000002E-3</v>
      </c>
    </row>
    <row r="104" spans="1:6">
      <c r="A104" s="387">
        <v>45782</v>
      </c>
      <c r="B104" s="173" t="s">
        <v>655</v>
      </c>
      <c r="C104" s="173" t="s">
        <v>656</v>
      </c>
      <c r="D104" s="173" t="s">
        <v>657</v>
      </c>
      <c r="E104" s="173" t="s">
        <v>658</v>
      </c>
      <c r="F104" s="386">
        <v>-6.4000000000000003E-3</v>
      </c>
    </row>
    <row r="105" spans="1:6">
      <c r="A105" s="387">
        <v>45693</v>
      </c>
      <c r="B105" s="173" t="s">
        <v>659</v>
      </c>
      <c r="C105" s="173" t="s">
        <v>660</v>
      </c>
      <c r="D105" s="173" t="s">
        <v>661</v>
      </c>
      <c r="E105" s="173" t="s">
        <v>662</v>
      </c>
      <c r="F105" s="386">
        <v>1.47E-2</v>
      </c>
    </row>
    <row r="106" spans="1:6">
      <c r="A106" s="387">
        <v>45662</v>
      </c>
      <c r="B106" s="173" t="s">
        <v>663</v>
      </c>
      <c r="C106" s="173" t="s">
        <v>664</v>
      </c>
      <c r="D106" s="173" t="s">
        <v>665</v>
      </c>
      <c r="E106" s="173" t="s">
        <v>666</v>
      </c>
      <c r="F106" s="386">
        <v>6.3E-3</v>
      </c>
    </row>
    <row r="107" spans="1:6">
      <c r="A107" s="385">
        <v>45777</v>
      </c>
      <c r="B107" s="173" t="s">
        <v>667</v>
      </c>
      <c r="C107" s="173" t="s">
        <v>668</v>
      </c>
      <c r="D107" s="173" t="s">
        <v>669</v>
      </c>
      <c r="E107" s="173" t="s">
        <v>670</v>
      </c>
      <c r="F107" s="386">
        <v>1.5E-3</v>
      </c>
    </row>
    <row r="108" spans="1:6">
      <c r="A108" s="385">
        <v>45776</v>
      </c>
      <c r="B108" s="173" t="s">
        <v>671</v>
      </c>
      <c r="C108" s="173" t="s">
        <v>672</v>
      </c>
      <c r="D108" s="173" t="s">
        <v>673</v>
      </c>
      <c r="E108" s="173" t="s">
        <v>674</v>
      </c>
      <c r="F108" s="386">
        <v>5.7999999999999996E-3</v>
      </c>
    </row>
    <row r="109" spans="1:6">
      <c r="A109" s="385">
        <v>45775</v>
      </c>
      <c r="B109" s="173" t="s">
        <v>675</v>
      </c>
      <c r="C109" s="173" t="s">
        <v>676</v>
      </c>
      <c r="D109" s="173" t="s">
        <v>677</v>
      </c>
      <c r="E109" s="173" t="s">
        <v>678</v>
      </c>
      <c r="F109" s="386">
        <v>5.9999999999999995E-4</v>
      </c>
    </row>
    <row r="110" spans="1:6">
      <c r="A110" s="385">
        <v>45772</v>
      </c>
      <c r="B110" s="173" t="s">
        <v>679</v>
      </c>
      <c r="C110" s="173" t="s">
        <v>680</v>
      </c>
      <c r="D110" s="173" t="s">
        <v>681</v>
      </c>
      <c r="E110" s="173" t="s">
        <v>682</v>
      </c>
      <c r="F110" s="386">
        <v>7.4000000000000003E-3</v>
      </c>
    </row>
    <row r="111" spans="1:6">
      <c r="A111" s="385">
        <v>45771</v>
      </c>
      <c r="B111" s="173" t="s">
        <v>683</v>
      </c>
      <c r="C111" s="173" t="s">
        <v>684</v>
      </c>
      <c r="D111" s="173" t="s">
        <v>685</v>
      </c>
      <c r="E111" s="173" t="s">
        <v>686</v>
      </c>
      <c r="F111" s="386">
        <v>2.0299999999999999E-2</v>
      </c>
    </row>
    <row r="112" spans="1:6">
      <c r="A112" s="385">
        <v>45770</v>
      </c>
      <c r="B112" s="173" t="s">
        <v>687</v>
      </c>
      <c r="C112" s="173" t="s">
        <v>688</v>
      </c>
      <c r="D112" s="173" t="s">
        <v>689</v>
      </c>
      <c r="E112" s="173" t="s">
        <v>690</v>
      </c>
      <c r="F112" s="386">
        <v>1.67E-2</v>
      </c>
    </row>
    <row r="113" spans="1:6">
      <c r="A113" s="385">
        <v>45769</v>
      </c>
      <c r="B113" s="173" t="s">
        <v>691</v>
      </c>
      <c r="C113" s="173" t="s">
        <v>692</v>
      </c>
      <c r="D113" s="173" t="s">
        <v>693</v>
      </c>
      <c r="E113" s="173" t="s">
        <v>692</v>
      </c>
      <c r="F113" s="386">
        <v>2.5100000000000001E-2</v>
      </c>
    </row>
    <row r="114" spans="1:6">
      <c r="A114" s="385">
        <v>45768</v>
      </c>
      <c r="B114" s="173" t="s">
        <v>694</v>
      </c>
      <c r="C114" s="173" t="s">
        <v>695</v>
      </c>
      <c r="D114" s="173" t="s">
        <v>695</v>
      </c>
      <c r="E114" s="173" t="s">
        <v>696</v>
      </c>
      <c r="F114" s="386">
        <v>-2.3599999999999999E-2</v>
      </c>
    </row>
    <row r="115" spans="1:6">
      <c r="A115" s="385">
        <v>45764</v>
      </c>
      <c r="B115" s="173" t="s">
        <v>697</v>
      </c>
      <c r="C115" s="173" t="s">
        <v>698</v>
      </c>
      <c r="D115" s="173" t="s">
        <v>699</v>
      </c>
      <c r="E115" s="173" t="s">
        <v>700</v>
      </c>
      <c r="F115" s="386">
        <v>1.2999999999999999E-3</v>
      </c>
    </row>
    <row r="116" spans="1:6">
      <c r="A116" s="385">
        <v>45763</v>
      </c>
      <c r="B116" s="173" t="s">
        <v>701</v>
      </c>
      <c r="C116" s="173" t="s">
        <v>702</v>
      </c>
      <c r="D116" s="173" t="s">
        <v>703</v>
      </c>
      <c r="E116" s="173" t="s">
        <v>704</v>
      </c>
      <c r="F116" s="386">
        <v>-2.24E-2</v>
      </c>
    </row>
    <row r="117" spans="1:6">
      <c r="A117" s="385">
        <v>45762</v>
      </c>
      <c r="B117" s="173" t="s">
        <v>705</v>
      </c>
      <c r="C117" s="173" t="s">
        <v>706</v>
      </c>
      <c r="D117" s="173" t="s">
        <v>707</v>
      </c>
      <c r="E117" s="173" t="s">
        <v>708</v>
      </c>
      <c r="F117" s="386">
        <v>-1.6999999999999999E-3</v>
      </c>
    </row>
    <row r="118" spans="1:6">
      <c r="A118" s="385">
        <v>45761</v>
      </c>
      <c r="B118" s="173" t="s">
        <v>709</v>
      </c>
      <c r="C118" s="173" t="s">
        <v>710</v>
      </c>
      <c r="D118" s="173" t="s">
        <v>711</v>
      </c>
      <c r="E118" s="173" t="s">
        <v>712</v>
      </c>
      <c r="F118" s="386">
        <v>7.9000000000000008E-3</v>
      </c>
    </row>
    <row r="119" spans="1:6">
      <c r="A119" s="387">
        <v>45965</v>
      </c>
      <c r="B119" s="173" t="s">
        <v>713</v>
      </c>
      <c r="C119" s="173" t="s">
        <v>714</v>
      </c>
      <c r="D119" s="173" t="s">
        <v>715</v>
      </c>
      <c r="E119" s="173" t="s">
        <v>716</v>
      </c>
      <c r="F119" s="386">
        <v>1.8100000000000002E-2</v>
      </c>
    </row>
    <row r="120" spans="1:6">
      <c r="A120" s="387">
        <v>45934</v>
      </c>
      <c r="B120" s="173" t="s">
        <v>717</v>
      </c>
      <c r="C120" s="173" t="s">
        <v>718</v>
      </c>
      <c r="D120" s="173" t="s">
        <v>718</v>
      </c>
      <c r="E120" s="173" t="s">
        <v>719</v>
      </c>
      <c r="F120" s="386">
        <v>-3.4599999999999999E-2</v>
      </c>
    </row>
    <row r="121" spans="1:6">
      <c r="A121" s="387">
        <v>45904</v>
      </c>
      <c r="B121" s="173" t="s">
        <v>720</v>
      </c>
      <c r="C121" s="173" t="s">
        <v>721</v>
      </c>
      <c r="D121" s="173" t="s">
        <v>722</v>
      </c>
      <c r="E121" s="173" t="s">
        <v>723</v>
      </c>
      <c r="F121" s="386">
        <v>9.5200000000000007E-2</v>
      </c>
    </row>
    <row r="122" spans="1:6">
      <c r="A122" s="387">
        <v>45873</v>
      </c>
      <c r="B122" s="173" t="s">
        <v>724</v>
      </c>
      <c r="C122" s="173" t="s">
        <v>725</v>
      </c>
      <c r="D122" s="173" t="s">
        <v>726</v>
      </c>
      <c r="E122" s="173" t="s">
        <v>727</v>
      </c>
      <c r="F122" s="386">
        <v>-1.5699999999999999E-2</v>
      </c>
    </row>
    <row r="123" spans="1:6">
      <c r="A123" s="387">
        <v>45842</v>
      </c>
      <c r="B123" s="173" t="s">
        <v>728</v>
      </c>
      <c r="C123" s="173" t="s">
        <v>729</v>
      </c>
      <c r="D123" s="173" t="s">
        <v>730</v>
      </c>
      <c r="E123" s="173" t="s">
        <v>731</v>
      </c>
      <c r="F123" s="386">
        <v>-2.3E-3</v>
      </c>
    </row>
    <row r="124" spans="1:6">
      <c r="A124" s="387">
        <v>45751</v>
      </c>
      <c r="B124" s="173" t="s">
        <v>732</v>
      </c>
      <c r="C124" s="173" t="s">
        <v>733</v>
      </c>
      <c r="D124" s="173" t="s">
        <v>733</v>
      </c>
      <c r="E124" s="173" t="s">
        <v>734</v>
      </c>
      <c r="F124" s="386">
        <v>-5.9700000000000003E-2</v>
      </c>
    </row>
    <row r="125" spans="1:6">
      <c r="A125" s="387">
        <v>45720</v>
      </c>
      <c r="B125" s="173" t="s">
        <v>735</v>
      </c>
      <c r="C125" s="173" t="s">
        <v>736</v>
      </c>
      <c r="D125" s="173" t="s">
        <v>737</v>
      </c>
      <c r="E125" s="173" t="s">
        <v>738</v>
      </c>
      <c r="F125" s="386">
        <v>-4.8399999999999999E-2</v>
      </c>
    </row>
    <row r="126" spans="1:6">
      <c r="A126" s="387">
        <v>45692</v>
      </c>
      <c r="B126" s="173" t="s">
        <v>739</v>
      </c>
      <c r="C126" s="173" t="s">
        <v>740</v>
      </c>
      <c r="D126" s="173" t="s">
        <v>741</v>
      </c>
      <c r="E126" s="173" t="s">
        <v>742</v>
      </c>
      <c r="F126" s="386">
        <v>6.7000000000000002E-3</v>
      </c>
    </row>
    <row r="127" spans="1:6">
      <c r="A127" s="387">
        <v>45661</v>
      </c>
      <c r="B127" s="173" t="s">
        <v>743</v>
      </c>
      <c r="C127" s="173" t="s">
        <v>744</v>
      </c>
      <c r="D127" s="173" t="s">
        <v>745</v>
      </c>
      <c r="E127" s="173" t="s">
        <v>746</v>
      </c>
      <c r="F127" s="386">
        <v>3.8E-3</v>
      </c>
    </row>
    <row r="128" spans="1:6">
      <c r="A128" s="385">
        <v>45747</v>
      </c>
      <c r="B128" s="173" t="s">
        <v>747</v>
      </c>
      <c r="C128" s="173" t="s">
        <v>748</v>
      </c>
      <c r="D128" s="173" t="s">
        <v>749</v>
      </c>
      <c r="E128" s="173" t="s">
        <v>750</v>
      </c>
      <c r="F128" s="386">
        <v>5.4999999999999997E-3</v>
      </c>
    </row>
    <row r="129" spans="1:6">
      <c r="A129" s="385">
        <v>45744</v>
      </c>
      <c r="B129" s="173" t="s">
        <v>751</v>
      </c>
      <c r="C129" s="173" t="s">
        <v>752</v>
      </c>
      <c r="D129" s="173" t="s">
        <v>753</v>
      </c>
      <c r="E129" s="173" t="s">
        <v>754</v>
      </c>
      <c r="F129" s="386">
        <v>-1.9699999999999999E-2</v>
      </c>
    </row>
    <row r="130" spans="1:6">
      <c r="A130" s="385">
        <v>45743</v>
      </c>
      <c r="B130" s="173" t="s">
        <v>755</v>
      </c>
      <c r="C130" s="173" t="s">
        <v>756</v>
      </c>
      <c r="D130" s="173" t="s">
        <v>757</v>
      </c>
      <c r="E130" s="173" t="s">
        <v>758</v>
      </c>
      <c r="F130" s="386">
        <v>-3.3E-3</v>
      </c>
    </row>
    <row r="131" spans="1:6">
      <c r="A131" s="385">
        <v>45742</v>
      </c>
      <c r="B131" s="173" t="s">
        <v>759</v>
      </c>
      <c r="C131" s="173" t="s">
        <v>760</v>
      </c>
      <c r="D131" s="173" t="s">
        <v>761</v>
      </c>
      <c r="E131" s="173" t="s">
        <v>762</v>
      </c>
      <c r="F131" s="386">
        <v>-1.12E-2</v>
      </c>
    </row>
    <row r="132" spans="1:6">
      <c r="A132" s="385">
        <v>45741</v>
      </c>
      <c r="B132" s="173" t="s">
        <v>763</v>
      </c>
      <c r="C132" s="173" t="s">
        <v>764</v>
      </c>
      <c r="D132" s="173" t="s">
        <v>765</v>
      </c>
      <c r="E132" s="173" t="s">
        <v>766</v>
      </c>
      <c r="F132" s="386">
        <v>1.6000000000000001E-3</v>
      </c>
    </row>
    <row r="133" spans="1:6">
      <c r="A133" s="385">
        <v>45740</v>
      </c>
      <c r="B133" s="173" t="s">
        <v>767</v>
      </c>
      <c r="C133" s="173" t="s">
        <v>768</v>
      </c>
      <c r="D133" s="173" t="s">
        <v>769</v>
      </c>
      <c r="E133" s="173" t="s">
        <v>768</v>
      </c>
      <c r="F133" s="386">
        <v>1.7600000000000001E-2</v>
      </c>
    </row>
    <row r="134" spans="1:6">
      <c r="A134" s="385">
        <v>45737</v>
      </c>
      <c r="B134" s="173" t="s">
        <v>770</v>
      </c>
      <c r="C134" s="173" t="s">
        <v>771</v>
      </c>
      <c r="D134" s="173" t="s">
        <v>772</v>
      </c>
      <c r="E134" s="173" t="s">
        <v>773</v>
      </c>
      <c r="F134" s="386">
        <v>8.0000000000000004E-4</v>
      </c>
    </row>
    <row r="135" spans="1:6">
      <c r="A135" s="385">
        <v>45736</v>
      </c>
      <c r="B135" s="173" t="s">
        <v>774</v>
      </c>
      <c r="C135" s="173" t="s">
        <v>775</v>
      </c>
      <c r="D135" s="173" t="s">
        <v>776</v>
      </c>
      <c r="E135" s="173" t="s">
        <v>777</v>
      </c>
      <c r="F135" s="386">
        <v>-2.2000000000000001E-3</v>
      </c>
    </row>
    <row r="136" spans="1:6">
      <c r="A136" s="385">
        <v>45735</v>
      </c>
      <c r="B136" s="173" t="s">
        <v>778</v>
      </c>
      <c r="C136" s="173" t="s">
        <v>779</v>
      </c>
      <c r="D136" s="173" t="s">
        <v>780</v>
      </c>
      <c r="E136" s="173" t="s">
        <v>781</v>
      </c>
      <c r="F136" s="386">
        <v>1.0800000000000001E-2</v>
      </c>
    </row>
    <row r="137" spans="1:6">
      <c r="A137" s="385">
        <v>45734</v>
      </c>
      <c r="B137" s="173" t="s">
        <v>782</v>
      </c>
      <c r="C137" s="173" t="s">
        <v>783</v>
      </c>
      <c r="D137" s="173" t="s">
        <v>783</v>
      </c>
      <c r="E137" s="173" t="s">
        <v>784</v>
      </c>
      <c r="F137" s="386">
        <v>-1.0699999999999999E-2</v>
      </c>
    </row>
    <row r="138" spans="1:6">
      <c r="A138" s="385">
        <v>45733</v>
      </c>
      <c r="B138" s="173" t="s">
        <v>785</v>
      </c>
      <c r="C138" s="173" t="s">
        <v>786</v>
      </c>
      <c r="D138" s="173" t="s">
        <v>787</v>
      </c>
      <c r="E138" s="173" t="s">
        <v>788</v>
      </c>
      <c r="F138" s="386">
        <v>6.4000000000000003E-3</v>
      </c>
    </row>
    <row r="139" spans="1:6">
      <c r="A139" s="385">
        <v>45730</v>
      </c>
      <c r="B139" s="173" t="s">
        <v>789</v>
      </c>
      <c r="C139" s="173" t="s">
        <v>790</v>
      </c>
      <c r="D139" s="173" t="s">
        <v>791</v>
      </c>
      <c r="E139" s="173" t="s">
        <v>790</v>
      </c>
      <c r="F139" s="386">
        <v>2.1299999999999999E-2</v>
      </c>
    </row>
    <row r="140" spans="1:6">
      <c r="A140" s="385">
        <v>45729</v>
      </c>
      <c r="B140" s="173" t="s">
        <v>792</v>
      </c>
      <c r="C140" s="173" t="s">
        <v>793</v>
      </c>
      <c r="D140" s="173" t="s">
        <v>794</v>
      </c>
      <c r="E140" s="173" t="s">
        <v>795</v>
      </c>
      <c r="F140" s="386">
        <v>-1.3899999999999999E-2</v>
      </c>
    </row>
    <row r="141" spans="1:6">
      <c r="A141" s="387">
        <v>45994</v>
      </c>
      <c r="B141" s="173" t="s">
        <v>796</v>
      </c>
      <c r="C141" s="173" t="s">
        <v>797</v>
      </c>
      <c r="D141" s="173" t="s">
        <v>798</v>
      </c>
      <c r="E141" s="173" t="s">
        <v>799</v>
      </c>
      <c r="F141" s="386">
        <v>4.8999999999999998E-3</v>
      </c>
    </row>
    <row r="142" spans="1:6">
      <c r="A142" s="387">
        <v>45964</v>
      </c>
      <c r="B142" s="173" t="s">
        <v>800</v>
      </c>
      <c r="C142" s="173" t="s">
        <v>801</v>
      </c>
      <c r="D142" s="173" t="s">
        <v>802</v>
      </c>
      <c r="E142" s="173" t="s">
        <v>803</v>
      </c>
      <c r="F142" s="386">
        <v>-7.6E-3</v>
      </c>
    </row>
    <row r="143" spans="1:6">
      <c r="A143" s="387">
        <v>45933</v>
      </c>
      <c r="B143" s="173" t="s">
        <v>804</v>
      </c>
      <c r="C143" s="173" t="s">
        <v>805</v>
      </c>
      <c r="D143" s="173" t="s">
        <v>805</v>
      </c>
      <c r="E143" s="173" t="s">
        <v>806</v>
      </c>
      <c r="F143" s="386">
        <v>-2.7E-2</v>
      </c>
    </row>
    <row r="144" spans="1:6">
      <c r="A144" s="387">
        <v>45841</v>
      </c>
      <c r="B144" s="173" t="s">
        <v>807</v>
      </c>
      <c r="C144" s="173" t="s">
        <v>808</v>
      </c>
      <c r="D144" s="173" t="s">
        <v>809</v>
      </c>
      <c r="E144" s="173" t="s">
        <v>810</v>
      </c>
      <c r="F144" s="386">
        <v>5.4999999999999997E-3</v>
      </c>
    </row>
    <row r="145" spans="1:6">
      <c r="A145" s="387">
        <v>45811</v>
      </c>
      <c r="B145" s="173" t="s">
        <v>811</v>
      </c>
      <c r="C145" s="173" t="s">
        <v>812</v>
      </c>
      <c r="D145" s="173" t="s">
        <v>813</v>
      </c>
      <c r="E145" s="173" t="s">
        <v>814</v>
      </c>
      <c r="F145" s="386">
        <v>-1.78E-2</v>
      </c>
    </row>
    <row r="146" spans="1:6">
      <c r="A146" s="387">
        <v>45780</v>
      </c>
      <c r="B146" s="173" t="s">
        <v>815</v>
      </c>
      <c r="C146" s="173" t="s">
        <v>816</v>
      </c>
      <c r="D146" s="173" t="s">
        <v>817</v>
      </c>
      <c r="E146" s="173" t="s">
        <v>818</v>
      </c>
      <c r="F146" s="386">
        <v>1.12E-2</v>
      </c>
    </row>
    <row r="147" spans="1:6">
      <c r="A147" s="387">
        <v>45750</v>
      </c>
      <c r="B147" s="173" t="s">
        <v>819</v>
      </c>
      <c r="C147" s="173" t="s">
        <v>820</v>
      </c>
      <c r="D147" s="173" t="s">
        <v>821</v>
      </c>
      <c r="E147" s="173" t="s">
        <v>822</v>
      </c>
      <c r="F147" s="386">
        <v>-1.2200000000000001E-2</v>
      </c>
    </row>
    <row r="148" spans="1:6">
      <c r="A148" s="387">
        <v>45719</v>
      </c>
      <c r="B148" s="173" t="s">
        <v>823</v>
      </c>
      <c r="C148" s="173" t="s">
        <v>824</v>
      </c>
      <c r="D148" s="173" t="s">
        <v>825</v>
      </c>
      <c r="E148" s="173" t="s">
        <v>826</v>
      </c>
      <c r="F148" s="386">
        <v>-1.7600000000000001E-2</v>
      </c>
    </row>
    <row r="149" spans="1:6">
      <c r="A149" s="385">
        <v>45716</v>
      </c>
      <c r="B149" s="173" t="s">
        <v>827</v>
      </c>
      <c r="C149" s="173" t="s">
        <v>828</v>
      </c>
      <c r="D149" s="173" t="s">
        <v>829</v>
      </c>
      <c r="E149" s="173" t="s">
        <v>830</v>
      </c>
      <c r="F149" s="386">
        <v>1.5900000000000001E-2</v>
      </c>
    </row>
    <row r="150" spans="1:6">
      <c r="A150" s="385">
        <v>45715</v>
      </c>
      <c r="B150" s="173" t="s">
        <v>831</v>
      </c>
      <c r="C150" s="173" t="s">
        <v>832</v>
      </c>
      <c r="D150" s="173" t="s">
        <v>833</v>
      </c>
      <c r="E150" s="173" t="s">
        <v>834</v>
      </c>
      <c r="F150" s="386">
        <v>-1.5900000000000001E-2</v>
      </c>
    </row>
    <row r="151" spans="1:6">
      <c r="A151" s="385">
        <v>45714</v>
      </c>
      <c r="B151" s="173" t="s">
        <v>835</v>
      </c>
      <c r="C151" s="173" t="s">
        <v>836</v>
      </c>
      <c r="D151" s="173" t="s">
        <v>837</v>
      </c>
      <c r="E151" s="173" t="s">
        <v>838</v>
      </c>
      <c r="F151" s="386">
        <v>1E-4</v>
      </c>
    </row>
    <row r="152" spans="1:6">
      <c r="A152" s="385">
        <v>45713</v>
      </c>
      <c r="B152" s="173" t="s">
        <v>839</v>
      </c>
      <c r="C152" s="173" t="s">
        <v>840</v>
      </c>
      <c r="D152" s="173" t="s">
        <v>841</v>
      </c>
      <c r="E152" s="173" t="s">
        <v>842</v>
      </c>
      <c r="F152" s="386">
        <v>-4.7000000000000002E-3</v>
      </c>
    </row>
    <row r="153" spans="1:6">
      <c r="A153" s="385">
        <v>45712</v>
      </c>
      <c r="B153" s="173" t="s">
        <v>843</v>
      </c>
      <c r="C153" s="173" t="s">
        <v>844</v>
      </c>
      <c r="D153" s="173" t="s">
        <v>845</v>
      </c>
      <c r="E153" s="173" t="s">
        <v>846</v>
      </c>
      <c r="F153" s="386">
        <v>-5.0000000000000001E-3</v>
      </c>
    </row>
    <row r="154" spans="1:6">
      <c r="A154" s="385">
        <v>45709</v>
      </c>
      <c r="B154" s="173" t="s">
        <v>847</v>
      </c>
      <c r="C154" s="173" t="s">
        <v>848</v>
      </c>
      <c r="D154" s="173" t="s">
        <v>849</v>
      </c>
      <c r="E154" s="173" t="s">
        <v>850</v>
      </c>
      <c r="F154" s="386">
        <v>-1.7100000000000001E-2</v>
      </c>
    </row>
    <row r="155" spans="1:6">
      <c r="A155" s="385">
        <v>45708</v>
      </c>
      <c r="B155" s="173" t="s">
        <v>851</v>
      </c>
      <c r="C155" s="173" t="s">
        <v>852</v>
      </c>
      <c r="D155" s="173" t="s">
        <v>852</v>
      </c>
      <c r="E155" s="173" t="s">
        <v>853</v>
      </c>
      <c r="F155" s="386">
        <v>-4.3E-3</v>
      </c>
    </row>
    <row r="156" spans="1:6">
      <c r="A156" s="385">
        <v>45707</v>
      </c>
      <c r="B156" s="173" t="s">
        <v>854</v>
      </c>
      <c r="C156" s="173" t="s">
        <v>855</v>
      </c>
      <c r="D156" s="173" t="s">
        <v>856</v>
      </c>
      <c r="E156" s="173" t="s">
        <v>857</v>
      </c>
      <c r="F156" s="386">
        <v>2.3999999999999998E-3</v>
      </c>
    </row>
    <row r="157" spans="1:6">
      <c r="A157" s="385">
        <v>45706</v>
      </c>
      <c r="B157" s="173" t="s">
        <v>858</v>
      </c>
      <c r="C157" s="173" t="s">
        <v>859</v>
      </c>
      <c r="D157" s="173" t="s">
        <v>860</v>
      </c>
      <c r="E157" s="173" t="s">
        <v>861</v>
      </c>
      <c r="F157" s="386">
        <v>2.3999999999999998E-3</v>
      </c>
    </row>
    <row r="158" spans="1:6">
      <c r="A158" s="385">
        <v>45702</v>
      </c>
      <c r="B158" s="173" t="s">
        <v>862</v>
      </c>
      <c r="C158" s="173" t="s">
        <v>863</v>
      </c>
      <c r="D158" s="173" t="s">
        <v>864</v>
      </c>
      <c r="E158" s="173" t="s">
        <v>865</v>
      </c>
      <c r="F158" s="386">
        <v>-1E-4</v>
      </c>
    </row>
    <row r="159" spans="1:6">
      <c r="A159" s="385">
        <v>45701</v>
      </c>
      <c r="B159" s="173" t="s">
        <v>866</v>
      </c>
      <c r="C159" s="173" t="s">
        <v>867</v>
      </c>
      <c r="D159" s="173" t="s">
        <v>868</v>
      </c>
      <c r="E159" s="173" t="s">
        <v>869</v>
      </c>
      <c r="F159" s="386">
        <v>1.04E-2</v>
      </c>
    </row>
    <row r="160" spans="1:6">
      <c r="A160" s="387">
        <v>45993</v>
      </c>
      <c r="B160" s="173" t="s">
        <v>870</v>
      </c>
      <c r="C160" s="173" t="s">
        <v>871</v>
      </c>
      <c r="D160" s="173" t="s">
        <v>872</v>
      </c>
      <c r="E160" s="173" t="s">
        <v>873</v>
      </c>
      <c r="F160" s="386">
        <v>-2.7000000000000001E-3</v>
      </c>
    </row>
    <row r="161" spans="1:6">
      <c r="A161" s="387">
        <v>45963</v>
      </c>
      <c r="B161" s="173" t="s">
        <v>874</v>
      </c>
      <c r="C161" s="173" t="s">
        <v>875</v>
      </c>
      <c r="D161" s="173" t="s">
        <v>876</v>
      </c>
      <c r="E161" s="173" t="s">
        <v>877</v>
      </c>
      <c r="F161" s="386">
        <v>2.9999999999999997E-4</v>
      </c>
    </row>
    <row r="162" spans="1:6">
      <c r="A162" s="387">
        <v>45932</v>
      </c>
      <c r="B162" s="173" t="s">
        <v>878</v>
      </c>
      <c r="C162" s="173" t="s">
        <v>879</v>
      </c>
      <c r="D162" s="173" t="s">
        <v>880</v>
      </c>
      <c r="E162" s="173" t="s">
        <v>881</v>
      </c>
      <c r="F162" s="386">
        <v>6.7000000000000002E-3</v>
      </c>
    </row>
    <row r="163" spans="1:6">
      <c r="A163" s="387">
        <v>45840</v>
      </c>
      <c r="B163" s="173" t="s">
        <v>882</v>
      </c>
      <c r="C163" s="173" t="s">
        <v>883</v>
      </c>
      <c r="D163" s="173" t="s">
        <v>884</v>
      </c>
      <c r="E163" s="173" t="s">
        <v>885</v>
      </c>
      <c r="F163" s="386">
        <v>-9.4999999999999998E-3</v>
      </c>
    </row>
    <row r="164" spans="1:6">
      <c r="A164" s="387">
        <v>45810</v>
      </c>
      <c r="B164" s="173" t="s">
        <v>886</v>
      </c>
      <c r="C164" s="173" t="s">
        <v>887</v>
      </c>
      <c r="D164" s="173" t="s">
        <v>888</v>
      </c>
      <c r="E164" s="173" t="s">
        <v>889</v>
      </c>
      <c r="F164" s="386">
        <v>3.5999999999999999E-3</v>
      </c>
    </row>
    <row r="165" spans="1:6">
      <c r="A165" s="387">
        <v>45779</v>
      </c>
      <c r="B165" s="173" t="s">
        <v>890</v>
      </c>
      <c r="C165" s="173" t="s">
        <v>891</v>
      </c>
      <c r="D165" s="173" t="s">
        <v>892</v>
      </c>
      <c r="E165" s="173" t="s">
        <v>893</v>
      </c>
      <c r="F165" s="386">
        <v>3.8999999999999998E-3</v>
      </c>
    </row>
    <row r="166" spans="1:6">
      <c r="A166" s="387">
        <v>45749</v>
      </c>
      <c r="B166" s="173" t="s">
        <v>894</v>
      </c>
      <c r="C166" s="173" t="s">
        <v>895</v>
      </c>
      <c r="D166" s="173" t="s">
        <v>896</v>
      </c>
      <c r="E166" s="173" t="s">
        <v>897</v>
      </c>
      <c r="F166" s="386">
        <v>7.1999999999999998E-3</v>
      </c>
    </row>
    <row r="167" spans="1:6">
      <c r="A167" s="387">
        <v>45718</v>
      </c>
      <c r="B167" s="173" t="s">
        <v>898</v>
      </c>
      <c r="C167" s="173" t="s">
        <v>899</v>
      </c>
      <c r="D167" s="173" t="s">
        <v>900</v>
      </c>
      <c r="E167" s="173" t="s">
        <v>901</v>
      </c>
      <c r="F167" s="386">
        <v>-7.6E-3</v>
      </c>
    </row>
    <row r="168" spans="1:6">
      <c r="A168" s="385">
        <v>45688</v>
      </c>
      <c r="B168" s="173" t="s">
        <v>902</v>
      </c>
      <c r="C168" s="173" t="s">
        <v>903</v>
      </c>
      <c r="D168" s="173" t="s">
        <v>904</v>
      </c>
      <c r="E168" s="173" t="s">
        <v>905</v>
      </c>
      <c r="F168" s="386">
        <v>-5.0000000000000001E-3</v>
      </c>
    </row>
    <row r="169" spans="1:6">
      <c r="A169" s="385">
        <v>45687</v>
      </c>
      <c r="B169" s="173" t="s">
        <v>906</v>
      </c>
      <c r="C169" s="173" t="s">
        <v>907</v>
      </c>
      <c r="D169" s="173" t="s">
        <v>908</v>
      </c>
      <c r="E169" s="173" t="s">
        <v>909</v>
      </c>
      <c r="F169" s="386">
        <v>5.3E-3</v>
      </c>
    </row>
    <row r="170" spans="1:6">
      <c r="A170" s="385">
        <v>45686</v>
      </c>
      <c r="B170" s="173" t="s">
        <v>910</v>
      </c>
      <c r="C170" s="173" t="s">
        <v>911</v>
      </c>
      <c r="D170" s="173" t="s">
        <v>912</v>
      </c>
      <c r="E170" s="173" t="s">
        <v>913</v>
      </c>
      <c r="F170" s="386">
        <v>-4.7000000000000002E-3</v>
      </c>
    </row>
    <row r="171" spans="1:6">
      <c r="A171" s="385">
        <v>45685</v>
      </c>
      <c r="B171" s="173" t="s">
        <v>914</v>
      </c>
      <c r="C171" s="173" t="s">
        <v>915</v>
      </c>
      <c r="D171" s="173" t="s">
        <v>916</v>
      </c>
      <c r="E171" s="173" t="s">
        <v>917</v>
      </c>
      <c r="F171" s="386">
        <v>9.1999999999999998E-3</v>
      </c>
    </row>
    <row r="172" spans="1:6">
      <c r="A172" s="385">
        <v>45684</v>
      </c>
      <c r="B172" s="173" t="s">
        <v>918</v>
      </c>
      <c r="C172" s="173" t="s">
        <v>919</v>
      </c>
      <c r="D172" s="173" t="s">
        <v>920</v>
      </c>
      <c r="E172" s="173" t="s">
        <v>921</v>
      </c>
      <c r="F172" s="386">
        <v>-1.46E-2</v>
      </c>
    </row>
    <row r="173" spans="1:6">
      <c r="A173" s="385">
        <v>45681</v>
      </c>
      <c r="B173" s="173" t="s">
        <v>922</v>
      </c>
      <c r="C173" s="173" t="s">
        <v>923</v>
      </c>
      <c r="D173" s="173" t="s">
        <v>924</v>
      </c>
      <c r="E173" s="173" t="s">
        <v>925</v>
      </c>
      <c r="F173" s="386">
        <v>-2.8999999999999998E-3</v>
      </c>
    </row>
    <row r="174" spans="1:6">
      <c r="A174" s="385">
        <v>45680</v>
      </c>
      <c r="B174" s="173" t="s">
        <v>926</v>
      </c>
      <c r="C174" s="173" t="s">
        <v>927</v>
      </c>
      <c r="D174" s="173" t="s">
        <v>928</v>
      </c>
      <c r="E174" s="173" t="s">
        <v>929</v>
      </c>
      <c r="F174" s="386">
        <v>5.3E-3</v>
      </c>
    </row>
    <row r="175" spans="1:6">
      <c r="A175" s="385">
        <v>45679</v>
      </c>
      <c r="B175" s="173" t="s">
        <v>930</v>
      </c>
      <c r="C175" s="173" t="s">
        <v>931</v>
      </c>
      <c r="D175" s="173" t="s">
        <v>932</v>
      </c>
      <c r="E175" s="173" t="s">
        <v>933</v>
      </c>
      <c r="F175" s="386">
        <v>6.1000000000000004E-3</v>
      </c>
    </row>
    <row r="176" spans="1:6">
      <c r="A176" s="385">
        <v>45678</v>
      </c>
      <c r="B176" s="173" t="s">
        <v>934</v>
      </c>
      <c r="C176" s="173" t="s">
        <v>935</v>
      </c>
      <c r="D176" s="173" t="s">
        <v>936</v>
      </c>
      <c r="E176" s="173" t="s">
        <v>937</v>
      </c>
      <c r="F176" s="386">
        <v>8.8000000000000005E-3</v>
      </c>
    </row>
    <row r="177" spans="1:6">
      <c r="A177" s="385">
        <v>45674</v>
      </c>
      <c r="B177" s="173" t="s">
        <v>938</v>
      </c>
      <c r="C177" s="173" t="s">
        <v>939</v>
      </c>
      <c r="D177" s="173" t="s">
        <v>940</v>
      </c>
      <c r="E177" s="173" t="s">
        <v>941</v>
      </c>
      <c r="F177" s="386">
        <v>0.01</v>
      </c>
    </row>
    <row r="178" spans="1:6">
      <c r="A178" s="385">
        <v>45673</v>
      </c>
      <c r="B178" s="173" t="s">
        <v>942</v>
      </c>
      <c r="C178" s="173" t="s">
        <v>943</v>
      </c>
      <c r="D178" s="173" t="s">
        <v>944</v>
      </c>
      <c r="E178" s="173" t="s">
        <v>945</v>
      </c>
      <c r="F178" s="386">
        <v>-2.0999999999999999E-3</v>
      </c>
    </row>
    <row r="179" spans="1:6">
      <c r="A179" s="385">
        <v>45672</v>
      </c>
      <c r="B179" s="173" t="s">
        <v>946</v>
      </c>
      <c r="C179" s="173" t="s">
        <v>947</v>
      </c>
      <c r="D179" s="173" t="s">
        <v>948</v>
      </c>
      <c r="E179" s="173" t="s">
        <v>947</v>
      </c>
      <c r="F179" s="386">
        <v>1.83E-2</v>
      </c>
    </row>
    <row r="180" spans="1:6">
      <c r="A180" s="385">
        <v>45671</v>
      </c>
      <c r="B180" s="173" t="s">
        <v>949</v>
      </c>
      <c r="C180" s="173" t="s">
        <v>950</v>
      </c>
      <c r="D180" s="173" t="s">
        <v>951</v>
      </c>
      <c r="E180" s="173" t="s">
        <v>952</v>
      </c>
      <c r="F180" s="386">
        <v>1.1000000000000001E-3</v>
      </c>
    </row>
    <row r="181" spans="1:6">
      <c r="A181" s="385">
        <v>45670</v>
      </c>
      <c r="B181" s="173" t="s">
        <v>953</v>
      </c>
      <c r="C181" s="173" t="s">
        <v>954</v>
      </c>
      <c r="D181" s="173" t="s">
        <v>955</v>
      </c>
      <c r="E181" s="173" t="s">
        <v>956</v>
      </c>
      <c r="F181" s="386">
        <v>1.6000000000000001E-3</v>
      </c>
    </row>
    <row r="182" spans="1:6">
      <c r="A182" s="387">
        <v>45931</v>
      </c>
      <c r="B182" s="173" t="s">
        <v>957</v>
      </c>
      <c r="C182" s="173" t="s">
        <v>958</v>
      </c>
      <c r="D182" s="173" t="s">
        <v>958</v>
      </c>
      <c r="E182" s="173" t="s">
        <v>959</v>
      </c>
      <c r="F182" s="386">
        <v>-1.54E-2</v>
      </c>
    </row>
    <row r="183" spans="1:6">
      <c r="A183" s="387">
        <v>45870</v>
      </c>
      <c r="B183" s="173" t="s">
        <v>960</v>
      </c>
      <c r="C183" s="173" t="s">
        <v>961</v>
      </c>
      <c r="D183" s="173" t="s">
        <v>962</v>
      </c>
      <c r="E183" s="173" t="s">
        <v>963</v>
      </c>
      <c r="F183" s="386">
        <v>1.6000000000000001E-3</v>
      </c>
    </row>
    <row r="184" spans="1:6">
      <c r="A184" s="387">
        <v>45839</v>
      </c>
      <c r="B184" s="173" t="s">
        <v>964</v>
      </c>
      <c r="C184" s="173" t="s">
        <v>965</v>
      </c>
      <c r="D184" s="173" t="s">
        <v>966</v>
      </c>
      <c r="E184" s="173" t="s">
        <v>967</v>
      </c>
      <c r="F184" s="386">
        <v>-1.11E-2</v>
      </c>
    </row>
    <row r="185" spans="1:6">
      <c r="A185" s="387">
        <v>45809</v>
      </c>
      <c r="B185" s="173" t="s">
        <v>968</v>
      </c>
      <c r="C185" s="173" t="s">
        <v>969</v>
      </c>
      <c r="D185" s="173" t="s">
        <v>970</v>
      </c>
      <c r="E185" s="173" t="s">
        <v>971</v>
      </c>
      <c r="F185" s="386">
        <v>5.4999999999999997E-3</v>
      </c>
    </row>
    <row r="186" spans="1:6">
      <c r="A186" s="387">
        <v>45717</v>
      </c>
      <c r="B186" s="173" t="s">
        <v>972</v>
      </c>
      <c r="C186" s="173" t="s">
        <v>973</v>
      </c>
      <c r="D186" s="173" t="s">
        <v>974</v>
      </c>
      <c r="E186" s="173" t="s">
        <v>975</v>
      </c>
      <c r="F186" s="386">
        <v>1.26E-2</v>
      </c>
    </row>
    <row r="187" spans="1:6">
      <c r="A187" s="387">
        <v>45689</v>
      </c>
      <c r="B187" s="173" t="s">
        <v>976</v>
      </c>
      <c r="C187" s="173" t="s">
        <v>977</v>
      </c>
      <c r="D187" s="173" t="s">
        <v>978</v>
      </c>
      <c r="E187" s="173" t="s">
        <v>979</v>
      </c>
      <c r="F187" s="386">
        <v>-2.2000000000000001E-3</v>
      </c>
    </row>
    <row r="188" spans="1:6">
      <c r="A188" s="388">
        <v>45657</v>
      </c>
      <c r="B188" s="173" t="s">
        <v>980</v>
      </c>
      <c r="C188" s="173" t="s">
        <v>981</v>
      </c>
      <c r="D188" s="173" t="s">
        <v>982</v>
      </c>
      <c r="E188" s="173" t="s">
        <v>983</v>
      </c>
      <c r="F188" s="386">
        <v>-4.3E-3</v>
      </c>
    </row>
    <row r="189" spans="1:6">
      <c r="A189" s="388">
        <v>45656</v>
      </c>
      <c r="B189" s="173" t="s">
        <v>984</v>
      </c>
      <c r="C189" s="173" t="s">
        <v>985</v>
      </c>
      <c r="D189" s="173" t="s">
        <v>986</v>
      </c>
      <c r="E189" s="173" t="s">
        <v>987</v>
      </c>
      <c r="F189" s="386">
        <v>-1.0699999999999999E-2</v>
      </c>
    </row>
    <row r="190" spans="1:6">
      <c r="A190" s="388">
        <v>45653</v>
      </c>
      <c r="B190" s="173" t="s">
        <v>988</v>
      </c>
      <c r="C190" s="173" t="s">
        <v>989</v>
      </c>
      <c r="D190" s="173" t="s">
        <v>989</v>
      </c>
      <c r="E190" s="173" t="s">
        <v>990</v>
      </c>
      <c r="F190" s="386">
        <v>-1.11E-2</v>
      </c>
    </row>
    <row r="191" spans="1:6">
      <c r="A191" s="388">
        <v>45652</v>
      </c>
      <c r="B191" s="173" t="s">
        <v>991</v>
      </c>
      <c r="C191" s="173" t="s">
        <v>992</v>
      </c>
      <c r="D191" s="173" t="s">
        <v>993</v>
      </c>
      <c r="E191" s="173" t="s">
        <v>994</v>
      </c>
      <c r="F191" s="386">
        <v>-4.0000000000000002E-4</v>
      </c>
    </row>
    <row r="192" spans="1:6">
      <c r="A192" s="388">
        <v>45650</v>
      </c>
      <c r="B192" s="173" t="s">
        <v>995</v>
      </c>
      <c r="C192" s="173" t="s">
        <v>996</v>
      </c>
      <c r="D192" s="173" t="s">
        <v>997</v>
      </c>
      <c r="E192" s="173" t="s">
        <v>998</v>
      </c>
      <c r="F192" s="386">
        <v>1.0999999999999999E-2</v>
      </c>
    </row>
    <row r="193" spans="1:6">
      <c r="A193" s="388">
        <v>45649</v>
      </c>
      <c r="B193" s="173" t="s">
        <v>999</v>
      </c>
      <c r="C193" s="173" t="s">
        <v>1000</v>
      </c>
      <c r="D193" s="173" t="s">
        <v>1001</v>
      </c>
      <c r="E193" s="173" t="s">
        <v>1002</v>
      </c>
      <c r="F193" s="386">
        <v>7.3000000000000001E-3</v>
      </c>
    </row>
    <row r="194" spans="1:6">
      <c r="A194" s="388">
        <v>45646</v>
      </c>
      <c r="B194" s="173" t="s">
        <v>1003</v>
      </c>
      <c r="C194" s="173" t="s">
        <v>1004</v>
      </c>
      <c r="D194" s="173" t="s">
        <v>1005</v>
      </c>
      <c r="E194" s="173" t="s">
        <v>1006</v>
      </c>
      <c r="F194" s="386">
        <v>1.09E-2</v>
      </c>
    </row>
    <row r="195" spans="1:6">
      <c r="A195" s="388">
        <v>45645</v>
      </c>
      <c r="B195" s="173" t="s">
        <v>1007</v>
      </c>
      <c r="C195" s="173" t="s">
        <v>1008</v>
      </c>
      <c r="D195" s="173" t="s">
        <v>1009</v>
      </c>
      <c r="E195" s="173" t="s">
        <v>1010</v>
      </c>
      <c r="F195" s="386">
        <v>-8.9999999999999998E-4</v>
      </c>
    </row>
    <row r="196" spans="1:6">
      <c r="A196" s="388">
        <v>45644</v>
      </c>
      <c r="B196" s="173" t="s">
        <v>1011</v>
      </c>
      <c r="C196" s="173" t="s">
        <v>1012</v>
      </c>
      <c r="D196" s="173" t="s">
        <v>1013</v>
      </c>
      <c r="E196" s="173" t="s">
        <v>1014</v>
      </c>
      <c r="F196" s="386">
        <v>-2.9499999999999998E-2</v>
      </c>
    </row>
    <row r="197" spans="1:6">
      <c r="A197" s="388">
        <v>45643</v>
      </c>
      <c r="B197" s="173" t="s">
        <v>1015</v>
      </c>
      <c r="C197" s="173" t="s">
        <v>1016</v>
      </c>
      <c r="D197" s="173" t="s">
        <v>1017</v>
      </c>
      <c r="E197" s="173" t="s">
        <v>1018</v>
      </c>
      <c r="F197" s="386">
        <v>-3.8999999999999998E-3</v>
      </c>
    </row>
    <row r="198" spans="1:6">
      <c r="A198" s="388">
        <v>45642</v>
      </c>
      <c r="B198" s="173" t="s">
        <v>1019</v>
      </c>
      <c r="C198" s="173" t="s">
        <v>1020</v>
      </c>
      <c r="D198" s="173" t="s">
        <v>1021</v>
      </c>
      <c r="E198" s="173" t="s">
        <v>1022</v>
      </c>
      <c r="F198" s="386">
        <v>3.8E-3</v>
      </c>
    </row>
    <row r="199" spans="1:6">
      <c r="A199" s="388">
        <v>45639</v>
      </c>
      <c r="B199" s="173" t="s">
        <v>1023</v>
      </c>
      <c r="C199" s="173" t="s">
        <v>1024</v>
      </c>
      <c r="D199" s="173" t="s">
        <v>1025</v>
      </c>
      <c r="E199" s="173" t="s">
        <v>1026</v>
      </c>
      <c r="F199" s="386">
        <v>0</v>
      </c>
    </row>
    <row r="200" spans="1:6">
      <c r="A200" s="389">
        <v>45638</v>
      </c>
      <c r="B200" s="173" t="s">
        <v>1027</v>
      </c>
      <c r="C200" s="173" t="s">
        <v>1028</v>
      </c>
      <c r="D200" s="173" t="s">
        <v>1029</v>
      </c>
      <c r="E200" s="173" t="s">
        <v>1027</v>
      </c>
      <c r="F200" s="386">
        <v>-5.4000000000000003E-3</v>
      </c>
    </row>
    <row r="201" spans="1:6">
      <c r="A201" s="389">
        <v>45608</v>
      </c>
      <c r="B201" s="173" t="s">
        <v>1030</v>
      </c>
      <c r="C201" s="173" t="s">
        <v>1031</v>
      </c>
      <c r="D201" s="173" t="s">
        <v>1032</v>
      </c>
      <c r="E201" s="173" t="s">
        <v>1031</v>
      </c>
      <c r="F201" s="386">
        <v>8.2000000000000007E-3</v>
      </c>
    </row>
    <row r="202" spans="1:6">
      <c r="A202" s="389">
        <v>45577</v>
      </c>
      <c r="B202" s="173" t="s">
        <v>1033</v>
      </c>
      <c r="C202" s="173" t="s">
        <v>1034</v>
      </c>
      <c r="D202" s="173" t="s">
        <v>1035</v>
      </c>
      <c r="E202" s="173" t="s">
        <v>1036</v>
      </c>
      <c r="F202" s="386">
        <v>-3.0000000000000001E-3</v>
      </c>
    </row>
    <row r="203" spans="1:6">
      <c r="A203" s="387">
        <v>45547</v>
      </c>
      <c r="B203" s="173" t="s">
        <v>1037</v>
      </c>
      <c r="C203" s="173" t="s">
        <v>1038</v>
      </c>
      <c r="D203" s="173" t="s">
        <v>1039</v>
      </c>
      <c r="E203" s="173" t="s">
        <v>1040</v>
      </c>
      <c r="F203" s="386">
        <v>-6.1000000000000004E-3</v>
      </c>
    </row>
    <row r="204" spans="1:6">
      <c r="A204" s="387">
        <v>45455</v>
      </c>
      <c r="B204" s="173" t="s">
        <v>1041</v>
      </c>
      <c r="C204" s="173" t="s">
        <v>1042</v>
      </c>
      <c r="D204" s="173" t="s">
        <v>1043</v>
      </c>
      <c r="E204" s="173" t="s">
        <v>1044</v>
      </c>
      <c r="F204" s="386">
        <v>2.5000000000000001E-3</v>
      </c>
    </row>
    <row r="205" spans="1:6">
      <c r="A205" s="387">
        <v>45424</v>
      </c>
      <c r="B205" s="173" t="s">
        <v>1045</v>
      </c>
      <c r="C205" s="173" t="s">
        <v>1046</v>
      </c>
      <c r="D205" s="173" t="s">
        <v>1047</v>
      </c>
      <c r="E205" s="173" t="s">
        <v>1048</v>
      </c>
      <c r="F205" s="386">
        <v>-1.9E-3</v>
      </c>
    </row>
    <row r="206" spans="1:6">
      <c r="A206" s="387">
        <v>45394</v>
      </c>
      <c r="B206" s="173" t="s">
        <v>1049</v>
      </c>
      <c r="C206" s="173" t="s">
        <v>1050</v>
      </c>
      <c r="D206" s="173" t="s">
        <v>1051</v>
      </c>
      <c r="E206" s="173" t="s">
        <v>1052</v>
      </c>
      <c r="F206" s="386">
        <v>6.1000000000000004E-3</v>
      </c>
    </row>
    <row r="207" spans="1:6">
      <c r="A207" s="387">
        <v>45363</v>
      </c>
      <c r="B207" s="173" t="s">
        <v>1053</v>
      </c>
      <c r="C207" s="173" t="s">
        <v>1054</v>
      </c>
      <c r="D207" s="173" t="s">
        <v>1055</v>
      </c>
      <c r="E207" s="173" t="s">
        <v>1056</v>
      </c>
      <c r="F207" s="386">
        <v>5.0000000000000001E-4</v>
      </c>
    </row>
    <row r="208" spans="1:6">
      <c r="A208" s="387">
        <v>45334</v>
      </c>
      <c r="B208" s="173" t="s">
        <v>1057</v>
      </c>
      <c r="C208" s="173" t="s">
        <v>1058</v>
      </c>
      <c r="D208" s="173" t="s">
        <v>1059</v>
      </c>
      <c r="E208" s="173" t="s">
        <v>1060</v>
      </c>
      <c r="F208" s="386">
        <v>2.3999999999999998E-3</v>
      </c>
    </row>
    <row r="209" spans="1:6">
      <c r="A209" s="388">
        <v>45625</v>
      </c>
      <c r="B209" s="173" t="s">
        <v>1061</v>
      </c>
      <c r="C209" s="173" t="s">
        <v>1062</v>
      </c>
      <c r="D209" s="173" t="s">
        <v>1063</v>
      </c>
      <c r="E209" s="173" t="s">
        <v>1062</v>
      </c>
      <c r="F209" s="386">
        <v>5.5999999999999999E-3</v>
      </c>
    </row>
    <row r="210" spans="1:6">
      <c r="A210" s="388">
        <v>45623</v>
      </c>
      <c r="B210" s="173" t="s">
        <v>1064</v>
      </c>
      <c r="C210" s="173" t="s">
        <v>1065</v>
      </c>
      <c r="D210" s="173" t="s">
        <v>1066</v>
      </c>
      <c r="E210" s="173" t="s">
        <v>1067</v>
      </c>
      <c r="F210" s="386">
        <v>-3.8E-3</v>
      </c>
    </row>
    <row r="211" spans="1:6">
      <c r="A211" s="388">
        <v>45622</v>
      </c>
      <c r="B211" s="173" t="s">
        <v>1068</v>
      </c>
      <c r="C211" s="173" t="s">
        <v>1069</v>
      </c>
      <c r="D211" s="173" t="s">
        <v>1070</v>
      </c>
      <c r="E211" s="173" t="s">
        <v>1071</v>
      </c>
      <c r="F211" s="386">
        <v>5.7000000000000002E-3</v>
      </c>
    </row>
    <row r="212" spans="1:6">
      <c r="A212" s="388">
        <v>45621</v>
      </c>
      <c r="B212" s="173" t="s">
        <v>1072</v>
      </c>
      <c r="C212" s="173" t="s">
        <v>1073</v>
      </c>
      <c r="D212" s="173" t="s">
        <v>1074</v>
      </c>
      <c r="E212" s="173" t="s">
        <v>1075</v>
      </c>
      <c r="F212" s="386">
        <v>3.0000000000000001E-3</v>
      </c>
    </row>
    <row r="213" spans="1:6">
      <c r="A213" s="388">
        <v>45618</v>
      </c>
      <c r="B213" s="173" t="s">
        <v>1076</v>
      </c>
      <c r="C213" s="173" t="s">
        <v>1077</v>
      </c>
      <c r="D213" s="173" t="s">
        <v>1078</v>
      </c>
      <c r="E213" s="173" t="s">
        <v>1077</v>
      </c>
      <c r="F213" s="386">
        <v>3.5000000000000001E-3</v>
      </c>
    </row>
    <row r="214" spans="1:6">
      <c r="A214" s="388">
        <v>45617</v>
      </c>
      <c r="B214" s="173" t="s">
        <v>1079</v>
      </c>
      <c r="C214" s="173" t="s">
        <v>1080</v>
      </c>
      <c r="D214" s="173" t="s">
        <v>1081</v>
      </c>
      <c r="E214" s="173" t="s">
        <v>1082</v>
      </c>
      <c r="F214" s="386">
        <v>5.3E-3</v>
      </c>
    </row>
    <row r="215" spans="1:6">
      <c r="A215" s="388">
        <v>45616</v>
      </c>
      <c r="B215" s="173" t="s">
        <v>1083</v>
      </c>
      <c r="C215" s="173" t="s">
        <v>1084</v>
      </c>
      <c r="D215" s="173" t="s">
        <v>985</v>
      </c>
      <c r="E215" s="173" t="s">
        <v>1085</v>
      </c>
      <c r="F215" s="386">
        <v>0</v>
      </c>
    </row>
    <row r="216" spans="1:6">
      <c r="A216" s="388">
        <v>45615</v>
      </c>
      <c r="B216" s="173" t="s">
        <v>1086</v>
      </c>
      <c r="C216" s="173" t="s">
        <v>1087</v>
      </c>
      <c r="D216" s="173" t="s">
        <v>1088</v>
      </c>
      <c r="E216" s="173" t="s">
        <v>1089</v>
      </c>
      <c r="F216" s="386">
        <v>4.0000000000000001E-3</v>
      </c>
    </row>
    <row r="217" spans="1:6">
      <c r="A217" s="388">
        <v>45614</v>
      </c>
      <c r="B217" s="173" t="s">
        <v>1090</v>
      </c>
      <c r="C217" s="173" t="s">
        <v>1091</v>
      </c>
      <c r="D217" s="173" t="s">
        <v>1092</v>
      </c>
      <c r="E217" s="173" t="s">
        <v>1093</v>
      </c>
      <c r="F217" s="386">
        <v>3.8999999999999998E-3</v>
      </c>
    </row>
    <row r="218" spans="1:6">
      <c r="A218" s="388">
        <v>45611</v>
      </c>
      <c r="B218" s="173" t="s">
        <v>1094</v>
      </c>
      <c r="C218" s="173" t="s">
        <v>1095</v>
      </c>
      <c r="D218" s="173" t="s">
        <v>1096</v>
      </c>
      <c r="E218" s="173" t="s">
        <v>1097</v>
      </c>
      <c r="F218" s="386">
        <v>-1.32E-2</v>
      </c>
    </row>
    <row r="219" spans="1:6">
      <c r="A219" s="388">
        <v>45610</v>
      </c>
      <c r="B219" s="173" t="s">
        <v>1098</v>
      </c>
      <c r="C219" s="173" t="s">
        <v>1099</v>
      </c>
      <c r="D219" s="173" t="s">
        <v>1100</v>
      </c>
      <c r="E219" s="173" t="s">
        <v>1101</v>
      </c>
      <c r="F219" s="386">
        <v>-6.0000000000000001E-3</v>
      </c>
    </row>
    <row r="220" spans="1:6">
      <c r="A220" s="388">
        <v>45609</v>
      </c>
      <c r="B220" s="173" t="s">
        <v>1102</v>
      </c>
      <c r="C220" s="173" t="s">
        <v>1103</v>
      </c>
      <c r="D220" s="173" t="s">
        <v>1104</v>
      </c>
      <c r="E220" s="173" t="s">
        <v>1105</v>
      </c>
      <c r="F220" s="386">
        <v>2.0000000000000001E-4</v>
      </c>
    </row>
    <row r="221" spans="1:6">
      <c r="A221" s="389">
        <v>45637</v>
      </c>
      <c r="B221" s="173" t="s">
        <v>1106</v>
      </c>
      <c r="C221" s="173" t="s">
        <v>1107</v>
      </c>
      <c r="D221" s="173" t="s">
        <v>1108</v>
      </c>
      <c r="E221" s="173" t="s">
        <v>1109</v>
      </c>
      <c r="F221" s="386">
        <v>-2.8999999999999998E-3</v>
      </c>
    </row>
    <row r="222" spans="1:6">
      <c r="A222" s="389">
        <v>45607</v>
      </c>
      <c r="B222" s="173" t="s">
        <v>1110</v>
      </c>
      <c r="C222" s="173" t="s">
        <v>1111</v>
      </c>
      <c r="D222" s="173" t="s">
        <v>1112</v>
      </c>
      <c r="E222" s="173" t="s">
        <v>1113</v>
      </c>
      <c r="F222" s="386">
        <v>1E-3</v>
      </c>
    </row>
    <row r="223" spans="1:6">
      <c r="A223" s="387">
        <v>45515</v>
      </c>
      <c r="B223" s="173" t="s">
        <v>1114</v>
      </c>
      <c r="C223" s="173" t="s">
        <v>1115</v>
      </c>
      <c r="D223" s="173" t="s">
        <v>1116</v>
      </c>
      <c r="E223" s="173" t="s">
        <v>1115</v>
      </c>
      <c r="F223" s="386">
        <v>3.8E-3</v>
      </c>
    </row>
    <row r="224" spans="1:6">
      <c r="A224" s="387">
        <v>45484</v>
      </c>
      <c r="B224" s="173" t="s">
        <v>1117</v>
      </c>
      <c r="C224" s="173" t="s">
        <v>1118</v>
      </c>
      <c r="D224" s="173" t="s">
        <v>1119</v>
      </c>
      <c r="E224" s="173" t="s">
        <v>1118</v>
      </c>
      <c r="F224" s="386">
        <v>7.4000000000000003E-3</v>
      </c>
    </row>
    <row r="225" spans="1:6">
      <c r="A225" s="387">
        <v>45454</v>
      </c>
      <c r="B225" s="173" t="s">
        <v>1120</v>
      </c>
      <c r="C225" s="173" t="s">
        <v>1121</v>
      </c>
      <c r="D225" s="173" t="s">
        <v>1122</v>
      </c>
      <c r="E225" s="173" t="s">
        <v>1121</v>
      </c>
      <c r="F225" s="386">
        <v>2.53E-2</v>
      </c>
    </row>
    <row r="226" spans="1:6">
      <c r="A226" s="387">
        <v>45423</v>
      </c>
      <c r="B226" s="173" t="s">
        <v>1123</v>
      </c>
      <c r="C226" s="173" t="s">
        <v>1124</v>
      </c>
      <c r="D226" s="173" t="s">
        <v>1125</v>
      </c>
      <c r="E226" s="173" t="s">
        <v>1126</v>
      </c>
      <c r="F226" s="386">
        <v>1.23E-2</v>
      </c>
    </row>
    <row r="227" spans="1:6">
      <c r="A227" s="387">
        <v>45393</v>
      </c>
      <c r="B227" s="173" t="s">
        <v>1127</v>
      </c>
      <c r="C227" s="173" t="s">
        <v>1128</v>
      </c>
      <c r="D227" s="173" t="s">
        <v>1129</v>
      </c>
      <c r="E227" s="173" t="s">
        <v>1130</v>
      </c>
      <c r="F227" s="386">
        <v>-2.8E-3</v>
      </c>
    </row>
    <row r="228" spans="1:6">
      <c r="A228" s="387">
        <v>45302</v>
      </c>
      <c r="B228" s="173" t="s">
        <v>1131</v>
      </c>
      <c r="C228" s="173" t="s">
        <v>1132</v>
      </c>
      <c r="D228" s="173" t="s">
        <v>1133</v>
      </c>
      <c r="E228" s="173" t="s">
        <v>1132</v>
      </c>
      <c r="F228" s="386">
        <v>4.1000000000000003E-3</v>
      </c>
    </row>
    <row r="229" spans="1:6">
      <c r="A229" s="388">
        <v>45596</v>
      </c>
      <c r="B229" s="173" t="s">
        <v>1134</v>
      </c>
      <c r="C229" s="173" t="s">
        <v>1135</v>
      </c>
      <c r="D229" s="173" t="s">
        <v>1135</v>
      </c>
      <c r="E229" s="173" t="s">
        <v>1136</v>
      </c>
      <c r="F229" s="386">
        <v>-1.8599999999999998E-2</v>
      </c>
    </row>
    <row r="230" spans="1:6">
      <c r="A230" s="388">
        <v>45595</v>
      </c>
      <c r="B230" s="173" t="s">
        <v>1137</v>
      </c>
      <c r="C230" s="173" t="s">
        <v>1138</v>
      </c>
      <c r="D230" s="173" t="s">
        <v>1139</v>
      </c>
      <c r="E230" s="173" t="s">
        <v>1140</v>
      </c>
      <c r="F230" s="386">
        <v>-3.3E-3</v>
      </c>
    </row>
    <row r="231" spans="1:6">
      <c r="A231" s="388">
        <v>45594</v>
      </c>
      <c r="B231" s="173" t="s">
        <v>1141</v>
      </c>
      <c r="C231" s="173" t="s">
        <v>1142</v>
      </c>
      <c r="D231" s="173" t="s">
        <v>1143</v>
      </c>
      <c r="E231" s="173" t="s">
        <v>1144</v>
      </c>
      <c r="F231" s="386">
        <v>1.6000000000000001E-3</v>
      </c>
    </row>
    <row r="232" spans="1:6">
      <c r="A232" s="388">
        <v>45593</v>
      </c>
      <c r="B232" s="173" t="s">
        <v>1145</v>
      </c>
      <c r="C232" s="173" t="s">
        <v>1146</v>
      </c>
      <c r="D232" s="173" t="s">
        <v>1147</v>
      </c>
      <c r="E232" s="173" t="s">
        <v>1148</v>
      </c>
      <c r="F232" s="386">
        <v>2.7000000000000001E-3</v>
      </c>
    </row>
    <row r="233" spans="1:6">
      <c r="A233" s="388">
        <v>45590</v>
      </c>
      <c r="B233" s="173" t="s">
        <v>1149</v>
      </c>
      <c r="C233" s="173" t="s">
        <v>1150</v>
      </c>
      <c r="D233" s="173" t="s">
        <v>1151</v>
      </c>
      <c r="E233" s="173" t="s">
        <v>1152</v>
      </c>
      <c r="F233" s="386">
        <v>-2.9999999999999997E-4</v>
      </c>
    </row>
    <row r="234" spans="1:6">
      <c r="A234" s="388">
        <v>45589</v>
      </c>
      <c r="B234" s="173" t="s">
        <v>1153</v>
      </c>
      <c r="C234" s="173" t="s">
        <v>1154</v>
      </c>
      <c r="D234" s="173" t="s">
        <v>1154</v>
      </c>
      <c r="E234" s="173" t="s">
        <v>1155</v>
      </c>
      <c r="F234" s="386">
        <v>2.0999999999999999E-3</v>
      </c>
    </row>
    <row r="235" spans="1:6">
      <c r="A235" s="388">
        <v>45588</v>
      </c>
      <c r="B235" s="173" t="s">
        <v>1156</v>
      </c>
      <c r="C235" s="173" t="s">
        <v>1157</v>
      </c>
      <c r="D235" s="173" t="s">
        <v>1158</v>
      </c>
      <c r="E235" s="173" t="s">
        <v>1159</v>
      </c>
      <c r="F235" s="386">
        <v>-9.1999999999999998E-3</v>
      </c>
    </row>
    <row r="236" spans="1:6">
      <c r="A236" s="388">
        <v>45587</v>
      </c>
      <c r="B236" s="173" t="s">
        <v>1160</v>
      </c>
      <c r="C236" s="173" t="s">
        <v>1161</v>
      </c>
      <c r="D236" s="173" t="s">
        <v>1162</v>
      </c>
      <c r="E236" s="173" t="s">
        <v>1163</v>
      </c>
      <c r="F236" s="386">
        <v>-5.0000000000000001E-4</v>
      </c>
    </row>
    <row r="237" spans="1:6">
      <c r="A237" s="388">
        <v>45586</v>
      </c>
      <c r="B237" s="173" t="s">
        <v>1164</v>
      </c>
      <c r="C237" s="173" t="s">
        <v>1165</v>
      </c>
      <c r="D237" s="173" t="s">
        <v>1166</v>
      </c>
      <c r="E237" s="173" t="s">
        <v>1167</v>
      </c>
      <c r="F237" s="386">
        <v>-1.8E-3</v>
      </c>
    </row>
    <row r="238" spans="1:6">
      <c r="A238" s="388">
        <v>45583</v>
      </c>
      <c r="B238" s="173" t="s">
        <v>1168</v>
      </c>
      <c r="C238" s="173" t="s">
        <v>1169</v>
      </c>
      <c r="D238" s="173" t="s">
        <v>1170</v>
      </c>
      <c r="E238" s="173" t="s">
        <v>1171</v>
      </c>
      <c r="F238" s="386">
        <v>4.0000000000000001E-3</v>
      </c>
    </row>
    <row r="239" spans="1:6">
      <c r="A239" s="388">
        <v>45582</v>
      </c>
      <c r="B239" s="173" t="s">
        <v>1172</v>
      </c>
      <c r="C239" s="173" t="s">
        <v>1173</v>
      </c>
      <c r="D239" s="173" t="s">
        <v>1174</v>
      </c>
      <c r="E239" s="173" t="s">
        <v>1175</v>
      </c>
      <c r="F239" s="386">
        <v>-2.0000000000000001E-4</v>
      </c>
    </row>
    <row r="240" spans="1:6">
      <c r="A240" s="388">
        <v>45581</v>
      </c>
      <c r="B240" s="173" t="s">
        <v>1176</v>
      </c>
      <c r="C240" s="173" t="s">
        <v>1177</v>
      </c>
      <c r="D240" s="173" t="s">
        <v>1178</v>
      </c>
      <c r="E240" s="173" t="s">
        <v>1179</v>
      </c>
      <c r="F240" s="386">
        <v>4.7000000000000002E-3</v>
      </c>
    </row>
    <row r="241" spans="1:6">
      <c r="A241" s="388">
        <v>45580</v>
      </c>
      <c r="B241" s="173" t="s">
        <v>1180</v>
      </c>
      <c r="C241" s="173" t="s">
        <v>1181</v>
      </c>
      <c r="D241" s="173" t="s">
        <v>1182</v>
      </c>
      <c r="E241" s="173" t="s">
        <v>1183</v>
      </c>
      <c r="F241" s="386">
        <v>-7.6E-3</v>
      </c>
    </row>
    <row r="242" spans="1:6">
      <c r="A242" s="388">
        <v>45579</v>
      </c>
      <c r="B242" s="173" t="s">
        <v>1184</v>
      </c>
      <c r="C242" s="173" t="s">
        <v>1185</v>
      </c>
      <c r="D242" s="173" t="s">
        <v>1186</v>
      </c>
      <c r="E242" s="173" t="s">
        <v>1187</v>
      </c>
      <c r="F242" s="386">
        <v>7.7000000000000002E-3</v>
      </c>
    </row>
    <row r="243" spans="1:6">
      <c r="A243" s="389">
        <v>45606</v>
      </c>
      <c r="B243" s="173" t="s">
        <v>1188</v>
      </c>
      <c r="C243" s="173" t="s">
        <v>1189</v>
      </c>
      <c r="D243" s="173" t="s">
        <v>1190</v>
      </c>
      <c r="E243" s="173" t="s">
        <v>1189</v>
      </c>
      <c r="F243" s="386">
        <v>6.1000000000000004E-3</v>
      </c>
    </row>
    <row r="244" spans="1:6">
      <c r="A244" s="389">
        <v>45575</v>
      </c>
      <c r="B244" s="173" t="s">
        <v>1191</v>
      </c>
      <c r="C244" s="173" t="s">
        <v>1192</v>
      </c>
      <c r="D244" s="173" t="s">
        <v>1193</v>
      </c>
      <c r="E244" s="173" t="s">
        <v>1194</v>
      </c>
      <c r="F244" s="386">
        <v>-2.0999999999999999E-3</v>
      </c>
    </row>
    <row r="245" spans="1:6">
      <c r="A245" s="387">
        <v>45545</v>
      </c>
      <c r="B245" s="173" t="s">
        <v>1195</v>
      </c>
      <c r="C245" s="173" t="s">
        <v>1196</v>
      </c>
      <c r="D245" s="173" t="s">
        <v>1197</v>
      </c>
      <c r="E245" s="173" t="s">
        <v>1198</v>
      </c>
      <c r="F245" s="386">
        <v>7.1000000000000004E-3</v>
      </c>
    </row>
    <row r="246" spans="1:6">
      <c r="A246" s="387">
        <v>45514</v>
      </c>
      <c r="B246" s="173" t="s">
        <v>1199</v>
      </c>
      <c r="C246" s="173" t="s">
        <v>1200</v>
      </c>
      <c r="D246" s="173" t="s">
        <v>1201</v>
      </c>
      <c r="E246" s="173" t="s">
        <v>1202</v>
      </c>
      <c r="F246" s="386">
        <v>9.7000000000000003E-3</v>
      </c>
    </row>
    <row r="247" spans="1:6">
      <c r="A247" s="387">
        <v>45483</v>
      </c>
      <c r="B247" s="173" t="s">
        <v>1203</v>
      </c>
      <c r="C247" s="173" t="s">
        <v>1204</v>
      </c>
      <c r="D247" s="173" t="s">
        <v>1205</v>
      </c>
      <c r="E247" s="173" t="s">
        <v>1206</v>
      </c>
      <c r="F247" s="386">
        <v>-9.5999999999999992E-3</v>
      </c>
    </row>
    <row r="248" spans="1:6">
      <c r="A248" s="387">
        <v>45392</v>
      </c>
      <c r="B248" s="173" t="s">
        <v>1207</v>
      </c>
      <c r="C248" s="173" t="s">
        <v>1208</v>
      </c>
      <c r="D248" s="173" t="s">
        <v>1209</v>
      </c>
      <c r="E248" s="173" t="s">
        <v>1210</v>
      </c>
      <c r="F248" s="386">
        <v>8.9999999999999993E-3</v>
      </c>
    </row>
    <row r="249" spans="1:6">
      <c r="A249" s="387">
        <v>45361</v>
      </c>
      <c r="B249" s="173" t="s">
        <v>1211</v>
      </c>
      <c r="C249" s="173" t="s">
        <v>1212</v>
      </c>
      <c r="D249" s="173" t="s">
        <v>1213</v>
      </c>
      <c r="E249" s="173" t="s">
        <v>1214</v>
      </c>
      <c r="F249" s="386">
        <v>-1.6999999999999999E-3</v>
      </c>
    </row>
    <row r="250" spans="1:6">
      <c r="A250" s="387">
        <v>45332</v>
      </c>
      <c r="B250" s="173" t="s">
        <v>1215</v>
      </c>
      <c r="C250" s="173" t="s">
        <v>1216</v>
      </c>
      <c r="D250" s="173" t="s">
        <v>1217</v>
      </c>
      <c r="E250" s="173" t="s">
        <v>1218</v>
      </c>
      <c r="F250" s="386">
        <v>1E-4</v>
      </c>
    </row>
    <row r="251" spans="1:6">
      <c r="A251" s="387">
        <v>45301</v>
      </c>
      <c r="B251" s="173" t="s">
        <v>1219</v>
      </c>
      <c r="C251" s="173" t="s">
        <v>1220</v>
      </c>
      <c r="D251" s="173" t="s">
        <v>1220</v>
      </c>
      <c r="E251" s="173" t="s">
        <v>1221</v>
      </c>
      <c r="F251" s="386">
        <v>-9.2999999999999992E-3</v>
      </c>
    </row>
    <row r="252" spans="1:6">
      <c r="A252" s="385">
        <v>45565</v>
      </c>
      <c r="B252" s="173" t="s">
        <v>1222</v>
      </c>
      <c r="C252" s="173" t="s">
        <v>1223</v>
      </c>
      <c r="D252" s="173" t="s">
        <v>1224</v>
      </c>
      <c r="E252" s="173" t="s">
        <v>1225</v>
      </c>
      <c r="F252" s="386">
        <v>4.1999999999999997E-3</v>
      </c>
    </row>
    <row r="253" spans="1:6">
      <c r="A253" s="385">
        <v>45562</v>
      </c>
      <c r="B253" s="173" t="s">
        <v>1226</v>
      </c>
      <c r="C253" s="173" t="s">
        <v>1227</v>
      </c>
      <c r="D253" s="173" t="s">
        <v>1228</v>
      </c>
      <c r="E253" s="173" t="s">
        <v>1229</v>
      </c>
      <c r="F253" s="386">
        <v>-1.2999999999999999E-3</v>
      </c>
    </row>
    <row r="254" spans="1:6">
      <c r="A254" s="385">
        <v>45561</v>
      </c>
      <c r="B254" s="173" t="s">
        <v>1230</v>
      </c>
      <c r="C254" s="173" t="s">
        <v>1231</v>
      </c>
      <c r="D254" s="173" t="s">
        <v>1232</v>
      </c>
      <c r="E254" s="173" t="s">
        <v>1233</v>
      </c>
      <c r="F254" s="386">
        <v>4.0000000000000001E-3</v>
      </c>
    </row>
    <row r="255" spans="1:6">
      <c r="A255" s="385">
        <v>45560</v>
      </c>
      <c r="B255" s="173" t="s">
        <v>1234</v>
      </c>
      <c r="C255" s="173" t="s">
        <v>1235</v>
      </c>
      <c r="D255" s="173" t="s">
        <v>1236</v>
      </c>
      <c r="E255" s="173" t="s">
        <v>1237</v>
      </c>
      <c r="F255" s="386">
        <v>-1.9E-3</v>
      </c>
    </row>
    <row r="256" spans="1:6">
      <c r="A256" s="385">
        <v>45559</v>
      </c>
      <c r="B256" s="173" t="s">
        <v>1238</v>
      </c>
      <c r="C256" s="173" t="s">
        <v>1239</v>
      </c>
      <c r="D256" s="173" t="s">
        <v>1240</v>
      </c>
      <c r="E256" s="173" t="s">
        <v>1241</v>
      </c>
      <c r="F256" s="386">
        <v>2.5000000000000001E-3</v>
      </c>
    </row>
    <row r="257" spans="1:6">
      <c r="A257" s="385">
        <v>45558</v>
      </c>
      <c r="B257" s="173" t="s">
        <v>1242</v>
      </c>
      <c r="C257" s="173" t="s">
        <v>1243</v>
      </c>
      <c r="D257" s="173" t="s">
        <v>1244</v>
      </c>
      <c r="E257" s="173" t="s">
        <v>1245</v>
      </c>
      <c r="F257" s="386">
        <v>2.8E-3</v>
      </c>
    </row>
    <row r="258" spans="1:6">
      <c r="A258" s="385">
        <v>45555</v>
      </c>
      <c r="B258" s="173" t="s">
        <v>1246</v>
      </c>
      <c r="C258" s="173" t="s">
        <v>1247</v>
      </c>
      <c r="D258" s="173" t="s">
        <v>1248</v>
      </c>
      <c r="E258" s="173" t="s">
        <v>1249</v>
      </c>
      <c r="F258" s="386">
        <v>-1.9E-3</v>
      </c>
    </row>
    <row r="259" spans="1:6">
      <c r="A259" s="385">
        <v>45554</v>
      </c>
      <c r="B259" s="173" t="s">
        <v>1250</v>
      </c>
      <c r="C259" s="173" t="s">
        <v>1251</v>
      </c>
      <c r="D259" s="173" t="s">
        <v>1252</v>
      </c>
      <c r="E259" s="173" t="s">
        <v>1253</v>
      </c>
      <c r="F259" s="386">
        <v>1.7000000000000001E-2</v>
      </c>
    </row>
    <row r="260" spans="1:6">
      <c r="A260" s="385">
        <v>45553</v>
      </c>
      <c r="B260" s="173" t="s">
        <v>1254</v>
      </c>
      <c r="C260" s="173" t="s">
        <v>1255</v>
      </c>
      <c r="D260" s="173" t="s">
        <v>1256</v>
      </c>
      <c r="E260" s="173" t="s">
        <v>1257</v>
      </c>
      <c r="F260" s="386">
        <v>-2.8999999999999998E-3</v>
      </c>
    </row>
    <row r="261" spans="1:6">
      <c r="A261" s="385">
        <v>45552</v>
      </c>
      <c r="B261" s="173" t="s">
        <v>1258</v>
      </c>
      <c r="C261" s="173" t="s">
        <v>1259</v>
      </c>
      <c r="D261" s="173" t="s">
        <v>1260</v>
      </c>
      <c r="E261" s="173" t="s">
        <v>1261</v>
      </c>
      <c r="F261" s="386">
        <v>2.9999999999999997E-4</v>
      </c>
    </row>
    <row r="262" spans="1:6">
      <c r="A262" s="385">
        <v>45551</v>
      </c>
      <c r="B262" s="173" t="s">
        <v>1262</v>
      </c>
      <c r="C262" s="173" t="s">
        <v>1263</v>
      </c>
      <c r="D262" s="173" t="s">
        <v>1264</v>
      </c>
      <c r="E262" s="173" t="s">
        <v>1265</v>
      </c>
      <c r="F262" s="386">
        <v>1.2999999999999999E-3</v>
      </c>
    </row>
    <row r="263" spans="1:6">
      <c r="A263" s="385">
        <v>45548</v>
      </c>
      <c r="B263" s="173" t="s">
        <v>1266</v>
      </c>
      <c r="C263" s="173" t="s">
        <v>1267</v>
      </c>
      <c r="D263" s="173" t="s">
        <v>1268</v>
      </c>
      <c r="E263" s="173" t="s">
        <v>1269</v>
      </c>
      <c r="F263" s="386">
        <v>5.4000000000000003E-3</v>
      </c>
    </row>
    <row r="264" spans="1:6">
      <c r="A264" s="387">
        <v>45635</v>
      </c>
      <c r="B264" s="173" t="s">
        <v>1270</v>
      </c>
      <c r="C264" s="173" t="s">
        <v>1271</v>
      </c>
      <c r="D264" s="173" t="s">
        <v>1272</v>
      </c>
      <c r="E264" s="173" t="s">
        <v>1273</v>
      </c>
      <c r="F264" s="386">
        <v>7.4999999999999997E-3</v>
      </c>
    </row>
    <row r="265" spans="1:6">
      <c r="A265" s="387">
        <v>45605</v>
      </c>
      <c r="B265" s="173" t="s">
        <v>1274</v>
      </c>
      <c r="C265" s="173" t="s">
        <v>1275</v>
      </c>
      <c r="D265" s="173" t="s">
        <v>1276</v>
      </c>
      <c r="E265" s="173" t="s">
        <v>1277</v>
      </c>
      <c r="F265" s="386">
        <v>1.0699999999999999E-2</v>
      </c>
    </row>
    <row r="266" spans="1:6">
      <c r="A266" s="387">
        <v>45574</v>
      </c>
      <c r="B266" s="173" t="s">
        <v>1278</v>
      </c>
      <c r="C266" s="173" t="s">
        <v>1279</v>
      </c>
      <c r="D266" s="173" t="s">
        <v>1280</v>
      </c>
      <c r="E266" s="173" t="s">
        <v>1281</v>
      </c>
      <c r="F266" s="386">
        <v>4.4999999999999997E-3</v>
      </c>
    </row>
    <row r="267" spans="1:6">
      <c r="A267" s="387">
        <v>45544</v>
      </c>
      <c r="B267" s="173" t="s">
        <v>1282</v>
      </c>
      <c r="C267" s="173" t="s">
        <v>1283</v>
      </c>
      <c r="D267" s="173" t="s">
        <v>1284</v>
      </c>
      <c r="E267" s="173" t="s">
        <v>1285</v>
      </c>
      <c r="F267" s="386">
        <v>1.1599999999999999E-2</v>
      </c>
    </row>
    <row r="268" spans="1:6">
      <c r="A268" s="387">
        <v>45452</v>
      </c>
      <c r="B268" s="173" t="s">
        <v>1286</v>
      </c>
      <c r="C268" s="173" t="s">
        <v>1287</v>
      </c>
      <c r="D268" s="173" t="s">
        <v>1288</v>
      </c>
      <c r="E268" s="173" t="s">
        <v>1289</v>
      </c>
      <c r="F268" s="386">
        <v>-1.7299999999999999E-2</v>
      </c>
    </row>
    <row r="269" spans="1:6">
      <c r="A269" s="387">
        <v>45421</v>
      </c>
      <c r="B269" s="173" t="s">
        <v>1290</v>
      </c>
      <c r="C269" s="173" t="s">
        <v>1291</v>
      </c>
      <c r="D269" s="173" t="s">
        <v>1292</v>
      </c>
      <c r="E269" s="173" t="s">
        <v>1293</v>
      </c>
      <c r="F269" s="386">
        <v>-3.0000000000000001E-3</v>
      </c>
    </row>
    <row r="270" spans="1:6">
      <c r="A270" s="387">
        <v>45391</v>
      </c>
      <c r="B270" s="173" t="s">
        <v>1294</v>
      </c>
      <c r="C270" s="173" t="s">
        <v>1295</v>
      </c>
      <c r="D270" s="173" t="s">
        <v>1296</v>
      </c>
      <c r="E270" s="173" t="s">
        <v>1297</v>
      </c>
      <c r="F270" s="386">
        <v>-1.6000000000000001E-3</v>
      </c>
    </row>
    <row r="271" spans="1:6">
      <c r="A271" s="387">
        <v>45360</v>
      </c>
      <c r="B271" s="173" t="s">
        <v>1298</v>
      </c>
      <c r="C271" s="173" t="s">
        <v>1299</v>
      </c>
      <c r="D271" s="173" t="s">
        <v>1299</v>
      </c>
      <c r="E271" s="173" t="s">
        <v>1300</v>
      </c>
      <c r="F271" s="386">
        <v>-2.12E-2</v>
      </c>
    </row>
    <row r="272" spans="1:6">
      <c r="A272" s="385">
        <v>45534</v>
      </c>
      <c r="B272" s="173" t="s">
        <v>1301</v>
      </c>
      <c r="C272" s="173" t="s">
        <v>1302</v>
      </c>
      <c r="D272" s="173" t="s">
        <v>1303</v>
      </c>
      <c r="E272" s="173" t="s">
        <v>1304</v>
      </c>
      <c r="F272" s="386">
        <v>1.01E-2</v>
      </c>
    </row>
    <row r="273" spans="1:6">
      <c r="A273" s="385">
        <v>45533</v>
      </c>
      <c r="B273" s="173" t="s">
        <v>1305</v>
      </c>
      <c r="C273" s="173" t="s">
        <v>1306</v>
      </c>
      <c r="D273" s="173" t="s">
        <v>1307</v>
      </c>
      <c r="E273" s="173" t="s">
        <v>1308</v>
      </c>
      <c r="F273" s="386">
        <v>0</v>
      </c>
    </row>
    <row r="274" spans="1:6">
      <c r="A274" s="385">
        <v>45532</v>
      </c>
      <c r="B274" s="173" t="s">
        <v>1309</v>
      </c>
      <c r="C274" s="173" t="s">
        <v>1310</v>
      </c>
      <c r="D274" s="173" t="s">
        <v>1311</v>
      </c>
      <c r="E274" s="173" t="s">
        <v>1312</v>
      </c>
      <c r="F274" s="386">
        <v>-6.0000000000000001E-3</v>
      </c>
    </row>
    <row r="275" spans="1:6">
      <c r="A275" s="385">
        <v>45531</v>
      </c>
      <c r="B275" s="173" t="s">
        <v>1313</v>
      </c>
      <c r="C275" s="173" t="s">
        <v>1314</v>
      </c>
      <c r="D275" s="173" t="s">
        <v>1315</v>
      </c>
      <c r="E275" s="173" t="s">
        <v>1316</v>
      </c>
      <c r="F275" s="386">
        <v>1.6000000000000001E-3</v>
      </c>
    </row>
    <row r="276" spans="1:6">
      <c r="A276" s="385">
        <v>45530</v>
      </c>
      <c r="B276" s="173" t="s">
        <v>1317</v>
      </c>
      <c r="C276" s="173" t="s">
        <v>1318</v>
      </c>
      <c r="D276" s="173" t="s">
        <v>1319</v>
      </c>
      <c r="E276" s="173" t="s">
        <v>1320</v>
      </c>
      <c r="F276" s="386">
        <v>-3.2000000000000002E-3</v>
      </c>
    </row>
    <row r="277" spans="1:6">
      <c r="A277" s="385">
        <v>45527</v>
      </c>
      <c r="B277" s="173" t="s">
        <v>1321</v>
      </c>
      <c r="C277" s="173" t="s">
        <v>1322</v>
      </c>
      <c r="D277" s="173" t="s">
        <v>1323</v>
      </c>
      <c r="E277" s="173" t="s">
        <v>1324</v>
      </c>
      <c r="F277" s="386">
        <v>1.15E-2</v>
      </c>
    </row>
    <row r="278" spans="1:6">
      <c r="A278" s="385">
        <v>45526</v>
      </c>
      <c r="B278" s="173" t="s">
        <v>1325</v>
      </c>
      <c r="C278" s="173" t="s">
        <v>1326</v>
      </c>
      <c r="D278" s="173" t="s">
        <v>1327</v>
      </c>
      <c r="E278" s="173" t="s">
        <v>1312</v>
      </c>
      <c r="F278" s="386">
        <v>-8.8999999999999999E-3</v>
      </c>
    </row>
    <row r="279" spans="1:6">
      <c r="A279" s="385">
        <v>45525</v>
      </c>
      <c r="B279" s="173" t="s">
        <v>1328</v>
      </c>
      <c r="C279" s="173" t="s">
        <v>1329</v>
      </c>
      <c r="D279" s="173" t="s">
        <v>1330</v>
      </c>
      <c r="E279" s="173" t="s">
        <v>1331</v>
      </c>
      <c r="F279" s="386">
        <v>4.1999999999999997E-3</v>
      </c>
    </row>
    <row r="280" spans="1:6">
      <c r="A280" s="385">
        <v>45524</v>
      </c>
      <c r="B280" s="173" t="s">
        <v>1332</v>
      </c>
      <c r="C280" s="173" t="s">
        <v>1333</v>
      </c>
      <c r="D280" s="173" t="s">
        <v>1334</v>
      </c>
      <c r="E280" s="173" t="s">
        <v>1335</v>
      </c>
      <c r="F280" s="386">
        <v>-2E-3</v>
      </c>
    </row>
    <row r="281" spans="1:6">
      <c r="A281" s="385">
        <v>45523</v>
      </c>
      <c r="B281" s="173" t="s">
        <v>1336</v>
      </c>
      <c r="C281" s="173" t="s">
        <v>1337</v>
      </c>
      <c r="D281" s="173" t="s">
        <v>1338</v>
      </c>
      <c r="E281" s="173" t="s">
        <v>1339</v>
      </c>
      <c r="F281" s="386">
        <v>9.7000000000000003E-3</v>
      </c>
    </row>
    <row r="282" spans="1:6">
      <c r="A282" s="385">
        <v>45520</v>
      </c>
      <c r="B282" s="173" t="s">
        <v>1340</v>
      </c>
      <c r="C282" s="173" t="s">
        <v>1341</v>
      </c>
      <c r="D282" s="173" t="s">
        <v>1342</v>
      </c>
      <c r="E282" s="173" t="s">
        <v>1343</v>
      </c>
      <c r="F282" s="386">
        <v>2E-3</v>
      </c>
    </row>
    <row r="283" spans="1:6">
      <c r="A283" s="385">
        <v>45519</v>
      </c>
      <c r="B283" s="173" t="s">
        <v>1344</v>
      </c>
      <c r="C283" s="173" t="s">
        <v>1345</v>
      </c>
      <c r="D283" s="173" t="s">
        <v>1346</v>
      </c>
      <c r="E283" s="173" t="s">
        <v>1345</v>
      </c>
      <c r="F283" s="386">
        <v>1.61E-2</v>
      </c>
    </row>
    <row r="284" spans="1:6">
      <c r="A284" s="385">
        <v>45518</v>
      </c>
      <c r="B284" s="173" t="s">
        <v>1347</v>
      </c>
      <c r="C284" s="173" t="s">
        <v>1348</v>
      </c>
      <c r="D284" s="173" t="s">
        <v>1349</v>
      </c>
      <c r="E284" s="173" t="s">
        <v>1350</v>
      </c>
      <c r="F284" s="386">
        <v>3.8E-3</v>
      </c>
    </row>
    <row r="285" spans="1:6">
      <c r="A285" s="385">
        <v>45517</v>
      </c>
      <c r="B285" s="173" t="s">
        <v>1351</v>
      </c>
      <c r="C285" s="173" t="s">
        <v>1352</v>
      </c>
      <c r="D285" s="173" t="s">
        <v>1353</v>
      </c>
      <c r="E285" s="173" t="s">
        <v>1352</v>
      </c>
      <c r="F285" s="386">
        <v>1.6799999999999999E-2</v>
      </c>
    </row>
    <row r="286" spans="1:6">
      <c r="A286" s="387">
        <v>45634</v>
      </c>
      <c r="B286" s="173" t="s">
        <v>1354</v>
      </c>
      <c r="C286" s="173" t="s">
        <v>1355</v>
      </c>
      <c r="D286" s="173" t="s">
        <v>1356</v>
      </c>
      <c r="E286" s="173" t="s">
        <v>1357</v>
      </c>
      <c r="F286" s="386">
        <v>0</v>
      </c>
    </row>
    <row r="287" spans="1:6">
      <c r="A287" s="387">
        <v>45543</v>
      </c>
      <c r="B287" s="173" t="s">
        <v>1358</v>
      </c>
      <c r="C287" s="173" t="s">
        <v>1359</v>
      </c>
      <c r="D287" s="173" t="s">
        <v>1360</v>
      </c>
      <c r="E287" s="173" t="s">
        <v>1361</v>
      </c>
      <c r="F287" s="386">
        <v>4.7000000000000002E-3</v>
      </c>
    </row>
    <row r="288" spans="1:6">
      <c r="A288" s="387">
        <v>45512</v>
      </c>
      <c r="B288" s="173" t="s">
        <v>1362</v>
      </c>
      <c r="C288" s="173" t="s">
        <v>1363</v>
      </c>
      <c r="D288" s="173" t="s">
        <v>1364</v>
      </c>
      <c r="E288" s="173" t="s">
        <v>1365</v>
      </c>
      <c r="F288" s="386">
        <v>2.3E-2</v>
      </c>
    </row>
    <row r="289" spans="1:6">
      <c r="A289" s="387">
        <v>45481</v>
      </c>
      <c r="B289" s="173" t="s">
        <v>1366</v>
      </c>
      <c r="C289" s="173" t="s">
        <v>1367</v>
      </c>
      <c r="D289" s="173" t="s">
        <v>1368</v>
      </c>
      <c r="E289" s="173" t="s">
        <v>1369</v>
      </c>
      <c r="F289" s="386">
        <v>-7.7000000000000002E-3</v>
      </c>
    </row>
    <row r="290" spans="1:6">
      <c r="A290" s="387">
        <v>45451</v>
      </c>
      <c r="B290" s="173" t="s">
        <v>1370</v>
      </c>
      <c r="C290" s="173" t="s">
        <v>1371</v>
      </c>
      <c r="D290" s="173" t="s">
        <v>1372</v>
      </c>
      <c r="E290" s="173" t="s">
        <v>1373</v>
      </c>
      <c r="F290" s="386">
        <v>1.04E-2</v>
      </c>
    </row>
    <row r="291" spans="1:6">
      <c r="A291" s="387">
        <v>45420</v>
      </c>
      <c r="B291" s="173" t="s">
        <v>1374</v>
      </c>
      <c r="C291" s="173" t="s">
        <v>1375</v>
      </c>
      <c r="D291" s="173" t="s">
        <v>1376</v>
      </c>
      <c r="E291" s="173" t="s">
        <v>1377</v>
      </c>
      <c r="F291" s="386">
        <v>-0.03</v>
      </c>
    </row>
    <row r="292" spans="1:6">
      <c r="A292" s="387">
        <v>45330</v>
      </c>
      <c r="B292" s="173" t="s">
        <v>1378</v>
      </c>
      <c r="C292" s="173" t="s">
        <v>1379</v>
      </c>
      <c r="D292" s="173" t="s">
        <v>1380</v>
      </c>
      <c r="E292" s="173" t="s">
        <v>1381</v>
      </c>
      <c r="F292" s="386">
        <v>-1.84E-2</v>
      </c>
    </row>
    <row r="293" spans="1:6">
      <c r="A293" s="387">
        <v>45299</v>
      </c>
      <c r="B293" s="173" t="s">
        <v>1382</v>
      </c>
      <c r="C293" s="173" t="s">
        <v>1383</v>
      </c>
      <c r="D293" s="173" t="s">
        <v>1384</v>
      </c>
      <c r="E293" s="173" t="s">
        <v>1385</v>
      </c>
      <c r="F293" s="386">
        <v>-1.37E-2</v>
      </c>
    </row>
    <row r="294" spans="1:6">
      <c r="A294" s="385">
        <v>45504</v>
      </c>
      <c r="B294" s="173" t="s">
        <v>1386</v>
      </c>
      <c r="C294" s="173" t="s">
        <v>1387</v>
      </c>
      <c r="D294" s="173" t="s">
        <v>1388</v>
      </c>
      <c r="E294" s="173" t="s">
        <v>1389</v>
      </c>
      <c r="F294" s="386">
        <v>1.5800000000000002E-2</v>
      </c>
    </row>
    <row r="295" spans="1:6">
      <c r="A295" s="385">
        <v>45503</v>
      </c>
      <c r="B295" s="173" t="s">
        <v>1390</v>
      </c>
      <c r="C295" s="173" t="s">
        <v>1391</v>
      </c>
      <c r="D295" s="173" t="s">
        <v>1392</v>
      </c>
      <c r="E295" s="173" t="s">
        <v>1393</v>
      </c>
      <c r="F295" s="386">
        <v>-5.0000000000000001E-3</v>
      </c>
    </row>
    <row r="296" spans="1:6">
      <c r="A296" s="385">
        <v>45502</v>
      </c>
      <c r="B296" s="173" t="s">
        <v>1394</v>
      </c>
      <c r="C296" s="173" t="s">
        <v>1395</v>
      </c>
      <c r="D296" s="173" t="s">
        <v>1396</v>
      </c>
      <c r="E296" s="173" t="s">
        <v>1397</v>
      </c>
      <c r="F296" s="386">
        <v>8.0000000000000004E-4</v>
      </c>
    </row>
    <row r="297" spans="1:6">
      <c r="A297" s="385">
        <v>45499</v>
      </c>
      <c r="B297" s="173" t="s">
        <v>1398</v>
      </c>
      <c r="C297" s="173" t="s">
        <v>1399</v>
      </c>
      <c r="D297" s="173" t="s">
        <v>1400</v>
      </c>
      <c r="E297" s="173" t="s">
        <v>1401</v>
      </c>
      <c r="F297" s="386">
        <v>1.11E-2</v>
      </c>
    </row>
    <row r="298" spans="1:6">
      <c r="A298" s="385">
        <v>45498</v>
      </c>
      <c r="B298" s="173" t="s">
        <v>1402</v>
      </c>
      <c r="C298" s="173" t="s">
        <v>1403</v>
      </c>
      <c r="D298" s="173" t="s">
        <v>1404</v>
      </c>
      <c r="E298" s="173" t="s">
        <v>1405</v>
      </c>
      <c r="F298" s="386">
        <v>-5.1000000000000004E-3</v>
      </c>
    </row>
    <row r="299" spans="1:6">
      <c r="A299" s="385">
        <v>45497</v>
      </c>
      <c r="B299" s="173" t="s">
        <v>1406</v>
      </c>
      <c r="C299" s="173" t="s">
        <v>1407</v>
      </c>
      <c r="D299" s="173" t="s">
        <v>1408</v>
      </c>
      <c r="E299" s="173" t="s">
        <v>1409</v>
      </c>
      <c r="F299" s="386">
        <v>-2.3099999999999999E-2</v>
      </c>
    </row>
    <row r="300" spans="1:6">
      <c r="A300" s="385">
        <v>45496</v>
      </c>
      <c r="B300" s="173" t="s">
        <v>1410</v>
      </c>
      <c r="C300" s="173" t="s">
        <v>1411</v>
      </c>
      <c r="D300" s="173" t="s">
        <v>1412</v>
      </c>
      <c r="E300" s="173" t="s">
        <v>1413</v>
      </c>
      <c r="F300" s="386">
        <v>-1.6000000000000001E-3</v>
      </c>
    </row>
    <row r="301" spans="1:6">
      <c r="A301" s="385">
        <v>45495</v>
      </c>
      <c r="B301" s="173" t="s">
        <v>1414</v>
      </c>
      <c r="C301" s="173" t="s">
        <v>1415</v>
      </c>
      <c r="D301" s="173" t="s">
        <v>1416</v>
      </c>
      <c r="E301" s="173" t="s">
        <v>1417</v>
      </c>
      <c r="F301" s="386">
        <v>1.0800000000000001E-2</v>
      </c>
    </row>
    <row r="302" spans="1:6">
      <c r="A302" s="385">
        <v>45492</v>
      </c>
      <c r="B302" s="173" t="s">
        <v>1418</v>
      </c>
      <c r="C302" s="173" t="s">
        <v>1419</v>
      </c>
      <c r="D302" s="173" t="s">
        <v>1420</v>
      </c>
      <c r="E302" s="173" t="s">
        <v>1421</v>
      </c>
      <c r="F302" s="386">
        <v>-7.1000000000000004E-3</v>
      </c>
    </row>
    <row r="303" spans="1:6">
      <c r="A303" s="385">
        <v>45491</v>
      </c>
      <c r="B303" s="173" t="s">
        <v>1422</v>
      </c>
      <c r="C303" s="173" t="s">
        <v>1423</v>
      </c>
      <c r="D303" s="173" t="s">
        <v>1261</v>
      </c>
      <c r="E303" s="173" t="s">
        <v>1424</v>
      </c>
      <c r="F303" s="386">
        <v>-7.7999999999999996E-3</v>
      </c>
    </row>
    <row r="304" spans="1:6">
      <c r="A304" s="385">
        <v>45490</v>
      </c>
      <c r="B304" s="173" t="s">
        <v>1425</v>
      </c>
      <c r="C304" s="173" t="s">
        <v>1426</v>
      </c>
      <c r="D304" s="173" t="s">
        <v>1427</v>
      </c>
      <c r="E304" s="173" t="s">
        <v>1428</v>
      </c>
      <c r="F304" s="386">
        <v>-1.3899999999999999E-2</v>
      </c>
    </row>
    <row r="305" spans="1:6">
      <c r="A305" s="385">
        <v>45489</v>
      </c>
      <c r="B305" s="173" t="s">
        <v>1429</v>
      </c>
      <c r="C305" s="173" t="s">
        <v>1430</v>
      </c>
      <c r="D305" s="173" t="s">
        <v>1431</v>
      </c>
      <c r="E305" s="173" t="s">
        <v>1432</v>
      </c>
      <c r="F305" s="386">
        <v>6.4000000000000003E-3</v>
      </c>
    </row>
    <row r="306" spans="1:6">
      <c r="A306" s="385">
        <v>45488</v>
      </c>
      <c r="B306" s="173" t="s">
        <v>1433</v>
      </c>
      <c r="C306" s="173" t="s">
        <v>1434</v>
      </c>
      <c r="D306" s="173" t="s">
        <v>1435</v>
      </c>
      <c r="E306" s="173" t="s">
        <v>1436</v>
      </c>
      <c r="F306" s="386">
        <v>2.8E-3</v>
      </c>
    </row>
    <row r="307" spans="1:6">
      <c r="A307" s="387">
        <v>45633</v>
      </c>
      <c r="B307" s="173" t="s">
        <v>1437</v>
      </c>
      <c r="C307" s="173" t="s">
        <v>1438</v>
      </c>
      <c r="D307" s="173" t="s">
        <v>1439</v>
      </c>
      <c r="E307" s="173" t="s">
        <v>1440</v>
      </c>
      <c r="F307" s="386">
        <v>5.4999999999999997E-3</v>
      </c>
    </row>
    <row r="308" spans="1:6">
      <c r="A308" s="387">
        <v>45603</v>
      </c>
      <c r="B308" s="173" t="s">
        <v>1441</v>
      </c>
      <c r="C308" s="173" t="s">
        <v>1442</v>
      </c>
      <c r="D308" s="173" t="s">
        <v>1443</v>
      </c>
      <c r="E308" s="173" t="s">
        <v>1444</v>
      </c>
      <c r="F308" s="386">
        <v>-8.8000000000000005E-3</v>
      </c>
    </row>
    <row r="309" spans="1:6">
      <c r="A309" s="387">
        <v>45572</v>
      </c>
      <c r="B309" s="173" t="s">
        <v>1445</v>
      </c>
      <c r="C309" s="173" t="s">
        <v>1446</v>
      </c>
      <c r="D309" s="173" t="s">
        <v>1447</v>
      </c>
      <c r="E309" s="173" t="s">
        <v>1448</v>
      </c>
      <c r="F309" s="386">
        <v>1.0200000000000001E-2</v>
      </c>
    </row>
    <row r="310" spans="1:6">
      <c r="A310" s="387">
        <v>45542</v>
      </c>
      <c r="B310" s="173" t="s">
        <v>1449</v>
      </c>
      <c r="C310" s="173" t="s">
        <v>1450</v>
      </c>
      <c r="D310" s="173" t="s">
        <v>1451</v>
      </c>
      <c r="E310" s="173" t="s">
        <v>1452</v>
      </c>
      <c r="F310" s="386">
        <v>6.9999999999999999E-4</v>
      </c>
    </row>
    <row r="311" spans="1:6">
      <c r="A311" s="387">
        <v>45511</v>
      </c>
      <c r="B311" s="173" t="s">
        <v>1453</v>
      </c>
      <c r="C311" s="173" t="s">
        <v>1454</v>
      </c>
      <c r="D311" s="173" t="s">
        <v>1455</v>
      </c>
      <c r="E311" s="173" t="s">
        <v>1456</v>
      </c>
      <c r="F311" s="386">
        <v>1E-3</v>
      </c>
    </row>
    <row r="312" spans="1:6">
      <c r="A312" s="387">
        <v>45419</v>
      </c>
      <c r="B312" s="173" t="s">
        <v>1457</v>
      </c>
      <c r="C312" s="173" t="s">
        <v>1458</v>
      </c>
      <c r="D312" s="173" t="s">
        <v>1459</v>
      </c>
      <c r="E312" s="173" t="s">
        <v>1460</v>
      </c>
      <c r="F312" s="386">
        <v>5.4000000000000003E-3</v>
      </c>
    </row>
    <row r="313" spans="1:6">
      <c r="A313" s="387">
        <v>45358</v>
      </c>
      <c r="B313" s="173" t="s">
        <v>1461</v>
      </c>
      <c r="C313" s="173" t="s">
        <v>1462</v>
      </c>
      <c r="D313" s="173" t="s">
        <v>1463</v>
      </c>
      <c r="E313" s="173" t="s">
        <v>1464</v>
      </c>
      <c r="F313" s="386">
        <v>5.1000000000000004E-3</v>
      </c>
    </row>
    <row r="314" spans="1:6">
      <c r="A314" s="387">
        <v>45329</v>
      </c>
      <c r="B314" s="173" t="s">
        <v>1465</v>
      </c>
      <c r="C314" s="173" t="s">
        <v>1466</v>
      </c>
      <c r="D314" s="173" t="s">
        <v>1467</v>
      </c>
      <c r="E314" s="173" t="s">
        <v>1468</v>
      </c>
      <c r="F314" s="386">
        <v>6.1999999999999998E-3</v>
      </c>
    </row>
    <row r="315" spans="1:6">
      <c r="A315" s="387">
        <v>45298</v>
      </c>
      <c r="B315" s="173" t="s">
        <v>1469</v>
      </c>
      <c r="C315" s="173" t="s">
        <v>1470</v>
      </c>
      <c r="D315" s="173" t="s">
        <v>1471</v>
      </c>
      <c r="E315" s="173" t="s">
        <v>1472</v>
      </c>
      <c r="F315" s="386">
        <v>2.7000000000000001E-3</v>
      </c>
    </row>
    <row r="316" spans="1:6">
      <c r="A316" s="385">
        <v>45471</v>
      </c>
      <c r="B316" s="173" t="s">
        <v>1473</v>
      </c>
      <c r="C316" s="173" t="s">
        <v>1474</v>
      </c>
      <c r="D316" s="173" t="s">
        <v>1475</v>
      </c>
      <c r="E316" s="173" t="s">
        <v>1476</v>
      </c>
      <c r="F316" s="386">
        <v>-4.1000000000000003E-3</v>
      </c>
    </row>
    <row r="317" spans="1:6">
      <c r="A317" s="385">
        <v>45470</v>
      </c>
      <c r="B317" s="173" t="s">
        <v>1477</v>
      </c>
      <c r="C317" s="173" t="s">
        <v>1478</v>
      </c>
      <c r="D317" s="173" t="s">
        <v>1479</v>
      </c>
      <c r="E317" s="173" t="s">
        <v>1480</v>
      </c>
      <c r="F317" s="386">
        <v>8.9999999999999998E-4</v>
      </c>
    </row>
    <row r="318" spans="1:6">
      <c r="A318" s="385">
        <v>45469</v>
      </c>
      <c r="B318" s="173" t="s">
        <v>1481</v>
      </c>
      <c r="C318" s="173" t="s">
        <v>1482</v>
      </c>
      <c r="D318" s="173" t="s">
        <v>1483</v>
      </c>
      <c r="E318" s="173" t="s">
        <v>1484</v>
      </c>
      <c r="F318" s="386">
        <v>1.6000000000000001E-3</v>
      </c>
    </row>
    <row r="319" spans="1:6">
      <c r="A319" s="385">
        <v>45468</v>
      </c>
      <c r="B319" s="173" t="s">
        <v>1485</v>
      </c>
      <c r="C319" s="173" t="s">
        <v>1486</v>
      </c>
      <c r="D319" s="173" t="s">
        <v>1487</v>
      </c>
      <c r="E319" s="173" t="s">
        <v>1488</v>
      </c>
      <c r="F319" s="386">
        <v>3.8999999999999998E-3</v>
      </c>
    </row>
    <row r="320" spans="1:6">
      <c r="A320" s="385">
        <v>45467</v>
      </c>
      <c r="B320" s="173" t="s">
        <v>1489</v>
      </c>
      <c r="C320" s="173" t="s">
        <v>1490</v>
      </c>
      <c r="D320" s="173" t="s">
        <v>1491</v>
      </c>
      <c r="E320" s="173" t="s">
        <v>1492</v>
      </c>
      <c r="F320" s="386">
        <v>-3.0999999999999999E-3</v>
      </c>
    </row>
    <row r="321" spans="1:6">
      <c r="A321" s="385">
        <v>45464</v>
      </c>
      <c r="B321" s="173" t="s">
        <v>1493</v>
      </c>
      <c r="C321" s="173" t="s">
        <v>1494</v>
      </c>
      <c r="D321" s="173" t="s">
        <v>1495</v>
      </c>
      <c r="E321" s="173" t="s">
        <v>1496</v>
      </c>
      <c r="F321" s="386">
        <v>-1.6000000000000001E-3</v>
      </c>
    </row>
    <row r="322" spans="1:6">
      <c r="A322" s="385">
        <v>45463</v>
      </c>
      <c r="B322" s="173" t="s">
        <v>1497</v>
      </c>
      <c r="C322" s="173" t="s">
        <v>1498</v>
      </c>
      <c r="D322" s="173" t="s">
        <v>1499</v>
      </c>
      <c r="E322" s="173" t="s">
        <v>1500</v>
      </c>
      <c r="F322" s="386">
        <v>-2.5000000000000001E-3</v>
      </c>
    </row>
    <row r="323" spans="1:6">
      <c r="A323" s="385">
        <v>45461</v>
      </c>
      <c r="B323" s="173" t="s">
        <v>1501</v>
      </c>
      <c r="C323" s="173" t="s">
        <v>1502</v>
      </c>
      <c r="D323" s="173" t="s">
        <v>1503</v>
      </c>
      <c r="E323" s="173" t="s">
        <v>1504</v>
      </c>
      <c r="F323" s="386">
        <v>2.5000000000000001E-3</v>
      </c>
    </row>
    <row r="324" spans="1:6">
      <c r="A324" s="385">
        <v>45460</v>
      </c>
      <c r="B324" s="173" t="s">
        <v>1505</v>
      </c>
      <c r="C324" s="173" t="s">
        <v>1506</v>
      </c>
      <c r="D324" s="173" t="s">
        <v>1507</v>
      </c>
      <c r="E324" s="173" t="s">
        <v>1508</v>
      </c>
      <c r="F324" s="386">
        <v>7.7000000000000002E-3</v>
      </c>
    </row>
    <row r="325" spans="1:6">
      <c r="A325" s="385">
        <v>45457</v>
      </c>
      <c r="B325" s="173" t="s">
        <v>1509</v>
      </c>
      <c r="C325" s="173" t="s">
        <v>1510</v>
      </c>
      <c r="D325" s="173" t="s">
        <v>1511</v>
      </c>
      <c r="E325" s="173" t="s">
        <v>1512</v>
      </c>
      <c r="F325" s="386">
        <v>-4.0000000000000002E-4</v>
      </c>
    </row>
    <row r="326" spans="1:6">
      <c r="A326" s="385">
        <v>45456</v>
      </c>
      <c r="B326" s="173" t="s">
        <v>1513</v>
      </c>
      <c r="C326" s="173" t="s">
        <v>1514</v>
      </c>
      <c r="D326" s="173" t="s">
        <v>1514</v>
      </c>
      <c r="E326" s="173" t="s">
        <v>1515</v>
      </c>
      <c r="F326" s="386">
        <v>2.3E-3</v>
      </c>
    </row>
    <row r="327" spans="1:6">
      <c r="A327" s="387">
        <v>45632</v>
      </c>
      <c r="B327" s="173" t="s">
        <v>1516</v>
      </c>
      <c r="C327" s="173" t="s">
        <v>1517</v>
      </c>
      <c r="D327" s="173" t="s">
        <v>1518</v>
      </c>
      <c r="E327" s="173" t="s">
        <v>1517</v>
      </c>
      <c r="F327" s="386">
        <v>8.5000000000000006E-3</v>
      </c>
    </row>
    <row r="328" spans="1:6">
      <c r="A328" s="387">
        <v>45602</v>
      </c>
      <c r="B328" s="173" t="s">
        <v>1519</v>
      </c>
      <c r="C328" s="173" t="s">
        <v>1520</v>
      </c>
      <c r="D328" s="173" t="s">
        <v>1521</v>
      </c>
      <c r="E328" s="173" t="s">
        <v>1522</v>
      </c>
      <c r="F328" s="386">
        <v>2.7000000000000001E-3</v>
      </c>
    </row>
    <row r="329" spans="1:6">
      <c r="A329" s="387">
        <v>45571</v>
      </c>
      <c r="B329" s="173" t="s">
        <v>1523</v>
      </c>
      <c r="C329" s="173" t="s">
        <v>1524</v>
      </c>
      <c r="D329" s="173" t="s">
        <v>1525</v>
      </c>
      <c r="E329" s="173" t="s">
        <v>1526</v>
      </c>
      <c r="F329" s="386">
        <v>2.5999999999999999E-3</v>
      </c>
    </row>
    <row r="330" spans="1:6">
      <c r="A330" s="387">
        <v>45479</v>
      </c>
      <c r="B330" s="173" t="s">
        <v>1527</v>
      </c>
      <c r="C330" s="173" t="s">
        <v>1528</v>
      </c>
      <c r="D330" s="173" t="s">
        <v>1529</v>
      </c>
      <c r="E330" s="173" t="s">
        <v>1530</v>
      </c>
      <c r="F330" s="386">
        <v>-1.1000000000000001E-3</v>
      </c>
    </row>
    <row r="331" spans="1:6">
      <c r="A331" s="387">
        <v>45449</v>
      </c>
      <c r="B331" s="173" t="s">
        <v>1531</v>
      </c>
      <c r="C331" s="173" t="s">
        <v>1532</v>
      </c>
      <c r="D331" s="173" t="s">
        <v>1533</v>
      </c>
      <c r="E331" s="173" t="s">
        <v>1534</v>
      </c>
      <c r="F331" s="386">
        <v>-2.0000000000000001E-4</v>
      </c>
    </row>
    <row r="332" spans="1:6">
      <c r="A332" s="387">
        <v>45418</v>
      </c>
      <c r="B332" s="173" t="s">
        <v>1535</v>
      </c>
      <c r="C332" s="173" t="s">
        <v>1536</v>
      </c>
      <c r="D332" s="173" t="s">
        <v>1537</v>
      </c>
      <c r="E332" s="173" t="s">
        <v>1538</v>
      </c>
      <c r="F332" s="386">
        <v>1.18E-2</v>
      </c>
    </row>
    <row r="333" spans="1:6">
      <c r="A333" s="387">
        <v>45388</v>
      </c>
      <c r="B333" s="173" t="s">
        <v>1539</v>
      </c>
      <c r="C333" s="173" t="s">
        <v>1540</v>
      </c>
      <c r="D333" s="173" t="s">
        <v>1541</v>
      </c>
      <c r="E333" s="173" t="s">
        <v>1542</v>
      </c>
      <c r="F333" s="386">
        <v>1.5E-3</v>
      </c>
    </row>
    <row r="334" spans="1:6">
      <c r="A334" s="387">
        <v>45357</v>
      </c>
      <c r="B334" s="173" t="s">
        <v>1543</v>
      </c>
      <c r="C334" s="173" t="s">
        <v>1544</v>
      </c>
      <c r="D334" s="173" t="s">
        <v>1545</v>
      </c>
      <c r="E334" s="173" t="s">
        <v>1546</v>
      </c>
      <c r="F334" s="386">
        <v>1.1000000000000001E-3</v>
      </c>
    </row>
    <row r="335" spans="1:6">
      <c r="A335" s="385">
        <v>45443</v>
      </c>
      <c r="B335" s="173" t="s">
        <v>1547</v>
      </c>
      <c r="C335" s="173" t="s">
        <v>1548</v>
      </c>
      <c r="D335" s="173" t="s">
        <v>1549</v>
      </c>
      <c r="E335" s="173" t="s">
        <v>1550</v>
      </c>
      <c r="F335" s="386">
        <v>8.0000000000000002E-3</v>
      </c>
    </row>
    <row r="336" spans="1:6">
      <c r="A336" s="385">
        <v>45442</v>
      </c>
      <c r="B336" s="173" t="s">
        <v>1551</v>
      </c>
      <c r="C336" s="173" t="s">
        <v>1552</v>
      </c>
      <c r="D336" s="173" t="s">
        <v>1553</v>
      </c>
      <c r="E336" s="173" t="s">
        <v>1554</v>
      </c>
      <c r="F336" s="386">
        <v>-6.0000000000000001E-3</v>
      </c>
    </row>
    <row r="337" spans="1:6">
      <c r="A337" s="385">
        <v>45441</v>
      </c>
      <c r="B337" s="173" t="s">
        <v>1555</v>
      </c>
      <c r="C337" s="173" t="s">
        <v>1556</v>
      </c>
      <c r="D337" s="173" t="s">
        <v>1557</v>
      </c>
      <c r="E337" s="173" t="s">
        <v>1558</v>
      </c>
      <c r="F337" s="386">
        <v>-7.4000000000000003E-3</v>
      </c>
    </row>
    <row r="338" spans="1:6">
      <c r="A338" s="385">
        <v>45440</v>
      </c>
      <c r="B338" s="173" t="s">
        <v>1559</v>
      </c>
      <c r="C338" s="173" t="s">
        <v>1560</v>
      </c>
      <c r="D338" s="173" t="s">
        <v>1560</v>
      </c>
      <c r="E338" s="173" t="s">
        <v>1561</v>
      </c>
      <c r="F338" s="386">
        <v>2.0000000000000001E-4</v>
      </c>
    </row>
    <row r="339" spans="1:6">
      <c r="A339" s="385">
        <v>45436</v>
      </c>
      <c r="B339" s="173" t="s">
        <v>1562</v>
      </c>
      <c r="C339" s="173" t="s">
        <v>1563</v>
      </c>
      <c r="D339" s="173" t="s">
        <v>1564</v>
      </c>
      <c r="E339" s="173" t="s">
        <v>1565</v>
      </c>
      <c r="F339" s="386">
        <v>7.0000000000000001E-3</v>
      </c>
    </row>
    <row r="340" spans="1:6">
      <c r="A340" s="385">
        <v>45435</v>
      </c>
      <c r="B340" s="173" t="s">
        <v>1566</v>
      </c>
      <c r="C340" s="173" t="s">
        <v>1567</v>
      </c>
      <c r="D340" s="173" t="s">
        <v>1568</v>
      </c>
      <c r="E340" s="173" t="s">
        <v>1569</v>
      </c>
      <c r="F340" s="386">
        <v>-7.4000000000000003E-3</v>
      </c>
    </row>
    <row r="341" spans="1:6">
      <c r="A341" s="385">
        <v>45434</v>
      </c>
      <c r="B341" s="173" t="s">
        <v>1570</v>
      </c>
      <c r="C341" s="173" t="s">
        <v>1571</v>
      </c>
      <c r="D341" s="173" t="s">
        <v>1572</v>
      </c>
      <c r="E341" s="173" t="s">
        <v>1573</v>
      </c>
      <c r="F341" s="386">
        <v>-2.7000000000000001E-3</v>
      </c>
    </row>
    <row r="342" spans="1:6">
      <c r="A342" s="385">
        <v>45433</v>
      </c>
      <c r="B342" s="173" t="s">
        <v>1574</v>
      </c>
      <c r="C342" s="173" t="s">
        <v>1575</v>
      </c>
      <c r="D342" s="173" t="s">
        <v>1576</v>
      </c>
      <c r="E342" s="173" t="s">
        <v>1577</v>
      </c>
      <c r="F342" s="386">
        <v>2.5000000000000001E-3</v>
      </c>
    </row>
    <row r="343" spans="1:6">
      <c r="A343" s="385">
        <v>45432</v>
      </c>
      <c r="B343" s="173" t="s">
        <v>1578</v>
      </c>
      <c r="C343" s="173" t="s">
        <v>1579</v>
      </c>
      <c r="D343" s="173" t="s">
        <v>1580</v>
      </c>
      <c r="E343" s="173" t="s">
        <v>1581</v>
      </c>
      <c r="F343" s="386">
        <v>8.9999999999999998E-4</v>
      </c>
    </row>
    <row r="344" spans="1:6">
      <c r="A344" s="385">
        <v>45429</v>
      </c>
      <c r="B344" s="173" t="s">
        <v>1582</v>
      </c>
      <c r="C344" s="173" t="s">
        <v>1583</v>
      </c>
      <c r="D344" s="173" t="s">
        <v>698</v>
      </c>
      <c r="E344" s="173" t="s">
        <v>1584</v>
      </c>
      <c r="F344" s="386">
        <v>1.1999999999999999E-3</v>
      </c>
    </row>
    <row r="345" spans="1:6">
      <c r="A345" s="385">
        <v>45428</v>
      </c>
      <c r="B345" s="173" t="s">
        <v>1585</v>
      </c>
      <c r="C345" s="173" t="s">
        <v>1586</v>
      </c>
      <c r="D345" s="173" t="s">
        <v>1587</v>
      </c>
      <c r="E345" s="173" t="s">
        <v>1588</v>
      </c>
      <c r="F345" s="386">
        <v>-2.0999999999999999E-3</v>
      </c>
    </row>
    <row r="346" spans="1:6">
      <c r="A346" s="385">
        <v>45427</v>
      </c>
      <c r="B346" s="173" t="s">
        <v>1589</v>
      </c>
      <c r="C346" s="173" t="s">
        <v>1590</v>
      </c>
      <c r="D346" s="173" t="s">
        <v>1591</v>
      </c>
      <c r="E346" s="173" t="s">
        <v>1590</v>
      </c>
      <c r="F346" s="386">
        <v>1.17E-2</v>
      </c>
    </row>
    <row r="347" spans="1:6">
      <c r="A347" s="385">
        <v>45426</v>
      </c>
      <c r="B347" s="173" t="s">
        <v>1592</v>
      </c>
      <c r="C347" s="173" t="s">
        <v>1593</v>
      </c>
      <c r="D347" s="173" t="s">
        <v>1594</v>
      </c>
      <c r="E347" s="173" t="s">
        <v>1595</v>
      </c>
      <c r="F347" s="386">
        <v>4.7999999999999996E-3</v>
      </c>
    </row>
    <row r="348" spans="1:6">
      <c r="A348" s="385">
        <v>45425</v>
      </c>
      <c r="B348" s="173" t="s">
        <v>1596</v>
      </c>
      <c r="C348" s="173" t="s">
        <v>1597</v>
      </c>
      <c r="D348" s="173" t="s">
        <v>1598</v>
      </c>
      <c r="E348" s="173" t="s">
        <v>1599</v>
      </c>
      <c r="F348" s="386">
        <v>-2.0000000000000001E-4</v>
      </c>
    </row>
    <row r="349" spans="1:6">
      <c r="A349" s="387">
        <v>45570</v>
      </c>
      <c r="B349" s="173" t="s">
        <v>1600</v>
      </c>
      <c r="C349" s="173" t="s">
        <v>1601</v>
      </c>
      <c r="D349" s="173" t="s">
        <v>1602</v>
      </c>
      <c r="E349" s="173" t="s">
        <v>1603</v>
      </c>
      <c r="F349" s="386">
        <v>1.6000000000000001E-3</v>
      </c>
    </row>
    <row r="350" spans="1:6">
      <c r="A350" s="387">
        <v>45540</v>
      </c>
      <c r="B350" s="173" t="s">
        <v>1604</v>
      </c>
      <c r="C350" s="173" t="s">
        <v>1605</v>
      </c>
      <c r="D350" s="173" t="s">
        <v>1606</v>
      </c>
      <c r="E350" s="173" t="s">
        <v>1607</v>
      </c>
      <c r="F350" s="386">
        <v>5.1000000000000004E-3</v>
      </c>
    </row>
    <row r="351" spans="1:6">
      <c r="A351" s="387">
        <v>45509</v>
      </c>
      <c r="B351" s="173" t="s">
        <v>1608</v>
      </c>
      <c r="C351" s="173" t="s">
        <v>1609</v>
      </c>
      <c r="D351" s="173" t="s">
        <v>1610</v>
      </c>
      <c r="E351" s="173" t="s">
        <v>1611</v>
      </c>
      <c r="F351" s="386">
        <v>0</v>
      </c>
    </row>
    <row r="352" spans="1:6">
      <c r="A352" s="387">
        <v>45478</v>
      </c>
      <c r="B352" s="173" t="s">
        <v>1612</v>
      </c>
      <c r="C352" s="173" t="s">
        <v>1613</v>
      </c>
      <c r="D352" s="173" t="s">
        <v>1614</v>
      </c>
      <c r="E352" s="173" t="s">
        <v>1615</v>
      </c>
      <c r="F352" s="386">
        <v>1.2999999999999999E-3</v>
      </c>
    </row>
    <row r="353" spans="1:6">
      <c r="A353" s="387">
        <v>45448</v>
      </c>
      <c r="B353" s="173" t="s">
        <v>1616</v>
      </c>
      <c r="C353" s="173" t="s">
        <v>1617</v>
      </c>
      <c r="D353" s="173" t="s">
        <v>1618</v>
      </c>
      <c r="E353" s="173" t="s">
        <v>1617</v>
      </c>
      <c r="F353" s="386">
        <v>1.03E-2</v>
      </c>
    </row>
    <row r="354" spans="1:6">
      <c r="A354" s="387">
        <v>45356</v>
      </c>
      <c r="B354" s="173" t="s">
        <v>1619</v>
      </c>
      <c r="C354" s="173" t="s">
        <v>1620</v>
      </c>
      <c r="D354" s="173" t="s">
        <v>1621</v>
      </c>
      <c r="E354" s="173" t="s">
        <v>1622</v>
      </c>
      <c r="F354" s="386">
        <v>1.26E-2</v>
      </c>
    </row>
    <row r="355" spans="1:6">
      <c r="A355" s="387">
        <v>45327</v>
      </c>
      <c r="B355" s="173" t="s">
        <v>1623</v>
      </c>
      <c r="C355" s="173" t="s">
        <v>1624</v>
      </c>
      <c r="D355" s="173" t="s">
        <v>1625</v>
      </c>
      <c r="E355" s="173" t="s">
        <v>1626</v>
      </c>
      <c r="F355" s="386">
        <v>9.1000000000000004E-3</v>
      </c>
    </row>
    <row r="356" spans="1:6">
      <c r="A356" s="387">
        <v>45296</v>
      </c>
      <c r="B356" s="173" t="s">
        <v>1627</v>
      </c>
      <c r="C356" s="173" t="s">
        <v>1628</v>
      </c>
      <c r="D356" s="173" t="s">
        <v>1629</v>
      </c>
      <c r="E356" s="173" t="s">
        <v>1630</v>
      </c>
      <c r="F356" s="386">
        <v>-3.3999999999999998E-3</v>
      </c>
    </row>
    <row r="357" spans="1:6">
      <c r="A357" s="385">
        <v>45412</v>
      </c>
      <c r="B357" s="173" t="s">
        <v>1631</v>
      </c>
      <c r="C357" s="173" t="s">
        <v>1632</v>
      </c>
      <c r="D357" s="173" t="s">
        <v>1633</v>
      </c>
      <c r="E357" s="173" t="s">
        <v>1634</v>
      </c>
      <c r="F357" s="386">
        <v>-1.5699999999999999E-2</v>
      </c>
    </row>
    <row r="358" spans="1:6">
      <c r="A358" s="385">
        <v>45411</v>
      </c>
      <c r="B358" s="173" t="s">
        <v>1635</v>
      </c>
      <c r="C358" s="173" t="s">
        <v>1636</v>
      </c>
      <c r="D358" s="173" t="s">
        <v>1637</v>
      </c>
      <c r="E358" s="173" t="s">
        <v>1638</v>
      </c>
      <c r="F358" s="386">
        <v>3.2000000000000002E-3</v>
      </c>
    </row>
    <row r="359" spans="1:6">
      <c r="A359" s="385">
        <v>45408</v>
      </c>
      <c r="B359" s="173" t="s">
        <v>1639</v>
      </c>
      <c r="C359" s="173" t="s">
        <v>1640</v>
      </c>
      <c r="D359" s="173" t="s">
        <v>1641</v>
      </c>
      <c r="E359" s="173" t="s">
        <v>1642</v>
      </c>
      <c r="F359" s="386">
        <v>1.0200000000000001E-2</v>
      </c>
    </row>
    <row r="360" spans="1:6">
      <c r="A360" s="385">
        <v>45407</v>
      </c>
      <c r="B360" s="173" t="s">
        <v>1643</v>
      </c>
      <c r="C360" s="173" t="s">
        <v>1644</v>
      </c>
      <c r="D360" s="173" t="s">
        <v>1645</v>
      </c>
      <c r="E360" s="173" t="s">
        <v>1646</v>
      </c>
      <c r="F360" s="386">
        <v>-4.5999999999999999E-3</v>
      </c>
    </row>
    <row r="361" spans="1:6">
      <c r="A361" s="385">
        <v>45406</v>
      </c>
      <c r="B361" s="173" t="s">
        <v>1647</v>
      </c>
      <c r="C361" s="173" t="s">
        <v>1648</v>
      </c>
      <c r="D361" s="173" t="s">
        <v>1649</v>
      </c>
      <c r="E361" s="173" t="s">
        <v>1650</v>
      </c>
      <c r="F361" s="386">
        <v>2.0000000000000001E-4</v>
      </c>
    </row>
    <row r="362" spans="1:6">
      <c r="A362" s="385">
        <v>45405</v>
      </c>
      <c r="B362" s="173" t="s">
        <v>1651</v>
      </c>
      <c r="C362" s="173" t="s">
        <v>1652</v>
      </c>
      <c r="D362" s="173" t="s">
        <v>1653</v>
      </c>
      <c r="E362" s="173" t="s">
        <v>1654</v>
      </c>
      <c r="F362" s="386">
        <v>1.2E-2</v>
      </c>
    </row>
    <row r="363" spans="1:6">
      <c r="A363" s="385">
        <v>45404</v>
      </c>
      <c r="B363" s="173" t="s">
        <v>1655</v>
      </c>
      <c r="C363" s="173" t="s">
        <v>1656</v>
      </c>
      <c r="D363" s="173" t="s">
        <v>1657</v>
      </c>
      <c r="E363" s="173" t="s">
        <v>1658</v>
      </c>
      <c r="F363" s="386">
        <v>8.6999999999999994E-3</v>
      </c>
    </row>
    <row r="364" spans="1:6">
      <c r="A364" s="385">
        <v>45401</v>
      </c>
      <c r="B364" s="173" t="s">
        <v>1659</v>
      </c>
      <c r="C364" s="173" t="s">
        <v>1660</v>
      </c>
      <c r="D364" s="173" t="s">
        <v>1661</v>
      </c>
      <c r="E364" s="173" t="s">
        <v>1662</v>
      </c>
      <c r="F364" s="386">
        <v>-8.8000000000000005E-3</v>
      </c>
    </row>
    <row r="365" spans="1:6">
      <c r="A365" s="385">
        <v>45400</v>
      </c>
      <c r="B365" s="173" t="s">
        <v>1663</v>
      </c>
      <c r="C365" s="173" t="s">
        <v>1664</v>
      </c>
      <c r="D365" s="173" t="s">
        <v>1665</v>
      </c>
      <c r="E365" s="173" t="s">
        <v>1666</v>
      </c>
      <c r="F365" s="386">
        <v>-2.2000000000000001E-3</v>
      </c>
    </row>
    <row r="366" spans="1:6">
      <c r="A366" s="385">
        <v>45399</v>
      </c>
      <c r="B366" s="173" t="s">
        <v>1667</v>
      </c>
      <c r="C366" s="173" t="s">
        <v>1668</v>
      </c>
      <c r="D366" s="173" t="s">
        <v>1669</v>
      </c>
      <c r="E366" s="173" t="s">
        <v>1670</v>
      </c>
      <c r="F366" s="386">
        <v>-5.7999999999999996E-3</v>
      </c>
    </row>
    <row r="367" spans="1:6">
      <c r="A367" s="385">
        <v>45398</v>
      </c>
      <c r="B367" s="173" t="s">
        <v>1671</v>
      </c>
      <c r="C367" s="173" t="s">
        <v>1672</v>
      </c>
      <c r="D367" s="173" t="s">
        <v>1673</v>
      </c>
      <c r="E367" s="173" t="s">
        <v>1674</v>
      </c>
      <c r="F367" s="386">
        <v>-2.0999999999999999E-3</v>
      </c>
    </row>
    <row r="368" spans="1:6">
      <c r="A368" s="385">
        <v>45397</v>
      </c>
      <c r="B368" s="173" t="s">
        <v>1675</v>
      </c>
      <c r="C368" s="173" t="s">
        <v>1676</v>
      </c>
      <c r="D368" s="173" t="s">
        <v>1677</v>
      </c>
      <c r="E368" s="173" t="s">
        <v>1678</v>
      </c>
      <c r="F368" s="386">
        <v>-1.2E-2</v>
      </c>
    </row>
    <row r="369" spans="1:6">
      <c r="A369" s="387">
        <v>45630</v>
      </c>
      <c r="B369" s="173" t="s">
        <v>1679</v>
      </c>
      <c r="C369" s="173" t="s">
        <v>1680</v>
      </c>
      <c r="D369" s="173" t="s">
        <v>1681</v>
      </c>
      <c r="E369" s="173" t="s">
        <v>1682</v>
      </c>
      <c r="F369" s="386">
        <v>-1.46E-2</v>
      </c>
    </row>
    <row r="370" spans="1:6">
      <c r="A370" s="387">
        <v>45600</v>
      </c>
      <c r="B370" s="173" t="s">
        <v>1683</v>
      </c>
      <c r="C370" s="173" t="s">
        <v>1684</v>
      </c>
      <c r="D370" s="173" t="s">
        <v>1685</v>
      </c>
      <c r="E370" s="173" t="s">
        <v>1686</v>
      </c>
      <c r="F370" s="386">
        <v>7.4000000000000003E-3</v>
      </c>
    </row>
    <row r="371" spans="1:6">
      <c r="A371" s="387">
        <v>45569</v>
      </c>
      <c r="B371" s="173" t="s">
        <v>1687</v>
      </c>
      <c r="C371" s="173" t="s">
        <v>1688</v>
      </c>
      <c r="D371" s="173" t="s">
        <v>1689</v>
      </c>
      <c r="E371" s="173" t="s">
        <v>1690</v>
      </c>
      <c r="F371" s="386">
        <v>-9.4999999999999998E-3</v>
      </c>
    </row>
    <row r="372" spans="1:6">
      <c r="A372" s="387">
        <v>45539</v>
      </c>
      <c r="B372" s="173" t="s">
        <v>1691</v>
      </c>
      <c r="C372" s="173" t="s">
        <v>1692</v>
      </c>
      <c r="D372" s="173" t="s">
        <v>1693</v>
      </c>
      <c r="E372" s="173" t="s">
        <v>1694</v>
      </c>
      <c r="F372" s="386">
        <v>1.4E-3</v>
      </c>
    </row>
    <row r="373" spans="1:6">
      <c r="A373" s="387">
        <v>45508</v>
      </c>
      <c r="B373" s="173" t="s">
        <v>1695</v>
      </c>
      <c r="C373" s="173" t="s">
        <v>1696</v>
      </c>
      <c r="D373" s="173" t="s">
        <v>1697</v>
      </c>
      <c r="E373" s="173" t="s">
        <v>1698</v>
      </c>
      <c r="F373" s="386">
        <v>-4.0000000000000002E-4</v>
      </c>
    </row>
    <row r="374" spans="1:6">
      <c r="A374" s="387">
        <v>45416</v>
      </c>
      <c r="B374" s="173" t="s">
        <v>1699</v>
      </c>
      <c r="C374" s="173" t="s">
        <v>1700</v>
      </c>
      <c r="D374" s="173" t="s">
        <v>1701</v>
      </c>
      <c r="E374" s="173" t="s">
        <v>1702</v>
      </c>
      <c r="F374" s="386">
        <v>1.11E-2</v>
      </c>
    </row>
    <row r="375" spans="1:6">
      <c r="A375" s="387">
        <v>45386</v>
      </c>
      <c r="B375" s="173" t="s">
        <v>1703</v>
      </c>
      <c r="C375" s="173" t="s">
        <v>1704</v>
      </c>
      <c r="D375" s="173" t="s">
        <v>1705</v>
      </c>
      <c r="E375" s="173" t="s">
        <v>1706</v>
      </c>
      <c r="F375" s="386">
        <v>-1.23E-2</v>
      </c>
    </row>
    <row r="376" spans="1:6">
      <c r="A376" s="387">
        <v>45355</v>
      </c>
      <c r="B376" s="173" t="s">
        <v>1707</v>
      </c>
      <c r="C376" s="173" t="s">
        <v>1708</v>
      </c>
      <c r="D376" s="173" t="s">
        <v>1709</v>
      </c>
      <c r="E376" s="173" t="s">
        <v>1708</v>
      </c>
      <c r="F376" s="386">
        <v>1.1000000000000001E-3</v>
      </c>
    </row>
    <row r="377" spans="1:6">
      <c r="A377" s="387">
        <v>45326</v>
      </c>
      <c r="B377" s="173" t="s">
        <v>1710</v>
      </c>
      <c r="C377" s="173" t="s">
        <v>1711</v>
      </c>
      <c r="D377" s="173" t="s">
        <v>1712</v>
      </c>
      <c r="E377" s="173" t="s">
        <v>1713</v>
      </c>
      <c r="F377" s="386">
        <v>-7.1999999999999998E-3</v>
      </c>
    </row>
    <row r="378" spans="1:6">
      <c r="A378" s="387">
        <v>45295</v>
      </c>
      <c r="B378" s="173" t="s">
        <v>1714</v>
      </c>
      <c r="C378" s="173" t="s">
        <v>1715</v>
      </c>
      <c r="D378" s="173" t="s">
        <v>1716</v>
      </c>
      <c r="E378" s="173" t="s">
        <v>1717</v>
      </c>
      <c r="F378" s="386">
        <v>-2E-3</v>
      </c>
    </row>
    <row r="379" spans="1:6">
      <c r="A379" s="385">
        <v>45379</v>
      </c>
      <c r="B379" s="173" t="s">
        <v>1718</v>
      </c>
      <c r="C379" s="173" t="s">
        <v>1719</v>
      </c>
      <c r="D379" s="173" t="s">
        <v>1720</v>
      </c>
      <c r="E379" s="173" t="s">
        <v>1721</v>
      </c>
      <c r="F379" s="386">
        <v>1.1000000000000001E-3</v>
      </c>
    </row>
    <row r="380" spans="1:6">
      <c r="A380" s="385">
        <v>45378</v>
      </c>
      <c r="B380" s="173" t="s">
        <v>1722</v>
      </c>
      <c r="C380" s="173" t="s">
        <v>1723</v>
      </c>
      <c r="D380" s="173" t="s">
        <v>1724</v>
      </c>
      <c r="E380" s="173" t="s">
        <v>1725</v>
      </c>
      <c r="F380" s="386">
        <v>8.6E-3</v>
      </c>
    </row>
    <row r="381" spans="1:6">
      <c r="A381" s="385">
        <v>45377</v>
      </c>
      <c r="B381" s="173" t="s">
        <v>1726</v>
      </c>
      <c r="C381" s="173" t="s">
        <v>1727</v>
      </c>
      <c r="D381" s="173" t="s">
        <v>1728</v>
      </c>
      <c r="E381" s="173" t="s">
        <v>1729</v>
      </c>
      <c r="F381" s="386">
        <v>-2.8E-3</v>
      </c>
    </row>
    <row r="382" spans="1:6">
      <c r="A382" s="385">
        <v>45376</v>
      </c>
      <c r="B382" s="173" t="s">
        <v>1730</v>
      </c>
      <c r="C382" s="173" t="s">
        <v>1731</v>
      </c>
      <c r="D382" s="173" t="s">
        <v>1732</v>
      </c>
      <c r="E382" s="173" t="s">
        <v>1733</v>
      </c>
      <c r="F382" s="386">
        <v>-3.0999999999999999E-3</v>
      </c>
    </row>
    <row r="383" spans="1:6">
      <c r="A383" s="385">
        <v>45373</v>
      </c>
      <c r="B383" s="173" t="s">
        <v>1734</v>
      </c>
      <c r="C383" s="173" t="s">
        <v>1735</v>
      </c>
      <c r="D383" s="173" t="s">
        <v>1736</v>
      </c>
      <c r="E383" s="173" t="s">
        <v>1737</v>
      </c>
      <c r="F383" s="386">
        <v>-1.4E-3</v>
      </c>
    </row>
    <row r="384" spans="1:6">
      <c r="A384" s="385">
        <v>45372</v>
      </c>
      <c r="B384" s="173" t="s">
        <v>1738</v>
      </c>
      <c r="C384" s="173" t="s">
        <v>1739</v>
      </c>
      <c r="D384" s="173" t="s">
        <v>1740</v>
      </c>
      <c r="E384" s="173" t="s">
        <v>1741</v>
      </c>
      <c r="F384" s="386">
        <v>3.2000000000000002E-3</v>
      </c>
    </row>
    <row r="385" spans="1:6">
      <c r="A385" s="385">
        <v>45371</v>
      </c>
      <c r="B385" s="173" t="s">
        <v>1742</v>
      </c>
      <c r="C385" s="173" t="s">
        <v>1743</v>
      </c>
      <c r="D385" s="173" t="s">
        <v>1744</v>
      </c>
      <c r="E385" s="173" t="s">
        <v>1745</v>
      </c>
      <c r="F385" s="386">
        <v>8.8999999999999999E-3</v>
      </c>
    </row>
    <row r="386" spans="1:6">
      <c r="A386" s="385">
        <v>45370</v>
      </c>
      <c r="B386" s="173" t="s">
        <v>1746</v>
      </c>
      <c r="C386" s="173" t="s">
        <v>1747</v>
      </c>
      <c r="D386" s="173" t="s">
        <v>1748</v>
      </c>
      <c r="E386" s="173" t="s">
        <v>1749</v>
      </c>
      <c r="F386" s="386">
        <v>5.5999999999999999E-3</v>
      </c>
    </row>
    <row r="387" spans="1:6">
      <c r="A387" s="385">
        <v>45369</v>
      </c>
      <c r="B387" s="173" t="s">
        <v>1750</v>
      </c>
      <c r="C387" s="173" t="s">
        <v>1751</v>
      </c>
      <c r="D387" s="173" t="s">
        <v>1752</v>
      </c>
      <c r="E387" s="173" t="s">
        <v>1753</v>
      </c>
      <c r="F387" s="386">
        <v>6.3E-3</v>
      </c>
    </row>
    <row r="388" spans="1:6">
      <c r="A388" s="385">
        <v>45366</v>
      </c>
      <c r="B388" s="173" t="s">
        <v>1754</v>
      </c>
      <c r="C388" s="173" t="s">
        <v>1755</v>
      </c>
      <c r="D388" s="173" t="s">
        <v>1756</v>
      </c>
      <c r="E388" s="173" t="s">
        <v>1757</v>
      </c>
      <c r="F388" s="386">
        <v>-6.4999999999999997E-3</v>
      </c>
    </row>
    <row r="389" spans="1:6">
      <c r="A389" s="385">
        <v>45365</v>
      </c>
      <c r="B389" s="173" t="s">
        <v>1758</v>
      </c>
      <c r="C389" s="173" t="s">
        <v>1759</v>
      </c>
      <c r="D389" s="173" t="s">
        <v>1760</v>
      </c>
      <c r="E389" s="173" t="s">
        <v>1761</v>
      </c>
      <c r="F389" s="386">
        <v>-2.8999999999999998E-3</v>
      </c>
    </row>
    <row r="390" spans="1:6">
      <c r="A390" s="385">
        <v>45364</v>
      </c>
      <c r="B390" s="173" t="s">
        <v>1762</v>
      </c>
      <c r="C390" s="173" t="s">
        <v>1763</v>
      </c>
      <c r="D390" s="173" t="s">
        <v>1764</v>
      </c>
      <c r="E390" s="173" t="s">
        <v>1765</v>
      </c>
      <c r="F390" s="386">
        <v>-1.9E-3</v>
      </c>
    </row>
    <row r="391" spans="1:6">
      <c r="A391" s="387">
        <v>45629</v>
      </c>
      <c r="B391" s="173" t="s">
        <v>1766</v>
      </c>
      <c r="C391" s="173" t="s">
        <v>1767</v>
      </c>
      <c r="D391" s="173" t="s">
        <v>1768</v>
      </c>
      <c r="E391" s="173" t="s">
        <v>1769</v>
      </c>
      <c r="F391" s="386">
        <v>1.12E-2</v>
      </c>
    </row>
    <row r="392" spans="1:6">
      <c r="A392" s="387">
        <v>45599</v>
      </c>
      <c r="B392" s="173" t="s">
        <v>1770</v>
      </c>
      <c r="C392" s="173" t="s">
        <v>1771</v>
      </c>
      <c r="D392" s="173" t="s">
        <v>1772</v>
      </c>
      <c r="E392" s="173" t="s">
        <v>1773</v>
      </c>
      <c r="F392" s="386">
        <v>-1.1000000000000001E-3</v>
      </c>
    </row>
    <row r="393" spans="1:6">
      <c r="A393" s="387">
        <v>45507</v>
      </c>
      <c r="B393" s="173" t="s">
        <v>1774</v>
      </c>
      <c r="C393" s="173" t="s">
        <v>1775</v>
      </c>
      <c r="D393" s="173" t="s">
        <v>1776</v>
      </c>
      <c r="E393" s="173" t="s">
        <v>1777</v>
      </c>
      <c r="F393" s="386">
        <v>-6.4999999999999997E-3</v>
      </c>
    </row>
    <row r="394" spans="1:6">
      <c r="A394" s="387">
        <v>45476</v>
      </c>
      <c r="B394" s="173" t="s">
        <v>1778</v>
      </c>
      <c r="C394" s="173" t="s">
        <v>1779</v>
      </c>
      <c r="D394" s="173" t="s">
        <v>1780</v>
      </c>
      <c r="E394" s="173" t="s">
        <v>1781</v>
      </c>
      <c r="F394" s="386">
        <v>1.03E-2</v>
      </c>
    </row>
    <row r="395" spans="1:6">
      <c r="A395" s="387">
        <v>45446</v>
      </c>
      <c r="B395" s="173" t="s">
        <v>1782</v>
      </c>
      <c r="C395" s="173" t="s">
        <v>1783</v>
      </c>
      <c r="D395" s="173" t="s">
        <v>1784</v>
      </c>
      <c r="E395" s="173" t="s">
        <v>1785</v>
      </c>
      <c r="F395" s="386">
        <v>5.1000000000000004E-3</v>
      </c>
    </row>
    <row r="396" spans="1:6">
      <c r="A396" s="387">
        <v>45415</v>
      </c>
      <c r="B396" s="173" t="s">
        <v>1786</v>
      </c>
      <c r="C396" s="173" t="s">
        <v>1787</v>
      </c>
      <c r="D396" s="173" t="s">
        <v>1788</v>
      </c>
      <c r="E396" s="173" t="s">
        <v>1789</v>
      </c>
      <c r="F396" s="386">
        <v>-1.0200000000000001E-2</v>
      </c>
    </row>
    <row r="397" spans="1:6">
      <c r="A397" s="387">
        <v>45385</v>
      </c>
      <c r="B397" s="173" t="s">
        <v>1790</v>
      </c>
      <c r="C397" s="173" t="s">
        <v>1791</v>
      </c>
      <c r="D397" s="173" t="s">
        <v>1676</v>
      </c>
      <c r="E397" s="173" t="s">
        <v>1792</v>
      </c>
      <c r="F397" s="386">
        <v>-1.1999999999999999E-3</v>
      </c>
    </row>
    <row r="398" spans="1:6">
      <c r="A398" s="387">
        <v>45294</v>
      </c>
      <c r="B398" s="173" t="s">
        <v>1793</v>
      </c>
      <c r="C398" s="173" t="s">
        <v>1794</v>
      </c>
      <c r="D398" s="173" t="s">
        <v>1795</v>
      </c>
      <c r="E398" s="173" t="s">
        <v>1796</v>
      </c>
      <c r="F398" s="386">
        <v>8.0000000000000002E-3</v>
      </c>
    </row>
    <row r="399" spans="1:6">
      <c r="A399" s="385">
        <v>45351</v>
      </c>
      <c r="B399" s="173" t="s">
        <v>1797</v>
      </c>
      <c r="C399" s="173" t="s">
        <v>1798</v>
      </c>
      <c r="D399" s="173" t="s">
        <v>1799</v>
      </c>
      <c r="E399" s="173" t="s">
        <v>1800</v>
      </c>
      <c r="F399" s="386">
        <v>5.1999999999999998E-3</v>
      </c>
    </row>
    <row r="400" spans="1:6">
      <c r="A400" s="385">
        <v>45350</v>
      </c>
      <c r="B400" s="173" t="s">
        <v>1801</v>
      </c>
      <c r="C400" s="173" t="s">
        <v>1802</v>
      </c>
      <c r="D400" s="173" t="s">
        <v>1803</v>
      </c>
      <c r="E400" s="173" t="s">
        <v>1804</v>
      </c>
      <c r="F400" s="386">
        <v>-1.6999999999999999E-3</v>
      </c>
    </row>
    <row r="401" spans="1:6">
      <c r="A401" s="385">
        <v>45349</v>
      </c>
      <c r="B401" s="173" t="s">
        <v>1805</v>
      </c>
      <c r="C401" s="173" t="s">
        <v>1806</v>
      </c>
      <c r="D401" s="173" t="s">
        <v>1807</v>
      </c>
      <c r="E401" s="173" t="s">
        <v>1808</v>
      </c>
      <c r="F401" s="386">
        <v>1.6999999999999999E-3</v>
      </c>
    </row>
    <row r="402" spans="1:6">
      <c r="A402" s="385">
        <v>45348</v>
      </c>
      <c r="B402" s="173" t="s">
        <v>1809</v>
      </c>
      <c r="C402" s="173" t="s">
        <v>1810</v>
      </c>
      <c r="D402" s="173" t="s">
        <v>1811</v>
      </c>
      <c r="E402" s="173" t="s">
        <v>1812</v>
      </c>
      <c r="F402" s="386">
        <v>-3.8E-3</v>
      </c>
    </row>
    <row r="403" spans="1:6">
      <c r="A403" s="385">
        <v>45345</v>
      </c>
      <c r="B403" s="173" t="s">
        <v>1813</v>
      </c>
      <c r="C403" s="173" t="s">
        <v>1814</v>
      </c>
      <c r="D403" s="173" t="s">
        <v>1815</v>
      </c>
      <c r="E403" s="173" t="s">
        <v>1816</v>
      </c>
      <c r="F403" s="386">
        <v>2.9999999999999997E-4</v>
      </c>
    </row>
    <row r="404" spans="1:6">
      <c r="A404" s="385">
        <v>45344</v>
      </c>
      <c r="B404" s="173" t="s">
        <v>1817</v>
      </c>
      <c r="C404" s="173" t="s">
        <v>1818</v>
      </c>
      <c r="D404" s="173" t="s">
        <v>1819</v>
      </c>
      <c r="E404" s="173" t="s">
        <v>1818</v>
      </c>
      <c r="F404" s="386">
        <v>2.1100000000000001E-2</v>
      </c>
    </row>
    <row r="405" spans="1:6">
      <c r="A405" s="385">
        <v>45343</v>
      </c>
      <c r="B405" s="173" t="s">
        <v>1820</v>
      </c>
      <c r="C405" s="173" t="s">
        <v>1821</v>
      </c>
      <c r="D405" s="173" t="s">
        <v>1822</v>
      </c>
      <c r="E405" s="173" t="s">
        <v>1823</v>
      </c>
      <c r="F405" s="386">
        <v>1.2999999999999999E-3</v>
      </c>
    </row>
    <row r="406" spans="1:6">
      <c r="A406" s="385">
        <v>45342</v>
      </c>
      <c r="B406" s="173" t="s">
        <v>1824</v>
      </c>
      <c r="C406" s="173" t="s">
        <v>1825</v>
      </c>
      <c r="D406" s="173" t="s">
        <v>1826</v>
      </c>
      <c r="E406" s="173" t="s">
        <v>1827</v>
      </c>
      <c r="F406" s="386">
        <v>-6.0000000000000001E-3</v>
      </c>
    </row>
    <row r="407" spans="1:6">
      <c r="A407" s="385">
        <v>45338</v>
      </c>
      <c r="B407" s="173" t="s">
        <v>1828</v>
      </c>
      <c r="C407" s="173" t="s">
        <v>1829</v>
      </c>
      <c r="D407" s="173" t="s">
        <v>1830</v>
      </c>
      <c r="E407" s="173" t="s">
        <v>1831</v>
      </c>
      <c r="F407" s="386">
        <v>-4.7999999999999996E-3</v>
      </c>
    </row>
    <row r="408" spans="1:6">
      <c r="A408" s="385">
        <v>45337</v>
      </c>
      <c r="B408" s="173" t="s">
        <v>1832</v>
      </c>
      <c r="C408" s="173" t="s">
        <v>1833</v>
      </c>
      <c r="D408" s="173" t="s">
        <v>1834</v>
      </c>
      <c r="E408" s="173" t="s">
        <v>1835</v>
      </c>
      <c r="F408" s="386">
        <v>5.7999999999999996E-3</v>
      </c>
    </row>
    <row r="409" spans="1:6">
      <c r="A409" s="385">
        <v>45336</v>
      </c>
      <c r="B409" s="173" t="s">
        <v>1836</v>
      </c>
      <c r="C409" s="173" t="s">
        <v>1837</v>
      </c>
      <c r="D409" s="173" t="s">
        <v>1838</v>
      </c>
      <c r="E409" s="173" t="s">
        <v>1839</v>
      </c>
      <c r="F409" s="386">
        <v>9.5999999999999992E-3</v>
      </c>
    </row>
    <row r="410" spans="1:6">
      <c r="A410" s="385">
        <v>45335</v>
      </c>
      <c r="B410" s="173" t="s">
        <v>1840</v>
      </c>
      <c r="C410" s="173" t="s">
        <v>1841</v>
      </c>
      <c r="D410" s="173" t="s">
        <v>1842</v>
      </c>
      <c r="E410" s="173" t="s">
        <v>1843</v>
      </c>
      <c r="F410" s="386">
        <v>-1.37E-2</v>
      </c>
    </row>
    <row r="411" spans="1:6">
      <c r="A411" s="387">
        <v>45628</v>
      </c>
      <c r="B411" s="173" t="s">
        <v>1844</v>
      </c>
      <c r="C411" s="173" t="s">
        <v>1845</v>
      </c>
      <c r="D411" s="173" t="s">
        <v>1846</v>
      </c>
      <c r="E411" s="173" t="s">
        <v>1847</v>
      </c>
      <c r="F411" s="386">
        <v>-8.9999999999999998E-4</v>
      </c>
    </row>
    <row r="412" spans="1:6">
      <c r="A412" s="387">
        <v>45537</v>
      </c>
      <c r="B412" s="173" t="s">
        <v>1848</v>
      </c>
      <c r="C412" s="173" t="s">
        <v>1849</v>
      </c>
      <c r="D412" s="173" t="s">
        <v>1850</v>
      </c>
      <c r="E412" s="173" t="s">
        <v>1851</v>
      </c>
      <c r="F412" s="386">
        <v>5.7000000000000002E-3</v>
      </c>
    </row>
    <row r="413" spans="1:6">
      <c r="A413" s="387">
        <v>45506</v>
      </c>
      <c r="B413" s="173" t="s">
        <v>1852</v>
      </c>
      <c r="C413" s="173" t="s">
        <v>1853</v>
      </c>
      <c r="D413" s="173" t="s">
        <v>1854</v>
      </c>
      <c r="E413" s="173" t="s">
        <v>1855</v>
      </c>
      <c r="F413" s="386">
        <v>5.9999999999999995E-4</v>
      </c>
    </row>
    <row r="414" spans="1:6">
      <c r="A414" s="387">
        <v>45475</v>
      </c>
      <c r="B414" s="173" t="s">
        <v>1856</v>
      </c>
      <c r="C414" s="173" t="s">
        <v>1857</v>
      </c>
      <c r="D414" s="173" t="s">
        <v>1858</v>
      </c>
      <c r="E414" s="173" t="s">
        <v>1859</v>
      </c>
      <c r="F414" s="386">
        <v>8.2000000000000007E-3</v>
      </c>
    </row>
    <row r="415" spans="1:6">
      <c r="A415" s="387">
        <v>45445</v>
      </c>
      <c r="B415" s="173" t="s">
        <v>1860</v>
      </c>
      <c r="C415" s="173" t="s">
        <v>1861</v>
      </c>
      <c r="D415" s="173" t="s">
        <v>1862</v>
      </c>
      <c r="E415" s="173" t="s">
        <v>1863</v>
      </c>
      <c r="F415" s="386">
        <v>2.3E-3</v>
      </c>
    </row>
    <row r="416" spans="1:6">
      <c r="A416" s="387">
        <v>45414</v>
      </c>
      <c r="B416" s="173" t="s">
        <v>1864</v>
      </c>
      <c r="C416" s="173" t="s">
        <v>1865</v>
      </c>
      <c r="D416" s="173" t="s">
        <v>1865</v>
      </c>
      <c r="E416" s="173" t="s">
        <v>1866</v>
      </c>
      <c r="F416" s="386">
        <v>-3.2000000000000002E-3</v>
      </c>
    </row>
    <row r="417" spans="1:6">
      <c r="A417" s="387">
        <v>45324</v>
      </c>
      <c r="B417" s="173" t="s">
        <v>1867</v>
      </c>
      <c r="C417" s="173" t="s">
        <v>1868</v>
      </c>
      <c r="D417" s="173" t="s">
        <v>1869</v>
      </c>
      <c r="E417" s="173" t="s">
        <v>1870</v>
      </c>
      <c r="F417" s="386">
        <v>1.0699999999999999E-2</v>
      </c>
    </row>
    <row r="418" spans="1:6">
      <c r="A418" s="387">
        <v>45293</v>
      </c>
      <c r="B418" s="173" t="s">
        <v>1871</v>
      </c>
      <c r="C418" s="173" t="s">
        <v>1872</v>
      </c>
      <c r="D418" s="173" t="s">
        <v>1873</v>
      </c>
      <c r="E418" s="173" t="s">
        <v>1874</v>
      </c>
      <c r="F418" s="386">
        <v>1.2500000000000001E-2</v>
      </c>
    </row>
    <row r="419" spans="1:6">
      <c r="A419" s="385">
        <v>45322</v>
      </c>
      <c r="B419" s="173" t="s">
        <v>1875</v>
      </c>
      <c r="C419" s="173" t="s">
        <v>1876</v>
      </c>
      <c r="D419" s="173" t="s">
        <v>1877</v>
      </c>
      <c r="E419" s="173" t="s">
        <v>1878</v>
      </c>
      <c r="F419" s="386">
        <v>-1.61E-2</v>
      </c>
    </row>
    <row r="420" spans="1:6">
      <c r="A420" s="385">
        <v>45321</v>
      </c>
      <c r="B420" s="173" t="s">
        <v>1879</v>
      </c>
      <c r="C420" s="173" t="s">
        <v>1880</v>
      </c>
      <c r="D420" s="173" t="s">
        <v>1881</v>
      </c>
      <c r="E420" s="173" t="s">
        <v>1882</v>
      </c>
      <c r="F420" s="386">
        <v>-5.9999999999999995E-4</v>
      </c>
    </row>
    <row r="421" spans="1:6">
      <c r="A421" s="385">
        <v>45320</v>
      </c>
      <c r="B421" s="173" t="s">
        <v>1883</v>
      </c>
      <c r="C421" s="173" t="s">
        <v>1884</v>
      </c>
      <c r="D421" s="173" t="s">
        <v>1885</v>
      </c>
      <c r="E421" s="173" t="s">
        <v>1886</v>
      </c>
      <c r="F421" s="386">
        <v>7.6E-3</v>
      </c>
    </row>
    <row r="422" spans="1:6">
      <c r="A422" s="385">
        <v>45317</v>
      </c>
      <c r="B422" s="173" t="s">
        <v>1887</v>
      </c>
      <c r="C422" s="173" t="s">
        <v>1888</v>
      </c>
      <c r="D422" s="173" t="s">
        <v>1889</v>
      </c>
      <c r="E422" s="173" t="s">
        <v>1890</v>
      </c>
      <c r="F422" s="386">
        <v>-6.9999999999999999E-4</v>
      </c>
    </row>
    <row r="423" spans="1:6">
      <c r="A423" s="385">
        <v>45316</v>
      </c>
      <c r="B423" s="173" t="s">
        <v>1891</v>
      </c>
      <c r="C423" s="173" t="s">
        <v>1892</v>
      </c>
      <c r="D423" s="173" t="s">
        <v>1893</v>
      </c>
      <c r="E423" s="173" t="s">
        <v>1894</v>
      </c>
      <c r="F423" s="386">
        <v>5.3E-3</v>
      </c>
    </row>
    <row r="424" spans="1:6">
      <c r="A424" s="385">
        <v>45315</v>
      </c>
      <c r="B424" s="173" t="s">
        <v>1895</v>
      </c>
      <c r="C424" s="173" t="s">
        <v>1896</v>
      </c>
      <c r="D424" s="173" t="s">
        <v>1897</v>
      </c>
      <c r="E424" s="173" t="s">
        <v>1898</v>
      </c>
      <c r="F424" s="386">
        <v>8.0000000000000004E-4</v>
      </c>
    </row>
    <row r="425" spans="1:6">
      <c r="A425" s="385">
        <v>45314</v>
      </c>
      <c r="B425" s="173" t="s">
        <v>1899</v>
      </c>
      <c r="C425" s="173" t="s">
        <v>1900</v>
      </c>
      <c r="D425" s="173" t="s">
        <v>1901</v>
      </c>
      <c r="E425" s="173" t="s">
        <v>1902</v>
      </c>
      <c r="F425" s="386">
        <v>2.8999999999999998E-3</v>
      </c>
    </row>
    <row r="426" spans="1:6">
      <c r="A426" s="385">
        <v>45313</v>
      </c>
      <c r="B426" s="173" t="s">
        <v>1903</v>
      </c>
      <c r="C426" s="173" t="s">
        <v>1904</v>
      </c>
      <c r="D426" s="173" t="s">
        <v>1905</v>
      </c>
      <c r="E426" s="173" t="s">
        <v>1906</v>
      </c>
      <c r="F426" s="386">
        <v>2.2000000000000001E-3</v>
      </c>
    </row>
    <row r="427" spans="1:6">
      <c r="A427" s="385">
        <v>45310</v>
      </c>
      <c r="B427" s="173" t="s">
        <v>1907</v>
      </c>
      <c r="C427" s="173" t="s">
        <v>1908</v>
      </c>
      <c r="D427" s="173" t="s">
        <v>1909</v>
      </c>
      <c r="E427" s="173" t="s">
        <v>1910</v>
      </c>
      <c r="F427" s="386">
        <v>1.23E-2</v>
      </c>
    </row>
    <row r="428" spans="1:6">
      <c r="A428" s="385">
        <v>45309</v>
      </c>
      <c r="B428" s="173" t="s">
        <v>1911</v>
      </c>
      <c r="C428" s="173" t="s">
        <v>1912</v>
      </c>
      <c r="D428" s="173" t="s">
        <v>1913</v>
      </c>
      <c r="E428" s="173" t="s">
        <v>1914</v>
      </c>
      <c r="F428" s="386">
        <v>8.8000000000000005E-3</v>
      </c>
    </row>
    <row r="429" spans="1:6">
      <c r="A429" s="385">
        <v>45308</v>
      </c>
      <c r="B429" s="173" t="s">
        <v>1915</v>
      </c>
      <c r="C429" s="173" t="s">
        <v>1916</v>
      </c>
      <c r="D429" s="173" t="s">
        <v>1917</v>
      </c>
      <c r="E429" s="173" t="s">
        <v>1918</v>
      </c>
      <c r="F429" s="386">
        <v>-5.5999999999999999E-3</v>
      </c>
    </row>
    <row r="430" spans="1:6">
      <c r="A430" s="385">
        <v>45307</v>
      </c>
      <c r="B430" s="173" t="s">
        <v>1919</v>
      </c>
      <c r="C430" s="173" t="s">
        <v>1920</v>
      </c>
      <c r="D430" s="173" t="s">
        <v>1921</v>
      </c>
      <c r="E430" s="173" t="s">
        <v>1922</v>
      </c>
      <c r="F430" s="386">
        <v>-3.7000000000000002E-3</v>
      </c>
    </row>
    <row r="431" spans="1:6">
      <c r="A431" s="387">
        <v>45627</v>
      </c>
      <c r="B431" s="173" t="s">
        <v>1923</v>
      </c>
      <c r="C431" s="173" t="s">
        <v>1924</v>
      </c>
      <c r="D431" s="173" t="s">
        <v>1925</v>
      </c>
      <c r="E431" s="173" t="s">
        <v>1926</v>
      </c>
      <c r="F431" s="386">
        <v>8.0000000000000004E-4</v>
      </c>
    </row>
    <row r="432" spans="1:6">
      <c r="A432" s="387">
        <v>45597</v>
      </c>
      <c r="B432" s="173" t="s">
        <v>1927</v>
      </c>
      <c r="C432" s="173" t="s">
        <v>1928</v>
      </c>
      <c r="D432" s="173" t="s">
        <v>1929</v>
      </c>
      <c r="E432" s="173" t="s">
        <v>1930</v>
      </c>
      <c r="F432" s="386">
        <v>-6.9999999999999999E-4</v>
      </c>
    </row>
    <row r="433" spans="1:6">
      <c r="A433" s="387">
        <v>45566</v>
      </c>
      <c r="B433" s="173" t="s">
        <v>1931</v>
      </c>
      <c r="C433" s="173" t="s">
        <v>1932</v>
      </c>
      <c r="D433" s="173" t="s">
        <v>1933</v>
      </c>
      <c r="E433" s="173" t="s">
        <v>1934</v>
      </c>
      <c r="F433" s="386">
        <v>5.7000000000000002E-3</v>
      </c>
    </row>
    <row r="434" spans="1:6">
      <c r="A434" s="387">
        <v>45536</v>
      </c>
      <c r="B434" s="173" t="s">
        <v>1935</v>
      </c>
      <c r="C434" s="173" t="s">
        <v>1936</v>
      </c>
      <c r="D434" s="173" t="s">
        <v>1937</v>
      </c>
      <c r="E434" s="173" t="s">
        <v>1938</v>
      </c>
      <c r="F434" s="386">
        <v>-1.5E-3</v>
      </c>
    </row>
    <row r="435" spans="1:6">
      <c r="A435" s="387">
        <v>45505</v>
      </c>
      <c r="B435" s="173" t="s">
        <v>1939</v>
      </c>
      <c r="C435" s="173" t="s">
        <v>1940</v>
      </c>
      <c r="D435" s="173" t="s">
        <v>1941</v>
      </c>
      <c r="E435" s="173" t="s">
        <v>1942</v>
      </c>
      <c r="F435" s="386">
        <v>1.41E-2</v>
      </c>
    </row>
    <row r="436" spans="1:6">
      <c r="A436" s="387">
        <v>45413</v>
      </c>
      <c r="B436" s="173" t="s">
        <v>1943</v>
      </c>
      <c r="C436" s="173" t="s">
        <v>1944</v>
      </c>
      <c r="D436" s="173" t="s">
        <v>1945</v>
      </c>
      <c r="E436" s="173" t="s">
        <v>1946</v>
      </c>
      <c r="F436" s="386">
        <v>1.8E-3</v>
      </c>
    </row>
    <row r="437" spans="1:6">
      <c r="A437" s="387">
        <v>45383</v>
      </c>
      <c r="B437" s="173" t="s">
        <v>1947</v>
      </c>
      <c r="C437" s="173" t="s">
        <v>1948</v>
      </c>
      <c r="D437" s="173" t="s">
        <v>1949</v>
      </c>
      <c r="E437" s="173" t="s">
        <v>1950</v>
      </c>
      <c r="F437" s="386">
        <v>-3.3999999999999998E-3</v>
      </c>
    </row>
    <row r="438" spans="1:6">
      <c r="A438" s="387">
        <v>45352</v>
      </c>
      <c r="B438" s="173" t="s">
        <v>1951</v>
      </c>
      <c r="C438" s="173" t="s">
        <v>1952</v>
      </c>
      <c r="D438" s="173" t="s">
        <v>1953</v>
      </c>
      <c r="E438" s="173" t="s">
        <v>1954</v>
      </c>
      <c r="F438" s="386">
        <v>-8.0000000000000002E-3</v>
      </c>
    </row>
    <row r="439" spans="1:6">
      <c r="A439" s="387">
        <v>45323</v>
      </c>
      <c r="B439" s="173" t="s">
        <v>1955</v>
      </c>
      <c r="C439" s="173" t="s">
        <v>1956</v>
      </c>
      <c r="D439" s="173" t="s">
        <v>1957</v>
      </c>
      <c r="E439" s="173" t="s">
        <v>1958</v>
      </c>
      <c r="F439" s="386">
        <v>-5.7000000000000002E-3</v>
      </c>
    </row>
    <row r="440" spans="1:6">
      <c r="A440" s="388">
        <v>45289</v>
      </c>
      <c r="B440" s="173" t="s">
        <v>1959</v>
      </c>
      <c r="C440" s="173" t="s">
        <v>1960</v>
      </c>
      <c r="D440" s="173" t="s">
        <v>1961</v>
      </c>
      <c r="E440" s="173" t="s">
        <v>1962</v>
      </c>
      <c r="F440" s="386">
        <v>-2.8E-3</v>
      </c>
    </row>
    <row r="441" spans="1:6">
      <c r="A441" s="388">
        <v>45288</v>
      </c>
      <c r="B441" s="173" t="s">
        <v>1963</v>
      </c>
      <c r="C441" s="173" t="s">
        <v>1964</v>
      </c>
      <c r="D441" s="173" t="s">
        <v>1965</v>
      </c>
      <c r="E441" s="173" t="s">
        <v>1966</v>
      </c>
      <c r="F441" s="386">
        <v>4.0000000000000002E-4</v>
      </c>
    </row>
    <row r="442" spans="1:6">
      <c r="A442" s="388">
        <v>45287</v>
      </c>
      <c r="B442" s="173" t="s">
        <v>1967</v>
      </c>
      <c r="C442" s="173" t="s">
        <v>1968</v>
      </c>
      <c r="D442" s="173" t="s">
        <v>1969</v>
      </c>
      <c r="E442" s="173" t="s">
        <v>1970</v>
      </c>
      <c r="F442" s="386">
        <v>1.4E-3</v>
      </c>
    </row>
    <row r="443" spans="1:6">
      <c r="A443" s="388">
        <v>45286</v>
      </c>
      <c r="B443" s="173" t="s">
        <v>1971</v>
      </c>
      <c r="C443" s="173" t="s">
        <v>1972</v>
      </c>
      <c r="D443" s="173" t="s">
        <v>1973</v>
      </c>
      <c r="E443" s="173" t="s">
        <v>1974</v>
      </c>
      <c r="F443" s="386">
        <v>4.1999999999999997E-3</v>
      </c>
    </row>
    <row r="444" spans="1:6">
      <c r="A444" s="388">
        <v>45282</v>
      </c>
      <c r="B444" s="173" t="s">
        <v>1975</v>
      </c>
      <c r="C444" s="173" t="s">
        <v>1976</v>
      </c>
      <c r="D444" s="173" t="s">
        <v>1977</v>
      </c>
      <c r="E444" s="173" t="s">
        <v>1978</v>
      </c>
      <c r="F444" s="386">
        <v>1.6999999999999999E-3</v>
      </c>
    </row>
    <row r="445" spans="1:6">
      <c r="A445" s="388">
        <v>45281</v>
      </c>
      <c r="B445" s="173" t="s">
        <v>1979</v>
      </c>
      <c r="C445" s="173" t="s">
        <v>1980</v>
      </c>
      <c r="D445" s="173" t="s">
        <v>1981</v>
      </c>
      <c r="E445" s="173" t="s">
        <v>1982</v>
      </c>
      <c r="F445" s="386">
        <v>1.03E-2</v>
      </c>
    </row>
    <row r="446" spans="1:6">
      <c r="A446" s="388">
        <v>45280</v>
      </c>
      <c r="B446" s="173" t="s">
        <v>1983</v>
      </c>
      <c r="C446" s="173" t="s">
        <v>1984</v>
      </c>
      <c r="D446" s="173" t="s">
        <v>1985</v>
      </c>
      <c r="E446" s="173" t="s">
        <v>1986</v>
      </c>
      <c r="F446" s="386">
        <v>-1.47E-2</v>
      </c>
    </row>
    <row r="447" spans="1:6">
      <c r="A447" s="388">
        <v>45279</v>
      </c>
      <c r="B447" s="173" t="s">
        <v>1987</v>
      </c>
      <c r="C447" s="173" t="s">
        <v>1988</v>
      </c>
      <c r="D447" s="173" t="s">
        <v>1989</v>
      </c>
      <c r="E447" s="173" t="s">
        <v>1988</v>
      </c>
      <c r="F447" s="386">
        <v>5.8999999999999999E-3</v>
      </c>
    </row>
    <row r="448" spans="1:6">
      <c r="A448" s="388">
        <v>45278</v>
      </c>
      <c r="B448" s="173" t="s">
        <v>1990</v>
      </c>
      <c r="C448" s="173" t="s">
        <v>1991</v>
      </c>
      <c r="D448" s="173" t="s">
        <v>1992</v>
      </c>
      <c r="E448" s="173" t="s">
        <v>1991</v>
      </c>
      <c r="F448" s="386">
        <v>4.4999999999999997E-3</v>
      </c>
    </row>
    <row r="449" spans="1:6">
      <c r="A449" s="388">
        <v>45275</v>
      </c>
      <c r="B449" s="173" t="s">
        <v>1993</v>
      </c>
      <c r="C449" s="173" t="s">
        <v>1994</v>
      </c>
      <c r="D449" s="173" t="s">
        <v>1995</v>
      </c>
      <c r="E449" s="173" t="s">
        <v>1996</v>
      </c>
      <c r="F449" s="386">
        <v>-1E-4</v>
      </c>
    </row>
    <row r="450" spans="1:6">
      <c r="A450" s="388">
        <v>45274</v>
      </c>
      <c r="B450" s="173" t="s">
        <v>1997</v>
      </c>
      <c r="C450" s="173" t="s">
        <v>1998</v>
      </c>
      <c r="D450" s="173" t="s">
        <v>1999</v>
      </c>
      <c r="E450" s="173" t="s">
        <v>2000</v>
      </c>
      <c r="F450" s="386">
        <v>2.5999999999999999E-3</v>
      </c>
    </row>
    <row r="451" spans="1:6">
      <c r="A451" s="388">
        <v>45273</v>
      </c>
      <c r="B451" s="173" t="s">
        <v>2001</v>
      </c>
      <c r="C451" s="173" t="s">
        <v>2002</v>
      </c>
      <c r="D451" s="173" t="s">
        <v>2003</v>
      </c>
      <c r="E451" s="173" t="s">
        <v>2004</v>
      </c>
      <c r="F451" s="386">
        <v>1.37E-2</v>
      </c>
    </row>
    <row r="452" spans="1:6">
      <c r="A452" s="389">
        <v>45272</v>
      </c>
      <c r="B452" s="173" t="s">
        <v>2005</v>
      </c>
      <c r="C452" s="173" t="s">
        <v>2006</v>
      </c>
      <c r="D452" s="173" t="s">
        <v>2007</v>
      </c>
      <c r="E452" s="173" t="s">
        <v>2008</v>
      </c>
      <c r="F452" s="386">
        <v>4.5999999999999999E-3</v>
      </c>
    </row>
    <row r="453" spans="1:6">
      <c r="A453" s="389">
        <v>45242</v>
      </c>
      <c r="B453" s="173" t="s">
        <v>2009</v>
      </c>
      <c r="C453" s="173" t="s">
        <v>2010</v>
      </c>
      <c r="D453" s="173" t="s">
        <v>2011</v>
      </c>
      <c r="E453" s="173" t="s">
        <v>2010</v>
      </c>
      <c r="F453" s="386">
        <v>3.8999999999999998E-3</v>
      </c>
    </row>
    <row r="454" spans="1:6">
      <c r="A454" s="387">
        <v>45150</v>
      </c>
      <c r="B454" s="173" t="s">
        <v>2012</v>
      </c>
      <c r="C454" s="173" t="s">
        <v>2013</v>
      </c>
      <c r="D454" s="173" t="s">
        <v>2014</v>
      </c>
      <c r="E454" s="173" t="s">
        <v>2015</v>
      </c>
      <c r="F454" s="386">
        <v>4.1000000000000003E-3</v>
      </c>
    </row>
    <row r="455" spans="1:6">
      <c r="A455" s="387">
        <v>45119</v>
      </c>
      <c r="B455" s="173" t="s">
        <v>2016</v>
      </c>
      <c r="C455" s="173" t="s">
        <v>2017</v>
      </c>
      <c r="D455" s="173" t="s">
        <v>2018</v>
      </c>
      <c r="E455" s="173" t="s">
        <v>2019</v>
      </c>
      <c r="F455" s="386">
        <v>8.0000000000000002E-3</v>
      </c>
    </row>
    <row r="456" spans="1:6">
      <c r="A456" s="387">
        <v>45089</v>
      </c>
      <c r="B456" s="173" t="s">
        <v>2020</v>
      </c>
      <c r="C456" s="173" t="s">
        <v>2021</v>
      </c>
      <c r="D456" s="173" t="s">
        <v>2022</v>
      </c>
      <c r="E456" s="173" t="s">
        <v>2023</v>
      </c>
      <c r="F456" s="386">
        <v>-3.8999999999999998E-3</v>
      </c>
    </row>
    <row r="457" spans="1:6">
      <c r="A457" s="387">
        <v>45058</v>
      </c>
      <c r="B457" s="173" t="s">
        <v>2024</v>
      </c>
      <c r="C457" s="173" t="s">
        <v>2025</v>
      </c>
      <c r="D457" s="173" t="s">
        <v>2026</v>
      </c>
      <c r="E457" s="173" t="s">
        <v>2027</v>
      </c>
      <c r="F457" s="386">
        <v>-5.9999999999999995E-4</v>
      </c>
    </row>
    <row r="458" spans="1:6">
      <c r="A458" s="387">
        <v>45028</v>
      </c>
      <c r="B458" s="173" t="s">
        <v>2028</v>
      </c>
      <c r="C458" s="173" t="s">
        <v>2029</v>
      </c>
      <c r="D458" s="173" t="s">
        <v>2030</v>
      </c>
      <c r="E458" s="173" t="s">
        <v>2031</v>
      </c>
      <c r="F458" s="386">
        <v>-5.4000000000000003E-3</v>
      </c>
    </row>
    <row r="459" spans="1:6">
      <c r="A459" s="387">
        <v>44938</v>
      </c>
      <c r="B459" s="173" t="s">
        <v>2032</v>
      </c>
      <c r="C459" s="173" t="s">
        <v>2033</v>
      </c>
      <c r="D459" s="173" t="s">
        <v>2034</v>
      </c>
      <c r="E459" s="173" t="s">
        <v>2035</v>
      </c>
      <c r="F459" s="386">
        <v>5.8999999999999999E-3</v>
      </c>
    </row>
    <row r="460" spans="1:6">
      <c r="A460" s="388">
        <v>45260</v>
      </c>
      <c r="B460" s="173" t="s">
        <v>2036</v>
      </c>
      <c r="C460" s="173" t="s">
        <v>2037</v>
      </c>
      <c r="D460" s="173" t="s">
        <v>2038</v>
      </c>
      <c r="E460" s="173" t="s">
        <v>2039</v>
      </c>
      <c r="F460" s="386">
        <v>3.8E-3</v>
      </c>
    </row>
    <row r="461" spans="1:6">
      <c r="A461" s="388">
        <v>45259</v>
      </c>
      <c r="B461" s="173" t="s">
        <v>2040</v>
      </c>
      <c r="C461" s="173" t="s">
        <v>2041</v>
      </c>
      <c r="D461" s="173" t="s">
        <v>2042</v>
      </c>
      <c r="E461" s="173" t="s">
        <v>2043</v>
      </c>
      <c r="F461" s="386">
        <v>-8.9999999999999998E-4</v>
      </c>
    </row>
    <row r="462" spans="1:6">
      <c r="A462" s="388">
        <v>45258</v>
      </c>
      <c r="B462" s="173" t="s">
        <v>2044</v>
      </c>
      <c r="C462" s="173" t="s">
        <v>2045</v>
      </c>
      <c r="D462" s="173" t="s">
        <v>2046</v>
      </c>
      <c r="E462" s="173" t="s">
        <v>2047</v>
      </c>
      <c r="F462" s="386">
        <v>1E-3</v>
      </c>
    </row>
    <row r="463" spans="1:6">
      <c r="A463" s="388">
        <v>45257</v>
      </c>
      <c r="B463" s="173" t="s">
        <v>2048</v>
      </c>
      <c r="C463" s="173" t="s">
        <v>2049</v>
      </c>
      <c r="D463" s="173" t="s">
        <v>2050</v>
      </c>
      <c r="E463" s="173" t="s">
        <v>2051</v>
      </c>
      <c r="F463" s="386">
        <v>-2E-3</v>
      </c>
    </row>
    <row r="464" spans="1:6">
      <c r="A464" s="388">
        <v>45254</v>
      </c>
      <c r="B464" s="173" t="s">
        <v>2052</v>
      </c>
      <c r="C464" s="173" t="s">
        <v>2053</v>
      </c>
      <c r="D464" s="173" t="s">
        <v>2054</v>
      </c>
      <c r="E464" s="173" t="s">
        <v>2055</v>
      </c>
      <c r="F464" s="386">
        <v>5.9999999999999995E-4</v>
      </c>
    </row>
    <row r="465" spans="1:6">
      <c r="A465" s="388">
        <v>45252</v>
      </c>
      <c r="B465" s="173" t="s">
        <v>2056</v>
      </c>
      <c r="C465" s="173" t="s">
        <v>2057</v>
      </c>
      <c r="D465" s="173" t="s">
        <v>2058</v>
      </c>
      <c r="E465" s="173" t="s">
        <v>2059</v>
      </c>
      <c r="F465" s="386">
        <v>4.1000000000000003E-3</v>
      </c>
    </row>
    <row r="466" spans="1:6">
      <c r="A466" s="388">
        <v>45251</v>
      </c>
      <c r="B466" s="173" t="s">
        <v>2060</v>
      </c>
      <c r="C466" s="173" t="s">
        <v>2061</v>
      </c>
      <c r="D466" s="173" t="s">
        <v>2062</v>
      </c>
      <c r="E466" s="173" t="s">
        <v>2063</v>
      </c>
      <c r="F466" s="386">
        <v>-2E-3</v>
      </c>
    </row>
    <row r="467" spans="1:6">
      <c r="A467" s="388">
        <v>45250</v>
      </c>
      <c r="B467" s="173" t="s">
        <v>2064</v>
      </c>
      <c r="C467" s="173" t="s">
        <v>2065</v>
      </c>
      <c r="D467" s="173" t="s">
        <v>2066</v>
      </c>
      <c r="E467" s="173" t="s">
        <v>2067</v>
      </c>
      <c r="F467" s="386">
        <v>7.4000000000000003E-3</v>
      </c>
    </row>
    <row r="468" spans="1:6">
      <c r="A468" s="388">
        <v>45247</v>
      </c>
      <c r="B468" s="173" t="s">
        <v>2068</v>
      </c>
      <c r="C468" s="173" t="s">
        <v>2069</v>
      </c>
      <c r="D468" s="173" t="s">
        <v>2070</v>
      </c>
      <c r="E468" s="173" t="s">
        <v>2071</v>
      </c>
      <c r="F468" s="386">
        <v>1.2999999999999999E-3</v>
      </c>
    </row>
    <row r="469" spans="1:6">
      <c r="A469" s="388">
        <v>45246</v>
      </c>
      <c r="B469" s="173" t="s">
        <v>2072</v>
      </c>
      <c r="C469" s="173" t="s">
        <v>2073</v>
      </c>
      <c r="D469" s="173" t="s">
        <v>2074</v>
      </c>
      <c r="E469" s="173" t="s">
        <v>2075</v>
      </c>
      <c r="F469" s="386">
        <v>1.1999999999999999E-3</v>
      </c>
    </row>
    <row r="470" spans="1:6">
      <c r="A470" s="388">
        <v>45245</v>
      </c>
      <c r="B470" s="173" t="s">
        <v>2076</v>
      </c>
      <c r="C470" s="173" t="s">
        <v>2077</v>
      </c>
      <c r="D470" s="173" t="s">
        <v>2078</v>
      </c>
      <c r="E470" s="173" t="s">
        <v>2079</v>
      </c>
      <c r="F470" s="386">
        <v>1.6000000000000001E-3</v>
      </c>
    </row>
    <row r="471" spans="1:6">
      <c r="A471" s="388">
        <v>45244</v>
      </c>
      <c r="B471" s="173" t="s">
        <v>2080</v>
      </c>
      <c r="C471" s="173" t="s">
        <v>2081</v>
      </c>
      <c r="D471" s="173" t="s">
        <v>2082</v>
      </c>
      <c r="E471" s="173" t="s">
        <v>2081</v>
      </c>
      <c r="F471" s="386">
        <v>1.9099999999999999E-2</v>
      </c>
    </row>
    <row r="472" spans="1:6">
      <c r="A472" s="388">
        <v>45243</v>
      </c>
      <c r="B472" s="173" t="s">
        <v>2083</v>
      </c>
      <c r="C472" s="173" t="s">
        <v>2084</v>
      </c>
      <c r="D472" s="173" t="s">
        <v>2085</v>
      </c>
      <c r="E472" s="173" t="s">
        <v>2086</v>
      </c>
      <c r="F472" s="386">
        <v>-8.0000000000000004E-4</v>
      </c>
    </row>
    <row r="473" spans="1:6">
      <c r="A473" s="389">
        <v>45210</v>
      </c>
      <c r="B473" s="173" t="s">
        <v>2087</v>
      </c>
      <c r="C473" s="173" t="s">
        <v>2088</v>
      </c>
      <c r="D473" s="173" t="s">
        <v>2089</v>
      </c>
      <c r="E473" s="173" t="s">
        <v>2090</v>
      </c>
      <c r="F473" s="386">
        <v>1.5599999999999999E-2</v>
      </c>
    </row>
    <row r="474" spans="1:6">
      <c r="A474" s="387">
        <v>45180</v>
      </c>
      <c r="B474" s="173" t="s">
        <v>2091</v>
      </c>
      <c r="C474" s="173" t="s">
        <v>2092</v>
      </c>
      <c r="D474" s="173" t="s">
        <v>2093</v>
      </c>
      <c r="E474" s="173" t="s">
        <v>2094</v>
      </c>
      <c r="F474" s="386">
        <v>-8.0999999999999996E-3</v>
      </c>
    </row>
    <row r="475" spans="1:6">
      <c r="A475" s="387">
        <v>45149</v>
      </c>
      <c r="B475" s="173" t="s">
        <v>2095</v>
      </c>
      <c r="C475" s="173" t="s">
        <v>2096</v>
      </c>
      <c r="D475" s="173" t="s">
        <v>2097</v>
      </c>
      <c r="E475" s="173" t="s">
        <v>2098</v>
      </c>
      <c r="F475" s="386">
        <v>1E-3</v>
      </c>
    </row>
    <row r="476" spans="1:6">
      <c r="A476" s="387">
        <v>45118</v>
      </c>
      <c r="B476" s="173" t="s">
        <v>2099</v>
      </c>
      <c r="C476" s="173" t="s">
        <v>2100</v>
      </c>
      <c r="D476" s="173" t="s">
        <v>2101</v>
      </c>
      <c r="E476" s="173" t="s">
        <v>2102</v>
      </c>
      <c r="F476" s="386">
        <v>2.8E-3</v>
      </c>
    </row>
    <row r="477" spans="1:6">
      <c r="A477" s="387">
        <v>45088</v>
      </c>
      <c r="B477" s="173" t="s">
        <v>2103</v>
      </c>
      <c r="C477" s="173" t="s">
        <v>2104</v>
      </c>
      <c r="D477" s="173" t="s">
        <v>2105</v>
      </c>
      <c r="E477" s="173" t="s">
        <v>2106</v>
      </c>
      <c r="F477" s="386">
        <v>1.8E-3</v>
      </c>
    </row>
    <row r="478" spans="1:6">
      <c r="A478" s="387">
        <v>44996</v>
      </c>
      <c r="B478" s="173" t="s">
        <v>2107</v>
      </c>
      <c r="C478" s="173" t="s">
        <v>2108</v>
      </c>
      <c r="D478" s="173" t="s">
        <v>2109</v>
      </c>
      <c r="E478" s="173" t="s">
        <v>2108</v>
      </c>
      <c r="F478" s="386">
        <v>9.4000000000000004E-3</v>
      </c>
    </row>
    <row r="479" spans="1:6">
      <c r="A479" s="387">
        <v>44968</v>
      </c>
      <c r="B479" s="173" t="s">
        <v>2110</v>
      </c>
      <c r="C479" s="173" t="s">
        <v>2111</v>
      </c>
      <c r="D479" s="173" t="s">
        <v>2112</v>
      </c>
      <c r="E479" s="173" t="s">
        <v>2111</v>
      </c>
      <c r="F479" s="386">
        <v>1.89E-2</v>
      </c>
    </row>
    <row r="480" spans="1:6">
      <c r="A480" s="387">
        <v>44937</v>
      </c>
      <c r="B480" s="173" t="s">
        <v>2113</v>
      </c>
      <c r="C480" s="173" t="s">
        <v>2114</v>
      </c>
      <c r="D480" s="173" t="s">
        <v>2115</v>
      </c>
      <c r="E480" s="173" t="s">
        <v>2116</v>
      </c>
      <c r="F480" s="386">
        <v>1.0500000000000001E-2</v>
      </c>
    </row>
    <row r="481" spans="1:6">
      <c r="A481" s="388">
        <v>45230</v>
      </c>
      <c r="B481" s="173" t="s">
        <v>2117</v>
      </c>
      <c r="C481" s="173" t="s">
        <v>2118</v>
      </c>
      <c r="D481" s="173" t="s">
        <v>2119</v>
      </c>
      <c r="E481" s="173" t="s">
        <v>2120</v>
      </c>
      <c r="F481" s="386">
        <v>6.4999999999999997E-3</v>
      </c>
    </row>
    <row r="482" spans="1:6">
      <c r="A482" s="388">
        <v>45229</v>
      </c>
      <c r="B482" s="173" t="s">
        <v>2121</v>
      </c>
      <c r="C482" s="173" t="s">
        <v>2122</v>
      </c>
      <c r="D482" s="173" t="s">
        <v>2123</v>
      </c>
      <c r="E482" s="173" t="s">
        <v>2124</v>
      </c>
      <c r="F482" s="386">
        <v>1.2E-2</v>
      </c>
    </row>
    <row r="483" spans="1:6">
      <c r="A483" s="388">
        <v>45226</v>
      </c>
      <c r="B483" s="173" t="s">
        <v>2125</v>
      </c>
      <c r="C483" s="173" t="s">
        <v>2126</v>
      </c>
      <c r="D483" s="173" t="s">
        <v>2127</v>
      </c>
      <c r="E483" s="173" t="s">
        <v>2128</v>
      </c>
      <c r="F483" s="386">
        <v>-4.7999999999999996E-3</v>
      </c>
    </row>
    <row r="484" spans="1:6">
      <c r="A484" s="388">
        <v>45225</v>
      </c>
      <c r="B484" s="173" t="s">
        <v>2129</v>
      </c>
      <c r="C484" s="173" t="s">
        <v>2130</v>
      </c>
      <c r="D484" s="173" t="s">
        <v>2131</v>
      </c>
      <c r="E484" s="173" t="s">
        <v>2132</v>
      </c>
      <c r="F484" s="386">
        <v>-1.18E-2</v>
      </c>
    </row>
    <row r="485" spans="1:6">
      <c r="A485" s="388">
        <v>45224</v>
      </c>
      <c r="B485" s="173" t="s">
        <v>2133</v>
      </c>
      <c r="C485" s="173" t="s">
        <v>2134</v>
      </c>
      <c r="D485" s="173" t="s">
        <v>2134</v>
      </c>
      <c r="E485" s="173" t="s">
        <v>2135</v>
      </c>
      <c r="F485" s="386">
        <v>-1.43E-2</v>
      </c>
    </row>
    <row r="486" spans="1:6">
      <c r="A486" s="388">
        <v>45223</v>
      </c>
      <c r="B486" s="173" t="s">
        <v>2136</v>
      </c>
      <c r="C486" s="173" t="s">
        <v>2137</v>
      </c>
      <c r="D486" s="173" t="s">
        <v>2138</v>
      </c>
      <c r="E486" s="173" t="s">
        <v>2139</v>
      </c>
      <c r="F486" s="386">
        <v>7.3000000000000001E-3</v>
      </c>
    </row>
    <row r="487" spans="1:6">
      <c r="A487" s="388">
        <v>45222</v>
      </c>
      <c r="B487" s="173" t="s">
        <v>2140</v>
      </c>
      <c r="C487" s="173" t="s">
        <v>2141</v>
      </c>
      <c r="D487" s="173" t="s">
        <v>2142</v>
      </c>
      <c r="E487" s="173" t="s">
        <v>2143</v>
      </c>
      <c r="F487" s="386">
        <v>-1.6999999999999999E-3</v>
      </c>
    </row>
    <row r="488" spans="1:6">
      <c r="A488" s="388">
        <v>45219</v>
      </c>
      <c r="B488" s="173" t="s">
        <v>2144</v>
      </c>
      <c r="C488" s="173" t="s">
        <v>2145</v>
      </c>
      <c r="D488" s="173" t="s">
        <v>2146</v>
      </c>
      <c r="E488" s="173" t="s">
        <v>2147</v>
      </c>
      <c r="F488" s="386">
        <v>-1.26E-2</v>
      </c>
    </row>
    <row r="489" spans="1:6">
      <c r="A489" s="388">
        <v>45218</v>
      </c>
      <c r="B489" s="173" t="s">
        <v>2148</v>
      </c>
      <c r="C489" s="173" t="s">
        <v>2149</v>
      </c>
      <c r="D489" s="173" t="s">
        <v>2150</v>
      </c>
      <c r="E489" s="173" t="s">
        <v>2151</v>
      </c>
      <c r="F489" s="386">
        <v>-8.5000000000000006E-3</v>
      </c>
    </row>
    <row r="490" spans="1:6">
      <c r="A490" s="388">
        <v>45217</v>
      </c>
      <c r="B490" s="173" t="s">
        <v>2152</v>
      </c>
      <c r="C490" s="173" t="s">
        <v>2153</v>
      </c>
      <c r="D490" s="173" t="s">
        <v>2154</v>
      </c>
      <c r="E490" s="173" t="s">
        <v>2155</v>
      </c>
      <c r="F490" s="386">
        <v>-1.34E-2</v>
      </c>
    </row>
    <row r="491" spans="1:6">
      <c r="A491" s="388">
        <v>45216</v>
      </c>
      <c r="B491" s="173" t="s">
        <v>2156</v>
      </c>
      <c r="C491" s="173" t="s">
        <v>2157</v>
      </c>
      <c r="D491" s="173" t="s">
        <v>2158</v>
      </c>
      <c r="E491" s="173" t="s">
        <v>2159</v>
      </c>
      <c r="F491" s="386">
        <v>-1E-4</v>
      </c>
    </row>
    <row r="492" spans="1:6">
      <c r="A492" s="388">
        <v>45215</v>
      </c>
      <c r="B492" s="173" t="s">
        <v>2160</v>
      </c>
      <c r="C492" s="173" t="s">
        <v>2161</v>
      </c>
      <c r="D492" s="173" t="s">
        <v>2162</v>
      </c>
      <c r="E492" s="173" t="s">
        <v>2161</v>
      </c>
      <c r="F492" s="386">
        <v>1.06E-2</v>
      </c>
    </row>
    <row r="493" spans="1:6">
      <c r="A493" s="388">
        <v>45212</v>
      </c>
      <c r="B493" s="173" t="s">
        <v>2163</v>
      </c>
      <c r="C493" s="173" t="s">
        <v>2164</v>
      </c>
      <c r="D493" s="173" t="s">
        <v>2165</v>
      </c>
      <c r="E493" s="173" t="s">
        <v>2166</v>
      </c>
      <c r="F493" s="386">
        <v>-5.0000000000000001E-3</v>
      </c>
    </row>
    <row r="494" spans="1:6">
      <c r="A494" s="389">
        <v>45270</v>
      </c>
      <c r="B494" s="173" t="s">
        <v>2167</v>
      </c>
      <c r="C494" s="173" t="s">
        <v>2168</v>
      </c>
      <c r="D494" s="173" t="s">
        <v>2169</v>
      </c>
      <c r="E494" s="173" t="s">
        <v>2170</v>
      </c>
      <c r="F494" s="386">
        <v>-6.1999999999999998E-3</v>
      </c>
    </row>
    <row r="495" spans="1:6">
      <c r="A495" s="389">
        <v>45240</v>
      </c>
      <c r="B495" s="173" t="s">
        <v>2171</v>
      </c>
      <c r="C495" s="173" t="s">
        <v>2172</v>
      </c>
      <c r="D495" s="173" t="s">
        <v>2173</v>
      </c>
      <c r="E495" s="173" t="s">
        <v>2174</v>
      </c>
      <c r="F495" s="386">
        <v>4.3E-3</v>
      </c>
    </row>
    <row r="496" spans="1:6">
      <c r="A496" s="389">
        <v>45209</v>
      </c>
      <c r="B496" s="173" t="s">
        <v>2175</v>
      </c>
      <c r="C496" s="173" t="s">
        <v>2176</v>
      </c>
      <c r="D496" s="173" t="s">
        <v>2177</v>
      </c>
      <c r="E496" s="173" t="s">
        <v>2178</v>
      </c>
      <c r="F496" s="386">
        <v>5.1999999999999998E-3</v>
      </c>
    </row>
    <row r="497" spans="1:6">
      <c r="A497" s="387">
        <v>45179</v>
      </c>
      <c r="B497" s="173" t="s">
        <v>2179</v>
      </c>
      <c r="C497" s="173" t="s">
        <v>2180</v>
      </c>
      <c r="D497" s="173" t="s">
        <v>2181</v>
      </c>
      <c r="E497" s="173" t="s">
        <v>2182</v>
      </c>
      <c r="F497" s="386">
        <v>6.3E-3</v>
      </c>
    </row>
    <row r="498" spans="1:6">
      <c r="A498" s="387">
        <v>45087</v>
      </c>
      <c r="B498" s="173" t="s">
        <v>2183</v>
      </c>
      <c r="C498" s="173" t="s">
        <v>2184</v>
      </c>
      <c r="D498" s="173" t="s">
        <v>2185</v>
      </c>
      <c r="E498" s="173" t="s">
        <v>2186</v>
      </c>
      <c r="F498" s="386">
        <v>1.18E-2</v>
      </c>
    </row>
    <row r="499" spans="1:6">
      <c r="A499" s="387">
        <v>45056</v>
      </c>
      <c r="B499" s="173" t="s">
        <v>2187</v>
      </c>
      <c r="C499" s="173" t="s">
        <v>2188</v>
      </c>
      <c r="D499" s="173" t="s">
        <v>2189</v>
      </c>
      <c r="E499" s="173" t="s">
        <v>2190</v>
      </c>
      <c r="F499" s="386">
        <v>-1.2999999999999999E-3</v>
      </c>
    </row>
    <row r="500" spans="1:6">
      <c r="A500" s="387">
        <v>45026</v>
      </c>
      <c r="B500" s="173" t="s">
        <v>2191</v>
      </c>
      <c r="C500" s="173" t="s">
        <v>2192</v>
      </c>
      <c r="D500" s="173" t="s">
        <v>2193</v>
      </c>
      <c r="E500" s="173" t="s">
        <v>2194</v>
      </c>
      <c r="F500" s="386">
        <v>8.0999999999999996E-3</v>
      </c>
    </row>
    <row r="501" spans="1:6">
      <c r="A501" s="387">
        <v>44995</v>
      </c>
      <c r="B501" s="173" t="s">
        <v>2195</v>
      </c>
      <c r="C501" s="173" t="s">
        <v>2196</v>
      </c>
      <c r="D501" s="173" t="s">
        <v>2197</v>
      </c>
      <c r="E501" s="173" t="s">
        <v>2198</v>
      </c>
      <c r="F501" s="386">
        <v>-1.37E-2</v>
      </c>
    </row>
    <row r="502" spans="1:6">
      <c r="A502" s="387">
        <v>44967</v>
      </c>
      <c r="B502" s="173" t="s">
        <v>2199</v>
      </c>
      <c r="C502" s="173" t="s">
        <v>2200</v>
      </c>
      <c r="D502" s="173" t="s">
        <v>2201</v>
      </c>
      <c r="E502" s="173" t="s">
        <v>2202</v>
      </c>
      <c r="F502" s="386">
        <v>1E-4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502"/>
  <sheetViews>
    <sheetView workbookViewId="0"/>
  </sheetViews>
  <sheetFormatPr defaultColWidth="11.19921875" defaultRowHeight="15" customHeight="1"/>
  <cols>
    <col min="1" max="26" width="11" customWidth="1"/>
  </cols>
  <sheetData>
    <row r="1" spans="1:7">
      <c r="A1" s="5" t="s">
        <v>250</v>
      </c>
      <c r="B1" s="5" t="s">
        <v>251</v>
      </c>
      <c r="C1" s="5" t="s">
        <v>252</v>
      </c>
      <c r="D1" s="5" t="s">
        <v>253</v>
      </c>
      <c r="E1" s="5" t="s">
        <v>254</v>
      </c>
      <c r="F1" s="5" t="s">
        <v>2203</v>
      </c>
      <c r="G1" s="5" t="s">
        <v>255</v>
      </c>
    </row>
    <row r="2" spans="1:7">
      <c r="A2" s="11">
        <v>45930</v>
      </c>
      <c r="B2" s="5">
        <v>33.549999999999997</v>
      </c>
      <c r="C2" s="5">
        <v>33.93</v>
      </c>
      <c r="D2" s="5">
        <v>34.24</v>
      </c>
      <c r="E2" s="5">
        <v>33.020000000000003</v>
      </c>
      <c r="F2" s="5" t="s">
        <v>2204</v>
      </c>
      <c r="G2" s="29">
        <v>-2.7E-2</v>
      </c>
    </row>
    <row r="3" spans="1:7">
      <c r="A3" s="11">
        <v>45929</v>
      </c>
      <c r="B3" s="5">
        <v>34.479999999999997</v>
      </c>
      <c r="C3" s="5">
        <v>34.520000000000003</v>
      </c>
      <c r="D3" s="5">
        <v>35.049999999999997</v>
      </c>
      <c r="E3" s="5">
        <v>33.729999999999997</v>
      </c>
      <c r="F3" s="5" t="s">
        <v>2205</v>
      </c>
      <c r="G3" s="29">
        <v>-2.87E-2</v>
      </c>
    </row>
    <row r="4" spans="1:7">
      <c r="A4" s="11">
        <v>45926</v>
      </c>
      <c r="B4" s="5">
        <v>35.5</v>
      </c>
      <c r="C4" s="5">
        <v>35.01</v>
      </c>
      <c r="D4" s="5">
        <v>36.299999999999997</v>
      </c>
      <c r="E4" s="5">
        <v>34.49</v>
      </c>
      <c r="F4" s="5" t="s">
        <v>2206</v>
      </c>
      <c r="G4" s="29">
        <v>4.4400000000000002E-2</v>
      </c>
    </row>
    <row r="5" spans="1:7">
      <c r="A5" s="11">
        <v>45925</v>
      </c>
      <c r="B5" s="5">
        <v>33.99</v>
      </c>
      <c r="C5" s="5">
        <v>31.61</v>
      </c>
      <c r="D5" s="5">
        <v>34.25</v>
      </c>
      <c r="E5" s="5">
        <v>31.21</v>
      </c>
      <c r="F5" s="5" t="s">
        <v>2207</v>
      </c>
      <c r="G5" s="29">
        <v>8.8700000000000001E-2</v>
      </c>
    </row>
    <row r="6" spans="1:7">
      <c r="A6" s="11">
        <v>45924</v>
      </c>
      <c r="B6" s="5">
        <v>31.22</v>
      </c>
      <c r="C6" s="5">
        <v>29.38</v>
      </c>
      <c r="D6" s="5">
        <v>31.7</v>
      </c>
      <c r="E6" s="5">
        <v>29.23</v>
      </c>
      <c r="F6" s="5" t="s">
        <v>2208</v>
      </c>
      <c r="G6" s="29">
        <v>6.4100000000000004E-2</v>
      </c>
    </row>
    <row r="7" spans="1:7">
      <c r="A7" s="11">
        <v>45923</v>
      </c>
      <c r="B7" s="5">
        <v>29.34</v>
      </c>
      <c r="C7" s="5">
        <v>28.99</v>
      </c>
      <c r="D7" s="5">
        <v>30.2</v>
      </c>
      <c r="E7" s="5">
        <v>28.82</v>
      </c>
      <c r="F7" s="5" t="s">
        <v>2209</v>
      </c>
      <c r="G7" s="29">
        <v>2.0199999999999999E-2</v>
      </c>
    </row>
    <row r="8" spans="1:7">
      <c r="A8" s="11">
        <v>45922</v>
      </c>
      <c r="B8" s="5">
        <v>28.76</v>
      </c>
      <c r="C8" s="5">
        <v>29.67</v>
      </c>
      <c r="D8" s="5">
        <v>30.1</v>
      </c>
      <c r="E8" s="5">
        <v>28.73</v>
      </c>
      <c r="F8" s="5" t="s">
        <v>2210</v>
      </c>
      <c r="G8" s="29">
        <v>-2.7699999999999999E-2</v>
      </c>
    </row>
    <row r="9" spans="1:7">
      <c r="A9" s="11">
        <v>45919</v>
      </c>
      <c r="B9" s="5">
        <v>29.58</v>
      </c>
      <c r="C9" s="5">
        <v>30.38</v>
      </c>
      <c r="D9" s="5">
        <v>30.63</v>
      </c>
      <c r="E9" s="5">
        <v>29.33</v>
      </c>
      <c r="F9" s="5" t="s">
        <v>2211</v>
      </c>
      <c r="G9" s="29">
        <v>-3.2399999999999998E-2</v>
      </c>
    </row>
    <row r="10" spans="1:7">
      <c r="A10" s="11">
        <v>45918</v>
      </c>
      <c r="B10" s="5">
        <v>30.57</v>
      </c>
      <c r="C10" s="5">
        <v>31.78</v>
      </c>
      <c r="D10" s="5">
        <v>32.380000000000003</v>
      </c>
      <c r="E10" s="5">
        <v>30.16</v>
      </c>
      <c r="F10" s="5" t="s">
        <v>2212</v>
      </c>
      <c r="G10" s="29">
        <v>0.22770000000000001</v>
      </c>
    </row>
    <row r="11" spans="1:7">
      <c r="A11" s="11">
        <v>45917</v>
      </c>
      <c r="B11" s="5">
        <v>24.9</v>
      </c>
      <c r="C11" s="5">
        <v>25.08</v>
      </c>
      <c r="D11" s="5">
        <v>25.26</v>
      </c>
      <c r="E11" s="5">
        <v>24.45</v>
      </c>
      <c r="F11" s="5" t="s">
        <v>2213</v>
      </c>
      <c r="G11" s="29">
        <v>-1.46E-2</v>
      </c>
    </row>
    <row r="12" spans="1:7">
      <c r="A12" s="11">
        <v>45916</v>
      </c>
      <c r="B12" s="5">
        <v>25.27</v>
      </c>
      <c r="C12" s="5">
        <v>24.82</v>
      </c>
      <c r="D12" s="5">
        <v>25.34</v>
      </c>
      <c r="E12" s="5">
        <v>24.69</v>
      </c>
      <c r="F12" s="5" t="s">
        <v>2214</v>
      </c>
      <c r="G12" s="29">
        <v>2.0199999999999999E-2</v>
      </c>
    </row>
    <row r="13" spans="1:7">
      <c r="A13" s="11">
        <v>45915</v>
      </c>
      <c r="B13" s="5">
        <v>24.77</v>
      </c>
      <c r="C13" s="5">
        <v>24.33</v>
      </c>
      <c r="D13" s="5">
        <v>25.46</v>
      </c>
      <c r="E13" s="5">
        <v>24.22</v>
      </c>
      <c r="F13" s="5" t="s">
        <v>2215</v>
      </c>
      <c r="G13" s="29">
        <v>2.87E-2</v>
      </c>
    </row>
    <row r="14" spans="1:7">
      <c r="A14" s="11">
        <v>45912</v>
      </c>
      <c r="B14" s="5">
        <v>24.08</v>
      </c>
      <c r="C14" s="5">
        <v>24.61</v>
      </c>
      <c r="D14" s="5">
        <v>24.63</v>
      </c>
      <c r="E14" s="5">
        <v>24.05</v>
      </c>
      <c r="F14" s="5" t="s">
        <v>2216</v>
      </c>
      <c r="G14" s="29">
        <v>-2.1499999999999998E-2</v>
      </c>
    </row>
    <row r="15" spans="1:7">
      <c r="A15" s="11">
        <v>45911</v>
      </c>
      <c r="B15" s="5">
        <v>24.61</v>
      </c>
      <c r="C15" s="5">
        <v>24.76</v>
      </c>
      <c r="D15" s="5">
        <v>24.93</v>
      </c>
      <c r="E15" s="5">
        <v>24.57</v>
      </c>
      <c r="F15" s="5" t="s">
        <v>2217</v>
      </c>
      <c r="G15" s="29">
        <v>-6.4999999999999997E-3</v>
      </c>
    </row>
    <row r="16" spans="1:7">
      <c r="A16" s="11">
        <v>45910</v>
      </c>
      <c r="B16" s="5">
        <v>24.77</v>
      </c>
      <c r="C16" s="5">
        <v>24.42</v>
      </c>
      <c r="D16" s="5">
        <v>24.87</v>
      </c>
      <c r="E16" s="5">
        <v>24.28</v>
      </c>
      <c r="F16" s="5" t="s">
        <v>2218</v>
      </c>
      <c r="G16" s="29">
        <v>1.35E-2</v>
      </c>
    </row>
    <row r="17" spans="1:7">
      <c r="A17" s="11">
        <v>45909</v>
      </c>
      <c r="B17" s="5">
        <v>24.44</v>
      </c>
      <c r="C17" s="5">
        <v>24.53</v>
      </c>
      <c r="D17" s="5">
        <v>24.81</v>
      </c>
      <c r="E17" s="5">
        <v>24.27</v>
      </c>
      <c r="F17" s="5" t="s">
        <v>2219</v>
      </c>
      <c r="G17" s="29">
        <v>-1.6000000000000001E-3</v>
      </c>
    </row>
    <row r="18" spans="1:7">
      <c r="A18" s="11">
        <v>45908</v>
      </c>
      <c r="B18" s="5">
        <v>24.48</v>
      </c>
      <c r="C18" s="5">
        <v>24.48</v>
      </c>
      <c r="D18" s="5">
        <v>24.74</v>
      </c>
      <c r="E18" s="5">
        <v>24.12</v>
      </c>
      <c r="F18" s="5" t="s">
        <v>2220</v>
      </c>
      <c r="G18" s="29">
        <v>-4.0000000000000002E-4</v>
      </c>
    </row>
    <row r="19" spans="1:7">
      <c r="A19" s="11">
        <v>45905</v>
      </c>
      <c r="B19" s="5">
        <v>24.49</v>
      </c>
      <c r="C19" s="5">
        <v>24.6</v>
      </c>
      <c r="D19" s="5">
        <v>24.71</v>
      </c>
      <c r="E19" s="5">
        <v>24.17</v>
      </c>
      <c r="F19" s="5" t="s">
        <v>2221</v>
      </c>
      <c r="G19" s="29">
        <v>-4.8999999999999998E-3</v>
      </c>
    </row>
    <row r="20" spans="1:7">
      <c r="A20" s="11">
        <v>45904</v>
      </c>
      <c r="B20" s="5">
        <v>24.61</v>
      </c>
      <c r="C20" s="5">
        <v>23.85</v>
      </c>
      <c r="D20" s="5">
        <v>24.64</v>
      </c>
      <c r="E20" s="5">
        <v>23.75</v>
      </c>
      <c r="F20" s="5" t="s">
        <v>2222</v>
      </c>
      <c r="G20" s="29">
        <v>2.5399999999999999E-2</v>
      </c>
    </row>
    <row r="21" spans="1:7">
      <c r="A21" s="11">
        <v>45903</v>
      </c>
      <c r="B21" s="5">
        <v>24</v>
      </c>
      <c r="C21" s="5">
        <v>24.09</v>
      </c>
      <c r="D21" s="5">
        <v>24.09</v>
      </c>
      <c r="E21" s="5">
        <v>23.72</v>
      </c>
      <c r="F21" s="5" t="s">
        <v>2223</v>
      </c>
      <c r="G21" s="29">
        <v>-8.6999999999999994E-3</v>
      </c>
    </row>
    <row r="22" spans="1:7">
      <c r="A22" s="11">
        <v>45902</v>
      </c>
      <c r="B22" s="5">
        <v>24.21</v>
      </c>
      <c r="C22" s="5">
        <v>23.88</v>
      </c>
      <c r="D22" s="5">
        <v>24.24</v>
      </c>
      <c r="E22" s="5">
        <v>23.68</v>
      </c>
      <c r="F22" s="5" t="s">
        <v>2224</v>
      </c>
      <c r="G22" s="29">
        <v>-5.7000000000000002E-3</v>
      </c>
    </row>
    <row r="23" spans="1:7">
      <c r="A23" s="11">
        <v>45898</v>
      </c>
      <c r="B23" s="5">
        <v>24.35</v>
      </c>
      <c r="C23" s="5">
        <v>24.76</v>
      </c>
      <c r="D23" s="5">
        <v>24.97</v>
      </c>
      <c r="E23" s="5">
        <v>24.28</v>
      </c>
      <c r="F23" s="5" t="s">
        <v>2225</v>
      </c>
      <c r="G23" s="29">
        <v>-2.3300000000000001E-2</v>
      </c>
    </row>
    <row r="24" spans="1:7">
      <c r="A24" s="11">
        <v>45897</v>
      </c>
      <c r="B24" s="5">
        <v>24.93</v>
      </c>
      <c r="C24" s="5">
        <v>24.96</v>
      </c>
      <c r="D24" s="5">
        <v>25.14</v>
      </c>
      <c r="E24" s="5">
        <v>24.61</v>
      </c>
      <c r="F24" s="5" t="s">
        <v>2226</v>
      </c>
      <c r="G24" s="29">
        <v>3.2000000000000002E-3</v>
      </c>
    </row>
    <row r="25" spans="1:7">
      <c r="A25" s="11">
        <v>45896</v>
      </c>
      <c r="B25" s="5">
        <v>24.85</v>
      </c>
      <c r="C25" s="5">
        <v>24.19</v>
      </c>
      <c r="D25" s="5">
        <v>24.99</v>
      </c>
      <c r="E25" s="5">
        <v>24.05</v>
      </c>
      <c r="F25" s="5" t="s">
        <v>2227</v>
      </c>
      <c r="G25" s="29">
        <v>2.0500000000000001E-2</v>
      </c>
    </row>
    <row r="26" spans="1:7">
      <c r="A26" s="11">
        <v>45895</v>
      </c>
      <c r="B26" s="5">
        <v>24.35</v>
      </c>
      <c r="C26" s="5">
        <v>24.58</v>
      </c>
      <c r="D26" s="5">
        <v>24.74</v>
      </c>
      <c r="E26" s="5">
        <v>24.1</v>
      </c>
      <c r="F26" s="5" t="s">
        <v>2228</v>
      </c>
      <c r="G26" s="29">
        <v>-8.0999999999999996E-3</v>
      </c>
    </row>
    <row r="27" spans="1:7">
      <c r="A27" s="11">
        <v>45894</v>
      </c>
      <c r="B27" s="5">
        <v>24.55</v>
      </c>
      <c r="C27" s="5">
        <v>25.5</v>
      </c>
      <c r="D27" s="5">
        <v>25.88</v>
      </c>
      <c r="E27" s="5">
        <v>24.44</v>
      </c>
      <c r="F27" s="5" t="s">
        <v>2229</v>
      </c>
      <c r="G27" s="29">
        <v>-1.01E-2</v>
      </c>
    </row>
    <row r="28" spans="1:7">
      <c r="A28" s="11">
        <v>45891</v>
      </c>
      <c r="B28" s="5">
        <v>24.8</v>
      </c>
      <c r="C28" s="5">
        <v>23.65</v>
      </c>
      <c r="D28" s="5">
        <v>25.23</v>
      </c>
      <c r="E28" s="5">
        <v>23.65</v>
      </c>
      <c r="F28" s="5" t="s">
        <v>2230</v>
      </c>
      <c r="G28" s="29">
        <v>5.5300000000000002E-2</v>
      </c>
    </row>
    <row r="29" spans="1:7">
      <c r="A29" s="11">
        <v>45890</v>
      </c>
      <c r="B29" s="5">
        <v>23.5</v>
      </c>
      <c r="C29" s="5">
        <v>23.52</v>
      </c>
      <c r="D29" s="5">
        <v>23.57</v>
      </c>
      <c r="E29" s="5">
        <v>22.77</v>
      </c>
      <c r="F29" s="5" t="s">
        <v>2231</v>
      </c>
      <c r="G29" s="29">
        <v>-1.6999999999999999E-3</v>
      </c>
    </row>
    <row r="30" spans="1:7">
      <c r="A30" s="11">
        <v>45889</v>
      </c>
      <c r="B30" s="5">
        <v>23.54</v>
      </c>
      <c r="C30" s="5">
        <v>24.9</v>
      </c>
      <c r="D30" s="5">
        <v>24.93</v>
      </c>
      <c r="E30" s="5">
        <v>23.33</v>
      </c>
      <c r="F30" s="5" t="s">
        <v>2232</v>
      </c>
      <c r="G30" s="29">
        <v>-6.9900000000000004E-2</v>
      </c>
    </row>
    <row r="31" spans="1:7">
      <c r="A31" s="11">
        <v>45888</v>
      </c>
      <c r="B31" s="5">
        <v>25.31</v>
      </c>
      <c r="C31" s="5">
        <v>24.94</v>
      </c>
      <c r="D31" s="5">
        <v>26.53</v>
      </c>
      <c r="E31" s="5">
        <v>24.94</v>
      </c>
      <c r="F31" s="5" t="s">
        <v>2233</v>
      </c>
      <c r="G31" s="29">
        <v>6.9699999999999998E-2</v>
      </c>
    </row>
    <row r="32" spans="1:7">
      <c r="A32" s="11">
        <v>45887</v>
      </c>
      <c r="B32" s="5">
        <v>23.66</v>
      </c>
      <c r="C32" s="5">
        <v>24</v>
      </c>
      <c r="D32" s="5">
        <v>24.9</v>
      </c>
      <c r="E32" s="5">
        <v>23.21</v>
      </c>
      <c r="F32" s="5" t="s">
        <v>2234</v>
      </c>
      <c r="G32" s="29">
        <v>-3.6600000000000001E-2</v>
      </c>
    </row>
    <row r="33" spans="1:7">
      <c r="A33" s="11">
        <v>45884</v>
      </c>
      <c r="B33" s="5">
        <v>24.56</v>
      </c>
      <c r="C33" s="5">
        <v>25.01</v>
      </c>
      <c r="D33" s="5">
        <v>25.65</v>
      </c>
      <c r="E33" s="5">
        <v>24.11</v>
      </c>
      <c r="F33" s="5" t="s">
        <v>2235</v>
      </c>
      <c r="G33" s="29">
        <v>2.93E-2</v>
      </c>
    </row>
    <row r="34" spans="1:7">
      <c r="A34" s="11">
        <v>45883</v>
      </c>
      <c r="B34" s="5">
        <v>23.86</v>
      </c>
      <c r="C34" s="5">
        <v>21.99</v>
      </c>
      <c r="D34" s="5">
        <v>24.2</v>
      </c>
      <c r="E34" s="5">
        <v>21.9</v>
      </c>
      <c r="F34" s="5" t="s">
        <v>2236</v>
      </c>
      <c r="G34" s="29">
        <v>7.3800000000000004E-2</v>
      </c>
    </row>
    <row r="35" spans="1:7">
      <c r="A35" s="11">
        <v>45882</v>
      </c>
      <c r="B35" s="5">
        <v>22.22</v>
      </c>
      <c r="C35" s="5">
        <v>21.62</v>
      </c>
      <c r="D35" s="5">
        <v>22.3</v>
      </c>
      <c r="E35" s="5">
        <v>21.36</v>
      </c>
      <c r="F35" s="5" t="s">
        <v>2237</v>
      </c>
      <c r="G35" s="29">
        <v>1.8800000000000001E-2</v>
      </c>
    </row>
    <row r="36" spans="1:7">
      <c r="A36" s="11">
        <v>45881</v>
      </c>
      <c r="B36" s="5">
        <v>21.81</v>
      </c>
      <c r="C36" s="5">
        <v>21.2</v>
      </c>
      <c r="D36" s="5">
        <v>21.86</v>
      </c>
      <c r="E36" s="5">
        <v>20.76</v>
      </c>
      <c r="F36" s="5" t="s">
        <v>2238</v>
      </c>
      <c r="G36" s="29">
        <v>5.62E-2</v>
      </c>
    </row>
    <row r="37" spans="1:7">
      <c r="A37" s="11">
        <v>45880</v>
      </c>
      <c r="B37" s="5">
        <v>20.65</v>
      </c>
      <c r="C37" s="5">
        <v>20.440000000000001</v>
      </c>
      <c r="D37" s="5">
        <v>21.6</v>
      </c>
      <c r="E37" s="5">
        <v>20.440000000000001</v>
      </c>
      <c r="F37" s="5" t="s">
        <v>2239</v>
      </c>
      <c r="G37" s="29">
        <v>3.5099999999999999E-2</v>
      </c>
    </row>
    <row r="38" spans="1:7">
      <c r="A38" s="11">
        <v>45877</v>
      </c>
      <c r="B38" s="5">
        <v>19.95</v>
      </c>
      <c r="C38" s="5">
        <v>20</v>
      </c>
      <c r="D38" s="5">
        <v>20.02</v>
      </c>
      <c r="E38" s="5">
        <v>19.61</v>
      </c>
      <c r="F38" s="5" t="s">
        <v>2240</v>
      </c>
      <c r="G38" s="29">
        <v>9.1000000000000004E-3</v>
      </c>
    </row>
    <row r="39" spans="1:7">
      <c r="A39" s="11">
        <v>45876</v>
      </c>
      <c r="B39" s="5">
        <v>19.77</v>
      </c>
      <c r="C39" s="5">
        <v>20</v>
      </c>
      <c r="D39" s="5">
        <v>20.440000000000001</v>
      </c>
      <c r="E39" s="5">
        <v>19.600000000000001</v>
      </c>
      <c r="F39" s="5" t="s">
        <v>2241</v>
      </c>
      <c r="G39" s="29">
        <v>-3.1399999999999997E-2</v>
      </c>
    </row>
    <row r="40" spans="1:7">
      <c r="A40" s="11">
        <v>45875</v>
      </c>
      <c r="B40" s="5">
        <v>20.41</v>
      </c>
      <c r="C40" s="5">
        <v>20.12</v>
      </c>
      <c r="D40" s="5">
        <v>20.48</v>
      </c>
      <c r="E40" s="5">
        <v>19.87</v>
      </c>
      <c r="F40" s="5" t="s">
        <v>2242</v>
      </c>
      <c r="G40" s="29">
        <v>1.09E-2</v>
      </c>
    </row>
    <row r="41" spans="1:7">
      <c r="A41" s="11">
        <v>45874</v>
      </c>
      <c r="B41" s="5">
        <v>20.190000000000001</v>
      </c>
      <c r="C41" s="5">
        <v>19.7</v>
      </c>
      <c r="D41" s="5">
        <v>20.53</v>
      </c>
      <c r="E41" s="5">
        <v>19.68</v>
      </c>
      <c r="F41" s="5" t="s">
        <v>2243</v>
      </c>
      <c r="G41" s="29">
        <v>3.5400000000000001E-2</v>
      </c>
    </row>
    <row r="42" spans="1:7">
      <c r="A42" s="11">
        <v>45873</v>
      </c>
      <c r="B42" s="5">
        <v>19.5</v>
      </c>
      <c r="C42" s="5">
        <v>19.510000000000002</v>
      </c>
      <c r="D42" s="5">
        <v>19.59</v>
      </c>
      <c r="E42" s="5">
        <v>19.350000000000001</v>
      </c>
      <c r="F42" s="5" t="s">
        <v>2244</v>
      </c>
      <c r="G42" s="29">
        <v>9.7999999999999997E-3</v>
      </c>
    </row>
    <row r="43" spans="1:7">
      <c r="A43" s="11">
        <v>45870</v>
      </c>
      <c r="B43" s="5">
        <v>19.309999999999999</v>
      </c>
      <c r="C43" s="5">
        <v>19.5</v>
      </c>
      <c r="D43" s="5">
        <v>19.55</v>
      </c>
      <c r="E43" s="5">
        <v>18.97</v>
      </c>
      <c r="F43" s="5" t="s">
        <v>2245</v>
      </c>
      <c r="G43" s="29">
        <v>-2.47E-2</v>
      </c>
    </row>
    <row r="44" spans="1:7">
      <c r="A44" s="11">
        <v>45869</v>
      </c>
      <c r="B44" s="5">
        <v>19.8</v>
      </c>
      <c r="C44" s="5">
        <v>20.170000000000002</v>
      </c>
      <c r="D44" s="5">
        <v>20.23</v>
      </c>
      <c r="E44" s="5">
        <v>19.66</v>
      </c>
      <c r="F44" s="5" t="s">
        <v>2246</v>
      </c>
      <c r="G44" s="29">
        <v>-2.6499999999999999E-2</v>
      </c>
    </row>
    <row r="45" spans="1:7">
      <c r="A45" s="11">
        <v>45868</v>
      </c>
      <c r="B45" s="5">
        <v>20.34</v>
      </c>
      <c r="C45" s="5">
        <v>20.43</v>
      </c>
      <c r="D45" s="5">
        <v>20.62</v>
      </c>
      <c r="E45" s="5">
        <v>20.079999999999998</v>
      </c>
      <c r="F45" s="5" t="s">
        <v>2247</v>
      </c>
      <c r="G45" s="29">
        <v>-3.3999999999999998E-3</v>
      </c>
    </row>
    <row r="46" spans="1:7">
      <c r="A46" s="11">
        <v>45867</v>
      </c>
      <c r="B46" s="5">
        <v>20.41</v>
      </c>
      <c r="C46" s="5">
        <v>20.69</v>
      </c>
      <c r="D46" s="5">
        <v>20.84</v>
      </c>
      <c r="E46" s="5">
        <v>20.34</v>
      </c>
      <c r="F46" s="5" t="s">
        <v>2248</v>
      </c>
      <c r="G46" s="29">
        <v>-1.3100000000000001E-2</v>
      </c>
    </row>
    <row r="47" spans="1:7">
      <c r="A47" s="11">
        <v>45866</v>
      </c>
      <c r="B47" s="5">
        <v>20.68</v>
      </c>
      <c r="C47" s="5">
        <v>20.82</v>
      </c>
      <c r="D47" s="5">
        <v>21.29</v>
      </c>
      <c r="E47" s="5">
        <v>20.65</v>
      </c>
      <c r="F47" s="5" t="s">
        <v>2249</v>
      </c>
      <c r="G47" s="29">
        <v>-1E-3</v>
      </c>
    </row>
    <row r="48" spans="1:7">
      <c r="A48" s="11">
        <v>45863</v>
      </c>
      <c r="B48" s="5">
        <v>20.7</v>
      </c>
      <c r="C48" s="5">
        <v>20.67</v>
      </c>
      <c r="D48" s="5">
        <v>21.05</v>
      </c>
      <c r="E48" s="5">
        <v>20.36</v>
      </c>
      <c r="F48" s="5" t="s">
        <v>2250</v>
      </c>
      <c r="G48" s="29">
        <v>-8.5300000000000001E-2</v>
      </c>
    </row>
    <row r="49" spans="1:7">
      <c r="A49" s="11">
        <v>45862</v>
      </c>
      <c r="B49" s="5">
        <v>22.63</v>
      </c>
      <c r="C49" s="5">
        <v>23.49</v>
      </c>
      <c r="D49" s="5">
        <v>23.58</v>
      </c>
      <c r="E49" s="5">
        <v>22.6</v>
      </c>
      <c r="F49" s="5" t="s">
        <v>2251</v>
      </c>
      <c r="G49" s="29">
        <v>-3.6600000000000001E-2</v>
      </c>
    </row>
    <row r="50" spans="1:7">
      <c r="A50" s="11">
        <v>45861</v>
      </c>
      <c r="B50" s="5">
        <v>23.49</v>
      </c>
      <c r="C50" s="5">
        <v>23.25</v>
      </c>
      <c r="D50" s="5">
        <v>23.62</v>
      </c>
      <c r="E50" s="5">
        <v>22.92</v>
      </c>
      <c r="F50" s="5" t="s">
        <v>2252</v>
      </c>
      <c r="G50" s="29">
        <v>1.0800000000000001E-2</v>
      </c>
    </row>
    <row r="51" spans="1:7">
      <c r="A51" s="11">
        <v>45860</v>
      </c>
      <c r="B51" s="5">
        <v>23.24</v>
      </c>
      <c r="C51" s="5">
        <v>23.34</v>
      </c>
      <c r="D51" s="5">
        <v>23.53</v>
      </c>
      <c r="E51" s="5">
        <v>23.08</v>
      </c>
      <c r="F51" s="5" t="s">
        <v>2253</v>
      </c>
      <c r="G51" s="29">
        <v>-8.9999999999999998E-4</v>
      </c>
    </row>
    <row r="52" spans="1:7">
      <c r="A52" s="11">
        <v>45859</v>
      </c>
      <c r="B52" s="5">
        <v>23.26</v>
      </c>
      <c r="C52" s="5">
        <v>23.4</v>
      </c>
      <c r="D52" s="5">
        <v>23.83</v>
      </c>
      <c r="E52" s="5">
        <v>23.16</v>
      </c>
      <c r="F52" s="5" t="s">
        <v>2254</v>
      </c>
      <c r="G52" s="29">
        <v>6.8999999999999999E-3</v>
      </c>
    </row>
    <row r="53" spans="1:7">
      <c r="A53" s="11">
        <v>45856</v>
      </c>
      <c r="B53" s="5">
        <v>23.1</v>
      </c>
      <c r="C53" s="5">
        <v>23.22</v>
      </c>
      <c r="D53" s="5">
        <v>23.59</v>
      </c>
      <c r="E53" s="5">
        <v>22.9</v>
      </c>
      <c r="F53" s="5" t="s">
        <v>2255</v>
      </c>
      <c r="G53" s="29">
        <v>1.32E-2</v>
      </c>
    </row>
    <row r="54" spans="1:7">
      <c r="A54" s="11">
        <v>45855</v>
      </c>
      <c r="B54" s="5">
        <v>22.8</v>
      </c>
      <c r="C54" s="5">
        <v>22.66</v>
      </c>
      <c r="D54" s="5">
        <v>23.05</v>
      </c>
      <c r="E54" s="5">
        <v>22.59</v>
      </c>
      <c r="F54" s="5" t="s">
        <v>2256</v>
      </c>
      <c r="G54" s="29">
        <v>4.7999999999999996E-3</v>
      </c>
    </row>
    <row r="55" spans="1:7">
      <c r="A55" s="11">
        <v>45854</v>
      </c>
      <c r="B55" s="5">
        <v>22.69</v>
      </c>
      <c r="C55" s="5">
        <v>22.99</v>
      </c>
      <c r="D55" s="5">
        <v>23.13</v>
      </c>
      <c r="E55" s="5">
        <v>22.25</v>
      </c>
      <c r="F55" s="5" t="s">
        <v>2257</v>
      </c>
      <c r="G55" s="29">
        <v>-0.01</v>
      </c>
    </row>
    <row r="56" spans="1:7">
      <c r="A56" s="11">
        <v>45853</v>
      </c>
      <c r="B56" s="5">
        <v>22.92</v>
      </c>
      <c r="C56" s="5">
        <v>23.57</v>
      </c>
      <c r="D56" s="5">
        <v>23.78</v>
      </c>
      <c r="E56" s="5">
        <v>22.9</v>
      </c>
      <c r="F56" s="5" t="s">
        <v>2258</v>
      </c>
      <c r="G56" s="29">
        <v>-1.6299999999999999E-2</v>
      </c>
    </row>
    <row r="57" spans="1:7">
      <c r="A57" s="11">
        <v>45852</v>
      </c>
      <c r="B57" s="5">
        <v>23.3</v>
      </c>
      <c r="C57" s="5">
        <v>23.24</v>
      </c>
      <c r="D57" s="5">
        <v>23.4</v>
      </c>
      <c r="E57" s="5">
        <v>22.88</v>
      </c>
      <c r="F57" s="5" t="s">
        <v>2259</v>
      </c>
      <c r="G57" s="29">
        <v>-5.4999999999999997E-3</v>
      </c>
    </row>
    <row r="58" spans="1:7">
      <c r="A58" s="11">
        <v>45849</v>
      </c>
      <c r="B58" s="5">
        <v>23.43</v>
      </c>
      <c r="C58" s="5">
        <v>23.56</v>
      </c>
      <c r="D58" s="5">
        <v>23.66</v>
      </c>
      <c r="E58" s="5">
        <v>23.16</v>
      </c>
      <c r="F58" s="5" t="s">
        <v>2260</v>
      </c>
      <c r="G58" s="29">
        <v>-1.6400000000000001E-2</v>
      </c>
    </row>
    <row r="59" spans="1:7">
      <c r="A59" s="11">
        <v>45848</v>
      </c>
      <c r="B59" s="5">
        <v>23.82</v>
      </c>
      <c r="C59" s="5">
        <v>23.63</v>
      </c>
      <c r="D59" s="5">
        <v>24.04</v>
      </c>
      <c r="E59" s="5">
        <v>23.48</v>
      </c>
      <c r="F59" s="5" t="s">
        <v>2261</v>
      </c>
      <c r="G59" s="29">
        <v>1.6199999999999999E-2</v>
      </c>
    </row>
    <row r="60" spans="1:7">
      <c r="A60" s="11">
        <v>45847</v>
      </c>
      <c r="B60" s="5">
        <v>23.44</v>
      </c>
      <c r="C60" s="5">
        <v>23.29</v>
      </c>
      <c r="D60" s="5">
        <v>23.53</v>
      </c>
      <c r="E60" s="5">
        <v>23.13</v>
      </c>
      <c r="F60" s="5" t="s">
        <v>2262</v>
      </c>
      <c r="G60" s="29">
        <v>-6.4000000000000003E-3</v>
      </c>
    </row>
    <row r="61" spans="1:7">
      <c r="A61" s="11">
        <v>45846</v>
      </c>
      <c r="B61" s="5">
        <v>23.59</v>
      </c>
      <c r="C61" s="5">
        <v>22.18</v>
      </c>
      <c r="D61" s="5">
        <v>23.78</v>
      </c>
      <c r="E61" s="5">
        <v>22.13</v>
      </c>
      <c r="F61" s="5" t="s">
        <v>2263</v>
      </c>
      <c r="G61" s="29">
        <v>7.2300000000000003E-2</v>
      </c>
    </row>
    <row r="62" spans="1:7">
      <c r="A62" s="11">
        <v>45845</v>
      </c>
      <c r="B62" s="5">
        <v>22</v>
      </c>
      <c r="C62" s="5">
        <v>22.2</v>
      </c>
      <c r="D62" s="5">
        <v>22.39</v>
      </c>
      <c r="E62" s="5">
        <v>21.86</v>
      </c>
      <c r="F62" s="5" t="s">
        <v>2264</v>
      </c>
      <c r="G62" s="29">
        <v>-2.18E-2</v>
      </c>
    </row>
    <row r="63" spans="1:7">
      <c r="A63" s="11">
        <v>45841</v>
      </c>
      <c r="B63" s="5">
        <v>22.49</v>
      </c>
      <c r="C63" s="5">
        <v>22.15</v>
      </c>
      <c r="D63" s="5">
        <v>22.63</v>
      </c>
      <c r="E63" s="5">
        <v>21.99</v>
      </c>
      <c r="F63" s="5" t="s">
        <v>2265</v>
      </c>
      <c r="G63" s="29">
        <v>2.7900000000000001E-2</v>
      </c>
    </row>
    <row r="64" spans="1:7">
      <c r="A64" s="11">
        <v>45840</v>
      </c>
      <c r="B64" s="5">
        <v>21.88</v>
      </c>
      <c r="C64" s="5">
        <v>22.52</v>
      </c>
      <c r="D64" s="5">
        <v>22.77</v>
      </c>
      <c r="E64" s="5">
        <v>21.52</v>
      </c>
      <c r="F64" s="5" t="s">
        <v>2266</v>
      </c>
      <c r="G64" s="29">
        <v>-4.2500000000000003E-2</v>
      </c>
    </row>
    <row r="65" spans="1:7">
      <c r="A65" s="11">
        <v>45839</v>
      </c>
      <c r="B65" s="5">
        <v>22.85</v>
      </c>
      <c r="C65" s="5">
        <v>22.33</v>
      </c>
      <c r="D65" s="5">
        <v>23.16</v>
      </c>
      <c r="E65" s="5">
        <v>22.28</v>
      </c>
      <c r="F65" s="5" t="s">
        <v>2267</v>
      </c>
      <c r="G65" s="29">
        <v>2.01E-2</v>
      </c>
    </row>
    <row r="66" spans="1:7">
      <c r="A66" s="11">
        <v>45838</v>
      </c>
      <c r="B66" s="5">
        <v>22.4</v>
      </c>
      <c r="C66" s="5">
        <v>22.97</v>
      </c>
      <c r="D66" s="5">
        <v>22.97</v>
      </c>
      <c r="E66" s="5">
        <v>22.26</v>
      </c>
      <c r="F66" s="5" t="s">
        <v>2268</v>
      </c>
      <c r="G66" s="29">
        <v>-1.2800000000000001E-2</v>
      </c>
    </row>
    <row r="67" spans="1:7">
      <c r="A67" s="11">
        <v>45835</v>
      </c>
      <c r="B67" s="5">
        <v>22.69</v>
      </c>
      <c r="C67" s="5">
        <v>22.71</v>
      </c>
      <c r="D67" s="5">
        <v>23.38</v>
      </c>
      <c r="E67" s="5">
        <v>22.42</v>
      </c>
      <c r="F67" s="5" t="s">
        <v>2269</v>
      </c>
      <c r="G67" s="29">
        <v>8.3999999999999995E-3</v>
      </c>
    </row>
    <row r="68" spans="1:7">
      <c r="A68" s="11">
        <v>45834</v>
      </c>
      <c r="B68" s="5">
        <v>22.5</v>
      </c>
      <c r="C68" s="5">
        <v>22.4</v>
      </c>
      <c r="D68" s="5">
        <v>22.62</v>
      </c>
      <c r="E68" s="5">
        <v>22.21</v>
      </c>
      <c r="F68" s="5" t="s">
        <v>2270</v>
      </c>
      <c r="G68" s="29">
        <v>1.35E-2</v>
      </c>
    </row>
    <row r="69" spans="1:7">
      <c r="A69" s="11">
        <v>45833</v>
      </c>
      <c r="B69" s="5">
        <v>22.2</v>
      </c>
      <c r="C69" s="5">
        <v>22.58</v>
      </c>
      <c r="D69" s="5">
        <v>22.77</v>
      </c>
      <c r="E69" s="5">
        <v>22.13</v>
      </c>
      <c r="F69" s="5" t="s">
        <v>2271</v>
      </c>
      <c r="G69" s="29">
        <v>-1.55E-2</v>
      </c>
    </row>
    <row r="70" spans="1:7">
      <c r="A70" s="11">
        <v>45832</v>
      </c>
      <c r="B70" s="5">
        <v>22.55</v>
      </c>
      <c r="C70" s="5">
        <v>21.34</v>
      </c>
      <c r="D70" s="5">
        <v>22.69</v>
      </c>
      <c r="E70" s="5">
        <v>21.33</v>
      </c>
      <c r="F70" s="5" t="s">
        <v>2272</v>
      </c>
      <c r="G70" s="29">
        <v>6.4199999999999993E-2</v>
      </c>
    </row>
    <row r="71" spans="1:7">
      <c r="A71" s="11">
        <v>45831</v>
      </c>
      <c r="B71" s="5">
        <v>21.19</v>
      </c>
      <c r="C71" s="5">
        <v>21.07</v>
      </c>
      <c r="D71" s="5">
        <v>21.58</v>
      </c>
      <c r="E71" s="5">
        <v>20.73</v>
      </c>
      <c r="F71" s="5" t="s">
        <v>2273</v>
      </c>
      <c r="G71" s="29">
        <v>5.1999999999999998E-3</v>
      </c>
    </row>
    <row r="72" spans="1:7">
      <c r="A72" s="11">
        <v>45828</v>
      </c>
      <c r="B72" s="5">
        <v>21.08</v>
      </c>
      <c r="C72" s="5">
        <v>21.7</v>
      </c>
      <c r="D72" s="5">
        <v>21.89</v>
      </c>
      <c r="E72" s="5">
        <v>20.88</v>
      </c>
      <c r="F72" s="5" t="s">
        <v>2274</v>
      </c>
      <c r="G72" s="29">
        <v>-1.9099999999999999E-2</v>
      </c>
    </row>
    <row r="73" spans="1:7">
      <c r="A73" s="11">
        <v>45826</v>
      </c>
      <c r="B73" s="5">
        <v>21.49</v>
      </c>
      <c r="C73" s="5">
        <v>20.81</v>
      </c>
      <c r="D73" s="5">
        <v>21.6</v>
      </c>
      <c r="E73" s="5">
        <v>20.66</v>
      </c>
      <c r="F73" s="5" t="s">
        <v>2275</v>
      </c>
      <c r="G73" s="29">
        <v>3.32E-2</v>
      </c>
    </row>
    <row r="74" spans="1:7">
      <c r="A74" s="11">
        <v>45825</v>
      </c>
      <c r="B74" s="5">
        <v>20.8</v>
      </c>
      <c r="C74" s="5">
        <v>20.63</v>
      </c>
      <c r="D74" s="5">
        <v>21.48</v>
      </c>
      <c r="E74" s="5">
        <v>20.62</v>
      </c>
      <c r="F74" s="5" t="s">
        <v>2276</v>
      </c>
      <c r="G74" s="29">
        <v>2.8999999999999998E-3</v>
      </c>
    </row>
    <row r="75" spans="1:7">
      <c r="A75" s="11">
        <v>45824</v>
      </c>
      <c r="B75" s="5">
        <v>20.74</v>
      </c>
      <c r="C75" s="5">
        <v>20.41</v>
      </c>
      <c r="D75" s="5">
        <v>20.93</v>
      </c>
      <c r="E75" s="5">
        <v>20.3</v>
      </c>
      <c r="F75" s="5" t="s">
        <v>2277</v>
      </c>
      <c r="G75" s="29">
        <v>2.98E-2</v>
      </c>
    </row>
    <row r="76" spans="1:7">
      <c r="A76" s="11">
        <v>45821</v>
      </c>
      <c r="B76" s="5">
        <v>20.14</v>
      </c>
      <c r="C76" s="5">
        <v>20.329999999999998</v>
      </c>
      <c r="D76" s="5">
        <v>20.6</v>
      </c>
      <c r="E76" s="5">
        <v>20.100000000000001</v>
      </c>
      <c r="F76" s="5" t="s">
        <v>2278</v>
      </c>
      <c r="G76" s="29">
        <v>-3.0300000000000001E-2</v>
      </c>
    </row>
    <row r="77" spans="1:7">
      <c r="A77" s="11">
        <v>45820</v>
      </c>
      <c r="B77" s="5">
        <v>20.77</v>
      </c>
      <c r="C77" s="5">
        <v>20.5</v>
      </c>
      <c r="D77" s="5">
        <v>20.98</v>
      </c>
      <c r="E77" s="5">
        <v>20.41</v>
      </c>
      <c r="F77" s="5" t="s">
        <v>2279</v>
      </c>
      <c r="G77" s="29">
        <v>4.4000000000000003E-3</v>
      </c>
    </row>
    <row r="78" spans="1:7">
      <c r="A78" s="11">
        <v>45819</v>
      </c>
      <c r="B78" s="5">
        <v>20.68</v>
      </c>
      <c r="C78" s="5">
        <v>21.78</v>
      </c>
      <c r="D78" s="5">
        <v>21.83</v>
      </c>
      <c r="E78" s="5">
        <v>20.38</v>
      </c>
      <c r="F78" s="5" t="s">
        <v>2280</v>
      </c>
      <c r="G78" s="29">
        <v>-6.3399999999999998E-2</v>
      </c>
    </row>
    <row r="79" spans="1:7">
      <c r="A79" s="11">
        <v>45818</v>
      </c>
      <c r="B79" s="5">
        <v>22.08</v>
      </c>
      <c r="C79" s="5">
        <v>20.5</v>
      </c>
      <c r="D79" s="5">
        <v>22.44</v>
      </c>
      <c r="E79" s="5">
        <v>20.28</v>
      </c>
      <c r="F79" s="5" t="s">
        <v>2281</v>
      </c>
      <c r="G79" s="29">
        <v>7.8100000000000003E-2</v>
      </c>
    </row>
    <row r="80" spans="1:7">
      <c r="A80" s="11">
        <v>45817</v>
      </c>
      <c r="B80" s="5">
        <v>20.48</v>
      </c>
      <c r="C80" s="5">
        <v>20.22</v>
      </c>
      <c r="D80" s="5">
        <v>20.96</v>
      </c>
      <c r="E80" s="5">
        <v>20.22</v>
      </c>
      <c r="F80" s="5" t="s">
        <v>2282</v>
      </c>
      <c r="G80" s="29">
        <v>2.0899999999999998E-2</v>
      </c>
    </row>
    <row r="81" spans="1:7">
      <c r="A81" s="11">
        <v>45814</v>
      </c>
      <c r="B81" s="5">
        <v>20.059999999999999</v>
      </c>
      <c r="C81" s="5">
        <v>20.170000000000002</v>
      </c>
      <c r="D81" s="5">
        <v>20.440000000000001</v>
      </c>
      <c r="E81" s="5">
        <v>20.03</v>
      </c>
      <c r="F81" s="5" t="s">
        <v>2283</v>
      </c>
      <c r="G81" s="29">
        <v>3.5000000000000001E-3</v>
      </c>
    </row>
    <row r="82" spans="1:7">
      <c r="A82" s="11">
        <v>45813</v>
      </c>
      <c r="B82" s="5">
        <v>19.989999999999998</v>
      </c>
      <c r="C82" s="5">
        <v>20.27</v>
      </c>
      <c r="D82" s="5">
        <v>20.55</v>
      </c>
      <c r="E82" s="5">
        <v>19.850000000000001</v>
      </c>
      <c r="F82" s="5" t="s">
        <v>2284</v>
      </c>
      <c r="G82" s="29">
        <v>-1.2800000000000001E-2</v>
      </c>
    </row>
    <row r="83" spans="1:7">
      <c r="A83" s="11">
        <v>45812</v>
      </c>
      <c r="B83" s="5">
        <v>20.25</v>
      </c>
      <c r="C83" s="5">
        <v>20.34</v>
      </c>
      <c r="D83" s="5">
        <v>20.5</v>
      </c>
      <c r="E83" s="5">
        <v>20.010000000000002</v>
      </c>
      <c r="F83" s="5" t="s">
        <v>2285</v>
      </c>
      <c r="G83" s="29">
        <v>-2E-3</v>
      </c>
    </row>
    <row r="84" spans="1:7">
      <c r="A84" s="11">
        <v>45811</v>
      </c>
      <c r="B84" s="5">
        <v>20.29</v>
      </c>
      <c r="C84" s="5">
        <v>19.75</v>
      </c>
      <c r="D84" s="5">
        <v>20.41</v>
      </c>
      <c r="E84" s="5">
        <v>19.399999999999999</v>
      </c>
      <c r="F84" s="5" t="s">
        <v>2286</v>
      </c>
      <c r="G84" s="29">
        <v>2.7900000000000001E-2</v>
      </c>
    </row>
    <row r="85" spans="1:7">
      <c r="A85" s="11">
        <v>45810</v>
      </c>
      <c r="B85" s="5">
        <v>19.739999999999998</v>
      </c>
      <c r="C85" s="5">
        <v>19.48</v>
      </c>
      <c r="D85" s="5">
        <v>19.82</v>
      </c>
      <c r="E85" s="5">
        <v>19.37</v>
      </c>
      <c r="F85" s="5" t="s">
        <v>2287</v>
      </c>
      <c r="G85" s="29">
        <v>9.7000000000000003E-3</v>
      </c>
    </row>
    <row r="86" spans="1:7">
      <c r="A86" s="11">
        <v>45807</v>
      </c>
      <c r="B86" s="5">
        <v>19.55</v>
      </c>
      <c r="C86" s="5">
        <v>20.260000000000002</v>
      </c>
      <c r="D86" s="5">
        <v>20.260000000000002</v>
      </c>
      <c r="E86" s="5">
        <v>19.309999999999999</v>
      </c>
      <c r="F86" s="5" t="s">
        <v>2288</v>
      </c>
      <c r="G86" s="29">
        <v>-3.4599999999999999E-2</v>
      </c>
    </row>
    <row r="87" spans="1:7">
      <c r="A87" s="11">
        <v>45806</v>
      </c>
      <c r="B87" s="5">
        <v>20.25</v>
      </c>
      <c r="C87" s="5">
        <v>20.54</v>
      </c>
      <c r="D87" s="5">
        <v>20.59</v>
      </c>
      <c r="E87" s="5">
        <v>20.100000000000001</v>
      </c>
      <c r="F87" s="5" t="s">
        <v>2289</v>
      </c>
      <c r="G87" s="29">
        <v>-5.8999999999999999E-3</v>
      </c>
    </row>
    <row r="88" spans="1:7">
      <c r="A88" s="11">
        <v>45805</v>
      </c>
      <c r="B88" s="5">
        <v>20.37</v>
      </c>
      <c r="C88" s="5">
        <v>20.57</v>
      </c>
      <c r="D88" s="5">
        <v>20.64</v>
      </c>
      <c r="E88" s="5">
        <v>20.329999999999998</v>
      </c>
      <c r="F88" s="5" t="s">
        <v>2290</v>
      </c>
      <c r="G88" s="29">
        <v>-8.8000000000000005E-3</v>
      </c>
    </row>
    <row r="89" spans="1:7">
      <c r="A89" s="11">
        <v>45804</v>
      </c>
      <c r="B89" s="5">
        <v>20.55</v>
      </c>
      <c r="C89" s="5">
        <v>20.440000000000001</v>
      </c>
      <c r="D89" s="5">
        <v>20.67</v>
      </c>
      <c r="E89" s="5">
        <v>20.18</v>
      </c>
      <c r="F89" s="5" t="s">
        <v>2291</v>
      </c>
      <c r="G89" s="29">
        <v>2.4899999999999999E-2</v>
      </c>
    </row>
    <row r="90" spans="1:7">
      <c r="A90" s="11">
        <v>45800</v>
      </c>
      <c r="B90" s="5">
        <v>20.05</v>
      </c>
      <c r="C90" s="5">
        <v>20.16</v>
      </c>
      <c r="D90" s="5">
        <v>20.27</v>
      </c>
      <c r="E90" s="5">
        <v>19.940000000000001</v>
      </c>
      <c r="F90" s="5" t="s">
        <v>2292</v>
      </c>
      <c r="G90" s="29">
        <v>-2.4299999999999999E-2</v>
      </c>
    </row>
    <row r="91" spans="1:7">
      <c r="A91" s="11">
        <v>45799</v>
      </c>
      <c r="B91" s="5">
        <v>20.55</v>
      </c>
      <c r="C91" s="5">
        <v>20.73</v>
      </c>
      <c r="D91" s="5">
        <v>20.9</v>
      </c>
      <c r="E91" s="5">
        <v>20.51</v>
      </c>
      <c r="F91" s="5" t="s">
        <v>2293</v>
      </c>
      <c r="G91" s="29">
        <v>-6.7999999999999996E-3</v>
      </c>
    </row>
    <row r="92" spans="1:7">
      <c r="A92" s="11">
        <v>45798</v>
      </c>
      <c r="B92" s="5">
        <v>20.69</v>
      </c>
      <c r="C92" s="5">
        <v>21.19</v>
      </c>
      <c r="D92" s="5">
        <v>21.63</v>
      </c>
      <c r="E92" s="5">
        <v>20.59</v>
      </c>
      <c r="F92" s="5" t="s">
        <v>2294</v>
      </c>
      <c r="G92" s="29">
        <v>-2.7300000000000001E-2</v>
      </c>
    </row>
    <row r="93" spans="1:7">
      <c r="A93" s="11">
        <v>45797</v>
      </c>
      <c r="B93" s="5">
        <v>21.27</v>
      </c>
      <c r="C93" s="5">
        <v>21.33</v>
      </c>
      <c r="D93" s="5">
        <v>21.41</v>
      </c>
      <c r="E93" s="5">
        <v>21.12</v>
      </c>
      <c r="F93" s="5" t="s">
        <v>2295</v>
      </c>
      <c r="G93" s="29">
        <v>-5.1000000000000004E-3</v>
      </c>
    </row>
    <row r="94" spans="1:7">
      <c r="A94" s="11">
        <v>45796</v>
      </c>
      <c r="B94" s="5">
        <v>21.38</v>
      </c>
      <c r="C94" s="5">
        <v>21.18</v>
      </c>
      <c r="D94" s="5">
        <v>21.56</v>
      </c>
      <c r="E94" s="5">
        <v>21.05</v>
      </c>
      <c r="F94" s="5" t="s">
        <v>2296</v>
      </c>
      <c r="G94" s="29">
        <v>-1.29E-2</v>
      </c>
    </row>
    <row r="95" spans="1:7">
      <c r="A95" s="11">
        <v>45793</v>
      </c>
      <c r="B95" s="5">
        <v>21.66</v>
      </c>
      <c r="C95" s="5">
        <v>21.53</v>
      </c>
      <c r="D95" s="5">
        <v>21.76</v>
      </c>
      <c r="E95" s="5">
        <v>21.35</v>
      </c>
      <c r="F95" s="5" t="s">
        <v>2297</v>
      </c>
      <c r="G95" s="29">
        <v>5.1000000000000004E-3</v>
      </c>
    </row>
    <row r="96" spans="1:7">
      <c r="A96" s="11">
        <v>45792</v>
      </c>
      <c r="B96" s="5">
        <v>21.55</v>
      </c>
      <c r="C96" s="5">
        <v>21.23</v>
      </c>
      <c r="D96" s="5">
        <v>21.63</v>
      </c>
      <c r="E96" s="5">
        <v>21.18</v>
      </c>
      <c r="F96" s="5" t="s">
        <v>2298</v>
      </c>
      <c r="G96" s="29">
        <v>1.4E-3</v>
      </c>
    </row>
    <row r="97" spans="1:7">
      <c r="A97" s="11">
        <v>45791</v>
      </c>
      <c r="B97" s="5">
        <v>21.52</v>
      </c>
      <c r="C97" s="5">
        <v>22.35</v>
      </c>
      <c r="D97" s="5">
        <v>22.46</v>
      </c>
      <c r="E97" s="5">
        <v>21.46</v>
      </c>
      <c r="F97" s="5" t="s">
        <v>2299</v>
      </c>
      <c r="G97" s="29">
        <v>-4.6100000000000002E-2</v>
      </c>
    </row>
    <row r="98" spans="1:7">
      <c r="A98" s="11">
        <v>45790</v>
      </c>
      <c r="B98" s="5">
        <v>22.56</v>
      </c>
      <c r="C98" s="5">
        <v>22.35</v>
      </c>
      <c r="D98" s="5">
        <v>22.88</v>
      </c>
      <c r="E98" s="5">
        <v>22.3</v>
      </c>
      <c r="F98" s="5" t="s">
        <v>2300</v>
      </c>
      <c r="G98" s="29">
        <v>1.7100000000000001E-2</v>
      </c>
    </row>
    <row r="99" spans="1:7">
      <c r="A99" s="11">
        <v>45789</v>
      </c>
      <c r="B99" s="5">
        <v>22.18</v>
      </c>
      <c r="C99" s="5">
        <v>22.18</v>
      </c>
      <c r="D99" s="5">
        <v>22.67</v>
      </c>
      <c r="E99" s="5">
        <v>21.88</v>
      </c>
      <c r="F99" s="5" t="s">
        <v>2301</v>
      </c>
      <c r="G99" s="29">
        <v>3.5499999999999997E-2</v>
      </c>
    </row>
    <row r="100" spans="1:7">
      <c r="A100" s="11">
        <v>45786</v>
      </c>
      <c r="B100" s="5">
        <v>21.42</v>
      </c>
      <c r="C100" s="5">
        <v>21.2</v>
      </c>
      <c r="D100" s="5">
        <v>21.45</v>
      </c>
      <c r="E100" s="5">
        <v>20.83</v>
      </c>
      <c r="F100" s="5" t="s">
        <v>2302</v>
      </c>
      <c r="G100" s="29">
        <v>0.02</v>
      </c>
    </row>
    <row r="101" spans="1:7">
      <c r="A101" s="11">
        <v>45785</v>
      </c>
      <c r="B101" s="5">
        <v>21</v>
      </c>
      <c r="C101" s="5">
        <v>21.01</v>
      </c>
      <c r="D101" s="5">
        <v>21.24</v>
      </c>
      <c r="E101" s="5">
        <v>20.64</v>
      </c>
      <c r="F101" s="5" t="s">
        <v>2303</v>
      </c>
      <c r="G101" s="29">
        <v>3.4000000000000002E-2</v>
      </c>
    </row>
    <row r="102" spans="1:7">
      <c r="A102" s="11">
        <v>45784</v>
      </c>
      <c r="B102" s="5">
        <v>20.309999999999999</v>
      </c>
      <c r="C102" s="5">
        <v>19.97</v>
      </c>
      <c r="D102" s="5">
        <v>20.37</v>
      </c>
      <c r="E102" s="5">
        <v>19.82</v>
      </c>
      <c r="F102" s="5" t="s">
        <v>2304</v>
      </c>
      <c r="G102" s="29">
        <v>1.8599999999999998E-2</v>
      </c>
    </row>
    <row r="103" spans="1:7">
      <c r="A103" s="11">
        <v>45783</v>
      </c>
      <c r="B103" s="5">
        <v>19.940000000000001</v>
      </c>
      <c r="C103" s="5">
        <v>19.920000000000002</v>
      </c>
      <c r="D103" s="5">
        <v>20.12</v>
      </c>
      <c r="E103" s="5">
        <v>19.77</v>
      </c>
      <c r="F103" s="5" t="s">
        <v>2305</v>
      </c>
      <c r="G103" s="29">
        <v>-1.6299999999999999E-2</v>
      </c>
    </row>
    <row r="104" spans="1:7">
      <c r="A104" s="11">
        <v>45782</v>
      </c>
      <c r="B104" s="5">
        <v>20.27</v>
      </c>
      <c r="C104" s="5">
        <v>20.39</v>
      </c>
      <c r="D104" s="5">
        <v>20.58</v>
      </c>
      <c r="E104" s="5">
        <v>20.239999999999998</v>
      </c>
      <c r="F104" s="5" t="s">
        <v>2306</v>
      </c>
      <c r="G104" s="29">
        <v>-1.7000000000000001E-2</v>
      </c>
    </row>
    <row r="105" spans="1:7">
      <c r="A105" s="11">
        <v>45779</v>
      </c>
      <c r="B105" s="5">
        <v>20.62</v>
      </c>
      <c r="C105" s="5">
        <v>20.260000000000002</v>
      </c>
      <c r="D105" s="5">
        <v>20.78</v>
      </c>
      <c r="E105" s="5">
        <v>20.21</v>
      </c>
      <c r="F105" s="5" t="s">
        <v>2307</v>
      </c>
      <c r="G105" s="29">
        <v>3.2000000000000001E-2</v>
      </c>
    </row>
    <row r="106" spans="1:7">
      <c r="A106" s="11">
        <v>45778</v>
      </c>
      <c r="B106" s="5">
        <v>19.98</v>
      </c>
      <c r="C106" s="5">
        <v>20.22</v>
      </c>
      <c r="D106" s="5">
        <v>20.65</v>
      </c>
      <c r="E106" s="5">
        <v>19.940000000000001</v>
      </c>
      <c r="F106" s="5" t="s">
        <v>2308</v>
      </c>
      <c r="G106" s="29">
        <v>-6.0000000000000001E-3</v>
      </c>
    </row>
    <row r="107" spans="1:7">
      <c r="A107" s="11">
        <v>45777</v>
      </c>
      <c r="B107" s="5">
        <v>20.100000000000001</v>
      </c>
      <c r="C107" s="5">
        <v>19.71</v>
      </c>
      <c r="D107" s="5">
        <v>20.18</v>
      </c>
      <c r="E107" s="5">
        <v>19.55</v>
      </c>
      <c r="F107" s="5" t="s">
        <v>2309</v>
      </c>
      <c r="G107" s="29">
        <v>-1.18E-2</v>
      </c>
    </row>
    <row r="108" spans="1:7">
      <c r="A108" s="11">
        <v>45776</v>
      </c>
      <c r="B108" s="5">
        <v>20.34</v>
      </c>
      <c r="C108" s="5">
        <v>20.309999999999999</v>
      </c>
      <c r="D108" s="5">
        <v>20.84</v>
      </c>
      <c r="E108" s="5">
        <v>20.22</v>
      </c>
      <c r="F108" s="5" t="s">
        <v>2310</v>
      </c>
      <c r="G108" s="29">
        <v>-8.3000000000000001E-3</v>
      </c>
    </row>
    <row r="109" spans="1:7">
      <c r="A109" s="11">
        <v>45775</v>
      </c>
      <c r="B109" s="5">
        <v>20.51</v>
      </c>
      <c r="C109" s="5">
        <v>20.12</v>
      </c>
      <c r="D109" s="5">
        <v>21.08</v>
      </c>
      <c r="E109" s="5">
        <v>20.05</v>
      </c>
      <c r="F109" s="5" t="s">
        <v>2311</v>
      </c>
      <c r="G109" s="29">
        <v>2.29E-2</v>
      </c>
    </row>
    <row r="110" spans="1:7">
      <c r="A110" s="11">
        <v>45772</v>
      </c>
      <c r="B110" s="5">
        <v>20.05</v>
      </c>
      <c r="C110" s="5">
        <v>19.73</v>
      </c>
      <c r="D110" s="5">
        <v>20.18</v>
      </c>
      <c r="E110" s="5">
        <v>19.34</v>
      </c>
      <c r="F110" s="5" t="s">
        <v>2312</v>
      </c>
      <c r="G110" s="29">
        <v>-6.7000000000000004E-2</v>
      </c>
    </row>
    <row r="111" spans="1:7">
      <c r="A111" s="11">
        <v>45771</v>
      </c>
      <c r="B111" s="5">
        <v>21.49</v>
      </c>
      <c r="C111" s="5">
        <v>21.03</v>
      </c>
      <c r="D111" s="5">
        <v>21.55</v>
      </c>
      <c r="E111" s="5">
        <v>20.88</v>
      </c>
      <c r="F111" s="5" t="s">
        <v>2313</v>
      </c>
      <c r="G111" s="29">
        <v>4.3700000000000003E-2</v>
      </c>
    </row>
    <row r="112" spans="1:7">
      <c r="A112" s="11">
        <v>45770</v>
      </c>
      <c r="B112" s="5">
        <v>20.59</v>
      </c>
      <c r="C112" s="5">
        <v>20.72</v>
      </c>
      <c r="D112" s="5">
        <v>21.03</v>
      </c>
      <c r="E112" s="5">
        <v>20.309999999999999</v>
      </c>
      <c r="F112" s="5" t="s">
        <v>2314</v>
      </c>
      <c r="G112" s="29">
        <v>5.5399999999999998E-2</v>
      </c>
    </row>
    <row r="113" spans="1:7">
      <c r="A113" s="11">
        <v>45769</v>
      </c>
      <c r="B113" s="5">
        <v>19.510000000000002</v>
      </c>
      <c r="C113" s="5">
        <v>19.059999999999999</v>
      </c>
      <c r="D113" s="5">
        <v>19.739999999999998</v>
      </c>
      <c r="E113" s="5">
        <v>19.04</v>
      </c>
      <c r="F113" s="5" t="s">
        <v>2315</v>
      </c>
      <c r="G113" s="29">
        <v>3.56E-2</v>
      </c>
    </row>
    <row r="114" spans="1:7">
      <c r="A114" s="11">
        <v>45768</v>
      </c>
      <c r="B114" s="5">
        <v>18.84</v>
      </c>
      <c r="C114" s="5">
        <v>18.93</v>
      </c>
      <c r="D114" s="5">
        <v>18.989999999999998</v>
      </c>
      <c r="E114" s="5">
        <v>18.25</v>
      </c>
      <c r="F114" s="5" t="s">
        <v>2316</v>
      </c>
      <c r="G114" s="29">
        <v>-4.7999999999999996E-3</v>
      </c>
    </row>
    <row r="115" spans="1:7">
      <c r="A115" s="11">
        <v>45764</v>
      </c>
      <c r="B115" s="5">
        <v>18.93</v>
      </c>
      <c r="C115" s="5">
        <v>18.91</v>
      </c>
      <c r="D115" s="5">
        <v>19.100000000000001</v>
      </c>
      <c r="E115" s="5">
        <v>18.559999999999999</v>
      </c>
      <c r="F115" s="5" t="s">
        <v>2317</v>
      </c>
      <c r="G115" s="29">
        <v>-1.5599999999999999E-2</v>
      </c>
    </row>
    <row r="116" spans="1:7">
      <c r="A116" s="11">
        <v>45763</v>
      </c>
      <c r="B116" s="5">
        <v>19.23</v>
      </c>
      <c r="C116" s="5">
        <v>19.34</v>
      </c>
      <c r="D116" s="5">
        <v>19.43</v>
      </c>
      <c r="E116" s="5">
        <v>18.72</v>
      </c>
      <c r="F116" s="5" t="s">
        <v>2318</v>
      </c>
      <c r="G116" s="29">
        <v>-3.1199999999999999E-2</v>
      </c>
    </row>
    <row r="117" spans="1:7">
      <c r="A117" s="11">
        <v>45762</v>
      </c>
      <c r="B117" s="5">
        <v>19.850000000000001</v>
      </c>
      <c r="C117" s="5">
        <v>20.2</v>
      </c>
      <c r="D117" s="5">
        <v>20.47</v>
      </c>
      <c r="E117" s="5">
        <v>19.809999999999999</v>
      </c>
      <c r="F117" s="5" t="s">
        <v>2319</v>
      </c>
      <c r="G117" s="29">
        <v>-2.2599999999999999E-2</v>
      </c>
    </row>
    <row r="118" spans="1:7">
      <c r="A118" s="11">
        <v>45761</v>
      </c>
      <c r="B118" s="5">
        <v>20.309999999999999</v>
      </c>
      <c r="C118" s="5">
        <v>20.59</v>
      </c>
      <c r="D118" s="5">
        <v>21.05</v>
      </c>
      <c r="E118" s="5">
        <v>19.98</v>
      </c>
      <c r="F118" s="5" t="s">
        <v>2320</v>
      </c>
      <c r="G118" s="29">
        <v>2.8899999999999999E-2</v>
      </c>
    </row>
    <row r="119" spans="1:7">
      <c r="A119" s="11">
        <v>45758</v>
      </c>
      <c r="B119" s="5">
        <v>19.739999999999998</v>
      </c>
      <c r="C119" s="5">
        <v>19.25</v>
      </c>
      <c r="D119" s="5">
        <v>19.8</v>
      </c>
      <c r="E119" s="5">
        <v>18.170000000000002</v>
      </c>
      <c r="F119" s="5" t="s">
        <v>2321</v>
      </c>
      <c r="G119" s="29">
        <v>-7.0000000000000001E-3</v>
      </c>
    </row>
    <row r="120" spans="1:7">
      <c r="A120" s="11">
        <v>45757</v>
      </c>
      <c r="B120" s="5">
        <v>19.88</v>
      </c>
      <c r="C120" s="5">
        <v>20.67</v>
      </c>
      <c r="D120" s="5">
        <v>20.82</v>
      </c>
      <c r="E120" s="5">
        <v>19.16</v>
      </c>
      <c r="F120" s="5" t="s">
        <v>2322</v>
      </c>
      <c r="G120" s="29">
        <v>-7.6600000000000001E-2</v>
      </c>
    </row>
    <row r="121" spans="1:7">
      <c r="A121" s="11">
        <v>45756</v>
      </c>
      <c r="B121" s="5">
        <v>21.53</v>
      </c>
      <c r="C121" s="5">
        <v>18.07</v>
      </c>
      <c r="D121" s="5">
        <v>21.73</v>
      </c>
      <c r="E121" s="5">
        <v>17.98</v>
      </c>
      <c r="F121" s="5" t="s">
        <v>2323</v>
      </c>
      <c r="G121" s="29">
        <v>0.1875</v>
      </c>
    </row>
    <row r="122" spans="1:7">
      <c r="A122" s="11">
        <v>45755</v>
      </c>
      <c r="B122" s="5">
        <v>18.13</v>
      </c>
      <c r="C122" s="5">
        <v>20.059999999999999</v>
      </c>
      <c r="D122" s="5">
        <v>20.39</v>
      </c>
      <c r="E122" s="5">
        <v>17.670000000000002</v>
      </c>
      <c r="F122" s="5" t="s">
        <v>2324</v>
      </c>
      <c r="G122" s="29">
        <v>-7.3599999999999999E-2</v>
      </c>
    </row>
    <row r="123" spans="1:7">
      <c r="A123" s="11">
        <v>45754</v>
      </c>
      <c r="B123" s="5">
        <v>19.57</v>
      </c>
      <c r="C123" s="5">
        <v>19.14</v>
      </c>
      <c r="D123" s="5">
        <v>20.67</v>
      </c>
      <c r="E123" s="5">
        <v>18.559999999999999</v>
      </c>
      <c r="F123" s="5" t="s">
        <v>2325</v>
      </c>
      <c r="G123" s="29">
        <v>-1.41E-2</v>
      </c>
    </row>
    <row r="124" spans="1:7">
      <c r="A124" s="11">
        <v>45751</v>
      </c>
      <c r="B124" s="5">
        <v>19.850000000000001</v>
      </c>
      <c r="C124" s="5">
        <v>21.7</v>
      </c>
      <c r="D124" s="5">
        <v>22.2</v>
      </c>
      <c r="E124" s="5">
        <v>19.7</v>
      </c>
      <c r="F124" s="5" t="s">
        <v>2326</v>
      </c>
      <c r="G124" s="29">
        <v>-0.115</v>
      </c>
    </row>
    <row r="125" spans="1:7">
      <c r="A125" s="11">
        <v>45750</v>
      </c>
      <c r="B125" s="5">
        <v>22.43</v>
      </c>
      <c r="C125" s="5">
        <v>21.4</v>
      </c>
      <c r="D125" s="5">
        <v>23.9</v>
      </c>
      <c r="E125" s="5">
        <v>20.86</v>
      </c>
      <c r="F125" s="5" t="s">
        <v>2327</v>
      </c>
      <c r="G125" s="29">
        <v>2.0500000000000001E-2</v>
      </c>
    </row>
    <row r="126" spans="1:7">
      <c r="A126" s="11">
        <v>45749</v>
      </c>
      <c r="B126" s="5">
        <v>21.98</v>
      </c>
      <c r="C126" s="5">
        <v>21.89</v>
      </c>
      <c r="D126" s="5">
        <v>22.38</v>
      </c>
      <c r="E126" s="5">
        <v>21.7</v>
      </c>
      <c r="F126" s="5" t="s">
        <v>2328</v>
      </c>
      <c r="G126" s="29">
        <v>-3.2000000000000002E-3</v>
      </c>
    </row>
    <row r="127" spans="1:7">
      <c r="A127" s="11">
        <v>45748</v>
      </c>
      <c r="B127" s="5">
        <v>22.05</v>
      </c>
      <c r="C127" s="5">
        <v>22.56</v>
      </c>
      <c r="D127" s="5">
        <v>22.62</v>
      </c>
      <c r="E127" s="5">
        <v>21.66</v>
      </c>
      <c r="F127" s="5" t="s">
        <v>2319</v>
      </c>
      <c r="G127" s="29">
        <v>-2.9100000000000001E-2</v>
      </c>
    </row>
    <row r="128" spans="1:7">
      <c r="A128" s="11">
        <v>45747</v>
      </c>
      <c r="B128" s="5">
        <v>22.71</v>
      </c>
      <c r="C128" s="5">
        <v>22.38</v>
      </c>
      <c r="D128" s="5">
        <v>22.75</v>
      </c>
      <c r="E128" s="5">
        <v>21.75</v>
      </c>
      <c r="F128" s="5" t="s">
        <v>2329</v>
      </c>
      <c r="G128" s="29">
        <v>0</v>
      </c>
    </row>
    <row r="129" spans="1:7">
      <c r="A129" s="11">
        <v>45744</v>
      </c>
      <c r="B129" s="5">
        <v>22.71</v>
      </c>
      <c r="C129" s="5">
        <v>23.35</v>
      </c>
      <c r="D129" s="5">
        <v>23.58</v>
      </c>
      <c r="E129" s="5">
        <v>22.56</v>
      </c>
      <c r="F129" s="5" t="s">
        <v>2330</v>
      </c>
      <c r="G129" s="29">
        <v>-3.85E-2</v>
      </c>
    </row>
    <row r="130" spans="1:7">
      <c r="A130" s="11">
        <v>45743</v>
      </c>
      <c r="B130" s="5">
        <v>23.62</v>
      </c>
      <c r="C130" s="5">
        <v>23.28</v>
      </c>
      <c r="D130" s="5">
        <v>23.76</v>
      </c>
      <c r="E130" s="5">
        <v>22.85</v>
      </c>
      <c r="F130" s="5" t="s">
        <v>2331</v>
      </c>
      <c r="G130" s="29">
        <v>8.5000000000000006E-3</v>
      </c>
    </row>
    <row r="131" spans="1:7">
      <c r="A131" s="11">
        <v>45742</v>
      </c>
      <c r="B131" s="5">
        <v>23.42</v>
      </c>
      <c r="C131" s="5">
        <v>24.25</v>
      </c>
      <c r="D131" s="5">
        <v>24.42</v>
      </c>
      <c r="E131" s="5">
        <v>23.25</v>
      </c>
      <c r="F131" s="5" t="s">
        <v>2332</v>
      </c>
      <c r="G131" s="29">
        <v>-3.2199999999999999E-2</v>
      </c>
    </row>
    <row r="132" spans="1:7">
      <c r="A132" s="11">
        <v>45741</v>
      </c>
      <c r="B132" s="5">
        <v>24.2</v>
      </c>
      <c r="C132" s="5">
        <v>24.17</v>
      </c>
      <c r="D132" s="5">
        <v>24.75</v>
      </c>
      <c r="E132" s="5">
        <v>24.11</v>
      </c>
      <c r="F132" s="5" t="s">
        <v>2333</v>
      </c>
      <c r="G132" s="29">
        <v>-8.0000000000000004E-4</v>
      </c>
    </row>
    <row r="133" spans="1:7">
      <c r="A133" s="11">
        <v>45740</v>
      </c>
      <c r="B133" s="5">
        <v>24.22</v>
      </c>
      <c r="C133" s="5">
        <v>24.72</v>
      </c>
      <c r="D133" s="5">
        <v>24.99</v>
      </c>
      <c r="E133" s="5">
        <v>24.13</v>
      </c>
      <c r="F133" s="5" t="s">
        <v>2334</v>
      </c>
      <c r="G133" s="29">
        <v>-1.6000000000000001E-3</v>
      </c>
    </row>
    <row r="134" spans="1:7">
      <c r="A134" s="11">
        <v>45737</v>
      </c>
      <c r="B134" s="5">
        <v>24.26</v>
      </c>
      <c r="C134" s="5">
        <v>23.6</v>
      </c>
      <c r="D134" s="5">
        <v>24.7</v>
      </c>
      <c r="E134" s="5">
        <v>23.49</v>
      </c>
      <c r="F134" s="5" t="s">
        <v>2335</v>
      </c>
      <c r="G134" s="29">
        <v>1.2500000000000001E-2</v>
      </c>
    </row>
    <row r="135" spans="1:7">
      <c r="A135" s="11">
        <v>45736</v>
      </c>
      <c r="B135" s="5">
        <v>23.96</v>
      </c>
      <c r="C135" s="5">
        <v>23.77</v>
      </c>
      <c r="D135" s="5">
        <v>24.31</v>
      </c>
      <c r="E135" s="5">
        <v>23.73</v>
      </c>
      <c r="F135" s="5" t="s">
        <v>2336</v>
      </c>
      <c r="G135" s="29">
        <v>-6.6E-3</v>
      </c>
    </row>
    <row r="136" spans="1:7">
      <c r="A136" s="11">
        <v>45735</v>
      </c>
      <c r="B136" s="5">
        <v>24.12</v>
      </c>
      <c r="C136" s="5">
        <v>24.9</v>
      </c>
      <c r="D136" s="5">
        <v>25.23</v>
      </c>
      <c r="E136" s="5">
        <v>24.03</v>
      </c>
      <c r="F136" s="5" t="s">
        <v>2337</v>
      </c>
      <c r="G136" s="29">
        <v>-6.9400000000000003E-2</v>
      </c>
    </row>
    <row r="137" spans="1:7">
      <c r="A137" s="11">
        <v>45734</v>
      </c>
      <c r="B137" s="5">
        <v>25.92</v>
      </c>
      <c r="C137" s="5">
        <v>25.55</v>
      </c>
      <c r="D137" s="5">
        <v>26.41</v>
      </c>
      <c r="E137" s="5">
        <v>25.39</v>
      </c>
      <c r="F137" s="5" t="s">
        <v>2338</v>
      </c>
      <c r="G137" s="29">
        <v>8.9999999999999993E-3</v>
      </c>
    </row>
    <row r="138" spans="1:7">
      <c r="A138" s="11">
        <v>45733</v>
      </c>
      <c r="B138" s="5">
        <v>25.69</v>
      </c>
      <c r="C138" s="5">
        <v>24.42</v>
      </c>
      <c r="D138" s="5">
        <v>26.15</v>
      </c>
      <c r="E138" s="5">
        <v>24.37</v>
      </c>
      <c r="F138" s="5" t="s">
        <v>2339</v>
      </c>
      <c r="G138" s="29">
        <v>6.8199999999999997E-2</v>
      </c>
    </row>
    <row r="139" spans="1:7">
      <c r="A139" s="11">
        <v>45730</v>
      </c>
      <c r="B139" s="5">
        <v>24.05</v>
      </c>
      <c r="C139" s="5">
        <v>23.67</v>
      </c>
      <c r="D139" s="5">
        <v>24.37</v>
      </c>
      <c r="E139" s="5">
        <v>23.52</v>
      </c>
      <c r="F139" s="5" t="s">
        <v>2340</v>
      </c>
      <c r="G139" s="29">
        <v>1.4800000000000001E-2</v>
      </c>
    </row>
    <row r="140" spans="1:7">
      <c r="A140" s="11">
        <v>45729</v>
      </c>
      <c r="B140" s="5">
        <v>23.7</v>
      </c>
      <c r="C140" s="5">
        <v>23.5</v>
      </c>
      <c r="D140" s="5">
        <v>24.53</v>
      </c>
      <c r="E140" s="5">
        <v>23.13</v>
      </c>
      <c r="F140" s="5" t="s">
        <v>2341</v>
      </c>
      <c r="G140" s="29">
        <v>0.14599999999999999</v>
      </c>
    </row>
    <row r="141" spans="1:7">
      <c r="A141" s="11">
        <v>45728</v>
      </c>
      <c r="B141" s="5">
        <v>20.68</v>
      </c>
      <c r="C141" s="5">
        <v>20.79</v>
      </c>
      <c r="D141" s="5">
        <v>21.17</v>
      </c>
      <c r="E141" s="5">
        <v>20.21</v>
      </c>
      <c r="F141" s="5" t="s">
        <v>2342</v>
      </c>
      <c r="G141" s="29">
        <v>4.5499999999999999E-2</v>
      </c>
    </row>
    <row r="142" spans="1:7">
      <c r="A142" s="11">
        <v>45727</v>
      </c>
      <c r="B142" s="5">
        <v>19.78</v>
      </c>
      <c r="C142" s="5">
        <v>19.97</v>
      </c>
      <c r="D142" s="5">
        <v>20.059999999999999</v>
      </c>
      <c r="E142" s="5">
        <v>19.29</v>
      </c>
      <c r="F142" s="5" t="s">
        <v>2343</v>
      </c>
      <c r="G142" s="29">
        <v>-7.4999999999999997E-3</v>
      </c>
    </row>
    <row r="143" spans="1:7">
      <c r="A143" s="11">
        <v>45726</v>
      </c>
      <c r="B143" s="5">
        <v>19.93</v>
      </c>
      <c r="C143" s="5">
        <v>20.239999999999998</v>
      </c>
      <c r="D143" s="5">
        <v>20.51</v>
      </c>
      <c r="E143" s="5">
        <v>19.649999999999999</v>
      </c>
      <c r="F143" s="5" t="s">
        <v>2344</v>
      </c>
      <c r="G143" s="29">
        <v>-3.44E-2</v>
      </c>
    </row>
    <row r="144" spans="1:7">
      <c r="A144" s="11">
        <v>45723</v>
      </c>
      <c r="B144" s="5">
        <v>20.64</v>
      </c>
      <c r="C144" s="5">
        <v>20.27</v>
      </c>
      <c r="D144" s="5">
        <v>21.2</v>
      </c>
      <c r="E144" s="5">
        <v>20.11</v>
      </c>
      <c r="F144" s="5" t="s">
        <v>2345</v>
      </c>
      <c r="G144" s="29">
        <v>-5.3E-3</v>
      </c>
    </row>
    <row r="145" spans="1:7">
      <c r="A145" s="11">
        <v>45722</v>
      </c>
      <c r="B145" s="5">
        <v>20.75</v>
      </c>
      <c r="C145" s="5">
        <v>20.260000000000002</v>
      </c>
      <c r="D145" s="5">
        <v>21.13</v>
      </c>
      <c r="E145" s="5">
        <v>20</v>
      </c>
      <c r="F145" s="5" t="s">
        <v>2346</v>
      </c>
      <c r="G145" s="29">
        <v>-2.8999999999999998E-3</v>
      </c>
    </row>
    <row r="146" spans="1:7">
      <c r="A146" s="11">
        <v>45721</v>
      </c>
      <c r="B146" s="5">
        <v>20.81</v>
      </c>
      <c r="C146" s="5">
        <v>21.33</v>
      </c>
      <c r="D146" s="5">
        <v>21.36</v>
      </c>
      <c r="E146" s="5">
        <v>20.18</v>
      </c>
      <c r="F146" s="5" t="s">
        <v>2347</v>
      </c>
      <c r="G146" s="29">
        <v>-2.4400000000000002E-2</v>
      </c>
    </row>
    <row r="147" spans="1:7">
      <c r="A147" s="11">
        <v>45720</v>
      </c>
      <c r="B147" s="5">
        <v>21.33</v>
      </c>
      <c r="C147" s="5">
        <v>22.54</v>
      </c>
      <c r="D147" s="5">
        <v>22.63</v>
      </c>
      <c r="E147" s="5">
        <v>20.76</v>
      </c>
      <c r="F147" s="5" t="s">
        <v>2348</v>
      </c>
      <c r="G147" s="29">
        <v>-6.2E-2</v>
      </c>
    </row>
    <row r="148" spans="1:7">
      <c r="A148" s="11">
        <v>45719</v>
      </c>
      <c r="B148" s="5">
        <v>22.74</v>
      </c>
      <c r="C148" s="5">
        <v>25</v>
      </c>
      <c r="D148" s="5">
        <v>25.04</v>
      </c>
      <c r="E148" s="5">
        <v>22.52</v>
      </c>
      <c r="F148" s="5" t="s">
        <v>2349</v>
      </c>
      <c r="G148" s="29">
        <v>-4.1700000000000001E-2</v>
      </c>
    </row>
    <row r="149" spans="1:7">
      <c r="A149" s="11">
        <v>45716</v>
      </c>
      <c r="B149" s="5">
        <v>23.73</v>
      </c>
      <c r="C149" s="5">
        <v>23.02</v>
      </c>
      <c r="D149" s="5">
        <v>24.44</v>
      </c>
      <c r="E149" s="5">
        <v>22.64</v>
      </c>
      <c r="F149" s="5" t="s">
        <v>2350</v>
      </c>
      <c r="G149" s="29">
        <v>2.7699999999999999E-2</v>
      </c>
    </row>
    <row r="150" spans="1:7">
      <c r="A150" s="11">
        <v>45715</v>
      </c>
      <c r="B150" s="5">
        <v>23.09</v>
      </c>
      <c r="C150" s="5">
        <v>23.7</v>
      </c>
      <c r="D150" s="5">
        <v>24.4</v>
      </c>
      <c r="E150" s="5">
        <v>23.07</v>
      </c>
      <c r="F150" s="5" t="s">
        <v>2351</v>
      </c>
      <c r="G150" s="29">
        <v>-1.83E-2</v>
      </c>
    </row>
    <row r="151" spans="1:7">
      <c r="A151" s="11">
        <v>45714</v>
      </c>
      <c r="B151" s="5">
        <v>23.52</v>
      </c>
      <c r="C151" s="5">
        <v>23.25</v>
      </c>
      <c r="D151" s="5">
        <v>23.82</v>
      </c>
      <c r="E151" s="5">
        <v>23.21</v>
      </c>
      <c r="F151" s="5" t="s">
        <v>2352</v>
      </c>
      <c r="G151" s="29">
        <v>2.3099999999999999E-2</v>
      </c>
    </row>
    <row r="152" spans="1:7">
      <c r="A152" s="11">
        <v>45713</v>
      </c>
      <c r="B152" s="5">
        <v>22.99</v>
      </c>
      <c r="C152" s="5">
        <v>24.21</v>
      </c>
      <c r="D152" s="5">
        <v>24.28</v>
      </c>
      <c r="E152" s="5">
        <v>22.77</v>
      </c>
      <c r="F152" s="5" t="s">
        <v>2353</v>
      </c>
      <c r="G152" s="29">
        <v>-5.2699999999999997E-2</v>
      </c>
    </row>
    <row r="153" spans="1:7">
      <c r="A153" s="11">
        <v>45712</v>
      </c>
      <c r="B153" s="5">
        <v>24.27</v>
      </c>
      <c r="C153" s="5">
        <v>24.55</v>
      </c>
      <c r="D153" s="5">
        <v>24.8</v>
      </c>
      <c r="E153" s="5">
        <v>23.62</v>
      </c>
      <c r="F153" s="5" t="s">
        <v>2354</v>
      </c>
      <c r="G153" s="29">
        <v>-2.41E-2</v>
      </c>
    </row>
    <row r="154" spans="1:7">
      <c r="A154" s="11">
        <v>45709</v>
      </c>
      <c r="B154" s="5">
        <v>24.87</v>
      </c>
      <c r="C154" s="5">
        <v>25.96</v>
      </c>
      <c r="D154" s="5">
        <v>26.29</v>
      </c>
      <c r="E154" s="5">
        <v>24.84</v>
      </c>
      <c r="F154" s="5" t="s">
        <v>2355</v>
      </c>
      <c r="G154" s="29">
        <v>-4.6800000000000001E-2</v>
      </c>
    </row>
    <row r="155" spans="1:7">
      <c r="A155" s="11">
        <v>45708</v>
      </c>
      <c r="B155" s="5">
        <v>26.09</v>
      </c>
      <c r="C155" s="5">
        <v>25.56</v>
      </c>
      <c r="D155" s="5">
        <v>26.12</v>
      </c>
      <c r="E155" s="5">
        <v>24.48</v>
      </c>
      <c r="F155" s="5" t="s">
        <v>2356</v>
      </c>
      <c r="G155" s="29">
        <v>1.44E-2</v>
      </c>
    </row>
    <row r="156" spans="1:7">
      <c r="A156" s="11">
        <v>45707</v>
      </c>
      <c r="B156" s="5">
        <v>25.72</v>
      </c>
      <c r="C156" s="5">
        <v>25.98</v>
      </c>
      <c r="D156" s="5">
        <v>26.33</v>
      </c>
      <c r="E156" s="5">
        <v>25.46</v>
      </c>
      <c r="F156" s="5" t="s">
        <v>2357</v>
      </c>
      <c r="G156" s="29">
        <v>-6.0999999999999999E-2</v>
      </c>
    </row>
    <row r="157" spans="1:7">
      <c r="A157" s="11">
        <v>45706</v>
      </c>
      <c r="B157" s="5">
        <v>27.39</v>
      </c>
      <c r="C157" s="5">
        <v>24.6</v>
      </c>
      <c r="D157" s="5">
        <v>27.55</v>
      </c>
      <c r="E157" s="5">
        <v>24.49</v>
      </c>
      <c r="F157" s="5" t="s">
        <v>2358</v>
      </c>
      <c r="G157" s="29">
        <v>0.16059999999999999</v>
      </c>
    </row>
    <row r="158" spans="1:7">
      <c r="A158" s="11">
        <v>45702</v>
      </c>
      <c r="B158" s="5">
        <v>23.6</v>
      </c>
      <c r="C158" s="5">
        <v>24.36</v>
      </c>
      <c r="D158" s="5">
        <v>25.19</v>
      </c>
      <c r="E158" s="5">
        <v>22.86</v>
      </c>
      <c r="F158" s="5" t="s">
        <v>2359</v>
      </c>
      <c r="G158" s="29">
        <v>-2.1999999999999999E-2</v>
      </c>
    </row>
    <row r="159" spans="1:7">
      <c r="A159" s="11">
        <v>45701</v>
      </c>
      <c r="B159" s="5">
        <v>24.13</v>
      </c>
      <c r="C159" s="5">
        <v>22.84</v>
      </c>
      <c r="D159" s="5">
        <v>24.83</v>
      </c>
      <c r="E159" s="5">
        <v>22.79</v>
      </c>
      <c r="F159" s="5" t="s">
        <v>2360</v>
      </c>
      <c r="G159" s="29">
        <v>7.3400000000000007E-2</v>
      </c>
    </row>
    <row r="160" spans="1:7">
      <c r="A160" s="11">
        <v>45700</v>
      </c>
      <c r="B160" s="5">
        <v>22.48</v>
      </c>
      <c r="C160" s="5">
        <v>21.98</v>
      </c>
      <c r="D160" s="5">
        <v>22.56</v>
      </c>
      <c r="E160" s="5">
        <v>20.93</v>
      </c>
      <c r="F160" s="5" t="s">
        <v>2361</v>
      </c>
      <c r="G160" s="29">
        <v>7.1999999999999995E-2</v>
      </c>
    </row>
    <row r="161" spans="1:7">
      <c r="A161" s="11">
        <v>45699</v>
      </c>
      <c r="B161" s="5">
        <v>20.97</v>
      </c>
      <c r="C161" s="5">
        <v>19.87</v>
      </c>
      <c r="D161" s="5">
        <v>21.88</v>
      </c>
      <c r="E161" s="5">
        <v>19.86</v>
      </c>
      <c r="F161" s="5" t="s">
        <v>2362</v>
      </c>
      <c r="G161" s="29">
        <v>6.0699999999999997E-2</v>
      </c>
    </row>
    <row r="162" spans="1:7">
      <c r="A162" s="11">
        <v>45698</v>
      </c>
      <c r="B162" s="5">
        <v>19.77</v>
      </c>
      <c r="C162" s="5">
        <v>19.25</v>
      </c>
      <c r="D162" s="5">
        <v>20.079999999999998</v>
      </c>
      <c r="E162" s="5">
        <v>19.239999999999998</v>
      </c>
      <c r="F162" s="5" t="s">
        <v>2363</v>
      </c>
      <c r="G162" s="29">
        <v>3.5099999999999999E-2</v>
      </c>
    </row>
    <row r="163" spans="1:7">
      <c r="A163" s="11">
        <v>45695</v>
      </c>
      <c r="B163" s="5">
        <v>19.100000000000001</v>
      </c>
      <c r="C163" s="5">
        <v>19.350000000000001</v>
      </c>
      <c r="D163" s="5">
        <v>19.36</v>
      </c>
      <c r="E163" s="5">
        <v>19.03</v>
      </c>
      <c r="F163" s="5" t="s">
        <v>2364</v>
      </c>
      <c r="G163" s="29">
        <v>-1.44E-2</v>
      </c>
    </row>
    <row r="164" spans="1:7">
      <c r="A164" s="11">
        <v>45694</v>
      </c>
      <c r="B164" s="5">
        <v>19.38</v>
      </c>
      <c r="C164" s="5">
        <v>19.510000000000002</v>
      </c>
      <c r="D164" s="5">
        <v>19.7</v>
      </c>
      <c r="E164" s="5">
        <v>19.22</v>
      </c>
      <c r="F164" s="5" t="s">
        <v>2365</v>
      </c>
      <c r="G164" s="29">
        <v>-1.37E-2</v>
      </c>
    </row>
    <row r="165" spans="1:7">
      <c r="A165" s="11">
        <v>45693</v>
      </c>
      <c r="B165" s="5">
        <v>19.649999999999999</v>
      </c>
      <c r="C165" s="5">
        <v>19.190000000000001</v>
      </c>
      <c r="D165" s="5">
        <v>19.77</v>
      </c>
      <c r="E165" s="5">
        <v>18.91</v>
      </c>
      <c r="F165" s="5" t="s">
        <v>2366</v>
      </c>
      <c r="G165" s="29">
        <v>1.8700000000000001E-2</v>
      </c>
    </row>
    <row r="166" spans="1:7">
      <c r="A166" s="11">
        <v>45692</v>
      </c>
      <c r="B166" s="5">
        <v>19.29</v>
      </c>
      <c r="C166" s="5">
        <v>19.100000000000001</v>
      </c>
      <c r="D166" s="5">
        <v>19.53</v>
      </c>
      <c r="E166" s="5">
        <v>19.02</v>
      </c>
      <c r="F166" s="5" t="s">
        <v>2367</v>
      </c>
      <c r="G166" s="29">
        <v>-4.5999999999999999E-3</v>
      </c>
    </row>
    <row r="167" spans="1:7">
      <c r="A167" s="11">
        <v>45691</v>
      </c>
      <c r="B167" s="5">
        <v>19.38</v>
      </c>
      <c r="C167" s="5">
        <v>18.97</v>
      </c>
      <c r="D167" s="5">
        <v>19.75</v>
      </c>
      <c r="E167" s="5">
        <v>18.78</v>
      </c>
      <c r="F167" s="5" t="s">
        <v>2368</v>
      </c>
      <c r="G167" s="29">
        <v>-2.5999999999999999E-3</v>
      </c>
    </row>
    <row r="168" spans="1:7">
      <c r="A168" s="11">
        <v>45688</v>
      </c>
      <c r="B168" s="5">
        <v>19.43</v>
      </c>
      <c r="C168" s="5">
        <v>20.100000000000001</v>
      </c>
      <c r="D168" s="5">
        <v>20.329999999999998</v>
      </c>
      <c r="E168" s="5">
        <v>19.38</v>
      </c>
      <c r="F168" s="5" t="s">
        <v>2369</v>
      </c>
      <c r="G168" s="29">
        <v>-2.9000000000000001E-2</v>
      </c>
    </row>
    <row r="169" spans="1:7">
      <c r="A169" s="11">
        <v>45687</v>
      </c>
      <c r="B169" s="5">
        <v>20.010000000000002</v>
      </c>
      <c r="C169" s="5">
        <v>19.72</v>
      </c>
      <c r="D169" s="5">
        <v>20.100000000000001</v>
      </c>
      <c r="E169" s="5">
        <v>19.43</v>
      </c>
      <c r="F169" s="5" t="s">
        <v>2370</v>
      </c>
      <c r="G169" s="29">
        <v>1.32E-2</v>
      </c>
    </row>
    <row r="170" spans="1:7">
      <c r="A170" s="11">
        <v>45686</v>
      </c>
      <c r="B170" s="5">
        <v>19.75</v>
      </c>
      <c r="C170" s="5">
        <v>19.87</v>
      </c>
      <c r="D170" s="5">
        <v>20.079999999999998</v>
      </c>
      <c r="E170" s="5">
        <v>19.66</v>
      </c>
      <c r="F170" s="5" t="s">
        <v>2371</v>
      </c>
      <c r="G170" s="29">
        <v>-2.5000000000000001E-3</v>
      </c>
    </row>
    <row r="171" spans="1:7">
      <c r="A171" s="11">
        <v>45685</v>
      </c>
      <c r="B171" s="5">
        <v>19.8</v>
      </c>
      <c r="C171" s="5">
        <v>20.34</v>
      </c>
      <c r="D171" s="5">
        <v>20.34</v>
      </c>
      <c r="E171" s="5">
        <v>19.739999999999998</v>
      </c>
      <c r="F171" s="5" t="s">
        <v>2372</v>
      </c>
      <c r="G171" s="29">
        <v>-2.41E-2</v>
      </c>
    </row>
    <row r="172" spans="1:7">
      <c r="A172" s="11">
        <v>45684</v>
      </c>
      <c r="B172" s="5">
        <v>20.29</v>
      </c>
      <c r="C172" s="5">
        <v>20.81</v>
      </c>
      <c r="D172" s="5">
        <v>21.06</v>
      </c>
      <c r="E172" s="5">
        <v>20.14</v>
      </c>
      <c r="F172" s="5" t="s">
        <v>2373</v>
      </c>
      <c r="G172" s="29">
        <v>-2.5899999999999999E-2</v>
      </c>
    </row>
    <row r="173" spans="1:7">
      <c r="A173" s="11">
        <v>45681</v>
      </c>
      <c r="B173" s="5">
        <v>20.83</v>
      </c>
      <c r="C173" s="5">
        <v>21.36</v>
      </c>
      <c r="D173" s="5">
        <v>21.41</v>
      </c>
      <c r="E173" s="5">
        <v>20.75</v>
      </c>
      <c r="F173" s="5" t="s">
        <v>2374</v>
      </c>
      <c r="G173" s="29">
        <v>-3.4299999999999997E-2</v>
      </c>
    </row>
    <row r="174" spans="1:7">
      <c r="A174" s="11">
        <v>45680</v>
      </c>
      <c r="B174" s="5">
        <v>21.57</v>
      </c>
      <c r="C174" s="5">
        <v>21.69</v>
      </c>
      <c r="D174" s="5">
        <v>21.75</v>
      </c>
      <c r="E174" s="5">
        <v>21.35</v>
      </c>
      <c r="F174" s="5" t="s">
        <v>2375</v>
      </c>
      <c r="G174" s="29">
        <v>-1.3299999999999999E-2</v>
      </c>
    </row>
    <row r="175" spans="1:7">
      <c r="A175" s="11">
        <v>45679</v>
      </c>
      <c r="B175" s="5">
        <v>21.86</v>
      </c>
      <c r="C175" s="5">
        <v>21.73</v>
      </c>
      <c r="D175" s="5">
        <v>22.28</v>
      </c>
      <c r="E175" s="5">
        <v>21.57</v>
      </c>
      <c r="F175" s="5" t="s">
        <v>2376</v>
      </c>
      <c r="G175" s="29">
        <v>4.1000000000000003E-3</v>
      </c>
    </row>
    <row r="176" spans="1:7">
      <c r="A176" s="11">
        <v>45678</v>
      </c>
      <c r="B176" s="5">
        <v>21.77</v>
      </c>
      <c r="C176" s="5">
        <v>22.03</v>
      </c>
      <c r="D176" s="5">
        <v>22.41</v>
      </c>
      <c r="E176" s="5">
        <v>21.75</v>
      </c>
      <c r="F176" s="5" t="s">
        <v>2377</v>
      </c>
      <c r="G176" s="29">
        <v>1.2999999999999999E-2</v>
      </c>
    </row>
    <row r="177" spans="1:7">
      <c r="A177" s="11">
        <v>45674</v>
      </c>
      <c r="B177" s="5">
        <v>21.49</v>
      </c>
      <c r="C177" s="5">
        <v>21.26</v>
      </c>
      <c r="D177" s="5">
        <v>21.62</v>
      </c>
      <c r="E177" s="5">
        <v>20.79</v>
      </c>
      <c r="F177" s="5" t="s">
        <v>2378</v>
      </c>
      <c r="G177" s="29">
        <v>9.2499999999999999E-2</v>
      </c>
    </row>
    <row r="178" spans="1:7">
      <c r="A178" s="11">
        <v>45673</v>
      </c>
      <c r="B178" s="5">
        <v>19.670000000000002</v>
      </c>
      <c r="C178" s="5">
        <v>19.75</v>
      </c>
      <c r="D178" s="5">
        <v>19.95</v>
      </c>
      <c r="E178" s="5">
        <v>19.399999999999999</v>
      </c>
      <c r="F178" s="5" t="s">
        <v>2379</v>
      </c>
      <c r="G178" s="29">
        <v>-2.5000000000000001E-3</v>
      </c>
    </row>
    <row r="179" spans="1:7">
      <c r="A179" s="11">
        <v>45672</v>
      </c>
      <c r="B179" s="5">
        <v>19.72</v>
      </c>
      <c r="C179" s="5">
        <v>19.399999999999999</v>
      </c>
      <c r="D179" s="5">
        <v>19.77</v>
      </c>
      <c r="E179" s="5">
        <v>19.170000000000002</v>
      </c>
      <c r="F179" s="5" t="s">
        <v>2380</v>
      </c>
      <c r="G179" s="29">
        <v>2.7099999999999999E-2</v>
      </c>
    </row>
    <row r="180" spans="1:7">
      <c r="A180" s="11">
        <v>45671</v>
      </c>
      <c r="B180" s="5">
        <v>19.2</v>
      </c>
      <c r="C180" s="5">
        <v>19.36</v>
      </c>
      <c r="D180" s="5">
        <v>19.52</v>
      </c>
      <c r="E180" s="5">
        <v>18.82</v>
      </c>
      <c r="F180" s="5" t="s">
        <v>2381</v>
      </c>
      <c r="G180" s="29">
        <v>0</v>
      </c>
    </row>
    <row r="181" spans="1:7">
      <c r="A181" s="11">
        <v>45670</v>
      </c>
      <c r="B181" s="5">
        <v>19.2</v>
      </c>
      <c r="C181" s="5">
        <v>18.920000000000002</v>
      </c>
      <c r="D181" s="5">
        <v>19.25</v>
      </c>
      <c r="E181" s="5">
        <v>18.73</v>
      </c>
      <c r="F181" s="5" t="s">
        <v>2382</v>
      </c>
      <c r="G181" s="29">
        <v>2.5999999999999999E-3</v>
      </c>
    </row>
    <row r="182" spans="1:7">
      <c r="A182" s="11">
        <v>45667</v>
      </c>
      <c r="B182" s="5">
        <v>19.149999999999999</v>
      </c>
      <c r="C182" s="5">
        <v>19.66</v>
      </c>
      <c r="D182" s="5">
        <v>19.66</v>
      </c>
      <c r="E182" s="5">
        <v>18.91</v>
      </c>
      <c r="F182" s="5" t="s">
        <v>2383</v>
      </c>
      <c r="G182" s="29">
        <v>-3.6700000000000003E-2</v>
      </c>
    </row>
    <row r="183" spans="1:7">
      <c r="A183" s="11">
        <v>45665</v>
      </c>
      <c r="B183" s="5">
        <v>19.88</v>
      </c>
      <c r="C183" s="5">
        <v>19.829999999999998</v>
      </c>
      <c r="D183" s="5">
        <v>20.12</v>
      </c>
      <c r="E183" s="5">
        <v>19.71</v>
      </c>
      <c r="F183" s="5" t="s">
        <v>2384</v>
      </c>
      <c r="G183" s="29">
        <v>-6.4999999999999997E-3</v>
      </c>
    </row>
    <row r="184" spans="1:7">
      <c r="A184" s="11">
        <v>45664</v>
      </c>
      <c r="B184" s="5">
        <v>20.010000000000002</v>
      </c>
      <c r="C184" s="5">
        <v>20.02</v>
      </c>
      <c r="D184" s="5">
        <v>20.34</v>
      </c>
      <c r="E184" s="5">
        <v>19.899999999999999</v>
      </c>
      <c r="F184" s="5" t="s">
        <v>2385</v>
      </c>
      <c r="G184" s="29">
        <v>7.0000000000000001E-3</v>
      </c>
    </row>
    <row r="185" spans="1:7">
      <c r="A185" s="11">
        <v>45663</v>
      </c>
      <c r="B185" s="5">
        <v>19.87</v>
      </c>
      <c r="C185" s="5">
        <v>20.83</v>
      </c>
      <c r="D185" s="5">
        <v>20.98</v>
      </c>
      <c r="E185" s="5">
        <v>19.78</v>
      </c>
      <c r="F185" s="5" t="s">
        <v>2386</v>
      </c>
      <c r="G185" s="29">
        <v>-3.3599999999999998E-2</v>
      </c>
    </row>
    <row r="186" spans="1:7">
      <c r="A186" s="11">
        <v>45660</v>
      </c>
      <c r="B186" s="5">
        <v>20.56</v>
      </c>
      <c r="C186" s="5">
        <v>20.39</v>
      </c>
      <c r="D186" s="5">
        <v>20.67</v>
      </c>
      <c r="E186" s="5">
        <v>20.059999999999999</v>
      </c>
      <c r="F186" s="5" t="s">
        <v>2387</v>
      </c>
      <c r="G186" s="29">
        <v>1.6799999999999999E-2</v>
      </c>
    </row>
    <row r="187" spans="1:7">
      <c r="A187" s="11">
        <v>45659</v>
      </c>
      <c r="B187" s="5">
        <v>20.22</v>
      </c>
      <c r="C187" s="5">
        <v>20.23</v>
      </c>
      <c r="D187" s="5">
        <v>20.43</v>
      </c>
      <c r="E187" s="5">
        <v>20</v>
      </c>
      <c r="F187" s="5" t="s">
        <v>2388</v>
      </c>
      <c r="G187" s="29">
        <v>8.5000000000000006E-3</v>
      </c>
    </row>
    <row r="188" spans="1:7">
      <c r="A188" s="11">
        <v>45657</v>
      </c>
      <c r="B188" s="5">
        <v>20.05</v>
      </c>
      <c r="C188" s="5">
        <v>19.989999999999998</v>
      </c>
      <c r="D188" s="5">
        <v>20.399999999999999</v>
      </c>
      <c r="E188" s="5">
        <v>19.88</v>
      </c>
      <c r="F188" s="5" t="s">
        <v>2389</v>
      </c>
      <c r="G188" s="29">
        <v>1.1599999999999999E-2</v>
      </c>
    </row>
    <row r="189" spans="1:7">
      <c r="A189" s="11">
        <v>45656</v>
      </c>
      <c r="B189" s="5">
        <v>19.82</v>
      </c>
      <c r="C189" s="5">
        <v>20.010000000000002</v>
      </c>
      <c r="D189" s="5">
        <v>20.11</v>
      </c>
      <c r="E189" s="5">
        <v>19.73</v>
      </c>
      <c r="F189" s="5" t="s">
        <v>2390</v>
      </c>
      <c r="G189" s="29">
        <v>-2.3599999999999999E-2</v>
      </c>
    </row>
    <row r="190" spans="1:7">
      <c r="A190" s="11">
        <v>45653</v>
      </c>
      <c r="B190" s="5">
        <v>20.3</v>
      </c>
      <c r="C190" s="5">
        <v>20.21</v>
      </c>
      <c r="D190" s="5">
        <v>20.6</v>
      </c>
      <c r="E190" s="5">
        <v>20.09</v>
      </c>
      <c r="F190" s="5" t="s">
        <v>2391</v>
      </c>
      <c r="G190" s="29">
        <v>-6.7999999999999996E-3</v>
      </c>
    </row>
    <row r="191" spans="1:7">
      <c r="A191" s="11">
        <v>45652</v>
      </c>
      <c r="B191" s="5">
        <v>20.440000000000001</v>
      </c>
      <c r="C191" s="5">
        <v>20.23</v>
      </c>
      <c r="D191" s="5">
        <v>20.67</v>
      </c>
      <c r="E191" s="5">
        <v>20.079999999999998</v>
      </c>
      <c r="F191" s="5" t="s">
        <v>2392</v>
      </c>
      <c r="G191" s="29">
        <v>2E-3</v>
      </c>
    </row>
    <row r="192" spans="1:7">
      <c r="A192" s="11">
        <v>45650</v>
      </c>
      <c r="B192" s="5">
        <v>20.399999999999999</v>
      </c>
      <c r="C192" s="5">
        <v>20.22</v>
      </c>
      <c r="D192" s="5">
        <v>20.399999999999999</v>
      </c>
      <c r="E192" s="5">
        <v>19.96</v>
      </c>
      <c r="F192" s="5" t="s">
        <v>2393</v>
      </c>
      <c r="G192" s="29">
        <v>9.9000000000000008E-3</v>
      </c>
    </row>
    <row r="193" spans="1:7">
      <c r="A193" s="11">
        <v>45649</v>
      </c>
      <c r="B193" s="5">
        <v>20.2</v>
      </c>
      <c r="C193" s="5">
        <v>19.579999999999998</v>
      </c>
      <c r="D193" s="5">
        <v>20.23</v>
      </c>
      <c r="E193" s="5">
        <v>19.52</v>
      </c>
      <c r="F193" s="5" t="s">
        <v>2394</v>
      </c>
      <c r="G193" s="29">
        <v>3.4799999999999998E-2</v>
      </c>
    </row>
    <row r="194" spans="1:7">
      <c r="A194" s="11">
        <v>45646</v>
      </c>
      <c r="B194" s="5">
        <v>19.52</v>
      </c>
      <c r="C194" s="5">
        <v>18.97</v>
      </c>
      <c r="D194" s="5">
        <v>19.760000000000002</v>
      </c>
      <c r="E194" s="5">
        <v>18.899999999999999</v>
      </c>
      <c r="F194" s="5" t="s">
        <v>2395</v>
      </c>
      <c r="G194" s="29">
        <v>2.41E-2</v>
      </c>
    </row>
    <row r="195" spans="1:7">
      <c r="A195" s="11">
        <v>45645</v>
      </c>
      <c r="B195" s="5">
        <v>19.059999999999999</v>
      </c>
      <c r="C195" s="5">
        <v>19.53</v>
      </c>
      <c r="D195" s="5">
        <v>19.690000000000001</v>
      </c>
      <c r="E195" s="5">
        <v>19.03</v>
      </c>
      <c r="F195" s="5" t="s">
        <v>2396</v>
      </c>
      <c r="G195" s="29">
        <v>-1.24E-2</v>
      </c>
    </row>
    <row r="196" spans="1:7">
      <c r="A196" s="11">
        <v>45644</v>
      </c>
      <c r="B196" s="5">
        <v>19.3</v>
      </c>
      <c r="C196" s="5">
        <v>20.48</v>
      </c>
      <c r="D196" s="5">
        <v>20.58</v>
      </c>
      <c r="E196" s="5">
        <v>19.21</v>
      </c>
      <c r="F196" s="5" t="s">
        <v>2397</v>
      </c>
      <c r="G196" s="29">
        <v>-5.5800000000000002E-2</v>
      </c>
    </row>
    <row r="197" spans="1:7">
      <c r="A197" s="11">
        <v>45643</v>
      </c>
      <c r="B197" s="5">
        <v>20.440000000000001</v>
      </c>
      <c r="C197" s="5">
        <v>20.64</v>
      </c>
      <c r="D197" s="5">
        <v>20.77</v>
      </c>
      <c r="E197" s="5">
        <v>20.29</v>
      </c>
      <c r="F197" s="5" t="s">
        <v>2302</v>
      </c>
      <c r="G197" s="29">
        <v>-1.8700000000000001E-2</v>
      </c>
    </row>
    <row r="198" spans="1:7">
      <c r="A198" s="11">
        <v>45642</v>
      </c>
      <c r="B198" s="5">
        <v>20.83</v>
      </c>
      <c r="C198" s="5">
        <v>20.170000000000002</v>
      </c>
      <c r="D198" s="5">
        <v>21.1</v>
      </c>
      <c r="E198" s="5">
        <v>20</v>
      </c>
      <c r="F198" s="5" t="s">
        <v>2398</v>
      </c>
      <c r="G198" s="29">
        <v>2.41E-2</v>
      </c>
    </row>
    <row r="199" spans="1:7">
      <c r="A199" s="11">
        <v>45639</v>
      </c>
      <c r="B199" s="5">
        <v>20.34</v>
      </c>
      <c r="C199" s="5">
        <v>20.6</v>
      </c>
      <c r="D199" s="5">
        <v>20.8</v>
      </c>
      <c r="E199" s="5">
        <v>20.25</v>
      </c>
      <c r="F199" s="5" t="s">
        <v>2399</v>
      </c>
      <c r="G199" s="29">
        <v>-2.12E-2</v>
      </c>
    </row>
    <row r="200" spans="1:7">
      <c r="A200" s="11">
        <v>45638</v>
      </c>
      <c r="B200" s="5">
        <v>20.78</v>
      </c>
      <c r="C200" s="5">
        <v>20.02</v>
      </c>
      <c r="D200" s="5">
        <v>20.9</v>
      </c>
      <c r="E200" s="5">
        <v>19.920000000000002</v>
      </c>
      <c r="F200" s="5" t="s">
        <v>2400</v>
      </c>
      <c r="G200" s="29">
        <v>3.2800000000000003E-2</v>
      </c>
    </row>
    <row r="201" spans="1:7">
      <c r="A201" s="11">
        <v>45637</v>
      </c>
      <c r="B201" s="5">
        <v>20.12</v>
      </c>
      <c r="C201" s="5">
        <v>20.14</v>
      </c>
      <c r="D201" s="5">
        <v>20.25</v>
      </c>
      <c r="E201" s="5">
        <v>19.87</v>
      </c>
      <c r="F201" s="5" t="s">
        <v>2401</v>
      </c>
      <c r="G201" s="29">
        <v>-2E-3</v>
      </c>
    </row>
    <row r="202" spans="1:7">
      <c r="A202" s="11">
        <v>45636</v>
      </c>
      <c r="B202" s="5">
        <v>20.16</v>
      </c>
      <c r="C202" s="5">
        <v>20.83</v>
      </c>
      <c r="D202" s="5">
        <v>20.86</v>
      </c>
      <c r="E202" s="5">
        <v>19.96</v>
      </c>
      <c r="F202" s="5" t="s">
        <v>2402</v>
      </c>
      <c r="G202" s="29">
        <v>-3.1199999999999999E-2</v>
      </c>
    </row>
    <row r="203" spans="1:7">
      <c r="A203" s="11">
        <v>45635</v>
      </c>
      <c r="B203" s="5">
        <v>20.81</v>
      </c>
      <c r="C203" s="5">
        <v>20.92</v>
      </c>
      <c r="D203" s="5">
        <v>21.06</v>
      </c>
      <c r="E203" s="5">
        <v>20.73</v>
      </c>
      <c r="F203" s="5" t="s">
        <v>2403</v>
      </c>
      <c r="G203" s="29">
        <v>-5.3E-3</v>
      </c>
    </row>
    <row r="204" spans="1:7">
      <c r="A204" s="11">
        <v>45632</v>
      </c>
      <c r="B204" s="5">
        <v>20.92</v>
      </c>
      <c r="C204" s="5">
        <v>20.95</v>
      </c>
      <c r="D204" s="5">
        <v>21.05</v>
      </c>
      <c r="E204" s="5">
        <v>20.66</v>
      </c>
      <c r="F204" s="5" t="s">
        <v>2404</v>
      </c>
      <c r="G204" s="29">
        <v>5.7999999999999996E-3</v>
      </c>
    </row>
    <row r="205" spans="1:7">
      <c r="A205" s="11">
        <v>45631</v>
      </c>
      <c r="B205" s="5">
        <v>20.8</v>
      </c>
      <c r="C205" s="5">
        <v>22.04</v>
      </c>
      <c r="D205" s="5">
        <v>22.19</v>
      </c>
      <c r="E205" s="5">
        <v>20.66</v>
      </c>
      <c r="F205" s="5" t="s">
        <v>2405</v>
      </c>
      <c r="G205" s="29">
        <v>-5.28E-2</v>
      </c>
    </row>
    <row r="206" spans="1:7">
      <c r="A206" s="11">
        <v>45630</v>
      </c>
      <c r="B206" s="5">
        <v>21.96</v>
      </c>
      <c r="C206" s="5">
        <v>22.53</v>
      </c>
      <c r="D206" s="5">
        <v>22.54</v>
      </c>
      <c r="E206" s="5">
        <v>21.81</v>
      </c>
      <c r="F206" s="5" t="s">
        <v>2406</v>
      </c>
      <c r="G206" s="29">
        <v>-2.2700000000000001E-2</v>
      </c>
    </row>
    <row r="207" spans="1:7">
      <c r="A207" s="11">
        <v>45629</v>
      </c>
      <c r="B207" s="5">
        <v>22.47</v>
      </c>
      <c r="C207" s="5">
        <v>23.68</v>
      </c>
      <c r="D207" s="5">
        <v>23.75</v>
      </c>
      <c r="E207" s="5">
        <v>22.44</v>
      </c>
      <c r="F207" s="5" t="s">
        <v>2407</v>
      </c>
      <c r="G207" s="29">
        <v>-6.0999999999999999E-2</v>
      </c>
    </row>
    <row r="208" spans="1:7">
      <c r="A208" s="11">
        <v>45628</v>
      </c>
      <c r="B208" s="5">
        <v>23.93</v>
      </c>
      <c r="C208" s="5">
        <v>24.84</v>
      </c>
      <c r="D208" s="5">
        <v>25.48</v>
      </c>
      <c r="E208" s="5">
        <v>23.44</v>
      </c>
      <c r="F208" s="5" t="s">
        <v>2408</v>
      </c>
      <c r="G208" s="29">
        <v>-5.0000000000000001E-3</v>
      </c>
    </row>
    <row r="209" spans="1:7">
      <c r="A209" s="11">
        <v>45625</v>
      </c>
      <c r="B209" s="5">
        <v>24.05</v>
      </c>
      <c r="C209" s="5">
        <v>23.72</v>
      </c>
      <c r="D209" s="5">
        <v>24.28</v>
      </c>
      <c r="E209" s="5">
        <v>23.6</v>
      </c>
      <c r="F209" s="5" t="s">
        <v>2409</v>
      </c>
      <c r="G209" s="29">
        <v>1.6899999999999998E-2</v>
      </c>
    </row>
    <row r="210" spans="1:7">
      <c r="A210" s="11">
        <v>45623</v>
      </c>
      <c r="B210" s="5">
        <v>23.65</v>
      </c>
      <c r="C210" s="5">
        <v>23.83</v>
      </c>
      <c r="D210" s="5">
        <v>23.93</v>
      </c>
      <c r="E210" s="5">
        <v>23.06</v>
      </c>
      <c r="F210" s="5" t="s">
        <v>2410</v>
      </c>
      <c r="G210" s="29">
        <v>-1.66E-2</v>
      </c>
    </row>
    <row r="211" spans="1:7">
      <c r="A211" s="11">
        <v>45622</v>
      </c>
      <c r="B211" s="5">
        <v>24.05</v>
      </c>
      <c r="C211" s="5">
        <v>24.95</v>
      </c>
      <c r="D211" s="5">
        <v>24.99</v>
      </c>
      <c r="E211" s="5">
        <v>23.81</v>
      </c>
      <c r="F211" s="5" t="s">
        <v>2411</v>
      </c>
      <c r="G211" s="29">
        <v>-3.3000000000000002E-2</v>
      </c>
    </row>
    <row r="212" spans="1:7">
      <c r="A212" s="11">
        <v>45621</v>
      </c>
      <c r="B212" s="5">
        <v>24.87</v>
      </c>
      <c r="C212" s="5">
        <v>25.04</v>
      </c>
      <c r="D212" s="5">
        <v>25.57</v>
      </c>
      <c r="E212" s="5">
        <v>24.76</v>
      </c>
      <c r="F212" s="5" t="s">
        <v>2412</v>
      </c>
      <c r="G212" s="29">
        <v>1.5100000000000001E-2</v>
      </c>
    </row>
    <row r="213" spans="1:7">
      <c r="A213" s="11">
        <v>45618</v>
      </c>
      <c r="B213" s="5">
        <v>24.5</v>
      </c>
      <c r="C213" s="5">
        <v>24.35</v>
      </c>
      <c r="D213" s="5">
        <v>24.68</v>
      </c>
      <c r="E213" s="5">
        <v>24.14</v>
      </c>
      <c r="F213" s="5" t="s">
        <v>2413</v>
      </c>
      <c r="G213" s="29">
        <v>2.5000000000000001E-3</v>
      </c>
    </row>
    <row r="214" spans="1:7">
      <c r="A214" s="11">
        <v>45617</v>
      </c>
      <c r="B214" s="5">
        <v>24.44</v>
      </c>
      <c r="C214" s="5">
        <v>24.08</v>
      </c>
      <c r="D214" s="5">
        <v>24.77</v>
      </c>
      <c r="E214" s="5">
        <v>23.83</v>
      </c>
      <c r="F214" s="5" t="s">
        <v>2414</v>
      </c>
      <c r="G214" s="29">
        <v>1.7899999999999999E-2</v>
      </c>
    </row>
    <row r="215" spans="1:7">
      <c r="A215" s="11">
        <v>45616</v>
      </c>
      <c r="B215" s="5">
        <v>24.01</v>
      </c>
      <c r="C215" s="5">
        <v>24.07</v>
      </c>
      <c r="D215" s="5">
        <v>24.21</v>
      </c>
      <c r="E215" s="5">
        <v>23.55</v>
      </c>
      <c r="F215" s="5" t="s">
        <v>2415</v>
      </c>
      <c r="G215" s="29">
        <v>-7.9000000000000008E-3</v>
      </c>
    </row>
    <row r="216" spans="1:7">
      <c r="A216" s="11">
        <v>45615</v>
      </c>
      <c r="B216" s="5">
        <v>24.2</v>
      </c>
      <c r="C216" s="5">
        <v>24.5</v>
      </c>
      <c r="D216" s="5">
        <v>24.54</v>
      </c>
      <c r="E216" s="5">
        <v>24.09</v>
      </c>
      <c r="F216" s="5" t="s">
        <v>2416</v>
      </c>
      <c r="G216" s="29">
        <v>-2.58E-2</v>
      </c>
    </row>
    <row r="217" spans="1:7">
      <c r="A217" s="11">
        <v>45614</v>
      </c>
      <c r="B217" s="5">
        <v>24.84</v>
      </c>
      <c r="C217" s="5">
        <v>24.33</v>
      </c>
      <c r="D217" s="5">
        <v>25.02</v>
      </c>
      <c r="E217" s="5">
        <v>24.16</v>
      </c>
      <c r="F217" s="5" t="s">
        <v>2417</v>
      </c>
      <c r="G217" s="29">
        <v>2.01E-2</v>
      </c>
    </row>
    <row r="218" spans="1:7">
      <c r="A218" s="11">
        <v>45611</v>
      </c>
      <c r="B218" s="5">
        <v>24.35</v>
      </c>
      <c r="C218" s="5">
        <v>24.81</v>
      </c>
      <c r="D218" s="5">
        <v>24.82</v>
      </c>
      <c r="E218" s="5">
        <v>24.23</v>
      </c>
      <c r="F218" s="5" t="s">
        <v>2418</v>
      </c>
      <c r="G218" s="29">
        <v>-2.7199999999999998E-2</v>
      </c>
    </row>
    <row r="219" spans="1:7">
      <c r="A219" s="11">
        <v>45610</v>
      </c>
      <c r="B219" s="5">
        <v>25.03</v>
      </c>
      <c r="C219" s="5">
        <v>25.12</v>
      </c>
      <c r="D219" s="5">
        <v>25.61</v>
      </c>
      <c r="E219" s="5">
        <v>24.93</v>
      </c>
      <c r="F219" s="5" t="s">
        <v>2419</v>
      </c>
      <c r="G219" s="29">
        <v>4.4000000000000003E-3</v>
      </c>
    </row>
    <row r="220" spans="1:7">
      <c r="A220" s="11">
        <v>45609</v>
      </c>
      <c r="B220" s="5">
        <v>24.92</v>
      </c>
      <c r="C220" s="5">
        <v>24.06</v>
      </c>
      <c r="D220" s="5">
        <v>25.14</v>
      </c>
      <c r="E220" s="5">
        <v>24.02</v>
      </c>
      <c r="F220" s="5" t="s">
        <v>2420</v>
      </c>
      <c r="G220" s="29">
        <v>3.15E-2</v>
      </c>
    </row>
    <row r="221" spans="1:7">
      <c r="A221" s="11">
        <v>45608</v>
      </c>
      <c r="B221" s="5">
        <v>24.16</v>
      </c>
      <c r="C221" s="5">
        <v>24.66</v>
      </c>
      <c r="D221" s="5">
        <v>24.96</v>
      </c>
      <c r="E221" s="5">
        <v>23.89</v>
      </c>
      <c r="F221" s="5" t="s">
        <v>2421</v>
      </c>
      <c r="G221" s="29">
        <v>-3.5499999999999997E-2</v>
      </c>
    </row>
    <row r="222" spans="1:7">
      <c r="A222" s="11">
        <v>45607</v>
      </c>
      <c r="B222" s="5">
        <v>25.05</v>
      </c>
      <c r="C222" s="5">
        <v>25.96</v>
      </c>
      <c r="D222" s="5">
        <v>26.29</v>
      </c>
      <c r="E222" s="5">
        <v>24.83</v>
      </c>
      <c r="F222" s="5" t="s">
        <v>2422</v>
      </c>
      <c r="G222" s="29">
        <v>-4.3900000000000002E-2</v>
      </c>
    </row>
    <row r="223" spans="1:7">
      <c r="A223" s="11">
        <v>45604</v>
      </c>
      <c r="B223" s="5">
        <v>26.2</v>
      </c>
      <c r="C223" s="5">
        <v>26</v>
      </c>
      <c r="D223" s="5">
        <v>26.43</v>
      </c>
      <c r="E223" s="5">
        <v>25.83</v>
      </c>
      <c r="F223" s="5" t="s">
        <v>2423</v>
      </c>
      <c r="G223" s="29">
        <v>-1.1000000000000001E-3</v>
      </c>
    </row>
    <row r="224" spans="1:7">
      <c r="A224" s="11">
        <v>45603</v>
      </c>
      <c r="B224" s="5">
        <v>26.23</v>
      </c>
      <c r="C224" s="5">
        <v>25.43</v>
      </c>
      <c r="D224" s="5">
        <v>26.38</v>
      </c>
      <c r="E224" s="5">
        <v>25.19</v>
      </c>
      <c r="F224" s="5" t="s">
        <v>2424</v>
      </c>
      <c r="G224" s="29">
        <v>4.7100000000000003E-2</v>
      </c>
    </row>
    <row r="225" spans="1:7">
      <c r="A225" s="11">
        <v>45602</v>
      </c>
      <c r="B225" s="5">
        <v>25.05</v>
      </c>
      <c r="C225" s="5">
        <v>24.3</v>
      </c>
      <c r="D225" s="5">
        <v>25.12</v>
      </c>
      <c r="E225" s="5">
        <v>24.05</v>
      </c>
      <c r="F225" s="5" t="s">
        <v>2425</v>
      </c>
      <c r="G225" s="29">
        <v>7.4200000000000002E-2</v>
      </c>
    </row>
    <row r="226" spans="1:7">
      <c r="A226" s="11">
        <v>45601</v>
      </c>
      <c r="B226" s="5">
        <v>23.32</v>
      </c>
      <c r="C226" s="5">
        <v>22.58</v>
      </c>
      <c r="D226" s="5">
        <v>23.58</v>
      </c>
      <c r="E226" s="5">
        <v>22.4</v>
      </c>
      <c r="F226" s="5" t="s">
        <v>2426</v>
      </c>
      <c r="G226" s="29">
        <v>3.5499999999999997E-2</v>
      </c>
    </row>
    <row r="227" spans="1:7">
      <c r="A227" s="11">
        <v>45600</v>
      </c>
      <c r="B227" s="5">
        <v>22.52</v>
      </c>
      <c r="C227" s="5">
        <v>22.96</v>
      </c>
      <c r="D227" s="5">
        <v>23</v>
      </c>
      <c r="E227" s="5">
        <v>22</v>
      </c>
      <c r="F227" s="5" t="s">
        <v>2427</v>
      </c>
      <c r="G227" s="29">
        <v>-2.93E-2</v>
      </c>
    </row>
    <row r="228" spans="1:7">
      <c r="A228" s="11">
        <v>45597</v>
      </c>
      <c r="B228" s="5">
        <v>23.2</v>
      </c>
      <c r="C228" s="5">
        <v>23</v>
      </c>
      <c r="D228" s="5">
        <v>23.58</v>
      </c>
      <c r="E228" s="5">
        <v>21.91</v>
      </c>
      <c r="F228" s="5" t="s">
        <v>2428</v>
      </c>
      <c r="G228" s="29">
        <v>7.8100000000000003E-2</v>
      </c>
    </row>
    <row r="229" spans="1:7">
      <c r="A229" s="11">
        <v>45596</v>
      </c>
      <c r="B229" s="5">
        <v>21.52</v>
      </c>
      <c r="C229" s="5">
        <v>22.15</v>
      </c>
      <c r="D229" s="5">
        <v>22.25</v>
      </c>
      <c r="E229" s="5">
        <v>21.47</v>
      </c>
      <c r="F229" s="5" t="s">
        <v>2429</v>
      </c>
      <c r="G229" s="29">
        <v>-3.5000000000000003E-2</v>
      </c>
    </row>
    <row r="230" spans="1:7">
      <c r="A230" s="11">
        <v>45595</v>
      </c>
      <c r="B230" s="5">
        <v>22.3</v>
      </c>
      <c r="C230" s="5">
        <v>22.42</v>
      </c>
      <c r="D230" s="5">
        <v>22.93</v>
      </c>
      <c r="E230" s="5">
        <v>22.26</v>
      </c>
      <c r="F230" s="5" t="s">
        <v>2430</v>
      </c>
      <c r="G230" s="29">
        <v>-2.6200000000000001E-2</v>
      </c>
    </row>
    <row r="231" spans="1:7">
      <c r="A231" s="11">
        <v>45594</v>
      </c>
      <c r="B231" s="5">
        <v>22.9</v>
      </c>
      <c r="C231" s="5">
        <v>22.87</v>
      </c>
      <c r="D231" s="5">
        <v>23.14</v>
      </c>
      <c r="E231" s="5">
        <v>22.41</v>
      </c>
      <c r="F231" s="5" t="s">
        <v>2431</v>
      </c>
      <c r="G231" s="29">
        <v>-8.9999999999999998E-4</v>
      </c>
    </row>
    <row r="232" spans="1:7">
      <c r="A232" s="11">
        <v>45593</v>
      </c>
      <c r="B232" s="5">
        <v>22.92</v>
      </c>
      <c r="C232" s="5">
        <v>22.67</v>
      </c>
      <c r="D232" s="5">
        <v>23.27</v>
      </c>
      <c r="E232" s="5">
        <v>22.56</v>
      </c>
      <c r="F232" s="5" t="s">
        <v>2432</v>
      </c>
      <c r="G232" s="29">
        <v>1.06E-2</v>
      </c>
    </row>
    <row r="233" spans="1:7">
      <c r="A233" s="11">
        <v>45590</v>
      </c>
      <c r="B233" s="5">
        <v>22.68</v>
      </c>
      <c r="C233" s="5">
        <v>22.42</v>
      </c>
      <c r="D233" s="5">
        <v>23.34</v>
      </c>
      <c r="E233" s="5">
        <v>22.41</v>
      </c>
      <c r="F233" s="5" t="s">
        <v>2433</v>
      </c>
      <c r="G233" s="29">
        <v>1.52E-2</v>
      </c>
    </row>
    <row r="234" spans="1:7">
      <c r="A234" s="11">
        <v>45589</v>
      </c>
      <c r="B234" s="5">
        <v>22.34</v>
      </c>
      <c r="C234" s="5">
        <v>22.09</v>
      </c>
      <c r="D234" s="5">
        <v>22.36</v>
      </c>
      <c r="E234" s="5">
        <v>21.97</v>
      </c>
      <c r="F234" s="5" t="s">
        <v>2434</v>
      </c>
      <c r="G234" s="29">
        <v>1.6400000000000001E-2</v>
      </c>
    </row>
    <row r="235" spans="1:7">
      <c r="A235" s="11">
        <v>45588</v>
      </c>
      <c r="B235" s="5">
        <v>21.98</v>
      </c>
      <c r="C235" s="5">
        <v>22.3</v>
      </c>
      <c r="D235" s="5">
        <v>22.42</v>
      </c>
      <c r="E235" s="5">
        <v>21.58</v>
      </c>
      <c r="F235" s="5" t="s">
        <v>2435</v>
      </c>
      <c r="G235" s="29">
        <v>-1.8800000000000001E-2</v>
      </c>
    </row>
    <row r="236" spans="1:7">
      <c r="A236" s="11">
        <v>45587</v>
      </c>
      <c r="B236" s="5">
        <v>22.4</v>
      </c>
      <c r="C236" s="5">
        <v>22.73</v>
      </c>
      <c r="D236" s="5">
        <v>22.82</v>
      </c>
      <c r="E236" s="5">
        <v>22.17</v>
      </c>
      <c r="F236" s="5" t="s">
        <v>2436</v>
      </c>
      <c r="G236" s="29">
        <v>-1.9300000000000001E-2</v>
      </c>
    </row>
    <row r="237" spans="1:7">
      <c r="A237" s="11">
        <v>45586</v>
      </c>
      <c r="B237" s="5">
        <v>22.84</v>
      </c>
      <c r="C237" s="5">
        <v>22.61</v>
      </c>
      <c r="D237" s="5">
        <v>22.88</v>
      </c>
      <c r="E237" s="5">
        <v>22.25</v>
      </c>
      <c r="F237" s="5" t="s">
        <v>2437</v>
      </c>
      <c r="G237" s="29">
        <v>3.0999999999999999E-3</v>
      </c>
    </row>
    <row r="238" spans="1:7">
      <c r="A238" s="11">
        <v>45583</v>
      </c>
      <c r="B238" s="5">
        <v>22.77</v>
      </c>
      <c r="C238" s="5">
        <v>22.61</v>
      </c>
      <c r="D238" s="5">
        <v>22.82</v>
      </c>
      <c r="E238" s="5">
        <v>22.5</v>
      </c>
      <c r="F238" s="5" t="s">
        <v>2438</v>
      </c>
      <c r="G238" s="29">
        <v>1.47E-2</v>
      </c>
    </row>
    <row r="239" spans="1:7">
      <c r="A239" s="11">
        <v>45582</v>
      </c>
      <c r="B239" s="5">
        <v>22.44</v>
      </c>
      <c r="C239" s="5">
        <v>22.72</v>
      </c>
      <c r="D239" s="5">
        <v>22.82</v>
      </c>
      <c r="E239" s="5">
        <v>22.4</v>
      </c>
      <c r="F239" s="5" t="s">
        <v>2439</v>
      </c>
      <c r="G239" s="29">
        <v>5.7999999999999996E-3</v>
      </c>
    </row>
    <row r="240" spans="1:7">
      <c r="A240" s="11">
        <v>45581</v>
      </c>
      <c r="B240" s="5">
        <v>22.31</v>
      </c>
      <c r="C240" s="5">
        <v>22.38</v>
      </c>
      <c r="D240" s="5">
        <v>22.54</v>
      </c>
      <c r="E240" s="5">
        <v>21.74</v>
      </c>
      <c r="F240" s="5" t="s">
        <v>2440</v>
      </c>
      <c r="G240" s="29">
        <v>-1.54E-2</v>
      </c>
    </row>
    <row r="241" spans="1:7">
      <c r="A241" s="11">
        <v>45580</v>
      </c>
      <c r="B241" s="5">
        <v>22.66</v>
      </c>
      <c r="C241" s="5">
        <v>23.41</v>
      </c>
      <c r="D241" s="5">
        <v>23.72</v>
      </c>
      <c r="E241" s="5">
        <v>22.47</v>
      </c>
      <c r="F241" s="5" t="s">
        <v>2441</v>
      </c>
      <c r="G241" s="29">
        <v>-3.3300000000000003E-2</v>
      </c>
    </row>
    <row r="242" spans="1:7">
      <c r="A242" s="11">
        <v>45579</v>
      </c>
      <c r="B242" s="5">
        <v>23.44</v>
      </c>
      <c r="C242" s="5">
        <v>23.58</v>
      </c>
      <c r="D242" s="5">
        <v>23.77</v>
      </c>
      <c r="E242" s="5">
        <v>23.27</v>
      </c>
      <c r="F242" s="5" t="s">
        <v>2442</v>
      </c>
      <c r="G242" s="29">
        <v>-5.1000000000000004E-3</v>
      </c>
    </row>
    <row r="243" spans="1:7">
      <c r="A243" s="11">
        <v>45576</v>
      </c>
      <c r="B243" s="5">
        <v>23.56</v>
      </c>
      <c r="C243" s="5">
        <v>23.05</v>
      </c>
      <c r="D243" s="5">
        <v>23.82</v>
      </c>
      <c r="E243" s="5">
        <v>22.98</v>
      </c>
      <c r="F243" s="5" t="s">
        <v>2443</v>
      </c>
      <c r="G243" s="29">
        <v>1.46E-2</v>
      </c>
    </row>
    <row r="244" spans="1:7">
      <c r="A244" s="11">
        <v>45575</v>
      </c>
      <c r="B244" s="5">
        <v>23.22</v>
      </c>
      <c r="C244" s="5">
        <v>23.19</v>
      </c>
      <c r="D244" s="5">
        <v>23.53</v>
      </c>
      <c r="E244" s="5">
        <v>22.96</v>
      </c>
      <c r="F244" s="5" t="s">
        <v>2444</v>
      </c>
      <c r="G244" s="29">
        <v>-1.0200000000000001E-2</v>
      </c>
    </row>
    <row r="245" spans="1:7">
      <c r="A245" s="11">
        <v>45574</v>
      </c>
      <c r="B245" s="5">
        <v>23.46</v>
      </c>
      <c r="C245" s="5">
        <v>23.25</v>
      </c>
      <c r="D245" s="5">
        <v>23.48</v>
      </c>
      <c r="E245" s="5">
        <v>23.06</v>
      </c>
      <c r="F245" s="5" t="s">
        <v>2445</v>
      </c>
      <c r="G245" s="29">
        <v>6.0000000000000001E-3</v>
      </c>
    </row>
    <row r="246" spans="1:7">
      <c r="A246" s="11">
        <v>45573</v>
      </c>
      <c r="B246" s="5">
        <v>23.32</v>
      </c>
      <c r="C246" s="5">
        <v>22.25</v>
      </c>
      <c r="D246" s="5">
        <v>23.42</v>
      </c>
      <c r="E246" s="5">
        <v>22.05</v>
      </c>
      <c r="F246" s="5" t="s">
        <v>2446</v>
      </c>
      <c r="G246" s="29">
        <v>4.2000000000000003E-2</v>
      </c>
    </row>
    <row r="247" spans="1:7">
      <c r="A247" s="11">
        <v>45572</v>
      </c>
      <c r="B247" s="5">
        <v>22.38</v>
      </c>
      <c r="C247" s="5">
        <v>22.4</v>
      </c>
      <c r="D247" s="5">
        <v>22.65</v>
      </c>
      <c r="E247" s="5">
        <v>22.02</v>
      </c>
      <c r="F247" s="5" t="s">
        <v>2447</v>
      </c>
      <c r="G247" s="29">
        <v>-9.2999999999999992E-3</v>
      </c>
    </row>
    <row r="248" spans="1:7">
      <c r="A248" s="11">
        <v>45569</v>
      </c>
      <c r="B248" s="5">
        <v>22.59</v>
      </c>
      <c r="C248" s="5">
        <v>22.7</v>
      </c>
      <c r="D248" s="5">
        <v>22.91</v>
      </c>
      <c r="E248" s="5">
        <v>22.3</v>
      </c>
      <c r="F248" s="5" t="s">
        <v>2448</v>
      </c>
      <c r="G248" s="29">
        <v>1.4800000000000001E-2</v>
      </c>
    </row>
    <row r="249" spans="1:7">
      <c r="A249" s="11">
        <v>45568</v>
      </c>
      <c r="B249" s="5">
        <v>22.26</v>
      </c>
      <c r="C249" s="5">
        <v>22.14</v>
      </c>
      <c r="D249" s="5">
        <v>22.73</v>
      </c>
      <c r="E249" s="5">
        <v>21.65</v>
      </c>
      <c r="F249" s="5" t="s">
        <v>2449</v>
      </c>
      <c r="G249" s="29">
        <v>-5.7999999999999996E-3</v>
      </c>
    </row>
    <row r="250" spans="1:7">
      <c r="A250" s="11">
        <v>45567</v>
      </c>
      <c r="B250" s="5">
        <v>22.39</v>
      </c>
      <c r="C250" s="5">
        <v>22.67</v>
      </c>
      <c r="D250" s="5">
        <v>23.07</v>
      </c>
      <c r="E250" s="5">
        <v>22.35</v>
      </c>
      <c r="F250" s="5" t="s">
        <v>2450</v>
      </c>
      <c r="G250" s="29">
        <v>-1.32E-2</v>
      </c>
    </row>
    <row r="251" spans="1:7">
      <c r="A251" s="11">
        <v>45566</v>
      </c>
      <c r="B251" s="5">
        <v>22.69</v>
      </c>
      <c r="C251" s="5">
        <v>23.46</v>
      </c>
      <c r="D251" s="5">
        <v>23.72</v>
      </c>
      <c r="E251" s="5">
        <v>22.25</v>
      </c>
      <c r="F251" s="5" t="s">
        <v>2451</v>
      </c>
      <c r="G251" s="29">
        <v>-3.2800000000000003E-2</v>
      </c>
    </row>
    <row r="252" spans="1:7">
      <c r="A252" s="11">
        <v>45565</v>
      </c>
      <c r="B252" s="5">
        <v>23.46</v>
      </c>
      <c r="C252" s="5">
        <v>23.74</v>
      </c>
      <c r="D252" s="5">
        <v>23.95</v>
      </c>
      <c r="E252" s="5">
        <v>23.09</v>
      </c>
      <c r="F252" s="5" t="s">
        <v>2452</v>
      </c>
      <c r="G252" s="29">
        <v>-1.8800000000000001E-2</v>
      </c>
    </row>
    <row r="253" spans="1:7">
      <c r="A253" s="11">
        <v>45562</v>
      </c>
      <c r="B253" s="5">
        <v>23.91</v>
      </c>
      <c r="C253" s="5">
        <v>24.16</v>
      </c>
      <c r="D253" s="5">
        <v>24.66</v>
      </c>
      <c r="E253" s="5">
        <v>23.7</v>
      </c>
      <c r="F253" s="5" t="s">
        <v>2453</v>
      </c>
      <c r="G253" s="29">
        <v>-4.0000000000000002E-4</v>
      </c>
    </row>
    <row r="254" spans="1:7">
      <c r="A254" s="11">
        <v>45561</v>
      </c>
      <c r="B254" s="5">
        <v>23.92</v>
      </c>
      <c r="C254" s="5">
        <v>24.28</v>
      </c>
      <c r="D254" s="5">
        <v>24.42</v>
      </c>
      <c r="E254" s="5">
        <v>23.25</v>
      </c>
      <c r="F254" s="5" t="s">
        <v>2454</v>
      </c>
      <c r="G254" s="29">
        <v>1.61E-2</v>
      </c>
    </row>
    <row r="255" spans="1:7">
      <c r="A255" s="11">
        <v>45560</v>
      </c>
      <c r="B255" s="5">
        <v>23.54</v>
      </c>
      <c r="C255" s="5">
        <v>22.8</v>
      </c>
      <c r="D255" s="5">
        <v>24.06</v>
      </c>
      <c r="E255" s="5">
        <v>22.73</v>
      </c>
      <c r="F255" s="5" t="s">
        <v>2455</v>
      </c>
      <c r="G255" s="29">
        <v>3.2000000000000001E-2</v>
      </c>
    </row>
    <row r="256" spans="1:7">
      <c r="A256" s="11">
        <v>45559</v>
      </c>
      <c r="B256" s="5">
        <v>22.81</v>
      </c>
      <c r="C256" s="5">
        <v>22.53</v>
      </c>
      <c r="D256" s="5">
        <v>23.1</v>
      </c>
      <c r="E256" s="5">
        <v>22.28</v>
      </c>
      <c r="F256" s="5" t="s">
        <v>2456</v>
      </c>
      <c r="G256" s="29">
        <v>1.11E-2</v>
      </c>
    </row>
    <row r="257" spans="1:7">
      <c r="A257" s="11">
        <v>45558</v>
      </c>
      <c r="B257" s="5">
        <v>22.56</v>
      </c>
      <c r="C257" s="5">
        <v>22.43</v>
      </c>
      <c r="D257" s="5">
        <v>22.82</v>
      </c>
      <c r="E257" s="5">
        <v>22.03</v>
      </c>
      <c r="F257" s="5" t="s">
        <v>2457</v>
      </c>
      <c r="G257" s="29">
        <v>3.3000000000000002E-2</v>
      </c>
    </row>
    <row r="258" spans="1:7">
      <c r="A258" s="11">
        <v>45555</v>
      </c>
      <c r="B258" s="5">
        <v>21.84</v>
      </c>
      <c r="C258" s="5">
        <v>20.89</v>
      </c>
      <c r="D258" s="5">
        <v>23.14</v>
      </c>
      <c r="E258" s="5">
        <v>20.350000000000001</v>
      </c>
      <c r="F258" s="5" t="s">
        <v>2458</v>
      </c>
      <c r="G258" s="29">
        <v>3.3099999999999997E-2</v>
      </c>
    </row>
    <row r="259" spans="1:7">
      <c r="A259" s="11">
        <v>45554</v>
      </c>
      <c r="B259" s="5">
        <v>21.14</v>
      </c>
      <c r="C259" s="5">
        <v>21.28</v>
      </c>
      <c r="D259" s="5">
        <v>21.69</v>
      </c>
      <c r="E259" s="5">
        <v>21.03</v>
      </c>
      <c r="F259" s="5" t="s">
        <v>2459</v>
      </c>
      <c r="G259" s="29">
        <v>1.78E-2</v>
      </c>
    </row>
    <row r="260" spans="1:7">
      <c r="A260" s="11">
        <v>45553</v>
      </c>
      <c r="B260" s="5">
        <v>20.77</v>
      </c>
      <c r="C260" s="5">
        <v>21.36</v>
      </c>
      <c r="D260" s="5">
        <v>21.74</v>
      </c>
      <c r="E260" s="5">
        <v>20.72</v>
      </c>
      <c r="F260" s="5" t="s">
        <v>2460</v>
      </c>
      <c r="G260" s="29">
        <v>-3.2599999999999997E-2</v>
      </c>
    </row>
    <row r="261" spans="1:7">
      <c r="A261" s="11">
        <v>45552</v>
      </c>
      <c r="B261" s="5">
        <v>21.47</v>
      </c>
      <c r="C261" s="5">
        <v>21.71</v>
      </c>
      <c r="D261" s="5">
        <v>22.58</v>
      </c>
      <c r="E261" s="5">
        <v>21.24</v>
      </c>
      <c r="F261" s="5" t="s">
        <v>2461</v>
      </c>
      <c r="G261" s="29">
        <v>2.6800000000000001E-2</v>
      </c>
    </row>
    <row r="262" spans="1:7">
      <c r="A262" s="11">
        <v>45551</v>
      </c>
      <c r="B262" s="5">
        <v>20.91</v>
      </c>
      <c r="C262" s="5">
        <v>20.03</v>
      </c>
      <c r="D262" s="5">
        <v>21.07</v>
      </c>
      <c r="E262" s="5">
        <v>19.760000000000002</v>
      </c>
      <c r="F262" s="5" t="s">
        <v>2462</v>
      </c>
      <c r="G262" s="29">
        <v>6.3600000000000004E-2</v>
      </c>
    </row>
    <row r="263" spans="1:7">
      <c r="A263" s="11">
        <v>45548</v>
      </c>
      <c r="B263" s="5">
        <v>19.66</v>
      </c>
      <c r="C263" s="5">
        <v>19.489999999999998</v>
      </c>
      <c r="D263" s="5">
        <v>19.8</v>
      </c>
      <c r="E263" s="5">
        <v>19.489999999999998</v>
      </c>
      <c r="F263" s="5" t="s">
        <v>2306</v>
      </c>
      <c r="G263" s="29">
        <v>1.55E-2</v>
      </c>
    </row>
    <row r="264" spans="1:7">
      <c r="A264" s="11">
        <v>45547</v>
      </c>
      <c r="B264" s="5">
        <v>19.36</v>
      </c>
      <c r="C264" s="5">
        <v>19.43</v>
      </c>
      <c r="D264" s="5">
        <v>19.54</v>
      </c>
      <c r="E264" s="5">
        <v>19.04</v>
      </c>
      <c r="F264" s="5" t="s">
        <v>2463</v>
      </c>
      <c r="G264" s="29">
        <v>-1.43E-2</v>
      </c>
    </row>
    <row r="265" spans="1:7">
      <c r="A265" s="11">
        <v>45546</v>
      </c>
      <c r="B265" s="5">
        <v>19.64</v>
      </c>
      <c r="C265" s="5">
        <v>19.010000000000002</v>
      </c>
      <c r="D265" s="5">
        <v>19.690000000000001</v>
      </c>
      <c r="E265" s="5">
        <v>18.52</v>
      </c>
      <c r="F265" s="5" t="s">
        <v>2464</v>
      </c>
      <c r="G265" s="29">
        <v>3.4799999999999998E-2</v>
      </c>
    </row>
    <row r="266" spans="1:7">
      <c r="A266" s="11">
        <v>45545</v>
      </c>
      <c r="B266" s="5">
        <v>18.98</v>
      </c>
      <c r="C266" s="5">
        <v>19.03</v>
      </c>
      <c r="D266" s="5">
        <v>19.11</v>
      </c>
      <c r="E266" s="5">
        <v>18.510000000000002</v>
      </c>
      <c r="F266" s="5" t="s">
        <v>2465</v>
      </c>
      <c r="G266" s="29">
        <v>-4.7000000000000002E-3</v>
      </c>
    </row>
    <row r="267" spans="1:7">
      <c r="A267" s="11">
        <v>45544</v>
      </c>
      <c r="B267" s="5">
        <v>19.07</v>
      </c>
      <c r="C267" s="5">
        <v>19</v>
      </c>
      <c r="D267" s="5">
        <v>19.54</v>
      </c>
      <c r="E267" s="5">
        <v>18.95</v>
      </c>
      <c r="F267" s="5" t="s">
        <v>2466</v>
      </c>
      <c r="G267" s="29">
        <v>9.4999999999999998E-3</v>
      </c>
    </row>
    <row r="268" spans="1:7">
      <c r="A268" s="11">
        <v>45541</v>
      </c>
      <c r="B268" s="5">
        <v>18.89</v>
      </c>
      <c r="C268" s="5">
        <v>19.440000000000001</v>
      </c>
      <c r="D268" s="5">
        <v>19.489999999999998</v>
      </c>
      <c r="E268" s="5">
        <v>18.64</v>
      </c>
      <c r="F268" s="5" t="s">
        <v>2467</v>
      </c>
      <c r="G268" s="29">
        <v>-2.63E-2</v>
      </c>
    </row>
    <row r="269" spans="1:7">
      <c r="A269" s="11">
        <v>45540</v>
      </c>
      <c r="B269" s="5">
        <v>19.399999999999999</v>
      </c>
      <c r="C269" s="5">
        <v>19.28</v>
      </c>
      <c r="D269" s="5">
        <v>19.899999999999999</v>
      </c>
      <c r="E269" s="5">
        <v>19.239999999999998</v>
      </c>
      <c r="F269" s="5" t="s">
        <v>2468</v>
      </c>
      <c r="G269" s="29">
        <v>-1.5E-3</v>
      </c>
    </row>
    <row r="270" spans="1:7">
      <c r="A270" s="11">
        <v>45539</v>
      </c>
      <c r="B270" s="5">
        <v>19.43</v>
      </c>
      <c r="C270" s="5">
        <v>19.760000000000002</v>
      </c>
      <c r="D270" s="5">
        <v>20.05</v>
      </c>
      <c r="E270" s="5">
        <v>19.28</v>
      </c>
      <c r="F270" s="5" t="s">
        <v>2469</v>
      </c>
      <c r="G270" s="29">
        <v>-3.3300000000000003E-2</v>
      </c>
    </row>
    <row r="271" spans="1:7">
      <c r="A271" s="11">
        <v>45538</v>
      </c>
      <c r="B271" s="5">
        <v>20.100000000000001</v>
      </c>
      <c r="C271" s="5">
        <v>21.54</v>
      </c>
      <c r="D271" s="5">
        <v>21.69</v>
      </c>
      <c r="E271" s="5">
        <v>19.989999999999998</v>
      </c>
      <c r="F271" s="5" t="s">
        <v>2470</v>
      </c>
      <c r="G271" s="29">
        <v>-8.7999999999999995E-2</v>
      </c>
    </row>
    <row r="272" spans="1:7">
      <c r="A272" s="11">
        <v>45534</v>
      </c>
      <c r="B272" s="5">
        <v>22.04</v>
      </c>
      <c r="C272" s="5">
        <v>21.25</v>
      </c>
      <c r="D272" s="5">
        <v>22.12</v>
      </c>
      <c r="E272" s="5">
        <v>21</v>
      </c>
      <c r="F272" s="5" t="s">
        <v>2471</v>
      </c>
      <c r="G272" s="29">
        <v>9.4899999999999998E-2</v>
      </c>
    </row>
    <row r="273" spans="1:7">
      <c r="A273" s="11">
        <v>45533</v>
      </c>
      <c r="B273" s="5">
        <v>20.13</v>
      </c>
      <c r="C273" s="5">
        <v>19.760000000000002</v>
      </c>
      <c r="D273" s="5">
        <v>20.6</v>
      </c>
      <c r="E273" s="5">
        <v>19.75</v>
      </c>
      <c r="F273" s="5" t="s">
        <v>2472</v>
      </c>
      <c r="G273" s="29">
        <v>2.6499999999999999E-2</v>
      </c>
    </row>
    <row r="274" spans="1:7">
      <c r="A274" s="11">
        <v>45532</v>
      </c>
      <c r="B274" s="5">
        <v>19.61</v>
      </c>
      <c r="C274" s="5">
        <v>19.98</v>
      </c>
      <c r="D274" s="5">
        <v>20.100000000000001</v>
      </c>
      <c r="E274" s="5">
        <v>19.510000000000002</v>
      </c>
      <c r="F274" s="5" t="s">
        <v>2473</v>
      </c>
      <c r="G274" s="29">
        <v>-2.29E-2</v>
      </c>
    </row>
    <row r="275" spans="1:7">
      <c r="A275" s="11">
        <v>45531</v>
      </c>
      <c r="B275" s="5">
        <v>20.07</v>
      </c>
      <c r="C275" s="5">
        <v>20.13</v>
      </c>
      <c r="D275" s="5">
        <v>20.260000000000002</v>
      </c>
      <c r="E275" s="5">
        <v>19.84</v>
      </c>
      <c r="F275" s="5" t="s">
        <v>2474</v>
      </c>
      <c r="G275" s="29">
        <v>-3.0000000000000001E-3</v>
      </c>
    </row>
    <row r="276" spans="1:7">
      <c r="A276" s="11">
        <v>45530</v>
      </c>
      <c r="B276" s="5">
        <v>20.13</v>
      </c>
      <c r="C276" s="5">
        <v>20.53</v>
      </c>
      <c r="D276" s="5">
        <v>20.56</v>
      </c>
      <c r="E276" s="5">
        <v>19.95</v>
      </c>
      <c r="F276" s="5" t="s">
        <v>2475</v>
      </c>
      <c r="G276" s="29">
        <v>-0.02</v>
      </c>
    </row>
    <row r="277" spans="1:7">
      <c r="A277" s="11">
        <v>45527</v>
      </c>
      <c r="B277" s="5">
        <v>20.54</v>
      </c>
      <c r="C277" s="5">
        <v>20.32</v>
      </c>
      <c r="D277" s="5">
        <v>20.93</v>
      </c>
      <c r="E277" s="5">
        <v>20.260000000000002</v>
      </c>
      <c r="F277" s="5" t="s">
        <v>2476</v>
      </c>
      <c r="G277" s="29">
        <v>2.1899999999999999E-2</v>
      </c>
    </row>
    <row r="278" spans="1:7">
      <c r="A278" s="11">
        <v>45526</v>
      </c>
      <c r="B278" s="5">
        <v>20.100000000000001</v>
      </c>
      <c r="C278" s="5">
        <v>21.39</v>
      </c>
      <c r="D278" s="5">
        <v>21.4</v>
      </c>
      <c r="E278" s="5">
        <v>20.04</v>
      </c>
      <c r="F278" s="5" t="s">
        <v>2477</v>
      </c>
      <c r="G278" s="29">
        <v>-6.1199999999999997E-2</v>
      </c>
    </row>
    <row r="279" spans="1:7">
      <c r="A279" s="11">
        <v>45525</v>
      </c>
      <c r="B279" s="5">
        <v>21.41</v>
      </c>
      <c r="C279" s="5">
        <v>21.07</v>
      </c>
      <c r="D279" s="5">
        <v>21.44</v>
      </c>
      <c r="E279" s="5">
        <v>21.07</v>
      </c>
      <c r="F279" s="5" t="s">
        <v>2478</v>
      </c>
      <c r="G279" s="29">
        <v>0.02</v>
      </c>
    </row>
    <row r="280" spans="1:7">
      <c r="A280" s="11">
        <v>45524</v>
      </c>
      <c r="B280" s="5">
        <v>20.99</v>
      </c>
      <c r="C280" s="5">
        <v>21.21</v>
      </c>
      <c r="D280" s="5">
        <v>21.23</v>
      </c>
      <c r="E280" s="5">
        <v>20.82</v>
      </c>
      <c r="F280" s="5" t="s">
        <v>2479</v>
      </c>
      <c r="G280" s="29">
        <v>-2.46E-2</v>
      </c>
    </row>
    <row r="281" spans="1:7">
      <c r="A281" s="11">
        <v>45523</v>
      </c>
      <c r="B281" s="5">
        <v>21.52</v>
      </c>
      <c r="C281" s="5">
        <v>20.89</v>
      </c>
      <c r="D281" s="5">
        <v>21.86</v>
      </c>
      <c r="E281" s="5">
        <v>20.83</v>
      </c>
      <c r="F281" s="5" t="s">
        <v>2480</v>
      </c>
      <c r="G281" s="29">
        <v>3.1099999999999999E-2</v>
      </c>
    </row>
    <row r="282" spans="1:7">
      <c r="A282" s="11">
        <v>45520</v>
      </c>
      <c r="B282" s="5">
        <v>20.87</v>
      </c>
      <c r="C282" s="5">
        <v>20.53</v>
      </c>
      <c r="D282" s="5">
        <v>20.9</v>
      </c>
      <c r="E282" s="5">
        <v>20.41</v>
      </c>
      <c r="F282" s="5" t="s">
        <v>2481</v>
      </c>
      <c r="G282" s="29">
        <v>8.6999999999999994E-3</v>
      </c>
    </row>
    <row r="283" spans="1:7">
      <c r="A283" s="11">
        <v>45519</v>
      </c>
      <c r="B283" s="5">
        <v>20.69</v>
      </c>
      <c r="C283" s="5">
        <v>20.32</v>
      </c>
      <c r="D283" s="5">
        <v>21.06</v>
      </c>
      <c r="E283" s="5">
        <v>20.23</v>
      </c>
      <c r="F283" s="5" t="s">
        <v>2482</v>
      </c>
      <c r="G283" s="29">
        <v>3.8699999999999998E-2</v>
      </c>
    </row>
    <row r="284" spans="1:7">
      <c r="A284" s="11">
        <v>45518</v>
      </c>
      <c r="B284" s="5">
        <v>19.920000000000002</v>
      </c>
      <c r="C284" s="5">
        <v>20.49</v>
      </c>
      <c r="D284" s="5">
        <v>20.5</v>
      </c>
      <c r="E284" s="5">
        <v>19.78</v>
      </c>
      <c r="F284" s="5" t="s">
        <v>2483</v>
      </c>
      <c r="G284" s="29">
        <v>-2.69E-2</v>
      </c>
    </row>
    <row r="285" spans="1:7">
      <c r="A285" s="11">
        <v>45517</v>
      </c>
      <c r="B285" s="5">
        <v>20.47</v>
      </c>
      <c r="C285" s="5">
        <v>19.48</v>
      </c>
      <c r="D285" s="5">
        <v>20.48</v>
      </c>
      <c r="E285" s="5">
        <v>19.47</v>
      </c>
      <c r="F285" s="5" t="s">
        <v>2484</v>
      </c>
      <c r="G285" s="29">
        <v>5.7299999999999997E-2</v>
      </c>
    </row>
    <row r="286" spans="1:7">
      <c r="A286" s="11">
        <v>45516</v>
      </c>
      <c r="B286" s="5">
        <v>19.36</v>
      </c>
      <c r="C286" s="5">
        <v>19.87</v>
      </c>
      <c r="D286" s="5">
        <v>19.97</v>
      </c>
      <c r="E286" s="5">
        <v>19</v>
      </c>
      <c r="F286" s="5" t="s">
        <v>2485</v>
      </c>
      <c r="G286" s="29">
        <v>-1.78E-2</v>
      </c>
    </row>
    <row r="287" spans="1:7">
      <c r="A287" s="11">
        <v>45513</v>
      </c>
      <c r="B287" s="5">
        <v>19.71</v>
      </c>
      <c r="C287" s="5">
        <v>20.079999999999998</v>
      </c>
      <c r="D287" s="5">
        <v>20.149999999999999</v>
      </c>
      <c r="E287" s="5">
        <v>19.5</v>
      </c>
      <c r="F287" s="5" t="s">
        <v>2486</v>
      </c>
      <c r="G287" s="29">
        <v>-3.8100000000000002E-2</v>
      </c>
    </row>
    <row r="288" spans="1:7">
      <c r="A288" s="11">
        <v>45512</v>
      </c>
      <c r="B288" s="5">
        <v>20.49</v>
      </c>
      <c r="C288" s="5">
        <v>19.100000000000001</v>
      </c>
      <c r="D288" s="5">
        <v>20.55</v>
      </c>
      <c r="E288" s="5">
        <v>18.84</v>
      </c>
      <c r="F288" s="5" t="s">
        <v>2487</v>
      </c>
      <c r="G288" s="29">
        <v>7.9000000000000001E-2</v>
      </c>
    </row>
    <row r="289" spans="1:7">
      <c r="A289" s="11">
        <v>45511</v>
      </c>
      <c r="B289" s="5">
        <v>18.989999999999998</v>
      </c>
      <c r="C289" s="5">
        <v>19.920000000000002</v>
      </c>
      <c r="D289" s="5">
        <v>20.25</v>
      </c>
      <c r="E289" s="5">
        <v>18.95</v>
      </c>
      <c r="F289" s="5" t="s">
        <v>2488</v>
      </c>
      <c r="G289" s="29">
        <v>-4.24E-2</v>
      </c>
    </row>
    <row r="290" spans="1:7">
      <c r="A290" s="11">
        <v>45510</v>
      </c>
      <c r="B290" s="5">
        <v>19.829999999999998</v>
      </c>
      <c r="C290" s="5">
        <v>20.32</v>
      </c>
      <c r="D290" s="5">
        <v>20.63</v>
      </c>
      <c r="E290" s="5">
        <v>19.75</v>
      </c>
      <c r="F290" s="5" t="s">
        <v>2489</v>
      </c>
      <c r="G290" s="29">
        <v>-1.3899999999999999E-2</v>
      </c>
    </row>
    <row r="291" spans="1:7">
      <c r="A291" s="11">
        <v>45509</v>
      </c>
      <c r="B291" s="5">
        <v>20.11</v>
      </c>
      <c r="C291" s="5">
        <v>20.2</v>
      </c>
      <c r="D291" s="5">
        <v>20.39</v>
      </c>
      <c r="E291" s="5">
        <v>19.29</v>
      </c>
      <c r="F291" s="5" t="s">
        <v>2490</v>
      </c>
      <c r="G291" s="29">
        <v>-6.3799999999999996E-2</v>
      </c>
    </row>
    <row r="292" spans="1:7">
      <c r="A292" s="11">
        <v>45506</v>
      </c>
      <c r="B292" s="5">
        <v>21.48</v>
      </c>
      <c r="C292" s="5">
        <v>21.94</v>
      </c>
      <c r="D292" s="5">
        <v>21.98</v>
      </c>
      <c r="E292" s="5">
        <v>20.420000000000002</v>
      </c>
      <c r="F292" s="5" t="s">
        <v>2491</v>
      </c>
      <c r="G292" s="29">
        <v>-0.2606</v>
      </c>
    </row>
    <row r="293" spans="1:7">
      <c r="A293" s="11">
        <v>45505</v>
      </c>
      <c r="B293" s="5">
        <v>29.05</v>
      </c>
      <c r="C293" s="5">
        <v>30.43</v>
      </c>
      <c r="D293" s="5">
        <v>30.71</v>
      </c>
      <c r="E293" s="5">
        <v>28.89</v>
      </c>
      <c r="F293" s="5" t="s">
        <v>2492</v>
      </c>
      <c r="G293" s="29">
        <v>-5.5E-2</v>
      </c>
    </row>
    <row r="294" spans="1:7">
      <c r="A294" s="11">
        <v>45504</v>
      </c>
      <c r="B294" s="5">
        <v>30.74</v>
      </c>
      <c r="C294" s="5">
        <v>30.54</v>
      </c>
      <c r="D294" s="5">
        <v>30.87</v>
      </c>
      <c r="E294" s="5">
        <v>30.28</v>
      </c>
      <c r="F294" s="5" t="s">
        <v>2493</v>
      </c>
      <c r="G294" s="29">
        <v>2.0199999999999999E-2</v>
      </c>
    </row>
    <row r="295" spans="1:7">
      <c r="A295" s="11">
        <v>45503</v>
      </c>
      <c r="B295" s="5">
        <v>30.13</v>
      </c>
      <c r="C295" s="5">
        <v>30.84</v>
      </c>
      <c r="D295" s="5">
        <v>30.91</v>
      </c>
      <c r="E295" s="5">
        <v>30</v>
      </c>
      <c r="F295" s="5" t="s">
        <v>2391</v>
      </c>
      <c r="G295" s="29">
        <v>-2.2700000000000001E-2</v>
      </c>
    </row>
    <row r="296" spans="1:7">
      <c r="A296" s="11">
        <v>45502</v>
      </c>
      <c r="B296" s="5">
        <v>30.83</v>
      </c>
      <c r="C296" s="5">
        <v>31.42</v>
      </c>
      <c r="D296" s="5">
        <v>31.47</v>
      </c>
      <c r="E296" s="5">
        <v>30.79</v>
      </c>
      <c r="F296" s="5" t="s">
        <v>2494</v>
      </c>
      <c r="G296" s="29">
        <v>-1.66E-2</v>
      </c>
    </row>
    <row r="297" spans="1:7">
      <c r="A297" s="11">
        <v>45499</v>
      </c>
      <c r="B297" s="5">
        <v>31.35</v>
      </c>
      <c r="C297" s="5">
        <v>31.43</v>
      </c>
      <c r="D297" s="5">
        <v>31.56</v>
      </c>
      <c r="E297" s="5">
        <v>31.02</v>
      </c>
      <c r="F297" s="5" t="s">
        <v>2495</v>
      </c>
      <c r="G297" s="29">
        <v>8.0000000000000002E-3</v>
      </c>
    </row>
    <row r="298" spans="1:7">
      <c r="A298" s="11">
        <v>45498</v>
      </c>
      <c r="B298" s="5">
        <v>31.1</v>
      </c>
      <c r="C298" s="5">
        <v>31.37</v>
      </c>
      <c r="D298" s="5">
        <v>31.99</v>
      </c>
      <c r="E298" s="5">
        <v>30.95</v>
      </c>
      <c r="F298" s="5" t="s">
        <v>2496</v>
      </c>
      <c r="G298" s="29">
        <v>-1.89E-2</v>
      </c>
    </row>
    <row r="299" spans="1:7">
      <c r="A299" s="11">
        <v>45497</v>
      </c>
      <c r="B299" s="5">
        <v>31.7</v>
      </c>
      <c r="C299" s="5">
        <v>32.53</v>
      </c>
      <c r="D299" s="5">
        <v>32.799999999999997</v>
      </c>
      <c r="E299" s="5">
        <v>31.66</v>
      </c>
      <c r="F299" s="5" t="s">
        <v>2497</v>
      </c>
      <c r="G299" s="29">
        <v>-3.7900000000000003E-2</v>
      </c>
    </row>
    <row r="300" spans="1:7">
      <c r="A300" s="11">
        <v>45496</v>
      </c>
      <c r="B300" s="5">
        <v>32.950000000000003</v>
      </c>
      <c r="C300" s="5">
        <v>32.96</v>
      </c>
      <c r="D300" s="5">
        <v>33.229999999999997</v>
      </c>
      <c r="E300" s="5">
        <v>32.83</v>
      </c>
      <c r="F300" s="5" t="s">
        <v>2498</v>
      </c>
      <c r="G300" s="29">
        <v>-1.26E-2</v>
      </c>
    </row>
    <row r="301" spans="1:7">
      <c r="A301" s="11">
        <v>45495</v>
      </c>
      <c r="B301" s="5">
        <v>33.369999999999997</v>
      </c>
      <c r="C301" s="5">
        <v>33.28</v>
      </c>
      <c r="D301" s="5">
        <v>33.409999999999997</v>
      </c>
      <c r="E301" s="5">
        <v>32.76</v>
      </c>
      <c r="F301" s="5" t="s">
        <v>2295</v>
      </c>
      <c r="G301" s="29">
        <v>1.18E-2</v>
      </c>
    </row>
    <row r="302" spans="1:7">
      <c r="A302" s="11">
        <v>45492</v>
      </c>
      <c r="B302" s="5">
        <v>32.979999999999997</v>
      </c>
      <c r="C302" s="5">
        <v>34.56</v>
      </c>
      <c r="D302" s="5">
        <v>34.58</v>
      </c>
      <c r="E302" s="5">
        <v>32.85</v>
      </c>
      <c r="F302" s="5" t="s">
        <v>2499</v>
      </c>
      <c r="G302" s="29">
        <v>-5.4199999999999998E-2</v>
      </c>
    </row>
    <row r="303" spans="1:7">
      <c r="A303" s="11">
        <v>45491</v>
      </c>
      <c r="B303" s="5">
        <v>34.869999999999997</v>
      </c>
      <c r="C303" s="5">
        <v>34.96</v>
      </c>
      <c r="D303" s="5">
        <v>36.299999999999997</v>
      </c>
      <c r="E303" s="5">
        <v>34.53</v>
      </c>
      <c r="F303" s="5" t="s">
        <v>2500</v>
      </c>
      <c r="G303" s="29">
        <v>1.1900000000000001E-2</v>
      </c>
    </row>
    <row r="304" spans="1:7">
      <c r="A304" s="11">
        <v>45490</v>
      </c>
      <c r="B304" s="5">
        <v>34.46</v>
      </c>
      <c r="C304" s="5">
        <v>36.08</v>
      </c>
      <c r="D304" s="5">
        <v>37.159999999999997</v>
      </c>
      <c r="E304" s="5">
        <v>34.4</v>
      </c>
      <c r="F304" s="5" t="s">
        <v>2501</v>
      </c>
      <c r="G304" s="29">
        <v>3.5000000000000001E-3</v>
      </c>
    </row>
    <row r="305" spans="1:7">
      <c r="A305" s="11">
        <v>45489</v>
      </c>
      <c r="B305" s="5">
        <v>34.340000000000003</v>
      </c>
      <c r="C305" s="5">
        <v>34.36</v>
      </c>
      <c r="D305" s="5">
        <v>34.450000000000003</v>
      </c>
      <c r="E305" s="5">
        <v>33.83</v>
      </c>
      <c r="F305" s="5" t="s">
        <v>2502</v>
      </c>
      <c r="G305" s="29">
        <v>-3.5000000000000001E-3</v>
      </c>
    </row>
    <row r="306" spans="1:7">
      <c r="A306" s="11">
        <v>45488</v>
      </c>
      <c r="B306" s="5">
        <v>34.46</v>
      </c>
      <c r="C306" s="5">
        <v>34.700000000000003</v>
      </c>
      <c r="D306" s="5">
        <v>35.22</v>
      </c>
      <c r="E306" s="5">
        <v>34.31</v>
      </c>
      <c r="F306" s="5" t="s">
        <v>2503</v>
      </c>
      <c r="G306" s="29">
        <v>-8.9999999999999998E-4</v>
      </c>
    </row>
    <row r="307" spans="1:7">
      <c r="A307" s="11">
        <v>45485</v>
      </c>
      <c r="B307" s="5">
        <v>34.49</v>
      </c>
      <c r="C307" s="5">
        <v>33.770000000000003</v>
      </c>
      <c r="D307" s="5">
        <v>35.47</v>
      </c>
      <c r="E307" s="5">
        <v>33.770000000000003</v>
      </c>
      <c r="F307" s="5" t="s">
        <v>2504</v>
      </c>
      <c r="G307" s="29">
        <v>2.9600000000000001E-2</v>
      </c>
    </row>
    <row r="308" spans="1:7">
      <c r="A308" s="11">
        <v>45484</v>
      </c>
      <c r="B308" s="5">
        <v>33.5</v>
      </c>
      <c r="C308" s="5">
        <v>35.03</v>
      </c>
      <c r="D308" s="5">
        <v>35.15</v>
      </c>
      <c r="E308" s="5">
        <v>33.31</v>
      </c>
      <c r="F308" s="5" t="s">
        <v>2505</v>
      </c>
      <c r="G308" s="29">
        <v>-3.9300000000000002E-2</v>
      </c>
    </row>
    <row r="309" spans="1:7">
      <c r="A309" s="11">
        <v>45483</v>
      </c>
      <c r="B309" s="5">
        <v>34.869999999999997</v>
      </c>
      <c r="C309" s="5">
        <v>34.44</v>
      </c>
      <c r="D309" s="5">
        <v>34.97</v>
      </c>
      <c r="E309" s="5">
        <v>34.130000000000003</v>
      </c>
      <c r="F309" s="5" t="s">
        <v>2506</v>
      </c>
      <c r="G309" s="29">
        <v>8.0999999999999996E-3</v>
      </c>
    </row>
    <row r="310" spans="1:7">
      <c r="A310" s="11">
        <v>45482</v>
      </c>
      <c r="B310" s="5">
        <v>34.590000000000003</v>
      </c>
      <c r="C310" s="5">
        <v>35.01</v>
      </c>
      <c r="D310" s="5">
        <v>35.22</v>
      </c>
      <c r="E310" s="5">
        <v>33.72</v>
      </c>
      <c r="F310" s="5" t="s">
        <v>2507</v>
      </c>
      <c r="G310" s="29">
        <v>1.77E-2</v>
      </c>
    </row>
    <row r="311" spans="1:7">
      <c r="A311" s="11">
        <v>45481</v>
      </c>
      <c r="B311" s="5">
        <v>33.99</v>
      </c>
      <c r="C311" s="5">
        <v>33.03</v>
      </c>
      <c r="D311" s="5">
        <v>34.090000000000003</v>
      </c>
      <c r="E311" s="5">
        <v>32.82</v>
      </c>
      <c r="F311" s="5" t="s">
        <v>2508</v>
      </c>
      <c r="G311" s="29">
        <v>6.1499999999999999E-2</v>
      </c>
    </row>
    <row r="312" spans="1:7">
      <c r="A312" s="11">
        <v>45478</v>
      </c>
      <c r="B312" s="5">
        <v>32.020000000000003</v>
      </c>
      <c r="C312" s="5">
        <v>31.4</v>
      </c>
      <c r="D312" s="5">
        <v>32.340000000000003</v>
      </c>
      <c r="E312" s="5">
        <v>31.31</v>
      </c>
      <c r="F312" s="5" t="s">
        <v>2509</v>
      </c>
      <c r="G312" s="29">
        <v>2.53E-2</v>
      </c>
    </row>
    <row r="313" spans="1:7">
      <c r="A313" s="11">
        <v>45476</v>
      </c>
      <c r="B313" s="5">
        <v>31.23</v>
      </c>
      <c r="C313" s="5">
        <v>31.12</v>
      </c>
      <c r="D313" s="5">
        <v>31.34</v>
      </c>
      <c r="E313" s="5">
        <v>30.91</v>
      </c>
      <c r="F313" s="5" t="s">
        <v>2510</v>
      </c>
      <c r="G313" s="29">
        <v>5.1000000000000004E-3</v>
      </c>
    </row>
    <row r="314" spans="1:7">
      <c r="A314" s="11">
        <v>45475</v>
      </c>
      <c r="B314" s="5">
        <v>31.07</v>
      </c>
      <c r="C314" s="5">
        <v>30.85</v>
      </c>
      <c r="D314" s="5">
        <v>31.31</v>
      </c>
      <c r="E314" s="5">
        <v>30.58</v>
      </c>
      <c r="F314" s="5" t="s">
        <v>2511</v>
      </c>
      <c r="G314" s="29">
        <v>7.4999999999999997E-3</v>
      </c>
    </row>
    <row r="315" spans="1:7">
      <c r="A315" s="11">
        <v>45474</v>
      </c>
      <c r="B315" s="5">
        <v>30.84</v>
      </c>
      <c r="C315" s="5">
        <v>30.91</v>
      </c>
      <c r="D315" s="5">
        <v>31.02</v>
      </c>
      <c r="E315" s="5">
        <v>30.61</v>
      </c>
      <c r="F315" s="5" t="s">
        <v>2512</v>
      </c>
      <c r="G315" s="29">
        <v>-4.1999999999999997E-3</v>
      </c>
    </row>
    <row r="316" spans="1:7">
      <c r="A316" s="11">
        <v>45471</v>
      </c>
      <c r="B316" s="5">
        <v>30.97</v>
      </c>
      <c r="C316" s="5">
        <v>30.75</v>
      </c>
      <c r="D316" s="5">
        <v>31.31</v>
      </c>
      <c r="E316" s="5">
        <v>30.72</v>
      </c>
      <c r="F316" s="5" t="s">
        <v>2513</v>
      </c>
      <c r="G316" s="29">
        <v>1.24E-2</v>
      </c>
    </row>
    <row r="317" spans="1:7">
      <c r="A317" s="11">
        <v>45470</v>
      </c>
      <c r="B317" s="5">
        <v>30.59</v>
      </c>
      <c r="C317" s="5">
        <v>30.42</v>
      </c>
      <c r="D317" s="5">
        <v>30.66</v>
      </c>
      <c r="E317" s="5">
        <v>30.28</v>
      </c>
      <c r="F317" s="5" t="s">
        <v>2514</v>
      </c>
      <c r="G317" s="29">
        <v>1.6000000000000001E-3</v>
      </c>
    </row>
    <row r="318" spans="1:7">
      <c r="A318" s="11">
        <v>45469</v>
      </c>
      <c r="B318" s="5">
        <v>30.54</v>
      </c>
      <c r="C318" s="5">
        <v>30.64</v>
      </c>
      <c r="D318" s="5">
        <v>30.68</v>
      </c>
      <c r="E318" s="5">
        <v>30.27</v>
      </c>
      <c r="F318" s="5" t="s">
        <v>2515</v>
      </c>
      <c r="G318" s="29">
        <v>-6.4999999999999997E-3</v>
      </c>
    </row>
    <row r="319" spans="1:7">
      <c r="A319" s="11">
        <v>45468</v>
      </c>
      <c r="B319" s="5">
        <v>30.74</v>
      </c>
      <c r="C319" s="5">
        <v>30.7</v>
      </c>
      <c r="D319" s="5">
        <v>30.83</v>
      </c>
      <c r="E319" s="5">
        <v>30.29</v>
      </c>
      <c r="F319" s="5" t="s">
        <v>2516</v>
      </c>
      <c r="G319" s="29">
        <v>5.5999999999999999E-3</v>
      </c>
    </row>
    <row r="320" spans="1:7">
      <c r="A320" s="11">
        <v>45467</v>
      </c>
      <c r="B320" s="5">
        <v>30.57</v>
      </c>
      <c r="C320" s="5">
        <v>31.14</v>
      </c>
      <c r="D320" s="5">
        <v>31.42</v>
      </c>
      <c r="E320" s="5">
        <v>30.53</v>
      </c>
      <c r="F320" s="5" t="s">
        <v>2517</v>
      </c>
      <c r="G320" s="29">
        <v>-1.67E-2</v>
      </c>
    </row>
    <row r="321" spans="1:7">
      <c r="A321" s="11">
        <v>45464</v>
      </c>
      <c r="B321" s="5">
        <v>31.09</v>
      </c>
      <c r="C321" s="5">
        <v>30.85</v>
      </c>
      <c r="D321" s="5">
        <v>31.36</v>
      </c>
      <c r="E321" s="5">
        <v>30.67</v>
      </c>
      <c r="F321" s="5" t="s">
        <v>2518</v>
      </c>
      <c r="G321" s="29">
        <v>1.5299999999999999E-2</v>
      </c>
    </row>
    <row r="322" spans="1:7">
      <c r="A322" s="11">
        <v>45463</v>
      </c>
      <c r="B322" s="5">
        <v>30.62</v>
      </c>
      <c r="C322" s="5">
        <v>30.56</v>
      </c>
      <c r="D322" s="5">
        <v>31.11</v>
      </c>
      <c r="E322" s="5">
        <v>30.45</v>
      </c>
      <c r="F322" s="5" t="s">
        <v>2519</v>
      </c>
      <c r="G322" s="29">
        <v>-2.9999999999999997E-4</v>
      </c>
    </row>
    <row r="323" spans="1:7">
      <c r="A323" s="11">
        <v>45461</v>
      </c>
      <c r="B323" s="5">
        <v>30.63</v>
      </c>
      <c r="C323" s="5">
        <v>30.99</v>
      </c>
      <c r="D323" s="5">
        <v>31.47</v>
      </c>
      <c r="E323" s="5">
        <v>30.5</v>
      </c>
      <c r="F323" s="5" t="s">
        <v>2520</v>
      </c>
      <c r="G323" s="29">
        <v>-1.1299999999999999E-2</v>
      </c>
    </row>
    <row r="324" spans="1:7">
      <c r="A324" s="11">
        <v>45460</v>
      </c>
      <c r="B324" s="5">
        <v>30.98</v>
      </c>
      <c r="C324" s="5">
        <v>30.34</v>
      </c>
      <c r="D324" s="5">
        <v>31</v>
      </c>
      <c r="E324" s="5">
        <v>30.18</v>
      </c>
      <c r="F324" s="5" t="s">
        <v>2521</v>
      </c>
      <c r="G324" s="29">
        <v>1.7399999999999999E-2</v>
      </c>
    </row>
    <row r="325" spans="1:7">
      <c r="A325" s="11">
        <v>45457</v>
      </c>
      <c r="B325" s="5">
        <v>30.45</v>
      </c>
      <c r="C325" s="5">
        <v>30.28</v>
      </c>
      <c r="D325" s="5">
        <v>30.56</v>
      </c>
      <c r="E325" s="5">
        <v>30.21</v>
      </c>
      <c r="F325" s="5" t="s">
        <v>2522</v>
      </c>
      <c r="G325" s="29">
        <v>-2.9999999999999997E-4</v>
      </c>
    </row>
    <row r="326" spans="1:7">
      <c r="A326" s="11">
        <v>45456</v>
      </c>
      <c r="B326" s="5">
        <v>30.46</v>
      </c>
      <c r="C326" s="5">
        <v>30.38</v>
      </c>
      <c r="D326" s="5">
        <v>30.58</v>
      </c>
      <c r="E326" s="5">
        <v>30.14</v>
      </c>
      <c r="F326" s="5" t="s">
        <v>2523</v>
      </c>
      <c r="G326" s="29">
        <v>-9.7999999999999997E-3</v>
      </c>
    </row>
    <row r="327" spans="1:7">
      <c r="A327" s="11">
        <v>45455</v>
      </c>
      <c r="B327" s="5">
        <v>30.76</v>
      </c>
      <c r="C327" s="5">
        <v>31.45</v>
      </c>
      <c r="D327" s="5">
        <v>31.48</v>
      </c>
      <c r="E327" s="5">
        <v>30.39</v>
      </c>
      <c r="F327" s="5" t="s">
        <v>2524</v>
      </c>
      <c r="G327" s="29">
        <v>-5.1999999999999998E-3</v>
      </c>
    </row>
    <row r="328" spans="1:7">
      <c r="A328" s="11">
        <v>45454</v>
      </c>
      <c r="B328" s="5">
        <v>30.92</v>
      </c>
      <c r="C328" s="5">
        <v>30.77</v>
      </c>
      <c r="D328" s="5">
        <v>31.03</v>
      </c>
      <c r="E328" s="5">
        <v>30.53</v>
      </c>
      <c r="F328" s="5" t="s">
        <v>2525</v>
      </c>
      <c r="G328" s="29">
        <v>2.9999999999999997E-4</v>
      </c>
    </row>
    <row r="329" spans="1:7">
      <c r="A329" s="11">
        <v>45453</v>
      </c>
      <c r="B329" s="5">
        <v>30.91</v>
      </c>
      <c r="C329" s="5">
        <v>30.55</v>
      </c>
      <c r="D329" s="5">
        <v>30.95</v>
      </c>
      <c r="E329" s="5">
        <v>30.28</v>
      </c>
      <c r="F329" s="5" t="s">
        <v>2526</v>
      </c>
      <c r="G329" s="29">
        <v>5.4999999999999997E-3</v>
      </c>
    </row>
    <row r="330" spans="1:7">
      <c r="A330" s="11">
        <v>45450</v>
      </c>
      <c r="B330" s="5">
        <v>30.74</v>
      </c>
      <c r="C330" s="5">
        <v>30.25</v>
      </c>
      <c r="D330" s="5">
        <v>30.78</v>
      </c>
      <c r="E330" s="5">
        <v>30.2</v>
      </c>
      <c r="F330" s="5" t="s">
        <v>2527</v>
      </c>
      <c r="G330" s="29">
        <v>1.0500000000000001E-2</v>
      </c>
    </row>
    <row r="331" spans="1:7">
      <c r="A331" s="11">
        <v>45449</v>
      </c>
      <c r="B331" s="5">
        <v>30.42</v>
      </c>
      <c r="C331" s="5">
        <v>30.55</v>
      </c>
      <c r="D331" s="5">
        <v>30.59</v>
      </c>
      <c r="E331" s="5">
        <v>30.16</v>
      </c>
      <c r="F331" s="5" t="s">
        <v>2528</v>
      </c>
      <c r="G331" s="29">
        <v>-1.17E-2</v>
      </c>
    </row>
    <row r="332" spans="1:7">
      <c r="A332" s="11">
        <v>45448</v>
      </c>
      <c r="B332" s="5">
        <v>30.78</v>
      </c>
      <c r="C332" s="5">
        <v>30.27</v>
      </c>
      <c r="D332" s="5">
        <v>30.83</v>
      </c>
      <c r="E332" s="5">
        <v>30.01</v>
      </c>
      <c r="F332" s="5" t="s">
        <v>2529</v>
      </c>
      <c r="G332" s="29">
        <v>2.5000000000000001E-2</v>
      </c>
    </row>
    <row r="333" spans="1:7">
      <c r="A333" s="11">
        <v>45447</v>
      </c>
      <c r="B333" s="5">
        <v>30.03</v>
      </c>
      <c r="C333" s="5">
        <v>30.75</v>
      </c>
      <c r="D333" s="5">
        <v>30.75</v>
      </c>
      <c r="E333" s="5">
        <v>29.94</v>
      </c>
      <c r="F333" s="5" t="s">
        <v>2530</v>
      </c>
      <c r="G333" s="29">
        <v>-8.6E-3</v>
      </c>
    </row>
    <row r="334" spans="1:7">
      <c r="A334" s="11">
        <v>45446</v>
      </c>
      <c r="B334" s="5">
        <v>30.29</v>
      </c>
      <c r="C334" s="5">
        <v>31.03</v>
      </c>
      <c r="D334" s="5">
        <v>31.07</v>
      </c>
      <c r="E334" s="5">
        <v>30.05</v>
      </c>
      <c r="F334" s="5" t="s">
        <v>2531</v>
      </c>
      <c r="G334" s="29">
        <v>-1.8200000000000001E-2</v>
      </c>
    </row>
    <row r="335" spans="1:7">
      <c r="A335" s="11">
        <v>45443</v>
      </c>
      <c r="B335" s="5">
        <v>30.85</v>
      </c>
      <c r="C335" s="5">
        <v>30.22</v>
      </c>
      <c r="D335" s="5">
        <v>30.96</v>
      </c>
      <c r="E335" s="5">
        <v>29.94</v>
      </c>
      <c r="F335" s="5" t="s">
        <v>2532</v>
      </c>
      <c r="G335" s="29">
        <v>2.1899999999999999E-2</v>
      </c>
    </row>
    <row r="336" spans="1:7">
      <c r="A336" s="11">
        <v>45442</v>
      </c>
      <c r="B336" s="5">
        <v>30.19</v>
      </c>
      <c r="C336" s="5">
        <v>30.21</v>
      </c>
      <c r="D336" s="5">
        <v>30.5</v>
      </c>
      <c r="E336" s="5">
        <v>30.06</v>
      </c>
      <c r="F336" s="5" t="s">
        <v>2533</v>
      </c>
      <c r="G336" s="29">
        <v>2E-3</v>
      </c>
    </row>
    <row r="337" spans="1:7">
      <c r="A337" s="11">
        <v>45441</v>
      </c>
      <c r="B337" s="5">
        <v>30.13</v>
      </c>
      <c r="C337" s="5">
        <v>30.47</v>
      </c>
      <c r="D337" s="5">
        <v>30.67</v>
      </c>
      <c r="E337" s="5">
        <v>30.1</v>
      </c>
      <c r="F337" s="5" t="s">
        <v>2534</v>
      </c>
      <c r="G337" s="29">
        <v>-2.9899999999999999E-2</v>
      </c>
    </row>
    <row r="338" spans="1:7">
      <c r="A338" s="11">
        <v>45440</v>
      </c>
      <c r="B338" s="5">
        <v>31.06</v>
      </c>
      <c r="C338" s="5">
        <v>30.94</v>
      </c>
      <c r="D338" s="5">
        <v>31.37</v>
      </c>
      <c r="E338" s="5">
        <v>30.66</v>
      </c>
      <c r="F338" s="5" t="s">
        <v>2535</v>
      </c>
      <c r="G338" s="29">
        <v>1.11E-2</v>
      </c>
    </row>
    <row r="339" spans="1:7">
      <c r="A339" s="11">
        <v>45436</v>
      </c>
      <c r="B339" s="5">
        <v>30.72</v>
      </c>
      <c r="C339" s="5">
        <v>30.29</v>
      </c>
      <c r="D339" s="5">
        <v>31.02</v>
      </c>
      <c r="E339" s="5">
        <v>30.13</v>
      </c>
      <c r="F339" s="5" t="s">
        <v>2536</v>
      </c>
      <c r="G339" s="29">
        <v>2.1299999999999999E-2</v>
      </c>
    </row>
    <row r="340" spans="1:7">
      <c r="A340" s="11">
        <v>45435</v>
      </c>
      <c r="B340" s="5">
        <v>30.08</v>
      </c>
      <c r="C340" s="5">
        <v>31.44</v>
      </c>
      <c r="D340" s="5">
        <v>31.57</v>
      </c>
      <c r="E340" s="5">
        <v>29.87</v>
      </c>
      <c r="F340" s="5" t="s">
        <v>2537</v>
      </c>
      <c r="G340" s="29">
        <v>-4.2599999999999999E-2</v>
      </c>
    </row>
    <row r="341" spans="1:7">
      <c r="A341" s="11">
        <v>45434</v>
      </c>
      <c r="B341" s="5">
        <v>31.42</v>
      </c>
      <c r="C341" s="5">
        <v>31.91</v>
      </c>
      <c r="D341" s="5">
        <v>32.07</v>
      </c>
      <c r="E341" s="5">
        <v>31.09</v>
      </c>
      <c r="F341" s="5" t="s">
        <v>2538</v>
      </c>
      <c r="G341" s="29">
        <v>-1.01E-2</v>
      </c>
    </row>
    <row r="342" spans="1:7">
      <c r="A342" s="11">
        <v>45433</v>
      </c>
      <c r="B342" s="5">
        <v>31.74</v>
      </c>
      <c r="C342" s="5">
        <v>31.98</v>
      </c>
      <c r="D342" s="5">
        <v>32.24</v>
      </c>
      <c r="E342" s="5">
        <v>31.62</v>
      </c>
      <c r="F342" s="5" t="s">
        <v>2539</v>
      </c>
      <c r="G342" s="29">
        <v>-1.12E-2</v>
      </c>
    </row>
    <row r="343" spans="1:7">
      <c r="A343" s="11">
        <v>45432</v>
      </c>
      <c r="B343" s="5">
        <v>32.1</v>
      </c>
      <c r="C343" s="5">
        <v>31.85</v>
      </c>
      <c r="D343" s="5">
        <v>32.42</v>
      </c>
      <c r="E343" s="5">
        <v>31.76</v>
      </c>
      <c r="F343" s="5" t="s">
        <v>2540</v>
      </c>
      <c r="G343" s="29">
        <v>8.5000000000000006E-3</v>
      </c>
    </row>
    <row r="344" spans="1:7">
      <c r="A344" s="11">
        <v>45429</v>
      </c>
      <c r="B344" s="5">
        <v>31.83</v>
      </c>
      <c r="C344" s="5">
        <v>32.06</v>
      </c>
      <c r="D344" s="5">
        <v>32.11</v>
      </c>
      <c r="E344" s="5">
        <v>31.59</v>
      </c>
      <c r="F344" s="5" t="s">
        <v>2541</v>
      </c>
      <c r="G344" s="29">
        <v>-6.1999999999999998E-3</v>
      </c>
    </row>
    <row r="345" spans="1:7">
      <c r="A345" s="11">
        <v>45428</v>
      </c>
      <c r="B345" s="5">
        <v>32.03</v>
      </c>
      <c r="C345" s="5">
        <v>31.63</v>
      </c>
      <c r="D345" s="5">
        <v>32.26</v>
      </c>
      <c r="E345" s="5">
        <v>31.52</v>
      </c>
      <c r="F345" s="5" t="s">
        <v>2542</v>
      </c>
      <c r="G345" s="29">
        <v>2.4299999999999999E-2</v>
      </c>
    </row>
    <row r="346" spans="1:7">
      <c r="A346" s="11">
        <v>45427</v>
      </c>
      <c r="B346" s="5">
        <v>31.27</v>
      </c>
      <c r="C346" s="5">
        <v>31.38</v>
      </c>
      <c r="D346" s="5">
        <v>31.4</v>
      </c>
      <c r="E346" s="5">
        <v>30.81</v>
      </c>
      <c r="F346" s="5" t="s">
        <v>2543</v>
      </c>
      <c r="G346" s="29">
        <v>7.1000000000000004E-3</v>
      </c>
    </row>
    <row r="347" spans="1:7">
      <c r="A347" s="11">
        <v>45426</v>
      </c>
      <c r="B347" s="5">
        <v>31.05</v>
      </c>
      <c r="C347" s="5">
        <v>30.62</v>
      </c>
      <c r="D347" s="5">
        <v>31.11</v>
      </c>
      <c r="E347" s="5">
        <v>30.61</v>
      </c>
      <c r="F347" s="5" t="s">
        <v>2544</v>
      </c>
      <c r="G347" s="29">
        <v>1.77E-2</v>
      </c>
    </row>
    <row r="348" spans="1:7">
      <c r="A348" s="11">
        <v>45425</v>
      </c>
      <c r="B348" s="5">
        <v>30.51</v>
      </c>
      <c r="C348" s="5">
        <v>30.03</v>
      </c>
      <c r="D348" s="5">
        <v>31.13</v>
      </c>
      <c r="E348" s="5">
        <v>30</v>
      </c>
      <c r="F348" s="5" t="s">
        <v>2545</v>
      </c>
      <c r="G348" s="29">
        <v>2.2100000000000002E-2</v>
      </c>
    </row>
    <row r="349" spans="1:7">
      <c r="A349" s="11">
        <v>45422</v>
      </c>
      <c r="B349" s="5">
        <v>29.85</v>
      </c>
      <c r="C349" s="5">
        <v>30.33</v>
      </c>
      <c r="D349" s="5">
        <v>30.45</v>
      </c>
      <c r="E349" s="5">
        <v>29.84</v>
      </c>
      <c r="F349" s="5" t="s">
        <v>2546</v>
      </c>
      <c r="G349" s="29">
        <v>-8.0000000000000002E-3</v>
      </c>
    </row>
    <row r="350" spans="1:7">
      <c r="A350" s="11">
        <v>45421</v>
      </c>
      <c r="B350" s="5">
        <v>30.09</v>
      </c>
      <c r="C350" s="5">
        <v>29.93</v>
      </c>
      <c r="D350" s="5">
        <v>30.39</v>
      </c>
      <c r="E350" s="5">
        <v>29.81</v>
      </c>
      <c r="F350" s="5" t="s">
        <v>2547</v>
      </c>
      <c r="G350" s="29">
        <v>3.0000000000000001E-3</v>
      </c>
    </row>
    <row r="351" spans="1:7">
      <c r="A351" s="11">
        <v>45420</v>
      </c>
      <c r="B351" s="5">
        <v>30</v>
      </c>
      <c r="C351" s="5">
        <v>30</v>
      </c>
      <c r="D351" s="5">
        <v>30.15</v>
      </c>
      <c r="E351" s="5">
        <v>29.73</v>
      </c>
      <c r="F351" s="5" t="s">
        <v>2548</v>
      </c>
      <c r="G351" s="29">
        <v>-2.2200000000000001E-2</v>
      </c>
    </row>
    <row r="352" spans="1:7">
      <c r="A352" s="11">
        <v>45419</v>
      </c>
      <c r="B352" s="5">
        <v>30.68</v>
      </c>
      <c r="C352" s="5">
        <v>31.09</v>
      </c>
      <c r="D352" s="5">
        <v>31.45</v>
      </c>
      <c r="E352" s="5">
        <v>30.61</v>
      </c>
      <c r="F352" s="5" t="s">
        <v>2549</v>
      </c>
      <c r="G352" s="29">
        <v>-9.4000000000000004E-3</v>
      </c>
    </row>
    <row r="353" spans="1:7">
      <c r="A353" s="11">
        <v>45418</v>
      </c>
      <c r="B353" s="5">
        <v>30.97</v>
      </c>
      <c r="C353" s="5">
        <v>31.11</v>
      </c>
      <c r="D353" s="5">
        <v>31.2</v>
      </c>
      <c r="E353" s="5">
        <v>30.73</v>
      </c>
      <c r="F353" s="5" t="s">
        <v>2550</v>
      </c>
      <c r="G353" s="29">
        <v>2.3E-3</v>
      </c>
    </row>
    <row r="354" spans="1:7">
      <c r="A354" s="11">
        <v>45415</v>
      </c>
      <c r="B354" s="5">
        <v>30.9</v>
      </c>
      <c r="C354" s="5">
        <v>30.98</v>
      </c>
      <c r="D354" s="5">
        <v>31.06</v>
      </c>
      <c r="E354" s="5">
        <v>30.7</v>
      </c>
      <c r="F354" s="5" t="s">
        <v>2535</v>
      </c>
      <c r="G354" s="29">
        <v>1.2800000000000001E-2</v>
      </c>
    </row>
    <row r="355" spans="1:7">
      <c r="A355" s="11">
        <v>45414</v>
      </c>
      <c r="B355" s="5">
        <v>30.51</v>
      </c>
      <c r="C355" s="5">
        <v>30.59</v>
      </c>
      <c r="D355" s="5">
        <v>30.67</v>
      </c>
      <c r="E355" s="5">
        <v>30.19</v>
      </c>
      <c r="F355" s="5" t="s">
        <v>2551</v>
      </c>
      <c r="G355" s="29">
        <v>4.5999999999999999E-3</v>
      </c>
    </row>
    <row r="356" spans="1:7">
      <c r="A356" s="11">
        <v>45413</v>
      </c>
      <c r="B356" s="5">
        <v>30.37</v>
      </c>
      <c r="C356" s="5">
        <v>30.17</v>
      </c>
      <c r="D356" s="5">
        <v>31.03</v>
      </c>
      <c r="E356" s="5">
        <v>30.02</v>
      </c>
      <c r="F356" s="5" t="s">
        <v>2552</v>
      </c>
      <c r="G356" s="29">
        <v>-3.3E-3</v>
      </c>
    </row>
    <row r="357" spans="1:7">
      <c r="A357" s="11">
        <v>45412</v>
      </c>
      <c r="B357" s="5">
        <v>30.47</v>
      </c>
      <c r="C357" s="5">
        <v>31.04</v>
      </c>
      <c r="D357" s="5">
        <v>31.17</v>
      </c>
      <c r="E357" s="5">
        <v>30.42</v>
      </c>
      <c r="F357" s="5" t="s">
        <v>2553</v>
      </c>
      <c r="G357" s="29">
        <v>-2.8400000000000002E-2</v>
      </c>
    </row>
    <row r="358" spans="1:7">
      <c r="A358" s="11">
        <v>45411</v>
      </c>
      <c r="B358" s="5">
        <v>31.36</v>
      </c>
      <c r="C358" s="5">
        <v>31.86</v>
      </c>
      <c r="D358" s="5">
        <v>31.91</v>
      </c>
      <c r="E358" s="5">
        <v>31.07</v>
      </c>
      <c r="F358" s="5" t="s">
        <v>2554</v>
      </c>
      <c r="G358" s="29">
        <v>-1.6299999999999999E-2</v>
      </c>
    </row>
    <row r="359" spans="1:7">
      <c r="A359" s="11">
        <v>45408</v>
      </c>
      <c r="B359" s="5">
        <v>31.88</v>
      </c>
      <c r="C359" s="5">
        <v>31.78</v>
      </c>
      <c r="D359" s="5">
        <v>32.24</v>
      </c>
      <c r="E359" s="5">
        <v>30.64</v>
      </c>
      <c r="F359" s="5" t="s">
        <v>2555</v>
      </c>
      <c r="G359" s="29">
        <v>-9.1999999999999998E-2</v>
      </c>
    </row>
    <row r="360" spans="1:7">
      <c r="A360" s="11">
        <v>45407</v>
      </c>
      <c r="B360" s="5">
        <v>35.11</v>
      </c>
      <c r="C360" s="5">
        <v>34.56</v>
      </c>
      <c r="D360" s="5">
        <v>35.29</v>
      </c>
      <c r="E360" s="5">
        <v>34.5</v>
      </c>
      <c r="F360" s="5" t="s">
        <v>2556</v>
      </c>
      <c r="G360" s="29">
        <v>1.77E-2</v>
      </c>
    </row>
    <row r="361" spans="1:7">
      <c r="A361" s="11">
        <v>45406</v>
      </c>
      <c r="B361" s="5">
        <v>34.5</v>
      </c>
      <c r="C361" s="5">
        <v>34.86</v>
      </c>
      <c r="D361" s="5">
        <v>35.18</v>
      </c>
      <c r="E361" s="5">
        <v>34.340000000000003</v>
      </c>
      <c r="F361" s="5" t="s">
        <v>2557</v>
      </c>
      <c r="G361" s="29">
        <v>6.4000000000000003E-3</v>
      </c>
    </row>
    <row r="362" spans="1:7">
      <c r="A362" s="11">
        <v>45405</v>
      </c>
      <c r="B362" s="5">
        <v>34.28</v>
      </c>
      <c r="C362" s="5">
        <v>34.33</v>
      </c>
      <c r="D362" s="5">
        <v>34.6</v>
      </c>
      <c r="E362" s="5">
        <v>34.18</v>
      </c>
      <c r="F362" s="5" t="s">
        <v>2558</v>
      </c>
      <c r="G362" s="29">
        <v>-3.8E-3</v>
      </c>
    </row>
    <row r="363" spans="1:7">
      <c r="A363" s="11">
        <v>45404</v>
      </c>
      <c r="B363" s="5">
        <v>34.409999999999997</v>
      </c>
      <c r="C363" s="5">
        <v>34.42</v>
      </c>
      <c r="D363" s="5">
        <v>34.57</v>
      </c>
      <c r="E363" s="5">
        <v>34.08</v>
      </c>
      <c r="F363" s="5" t="s">
        <v>2559</v>
      </c>
      <c r="G363" s="29">
        <v>6.1000000000000004E-3</v>
      </c>
    </row>
    <row r="364" spans="1:7">
      <c r="A364" s="11">
        <v>45401</v>
      </c>
      <c r="B364" s="5">
        <v>34.200000000000003</v>
      </c>
      <c r="C364" s="5">
        <v>35.130000000000003</v>
      </c>
      <c r="D364" s="5">
        <v>35.130000000000003</v>
      </c>
      <c r="E364" s="5">
        <v>34.18</v>
      </c>
      <c r="F364" s="5" t="s">
        <v>2560</v>
      </c>
      <c r="G364" s="29">
        <v>-2.4E-2</v>
      </c>
    </row>
    <row r="365" spans="1:7">
      <c r="A365" s="11">
        <v>45400</v>
      </c>
      <c r="B365" s="5">
        <v>35.04</v>
      </c>
      <c r="C365" s="5">
        <v>35.42</v>
      </c>
      <c r="D365" s="5">
        <v>35.659999999999997</v>
      </c>
      <c r="E365" s="5">
        <v>34.770000000000003</v>
      </c>
      <c r="F365" s="5" t="s">
        <v>2561</v>
      </c>
      <c r="G365" s="29">
        <v>-1.7899999999999999E-2</v>
      </c>
    </row>
    <row r="366" spans="1:7">
      <c r="A366" s="11">
        <v>45399</v>
      </c>
      <c r="B366" s="5">
        <v>35.68</v>
      </c>
      <c r="C366" s="5">
        <v>36.1</v>
      </c>
      <c r="D366" s="5">
        <v>36.130000000000003</v>
      </c>
      <c r="E366" s="5">
        <v>35.369999999999997</v>
      </c>
      <c r="F366" s="5" t="s">
        <v>2562</v>
      </c>
      <c r="G366" s="29">
        <v>-1.6E-2</v>
      </c>
    </row>
    <row r="367" spans="1:7">
      <c r="A367" s="11">
        <v>45398</v>
      </c>
      <c r="B367" s="5">
        <v>36.26</v>
      </c>
      <c r="C367" s="5">
        <v>36.270000000000003</v>
      </c>
      <c r="D367" s="5">
        <v>36.51</v>
      </c>
      <c r="E367" s="5">
        <v>35.76</v>
      </c>
      <c r="F367" s="5" t="s">
        <v>2563</v>
      </c>
      <c r="G367" s="29">
        <v>-1.4E-3</v>
      </c>
    </row>
    <row r="368" spans="1:7">
      <c r="A368" s="11">
        <v>45397</v>
      </c>
      <c r="B368" s="5">
        <v>36.31</v>
      </c>
      <c r="C368" s="5">
        <v>36.04</v>
      </c>
      <c r="D368" s="5">
        <v>36.700000000000003</v>
      </c>
      <c r="E368" s="5">
        <v>35.89</v>
      </c>
      <c r="F368" s="5" t="s">
        <v>2564</v>
      </c>
      <c r="G368" s="29">
        <v>1.7399999999999999E-2</v>
      </c>
    </row>
    <row r="369" spans="1:7">
      <c r="A369" s="11">
        <v>45394</v>
      </c>
      <c r="B369" s="5">
        <v>35.69</v>
      </c>
      <c r="C369" s="5">
        <v>36.69</v>
      </c>
      <c r="D369" s="5">
        <v>36.700000000000003</v>
      </c>
      <c r="E369" s="5">
        <v>35.6</v>
      </c>
      <c r="F369" s="5" t="s">
        <v>2565</v>
      </c>
      <c r="G369" s="29">
        <v>-5.16E-2</v>
      </c>
    </row>
    <row r="370" spans="1:7">
      <c r="A370" s="11">
        <v>45393</v>
      </c>
      <c r="B370" s="5">
        <v>37.630000000000003</v>
      </c>
      <c r="C370" s="5">
        <v>37.43</v>
      </c>
      <c r="D370" s="5">
        <v>37.67</v>
      </c>
      <c r="E370" s="5">
        <v>37.08</v>
      </c>
      <c r="F370" s="5" t="s">
        <v>2566</v>
      </c>
      <c r="G370" s="29">
        <v>1.1599999999999999E-2</v>
      </c>
    </row>
    <row r="371" spans="1:7">
      <c r="A371" s="11">
        <v>45392</v>
      </c>
      <c r="B371" s="5">
        <v>37.200000000000003</v>
      </c>
      <c r="C371" s="5">
        <v>38.020000000000003</v>
      </c>
      <c r="D371" s="5">
        <v>38.22</v>
      </c>
      <c r="E371" s="5">
        <v>37.020000000000003</v>
      </c>
      <c r="F371" s="5" t="s">
        <v>2567</v>
      </c>
      <c r="G371" s="29">
        <v>-2.9499999999999998E-2</v>
      </c>
    </row>
    <row r="372" spans="1:7">
      <c r="A372" s="11">
        <v>45391</v>
      </c>
      <c r="B372" s="5">
        <v>38.33</v>
      </c>
      <c r="C372" s="5">
        <v>38.049999999999997</v>
      </c>
      <c r="D372" s="5">
        <v>38.58</v>
      </c>
      <c r="E372" s="5">
        <v>37.33</v>
      </c>
      <c r="F372" s="5" t="s">
        <v>2568</v>
      </c>
      <c r="G372" s="29">
        <v>9.1999999999999998E-3</v>
      </c>
    </row>
    <row r="373" spans="1:7">
      <c r="A373" s="11">
        <v>45390</v>
      </c>
      <c r="B373" s="5">
        <v>37.979999999999997</v>
      </c>
      <c r="C373" s="5">
        <v>38.64</v>
      </c>
      <c r="D373" s="5">
        <v>38.86</v>
      </c>
      <c r="E373" s="5">
        <v>37.909999999999997</v>
      </c>
      <c r="F373" s="5" t="s">
        <v>2569</v>
      </c>
      <c r="G373" s="29">
        <v>-1.89E-2</v>
      </c>
    </row>
    <row r="374" spans="1:7">
      <c r="A374" s="11">
        <v>45387</v>
      </c>
      <c r="B374" s="5">
        <v>38.71</v>
      </c>
      <c r="C374" s="5">
        <v>39.35</v>
      </c>
      <c r="D374" s="5">
        <v>39.46</v>
      </c>
      <c r="E374" s="5">
        <v>38.51</v>
      </c>
      <c r="F374" s="5" t="s">
        <v>2570</v>
      </c>
      <c r="G374" s="29">
        <v>-2.5700000000000001E-2</v>
      </c>
    </row>
    <row r="375" spans="1:7">
      <c r="A375" s="11">
        <v>45386</v>
      </c>
      <c r="B375" s="5">
        <v>39.729999999999997</v>
      </c>
      <c r="C375" s="5">
        <v>40.590000000000003</v>
      </c>
      <c r="D375" s="5">
        <v>40.78</v>
      </c>
      <c r="E375" s="5">
        <v>39.700000000000003</v>
      </c>
      <c r="F375" s="5" t="s">
        <v>2571</v>
      </c>
      <c r="G375" s="29">
        <v>-1.49E-2</v>
      </c>
    </row>
    <row r="376" spans="1:7">
      <c r="A376" s="11">
        <v>45385</v>
      </c>
      <c r="B376" s="5">
        <v>40.33</v>
      </c>
      <c r="C376" s="5">
        <v>41.4</v>
      </c>
      <c r="D376" s="5">
        <v>41.65</v>
      </c>
      <c r="E376" s="5">
        <v>40.22</v>
      </c>
      <c r="F376" s="5" t="s">
        <v>2572</v>
      </c>
      <c r="G376" s="29">
        <v>-8.2199999999999995E-2</v>
      </c>
    </row>
    <row r="377" spans="1:7">
      <c r="A377" s="11">
        <v>45384</v>
      </c>
      <c r="B377" s="5">
        <v>43.94</v>
      </c>
      <c r="C377" s="5">
        <v>43.92</v>
      </c>
      <c r="D377" s="5">
        <v>44.08</v>
      </c>
      <c r="E377" s="5">
        <v>43.5</v>
      </c>
      <c r="F377" s="5" t="s">
        <v>2573</v>
      </c>
      <c r="G377" s="29">
        <v>-1.2999999999999999E-2</v>
      </c>
    </row>
    <row r="378" spans="1:7">
      <c r="A378" s="11">
        <v>45383</v>
      </c>
      <c r="B378" s="5">
        <v>44.52</v>
      </c>
      <c r="C378" s="5">
        <v>44.29</v>
      </c>
      <c r="D378" s="5">
        <v>45.41</v>
      </c>
      <c r="E378" s="5">
        <v>44.18</v>
      </c>
      <c r="F378" s="5" t="s">
        <v>2574</v>
      </c>
      <c r="G378" s="29">
        <v>7.9000000000000008E-3</v>
      </c>
    </row>
    <row r="379" spans="1:7">
      <c r="A379" s="11">
        <v>45379</v>
      </c>
      <c r="B379" s="5">
        <v>44.17</v>
      </c>
      <c r="C379" s="5">
        <v>43.76</v>
      </c>
      <c r="D379" s="5">
        <v>44.6</v>
      </c>
      <c r="E379" s="5">
        <v>43.71</v>
      </c>
      <c r="F379" s="5" t="s">
        <v>2575</v>
      </c>
      <c r="G379" s="29">
        <v>9.1000000000000004E-3</v>
      </c>
    </row>
    <row r="380" spans="1:7">
      <c r="A380" s="11">
        <v>45378</v>
      </c>
      <c r="B380" s="5">
        <v>43.77</v>
      </c>
      <c r="C380" s="5">
        <v>42.54</v>
      </c>
      <c r="D380" s="5">
        <v>43.83</v>
      </c>
      <c r="E380" s="5">
        <v>42.5</v>
      </c>
      <c r="F380" s="5" t="s">
        <v>2576</v>
      </c>
      <c r="G380" s="29">
        <v>4.24E-2</v>
      </c>
    </row>
    <row r="381" spans="1:7">
      <c r="A381" s="11">
        <v>45377</v>
      </c>
      <c r="B381" s="5">
        <v>41.99</v>
      </c>
      <c r="C381" s="5">
        <v>41.95</v>
      </c>
      <c r="D381" s="5">
        <v>42.26</v>
      </c>
      <c r="E381" s="5">
        <v>41.65</v>
      </c>
      <c r="F381" s="5" t="s">
        <v>2577</v>
      </c>
      <c r="G381" s="29">
        <v>3.8E-3</v>
      </c>
    </row>
    <row r="382" spans="1:7">
      <c r="A382" s="11">
        <v>45376</v>
      </c>
      <c r="B382" s="5">
        <v>41.83</v>
      </c>
      <c r="C382" s="5">
        <v>40.89</v>
      </c>
      <c r="D382" s="5">
        <v>42.22</v>
      </c>
      <c r="E382" s="5">
        <v>40.57</v>
      </c>
      <c r="F382" s="5" t="s">
        <v>2578</v>
      </c>
      <c r="G382" s="29">
        <v>-1.7399999999999999E-2</v>
      </c>
    </row>
    <row r="383" spans="1:7">
      <c r="A383" s="11">
        <v>45373</v>
      </c>
      <c r="B383" s="5">
        <v>42.57</v>
      </c>
      <c r="C383" s="5">
        <v>42.25</v>
      </c>
      <c r="D383" s="5">
        <v>42.8</v>
      </c>
      <c r="E383" s="5">
        <v>42.09</v>
      </c>
      <c r="F383" s="5" t="s">
        <v>2579</v>
      </c>
      <c r="G383" s="29">
        <v>3.5000000000000001E-3</v>
      </c>
    </row>
    <row r="384" spans="1:7">
      <c r="A384" s="11">
        <v>45372</v>
      </c>
      <c r="B384" s="5">
        <v>42.42</v>
      </c>
      <c r="C384" s="5">
        <v>42.99</v>
      </c>
      <c r="D384" s="5">
        <v>43.6</v>
      </c>
      <c r="E384" s="5">
        <v>42.32</v>
      </c>
      <c r="F384" s="5" t="s">
        <v>2580</v>
      </c>
      <c r="G384" s="29">
        <v>5.1999999999999998E-3</v>
      </c>
    </row>
    <row r="385" spans="1:7">
      <c r="A385" s="11">
        <v>45371</v>
      </c>
      <c r="B385" s="5">
        <v>42.2</v>
      </c>
      <c r="C385" s="5">
        <v>42.99</v>
      </c>
      <c r="D385" s="5">
        <v>43.01</v>
      </c>
      <c r="E385" s="5">
        <v>41.41</v>
      </c>
      <c r="F385" s="5" t="s">
        <v>2581</v>
      </c>
      <c r="G385" s="29">
        <v>3.5999999999999999E-3</v>
      </c>
    </row>
    <row r="386" spans="1:7">
      <c r="A386" s="11">
        <v>45370</v>
      </c>
      <c r="B386" s="5">
        <v>42.05</v>
      </c>
      <c r="C386" s="5">
        <v>42.25</v>
      </c>
      <c r="D386" s="5">
        <v>42.29</v>
      </c>
      <c r="E386" s="5">
        <v>41.44</v>
      </c>
      <c r="F386" s="5" t="s">
        <v>2582</v>
      </c>
      <c r="G386" s="29">
        <v>-1.55E-2</v>
      </c>
    </row>
    <row r="387" spans="1:7">
      <c r="A387" s="11">
        <v>45369</v>
      </c>
      <c r="B387" s="5">
        <v>42.71</v>
      </c>
      <c r="C387" s="5">
        <v>43.09</v>
      </c>
      <c r="D387" s="5">
        <v>43.38</v>
      </c>
      <c r="E387" s="5">
        <v>42.6</v>
      </c>
      <c r="F387" s="5" t="s">
        <v>2583</v>
      </c>
      <c r="G387" s="29">
        <v>1.6000000000000001E-3</v>
      </c>
    </row>
    <row r="388" spans="1:7">
      <c r="A388" s="11">
        <v>45366</v>
      </c>
      <c r="B388" s="5">
        <v>42.64</v>
      </c>
      <c r="C388" s="5">
        <v>42.45</v>
      </c>
      <c r="D388" s="5">
        <v>43.15</v>
      </c>
      <c r="E388" s="5">
        <v>42.35</v>
      </c>
      <c r="F388" s="5" t="s">
        <v>2584</v>
      </c>
      <c r="G388" s="29">
        <v>-2.5999999999999999E-3</v>
      </c>
    </row>
    <row r="389" spans="1:7">
      <c r="A389" s="11">
        <v>45365</v>
      </c>
      <c r="B389" s="5">
        <v>42.75</v>
      </c>
      <c r="C389" s="5">
        <v>43.23</v>
      </c>
      <c r="D389" s="5">
        <v>43.35</v>
      </c>
      <c r="E389" s="5">
        <v>42.51</v>
      </c>
      <c r="F389" s="5" t="s">
        <v>2585</v>
      </c>
      <c r="G389" s="29">
        <v>-1.11E-2</v>
      </c>
    </row>
    <row r="390" spans="1:7">
      <c r="A390" s="11">
        <v>45364</v>
      </c>
      <c r="B390" s="5">
        <v>43.23</v>
      </c>
      <c r="C390" s="5">
        <v>44.51</v>
      </c>
      <c r="D390" s="5">
        <v>44.98</v>
      </c>
      <c r="E390" s="5">
        <v>43.2</v>
      </c>
      <c r="F390" s="5" t="s">
        <v>2586</v>
      </c>
      <c r="G390" s="29">
        <v>-4.4400000000000002E-2</v>
      </c>
    </row>
    <row r="391" spans="1:7">
      <c r="A391" s="11">
        <v>45363</v>
      </c>
      <c r="B391" s="5">
        <v>45.24</v>
      </c>
      <c r="C391" s="5">
        <v>45.06</v>
      </c>
      <c r="D391" s="5">
        <v>45.26</v>
      </c>
      <c r="E391" s="5">
        <v>44.46</v>
      </c>
      <c r="F391" s="5" t="s">
        <v>2587</v>
      </c>
      <c r="G391" s="29">
        <v>8.5000000000000006E-3</v>
      </c>
    </row>
    <row r="392" spans="1:7">
      <c r="A392" s="11">
        <v>45362</v>
      </c>
      <c r="B392" s="5">
        <v>44.86</v>
      </c>
      <c r="C392" s="5">
        <v>43.87</v>
      </c>
      <c r="D392" s="5">
        <v>44.93</v>
      </c>
      <c r="E392" s="5">
        <v>43.66</v>
      </c>
      <c r="F392" s="5" t="s">
        <v>2588</v>
      </c>
      <c r="G392" s="29">
        <v>1.95E-2</v>
      </c>
    </row>
    <row r="393" spans="1:7">
      <c r="A393" s="11">
        <v>45359</v>
      </c>
      <c r="B393" s="5">
        <v>44</v>
      </c>
      <c r="C393" s="5">
        <v>46.44</v>
      </c>
      <c r="D393" s="5">
        <v>46.63</v>
      </c>
      <c r="E393" s="5">
        <v>44</v>
      </c>
      <c r="F393" s="5" t="s">
        <v>2589</v>
      </c>
      <c r="G393" s="29">
        <v>-4.6600000000000003E-2</v>
      </c>
    </row>
    <row r="394" spans="1:7">
      <c r="A394" s="11">
        <v>45358</v>
      </c>
      <c r="B394" s="5">
        <v>46.15</v>
      </c>
      <c r="C394" s="5">
        <v>45.55</v>
      </c>
      <c r="D394" s="5">
        <v>46.42</v>
      </c>
      <c r="E394" s="5">
        <v>45.18</v>
      </c>
      <c r="F394" s="5" t="s">
        <v>2590</v>
      </c>
      <c r="G394" s="29">
        <v>3.6799999999999999E-2</v>
      </c>
    </row>
    <row r="395" spans="1:7">
      <c r="A395" s="11">
        <v>45357</v>
      </c>
      <c r="B395" s="5">
        <v>44.51</v>
      </c>
      <c r="C395" s="5">
        <v>43.93</v>
      </c>
      <c r="D395" s="5">
        <v>45.51</v>
      </c>
      <c r="E395" s="5">
        <v>43.56</v>
      </c>
      <c r="F395" s="5" t="s">
        <v>2591</v>
      </c>
      <c r="G395" s="29">
        <v>3.1300000000000001E-2</v>
      </c>
    </row>
    <row r="396" spans="1:7">
      <c r="A396" s="11">
        <v>45356</v>
      </c>
      <c r="B396" s="5">
        <v>43.16</v>
      </c>
      <c r="C396" s="5">
        <v>44.56</v>
      </c>
      <c r="D396" s="5">
        <v>44.87</v>
      </c>
      <c r="E396" s="5">
        <v>42.69</v>
      </c>
      <c r="F396" s="5" t="s">
        <v>2592</v>
      </c>
      <c r="G396" s="29">
        <v>-5.3699999999999998E-2</v>
      </c>
    </row>
    <row r="397" spans="1:7">
      <c r="A397" s="11">
        <v>45355</v>
      </c>
      <c r="B397" s="5">
        <v>45.61</v>
      </c>
      <c r="C397" s="5">
        <v>44.27</v>
      </c>
      <c r="D397" s="5">
        <v>46.61</v>
      </c>
      <c r="E397" s="5">
        <v>43.85</v>
      </c>
      <c r="F397" s="5" t="s">
        <v>2593</v>
      </c>
      <c r="G397" s="29">
        <v>4.0800000000000003E-2</v>
      </c>
    </row>
    <row r="398" spans="1:7">
      <c r="A398" s="11">
        <v>45352</v>
      </c>
      <c r="B398" s="5">
        <v>43.82</v>
      </c>
      <c r="C398" s="5">
        <v>43.41</v>
      </c>
      <c r="D398" s="5">
        <v>44.27</v>
      </c>
      <c r="E398" s="5">
        <v>43.13</v>
      </c>
      <c r="F398" s="5" t="s">
        <v>2594</v>
      </c>
      <c r="G398" s="29">
        <v>1.7899999999999999E-2</v>
      </c>
    </row>
    <row r="399" spans="1:7">
      <c r="A399" s="11">
        <v>45351</v>
      </c>
      <c r="B399" s="5">
        <v>43.05</v>
      </c>
      <c r="C399" s="5">
        <v>42.37</v>
      </c>
      <c r="D399" s="5">
        <v>43.15</v>
      </c>
      <c r="E399" s="5">
        <v>42.36</v>
      </c>
      <c r="F399" s="5" t="s">
        <v>2595</v>
      </c>
      <c r="G399" s="29">
        <v>2.52E-2</v>
      </c>
    </row>
    <row r="400" spans="1:7">
      <c r="A400" s="11">
        <v>45350</v>
      </c>
      <c r="B400" s="5">
        <v>41.99</v>
      </c>
      <c r="C400" s="5">
        <v>42.44</v>
      </c>
      <c r="D400" s="5">
        <v>42.45</v>
      </c>
      <c r="E400" s="5">
        <v>41.91</v>
      </c>
      <c r="F400" s="5" t="s">
        <v>2596</v>
      </c>
      <c r="G400" s="29">
        <v>-1.7299999999999999E-2</v>
      </c>
    </row>
    <row r="401" spans="1:7">
      <c r="A401" s="11">
        <v>45349</v>
      </c>
      <c r="B401" s="5">
        <v>42.73</v>
      </c>
      <c r="C401" s="5">
        <v>43.25</v>
      </c>
      <c r="D401" s="5">
        <v>43.26</v>
      </c>
      <c r="E401" s="5">
        <v>42.51</v>
      </c>
      <c r="F401" s="5" t="s">
        <v>2597</v>
      </c>
      <c r="G401" s="29">
        <v>-6.0000000000000001E-3</v>
      </c>
    </row>
    <row r="402" spans="1:7">
      <c r="A402" s="11">
        <v>45348</v>
      </c>
      <c r="B402" s="5">
        <v>42.99</v>
      </c>
      <c r="C402" s="5">
        <v>43.5</v>
      </c>
      <c r="D402" s="5">
        <v>43.68</v>
      </c>
      <c r="E402" s="5">
        <v>42.82</v>
      </c>
      <c r="F402" s="5" t="s">
        <v>2598</v>
      </c>
      <c r="G402" s="29">
        <v>0</v>
      </c>
    </row>
    <row r="403" spans="1:7">
      <c r="A403" s="11">
        <v>45345</v>
      </c>
      <c r="B403" s="5">
        <v>42.99</v>
      </c>
      <c r="C403" s="5">
        <v>43.13</v>
      </c>
      <c r="D403" s="5">
        <v>43.51</v>
      </c>
      <c r="E403" s="5">
        <v>42.66</v>
      </c>
      <c r="F403" s="5" t="s">
        <v>2599</v>
      </c>
      <c r="G403" s="29">
        <v>2.0000000000000001E-4</v>
      </c>
    </row>
    <row r="404" spans="1:7">
      <c r="A404" s="11">
        <v>45344</v>
      </c>
      <c r="B404" s="5">
        <v>42.98</v>
      </c>
      <c r="C404" s="5">
        <v>44.68</v>
      </c>
      <c r="D404" s="5">
        <v>44.68</v>
      </c>
      <c r="E404" s="5">
        <v>42.53</v>
      </c>
      <c r="F404" s="5" t="s">
        <v>2600</v>
      </c>
      <c r="G404" s="29">
        <v>-1.1299999999999999E-2</v>
      </c>
    </row>
    <row r="405" spans="1:7">
      <c r="A405" s="11">
        <v>45343</v>
      </c>
      <c r="B405" s="5">
        <v>43.47</v>
      </c>
      <c r="C405" s="5">
        <v>44.48</v>
      </c>
      <c r="D405" s="5">
        <v>44.69</v>
      </c>
      <c r="E405" s="5">
        <v>43.08</v>
      </c>
      <c r="F405" s="5" t="s">
        <v>2331</v>
      </c>
      <c r="G405" s="29">
        <v>-2.3599999999999999E-2</v>
      </c>
    </row>
    <row r="406" spans="1:7">
      <c r="A406" s="11">
        <v>45342</v>
      </c>
      <c r="B406" s="5">
        <v>44.52</v>
      </c>
      <c r="C406" s="5">
        <v>44.26</v>
      </c>
      <c r="D406" s="5">
        <v>45.17</v>
      </c>
      <c r="E406" s="5">
        <v>43.42</v>
      </c>
      <c r="F406" s="5" t="s">
        <v>2601</v>
      </c>
      <c r="G406" s="29">
        <v>2.3199999999999998E-2</v>
      </c>
    </row>
    <row r="407" spans="1:7">
      <c r="A407" s="11">
        <v>45338</v>
      </c>
      <c r="B407" s="5">
        <v>43.51</v>
      </c>
      <c r="C407" s="5">
        <v>44.03</v>
      </c>
      <c r="D407" s="5">
        <v>44.22</v>
      </c>
      <c r="E407" s="5">
        <v>43.12</v>
      </c>
      <c r="F407" s="5" t="s">
        <v>2602</v>
      </c>
      <c r="G407" s="29">
        <v>-1.23E-2</v>
      </c>
    </row>
    <row r="408" spans="1:7">
      <c r="A408" s="11">
        <v>45337</v>
      </c>
      <c r="B408" s="5">
        <v>44.05</v>
      </c>
      <c r="C408" s="5">
        <v>44.76</v>
      </c>
      <c r="D408" s="5">
        <v>45.27</v>
      </c>
      <c r="E408" s="5">
        <v>44.02</v>
      </c>
      <c r="F408" s="5" t="s">
        <v>2603</v>
      </c>
      <c r="G408" s="29">
        <v>-3.2000000000000002E-3</v>
      </c>
    </row>
    <row r="409" spans="1:7">
      <c r="A409" s="11">
        <v>45336</v>
      </c>
      <c r="B409" s="5">
        <v>44.19</v>
      </c>
      <c r="C409" s="5">
        <v>43.82</v>
      </c>
      <c r="D409" s="5">
        <v>44.29</v>
      </c>
      <c r="E409" s="5">
        <v>43.39</v>
      </c>
      <c r="F409" s="5" t="s">
        <v>2550</v>
      </c>
      <c r="G409" s="29">
        <v>2.3900000000000001E-2</v>
      </c>
    </row>
    <row r="410" spans="1:7">
      <c r="A410" s="11">
        <v>45335</v>
      </c>
      <c r="B410" s="5">
        <v>43.16</v>
      </c>
      <c r="C410" s="5">
        <v>43</v>
      </c>
      <c r="D410" s="5">
        <v>43.63</v>
      </c>
      <c r="E410" s="5">
        <v>42.76</v>
      </c>
      <c r="F410" s="5" t="s">
        <v>2409</v>
      </c>
      <c r="G410" s="29">
        <v>-1.9800000000000002E-2</v>
      </c>
    </row>
    <row r="411" spans="1:7">
      <c r="A411" s="11">
        <v>45334</v>
      </c>
      <c r="B411" s="5">
        <v>44.03</v>
      </c>
      <c r="C411" s="5">
        <v>43.39</v>
      </c>
      <c r="D411" s="5">
        <v>45.04</v>
      </c>
      <c r="E411" s="5">
        <v>43.32</v>
      </c>
      <c r="F411" s="5" t="s">
        <v>2567</v>
      </c>
      <c r="G411" s="29">
        <v>1.66E-2</v>
      </c>
    </row>
    <row r="412" spans="1:7">
      <c r="A412" s="11">
        <v>45331</v>
      </c>
      <c r="B412" s="5">
        <v>43.31</v>
      </c>
      <c r="C412" s="5">
        <v>42.55</v>
      </c>
      <c r="D412" s="5">
        <v>43.52</v>
      </c>
      <c r="E412" s="5">
        <v>42.4</v>
      </c>
      <c r="F412" s="5" t="s">
        <v>2604</v>
      </c>
      <c r="G412" s="29">
        <v>1.9099999999999999E-2</v>
      </c>
    </row>
    <row r="413" spans="1:7">
      <c r="A413" s="11">
        <v>45330</v>
      </c>
      <c r="B413" s="5">
        <v>42.5</v>
      </c>
      <c r="C413" s="5">
        <v>42.72</v>
      </c>
      <c r="D413" s="5">
        <v>42.97</v>
      </c>
      <c r="E413" s="5">
        <v>42.33</v>
      </c>
      <c r="F413" s="5" t="s">
        <v>2605</v>
      </c>
      <c r="G413" s="29">
        <v>-6.4999999999999997E-3</v>
      </c>
    </row>
    <row r="414" spans="1:7">
      <c r="A414" s="11">
        <v>45329</v>
      </c>
      <c r="B414" s="5">
        <v>42.78</v>
      </c>
      <c r="C414" s="5">
        <v>42.89</v>
      </c>
      <c r="D414" s="5">
        <v>43.1</v>
      </c>
      <c r="E414" s="5">
        <v>42.55</v>
      </c>
      <c r="F414" s="5" t="s">
        <v>2606</v>
      </c>
      <c r="G414" s="29">
        <v>8.9999999999999998E-4</v>
      </c>
    </row>
    <row r="415" spans="1:7">
      <c r="A415" s="11">
        <v>45328</v>
      </c>
      <c r="B415" s="5">
        <v>42.74</v>
      </c>
      <c r="C415" s="5">
        <v>42.7</v>
      </c>
      <c r="D415" s="5">
        <v>42.78</v>
      </c>
      <c r="E415" s="5">
        <v>42.14</v>
      </c>
      <c r="F415" s="5" t="s">
        <v>2607</v>
      </c>
      <c r="G415" s="29">
        <v>-6.9999999999999999E-4</v>
      </c>
    </row>
    <row r="416" spans="1:7">
      <c r="A416" s="11">
        <v>45327</v>
      </c>
      <c r="B416" s="5">
        <v>42.77</v>
      </c>
      <c r="C416" s="5">
        <v>42.62</v>
      </c>
      <c r="D416" s="5">
        <v>43.15</v>
      </c>
      <c r="E416" s="5">
        <v>42.42</v>
      </c>
      <c r="F416" s="5" t="s">
        <v>2608</v>
      </c>
      <c r="G416" s="29">
        <v>4.0000000000000001E-3</v>
      </c>
    </row>
    <row r="417" spans="1:7">
      <c r="A417" s="11">
        <v>45324</v>
      </c>
      <c r="B417" s="5">
        <v>42.6</v>
      </c>
      <c r="C417" s="5">
        <v>43</v>
      </c>
      <c r="D417" s="5">
        <v>43.14</v>
      </c>
      <c r="E417" s="5">
        <v>41.6</v>
      </c>
      <c r="F417" s="5" t="s">
        <v>2609</v>
      </c>
      <c r="G417" s="29">
        <v>-1.7500000000000002E-2</v>
      </c>
    </row>
    <row r="418" spans="1:7">
      <c r="A418" s="11">
        <v>45323</v>
      </c>
      <c r="B418" s="5">
        <v>43.36</v>
      </c>
      <c r="C418" s="5">
        <v>43.15</v>
      </c>
      <c r="D418" s="5">
        <v>43.57</v>
      </c>
      <c r="E418" s="5">
        <v>42.49</v>
      </c>
      <c r="F418" s="5" t="s">
        <v>2610</v>
      </c>
      <c r="G418" s="29">
        <v>6.4999999999999997E-3</v>
      </c>
    </row>
    <row r="419" spans="1:7">
      <c r="A419" s="11">
        <v>45322</v>
      </c>
      <c r="B419" s="5">
        <v>43.08</v>
      </c>
      <c r="C419" s="5">
        <v>42.57</v>
      </c>
      <c r="D419" s="5">
        <v>43.78</v>
      </c>
      <c r="E419" s="5">
        <v>42.36</v>
      </c>
      <c r="F419" s="5" t="s">
        <v>2611</v>
      </c>
      <c r="G419" s="29">
        <v>3.7000000000000002E-3</v>
      </c>
    </row>
    <row r="420" spans="1:7">
      <c r="A420" s="11">
        <v>45321</v>
      </c>
      <c r="B420" s="5">
        <v>42.92</v>
      </c>
      <c r="C420" s="5">
        <v>43.67</v>
      </c>
      <c r="D420" s="5">
        <v>43.82</v>
      </c>
      <c r="E420" s="5">
        <v>42.89</v>
      </c>
      <c r="F420" s="5" t="s">
        <v>2612</v>
      </c>
      <c r="G420" s="29">
        <v>-2.1000000000000001E-2</v>
      </c>
    </row>
    <row r="421" spans="1:7">
      <c r="A421" s="11">
        <v>45320</v>
      </c>
      <c r="B421" s="5">
        <v>43.84</v>
      </c>
      <c r="C421" s="5">
        <v>43.71</v>
      </c>
      <c r="D421" s="5">
        <v>43.99</v>
      </c>
      <c r="E421" s="5">
        <v>42.81</v>
      </c>
      <c r="F421" s="5" t="s">
        <v>2613</v>
      </c>
      <c r="G421" s="29">
        <v>4.4000000000000003E-3</v>
      </c>
    </row>
    <row r="422" spans="1:7">
      <c r="A422" s="11">
        <v>45317</v>
      </c>
      <c r="B422" s="5">
        <v>43.65</v>
      </c>
      <c r="C422" s="5">
        <v>44.18</v>
      </c>
      <c r="D422" s="5">
        <v>45.41</v>
      </c>
      <c r="E422" s="5">
        <v>43.35</v>
      </c>
      <c r="F422" s="5" t="s">
        <v>2614</v>
      </c>
      <c r="G422" s="29">
        <v>-0.1191</v>
      </c>
    </row>
    <row r="423" spans="1:7">
      <c r="A423" s="11">
        <v>45316</v>
      </c>
      <c r="B423" s="5">
        <v>49.55</v>
      </c>
      <c r="C423" s="5">
        <v>50</v>
      </c>
      <c r="D423" s="5">
        <v>50.3</v>
      </c>
      <c r="E423" s="5">
        <v>48.97</v>
      </c>
      <c r="F423" s="5" t="s">
        <v>2615</v>
      </c>
      <c r="G423" s="29">
        <v>9.4000000000000004E-3</v>
      </c>
    </row>
    <row r="424" spans="1:7">
      <c r="A424" s="11">
        <v>45315</v>
      </c>
      <c r="B424" s="5">
        <v>49.09</v>
      </c>
      <c r="C424" s="5">
        <v>49.17</v>
      </c>
      <c r="D424" s="5">
        <v>49.77</v>
      </c>
      <c r="E424" s="5">
        <v>48.26</v>
      </c>
      <c r="F424" s="5" t="s">
        <v>2256</v>
      </c>
      <c r="G424" s="29">
        <v>4.1000000000000003E-3</v>
      </c>
    </row>
    <row r="425" spans="1:7">
      <c r="A425" s="11">
        <v>45314</v>
      </c>
      <c r="B425" s="5">
        <v>48.89</v>
      </c>
      <c r="C425" s="5">
        <v>48.12</v>
      </c>
      <c r="D425" s="5">
        <v>48.94</v>
      </c>
      <c r="E425" s="5">
        <v>47.32</v>
      </c>
      <c r="F425" s="5" t="s">
        <v>2616</v>
      </c>
      <c r="G425" s="29">
        <v>1.3899999999999999E-2</v>
      </c>
    </row>
    <row r="426" spans="1:7">
      <c r="A426" s="11">
        <v>45313</v>
      </c>
      <c r="B426" s="5">
        <v>48.22</v>
      </c>
      <c r="C426" s="5">
        <v>48.85</v>
      </c>
      <c r="D426" s="5">
        <v>49.17</v>
      </c>
      <c r="E426" s="5">
        <v>47.64</v>
      </c>
      <c r="F426" s="5" t="s">
        <v>2617</v>
      </c>
      <c r="G426" s="29">
        <v>1.5E-3</v>
      </c>
    </row>
    <row r="427" spans="1:7">
      <c r="A427" s="11">
        <v>45310</v>
      </c>
      <c r="B427" s="5">
        <v>48.15</v>
      </c>
      <c r="C427" s="5">
        <v>47</v>
      </c>
      <c r="D427" s="5">
        <v>48.76</v>
      </c>
      <c r="E427" s="5">
        <v>46.44</v>
      </c>
      <c r="F427" s="5" t="s">
        <v>2221</v>
      </c>
      <c r="G427" s="29">
        <v>3.0200000000000001E-2</v>
      </c>
    </row>
    <row r="428" spans="1:7">
      <c r="A428" s="11">
        <v>45309</v>
      </c>
      <c r="B428" s="5">
        <v>46.74</v>
      </c>
      <c r="C428" s="5">
        <v>47.03</v>
      </c>
      <c r="D428" s="5">
        <v>47.57</v>
      </c>
      <c r="E428" s="5">
        <v>46.17</v>
      </c>
      <c r="F428" s="5" t="s">
        <v>2618</v>
      </c>
      <c r="G428" s="29">
        <v>1.4800000000000001E-2</v>
      </c>
    </row>
    <row r="429" spans="1:7">
      <c r="A429" s="11">
        <v>45308</v>
      </c>
      <c r="B429" s="5">
        <v>46.06</v>
      </c>
      <c r="C429" s="5">
        <v>46.42</v>
      </c>
      <c r="D429" s="5">
        <v>46.42</v>
      </c>
      <c r="E429" s="5">
        <v>45.65</v>
      </c>
      <c r="F429" s="5" t="s">
        <v>2619</v>
      </c>
      <c r="G429" s="29">
        <v>-2.12E-2</v>
      </c>
    </row>
    <row r="430" spans="1:7">
      <c r="A430" s="11">
        <v>45307</v>
      </c>
      <c r="B430" s="5">
        <v>47.06</v>
      </c>
      <c r="C430" s="5">
        <v>46.98</v>
      </c>
      <c r="D430" s="5">
        <v>47.22</v>
      </c>
      <c r="E430" s="5">
        <v>46.38</v>
      </c>
      <c r="F430" s="5" t="s">
        <v>2620</v>
      </c>
      <c r="G430" s="29">
        <v>-1.2999999999999999E-3</v>
      </c>
    </row>
    <row r="431" spans="1:7">
      <c r="A431" s="11">
        <v>45303</v>
      </c>
      <c r="B431" s="5">
        <v>47.12</v>
      </c>
      <c r="C431" s="5">
        <v>47.6</v>
      </c>
      <c r="D431" s="5">
        <v>47.67</v>
      </c>
      <c r="E431" s="5">
        <v>46.61</v>
      </c>
      <c r="F431" s="5" t="s">
        <v>2621</v>
      </c>
      <c r="G431" s="29">
        <v>-1.09E-2</v>
      </c>
    </row>
    <row r="432" spans="1:7">
      <c r="A432" s="11">
        <v>45302</v>
      </c>
      <c r="B432" s="5">
        <v>47.64</v>
      </c>
      <c r="C432" s="5">
        <v>47.44</v>
      </c>
      <c r="D432" s="5">
        <v>47.84</v>
      </c>
      <c r="E432" s="5">
        <v>46.73</v>
      </c>
      <c r="F432" s="5" t="s">
        <v>2574</v>
      </c>
      <c r="G432" s="29">
        <v>3.5999999999999999E-3</v>
      </c>
    </row>
    <row r="433" spans="1:7">
      <c r="A433" s="11">
        <v>45301</v>
      </c>
      <c r="B433" s="5">
        <v>47.47</v>
      </c>
      <c r="C433" s="5">
        <v>48.24</v>
      </c>
      <c r="D433" s="5">
        <v>48.3</v>
      </c>
      <c r="E433" s="5">
        <v>46.94</v>
      </c>
      <c r="F433" s="5" t="s">
        <v>2622</v>
      </c>
      <c r="G433" s="29">
        <v>-1.21E-2</v>
      </c>
    </row>
    <row r="434" spans="1:7">
      <c r="A434" s="11">
        <v>45300</v>
      </c>
      <c r="B434" s="5">
        <v>48.05</v>
      </c>
      <c r="C434" s="5">
        <v>48.01</v>
      </c>
      <c r="D434" s="5">
        <v>48.56</v>
      </c>
      <c r="E434" s="5">
        <v>47.79</v>
      </c>
      <c r="F434" s="5" t="s">
        <v>2623</v>
      </c>
      <c r="G434" s="29">
        <v>-8.3000000000000001E-3</v>
      </c>
    </row>
    <row r="435" spans="1:7">
      <c r="A435" s="11">
        <v>45299</v>
      </c>
      <c r="B435" s="5">
        <v>48.45</v>
      </c>
      <c r="C435" s="5">
        <v>47.07</v>
      </c>
      <c r="D435" s="5">
        <v>48.76</v>
      </c>
      <c r="E435" s="5">
        <v>46.97</v>
      </c>
      <c r="F435" s="5" t="s">
        <v>2624</v>
      </c>
      <c r="G435" s="29">
        <v>3.3300000000000003E-2</v>
      </c>
    </row>
    <row r="436" spans="1:7">
      <c r="A436" s="11">
        <v>45296</v>
      </c>
      <c r="B436" s="5">
        <v>46.89</v>
      </c>
      <c r="C436" s="5">
        <v>47.03</v>
      </c>
      <c r="D436" s="5">
        <v>47.83</v>
      </c>
      <c r="E436" s="5">
        <v>46.63</v>
      </c>
      <c r="F436" s="5" t="s">
        <v>2625</v>
      </c>
      <c r="G436" s="29">
        <v>4.0000000000000002E-4</v>
      </c>
    </row>
    <row r="437" spans="1:7">
      <c r="A437" s="11">
        <v>45295</v>
      </c>
      <c r="B437" s="5">
        <v>46.87</v>
      </c>
      <c r="C437" s="5">
        <v>45.72</v>
      </c>
      <c r="D437" s="5">
        <v>47.16</v>
      </c>
      <c r="E437" s="5">
        <v>45.24</v>
      </c>
      <c r="F437" s="5" t="s">
        <v>2626</v>
      </c>
      <c r="G437" s="29">
        <v>-3.8E-3</v>
      </c>
    </row>
    <row r="438" spans="1:7">
      <c r="A438" s="11">
        <v>45294</v>
      </c>
      <c r="B438" s="5">
        <v>47.05</v>
      </c>
      <c r="C438" s="5">
        <v>47.1</v>
      </c>
      <c r="D438" s="5">
        <v>47.81</v>
      </c>
      <c r="E438" s="5">
        <v>46.8</v>
      </c>
      <c r="F438" s="5" t="s">
        <v>2627</v>
      </c>
      <c r="G438" s="29">
        <v>-1.5699999999999999E-2</v>
      </c>
    </row>
    <row r="439" spans="1:7">
      <c r="A439" s="11">
        <v>45293</v>
      </c>
      <c r="B439" s="5">
        <v>47.8</v>
      </c>
      <c r="C439" s="5">
        <v>49.2</v>
      </c>
      <c r="D439" s="5">
        <v>49.38</v>
      </c>
      <c r="E439" s="5">
        <v>47.45</v>
      </c>
      <c r="F439" s="5" t="s">
        <v>2628</v>
      </c>
      <c r="G439" s="29">
        <v>-4.8800000000000003E-2</v>
      </c>
    </row>
    <row r="440" spans="1:7">
      <c r="A440" s="11">
        <v>45289</v>
      </c>
      <c r="B440" s="5">
        <v>50.25</v>
      </c>
      <c r="C440" s="5">
        <v>50.3</v>
      </c>
      <c r="D440" s="5">
        <v>50.57</v>
      </c>
      <c r="E440" s="5">
        <v>49.77</v>
      </c>
      <c r="F440" s="5" t="s">
        <v>2629</v>
      </c>
      <c r="G440" s="29">
        <v>-2.8E-3</v>
      </c>
    </row>
    <row r="441" spans="1:7">
      <c r="A441" s="11">
        <v>45288</v>
      </c>
      <c r="B441" s="5">
        <v>50.39</v>
      </c>
      <c r="C441" s="5">
        <v>50.81</v>
      </c>
      <c r="D441" s="5">
        <v>50.87</v>
      </c>
      <c r="E441" s="5">
        <v>50.16</v>
      </c>
      <c r="F441" s="5" t="s">
        <v>2630</v>
      </c>
      <c r="G441" s="29">
        <v>-7.3000000000000001E-3</v>
      </c>
    </row>
    <row r="442" spans="1:7">
      <c r="A442" s="11">
        <v>45287</v>
      </c>
      <c r="B442" s="5">
        <v>50.76</v>
      </c>
      <c r="C442" s="5">
        <v>50.63</v>
      </c>
      <c r="D442" s="5">
        <v>51.28</v>
      </c>
      <c r="E442" s="5">
        <v>50.19</v>
      </c>
      <c r="F442" s="5" t="s">
        <v>2631</v>
      </c>
      <c r="G442" s="29">
        <v>5.1000000000000004E-3</v>
      </c>
    </row>
    <row r="443" spans="1:7">
      <c r="A443" s="11">
        <v>45286</v>
      </c>
      <c r="B443" s="5">
        <v>50.5</v>
      </c>
      <c r="C443" s="5">
        <v>48.92</v>
      </c>
      <c r="D443" s="5">
        <v>50.51</v>
      </c>
      <c r="E443" s="5">
        <v>48.71</v>
      </c>
      <c r="F443" s="5" t="s">
        <v>2632</v>
      </c>
      <c r="G443" s="29">
        <v>5.21E-2</v>
      </c>
    </row>
    <row r="444" spans="1:7">
      <c r="A444" s="11">
        <v>45282</v>
      </c>
      <c r="B444" s="5">
        <v>48</v>
      </c>
      <c r="C444" s="5">
        <v>47.25</v>
      </c>
      <c r="D444" s="5">
        <v>48.16</v>
      </c>
      <c r="E444" s="5">
        <v>47.2</v>
      </c>
      <c r="F444" s="5" t="s">
        <v>2623</v>
      </c>
      <c r="G444" s="29">
        <v>1.95E-2</v>
      </c>
    </row>
    <row r="445" spans="1:7">
      <c r="A445" s="11">
        <v>45281</v>
      </c>
      <c r="B445" s="5">
        <v>47.08</v>
      </c>
      <c r="C445" s="5">
        <v>46.48</v>
      </c>
      <c r="D445" s="5">
        <v>47.12</v>
      </c>
      <c r="E445" s="5">
        <v>46.02</v>
      </c>
      <c r="F445" s="5" t="s">
        <v>2633</v>
      </c>
      <c r="G445" s="29">
        <v>2.8799999999999999E-2</v>
      </c>
    </row>
    <row r="446" spans="1:7">
      <c r="A446" s="11">
        <v>45280</v>
      </c>
      <c r="B446" s="5">
        <v>45.76</v>
      </c>
      <c r="C446" s="5">
        <v>46.64</v>
      </c>
      <c r="D446" s="5">
        <v>46.95</v>
      </c>
      <c r="E446" s="5">
        <v>45.7</v>
      </c>
      <c r="F446" s="5" t="s">
        <v>2634</v>
      </c>
      <c r="G446" s="29">
        <v>-1.9300000000000001E-2</v>
      </c>
    </row>
    <row r="447" spans="1:7">
      <c r="A447" s="11">
        <v>45279</v>
      </c>
      <c r="B447" s="5">
        <v>46.66</v>
      </c>
      <c r="C447" s="5">
        <v>45.6</v>
      </c>
      <c r="D447" s="5">
        <v>46.68</v>
      </c>
      <c r="E447" s="5">
        <v>45.51</v>
      </c>
      <c r="F447" s="5" t="s">
        <v>2635</v>
      </c>
      <c r="G447" s="29">
        <v>2.12E-2</v>
      </c>
    </row>
    <row r="448" spans="1:7">
      <c r="A448" s="11">
        <v>45278</v>
      </c>
      <c r="B448" s="5">
        <v>45.69</v>
      </c>
      <c r="C448" s="5">
        <v>46.15</v>
      </c>
      <c r="D448" s="5">
        <v>46.23</v>
      </c>
      <c r="E448" s="5">
        <v>45.4</v>
      </c>
      <c r="F448" s="5" t="s">
        <v>2636</v>
      </c>
      <c r="G448" s="29">
        <v>-1.0200000000000001E-2</v>
      </c>
    </row>
    <row r="449" spans="1:7">
      <c r="A449" s="11">
        <v>45275</v>
      </c>
      <c r="B449" s="5">
        <v>46.16</v>
      </c>
      <c r="C449" s="5">
        <v>45.94</v>
      </c>
      <c r="D449" s="5">
        <v>47.27</v>
      </c>
      <c r="E449" s="5">
        <v>45.67</v>
      </c>
      <c r="F449" s="5" t="s">
        <v>2637</v>
      </c>
      <c r="G449" s="29">
        <v>2.1700000000000001E-2</v>
      </c>
    </row>
    <row r="450" spans="1:7">
      <c r="A450" s="11">
        <v>45274</v>
      </c>
      <c r="B450" s="5">
        <v>45.18</v>
      </c>
      <c r="C450" s="5">
        <v>45.01</v>
      </c>
      <c r="D450" s="5">
        <v>47.07</v>
      </c>
      <c r="E450" s="5">
        <v>44.65</v>
      </c>
      <c r="F450" s="5" t="s">
        <v>2638</v>
      </c>
      <c r="G450" s="29">
        <v>1.37E-2</v>
      </c>
    </row>
    <row r="451" spans="1:7">
      <c r="A451" s="11">
        <v>45273</v>
      </c>
      <c r="B451" s="5">
        <v>44.57</v>
      </c>
      <c r="C451" s="5">
        <v>44.08</v>
      </c>
      <c r="D451" s="5">
        <v>44.72</v>
      </c>
      <c r="E451" s="5">
        <v>43.33</v>
      </c>
      <c r="F451" s="5" t="s">
        <v>2639</v>
      </c>
      <c r="G451" s="29">
        <v>1.2E-2</v>
      </c>
    </row>
    <row r="452" spans="1:7">
      <c r="A452" s="11">
        <v>45272</v>
      </c>
      <c r="B452" s="5">
        <v>44.04</v>
      </c>
      <c r="C452" s="5">
        <v>44.36</v>
      </c>
      <c r="D452" s="5">
        <v>44.44</v>
      </c>
      <c r="E452" s="5">
        <v>43.63</v>
      </c>
      <c r="F452" s="5" t="s">
        <v>2640</v>
      </c>
      <c r="G452" s="29">
        <v>-1.12E-2</v>
      </c>
    </row>
    <row r="453" spans="1:7">
      <c r="A453" s="11">
        <v>45271</v>
      </c>
      <c r="B453" s="5">
        <v>44.54</v>
      </c>
      <c r="C453" s="5">
        <v>43.16</v>
      </c>
      <c r="D453" s="5">
        <v>44.73</v>
      </c>
      <c r="E453" s="5">
        <v>43.08</v>
      </c>
      <c r="F453" s="5" t="s">
        <v>2641</v>
      </c>
      <c r="G453" s="29">
        <v>4.3099999999999999E-2</v>
      </c>
    </row>
    <row r="454" spans="1:7">
      <c r="A454" s="11">
        <v>45268</v>
      </c>
      <c r="B454" s="5">
        <v>42.7</v>
      </c>
      <c r="C454" s="5">
        <v>41.84</v>
      </c>
      <c r="D454" s="5">
        <v>42.96</v>
      </c>
      <c r="E454" s="5">
        <v>41.81</v>
      </c>
      <c r="F454" s="5" t="s">
        <v>2642</v>
      </c>
      <c r="G454" s="29">
        <v>1.2999999999999999E-2</v>
      </c>
    </row>
    <row r="455" spans="1:7">
      <c r="A455" s="11">
        <v>45267</v>
      </c>
      <c r="B455" s="5">
        <v>42.15</v>
      </c>
      <c r="C455" s="5">
        <v>41.75</v>
      </c>
      <c r="D455" s="5">
        <v>42.44</v>
      </c>
      <c r="E455" s="5">
        <v>41.18</v>
      </c>
      <c r="F455" s="5" t="s">
        <v>2643</v>
      </c>
      <c r="G455" s="29">
        <v>2.1299999999999999E-2</v>
      </c>
    </row>
    <row r="456" spans="1:7">
      <c r="A456" s="11">
        <v>45266</v>
      </c>
      <c r="B456" s="5">
        <v>41.27</v>
      </c>
      <c r="C456" s="5">
        <v>42.48</v>
      </c>
      <c r="D456" s="5">
        <v>42.59</v>
      </c>
      <c r="E456" s="5">
        <v>41.17</v>
      </c>
      <c r="F456" s="5" t="s">
        <v>2540</v>
      </c>
      <c r="G456" s="29">
        <v>-1.55E-2</v>
      </c>
    </row>
    <row r="457" spans="1:7">
      <c r="A457" s="11">
        <v>45265</v>
      </c>
      <c r="B457" s="5">
        <v>41.92</v>
      </c>
      <c r="C457" s="5">
        <v>41.91</v>
      </c>
      <c r="D457" s="5">
        <v>42.29</v>
      </c>
      <c r="E457" s="5">
        <v>41.61</v>
      </c>
      <c r="F457" s="5" t="s">
        <v>2644</v>
      </c>
      <c r="G457" s="29">
        <v>-1.0200000000000001E-2</v>
      </c>
    </row>
    <row r="458" spans="1:7">
      <c r="A458" s="11">
        <v>45264</v>
      </c>
      <c r="B458" s="5">
        <v>42.35</v>
      </c>
      <c r="C458" s="5">
        <v>43.3</v>
      </c>
      <c r="D458" s="5">
        <v>43.31</v>
      </c>
      <c r="E458" s="5">
        <v>41.69</v>
      </c>
      <c r="F458" s="5" t="s">
        <v>2645</v>
      </c>
      <c r="G458" s="29">
        <v>-3.1800000000000002E-2</v>
      </c>
    </row>
    <row r="459" spans="1:7">
      <c r="A459" s="11">
        <v>45261</v>
      </c>
      <c r="B459" s="5">
        <v>43.74</v>
      </c>
      <c r="C459" s="5">
        <v>44.36</v>
      </c>
      <c r="D459" s="5">
        <v>44.36</v>
      </c>
      <c r="E459" s="5">
        <v>42.86</v>
      </c>
      <c r="F459" s="5" t="s">
        <v>2646</v>
      </c>
      <c r="G459" s="29">
        <v>-2.1499999999999998E-2</v>
      </c>
    </row>
    <row r="460" spans="1:7">
      <c r="A460" s="11">
        <v>45260</v>
      </c>
      <c r="B460" s="5">
        <v>44.7</v>
      </c>
      <c r="C460" s="5">
        <v>44.65</v>
      </c>
      <c r="D460" s="5">
        <v>45.09</v>
      </c>
      <c r="E460" s="5">
        <v>44.41</v>
      </c>
      <c r="F460" s="5" t="s">
        <v>2647</v>
      </c>
      <c r="G460" s="29">
        <v>-5.3E-3</v>
      </c>
    </row>
    <row r="461" spans="1:7">
      <c r="A461" s="11">
        <v>45259</v>
      </c>
      <c r="B461" s="5">
        <v>44.94</v>
      </c>
      <c r="C461" s="5">
        <v>44.6</v>
      </c>
      <c r="D461" s="5">
        <v>45.34</v>
      </c>
      <c r="E461" s="5">
        <v>44.6</v>
      </c>
      <c r="F461" s="5" t="s">
        <v>2648</v>
      </c>
      <c r="G461" s="29">
        <v>1.61E-2</v>
      </c>
    </row>
    <row r="462" spans="1:7">
      <c r="A462" s="11">
        <v>45258</v>
      </c>
      <c r="B462" s="5">
        <v>44.23</v>
      </c>
      <c r="C462" s="5">
        <v>43.69</v>
      </c>
      <c r="D462" s="5">
        <v>44.38</v>
      </c>
      <c r="E462" s="5">
        <v>43.66</v>
      </c>
      <c r="F462" s="5" t="s">
        <v>2649</v>
      </c>
      <c r="G462" s="29">
        <v>3.3999999999999998E-3</v>
      </c>
    </row>
    <row r="463" spans="1:7">
      <c r="A463" s="11">
        <v>45257</v>
      </c>
      <c r="B463" s="5">
        <v>44.08</v>
      </c>
      <c r="C463" s="5">
        <v>43.65</v>
      </c>
      <c r="D463" s="5">
        <v>44.54</v>
      </c>
      <c r="E463" s="5">
        <v>43.65</v>
      </c>
      <c r="F463" s="5" t="s">
        <v>2650</v>
      </c>
      <c r="G463" s="29">
        <v>2.7000000000000001E-3</v>
      </c>
    </row>
    <row r="464" spans="1:7">
      <c r="A464" s="11">
        <v>45254</v>
      </c>
      <c r="B464" s="5">
        <v>43.96</v>
      </c>
      <c r="C464" s="5">
        <v>43.68</v>
      </c>
      <c r="D464" s="5">
        <v>44</v>
      </c>
      <c r="E464" s="5">
        <v>43.61</v>
      </c>
      <c r="F464" s="5" t="s">
        <v>2651</v>
      </c>
      <c r="G464" s="29">
        <v>6.6E-3</v>
      </c>
    </row>
    <row r="465" spans="1:7">
      <c r="A465" s="11">
        <v>45252</v>
      </c>
      <c r="B465" s="5">
        <v>43.67</v>
      </c>
      <c r="C465" s="5">
        <v>44.03</v>
      </c>
      <c r="D465" s="5">
        <v>44.63</v>
      </c>
      <c r="E465" s="5">
        <v>43.54</v>
      </c>
      <c r="F465" s="5" t="s">
        <v>2652</v>
      </c>
      <c r="G465" s="29">
        <v>6.9999999999999999E-4</v>
      </c>
    </row>
    <row r="466" spans="1:7">
      <c r="A466" s="11">
        <v>45251</v>
      </c>
      <c r="B466" s="5">
        <v>43.64</v>
      </c>
      <c r="C466" s="5">
        <v>44.5</v>
      </c>
      <c r="D466" s="5">
        <v>44.66</v>
      </c>
      <c r="E466" s="5">
        <v>43.3</v>
      </c>
      <c r="F466" s="5" t="s">
        <v>2653</v>
      </c>
      <c r="G466" s="29">
        <v>-2.46E-2</v>
      </c>
    </row>
    <row r="467" spans="1:7">
      <c r="A467" s="11">
        <v>45250</v>
      </c>
      <c r="B467" s="5">
        <v>44.74</v>
      </c>
      <c r="C467" s="5">
        <v>43.78</v>
      </c>
      <c r="D467" s="5">
        <v>44.93</v>
      </c>
      <c r="E467" s="5">
        <v>43.78</v>
      </c>
      <c r="F467" s="5" t="s">
        <v>2654</v>
      </c>
      <c r="G467" s="29">
        <v>2.12E-2</v>
      </c>
    </row>
    <row r="468" spans="1:7">
      <c r="A468" s="11">
        <v>45247</v>
      </c>
      <c r="B468" s="5">
        <v>43.81</v>
      </c>
      <c r="C468" s="5">
        <v>42.91</v>
      </c>
      <c r="D468" s="5">
        <v>43.81</v>
      </c>
      <c r="E468" s="5">
        <v>42.56</v>
      </c>
      <c r="F468" s="5" t="s">
        <v>2655</v>
      </c>
      <c r="G468" s="29">
        <v>1.06E-2</v>
      </c>
    </row>
    <row r="469" spans="1:7">
      <c r="A469" s="11">
        <v>45246</v>
      </c>
      <c r="B469" s="5">
        <v>43.35</v>
      </c>
      <c r="C469" s="5">
        <v>41</v>
      </c>
      <c r="D469" s="5">
        <v>43.4</v>
      </c>
      <c r="E469" s="5">
        <v>40.82</v>
      </c>
      <c r="F469" s="5" t="s">
        <v>2656</v>
      </c>
      <c r="G469" s="29">
        <v>6.7500000000000004E-2</v>
      </c>
    </row>
    <row r="470" spans="1:7">
      <c r="A470" s="11">
        <v>45245</v>
      </c>
      <c r="B470" s="5">
        <v>40.61</v>
      </c>
      <c r="C470" s="5">
        <v>39.58</v>
      </c>
      <c r="D470" s="5">
        <v>40.840000000000003</v>
      </c>
      <c r="E470" s="5">
        <v>39.58</v>
      </c>
      <c r="F470" s="5" t="s">
        <v>2657</v>
      </c>
      <c r="G470" s="29">
        <v>3.04E-2</v>
      </c>
    </row>
    <row r="471" spans="1:7">
      <c r="A471" s="11">
        <v>45244</v>
      </c>
      <c r="B471" s="5">
        <v>39.409999999999997</v>
      </c>
      <c r="C471" s="5">
        <v>38.799999999999997</v>
      </c>
      <c r="D471" s="5">
        <v>39.49</v>
      </c>
      <c r="E471" s="5">
        <v>38.07</v>
      </c>
      <c r="F471" s="5" t="s">
        <v>2658</v>
      </c>
      <c r="G471" s="29">
        <v>3.09E-2</v>
      </c>
    </row>
    <row r="472" spans="1:7">
      <c r="A472" s="11">
        <v>45243</v>
      </c>
      <c r="B472" s="5">
        <v>38.229999999999997</v>
      </c>
      <c r="C472" s="5">
        <v>38.35</v>
      </c>
      <c r="D472" s="5">
        <v>38.56</v>
      </c>
      <c r="E472" s="5">
        <v>38.14</v>
      </c>
      <c r="F472" s="5" t="s">
        <v>2659</v>
      </c>
      <c r="G472" s="29">
        <v>-1.6199999999999999E-2</v>
      </c>
    </row>
    <row r="473" spans="1:7">
      <c r="A473" s="11">
        <v>45240</v>
      </c>
      <c r="B473" s="5">
        <v>38.86</v>
      </c>
      <c r="C473" s="5">
        <v>38.24</v>
      </c>
      <c r="D473" s="5">
        <v>38.99</v>
      </c>
      <c r="E473" s="5">
        <v>38.24</v>
      </c>
      <c r="F473" s="5" t="s">
        <v>2660</v>
      </c>
      <c r="G473" s="29">
        <v>2.8000000000000001E-2</v>
      </c>
    </row>
    <row r="474" spans="1:7">
      <c r="A474" s="11">
        <v>45239</v>
      </c>
      <c r="B474" s="5">
        <v>37.799999999999997</v>
      </c>
      <c r="C474" s="5">
        <v>38.049999999999997</v>
      </c>
      <c r="D474" s="5">
        <v>38.51</v>
      </c>
      <c r="E474" s="5">
        <v>37.770000000000003</v>
      </c>
      <c r="F474" s="5" t="s">
        <v>2661</v>
      </c>
      <c r="G474" s="29">
        <v>-3.2000000000000002E-3</v>
      </c>
    </row>
    <row r="475" spans="1:7">
      <c r="A475" s="11">
        <v>45238</v>
      </c>
      <c r="B475" s="5">
        <v>37.92</v>
      </c>
      <c r="C475" s="5">
        <v>38.85</v>
      </c>
      <c r="D475" s="5">
        <v>38.89</v>
      </c>
      <c r="E475" s="5">
        <v>37.75</v>
      </c>
      <c r="F475" s="5" t="s">
        <v>2662</v>
      </c>
      <c r="G475" s="29">
        <v>-2.1899999999999999E-2</v>
      </c>
    </row>
    <row r="476" spans="1:7">
      <c r="A476" s="11">
        <v>45237</v>
      </c>
      <c r="B476" s="5">
        <v>38.770000000000003</v>
      </c>
      <c r="C476" s="5">
        <v>38.24</v>
      </c>
      <c r="D476" s="5">
        <v>38.9</v>
      </c>
      <c r="E476" s="5">
        <v>37.979999999999997</v>
      </c>
      <c r="F476" s="5" t="s">
        <v>2663</v>
      </c>
      <c r="G476" s="29">
        <v>2.1600000000000001E-2</v>
      </c>
    </row>
    <row r="477" spans="1:7">
      <c r="A477" s="11">
        <v>45236</v>
      </c>
      <c r="B477" s="5">
        <v>37.950000000000003</v>
      </c>
      <c r="C477" s="5">
        <v>38.020000000000003</v>
      </c>
      <c r="D477" s="5">
        <v>38.200000000000003</v>
      </c>
      <c r="E477" s="5">
        <v>37.85</v>
      </c>
      <c r="F477" s="5" t="s">
        <v>2664</v>
      </c>
      <c r="G477" s="29">
        <v>-5.0000000000000001E-3</v>
      </c>
    </row>
    <row r="478" spans="1:7">
      <c r="A478" s="11">
        <v>45233</v>
      </c>
      <c r="B478" s="5">
        <v>38.14</v>
      </c>
      <c r="C478" s="5">
        <v>38</v>
      </c>
      <c r="D478" s="5">
        <v>38.32</v>
      </c>
      <c r="E478" s="5">
        <v>37.67</v>
      </c>
      <c r="F478" s="5" t="s">
        <v>2665</v>
      </c>
      <c r="G478" s="29">
        <v>1.17E-2</v>
      </c>
    </row>
    <row r="479" spans="1:7">
      <c r="A479" s="11">
        <v>45232</v>
      </c>
      <c r="B479" s="5">
        <v>37.700000000000003</v>
      </c>
      <c r="C479" s="5">
        <v>37.58</v>
      </c>
      <c r="D479" s="5">
        <v>37.82</v>
      </c>
      <c r="E479" s="5">
        <v>36.909999999999997</v>
      </c>
      <c r="F479" s="5" t="s">
        <v>2666</v>
      </c>
      <c r="G479" s="29">
        <v>1.0999999999999999E-2</v>
      </c>
    </row>
    <row r="480" spans="1:7">
      <c r="A480" s="11">
        <v>45231</v>
      </c>
      <c r="B480" s="5">
        <v>37.29</v>
      </c>
      <c r="C480" s="5">
        <v>36.5</v>
      </c>
      <c r="D480" s="5">
        <v>37.31</v>
      </c>
      <c r="E480" s="5">
        <v>36.28</v>
      </c>
      <c r="F480" s="5" t="s">
        <v>2667</v>
      </c>
      <c r="G480" s="29">
        <v>2.1600000000000001E-2</v>
      </c>
    </row>
    <row r="481" spans="1:7">
      <c r="A481" s="11">
        <v>45230</v>
      </c>
      <c r="B481" s="5">
        <v>36.5</v>
      </c>
      <c r="C481" s="5">
        <v>35.659999999999997</v>
      </c>
      <c r="D481" s="5">
        <v>36.57</v>
      </c>
      <c r="E481" s="5">
        <v>35.619999999999997</v>
      </c>
      <c r="F481" s="5" t="s">
        <v>2668</v>
      </c>
      <c r="G481" s="29">
        <v>2.2700000000000001E-2</v>
      </c>
    </row>
    <row r="482" spans="1:7">
      <c r="A482" s="11">
        <v>45229</v>
      </c>
      <c r="B482" s="5">
        <v>35.69</v>
      </c>
      <c r="C482" s="5">
        <v>35.47</v>
      </c>
      <c r="D482" s="5">
        <v>35.96</v>
      </c>
      <c r="E482" s="5">
        <v>34.92</v>
      </c>
      <c r="F482" s="5" t="s">
        <v>2669</v>
      </c>
      <c r="G482" s="29">
        <v>4.1999999999999997E-3</v>
      </c>
    </row>
    <row r="483" spans="1:7">
      <c r="A483" s="11">
        <v>45226</v>
      </c>
      <c r="B483" s="5">
        <v>35.54</v>
      </c>
      <c r="C483" s="5">
        <v>34.659999999999997</v>
      </c>
      <c r="D483" s="5">
        <v>36.380000000000003</v>
      </c>
      <c r="E483" s="5">
        <v>34.6</v>
      </c>
      <c r="F483" s="5" t="s">
        <v>2670</v>
      </c>
      <c r="G483" s="29">
        <v>9.2899999999999996E-2</v>
      </c>
    </row>
    <row r="484" spans="1:7">
      <c r="A484" s="11">
        <v>45225</v>
      </c>
      <c r="B484" s="5">
        <v>32.520000000000003</v>
      </c>
      <c r="C484" s="5">
        <v>32.89</v>
      </c>
      <c r="D484" s="5">
        <v>33.22</v>
      </c>
      <c r="E484" s="5">
        <v>32.15</v>
      </c>
      <c r="F484" s="5" t="s">
        <v>2671</v>
      </c>
      <c r="G484" s="29">
        <v>-9.4000000000000004E-3</v>
      </c>
    </row>
    <row r="485" spans="1:7">
      <c r="A485" s="11">
        <v>45224</v>
      </c>
      <c r="B485" s="5">
        <v>32.83</v>
      </c>
      <c r="C485" s="5">
        <v>34.18</v>
      </c>
      <c r="D485" s="5">
        <v>34.450000000000003</v>
      </c>
      <c r="E485" s="5">
        <v>32.549999999999997</v>
      </c>
      <c r="F485" s="5" t="s">
        <v>2672</v>
      </c>
      <c r="G485" s="29">
        <v>-5.0900000000000001E-2</v>
      </c>
    </row>
    <row r="486" spans="1:7">
      <c r="A486" s="11">
        <v>45223</v>
      </c>
      <c r="B486" s="5">
        <v>34.590000000000003</v>
      </c>
      <c r="C486" s="5">
        <v>33.64</v>
      </c>
      <c r="D486" s="5">
        <v>34.71</v>
      </c>
      <c r="E486" s="5">
        <v>33.64</v>
      </c>
      <c r="F486" s="5" t="s">
        <v>2216</v>
      </c>
      <c r="G486" s="29">
        <v>2.1899999999999999E-2</v>
      </c>
    </row>
    <row r="487" spans="1:7">
      <c r="A487" s="11">
        <v>45222</v>
      </c>
      <c r="B487" s="5">
        <v>33.85</v>
      </c>
      <c r="C487" s="5">
        <v>34.6</v>
      </c>
      <c r="D487" s="5">
        <v>35.19</v>
      </c>
      <c r="E487" s="5">
        <v>33.39</v>
      </c>
      <c r="F487" s="5" t="s">
        <v>2673</v>
      </c>
      <c r="G487" s="29">
        <v>-3.0599999999999999E-2</v>
      </c>
    </row>
    <row r="488" spans="1:7">
      <c r="A488" s="11">
        <v>45219</v>
      </c>
      <c r="B488" s="5">
        <v>34.92</v>
      </c>
      <c r="C488" s="5">
        <v>35.65</v>
      </c>
      <c r="D488" s="5">
        <v>36.28</v>
      </c>
      <c r="E488" s="5">
        <v>34.869999999999997</v>
      </c>
      <c r="F488" s="5" t="s">
        <v>2674</v>
      </c>
      <c r="G488" s="29">
        <v>-2.1000000000000001E-2</v>
      </c>
    </row>
    <row r="489" spans="1:7">
      <c r="A489" s="11">
        <v>45218</v>
      </c>
      <c r="B489" s="5">
        <v>35.67</v>
      </c>
      <c r="C489" s="5">
        <v>35.96</v>
      </c>
      <c r="D489" s="5">
        <v>36.36</v>
      </c>
      <c r="E489" s="5">
        <v>35.520000000000003</v>
      </c>
      <c r="F489" s="5" t="s">
        <v>2675</v>
      </c>
      <c r="G489" s="29">
        <v>8.0000000000000004E-4</v>
      </c>
    </row>
    <row r="490" spans="1:7">
      <c r="A490" s="11">
        <v>45217</v>
      </c>
      <c r="B490" s="5">
        <v>35.64</v>
      </c>
      <c r="C490" s="5">
        <v>35.520000000000003</v>
      </c>
      <c r="D490" s="5">
        <v>36.020000000000003</v>
      </c>
      <c r="E490" s="5">
        <v>35.450000000000003</v>
      </c>
      <c r="F490" s="5" t="s">
        <v>2676</v>
      </c>
      <c r="G490" s="29">
        <v>-1.1599999999999999E-2</v>
      </c>
    </row>
    <row r="491" spans="1:7">
      <c r="A491" s="11">
        <v>45216</v>
      </c>
      <c r="B491" s="5">
        <v>36.06</v>
      </c>
      <c r="C491" s="5">
        <v>35.92</v>
      </c>
      <c r="D491" s="5">
        <v>36.35</v>
      </c>
      <c r="E491" s="5">
        <v>35.07</v>
      </c>
      <c r="F491" s="5" t="s">
        <v>2677</v>
      </c>
      <c r="G491" s="29">
        <v>-1.37E-2</v>
      </c>
    </row>
    <row r="492" spans="1:7">
      <c r="A492" s="11">
        <v>45215</v>
      </c>
      <c r="B492" s="5">
        <v>36.56</v>
      </c>
      <c r="C492" s="5">
        <v>36.14</v>
      </c>
      <c r="D492" s="5">
        <v>36.94</v>
      </c>
      <c r="E492" s="5">
        <v>36.08</v>
      </c>
      <c r="F492" s="5" t="s">
        <v>2678</v>
      </c>
      <c r="G492" s="29">
        <v>1.6400000000000001E-2</v>
      </c>
    </row>
    <row r="493" spans="1:7">
      <c r="A493" s="11">
        <v>45212</v>
      </c>
      <c r="B493" s="5">
        <v>35.97</v>
      </c>
      <c r="C493" s="5">
        <v>36.74</v>
      </c>
      <c r="D493" s="5">
        <v>36.79</v>
      </c>
      <c r="E493" s="5">
        <v>35.86</v>
      </c>
      <c r="F493" s="5" t="s">
        <v>2502</v>
      </c>
      <c r="G493" s="29">
        <v>-2.3599999999999999E-2</v>
      </c>
    </row>
    <row r="494" spans="1:7">
      <c r="A494" s="11">
        <v>45211</v>
      </c>
      <c r="B494" s="5">
        <v>36.840000000000003</v>
      </c>
      <c r="C494" s="5">
        <v>36.799999999999997</v>
      </c>
      <c r="D494" s="5">
        <v>37.22</v>
      </c>
      <c r="E494" s="5">
        <v>36.39</v>
      </c>
      <c r="F494" s="5" t="s">
        <v>2679</v>
      </c>
      <c r="G494" s="29">
        <v>-1.1000000000000001E-3</v>
      </c>
    </row>
    <row r="495" spans="1:7">
      <c r="A495" s="11">
        <v>45210</v>
      </c>
      <c r="B495" s="5">
        <v>36.880000000000003</v>
      </c>
      <c r="C495" s="5">
        <v>36.619999999999997</v>
      </c>
      <c r="D495" s="5">
        <v>37.03</v>
      </c>
      <c r="E495" s="5">
        <v>36.380000000000003</v>
      </c>
      <c r="F495" s="5" t="s">
        <v>2680</v>
      </c>
      <c r="G495" s="29">
        <v>1.24E-2</v>
      </c>
    </row>
    <row r="496" spans="1:7">
      <c r="A496" s="11">
        <v>45209</v>
      </c>
      <c r="B496" s="5">
        <v>36.43</v>
      </c>
      <c r="C496" s="5">
        <v>36.14</v>
      </c>
      <c r="D496" s="5">
        <v>36.74</v>
      </c>
      <c r="E496" s="5">
        <v>35.81</v>
      </c>
      <c r="F496" s="5" t="s">
        <v>2681</v>
      </c>
      <c r="G496" s="29">
        <v>1.03E-2</v>
      </c>
    </row>
    <row r="497" spans="1:7">
      <c r="A497" s="11">
        <v>45208</v>
      </c>
      <c r="B497" s="5">
        <v>36.06</v>
      </c>
      <c r="C497" s="5">
        <v>35.700000000000003</v>
      </c>
      <c r="D497" s="5">
        <v>36.17</v>
      </c>
      <c r="E497" s="5">
        <v>35.5</v>
      </c>
      <c r="F497" s="5" t="s">
        <v>2682</v>
      </c>
      <c r="G497" s="29">
        <v>-3.5999999999999999E-3</v>
      </c>
    </row>
    <row r="498" spans="1:7">
      <c r="A498" s="11">
        <v>45205</v>
      </c>
      <c r="B498" s="5">
        <v>36.19</v>
      </c>
      <c r="C498" s="5">
        <v>35.869999999999997</v>
      </c>
      <c r="D498" s="5">
        <v>36.46</v>
      </c>
      <c r="E498" s="5">
        <v>35.18</v>
      </c>
      <c r="F498" s="5" t="s">
        <v>2683</v>
      </c>
      <c r="G498" s="29">
        <v>8.3999999999999995E-3</v>
      </c>
    </row>
    <row r="499" spans="1:7">
      <c r="A499" s="11">
        <v>45204</v>
      </c>
      <c r="B499" s="5">
        <v>35.89</v>
      </c>
      <c r="C499" s="5">
        <v>35.97</v>
      </c>
      <c r="D499" s="5">
        <v>36.1</v>
      </c>
      <c r="E499" s="5">
        <v>35.6</v>
      </c>
      <c r="F499" s="5" t="s">
        <v>2684</v>
      </c>
      <c r="G499" s="29">
        <v>-1.1000000000000001E-3</v>
      </c>
    </row>
    <row r="500" spans="1:7">
      <c r="A500" s="11">
        <v>45203</v>
      </c>
      <c r="B500" s="5">
        <v>35.93</v>
      </c>
      <c r="C500" s="5">
        <v>36.520000000000003</v>
      </c>
      <c r="D500" s="5">
        <v>36.520000000000003</v>
      </c>
      <c r="E500" s="5">
        <v>35.33</v>
      </c>
      <c r="F500" s="5" t="s">
        <v>2685</v>
      </c>
      <c r="G500" s="29">
        <v>6.7000000000000002E-3</v>
      </c>
    </row>
    <row r="501" spans="1:7">
      <c r="A501" s="11">
        <v>45202</v>
      </c>
      <c r="B501" s="5">
        <v>35.69</v>
      </c>
      <c r="C501" s="5">
        <v>35.26</v>
      </c>
      <c r="D501" s="5">
        <v>36.54</v>
      </c>
      <c r="E501" s="5">
        <v>35.26</v>
      </c>
      <c r="F501" s="5" t="s">
        <v>2686</v>
      </c>
      <c r="G501" s="29">
        <v>6.4999999999999997E-3</v>
      </c>
    </row>
    <row r="502" spans="1:7">
      <c r="A502" s="11">
        <v>45201</v>
      </c>
      <c r="B502" s="5">
        <v>35.46</v>
      </c>
      <c r="C502" s="5">
        <v>35.61</v>
      </c>
      <c r="D502" s="5">
        <v>35.97</v>
      </c>
      <c r="E502" s="5">
        <v>34.979999999999997</v>
      </c>
      <c r="F502" s="5" t="s">
        <v>2687</v>
      </c>
      <c r="G502" s="29">
        <v>-2.5000000000000001E-3</v>
      </c>
    </row>
  </sheetData>
  <pageMargins left="0.75" right="0.75" top="1" bottom="1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502"/>
  <sheetViews>
    <sheetView workbookViewId="0"/>
  </sheetViews>
  <sheetFormatPr defaultColWidth="11.19921875" defaultRowHeight="15" customHeight="1"/>
  <cols>
    <col min="1" max="26" width="11" customWidth="1"/>
  </cols>
  <sheetData>
    <row r="1" spans="1:7">
      <c r="A1" s="5" t="s">
        <v>0</v>
      </c>
      <c r="B1" s="5" t="s">
        <v>2688</v>
      </c>
      <c r="C1" s="5" t="s">
        <v>2689</v>
      </c>
      <c r="D1" s="5" t="s">
        <v>2690</v>
      </c>
      <c r="E1" s="5" t="s">
        <v>2691</v>
      </c>
      <c r="F1" s="5" t="s">
        <v>2692</v>
      </c>
      <c r="G1" s="5" t="s">
        <v>2693</v>
      </c>
    </row>
    <row r="2" spans="1:7">
      <c r="A2" s="11">
        <v>45930</v>
      </c>
      <c r="B2" s="5">
        <v>254.63</v>
      </c>
      <c r="C2" s="5" t="s">
        <v>2694</v>
      </c>
      <c r="D2" s="5" t="s">
        <v>2695</v>
      </c>
      <c r="E2" s="5" t="s">
        <v>2696</v>
      </c>
      <c r="F2" s="5" t="s">
        <v>2697</v>
      </c>
      <c r="G2" s="5" t="s">
        <v>2698</v>
      </c>
    </row>
    <row r="3" spans="1:7">
      <c r="A3" s="11">
        <v>45929</v>
      </c>
      <c r="B3" s="5">
        <v>254.43</v>
      </c>
      <c r="C3" s="5" t="s">
        <v>2699</v>
      </c>
      <c r="D3" s="5" t="s">
        <v>2700</v>
      </c>
      <c r="E3" s="5" t="s">
        <v>2701</v>
      </c>
      <c r="F3" s="5" t="s">
        <v>2702</v>
      </c>
      <c r="G3" s="5" t="s">
        <v>2703</v>
      </c>
    </row>
    <row r="4" spans="1:7">
      <c r="A4" s="11">
        <v>45926</v>
      </c>
      <c r="B4" s="5">
        <v>255.46</v>
      </c>
      <c r="C4" s="5" t="s">
        <v>2704</v>
      </c>
      <c r="D4" s="5" t="s">
        <v>2705</v>
      </c>
      <c r="E4" s="5" t="s">
        <v>2706</v>
      </c>
      <c r="F4" s="5" t="s">
        <v>2707</v>
      </c>
      <c r="G4" s="5" t="s">
        <v>2708</v>
      </c>
    </row>
    <row r="5" spans="1:7">
      <c r="A5" s="11">
        <v>45925</v>
      </c>
      <c r="B5" s="5">
        <v>256.87</v>
      </c>
      <c r="C5" s="5" t="s">
        <v>2709</v>
      </c>
      <c r="D5" s="5" t="s">
        <v>2710</v>
      </c>
      <c r="E5" s="5" t="s">
        <v>2711</v>
      </c>
      <c r="F5" s="5" t="s">
        <v>2712</v>
      </c>
      <c r="G5" s="5" t="s">
        <v>2713</v>
      </c>
    </row>
    <row r="6" spans="1:7">
      <c r="A6" s="11">
        <v>45924</v>
      </c>
      <c r="B6" s="5">
        <v>252.31</v>
      </c>
      <c r="C6" s="5" t="s">
        <v>2714</v>
      </c>
      <c r="D6" s="5" t="s">
        <v>2715</v>
      </c>
      <c r="E6" s="5" t="s">
        <v>2716</v>
      </c>
      <c r="F6" s="5" t="s">
        <v>2717</v>
      </c>
      <c r="G6" s="5" t="s">
        <v>2718</v>
      </c>
    </row>
    <row r="7" spans="1:7">
      <c r="A7" s="11">
        <v>45923</v>
      </c>
      <c r="B7" s="5">
        <v>254.43</v>
      </c>
      <c r="C7" s="5" t="s">
        <v>2719</v>
      </c>
      <c r="D7" s="5" t="s">
        <v>2720</v>
      </c>
      <c r="E7" s="5" t="s">
        <v>2721</v>
      </c>
      <c r="F7" s="5" t="s">
        <v>2722</v>
      </c>
      <c r="G7" s="5" t="s">
        <v>2723</v>
      </c>
    </row>
    <row r="8" spans="1:7">
      <c r="A8" s="11">
        <v>45922</v>
      </c>
      <c r="B8" s="5">
        <v>256.08</v>
      </c>
      <c r="C8" s="5" t="s">
        <v>2724</v>
      </c>
      <c r="D8" s="5" t="s">
        <v>2725</v>
      </c>
      <c r="E8" s="5" t="s">
        <v>2726</v>
      </c>
      <c r="F8" s="5" t="s">
        <v>2727</v>
      </c>
      <c r="G8" s="5" t="s">
        <v>2728</v>
      </c>
    </row>
    <row r="9" spans="1:7">
      <c r="A9" s="11">
        <v>45919</v>
      </c>
      <c r="B9" s="5">
        <v>245.5</v>
      </c>
      <c r="C9" s="5" t="s">
        <v>2729</v>
      </c>
      <c r="D9" s="5" t="s">
        <v>2730</v>
      </c>
      <c r="E9" s="5" t="s">
        <v>2731</v>
      </c>
      <c r="F9" s="5" t="s">
        <v>2732</v>
      </c>
      <c r="G9" s="5" t="s">
        <v>2733</v>
      </c>
    </row>
    <row r="10" spans="1:7">
      <c r="A10" s="11">
        <v>45918</v>
      </c>
      <c r="B10" s="5">
        <v>237.88</v>
      </c>
      <c r="C10" s="5" t="s">
        <v>2734</v>
      </c>
      <c r="D10" s="5" t="s">
        <v>2735</v>
      </c>
      <c r="E10" s="5" t="s">
        <v>2736</v>
      </c>
      <c r="F10" s="5" t="s">
        <v>2737</v>
      </c>
      <c r="G10" s="5" t="s">
        <v>2738</v>
      </c>
    </row>
    <row r="11" spans="1:7">
      <c r="A11" s="11">
        <v>45917</v>
      </c>
      <c r="B11" s="5">
        <v>238.99</v>
      </c>
      <c r="C11" s="5" t="s">
        <v>2739</v>
      </c>
      <c r="D11" s="5" t="s">
        <v>2740</v>
      </c>
      <c r="E11" s="5" t="s">
        <v>2741</v>
      </c>
      <c r="F11" s="5" t="s">
        <v>2742</v>
      </c>
      <c r="G11" s="5" t="s">
        <v>2743</v>
      </c>
    </row>
    <row r="12" spans="1:7">
      <c r="A12" s="11">
        <v>45916</v>
      </c>
      <c r="B12" s="5">
        <v>238.15</v>
      </c>
      <c r="C12" s="5" t="s">
        <v>2744</v>
      </c>
      <c r="D12" s="5" t="s">
        <v>2745</v>
      </c>
      <c r="E12" s="5" t="s">
        <v>2746</v>
      </c>
      <c r="F12" s="5" t="s">
        <v>2747</v>
      </c>
      <c r="G12" s="5" t="s">
        <v>2748</v>
      </c>
    </row>
    <row r="13" spans="1:7">
      <c r="A13" s="11">
        <v>45915</v>
      </c>
      <c r="B13" s="5">
        <v>236.7</v>
      </c>
      <c r="C13" s="5" t="s">
        <v>2749</v>
      </c>
      <c r="D13" s="5" t="s">
        <v>2750</v>
      </c>
      <c r="E13" s="5" t="s">
        <v>2751</v>
      </c>
      <c r="F13" s="5" t="s">
        <v>2752</v>
      </c>
      <c r="G13" s="5" t="s">
        <v>2753</v>
      </c>
    </row>
    <row r="14" spans="1:7">
      <c r="A14" s="11">
        <v>45912</v>
      </c>
      <c r="B14" s="5">
        <v>234.07</v>
      </c>
      <c r="C14" s="5" t="s">
        <v>2754</v>
      </c>
      <c r="D14" s="5" t="s">
        <v>2755</v>
      </c>
      <c r="E14" s="5" t="s">
        <v>2756</v>
      </c>
      <c r="F14" s="5" t="s">
        <v>2757</v>
      </c>
      <c r="G14" s="5" t="s">
        <v>2758</v>
      </c>
    </row>
    <row r="15" spans="1:7">
      <c r="A15" s="11">
        <v>45911</v>
      </c>
      <c r="B15" s="5">
        <v>230.03</v>
      </c>
      <c r="C15" s="5" t="s">
        <v>2759</v>
      </c>
      <c r="D15" s="5" t="s">
        <v>2760</v>
      </c>
      <c r="E15" s="5" t="s">
        <v>2761</v>
      </c>
      <c r="F15" s="5" t="s">
        <v>2762</v>
      </c>
      <c r="G15" s="5" t="s">
        <v>2763</v>
      </c>
    </row>
    <row r="16" spans="1:7">
      <c r="A16" s="11">
        <v>45910</v>
      </c>
      <c r="B16" s="5">
        <v>226.79</v>
      </c>
      <c r="C16" s="5" t="s">
        <v>2764</v>
      </c>
      <c r="D16" s="5" t="s">
        <v>2765</v>
      </c>
      <c r="E16" s="5" t="s">
        <v>2766</v>
      </c>
      <c r="F16" s="5" t="s">
        <v>2767</v>
      </c>
      <c r="G16" s="5" t="s">
        <v>2768</v>
      </c>
    </row>
    <row r="17" spans="1:7">
      <c r="A17" s="11">
        <v>45909</v>
      </c>
      <c r="B17" s="5">
        <v>234.35</v>
      </c>
      <c r="C17" s="5" t="s">
        <v>2749</v>
      </c>
      <c r="D17" s="5" t="s">
        <v>2769</v>
      </c>
      <c r="E17" s="5" t="s">
        <v>2770</v>
      </c>
      <c r="F17" s="5" t="s">
        <v>2771</v>
      </c>
      <c r="G17" s="5" t="s">
        <v>2772</v>
      </c>
    </row>
    <row r="18" spans="1:7">
      <c r="A18" s="11">
        <v>45908</v>
      </c>
      <c r="B18" s="5">
        <v>237.88</v>
      </c>
      <c r="C18" s="5" t="s">
        <v>2773</v>
      </c>
      <c r="D18" s="5" t="s">
        <v>2774</v>
      </c>
      <c r="E18" s="5" t="s">
        <v>2775</v>
      </c>
      <c r="F18" s="5" t="s">
        <v>2776</v>
      </c>
      <c r="G18" s="5" t="s">
        <v>2777</v>
      </c>
    </row>
    <row r="19" spans="1:7">
      <c r="A19" s="11">
        <v>45905</v>
      </c>
      <c r="B19" s="5">
        <v>239.69</v>
      </c>
      <c r="C19" s="5" t="s">
        <v>2778</v>
      </c>
      <c r="D19" s="5" t="s">
        <v>2779</v>
      </c>
      <c r="E19" s="5" t="s">
        <v>2780</v>
      </c>
      <c r="F19" s="5" t="s">
        <v>2781</v>
      </c>
      <c r="G19" s="5" t="s">
        <v>2782</v>
      </c>
    </row>
    <row r="20" spans="1:7">
      <c r="A20" s="11">
        <v>45904</v>
      </c>
      <c r="B20" s="5">
        <v>239.78</v>
      </c>
      <c r="C20" s="5" t="s">
        <v>2783</v>
      </c>
      <c r="D20" s="5" t="s">
        <v>2784</v>
      </c>
      <c r="E20" s="5" t="s">
        <v>2785</v>
      </c>
      <c r="F20" s="5" t="s">
        <v>2786</v>
      </c>
      <c r="G20" s="5" t="s">
        <v>2787</v>
      </c>
    </row>
    <row r="21" spans="1:7">
      <c r="A21" s="11">
        <v>45903</v>
      </c>
      <c r="B21" s="5">
        <v>238.47</v>
      </c>
      <c r="C21" s="5" t="s">
        <v>2788</v>
      </c>
      <c r="D21" s="5" t="s">
        <v>2789</v>
      </c>
      <c r="E21" s="5" t="s">
        <v>2790</v>
      </c>
      <c r="F21" s="5" t="s">
        <v>2791</v>
      </c>
      <c r="G21" s="5" t="s">
        <v>2792</v>
      </c>
    </row>
    <row r="22" spans="1:7">
      <c r="A22" s="11">
        <v>45902</v>
      </c>
      <c r="B22" s="5">
        <v>229.72</v>
      </c>
      <c r="C22" s="5" t="s">
        <v>2793</v>
      </c>
      <c r="D22" s="5" t="s">
        <v>2794</v>
      </c>
      <c r="E22" s="5" t="s">
        <v>2795</v>
      </c>
      <c r="F22" s="5" t="s">
        <v>2796</v>
      </c>
      <c r="G22" s="5" t="s">
        <v>2797</v>
      </c>
    </row>
    <row r="23" spans="1:7">
      <c r="A23" s="11">
        <v>45898</v>
      </c>
      <c r="B23" s="5">
        <v>232.14</v>
      </c>
      <c r="C23" s="5" t="s">
        <v>2798</v>
      </c>
      <c r="D23" s="5" t="s">
        <v>2799</v>
      </c>
      <c r="E23" s="5" t="s">
        <v>2800</v>
      </c>
      <c r="F23" s="5" t="s">
        <v>2801</v>
      </c>
      <c r="G23" s="5" t="s">
        <v>2802</v>
      </c>
    </row>
    <row r="24" spans="1:7">
      <c r="A24" s="11">
        <v>45897</v>
      </c>
      <c r="B24" s="5">
        <v>232.56</v>
      </c>
      <c r="C24" s="5" t="s">
        <v>2803</v>
      </c>
      <c r="D24" s="5" t="s">
        <v>2804</v>
      </c>
      <c r="E24" s="5" t="s">
        <v>2805</v>
      </c>
      <c r="F24" s="5" t="s">
        <v>2806</v>
      </c>
      <c r="G24" s="5" t="s">
        <v>2807</v>
      </c>
    </row>
    <row r="25" spans="1:7">
      <c r="A25" s="11">
        <v>45896</v>
      </c>
      <c r="B25" s="5">
        <v>230.49</v>
      </c>
      <c r="C25" s="5" t="s">
        <v>2808</v>
      </c>
      <c r="D25" s="5" t="s">
        <v>2809</v>
      </c>
      <c r="E25" s="5" t="s">
        <v>2810</v>
      </c>
      <c r="F25" s="5" t="s">
        <v>2811</v>
      </c>
      <c r="G25" s="5" t="s">
        <v>2812</v>
      </c>
    </row>
    <row r="26" spans="1:7">
      <c r="A26" s="11">
        <v>45895</v>
      </c>
      <c r="B26" s="5">
        <v>229.31</v>
      </c>
      <c r="C26" s="5" t="s">
        <v>2813</v>
      </c>
      <c r="D26" s="5" t="s">
        <v>2814</v>
      </c>
      <c r="E26" s="5" t="s">
        <v>2815</v>
      </c>
      <c r="F26" s="5" t="s">
        <v>2816</v>
      </c>
      <c r="G26" s="5" t="s">
        <v>2817</v>
      </c>
    </row>
    <row r="27" spans="1:7">
      <c r="A27" s="11">
        <v>45894</v>
      </c>
      <c r="B27" s="5">
        <v>227.16</v>
      </c>
      <c r="C27" s="5" t="s">
        <v>2818</v>
      </c>
      <c r="D27" s="5" t="s">
        <v>2819</v>
      </c>
      <c r="E27" s="5" t="s">
        <v>2820</v>
      </c>
      <c r="F27" s="5" t="s">
        <v>2821</v>
      </c>
      <c r="G27" s="5" t="s">
        <v>2822</v>
      </c>
    </row>
    <row r="28" spans="1:7">
      <c r="A28" s="11">
        <v>45891</v>
      </c>
      <c r="B28" s="5">
        <v>227.76</v>
      </c>
      <c r="C28" s="5" t="s">
        <v>2823</v>
      </c>
      <c r="D28" s="5" t="s">
        <v>2824</v>
      </c>
      <c r="E28" s="5" t="s">
        <v>2825</v>
      </c>
      <c r="F28" s="5" t="s">
        <v>2826</v>
      </c>
      <c r="G28" s="5" t="s">
        <v>2827</v>
      </c>
    </row>
    <row r="29" spans="1:7">
      <c r="A29" s="11">
        <v>45890</v>
      </c>
      <c r="B29" s="5">
        <v>224.9</v>
      </c>
      <c r="C29" s="5" t="s">
        <v>2828</v>
      </c>
      <c r="D29" s="5" t="s">
        <v>2829</v>
      </c>
      <c r="E29" s="5" t="s">
        <v>2830</v>
      </c>
      <c r="F29" s="5" t="s">
        <v>2831</v>
      </c>
      <c r="G29" s="5" t="s">
        <v>2832</v>
      </c>
    </row>
    <row r="30" spans="1:7">
      <c r="A30" s="11">
        <v>45889</v>
      </c>
      <c r="B30" s="5">
        <v>226.01</v>
      </c>
      <c r="C30" s="5" t="s">
        <v>2833</v>
      </c>
      <c r="D30" s="5" t="s">
        <v>2834</v>
      </c>
      <c r="E30" s="5" t="s">
        <v>2835</v>
      </c>
      <c r="F30" s="5" t="s">
        <v>2836</v>
      </c>
      <c r="G30" s="5" t="s">
        <v>2837</v>
      </c>
    </row>
    <row r="31" spans="1:7">
      <c r="A31" s="11">
        <v>45888</v>
      </c>
      <c r="B31" s="5">
        <v>230.56</v>
      </c>
      <c r="C31" s="5" t="s">
        <v>2838</v>
      </c>
      <c r="D31" s="5" t="s">
        <v>2839</v>
      </c>
      <c r="E31" s="5" t="s">
        <v>2840</v>
      </c>
      <c r="F31" s="5" t="s">
        <v>2841</v>
      </c>
      <c r="G31" s="5" t="s">
        <v>2842</v>
      </c>
    </row>
    <row r="32" spans="1:7">
      <c r="A32" s="11">
        <v>45887</v>
      </c>
      <c r="B32" s="5">
        <v>230.89</v>
      </c>
      <c r="C32" s="5" t="s">
        <v>2843</v>
      </c>
      <c r="D32" s="5" t="s">
        <v>2844</v>
      </c>
      <c r="E32" s="5" t="s">
        <v>2845</v>
      </c>
      <c r="F32" s="5" t="s">
        <v>2846</v>
      </c>
      <c r="G32" s="5" t="s">
        <v>2847</v>
      </c>
    </row>
    <row r="33" spans="1:7">
      <c r="A33" s="11">
        <v>45884</v>
      </c>
      <c r="B33" s="5">
        <v>231.59</v>
      </c>
      <c r="C33" s="5" t="s">
        <v>2848</v>
      </c>
      <c r="D33" s="5" t="s">
        <v>2849</v>
      </c>
      <c r="E33" s="5" t="s">
        <v>2805</v>
      </c>
      <c r="F33" s="5" t="s">
        <v>2850</v>
      </c>
      <c r="G33" s="5" t="s">
        <v>2851</v>
      </c>
    </row>
    <row r="34" spans="1:7">
      <c r="A34" s="11">
        <v>45883</v>
      </c>
      <c r="B34" s="5">
        <v>232.78</v>
      </c>
      <c r="C34" s="5" t="s">
        <v>2852</v>
      </c>
      <c r="D34" s="5" t="s">
        <v>2853</v>
      </c>
      <c r="E34" s="5" t="s">
        <v>2794</v>
      </c>
      <c r="F34" s="5" t="s">
        <v>2854</v>
      </c>
      <c r="G34" s="5" t="s">
        <v>2855</v>
      </c>
    </row>
    <row r="35" spans="1:7">
      <c r="A35" s="11">
        <v>45882</v>
      </c>
      <c r="B35" s="5">
        <v>233.33</v>
      </c>
      <c r="C35" s="5" t="s">
        <v>2856</v>
      </c>
      <c r="D35" s="5" t="s">
        <v>2857</v>
      </c>
      <c r="E35" s="5" t="s">
        <v>2858</v>
      </c>
      <c r="F35" s="5" t="s">
        <v>2859</v>
      </c>
      <c r="G35" s="5" t="s">
        <v>2860</v>
      </c>
    </row>
    <row r="36" spans="1:7">
      <c r="A36" s="11">
        <v>45881</v>
      </c>
      <c r="B36" s="5">
        <v>229.65</v>
      </c>
      <c r="C36" s="5" t="s">
        <v>2861</v>
      </c>
      <c r="D36" s="5" t="s">
        <v>2862</v>
      </c>
      <c r="E36" s="5" t="s">
        <v>2863</v>
      </c>
      <c r="F36" s="5" t="s">
        <v>2864</v>
      </c>
      <c r="G36" s="5" t="s">
        <v>2865</v>
      </c>
    </row>
    <row r="37" spans="1:7">
      <c r="A37" s="11">
        <v>45880</v>
      </c>
      <c r="B37" s="5">
        <v>227.18</v>
      </c>
      <c r="C37" s="5" t="s">
        <v>2866</v>
      </c>
      <c r="D37" s="5" t="s">
        <v>2867</v>
      </c>
      <c r="E37" s="5" t="s">
        <v>2868</v>
      </c>
      <c r="F37" s="5" t="s">
        <v>2869</v>
      </c>
      <c r="G37" s="5" t="s">
        <v>2870</v>
      </c>
    </row>
    <row r="38" spans="1:7">
      <c r="A38" s="11">
        <v>45877</v>
      </c>
      <c r="B38" s="5">
        <v>229.35</v>
      </c>
      <c r="C38" s="5" t="s">
        <v>2871</v>
      </c>
      <c r="D38" s="5" t="s">
        <v>2872</v>
      </c>
      <c r="E38" s="5" t="s">
        <v>2873</v>
      </c>
      <c r="F38" s="5" t="s">
        <v>2874</v>
      </c>
      <c r="G38" s="5" t="s">
        <v>2875</v>
      </c>
    </row>
    <row r="39" spans="1:7">
      <c r="A39" s="11">
        <v>45876</v>
      </c>
      <c r="B39" s="5">
        <v>220.03</v>
      </c>
      <c r="C39" s="5" t="s">
        <v>2876</v>
      </c>
      <c r="D39" s="5" t="s">
        <v>2877</v>
      </c>
      <c r="E39" s="5" t="s">
        <v>2878</v>
      </c>
      <c r="F39" s="5" t="s">
        <v>2879</v>
      </c>
      <c r="G39" s="5" t="s">
        <v>2880</v>
      </c>
    </row>
    <row r="40" spans="1:7">
      <c r="A40" s="11">
        <v>45875</v>
      </c>
      <c r="B40" s="5">
        <v>213.25</v>
      </c>
      <c r="C40" s="5" t="s">
        <v>2881</v>
      </c>
      <c r="D40" s="5" t="s">
        <v>2882</v>
      </c>
      <c r="E40" s="5" t="s">
        <v>2883</v>
      </c>
      <c r="F40" s="5" t="s">
        <v>2884</v>
      </c>
      <c r="G40" s="5" t="s">
        <v>2885</v>
      </c>
    </row>
    <row r="41" spans="1:7">
      <c r="A41" s="11">
        <v>45874</v>
      </c>
      <c r="B41" s="5">
        <v>202.92</v>
      </c>
      <c r="C41" s="5" t="s">
        <v>2886</v>
      </c>
      <c r="D41" s="5" t="s">
        <v>2887</v>
      </c>
      <c r="E41" s="5" t="s">
        <v>2888</v>
      </c>
      <c r="F41" s="5" t="s">
        <v>2889</v>
      </c>
      <c r="G41" s="5" t="s">
        <v>2890</v>
      </c>
    </row>
    <row r="42" spans="1:7">
      <c r="A42" s="11">
        <v>45873</v>
      </c>
      <c r="B42" s="5">
        <v>203.35</v>
      </c>
      <c r="C42" s="5" t="s">
        <v>2891</v>
      </c>
      <c r="D42" s="5" t="s">
        <v>2892</v>
      </c>
      <c r="E42" s="5" t="s">
        <v>2893</v>
      </c>
      <c r="F42" s="5" t="s">
        <v>2894</v>
      </c>
      <c r="G42" s="5" t="s">
        <v>2895</v>
      </c>
    </row>
    <row r="43" spans="1:7">
      <c r="A43" s="11">
        <v>45870</v>
      </c>
      <c r="B43" s="5">
        <v>202.38</v>
      </c>
      <c r="C43" s="5" t="s">
        <v>2896</v>
      </c>
      <c r="D43" s="5" t="s">
        <v>2897</v>
      </c>
      <c r="E43" s="5" t="s">
        <v>2898</v>
      </c>
      <c r="F43" s="5" t="s">
        <v>2899</v>
      </c>
      <c r="G43" s="5" t="s">
        <v>2900</v>
      </c>
    </row>
    <row r="44" spans="1:7">
      <c r="A44" s="11">
        <v>45869</v>
      </c>
      <c r="B44" s="5">
        <v>207.57</v>
      </c>
      <c r="C44" s="5" t="s">
        <v>2901</v>
      </c>
      <c r="D44" s="5" t="s">
        <v>2902</v>
      </c>
      <c r="E44" s="5" t="s">
        <v>2903</v>
      </c>
      <c r="F44" s="5" t="s">
        <v>2904</v>
      </c>
      <c r="G44" s="5" t="s">
        <v>2905</v>
      </c>
    </row>
    <row r="45" spans="1:7">
      <c r="A45" s="11">
        <v>45868</v>
      </c>
      <c r="B45" s="5">
        <v>209.05</v>
      </c>
      <c r="C45" s="5" t="s">
        <v>2906</v>
      </c>
      <c r="D45" s="5" t="s">
        <v>2907</v>
      </c>
      <c r="E45" s="5" t="s">
        <v>2908</v>
      </c>
      <c r="F45" s="5" t="s">
        <v>2909</v>
      </c>
      <c r="G45" s="5" t="s">
        <v>2910</v>
      </c>
    </row>
    <row r="46" spans="1:7">
      <c r="A46" s="11">
        <v>45867</v>
      </c>
      <c r="B46" s="5">
        <v>211.27</v>
      </c>
      <c r="C46" s="5" t="s">
        <v>2911</v>
      </c>
      <c r="D46" s="5" t="s">
        <v>2912</v>
      </c>
      <c r="E46" s="5" t="s">
        <v>2913</v>
      </c>
      <c r="F46" s="5" t="s">
        <v>2914</v>
      </c>
      <c r="G46" s="5" t="s">
        <v>2915</v>
      </c>
    </row>
    <row r="47" spans="1:7">
      <c r="A47" s="11">
        <v>45866</v>
      </c>
      <c r="B47" s="5">
        <v>214.05</v>
      </c>
      <c r="C47" s="5" t="s">
        <v>2916</v>
      </c>
      <c r="D47" s="5" t="s">
        <v>2917</v>
      </c>
      <c r="E47" s="5" t="s">
        <v>2918</v>
      </c>
      <c r="F47" s="5" t="s">
        <v>2919</v>
      </c>
      <c r="G47" s="5" t="s">
        <v>2698</v>
      </c>
    </row>
    <row r="48" spans="1:7">
      <c r="A48" s="11">
        <v>45863</v>
      </c>
      <c r="B48" s="5">
        <v>213.88</v>
      </c>
      <c r="C48" s="5" t="s">
        <v>2920</v>
      </c>
      <c r="D48" s="5" t="s">
        <v>2921</v>
      </c>
      <c r="E48" s="5" t="s">
        <v>2922</v>
      </c>
      <c r="F48" s="5" t="s">
        <v>2923</v>
      </c>
      <c r="G48" s="5" t="s">
        <v>2924</v>
      </c>
    </row>
    <row r="49" spans="1:7">
      <c r="A49" s="11">
        <v>45862</v>
      </c>
      <c r="B49" s="5">
        <v>213.76</v>
      </c>
      <c r="C49" s="5" t="s">
        <v>2925</v>
      </c>
      <c r="D49" s="5" t="s">
        <v>2926</v>
      </c>
      <c r="E49" s="5" t="s">
        <v>2927</v>
      </c>
      <c r="F49" s="5" t="s">
        <v>2928</v>
      </c>
      <c r="G49" s="5" t="s">
        <v>2802</v>
      </c>
    </row>
    <row r="50" spans="1:7">
      <c r="A50" s="11">
        <v>45861</v>
      </c>
      <c r="B50" s="5">
        <v>214.15</v>
      </c>
      <c r="C50" s="5" t="s">
        <v>2929</v>
      </c>
      <c r="D50" s="5" t="s">
        <v>2930</v>
      </c>
      <c r="E50" s="5" t="s">
        <v>2931</v>
      </c>
      <c r="F50" s="5" t="s">
        <v>2932</v>
      </c>
      <c r="G50" s="5" t="s">
        <v>2933</v>
      </c>
    </row>
    <row r="51" spans="1:7">
      <c r="A51" s="11">
        <v>45860</v>
      </c>
      <c r="B51" s="5">
        <v>214.4</v>
      </c>
      <c r="C51" s="5" t="s">
        <v>2934</v>
      </c>
      <c r="D51" s="5" t="s">
        <v>2935</v>
      </c>
      <c r="E51" s="5" t="s">
        <v>2936</v>
      </c>
      <c r="F51" s="5" t="s">
        <v>2937</v>
      </c>
      <c r="G51" s="5" t="s">
        <v>2807</v>
      </c>
    </row>
    <row r="52" spans="1:7">
      <c r="A52" s="11">
        <v>45859</v>
      </c>
      <c r="B52" s="5">
        <v>212.48</v>
      </c>
      <c r="C52" s="5" t="s">
        <v>2938</v>
      </c>
      <c r="D52" s="5" t="s">
        <v>2939</v>
      </c>
      <c r="E52" s="5" t="s">
        <v>2940</v>
      </c>
      <c r="F52" s="5" t="s">
        <v>2941</v>
      </c>
      <c r="G52" s="5" t="s">
        <v>2942</v>
      </c>
    </row>
    <row r="53" spans="1:7">
      <c r="A53" s="11">
        <v>45856</v>
      </c>
      <c r="B53" s="5">
        <v>211.18</v>
      </c>
      <c r="C53" s="5" t="s">
        <v>2896</v>
      </c>
      <c r="D53" s="5" t="s">
        <v>2943</v>
      </c>
      <c r="E53" s="5" t="s">
        <v>2944</v>
      </c>
      <c r="F53" s="5" t="s">
        <v>2945</v>
      </c>
      <c r="G53" s="5" t="s">
        <v>2787</v>
      </c>
    </row>
    <row r="54" spans="1:7">
      <c r="A54" s="11">
        <v>45855</v>
      </c>
      <c r="B54" s="5">
        <v>210.02</v>
      </c>
      <c r="C54" s="5" t="s">
        <v>2946</v>
      </c>
      <c r="D54" s="5" t="s">
        <v>2947</v>
      </c>
      <c r="E54" s="5" t="s">
        <v>2948</v>
      </c>
      <c r="F54" s="5" t="s">
        <v>2949</v>
      </c>
      <c r="G54" s="5" t="s">
        <v>2950</v>
      </c>
    </row>
    <row r="55" spans="1:7">
      <c r="A55" s="11">
        <v>45854</v>
      </c>
      <c r="B55" s="5">
        <v>210.16</v>
      </c>
      <c r="C55" s="5" t="s">
        <v>2951</v>
      </c>
      <c r="D55" s="5" t="s">
        <v>2952</v>
      </c>
      <c r="E55" s="5" t="s">
        <v>2953</v>
      </c>
      <c r="F55" s="5" t="s">
        <v>2954</v>
      </c>
      <c r="G55" s="5" t="s">
        <v>2955</v>
      </c>
    </row>
    <row r="56" spans="1:7">
      <c r="A56" s="11">
        <v>45853</v>
      </c>
      <c r="B56" s="5">
        <v>209.11</v>
      </c>
      <c r="C56" s="5" t="s">
        <v>2956</v>
      </c>
      <c r="D56" s="5" t="s">
        <v>2957</v>
      </c>
      <c r="E56" s="5" t="s">
        <v>2958</v>
      </c>
      <c r="F56" s="5" t="s">
        <v>2717</v>
      </c>
      <c r="G56" s="5" t="s">
        <v>2959</v>
      </c>
    </row>
    <row r="57" spans="1:7">
      <c r="A57" s="11">
        <v>45852</v>
      </c>
      <c r="B57" s="5">
        <v>208.62</v>
      </c>
      <c r="C57" s="5" t="s">
        <v>2960</v>
      </c>
      <c r="D57" s="5" t="s">
        <v>2961</v>
      </c>
      <c r="E57" s="5" t="s">
        <v>2962</v>
      </c>
      <c r="F57" s="5" t="s">
        <v>2963</v>
      </c>
      <c r="G57" s="5" t="s">
        <v>2964</v>
      </c>
    </row>
    <row r="58" spans="1:7">
      <c r="A58" s="11">
        <v>45849</v>
      </c>
      <c r="B58" s="5">
        <v>211.16</v>
      </c>
      <c r="C58" s="5" t="s">
        <v>2946</v>
      </c>
      <c r="D58" s="5" t="s">
        <v>2965</v>
      </c>
      <c r="E58" s="5" t="s">
        <v>2966</v>
      </c>
      <c r="F58" s="5" t="s">
        <v>2967</v>
      </c>
      <c r="G58" s="5" t="s">
        <v>2968</v>
      </c>
    </row>
    <row r="59" spans="1:7">
      <c r="A59" s="11">
        <v>45848</v>
      </c>
      <c r="B59" s="5">
        <v>212.41</v>
      </c>
      <c r="C59" s="5" t="s">
        <v>2969</v>
      </c>
      <c r="D59" s="5" t="s">
        <v>2970</v>
      </c>
      <c r="E59" s="5" t="s">
        <v>2971</v>
      </c>
      <c r="F59" s="5" t="s">
        <v>2972</v>
      </c>
      <c r="G59" s="5" t="s">
        <v>2973</v>
      </c>
    </row>
    <row r="60" spans="1:7">
      <c r="A60" s="11">
        <v>45847</v>
      </c>
      <c r="B60" s="5">
        <v>211.14</v>
      </c>
      <c r="C60" s="5" t="s">
        <v>2974</v>
      </c>
      <c r="D60" s="5" t="s">
        <v>2975</v>
      </c>
      <c r="E60" s="5" t="s">
        <v>2976</v>
      </c>
      <c r="F60" s="5" t="s">
        <v>2977</v>
      </c>
      <c r="G60" s="5" t="s">
        <v>2978</v>
      </c>
    </row>
    <row r="61" spans="1:7">
      <c r="A61" s="11">
        <v>45846</v>
      </c>
      <c r="B61" s="5">
        <v>210.01</v>
      </c>
      <c r="C61" s="5" t="s">
        <v>2979</v>
      </c>
      <c r="D61" s="5" t="s">
        <v>2980</v>
      </c>
      <c r="E61" s="5" t="s">
        <v>2981</v>
      </c>
      <c r="F61" s="5" t="s">
        <v>2982</v>
      </c>
      <c r="G61" s="5" t="s">
        <v>2983</v>
      </c>
    </row>
    <row r="62" spans="1:7">
      <c r="A62" s="11">
        <v>45845</v>
      </c>
      <c r="B62" s="5">
        <v>209.95</v>
      </c>
      <c r="C62" s="5" t="s">
        <v>2984</v>
      </c>
      <c r="D62" s="5" t="s">
        <v>2985</v>
      </c>
      <c r="E62" s="5" t="s">
        <v>2986</v>
      </c>
      <c r="F62" s="5" t="s">
        <v>2987</v>
      </c>
      <c r="G62" s="5" t="s">
        <v>2988</v>
      </c>
    </row>
    <row r="63" spans="1:7">
      <c r="A63" s="11">
        <v>45841</v>
      </c>
      <c r="B63" s="5">
        <v>213.55</v>
      </c>
      <c r="C63" s="5" t="s">
        <v>2989</v>
      </c>
      <c r="D63" s="5" t="s">
        <v>2990</v>
      </c>
      <c r="E63" s="5" t="s">
        <v>2991</v>
      </c>
      <c r="F63" s="5" t="s">
        <v>2992</v>
      </c>
      <c r="G63" s="5" t="s">
        <v>2993</v>
      </c>
    </row>
    <row r="64" spans="1:7">
      <c r="A64" s="11">
        <v>45840</v>
      </c>
      <c r="B64" s="5">
        <v>212.44</v>
      </c>
      <c r="C64" s="5" t="s">
        <v>2994</v>
      </c>
      <c r="D64" s="5" t="s">
        <v>2995</v>
      </c>
      <c r="E64" s="5" t="s">
        <v>2996</v>
      </c>
      <c r="F64" s="5" t="s">
        <v>2997</v>
      </c>
      <c r="G64" s="5" t="s">
        <v>2998</v>
      </c>
    </row>
    <row r="65" spans="1:7">
      <c r="A65" s="11">
        <v>45839</v>
      </c>
      <c r="B65" s="5">
        <v>207.82</v>
      </c>
      <c r="C65" s="5" t="s">
        <v>2999</v>
      </c>
      <c r="D65" s="5" t="s">
        <v>3000</v>
      </c>
      <c r="E65" s="5" t="s">
        <v>3001</v>
      </c>
      <c r="F65" s="5" t="s">
        <v>3002</v>
      </c>
      <c r="G65" s="5" t="s">
        <v>3003</v>
      </c>
    </row>
    <row r="66" spans="1:7">
      <c r="A66" s="11">
        <v>45838</v>
      </c>
      <c r="B66" s="5">
        <v>205.17</v>
      </c>
      <c r="C66" s="5" t="s">
        <v>3004</v>
      </c>
      <c r="D66" s="5" t="s">
        <v>3005</v>
      </c>
      <c r="E66" s="5" t="s">
        <v>3006</v>
      </c>
      <c r="F66" s="5" t="s">
        <v>3007</v>
      </c>
      <c r="G66" s="5" t="s">
        <v>3008</v>
      </c>
    </row>
    <row r="67" spans="1:7">
      <c r="A67" s="11">
        <v>45835</v>
      </c>
      <c r="B67" s="5">
        <v>201.08</v>
      </c>
      <c r="C67" s="5" t="s">
        <v>3009</v>
      </c>
      <c r="D67" s="5" t="s">
        <v>3010</v>
      </c>
      <c r="E67" s="5" t="s">
        <v>3011</v>
      </c>
      <c r="F67" s="5" t="s">
        <v>3012</v>
      </c>
      <c r="G67" s="5" t="s">
        <v>3013</v>
      </c>
    </row>
    <row r="68" spans="1:7">
      <c r="A68" s="11">
        <v>45834</v>
      </c>
      <c r="B68" s="5">
        <v>201</v>
      </c>
      <c r="C68" s="5" t="s">
        <v>3014</v>
      </c>
      <c r="D68" s="5" t="s">
        <v>3015</v>
      </c>
      <c r="E68" s="5" t="s">
        <v>3016</v>
      </c>
      <c r="F68" s="5" t="s">
        <v>3017</v>
      </c>
      <c r="G68" s="5" t="s">
        <v>3018</v>
      </c>
    </row>
    <row r="69" spans="1:7">
      <c r="A69" s="11">
        <v>45833</v>
      </c>
      <c r="B69" s="5">
        <v>201.56</v>
      </c>
      <c r="C69" s="5" t="s">
        <v>3019</v>
      </c>
      <c r="D69" s="5" t="s">
        <v>3020</v>
      </c>
      <c r="E69" s="5" t="s">
        <v>3021</v>
      </c>
      <c r="F69" s="5" t="s">
        <v>3022</v>
      </c>
      <c r="G69" s="5" t="s">
        <v>3023</v>
      </c>
    </row>
    <row r="70" spans="1:7">
      <c r="A70" s="11">
        <v>45832</v>
      </c>
      <c r="B70" s="5">
        <v>200.3</v>
      </c>
      <c r="C70" s="5" t="s">
        <v>3024</v>
      </c>
      <c r="D70" s="5" t="s">
        <v>3025</v>
      </c>
      <c r="E70" s="5" t="s">
        <v>3026</v>
      </c>
      <c r="F70" s="5" t="s">
        <v>3027</v>
      </c>
      <c r="G70" s="5" t="s">
        <v>3028</v>
      </c>
    </row>
    <row r="71" spans="1:7">
      <c r="A71" s="11">
        <v>45831</v>
      </c>
      <c r="B71" s="5">
        <v>201.5</v>
      </c>
      <c r="C71" s="5" t="s">
        <v>3029</v>
      </c>
      <c r="D71" s="5" t="s">
        <v>3030</v>
      </c>
      <c r="E71" s="5" t="s">
        <v>3031</v>
      </c>
      <c r="F71" s="5" t="s">
        <v>3032</v>
      </c>
      <c r="G71" s="5" t="s">
        <v>3033</v>
      </c>
    </row>
    <row r="72" spans="1:7">
      <c r="A72" s="11">
        <v>45828</v>
      </c>
      <c r="B72" s="5">
        <v>201</v>
      </c>
      <c r="C72" s="5" t="s">
        <v>3034</v>
      </c>
      <c r="D72" s="5" t="s">
        <v>3035</v>
      </c>
      <c r="E72" s="5" t="s">
        <v>3036</v>
      </c>
      <c r="F72" s="5" t="s">
        <v>3037</v>
      </c>
      <c r="G72" s="5" t="s">
        <v>3038</v>
      </c>
    </row>
    <row r="73" spans="1:7">
      <c r="A73" s="11">
        <v>45826</v>
      </c>
      <c r="B73" s="5">
        <v>196.58</v>
      </c>
      <c r="C73" s="5" t="s">
        <v>3039</v>
      </c>
      <c r="D73" s="5" t="s">
        <v>3040</v>
      </c>
      <c r="E73" s="5" t="s">
        <v>3041</v>
      </c>
      <c r="F73" s="5" t="s">
        <v>3042</v>
      </c>
      <c r="G73" s="5" t="s">
        <v>2895</v>
      </c>
    </row>
    <row r="74" spans="1:7">
      <c r="A74" s="11">
        <v>45825</v>
      </c>
      <c r="B74" s="5">
        <v>195.64</v>
      </c>
      <c r="C74" s="5" t="s">
        <v>3043</v>
      </c>
      <c r="D74" s="5" t="s">
        <v>3044</v>
      </c>
      <c r="E74" s="5" t="s">
        <v>3045</v>
      </c>
      <c r="F74" s="5" t="s">
        <v>3046</v>
      </c>
      <c r="G74" s="5" t="s">
        <v>3047</v>
      </c>
    </row>
    <row r="75" spans="1:7">
      <c r="A75" s="11">
        <v>45824</v>
      </c>
      <c r="B75" s="5">
        <v>198.42</v>
      </c>
      <c r="C75" s="5" t="s">
        <v>3048</v>
      </c>
      <c r="D75" s="5" t="s">
        <v>3049</v>
      </c>
      <c r="E75" s="5" t="s">
        <v>3050</v>
      </c>
      <c r="F75" s="5" t="s">
        <v>3051</v>
      </c>
      <c r="G75" s="5" t="s">
        <v>3052</v>
      </c>
    </row>
    <row r="76" spans="1:7">
      <c r="A76" s="11">
        <v>45821</v>
      </c>
      <c r="B76" s="5">
        <v>196.45</v>
      </c>
      <c r="C76" s="5" t="s">
        <v>3053</v>
      </c>
      <c r="D76" s="5" t="s">
        <v>3054</v>
      </c>
      <c r="E76" s="5" t="s">
        <v>3055</v>
      </c>
      <c r="F76" s="5" t="s">
        <v>3056</v>
      </c>
      <c r="G76" s="5" t="s">
        <v>3057</v>
      </c>
    </row>
    <row r="77" spans="1:7">
      <c r="A77" s="11">
        <v>45820</v>
      </c>
      <c r="B77" s="5">
        <v>199.2</v>
      </c>
      <c r="C77" s="5" t="s">
        <v>3058</v>
      </c>
      <c r="D77" s="5" t="s">
        <v>3059</v>
      </c>
      <c r="E77" s="5" t="s">
        <v>3060</v>
      </c>
      <c r="F77" s="5" t="s">
        <v>3061</v>
      </c>
      <c r="G77" s="5" t="s">
        <v>3062</v>
      </c>
    </row>
    <row r="78" spans="1:7">
      <c r="A78" s="11">
        <v>45819</v>
      </c>
      <c r="B78" s="5">
        <v>198.78</v>
      </c>
      <c r="C78" s="5" t="s">
        <v>3063</v>
      </c>
      <c r="D78" s="5" t="s">
        <v>3064</v>
      </c>
      <c r="E78" s="5" t="s">
        <v>3065</v>
      </c>
      <c r="F78" s="5" t="s">
        <v>3066</v>
      </c>
      <c r="G78" s="5" t="s">
        <v>3067</v>
      </c>
    </row>
    <row r="79" spans="1:7">
      <c r="A79" s="11">
        <v>45818</v>
      </c>
      <c r="B79" s="5">
        <v>202.67</v>
      </c>
      <c r="C79" s="5" t="s">
        <v>3068</v>
      </c>
      <c r="D79" s="5" t="s">
        <v>3069</v>
      </c>
      <c r="E79" s="5" t="s">
        <v>3070</v>
      </c>
      <c r="F79" s="5" t="s">
        <v>3071</v>
      </c>
      <c r="G79" s="5" t="s">
        <v>2748</v>
      </c>
    </row>
    <row r="80" spans="1:7">
      <c r="A80" s="11">
        <v>45817</v>
      </c>
      <c r="B80" s="5">
        <v>201.45</v>
      </c>
      <c r="C80" s="5" t="s">
        <v>3072</v>
      </c>
      <c r="D80" s="5" t="s">
        <v>3073</v>
      </c>
      <c r="E80" s="5" t="s">
        <v>3074</v>
      </c>
      <c r="F80" s="5" t="s">
        <v>3075</v>
      </c>
      <c r="G80" s="5" t="s">
        <v>3076</v>
      </c>
    </row>
    <row r="81" spans="1:7">
      <c r="A81" s="11">
        <v>45814</v>
      </c>
      <c r="B81" s="5">
        <v>203.92</v>
      </c>
      <c r="C81" s="5" t="s">
        <v>3077</v>
      </c>
      <c r="D81" s="5" t="s">
        <v>3078</v>
      </c>
      <c r="E81" s="5" t="s">
        <v>3079</v>
      </c>
      <c r="F81" s="5" t="s">
        <v>3080</v>
      </c>
      <c r="G81" s="5" t="s">
        <v>3081</v>
      </c>
    </row>
    <row r="82" spans="1:7">
      <c r="A82" s="11">
        <v>45813</v>
      </c>
      <c r="B82" s="5">
        <v>200.63</v>
      </c>
      <c r="C82" s="5" t="s">
        <v>3063</v>
      </c>
      <c r="D82" s="5" t="s">
        <v>3082</v>
      </c>
      <c r="E82" s="5" t="s">
        <v>3083</v>
      </c>
      <c r="F82" s="5" t="s">
        <v>3084</v>
      </c>
      <c r="G82" s="5" t="s">
        <v>3085</v>
      </c>
    </row>
    <row r="83" spans="1:7">
      <c r="A83" s="11">
        <v>45812</v>
      </c>
      <c r="B83" s="5">
        <v>202.82</v>
      </c>
      <c r="C83" s="5" t="s">
        <v>3086</v>
      </c>
      <c r="D83" s="5" t="s">
        <v>3087</v>
      </c>
      <c r="E83" s="5" t="s">
        <v>3088</v>
      </c>
      <c r="F83" s="5" t="s">
        <v>3089</v>
      </c>
      <c r="G83" s="5" t="s">
        <v>3090</v>
      </c>
    </row>
    <row r="84" spans="1:7">
      <c r="A84" s="11">
        <v>45811</v>
      </c>
      <c r="B84" s="5">
        <v>203.27</v>
      </c>
      <c r="C84" s="5" t="s">
        <v>3091</v>
      </c>
      <c r="D84" s="5" t="s">
        <v>3092</v>
      </c>
      <c r="E84" s="5" t="s">
        <v>3093</v>
      </c>
      <c r="F84" s="5" t="s">
        <v>3094</v>
      </c>
      <c r="G84" s="5" t="s">
        <v>3095</v>
      </c>
    </row>
    <row r="85" spans="1:7">
      <c r="A85" s="11">
        <v>45810</v>
      </c>
      <c r="B85" s="5">
        <v>201.7</v>
      </c>
      <c r="C85" s="5" t="s">
        <v>3096</v>
      </c>
      <c r="D85" s="5" t="s">
        <v>3097</v>
      </c>
      <c r="E85" s="5" t="s">
        <v>3098</v>
      </c>
      <c r="F85" s="5" t="s">
        <v>3099</v>
      </c>
      <c r="G85" s="5" t="s">
        <v>3100</v>
      </c>
    </row>
    <row r="86" spans="1:7">
      <c r="A86" s="11">
        <v>45807</v>
      </c>
      <c r="B86" s="5">
        <v>200.85</v>
      </c>
      <c r="C86" s="5" t="s">
        <v>3101</v>
      </c>
      <c r="D86" s="5" t="s">
        <v>3102</v>
      </c>
      <c r="E86" s="5" t="s">
        <v>3103</v>
      </c>
      <c r="F86" s="5" t="s">
        <v>3104</v>
      </c>
      <c r="G86" s="5" t="s">
        <v>3105</v>
      </c>
    </row>
    <row r="87" spans="1:7">
      <c r="A87" s="11">
        <v>45806</v>
      </c>
      <c r="B87" s="5">
        <v>199.95</v>
      </c>
      <c r="C87" s="5" t="s">
        <v>3106</v>
      </c>
      <c r="D87" s="5" t="s">
        <v>3107</v>
      </c>
      <c r="E87" s="5" t="s">
        <v>3108</v>
      </c>
      <c r="F87" s="5" t="s">
        <v>3109</v>
      </c>
      <c r="G87" s="5" t="s">
        <v>3110</v>
      </c>
    </row>
    <row r="88" spans="1:7">
      <c r="A88" s="11">
        <v>45805</v>
      </c>
      <c r="B88" s="5">
        <v>200.42</v>
      </c>
      <c r="C88" s="5" t="s">
        <v>3111</v>
      </c>
      <c r="D88" s="5" t="s">
        <v>3112</v>
      </c>
      <c r="E88" s="5" t="s">
        <v>3113</v>
      </c>
      <c r="F88" s="5" t="s">
        <v>3114</v>
      </c>
      <c r="G88" s="5" t="s">
        <v>3115</v>
      </c>
    </row>
    <row r="89" spans="1:7">
      <c r="A89" s="11">
        <v>45804</v>
      </c>
      <c r="B89" s="5">
        <v>200.21</v>
      </c>
      <c r="C89" s="5" t="s">
        <v>3116</v>
      </c>
      <c r="D89" s="5" t="s">
        <v>3117</v>
      </c>
      <c r="E89" s="5" t="s">
        <v>3118</v>
      </c>
      <c r="F89" s="5" t="s">
        <v>3119</v>
      </c>
      <c r="G89" s="5" t="s">
        <v>3120</v>
      </c>
    </row>
    <row r="90" spans="1:7">
      <c r="A90" s="11">
        <v>45800</v>
      </c>
      <c r="B90" s="5">
        <v>195.27</v>
      </c>
      <c r="C90" s="5" t="s">
        <v>3121</v>
      </c>
      <c r="D90" s="5" t="s">
        <v>3122</v>
      </c>
      <c r="E90" s="5" t="s">
        <v>3123</v>
      </c>
      <c r="F90" s="5" t="s">
        <v>3124</v>
      </c>
      <c r="G90" s="5" t="s">
        <v>3125</v>
      </c>
    </row>
    <row r="91" spans="1:7">
      <c r="A91" s="11">
        <v>45799</v>
      </c>
      <c r="B91" s="5">
        <v>201.36</v>
      </c>
      <c r="C91" s="5" t="s">
        <v>3126</v>
      </c>
      <c r="D91" s="5" t="s">
        <v>3127</v>
      </c>
      <c r="E91" s="5" t="s">
        <v>3128</v>
      </c>
      <c r="F91" s="5" t="s">
        <v>3129</v>
      </c>
      <c r="G91" s="5" t="s">
        <v>3130</v>
      </c>
    </row>
    <row r="92" spans="1:7">
      <c r="A92" s="11">
        <v>45798</v>
      </c>
      <c r="B92" s="5">
        <v>202.09</v>
      </c>
      <c r="C92" s="5" t="s">
        <v>3131</v>
      </c>
      <c r="D92" s="5" t="s">
        <v>3132</v>
      </c>
      <c r="E92" s="5" t="s">
        <v>3126</v>
      </c>
      <c r="F92" s="5" t="s">
        <v>3133</v>
      </c>
      <c r="G92" s="5" t="s">
        <v>3134</v>
      </c>
    </row>
    <row r="93" spans="1:7">
      <c r="A93" s="11">
        <v>45797</v>
      </c>
      <c r="B93" s="5">
        <v>206.86</v>
      </c>
      <c r="C93" s="5" t="s">
        <v>3135</v>
      </c>
      <c r="D93" s="5" t="s">
        <v>3136</v>
      </c>
      <c r="E93" s="5" t="s">
        <v>3137</v>
      </c>
      <c r="F93" s="5" t="s">
        <v>3138</v>
      </c>
      <c r="G93" s="5" t="s">
        <v>3139</v>
      </c>
    </row>
    <row r="94" spans="1:7">
      <c r="A94" s="11">
        <v>45796</v>
      </c>
      <c r="B94" s="5">
        <v>208.78</v>
      </c>
      <c r="C94" s="5" t="s">
        <v>3140</v>
      </c>
      <c r="D94" s="5" t="s">
        <v>3141</v>
      </c>
      <c r="E94" s="5" t="s">
        <v>3142</v>
      </c>
      <c r="F94" s="5" t="s">
        <v>3143</v>
      </c>
      <c r="G94" s="5" t="s">
        <v>3144</v>
      </c>
    </row>
    <row r="95" spans="1:7">
      <c r="A95" s="11">
        <v>45793</v>
      </c>
      <c r="B95" s="5">
        <v>211.26</v>
      </c>
      <c r="C95" s="5" t="s">
        <v>3145</v>
      </c>
      <c r="D95" s="5" t="s">
        <v>3146</v>
      </c>
      <c r="E95" s="5" t="s">
        <v>3147</v>
      </c>
      <c r="F95" s="5" t="s">
        <v>3148</v>
      </c>
      <c r="G95" s="5" t="s">
        <v>3149</v>
      </c>
    </row>
    <row r="96" spans="1:7">
      <c r="A96" s="11">
        <v>45792</v>
      </c>
      <c r="B96" s="5">
        <v>211.45</v>
      </c>
      <c r="C96" s="5" t="s">
        <v>3150</v>
      </c>
      <c r="D96" s="5" t="s">
        <v>3151</v>
      </c>
      <c r="E96" s="5" t="s">
        <v>3152</v>
      </c>
      <c r="F96" s="5" t="s">
        <v>3153</v>
      </c>
      <c r="G96" s="5" t="s">
        <v>3154</v>
      </c>
    </row>
    <row r="97" spans="1:7">
      <c r="A97" s="11">
        <v>45791</v>
      </c>
      <c r="B97" s="5">
        <v>212.33</v>
      </c>
      <c r="C97" s="5" t="s">
        <v>3155</v>
      </c>
      <c r="D97" s="5" t="s">
        <v>3156</v>
      </c>
      <c r="E97" s="5" t="s">
        <v>3157</v>
      </c>
      <c r="F97" s="5" t="s">
        <v>3158</v>
      </c>
      <c r="G97" s="5" t="s">
        <v>3018</v>
      </c>
    </row>
    <row r="98" spans="1:7">
      <c r="A98" s="11">
        <v>45790</v>
      </c>
      <c r="B98" s="5">
        <v>212.93</v>
      </c>
      <c r="C98" s="5" t="s">
        <v>3159</v>
      </c>
      <c r="D98" s="5" t="s">
        <v>2922</v>
      </c>
      <c r="E98" s="5" t="s">
        <v>3160</v>
      </c>
      <c r="F98" s="5" t="s">
        <v>3161</v>
      </c>
      <c r="G98" s="5" t="s">
        <v>3162</v>
      </c>
    </row>
    <row r="99" spans="1:7">
      <c r="A99" s="11">
        <v>45789</v>
      </c>
      <c r="B99" s="5">
        <v>210.79</v>
      </c>
      <c r="C99" s="5" t="s">
        <v>3163</v>
      </c>
      <c r="D99" s="5" t="s">
        <v>3164</v>
      </c>
      <c r="E99" s="5" t="s">
        <v>3165</v>
      </c>
      <c r="F99" s="5" t="s">
        <v>3166</v>
      </c>
      <c r="G99" s="5" t="s">
        <v>3167</v>
      </c>
    </row>
    <row r="100" spans="1:7">
      <c r="A100" s="11">
        <v>45786</v>
      </c>
      <c r="B100" s="5">
        <v>198.53</v>
      </c>
      <c r="C100" s="5" t="s">
        <v>3168</v>
      </c>
      <c r="D100" s="5" t="s">
        <v>3169</v>
      </c>
      <c r="E100" s="5" t="s">
        <v>3170</v>
      </c>
      <c r="F100" s="5" t="s">
        <v>3171</v>
      </c>
      <c r="G100" s="5" t="s">
        <v>3172</v>
      </c>
    </row>
    <row r="101" spans="1:7">
      <c r="A101" s="11">
        <v>45785</v>
      </c>
      <c r="B101" s="5">
        <v>197.49</v>
      </c>
      <c r="C101" s="5" t="s">
        <v>3173</v>
      </c>
      <c r="D101" s="5" t="s">
        <v>3174</v>
      </c>
      <c r="E101" s="5" t="s">
        <v>3175</v>
      </c>
      <c r="F101" s="5" t="s">
        <v>3176</v>
      </c>
      <c r="G101" s="5" t="s">
        <v>3023</v>
      </c>
    </row>
    <row r="102" spans="1:7">
      <c r="A102" s="11">
        <v>45784</v>
      </c>
      <c r="B102" s="5">
        <v>196.25</v>
      </c>
      <c r="C102" s="5" t="s">
        <v>3177</v>
      </c>
      <c r="D102" s="5" t="s">
        <v>3178</v>
      </c>
      <c r="E102" s="5" t="s">
        <v>3179</v>
      </c>
      <c r="F102" s="5" t="s">
        <v>3180</v>
      </c>
      <c r="G102" s="5" t="s">
        <v>3181</v>
      </c>
    </row>
    <row r="103" spans="1:7">
      <c r="A103" s="11">
        <v>45783</v>
      </c>
      <c r="B103" s="5">
        <v>198.51</v>
      </c>
      <c r="C103" s="5" t="s">
        <v>3182</v>
      </c>
      <c r="D103" s="5" t="s">
        <v>3183</v>
      </c>
      <c r="E103" s="5" t="s">
        <v>3184</v>
      </c>
      <c r="F103" s="5" t="s">
        <v>3185</v>
      </c>
      <c r="G103" s="5" t="s">
        <v>3186</v>
      </c>
    </row>
    <row r="104" spans="1:7">
      <c r="A104" s="11">
        <v>45782</v>
      </c>
      <c r="B104" s="5">
        <v>198.89</v>
      </c>
      <c r="C104" s="5" t="s">
        <v>3187</v>
      </c>
      <c r="D104" s="5" t="s">
        <v>3188</v>
      </c>
      <c r="E104" s="5" t="s">
        <v>3182</v>
      </c>
      <c r="F104" s="5" t="s">
        <v>3189</v>
      </c>
      <c r="G104" s="5" t="s">
        <v>3190</v>
      </c>
    </row>
    <row r="105" spans="1:7">
      <c r="A105" s="11">
        <v>45779</v>
      </c>
      <c r="B105" s="5">
        <v>205.35</v>
      </c>
      <c r="C105" s="5" t="s">
        <v>3191</v>
      </c>
      <c r="D105" s="5" t="s">
        <v>3192</v>
      </c>
      <c r="E105" s="5" t="s">
        <v>2888</v>
      </c>
      <c r="F105" s="5" t="s">
        <v>3193</v>
      </c>
      <c r="G105" s="5" t="s">
        <v>3194</v>
      </c>
    </row>
    <row r="106" spans="1:7">
      <c r="A106" s="11">
        <v>45778</v>
      </c>
      <c r="B106" s="5">
        <v>213.32</v>
      </c>
      <c r="C106" s="5" t="s">
        <v>3195</v>
      </c>
      <c r="D106" s="5" t="s">
        <v>3196</v>
      </c>
      <c r="E106" s="5" t="s">
        <v>3197</v>
      </c>
      <c r="F106" s="5" t="s">
        <v>3198</v>
      </c>
      <c r="G106" s="5" t="s">
        <v>3199</v>
      </c>
    </row>
    <row r="107" spans="1:7">
      <c r="A107" s="11">
        <v>45777</v>
      </c>
      <c r="B107" s="5">
        <v>212.5</v>
      </c>
      <c r="C107" s="5" t="s">
        <v>3200</v>
      </c>
      <c r="D107" s="5" t="s">
        <v>2897</v>
      </c>
      <c r="E107" s="5" t="s">
        <v>3201</v>
      </c>
      <c r="F107" s="5" t="s">
        <v>3202</v>
      </c>
      <c r="G107" s="5" t="s">
        <v>2748</v>
      </c>
    </row>
    <row r="108" spans="1:7">
      <c r="A108" s="11">
        <v>45776</v>
      </c>
      <c r="B108" s="5">
        <v>211.21</v>
      </c>
      <c r="C108" s="5" t="s">
        <v>3203</v>
      </c>
      <c r="D108" s="5" t="s">
        <v>3204</v>
      </c>
      <c r="E108" s="5" t="s">
        <v>3205</v>
      </c>
      <c r="F108" s="5" t="s">
        <v>3206</v>
      </c>
      <c r="G108" s="5" t="s">
        <v>2812</v>
      </c>
    </row>
    <row r="109" spans="1:7">
      <c r="A109" s="11">
        <v>45775</v>
      </c>
      <c r="B109" s="5">
        <v>210.14</v>
      </c>
      <c r="C109" s="5" t="s">
        <v>3207</v>
      </c>
      <c r="D109" s="5" t="s">
        <v>3208</v>
      </c>
      <c r="E109" s="5" t="s">
        <v>3209</v>
      </c>
      <c r="F109" s="5" t="s">
        <v>3210</v>
      </c>
      <c r="G109" s="5" t="s">
        <v>3211</v>
      </c>
    </row>
    <row r="110" spans="1:7">
      <c r="A110" s="11">
        <v>45772</v>
      </c>
      <c r="B110" s="5">
        <v>209.28</v>
      </c>
      <c r="C110" s="5" t="s">
        <v>3212</v>
      </c>
      <c r="D110" s="5" t="s">
        <v>3213</v>
      </c>
      <c r="E110" s="5" t="s">
        <v>3214</v>
      </c>
      <c r="F110" s="5" t="s">
        <v>3215</v>
      </c>
      <c r="G110" s="5" t="s">
        <v>3216</v>
      </c>
    </row>
    <row r="111" spans="1:7">
      <c r="A111" s="11">
        <v>45771</v>
      </c>
      <c r="B111" s="5">
        <v>208.37</v>
      </c>
      <c r="C111" s="5" t="s">
        <v>3217</v>
      </c>
      <c r="D111" s="5" t="s">
        <v>3218</v>
      </c>
      <c r="E111" s="5" t="s">
        <v>3219</v>
      </c>
      <c r="F111" s="5" t="s">
        <v>3220</v>
      </c>
      <c r="G111" s="5" t="s">
        <v>3221</v>
      </c>
    </row>
    <row r="112" spans="1:7">
      <c r="A112" s="11">
        <v>45770</v>
      </c>
      <c r="B112" s="5">
        <v>204.6</v>
      </c>
      <c r="C112" s="5" t="s">
        <v>3073</v>
      </c>
      <c r="D112" s="5" t="s">
        <v>3222</v>
      </c>
      <c r="E112" s="5" t="s">
        <v>3223</v>
      </c>
      <c r="F112" s="5" t="s">
        <v>3224</v>
      </c>
      <c r="G112" s="5" t="s">
        <v>3225</v>
      </c>
    </row>
    <row r="113" spans="1:7">
      <c r="A113" s="11">
        <v>45769</v>
      </c>
      <c r="B113" s="5">
        <v>199.74</v>
      </c>
      <c r="C113" s="5" t="s">
        <v>3226</v>
      </c>
      <c r="D113" s="5" t="s">
        <v>3227</v>
      </c>
      <c r="E113" s="5" t="s">
        <v>3228</v>
      </c>
      <c r="F113" s="5" t="s">
        <v>3229</v>
      </c>
      <c r="G113" s="5" t="s">
        <v>3230</v>
      </c>
    </row>
    <row r="114" spans="1:7">
      <c r="A114" s="11">
        <v>45768</v>
      </c>
      <c r="B114" s="5">
        <v>193.16</v>
      </c>
      <c r="C114" s="5" t="s">
        <v>3231</v>
      </c>
      <c r="D114" s="5" t="s">
        <v>3232</v>
      </c>
      <c r="E114" s="5" t="s">
        <v>3233</v>
      </c>
      <c r="F114" s="5" t="s">
        <v>3129</v>
      </c>
      <c r="G114" s="5" t="s">
        <v>3234</v>
      </c>
    </row>
    <row r="115" spans="1:7">
      <c r="A115" s="11">
        <v>45764</v>
      </c>
      <c r="B115" s="5">
        <v>196.98</v>
      </c>
      <c r="C115" s="5" t="s">
        <v>3043</v>
      </c>
      <c r="D115" s="5" t="s">
        <v>3235</v>
      </c>
      <c r="E115" s="5" t="s">
        <v>3236</v>
      </c>
      <c r="F115" s="5" t="s">
        <v>3237</v>
      </c>
      <c r="G115" s="5" t="s">
        <v>3238</v>
      </c>
    </row>
    <row r="116" spans="1:7">
      <c r="A116" s="11">
        <v>45763</v>
      </c>
      <c r="B116" s="5">
        <v>194.27</v>
      </c>
      <c r="C116" s="5" t="s">
        <v>3239</v>
      </c>
      <c r="D116" s="5" t="s">
        <v>3240</v>
      </c>
      <c r="E116" s="5" t="s">
        <v>3241</v>
      </c>
      <c r="F116" s="5" t="s">
        <v>3242</v>
      </c>
      <c r="G116" s="5" t="s">
        <v>3243</v>
      </c>
    </row>
    <row r="117" spans="1:7">
      <c r="A117" s="11">
        <v>45762</v>
      </c>
      <c r="B117" s="5">
        <v>202.14</v>
      </c>
      <c r="C117" s="5" t="s">
        <v>3244</v>
      </c>
      <c r="D117" s="5" t="s">
        <v>3245</v>
      </c>
      <c r="E117" s="5" t="s">
        <v>3246</v>
      </c>
      <c r="F117" s="5" t="s">
        <v>3247</v>
      </c>
      <c r="G117" s="5" t="s">
        <v>3186</v>
      </c>
    </row>
    <row r="118" spans="1:7">
      <c r="A118" s="11">
        <v>45761</v>
      </c>
      <c r="B118" s="5">
        <v>202.52</v>
      </c>
      <c r="C118" s="5" t="s">
        <v>3248</v>
      </c>
      <c r="D118" s="5" t="s">
        <v>3249</v>
      </c>
      <c r="E118" s="5" t="s">
        <v>3250</v>
      </c>
      <c r="F118" s="5" t="s">
        <v>3251</v>
      </c>
      <c r="G118" s="5" t="s">
        <v>3252</v>
      </c>
    </row>
    <row r="119" spans="1:7">
      <c r="A119" s="11">
        <v>45758</v>
      </c>
      <c r="B119" s="5">
        <v>198.15</v>
      </c>
      <c r="C119" s="5" t="s">
        <v>3253</v>
      </c>
      <c r="D119" s="5" t="s">
        <v>3254</v>
      </c>
      <c r="E119" s="5" t="s">
        <v>3255</v>
      </c>
      <c r="F119" s="5" t="s">
        <v>3256</v>
      </c>
      <c r="G119" s="5" t="s">
        <v>3257</v>
      </c>
    </row>
    <row r="120" spans="1:7">
      <c r="A120" s="11">
        <v>45757</v>
      </c>
      <c r="B120" s="5">
        <v>190.42</v>
      </c>
      <c r="C120" s="5" t="s">
        <v>3258</v>
      </c>
      <c r="D120" s="5" t="s">
        <v>3259</v>
      </c>
      <c r="E120" s="5" t="s">
        <v>3260</v>
      </c>
      <c r="F120" s="5" t="s">
        <v>3261</v>
      </c>
      <c r="G120" s="5" t="s">
        <v>3262</v>
      </c>
    </row>
    <row r="121" spans="1:7">
      <c r="A121" s="11">
        <v>45756</v>
      </c>
      <c r="B121" s="5">
        <v>198.85</v>
      </c>
      <c r="C121" s="5" t="s">
        <v>3263</v>
      </c>
      <c r="D121" s="5" t="s">
        <v>3264</v>
      </c>
      <c r="E121" s="5" t="s">
        <v>3265</v>
      </c>
      <c r="F121" s="5" t="s">
        <v>3266</v>
      </c>
      <c r="G121" s="5" t="s">
        <v>3267</v>
      </c>
    </row>
    <row r="122" spans="1:7">
      <c r="A122" s="11">
        <v>45755</v>
      </c>
      <c r="B122" s="5">
        <v>172.42</v>
      </c>
      <c r="C122" s="5" t="s">
        <v>3268</v>
      </c>
      <c r="D122" s="5" t="s">
        <v>3269</v>
      </c>
      <c r="E122" s="5" t="s">
        <v>3270</v>
      </c>
      <c r="F122" s="5" t="s">
        <v>3271</v>
      </c>
      <c r="G122" s="5" t="s">
        <v>3272</v>
      </c>
    </row>
    <row r="123" spans="1:7">
      <c r="A123" s="11">
        <v>45754</v>
      </c>
      <c r="B123" s="5">
        <v>181.46</v>
      </c>
      <c r="C123" s="5" t="s">
        <v>3273</v>
      </c>
      <c r="D123" s="5" t="s">
        <v>3274</v>
      </c>
      <c r="E123" s="5" t="s">
        <v>3275</v>
      </c>
      <c r="F123" s="5" t="s">
        <v>3276</v>
      </c>
      <c r="G123" s="5" t="s">
        <v>3277</v>
      </c>
    </row>
    <row r="124" spans="1:7">
      <c r="A124" s="11">
        <v>45751</v>
      </c>
      <c r="B124" s="5">
        <v>188.38</v>
      </c>
      <c r="C124" s="5" t="s">
        <v>3278</v>
      </c>
      <c r="D124" s="5" t="s">
        <v>3279</v>
      </c>
      <c r="E124" s="5" t="s">
        <v>3280</v>
      </c>
      <c r="F124" s="5" t="s">
        <v>3281</v>
      </c>
      <c r="G124" s="5" t="s">
        <v>3282</v>
      </c>
    </row>
    <row r="125" spans="1:7">
      <c r="A125" s="11">
        <v>45750</v>
      </c>
      <c r="B125" s="5">
        <v>203.19</v>
      </c>
      <c r="C125" s="5" t="s">
        <v>3283</v>
      </c>
      <c r="D125" s="5" t="s">
        <v>3284</v>
      </c>
      <c r="E125" s="5" t="s">
        <v>3285</v>
      </c>
      <c r="F125" s="5" t="s">
        <v>3286</v>
      </c>
      <c r="G125" s="5" t="s">
        <v>3287</v>
      </c>
    </row>
    <row r="126" spans="1:7">
      <c r="A126" s="11">
        <v>45749</v>
      </c>
      <c r="B126" s="5">
        <v>223.89</v>
      </c>
      <c r="C126" s="5" t="s">
        <v>3288</v>
      </c>
      <c r="D126" s="5" t="s">
        <v>3289</v>
      </c>
      <c r="E126" s="5" t="s">
        <v>3290</v>
      </c>
      <c r="F126" s="5" t="s">
        <v>3291</v>
      </c>
      <c r="G126" s="5" t="s">
        <v>3292</v>
      </c>
    </row>
    <row r="127" spans="1:7">
      <c r="A127" s="11">
        <v>45748</v>
      </c>
      <c r="B127" s="5">
        <v>223.19</v>
      </c>
      <c r="C127" s="5" t="s">
        <v>3293</v>
      </c>
      <c r="D127" s="5" t="s">
        <v>3294</v>
      </c>
      <c r="E127" s="5" t="s">
        <v>3295</v>
      </c>
      <c r="F127" s="5" t="s">
        <v>3296</v>
      </c>
      <c r="G127" s="5" t="s">
        <v>2895</v>
      </c>
    </row>
    <row r="128" spans="1:7">
      <c r="A128" s="11">
        <v>45747</v>
      </c>
      <c r="B128" s="5">
        <v>222.13</v>
      </c>
      <c r="C128" s="5" t="s">
        <v>3297</v>
      </c>
      <c r="D128" s="5" t="s">
        <v>3298</v>
      </c>
      <c r="E128" s="5" t="s">
        <v>2985</v>
      </c>
      <c r="F128" s="5" t="s">
        <v>3299</v>
      </c>
      <c r="G128" s="5" t="s">
        <v>3300</v>
      </c>
    </row>
    <row r="129" spans="1:7">
      <c r="A129" s="11">
        <v>45744</v>
      </c>
      <c r="B129" s="5">
        <v>217.9</v>
      </c>
      <c r="C129" s="5" t="s">
        <v>3301</v>
      </c>
      <c r="D129" s="5" t="s">
        <v>3302</v>
      </c>
      <c r="E129" s="5" t="s">
        <v>3303</v>
      </c>
      <c r="F129" s="5" t="s">
        <v>3304</v>
      </c>
      <c r="G129" s="5" t="s">
        <v>3305</v>
      </c>
    </row>
    <row r="130" spans="1:7">
      <c r="A130" s="11">
        <v>45743</v>
      </c>
      <c r="B130" s="5">
        <v>223.85</v>
      </c>
      <c r="C130" s="5" t="s">
        <v>3306</v>
      </c>
      <c r="D130" s="5" t="s">
        <v>3307</v>
      </c>
      <c r="E130" s="5" t="s">
        <v>3308</v>
      </c>
      <c r="F130" s="5" t="s">
        <v>3309</v>
      </c>
      <c r="G130" s="5" t="s">
        <v>3310</v>
      </c>
    </row>
    <row r="131" spans="1:7">
      <c r="A131" s="11">
        <v>45742</v>
      </c>
      <c r="B131" s="5">
        <v>221.53</v>
      </c>
      <c r="C131" s="5" t="s">
        <v>3311</v>
      </c>
      <c r="D131" s="5" t="s">
        <v>3312</v>
      </c>
      <c r="E131" s="5" t="s">
        <v>3313</v>
      </c>
      <c r="F131" s="5" t="s">
        <v>3314</v>
      </c>
      <c r="G131" s="5" t="s">
        <v>3315</v>
      </c>
    </row>
    <row r="132" spans="1:7">
      <c r="A132" s="11">
        <v>45741</v>
      </c>
      <c r="B132" s="5">
        <v>223.75</v>
      </c>
      <c r="C132" s="5" t="s">
        <v>3316</v>
      </c>
      <c r="D132" s="5" t="s">
        <v>3317</v>
      </c>
      <c r="E132" s="5" t="s">
        <v>3318</v>
      </c>
      <c r="F132" s="5" t="s">
        <v>3319</v>
      </c>
      <c r="G132" s="5" t="s">
        <v>3320</v>
      </c>
    </row>
    <row r="133" spans="1:7">
      <c r="A133" s="11">
        <v>45740</v>
      </c>
      <c r="B133" s="5">
        <v>220.73</v>
      </c>
      <c r="C133" s="5" t="s">
        <v>3321</v>
      </c>
      <c r="D133" s="5" t="s">
        <v>3322</v>
      </c>
      <c r="E133" s="5" t="s">
        <v>3323</v>
      </c>
      <c r="F133" s="5" t="s">
        <v>3324</v>
      </c>
      <c r="G133" s="5" t="s">
        <v>3325</v>
      </c>
    </row>
    <row r="134" spans="1:7">
      <c r="A134" s="11">
        <v>45737</v>
      </c>
      <c r="B134" s="5">
        <v>218.27</v>
      </c>
      <c r="C134" s="5" t="s">
        <v>3326</v>
      </c>
      <c r="D134" s="5" t="s">
        <v>3327</v>
      </c>
      <c r="E134" s="5" t="s">
        <v>3328</v>
      </c>
      <c r="F134" s="5" t="s">
        <v>3329</v>
      </c>
      <c r="G134" s="5" t="s">
        <v>3330</v>
      </c>
    </row>
    <row r="135" spans="1:7">
      <c r="A135" s="11">
        <v>45736</v>
      </c>
      <c r="B135" s="5">
        <v>214.1</v>
      </c>
      <c r="C135" s="5" t="s">
        <v>3331</v>
      </c>
      <c r="D135" s="5" t="s">
        <v>3332</v>
      </c>
      <c r="E135" s="5" t="s">
        <v>3333</v>
      </c>
      <c r="F135" s="5" t="s">
        <v>3334</v>
      </c>
      <c r="G135" s="5" t="s">
        <v>3335</v>
      </c>
    </row>
    <row r="136" spans="1:7">
      <c r="A136" s="11">
        <v>45735</v>
      </c>
      <c r="B136" s="5">
        <v>215.24</v>
      </c>
      <c r="C136" s="5" t="s">
        <v>3336</v>
      </c>
      <c r="D136" s="5" t="s">
        <v>3337</v>
      </c>
      <c r="E136" s="5" t="s">
        <v>3338</v>
      </c>
      <c r="F136" s="5" t="s">
        <v>3339</v>
      </c>
      <c r="G136" s="5" t="s">
        <v>3340</v>
      </c>
    </row>
    <row r="137" spans="1:7">
      <c r="A137" s="11">
        <v>45734</v>
      </c>
      <c r="B137" s="5">
        <v>212.69</v>
      </c>
      <c r="C137" s="5" t="s">
        <v>3341</v>
      </c>
      <c r="D137" s="5" t="s">
        <v>2930</v>
      </c>
      <c r="E137" s="5" t="s">
        <v>3342</v>
      </c>
      <c r="F137" s="5" t="s">
        <v>3343</v>
      </c>
      <c r="G137" s="5" t="s">
        <v>3344</v>
      </c>
    </row>
    <row r="138" spans="1:7">
      <c r="A138" s="11">
        <v>45733</v>
      </c>
      <c r="B138" s="5">
        <v>214</v>
      </c>
      <c r="C138" s="5" t="s">
        <v>3345</v>
      </c>
      <c r="D138" s="5" t="s">
        <v>3346</v>
      </c>
      <c r="E138" s="5" t="s">
        <v>3347</v>
      </c>
      <c r="F138" s="5" t="s">
        <v>2949</v>
      </c>
      <c r="G138" s="5" t="s">
        <v>3348</v>
      </c>
    </row>
    <row r="139" spans="1:7">
      <c r="A139" s="11">
        <v>45730</v>
      </c>
      <c r="B139" s="5">
        <v>213.49</v>
      </c>
      <c r="C139" s="5" t="s">
        <v>3349</v>
      </c>
      <c r="D139" s="5" t="s">
        <v>3350</v>
      </c>
      <c r="E139" s="5" t="s">
        <v>3351</v>
      </c>
      <c r="F139" s="5" t="s">
        <v>3352</v>
      </c>
      <c r="G139" s="5" t="s">
        <v>3353</v>
      </c>
    </row>
    <row r="140" spans="1:7">
      <c r="A140" s="11">
        <v>45729</v>
      </c>
      <c r="B140" s="5">
        <v>209.68</v>
      </c>
      <c r="C140" s="5" t="s">
        <v>3354</v>
      </c>
      <c r="D140" s="5" t="s">
        <v>3355</v>
      </c>
      <c r="E140" s="5" t="s">
        <v>3356</v>
      </c>
      <c r="F140" s="5" t="s">
        <v>3357</v>
      </c>
      <c r="G140" s="5" t="s">
        <v>3358</v>
      </c>
    </row>
    <row r="141" spans="1:7">
      <c r="A141" s="11">
        <v>45728</v>
      </c>
      <c r="B141" s="5">
        <v>216.98</v>
      </c>
      <c r="C141" s="5" t="s">
        <v>3359</v>
      </c>
      <c r="D141" s="5" t="s">
        <v>3360</v>
      </c>
      <c r="E141" s="5" t="s">
        <v>3361</v>
      </c>
      <c r="F141" s="5" t="s">
        <v>3362</v>
      </c>
      <c r="G141" s="5" t="s">
        <v>3363</v>
      </c>
    </row>
    <row r="142" spans="1:7">
      <c r="A142" s="11">
        <v>45727</v>
      </c>
      <c r="B142" s="5">
        <v>220.84</v>
      </c>
      <c r="C142" s="5" t="s">
        <v>3364</v>
      </c>
      <c r="D142" s="5" t="s">
        <v>3365</v>
      </c>
      <c r="E142" s="5" t="s">
        <v>3366</v>
      </c>
      <c r="F142" s="5" t="s">
        <v>3367</v>
      </c>
      <c r="G142" s="5" t="s">
        <v>3368</v>
      </c>
    </row>
    <row r="143" spans="1:7">
      <c r="A143" s="11">
        <v>45726</v>
      </c>
      <c r="B143" s="5">
        <v>227.48</v>
      </c>
      <c r="C143" s="5" t="s">
        <v>3369</v>
      </c>
      <c r="D143" s="5" t="s">
        <v>3370</v>
      </c>
      <c r="E143" s="5" t="s">
        <v>3371</v>
      </c>
      <c r="F143" s="5" t="s">
        <v>3372</v>
      </c>
      <c r="G143" s="5" t="s">
        <v>3373</v>
      </c>
    </row>
    <row r="144" spans="1:7">
      <c r="A144" s="11">
        <v>45723</v>
      </c>
      <c r="B144" s="5">
        <v>239.07</v>
      </c>
      <c r="C144" s="5" t="s">
        <v>3374</v>
      </c>
      <c r="D144" s="5" t="s">
        <v>3375</v>
      </c>
      <c r="E144" s="5" t="s">
        <v>3376</v>
      </c>
      <c r="F144" s="5" t="s">
        <v>3377</v>
      </c>
      <c r="G144" s="5" t="s">
        <v>3378</v>
      </c>
    </row>
    <row r="145" spans="1:7">
      <c r="A145" s="11">
        <v>45722</v>
      </c>
      <c r="B145" s="5">
        <v>235.33</v>
      </c>
      <c r="C145" s="5" t="s">
        <v>3379</v>
      </c>
      <c r="D145" s="5" t="s">
        <v>3380</v>
      </c>
      <c r="E145" s="5" t="s">
        <v>3381</v>
      </c>
      <c r="F145" s="5" t="s">
        <v>3382</v>
      </c>
      <c r="G145" s="5" t="s">
        <v>3383</v>
      </c>
    </row>
    <row r="146" spans="1:7">
      <c r="A146" s="11">
        <v>45721</v>
      </c>
      <c r="B146" s="5">
        <v>235.74</v>
      </c>
      <c r="C146" s="5" t="s">
        <v>3384</v>
      </c>
      <c r="D146" s="5" t="s">
        <v>3385</v>
      </c>
      <c r="E146" s="5" t="s">
        <v>3386</v>
      </c>
      <c r="F146" s="5" t="s">
        <v>3387</v>
      </c>
      <c r="G146" s="5" t="s">
        <v>3388</v>
      </c>
    </row>
    <row r="147" spans="1:7">
      <c r="A147" s="11">
        <v>45720</v>
      </c>
      <c r="B147" s="5">
        <v>235.93</v>
      </c>
      <c r="C147" s="5" t="s">
        <v>3389</v>
      </c>
      <c r="D147" s="5" t="s">
        <v>3390</v>
      </c>
      <c r="E147" s="5" t="s">
        <v>3391</v>
      </c>
      <c r="F147" s="5" t="s">
        <v>3392</v>
      </c>
      <c r="G147" s="5" t="s">
        <v>3393</v>
      </c>
    </row>
    <row r="148" spans="1:7">
      <c r="A148" s="11">
        <v>45719</v>
      </c>
      <c r="B148" s="5">
        <v>238.03</v>
      </c>
      <c r="C148" s="5" t="s">
        <v>3394</v>
      </c>
      <c r="D148" s="5" t="s">
        <v>3395</v>
      </c>
      <c r="E148" s="5" t="s">
        <v>3396</v>
      </c>
      <c r="F148" s="5" t="s">
        <v>3397</v>
      </c>
      <c r="G148" s="5" t="s">
        <v>3398</v>
      </c>
    </row>
    <row r="149" spans="1:7">
      <c r="A149" s="11">
        <v>45716</v>
      </c>
      <c r="B149" s="5">
        <v>241.84</v>
      </c>
      <c r="C149" s="5" t="s">
        <v>3399</v>
      </c>
      <c r="D149" s="5" t="s">
        <v>3400</v>
      </c>
      <c r="E149" s="5" t="s">
        <v>3401</v>
      </c>
      <c r="F149" s="5" t="s">
        <v>3402</v>
      </c>
      <c r="G149" s="5" t="s">
        <v>3403</v>
      </c>
    </row>
    <row r="150" spans="1:7">
      <c r="A150" s="11">
        <v>45715</v>
      </c>
      <c r="B150" s="5">
        <v>237.3</v>
      </c>
      <c r="C150" s="5" t="s">
        <v>3404</v>
      </c>
      <c r="D150" s="5" t="s">
        <v>3405</v>
      </c>
      <c r="E150" s="5" t="s">
        <v>3406</v>
      </c>
      <c r="F150" s="5" t="s">
        <v>3407</v>
      </c>
      <c r="G150" s="5" t="s">
        <v>3408</v>
      </c>
    </row>
    <row r="151" spans="1:7">
      <c r="A151" s="11">
        <v>45714</v>
      </c>
      <c r="B151" s="5">
        <v>240.36</v>
      </c>
      <c r="C151" s="5" t="s">
        <v>3409</v>
      </c>
      <c r="D151" s="5" t="s">
        <v>3410</v>
      </c>
      <c r="E151" s="5" t="s">
        <v>3411</v>
      </c>
      <c r="F151" s="5" t="s">
        <v>3412</v>
      </c>
      <c r="G151" s="5" t="s">
        <v>3413</v>
      </c>
    </row>
    <row r="152" spans="1:7">
      <c r="A152" s="11">
        <v>45713</v>
      </c>
      <c r="B152" s="5">
        <v>247.04</v>
      </c>
      <c r="C152" s="5" t="s">
        <v>3414</v>
      </c>
      <c r="D152" s="5" t="s">
        <v>3415</v>
      </c>
      <c r="E152" s="5" t="s">
        <v>3416</v>
      </c>
      <c r="F152" s="5" t="s">
        <v>3417</v>
      </c>
      <c r="G152" s="5" t="s">
        <v>3418</v>
      </c>
    </row>
    <row r="153" spans="1:7">
      <c r="A153" s="11">
        <v>45712</v>
      </c>
      <c r="B153" s="5">
        <v>247.1</v>
      </c>
      <c r="C153" s="5" t="s">
        <v>3419</v>
      </c>
      <c r="D153" s="5" t="s">
        <v>3420</v>
      </c>
      <c r="E153" s="5" t="s">
        <v>3421</v>
      </c>
      <c r="F153" s="5" t="s">
        <v>3422</v>
      </c>
      <c r="G153" s="5" t="s">
        <v>3023</v>
      </c>
    </row>
    <row r="154" spans="1:7">
      <c r="A154" s="11">
        <v>45709</v>
      </c>
      <c r="B154" s="5">
        <v>245.55</v>
      </c>
      <c r="C154" s="5" t="s">
        <v>3423</v>
      </c>
      <c r="D154" s="5" t="s">
        <v>3424</v>
      </c>
      <c r="E154" s="5" t="s">
        <v>3425</v>
      </c>
      <c r="F154" s="5" t="s">
        <v>3426</v>
      </c>
      <c r="G154" s="5" t="s">
        <v>3427</v>
      </c>
    </row>
    <row r="155" spans="1:7">
      <c r="A155" s="11">
        <v>45708</v>
      </c>
      <c r="B155" s="5">
        <v>245.83</v>
      </c>
      <c r="C155" s="5" t="s">
        <v>3428</v>
      </c>
      <c r="D155" s="5" t="s">
        <v>3429</v>
      </c>
      <c r="E155" s="5" t="s">
        <v>3430</v>
      </c>
      <c r="F155" s="5" t="s">
        <v>3431</v>
      </c>
      <c r="G155" s="5" t="s">
        <v>3199</v>
      </c>
    </row>
    <row r="156" spans="1:7">
      <c r="A156" s="11">
        <v>45707</v>
      </c>
      <c r="B156" s="5">
        <v>244.87</v>
      </c>
      <c r="C156" s="5" t="s">
        <v>3432</v>
      </c>
      <c r="D156" s="5" t="s">
        <v>3433</v>
      </c>
      <c r="E156" s="5" t="s">
        <v>3434</v>
      </c>
      <c r="F156" s="5" t="s">
        <v>3435</v>
      </c>
      <c r="G156" s="5" t="s">
        <v>3436</v>
      </c>
    </row>
    <row r="157" spans="1:7">
      <c r="A157" s="11">
        <v>45706</v>
      </c>
      <c r="B157" s="5">
        <v>244.47</v>
      </c>
      <c r="C157" s="5" t="s">
        <v>3437</v>
      </c>
      <c r="D157" s="5" t="s">
        <v>3438</v>
      </c>
      <c r="E157" s="5" t="s">
        <v>3439</v>
      </c>
      <c r="F157" s="5" t="s">
        <v>3440</v>
      </c>
      <c r="G157" s="5" t="s">
        <v>3441</v>
      </c>
    </row>
    <row r="158" spans="1:7">
      <c r="A158" s="11">
        <v>45702</v>
      </c>
      <c r="B158" s="5">
        <v>244.6</v>
      </c>
      <c r="C158" s="5" t="s">
        <v>3442</v>
      </c>
      <c r="D158" s="5" t="s">
        <v>3443</v>
      </c>
      <c r="E158" s="5" t="s">
        <v>3444</v>
      </c>
      <c r="F158" s="5" t="s">
        <v>3445</v>
      </c>
      <c r="G158" s="5" t="s">
        <v>2827</v>
      </c>
    </row>
    <row r="159" spans="1:7">
      <c r="A159" s="11">
        <v>45701</v>
      </c>
      <c r="B159" s="5">
        <v>241.53</v>
      </c>
      <c r="C159" s="5" t="s">
        <v>3446</v>
      </c>
      <c r="D159" s="5" t="s">
        <v>3447</v>
      </c>
      <c r="E159" s="5" t="s">
        <v>3448</v>
      </c>
      <c r="F159" s="5" t="s">
        <v>3449</v>
      </c>
      <c r="G159" s="5" t="s">
        <v>3450</v>
      </c>
    </row>
    <row r="160" spans="1:7">
      <c r="A160" s="11">
        <v>45700</v>
      </c>
      <c r="B160" s="5">
        <v>236.87</v>
      </c>
      <c r="C160" s="5" t="s">
        <v>3451</v>
      </c>
      <c r="D160" s="5" t="s">
        <v>3452</v>
      </c>
      <c r="E160" s="5" t="s">
        <v>3453</v>
      </c>
      <c r="F160" s="5" t="s">
        <v>3454</v>
      </c>
      <c r="G160" s="5" t="s">
        <v>3455</v>
      </c>
    </row>
    <row r="161" spans="1:7">
      <c r="A161" s="11">
        <v>45699</v>
      </c>
      <c r="B161" s="5">
        <v>232.62</v>
      </c>
      <c r="C161" s="5" t="s">
        <v>3456</v>
      </c>
      <c r="D161" s="5" t="s">
        <v>3457</v>
      </c>
      <c r="E161" s="5" t="s">
        <v>3458</v>
      </c>
      <c r="F161" s="5" t="s">
        <v>3459</v>
      </c>
      <c r="G161" s="5" t="s">
        <v>3460</v>
      </c>
    </row>
    <row r="162" spans="1:7">
      <c r="A162" s="11">
        <v>45698</v>
      </c>
      <c r="B162" s="5">
        <v>227.65</v>
      </c>
      <c r="C162" s="5" t="s">
        <v>3461</v>
      </c>
      <c r="D162" s="5" t="s">
        <v>3462</v>
      </c>
      <c r="E162" s="5" t="s">
        <v>3463</v>
      </c>
      <c r="F162" s="5" t="s">
        <v>3464</v>
      </c>
      <c r="G162" s="5" t="s">
        <v>3465</v>
      </c>
    </row>
    <row r="163" spans="1:7">
      <c r="A163" s="11">
        <v>45695</v>
      </c>
      <c r="B163" s="5">
        <v>227.63</v>
      </c>
      <c r="C163" s="5" t="s">
        <v>3466</v>
      </c>
      <c r="D163" s="5" t="s">
        <v>2848</v>
      </c>
      <c r="E163" s="5" t="s">
        <v>3467</v>
      </c>
      <c r="F163" s="5" t="s">
        <v>3468</v>
      </c>
      <c r="G163" s="5" t="s">
        <v>3469</v>
      </c>
    </row>
    <row r="164" spans="1:7">
      <c r="A164" s="11">
        <v>45694</v>
      </c>
      <c r="B164" s="5">
        <v>233.22</v>
      </c>
      <c r="C164" s="5" t="s">
        <v>3470</v>
      </c>
      <c r="D164" s="5" t="s">
        <v>3471</v>
      </c>
      <c r="E164" s="5" t="s">
        <v>2858</v>
      </c>
      <c r="F164" s="5" t="s">
        <v>3472</v>
      </c>
      <c r="G164" s="5" t="s">
        <v>3473</v>
      </c>
    </row>
    <row r="165" spans="1:7">
      <c r="A165" s="11">
        <v>45693</v>
      </c>
      <c r="B165" s="5">
        <v>232.47</v>
      </c>
      <c r="C165" s="5" t="s">
        <v>3474</v>
      </c>
      <c r="D165" s="5" t="s">
        <v>3475</v>
      </c>
      <c r="E165" s="5" t="s">
        <v>3476</v>
      </c>
      <c r="F165" s="5" t="s">
        <v>3477</v>
      </c>
      <c r="G165" s="5" t="s">
        <v>2842</v>
      </c>
    </row>
    <row r="166" spans="1:7">
      <c r="A166" s="11">
        <v>45692</v>
      </c>
      <c r="B166" s="5">
        <v>232.8</v>
      </c>
      <c r="C166" s="5" t="s">
        <v>3478</v>
      </c>
      <c r="D166" s="5" t="s">
        <v>3479</v>
      </c>
      <c r="E166" s="5" t="s">
        <v>2761</v>
      </c>
      <c r="F166" s="5" t="s">
        <v>3480</v>
      </c>
      <c r="G166" s="5" t="s">
        <v>3481</v>
      </c>
    </row>
    <row r="167" spans="1:7">
      <c r="A167" s="11">
        <v>45691</v>
      </c>
      <c r="B167" s="5">
        <v>228.01</v>
      </c>
      <c r="C167" s="5" t="s">
        <v>3482</v>
      </c>
      <c r="D167" s="5" t="s">
        <v>3483</v>
      </c>
      <c r="E167" s="5" t="s">
        <v>3484</v>
      </c>
      <c r="F167" s="5" t="s">
        <v>3485</v>
      </c>
      <c r="G167" s="5" t="s">
        <v>3486</v>
      </c>
    </row>
    <row r="168" spans="1:7">
      <c r="A168" s="11">
        <v>45688</v>
      </c>
      <c r="B168" s="5">
        <v>236</v>
      </c>
      <c r="C168" s="5" t="s">
        <v>3487</v>
      </c>
      <c r="D168" s="5" t="s">
        <v>3487</v>
      </c>
      <c r="E168" s="5" t="s">
        <v>3488</v>
      </c>
      <c r="F168" s="5" t="s">
        <v>3489</v>
      </c>
      <c r="G168" s="5" t="s">
        <v>3490</v>
      </c>
    </row>
    <row r="169" spans="1:7">
      <c r="A169" s="11">
        <v>45687</v>
      </c>
      <c r="B169" s="5">
        <v>237.59</v>
      </c>
      <c r="C169" s="5" t="s">
        <v>3491</v>
      </c>
      <c r="D169" s="5" t="s">
        <v>3492</v>
      </c>
      <c r="E169" s="5" t="s">
        <v>2788</v>
      </c>
      <c r="F169" s="5" t="s">
        <v>3493</v>
      </c>
      <c r="G169" s="5" t="s">
        <v>3494</v>
      </c>
    </row>
    <row r="170" spans="1:7">
      <c r="A170" s="11">
        <v>45686</v>
      </c>
      <c r="B170" s="5">
        <v>239.36</v>
      </c>
      <c r="C170" s="5" t="s">
        <v>3495</v>
      </c>
      <c r="D170" s="5" t="s">
        <v>3496</v>
      </c>
      <c r="E170" s="5" t="s">
        <v>3497</v>
      </c>
      <c r="F170" s="5" t="s">
        <v>3498</v>
      </c>
      <c r="G170" s="5" t="s">
        <v>3499</v>
      </c>
    </row>
    <row r="171" spans="1:7">
      <c r="A171" s="11">
        <v>45685</v>
      </c>
      <c r="B171" s="5">
        <v>238.26</v>
      </c>
      <c r="C171" s="5" t="s">
        <v>2794</v>
      </c>
      <c r="D171" s="5" t="s">
        <v>3500</v>
      </c>
      <c r="E171" s="5" t="s">
        <v>3501</v>
      </c>
      <c r="F171" s="5" t="s">
        <v>3502</v>
      </c>
      <c r="G171" s="5" t="s">
        <v>3503</v>
      </c>
    </row>
    <row r="172" spans="1:7">
      <c r="A172" s="11">
        <v>45684</v>
      </c>
      <c r="B172" s="5">
        <v>229.86</v>
      </c>
      <c r="C172" s="5" t="s">
        <v>3504</v>
      </c>
      <c r="D172" s="5" t="s">
        <v>3505</v>
      </c>
      <c r="E172" s="5" t="s">
        <v>3506</v>
      </c>
      <c r="F172" s="5" t="s">
        <v>3507</v>
      </c>
      <c r="G172" s="5" t="s">
        <v>2880</v>
      </c>
    </row>
    <row r="173" spans="1:7">
      <c r="A173" s="11">
        <v>45681</v>
      </c>
      <c r="B173" s="5">
        <v>222.78</v>
      </c>
      <c r="C173" s="5" t="s">
        <v>3508</v>
      </c>
      <c r="D173" s="5" t="s">
        <v>3509</v>
      </c>
      <c r="E173" s="5" t="s">
        <v>3510</v>
      </c>
      <c r="F173" s="5" t="s">
        <v>3511</v>
      </c>
      <c r="G173" s="5" t="s">
        <v>3512</v>
      </c>
    </row>
    <row r="174" spans="1:7">
      <c r="A174" s="11">
        <v>45680</v>
      </c>
      <c r="B174" s="5">
        <v>223.66</v>
      </c>
      <c r="C174" s="5" t="s">
        <v>3513</v>
      </c>
      <c r="D174" s="5" t="s">
        <v>3514</v>
      </c>
      <c r="E174" s="5" t="s">
        <v>3515</v>
      </c>
      <c r="F174" s="5" t="s">
        <v>3516</v>
      </c>
      <c r="G174" s="5" t="s">
        <v>3388</v>
      </c>
    </row>
    <row r="175" spans="1:7">
      <c r="A175" s="11">
        <v>45679</v>
      </c>
      <c r="B175" s="5">
        <v>223.83</v>
      </c>
      <c r="C175" s="5" t="s">
        <v>3517</v>
      </c>
      <c r="D175" s="5" t="s">
        <v>3518</v>
      </c>
      <c r="E175" s="5" t="s">
        <v>3517</v>
      </c>
      <c r="F175" s="5" t="s">
        <v>3519</v>
      </c>
      <c r="G175" s="5" t="s">
        <v>3172</v>
      </c>
    </row>
    <row r="176" spans="1:7">
      <c r="A176" s="11">
        <v>45678</v>
      </c>
      <c r="B176" s="5">
        <v>222.64</v>
      </c>
      <c r="C176" s="5" t="s">
        <v>3520</v>
      </c>
      <c r="D176" s="5" t="s">
        <v>3521</v>
      </c>
      <c r="E176" s="5" t="s">
        <v>3522</v>
      </c>
      <c r="F176" s="5" t="s">
        <v>3523</v>
      </c>
      <c r="G176" s="5" t="s">
        <v>3524</v>
      </c>
    </row>
    <row r="177" spans="1:7">
      <c r="A177" s="11">
        <v>45674</v>
      </c>
      <c r="B177" s="5">
        <v>229.98</v>
      </c>
      <c r="C177" s="5" t="s">
        <v>3525</v>
      </c>
      <c r="D177" s="5" t="s">
        <v>3526</v>
      </c>
      <c r="E177" s="5" t="s">
        <v>3527</v>
      </c>
      <c r="F177" s="5" t="s">
        <v>3528</v>
      </c>
      <c r="G177" s="5" t="s">
        <v>3529</v>
      </c>
    </row>
    <row r="178" spans="1:7">
      <c r="A178" s="11">
        <v>45673</v>
      </c>
      <c r="B178" s="5">
        <v>228.26</v>
      </c>
      <c r="C178" s="5" t="s">
        <v>3530</v>
      </c>
      <c r="D178" s="5" t="s">
        <v>3531</v>
      </c>
      <c r="E178" s="5" t="s">
        <v>3532</v>
      </c>
      <c r="F178" s="5" t="s">
        <v>3533</v>
      </c>
      <c r="G178" s="5" t="s">
        <v>3534</v>
      </c>
    </row>
    <row r="179" spans="1:7">
      <c r="A179" s="11">
        <v>45672</v>
      </c>
      <c r="B179" s="5">
        <v>237.87</v>
      </c>
      <c r="C179" s="5" t="s">
        <v>3535</v>
      </c>
      <c r="D179" s="5" t="s">
        <v>3536</v>
      </c>
      <c r="E179" s="5" t="s">
        <v>3379</v>
      </c>
      <c r="F179" s="5" t="s">
        <v>3537</v>
      </c>
      <c r="G179" s="5" t="s">
        <v>3450</v>
      </c>
    </row>
    <row r="180" spans="1:7">
      <c r="A180" s="11">
        <v>45671</v>
      </c>
      <c r="B180" s="5">
        <v>233.28</v>
      </c>
      <c r="C180" s="5" t="s">
        <v>3538</v>
      </c>
      <c r="D180" s="5" t="s">
        <v>3539</v>
      </c>
      <c r="E180" s="5" t="s">
        <v>3540</v>
      </c>
      <c r="F180" s="5" t="s">
        <v>3541</v>
      </c>
      <c r="G180" s="5" t="s">
        <v>3542</v>
      </c>
    </row>
    <row r="181" spans="1:7">
      <c r="A181" s="11">
        <v>45670</v>
      </c>
      <c r="B181" s="5">
        <v>234.4</v>
      </c>
      <c r="C181" s="5" t="s">
        <v>3543</v>
      </c>
      <c r="D181" s="5" t="s">
        <v>3544</v>
      </c>
      <c r="E181" s="5" t="s">
        <v>3545</v>
      </c>
      <c r="F181" s="5" t="s">
        <v>3546</v>
      </c>
      <c r="G181" s="5" t="s">
        <v>3547</v>
      </c>
    </row>
    <row r="182" spans="1:7">
      <c r="A182" s="11">
        <v>45667</v>
      </c>
      <c r="B182" s="5">
        <v>236.85</v>
      </c>
      <c r="C182" s="5" t="s">
        <v>3548</v>
      </c>
      <c r="D182" s="5" t="s">
        <v>3549</v>
      </c>
      <c r="E182" s="5" t="s">
        <v>3550</v>
      </c>
      <c r="F182" s="5" t="s">
        <v>3551</v>
      </c>
      <c r="G182" s="5" t="s">
        <v>3552</v>
      </c>
    </row>
    <row r="183" spans="1:7">
      <c r="A183" s="11">
        <v>45665</v>
      </c>
      <c r="B183" s="5">
        <v>242.7</v>
      </c>
      <c r="C183" s="5" t="s">
        <v>3553</v>
      </c>
      <c r="D183" s="5" t="s">
        <v>3554</v>
      </c>
      <c r="E183" s="5" t="s">
        <v>3555</v>
      </c>
      <c r="F183" s="5" t="s">
        <v>3556</v>
      </c>
      <c r="G183" s="5" t="s">
        <v>3557</v>
      </c>
    </row>
    <row r="184" spans="1:7">
      <c r="A184" s="11">
        <v>45664</v>
      </c>
      <c r="B184" s="5">
        <v>242.21</v>
      </c>
      <c r="C184" s="5" t="s">
        <v>3558</v>
      </c>
      <c r="D184" s="5" t="s">
        <v>3443</v>
      </c>
      <c r="E184" s="5" t="s">
        <v>3559</v>
      </c>
      <c r="F184" s="5" t="s">
        <v>3560</v>
      </c>
      <c r="G184" s="5" t="s">
        <v>3181</v>
      </c>
    </row>
    <row r="185" spans="1:7">
      <c r="A185" s="11">
        <v>45663</v>
      </c>
      <c r="B185" s="5">
        <v>245</v>
      </c>
      <c r="C185" s="5" t="s">
        <v>3561</v>
      </c>
      <c r="D185" s="5" t="s">
        <v>3562</v>
      </c>
      <c r="E185" s="5" t="s">
        <v>3563</v>
      </c>
      <c r="F185" s="5" t="s">
        <v>3564</v>
      </c>
      <c r="G185" s="5" t="s">
        <v>3565</v>
      </c>
    </row>
    <row r="186" spans="1:7">
      <c r="A186" s="11">
        <v>45660</v>
      </c>
      <c r="B186" s="5">
        <v>243.36</v>
      </c>
      <c r="C186" s="5" t="s">
        <v>3566</v>
      </c>
      <c r="D186" s="5" t="s">
        <v>3567</v>
      </c>
      <c r="E186" s="5" t="s">
        <v>3568</v>
      </c>
      <c r="F186" s="5" t="s">
        <v>3569</v>
      </c>
      <c r="G186" s="5" t="s">
        <v>3570</v>
      </c>
    </row>
    <row r="187" spans="1:7">
      <c r="A187" s="11">
        <v>45659</v>
      </c>
      <c r="B187" s="5">
        <v>243.85</v>
      </c>
      <c r="C187" s="5" t="s">
        <v>3571</v>
      </c>
      <c r="D187" s="5" t="s">
        <v>3572</v>
      </c>
      <c r="E187" s="5" t="s">
        <v>3573</v>
      </c>
      <c r="F187" s="5" t="s">
        <v>3574</v>
      </c>
      <c r="G187" s="5" t="s">
        <v>3575</v>
      </c>
    </row>
    <row r="188" spans="1:7">
      <c r="A188" s="11">
        <v>45657</v>
      </c>
      <c r="B188" s="5">
        <v>250.42</v>
      </c>
      <c r="C188" s="5" t="s">
        <v>3576</v>
      </c>
      <c r="D188" s="5" t="s">
        <v>3577</v>
      </c>
      <c r="E188" s="5" t="s">
        <v>3578</v>
      </c>
      <c r="F188" s="5" t="s">
        <v>3579</v>
      </c>
      <c r="G188" s="5" t="s">
        <v>2905</v>
      </c>
    </row>
    <row r="189" spans="1:7">
      <c r="A189" s="11">
        <v>45656</v>
      </c>
      <c r="B189" s="5">
        <v>252.2</v>
      </c>
      <c r="C189" s="5" t="s">
        <v>3580</v>
      </c>
      <c r="D189" s="5" t="s">
        <v>3581</v>
      </c>
      <c r="E189" s="5" t="s">
        <v>3582</v>
      </c>
      <c r="F189" s="5" t="s">
        <v>3583</v>
      </c>
      <c r="G189" s="5" t="s">
        <v>3584</v>
      </c>
    </row>
    <row r="190" spans="1:7">
      <c r="A190" s="11">
        <v>45653</v>
      </c>
      <c r="B190" s="5">
        <v>255.59</v>
      </c>
      <c r="C190" s="5" t="s">
        <v>3585</v>
      </c>
      <c r="D190" s="5" t="s">
        <v>3586</v>
      </c>
      <c r="E190" s="5" t="s">
        <v>3587</v>
      </c>
      <c r="F190" s="5" t="s">
        <v>3588</v>
      </c>
      <c r="G190" s="5" t="s">
        <v>3589</v>
      </c>
    </row>
    <row r="191" spans="1:7">
      <c r="A191" s="11">
        <v>45652</v>
      </c>
      <c r="B191" s="5">
        <v>259.02</v>
      </c>
      <c r="C191" s="5" t="s">
        <v>3590</v>
      </c>
      <c r="D191" s="5" t="s">
        <v>3591</v>
      </c>
      <c r="E191" s="5" t="s">
        <v>3592</v>
      </c>
      <c r="F191" s="5" t="s">
        <v>3593</v>
      </c>
      <c r="G191" s="5" t="s">
        <v>3473</v>
      </c>
    </row>
    <row r="192" spans="1:7">
      <c r="A192" s="11">
        <v>45650</v>
      </c>
      <c r="B192" s="5">
        <v>258.2</v>
      </c>
      <c r="C192" s="5" t="s">
        <v>3594</v>
      </c>
      <c r="D192" s="5" t="s">
        <v>3595</v>
      </c>
      <c r="E192" s="5" t="s">
        <v>3596</v>
      </c>
      <c r="F192" s="5" t="s">
        <v>3597</v>
      </c>
      <c r="G192" s="5" t="s">
        <v>3598</v>
      </c>
    </row>
    <row r="193" spans="1:7">
      <c r="A193" s="11">
        <v>45649</v>
      </c>
      <c r="B193" s="5">
        <v>255.27</v>
      </c>
      <c r="C193" s="5" t="s">
        <v>3599</v>
      </c>
      <c r="D193" s="5" t="s">
        <v>3600</v>
      </c>
      <c r="E193" s="5" t="s">
        <v>3601</v>
      </c>
      <c r="F193" s="5" t="s">
        <v>3560</v>
      </c>
      <c r="G193" s="5" t="s">
        <v>3292</v>
      </c>
    </row>
    <row r="194" spans="1:7">
      <c r="A194" s="11">
        <v>45646</v>
      </c>
      <c r="B194" s="5">
        <v>254.49</v>
      </c>
      <c r="C194" s="5" t="s">
        <v>3602</v>
      </c>
      <c r="D194" s="5" t="s">
        <v>2700</v>
      </c>
      <c r="E194" s="5" t="s">
        <v>3603</v>
      </c>
      <c r="F194" s="5" t="s">
        <v>3604</v>
      </c>
      <c r="G194" s="5" t="s">
        <v>3605</v>
      </c>
    </row>
    <row r="195" spans="1:7">
      <c r="A195" s="11">
        <v>45645</v>
      </c>
      <c r="B195" s="5">
        <v>249.79</v>
      </c>
      <c r="C195" s="5" t="s">
        <v>3606</v>
      </c>
      <c r="D195" s="5" t="s">
        <v>3607</v>
      </c>
      <c r="E195" s="5" t="s">
        <v>3608</v>
      </c>
      <c r="F195" s="5" t="s">
        <v>3609</v>
      </c>
      <c r="G195" s="5" t="s">
        <v>3610</v>
      </c>
    </row>
    <row r="196" spans="1:7">
      <c r="A196" s="11">
        <v>45644</v>
      </c>
      <c r="B196" s="5">
        <v>248.05</v>
      </c>
      <c r="C196" s="5" t="s">
        <v>3611</v>
      </c>
      <c r="D196" s="5" t="s">
        <v>3612</v>
      </c>
      <c r="E196" s="5" t="s">
        <v>3613</v>
      </c>
      <c r="F196" s="5" t="s">
        <v>3614</v>
      </c>
      <c r="G196" s="5" t="s">
        <v>3615</v>
      </c>
    </row>
    <row r="197" spans="1:7">
      <c r="A197" s="11">
        <v>45643</v>
      </c>
      <c r="B197" s="5">
        <v>253.48</v>
      </c>
      <c r="C197" s="5" t="s">
        <v>3616</v>
      </c>
      <c r="D197" s="5" t="s">
        <v>3617</v>
      </c>
      <c r="E197" s="5" t="s">
        <v>3618</v>
      </c>
      <c r="F197" s="5" t="s">
        <v>3619</v>
      </c>
      <c r="G197" s="5" t="s">
        <v>3620</v>
      </c>
    </row>
    <row r="198" spans="1:7">
      <c r="A198" s="11">
        <v>45642</v>
      </c>
      <c r="B198" s="5">
        <v>251.04</v>
      </c>
      <c r="C198" s="5" t="s">
        <v>3621</v>
      </c>
      <c r="D198" s="5" t="s">
        <v>3622</v>
      </c>
      <c r="E198" s="5" t="s">
        <v>3623</v>
      </c>
      <c r="F198" s="5" t="s">
        <v>3624</v>
      </c>
      <c r="G198" s="5" t="s">
        <v>3625</v>
      </c>
    </row>
    <row r="199" spans="1:7">
      <c r="A199" s="11">
        <v>45639</v>
      </c>
      <c r="B199" s="5">
        <v>248.13</v>
      </c>
      <c r="C199" s="5" t="s">
        <v>3626</v>
      </c>
      <c r="D199" s="5" t="s">
        <v>3627</v>
      </c>
      <c r="E199" s="5" t="s">
        <v>3628</v>
      </c>
      <c r="F199" s="5" t="s">
        <v>3629</v>
      </c>
      <c r="G199" s="5" t="s">
        <v>3630</v>
      </c>
    </row>
    <row r="200" spans="1:7">
      <c r="A200" s="11">
        <v>45638</v>
      </c>
      <c r="B200" s="5">
        <v>247.96</v>
      </c>
      <c r="C200" s="5" t="s">
        <v>3631</v>
      </c>
      <c r="D200" s="5" t="s">
        <v>3632</v>
      </c>
      <c r="E200" s="5" t="s">
        <v>3633</v>
      </c>
      <c r="F200" s="5" t="s">
        <v>3634</v>
      </c>
      <c r="G200" s="5" t="s">
        <v>2973</v>
      </c>
    </row>
    <row r="201" spans="1:7">
      <c r="A201" s="11">
        <v>45637</v>
      </c>
      <c r="B201" s="5">
        <v>246.49</v>
      </c>
      <c r="C201" s="5" t="s">
        <v>3635</v>
      </c>
      <c r="D201" s="5" t="s">
        <v>3636</v>
      </c>
      <c r="E201" s="5" t="s">
        <v>3637</v>
      </c>
      <c r="F201" s="5" t="s">
        <v>3638</v>
      </c>
      <c r="G201" s="5" t="s">
        <v>3639</v>
      </c>
    </row>
    <row r="202" spans="1:7">
      <c r="A202" s="11">
        <v>45636</v>
      </c>
      <c r="B202" s="5">
        <v>247.77</v>
      </c>
      <c r="C202" s="5" t="s">
        <v>3631</v>
      </c>
      <c r="D202" s="5" t="s">
        <v>3640</v>
      </c>
      <c r="E202" s="5" t="s">
        <v>3641</v>
      </c>
      <c r="F202" s="5" t="s">
        <v>3642</v>
      </c>
      <c r="G202" s="5" t="s">
        <v>3211</v>
      </c>
    </row>
    <row r="203" spans="1:7">
      <c r="A203" s="11">
        <v>45635</v>
      </c>
      <c r="B203" s="5">
        <v>246.75</v>
      </c>
      <c r="C203" s="5" t="s">
        <v>3643</v>
      </c>
      <c r="D203" s="5" t="s">
        <v>3644</v>
      </c>
      <c r="E203" s="5" t="s">
        <v>3645</v>
      </c>
      <c r="F203" s="5" t="s">
        <v>3646</v>
      </c>
      <c r="G203" s="5" t="s">
        <v>3647</v>
      </c>
    </row>
    <row r="204" spans="1:7">
      <c r="A204" s="11">
        <v>45632</v>
      </c>
      <c r="B204" s="5">
        <v>242.84</v>
      </c>
      <c r="C204" s="5" t="s">
        <v>3648</v>
      </c>
      <c r="D204" s="5" t="s">
        <v>3649</v>
      </c>
      <c r="E204" s="5" t="s">
        <v>3650</v>
      </c>
      <c r="F204" s="5" t="s">
        <v>3651</v>
      </c>
      <c r="G204" s="5" t="s">
        <v>3388</v>
      </c>
    </row>
    <row r="205" spans="1:7">
      <c r="A205" s="11">
        <v>45631</v>
      </c>
      <c r="B205" s="5">
        <v>243.04</v>
      </c>
      <c r="C205" s="5" t="s">
        <v>3652</v>
      </c>
      <c r="D205" s="5" t="s">
        <v>3653</v>
      </c>
      <c r="E205" s="5" t="s">
        <v>3654</v>
      </c>
      <c r="F205" s="5" t="s">
        <v>3655</v>
      </c>
      <c r="G205" s="5" t="s">
        <v>3465</v>
      </c>
    </row>
    <row r="206" spans="1:7">
      <c r="A206" s="11">
        <v>45630</v>
      </c>
      <c r="B206" s="5">
        <v>243.01</v>
      </c>
      <c r="C206" s="5" t="s">
        <v>3656</v>
      </c>
      <c r="D206" s="5" t="s">
        <v>3657</v>
      </c>
      <c r="E206" s="5" t="s">
        <v>3442</v>
      </c>
      <c r="F206" s="5" t="s">
        <v>3658</v>
      </c>
      <c r="G206" s="5" t="s">
        <v>3659</v>
      </c>
    </row>
    <row r="207" spans="1:7">
      <c r="A207" s="11">
        <v>45629</v>
      </c>
      <c r="B207" s="5">
        <v>242.65</v>
      </c>
      <c r="C207" s="5" t="s">
        <v>3660</v>
      </c>
      <c r="D207" s="5" t="s">
        <v>3661</v>
      </c>
      <c r="E207" s="5" t="s">
        <v>3662</v>
      </c>
      <c r="F207" s="5" t="s">
        <v>3046</v>
      </c>
      <c r="G207" s="5" t="s">
        <v>3663</v>
      </c>
    </row>
    <row r="208" spans="1:7">
      <c r="A208" s="11">
        <v>45628</v>
      </c>
      <c r="B208" s="5">
        <v>239.59</v>
      </c>
      <c r="C208" s="5" t="s">
        <v>3664</v>
      </c>
      <c r="D208" s="5" t="s">
        <v>3492</v>
      </c>
      <c r="E208" s="5" t="s">
        <v>3665</v>
      </c>
      <c r="F208" s="5" t="s">
        <v>3666</v>
      </c>
      <c r="G208" s="5" t="s">
        <v>2817</v>
      </c>
    </row>
    <row r="209" spans="1:7">
      <c r="A209" s="11">
        <v>45625</v>
      </c>
      <c r="B209" s="5">
        <v>237.33</v>
      </c>
      <c r="C209" s="5" t="s">
        <v>3667</v>
      </c>
      <c r="D209" s="5" t="s">
        <v>3668</v>
      </c>
      <c r="E209" s="5" t="s">
        <v>3669</v>
      </c>
      <c r="F209" s="5" t="s">
        <v>3670</v>
      </c>
      <c r="G209" s="5" t="s">
        <v>3162</v>
      </c>
    </row>
    <row r="210" spans="1:7">
      <c r="A210" s="11">
        <v>45623</v>
      </c>
      <c r="B210" s="5">
        <v>234.93</v>
      </c>
      <c r="C210" s="5" t="s">
        <v>3671</v>
      </c>
      <c r="D210" s="5" t="s">
        <v>3672</v>
      </c>
      <c r="E210" s="5" t="s">
        <v>3673</v>
      </c>
      <c r="F210" s="5" t="s">
        <v>3674</v>
      </c>
      <c r="G210" s="5" t="s">
        <v>3675</v>
      </c>
    </row>
    <row r="211" spans="1:7">
      <c r="A211" s="11">
        <v>45622</v>
      </c>
      <c r="B211" s="5">
        <v>235.06</v>
      </c>
      <c r="C211" s="5" t="s">
        <v>3676</v>
      </c>
      <c r="D211" s="5" t="s">
        <v>3448</v>
      </c>
      <c r="E211" s="5" t="s">
        <v>3676</v>
      </c>
      <c r="F211" s="5" t="s">
        <v>3677</v>
      </c>
      <c r="G211" s="5" t="s">
        <v>3678</v>
      </c>
    </row>
    <row r="212" spans="1:7">
      <c r="A212" s="11">
        <v>45621</v>
      </c>
      <c r="B212" s="5">
        <v>232.87</v>
      </c>
      <c r="C212" s="5" t="s">
        <v>3679</v>
      </c>
      <c r="D212" s="5" t="s">
        <v>3680</v>
      </c>
      <c r="E212" s="5" t="s">
        <v>3681</v>
      </c>
      <c r="F212" s="5" t="s">
        <v>3682</v>
      </c>
      <c r="G212" s="5" t="s">
        <v>3683</v>
      </c>
    </row>
    <row r="213" spans="1:7">
      <c r="A213" s="11">
        <v>45618</v>
      </c>
      <c r="B213" s="5">
        <v>229.87</v>
      </c>
      <c r="C213" s="5" t="s">
        <v>3684</v>
      </c>
      <c r="D213" s="5" t="s">
        <v>3685</v>
      </c>
      <c r="E213" s="5" t="s">
        <v>3684</v>
      </c>
      <c r="F213" s="5" t="s">
        <v>3686</v>
      </c>
      <c r="G213" s="5" t="s">
        <v>3687</v>
      </c>
    </row>
    <row r="214" spans="1:7">
      <c r="A214" s="11">
        <v>45617</v>
      </c>
      <c r="B214" s="5">
        <v>228.52</v>
      </c>
      <c r="C214" s="5" t="s">
        <v>3688</v>
      </c>
      <c r="D214" s="5" t="s">
        <v>3689</v>
      </c>
      <c r="E214" s="5" t="s">
        <v>3690</v>
      </c>
      <c r="F214" s="5" t="s">
        <v>3691</v>
      </c>
      <c r="G214" s="5" t="s">
        <v>2890</v>
      </c>
    </row>
    <row r="215" spans="1:7">
      <c r="A215" s="11">
        <v>45616</v>
      </c>
      <c r="B215" s="5">
        <v>229</v>
      </c>
      <c r="C215" s="5" t="s">
        <v>3684</v>
      </c>
      <c r="D215" s="5" t="s">
        <v>3692</v>
      </c>
      <c r="E215" s="5" t="s">
        <v>3693</v>
      </c>
      <c r="F215" s="5" t="s">
        <v>3694</v>
      </c>
      <c r="G215" s="5" t="s">
        <v>3473</v>
      </c>
    </row>
    <row r="216" spans="1:7">
      <c r="A216" s="11">
        <v>45615</v>
      </c>
      <c r="B216" s="5">
        <v>228.28</v>
      </c>
      <c r="C216" s="5" t="s">
        <v>3695</v>
      </c>
      <c r="D216" s="5" t="s">
        <v>3696</v>
      </c>
      <c r="E216" s="5" t="s">
        <v>3697</v>
      </c>
      <c r="F216" s="5" t="s">
        <v>3698</v>
      </c>
      <c r="G216" s="5" t="s">
        <v>3699</v>
      </c>
    </row>
    <row r="217" spans="1:7">
      <c r="A217" s="11">
        <v>45614</v>
      </c>
      <c r="B217" s="5">
        <v>228.02</v>
      </c>
      <c r="C217" s="5" t="s">
        <v>3700</v>
      </c>
      <c r="D217" s="5" t="s">
        <v>3681</v>
      </c>
      <c r="E217" s="5" t="s">
        <v>3701</v>
      </c>
      <c r="F217" s="5" t="s">
        <v>3702</v>
      </c>
      <c r="G217" s="5" t="s">
        <v>3703</v>
      </c>
    </row>
    <row r="218" spans="1:7">
      <c r="A218" s="11">
        <v>45611</v>
      </c>
      <c r="B218" s="5">
        <v>225</v>
      </c>
      <c r="C218" s="5" t="s">
        <v>3704</v>
      </c>
      <c r="D218" s="5" t="s">
        <v>3705</v>
      </c>
      <c r="E218" s="5" t="s">
        <v>3706</v>
      </c>
      <c r="F218" s="5" t="s">
        <v>3707</v>
      </c>
      <c r="G218" s="5" t="s">
        <v>3708</v>
      </c>
    </row>
    <row r="219" spans="1:7">
      <c r="A219" s="11">
        <v>45610</v>
      </c>
      <c r="B219" s="5">
        <v>228.22</v>
      </c>
      <c r="C219" s="5" t="s">
        <v>3312</v>
      </c>
      <c r="D219" s="5" t="s">
        <v>3709</v>
      </c>
      <c r="E219" s="5" t="s">
        <v>3710</v>
      </c>
      <c r="F219" s="5" t="s">
        <v>3711</v>
      </c>
      <c r="G219" s="5" t="s">
        <v>3712</v>
      </c>
    </row>
    <row r="220" spans="1:7">
      <c r="A220" s="11">
        <v>45609</v>
      </c>
      <c r="B220" s="5">
        <v>225.12</v>
      </c>
      <c r="C220" s="5" t="s">
        <v>3713</v>
      </c>
      <c r="D220" s="5" t="s">
        <v>2761</v>
      </c>
      <c r="E220" s="5" t="s">
        <v>3714</v>
      </c>
      <c r="F220" s="5" t="s">
        <v>3715</v>
      </c>
      <c r="G220" s="5" t="s">
        <v>3716</v>
      </c>
    </row>
    <row r="221" spans="1:7">
      <c r="A221" s="11">
        <v>45608</v>
      </c>
      <c r="B221" s="5">
        <v>224.23</v>
      </c>
      <c r="C221" s="5" t="s">
        <v>3717</v>
      </c>
      <c r="D221" s="5" t="s">
        <v>3718</v>
      </c>
      <c r="E221" s="5" t="s">
        <v>3719</v>
      </c>
      <c r="F221" s="5" t="s">
        <v>3720</v>
      </c>
      <c r="G221" s="5" t="s">
        <v>3721</v>
      </c>
    </row>
    <row r="222" spans="1:7">
      <c r="A222" s="11">
        <v>45607</v>
      </c>
      <c r="B222" s="5">
        <v>224.23</v>
      </c>
      <c r="C222" s="5" t="s">
        <v>3710</v>
      </c>
      <c r="D222" s="5" t="s">
        <v>3484</v>
      </c>
      <c r="E222" s="5" t="s">
        <v>3722</v>
      </c>
      <c r="F222" s="5" t="s">
        <v>3723</v>
      </c>
      <c r="G222" s="5" t="s">
        <v>2964</v>
      </c>
    </row>
    <row r="223" spans="1:7">
      <c r="A223" s="11">
        <v>45604</v>
      </c>
      <c r="B223" s="5">
        <v>226.96</v>
      </c>
      <c r="C223" s="5" t="s">
        <v>3724</v>
      </c>
      <c r="D223" s="5" t="s">
        <v>3725</v>
      </c>
      <c r="E223" s="5" t="s">
        <v>3704</v>
      </c>
      <c r="F223" s="5" t="s">
        <v>3726</v>
      </c>
      <c r="G223" s="5" t="s">
        <v>3110</v>
      </c>
    </row>
    <row r="224" spans="1:7">
      <c r="A224" s="11">
        <v>45603</v>
      </c>
      <c r="B224" s="5">
        <v>227.48</v>
      </c>
      <c r="C224" s="5" t="s">
        <v>3727</v>
      </c>
      <c r="D224" s="5" t="s">
        <v>3728</v>
      </c>
      <c r="E224" s="5" t="s">
        <v>3729</v>
      </c>
      <c r="F224" s="5" t="s">
        <v>3730</v>
      </c>
      <c r="G224" s="5" t="s">
        <v>3731</v>
      </c>
    </row>
    <row r="225" spans="1:7">
      <c r="A225" s="11">
        <v>45602</v>
      </c>
      <c r="B225" s="5">
        <v>222.72</v>
      </c>
      <c r="C225" s="5" t="s">
        <v>3732</v>
      </c>
      <c r="D225" s="5" t="s">
        <v>3733</v>
      </c>
      <c r="E225" s="5" t="s">
        <v>3734</v>
      </c>
      <c r="F225" s="5" t="s">
        <v>3735</v>
      </c>
      <c r="G225" s="5" t="s">
        <v>3736</v>
      </c>
    </row>
    <row r="226" spans="1:7">
      <c r="A226" s="11">
        <v>45601</v>
      </c>
      <c r="B226" s="5">
        <v>223.45</v>
      </c>
      <c r="C226" s="5" t="s">
        <v>3737</v>
      </c>
      <c r="D226" s="5" t="s">
        <v>3738</v>
      </c>
      <c r="E226" s="5" t="s">
        <v>3739</v>
      </c>
      <c r="F226" s="5" t="s">
        <v>3740</v>
      </c>
      <c r="G226" s="5" t="s">
        <v>3741</v>
      </c>
    </row>
    <row r="227" spans="1:7">
      <c r="A227" s="11">
        <v>45600</v>
      </c>
      <c r="B227" s="5">
        <v>222.01</v>
      </c>
      <c r="C227" s="5" t="s">
        <v>3742</v>
      </c>
      <c r="D227" s="5" t="s">
        <v>3743</v>
      </c>
      <c r="E227" s="5" t="s">
        <v>3744</v>
      </c>
      <c r="F227" s="5" t="s">
        <v>3745</v>
      </c>
      <c r="G227" s="5" t="s">
        <v>2703</v>
      </c>
    </row>
    <row r="228" spans="1:7">
      <c r="A228" s="11">
        <v>45597</v>
      </c>
      <c r="B228" s="5">
        <v>222.91</v>
      </c>
      <c r="C228" s="5" t="s">
        <v>3746</v>
      </c>
      <c r="D228" s="5" t="s">
        <v>3747</v>
      </c>
      <c r="E228" s="5" t="s">
        <v>3748</v>
      </c>
      <c r="F228" s="5" t="s">
        <v>3749</v>
      </c>
      <c r="G228" s="5" t="s">
        <v>3584</v>
      </c>
    </row>
    <row r="229" spans="1:7">
      <c r="A229" s="11">
        <v>45596</v>
      </c>
      <c r="B229" s="5">
        <v>225.91</v>
      </c>
      <c r="C229" s="5" t="s">
        <v>2805</v>
      </c>
      <c r="D229" s="5" t="s">
        <v>3750</v>
      </c>
      <c r="E229" s="5" t="s">
        <v>3751</v>
      </c>
      <c r="F229" s="5" t="s">
        <v>3752</v>
      </c>
      <c r="G229" s="5" t="s">
        <v>3753</v>
      </c>
    </row>
    <row r="230" spans="1:7">
      <c r="A230" s="11">
        <v>45595</v>
      </c>
      <c r="B230" s="5">
        <v>230.1</v>
      </c>
      <c r="C230" s="5" t="s">
        <v>3754</v>
      </c>
      <c r="D230" s="5" t="s">
        <v>3755</v>
      </c>
      <c r="E230" s="5" t="s">
        <v>3756</v>
      </c>
      <c r="F230" s="5" t="s">
        <v>3757</v>
      </c>
      <c r="G230" s="5" t="s">
        <v>3758</v>
      </c>
    </row>
    <row r="231" spans="1:7">
      <c r="A231" s="11">
        <v>45594</v>
      </c>
      <c r="B231" s="5">
        <v>233.67</v>
      </c>
      <c r="C231" s="5" t="s">
        <v>3759</v>
      </c>
      <c r="D231" s="5" t="s">
        <v>3760</v>
      </c>
      <c r="E231" s="5" t="s">
        <v>3761</v>
      </c>
      <c r="F231" s="5" t="s">
        <v>3099</v>
      </c>
      <c r="G231" s="5" t="s">
        <v>3762</v>
      </c>
    </row>
    <row r="232" spans="1:7">
      <c r="A232" s="11">
        <v>45593</v>
      </c>
      <c r="B232" s="5">
        <v>233.4</v>
      </c>
      <c r="C232" s="5" t="s">
        <v>3763</v>
      </c>
      <c r="D232" s="5" t="s">
        <v>3764</v>
      </c>
      <c r="E232" s="5" t="s">
        <v>3765</v>
      </c>
      <c r="F232" s="5" t="s">
        <v>3766</v>
      </c>
      <c r="G232" s="5" t="s">
        <v>3767</v>
      </c>
    </row>
    <row r="233" spans="1:7">
      <c r="A233" s="11">
        <v>45590</v>
      </c>
      <c r="B233" s="5">
        <v>231.41</v>
      </c>
      <c r="C233" s="5" t="s">
        <v>3681</v>
      </c>
      <c r="D233" s="5" t="s">
        <v>3768</v>
      </c>
      <c r="E233" s="5" t="s">
        <v>3461</v>
      </c>
      <c r="F233" s="5" t="s">
        <v>3769</v>
      </c>
      <c r="G233" s="5" t="s">
        <v>3770</v>
      </c>
    </row>
    <row r="234" spans="1:7">
      <c r="A234" s="11">
        <v>45589</v>
      </c>
      <c r="B234" s="5">
        <v>230.57</v>
      </c>
      <c r="C234" s="5" t="s">
        <v>2833</v>
      </c>
      <c r="D234" s="5" t="s">
        <v>2803</v>
      </c>
      <c r="E234" s="5" t="s">
        <v>3771</v>
      </c>
      <c r="F234" s="5" t="s">
        <v>3772</v>
      </c>
      <c r="G234" s="5" t="s">
        <v>3388</v>
      </c>
    </row>
    <row r="235" spans="1:7">
      <c r="A235" s="11">
        <v>45588</v>
      </c>
      <c r="B235" s="5">
        <v>230.76</v>
      </c>
      <c r="C235" s="5" t="s">
        <v>3773</v>
      </c>
      <c r="D235" s="5" t="s">
        <v>3774</v>
      </c>
      <c r="E235" s="5" t="s">
        <v>3775</v>
      </c>
      <c r="F235" s="5" t="s">
        <v>3202</v>
      </c>
      <c r="G235" s="5" t="s">
        <v>3776</v>
      </c>
    </row>
    <row r="236" spans="1:7">
      <c r="A236" s="11">
        <v>45587</v>
      </c>
      <c r="B236" s="5">
        <v>235.86</v>
      </c>
      <c r="C236" s="5" t="s">
        <v>3777</v>
      </c>
      <c r="D236" s="5" t="s">
        <v>3778</v>
      </c>
      <c r="E236" s="5" t="s">
        <v>3466</v>
      </c>
      <c r="F236" s="5" t="s">
        <v>3779</v>
      </c>
      <c r="G236" s="5" t="s">
        <v>2822</v>
      </c>
    </row>
    <row r="237" spans="1:7">
      <c r="A237" s="11">
        <v>45586</v>
      </c>
      <c r="B237" s="5">
        <v>236.48</v>
      </c>
      <c r="C237" s="5" t="s">
        <v>3780</v>
      </c>
      <c r="D237" s="5" t="s">
        <v>3781</v>
      </c>
      <c r="E237" s="5" t="s">
        <v>3780</v>
      </c>
      <c r="F237" s="5" t="s">
        <v>3782</v>
      </c>
      <c r="G237" s="5" t="s">
        <v>3023</v>
      </c>
    </row>
    <row r="238" spans="1:7">
      <c r="A238" s="11">
        <v>45583</v>
      </c>
      <c r="B238" s="5">
        <v>235</v>
      </c>
      <c r="C238" s="5" t="s">
        <v>3783</v>
      </c>
      <c r="D238" s="5" t="s">
        <v>3783</v>
      </c>
      <c r="E238" s="5" t="s">
        <v>3497</v>
      </c>
      <c r="F238" s="5" t="s">
        <v>3784</v>
      </c>
      <c r="G238" s="5" t="s">
        <v>3785</v>
      </c>
    </row>
    <row r="239" spans="1:7">
      <c r="A239" s="11">
        <v>45582</v>
      </c>
      <c r="B239" s="5">
        <v>232.15</v>
      </c>
      <c r="C239" s="5" t="s">
        <v>3786</v>
      </c>
      <c r="D239" s="5" t="s">
        <v>3787</v>
      </c>
      <c r="E239" s="5" t="s">
        <v>3788</v>
      </c>
      <c r="F239" s="5" t="s">
        <v>3789</v>
      </c>
      <c r="G239" s="5" t="s">
        <v>3436</v>
      </c>
    </row>
    <row r="240" spans="1:7">
      <c r="A240" s="11">
        <v>45581</v>
      </c>
      <c r="B240" s="5">
        <v>231.78</v>
      </c>
      <c r="C240" s="5" t="s">
        <v>3790</v>
      </c>
      <c r="D240" s="5" t="s">
        <v>3525</v>
      </c>
      <c r="E240" s="5" t="s">
        <v>3791</v>
      </c>
      <c r="F240" s="5" t="s">
        <v>3792</v>
      </c>
      <c r="G240" s="5" t="s">
        <v>3793</v>
      </c>
    </row>
    <row r="241" spans="1:7">
      <c r="A241" s="11">
        <v>45580</v>
      </c>
      <c r="B241" s="5">
        <v>233.85</v>
      </c>
      <c r="C241" s="5" t="s">
        <v>3794</v>
      </c>
      <c r="D241" s="5" t="s">
        <v>3795</v>
      </c>
      <c r="E241" s="5" t="s">
        <v>3796</v>
      </c>
      <c r="F241" s="5" t="s">
        <v>3797</v>
      </c>
      <c r="G241" s="5" t="s">
        <v>3798</v>
      </c>
    </row>
    <row r="242" spans="1:7">
      <c r="A242" s="11">
        <v>45579</v>
      </c>
      <c r="B242" s="5">
        <v>231.3</v>
      </c>
      <c r="C242" s="5" t="s">
        <v>3799</v>
      </c>
      <c r="D242" s="5" t="s">
        <v>3800</v>
      </c>
      <c r="E242" s="5" t="s">
        <v>3801</v>
      </c>
      <c r="F242" s="5" t="s">
        <v>3802</v>
      </c>
      <c r="G242" s="5" t="s">
        <v>3803</v>
      </c>
    </row>
    <row r="243" spans="1:7">
      <c r="A243" s="11">
        <v>45576</v>
      </c>
      <c r="B243" s="5">
        <v>227.55</v>
      </c>
      <c r="C243" s="5" t="s">
        <v>2819</v>
      </c>
      <c r="D243" s="5" t="s">
        <v>3804</v>
      </c>
      <c r="E243" s="5" t="s">
        <v>3805</v>
      </c>
      <c r="F243" s="5" t="s">
        <v>3806</v>
      </c>
      <c r="G243" s="5" t="s">
        <v>3807</v>
      </c>
    </row>
    <row r="244" spans="1:7">
      <c r="A244" s="11">
        <v>45575</v>
      </c>
      <c r="B244" s="5">
        <v>229.04</v>
      </c>
      <c r="C244" s="5" t="s">
        <v>3808</v>
      </c>
      <c r="D244" s="5" t="s">
        <v>3809</v>
      </c>
      <c r="E244" s="5" t="s">
        <v>3724</v>
      </c>
      <c r="F244" s="5" t="s">
        <v>3810</v>
      </c>
      <c r="G244" s="5" t="s">
        <v>3090</v>
      </c>
    </row>
    <row r="245" spans="1:7">
      <c r="A245" s="11">
        <v>45574</v>
      </c>
      <c r="B245" s="5">
        <v>229.54</v>
      </c>
      <c r="C245" s="5" t="s">
        <v>3811</v>
      </c>
      <c r="D245" s="5" t="s">
        <v>3812</v>
      </c>
      <c r="E245" s="5" t="s">
        <v>3813</v>
      </c>
      <c r="F245" s="5" t="s">
        <v>3814</v>
      </c>
      <c r="G245" s="5" t="s">
        <v>3815</v>
      </c>
    </row>
    <row r="246" spans="1:7">
      <c r="A246" s="11">
        <v>45573</v>
      </c>
      <c r="B246" s="5">
        <v>225.77</v>
      </c>
      <c r="C246" s="5" t="s">
        <v>3816</v>
      </c>
      <c r="D246" s="5" t="s">
        <v>3817</v>
      </c>
      <c r="E246" s="5" t="s">
        <v>3818</v>
      </c>
      <c r="F246" s="5" t="s">
        <v>3819</v>
      </c>
      <c r="G246" s="5" t="s">
        <v>3221</v>
      </c>
    </row>
    <row r="247" spans="1:7">
      <c r="A247" s="11">
        <v>45572</v>
      </c>
      <c r="B247" s="5">
        <v>221.69</v>
      </c>
      <c r="C247" s="5" t="s">
        <v>3820</v>
      </c>
      <c r="D247" s="5" t="s">
        <v>3821</v>
      </c>
      <c r="E247" s="5" t="s">
        <v>3822</v>
      </c>
      <c r="F247" s="5" t="s">
        <v>3823</v>
      </c>
      <c r="G247" s="5" t="s">
        <v>3824</v>
      </c>
    </row>
    <row r="248" spans="1:7">
      <c r="A248" s="11">
        <v>45569</v>
      </c>
      <c r="B248" s="5">
        <v>226.8</v>
      </c>
      <c r="C248" s="5" t="s">
        <v>3825</v>
      </c>
      <c r="D248" s="5" t="s">
        <v>3826</v>
      </c>
      <c r="E248" s="5" t="s">
        <v>3827</v>
      </c>
      <c r="F248" s="5" t="s">
        <v>3828</v>
      </c>
      <c r="G248" s="5" t="s">
        <v>2955</v>
      </c>
    </row>
    <row r="249" spans="1:7">
      <c r="A249" s="11">
        <v>45568</v>
      </c>
      <c r="B249" s="5">
        <v>225.67</v>
      </c>
      <c r="C249" s="5" t="s">
        <v>3829</v>
      </c>
      <c r="D249" s="5" t="s">
        <v>3830</v>
      </c>
      <c r="E249" s="5" t="s">
        <v>3831</v>
      </c>
      <c r="F249" s="5" t="s">
        <v>3832</v>
      </c>
      <c r="G249" s="5" t="s">
        <v>2832</v>
      </c>
    </row>
    <row r="250" spans="1:7">
      <c r="A250" s="11">
        <v>45567</v>
      </c>
      <c r="B250" s="5">
        <v>226.78</v>
      </c>
      <c r="C250" s="5" t="s">
        <v>3693</v>
      </c>
      <c r="D250" s="5" t="s">
        <v>3833</v>
      </c>
      <c r="E250" s="5" t="s">
        <v>3834</v>
      </c>
      <c r="F250" s="5" t="s">
        <v>3835</v>
      </c>
      <c r="G250" s="5" t="s">
        <v>3033</v>
      </c>
    </row>
    <row r="251" spans="1:7">
      <c r="A251" s="11">
        <v>45566</v>
      </c>
      <c r="B251" s="5">
        <v>226.21</v>
      </c>
      <c r="C251" s="5" t="s">
        <v>3836</v>
      </c>
      <c r="D251" s="5" t="s">
        <v>3837</v>
      </c>
      <c r="E251" s="5" t="s">
        <v>3838</v>
      </c>
      <c r="F251" s="5" t="s">
        <v>3839</v>
      </c>
      <c r="G251" s="5" t="s">
        <v>3840</v>
      </c>
    </row>
    <row r="252" spans="1:7">
      <c r="A252" s="11">
        <v>45565</v>
      </c>
      <c r="B252" s="5">
        <v>233</v>
      </c>
      <c r="C252" s="5" t="s">
        <v>3841</v>
      </c>
      <c r="D252" s="5" t="s">
        <v>3550</v>
      </c>
      <c r="E252" s="5" t="s">
        <v>3837</v>
      </c>
      <c r="F252" s="5" t="s">
        <v>3842</v>
      </c>
      <c r="G252" s="5" t="s">
        <v>3843</v>
      </c>
    </row>
    <row r="253" spans="1:7">
      <c r="A253" s="11">
        <v>45562</v>
      </c>
      <c r="B253" s="5">
        <v>227.79</v>
      </c>
      <c r="C253" s="5" t="s">
        <v>3844</v>
      </c>
      <c r="D253" s="5" t="s">
        <v>3836</v>
      </c>
      <c r="E253" s="5" t="s">
        <v>3845</v>
      </c>
      <c r="F253" s="5" t="s">
        <v>3846</v>
      </c>
      <c r="G253" s="5" t="s">
        <v>3762</v>
      </c>
    </row>
    <row r="254" spans="1:7">
      <c r="A254" s="11">
        <v>45561</v>
      </c>
      <c r="B254" s="5">
        <v>227.52</v>
      </c>
      <c r="C254" s="5" t="s">
        <v>3845</v>
      </c>
      <c r="D254" s="5" t="s">
        <v>3847</v>
      </c>
      <c r="E254" s="5" t="s">
        <v>2825</v>
      </c>
      <c r="F254" s="5" t="s">
        <v>3848</v>
      </c>
      <c r="G254" s="5" t="s">
        <v>2812</v>
      </c>
    </row>
    <row r="255" spans="1:7">
      <c r="A255" s="11">
        <v>45560</v>
      </c>
      <c r="B255" s="5">
        <v>226.37</v>
      </c>
      <c r="C255" s="5" t="s">
        <v>3849</v>
      </c>
      <c r="D255" s="5" t="s">
        <v>3850</v>
      </c>
      <c r="E255" s="5" t="s">
        <v>3504</v>
      </c>
      <c r="F255" s="5" t="s">
        <v>3851</v>
      </c>
      <c r="G255" s="5" t="s">
        <v>3852</v>
      </c>
    </row>
    <row r="256" spans="1:7">
      <c r="A256" s="11">
        <v>45559</v>
      </c>
      <c r="B256" s="5">
        <v>227.37</v>
      </c>
      <c r="C256" s="5" t="s">
        <v>3853</v>
      </c>
      <c r="D256" s="5" t="s">
        <v>2840</v>
      </c>
      <c r="E256" s="5" t="s">
        <v>3854</v>
      </c>
      <c r="F256" s="5" t="s">
        <v>3855</v>
      </c>
      <c r="G256" s="5" t="s">
        <v>3716</v>
      </c>
    </row>
    <row r="257" spans="1:7">
      <c r="A257" s="11">
        <v>45558</v>
      </c>
      <c r="B257" s="5">
        <v>226.47</v>
      </c>
      <c r="C257" s="5" t="s">
        <v>3805</v>
      </c>
      <c r="D257" s="5" t="s">
        <v>3856</v>
      </c>
      <c r="E257" s="5" t="s">
        <v>3857</v>
      </c>
      <c r="F257" s="5" t="s">
        <v>3858</v>
      </c>
      <c r="G257" s="5" t="s">
        <v>2777</v>
      </c>
    </row>
    <row r="258" spans="1:7">
      <c r="A258" s="11">
        <v>45555</v>
      </c>
      <c r="B258" s="5">
        <v>228.2</v>
      </c>
      <c r="C258" s="5" t="s">
        <v>3859</v>
      </c>
      <c r="D258" s="5" t="s">
        <v>3860</v>
      </c>
      <c r="E258" s="5" t="s">
        <v>3861</v>
      </c>
      <c r="F258" s="5" t="s">
        <v>3862</v>
      </c>
      <c r="G258" s="5" t="s">
        <v>3863</v>
      </c>
    </row>
    <row r="259" spans="1:7">
      <c r="A259" s="11">
        <v>45554</v>
      </c>
      <c r="B259" s="5">
        <v>228.87</v>
      </c>
      <c r="C259" s="5" t="s">
        <v>3307</v>
      </c>
      <c r="D259" s="5" t="s">
        <v>3864</v>
      </c>
      <c r="E259" s="5" t="s">
        <v>3727</v>
      </c>
      <c r="F259" s="5" t="s">
        <v>3865</v>
      </c>
      <c r="G259" s="5" t="s">
        <v>3866</v>
      </c>
    </row>
    <row r="260" spans="1:7">
      <c r="A260" s="11">
        <v>45553</v>
      </c>
      <c r="B260" s="5">
        <v>220.69</v>
      </c>
      <c r="C260" s="5" t="s">
        <v>3867</v>
      </c>
      <c r="D260" s="5" t="s">
        <v>3868</v>
      </c>
      <c r="E260" s="5" t="s">
        <v>3869</v>
      </c>
      <c r="F260" s="5" t="s">
        <v>3870</v>
      </c>
      <c r="G260" s="5" t="s">
        <v>3871</v>
      </c>
    </row>
    <row r="261" spans="1:7">
      <c r="A261" s="11">
        <v>45552</v>
      </c>
      <c r="B261" s="5">
        <v>216.79</v>
      </c>
      <c r="C261" s="5" t="s">
        <v>3872</v>
      </c>
      <c r="D261" s="5" t="s">
        <v>3873</v>
      </c>
      <c r="E261" s="5" t="s">
        <v>3874</v>
      </c>
      <c r="F261" s="5" t="s">
        <v>3875</v>
      </c>
      <c r="G261" s="5" t="s">
        <v>3876</v>
      </c>
    </row>
    <row r="262" spans="1:7">
      <c r="A262" s="11">
        <v>45551</v>
      </c>
      <c r="B262" s="5">
        <v>216.32</v>
      </c>
      <c r="C262" s="5" t="s">
        <v>3877</v>
      </c>
      <c r="D262" s="5" t="s">
        <v>3878</v>
      </c>
      <c r="E262" s="5" t="s">
        <v>3879</v>
      </c>
      <c r="F262" s="5" t="s">
        <v>3880</v>
      </c>
      <c r="G262" s="5" t="s">
        <v>3881</v>
      </c>
    </row>
    <row r="263" spans="1:7">
      <c r="A263" s="11">
        <v>45548</v>
      </c>
      <c r="B263" s="5">
        <v>222.5</v>
      </c>
      <c r="C263" s="5" t="s">
        <v>3882</v>
      </c>
      <c r="D263" s="5" t="s">
        <v>3883</v>
      </c>
      <c r="E263" s="5" t="s">
        <v>3884</v>
      </c>
      <c r="F263" s="5" t="s">
        <v>3885</v>
      </c>
      <c r="G263" s="5" t="s">
        <v>2933</v>
      </c>
    </row>
    <row r="264" spans="1:7">
      <c r="A264" s="11">
        <v>45547</v>
      </c>
      <c r="B264" s="5">
        <v>222.77</v>
      </c>
      <c r="C264" s="5" t="s">
        <v>3886</v>
      </c>
      <c r="D264" s="5" t="s">
        <v>3887</v>
      </c>
      <c r="E264" s="5" t="s">
        <v>3888</v>
      </c>
      <c r="F264" s="5" t="s">
        <v>3889</v>
      </c>
      <c r="G264" s="5" t="s">
        <v>3890</v>
      </c>
    </row>
    <row r="265" spans="1:7">
      <c r="A265" s="11">
        <v>45546</v>
      </c>
      <c r="B265" s="5">
        <v>222.66</v>
      </c>
      <c r="C265" s="5" t="s">
        <v>3891</v>
      </c>
      <c r="D265" s="5" t="s">
        <v>3892</v>
      </c>
      <c r="E265" s="5" t="s">
        <v>3893</v>
      </c>
      <c r="F265" s="5" t="s">
        <v>3894</v>
      </c>
      <c r="G265" s="5" t="s">
        <v>3895</v>
      </c>
    </row>
    <row r="266" spans="1:7">
      <c r="A266" s="11">
        <v>45545</v>
      </c>
      <c r="B266" s="5">
        <v>220.11</v>
      </c>
      <c r="C266" s="5" t="s">
        <v>3896</v>
      </c>
      <c r="D266" s="5" t="s">
        <v>3322</v>
      </c>
      <c r="E266" s="5" t="s">
        <v>3897</v>
      </c>
      <c r="F266" s="5" t="s">
        <v>3898</v>
      </c>
      <c r="G266" s="5" t="s">
        <v>3130</v>
      </c>
    </row>
    <row r="267" spans="1:7">
      <c r="A267" s="11">
        <v>45544</v>
      </c>
      <c r="B267" s="5">
        <v>220.91</v>
      </c>
      <c r="C267" s="5" t="s">
        <v>3899</v>
      </c>
      <c r="D267" s="5" t="s">
        <v>3900</v>
      </c>
      <c r="E267" s="5" t="s">
        <v>3901</v>
      </c>
      <c r="F267" s="5" t="s">
        <v>3902</v>
      </c>
      <c r="G267" s="5" t="s">
        <v>3013</v>
      </c>
    </row>
    <row r="268" spans="1:7">
      <c r="A268" s="11">
        <v>45541</v>
      </c>
      <c r="B268" s="5">
        <v>220.82</v>
      </c>
      <c r="C268" s="5" t="s">
        <v>3738</v>
      </c>
      <c r="D268" s="5" t="s">
        <v>3903</v>
      </c>
      <c r="E268" s="5" t="s">
        <v>3904</v>
      </c>
      <c r="F268" s="5" t="s">
        <v>3905</v>
      </c>
      <c r="G268" s="5" t="s">
        <v>3906</v>
      </c>
    </row>
    <row r="269" spans="1:7">
      <c r="A269" s="11">
        <v>45540</v>
      </c>
      <c r="B269" s="5">
        <v>222.38</v>
      </c>
      <c r="C269" s="5" t="s">
        <v>3907</v>
      </c>
      <c r="D269" s="5" t="s">
        <v>3908</v>
      </c>
      <c r="E269" s="5" t="s">
        <v>3909</v>
      </c>
      <c r="F269" s="5" t="s">
        <v>3910</v>
      </c>
      <c r="G269" s="5" t="s">
        <v>3911</v>
      </c>
    </row>
    <row r="270" spans="1:7">
      <c r="A270" s="11">
        <v>45539</v>
      </c>
      <c r="B270" s="5">
        <v>220.85</v>
      </c>
      <c r="C270" s="5" t="s">
        <v>3912</v>
      </c>
      <c r="D270" s="5" t="s">
        <v>3913</v>
      </c>
      <c r="E270" s="5" t="s">
        <v>3914</v>
      </c>
      <c r="F270" s="5" t="s">
        <v>3915</v>
      </c>
      <c r="G270" s="5" t="s">
        <v>3916</v>
      </c>
    </row>
    <row r="271" spans="1:7">
      <c r="A271" s="11">
        <v>45538</v>
      </c>
      <c r="B271" s="5">
        <v>222.77</v>
      </c>
      <c r="C271" s="5" t="s">
        <v>3917</v>
      </c>
      <c r="D271" s="5" t="s">
        <v>3918</v>
      </c>
      <c r="E271" s="5" t="s">
        <v>3919</v>
      </c>
      <c r="F271" s="5" t="s">
        <v>3920</v>
      </c>
      <c r="G271" s="5" t="s">
        <v>3921</v>
      </c>
    </row>
    <row r="272" spans="1:7">
      <c r="A272" s="11">
        <v>45534</v>
      </c>
      <c r="B272" s="5">
        <v>229</v>
      </c>
      <c r="C272" s="5" t="s">
        <v>3922</v>
      </c>
      <c r="D272" s="5" t="s">
        <v>3923</v>
      </c>
      <c r="E272" s="5" t="s">
        <v>3924</v>
      </c>
      <c r="F272" s="5" t="s">
        <v>3925</v>
      </c>
      <c r="G272" s="5" t="s">
        <v>3926</v>
      </c>
    </row>
    <row r="273" spans="1:7">
      <c r="A273" s="11">
        <v>45533</v>
      </c>
      <c r="B273" s="5">
        <v>229.79</v>
      </c>
      <c r="C273" s="5" t="s">
        <v>3927</v>
      </c>
      <c r="D273" s="5" t="s">
        <v>3928</v>
      </c>
      <c r="E273" s="5" t="s">
        <v>3688</v>
      </c>
      <c r="F273" s="5" t="s">
        <v>3161</v>
      </c>
      <c r="G273" s="5" t="s">
        <v>3929</v>
      </c>
    </row>
    <row r="274" spans="1:7">
      <c r="A274" s="11">
        <v>45532</v>
      </c>
      <c r="B274" s="5">
        <v>226.49</v>
      </c>
      <c r="C274" s="5" t="s">
        <v>2866</v>
      </c>
      <c r="D274" s="5" t="s">
        <v>3930</v>
      </c>
      <c r="E274" s="5" t="s">
        <v>3931</v>
      </c>
      <c r="F274" s="5" t="s">
        <v>3932</v>
      </c>
      <c r="G274" s="5" t="s">
        <v>3933</v>
      </c>
    </row>
    <row r="275" spans="1:7">
      <c r="A275" s="11">
        <v>45531</v>
      </c>
      <c r="B275" s="5">
        <v>228.03</v>
      </c>
      <c r="C275" s="5" t="s">
        <v>3934</v>
      </c>
      <c r="D275" s="5" t="s">
        <v>3935</v>
      </c>
      <c r="E275" s="5" t="s">
        <v>3936</v>
      </c>
      <c r="F275" s="5" t="s">
        <v>3937</v>
      </c>
      <c r="G275" s="5" t="s">
        <v>3938</v>
      </c>
    </row>
    <row r="276" spans="1:7">
      <c r="A276" s="11">
        <v>45530</v>
      </c>
      <c r="B276" s="5">
        <v>227.18</v>
      </c>
      <c r="C276" s="5" t="s">
        <v>3939</v>
      </c>
      <c r="D276" s="5" t="s">
        <v>3940</v>
      </c>
      <c r="E276" s="5" t="s">
        <v>3941</v>
      </c>
      <c r="F276" s="5" t="s">
        <v>3942</v>
      </c>
      <c r="G276" s="5" t="s">
        <v>3659</v>
      </c>
    </row>
    <row r="277" spans="1:7">
      <c r="A277" s="11">
        <v>45527</v>
      </c>
      <c r="B277" s="5">
        <v>226.84</v>
      </c>
      <c r="C277" s="5" t="s">
        <v>3943</v>
      </c>
      <c r="D277" s="5" t="s">
        <v>3944</v>
      </c>
      <c r="E277" s="5" t="s">
        <v>3945</v>
      </c>
      <c r="F277" s="5" t="s">
        <v>3946</v>
      </c>
      <c r="G277" s="5" t="s">
        <v>3947</v>
      </c>
    </row>
    <row r="278" spans="1:7">
      <c r="A278" s="11">
        <v>45526</v>
      </c>
      <c r="B278" s="5">
        <v>224.53</v>
      </c>
      <c r="C278" s="5" t="s">
        <v>3948</v>
      </c>
      <c r="D278" s="5" t="s">
        <v>3949</v>
      </c>
      <c r="E278" s="5" t="s">
        <v>3950</v>
      </c>
      <c r="F278" s="5" t="s">
        <v>3951</v>
      </c>
      <c r="G278" s="5" t="s">
        <v>2718</v>
      </c>
    </row>
    <row r="279" spans="1:7">
      <c r="A279" s="11">
        <v>45525</v>
      </c>
      <c r="B279" s="5">
        <v>226.4</v>
      </c>
      <c r="C279" s="5" t="s">
        <v>2829</v>
      </c>
      <c r="D279" s="5" t="s">
        <v>3952</v>
      </c>
      <c r="E279" s="5" t="s">
        <v>3953</v>
      </c>
      <c r="F279" s="5" t="s">
        <v>3954</v>
      </c>
      <c r="G279" s="5" t="s">
        <v>3441</v>
      </c>
    </row>
    <row r="280" spans="1:7">
      <c r="A280" s="11">
        <v>45524</v>
      </c>
      <c r="B280" s="5">
        <v>226.51</v>
      </c>
      <c r="C280" s="5" t="s">
        <v>2835</v>
      </c>
      <c r="D280" s="5" t="s">
        <v>3724</v>
      </c>
      <c r="E280" s="5" t="s">
        <v>3955</v>
      </c>
      <c r="F280" s="5" t="s">
        <v>3956</v>
      </c>
      <c r="G280" s="5" t="s">
        <v>3957</v>
      </c>
    </row>
    <row r="281" spans="1:7">
      <c r="A281" s="11">
        <v>45523</v>
      </c>
      <c r="B281" s="5">
        <v>225.89</v>
      </c>
      <c r="C281" s="5" t="s">
        <v>3958</v>
      </c>
      <c r="D281" s="5" t="s">
        <v>3934</v>
      </c>
      <c r="E281" s="5" t="s">
        <v>3959</v>
      </c>
      <c r="F281" s="5" t="s">
        <v>3960</v>
      </c>
      <c r="G281" s="5" t="s">
        <v>2950</v>
      </c>
    </row>
    <row r="282" spans="1:7">
      <c r="A282" s="11">
        <v>45520</v>
      </c>
      <c r="B282" s="5">
        <v>226.05</v>
      </c>
      <c r="C282" s="5" t="s">
        <v>3961</v>
      </c>
      <c r="D282" s="5" t="s">
        <v>3962</v>
      </c>
      <c r="E282" s="5" t="s">
        <v>3963</v>
      </c>
      <c r="F282" s="5" t="s">
        <v>3964</v>
      </c>
      <c r="G282" s="5" t="s">
        <v>3687</v>
      </c>
    </row>
    <row r="283" spans="1:7">
      <c r="A283" s="11">
        <v>45519</v>
      </c>
      <c r="B283" s="5">
        <v>224.72</v>
      </c>
      <c r="C283" s="5" t="s">
        <v>3965</v>
      </c>
      <c r="D283" s="5" t="s">
        <v>3747</v>
      </c>
      <c r="E283" s="5" t="s">
        <v>3714</v>
      </c>
      <c r="F283" s="5" t="s">
        <v>3966</v>
      </c>
      <c r="G283" s="5" t="s">
        <v>3967</v>
      </c>
    </row>
    <row r="284" spans="1:7">
      <c r="A284" s="11">
        <v>45518</v>
      </c>
      <c r="B284" s="5">
        <v>221.72</v>
      </c>
      <c r="C284" s="5" t="s">
        <v>3968</v>
      </c>
      <c r="D284" s="5" t="s">
        <v>3969</v>
      </c>
      <c r="E284" s="5" t="s">
        <v>3970</v>
      </c>
      <c r="F284" s="5" t="s">
        <v>3971</v>
      </c>
      <c r="G284" s="5" t="s">
        <v>3557</v>
      </c>
    </row>
    <row r="285" spans="1:7">
      <c r="A285" s="11">
        <v>45517</v>
      </c>
      <c r="B285" s="5">
        <v>221.27</v>
      </c>
      <c r="C285" s="5" t="s">
        <v>3972</v>
      </c>
      <c r="D285" s="5" t="s">
        <v>3973</v>
      </c>
      <c r="E285" s="5" t="s">
        <v>3972</v>
      </c>
      <c r="F285" s="5" t="s">
        <v>2889</v>
      </c>
      <c r="G285" s="5" t="s">
        <v>3974</v>
      </c>
    </row>
    <row r="286" spans="1:7">
      <c r="A286" s="11">
        <v>45516</v>
      </c>
      <c r="B286" s="5">
        <v>217.53</v>
      </c>
      <c r="C286" s="5" t="s">
        <v>3975</v>
      </c>
      <c r="D286" s="5" t="s">
        <v>3976</v>
      </c>
      <c r="E286" s="5" t="s">
        <v>3977</v>
      </c>
      <c r="F286" s="5" t="s">
        <v>3978</v>
      </c>
      <c r="G286" s="5" t="s">
        <v>2973</v>
      </c>
    </row>
    <row r="287" spans="1:7">
      <c r="A287" s="11">
        <v>45513</v>
      </c>
      <c r="B287" s="5">
        <v>216.24</v>
      </c>
      <c r="C287" s="5" t="s">
        <v>2938</v>
      </c>
      <c r="D287" s="5" t="s">
        <v>3979</v>
      </c>
      <c r="E287" s="5" t="s">
        <v>3980</v>
      </c>
      <c r="F287" s="5" t="s">
        <v>3981</v>
      </c>
      <c r="G287" s="5" t="s">
        <v>3320</v>
      </c>
    </row>
    <row r="288" spans="1:7">
      <c r="A288" s="11">
        <v>45512</v>
      </c>
      <c r="B288" s="5">
        <v>213.31</v>
      </c>
      <c r="C288" s="5" t="s">
        <v>3982</v>
      </c>
      <c r="D288" s="5" t="s">
        <v>3983</v>
      </c>
      <c r="E288" s="5" t="s">
        <v>3218</v>
      </c>
      <c r="F288" s="5" t="s">
        <v>3984</v>
      </c>
      <c r="G288" s="5" t="s">
        <v>3985</v>
      </c>
    </row>
    <row r="289" spans="1:7">
      <c r="A289" s="11">
        <v>45511</v>
      </c>
      <c r="B289" s="5">
        <v>209.82</v>
      </c>
      <c r="C289" s="5" t="s">
        <v>3986</v>
      </c>
      <c r="D289" s="5" t="s">
        <v>3987</v>
      </c>
      <c r="E289" s="5" t="s">
        <v>3988</v>
      </c>
      <c r="F289" s="5" t="s">
        <v>3989</v>
      </c>
      <c r="G289" s="5" t="s">
        <v>3990</v>
      </c>
    </row>
    <row r="290" spans="1:7">
      <c r="A290" s="11">
        <v>45510</v>
      </c>
      <c r="B290" s="5">
        <v>207.23</v>
      </c>
      <c r="C290" s="5" t="s">
        <v>3991</v>
      </c>
      <c r="D290" s="5" t="s">
        <v>3992</v>
      </c>
      <c r="E290" s="5" t="s">
        <v>3993</v>
      </c>
      <c r="F290" s="5" t="s">
        <v>3994</v>
      </c>
      <c r="G290" s="5" t="s">
        <v>3995</v>
      </c>
    </row>
    <row r="291" spans="1:7">
      <c r="A291" s="11">
        <v>45509</v>
      </c>
      <c r="B291" s="5">
        <v>209.27</v>
      </c>
      <c r="C291" s="5" t="s">
        <v>3996</v>
      </c>
      <c r="D291" s="5" t="s">
        <v>3997</v>
      </c>
      <c r="E291" s="5" t="s">
        <v>3998</v>
      </c>
      <c r="F291" s="5" t="s">
        <v>3999</v>
      </c>
      <c r="G291" s="5" t="s">
        <v>4000</v>
      </c>
    </row>
    <row r="292" spans="1:7">
      <c r="A292" s="11">
        <v>45506</v>
      </c>
      <c r="B292" s="5">
        <v>219.86</v>
      </c>
      <c r="C292" s="5" t="s">
        <v>4001</v>
      </c>
      <c r="D292" s="5" t="s">
        <v>4002</v>
      </c>
      <c r="E292" s="5" t="s">
        <v>4003</v>
      </c>
      <c r="F292" s="5" t="s">
        <v>4004</v>
      </c>
      <c r="G292" s="5" t="s">
        <v>3911</v>
      </c>
    </row>
    <row r="293" spans="1:7">
      <c r="A293" s="11">
        <v>45505</v>
      </c>
      <c r="B293" s="5">
        <v>218.36</v>
      </c>
      <c r="C293" s="5" t="s">
        <v>4005</v>
      </c>
      <c r="D293" s="5" t="s">
        <v>4006</v>
      </c>
      <c r="E293" s="5" t="s">
        <v>4007</v>
      </c>
      <c r="F293" s="5" t="s">
        <v>4008</v>
      </c>
      <c r="G293" s="5" t="s">
        <v>4009</v>
      </c>
    </row>
    <row r="294" spans="1:7">
      <c r="A294" s="11">
        <v>45504</v>
      </c>
      <c r="B294" s="5">
        <v>222.08</v>
      </c>
      <c r="C294" s="5" t="s">
        <v>4010</v>
      </c>
      <c r="D294" s="5" t="s">
        <v>4011</v>
      </c>
      <c r="E294" s="5" t="s">
        <v>4012</v>
      </c>
      <c r="F294" s="5" t="s">
        <v>4013</v>
      </c>
      <c r="G294" s="5" t="s">
        <v>4014</v>
      </c>
    </row>
    <row r="295" spans="1:7">
      <c r="A295" s="11">
        <v>45503</v>
      </c>
      <c r="B295" s="5">
        <v>218.8</v>
      </c>
      <c r="C295" s="5" t="s">
        <v>4015</v>
      </c>
      <c r="D295" s="5" t="s">
        <v>4016</v>
      </c>
      <c r="E295" s="5" t="s">
        <v>4017</v>
      </c>
      <c r="F295" s="5" t="s">
        <v>4018</v>
      </c>
      <c r="G295" s="5" t="s">
        <v>4019</v>
      </c>
    </row>
    <row r="296" spans="1:7">
      <c r="A296" s="11">
        <v>45502</v>
      </c>
      <c r="B296" s="5">
        <v>218.24</v>
      </c>
      <c r="C296" s="5" t="s">
        <v>4020</v>
      </c>
      <c r="D296" s="5" t="s">
        <v>4021</v>
      </c>
      <c r="E296" s="5" t="s">
        <v>3872</v>
      </c>
      <c r="F296" s="5" t="s">
        <v>4022</v>
      </c>
      <c r="G296" s="5" t="s">
        <v>4023</v>
      </c>
    </row>
    <row r="297" spans="1:7">
      <c r="A297" s="11">
        <v>45499</v>
      </c>
      <c r="B297" s="5">
        <v>217.96</v>
      </c>
      <c r="C297" s="5" t="s">
        <v>4024</v>
      </c>
      <c r="D297" s="5" t="s">
        <v>4025</v>
      </c>
      <c r="E297" s="5" t="s">
        <v>4026</v>
      </c>
      <c r="F297" s="5" t="s">
        <v>4027</v>
      </c>
      <c r="G297" s="5" t="s">
        <v>3876</v>
      </c>
    </row>
    <row r="298" spans="1:7">
      <c r="A298" s="11">
        <v>45498</v>
      </c>
      <c r="B298" s="5">
        <v>217.49</v>
      </c>
      <c r="C298" s="5" t="s">
        <v>4028</v>
      </c>
      <c r="D298" s="5" t="s">
        <v>2877</v>
      </c>
      <c r="E298" s="5" t="s">
        <v>4029</v>
      </c>
      <c r="F298" s="5" t="s">
        <v>4030</v>
      </c>
      <c r="G298" s="5" t="s">
        <v>3542</v>
      </c>
    </row>
    <row r="299" spans="1:7">
      <c r="A299" s="11">
        <v>45497</v>
      </c>
      <c r="B299" s="5">
        <v>218.54</v>
      </c>
      <c r="C299" s="5" t="s">
        <v>3520</v>
      </c>
      <c r="D299" s="5" t="s">
        <v>4031</v>
      </c>
      <c r="E299" s="5" t="s">
        <v>4032</v>
      </c>
      <c r="F299" s="5" t="s">
        <v>4033</v>
      </c>
      <c r="G299" s="5" t="s">
        <v>4034</v>
      </c>
    </row>
    <row r="300" spans="1:7">
      <c r="A300" s="11">
        <v>45496</v>
      </c>
      <c r="B300" s="5">
        <v>225.01</v>
      </c>
      <c r="C300" s="5" t="s">
        <v>4005</v>
      </c>
      <c r="D300" s="5" t="s">
        <v>4035</v>
      </c>
      <c r="E300" s="5" t="s">
        <v>4036</v>
      </c>
      <c r="F300" s="5" t="s">
        <v>4037</v>
      </c>
      <c r="G300" s="5" t="s">
        <v>4038</v>
      </c>
    </row>
    <row r="301" spans="1:7">
      <c r="A301" s="11">
        <v>45495</v>
      </c>
      <c r="B301" s="5">
        <v>223.96</v>
      </c>
      <c r="C301" s="5" t="s">
        <v>4039</v>
      </c>
      <c r="D301" s="5" t="s">
        <v>3808</v>
      </c>
      <c r="E301" s="5" t="s">
        <v>3892</v>
      </c>
      <c r="F301" s="5" t="s">
        <v>4040</v>
      </c>
      <c r="G301" s="5" t="s">
        <v>4041</v>
      </c>
    </row>
    <row r="302" spans="1:7">
      <c r="A302" s="11">
        <v>45492</v>
      </c>
      <c r="B302" s="5">
        <v>224.31</v>
      </c>
      <c r="C302" s="5" t="s">
        <v>4042</v>
      </c>
      <c r="D302" s="5" t="s">
        <v>3830</v>
      </c>
      <c r="E302" s="5" t="s">
        <v>4043</v>
      </c>
      <c r="F302" s="5" t="s">
        <v>4044</v>
      </c>
      <c r="G302" s="5" t="s">
        <v>2924</v>
      </c>
    </row>
    <row r="303" spans="1:7">
      <c r="A303" s="11">
        <v>45491</v>
      </c>
      <c r="B303" s="5">
        <v>224.18</v>
      </c>
      <c r="C303" s="5" t="s">
        <v>4045</v>
      </c>
      <c r="D303" s="5" t="s">
        <v>4046</v>
      </c>
      <c r="E303" s="5" t="s">
        <v>4047</v>
      </c>
      <c r="F303" s="5" t="s">
        <v>4048</v>
      </c>
      <c r="G303" s="5" t="s">
        <v>4049</v>
      </c>
    </row>
    <row r="304" spans="1:7">
      <c r="A304" s="11">
        <v>45490</v>
      </c>
      <c r="B304" s="5">
        <v>228.88</v>
      </c>
      <c r="C304" s="5" t="s">
        <v>3856</v>
      </c>
      <c r="D304" s="5" t="s">
        <v>3679</v>
      </c>
      <c r="E304" s="5" t="s">
        <v>4050</v>
      </c>
      <c r="F304" s="5" t="s">
        <v>4051</v>
      </c>
      <c r="G304" s="5" t="s">
        <v>4052</v>
      </c>
    </row>
    <row r="305" spans="1:7">
      <c r="A305" s="11">
        <v>45489</v>
      </c>
      <c r="B305" s="5">
        <v>234.82</v>
      </c>
      <c r="C305" s="5" t="s">
        <v>2857</v>
      </c>
      <c r="D305" s="5" t="s">
        <v>4053</v>
      </c>
      <c r="E305" s="5" t="s">
        <v>4054</v>
      </c>
      <c r="F305" s="5" t="s">
        <v>4055</v>
      </c>
      <c r="G305" s="5" t="s">
        <v>4056</v>
      </c>
    </row>
    <row r="306" spans="1:7">
      <c r="A306" s="11">
        <v>45488</v>
      </c>
      <c r="B306" s="5">
        <v>234.4</v>
      </c>
      <c r="C306" s="5" t="s">
        <v>4057</v>
      </c>
      <c r="D306" s="5" t="s">
        <v>4058</v>
      </c>
      <c r="E306" s="5" t="s">
        <v>3860</v>
      </c>
      <c r="F306" s="5" t="s">
        <v>4059</v>
      </c>
      <c r="G306" s="5" t="s">
        <v>3815</v>
      </c>
    </row>
    <row r="307" spans="1:7">
      <c r="A307" s="11">
        <v>45485</v>
      </c>
      <c r="B307" s="5">
        <v>230.54</v>
      </c>
      <c r="C307" s="5" t="s">
        <v>4060</v>
      </c>
      <c r="D307" s="5" t="s">
        <v>4061</v>
      </c>
      <c r="E307" s="5" t="s">
        <v>4062</v>
      </c>
      <c r="F307" s="5" t="s">
        <v>4063</v>
      </c>
      <c r="G307" s="5" t="s">
        <v>3683</v>
      </c>
    </row>
    <row r="308" spans="1:7">
      <c r="A308" s="11">
        <v>45484</v>
      </c>
      <c r="B308" s="5">
        <v>227.57</v>
      </c>
      <c r="C308" s="5" t="s">
        <v>4064</v>
      </c>
      <c r="D308" s="5" t="s">
        <v>4065</v>
      </c>
      <c r="E308" s="5" t="s">
        <v>2835</v>
      </c>
      <c r="F308" s="5" t="s">
        <v>4066</v>
      </c>
      <c r="G308" s="5" t="s">
        <v>4067</v>
      </c>
    </row>
    <row r="309" spans="1:7">
      <c r="A309" s="11">
        <v>45483</v>
      </c>
      <c r="B309" s="5">
        <v>232.98</v>
      </c>
      <c r="C309" s="5" t="s">
        <v>2819</v>
      </c>
      <c r="D309" s="5" t="s">
        <v>4068</v>
      </c>
      <c r="E309" s="5" t="s">
        <v>2793</v>
      </c>
      <c r="F309" s="5" t="s">
        <v>4059</v>
      </c>
      <c r="G309" s="5" t="s">
        <v>3605</v>
      </c>
    </row>
    <row r="310" spans="1:7">
      <c r="A310" s="11">
        <v>45482</v>
      </c>
      <c r="B310" s="5">
        <v>228.68</v>
      </c>
      <c r="C310" s="5" t="s">
        <v>4069</v>
      </c>
      <c r="D310" s="5" t="s">
        <v>4070</v>
      </c>
      <c r="E310" s="5" t="s">
        <v>4071</v>
      </c>
      <c r="F310" s="5" t="s">
        <v>4072</v>
      </c>
      <c r="G310" s="5" t="s">
        <v>4073</v>
      </c>
    </row>
    <row r="311" spans="1:7">
      <c r="A311" s="11">
        <v>45481</v>
      </c>
      <c r="B311" s="5">
        <v>227.82</v>
      </c>
      <c r="C311" s="5" t="s">
        <v>4074</v>
      </c>
      <c r="D311" s="5" t="s">
        <v>4075</v>
      </c>
      <c r="E311" s="5" t="s">
        <v>3818</v>
      </c>
      <c r="F311" s="5" t="s">
        <v>4076</v>
      </c>
      <c r="G311" s="5" t="s">
        <v>3741</v>
      </c>
    </row>
    <row r="312" spans="1:7">
      <c r="A312" s="11">
        <v>45478</v>
      </c>
      <c r="B312" s="5">
        <v>226.34</v>
      </c>
      <c r="C312" s="5" t="s">
        <v>4077</v>
      </c>
      <c r="D312" s="5" t="s">
        <v>4078</v>
      </c>
      <c r="E312" s="5" t="s">
        <v>4077</v>
      </c>
      <c r="F312" s="5" t="s">
        <v>4079</v>
      </c>
      <c r="G312" s="5" t="s">
        <v>4080</v>
      </c>
    </row>
    <row r="313" spans="1:7">
      <c r="A313" s="11">
        <v>45476</v>
      </c>
      <c r="B313" s="5">
        <v>221.55</v>
      </c>
      <c r="C313" s="5" t="s">
        <v>4081</v>
      </c>
      <c r="D313" s="5" t="s">
        <v>4082</v>
      </c>
      <c r="E313" s="5" t="s">
        <v>4083</v>
      </c>
      <c r="F313" s="5" t="s">
        <v>4084</v>
      </c>
      <c r="G313" s="5" t="s">
        <v>4085</v>
      </c>
    </row>
    <row r="314" spans="1:7">
      <c r="A314" s="11">
        <v>45475</v>
      </c>
      <c r="B314" s="5">
        <v>220.27</v>
      </c>
      <c r="C314" s="5" t="s">
        <v>4086</v>
      </c>
      <c r="D314" s="5" t="s">
        <v>4087</v>
      </c>
      <c r="E314" s="5" t="s">
        <v>4088</v>
      </c>
      <c r="F314" s="5" t="s">
        <v>4089</v>
      </c>
      <c r="G314" s="5" t="s">
        <v>4090</v>
      </c>
    </row>
    <row r="315" spans="1:7">
      <c r="A315" s="11">
        <v>45474</v>
      </c>
      <c r="B315" s="5">
        <v>216.75</v>
      </c>
      <c r="C315" s="5" t="s">
        <v>4091</v>
      </c>
      <c r="D315" s="5" t="s">
        <v>4092</v>
      </c>
      <c r="E315" s="5" t="s">
        <v>4093</v>
      </c>
      <c r="F315" s="5" t="s">
        <v>4094</v>
      </c>
      <c r="G315" s="5" t="s">
        <v>4095</v>
      </c>
    </row>
    <row r="316" spans="1:7">
      <c r="A316" s="11">
        <v>45471</v>
      </c>
      <c r="B316" s="5">
        <v>210.62</v>
      </c>
      <c r="C316" s="5" t="s">
        <v>4096</v>
      </c>
      <c r="D316" s="5" t="s">
        <v>3975</v>
      </c>
      <c r="E316" s="5" t="s">
        <v>4097</v>
      </c>
      <c r="F316" s="5" t="s">
        <v>4098</v>
      </c>
      <c r="G316" s="5" t="s">
        <v>4099</v>
      </c>
    </row>
    <row r="317" spans="1:7">
      <c r="A317" s="11">
        <v>45470</v>
      </c>
      <c r="B317" s="5">
        <v>214.1</v>
      </c>
      <c r="C317" s="5" t="s">
        <v>4100</v>
      </c>
      <c r="D317" s="5" t="s">
        <v>4101</v>
      </c>
      <c r="E317" s="5" t="s">
        <v>4102</v>
      </c>
      <c r="F317" s="5" t="s">
        <v>4103</v>
      </c>
      <c r="G317" s="5" t="s">
        <v>3716</v>
      </c>
    </row>
    <row r="318" spans="1:7">
      <c r="A318" s="11">
        <v>45469</v>
      </c>
      <c r="B318" s="5">
        <v>213.25</v>
      </c>
      <c r="C318" s="5" t="s">
        <v>3208</v>
      </c>
      <c r="D318" s="5" t="s">
        <v>4104</v>
      </c>
      <c r="E318" s="5" t="s">
        <v>4105</v>
      </c>
      <c r="F318" s="5" t="s">
        <v>4106</v>
      </c>
      <c r="G318" s="5" t="s">
        <v>4107</v>
      </c>
    </row>
    <row r="319" spans="1:7">
      <c r="A319" s="11">
        <v>45468</v>
      </c>
      <c r="B319" s="5">
        <v>209.07</v>
      </c>
      <c r="C319" s="5" t="s">
        <v>4108</v>
      </c>
      <c r="D319" s="5" t="s">
        <v>4109</v>
      </c>
      <c r="E319" s="5" t="s">
        <v>4110</v>
      </c>
      <c r="F319" s="5" t="s">
        <v>4111</v>
      </c>
      <c r="G319" s="5" t="s">
        <v>3105</v>
      </c>
    </row>
    <row r="320" spans="1:7">
      <c r="A320" s="11">
        <v>45467</v>
      </c>
      <c r="B320" s="5">
        <v>208.14</v>
      </c>
      <c r="C320" s="5" t="s">
        <v>2908</v>
      </c>
      <c r="D320" s="5" t="s">
        <v>4112</v>
      </c>
      <c r="E320" s="5" t="s">
        <v>4113</v>
      </c>
      <c r="F320" s="5" t="s">
        <v>4114</v>
      </c>
      <c r="G320" s="5" t="s">
        <v>3292</v>
      </c>
    </row>
    <row r="321" spans="1:7">
      <c r="A321" s="11">
        <v>45464</v>
      </c>
      <c r="B321" s="5">
        <v>207.49</v>
      </c>
      <c r="C321" s="5" t="s">
        <v>4115</v>
      </c>
      <c r="D321" s="5" t="s">
        <v>2957</v>
      </c>
      <c r="E321" s="5" t="s">
        <v>4116</v>
      </c>
      <c r="F321" s="5" t="s">
        <v>4117</v>
      </c>
      <c r="G321" s="5" t="s">
        <v>2797</v>
      </c>
    </row>
    <row r="322" spans="1:7">
      <c r="A322" s="11">
        <v>45463</v>
      </c>
      <c r="B322" s="5">
        <v>209.68</v>
      </c>
      <c r="C322" s="5" t="s">
        <v>4118</v>
      </c>
      <c r="D322" s="5" t="s">
        <v>4119</v>
      </c>
      <c r="E322" s="5" t="s">
        <v>4120</v>
      </c>
      <c r="F322" s="5" t="s">
        <v>4121</v>
      </c>
      <c r="G322" s="5" t="s">
        <v>4122</v>
      </c>
    </row>
    <row r="323" spans="1:7">
      <c r="A323" s="11">
        <v>45461</v>
      </c>
      <c r="B323" s="5">
        <v>214.29</v>
      </c>
      <c r="C323" s="5" t="s">
        <v>4123</v>
      </c>
      <c r="D323" s="5" t="s">
        <v>4124</v>
      </c>
      <c r="E323" s="5" t="s">
        <v>4125</v>
      </c>
      <c r="F323" s="5" t="s">
        <v>4126</v>
      </c>
      <c r="G323" s="5" t="s">
        <v>4127</v>
      </c>
    </row>
    <row r="324" spans="1:7">
      <c r="A324" s="11">
        <v>45460</v>
      </c>
      <c r="B324" s="5">
        <v>216.67</v>
      </c>
      <c r="C324" s="5" t="s">
        <v>4128</v>
      </c>
      <c r="D324" s="5" t="s">
        <v>4129</v>
      </c>
      <c r="E324" s="5" t="s">
        <v>4130</v>
      </c>
      <c r="F324" s="5" t="s">
        <v>4131</v>
      </c>
      <c r="G324" s="5" t="s">
        <v>3450</v>
      </c>
    </row>
    <row r="325" spans="1:7">
      <c r="A325" s="11">
        <v>45457</v>
      </c>
      <c r="B325" s="5">
        <v>212.49</v>
      </c>
      <c r="C325" s="5" t="s">
        <v>4132</v>
      </c>
      <c r="D325" s="5" t="s">
        <v>4133</v>
      </c>
      <c r="E325" s="5" t="s">
        <v>4134</v>
      </c>
      <c r="F325" s="5" t="s">
        <v>4135</v>
      </c>
      <c r="G325" s="5" t="s">
        <v>4136</v>
      </c>
    </row>
    <row r="326" spans="1:7">
      <c r="A326" s="11">
        <v>45456</v>
      </c>
      <c r="B326" s="5">
        <v>214.24</v>
      </c>
      <c r="C326" s="5" t="s">
        <v>4137</v>
      </c>
      <c r="D326" s="5" t="s">
        <v>4138</v>
      </c>
      <c r="E326" s="5" t="s">
        <v>4139</v>
      </c>
      <c r="F326" s="5" t="s">
        <v>4140</v>
      </c>
      <c r="G326" s="5" t="s">
        <v>2787</v>
      </c>
    </row>
    <row r="327" spans="1:7">
      <c r="A327" s="11">
        <v>45455</v>
      </c>
      <c r="B327" s="5">
        <v>213.07</v>
      </c>
      <c r="C327" s="5" t="s">
        <v>4141</v>
      </c>
      <c r="D327" s="5" t="s">
        <v>4142</v>
      </c>
      <c r="E327" s="5" t="s">
        <v>3986</v>
      </c>
      <c r="F327" s="5" t="s">
        <v>4143</v>
      </c>
      <c r="G327" s="5" t="s">
        <v>4144</v>
      </c>
    </row>
    <row r="328" spans="1:7">
      <c r="A328" s="11">
        <v>45454</v>
      </c>
      <c r="B328" s="5">
        <v>207.15</v>
      </c>
      <c r="C328" s="5" t="s">
        <v>4145</v>
      </c>
      <c r="D328" s="5" t="s">
        <v>2903</v>
      </c>
      <c r="E328" s="5" t="s">
        <v>4146</v>
      </c>
      <c r="F328" s="5" t="s">
        <v>4147</v>
      </c>
      <c r="G328" s="5" t="s">
        <v>4148</v>
      </c>
    </row>
    <row r="329" spans="1:7">
      <c r="A329" s="11">
        <v>45453</v>
      </c>
      <c r="B329" s="5">
        <v>193.12</v>
      </c>
      <c r="C329" s="5" t="s">
        <v>4149</v>
      </c>
      <c r="D329" s="5" t="s">
        <v>3048</v>
      </c>
      <c r="E329" s="5" t="s">
        <v>4150</v>
      </c>
      <c r="F329" s="5" t="s">
        <v>4151</v>
      </c>
      <c r="G329" s="5" t="s">
        <v>4152</v>
      </c>
    </row>
    <row r="330" spans="1:7">
      <c r="A330" s="11">
        <v>45450</v>
      </c>
      <c r="B330" s="5">
        <v>196.89</v>
      </c>
      <c r="C330" s="5" t="s">
        <v>4153</v>
      </c>
      <c r="D330" s="5" t="s">
        <v>4154</v>
      </c>
      <c r="E330" s="5" t="s">
        <v>4155</v>
      </c>
      <c r="F330" s="5" t="s">
        <v>4156</v>
      </c>
      <c r="G330" s="5" t="s">
        <v>4157</v>
      </c>
    </row>
    <row r="331" spans="1:7">
      <c r="A331" s="11">
        <v>45449</v>
      </c>
      <c r="B331" s="5">
        <v>194.48</v>
      </c>
      <c r="C331" s="5" t="s">
        <v>4158</v>
      </c>
      <c r="D331" s="5" t="s">
        <v>4159</v>
      </c>
      <c r="E331" s="5" t="s">
        <v>4160</v>
      </c>
      <c r="F331" s="5" t="s">
        <v>4161</v>
      </c>
      <c r="G331" s="5" t="s">
        <v>2905</v>
      </c>
    </row>
    <row r="332" spans="1:7">
      <c r="A332" s="11">
        <v>45448</v>
      </c>
      <c r="B332" s="5">
        <v>195.87</v>
      </c>
      <c r="C332" s="5" t="s">
        <v>4162</v>
      </c>
      <c r="D332" s="5" t="s">
        <v>4149</v>
      </c>
      <c r="E332" s="5" t="s">
        <v>4163</v>
      </c>
      <c r="F332" s="5" t="s">
        <v>4164</v>
      </c>
      <c r="G332" s="5" t="s">
        <v>3095</v>
      </c>
    </row>
    <row r="333" spans="1:7">
      <c r="A333" s="11">
        <v>45447</v>
      </c>
      <c r="B333" s="5">
        <v>194.35</v>
      </c>
      <c r="C333" s="5" t="s">
        <v>4165</v>
      </c>
      <c r="D333" s="5" t="s">
        <v>4166</v>
      </c>
      <c r="E333" s="5" t="s">
        <v>4167</v>
      </c>
      <c r="F333" s="5" t="s">
        <v>4168</v>
      </c>
      <c r="G333" s="5" t="s">
        <v>3436</v>
      </c>
    </row>
    <row r="334" spans="1:7">
      <c r="A334" s="11">
        <v>45446</v>
      </c>
      <c r="B334" s="5">
        <v>194.03</v>
      </c>
      <c r="C334" s="5" t="s">
        <v>4169</v>
      </c>
      <c r="D334" s="5" t="s">
        <v>4170</v>
      </c>
      <c r="E334" s="5" t="s">
        <v>4171</v>
      </c>
      <c r="F334" s="5" t="s">
        <v>4172</v>
      </c>
      <c r="G334" s="5" t="s">
        <v>4173</v>
      </c>
    </row>
    <row r="335" spans="1:7">
      <c r="A335" s="11">
        <v>45443</v>
      </c>
      <c r="B335" s="5">
        <v>192.25</v>
      </c>
      <c r="C335" s="5" t="s">
        <v>4174</v>
      </c>
      <c r="D335" s="5" t="s">
        <v>4175</v>
      </c>
      <c r="E335" s="5" t="s">
        <v>4176</v>
      </c>
      <c r="F335" s="5" t="s">
        <v>4177</v>
      </c>
      <c r="G335" s="5" t="s">
        <v>2955</v>
      </c>
    </row>
    <row r="336" spans="1:7">
      <c r="A336" s="11">
        <v>45442</v>
      </c>
      <c r="B336" s="5">
        <v>191.29</v>
      </c>
      <c r="C336" s="5" t="s">
        <v>4178</v>
      </c>
      <c r="D336" s="5" t="s">
        <v>4179</v>
      </c>
      <c r="E336" s="5" t="s">
        <v>4180</v>
      </c>
      <c r="F336" s="5" t="s">
        <v>4181</v>
      </c>
      <c r="G336" s="5" t="s">
        <v>3172</v>
      </c>
    </row>
    <row r="337" spans="1:7">
      <c r="A337" s="11">
        <v>45441</v>
      </c>
      <c r="B337" s="5">
        <v>190.29</v>
      </c>
      <c r="C337" s="5" t="s">
        <v>4182</v>
      </c>
      <c r="D337" s="5" t="s">
        <v>4183</v>
      </c>
      <c r="E337" s="5" t="s">
        <v>4184</v>
      </c>
      <c r="F337" s="5" t="s">
        <v>4185</v>
      </c>
      <c r="G337" s="5" t="s">
        <v>3436</v>
      </c>
    </row>
    <row r="338" spans="1:7">
      <c r="A338" s="11">
        <v>45440</v>
      </c>
      <c r="B338" s="5">
        <v>189.99</v>
      </c>
      <c r="C338" s="5" t="s">
        <v>4186</v>
      </c>
      <c r="D338" s="5" t="s">
        <v>4187</v>
      </c>
      <c r="E338" s="5" t="s">
        <v>4188</v>
      </c>
      <c r="F338" s="5" t="s">
        <v>4189</v>
      </c>
      <c r="G338" s="5" t="s">
        <v>3465</v>
      </c>
    </row>
    <row r="339" spans="1:7">
      <c r="A339" s="11">
        <v>45436</v>
      </c>
      <c r="B339" s="5">
        <v>189.98</v>
      </c>
      <c r="C339" s="5" t="s">
        <v>4190</v>
      </c>
      <c r="D339" s="5" t="s">
        <v>4191</v>
      </c>
      <c r="E339" s="5" t="s">
        <v>4192</v>
      </c>
      <c r="F339" s="5" t="s">
        <v>4193</v>
      </c>
      <c r="G339" s="5" t="s">
        <v>3985</v>
      </c>
    </row>
    <row r="340" spans="1:7">
      <c r="A340" s="11">
        <v>45435</v>
      </c>
      <c r="B340" s="5">
        <v>186.88</v>
      </c>
      <c r="C340" s="5" t="s">
        <v>4194</v>
      </c>
      <c r="D340" s="5" t="s">
        <v>4195</v>
      </c>
      <c r="E340" s="5" t="s">
        <v>4196</v>
      </c>
      <c r="F340" s="5" t="s">
        <v>4197</v>
      </c>
      <c r="G340" s="5" t="s">
        <v>4198</v>
      </c>
    </row>
    <row r="341" spans="1:7">
      <c r="A341" s="11">
        <v>45434</v>
      </c>
      <c r="B341" s="5">
        <v>190.9</v>
      </c>
      <c r="C341" s="5" t="s">
        <v>4199</v>
      </c>
      <c r="D341" s="5" t="s">
        <v>4200</v>
      </c>
      <c r="E341" s="5" t="s">
        <v>4201</v>
      </c>
      <c r="F341" s="5" t="s">
        <v>4202</v>
      </c>
      <c r="G341" s="5" t="s">
        <v>4203</v>
      </c>
    </row>
    <row r="342" spans="1:7">
      <c r="A342" s="11">
        <v>45433</v>
      </c>
      <c r="B342" s="5">
        <v>192.35</v>
      </c>
      <c r="C342" s="5" t="s">
        <v>4204</v>
      </c>
      <c r="D342" s="5" t="s">
        <v>4205</v>
      </c>
      <c r="E342" s="5" t="s">
        <v>4206</v>
      </c>
      <c r="F342" s="5" t="s">
        <v>3851</v>
      </c>
      <c r="G342" s="5" t="s">
        <v>3911</v>
      </c>
    </row>
    <row r="343" spans="1:7">
      <c r="A343" s="11">
        <v>45432</v>
      </c>
      <c r="B343" s="5">
        <v>191.04</v>
      </c>
      <c r="C343" s="5" t="s">
        <v>4207</v>
      </c>
      <c r="D343" s="5" t="s">
        <v>4208</v>
      </c>
      <c r="E343" s="5" t="s">
        <v>4209</v>
      </c>
      <c r="F343" s="5" t="s">
        <v>4210</v>
      </c>
      <c r="G343" s="5" t="s">
        <v>2942</v>
      </c>
    </row>
    <row r="344" spans="1:7">
      <c r="A344" s="11">
        <v>45429</v>
      </c>
      <c r="B344" s="5">
        <v>189.87</v>
      </c>
      <c r="C344" s="5" t="s">
        <v>4184</v>
      </c>
      <c r="D344" s="5" t="s">
        <v>4211</v>
      </c>
      <c r="E344" s="5" t="s">
        <v>4212</v>
      </c>
      <c r="F344" s="5" t="s">
        <v>4213</v>
      </c>
      <c r="G344" s="5" t="s">
        <v>4214</v>
      </c>
    </row>
    <row r="345" spans="1:7">
      <c r="A345" s="11">
        <v>45428</v>
      </c>
      <c r="B345" s="5">
        <v>189.84</v>
      </c>
      <c r="C345" s="5" t="s">
        <v>4215</v>
      </c>
      <c r="D345" s="5" t="s">
        <v>4216</v>
      </c>
      <c r="E345" s="5" t="s">
        <v>4217</v>
      </c>
      <c r="F345" s="5" t="s">
        <v>4218</v>
      </c>
      <c r="G345" s="5" t="s">
        <v>2924</v>
      </c>
    </row>
    <row r="346" spans="1:7">
      <c r="A346" s="11">
        <v>45427</v>
      </c>
      <c r="B346" s="5">
        <v>189.72</v>
      </c>
      <c r="C346" s="5" t="s">
        <v>4219</v>
      </c>
      <c r="D346" s="5" t="s">
        <v>4220</v>
      </c>
      <c r="E346" s="5" t="s">
        <v>4221</v>
      </c>
      <c r="F346" s="5" t="s">
        <v>4222</v>
      </c>
      <c r="G346" s="5" t="s">
        <v>4223</v>
      </c>
    </row>
    <row r="347" spans="1:7">
      <c r="A347" s="11">
        <v>45426</v>
      </c>
      <c r="B347" s="5">
        <v>187.43</v>
      </c>
      <c r="C347" s="5" t="s">
        <v>4224</v>
      </c>
      <c r="D347" s="5" t="s">
        <v>4225</v>
      </c>
      <c r="E347" s="5" t="s">
        <v>4226</v>
      </c>
      <c r="F347" s="5" t="s">
        <v>4227</v>
      </c>
      <c r="G347" s="5" t="s">
        <v>2942</v>
      </c>
    </row>
    <row r="348" spans="1:7">
      <c r="A348" s="11">
        <v>45425</v>
      </c>
      <c r="B348" s="5">
        <v>186.28</v>
      </c>
      <c r="C348" s="5" t="s">
        <v>4228</v>
      </c>
      <c r="D348" s="5" t="s">
        <v>4229</v>
      </c>
      <c r="E348" s="5" t="s">
        <v>4230</v>
      </c>
      <c r="F348" s="5" t="s">
        <v>4231</v>
      </c>
      <c r="G348" s="5" t="s">
        <v>2758</v>
      </c>
    </row>
    <row r="349" spans="1:7">
      <c r="A349" s="11">
        <v>45422</v>
      </c>
      <c r="B349" s="5">
        <v>183.05</v>
      </c>
      <c r="C349" s="5" t="s">
        <v>4232</v>
      </c>
      <c r="D349" s="5" t="s">
        <v>4233</v>
      </c>
      <c r="E349" s="5" t="s">
        <v>4234</v>
      </c>
      <c r="F349" s="5" t="s">
        <v>4235</v>
      </c>
      <c r="G349" s="5" t="s">
        <v>4136</v>
      </c>
    </row>
    <row r="350" spans="1:7">
      <c r="A350" s="11">
        <v>45421</v>
      </c>
      <c r="B350" s="5">
        <v>184.57</v>
      </c>
      <c r="C350" s="5" t="s">
        <v>4236</v>
      </c>
      <c r="D350" s="5" t="s">
        <v>4237</v>
      </c>
      <c r="E350" s="5" t="s">
        <v>4238</v>
      </c>
      <c r="F350" s="5" t="s">
        <v>4239</v>
      </c>
      <c r="G350" s="5" t="s">
        <v>3052</v>
      </c>
    </row>
    <row r="351" spans="1:7">
      <c r="A351" s="11">
        <v>45420</v>
      </c>
      <c r="B351" s="5">
        <v>182.74</v>
      </c>
      <c r="C351" s="5" t="s">
        <v>4240</v>
      </c>
      <c r="D351" s="5" t="s">
        <v>4241</v>
      </c>
      <c r="E351" s="5" t="s">
        <v>4242</v>
      </c>
      <c r="F351" s="5" t="s">
        <v>4243</v>
      </c>
      <c r="G351" s="5" t="s">
        <v>4244</v>
      </c>
    </row>
    <row r="352" spans="1:7">
      <c r="A352" s="11">
        <v>45419</v>
      </c>
      <c r="B352" s="5">
        <v>182.4</v>
      </c>
      <c r="C352" s="5" t="s">
        <v>4245</v>
      </c>
      <c r="D352" s="5" t="s">
        <v>4232</v>
      </c>
      <c r="E352" s="5" t="s">
        <v>4246</v>
      </c>
      <c r="F352" s="5" t="s">
        <v>4247</v>
      </c>
      <c r="G352" s="5" t="s">
        <v>4073</v>
      </c>
    </row>
    <row r="353" spans="1:7">
      <c r="A353" s="11">
        <v>45418</v>
      </c>
      <c r="B353" s="5">
        <v>181.71</v>
      </c>
      <c r="C353" s="5" t="s">
        <v>4248</v>
      </c>
      <c r="D353" s="5" t="s">
        <v>4249</v>
      </c>
      <c r="E353" s="5" t="s">
        <v>4250</v>
      </c>
      <c r="F353" s="5" t="s">
        <v>4251</v>
      </c>
      <c r="G353" s="5" t="s">
        <v>4252</v>
      </c>
    </row>
    <row r="354" spans="1:7">
      <c r="A354" s="11">
        <v>45415</v>
      </c>
      <c r="B354" s="5">
        <v>183.38</v>
      </c>
      <c r="C354" s="5" t="s">
        <v>4253</v>
      </c>
      <c r="D354" s="5" t="s">
        <v>4254</v>
      </c>
      <c r="E354" s="5" t="s">
        <v>4255</v>
      </c>
      <c r="F354" s="5" t="s">
        <v>4256</v>
      </c>
      <c r="G354" s="5" t="s">
        <v>4257</v>
      </c>
    </row>
    <row r="355" spans="1:7">
      <c r="A355" s="11">
        <v>45414</v>
      </c>
      <c r="B355" s="5">
        <v>173.03</v>
      </c>
      <c r="C355" s="5" t="s">
        <v>4258</v>
      </c>
      <c r="D355" s="5" t="s">
        <v>4259</v>
      </c>
      <c r="E355" s="5" t="s">
        <v>4260</v>
      </c>
      <c r="F355" s="5" t="s">
        <v>4261</v>
      </c>
      <c r="G355" s="5" t="s">
        <v>4262</v>
      </c>
    </row>
    <row r="356" spans="1:7">
      <c r="A356" s="11">
        <v>45413</v>
      </c>
      <c r="B356" s="5">
        <v>169.3</v>
      </c>
      <c r="C356" s="5" t="s">
        <v>4263</v>
      </c>
      <c r="D356" s="5" t="s">
        <v>4264</v>
      </c>
      <c r="E356" s="5" t="s">
        <v>4265</v>
      </c>
      <c r="F356" s="5" t="s">
        <v>4266</v>
      </c>
      <c r="G356" s="5" t="s">
        <v>3028</v>
      </c>
    </row>
    <row r="357" spans="1:7">
      <c r="A357" s="11">
        <v>45412</v>
      </c>
      <c r="B357" s="5">
        <v>170.33</v>
      </c>
      <c r="C357" s="5" t="s">
        <v>4267</v>
      </c>
      <c r="D357" s="5" t="s">
        <v>4268</v>
      </c>
      <c r="E357" s="5" t="s">
        <v>4269</v>
      </c>
      <c r="F357" s="5" t="s">
        <v>4270</v>
      </c>
      <c r="G357" s="5" t="s">
        <v>4271</v>
      </c>
    </row>
    <row r="358" spans="1:7">
      <c r="A358" s="11">
        <v>45411</v>
      </c>
      <c r="B358" s="5">
        <v>173.5</v>
      </c>
      <c r="C358" s="5" t="s">
        <v>4272</v>
      </c>
      <c r="D358" s="5" t="s">
        <v>4273</v>
      </c>
      <c r="E358" s="5" t="s">
        <v>4274</v>
      </c>
      <c r="F358" s="5" t="s">
        <v>4275</v>
      </c>
      <c r="G358" s="5" t="s">
        <v>4276</v>
      </c>
    </row>
    <row r="359" spans="1:7">
      <c r="A359" s="11">
        <v>45408</v>
      </c>
      <c r="B359" s="5">
        <v>169.3</v>
      </c>
      <c r="C359" s="5" t="s">
        <v>4277</v>
      </c>
      <c r="D359" s="5" t="s">
        <v>4278</v>
      </c>
      <c r="E359" s="5" t="s">
        <v>4279</v>
      </c>
      <c r="F359" s="5" t="s">
        <v>4280</v>
      </c>
      <c r="G359" s="5" t="s">
        <v>4281</v>
      </c>
    </row>
    <row r="360" spans="1:7">
      <c r="A360" s="11">
        <v>45407</v>
      </c>
      <c r="B360" s="5">
        <v>169.89</v>
      </c>
      <c r="C360" s="5" t="s">
        <v>4282</v>
      </c>
      <c r="D360" s="5" t="s">
        <v>4283</v>
      </c>
      <c r="E360" s="5" t="s">
        <v>4284</v>
      </c>
      <c r="F360" s="5" t="s">
        <v>4285</v>
      </c>
      <c r="G360" s="5" t="s">
        <v>2812</v>
      </c>
    </row>
    <row r="361" spans="1:7">
      <c r="A361" s="11">
        <v>45406</v>
      </c>
      <c r="B361" s="5">
        <v>169.02</v>
      </c>
      <c r="C361" s="5" t="s">
        <v>4286</v>
      </c>
      <c r="D361" s="5" t="s">
        <v>4287</v>
      </c>
      <c r="E361" s="5" t="s">
        <v>4288</v>
      </c>
      <c r="F361" s="5" t="s">
        <v>4289</v>
      </c>
      <c r="G361" s="5" t="s">
        <v>2827</v>
      </c>
    </row>
    <row r="362" spans="1:7">
      <c r="A362" s="11">
        <v>45405</v>
      </c>
      <c r="B362" s="5">
        <v>166.9</v>
      </c>
      <c r="C362" s="5" t="s">
        <v>4290</v>
      </c>
      <c r="D362" s="5" t="s">
        <v>4291</v>
      </c>
      <c r="E362" s="5" t="s">
        <v>4292</v>
      </c>
      <c r="F362" s="5" t="s">
        <v>4293</v>
      </c>
      <c r="G362" s="5" t="s">
        <v>4294</v>
      </c>
    </row>
    <row r="363" spans="1:7">
      <c r="A363" s="11">
        <v>45404</v>
      </c>
      <c r="B363" s="5">
        <v>165.84</v>
      </c>
      <c r="C363" s="5" t="s">
        <v>4295</v>
      </c>
      <c r="D363" s="5" t="s">
        <v>4296</v>
      </c>
      <c r="E363" s="5" t="s">
        <v>4297</v>
      </c>
      <c r="F363" s="5" t="s">
        <v>4298</v>
      </c>
      <c r="G363" s="5" t="s">
        <v>2812</v>
      </c>
    </row>
    <row r="364" spans="1:7">
      <c r="A364" s="11">
        <v>45401</v>
      </c>
      <c r="B364" s="5">
        <v>165</v>
      </c>
      <c r="C364" s="5" t="s">
        <v>4288</v>
      </c>
      <c r="D364" s="5" t="s">
        <v>4299</v>
      </c>
      <c r="E364" s="5" t="s">
        <v>4300</v>
      </c>
      <c r="F364" s="5" t="s">
        <v>4301</v>
      </c>
      <c r="G364" s="5" t="s">
        <v>4302</v>
      </c>
    </row>
    <row r="365" spans="1:7">
      <c r="A365" s="11">
        <v>45400</v>
      </c>
      <c r="B365" s="5">
        <v>167.04</v>
      </c>
      <c r="C365" s="5" t="s">
        <v>4303</v>
      </c>
      <c r="D365" s="5" t="s">
        <v>4304</v>
      </c>
      <c r="E365" s="5" t="s">
        <v>4305</v>
      </c>
      <c r="F365" s="5" t="s">
        <v>4306</v>
      </c>
      <c r="G365" s="5" t="s">
        <v>4307</v>
      </c>
    </row>
    <row r="366" spans="1:7">
      <c r="A366" s="11">
        <v>45399</v>
      </c>
      <c r="B366" s="5">
        <v>168</v>
      </c>
      <c r="C366" s="5" t="s">
        <v>4308</v>
      </c>
      <c r="D366" s="5" t="s">
        <v>4309</v>
      </c>
      <c r="E366" s="5" t="s">
        <v>4310</v>
      </c>
      <c r="F366" s="5" t="s">
        <v>4311</v>
      </c>
      <c r="G366" s="5" t="s">
        <v>4312</v>
      </c>
    </row>
    <row r="367" spans="1:7">
      <c r="A367" s="11">
        <v>45398</v>
      </c>
      <c r="B367" s="5">
        <v>169.38</v>
      </c>
      <c r="C367" s="5" t="s">
        <v>4313</v>
      </c>
      <c r="D367" s="5" t="s">
        <v>4314</v>
      </c>
      <c r="E367" s="5" t="s">
        <v>4315</v>
      </c>
      <c r="F367" s="5" t="s">
        <v>4316</v>
      </c>
      <c r="G367" s="5" t="s">
        <v>3067</v>
      </c>
    </row>
    <row r="368" spans="1:7">
      <c r="A368" s="11">
        <v>45397</v>
      </c>
      <c r="B368" s="5">
        <v>172.69</v>
      </c>
      <c r="C368" s="5" t="s">
        <v>4317</v>
      </c>
      <c r="D368" s="5" t="s">
        <v>4318</v>
      </c>
      <c r="E368" s="5" t="s">
        <v>4319</v>
      </c>
      <c r="F368" s="5" t="s">
        <v>4320</v>
      </c>
      <c r="G368" s="5" t="s">
        <v>4321</v>
      </c>
    </row>
    <row r="369" spans="1:7">
      <c r="A369" s="11">
        <v>45394</v>
      </c>
      <c r="B369" s="5">
        <v>176.55</v>
      </c>
      <c r="C369" s="5" t="s">
        <v>4322</v>
      </c>
      <c r="D369" s="5" t="s">
        <v>4323</v>
      </c>
      <c r="E369" s="5" t="s">
        <v>4324</v>
      </c>
      <c r="F369" s="5" t="s">
        <v>4325</v>
      </c>
      <c r="G369" s="5" t="s">
        <v>3767</v>
      </c>
    </row>
    <row r="370" spans="1:7">
      <c r="A370" s="11">
        <v>45393</v>
      </c>
      <c r="B370" s="5">
        <v>175.04</v>
      </c>
      <c r="C370" s="5" t="s">
        <v>4326</v>
      </c>
      <c r="D370" s="5" t="s">
        <v>4327</v>
      </c>
      <c r="E370" s="5" t="s">
        <v>4328</v>
      </c>
      <c r="F370" s="5" t="s">
        <v>4329</v>
      </c>
      <c r="G370" s="5" t="s">
        <v>4330</v>
      </c>
    </row>
    <row r="371" spans="1:7">
      <c r="A371" s="11">
        <v>45392</v>
      </c>
      <c r="B371" s="5">
        <v>167.78</v>
      </c>
      <c r="C371" s="5" t="s">
        <v>4331</v>
      </c>
      <c r="D371" s="5" t="s">
        <v>4332</v>
      </c>
      <c r="E371" s="5" t="s">
        <v>4333</v>
      </c>
      <c r="F371" s="5" t="s">
        <v>4334</v>
      </c>
      <c r="G371" s="5" t="s">
        <v>4335</v>
      </c>
    </row>
    <row r="372" spans="1:7">
      <c r="A372" s="11">
        <v>45391</v>
      </c>
      <c r="B372" s="5">
        <v>169.67</v>
      </c>
      <c r="C372" s="5" t="s">
        <v>4336</v>
      </c>
      <c r="D372" s="5" t="s">
        <v>4337</v>
      </c>
      <c r="E372" s="5" t="s">
        <v>4338</v>
      </c>
      <c r="F372" s="5" t="s">
        <v>4339</v>
      </c>
      <c r="G372" s="5" t="s">
        <v>4340</v>
      </c>
    </row>
    <row r="373" spans="1:7">
      <c r="A373" s="11">
        <v>45390</v>
      </c>
      <c r="B373" s="5">
        <v>168.45</v>
      </c>
      <c r="C373" s="5" t="s">
        <v>4341</v>
      </c>
      <c r="D373" s="5" t="s">
        <v>4342</v>
      </c>
      <c r="E373" s="5" t="s">
        <v>4343</v>
      </c>
      <c r="F373" s="5" t="s">
        <v>4344</v>
      </c>
      <c r="G373" s="5" t="s">
        <v>3490</v>
      </c>
    </row>
    <row r="374" spans="1:7">
      <c r="A374" s="11">
        <v>45387</v>
      </c>
      <c r="B374" s="5">
        <v>169.58</v>
      </c>
      <c r="C374" s="5" t="s">
        <v>4345</v>
      </c>
      <c r="D374" s="5" t="s">
        <v>4346</v>
      </c>
      <c r="E374" s="5" t="s">
        <v>4347</v>
      </c>
      <c r="F374" s="5" t="s">
        <v>4348</v>
      </c>
      <c r="G374" s="5" t="s">
        <v>3105</v>
      </c>
    </row>
    <row r="375" spans="1:7">
      <c r="A375" s="11">
        <v>45386</v>
      </c>
      <c r="B375" s="5">
        <v>168.82</v>
      </c>
      <c r="C375" s="5" t="s">
        <v>4349</v>
      </c>
      <c r="D375" s="5" t="s">
        <v>4350</v>
      </c>
      <c r="E375" s="5" t="s">
        <v>4351</v>
      </c>
      <c r="F375" s="5" t="s">
        <v>4352</v>
      </c>
      <c r="G375" s="5" t="s">
        <v>2832</v>
      </c>
    </row>
    <row r="376" spans="1:7">
      <c r="A376" s="11">
        <v>45385</v>
      </c>
      <c r="B376" s="5">
        <v>169.65</v>
      </c>
      <c r="C376" s="5" t="s">
        <v>4353</v>
      </c>
      <c r="D376" s="5" t="s">
        <v>4354</v>
      </c>
      <c r="E376" s="5" t="s">
        <v>4355</v>
      </c>
      <c r="F376" s="5" t="s">
        <v>4356</v>
      </c>
      <c r="G376" s="5" t="s">
        <v>2895</v>
      </c>
    </row>
    <row r="377" spans="1:7">
      <c r="A377" s="11">
        <v>45384</v>
      </c>
      <c r="B377" s="5">
        <v>168.84</v>
      </c>
      <c r="C377" s="5" t="s">
        <v>4357</v>
      </c>
      <c r="D377" s="5" t="s">
        <v>4358</v>
      </c>
      <c r="E377" s="5" t="s">
        <v>4359</v>
      </c>
      <c r="F377" s="5" t="s">
        <v>3158</v>
      </c>
      <c r="G377" s="5" t="s">
        <v>3906</v>
      </c>
    </row>
    <row r="378" spans="1:7">
      <c r="A378" s="11">
        <v>45383</v>
      </c>
      <c r="B378" s="5">
        <v>170.03</v>
      </c>
      <c r="C378" s="5" t="s">
        <v>4360</v>
      </c>
      <c r="D378" s="5" t="s">
        <v>4361</v>
      </c>
      <c r="E378" s="5" t="s">
        <v>4362</v>
      </c>
      <c r="F378" s="5" t="s">
        <v>4363</v>
      </c>
      <c r="G378" s="5" t="s">
        <v>4364</v>
      </c>
    </row>
    <row r="379" spans="1:7">
      <c r="A379" s="11">
        <v>45379</v>
      </c>
      <c r="B379" s="5">
        <v>171.48</v>
      </c>
      <c r="C379" s="5" t="s">
        <v>4313</v>
      </c>
      <c r="D379" s="5" t="s">
        <v>4365</v>
      </c>
      <c r="E379" s="5" t="s">
        <v>4366</v>
      </c>
      <c r="F379" s="5" t="s">
        <v>4367</v>
      </c>
      <c r="G379" s="5" t="s">
        <v>4368</v>
      </c>
    </row>
    <row r="380" spans="1:7">
      <c r="A380" s="11">
        <v>45378</v>
      </c>
      <c r="B380" s="5">
        <v>173.31</v>
      </c>
      <c r="C380" s="5" t="s">
        <v>4369</v>
      </c>
      <c r="D380" s="5" t="s">
        <v>4370</v>
      </c>
      <c r="E380" s="5" t="s">
        <v>4371</v>
      </c>
      <c r="F380" s="5" t="s">
        <v>4372</v>
      </c>
      <c r="G380" s="5" t="s">
        <v>4373</v>
      </c>
    </row>
    <row r="381" spans="1:7">
      <c r="A381" s="11">
        <v>45377</v>
      </c>
      <c r="B381" s="5">
        <v>169.71</v>
      </c>
      <c r="C381" s="5" t="s">
        <v>4269</v>
      </c>
      <c r="D381" s="5" t="s">
        <v>4374</v>
      </c>
      <c r="E381" s="5" t="s">
        <v>4263</v>
      </c>
      <c r="F381" s="5" t="s">
        <v>4375</v>
      </c>
      <c r="G381" s="5" t="s">
        <v>3490</v>
      </c>
    </row>
    <row r="382" spans="1:7">
      <c r="A382" s="11">
        <v>45376</v>
      </c>
      <c r="B382" s="5">
        <v>170.85</v>
      </c>
      <c r="C382" s="5" t="s">
        <v>4376</v>
      </c>
      <c r="D382" s="5" t="s">
        <v>4377</v>
      </c>
      <c r="E382" s="5" t="s">
        <v>4378</v>
      </c>
      <c r="F382" s="5" t="s">
        <v>4379</v>
      </c>
      <c r="G382" s="5" t="s">
        <v>2718</v>
      </c>
    </row>
    <row r="383" spans="1:7">
      <c r="A383" s="11">
        <v>45373</v>
      </c>
      <c r="B383" s="5">
        <v>172.28</v>
      </c>
      <c r="C383" s="5" t="s">
        <v>4380</v>
      </c>
      <c r="D383" s="5" t="s">
        <v>4381</v>
      </c>
      <c r="E383" s="5" t="s">
        <v>4382</v>
      </c>
      <c r="F383" s="5" t="s">
        <v>4383</v>
      </c>
      <c r="G383" s="5" t="s">
        <v>3172</v>
      </c>
    </row>
    <row r="384" spans="1:7">
      <c r="A384" s="11">
        <v>45372</v>
      </c>
      <c r="B384" s="5">
        <v>171.37</v>
      </c>
      <c r="C384" s="5" t="s">
        <v>4384</v>
      </c>
      <c r="D384" s="5" t="s">
        <v>4385</v>
      </c>
      <c r="E384" s="5" t="s">
        <v>4386</v>
      </c>
      <c r="F384" s="5" t="s">
        <v>4387</v>
      </c>
      <c r="G384" s="5" t="s">
        <v>4388</v>
      </c>
    </row>
    <row r="385" spans="1:7">
      <c r="A385" s="11">
        <v>45371</v>
      </c>
      <c r="B385" s="5">
        <v>178.67</v>
      </c>
      <c r="C385" s="5" t="s">
        <v>4389</v>
      </c>
      <c r="D385" s="5" t="s">
        <v>4390</v>
      </c>
      <c r="E385" s="5" t="s">
        <v>4391</v>
      </c>
      <c r="F385" s="5" t="s">
        <v>4392</v>
      </c>
      <c r="G385" s="5" t="s">
        <v>4393</v>
      </c>
    </row>
    <row r="386" spans="1:7">
      <c r="A386" s="11">
        <v>45370</v>
      </c>
      <c r="B386" s="5">
        <v>176.08</v>
      </c>
      <c r="C386" s="5" t="s">
        <v>4394</v>
      </c>
      <c r="D386" s="5" t="s">
        <v>4395</v>
      </c>
      <c r="E386" s="5" t="s">
        <v>4396</v>
      </c>
      <c r="F386" s="5" t="s">
        <v>3084</v>
      </c>
      <c r="G386" s="5" t="s">
        <v>4397</v>
      </c>
    </row>
    <row r="387" spans="1:7">
      <c r="A387" s="11">
        <v>45369</v>
      </c>
      <c r="B387" s="5">
        <v>173.72</v>
      </c>
      <c r="C387" s="5" t="s">
        <v>4398</v>
      </c>
      <c r="D387" s="5" t="s">
        <v>4399</v>
      </c>
      <c r="E387" s="5" t="s">
        <v>4400</v>
      </c>
      <c r="F387" s="5" t="s">
        <v>4401</v>
      </c>
      <c r="G387" s="5" t="s">
        <v>4294</v>
      </c>
    </row>
    <row r="388" spans="1:7">
      <c r="A388" s="11">
        <v>45366</v>
      </c>
      <c r="B388" s="5">
        <v>172.62</v>
      </c>
      <c r="C388" s="5" t="s">
        <v>4402</v>
      </c>
      <c r="D388" s="5" t="s">
        <v>4403</v>
      </c>
      <c r="E388" s="5" t="s">
        <v>4349</v>
      </c>
      <c r="F388" s="5" t="s">
        <v>4404</v>
      </c>
      <c r="G388" s="5" t="s">
        <v>3090</v>
      </c>
    </row>
    <row r="389" spans="1:7">
      <c r="A389" s="11">
        <v>45365</v>
      </c>
      <c r="B389" s="5">
        <v>173</v>
      </c>
      <c r="C389" s="5" t="s">
        <v>4405</v>
      </c>
      <c r="D389" s="5" t="s">
        <v>4406</v>
      </c>
      <c r="E389" s="5" t="s">
        <v>4407</v>
      </c>
      <c r="F389" s="5" t="s">
        <v>4408</v>
      </c>
      <c r="G389" s="5" t="s">
        <v>2865</v>
      </c>
    </row>
    <row r="390" spans="1:7">
      <c r="A390" s="11">
        <v>45364</v>
      </c>
      <c r="B390" s="5">
        <v>171.13</v>
      </c>
      <c r="C390" s="5" t="s">
        <v>4409</v>
      </c>
      <c r="D390" s="5" t="s">
        <v>4410</v>
      </c>
      <c r="E390" s="5" t="s">
        <v>4411</v>
      </c>
      <c r="F390" s="5" t="s">
        <v>4412</v>
      </c>
      <c r="G390" s="5" t="s">
        <v>3076</v>
      </c>
    </row>
    <row r="391" spans="1:7">
      <c r="A391" s="11">
        <v>45363</v>
      </c>
      <c r="B391" s="5">
        <v>173.23</v>
      </c>
      <c r="C391" s="5" t="s">
        <v>4413</v>
      </c>
      <c r="D391" s="5" t="s">
        <v>4414</v>
      </c>
      <c r="E391" s="5" t="s">
        <v>4415</v>
      </c>
      <c r="F391" s="5" t="s">
        <v>4416</v>
      </c>
      <c r="G391" s="5" t="s">
        <v>4417</v>
      </c>
    </row>
    <row r="392" spans="1:7">
      <c r="A392" s="11">
        <v>45362</v>
      </c>
      <c r="B392" s="5">
        <v>172.75</v>
      </c>
      <c r="C392" s="5" t="s">
        <v>4418</v>
      </c>
      <c r="D392" s="5" t="s">
        <v>4419</v>
      </c>
      <c r="E392" s="5" t="s">
        <v>4407</v>
      </c>
      <c r="F392" s="5" t="s">
        <v>4420</v>
      </c>
      <c r="G392" s="5" t="s">
        <v>4421</v>
      </c>
    </row>
    <row r="393" spans="1:7">
      <c r="A393" s="11">
        <v>45359</v>
      </c>
      <c r="B393" s="5">
        <v>170.73</v>
      </c>
      <c r="C393" s="5" t="s">
        <v>4422</v>
      </c>
      <c r="D393" s="5" t="s">
        <v>4423</v>
      </c>
      <c r="E393" s="5" t="s">
        <v>4424</v>
      </c>
      <c r="F393" s="5" t="s">
        <v>4425</v>
      </c>
      <c r="G393" s="5" t="s">
        <v>3162</v>
      </c>
    </row>
    <row r="394" spans="1:7">
      <c r="A394" s="11">
        <v>45358</v>
      </c>
      <c r="B394" s="5">
        <v>169</v>
      </c>
      <c r="C394" s="5" t="s">
        <v>4426</v>
      </c>
      <c r="D394" s="5" t="s">
        <v>4427</v>
      </c>
      <c r="E394" s="5" t="s">
        <v>4428</v>
      </c>
      <c r="F394" s="5" t="s">
        <v>4429</v>
      </c>
      <c r="G394" s="5" t="s">
        <v>2950</v>
      </c>
    </row>
    <row r="395" spans="1:7">
      <c r="A395" s="11">
        <v>45357</v>
      </c>
      <c r="B395" s="5">
        <v>169.12</v>
      </c>
      <c r="C395" s="5" t="s">
        <v>4430</v>
      </c>
      <c r="D395" s="5" t="s">
        <v>4431</v>
      </c>
      <c r="E395" s="5" t="s">
        <v>4432</v>
      </c>
      <c r="F395" s="5" t="s">
        <v>4433</v>
      </c>
      <c r="G395" s="5" t="s">
        <v>2968</v>
      </c>
    </row>
    <row r="396" spans="1:7">
      <c r="A396" s="11">
        <v>45356</v>
      </c>
      <c r="B396" s="5">
        <v>170.12</v>
      </c>
      <c r="C396" s="5" t="s">
        <v>4411</v>
      </c>
      <c r="D396" s="5" t="s">
        <v>4434</v>
      </c>
      <c r="E396" s="5" t="s">
        <v>4435</v>
      </c>
      <c r="F396" s="5" t="s">
        <v>4436</v>
      </c>
      <c r="G396" s="5" t="s">
        <v>4437</v>
      </c>
    </row>
    <row r="397" spans="1:7">
      <c r="A397" s="11">
        <v>45355</v>
      </c>
      <c r="B397" s="5">
        <v>175.1</v>
      </c>
      <c r="C397" s="5" t="s">
        <v>4438</v>
      </c>
      <c r="D397" s="5" t="s">
        <v>4439</v>
      </c>
      <c r="E397" s="5" t="s">
        <v>4440</v>
      </c>
      <c r="F397" s="5" t="s">
        <v>4441</v>
      </c>
      <c r="G397" s="5" t="s">
        <v>4442</v>
      </c>
    </row>
    <row r="398" spans="1:7">
      <c r="A398" s="11">
        <v>45352</v>
      </c>
      <c r="B398" s="5">
        <v>179.66</v>
      </c>
      <c r="C398" s="5" t="s">
        <v>4443</v>
      </c>
      <c r="D398" s="5" t="s">
        <v>4444</v>
      </c>
      <c r="E398" s="5" t="s">
        <v>4445</v>
      </c>
      <c r="F398" s="5" t="s">
        <v>4446</v>
      </c>
      <c r="G398" s="5" t="s">
        <v>3028</v>
      </c>
    </row>
    <row r="399" spans="1:7">
      <c r="A399" s="11">
        <v>45351</v>
      </c>
      <c r="B399" s="5">
        <v>180.75</v>
      </c>
      <c r="C399" s="5" t="s">
        <v>4447</v>
      </c>
      <c r="D399" s="5" t="s">
        <v>4448</v>
      </c>
      <c r="E399" s="5" t="s">
        <v>4449</v>
      </c>
      <c r="F399" s="5" t="s">
        <v>4450</v>
      </c>
      <c r="G399" s="5" t="s">
        <v>4451</v>
      </c>
    </row>
    <row r="400" spans="1:7">
      <c r="A400" s="11">
        <v>45350</v>
      </c>
      <c r="B400" s="5">
        <v>181.42</v>
      </c>
      <c r="C400" s="5" t="s">
        <v>4452</v>
      </c>
      <c r="D400" s="5" t="s">
        <v>4453</v>
      </c>
      <c r="E400" s="5" t="s">
        <v>4454</v>
      </c>
      <c r="F400" s="5" t="s">
        <v>4455</v>
      </c>
      <c r="G400" s="5" t="s">
        <v>4456</v>
      </c>
    </row>
    <row r="401" spans="1:7">
      <c r="A401" s="11">
        <v>45349</v>
      </c>
      <c r="B401" s="5">
        <v>182.63</v>
      </c>
      <c r="C401" s="5" t="s">
        <v>4457</v>
      </c>
      <c r="D401" s="5" t="s">
        <v>4458</v>
      </c>
      <c r="E401" s="5" t="s">
        <v>4459</v>
      </c>
      <c r="F401" s="5" t="s">
        <v>4460</v>
      </c>
      <c r="G401" s="5" t="s">
        <v>4461</v>
      </c>
    </row>
    <row r="402" spans="1:7">
      <c r="A402" s="11">
        <v>45348</v>
      </c>
      <c r="B402" s="5">
        <v>181.16</v>
      </c>
      <c r="C402" s="5" t="s">
        <v>4462</v>
      </c>
      <c r="D402" s="5" t="s">
        <v>4463</v>
      </c>
      <c r="E402" s="5" t="s">
        <v>4464</v>
      </c>
      <c r="F402" s="5" t="s">
        <v>4465</v>
      </c>
      <c r="G402" s="5" t="s">
        <v>4203</v>
      </c>
    </row>
    <row r="403" spans="1:7">
      <c r="A403" s="11">
        <v>45345</v>
      </c>
      <c r="B403" s="5">
        <v>182.52</v>
      </c>
      <c r="C403" s="5" t="s">
        <v>4466</v>
      </c>
      <c r="D403" s="5" t="s">
        <v>4467</v>
      </c>
      <c r="E403" s="5" t="s">
        <v>4468</v>
      </c>
      <c r="F403" s="5" t="s">
        <v>4469</v>
      </c>
      <c r="G403" s="5" t="s">
        <v>4470</v>
      </c>
    </row>
    <row r="404" spans="1:7">
      <c r="A404" s="11">
        <v>45344</v>
      </c>
      <c r="B404" s="5">
        <v>184.37</v>
      </c>
      <c r="C404" s="5" t="s">
        <v>4471</v>
      </c>
      <c r="D404" s="5" t="s">
        <v>4472</v>
      </c>
      <c r="E404" s="5" t="s">
        <v>4473</v>
      </c>
      <c r="F404" s="5" t="s">
        <v>3202</v>
      </c>
      <c r="G404" s="5" t="s">
        <v>2753</v>
      </c>
    </row>
    <row r="405" spans="1:7">
      <c r="A405" s="11">
        <v>45343</v>
      </c>
      <c r="B405" s="5">
        <v>182.32</v>
      </c>
      <c r="C405" s="5" t="s">
        <v>4474</v>
      </c>
      <c r="D405" s="5" t="s">
        <v>4475</v>
      </c>
      <c r="E405" s="5" t="s">
        <v>4476</v>
      </c>
      <c r="F405" s="5" t="s">
        <v>4477</v>
      </c>
      <c r="G405" s="5" t="s">
        <v>3100</v>
      </c>
    </row>
    <row r="406" spans="1:7">
      <c r="A406" s="11">
        <v>45342</v>
      </c>
      <c r="B406" s="5">
        <v>181.56</v>
      </c>
      <c r="C406" s="5" t="s">
        <v>4478</v>
      </c>
      <c r="D406" s="5" t="s">
        <v>4479</v>
      </c>
      <c r="E406" s="5" t="s">
        <v>4480</v>
      </c>
      <c r="F406" s="5" t="s">
        <v>4481</v>
      </c>
      <c r="G406" s="5" t="s">
        <v>3154</v>
      </c>
    </row>
    <row r="407" spans="1:7">
      <c r="A407" s="11">
        <v>45338</v>
      </c>
      <c r="B407" s="5">
        <v>182.31</v>
      </c>
      <c r="C407" s="5" t="s">
        <v>4482</v>
      </c>
      <c r="D407" s="5" t="s">
        <v>4483</v>
      </c>
      <c r="E407" s="5" t="s">
        <v>4484</v>
      </c>
      <c r="F407" s="5" t="s">
        <v>4485</v>
      </c>
      <c r="G407" s="5" t="s">
        <v>4486</v>
      </c>
    </row>
    <row r="408" spans="1:7">
      <c r="A408" s="11">
        <v>45337</v>
      </c>
      <c r="B408" s="5">
        <v>183.86</v>
      </c>
      <c r="C408" s="5" t="s">
        <v>4487</v>
      </c>
      <c r="D408" s="5" t="s">
        <v>4488</v>
      </c>
      <c r="E408" s="5" t="s">
        <v>4489</v>
      </c>
      <c r="F408" s="5" t="s">
        <v>4490</v>
      </c>
      <c r="G408" s="5" t="s">
        <v>4041</v>
      </c>
    </row>
    <row r="409" spans="1:7">
      <c r="A409" s="11">
        <v>45336</v>
      </c>
      <c r="B409" s="5">
        <v>184.15</v>
      </c>
      <c r="C409" s="5" t="s">
        <v>4491</v>
      </c>
      <c r="D409" s="5" t="s">
        <v>4492</v>
      </c>
      <c r="E409" s="5" t="s">
        <v>4493</v>
      </c>
      <c r="F409" s="5" t="s">
        <v>4494</v>
      </c>
      <c r="G409" s="5" t="s">
        <v>3542</v>
      </c>
    </row>
    <row r="410" spans="1:7">
      <c r="A410" s="11">
        <v>45335</v>
      </c>
      <c r="B410" s="5">
        <v>185.04</v>
      </c>
      <c r="C410" s="5" t="s">
        <v>4495</v>
      </c>
      <c r="D410" s="5" t="s">
        <v>4496</v>
      </c>
      <c r="E410" s="5" t="s">
        <v>4497</v>
      </c>
      <c r="F410" s="5" t="s">
        <v>4498</v>
      </c>
      <c r="G410" s="5" t="s">
        <v>4499</v>
      </c>
    </row>
    <row r="411" spans="1:7">
      <c r="A411" s="11">
        <v>45334</v>
      </c>
      <c r="B411" s="5">
        <v>187.15</v>
      </c>
      <c r="C411" s="5" t="s">
        <v>4500</v>
      </c>
      <c r="D411" s="5" t="s">
        <v>4501</v>
      </c>
      <c r="E411" s="5" t="s">
        <v>4502</v>
      </c>
      <c r="F411" s="5" t="s">
        <v>4503</v>
      </c>
      <c r="G411" s="5" t="s">
        <v>4504</v>
      </c>
    </row>
    <row r="412" spans="1:7">
      <c r="A412" s="11">
        <v>45331</v>
      </c>
      <c r="B412" s="5">
        <v>188.85</v>
      </c>
      <c r="C412" s="5" t="s">
        <v>4505</v>
      </c>
      <c r="D412" s="5" t="s">
        <v>4506</v>
      </c>
      <c r="E412" s="5" t="s">
        <v>4507</v>
      </c>
      <c r="F412" s="5" t="s">
        <v>4508</v>
      </c>
      <c r="G412" s="5" t="s">
        <v>4417</v>
      </c>
    </row>
    <row r="413" spans="1:7">
      <c r="A413" s="11">
        <v>45330</v>
      </c>
      <c r="B413" s="5">
        <v>188.32</v>
      </c>
      <c r="C413" s="5" t="s">
        <v>4509</v>
      </c>
      <c r="D413" s="5" t="s">
        <v>4510</v>
      </c>
      <c r="E413" s="5" t="s">
        <v>4511</v>
      </c>
      <c r="F413" s="5" t="s">
        <v>4512</v>
      </c>
      <c r="G413" s="5" t="s">
        <v>4513</v>
      </c>
    </row>
    <row r="414" spans="1:7">
      <c r="A414" s="11">
        <v>45329</v>
      </c>
      <c r="B414" s="5">
        <v>189.41</v>
      </c>
      <c r="C414" s="5" t="s">
        <v>4514</v>
      </c>
      <c r="D414" s="5" t="s">
        <v>4515</v>
      </c>
      <c r="E414" s="5" t="s">
        <v>4516</v>
      </c>
      <c r="F414" s="5" t="s">
        <v>4517</v>
      </c>
      <c r="G414" s="5" t="s">
        <v>2924</v>
      </c>
    </row>
    <row r="415" spans="1:7">
      <c r="A415" s="11">
        <v>45328</v>
      </c>
      <c r="B415" s="5">
        <v>189.3</v>
      </c>
      <c r="C415" s="5" t="s">
        <v>4518</v>
      </c>
      <c r="D415" s="5" t="s">
        <v>4519</v>
      </c>
      <c r="E415" s="5" t="s">
        <v>4520</v>
      </c>
      <c r="F415" s="5" t="s">
        <v>4521</v>
      </c>
      <c r="G415" s="5" t="s">
        <v>3767</v>
      </c>
    </row>
    <row r="416" spans="1:7">
      <c r="A416" s="11">
        <v>45327</v>
      </c>
      <c r="B416" s="5">
        <v>187.68</v>
      </c>
      <c r="C416" s="5" t="s">
        <v>4522</v>
      </c>
      <c r="D416" s="5" t="s">
        <v>4523</v>
      </c>
      <c r="E416" s="5" t="s">
        <v>4524</v>
      </c>
      <c r="F416" s="5" t="s">
        <v>4525</v>
      </c>
      <c r="G416" s="5" t="s">
        <v>4526</v>
      </c>
    </row>
    <row r="417" spans="1:7">
      <c r="A417" s="11">
        <v>45324</v>
      </c>
      <c r="B417" s="5">
        <v>185.85</v>
      </c>
      <c r="C417" s="5" t="s">
        <v>4527</v>
      </c>
      <c r="D417" s="5" t="s">
        <v>4528</v>
      </c>
      <c r="E417" s="5" t="s">
        <v>4529</v>
      </c>
      <c r="F417" s="5" t="s">
        <v>4530</v>
      </c>
      <c r="G417" s="5" t="s">
        <v>4531</v>
      </c>
    </row>
    <row r="418" spans="1:7">
      <c r="A418" s="11">
        <v>45323</v>
      </c>
      <c r="B418" s="5">
        <v>186.86</v>
      </c>
      <c r="C418" s="5" t="s">
        <v>4532</v>
      </c>
      <c r="D418" s="5" t="s">
        <v>4533</v>
      </c>
      <c r="E418" s="5" t="s">
        <v>4534</v>
      </c>
      <c r="F418" s="5" t="s">
        <v>4535</v>
      </c>
      <c r="G418" s="5" t="s">
        <v>4536</v>
      </c>
    </row>
    <row r="419" spans="1:7">
      <c r="A419" s="11">
        <v>45322</v>
      </c>
      <c r="B419" s="5">
        <v>184.4</v>
      </c>
      <c r="C419" s="5" t="s">
        <v>4537</v>
      </c>
      <c r="D419" s="5" t="s">
        <v>4229</v>
      </c>
      <c r="E419" s="5" t="s">
        <v>4538</v>
      </c>
      <c r="F419" s="5" t="s">
        <v>4539</v>
      </c>
      <c r="G419" s="5" t="s">
        <v>3234</v>
      </c>
    </row>
    <row r="420" spans="1:7">
      <c r="A420" s="11">
        <v>45321</v>
      </c>
      <c r="B420" s="5">
        <v>188.04</v>
      </c>
      <c r="C420" s="5" t="s">
        <v>4540</v>
      </c>
      <c r="D420" s="5" t="s">
        <v>4541</v>
      </c>
      <c r="E420" s="5" t="s">
        <v>4542</v>
      </c>
      <c r="F420" s="5" t="s">
        <v>4543</v>
      </c>
      <c r="G420" s="5" t="s">
        <v>3067</v>
      </c>
    </row>
    <row r="421" spans="1:7">
      <c r="A421" s="11">
        <v>45320</v>
      </c>
      <c r="B421" s="5">
        <v>191.73</v>
      </c>
      <c r="C421" s="5" t="s">
        <v>4544</v>
      </c>
      <c r="D421" s="5" t="s">
        <v>4545</v>
      </c>
      <c r="E421" s="5" t="s">
        <v>4546</v>
      </c>
      <c r="F421" s="5" t="s">
        <v>4547</v>
      </c>
      <c r="G421" s="5" t="s">
        <v>3130</v>
      </c>
    </row>
    <row r="422" spans="1:7">
      <c r="A422" s="11">
        <v>45317</v>
      </c>
      <c r="B422" s="5">
        <v>192.42</v>
      </c>
      <c r="C422" s="5" t="s">
        <v>4548</v>
      </c>
      <c r="D422" s="5" t="s">
        <v>4549</v>
      </c>
      <c r="E422" s="5" t="s">
        <v>4550</v>
      </c>
      <c r="F422" s="5" t="s">
        <v>3894</v>
      </c>
      <c r="G422" s="5" t="s">
        <v>4504</v>
      </c>
    </row>
    <row r="423" spans="1:7">
      <c r="A423" s="11">
        <v>45316</v>
      </c>
      <c r="B423" s="5">
        <v>194.17</v>
      </c>
      <c r="C423" s="5" t="s">
        <v>4551</v>
      </c>
      <c r="D423" s="5" t="s">
        <v>4552</v>
      </c>
      <c r="E423" s="5" t="s">
        <v>4553</v>
      </c>
      <c r="F423" s="5" t="s">
        <v>4554</v>
      </c>
      <c r="G423" s="5" t="s">
        <v>3383</v>
      </c>
    </row>
    <row r="424" spans="1:7">
      <c r="A424" s="11">
        <v>45315</v>
      </c>
      <c r="B424" s="5">
        <v>194.5</v>
      </c>
      <c r="C424" s="5" t="s">
        <v>4555</v>
      </c>
      <c r="D424" s="5" t="s">
        <v>4556</v>
      </c>
      <c r="E424" s="5" t="s">
        <v>4557</v>
      </c>
      <c r="F424" s="5" t="s">
        <v>4558</v>
      </c>
      <c r="G424" s="5" t="s">
        <v>4281</v>
      </c>
    </row>
    <row r="425" spans="1:7">
      <c r="A425" s="11">
        <v>45314</v>
      </c>
      <c r="B425" s="5">
        <v>195.18</v>
      </c>
      <c r="C425" s="5" t="s">
        <v>4559</v>
      </c>
      <c r="D425" s="5" t="s">
        <v>4560</v>
      </c>
      <c r="E425" s="5" t="s">
        <v>4561</v>
      </c>
      <c r="F425" s="5" t="s">
        <v>3588</v>
      </c>
      <c r="G425" s="5" t="s">
        <v>3565</v>
      </c>
    </row>
    <row r="426" spans="1:7">
      <c r="A426" s="11">
        <v>45313</v>
      </c>
      <c r="B426" s="5">
        <v>193.89</v>
      </c>
      <c r="C426" s="5" t="s">
        <v>4562</v>
      </c>
      <c r="D426" s="5" t="s">
        <v>4563</v>
      </c>
      <c r="E426" s="5" t="s">
        <v>4199</v>
      </c>
      <c r="F426" s="5" t="s">
        <v>4564</v>
      </c>
      <c r="G426" s="5" t="s">
        <v>4223</v>
      </c>
    </row>
    <row r="427" spans="1:7">
      <c r="A427" s="11">
        <v>45310</v>
      </c>
      <c r="B427" s="5">
        <v>191.56</v>
      </c>
      <c r="C427" s="5" t="s">
        <v>4565</v>
      </c>
      <c r="D427" s="5" t="s">
        <v>4566</v>
      </c>
      <c r="E427" s="5" t="s">
        <v>4190</v>
      </c>
      <c r="F427" s="5" t="s">
        <v>4567</v>
      </c>
      <c r="G427" s="5" t="s">
        <v>4568</v>
      </c>
    </row>
    <row r="428" spans="1:7">
      <c r="A428" s="11">
        <v>45309</v>
      </c>
      <c r="B428" s="5">
        <v>188.63</v>
      </c>
      <c r="C428" s="5" t="s">
        <v>4569</v>
      </c>
      <c r="D428" s="5" t="s">
        <v>4570</v>
      </c>
      <c r="E428" s="5" t="s">
        <v>4571</v>
      </c>
      <c r="F428" s="5" t="s">
        <v>4572</v>
      </c>
      <c r="G428" s="5" t="s">
        <v>4573</v>
      </c>
    </row>
    <row r="429" spans="1:7">
      <c r="A429" s="11">
        <v>45308</v>
      </c>
      <c r="B429" s="5">
        <v>182.68</v>
      </c>
      <c r="C429" s="5" t="s">
        <v>4447</v>
      </c>
      <c r="D429" s="5" t="s">
        <v>4574</v>
      </c>
      <c r="E429" s="5" t="s">
        <v>4575</v>
      </c>
      <c r="F429" s="5" t="s">
        <v>4576</v>
      </c>
      <c r="G429" s="5" t="s">
        <v>3639</v>
      </c>
    </row>
    <row r="430" spans="1:7">
      <c r="A430" s="11">
        <v>45307</v>
      </c>
      <c r="B430" s="5">
        <v>183.63</v>
      </c>
      <c r="C430" s="5" t="s">
        <v>4577</v>
      </c>
      <c r="D430" s="5" t="s">
        <v>4578</v>
      </c>
      <c r="E430" s="5" t="s">
        <v>4579</v>
      </c>
      <c r="F430" s="5" t="s">
        <v>4580</v>
      </c>
      <c r="G430" s="5" t="s">
        <v>4581</v>
      </c>
    </row>
    <row r="431" spans="1:7">
      <c r="A431" s="11">
        <v>45303</v>
      </c>
      <c r="B431" s="5">
        <v>185.92</v>
      </c>
      <c r="C431" s="5" t="s">
        <v>3255</v>
      </c>
      <c r="D431" s="5" t="s">
        <v>4582</v>
      </c>
      <c r="E431" s="5" t="s">
        <v>4583</v>
      </c>
      <c r="F431" s="5" t="s">
        <v>4584</v>
      </c>
      <c r="G431" s="5" t="s">
        <v>4056</v>
      </c>
    </row>
    <row r="432" spans="1:7">
      <c r="A432" s="11">
        <v>45302</v>
      </c>
      <c r="B432" s="5">
        <v>185.59</v>
      </c>
      <c r="C432" s="5" t="s">
        <v>4585</v>
      </c>
      <c r="D432" s="5" t="s">
        <v>4586</v>
      </c>
      <c r="E432" s="5" t="s">
        <v>4587</v>
      </c>
      <c r="F432" s="5" t="s">
        <v>4588</v>
      </c>
      <c r="G432" s="5" t="s">
        <v>4589</v>
      </c>
    </row>
    <row r="433" spans="1:7">
      <c r="A433" s="11">
        <v>45301</v>
      </c>
      <c r="B433" s="5">
        <v>186.19</v>
      </c>
      <c r="C433" s="5" t="s">
        <v>4538</v>
      </c>
      <c r="D433" s="5" t="s">
        <v>4590</v>
      </c>
      <c r="E433" s="5" t="s">
        <v>4458</v>
      </c>
      <c r="F433" s="5" t="s">
        <v>4591</v>
      </c>
      <c r="G433" s="5" t="s">
        <v>4592</v>
      </c>
    </row>
    <row r="434" spans="1:7">
      <c r="A434" s="11">
        <v>45300</v>
      </c>
      <c r="B434" s="5">
        <v>185.14</v>
      </c>
      <c r="C434" s="5" t="s">
        <v>4458</v>
      </c>
      <c r="D434" s="5" t="s">
        <v>4593</v>
      </c>
      <c r="E434" s="5" t="s">
        <v>4594</v>
      </c>
      <c r="F434" s="5" t="s">
        <v>4595</v>
      </c>
      <c r="G434" s="5" t="s">
        <v>3110</v>
      </c>
    </row>
    <row r="435" spans="1:7">
      <c r="A435" s="11">
        <v>45299</v>
      </c>
      <c r="B435" s="5">
        <v>185.56</v>
      </c>
      <c r="C435" s="5" t="s">
        <v>4596</v>
      </c>
      <c r="D435" s="5" t="s">
        <v>4597</v>
      </c>
      <c r="E435" s="5" t="s">
        <v>4598</v>
      </c>
      <c r="F435" s="5" t="s">
        <v>4599</v>
      </c>
      <c r="G435" s="5" t="s">
        <v>4600</v>
      </c>
    </row>
    <row r="436" spans="1:7">
      <c r="A436" s="11">
        <v>45296</v>
      </c>
      <c r="B436" s="5">
        <v>181.18</v>
      </c>
      <c r="C436" s="5" t="s">
        <v>4601</v>
      </c>
      <c r="D436" s="5" t="s">
        <v>4463</v>
      </c>
      <c r="E436" s="5" t="s">
        <v>4602</v>
      </c>
      <c r="F436" s="5" t="s">
        <v>4603</v>
      </c>
      <c r="G436" s="5" t="s">
        <v>2703</v>
      </c>
    </row>
    <row r="437" spans="1:7">
      <c r="A437" s="11">
        <v>45295</v>
      </c>
      <c r="B437" s="5">
        <v>181.91</v>
      </c>
      <c r="C437" s="5" t="s">
        <v>4604</v>
      </c>
      <c r="D437" s="5" t="s">
        <v>4605</v>
      </c>
      <c r="E437" s="5" t="s">
        <v>4606</v>
      </c>
      <c r="F437" s="5" t="s">
        <v>4607</v>
      </c>
      <c r="G437" s="5" t="s">
        <v>3408</v>
      </c>
    </row>
    <row r="438" spans="1:7">
      <c r="A438" s="11">
        <v>45294</v>
      </c>
      <c r="B438" s="5">
        <v>184.25</v>
      </c>
      <c r="C438" s="5" t="s">
        <v>4608</v>
      </c>
      <c r="D438" s="5" t="s">
        <v>4609</v>
      </c>
      <c r="E438" s="5" t="s">
        <v>4610</v>
      </c>
      <c r="F438" s="5" t="s">
        <v>4611</v>
      </c>
      <c r="G438" s="5" t="s">
        <v>4203</v>
      </c>
    </row>
    <row r="439" spans="1:7">
      <c r="A439" s="11">
        <v>45293</v>
      </c>
      <c r="B439" s="5">
        <v>185.64</v>
      </c>
      <c r="C439" s="5" t="s">
        <v>4612</v>
      </c>
      <c r="D439" s="5" t="s">
        <v>4613</v>
      </c>
      <c r="E439" s="5" t="s">
        <v>4614</v>
      </c>
      <c r="F439" s="5" t="s">
        <v>4615</v>
      </c>
      <c r="G439" s="5" t="s">
        <v>4616</v>
      </c>
    </row>
    <row r="440" spans="1:7">
      <c r="A440" s="11">
        <v>45289</v>
      </c>
      <c r="B440" s="5">
        <v>192.53</v>
      </c>
      <c r="C440" s="5" t="s">
        <v>4617</v>
      </c>
      <c r="D440" s="5" t="s">
        <v>4618</v>
      </c>
      <c r="E440" s="5" t="s">
        <v>4619</v>
      </c>
      <c r="F440" s="5" t="s">
        <v>4620</v>
      </c>
      <c r="G440" s="5" t="s">
        <v>4531</v>
      </c>
    </row>
    <row r="441" spans="1:7">
      <c r="A441" s="11">
        <v>45288</v>
      </c>
      <c r="B441" s="5">
        <v>193.58</v>
      </c>
      <c r="C441" s="5" t="s">
        <v>4155</v>
      </c>
      <c r="D441" s="5" t="s">
        <v>4621</v>
      </c>
      <c r="E441" s="5" t="s">
        <v>4622</v>
      </c>
      <c r="F441" s="5" t="s">
        <v>4623</v>
      </c>
      <c r="G441" s="5" t="s">
        <v>3876</v>
      </c>
    </row>
    <row r="442" spans="1:7">
      <c r="A442" s="11">
        <v>45287</v>
      </c>
      <c r="B442" s="5">
        <v>193.15</v>
      </c>
      <c r="C442" s="5" t="s">
        <v>4624</v>
      </c>
      <c r="D442" s="5" t="s">
        <v>4625</v>
      </c>
      <c r="E442" s="5" t="s">
        <v>4204</v>
      </c>
      <c r="F442" s="5" t="s">
        <v>4626</v>
      </c>
      <c r="G442" s="5" t="s">
        <v>3890</v>
      </c>
    </row>
    <row r="443" spans="1:7">
      <c r="A443" s="11">
        <v>45286</v>
      </c>
      <c r="B443" s="5">
        <v>193.05</v>
      </c>
      <c r="C443" s="5" t="s">
        <v>4627</v>
      </c>
      <c r="D443" s="5" t="s">
        <v>3278</v>
      </c>
      <c r="E443" s="5" t="s">
        <v>4628</v>
      </c>
      <c r="F443" s="5" t="s">
        <v>4629</v>
      </c>
      <c r="G443" s="5" t="s">
        <v>3018</v>
      </c>
    </row>
    <row r="444" spans="1:7">
      <c r="A444" s="11">
        <v>45282</v>
      </c>
      <c r="B444" s="5">
        <v>193.6</v>
      </c>
      <c r="C444" s="5" t="s">
        <v>4630</v>
      </c>
      <c r="D444" s="5" t="s">
        <v>4631</v>
      </c>
      <c r="E444" s="5" t="s">
        <v>4632</v>
      </c>
      <c r="F444" s="5" t="s">
        <v>4633</v>
      </c>
      <c r="G444" s="5" t="s">
        <v>2708</v>
      </c>
    </row>
    <row r="445" spans="1:7">
      <c r="A445" s="11">
        <v>45281</v>
      </c>
      <c r="B445" s="5">
        <v>194.68</v>
      </c>
      <c r="C445" s="5" t="s">
        <v>4634</v>
      </c>
      <c r="D445" s="5" t="s">
        <v>4635</v>
      </c>
      <c r="E445" s="5" t="s">
        <v>4625</v>
      </c>
      <c r="F445" s="5" t="s">
        <v>4636</v>
      </c>
      <c r="G445" s="5" t="s">
        <v>3388</v>
      </c>
    </row>
    <row r="446" spans="1:7">
      <c r="A446" s="11">
        <v>45280</v>
      </c>
      <c r="B446" s="5">
        <v>194.83</v>
      </c>
      <c r="C446" s="5" t="s">
        <v>4149</v>
      </c>
      <c r="D446" s="5" t="s">
        <v>4637</v>
      </c>
      <c r="E446" s="5" t="s">
        <v>4638</v>
      </c>
      <c r="F446" s="5" t="s">
        <v>4639</v>
      </c>
      <c r="G446" s="5" t="s">
        <v>4640</v>
      </c>
    </row>
    <row r="447" spans="1:7">
      <c r="A447" s="11">
        <v>45279</v>
      </c>
      <c r="B447" s="5">
        <v>196.94</v>
      </c>
      <c r="C447" s="5" t="s">
        <v>4641</v>
      </c>
      <c r="D447" s="5" t="s">
        <v>4642</v>
      </c>
      <c r="E447" s="5" t="s">
        <v>4643</v>
      </c>
      <c r="F447" s="5" t="s">
        <v>4644</v>
      </c>
      <c r="G447" s="5" t="s">
        <v>2978</v>
      </c>
    </row>
    <row r="448" spans="1:7">
      <c r="A448" s="11">
        <v>45278</v>
      </c>
      <c r="B448" s="5">
        <v>195.89</v>
      </c>
      <c r="C448" s="5" t="s">
        <v>4645</v>
      </c>
      <c r="D448" s="5" t="s">
        <v>4646</v>
      </c>
      <c r="E448" s="5" t="s">
        <v>4647</v>
      </c>
      <c r="F448" s="5" t="s">
        <v>4648</v>
      </c>
      <c r="G448" s="5" t="s">
        <v>4364</v>
      </c>
    </row>
    <row r="449" spans="1:7">
      <c r="A449" s="11">
        <v>45275</v>
      </c>
      <c r="B449" s="5">
        <v>197.57</v>
      </c>
      <c r="C449" s="5" t="s">
        <v>4649</v>
      </c>
      <c r="D449" s="5" t="s">
        <v>4650</v>
      </c>
      <c r="E449" s="5" t="s">
        <v>4651</v>
      </c>
      <c r="F449" s="5" t="s">
        <v>4652</v>
      </c>
      <c r="G449" s="5" t="s">
        <v>4653</v>
      </c>
    </row>
    <row r="450" spans="1:7">
      <c r="A450" s="11">
        <v>45274</v>
      </c>
      <c r="B450" s="5">
        <v>198.11</v>
      </c>
      <c r="C450" s="5" t="s">
        <v>4654</v>
      </c>
      <c r="D450" s="5" t="s">
        <v>4655</v>
      </c>
      <c r="E450" s="5" t="s">
        <v>4641</v>
      </c>
      <c r="F450" s="5" t="s">
        <v>4656</v>
      </c>
      <c r="G450" s="5" t="s">
        <v>2698</v>
      </c>
    </row>
    <row r="451" spans="1:7">
      <c r="A451" s="11">
        <v>45273</v>
      </c>
      <c r="B451" s="5">
        <v>197.96</v>
      </c>
      <c r="C451" s="5" t="s">
        <v>4657</v>
      </c>
      <c r="D451" s="5" t="s">
        <v>4658</v>
      </c>
      <c r="E451" s="5" t="s">
        <v>4659</v>
      </c>
      <c r="F451" s="5" t="s">
        <v>4222</v>
      </c>
      <c r="G451" s="5" t="s">
        <v>3815</v>
      </c>
    </row>
    <row r="452" spans="1:7">
      <c r="A452" s="11">
        <v>45272</v>
      </c>
      <c r="B452" s="5">
        <v>194.71</v>
      </c>
      <c r="C452" s="5" t="s">
        <v>4660</v>
      </c>
      <c r="D452" s="5" t="s">
        <v>4661</v>
      </c>
      <c r="E452" s="5" t="s">
        <v>4662</v>
      </c>
      <c r="F452" s="5" t="s">
        <v>4663</v>
      </c>
      <c r="G452" s="5" t="s">
        <v>4664</v>
      </c>
    </row>
    <row r="453" spans="1:7">
      <c r="A453" s="11">
        <v>45271</v>
      </c>
      <c r="B453" s="5">
        <v>193.18</v>
      </c>
      <c r="C453" s="5" t="s">
        <v>4553</v>
      </c>
      <c r="D453" s="5" t="s">
        <v>4665</v>
      </c>
      <c r="E453" s="5" t="s">
        <v>4666</v>
      </c>
      <c r="F453" s="5" t="s">
        <v>4667</v>
      </c>
      <c r="G453" s="5" t="s">
        <v>4668</v>
      </c>
    </row>
    <row r="454" spans="1:7">
      <c r="A454" s="11">
        <v>45268</v>
      </c>
      <c r="B454" s="5">
        <v>195.71</v>
      </c>
      <c r="C454" s="5" t="s">
        <v>4669</v>
      </c>
      <c r="D454" s="5" t="s">
        <v>4670</v>
      </c>
      <c r="E454" s="5" t="s">
        <v>4671</v>
      </c>
      <c r="F454" s="5" t="s">
        <v>4672</v>
      </c>
      <c r="G454" s="5" t="s">
        <v>4673</v>
      </c>
    </row>
    <row r="455" spans="1:7">
      <c r="A455" s="11">
        <v>45267</v>
      </c>
      <c r="B455" s="5">
        <v>194.27</v>
      </c>
      <c r="C455" s="5" t="s">
        <v>4146</v>
      </c>
      <c r="D455" s="5" t="s">
        <v>4674</v>
      </c>
      <c r="E455" s="5" t="s">
        <v>4675</v>
      </c>
      <c r="F455" s="5" t="s">
        <v>4676</v>
      </c>
      <c r="G455" s="5" t="s">
        <v>4677</v>
      </c>
    </row>
    <row r="456" spans="1:7">
      <c r="A456" s="11">
        <v>45266</v>
      </c>
      <c r="B456" s="5">
        <v>192.32</v>
      </c>
      <c r="C456" s="5" t="s">
        <v>4678</v>
      </c>
      <c r="D456" s="5" t="s">
        <v>4549</v>
      </c>
      <c r="E456" s="5" t="s">
        <v>4679</v>
      </c>
      <c r="F456" s="5" t="s">
        <v>4680</v>
      </c>
      <c r="G456" s="5" t="s">
        <v>4307</v>
      </c>
    </row>
    <row r="457" spans="1:7">
      <c r="A457" s="11">
        <v>45265</v>
      </c>
      <c r="B457" s="5">
        <v>193.42</v>
      </c>
      <c r="C457" s="5" t="s">
        <v>4681</v>
      </c>
      <c r="D457" s="5" t="s">
        <v>4618</v>
      </c>
      <c r="E457" s="5" t="s">
        <v>4682</v>
      </c>
      <c r="F457" s="5" t="s">
        <v>4683</v>
      </c>
      <c r="G457" s="5" t="s">
        <v>4684</v>
      </c>
    </row>
    <row r="458" spans="1:7">
      <c r="A458" s="11">
        <v>45264</v>
      </c>
      <c r="B458" s="5">
        <v>189.43</v>
      </c>
      <c r="C458" s="5" t="s">
        <v>4685</v>
      </c>
      <c r="D458" s="5" t="s">
        <v>4686</v>
      </c>
      <c r="E458" s="5" t="s">
        <v>4687</v>
      </c>
      <c r="F458" s="5" t="s">
        <v>4688</v>
      </c>
      <c r="G458" s="5" t="s">
        <v>2870</v>
      </c>
    </row>
    <row r="459" spans="1:7">
      <c r="A459" s="11">
        <v>45261</v>
      </c>
      <c r="B459" s="5">
        <v>191.24</v>
      </c>
      <c r="C459" s="5" t="s">
        <v>4689</v>
      </c>
      <c r="D459" s="5" t="s">
        <v>4690</v>
      </c>
      <c r="E459" s="5" t="s">
        <v>4691</v>
      </c>
      <c r="F459" s="5" t="s">
        <v>4692</v>
      </c>
      <c r="G459" s="5" t="s">
        <v>4693</v>
      </c>
    </row>
    <row r="460" spans="1:7">
      <c r="A460" s="11">
        <v>45260</v>
      </c>
      <c r="B460" s="5">
        <v>189.95</v>
      </c>
      <c r="C460" s="5" t="s">
        <v>4694</v>
      </c>
      <c r="D460" s="5" t="s">
        <v>4695</v>
      </c>
      <c r="E460" s="5" t="s">
        <v>4696</v>
      </c>
      <c r="F460" s="5" t="s">
        <v>4697</v>
      </c>
      <c r="G460" s="5" t="s">
        <v>3292</v>
      </c>
    </row>
    <row r="461" spans="1:7">
      <c r="A461" s="11">
        <v>45259</v>
      </c>
      <c r="B461" s="5">
        <v>189.37</v>
      </c>
      <c r="C461" s="5" t="s">
        <v>4698</v>
      </c>
      <c r="D461" s="5" t="s">
        <v>4699</v>
      </c>
      <c r="E461" s="5" t="s">
        <v>4700</v>
      </c>
      <c r="F461" s="5" t="s">
        <v>4701</v>
      </c>
      <c r="G461" s="5" t="s">
        <v>4531</v>
      </c>
    </row>
    <row r="462" spans="1:7">
      <c r="A462" s="11">
        <v>45258</v>
      </c>
      <c r="B462" s="5">
        <v>190.4</v>
      </c>
      <c r="C462" s="5" t="s">
        <v>4702</v>
      </c>
      <c r="D462" s="5" t="s">
        <v>4703</v>
      </c>
      <c r="E462" s="5" t="s">
        <v>4704</v>
      </c>
      <c r="F462" s="5" t="s">
        <v>4705</v>
      </c>
      <c r="G462" s="5" t="s">
        <v>3473</v>
      </c>
    </row>
    <row r="463" spans="1:7">
      <c r="A463" s="11">
        <v>45257</v>
      </c>
      <c r="B463" s="5">
        <v>189.79</v>
      </c>
      <c r="C463" s="5" t="s">
        <v>4706</v>
      </c>
      <c r="D463" s="5" t="s">
        <v>4707</v>
      </c>
      <c r="E463" s="5" t="s">
        <v>4708</v>
      </c>
      <c r="F463" s="5" t="s">
        <v>4709</v>
      </c>
      <c r="G463" s="5" t="s">
        <v>3149</v>
      </c>
    </row>
    <row r="464" spans="1:7">
      <c r="A464" s="11">
        <v>45254</v>
      </c>
      <c r="B464" s="5">
        <v>189.97</v>
      </c>
      <c r="C464" s="5" t="s">
        <v>4710</v>
      </c>
      <c r="D464" s="5" t="s">
        <v>4698</v>
      </c>
      <c r="E464" s="5" t="s">
        <v>4523</v>
      </c>
      <c r="F464" s="5" t="s">
        <v>4711</v>
      </c>
      <c r="G464" s="5" t="s">
        <v>3906</v>
      </c>
    </row>
    <row r="465" spans="1:7">
      <c r="A465" s="11">
        <v>45252</v>
      </c>
      <c r="B465" s="5">
        <v>191.31</v>
      </c>
      <c r="C465" s="5" t="s">
        <v>4712</v>
      </c>
      <c r="D465" s="5" t="s">
        <v>4713</v>
      </c>
      <c r="E465" s="5" t="s">
        <v>4714</v>
      </c>
      <c r="F465" s="5" t="s">
        <v>4715</v>
      </c>
      <c r="G465" s="5" t="s">
        <v>2743</v>
      </c>
    </row>
    <row r="466" spans="1:7">
      <c r="A466" s="11">
        <v>45251</v>
      </c>
      <c r="B466" s="5">
        <v>190.64</v>
      </c>
      <c r="C466" s="5" t="s">
        <v>4716</v>
      </c>
      <c r="D466" s="5" t="s">
        <v>4717</v>
      </c>
      <c r="E466" s="5" t="s">
        <v>4718</v>
      </c>
      <c r="F466" s="5" t="s">
        <v>4719</v>
      </c>
      <c r="G466" s="5" t="s">
        <v>4720</v>
      </c>
    </row>
    <row r="467" spans="1:7">
      <c r="A467" s="11">
        <v>45250</v>
      </c>
      <c r="B467" s="5">
        <v>191.45</v>
      </c>
      <c r="C467" s="5" t="s">
        <v>4721</v>
      </c>
      <c r="D467" s="5" t="s">
        <v>4722</v>
      </c>
      <c r="E467" s="5" t="s">
        <v>4723</v>
      </c>
      <c r="F467" s="5" t="s">
        <v>4724</v>
      </c>
      <c r="G467" s="5" t="s">
        <v>4173</v>
      </c>
    </row>
    <row r="468" spans="1:7">
      <c r="A468" s="11">
        <v>45247</v>
      </c>
      <c r="B468" s="5">
        <v>189.69</v>
      </c>
      <c r="C468" s="5" t="s">
        <v>4725</v>
      </c>
      <c r="D468" s="5" t="s">
        <v>4726</v>
      </c>
      <c r="E468" s="5" t="s">
        <v>4727</v>
      </c>
      <c r="F468" s="5" t="s">
        <v>4728</v>
      </c>
      <c r="G468" s="5" t="s">
        <v>4729</v>
      </c>
    </row>
    <row r="469" spans="1:7">
      <c r="A469" s="11">
        <v>45246</v>
      </c>
      <c r="B469" s="5">
        <v>189.71</v>
      </c>
      <c r="C469" s="5" t="s">
        <v>4730</v>
      </c>
      <c r="D469" s="5" t="s">
        <v>4731</v>
      </c>
      <c r="E469" s="5" t="s">
        <v>4505</v>
      </c>
      <c r="F469" s="5" t="s">
        <v>4732</v>
      </c>
      <c r="G469" s="5" t="s">
        <v>2807</v>
      </c>
    </row>
    <row r="470" spans="1:7">
      <c r="A470" s="11">
        <v>45245</v>
      </c>
      <c r="B470" s="5">
        <v>188.01</v>
      </c>
      <c r="C470" s="5" t="s">
        <v>4733</v>
      </c>
      <c r="D470" s="5" t="s">
        <v>4734</v>
      </c>
      <c r="E470" s="5" t="s">
        <v>4735</v>
      </c>
      <c r="F470" s="5" t="s">
        <v>4736</v>
      </c>
      <c r="G470" s="5" t="s">
        <v>4737</v>
      </c>
    </row>
    <row r="471" spans="1:7">
      <c r="A471" s="11">
        <v>45244</v>
      </c>
      <c r="B471" s="5">
        <v>187.44</v>
      </c>
      <c r="C471" s="5" t="s">
        <v>4738</v>
      </c>
      <c r="D471" s="5" t="s">
        <v>4739</v>
      </c>
      <c r="E471" s="5" t="s">
        <v>4740</v>
      </c>
      <c r="F471" s="5" t="s">
        <v>3352</v>
      </c>
      <c r="G471" s="5" t="s">
        <v>2763</v>
      </c>
    </row>
    <row r="472" spans="1:7">
      <c r="A472" s="11">
        <v>45243</v>
      </c>
      <c r="B472" s="5">
        <v>184.8</v>
      </c>
      <c r="C472" s="5" t="s">
        <v>4741</v>
      </c>
      <c r="D472" s="5" t="s">
        <v>4742</v>
      </c>
      <c r="E472" s="5" t="s">
        <v>4743</v>
      </c>
      <c r="F472" s="5" t="s">
        <v>4744</v>
      </c>
      <c r="G472" s="5" t="s">
        <v>3916</v>
      </c>
    </row>
    <row r="473" spans="1:7">
      <c r="A473" s="11">
        <v>45240</v>
      </c>
      <c r="B473" s="5">
        <v>186.4</v>
      </c>
      <c r="C473" s="5" t="s">
        <v>4745</v>
      </c>
      <c r="D473" s="5" t="s">
        <v>4746</v>
      </c>
      <c r="E473" s="5" t="s">
        <v>4747</v>
      </c>
      <c r="F473" s="5" t="s">
        <v>4748</v>
      </c>
      <c r="G473" s="5" t="s">
        <v>4749</v>
      </c>
    </row>
    <row r="474" spans="1:7">
      <c r="A474" s="11">
        <v>45239</v>
      </c>
      <c r="B474" s="5">
        <v>182.41</v>
      </c>
      <c r="C474" s="5" t="s">
        <v>4750</v>
      </c>
      <c r="D474" s="5" t="s">
        <v>4751</v>
      </c>
      <c r="E474" s="5" t="s">
        <v>4752</v>
      </c>
      <c r="F474" s="5" t="s">
        <v>4753</v>
      </c>
      <c r="G474" s="5" t="s">
        <v>2822</v>
      </c>
    </row>
    <row r="475" spans="1:7">
      <c r="A475" s="11">
        <v>45238</v>
      </c>
      <c r="B475" s="5">
        <v>182.89</v>
      </c>
      <c r="C475" s="5" t="s">
        <v>4248</v>
      </c>
      <c r="D475" s="5" t="s">
        <v>4245</v>
      </c>
      <c r="E475" s="5" t="s">
        <v>4754</v>
      </c>
      <c r="F475" s="5" t="s">
        <v>4755</v>
      </c>
      <c r="G475" s="5" t="s">
        <v>3687</v>
      </c>
    </row>
    <row r="476" spans="1:7">
      <c r="A476" s="11">
        <v>45237</v>
      </c>
      <c r="B476" s="5">
        <v>181.82</v>
      </c>
      <c r="C476" s="5" t="s">
        <v>4756</v>
      </c>
      <c r="D476" s="5" t="s">
        <v>4493</v>
      </c>
      <c r="E476" s="5" t="s">
        <v>4757</v>
      </c>
      <c r="F476" s="5" t="s">
        <v>4758</v>
      </c>
      <c r="G476" s="5" t="s">
        <v>4759</v>
      </c>
    </row>
    <row r="477" spans="1:7">
      <c r="A477" s="11">
        <v>45236</v>
      </c>
      <c r="B477" s="5">
        <v>179.23</v>
      </c>
      <c r="C477" s="5" t="s">
        <v>4760</v>
      </c>
      <c r="D477" s="5" t="s">
        <v>4761</v>
      </c>
      <c r="E477" s="5" t="s">
        <v>4762</v>
      </c>
      <c r="F477" s="5" t="s">
        <v>4763</v>
      </c>
      <c r="G477" s="5" t="s">
        <v>3929</v>
      </c>
    </row>
    <row r="478" spans="1:7">
      <c r="A478" s="11">
        <v>45233</v>
      </c>
      <c r="B478" s="5">
        <v>176.65</v>
      </c>
      <c r="C478" s="5" t="s">
        <v>4764</v>
      </c>
      <c r="D478" s="5" t="s">
        <v>4765</v>
      </c>
      <c r="E478" s="5" t="s">
        <v>4766</v>
      </c>
      <c r="F478" s="5" t="s">
        <v>4767</v>
      </c>
      <c r="G478" s="5" t="s">
        <v>3639</v>
      </c>
    </row>
    <row r="479" spans="1:7">
      <c r="A479" s="11">
        <v>45232</v>
      </c>
      <c r="B479" s="5">
        <v>177.57</v>
      </c>
      <c r="C479" s="5" t="s">
        <v>4768</v>
      </c>
      <c r="D479" s="5" t="s">
        <v>4769</v>
      </c>
      <c r="E479" s="5" t="s">
        <v>4327</v>
      </c>
      <c r="F479" s="5" t="s">
        <v>4770</v>
      </c>
      <c r="G479" s="5" t="s">
        <v>4771</v>
      </c>
    </row>
    <row r="480" spans="1:7">
      <c r="A480" s="11">
        <v>45231</v>
      </c>
      <c r="B480" s="5">
        <v>173.97</v>
      </c>
      <c r="C480" s="5" t="s">
        <v>4772</v>
      </c>
      <c r="D480" s="5" t="s">
        <v>4773</v>
      </c>
      <c r="E480" s="5" t="s">
        <v>4774</v>
      </c>
      <c r="F480" s="5" t="s">
        <v>4775</v>
      </c>
      <c r="G480" s="5" t="s">
        <v>4776</v>
      </c>
    </row>
    <row r="481" spans="1:7">
      <c r="A481" s="11">
        <v>45230</v>
      </c>
      <c r="B481" s="5">
        <v>170.77</v>
      </c>
      <c r="C481" s="5" t="s">
        <v>4777</v>
      </c>
      <c r="D481" s="5" t="s">
        <v>4778</v>
      </c>
      <c r="E481" s="5" t="s">
        <v>4779</v>
      </c>
      <c r="F481" s="5" t="s">
        <v>4780</v>
      </c>
      <c r="G481" s="5" t="s">
        <v>4417</v>
      </c>
    </row>
    <row r="482" spans="1:7">
      <c r="A482" s="11">
        <v>45229</v>
      </c>
      <c r="B482" s="5">
        <v>170.29</v>
      </c>
      <c r="C482" s="5" t="s">
        <v>4781</v>
      </c>
      <c r="D482" s="5" t="s">
        <v>4402</v>
      </c>
      <c r="E482" s="5" t="s">
        <v>4782</v>
      </c>
      <c r="F482" s="5" t="s">
        <v>4783</v>
      </c>
      <c r="G482" s="5" t="s">
        <v>3785</v>
      </c>
    </row>
    <row r="483" spans="1:7">
      <c r="A483" s="11">
        <v>45226</v>
      </c>
      <c r="B483" s="5">
        <v>168.22</v>
      </c>
      <c r="C483" s="5" t="s">
        <v>4784</v>
      </c>
      <c r="D483" s="5" t="s">
        <v>4785</v>
      </c>
      <c r="E483" s="5" t="s">
        <v>4786</v>
      </c>
      <c r="F483" s="5" t="s">
        <v>4787</v>
      </c>
      <c r="G483" s="5" t="s">
        <v>4788</v>
      </c>
    </row>
    <row r="484" spans="1:7">
      <c r="A484" s="11">
        <v>45225</v>
      </c>
      <c r="B484" s="5">
        <v>166.89</v>
      </c>
      <c r="C484" s="5" t="s">
        <v>4789</v>
      </c>
      <c r="D484" s="5" t="s">
        <v>4790</v>
      </c>
      <c r="E484" s="5" t="s">
        <v>4791</v>
      </c>
      <c r="F484" s="5" t="s">
        <v>4792</v>
      </c>
      <c r="G484" s="5" t="s">
        <v>4793</v>
      </c>
    </row>
    <row r="485" spans="1:7">
      <c r="A485" s="11">
        <v>45224</v>
      </c>
      <c r="B485" s="5">
        <v>171.1</v>
      </c>
      <c r="C485" s="5" t="s">
        <v>4794</v>
      </c>
      <c r="D485" s="5" t="s">
        <v>4795</v>
      </c>
      <c r="E485" s="5" t="s">
        <v>4309</v>
      </c>
      <c r="F485" s="5" t="s">
        <v>4796</v>
      </c>
      <c r="G485" s="5" t="s">
        <v>4797</v>
      </c>
    </row>
    <row r="486" spans="1:7">
      <c r="A486" s="11">
        <v>45223</v>
      </c>
      <c r="B486" s="5">
        <v>173.44</v>
      </c>
      <c r="C486" s="5" t="s">
        <v>4381</v>
      </c>
      <c r="D486" s="5" t="s">
        <v>4798</v>
      </c>
      <c r="E486" s="5" t="s">
        <v>4799</v>
      </c>
      <c r="F486" s="5" t="s">
        <v>4800</v>
      </c>
      <c r="G486" s="5" t="s">
        <v>3033</v>
      </c>
    </row>
    <row r="487" spans="1:7">
      <c r="A487" s="11">
        <v>45222</v>
      </c>
      <c r="B487" s="5">
        <v>173</v>
      </c>
      <c r="C487" s="5" t="s">
        <v>4801</v>
      </c>
      <c r="D487" s="5" t="s">
        <v>4802</v>
      </c>
      <c r="E487" s="5" t="s">
        <v>4803</v>
      </c>
      <c r="F487" s="5" t="s">
        <v>4804</v>
      </c>
      <c r="G487" s="5" t="s">
        <v>3630</v>
      </c>
    </row>
    <row r="488" spans="1:7">
      <c r="A488" s="11">
        <v>45219</v>
      </c>
      <c r="B488" s="5">
        <v>172.88</v>
      </c>
      <c r="C488" s="5" t="s">
        <v>4805</v>
      </c>
      <c r="D488" s="5" t="s">
        <v>4806</v>
      </c>
      <c r="E488" s="5" t="s">
        <v>4807</v>
      </c>
      <c r="F488" s="5" t="s">
        <v>4808</v>
      </c>
      <c r="G488" s="5" t="s">
        <v>4809</v>
      </c>
    </row>
    <row r="489" spans="1:7">
      <c r="A489" s="11">
        <v>45218</v>
      </c>
      <c r="B489" s="5">
        <v>175.46</v>
      </c>
      <c r="C489" s="5" t="s">
        <v>4810</v>
      </c>
      <c r="D489" s="5" t="s">
        <v>4811</v>
      </c>
      <c r="E489" s="5" t="s">
        <v>4812</v>
      </c>
      <c r="F489" s="5" t="s">
        <v>4813</v>
      </c>
      <c r="G489" s="5" t="s">
        <v>3090</v>
      </c>
    </row>
    <row r="490" spans="1:7">
      <c r="A490" s="11">
        <v>45217</v>
      </c>
      <c r="B490" s="5">
        <v>175.84</v>
      </c>
      <c r="C490" s="5" t="s">
        <v>4814</v>
      </c>
      <c r="D490" s="5" t="s">
        <v>4815</v>
      </c>
      <c r="E490" s="5" t="s">
        <v>4816</v>
      </c>
      <c r="F490" s="5" t="s">
        <v>4817</v>
      </c>
      <c r="G490" s="5" t="s">
        <v>3494</v>
      </c>
    </row>
    <row r="491" spans="1:7">
      <c r="A491" s="11">
        <v>45216</v>
      </c>
      <c r="B491" s="5">
        <v>177.15</v>
      </c>
      <c r="C491" s="5" t="s">
        <v>4818</v>
      </c>
      <c r="D491" s="5" t="s">
        <v>4819</v>
      </c>
      <c r="E491" s="5" t="s">
        <v>4820</v>
      </c>
      <c r="F491" s="5" t="s">
        <v>4821</v>
      </c>
      <c r="G491" s="5" t="s">
        <v>3393</v>
      </c>
    </row>
    <row r="492" spans="1:7">
      <c r="A492" s="11">
        <v>45215</v>
      </c>
      <c r="B492" s="5">
        <v>178.72</v>
      </c>
      <c r="C492" s="5" t="s">
        <v>4822</v>
      </c>
      <c r="D492" s="5" t="s">
        <v>4823</v>
      </c>
      <c r="E492" s="5" t="s">
        <v>4824</v>
      </c>
      <c r="F492" s="5" t="s">
        <v>4825</v>
      </c>
      <c r="G492" s="5" t="s">
        <v>2950</v>
      </c>
    </row>
    <row r="493" spans="1:7">
      <c r="A493" s="11">
        <v>45212</v>
      </c>
      <c r="B493" s="5">
        <v>178.85</v>
      </c>
      <c r="C493" s="5" t="s">
        <v>4826</v>
      </c>
      <c r="D493" s="5" t="s">
        <v>4827</v>
      </c>
      <c r="E493" s="5" t="s">
        <v>4828</v>
      </c>
      <c r="F493" s="5" t="s">
        <v>4829</v>
      </c>
      <c r="G493" s="5" t="s">
        <v>3547</v>
      </c>
    </row>
    <row r="494" spans="1:7">
      <c r="A494" s="11">
        <v>45211</v>
      </c>
      <c r="B494" s="5">
        <v>180.71</v>
      </c>
      <c r="C494" s="5" t="s">
        <v>4830</v>
      </c>
      <c r="D494" s="5" t="s">
        <v>4831</v>
      </c>
      <c r="E494" s="5" t="s">
        <v>4832</v>
      </c>
      <c r="F494" s="5" t="s">
        <v>4833</v>
      </c>
      <c r="G494" s="5" t="s">
        <v>2812</v>
      </c>
    </row>
    <row r="495" spans="1:7">
      <c r="A495" s="11">
        <v>45210</v>
      </c>
      <c r="B495" s="5">
        <v>179.8</v>
      </c>
      <c r="C495" s="5" t="s">
        <v>4834</v>
      </c>
      <c r="D495" s="5" t="s">
        <v>4835</v>
      </c>
      <c r="E495" s="5" t="s">
        <v>4836</v>
      </c>
      <c r="F495" s="5" t="s">
        <v>2786</v>
      </c>
      <c r="G495" s="5" t="s">
        <v>4664</v>
      </c>
    </row>
    <row r="496" spans="1:7">
      <c r="A496" s="11">
        <v>45209</v>
      </c>
      <c r="B496" s="5">
        <v>178.39</v>
      </c>
      <c r="C496" s="5" t="s">
        <v>4837</v>
      </c>
      <c r="D496" s="5" t="s">
        <v>4838</v>
      </c>
      <c r="E496" s="5" t="s">
        <v>4839</v>
      </c>
      <c r="F496" s="5" t="s">
        <v>3951</v>
      </c>
      <c r="G496" s="5" t="s">
        <v>3926</v>
      </c>
    </row>
    <row r="497" spans="1:7">
      <c r="A497" s="11">
        <v>45208</v>
      </c>
      <c r="B497" s="5">
        <v>178.99</v>
      </c>
      <c r="C497" s="5" t="s">
        <v>4840</v>
      </c>
      <c r="D497" s="5" t="s">
        <v>4841</v>
      </c>
      <c r="E497" s="5" t="s">
        <v>4842</v>
      </c>
      <c r="F497" s="5" t="s">
        <v>4843</v>
      </c>
      <c r="G497" s="5" t="s">
        <v>4844</v>
      </c>
    </row>
    <row r="498" spans="1:7">
      <c r="A498" s="11">
        <v>45205</v>
      </c>
      <c r="B498" s="5">
        <v>177.49</v>
      </c>
      <c r="C498" s="5" t="s">
        <v>4845</v>
      </c>
      <c r="D498" s="5" t="s">
        <v>4846</v>
      </c>
      <c r="E498" s="5" t="s">
        <v>4410</v>
      </c>
      <c r="F498" s="5" t="s">
        <v>4847</v>
      </c>
      <c r="G498" s="5" t="s">
        <v>4848</v>
      </c>
    </row>
    <row r="499" spans="1:7">
      <c r="A499" s="11">
        <v>45204</v>
      </c>
      <c r="B499" s="5">
        <v>174.91</v>
      </c>
      <c r="C499" s="5" t="s">
        <v>4440</v>
      </c>
      <c r="D499" s="5" t="s">
        <v>4849</v>
      </c>
      <c r="E499" s="5" t="s">
        <v>4850</v>
      </c>
      <c r="F499" s="5" t="s">
        <v>4851</v>
      </c>
      <c r="G499" s="5" t="s">
        <v>4340</v>
      </c>
    </row>
    <row r="500" spans="1:7">
      <c r="A500" s="11">
        <v>45203</v>
      </c>
      <c r="B500" s="5">
        <v>173.66</v>
      </c>
      <c r="C500" s="5" t="s">
        <v>4852</v>
      </c>
      <c r="D500" s="5" t="s">
        <v>4324</v>
      </c>
      <c r="E500" s="5" t="s">
        <v>4853</v>
      </c>
      <c r="F500" s="5" t="s">
        <v>4854</v>
      </c>
      <c r="G500" s="5" t="s">
        <v>4855</v>
      </c>
    </row>
    <row r="501" spans="1:7">
      <c r="A501" s="11">
        <v>45202</v>
      </c>
      <c r="B501" s="5">
        <v>172.4</v>
      </c>
      <c r="C501" s="5" t="s">
        <v>4856</v>
      </c>
      <c r="D501" s="5" t="s">
        <v>4857</v>
      </c>
      <c r="E501" s="5" t="s">
        <v>4858</v>
      </c>
      <c r="F501" s="5" t="s">
        <v>4859</v>
      </c>
      <c r="G501" s="5" t="s">
        <v>4860</v>
      </c>
    </row>
    <row r="502" spans="1:7">
      <c r="A502" s="11">
        <v>45201</v>
      </c>
      <c r="B502" s="5">
        <v>173.75</v>
      </c>
      <c r="C502" s="5" t="s">
        <v>4861</v>
      </c>
      <c r="D502" s="5" t="s">
        <v>4862</v>
      </c>
      <c r="E502" s="5" t="s">
        <v>4863</v>
      </c>
      <c r="F502" s="5" t="s">
        <v>3237</v>
      </c>
      <c r="G502" s="5" t="s">
        <v>4848</v>
      </c>
    </row>
  </sheetData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502"/>
  <sheetViews>
    <sheetView workbookViewId="0"/>
  </sheetViews>
  <sheetFormatPr defaultColWidth="11.19921875" defaultRowHeight="15" customHeight="1"/>
  <cols>
    <col min="1" max="26" width="11" customWidth="1"/>
  </cols>
  <sheetData>
    <row r="1" spans="1:7">
      <c r="A1" s="5" t="s">
        <v>0</v>
      </c>
      <c r="B1" s="5" t="s">
        <v>2688</v>
      </c>
      <c r="C1" s="5" t="s">
        <v>2689</v>
      </c>
      <c r="D1" s="5" t="s">
        <v>2690</v>
      </c>
      <c r="E1" s="5" t="s">
        <v>2691</v>
      </c>
      <c r="F1" s="5" t="s">
        <v>2692</v>
      </c>
      <c r="G1" s="5" t="s">
        <v>2693</v>
      </c>
    </row>
    <row r="2" spans="1:7">
      <c r="A2" s="11">
        <v>45930</v>
      </c>
      <c r="B2" s="5">
        <v>517.95000000000005</v>
      </c>
      <c r="C2" s="5" t="s">
        <v>4864</v>
      </c>
      <c r="D2" s="5" t="s">
        <v>4865</v>
      </c>
      <c r="E2" s="5" t="s">
        <v>4866</v>
      </c>
      <c r="F2" s="5" t="s">
        <v>4867</v>
      </c>
      <c r="G2" s="5" t="s">
        <v>3741</v>
      </c>
    </row>
    <row r="3" spans="1:7">
      <c r="A3" s="11">
        <v>45929</v>
      </c>
      <c r="B3" s="5">
        <v>514.6</v>
      </c>
      <c r="C3" s="5" t="s">
        <v>4868</v>
      </c>
      <c r="D3" s="5" t="s">
        <v>4869</v>
      </c>
      <c r="E3" s="5" t="s">
        <v>4870</v>
      </c>
      <c r="F3" s="5" t="s">
        <v>4871</v>
      </c>
      <c r="G3" s="5" t="s">
        <v>2748</v>
      </c>
    </row>
    <row r="4" spans="1:7">
      <c r="A4" s="11">
        <v>45926</v>
      </c>
      <c r="B4" s="5">
        <v>511.46</v>
      </c>
      <c r="C4" s="5" t="s">
        <v>4872</v>
      </c>
      <c r="D4" s="5" t="s">
        <v>4873</v>
      </c>
      <c r="E4" s="5" t="s">
        <v>4874</v>
      </c>
      <c r="F4" s="5" t="s">
        <v>4875</v>
      </c>
      <c r="G4" s="5" t="s">
        <v>4876</v>
      </c>
    </row>
    <row r="5" spans="1:7">
      <c r="A5" s="11">
        <v>45925</v>
      </c>
      <c r="B5" s="5">
        <v>507.03</v>
      </c>
      <c r="C5" s="5" t="s">
        <v>4877</v>
      </c>
      <c r="D5" s="5" t="s">
        <v>4878</v>
      </c>
      <c r="E5" s="5" t="s">
        <v>4879</v>
      </c>
      <c r="F5" s="5" t="s">
        <v>4880</v>
      </c>
      <c r="G5" s="5" t="s">
        <v>3344</v>
      </c>
    </row>
    <row r="6" spans="1:7">
      <c r="A6" s="11">
        <v>45924</v>
      </c>
      <c r="B6" s="5">
        <v>510.15</v>
      </c>
      <c r="C6" s="5" t="s">
        <v>4881</v>
      </c>
      <c r="D6" s="5" t="s">
        <v>4882</v>
      </c>
      <c r="E6" s="5" t="s">
        <v>4883</v>
      </c>
      <c r="F6" s="5" t="s">
        <v>4884</v>
      </c>
      <c r="G6" s="5" t="s">
        <v>4056</v>
      </c>
    </row>
    <row r="7" spans="1:7">
      <c r="A7" s="11">
        <v>45923</v>
      </c>
      <c r="B7" s="5">
        <v>509.23</v>
      </c>
      <c r="C7" s="5" t="s">
        <v>4885</v>
      </c>
      <c r="D7" s="5" t="s">
        <v>4886</v>
      </c>
      <c r="E7" s="5" t="s">
        <v>4887</v>
      </c>
      <c r="F7" s="5" t="s">
        <v>4888</v>
      </c>
      <c r="G7" s="5" t="s">
        <v>4889</v>
      </c>
    </row>
    <row r="8" spans="1:7">
      <c r="A8" s="11">
        <v>45922</v>
      </c>
      <c r="B8" s="5">
        <v>514.45000000000005</v>
      </c>
      <c r="C8" s="5" t="s">
        <v>4890</v>
      </c>
      <c r="D8" s="5" t="s">
        <v>4891</v>
      </c>
      <c r="E8" s="5" t="s">
        <v>4892</v>
      </c>
      <c r="F8" s="5" t="s">
        <v>4893</v>
      </c>
      <c r="G8" s="5" t="s">
        <v>3490</v>
      </c>
    </row>
    <row r="9" spans="1:7">
      <c r="A9" s="11">
        <v>45919</v>
      </c>
      <c r="B9" s="5">
        <v>517.92999999999995</v>
      </c>
      <c r="C9" s="5" t="s">
        <v>4894</v>
      </c>
      <c r="D9" s="5" t="s">
        <v>4895</v>
      </c>
      <c r="E9" s="5" t="s">
        <v>4896</v>
      </c>
      <c r="F9" s="5" t="s">
        <v>4897</v>
      </c>
      <c r="G9" s="5" t="s">
        <v>4898</v>
      </c>
    </row>
    <row r="10" spans="1:7">
      <c r="A10" s="11">
        <v>45918</v>
      </c>
      <c r="B10" s="5">
        <v>508.45</v>
      </c>
      <c r="C10" s="5" t="s">
        <v>4899</v>
      </c>
      <c r="D10" s="5" t="s">
        <v>4900</v>
      </c>
      <c r="E10" s="5" t="s">
        <v>4901</v>
      </c>
      <c r="F10" s="5" t="s">
        <v>4902</v>
      </c>
      <c r="G10" s="5" t="s">
        <v>4903</v>
      </c>
    </row>
    <row r="11" spans="1:7">
      <c r="A11" s="11">
        <v>45917</v>
      </c>
      <c r="B11" s="5">
        <v>510.02</v>
      </c>
      <c r="C11" s="5" t="s">
        <v>4904</v>
      </c>
      <c r="D11" s="5" t="s">
        <v>4905</v>
      </c>
      <c r="E11" s="5" t="s">
        <v>4906</v>
      </c>
      <c r="F11" s="5" t="s">
        <v>4907</v>
      </c>
      <c r="G11" s="5" t="s">
        <v>4244</v>
      </c>
    </row>
    <row r="12" spans="1:7">
      <c r="A12" s="11">
        <v>45916</v>
      </c>
      <c r="B12" s="5">
        <v>509.04</v>
      </c>
      <c r="C12" s="5" t="s">
        <v>4908</v>
      </c>
      <c r="D12" s="5" t="s">
        <v>4909</v>
      </c>
      <c r="E12" s="5" t="s">
        <v>4910</v>
      </c>
      <c r="F12" s="5" t="s">
        <v>4911</v>
      </c>
      <c r="G12" s="5" t="s">
        <v>4581</v>
      </c>
    </row>
    <row r="13" spans="1:7">
      <c r="A13" s="11">
        <v>45915</v>
      </c>
      <c r="B13" s="5">
        <v>515.36</v>
      </c>
      <c r="C13" s="5" t="s">
        <v>4912</v>
      </c>
      <c r="D13" s="5" t="s">
        <v>4913</v>
      </c>
      <c r="E13" s="5" t="s">
        <v>4914</v>
      </c>
      <c r="F13" s="5" t="s">
        <v>4915</v>
      </c>
      <c r="G13" s="5" t="s">
        <v>4916</v>
      </c>
    </row>
    <row r="14" spans="1:7">
      <c r="A14" s="11">
        <v>45912</v>
      </c>
      <c r="B14" s="5">
        <v>509.9</v>
      </c>
      <c r="C14" s="5" t="s">
        <v>4917</v>
      </c>
      <c r="D14" s="5" t="s">
        <v>4918</v>
      </c>
      <c r="E14" s="5" t="s">
        <v>4919</v>
      </c>
      <c r="F14" s="5" t="s">
        <v>4920</v>
      </c>
      <c r="G14" s="5" t="s">
        <v>4921</v>
      </c>
    </row>
    <row r="15" spans="1:7">
      <c r="A15" s="11">
        <v>45911</v>
      </c>
      <c r="B15" s="5">
        <v>501.01</v>
      </c>
      <c r="C15" s="5" t="s">
        <v>4922</v>
      </c>
      <c r="D15" s="5" t="s">
        <v>4923</v>
      </c>
      <c r="E15" s="5" t="s">
        <v>4924</v>
      </c>
      <c r="F15" s="5" t="s">
        <v>4925</v>
      </c>
      <c r="G15" s="5" t="s">
        <v>4023</v>
      </c>
    </row>
    <row r="16" spans="1:7">
      <c r="A16" s="11">
        <v>45910</v>
      </c>
      <c r="B16" s="5">
        <v>500.37</v>
      </c>
      <c r="C16" s="5" t="s">
        <v>4926</v>
      </c>
      <c r="D16" s="5" t="s">
        <v>4927</v>
      </c>
      <c r="E16" s="5" t="s">
        <v>4928</v>
      </c>
      <c r="F16" s="5" t="s">
        <v>4929</v>
      </c>
      <c r="G16" s="5" t="s">
        <v>3199</v>
      </c>
    </row>
    <row r="17" spans="1:7">
      <c r="A17" s="11">
        <v>45909</v>
      </c>
      <c r="B17" s="5">
        <v>498.41</v>
      </c>
      <c r="C17" s="5" t="s">
        <v>4930</v>
      </c>
      <c r="D17" s="5" t="s">
        <v>4922</v>
      </c>
      <c r="E17" s="5" t="s">
        <v>4931</v>
      </c>
      <c r="F17" s="5" t="s">
        <v>4932</v>
      </c>
      <c r="G17" s="5" t="s">
        <v>3013</v>
      </c>
    </row>
    <row r="18" spans="1:7">
      <c r="A18" s="11">
        <v>45908</v>
      </c>
      <c r="B18" s="5">
        <v>498.2</v>
      </c>
      <c r="C18" s="5" t="s">
        <v>4933</v>
      </c>
      <c r="D18" s="5" t="s">
        <v>4934</v>
      </c>
      <c r="E18" s="5" t="s">
        <v>4935</v>
      </c>
      <c r="F18" s="5" t="s">
        <v>4936</v>
      </c>
      <c r="G18" s="5" t="s">
        <v>3741</v>
      </c>
    </row>
    <row r="19" spans="1:7">
      <c r="A19" s="11">
        <v>45905</v>
      </c>
      <c r="B19" s="5">
        <v>495</v>
      </c>
      <c r="C19" s="5" t="s">
        <v>4937</v>
      </c>
      <c r="D19" s="5" t="s">
        <v>4938</v>
      </c>
      <c r="E19" s="5" t="s">
        <v>4939</v>
      </c>
      <c r="F19" s="5" t="s">
        <v>4940</v>
      </c>
      <c r="G19" s="5" t="s">
        <v>4941</v>
      </c>
    </row>
    <row r="20" spans="1:7">
      <c r="A20" s="11">
        <v>45904</v>
      </c>
      <c r="B20" s="5">
        <v>507.97</v>
      </c>
      <c r="C20" s="5" t="s">
        <v>4942</v>
      </c>
      <c r="D20" s="5" t="s">
        <v>4943</v>
      </c>
      <c r="E20" s="5" t="s">
        <v>4944</v>
      </c>
      <c r="F20" s="5" t="s">
        <v>4945</v>
      </c>
      <c r="G20" s="5" t="s">
        <v>2993</v>
      </c>
    </row>
    <row r="21" spans="1:7">
      <c r="A21" s="11">
        <v>45903</v>
      </c>
      <c r="B21" s="5">
        <v>505.35</v>
      </c>
      <c r="C21" s="5" t="s">
        <v>4946</v>
      </c>
      <c r="D21" s="5" t="s">
        <v>4947</v>
      </c>
      <c r="E21" s="5" t="s">
        <v>4948</v>
      </c>
      <c r="F21" s="5" t="s">
        <v>4949</v>
      </c>
      <c r="G21" s="5" t="s">
        <v>3890</v>
      </c>
    </row>
    <row r="22" spans="1:7">
      <c r="A22" s="11">
        <v>45902</v>
      </c>
      <c r="B22" s="5">
        <v>505.12</v>
      </c>
      <c r="C22" s="5" t="s">
        <v>4950</v>
      </c>
      <c r="D22" s="5" t="s">
        <v>4951</v>
      </c>
      <c r="E22" s="5" t="s">
        <v>4952</v>
      </c>
      <c r="F22" s="5" t="s">
        <v>4953</v>
      </c>
      <c r="G22" s="5" t="s">
        <v>4903</v>
      </c>
    </row>
    <row r="23" spans="1:7">
      <c r="A23" s="11">
        <v>45898</v>
      </c>
      <c r="B23" s="5">
        <v>506.69</v>
      </c>
      <c r="C23" s="5" t="s">
        <v>4954</v>
      </c>
      <c r="D23" s="5" t="s">
        <v>4955</v>
      </c>
      <c r="E23" s="5" t="s">
        <v>4956</v>
      </c>
      <c r="F23" s="5" t="s">
        <v>4957</v>
      </c>
      <c r="G23" s="5" t="s">
        <v>4513</v>
      </c>
    </row>
    <row r="24" spans="1:7">
      <c r="A24" s="11">
        <v>45897</v>
      </c>
      <c r="B24" s="5">
        <v>509.64</v>
      </c>
      <c r="C24" s="5" t="s">
        <v>4958</v>
      </c>
      <c r="D24" s="5" t="s">
        <v>4959</v>
      </c>
      <c r="E24" s="5" t="s">
        <v>4960</v>
      </c>
      <c r="F24" s="5" t="s">
        <v>4961</v>
      </c>
      <c r="G24" s="5" t="s">
        <v>4592</v>
      </c>
    </row>
    <row r="25" spans="1:7">
      <c r="A25" s="11">
        <v>45896</v>
      </c>
      <c r="B25" s="5">
        <v>506.74</v>
      </c>
      <c r="C25" s="5" t="s">
        <v>4962</v>
      </c>
      <c r="D25" s="5" t="s">
        <v>4963</v>
      </c>
      <c r="E25" s="5" t="s">
        <v>4964</v>
      </c>
      <c r="F25" s="5" t="s">
        <v>4965</v>
      </c>
      <c r="G25" s="5" t="s">
        <v>3678</v>
      </c>
    </row>
    <row r="26" spans="1:7">
      <c r="A26" s="11">
        <v>45895</v>
      </c>
      <c r="B26" s="5">
        <v>502.04</v>
      </c>
      <c r="C26" s="5" t="s">
        <v>4966</v>
      </c>
      <c r="D26" s="5" t="s">
        <v>4967</v>
      </c>
      <c r="E26" s="5" t="s">
        <v>4968</v>
      </c>
      <c r="F26" s="5" t="s">
        <v>4969</v>
      </c>
      <c r="G26" s="5" t="s">
        <v>3852</v>
      </c>
    </row>
    <row r="27" spans="1:7">
      <c r="A27" s="11">
        <v>45894</v>
      </c>
      <c r="B27" s="5">
        <v>504.26</v>
      </c>
      <c r="C27" s="5" t="s">
        <v>4970</v>
      </c>
      <c r="D27" s="5" t="s">
        <v>4971</v>
      </c>
      <c r="E27" s="5" t="s">
        <v>4972</v>
      </c>
      <c r="F27" s="5" t="s">
        <v>4973</v>
      </c>
      <c r="G27" s="5" t="s">
        <v>2968</v>
      </c>
    </row>
    <row r="28" spans="1:7">
      <c r="A28" s="11">
        <v>45891</v>
      </c>
      <c r="B28" s="5">
        <v>507.23</v>
      </c>
      <c r="C28" s="5" t="s">
        <v>4974</v>
      </c>
      <c r="D28" s="5" t="s">
        <v>4975</v>
      </c>
      <c r="E28" s="5" t="s">
        <v>4976</v>
      </c>
      <c r="F28" s="5" t="s">
        <v>4977</v>
      </c>
      <c r="G28" s="5" t="s">
        <v>3687</v>
      </c>
    </row>
    <row r="29" spans="1:7">
      <c r="A29" s="11">
        <v>45890</v>
      </c>
      <c r="B29" s="5">
        <v>504.24</v>
      </c>
      <c r="C29" s="5" t="s">
        <v>4978</v>
      </c>
      <c r="D29" s="5" t="s">
        <v>4979</v>
      </c>
      <c r="E29" s="5" t="s">
        <v>4980</v>
      </c>
      <c r="F29" s="5" t="s">
        <v>4981</v>
      </c>
      <c r="G29" s="5" t="s">
        <v>3863</v>
      </c>
    </row>
    <row r="30" spans="1:7">
      <c r="A30" s="11">
        <v>45889</v>
      </c>
      <c r="B30" s="5">
        <v>505.72</v>
      </c>
      <c r="C30" s="5" t="s">
        <v>4982</v>
      </c>
      <c r="D30" s="5" t="s">
        <v>4983</v>
      </c>
      <c r="E30" s="5" t="s">
        <v>4984</v>
      </c>
      <c r="F30" s="5" t="s">
        <v>4985</v>
      </c>
      <c r="G30" s="5" t="s">
        <v>4986</v>
      </c>
    </row>
    <row r="31" spans="1:7">
      <c r="A31" s="11">
        <v>45888</v>
      </c>
      <c r="B31" s="5">
        <v>509.77</v>
      </c>
      <c r="C31" s="5" t="s">
        <v>4987</v>
      </c>
      <c r="D31" s="5" t="s">
        <v>4988</v>
      </c>
      <c r="E31" s="5" t="s">
        <v>4989</v>
      </c>
      <c r="F31" s="5" t="s">
        <v>4990</v>
      </c>
      <c r="G31" s="5" t="s">
        <v>4991</v>
      </c>
    </row>
    <row r="32" spans="1:7">
      <c r="A32" s="11">
        <v>45887</v>
      </c>
      <c r="B32" s="5">
        <v>517.1</v>
      </c>
      <c r="C32" s="5" t="s">
        <v>4992</v>
      </c>
      <c r="D32" s="5" t="s">
        <v>4993</v>
      </c>
      <c r="E32" s="5" t="s">
        <v>4994</v>
      </c>
      <c r="F32" s="5" t="s">
        <v>4995</v>
      </c>
      <c r="G32" s="5" t="s">
        <v>2968</v>
      </c>
    </row>
    <row r="33" spans="1:7">
      <c r="A33" s="11">
        <v>45884</v>
      </c>
      <c r="B33" s="5">
        <v>520.16999999999996</v>
      </c>
      <c r="C33" s="5" t="s">
        <v>4996</v>
      </c>
      <c r="D33" s="5" t="s">
        <v>4997</v>
      </c>
      <c r="E33" s="5" t="s">
        <v>4998</v>
      </c>
      <c r="F33" s="5" t="s">
        <v>4999</v>
      </c>
      <c r="G33" s="5" t="s">
        <v>3852</v>
      </c>
    </row>
    <row r="34" spans="1:7">
      <c r="A34" s="11">
        <v>45883</v>
      </c>
      <c r="B34" s="5">
        <v>522.48</v>
      </c>
      <c r="C34" s="5" t="s">
        <v>5000</v>
      </c>
      <c r="D34" s="5" t="s">
        <v>5001</v>
      </c>
      <c r="E34" s="5" t="s">
        <v>5002</v>
      </c>
      <c r="F34" s="5" t="s">
        <v>5003</v>
      </c>
      <c r="G34" s="5" t="s">
        <v>3770</v>
      </c>
    </row>
    <row r="35" spans="1:7">
      <c r="A35" s="11">
        <v>45882</v>
      </c>
      <c r="B35" s="5">
        <v>520.58000000000004</v>
      </c>
      <c r="C35" s="5" t="s">
        <v>5004</v>
      </c>
      <c r="D35" s="5" t="s">
        <v>5005</v>
      </c>
      <c r="E35" s="5" t="s">
        <v>5006</v>
      </c>
      <c r="F35" s="5" t="s">
        <v>5007</v>
      </c>
      <c r="G35" s="5" t="s">
        <v>5008</v>
      </c>
    </row>
    <row r="36" spans="1:7">
      <c r="A36" s="11">
        <v>45881</v>
      </c>
      <c r="B36" s="5">
        <v>529.24</v>
      </c>
      <c r="C36" s="5" t="s">
        <v>5009</v>
      </c>
      <c r="D36" s="5" t="s">
        <v>5010</v>
      </c>
      <c r="E36" s="5" t="s">
        <v>5011</v>
      </c>
      <c r="F36" s="5" t="s">
        <v>5012</v>
      </c>
      <c r="G36" s="5" t="s">
        <v>2763</v>
      </c>
    </row>
    <row r="37" spans="1:7">
      <c r="A37" s="11">
        <v>45880</v>
      </c>
      <c r="B37" s="5">
        <v>521.77</v>
      </c>
      <c r="C37" s="5" t="s">
        <v>5013</v>
      </c>
      <c r="D37" s="5" t="s">
        <v>5014</v>
      </c>
      <c r="E37" s="5" t="s">
        <v>5015</v>
      </c>
      <c r="F37" s="5" t="s">
        <v>5016</v>
      </c>
      <c r="G37" s="5" t="s">
        <v>3441</v>
      </c>
    </row>
    <row r="38" spans="1:7">
      <c r="A38" s="11">
        <v>45877</v>
      </c>
      <c r="B38" s="5">
        <v>522.04</v>
      </c>
      <c r="C38" s="5" t="s">
        <v>5017</v>
      </c>
      <c r="D38" s="5" t="s">
        <v>5018</v>
      </c>
      <c r="E38" s="5" t="s">
        <v>5019</v>
      </c>
      <c r="F38" s="5" t="s">
        <v>5020</v>
      </c>
      <c r="G38" s="5" t="s">
        <v>2959</v>
      </c>
    </row>
    <row r="39" spans="1:7">
      <c r="A39" s="11">
        <v>45876</v>
      </c>
      <c r="B39" s="5">
        <v>520.84</v>
      </c>
      <c r="C39" s="5" t="s">
        <v>5021</v>
      </c>
      <c r="D39" s="5" t="s">
        <v>5022</v>
      </c>
      <c r="E39" s="5" t="s">
        <v>5023</v>
      </c>
      <c r="F39" s="5" t="s">
        <v>5024</v>
      </c>
      <c r="G39" s="5" t="s">
        <v>4860</v>
      </c>
    </row>
    <row r="40" spans="1:7">
      <c r="A40" s="11">
        <v>45875</v>
      </c>
      <c r="B40" s="5">
        <v>524.94000000000005</v>
      </c>
      <c r="C40" s="5" t="s">
        <v>5025</v>
      </c>
      <c r="D40" s="5" t="s">
        <v>5026</v>
      </c>
      <c r="E40" s="5" t="s">
        <v>5027</v>
      </c>
      <c r="F40" s="5" t="s">
        <v>5028</v>
      </c>
      <c r="G40" s="5" t="s">
        <v>3335</v>
      </c>
    </row>
    <row r="41" spans="1:7">
      <c r="A41" s="11">
        <v>45874</v>
      </c>
      <c r="B41" s="5">
        <v>527.75</v>
      </c>
      <c r="C41" s="5" t="s">
        <v>5029</v>
      </c>
      <c r="D41" s="5" t="s">
        <v>5030</v>
      </c>
      <c r="E41" s="5" t="s">
        <v>5031</v>
      </c>
      <c r="F41" s="5" t="s">
        <v>5032</v>
      </c>
      <c r="G41" s="5" t="s">
        <v>4809</v>
      </c>
    </row>
    <row r="42" spans="1:7">
      <c r="A42" s="11">
        <v>45873</v>
      </c>
      <c r="B42" s="5">
        <v>535.64</v>
      </c>
      <c r="C42" s="5" t="s">
        <v>5033</v>
      </c>
      <c r="D42" s="5" t="s">
        <v>5034</v>
      </c>
      <c r="E42" s="5" t="s">
        <v>5035</v>
      </c>
      <c r="F42" s="5" t="s">
        <v>5036</v>
      </c>
      <c r="G42" s="5" t="s">
        <v>4262</v>
      </c>
    </row>
    <row r="43" spans="1:7">
      <c r="A43" s="11">
        <v>45870</v>
      </c>
      <c r="B43" s="5">
        <v>524.11</v>
      </c>
      <c r="C43" s="5" t="s">
        <v>5037</v>
      </c>
      <c r="D43" s="5" t="s">
        <v>5038</v>
      </c>
      <c r="E43" s="5" t="s">
        <v>5039</v>
      </c>
      <c r="F43" s="5" t="s">
        <v>5040</v>
      </c>
      <c r="G43" s="5" t="s">
        <v>5041</v>
      </c>
    </row>
    <row r="44" spans="1:7">
      <c r="A44" s="11">
        <v>45869</v>
      </c>
      <c r="B44" s="5">
        <v>533.5</v>
      </c>
      <c r="C44" s="5" t="s">
        <v>5042</v>
      </c>
      <c r="D44" s="5" t="s">
        <v>5043</v>
      </c>
      <c r="E44" s="5" t="s">
        <v>5044</v>
      </c>
      <c r="F44" s="5" t="s">
        <v>5045</v>
      </c>
      <c r="G44" s="5" t="s">
        <v>5046</v>
      </c>
    </row>
    <row r="45" spans="1:7">
      <c r="A45" s="11">
        <v>45868</v>
      </c>
      <c r="B45" s="5">
        <v>513.24</v>
      </c>
      <c r="C45" s="5" t="s">
        <v>5047</v>
      </c>
      <c r="D45" s="5" t="s">
        <v>5048</v>
      </c>
      <c r="E45" s="5" t="s">
        <v>5049</v>
      </c>
      <c r="F45" s="5" t="s">
        <v>5050</v>
      </c>
      <c r="G45" s="5" t="s">
        <v>4023</v>
      </c>
    </row>
    <row r="46" spans="1:7">
      <c r="A46" s="11">
        <v>45867</v>
      </c>
      <c r="B46" s="5">
        <v>512.57000000000005</v>
      </c>
      <c r="C46" s="5" t="s">
        <v>5051</v>
      </c>
      <c r="D46" s="5" t="s">
        <v>5052</v>
      </c>
      <c r="E46" s="5" t="s">
        <v>5053</v>
      </c>
      <c r="F46" s="5" t="s">
        <v>5054</v>
      </c>
      <c r="G46" s="5" t="s">
        <v>3465</v>
      </c>
    </row>
    <row r="47" spans="1:7">
      <c r="A47" s="11">
        <v>45866</v>
      </c>
      <c r="B47" s="5">
        <v>512.5</v>
      </c>
      <c r="C47" s="5" t="s">
        <v>5055</v>
      </c>
      <c r="D47" s="5" t="s">
        <v>4987</v>
      </c>
      <c r="E47" s="5" t="s">
        <v>5056</v>
      </c>
      <c r="F47" s="5" t="s">
        <v>5057</v>
      </c>
      <c r="G47" s="5" t="s">
        <v>2855</v>
      </c>
    </row>
    <row r="48" spans="1:7">
      <c r="A48" s="11">
        <v>45863</v>
      </c>
      <c r="B48" s="5">
        <v>513.71</v>
      </c>
      <c r="C48" s="5" t="s">
        <v>5058</v>
      </c>
      <c r="D48" s="5" t="s">
        <v>5059</v>
      </c>
      <c r="E48" s="5" t="s">
        <v>5060</v>
      </c>
      <c r="F48" s="5" t="s">
        <v>5061</v>
      </c>
      <c r="G48" s="5" t="s">
        <v>2787</v>
      </c>
    </row>
    <row r="49" spans="1:7">
      <c r="A49" s="11">
        <v>45862</v>
      </c>
      <c r="B49" s="5">
        <v>510.88</v>
      </c>
      <c r="C49" s="5" t="s">
        <v>5062</v>
      </c>
      <c r="D49" s="5" t="s">
        <v>5063</v>
      </c>
      <c r="E49" s="5" t="s">
        <v>5064</v>
      </c>
      <c r="F49" s="5" t="s">
        <v>5065</v>
      </c>
      <c r="G49" s="5" t="s">
        <v>5066</v>
      </c>
    </row>
    <row r="50" spans="1:7">
      <c r="A50" s="11">
        <v>45861</v>
      </c>
      <c r="B50" s="5">
        <v>505.87</v>
      </c>
      <c r="C50" s="5" t="s">
        <v>5067</v>
      </c>
      <c r="D50" s="5" t="s">
        <v>5068</v>
      </c>
      <c r="E50" s="5" t="s">
        <v>5069</v>
      </c>
      <c r="F50" s="5" t="s">
        <v>5070</v>
      </c>
      <c r="G50" s="5" t="s">
        <v>3762</v>
      </c>
    </row>
    <row r="51" spans="1:7">
      <c r="A51" s="11">
        <v>45860</v>
      </c>
      <c r="B51" s="5">
        <v>505.27</v>
      </c>
      <c r="C51" s="5" t="s">
        <v>5071</v>
      </c>
      <c r="D51" s="5" t="s">
        <v>5072</v>
      </c>
      <c r="E51" s="5" t="s">
        <v>5073</v>
      </c>
      <c r="F51" s="5" t="s">
        <v>5074</v>
      </c>
      <c r="G51" s="5" t="s">
        <v>5075</v>
      </c>
    </row>
    <row r="52" spans="1:7">
      <c r="A52" s="11">
        <v>45859</v>
      </c>
      <c r="B52" s="5">
        <v>510.06</v>
      </c>
      <c r="C52" s="5" t="s">
        <v>5076</v>
      </c>
      <c r="D52" s="5" t="s">
        <v>5077</v>
      </c>
      <c r="E52" s="5" t="s">
        <v>5078</v>
      </c>
      <c r="F52" s="5" t="s">
        <v>5079</v>
      </c>
      <c r="G52" s="5" t="s">
        <v>3721</v>
      </c>
    </row>
    <row r="53" spans="1:7">
      <c r="A53" s="11">
        <v>45856</v>
      </c>
      <c r="B53" s="5">
        <v>510.05</v>
      </c>
      <c r="C53" s="5" t="s">
        <v>5080</v>
      </c>
      <c r="D53" s="5" t="s">
        <v>5081</v>
      </c>
      <c r="E53" s="5" t="s">
        <v>5082</v>
      </c>
      <c r="F53" s="5" t="s">
        <v>5083</v>
      </c>
      <c r="G53" s="5" t="s">
        <v>4589</v>
      </c>
    </row>
    <row r="54" spans="1:7">
      <c r="A54" s="11">
        <v>45855</v>
      </c>
      <c r="B54" s="5">
        <v>511.7</v>
      </c>
      <c r="C54" s="5" t="s">
        <v>5084</v>
      </c>
      <c r="D54" s="5" t="s">
        <v>5085</v>
      </c>
      <c r="E54" s="5" t="s">
        <v>5086</v>
      </c>
      <c r="F54" s="5" t="s">
        <v>5087</v>
      </c>
      <c r="G54" s="5" t="s">
        <v>3340</v>
      </c>
    </row>
    <row r="55" spans="1:7">
      <c r="A55" s="11">
        <v>45854</v>
      </c>
      <c r="B55" s="5">
        <v>505.62</v>
      </c>
      <c r="C55" s="5" t="s">
        <v>5088</v>
      </c>
      <c r="D55" s="5" t="s">
        <v>5089</v>
      </c>
      <c r="E55" s="5" t="s">
        <v>5090</v>
      </c>
      <c r="F55" s="5" t="s">
        <v>5091</v>
      </c>
      <c r="G55" s="5" t="s">
        <v>2782</v>
      </c>
    </row>
    <row r="56" spans="1:7">
      <c r="A56" s="11">
        <v>45853</v>
      </c>
      <c r="B56" s="5">
        <v>505.82</v>
      </c>
      <c r="C56" s="5" t="s">
        <v>5092</v>
      </c>
      <c r="D56" s="5" t="s">
        <v>4877</v>
      </c>
      <c r="E56" s="5" t="s">
        <v>5093</v>
      </c>
      <c r="F56" s="5" t="s">
        <v>5094</v>
      </c>
      <c r="G56" s="5" t="s">
        <v>5095</v>
      </c>
    </row>
    <row r="57" spans="1:7">
      <c r="A57" s="11">
        <v>45852</v>
      </c>
      <c r="B57" s="5">
        <v>503.02</v>
      </c>
      <c r="C57" s="5" t="s">
        <v>5096</v>
      </c>
      <c r="D57" s="5" t="s">
        <v>5097</v>
      </c>
      <c r="E57" s="5" t="s">
        <v>5098</v>
      </c>
      <c r="F57" s="5" t="s">
        <v>5099</v>
      </c>
      <c r="G57" s="5" t="s">
        <v>3675</v>
      </c>
    </row>
    <row r="58" spans="1:7">
      <c r="A58" s="11">
        <v>45849</v>
      </c>
      <c r="B58" s="5">
        <v>503.32</v>
      </c>
      <c r="C58" s="5" t="s">
        <v>5100</v>
      </c>
      <c r="D58" s="5" t="s">
        <v>5101</v>
      </c>
      <c r="E58" s="5" t="s">
        <v>5102</v>
      </c>
      <c r="F58" s="5" t="s">
        <v>5103</v>
      </c>
      <c r="G58" s="5" t="s">
        <v>3938</v>
      </c>
    </row>
    <row r="59" spans="1:7">
      <c r="A59" s="11">
        <v>45848</v>
      </c>
      <c r="B59" s="5">
        <v>501.48</v>
      </c>
      <c r="C59" s="5" t="s">
        <v>5104</v>
      </c>
      <c r="D59" s="5" t="s">
        <v>4984</v>
      </c>
      <c r="E59" s="5" t="s">
        <v>5105</v>
      </c>
      <c r="F59" s="5" t="s">
        <v>5106</v>
      </c>
      <c r="G59" s="5" t="s">
        <v>2703</v>
      </c>
    </row>
    <row r="60" spans="1:7">
      <c r="A60" s="11">
        <v>45847</v>
      </c>
      <c r="B60" s="5">
        <v>503.51</v>
      </c>
      <c r="C60" s="5" t="s">
        <v>5107</v>
      </c>
      <c r="D60" s="5" t="s">
        <v>5108</v>
      </c>
      <c r="E60" s="5" t="s">
        <v>5109</v>
      </c>
      <c r="F60" s="5" t="s">
        <v>5110</v>
      </c>
      <c r="G60" s="5" t="s">
        <v>3238</v>
      </c>
    </row>
    <row r="61" spans="1:7">
      <c r="A61" s="11">
        <v>45846</v>
      </c>
      <c r="B61" s="5">
        <v>496.62</v>
      </c>
      <c r="C61" s="5" t="s">
        <v>5111</v>
      </c>
      <c r="D61" s="5" t="s">
        <v>5112</v>
      </c>
      <c r="E61" s="5" t="s">
        <v>5113</v>
      </c>
      <c r="F61" s="5" t="s">
        <v>5114</v>
      </c>
      <c r="G61" s="5" t="s">
        <v>3090</v>
      </c>
    </row>
    <row r="62" spans="1:7">
      <c r="A62" s="11">
        <v>45845</v>
      </c>
      <c r="B62" s="5">
        <v>497.72</v>
      </c>
      <c r="C62" s="5" t="s">
        <v>5115</v>
      </c>
      <c r="D62" s="5" t="s">
        <v>5116</v>
      </c>
      <c r="E62" s="5" t="s">
        <v>5117</v>
      </c>
      <c r="F62" s="5" t="s">
        <v>5118</v>
      </c>
      <c r="G62" s="5" t="s">
        <v>3090</v>
      </c>
    </row>
    <row r="63" spans="1:7">
      <c r="A63" s="11">
        <v>45841</v>
      </c>
      <c r="B63" s="5">
        <v>498.84</v>
      </c>
      <c r="C63" s="5" t="s">
        <v>5119</v>
      </c>
      <c r="D63" s="5" t="s">
        <v>5120</v>
      </c>
      <c r="E63" s="5" t="s">
        <v>5121</v>
      </c>
      <c r="F63" s="5" t="s">
        <v>5118</v>
      </c>
      <c r="G63" s="5" t="s">
        <v>5122</v>
      </c>
    </row>
    <row r="64" spans="1:7">
      <c r="A64" s="11">
        <v>45840</v>
      </c>
      <c r="B64" s="5">
        <v>491.09</v>
      </c>
      <c r="C64" s="5" t="s">
        <v>5123</v>
      </c>
      <c r="D64" s="5" t="s">
        <v>5124</v>
      </c>
      <c r="E64" s="5" t="s">
        <v>5125</v>
      </c>
      <c r="F64" s="5" t="s">
        <v>5126</v>
      </c>
      <c r="G64" s="5" t="s">
        <v>3570</v>
      </c>
    </row>
    <row r="65" spans="1:7">
      <c r="A65" s="11">
        <v>45839</v>
      </c>
      <c r="B65" s="5">
        <v>492.05</v>
      </c>
      <c r="C65" s="5" t="s">
        <v>5127</v>
      </c>
      <c r="D65" s="5" t="s">
        <v>5128</v>
      </c>
      <c r="E65" s="5" t="s">
        <v>5129</v>
      </c>
      <c r="F65" s="5" t="s">
        <v>5130</v>
      </c>
      <c r="G65" s="5" t="s">
        <v>3085</v>
      </c>
    </row>
    <row r="66" spans="1:7">
      <c r="A66" s="11">
        <v>45838</v>
      </c>
      <c r="B66" s="5">
        <v>497.41</v>
      </c>
      <c r="C66" s="5" t="s">
        <v>5131</v>
      </c>
      <c r="D66" s="5" t="s">
        <v>5132</v>
      </c>
      <c r="E66" s="5" t="s">
        <v>5133</v>
      </c>
      <c r="F66" s="5" t="s">
        <v>5134</v>
      </c>
      <c r="G66" s="5" t="s">
        <v>4737</v>
      </c>
    </row>
    <row r="67" spans="1:7">
      <c r="A67" s="11">
        <v>45835</v>
      </c>
      <c r="B67" s="5">
        <v>495.94</v>
      </c>
      <c r="C67" s="5" t="s">
        <v>5135</v>
      </c>
      <c r="D67" s="5" t="s">
        <v>5136</v>
      </c>
      <c r="E67" s="5" t="s">
        <v>5137</v>
      </c>
      <c r="F67" s="5" t="s">
        <v>5138</v>
      </c>
      <c r="G67" s="5" t="s">
        <v>2847</v>
      </c>
    </row>
    <row r="68" spans="1:7">
      <c r="A68" s="11">
        <v>45834</v>
      </c>
      <c r="B68" s="5">
        <v>497.45</v>
      </c>
      <c r="C68" s="5" t="s">
        <v>5139</v>
      </c>
      <c r="D68" s="5" t="s">
        <v>5140</v>
      </c>
      <c r="E68" s="5" t="s">
        <v>5141</v>
      </c>
      <c r="F68" s="5" t="s">
        <v>5142</v>
      </c>
      <c r="G68" s="5" t="s">
        <v>3310</v>
      </c>
    </row>
    <row r="69" spans="1:7">
      <c r="A69" s="11">
        <v>45833</v>
      </c>
      <c r="B69" s="5">
        <v>492.27</v>
      </c>
      <c r="C69" s="5" t="s">
        <v>5143</v>
      </c>
      <c r="D69" s="5" t="s">
        <v>5144</v>
      </c>
      <c r="E69" s="5" t="s">
        <v>5145</v>
      </c>
      <c r="F69" s="5" t="s">
        <v>5087</v>
      </c>
      <c r="G69" s="5" t="s">
        <v>3216</v>
      </c>
    </row>
    <row r="70" spans="1:7">
      <c r="A70" s="11">
        <v>45832</v>
      </c>
      <c r="B70" s="5">
        <v>490.11</v>
      </c>
      <c r="C70" s="5" t="s">
        <v>5146</v>
      </c>
      <c r="D70" s="5" t="s">
        <v>5147</v>
      </c>
      <c r="E70" s="5" t="s">
        <v>5148</v>
      </c>
      <c r="F70" s="5" t="s">
        <v>5149</v>
      </c>
      <c r="G70" s="5" t="s">
        <v>4844</v>
      </c>
    </row>
    <row r="71" spans="1:7">
      <c r="A71" s="11">
        <v>45831</v>
      </c>
      <c r="B71" s="5">
        <v>486</v>
      </c>
      <c r="C71" s="5" t="s">
        <v>5150</v>
      </c>
      <c r="D71" s="5" t="s">
        <v>5151</v>
      </c>
      <c r="E71" s="5" t="s">
        <v>5152</v>
      </c>
      <c r="F71" s="5" t="s">
        <v>5153</v>
      </c>
      <c r="G71" s="5" t="s">
        <v>3871</v>
      </c>
    </row>
    <row r="72" spans="1:7">
      <c r="A72" s="11">
        <v>45828</v>
      </c>
      <c r="B72" s="5">
        <v>477.4</v>
      </c>
      <c r="C72" s="5" t="s">
        <v>5154</v>
      </c>
      <c r="D72" s="5" t="s">
        <v>5155</v>
      </c>
      <c r="E72" s="5" t="s">
        <v>5156</v>
      </c>
      <c r="F72" s="5" t="s">
        <v>5157</v>
      </c>
      <c r="G72" s="5" t="s">
        <v>2968</v>
      </c>
    </row>
    <row r="73" spans="1:7">
      <c r="A73" s="11">
        <v>45826</v>
      </c>
      <c r="B73" s="5">
        <v>480.24</v>
      </c>
      <c r="C73" s="5" t="s">
        <v>5158</v>
      </c>
      <c r="D73" s="5" t="s">
        <v>5159</v>
      </c>
      <c r="E73" s="5" t="s">
        <v>5160</v>
      </c>
      <c r="F73" s="5" t="s">
        <v>5161</v>
      </c>
      <c r="G73" s="5" t="s">
        <v>3499</v>
      </c>
    </row>
    <row r="74" spans="1:7">
      <c r="A74" s="11">
        <v>45825</v>
      </c>
      <c r="B74" s="5">
        <v>478.04</v>
      </c>
      <c r="C74" s="5" t="s">
        <v>5162</v>
      </c>
      <c r="D74" s="5" t="s">
        <v>5163</v>
      </c>
      <c r="E74" s="5" t="s">
        <v>5164</v>
      </c>
      <c r="F74" s="5" t="s">
        <v>5165</v>
      </c>
      <c r="G74" s="5" t="s">
        <v>3110</v>
      </c>
    </row>
    <row r="75" spans="1:7">
      <c r="A75" s="11">
        <v>45824</v>
      </c>
      <c r="B75" s="5">
        <v>479.14</v>
      </c>
      <c r="C75" s="5" t="s">
        <v>5166</v>
      </c>
      <c r="D75" s="5" t="s">
        <v>5167</v>
      </c>
      <c r="E75" s="5" t="s">
        <v>5168</v>
      </c>
      <c r="F75" s="5" t="s">
        <v>5169</v>
      </c>
      <c r="G75" s="5" t="s">
        <v>5170</v>
      </c>
    </row>
    <row r="76" spans="1:7">
      <c r="A76" s="11">
        <v>45821</v>
      </c>
      <c r="B76" s="5">
        <v>474.96</v>
      </c>
      <c r="C76" s="5" t="s">
        <v>5171</v>
      </c>
      <c r="D76" s="5" t="s">
        <v>5172</v>
      </c>
      <c r="E76" s="5" t="s">
        <v>5173</v>
      </c>
      <c r="F76" s="5" t="s">
        <v>5174</v>
      </c>
      <c r="G76" s="5" t="s">
        <v>4136</v>
      </c>
    </row>
    <row r="77" spans="1:7">
      <c r="A77" s="11">
        <v>45820</v>
      </c>
      <c r="B77" s="5">
        <v>478.87</v>
      </c>
      <c r="C77" s="5" t="s">
        <v>5175</v>
      </c>
      <c r="D77" s="5" t="s">
        <v>5176</v>
      </c>
      <c r="E77" s="5" t="s">
        <v>5177</v>
      </c>
      <c r="F77" s="5" t="s">
        <v>5178</v>
      </c>
      <c r="G77" s="5" t="s">
        <v>5179</v>
      </c>
    </row>
    <row r="78" spans="1:7">
      <c r="A78" s="11">
        <v>45819</v>
      </c>
      <c r="B78" s="5">
        <v>472.62</v>
      </c>
      <c r="C78" s="5" t="s">
        <v>5180</v>
      </c>
      <c r="D78" s="5" t="s">
        <v>5181</v>
      </c>
      <c r="E78" s="5" t="s">
        <v>5182</v>
      </c>
      <c r="F78" s="5" t="s">
        <v>5070</v>
      </c>
      <c r="G78" s="5" t="s">
        <v>3770</v>
      </c>
    </row>
    <row r="79" spans="1:7">
      <c r="A79" s="11">
        <v>45818</v>
      </c>
      <c r="B79" s="5">
        <v>470.92</v>
      </c>
      <c r="C79" s="5" t="s">
        <v>5183</v>
      </c>
      <c r="D79" s="5" t="s">
        <v>5184</v>
      </c>
      <c r="E79" s="5" t="s">
        <v>5185</v>
      </c>
      <c r="F79" s="5" t="s">
        <v>5186</v>
      </c>
      <c r="G79" s="5" t="s">
        <v>3512</v>
      </c>
    </row>
    <row r="80" spans="1:7">
      <c r="A80" s="11">
        <v>45817</v>
      </c>
      <c r="B80" s="5">
        <v>472.75</v>
      </c>
      <c r="C80" s="5" t="s">
        <v>5187</v>
      </c>
      <c r="D80" s="5" t="s">
        <v>5188</v>
      </c>
      <c r="E80" s="5" t="s">
        <v>5189</v>
      </c>
      <c r="F80" s="5" t="s">
        <v>5054</v>
      </c>
      <c r="G80" s="5" t="s">
        <v>2955</v>
      </c>
    </row>
    <row r="81" spans="1:7">
      <c r="A81" s="11">
        <v>45814</v>
      </c>
      <c r="B81" s="5">
        <v>470.38</v>
      </c>
      <c r="C81" s="5" t="s">
        <v>5190</v>
      </c>
      <c r="D81" s="5" t="s">
        <v>5191</v>
      </c>
      <c r="E81" s="5" t="s">
        <v>5192</v>
      </c>
      <c r="F81" s="5" t="s">
        <v>5193</v>
      </c>
      <c r="G81" s="5" t="s">
        <v>4085</v>
      </c>
    </row>
    <row r="82" spans="1:7">
      <c r="A82" s="11">
        <v>45813</v>
      </c>
      <c r="B82" s="5">
        <v>467.68</v>
      </c>
      <c r="C82" s="5" t="s">
        <v>5194</v>
      </c>
      <c r="D82" s="5" t="s">
        <v>5182</v>
      </c>
      <c r="E82" s="5" t="s">
        <v>5195</v>
      </c>
      <c r="F82" s="5" t="s">
        <v>5196</v>
      </c>
      <c r="G82" s="5" t="s">
        <v>5197</v>
      </c>
    </row>
    <row r="83" spans="1:7">
      <c r="A83" s="11">
        <v>45812</v>
      </c>
      <c r="B83" s="5">
        <v>463.87</v>
      </c>
      <c r="C83" s="5" t="s">
        <v>5198</v>
      </c>
      <c r="D83" s="5" t="s">
        <v>5199</v>
      </c>
      <c r="E83" s="5" t="s">
        <v>5200</v>
      </c>
      <c r="F83" s="5" t="s">
        <v>5201</v>
      </c>
      <c r="G83" s="5" t="s">
        <v>4244</v>
      </c>
    </row>
    <row r="84" spans="1:7">
      <c r="A84" s="11">
        <v>45811</v>
      </c>
      <c r="B84" s="5">
        <v>462.97</v>
      </c>
      <c r="C84" s="5" t="s">
        <v>5202</v>
      </c>
      <c r="D84" s="5" t="s">
        <v>5203</v>
      </c>
      <c r="E84" s="5" t="s">
        <v>5204</v>
      </c>
      <c r="F84" s="5" t="s">
        <v>5205</v>
      </c>
      <c r="G84" s="5" t="s">
        <v>3876</v>
      </c>
    </row>
    <row r="85" spans="1:7">
      <c r="A85" s="11">
        <v>45810</v>
      </c>
      <c r="B85" s="5">
        <v>461.97</v>
      </c>
      <c r="C85" s="5" t="s">
        <v>5206</v>
      </c>
      <c r="D85" s="5" t="s">
        <v>5207</v>
      </c>
      <c r="E85" s="5" t="s">
        <v>5208</v>
      </c>
      <c r="F85" s="5" t="s">
        <v>5209</v>
      </c>
      <c r="G85" s="5" t="s">
        <v>2743</v>
      </c>
    </row>
    <row r="86" spans="1:7">
      <c r="A86" s="11">
        <v>45807</v>
      </c>
      <c r="B86" s="5">
        <v>460.36</v>
      </c>
      <c r="C86" s="5" t="s">
        <v>5210</v>
      </c>
      <c r="D86" s="5" t="s">
        <v>5211</v>
      </c>
      <c r="E86" s="5" t="s">
        <v>5212</v>
      </c>
      <c r="F86" s="5" t="s">
        <v>3954</v>
      </c>
      <c r="G86" s="5" t="s">
        <v>3938</v>
      </c>
    </row>
    <row r="87" spans="1:7">
      <c r="A87" s="11">
        <v>45806</v>
      </c>
      <c r="B87" s="5">
        <v>458.68</v>
      </c>
      <c r="C87" s="5" t="s">
        <v>5213</v>
      </c>
      <c r="D87" s="5" t="s">
        <v>5214</v>
      </c>
      <c r="E87" s="5" t="s">
        <v>5215</v>
      </c>
      <c r="F87" s="5" t="s">
        <v>5118</v>
      </c>
      <c r="G87" s="5" t="s">
        <v>5216</v>
      </c>
    </row>
    <row r="88" spans="1:7">
      <c r="A88" s="11">
        <v>45805</v>
      </c>
      <c r="B88" s="5">
        <v>457.36</v>
      </c>
      <c r="C88" s="5" t="s">
        <v>5217</v>
      </c>
      <c r="D88" s="5" t="s">
        <v>5218</v>
      </c>
      <c r="E88" s="5" t="s">
        <v>5219</v>
      </c>
      <c r="F88" s="5" t="s">
        <v>5220</v>
      </c>
      <c r="G88" s="5" t="s">
        <v>5221</v>
      </c>
    </row>
    <row r="89" spans="1:7">
      <c r="A89" s="11">
        <v>45804</v>
      </c>
      <c r="B89" s="5">
        <v>460.69</v>
      </c>
      <c r="C89" s="5" t="s">
        <v>5222</v>
      </c>
      <c r="D89" s="5" t="s">
        <v>5223</v>
      </c>
      <c r="E89" s="5" t="s">
        <v>5224</v>
      </c>
      <c r="F89" s="5" t="s">
        <v>5225</v>
      </c>
      <c r="G89" s="5" t="s">
        <v>5226</v>
      </c>
    </row>
    <row r="90" spans="1:7">
      <c r="A90" s="11">
        <v>45800</v>
      </c>
      <c r="B90" s="5">
        <v>450.18</v>
      </c>
      <c r="C90" s="5" t="s">
        <v>5227</v>
      </c>
      <c r="D90" s="5" t="s">
        <v>5228</v>
      </c>
      <c r="E90" s="5" t="s">
        <v>5229</v>
      </c>
      <c r="F90" s="5" t="s">
        <v>5230</v>
      </c>
      <c r="G90" s="5" t="s">
        <v>3547</v>
      </c>
    </row>
    <row r="91" spans="1:7">
      <c r="A91" s="11">
        <v>45799</v>
      </c>
      <c r="B91" s="5">
        <v>454.86</v>
      </c>
      <c r="C91" s="5" t="s">
        <v>5231</v>
      </c>
      <c r="D91" s="5" t="s">
        <v>5232</v>
      </c>
      <c r="E91" s="5" t="s">
        <v>5233</v>
      </c>
      <c r="F91" s="5" t="s">
        <v>5234</v>
      </c>
      <c r="G91" s="5" t="s">
        <v>2812</v>
      </c>
    </row>
    <row r="92" spans="1:7">
      <c r="A92" s="11">
        <v>45798</v>
      </c>
      <c r="B92" s="5">
        <v>452.57</v>
      </c>
      <c r="C92" s="5" t="s">
        <v>5235</v>
      </c>
      <c r="D92" s="5" t="s">
        <v>5236</v>
      </c>
      <c r="E92" s="5" t="s">
        <v>5237</v>
      </c>
      <c r="F92" s="5" t="s">
        <v>5238</v>
      </c>
      <c r="G92" s="5" t="s">
        <v>4302</v>
      </c>
    </row>
    <row r="93" spans="1:7">
      <c r="A93" s="11">
        <v>45797</v>
      </c>
      <c r="B93" s="5">
        <v>458.17</v>
      </c>
      <c r="C93" s="5" t="s">
        <v>5239</v>
      </c>
      <c r="D93" s="5" t="s">
        <v>5240</v>
      </c>
      <c r="E93" s="5" t="s">
        <v>5241</v>
      </c>
      <c r="F93" s="5" t="s">
        <v>5242</v>
      </c>
      <c r="G93" s="5" t="s">
        <v>5243</v>
      </c>
    </row>
    <row r="94" spans="1:7">
      <c r="A94" s="11">
        <v>45796</v>
      </c>
      <c r="B94" s="5">
        <v>458.87</v>
      </c>
      <c r="C94" s="5" t="s">
        <v>5244</v>
      </c>
      <c r="D94" s="5" t="s">
        <v>5245</v>
      </c>
      <c r="E94" s="5" t="s">
        <v>5246</v>
      </c>
      <c r="F94" s="5" t="s">
        <v>5247</v>
      </c>
      <c r="G94" s="5" t="s">
        <v>4677</v>
      </c>
    </row>
    <row r="95" spans="1:7">
      <c r="A95" s="11">
        <v>45793</v>
      </c>
      <c r="B95" s="5">
        <v>454.27</v>
      </c>
      <c r="C95" s="5" t="s">
        <v>5248</v>
      </c>
      <c r="D95" s="5" t="s">
        <v>5249</v>
      </c>
      <c r="E95" s="5" t="s">
        <v>5250</v>
      </c>
      <c r="F95" s="5" t="s">
        <v>5251</v>
      </c>
      <c r="G95" s="5" t="s">
        <v>3033</v>
      </c>
    </row>
    <row r="96" spans="1:7">
      <c r="A96" s="11">
        <v>45792</v>
      </c>
      <c r="B96" s="5">
        <v>453.13</v>
      </c>
      <c r="C96" s="5" t="s">
        <v>5252</v>
      </c>
      <c r="D96" s="5" t="s">
        <v>5253</v>
      </c>
      <c r="E96" s="5" t="s">
        <v>5254</v>
      </c>
      <c r="F96" s="5" t="s">
        <v>5255</v>
      </c>
      <c r="G96" s="5" t="s">
        <v>3013</v>
      </c>
    </row>
    <row r="97" spans="1:7">
      <c r="A97" s="11">
        <v>45791</v>
      </c>
      <c r="B97" s="5">
        <v>452.94</v>
      </c>
      <c r="C97" s="5" t="s">
        <v>5256</v>
      </c>
      <c r="D97" s="5" t="s">
        <v>5233</v>
      </c>
      <c r="E97" s="5" t="s">
        <v>5256</v>
      </c>
      <c r="F97" s="5" t="s">
        <v>5257</v>
      </c>
      <c r="G97" s="5" t="s">
        <v>4844</v>
      </c>
    </row>
    <row r="98" spans="1:7">
      <c r="A98" s="11">
        <v>45790</v>
      </c>
      <c r="B98" s="5">
        <v>449.14</v>
      </c>
      <c r="C98" s="5" t="s">
        <v>5258</v>
      </c>
      <c r="D98" s="5" t="s">
        <v>5259</v>
      </c>
      <c r="E98" s="5" t="s">
        <v>5260</v>
      </c>
      <c r="F98" s="5" t="s">
        <v>4920</v>
      </c>
      <c r="G98" s="5" t="s">
        <v>5261</v>
      </c>
    </row>
    <row r="99" spans="1:7">
      <c r="A99" s="11">
        <v>45789</v>
      </c>
      <c r="B99" s="5">
        <v>449.26</v>
      </c>
      <c r="C99" s="5" t="s">
        <v>5262</v>
      </c>
      <c r="D99" s="5" t="s">
        <v>5263</v>
      </c>
      <c r="E99" s="5" t="s">
        <v>5264</v>
      </c>
      <c r="F99" s="5" t="s">
        <v>5265</v>
      </c>
      <c r="G99" s="5" t="s">
        <v>5266</v>
      </c>
    </row>
    <row r="100" spans="1:7">
      <c r="A100" s="11">
        <v>45786</v>
      </c>
      <c r="B100" s="5">
        <v>438.73</v>
      </c>
      <c r="C100" s="5" t="s">
        <v>5267</v>
      </c>
      <c r="D100" s="5" t="s">
        <v>5268</v>
      </c>
      <c r="E100" s="5" t="s">
        <v>5269</v>
      </c>
      <c r="F100" s="5" t="s">
        <v>5270</v>
      </c>
      <c r="G100" s="5" t="s">
        <v>4023</v>
      </c>
    </row>
    <row r="101" spans="1:7">
      <c r="A101" s="11">
        <v>45785</v>
      </c>
      <c r="B101" s="5">
        <v>438.17</v>
      </c>
      <c r="C101" s="5" t="s">
        <v>5271</v>
      </c>
      <c r="D101" s="5" t="s">
        <v>5272</v>
      </c>
      <c r="E101" s="5" t="s">
        <v>5273</v>
      </c>
      <c r="F101" s="5" t="s">
        <v>5274</v>
      </c>
      <c r="G101" s="5" t="s">
        <v>5275</v>
      </c>
    </row>
    <row r="102" spans="1:7">
      <c r="A102" s="11">
        <v>45784</v>
      </c>
      <c r="B102" s="5">
        <v>433.35</v>
      </c>
      <c r="C102" s="5" t="s">
        <v>5276</v>
      </c>
      <c r="D102" s="5" t="s">
        <v>5277</v>
      </c>
      <c r="E102" s="5" t="s">
        <v>5278</v>
      </c>
      <c r="F102" s="5" t="s">
        <v>5279</v>
      </c>
      <c r="G102" s="5" t="s">
        <v>3465</v>
      </c>
    </row>
    <row r="103" spans="1:7">
      <c r="A103" s="11">
        <v>45783</v>
      </c>
      <c r="B103" s="5">
        <v>433.31</v>
      </c>
      <c r="C103" s="5" t="s">
        <v>5280</v>
      </c>
      <c r="D103" s="5" t="s">
        <v>5281</v>
      </c>
      <c r="E103" s="5" t="s">
        <v>5282</v>
      </c>
      <c r="F103" s="5" t="s">
        <v>5283</v>
      </c>
      <c r="G103" s="5" t="s">
        <v>4456</v>
      </c>
    </row>
    <row r="104" spans="1:7">
      <c r="A104" s="11">
        <v>45782</v>
      </c>
      <c r="B104" s="5">
        <v>436.17</v>
      </c>
      <c r="C104" s="5" t="s">
        <v>5284</v>
      </c>
      <c r="D104" s="5" t="s">
        <v>5285</v>
      </c>
      <c r="E104" s="5" t="s">
        <v>5286</v>
      </c>
      <c r="F104" s="5" t="s">
        <v>5287</v>
      </c>
      <c r="G104" s="5" t="s">
        <v>3557</v>
      </c>
    </row>
    <row r="105" spans="1:7">
      <c r="A105" s="11">
        <v>45779</v>
      </c>
      <c r="B105" s="5">
        <v>435.28</v>
      </c>
      <c r="C105" s="5" t="s">
        <v>5288</v>
      </c>
      <c r="D105" s="5" t="s">
        <v>5289</v>
      </c>
      <c r="E105" s="5" t="s">
        <v>5290</v>
      </c>
      <c r="F105" s="5" t="s">
        <v>5291</v>
      </c>
      <c r="G105" s="5" t="s">
        <v>5292</v>
      </c>
    </row>
    <row r="106" spans="1:7">
      <c r="A106" s="11">
        <v>45778</v>
      </c>
      <c r="B106" s="5">
        <v>425.4</v>
      </c>
      <c r="C106" s="5" t="s">
        <v>5278</v>
      </c>
      <c r="D106" s="5" t="s">
        <v>5293</v>
      </c>
      <c r="E106" s="5" t="s">
        <v>5294</v>
      </c>
      <c r="F106" s="5" t="s">
        <v>5295</v>
      </c>
      <c r="G106" s="5" t="s">
        <v>5296</v>
      </c>
    </row>
    <row r="107" spans="1:7">
      <c r="A107" s="11">
        <v>45777</v>
      </c>
      <c r="B107" s="5">
        <v>395.26</v>
      </c>
      <c r="C107" s="5" t="s">
        <v>5297</v>
      </c>
      <c r="D107" s="5" t="s">
        <v>5298</v>
      </c>
      <c r="E107" s="5" t="s">
        <v>5299</v>
      </c>
      <c r="F107" s="5" t="s">
        <v>5300</v>
      </c>
      <c r="G107" s="5" t="s">
        <v>3292</v>
      </c>
    </row>
    <row r="108" spans="1:7">
      <c r="A108" s="11">
        <v>45776</v>
      </c>
      <c r="B108" s="5">
        <v>394.04</v>
      </c>
      <c r="C108" s="5" t="s">
        <v>5301</v>
      </c>
      <c r="D108" s="5" t="s">
        <v>5302</v>
      </c>
      <c r="E108" s="5" t="s">
        <v>5303</v>
      </c>
      <c r="F108" s="5" t="s">
        <v>5304</v>
      </c>
      <c r="G108" s="5" t="s">
        <v>4673</v>
      </c>
    </row>
    <row r="109" spans="1:7">
      <c r="A109" s="11">
        <v>45775</v>
      </c>
      <c r="B109" s="5">
        <v>391.16</v>
      </c>
      <c r="C109" s="5" t="s">
        <v>5305</v>
      </c>
      <c r="D109" s="5" t="s">
        <v>5306</v>
      </c>
      <c r="E109" s="5" t="s">
        <v>5307</v>
      </c>
      <c r="F109" s="5" t="s">
        <v>5308</v>
      </c>
      <c r="G109" s="5" t="s">
        <v>2802</v>
      </c>
    </row>
    <row r="110" spans="1:7">
      <c r="A110" s="11">
        <v>45772</v>
      </c>
      <c r="B110" s="5">
        <v>391.85</v>
      </c>
      <c r="C110" s="5" t="s">
        <v>5309</v>
      </c>
      <c r="D110" s="5" t="s">
        <v>5310</v>
      </c>
      <c r="E110" s="5" t="s">
        <v>5311</v>
      </c>
      <c r="F110" s="5" t="s">
        <v>5312</v>
      </c>
      <c r="G110" s="5" t="s">
        <v>3625</v>
      </c>
    </row>
    <row r="111" spans="1:7">
      <c r="A111" s="11">
        <v>45771</v>
      </c>
      <c r="B111" s="5">
        <v>387.3</v>
      </c>
      <c r="C111" s="5" t="s">
        <v>5313</v>
      </c>
      <c r="D111" s="5" t="s">
        <v>5314</v>
      </c>
      <c r="E111" s="5" t="s">
        <v>5315</v>
      </c>
      <c r="F111" s="5" t="s">
        <v>5316</v>
      </c>
      <c r="G111" s="5" t="s">
        <v>5317</v>
      </c>
    </row>
    <row r="112" spans="1:7">
      <c r="A112" s="11">
        <v>45770</v>
      </c>
      <c r="B112" s="5">
        <v>374.39</v>
      </c>
      <c r="C112" s="5" t="s">
        <v>5318</v>
      </c>
      <c r="D112" s="5" t="s">
        <v>5319</v>
      </c>
      <c r="E112" s="5" t="s">
        <v>5320</v>
      </c>
      <c r="F112" s="5" t="s">
        <v>5321</v>
      </c>
      <c r="G112" s="5" t="s">
        <v>5322</v>
      </c>
    </row>
    <row r="113" spans="1:7">
      <c r="A113" s="11">
        <v>45769</v>
      </c>
      <c r="B113" s="5">
        <v>366.82</v>
      </c>
      <c r="C113" s="5" t="s">
        <v>5323</v>
      </c>
      <c r="D113" s="5" t="s">
        <v>5324</v>
      </c>
      <c r="E113" s="5" t="s">
        <v>5325</v>
      </c>
      <c r="F113" s="5" t="s">
        <v>5326</v>
      </c>
      <c r="G113" s="5" t="s">
        <v>3731</v>
      </c>
    </row>
    <row r="114" spans="1:7">
      <c r="A114" s="11">
        <v>45768</v>
      </c>
      <c r="B114" s="5">
        <v>359.12</v>
      </c>
      <c r="C114" s="5" t="s">
        <v>5327</v>
      </c>
      <c r="D114" s="5" t="s">
        <v>5328</v>
      </c>
      <c r="E114" s="5" t="s">
        <v>5329</v>
      </c>
      <c r="F114" s="5" t="s">
        <v>5330</v>
      </c>
      <c r="G114" s="5" t="s">
        <v>5331</v>
      </c>
    </row>
    <row r="115" spans="1:7">
      <c r="A115" s="11">
        <v>45764</v>
      </c>
      <c r="B115" s="5">
        <v>367.78</v>
      </c>
      <c r="C115" s="5" t="s">
        <v>5332</v>
      </c>
      <c r="D115" s="5" t="s">
        <v>5333</v>
      </c>
      <c r="E115" s="5" t="s">
        <v>5334</v>
      </c>
      <c r="F115" s="5" t="s">
        <v>5335</v>
      </c>
      <c r="G115" s="5" t="s">
        <v>3547</v>
      </c>
    </row>
    <row r="116" spans="1:7">
      <c r="A116" s="11">
        <v>45763</v>
      </c>
      <c r="B116" s="5">
        <v>371.61</v>
      </c>
      <c r="C116" s="5" t="s">
        <v>5336</v>
      </c>
      <c r="D116" s="5" t="s">
        <v>5337</v>
      </c>
      <c r="E116" s="5" t="s">
        <v>5338</v>
      </c>
      <c r="F116" s="5" t="s">
        <v>5339</v>
      </c>
      <c r="G116" s="5" t="s">
        <v>5340</v>
      </c>
    </row>
    <row r="117" spans="1:7">
      <c r="A117" s="11">
        <v>45762</v>
      </c>
      <c r="B117" s="5">
        <v>385.73</v>
      </c>
      <c r="C117" s="5" t="s">
        <v>5341</v>
      </c>
      <c r="D117" s="5" t="s">
        <v>5342</v>
      </c>
      <c r="E117" s="5" t="s">
        <v>5343</v>
      </c>
      <c r="F117" s="5" t="s">
        <v>5344</v>
      </c>
      <c r="G117" s="5" t="s">
        <v>4531</v>
      </c>
    </row>
    <row r="118" spans="1:7">
      <c r="A118" s="11">
        <v>45761</v>
      </c>
      <c r="B118" s="5">
        <v>387.81</v>
      </c>
      <c r="C118" s="5" t="s">
        <v>5345</v>
      </c>
      <c r="D118" s="5" t="s">
        <v>5346</v>
      </c>
      <c r="E118" s="5" t="s">
        <v>5347</v>
      </c>
      <c r="F118" s="5" t="s">
        <v>5348</v>
      </c>
      <c r="G118" s="5" t="s">
        <v>4041</v>
      </c>
    </row>
    <row r="119" spans="1:7">
      <c r="A119" s="11">
        <v>45758</v>
      </c>
      <c r="B119" s="5">
        <v>388.45</v>
      </c>
      <c r="C119" s="5" t="s">
        <v>5349</v>
      </c>
      <c r="D119" s="5" t="s">
        <v>5350</v>
      </c>
      <c r="E119" s="5" t="s">
        <v>5351</v>
      </c>
      <c r="F119" s="5" t="s">
        <v>5352</v>
      </c>
      <c r="G119" s="5" t="s">
        <v>4898</v>
      </c>
    </row>
    <row r="120" spans="1:7">
      <c r="A120" s="11">
        <v>45757</v>
      </c>
      <c r="B120" s="5">
        <v>381.35</v>
      </c>
      <c r="C120" s="5" t="s">
        <v>5353</v>
      </c>
      <c r="D120" s="5" t="s">
        <v>5354</v>
      </c>
      <c r="E120" s="5" t="s">
        <v>5355</v>
      </c>
      <c r="F120" s="5" t="s">
        <v>5356</v>
      </c>
      <c r="G120" s="5" t="s">
        <v>5357</v>
      </c>
    </row>
    <row r="121" spans="1:7">
      <c r="A121" s="11">
        <v>45756</v>
      </c>
      <c r="B121" s="5">
        <v>390.49</v>
      </c>
      <c r="C121" s="5" t="s">
        <v>5358</v>
      </c>
      <c r="D121" s="5" t="s">
        <v>5359</v>
      </c>
      <c r="E121" s="5" t="s">
        <v>5360</v>
      </c>
      <c r="F121" s="5" t="s">
        <v>5361</v>
      </c>
      <c r="G121" s="5" t="s">
        <v>5362</v>
      </c>
    </row>
    <row r="122" spans="1:7">
      <c r="A122" s="11">
        <v>45755</v>
      </c>
      <c r="B122" s="5">
        <v>354.56</v>
      </c>
      <c r="C122" s="5" t="s">
        <v>5363</v>
      </c>
      <c r="D122" s="5" t="s">
        <v>5364</v>
      </c>
      <c r="E122" s="5" t="s">
        <v>5365</v>
      </c>
      <c r="F122" s="5" t="s">
        <v>5366</v>
      </c>
      <c r="G122" s="5" t="s">
        <v>3139</v>
      </c>
    </row>
    <row r="123" spans="1:7">
      <c r="A123" s="11">
        <v>45754</v>
      </c>
      <c r="B123" s="5">
        <v>357.86</v>
      </c>
      <c r="C123" s="5" t="s">
        <v>5367</v>
      </c>
      <c r="D123" s="5" t="s">
        <v>5368</v>
      </c>
      <c r="E123" s="5" t="s">
        <v>5369</v>
      </c>
      <c r="F123" s="5" t="s">
        <v>5370</v>
      </c>
      <c r="G123" s="5" t="s">
        <v>2708</v>
      </c>
    </row>
    <row r="124" spans="1:7">
      <c r="A124" s="11">
        <v>45751</v>
      </c>
      <c r="B124" s="5">
        <v>359.84</v>
      </c>
      <c r="C124" s="5" t="s">
        <v>5371</v>
      </c>
      <c r="D124" s="5" t="s">
        <v>5372</v>
      </c>
      <c r="E124" s="5" t="s">
        <v>5373</v>
      </c>
      <c r="F124" s="5" t="s">
        <v>5374</v>
      </c>
      <c r="G124" s="5" t="s">
        <v>5375</v>
      </c>
    </row>
    <row r="125" spans="1:7">
      <c r="A125" s="11">
        <v>45750</v>
      </c>
      <c r="B125" s="5">
        <v>373.11</v>
      </c>
      <c r="C125" s="5" t="s">
        <v>5376</v>
      </c>
      <c r="D125" s="5" t="s">
        <v>5377</v>
      </c>
      <c r="E125" s="5" t="s">
        <v>5378</v>
      </c>
      <c r="F125" s="5" t="s">
        <v>5379</v>
      </c>
      <c r="G125" s="5" t="s">
        <v>5380</v>
      </c>
    </row>
    <row r="126" spans="1:7">
      <c r="A126" s="11">
        <v>45749</v>
      </c>
      <c r="B126" s="5">
        <v>382.14</v>
      </c>
      <c r="C126" s="5" t="s">
        <v>5381</v>
      </c>
      <c r="D126" s="5" t="s">
        <v>5382</v>
      </c>
      <c r="E126" s="5" t="s">
        <v>5383</v>
      </c>
      <c r="F126" s="5" t="s">
        <v>5384</v>
      </c>
      <c r="G126" s="5" t="s">
        <v>4729</v>
      </c>
    </row>
    <row r="127" spans="1:7">
      <c r="A127" s="11">
        <v>45748</v>
      </c>
      <c r="B127" s="5">
        <v>382.19</v>
      </c>
      <c r="C127" s="5" t="s">
        <v>5385</v>
      </c>
      <c r="D127" s="5" t="s">
        <v>5386</v>
      </c>
      <c r="E127" s="5" t="s">
        <v>5387</v>
      </c>
      <c r="F127" s="5" t="s">
        <v>5388</v>
      </c>
      <c r="G127" s="5" t="s">
        <v>2713</v>
      </c>
    </row>
    <row r="128" spans="1:7">
      <c r="A128" s="11">
        <v>45747</v>
      </c>
      <c r="B128" s="5">
        <v>375.39</v>
      </c>
      <c r="C128" s="5" t="s">
        <v>5389</v>
      </c>
      <c r="D128" s="5" t="s">
        <v>5390</v>
      </c>
      <c r="E128" s="5" t="s">
        <v>5391</v>
      </c>
      <c r="F128" s="5" t="s">
        <v>5392</v>
      </c>
      <c r="G128" s="5" t="s">
        <v>4504</v>
      </c>
    </row>
    <row r="129" spans="1:7">
      <c r="A129" s="11">
        <v>45744</v>
      </c>
      <c r="B129" s="5">
        <v>378.8</v>
      </c>
      <c r="C129" s="5" t="s">
        <v>5393</v>
      </c>
      <c r="D129" s="5" t="s">
        <v>5394</v>
      </c>
      <c r="E129" s="5" t="s">
        <v>5395</v>
      </c>
      <c r="F129" s="5" t="s">
        <v>5396</v>
      </c>
      <c r="G129" s="5" t="s">
        <v>3125</v>
      </c>
    </row>
    <row r="130" spans="1:7">
      <c r="A130" s="11">
        <v>45743</v>
      </c>
      <c r="B130" s="5">
        <v>390.58</v>
      </c>
      <c r="C130" s="5" t="s">
        <v>5397</v>
      </c>
      <c r="D130" s="5" t="s">
        <v>5398</v>
      </c>
      <c r="E130" s="5" t="s">
        <v>5399</v>
      </c>
      <c r="F130" s="5" t="s">
        <v>5400</v>
      </c>
      <c r="G130" s="5" t="s">
        <v>3436</v>
      </c>
    </row>
    <row r="131" spans="1:7">
      <c r="A131" s="11">
        <v>45742</v>
      </c>
      <c r="B131" s="5">
        <v>389.97</v>
      </c>
      <c r="C131" s="5" t="s">
        <v>5401</v>
      </c>
      <c r="D131" s="5" t="s">
        <v>5402</v>
      </c>
      <c r="E131" s="5" t="s">
        <v>5403</v>
      </c>
      <c r="F131" s="5" t="s">
        <v>5404</v>
      </c>
      <c r="G131" s="5" t="s">
        <v>5405</v>
      </c>
    </row>
    <row r="132" spans="1:7">
      <c r="A132" s="11">
        <v>45741</v>
      </c>
      <c r="B132" s="5">
        <v>395.16</v>
      </c>
      <c r="C132" s="5" t="s">
        <v>5406</v>
      </c>
      <c r="D132" s="5" t="s">
        <v>5407</v>
      </c>
      <c r="E132" s="5" t="s">
        <v>5408</v>
      </c>
      <c r="F132" s="5" t="s">
        <v>5409</v>
      </c>
      <c r="G132" s="5" t="s">
        <v>3172</v>
      </c>
    </row>
    <row r="133" spans="1:7">
      <c r="A133" s="11">
        <v>45740</v>
      </c>
      <c r="B133" s="5">
        <v>393.08</v>
      </c>
      <c r="C133" s="5" t="s">
        <v>5410</v>
      </c>
      <c r="D133" s="5" t="s">
        <v>5410</v>
      </c>
      <c r="E133" s="5" t="s">
        <v>5411</v>
      </c>
      <c r="F133" s="5" t="s">
        <v>5412</v>
      </c>
      <c r="G133" s="5" t="s">
        <v>4038</v>
      </c>
    </row>
    <row r="134" spans="1:7">
      <c r="A134" s="11">
        <v>45737</v>
      </c>
      <c r="B134" s="5">
        <v>391.26</v>
      </c>
      <c r="C134" s="5" t="s">
        <v>5413</v>
      </c>
      <c r="D134" s="5" t="s">
        <v>5414</v>
      </c>
      <c r="E134" s="5" t="s">
        <v>5415</v>
      </c>
      <c r="F134" s="5" t="s">
        <v>5416</v>
      </c>
      <c r="G134" s="5" t="s">
        <v>5417</v>
      </c>
    </row>
    <row r="135" spans="1:7">
      <c r="A135" s="11">
        <v>45736</v>
      </c>
      <c r="B135" s="5">
        <v>386.84</v>
      </c>
      <c r="C135" s="5" t="s">
        <v>5418</v>
      </c>
      <c r="D135" s="5" t="s">
        <v>5419</v>
      </c>
      <c r="E135" s="5" t="s">
        <v>5420</v>
      </c>
      <c r="F135" s="5" t="s">
        <v>5421</v>
      </c>
      <c r="G135" s="5" t="s">
        <v>5422</v>
      </c>
    </row>
    <row r="136" spans="1:7">
      <c r="A136" s="11">
        <v>45735</v>
      </c>
      <c r="B136" s="5">
        <v>387.82</v>
      </c>
      <c r="C136" s="5" t="s">
        <v>5423</v>
      </c>
      <c r="D136" s="5" t="s">
        <v>5424</v>
      </c>
      <c r="E136" s="5" t="s">
        <v>5425</v>
      </c>
      <c r="F136" s="5" t="s">
        <v>5426</v>
      </c>
      <c r="G136" s="5" t="s">
        <v>2753</v>
      </c>
    </row>
    <row r="137" spans="1:7">
      <c r="A137" s="11">
        <v>45734</v>
      </c>
      <c r="B137" s="5">
        <v>383.52</v>
      </c>
      <c r="C137" s="5" t="s">
        <v>5427</v>
      </c>
      <c r="D137" s="5" t="s">
        <v>5428</v>
      </c>
      <c r="E137" s="5" t="s">
        <v>5429</v>
      </c>
      <c r="F137" s="5" t="s">
        <v>5430</v>
      </c>
      <c r="G137" s="5" t="s">
        <v>3584</v>
      </c>
    </row>
    <row r="138" spans="1:7">
      <c r="A138" s="11">
        <v>45733</v>
      </c>
      <c r="B138" s="5">
        <v>388.7</v>
      </c>
      <c r="C138" s="5" t="s">
        <v>5431</v>
      </c>
      <c r="D138" s="5" t="s">
        <v>5432</v>
      </c>
      <c r="E138" s="5" t="s">
        <v>5433</v>
      </c>
      <c r="F138" s="5" t="s">
        <v>5434</v>
      </c>
      <c r="G138" s="5" t="s">
        <v>3013</v>
      </c>
    </row>
    <row r="139" spans="1:7">
      <c r="A139" s="11">
        <v>45730</v>
      </c>
      <c r="B139" s="5">
        <v>388.56</v>
      </c>
      <c r="C139" s="5" t="s">
        <v>5435</v>
      </c>
      <c r="D139" s="5" t="s">
        <v>5436</v>
      </c>
      <c r="E139" s="5" t="s">
        <v>5437</v>
      </c>
      <c r="F139" s="5" t="s">
        <v>5130</v>
      </c>
      <c r="G139" s="5" t="s">
        <v>5438</v>
      </c>
    </row>
    <row r="140" spans="1:7">
      <c r="A140" s="11">
        <v>45729</v>
      </c>
      <c r="B140" s="5">
        <v>378.77</v>
      </c>
      <c r="C140" s="5" t="s">
        <v>5439</v>
      </c>
      <c r="D140" s="5" t="s">
        <v>5440</v>
      </c>
      <c r="E140" s="5" t="s">
        <v>5441</v>
      </c>
      <c r="F140" s="5" t="s">
        <v>5442</v>
      </c>
      <c r="G140" s="5" t="s">
        <v>3144</v>
      </c>
    </row>
    <row r="141" spans="1:7">
      <c r="A141" s="11">
        <v>45728</v>
      </c>
      <c r="B141" s="5">
        <v>383.27</v>
      </c>
      <c r="C141" s="5" t="s">
        <v>5443</v>
      </c>
      <c r="D141" s="5" t="s">
        <v>5444</v>
      </c>
      <c r="E141" s="5" t="s">
        <v>5445</v>
      </c>
      <c r="F141" s="5" t="s">
        <v>5446</v>
      </c>
      <c r="G141" s="5" t="s">
        <v>4673</v>
      </c>
    </row>
    <row r="142" spans="1:7">
      <c r="A142" s="11">
        <v>45727</v>
      </c>
      <c r="B142" s="5">
        <v>380.45</v>
      </c>
      <c r="C142" s="5" t="s">
        <v>5447</v>
      </c>
      <c r="D142" s="5" t="s">
        <v>5448</v>
      </c>
      <c r="E142" s="5" t="s">
        <v>5449</v>
      </c>
      <c r="F142" s="5" t="s">
        <v>5450</v>
      </c>
      <c r="G142" s="5" t="s">
        <v>2698</v>
      </c>
    </row>
    <row r="143" spans="1:7">
      <c r="A143" s="11">
        <v>45726</v>
      </c>
      <c r="B143" s="5">
        <v>380.16</v>
      </c>
      <c r="C143" s="5" t="s">
        <v>5451</v>
      </c>
      <c r="D143" s="5" t="s">
        <v>5452</v>
      </c>
      <c r="E143" s="5" t="s">
        <v>5453</v>
      </c>
      <c r="F143" s="5" t="s">
        <v>5454</v>
      </c>
      <c r="G143" s="5" t="s">
        <v>5455</v>
      </c>
    </row>
    <row r="144" spans="1:7">
      <c r="A144" s="11">
        <v>45723</v>
      </c>
      <c r="B144" s="5">
        <v>393.31</v>
      </c>
      <c r="C144" s="5" t="s">
        <v>5456</v>
      </c>
      <c r="D144" s="5" t="s">
        <v>5457</v>
      </c>
      <c r="E144" s="5" t="s">
        <v>5458</v>
      </c>
      <c r="F144" s="5" t="s">
        <v>5459</v>
      </c>
      <c r="G144" s="5" t="s">
        <v>4504</v>
      </c>
    </row>
    <row r="145" spans="1:7">
      <c r="A145" s="11">
        <v>45722</v>
      </c>
      <c r="B145" s="5">
        <v>396.89</v>
      </c>
      <c r="C145" s="5" t="s">
        <v>5460</v>
      </c>
      <c r="D145" s="5" t="s">
        <v>5461</v>
      </c>
      <c r="E145" s="5" t="s">
        <v>5462</v>
      </c>
      <c r="F145" s="5" t="s">
        <v>5463</v>
      </c>
      <c r="G145" s="5" t="s">
        <v>3547</v>
      </c>
    </row>
    <row r="146" spans="1:7">
      <c r="A146" s="11">
        <v>45721</v>
      </c>
      <c r="B146" s="5">
        <v>401.02</v>
      </c>
      <c r="C146" s="5" t="s">
        <v>5464</v>
      </c>
      <c r="D146" s="5" t="s">
        <v>5465</v>
      </c>
      <c r="E146" s="5" t="s">
        <v>5466</v>
      </c>
      <c r="F146" s="5" t="s">
        <v>5467</v>
      </c>
      <c r="G146" s="5" t="s">
        <v>5468</v>
      </c>
    </row>
    <row r="147" spans="1:7">
      <c r="A147" s="11">
        <v>45720</v>
      </c>
      <c r="B147" s="5">
        <v>388.61</v>
      </c>
      <c r="C147" s="5" t="s">
        <v>5469</v>
      </c>
      <c r="D147" s="5" t="s">
        <v>5470</v>
      </c>
      <c r="E147" s="5" t="s">
        <v>5471</v>
      </c>
      <c r="F147" s="5" t="s">
        <v>5472</v>
      </c>
      <c r="G147" s="5" t="s">
        <v>2983</v>
      </c>
    </row>
    <row r="148" spans="1:7">
      <c r="A148" s="11">
        <v>45719</v>
      </c>
      <c r="B148" s="5">
        <v>388.49</v>
      </c>
      <c r="C148" s="5" t="s">
        <v>5473</v>
      </c>
      <c r="D148" s="5" t="s">
        <v>5473</v>
      </c>
      <c r="E148" s="5" t="s">
        <v>5474</v>
      </c>
      <c r="F148" s="5" t="s">
        <v>5475</v>
      </c>
      <c r="G148" s="5" t="s">
        <v>3615</v>
      </c>
    </row>
    <row r="149" spans="1:7">
      <c r="A149" s="11">
        <v>45716</v>
      </c>
      <c r="B149" s="5">
        <v>396.99</v>
      </c>
      <c r="C149" s="5" t="s">
        <v>5476</v>
      </c>
      <c r="D149" s="5" t="s">
        <v>5477</v>
      </c>
      <c r="E149" s="5" t="s">
        <v>5478</v>
      </c>
      <c r="F149" s="5" t="s">
        <v>5479</v>
      </c>
      <c r="G149" s="5" t="s">
        <v>5417</v>
      </c>
    </row>
    <row r="150" spans="1:7">
      <c r="A150" s="11">
        <v>45715</v>
      </c>
      <c r="B150" s="5">
        <v>392.53</v>
      </c>
      <c r="C150" s="5" t="s">
        <v>5480</v>
      </c>
      <c r="D150" s="5" t="s">
        <v>5481</v>
      </c>
      <c r="E150" s="5" t="s">
        <v>5482</v>
      </c>
      <c r="F150" s="5" t="s">
        <v>5483</v>
      </c>
      <c r="G150" s="5" t="s">
        <v>5484</v>
      </c>
    </row>
    <row r="151" spans="1:7">
      <c r="A151" s="11">
        <v>45714</v>
      </c>
      <c r="B151" s="5">
        <v>399.73</v>
      </c>
      <c r="C151" s="5" t="s">
        <v>5485</v>
      </c>
      <c r="D151" s="5" t="s">
        <v>5486</v>
      </c>
      <c r="E151" s="5" t="s">
        <v>5487</v>
      </c>
      <c r="F151" s="5" t="s">
        <v>5007</v>
      </c>
      <c r="G151" s="5" t="s">
        <v>3499</v>
      </c>
    </row>
    <row r="152" spans="1:7">
      <c r="A152" s="11">
        <v>45713</v>
      </c>
      <c r="B152" s="5">
        <v>397.9</v>
      </c>
      <c r="C152" s="5" t="s">
        <v>5488</v>
      </c>
      <c r="D152" s="5" t="s">
        <v>5489</v>
      </c>
      <c r="E152" s="5" t="s">
        <v>5490</v>
      </c>
      <c r="F152" s="5" t="s">
        <v>5491</v>
      </c>
      <c r="G152" s="5" t="s">
        <v>5492</v>
      </c>
    </row>
    <row r="153" spans="1:7">
      <c r="A153" s="11">
        <v>45712</v>
      </c>
      <c r="B153" s="5">
        <v>404</v>
      </c>
      <c r="C153" s="5" t="s">
        <v>5493</v>
      </c>
      <c r="D153" s="5" t="s">
        <v>5494</v>
      </c>
      <c r="E153" s="5" t="s">
        <v>5495</v>
      </c>
      <c r="F153" s="5" t="s">
        <v>5496</v>
      </c>
      <c r="G153" s="5" t="s">
        <v>3547</v>
      </c>
    </row>
    <row r="154" spans="1:7">
      <c r="A154" s="11">
        <v>45709</v>
      </c>
      <c r="B154" s="5">
        <v>408.21</v>
      </c>
      <c r="C154" s="5" t="s">
        <v>5497</v>
      </c>
      <c r="D154" s="5" t="s">
        <v>5498</v>
      </c>
      <c r="E154" s="5" t="s">
        <v>5499</v>
      </c>
      <c r="F154" s="5" t="s">
        <v>5500</v>
      </c>
      <c r="G154" s="5" t="s">
        <v>5501</v>
      </c>
    </row>
    <row r="155" spans="1:7">
      <c r="A155" s="11">
        <v>45708</v>
      </c>
      <c r="B155" s="5">
        <v>416.13</v>
      </c>
      <c r="C155" s="5" t="s">
        <v>5502</v>
      </c>
      <c r="D155" s="5" t="s">
        <v>5503</v>
      </c>
      <c r="E155" s="5" t="s">
        <v>5504</v>
      </c>
      <c r="F155" s="5" t="s">
        <v>5505</v>
      </c>
      <c r="G155" s="5" t="s">
        <v>5506</v>
      </c>
    </row>
    <row r="156" spans="1:7">
      <c r="A156" s="11">
        <v>45707</v>
      </c>
      <c r="B156" s="5">
        <v>414.77</v>
      </c>
      <c r="C156" s="5" t="s">
        <v>5507</v>
      </c>
      <c r="D156" s="5" t="s">
        <v>5508</v>
      </c>
      <c r="E156" s="5" t="s">
        <v>5509</v>
      </c>
      <c r="F156" s="5" t="s">
        <v>5510</v>
      </c>
      <c r="G156" s="5" t="s">
        <v>3990</v>
      </c>
    </row>
    <row r="157" spans="1:7">
      <c r="A157" s="11">
        <v>45706</v>
      </c>
      <c r="B157" s="5">
        <v>409.64</v>
      </c>
      <c r="C157" s="5" t="s">
        <v>5511</v>
      </c>
      <c r="D157" s="5" t="s">
        <v>5512</v>
      </c>
      <c r="E157" s="5" t="s">
        <v>5513</v>
      </c>
      <c r="F157" s="5" t="s">
        <v>5514</v>
      </c>
      <c r="G157" s="5" t="s">
        <v>4737</v>
      </c>
    </row>
    <row r="158" spans="1:7">
      <c r="A158" s="11">
        <v>45702</v>
      </c>
      <c r="B158" s="5">
        <v>408.43</v>
      </c>
      <c r="C158" s="5" t="s">
        <v>5515</v>
      </c>
      <c r="D158" s="5" t="s">
        <v>5516</v>
      </c>
      <c r="E158" s="5" t="s">
        <v>5517</v>
      </c>
      <c r="F158" s="5" t="s">
        <v>5518</v>
      </c>
      <c r="G158" s="5" t="s">
        <v>2851</v>
      </c>
    </row>
    <row r="159" spans="1:7">
      <c r="A159" s="11">
        <v>45701</v>
      </c>
      <c r="B159" s="5">
        <v>410.54</v>
      </c>
      <c r="C159" s="5" t="s">
        <v>5519</v>
      </c>
      <c r="D159" s="5" t="s">
        <v>5520</v>
      </c>
      <c r="E159" s="5" t="s">
        <v>5521</v>
      </c>
      <c r="F159" s="5" t="s">
        <v>5522</v>
      </c>
      <c r="G159" s="5" t="s">
        <v>3938</v>
      </c>
    </row>
    <row r="160" spans="1:7">
      <c r="A160" s="11">
        <v>45700</v>
      </c>
      <c r="B160" s="5">
        <v>409.04</v>
      </c>
      <c r="C160" s="5" t="s">
        <v>5523</v>
      </c>
      <c r="D160" s="5" t="s">
        <v>5524</v>
      </c>
      <c r="E160" s="5" t="s">
        <v>5525</v>
      </c>
      <c r="F160" s="5" t="s">
        <v>5526</v>
      </c>
      <c r="G160" s="5" t="s">
        <v>4513</v>
      </c>
    </row>
    <row r="161" spans="1:7">
      <c r="A161" s="11">
        <v>45699</v>
      </c>
      <c r="B161" s="5">
        <v>411.44</v>
      </c>
      <c r="C161" s="5" t="s">
        <v>5527</v>
      </c>
      <c r="D161" s="5" t="s">
        <v>5528</v>
      </c>
      <c r="E161" s="5" t="s">
        <v>5529</v>
      </c>
      <c r="F161" s="5" t="s">
        <v>5530</v>
      </c>
      <c r="G161" s="5" t="s">
        <v>3186</v>
      </c>
    </row>
    <row r="162" spans="1:7">
      <c r="A162" s="11">
        <v>45698</v>
      </c>
      <c r="B162" s="5">
        <v>412.22</v>
      </c>
      <c r="C162" s="5" t="s">
        <v>5531</v>
      </c>
      <c r="D162" s="5" t="s">
        <v>5532</v>
      </c>
      <c r="E162" s="5" t="s">
        <v>5533</v>
      </c>
      <c r="F162" s="5" t="s">
        <v>5534</v>
      </c>
      <c r="G162" s="5" t="s">
        <v>2973</v>
      </c>
    </row>
    <row r="163" spans="1:7">
      <c r="A163" s="11">
        <v>45695</v>
      </c>
      <c r="B163" s="5">
        <v>409.75</v>
      </c>
      <c r="C163" s="5" t="s">
        <v>5535</v>
      </c>
      <c r="D163" s="5" t="s">
        <v>5536</v>
      </c>
      <c r="E163" s="5" t="s">
        <v>5537</v>
      </c>
      <c r="F163" s="5" t="s">
        <v>5538</v>
      </c>
      <c r="G163" s="5" t="s">
        <v>5539</v>
      </c>
    </row>
    <row r="164" spans="1:7">
      <c r="A164" s="11">
        <v>45694</v>
      </c>
      <c r="B164" s="5">
        <v>415.82</v>
      </c>
      <c r="C164" s="5" t="s">
        <v>5540</v>
      </c>
      <c r="D164" s="5" t="s">
        <v>5541</v>
      </c>
      <c r="E164" s="5" t="s">
        <v>5540</v>
      </c>
      <c r="F164" s="5" t="s">
        <v>5542</v>
      </c>
      <c r="G164" s="5" t="s">
        <v>2748</v>
      </c>
    </row>
    <row r="165" spans="1:7">
      <c r="A165" s="11">
        <v>45693</v>
      </c>
      <c r="B165" s="5">
        <v>413.29</v>
      </c>
      <c r="C165" s="5" t="s">
        <v>5543</v>
      </c>
      <c r="D165" s="5" t="s">
        <v>5544</v>
      </c>
      <c r="E165" s="5" t="s">
        <v>5545</v>
      </c>
      <c r="F165" s="5" t="s">
        <v>5546</v>
      </c>
      <c r="G165" s="5" t="s">
        <v>3876</v>
      </c>
    </row>
    <row r="166" spans="1:7">
      <c r="A166" s="11">
        <v>45692</v>
      </c>
      <c r="B166" s="5">
        <v>412.37</v>
      </c>
      <c r="C166" s="5" t="s">
        <v>5547</v>
      </c>
      <c r="D166" s="5" t="s">
        <v>5548</v>
      </c>
      <c r="E166" s="5" t="s">
        <v>5549</v>
      </c>
      <c r="F166" s="5" t="s">
        <v>5550</v>
      </c>
      <c r="G166" s="5" t="s">
        <v>2743</v>
      </c>
    </row>
    <row r="167" spans="1:7">
      <c r="A167" s="11">
        <v>45691</v>
      </c>
      <c r="B167" s="5">
        <v>410.92</v>
      </c>
      <c r="C167" s="5" t="s">
        <v>5551</v>
      </c>
      <c r="D167" s="5" t="s">
        <v>5552</v>
      </c>
      <c r="E167" s="5" t="s">
        <v>5553</v>
      </c>
      <c r="F167" s="5" t="s">
        <v>5554</v>
      </c>
      <c r="G167" s="5" t="s">
        <v>4470</v>
      </c>
    </row>
    <row r="168" spans="1:7">
      <c r="A168" s="11">
        <v>45688</v>
      </c>
      <c r="B168" s="5">
        <v>415.06</v>
      </c>
      <c r="C168" s="5" t="s">
        <v>5555</v>
      </c>
      <c r="D168" s="5" t="s">
        <v>5556</v>
      </c>
      <c r="E168" s="5" t="s">
        <v>5557</v>
      </c>
      <c r="F168" s="5" t="s">
        <v>5558</v>
      </c>
      <c r="G168" s="5" t="s">
        <v>4214</v>
      </c>
    </row>
    <row r="169" spans="1:7">
      <c r="A169" s="11">
        <v>45687</v>
      </c>
      <c r="B169" s="5">
        <v>414.99</v>
      </c>
      <c r="C169" s="5" t="s">
        <v>5559</v>
      </c>
      <c r="D169" s="5" t="s">
        <v>5560</v>
      </c>
      <c r="E169" s="5" t="s">
        <v>5561</v>
      </c>
      <c r="F169" s="5" t="s">
        <v>5562</v>
      </c>
      <c r="G169" s="5" t="s">
        <v>5563</v>
      </c>
    </row>
    <row r="170" spans="1:7">
      <c r="A170" s="11">
        <v>45686</v>
      </c>
      <c r="B170" s="5">
        <v>442.33</v>
      </c>
      <c r="C170" s="5" t="s">
        <v>5564</v>
      </c>
      <c r="D170" s="5" t="s">
        <v>5565</v>
      </c>
      <c r="E170" s="5" t="s">
        <v>5566</v>
      </c>
      <c r="F170" s="5" t="s">
        <v>5567</v>
      </c>
      <c r="G170" s="5" t="s">
        <v>5568</v>
      </c>
    </row>
    <row r="171" spans="1:7">
      <c r="A171" s="11">
        <v>45685</v>
      </c>
      <c r="B171" s="5">
        <v>447.2</v>
      </c>
      <c r="C171" s="5" t="s">
        <v>5569</v>
      </c>
      <c r="D171" s="5" t="s">
        <v>5570</v>
      </c>
      <c r="E171" s="5" t="s">
        <v>5571</v>
      </c>
      <c r="F171" s="5" t="s">
        <v>5274</v>
      </c>
      <c r="G171" s="5" t="s">
        <v>4095</v>
      </c>
    </row>
    <row r="172" spans="1:7">
      <c r="A172" s="11">
        <v>45684</v>
      </c>
      <c r="B172" s="5">
        <v>434.56</v>
      </c>
      <c r="C172" s="5" t="s">
        <v>5572</v>
      </c>
      <c r="D172" s="5" t="s">
        <v>5573</v>
      </c>
      <c r="E172" s="5" t="s">
        <v>5574</v>
      </c>
      <c r="F172" s="5" t="s">
        <v>5575</v>
      </c>
      <c r="G172" s="5" t="s">
        <v>3615</v>
      </c>
    </row>
    <row r="173" spans="1:7">
      <c r="A173" s="11">
        <v>45681</v>
      </c>
      <c r="B173" s="5">
        <v>444.06</v>
      </c>
      <c r="C173" s="5" t="s">
        <v>5576</v>
      </c>
      <c r="D173" s="5" t="s">
        <v>5577</v>
      </c>
      <c r="E173" s="5" t="s">
        <v>5578</v>
      </c>
      <c r="F173" s="5" t="s">
        <v>5579</v>
      </c>
      <c r="G173" s="5" t="s">
        <v>2968</v>
      </c>
    </row>
    <row r="174" spans="1:7">
      <c r="A174" s="11">
        <v>45680</v>
      </c>
      <c r="B174" s="5">
        <v>446.71</v>
      </c>
      <c r="C174" s="5" t="s">
        <v>5580</v>
      </c>
      <c r="D174" s="5" t="s">
        <v>5581</v>
      </c>
      <c r="E174" s="5" t="s">
        <v>5582</v>
      </c>
      <c r="F174" s="5" t="s">
        <v>5583</v>
      </c>
      <c r="G174" s="5" t="s">
        <v>3699</v>
      </c>
    </row>
    <row r="175" spans="1:7">
      <c r="A175" s="11">
        <v>45679</v>
      </c>
      <c r="B175" s="5">
        <v>446.2</v>
      </c>
      <c r="C175" s="5" t="s">
        <v>5584</v>
      </c>
      <c r="D175" s="5" t="s">
        <v>5585</v>
      </c>
      <c r="E175" s="5" t="s">
        <v>5586</v>
      </c>
      <c r="F175" s="5" t="s">
        <v>5587</v>
      </c>
      <c r="G175" s="5" t="s">
        <v>5588</v>
      </c>
    </row>
    <row r="176" spans="1:7">
      <c r="A176" s="11">
        <v>45678</v>
      </c>
      <c r="B176" s="5">
        <v>428.5</v>
      </c>
      <c r="C176" s="5" t="s">
        <v>5589</v>
      </c>
      <c r="D176" s="5" t="s">
        <v>5590</v>
      </c>
      <c r="E176" s="5" t="s">
        <v>5591</v>
      </c>
      <c r="F176" s="5" t="s">
        <v>5592</v>
      </c>
      <c r="G176" s="5" t="s">
        <v>2933</v>
      </c>
    </row>
    <row r="177" spans="1:7">
      <c r="A177" s="11">
        <v>45674</v>
      </c>
      <c r="B177" s="5">
        <v>429.03</v>
      </c>
      <c r="C177" s="5" t="s">
        <v>5593</v>
      </c>
      <c r="D177" s="5" t="s">
        <v>5594</v>
      </c>
      <c r="E177" s="5" t="s">
        <v>5595</v>
      </c>
      <c r="F177" s="5" t="s">
        <v>5596</v>
      </c>
      <c r="G177" s="5" t="s">
        <v>3310</v>
      </c>
    </row>
    <row r="178" spans="1:7">
      <c r="A178" s="11">
        <v>45673</v>
      </c>
      <c r="B178" s="5">
        <v>424.58</v>
      </c>
      <c r="C178" s="5" t="s">
        <v>5597</v>
      </c>
      <c r="D178" s="5" t="s">
        <v>5598</v>
      </c>
      <c r="E178" s="5" t="s">
        <v>5599</v>
      </c>
      <c r="F178" s="5" t="s">
        <v>5600</v>
      </c>
      <c r="G178" s="5" t="s">
        <v>3154</v>
      </c>
    </row>
    <row r="179" spans="1:7">
      <c r="A179" s="11">
        <v>45672</v>
      </c>
      <c r="B179" s="5">
        <v>426.31</v>
      </c>
      <c r="C179" s="5" t="s">
        <v>5601</v>
      </c>
      <c r="D179" s="5" t="s">
        <v>5602</v>
      </c>
      <c r="E179" s="5" t="s">
        <v>5603</v>
      </c>
      <c r="F179" s="5" t="s">
        <v>5604</v>
      </c>
      <c r="G179" s="5" t="s">
        <v>5605</v>
      </c>
    </row>
    <row r="180" spans="1:7">
      <c r="A180" s="11">
        <v>45671</v>
      </c>
      <c r="B180" s="5">
        <v>415.67</v>
      </c>
      <c r="C180" s="5" t="s">
        <v>5606</v>
      </c>
      <c r="D180" s="5" t="s">
        <v>5607</v>
      </c>
      <c r="E180" s="5" t="s">
        <v>5608</v>
      </c>
      <c r="F180" s="5" t="s">
        <v>5609</v>
      </c>
      <c r="G180" s="5" t="s">
        <v>3130</v>
      </c>
    </row>
    <row r="181" spans="1:7">
      <c r="A181" s="11">
        <v>45670</v>
      </c>
      <c r="B181" s="5">
        <v>417.19</v>
      </c>
      <c r="C181" s="5" t="s">
        <v>5610</v>
      </c>
      <c r="D181" s="5" t="s">
        <v>5611</v>
      </c>
      <c r="E181" s="5" t="s">
        <v>5612</v>
      </c>
      <c r="F181" s="5" t="s">
        <v>5613</v>
      </c>
      <c r="G181" s="5" t="s">
        <v>4720</v>
      </c>
    </row>
    <row r="182" spans="1:7">
      <c r="A182" s="11">
        <v>45667</v>
      </c>
      <c r="B182" s="5">
        <v>418.95</v>
      </c>
      <c r="C182" s="5" t="s">
        <v>5614</v>
      </c>
      <c r="D182" s="5" t="s">
        <v>5615</v>
      </c>
      <c r="E182" s="5" t="s">
        <v>5616</v>
      </c>
      <c r="F182" s="5" t="s">
        <v>5617</v>
      </c>
      <c r="G182" s="5" t="s">
        <v>3589</v>
      </c>
    </row>
    <row r="183" spans="1:7">
      <c r="A183" s="11">
        <v>45665</v>
      </c>
      <c r="B183" s="5">
        <v>424.56</v>
      </c>
      <c r="C183" s="5" t="s">
        <v>5618</v>
      </c>
      <c r="D183" s="5" t="s">
        <v>5619</v>
      </c>
      <c r="E183" s="5" t="s">
        <v>5620</v>
      </c>
      <c r="F183" s="5" t="s">
        <v>5621</v>
      </c>
      <c r="G183" s="5" t="s">
        <v>2993</v>
      </c>
    </row>
    <row r="184" spans="1:7">
      <c r="A184" s="11">
        <v>45664</v>
      </c>
      <c r="B184" s="5">
        <v>422.37</v>
      </c>
      <c r="C184" s="5" t="s">
        <v>5622</v>
      </c>
      <c r="D184" s="5" t="s">
        <v>5623</v>
      </c>
      <c r="E184" s="5" t="s">
        <v>5624</v>
      </c>
      <c r="F184" s="5" t="s">
        <v>5530</v>
      </c>
      <c r="G184" s="5" t="s">
        <v>5625</v>
      </c>
    </row>
    <row r="185" spans="1:7">
      <c r="A185" s="11">
        <v>45663</v>
      </c>
      <c r="B185" s="5">
        <v>427.85</v>
      </c>
      <c r="C185" s="5" t="s">
        <v>5626</v>
      </c>
      <c r="D185" s="5" t="s">
        <v>5627</v>
      </c>
      <c r="E185" s="5" t="s">
        <v>5628</v>
      </c>
      <c r="F185" s="5" t="s">
        <v>5629</v>
      </c>
      <c r="G185" s="5" t="s">
        <v>5630</v>
      </c>
    </row>
    <row r="186" spans="1:7">
      <c r="A186" s="11">
        <v>45660</v>
      </c>
      <c r="B186" s="5">
        <v>423.35</v>
      </c>
      <c r="C186" s="5" t="s">
        <v>5631</v>
      </c>
      <c r="D186" s="5" t="s">
        <v>5632</v>
      </c>
      <c r="E186" s="5" t="s">
        <v>5633</v>
      </c>
      <c r="F186" s="5" t="s">
        <v>5634</v>
      </c>
      <c r="G186" s="5" t="s">
        <v>5417</v>
      </c>
    </row>
    <row r="187" spans="1:7">
      <c r="A187" s="11">
        <v>45659</v>
      </c>
      <c r="B187" s="5">
        <v>418.58</v>
      </c>
      <c r="C187" s="5" t="s">
        <v>5635</v>
      </c>
      <c r="D187" s="5" t="s">
        <v>5636</v>
      </c>
      <c r="E187" s="5" t="s">
        <v>5637</v>
      </c>
      <c r="F187" s="5" t="s">
        <v>5638</v>
      </c>
      <c r="G187" s="5" t="s">
        <v>5639</v>
      </c>
    </row>
    <row r="188" spans="1:7">
      <c r="A188" s="11">
        <v>45657</v>
      </c>
      <c r="B188" s="5">
        <v>421.5</v>
      </c>
      <c r="C188" s="5" t="s">
        <v>5640</v>
      </c>
      <c r="D188" s="5" t="s">
        <v>5641</v>
      </c>
      <c r="E188" s="5" t="s">
        <v>5642</v>
      </c>
      <c r="F188" s="5" t="s">
        <v>5643</v>
      </c>
      <c r="G188" s="5" t="s">
        <v>4860</v>
      </c>
    </row>
    <row r="189" spans="1:7">
      <c r="A189" s="11">
        <v>45656</v>
      </c>
      <c r="B189" s="5">
        <v>424.83</v>
      </c>
      <c r="C189" s="5" t="s">
        <v>5644</v>
      </c>
      <c r="D189" s="5" t="s">
        <v>5645</v>
      </c>
      <c r="E189" s="5" t="s">
        <v>5646</v>
      </c>
      <c r="F189" s="5" t="s">
        <v>5647</v>
      </c>
      <c r="G189" s="5" t="s">
        <v>3589</v>
      </c>
    </row>
    <row r="190" spans="1:7">
      <c r="A190" s="11">
        <v>45653</v>
      </c>
      <c r="B190" s="5">
        <v>430.53</v>
      </c>
      <c r="C190" s="5" t="s">
        <v>5569</v>
      </c>
      <c r="D190" s="5" t="s">
        <v>5648</v>
      </c>
      <c r="E190" s="5" t="s">
        <v>5649</v>
      </c>
      <c r="F190" s="5" t="s">
        <v>5650</v>
      </c>
      <c r="G190" s="5" t="s">
        <v>5651</v>
      </c>
    </row>
    <row r="191" spans="1:7">
      <c r="A191" s="11">
        <v>45652</v>
      </c>
      <c r="B191" s="5">
        <v>438.11</v>
      </c>
      <c r="C191" s="5" t="s">
        <v>5652</v>
      </c>
      <c r="D191" s="5" t="s">
        <v>5653</v>
      </c>
      <c r="E191" s="5" t="s">
        <v>5654</v>
      </c>
      <c r="F191" s="5" t="s">
        <v>5655</v>
      </c>
      <c r="G191" s="5" t="s">
        <v>3018</v>
      </c>
    </row>
    <row r="192" spans="1:7">
      <c r="A192" s="11">
        <v>45650</v>
      </c>
      <c r="B192" s="5">
        <v>439.33</v>
      </c>
      <c r="C192" s="5" t="s">
        <v>5656</v>
      </c>
      <c r="D192" s="5" t="s">
        <v>5657</v>
      </c>
      <c r="E192" s="5" t="s">
        <v>5658</v>
      </c>
      <c r="F192" s="5" t="s">
        <v>5659</v>
      </c>
      <c r="G192" s="5" t="s">
        <v>3678</v>
      </c>
    </row>
    <row r="193" spans="1:7">
      <c r="A193" s="11">
        <v>45649</v>
      </c>
      <c r="B193" s="5">
        <v>435.25</v>
      </c>
      <c r="C193" s="5" t="s">
        <v>5660</v>
      </c>
      <c r="D193" s="5" t="s">
        <v>5661</v>
      </c>
      <c r="E193" s="5" t="s">
        <v>5662</v>
      </c>
      <c r="F193" s="5" t="s">
        <v>5663</v>
      </c>
      <c r="G193" s="5" t="s">
        <v>4903</v>
      </c>
    </row>
    <row r="194" spans="1:7">
      <c r="A194" s="11">
        <v>45646</v>
      </c>
      <c r="B194" s="5">
        <v>436.6</v>
      </c>
      <c r="C194" s="5" t="s">
        <v>5664</v>
      </c>
      <c r="D194" s="5" t="s">
        <v>5665</v>
      </c>
      <c r="E194" s="5" t="s">
        <v>5666</v>
      </c>
      <c r="F194" s="5" t="s">
        <v>5667</v>
      </c>
      <c r="G194" s="5" t="s">
        <v>5668</v>
      </c>
    </row>
    <row r="195" spans="1:7">
      <c r="A195" s="11">
        <v>45645</v>
      </c>
      <c r="B195" s="5">
        <v>437.03</v>
      </c>
      <c r="C195" s="5" t="s">
        <v>5669</v>
      </c>
      <c r="D195" s="5" t="s">
        <v>5670</v>
      </c>
      <c r="E195" s="5" t="s">
        <v>5671</v>
      </c>
      <c r="F195" s="5" t="s">
        <v>5672</v>
      </c>
      <c r="G195" s="5" t="s">
        <v>3388</v>
      </c>
    </row>
    <row r="196" spans="1:7">
      <c r="A196" s="11">
        <v>45644</v>
      </c>
      <c r="B196" s="5">
        <v>437.39</v>
      </c>
      <c r="C196" s="5" t="s">
        <v>5673</v>
      </c>
      <c r="D196" s="5" t="s">
        <v>5674</v>
      </c>
      <c r="E196" s="5" t="s">
        <v>5675</v>
      </c>
      <c r="F196" s="5" t="s">
        <v>5676</v>
      </c>
      <c r="G196" s="5" t="s">
        <v>5677</v>
      </c>
    </row>
    <row r="197" spans="1:7">
      <c r="A197" s="11">
        <v>45643</v>
      </c>
      <c r="B197" s="5">
        <v>454.46</v>
      </c>
      <c r="C197" s="5" t="s">
        <v>5678</v>
      </c>
      <c r="D197" s="5" t="s">
        <v>5679</v>
      </c>
      <c r="E197" s="5" t="s">
        <v>5680</v>
      </c>
      <c r="F197" s="5" t="s">
        <v>5681</v>
      </c>
      <c r="G197" s="5" t="s">
        <v>4294</v>
      </c>
    </row>
    <row r="198" spans="1:7">
      <c r="A198" s="11">
        <v>45642</v>
      </c>
      <c r="B198" s="5">
        <v>451.59</v>
      </c>
      <c r="C198" s="5" t="s">
        <v>5585</v>
      </c>
      <c r="D198" s="5" t="s">
        <v>5682</v>
      </c>
      <c r="E198" s="5" t="s">
        <v>5683</v>
      </c>
      <c r="F198" s="5" t="s">
        <v>5684</v>
      </c>
      <c r="G198" s="5" t="s">
        <v>3620</v>
      </c>
    </row>
    <row r="199" spans="1:7">
      <c r="A199" s="11">
        <v>45639</v>
      </c>
      <c r="B199" s="5">
        <v>447.27</v>
      </c>
      <c r="C199" s="5" t="s">
        <v>5685</v>
      </c>
      <c r="D199" s="5" t="s">
        <v>5686</v>
      </c>
      <c r="E199" s="5" t="s">
        <v>5687</v>
      </c>
      <c r="F199" s="5" t="s">
        <v>5688</v>
      </c>
      <c r="G199" s="5" t="s">
        <v>2851</v>
      </c>
    </row>
    <row r="200" spans="1:7">
      <c r="A200" s="11">
        <v>45638</v>
      </c>
      <c r="B200" s="5">
        <v>449.56</v>
      </c>
      <c r="C200" s="5" t="s">
        <v>5689</v>
      </c>
      <c r="D200" s="5" t="s">
        <v>5690</v>
      </c>
      <c r="E200" s="5" t="s">
        <v>5689</v>
      </c>
      <c r="F200" s="5" t="s">
        <v>5691</v>
      </c>
      <c r="G200" s="5" t="s">
        <v>4023</v>
      </c>
    </row>
    <row r="201" spans="1:7">
      <c r="A201" s="11">
        <v>45637</v>
      </c>
      <c r="B201" s="5">
        <v>448.99</v>
      </c>
      <c r="C201" s="5" t="s">
        <v>5692</v>
      </c>
      <c r="D201" s="5" t="s">
        <v>5693</v>
      </c>
      <c r="E201" s="5" t="s">
        <v>5692</v>
      </c>
      <c r="F201" s="5" t="s">
        <v>5694</v>
      </c>
      <c r="G201" s="5" t="s">
        <v>3663</v>
      </c>
    </row>
    <row r="202" spans="1:7">
      <c r="A202" s="11">
        <v>45636</v>
      </c>
      <c r="B202" s="5">
        <v>443.33</v>
      </c>
      <c r="C202" s="5" t="s">
        <v>5695</v>
      </c>
      <c r="D202" s="5" t="s">
        <v>5696</v>
      </c>
      <c r="E202" s="5" t="s">
        <v>5697</v>
      </c>
      <c r="F202" s="5" t="s">
        <v>5421</v>
      </c>
      <c r="G202" s="5" t="s">
        <v>3028</v>
      </c>
    </row>
    <row r="203" spans="1:7">
      <c r="A203" s="11">
        <v>45635</v>
      </c>
      <c r="B203" s="5">
        <v>446.02</v>
      </c>
      <c r="C203" s="5" t="s">
        <v>5698</v>
      </c>
      <c r="D203" s="5" t="s">
        <v>5699</v>
      </c>
      <c r="E203" s="5" t="s">
        <v>5700</v>
      </c>
      <c r="F203" s="5" t="s">
        <v>5701</v>
      </c>
      <c r="G203" s="5" t="s">
        <v>2787</v>
      </c>
    </row>
    <row r="204" spans="1:7">
      <c r="A204" s="11">
        <v>45632</v>
      </c>
      <c r="B204" s="5">
        <v>443.57</v>
      </c>
      <c r="C204" s="5" t="s">
        <v>5702</v>
      </c>
      <c r="D204" s="5" t="s">
        <v>5703</v>
      </c>
      <c r="E204" s="5" t="s">
        <v>5704</v>
      </c>
      <c r="F204" s="5" t="s">
        <v>5705</v>
      </c>
      <c r="G204" s="5" t="s">
        <v>3062</v>
      </c>
    </row>
    <row r="205" spans="1:7">
      <c r="A205" s="11">
        <v>45631</v>
      </c>
      <c r="B205" s="5">
        <v>442.62</v>
      </c>
      <c r="C205" s="5" t="s">
        <v>5706</v>
      </c>
      <c r="D205" s="5" t="s">
        <v>5707</v>
      </c>
      <c r="E205" s="5" t="s">
        <v>5708</v>
      </c>
      <c r="F205" s="5" t="s">
        <v>5709</v>
      </c>
      <c r="G205" s="5" t="s">
        <v>5710</v>
      </c>
    </row>
    <row r="206" spans="1:7">
      <c r="A206" s="11">
        <v>45630</v>
      </c>
      <c r="B206" s="5">
        <v>437.42</v>
      </c>
      <c r="C206" s="5" t="s">
        <v>5711</v>
      </c>
      <c r="D206" s="5" t="s">
        <v>5712</v>
      </c>
      <c r="E206" s="5" t="s">
        <v>5713</v>
      </c>
      <c r="F206" s="5" t="s">
        <v>5714</v>
      </c>
      <c r="G206" s="5" t="s">
        <v>5715</v>
      </c>
    </row>
    <row r="207" spans="1:7">
      <c r="A207" s="11">
        <v>45629</v>
      </c>
      <c r="B207" s="5">
        <v>431.2</v>
      </c>
      <c r="C207" s="5" t="s">
        <v>5716</v>
      </c>
      <c r="D207" s="5" t="s">
        <v>5717</v>
      </c>
      <c r="E207" s="5" t="s">
        <v>5718</v>
      </c>
      <c r="F207" s="5" t="s">
        <v>5719</v>
      </c>
      <c r="G207" s="5" t="s">
        <v>3890</v>
      </c>
    </row>
    <row r="208" spans="1:7">
      <c r="A208" s="11">
        <v>45628</v>
      </c>
      <c r="B208" s="5">
        <v>430.98</v>
      </c>
      <c r="C208" s="5" t="s">
        <v>5720</v>
      </c>
      <c r="D208" s="5" t="s">
        <v>5721</v>
      </c>
      <c r="E208" s="5" t="s">
        <v>5722</v>
      </c>
      <c r="F208" s="5" t="s">
        <v>5723</v>
      </c>
      <c r="G208" s="5" t="s">
        <v>159</v>
      </c>
    </row>
    <row r="209" spans="1:7">
      <c r="A209" s="11">
        <v>45625</v>
      </c>
      <c r="B209" s="5">
        <v>423.46</v>
      </c>
      <c r="C209" s="5" t="s">
        <v>5724</v>
      </c>
      <c r="D209" s="5" t="s">
        <v>5725</v>
      </c>
      <c r="E209" s="5" t="s">
        <v>5726</v>
      </c>
      <c r="F209" s="5" t="s">
        <v>5727</v>
      </c>
      <c r="G209" s="5" t="s">
        <v>3699</v>
      </c>
    </row>
    <row r="210" spans="1:7">
      <c r="A210" s="11">
        <v>45623</v>
      </c>
      <c r="B210" s="5">
        <v>422.99</v>
      </c>
      <c r="C210" s="5" t="s">
        <v>5728</v>
      </c>
      <c r="D210" s="5" t="s">
        <v>5729</v>
      </c>
      <c r="E210" s="5" t="s">
        <v>5730</v>
      </c>
      <c r="F210" s="5" t="s">
        <v>5731</v>
      </c>
      <c r="G210" s="5" t="s">
        <v>3144</v>
      </c>
    </row>
    <row r="211" spans="1:7">
      <c r="A211" s="11">
        <v>45622</v>
      </c>
      <c r="B211" s="5">
        <v>427.99</v>
      </c>
      <c r="C211" s="5" t="s">
        <v>5732</v>
      </c>
      <c r="D211" s="5" t="s">
        <v>5733</v>
      </c>
      <c r="E211" s="5" t="s">
        <v>5734</v>
      </c>
      <c r="F211" s="5" t="s">
        <v>5735</v>
      </c>
      <c r="G211" s="5" t="s">
        <v>4262</v>
      </c>
    </row>
    <row r="212" spans="1:7">
      <c r="A212" s="11">
        <v>45621</v>
      </c>
      <c r="B212" s="5">
        <v>418.79</v>
      </c>
      <c r="C212" s="5" t="s">
        <v>5736</v>
      </c>
      <c r="D212" s="5" t="s">
        <v>5631</v>
      </c>
      <c r="E212" s="5" t="s">
        <v>5637</v>
      </c>
      <c r="F212" s="5" t="s">
        <v>5737</v>
      </c>
      <c r="G212" s="5" t="s">
        <v>5738</v>
      </c>
    </row>
    <row r="213" spans="1:7">
      <c r="A213" s="11">
        <v>45618</v>
      </c>
      <c r="B213" s="5">
        <v>417</v>
      </c>
      <c r="C213" s="5" t="s">
        <v>5739</v>
      </c>
      <c r="D213" s="5" t="s">
        <v>5740</v>
      </c>
      <c r="E213" s="5" t="s">
        <v>5741</v>
      </c>
      <c r="F213" s="5" t="s">
        <v>5742</v>
      </c>
      <c r="G213" s="5" t="s">
        <v>3052</v>
      </c>
    </row>
    <row r="214" spans="1:7">
      <c r="A214" s="11">
        <v>45617</v>
      </c>
      <c r="B214" s="5">
        <v>412.87</v>
      </c>
      <c r="C214" s="5" t="s">
        <v>5743</v>
      </c>
      <c r="D214" s="5" t="s">
        <v>5744</v>
      </c>
      <c r="E214" s="5" t="s">
        <v>5745</v>
      </c>
      <c r="F214" s="5" t="s">
        <v>5746</v>
      </c>
      <c r="G214" s="5" t="s">
        <v>5747</v>
      </c>
    </row>
    <row r="215" spans="1:7">
      <c r="A215" s="11">
        <v>45616</v>
      </c>
      <c r="B215" s="5">
        <v>415.49</v>
      </c>
      <c r="C215" s="5" t="s">
        <v>5748</v>
      </c>
      <c r="D215" s="5" t="s">
        <v>5749</v>
      </c>
      <c r="E215" s="5" t="s">
        <v>5750</v>
      </c>
      <c r="F215" s="5" t="s">
        <v>5426</v>
      </c>
      <c r="G215" s="5" t="s">
        <v>2708</v>
      </c>
    </row>
    <row r="216" spans="1:7">
      <c r="A216" s="11">
        <v>45615</v>
      </c>
      <c r="B216" s="5">
        <v>417.79</v>
      </c>
      <c r="C216" s="5" t="s">
        <v>5751</v>
      </c>
      <c r="D216" s="5" t="s">
        <v>5752</v>
      </c>
      <c r="E216" s="5" t="s">
        <v>5753</v>
      </c>
      <c r="F216" s="5" t="s">
        <v>4953</v>
      </c>
      <c r="G216" s="5" t="s">
        <v>5754</v>
      </c>
    </row>
    <row r="217" spans="1:7">
      <c r="A217" s="11">
        <v>45614</v>
      </c>
      <c r="B217" s="5">
        <v>415.76</v>
      </c>
      <c r="C217" s="5" t="s">
        <v>5755</v>
      </c>
      <c r="D217" s="5" t="s">
        <v>5756</v>
      </c>
      <c r="E217" s="5" t="s">
        <v>5757</v>
      </c>
      <c r="F217" s="5" t="s">
        <v>5758</v>
      </c>
      <c r="G217" s="5" t="s">
        <v>4056</v>
      </c>
    </row>
    <row r="218" spans="1:7">
      <c r="A218" s="11">
        <v>45611</v>
      </c>
      <c r="B218" s="5">
        <v>415</v>
      </c>
      <c r="C218" s="5" t="s">
        <v>5759</v>
      </c>
      <c r="D218" s="5" t="s">
        <v>5760</v>
      </c>
      <c r="E218" s="5" t="s">
        <v>5761</v>
      </c>
      <c r="F218" s="5" t="s">
        <v>5762</v>
      </c>
      <c r="G218" s="5" t="s">
        <v>5763</v>
      </c>
    </row>
    <row r="219" spans="1:7">
      <c r="A219" s="11">
        <v>45610</v>
      </c>
      <c r="B219" s="5">
        <v>426.89</v>
      </c>
      <c r="C219" s="5" t="s">
        <v>5764</v>
      </c>
      <c r="D219" s="5" t="s">
        <v>5595</v>
      </c>
      <c r="E219" s="5" t="s">
        <v>5765</v>
      </c>
      <c r="F219" s="5" t="s">
        <v>5766</v>
      </c>
      <c r="G219" s="5" t="s">
        <v>3716</v>
      </c>
    </row>
    <row r="220" spans="1:7">
      <c r="A220" s="11">
        <v>45609</v>
      </c>
      <c r="B220" s="5">
        <v>425.2</v>
      </c>
      <c r="C220" s="5" t="s">
        <v>5767</v>
      </c>
      <c r="D220" s="5" t="s">
        <v>5768</v>
      </c>
      <c r="E220" s="5" t="s">
        <v>5769</v>
      </c>
      <c r="F220" s="5" t="s">
        <v>5770</v>
      </c>
      <c r="G220" s="5" t="s">
        <v>2812</v>
      </c>
    </row>
    <row r="221" spans="1:7">
      <c r="A221" s="11">
        <v>45608</v>
      </c>
      <c r="B221" s="5">
        <v>423.03</v>
      </c>
      <c r="C221" s="5" t="s">
        <v>5771</v>
      </c>
      <c r="D221" s="5" t="s">
        <v>5772</v>
      </c>
      <c r="E221" s="5" t="s">
        <v>5773</v>
      </c>
      <c r="F221" s="5" t="s">
        <v>5774</v>
      </c>
      <c r="G221" s="5" t="s">
        <v>3340</v>
      </c>
    </row>
    <row r="222" spans="1:7">
      <c r="A222" s="11">
        <v>45607</v>
      </c>
      <c r="B222" s="5">
        <v>418.01</v>
      </c>
      <c r="C222" s="5" t="s">
        <v>5775</v>
      </c>
      <c r="D222" s="5" t="s">
        <v>5776</v>
      </c>
      <c r="E222" s="5" t="s">
        <v>5777</v>
      </c>
      <c r="F222" s="5" t="s">
        <v>5778</v>
      </c>
      <c r="G222" s="5" t="s">
        <v>4640</v>
      </c>
    </row>
    <row r="223" spans="1:7">
      <c r="A223" s="11">
        <v>45604</v>
      </c>
      <c r="B223" s="5">
        <v>422.54</v>
      </c>
      <c r="C223" s="5" t="s">
        <v>5779</v>
      </c>
      <c r="D223" s="5" t="s">
        <v>5780</v>
      </c>
      <c r="E223" s="5" t="s">
        <v>5781</v>
      </c>
      <c r="F223" s="5" t="s">
        <v>5782</v>
      </c>
      <c r="G223" s="5" t="s">
        <v>3933</v>
      </c>
    </row>
    <row r="224" spans="1:7">
      <c r="A224" s="11">
        <v>45603</v>
      </c>
      <c r="B224" s="5">
        <v>425.43</v>
      </c>
      <c r="C224" s="5" t="s">
        <v>5783</v>
      </c>
      <c r="D224" s="5" t="s">
        <v>5784</v>
      </c>
      <c r="E224" s="5" t="s">
        <v>5785</v>
      </c>
      <c r="F224" s="5" t="s">
        <v>5257</v>
      </c>
      <c r="G224" s="5" t="s">
        <v>3990</v>
      </c>
    </row>
    <row r="225" spans="1:7">
      <c r="A225" s="11">
        <v>45602</v>
      </c>
      <c r="B225" s="5">
        <v>420.18</v>
      </c>
      <c r="C225" s="5" t="s">
        <v>5786</v>
      </c>
      <c r="D225" s="5" t="s">
        <v>5787</v>
      </c>
      <c r="E225" s="5" t="s">
        <v>5788</v>
      </c>
      <c r="F225" s="5" t="s">
        <v>5789</v>
      </c>
      <c r="G225" s="5" t="s">
        <v>4373</v>
      </c>
    </row>
    <row r="226" spans="1:7">
      <c r="A226" s="11">
        <v>45601</v>
      </c>
      <c r="B226" s="5">
        <v>411.46</v>
      </c>
      <c r="C226" s="5" t="s">
        <v>5790</v>
      </c>
      <c r="D226" s="5" t="s">
        <v>5791</v>
      </c>
      <c r="E226" s="5" t="s">
        <v>5792</v>
      </c>
      <c r="F226" s="5" t="s">
        <v>5793</v>
      </c>
      <c r="G226" s="5" t="s">
        <v>4855</v>
      </c>
    </row>
    <row r="227" spans="1:7">
      <c r="A227" s="11">
        <v>45600</v>
      </c>
      <c r="B227" s="5">
        <v>408.46</v>
      </c>
      <c r="C227" s="5" t="s">
        <v>5794</v>
      </c>
      <c r="D227" s="5" t="s">
        <v>5795</v>
      </c>
      <c r="E227" s="5" t="s">
        <v>5796</v>
      </c>
      <c r="F227" s="5" t="s">
        <v>5797</v>
      </c>
      <c r="G227" s="5" t="s">
        <v>5798</v>
      </c>
    </row>
    <row r="228" spans="1:7">
      <c r="A228" s="11">
        <v>45597</v>
      </c>
      <c r="B228" s="5">
        <v>410.37</v>
      </c>
      <c r="C228" s="5" t="s">
        <v>5799</v>
      </c>
      <c r="D228" s="5" t="s">
        <v>5800</v>
      </c>
      <c r="E228" s="5" t="s">
        <v>5801</v>
      </c>
      <c r="F228" s="5" t="s">
        <v>5802</v>
      </c>
      <c r="G228" s="5" t="s">
        <v>5066</v>
      </c>
    </row>
    <row r="229" spans="1:7">
      <c r="A229" s="11">
        <v>45596</v>
      </c>
      <c r="B229" s="5">
        <v>406.35</v>
      </c>
      <c r="C229" s="5" t="s">
        <v>5803</v>
      </c>
      <c r="D229" s="5" t="s">
        <v>5804</v>
      </c>
      <c r="E229" s="5" t="s">
        <v>5805</v>
      </c>
      <c r="F229" s="5" t="s">
        <v>5806</v>
      </c>
      <c r="G229" s="5" t="s">
        <v>5807</v>
      </c>
    </row>
    <row r="230" spans="1:7">
      <c r="A230" s="11">
        <v>45595</v>
      </c>
      <c r="B230" s="5">
        <v>432.53</v>
      </c>
      <c r="C230" s="5" t="s">
        <v>5808</v>
      </c>
      <c r="D230" s="5" t="s">
        <v>5809</v>
      </c>
      <c r="E230" s="5" t="s">
        <v>5810</v>
      </c>
      <c r="F230" s="5" t="s">
        <v>5811</v>
      </c>
      <c r="G230" s="5" t="s">
        <v>4023</v>
      </c>
    </row>
    <row r="231" spans="1:7">
      <c r="A231" s="11">
        <v>45594</v>
      </c>
      <c r="B231" s="5">
        <v>431.95</v>
      </c>
      <c r="C231" s="5" t="s">
        <v>5626</v>
      </c>
      <c r="D231" s="5" t="s">
        <v>5812</v>
      </c>
      <c r="E231" s="5" t="s">
        <v>5813</v>
      </c>
      <c r="F231" s="5" t="s">
        <v>5814</v>
      </c>
      <c r="G231" s="5" t="s">
        <v>5815</v>
      </c>
    </row>
    <row r="232" spans="1:7">
      <c r="A232" s="11">
        <v>45593</v>
      </c>
      <c r="B232" s="5">
        <v>426.59</v>
      </c>
      <c r="C232" s="5" t="s">
        <v>5816</v>
      </c>
      <c r="D232" s="5" t="s">
        <v>5817</v>
      </c>
      <c r="E232" s="5" t="s">
        <v>5818</v>
      </c>
      <c r="F232" s="5" t="s">
        <v>5819</v>
      </c>
      <c r="G232" s="5" t="s">
        <v>3130</v>
      </c>
    </row>
    <row r="233" spans="1:7">
      <c r="A233" s="11">
        <v>45590</v>
      </c>
      <c r="B233" s="5">
        <v>428.15</v>
      </c>
      <c r="C233" s="5" t="s">
        <v>5820</v>
      </c>
      <c r="D233" s="5" t="s">
        <v>5821</v>
      </c>
      <c r="E233" s="5" t="s">
        <v>5822</v>
      </c>
      <c r="F233" s="5" t="s">
        <v>5638</v>
      </c>
      <c r="G233" s="5" t="s">
        <v>4461</v>
      </c>
    </row>
    <row r="234" spans="1:7">
      <c r="A234" s="11">
        <v>45589</v>
      </c>
      <c r="B234" s="5">
        <v>424.73</v>
      </c>
      <c r="C234" s="5" t="s">
        <v>5823</v>
      </c>
      <c r="D234" s="5" t="s">
        <v>5824</v>
      </c>
      <c r="E234" s="5" t="s">
        <v>5825</v>
      </c>
      <c r="F234" s="5" t="s">
        <v>5826</v>
      </c>
      <c r="G234" s="5" t="s">
        <v>2983</v>
      </c>
    </row>
    <row r="235" spans="1:7">
      <c r="A235" s="11">
        <v>45588</v>
      </c>
      <c r="B235" s="5">
        <v>424.6</v>
      </c>
      <c r="C235" s="5" t="s">
        <v>5827</v>
      </c>
      <c r="D235" s="5" t="s">
        <v>5828</v>
      </c>
      <c r="E235" s="5" t="s">
        <v>5829</v>
      </c>
      <c r="F235" s="5" t="s">
        <v>5830</v>
      </c>
      <c r="G235" s="5" t="s">
        <v>3933</v>
      </c>
    </row>
    <row r="236" spans="1:7">
      <c r="A236" s="11">
        <v>45587</v>
      </c>
      <c r="B236" s="5">
        <v>427.51</v>
      </c>
      <c r="C236" s="5" t="s">
        <v>5831</v>
      </c>
      <c r="D236" s="5" t="s">
        <v>5832</v>
      </c>
      <c r="E236" s="5" t="s">
        <v>5833</v>
      </c>
      <c r="F236" s="5" t="s">
        <v>5834</v>
      </c>
      <c r="G236" s="5" t="s">
        <v>5835</v>
      </c>
    </row>
    <row r="237" spans="1:7">
      <c r="A237" s="11">
        <v>45586</v>
      </c>
      <c r="B237" s="5">
        <v>418.78</v>
      </c>
      <c r="C237" s="5" t="s">
        <v>5836</v>
      </c>
      <c r="D237" s="5" t="s">
        <v>5837</v>
      </c>
      <c r="E237" s="5" t="s">
        <v>5838</v>
      </c>
      <c r="F237" s="5" t="s">
        <v>5839</v>
      </c>
      <c r="G237" s="5" t="s">
        <v>3659</v>
      </c>
    </row>
    <row r="238" spans="1:7">
      <c r="A238" s="11">
        <v>45583</v>
      </c>
      <c r="B238" s="5">
        <v>418.16</v>
      </c>
      <c r="C238" s="5" t="s">
        <v>5840</v>
      </c>
      <c r="D238" s="5" t="s">
        <v>5841</v>
      </c>
      <c r="E238" s="5" t="s">
        <v>5842</v>
      </c>
      <c r="F238" s="5" t="s">
        <v>5843</v>
      </c>
      <c r="G238" s="5" t="s">
        <v>2743</v>
      </c>
    </row>
    <row r="239" spans="1:7">
      <c r="A239" s="11">
        <v>45582</v>
      </c>
      <c r="B239" s="5">
        <v>416.72</v>
      </c>
      <c r="C239" s="5" t="s">
        <v>5844</v>
      </c>
      <c r="D239" s="5" t="s">
        <v>5845</v>
      </c>
      <c r="E239" s="5" t="s">
        <v>5846</v>
      </c>
      <c r="F239" s="5" t="s">
        <v>5847</v>
      </c>
      <c r="G239" s="5" t="s">
        <v>5848</v>
      </c>
    </row>
    <row r="240" spans="1:7">
      <c r="A240" s="11">
        <v>45581</v>
      </c>
      <c r="B240" s="5">
        <v>416.12</v>
      </c>
      <c r="C240" s="5" t="s">
        <v>5849</v>
      </c>
      <c r="D240" s="5" t="s">
        <v>5850</v>
      </c>
      <c r="E240" s="5" t="s">
        <v>5851</v>
      </c>
      <c r="F240" s="5" t="s">
        <v>4945</v>
      </c>
      <c r="G240" s="5" t="s">
        <v>5747</v>
      </c>
    </row>
    <row r="241" spans="1:7">
      <c r="A241" s="11">
        <v>45580</v>
      </c>
      <c r="B241" s="5">
        <v>418.74</v>
      </c>
      <c r="C241" s="5" t="s">
        <v>5852</v>
      </c>
      <c r="D241" s="5" t="s">
        <v>5853</v>
      </c>
      <c r="E241" s="5" t="s">
        <v>5854</v>
      </c>
      <c r="F241" s="5" t="s">
        <v>5855</v>
      </c>
      <c r="G241" s="5" t="s">
        <v>5668</v>
      </c>
    </row>
    <row r="242" spans="1:7">
      <c r="A242" s="11">
        <v>45579</v>
      </c>
      <c r="B242" s="5">
        <v>419.14</v>
      </c>
      <c r="C242" s="5" t="s">
        <v>5856</v>
      </c>
      <c r="D242" s="5" t="s">
        <v>5857</v>
      </c>
      <c r="E242" s="5" t="s">
        <v>5858</v>
      </c>
      <c r="F242" s="5" t="s">
        <v>5859</v>
      </c>
      <c r="G242" s="5" t="s">
        <v>4693</v>
      </c>
    </row>
    <row r="243" spans="1:7">
      <c r="A243" s="11">
        <v>45576</v>
      </c>
      <c r="B243" s="5">
        <v>416.32</v>
      </c>
      <c r="C243" s="5" t="s">
        <v>5860</v>
      </c>
      <c r="D243" s="5" t="s">
        <v>5861</v>
      </c>
      <c r="E243" s="5" t="s">
        <v>5862</v>
      </c>
      <c r="F243" s="5" t="s">
        <v>5863</v>
      </c>
      <c r="G243" s="5" t="s">
        <v>3762</v>
      </c>
    </row>
    <row r="244" spans="1:7">
      <c r="A244" s="11">
        <v>45575</v>
      </c>
      <c r="B244" s="5">
        <v>415.84</v>
      </c>
      <c r="C244" s="5" t="s">
        <v>5610</v>
      </c>
      <c r="D244" s="5" t="s">
        <v>5864</v>
      </c>
      <c r="E244" s="5" t="s">
        <v>5865</v>
      </c>
      <c r="F244" s="5" t="s">
        <v>5866</v>
      </c>
      <c r="G244" s="5" t="s">
        <v>3512</v>
      </c>
    </row>
    <row r="245" spans="1:7">
      <c r="A245" s="11">
        <v>45574</v>
      </c>
      <c r="B245" s="5">
        <v>417.46</v>
      </c>
      <c r="C245" s="5" t="s">
        <v>5867</v>
      </c>
      <c r="D245" s="5" t="s">
        <v>5868</v>
      </c>
      <c r="E245" s="5" t="s">
        <v>5869</v>
      </c>
      <c r="F245" s="5" t="s">
        <v>5304</v>
      </c>
      <c r="G245" s="5" t="s">
        <v>5870</v>
      </c>
    </row>
    <row r="246" spans="1:7">
      <c r="A246" s="11">
        <v>45573</v>
      </c>
      <c r="B246" s="5">
        <v>414.71</v>
      </c>
      <c r="C246" s="5" t="s">
        <v>5871</v>
      </c>
      <c r="D246" s="5" t="s">
        <v>5872</v>
      </c>
      <c r="E246" s="5" t="s">
        <v>5873</v>
      </c>
      <c r="F246" s="5" t="s">
        <v>5874</v>
      </c>
      <c r="G246" s="5" t="s">
        <v>5815</v>
      </c>
    </row>
    <row r="247" spans="1:7">
      <c r="A247" s="11">
        <v>45572</v>
      </c>
      <c r="B247" s="5">
        <v>409.54</v>
      </c>
      <c r="C247" s="5" t="s">
        <v>5777</v>
      </c>
      <c r="D247" s="5" t="s">
        <v>5875</v>
      </c>
      <c r="E247" s="5" t="s">
        <v>5876</v>
      </c>
      <c r="F247" s="5" t="s">
        <v>5877</v>
      </c>
      <c r="G247" s="5" t="s">
        <v>5878</v>
      </c>
    </row>
    <row r="248" spans="1:7">
      <c r="A248" s="11">
        <v>45569</v>
      </c>
      <c r="B248" s="5">
        <v>416.06</v>
      </c>
      <c r="C248" s="5" t="s">
        <v>5879</v>
      </c>
      <c r="D248" s="5" t="s">
        <v>5880</v>
      </c>
      <c r="E248" s="5" t="s">
        <v>5881</v>
      </c>
      <c r="F248" s="5" t="s">
        <v>5426</v>
      </c>
      <c r="G248" s="5" t="s">
        <v>2933</v>
      </c>
    </row>
    <row r="249" spans="1:7">
      <c r="A249" s="11">
        <v>45568</v>
      </c>
      <c r="B249" s="5">
        <v>416.54</v>
      </c>
      <c r="C249" s="5" t="s">
        <v>5882</v>
      </c>
      <c r="D249" s="5" t="s">
        <v>5883</v>
      </c>
      <c r="E249" s="5" t="s">
        <v>5884</v>
      </c>
      <c r="F249" s="5" t="s">
        <v>5885</v>
      </c>
      <c r="G249" s="5" t="s">
        <v>2842</v>
      </c>
    </row>
    <row r="250" spans="1:7">
      <c r="A250" s="11">
        <v>45567</v>
      </c>
      <c r="B250" s="5">
        <v>417.13</v>
      </c>
      <c r="C250" s="5" t="s">
        <v>5886</v>
      </c>
      <c r="D250" s="5" t="s">
        <v>5887</v>
      </c>
      <c r="E250" s="5" t="s">
        <v>5888</v>
      </c>
      <c r="F250" s="5" t="s">
        <v>5308</v>
      </c>
      <c r="G250" s="5" t="s">
        <v>4364</v>
      </c>
    </row>
    <row r="251" spans="1:7">
      <c r="A251" s="11">
        <v>45566</v>
      </c>
      <c r="B251" s="5">
        <v>420.69</v>
      </c>
      <c r="C251" s="5" t="s">
        <v>5889</v>
      </c>
      <c r="D251" s="5" t="s">
        <v>5890</v>
      </c>
      <c r="E251" s="5" t="s">
        <v>5891</v>
      </c>
      <c r="F251" s="5" t="s">
        <v>5892</v>
      </c>
      <c r="G251" s="5" t="s">
        <v>5893</v>
      </c>
    </row>
    <row r="252" spans="1:7">
      <c r="A252" s="11">
        <v>45565</v>
      </c>
      <c r="B252" s="5">
        <v>430.3</v>
      </c>
      <c r="C252" s="5" t="s">
        <v>5894</v>
      </c>
      <c r="D252" s="5" t="s">
        <v>5895</v>
      </c>
      <c r="E252" s="5" t="s">
        <v>5896</v>
      </c>
      <c r="F252" s="5" t="s">
        <v>5897</v>
      </c>
      <c r="G252" s="5" t="s">
        <v>3172</v>
      </c>
    </row>
    <row r="253" spans="1:7">
      <c r="A253" s="11">
        <v>45562</v>
      </c>
      <c r="B253" s="5">
        <v>428.02</v>
      </c>
      <c r="C253" s="5" t="s">
        <v>5898</v>
      </c>
      <c r="D253" s="5" t="s">
        <v>5899</v>
      </c>
      <c r="E253" s="5" t="s">
        <v>5900</v>
      </c>
      <c r="F253" s="5" t="s">
        <v>5901</v>
      </c>
      <c r="G253" s="5" t="s">
        <v>2777</v>
      </c>
    </row>
    <row r="254" spans="1:7">
      <c r="A254" s="11">
        <v>45561</v>
      </c>
      <c r="B254" s="5">
        <v>431.31</v>
      </c>
      <c r="C254" s="5" t="s">
        <v>5902</v>
      </c>
      <c r="D254" s="5" t="s">
        <v>5903</v>
      </c>
      <c r="E254" s="5" t="s">
        <v>5904</v>
      </c>
      <c r="F254" s="5" t="s">
        <v>5905</v>
      </c>
      <c r="G254" s="5" t="s">
        <v>3186</v>
      </c>
    </row>
    <row r="255" spans="1:7">
      <c r="A255" s="11">
        <v>45560</v>
      </c>
      <c r="B255" s="5">
        <v>432.11</v>
      </c>
      <c r="C255" s="5" t="s">
        <v>5906</v>
      </c>
      <c r="D255" s="5" t="s">
        <v>5907</v>
      </c>
      <c r="E255" s="5" t="s">
        <v>5908</v>
      </c>
      <c r="F255" s="5" t="s">
        <v>5909</v>
      </c>
      <c r="G255" s="5" t="s">
        <v>3911</v>
      </c>
    </row>
    <row r="256" spans="1:7">
      <c r="A256" s="11">
        <v>45559</v>
      </c>
      <c r="B256" s="5">
        <v>429.17</v>
      </c>
      <c r="C256" s="5" t="s">
        <v>5721</v>
      </c>
      <c r="D256" s="5" t="s">
        <v>5910</v>
      </c>
      <c r="E256" s="5" t="s">
        <v>5640</v>
      </c>
      <c r="F256" s="5" t="s">
        <v>5911</v>
      </c>
      <c r="G256" s="5" t="s">
        <v>4470</v>
      </c>
    </row>
    <row r="257" spans="1:7">
      <c r="A257" s="11">
        <v>45558</v>
      </c>
      <c r="B257" s="5">
        <v>433.51</v>
      </c>
      <c r="C257" s="5" t="s">
        <v>5912</v>
      </c>
      <c r="D257" s="5" t="s">
        <v>5913</v>
      </c>
      <c r="E257" s="5" t="s">
        <v>5914</v>
      </c>
      <c r="F257" s="5" t="s">
        <v>5915</v>
      </c>
      <c r="G257" s="5" t="s">
        <v>2703</v>
      </c>
    </row>
    <row r="258" spans="1:7">
      <c r="A258" s="11">
        <v>45555</v>
      </c>
      <c r="B258" s="5">
        <v>435.27</v>
      </c>
      <c r="C258" s="5" t="s">
        <v>5916</v>
      </c>
      <c r="D258" s="5" t="s">
        <v>5917</v>
      </c>
      <c r="E258" s="5" t="s">
        <v>5918</v>
      </c>
      <c r="F258" s="5" t="s">
        <v>5919</v>
      </c>
      <c r="G258" s="5" t="s">
        <v>4860</v>
      </c>
    </row>
    <row r="259" spans="1:7">
      <c r="A259" s="11">
        <v>45554</v>
      </c>
      <c r="B259" s="5">
        <v>438.69</v>
      </c>
      <c r="C259" s="5" t="s">
        <v>5920</v>
      </c>
      <c r="D259" s="5" t="s">
        <v>5582</v>
      </c>
      <c r="E259" s="5" t="s">
        <v>5921</v>
      </c>
      <c r="F259" s="5" t="s">
        <v>5922</v>
      </c>
      <c r="G259" s="5" t="s">
        <v>3455</v>
      </c>
    </row>
    <row r="260" spans="1:7">
      <c r="A260" s="11">
        <v>45553</v>
      </c>
      <c r="B260" s="5">
        <v>430.81</v>
      </c>
      <c r="C260" s="5" t="s">
        <v>5923</v>
      </c>
      <c r="D260" s="5" t="s">
        <v>5924</v>
      </c>
      <c r="E260" s="5" t="s">
        <v>5925</v>
      </c>
      <c r="F260" s="5" t="s">
        <v>5855</v>
      </c>
      <c r="G260" s="5" t="s">
        <v>4470</v>
      </c>
    </row>
    <row r="261" spans="1:7">
      <c r="A261" s="11">
        <v>45552</v>
      </c>
      <c r="B261" s="5">
        <v>435.15</v>
      </c>
      <c r="C261" s="5" t="s">
        <v>5926</v>
      </c>
      <c r="D261" s="5" t="s">
        <v>5927</v>
      </c>
      <c r="E261" s="5" t="s">
        <v>5928</v>
      </c>
      <c r="F261" s="5" t="s">
        <v>5929</v>
      </c>
      <c r="G261" s="5" t="s">
        <v>5170</v>
      </c>
    </row>
    <row r="262" spans="1:7">
      <c r="A262" s="11">
        <v>45551</v>
      </c>
      <c r="B262" s="5">
        <v>431.34</v>
      </c>
      <c r="C262" s="5" t="s">
        <v>5930</v>
      </c>
      <c r="D262" s="5" t="s">
        <v>5931</v>
      </c>
      <c r="E262" s="5" t="s">
        <v>5932</v>
      </c>
      <c r="F262" s="5" t="s">
        <v>5933</v>
      </c>
      <c r="G262" s="5" t="s">
        <v>5934</v>
      </c>
    </row>
    <row r="263" spans="1:7">
      <c r="A263" s="11">
        <v>45548</v>
      </c>
      <c r="B263" s="5">
        <v>430.59</v>
      </c>
      <c r="C263" s="5" t="s">
        <v>5935</v>
      </c>
      <c r="D263" s="5" t="s">
        <v>5936</v>
      </c>
      <c r="E263" s="5" t="s">
        <v>5937</v>
      </c>
      <c r="F263" s="5" t="s">
        <v>5938</v>
      </c>
      <c r="G263" s="5" t="s">
        <v>5939</v>
      </c>
    </row>
    <row r="264" spans="1:7">
      <c r="A264" s="11">
        <v>45547</v>
      </c>
      <c r="B264" s="5">
        <v>427</v>
      </c>
      <c r="C264" s="5" t="s">
        <v>5940</v>
      </c>
      <c r="D264" s="5" t="s">
        <v>5941</v>
      </c>
      <c r="E264" s="5" t="s">
        <v>5880</v>
      </c>
      <c r="F264" s="5" t="s">
        <v>5942</v>
      </c>
      <c r="G264" s="5" t="s">
        <v>3678</v>
      </c>
    </row>
    <row r="265" spans="1:7">
      <c r="A265" s="11">
        <v>45546</v>
      </c>
      <c r="B265" s="5">
        <v>423.04</v>
      </c>
      <c r="C265" s="5" t="s">
        <v>5800</v>
      </c>
      <c r="D265" s="5" t="s">
        <v>5943</v>
      </c>
      <c r="E265" s="5" t="s">
        <v>5944</v>
      </c>
      <c r="F265" s="5" t="s">
        <v>5945</v>
      </c>
      <c r="G265" s="5" t="s">
        <v>5946</v>
      </c>
    </row>
    <row r="266" spans="1:7">
      <c r="A266" s="11">
        <v>45545</v>
      </c>
      <c r="B266" s="5">
        <v>414.2</v>
      </c>
      <c r="C266" s="5" t="s">
        <v>5947</v>
      </c>
      <c r="D266" s="5" t="s">
        <v>5948</v>
      </c>
      <c r="E266" s="5" t="s">
        <v>5949</v>
      </c>
      <c r="F266" s="5" t="s">
        <v>5950</v>
      </c>
      <c r="G266" s="5" t="s">
        <v>5951</v>
      </c>
    </row>
    <row r="267" spans="1:7">
      <c r="A267" s="11">
        <v>45544</v>
      </c>
      <c r="B267" s="5">
        <v>405.72</v>
      </c>
      <c r="C267" s="5" t="s">
        <v>5952</v>
      </c>
      <c r="D267" s="5" t="s">
        <v>5953</v>
      </c>
      <c r="E267" s="5" t="s">
        <v>5461</v>
      </c>
      <c r="F267" s="5" t="s">
        <v>5600</v>
      </c>
      <c r="G267" s="5" t="s">
        <v>3052</v>
      </c>
    </row>
    <row r="268" spans="1:7">
      <c r="A268" s="11">
        <v>45541</v>
      </c>
      <c r="B268" s="5">
        <v>401.7</v>
      </c>
      <c r="C268" s="5" t="s">
        <v>5954</v>
      </c>
      <c r="D268" s="5" t="s">
        <v>5955</v>
      </c>
      <c r="E268" s="5" t="s">
        <v>5956</v>
      </c>
      <c r="F268" s="5" t="s">
        <v>5957</v>
      </c>
      <c r="G268" s="5" t="s">
        <v>5008</v>
      </c>
    </row>
    <row r="269" spans="1:7">
      <c r="A269" s="11">
        <v>45540</v>
      </c>
      <c r="B269" s="5">
        <v>408.39</v>
      </c>
      <c r="C269" s="5" t="s">
        <v>5958</v>
      </c>
      <c r="D269" s="5" t="s">
        <v>5959</v>
      </c>
      <c r="E269" s="5" t="s">
        <v>5960</v>
      </c>
      <c r="F269" s="5" t="s">
        <v>5961</v>
      </c>
      <c r="G269" s="5" t="s">
        <v>2933</v>
      </c>
    </row>
    <row r="270" spans="1:7">
      <c r="A270" s="11">
        <v>45539</v>
      </c>
      <c r="B270" s="5">
        <v>408.9</v>
      </c>
      <c r="C270" s="5" t="s">
        <v>5962</v>
      </c>
      <c r="D270" s="5" t="s">
        <v>5963</v>
      </c>
      <c r="E270" s="5" t="s">
        <v>5525</v>
      </c>
      <c r="F270" s="5" t="s">
        <v>5964</v>
      </c>
      <c r="G270" s="5" t="s">
        <v>5965</v>
      </c>
    </row>
    <row r="271" spans="1:7">
      <c r="A271" s="11">
        <v>45538</v>
      </c>
      <c r="B271" s="5">
        <v>409.44</v>
      </c>
      <c r="C271" s="5" t="s">
        <v>5966</v>
      </c>
      <c r="D271" s="5" t="s">
        <v>5785</v>
      </c>
      <c r="E271" s="5" t="s">
        <v>5967</v>
      </c>
      <c r="F271" s="5" t="s">
        <v>5968</v>
      </c>
      <c r="G271" s="5" t="s">
        <v>5969</v>
      </c>
    </row>
    <row r="272" spans="1:7">
      <c r="A272" s="11">
        <v>45534</v>
      </c>
      <c r="B272" s="5">
        <v>417.14</v>
      </c>
      <c r="C272" s="5" t="s">
        <v>5970</v>
      </c>
      <c r="D272" s="5" t="s">
        <v>5971</v>
      </c>
      <c r="E272" s="5" t="s">
        <v>5972</v>
      </c>
      <c r="F272" s="5" t="s">
        <v>5973</v>
      </c>
      <c r="G272" s="5" t="s">
        <v>3620</v>
      </c>
    </row>
    <row r="273" spans="1:7">
      <c r="A273" s="11">
        <v>45533</v>
      </c>
      <c r="B273" s="5">
        <v>413.12</v>
      </c>
      <c r="C273" s="5" t="s">
        <v>5974</v>
      </c>
      <c r="D273" s="5" t="s">
        <v>5975</v>
      </c>
      <c r="E273" s="5" t="s">
        <v>5512</v>
      </c>
      <c r="F273" s="5" t="s">
        <v>5976</v>
      </c>
      <c r="G273" s="5" t="s">
        <v>2748</v>
      </c>
    </row>
    <row r="274" spans="1:7">
      <c r="A274" s="11">
        <v>45532</v>
      </c>
      <c r="B274" s="5">
        <v>410.6</v>
      </c>
      <c r="C274" s="5" t="s">
        <v>5977</v>
      </c>
      <c r="D274" s="5" t="s">
        <v>5978</v>
      </c>
      <c r="E274" s="5" t="s">
        <v>5979</v>
      </c>
      <c r="F274" s="5" t="s">
        <v>5819</v>
      </c>
      <c r="G274" s="5" t="s">
        <v>4860</v>
      </c>
    </row>
    <row r="275" spans="1:7">
      <c r="A275" s="11">
        <v>45531</v>
      </c>
      <c r="B275" s="5">
        <v>413.84</v>
      </c>
      <c r="C275" s="5" t="s">
        <v>5980</v>
      </c>
      <c r="D275" s="5" t="s">
        <v>5981</v>
      </c>
      <c r="E275" s="5" t="s">
        <v>5982</v>
      </c>
      <c r="F275" s="5" t="s">
        <v>5983</v>
      </c>
      <c r="G275" s="5" t="s">
        <v>2698</v>
      </c>
    </row>
    <row r="276" spans="1:7">
      <c r="A276" s="11">
        <v>45530</v>
      </c>
      <c r="B276" s="5">
        <v>413.49</v>
      </c>
      <c r="C276" s="5" t="s">
        <v>5850</v>
      </c>
      <c r="D276" s="5" t="s">
        <v>5984</v>
      </c>
      <c r="E276" s="5" t="s">
        <v>5985</v>
      </c>
      <c r="F276" s="5" t="s">
        <v>5986</v>
      </c>
      <c r="G276" s="5" t="s">
        <v>4986</v>
      </c>
    </row>
    <row r="277" spans="1:7">
      <c r="A277" s="11">
        <v>45527</v>
      </c>
      <c r="B277" s="5">
        <v>416.79</v>
      </c>
      <c r="C277" s="5" t="s">
        <v>5987</v>
      </c>
      <c r="D277" s="5" t="s">
        <v>5988</v>
      </c>
      <c r="E277" s="5" t="s">
        <v>5989</v>
      </c>
      <c r="F277" s="5" t="s">
        <v>5990</v>
      </c>
      <c r="G277" s="5" t="s">
        <v>4737</v>
      </c>
    </row>
    <row r="278" spans="1:7">
      <c r="A278" s="11">
        <v>45526</v>
      </c>
      <c r="B278" s="5">
        <v>415.55</v>
      </c>
      <c r="C278" s="5" t="s">
        <v>5991</v>
      </c>
      <c r="D278" s="5" t="s">
        <v>5992</v>
      </c>
      <c r="E278" s="5" t="s">
        <v>5993</v>
      </c>
      <c r="F278" s="5" t="s">
        <v>5994</v>
      </c>
      <c r="G278" s="5" t="s">
        <v>5995</v>
      </c>
    </row>
    <row r="279" spans="1:7">
      <c r="A279" s="11">
        <v>45525</v>
      </c>
      <c r="B279" s="5">
        <v>424.14</v>
      </c>
      <c r="C279" s="5" t="s">
        <v>5996</v>
      </c>
      <c r="D279" s="5" t="s">
        <v>5997</v>
      </c>
      <c r="E279" s="5" t="s">
        <v>5998</v>
      </c>
      <c r="F279" s="5" t="s">
        <v>5999</v>
      </c>
      <c r="G279" s="5" t="s">
        <v>4041</v>
      </c>
    </row>
    <row r="280" spans="1:7">
      <c r="A280" s="11">
        <v>45524</v>
      </c>
      <c r="B280" s="5">
        <v>424.8</v>
      </c>
      <c r="C280" s="5" t="s">
        <v>6000</v>
      </c>
      <c r="D280" s="5" t="s">
        <v>6001</v>
      </c>
      <c r="E280" s="5" t="s">
        <v>5767</v>
      </c>
      <c r="F280" s="5" t="s">
        <v>6002</v>
      </c>
      <c r="G280" s="5" t="s">
        <v>3095</v>
      </c>
    </row>
    <row r="281" spans="1:7">
      <c r="A281" s="11">
        <v>45523</v>
      </c>
      <c r="B281" s="5">
        <v>421.53</v>
      </c>
      <c r="C281" s="5" t="s">
        <v>5837</v>
      </c>
      <c r="D281" s="5" t="s">
        <v>6003</v>
      </c>
      <c r="E281" s="5" t="s">
        <v>6004</v>
      </c>
      <c r="F281" s="5" t="s">
        <v>6005</v>
      </c>
      <c r="G281" s="5" t="s">
        <v>4855</v>
      </c>
    </row>
    <row r="282" spans="1:7">
      <c r="A282" s="11">
        <v>45520</v>
      </c>
      <c r="B282" s="5">
        <v>418.47</v>
      </c>
      <c r="C282" s="5" t="s">
        <v>6006</v>
      </c>
      <c r="D282" s="5" t="s">
        <v>6007</v>
      </c>
      <c r="E282" s="5" t="s">
        <v>6008</v>
      </c>
      <c r="F282" s="5" t="s">
        <v>6009</v>
      </c>
      <c r="G282" s="5" t="s">
        <v>3344</v>
      </c>
    </row>
    <row r="283" spans="1:7">
      <c r="A283" s="11">
        <v>45519</v>
      </c>
      <c r="B283" s="5">
        <v>421.03</v>
      </c>
      <c r="C283" s="5" t="s">
        <v>6010</v>
      </c>
      <c r="D283" s="5" t="s">
        <v>6011</v>
      </c>
      <c r="E283" s="5" t="s">
        <v>6012</v>
      </c>
      <c r="F283" s="5" t="s">
        <v>6013</v>
      </c>
      <c r="G283" s="5" t="s">
        <v>3052</v>
      </c>
    </row>
    <row r="284" spans="1:7">
      <c r="A284" s="11">
        <v>45518</v>
      </c>
      <c r="B284" s="5">
        <v>416.86</v>
      </c>
      <c r="C284" s="5" t="s">
        <v>6014</v>
      </c>
      <c r="D284" s="5" t="s">
        <v>6015</v>
      </c>
      <c r="E284" s="5" t="s">
        <v>6016</v>
      </c>
      <c r="F284" s="5" t="s">
        <v>6017</v>
      </c>
      <c r="G284" s="5" t="s">
        <v>3911</v>
      </c>
    </row>
    <row r="285" spans="1:7">
      <c r="A285" s="11">
        <v>45517</v>
      </c>
      <c r="B285" s="5">
        <v>414.01</v>
      </c>
      <c r="C285" s="5" t="s">
        <v>6018</v>
      </c>
      <c r="D285" s="5" t="s">
        <v>6019</v>
      </c>
      <c r="E285" s="5" t="s">
        <v>6020</v>
      </c>
      <c r="F285" s="5" t="s">
        <v>6021</v>
      </c>
      <c r="G285" s="5" t="s">
        <v>4921</v>
      </c>
    </row>
    <row r="286" spans="1:7">
      <c r="A286" s="11">
        <v>45516</v>
      </c>
      <c r="B286" s="5">
        <v>406.81</v>
      </c>
      <c r="C286" s="5" t="s">
        <v>6022</v>
      </c>
      <c r="D286" s="5" t="s">
        <v>6023</v>
      </c>
      <c r="E286" s="5" t="s">
        <v>6024</v>
      </c>
      <c r="F286" s="5" t="s">
        <v>6025</v>
      </c>
      <c r="G286" s="5" t="s">
        <v>4244</v>
      </c>
    </row>
    <row r="287" spans="1:7">
      <c r="A287" s="11">
        <v>45513</v>
      </c>
      <c r="B287" s="5">
        <v>406.02</v>
      </c>
      <c r="C287" s="5" t="s">
        <v>6026</v>
      </c>
      <c r="D287" s="5" t="s">
        <v>6027</v>
      </c>
      <c r="E287" s="5" t="s">
        <v>6028</v>
      </c>
      <c r="F287" s="5" t="s">
        <v>6029</v>
      </c>
      <c r="G287" s="5" t="s">
        <v>6030</v>
      </c>
    </row>
    <row r="288" spans="1:7">
      <c r="A288" s="11">
        <v>45512</v>
      </c>
      <c r="B288" s="5">
        <v>402.69</v>
      </c>
      <c r="C288" s="5" t="s">
        <v>6031</v>
      </c>
      <c r="D288" s="5" t="s">
        <v>6032</v>
      </c>
      <c r="E288" s="5" t="s">
        <v>6033</v>
      </c>
      <c r="F288" s="5" t="s">
        <v>5617</v>
      </c>
      <c r="G288" s="5" t="s">
        <v>4916</v>
      </c>
    </row>
    <row r="289" spans="1:7">
      <c r="A289" s="11">
        <v>45511</v>
      </c>
      <c r="B289" s="5">
        <v>398.43</v>
      </c>
      <c r="C289" s="5" t="s">
        <v>6034</v>
      </c>
      <c r="D289" s="5" t="s">
        <v>6035</v>
      </c>
      <c r="E289" s="5" t="s">
        <v>6036</v>
      </c>
      <c r="F289" s="5" t="s">
        <v>6037</v>
      </c>
      <c r="G289" s="5" t="s">
        <v>2847</v>
      </c>
    </row>
    <row r="290" spans="1:7">
      <c r="A290" s="11">
        <v>45510</v>
      </c>
      <c r="B290" s="5">
        <v>399.61</v>
      </c>
      <c r="C290" s="5" t="s">
        <v>6038</v>
      </c>
      <c r="D290" s="5" t="s">
        <v>6039</v>
      </c>
      <c r="E290" s="5" t="s">
        <v>6040</v>
      </c>
      <c r="F290" s="5" t="s">
        <v>6041</v>
      </c>
      <c r="G290" s="5" t="s">
        <v>3325</v>
      </c>
    </row>
    <row r="291" spans="1:7">
      <c r="A291" s="11">
        <v>45509</v>
      </c>
      <c r="B291" s="5">
        <v>395.15</v>
      </c>
      <c r="C291" s="5" t="s">
        <v>6042</v>
      </c>
      <c r="D291" s="5" t="s">
        <v>6043</v>
      </c>
      <c r="E291" s="5" t="s">
        <v>6044</v>
      </c>
      <c r="F291" s="5" t="s">
        <v>4644</v>
      </c>
      <c r="G291" s="5" t="s">
        <v>6045</v>
      </c>
    </row>
    <row r="292" spans="1:7">
      <c r="A292" s="11">
        <v>45506</v>
      </c>
      <c r="B292" s="5">
        <v>408.49</v>
      </c>
      <c r="C292" s="5" t="s">
        <v>5528</v>
      </c>
      <c r="D292" s="5" t="s">
        <v>5978</v>
      </c>
      <c r="E292" s="5" t="s">
        <v>6046</v>
      </c>
      <c r="F292" s="5" t="s">
        <v>6047</v>
      </c>
      <c r="G292" s="5" t="s">
        <v>6048</v>
      </c>
    </row>
    <row r="293" spans="1:7">
      <c r="A293" s="11">
        <v>45505</v>
      </c>
      <c r="B293" s="5">
        <v>417.11</v>
      </c>
      <c r="C293" s="5" t="s">
        <v>6049</v>
      </c>
      <c r="D293" s="5" t="s">
        <v>6050</v>
      </c>
      <c r="E293" s="5" t="s">
        <v>6051</v>
      </c>
      <c r="F293" s="5" t="s">
        <v>3956</v>
      </c>
      <c r="G293" s="5" t="s">
        <v>2847</v>
      </c>
    </row>
    <row r="294" spans="1:7">
      <c r="A294" s="11">
        <v>45504</v>
      </c>
      <c r="B294" s="5">
        <v>418.35</v>
      </c>
      <c r="C294" s="5" t="s">
        <v>6052</v>
      </c>
      <c r="D294" s="5" t="s">
        <v>6053</v>
      </c>
      <c r="E294" s="5" t="s">
        <v>6054</v>
      </c>
      <c r="F294" s="5" t="s">
        <v>6055</v>
      </c>
      <c r="G294" s="5" t="s">
        <v>3085</v>
      </c>
    </row>
    <row r="295" spans="1:7">
      <c r="A295" s="11">
        <v>45503</v>
      </c>
      <c r="B295" s="5">
        <v>422.92</v>
      </c>
      <c r="C295" s="5" t="s">
        <v>6056</v>
      </c>
      <c r="D295" s="5" t="s">
        <v>6057</v>
      </c>
      <c r="E295" s="5" t="s">
        <v>6058</v>
      </c>
      <c r="F295" s="5" t="s">
        <v>6059</v>
      </c>
      <c r="G295" s="5" t="s">
        <v>3793</v>
      </c>
    </row>
    <row r="296" spans="1:7">
      <c r="A296" s="11">
        <v>45502</v>
      </c>
      <c r="B296" s="5">
        <v>426.73</v>
      </c>
      <c r="C296" s="5" t="s">
        <v>6060</v>
      </c>
      <c r="D296" s="5" t="s">
        <v>6061</v>
      </c>
      <c r="E296" s="5" t="s">
        <v>6062</v>
      </c>
      <c r="F296" s="5" t="s">
        <v>5915</v>
      </c>
      <c r="G296" s="5" t="s">
        <v>6063</v>
      </c>
    </row>
    <row r="297" spans="1:7">
      <c r="A297" s="11">
        <v>45499</v>
      </c>
      <c r="B297" s="5">
        <v>425.27</v>
      </c>
      <c r="C297" s="5" t="s">
        <v>5541</v>
      </c>
      <c r="D297" s="5" t="s">
        <v>6064</v>
      </c>
      <c r="E297" s="5" t="s">
        <v>6065</v>
      </c>
      <c r="F297" s="5" t="s">
        <v>5567</v>
      </c>
      <c r="G297" s="5" t="s">
        <v>3081</v>
      </c>
    </row>
    <row r="298" spans="1:7">
      <c r="A298" s="11">
        <v>45498</v>
      </c>
      <c r="B298" s="5">
        <v>418.4</v>
      </c>
      <c r="C298" s="5" t="s">
        <v>6066</v>
      </c>
      <c r="D298" s="5" t="s">
        <v>6067</v>
      </c>
      <c r="E298" s="5" t="s">
        <v>6068</v>
      </c>
      <c r="F298" s="5" t="s">
        <v>6069</v>
      </c>
      <c r="G298" s="5" t="s">
        <v>6070</v>
      </c>
    </row>
    <row r="299" spans="1:7">
      <c r="A299" s="11">
        <v>45497</v>
      </c>
      <c r="B299" s="5">
        <v>428.9</v>
      </c>
      <c r="C299" s="5" t="s">
        <v>6071</v>
      </c>
      <c r="D299" s="5" t="s">
        <v>6072</v>
      </c>
      <c r="E299" s="5" t="s">
        <v>6073</v>
      </c>
      <c r="F299" s="5" t="s">
        <v>6074</v>
      </c>
      <c r="G299" s="5" t="s">
        <v>6075</v>
      </c>
    </row>
    <row r="300" spans="1:7">
      <c r="A300" s="11">
        <v>45496</v>
      </c>
      <c r="B300" s="5">
        <v>444.85</v>
      </c>
      <c r="C300" s="5" t="s">
        <v>6076</v>
      </c>
      <c r="D300" s="5" t="s">
        <v>6077</v>
      </c>
      <c r="E300" s="5" t="s">
        <v>6078</v>
      </c>
      <c r="F300" s="5" t="s">
        <v>6079</v>
      </c>
      <c r="G300" s="5" t="s">
        <v>5738</v>
      </c>
    </row>
    <row r="301" spans="1:7">
      <c r="A301" s="11">
        <v>45495</v>
      </c>
      <c r="B301" s="5">
        <v>442.94</v>
      </c>
      <c r="C301" s="5" t="s">
        <v>6080</v>
      </c>
      <c r="D301" s="5" t="s">
        <v>6081</v>
      </c>
      <c r="E301" s="5" t="s">
        <v>6082</v>
      </c>
      <c r="F301" s="5" t="s">
        <v>6083</v>
      </c>
      <c r="G301" s="5" t="s">
        <v>4536</v>
      </c>
    </row>
    <row r="302" spans="1:7">
      <c r="A302" s="11">
        <v>45492</v>
      </c>
      <c r="B302" s="5">
        <v>437.11</v>
      </c>
      <c r="C302" s="5" t="s">
        <v>6084</v>
      </c>
      <c r="D302" s="5" t="s">
        <v>6085</v>
      </c>
      <c r="E302" s="5" t="s">
        <v>6086</v>
      </c>
      <c r="F302" s="5" t="s">
        <v>6087</v>
      </c>
      <c r="G302" s="5" t="s">
        <v>3494</v>
      </c>
    </row>
    <row r="303" spans="1:7">
      <c r="A303" s="11">
        <v>45491</v>
      </c>
      <c r="B303" s="5">
        <v>440.37</v>
      </c>
      <c r="C303" s="5" t="s">
        <v>6088</v>
      </c>
      <c r="D303" s="5" t="s">
        <v>6089</v>
      </c>
      <c r="E303" s="5" t="s">
        <v>6090</v>
      </c>
      <c r="F303" s="5" t="s">
        <v>6091</v>
      </c>
      <c r="G303" s="5" t="s">
        <v>2905</v>
      </c>
    </row>
    <row r="304" spans="1:7">
      <c r="A304" s="11">
        <v>45490</v>
      </c>
      <c r="B304" s="5">
        <v>443.52</v>
      </c>
      <c r="C304" s="5" t="s">
        <v>6092</v>
      </c>
      <c r="D304" s="5" t="s">
        <v>6093</v>
      </c>
      <c r="E304" s="5" t="s">
        <v>6094</v>
      </c>
      <c r="F304" s="5" t="s">
        <v>6095</v>
      </c>
      <c r="G304" s="5" t="s">
        <v>3584</v>
      </c>
    </row>
    <row r="305" spans="1:7">
      <c r="A305" s="11">
        <v>45489</v>
      </c>
      <c r="B305" s="5">
        <v>449.52</v>
      </c>
      <c r="C305" s="5" t="s">
        <v>6096</v>
      </c>
      <c r="D305" s="5" t="s">
        <v>6097</v>
      </c>
      <c r="E305" s="5" t="s">
        <v>6098</v>
      </c>
      <c r="F305" s="5" t="s">
        <v>6099</v>
      </c>
      <c r="G305" s="5" t="s">
        <v>6100</v>
      </c>
    </row>
    <row r="306" spans="1:7">
      <c r="A306" s="11">
        <v>45488</v>
      </c>
      <c r="B306" s="5">
        <v>453.96</v>
      </c>
      <c r="C306" s="5" t="s">
        <v>6101</v>
      </c>
      <c r="D306" s="5" t="s">
        <v>6102</v>
      </c>
      <c r="E306" s="5" t="s">
        <v>5686</v>
      </c>
      <c r="F306" s="5" t="s">
        <v>6103</v>
      </c>
      <c r="G306" s="5" t="s">
        <v>6104</v>
      </c>
    </row>
    <row r="307" spans="1:7">
      <c r="A307" s="11">
        <v>45485</v>
      </c>
      <c r="B307" s="5">
        <v>453.55</v>
      </c>
      <c r="C307" s="5" t="s">
        <v>6105</v>
      </c>
      <c r="D307" s="5" t="s">
        <v>6106</v>
      </c>
      <c r="E307" s="5" t="s">
        <v>6107</v>
      </c>
      <c r="F307" s="5" t="s">
        <v>5126</v>
      </c>
      <c r="G307" s="5" t="s">
        <v>5422</v>
      </c>
    </row>
    <row r="308" spans="1:7">
      <c r="A308" s="11">
        <v>45484</v>
      </c>
      <c r="B308" s="5">
        <v>454.7</v>
      </c>
      <c r="C308" s="5" t="s">
        <v>6108</v>
      </c>
      <c r="D308" s="5" t="s">
        <v>6109</v>
      </c>
      <c r="E308" s="5" t="s">
        <v>6110</v>
      </c>
      <c r="F308" s="5" t="s">
        <v>6111</v>
      </c>
      <c r="G308" s="5" t="s">
        <v>6112</v>
      </c>
    </row>
    <row r="309" spans="1:7">
      <c r="A309" s="11">
        <v>45483</v>
      </c>
      <c r="B309" s="5">
        <v>466.25</v>
      </c>
      <c r="C309" s="5" t="s">
        <v>5217</v>
      </c>
      <c r="D309" s="5" t="s">
        <v>6113</v>
      </c>
      <c r="E309" s="5" t="s">
        <v>6114</v>
      </c>
      <c r="F309" s="5" t="s">
        <v>6115</v>
      </c>
      <c r="G309" s="5" t="s">
        <v>3929</v>
      </c>
    </row>
    <row r="310" spans="1:7">
      <c r="A310" s="11">
        <v>45482</v>
      </c>
      <c r="B310" s="5">
        <v>459.54</v>
      </c>
      <c r="C310" s="5" t="s">
        <v>6116</v>
      </c>
      <c r="D310" s="5" t="s">
        <v>6117</v>
      </c>
      <c r="E310" s="5" t="s">
        <v>6118</v>
      </c>
      <c r="F310" s="5" t="s">
        <v>6119</v>
      </c>
      <c r="G310" s="5" t="s">
        <v>6120</v>
      </c>
    </row>
    <row r="311" spans="1:7">
      <c r="A311" s="11">
        <v>45481</v>
      </c>
      <c r="B311" s="5">
        <v>466.24</v>
      </c>
      <c r="C311" s="5" t="s">
        <v>6121</v>
      </c>
      <c r="D311" s="5" t="s">
        <v>6122</v>
      </c>
      <c r="E311" s="5" t="s">
        <v>6123</v>
      </c>
      <c r="F311" s="5" t="s">
        <v>6124</v>
      </c>
      <c r="G311" s="5" t="s">
        <v>3018</v>
      </c>
    </row>
    <row r="312" spans="1:7">
      <c r="A312" s="11">
        <v>45478</v>
      </c>
      <c r="B312" s="5">
        <v>467.56</v>
      </c>
      <c r="C312" s="5" t="s">
        <v>6125</v>
      </c>
      <c r="D312" s="5" t="s">
        <v>6126</v>
      </c>
      <c r="E312" s="5" t="s">
        <v>6127</v>
      </c>
      <c r="F312" s="5" t="s">
        <v>6128</v>
      </c>
      <c r="G312" s="5" t="s">
        <v>4393</v>
      </c>
    </row>
    <row r="313" spans="1:7">
      <c r="A313" s="11">
        <v>45476</v>
      </c>
      <c r="B313" s="5">
        <v>460.77</v>
      </c>
      <c r="C313" s="5" t="s">
        <v>6129</v>
      </c>
      <c r="D313" s="5" t="s">
        <v>6130</v>
      </c>
      <c r="E313" s="5" t="s">
        <v>6131</v>
      </c>
      <c r="F313" s="5" t="s">
        <v>6132</v>
      </c>
      <c r="G313" s="5" t="s">
        <v>3473</v>
      </c>
    </row>
    <row r="314" spans="1:7">
      <c r="A314" s="11">
        <v>45475</v>
      </c>
      <c r="B314" s="5">
        <v>459.28</v>
      </c>
      <c r="C314" s="5" t="s">
        <v>6133</v>
      </c>
      <c r="D314" s="5" t="s">
        <v>6134</v>
      </c>
      <c r="E314" s="5" t="s">
        <v>6135</v>
      </c>
      <c r="F314" s="5" t="s">
        <v>5118</v>
      </c>
      <c r="G314" s="5" t="s">
        <v>5095</v>
      </c>
    </row>
    <row r="315" spans="1:7">
      <c r="A315" s="11">
        <v>45474</v>
      </c>
      <c r="B315" s="5">
        <v>456.73</v>
      </c>
      <c r="C315" s="5" t="s">
        <v>6136</v>
      </c>
      <c r="D315" s="5" t="s">
        <v>6137</v>
      </c>
      <c r="E315" s="5" t="s">
        <v>6138</v>
      </c>
      <c r="F315" s="5" t="s">
        <v>6139</v>
      </c>
      <c r="G315" s="5" t="s">
        <v>4749</v>
      </c>
    </row>
    <row r="316" spans="1:7">
      <c r="A316" s="11">
        <v>45471</v>
      </c>
      <c r="B316" s="5">
        <v>446.95</v>
      </c>
      <c r="C316" s="5" t="s">
        <v>6140</v>
      </c>
      <c r="D316" s="5" t="s">
        <v>6141</v>
      </c>
      <c r="E316" s="5" t="s">
        <v>6142</v>
      </c>
      <c r="F316" s="5" t="s">
        <v>6143</v>
      </c>
      <c r="G316" s="5" t="s">
        <v>2915</v>
      </c>
    </row>
    <row r="317" spans="1:7">
      <c r="A317" s="11">
        <v>45470</v>
      </c>
      <c r="B317" s="5">
        <v>452.85</v>
      </c>
      <c r="C317" s="5" t="s">
        <v>6144</v>
      </c>
      <c r="D317" s="5" t="s">
        <v>6145</v>
      </c>
      <c r="E317" s="5" t="s">
        <v>6146</v>
      </c>
      <c r="F317" s="5" t="s">
        <v>6147</v>
      </c>
      <c r="G317" s="5" t="s">
        <v>3659</v>
      </c>
    </row>
    <row r="318" spans="1:7">
      <c r="A318" s="11">
        <v>45469</v>
      </c>
      <c r="B318" s="5">
        <v>452.16</v>
      </c>
      <c r="C318" s="5" t="s">
        <v>6148</v>
      </c>
      <c r="D318" s="5" t="s">
        <v>6149</v>
      </c>
      <c r="E318" s="5" t="s">
        <v>6150</v>
      </c>
      <c r="F318" s="5" t="s">
        <v>6151</v>
      </c>
      <c r="G318" s="5" t="s">
        <v>3957</v>
      </c>
    </row>
    <row r="319" spans="1:7">
      <c r="A319" s="11">
        <v>45468</v>
      </c>
      <c r="B319" s="5">
        <v>450.95</v>
      </c>
      <c r="C319" s="5" t="s">
        <v>6152</v>
      </c>
      <c r="D319" s="5" t="s">
        <v>6153</v>
      </c>
      <c r="E319" s="5" t="s">
        <v>5581</v>
      </c>
      <c r="F319" s="5" t="s">
        <v>6154</v>
      </c>
      <c r="G319" s="5" t="s">
        <v>4855</v>
      </c>
    </row>
    <row r="320" spans="1:7">
      <c r="A320" s="11">
        <v>45467</v>
      </c>
      <c r="B320" s="5">
        <v>447.67</v>
      </c>
      <c r="C320" s="5" t="s">
        <v>6155</v>
      </c>
      <c r="D320" s="5" t="s">
        <v>6156</v>
      </c>
      <c r="E320" s="5" t="s">
        <v>6142</v>
      </c>
      <c r="F320" s="5" t="s">
        <v>6157</v>
      </c>
      <c r="G320" s="5" t="s">
        <v>5798</v>
      </c>
    </row>
    <row r="321" spans="1:7">
      <c r="A321" s="11">
        <v>45464</v>
      </c>
      <c r="B321" s="5">
        <v>449.78</v>
      </c>
      <c r="C321" s="5" t="s">
        <v>6158</v>
      </c>
      <c r="D321" s="5" t="s">
        <v>6159</v>
      </c>
      <c r="E321" s="5" t="s">
        <v>6160</v>
      </c>
      <c r="F321" s="5" t="s">
        <v>3319</v>
      </c>
      <c r="G321" s="5" t="s">
        <v>6161</v>
      </c>
    </row>
    <row r="322" spans="1:7">
      <c r="A322" s="11">
        <v>45463</v>
      </c>
      <c r="B322" s="5">
        <v>445.7</v>
      </c>
      <c r="C322" s="5" t="s">
        <v>6162</v>
      </c>
      <c r="D322" s="5" t="s">
        <v>6163</v>
      </c>
      <c r="E322" s="5" t="s">
        <v>6164</v>
      </c>
      <c r="F322" s="5" t="s">
        <v>6165</v>
      </c>
      <c r="G322" s="5" t="s">
        <v>2842</v>
      </c>
    </row>
    <row r="323" spans="1:7">
      <c r="A323" s="11">
        <v>45461</v>
      </c>
      <c r="B323" s="5">
        <v>446.34</v>
      </c>
      <c r="C323" s="5" t="s">
        <v>6166</v>
      </c>
      <c r="D323" s="5" t="s">
        <v>6167</v>
      </c>
      <c r="E323" s="5" t="s">
        <v>6168</v>
      </c>
      <c r="F323" s="5" t="s">
        <v>6169</v>
      </c>
      <c r="G323" s="5" t="s">
        <v>6170</v>
      </c>
    </row>
    <row r="324" spans="1:7">
      <c r="A324" s="11">
        <v>45460</v>
      </c>
      <c r="B324" s="5">
        <v>448.37</v>
      </c>
      <c r="C324" s="5" t="s">
        <v>6171</v>
      </c>
      <c r="D324" s="5" t="s">
        <v>6172</v>
      </c>
      <c r="E324" s="5" t="s">
        <v>6173</v>
      </c>
      <c r="F324" s="5" t="s">
        <v>6091</v>
      </c>
      <c r="G324" s="5" t="s">
        <v>3683</v>
      </c>
    </row>
    <row r="325" spans="1:7">
      <c r="A325" s="11">
        <v>45457</v>
      </c>
      <c r="B325" s="5">
        <v>442.57</v>
      </c>
      <c r="C325" s="5" t="s">
        <v>6174</v>
      </c>
      <c r="D325" s="5" t="s">
        <v>6175</v>
      </c>
      <c r="E325" s="5" t="s">
        <v>6176</v>
      </c>
      <c r="F325" s="5" t="s">
        <v>5826</v>
      </c>
      <c r="G325" s="5" t="s">
        <v>3876</v>
      </c>
    </row>
    <row r="326" spans="1:7">
      <c r="A326" s="11">
        <v>45456</v>
      </c>
      <c r="B326" s="5">
        <v>441.58</v>
      </c>
      <c r="C326" s="5" t="s">
        <v>6177</v>
      </c>
      <c r="D326" s="5" t="s">
        <v>6178</v>
      </c>
      <c r="E326" s="5" t="s">
        <v>6179</v>
      </c>
      <c r="F326" s="5" t="s">
        <v>6180</v>
      </c>
      <c r="G326" s="5" t="s">
        <v>3762</v>
      </c>
    </row>
    <row r="327" spans="1:7">
      <c r="A327" s="11">
        <v>45455</v>
      </c>
      <c r="B327" s="5">
        <v>441.06</v>
      </c>
      <c r="C327" s="5" t="s">
        <v>6181</v>
      </c>
      <c r="D327" s="5" t="s">
        <v>6182</v>
      </c>
      <c r="E327" s="5" t="s">
        <v>6183</v>
      </c>
      <c r="F327" s="5" t="s">
        <v>6184</v>
      </c>
      <c r="G327" s="5" t="s">
        <v>3300</v>
      </c>
    </row>
    <row r="328" spans="1:7">
      <c r="A328" s="11">
        <v>45454</v>
      </c>
      <c r="B328" s="5">
        <v>432.68</v>
      </c>
      <c r="C328" s="5" t="s">
        <v>5628</v>
      </c>
      <c r="D328" s="5" t="s">
        <v>6185</v>
      </c>
      <c r="E328" s="5" t="s">
        <v>6186</v>
      </c>
      <c r="F328" s="5" t="s">
        <v>6187</v>
      </c>
      <c r="G328" s="5" t="s">
        <v>2753</v>
      </c>
    </row>
    <row r="329" spans="1:7">
      <c r="A329" s="11">
        <v>45453</v>
      </c>
      <c r="B329" s="5">
        <v>427.87</v>
      </c>
      <c r="C329" s="5" t="s">
        <v>6062</v>
      </c>
      <c r="D329" s="5" t="s">
        <v>6188</v>
      </c>
      <c r="E329" s="5" t="s">
        <v>6189</v>
      </c>
      <c r="F329" s="5" t="s">
        <v>6190</v>
      </c>
      <c r="G329" s="5" t="s">
        <v>2817</v>
      </c>
    </row>
    <row r="330" spans="1:7">
      <c r="A330" s="11">
        <v>45450</v>
      </c>
      <c r="B330" s="5">
        <v>423.85</v>
      </c>
      <c r="C330" s="5" t="s">
        <v>6191</v>
      </c>
      <c r="D330" s="5" t="s">
        <v>6192</v>
      </c>
      <c r="E330" s="5" t="s">
        <v>6193</v>
      </c>
      <c r="F330" s="5" t="s">
        <v>6194</v>
      </c>
      <c r="G330" s="5" t="s">
        <v>4041</v>
      </c>
    </row>
    <row r="331" spans="1:7">
      <c r="A331" s="11">
        <v>45449</v>
      </c>
      <c r="B331" s="5">
        <v>424.52</v>
      </c>
      <c r="C331" s="5" t="s">
        <v>5572</v>
      </c>
      <c r="D331" s="5" t="s">
        <v>6195</v>
      </c>
      <c r="E331" s="5" t="s">
        <v>6196</v>
      </c>
      <c r="F331" s="5" t="s">
        <v>6197</v>
      </c>
      <c r="G331" s="5" t="s">
        <v>3762</v>
      </c>
    </row>
    <row r="332" spans="1:7">
      <c r="A332" s="11">
        <v>45448</v>
      </c>
      <c r="B332" s="5">
        <v>424.01</v>
      </c>
      <c r="C332" s="5" t="s">
        <v>5606</v>
      </c>
      <c r="D332" s="5" t="s">
        <v>5996</v>
      </c>
      <c r="E332" s="5" t="s">
        <v>6198</v>
      </c>
      <c r="F332" s="5" t="s">
        <v>6199</v>
      </c>
      <c r="G332" s="5" t="s">
        <v>3403</v>
      </c>
    </row>
    <row r="333" spans="1:7">
      <c r="A333" s="11">
        <v>45447</v>
      </c>
      <c r="B333" s="5">
        <v>416.07</v>
      </c>
      <c r="C333" s="5" t="s">
        <v>6200</v>
      </c>
      <c r="D333" s="5" t="s">
        <v>6201</v>
      </c>
      <c r="E333" s="5" t="s">
        <v>6202</v>
      </c>
      <c r="F333" s="5" t="s">
        <v>6203</v>
      </c>
      <c r="G333" s="5" t="s">
        <v>2942</v>
      </c>
    </row>
    <row r="334" spans="1:7">
      <c r="A334" s="11">
        <v>45446</v>
      </c>
      <c r="B334" s="5">
        <v>413.52</v>
      </c>
      <c r="C334" s="5" t="s">
        <v>6204</v>
      </c>
      <c r="D334" s="5" t="s">
        <v>6205</v>
      </c>
      <c r="E334" s="5" t="s">
        <v>6206</v>
      </c>
      <c r="F334" s="5" t="s">
        <v>6207</v>
      </c>
      <c r="G334" s="5" t="s">
        <v>3512</v>
      </c>
    </row>
    <row r="335" spans="1:7">
      <c r="A335" s="11">
        <v>45443</v>
      </c>
      <c r="B335" s="5">
        <v>415.13</v>
      </c>
      <c r="C335" s="5" t="s">
        <v>6208</v>
      </c>
      <c r="D335" s="5" t="s">
        <v>6208</v>
      </c>
      <c r="E335" s="5" t="s">
        <v>6209</v>
      </c>
      <c r="F335" s="5" t="s">
        <v>6210</v>
      </c>
      <c r="G335" s="5" t="s">
        <v>3699</v>
      </c>
    </row>
    <row r="336" spans="1:7">
      <c r="A336" s="11">
        <v>45442</v>
      </c>
      <c r="B336" s="5">
        <v>414.67</v>
      </c>
      <c r="C336" s="5" t="s">
        <v>6211</v>
      </c>
      <c r="D336" s="5" t="s">
        <v>6211</v>
      </c>
      <c r="E336" s="5" t="s">
        <v>6212</v>
      </c>
      <c r="F336" s="5" t="s">
        <v>6213</v>
      </c>
      <c r="G336" s="5" t="s">
        <v>6214</v>
      </c>
    </row>
    <row r="337" spans="1:7">
      <c r="A337" s="11">
        <v>45441</v>
      </c>
      <c r="B337" s="5">
        <v>429.17</v>
      </c>
      <c r="C337" s="5" t="s">
        <v>6215</v>
      </c>
      <c r="D337" s="5" t="s">
        <v>6216</v>
      </c>
      <c r="E337" s="5" t="s">
        <v>6215</v>
      </c>
      <c r="F337" s="5" t="s">
        <v>6217</v>
      </c>
      <c r="G337" s="5" t="s">
        <v>4653</v>
      </c>
    </row>
    <row r="338" spans="1:7">
      <c r="A338" s="11">
        <v>45440</v>
      </c>
      <c r="B338" s="5">
        <v>430.32</v>
      </c>
      <c r="C338" s="5" t="s">
        <v>6218</v>
      </c>
      <c r="D338" s="5" t="s">
        <v>6219</v>
      </c>
      <c r="E338" s="5" t="s">
        <v>6220</v>
      </c>
      <c r="F338" s="5" t="s">
        <v>6221</v>
      </c>
      <c r="G338" s="5" t="s">
        <v>3013</v>
      </c>
    </row>
    <row r="339" spans="1:7">
      <c r="A339" s="11">
        <v>45436</v>
      </c>
      <c r="B339" s="5">
        <v>430.16</v>
      </c>
      <c r="C339" s="5" t="s">
        <v>6222</v>
      </c>
      <c r="D339" s="5" t="s">
        <v>6223</v>
      </c>
      <c r="E339" s="5" t="s">
        <v>6224</v>
      </c>
      <c r="F339" s="5" t="s">
        <v>6225</v>
      </c>
      <c r="G339" s="5" t="s">
        <v>4673</v>
      </c>
    </row>
    <row r="340" spans="1:7">
      <c r="A340" s="11">
        <v>45435</v>
      </c>
      <c r="B340" s="5">
        <v>427</v>
      </c>
      <c r="C340" s="5" t="s">
        <v>6226</v>
      </c>
      <c r="D340" s="5" t="s">
        <v>6227</v>
      </c>
      <c r="E340" s="5" t="s">
        <v>6228</v>
      </c>
      <c r="F340" s="5" t="s">
        <v>6229</v>
      </c>
      <c r="G340" s="5" t="s">
        <v>4136</v>
      </c>
    </row>
    <row r="341" spans="1:7">
      <c r="A341" s="11">
        <v>45434</v>
      </c>
      <c r="B341" s="5">
        <v>430.52</v>
      </c>
      <c r="C341" s="5" t="s">
        <v>6230</v>
      </c>
      <c r="D341" s="5" t="s">
        <v>6231</v>
      </c>
      <c r="E341" s="5" t="s">
        <v>6232</v>
      </c>
      <c r="F341" s="5" t="s">
        <v>6233</v>
      </c>
      <c r="G341" s="5" t="s">
        <v>6063</v>
      </c>
    </row>
    <row r="342" spans="1:7">
      <c r="A342" s="11">
        <v>45433</v>
      </c>
      <c r="B342" s="5">
        <v>429.04</v>
      </c>
      <c r="C342" s="5" t="s">
        <v>6234</v>
      </c>
      <c r="D342" s="5" t="s">
        <v>6226</v>
      </c>
      <c r="E342" s="5" t="s">
        <v>6235</v>
      </c>
      <c r="F342" s="5" t="s">
        <v>6236</v>
      </c>
      <c r="G342" s="5" t="s">
        <v>4876</v>
      </c>
    </row>
    <row r="343" spans="1:7">
      <c r="A343" s="11">
        <v>45432</v>
      </c>
      <c r="B343" s="5">
        <v>425.34</v>
      </c>
      <c r="C343" s="5" t="s">
        <v>6237</v>
      </c>
      <c r="D343" s="5" t="s">
        <v>6238</v>
      </c>
      <c r="E343" s="5" t="s">
        <v>6239</v>
      </c>
      <c r="F343" s="5" t="s">
        <v>5727</v>
      </c>
      <c r="G343" s="5" t="s">
        <v>4223</v>
      </c>
    </row>
    <row r="344" spans="1:7">
      <c r="A344" s="11">
        <v>45429</v>
      </c>
      <c r="B344" s="5">
        <v>420.21</v>
      </c>
      <c r="C344" s="5" t="s">
        <v>6240</v>
      </c>
      <c r="D344" s="5" t="s">
        <v>6241</v>
      </c>
      <c r="E344" s="5" t="s">
        <v>6242</v>
      </c>
      <c r="F344" s="5" t="s">
        <v>6243</v>
      </c>
      <c r="G344" s="5" t="s">
        <v>3186</v>
      </c>
    </row>
    <row r="345" spans="1:7">
      <c r="A345" s="11">
        <v>45428</v>
      </c>
      <c r="B345" s="5">
        <v>420.99</v>
      </c>
      <c r="C345" s="5" t="s">
        <v>6244</v>
      </c>
      <c r="D345" s="5" t="s">
        <v>6228</v>
      </c>
      <c r="E345" s="5" t="s">
        <v>6245</v>
      </c>
      <c r="F345" s="5" t="s">
        <v>5161</v>
      </c>
      <c r="G345" s="5" t="s">
        <v>2832</v>
      </c>
    </row>
    <row r="346" spans="1:7">
      <c r="A346" s="11">
        <v>45427</v>
      </c>
      <c r="B346" s="5">
        <v>423.08</v>
      </c>
      <c r="C346" s="5" t="s">
        <v>6246</v>
      </c>
      <c r="D346" s="5" t="s">
        <v>6247</v>
      </c>
      <c r="E346" s="5" t="s">
        <v>6065</v>
      </c>
      <c r="F346" s="5" t="s">
        <v>6248</v>
      </c>
      <c r="G346" s="5" t="s">
        <v>6249</v>
      </c>
    </row>
    <row r="347" spans="1:7">
      <c r="A347" s="11">
        <v>45426</v>
      </c>
      <c r="B347" s="5">
        <v>416.56</v>
      </c>
      <c r="C347" s="5" t="s">
        <v>6250</v>
      </c>
      <c r="D347" s="5" t="s">
        <v>5971</v>
      </c>
      <c r="E347" s="5" t="s">
        <v>5753</v>
      </c>
      <c r="F347" s="5" t="s">
        <v>6251</v>
      </c>
      <c r="G347" s="5" t="s">
        <v>3911</v>
      </c>
    </row>
    <row r="348" spans="1:7">
      <c r="A348" s="11">
        <v>45425</v>
      </c>
      <c r="B348" s="5">
        <v>413.72</v>
      </c>
      <c r="C348" s="5" t="s">
        <v>6252</v>
      </c>
      <c r="D348" s="5" t="s">
        <v>6253</v>
      </c>
      <c r="E348" s="5" t="s">
        <v>6254</v>
      </c>
      <c r="F348" s="5" t="s">
        <v>5242</v>
      </c>
      <c r="G348" s="5" t="s">
        <v>5422</v>
      </c>
    </row>
    <row r="349" spans="1:7">
      <c r="A349" s="11">
        <v>45422</v>
      </c>
      <c r="B349" s="5">
        <v>414.74</v>
      </c>
      <c r="C349" s="5" t="s">
        <v>6255</v>
      </c>
      <c r="D349" s="5" t="s">
        <v>6256</v>
      </c>
      <c r="E349" s="5" t="s">
        <v>6257</v>
      </c>
      <c r="F349" s="5" t="s">
        <v>5909</v>
      </c>
      <c r="G349" s="5" t="s">
        <v>3687</v>
      </c>
    </row>
    <row r="350" spans="1:7">
      <c r="A350" s="11">
        <v>45421</v>
      </c>
      <c r="B350" s="5">
        <v>412.32</v>
      </c>
      <c r="C350" s="5" t="s">
        <v>6258</v>
      </c>
      <c r="D350" s="5" t="s">
        <v>6259</v>
      </c>
      <c r="E350" s="5" t="s">
        <v>6260</v>
      </c>
      <c r="F350" s="5" t="s">
        <v>6261</v>
      </c>
      <c r="G350" s="5" t="s">
        <v>5738</v>
      </c>
    </row>
    <row r="351" spans="1:7">
      <c r="A351" s="11">
        <v>45420</v>
      </c>
      <c r="B351" s="5">
        <v>410.54</v>
      </c>
      <c r="C351" s="5" t="s">
        <v>5873</v>
      </c>
      <c r="D351" s="5" t="s">
        <v>6262</v>
      </c>
      <c r="E351" s="5" t="s">
        <v>6263</v>
      </c>
      <c r="F351" s="5" t="s">
        <v>6264</v>
      </c>
      <c r="G351" s="5" t="s">
        <v>5216</v>
      </c>
    </row>
    <row r="352" spans="1:7">
      <c r="A352" s="11">
        <v>45419</v>
      </c>
      <c r="B352" s="5">
        <v>409.34</v>
      </c>
      <c r="C352" s="5" t="s">
        <v>6265</v>
      </c>
      <c r="D352" s="5" t="s">
        <v>6266</v>
      </c>
      <c r="E352" s="5" t="s">
        <v>6267</v>
      </c>
      <c r="F352" s="5" t="s">
        <v>6268</v>
      </c>
      <c r="G352" s="5" t="s">
        <v>6269</v>
      </c>
    </row>
    <row r="353" spans="1:7">
      <c r="A353" s="11">
        <v>45418</v>
      </c>
      <c r="B353" s="5">
        <v>413.54</v>
      </c>
      <c r="C353" s="5" t="s">
        <v>6023</v>
      </c>
      <c r="D353" s="5" t="s">
        <v>6270</v>
      </c>
      <c r="E353" s="5" t="s">
        <v>6271</v>
      </c>
      <c r="F353" s="5" t="s">
        <v>6272</v>
      </c>
      <c r="G353" s="5" t="s">
        <v>6273</v>
      </c>
    </row>
    <row r="354" spans="1:7">
      <c r="A354" s="11">
        <v>45415</v>
      </c>
      <c r="B354" s="5">
        <v>406.66</v>
      </c>
      <c r="C354" s="5" t="s">
        <v>6274</v>
      </c>
      <c r="D354" s="5" t="s">
        <v>6275</v>
      </c>
      <c r="E354" s="5" t="s">
        <v>6276</v>
      </c>
      <c r="F354" s="5" t="s">
        <v>6277</v>
      </c>
      <c r="G354" s="5" t="s">
        <v>2998</v>
      </c>
    </row>
    <row r="355" spans="1:7">
      <c r="A355" s="11">
        <v>45414</v>
      </c>
      <c r="B355" s="5">
        <v>397.84</v>
      </c>
      <c r="C355" s="5" t="s">
        <v>6278</v>
      </c>
      <c r="D355" s="5" t="s">
        <v>6279</v>
      </c>
      <c r="E355" s="5" t="s">
        <v>5346</v>
      </c>
      <c r="F355" s="5" t="s">
        <v>6280</v>
      </c>
      <c r="G355" s="5" t="s">
        <v>4855</v>
      </c>
    </row>
    <row r="356" spans="1:7">
      <c r="A356" s="11">
        <v>45413</v>
      </c>
      <c r="B356" s="5">
        <v>394.94</v>
      </c>
      <c r="C356" s="5" t="s">
        <v>6281</v>
      </c>
      <c r="D356" s="5" t="s">
        <v>6282</v>
      </c>
      <c r="E356" s="5" t="s">
        <v>6283</v>
      </c>
      <c r="F356" s="5" t="s">
        <v>6284</v>
      </c>
      <c r="G356" s="5" t="s">
        <v>5715</v>
      </c>
    </row>
    <row r="357" spans="1:7">
      <c r="A357" s="11">
        <v>45412</v>
      </c>
      <c r="B357" s="5">
        <v>389.33</v>
      </c>
      <c r="C357" s="5" t="s">
        <v>6285</v>
      </c>
      <c r="D357" s="5" t="s">
        <v>6286</v>
      </c>
      <c r="E357" s="5" t="s">
        <v>6042</v>
      </c>
      <c r="F357" s="5" t="s">
        <v>6287</v>
      </c>
      <c r="G357" s="5" t="s">
        <v>6288</v>
      </c>
    </row>
    <row r="358" spans="1:7">
      <c r="A358" s="11">
        <v>45411</v>
      </c>
      <c r="B358" s="5">
        <v>402.25</v>
      </c>
      <c r="C358" s="5" t="s">
        <v>6289</v>
      </c>
      <c r="D358" s="5" t="s">
        <v>6290</v>
      </c>
      <c r="E358" s="5" t="s">
        <v>6291</v>
      </c>
      <c r="F358" s="5" t="s">
        <v>6292</v>
      </c>
      <c r="G358" s="5" t="s">
        <v>4470</v>
      </c>
    </row>
    <row r="359" spans="1:7">
      <c r="A359" s="11">
        <v>45408</v>
      </c>
      <c r="B359" s="5">
        <v>406.32</v>
      </c>
      <c r="C359" s="5" t="s">
        <v>6293</v>
      </c>
      <c r="D359" s="5" t="s">
        <v>6294</v>
      </c>
      <c r="E359" s="5" t="s">
        <v>6295</v>
      </c>
      <c r="F359" s="5" t="s">
        <v>6296</v>
      </c>
      <c r="G359" s="5" t="s">
        <v>3353</v>
      </c>
    </row>
    <row r="360" spans="1:7">
      <c r="A360" s="11">
        <v>45407</v>
      </c>
      <c r="B360" s="5">
        <v>399.04</v>
      </c>
      <c r="C360" s="5" t="s">
        <v>6297</v>
      </c>
      <c r="D360" s="5" t="s">
        <v>6298</v>
      </c>
      <c r="E360" s="5" t="s">
        <v>6299</v>
      </c>
      <c r="F360" s="5" t="s">
        <v>6300</v>
      </c>
      <c r="G360" s="5" t="s">
        <v>6070</v>
      </c>
    </row>
    <row r="361" spans="1:7">
      <c r="A361" s="11">
        <v>45406</v>
      </c>
      <c r="B361" s="5">
        <v>409.06</v>
      </c>
      <c r="C361" s="5" t="s">
        <v>6301</v>
      </c>
      <c r="D361" s="5" t="s">
        <v>6302</v>
      </c>
      <c r="E361" s="5" t="s">
        <v>6303</v>
      </c>
      <c r="F361" s="5" t="s">
        <v>6304</v>
      </c>
      <c r="G361" s="5" t="s">
        <v>3938</v>
      </c>
    </row>
    <row r="362" spans="1:7">
      <c r="A362" s="11">
        <v>45405</v>
      </c>
      <c r="B362" s="5">
        <v>407.57</v>
      </c>
      <c r="C362" s="5" t="s">
        <v>6305</v>
      </c>
      <c r="D362" s="5" t="s">
        <v>5947</v>
      </c>
      <c r="E362" s="5" t="s">
        <v>6306</v>
      </c>
      <c r="F362" s="5" t="s">
        <v>6307</v>
      </c>
      <c r="G362" s="5" t="s">
        <v>3803</v>
      </c>
    </row>
    <row r="363" spans="1:7">
      <c r="A363" s="11">
        <v>45404</v>
      </c>
      <c r="B363" s="5">
        <v>400.96</v>
      </c>
      <c r="C363" s="5" t="s">
        <v>6308</v>
      </c>
      <c r="D363" s="5" t="s">
        <v>6309</v>
      </c>
      <c r="E363" s="5" t="s">
        <v>6310</v>
      </c>
      <c r="F363" s="5" t="s">
        <v>6311</v>
      </c>
      <c r="G363" s="5" t="s">
        <v>3499</v>
      </c>
    </row>
    <row r="364" spans="1:7">
      <c r="A364" s="11">
        <v>45401</v>
      </c>
      <c r="B364" s="5">
        <v>399.12</v>
      </c>
      <c r="C364" s="5" t="s">
        <v>6026</v>
      </c>
      <c r="D364" s="5" t="s">
        <v>6312</v>
      </c>
      <c r="E364" s="5" t="s">
        <v>6313</v>
      </c>
      <c r="F364" s="5" t="s">
        <v>6314</v>
      </c>
      <c r="G364" s="5" t="s">
        <v>3408</v>
      </c>
    </row>
    <row r="365" spans="1:7">
      <c r="A365" s="11">
        <v>45400</v>
      </c>
      <c r="B365" s="5">
        <v>404.27</v>
      </c>
      <c r="C365" s="5" t="s">
        <v>6315</v>
      </c>
      <c r="D365" s="5" t="s">
        <v>6316</v>
      </c>
      <c r="E365" s="5" t="s">
        <v>6317</v>
      </c>
      <c r="F365" s="5" t="s">
        <v>6318</v>
      </c>
      <c r="G365" s="5" t="s">
        <v>6319</v>
      </c>
    </row>
    <row r="366" spans="1:7">
      <c r="A366" s="11">
        <v>45399</v>
      </c>
      <c r="B366" s="5">
        <v>411.84</v>
      </c>
      <c r="C366" s="5" t="s">
        <v>6320</v>
      </c>
      <c r="D366" s="5" t="s">
        <v>6321</v>
      </c>
      <c r="E366" s="5" t="s">
        <v>6322</v>
      </c>
      <c r="F366" s="5" t="s">
        <v>6323</v>
      </c>
      <c r="G366" s="5" t="s">
        <v>4456</v>
      </c>
    </row>
    <row r="367" spans="1:7">
      <c r="A367" s="11">
        <v>45398</v>
      </c>
      <c r="B367" s="5">
        <v>414.58</v>
      </c>
      <c r="C367" s="5" t="s">
        <v>6324</v>
      </c>
      <c r="D367" s="5" t="s">
        <v>5756</v>
      </c>
      <c r="E367" s="5" t="s">
        <v>6325</v>
      </c>
      <c r="F367" s="5" t="s">
        <v>4936</v>
      </c>
      <c r="G367" s="5" t="s">
        <v>2959</v>
      </c>
    </row>
    <row r="368" spans="1:7">
      <c r="A368" s="11">
        <v>45397</v>
      </c>
      <c r="B368" s="5">
        <v>413.64</v>
      </c>
      <c r="C368" s="5" t="s">
        <v>6220</v>
      </c>
      <c r="D368" s="5" t="s">
        <v>6326</v>
      </c>
      <c r="E368" s="5" t="s">
        <v>6327</v>
      </c>
      <c r="F368" s="5" t="s">
        <v>5003</v>
      </c>
      <c r="G368" s="5" t="s">
        <v>6328</v>
      </c>
    </row>
    <row r="369" spans="1:7">
      <c r="A369" s="11">
        <v>45394</v>
      </c>
      <c r="B369" s="5">
        <v>421.9</v>
      </c>
      <c r="C369" s="5" t="s">
        <v>6329</v>
      </c>
      <c r="D369" s="5" t="s">
        <v>6330</v>
      </c>
      <c r="E369" s="5" t="s">
        <v>6331</v>
      </c>
      <c r="F369" s="5" t="s">
        <v>5348</v>
      </c>
      <c r="G369" s="5" t="s">
        <v>3708</v>
      </c>
    </row>
    <row r="370" spans="1:7">
      <c r="A370" s="11">
        <v>45393</v>
      </c>
      <c r="B370" s="5">
        <v>427.93</v>
      </c>
      <c r="C370" s="5" t="s">
        <v>6332</v>
      </c>
      <c r="D370" s="5" t="s">
        <v>6333</v>
      </c>
      <c r="E370" s="5" t="s">
        <v>5844</v>
      </c>
      <c r="F370" s="5" t="s">
        <v>6334</v>
      </c>
      <c r="G370" s="5" t="s">
        <v>3798</v>
      </c>
    </row>
    <row r="371" spans="1:7">
      <c r="A371" s="11">
        <v>45392</v>
      </c>
      <c r="B371" s="5">
        <v>423.26</v>
      </c>
      <c r="C371" s="5" t="s">
        <v>6335</v>
      </c>
      <c r="D371" s="5" t="s">
        <v>5632</v>
      </c>
      <c r="E371" s="5" t="s">
        <v>6336</v>
      </c>
      <c r="F371" s="5" t="s">
        <v>6337</v>
      </c>
      <c r="G371" s="5" t="s">
        <v>2905</v>
      </c>
    </row>
    <row r="372" spans="1:7">
      <c r="A372" s="11">
        <v>45391</v>
      </c>
      <c r="B372" s="5">
        <v>426.28</v>
      </c>
      <c r="C372" s="5" t="s">
        <v>6338</v>
      </c>
      <c r="D372" s="5" t="s">
        <v>5718</v>
      </c>
      <c r="E372" s="5" t="s">
        <v>6339</v>
      </c>
      <c r="F372" s="5" t="s">
        <v>6340</v>
      </c>
      <c r="G372" s="5" t="s">
        <v>3716</v>
      </c>
    </row>
    <row r="373" spans="1:7">
      <c r="A373" s="11">
        <v>45390</v>
      </c>
      <c r="B373" s="5">
        <v>424.59</v>
      </c>
      <c r="C373" s="5" t="s">
        <v>6341</v>
      </c>
      <c r="D373" s="5" t="s">
        <v>6342</v>
      </c>
      <c r="E373" s="5" t="s">
        <v>6343</v>
      </c>
      <c r="F373" s="5" t="s">
        <v>6344</v>
      </c>
      <c r="G373" s="5" t="s">
        <v>3090</v>
      </c>
    </row>
    <row r="374" spans="1:7">
      <c r="A374" s="11">
        <v>45387</v>
      </c>
      <c r="B374" s="5">
        <v>425.52</v>
      </c>
      <c r="C374" s="5" t="s">
        <v>6345</v>
      </c>
      <c r="D374" s="5" t="s">
        <v>6346</v>
      </c>
      <c r="E374" s="5" t="s">
        <v>6347</v>
      </c>
      <c r="F374" s="5" t="s">
        <v>6348</v>
      </c>
      <c r="G374" s="5" t="s">
        <v>3455</v>
      </c>
    </row>
    <row r="375" spans="1:7">
      <c r="A375" s="11">
        <v>45386</v>
      </c>
      <c r="B375" s="5">
        <v>417.88</v>
      </c>
      <c r="C375" s="5" t="s">
        <v>6349</v>
      </c>
      <c r="D375" s="5" t="s">
        <v>6350</v>
      </c>
      <c r="E375" s="5" t="s">
        <v>6351</v>
      </c>
      <c r="F375" s="5" t="s">
        <v>6352</v>
      </c>
      <c r="G375" s="5" t="s">
        <v>3344</v>
      </c>
    </row>
    <row r="376" spans="1:7">
      <c r="A376" s="11">
        <v>45385</v>
      </c>
      <c r="B376" s="5">
        <v>420.45</v>
      </c>
      <c r="C376" s="5" t="s">
        <v>6353</v>
      </c>
      <c r="D376" s="5" t="s">
        <v>6354</v>
      </c>
      <c r="E376" s="5" t="s">
        <v>6355</v>
      </c>
      <c r="F376" s="5" t="s">
        <v>5106</v>
      </c>
      <c r="G376" s="5" t="s">
        <v>3110</v>
      </c>
    </row>
    <row r="377" spans="1:7">
      <c r="A377" s="11">
        <v>45384</v>
      </c>
      <c r="B377" s="5">
        <v>421.44</v>
      </c>
      <c r="C377" s="5" t="s">
        <v>6356</v>
      </c>
      <c r="D377" s="5" t="s">
        <v>6357</v>
      </c>
      <c r="E377" s="5" t="s">
        <v>6358</v>
      </c>
      <c r="F377" s="5" t="s">
        <v>6359</v>
      </c>
      <c r="G377" s="5" t="s">
        <v>3494</v>
      </c>
    </row>
    <row r="378" spans="1:7">
      <c r="A378" s="11">
        <v>45383</v>
      </c>
      <c r="B378" s="5">
        <v>424.57</v>
      </c>
      <c r="C378" s="5" t="s">
        <v>6360</v>
      </c>
      <c r="D378" s="5" t="s">
        <v>6361</v>
      </c>
      <c r="E378" s="5" t="s">
        <v>6362</v>
      </c>
      <c r="F378" s="5" t="s">
        <v>5126</v>
      </c>
      <c r="G378" s="5" t="s">
        <v>6161</v>
      </c>
    </row>
    <row r="379" spans="1:7">
      <c r="A379" s="11">
        <v>45379</v>
      </c>
      <c r="B379" s="5">
        <v>420.72</v>
      </c>
      <c r="C379" s="5" t="s">
        <v>6363</v>
      </c>
      <c r="D379" s="5" t="s">
        <v>6364</v>
      </c>
      <c r="E379" s="5" t="s">
        <v>6365</v>
      </c>
      <c r="F379" s="5" t="s">
        <v>6366</v>
      </c>
      <c r="G379" s="5" t="s">
        <v>3383</v>
      </c>
    </row>
    <row r="380" spans="1:7">
      <c r="A380" s="11">
        <v>45378</v>
      </c>
      <c r="B380" s="5">
        <v>421.43</v>
      </c>
      <c r="C380" s="5" t="s">
        <v>5772</v>
      </c>
      <c r="D380" s="5" t="s">
        <v>6367</v>
      </c>
      <c r="E380" s="5" t="s">
        <v>6368</v>
      </c>
      <c r="F380" s="5" t="s">
        <v>6369</v>
      </c>
      <c r="G380" s="5" t="s">
        <v>3441</v>
      </c>
    </row>
    <row r="381" spans="1:7">
      <c r="A381" s="11">
        <v>45377</v>
      </c>
      <c r="B381" s="5">
        <v>421.65</v>
      </c>
      <c r="C381" s="5" t="s">
        <v>6370</v>
      </c>
      <c r="D381" s="5" t="s">
        <v>6371</v>
      </c>
      <c r="E381" s="5" t="s">
        <v>6372</v>
      </c>
      <c r="F381" s="5" t="s">
        <v>6373</v>
      </c>
      <c r="G381" s="5" t="s">
        <v>3863</v>
      </c>
    </row>
    <row r="382" spans="1:7">
      <c r="A382" s="11">
        <v>45376</v>
      </c>
      <c r="B382" s="5">
        <v>422.86</v>
      </c>
      <c r="C382" s="5" t="s">
        <v>6374</v>
      </c>
      <c r="D382" s="5" t="s">
        <v>6375</v>
      </c>
      <c r="E382" s="5" t="s">
        <v>6376</v>
      </c>
      <c r="F382" s="5" t="s">
        <v>6377</v>
      </c>
      <c r="G382" s="5" t="s">
        <v>6378</v>
      </c>
    </row>
    <row r="383" spans="1:7">
      <c r="A383" s="11">
        <v>45373</v>
      </c>
      <c r="B383" s="5">
        <v>428.74</v>
      </c>
      <c r="C383" s="5" t="s">
        <v>6379</v>
      </c>
      <c r="D383" s="5" t="s">
        <v>6380</v>
      </c>
      <c r="E383" s="5" t="s">
        <v>5636</v>
      </c>
      <c r="F383" s="5" t="s">
        <v>6381</v>
      </c>
      <c r="G383" s="5" t="s">
        <v>5243</v>
      </c>
    </row>
    <row r="384" spans="1:7">
      <c r="A384" s="11">
        <v>45372</v>
      </c>
      <c r="B384" s="5">
        <v>429.37</v>
      </c>
      <c r="C384" s="5" t="s">
        <v>5906</v>
      </c>
      <c r="D384" s="5" t="s">
        <v>6219</v>
      </c>
      <c r="E384" s="5" t="s">
        <v>6382</v>
      </c>
      <c r="F384" s="5" t="s">
        <v>6383</v>
      </c>
      <c r="G384" s="5" t="s">
        <v>3620</v>
      </c>
    </row>
    <row r="385" spans="1:7">
      <c r="A385" s="11">
        <v>45371</v>
      </c>
      <c r="B385" s="5">
        <v>425.23</v>
      </c>
      <c r="C385" s="5" t="s">
        <v>6384</v>
      </c>
      <c r="D385" s="5" t="s">
        <v>6385</v>
      </c>
      <c r="E385" s="5" t="s">
        <v>5642</v>
      </c>
      <c r="F385" s="5" t="s">
        <v>6386</v>
      </c>
      <c r="G385" s="5" t="s">
        <v>6387</v>
      </c>
    </row>
    <row r="386" spans="1:7">
      <c r="A386" s="11">
        <v>45370</v>
      </c>
      <c r="B386" s="5">
        <v>421.41</v>
      </c>
      <c r="C386" s="5" t="s">
        <v>6388</v>
      </c>
      <c r="D386" s="5" t="s">
        <v>6389</v>
      </c>
      <c r="E386" s="5" t="s">
        <v>6390</v>
      </c>
      <c r="F386" s="5" t="s">
        <v>6391</v>
      </c>
      <c r="G386" s="5" t="s">
        <v>4526</v>
      </c>
    </row>
    <row r="387" spans="1:7">
      <c r="A387" s="11">
        <v>45369</v>
      </c>
      <c r="B387" s="5">
        <v>417.32</v>
      </c>
      <c r="C387" s="5" t="s">
        <v>6392</v>
      </c>
      <c r="D387" s="5" t="s">
        <v>6393</v>
      </c>
      <c r="E387" s="5" t="s">
        <v>6394</v>
      </c>
      <c r="F387" s="5" t="s">
        <v>6395</v>
      </c>
      <c r="G387" s="5" t="s">
        <v>3876</v>
      </c>
    </row>
    <row r="388" spans="1:7">
      <c r="A388" s="11">
        <v>45366</v>
      </c>
      <c r="B388" s="5">
        <v>416.42</v>
      </c>
      <c r="C388" s="5" t="s">
        <v>6396</v>
      </c>
      <c r="D388" s="5" t="s">
        <v>6397</v>
      </c>
      <c r="E388" s="5" t="s">
        <v>6398</v>
      </c>
      <c r="F388" s="5" t="s">
        <v>6399</v>
      </c>
      <c r="G388" s="5" t="s">
        <v>6048</v>
      </c>
    </row>
    <row r="389" spans="1:7">
      <c r="A389" s="11">
        <v>45365</v>
      </c>
      <c r="B389" s="5">
        <v>425.22</v>
      </c>
      <c r="C389" s="5" t="s">
        <v>6400</v>
      </c>
      <c r="D389" s="5" t="s">
        <v>6401</v>
      </c>
      <c r="E389" s="5" t="s">
        <v>6402</v>
      </c>
      <c r="F389" s="5" t="s">
        <v>6403</v>
      </c>
      <c r="G389" s="5" t="s">
        <v>6404</v>
      </c>
    </row>
    <row r="390" spans="1:7">
      <c r="A390" s="11">
        <v>45364</v>
      </c>
      <c r="B390" s="5">
        <v>415.1</v>
      </c>
      <c r="C390" s="5" t="s">
        <v>6405</v>
      </c>
      <c r="D390" s="5" t="s">
        <v>6406</v>
      </c>
      <c r="E390" s="5" t="s">
        <v>6407</v>
      </c>
      <c r="F390" s="5" t="s">
        <v>6408</v>
      </c>
      <c r="G390" s="5" t="s">
        <v>2782</v>
      </c>
    </row>
    <row r="391" spans="1:7">
      <c r="A391" s="11">
        <v>45363</v>
      </c>
      <c r="B391" s="5">
        <v>415.28</v>
      </c>
      <c r="C391" s="5" t="s">
        <v>5958</v>
      </c>
      <c r="D391" s="5" t="s">
        <v>6409</v>
      </c>
      <c r="E391" s="5" t="s">
        <v>6410</v>
      </c>
      <c r="F391" s="5" t="s">
        <v>6411</v>
      </c>
      <c r="G391" s="5" t="s">
        <v>6412</v>
      </c>
    </row>
    <row r="392" spans="1:7">
      <c r="A392" s="11">
        <v>45362</v>
      </c>
      <c r="B392" s="5">
        <v>404.52</v>
      </c>
      <c r="C392" s="5" t="s">
        <v>6413</v>
      </c>
      <c r="D392" s="5" t="s">
        <v>6414</v>
      </c>
      <c r="E392" s="5" t="s">
        <v>6415</v>
      </c>
      <c r="F392" s="5" t="s">
        <v>6416</v>
      </c>
      <c r="G392" s="5" t="s">
        <v>4720</v>
      </c>
    </row>
    <row r="393" spans="1:7">
      <c r="A393" s="11">
        <v>45359</v>
      </c>
      <c r="B393" s="5">
        <v>406.22</v>
      </c>
      <c r="C393" s="5" t="s">
        <v>6417</v>
      </c>
      <c r="D393" s="5" t="s">
        <v>5795</v>
      </c>
      <c r="E393" s="5" t="s">
        <v>6418</v>
      </c>
      <c r="F393" s="5" t="s">
        <v>6419</v>
      </c>
      <c r="G393" s="5" t="s">
        <v>2905</v>
      </c>
    </row>
    <row r="394" spans="1:7">
      <c r="A394" s="11">
        <v>45358</v>
      </c>
      <c r="B394" s="5">
        <v>409.14</v>
      </c>
      <c r="C394" s="5" t="s">
        <v>6420</v>
      </c>
      <c r="D394" s="5" t="s">
        <v>6421</v>
      </c>
      <c r="E394" s="5" t="s">
        <v>6422</v>
      </c>
      <c r="F394" s="5" t="s">
        <v>6423</v>
      </c>
      <c r="G394" s="5" t="s">
        <v>6424</v>
      </c>
    </row>
    <row r="395" spans="1:7">
      <c r="A395" s="11">
        <v>45357</v>
      </c>
      <c r="B395" s="5">
        <v>402.09</v>
      </c>
      <c r="C395" s="5" t="s">
        <v>6425</v>
      </c>
      <c r="D395" s="5" t="s">
        <v>6426</v>
      </c>
      <c r="E395" s="5" t="s">
        <v>6427</v>
      </c>
      <c r="F395" s="5" t="s">
        <v>6428</v>
      </c>
      <c r="G395" s="5" t="s">
        <v>2842</v>
      </c>
    </row>
    <row r="396" spans="1:7">
      <c r="A396" s="11">
        <v>45356</v>
      </c>
      <c r="B396" s="5">
        <v>402.65</v>
      </c>
      <c r="C396" s="5" t="s">
        <v>6429</v>
      </c>
      <c r="D396" s="5" t="s">
        <v>6392</v>
      </c>
      <c r="E396" s="5" t="s">
        <v>6430</v>
      </c>
      <c r="F396" s="5" t="s">
        <v>6431</v>
      </c>
      <c r="G396" s="5" t="s">
        <v>6432</v>
      </c>
    </row>
    <row r="397" spans="1:7">
      <c r="A397" s="11">
        <v>45355</v>
      </c>
      <c r="B397" s="5">
        <v>414.92</v>
      </c>
      <c r="C397" s="5" t="s">
        <v>6433</v>
      </c>
      <c r="D397" s="5" t="s">
        <v>5864</v>
      </c>
      <c r="E397" s="5" t="s">
        <v>6434</v>
      </c>
      <c r="F397" s="5" t="s">
        <v>5613</v>
      </c>
      <c r="G397" s="5" t="s">
        <v>2842</v>
      </c>
    </row>
    <row r="398" spans="1:7">
      <c r="A398" s="11">
        <v>45352</v>
      </c>
      <c r="B398" s="5">
        <v>415.5</v>
      </c>
      <c r="C398" s="5" t="s">
        <v>6435</v>
      </c>
      <c r="D398" s="5" t="s">
        <v>6436</v>
      </c>
      <c r="E398" s="5" t="s">
        <v>6437</v>
      </c>
      <c r="F398" s="5" t="s">
        <v>6438</v>
      </c>
      <c r="G398" s="5" t="s">
        <v>3105</v>
      </c>
    </row>
    <row r="399" spans="1:7">
      <c r="A399" s="11">
        <v>45351</v>
      </c>
      <c r="B399" s="5">
        <v>413.64</v>
      </c>
      <c r="C399" s="5" t="s">
        <v>6034</v>
      </c>
      <c r="D399" s="5" t="s">
        <v>6439</v>
      </c>
      <c r="E399" s="5" t="s">
        <v>6440</v>
      </c>
      <c r="F399" s="5" t="s">
        <v>6441</v>
      </c>
      <c r="G399" s="5" t="s">
        <v>4759</v>
      </c>
    </row>
    <row r="400" spans="1:7">
      <c r="A400" s="11">
        <v>45350</v>
      </c>
      <c r="B400" s="5">
        <v>407.72</v>
      </c>
      <c r="C400" s="5" t="s">
        <v>5873</v>
      </c>
      <c r="D400" s="5" t="s">
        <v>5529</v>
      </c>
      <c r="E400" s="5" t="s">
        <v>6442</v>
      </c>
      <c r="F400" s="5" t="s">
        <v>6443</v>
      </c>
      <c r="G400" s="5" t="s">
        <v>2924</v>
      </c>
    </row>
    <row r="401" spans="1:7">
      <c r="A401" s="11">
        <v>45349</v>
      </c>
      <c r="B401" s="5">
        <v>407.48</v>
      </c>
      <c r="C401" s="5" t="s">
        <v>6444</v>
      </c>
      <c r="D401" s="5" t="s">
        <v>6445</v>
      </c>
      <c r="E401" s="5" t="s">
        <v>6446</v>
      </c>
      <c r="F401" s="5" t="s">
        <v>6447</v>
      </c>
      <c r="G401" s="5" t="s">
        <v>4729</v>
      </c>
    </row>
    <row r="402" spans="1:7">
      <c r="A402" s="11">
        <v>45348</v>
      </c>
      <c r="B402" s="5">
        <v>407.54</v>
      </c>
      <c r="C402" s="5" t="s">
        <v>6407</v>
      </c>
      <c r="D402" s="5" t="s">
        <v>6448</v>
      </c>
      <c r="E402" s="5" t="s">
        <v>6449</v>
      </c>
      <c r="F402" s="5" t="s">
        <v>6450</v>
      </c>
      <c r="G402" s="5" t="s">
        <v>3933</v>
      </c>
    </row>
    <row r="403" spans="1:7">
      <c r="A403" s="11">
        <v>45345</v>
      </c>
      <c r="B403" s="5">
        <v>410.34</v>
      </c>
      <c r="C403" s="5" t="s">
        <v>6451</v>
      </c>
      <c r="D403" s="5" t="s">
        <v>5867</v>
      </c>
      <c r="E403" s="5" t="s">
        <v>6452</v>
      </c>
      <c r="F403" s="5" t="s">
        <v>6453</v>
      </c>
      <c r="G403" s="5" t="s">
        <v>4589</v>
      </c>
    </row>
    <row r="404" spans="1:7">
      <c r="A404" s="11">
        <v>45344</v>
      </c>
      <c r="B404" s="5">
        <v>411.65</v>
      </c>
      <c r="C404" s="5" t="s">
        <v>6454</v>
      </c>
      <c r="D404" s="5" t="s">
        <v>6455</v>
      </c>
      <c r="E404" s="5" t="s">
        <v>6456</v>
      </c>
      <c r="F404" s="5" t="s">
        <v>6457</v>
      </c>
      <c r="G404" s="5" t="s">
        <v>6458</v>
      </c>
    </row>
    <row r="405" spans="1:7">
      <c r="A405" s="11">
        <v>45343</v>
      </c>
      <c r="B405" s="5">
        <v>402.18</v>
      </c>
      <c r="C405" s="5" t="s">
        <v>6459</v>
      </c>
      <c r="D405" s="5" t="s">
        <v>6460</v>
      </c>
      <c r="E405" s="5" t="s">
        <v>6461</v>
      </c>
      <c r="F405" s="5" t="s">
        <v>6462</v>
      </c>
      <c r="G405" s="5" t="s">
        <v>5243</v>
      </c>
    </row>
    <row r="406" spans="1:7">
      <c r="A406" s="11">
        <v>45342</v>
      </c>
      <c r="B406" s="5">
        <v>402.79</v>
      </c>
      <c r="C406" s="5" t="s">
        <v>6463</v>
      </c>
      <c r="D406" s="5" t="s">
        <v>6464</v>
      </c>
      <c r="E406" s="5" t="s">
        <v>5485</v>
      </c>
      <c r="F406" s="5" t="s">
        <v>5973</v>
      </c>
      <c r="G406" s="5" t="s">
        <v>4903</v>
      </c>
    </row>
    <row r="407" spans="1:7">
      <c r="A407" s="11">
        <v>45338</v>
      </c>
      <c r="B407" s="5">
        <v>404.06</v>
      </c>
      <c r="C407" s="5" t="s">
        <v>6417</v>
      </c>
      <c r="D407" s="5" t="s">
        <v>6465</v>
      </c>
      <c r="E407" s="5" t="s">
        <v>6466</v>
      </c>
      <c r="F407" s="5" t="s">
        <v>6467</v>
      </c>
      <c r="G407" s="5" t="s">
        <v>3344</v>
      </c>
    </row>
    <row r="408" spans="1:7">
      <c r="A408" s="11">
        <v>45337</v>
      </c>
      <c r="B408" s="5">
        <v>406.56</v>
      </c>
      <c r="C408" s="5" t="s">
        <v>6468</v>
      </c>
      <c r="D408" s="5" t="s">
        <v>6469</v>
      </c>
      <c r="E408" s="5" t="s">
        <v>6470</v>
      </c>
      <c r="F408" s="5" t="s">
        <v>6471</v>
      </c>
      <c r="G408" s="5" t="s">
        <v>5221</v>
      </c>
    </row>
    <row r="409" spans="1:7">
      <c r="A409" s="11">
        <v>45336</v>
      </c>
      <c r="B409" s="5">
        <v>409.49</v>
      </c>
      <c r="C409" s="5" t="s">
        <v>6472</v>
      </c>
      <c r="D409" s="5" t="s">
        <v>6473</v>
      </c>
      <c r="E409" s="5" t="s">
        <v>6474</v>
      </c>
      <c r="F409" s="5" t="s">
        <v>6475</v>
      </c>
      <c r="G409" s="5" t="s">
        <v>3095</v>
      </c>
    </row>
    <row r="410" spans="1:7">
      <c r="A410" s="11">
        <v>45335</v>
      </c>
      <c r="B410" s="5">
        <v>406.32</v>
      </c>
      <c r="C410" s="5" t="s">
        <v>6476</v>
      </c>
      <c r="D410" s="5" t="s">
        <v>6477</v>
      </c>
      <c r="E410" s="5" t="s">
        <v>6478</v>
      </c>
      <c r="F410" s="5" t="s">
        <v>6479</v>
      </c>
      <c r="G410" s="5" t="s">
        <v>4122</v>
      </c>
    </row>
    <row r="411" spans="1:7">
      <c r="A411" s="11">
        <v>45334</v>
      </c>
      <c r="B411" s="5">
        <v>415.26</v>
      </c>
      <c r="C411" s="5" t="s">
        <v>6480</v>
      </c>
      <c r="D411" s="5" t="s">
        <v>6481</v>
      </c>
      <c r="E411" s="5" t="s">
        <v>6482</v>
      </c>
      <c r="F411" s="5" t="s">
        <v>6483</v>
      </c>
      <c r="G411" s="5" t="s">
        <v>6484</v>
      </c>
    </row>
    <row r="412" spans="1:7">
      <c r="A412" s="11">
        <v>45331</v>
      </c>
      <c r="B412" s="5">
        <v>420.55</v>
      </c>
      <c r="C412" s="5" t="s">
        <v>6485</v>
      </c>
      <c r="D412" s="5" t="s">
        <v>6486</v>
      </c>
      <c r="E412" s="5" t="s">
        <v>6487</v>
      </c>
      <c r="F412" s="5" t="s">
        <v>5459</v>
      </c>
      <c r="G412" s="5" t="s">
        <v>6488</v>
      </c>
    </row>
    <row r="413" spans="1:7">
      <c r="A413" s="11">
        <v>45330</v>
      </c>
      <c r="B413" s="5">
        <v>414.11</v>
      </c>
      <c r="C413" s="5" t="s">
        <v>6489</v>
      </c>
      <c r="D413" s="5" t="s">
        <v>6490</v>
      </c>
      <c r="E413" s="5" t="s">
        <v>6491</v>
      </c>
      <c r="F413" s="5" t="s">
        <v>6492</v>
      </c>
      <c r="G413" s="5" t="s">
        <v>3465</v>
      </c>
    </row>
    <row r="414" spans="1:7">
      <c r="A414" s="11">
        <v>45329</v>
      </c>
      <c r="B414" s="5">
        <v>414.05</v>
      </c>
      <c r="C414" s="5" t="s">
        <v>6493</v>
      </c>
      <c r="D414" s="5" t="s">
        <v>5869</v>
      </c>
      <c r="E414" s="5" t="s">
        <v>6494</v>
      </c>
      <c r="F414" s="5" t="s">
        <v>6428</v>
      </c>
      <c r="G414" s="5" t="s">
        <v>4684</v>
      </c>
    </row>
    <row r="415" spans="1:7">
      <c r="A415" s="11">
        <v>45328</v>
      </c>
      <c r="B415" s="5">
        <v>405.49</v>
      </c>
      <c r="C415" s="5" t="s">
        <v>5517</v>
      </c>
      <c r="D415" s="5" t="s">
        <v>6495</v>
      </c>
      <c r="E415" s="5" t="s">
        <v>6496</v>
      </c>
      <c r="F415" s="5" t="s">
        <v>6497</v>
      </c>
      <c r="G415" s="5" t="s">
        <v>2782</v>
      </c>
    </row>
    <row r="416" spans="1:7">
      <c r="A416" s="11">
        <v>45327</v>
      </c>
      <c r="B416" s="5">
        <v>405.65</v>
      </c>
      <c r="C416" s="5" t="s">
        <v>6498</v>
      </c>
      <c r="D416" s="5" t="s">
        <v>6499</v>
      </c>
      <c r="E416" s="5" t="s">
        <v>6500</v>
      </c>
      <c r="F416" s="5" t="s">
        <v>5036</v>
      </c>
      <c r="G416" s="5" t="s">
        <v>4797</v>
      </c>
    </row>
    <row r="417" spans="1:7">
      <c r="A417" s="11">
        <v>45324</v>
      </c>
      <c r="B417" s="5">
        <v>411.22</v>
      </c>
      <c r="C417" s="5" t="s">
        <v>6501</v>
      </c>
      <c r="D417" s="5" t="s">
        <v>6502</v>
      </c>
      <c r="E417" s="5" t="s">
        <v>6503</v>
      </c>
      <c r="F417" s="5" t="s">
        <v>6504</v>
      </c>
      <c r="G417" s="5" t="s">
        <v>3221</v>
      </c>
    </row>
    <row r="418" spans="1:7">
      <c r="A418" s="11">
        <v>45323</v>
      </c>
      <c r="B418" s="5">
        <v>403.78</v>
      </c>
      <c r="C418" s="5" t="s">
        <v>6505</v>
      </c>
      <c r="D418" s="5" t="s">
        <v>5511</v>
      </c>
      <c r="E418" s="5" t="s">
        <v>6506</v>
      </c>
      <c r="F418" s="5" t="s">
        <v>6507</v>
      </c>
      <c r="G418" s="5" t="s">
        <v>6488</v>
      </c>
    </row>
    <row r="419" spans="1:7">
      <c r="A419" s="11">
        <v>45322</v>
      </c>
      <c r="B419" s="5">
        <v>397.58</v>
      </c>
      <c r="C419" s="5" t="s">
        <v>6508</v>
      </c>
      <c r="D419" s="5" t="s">
        <v>6509</v>
      </c>
      <c r="E419" s="5" t="s">
        <v>6510</v>
      </c>
      <c r="F419" s="5" t="s">
        <v>6511</v>
      </c>
      <c r="G419" s="5" t="s">
        <v>6512</v>
      </c>
    </row>
    <row r="420" spans="1:7">
      <c r="A420" s="11">
        <v>45321</v>
      </c>
      <c r="B420" s="5">
        <v>408.59</v>
      </c>
      <c r="C420" s="5" t="s">
        <v>6513</v>
      </c>
      <c r="D420" s="5" t="s">
        <v>6514</v>
      </c>
      <c r="E420" s="5" t="s">
        <v>6515</v>
      </c>
      <c r="F420" s="5" t="s">
        <v>6516</v>
      </c>
      <c r="G420" s="5" t="s">
        <v>3018</v>
      </c>
    </row>
    <row r="421" spans="1:7">
      <c r="A421" s="11">
        <v>45320</v>
      </c>
      <c r="B421" s="5">
        <v>409.72</v>
      </c>
      <c r="C421" s="5" t="s">
        <v>6517</v>
      </c>
      <c r="D421" s="5" t="s">
        <v>6518</v>
      </c>
      <c r="E421" s="5" t="s">
        <v>6418</v>
      </c>
      <c r="F421" s="5" t="s">
        <v>6519</v>
      </c>
      <c r="G421" s="5" t="s">
        <v>2763</v>
      </c>
    </row>
    <row r="422" spans="1:7">
      <c r="A422" s="11">
        <v>45317</v>
      </c>
      <c r="B422" s="5">
        <v>403.93</v>
      </c>
      <c r="C422" s="5" t="s">
        <v>5525</v>
      </c>
      <c r="D422" s="5" t="s">
        <v>6520</v>
      </c>
      <c r="E422" s="5" t="s">
        <v>6521</v>
      </c>
      <c r="F422" s="5" t="s">
        <v>6522</v>
      </c>
      <c r="G422" s="5" t="s">
        <v>3110</v>
      </c>
    </row>
    <row r="423" spans="1:7">
      <c r="A423" s="11">
        <v>45316</v>
      </c>
      <c r="B423" s="5">
        <v>404.87</v>
      </c>
      <c r="C423" s="5" t="s">
        <v>6523</v>
      </c>
      <c r="D423" s="5" t="s">
        <v>6524</v>
      </c>
      <c r="E423" s="5" t="s">
        <v>6525</v>
      </c>
      <c r="F423" s="5" t="s">
        <v>6526</v>
      </c>
      <c r="G423" s="5" t="s">
        <v>4592</v>
      </c>
    </row>
    <row r="424" spans="1:7">
      <c r="A424" s="11">
        <v>45315</v>
      </c>
      <c r="B424" s="5">
        <v>402.56</v>
      </c>
      <c r="C424" s="5" t="s">
        <v>6527</v>
      </c>
      <c r="D424" s="5" t="s">
        <v>6528</v>
      </c>
      <c r="E424" s="5" t="s">
        <v>6529</v>
      </c>
      <c r="F424" s="5" t="s">
        <v>6530</v>
      </c>
      <c r="G424" s="5" t="s">
        <v>6161</v>
      </c>
    </row>
    <row r="425" spans="1:7">
      <c r="A425" s="11">
        <v>45314</v>
      </c>
      <c r="B425" s="5">
        <v>398.9</v>
      </c>
      <c r="C425" s="5" t="s">
        <v>6310</v>
      </c>
      <c r="D425" s="5" t="s">
        <v>6531</v>
      </c>
      <c r="E425" s="5" t="s">
        <v>6532</v>
      </c>
      <c r="F425" s="5" t="s">
        <v>5550</v>
      </c>
      <c r="G425" s="5" t="s">
        <v>2973</v>
      </c>
    </row>
    <row r="426" spans="1:7">
      <c r="A426" s="11">
        <v>45313</v>
      </c>
      <c r="B426" s="5">
        <v>396.51</v>
      </c>
      <c r="C426" s="5" t="s">
        <v>6533</v>
      </c>
      <c r="D426" s="5" t="s">
        <v>6534</v>
      </c>
      <c r="E426" s="5" t="s">
        <v>6535</v>
      </c>
      <c r="F426" s="5" t="s">
        <v>6536</v>
      </c>
      <c r="G426" s="5" t="s">
        <v>4531</v>
      </c>
    </row>
    <row r="427" spans="1:7">
      <c r="A427" s="11">
        <v>45310</v>
      </c>
      <c r="B427" s="5">
        <v>398.67</v>
      </c>
      <c r="C427" s="5" t="s">
        <v>6537</v>
      </c>
      <c r="D427" s="5" t="s">
        <v>6538</v>
      </c>
      <c r="E427" s="5" t="s">
        <v>6539</v>
      </c>
      <c r="F427" s="5" t="s">
        <v>6540</v>
      </c>
      <c r="G427" s="5" t="s">
        <v>4223</v>
      </c>
    </row>
    <row r="428" spans="1:7">
      <c r="A428" s="11">
        <v>45309</v>
      </c>
      <c r="B428" s="5">
        <v>393.87</v>
      </c>
      <c r="C428" s="5" t="s">
        <v>6541</v>
      </c>
      <c r="D428" s="5" t="s">
        <v>6542</v>
      </c>
      <c r="E428" s="5" t="s">
        <v>6543</v>
      </c>
      <c r="F428" s="5" t="s">
        <v>6544</v>
      </c>
      <c r="G428" s="5" t="s">
        <v>3325</v>
      </c>
    </row>
    <row r="429" spans="1:7">
      <c r="A429" s="11">
        <v>45308</v>
      </c>
      <c r="B429" s="5">
        <v>389.47</v>
      </c>
      <c r="C429" s="5" t="s">
        <v>6545</v>
      </c>
      <c r="D429" s="5" t="s">
        <v>6546</v>
      </c>
      <c r="E429" s="5" t="s">
        <v>6547</v>
      </c>
      <c r="F429" s="5" t="s">
        <v>5316</v>
      </c>
      <c r="G429" s="5" t="s">
        <v>3570</v>
      </c>
    </row>
    <row r="430" spans="1:7">
      <c r="A430" s="11">
        <v>45307</v>
      </c>
      <c r="B430" s="5">
        <v>390.27</v>
      </c>
      <c r="C430" s="5" t="s">
        <v>6548</v>
      </c>
      <c r="D430" s="5" t="s">
        <v>6297</v>
      </c>
      <c r="E430" s="5" t="s">
        <v>6549</v>
      </c>
      <c r="F430" s="5" t="s">
        <v>6550</v>
      </c>
      <c r="G430" s="5" t="s">
        <v>3499</v>
      </c>
    </row>
    <row r="431" spans="1:7">
      <c r="A431" s="11">
        <v>45303</v>
      </c>
      <c r="B431" s="5">
        <v>388.47</v>
      </c>
      <c r="C431" s="5" t="s">
        <v>6551</v>
      </c>
      <c r="D431" s="5" t="s">
        <v>6552</v>
      </c>
      <c r="E431" s="5" t="s">
        <v>6553</v>
      </c>
      <c r="F431" s="5" t="s">
        <v>6554</v>
      </c>
      <c r="G431" s="5" t="s">
        <v>3052</v>
      </c>
    </row>
    <row r="432" spans="1:7">
      <c r="A432" s="11">
        <v>45302</v>
      </c>
      <c r="B432" s="5">
        <v>384.63</v>
      </c>
      <c r="C432" s="5" t="s">
        <v>5448</v>
      </c>
      <c r="D432" s="5" t="s">
        <v>6555</v>
      </c>
      <c r="E432" s="5" t="s">
        <v>6556</v>
      </c>
      <c r="F432" s="5" t="s">
        <v>6557</v>
      </c>
      <c r="G432" s="5" t="s">
        <v>5754</v>
      </c>
    </row>
    <row r="433" spans="1:7">
      <c r="A433" s="11">
        <v>45301</v>
      </c>
      <c r="B433" s="5">
        <v>382.77</v>
      </c>
      <c r="C433" s="5" t="s">
        <v>6558</v>
      </c>
      <c r="D433" s="5" t="s">
        <v>6559</v>
      </c>
      <c r="E433" s="5" t="s">
        <v>6560</v>
      </c>
      <c r="F433" s="5" t="s">
        <v>6561</v>
      </c>
      <c r="G433" s="5" t="s">
        <v>4898</v>
      </c>
    </row>
    <row r="434" spans="1:7">
      <c r="A434" s="11">
        <v>45300</v>
      </c>
      <c r="B434" s="5">
        <v>375.79</v>
      </c>
      <c r="C434" s="5" t="s">
        <v>6562</v>
      </c>
      <c r="D434" s="5" t="s">
        <v>6563</v>
      </c>
      <c r="E434" s="5" t="s">
        <v>6564</v>
      </c>
      <c r="F434" s="5" t="s">
        <v>5691</v>
      </c>
      <c r="G434" s="5" t="s">
        <v>5216</v>
      </c>
    </row>
    <row r="435" spans="1:7">
      <c r="A435" s="11">
        <v>45299</v>
      </c>
      <c r="B435" s="5">
        <v>374.69</v>
      </c>
      <c r="C435" s="5" t="s">
        <v>6565</v>
      </c>
      <c r="D435" s="5" t="s">
        <v>6566</v>
      </c>
      <c r="E435" s="5" t="s">
        <v>6567</v>
      </c>
      <c r="F435" s="5" t="s">
        <v>6568</v>
      </c>
      <c r="G435" s="5" t="s">
        <v>6569</v>
      </c>
    </row>
    <row r="436" spans="1:7">
      <c r="A436" s="11">
        <v>45296</v>
      </c>
      <c r="B436" s="5">
        <v>367.75</v>
      </c>
      <c r="C436" s="5" t="s">
        <v>6570</v>
      </c>
      <c r="D436" s="5" t="s">
        <v>6571</v>
      </c>
      <c r="E436" s="5" t="s">
        <v>6572</v>
      </c>
      <c r="F436" s="5" t="s">
        <v>5412</v>
      </c>
      <c r="G436" s="5" t="s">
        <v>3441</v>
      </c>
    </row>
    <row r="437" spans="1:7">
      <c r="A437" s="11">
        <v>45295</v>
      </c>
      <c r="B437" s="5">
        <v>367.94</v>
      </c>
      <c r="C437" s="5" t="s">
        <v>6573</v>
      </c>
      <c r="D437" s="5" t="s">
        <v>6574</v>
      </c>
      <c r="E437" s="5" t="s">
        <v>6575</v>
      </c>
      <c r="F437" s="5" t="s">
        <v>6576</v>
      </c>
      <c r="G437" s="5" t="s">
        <v>5221</v>
      </c>
    </row>
    <row r="438" spans="1:7">
      <c r="A438" s="11">
        <v>45294</v>
      </c>
      <c r="B438" s="5">
        <v>370.6</v>
      </c>
      <c r="C438" s="5" t="s">
        <v>6567</v>
      </c>
      <c r="D438" s="5" t="s">
        <v>6577</v>
      </c>
      <c r="E438" s="5" t="s">
        <v>6578</v>
      </c>
      <c r="F438" s="5" t="s">
        <v>6579</v>
      </c>
      <c r="G438" s="5" t="s">
        <v>2950</v>
      </c>
    </row>
    <row r="439" spans="1:7">
      <c r="A439" s="11">
        <v>45293</v>
      </c>
      <c r="B439" s="5">
        <v>370.87</v>
      </c>
      <c r="C439" s="5" t="s">
        <v>6580</v>
      </c>
      <c r="D439" s="5" t="s">
        <v>6581</v>
      </c>
      <c r="E439" s="5" t="s">
        <v>6582</v>
      </c>
      <c r="F439" s="5" t="s">
        <v>6583</v>
      </c>
      <c r="G439" s="5" t="s">
        <v>6378</v>
      </c>
    </row>
    <row r="440" spans="1:7">
      <c r="A440" s="11">
        <v>45289</v>
      </c>
      <c r="B440" s="5">
        <v>376.04</v>
      </c>
      <c r="C440" s="5" t="s">
        <v>6584</v>
      </c>
      <c r="D440" s="5" t="s">
        <v>6585</v>
      </c>
      <c r="E440" s="5" t="s">
        <v>6586</v>
      </c>
      <c r="F440" s="5" t="s">
        <v>6587</v>
      </c>
      <c r="G440" s="5" t="s">
        <v>3557</v>
      </c>
    </row>
    <row r="441" spans="1:7">
      <c r="A441" s="11">
        <v>45288</v>
      </c>
      <c r="B441" s="5">
        <v>375.28</v>
      </c>
      <c r="C441" s="5" t="s">
        <v>6588</v>
      </c>
      <c r="D441" s="5" t="s">
        <v>6589</v>
      </c>
      <c r="E441" s="5" t="s">
        <v>6590</v>
      </c>
      <c r="F441" s="5" t="s">
        <v>6591</v>
      </c>
      <c r="G441" s="5" t="s">
        <v>3473</v>
      </c>
    </row>
    <row r="442" spans="1:7">
      <c r="A442" s="11">
        <v>45287</v>
      </c>
      <c r="B442" s="5">
        <v>374.07</v>
      </c>
      <c r="C442" s="5" t="s">
        <v>6592</v>
      </c>
      <c r="D442" s="5" t="s">
        <v>6593</v>
      </c>
      <c r="E442" s="5" t="s">
        <v>6594</v>
      </c>
      <c r="F442" s="5" t="s">
        <v>6595</v>
      </c>
      <c r="G442" s="5" t="s">
        <v>4041</v>
      </c>
    </row>
    <row r="443" spans="1:7">
      <c r="A443" s="11">
        <v>45286</v>
      </c>
      <c r="B443" s="5">
        <v>374.66</v>
      </c>
      <c r="C443" s="5" t="s">
        <v>6596</v>
      </c>
      <c r="D443" s="5" t="s">
        <v>6597</v>
      </c>
      <c r="E443" s="5" t="s">
        <v>6598</v>
      </c>
      <c r="F443" s="5" t="s">
        <v>6599</v>
      </c>
      <c r="G443" s="5" t="s">
        <v>4214</v>
      </c>
    </row>
    <row r="444" spans="1:7">
      <c r="A444" s="11">
        <v>45282</v>
      </c>
      <c r="B444" s="5">
        <v>374.58</v>
      </c>
      <c r="C444" s="5" t="s">
        <v>6600</v>
      </c>
      <c r="D444" s="5" t="s">
        <v>6601</v>
      </c>
      <c r="E444" s="5" t="s">
        <v>6602</v>
      </c>
      <c r="F444" s="5" t="s">
        <v>6169</v>
      </c>
      <c r="G444" s="5" t="s">
        <v>4417</v>
      </c>
    </row>
    <row r="445" spans="1:7">
      <c r="A445" s="11">
        <v>45281</v>
      </c>
      <c r="B445" s="5">
        <v>373.54</v>
      </c>
      <c r="C445" s="5" t="s">
        <v>6603</v>
      </c>
      <c r="D445" s="5" t="s">
        <v>6604</v>
      </c>
      <c r="E445" s="5" t="s">
        <v>6605</v>
      </c>
      <c r="F445" s="5" t="s">
        <v>6280</v>
      </c>
      <c r="G445" s="5" t="s">
        <v>4664</v>
      </c>
    </row>
    <row r="446" spans="1:7">
      <c r="A446" s="11">
        <v>45280</v>
      </c>
      <c r="B446" s="5">
        <v>370.62</v>
      </c>
      <c r="C446" s="5" t="s">
        <v>6596</v>
      </c>
      <c r="D446" s="5" t="s">
        <v>6606</v>
      </c>
      <c r="E446" s="5" t="s">
        <v>6607</v>
      </c>
      <c r="F446" s="5" t="s">
        <v>6608</v>
      </c>
      <c r="G446" s="5" t="s">
        <v>2905</v>
      </c>
    </row>
    <row r="447" spans="1:7">
      <c r="A447" s="11">
        <v>45279</v>
      </c>
      <c r="B447" s="5">
        <v>373.26</v>
      </c>
      <c r="C447" s="5" t="s">
        <v>6609</v>
      </c>
      <c r="D447" s="5" t="s">
        <v>6577</v>
      </c>
      <c r="E447" s="5" t="s">
        <v>6610</v>
      </c>
      <c r="F447" s="5" t="s">
        <v>6611</v>
      </c>
      <c r="G447" s="5" t="s">
        <v>3436</v>
      </c>
    </row>
    <row r="448" spans="1:7">
      <c r="A448" s="11">
        <v>45278</v>
      </c>
      <c r="B448" s="5">
        <v>372.65</v>
      </c>
      <c r="C448" s="5" t="s">
        <v>6612</v>
      </c>
      <c r="D448" s="5" t="s">
        <v>6613</v>
      </c>
      <c r="E448" s="5" t="s">
        <v>6614</v>
      </c>
      <c r="F448" s="5" t="s">
        <v>6615</v>
      </c>
      <c r="G448" s="5" t="s">
        <v>2993</v>
      </c>
    </row>
    <row r="449" spans="1:7">
      <c r="A449" s="11">
        <v>45275</v>
      </c>
      <c r="B449" s="5">
        <v>370.73</v>
      </c>
      <c r="C449" s="5" t="s">
        <v>6616</v>
      </c>
      <c r="D449" s="5" t="s">
        <v>6617</v>
      </c>
      <c r="E449" s="5" t="s">
        <v>6618</v>
      </c>
      <c r="F449" s="5" t="s">
        <v>6619</v>
      </c>
      <c r="G449" s="5" t="s">
        <v>3683</v>
      </c>
    </row>
    <row r="450" spans="1:7">
      <c r="A450" s="11">
        <v>45274</v>
      </c>
      <c r="B450" s="5">
        <v>365.93</v>
      </c>
      <c r="C450" s="5" t="s">
        <v>6620</v>
      </c>
      <c r="D450" s="5" t="s">
        <v>6621</v>
      </c>
      <c r="E450" s="5" t="s">
        <v>5371</v>
      </c>
      <c r="F450" s="5" t="s">
        <v>6622</v>
      </c>
      <c r="G450" s="5" t="s">
        <v>3824</v>
      </c>
    </row>
    <row r="451" spans="1:7">
      <c r="A451" s="11">
        <v>45273</v>
      </c>
      <c r="B451" s="5">
        <v>374.37</v>
      </c>
      <c r="C451" s="5" t="s">
        <v>6623</v>
      </c>
      <c r="D451" s="5" t="s">
        <v>6624</v>
      </c>
      <c r="E451" s="5" t="s">
        <v>6625</v>
      </c>
      <c r="F451" s="5" t="s">
        <v>6626</v>
      </c>
      <c r="G451" s="5" t="s">
        <v>3721</v>
      </c>
    </row>
    <row r="452" spans="1:7">
      <c r="A452" s="11">
        <v>45272</v>
      </c>
      <c r="B452" s="5">
        <v>374.38</v>
      </c>
      <c r="C452" s="5" t="s">
        <v>6627</v>
      </c>
      <c r="D452" s="5" t="s">
        <v>6628</v>
      </c>
      <c r="E452" s="5" t="s">
        <v>6629</v>
      </c>
      <c r="F452" s="5" t="s">
        <v>6630</v>
      </c>
      <c r="G452" s="5" t="s">
        <v>6030</v>
      </c>
    </row>
    <row r="453" spans="1:7">
      <c r="A453" s="11">
        <v>45271</v>
      </c>
      <c r="B453" s="5">
        <v>371.3</v>
      </c>
      <c r="C453" s="5" t="s">
        <v>6631</v>
      </c>
      <c r="D453" s="5" t="s">
        <v>6632</v>
      </c>
      <c r="E453" s="5" t="s">
        <v>6633</v>
      </c>
      <c r="F453" s="5" t="s">
        <v>6634</v>
      </c>
      <c r="G453" s="5" t="s">
        <v>4860</v>
      </c>
    </row>
    <row r="454" spans="1:7">
      <c r="A454" s="11">
        <v>45268</v>
      </c>
      <c r="B454" s="5">
        <v>374.23</v>
      </c>
      <c r="C454" s="5" t="s">
        <v>6635</v>
      </c>
      <c r="D454" s="5" t="s">
        <v>6636</v>
      </c>
      <c r="E454" s="5" t="s">
        <v>6637</v>
      </c>
      <c r="F454" s="5" t="s">
        <v>5196</v>
      </c>
      <c r="G454" s="5" t="s">
        <v>5170</v>
      </c>
    </row>
    <row r="455" spans="1:7">
      <c r="A455" s="11">
        <v>45267</v>
      </c>
      <c r="B455" s="5">
        <v>370.95</v>
      </c>
      <c r="C455" s="5" t="s">
        <v>6637</v>
      </c>
      <c r="D455" s="5" t="s">
        <v>6638</v>
      </c>
      <c r="E455" s="5" t="s">
        <v>6639</v>
      </c>
      <c r="F455" s="5" t="s">
        <v>6640</v>
      </c>
      <c r="G455" s="5" t="s">
        <v>4085</v>
      </c>
    </row>
    <row r="456" spans="1:7">
      <c r="A456" s="11">
        <v>45266</v>
      </c>
      <c r="B456" s="5">
        <v>368.8</v>
      </c>
      <c r="C456" s="5" t="s">
        <v>6641</v>
      </c>
      <c r="D456" s="5" t="s">
        <v>6642</v>
      </c>
      <c r="E456" s="5" t="s">
        <v>6643</v>
      </c>
      <c r="F456" s="5" t="s">
        <v>6644</v>
      </c>
      <c r="G456" s="5" t="s">
        <v>4470</v>
      </c>
    </row>
    <row r="457" spans="1:7">
      <c r="A457" s="11">
        <v>45265</v>
      </c>
      <c r="B457" s="5">
        <v>372.52</v>
      </c>
      <c r="C457" s="5" t="s">
        <v>6645</v>
      </c>
      <c r="D457" s="5" t="s">
        <v>6646</v>
      </c>
      <c r="E457" s="5" t="s">
        <v>6647</v>
      </c>
      <c r="F457" s="5" t="s">
        <v>6648</v>
      </c>
      <c r="G457" s="5" t="s">
        <v>6161</v>
      </c>
    </row>
    <row r="458" spans="1:7">
      <c r="A458" s="11">
        <v>45264</v>
      </c>
      <c r="B458" s="5">
        <v>369.14</v>
      </c>
      <c r="C458" s="5" t="s">
        <v>6649</v>
      </c>
      <c r="D458" s="5" t="s">
        <v>6650</v>
      </c>
      <c r="E458" s="5" t="s">
        <v>6651</v>
      </c>
      <c r="F458" s="5" t="s">
        <v>6652</v>
      </c>
      <c r="G458" s="5" t="s">
        <v>6653</v>
      </c>
    </row>
    <row r="459" spans="1:7">
      <c r="A459" s="11">
        <v>45261</v>
      </c>
      <c r="B459" s="5">
        <v>374.51</v>
      </c>
      <c r="C459" s="5" t="s">
        <v>6654</v>
      </c>
      <c r="D459" s="5" t="s">
        <v>6655</v>
      </c>
      <c r="E459" s="5" t="s">
        <v>6656</v>
      </c>
      <c r="F459" s="5" t="s">
        <v>6657</v>
      </c>
      <c r="G459" s="5" t="s">
        <v>6658</v>
      </c>
    </row>
    <row r="460" spans="1:7">
      <c r="A460" s="11">
        <v>45260</v>
      </c>
      <c r="B460" s="5">
        <v>378.91</v>
      </c>
      <c r="C460" s="5" t="s">
        <v>6659</v>
      </c>
      <c r="D460" s="5" t="s">
        <v>6660</v>
      </c>
      <c r="E460" s="5" t="s">
        <v>6661</v>
      </c>
      <c r="F460" s="5" t="s">
        <v>6662</v>
      </c>
      <c r="G460" s="5" t="s">
        <v>4214</v>
      </c>
    </row>
    <row r="461" spans="1:7">
      <c r="A461" s="11">
        <v>45259</v>
      </c>
      <c r="B461" s="5">
        <v>378.85</v>
      </c>
      <c r="C461" s="5" t="s">
        <v>6663</v>
      </c>
      <c r="D461" s="5" t="s">
        <v>6664</v>
      </c>
      <c r="E461" s="5" t="s">
        <v>6665</v>
      </c>
      <c r="F461" s="5" t="s">
        <v>6666</v>
      </c>
      <c r="G461" s="5" t="s">
        <v>4889</v>
      </c>
    </row>
    <row r="462" spans="1:7">
      <c r="A462" s="11">
        <v>45258</v>
      </c>
      <c r="B462" s="5">
        <v>382.7</v>
      </c>
      <c r="C462" s="5" t="s">
        <v>6667</v>
      </c>
      <c r="D462" s="5" t="s">
        <v>6668</v>
      </c>
      <c r="E462" s="5" t="s">
        <v>6655</v>
      </c>
      <c r="F462" s="5" t="s">
        <v>6669</v>
      </c>
      <c r="G462" s="5" t="s">
        <v>6670</v>
      </c>
    </row>
    <row r="463" spans="1:7">
      <c r="A463" s="11">
        <v>45257</v>
      </c>
      <c r="B463" s="5">
        <v>378.61</v>
      </c>
      <c r="C463" s="5" t="s">
        <v>6671</v>
      </c>
      <c r="D463" s="5" t="s">
        <v>5349</v>
      </c>
      <c r="E463" s="5" t="s">
        <v>6672</v>
      </c>
      <c r="F463" s="5" t="s">
        <v>6673</v>
      </c>
      <c r="G463" s="5" t="s">
        <v>3292</v>
      </c>
    </row>
    <row r="464" spans="1:7">
      <c r="A464" s="11">
        <v>45254</v>
      </c>
      <c r="B464" s="5">
        <v>377.43</v>
      </c>
      <c r="C464" s="5" t="s">
        <v>6674</v>
      </c>
      <c r="D464" s="5" t="s">
        <v>6675</v>
      </c>
      <c r="E464" s="5" t="s">
        <v>6676</v>
      </c>
      <c r="F464" s="5" t="s">
        <v>6677</v>
      </c>
      <c r="G464" s="5" t="s">
        <v>3427</v>
      </c>
    </row>
    <row r="465" spans="1:7">
      <c r="A465" s="11">
        <v>45252</v>
      </c>
      <c r="B465" s="5">
        <v>377.85</v>
      </c>
      <c r="C465" s="5" t="s">
        <v>6678</v>
      </c>
      <c r="D465" s="5" t="s">
        <v>6679</v>
      </c>
      <c r="E465" s="5" t="s">
        <v>6680</v>
      </c>
      <c r="F465" s="5" t="s">
        <v>6681</v>
      </c>
      <c r="G465" s="5" t="s">
        <v>3663</v>
      </c>
    </row>
    <row r="466" spans="1:7">
      <c r="A466" s="11">
        <v>45251</v>
      </c>
      <c r="B466" s="5">
        <v>373.07</v>
      </c>
      <c r="C466" s="5" t="s">
        <v>6682</v>
      </c>
      <c r="D466" s="5" t="s">
        <v>6683</v>
      </c>
      <c r="E466" s="5" t="s">
        <v>6684</v>
      </c>
      <c r="F466" s="5" t="s">
        <v>6213</v>
      </c>
      <c r="G466" s="5" t="s">
        <v>6658</v>
      </c>
    </row>
    <row r="467" spans="1:7">
      <c r="A467" s="11">
        <v>45250</v>
      </c>
      <c r="B467" s="5">
        <v>377.44</v>
      </c>
      <c r="C467" s="5" t="s">
        <v>6685</v>
      </c>
      <c r="D467" s="5" t="s">
        <v>6686</v>
      </c>
      <c r="E467" s="5" t="s">
        <v>5368</v>
      </c>
      <c r="F467" s="5" t="s">
        <v>6687</v>
      </c>
      <c r="G467" s="5" t="s">
        <v>6688</v>
      </c>
    </row>
    <row r="468" spans="1:7">
      <c r="A468" s="11">
        <v>45247</v>
      </c>
      <c r="B468" s="5">
        <v>369.85</v>
      </c>
      <c r="C468" s="5" t="s">
        <v>6689</v>
      </c>
      <c r="D468" s="5" t="s">
        <v>6690</v>
      </c>
      <c r="E468" s="5" t="s">
        <v>6691</v>
      </c>
      <c r="F468" s="5" t="s">
        <v>6692</v>
      </c>
      <c r="G468" s="5" t="s">
        <v>4009</v>
      </c>
    </row>
    <row r="469" spans="1:7">
      <c r="A469" s="11">
        <v>45246</v>
      </c>
      <c r="B469" s="5">
        <v>376.17</v>
      </c>
      <c r="C469" s="5" t="s">
        <v>6693</v>
      </c>
      <c r="D469" s="5" t="s">
        <v>6694</v>
      </c>
      <c r="E469" s="5" t="s">
        <v>6695</v>
      </c>
      <c r="F469" s="5" t="s">
        <v>6696</v>
      </c>
      <c r="G469" s="5" t="s">
        <v>2758</v>
      </c>
    </row>
    <row r="470" spans="1:7">
      <c r="A470" s="11">
        <v>45245</v>
      </c>
      <c r="B470" s="5">
        <v>369.67</v>
      </c>
      <c r="C470" s="5" t="s">
        <v>6697</v>
      </c>
      <c r="D470" s="5" t="s">
        <v>6698</v>
      </c>
      <c r="E470" s="5" t="s">
        <v>6699</v>
      </c>
      <c r="F470" s="5" t="s">
        <v>6700</v>
      </c>
      <c r="G470" s="5" t="s">
        <v>4041</v>
      </c>
    </row>
    <row r="471" spans="1:7">
      <c r="A471" s="11">
        <v>45244</v>
      </c>
      <c r="B471" s="5">
        <v>370.27</v>
      </c>
      <c r="C471" s="5" t="s">
        <v>6701</v>
      </c>
      <c r="D471" s="5" t="s">
        <v>6702</v>
      </c>
      <c r="E471" s="5" t="s">
        <v>6703</v>
      </c>
      <c r="F471" s="5" t="s">
        <v>6704</v>
      </c>
      <c r="G471" s="5" t="s">
        <v>4526</v>
      </c>
    </row>
    <row r="472" spans="1:7">
      <c r="A472" s="11">
        <v>45243</v>
      </c>
      <c r="B472" s="5">
        <v>366.68</v>
      </c>
      <c r="C472" s="5" t="s">
        <v>6705</v>
      </c>
      <c r="D472" s="5" t="s">
        <v>6706</v>
      </c>
      <c r="E472" s="5" t="s">
        <v>6707</v>
      </c>
      <c r="F472" s="5" t="s">
        <v>6708</v>
      </c>
      <c r="G472" s="5" t="s">
        <v>4312</v>
      </c>
    </row>
    <row r="473" spans="1:7">
      <c r="A473" s="11">
        <v>45240</v>
      </c>
      <c r="B473" s="5">
        <v>369.67</v>
      </c>
      <c r="C473" s="5" t="s">
        <v>6709</v>
      </c>
      <c r="D473" s="5" t="s">
        <v>6710</v>
      </c>
      <c r="E473" s="5" t="s">
        <v>6711</v>
      </c>
      <c r="F473" s="5" t="s">
        <v>6712</v>
      </c>
      <c r="G473" s="5" t="s">
        <v>6713</v>
      </c>
    </row>
    <row r="474" spans="1:7">
      <c r="A474" s="11">
        <v>45239</v>
      </c>
      <c r="B474" s="5">
        <v>360.69</v>
      </c>
      <c r="C474" s="5" t="s">
        <v>6714</v>
      </c>
      <c r="D474" s="5" t="s">
        <v>6715</v>
      </c>
      <c r="E474" s="5" t="s">
        <v>6716</v>
      </c>
      <c r="F474" s="5" t="s">
        <v>6717</v>
      </c>
      <c r="G474" s="5" t="s">
        <v>5639</v>
      </c>
    </row>
    <row r="475" spans="1:7">
      <c r="A475" s="11">
        <v>45238</v>
      </c>
      <c r="B475" s="5">
        <v>363.2</v>
      </c>
      <c r="C475" s="5" t="s">
        <v>6718</v>
      </c>
      <c r="D475" s="5" t="s">
        <v>6719</v>
      </c>
      <c r="E475" s="5" t="s">
        <v>6720</v>
      </c>
      <c r="F475" s="5" t="s">
        <v>6721</v>
      </c>
      <c r="G475" s="5" t="s">
        <v>4673</v>
      </c>
    </row>
    <row r="476" spans="1:7">
      <c r="A476" s="11">
        <v>45237</v>
      </c>
      <c r="B476" s="5">
        <v>360.53</v>
      </c>
      <c r="C476" s="5" t="s">
        <v>6722</v>
      </c>
      <c r="D476" s="5" t="s">
        <v>6723</v>
      </c>
      <c r="E476" s="5" t="s">
        <v>6724</v>
      </c>
      <c r="F476" s="5" t="s">
        <v>6725</v>
      </c>
      <c r="G476" s="5" t="s">
        <v>2753</v>
      </c>
    </row>
    <row r="477" spans="1:7">
      <c r="A477" s="11">
        <v>45236</v>
      </c>
      <c r="B477" s="5">
        <v>356.53</v>
      </c>
      <c r="C477" s="5" t="s">
        <v>6726</v>
      </c>
      <c r="D477" s="5" t="s">
        <v>6727</v>
      </c>
      <c r="E477" s="5" t="s">
        <v>6728</v>
      </c>
      <c r="F477" s="5" t="s">
        <v>6729</v>
      </c>
      <c r="G477" s="5" t="s">
        <v>5630</v>
      </c>
    </row>
    <row r="478" spans="1:7">
      <c r="A478" s="11">
        <v>45233</v>
      </c>
      <c r="B478" s="5">
        <v>352.8</v>
      </c>
      <c r="C478" s="5" t="s">
        <v>6730</v>
      </c>
      <c r="D478" s="5" t="s">
        <v>6731</v>
      </c>
      <c r="E478" s="5" t="s">
        <v>6732</v>
      </c>
      <c r="F478" s="5" t="s">
        <v>6733</v>
      </c>
      <c r="G478" s="5" t="s">
        <v>3003</v>
      </c>
    </row>
    <row r="479" spans="1:7">
      <c r="A479" s="11">
        <v>45232</v>
      </c>
      <c r="B479" s="5">
        <v>348.32</v>
      </c>
      <c r="C479" s="5" t="s">
        <v>6734</v>
      </c>
      <c r="D479" s="5" t="s">
        <v>6735</v>
      </c>
      <c r="E479" s="5" t="s">
        <v>6736</v>
      </c>
      <c r="F479" s="5" t="s">
        <v>6737</v>
      </c>
      <c r="G479" s="5" t="s">
        <v>3741</v>
      </c>
    </row>
    <row r="480" spans="1:7">
      <c r="A480" s="11">
        <v>45231</v>
      </c>
      <c r="B480" s="5">
        <v>346.07</v>
      </c>
      <c r="C480" s="5" t="s">
        <v>6738</v>
      </c>
      <c r="D480" s="5" t="s">
        <v>6739</v>
      </c>
      <c r="E480" s="5" t="s">
        <v>6740</v>
      </c>
      <c r="F480" s="5" t="s">
        <v>6741</v>
      </c>
      <c r="G480" s="5" t="s">
        <v>6458</v>
      </c>
    </row>
    <row r="481" spans="1:7">
      <c r="A481" s="11">
        <v>45230</v>
      </c>
      <c r="B481" s="5">
        <v>338.11</v>
      </c>
      <c r="C481" s="5" t="s">
        <v>6742</v>
      </c>
      <c r="D481" s="5" t="s">
        <v>6743</v>
      </c>
      <c r="E481" s="5" t="s">
        <v>6744</v>
      </c>
      <c r="F481" s="5" t="s">
        <v>5003</v>
      </c>
      <c r="G481" s="5" t="s">
        <v>3348</v>
      </c>
    </row>
    <row r="482" spans="1:7">
      <c r="A482" s="11">
        <v>45229</v>
      </c>
      <c r="B482" s="5">
        <v>337.31</v>
      </c>
      <c r="C482" s="5" t="s">
        <v>6745</v>
      </c>
      <c r="D482" s="5" t="s">
        <v>6746</v>
      </c>
      <c r="E482" s="5" t="s">
        <v>6747</v>
      </c>
      <c r="F482" s="5" t="s">
        <v>6748</v>
      </c>
      <c r="G482" s="5" t="s">
        <v>6749</v>
      </c>
    </row>
    <row r="483" spans="1:7">
      <c r="A483" s="11">
        <v>45226</v>
      </c>
      <c r="B483" s="5">
        <v>329.81</v>
      </c>
      <c r="C483" s="5" t="s">
        <v>6750</v>
      </c>
      <c r="D483" s="5" t="s">
        <v>6751</v>
      </c>
      <c r="E483" s="5" t="s">
        <v>6752</v>
      </c>
      <c r="F483" s="5" t="s">
        <v>6753</v>
      </c>
      <c r="G483" s="5" t="s">
        <v>3687</v>
      </c>
    </row>
    <row r="484" spans="1:7">
      <c r="A484" s="11">
        <v>45225</v>
      </c>
      <c r="B484" s="5">
        <v>327.89</v>
      </c>
      <c r="C484" s="5" t="s">
        <v>6754</v>
      </c>
      <c r="D484" s="5" t="s">
        <v>6755</v>
      </c>
      <c r="E484" s="5" t="s">
        <v>6756</v>
      </c>
      <c r="F484" s="5" t="s">
        <v>6757</v>
      </c>
      <c r="G484" s="5" t="s">
        <v>6758</v>
      </c>
    </row>
    <row r="485" spans="1:7">
      <c r="A485" s="11">
        <v>45224</v>
      </c>
      <c r="B485" s="5">
        <v>340.67</v>
      </c>
      <c r="C485" s="5" t="s">
        <v>6759</v>
      </c>
      <c r="D485" s="5" t="s">
        <v>6760</v>
      </c>
      <c r="E485" s="5" t="s">
        <v>6761</v>
      </c>
      <c r="F485" s="5" t="s">
        <v>6762</v>
      </c>
      <c r="G485" s="5" t="s">
        <v>6763</v>
      </c>
    </row>
    <row r="486" spans="1:7">
      <c r="A486" s="11">
        <v>45223</v>
      </c>
      <c r="B486" s="5">
        <v>330.53</v>
      </c>
      <c r="C486" s="5" t="s">
        <v>6764</v>
      </c>
      <c r="D486" s="5" t="s">
        <v>6765</v>
      </c>
      <c r="E486" s="5" t="s">
        <v>6766</v>
      </c>
      <c r="F486" s="5" t="s">
        <v>6767</v>
      </c>
      <c r="G486" s="5" t="s">
        <v>3938</v>
      </c>
    </row>
    <row r="487" spans="1:7">
      <c r="A487" s="11">
        <v>45222</v>
      </c>
      <c r="B487" s="5">
        <v>329.32</v>
      </c>
      <c r="C487" s="5" t="s">
        <v>6768</v>
      </c>
      <c r="D487" s="5" t="s">
        <v>6769</v>
      </c>
      <c r="E487" s="5" t="s">
        <v>6770</v>
      </c>
      <c r="F487" s="5" t="s">
        <v>6771</v>
      </c>
      <c r="G487" s="5" t="s">
        <v>4461</v>
      </c>
    </row>
    <row r="488" spans="1:7">
      <c r="A488" s="11">
        <v>45219</v>
      </c>
      <c r="B488" s="5">
        <v>326.67</v>
      </c>
      <c r="C488" s="5" t="s">
        <v>6772</v>
      </c>
      <c r="D488" s="5" t="s">
        <v>6773</v>
      </c>
      <c r="E488" s="5" t="s">
        <v>6774</v>
      </c>
      <c r="F488" s="5" t="s">
        <v>6775</v>
      </c>
      <c r="G488" s="5" t="s">
        <v>3047</v>
      </c>
    </row>
    <row r="489" spans="1:7">
      <c r="A489" s="11">
        <v>45218</v>
      </c>
      <c r="B489" s="5">
        <v>331.32</v>
      </c>
      <c r="C489" s="5" t="s">
        <v>6776</v>
      </c>
      <c r="D489" s="5" t="s">
        <v>6777</v>
      </c>
      <c r="E489" s="5" t="s">
        <v>6778</v>
      </c>
      <c r="F489" s="5" t="s">
        <v>6779</v>
      </c>
      <c r="G489" s="5" t="s">
        <v>3938</v>
      </c>
    </row>
    <row r="490" spans="1:7">
      <c r="A490" s="11">
        <v>45217</v>
      </c>
      <c r="B490" s="5">
        <v>330.11</v>
      </c>
      <c r="C490" s="5" t="s">
        <v>6780</v>
      </c>
      <c r="D490" s="5" t="s">
        <v>6781</v>
      </c>
      <c r="E490" s="5" t="s">
        <v>6782</v>
      </c>
      <c r="F490" s="5" t="s">
        <v>6783</v>
      </c>
      <c r="G490" s="5" t="s">
        <v>2968</v>
      </c>
    </row>
    <row r="491" spans="1:7">
      <c r="A491" s="11">
        <v>45216</v>
      </c>
      <c r="B491" s="5">
        <v>332.06</v>
      </c>
      <c r="C491" s="5" t="s">
        <v>6784</v>
      </c>
      <c r="D491" s="5" t="s">
        <v>6785</v>
      </c>
      <c r="E491" s="5" t="s">
        <v>6786</v>
      </c>
      <c r="F491" s="5" t="s">
        <v>6787</v>
      </c>
      <c r="G491" s="5" t="s">
        <v>3383</v>
      </c>
    </row>
    <row r="492" spans="1:7">
      <c r="A492" s="11">
        <v>45215</v>
      </c>
      <c r="B492" s="5">
        <v>332.64</v>
      </c>
      <c r="C492" s="5" t="s">
        <v>6788</v>
      </c>
      <c r="D492" s="5" t="s">
        <v>6789</v>
      </c>
      <c r="E492" s="5" t="s">
        <v>6790</v>
      </c>
      <c r="F492" s="5" t="s">
        <v>6791</v>
      </c>
      <c r="G492" s="5" t="s">
        <v>4014</v>
      </c>
    </row>
    <row r="493" spans="1:7">
      <c r="A493" s="11">
        <v>45212</v>
      </c>
      <c r="B493" s="5">
        <v>327.73</v>
      </c>
      <c r="C493" s="5" t="s">
        <v>6792</v>
      </c>
      <c r="D493" s="5" t="s">
        <v>6793</v>
      </c>
      <c r="E493" s="5" t="s">
        <v>6794</v>
      </c>
      <c r="F493" s="5" t="s">
        <v>6795</v>
      </c>
      <c r="G493" s="5" t="s">
        <v>2797</v>
      </c>
    </row>
    <row r="494" spans="1:7">
      <c r="A494" s="11">
        <v>45211</v>
      </c>
      <c r="B494" s="5">
        <v>331.16</v>
      </c>
      <c r="C494" s="5" t="s">
        <v>6796</v>
      </c>
      <c r="D494" s="5" t="s">
        <v>6797</v>
      </c>
      <c r="E494" s="5" t="s">
        <v>6798</v>
      </c>
      <c r="F494" s="5" t="s">
        <v>6799</v>
      </c>
      <c r="G494" s="5" t="s">
        <v>6800</v>
      </c>
    </row>
    <row r="495" spans="1:7">
      <c r="A495" s="11">
        <v>45210</v>
      </c>
      <c r="B495" s="5">
        <v>332.42</v>
      </c>
      <c r="C495" s="5" t="s">
        <v>6801</v>
      </c>
      <c r="D495" s="5" t="s">
        <v>6802</v>
      </c>
      <c r="E495" s="5" t="s">
        <v>6803</v>
      </c>
      <c r="F495" s="5" t="s">
        <v>6804</v>
      </c>
      <c r="G495" s="5" t="s">
        <v>3785</v>
      </c>
    </row>
    <row r="496" spans="1:7">
      <c r="A496" s="11">
        <v>45209</v>
      </c>
      <c r="B496" s="5">
        <v>328.39</v>
      </c>
      <c r="C496" s="5" t="s">
        <v>6805</v>
      </c>
      <c r="D496" s="5" t="s">
        <v>6806</v>
      </c>
      <c r="E496" s="5" t="s">
        <v>6807</v>
      </c>
      <c r="F496" s="5" t="s">
        <v>6808</v>
      </c>
      <c r="G496" s="5" t="s">
        <v>6809</v>
      </c>
    </row>
    <row r="497" spans="1:7">
      <c r="A497" s="11">
        <v>45208</v>
      </c>
      <c r="B497" s="5">
        <v>329.82</v>
      </c>
      <c r="C497" s="5" t="s">
        <v>6810</v>
      </c>
      <c r="D497" s="5" t="s">
        <v>6811</v>
      </c>
      <c r="E497" s="5" t="s">
        <v>6812</v>
      </c>
      <c r="F497" s="5" t="s">
        <v>6813</v>
      </c>
      <c r="G497" s="5" t="s">
        <v>3095</v>
      </c>
    </row>
    <row r="498" spans="1:7">
      <c r="A498" s="11">
        <v>45205</v>
      </c>
      <c r="B498" s="5">
        <v>327.26</v>
      </c>
      <c r="C498" s="5" t="s">
        <v>6814</v>
      </c>
      <c r="D498" s="5" t="s">
        <v>6815</v>
      </c>
      <c r="E498" s="5" t="s">
        <v>6816</v>
      </c>
      <c r="F498" s="5" t="s">
        <v>6817</v>
      </c>
      <c r="G498" s="5" t="s">
        <v>6818</v>
      </c>
    </row>
    <row r="499" spans="1:7">
      <c r="A499" s="11">
        <v>45204</v>
      </c>
      <c r="B499" s="5">
        <v>319.36</v>
      </c>
      <c r="C499" s="5" t="s">
        <v>6819</v>
      </c>
      <c r="D499" s="5" t="s">
        <v>6820</v>
      </c>
      <c r="E499" s="5" t="s">
        <v>6821</v>
      </c>
      <c r="F499" s="5" t="s">
        <v>6822</v>
      </c>
      <c r="G499" s="5" t="s">
        <v>4023</v>
      </c>
    </row>
    <row r="500" spans="1:7">
      <c r="A500" s="11">
        <v>45203</v>
      </c>
      <c r="B500" s="5">
        <v>318.95</v>
      </c>
      <c r="C500" s="5" t="s">
        <v>6823</v>
      </c>
      <c r="D500" s="5" t="s">
        <v>6824</v>
      </c>
      <c r="E500" s="5" t="s">
        <v>6825</v>
      </c>
      <c r="F500" s="5" t="s">
        <v>6826</v>
      </c>
      <c r="G500" s="5" t="s">
        <v>159</v>
      </c>
    </row>
    <row r="501" spans="1:7">
      <c r="A501" s="11">
        <v>45202</v>
      </c>
      <c r="B501" s="5">
        <v>313.39</v>
      </c>
      <c r="C501" s="5" t="s">
        <v>6827</v>
      </c>
      <c r="D501" s="5" t="s">
        <v>6828</v>
      </c>
      <c r="E501" s="5" t="s">
        <v>6829</v>
      </c>
      <c r="F501" s="5" t="s">
        <v>6318</v>
      </c>
      <c r="G501" s="5" t="s">
        <v>6830</v>
      </c>
    </row>
    <row r="502" spans="1:7">
      <c r="A502" s="11">
        <v>45201</v>
      </c>
      <c r="B502" s="5">
        <v>321.8</v>
      </c>
      <c r="C502" s="5" t="s">
        <v>6831</v>
      </c>
      <c r="D502" s="5" t="s">
        <v>6832</v>
      </c>
      <c r="E502" s="5" t="s">
        <v>6833</v>
      </c>
      <c r="F502" s="5" t="s">
        <v>5629</v>
      </c>
      <c r="G502" s="5" t="s">
        <v>6834</v>
      </c>
    </row>
  </sheetData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502"/>
  <sheetViews>
    <sheetView workbookViewId="0"/>
  </sheetViews>
  <sheetFormatPr defaultColWidth="11.19921875" defaultRowHeight="15" customHeight="1"/>
  <cols>
    <col min="1" max="26" width="11" customWidth="1"/>
  </cols>
  <sheetData>
    <row r="1" spans="1:7">
      <c r="A1" s="5" t="s">
        <v>0</v>
      </c>
      <c r="B1" s="5" t="s">
        <v>2688</v>
      </c>
      <c r="C1" s="5" t="s">
        <v>2689</v>
      </c>
      <c r="D1" s="5" t="s">
        <v>2690</v>
      </c>
      <c r="E1" s="5" t="s">
        <v>2691</v>
      </c>
      <c r="F1" s="5" t="s">
        <v>2692</v>
      </c>
      <c r="G1" s="5" t="s">
        <v>2693</v>
      </c>
    </row>
    <row r="2" spans="1:7">
      <c r="A2" s="11">
        <v>45930</v>
      </c>
      <c r="B2" s="5">
        <v>68.42</v>
      </c>
      <c r="C2" s="5" t="s">
        <v>6835</v>
      </c>
      <c r="D2" s="5" t="s">
        <v>6836</v>
      </c>
      <c r="E2" s="5" t="s">
        <v>6837</v>
      </c>
      <c r="F2" s="5" t="s">
        <v>6838</v>
      </c>
      <c r="G2" s="5" t="s">
        <v>3947</v>
      </c>
    </row>
    <row r="3" spans="1:7">
      <c r="A3" s="11">
        <v>45929</v>
      </c>
      <c r="B3" s="5">
        <v>67.72</v>
      </c>
      <c r="C3" s="5" t="s">
        <v>6835</v>
      </c>
      <c r="D3" s="5" t="s">
        <v>6839</v>
      </c>
      <c r="E3" s="5" t="s">
        <v>6840</v>
      </c>
      <c r="F3" s="5" t="s">
        <v>6841</v>
      </c>
      <c r="G3" s="5" t="s">
        <v>4673</v>
      </c>
    </row>
    <row r="4" spans="1:7">
      <c r="A4" s="11">
        <v>45926</v>
      </c>
      <c r="B4" s="5">
        <v>67.22</v>
      </c>
      <c r="C4" s="5" t="s">
        <v>6842</v>
      </c>
      <c r="D4" s="5" t="s">
        <v>6843</v>
      </c>
      <c r="E4" s="5" t="s">
        <v>6844</v>
      </c>
      <c r="F4" s="5" t="s">
        <v>6845</v>
      </c>
      <c r="G4" s="5" t="s">
        <v>6846</v>
      </c>
    </row>
    <row r="5" spans="1:7">
      <c r="A5" s="11">
        <v>45925</v>
      </c>
      <c r="B5" s="5">
        <v>67.849999999999994</v>
      </c>
      <c r="C5" s="5" t="s">
        <v>6847</v>
      </c>
      <c r="D5" s="5" t="s">
        <v>6848</v>
      </c>
      <c r="E5" s="5" t="s">
        <v>6849</v>
      </c>
      <c r="F5" s="5" t="s">
        <v>6850</v>
      </c>
      <c r="G5" s="5" t="s">
        <v>4664</v>
      </c>
    </row>
    <row r="6" spans="1:7">
      <c r="A6" s="11">
        <v>45924</v>
      </c>
      <c r="B6" s="5">
        <v>67.319999999999993</v>
      </c>
      <c r="C6" s="5" t="s">
        <v>6851</v>
      </c>
      <c r="D6" s="5" t="s">
        <v>6852</v>
      </c>
      <c r="E6" s="5" t="s">
        <v>6853</v>
      </c>
      <c r="F6" s="5" t="s">
        <v>6854</v>
      </c>
      <c r="G6" s="5" t="s">
        <v>3736</v>
      </c>
    </row>
    <row r="7" spans="1:7">
      <c r="A7" s="11">
        <v>45923</v>
      </c>
      <c r="B7" s="5">
        <v>67.540000000000006</v>
      </c>
      <c r="C7" s="5" t="s">
        <v>6855</v>
      </c>
      <c r="D7" s="5" t="s">
        <v>6856</v>
      </c>
      <c r="E7" s="5" t="s">
        <v>6857</v>
      </c>
      <c r="F7" s="5" t="s">
        <v>6248</v>
      </c>
      <c r="G7" s="5" t="s">
        <v>4903</v>
      </c>
    </row>
    <row r="8" spans="1:7">
      <c r="A8" s="11">
        <v>45922</v>
      </c>
      <c r="B8" s="5">
        <v>67.75</v>
      </c>
      <c r="C8" s="5" t="s">
        <v>6852</v>
      </c>
      <c r="D8" s="5" t="s">
        <v>6858</v>
      </c>
      <c r="E8" s="5" t="s">
        <v>6859</v>
      </c>
      <c r="F8" s="5" t="s">
        <v>6475</v>
      </c>
      <c r="G8" s="5" t="s">
        <v>3490</v>
      </c>
    </row>
    <row r="9" spans="1:7">
      <c r="A9" s="11">
        <v>45919</v>
      </c>
      <c r="B9" s="5">
        <v>68.209999999999994</v>
      </c>
      <c r="C9" s="5" t="s">
        <v>6860</v>
      </c>
      <c r="D9" s="5" t="s">
        <v>6860</v>
      </c>
      <c r="E9" s="5" t="s">
        <v>6861</v>
      </c>
      <c r="F9" s="5" t="s">
        <v>6862</v>
      </c>
      <c r="G9" s="5" t="s">
        <v>3933</v>
      </c>
    </row>
    <row r="10" spans="1:7">
      <c r="A10" s="11">
        <v>45918</v>
      </c>
      <c r="B10" s="5">
        <v>68.680000000000007</v>
      </c>
      <c r="C10" s="5" t="s">
        <v>6863</v>
      </c>
      <c r="D10" s="5" t="s">
        <v>6864</v>
      </c>
      <c r="E10" s="5" t="s">
        <v>6865</v>
      </c>
      <c r="F10" s="5" t="s">
        <v>6866</v>
      </c>
      <c r="G10" s="5" t="s">
        <v>6867</v>
      </c>
    </row>
    <row r="11" spans="1:7">
      <c r="A11" s="11">
        <v>45917</v>
      </c>
      <c r="B11" s="5">
        <v>67.72</v>
      </c>
      <c r="C11" s="5" t="s">
        <v>6868</v>
      </c>
      <c r="D11" s="5" t="s">
        <v>6869</v>
      </c>
      <c r="E11" s="5" t="s">
        <v>6870</v>
      </c>
      <c r="F11" s="5" t="s">
        <v>6871</v>
      </c>
      <c r="G11" s="5" t="s">
        <v>4421</v>
      </c>
    </row>
    <row r="12" spans="1:7">
      <c r="A12" s="11">
        <v>45916</v>
      </c>
      <c r="B12" s="5">
        <v>66.930000000000007</v>
      </c>
      <c r="C12" s="5" t="s">
        <v>6872</v>
      </c>
      <c r="D12" s="5" t="s">
        <v>6873</v>
      </c>
      <c r="E12" s="5" t="s">
        <v>6874</v>
      </c>
      <c r="F12" s="5" t="s">
        <v>4961</v>
      </c>
      <c r="G12" s="5" t="s">
        <v>5965</v>
      </c>
    </row>
    <row r="13" spans="1:7">
      <c r="A13" s="11">
        <v>45915</v>
      </c>
      <c r="B13" s="5">
        <v>67.02</v>
      </c>
      <c r="C13" s="5" t="s">
        <v>6875</v>
      </c>
      <c r="D13" s="5" t="s">
        <v>6876</v>
      </c>
      <c r="E13" s="5" t="s">
        <v>6877</v>
      </c>
      <c r="F13" s="5" t="s">
        <v>6878</v>
      </c>
      <c r="G13" s="5" t="s">
        <v>4673</v>
      </c>
    </row>
    <row r="14" spans="1:7">
      <c r="A14" s="11">
        <v>45912</v>
      </c>
      <c r="B14" s="5">
        <v>66.53</v>
      </c>
      <c r="C14" s="5" t="s">
        <v>6879</v>
      </c>
      <c r="D14" s="5" t="s">
        <v>6880</v>
      </c>
      <c r="E14" s="5" t="s">
        <v>6881</v>
      </c>
      <c r="F14" s="5" t="s">
        <v>6882</v>
      </c>
      <c r="G14" s="5" t="s">
        <v>6883</v>
      </c>
    </row>
    <row r="15" spans="1:7">
      <c r="A15" s="11">
        <v>45911</v>
      </c>
      <c r="B15" s="5">
        <v>67.69</v>
      </c>
      <c r="C15" s="5" t="s">
        <v>6884</v>
      </c>
      <c r="D15" s="5" t="s">
        <v>6885</v>
      </c>
      <c r="E15" s="5" t="s">
        <v>6886</v>
      </c>
      <c r="F15" s="5" t="s">
        <v>6887</v>
      </c>
      <c r="G15" s="5" t="s">
        <v>3807</v>
      </c>
    </row>
    <row r="16" spans="1:7">
      <c r="A16" s="11">
        <v>45910</v>
      </c>
      <c r="B16" s="5">
        <v>68.13</v>
      </c>
      <c r="C16" s="5" t="s">
        <v>6888</v>
      </c>
      <c r="D16" s="5" t="s">
        <v>6889</v>
      </c>
      <c r="E16" s="5" t="s">
        <v>6890</v>
      </c>
      <c r="F16" s="5" t="s">
        <v>6261</v>
      </c>
      <c r="G16" s="5" t="s">
        <v>3625</v>
      </c>
    </row>
    <row r="17" spans="1:7">
      <c r="A17" s="11">
        <v>45909</v>
      </c>
      <c r="B17" s="5">
        <v>67.34</v>
      </c>
      <c r="C17" s="5" t="s">
        <v>6891</v>
      </c>
      <c r="D17" s="5" t="s">
        <v>6892</v>
      </c>
      <c r="E17" s="5" t="s">
        <v>6893</v>
      </c>
      <c r="F17" s="5" t="s">
        <v>6894</v>
      </c>
      <c r="G17" s="5" t="s">
        <v>3911</v>
      </c>
    </row>
    <row r="18" spans="1:7">
      <c r="A18" s="11">
        <v>45908</v>
      </c>
      <c r="B18" s="5">
        <v>66.88</v>
      </c>
      <c r="C18" s="5" t="s">
        <v>6895</v>
      </c>
      <c r="D18" s="5" t="s">
        <v>6868</v>
      </c>
      <c r="E18" s="5" t="s">
        <v>6877</v>
      </c>
      <c r="F18" s="5" t="s">
        <v>6896</v>
      </c>
      <c r="G18" s="5" t="s">
        <v>5261</v>
      </c>
    </row>
    <row r="19" spans="1:7">
      <c r="A19" s="11">
        <v>45905</v>
      </c>
      <c r="B19" s="5">
        <v>66.900000000000006</v>
      </c>
      <c r="C19" s="5" t="s">
        <v>6835</v>
      </c>
      <c r="D19" s="5" t="s">
        <v>6897</v>
      </c>
      <c r="E19" s="5" t="s">
        <v>6898</v>
      </c>
      <c r="F19" s="5" t="s">
        <v>6899</v>
      </c>
      <c r="G19" s="5" t="s">
        <v>6900</v>
      </c>
    </row>
    <row r="20" spans="1:7">
      <c r="A20" s="11">
        <v>45904</v>
      </c>
      <c r="B20" s="5">
        <v>67.989999999999995</v>
      </c>
      <c r="C20" s="5" t="s">
        <v>6897</v>
      </c>
      <c r="D20" s="5" t="s">
        <v>6901</v>
      </c>
      <c r="E20" s="5" t="s">
        <v>6902</v>
      </c>
      <c r="F20" s="5" t="s">
        <v>6903</v>
      </c>
      <c r="G20" s="5" t="s">
        <v>4038</v>
      </c>
    </row>
    <row r="21" spans="1:7">
      <c r="A21" s="11">
        <v>45903</v>
      </c>
      <c r="B21" s="5">
        <v>67.67</v>
      </c>
      <c r="C21" s="5" t="s">
        <v>6904</v>
      </c>
      <c r="D21" s="5" t="s">
        <v>6905</v>
      </c>
      <c r="E21" s="5" t="s">
        <v>6906</v>
      </c>
      <c r="F21" s="5" t="s">
        <v>6907</v>
      </c>
      <c r="G21" s="5" t="s">
        <v>3186</v>
      </c>
    </row>
    <row r="22" spans="1:7">
      <c r="A22" s="11">
        <v>45902</v>
      </c>
      <c r="B22" s="5">
        <v>67.8</v>
      </c>
      <c r="C22" s="5" t="s">
        <v>6908</v>
      </c>
      <c r="D22" s="5" t="s">
        <v>6889</v>
      </c>
      <c r="E22" s="5" t="s">
        <v>6873</v>
      </c>
      <c r="F22" s="5" t="s">
        <v>6909</v>
      </c>
      <c r="G22" s="5" t="s">
        <v>6910</v>
      </c>
    </row>
    <row r="23" spans="1:7">
      <c r="A23" s="11">
        <v>45898</v>
      </c>
      <c r="B23" s="5">
        <v>69.09</v>
      </c>
      <c r="C23" s="5" t="s">
        <v>6911</v>
      </c>
      <c r="D23" s="5" t="s">
        <v>6912</v>
      </c>
      <c r="E23" s="5" t="s">
        <v>6913</v>
      </c>
      <c r="F23" s="5" t="s">
        <v>6914</v>
      </c>
      <c r="G23" s="5" t="s">
        <v>2832</v>
      </c>
    </row>
    <row r="24" spans="1:7">
      <c r="A24" s="11">
        <v>45897</v>
      </c>
      <c r="B24" s="5">
        <v>69.430000000000007</v>
      </c>
      <c r="C24" s="5" t="s">
        <v>6915</v>
      </c>
      <c r="D24" s="5" t="s">
        <v>6916</v>
      </c>
      <c r="E24" s="5" t="s">
        <v>6917</v>
      </c>
      <c r="F24" s="5" t="s">
        <v>6918</v>
      </c>
      <c r="G24" s="5" t="s">
        <v>4759</v>
      </c>
    </row>
    <row r="25" spans="1:7">
      <c r="A25" s="11">
        <v>45896</v>
      </c>
      <c r="B25" s="5">
        <v>68.44</v>
      </c>
      <c r="C25" s="5" t="s">
        <v>6889</v>
      </c>
      <c r="D25" s="5" t="s">
        <v>6919</v>
      </c>
      <c r="E25" s="5" t="s">
        <v>6920</v>
      </c>
      <c r="F25" s="5" t="s">
        <v>6921</v>
      </c>
      <c r="G25" s="5" t="s">
        <v>3630</v>
      </c>
    </row>
    <row r="26" spans="1:7">
      <c r="A26" s="11">
        <v>45895</v>
      </c>
      <c r="B26" s="5">
        <v>68.39</v>
      </c>
      <c r="C26" s="5" t="s">
        <v>6922</v>
      </c>
      <c r="D26" s="5" t="s">
        <v>6919</v>
      </c>
      <c r="E26" s="5" t="s">
        <v>6849</v>
      </c>
      <c r="F26" s="5" t="s">
        <v>6923</v>
      </c>
      <c r="G26" s="5" t="s">
        <v>4898</v>
      </c>
    </row>
    <row r="27" spans="1:7">
      <c r="A27" s="11">
        <v>45894</v>
      </c>
      <c r="B27" s="5">
        <v>67.14</v>
      </c>
      <c r="C27" s="5" t="s">
        <v>6924</v>
      </c>
      <c r="D27" s="5" t="s">
        <v>6886</v>
      </c>
      <c r="E27" s="5" t="s">
        <v>6849</v>
      </c>
      <c r="F27" s="5" t="s">
        <v>6925</v>
      </c>
      <c r="G27" s="5" t="s">
        <v>4653</v>
      </c>
    </row>
    <row r="28" spans="1:7">
      <c r="A28" s="11">
        <v>45891</v>
      </c>
      <c r="B28" s="5">
        <v>67.319999999999993</v>
      </c>
      <c r="C28" s="5" t="s">
        <v>6906</v>
      </c>
      <c r="D28" s="5" t="s">
        <v>6904</v>
      </c>
      <c r="E28" s="5" t="s">
        <v>6868</v>
      </c>
      <c r="F28" s="5" t="s">
        <v>6926</v>
      </c>
      <c r="G28" s="5" t="s">
        <v>3105</v>
      </c>
    </row>
    <row r="29" spans="1:7">
      <c r="A29" s="11">
        <v>45890</v>
      </c>
      <c r="B29" s="5">
        <v>67.02</v>
      </c>
      <c r="C29" s="5" t="s">
        <v>6927</v>
      </c>
      <c r="D29" s="5" t="s">
        <v>6928</v>
      </c>
      <c r="E29" s="5" t="s">
        <v>6929</v>
      </c>
      <c r="F29" s="5" t="s">
        <v>6930</v>
      </c>
      <c r="G29" s="5" t="s">
        <v>5965</v>
      </c>
    </row>
    <row r="30" spans="1:7">
      <c r="A30" s="11">
        <v>45889</v>
      </c>
      <c r="B30" s="5">
        <v>67.11</v>
      </c>
      <c r="C30" s="5" t="s">
        <v>6931</v>
      </c>
      <c r="D30" s="5" t="s">
        <v>6861</v>
      </c>
      <c r="E30" s="5" t="s">
        <v>6932</v>
      </c>
      <c r="F30" s="5" t="s">
        <v>6914</v>
      </c>
      <c r="G30" s="5" t="s">
        <v>2993</v>
      </c>
    </row>
    <row r="31" spans="1:7">
      <c r="A31" s="11">
        <v>45888</v>
      </c>
      <c r="B31" s="5">
        <v>66.760000000000005</v>
      </c>
      <c r="C31" s="5" t="s">
        <v>6933</v>
      </c>
      <c r="D31" s="5" t="s">
        <v>6934</v>
      </c>
      <c r="E31" s="5" t="s">
        <v>6898</v>
      </c>
      <c r="F31" s="5" t="s">
        <v>6935</v>
      </c>
      <c r="G31" s="5" t="s">
        <v>3018</v>
      </c>
    </row>
    <row r="32" spans="1:7">
      <c r="A32" s="11">
        <v>45887</v>
      </c>
      <c r="B32" s="5">
        <v>66.95</v>
      </c>
      <c r="C32" s="5" t="s">
        <v>6936</v>
      </c>
      <c r="D32" s="5" t="s">
        <v>6849</v>
      </c>
      <c r="E32" s="5" t="s">
        <v>6937</v>
      </c>
      <c r="F32" s="5" t="s">
        <v>6576</v>
      </c>
      <c r="G32" s="5" t="s">
        <v>3325</v>
      </c>
    </row>
    <row r="33" spans="1:7">
      <c r="A33" s="11">
        <v>45884</v>
      </c>
      <c r="B33" s="5">
        <v>66.2</v>
      </c>
      <c r="C33" s="5" t="s">
        <v>6938</v>
      </c>
      <c r="D33" s="5" t="s">
        <v>6939</v>
      </c>
      <c r="E33" s="5" t="s">
        <v>6940</v>
      </c>
      <c r="F33" s="5" t="s">
        <v>6941</v>
      </c>
      <c r="G33" s="5" t="s">
        <v>6942</v>
      </c>
    </row>
    <row r="34" spans="1:7">
      <c r="A34" s="11">
        <v>45883</v>
      </c>
      <c r="B34" s="5">
        <v>69.3</v>
      </c>
      <c r="C34" s="5" t="s">
        <v>6858</v>
      </c>
      <c r="D34" s="5" t="s">
        <v>6943</v>
      </c>
      <c r="E34" s="5" t="s">
        <v>6865</v>
      </c>
      <c r="F34" s="5" t="s">
        <v>6944</v>
      </c>
      <c r="G34" s="5" t="s">
        <v>6945</v>
      </c>
    </row>
    <row r="35" spans="1:7">
      <c r="A35" s="11">
        <v>45882</v>
      </c>
      <c r="B35" s="5">
        <v>70.400000000000006</v>
      </c>
      <c r="C35" s="5" t="s">
        <v>6946</v>
      </c>
      <c r="D35" s="5" t="s">
        <v>6947</v>
      </c>
      <c r="E35" s="5" t="s">
        <v>6948</v>
      </c>
      <c r="F35" s="5" t="s">
        <v>6949</v>
      </c>
      <c r="G35" s="5" t="s">
        <v>6378</v>
      </c>
    </row>
    <row r="36" spans="1:7">
      <c r="A36" s="11">
        <v>45881</v>
      </c>
      <c r="B36" s="5">
        <v>71.38</v>
      </c>
      <c r="C36" s="5" t="s">
        <v>6950</v>
      </c>
      <c r="D36" s="5" t="s">
        <v>6951</v>
      </c>
      <c r="E36" s="5" t="s">
        <v>6952</v>
      </c>
      <c r="F36" s="5" t="s">
        <v>6953</v>
      </c>
      <c r="G36" s="5" t="s">
        <v>3052</v>
      </c>
    </row>
    <row r="37" spans="1:7">
      <c r="A37" s="11">
        <v>45880</v>
      </c>
      <c r="B37" s="5">
        <v>70.67</v>
      </c>
      <c r="C37" s="5" t="s">
        <v>6954</v>
      </c>
      <c r="D37" s="5" t="s">
        <v>6955</v>
      </c>
      <c r="E37" s="5" t="s">
        <v>6956</v>
      </c>
      <c r="F37" s="5" t="s">
        <v>6957</v>
      </c>
      <c r="G37" s="5" t="s">
        <v>6945</v>
      </c>
    </row>
    <row r="38" spans="1:7">
      <c r="A38" s="11">
        <v>45877</v>
      </c>
      <c r="B38" s="5">
        <v>71.790000000000006</v>
      </c>
      <c r="C38" s="5" t="s">
        <v>6958</v>
      </c>
      <c r="D38" s="5" t="s">
        <v>6959</v>
      </c>
      <c r="E38" s="5" t="s">
        <v>6960</v>
      </c>
      <c r="F38" s="5" t="s">
        <v>6961</v>
      </c>
      <c r="G38" s="5" t="s">
        <v>6962</v>
      </c>
    </row>
    <row r="39" spans="1:7">
      <c r="A39" s="11">
        <v>45876</v>
      </c>
      <c r="B39" s="5">
        <v>69.900000000000006</v>
      </c>
      <c r="C39" s="5" t="s">
        <v>6963</v>
      </c>
      <c r="D39" s="5" t="s">
        <v>6964</v>
      </c>
      <c r="E39" s="5" t="s">
        <v>6965</v>
      </c>
      <c r="F39" s="5" t="s">
        <v>6966</v>
      </c>
      <c r="G39" s="5" t="s">
        <v>3052</v>
      </c>
    </row>
    <row r="40" spans="1:7">
      <c r="A40" s="11">
        <v>45875</v>
      </c>
      <c r="B40" s="5">
        <v>69.209999999999994</v>
      </c>
      <c r="C40" s="5" t="s">
        <v>6967</v>
      </c>
      <c r="D40" s="5" t="s">
        <v>6968</v>
      </c>
      <c r="E40" s="5" t="s">
        <v>6969</v>
      </c>
      <c r="F40" s="5" t="s">
        <v>6111</v>
      </c>
      <c r="G40" s="5" t="s">
        <v>6970</v>
      </c>
    </row>
    <row r="41" spans="1:7">
      <c r="A41" s="11">
        <v>45874</v>
      </c>
      <c r="B41" s="5">
        <v>67.52</v>
      </c>
      <c r="C41" s="5" t="s">
        <v>6971</v>
      </c>
      <c r="D41" s="5" t="s">
        <v>6972</v>
      </c>
      <c r="E41" s="5" t="s">
        <v>6840</v>
      </c>
      <c r="F41" s="5" t="s">
        <v>6973</v>
      </c>
      <c r="G41" s="5" t="s">
        <v>4991</v>
      </c>
    </row>
    <row r="42" spans="1:7">
      <c r="A42" s="11">
        <v>45873</v>
      </c>
      <c r="B42" s="5">
        <v>68.489999999999995</v>
      </c>
      <c r="C42" s="5" t="s">
        <v>6969</v>
      </c>
      <c r="D42" s="5" t="s">
        <v>6974</v>
      </c>
      <c r="E42" s="5" t="s">
        <v>6975</v>
      </c>
      <c r="F42" s="5" t="s">
        <v>5976</v>
      </c>
      <c r="G42" s="5" t="s">
        <v>5322</v>
      </c>
    </row>
    <row r="43" spans="1:7">
      <c r="A43" s="11">
        <v>45870</v>
      </c>
      <c r="B43" s="5">
        <v>67.11</v>
      </c>
      <c r="C43" s="5" t="s">
        <v>6976</v>
      </c>
      <c r="D43" s="5" t="s">
        <v>6975</v>
      </c>
      <c r="E43" s="5" t="s">
        <v>6977</v>
      </c>
      <c r="F43" s="5" t="s">
        <v>6978</v>
      </c>
      <c r="G43" s="5" t="s">
        <v>4991</v>
      </c>
    </row>
    <row r="44" spans="1:7">
      <c r="A44" s="11">
        <v>45869</v>
      </c>
      <c r="B44" s="5">
        <v>68.08</v>
      </c>
      <c r="C44" s="5" t="s">
        <v>6884</v>
      </c>
      <c r="D44" s="5" t="s">
        <v>6979</v>
      </c>
      <c r="E44" s="5" t="s">
        <v>6869</v>
      </c>
      <c r="F44" s="5" t="s">
        <v>6882</v>
      </c>
      <c r="G44" s="5" t="s">
        <v>3863</v>
      </c>
    </row>
    <row r="45" spans="1:7">
      <c r="A45" s="11">
        <v>45868</v>
      </c>
      <c r="B45" s="5">
        <v>68.28</v>
      </c>
      <c r="C45" s="5" t="s">
        <v>6980</v>
      </c>
      <c r="D45" s="5" t="s">
        <v>6885</v>
      </c>
      <c r="E45" s="5" t="s">
        <v>6981</v>
      </c>
      <c r="F45" s="5" t="s">
        <v>6217</v>
      </c>
      <c r="G45" s="5" t="s">
        <v>3499</v>
      </c>
    </row>
    <row r="46" spans="1:7">
      <c r="A46" s="11">
        <v>45867</v>
      </c>
      <c r="B46" s="5">
        <v>67.959999999999994</v>
      </c>
      <c r="C46" s="5" t="s">
        <v>6982</v>
      </c>
      <c r="D46" s="5" t="s">
        <v>6983</v>
      </c>
      <c r="E46" s="5" t="s">
        <v>6984</v>
      </c>
      <c r="F46" s="5" t="s">
        <v>6918</v>
      </c>
      <c r="G46" s="5" t="s">
        <v>2924</v>
      </c>
    </row>
    <row r="47" spans="1:7">
      <c r="A47" s="11">
        <v>45866</v>
      </c>
      <c r="B47" s="5">
        <v>67.92</v>
      </c>
      <c r="C47" s="5" t="s">
        <v>6985</v>
      </c>
      <c r="D47" s="5" t="s">
        <v>6967</v>
      </c>
      <c r="E47" s="5" t="s">
        <v>6986</v>
      </c>
      <c r="F47" s="5" t="s">
        <v>6808</v>
      </c>
      <c r="G47" s="5" t="s">
        <v>6987</v>
      </c>
    </row>
    <row r="48" spans="1:7">
      <c r="A48" s="11">
        <v>45863</v>
      </c>
      <c r="B48" s="5">
        <v>68.69</v>
      </c>
      <c r="C48" s="5" t="s">
        <v>6988</v>
      </c>
      <c r="D48" s="5" t="s">
        <v>6989</v>
      </c>
      <c r="E48" s="5" t="s">
        <v>6990</v>
      </c>
      <c r="F48" s="5" t="s">
        <v>6991</v>
      </c>
      <c r="G48" s="5" t="s">
        <v>3687</v>
      </c>
    </row>
    <row r="49" spans="1:7">
      <c r="A49" s="11">
        <v>45862</v>
      </c>
      <c r="B49" s="5">
        <v>68.290000000000006</v>
      </c>
      <c r="C49" s="5" t="s">
        <v>6915</v>
      </c>
      <c r="D49" s="5" t="s">
        <v>6992</v>
      </c>
      <c r="E49" s="5" t="s">
        <v>6993</v>
      </c>
      <c r="F49" s="5" t="s">
        <v>4884</v>
      </c>
      <c r="G49" s="5" t="s">
        <v>3542</v>
      </c>
    </row>
    <row r="50" spans="1:7">
      <c r="A50" s="11">
        <v>45861</v>
      </c>
      <c r="B50" s="5">
        <v>68.62</v>
      </c>
      <c r="C50" s="5" t="s">
        <v>6917</v>
      </c>
      <c r="D50" s="5" t="s">
        <v>6913</v>
      </c>
      <c r="E50" s="5" t="s">
        <v>6994</v>
      </c>
      <c r="F50" s="5" t="s">
        <v>6995</v>
      </c>
      <c r="G50" s="5" t="s">
        <v>3565</v>
      </c>
    </row>
    <row r="51" spans="1:7">
      <c r="A51" s="11">
        <v>45860</v>
      </c>
      <c r="B51" s="5">
        <v>68.16</v>
      </c>
      <c r="C51" s="5" t="s">
        <v>6996</v>
      </c>
      <c r="D51" s="5" t="s">
        <v>6997</v>
      </c>
      <c r="E51" s="5" t="s">
        <v>6990</v>
      </c>
      <c r="F51" s="5" t="s">
        <v>6998</v>
      </c>
      <c r="G51" s="5" t="s">
        <v>2822</v>
      </c>
    </row>
    <row r="52" spans="1:7">
      <c r="A52" s="11">
        <v>45859</v>
      </c>
      <c r="B52" s="5">
        <v>68.34</v>
      </c>
      <c r="C52" s="5" t="s">
        <v>6863</v>
      </c>
      <c r="D52" s="5" t="s">
        <v>6999</v>
      </c>
      <c r="E52" s="5" t="s">
        <v>7000</v>
      </c>
      <c r="F52" s="5" t="s">
        <v>7001</v>
      </c>
      <c r="G52" s="5" t="s">
        <v>5738</v>
      </c>
    </row>
    <row r="53" spans="1:7">
      <c r="A53" s="11">
        <v>45856</v>
      </c>
      <c r="B53" s="5">
        <v>68.05</v>
      </c>
      <c r="C53" s="5" t="s">
        <v>7002</v>
      </c>
      <c r="D53" s="5" t="s">
        <v>7003</v>
      </c>
      <c r="E53" s="5" t="s">
        <v>6967</v>
      </c>
      <c r="F53" s="5" t="s">
        <v>7004</v>
      </c>
      <c r="G53" s="5" t="s">
        <v>4451</v>
      </c>
    </row>
    <row r="54" spans="1:7">
      <c r="A54" s="11">
        <v>45855</v>
      </c>
      <c r="B54" s="5">
        <v>68.3</v>
      </c>
      <c r="C54" s="5" t="s">
        <v>7005</v>
      </c>
      <c r="D54" s="5" t="s">
        <v>7006</v>
      </c>
      <c r="E54" s="5" t="s">
        <v>6976</v>
      </c>
      <c r="F54" s="5" t="s">
        <v>6475</v>
      </c>
      <c r="G54" s="5" t="s">
        <v>3712</v>
      </c>
    </row>
    <row r="55" spans="1:7">
      <c r="A55" s="11">
        <v>45854</v>
      </c>
      <c r="B55" s="5">
        <v>67.37</v>
      </c>
      <c r="C55" s="5" t="s">
        <v>7007</v>
      </c>
      <c r="D55" s="5" t="s">
        <v>7008</v>
      </c>
      <c r="E55" s="5" t="s">
        <v>7009</v>
      </c>
      <c r="F55" s="5" t="s">
        <v>7010</v>
      </c>
      <c r="G55" s="5" t="s">
        <v>4417</v>
      </c>
    </row>
    <row r="56" spans="1:7">
      <c r="A56" s="11">
        <v>45853</v>
      </c>
      <c r="B56" s="5">
        <v>67.180000000000007</v>
      </c>
      <c r="C56" s="5" t="s">
        <v>7011</v>
      </c>
      <c r="D56" s="5" t="s">
        <v>6869</v>
      </c>
      <c r="E56" s="5" t="s">
        <v>7007</v>
      </c>
      <c r="F56" s="5" t="s">
        <v>7012</v>
      </c>
      <c r="G56" s="5" t="s">
        <v>5075</v>
      </c>
    </row>
    <row r="57" spans="1:7">
      <c r="A57" s="11">
        <v>45852</v>
      </c>
      <c r="B57" s="5">
        <v>67.819999999999993</v>
      </c>
      <c r="C57" s="5" t="s">
        <v>7013</v>
      </c>
      <c r="D57" s="5" t="s">
        <v>7014</v>
      </c>
      <c r="E57" s="5" t="s">
        <v>6876</v>
      </c>
      <c r="F57" s="5" t="s">
        <v>7015</v>
      </c>
      <c r="G57" s="5" t="s">
        <v>3186</v>
      </c>
    </row>
    <row r="58" spans="1:7">
      <c r="A58" s="11">
        <v>45849</v>
      </c>
      <c r="B58" s="5">
        <v>67.95</v>
      </c>
      <c r="C58" s="5" t="s">
        <v>7016</v>
      </c>
      <c r="D58" s="5" t="s">
        <v>7017</v>
      </c>
      <c r="E58" s="5" t="s">
        <v>7011</v>
      </c>
      <c r="F58" s="5" t="s">
        <v>7018</v>
      </c>
      <c r="G58" s="5" t="s">
        <v>7019</v>
      </c>
    </row>
    <row r="59" spans="1:7">
      <c r="A59" s="11">
        <v>45848</v>
      </c>
      <c r="B59" s="5">
        <v>68.760000000000005</v>
      </c>
      <c r="C59" s="5" t="s">
        <v>7020</v>
      </c>
      <c r="D59" s="5" t="s">
        <v>7021</v>
      </c>
      <c r="E59" s="5" t="s">
        <v>7022</v>
      </c>
      <c r="F59" s="5" t="s">
        <v>7023</v>
      </c>
      <c r="G59" s="5" t="s">
        <v>3494</v>
      </c>
    </row>
    <row r="60" spans="1:7">
      <c r="A60" s="11">
        <v>45847</v>
      </c>
      <c r="B60" s="5">
        <v>69.27</v>
      </c>
      <c r="C60" s="5" t="s">
        <v>7024</v>
      </c>
      <c r="D60" s="5" t="s">
        <v>7025</v>
      </c>
      <c r="E60" s="5" t="s">
        <v>6884</v>
      </c>
      <c r="F60" s="5" t="s">
        <v>7026</v>
      </c>
      <c r="G60" s="5" t="s">
        <v>5066</v>
      </c>
    </row>
    <row r="61" spans="1:7">
      <c r="A61" s="11">
        <v>45846</v>
      </c>
      <c r="B61" s="5">
        <v>68.59</v>
      </c>
      <c r="C61" s="5" t="s">
        <v>7027</v>
      </c>
      <c r="D61" s="5" t="s">
        <v>6860</v>
      </c>
      <c r="E61" s="5" t="s">
        <v>6917</v>
      </c>
      <c r="F61" s="5" t="s">
        <v>6644</v>
      </c>
      <c r="G61" s="5" t="s">
        <v>2832</v>
      </c>
    </row>
    <row r="62" spans="1:7">
      <c r="A62" s="11">
        <v>45845</v>
      </c>
      <c r="B62" s="5">
        <v>68.930000000000007</v>
      </c>
      <c r="C62" s="5" t="s">
        <v>7028</v>
      </c>
      <c r="D62" s="5" t="s">
        <v>7029</v>
      </c>
      <c r="E62" s="5" t="s">
        <v>7030</v>
      </c>
      <c r="F62" s="5" t="s">
        <v>7031</v>
      </c>
      <c r="G62" s="5" t="s">
        <v>5747</v>
      </c>
    </row>
    <row r="63" spans="1:7">
      <c r="A63" s="11">
        <v>45841</v>
      </c>
      <c r="B63" s="5">
        <v>69.37</v>
      </c>
      <c r="C63" s="5" t="s">
        <v>7032</v>
      </c>
      <c r="D63" s="5" t="s">
        <v>7033</v>
      </c>
      <c r="E63" s="5" t="s">
        <v>7032</v>
      </c>
      <c r="F63" s="5" t="s">
        <v>6334</v>
      </c>
      <c r="G63" s="5" t="s">
        <v>5417</v>
      </c>
    </row>
    <row r="64" spans="1:7">
      <c r="A64" s="11">
        <v>45840</v>
      </c>
      <c r="B64" s="5">
        <v>68.59</v>
      </c>
      <c r="C64" s="5" t="s">
        <v>7034</v>
      </c>
      <c r="D64" s="5" t="s">
        <v>7035</v>
      </c>
      <c r="E64" s="5" t="s">
        <v>7032</v>
      </c>
      <c r="F64" s="5" t="s">
        <v>5634</v>
      </c>
      <c r="G64" s="5" t="s">
        <v>3494</v>
      </c>
    </row>
    <row r="65" spans="1:7">
      <c r="A65" s="11">
        <v>45839</v>
      </c>
      <c r="B65" s="5">
        <v>69.099999999999994</v>
      </c>
      <c r="C65" s="5" t="s">
        <v>7036</v>
      </c>
      <c r="D65" s="5" t="s">
        <v>7037</v>
      </c>
      <c r="E65" s="5" t="s">
        <v>7038</v>
      </c>
      <c r="F65" s="5" t="s">
        <v>6953</v>
      </c>
      <c r="G65" s="5" t="s">
        <v>2703</v>
      </c>
    </row>
    <row r="66" spans="1:7">
      <c r="A66" s="11">
        <v>45838</v>
      </c>
      <c r="B66" s="5">
        <v>69.38</v>
      </c>
      <c r="C66" s="5" t="s">
        <v>6913</v>
      </c>
      <c r="D66" s="5" t="s">
        <v>7039</v>
      </c>
      <c r="E66" s="5" t="s">
        <v>6919</v>
      </c>
      <c r="F66" s="5" t="s">
        <v>7040</v>
      </c>
      <c r="G66" s="5" t="s">
        <v>5630</v>
      </c>
    </row>
    <row r="67" spans="1:7">
      <c r="A67" s="11">
        <v>45835</v>
      </c>
      <c r="B67" s="5">
        <v>68.650000000000006</v>
      </c>
      <c r="C67" s="5" t="s">
        <v>6972</v>
      </c>
      <c r="D67" s="5" t="s">
        <v>6965</v>
      </c>
      <c r="E67" s="5" t="s">
        <v>6996</v>
      </c>
      <c r="F67" s="5" t="s">
        <v>7041</v>
      </c>
      <c r="G67" s="5" t="s">
        <v>3852</v>
      </c>
    </row>
    <row r="68" spans="1:7">
      <c r="A68" s="11">
        <v>45834</v>
      </c>
      <c r="B68" s="5">
        <v>68.95</v>
      </c>
      <c r="C68" s="5" t="s">
        <v>6983</v>
      </c>
      <c r="D68" s="5" t="s">
        <v>7042</v>
      </c>
      <c r="E68" s="5" t="s">
        <v>7043</v>
      </c>
      <c r="F68" s="5" t="s">
        <v>6783</v>
      </c>
      <c r="G68" s="5" t="s">
        <v>5275</v>
      </c>
    </row>
    <row r="69" spans="1:7">
      <c r="A69" s="11">
        <v>45833</v>
      </c>
      <c r="B69" s="5">
        <v>68.19</v>
      </c>
      <c r="C69" s="5" t="s">
        <v>7044</v>
      </c>
      <c r="D69" s="5" t="s">
        <v>7045</v>
      </c>
      <c r="E69" s="5" t="s">
        <v>7046</v>
      </c>
      <c r="F69" s="5" t="s">
        <v>5774</v>
      </c>
      <c r="G69" s="5" t="s">
        <v>3216</v>
      </c>
    </row>
    <row r="70" spans="1:7">
      <c r="A70" s="11">
        <v>45832</v>
      </c>
      <c r="B70" s="5">
        <v>67.89</v>
      </c>
      <c r="C70" s="5" t="s">
        <v>7046</v>
      </c>
      <c r="D70" s="5" t="s">
        <v>6904</v>
      </c>
      <c r="E70" s="5" t="s">
        <v>7047</v>
      </c>
      <c r="F70" s="5" t="s">
        <v>7048</v>
      </c>
      <c r="G70" s="5" t="s">
        <v>7049</v>
      </c>
    </row>
    <row r="71" spans="1:7">
      <c r="A71" s="11">
        <v>45831</v>
      </c>
      <c r="B71" s="5">
        <v>67.38</v>
      </c>
      <c r="C71" s="5" t="s">
        <v>6877</v>
      </c>
      <c r="D71" s="5" t="s">
        <v>7050</v>
      </c>
      <c r="E71" s="5" t="s">
        <v>7051</v>
      </c>
      <c r="F71" s="5" t="s">
        <v>3846</v>
      </c>
      <c r="G71" s="5" t="s">
        <v>2860</v>
      </c>
    </row>
    <row r="72" spans="1:7">
      <c r="A72" s="11">
        <v>45828</v>
      </c>
      <c r="B72" s="5">
        <v>66.319999999999993</v>
      </c>
      <c r="C72" s="5" t="s">
        <v>7052</v>
      </c>
      <c r="D72" s="5" t="s">
        <v>7053</v>
      </c>
      <c r="E72" s="5" t="s">
        <v>7054</v>
      </c>
      <c r="F72" s="5" t="s">
        <v>7055</v>
      </c>
      <c r="G72" s="5" t="s">
        <v>4855</v>
      </c>
    </row>
    <row r="73" spans="1:7">
      <c r="A73" s="11">
        <v>45826</v>
      </c>
      <c r="B73" s="5">
        <v>65.84</v>
      </c>
      <c r="C73" s="5" t="s">
        <v>7056</v>
      </c>
      <c r="D73" s="5" t="s">
        <v>7057</v>
      </c>
      <c r="E73" s="5" t="s">
        <v>7058</v>
      </c>
      <c r="F73" s="5" t="s">
        <v>7059</v>
      </c>
      <c r="G73" s="5" t="s">
        <v>3095</v>
      </c>
    </row>
    <row r="74" spans="1:7">
      <c r="A74" s="11">
        <v>45825</v>
      </c>
      <c r="B74" s="5">
        <v>65.33</v>
      </c>
      <c r="C74" s="5" t="s">
        <v>7060</v>
      </c>
      <c r="D74" s="5" t="s">
        <v>7061</v>
      </c>
      <c r="E74" s="5" t="s">
        <v>7062</v>
      </c>
      <c r="F74" s="5" t="s">
        <v>7063</v>
      </c>
      <c r="G74" s="5" t="s">
        <v>4653</v>
      </c>
    </row>
    <row r="75" spans="1:7">
      <c r="A75" s="11">
        <v>45824</v>
      </c>
      <c r="B75" s="5">
        <v>65.510000000000005</v>
      </c>
      <c r="C75" s="5" t="s">
        <v>7064</v>
      </c>
      <c r="D75" s="5" t="s">
        <v>7065</v>
      </c>
      <c r="E75" s="5" t="s">
        <v>7066</v>
      </c>
      <c r="F75" s="5" t="s">
        <v>7067</v>
      </c>
      <c r="G75" s="5" t="s">
        <v>2998</v>
      </c>
    </row>
    <row r="76" spans="1:7">
      <c r="A76" s="11">
        <v>45821</v>
      </c>
      <c r="B76" s="5">
        <v>64.09</v>
      </c>
      <c r="C76" s="5" t="s">
        <v>7068</v>
      </c>
      <c r="D76" s="5" t="s">
        <v>7069</v>
      </c>
      <c r="E76" s="5" t="s">
        <v>7070</v>
      </c>
      <c r="F76" s="5" t="s">
        <v>7071</v>
      </c>
      <c r="G76" s="5" t="s">
        <v>7072</v>
      </c>
    </row>
    <row r="77" spans="1:7">
      <c r="A77" s="11">
        <v>45820</v>
      </c>
      <c r="B77" s="5">
        <v>65.099999999999994</v>
      </c>
      <c r="C77" s="5" t="s">
        <v>7073</v>
      </c>
      <c r="D77" s="5" t="s">
        <v>7074</v>
      </c>
      <c r="E77" s="5" t="s">
        <v>7075</v>
      </c>
      <c r="F77" s="5" t="s">
        <v>7010</v>
      </c>
      <c r="G77" s="5" t="s">
        <v>6867</v>
      </c>
    </row>
    <row r="78" spans="1:7">
      <c r="A78" s="11">
        <v>45819</v>
      </c>
      <c r="B78" s="5">
        <v>64.19</v>
      </c>
      <c r="C78" s="5" t="s">
        <v>7076</v>
      </c>
      <c r="D78" s="5" t="s">
        <v>7077</v>
      </c>
      <c r="E78" s="5" t="s">
        <v>7078</v>
      </c>
      <c r="F78" s="5" t="s">
        <v>7079</v>
      </c>
      <c r="G78" s="5" t="s">
        <v>4809</v>
      </c>
    </row>
    <row r="79" spans="1:7">
      <c r="A79" s="11">
        <v>45818</v>
      </c>
      <c r="B79" s="5">
        <v>65.150000000000006</v>
      </c>
      <c r="C79" s="5" t="s">
        <v>7080</v>
      </c>
      <c r="D79" s="5" t="s">
        <v>6936</v>
      </c>
      <c r="E79" s="5" t="s">
        <v>7081</v>
      </c>
      <c r="F79" s="5" t="s">
        <v>6229</v>
      </c>
      <c r="G79" s="5" t="s">
        <v>3181</v>
      </c>
    </row>
    <row r="80" spans="1:7">
      <c r="A80" s="11">
        <v>45817</v>
      </c>
      <c r="B80" s="5">
        <v>65.900000000000006</v>
      </c>
      <c r="C80" s="5" t="s">
        <v>7082</v>
      </c>
      <c r="D80" s="5" t="s">
        <v>7083</v>
      </c>
      <c r="E80" s="5" t="s">
        <v>7084</v>
      </c>
      <c r="F80" s="5" t="s">
        <v>5885</v>
      </c>
      <c r="G80" s="5" t="s">
        <v>2855</v>
      </c>
    </row>
    <row r="81" spans="1:7">
      <c r="A81" s="11">
        <v>45814</v>
      </c>
      <c r="B81" s="5">
        <v>66.06</v>
      </c>
      <c r="C81" s="5" t="s">
        <v>7085</v>
      </c>
      <c r="D81" s="5" t="s">
        <v>7086</v>
      </c>
      <c r="E81" s="5" t="s">
        <v>7087</v>
      </c>
      <c r="F81" s="5" t="s">
        <v>6087</v>
      </c>
      <c r="G81" s="5" t="s">
        <v>7088</v>
      </c>
    </row>
    <row r="82" spans="1:7">
      <c r="A82" s="11">
        <v>45813</v>
      </c>
      <c r="B82" s="5">
        <v>64.62</v>
      </c>
      <c r="C82" s="5" t="s">
        <v>7089</v>
      </c>
      <c r="D82" s="5" t="s">
        <v>7090</v>
      </c>
      <c r="E82" s="5" t="s">
        <v>7091</v>
      </c>
      <c r="F82" s="5" t="s">
        <v>7092</v>
      </c>
      <c r="G82" s="5" t="s">
        <v>3770</v>
      </c>
    </row>
    <row r="83" spans="1:7">
      <c r="A83" s="11">
        <v>45812</v>
      </c>
      <c r="B83" s="5">
        <v>64.39</v>
      </c>
      <c r="C83" s="5" t="s">
        <v>7093</v>
      </c>
      <c r="D83" s="5" t="s">
        <v>7094</v>
      </c>
      <c r="E83" s="5" t="s">
        <v>7095</v>
      </c>
      <c r="F83" s="5" t="s">
        <v>7096</v>
      </c>
      <c r="G83" s="5" t="s">
        <v>3890</v>
      </c>
    </row>
    <row r="84" spans="1:7">
      <c r="A84" s="11">
        <v>45811</v>
      </c>
      <c r="B84" s="5">
        <v>64.36</v>
      </c>
      <c r="C84" s="5" t="s">
        <v>7097</v>
      </c>
      <c r="D84" s="5" t="s">
        <v>7098</v>
      </c>
      <c r="E84" s="5" t="s">
        <v>7099</v>
      </c>
      <c r="F84" s="5" t="s">
        <v>7010</v>
      </c>
      <c r="G84" s="5" t="s">
        <v>4788</v>
      </c>
    </row>
    <row r="85" spans="1:7">
      <c r="A85" s="11">
        <v>45810</v>
      </c>
      <c r="B85" s="5">
        <v>63.85</v>
      </c>
      <c r="C85" s="5" t="s">
        <v>7100</v>
      </c>
      <c r="D85" s="5" t="s">
        <v>7101</v>
      </c>
      <c r="E85" s="5" t="s">
        <v>7102</v>
      </c>
      <c r="F85" s="5" t="s">
        <v>4907</v>
      </c>
      <c r="G85" s="5" t="s">
        <v>3663</v>
      </c>
    </row>
    <row r="86" spans="1:7">
      <c r="A86" s="11">
        <v>45807</v>
      </c>
      <c r="B86" s="5">
        <v>63.04</v>
      </c>
      <c r="C86" s="5" t="s">
        <v>7103</v>
      </c>
      <c r="D86" s="5" t="s">
        <v>7104</v>
      </c>
      <c r="E86" s="5" t="s">
        <v>7105</v>
      </c>
      <c r="F86" s="5" t="s">
        <v>6725</v>
      </c>
      <c r="G86" s="5" t="s">
        <v>3418</v>
      </c>
    </row>
    <row r="87" spans="1:7">
      <c r="A87" s="11">
        <v>45806</v>
      </c>
      <c r="B87" s="5">
        <v>63.05</v>
      </c>
      <c r="C87" s="5" t="s">
        <v>7106</v>
      </c>
      <c r="D87" s="5" t="s">
        <v>7107</v>
      </c>
      <c r="E87" s="5" t="s">
        <v>7108</v>
      </c>
      <c r="F87" s="5" t="s">
        <v>5118</v>
      </c>
      <c r="G87" s="5" t="s">
        <v>2738</v>
      </c>
    </row>
    <row r="88" spans="1:7">
      <c r="A88" s="11">
        <v>45805</v>
      </c>
      <c r="B88" s="5">
        <v>63.34</v>
      </c>
      <c r="C88" s="5" t="s">
        <v>7109</v>
      </c>
      <c r="D88" s="5" t="s">
        <v>7110</v>
      </c>
      <c r="E88" s="5" t="s">
        <v>7111</v>
      </c>
      <c r="F88" s="5" t="s">
        <v>7112</v>
      </c>
      <c r="G88" s="5" t="s">
        <v>2723</v>
      </c>
    </row>
    <row r="89" spans="1:7">
      <c r="A89" s="11">
        <v>45804</v>
      </c>
      <c r="B89" s="5">
        <v>63.75</v>
      </c>
      <c r="C89" s="5" t="s">
        <v>7113</v>
      </c>
      <c r="D89" s="5" t="s">
        <v>7110</v>
      </c>
      <c r="E89" s="5" t="s">
        <v>7114</v>
      </c>
      <c r="F89" s="5" t="s">
        <v>6854</v>
      </c>
      <c r="G89" s="5" t="s">
        <v>4677</v>
      </c>
    </row>
    <row r="90" spans="1:7">
      <c r="A90" s="11">
        <v>45800</v>
      </c>
      <c r="B90" s="5">
        <v>63.11</v>
      </c>
      <c r="C90" s="5" t="s">
        <v>7102</v>
      </c>
      <c r="D90" s="5" t="s">
        <v>7115</v>
      </c>
      <c r="E90" s="5" t="s">
        <v>7116</v>
      </c>
      <c r="F90" s="5" t="s">
        <v>7117</v>
      </c>
      <c r="G90" s="5" t="s">
        <v>3512</v>
      </c>
    </row>
    <row r="91" spans="1:7">
      <c r="A91" s="11">
        <v>45799</v>
      </c>
      <c r="B91" s="5">
        <v>63.36</v>
      </c>
      <c r="C91" s="5" t="s">
        <v>7118</v>
      </c>
      <c r="D91" s="5" t="s">
        <v>7099</v>
      </c>
      <c r="E91" s="5" t="s">
        <v>7119</v>
      </c>
      <c r="F91" s="5" t="s">
        <v>7120</v>
      </c>
      <c r="G91" s="5" t="s">
        <v>3033</v>
      </c>
    </row>
    <row r="92" spans="1:7">
      <c r="A92" s="11">
        <v>45798</v>
      </c>
      <c r="B92" s="5">
        <v>63.2</v>
      </c>
      <c r="C92" s="5" t="s">
        <v>7121</v>
      </c>
      <c r="D92" s="5" t="s">
        <v>7122</v>
      </c>
      <c r="E92" s="5" t="s">
        <v>7123</v>
      </c>
      <c r="F92" s="5" t="s">
        <v>7124</v>
      </c>
      <c r="G92" s="5" t="s">
        <v>4281</v>
      </c>
    </row>
    <row r="93" spans="1:7">
      <c r="A93" s="11">
        <v>45797</v>
      </c>
      <c r="B93" s="5">
        <v>63.42</v>
      </c>
      <c r="C93" s="5" t="s">
        <v>7107</v>
      </c>
      <c r="D93" s="5" t="s">
        <v>7125</v>
      </c>
      <c r="E93" s="5" t="s">
        <v>7126</v>
      </c>
      <c r="F93" s="5" t="s">
        <v>7127</v>
      </c>
      <c r="G93" s="5" t="s">
        <v>4860</v>
      </c>
    </row>
    <row r="94" spans="1:7">
      <c r="A94" s="11">
        <v>45796</v>
      </c>
      <c r="B94" s="5">
        <v>63.92</v>
      </c>
      <c r="C94" s="5" t="s">
        <v>7128</v>
      </c>
      <c r="D94" s="5" t="s">
        <v>7129</v>
      </c>
      <c r="E94" s="5" t="s">
        <v>7130</v>
      </c>
      <c r="F94" s="5" t="s">
        <v>7131</v>
      </c>
      <c r="G94" s="5" t="s">
        <v>4038</v>
      </c>
    </row>
    <row r="95" spans="1:7">
      <c r="A95" s="11">
        <v>45793</v>
      </c>
      <c r="B95" s="5">
        <v>63.62</v>
      </c>
      <c r="C95" s="5" t="s">
        <v>7132</v>
      </c>
      <c r="D95" s="5" t="s">
        <v>7133</v>
      </c>
      <c r="E95" s="5" t="s">
        <v>7123</v>
      </c>
      <c r="F95" s="5" t="s">
        <v>7134</v>
      </c>
      <c r="G95" s="5" t="s">
        <v>4470</v>
      </c>
    </row>
    <row r="96" spans="1:7">
      <c r="A96" s="11">
        <v>45792</v>
      </c>
      <c r="B96" s="5">
        <v>64.260000000000005</v>
      </c>
      <c r="C96" s="5" t="s">
        <v>7135</v>
      </c>
      <c r="D96" s="5" t="s">
        <v>6937</v>
      </c>
      <c r="E96" s="5" t="s">
        <v>7103</v>
      </c>
      <c r="F96" s="5" t="s">
        <v>7136</v>
      </c>
      <c r="G96" s="5" t="s">
        <v>7137</v>
      </c>
    </row>
    <row r="97" spans="1:7">
      <c r="A97" s="11">
        <v>45791</v>
      </c>
      <c r="B97" s="5">
        <v>61.29</v>
      </c>
      <c r="C97" s="5" t="s">
        <v>7138</v>
      </c>
      <c r="D97" s="5" t="s">
        <v>7139</v>
      </c>
      <c r="E97" s="5" t="s">
        <v>7140</v>
      </c>
      <c r="F97" s="5" t="s">
        <v>7141</v>
      </c>
      <c r="G97" s="5" t="s">
        <v>4986</v>
      </c>
    </row>
    <row r="98" spans="1:7">
      <c r="A98" s="11">
        <v>45790</v>
      </c>
      <c r="B98" s="5">
        <v>61.78</v>
      </c>
      <c r="C98" s="5" t="s">
        <v>7142</v>
      </c>
      <c r="D98" s="5" t="s">
        <v>7143</v>
      </c>
      <c r="E98" s="5" t="s">
        <v>7144</v>
      </c>
      <c r="F98" s="5" t="s">
        <v>7145</v>
      </c>
      <c r="G98" s="5" t="s">
        <v>4056</v>
      </c>
    </row>
    <row r="99" spans="1:7">
      <c r="A99" s="11">
        <v>45789</v>
      </c>
      <c r="B99" s="5">
        <v>61.67</v>
      </c>
      <c r="C99" s="5" t="s">
        <v>7146</v>
      </c>
      <c r="D99" s="5" t="s">
        <v>7147</v>
      </c>
      <c r="E99" s="5" t="s">
        <v>7148</v>
      </c>
      <c r="F99" s="5" t="s">
        <v>7149</v>
      </c>
      <c r="G99" s="5" t="s">
        <v>2880</v>
      </c>
    </row>
    <row r="100" spans="1:7">
      <c r="A100" s="11">
        <v>45786</v>
      </c>
      <c r="B100" s="5">
        <v>59.77</v>
      </c>
      <c r="C100" s="5" t="s">
        <v>7150</v>
      </c>
      <c r="D100" s="5" t="s">
        <v>7151</v>
      </c>
      <c r="E100" s="5" t="s">
        <v>7152</v>
      </c>
      <c r="F100" s="5" t="s">
        <v>6207</v>
      </c>
      <c r="G100" s="5" t="s">
        <v>3115</v>
      </c>
    </row>
    <row r="101" spans="1:7">
      <c r="A101" s="11">
        <v>45785</v>
      </c>
      <c r="B101" s="5">
        <v>59.71</v>
      </c>
      <c r="C101" s="5" t="s">
        <v>7153</v>
      </c>
      <c r="D101" s="5" t="s">
        <v>7154</v>
      </c>
      <c r="E101" s="5" t="s">
        <v>7155</v>
      </c>
      <c r="F101" s="5" t="s">
        <v>6878</v>
      </c>
      <c r="G101" s="5" t="s">
        <v>3348</v>
      </c>
    </row>
    <row r="102" spans="1:7">
      <c r="A102" s="11">
        <v>45784</v>
      </c>
      <c r="B102" s="5">
        <v>59.57</v>
      </c>
      <c r="C102" s="5" t="s">
        <v>7156</v>
      </c>
      <c r="D102" s="5" t="s">
        <v>7157</v>
      </c>
      <c r="E102" s="5" t="s">
        <v>7158</v>
      </c>
      <c r="F102" s="5" t="s">
        <v>7159</v>
      </c>
      <c r="G102" s="5" t="s">
        <v>3687</v>
      </c>
    </row>
    <row r="103" spans="1:7">
      <c r="A103" s="11">
        <v>45783</v>
      </c>
      <c r="B103" s="5">
        <v>59.22</v>
      </c>
      <c r="C103" s="5" t="s">
        <v>7160</v>
      </c>
      <c r="D103" s="5" t="s">
        <v>7161</v>
      </c>
      <c r="E103" s="5" t="s">
        <v>7162</v>
      </c>
      <c r="F103" s="5" t="s">
        <v>5400</v>
      </c>
      <c r="G103" s="5" t="s">
        <v>3383</v>
      </c>
    </row>
    <row r="104" spans="1:7">
      <c r="A104" s="11">
        <v>45782</v>
      </c>
      <c r="B104" s="5">
        <v>59.32</v>
      </c>
      <c r="C104" s="5" t="s">
        <v>7163</v>
      </c>
      <c r="D104" s="5" t="s">
        <v>7164</v>
      </c>
      <c r="E104" s="5" t="s">
        <v>7165</v>
      </c>
      <c r="F104" s="5" t="s">
        <v>7166</v>
      </c>
      <c r="G104" s="5" t="s">
        <v>3418</v>
      </c>
    </row>
    <row r="105" spans="1:7">
      <c r="A105" s="11">
        <v>45779</v>
      </c>
      <c r="B105" s="5">
        <v>59.33</v>
      </c>
      <c r="C105" s="5" t="s">
        <v>7167</v>
      </c>
      <c r="D105" s="5" t="s">
        <v>7155</v>
      </c>
      <c r="E105" s="5" t="s">
        <v>7168</v>
      </c>
      <c r="F105" s="5" t="s">
        <v>6935</v>
      </c>
      <c r="G105" s="5" t="s">
        <v>5835</v>
      </c>
    </row>
    <row r="106" spans="1:7">
      <c r="A106" s="11">
        <v>45778</v>
      </c>
      <c r="B106" s="5">
        <v>58.12</v>
      </c>
      <c r="C106" s="5" t="s">
        <v>7169</v>
      </c>
      <c r="D106" s="5" t="s">
        <v>7170</v>
      </c>
      <c r="E106" s="5" t="s">
        <v>7171</v>
      </c>
      <c r="F106" s="5" t="s">
        <v>7172</v>
      </c>
      <c r="G106" s="5" t="s">
        <v>4693</v>
      </c>
    </row>
    <row r="107" spans="1:7">
      <c r="A107" s="11">
        <v>45777</v>
      </c>
      <c r="B107" s="5">
        <v>57.73</v>
      </c>
      <c r="C107" s="5" t="s">
        <v>7173</v>
      </c>
      <c r="D107" s="5" t="s">
        <v>7174</v>
      </c>
      <c r="E107" s="5" t="s">
        <v>7175</v>
      </c>
      <c r="F107" s="5" t="s">
        <v>7176</v>
      </c>
      <c r="G107" s="5" t="s">
        <v>4693</v>
      </c>
    </row>
    <row r="108" spans="1:7">
      <c r="A108" s="11">
        <v>45776</v>
      </c>
      <c r="B108" s="5">
        <v>57.34</v>
      </c>
      <c r="C108" s="5" t="s">
        <v>7177</v>
      </c>
      <c r="D108" s="5" t="s">
        <v>7178</v>
      </c>
      <c r="E108" s="5" t="s">
        <v>7179</v>
      </c>
      <c r="F108" s="5" t="s">
        <v>7180</v>
      </c>
      <c r="G108" s="5" t="s">
        <v>5170</v>
      </c>
    </row>
    <row r="109" spans="1:7">
      <c r="A109" s="11">
        <v>45775</v>
      </c>
      <c r="B109" s="5">
        <v>56.84</v>
      </c>
      <c r="C109" s="5" t="s">
        <v>7181</v>
      </c>
      <c r="D109" s="5" t="s">
        <v>7182</v>
      </c>
      <c r="E109" s="5" t="s">
        <v>7183</v>
      </c>
      <c r="F109" s="5" t="s">
        <v>7184</v>
      </c>
      <c r="G109" s="5" t="s">
        <v>2959</v>
      </c>
    </row>
    <row r="110" spans="1:7">
      <c r="A110" s="11">
        <v>45772</v>
      </c>
      <c r="B110" s="5">
        <v>56.71</v>
      </c>
      <c r="C110" s="5" t="s">
        <v>7185</v>
      </c>
      <c r="D110" s="5" t="s">
        <v>7186</v>
      </c>
      <c r="E110" s="5" t="s">
        <v>7187</v>
      </c>
      <c r="F110" s="5" t="s">
        <v>7188</v>
      </c>
      <c r="G110" s="5" t="s">
        <v>3529</v>
      </c>
    </row>
    <row r="111" spans="1:7">
      <c r="A111" s="11">
        <v>45771</v>
      </c>
      <c r="B111" s="5">
        <v>56.29</v>
      </c>
      <c r="C111" s="5" t="s">
        <v>7189</v>
      </c>
      <c r="D111" s="5" t="s">
        <v>7190</v>
      </c>
      <c r="E111" s="5" t="s">
        <v>7191</v>
      </c>
      <c r="F111" s="5" t="s">
        <v>6009</v>
      </c>
      <c r="G111" s="5" t="s">
        <v>5710</v>
      </c>
    </row>
    <row r="112" spans="1:7">
      <c r="A112" s="11">
        <v>45770</v>
      </c>
      <c r="B112" s="5">
        <v>55.63</v>
      </c>
      <c r="C112" s="5" t="s">
        <v>7192</v>
      </c>
      <c r="D112" s="5" t="s">
        <v>7193</v>
      </c>
      <c r="E112" s="5" t="s">
        <v>7194</v>
      </c>
      <c r="F112" s="5" t="s">
        <v>7195</v>
      </c>
      <c r="G112" s="5" t="s">
        <v>4916</v>
      </c>
    </row>
    <row r="113" spans="1:7">
      <c r="A113" s="11">
        <v>45769</v>
      </c>
      <c r="B113" s="5">
        <v>55.04</v>
      </c>
      <c r="C113" s="5" t="s">
        <v>7196</v>
      </c>
      <c r="D113" s="5" t="s">
        <v>7197</v>
      </c>
      <c r="E113" s="5" t="s">
        <v>7198</v>
      </c>
      <c r="F113" s="5" t="s">
        <v>7199</v>
      </c>
      <c r="G113" s="5" t="s">
        <v>3785</v>
      </c>
    </row>
    <row r="114" spans="1:7">
      <c r="A114" s="11">
        <v>45768</v>
      </c>
      <c r="B114" s="5">
        <v>54.37</v>
      </c>
      <c r="C114" s="5" t="s">
        <v>7191</v>
      </c>
      <c r="D114" s="5" t="s">
        <v>7200</v>
      </c>
      <c r="E114" s="5" t="s">
        <v>7201</v>
      </c>
      <c r="F114" s="5" t="s">
        <v>7202</v>
      </c>
      <c r="G114" s="5" t="s">
        <v>7203</v>
      </c>
    </row>
    <row r="115" spans="1:7">
      <c r="A115" s="11">
        <v>45764</v>
      </c>
      <c r="B115" s="5">
        <v>55.76</v>
      </c>
      <c r="C115" s="5" t="s">
        <v>7204</v>
      </c>
      <c r="D115" s="5" t="s">
        <v>7205</v>
      </c>
      <c r="E115" s="5" t="s">
        <v>7206</v>
      </c>
      <c r="F115" s="5" t="s">
        <v>6157</v>
      </c>
      <c r="G115" s="5" t="s">
        <v>3721</v>
      </c>
    </row>
    <row r="116" spans="1:7">
      <c r="A116" s="11">
        <v>45763</v>
      </c>
      <c r="B116" s="5">
        <v>55.76</v>
      </c>
      <c r="C116" s="5" t="s">
        <v>7207</v>
      </c>
      <c r="D116" s="5" t="s">
        <v>7208</v>
      </c>
      <c r="E116" s="5" t="s">
        <v>7209</v>
      </c>
      <c r="F116" s="5" t="s">
        <v>5321</v>
      </c>
      <c r="G116" s="5" t="s">
        <v>7210</v>
      </c>
    </row>
    <row r="117" spans="1:7">
      <c r="A117" s="11">
        <v>45762</v>
      </c>
      <c r="B117" s="5">
        <v>57.2</v>
      </c>
      <c r="C117" s="5" t="s">
        <v>7211</v>
      </c>
      <c r="D117" s="5" t="s">
        <v>7212</v>
      </c>
      <c r="E117" s="5" t="s">
        <v>7213</v>
      </c>
      <c r="F117" s="5" t="s">
        <v>7214</v>
      </c>
      <c r="G117" s="5" t="s">
        <v>4451</v>
      </c>
    </row>
    <row r="118" spans="1:7">
      <c r="A118" s="11">
        <v>45761</v>
      </c>
      <c r="B118" s="5">
        <v>57.41</v>
      </c>
      <c r="C118" s="5" t="s">
        <v>7215</v>
      </c>
      <c r="D118" s="5" t="s">
        <v>7216</v>
      </c>
      <c r="E118" s="5" t="s">
        <v>7173</v>
      </c>
      <c r="F118" s="5" t="s">
        <v>7217</v>
      </c>
      <c r="G118" s="5" t="s">
        <v>5848</v>
      </c>
    </row>
    <row r="119" spans="1:7">
      <c r="A119" s="11">
        <v>45758</v>
      </c>
      <c r="B119" s="5">
        <v>57.33</v>
      </c>
      <c r="C119" s="5" t="s">
        <v>7218</v>
      </c>
      <c r="D119" s="5" t="s">
        <v>7219</v>
      </c>
      <c r="E119" s="5" t="s">
        <v>7220</v>
      </c>
      <c r="F119" s="5" t="s">
        <v>7221</v>
      </c>
      <c r="G119" s="5" t="s">
        <v>3683</v>
      </c>
    </row>
    <row r="120" spans="1:7">
      <c r="A120" s="11">
        <v>45757</v>
      </c>
      <c r="B120" s="5">
        <v>56.59</v>
      </c>
      <c r="C120" s="5" t="s">
        <v>7222</v>
      </c>
      <c r="D120" s="5" t="s">
        <v>7223</v>
      </c>
      <c r="E120" s="5" t="s">
        <v>7224</v>
      </c>
      <c r="F120" s="5" t="s">
        <v>7225</v>
      </c>
      <c r="G120" s="5" t="s">
        <v>7226</v>
      </c>
    </row>
    <row r="121" spans="1:7">
      <c r="A121" s="11">
        <v>45756</v>
      </c>
      <c r="B121" s="5">
        <v>58.13</v>
      </c>
      <c r="C121" s="5" t="s">
        <v>7227</v>
      </c>
      <c r="D121" s="5" t="s">
        <v>7228</v>
      </c>
      <c r="E121" s="5" t="s">
        <v>7229</v>
      </c>
      <c r="F121" s="5" t="s">
        <v>7230</v>
      </c>
      <c r="G121" s="5" t="s">
        <v>7231</v>
      </c>
    </row>
    <row r="122" spans="1:7">
      <c r="A122" s="11">
        <v>45755</v>
      </c>
      <c r="B122" s="5">
        <v>53.19</v>
      </c>
      <c r="C122" s="5" t="s">
        <v>7232</v>
      </c>
      <c r="D122" s="5" t="s">
        <v>7233</v>
      </c>
      <c r="E122" s="5" t="s">
        <v>7234</v>
      </c>
      <c r="F122" s="5" t="s">
        <v>7235</v>
      </c>
      <c r="G122" s="5" t="s">
        <v>7236</v>
      </c>
    </row>
    <row r="123" spans="1:7">
      <c r="A123" s="11">
        <v>45754</v>
      </c>
      <c r="B123" s="5">
        <v>54.41</v>
      </c>
      <c r="C123" s="5" t="s">
        <v>7237</v>
      </c>
      <c r="D123" s="5" t="s">
        <v>7238</v>
      </c>
      <c r="E123" s="5" t="s">
        <v>7239</v>
      </c>
      <c r="F123" s="5" t="s">
        <v>7240</v>
      </c>
      <c r="G123" s="5" t="s">
        <v>2855</v>
      </c>
    </row>
    <row r="124" spans="1:7">
      <c r="A124" s="11">
        <v>45751</v>
      </c>
      <c r="B124" s="5">
        <v>54.54</v>
      </c>
      <c r="C124" s="5" t="s">
        <v>7241</v>
      </c>
      <c r="D124" s="5" t="s">
        <v>7242</v>
      </c>
      <c r="E124" s="5" t="s">
        <v>7243</v>
      </c>
      <c r="F124" s="5" t="s">
        <v>7244</v>
      </c>
      <c r="G124" s="5" t="s">
        <v>7245</v>
      </c>
    </row>
    <row r="125" spans="1:7">
      <c r="A125" s="11">
        <v>45750</v>
      </c>
      <c r="B125" s="5">
        <v>57.31</v>
      </c>
      <c r="C125" s="5" t="s">
        <v>7246</v>
      </c>
      <c r="D125" s="5" t="s">
        <v>7247</v>
      </c>
      <c r="E125" s="5" t="s">
        <v>7248</v>
      </c>
      <c r="F125" s="5" t="s">
        <v>7249</v>
      </c>
      <c r="G125" s="5" t="s">
        <v>7250</v>
      </c>
    </row>
    <row r="126" spans="1:7">
      <c r="A126" s="11">
        <v>45749</v>
      </c>
      <c r="B126" s="5">
        <v>61.82</v>
      </c>
      <c r="C126" s="5" t="s">
        <v>7251</v>
      </c>
      <c r="D126" s="5" t="s">
        <v>7139</v>
      </c>
      <c r="E126" s="5" t="s">
        <v>7252</v>
      </c>
      <c r="F126" s="5" t="s">
        <v>7253</v>
      </c>
      <c r="G126" s="5" t="s">
        <v>2983</v>
      </c>
    </row>
    <row r="127" spans="1:7">
      <c r="A127" s="11">
        <v>45748</v>
      </c>
      <c r="B127" s="5">
        <v>61.8</v>
      </c>
      <c r="C127" s="5" t="s">
        <v>7254</v>
      </c>
      <c r="D127" s="5" t="s">
        <v>7255</v>
      </c>
      <c r="E127" s="5" t="s">
        <v>7256</v>
      </c>
      <c r="F127" s="5" t="s">
        <v>7257</v>
      </c>
      <c r="G127" s="5" t="s">
        <v>3659</v>
      </c>
    </row>
    <row r="128" spans="1:7">
      <c r="A128" s="11">
        <v>45747</v>
      </c>
      <c r="B128" s="5">
        <v>61.71</v>
      </c>
      <c r="C128" s="5" t="s">
        <v>7258</v>
      </c>
      <c r="D128" s="5" t="s">
        <v>7259</v>
      </c>
      <c r="E128" s="5" t="s">
        <v>7260</v>
      </c>
      <c r="F128" s="5" t="s">
        <v>5472</v>
      </c>
      <c r="G128" s="5" t="s">
        <v>7261</v>
      </c>
    </row>
    <row r="129" spans="1:7">
      <c r="A129" s="11">
        <v>45744</v>
      </c>
      <c r="B129" s="5">
        <v>60.86</v>
      </c>
      <c r="C129" s="5" t="s">
        <v>7262</v>
      </c>
      <c r="D129" s="5" t="s">
        <v>7263</v>
      </c>
      <c r="E129" s="5" t="s">
        <v>7264</v>
      </c>
      <c r="F129" s="5" t="s">
        <v>7265</v>
      </c>
      <c r="G129" s="5" t="s">
        <v>3393</v>
      </c>
    </row>
    <row r="130" spans="1:7">
      <c r="A130" s="11">
        <v>45743</v>
      </c>
      <c r="B130" s="5">
        <v>61.4</v>
      </c>
      <c r="C130" s="5" t="s">
        <v>7266</v>
      </c>
      <c r="D130" s="5" t="s">
        <v>7267</v>
      </c>
      <c r="E130" s="5" t="s">
        <v>7268</v>
      </c>
      <c r="F130" s="5" t="s">
        <v>7269</v>
      </c>
      <c r="G130" s="5" t="s">
        <v>3807</v>
      </c>
    </row>
    <row r="131" spans="1:7">
      <c r="A131" s="11">
        <v>45742</v>
      </c>
      <c r="B131" s="5">
        <v>61.8</v>
      </c>
      <c r="C131" s="5" t="s">
        <v>7270</v>
      </c>
      <c r="D131" s="5" t="s">
        <v>7271</v>
      </c>
      <c r="E131" s="5" t="s">
        <v>7272</v>
      </c>
      <c r="F131" s="5" t="s">
        <v>7273</v>
      </c>
      <c r="G131" s="5" t="s">
        <v>4536</v>
      </c>
    </row>
    <row r="132" spans="1:7">
      <c r="A132" s="11">
        <v>45741</v>
      </c>
      <c r="B132" s="5">
        <v>60.99</v>
      </c>
      <c r="C132" s="5" t="s">
        <v>7274</v>
      </c>
      <c r="D132" s="5" t="s">
        <v>7275</v>
      </c>
      <c r="E132" s="5" t="s">
        <v>7276</v>
      </c>
      <c r="F132" s="5" t="s">
        <v>7277</v>
      </c>
      <c r="G132" s="5" t="s">
        <v>2983</v>
      </c>
    </row>
    <row r="133" spans="1:7">
      <c r="A133" s="11">
        <v>45740</v>
      </c>
      <c r="B133" s="5">
        <v>60.97</v>
      </c>
      <c r="C133" s="5" t="s">
        <v>7270</v>
      </c>
      <c r="D133" s="5" t="s">
        <v>7254</v>
      </c>
      <c r="E133" s="5" t="s">
        <v>7278</v>
      </c>
      <c r="F133" s="5" t="s">
        <v>7279</v>
      </c>
      <c r="G133" s="5" t="s">
        <v>5275</v>
      </c>
    </row>
    <row r="134" spans="1:7">
      <c r="A134" s="11">
        <v>45737</v>
      </c>
      <c r="B134" s="5">
        <v>60.3</v>
      </c>
      <c r="C134" s="5" t="s">
        <v>7280</v>
      </c>
      <c r="D134" s="5" t="s">
        <v>7281</v>
      </c>
      <c r="E134" s="5" t="s">
        <v>7155</v>
      </c>
      <c r="F134" s="5" t="s">
        <v>7282</v>
      </c>
      <c r="G134" s="5" t="s">
        <v>3335</v>
      </c>
    </row>
    <row r="135" spans="1:7">
      <c r="A135" s="11">
        <v>45736</v>
      </c>
      <c r="B135" s="5">
        <v>60.62</v>
      </c>
      <c r="C135" s="5" t="s">
        <v>7283</v>
      </c>
      <c r="D135" s="5" t="s">
        <v>7284</v>
      </c>
      <c r="E135" s="5" t="s">
        <v>7285</v>
      </c>
      <c r="F135" s="5" t="s">
        <v>7286</v>
      </c>
      <c r="G135" s="5" t="s">
        <v>4136</v>
      </c>
    </row>
    <row r="136" spans="1:7">
      <c r="A136" s="11">
        <v>45735</v>
      </c>
      <c r="B136" s="5">
        <v>61.12</v>
      </c>
      <c r="C136" s="5" t="s">
        <v>7258</v>
      </c>
      <c r="D136" s="5" t="s">
        <v>7287</v>
      </c>
      <c r="E136" s="5" t="s">
        <v>7288</v>
      </c>
      <c r="F136" s="5" t="s">
        <v>7289</v>
      </c>
      <c r="G136" s="5" t="s">
        <v>4397</v>
      </c>
    </row>
    <row r="137" spans="1:7">
      <c r="A137" s="11">
        <v>45734</v>
      </c>
      <c r="B137" s="5">
        <v>60.3</v>
      </c>
      <c r="C137" s="5" t="s">
        <v>7290</v>
      </c>
      <c r="D137" s="5" t="s">
        <v>7291</v>
      </c>
      <c r="E137" s="5" t="s">
        <v>7292</v>
      </c>
      <c r="F137" s="5" t="s">
        <v>7293</v>
      </c>
      <c r="G137" s="5" t="s">
        <v>3995</v>
      </c>
    </row>
    <row r="138" spans="1:7">
      <c r="A138" s="11">
        <v>45733</v>
      </c>
      <c r="B138" s="5">
        <v>60.89</v>
      </c>
      <c r="C138" s="5" t="s">
        <v>7281</v>
      </c>
      <c r="D138" s="5" t="s">
        <v>7275</v>
      </c>
      <c r="E138" s="5" t="s">
        <v>7285</v>
      </c>
      <c r="F138" s="5" t="s">
        <v>7294</v>
      </c>
      <c r="G138" s="5" t="s">
        <v>4294</v>
      </c>
    </row>
    <row r="139" spans="1:7">
      <c r="A139" s="11">
        <v>45730</v>
      </c>
      <c r="B139" s="5">
        <v>60.5</v>
      </c>
      <c r="C139" s="5" t="s">
        <v>7295</v>
      </c>
      <c r="D139" s="5" t="s">
        <v>7296</v>
      </c>
      <c r="E139" s="5" t="s">
        <v>7247</v>
      </c>
      <c r="F139" s="5" t="s">
        <v>7131</v>
      </c>
      <c r="G139" s="5" t="s">
        <v>3238</v>
      </c>
    </row>
    <row r="140" spans="1:7">
      <c r="A140" s="11">
        <v>45729</v>
      </c>
      <c r="B140" s="5">
        <v>59.67</v>
      </c>
      <c r="C140" s="5" t="s">
        <v>7297</v>
      </c>
      <c r="D140" s="5" t="s">
        <v>7298</v>
      </c>
      <c r="E140" s="5" t="s">
        <v>7299</v>
      </c>
      <c r="F140" s="5" t="s">
        <v>5103</v>
      </c>
      <c r="G140" s="5" t="s">
        <v>5405</v>
      </c>
    </row>
    <row r="141" spans="1:7">
      <c r="A141" s="11">
        <v>45728</v>
      </c>
      <c r="B141" s="5">
        <v>60.46</v>
      </c>
      <c r="C141" s="5" t="s">
        <v>7300</v>
      </c>
      <c r="D141" s="5" t="s">
        <v>7301</v>
      </c>
      <c r="E141" s="5" t="s">
        <v>7260</v>
      </c>
      <c r="F141" s="5" t="s">
        <v>7302</v>
      </c>
      <c r="G141" s="5" t="s">
        <v>4281</v>
      </c>
    </row>
    <row r="142" spans="1:7">
      <c r="A142" s="11">
        <v>45727</v>
      </c>
      <c r="B142" s="5">
        <v>60.67</v>
      </c>
      <c r="C142" s="5" t="s">
        <v>7303</v>
      </c>
      <c r="D142" s="5" t="s">
        <v>7304</v>
      </c>
      <c r="E142" s="5" t="s">
        <v>7305</v>
      </c>
      <c r="F142" s="5" t="s">
        <v>7306</v>
      </c>
      <c r="G142" s="5" t="s">
        <v>7236</v>
      </c>
    </row>
    <row r="143" spans="1:7">
      <c r="A143" s="11">
        <v>45726</v>
      </c>
      <c r="B143" s="5">
        <v>62.06</v>
      </c>
      <c r="C143" s="5" t="s">
        <v>7307</v>
      </c>
      <c r="D143" s="5" t="s">
        <v>7308</v>
      </c>
      <c r="E143" s="5" t="s">
        <v>7309</v>
      </c>
      <c r="F143" s="5" t="s">
        <v>7310</v>
      </c>
      <c r="G143" s="5" t="s">
        <v>7311</v>
      </c>
    </row>
    <row r="144" spans="1:7">
      <c r="A144" s="11">
        <v>45723</v>
      </c>
      <c r="B144" s="5">
        <v>63.94</v>
      </c>
      <c r="C144" s="5" t="s">
        <v>7312</v>
      </c>
      <c r="D144" s="5" t="s">
        <v>7313</v>
      </c>
      <c r="E144" s="5" t="s">
        <v>7314</v>
      </c>
      <c r="F144" s="5" t="s">
        <v>7315</v>
      </c>
      <c r="G144" s="5" t="s">
        <v>5939</v>
      </c>
    </row>
    <row r="145" spans="1:7">
      <c r="A145" s="11">
        <v>45722</v>
      </c>
      <c r="B145" s="5">
        <v>63.41</v>
      </c>
      <c r="C145" s="5" t="s">
        <v>7316</v>
      </c>
      <c r="D145" s="5" t="s">
        <v>7317</v>
      </c>
      <c r="E145" s="5" t="s">
        <v>7318</v>
      </c>
      <c r="F145" s="5" t="s">
        <v>7048</v>
      </c>
      <c r="G145" s="5" t="s">
        <v>3916</v>
      </c>
    </row>
    <row r="146" spans="1:7">
      <c r="A146" s="11">
        <v>45721</v>
      </c>
      <c r="B146" s="5">
        <v>63.96</v>
      </c>
      <c r="C146" s="5" t="s">
        <v>7319</v>
      </c>
      <c r="D146" s="5" t="s">
        <v>7320</v>
      </c>
      <c r="E146" s="5" t="s">
        <v>7321</v>
      </c>
      <c r="F146" s="5" t="s">
        <v>5094</v>
      </c>
      <c r="G146" s="5" t="s">
        <v>5275</v>
      </c>
    </row>
    <row r="147" spans="1:7">
      <c r="A147" s="11">
        <v>45720</v>
      </c>
      <c r="B147" s="5">
        <v>63.26</v>
      </c>
      <c r="C147" s="5" t="s">
        <v>7107</v>
      </c>
      <c r="D147" s="5" t="s">
        <v>7132</v>
      </c>
      <c r="E147" s="5" t="s">
        <v>7322</v>
      </c>
      <c r="F147" s="5" t="s">
        <v>7323</v>
      </c>
      <c r="G147" s="5" t="s">
        <v>4281</v>
      </c>
    </row>
    <row r="148" spans="1:7">
      <c r="A148" s="11">
        <v>45719</v>
      </c>
      <c r="B148" s="5">
        <v>63.48</v>
      </c>
      <c r="C148" s="5" t="s">
        <v>7324</v>
      </c>
      <c r="D148" s="5" t="s">
        <v>7325</v>
      </c>
      <c r="E148" s="5" t="s">
        <v>7326</v>
      </c>
      <c r="F148" s="5" t="s">
        <v>7327</v>
      </c>
      <c r="G148" s="5" t="s">
        <v>6100</v>
      </c>
    </row>
    <row r="149" spans="1:7">
      <c r="A149" s="11">
        <v>45716</v>
      </c>
      <c r="B149" s="5">
        <v>64.11</v>
      </c>
      <c r="C149" s="5" t="s">
        <v>7328</v>
      </c>
      <c r="D149" s="5" t="s">
        <v>7329</v>
      </c>
      <c r="E149" s="5" t="s">
        <v>7330</v>
      </c>
      <c r="F149" s="5" t="s">
        <v>7331</v>
      </c>
      <c r="G149" s="5" t="s">
        <v>4038</v>
      </c>
    </row>
    <row r="150" spans="1:7">
      <c r="A150" s="11">
        <v>45715</v>
      </c>
      <c r="B150" s="5">
        <v>63.81</v>
      </c>
      <c r="C150" s="5" t="s">
        <v>7332</v>
      </c>
      <c r="D150" s="5" t="s">
        <v>7333</v>
      </c>
      <c r="E150" s="5" t="s">
        <v>7334</v>
      </c>
      <c r="F150" s="5" t="s">
        <v>7335</v>
      </c>
      <c r="G150" s="5" t="s">
        <v>4720</v>
      </c>
    </row>
    <row r="151" spans="1:7">
      <c r="A151" s="11">
        <v>45714</v>
      </c>
      <c r="B151" s="5">
        <v>64.08</v>
      </c>
      <c r="C151" s="5" t="s">
        <v>7336</v>
      </c>
      <c r="D151" s="5" t="s">
        <v>7337</v>
      </c>
      <c r="E151" s="5" t="s">
        <v>7338</v>
      </c>
      <c r="F151" s="5" t="s">
        <v>7339</v>
      </c>
      <c r="G151" s="5" t="s">
        <v>2847</v>
      </c>
    </row>
    <row r="152" spans="1:7">
      <c r="A152" s="11">
        <v>45713</v>
      </c>
      <c r="B152" s="5">
        <v>64.27</v>
      </c>
      <c r="C152" s="5" t="s">
        <v>7340</v>
      </c>
      <c r="D152" s="5" t="s">
        <v>7341</v>
      </c>
      <c r="E152" s="5" t="s">
        <v>7342</v>
      </c>
      <c r="F152" s="5" t="s">
        <v>7343</v>
      </c>
      <c r="G152" s="5" t="s">
        <v>7344</v>
      </c>
    </row>
    <row r="153" spans="1:7">
      <c r="A153" s="11">
        <v>45712</v>
      </c>
      <c r="B153" s="5">
        <v>63.24</v>
      </c>
      <c r="C153" s="5" t="s">
        <v>7345</v>
      </c>
      <c r="D153" s="5" t="s">
        <v>7346</v>
      </c>
      <c r="E153" s="5" t="s">
        <v>7347</v>
      </c>
      <c r="F153" s="5" t="s">
        <v>7348</v>
      </c>
      <c r="G153" s="5" t="s">
        <v>6658</v>
      </c>
    </row>
    <row r="154" spans="1:7">
      <c r="A154" s="11">
        <v>45709</v>
      </c>
      <c r="B154" s="5">
        <v>63.98</v>
      </c>
      <c r="C154" s="5" t="s">
        <v>7349</v>
      </c>
      <c r="D154" s="5" t="s">
        <v>7350</v>
      </c>
      <c r="E154" s="5" t="s">
        <v>7101</v>
      </c>
      <c r="F154" s="5" t="s">
        <v>4902</v>
      </c>
      <c r="G154" s="5" t="s">
        <v>4640</v>
      </c>
    </row>
    <row r="155" spans="1:7">
      <c r="A155" s="11">
        <v>45708</v>
      </c>
      <c r="B155" s="5">
        <v>64.67</v>
      </c>
      <c r="C155" s="5" t="s">
        <v>7350</v>
      </c>
      <c r="D155" s="5" t="s">
        <v>7087</v>
      </c>
      <c r="E155" s="5" t="s">
        <v>7351</v>
      </c>
      <c r="F155" s="5" t="s">
        <v>6447</v>
      </c>
      <c r="G155" s="5" t="s">
        <v>2822</v>
      </c>
    </row>
    <row r="156" spans="1:7">
      <c r="A156" s="11">
        <v>45707</v>
      </c>
      <c r="B156" s="5">
        <v>64.84</v>
      </c>
      <c r="C156" s="5" t="s">
        <v>7352</v>
      </c>
      <c r="D156" s="5" t="s">
        <v>7350</v>
      </c>
      <c r="E156" s="5" t="s">
        <v>7353</v>
      </c>
      <c r="F156" s="5" t="s">
        <v>5201</v>
      </c>
      <c r="G156" s="5" t="s">
        <v>3199</v>
      </c>
    </row>
    <row r="157" spans="1:7">
      <c r="A157" s="11">
        <v>45706</v>
      </c>
      <c r="B157" s="5">
        <v>64.59</v>
      </c>
      <c r="C157" s="5" t="s">
        <v>7354</v>
      </c>
      <c r="D157" s="5" t="s">
        <v>7355</v>
      </c>
      <c r="E157" s="5" t="s">
        <v>7345</v>
      </c>
      <c r="F157" s="5" t="s">
        <v>7356</v>
      </c>
      <c r="G157" s="5" t="s">
        <v>6809</v>
      </c>
    </row>
    <row r="158" spans="1:7">
      <c r="A158" s="11">
        <v>45702</v>
      </c>
      <c r="B158" s="5">
        <v>64.87</v>
      </c>
      <c r="C158" s="5" t="s">
        <v>7097</v>
      </c>
      <c r="D158" s="5" t="s">
        <v>7357</v>
      </c>
      <c r="E158" s="5" t="s">
        <v>7358</v>
      </c>
      <c r="F158" s="5" t="s">
        <v>7359</v>
      </c>
      <c r="G158" s="5" t="s">
        <v>3647</v>
      </c>
    </row>
    <row r="159" spans="1:7">
      <c r="A159" s="11">
        <v>45701</v>
      </c>
      <c r="B159" s="5">
        <v>63.84</v>
      </c>
      <c r="C159" s="5" t="s">
        <v>7360</v>
      </c>
      <c r="D159" s="5" t="s">
        <v>6875</v>
      </c>
      <c r="E159" s="5" t="s">
        <v>7100</v>
      </c>
      <c r="F159" s="5" t="s">
        <v>7361</v>
      </c>
      <c r="G159" s="5" t="s">
        <v>5951</v>
      </c>
    </row>
    <row r="160" spans="1:7">
      <c r="A160" s="11">
        <v>45700</v>
      </c>
      <c r="B160" s="5">
        <v>62.53</v>
      </c>
      <c r="C160" s="5" t="s">
        <v>7362</v>
      </c>
      <c r="D160" s="5" t="s">
        <v>7363</v>
      </c>
      <c r="E160" s="5" t="s">
        <v>7364</v>
      </c>
      <c r="F160" s="5" t="s">
        <v>7365</v>
      </c>
      <c r="G160" s="5" t="s">
        <v>3436</v>
      </c>
    </row>
    <row r="161" spans="1:7">
      <c r="A161" s="11">
        <v>45699</v>
      </c>
      <c r="B161" s="5">
        <v>62.43</v>
      </c>
      <c r="C161" s="5" t="s">
        <v>7116</v>
      </c>
      <c r="D161" s="5" t="s">
        <v>7321</v>
      </c>
      <c r="E161" s="5" t="s">
        <v>7366</v>
      </c>
      <c r="F161" s="5" t="s">
        <v>7367</v>
      </c>
      <c r="G161" s="5" t="s">
        <v>3344</v>
      </c>
    </row>
    <row r="162" spans="1:7">
      <c r="A162" s="11">
        <v>45698</v>
      </c>
      <c r="B162" s="5">
        <v>62.81</v>
      </c>
      <c r="C162" s="5" t="s">
        <v>7368</v>
      </c>
      <c r="D162" s="5" t="s">
        <v>7347</v>
      </c>
      <c r="E162" s="5" t="s">
        <v>7304</v>
      </c>
      <c r="F162" s="5" t="s">
        <v>4907</v>
      </c>
      <c r="G162" s="5" t="s">
        <v>4876</v>
      </c>
    </row>
    <row r="163" spans="1:7">
      <c r="A163" s="11">
        <v>45695</v>
      </c>
      <c r="B163" s="5">
        <v>62.27</v>
      </c>
      <c r="C163" s="5" t="s">
        <v>7369</v>
      </c>
      <c r="D163" s="5" t="s">
        <v>7111</v>
      </c>
      <c r="E163" s="5" t="s">
        <v>7370</v>
      </c>
      <c r="F163" s="5" t="s">
        <v>7371</v>
      </c>
      <c r="G163" s="5" t="s">
        <v>3721</v>
      </c>
    </row>
    <row r="164" spans="1:7">
      <c r="A164" s="11">
        <v>45694</v>
      </c>
      <c r="B164" s="5">
        <v>62.27</v>
      </c>
      <c r="C164" s="5" t="s">
        <v>7372</v>
      </c>
      <c r="D164" s="5" t="s">
        <v>7373</v>
      </c>
      <c r="E164" s="5" t="s">
        <v>7374</v>
      </c>
      <c r="F164" s="5" t="s">
        <v>6217</v>
      </c>
      <c r="G164" s="5" t="s">
        <v>3542</v>
      </c>
    </row>
    <row r="165" spans="1:7">
      <c r="A165" s="11">
        <v>45693</v>
      </c>
      <c r="B165" s="5">
        <v>62.57</v>
      </c>
      <c r="C165" s="5" t="s">
        <v>7375</v>
      </c>
      <c r="D165" s="5" t="s">
        <v>7102</v>
      </c>
      <c r="E165" s="5" t="s">
        <v>7376</v>
      </c>
      <c r="F165" s="5" t="s">
        <v>7377</v>
      </c>
      <c r="G165" s="5" t="s">
        <v>7378</v>
      </c>
    </row>
    <row r="166" spans="1:7">
      <c r="A166" s="11">
        <v>45692</v>
      </c>
      <c r="B166" s="5">
        <v>61.34</v>
      </c>
      <c r="C166" s="5" t="s">
        <v>7274</v>
      </c>
      <c r="D166" s="5" t="s">
        <v>7379</v>
      </c>
      <c r="E166" s="5" t="s">
        <v>7380</v>
      </c>
      <c r="F166" s="5" t="s">
        <v>7381</v>
      </c>
      <c r="G166" s="5" t="s">
        <v>5754</v>
      </c>
    </row>
    <row r="167" spans="1:7">
      <c r="A167" s="11">
        <v>45691</v>
      </c>
      <c r="B167" s="5">
        <v>61.04</v>
      </c>
      <c r="C167" s="5" t="s">
        <v>7382</v>
      </c>
      <c r="D167" s="5" t="s">
        <v>7383</v>
      </c>
      <c r="E167" s="5" t="s">
        <v>7384</v>
      </c>
      <c r="F167" s="5" t="s">
        <v>7385</v>
      </c>
      <c r="G167" s="5" t="s">
        <v>4855</v>
      </c>
    </row>
    <row r="168" spans="1:7">
      <c r="A168" s="11">
        <v>45688</v>
      </c>
      <c r="B168" s="5">
        <v>60.6</v>
      </c>
      <c r="C168" s="5" t="s">
        <v>7305</v>
      </c>
      <c r="D168" s="5" t="s">
        <v>7251</v>
      </c>
      <c r="E168" s="5" t="s">
        <v>7386</v>
      </c>
      <c r="F168" s="5" t="s">
        <v>7387</v>
      </c>
      <c r="G168" s="5" t="s">
        <v>3062</v>
      </c>
    </row>
    <row r="169" spans="1:7">
      <c r="A169" s="11">
        <v>45687</v>
      </c>
      <c r="B169" s="5">
        <v>60.47</v>
      </c>
      <c r="C169" s="5" t="s">
        <v>7283</v>
      </c>
      <c r="D169" s="5" t="s">
        <v>7388</v>
      </c>
      <c r="E169" s="5" t="s">
        <v>7389</v>
      </c>
      <c r="F169" s="5" t="s">
        <v>7390</v>
      </c>
      <c r="G169" s="5" t="s">
        <v>7391</v>
      </c>
    </row>
    <row r="170" spans="1:7">
      <c r="A170" s="11">
        <v>45686</v>
      </c>
      <c r="B170" s="5">
        <v>59.55</v>
      </c>
      <c r="C170" s="5" t="s">
        <v>7392</v>
      </c>
      <c r="D170" s="5" t="s">
        <v>7393</v>
      </c>
      <c r="E170" s="5" t="s">
        <v>7161</v>
      </c>
      <c r="F170" s="5" t="s">
        <v>7394</v>
      </c>
      <c r="G170" s="5" t="s">
        <v>3557</v>
      </c>
    </row>
    <row r="171" spans="1:7">
      <c r="A171" s="11">
        <v>45685</v>
      </c>
      <c r="B171" s="5">
        <v>59.43</v>
      </c>
      <c r="C171" s="5" t="s">
        <v>7395</v>
      </c>
      <c r="D171" s="5" t="s">
        <v>7396</v>
      </c>
      <c r="E171" s="5" t="s">
        <v>7397</v>
      </c>
      <c r="F171" s="5" t="s">
        <v>7398</v>
      </c>
      <c r="G171" s="5" t="s">
        <v>3687</v>
      </c>
    </row>
    <row r="172" spans="1:7">
      <c r="A172" s="11">
        <v>45684</v>
      </c>
      <c r="B172" s="5">
        <v>59.08</v>
      </c>
      <c r="C172" s="5" t="s">
        <v>7399</v>
      </c>
      <c r="D172" s="5" t="s">
        <v>7400</v>
      </c>
      <c r="E172" s="5" t="s">
        <v>7401</v>
      </c>
      <c r="F172" s="5" t="s">
        <v>7402</v>
      </c>
      <c r="G172" s="5" t="s">
        <v>7403</v>
      </c>
    </row>
    <row r="173" spans="1:7">
      <c r="A173" s="11">
        <v>45681</v>
      </c>
      <c r="B173" s="5">
        <v>62.23</v>
      </c>
      <c r="C173" s="5" t="s">
        <v>7404</v>
      </c>
      <c r="D173" s="5" t="s">
        <v>7405</v>
      </c>
      <c r="E173" s="5" t="s">
        <v>7406</v>
      </c>
      <c r="F173" s="5" t="s">
        <v>6119</v>
      </c>
      <c r="G173" s="5" t="s">
        <v>3721</v>
      </c>
    </row>
    <row r="174" spans="1:7">
      <c r="A174" s="11">
        <v>45680</v>
      </c>
      <c r="B174" s="5">
        <v>62.23</v>
      </c>
      <c r="C174" s="5" t="s">
        <v>7407</v>
      </c>
      <c r="D174" s="5" t="s">
        <v>7408</v>
      </c>
      <c r="E174" s="5" t="s">
        <v>7254</v>
      </c>
      <c r="F174" s="5" t="s">
        <v>5839</v>
      </c>
      <c r="G174" s="5" t="s">
        <v>3620</v>
      </c>
    </row>
    <row r="175" spans="1:7">
      <c r="A175" s="11">
        <v>45679</v>
      </c>
      <c r="B175" s="5">
        <v>61.63</v>
      </c>
      <c r="C175" s="5" t="s">
        <v>7409</v>
      </c>
      <c r="D175" s="5" t="s">
        <v>7410</v>
      </c>
      <c r="E175" s="5" t="s">
        <v>7411</v>
      </c>
      <c r="F175" s="5" t="s">
        <v>7412</v>
      </c>
      <c r="G175" s="5" t="s">
        <v>4526</v>
      </c>
    </row>
    <row r="176" spans="1:7">
      <c r="A176" s="11">
        <v>45678</v>
      </c>
      <c r="B176" s="5">
        <v>61.03</v>
      </c>
      <c r="C176" s="5" t="s">
        <v>7283</v>
      </c>
      <c r="D176" s="5" t="s">
        <v>7268</v>
      </c>
      <c r="E176" s="5" t="s">
        <v>7154</v>
      </c>
      <c r="F176" s="5" t="s">
        <v>7413</v>
      </c>
      <c r="G176" s="5" t="s">
        <v>4536</v>
      </c>
    </row>
    <row r="177" spans="1:7">
      <c r="A177" s="11">
        <v>45674</v>
      </c>
      <c r="B177" s="5">
        <v>60.23</v>
      </c>
      <c r="C177" s="5" t="s">
        <v>7414</v>
      </c>
      <c r="D177" s="5" t="s">
        <v>7415</v>
      </c>
      <c r="E177" s="5" t="s">
        <v>7416</v>
      </c>
      <c r="F177" s="5" t="s">
        <v>7417</v>
      </c>
      <c r="G177" s="5" t="s">
        <v>3911</v>
      </c>
    </row>
    <row r="178" spans="1:7">
      <c r="A178" s="11">
        <v>45673</v>
      </c>
      <c r="B178" s="5">
        <v>59.82</v>
      </c>
      <c r="C178" s="5" t="s">
        <v>7418</v>
      </c>
      <c r="D178" s="5" t="s">
        <v>7419</v>
      </c>
      <c r="E178" s="5" t="s">
        <v>7420</v>
      </c>
      <c r="F178" s="5" t="s">
        <v>7421</v>
      </c>
      <c r="G178" s="5" t="s">
        <v>4653</v>
      </c>
    </row>
    <row r="179" spans="1:7">
      <c r="A179" s="11">
        <v>45672</v>
      </c>
      <c r="B179" s="5">
        <v>59.98</v>
      </c>
      <c r="C179" s="5" t="s">
        <v>7422</v>
      </c>
      <c r="D179" s="5" t="s">
        <v>7285</v>
      </c>
      <c r="E179" s="5" t="s">
        <v>7423</v>
      </c>
      <c r="F179" s="5" t="s">
        <v>5426</v>
      </c>
      <c r="G179" s="5" t="s">
        <v>3798</v>
      </c>
    </row>
    <row r="180" spans="1:7">
      <c r="A180" s="11">
        <v>45671</v>
      </c>
      <c r="B180" s="5">
        <v>59.33</v>
      </c>
      <c r="C180" s="5" t="s">
        <v>7424</v>
      </c>
      <c r="D180" s="5" t="s">
        <v>7425</v>
      </c>
      <c r="E180" s="5" t="s">
        <v>7426</v>
      </c>
      <c r="F180" s="5" t="s">
        <v>7427</v>
      </c>
      <c r="G180" s="5" t="s">
        <v>3620</v>
      </c>
    </row>
    <row r="181" spans="1:7">
      <c r="A181" s="11">
        <v>45670</v>
      </c>
      <c r="B181" s="5">
        <v>58.76</v>
      </c>
      <c r="C181" s="5" t="s">
        <v>7397</v>
      </c>
      <c r="D181" s="5" t="s">
        <v>7428</v>
      </c>
      <c r="E181" s="5" t="s">
        <v>7429</v>
      </c>
      <c r="F181" s="5" t="s">
        <v>7430</v>
      </c>
      <c r="G181" s="5" t="s">
        <v>2983</v>
      </c>
    </row>
    <row r="182" spans="1:7">
      <c r="A182" s="11">
        <v>45667</v>
      </c>
      <c r="B182" s="5">
        <v>58.74</v>
      </c>
      <c r="C182" s="5" t="s">
        <v>7431</v>
      </c>
      <c r="D182" s="5" t="s">
        <v>7167</v>
      </c>
      <c r="E182" s="5" t="s">
        <v>7432</v>
      </c>
      <c r="F182" s="5" t="s">
        <v>7433</v>
      </c>
      <c r="G182" s="5" t="s">
        <v>4860</v>
      </c>
    </row>
    <row r="183" spans="1:7">
      <c r="A183" s="11">
        <v>45665</v>
      </c>
      <c r="B183" s="5">
        <v>59.2</v>
      </c>
      <c r="C183" s="5" t="s">
        <v>7434</v>
      </c>
      <c r="D183" s="5" t="s">
        <v>7435</v>
      </c>
      <c r="E183" s="5" t="s">
        <v>7436</v>
      </c>
      <c r="F183" s="5" t="s">
        <v>7437</v>
      </c>
      <c r="G183" s="5" t="s">
        <v>3499</v>
      </c>
    </row>
    <row r="184" spans="1:7">
      <c r="A184" s="11">
        <v>45664</v>
      </c>
      <c r="B184" s="5">
        <v>58.93</v>
      </c>
      <c r="C184" s="5" t="s">
        <v>7424</v>
      </c>
      <c r="D184" s="5" t="s">
        <v>7435</v>
      </c>
      <c r="E184" s="5" t="s">
        <v>7438</v>
      </c>
      <c r="F184" s="5" t="s">
        <v>7439</v>
      </c>
      <c r="G184" s="5" t="s">
        <v>3957</v>
      </c>
    </row>
    <row r="185" spans="1:7">
      <c r="A185" s="11">
        <v>45663</v>
      </c>
      <c r="B185" s="5">
        <v>58.77</v>
      </c>
      <c r="C185" s="5" t="s">
        <v>7440</v>
      </c>
      <c r="D185" s="5" t="s">
        <v>7441</v>
      </c>
      <c r="E185" s="5" t="s">
        <v>7162</v>
      </c>
      <c r="F185" s="5" t="s">
        <v>7214</v>
      </c>
      <c r="G185" s="5" t="s">
        <v>5243</v>
      </c>
    </row>
    <row r="186" spans="1:7">
      <c r="A186" s="11">
        <v>45660</v>
      </c>
      <c r="B186" s="5">
        <v>58.86</v>
      </c>
      <c r="C186" s="5" t="s">
        <v>7442</v>
      </c>
      <c r="D186" s="5" t="s">
        <v>7443</v>
      </c>
      <c r="E186" s="5" t="s">
        <v>7444</v>
      </c>
      <c r="F186" s="5" t="s">
        <v>7445</v>
      </c>
      <c r="G186" s="5" t="s">
        <v>3154</v>
      </c>
    </row>
    <row r="187" spans="1:7">
      <c r="A187" s="11">
        <v>45659</v>
      </c>
      <c r="B187" s="5">
        <v>59.1</v>
      </c>
      <c r="C187" s="5" t="s">
        <v>7446</v>
      </c>
      <c r="D187" s="5" t="s">
        <v>7447</v>
      </c>
      <c r="E187" s="5" t="s">
        <v>7448</v>
      </c>
      <c r="F187" s="5" t="s">
        <v>7449</v>
      </c>
      <c r="G187" s="5" t="s">
        <v>3383</v>
      </c>
    </row>
    <row r="188" spans="1:7">
      <c r="A188" s="11">
        <v>45657</v>
      </c>
      <c r="B188" s="5">
        <v>59.2</v>
      </c>
      <c r="C188" s="5" t="s">
        <v>7450</v>
      </c>
      <c r="D188" s="5" t="s">
        <v>7246</v>
      </c>
      <c r="E188" s="5" t="s">
        <v>7401</v>
      </c>
      <c r="F188" s="5" t="s">
        <v>7451</v>
      </c>
      <c r="G188" s="5" t="s">
        <v>4214</v>
      </c>
    </row>
    <row r="189" spans="1:7">
      <c r="A189" s="11">
        <v>45656</v>
      </c>
      <c r="B189" s="5">
        <v>59.19</v>
      </c>
      <c r="C189" s="5" t="s">
        <v>7452</v>
      </c>
      <c r="D189" s="5" t="s">
        <v>7453</v>
      </c>
      <c r="E189" s="5" t="s">
        <v>7454</v>
      </c>
      <c r="F189" s="5" t="s">
        <v>7455</v>
      </c>
      <c r="G189" s="5" t="s">
        <v>3906</v>
      </c>
    </row>
    <row r="190" spans="1:7">
      <c r="A190" s="11">
        <v>45653</v>
      </c>
      <c r="B190" s="5">
        <v>59.61</v>
      </c>
      <c r="C190" s="5" t="s">
        <v>7456</v>
      </c>
      <c r="D190" s="5" t="s">
        <v>7457</v>
      </c>
      <c r="E190" s="5" t="s">
        <v>7458</v>
      </c>
      <c r="F190" s="5" t="s">
        <v>7459</v>
      </c>
      <c r="G190" s="5" t="s">
        <v>7460</v>
      </c>
    </row>
    <row r="191" spans="1:7">
      <c r="A191" s="11">
        <v>45652</v>
      </c>
      <c r="B191" s="5">
        <v>59.98</v>
      </c>
      <c r="C191" s="5" t="s">
        <v>7461</v>
      </c>
      <c r="D191" s="5" t="s">
        <v>7462</v>
      </c>
      <c r="E191" s="5" t="s">
        <v>7463</v>
      </c>
      <c r="F191" s="5" t="s">
        <v>7464</v>
      </c>
      <c r="G191" s="5" t="s">
        <v>3876</v>
      </c>
    </row>
    <row r="192" spans="1:7">
      <c r="A192" s="11">
        <v>45650</v>
      </c>
      <c r="B192" s="5">
        <v>59.85</v>
      </c>
      <c r="C192" s="5" t="s">
        <v>7465</v>
      </c>
      <c r="D192" s="5" t="s">
        <v>7466</v>
      </c>
      <c r="E192" s="5" t="s">
        <v>7465</v>
      </c>
      <c r="F192" s="5" t="s">
        <v>7467</v>
      </c>
      <c r="G192" s="5" t="s">
        <v>4848</v>
      </c>
    </row>
    <row r="193" spans="1:7">
      <c r="A193" s="11">
        <v>45649</v>
      </c>
      <c r="B193" s="5">
        <v>58.98</v>
      </c>
      <c r="C193" s="5" t="s">
        <v>7468</v>
      </c>
      <c r="D193" s="5" t="s">
        <v>7469</v>
      </c>
      <c r="E193" s="5" t="s">
        <v>7470</v>
      </c>
      <c r="F193" s="5" t="s">
        <v>7471</v>
      </c>
      <c r="G193" s="5" t="s">
        <v>4664</v>
      </c>
    </row>
    <row r="194" spans="1:7">
      <c r="A194" s="11">
        <v>45646</v>
      </c>
      <c r="B194" s="5">
        <v>58.52</v>
      </c>
      <c r="C194" s="5" t="s">
        <v>7472</v>
      </c>
      <c r="D194" s="5" t="s">
        <v>7473</v>
      </c>
      <c r="E194" s="5" t="s">
        <v>7474</v>
      </c>
      <c r="F194" s="5" t="s">
        <v>7475</v>
      </c>
      <c r="G194" s="5" t="s">
        <v>7391</v>
      </c>
    </row>
    <row r="195" spans="1:7">
      <c r="A195" s="11">
        <v>45645</v>
      </c>
      <c r="B195" s="5">
        <v>57.63</v>
      </c>
      <c r="C195" s="5" t="s">
        <v>7476</v>
      </c>
      <c r="D195" s="5" t="s">
        <v>7477</v>
      </c>
      <c r="E195" s="5" t="s">
        <v>7478</v>
      </c>
      <c r="F195" s="5" t="s">
        <v>7479</v>
      </c>
      <c r="G195" s="5" t="s">
        <v>5934</v>
      </c>
    </row>
    <row r="196" spans="1:7">
      <c r="A196" s="11">
        <v>45644</v>
      </c>
      <c r="B196" s="5">
        <v>57.53</v>
      </c>
      <c r="C196" s="5" t="s">
        <v>7480</v>
      </c>
      <c r="D196" s="5" t="s">
        <v>7480</v>
      </c>
      <c r="E196" s="5" t="s">
        <v>7481</v>
      </c>
      <c r="F196" s="5" t="s">
        <v>7482</v>
      </c>
      <c r="G196" s="5" t="s">
        <v>2988</v>
      </c>
    </row>
    <row r="197" spans="1:7">
      <c r="A197" s="11">
        <v>45643</v>
      </c>
      <c r="B197" s="5">
        <v>58.52</v>
      </c>
      <c r="C197" s="5" t="s">
        <v>7483</v>
      </c>
      <c r="D197" s="5" t="s">
        <v>7158</v>
      </c>
      <c r="E197" s="5" t="s">
        <v>7429</v>
      </c>
      <c r="F197" s="5" t="s">
        <v>7484</v>
      </c>
      <c r="G197" s="5" t="s">
        <v>5216</v>
      </c>
    </row>
    <row r="198" spans="1:7">
      <c r="A198" s="11">
        <v>45642</v>
      </c>
      <c r="B198" s="5">
        <v>58.35</v>
      </c>
      <c r="C198" s="5" t="s">
        <v>7170</v>
      </c>
      <c r="D198" s="5" t="s">
        <v>7485</v>
      </c>
      <c r="E198" s="5" t="s">
        <v>7486</v>
      </c>
      <c r="F198" s="5" t="s">
        <v>7487</v>
      </c>
      <c r="G198" s="5" t="s">
        <v>2738</v>
      </c>
    </row>
    <row r="199" spans="1:7">
      <c r="A199" s="11">
        <v>45639</v>
      </c>
      <c r="B199" s="5">
        <v>58.62</v>
      </c>
      <c r="C199" s="5" t="s">
        <v>7488</v>
      </c>
      <c r="D199" s="5" t="s">
        <v>7489</v>
      </c>
      <c r="E199" s="5" t="s">
        <v>7483</v>
      </c>
      <c r="F199" s="5" t="s">
        <v>7490</v>
      </c>
      <c r="G199" s="5" t="s">
        <v>3512</v>
      </c>
    </row>
    <row r="200" spans="1:7">
      <c r="A200" s="11">
        <v>45638</v>
      </c>
      <c r="B200" s="5">
        <v>58.85</v>
      </c>
      <c r="C200" s="5" t="s">
        <v>7491</v>
      </c>
      <c r="D200" s="5" t="s">
        <v>7492</v>
      </c>
      <c r="E200" s="5" t="s">
        <v>7160</v>
      </c>
      <c r="F200" s="5" t="s">
        <v>7367</v>
      </c>
      <c r="G200" s="5" t="s">
        <v>3216</v>
      </c>
    </row>
    <row r="201" spans="1:7">
      <c r="A201" s="11">
        <v>45637</v>
      </c>
      <c r="B201" s="5">
        <v>58.59</v>
      </c>
      <c r="C201" s="5" t="s">
        <v>7165</v>
      </c>
      <c r="D201" s="5" t="s">
        <v>7493</v>
      </c>
      <c r="E201" s="5" t="s">
        <v>7494</v>
      </c>
      <c r="F201" s="5" t="s">
        <v>7495</v>
      </c>
      <c r="G201" s="5" t="s">
        <v>3090</v>
      </c>
    </row>
    <row r="202" spans="1:7">
      <c r="A202" s="11">
        <v>45636</v>
      </c>
      <c r="B202" s="5">
        <v>58.72</v>
      </c>
      <c r="C202" s="5" t="s">
        <v>7496</v>
      </c>
      <c r="D202" s="5" t="s">
        <v>7497</v>
      </c>
      <c r="E202" s="5" t="s">
        <v>7468</v>
      </c>
      <c r="F202" s="5" t="s">
        <v>7498</v>
      </c>
      <c r="G202" s="5" t="s">
        <v>3512</v>
      </c>
    </row>
    <row r="203" spans="1:7">
      <c r="A203" s="11">
        <v>45635</v>
      </c>
      <c r="B203" s="5">
        <v>58.95</v>
      </c>
      <c r="C203" s="5" t="s">
        <v>7499</v>
      </c>
      <c r="D203" s="5" t="s">
        <v>7500</v>
      </c>
      <c r="E203" s="5" t="s">
        <v>7497</v>
      </c>
      <c r="F203" s="5" t="s">
        <v>7501</v>
      </c>
      <c r="G203" s="5" t="s">
        <v>5878</v>
      </c>
    </row>
    <row r="204" spans="1:7">
      <c r="A204" s="11">
        <v>45632</v>
      </c>
      <c r="B204" s="5">
        <v>59.89</v>
      </c>
      <c r="C204" s="5" t="s">
        <v>7502</v>
      </c>
      <c r="D204" s="5" t="s">
        <v>7503</v>
      </c>
      <c r="E204" s="5" t="s">
        <v>7504</v>
      </c>
      <c r="F204" s="5" t="s">
        <v>7505</v>
      </c>
      <c r="G204" s="5" t="s">
        <v>3090</v>
      </c>
    </row>
    <row r="205" spans="1:7">
      <c r="A205" s="11">
        <v>45631</v>
      </c>
      <c r="B205" s="5">
        <v>60.02</v>
      </c>
      <c r="C205" s="5" t="s">
        <v>7506</v>
      </c>
      <c r="D205" s="5" t="s">
        <v>7507</v>
      </c>
      <c r="E205" s="5" t="s">
        <v>7508</v>
      </c>
      <c r="F205" s="5" t="s">
        <v>5526</v>
      </c>
      <c r="G205" s="5" t="s">
        <v>3565</v>
      </c>
    </row>
    <row r="206" spans="1:7">
      <c r="A206" s="11">
        <v>45630</v>
      </c>
      <c r="B206" s="5">
        <v>59.62</v>
      </c>
      <c r="C206" s="5" t="s">
        <v>7509</v>
      </c>
      <c r="D206" s="5" t="s">
        <v>7510</v>
      </c>
      <c r="E206" s="5" t="s">
        <v>7511</v>
      </c>
      <c r="F206" s="5" t="s">
        <v>7512</v>
      </c>
      <c r="G206" s="5" t="s">
        <v>3348</v>
      </c>
    </row>
    <row r="207" spans="1:7">
      <c r="A207" s="11">
        <v>45629</v>
      </c>
      <c r="B207" s="5">
        <v>59.48</v>
      </c>
      <c r="C207" s="5" t="s">
        <v>7513</v>
      </c>
      <c r="D207" s="5" t="s">
        <v>7514</v>
      </c>
      <c r="E207" s="5" t="s">
        <v>7443</v>
      </c>
      <c r="F207" s="5" t="s">
        <v>7515</v>
      </c>
      <c r="G207" s="5" t="s">
        <v>2698</v>
      </c>
    </row>
    <row r="208" spans="1:7">
      <c r="A208" s="11">
        <v>45628</v>
      </c>
      <c r="B208" s="5">
        <v>59.43</v>
      </c>
      <c r="C208" s="5" t="s">
        <v>7516</v>
      </c>
      <c r="D208" s="5" t="s">
        <v>7508</v>
      </c>
      <c r="E208" s="5" t="s">
        <v>7517</v>
      </c>
      <c r="F208" s="5" t="s">
        <v>7518</v>
      </c>
      <c r="G208" s="5" t="s">
        <v>3938</v>
      </c>
    </row>
    <row r="209" spans="1:7">
      <c r="A209" s="11">
        <v>45625</v>
      </c>
      <c r="B209" s="5">
        <v>59.21</v>
      </c>
      <c r="C209" s="5" t="s">
        <v>7158</v>
      </c>
      <c r="D209" s="5" t="s">
        <v>7423</v>
      </c>
      <c r="E209" s="5" t="s">
        <v>7519</v>
      </c>
      <c r="F209" s="5" t="s">
        <v>7520</v>
      </c>
      <c r="G209" s="5" t="s">
        <v>5965</v>
      </c>
    </row>
    <row r="210" spans="1:7">
      <c r="A210" s="11">
        <v>45623</v>
      </c>
      <c r="B210" s="5">
        <v>59.29</v>
      </c>
      <c r="C210" s="5" t="s">
        <v>7521</v>
      </c>
      <c r="D210" s="5" t="s">
        <v>7522</v>
      </c>
      <c r="E210" s="5" t="s">
        <v>7428</v>
      </c>
      <c r="F210" s="5" t="s">
        <v>7523</v>
      </c>
      <c r="G210" s="5" t="s">
        <v>7524</v>
      </c>
    </row>
    <row r="211" spans="1:7">
      <c r="A211" s="11">
        <v>45622</v>
      </c>
      <c r="B211" s="5">
        <v>59.59</v>
      </c>
      <c r="C211" s="5" t="s">
        <v>7163</v>
      </c>
      <c r="D211" s="5" t="s">
        <v>7509</v>
      </c>
      <c r="E211" s="5" t="s">
        <v>7489</v>
      </c>
      <c r="F211" s="5" t="s">
        <v>5839</v>
      </c>
      <c r="G211" s="5" t="s">
        <v>4759</v>
      </c>
    </row>
    <row r="212" spans="1:7">
      <c r="A212" s="11">
        <v>45621</v>
      </c>
      <c r="B212" s="5">
        <v>58.74</v>
      </c>
      <c r="C212" s="5" t="s">
        <v>7438</v>
      </c>
      <c r="D212" s="5" t="s">
        <v>7493</v>
      </c>
      <c r="E212" s="5" t="s">
        <v>7525</v>
      </c>
      <c r="F212" s="5" t="s">
        <v>7526</v>
      </c>
      <c r="G212" s="5" t="s">
        <v>3473</v>
      </c>
    </row>
    <row r="213" spans="1:7">
      <c r="A213" s="11">
        <v>45618</v>
      </c>
      <c r="B213" s="5">
        <v>58.55</v>
      </c>
      <c r="C213" s="5" t="s">
        <v>7527</v>
      </c>
      <c r="D213" s="5" t="s">
        <v>7528</v>
      </c>
      <c r="E213" s="5" t="s">
        <v>7529</v>
      </c>
      <c r="F213" s="5" t="s">
        <v>6914</v>
      </c>
      <c r="G213" s="5" t="s">
        <v>3974</v>
      </c>
    </row>
    <row r="214" spans="1:7">
      <c r="A214" s="11">
        <v>45617</v>
      </c>
      <c r="B214" s="5">
        <v>57.56</v>
      </c>
      <c r="C214" s="5" t="s">
        <v>7530</v>
      </c>
      <c r="D214" s="5" t="s">
        <v>7531</v>
      </c>
      <c r="E214" s="5" t="s">
        <v>7173</v>
      </c>
      <c r="F214" s="5" t="s">
        <v>7532</v>
      </c>
      <c r="G214" s="5" t="s">
        <v>3115</v>
      </c>
    </row>
    <row r="215" spans="1:7">
      <c r="A215" s="11">
        <v>45616</v>
      </c>
      <c r="B215" s="5">
        <v>57.5</v>
      </c>
      <c r="C215" s="5" t="s">
        <v>7533</v>
      </c>
      <c r="D215" s="5" t="s">
        <v>7534</v>
      </c>
      <c r="E215" s="5" t="s">
        <v>7535</v>
      </c>
      <c r="F215" s="5" t="s">
        <v>7294</v>
      </c>
      <c r="G215" s="5" t="s">
        <v>3767</v>
      </c>
    </row>
    <row r="216" spans="1:7">
      <c r="A216" s="11">
        <v>45615</v>
      </c>
      <c r="B216" s="5">
        <v>57.01</v>
      </c>
      <c r="C216" s="5" t="s">
        <v>7536</v>
      </c>
      <c r="D216" s="5" t="s">
        <v>7537</v>
      </c>
      <c r="E216" s="5" t="s">
        <v>7538</v>
      </c>
      <c r="F216" s="5" t="s">
        <v>6207</v>
      </c>
      <c r="G216" s="5" t="s">
        <v>3639</v>
      </c>
    </row>
    <row r="217" spans="1:7">
      <c r="A217" s="11">
        <v>45614</v>
      </c>
      <c r="B217" s="5">
        <v>57.31</v>
      </c>
      <c r="C217" s="5" t="s">
        <v>7539</v>
      </c>
      <c r="D217" s="5" t="s">
        <v>7540</v>
      </c>
      <c r="E217" s="5" t="s">
        <v>7541</v>
      </c>
      <c r="F217" s="5" t="s">
        <v>7026</v>
      </c>
      <c r="G217" s="5" t="s">
        <v>2822</v>
      </c>
    </row>
    <row r="218" spans="1:7">
      <c r="A218" s="11">
        <v>45611</v>
      </c>
      <c r="B218" s="5">
        <v>57.46</v>
      </c>
      <c r="C218" s="5" t="s">
        <v>7542</v>
      </c>
      <c r="D218" s="5" t="s">
        <v>7543</v>
      </c>
      <c r="E218" s="5" t="s">
        <v>7541</v>
      </c>
      <c r="F218" s="5" t="s">
        <v>7544</v>
      </c>
      <c r="G218" s="5" t="s">
        <v>4986</v>
      </c>
    </row>
    <row r="219" spans="1:7">
      <c r="A219" s="11">
        <v>45610</v>
      </c>
      <c r="B219" s="5">
        <v>57.92</v>
      </c>
      <c r="C219" s="5" t="s">
        <v>7545</v>
      </c>
      <c r="D219" s="5" t="s">
        <v>7545</v>
      </c>
      <c r="E219" s="5" t="s">
        <v>7546</v>
      </c>
      <c r="F219" s="5" t="s">
        <v>7547</v>
      </c>
      <c r="G219" s="5" t="s">
        <v>7548</v>
      </c>
    </row>
    <row r="220" spans="1:7">
      <c r="A220" s="11">
        <v>45609</v>
      </c>
      <c r="B220" s="5">
        <v>59.18</v>
      </c>
      <c r="C220" s="5" t="s">
        <v>7549</v>
      </c>
      <c r="D220" s="5" t="s">
        <v>7550</v>
      </c>
      <c r="E220" s="5" t="s">
        <v>7551</v>
      </c>
      <c r="F220" s="5" t="s">
        <v>7552</v>
      </c>
      <c r="G220" s="5" t="s">
        <v>4788</v>
      </c>
    </row>
    <row r="221" spans="1:7">
      <c r="A221" s="11">
        <v>45608</v>
      </c>
      <c r="B221" s="5">
        <v>58.71</v>
      </c>
      <c r="C221" s="5" t="s">
        <v>7401</v>
      </c>
      <c r="D221" s="5" t="s">
        <v>7553</v>
      </c>
      <c r="E221" s="5" t="s">
        <v>7228</v>
      </c>
      <c r="F221" s="5" t="s">
        <v>7554</v>
      </c>
      <c r="G221" s="5" t="s">
        <v>5848</v>
      </c>
    </row>
    <row r="222" spans="1:7">
      <c r="A222" s="11">
        <v>45607</v>
      </c>
      <c r="B222" s="5">
        <v>58.63</v>
      </c>
      <c r="C222" s="5" t="s">
        <v>7163</v>
      </c>
      <c r="D222" s="5" t="s">
        <v>7246</v>
      </c>
      <c r="E222" s="5" t="s">
        <v>7444</v>
      </c>
      <c r="F222" s="5" t="s">
        <v>7555</v>
      </c>
      <c r="G222" s="5" t="s">
        <v>4526</v>
      </c>
    </row>
    <row r="223" spans="1:7">
      <c r="A223" s="11">
        <v>45604</v>
      </c>
      <c r="B223" s="5">
        <v>58.06</v>
      </c>
      <c r="C223" s="5" t="s">
        <v>7556</v>
      </c>
      <c r="D223" s="5" t="s">
        <v>7557</v>
      </c>
      <c r="E223" s="5" t="s">
        <v>7558</v>
      </c>
      <c r="F223" s="5" t="s">
        <v>7559</v>
      </c>
      <c r="G223" s="5" t="s">
        <v>5261</v>
      </c>
    </row>
    <row r="224" spans="1:7">
      <c r="A224" s="11">
        <v>45603</v>
      </c>
      <c r="B224" s="5">
        <v>58.08</v>
      </c>
      <c r="C224" s="5" t="s">
        <v>7219</v>
      </c>
      <c r="D224" s="5" t="s">
        <v>7560</v>
      </c>
      <c r="E224" s="5" t="s">
        <v>7561</v>
      </c>
      <c r="F224" s="5" t="s">
        <v>7562</v>
      </c>
      <c r="G224" s="5" t="s">
        <v>3770</v>
      </c>
    </row>
    <row r="225" spans="1:7">
      <c r="A225" s="11">
        <v>45602</v>
      </c>
      <c r="B225" s="5">
        <v>57.87</v>
      </c>
      <c r="C225" s="5" t="s">
        <v>7563</v>
      </c>
      <c r="D225" s="5" t="s">
        <v>7564</v>
      </c>
      <c r="E225" s="5" t="s">
        <v>7565</v>
      </c>
      <c r="F225" s="5" t="s">
        <v>7566</v>
      </c>
      <c r="G225" s="5" t="s">
        <v>7567</v>
      </c>
    </row>
    <row r="226" spans="1:7">
      <c r="A226" s="11">
        <v>45601</v>
      </c>
      <c r="B226" s="5">
        <v>56.16</v>
      </c>
      <c r="C226" s="5" t="s">
        <v>7568</v>
      </c>
      <c r="D226" s="5" t="s">
        <v>7569</v>
      </c>
      <c r="E226" s="5" t="s">
        <v>7570</v>
      </c>
      <c r="F226" s="5" t="s">
        <v>6677</v>
      </c>
      <c r="G226" s="5" t="s">
        <v>3687</v>
      </c>
    </row>
    <row r="227" spans="1:7">
      <c r="A227" s="11">
        <v>45600</v>
      </c>
      <c r="B227" s="5">
        <v>55.83</v>
      </c>
      <c r="C227" s="5" t="s">
        <v>7571</v>
      </c>
      <c r="D227" s="5" t="s">
        <v>7572</v>
      </c>
      <c r="E227" s="5" t="s">
        <v>7573</v>
      </c>
      <c r="F227" s="5" t="s">
        <v>7574</v>
      </c>
      <c r="G227" s="5" t="s">
        <v>3687</v>
      </c>
    </row>
    <row r="228" spans="1:7">
      <c r="A228" s="11">
        <v>45597</v>
      </c>
      <c r="B228" s="5">
        <v>55.5</v>
      </c>
      <c r="C228" s="5" t="s">
        <v>7232</v>
      </c>
      <c r="D228" s="5" t="s">
        <v>7575</v>
      </c>
      <c r="E228" s="5" t="s">
        <v>7576</v>
      </c>
      <c r="F228" s="5" t="s">
        <v>7577</v>
      </c>
      <c r="G228" s="5" t="s">
        <v>4536</v>
      </c>
    </row>
    <row r="229" spans="1:7">
      <c r="A229" s="11">
        <v>45596</v>
      </c>
      <c r="B229" s="5">
        <v>54.77</v>
      </c>
      <c r="C229" s="5" t="s">
        <v>7578</v>
      </c>
      <c r="D229" s="5" t="s">
        <v>7579</v>
      </c>
      <c r="E229" s="5" t="s">
        <v>7580</v>
      </c>
      <c r="F229" s="5" t="s">
        <v>7581</v>
      </c>
      <c r="G229" s="5" t="s">
        <v>2772</v>
      </c>
    </row>
    <row r="230" spans="1:7">
      <c r="A230" s="11">
        <v>45595</v>
      </c>
      <c r="B230" s="5">
        <v>55.59</v>
      </c>
      <c r="C230" s="5" t="s">
        <v>7582</v>
      </c>
      <c r="D230" s="5" t="s">
        <v>7583</v>
      </c>
      <c r="E230" s="5" t="s">
        <v>7584</v>
      </c>
      <c r="F230" s="5" t="s">
        <v>7585</v>
      </c>
      <c r="G230" s="5" t="s">
        <v>4041</v>
      </c>
    </row>
    <row r="231" spans="1:7">
      <c r="A231" s="11">
        <v>45594</v>
      </c>
      <c r="B231" s="5">
        <v>55.68</v>
      </c>
      <c r="C231" s="5" t="s">
        <v>7584</v>
      </c>
      <c r="D231" s="5" t="s">
        <v>7586</v>
      </c>
      <c r="E231" s="5" t="s">
        <v>7587</v>
      </c>
      <c r="F231" s="5" t="s">
        <v>7588</v>
      </c>
      <c r="G231" s="5" t="s">
        <v>4340</v>
      </c>
    </row>
    <row r="232" spans="1:7">
      <c r="A232" s="11">
        <v>45593</v>
      </c>
      <c r="B232" s="5">
        <v>55.28</v>
      </c>
      <c r="C232" s="5" t="s">
        <v>7568</v>
      </c>
      <c r="D232" s="5" t="s">
        <v>7589</v>
      </c>
      <c r="E232" s="5" t="s">
        <v>7590</v>
      </c>
      <c r="F232" s="5" t="s">
        <v>7591</v>
      </c>
      <c r="G232" s="5" t="s">
        <v>2718</v>
      </c>
    </row>
    <row r="233" spans="1:7">
      <c r="A233" s="11">
        <v>45590</v>
      </c>
      <c r="B233" s="5">
        <v>55.74</v>
      </c>
      <c r="C233" s="5" t="s">
        <v>7592</v>
      </c>
      <c r="D233" s="5" t="s">
        <v>7179</v>
      </c>
      <c r="E233" s="5" t="s">
        <v>7593</v>
      </c>
      <c r="F233" s="5" t="s">
        <v>7594</v>
      </c>
      <c r="G233" s="5" t="s">
        <v>3512</v>
      </c>
    </row>
    <row r="234" spans="1:7">
      <c r="A234" s="11">
        <v>45589</v>
      </c>
      <c r="B234" s="5">
        <v>55.96</v>
      </c>
      <c r="C234" s="5" t="s">
        <v>7595</v>
      </c>
      <c r="D234" s="5" t="s">
        <v>7596</v>
      </c>
      <c r="E234" s="5" t="s">
        <v>7575</v>
      </c>
      <c r="F234" s="5" t="s">
        <v>7018</v>
      </c>
      <c r="G234" s="5" t="s">
        <v>4307</v>
      </c>
    </row>
    <row r="235" spans="1:7">
      <c r="A235" s="11">
        <v>45588</v>
      </c>
      <c r="B235" s="5">
        <v>56.28</v>
      </c>
      <c r="C235" s="5" t="s">
        <v>7597</v>
      </c>
      <c r="D235" s="5" t="s">
        <v>7598</v>
      </c>
      <c r="E235" s="5" t="s">
        <v>7599</v>
      </c>
      <c r="F235" s="5" t="s">
        <v>6423</v>
      </c>
      <c r="G235" s="5" t="s">
        <v>4307</v>
      </c>
    </row>
    <row r="236" spans="1:7">
      <c r="A236" s="11">
        <v>45587</v>
      </c>
      <c r="B236" s="5">
        <v>56.6</v>
      </c>
      <c r="C236" s="5" t="s">
        <v>7600</v>
      </c>
      <c r="D236" s="5" t="s">
        <v>7601</v>
      </c>
      <c r="E236" s="5" t="s">
        <v>7602</v>
      </c>
      <c r="F236" s="5" t="s">
        <v>7603</v>
      </c>
      <c r="G236" s="5" t="s">
        <v>4214</v>
      </c>
    </row>
    <row r="237" spans="1:7">
      <c r="A237" s="11">
        <v>45586</v>
      </c>
      <c r="B237" s="5">
        <v>56.59</v>
      </c>
      <c r="C237" s="5" t="s">
        <v>7177</v>
      </c>
      <c r="D237" s="5" t="s">
        <v>7213</v>
      </c>
      <c r="E237" s="5" t="s">
        <v>7604</v>
      </c>
      <c r="F237" s="5" t="s">
        <v>7159</v>
      </c>
      <c r="G237" s="5" t="s">
        <v>2847</v>
      </c>
    </row>
    <row r="238" spans="1:7">
      <c r="A238" s="11">
        <v>45583</v>
      </c>
      <c r="B238" s="5">
        <v>56.76</v>
      </c>
      <c r="C238" s="5" t="s">
        <v>7605</v>
      </c>
      <c r="D238" s="5" t="s">
        <v>7606</v>
      </c>
      <c r="E238" s="5" t="s">
        <v>7185</v>
      </c>
      <c r="F238" s="5" t="s">
        <v>7607</v>
      </c>
      <c r="G238" s="5" t="s">
        <v>4294</v>
      </c>
    </row>
    <row r="239" spans="1:7">
      <c r="A239" s="11">
        <v>45582</v>
      </c>
      <c r="B239" s="5">
        <v>56.4</v>
      </c>
      <c r="C239" s="5" t="s">
        <v>7595</v>
      </c>
      <c r="D239" s="5" t="s">
        <v>7608</v>
      </c>
      <c r="E239" s="5" t="s">
        <v>7609</v>
      </c>
      <c r="F239" s="5" t="s">
        <v>6497</v>
      </c>
      <c r="G239" s="5" t="s">
        <v>3013</v>
      </c>
    </row>
    <row r="240" spans="1:7">
      <c r="A240" s="11">
        <v>45581</v>
      </c>
      <c r="B240" s="5">
        <v>56.38</v>
      </c>
      <c r="C240" s="5" t="s">
        <v>7224</v>
      </c>
      <c r="D240" s="5" t="s">
        <v>7605</v>
      </c>
      <c r="E240" s="5" t="s">
        <v>7610</v>
      </c>
      <c r="F240" s="5" t="s">
        <v>7611</v>
      </c>
      <c r="G240" s="5" t="s">
        <v>7612</v>
      </c>
    </row>
    <row r="241" spans="1:7">
      <c r="A241" s="11">
        <v>45580</v>
      </c>
      <c r="B241" s="5">
        <v>54.08</v>
      </c>
      <c r="C241" s="5" t="s">
        <v>7613</v>
      </c>
      <c r="D241" s="5" t="s">
        <v>7614</v>
      </c>
      <c r="E241" s="5" t="s">
        <v>7615</v>
      </c>
      <c r="F241" s="5" t="s">
        <v>7616</v>
      </c>
      <c r="G241" s="5" t="s">
        <v>4281</v>
      </c>
    </row>
    <row r="242" spans="1:7">
      <c r="A242" s="11">
        <v>45579</v>
      </c>
      <c r="B242" s="5">
        <v>54.27</v>
      </c>
      <c r="C242" s="5" t="s">
        <v>7617</v>
      </c>
      <c r="D242" s="5" t="s">
        <v>7618</v>
      </c>
      <c r="E242" s="5" t="s">
        <v>7619</v>
      </c>
      <c r="F242" s="5" t="s">
        <v>7620</v>
      </c>
      <c r="G242" s="5" t="s">
        <v>3013</v>
      </c>
    </row>
    <row r="243" spans="1:7">
      <c r="A243" s="11">
        <v>45576</v>
      </c>
      <c r="B243" s="5">
        <v>54.25</v>
      </c>
      <c r="C243" s="5" t="s">
        <v>7621</v>
      </c>
      <c r="D243" s="5" t="s">
        <v>7622</v>
      </c>
      <c r="E243" s="5" t="s">
        <v>7621</v>
      </c>
      <c r="F243" s="5" t="s">
        <v>7523</v>
      </c>
      <c r="G243" s="5" t="s">
        <v>4536</v>
      </c>
    </row>
    <row r="244" spans="1:7">
      <c r="A244" s="11">
        <v>45575</v>
      </c>
      <c r="B244" s="5">
        <v>53.54</v>
      </c>
      <c r="C244" s="5" t="s">
        <v>7623</v>
      </c>
      <c r="D244" s="5" t="s">
        <v>7624</v>
      </c>
      <c r="E244" s="5" t="s">
        <v>7625</v>
      </c>
      <c r="F244" s="5" t="s">
        <v>7626</v>
      </c>
      <c r="G244" s="5" t="s">
        <v>2782</v>
      </c>
    </row>
    <row r="245" spans="1:7">
      <c r="A245" s="11">
        <v>45574</v>
      </c>
      <c r="B245" s="5">
        <v>53.56</v>
      </c>
      <c r="C245" s="5" t="s">
        <v>7627</v>
      </c>
      <c r="D245" s="5" t="s">
        <v>7628</v>
      </c>
      <c r="E245" s="5" t="s">
        <v>7629</v>
      </c>
      <c r="F245" s="5" t="s">
        <v>7630</v>
      </c>
      <c r="G245" s="5" t="s">
        <v>6249</v>
      </c>
    </row>
    <row r="246" spans="1:7">
      <c r="A246" s="11">
        <v>45573</v>
      </c>
      <c r="B246" s="5">
        <v>52.73</v>
      </c>
      <c r="C246" s="5" t="s">
        <v>7631</v>
      </c>
      <c r="D246" s="5" t="s">
        <v>7632</v>
      </c>
      <c r="E246" s="5" t="s">
        <v>7633</v>
      </c>
      <c r="F246" s="5" t="s">
        <v>7634</v>
      </c>
      <c r="G246" s="5" t="s">
        <v>3100</v>
      </c>
    </row>
    <row r="247" spans="1:7">
      <c r="A247" s="11">
        <v>45572</v>
      </c>
      <c r="B247" s="5">
        <v>52.51</v>
      </c>
      <c r="C247" s="5" t="s">
        <v>7635</v>
      </c>
      <c r="D247" s="5" t="s">
        <v>7636</v>
      </c>
      <c r="E247" s="5" t="s">
        <v>7637</v>
      </c>
      <c r="F247" s="5" t="s">
        <v>7638</v>
      </c>
      <c r="G247" s="5" t="s">
        <v>6170</v>
      </c>
    </row>
    <row r="248" spans="1:7">
      <c r="A248" s="11">
        <v>45569</v>
      </c>
      <c r="B248" s="5">
        <v>52.75</v>
      </c>
      <c r="C248" s="5" t="s">
        <v>7639</v>
      </c>
      <c r="D248" s="5" t="s">
        <v>7640</v>
      </c>
      <c r="E248" s="5" t="s">
        <v>7641</v>
      </c>
      <c r="F248" s="5" t="s">
        <v>7642</v>
      </c>
      <c r="G248" s="5" t="s">
        <v>2748</v>
      </c>
    </row>
    <row r="249" spans="1:7">
      <c r="A249" s="11">
        <v>45568</v>
      </c>
      <c r="B249" s="5">
        <v>52.43</v>
      </c>
      <c r="C249" s="5" t="s">
        <v>7633</v>
      </c>
      <c r="D249" s="5" t="s">
        <v>7643</v>
      </c>
      <c r="E249" s="5" t="s">
        <v>7644</v>
      </c>
      <c r="F249" s="5" t="s">
        <v>7645</v>
      </c>
      <c r="G249" s="5" t="s">
        <v>3130</v>
      </c>
    </row>
    <row r="250" spans="1:7">
      <c r="A250" s="11">
        <v>45567</v>
      </c>
      <c r="B250" s="5">
        <v>52.62</v>
      </c>
      <c r="C250" s="5" t="s">
        <v>7646</v>
      </c>
      <c r="D250" s="5" t="s">
        <v>7647</v>
      </c>
      <c r="E250" s="5" t="s">
        <v>7648</v>
      </c>
      <c r="F250" s="5" t="s">
        <v>7649</v>
      </c>
      <c r="G250" s="5" t="s">
        <v>3110</v>
      </c>
    </row>
    <row r="251" spans="1:7">
      <c r="A251" s="11">
        <v>45566</v>
      </c>
      <c r="B251" s="5">
        <v>52.74</v>
      </c>
      <c r="C251" s="5" t="s">
        <v>7650</v>
      </c>
      <c r="D251" s="5" t="s">
        <v>7651</v>
      </c>
      <c r="E251" s="5" t="s">
        <v>7652</v>
      </c>
      <c r="F251" s="5" t="s">
        <v>7653</v>
      </c>
      <c r="G251" s="5" t="s">
        <v>4504</v>
      </c>
    </row>
    <row r="252" spans="1:7">
      <c r="A252" s="11">
        <v>45565</v>
      </c>
      <c r="B252" s="5">
        <v>53.22</v>
      </c>
      <c r="C252" s="5" t="s">
        <v>7654</v>
      </c>
      <c r="D252" s="5" t="s">
        <v>7655</v>
      </c>
      <c r="E252" s="5" t="s">
        <v>7627</v>
      </c>
      <c r="F252" s="5" t="s">
        <v>7656</v>
      </c>
      <c r="G252" s="5" t="s">
        <v>4073</v>
      </c>
    </row>
    <row r="253" spans="1:7">
      <c r="A253" s="11">
        <v>45562</v>
      </c>
      <c r="B253" s="5">
        <v>53.02</v>
      </c>
      <c r="C253" s="5" t="s">
        <v>7657</v>
      </c>
      <c r="D253" s="5" t="s">
        <v>7658</v>
      </c>
      <c r="E253" s="5" t="s">
        <v>7659</v>
      </c>
      <c r="F253" s="5" t="s">
        <v>5074</v>
      </c>
      <c r="G253" s="5" t="s">
        <v>3473</v>
      </c>
    </row>
    <row r="254" spans="1:7">
      <c r="A254" s="11">
        <v>45561</v>
      </c>
      <c r="B254" s="5">
        <v>52.85</v>
      </c>
      <c r="C254" s="5" t="s">
        <v>7660</v>
      </c>
      <c r="D254" s="5" t="s">
        <v>7661</v>
      </c>
      <c r="E254" s="5" t="s">
        <v>7662</v>
      </c>
      <c r="F254" s="5" t="s">
        <v>7663</v>
      </c>
      <c r="G254" s="5" t="s">
        <v>4073</v>
      </c>
    </row>
    <row r="255" spans="1:7">
      <c r="A255" s="11">
        <v>45560</v>
      </c>
      <c r="B255" s="5">
        <v>52.65</v>
      </c>
      <c r="C255" s="5" t="s">
        <v>7664</v>
      </c>
      <c r="D255" s="5" t="s">
        <v>7665</v>
      </c>
      <c r="E255" s="5" t="s">
        <v>7637</v>
      </c>
      <c r="F255" s="5" t="s">
        <v>7666</v>
      </c>
      <c r="G255" s="5" t="s">
        <v>3033</v>
      </c>
    </row>
    <row r="256" spans="1:7">
      <c r="A256" s="11">
        <v>45559</v>
      </c>
      <c r="B256" s="5">
        <v>52.52</v>
      </c>
      <c r="C256" s="5" t="s">
        <v>7667</v>
      </c>
      <c r="D256" s="5" t="s">
        <v>7664</v>
      </c>
      <c r="E256" s="5" t="s">
        <v>7668</v>
      </c>
      <c r="F256" s="5" t="s">
        <v>7669</v>
      </c>
      <c r="G256" s="5" t="s">
        <v>3023</v>
      </c>
    </row>
    <row r="257" spans="1:7">
      <c r="A257" s="11">
        <v>45558</v>
      </c>
      <c r="B257" s="5">
        <v>52.19</v>
      </c>
      <c r="C257" s="5" t="s">
        <v>7670</v>
      </c>
      <c r="D257" s="5" t="s">
        <v>7671</v>
      </c>
      <c r="E257" s="5" t="s">
        <v>7672</v>
      </c>
      <c r="F257" s="5" t="s">
        <v>6787</v>
      </c>
      <c r="G257" s="5" t="s">
        <v>3100</v>
      </c>
    </row>
    <row r="258" spans="1:7">
      <c r="A258" s="11">
        <v>45555</v>
      </c>
      <c r="B258" s="5">
        <v>51.97</v>
      </c>
      <c r="C258" s="5" t="s">
        <v>7673</v>
      </c>
      <c r="D258" s="5" t="s">
        <v>7674</v>
      </c>
      <c r="E258" s="5" t="s">
        <v>7675</v>
      </c>
      <c r="F258" s="5" t="s">
        <v>7676</v>
      </c>
      <c r="G258" s="5" t="s">
        <v>3947</v>
      </c>
    </row>
    <row r="259" spans="1:7">
      <c r="A259" s="11">
        <v>45554</v>
      </c>
      <c r="B259" s="5">
        <v>51.44</v>
      </c>
      <c r="C259" s="5" t="s">
        <v>7677</v>
      </c>
      <c r="D259" s="5" t="s">
        <v>7678</v>
      </c>
      <c r="E259" s="5" t="s">
        <v>7679</v>
      </c>
      <c r="F259" s="5" t="s">
        <v>5727</v>
      </c>
      <c r="G259" s="5" t="s">
        <v>3974</v>
      </c>
    </row>
    <row r="260" spans="1:7">
      <c r="A260" s="11">
        <v>45553</v>
      </c>
      <c r="B260" s="5">
        <v>50.57</v>
      </c>
      <c r="C260" s="5" t="s">
        <v>7680</v>
      </c>
      <c r="D260" s="5" t="s">
        <v>7681</v>
      </c>
      <c r="E260" s="5" t="s">
        <v>7682</v>
      </c>
      <c r="F260" s="5" t="s">
        <v>7523</v>
      </c>
      <c r="G260" s="5" t="s">
        <v>3388</v>
      </c>
    </row>
    <row r="261" spans="1:7">
      <c r="A261" s="11">
        <v>45552</v>
      </c>
      <c r="B261" s="5">
        <v>50.61</v>
      </c>
      <c r="C261" s="5" t="s">
        <v>7683</v>
      </c>
      <c r="D261" s="5" t="s">
        <v>7675</v>
      </c>
      <c r="E261" s="5" t="s">
        <v>7684</v>
      </c>
      <c r="F261" s="5" t="s">
        <v>7685</v>
      </c>
      <c r="G261" s="5" t="s">
        <v>4136</v>
      </c>
    </row>
    <row r="262" spans="1:7">
      <c r="A262" s="11">
        <v>45551</v>
      </c>
      <c r="B262" s="5">
        <v>51.03</v>
      </c>
      <c r="C262" s="5" t="s">
        <v>7686</v>
      </c>
      <c r="D262" s="5" t="s">
        <v>7687</v>
      </c>
      <c r="E262" s="5" t="s">
        <v>7688</v>
      </c>
      <c r="F262" s="5" t="s">
        <v>7293</v>
      </c>
      <c r="G262" s="5" t="s">
        <v>6818</v>
      </c>
    </row>
    <row r="263" spans="1:7">
      <c r="A263" s="11">
        <v>45548</v>
      </c>
      <c r="B263" s="5">
        <v>49.8</v>
      </c>
      <c r="C263" s="5" t="s">
        <v>7689</v>
      </c>
      <c r="D263" s="5" t="s">
        <v>7690</v>
      </c>
      <c r="E263" s="5" t="s">
        <v>7691</v>
      </c>
      <c r="F263" s="5" t="s">
        <v>7692</v>
      </c>
      <c r="G263" s="5" t="s">
        <v>4073</v>
      </c>
    </row>
    <row r="264" spans="1:7">
      <c r="A264" s="11">
        <v>45547</v>
      </c>
      <c r="B264" s="5">
        <v>49.61</v>
      </c>
      <c r="C264" s="5" t="s">
        <v>7693</v>
      </c>
      <c r="D264" s="5" t="s">
        <v>7694</v>
      </c>
      <c r="E264" s="5" t="s">
        <v>7695</v>
      </c>
      <c r="F264" s="5" t="s">
        <v>7696</v>
      </c>
      <c r="G264" s="5" t="s">
        <v>3162</v>
      </c>
    </row>
    <row r="265" spans="1:7">
      <c r="A265" s="11">
        <v>45546</v>
      </c>
      <c r="B265" s="5">
        <v>49.11</v>
      </c>
      <c r="C265" s="5" t="s">
        <v>7697</v>
      </c>
      <c r="D265" s="5" t="s">
        <v>7698</v>
      </c>
      <c r="E265" s="5" t="s">
        <v>7699</v>
      </c>
      <c r="F265" s="5" t="s">
        <v>6251</v>
      </c>
      <c r="G265" s="5" t="s">
        <v>5870</v>
      </c>
    </row>
    <row r="266" spans="1:7">
      <c r="A266" s="11">
        <v>45545</v>
      </c>
      <c r="B266" s="5">
        <v>48.79</v>
      </c>
      <c r="C266" s="5" t="s">
        <v>7700</v>
      </c>
      <c r="D266" s="5" t="s">
        <v>7701</v>
      </c>
      <c r="E266" s="5" t="s">
        <v>7702</v>
      </c>
      <c r="F266" s="5" t="s">
        <v>7515</v>
      </c>
      <c r="G266" s="5" t="s">
        <v>4056</v>
      </c>
    </row>
    <row r="267" spans="1:7">
      <c r="A267" s="11">
        <v>45544</v>
      </c>
      <c r="B267" s="5">
        <v>48.7</v>
      </c>
      <c r="C267" s="5" t="s">
        <v>7703</v>
      </c>
      <c r="D267" s="5" t="s">
        <v>7704</v>
      </c>
      <c r="E267" s="5" t="s">
        <v>7705</v>
      </c>
      <c r="F267" s="5" t="s">
        <v>7706</v>
      </c>
      <c r="G267" s="5" t="s">
        <v>3211</v>
      </c>
    </row>
    <row r="268" spans="1:7">
      <c r="A268" s="11">
        <v>45541</v>
      </c>
      <c r="B268" s="5">
        <v>48.5</v>
      </c>
      <c r="C268" s="5" t="s">
        <v>7707</v>
      </c>
      <c r="D268" s="5" t="s">
        <v>7708</v>
      </c>
      <c r="E268" s="5" t="s">
        <v>7709</v>
      </c>
      <c r="F268" s="5" t="s">
        <v>7710</v>
      </c>
      <c r="G268" s="5" t="s">
        <v>5625</v>
      </c>
    </row>
    <row r="269" spans="1:7">
      <c r="A269" s="11">
        <v>45540</v>
      </c>
      <c r="B269" s="5">
        <v>49.13</v>
      </c>
      <c r="C269" s="5" t="s">
        <v>7711</v>
      </c>
      <c r="D269" s="5" t="s">
        <v>7712</v>
      </c>
      <c r="E269" s="5" t="s">
        <v>7713</v>
      </c>
      <c r="F269" s="5" t="s">
        <v>5542</v>
      </c>
      <c r="G269" s="5" t="s">
        <v>7714</v>
      </c>
    </row>
    <row r="270" spans="1:7">
      <c r="A270" s="11">
        <v>45539</v>
      </c>
      <c r="B270" s="5">
        <v>49.7</v>
      </c>
      <c r="C270" s="5" t="s">
        <v>7715</v>
      </c>
      <c r="D270" s="5" t="s">
        <v>7716</v>
      </c>
      <c r="E270" s="5" t="s">
        <v>7717</v>
      </c>
      <c r="F270" s="5" t="s">
        <v>7718</v>
      </c>
      <c r="G270" s="5" t="s">
        <v>5221</v>
      </c>
    </row>
    <row r="271" spans="1:7">
      <c r="A271" s="11">
        <v>45538</v>
      </c>
      <c r="B271" s="5">
        <v>50.06</v>
      </c>
      <c r="C271" s="5" t="s">
        <v>7719</v>
      </c>
      <c r="D271" s="5" t="s">
        <v>7720</v>
      </c>
      <c r="E271" s="5" t="s">
        <v>7721</v>
      </c>
      <c r="F271" s="5" t="s">
        <v>7722</v>
      </c>
      <c r="G271" s="5" t="s">
        <v>2870</v>
      </c>
    </row>
    <row r="272" spans="1:7">
      <c r="A272" s="11">
        <v>45534</v>
      </c>
      <c r="B272" s="5">
        <v>50.54</v>
      </c>
      <c r="C272" s="5" t="s">
        <v>7723</v>
      </c>
      <c r="D272" s="5" t="s">
        <v>7724</v>
      </c>
      <c r="E272" s="5" t="s">
        <v>7725</v>
      </c>
      <c r="F272" s="5" t="s">
        <v>7726</v>
      </c>
      <c r="G272" s="5" t="s">
        <v>4737</v>
      </c>
    </row>
    <row r="273" spans="1:7">
      <c r="A273" s="11">
        <v>45533</v>
      </c>
      <c r="B273" s="5">
        <v>50.39</v>
      </c>
      <c r="C273" s="5" t="s">
        <v>7727</v>
      </c>
      <c r="D273" s="5" t="s">
        <v>7728</v>
      </c>
      <c r="E273" s="5" t="s">
        <v>7686</v>
      </c>
      <c r="F273" s="5" t="s">
        <v>5126</v>
      </c>
      <c r="G273" s="5" t="s">
        <v>6670</v>
      </c>
    </row>
    <row r="274" spans="1:7">
      <c r="A274" s="11">
        <v>45532</v>
      </c>
      <c r="B274" s="5">
        <v>49.85</v>
      </c>
      <c r="C274" s="5" t="s">
        <v>7729</v>
      </c>
      <c r="D274" s="5" t="s">
        <v>7684</v>
      </c>
      <c r="E274" s="5" t="s">
        <v>7730</v>
      </c>
      <c r="F274" s="5" t="s">
        <v>7731</v>
      </c>
      <c r="G274" s="5" t="s">
        <v>7732</v>
      </c>
    </row>
    <row r="275" spans="1:7">
      <c r="A275" s="11">
        <v>45531</v>
      </c>
      <c r="B275" s="5">
        <v>50.71</v>
      </c>
      <c r="C275" s="5" t="s">
        <v>7733</v>
      </c>
      <c r="D275" s="5" t="s">
        <v>7734</v>
      </c>
      <c r="E275" s="5" t="s">
        <v>7735</v>
      </c>
      <c r="F275" s="5" t="s">
        <v>7736</v>
      </c>
      <c r="G275" s="5" t="s">
        <v>4041</v>
      </c>
    </row>
    <row r="276" spans="1:7">
      <c r="A276" s="11">
        <v>45530</v>
      </c>
      <c r="B276" s="5">
        <v>50.79</v>
      </c>
      <c r="C276" s="5" t="s">
        <v>7737</v>
      </c>
      <c r="D276" s="5" t="s">
        <v>7738</v>
      </c>
      <c r="E276" s="5" t="s">
        <v>7739</v>
      </c>
      <c r="F276" s="5" t="s">
        <v>7740</v>
      </c>
      <c r="G276" s="5" t="s">
        <v>3115</v>
      </c>
    </row>
    <row r="277" spans="1:7">
      <c r="A277" s="11">
        <v>45527</v>
      </c>
      <c r="B277" s="5">
        <v>50.74</v>
      </c>
      <c r="C277" s="5" t="s">
        <v>7741</v>
      </c>
      <c r="D277" s="5" t="s">
        <v>7742</v>
      </c>
      <c r="E277" s="5" t="s">
        <v>7743</v>
      </c>
      <c r="F277" s="5" t="s">
        <v>5054</v>
      </c>
      <c r="G277" s="5" t="s">
        <v>7744</v>
      </c>
    </row>
    <row r="278" spans="1:7">
      <c r="A278" s="11">
        <v>45526</v>
      </c>
      <c r="B278" s="5">
        <v>50.22</v>
      </c>
      <c r="C278" s="5" t="s">
        <v>7739</v>
      </c>
      <c r="D278" s="5" t="s">
        <v>7745</v>
      </c>
      <c r="E278" s="5" t="s">
        <v>7746</v>
      </c>
      <c r="F278" s="5" t="s">
        <v>5701</v>
      </c>
      <c r="G278" s="5" t="s">
        <v>2738</v>
      </c>
    </row>
    <row r="279" spans="1:7">
      <c r="A279" s="11">
        <v>45525</v>
      </c>
      <c r="B279" s="5">
        <v>50.45</v>
      </c>
      <c r="C279" s="5" t="s">
        <v>7747</v>
      </c>
      <c r="D279" s="5" t="s">
        <v>7723</v>
      </c>
      <c r="E279" s="5" t="s">
        <v>7748</v>
      </c>
      <c r="F279" s="5" t="s">
        <v>6644</v>
      </c>
      <c r="G279" s="5" t="s">
        <v>3100</v>
      </c>
    </row>
    <row r="280" spans="1:7">
      <c r="A280" s="11">
        <v>45524</v>
      </c>
      <c r="B280" s="5">
        <v>50.24</v>
      </c>
      <c r="C280" s="5" t="s">
        <v>7749</v>
      </c>
      <c r="D280" s="5" t="s">
        <v>7750</v>
      </c>
      <c r="E280" s="5" t="s">
        <v>7751</v>
      </c>
      <c r="F280" s="5" t="s">
        <v>7752</v>
      </c>
      <c r="G280" s="5" t="s">
        <v>2993</v>
      </c>
    </row>
    <row r="281" spans="1:7">
      <c r="A281" s="11">
        <v>45523</v>
      </c>
      <c r="B281" s="5">
        <v>49.98</v>
      </c>
      <c r="C281" s="5" t="s">
        <v>7753</v>
      </c>
      <c r="D281" s="5" t="s">
        <v>7754</v>
      </c>
      <c r="E281" s="5" t="s">
        <v>7755</v>
      </c>
      <c r="F281" s="5" t="s">
        <v>7756</v>
      </c>
      <c r="G281" s="5" t="s">
        <v>3310</v>
      </c>
    </row>
    <row r="282" spans="1:7">
      <c r="A282" s="11">
        <v>45520</v>
      </c>
      <c r="B282" s="5">
        <v>49.46</v>
      </c>
      <c r="C282" s="5" t="s">
        <v>7757</v>
      </c>
      <c r="D282" s="5" t="s">
        <v>7758</v>
      </c>
      <c r="E282" s="5" t="s">
        <v>7759</v>
      </c>
      <c r="F282" s="5" t="s">
        <v>7310</v>
      </c>
      <c r="G282" s="5" t="s">
        <v>6834</v>
      </c>
    </row>
    <row r="283" spans="1:7">
      <c r="A283" s="11">
        <v>45519</v>
      </c>
      <c r="B283" s="5">
        <v>48.53</v>
      </c>
      <c r="C283" s="5" t="s">
        <v>7697</v>
      </c>
      <c r="D283" s="5" t="s">
        <v>7760</v>
      </c>
      <c r="E283" s="5" t="s">
        <v>7761</v>
      </c>
      <c r="F283" s="5" t="s">
        <v>7762</v>
      </c>
      <c r="G283" s="5" t="s">
        <v>7763</v>
      </c>
    </row>
    <row r="284" spans="1:7">
      <c r="A284" s="11">
        <v>45518</v>
      </c>
      <c r="B284" s="5">
        <v>45.44</v>
      </c>
      <c r="C284" s="5" t="s">
        <v>7764</v>
      </c>
      <c r="D284" s="5" t="s">
        <v>7765</v>
      </c>
      <c r="E284" s="5" t="s">
        <v>7766</v>
      </c>
      <c r="F284" s="5" t="s">
        <v>7767</v>
      </c>
      <c r="G284" s="5" t="s">
        <v>3659</v>
      </c>
    </row>
    <row r="285" spans="1:7">
      <c r="A285" s="11">
        <v>45517</v>
      </c>
      <c r="B285" s="5">
        <v>45.37</v>
      </c>
      <c r="C285" s="5" t="s">
        <v>7768</v>
      </c>
      <c r="D285" s="5" t="s">
        <v>7769</v>
      </c>
      <c r="E285" s="5" t="s">
        <v>7770</v>
      </c>
      <c r="F285" s="5" t="s">
        <v>7771</v>
      </c>
      <c r="G285" s="5" t="s">
        <v>5417</v>
      </c>
    </row>
    <row r="286" spans="1:7">
      <c r="A286" s="11">
        <v>45516</v>
      </c>
      <c r="B286" s="5">
        <v>44.86</v>
      </c>
      <c r="C286" s="5" t="s">
        <v>7772</v>
      </c>
      <c r="D286" s="5" t="s">
        <v>7765</v>
      </c>
      <c r="E286" s="5" t="s">
        <v>7773</v>
      </c>
      <c r="F286" s="5" t="s">
        <v>6311</v>
      </c>
      <c r="G286" s="5" t="s">
        <v>7774</v>
      </c>
    </row>
    <row r="287" spans="1:7">
      <c r="A287" s="11">
        <v>45513</v>
      </c>
      <c r="B287" s="5">
        <v>45.47</v>
      </c>
      <c r="C287" s="5" t="s">
        <v>7775</v>
      </c>
      <c r="D287" s="5" t="s">
        <v>7776</v>
      </c>
      <c r="E287" s="5" t="s">
        <v>7777</v>
      </c>
      <c r="F287" s="5" t="s">
        <v>7778</v>
      </c>
      <c r="G287" s="5" t="s">
        <v>4986</v>
      </c>
    </row>
    <row r="288" spans="1:7">
      <c r="A288" s="11">
        <v>45512</v>
      </c>
      <c r="B288" s="5">
        <v>45.83</v>
      </c>
      <c r="C288" s="5" t="s">
        <v>7779</v>
      </c>
      <c r="D288" s="5" t="s">
        <v>7780</v>
      </c>
      <c r="E288" s="5" t="s">
        <v>7779</v>
      </c>
      <c r="F288" s="5" t="s">
        <v>7663</v>
      </c>
      <c r="G288" s="5" t="s">
        <v>6249</v>
      </c>
    </row>
    <row r="289" spans="1:7">
      <c r="A289" s="11">
        <v>45511</v>
      </c>
      <c r="B289" s="5">
        <v>45.12</v>
      </c>
      <c r="C289" s="5" t="s">
        <v>7781</v>
      </c>
      <c r="D289" s="5" t="s">
        <v>7782</v>
      </c>
      <c r="E289" s="5" t="s">
        <v>7783</v>
      </c>
      <c r="F289" s="5" t="s">
        <v>5719</v>
      </c>
      <c r="G289" s="5" t="s">
        <v>3149</v>
      </c>
    </row>
    <row r="290" spans="1:7">
      <c r="A290" s="11">
        <v>45510</v>
      </c>
      <c r="B290" s="5">
        <v>45.16</v>
      </c>
      <c r="C290" s="5" t="s">
        <v>7784</v>
      </c>
      <c r="D290" s="5" t="s">
        <v>7765</v>
      </c>
      <c r="E290" s="5" t="s">
        <v>7785</v>
      </c>
      <c r="F290" s="5" t="s">
        <v>7786</v>
      </c>
      <c r="G290" s="5" t="s">
        <v>3678</v>
      </c>
    </row>
    <row r="291" spans="1:7">
      <c r="A291" s="11">
        <v>45509</v>
      </c>
      <c r="B291" s="5">
        <v>44.74</v>
      </c>
      <c r="C291" s="5" t="s">
        <v>7787</v>
      </c>
      <c r="D291" s="5" t="s">
        <v>7788</v>
      </c>
      <c r="E291" s="5" t="s">
        <v>7789</v>
      </c>
      <c r="F291" s="5" t="s">
        <v>7790</v>
      </c>
      <c r="G291" s="5" t="s">
        <v>7791</v>
      </c>
    </row>
    <row r="292" spans="1:7">
      <c r="A292" s="11">
        <v>45506</v>
      </c>
      <c r="B292" s="5">
        <v>46.66</v>
      </c>
      <c r="C292" s="5" t="s">
        <v>7792</v>
      </c>
      <c r="D292" s="5" t="s">
        <v>7793</v>
      </c>
      <c r="E292" s="5" t="s">
        <v>7794</v>
      </c>
      <c r="F292" s="5" t="s">
        <v>7795</v>
      </c>
      <c r="G292" s="5" t="s">
        <v>7796</v>
      </c>
    </row>
    <row r="293" spans="1:7">
      <c r="A293" s="11">
        <v>45505</v>
      </c>
      <c r="B293" s="5">
        <v>47.39</v>
      </c>
      <c r="C293" s="5" t="s">
        <v>7797</v>
      </c>
      <c r="D293" s="5" t="s">
        <v>7798</v>
      </c>
      <c r="E293" s="5" t="s">
        <v>7799</v>
      </c>
      <c r="F293" s="5" t="s">
        <v>7800</v>
      </c>
      <c r="G293" s="5" t="s">
        <v>4321</v>
      </c>
    </row>
    <row r="294" spans="1:7">
      <c r="A294" s="11">
        <v>45504</v>
      </c>
      <c r="B294" s="5">
        <v>48.45</v>
      </c>
      <c r="C294" s="5" t="s">
        <v>7801</v>
      </c>
      <c r="D294" s="5" t="s">
        <v>7802</v>
      </c>
      <c r="E294" s="5" t="s">
        <v>7803</v>
      </c>
      <c r="F294" s="5" t="s">
        <v>5130</v>
      </c>
      <c r="G294" s="5" t="s">
        <v>4294</v>
      </c>
    </row>
    <row r="295" spans="1:7">
      <c r="A295" s="11">
        <v>45503</v>
      </c>
      <c r="B295" s="5">
        <v>48.14</v>
      </c>
      <c r="C295" s="5" t="s">
        <v>7804</v>
      </c>
      <c r="D295" s="5" t="s">
        <v>7805</v>
      </c>
      <c r="E295" s="5" t="s">
        <v>7806</v>
      </c>
      <c r="F295" s="5" t="s">
        <v>7807</v>
      </c>
      <c r="G295" s="5" t="s">
        <v>3292</v>
      </c>
    </row>
    <row r="296" spans="1:7">
      <c r="A296" s="11">
        <v>45502</v>
      </c>
      <c r="B296" s="5">
        <v>47.99</v>
      </c>
      <c r="C296" s="5" t="s">
        <v>7808</v>
      </c>
      <c r="D296" s="5" t="s">
        <v>7809</v>
      </c>
      <c r="E296" s="5" t="s">
        <v>7810</v>
      </c>
      <c r="F296" s="5" t="s">
        <v>7811</v>
      </c>
      <c r="G296" s="5" t="s">
        <v>2959</v>
      </c>
    </row>
    <row r="297" spans="1:7">
      <c r="A297" s="11">
        <v>45499</v>
      </c>
      <c r="B297" s="5">
        <v>47.88</v>
      </c>
      <c r="C297" s="5" t="s">
        <v>7812</v>
      </c>
      <c r="D297" s="5" t="s">
        <v>7813</v>
      </c>
      <c r="E297" s="5" t="s">
        <v>7814</v>
      </c>
      <c r="F297" s="5" t="s">
        <v>7815</v>
      </c>
      <c r="G297" s="5" t="s">
        <v>3967</v>
      </c>
    </row>
    <row r="298" spans="1:7">
      <c r="A298" s="11">
        <v>45498</v>
      </c>
      <c r="B298" s="5">
        <v>47.24</v>
      </c>
      <c r="C298" s="5" t="s">
        <v>7816</v>
      </c>
      <c r="D298" s="5" t="s">
        <v>7804</v>
      </c>
      <c r="E298" s="5" t="s">
        <v>7817</v>
      </c>
      <c r="F298" s="5" t="s">
        <v>7818</v>
      </c>
      <c r="G298" s="5" t="s">
        <v>6030</v>
      </c>
    </row>
    <row r="299" spans="1:7">
      <c r="A299" s="11">
        <v>45497</v>
      </c>
      <c r="B299" s="5">
        <v>46.85</v>
      </c>
      <c r="C299" s="5" t="s">
        <v>7819</v>
      </c>
      <c r="D299" s="5" t="s">
        <v>7820</v>
      </c>
      <c r="E299" s="5" t="s">
        <v>7821</v>
      </c>
      <c r="F299" s="5" t="s">
        <v>7822</v>
      </c>
      <c r="G299" s="5" t="s">
        <v>5630</v>
      </c>
    </row>
    <row r="300" spans="1:7">
      <c r="A300" s="11">
        <v>45496</v>
      </c>
      <c r="B300" s="5">
        <v>46.36</v>
      </c>
      <c r="C300" s="5" t="s">
        <v>7823</v>
      </c>
      <c r="D300" s="5" t="s">
        <v>7824</v>
      </c>
      <c r="E300" s="5" t="s">
        <v>7825</v>
      </c>
      <c r="F300" s="5" t="s">
        <v>7826</v>
      </c>
      <c r="G300" s="5" t="s">
        <v>6100</v>
      </c>
    </row>
    <row r="301" spans="1:7">
      <c r="A301" s="11">
        <v>45495</v>
      </c>
      <c r="B301" s="5">
        <v>46.82</v>
      </c>
      <c r="C301" s="5" t="s">
        <v>7812</v>
      </c>
      <c r="D301" s="5" t="s">
        <v>7827</v>
      </c>
      <c r="E301" s="5" t="s">
        <v>7828</v>
      </c>
      <c r="F301" s="5" t="s">
        <v>5257</v>
      </c>
      <c r="G301" s="5" t="s">
        <v>4368</v>
      </c>
    </row>
    <row r="302" spans="1:7">
      <c r="A302" s="11">
        <v>45492</v>
      </c>
      <c r="B302" s="5">
        <v>47.32</v>
      </c>
      <c r="C302" s="5" t="s">
        <v>7829</v>
      </c>
      <c r="D302" s="5" t="s">
        <v>7830</v>
      </c>
      <c r="E302" s="5" t="s">
        <v>7831</v>
      </c>
      <c r="F302" s="5" t="s">
        <v>7832</v>
      </c>
      <c r="G302" s="5" t="s">
        <v>7833</v>
      </c>
    </row>
    <row r="303" spans="1:7">
      <c r="A303" s="11">
        <v>45491</v>
      </c>
      <c r="B303" s="5">
        <v>48.04</v>
      </c>
      <c r="C303" s="5" t="s">
        <v>7834</v>
      </c>
      <c r="D303" s="5" t="s">
        <v>7757</v>
      </c>
      <c r="E303" s="5" t="s">
        <v>7835</v>
      </c>
      <c r="F303" s="5" t="s">
        <v>7836</v>
      </c>
      <c r="G303" s="5" t="s">
        <v>3315</v>
      </c>
    </row>
    <row r="304" spans="1:7">
      <c r="A304" s="11">
        <v>45490</v>
      </c>
      <c r="B304" s="5">
        <v>48.52</v>
      </c>
      <c r="C304" s="5" t="s">
        <v>7837</v>
      </c>
      <c r="D304" s="5" t="s">
        <v>7838</v>
      </c>
      <c r="E304" s="5" t="s">
        <v>7839</v>
      </c>
      <c r="F304" s="5" t="s">
        <v>7840</v>
      </c>
      <c r="G304" s="5" t="s">
        <v>5292</v>
      </c>
    </row>
    <row r="305" spans="1:7">
      <c r="A305" s="11">
        <v>45489</v>
      </c>
      <c r="B305" s="5">
        <v>47.42</v>
      </c>
      <c r="C305" s="5" t="s">
        <v>7841</v>
      </c>
      <c r="D305" s="5" t="s">
        <v>7842</v>
      </c>
      <c r="E305" s="5" t="s">
        <v>7843</v>
      </c>
      <c r="F305" s="5" t="s">
        <v>7844</v>
      </c>
      <c r="G305" s="5" t="s">
        <v>3013</v>
      </c>
    </row>
    <row r="306" spans="1:7">
      <c r="A306" s="11">
        <v>45488</v>
      </c>
      <c r="B306" s="5">
        <v>47.4</v>
      </c>
      <c r="C306" s="5" t="s">
        <v>7845</v>
      </c>
      <c r="D306" s="5" t="s">
        <v>7846</v>
      </c>
      <c r="E306" s="5" t="s">
        <v>7824</v>
      </c>
      <c r="F306" s="5" t="s">
        <v>7847</v>
      </c>
      <c r="G306" s="5" t="s">
        <v>3013</v>
      </c>
    </row>
    <row r="307" spans="1:7">
      <c r="A307" s="11">
        <v>45485</v>
      </c>
      <c r="B307" s="5">
        <v>47.38</v>
      </c>
      <c r="C307" s="5" t="s">
        <v>7824</v>
      </c>
      <c r="D307" s="5" t="s">
        <v>7699</v>
      </c>
      <c r="E307" s="5" t="s">
        <v>7848</v>
      </c>
      <c r="F307" s="5" t="s">
        <v>6087</v>
      </c>
      <c r="G307" s="5" t="s">
        <v>4536</v>
      </c>
    </row>
    <row r="308" spans="1:7">
      <c r="A308" s="11">
        <v>45484</v>
      </c>
      <c r="B308" s="5">
        <v>46.76</v>
      </c>
      <c r="C308" s="5" t="s">
        <v>7849</v>
      </c>
      <c r="D308" s="5" t="s">
        <v>7850</v>
      </c>
      <c r="E308" s="5" t="s">
        <v>7849</v>
      </c>
      <c r="F308" s="5" t="s">
        <v>7851</v>
      </c>
      <c r="G308" s="5" t="s">
        <v>5630</v>
      </c>
    </row>
    <row r="309" spans="1:7">
      <c r="A309" s="11">
        <v>45483</v>
      </c>
      <c r="B309" s="5">
        <v>46.27</v>
      </c>
      <c r="C309" s="5" t="s">
        <v>7776</v>
      </c>
      <c r="D309" s="5" t="s">
        <v>7852</v>
      </c>
      <c r="E309" s="5" t="s">
        <v>7853</v>
      </c>
      <c r="F309" s="5" t="s">
        <v>7854</v>
      </c>
      <c r="G309" s="5" t="s">
        <v>3947</v>
      </c>
    </row>
    <row r="310" spans="1:7">
      <c r="A310" s="11">
        <v>45482</v>
      </c>
      <c r="B310" s="5">
        <v>45.8</v>
      </c>
      <c r="C310" s="5" t="s">
        <v>7855</v>
      </c>
      <c r="D310" s="5" t="s">
        <v>7856</v>
      </c>
      <c r="E310" s="5" t="s">
        <v>7857</v>
      </c>
      <c r="F310" s="5" t="s">
        <v>7858</v>
      </c>
      <c r="G310" s="5" t="s">
        <v>7859</v>
      </c>
    </row>
    <row r="311" spans="1:7">
      <c r="A311" s="11">
        <v>45481</v>
      </c>
      <c r="B311" s="5">
        <v>46.06</v>
      </c>
      <c r="C311" s="5" t="s">
        <v>7794</v>
      </c>
      <c r="D311" s="5" t="s">
        <v>7824</v>
      </c>
      <c r="E311" s="5" t="s">
        <v>7860</v>
      </c>
      <c r="F311" s="5" t="s">
        <v>7861</v>
      </c>
      <c r="G311" s="5" t="s">
        <v>6484</v>
      </c>
    </row>
    <row r="312" spans="1:7">
      <c r="A312" s="11">
        <v>45478</v>
      </c>
      <c r="B312" s="5">
        <v>46.65</v>
      </c>
      <c r="C312" s="5" t="s">
        <v>7862</v>
      </c>
      <c r="D312" s="5" t="s">
        <v>7863</v>
      </c>
      <c r="E312" s="5" t="s">
        <v>7864</v>
      </c>
      <c r="F312" s="5" t="s">
        <v>6261</v>
      </c>
      <c r="G312" s="5" t="s">
        <v>6846</v>
      </c>
    </row>
    <row r="313" spans="1:7">
      <c r="A313" s="11">
        <v>45476</v>
      </c>
      <c r="B313" s="5">
        <v>47.09</v>
      </c>
      <c r="C313" s="5" t="s">
        <v>7865</v>
      </c>
      <c r="D313" s="5" t="s">
        <v>7866</v>
      </c>
      <c r="E313" s="5" t="s">
        <v>7867</v>
      </c>
      <c r="F313" s="5" t="s">
        <v>7868</v>
      </c>
      <c r="G313" s="5" t="s">
        <v>2703</v>
      </c>
    </row>
    <row r="314" spans="1:7">
      <c r="A314" s="11">
        <v>45475</v>
      </c>
      <c r="B314" s="5">
        <v>47.28</v>
      </c>
      <c r="C314" s="5" t="s">
        <v>7869</v>
      </c>
      <c r="D314" s="5" t="s">
        <v>7870</v>
      </c>
      <c r="E314" s="5" t="s">
        <v>7871</v>
      </c>
      <c r="F314" s="5" t="s">
        <v>7872</v>
      </c>
      <c r="G314" s="5" t="s">
        <v>2851</v>
      </c>
    </row>
    <row r="315" spans="1:7">
      <c r="A315" s="11">
        <v>45474</v>
      </c>
      <c r="B315" s="5">
        <v>47.52</v>
      </c>
      <c r="C315" s="5" t="s">
        <v>7873</v>
      </c>
      <c r="D315" s="5" t="s">
        <v>7874</v>
      </c>
      <c r="E315" s="5" t="s">
        <v>7839</v>
      </c>
      <c r="F315" s="5" t="s">
        <v>7875</v>
      </c>
      <c r="G315" s="5" t="s">
        <v>4214</v>
      </c>
    </row>
    <row r="316" spans="1:7">
      <c r="A316" s="11">
        <v>45471</v>
      </c>
      <c r="B316" s="5">
        <v>47.51</v>
      </c>
      <c r="C316" s="5" t="s">
        <v>7876</v>
      </c>
      <c r="D316" s="5" t="s">
        <v>7877</v>
      </c>
      <c r="E316" s="5" t="s">
        <v>7878</v>
      </c>
      <c r="F316" s="5" t="s">
        <v>7879</v>
      </c>
      <c r="G316" s="5" t="s">
        <v>4023</v>
      </c>
    </row>
    <row r="317" spans="1:7">
      <c r="A317" s="11">
        <v>45470</v>
      </c>
      <c r="B317" s="5">
        <v>47.45</v>
      </c>
      <c r="C317" s="5" t="s">
        <v>7824</v>
      </c>
      <c r="D317" s="5" t="s">
        <v>7880</v>
      </c>
      <c r="E317" s="5" t="s">
        <v>7828</v>
      </c>
      <c r="F317" s="5" t="s">
        <v>7881</v>
      </c>
      <c r="G317" s="5" t="s">
        <v>5815</v>
      </c>
    </row>
    <row r="318" spans="1:7">
      <c r="A318" s="11">
        <v>45469</v>
      </c>
      <c r="B318" s="5">
        <v>46.86</v>
      </c>
      <c r="C318" s="5" t="s">
        <v>7817</v>
      </c>
      <c r="D318" s="5" t="s">
        <v>7845</v>
      </c>
      <c r="E318" s="5" t="s">
        <v>7882</v>
      </c>
      <c r="F318" s="5" t="s">
        <v>5118</v>
      </c>
      <c r="G318" s="5" t="s">
        <v>4127</v>
      </c>
    </row>
    <row r="319" spans="1:7">
      <c r="A319" s="11">
        <v>45468</v>
      </c>
      <c r="B319" s="5">
        <v>47.38</v>
      </c>
      <c r="C319" s="5" t="s">
        <v>7883</v>
      </c>
      <c r="D319" s="5" t="s">
        <v>7808</v>
      </c>
      <c r="E319" s="5" t="s">
        <v>7884</v>
      </c>
      <c r="F319" s="5" t="s">
        <v>7885</v>
      </c>
      <c r="G319" s="5" t="s">
        <v>3062</v>
      </c>
    </row>
    <row r="320" spans="1:7">
      <c r="A320" s="11">
        <v>45467</v>
      </c>
      <c r="B320" s="5">
        <v>47.28</v>
      </c>
      <c r="C320" s="5" t="s">
        <v>7846</v>
      </c>
      <c r="D320" s="5" t="s">
        <v>7886</v>
      </c>
      <c r="E320" s="5" t="s">
        <v>7887</v>
      </c>
      <c r="F320" s="5" t="s">
        <v>5701</v>
      </c>
      <c r="G320" s="5" t="s">
        <v>3418</v>
      </c>
    </row>
    <row r="321" spans="1:7">
      <c r="A321" s="11">
        <v>45464</v>
      </c>
      <c r="B321" s="5">
        <v>47.29</v>
      </c>
      <c r="C321" s="5" t="s">
        <v>7888</v>
      </c>
      <c r="D321" s="5" t="s">
        <v>7889</v>
      </c>
      <c r="E321" s="5" t="s">
        <v>7890</v>
      </c>
      <c r="F321" s="5" t="s">
        <v>7891</v>
      </c>
      <c r="G321" s="5" t="s">
        <v>4223</v>
      </c>
    </row>
    <row r="322" spans="1:7">
      <c r="A322" s="11">
        <v>45463</v>
      </c>
      <c r="B322" s="5">
        <v>46.72</v>
      </c>
      <c r="C322" s="5" t="s">
        <v>7892</v>
      </c>
      <c r="D322" s="5" t="s">
        <v>7893</v>
      </c>
      <c r="E322" s="5" t="s">
        <v>7894</v>
      </c>
      <c r="F322" s="5" t="s">
        <v>7895</v>
      </c>
      <c r="G322" s="5" t="s">
        <v>7344</v>
      </c>
    </row>
    <row r="323" spans="1:7">
      <c r="A323" s="11">
        <v>45461</v>
      </c>
      <c r="B323" s="5">
        <v>45.97</v>
      </c>
      <c r="C323" s="5" t="s">
        <v>7896</v>
      </c>
      <c r="D323" s="5" t="s">
        <v>7897</v>
      </c>
      <c r="E323" s="5" t="s">
        <v>7896</v>
      </c>
      <c r="F323" s="5" t="s">
        <v>5793</v>
      </c>
      <c r="G323" s="5" t="s">
        <v>2748</v>
      </c>
    </row>
    <row r="324" spans="1:7">
      <c r="A324" s="11">
        <v>45460</v>
      </c>
      <c r="B324" s="5">
        <v>45.69</v>
      </c>
      <c r="C324" s="5" t="s">
        <v>7898</v>
      </c>
      <c r="D324" s="5" t="s">
        <v>7899</v>
      </c>
      <c r="E324" s="5" t="s">
        <v>7900</v>
      </c>
      <c r="F324" s="5" t="s">
        <v>7901</v>
      </c>
      <c r="G324" s="5" t="s">
        <v>4214</v>
      </c>
    </row>
    <row r="325" spans="1:7">
      <c r="A325" s="11">
        <v>45457</v>
      </c>
      <c r="B325" s="5">
        <v>45.68</v>
      </c>
      <c r="C325" s="5" t="s">
        <v>7902</v>
      </c>
      <c r="D325" s="5" t="s">
        <v>7899</v>
      </c>
      <c r="E325" s="5" t="s">
        <v>7903</v>
      </c>
      <c r="F325" s="5" t="s">
        <v>7904</v>
      </c>
      <c r="G325" s="5" t="s">
        <v>2743</v>
      </c>
    </row>
    <row r="326" spans="1:7">
      <c r="A326" s="11">
        <v>45456</v>
      </c>
      <c r="B326" s="5">
        <v>45.52</v>
      </c>
      <c r="C326" s="5" t="s">
        <v>7781</v>
      </c>
      <c r="D326" s="5" t="s">
        <v>7905</v>
      </c>
      <c r="E326" s="5" t="s">
        <v>7906</v>
      </c>
      <c r="F326" s="5" t="s">
        <v>7004</v>
      </c>
      <c r="G326" s="5" t="s">
        <v>3090</v>
      </c>
    </row>
    <row r="327" spans="1:7">
      <c r="A327" s="11">
        <v>45455</v>
      </c>
      <c r="B327" s="5">
        <v>45.62</v>
      </c>
      <c r="C327" s="5" t="s">
        <v>7897</v>
      </c>
      <c r="D327" s="5" t="s">
        <v>7907</v>
      </c>
      <c r="E327" s="5" t="s">
        <v>7908</v>
      </c>
      <c r="F327" s="5" t="s">
        <v>7909</v>
      </c>
      <c r="G327" s="5" t="s">
        <v>3736</v>
      </c>
    </row>
    <row r="328" spans="1:7">
      <c r="A328" s="11">
        <v>45454</v>
      </c>
      <c r="B328" s="5">
        <v>45.77</v>
      </c>
      <c r="C328" s="5" t="s">
        <v>7910</v>
      </c>
      <c r="D328" s="5" t="s">
        <v>7911</v>
      </c>
      <c r="E328" s="5" t="s">
        <v>7912</v>
      </c>
      <c r="F328" s="5" t="s">
        <v>6277</v>
      </c>
      <c r="G328" s="5" t="s">
        <v>3383</v>
      </c>
    </row>
    <row r="329" spans="1:7">
      <c r="A329" s="11">
        <v>45453</v>
      </c>
      <c r="B329" s="5">
        <v>45.85</v>
      </c>
      <c r="C329" s="5" t="s">
        <v>7913</v>
      </c>
      <c r="D329" s="5" t="s">
        <v>7894</v>
      </c>
      <c r="E329" s="5" t="s">
        <v>7914</v>
      </c>
      <c r="F329" s="5" t="s">
        <v>5909</v>
      </c>
      <c r="G329" s="5" t="s">
        <v>4214</v>
      </c>
    </row>
    <row r="330" spans="1:7">
      <c r="A330" s="11">
        <v>45450</v>
      </c>
      <c r="B330" s="5">
        <v>45.84</v>
      </c>
      <c r="C330" s="5" t="s">
        <v>7860</v>
      </c>
      <c r="D330" s="5" t="s">
        <v>7852</v>
      </c>
      <c r="E330" s="5" t="s">
        <v>7915</v>
      </c>
      <c r="F330" s="5" t="s">
        <v>6307</v>
      </c>
      <c r="G330" s="5" t="s">
        <v>4486</v>
      </c>
    </row>
    <row r="331" spans="1:7">
      <c r="A331" s="11">
        <v>45449</v>
      </c>
      <c r="B331" s="5">
        <v>46.23</v>
      </c>
      <c r="C331" s="5" t="s">
        <v>7916</v>
      </c>
      <c r="D331" s="5" t="s">
        <v>7917</v>
      </c>
      <c r="E331" s="5" t="s">
        <v>7918</v>
      </c>
      <c r="F331" s="5" t="s">
        <v>7919</v>
      </c>
      <c r="G331" s="5" t="s">
        <v>3499</v>
      </c>
    </row>
    <row r="332" spans="1:7">
      <c r="A332" s="11">
        <v>45448</v>
      </c>
      <c r="B332" s="5">
        <v>46.02</v>
      </c>
      <c r="C332" s="5" t="s">
        <v>7866</v>
      </c>
      <c r="D332" s="5" t="s">
        <v>7920</v>
      </c>
      <c r="E332" s="5" t="s">
        <v>7921</v>
      </c>
      <c r="F332" s="5" t="s">
        <v>7922</v>
      </c>
      <c r="G332" s="5" t="s">
        <v>7923</v>
      </c>
    </row>
    <row r="333" spans="1:7">
      <c r="A333" s="11">
        <v>45447</v>
      </c>
      <c r="B333" s="5">
        <v>47.42</v>
      </c>
      <c r="C333" s="5" t="s">
        <v>7848</v>
      </c>
      <c r="D333" s="5" t="s">
        <v>7924</v>
      </c>
      <c r="E333" s="5" t="s">
        <v>7925</v>
      </c>
      <c r="F333" s="5" t="s">
        <v>7926</v>
      </c>
      <c r="G333" s="5" t="s">
        <v>3803</v>
      </c>
    </row>
    <row r="334" spans="1:7">
      <c r="A334" s="11">
        <v>45446</v>
      </c>
      <c r="B334" s="5">
        <v>46.65</v>
      </c>
      <c r="C334" s="5" t="s">
        <v>7927</v>
      </c>
      <c r="D334" s="5" t="s">
        <v>7828</v>
      </c>
      <c r="E334" s="5" t="s">
        <v>7928</v>
      </c>
      <c r="F334" s="5" t="s">
        <v>7929</v>
      </c>
      <c r="G334" s="5" t="s">
        <v>3473</v>
      </c>
    </row>
    <row r="335" spans="1:7">
      <c r="A335" s="11">
        <v>45443</v>
      </c>
      <c r="B335" s="5">
        <v>46.5</v>
      </c>
      <c r="C335" s="5" t="s">
        <v>7930</v>
      </c>
      <c r="D335" s="5" t="s">
        <v>7931</v>
      </c>
      <c r="E335" s="5" t="s">
        <v>7932</v>
      </c>
      <c r="F335" s="5" t="s">
        <v>7933</v>
      </c>
      <c r="G335" s="5" t="s">
        <v>5197</v>
      </c>
    </row>
    <row r="336" spans="1:7">
      <c r="A336" s="11">
        <v>45442</v>
      </c>
      <c r="B336" s="5">
        <v>46.12</v>
      </c>
      <c r="C336" s="5" t="s">
        <v>7856</v>
      </c>
      <c r="D336" s="5" t="s">
        <v>7934</v>
      </c>
      <c r="E336" s="5" t="s">
        <v>7855</v>
      </c>
      <c r="F336" s="5" t="s">
        <v>5257</v>
      </c>
      <c r="G336" s="5" t="s">
        <v>6104</v>
      </c>
    </row>
    <row r="337" spans="1:7">
      <c r="A337" s="11">
        <v>45441</v>
      </c>
      <c r="B337" s="5">
        <v>46.08</v>
      </c>
      <c r="C337" s="5" t="s">
        <v>7935</v>
      </c>
      <c r="D337" s="5" t="s">
        <v>7936</v>
      </c>
      <c r="E337" s="5" t="s">
        <v>7937</v>
      </c>
      <c r="F337" s="5" t="s">
        <v>6128</v>
      </c>
      <c r="G337" s="5" t="s">
        <v>6809</v>
      </c>
    </row>
    <row r="338" spans="1:7">
      <c r="A338" s="11">
        <v>45440</v>
      </c>
      <c r="B338" s="5">
        <v>46.28</v>
      </c>
      <c r="C338" s="5" t="s">
        <v>7938</v>
      </c>
      <c r="D338" s="5" t="s">
        <v>7939</v>
      </c>
      <c r="E338" s="5" t="s">
        <v>7940</v>
      </c>
      <c r="F338" s="5" t="s">
        <v>7941</v>
      </c>
      <c r="G338" s="5" t="s">
        <v>2847</v>
      </c>
    </row>
    <row r="339" spans="1:7">
      <c r="A339" s="11">
        <v>45436</v>
      </c>
      <c r="B339" s="5">
        <v>46.42</v>
      </c>
      <c r="C339" s="5" t="s">
        <v>7942</v>
      </c>
      <c r="D339" s="5" t="s">
        <v>7943</v>
      </c>
      <c r="E339" s="5" t="s">
        <v>7944</v>
      </c>
      <c r="F339" s="5" t="s">
        <v>7945</v>
      </c>
      <c r="G339" s="5" t="s">
        <v>3512</v>
      </c>
    </row>
    <row r="340" spans="1:7">
      <c r="A340" s="11">
        <v>45435</v>
      </c>
      <c r="B340" s="5">
        <v>46.6</v>
      </c>
      <c r="C340" s="5" t="s">
        <v>7865</v>
      </c>
      <c r="D340" s="5" t="s">
        <v>7946</v>
      </c>
      <c r="E340" s="5" t="s">
        <v>7925</v>
      </c>
      <c r="F340" s="5" t="s">
        <v>7800</v>
      </c>
      <c r="G340" s="5" t="s">
        <v>3363</v>
      </c>
    </row>
    <row r="341" spans="1:7">
      <c r="A341" s="11">
        <v>45434</v>
      </c>
      <c r="B341" s="5">
        <v>47.43</v>
      </c>
      <c r="C341" s="5" t="s">
        <v>7888</v>
      </c>
      <c r="D341" s="5" t="s">
        <v>7874</v>
      </c>
      <c r="E341" s="5" t="s">
        <v>7820</v>
      </c>
      <c r="F341" s="5" t="s">
        <v>7947</v>
      </c>
      <c r="G341" s="5" t="s">
        <v>7744</v>
      </c>
    </row>
    <row r="342" spans="1:7">
      <c r="A342" s="11">
        <v>45433</v>
      </c>
      <c r="B342" s="5">
        <v>46.94</v>
      </c>
      <c r="C342" s="5" t="s">
        <v>7948</v>
      </c>
      <c r="D342" s="5" t="s">
        <v>7865</v>
      </c>
      <c r="E342" s="5" t="s">
        <v>7949</v>
      </c>
      <c r="F342" s="5" t="s">
        <v>7950</v>
      </c>
      <c r="G342" s="5" t="s">
        <v>2703</v>
      </c>
    </row>
    <row r="343" spans="1:7">
      <c r="A343" s="11">
        <v>45432</v>
      </c>
      <c r="B343" s="5">
        <v>47.13</v>
      </c>
      <c r="C343" s="5" t="s">
        <v>7951</v>
      </c>
      <c r="D343" s="5" t="s">
        <v>7952</v>
      </c>
      <c r="E343" s="5" t="s">
        <v>7887</v>
      </c>
      <c r="F343" s="5" t="s">
        <v>7953</v>
      </c>
      <c r="G343" s="5" t="s">
        <v>3776</v>
      </c>
    </row>
    <row r="344" spans="1:7">
      <c r="A344" s="11">
        <v>45429</v>
      </c>
      <c r="B344" s="5">
        <v>48.17</v>
      </c>
      <c r="C344" s="5" t="s">
        <v>7705</v>
      </c>
      <c r="D344" s="5" t="s">
        <v>7954</v>
      </c>
      <c r="E344" s="5" t="s">
        <v>7830</v>
      </c>
      <c r="F344" s="5" t="s">
        <v>7581</v>
      </c>
      <c r="G344" s="5" t="s">
        <v>4281</v>
      </c>
    </row>
    <row r="345" spans="1:7">
      <c r="A345" s="11">
        <v>45428</v>
      </c>
      <c r="B345" s="5">
        <v>48.34</v>
      </c>
      <c r="C345" s="5" t="s">
        <v>7955</v>
      </c>
      <c r="D345" s="5" t="s">
        <v>7956</v>
      </c>
      <c r="E345" s="5" t="s">
        <v>7957</v>
      </c>
      <c r="F345" s="5" t="s">
        <v>7958</v>
      </c>
      <c r="G345" s="5" t="s">
        <v>7959</v>
      </c>
    </row>
    <row r="346" spans="1:7">
      <c r="A346" s="11">
        <v>45427</v>
      </c>
      <c r="B346" s="5">
        <v>49.67</v>
      </c>
      <c r="C346" s="5" t="s">
        <v>7960</v>
      </c>
      <c r="D346" s="5" t="s">
        <v>7961</v>
      </c>
      <c r="E346" s="5" t="s">
        <v>7962</v>
      </c>
      <c r="F346" s="5" t="s">
        <v>7963</v>
      </c>
      <c r="G346" s="5" t="s">
        <v>4393</v>
      </c>
    </row>
    <row r="347" spans="1:7">
      <c r="A347" s="11">
        <v>45426</v>
      </c>
      <c r="B347" s="5">
        <v>48.95</v>
      </c>
      <c r="C347" s="5" t="s">
        <v>7964</v>
      </c>
      <c r="D347" s="5" t="s">
        <v>7965</v>
      </c>
      <c r="E347" s="5" t="s">
        <v>7966</v>
      </c>
      <c r="F347" s="5" t="s">
        <v>7257</v>
      </c>
      <c r="G347" s="5" t="s">
        <v>2787</v>
      </c>
    </row>
    <row r="348" spans="1:7">
      <c r="A348" s="11">
        <v>45425</v>
      </c>
      <c r="B348" s="5">
        <v>48.68</v>
      </c>
      <c r="C348" s="5" t="s">
        <v>7967</v>
      </c>
      <c r="D348" s="5" t="s">
        <v>7968</v>
      </c>
      <c r="E348" s="5" t="s">
        <v>7969</v>
      </c>
      <c r="F348" s="5" t="s">
        <v>5091</v>
      </c>
      <c r="G348" s="5" t="s">
        <v>3003</v>
      </c>
    </row>
    <row r="349" spans="1:7">
      <c r="A349" s="11">
        <v>45422</v>
      </c>
      <c r="B349" s="5">
        <v>48.06</v>
      </c>
      <c r="C349" s="5" t="s">
        <v>7951</v>
      </c>
      <c r="D349" s="5" t="s">
        <v>7830</v>
      </c>
      <c r="E349" s="5" t="s">
        <v>7970</v>
      </c>
      <c r="F349" s="5" t="s">
        <v>7971</v>
      </c>
      <c r="G349" s="5" t="s">
        <v>5095</v>
      </c>
    </row>
    <row r="350" spans="1:7">
      <c r="A350" s="11">
        <v>45421</v>
      </c>
      <c r="B350" s="5">
        <v>47.79</v>
      </c>
      <c r="C350" s="5" t="s">
        <v>7951</v>
      </c>
      <c r="D350" s="5" t="s">
        <v>7829</v>
      </c>
      <c r="E350" s="5" t="s">
        <v>7972</v>
      </c>
      <c r="F350" s="5" t="s">
        <v>7973</v>
      </c>
      <c r="G350" s="5" t="s">
        <v>3852</v>
      </c>
    </row>
    <row r="351" spans="1:7">
      <c r="A351" s="11">
        <v>45420</v>
      </c>
      <c r="B351" s="5">
        <v>48</v>
      </c>
      <c r="C351" s="5" t="s">
        <v>7810</v>
      </c>
      <c r="D351" s="5" t="s">
        <v>7974</v>
      </c>
      <c r="E351" s="5" t="s">
        <v>7975</v>
      </c>
      <c r="F351" s="5" t="s">
        <v>5915</v>
      </c>
      <c r="G351" s="5" t="s">
        <v>7976</v>
      </c>
    </row>
    <row r="352" spans="1:7">
      <c r="A352" s="11">
        <v>45419</v>
      </c>
      <c r="B352" s="5">
        <v>47.28</v>
      </c>
      <c r="C352" s="5" t="s">
        <v>7977</v>
      </c>
      <c r="D352" s="5" t="s">
        <v>7837</v>
      </c>
      <c r="E352" s="5" t="s">
        <v>7887</v>
      </c>
      <c r="F352" s="5" t="s">
        <v>5057</v>
      </c>
      <c r="G352" s="5" t="s">
        <v>3770</v>
      </c>
    </row>
    <row r="353" spans="1:7">
      <c r="A353" s="11">
        <v>45418</v>
      </c>
      <c r="B353" s="5">
        <v>47.11</v>
      </c>
      <c r="C353" s="5" t="s">
        <v>7843</v>
      </c>
      <c r="D353" s="5" t="s">
        <v>7810</v>
      </c>
      <c r="E353" s="5" t="s">
        <v>7978</v>
      </c>
      <c r="F353" s="5" t="s">
        <v>5201</v>
      </c>
      <c r="G353" s="5" t="s">
        <v>3418</v>
      </c>
    </row>
    <row r="354" spans="1:7">
      <c r="A354" s="11">
        <v>45415</v>
      </c>
      <c r="B354" s="5">
        <v>47.12</v>
      </c>
      <c r="C354" s="5" t="s">
        <v>7888</v>
      </c>
      <c r="D354" s="5" t="s">
        <v>7869</v>
      </c>
      <c r="E354" s="5" t="s">
        <v>7979</v>
      </c>
      <c r="F354" s="5" t="s">
        <v>7980</v>
      </c>
      <c r="G354" s="5" t="s">
        <v>7981</v>
      </c>
    </row>
    <row r="355" spans="1:7">
      <c r="A355" s="11">
        <v>45414</v>
      </c>
      <c r="B355" s="5">
        <v>46.79</v>
      </c>
      <c r="C355" s="5" t="s">
        <v>7820</v>
      </c>
      <c r="D355" s="5" t="s">
        <v>7948</v>
      </c>
      <c r="E355" s="5" t="s">
        <v>7982</v>
      </c>
      <c r="F355" s="5" t="s">
        <v>5242</v>
      </c>
      <c r="G355" s="5" t="s">
        <v>3427</v>
      </c>
    </row>
    <row r="356" spans="1:7">
      <c r="A356" s="11">
        <v>45413</v>
      </c>
      <c r="B356" s="5">
        <v>46.84</v>
      </c>
      <c r="C356" s="5" t="s">
        <v>7983</v>
      </c>
      <c r="D356" s="5" t="s">
        <v>7984</v>
      </c>
      <c r="E356" s="5" t="s">
        <v>7788</v>
      </c>
      <c r="F356" s="5" t="s">
        <v>6017</v>
      </c>
      <c r="G356" s="5" t="s">
        <v>2847</v>
      </c>
    </row>
    <row r="357" spans="1:7">
      <c r="A357" s="11">
        <v>45412</v>
      </c>
      <c r="B357" s="5">
        <v>46.98</v>
      </c>
      <c r="C357" s="5" t="s">
        <v>7985</v>
      </c>
      <c r="D357" s="5" t="s">
        <v>7986</v>
      </c>
      <c r="E357" s="5" t="s">
        <v>7978</v>
      </c>
      <c r="F357" s="5" t="s">
        <v>7214</v>
      </c>
      <c r="G357" s="5" t="s">
        <v>7987</v>
      </c>
    </row>
    <row r="358" spans="1:7">
      <c r="A358" s="11">
        <v>45411</v>
      </c>
      <c r="B358" s="5">
        <v>47.78</v>
      </c>
      <c r="C358" s="5" t="s">
        <v>7988</v>
      </c>
      <c r="D358" s="5" t="s">
        <v>7967</v>
      </c>
      <c r="E358" s="5" t="s">
        <v>7989</v>
      </c>
      <c r="F358" s="5" t="s">
        <v>7990</v>
      </c>
      <c r="G358" s="5" t="s">
        <v>3383</v>
      </c>
    </row>
    <row r="359" spans="1:7">
      <c r="A359" s="11">
        <v>45408</v>
      </c>
      <c r="B359" s="5">
        <v>47.86</v>
      </c>
      <c r="C359" s="5" t="s">
        <v>7991</v>
      </c>
      <c r="D359" s="5" t="s">
        <v>7992</v>
      </c>
      <c r="E359" s="5" t="s">
        <v>7985</v>
      </c>
      <c r="F359" s="5" t="s">
        <v>7993</v>
      </c>
      <c r="G359" s="5" t="s">
        <v>7524</v>
      </c>
    </row>
    <row r="360" spans="1:7">
      <c r="A360" s="11">
        <v>45407</v>
      </c>
      <c r="B360" s="5">
        <v>48.1</v>
      </c>
      <c r="C360" s="5" t="s">
        <v>7994</v>
      </c>
      <c r="D360" s="5" t="s">
        <v>7995</v>
      </c>
      <c r="E360" s="5" t="s">
        <v>7699</v>
      </c>
      <c r="F360" s="5" t="s">
        <v>7996</v>
      </c>
      <c r="G360" s="5" t="s">
        <v>3639</v>
      </c>
    </row>
    <row r="361" spans="1:7">
      <c r="A361" s="11">
        <v>45406</v>
      </c>
      <c r="B361" s="5">
        <v>48.35</v>
      </c>
      <c r="C361" s="5" t="s">
        <v>7997</v>
      </c>
      <c r="D361" s="5" t="s">
        <v>7998</v>
      </c>
      <c r="E361" s="5" t="s">
        <v>7999</v>
      </c>
      <c r="F361" s="5" t="s">
        <v>8000</v>
      </c>
      <c r="G361" s="5" t="s">
        <v>2924</v>
      </c>
    </row>
    <row r="362" spans="1:7">
      <c r="A362" s="11">
        <v>45405</v>
      </c>
      <c r="B362" s="5">
        <v>48.32</v>
      </c>
      <c r="C362" s="5" t="s">
        <v>7974</v>
      </c>
      <c r="D362" s="5" t="s">
        <v>8001</v>
      </c>
      <c r="E362" s="5" t="s">
        <v>8002</v>
      </c>
      <c r="F362" s="5" t="s">
        <v>8003</v>
      </c>
      <c r="G362" s="5" t="s">
        <v>3938</v>
      </c>
    </row>
    <row r="363" spans="1:7">
      <c r="A363" s="11">
        <v>45404</v>
      </c>
      <c r="B363" s="5">
        <v>48.14</v>
      </c>
      <c r="C363" s="5" t="s">
        <v>8004</v>
      </c>
      <c r="D363" s="5" t="s">
        <v>8005</v>
      </c>
      <c r="E363" s="5" t="s">
        <v>7951</v>
      </c>
      <c r="F363" s="5" t="s">
        <v>5287</v>
      </c>
      <c r="G363" s="5" t="s">
        <v>4451</v>
      </c>
    </row>
    <row r="364" spans="1:7">
      <c r="A364" s="11">
        <v>45401</v>
      </c>
      <c r="B364" s="5">
        <v>48.32</v>
      </c>
      <c r="C364" s="5" t="s">
        <v>8006</v>
      </c>
      <c r="D364" s="5" t="s">
        <v>8007</v>
      </c>
      <c r="E364" s="5" t="s">
        <v>8008</v>
      </c>
      <c r="F364" s="5" t="s">
        <v>4957</v>
      </c>
      <c r="G364" s="5" t="s">
        <v>3216</v>
      </c>
    </row>
    <row r="365" spans="1:7">
      <c r="A365" s="11">
        <v>45400</v>
      </c>
      <c r="B365" s="5">
        <v>48.11</v>
      </c>
      <c r="C365" s="5" t="s">
        <v>7801</v>
      </c>
      <c r="D365" s="5" t="s">
        <v>7801</v>
      </c>
      <c r="E365" s="5" t="s">
        <v>8009</v>
      </c>
      <c r="F365" s="5" t="s">
        <v>8010</v>
      </c>
      <c r="G365" s="5" t="s">
        <v>3565</v>
      </c>
    </row>
    <row r="366" spans="1:7">
      <c r="A366" s="11">
        <v>45399</v>
      </c>
      <c r="B366" s="5">
        <v>47.79</v>
      </c>
      <c r="C366" s="5" t="s">
        <v>7951</v>
      </c>
      <c r="D366" s="5" t="s">
        <v>7992</v>
      </c>
      <c r="E366" s="5" t="s">
        <v>8011</v>
      </c>
      <c r="F366" s="5" t="s">
        <v>4932</v>
      </c>
      <c r="G366" s="5" t="s">
        <v>4653</v>
      </c>
    </row>
    <row r="367" spans="1:7">
      <c r="A367" s="11">
        <v>45398</v>
      </c>
      <c r="B367" s="5">
        <v>47.92</v>
      </c>
      <c r="C367" s="5" t="s">
        <v>7703</v>
      </c>
      <c r="D367" s="5" t="s">
        <v>8012</v>
      </c>
      <c r="E367" s="5" t="s">
        <v>7889</v>
      </c>
      <c r="F367" s="5" t="s">
        <v>8013</v>
      </c>
      <c r="G367" s="5" t="s">
        <v>4456</v>
      </c>
    </row>
    <row r="368" spans="1:7">
      <c r="A368" s="11">
        <v>45397</v>
      </c>
      <c r="B368" s="5">
        <v>48.24</v>
      </c>
      <c r="C368" s="5" t="s">
        <v>7961</v>
      </c>
      <c r="D368" s="5" t="s">
        <v>8014</v>
      </c>
      <c r="E368" s="5" t="s">
        <v>7709</v>
      </c>
      <c r="F368" s="5" t="s">
        <v>5968</v>
      </c>
      <c r="G368" s="5" t="s">
        <v>3639</v>
      </c>
    </row>
    <row r="369" spans="1:7">
      <c r="A369" s="11">
        <v>45394</v>
      </c>
      <c r="B369" s="5">
        <v>48.49</v>
      </c>
      <c r="C369" s="5" t="s">
        <v>7698</v>
      </c>
      <c r="D369" s="5" t="s">
        <v>7708</v>
      </c>
      <c r="E369" s="5" t="s">
        <v>7702</v>
      </c>
      <c r="F369" s="5" t="s">
        <v>7172</v>
      </c>
      <c r="G369" s="5" t="s">
        <v>8015</v>
      </c>
    </row>
    <row r="370" spans="1:7">
      <c r="A370" s="11">
        <v>45393</v>
      </c>
      <c r="B370" s="5">
        <v>49.53</v>
      </c>
      <c r="C370" s="5" t="s">
        <v>8016</v>
      </c>
      <c r="D370" s="5" t="s">
        <v>8017</v>
      </c>
      <c r="E370" s="5" t="s">
        <v>8018</v>
      </c>
      <c r="F370" s="5" t="s">
        <v>8019</v>
      </c>
      <c r="G370" s="5" t="s">
        <v>3741</v>
      </c>
    </row>
    <row r="371" spans="1:7">
      <c r="A371" s="11">
        <v>45392</v>
      </c>
      <c r="B371" s="5">
        <v>49.21</v>
      </c>
      <c r="C371" s="5" t="s">
        <v>7758</v>
      </c>
      <c r="D371" s="5" t="s">
        <v>8020</v>
      </c>
      <c r="E371" s="5" t="s">
        <v>8021</v>
      </c>
      <c r="F371" s="5" t="s">
        <v>8022</v>
      </c>
      <c r="G371" s="5" t="s">
        <v>6900</v>
      </c>
    </row>
    <row r="372" spans="1:7">
      <c r="A372" s="11">
        <v>45391</v>
      </c>
      <c r="B372" s="5">
        <v>50.01</v>
      </c>
      <c r="C372" s="5" t="s">
        <v>8023</v>
      </c>
      <c r="D372" s="5" t="s">
        <v>8024</v>
      </c>
      <c r="E372" s="5" t="s">
        <v>8012</v>
      </c>
      <c r="F372" s="5" t="s">
        <v>8025</v>
      </c>
      <c r="G372" s="5" t="s">
        <v>8026</v>
      </c>
    </row>
    <row r="373" spans="1:7">
      <c r="A373" s="11">
        <v>45390</v>
      </c>
      <c r="B373" s="5">
        <v>48.24</v>
      </c>
      <c r="C373" s="5" t="s">
        <v>7804</v>
      </c>
      <c r="D373" s="5" t="s">
        <v>8027</v>
      </c>
      <c r="E373" s="5" t="s">
        <v>7761</v>
      </c>
      <c r="F373" s="5" t="s">
        <v>5186</v>
      </c>
      <c r="G373" s="5" t="s">
        <v>2723</v>
      </c>
    </row>
    <row r="374" spans="1:7">
      <c r="A374" s="11">
        <v>45387</v>
      </c>
      <c r="B374" s="5">
        <v>48.55</v>
      </c>
      <c r="C374" s="5" t="s">
        <v>8028</v>
      </c>
      <c r="D374" s="5" t="s">
        <v>8029</v>
      </c>
      <c r="E374" s="5" t="s">
        <v>7806</v>
      </c>
      <c r="F374" s="5" t="s">
        <v>5110</v>
      </c>
      <c r="G374" s="5" t="s">
        <v>6387</v>
      </c>
    </row>
    <row r="375" spans="1:7">
      <c r="A375" s="11">
        <v>45386</v>
      </c>
      <c r="B375" s="5">
        <v>48.11</v>
      </c>
      <c r="C375" s="5" t="s">
        <v>7693</v>
      </c>
      <c r="D375" s="5" t="s">
        <v>8030</v>
      </c>
      <c r="E375" s="5" t="s">
        <v>8031</v>
      </c>
      <c r="F375" s="5" t="s">
        <v>8032</v>
      </c>
      <c r="G375" s="5" t="s">
        <v>4668</v>
      </c>
    </row>
    <row r="376" spans="1:7">
      <c r="A376" s="11">
        <v>45385</v>
      </c>
      <c r="B376" s="5">
        <v>48.74</v>
      </c>
      <c r="C376" s="5" t="s">
        <v>8033</v>
      </c>
      <c r="D376" s="5" t="s">
        <v>8034</v>
      </c>
      <c r="E376" s="5" t="s">
        <v>8027</v>
      </c>
      <c r="F376" s="5" t="s">
        <v>8035</v>
      </c>
      <c r="G376" s="5" t="s">
        <v>6484</v>
      </c>
    </row>
    <row r="377" spans="1:7">
      <c r="A377" s="11">
        <v>45384</v>
      </c>
      <c r="B377" s="5">
        <v>49.36</v>
      </c>
      <c r="C377" s="5" t="s">
        <v>8036</v>
      </c>
      <c r="D377" s="5" t="s">
        <v>8037</v>
      </c>
      <c r="E377" s="5" t="s">
        <v>7704</v>
      </c>
      <c r="F377" s="5" t="s">
        <v>7718</v>
      </c>
      <c r="G377" s="5" t="s">
        <v>8038</v>
      </c>
    </row>
    <row r="378" spans="1:7">
      <c r="A378" s="11">
        <v>45383</v>
      </c>
      <c r="B378" s="5">
        <v>50.04</v>
      </c>
      <c r="C378" s="5" t="s">
        <v>8036</v>
      </c>
      <c r="D378" s="5" t="s">
        <v>8024</v>
      </c>
      <c r="E378" s="5" t="s">
        <v>8039</v>
      </c>
      <c r="F378" s="5" t="s">
        <v>5964</v>
      </c>
      <c r="G378" s="5" t="s">
        <v>4019</v>
      </c>
    </row>
    <row r="379" spans="1:7">
      <c r="A379" s="11">
        <v>45379</v>
      </c>
      <c r="B379" s="5">
        <v>49.91</v>
      </c>
      <c r="C379" s="5" t="s">
        <v>8040</v>
      </c>
      <c r="D379" s="5" t="s">
        <v>8041</v>
      </c>
      <c r="E379" s="5" t="s">
        <v>8042</v>
      </c>
      <c r="F379" s="5" t="s">
        <v>5530</v>
      </c>
      <c r="G379" s="5" t="s">
        <v>4417</v>
      </c>
    </row>
    <row r="380" spans="1:7">
      <c r="A380" s="11">
        <v>45378</v>
      </c>
      <c r="B380" s="5">
        <v>49.77</v>
      </c>
      <c r="C380" s="5" t="s">
        <v>8020</v>
      </c>
      <c r="D380" s="5" t="s">
        <v>7721</v>
      </c>
      <c r="E380" s="5" t="s">
        <v>7730</v>
      </c>
      <c r="F380" s="5" t="s">
        <v>6119</v>
      </c>
      <c r="G380" s="5" t="s">
        <v>3216</v>
      </c>
    </row>
    <row r="381" spans="1:7">
      <c r="A381" s="11">
        <v>45377</v>
      </c>
      <c r="B381" s="5">
        <v>49.55</v>
      </c>
      <c r="C381" s="5" t="s">
        <v>8030</v>
      </c>
      <c r="D381" s="5" t="s">
        <v>8042</v>
      </c>
      <c r="E381" s="5" t="s">
        <v>8043</v>
      </c>
      <c r="F381" s="5" t="s">
        <v>8044</v>
      </c>
      <c r="G381" s="5" t="s">
        <v>2822</v>
      </c>
    </row>
    <row r="382" spans="1:7">
      <c r="A382" s="11">
        <v>45376</v>
      </c>
      <c r="B382" s="5">
        <v>49.68</v>
      </c>
      <c r="C382" s="5" t="s">
        <v>8045</v>
      </c>
      <c r="D382" s="5" t="s">
        <v>8046</v>
      </c>
      <c r="E382" s="5" t="s">
        <v>8047</v>
      </c>
      <c r="F382" s="5" t="s">
        <v>6450</v>
      </c>
      <c r="G382" s="5" t="s">
        <v>3570</v>
      </c>
    </row>
    <row r="383" spans="1:7">
      <c r="A383" s="11">
        <v>45373</v>
      </c>
      <c r="B383" s="5">
        <v>49.78</v>
      </c>
      <c r="C383" s="5" t="s">
        <v>8048</v>
      </c>
      <c r="D383" s="5" t="s">
        <v>8049</v>
      </c>
      <c r="E383" s="5" t="s">
        <v>7961</v>
      </c>
      <c r="F383" s="5" t="s">
        <v>8050</v>
      </c>
      <c r="G383" s="5" t="s">
        <v>3570</v>
      </c>
    </row>
    <row r="384" spans="1:7">
      <c r="A384" s="11">
        <v>45372</v>
      </c>
      <c r="B384" s="5">
        <v>49.88</v>
      </c>
      <c r="C384" s="5" t="s">
        <v>8051</v>
      </c>
      <c r="D384" s="5" t="s">
        <v>8041</v>
      </c>
      <c r="E384" s="5" t="s">
        <v>8045</v>
      </c>
      <c r="F384" s="5" t="s">
        <v>8052</v>
      </c>
      <c r="G384" s="5" t="s">
        <v>3565</v>
      </c>
    </row>
    <row r="385" spans="1:7">
      <c r="A385" s="11">
        <v>45371</v>
      </c>
      <c r="B385" s="5">
        <v>49.55</v>
      </c>
      <c r="C385" s="5" t="s">
        <v>8053</v>
      </c>
      <c r="D385" s="5" t="s">
        <v>7717</v>
      </c>
      <c r="E385" s="5" t="s">
        <v>7713</v>
      </c>
      <c r="F385" s="5" t="s">
        <v>8054</v>
      </c>
      <c r="G385" s="5" t="s">
        <v>6030</v>
      </c>
    </row>
    <row r="386" spans="1:7">
      <c r="A386" s="11">
        <v>45370</v>
      </c>
      <c r="B386" s="5">
        <v>49.14</v>
      </c>
      <c r="C386" s="5" t="s">
        <v>8055</v>
      </c>
      <c r="D386" s="5" t="s">
        <v>7751</v>
      </c>
      <c r="E386" s="5" t="s">
        <v>7701</v>
      </c>
      <c r="F386" s="5" t="s">
        <v>8056</v>
      </c>
      <c r="G386" s="5" t="s">
        <v>2822</v>
      </c>
    </row>
    <row r="387" spans="1:7">
      <c r="A387" s="11">
        <v>45369</v>
      </c>
      <c r="B387" s="5">
        <v>49.27</v>
      </c>
      <c r="C387" s="5" t="s">
        <v>8034</v>
      </c>
      <c r="D387" s="5" t="s">
        <v>8057</v>
      </c>
      <c r="E387" s="5" t="s">
        <v>7964</v>
      </c>
      <c r="F387" s="5" t="s">
        <v>8058</v>
      </c>
      <c r="G387" s="5" t="s">
        <v>3911</v>
      </c>
    </row>
    <row r="388" spans="1:7">
      <c r="A388" s="11">
        <v>45366</v>
      </c>
      <c r="B388" s="5">
        <v>48.93</v>
      </c>
      <c r="C388" s="5" t="s">
        <v>8014</v>
      </c>
      <c r="D388" s="5" t="s">
        <v>8036</v>
      </c>
      <c r="E388" s="5" t="s">
        <v>8059</v>
      </c>
      <c r="F388" s="5" t="s">
        <v>8060</v>
      </c>
      <c r="G388" s="5" t="s">
        <v>5651</v>
      </c>
    </row>
    <row r="389" spans="1:7">
      <c r="A389" s="11">
        <v>45365</v>
      </c>
      <c r="B389" s="5">
        <v>49.79</v>
      </c>
      <c r="C389" s="5" t="s">
        <v>7682</v>
      </c>
      <c r="D389" s="5" t="s">
        <v>8061</v>
      </c>
      <c r="E389" s="5" t="s">
        <v>7751</v>
      </c>
      <c r="F389" s="5" t="s">
        <v>8062</v>
      </c>
      <c r="G389" s="5" t="s">
        <v>2723</v>
      </c>
    </row>
    <row r="390" spans="1:7">
      <c r="A390" s="11">
        <v>45364</v>
      </c>
      <c r="B390" s="5">
        <v>50.11</v>
      </c>
      <c r="C390" s="5" t="s">
        <v>7748</v>
      </c>
      <c r="D390" s="5" t="s">
        <v>8063</v>
      </c>
      <c r="E390" s="5" t="s">
        <v>8064</v>
      </c>
      <c r="F390" s="5" t="s">
        <v>7293</v>
      </c>
      <c r="G390" s="5" t="s">
        <v>2698</v>
      </c>
    </row>
    <row r="391" spans="1:7">
      <c r="A391" s="11">
        <v>45363</v>
      </c>
      <c r="B391" s="5">
        <v>50.07</v>
      </c>
      <c r="C391" s="5" t="s">
        <v>8065</v>
      </c>
      <c r="D391" s="5" t="s">
        <v>7723</v>
      </c>
      <c r="E391" s="5" t="s">
        <v>7686</v>
      </c>
      <c r="F391" s="5" t="s">
        <v>8066</v>
      </c>
      <c r="G391" s="5" t="s">
        <v>2847</v>
      </c>
    </row>
    <row r="392" spans="1:7">
      <c r="A392" s="11">
        <v>45362</v>
      </c>
      <c r="B392" s="5">
        <v>50.22</v>
      </c>
      <c r="C392" s="5" t="s">
        <v>7961</v>
      </c>
      <c r="D392" s="5" t="s">
        <v>8067</v>
      </c>
      <c r="E392" s="5" t="s">
        <v>7717</v>
      </c>
      <c r="F392" s="5" t="s">
        <v>8068</v>
      </c>
      <c r="G392" s="5" t="s">
        <v>4759</v>
      </c>
    </row>
    <row r="393" spans="1:7">
      <c r="A393" s="11">
        <v>45359</v>
      </c>
      <c r="B393" s="5">
        <v>49.5</v>
      </c>
      <c r="C393" s="5" t="s">
        <v>7707</v>
      </c>
      <c r="D393" s="5" t="s">
        <v>7688</v>
      </c>
      <c r="E393" s="5" t="s">
        <v>8069</v>
      </c>
      <c r="F393" s="5" t="s">
        <v>7861</v>
      </c>
      <c r="G393" s="5" t="s">
        <v>3785</v>
      </c>
    </row>
    <row r="394" spans="1:7">
      <c r="A394" s="11">
        <v>45358</v>
      </c>
      <c r="B394" s="5">
        <v>48.9</v>
      </c>
      <c r="C394" s="5" t="s">
        <v>8070</v>
      </c>
      <c r="D394" s="5" t="s">
        <v>8043</v>
      </c>
      <c r="E394" s="5" t="s">
        <v>8071</v>
      </c>
      <c r="F394" s="5" t="s">
        <v>7778</v>
      </c>
      <c r="G394" s="5" t="s">
        <v>2708</v>
      </c>
    </row>
    <row r="395" spans="1:7">
      <c r="A395" s="11">
        <v>45357</v>
      </c>
      <c r="B395" s="5">
        <v>49.17</v>
      </c>
      <c r="C395" s="5" t="s">
        <v>7964</v>
      </c>
      <c r="D395" s="5" t="s">
        <v>8072</v>
      </c>
      <c r="E395" s="5" t="s">
        <v>7701</v>
      </c>
      <c r="F395" s="5" t="s">
        <v>6576</v>
      </c>
      <c r="G395" s="5" t="s">
        <v>3105</v>
      </c>
    </row>
    <row r="396" spans="1:7">
      <c r="A396" s="11">
        <v>45356</v>
      </c>
      <c r="B396" s="5">
        <v>48.95</v>
      </c>
      <c r="C396" s="5" t="s">
        <v>8053</v>
      </c>
      <c r="D396" s="5" t="s">
        <v>8073</v>
      </c>
      <c r="E396" s="5" t="s">
        <v>8074</v>
      </c>
      <c r="F396" s="5" t="s">
        <v>8075</v>
      </c>
      <c r="G396" s="5" t="s">
        <v>4451</v>
      </c>
    </row>
    <row r="397" spans="1:7">
      <c r="A397" s="11">
        <v>45355</v>
      </c>
      <c r="B397" s="5">
        <v>49.13</v>
      </c>
      <c r="C397" s="5" t="s">
        <v>8076</v>
      </c>
      <c r="D397" s="5" t="s">
        <v>8077</v>
      </c>
      <c r="E397" s="5" t="s">
        <v>8078</v>
      </c>
      <c r="F397" s="5" t="s">
        <v>4999</v>
      </c>
      <c r="G397" s="5" t="s">
        <v>8079</v>
      </c>
    </row>
    <row r="398" spans="1:7">
      <c r="A398" s="11">
        <v>45352</v>
      </c>
      <c r="B398" s="5">
        <v>48.4</v>
      </c>
      <c r="C398" s="5" t="s">
        <v>8080</v>
      </c>
      <c r="D398" s="5" t="s">
        <v>8081</v>
      </c>
      <c r="E398" s="5" t="s">
        <v>8082</v>
      </c>
      <c r="F398" s="5" t="s">
        <v>8083</v>
      </c>
      <c r="G398" s="5" t="s">
        <v>2924</v>
      </c>
    </row>
    <row r="399" spans="1:7">
      <c r="A399" s="11">
        <v>45351</v>
      </c>
      <c r="B399" s="5">
        <v>48.37</v>
      </c>
      <c r="C399" s="5" t="s">
        <v>7804</v>
      </c>
      <c r="D399" s="5" t="s">
        <v>8084</v>
      </c>
      <c r="E399" s="5" t="s">
        <v>8085</v>
      </c>
      <c r="F399" s="5" t="s">
        <v>5672</v>
      </c>
      <c r="G399" s="5" t="s">
        <v>3741</v>
      </c>
    </row>
    <row r="400" spans="1:7">
      <c r="A400" s="11">
        <v>45350</v>
      </c>
      <c r="B400" s="5">
        <v>48.06</v>
      </c>
      <c r="C400" s="5" t="s">
        <v>7709</v>
      </c>
      <c r="D400" s="5" t="s">
        <v>8084</v>
      </c>
      <c r="E400" s="5" t="s">
        <v>7813</v>
      </c>
      <c r="F400" s="5" t="s">
        <v>8086</v>
      </c>
      <c r="G400" s="5" t="s">
        <v>3639</v>
      </c>
    </row>
    <row r="401" spans="1:7">
      <c r="A401" s="11">
        <v>45349</v>
      </c>
      <c r="B401" s="5">
        <v>48.31</v>
      </c>
      <c r="C401" s="5" t="s">
        <v>7834</v>
      </c>
      <c r="D401" s="5" t="s">
        <v>8087</v>
      </c>
      <c r="E401" s="5" t="s">
        <v>8088</v>
      </c>
      <c r="F401" s="5" t="s">
        <v>8089</v>
      </c>
      <c r="G401" s="5" t="s">
        <v>3186</v>
      </c>
    </row>
    <row r="402" spans="1:7">
      <c r="A402" s="11">
        <v>45348</v>
      </c>
      <c r="B402" s="5">
        <v>48.4</v>
      </c>
      <c r="C402" s="5" t="s">
        <v>8069</v>
      </c>
      <c r="D402" s="5" t="s">
        <v>8059</v>
      </c>
      <c r="E402" s="5" t="s">
        <v>8090</v>
      </c>
      <c r="F402" s="5" t="s">
        <v>7459</v>
      </c>
      <c r="G402" s="5" t="s">
        <v>5075</v>
      </c>
    </row>
    <row r="403" spans="1:7">
      <c r="A403" s="11">
        <v>45345</v>
      </c>
      <c r="B403" s="5">
        <v>48.86</v>
      </c>
      <c r="C403" s="5" t="s">
        <v>7797</v>
      </c>
      <c r="D403" s="5" t="s">
        <v>8091</v>
      </c>
      <c r="E403" s="5" t="s">
        <v>7759</v>
      </c>
      <c r="F403" s="5" t="s">
        <v>8092</v>
      </c>
      <c r="G403" s="5" t="s">
        <v>2973</v>
      </c>
    </row>
    <row r="404" spans="1:7">
      <c r="A404" s="11">
        <v>45344</v>
      </c>
      <c r="B404" s="5">
        <v>48.57</v>
      </c>
      <c r="C404" s="5" t="s">
        <v>8093</v>
      </c>
      <c r="D404" s="5" t="s">
        <v>8094</v>
      </c>
      <c r="E404" s="5" t="s">
        <v>7834</v>
      </c>
      <c r="F404" s="5" t="s">
        <v>7581</v>
      </c>
      <c r="G404" s="5" t="s">
        <v>4244</v>
      </c>
    </row>
    <row r="405" spans="1:7">
      <c r="A405" s="11">
        <v>45343</v>
      </c>
      <c r="B405" s="5">
        <v>48.48</v>
      </c>
      <c r="C405" s="5" t="s">
        <v>8087</v>
      </c>
      <c r="D405" s="5" t="s">
        <v>8095</v>
      </c>
      <c r="E405" s="5" t="s">
        <v>8096</v>
      </c>
      <c r="F405" s="5" t="s">
        <v>6128</v>
      </c>
      <c r="G405" s="5" t="s">
        <v>3211</v>
      </c>
    </row>
    <row r="406" spans="1:7">
      <c r="A406" s="11">
        <v>45342</v>
      </c>
      <c r="B406" s="5">
        <v>48.28</v>
      </c>
      <c r="C406" s="5" t="s">
        <v>7842</v>
      </c>
      <c r="D406" s="5" t="s">
        <v>7703</v>
      </c>
      <c r="E406" s="5" t="s">
        <v>7699</v>
      </c>
      <c r="F406" s="5" t="s">
        <v>8097</v>
      </c>
      <c r="G406" s="5" t="s">
        <v>3736</v>
      </c>
    </row>
    <row r="407" spans="1:7">
      <c r="A407" s="11">
        <v>45338</v>
      </c>
      <c r="B407" s="5">
        <v>48.44</v>
      </c>
      <c r="C407" s="5" t="s">
        <v>7697</v>
      </c>
      <c r="D407" s="5" t="s">
        <v>8098</v>
      </c>
      <c r="E407" s="5" t="s">
        <v>8006</v>
      </c>
      <c r="F407" s="5" t="s">
        <v>7484</v>
      </c>
      <c r="G407" s="5" t="s">
        <v>6484</v>
      </c>
    </row>
    <row r="408" spans="1:7">
      <c r="A408" s="11">
        <v>45337</v>
      </c>
      <c r="B408" s="5">
        <v>49.06</v>
      </c>
      <c r="C408" s="5" t="s">
        <v>7705</v>
      </c>
      <c r="D408" s="5" t="s">
        <v>8099</v>
      </c>
      <c r="E408" s="5" t="s">
        <v>7804</v>
      </c>
      <c r="F408" s="5" t="s">
        <v>8100</v>
      </c>
      <c r="G408" s="5" t="s">
        <v>8101</v>
      </c>
    </row>
    <row r="409" spans="1:7">
      <c r="A409" s="11">
        <v>45336</v>
      </c>
      <c r="B409" s="5">
        <v>50.28</v>
      </c>
      <c r="C409" s="5" t="s">
        <v>8102</v>
      </c>
      <c r="D409" s="5" t="s">
        <v>8103</v>
      </c>
      <c r="E409" s="5" t="s">
        <v>8030</v>
      </c>
      <c r="F409" s="5" t="s">
        <v>8104</v>
      </c>
      <c r="G409" s="5" t="s">
        <v>3003</v>
      </c>
    </row>
    <row r="410" spans="1:7">
      <c r="A410" s="11">
        <v>45335</v>
      </c>
      <c r="B410" s="5">
        <v>49.64</v>
      </c>
      <c r="C410" s="5" t="s">
        <v>8105</v>
      </c>
      <c r="D410" s="5" t="s">
        <v>8106</v>
      </c>
      <c r="E410" s="5" t="s">
        <v>8091</v>
      </c>
      <c r="F410" s="5" t="s">
        <v>8107</v>
      </c>
      <c r="G410" s="5" t="s">
        <v>3906</v>
      </c>
    </row>
    <row r="411" spans="1:7">
      <c r="A411" s="11">
        <v>45334</v>
      </c>
      <c r="B411" s="5">
        <v>49.99</v>
      </c>
      <c r="C411" s="5" t="s">
        <v>7748</v>
      </c>
      <c r="D411" s="5" t="s">
        <v>8024</v>
      </c>
      <c r="E411" s="5" t="s">
        <v>8108</v>
      </c>
      <c r="F411" s="5" t="s">
        <v>8109</v>
      </c>
      <c r="G411" s="5" t="s">
        <v>3018</v>
      </c>
    </row>
    <row r="412" spans="1:7">
      <c r="A412" s="11">
        <v>45331</v>
      </c>
      <c r="B412" s="5">
        <v>50.13</v>
      </c>
      <c r="C412" s="5" t="s">
        <v>8110</v>
      </c>
      <c r="D412" s="5" t="s">
        <v>8111</v>
      </c>
      <c r="E412" s="5" t="s">
        <v>8112</v>
      </c>
      <c r="F412" s="5" t="s">
        <v>8113</v>
      </c>
      <c r="G412" s="5" t="s">
        <v>3770</v>
      </c>
    </row>
    <row r="413" spans="1:7">
      <c r="A413" s="11">
        <v>45330</v>
      </c>
      <c r="B413" s="5">
        <v>49.95</v>
      </c>
      <c r="C413" s="5" t="s">
        <v>7721</v>
      </c>
      <c r="D413" s="5" t="s">
        <v>7754</v>
      </c>
      <c r="E413" s="5" t="s">
        <v>8030</v>
      </c>
      <c r="F413" s="5" t="s">
        <v>8056</v>
      </c>
      <c r="G413" s="5" t="s">
        <v>3770</v>
      </c>
    </row>
    <row r="414" spans="1:7">
      <c r="A414" s="11">
        <v>45329</v>
      </c>
      <c r="B414" s="5">
        <v>49.77</v>
      </c>
      <c r="C414" s="5" t="s">
        <v>8067</v>
      </c>
      <c r="D414" s="5" t="s">
        <v>8061</v>
      </c>
      <c r="E414" s="5" t="s">
        <v>8114</v>
      </c>
      <c r="F414" s="5" t="s">
        <v>8115</v>
      </c>
      <c r="G414" s="5" t="s">
        <v>4720</v>
      </c>
    </row>
    <row r="415" spans="1:7">
      <c r="A415" s="11">
        <v>45328</v>
      </c>
      <c r="B415" s="5">
        <v>49.98</v>
      </c>
      <c r="C415" s="5" t="s">
        <v>7719</v>
      </c>
      <c r="D415" s="5" t="s">
        <v>8116</v>
      </c>
      <c r="E415" s="5" t="s">
        <v>7688</v>
      </c>
      <c r="F415" s="5" t="s">
        <v>5945</v>
      </c>
      <c r="G415" s="5" t="s">
        <v>2817</v>
      </c>
    </row>
    <row r="416" spans="1:7">
      <c r="A416" s="11">
        <v>45327</v>
      </c>
      <c r="B416" s="5">
        <v>49.51</v>
      </c>
      <c r="C416" s="5" t="s">
        <v>8106</v>
      </c>
      <c r="D416" s="5" t="s">
        <v>8063</v>
      </c>
      <c r="E416" s="5" t="s">
        <v>8117</v>
      </c>
      <c r="F416" s="5" t="s">
        <v>8056</v>
      </c>
      <c r="G416" s="5" t="s">
        <v>7774</v>
      </c>
    </row>
    <row r="417" spans="1:7">
      <c r="A417" s="11">
        <v>45324</v>
      </c>
      <c r="B417" s="5">
        <v>50.18</v>
      </c>
      <c r="C417" s="5" t="s">
        <v>8118</v>
      </c>
      <c r="D417" s="5" t="s">
        <v>8119</v>
      </c>
      <c r="E417" s="5" t="s">
        <v>8105</v>
      </c>
      <c r="F417" s="5" t="s">
        <v>5550</v>
      </c>
      <c r="G417" s="5" t="s">
        <v>3721</v>
      </c>
    </row>
    <row r="418" spans="1:7">
      <c r="A418" s="11">
        <v>45323</v>
      </c>
      <c r="B418" s="5">
        <v>50.18</v>
      </c>
      <c r="C418" s="5" t="s">
        <v>8120</v>
      </c>
      <c r="D418" s="5" t="s">
        <v>8121</v>
      </c>
      <c r="E418" s="5" t="s">
        <v>7715</v>
      </c>
      <c r="F418" s="5" t="s">
        <v>8122</v>
      </c>
      <c r="G418" s="5" t="s">
        <v>3721</v>
      </c>
    </row>
    <row r="419" spans="1:7">
      <c r="A419" s="11">
        <v>45322</v>
      </c>
      <c r="B419" s="5">
        <v>50.18</v>
      </c>
      <c r="C419" s="5" t="s">
        <v>8123</v>
      </c>
      <c r="D419" s="5" t="s">
        <v>8124</v>
      </c>
      <c r="E419" s="5" t="s">
        <v>7725</v>
      </c>
      <c r="F419" s="5" t="s">
        <v>8125</v>
      </c>
      <c r="G419" s="5" t="s">
        <v>8126</v>
      </c>
    </row>
    <row r="420" spans="1:7">
      <c r="A420" s="11">
        <v>45321</v>
      </c>
      <c r="B420" s="5">
        <v>52.24</v>
      </c>
      <c r="C420" s="5" t="s">
        <v>8127</v>
      </c>
      <c r="D420" s="5" t="s">
        <v>8128</v>
      </c>
      <c r="E420" s="5" t="s">
        <v>8129</v>
      </c>
      <c r="F420" s="5" t="s">
        <v>6907</v>
      </c>
      <c r="G420" s="5" t="s">
        <v>5668</v>
      </c>
    </row>
    <row r="421" spans="1:7">
      <c r="A421" s="11">
        <v>45320</v>
      </c>
      <c r="B421" s="5">
        <v>52.29</v>
      </c>
      <c r="C421" s="5" t="s">
        <v>8130</v>
      </c>
      <c r="D421" s="5" t="s">
        <v>8131</v>
      </c>
      <c r="E421" s="5" t="s">
        <v>8132</v>
      </c>
      <c r="F421" s="5" t="s">
        <v>5983</v>
      </c>
      <c r="G421" s="5" t="s">
        <v>5216</v>
      </c>
    </row>
    <row r="422" spans="1:7">
      <c r="A422" s="11">
        <v>45317</v>
      </c>
      <c r="B422" s="5">
        <v>52.14</v>
      </c>
      <c r="C422" s="5" t="s">
        <v>8128</v>
      </c>
      <c r="D422" s="5" t="s">
        <v>8133</v>
      </c>
      <c r="E422" s="5" t="s">
        <v>8129</v>
      </c>
      <c r="F422" s="5" t="s">
        <v>5647</v>
      </c>
      <c r="G422" s="5" t="s">
        <v>3130</v>
      </c>
    </row>
    <row r="423" spans="1:7">
      <c r="A423" s="11">
        <v>45316</v>
      </c>
      <c r="B423" s="5">
        <v>52.33</v>
      </c>
      <c r="C423" s="5" t="s">
        <v>8134</v>
      </c>
      <c r="D423" s="5" t="s">
        <v>8135</v>
      </c>
      <c r="E423" s="5" t="s">
        <v>8134</v>
      </c>
      <c r="F423" s="5" t="s">
        <v>7302</v>
      </c>
      <c r="G423" s="5" t="s">
        <v>8136</v>
      </c>
    </row>
    <row r="424" spans="1:7">
      <c r="A424" s="11">
        <v>45315</v>
      </c>
      <c r="B424" s="5">
        <v>51.31</v>
      </c>
      <c r="C424" s="5" t="s">
        <v>8137</v>
      </c>
      <c r="D424" s="5" t="s">
        <v>8137</v>
      </c>
      <c r="E424" s="5" t="s">
        <v>8138</v>
      </c>
      <c r="F424" s="5" t="s">
        <v>8139</v>
      </c>
      <c r="G424" s="5" t="s">
        <v>8140</v>
      </c>
    </row>
    <row r="425" spans="1:7">
      <c r="A425" s="11">
        <v>45314</v>
      </c>
      <c r="B425" s="5">
        <v>51.76</v>
      </c>
      <c r="C425" s="5" t="s">
        <v>8141</v>
      </c>
      <c r="D425" s="5" t="s">
        <v>8142</v>
      </c>
      <c r="E425" s="5" t="s">
        <v>8143</v>
      </c>
      <c r="F425" s="5" t="s">
        <v>8144</v>
      </c>
      <c r="G425" s="5" t="s">
        <v>3938</v>
      </c>
    </row>
    <row r="426" spans="1:7">
      <c r="A426" s="11">
        <v>45313</v>
      </c>
      <c r="B426" s="5">
        <v>51.57</v>
      </c>
      <c r="C426" s="5" t="s">
        <v>8145</v>
      </c>
      <c r="D426" s="5" t="s">
        <v>8146</v>
      </c>
      <c r="E426" s="5" t="s">
        <v>7677</v>
      </c>
      <c r="F426" s="5" t="s">
        <v>8147</v>
      </c>
      <c r="G426" s="5" t="s">
        <v>3687</v>
      </c>
    </row>
    <row r="427" spans="1:7">
      <c r="A427" s="11">
        <v>45310</v>
      </c>
      <c r="B427" s="5">
        <v>51.27</v>
      </c>
      <c r="C427" s="5" t="s">
        <v>8148</v>
      </c>
      <c r="D427" s="5" t="s">
        <v>8149</v>
      </c>
      <c r="E427" s="5" t="s">
        <v>8150</v>
      </c>
      <c r="F427" s="5" t="s">
        <v>8151</v>
      </c>
      <c r="G427" s="5" t="s">
        <v>3162</v>
      </c>
    </row>
    <row r="428" spans="1:7">
      <c r="A428" s="11">
        <v>45309</v>
      </c>
      <c r="B428" s="5">
        <v>50.75</v>
      </c>
      <c r="C428" s="5" t="s">
        <v>8067</v>
      </c>
      <c r="D428" s="5" t="s">
        <v>8152</v>
      </c>
      <c r="E428" s="5" t="s">
        <v>7760</v>
      </c>
      <c r="F428" s="5" t="s">
        <v>5990</v>
      </c>
      <c r="G428" s="5" t="s">
        <v>8153</v>
      </c>
    </row>
    <row r="429" spans="1:7">
      <c r="A429" s="11">
        <v>45308</v>
      </c>
      <c r="B429" s="5">
        <v>50.3</v>
      </c>
      <c r="C429" s="5" t="s">
        <v>8154</v>
      </c>
      <c r="D429" s="5" t="s">
        <v>8155</v>
      </c>
      <c r="E429" s="5" t="s">
        <v>8156</v>
      </c>
      <c r="F429" s="5" t="s">
        <v>8032</v>
      </c>
      <c r="G429" s="5" t="s">
        <v>4307</v>
      </c>
    </row>
    <row r="430" spans="1:7">
      <c r="A430" s="11">
        <v>45307</v>
      </c>
      <c r="B430" s="5">
        <v>50.59</v>
      </c>
      <c r="C430" s="5" t="s">
        <v>8157</v>
      </c>
      <c r="D430" s="5" t="s">
        <v>8158</v>
      </c>
      <c r="E430" s="5" t="s">
        <v>7725</v>
      </c>
      <c r="F430" s="5" t="s">
        <v>5911</v>
      </c>
      <c r="G430" s="5" t="s">
        <v>2955</v>
      </c>
    </row>
    <row r="431" spans="1:7">
      <c r="A431" s="11">
        <v>45303</v>
      </c>
      <c r="B431" s="5">
        <v>50.34</v>
      </c>
      <c r="C431" s="5" t="s">
        <v>7720</v>
      </c>
      <c r="D431" s="5" t="s">
        <v>8159</v>
      </c>
      <c r="E431" s="5" t="s">
        <v>7747</v>
      </c>
      <c r="F431" s="5" t="s">
        <v>7996</v>
      </c>
      <c r="G431" s="5" t="s">
        <v>3570</v>
      </c>
    </row>
    <row r="432" spans="1:7">
      <c r="A432" s="11">
        <v>45302</v>
      </c>
      <c r="B432" s="5">
        <v>50.44</v>
      </c>
      <c r="C432" s="5" t="s">
        <v>7729</v>
      </c>
      <c r="D432" s="5" t="s">
        <v>7720</v>
      </c>
      <c r="E432" s="5" t="s">
        <v>7716</v>
      </c>
      <c r="F432" s="5" t="s">
        <v>5103</v>
      </c>
      <c r="G432" s="5" t="s">
        <v>3716</v>
      </c>
    </row>
    <row r="433" spans="1:7">
      <c r="A433" s="11">
        <v>45301</v>
      </c>
      <c r="B433" s="5">
        <v>50.24</v>
      </c>
      <c r="C433" s="5" t="s">
        <v>8160</v>
      </c>
      <c r="D433" s="5" t="s">
        <v>7743</v>
      </c>
      <c r="E433" s="5" t="s">
        <v>7715</v>
      </c>
      <c r="F433" s="5" t="s">
        <v>8161</v>
      </c>
      <c r="G433" s="5" t="s">
        <v>5870</v>
      </c>
    </row>
    <row r="434" spans="1:7">
      <c r="A434" s="11">
        <v>45300</v>
      </c>
      <c r="B434" s="5">
        <v>49.91</v>
      </c>
      <c r="C434" s="5" t="s">
        <v>8036</v>
      </c>
      <c r="D434" s="5" t="s">
        <v>7748</v>
      </c>
      <c r="E434" s="5" t="s">
        <v>8162</v>
      </c>
      <c r="F434" s="5" t="s">
        <v>8163</v>
      </c>
      <c r="G434" s="5" t="s">
        <v>5568</v>
      </c>
    </row>
    <row r="435" spans="1:7">
      <c r="A435" s="11">
        <v>45299</v>
      </c>
      <c r="B435" s="5">
        <v>50.46</v>
      </c>
      <c r="C435" s="5" t="s">
        <v>8164</v>
      </c>
      <c r="D435" s="5" t="s">
        <v>7720</v>
      </c>
      <c r="E435" s="5" t="s">
        <v>8099</v>
      </c>
      <c r="F435" s="5" t="s">
        <v>6233</v>
      </c>
      <c r="G435" s="5" t="s">
        <v>4673</v>
      </c>
    </row>
    <row r="436" spans="1:7">
      <c r="A436" s="11">
        <v>45296</v>
      </c>
      <c r="B436" s="5">
        <v>50.09</v>
      </c>
      <c r="C436" s="5" t="s">
        <v>7746</v>
      </c>
      <c r="D436" s="5" t="s">
        <v>7750</v>
      </c>
      <c r="E436" s="5" t="s">
        <v>8039</v>
      </c>
      <c r="F436" s="5" t="s">
        <v>8165</v>
      </c>
      <c r="G436" s="5" t="s">
        <v>4214</v>
      </c>
    </row>
    <row r="437" spans="1:7">
      <c r="A437" s="11">
        <v>45295</v>
      </c>
      <c r="B437" s="5">
        <v>50.08</v>
      </c>
      <c r="C437" s="5" t="s">
        <v>8166</v>
      </c>
      <c r="D437" s="5" t="s">
        <v>7741</v>
      </c>
      <c r="E437" s="5" t="s">
        <v>7754</v>
      </c>
      <c r="F437" s="5" t="s">
        <v>4953</v>
      </c>
      <c r="G437" s="5" t="s">
        <v>4364</v>
      </c>
    </row>
    <row r="438" spans="1:7">
      <c r="A438" s="11">
        <v>45294</v>
      </c>
      <c r="B438" s="5">
        <v>50.51</v>
      </c>
      <c r="C438" s="5" t="s">
        <v>8167</v>
      </c>
      <c r="D438" s="5" t="s">
        <v>8168</v>
      </c>
      <c r="E438" s="5" t="s">
        <v>8106</v>
      </c>
      <c r="F438" s="5" t="s">
        <v>8147</v>
      </c>
      <c r="G438" s="5" t="s">
        <v>3721</v>
      </c>
    </row>
    <row r="439" spans="1:7">
      <c r="A439" s="11">
        <v>45293</v>
      </c>
      <c r="B439" s="5">
        <v>50.51</v>
      </c>
      <c r="C439" s="5" t="s">
        <v>8169</v>
      </c>
      <c r="D439" s="5" t="s">
        <v>8170</v>
      </c>
      <c r="E439" s="5" t="s">
        <v>8157</v>
      </c>
      <c r="F439" s="5" t="s">
        <v>8171</v>
      </c>
      <c r="G439" s="5" t="s">
        <v>3418</v>
      </c>
    </row>
    <row r="440" spans="1:7">
      <c r="A440" s="11">
        <v>45289</v>
      </c>
      <c r="B440" s="5">
        <v>50.52</v>
      </c>
      <c r="C440" s="5" t="s">
        <v>7729</v>
      </c>
      <c r="D440" s="5" t="s">
        <v>8172</v>
      </c>
      <c r="E440" s="5" t="s">
        <v>8173</v>
      </c>
      <c r="F440" s="5" t="s">
        <v>8174</v>
      </c>
      <c r="G440" s="5" t="s">
        <v>2698</v>
      </c>
    </row>
    <row r="441" spans="1:7">
      <c r="A441" s="11">
        <v>45288</v>
      </c>
      <c r="B441" s="5">
        <v>50.48</v>
      </c>
      <c r="C441" s="5" t="s">
        <v>8172</v>
      </c>
      <c r="D441" s="5" t="s">
        <v>8175</v>
      </c>
      <c r="E441" s="5" t="s">
        <v>8176</v>
      </c>
      <c r="F441" s="5" t="s">
        <v>8177</v>
      </c>
      <c r="G441" s="5" t="s">
        <v>2698</v>
      </c>
    </row>
    <row r="442" spans="1:7">
      <c r="A442" s="11">
        <v>45287</v>
      </c>
      <c r="B442" s="5">
        <v>50.44</v>
      </c>
      <c r="C442" s="5" t="s">
        <v>8067</v>
      </c>
      <c r="D442" s="5" t="s">
        <v>8178</v>
      </c>
      <c r="E442" s="5" t="s">
        <v>7760</v>
      </c>
      <c r="F442" s="5" t="s">
        <v>8179</v>
      </c>
      <c r="G442" s="5" t="s">
        <v>3473</v>
      </c>
    </row>
    <row r="443" spans="1:7">
      <c r="A443" s="11">
        <v>45286</v>
      </c>
      <c r="B443" s="5">
        <v>50.28</v>
      </c>
      <c r="C443" s="5" t="s">
        <v>7956</v>
      </c>
      <c r="D443" s="5" t="s">
        <v>7735</v>
      </c>
      <c r="E443" s="5" t="s">
        <v>8048</v>
      </c>
      <c r="F443" s="5" t="s">
        <v>8180</v>
      </c>
      <c r="G443" s="5" t="s">
        <v>4073</v>
      </c>
    </row>
    <row r="444" spans="1:7">
      <c r="A444" s="11">
        <v>45282</v>
      </c>
      <c r="B444" s="5">
        <v>50.09</v>
      </c>
      <c r="C444" s="5" t="s">
        <v>8181</v>
      </c>
      <c r="D444" s="5" t="s">
        <v>7680</v>
      </c>
      <c r="E444" s="5" t="s">
        <v>8181</v>
      </c>
      <c r="F444" s="5" t="s">
        <v>8182</v>
      </c>
      <c r="G444" s="5" t="s">
        <v>3095</v>
      </c>
    </row>
    <row r="445" spans="1:7">
      <c r="A445" s="11">
        <v>45281</v>
      </c>
      <c r="B445" s="5">
        <v>49.7</v>
      </c>
      <c r="C445" s="5" t="s">
        <v>8110</v>
      </c>
      <c r="D445" s="5" t="s">
        <v>7749</v>
      </c>
      <c r="E445" s="5" t="s">
        <v>8183</v>
      </c>
      <c r="F445" s="5" t="s">
        <v>8184</v>
      </c>
      <c r="G445" s="5" t="s">
        <v>3570</v>
      </c>
    </row>
    <row r="446" spans="1:7">
      <c r="A446" s="11">
        <v>45280</v>
      </c>
      <c r="B446" s="5">
        <v>49.8</v>
      </c>
      <c r="C446" s="5" t="s">
        <v>8185</v>
      </c>
      <c r="D446" s="5" t="s">
        <v>8186</v>
      </c>
      <c r="E446" s="5" t="s">
        <v>8014</v>
      </c>
      <c r="F446" s="5" t="s">
        <v>7656</v>
      </c>
      <c r="G446" s="5" t="s">
        <v>2777</v>
      </c>
    </row>
    <row r="447" spans="1:7">
      <c r="A447" s="11">
        <v>45279</v>
      </c>
      <c r="B447" s="5">
        <v>50.18</v>
      </c>
      <c r="C447" s="5" t="s">
        <v>7750</v>
      </c>
      <c r="D447" s="5" t="s">
        <v>8121</v>
      </c>
      <c r="E447" s="5" t="s">
        <v>8064</v>
      </c>
      <c r="F447" s="5" t="s">
        <v>7844</v>
      </c>
      <c r="G447" s="5" t="s">
        <v>2933</v>
      </c>
    </row>
    <row r="448" spans="1:7">
      <c r="A448" s="11">
        <v>45278</v>
      </c>
      <c r="B448" s="5">
        <v>50.24</v>
      </c>
      <c r="C448" s="5" t="s">
        <v>8187</v>
      </c>
      <c r="D448" s="5" t="s">
        <v>7747</v>
      </c>
      <c r="E448" s="5" t="s">
        <v>8072</v>
      </c>
      <c r="F448" s="5" t="s">
        <v>6669</v>
      </c>
      <c r="G448" s="5" t="s">
        <v>4673</v>
      </c>
    </row>
    <row r="449" spans="1:7">
      <c r="A449" s="11">
        <v>45275</v>
      </c>
      <c r="B449" s="5">
        <v>49.87</v>
      </c>
      <c r="C449" s="5" t="s">
        <v>8188</v>
      </c>
      <c r="D449" s="5" t="s">
        <v>8110</v>
      </c>
      <c r="E449" s="5" t="s">
        <v>8162</v>
      </c>
      <c r="F449" s="5" t="s">
        <v>8189</v>
      </c>
      <c r="G449" s="5" t="s">
        <v>4876</v>
      </c>
    </row>
    <row r="450" spans="1:7">
      <c r="A450" s="11">
        <v>45274</v>
      </c>
      <c r="B450" s="5">
        <v>49.44</v>
      </c>
      <c r="C450" s="5" t="s">
        <v>8160</v>
      </c>
      <c r="D450" s="5" t="s">
        <v>8190</v>
      </c>
      <c r="E450" s="5" t="s">
        <v>8191</v>
      </c>
      <c r="F450" s="5" t="s">
        <v>6213</v>
      </c>
      <c r="G450" s="5" t="s">
        <v>7524</v>
      </c>
    </row>
    <row r="451" spans="1:7">
      <c r="A451" s="11">
        <v>45273</v>
      </c>
      <c r="B451" s="5">
        <v>49.69</v>
      </c>
      <c r="C451" s="5" t="s">
        <v>8192</v>
      </c>
      <c r="D451" s="5" t="s">
        <v>8193</v>
      </c>
      <c r="E451" s="5" t="s">
        <v>8021</v>
      </c>
      <c r="F451" s="5" t="s">
        <v>5012</v>
      </c>
      <c r="G451" s="5" t="s">
        <v>4855</v>
      </c>
    </row>
    <row r="452" spans="1:7">
      <c r="A452" s="11">
        <v>45272</v>
      </c>
      <c r="B452" s="5">
        <v>49.33</v>
      </c>
      <c r="C452" s="5" t="s">
        <v>7717</v>
      </c>
      <c r="D452" s="5" t="s">
        <v>8017</v>
      </c>
      <c r="E452" s="5" t="s">
        <v>8194</v>
      </c>
      <c r="F452" s="5" t="s">
        <v>8195</v>
      </c>
      <c r="G452" s="5" t="s">
        <v>2933</v>
      </c>
    </row>
    <row r="453" spans="1:7">
      <c r="A453" s="11">
        <v>45271</v>
      </c>
      <c r="B453" s="5">
        <v>49.39</v>
      </c>
      <c r="C453" s="5" t="s">
        <v>7713</v>
      </c>
      <c r="D453" s="5" t="s">
        <v>8070</v>
      </c>
      <c r="E453" s="5" t="s">
        <v>8069</v>
      </c>
      <c r="F453" s="5" t="s">
        <v>8196</v>
      </c>
      <c r="G453" s="5" t="s">
        <v>5951</v>
      </c>
    </row>
    <row r="454" spans="1:7">
      <c r="A454" s="11">
        <v>45268</v>
      </c>
      <c r="B454" s="5">
        <v>48.38</v>
      </c>
      <c r="C454" s="5" t="s">
        <v>7992</v>
      </c>
      <c r="D454" s="5" t="s">
        <v>8005</v>
      </c>
      <c r="E454" s="5" t="s">
        <v>7809</v>
      </c>
      <c r="F454" s="5" t="s">
        <v>8197</v>
      </c>
      <c r="G454" s="5" t="s">
        <v>3033</v>
      </c>
    </row>
    <row r="455" spans="1:7">
      <c r="A455" s="11">
        <v>45267</v>
      </c>
      <c r="B455" s="5">
        <v>48.26</v>
      </c>
      <c r="C455" s="5" t="s">
        <v>8096</v>
      </c>
      <c r="D455" s="5" t="s">
        <v>8090</v>
      </c>
      <c r="E455" s="5" t="s">
        <v>8198</v>
      </c>
      <c r="F455" s="5" t="s">
        <v>8199</v>
      </c>
      <c r="G455" s="5" t="s">
        <v>3625</v>
      </c>
    </row>
    <row r="456" spans="1:7">
      <c r="A456" s="11">
        <v>45266</v>
      </c>
      <c r="B456" s="5">
        <v>47.7</v>
      </c>
      <c r="C456" s="5" t="s">
        <v>7952</v>
      </c>
      <c r="D456" s="5" t="s">
        <v>7809</v>
      </c>
      <c r="E456" s="5" t="s">
        <v>7972</v>
      </c>
      <c r="F456" s="5" t="s">
        <v>8200</v>
      </c>
      <c r="G456" s="5" t="s">
        <v>3542</v>
      </c>
    </row>
    <row r="457" spans="1:7">
      <c r="A457" s="11">
        <v>45265</v>
      </c>
      <c r="B457" s="5">
        <v>47.93</v>
      </c>
      <c r="C457" s="5" t="s">
        <v>8201</v>
      </c>
      <c r="D457" s="5" t="s">
        <v>8028</v>
      </c>
      <c r="E457" s="5" t="s">
        <v>8202</v>
      </c>
      <c r="F457" s="5" t="s">
        <v>8203</v>
      </c>
      <c r="G457" s="5" t="s">
        <v>5422</v>
      </c>
    </row>
    <row r="458" spans="1:7">
      <c r="A458" s="11">
        <v>45264</v>
      </c>
      <c r="B458" s="5">
        <v>48.05</v>
      </c>
      <c r="C458" s="5" t="s">
        <v>8002</v>
      </c>
      <c r="D458" s="5" t="s">
        <v>8204</v>
      </c>
      <c r="E458" s="5" t="s">
        <v>7886</v>
      </c>
      <c r="F458" s="5" t="s">
        <v>7656</v>
      </c>
      <c r="G458" s="5" t="s">
        <v>8140</v>
      </c>
    </row>
    <row r="459" spans="1:7">
      <c r="A459" s="11">
        <v>45261</v>
      </c>
      <c r="B459" s="5">
        <v>48.47</v>
      </c>
      <c r="C459" s="5" t="s">
        <v>7992</v>
      </c>
      <c r="D459" s="5" t="s">
        <v>7994</v>
      </c>
      <c r="E459" s="5" t="s">
        <v>8088</v>
      </c>
      <c r="F459" s="5" t="s">
        <v>7854</v>
      </c>
      <c r="G459" s="5" t="s">
        <v>4244</v>
      </c>
    </row>
    <row r="460" spans="1:7">
      <c r="A460" s="11">
        <v>45260</v>
      </c>
      <c r="B460" s="5">
        <v>48.38</v>
      </c>
      <c r="C460" s="5" t="s">
        <v>7804</v>
      </c>
      <c r="D460" s="5" t="s">
        <v>7759</v>
      </c>
      <c r="E460" s="5" t="s">
        <v>8205</v>
      </c>
      <c r="F460" s="5" t="s">
        <v>8206</v>
      </c>
      <c r="G460" s="5" t="s">
        <v>3911</v>
      </c>
    </row>
    <row r="461" spans="1:7">
      <c r="A461" s="11">
        <v>45259</v>
      </c>
      <c r="B461" s="5">
        <v>48.05</v>
      </c>
      <c r="C461" s="5" t="s">
        <v>8080</v>
      </c>
      <c r="D461" s="5" t="s">
        <v>7702</v>
      </c>
      <c r="E461" s="5" t="s">
        <v>8008</v>
      </c>
      <c r="F461" s="5" t="s">
        <v>6369</v>
      </c>
      <c r="G461" s="5" t="s">
        <v>3100</v>
      </c>
    </row>
    <row r="462" spans="1:7">
      <c r="A462" s="11">
        <v>45258</v>
      </c>
      <c r="B462" s="5">
        <v>47.85</v>
      </c>
      <c r="C462" s="5" t="s">
        <v>8207</v>
      </c>
      <c r="D462" s="5" t="s">
        <v>7804</v>
      </c>
      <c r="E462" s="5" t="s">
        <v>8208</v>
      </c>
      <c r="F462" s="5" t="s">
        <v>8209</v>
      </c>
      <c r="G462" s="5" t="s">
        <v>3383</v>
      </c>
    </row>
    <row r="463" spans="1:7">
      <c r="A463" s="11">
        <v>45257</v>
      </c>
      <c r="B463" s="5">
        <v>47.93</v>
      </c>
      <c r="C463" s="5" t="s">
        <v>8210</v>
      </c>
      <c r="D463" s="5" t="s">
        <v>8076</v>
      </c>
      <c r="E463" s="5" t="s">
        <v>8211</v>
      </c>
      <c r="F463" s="5" t="s">
        <v>6381</v>
      </c>
      <c r="G463" s="5" t="s">
        <v>3793</v>
      </c>
    </row>
    <row r="464" spans="1:7">
      <c r="A464" s="11">
        <v>45254</v>
      </c>
      <c r="B464" s="5">
        <v>48.36</v>
      </c>
      <c r="C464" s="5" t="s">
        <v>7829</v>
      </c>
      <c r="D464" s="5" t="s">
        <v>8212</v>
      </c>
      <c r="E464" s="5" t="s">
        <v>7997</v>
      </c>
      <c r="F464" s="5" t="s">
        <v>8213</v>
      </c>
      <c r="G464" s="5" t="s">
        <v>4085</v>
      </c>
    </row>
    <row r="465" spans="1:7">
      <c r="A465" s="11">
        <v>45252</v>
      </c>
      <c r="B465" s="5">
        <v>48.08</v>
      </c>
      <c r="C465" s="5" t="s">
        <v>8214</v>
      </c>
      <c r="D465" s="5" t="s">
        <v>7966</v>
      </c>
      <c r="E465" s="5" t="s">
        <v>8205</v>
      </c>
      <c r="F465" s="5" t="s">
        <v>8215</v>
      </c>
      <c r="G465" s="5" t="s">
        <v>3687</v>
      </c>
    </row>
    <row r="466" spans="1:7">
      <c r="A466" s="11">
        <v>45251</v>
      </c>
      <c r="B466" s="5">
        <v>47.8</v>
      </c>
      <c r="C466" s="5" t="s">
        <v>8093</v>
      </c>
      <c r="D466" s="5" t="s">
        <v>7966</v>
      </c>
      <c r="E466" s="5" t="s">
        <v>8082</v>
      </c>
      <c r="F466" s="5" t="s">
        <v>8216</v>
      </c>
      <c r="G466" s="5" t="s">
        <v>3995</v>
      </c>
    </row>
    <row r="467" spans="1:7">
      <c r="A467" s="11">
        <v>45250</v>
      </c>
      <c r="B467" s="5">
        <v>48.27</v>
      </c>
      <c r="C467" s="5" t="s">
        <v>8217</v>
      </c>
      <c r="D467" s="5" t="s">
        <v>8076</v>
      </c>
      <c r="E467" s="5" t="s">
        <v>7876</v>
      </c>
      <c r="F467" s="5" t="s">
        <v>8218</v>
      </c>
      <c r="G467" s="5" t="s">
        <v>6670</v>
      </c>
    </row>
    <row r="468" spans="1:7">
      <c r="A468" s="11">
        <v>45247</v>
      </c>
      <c r="B468" s="5">
        <v>47.76</v>
      </c>
      <c r="C468" s="5" t="s">
        <v>7997</v>
      </c>
      <c r="D468" s="5" t="s">
        <v>8090</v>
      </c>
      <c r="E468" s="5" t="s">
        <v>8219</v>
      </c>
      <c r="F468" s="5" t="s">
        <v>8220</v>
      </c>
      <c r="G468" s="5" t="s">
        <v>2968</v>
      </c>
    </row>
    <row r="469" spans="1:7">
      <c r="A469" s="11">
        <v>45246</v>
      </c>
      <c r="B469" s="5">
        <v>48.04</v>
      </c>
      <c r="C469" s="5" t="s">
        <v>7845</v>
      </c>
      <c r="D469" s="5" t="s">
        <v>8002</v>
      </c>
      <c r="E469" s="5" t="s">
        <v>8221</v>
      </c>
      <c r="F469" s="5" t="s">
        <v>8222</v>
      </c>
      <c r="G469" s="5" t="s">
        <v>8223</v>
      </c>
    </row>
    <row r="470" spans="1:7">
      <c r="A470" s="11">
        <v>45245</v>
      </c>
      <c r="B470" s="5">
        <v>53.28</v>
      </c>
      <c r="C470" s="5" t="s">
        <v>8224</v>
      </c>
      <c r="D470" s="5" t="s">
        <v>8225</v>
      </c>
      <c r="E470" s="5" t="s">
        <v>8226</v>
      </c>
      <c r="F470" s="5" t="s">
        <v>8227</v>
      </c>
      <c r="G470" s="5" t="s">
        <v>3062</v>
      </c>
    </row>
    <row r="471" spans="1:7">
      <c r="A471" s="11">
        <v>45244</v>
      </c>
      <c r="B471" s="5">
        <v>53.17</v>
      </c>
      <c r="C471" s="5" t="s">
        <v>8228</v>
      </c>
      <c r="D471" s="5" t="s">
        <v>8229</v>
      </c>
      <c r="E471" s="5" t="s">
        <v>8228</v>
      </c>
      <c r="F471" s="5" t="s">
        <v>5731</v>
      </c>
      <c r="G471" s="5" t="s">
        <v>3871</v>
      </c>
    </row>
    <row r="472" spans="1:7">
      <c r="A472" s="11">
        <v>45243</v>
      </c>
      <c r="B472" s="5">
        <v>52.23</v>
      </c>
      <c r="C472" s="5" t="s">
        <v>8230</v>
      </c>
      <c r="D472" s="5" t="s">
        <v>7631</v>
      </c>
      <c r="E472" s="5" t="s">
        <v>8231</v>
      </c>
      <c r="F472" s="5" t="s">
        <v>5094</v>
      </c>
      <c r="G472" s="5" t="s">
        <v>3933</v>
      </c>
    </row>
    <row r="473" spans="1:7">
      <c r="A473" s="11">
        <v>45240</v>
      </c>
      <c r="B473" s="5">
        <v>52.59</v>
      </c>
      <c r="C473" s="5" t="s">
        <v>8232</v>
      </c>
      <c r="D473" s="5" t="s">
        <v>8233</v>
      </c>
      <c r="E473" s="5" t="s">
        <v>8234</v>
      </c>
      <c r="F473" s="5" t="s">
        <v>8032</v>
      </c>
      <c r="G473" s="5" t="s">
        <v>3325</v>
      </c>
    </row>
    <row r="474" spans="1:7">
      <c r="A474" s="11">
        <v>45239</v>
      </c>
      <c r="B474" s="5">
        <v>52</v>
      </c>
      <c r="C474" s="5" t="s">
        <v>8235</v>
      </c>
      <c r="D474" s="5" t="s">
        <v>7664</v>
      </c>
      <c r="E474" s="5" t="s">
        <v>8134</v>
      </c>
      <c r="F474" s="5" t="s">
        <v>7710</v>
      </c>
      <c r="G474" s="5" t="s">
        <v>8236</v>
      </c>
    </row>
    <row r="475" spans="1:7">
      <c r="A475" s="11">
        <v>45238</v>
      </c>
      <c r="B475" s="5">
        <v>53</v>
      </c>
      <c r="C475" s="5" t="s">
        <v>8237</v>
      </c>
      <c r="D475" s="5" t="s">
        <v>8238</v>
      </c>
      <c r="E475" s="5" t="s">
        <v>7632</v>
      </c>
      <c r="F475" s="5" t="s">
        <v>8239</v>
      </c>
      <c r="G475" s="5" t="s">
        <v>2855</v>
      </c>
    </row>
    <row r="476" spans="1:7">
      <c r="A476" s="11">
        <v>45237</v>
      </c>
      <c r="B476" s="5">
        <v>53.13</v>
      </c>
      <c r="C476" s="5" t="s">
        <v>8240</v>
      </c>
      <c r="D476" s="5" t="s">
        <v>8241</v>
      </c>
      <c r="E476" s="5" t="s">
        <v>8242</v>
      </c>
      <c r="F476" s="5" t="s">
        <v>5091</v>
      </c>
      <c r="G476" s="5" t="s">
        <v>2847</v>
      </c>
    </row>
    <row r="477" spans="1:7">
      <c r="A477" s="11">
        <v>45236</v>
      </c>
      <c r="B477" s="5">
        <v>53.29</v>
      </c>
      <c r="C477" s="5" t="s">
        <v>8242</v>
      </c>
      <c r="D477" s="5" t="s">
        <v>8243</v>
      </c>
      <c r="E477" s="5" t="s">
        <v>8244</v>
      </c>
      <c r="F477" s="5" t="s">
        <v>6973</v>
      </c>
      <c r="G477" s="5" t="s">
        <v>3172</v>
      </c>
    </row>
    <row r="478" spans="1:7">
      <c r="A478" s="11">
        <v>45233</v>
      </c>
      <c r="B478" s="5">
        <v>53.01</v>
      </c>
      <c r="C478" s="5" t="s">
        <v>8245</v>
      </c>
      <c r="D478" s="5" t="s">
        <v>8246</v>
      </c>
      <c r="E478" s="5" t="s">
        <v>8233</v>
      </c>
      <c r="F478" s="5" t="s">
        <v>6381</v>
      </c>
      <c r="G478" s="5" t="s">
        <v>5754</v>
      </c>
    </row>
    <row r="479" spans="1:7">
      <c r="A479" s="11">
        <v>45232</v>
      </c>
      <c r="B479" s="5">
        <v>52.75</v>
      </c>
      <c r="C479" s="5" t="s">
        <v>8247</v>
      </c>
      <c r="D479" s="5" t="s">
        <v>7639</v>
      </c>
      <c r="E479" s="5" t="s">
        <v>8248</v>
      </c>
      <c r="F479" s="5" t="s">
        <v>8249</v>
      </c>
      <c r="G479" s="5" t="s">
        <v>4916</v>
      </c>
    </row>
    <row r="480" spans="1:7">
      <c r="A480" s="11">
        <v>45231</v>
      </c>
      <c r="B480" s="5">
        <v>52.19</v>
      </c>
      <c r="C480" s="5" t="s">
        <v>8250</v>
      </c>
      <c r="D480" s="5" t="s">
        <v>8251</v>
      </c>
      <c r="E480" s="5" t="s">
        <v>8252</v>
      </c>
      <c r="F480" s="5" t="s">
        <v>8253</v>
      </c>
      <c r="G480" s="5" t="s">
        <v>3762</v>
      </c>
    </row>
    <row r="481" spans="1:7">
      <c r="A481" s="11">
        <v>45230</v>
      </c>
      <c r="B481" s="5">
        <v>52.13</v>
      </c>
      <c r="C481" s="5" t="s">
        <v>8134</v>
      </c>
      <c r="D481" s="5" t="s">
        <v>8254</v>
      </c>
      <c r="E481" s="5" t="s">
        <v>8255</v>
      </c>
      <c r="F481" s="5" t="s">
        <v>8256</v>
      </c>
      <c r="G481" s="5" t="s">
        <v>2865</v>
      </c>
    </row>
    <row r="482" spans="1:7">
      <c r="A482" s="11">
        <v>45229</v>
      </c>
      <c r="B482" s="5">
        <v>51.57</v>
      </c>
      <c r="C482" s="5" t="s">
        <v>8257</v>
      </c>
      <c r="D482" s="5" t="s">
        <v>8258</v>
      </c>
      <c r="E482" s="5" t="s">
        <v>8259</v>
      </c>
      <c r="F482" s="5" t="s">
        <v>8260</v>
      </c>
      <c r="G482" s="5" t="s">
        <v>4214</v>
      </c>
    </row>
    <row r="483" spans="1:7">
      <c r="A483" s="11">
        <v>45226</v>
      </c>
      <c r="B483" s="5">
        <v>51.56</v>
      </c>
      <c r="C483" s="5" t="s">
        <v>8258</v>
      </c>
      <c r="D483" s="5" t="s">
        <v>8261</v>
      </c>
      <c r="E483" s="5" t="s">
        <v>8262</v>
      </c>
      <c r="F483" s="5" t="s">
        <v>8263</v>
      </c>
      <c r="G483" s="5" t="s">
        <v>3938</v>
      </c>
    </row>
    <row r="484" spans="1:7">
      <c r="A484" s="11">
        <v>45225</v>
      </c>
      <c r="B484" s="5">
        <v>51.37</v>
      </c>
      <c r="C484" s="5" t="s">
        <v>8264</v>
      </c>
      <c r="D484" s="5" t="s">
        <v>7648</v>
      </c>
      <c r="E484" s="5" t="s">
        <v>8265</v>
      </c>
      <c r="F484" s="5" t="s">
        <v>8066</v>
      </c>
      <c r="G484" s="5" t="s">
        <v>2837</v>
      </c>
    </row>
    <row r="485" spans="1:7">
      <c r="A485" s="11">
        <v>45224</v>
      </c>
      <c r="B485" s="5">
        <v>52.4</v>
      </c>
      <c r="C485" s="5" t="s">
        <v>7650</v>
      </c>
      <c r="D485" s="5" t="s">
        <v>8229</v>
      </c>
      <c r="E485" s="5" t="s">
        <v>7674</v>
      </c>
      <c r="F485" s="5" t="s">
        <v>8266</v>
      </c>
      <c r="G485" s="5" t="s">
        <v>7714</v>
      </c>
    </row>
    <row r="486" spans="1:7">
      <c r="A486" s="11">
        <v>45223</v>
      </c>
      <c r="B486" s="5">
        <v>53.01</v>
      </c>
      <c r="C486" s="5" t="s">
        <v>8267</v>
      </c>
      <c r="D486" s="5" t="s">
        <v>8268</v>
      </c>
      <c r="E486" s="5" t="s">
        <v>7670</v>
      </c>
      <c r="F486" s="5" t="s">
        <v>5847</v>
      </c>
      <c r="G486" s="5" t="s">
        <v>4568</v>
      </c>
    </row>
    <row r="487" spans="1:7">
      <c r="A487" s="11">
        <v>45222</v>
      </c>
      <c r="B487" s="5">
        <v>52.2</v>
      </c>
      <c r="C487" s="5" t="s">
        <v>8269</v>
      </c>
      <c r="D487" s="5" t="s">
        <v>7636</v>
      </c>
      <c r="E487" s="5" t="s">
        <v>7644</v>
      </c>
      <c r="F487" s="5" t="s">
        <v>8270</v>
      </c>
      <c r="G487" s="5" t="s">
        <v>3057</v>
      </c>
    </row>
    <row r="488" spans="1:7">
      <c r="A488" s="11">
        <v>45219</v>
      </c>
      <c r="B488" s="5">
        <v>52.93</v>
      </c>
      <c r="C488" s="5" t="s">
        <v>8237</v>
      </c>
      <c r="D488" s="5" t="s">
        <v>8271</v>
      </c>
      <c r="E488" s="5" t="s">
        <v>7639</v>
      </c>
      <c r="F488" s="5" t="s">
        <v>5522</v>
      </c>
      <c r="G488" s="5" t="s">
        <v>8272</v>
      </c>
    </row>
    <row r="489" spans="1:7">
      <c r="A489" s="11">
        <v>45218</v>
      </c>
      <c r="B489" s="5">
        <v>53.32</v>
      </c>
      <c r="C489" s="5" t="s">
        <v>8273</v>
      </c>
      <c r="D489" s="5" t="s">
        <v>8274</v>
      </c>
      <c r="E489" s="5" t="s">
        <v>7651</v>
      </c>
      <c r="F489" s="5" t="s">
        <v>8275</v>
      </c>
      <c r="G489" s="5" t="s">
        <v>4486</v>
      </c>
    </row>
    <row r="490" spans="1:7">
      <c r="A490" s="11">
        <v>45217</v>
      </c>
      <c r="B490" s="5">
        <v>53.77</v>
      </c>
      <c r="C490" s="5" t="s">
        <v>7619</v>
      </c>
      <c r="D490" s="5" t="s">
        <v>8276</v>
      </c>
      <c r="E490" s="5" t="s">
        <v>8277</v>
      </c>
      <c r="F490" s="5" t="s">
        <v>8278</v>
      </c>
      <c r="G490" s="5" t="s">
        <v>4589</v>
      </c>
    </row>
    <row r="491" spans="1:7">
      <c r="A491" s="11">
        <v>45216</v>
      </c>
      <c r="B491" s="5">
        <v>53.94</v>
      </c>
      <c r="C491" s="5" t="s">
        <v>7619</v>
      </c>
      <c r="D491" s="5" t="s">
        <v>8279</v>
      </c>
      <c r="E491" s="5" t="s">
        <v>8280</v>
      </c>
      <c r="F491" s="5" t="s">
        <v>6169</v>
      </c>
      <c r="G491" s="5" t="s">
        <v>3154</v>
      </c>
    </row>
    <row r="492" spans="1:7">
      <c r="A492" s="11">
        <v>45215</v>
      </c>
      <c r="B492" s="5">
        <v>54.16</v>
      </c>
      <c r="C492" s="5" t="s">
        <v>8281</v>
      </c>
      <c r="D492" s="5" t="s">
        <v>7198</v>
      </c>
      <c r="E492" s="5" t="s">
        <v>8282</v>
      </c>
      <c r="F492" s="5" t="s">
        <v>8283</v>
      </c>
      <c r="G492" s="5" t="s">
        <v>4855</v>
      </c>
    </row>
    <row r="493" spans="1:7">
      <c r="A493" s="11">
        <v>45212</v>
      </c>
      <c r="B493" s="5">
        <v>53.77</v>
      </c>
      <c r="C493" s="5" t="s">
        <v>8284</v>
      </c>
      <c r="D493" s="5" t="s">
        <v>8285</v>
      </c>
      <c r="E493" s="5" t="s">
        <v>8241</v>
      </c>
      <c r="F493" s="5" t="s">
        <v>4932</v>
      </c>
      <c r="G493" s="5" t="s">
        <v>5243</v>
      </c>
    </row>
    <row r="494" spans="1:7">
      <c r="A494" s="11">
        <v>45211</v>
      </c>
      <c r="B494" s="5">
        <v>53.85</v>
      </c>
      <c r="C494" s="5" t="s">
        <v>8286</v>
      </c>
      <c r="D494" s="5" t="s">
        <v>8287</v>
      </c>
      <c r="E494" s="5" t="s">
        <v>8288</v>
      </c>
      <c r="F494" s="5" t="s">
        <v>5114</v>
      </c>
      <c r="G494" s="5" t="s">
        <v>2743</v>
      </c>
    </row>
    <row r="495" spans="1:7">
      <c r="A495" s="11">
        <v>45210</v>
      </c>
      <c r="B495" s="5">
        <v>53.66</v>
      </c>
      <c r="C495" s="5" t="s">
        <v>8274</v>
      </c>
      <c r="D495" s="5" t="s">
        <v>8289</v>
      </c>
      <c r="E495" s="5" t="s">
        <v>8290</v>
      </c>
      <c r="F495" s="5" t="s">
        <v>8291</v>
      </c>
      <c r="G495" s="5" t="s">
        <v>3512</v>
      </c>
    </row>
    <row r="496" spans="1:7">
      <c r="A496" s="11">
        <v>45209</v>
      </c>
      <c r="B496" s="5">
        <v>53.87</v>
      </c>
      <c r="C496" s="5" t="s">
        <v>8292</v>
      </c>
      <c r="D496" s="5" t="s">
        <v>8293</v>
      </c>
      <c r="E496" s="5" t="s">
        <v>8294</v>
      </c>
      <c r="F496" s="5" t="s">
        <v>6079</v>
      </c>
      <c r="G496" s="5" t="s">
        <v>3149</v>
      </c>
    </row>
    <row r="497" spans="1:7">
      <c r="A497" s="11">
        <v>45208</v>
      </c>
      <c r="B497" s="5">
        <v>53.92</v>
      </c>
      <c r="C497" s="5" t="s">
        <v>8290</v>
      </c>
      <c r="D497" s="5" t="s">
        <v>8292</v>
      </c>
      <c r="E497" s="5" t="s">
        <v>8295</v>
      </c>
      <c r="F497" s="5" t="s">
        <v>8296</v>
      </c>
      <c r="G497" s="5" t="s">
        <v>5170</v>
      </c>
    </row>
    <row r="498" spans="1:7">
      <c r="A498" s="11">
        <v>45205</v>
      </c>
      <c r="B498" s="5">
        <v>53.45</v>
      </c>
      <c r="C498" s="5" t="s">
        <v>8297</v>
      </c>
      <c r="D498" s="5" t="s">
        <v>8298</v>
      </c>
      <c r="E498" s="5" t="s">
        <v>8299</v>
      </c>
      <c r="F498" s="5" t="s">
        <v>8300</v>
      </c>
      <c r="G498" s="5" t="s">
        <v>4340</v>
      </c>
    </row>
    <row r="499" spans="1:7">
      <c r="A499" s="11">
        <v>45204</v>
      </c>
      <c r="B499" s="5">
        <v>53.07</v>
      </c>
      <c r="C499" s="5" t="s">
        <v>8301</v>
      </c>
      <c r="D499" s="5" t="s">
        <v>8302</v>
      </c>
      <c r="E499" s="5" t="s">
        <v>7635</v>
      </c>
      <c r="F499" s="5" t="s">
        <v>5094</v>
      </c>
      <c r="G499" s="5" t="s">
        <v>2905</v>
      </c>
    </row>
    <row r="500" spans="1:7">
      <c r="A500" s="11">
        <v>45203</v>
      </c>
      <c r="B500" s="5">
        <v>53.45</v>
      </c>
      <c r="C500" s="5" t="s">
        <v>8303</v>
      </c>
      <c r="D500" s="5" t="s">
        <v>8304</v>
      </c>
      <c r="E500" s="5" t="s">
        <v>7658</v>
      </c>
      <c r="F500" s="5" t="s">
        <v>8305</v>
      </c>
      <c r="G500" s="5" t="s">
        <v>4451</v>
      </c>
    </row>
    <row r="501" spans="1:7">
      <c r="A501" s="11">
        <v>45202</v>
      </c>
      <c r="B501" s="5">
        <v>53.65</v>
      </c>
      <c r="C501" s="5" t="s">
        <v>8306</v>
      </c>
      <c r="D501" s="5" t="s">
        <v>8307</v>
      </c>
      <c r="E501" s="5" t="s">
        <v>8290</v>
      </c>
      <c r="F501" s="5" t="s">
        <v>8019</v>
      </c>
      <c r="G501" s="5" t="s">
        <v>8038</v>
      </c>
    </row>
    <row r="502" spans="1:7">
      <c r="A502" s="11">
        <v>45201</v>
      </c>
      <c r="B502" s="5">
        <v>54.39</v>
      </c>
      <c r="C502" s="5" t="s">
        <v>8308</v>
      </c>
      <c r="D502" s="5" t="s">
        <v>7618</v>
      </c>
      <c r="E502" s="5" t="s">
        <v>7624</v>
      </c>
      <c r="F502" s="5" t="s">
        <v>8309</v>
      </c>
      <c r="G502" s="5" t="s">
        <v>3625</v>
      </c>
    </row>
  </sheetData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02"/>
  <sheetViews>
    <sheetView workbookViewId="0"/>
  </sheetViews>
  <sheetFormatPr defaultColWidth="11.19921875" defaultRowHeight="15" customHeight="1"/>
  <cols>
    <col min="1" max="26" width="11" customWidth="1"/>
  </cols>
  <sheetData>
    <row r="1" spans="1:7">
      <c r="A1" s="5" t="s">
        <v>0</v>
      </c>
      <c r="B1" s="5" t="s">
        <v>2688</v>
      </c>
      <c r="C1" s="5" t="s">
        <v>2689</v>
      </c>
      <c r="D1" s="5" t="s">
        <v>2690</v>
      </c>
      <c r="E1" s="5" t="s">
        <v>2691</v>
      </c>
      <c r="F1" s="5" t="s">
        <v>2692</v>
      </c>
      <c r="G1" s="5" t="s">
        <v>2693</v>
      </c>
    </row>
    <row r="2" spans="1:7">
      <c r="A2" s="11">
        <v>45930</v>
      </c>
      <c r="B2" s="5">
        <v>114.5</v>
      </c>
      <c r="C2" s="5" t="s">
        <v>8310</v>
      </c>
      <c r="D2" s="5" t="s">
        <v>8311</v>
      </c>
      <c r="E2" s="5" t="s">
        <v>8312</v>
      </c>
      <c r="F2" s="5" t="s">
        <v>8313</v>
      </c>
      <c r="G2" s="5" t="s">
        <v>2855</v>
      </c>
    </row>
    <row r="3" spans="1:7">
      <c r="A3" s="11">
        <v>45929</v>
      </c>
      <c r="B3" s="5">
        <v>114.78</v>
      </c>
      <c r="C3" s="5" t="s">
        <v>8314</v>
      </c>
      <c r="D3" s="5" t="s">
        <v>8315</v>
      </c>
      <c r="E3" s="5" t="s">
        <v>8312</v>
      </c>
      <c r="F3" s="5" t="s">
        <v>8313</v>
      </c>
      <c r="G3" s="5" t="s">
        <v>3598</v>
      </c>
    </row>
    <row r="4" spans="1:7">
      <c r="A4" s="11">
        <v>45926</v>
      </c>
      <c r="B4" s="5">
        <v>113.47</v>
      </c>
      <c r="C4" s="5" t="s">
        <v>8316</v>
      </c>
      <c r="D4" s="5" t="s">
        <v>8317</v>
      </c>
      <c r="E4" s="5" t="s">
        <v>8318</v>
      </c>
      <c r="F4" s="5" t="s">
        <v>8319</v>
      </c>
      <c r="G4" s="5" t="s">
        <v>3100</v>
      </c>
    </row>
    <row r="5" spans="1:7">
      <c r="A5" s="11">
        <v>45925</v>
      </c>
      <c r="B5" s="5">
        <v>112.99</v>
      </c>
      <c r="C5" s="5" t="s">
        <v>8320</v>
      </c>
      <c r="D5" s="5" t="s">
        <v>8321</v>
      </c>
      <c r="E5" s="5" t="s">
        <v>8322</v>
      </c>
      <c r="F5" s="5" t="s">
        <v>8323</v>
      </c>
      <c r="G5" s="5" t="s">
        <v>3512</v>
      </c>
    </row>
    <row r="6" spans="1:7">
      <c r="A6" s="11">
        <v>45924</v>
      </c>
      <c r="B6" s="5">
        <v>113.43</v>
      </c>
      <c r="C6" s="5" t="s">
        <v>8324</v>
      </c>
      <c r="D6" s="5" t="s">
        <v>8325</v>
      </c>
      <c r="E6" s="5" t="s">
        <v>8326</v>
      </c>
      <c r="F6" s="5" t="s">
        <v>8327</v>
      </c>
      <c r="G6" s="5" t="s">
        <v>3310</v>
      </c>
    </row>
    <row r="7" spans="1:7">
      <c r="A7" s="11">
        <v>45923</v>
      </c>
      <c r="B7" s="5">
        <v>112.25</v>
      </c>
      <c r="C7" s="5" t="s">
        <v>8328</v>
      </c>
      <c r="D7" s="5" t="s">
        <v>8329</v>
      </c>
      <c r="E7" s="5" t="s">
        <v>8330</v>
      </c>
      <c r="F7" s="5" t="s">
        <v>5986</v>
      </c>
      <c r="G7" s="5" t="s">
        <v>3018</v>
      </c>
    </row>
    <row r="8" spans="1:7">
      <c r="A8" s="11">
        <v>45922</v>
      </c>
      <c r="B8" s="5">
        <v>112.56</v>
      </c>
      <c r="C8" s="5" t="s">
        <v>8331</v>
      </c>
      <c r="D8" s="5" t="s">
        <v>8332</v>
      </c>
      <c r="E8" s="5" t="s">
        <v>8333</v>
      </c>
      <c r="F8" s="5" t="s">
        <v>8334</v>
      </c>
      <c r="G8" s="5" t="s">
        <v>2910</v>
      </c>
    </row>
    <row r="9" spans="1:7">
      <c r="A9" s="11">
        <v>45919</v>
      </c>
      <c r="B9" s="5">
        <v>113.76</v>
      </c>
      <c r="C9" s="5" t="s">
        <v>8335</v>
      </c>
      <c r="D9" s="5" t="s">
        <v>8335</v>
      </c>
      <c r="E9" s="5" t="s">
        <v>8336</v>
      </c>
      <c r="F9" s="5" t="s">
        <v>8337</v>
      </c>
      <c r="G9" s="5" t="s">
        <v>8338</v>
      </c>
    </row>
    <row r="10" spans="1:7">
      <c r="A10" s="11">
        <v>45918</v>
      </c>
      <c r="B10" s="5">
        <v>114.86</v>
      </c>
      <c r="C10" s="5" t="s">
        <v>8339</v>
      </c>
      <c r="D10" s="5" t="s">
        <v>8340</v>
      </c>
      <c r="E10" s="5" t="s">
        <v>8321</v>
      </c>
      <c r="F10" s="5" t="s">
        <v>8341</v>
      </c>
      <c r="G10" s="5" t="s">
        <v>4640</v>
      </c>
    </row>
    <row r="11" spans="1:7">
      <c r="A11" s="11">
        <v>45917</v>
      </c>
      <c r="B11" s="5">
        <v>116.1</v>
      </c>
      <c r="C11" s="5" t="s">
        <v>8342</v>
      </c>
      <c r="D11" s="5" t="s">
        <v>8343</v>
      </c>
      <c r="E11" s="5" t="s">
        <v>8344</v>
      </c>
      <c r="F11" s="5" t="s">
        <v>8345</v>
      </c>
      <c r="G11" s="5" t="s">
        <v>7049</v>
      </c>
    </row>
    <row r="12" spans="1:7">
      <c r="A12" s="11">
        <v>45916</v>
      </c>
      <c r="B12" s="5">
        <v>115.23</v>
      </c>
      <c r="C12" s="5" t="s">
        <v>8346</v>
      </c>
      <c r="D12" s="5" t="s">
        <v>8347</v>
      </c>
      <c r="E12" s="5" t="s">
        <v>8348</v>
      </c>
      <c r="F12" s="5" t="s">
        <v>8349</v>
      </c>
      <c r="G12" s="5" t="s">
        <v>3926</v>
      </c>
    </row>
    <row r="13" spans="1:7">
      <c r="A13" s="11">
        <v>45915</v>
      </c>
      <c r="B13" s="5">
        <v>115.62</v>
      </c>
      <c r="C13" s="5" t="s">
        <v>8350</v>
      </c>
      <c r="D13" s="5" t="s">
        <v>8351</v>
      </c>
      <c r="E13" s="5" t="s">
        <v>8352</v>
      </c>
      <c r="F13" s="5" t="s">
        <v>8353</v>
      </c>
      <c r="G13" s="5" t="s">
        <v>3863</v>
      </c>
    </row>
    <row r="14" spans="1:7">
      <c r="A14" s="11">
        <v>45912</v>
      </c>
      <c r="B14" s="5">
        <v>115.96</v>
      </c>
      <c r="C14" s="5" t="s">
        <v>8354</v>
      </c>
      <c r="D14" s="5" t="s">
        <v>8355</v>
      </c>
      <c r="E14" s="5" t="s">
        <v>8356</v>
      </c>
      <c r="F14" s="5" t="s">
        <v>8357</v>
      </c>
      <c r="G14" s="5" t="s">
        <v>8338</v>
      </c>
    </row>
    <row r="15" spans="1:7">
      <c r="A15" s="11">
        <v>45911</v>
      </c>
      <c r="B15" s="5">
        <v>117.08</v>
      </c>
      <c r="C15" s="5" t="s">
        <v>8346</v>
      </c>
      <c r="D15" s="5" t="s">
        <v>8358</v>
      </c>
      <c r="E15" s="5" t="s">
        <v>8359</v>
      </c>
      <c r="F15" s="5" t="s">
        <v>8360</v>
      </c>
      <c r="G15" s="5" t="s">
        <v>5275</v>
      </c>
    </row>
    <row r="16" spans="1:7">
      <c r="A16" s="11">
        <v>45910</v>
      </c>
      <c r="B16" s="5">
        <v>115.79</v>
      </c>
      <c r="C16" s="5" t="s">
        <v>8361</v>
      </c>
      <c r="D16" s="5" t="s">
        <v>8362</v>
      </c>
      <c r="E16" s="5" t="s">
        <v>8363</v>
      </c>
      <c r="F16" s="5" t="s">
        <v>8364</v>
      </c>
      <c r="G16" s="5" t="s">
        <v>4797</v>
      </c>
    </row>
    <row r="17" spans="1:7">
      <c r="A17" s="11">
        <v>45909</v>
      </c>
      <c r="B17" s="5">
        <v>117.37</v>
      </c>
      <c r="C17" s="5" t="s">
        <v>8365</v>
      </c>
      <c r="D17" s="5" t="s">
        <v>8366</v>
      </c>
      <c r="E17" s="5" t="s">
        <v>8367</v>
      </c>
      <c r="F17" s="5" t="s">
        <v>8368</v>
      </c>
      <c r="G17" s="5" t="s">
        <v>8369</v>
      </c>
    </row>
    <row r="18" spans="1:7">
      <c r="A18" s="11">
        <v>45908</v>
      </c>
      <c r="B18" s="5">
        <v>118.84</v>
      </c>
      <c r="C18" s="5" t="s">
        <v>8370</v>
      </c>
      <c r="D18" s="5" t="s">
        <v>8371</v>
      </c>
      <c r="E18" s="5" t="s">
        <v>8372</v>
      </c>
      <c r="F18" s="5" t="s">
        <v>8373</v>
      </c>
      <c r="G18" s="5" t="s">
        <v>4664</v>
      </c>
    </row>
    <row r="19" spans="1:7">
      <c r="A19" s="11">
        <v>45905</v>
      </c>
      <c r="B19" s="5">
        <v>117.91</v>
      </c>
      <c r="C19" s="5" t="s">
        <v>8374</v>
      </c>
      <c r="D19" s="5" t="s">
        <v>8375</v>
      </c>
      <c r="E19" s="5" t="s">
        <v>8376</v>
      </c>
      <c r="F19" s="5" t="s">
        <v>8377</v>
      </c>
      <c r="G19" s="5" t="s">
        <v>2777</v>
      </c>
    </row>
    <row r="20" spans="1:7">
      <c r="A20" s="11">
        <v>45904</v>
      </c>
      <c r="B20" s="5">
        <v>118.81</v>
      </c>
      <c r="C20" s="5" t="s">
        <v>8378</v>
      </c>
      <c r="D20" s="5" t="s">
        <v>8379</v>
      </c>
      <c r="E20" s="5" t="s">
        <v>8380</v>
      </c>
      <c r="F20" s="5" t="s">
        <v>8381</v>
      </c>
      <c r="G20" s="5" t="s">
        <v>4223</v>
      </c>
    </row>
    <row r="21" spans="1:7">
      <c r="A21" s="11">
        <v>45903</v>
      </c>
      <c r="B21" s="5">
        <v>117.38</v>
      </c>
      <c r="C21" s="5" t="s">
        <v>8382</v>
      </c>
      <c r="D21" s="5" t="s">
        <v>8383</v>
      </c>
      <c r="E21" s="5" t="s">
        <v>8384</v>
      </c>
      <c r="F21" s="5" t="s">
        <v>8385</v>
      </c>
      <c r="G21" s="5" t="s">
        <v>4203</v>
      </c>
    </row>
    <row r="22" spans="1:7">
      <c r="A22" s="11">
        <v>45902</v>
      </c>
      <c r="B22" s="5">
        <v>118.27</v>
      </c>
      <c r="C22" s="5" t="s">
        <v>8386</v>
      </c>
      <c r="D22" s="5" t="s">
        <v>8387</v>
      </c>
      <c r="E22" s="5" t="s">
        <v>8388</v>
      </c>
      <c r="F22" s="5" t="s">
        <v>8389</v>
      </c>
      <c r="G22" s="5" t="s">
        <v>3149</v>
      </c>
    </row>
    <row r="23" spans="1:7">
      <c r="A23" s="11">
        <v>45898</v>
      </c>
      <c r="B23" s="5">
        <v>118.38</v>
      </c>
      <c r="C23" s="5" t="s">
        <v>8390</v>
      </c>
      <c r="D23" s="5" t="s">
        <v>8391</v>
      </c>
      <c r="E23" s="5" t="s">
        <v>8392</v>
      </c>
      <c r="F23" s="5" t="s">
        <v>8393</v>
      </c>
      <c r="G23" s="5" t="s">
        <v>3023</v>
      </c>
    </row>
    <row r="24" spans="1:7">
      <c r="A24" s="11">
        <v>45897</v>
      </c>
      <c r="B24" s="5">
        <v>117.64</v>
      </c>
      <c r="C24" s="5" t="s">
        <v>8394</v>
      </c>
      <c r="D24" s="5" t="s">
        <v>8395</v>
      </c>
      <c r="E24" s="5" t="s">
        <v>8396</v>
      </c>
      <c r="F24" s="5" t="s">
        <v>8397</v>
      </c>
      <c r="G24" s="5" t="s">
        <v>6800</v>
      </c>
    </row>
    <row r="25" spans="1:7">
      <c r="A25" s="11">
        <v>45896</v>
      </c>
      <c r="B25" s="5">
        <v>118.09</v>
      </c>
      <c r="C25" s="5" t="s">
        <v>8398</v>
      </c>
      <c r="D25" s="5" t="s">
        <v>8399</v>
      </c>
      <c r="E25" s="5" t="s">
        <v>8400</v>
      </c>
      <c r="F25" s="5" t="s">
        <v>8401</v>
      </c>
      <c r="G25" s="5" t="s">
        <v>3938</v>
      </c>
    </row>
    <row r="26" spans="1:7">
      <c r="A26" s="11">
        <v>45895</v>
      </c>
      <c r="B26" s="5">
        <v>117.65</v>
      </c>
      <c r="C26" s="5" t="s">
        <v>8402</v>
      </c>
      <c r="D26" s="5" t="s">
        <v>8403</v>
      </c>
      <c r="E26" s="5" t="s">
        <v>8404</v>
      </c>
      <c r="F26" s="5" t="s">
        <v>8405</v>
      </c>
      <c r="G26" s="5" t="s">
        <v>3441</v>
      </c>
    </row>
    <row r="27" spans="1:7">
      <c r="A27" s="11">
        <v>45894</v>
      </c>
      <c r="B27" s="5">
        <v>117.71</v>
      </c>
      <c r="C27" s="5" t="s">
        <v>8406</v>
      </c>
      <c r="D27" s="5" t="s">
        <v>8366</v>
      </c>
      <c r="E27" s="5" t="s">
        <v>8376</v>
      </c>
      <c r="F27" s="5" t="s">
        <v>8407</v>
      </c>
      <c r="G27" s="5" t="s">
        <v>3995</v>
      </c>
    </row>
    <row r="28" spans="1:7">
      <c r="A28" s="11">
        <v>45891</v>
      </c>
      <c r="B28" s="5">
        <v>118.86</v>
      </c>
      <c r="C28" s="5" t="s">
        <v>8408</v>
      </c>
      <c r="D28" s="5" t="s">
        <v>8375</v>
      </c>
      <c r="E28" s="5" t="s">
        <v>8409</v>
      </c>
      <c r="F28" s="5" t="s">
        <v>5659</v>
      </c>
      <c r="G28" s="5" t="s">
        <v>8410</v>
      </c>
    </row>
    <row r="29" spans="1:7">
      <c r="A29" s="11">
        <v>45890</v>
      </c>
      <c r="B29" s="5">
        <v>116.21</v>
      </c>
      <c r="C29" s="5" t="s">
        <v>8411</v>
      </c>
      <c r="D29" s="5" t="s">
        <v>8343</v>
      </c>
      <c r="E29" s="5" t="s">
        <v>8412</v>
      </c>
      <c r="F29" s="5" t="s">
        <v>8413</v>
      </c>
      <c r="G29" s="5" t="s">
        <v>2905</v>
      </c>
    </row>
    <row r="30" spans="1:7">
      <c r="A30" s="11">
        <v>45889</v>
      </c>
      <c r="B30" s="5">
        <v>117.04</v>
      </c>
      <c r="C30" s="5" t="s">
        <v>8414</v>
      </c>
      <c r="D30" s="5" t="s">
        <v>8415</v>
      </c>
      <c r="E30" s="5" t="s">
        <v>8388</v>
      </c>
      <c r="F30" s="5" t="s">
        <v>8416</v>
      </c>
      <c r="G30" s="5" t="s">
        <v>5870</v>
      </c>
    </row>
    <row r="31" spans="1:7">
      <c r="A31" s="11">
        <v>45888</v>
      </c>
      <c r="B31" s="5">
        <v>116.27</v>
      </c>
      <c r="C31" s="5" t="s">
        <v>8417</v>
      </c>
      <c r="D31" s="5" t="s">
        <v>8418</v>
      </c>
      <c r="E31" s="5" t="s">
        <v>8419</v>
      </c>
      <c r="F31" s="5" t="s">
        <v>8420</v>
      </c>
      <c r="G31" s="5" t="s">
        <v>2855</v>
      </c>
    </row>
    <row r="32" spans="1:7">
      <c r="A32" s="11">
        <v>45887</v>
      </c>
      <c r="B32" s="5">
        <v>116.55</v>
      </c>
      <c r="C32" s="5" t="s">
        <v>8421</v>
      </c>
      <c r="D32" s="5" t="s">
        <v>8422</v>
      </c>
      <c r="E32" s="5" t="s">
        <v>8423</v>
      </c>
      <c r="F32" s="5" t="s">
        <v>8424</v>
      </c>
      <c r="G32" s="5" t="s">
        <v>4677</v>
      </c>
    </row>
    <row r="33" spans="1:7">
      <c r="A33" s="11">
        <v>45884</v>
      </c>
      <c r="B33" s="5">
        <v>115.39</v>
      </c>
      <c r="C33" s="5" t="s">
        <v>8411</v>
      </c>
      <c r="D33" s="5" t="s">
        <v>8425</v>
      </c>
      <c r="E33" s="5" t="s">
        <v>8421</v>
      </c>
      <c r="F33" s="5" t="s">
        <v>8426</v>
      </c>
      <c r="G33" s="5" t="s">
        <v>4986</v>
      </c>
    </row>
    <row r="34" spans="1:7">
      <c r="A34" s="11">
        <v>45883</v>
      </c>
      <c r="B34" s="5">
        <v>116.31</v>
      </c>
      <c r="C34" s="5" t="s">
        <v>8427</v>
      </c>
      <c r="D34" s="5" t="s">
        <v>8428</v>
      </c>
      <c r="E34" s="5" t="s">
        <v>8429</v>
      </c>
      <c r="F34" s="5" t="s">
        <v>8430</v>
      </c>
      <c r="G34" s="5" t="s">
        <v>3018</v>
      </c>
    </row>
    <row r="35" spans="1:7">
      <c r="A35" s="11">
        <v>45882</v>
      </c>
      <c r="B35" s="5">
        <v>116.64</v>
      </c>
      <c r="C35" s="5" t="s">
        <v>8431</v>
      </c>
      <c r="D35" s="5" t="s">
        <v>8432</v>
      </c>
      <c r="E35" s="5" t="s">
        <v>8325</v>
      </c>
      <c r="F35" s="5" t="s">
        <v>8433</v>
      </c>
      <c r="G35" s="5" t="s">
        <v>8434</v>
      </c>
    </row>
    <row r="36" spans="1:7">
      <c r="A36" s="11">
        <v>45881</v>
      </c>
      <c r="B36" s="5">
        <v>113.72</v>
      </c>
      <c r="C36" s="5" t="s">
        <v>8435</v>
      </c>
      <c r="D36" s="5" t="s">
        <v>8436</v>
      </c>
      <c r="E36" s="5" t="s">
        <v>8437</v>
      </c>
      <c r="F36" s="5" t="s">
        <v>8438</v>
      </c>
      <c r="G36" s="5" t="s">
        <v>7744</v>
      </c>
    </row>
    <row r="37" spans="1:7">
      <c r="A37" s="11">
        <v>45880</v>
      </c>
      <c r="B37" s="5">
        <v>112.55</v>
      </c>
      <c r="C37" s="5" t="s">
        <v>8439</v>
      </c>
      <c r="D37" s="5" t="s">
        <v>8440</v>
      </c>
      <c r="E37" s="5" t="s">
        <v>8441</v>
      </c>
      <c r="F37" s="5" t="s">
        <v>7464</v>
      </c>
      <c r="G37" s="5" t="s">
        <v>3699</v>
      </c>
    </row>
    <row r="38" spans="1:7">
      <c r="A38" s="11">
        <v>45877</v>
      </c>
      <c r="B38" s="5">
        <v>112.43</v>
      </c>
      <c r="C38" s="5" t="s">
        <v>8442</v>
      </c>
      <c r="D38" s="5" t="s">
        <v>8443</v>
      </c>
      <c r="E38" s="5" t="s">
        <v>8444</v>
      </c>
      <c r="F38" s="5" t="s">
        <v>8445</v>
      </c>
      <c r="G38" s="5" t="s">
        <v>2703</v>
      </c>
    </row>
    <row r="39" spans="1:7">
      <c r="A39" s="11">
        <v>45876</v>
      </c>
      <c r="B39" s="5">
        <v>112.88</v>
      </c>
      <c r="C39" s="5" t="s">
        <v>8446</v>
      </c>
      <c r="D39" s="5" t="s">
        <v>8447</v>
      </c>
      <c r="E39" s="5" t="s">
        <v>8448</v>
      </c>
      <c r="F39" s="5" t="s">
        <v>8334</v>
      </c>
      <c r="G39" s="5" t="s">
        <v>8449</v>
      </c>
    </row>
    <row r="40" spans="1:7">
      <c r="A40" s="11">
        <v>45875</v>
      </c>
      <c r="B40" s="5">
        <v>115.17</v>
      </c>
      <c r="C40" s="5" t="s">
        <v>8340</v>
      </c>
      <c r="D40" s="5" t="s">
        <v>8450</v>
      </c>
      <c r="E40" s="5" t="s">
        <v>8326</v>
      </c>
      <c r="F40" s="5" t="s">
        <v>8451</v>
      </c>
      <c r="G40" s="5" t="s">
        <v>3305</v>
      </c>
    </row>
    <row r="41" spans="1:7">
      <c r="A41" s="11">
        <v>45874</v>
      </c>
      <c r="B41" s="5">
        <v>118.32</v>
      </c>
      <c r="C41" s="5" t="s">
        <v>8452</v>
      </c>
      <c r="D41" s="5" t="s">
        <v>8453</v>
      </c>
      <c r="E41" s="5" t="s">
        <v>8454</v>
      </c>
      <c r="F41" s="5" t="s">
        <v>8455</v>
      </c>
      <c r="G41" s="5" t="s">
        <v>3916</v>
      </c>
    </row>
    <row r="42" spans="1:7">
      <c r="A42" s="11">
        <v>45873</v>
      </c>
      <c r="B42" s="5">
        <v>119.35</v>
      </c>
      <c r="C42" s="5" t="s">
        <v>8456</v>
      </c>
      <c r="D42" s="5" t="s">
        <v>8457</v>
      </c>
      <c r="E42" s="5" t="s">
        <v>8456</v>
      </c>
      <c r="F42" s="5" t="s">
        <v>8458</v>
      </c>
      <c r="G42" s="5" t="s">
        <v>8459</v>
      </c>
    </row>
    <row r="43" spans="1:7">
      <c r="A43" s="11">
        <v>45870</v>
      </c>
      <c r="B43" s="5">
        <v>116.59</v>
      </c>
      <c r="C43" s="5" t="s">
        <v>8408</v>
      </c>
      <c r="D43" s="5" t="s">
        <v>8415</v>
      </c>
      <c r="E43" s="5" t="s">
        <v>8460</v>
      </c>
      <c r="F43" s="5" t="s">
        <v>8461</v>
      </c>
      <c r="G43" s="5" t="s">
        <v>8462</v>
      </c>
    </row>
    <row r="44" spans="1:7">
      <c r="A44" s="11">
        <v>45869</v>
      </c>
      <c r="B44" s="5">
        <v>119.11</v>
      </c>
      <c r="C44" s="5" t="s">
        <v>8463</v>
      </c>
      <c r="D44" s="5" t="s">
        <v>8464</v>
      </c>
      <c r="E44" s="5" t="s">
        <v>8465</v>
      </c>
      <c r="F44" s="5" t="s">
        <v>8466</v>
      </c>
      <c r="G44" s="5" t="s">
        <v>3130</v>
      </c>
    </row>
    <row r="45" spans="1:7">
      <c r="A45" s="11">
        <v>45868</v>
      </c>
      <c r="B45" s="5">
        <v>119.54</v>
      </c>
      <c r="C45" s="5" t="s">
        <v>8467</v>
      </c>
      <c r="D45" s="5" t="s">
        <v>8468</v>
      </c>
      <c r="E45" s="5" t="s">
        <v>8469</v>
      </c>
      <c r="F45" s="5" t="s">
        <v>8470</v>
      </c>
      <c r="G45" s="5" t="s">
        <v>4903</v>
      </c>
    </row>
    <row r="46" spans="1:7">
      <c r="A46" s="11">
        <v>45867</v>
      </c>
      <c r="B46" s="5">
        <v>119.91</v>
      </c>
      <c r="C46" s="5" t="s">
        <v>8471</v>
      </c>
      <c r="D46" s="5" t="s">
        <v>8472</v>
      </c>
      <c r="E46" s="5" t="s">
        <v>8473</v>
      </c>
      <c r="F46" s="5" t="s">
        <v>8474</v>
      </c>
      <c r="G46" s="5" t="s">
        <v>6800</v>
      </c>
    </row>
    <row r="47" spans="1:7">
      <c r="A47" s="11">
        <v>45866</v>
      </c>
      <c r="B47" s="5">
        <v>120.37</v>
      </c>
      <c r="C47" s="5" t="s">
        <v>8475</v>
      </c>
      <c r="D47" s="5" t="s">
        <v>8476</v>
      </c>
      <c r="E47" s="5" t="s">
        <v>8477</v>
      </c>
      <c r="F47" s="5" t="s">
        <v>8478</v>
      </c>
      <c r="G47" s="5" t="s">
        <v>4252</v>
      </c>
    </row>
    <row r="48" spans="1:7">
      <c r="A48" s="11">
        <v>45863</v>
      </c>
      <c r="B48" s="5">
        <v>121.47</v>
      </c>
      <c r="C48" s="5" t="s">
        <v>8479</v>
      </c>
      <c r="D48" s="5" t="s">
        <v>8480</v>
      </c>
      <c r="E48" s="5" t="s">
        <v>8481</v>
      </c>
      <c r="F48" s="5" t="s">
        <v>8482</v>
      </c>
      <c r="G48" s="5" t="s">
        <v>3512</v>
      </c>
    </row>
    <row r="49" spans="1:7">
      <c r="A49" s="11">
        <v>45862</v>
      </c>
      <c r="B49" s="5">
        <v>121.95</v>
      </c>
      <c r="C49" s="5" t="s">
        <v>8483</v>
      </c>
      <c r="D49" s="5" t="s">
        <v>8484</v>
      </c>
      <c r="E49" s="5" t="s">
        <v>8485</v>
      </c>
      <c r="F49" s="5" t="s">
        <v>8486</v>
      </c>
      <c r="G49" s="5" t="s">
        <v>4312</v>
      </c>
    </row>
    <row r="50" spans="1:7">
      <c r="A50" s="11">
        <v>45861</v>
      </c>
      <c r="B50" s="5">
        <v>122.94</v>
      </c>
      <c r="C50" s="5" t="s">
        <v>8487</v>
      </c>
      <c r="D50" s="5" t="s">
        <v>8488</v>
      </c>
      <c r="E50" s="5" t="s">
        <v>8489</v>
      </c>
      <c r="F50" s="5" t="s">
        <v>8490</v>
      </c>
      <c r="G50" s="5" t="s">
        <v>4568</v>
      </c>
    </row>
    <row r="51" spans="1:7">
      <c r="A51" s="11">
        <v>45860</v>
      </c>
      <c r="B51" s="5">
        <v>121.06</v>
      </c>
      <c r="C51" s="5" t="s">
        <v>8491</v>
      </c>
      <c r="D51" s="5" t="s">
        <v>8492</v>
      </c>
      <c r="E51" s="5" t="s">
        <v>8493</v>
      </c>
      <c r="F51" s="5" t="s">
        <v>8494</v>
      </c>
      <c r="G51" s="5" t="s">
        <v>4056</v>
      </c>
    </row>
    <row r="52" spans="1:7">
      <c r="A52" s="11">
        <v>45859</v>
      </c>
      <c r="B52" s="5">
        <v>120.84</v>
      </c>
      <c r="C52" s="5" t="s">
        <v>8495</v>
      </c>
      <c r="D52" s="5" t="s">
        <v>8496</v>
      </c>
      <c r="E52" s="5" t="s">
        <v>8497</v>
      </c>
      <c r="F52" s="5" t="s">
        <v>8498</v>
      </c>
      <c r="G52" s="5" t="s">
        <v>3542</v>
      </c>
    </row>
    <row r="53" spans="1:7">
      <c r="A53" s="11">
        <v>45856</v>
      </c>
      <c r="B53" s="5">
        <v>121.42</v>
      </c>
      <c r="C53" s="5" t="s">
        <v>8499</v>
      </c>
      <c r="D53" s="5" t="s">
        <v>8500</v>
      </c>
      <c r="E53" s="5" t="s">
        <v>8501</v>
      </c>
      <c r="F53" s="5" t="s">
        <v>8445</v>
      </c>
      <c r="G53" s="5" t="s">
        <v>3807</v>
      </c>
    </row>
    <row r="54" spans="1:7">
      <c r="A54" s="11">
        <v>45855</v>
      </c>
      <c r="B54" s="5">
        <v>122.21</v>
      </c>
      <c r="C54" s="5" t="s">
        <v>8502</v>
      </c>
      <c r="D54" s="5" t="s">
        <v>8503</v>
      </c>
      <c r="E54" s="5" t="s">
        <v>8502</v>
      </c>
      <c r="F54" s="5" t="s">
        <v>6132</v>
      </c>
      <c r="G54" s="5" t="s">
        <v>8136</v>
      </c>
    </row>
    <row r="55" spans="1:7">
      <c r="A55" s="11">
        <v>45854</v>
      </c>
      <c r="B55" s="5">
        <v>119.82</v>
      </c>
      <c r="C55" s="5" t="s">
        <v>8473</v>
      </c>
      <c r="D55" s="5" t="s">
        <v>8504</v>
      </c>
      <c r="E55" s="5" t="s">
        <v>8371</v>
      </c>
      <c r="F55" s="5" t="s">
        <v>8505</v>
      </c>
      <c r="G55" s="5" t="s">
        <v>7981</v>
      </c>
    </row>
    <row r="56" spans="1:7">
      <c r="A56" s="11">
        <v>45853</v>
      </c>
      <c r="B56" s="5">
        <v>118.98</v>
      </c>
      <c r="C56" s="5" t="s">
        <v>8506</v>
      </c>
      <c r="D56" s="5" t="s">
        <v>8506</v>
      </c>
      <c r="E56" s="5" t="s">
        <v>8371</v>
      </c>
      <c r="F56" s="5" t="s">
        <v>8507</v>
      </c>
      <c r="G56" s="5" t="s">
        <v>2718</v>
      </c>
    </row>
    <row r="57" spans="1:7">
      <c r="A57" s="11">
        <v>45852</v>
      </c>
      <c r="B57" s="5">
        <v>119.97</v>
      </c>
      <c r="C57" s="5" t="s">
        <v>8375</v>
      </c>
      <c r="D57" s="5" t="s">
        <v>8468</v>
      </c>
      <c r="E57" s="5" t="s">
        <v>8508</v>
      </c>
      <c r="F57" s="5" t="s">
        <v>8509</v>
      </c>
      <c r="G57" s="5" t="s">
        <v>2698</v>
      </c>
    </row>
    <row r="58" spans="1:7">
      <c r="A58" s="11">
        <v>45849</v>
      </c>
      <c r="B58" s="5">
        <v>119.87</v>
      </c>
      <c r="C58" s="5" t="s">
        <v>8510</v>
      </c>
      <c r="D58" s="5" t="s">
        <v>8511</v>
      </c>
      <c r="E58" s="5" t="s">
        <v>8512</v>
      </c>
      <c r="F58" s="5" t="s">
        <v>8513</v>
      </c>
      <c r="G58" s="5" t="s">
        <v>8514</v>
      </c>
    </row>
    <row r="59" spans="1:7">
      <c r="A59" s="11">
        <v>45848</v>
      </c>
      <c r="B59" s="5">
        <v>121.56</v>
      </c>
      <c r="C59" s="5" t="s">
        <v>8515</v>
      </c>
      <c r="D59" s="5" t="s">
        <v>8516</v>
      </c>
      <c r="E59" s="5" t="s">
        <v>8515</v>
      </c>
      <c r="F59" s="5" t="s">
        <v>8517</v>
      </c>
      <c r="G59" s="5" t="s">
        <v>4664</v>
      </c>
    </row>
    <row r="60" spans="1:7">
      <c r="A60" s="11">
        <v>45847</v>
      </c>
      <c r="B60" s="5">
        <v>120.61</v>
      </c>
      <c r="C60" s="5" t="s">
        <v>8518</v>
      </c>
      <c r="D60" s="5" t="s">
        <v>8519</v>
      </c>
      <c r="E60" s="5" t="s">
        <v>8520</v>
      </c>
      <c r="F60" s="5" t="s">
        <v>8521</v>
      </c>
      <c r="G60" s="5" t="s">
        <v>3315</v>
      </c>
    </row>
    <row r="61" spans="1:7">
      <c r="A61" s="11">
        <v>45846</v>
      </c>
      <c r="B61" s="5">
        <v>121.82</v>
      </c>
      <c r="C61" s="5" t="s">
        <v>8522</v>
      </c>
      <c r="D61" s="5" t="s">
        <v>8523</v>
      </c>
      <c r="E61" s="5" t="s">
        <v>8524</v>
      </c>
      <c r="F61" s="5" t="s">
        <v>8525</v>
      </c>
      <c r="G61" s="5" t="s">
        <v>5568</v>
      </c>
    </row>
    <row r="62" spans="1:7">
      <c r="A62" s="11">
        <v>45845</v>
      </c>
      <c r="B62" s="5">
        <v>123.16</v>
      </c>
      <c r="C62" s="5" t="s">
        <v>8522</v>
      </c>
      <c r="D62" s="5" t="s">
        <v>8526</v>
      </c>
      <c r="E62" s="5" t="s">
        <v>8527</v>
      </c>
      <c r="F62" s="5" t="s">
        <v>8528</v>
      </c>
      <c r="G62" s="5" t="s">
        <v>3933</v>
      </c>
    </row>
    <row r="63" spans="1:7">
      <c r="A63" s="11">
        <v>45841</v>
      </c>
      <c r="B63" s="5">
        <v>124</v>
      </c>
      <c r="C63" s="5" t="s">
        <v>8529</v>
      </c>
      <c r="D63" s="5" t="s">
        <v>8530</v>
      </c>
      <c r="E63" s="5" t="s">
        <v>8531</v>
      </c>
      <c r="F63" s="5" t="s">
        <v>8532</v>
      </c>
      <c r="G63" s="5" t="s">
        <v>6030</v>
      </c>
    </row>
    <row r="64" spans="1:7">
      <c r="A64" s="11">
        <v>45840</v>
      </c>
      <c r="B64" s="5">
        <v>122.98</v>
      </c>
      <c r="C64" s="5" t="s">
        <v>8533</v>
      </c>
      <c r="D64" s="5" t="s">
        <v>8534</v>
      </c>
      <c r="E64" s="5" t="s">
        <v>8535</v>
      </c>
      <c r="F64" s="5" t="s">
        <v>8536</v>
      </c>
      <c r="G64" s="5" t="s">
        <v>3154</v>
      </c>
    </row>
    <row r="65" spans="1:7">
      <c r="A65" s="11">
        <v>45839</v>
      </c>
      <c r="B65" s="5">
        <v>123.49</v>
      </c>
      <c r="C65" s="5" t="s">
        <v>8537</v>
      </c>
      <c r="D65" s="5" t="s">
        <v>8538</v>
      </c>
      <c r="E65" s="5" t="s">
        <v>8480</v>
      </c>
      <c r="F65" s="5" t="s">
        <v>8539</v>
      </c>
      <c r="G65" s="5" t="s">
        <v>4720</v>
      </c>
    </row>
    <row r="66" spans="1:7">
      <c r="A66" s="11">
        <v>45838</v>
      </c>
      <c r="B66" s="5">
        <v>124.01</v>
      </c>
      <c r="C66" s="5" t="s">
        <v>8540</v>
      </c>
      <c r="D66" s="5" t="s">
        <v>8541</v>
      </c>
      <c r="E66" s="5" t="s">
        <v>8488</v>
      </c>
      <c r="F66" s="5" t="s">
        <v>8542</v>
      </c>
      <c r="G66" s="5" t="s">
        <v>3320</v>
      </c>
    </row>
    <row r="67" spans="1:7">
      <c r="A67" s="11">
        <v>45835</v>
      </c>
      <c r="B67" s="5">
        <v>122.34</v>
      </c>
      <c r="C67" s="5" t="s">
        <v>8543</v>
      </c>
      <c r="D67" s="5" t="s">
        <v>8544</v>
      </c>
      <c r="E67" s="5" t="s">
        <v>8545</v>
      </c>
      <c r="F67" s="5" t="s">
        <v>8546</v>
      </c>
      <c r="G67" s="5" t="s">
        <v>4340</v>
      </c>
    </row>
    <row r="68" spans="1:7">
      <c r="A68" s="11">
        <v>45834</v>
      </c>
      <c r="B68" s="5">
        <v>121.46</v>
      </c>
      <c r="C68" s="5" t="s">
        <v>8547</v>
      </c>
      <c r="D68" s="5" t="s">
        <v>8548</v>
      </c>
      <c r="E68" s="5" t="s">
        <v>8379</v>
      </c>
      <c r="F68" s="5" t="s">
        <v>8549</v>
      </c>
      <c r="G68" s="5" t="s">
        <v>8550</v>
      </c>
    </row>
    <row r="69" spans="1:7">
      <c r="A69" s="11">
        <v>45833</v>
      </c>
      <c r="B69" s="5">
        <v>119.42</v>
      </c>
      <c r="C69" s="5" t="s">
        <v>8551</v>
      </c>
      <c r="D69" s="5" t="s">
        <v>8552</v>
      </c>
      <c r="E69" s="5" t="s">
        <v>8553</v>
      </c>
      <c r="F69" s="5" t="s">
        <v>8554</v>
      </c>
      <c r="G69" s="5" t="s">
        <v>3741</v>
      </c>
    </row>
    <row r="70" spans="1:7">
      <c r="A70" s="11">
        <v>45832</v>
      </c>
      <c r="B70" s="5">
        <v>118.65</v>
      </c>
      <c r="C70" s="5" t="s">
        <v>8555</v>
      </c>
      <c r="D70" s="5" t="s">
        <v>8556</v>
      </c>
      <c r="E70" s="5" t="s">
        <v>8555</v>
      </c>
      <c r="F70" s="5" t="s">
        <v>8557</v>
      </c>
      <c r="G70" s="5" t="s">
        <v>7049</v>
      </c>
    </row>
    <row r="71" spans="1:7">
      <c r="A71" s="11">
        <v>45831</v>
      </c>
      <c r="B71" s="5">
        <v>117.75</v>
      </c>
      <c r="C71" s="5" t="s">
        <v>8343</v>
      </c>
      <c r="D71" s="5" t="s">
        <v>8558</v>
      </c>
      <c r="E71" s="5" t="s">
        <v>8559</v>
      </c>
      <c r="F71" s="5" t="s">
        <v>8557</v>
      </c>
      <c r="G71" s="5" t="s">
        <v>3115</v>
      </c>
    </row>
    <row r="72" spans="1:7">
      <c r="A72" s="11">
        <v>45828</v>
      </c>
      <c r="B72" s="5">
        <v>117.63</v>
      </c>
      <c r="C72" s="5" t="s">
        <v>8560</v>
      </c>
      <c r="D72" s="5" t="s">
        <v>8366</v>
      </c>
      <c r="E72" s="5" t="s">
        <v>8561</v>
      </c>
      <c r="F72" s="5" t="s">
        <v>6099</v>
      </c>
      <c r="G72" s="5" t="s">
        <v>3570</v>
      </c>
    </row>
    <row r="73" spans="1:7">
      <c r="A73" s="11">
        <v>45826</v>
      </c>
      <c r="B73" s="5">
        <v>117.86</v>
      </c>
      <c r="C73" s="5" t="s">
        <v>8562</v>
      </c>
      <c r="D73" s="5" t="s">
        <v>8563</v>
      </c>
      <c r="E73" s="5" t="s">
        <v>8425</v>
      </c>
      <c r="F73" s="5" t="s">
        <v>8564</v>
      </c>
      <c r="G73" s="5" t="s">
        <v>3110</v>
      </c>
    </row>
    <row r="74" spans="1:7">
      <c r="A74" s="11">
        <v>45825</v>
      </c>
      <c r="B74" s="5">
        <v>118.13</v>
      </c>
      <c r="C74" s="5" t="s">
        <v>8565</v>
      </c>
      <c r="D74" s="5" t="s">
        <v>8566</v>
      </c>
      <c r="E74" s="5" t="s">
        <v>8567</v>
      </c>
      <c r="F74" s="5" t="s">
        <v>8568</v>
      </c>
      <c r="G74" s="5" t="s">
        <v>4499</v>
      </c>
    </row>
    <row r="75" spans="1:7">
      <c r="A75" s="11">
        <v>45824</v>
      </c>
      <c r="B75" s="5">
        <v>119.48</v>
      </c>
      <c r="C75" s="5" t="s">
        <v>8569</v>
      </c>
      <c r="D75" s="5" t="s">
        <v>8570</v>
      </c>
      <c r="E75" s="5" t="s">
        <v>8571</v>
      </c>
      <c r="F75" s="5" t="s">
        <v>8572</v>
      </c>
      <c r="G75" s="5" t="s">
        <v>3683</v>
      </c>
    </row>
    <row r="76" spans="1:7">
      <c r="A76" s="11">
        <v>45821</v>
      </c>
      <c r="B76" s="5">
        <v>117.94</v>
      </c>
      <c r="C76" s="5" t="s">
        <v>8573</v>
      </c>
      <c r="D76" s="5" t="s">
        <v>8574</v>
      </c>
      <c r="E76" s="5" t="s">
        <v>8575</v>
      </c>
      <c r="F76" s="5" t="s">
        <v>8576</v>
      </c>
      <c r="G76" s="5" t="s">
        <v>7859</v>
      </c>
    </row>
    <row r="77" spans="1:7">
      <c r="A77" s="11">
        <v>45820</v>
      </c>
      <c r="B77" s="5">
        <v>118.61</v>
      </c>
      <c r="C77" s="5" t="s">
        <v>8577</v>
      </c>
      <c r="D77" s="5" t="s">
        <v>8578</v>
      </c>
      <c r="E77" s="5" t="s">
        <v>8579</v>
      </c>
      <c r="F77" s="5" t="s">
        <v>8580</v>
      </c>
      <c r="G77" s="5" t="s">
        <v>2777</v>
      </c>
    </row>
    <row r="78" spans="1:7">
      <c r="A78" s="11">
        <v>45819</v>
      </c>
      <c r="B78" s="5">
        <v>119.52</v>
      </c>
      <c r="C78" s="5" t="s">
        <v>8403</v>
      </c>
      <c r="D78" s="5" t="s">
        <v>8581</v>
      </c>
      <c r="E78" s="5" t="s">
        <v>8582</v>
      </c>
      <c r="F78" s="5" t="s">
        <v>8549</v>
      </c>
      <c r="G78" s="5" t="s">
        <v>3565</v>
      </c>
    </row>
    <row r="79" spans="1:7">
      <c r="A79" s="11">
        <v>45818</v>
      </c>
      <c r="B79" s="5">
        <v>118.73</v>
      </c>
      <c r="C79" s="5" t="s">
        <v>8412</v>
      </c>
      <c r="D79" s="5" t="s">
        <v>8468</v>
      </c>
      <c r="E79" s="5" t="s">
        <v>8412</v>
      </c>
      <c r="F79" s="5" t="s">
        <v>5178</v>
      </c>
      <c r="G79" s="5" t="s">
        <v>8583</v>
      </c>
    </row>
    <row r="80" spans="1:7">
      <c r="A80" s="11">
        <v>45817</v>
      </c>
      <c r="B80" s="5">
        <v>115.66</v>
      </c>
      <c r="C80" s="5" t="s">
        <v>8584</v>
      </c>
      <c r="D80" s="5" t="s">
        <v>8350</v>
      </c>
      <c r="E80" s="5" t="s">
        <v>8584</v>
      </c>
      <c r="F80" s="5" t="s">
        <v>8585</v>
      </c>
      <c r="G80" s="5" t="s">
        <v>4568</v>
      </c>
    </row>
    <row r="81" spans="1:7">
      <c r="A81" s="11">
        <v>45814</v>
      </c>
      <c r="B81" s="5">
        <v>113.9</v>
      </c>
      <c r="C81" s="5" t="s">
        <v>8586</v>
      </c>
      <c r="D81" s="5" t="s">
        <v>8587</v>
      </c>
      <c r="E81" s="5" t="s">
        <v>8588</v>
      </c>
      <c r="F81" s="5" t="s">
        <v>8405</v>
      </c>
      <c r="G81" s="5" t="s">
        <v>4223</v>
      </c>
    </row>
    <row r="82" spans="1:7">
      <c r="A82" s="11">
        <v>45813</v>
      </c>
      <c r="B82" s="5">
        <v>112.53</v>
      </c>
      <c r="C82" s="5" t="s">
        <v>8589</v>
      </c>
      <c r="D82" s="5" t="s">
        <v>8590</v>
      </c>
      <c r="E82" s="5" t="s">
        <v>8591</v>
      </c>
      <c r="F82" s="5" t="s">
        <v>8177</v>
      </c>
      <c r="G82" s="5" t="s">
        <v>4364</v>
      </c>
    </row>
    <row r="83" spans="1:7">
      <c r="A83" s="11">
        <v>45812</v>
      </c>
      <c r="B83" s="5">
        <v>113.49</v>
      </c>
      <c r="C83" s="5" t="s">
        <v>8592</v>
      </c>
      <c r="D83" s="5" t="s">
        <v>8321</v>
      </c>
      <c r="E83" s="5" t="s">
        <v>8593</v>
      </c>
      <c r="F83" s="5" t="s">
        <v>8494</v>
      </c>
      <c r="G83" s="5" t="s">
        <v>5668</v>
      </c>
    </row>
    <row r="84" spans="1:7">
      <c r="A84" s="11">
        <v>45811</v>
      </c>
      <c r="B84" s="5">
        <v>113.6</v>
      </c>
      <c r="C84" s="5" t="s">
        <v>8328</v>
      </c>
      <c r="D84" s="5" t="s">
        <v>8594</v>
      </c>
      <c r="E84" s="5" t="s">
        <v>8595</v>
      </c>
      <c r="F84" s="5" t="s">
        <v>8596</v>
      </c>
      <c r="G84" s="5" t="s">
        <v>4085</v>
      </c>
    </row>
    <row r="85" spans="1:7">
      <c r="A85" s="11">
        <v>45810</v>
      </c>
      <c r="B85" s="5">
        <v>112.95</v>
      </c>
      <c r="C85" s="5" t="s">
        <v>8597</v>
      </c>
      <c r="D85" s="5" t="s">
        <v>8598</v>
      </c>
      <c r="E85" s="5" t="s">
        <v>8599</v>
      </c>
      <c r="F85" s="5" t="s">
        <v>8600</v>
      </c>
      <c r="G85" s="5" t="s">
        <v>3388</v>
      </c>
    </row>
    <row r="86" spans="1:7">
      <c r="A86" s="11">
        <v>45807</v>
      </c>
      <c r="B86" s="5">
        <v>113.04</v>
      </c>
      <c r="C86" s="5" t="s">
        <v>8601</v>
      </c>
      <c r="D86" s="5" t="s">
        <v>8602</v>
      </c>
      <c r="E86" s="5" t="s">
        <v>8603</v>
      </c>
      <c r="F86" s="5" t="s">
        <v>8604</v>
      </c>
      <c r="G86" s="5" t="s">
        <v>6387</v>
      </c>
    </row>
    <row r="87" spans="1:7">
      <c r="A87" s="11">
        <v>45806</v>
      </c>
      <c r="B87" s="5">
        <v>112.02</v>
      </c>
      <c r="C87" s="5" t="s">
        <v>8605</v>
      </c>
      <c r="D87" s="5" t="s">
        <v>8606</v>
      </c>
      <c r="E87" s="5" t="s">
        <v>8607</v>
      </c>
      <c r="F87" s="5" t="s">
        <v>8608</v>
      </c>
      <c r="G87" s="5" t="s">
        <v>3105</v>
      </c>
    </row>
    <row r="88" spans="1:7">
      <c r="A88" s="11">
        <v>45805</v>
      </c>
      <c r="B88" s="5">
        <v>111.52</v>
      </c>
      <c r="C88" s="5" t="s">
        <v>8326</v>
      </c>
      <c r="D88" s="5" t="s">
        <v>8609</v>
      </c>
      <c r="E88" s="5" t="s">
        <v>8610</v>
      </c>
      <c r="F88" s="5" t="s">
        <v>8405</v>
      </c>
      <c r="G88" s="5" t="s">
        <v>4203</v>
      </c>
    </row>
    <row r="89" spans="1:7">
      <c r="A89" s="11">
        <v>45804</v>
      </c>
      <c r="B89" s="5">
        <v>112.36</v>
      </c>
      <c r="C89" s="5" t="s">
        <v>8611</v>
      </c>
      <c r="D89" s="5" t="s">
        <v>8612</v>
      </c>
      <c r="E89" s="5" t="s">
        <v>8613</v>
      </c>
      <c r="F89" s="5" t="s">
        <v>8614</v>
      </c>
      <c r="G89" s="5" t="s">
        <v>8615</v>
      </c>
    </row>
    <row r="90" spans="1:7">
      <c r="A90" s="11">
        <v>45800</v>
      </c>
      <c r="B90" s="5">
        <v>109.72</v>
      </c>
      <c r="C90" s="5" t="s">
        <v>8616</v>
      </c>
      <c r="D90" s="5" t="s">
        <v>8617</v>
      </c>
      <c r="E90" s="5" t="s">
        <v>8618</v>
      </c>
      <c r="F90" s="5" t="s">
        <v>8619</v>
      </c>
      <c r="G90" s="5" t="s">
        <v>3408</v>
      </c>
    </row>
    <row r="91" spans="1:7">
      <c r="A91" s="11">
        <v>45799</v>
      </c>
      <c r="B91" s="5">
        <v>111.13</v>
      </c>
      <c r="C91" s="5" t="s">
        <v>8620</v>
      </c>
      <c r="D91" s="5" t="s">
        <v>8621</v>
      </c>
      <c r="E91" s="5" t="s">
        <v>8620</v>
      </c>
      <c r="F91" s="5" t="s">
        <v>8622</v>
      </c>
      <c r="G91" s="5" t="s">
        <v>2748</v>
      </c>
    </row>
    <row r="92" spans="1:7">
      <c r="A92" s="11">
        <v>45798</v>
      </c>
      <c r="B92" s="5">
        <v>110.46</v>
      </c>
      <c r="C92" s="5" t="s">
        <v>8623</v>
      </c>
      <c r="D92" s="5" t="s">
        <v>8437</v>
      </c>
      <c r="E92" s="5" t="s">
        <v>8624</v>
      </c>
      <c r="F92" s="5" t="s">
        <v>8625</v>
      </c>
      <c r="G92" s="5" t="s">
        <v>2988</v>
      </c>
    </row>
    <row r="93" spans="1:7">
      <c r="A93" s="11">
        <v>45797</v>
      </c>
      <c r="B93" s="5">
        <v>112.36</v>
      </c>
      <c r="C93" s="5" t="s">
        <v>8626</v>
      </c>
      <c r="D93" s="5" t="s">
        <v>8627</v>
      </c>
      <c r="E93" s="5" t="s">
        <v>8628</v>
      </c>
      <c r="F93" s="5" t="s">
        <v>8629</v>
      </c>
      <c r="G93" s="5" t="s">
        <v>4653</v>
      </c>
    </row>
    <row r="94" spans="1:7">
      <c r="A94" s="11">
        <v>45796</v>
      </c>
      <c r="B94" s="5">
        <v>112.66</v>
      </c>
      <c r="C94" s="5" t="s">
        <v>8630</v>
      </c>
      <c r="D94" s="5" t="s">
        <v>8631</v>
      </c>
      <c r="E94" s="5" t="s">
        <v>8632</v>
      </c>
      <c r="F94" s="5" t="s">
        <v>8633</v>
      </c>
      <c r="G94" s="5" t="s">
        <v>3490</v>
      </c>
    </row>
    <row r="95" spans="1:7">
      <c r="A95" s="11">
        <v>45793</v>
      </c>
      <c r="B95" s="5">
        <v>113.42</v>
      </c>
      <c r="C95" s="5" t="s">
        <v>8634</v>
      </c>
      <c r="D95" s="5" t="s">
        <v>8635</v>
      </c>
      <c r="E95" s="5" t="s">
        <v>8636</v>
      </c>
      <c r="F95" s="5" t="s">
        <v>8637</v>
      </c>
      <c r="G95" s="5" t="s">
        <v>4916</v>
      </c>
    </row>
    <row r="96" spans="1:7">
      <c r="A96" s="11">
        <v>45792</v>
      </c>
      <c r="B96" s="5">
        <v>112.22</v>
      </c>
      <c r="C96" s="5" t="s">
        <v>8638</v>
      </c>
      <c r="D96" s="5" t="s">
        <v>8639</v>
      </c>
      <c r="E96" s="5" t="s">
        <v>8640</v>
      </c>
      <c r="F96" s="5" t="s">
        <v>8641</v>
      </c>
      <c r="G96" s="5" t="s">
        <v>2723</v>
      </c>
    </row>
    <row r="97" spans="1:7">
      <c r="A97" s="11">
        <v>45791</v>
      </c>
      <c r="B97" s="5">
        <v>112.94</v>
      </c>
      <c r="C97" s="5" t="s">
        <v>8642</v>
      </c>
      <c r="D97" s="5" t="s">
        <v>8643</v>
      </c>
      <c r="E97" s="5" t="s">
        <v>8644</v>
      </c>
      <c r="F97" s="5" t="s">
        <v>6243</v>
      </c>
      <c r="G97" s="5" t="s">
        <v>7261</v>
      </c>
    </row>
    <row r="98" spans="1:7">
      <c r="A98" s="11">
        <v>45790</v>
      </c>
      <c r="B98" s="5">
        <v>111.38</v>
      </c>
      <c r="C98" s="5" t="s">
        <v>8645</v>
      </c>
      <c r="D98" s="5" t="s">
        <v>8326</v>
      </c>
      <c r="E98" s="5" t="s">
        <v>8613</v>
      </c>
      <c r="F98" s="5" t="s">
        <v>7159</v>
      </c>
      <c r="G98" s="5" t="s">
        <v>4461</v>
      </c>
    </row>
    <row r="99" spans="1:7">
      <c r="A99" s="11">
        <v>45789</v>
      </c>
      <c r="B99" s="5">
        <v>110.49</v>
      </c>
      <c r="C99" s="5" t="s">
        <v>8646</v>
      </c>
      <c r="D99" s="5" t="s">
        <v>8647</v>
      </c>
      <c r="E99" s="5" t="s">
        <v>8648</v>
      </c>
      <c r="F99" s="5" t="s">
        <v>7663</v>
      </c>
      <c r="G99" s="5" t="s">
        <v>8649</v>
      </c>
    </row>
    <row r="100" spans="1:7">
      <c r="A100" s="11">
        <v>45786</v>
      </c>
      <c r="B100" s="5">
        <v>105.94</v>
      </c>
      <c r="C100" s="5" t="s">
        <v>8650</v>
      </c>
      <c r="D100" s="5" t="s">
        <v>8651</v>
      </c>
      <c r="E100" s="5" t="s">
        <v>8652</v>
      </c>
      <c r="F100" s="5" t="s">
        <v>8549</v>
      </c>
      <c r="G100" s="5" t="s">
        <v>3095</v>
      </c>
    </row>
    <row r="101" spans="1:7">
      <c r="A101" s="11">
        <v>45785</v>
      </c>
      <c r="B101" s="5">
        <v>105.12</v>
      </c>
      <c r="C101" s="5" t="s">
        <v>8653</v>
      </c>
      <c r="D101" s="5" t="s">
        <v>8651</v>
      </c>
      <c r="E101" s="5" t="s">
        <v>8654</v>
      </c>
      <c r="F101" s="5" t="s">
        <v>5945</v>
      </c>
      <c r="G101" s="5" t="s">
        <v>8655</v>
      </c>
    </row>
    <row r="102" spans="1:7">
      <c r="A102" s="11">
        <v>45784</v>
      </c>
      <c r="B102" s="5">
        <v>102.09</v>
      </c>
      <c r="C102" s="5" t="s">
        <v>8656</v>
      </c>
      <c r="D102" s="5" t="s">
        <v>8657</v>
      </c>
      <c r="E102" s="5" t="s">
        <v>8658</v>
      </c>
      <c r="F102" s="5" t="s">
        <v>8659</v>
      </c>
      <c r="G102" s="5" t="s">
        <v>8660</v>
      </c>
    </row>
    <row r="103" spans="1:7">
      <c r="A103" s="11">
        <v>45783</v>
      </c>
      <c r="B103" s="5">
        <v>92.17</v>
      </c>
      <c r="C103" s="5" t="s">
        <v>8661</v>
      </c>
      <c r="D103" s="5" t="s">
        <v>8662</v>
      </c>
      <c r="E103" s="5" t="s">
        <v>8663</v>
      </c>
      <c r="F103" s="5" t="s">
        <v>8664</v>
      </c>
      <c r="G103" s="5" t="s">
        <v>3630</v>
      </c>
    </row>
    <row r="104" spans="1:7">
      <c r="A104" s="11">
        <v>45782</v>
      </c>
      <c r="B104" s="5">
        <v>92.11</v>
      </c>
      <c r="C104" s="5" t="s">
        <v>8665</v>
      </c>
      <c r="D104" s="5" t="s">
        <v>8666</v>
      </c>
      <c r="E104" s="5" t="s">
        <v>8667</v>
      </c>
      <c r="F104" s="5" t="s">
        <v>8668</v>
      </c>
      <c r="G104" s="5" t="s">
        <v>3154</v>
      </c>
    </row>
    <row r="105" spans="1:7">
      <c r="A105" s="11">
        <v>45779</v>
      </c>
      <c r="B105" s="5">
        <v>92.49</v>
      </c>
      <c r="C105" s="5" t="s">
        <v>8669</v>
      </c>
      <c r="D105" s="5" t="s">
        <v>8670</v>
      </c>
      <c r="E105" s="5" t="s">
        <v>8669</v>
      </c>
      <c r="F105" s="5" t="s">
        <v>8671</v>
      </c>
      <c r="G105" s="5" t="s">
        <v>8672</v>
      </c>
    </row>
    <row r="106" spans="1:7">
      <c r="A106" s="11">
        <v>45778</v>
      </c>
      <c r="B106" s="5">
        <v>90.81</v>
      </c>
      <c r="C106" s="5" t="s">
        <v>8673</v>
      </c>
      <c r="D106" s="5" t="s">
        <v>8674</v>
      </c>
      <c r="E106" s="5" t="s">
        <v>8675</v>
      </c>
      <c r="F106" s="5" t="s">
        <v>8676</v>
      </c>
      <c r="G106" s="5" t="s">
        <v>5243</v>
      </c>
    </row>
    <row r="107" spans="1:7">
      <c r="A107" s="11">
        <v>45777</v>
      </c>
      <c r="B107" s="5">
        <v>90.95</v>
      </c>
      <c r="C107" s="5" t="s">
        <v>8677</v>
      </c>
      <c r="D107" s="5" t="s">
        <v>8678</v>
      </c>
      <c r="E107" s="5" t="s">
        <v>8679</v>
      </c>
      <c r="F107" s="5" t="s">
        <v>8680</v>
      </c>
      <c r="G107" s="5" t="s">
        <v>2855</v>
      </c>
    </row>
    <row r="108" spans="1:7">
      <c r="A108" s="11">
        <v>45776</v>
      </c>
      <c r="B108" s="5">
        <v>91.17</v>
      </c>
      <c r="C108" s="5" t="s">
        <v>8681</v>
      </c>
      <c r="D108" s="5" t="s">
        <v>8682</v>
      </c>
      <c r="E108" s="5" t="s">
        <v>8683</v>
      </c>
      <c r="F108" s="5" t="s">
        <v>8684</v>
      </c>
      <c r="G108" s="5" t="s">
        <v>2753</v>
      </c>
    </row>
    <row r="109" spans="1:7">
      <c r="A109" s="11">
        <v>45775</v>
      </c>
      <c r="B109" s="5">
        <v>90.16</v>
      </c>
      <c r="C109" s="5" t="s">
        <v>8685</v>
      </c>
      <c r="D109" s="5" t="s">
        <v>8686</v>
      </c>
      <c r="E109" s="5" t="s">
        <v>8687</v>
      </c>
      <c r="F109" s="5" t="s">
        <v>8688</v>
      </c>
      <c r="G109" s="5" t="s">
        <v>5965</v>
      </c>
    </row>
    <row r="110" spans="1:7">
      <c r="A110" s="11">
        <v>45772</v>
      </c>
      <c r="B110" s="5">
        <v>90.28</v>
      </c>
      <c r="C110" s="5" t="s">
        <v>8689</v>
      </c>
      <c r="D110" s="5" t="s">
        <v>8690</v>
      </c>
      <c r="E110" s="5" t="s">
        <v>8691</v>
      </c>
      <c r="F110" s="5" t="s">
        <v>8692</v>
      </c>
      <c r="G110" s="5" t="s">
        <v>4737</v>
      </c>
    </row>
    <row r="111" spans="1:7">
      <c r="A111" s="11">
        <v>45771</v>
      </c>
      <c r="B111" s="5">
        <v>90.01</v>
      </c>
      <c r="C111" s="5" t="s">
        <v>8693</v>
      </c>
      <c r="D111" s="5" t="s">
        <v>8694</v>
      </c>
      <c r="E111" s="5" t="s">
        <v>8695</v>
      </c>
      <c r="F111" s="5" t="s">
        <v>8696</v>
      </c>
      <c r="G111" s="5" t="s">
        <v>8697</v>
      </c>
    </row>
    <row r="112" spans="1:7">
      <c r="A112" s="11">
        <v>45770</v>
      </c>
      <c r="B112" s="5">
        <v>87.29</v>
      </c>
      <c r="C112" s="5" t="s">
        <v>8698</v>
      </c>
      <c r="D112" s="5" t="s">
        <v>8699</v>
      </c>
      <c r="E112" s="5" t="s">
        <v>8700</v>
      </c>
      <c r="F112" s="5" t="s">
        <v>8701</v>
      </c>
      <c r="G112" s="5" t="s">
        <v>3238</v>
      </c>
    </row>
    <row r="113" spans="1:7">
      <c r="A113" s="11">
        <v>45769</v>
      </c>
      <c r="B113" s="5">
        <v>86.09</v>
      </c>
      <c r="C113" s="5" t="s">
        <v>8702</v>
      </c>
      <c r="D113" s="5" t="s">
        <v>8703</v>
      </c>
      <c r="E113" s="5" t="s">
        <v>8704</v>
      </c>
      <c r="F113" s="5" t="s">
        <v>8705</v>
      </c>
      <c r="G113" s="5" t="s">
        <v>6713</v>
      </c>
    </row>
    <row r="114" spans="1:7">
      <c r="A114" s="11">
        <v>45768</v>
      </c>
      <c r="B114" s="5">
        <v>84</v>
      </c>
      <c r="C114" s="5" t="s">
        <v>8706</v>
      </c>
      <c r="D114" s="5" t="s">
        <v>8707</v>
      </c>
      <c r="E114" s="5" t="s">
        <v>8708</v>
      </c>
      <c r="F114" s="5" t="s">
        <v>7451</v>
      </c>
      <c r="G114" s="5" t="s">
        <v>8338</v>
      </c>
    </row>
    <row r="115" spans="1:7">
      <c r="A115" s="11">
        <v>45764</v>
      </c>
      <c r="B115" s="5">
        <v>84.81</v>
      </c>
      <c r="C115" s="5" t="s">
        <v>8709</v>
      </c>
      <c r="D115" s="5" t="s">
        <v>8710</v>
      </c>
      <c r="E115" s="5" t="s">
        <v>8711</v>
      </c>
      <c r="F115" s="5" t="s">
        <v>6147</v>
      </c>
      <c r="G115" s="5" t="s">
        <v>8712</v>
      </c>
    </row>
    <row r="116" spans="1:7">
      <c r="A116" s="11">
        <v>45763</v>
      </c>
      <c r="B116" s="5">
        <v>82.77</v>
      </c>
      <c r="C116" s="5" t="s">
        <v>8713</v>
      </c>
      <c r="D116" s="5" t="s">
        <v>8714</v>
      </c>
      <c r="E116" s="5" t="s">
        <v>8715</v>
      </c>
      <c r="F116" s="5" t="s">
        <v>8716</v>
      </c>
      <c r="G116" s="5" t="s">
        <v>8717</v>
      </c>
    </row>
    <row r="117" spans="1:7">
      <c r="A117" s="11">
        <v>45762</v>
      </c>
      <c r="B117" s="5">
        <v>85.01</v>
      </c>
      <c r="C117" s="5" t="s">
        <v>8718</v>
      </c>
      <c r="D117" s="5" t="s">
        <v>8719</v>
      </c>
      <c r="E117" s="5" t="s">
        <v>8720</v>
      </c>
      <c r="F117" s="5" t="s">
        <v>8721</v>
      </c>
      <c r="G117" s="5" t="s">
        <v>3211</v>
      </c>
    </row>
    <row r="118" spans="1:7">
      <c r="A118" s="11">
        <v>45761</v>
      </c>
      <c r="B118" s="5">
        <v>84.66</v>
      </c>
      <c r="C118" s="5" t="s">
        <v>8722</v>
      </c>
      <c r="D118" s="5" t="s">
        <v>8723</v>
      </c>
      <c r="E118" s="5" t="s">
        <v>8724</v>
      </c>
      <c r="F118" s="5" t="s">
        <v>8725</v>
      </c>
      <c r="G118" s="5" t="s">
        <v>4653</v>
      </c>
    </row>
    <row r="119" spans="1:7">
      <c r="A119" s="11">
        <v>45758</v>
      </c>
      <c r="B119" s="5">
        <v>84.89</v>
      </c>
      <c r="C119" s="5" t="s">
        <v>8726</v>
      </c>
      <c r="D119" s="5" t="s">
        <v>8727</v>
      </c>
      <c r="E119" s="5" t="s">
        <v>8728</v>
      </c>
      <c r="F119" s="5" t="s">
        <v>8614</v>
      </c>
      <c r="G119" s="5" t="s">
        <v>2703</v>
      </c>
    </row>
    <row r="120" spans="1:7">
      <c r="A120" s="11">
        <v>45757</v>
      </c>
      <c r="B120" s="5">
        <v>85.23</v>
      </c>
      <c r="C120" s="5" t="s">
        <v>8729</v>
      </c>
      <c r="D120" s="5" t="s">
        <v>8730</v>
      </c>
      <c r="E120" s="5" t="s">
        <v>8731</v>
      </c>
      <c r="F120" s="5" t="s">
        <v>7901</v>
      </c>
      <c r="G120" s="5" t="s">
        <v>8732</v>
      </c>
    </row>
    <row r="121" spans="1:7">
      <c r="A121" s="11">
        <v>45756</v>
      </c>
      <c r="B121" s="5">
        <v>91.44</v>
      </c>
      <c r="C121" s="5" t="s">
        <v>8733</v>
      </c>
      <c r="D121" s="5" t="s">
        <v>8734</v>
      </c>
      <c r="E121" s="5" t="s">
        <v>8735</v>
      </c>
      <c r="F121" s="5" t="s">
        <v>8736</v>
      </c>
      <c r="G121" s="5" t="s">
        <v>8737</v>
      </c>
    </row>
    <row r="122" spans="1:7">
      <c r="A122" s="11">
        <v>45755</v>
      </c>
      <c r="B122" s="5">
        <v>81.72</v>
      </c>
      <c r="C122" s="5" t="s">
        <v>8738</v>
      </c>
      <c r="D122" s="5" t="s">
        <v>8739</v>
      </c>
      <c r="E122" s="5" t="s">
        <v>8740</v>
      </c>
      <c r="F122" s="5" t="s">
        <v>8741</v>
      </c>
      <c r="G122" s="5" t="s">
        <v>5501</v>
      </c>
    </row>
    <row r="123" spans="1:7">
      <c r="A123" s="11">
        <v>45754</v>
      </c>
      <c r="B123" s="5">
        <v>83.3</v>
      </c>
      <c r="C123" s="5" t="s">
        <v>8742</v>
      </c>
      <c r="D123" s="5" t="s">
        <v>8743</v>
      </c>
      <c r="E123" s="5" t="s">
        <v>8744</v>
      </c>
      <c r="F123" s="5" t="s">
        <v>8745</v>
      </c>
      <c r="G123" s="5" t="s">
        <v>3018</v>
      </c>
    </row>
    <row r="124" spans="1:7">
      <c r="A124" s="11">
        <v>45751</v>
      </c>
      <c r="B124" s="5">
        <v>83.53</v>
      </c>
      <c r="C124" s="5" t="s">
        <v>8746</v>
      </c>
      <c r="D124" s="5" t="s">
        <v>8747</v>
      </c>
      <c r="E124" s="5" t="s">
        <v>8748</v>
      </c>
      <c r="F124" s="5" t="s">
        <v>6966</v>
      </c>
      <c r="G124" s="5" t="s">
        <v>8749</v>
      </c>
    </row>
    <row r="125" spans="1:7">
      <c r="A125" s="11">
        <v>45750</v>
      </c>
      <c r="B125" s="5">
        <v>88.84</v>
      </c>
      <c r="C125" s="5" t="s">
        <v>8750</v>
      </c>
      <c r="D125" s="5" t="s">
        <v>8751</v>
      </c>
      <c r="E125" s="5" t="s">
        <v>8752</v>
      </c>
      <c r="F125" s="5" t="s">
        <v>8753</v>
      </c>
      <c r="G125" s="5" t="s">
        <v>8754</v>
      </c>
    </row>
    <row r="126" spans="1:7">
      <c r="A126" s="11">
        <v>45749</v>
      </c>
      <c r="B126" s="5">
        <v>97.88</v>
      </c>
      <c r="C126" s="5" t="s">
        <v>8755</v>
      </c>
      <c r="D126" s="5" t="s">
        <v>8756</v>
      </c>
      <c r="E126" s="5" t="s">
        <v>8757</v>
      </c>
      <c r="F126" s="5" t="s">
        <v>8585</v>
      </c>
      <c r="G126" s="5" t="s">
        <v>3557</v>
      </c>
    </row>
    <row r="127" spans="1:7">
      <c r="A127" s="11">
        <v>45748</v>
      </c>
      <c r="B127" s="5">
        <v>97.68</v>
      </c>
      <c r="C127" s="5" t="s">
        <v>8758</v>
      </c>
      <c r="D127" s="5" t="s">
        <v>8759</v>
      </c>
      <c r="E127" s="5" t="s">
        <v>8760</v>
      </c>
      <c r="F127" s="5" t="s">
        <v>8327</v>
      </c>
      <c r="G127" s="5" t="s">
        <v>3547</v>
      </c>
    </row>
    <row r="128" spans="1:7">
      <c r="A128" s="11">
        <v>45747</v>
      </c>
      <c r="B128" s="5">
        <v>98.7</v>
      </c>
      <c r="C128" s="5" t="s">
        <v>8761</v>
      </c>
      <c r="D128" s="5" t="s">
        <v>8762</v>
      </c>
      <c r="E128" s="5" t="s">
        <v>8763</v>
      </c>
      <c r="F128" s="5" t="s">
        <v>8764</v>
      </c>
      <c r="G128" s="5" t="s">
        <v>4294</v>
      </c>
    </row>
    <row r="129" spans="1:7">
      <c r="A129" s="11">
        <v>45744</v>
      </c>
      <c r="B129" s="5">
        <v>98.07</v>
      </c>
      <c r="C129" s="5" t="s">
        <v>8765</v>
      </c>
      <c r="D129" s="5" t="s">
        <v>8766</v>
      </c>
      <c r="E129" s="5" t="s">
        <v>8767</v>
      </c>
      <c r="F129" s="5" t="s">
        <v>8768</v>
      </c>
      <c r="G129" s="5" t="s">
        <v>8769</v>
      </c>
    </row>
    <row r="130" spans="1:7">
      <c r="A130" s="11">
        <v>45743</v>
      </c>
      <c r="B130" s="5">
        <v>100.45</v>
      </c>
      <c r="C130" s="5" t="s">
        <v>8770</v>
      </c>
      <c r="D130" s="5" t="s">
        <v>8771</v>
      </c>
      <c r="E130" s="5" t="s">
        <v>8772</v>
      </c>
      <c r="F130" s="5" t="s">
        <v>8773</v>
      </c>
      <c r="G130" s="5" t="s">
        <v>3736</v>
      </c>
    </row>
    <row r="131" spans="1:7">
      <c r="A131" s="11">
        <v>45742</v>
      </c>
      <c r="B131" s="5">
        <v>100.78</v>
      </c>
      <c r="C131" s="5" t="s">
        <v>8774</v>
      </c>
      <c r="D131" s="5" t="s">
        <v>8775</v>
      </c>
      <c r="E131" s="5" t="s">
        <v>8776</v>
      </c>
      <c r="F131" s="5" t="s">
        <v>8777</v>
      </c>
      <c r="G131" s="5" t="s">
        <v>4136</v>
      </c>
    </row>
    <row r="132" spans="1:7">
      <c r="A132" s="11">
        <v>45741</v>
      </c>
      <c r="B132" s="5">
        <v>101.61</v>
      </c>
      <c r="C132" s="5" t="s">
        <v>8778</v>
      </c>
      <c r="D132" s="5" t="s">
        <v>8779</v>
      </c>
      <c r="E132" s="5" t="s">
        <v>8780</v>
      </c>
      <c r="F132" s="5" t="s">
        <v>8781</v>
      </c>
      <c r="G132" s="5" t="s">
        <v>2763</v>
      </c>
    </row>
    <row r="133" spans="1:7">
      <c r="A133" s="11">
        <v>45740</v>
      </c>
      <c r="B133" s="5">
        <v>100.18</v>
      </c>
      <c r="C133" s="5" t="s">
        <v>8782</v>
      </c>
      <c r="D133" s="5" t="s">
        <v>8783</v>
      </c>
      <c r="E133" s="5" t="s">
        <v>8784</v>
      </c>
      <c r="F133" s="5" t="s">
        <v>8785</v>
      </c>
      <c r="G133" s="5" t="s">
        <v>4340</v>
      </c>
    </row>
    <row r="134" spans="1:7">
      <c r="A134" s="11">
        <v>45737</v>
      </c>
      <c r="B134" s="5">
        <v>99.46</v>
      </c>
      <c r="C134" s="5" t="s">
        <v>8786</v>
      </c>
      <c r="D134" s="5" t="s">
        <v>8787</v>
      </c>
      <c r="E134" s="5" t="s">
        <v>8788</v>
      </c>
      <c r="F134" s="5" t="s">
        <v>8789</v>
      </c>
      <c r="G134" s="5" t="s">
        <v>2748</v>
      </c>
    </row>
    <row r="135" spans="1:7">
      <c r="A135" s="11">
        <v>45736</v>
      </c>
      <c r="B135" s="5">
        <v>98.86</v>
      </c>
      <c r="C135" s="5" t="s">
        <v>8790</v>
      </c>
      <c r="D135" s="5" t="s">
        <v>8765</v>
      </c>
      <c r="E135" s="5" t="s">
        <v>8791</v>
      </c>
      <c r="F135" s="5" t="s">
        <v>8721</v>
      </c>
      <c r="G135" s="5" t="s">
        <v>6653</v>
      </c>
    </row>
    <row r="136" spans="1:7">
      <c r="A136" s="11">
        <v>45735</v>
      </c>
      <c r="B136" s="5">
        <v>100.29</v>
      </c>
      <c r="C136" s="5" t="s">
        <v>8792</v>
      </c>
      <c r="D136" s="5" t="s">
        <v>8793</v>
      </c>
      <c r="E136" s="5" t="s">
        <v>8794</v>
      </c>
      <c r="F136" s="5" t="s">
        <v>8795</v>
      </c>
      <c r="G136" s="5" t="s">
        <v>2817</v>
      </c>
    </row>
    <row r="137" spans="1:7">
      <c r="A137" s="11">
        <v>45734</v>
      </c>
      <c r="B137" s="5">
        <v>99.35</v>
      </c>
      <c r="C137" s="5" t="s">
        <v>8796</v>
      </c>
      <c r="D137" s="5" t="s">
        <v>8797</v>
      </c>
      <c r="E137" s="5" t="s">
        <v>8798</v>
      </c>
      <c r="F137" s="5" t="s">
        <v>8799</v>
      </c>
      <c r="G137" s="5" t="s">
        <v>4729</v>
      </c>
    </row>
    <row r="138" spans="1:7">
      <c r="A138" s="11">
        <v>45733</v>
      </c>
      <c r="B138" s="5">
        <v>99.36</v>
      </c>
      <c r="C138" s="5" t="s">
        <v>8800</v>
      </c>
      <c r="D138" s="5" t="s">
        <v>8801</v>
      </c>
      <c r="E138" s="5" t="s">
        <v>8802</v>
      </c>
      <c r="F138" s="5" t="s">
        <v>8803</v>
      </c>
      <c r="G138" s="5" t="s">
        <v>4855</v>
      </c>
    </row>
    <row r="139" spans="1:7">
      <c r="A139" s="11">
        <v>45730</v>
      </c>
      <c r="B139" s="5">
        <v>98.64</v>
      </c>
      <c r="C139" s="5" t="s">
        <v>8804</v>
      </c>
      <c r="D139" s="5" t="s">
        <v>8805</v>
      </c>
      <c r="E139" s="5" t="s">
        <v>8806</v>
      </c>
      <c r="F139" s="5" t="s">
        <v>8614</v>
      </c>
      <c r="G139" s="5" t="s">
        <v>3455</v>
      </c>
    </row>
    <row r="140" spans="1:7">
      <c r="A140" s="11">
        <v>45729</v>
      </c>
      <c r="B140" s="5">
        <v>96.87</v>
      </c>
      <c r="C140" s="5" t="s">
        <v>8807</v>
      </c>
      <c r="D140" s="5" t="s">
        <v>8808</v>
      </c>
      <c r="E140" s="5" t="s">
        <v>8809</v>
      </c>
      <c r="F140" s="5" t="s">
        <v>8810</v>
      </c>
      <c r="G140" s="5" t="s">
        <v>4152</v>
      </c>
    </row>
    <row r="141" spans="1:7">
      <c r="A141" s="11">
        <v>45728</v>
      </c>
      <c r="B141" s="5">
        <v>98.76</v>
      </c>
      <c r="C141" s="5" t="s">
        <v>8811</v>
      </c>
      <c r="D141" s="5" t="s">
        <v>8812</v>
      </c>
      <c r="E141" s="5" t="s">
        <v>8813</v>
      </c>
      <c r="F141" s="5" t="s">
        <v>8814</v>
      </c>
      <c r="G141" s="5" t="s">
        <v>5170</v>
      </c>
    </row>
    <row r="142" spans="1:7">
      <c r="A142" s="11">
        <v>45727</v>
      </c>
      <c r="B142" s="5">
        <v>97.9</v>
      </c>
      <c r="C142" s="5" t="s">
        <v>8815</v>
      </c>
      <c r="D142" s="5" t="s">
        <v>8816</v>
      </c>
      <c r="E142" s="5" t="s">
        <v>8817</v>
      </c>
      <c r="F142" s="5" t="s">
        <v>8818</v>
      </c>
      <c r="G142" s="5" t="s">
        <v>8819</v>
      </c>
    </row>
    <row r="143" spans="1:7">
      <c r="A143" s="11">
        <v>45726</v>
      </c>
      <c r="B143" s="5">
        <v>103.08</v>
      </c>
      <c r="C143" s="5" t="s">
        <v>8820</v>
      </c>
      <c r="D143" s="5" t="s">
        <v>8821</v>
      </c>
      <c r="E143" s="5" t="s">
        <v>8822</v>
      </c>
      <c r="F143" s="5" t="s">
        <v>8823</v>
      </c>
      <c r="G143" s="5" t="s">
        <v>8824</v>
      </c>
    </row>
    <row r="144" spans="1:7">
      <c r="A144" s="11">
        <v>45723</v>
      </c>
      <c r="B144" s="5">
        <v>105.51</v>
      </c>
      <c r="C144" s="5" t="s">
        <v>8825</v>
      </c>
      <c r="D144" s="5" t="s">
        <v>8826</v>
      </c>
      <c r="E144" s="5" t="s">
        <v>8657</v>
      </c>
      <c r="F144" s="5" t="s">
        <v>8827</v>
      </c>
      <c r="G144" s="5" t="s">
        <v>2698</v>
      </c>
    </row>
    <row r="145" spans="1:7">
      <c r="A145" s="11">
        <v>45722</v>
      </c>
      <c r="B145" s="5">
        <v>105.43</v>
      </c>
      <c r="C145" s="5" t="s">
        <v>8828</v>
      </c>
      <c r="D145" s="5" t="s">
        <v>8829</v>
      </c>
      <c r="E145" s="5" t="s">
        <v>8830</v>
      </c>
      <c r="F145" s="5" t="s">
        <v>7520</v>
      </c>
      <c r="G145" s="5" t="s">
        <v>8831</v>
      </c>
    </row>
    <row r="146" spans="1:7">
      <c r="A146" s="11">
        <v>45721</v>
      </c>
      <c r="B146" s="5">
        <v>109.31</v>
      </c>
      <c r="C146" s="5" t="s">
        <v>8832</v>
      </c>
      <c r="D146" s="5" t="s">
        <v>8833</v>
      </c>
      <c r="E146" s="5" t="s">
        <v>8834</v>
      </c>
      <c r="F146" s="5" t="s">
        <v>8835</v>
      </c>
      <c r="G146" s="5" t="s">
        <v>4417</v>
      </c>
    </row>
    <row r="147" spans="1:7">
      <c r="A147" s="11">
        <v>45720</v>
      </c>
      <c r="B147" s="5">
        <v>109.01</v>
      </c>
      <c r="C147" s="5" t="s">
        <v>8836</v>
      </c>
      <c r="D147" s="5" t="s">
        <v>8599</v>
      </c>
      <c r="E147" s="5" t="s">
        <v>8837</v>
      </c>
      <c r="F147" s="5" t="s">
        <v>8291</v>
      </c>
      <c r="G147" s="5" t="s">
        <v>8838</v>
      </c>
    </row>
    <row r="148" spans="1:7">
      <c r="A148" s="11">
        <v>45719</v>
      </c>
      <c r="B148" s="5">
        <v>112.79</v>
      </c>
      <c r="C148" s="5" t="s">
        <v>8839</v>
      </c>
      <c r="D148" s="5" t="s">
        <v>8840</v>
      </c>
      <c r="E148" s="5" t="s">
        <v>8601</v>
      </c>
      <c r="F148" s="5" t="s">
        <v>8841</v>
      </c>
      <c r="G148" s="5" t="s">
        <v>3793</v>
      </c>
    </row>
    <row r="149" spans="1:7">
      <c r="A149" s="11">
        <v>45716</v>
      </c>
      <c r="B149" s="5">
        <v>113.8</v>
      </c>
      <c r="C149" s="5" t="s">
        <v>8842</v>
      </c>
      <c r="D149" s="5" t="s">
        <v>8843</v>
      </c>
      <c r="E149" s="5" t="s">
        <v>8844</v>
      </c>
      <c r="F149" s="5" t="s">
        <v>8845</v>
      </c>
      <c r="G149" s="5" t="s">
        <v>8846</v>
      </c>
    </row>
    <row r="150" spans="1:7">
      <c r="A150" s="11">
        <v>45715</v>
      </c>
      <c r="B150" s="5">
        <v>111.31</v>
      </c>
      <c r="C150" s="5" t="s">
        <v>8847</v>
      </c>
      <c r="D150" s="5" t="s">
        <v>8848</v>
      </c>
      <c r="E150" s="5" t="s">
        <v>8849</v>
      </c>
      <c r="F150" s="5" t="s">
        <v>8850</v>
      </c>
      <c r="G150" s="5" t="s">
        <v>2738</v>
      </c>
    </row>
    <row r="151" spans="1:7">
      <c r="A151" s="11">
        <v>45714</v>
      </c>
      <c r="B151" s="5">
        <v>111.83</v>
      </c>
      <c r="C151" s="5" t="s">
        <v>8851</v>
      </c>
      <c r="D151" s="5" t="s">
        <v>8852</v>
      </c>
      <c r="E151" s="5" t="s">
        <v>8851</v>
      </c>
      <c r="F151" s="5" t="s">
        <v>8853</v>
      </c>
      <c r="G151" s="5" t="s">
        <v>4421</v>
      </c>
    </row>
    <row r="152" spans="1:7">
      <c r="A152" s="11">
        <v>45713</v>
      </c>
      <c r="B152" s="5">
        <v>110.53</v>
      </c>
      <c r="C152" s="5" t="s">
        <v>8854</v>
      </c>
      <c r="D152" s="5" t="s">
        <v>8632</v>
      </c>
      <c r="E152" s="5" t="s">
        <v>8855</v>
      </c>
      <c r="F152" s="5" t="s">
        <v>8856</v>
      </c>
      <c r="G152" s="5" t="s">
        <v>3028</v>
      </c>
    </row>
    <row r="153" spans="1:7">
      <c r="A153" s="11">
        <v>45712</v>
      </c>
      <c r="B153" s="5">
        <v>111.2</v>
      </c>
      <c r="C153" s="5" t="s">
        <v>8857</v>
      </c>
      <c r="D153" s="5" t="s">
        <v>8858</v>
      </c>
      <c r="E153" s="5" t="s">
        <v>8859</v>
      </c>
      <c r="F153" s="5" t="s">
        <v>8860</v>
      </c>
      <c r="G153" s="5" t="s">
        <v>8861</v>
      </c>
    </row>
    <row r="154" spans="1:7">
      <c r="A154" s="11">
        <v>45709</v>
      </c>
      <c r="B154" s="5">
        <v>108.66</v>
      </c>
      <c r="C154" s="5" t="s">
        <v>8844</v>
      </c>
      <c r="D154" s="5" t="s">
        <v>8331</v>
      </c>
      <c r="E154" s="5" t="s">
        <v>8862</v>
      </c>
      <c r="F154" s="5" t="s">
        <v>8863</v>
      </c>
      <c r="G154" s="5" t="s">
        <v>6883</v>
      </c>
    </row>
    <row r="155" spans="1:7">
      <c r="A155" s="11">
        <v>45708</v>
      </c>
      <c r="B155" s="5">
        <v>110.55</v>
      </c>
      <c r="C155" s="5" t="s">
        <v>8864</v>
      </c>
      <c r="D155" s="5" t="s">
        <v>8333</v>
      </c>
      <c r="E155" s="5" t="s">
        <v>8865</v>
      </c>
      <c r="F155" s="5" t="s">
        <v>8866</v>
      </c>
      <c r="G155" s="5" t="s">
        <v>5221</v>
      </c>
    </row>
    <row r="156" spans="1:7">
      <c r="A156" s="11">
        <v>45707</v>
      </c>
      <c r="B156" s="5">
        <v>111.35</v>
      </c>
      <c r="C156" s="5" t="s">
        <v>8867</v>
      </c>
      <c r="D156" s="5" t="s">
        <v>8331</v>
      </c>
      <c r="E156" s="5" t="s">
        <v>8867</v>
      </c>
      <c r="F156" s="5" t="s">
        <v>8868</v>
      </c>
      <c r="G156" s="5" t="s">
        <v>7344</v>
      </c>
    </row>
    <row r="157" spans="1:7">
      <c r="A157" s="11">
        <v>45706</v>
      </c>
      <c r="B157" s="5">
        <v>109.56</v>
      </c>
      <c r="C157" s="5" t="s">
        <v>8869</v>
      </c>
      <c r="D157" s="5" t="s">
        <v>8870</v>
      </c>
      <c r="E157" s="5" t="s">
        <v>8871</v>
      </c>
      <c r="F157" s="5" t="s">
        <v>8872</v>
      </c>
      <c r="G157" s="5" t="s">
        <v>3494</v>
      </c>
    </row>
    <row r="158" spans="1:7">
      <c r="A158" s="11">
        <v>45702</v>
      </c>
      <c r="B158" s="5">
        <v>110.38</v>
      </c>
      <c r="C158" s="5" t="s">
        <v>8873</v>
      </c>
      <c r="D158" s="5" t="s">
        <v>8874</v>
      </c>
      <c r="E158" s="5" t="s">
        <v>8875</v>
      </c>
      <c r="F158" s="5" t="s">
        <v>8876</v>
      </c>
      <c r="G158" s="5" t="s">
        <v>4340</v>
      </c>
    </row>
    <row r="159" spans="1:7">
      <c r="A159" s="11">
        <v>45701</v>
      </c>
      <c r="B159" s="5">
        <v>109.59</v>
      </c>
      <c r="C159" s="5" t="s">
        <v>8877</v>
      </c>
      <c r="D159" s="5" t="s">
        <v>8878</v>
      </c>
      <c r="E159" s="5" t="s">
        <v>8879</v>
      </c>
      <c r="F159" s="5" t="s">
        <v>8880</v>
      </c>
      <c r="G159" s="5" t="s">
        <v>5506</v>
      </c>
    </row>
    <row r="160" spans="1:7">
      <c r="A160" s="11">
        <v>45700</v>
      </c>
      <c r="B160" s="5">
        <v>109.23</v>
      </c>
      <c r="C160" s="5" t="s">
        <v>8881</v>
      </c>
      <c r="D160" s="5" t="s">
        <v>8882</v>
      </c>
      <c r="E160" s="5" t="s">
        <v>8883</v>
      </c>
      <c r="F160" s="5" t="s">
        <v>8884</v>
      </c>
      <c r="G160" s="5" t="s">
        <v>4244</v>
      </c>
    </row>
    <row r="161" spans="1:7">
      <c r="A161" s="11">
        <v>45699</v>
      </c>
      <c r="B161" s="5">
        <v>109.02</v>
      </c>
      <c r="C161" s="5" t="s">
        <v>8828</v>
      </c>
      <c r="D161" s="5" t="s">
        <v>8885</v>
      </c>
      <c r="E161" s="5" t="s">
        <v>8886</v>
      </c>
      <c r="F161" s="5" t="s">
        <v>8887</v>
      </c>
      <c r="G161" s="5" t="s">
        <v>2855</v>
      </c>
    </row>
    <row r="162" spans="1:7">
      <c r="A162" s="11">
        <v>45698</v>
      </c>
      <c r="B162" s="5">
        <v>109.28</v>
      </c>
      <c r="C162" s="5" t="s">
        <v>8888</v>
      </c>
      <c r="D162" s="5" t="s">
        <v>8642</v>
      </c>
      <c r="E162" s="5" t="s">
        <v>8889</v>
      </c>
      <c r="F162" s="5" t="s">
        <v>8890</v>
      </c>
      <c r="G162" s="5" t="s">
        <v>6653</v>
      </c>
    </row>
    <row r="163" spans="1:7">
      <c r="A163" s="11">
        <v>45695</v>
      </c>
      <c r="B163" s="5">
        <v>110.86</v>
      </c>
      <c r="C163" s="5" t="s">
        <v>8891</v>
      </c>
      <c r="D163" s="5" t="s">
        <v>8892</v>
      </c>
      <c r="E163" s="5" t="s">
        <v>8893</v>
      </c>
      <c r="F163" s="5" t="s">
        <v>8894</v>
      </c>
      <c r="G163" s="5" t="s">
        <v>4127</v>
      </c>
    </row>
    <row r="164" spans="1:7">
      <c r="A164" s="11">
        <v>45694</v>
      </c>
      <c r="B164" s="5">
        <v>112.09</v>
      </c>
      <c r="C164" s="5" t="s">
        <v>8895</v>
      </c>
      <c r="D164" s="5" t="s">
        <v>8597</v>
      </c>
      <c r="E164" s="5" t="s">
        <v>8896</v>
      </c>
      <c r="F164" s="5" t="s">
        <v>8897</v>
      </c>
      <c r="G164" s="5" t="s">
        <v>7261</v>
      </c>
    </row>
    <row r="165" spans="1:7">
      <c r="A165" s="11">
        <v>45693</v>
      </c>
      <c r="B165" s="5">
        <v>110.54</v>
      </c>
      <c r="C165" s="5" t="s">
        <v>8898</v>
      </c>
      <c r="D165" s="5" t="s">
        <v>8899</v>
      </c>
      <c r="E165" s="5" t="s">
        <v>8900</v>
      </c>
      <c r="F165" s="5" t="s">
        <v>5279</v>
      </c>
      <c r="G165" s="5" t="s">
        <v>8901</v>
      </c>
    </row>
    <row r="166" spans="1:7">
      <c r="A166" s="11">
        <v>45692</v>
      </c>
      <c r="B166" s="5">
        <v>113.3</v>
      </c>
      <c r="C166" s="5" t="s">
        <v>8902</v>
      </c>
      <c r="D166" s="5" t="s">
        <v>8903</v>
      </c>
      <c r="E166" s="5" t="s">
        <v>8904</v>
      </c>
      <c r="F166" s="5" t="s">
        <v>8905</v>
      </c>
      <c r="G166" s="5" t="s">
        <v>3344</v>
      </c>
    </row>
    <row r="167" spans="1:7">
      <c r="A167" s="11">
        <v>45691</v>
      </c>
      <c r="B167" s="5">
        <v>114</v>
      </c>
      <c r="C167" s="5" t="s">
        <v>8906</v>
      </c>
      <c r="D167" s="5" t="s">
        <v>8335</v>
      </c>
      <c r="E167" s="5" t="s">
        <v>8907</v>
      </c>
      <c r="F167" s="5" t="s">
        <v>8908</v>
      </c>
      <c r="G167" s="5" t="s">
        <v>6030</v>
      </c>
    </row>
    <row r="168" spans="1:7">
      <c r="A168" s="11">
        <v>45688</v>
      </c>
      <c r="B168" s="5">
        <v>113.06</v>
      </c>
      <c r="C168" s="5" t="s">
        <v>8442</v>
      </c>
      <c r="D168" s="5" t="s">
        <v>8909</v>
      </c>
      <c r="E168" s="5" t="s">
        <v>8318</v>
      </c>
      <c r="F168" s="5" t="s">
        <v>8910</v>
      </c>
      <c r="G168" s="5" t="s">
        <v>3736</v>
      </c>
    </row>
    <row r="169" spans="1:7">
      <c r="A169" s="11">
        <v>45687</v>
      </c>
      <c r="B169" s="5">
        <v>113.43</v>
      </c>
      <c r="C169" s="5" t="s">
        <v>8911</v>
      </c>
      <c r="D169" s="5" t="s">
        <v>8912</v>
      </c>
      <c r="E169" s="5" t="s">
        <v>8848</v>
      </c>
      <c r="F169" s="5" t="s">
        <v>8913</v>
      </c>
      <c r="G169" s="5" t="s">
        <v>3062</v>
      </c>
    </row>
    <row r="170" spans="1:7">
      <c r="A170" s="11">
        <v>45686</v>
      </c>
      <c r="B170" s="5">
        <v>113.19</v>
      </c>
      <c r="C170" s="5" t="s">
        <v>8914</v>
      </c>
      <c r="D170" s="5" t="s">
        <v>8915</v>
      </c>
      <c r="E170" s="5" t="s">
        <v>8318</v>
      </c>
      <c r="F170" s="5" t="s">
        <v>8916</v>
      </c>
      <c r="G170" s="5" t="s">
        <v>3678</v>
      </c>
    </row>
    <row r="171" spans="1:7">
      <c r="A171" s="11">
        <v>45685</v>
      </c>
      <c r="B171" s="5">
        <v>112.14</v>
      </c>
      <c r="C171" s="5" t="s">
        <v>8639</v>
      </c>
      <c r="D171" s="5" t="s">
        <v>8917</v>
      </c>
      <c r="E171" s="5" t="s">
        <v>8858</v>
      </c>
      <c r="F171" s="5" t="s">
        <v>8884</v>
      </c>
      <c r="G171" s="5" t="s">
        <v>4368</v>
      </c>
    </row>
    <row r="172" spans="1:7">
      <c r="A172" s="11">
        <v>45684</v>
      </c>
      <c r="B172" s="5">
        <v>113.34</v>
      </c>
      <c r="C172" s="5" t="s">
        <v>8918</v>
      </c>
      <c r="D172" s="5" t="s">
        <v>8911</v>
      </c>
      <c r="E172" s="5" t="s">
        <v>8842</v>
      </c>
      <c r="F172" s="5" t="s">
        <v>6677</v>
      </c>
      <c r="G172" s="5" t="s">
        <v>3310</v>
      </c>
    </row>
    <row r="173" spans="1:7">
      <c r="A173" s="11">
        <v>45681</v>
      </c>
      <c r="B173" s="5">
        <v>112.16</v>
      </c>
      <c r="C173" s="5" t="s">
        <v>8919</v>
      </c>
      <c r="D173" s="5" t="s">
        <v>8920</v>
      </c>
      <c r="E173" s="5" t="s">
        <v>8921</v>
      </c>
      <c r="F173" s="5" t="s">
        <v>8922</v>
      </c>
      <c r="G173" s="5" t="s">
        <v>4677</v>
      </c>
    </row>
    <row r="174" spans="1:7">
      <c r="A174" s="11">
        <v>45680</v>
      </c>
      <c r="B174" s="5">
        <v>111.04</v>
      </c>
      <c r="C174" s="5" t="s">
        <v>8923</v>
      </c>
      <c r="D174" s="5" t="s">
        <v>8924</v>
      </c>
      <c r="E174" s="5" t="s">
        <v>8925</v>
      </c>
      <c r="F174" s="5" t="s">
        <v>8916</v>
      </c>
      <c r="G174" s="5" t="s">
        <v>6688</v>
      </c>
    </row>
    <row r="175" spans="1:7">
      <c r="A175" s="11">
        <v>45679</v>
      </c>
      <c r="B175" s="5">
        <v>108.81</v>
      </c>
      <c r="C175" s="5" t="s">
        <v>8926</v>
      </c>
      <c r="D175" s="5" t="s">
        <v>8926</v>
      </c>
      <c r="E175" s="5" t="s">
        <v>8927</v>
      </c>
      <c r="F175" s="5" t="s">
        <v>8928</v>
      </c>
      <c r="G175" s="5" t="s">
        <v>3115</v>
      </c>
    </row>
    <row r="176" spans="1:7">
      <c r="A176" s="11">
        <v>45678</v>
      </c>
      <c r="B176" s="5">
        <v>108.7</v>
      </c>
      <c r="C176" s="5" t="s">
        <v>8929</v>
      </c>
      <c r="D176" s="5" t="s">
        <v>8930</v>
      </c>
      <c r="E176" s="5" t="s">
        <v>8931</v>
      </c>
      <c r="F176" s="5" t="s">
        <v>8461</v>
      </c>
      <c r="G176" s="5" t="s">
        <v>6249</v>
      </c>
    </row>
    <row r="177" spans="1:7">
      <c r="A177" s="11">
        <v>45674</v>
      </c>
      <c r="B177" s="5">
        <v>107.02</v>
      </c>
      <c r="C177" s="5" t="s">
        <v>8932</v>
      </c>
      <c r="D177" s="5" t="s">
        <v>8933</v>
      </c>
      <c r="E177" s="5" t="s">
        <v>8934</v>
      </c>
      <c r="F177" s="5" t="s">
        <v>8935</v>
      </c>
      <c r="G177" s="5" t="s">
        <v>3172</v>
      </c>
    </row>
    <row r="178" spans="1:7">
      <c r="A178" s="11">
        <v>45673</v>
      </c>
      <c r="B178" s="5">
        <v>106.46</v>
      </c>
      <c r="C178" s="5" t="s">
        <v>8936</v>
      </c>
      <c r="D178" s="5" t="s">
        <v>8937</v>
      </c>
      <c r="E178" s="5" t="s">
        <v>8938</v>
      </c>
      <c r="F178" s="5" t="s">
        <v>8939</v>
      </c>
      <c r="G178" s="5" t="s">
        <v>8940</v>
      </c>
    </row>
    <row r="179" spans="1:7">
      <c r="A179" s="11">
        <v>45672</v>
      </c>
      <c r="B179" s="5">
        <v>108.18</v>
      </c>
      <c r="C179" s="5" t="s">
        <v>8941</v>
      </c>
      <c r="D179" s="5" t="s">
        <v>8616</v>
      </c>
      <c r="E179" s="5" t="s">
        <v>8942</v>
      </c>
      <c r="F179" s="5" t="s">
        <v>8943</v>
      </c>
      <c r="G179" s="5" t="s">
        <v>2924</v>
      </c>
    </row>
    <row r="180" spans="1:7">
      <c r="A180" s="11">
        <v>45671</v>
      </c>
      <c r="B180" s="5">
        <v>108.12</v>
      </c>
      <c r="C180" s="5" t="s">
        <v>8944</v>
      </c>
      <c r="D180" s="5" t="s">
        <v>8945</v>
      </c>
      <c r="E180" s="5" t="s">
        <v>8946</v>
      </c>
      <c r="F180" s="5" t="s">
        <v>8947</v>
      </c>
      <c r="G180" s="5" t="s">
        <v>3013</v>
      </c>
    </row>
    <row r="181" spans="1:7">
      <c r="A181" s="11">
        <v>45670</v>
      </c>
      <c r="B181" s="5">
        <v>108.08</v>
      </c>
      <c r="C181" s="5" t="s">
        <v>8948</v>
      </c>
      <c r="D181" s="5" t="s">
        <v>8949</v>
      </c>
      <c r="E181" s="5" t="s">
        <v>8950</v>
      </c>
      <c r="F181" s="5" t="s">
        <v>8951</v>
      </c>
      <c r="G181" s="5" t="s">
        <v>3639</v>
      </c>
    </row>
    <row r="182" spans="1:7">
      <c r="A182" s="11">
        <v>45667</v>
      </c>
      <c r="B182" s="5">
        <v>108.65</v>
      </c>
      <c r="C182" s="5" t="s">
        <v>8952</v>
      </c>
      <c r="D182" s="5" t="s">
        <v>8953</v>
      </c>
      <c r="E182" s="5" t="s">
        <v>8954</v>
      </c>
      <c r="F182" s="5" t="s">
        <v>8955</v>
      </c>
      <c r="G182" s="5" t="s">
        <v>4889</v>
      </c>
    </row>
    <row r="183" spans="1:7">
      <c r="A183" s="11">
        <v>45665</v>
      </c>
      <c r="B183" s="5">
        <v>109.76</v>
      </c>
      <c r="C183" s="5" t="s">
        <v>8844</v>
      </c>
      <c r="D183" s="5" t="s">
        <v>8956</v>
      </c>
      <c r="E183" s="5" t="s">
        <v>8957</v>
      </c>
      <c r="F183" s="5" t="s">
        <v>8958</v>
      </c>
      <c r="G183" s="5" t="s">
        <v>5539</v>
      </c>
    </row>
    <row r="184" spans="1:7">
      <c r="A184" s="11">
        <v>45664</v>
      </c>
      <c r="B184" s="5">
        <v>111.39</v>
      </c>
      <c r="C184" s="5" t="s">
        <v>8959</v>
      </c>
      <c r="D184" s="5" t="s">
        <v>8960</v>
      </c>
      <c r="E184" s="5" t="s">
        <v>8961</v>
      </c>
      <c r="F184" s="5" t="s">
        <v>8841</v>
      </c>
      <c r="G184" s="5" t="s">
        <v>3292</v>
      </c>
    </row>
    <row r="185" spans="1:7">
      <c r="A185" s="11">
        <v>45663</v>
      </c>
      <c r="B185" s="5">
        <v>111.05</v>
      </c>
      <c r="C185" s="5" t="s">
        <v>8962</v>
      </c>
      <c r="D185" s="5" t="s">
        <v>8639</v>
      </c>
      <c r="E185" s="5" t="s">
        <v>8963</v>
      </c>
      <c r="F185" s="5" t="s">
        <v>8964</v>
      </c>
      <c r="G185" s="5" t="s">
        <v>5668</v>
      </c>
    </row>
    <row r="186" spans="1:7">
      <c r="A186" s="11">
        <v>45660</v>
      </c>
      <c r="B186" s="5">
        <v>111.16</v>
      </c>
      <c r="C186" s="5" t="s">
        <v>8603</v>
      </c>
      <c r="D186" s="5" t="s">
        <v>8441</v>
      </c>
      <c r="E186" s="5" t="s">
        <v>8965</v>
      </c>
      <c r="F186" s="5" t="s">
        <v>8966</v>
      </c>
      <c r="G186" s="5" t="s">
        <v>3292</v>
      </c>
    </row>
    <row r="187" spans="1:7">
      <c r="A187" s="11">
        <v>45659</v>
      </c>
      <c r="B187" s="5">
        <v>110.82</v>
      </c>
      <c r="C187" s="5" t="s">
        <v>8836</v>
      </c>
      <c r="D187" s="5" t="s">
        <v>8326</v>
      </c>
      <c r="E187" s="5" t="s">
        <v>8967</v>
      </c>
      <c r="F187" s="5" t="s">
        <v>8397</v>
      </c>
      <c r="G187" s="5" t="s">
        <v>3542</v>
      </c>
    </row>
    <row r="188" spans="1:7">
      <c r="A188" s="11">
        <v>45657</v>
      </c>
      <c r="B188" s="5">
        <v>111.35</v>
      </c>
      <c r="C188" s="5" t="s">
        <v>8968</v>
      </c>
      <c r="D188" s="5" t="s">
        <v>8969</v>
      </c>
      <c r="E188" s="5" t="s">
        <v>8970</v>
      </c>
      <c r="F188" s="5" t="s">
        <v>8971</v>
      </c>
      <c r="G188" s="5" t="s">
        <v>2955</v>
      </c>
    </row>
    <row r="189" spans="1:7">
      <c r="A189" s="11">
        <v>45656</v>
      </c>
      <c r="B189" s="5">
        <v>110.8</v>
      </c>
      <c r="C189" s="5" t="s">
        <v>8972</v>
      </c>
      <c r="D189" s="5" t="s">
        <v>8441</v>
      </c>
      <c r="E189" s="5" t="s">
        <v>8973</v>
      </c>
      <c r="F189" s="5" t="s">
        <v>8974</v>
      </c>
      <c r="G189" s="5" t="s">
        <v>3490</v>
      </c>
    </row>
    <row r="190" spans="1:7">
      <c r="A190" s="11">
        <v>45653</v>
      </c>
      <c r="B190" s="5">
        <v>111.55</v>
      </c>
      <c r="C190" s="5" t="s">
        <v>8448</v>
      </c>
      <c r="D190" s="5" t="s">
        <v>8630</v>
      </c>
      <c r="E190" s="5" t="s">
        <v>8907</v>
      </c>
      <c r="F190" s="5" t="s">
        <v>8975</v>
      </c>
      <c r="G190" s="5" t="s">
        <v>3793</v>
      </c>
    </row>
    <row r="191" spans="1:7">
      <c r="A191" s="11">
        <v>45652</v>
      </c>
      <c r="B191" s="5">
        <v>112.55</v>
      </c>
      <c r="C191" s="5" t="s">
        <v>8630</v>
      </c>
      <c r="D191" s="5" t="s">
        <v>8976</v>
      </c>
      <c r="E191" s="5" t="s">
        <v>8977</v>
      </c>
      <c r="F191" s="5" t="s">
        <v>8978</v>
      </c>
      <c r="G191" s="5" t="s">
        <v>4729</v>
      </c>
    </row>
    <row r="192" spans="1:7">
      <c r="A192" s="11">
        <v>45650</v>
      </c>
      <c r="B192" s="5">
        <v>112.56</v>
      </c>
      <c r="C192" s="5" t="s">
        <v>8979</v>
      </c>
      <c r="D192" s="5" t="s">
        <v>8980</v>
      </c>
      <c r="E192" s="5" t="s">
        <v>8981</v>
      </c>
      <c r="F192" s="5" t="s">
        <v>8982</v>
      </c>
      <c r="G192" s="5" t="s">
        <v>7744</v>
      </c>
    </row>
    <row r="193" spans="1:7">
      <c r="A193" s="11">
        <v>45649</v>
      </c>
      <c r="B193" s="5">
        <v>111.4</v>
      </c>
      <c r="C193" s="5" t="s">
        <v>8891</v>
      </c>
      <c r="D193" s="5" t="s">
        <v>8983</v>
      </c>
      <c r="E193" s="5" t="s">
        <v>8984</v>
      </c>
      <c r="F193" s="5" t="s">
        <v>8478</v>
      </c>
      <c r="G193" s="5" t="s">
        <v>7859</v>
      </c>
    </row>
    <row r="194" spans="1:7">
      <c r="A194" s="11">
        <v>45646</v>
      </c>
      <c r="B194" s="5">
        <v>112.03</v>
      </c>
      <c r="C194" s="5" t="s">
        <v>8985</v>
      </c>
      <c r="D194" s="5" t="s">
        <v>8986</v>
      </c>
      <c r="E194" s="5" t="s">
        <v>8972</v>
      </c>
      <c r="F194" s="5" t="s">
        <v>8987</v>
      </c>
      <c r="G194" s="5" t="s">
        <v>3687</v>
      </c>
    </row>
    <row r="195" spans="1:7">
      <c r="A195" s="11">
        <v>45645</v>
      </c>
      <c r="B195" s="5">
        <v>111.37</v>
      </c>
      <c r="C195" s="5" t="s">
        <v>8988</v>
      </c>
      <c r="D195" s="5" t="s">
        <v>8439</v>
      </c>
      <c r="E195" s="5" t="s">
        <v>8979</v>
      </c>
      <c r="F195" s="5" t="s">
        <v>8989</v>
      </c>
      <c r="G195" s="5" t="s">
        <v>4214</v>
      </c>
    </row>
    <row r="196" spans="1:7">
      <c r="A196" s="11">
        <v>45644</v>
      </c>
      <c r="B196" s="5">
        <v>111.35</v>
      </c>
      <c r="C196" s="5" t="s">
        <v>8990</v>
      </c>
      <c r="D196" s="5" t="s">
        <v>8450</v>
      </c>
      <c r="E196" s="5" t="s">
        <v>8864</v>
      </c>
      <c r="F196" s="5" t="s">
        <v>8991</v>
      </c>
      <c r="G196" s="5" t="s">
        <v>2772</v>
      </c>
    </row>
    <row r="197" spans="1:7">
      <c r="A197" s="11">
        <v>45643</v>
      </c>
      <c r="B197" s="5">
        <v>113.02</v>
      </c>
      <c r="C197" s="5" t="s">
        <v>8611</v>
      </c>
      <c r="D197" s="5" t="s">
        <v>8992</v>
      </c>
      <c r="E197" s="5" t="s">
        <v>8993</v>
      </c>
      <c r="F197" s="5" t="s">
        <v>8994</v>
      </c>
      <c r="G197" s="5" t="s">
        <v>4461</v>
      </c>
    </row>
    <row r="198" spans="1:7">
      <c r="A198" s="11">
        <v>45642</v>
      </c>
      <c r="B198" s="5">
        <v>112.11</v>
      </c>
      <c r="C198" s="5" t="s">
        <v>8995</v>
      </c>
      <c r="D198" s="5" t="s">
        <v>8996</v>
      </c>
      <c r="E198" s="5" t="s">
        <v>8997</v>
      </c>
      <c r="F198" s="5" t="s">
        <v>8998</v>
      </c>
      <c r="G198" s="5" t="s">
        <v>5568</v>
      </c>
    </row>
    <row r="199" spans="1:7">
      <c r="A199" s="11">
        <v>45639</v>
      </c>
      <c r="B199" s="5">
        <v>113.34</v>
      </c>
      <c r="C199" s="5" t="s">
        <v>8999</v>
      </c>
      <c r="D199" s="5" t="s">
        <v>9000</v>
      </c>
      <c r="E199" s="5" t="s">
        <v>8442</v>
      </c>
      <c r="F199" s="5" t="s">
        <v>9001</v>
      </c>
      <c r="G199" s="5" t="s">
        <v>8038</v>
      </c>
    </row>
    <row r="200" spans="1:7">
      <c r="A200" s="11">
        <v>45638</v>
      </c>
      <c r="B200" s="5">
        <v>114.9</v>
      </c>
      <c r="C200" s="5" t="s">
        <v>9002</v>
      </c>
      <c r="D200" s="5" t="s">
        <v>8315</v>
      </c>
      <c r="E200" s="5" t="s">
        <v>9003</v>
      </c>
      <c r="F200" s="5" t="s">
        <v>9004</v>
      </c>
      <c r="G200" s="5" t="s">
        <v>3033</v>
      </c>
    </row>
    <row r="201" spans="1:7">
      <c r="A201" s="11">
        <v>45637</v>
      </c>
      <c r="B201" s="5">
        <v>114.61</v>
      </c>
      <c r="C201" s="5" t="s">
        <v>9005</v>
      </c>
      <c r="D201" s="5" t="s">
        <v>9006</v>
      </c>
      <c r="E201" s="5" t="s">
        <v>8584</v>
      </c>
      <c r="F201" s="5" t="s">
        <v>8629</v>
      </c>
      <c r="G201" s="5" t="s">
        <v>5668</v>
      </c>
    </row>
    <row r="202" spans="1:7">
      <c r="A202" s="11">
        <v>45636</v>
      </c>
      <c r="B202" s="5">
        <v>114.73</v>
      </c>
      <c r="C202" s="5" t="s">
        <v>8903</v>
      </c>
      <c r="D202" s="5" t="s">
        <v>9007</v>
      </c>
      <c r="E202" s="5" t="s">
        <v>9008</v>
      </c>
      <c r="F202" s="5" t="s">
        <v>9009</v>
      </c>
      <c r="G202" s="5" t="s">
        <v>3115</v>
      </c>
    </row>
    <row r="203" spans="1:7">
      <c r="A203" s="11">
        <v>45635</v>
      </c>
      <c r="B203" s="5">
        <v>114.61</v>
      </c>
      <c r="C203" s="5" t="s">
        <v>9010</v>
      </c>
      <c r="D203" s="5" t="s">
        <v>9011</v>
      </c>
      <c r="E203" s="5" t="s">
        <v>9012</v>
      </c>
      <c r="F203" s="5" t="s">
        <v>8894</v>
      </c>
      <c r="G203" s="5" t="s">
        <v>3753</v>
      </c>
    </row>
    <row r="204" spans="1:7">
      <c r="A204" s="11">
        <v>45632</v>
      </c>
      <c r="B204" s="5">
        <v>116.73</v>
      </c>
      <c r="C204" s="5" t="s">
        <v>9013</v>
      </c>
      <c r="D204" s="5" t="s">
        <v>9014</v>
      </c>
      <c r="E204" s="5" t="s">
        <v>9015</v>
      </c>
      <c r="F204" s="5" t="s">
        <v>9016</v>
      </c>
      <c r="G204" s="5" t="s">
        <v>3557</v>
      </c>
    </row>
    <row r="205" spans="1:7">
      <c r="A205" s="11">
        <v>45631</v>
      </c>
      <c r="B205" s="5">
        <v>116.5</v>
      </c>
      <c r="C205" s="5" t="s">
        <v>9013</v>
      </c>
      <c r="D205" s="5" t="s">
        <v>9017</v>
      </c>
      <c r="E205" s="5" t="s">
        <v>9018</v>
      </c>
      <c r="F205" s="5" t="s">
        <v>8539</v>
      </c>
      <c r="G205" s="5" t="s">
        <v>4720</v>
      </c>
    </row>
    <row r="206" spans="1:7">
      <c r="A206" s="11">
        <v>45630</v>
      </c>
      <c r="B206" s="5">
        <v>116.99</v>
      </c>
      <c r="C206" s="5" t="s">
        <v>9019</v>
      </c>
      <c r="D206" s="5" t="s">
        <v>8400</v>
      </c>
      <c r="E206" s="5" t="s">
        <v>9020</v>
      </c>
      <c r="F206" s="5" t="s">
        <v>9021</v>
      </c>
      <c r="G206" s="5" t="s">
        <v>3499</v>
      </c>
    </row>
    <row r="207" spans="1:7">
      <c r="A207" s="11">
        <v>45629</v>
      </c>
      <c r="B207" s="5">
        <v>116.45</v>
      </c>
      <c r="C207" s="5" t="s">
        <v>8422</v>
      </c>
      <c r="D207" s="5" t="s">
        <v>8432</v>
      </c>
      <c r="E207" s="5" t="s">
        <v>8346</v>
      </c>
      <c r="F207" s="5" t="s">
        <v>9022</v>
      </c>
      <c r="G207" s="5" t="s">
        <v>3344</v>
      </c>
    </row>
    <row r="208" spans="1:7">
      <c r="A208" s="11">
        <v>45628</v>
      </c>
      <c r="B208" s="5">
        <v>117.16</v>
      </c>
      <c r="C208" s="5" t="s">
        <v>9023</v>
      </c>
      <c r="D208" s="5" t="s">
        <v>8553</v>
      </c>
      <c r="E208" s="5" t="s">
        <v>9013</v>
      </c>
      <c r="F208" s="5" t="s">
        <v>9024</v>
      </c>
      <c r="G208" s="5" t="s">
        <v>2822</v>
      </c>
    </row>
    <row r="209" spans="1:7">
      <c r="A209" s="11">
        <v>45625</v>
      </c>
      <c r="B209" s="5">
        <v>117.47</v>
      </c>
      <c r="C209" s="5" t="s">
        <v>8392</v>
      </c>
      <c r="D209" s="5" t="s">
        <v>9025</v>
      </c>
      <c r="E209" s="5" t="s">
        <v>9026</v>
      </c>
      <c r="F209" s="5" t="s">
        <v>9027</v>
      </c>
      <c r="G209" s="5" t="s">
        <v>3427</v>
      </c>
    </row>
    <row r="210" spans="1:7">
      <c r="A210" s="11">
        <v>45623</v>
      </c>
      <c r="B210" s="5">
        <v>117.6</v>
      </c>
      <c r="C210" s="5" t="s">
        <v>9028</v>
      </c>
      <c r="D210" s="5" t="s">
        <v>9029</v>
      </c>
      <c r="E210" s="5" t="s">
        <v>9028</v>
      </c>
      <c r="F210" s="5" t="s">
        <v>9030</v>
      </c>
      <c r="G210" s="5" t="s">
        <v>4898</v>
      </c>
    </row>
    <row r="211" spans="1:7">
      <c r="A211" s="11">
        <v>45622</v>
      </c>
      <c r="B211" s="5">
        <v>115.45</v>
      </c>
      <c r="C211" s="5" t="s">
        <v>8388</v>
      </c>
      <c r="D211" s="5" t="s">
        <v>9031</v>
      </c>
      <c r="E211" s="5" t="s">
        <v>9028</v>
      </c>
      <c r="F211" s="5" t="s">
        <v>9032</v>
      </c>
      <c r="G211" s="5" t="s">
        <v>5798</v>
      </c>
    </row>
    <row r="212" spans="1:7">
      <c r="A212" s="11">
        <v>45621</v>
      </c>
      <c r="B212" s="5">
        <v>116</v>
      </c>
      <c r="C212" s="5" t="s">
        <v>9033</v>
      </c>
      <c r="D212" s="5" t="s">
        <v>9034</v>
      </c>
      <c r="E212" s="5" t="s">
        <v>9035</v>
      </c>
      <c r="F212" s="5" t="s">
        <v>9036</v>
      </c>
      <c r="G212" s="5" t="s">
        <v>4737</v>
      </c>
    </row>
    <row r="213" spans="1:7">
      <c r="A213" s="11">
        <v>45618</v>
      </c>
      <c r="B213" s="5">
        <v>115.65</v>
      </c>
      <c r="C213" s="5" t="s">
        <v>9037</v>
      </c>
      <c r="D213" s="5" t="s">
        <v>9038</v>
      </c>
      <c r="E213" s="5" t="s">
        <v>8598</v>
      </c>
      <c r="F213" s="5" t="s">
        <v>9039</v>
      </c>
      <c r="G213" s="5" t="s">
        <v>4461</v>
      </c>
    </row>
    <row r="214" spans="1:7">
      <c r="A214" s="11">
        <v>45617</v>
      </c>
      <c r="B214" s="5">
        <v>114.72</v>
      </c>
      <c r="C214" s="5" t="s">
        <v>8325</v>
      </c>
      <c r="D214" s="5" t="s">
        <v>9040</v>
      </c>
      <c r="E214" s="5" t="s">
        <v>9041</v>
      </c>
      <c r="F214" s="5" t="s">
        <v>9042</v>
      </c>
      <c r="G214" s="5" t="s">
        <v>3716</v>
      </c>
    </row>
    <row r="215" spans="1:7">
      <c r="A215" s="11">
        <v>45616</v>
      </c>
      <c r="B215" s="5">
        <v>114.26</v>
      </c>
      <c r="C215" s="5" t="s">
        <v>8606</v>
      </c>
      <c r="D215" s="5" t="s">
        <v>9043</v>
      </c>
      <c r="E215" s="5" t="s">
        <v>8962</v>
      </c>
      <c r="F215" s="5" t="s">
        <v>9044</v>
      </c>
      <c r="G215" s="5" t="s">
        <v>3081</v>
      </c>
    </row>
    <row r="216" spans="1:7">
      <c r="A216" s="11">
        <v>45615</v>
      </c>
      <c r="B216" s="5">
        <v>112.42</v>
      </c>
      <c r="C216" s="5" t="s">
        <v>9045</v>
      </c>
      <c r="D216" s="5" t="s">
        <v>9046</v>
      </c>
      <c r="E216" s="5" t="s">
        <v>9047</v>
      </c>
      <c r="F216" s="5" t="s">
        <v>9048</v>
      </c>
      <c r="G216" s="5" t="s">
        <v>3315</v>
      </c>
    </row>
    <row r="217" spans="1:7">
      <c r="A217" s="11">
        <v>45614</v>
      </c>
      <c r="B217" s="5">
        <v>113.54</v>
      </c>
      <c r="C217" s="5" t="s">
        <v>8312</v>
      </c>
      <c r="D217" s="5" t="s">
        <v>9049</v>
      </c>
      <c r="E217" s="5" t="s">
        <v>8612</v>
      </c>
      <c r="F217" s="5" t="s">
        <v>9050</v>
      </c>
      <c r="G217" s="5" t="s">
        <v>7774</v>
      </c>
    </row>
    <row r="218" spans="1:7">
      <c r="A218" s="11">
        <v>45611</v>
      </c>
      <c r="B218" s="5">
        <v>115.08</v>
      </c>
      <c r="C218" s="5" t="s">
        <v>8645</v>
      </c>
      <c r="D218" s="5" t="s">
        <v>8421</v>
      </c>
      <c r="E218" s="5" t="s">
        <v>8645</v>
      </c>
      <c r="F218" s="5" t="s">
        <v>9051</v>
      </c>
      <c r="G218" s="5" t="s">
        <v>9052</v>
      </c>
    </row>
    <row r="219" spans="1:7">
      <c r="A219" s="11">
        <v>45610</v>
      </c>
      <c r="B219" s="5">
        <v>109.12</v>
      </c>
      <c r="C219" s="5" t="s">
        <v>9053</v>
      </c>
      <c r="D219" s="5" t="s">
        <v>9054</v>
      </c>
      <c r="E219" s="5" t="s">
        <v>9055</v>
      </c>
      <c r="F219" s="5" t="s">
        <v>9056</v>
      </c>
      <c r="G219" s="5" t="s">
        <v>9057</v>
      </c>
    </row>
    <row r="220" spans="1:7">
      <c r="A220" s="11">
        <v>45609</v>
      </c>
      <c r="B220" s="5">
        <v>102.72</v>
      </c>
      <c r="C220" s="5" t="s">
        <v>9058</v>
      </c>
      <c r="D220" s="5" t="s">
        <v>9059</v>
      </c>
      <c r="E220" s="5" t="s">
        <v>9060</v>
      </c>
      <c r="F220" s="5" t="s">
        <v>7367</v>
      </c>
      <c r="G220" s="5" t="s">
        <v>8550</v>
      </c>
    </row>
    <row r="221" spans="1:7">
      <c r="A221" s="11">
        <v>45608</v>
      </c>
      <c r="B221" s="5">
        <v>100.99</v>
      </c>
      <c r="C221" s="5" t="s">
        <v>9061</v>
      </c>
      <c r="D221" s="5" t="s">
        <v>9062</v>
      </c>
      <c r="E221" s="5" t="s">
        <v>9063</v>
      </c>
      <c r="F221" s="5" t="s">
        <v>9064</v>
      </c>
      <c r="G221" s="5" t="s">
        <v>4023</v>
      </c>
    </row>
    <row r="222" spans="1:7">
      <c r="A222" s="11">
        <v>45607</v>
      </c>
      <c r="B222" s="5">
        <v>100.86</v>
      </c>
      <c r="C222" s="5" t="s">
        <v>9065</v>
      </c>
      <c r="D222" s="5" t="s">
        <v>9066</v>
      </c>
      <c r="E222" s="5" t="s">
        <v>9065</v>
      </c>
      <c r="F222" s="5" t="s">
        <v>9067</v>
      </c>
      <c r="G222" s="5" t="s">
        <v>4898</v>
      </c>
    </row>
    <row r="223" spans="1:7">
      <c r="A223" s="11">
        <v>45604</v>
      </c>
      <c r="B223" s="5">
        <v>99.02</v>
      </c>
      <c r="C223" s="5" t="s">
        <v>9068</v>
      </c>
      <c r="D223" s="5" t="s">
        <v>9069</v>
      </c>
      <c r="E223" s="5" t="s">
        <v>9070</v>
      </c>
      <c r="F223" s="5" t="s">
        <v>8580</v>
      </c>
      <c r="G223" s="5" t="s">
        <v>6104</v>
      </c>
    </row>
    <row r="224" spans="1:7">
      <c r="A224" s="11">
        <v>45603</v>
      </c>
      <c r="B224" s="5">
        <v>98.93</v>
      </c>
      <c r="C224" s="5" t="s">
        <v>9071</v>
      </c>
      <c r="D224" s="5" t="s">
        <v>9072</v>
      </c>
      <c r="E224" s="5" t="s">
        <v>9073</v>
      </c>
      <c r="F224" s="5" t="s">
        <v>8958</v>
      </c>
      <c r="G224" s="5" t="s">
        <v>3013</v>
      </c>
    </row>
    <row r="225" spans="1:7">
      <c r="A225" s="11">
        <v>45602</v>
      </c>
      <c r="B225" s="5">
        <v>98.89</v>
      </c>
      <c r="C225" s="5" t="s">
        <v>9074</v>
      </c>
      <c r="D225" s="5" t="s">
        <v>9075</v>
      </c>
      <c r="E225" s="5" t="s">
        <v>9074</v>
      </c>
      <c r="F225" s="5" t="s">
        <v>9076</v>
      </c>
      <c r="G225" s="5" t="s">
        <v>8861</v>
      </c>
    </row>
    <row r="226" spans="1:7">
      <c r="A226" s="11">
        <v>45601</v>
      </c>
      <c r="B226" s="5">
        <v>96.63</v>
      </c>
      <c r="C226" s="5" t="s">
        <v>9077</v>
      </c>
      <c r="D226" s="5" t="s">
        <v>9078</v>
      </c>
      <c r="E226" s="5" t="s">
        <v>9079</v>
      </c>
      <c r="F226" s="5" t="s">
        <v>9080</v>
      </c>
      <c r="G226" s="5" t="s">
        <v>5170</v>
      </c>
    </row>
    <row r="227" spans="1:7">
      <c r="A227" s="11">
        <v>45600</v>
      </c>
      <c r="B227" s="5">
        <v>95.79</v>
      </c>
      <c r="C227" s="5" t="s">
        <v>9081</v>
      </c>
      <c r="D227" s="5" t="s">
        <v>9082</v>
      </c>
      <c r="E227" s="5" t="s">
        <v>9083</v>
      </c>
      <c r="F227" s="5" t="s">
        <v>9084</v>
      </c>
      <c r="G227" s="5" t="s">
        <v>3418</v>
      </c>
    </row>
    <row r="228" spans="1:7">
      <c r="A228" s="11">
        <v>45597</v>
      </c>
      <c r="B228" s="5">
        <v>95.81</v>
      </c>
      <c r="C228" s="5" t="s">
        <v>8763</v>
      </c>
      <c r="D228" s="5" t="s">
        <v>9085</v>
      </c>
      <c r="E228" s="5" t="s">
        <v>9086</v>
      </c>
      <c r="F228" s="5" t="s">
        <v>8507</v>
      </c>
      <c r="G228" s="5" t="s">
        <v>3154</v>
      </c>
    </row>
    <row r="229" spans="1:7">
      <c r="A229" s="11">
        <v>45596</v>
      </c>
      <c r="B229" s="5">
        <v>96.2</v>
      </c>
      <c r="C229" s="5" t="s">
        <v>9087</v>
      </c>
      <c r="D229" s="5" t="s">
        <v>9088</v>
      </c>
      <c r="E229" s="5" t="s">
        <v>9089</v>
      </c>
      <c r="F229" s="5" t="s">
        <v>9090</v>
      </c>
      <c r="G229" s="5" t="s">
        <v>4421</v>
      </c>
    </row>
    <row r="230" spans="1:7">
      <c r="A230" s="11">
        <v>45595</v>
      </c>
      <c r="B230" s="5">
        <v>95.08</v>
      </c>
      <c r="C230" s="5" t="s">
        <v>8763</v>
      </c>
      <c r="D230" s="5" t="s">
        <v>9091</v>
      </c>
      <c r="E230" s="5" t="s">
        <v>9092</v>
      </c>
      <c r="F230" s="5" t="s">
        <v>9093</v>
      </c>
      <c r="G230" s="5" t="s">
        <v>5568</v>
      </c>
    </row>
    <row r="231" spans="1:7">
      <c r="A231" s="11">
        <v>45594</v>
      </c>
      <c r="B231" s="5">
        <v>96.13</v>
      </c>
      <c r="C231" s="5" t="s">
        <v>9094</v>
      </c>
      <c r="D231" s="5" t="s">
        <v>9095</v>
      </c>
      <c r="E231" s="5" t="s">
        <v>9096</v>
      </c>
      <c r="F231" s="5" t="s">
        <v>9097</v>
      </c>
      <c r="G231" s="5" t="s">
        <v>2950</v>
      </c>
    </row>
    <row r="232" spans="1:7">
      <c r="A232" s="11">
        <v>45593</v>
      </c>
      <c r="B232" s="5">
        <v>96.2</v>
      </c>
      <c r="C232" s="5" t="s">
        <v>9098</v>
      </c>
      <c r="D232" s="5" t="s">
        <v>9099</v>
      </c>
      <c r="E232" s="5" t="s">
        <v>9100</v>
      </c>
      <c r="F232" s="5" t="s">
        <v>9090</v>
      </c>
      <c r="G232" s="5" t="s">
        <v>3785</v>
      </c>
    </row>
    <row r="233" spans="1:7">
      <c r="A233" s="11">
        <v>45590</v>
      </c>
      <c r="B233" s="5">
        <v>95.03</v>
      </c>
      <c r="C233" s="5" t="s">
        <v>9101</v>
      </c>
      <c r="D233" s="5" t="s">
        <v>9102</v>
      </c>
      <c r="E233" s="5" t="s">
        <v>9103</v>
      </c>
      <c r="F233" s="5" t="s">
        <v>9104</v>
      </c>
      <c r="G233" s="5" t="s">
        <v>3512</v>
      </c>
    </row>
    <row r="234" spans="1:7">
      <c r="A234" s="11">
        <v>45589</v>
      </c>
      <c r="B234" s="5">
        <v>95.4</v>
      </c>
      <c r="C234" s="5" t="s">
        <v>9105</v>
      </c>
      <c r="D234" s="5" t="s">
        <v>9106</v>
      </c>
      <c r="E234" s="5" t="s">
        <v>9079</v>
      </c>
      <c r="F234" s="5" t="s">
        <v>9107</v>
      </c>
      <c r="G234" s="5" t="s">
        <v>8140</v>
      </c>
    </row>
    <row r="235" spans="1:7">
      <c r="A235" s="11">
        <v>45588</v>
      </c>
      <c r="B235" s="5">
        <v>96.24</v>
      </c>
      <c r="C235" s="5" t="s">
        <v>9108</v>
      </c>
      <c r="D235" s="5" t="s">
        <v>9109</v>
      </c>
      <c r="E235" s="5" t="s">
        <v>9110</v>
      </c>
      <c r="F235" s="5" t="s">
        <v>8966</v>
      </c>
      <c r="G235" s="5" t="s">
        <v>3639</v>
      </c>
    </row>
    <row r="236" spans="1:7">
      <c r="A236" s="11">
        <v>45587</v>
      </c>
      <c r="B236" s="5">
        <v>96.74</v>
      </c>
      <c r="C236" s="5" t="s">
        <v>9111</v>
      </c>
      <c r="D236" s="5" t="s">
        <v>9112</v>
      </c>
      <c r="E236" s="5" t="s">
        <v>9111</v>
      </c>
      <c r="F236" s="5" t="s">
        <v>9113</v>
      </c>
      <c r="G236" s="5" t="s">
        <v>3762</v>
      </c>
    </row>
    <row r="237" spans="1:7">
      <c r="A237" s="11">
        <v>45586</v>
      </c>
      <c r="B237" s="5">
        <v>96.62</v>
      </c>
      <c r="C237" s="5" t="s">
        <v>9114</v>
      </c>
      <c r="D237" s="5" t="s">
        <v>8817</v>
      </c>
      <c r="E237" s="5" t="s">
        <v>9115</v>
      </c>
      <c r="F237" s="5" t="s">
        <v>9116</v>
      </c>
      <c r="G237" s="5" t="s">
        <v>3933</v>
      </c>
    </row>
    <row r="238" spans="1:7">
      <c r="A238" s="11">
        <v>45583</v>
      </c>
      <c r="B238" s="5">
        <v>97.28</v>
      </c>
      <c r="C238" s="5" t="s">
        <v>9117</v>
      </c>
      <c r="D238" s="5" t="s">
        <v>9118</v>
      </c>
      <c r="E238" s="5" t="s">
        <v>9119</v>
      </c>
      <c r="F238" s="5" t="s">
        <v>8795</v>
      </c>
      <c r="G238" s="5" t="s">
        <v>9120</v>
      </c>
    </row>
    <row r="239" spans="1:7">
      <c r="A239" s="11">
        <v>45582</v>
      </c>
      <c r="B239" s="5">
        <v>96.54</v>
      </c>
      <c r="C239" s="5" t="s">
        <v>9108</v>
      </c>
      <c r="D239" s="5" t="s">
        <v>9121</v>
      </c>
      <c r="E239" s="5" t="s">
        <v>9122</v>
      </c>
      <c r="F239" s="5" t="s">
        <v>9123</v>
      </c>
      <c r="G239" s="5" t="s">
        <v>3090</v>
      </c>
    </row>
    <row r="240" spans="1:7">
      <c r="A240" s="11">
        <v>45581</v>
      </c>
      <c r="B240" s="5">
        <v>96.75</v>
      </c>
      <c r="C240" s="5" t="s">
        <v>9124</v>
      </c>
      <c r="D240" s="5" t="s">
        <v>9125</v>
      </c>
      <c r="E240" s="5" t="s">
        <v>9126</v>
      </c>
      <c r="F240" s="5" t="s">
        <v>9127</v>
      </c>
      <c r="G240" s="5" t="s">
        <v>9128</v>
      </c>
    </row>
    <row r="241" spans="1:7">
      <c r="A241" s="11">
        <v>45580</v>
      </c>
      <c r="B241" s="5">
        <v>94.22</v>
      </c>
      <c r="C241" s="5" t="s">
        <v>9079</v>
      </c>
      <c r="D241" s="5" t="s">
        <v>9129</v>
      </c>
      <c r="E241" s="5" t="s">
        <v>9130</v>
      </c>
      <c r="F241" s="5" t="s">
        <v>9131</v>
      </c>
      <c r="G241" s="5" t="s">
        <v>4986</v>
      </c>
    </row>
    <row r="242" spans="1:7">
      <c r="A242" s="11">
        <v>45579</v>
      </c>
      <c r="B242" s="5">
        <v>94.97</v>
      </c>
      <c r="C242" s="5" t="s">
        <v>9132</v>
      </c>
      <c r="D242" s="5" t="s">
        <v>9133</v>
      </c>
      <c r="E242" s="5" t="s">
        <v>9134</v>
      </c>
      <c r="F242" s="5" t="s">
        <v>9135</v>
      </c>
      <c r="G242" s="5" t="s">
        <v>8153</v>
      </c>
    </row>
    <row r="243" spans="1:7">
      <c r="A243" s="11">
        <v>45576</v>
      </c>
      <c r="B243" s="5">
        <v>94.13</v>
      </c>
      <c r="C243" s="5" t="s">
        <v>9136</v>
      </c>
      <c r="D243" s="5" t="s">
        <v>9137</v>
      </c>
      <c r="E243" s="5" t="s">
        <v>9138</v>
      </c>
      <c r="F243" s="5" t="s">
        <v>8619</v>
      </c>
      <c r="G243" s="5" t="s">
        <v>3785</v>
      </c>
    </row>
    <row r="244" spans="1:7">
      <c r="A244" s="11">
        <v>45575</v>
      </c>
      <c r="B244" s="5">
        <v>92.99</v>
      </c>
      <c r="C244" s="5" t="s">
        <v>9139</v>
      </c>
      <c r="D244" s="5" t="s">
        <v>9140</v>
      </c>
      <c r="E244" s="5" t="s">
        <v>9141</v>
      </c>
      <c r="F244" s="5" t="s">
        <v>8486</v>
      </c>
      <c r="G244" s="5" t="s">
        <v>3807</v>
      </c>
    </row>
    <row r="245" spans="1:7">
      <c r="A245" s="11">
        <v>45574</v>
      </c>
      <c r="B245" s="5">
        <v>93.6</v>
      </c>
      <c r="C245" s="5" t="s">
        <v>9142</v>
      </c>
      <c r="D245" s="5" t="s">
        <v>9143</v>
      </c>
      <c r="E245" s="5" t="s">
        <v>9144</v>
      </c>
      <c r="F245" s="5" t="s">
        <v>9145</v>
      </c>
      <c r="G245" s="5" t="s">
        <v>4421</v>
      </c>
    </row>
    <row r="246" spans="1:7">
      <c r="A246" s="11">
        <v>45573</v>
      </c>
      <c r="B246" s="5">
        <v>92.51</v>
      </c>
      <c r="C246" s="5" t="s">
        <v>9146</v>
      </c>
      <c r="D246" s="5" t="s">
        <v>9147</v>
      </c>
      <c r="E246" s="5" t="s">
        <v>9148</v>
      </c>
      <c r="F246" s="5" t="s">
        <v>9149</v>
      </c>
      <c r="G246" s="5" t="s">
        <v>4023</v>
      </c>
    </row>
    <row r="247" spans="1:7">
      <c r="A247" s="11">
        <v>45572</v>
      </c>
      <c r="B247" s="5">
        <v>92.39</v>
      </c>
      <c r="C247" s="5" t="s">
        <v>9150</v>
      </c>
      <c r="D247" s="5" t="s">
        <v>9151</v>
      </c>
      <c r="E247" s="5" t="s">
        <v>9152</v>
      </c>
      <c r="F247" s="5" t="s">
        <v>9153</v>
      </c>
      <c r="G247" s="5" t="s">
        <v>9154</v>
      </c>
    </row>
    <row r="248" spans="1:7">
      <c r="A248" s="11">
        <v>45569</v>
      </c>
      <c r="B248" s="5">
        <v>95.15</v>
      </c>
      <c r="C248" s="5" t="s">
        <v>9155</v>
      </c>
      <c r="D248" s="5" t="s">
        <v>9156</v>
      </c>
      <c r="E248" s="5" t="s">
        <v>9157</v>
      </c>
      <c r="F248" s="5" t="s">
        <v>8777</v>
      </c>
      <c r="G248" s="5" t="s">
        <v>4090</v>
      </c>
    </row>
    <row r="249" spans="1:7">
      <c r="A249" s="11">
        <v>45568</v>
      </c>
      <c r="B249" s="5">
        <v>93.63</v>
      </c>
      <c r="C249" s="5" t="s">
        <v>9158</v>
      </c>
      <c r="D249" s="5" t="s">
        <v>9159</v>
      </c>
      <c r="E249" s="5" t="s">
        <v>9160</v>
      </c>
      <c r="F249" s="5" t="s">
        <v>9161</v>
      </c>
      <c r="G249" s="5" t="s">
        <v>2708</v>
      </c>
    </row>
    <row r="250" spans="1:7">
      <c r="A250" s="11">
        <v>45567</v>
      </c>
      <c r="B250" s="5">
        <v>94.15</v>
      </c>
      <c r="C250" s="5" t="s">
        <v>9162</v>
      </c>
      <c r="D250" s="5" t="s">
        <v>9163</v>
      </c>
      <c r="E250" s="5" t="s">
        <v>9162</v>
      </c>
      <c r="F250" s="5" t="s">
        <v>9164</v>
      </c>
      <c r="G250" s="5" t="s">
        <v>3699</v>
      </c>
    </row>
    <row r="251" spans="1:7">
      <c r="A251" s="11">
        <v>45566</v>
      </c>
      <c r="B251" s="5">
        <v>94.05</v>
      </c>
      <c r="C251" s="5" t="s">
        <v>9133</v>
      </c>
      <c r="D251" s="5" t="s">
        <v>9165</v>
      </c>
      <c r="E251" s="5" t="s">
        <v>9166</v>
      </c>
      <c r="F251" s="5" t="s">
        <v>9039</v>
      </c>
      <c r="G251" s="5" t="s">
        <v>9167</v>
      </c>
    </row>
    <row r="252" spans="1:7">
      <c r="A252" s="11">
        <v>45565</v>
      </c>
      <c r="B252" s="5">
        <v>96.19</v>
      </c>
      <c r="C252" s="5" t="s">
        <v>9102</v>
      </c>
      <c r="D252" s="5" t="s">
        <v>9168</v>
      </c>
      <c r="E252" s="5" t="s">
        <v>9169</v>
      </c>
      <c r="F252" s="5" t="s">
        <v>9170</v>
      </c>
      <c r="G252" s="5" t="s">
        <v>4244</v>
      </c>
    </row>
    <row r="253" spans="1:7">
      <c r="A253" s="11">
        <v>45562</v>
      </c>
      <c r="B253" s="5">
        <v>96.01</v>
      </c>
      <c r="C253" s="5" t="s">
        <v>9171</v>
      </c>
      <c r="D253" s="5" t="s">
        <v>9172</v>
      </c>
      <c r="E253" s="5" t="s">
        <v>9173</v>
      </c>
      <c r="F253" s="5" t="s">
        <v>8296</v>
      </c>
      <c r="G253" s="5" t="s">
        <v>4844</v>
      </c>
    </row>
    <row r="254" spans="1:7">
      <c r="A254" s="11">
        <v>45561</v>
      </c>
      <c r="B254" s="5">
        <v>95.2</v>
      </c>
      <c r="C254" s="5" t="s">
        <v>9174</v>
      </c>
      <c r="D254" s="5" t="s">
        <v>9175</v>
      </c>
      <c r="E254" s="5" t="s">
        <v>9132</v>
      </c>
      <c r="F254" s="5" t="s">
        <v>9176</v>
      </c>
      <c r="G254" s="5" t="s">
        <v>4397</v>
      </c>
    </row>
    <row r="255" spans="1:7">
      <c r="A255" s="11">
        <v>45560</v>
      </c>
      <c r="B255" s="5">
        <v>93.92</v>
      </c>
      <c r="C255" s="5" t="s">
        <v>9177</v>
      </c>
      <c r="D255" s="5" t="s">
        <v>9178</v>
      </c>
      <c r="E255" s="5" t="s">
        <v>9179</v>
      </c>
      <c r="F255" s="5" t="s">
        <v>9180</v>
      </c>
      <c r="G255" s="5" t="s">
        <v>3033</v>
      </c>
    </row>
    <row r="256" spans="1:7">
      <c r="A256" s="11">
        <v>45559</v>
      </c>
      <c r="B256" s="5">
        <v>93.69</v>
      </c>
      <c r="C256" s="5" t="s">
        <v>9181</v>
      </c>
      <c r="D256" s="5" t="s">
        <v>9182</v>
      </c>
      <c r="E256" s="5" t="s">
        <v>9183</v>
      </c>
      <c r="F256" s="5" t="s">
        <v>9184</v>
      </c>
      <c r="G256" s="5" t="s">
        <v>9120</v>
      </c>
    </row>
    <row r="257" spans="1:7">
      <c r="A257" s="11">
        <v>45558</v>
      </c>
      <c r="B257" s="5">
        <v>92.97</v>
      </c>
      <c r="C257" s="5" t="s">
        <v>9185</v>
      </c>
      <c r="D257" s="5" t="s">
        <v>9186</v>
      </c>
      <c r="E257" s="5" t="s">
        <v>9187</v>
      </c>
      <c r="F257" s="5" t="s">
        <v>9188</v>
      </c>
      <c r="G257" s="5" t="s">
        <v>2718</v>
      </c>
    </row>
    <row r="258" spans="1:7">
      <c r="A258" s="11">
        <v>45555</v>
      </c>
      <c r="B258" s="5">
        <v>93.75</v>
      </c>
      <c r="C258" s="5" t="s">
        <v>9189</v>
      </c>
      <c r="D258" s="5" t="s">
        <v>9143</v>
      </c>
      <c r="E258" s="5" t="s">
        <v>9190</v>
      </c>
      <c r="F258" s="5" t="s">
        <v>5348</v>
      </c>
      <c r="G258" s="5" t="s">
        <v>3473</v>
      </c>
    </row>
    <row r="259" spans="1:7">
      <c r="A259" s="11">
        <v>45554</v>
      </c>
      <c r="B259" s="5">
        <v>93.45</v>
      </c>
      <c r="C259" s="5" t="s">
        <v>9191</v>
      </c>
      <c r="D259" s="5" t="s">
        <v>9192</v>
      </c>
      <c r="E259" s="5" t="s">
        <v>9166</v>
      </c>
      <c r="F259" s="5" t="s">
        <v>9193</v>
      </c>
      <c r="G259" s="5" t="s">
        <v>2842</v>
      </c>
    </row>
    <row r="260" spans="1:7">
      <c r="A260" s="11">
        <v>45553</v>
      </c>
      <c r="B260" s="5">
        <v>93.58</v>
      </c>
      <c r="C260" s="5" t="s">
        <v>9194</v>
      </c>
      <c r="D260" s="5" t="s">
        <v>9195</v>
      </c>
      <c r="E260" s="5" t="s">
        <v>9141</v>
      </c>
      <c r="F260" s="5" t="s">
        <v>9196</v>
      </c>
      <c r="G260" s="5" t="s">
        <v>3095</v>
      </c>
    </row>
    <row r="261" spans="1:7">
      <c r="A261" s="11">
        <v>45552</v>
      </c>
      <c r="B261" s="5">
        <v>92.86</v>
      </c>
      <c r="C261" s="5" t="s">
        <v>9197</v>
      </c>
      <c r="D261" s="5" t="s">
        <v>9198</v>
      </c>
      <c r="E261" s="5" t="s">
        <v>9199</v>
      </c>
      <c r="F261" s="5" t="s">
        <v>9116</v>
      </c>
      <c r="G261" s="5" t="s">
        <v>3798</v>
      </c>
    </row>
    <row r="262" spans="1:7">
      <c r="A262" s="11">
        <v>45551</v>
      </c>
      <c r="B262" s="5">
        <v>91.85</v>
      </c>
      <c r="C262" s="5" t="s">
        <v>9200</v>
      </c>
      <c r="D262" s="5" t="s">
        <v>9197</v>
      </c>
      <c r="E262" s="5" t="s">
        <v>9201</v>
      </c>
      <c r="F262" s="5" t="s">
        <v>8433</v>
      </c>
      <c r="G262" s="5" t="s">
        <v>5715</v>
      </c>
    </row>
    <row r="263" spans="1:7">
      <c r="A263" s="11">
        <v>45548</v>
      </c>
      <c r="B263" s="5">
        <v>90.55</v>
      </c>
      <c r="C263" s="5" t="s">
        <v>9202</v>
      </c>
      <c r="D263" s="5" t="s">
        <v>9203</v>
      </c>
      <c r="E263" s="5" t="s">
        <v>9204</v>
      </c>
      <c r="F263" s="5" t="s">
        <v>9205</v>
      </c>
      <c r="G263" s="5" t="s">
        <v>7261</v>
      </c>
    </row>
    <row r="264" spans="1:7">
      <c r="A264" s="11">
        <v>45547</v>
      </c>
      <c r="B264" s="5">
        <v>89.3</v>
      </c>
      <c r="C264" s="5" t="s">
        <v>9206</v>
      </c>
      <c r="D264" s="5" t="s">
        <v>9207</v>
      </c>
      <c r="E264" s="5" t="s">
        <v>9208</v>
      </c>
      <c r="F264" s="5" t="s">
        <v>9209</v>
      </c>
      <c r="G264" s="5" t="s">
        <v>5275</v>
      </c>
    </row>
    <row r="265" spans="1:7">
      <c r="A265" s="11">
        <v>45546</v>
      </c>
      <c r="B265" s="5">
        <v>88.32</v>
      </c>
      <c r="C265" s="5" t="s">
        <v>9210</v>
      </c>
      <c r="D265" s="5" t="s">
        <v>9211</v>
      </c>
      <c r="E265" s="5" t="s">
        <v>9212</v>
      </c>
      <c r="F265" s="5" t="s">
        <v>9213</v>
      </c>
      <c r="G265" s="5" t="s">
        <v>3149</v>
      </c>
    </row>
    <row r="266" spans="1:7">
      <c r="A266" s="11">
        <v>45545</v>
      </c>
      <c r="B266" s="5">
        <v>88.4</v>
      </c>
      <c r="C266" s="5" t="s">
        <v>9214</v>
      </c>
      <c r="D266" s="5" t="s">
        <v>9215</v>
      </c>
      <c r="E266" s="5" t="s">
        <v>9216</v>
      </c>
      <c r="F266" s="5" t="s">
        <v>9001</v>
      </c>
      <c r="G266" s="5" t="s">
        <v>3630</v>
      </c>
    </row>
    <row r="267" spans="1:7">
      <c r="A267" s="11">
        <v>45544</v>
      </c>
      <c r="B267" s="5">
        <v>88.34</v>
      </c>
      <c r="C267" s="5" t="s">
        <v>9206</v>
      </c>
      <c r="D267" s="5" t="s">
        <v>9215</v>
      </c>
      <c r="E267" s="5" t="s">
        <v>9217</v>
      </c>
      <c r="F267" s="5" t="s">
        <v>9218</v>
      </c>
      <c r="G267" s="5" t="s">
        <v>3105</v>
      </c>
    </row>
    <row r="268" spans="1:7">
      <c r="A268" s="11">
        <v>45541</v>
      </c>
      <c r="B268" s="5">
        <v>87.94</v>
      </c>
      <c r="C268" s="5" t="s">
        <v>9219</v>
      </c>
      <c r="D268" s="5" t="s">
        <v>9220</v>
      </c>
      <c r="E268" s="5" t="s">
        <v>9221</v>
      </c>
      <c r="F268" s="5" t="s">
        <v>8676</v>
      </c>
      <c r="G268" s="5" t="s">
        <v>9222</v>
      </c>
    </row>
    <row r="269" spans="1:7">
      <c r="A269" s="11">
        <v>45540</v>
      </c>
      <c r="B269" s="5">
        <v>88.65</v>
      </c>
      <c r="C269" s="5" t="s">
        <v>9223</v>
      </c>
      <c r="D269" s="5" t="s">
        <v>9223</v>
      </c>
      <c r="E269" s="5" t="s">
        <v>9224</v>
      </c>
      <c r="F269" s="5" t="s">
        <v>9225</v>
      </c>
      <c r="G269" s="5" t="s">
        <v>3490</v>
      </c>
    </row>
    <row r="270" spans="1:7">
      <c r="A270" s="11">
        <v>45539</v>
      </c>
      <c r="B270" s="5">
        <v>89.25</v>
      </c>
      <c r="C270" s="5" t="s">
        <v>9226</v>
      </c>
      <c r="D270" s="5" t="s">
        <v>9227</v>
      </c>
      <c r="E270" s="5" t="s">
        <v>9228</v>
      </c>
      <c r="F270" s="5" t="s">
        <v>8777</v>
      </c>
      <c r="G270" s="5" t="s">
        <v>4023</v>
      </c>
    </row>
    <row r="271" spans="1:7">
      <c r="A271" s="11">
        <v>45538</v>
      </c>
      <c r="B271" s="5">
        <v>89.13</v>
      </c>
      <c r="C271" s="5" t="s">
        <v>8667</v>
      </c>
      <c r="D271" s="5" t="s">
        <v>9229</v>
      </c>
      <c r="E271" s="5" t="s">
        <v>9230</v>
      </c>
      <c r="F271" s="5" t="s">
        <v>8680</v>
      </c>
      <c r="G271" s="5" t="s">
        <v>3057</v>
      </c>
    </row>
    <row r="272" spans="1:7">
      <c r="A272" s="11">
        <v>45534</v>
      </c>
      <c r="B272" s="5">
        <v>90.38</v>
      </c>
      <c r="C272" s="5" t="s">
        <v>9231</v>
      </c>
      <c r="D272" s="5" t="s">
        <v>8685</v>
      </c>
      <c r="E272" s="5" t="s">
        <v>9232</v>
      </c>
      <c r="F272" s="5" t="s">
        <v>8360</v>
      </c>
      <c r="G272" s="5" t="s">
        <v>3023</v>
      </c>
    </row>
    <row r="273" spans="1:7">
      <c r="A273" s="11">
        <v>45533</v>
      </c>
      <c r="B273" s="5">
        <v>89.81</v>
      </c>
      <c r="C273" s="5" t="s">
        <v>8685</v>
      </c>
      <c r="D273" s="5" t="s">
        <v>9233</v>
      </c>
      <c r="E273" s="5" t="s">
        <v>9234</v>
      </c>
      <c r="F273" s="5" t="s">
        <v>9161</v>
      </c>
      <c r="G273" s="5" t="s">
        <v>3770</v>
      </c>
    </row>
    <row r="274" spans="1:7">
      <c r="A274" s="11">
        <v>45532</v>
      </c>
      <c r="B274" s="5">
        <v>89.49</v>
      </c>
      <c r="C274" s="5" t="s">
        <v>9235</v>
      </c>
      <c r="D274" s="5" t="s">
        <v>9236</v>
      </c>
      <c r="E274" s="5" t="s">
        <v>9237</v>
      </c>
      <c r="F274" s="5" t="s">
        <v>9238</v>
      </c>
      <c r="G274" s="5" t="s">
        <v>7072</v>
      </c>
    </row>
    <row r="275" spans="1:7">
      <c r="A275" s="11">
        <v>45531</v>
      </c>
      <c r="B275" s="5">
        <v>90.9</v>
      </c>
      <c r="C275" s="5" t="s">
        <v>9239</v>
      </c>
      <c r="D275" s="5" t="s">
        <v>9240</v>
      </c>
      <c r="E275" s="5" t="s">
        <v>9241</v>
      </c>
      <c r="F275" s="5" t="s">
        <v>8466</v>
      </c>
      <c r="G275" s="5" t="s">
        <v>8338</v>
      </c>
    </row>
    <row r="276" spans="1:7">
      <c r="A276" s="11">
        <v>45530</v>
      </c>
      <c r="B276" s="5">
        <v>91.78</v>
      </c>
      <c r="C276" s="5" t="s">
        <v>9242</v>
      </c>
      <c r="D276" s="5" t="s">
        <v>9243</v>
      </c>
      <c r="E276" s="5" t="s">
        <v>9242</v>
      </c>
      <c r="F276" s="5" t="s">
        <v>9244</v>
      </c>
      <c r="G276" s="5" t="s">
        <v>3967</v>
      </c>
    </row>
    <row r="277" spans="1:7">
      <c r="A277" s="11">
        <v>45527</v>
      </c>
      <c r="B277" s="5">
        <v>90.56</v>
      </c>
      <c r="C277" s="5" t="s">
        <v>9245</v>
      </c>
      <c r="D277" s="5" t="s">
        <v>9241</v>
      </c>
      <c r="E277" s="5" t="s">
        <v>9246</v>
      </c>
      <c r="F277" s="5" t="s">
        <v>8781</v>
      </c>
      <c r="G277" s="5" t="s">
        <v>7981</v>
      </c>
    </row>
    <row r="278" spans="1:7">
      <c r="A278" s="11">
        <v>45526</v>
      </c>
      <c r="B278" s="5">
        <v>89.92</v>
      </c>
      <c r="C278" s="5" t="s">
        <v>9247</v>
      </c>
      <c r="D278" s="5" t="s">
        <v>9248</v>
      </c>
      <c r="E278" s="5" t="s">
        <v>9249</v>
      </c>
      <c r="F278" s="5" t="s">
        <v>8916</v>
      </c>
      <c r="G278" s="5" t="s">
        <v>3393</v>
      </c>
    </row>
    <row r="279" spans="1:7">
      <c r="A279" s="11">
        <v>45525</v>
      </c>
      <c r="B279" s="5">
        <v>90.72</v>
      </c>
      <c r="C279" s="5" t="s">
        <v>9250</v>
      </c>
      <c r="D279" s="5" t="s">
        <v>9251</v>
      </c>
      <c r="E279" s="5" t="s">
        <v>9252</v>
      </c>
      <c r="F279" s="5" t="s">
        <v>8357</v>
      </c>
      <c r="G279" s="5" t="s">
        <v>2865</v>
      </c>
    </row>
    <row r="280" spans="1:7">
      <c r="A280" s="11">
        <v>45524</v>
      </c>
      <c r="B280" s="5">
        <v>89.74</v>
      </c>
      <c r="C280" s="5" t="s">
        <v>9253</v>
      </c>
      <c r="D280" s="5" t="s">
        <v>9254</v>
      </c>
      <c r="E280" s="5" t="s">
        <v>9255</v>
      </c>
      <c r="F280" s="5" t="s">
        <v>9256</v>
      </c>
      <c r="G280" s="5" t="s">
        <v>9257</v>
      </c>
    </row>
    <row r="281" spans="1:7">
      <c r="A281" s="11">
        <v>45523</v>
      </c>
      <c r="B281" s="5">
        <v>90.82</v>
      </c>
      <c r="C281" s="5" t="s">
        <v>9258</v>
      </c>
      <c r="D281" s="5" t="s">
        <v>9201</v>
      </c>
      <c r="E281" s="5" t="s">
        <v>9258</v>
      </c>
      <c r="F281" s="5" t="s">
        <v>8180</v>
      </c>
      <c r="G281" s="5" t="s">
        <v>9259</v>
      </c>
    </row>
    <row r="282" spans="1:7">
      <c r="A282" s="11">
        <v>45520</v>
      </c>
      <c r="B282" s="5">
        <v>89.3</v>
      </c>
      <c r="C282" s="5" t="s">
        <v>9260</v>
      </c>
      <c r="D282" s="5" t="s">
        <v>9223</v>
      </c>
      <c r="E282" s="5" t="s">
        <v>9224</v>
      </c>
      <c r="F282" s="5" t="s">
        <v>9261</v>
      </c>
      <c r="G282" s="5" t="s">
        <v>4592</v>
      </c>
    </row>
    <row r="283" spans="1:7">
      <c r="A283" s="11">
        <v>45519</v>
      </c>
      <c r="B283" s="5">
        <v>88.79</v>
      </c>
      <c r="C283" s="5" t="s">
        <v>9262</v>
      </c>
      <c r="D283" s="5" t="s">
        <v>9263</v>
      </c>
      <c r="E283" s="5" t="s">
        <v>9264</v>
      </c>
      <c r="F283" s="5" t="s">
        <v>9265</v>
      </c>
      <c r="G283" s="5" t="s">
        <v>9266</v>
      </c>
    </row>
    <row r="284" spans="1:7">
      <c r="A284" s="11">
        <v>45518</v>
      </c>
      <c r="B284" s="5">
        <v>86.3</v>
      </c>
      <c r="C284" s="5" t="s">
        <v>9267</v>
      </c>
      <c r="D284" s="5" t="s">
        <v>9268</v>
      </c>
      <c r="E284" s="5" t="s">
        <v>9269</v>
      </c>
      <c r="F284" s="5" t="s">
        <v>9270</v>
      </c>
      <c r="G284" s="5" t="s">
        <v>5197</v>
      </c>
    </row>
    <row r="285" spans="1:7">
      <c r="A285" s="11">
        <v>45517</v>
      </c>
      <c r="B285" s="5">
        <v>85.6</v>
      </c>
      <c r="C285" s="5" t="s">
        <v>9271</v>
      </c>
      <c r="D285" s="5" t="s">
        <v>9271</v>
      </c>
      <c r="E285" s="5" t="s">
        <v>9272</v>
      </c>
      <c r="F285" s="5" t="s">
        <v>7505</v>
      </c>
      <c r="G285" s="5" t="s">
        <v>3154</v>
      </c>
    </row>
    <row r="286" spans="1:7">
      <c r="A286" s="11">
        <v>45516</v>
      </c>
      <c r="B286" s="5">
        <v>85.95</v>
      </c>
      <c r="C286" s="5" t="s">
        <v>9273</v>
      </c>
      <c r="D286" s="5" t="s">
        <v>9274</v>
      </c>
      <c r="E286" s="5" t="s">
        <v>9275</v>
      </c>
      <c r="F286" s="5" t="s">
        <v>7515</v>
      </c>
      <c r="G286" s="5" t="s">
        <v>2847</v>
      </c>
    </row>
    <row r="287" spans="1:7">
      <c r="A287" s="11">
        <v>45513</v>
      </c>
      <c r="B287" s="5">
        <v>86.21</v>
      </c>
      <c r="C287" s="5" t="s">
        <v>9276</v>
      </c>
      <c r="D287" s="5" t="s">
        <v>9277</v>
      </c>
      <c r="E287" s="5" t="s">
        <v>9278</v>
      </c>
      <c r="F287" s="5" t="s">
        <v>9279</v>
      </c>
      <c r="G287" s="5" t="s">
        <v>5216</v>
      </c>
    </row>
    <row r="288" spans="1:7">
      <c r="A288" s="11">
        <v>45512</v>
      </c>
      <c r="B288" s="5">
        <v>85.96</v>
      </c>
      <c r="C288" s="5" t="s">
        <v>9280</v>
      </c>
      <c r="D288" s="5" t="s">
        <v>9281</v>
      </c>
      <c r="E288" s="5" t="s">
        <v>9282</v>
      </c>
      <c r="F288" s="5" t="s">
        <v>9283</v>
      </c>
      <c r="G288" s="5" t="s">
        <v>3721</v>
      </c>
    </row>
    <row r="289" spans="1:7">
      <c r="A289" s="11">
        <v>45511</v>
      </c>
      <c r="B289" s="5">
        <v>85.96</v>
      </c>
      <c r="C289" s="5" t="s">
        <v>9284</v>
      </c>
      <c r="D289" s="5" t="s">
        <v>9285</v>
      </c>
      <c r="E289" s="5" t="s">
        <v>9286</v>
      </c>
      <c r="F289" s="5" t="s">
        <v>9287</v>
      </c>
      <c r="G289" s="5" t="s">
        <v>9288</v>
      </c>
    </row>
    <row r="290" spans="1:7">
      <c r="A290" s="11">
        <v>45510</v>
      </c>
      <c r="B290" s="5">
        <v>89.97</v>
      </c>
      <c r="C290" s="5" t="s">
        <v>9289</v>
      </c>
      <c r="D290" s="5" t="s">
        <v>9290</v>
      </c>
      <c r="E290" s="5" t="s">
        <v>9291</v>
      </c>
      <c r="F290" s="5" t="s">
        <v>9292</v>
      </c>
      <c r="G290" s="5" t="s">
        <v>6713</v>
      </c>
    </row>
    <row r="291" spans="1:7">
      <c r="A291" s="11">
        <v>45509</v>
      </c>
      <c r="B291" s="5">
        <v>87.78</v>
      </c>
      <c r="C291" s="5" t="s">
        <v>9293</v>
      </c>
      <c r="D291" s="5" t="s">
        <v>9294</v>
      </c>
      <c r="E291" s="5" t="s">
        <v>9295</v>
      </c>
      <c r="F291" s="5" t="s">
        <v>9296</v>
      </c>
      <c r="G291" s="5" t="s">
        <v>9297</v>
      </c>
    </row>
    <row r="292" spans="1:7">
      <c r="A292" s="11">
        <v>45506</v>
      </c>
      <c r="B292" s="5">
        <v>89.57</v>
      </c>
      <c r="C292" s="5" t="s">
        <v>9187</v>
      </c>
      <c r="D292" s="5" t="s">
        <v>9298</v>
      </c>
      <c r="E292" s="5" t="s">
        <v>9299</v>
      </c>
      <c r="F292" s="5" t="s">
        <v>6973</v>
      </c>
      <c r="G292" s="5" t="s">
        <v>3194</v>
      </c>
    </row>
    <row r="293" spans="1:7">
      <c r="A293" s="11">
        <v>45505</v>
      </c>
      <c r="B293" s="5">
        <v>93.05</v>
      </c>
      <c r="C293" s="5" t="s">
        <v>9300</v>
      </c>
      <c r="D293" s="5" t="s">
        <v>9301</v>
      </c>
      <c r="E293" s="5" t="s">
        <v>9302</v>
      </c>
      <c r="F293" s="5" t="s">
        <v>9303</v>
      </c>
      <c r="G293" s="5" t="s">
        <v>3933</v>
      </c>
    </row>
    <row r="294" spans="1:7">
      <c r="A294" s="11">
        <v>45504</v>
      </c>
      <c r="B294" s="5">
        <v>93.69</v>
      </c>
      <c r="C294" s="5" t="s">
        <v>9182</v>
      </c>
      <c r="D294" s="5" t="s">
        <v>9086</v>
      </c>
      <c r="E294" s="5" t="s">
        <v>9177</v>
      </c>
      <c r="F294" s="5" t="s">
        <v>7736</v>
      </c>
      <c r="G294" s="5" t="s">
        <v>3427</v>
      </c>
    </row>
    <row r="295" spans="1:7">
      <c r="A295" s="11">
        <v>45503</v>
      </c>
      <c r="B295" s="5">
        <v>93.79</v>
      </c>
      <c r="C295" s="5" t="s">
        <v>9304</v>
      </c>
      <c r="D295" s="5" t="s">
        <v>9305</v>
      </c>
      <c r="E295" s="5" t="s">
        <v>9304</v>
      </c>
      <c r="F295" s="5" t="s">
        <v>9306</v>
      </c>
      <c r="G295" s="5" t="s">
        <v>9307</v>
      </c>
    </row>
    <row r="296" spans="1:7">
      <c r="A296" s="11">
        <v>45502</v>
      </c>
      <c r="B296" s="5">
        <v>92.14</v>
      </c>
      <c r="C296" s="5" t="s">
        <v>9253</v>
      </c>
      <c r="D296" s="5" t="s">
        <v>9308</v>
      </c>
      <c r="E296" s="5" t="s">
        <v>9309</v>
      </c>
      <c r="F296" s="5" t="s">
        <v>7459</v>
      </c>
      <c r="G296" s="5" t="s">
        <v>8712</v>
      </c>
    </row>
    <row r="297" spans="1:7">
      <c r="A297" s="11">
        <v>45499</v>
      </c>
      <c r="B297" s="5">
        <v>89.93</v>
      </c>
      <c r="C297" s="5" t="s">
        <v>9310</v>
      </c>
      <c r="D297" s="5" t="s">
        <v>9311</v>
      </c>
      <c r="E297" s="5" t="s">
        <v>9207</v>
      </c>
      <c r="F297" s="5" t="s">
        <v>9312</v>
      </c>
      <c r="G297" s="5" t="s">
        <v>4461</v>
      </c>
    </row>
    <row r="298" spans="1:7">
      <c r="A298" s="11">
        <v>45498</v>
      </c>
      <c r="B298" s="5">
        <v>89.21</v>
      </c>
      <c r="C298" s="5" t="s">
        <v>9313</v>
      </c>
      <c r="D298" s="5" t="s">
        <v>9314</v>
      </c>
      <c r="E298" s="5" t="s">
        <v>9315</v>
      </c>
      <c r="F298" s="5" t="s">
        <v>9316</v>
      </c>
      <c r="G298" s="5" t="s">
        <v>4456</v>
      </c>
    </row>
    <row r="299" spans="1:7">
      <c r="A299" s="11">
        <v>45497</v>
      </c>
      <c r="B299" s="5">
        <v>89.8</v>
      </c>
      <c r="C299" s="5" t="s">
        <v>9250</v>
      </c>
      <c r="D299" s="5" t="s">
        <v>9241</v>
      </c>
      <c r="E299" s="5" t="s">
        <v>9317</v>
      </c>
      <c r="F299" s="5" t="s">
        <v>9318</v>
      </c>
      <c r="G299" s="5" t="s">
        <v>9319</v>
      </c>
    </row>
    <row r="300" spans="1:7">
      <c r="A300" s="11">
        <v>45496</v>
      </c>
      <c r="B300" s="5">
        <v>90.94</v>
      </c>
      <c r="C300" s="5" t="s">
        <v>9233</v>
      </c>
      <c r="D300" s="5" t="s">
        <v>9148</v>
      </c>
      <c r="E300" s="5" t="s">
        <v>8681</v>
      </c>
      <c r="F300" s="5" t="s">
        <v>9320</v>
      </c>
      <c r="G300" s="5" t="s">
        <v>3486</v>
      </c>
    </row>
    <row r="301" spans="1:7">
      <c r="A301" s="11">
        <v>45495</v>
      </c>
      <c r="B301" s="5">
        <v>94.13</v>
      </c>
      <c r="C301" s="5" t="s">
        <v>9321</v>
      </c>
      <c r="D301" s="5" t="s">
        <v>9322</v>
      </c>
      <c r="E301" s="5" t="s">
        <v>9323</v>
      </c>
      <c r="F301" s="5" t="s">
        <v>9324</v>
      </c>
      <c r="G301" s="5" t="s">
        <v>4009</v>
      </c>
    </row>
    <row r="302" spans="1:7">
      <c r="A302" s="11">
        <v>45492</v>
      </c>
      <c r="B302" s="5">
        <v>95.74</v>
      </c>
      <c r="C302" s="5" t="s">
        <v>9325</v>
      </c>
      <c r="D302" s="5" t="s">
        <v>9325</v>
      </c>
      <c r="E302" s="5" t="s">
        <v>9169</v>
      </c>
      <c r="F302" s="5" t="s">
        <v>8313</v>
      </c>
      <c r="G302" s="5" t="s">
        <v>3085</v>
      </c>
    </row>
    <row r="303" spans="1:7">
      <c r="A303" s="11">
        <v>45491</v>
      </c>
      <c r="B303" s="5">
        <v>96.79</v>
      </c>
      <c r="C303" s="5" t="s">
        <v>9326</v>
      </c>
      <c r="D303" s="5" t="s">
        <v>9327</v>
      </c>
      <c r="E303" s="5" t="s">
        <v>9099</v>
      </c>
      <c r="F303" s="5" t="s">
        <v>9009</v>
      </c>
      <c r="G303" s="5" t="s">
        <v>3335</v>
      </c>
    </row>
    <row r="304" spans="1:7">
      <c r="A304" s="11">
        <v>45490</v>
      </c>
      <c r="B304" s="5">
        <v>97.31</v>
      </c>
      <c r="C304" s="5" t="s">
        <v>9328</v>
      </c>
      <c r="D304" s="5" t="s">
        <v>9329</v>
      </c>
      <c r="E304" s="5" t="s">
        <v>9330</v>
      </c>
      <c r="F304" s="5" t="s">
        <v>8341</v>
      </c>
      <c r="G304" s="5" t="s">
        <v>7019</v>
      </c>
    </row>
    <row r="305" spans="1:7">
      <c r="A305" s="11">
        <v>45489</v>
      </c>
      <c r="B305" s="5">
        <v>98.47</v>
      </c>
      <c r="C305" s="5" t="s">
        <v>9331</v>
      </c>
      <c r="D305" s="5" t="s">
        <v>9332</v>
      </c>
      <c r="E305" s="5" t="s">
        <v>9333</v>
      </c>
      <c r="F305" s="5" t="s">
        <v>9334</v>
      </c>
      <c r="G305" s="5" t="s">
        <v>3803</v>
      </c>
    </row>
    <row r="306" spans="1:7">
      <c r="A306" s="11">
        <v>45488</v>
      </c>
      <c r="B306" s="5">
        <v>96.87</v>
      </c>
      <c r="C306" s="5" t="s">
        <v>9121</v>
      </c>
      <c r="D306" s="5" t="s">
        <v>9335</v>
      </c>
      <c r="E306" s="5" t="s">
        <v>9105</v>
      </c>
      <c r="F306" s="5" t="s">
        <v>9336</v>
      </c>
      <c r="G306" s="5" t="s">
        <v>4653</v>
      </c>
    </row>
    <row r="307" spans="1:7">
      <c r="A307" s="11">
        <v>45485</v>
      </c>
      <c r="B307" s="5">
        <v>97.13</v>
      </c>
      <c r="C307" s="5" t="s">
        <v>9337</v>
      </c>
      <c r="D307" s="5" t="s">
        <v>9338</v>
      </c>
      <c r="E307" s="5" t="s">
        <v>9339</v>
      </c>
      <c r="F307" s="5" t="s">
        <v>9340</v>
      </c>
      <c r="G307" s="5" t="s">
        <v>2787</v>
      </c>
    </row>
    <row r="308" spans="1:7">
      <c r="A308" s="11">
        <v>45484</v>
      </c>
      <c r="B308" s="5">
        <v>96.6</v>
      </c>
      <c r="C308" s="5" t="s">
        <v>9117</v>
      </c>
      <c r="D308" s="5" t="s">
        <v>9341</v>
      </c>
      <c r="E308" s="5" t="s">
        <v>9342</v>
      </c>
      <c r="F308" s="5" t="s">
        <v>9343</v>
      </c>
      <c r="G308" s="5" t="s">
        <v>6800</v>
      </c>
    </row>
    <row r="309" spans="1:7">
      <c r="A309" s="11">
        <v>45483</v>
      </c>
      <c r="B309" s="5">
        <v>96.97</v>
      </c>
      <c r="C309" s="5" t="s">
        <v>9344</v>
      </c>
      <c r="D309" s="5" t="s">
        <v>9345</v>
      </c>
      <c r="E309" s="5" t="s">
        <v>9346</v>
      </c>
      <c r="F309" s="5" t="s">
        <v>9347</v>
      </c>
      <c r="G309" s="5" t="s">
        <v>3388</v>
      </c>
    </row>
    <row r="310" spans="1:7">
      <c r="A310" s="11">
        <v>45482</v>
      </c>
      <c r="B310" s="5">
        <v>97.05</v>
      </c>
      <c r="C310" s="5" t="s">
        <v>9348</v>
      </c>
      <c r="D310" s="5" t="s">
        <v>9349</v>
      </c>
      <c r="E310" s="5" t="s">
        <v>9350</v>
      </c>
      <c r="F310" s="5" t="s">
        <v>9351</v>
      </c>
      <c r="G310" s="5" t="s">
        <v>3736</v>
      </c>
    </row>
    <row r="311" spans="1:7">
      <c r="A311" s="11">
        <v>45481</v>
      </c>
      <c r="B311" s="5">
        <v>97.37</v>
      </c>
      <c r="C311" s="5" t="s">
        <v>9352</v>
      </c>
      <c r="D311" s="5" t="s">
        <v>9353</v>
      </c>
      <c r="E311" s="5" t="s">
        <v>9354</v>
      </c>
      <c r="F311" s="5" t="s">
        <v>9355</v>
      </c>
      <c r="G311" s="5" t="s">
        <v>5747</v>
      </c>
    </row>
    <row r="312" spans="1:7">
      <c r="A312" s="11">
        <v>45478</v>
      </c>
      <c r="B312" s="5">
        <v>97.99</v>
      </c>
      <c r="C312" s="5" t="s">
        <v>8756</v>
      </c>
      <c r="D312" s="5" t="s">
        <v>8756</v>
      </c>
      <c r="E312" s="5" t="s">
        <v>9341</v>
      </c>
      <c r="F312" s="5" t="s">
        <v>8177</v>
      </c>
      <c r="G312" s="5" t="s">
        <v>5747</v>
      </c>
    </row>
    <row r="313" spans="1:7">
      <c r="A313" s="11">
        <v>45476</v>
      </c>
      <c r="B313" s="5">
        <v>98.61</v>
      </c>
      <c r="C313" s="5" t="s">
        <v>9356</v>
      </c>
      <c r="D313" s="5" t="s">
        <v>9357</v>
      </c>
      <c r="E313" s="5" t="s">
        <v>9338</v>
      </c>
      <c r="F313" s="5" t="s">
        <v>9358</v>
      </c>
      <c r="G313" s="5" t="s">
        <v>3023</v>
      </c>
    </row>
    <row r="314" spans="1:7">
      <c r="A314" s="11">
        <v>45475</v>
      </c>
      <c r="B314" s="5">
        <v>97.99</v>
      </c>
      <c r="C314" s="5" t="s">
        <v>9359</v>
      </c>
      <c r="D314" s="5" t="s">
        <v>9360</v>
      </c>
      <c r="E314" s="5" t="s">
        <v>9344</v>
      </c>
      <c r="F314" s="5" t="s">
        <v>9361</v>
      </c>
      <c r="G314" s="5" t="s">
        <v>3441</v>
      </c>
    </row>
    <row r="315" spans="1:7">
      <c r="A315" s="11">
        <v>45474</v>
      </c>
      <c r="B315" s="5">
        <v>98.04</v>
      </c>
      <c r="C315" s="5" t="s">
        <v>9362</v>
      </c>
      <c r="D315" s="5" t="s">
        <v>9363</v>
      </c>
      <c r="E315" s="5" t="s">
        <v>9364</v>
      </c>
      <c r="F315" s="5" t="s">
        <v>5600</v>
      </c>
      <c r="G315" s="5" t="s">
        <v>6484</v>
      </c>
    </row>
    <row r="316" spans="1:7">
      <c r="A316" s="11">
        <v>45471</v>
      </c>
      <c r="B316" s="5">
        <v>99.29</v>
      </c>
      <c r="C316" s="5" t="s">
        <v>9365</v>
      </c>
      <c r="D316" s="5" t="s">
        <v>9366</v>
      </c>
      <c r="E316" s="5" t="s">
        <v>8786</v>
      </c>
      <c r="F316" s="5" t="s">
        <v>9367</v>
      </c>
      <c r="G316" s="5" t="s">
        <v>9368</v>
      </c>
    </row>
    <row r="317" spans="1:7">
      <c r="A317" s="11">
        <v>45470</v>
      </c>
      <c r="B317" s="5">
        <v>102.17</v>
      </c>
      <c r="C317" s="5" t="s">
        <v>9369</v>
      </c>
      <c r="D317" s="5" t="s">
        <v>9370</v>
      </c>
      <c r="E317" s="5" t="s">
        <v>9371</v>
      </c>
      <c r="F317" s="5" t="s">
        <v>9372</v>
      </c>
      <c r="G317" s="5" t="s">
        <v>4729</v>
      </c>
    </row>
    <row r="318" spans="1:7">
      <c r="A318" s="11">
        <v>45469</v>
      </c>
      <c r="B318" s="5">
        <v>102.18</v>
      </c>
      <c r="C318" s="5" t="s">
        <v>9373</v>
      </c>
      <c r="D318" s="5" t="s">
        <v>9374</v>
      </c>
      <c r="E318" s="5" t="s">
        <v>9375</v>
      </c>
      <c r="F318" s="5" t="s">
        <v>9376</v>
      </c>
      <c r="G318" s="5" t="s">
        <v>3418</v>
      </c>
    </row>
    <row r="319" spans="1:7">
      <c r="A319" s="11">
        <v>45468</v>
      </c>
      <c r="B319" s="5">
        <v>102.2</v>
      </c>
      <c r="C319" s="5" t="s">
        <v>9377</v>
      </c>
      <c r="D319" s="5" t="s">
        <v>9378</v>
      </c>
      <c r="E319" s="5" t="s">
        <v>9379</v>
      </c>
      <c r="F319" s="5" t="s">
        <v>9380</v>
      </c>
      <c r="G319" s="5" t="s">
        <v>3876</v>
      </c>
    </row>
    <row r="320" spans="1:7">
      <c r="A320" s="11">
        <v>45467</v>
      </c>
      <c r="B320" s="5">
        <v>101.98</v>
      </c>
      <c r="C320" s="5" t="s">
        <v>9381</v>
      </c>
      <c r="D320" s="5" t="s">
        <v>9382</v>
      </c>
      <c r="E320" s="5" t="s">
        <v>9383</v>
      </c>
      <c r="F320" s="5" t="s">
        <v>9384</v>
      </c>
      <c r="G320" s="5" t="s">
        <v>3018</v>
      </c>
    </row>
    <row r="321" spans="1:7">
      <c r="A321" s="11">
        <v>45464</v>
      </c>
      <c r="B321" s="5">
        <v>102.27</v>
      </c>
      <c r="C321" s="5" t="s">
        <v>9385</v>
      </c>
      <c r="D321" s="5" t="s">
        <v>9386</v>
      </c>
      <c r="E321" s="5" t="s">
        <v>9387</v>
      </c>
      <c r="F321" s="5" t="s">
        <v>5863</v>
      </c>
      <c r="G321" s="5" t="s">
        <v>3100</v>
      </c>
    </row>
    <row r="322" spans="1:7">
      <c r="A322" s="11">
        <v>45463</v>
      </c>
      <c r="B322" s="5">
        <v>101.84</v>
      </c>
      <c r="C322" s="5" t="s">
        <v>9388</v>
      </c>
      <c r="D322" s="5" t="s">
        <v>9389</v>
      </c>
      <c r="E322" s="5" t="s">
        <v>9390</v>
      </c>
      <c r="F322" s="5" t="s">
        <v>9391</v>
      </c>
      <c r="G322" s="5" t="s">
        <v>5506</v>
      </c>
    </row>
    <row r="323" spans="1:7">
      <c r="A323" s="11">
        <v>45461</v>
      </c>
      <c r="B323" s="5">
        <v>101.5</v>
      </c>
      <c r="C323" s="5" t="s">
        <v>9392</v>
      </c>
      <c r="D323" s="5" t="s">
        <v>8779</v>
      </c>
      <c r="E323" s="5" t="s">
        <v>9393</v>
      </c>
      <c r="F323" s="5" t="s">
        <v>9394</v>
      </c>
      <c r="G323" s="5" t="s">
        <v>3418</v>
      </c>
    </row>
    <row r="324" spans="1:7">
      <c r="A324" s="11">
        <v>45460</v>
      </c>
      <c r="B324" s="5">
        <v>101.52</v>
      </c>
      <c r="C324" s="5" t="s">
        <v>9395</v>
      </c>
      <c r="D324" s="5" t="s">
        <v>9396</v>
      </c>
      <c r="E324" s="5" t="s">
        <v>9397</v>
      </c>
      <c r="F324" s="5" t="s">
        <v>9398</v>
      </c>
      <c r="G324" s="5" t="s">
        <v>4568</v>
      </c>
    </row>
    <row r="325" spans="1:7">
      <c r="A325" s="11">
        <v>45457</v>
      </c>
      <c r="B325" s="5">
        <v>99.97</v>
      </c>
      <c r="C325" s="5" t="s">
        <v>9399</v>
      </c>
      <c r="D325" s="5" t="s">
        <v>9390</v>
      </c>
      <c r="E325" s="5" t="s">
        <v>9400</v>
      </c>
      <c r="F325" s="5" t="s">
        <v>8860</v>
      </c>
      <c r="G325" s="5" t="s">
        <v>2933</v>
      </c>
    </row>
    <row r="326" spans="1:7">
      <c r="A326" s="11">
        <v>45456</v>
      </c>
      <c r="B326" s="5">
        <v>100.09</v>
      </c>
      <c r="C326" s="5" t="s">
        <v>9393</v>
      </c>
      <c r="D326" s="5" t="s">
        <v>9401</v>
      </c>
      <c r="E326" s="5" t="s">
        <v>9402</v>
      </c>
      <c r="F326" s="5" t="s">
        <v>8296</v>
      </c>
      <c r="G326" s="5" t="s">
        <v>3906</v>
      </c>
    </row>
    <row r="327" spans="1:7">
      <c r="A327" s="11">
        <v>45455</v>
      </c>
      <c r="B327" s="5">
        <v>100.8</v>
      </c>
      <c r="C327" s="5" t="s">
        <v>9403</v>
      </c>
      <c r="D327" s="5" t="s">
        <v>9404</v>
      </c>
      <c r="E327" s="5" t="s">
        <v>9405</v>
      </c>
      <c r="F327" s="5" t="s">
        <v>9406</v>
      </c>
      <c r="G327" s="5" t="s">
        <v>2950</v>
      </c>
    </row>
    <row r="328" spans="1:7">
      <c r="A328" s="11">
        <v>45454</v>
      </c>
      <c r="B328" s="5">
        <v>100.87</v>
      </c>
      <c r="C328" s="5" t="s">
        <v>9407</v>
      </c>
      <c r="D328" s="5" t="s">
        <v>9408</v>
      </c>
      <c r="E328" s="5" t="s">
        <v>9409</v>
      </c>
      <c r="F328" s="5" t="s">
        <v>9410</v>
      </c>
      <c r="G328" s="5" t="s">
        <v>3753</v>
      </c>
    </row>
    <row r="329" spans="1:7">
      <c r="A329" s="11">
        <v>45453</v>
      </c>
      <c r="B329" s="5">
        <v>102.74</v>
      </c>
      <c r="C329" s="5" t="s">
        <v>9411</v>
      </c>
      <c r="D329" s="5" t="s">
        <v>9412</v>
      </c>
      <c r="E329" s="5" t="s">
        <v>9413</v>
      </c>
      <c r="F329" s="5" t="s">
        <v>9414</v>
      </c>
      <c r="G329" s="5" t="s">
        <v>4421</v>
      </c>
    </row>
    <row r="330" spans="1:7">
      <c r="A330" s="11">
        <v>45450</v>
      </c>
      <c r="B330" s="5">
        <v>101.54</v>
      </c>
      <c r="C330" s="5" t="s">
        <v>9415</v>
      </c>
      <c r="D330" s="5" t="s">
        <v>8775</v>
      </c>
      <c r="E330" s="5" t="s">
        <v>9061</v>
      </c>
      <c r="F330" s="5" t="s">
        <v>9416</v>
      </c>
      <c r="G330" s="5" t="s">
        <v>5506</v>
      </c>
    </row>
    <row r="331" spans="1:7">
      <c r="A331" s="11">
        <v>45449</v>
      </c>
      <c r="B331" s="5">
        <v>101.21</v>
      </c>
      <c r="C331" s="5" t="s">
        <v>9417</v>
      </c>
      <c r="D331" s="5" t="s">
        <v>9389</v>
      </c>
      <c r="E331" s="5" t="s">
        <v>9418</v>
      </c>
      <c r="F331" s="5" t="s">
        <v>9196</v>
      </c>
      <c r="G331" s="5" t="s">
        <v>3863</v>
      </c>
    </row>
    <row r="332" spans="1:7">
      <c r="A332" s="11">
        <v>45448</v>
      </c>
      <c r="B332" s="5">
        <v>101.5</v>
      </c>
      <c r="C332" s="5" t="s">
        <v>9419</v>
      </c>
      <c r="D332" s="5" t="s">
        <v>9382</v>
      </c>
      <c r="E332" s="5" t="s">
        <v>8771</v>
      </c>
      <c r="F332" s="5" t="s">
        <v>9420</v>
      </c>
      <c r="G332" s="5" t="s">
        <v>9421</v>
      </c>
    </row>
    <row r="333" spans="1:7">
      <c r="A333" s="11">
        <v>45447</v>
      </c>
      <c r="B333" s="5">
        <v>103.33</v>
      </c>
      <c r="C333" s="5" t="s">
        <v>8822</v>
      </c>
      <c r="D333" s="5" t="s">
        <v>9422</v>
      </c>
      <c r="E333" s="5" t="s">
        <v>9423</v>
      </c>
      <c r="F333" s="5" t="s">
        <v>9424</v>
      </c>
      <c r="G333" s="5" t="s">
        <v>2978</v>
      </c>
    </row>
    <row r="334" spans="1:7">
      <c r="A334" s="11">
        <v>45446</v>
      </c>
      <c r="B334" s="5">
        <v>102.77</v>
      </c>
      <c r="C334" s="5" t="s">
        <v>9425</v>
      </c>
      <c r="D334" s="5" t="s">
        <v>9426</v>
      </c>
      <c r="E334" s="5" t="s">
        <v>9427</v>
      </c>
      <c r="F334" s="5" t="s">
        <v>9428</v>
      </c>
      <c r="G334" s="5" t="s">
        <v>4127</v>
      </c>
    </row>
    <row r="335" spans="1:7">
      <c r="A335" s="11">
        <v>45443</v>
      </c>
      <c r="B335" s="5">
        <v>103.91</v>
      </c>
      <c r="C335" s="5" t="s">
        <v>9429</v>
      </c>
      <c r="D335" s="5" t="s">
        <v>9430</v>
      </c>
      <c r="E335" s="5" t="s">
        <v>9431</v>
      </c>
      <c r="F335" s="5" t="s">
        <v>9432</v>
      </c>
      <c r="G335" s="5" t="s">
        <v>9433</v>
      </c>
    </row>
    <row r="336" spans="1:7">
      <c r="A336" s="11">
        <v>45442</v>
      </c>
      <c r="B336" s="5">
        <v>101.7</v>
      </c>
      <c r="C336" s="5" t="s">
        <v>9434</v>
      </c>
      <c r="D336" s="5" t="s">
        <v>9435</v>
      </c>
      <c r="E336" s="5" t="s">
        <v>9436</v>
      </c>
      <c r="F336" s="5" t="s">
        <v>9437</v>
      </c>
      <c r="G336" s="5" t="s">
        <v>4461</v>
      </c>
    </row>
    <row r="337" spans="1:7">
      <c r="A337" s="11">
        <v>45441</v>
      </c>
      <c r="B337" s="5">
        <v>100.88</v>
      </c>
      <c r="C337" s="5" t="s">
        <v>8779</v>
      </c>
      <c r="D337" s="5" t="s">
        <v>9438</v>
      </c>
      <c r="E337" s="5" t="s">
        <v>9439</v>
      </c>
      <c r="F337" s="5" t="s">
        <v>9440</v>
      </c>
      <c r="G337" s="5" t="s">
        <v>9441</v>
      </c>
    </row>
    <row r="338" spans="1:7">
      <c r="A338" s="11">
        <v>45440</v>
      </c>
      <c r="B338" s="5">
        <v>102.44</v>
      </c>
      <c r="C338" s="5" t="s">
        <v>9442</v>
      </c>
      <c r="D338" s="5" t="s">
        <v>9443</v>
      </c>
      <c r="E338" s="5" t="s">
        <v>9444</v>
      </c>
      <c r="F338" s="5" t="s">
        <v>8958</v>
      </c>
      <c r="G338" s="5" t="s">
        <v>3565</v>
      </c>
    </row>
    <row r="339" spans="1:7">
      <c r="A339" s="11">
        <v>45436</v>
      </c>
      <c r="B339" s="5">
        <v>101.76</v>
      </c>
      <c r="C339" s="5" t="s">
        <v>9445</v>
      </c>
      <c r="D339" s="5" t="s">
        <v>9446</v>
      </c>
      <c r="E339" s="5" t="s">
        <v>9447</v>
      </c>
      <c r="F339" s="5" t="s">
        <v>8373</v>
      </c>
      <c r="G339" s="5" t="s">
        <v>2865</v>
      </c>
    </row>
    <row r="340" spans="1:7">
      <c r="A340" s="11">
        <v>45435</v>
      </c>
      <c r="B340" s="5">
        <v>100.66</v>
      </c>
      <c r="C340" s="5" t="s">
        <v>9448</v>
      </c>
      <c r="D340" s="5" t="s">
        <v>9449</v>
      </c>
      <c r="E340" s="5" t="s">
        <v>9450</v>
      </c>
      <c r="F340" s="5" t="s">
        <v>9451</v>
      </c>
      <c r="G340" s="5" t="s">
        <v>9452</v>
      </c>
    </row>
    <row r="341" spans="1:7">
      <c r="A341" s="11">
        <v>45434</v>
      </c>
      <c r="B341" s="5">
        <v>103.02</v>
      </c>
      <c r="C341" s="5" t="s">
        <v>9448</v>
      </c>
      <c r="D341" s="5" t="s">
        <v>9453</v>
      </c>
      <c r="E341" s="5" t="s">
        <v>9454</v>
      </c>
      <c r="F341" s="5" t="s">
        <v>9455</v>
      </c>
      <c r="G341" s="5" t="s">
        <v>3465</v>
      </c>
    </row>
    <row r="342" spans="1:7">
      <c r="A342" s="11">
        <v>45433</v>
      </c>
      <c r="B342" s="5">
        <v>103.01</v>
      </c>
      <c r="C342" s="5" t="s">
        <v>9456</v>
      </c>
      <c r="D342" s="5" t="s">
        <v>9457</v>
      </c>
      <c r="E342" s="5" t="s">
        <v>9458</v>
      </c>
      <c r="F342" s="5" t="s">
        <v>8345</v>
      </c>
      <c r="G342" s="5" t="s">
        <v>3699</v>
      </c>
    </row>
    <row r="343" spans="1:7">
      <c r="A343" s="11">
        <v>45432</v>
      </c>
      <c r="B343" s="5">
        <v>102.9</v>
      </c>
      <c r="C343" s="5" t="s">
        <v>9459</v>
      </c>
      <c r="D343" s="5" t="s">
        <v>9460</v>
      </c>
      <c r="E343" s="5" t="s">
        <v>9461</v>
      </c>
      <c r="F343" s="5" t="s">
        <v>9462</v>
      </c>
      <c r="G343" s="5" t="s">
        <v>3926</v>
      </c>
    </row>
    <row r="344" spans="1:7">
      <c r="A344" s="11">
        <v>45429</v>
      </c>
      <c r="B344" s="5">
        <v>103.25</v>
      </c>
      <c r="C344" s="5" t="s">
        <v>9463</v>
      </c>
      <c r="D344" s="5" t="s">
        <v>9464</v>
      </c>
      <c r="E344" s="5" t="s">
        <v>9465</v>
      </c>
      <c r="F344" s="5" t="s">
        <v>9466</v>
      </c>
      <c r="G344" s="5" t="s">
        <v>2933</v>
      </c>
    </row>
    <row r="345" spans="1:7">
      <c r="A345" s="11">
        <v>45428</v>
      </c>
      <c r="B345" s="5">
        <v>103.37</v>
      </c>
      <c r="C345" s="5" t="s">
        <v>9465</v>
      </c>
      <c r="D345" s="5" t="s">
        <v>9467</v>
      </c>
      <c r="E345" s="5" t="s">
        <v>9468</v>
      </c>
      <c r="F345" s="5" t="s">
        <v>9270</v>
      </c>
      <c r="G345" s="5" t="s">
        <v>4085</v>
      </c>
    </row>
    <row r="346" spans="1:7">
      <c r="A346" s="11">
        <v>45427</v>
      </c>
      <c r="B346" s="5">
        <v>102.77</v>
      </c>
      <c r="C346" s="5" t="s">
        <v>9469</v>
      </c>
      <c r="D346" s="5" t="s">
        <v>9470</v>
      </c>
      <c r="E346" s="5" t="s">
        <v>9471</v>
      </c>
      <c r="F346" s="5" t="s">
        <v>6013</v>
      </c>
      <c r="G346" s="5" t="s">
        <v>6070</v>
      </c>
    </row>
    <row r="347" spans="1:7">
      <c r="A347" s="11">
        <v>45426</v>
      </c>
      <c r="B347" s="5">
        <v>105.35</v>
      </c>
      <c r="C347" s="5" t="s">
        <v>9472</v>
      </c>
      <c r="D347" s="5" t="s">
        <v>9473</v>
      </c>
      <c r="E347" s="5" t="s">
        <v>9474</v>
      </c>
      <c r="F347" s="5" t="s">
        <v>9475</v>
      </c>
      <c r="G347" s="5" t="s">
        <v>6170</v>
      </c>
    </row>
    <row r="348" spans="1:7">
      <c r="A348" s="11">
        <v>45425</v>
      </c>
      <c r="B348" s="5">
        <v>105.83</v>
      </c>
      <c r="C348" s="5" t="s">
        <v>9476</v>
      </c>
      <c r="D348" s="5" t="s">
        <v>9477</v>
      </c>
      <c r="E348" s="5" t="s">
        <v>9476</v>
      </c>
      <c r="F348" s="5" t="s">
        <v>9478</v>
      </c>
      <c r="G348" s="5" t="s">
        <v>3013</v>
      </c>
    </row>
    <row r="349" spans="1:7">
      <c r="A349" s="11">
        <v>45422</v>
      </c>
      <c r="B349" s="5">
        <v>105.79</v>
      </c>
      <c r="C349" s="5" t="s">
        <v>9479</v>
      </c>
      <c r="D349" s="5" t="s">
        <v>9480</v>
      </c>
      <c r="E349" s="5" t="s">
        <v>9481</v>
      </c>
      <c r="F349" s="5" t="s">
        <v>9482</v>
      </c>
      <c r="G349" s="5" t="s">
        <v>4729</v>
      </c>
    </row>
    <row r="350" spans="1:7">
      <c r="A350" s="11">
        <v>45421</v>
      </c>
      <c r="B350" s="5">
        <v>105.8</v>
      </c>
      <c r="C350" s="5" t="s">
        <v>9483</v>
      </c>
      <c r="D350" s="5" t="s">
        <v>9484</v>
      </c>
      <c r="E350" s="5" t="s">
        <v>9485</v>
      </c>
      <c r="F350" s="5" t="s">
        <v>5283</v>
      </c>
      <c r="G350" s="5" t="s">
        <v>6063</v>
      </c>
    </row>
    <row r="351" spans="1:7">
      <c r="A351" s="11">
        <v>45420</v>
      </c>
      <c r="B351" s="5">
        <v>105.44</v>
      </c>
      <c r="C351" s="5" t="s">
        <v>9486</v>
      </c>
      <c r="D351" s="5" t="s">
        <v>9487</v>
      </c>
      <c r="E351" s="5" t="s">
        <v>9488</v>
      </c>
      <c r="F351" s="5" t="s">
        <v>9489</v>
      </c>
      <c r="G351" s="5" t="s">
        <v>3890</v>
      </c>
    </row>
    <row r="352" spans="1:7">
      <c r="A352" s="11">
        <v>45419</v>
      </c>
      <c r="B352" s="5">
        <v>105.39</v>
      </c>
      <c r="C352" s="5" t="s">
        <v>9490</v>
      </c>
      <c r="D352" s="5" t="s">
        <v>9491</v>
      </c>
      <c r="E352" s="5" t="s">
        <v>9492</v>
      </c>
      <c r="F352" s="5" t="s">
        <v>9493</v>
      </c>
      <c r="G352" s="5" t="s">
        <v>9494</v>
      </c>
    </row>
    <row r="353" spans="1:7">
      <c r="A353" s="11">
        <v>45418</v>
      </c>
      <c r="B353" s="5">
        <v>116.47</v>
      </c>
      <c r="C353" s="5" t="s">
        <v>9495</v>
      </c>
      <c r="D353" s="5" t="s">
        <v>9496</v>
      </c>
      <c r="E353" s="5" t="s">
        <v>8325</v>
      </c>
      <c r="F353" s="5" t="s">
        <v>6453</v>
      </c>
      <c r="G353" s="5" t="s">
        <v>6818</v>
      </c>
    </row>
    <row r="354" spans="1:7">
      <c r="A354" s="11">
        <v>45415</v>
      </c>
      <c r="B354" s="5">
        <v>113.66</v>
      </c>
      <c r="C354" s="5" t="s">
        <v>9497</v>
      </c>
      <c r="D354" s="5" t="s">
        <v>9498</v>
      </c>
      <c r="E354" s="5" t="s">
        <v>9499</v>
      </c>
      <c r="F354" s="5" t="s">
        <v>9500</v>
      </c>
      <c r="G354" s="5" t="s">
        <v>6161</v>
      </c>
    </row>
    <row r="355" spans="1:7">
      <c r="A355" s="11">
        <v>45414</v>
      </c>
      <c r="B355" s="5">
        <v>112.62</v>
      </c>
      <c r="C355" s="5" t="s">
        <v>8854</v>
      </c>
      <c r="D355" s="5" t="s">
        <v>9501</v>
      </c>
      <c r="E355" s="5" t="s">
        <v>9502</v>
      </c>
      <c r="F355" s="5" t="s">
        <v>8430</v>
      </c>
      <c r="G355" s="5" t="s">
        <v>3300</v>
      </c>
    </row>
    <row r="356" spans="1:7">
      <c r="A356" s="11">
        <v>45413</v>
      </c>
      <c r="B356" s="5">
        <v>110.48</v>
      </c>
      <c r="C356" s="5" t="s">
        <v>8961</v>
      </c>
      <c r="D356" s="5" t="s">
        <v>9503</v>
      </c>
      <c r="E356" s="5" t="s">
        <v>9504</v>
      </c>
      <c r="F356" s="5" t="s">
        <v>9505</v>
      </c>
      <c r="G356" s="5" t="s">
        <v>7859</v>
      </c>
    </row>
    <row r="357" spans="1:7">
      <c r="A357" s="11">
        <v>45412</v>
      </c>
      <c r="B357" s="5">
        <v>111.1</v>
      </c>
      <c r="C357" s="5" t="s">
        <v>8601</v>
      </c>
      <c r="D357" s="5" t="s">
        <v>9506</v>
      </c>
      <c r="E357" s="5" t="s">
        <v>8993</v>
      </c>
      <c r="F357" s="5" t="s">
        <v>9507</v>
      </c>
      <c r="G357" s="5" t="s">
        <v>8140</v>
      </c>
    </row>
    <row r="358" spans="1:7">
      <c r="A358" s="11">
        <v>45411</v>
      </c>
      <c r="B358" s="5">
        <v>112.08</v>
      </c>
      <c r="C358" s="5" t="s">
        <v>9508</v>
      </c>
      <c r="D358" s="5" t="s">
        <v>9509</v>
      </c>
      <c r="E358" s="5" t="s">
        <v>9510</v>
      </c>
      <c r="F358" s="5" t="s">
        <v>9511</v>
      </c>
      <c r="G358" s="5" t="s">
        <v>4513</v>
      </c>
    </row>
    <row r="359" spans="1:7">
      <c r="A359" s="11">
        <v>45408</v>
      </c>
      <c r="B359" s="5">
        <v>112.73</v>
      </c>
      <c r="C359" s="5" t="s">
        <v>8983</v>
      </c>
      <c r="D359" s="5" t="s">
        <v>9512</v>
      </c>
      <c r="E359" s="5" t="s">
        <v>9513</v>
      </c>
      <c r="F359" s="5" t="s">
        <v>8943</v>
      </c>
      <c r="G359" s="5" t="s">
        <v>2782</v>
      </c>
    </row>
    <row r="360" spans="1:7">
      <c r="A360" s="11">
        <v>45407</v>
      </c>
      <c r="B360" s="5">
        <v>112.77</v>
      </c>
      <c r="C360" s="5" t="s">
        <v>9514</v>
      </c>
      <c r="D360" s="5" t="s">
        <v>8612</v>
      </c>
      <c r="E360" s="5" t="s">
        <v>9515</v>
      </c>
      <c r="F360" s="5" t="s">
        <v>9516</v>
      </c>
      <c r="G360" s="5" t="s">
        <v>4889</v>
      </c>
    </row>
    <row r="361" spans="1:7">
      <c r="A361" s="11">
        <v>45406</v>
      </c>
      <c r="B361" s="5">
        <v>113.92</v>
      </c>
      <c r="C361" s="5" t="s">
        <v>9517</v>
      </c>
      <c r="D361" s="5" t="s">
        <v>9518</v>
      </c>
      <c r="E361" s="5" t="s">
        <v>9517</v>
      </c>
      <c r="F361" s="5" t="s">
        <v>9519</v>
      </c>
      <c r="G361" s="5" t="s">
        <v>4056</v>
      </c>
    </row>
    <row r="362" spans="1:7">
      <c r="A362" s="11">
        <v>45405</v>
      </c>
      <c r="B362" s="5">
        <v>113.71</v>
      </c>
      <c r="C362" s="5" t="s">
        <v>9520</v>
      </c>
      <c r="D362" s="5" t="s">
        <v>9521</v>
      </c>
      <c r="E362" s="5" t="s">
        <v>9499</v>
      </c>
      <c r="F362" s="5" t="s">
        <v>8349</v>
      </c>
      <c r="G362" s="5" t="s">
        <v>7391</v>
      </c>
    </row>
    <row r="363" spans="1:7">
      <c r="A363" s="11">
        <v>45404</v>
      </c>
      <c r="B363" s="5">
        <v>111.99</v>
      </c>
      <c r="C363" s="5" t="s">
        <v>9522</v>
      </c>
      <c r="D363" s="5" t="s">
        <v>9523</v>
      </c>
      <c r="E363" s="5" t="s">
        <v>9524</v>
      </c>
      <c r="F363" s="5" t="s">
        <v>9525</v>
      </c>
      <c r="G363" s="5" t="s">
        <v>2708</v>
      </c>
    </row>
    <row r="364" spans="1:7">
      <c r="A364" s="11">
        <v>45401</v>
      </c>
      <c r="B364" s="5">
        <v>112.61</v>
      </c>
      <c r="C364" s="5" t="s">
        <v>9526</v>
      </c>
      <c r="D364" s="5" t="s">
        <v>8320</v>
      </c>
      <c r="E364" s="5" t="s">
        <v>9527</v>
      </c>
      <c r="F364" s="5" t="s">
        <v>9528</v>
      </c>
      <c r="G364" s="5" t="s">
        <v>3436</v>
      </c>
    </row>
    <row r="365" spans="1:7">
      <c r="A365" s="11">
        <v>45400</v>
      </c>
      <c r="B365" s="5">
        <v>112.43</v>
      </c>
      <c r="C365" s="5" t="s">
        <v>9529</v>
      </c>
      <c r="D365" s="5" t="s">
        <v>9530</v>
      </c>
      <c r="E365" s="5" t="s">
        <v>9531</v>
      </c>
      <c r="F365" s="5" t="s">
        <v>8890</v>
      </c>
      <c r="G365" s="5" t="s">
        <v>6170</v>
      </c>
    </row>
    <row r="366" spans="1:7">
      <c r="A366" s="11">
        <v>45399</v>
      </c>
      <c r="B366" s="5">
        <v>112.94</v>
      </c>
      <c r="C366" s="5" t="s">
        <v>9532</v>
      </c>
      <c r="D366" s="5" t="s">
        <v>9533</v>
      </c>
      <c r="E366" s="5" t="s">
        <v>8612</v>
      </c>
      <c r="F366" s="5" t="s">
        <v>9440</v>
      </c>
      <c r="G366" s="5" t="s">
        <v>2718</v>
      </c>
    </row>
    <row r="367" spans="1:7">
      <c r="A367" s="11">
        <v>45398</v>
      </c>
      <c r="B367" s="5">
        <v>113.88</v>
      </c>
      <c r="C367" s="5" t="s">
        <v>9534</v>
      </c>
      <c r="D367" s="5" t="s">
        <v>8363</v>
      </c>
      <c r="E367" s="5" t="s">
        <v>8595</v>
      </c>
      <c r="F367" s="5" t="s">
        <v>9535</v>
      </c>
      <c r="G367" s="5" t="s">
        <v>5197</v>
      </c>
    </row>
    <row r="368" spans="1:7">
      <c r="A368" s="11">
        <v>45397</v>
      </c>
      <c r="B368" s="5">
        <v>112.95</v>
      </c>
      <c r="C368" s="5" t="s">
        <v>8311</v>
      </c>
      <c r="D368" s="5" t="s">
        <v>8840</v>
      </c>
      <c r="E368" s="5" t="s">
        <v>9536</v>
      </c>
      <c r="F368" s="5" t="s">
        <v>9537</v>
      </c>
      <c r="G368" s="5" t="s">
        <v>6846</v>
      </c>
    </row>
    <row r="369" spans="1:7">
      <c r="A369" s="11">
        <v>45394</v>
      </c>
      <c r="B369" s="5">
        <v>114.01</v>
      </c>
      <c r="C369" s="5" t="s">
        <v>9010</v>
      </c>
      <c r="D369" s="5" t="s">
        <v>9538</v>
      </c>
      <c r="E369" s="5" t="s">
        <v>8589</v>
      </c>
      <c r="F369" s="5" t="s">
        <v>9539</v>
      </c>
      <c r="G369" s="5" t="s">
        <v>7959</v>
      </c>
    </row>
    <row r="370" spans="1:7">
      <c r="A370" s="11">
        <v>45393</v>
      </c>
      <c r="B370" s="5">
        <v>117.15</v>
      </c>
      <c r="C370" s="5" t="s">
        <v>9540</v>
      </c>
      <c r="D370" s="5" t="s">
        <v>8387</v>
      </c>
      <c r="E370" s="5" t="s">
        <v>9541</v>
      </c>
      <c r="F370" s="5" t="s">
        <v>9080</v>
      </c>
      <c r="G370" s="5" t="s">
        <v>5261</v>
      </c>
    </row>
    <row r="371" spans="1:7">
      <c r="A371" s="11">
        <v>45392</v>
      </c>
      <c r="B371" s="5">
        <v>117.19</v>
      </c>
      <c r="C371" s="5" t="s">
        <v>9542</v>
      </c>
      <c r="D371" s="5" t="s">
        <v>9543</v>
      </c>
      <c r="E371" s="5" t="s">
        <v>9541</v>
      </c>
      <c r="F371" s="5" t="s">
        <v>8505</v>
      </c>
      <c r="G371" s="5" t="s">
        <v>4456</v>
      </c>
    </row>
    <row r="372" spans="1:7">
      <c r="A372" s="11">
        <v>45391</v>
      </c>
      <c r="B372" s="5">
        <v>117.97</v>
      </c>
      <c r="C372" s="5" t="s">
        <v>9544</v>
      </c>
      <c r="D372" s="5" t="s">
        <v>9545</v>
      </c>
      <c r="E372" s="5" t="s">
        <v>9546</v>
      </c>
      <c r="F372" s="5" t="s">
        <v>8887</v>
      </c>
      <c r="G372" s="5" t="s">
        <v>3172</v>
      </c>
    </row>
    <row r="373" spans="1:7">
      <c r="A373" s="11">
        <v>45390</v>
      </c>
      <c r="B373" s="5">
        <v>117.35</v>
      </c>
      <c r="C373" s="5" t="s">
        <v>8569</v>
      </c>
      <c r="D373" s="5" t="s">
        <v>9547</v>
      </c>
      <c r="E373" s="5" t="s">
        <v>9548</v>
      </c>
      <c r="F373" s="5" t="s">
        <v>8964</v>
      </c>
      <c r="G373" s="5" t="s">
        <v>8140</v>
      </c>
    </row>
    <row r="374" spans="1:7">
      <c r="A374" s="11">
        <v>45387</v>
      </c>
      <c r="B374" s="5">
        <v>118.38</v>
      </c>
      <c r="C374" s="5" t="s">
        <v>9542</v>
      </c>
      <c r="D374" s="5" t="s">
        <v>9549</v>
      </c>
      <c r="E374" s="5" t="s">
        <v>9550</v>
      </c>
      <c r="F374" s="5" t="s">
        <v>9551</v>
      </c>
      <c r="G374" s="5" t="s">
        <v>3798</v>
      </c>
    </row>
    <row r="375" spans="1:7">
      <c r="A375" s="11">
        <v>45386</v>
      </c>
      <c r="B375" s="5">
        <v>117.09</v>
      </c>
      <c r="C375" s="5" t="s">
        <v>9552</v>
      </c>
      <c r="D375" s="5" t="s">
        <v>9553</v>
      </c>
      <c r="E375" s="5" t="s">
        <v>9554</v>
      </c>
      <c r="F375" s="5" t="s">
        <v>9555</v>
      </c>
      <c r="G375" s="5" t="s">
        <v>8940</v>
      </c>
    </row>
    <row r="376" spans="1:7">
      <c r="A376" s="11">
        <v>45385</v>
      </c>
      <c r="B376" s="5">
        <v>118.98</v>
      </c>
      <c r="C376" s="5" t="s">
        <v>9556</v>
      </c>
      <c r="D376" s="5" t="s">
        <v>9557</v>
      </c>
      <c r="E376" s="5" t="s">
        <v>8403</v>
      </c>
      <c r="F376" s="5" t="s">
        <v>9558</v>
      </c>
      <c r="G376" s="5" t="s">
        <v>9559</v>
      </c>
    </row>
    <row r="377" spans="1:7">
      <c r="A377" s="11">
        <v>45384</v>
      </c>
      <c r="B377" s="5">
        <v>122.82</v>
      </c>
      <c r="C377" s="5" t="s">
        <v>9560</v>
      </c>
      <c r="D377" s="5" t="s">
        <v>9561</v>
      </c>
      <c r="E377" s="5" t="s">
        <v>9562</v>
      </c>
      <c r="F377" s="5" t="s">
        <v>6217</v>
      </c>
      <c r="G377" s="5" t="s">
        <v>5630</v>
      </c>
    </row>
    <row r="378" spans="1:7">
      <c r="A378" s="11">
        <v>45383</v>
      </c>
      <c r="B378" s="5">
        <v>121.53</v>
      </c>
      <c r="C378" s="5" t="s">
        <v>9563</v>
      </c>
      <c r="D378" s="5" t="s">
        <v>9564</v>
      </c>
      <c r="E378" s="5" t="s">
        <v>8497</v>
      </c>
      <c r="F378" s="5" t="s">
        <v>9565</v>
      </c>
      <c r="G378" s="5" t="s">
        <v>3933</v>
      </c>
    </row>
    <row r="379" spans="1:7">
      <c r="A379" s="11">
        <v>45379</v>
      </c>
      <c r="B379" s="5">
        <v>122.36</v>
      </c>
      <c r="C379" s="5" t="s">
        <v>9566</v>
      </c>
      <c r="D379" s="5" t="s">
        <v>9567</v>
      </c>
      <c r="E379" s="5" t="s">
        <v>9568</v>
      </c>
      <c r="F379" s="5" t="s">
        <v>8455</v>
      </c>
      <c r="G379" s="5" t="s">
        <v>5417</v>
      </c>
    </row>
    <row r="380" spans="1:7">
      <c r="A380" s="11">
        <v>45378</v>
      </c>
      <c r="B380" s="5">
        <v>120.98</v>
      </c>
      <c r="C380" s="5" t="s">
        <v>9569</v>
      </c>
      <c r="D380" s="5" t="s">
        <v>9570</v>
      </c>
      <c r="E380" s="5" t="s">
        <v>9571</v>
      </c>
      <c r="F380" s="5" t="s">
        <v>9213</v>
      </c>
      <c r="G380" s="5" t="s">
        <v>5170</v>
      </c>
    </row>
    <row r="381" spans="1:7">
      <c r="A381" s="11">
        <v>45377</v>
      </c>
      <c r="B381" s="5">
        <v>119.93</v>
      </c>
      <c r="C381" s="5" t="s">
        <v>9572</v>
      </c>
      <c r="D381" s="5" t="s">
        <v>9573</v>
      </c>
      <c r="E381" s="5" t="s">
        <v>9574</v>
      </c>
      <c r="F381" s="5" t="s">
        <v>9575</v>
      </c>
      <c r="G381" s="5" t="s">
        <v>2895</v>
      </c>
    </row>
    <row r="382" spans="1:7">
      <c r="A382" s="11">
        <v>45376</v>
      </c>
      <c r="B382" s="5">
        <v>119.36</v>
      </c>
      <c r="C382" s="5" t="s">
        <v>9576</v>
      </c>
      <c r="D382" s="5" t="s">
        <v>9577</v>
      </c>
      <c r="E382" s="5" t="s">
        <v>9578</v>
      </c>
      <c r="F382" s="5" t="s">
        <v>7971</v>
      </c>
      <c r="G382" s="5" t="s">
        <v>9579</v>
      </c>
    </row>
    <row r="383" spans="1:7">
      <c r="A383" s="11">
        <v>45373</v>
      </c>
      <c r="B383" s="5">
        <v>115.87</v>
      </c>
      <c r="C383" s="5" t="s">
        <v>9580</v>
      </c>
      <c r="D383" s="5" t="s">
        <v>8579</v>
      </c>
      <c r="E383" s="5" t="s">
        <v>9020</v>
      </c>
      <c r="F383" s="5" t="s">
        <v>8935</v>
      </c>
      <c r="G383" s="5" t="s">
        <v>2905</v>
      </c>
    </row>
    <row r="384" spans="1:7">
      <c r="A384" s="11">
        <v>45372</v>
      </c>
      <c r="B384" s="5">
        <v>116.7</v>
      </c>
      <c r="C384" s="5" t="s">
        <v>8418</v>
      </c>
      <c r="D384" s="5" t="s">
        <v>9581</v>
      </c>
      <c r="E384" s="5" t="s">
        <v>9582</v>
      </c>
      <c r="F384" s="5" t="s">
        <v>9583</v>
      </c>
      <c r="G384" s="5" t="s">
        <v>3062</v>
      </c>
    </row>
    <row r="385" spans="1:7">
      <c r="A385" s="11">
        <v>45371</v>
      </c>
      <c r="B385" s="5">
        <v>116.46</v>
      </c>
      <c r="C385" s="5" t="s">
        <v>9584</v>
      </c>
      <c r="D385" s="5" t="s">
        <v>9585</v>
      </c>
      <c r="E385" s="5" t="s">
        <v>9586</v>
      </c>
      <c r="F385" s="5" t="s">
        <v>9587</v>
      </c>
      <c r="G385" s="5" t="s">
        <v>9259</v>
      </c>
    </row>
    <row r="386" spans="1:7">
      <c r="A386" s="11">
        <v>45370</v>
      </c>
      <c r="B386" s="5">
        <v>114.51</v>
      </c>
      <c r="C386" s="5" t="s">
        <v>8643</v>
      </c>
      <c r="D386" s="5" t="s">
        <v>9588</v>
      </c>
      <c r="E386" s="5" t="s">
        <v>9589</v>
      </c>
      <c r="F386" s="5" t="s">
        <v>9590</v>
      </c>
      <c r="G386" s="5" t="s">
        <v>4085</v>
      </c>
    </row>
    <row r="387" spans="1:7">
      <c r="A387" s="11">
        <v>45369</v>
      </c>
      <c r="B387" s="5">
        <v>113.85</v>
      </c>
      <c r="C387" s="5" t="s">
        <v>9591</v>
      </c>
      <c r="D387" s="5" t="s">
        <v>9592</v>
      </c>
      <c r="E387" s="5" t="s">
        <v>9591</v>
      </c>
      <c r="F387" s="5" t="s">
        <v>9593</v>
      </c>
      <c r="G387" s="5" t="s">
        <v>9259</v>
      </c>
    </row>
    <row r="388" spans="1:7">
      <c r="A388" s="11">
        <v>45366</v>
      </c>
      <c r="B388" s="5">
        <v>111.95</v>
      </c>
      <c r="C388" s="5" t="s">
        <v>8330</v>
      </c>
      <c r="D388" s="5" t="s">
        <v>8917</v>
      </c>
      <c r="E388" s="5" t="s">
        <v>9594</v>
      </c>
      <c r="F388" s="5" t="s">
        <v>9595</v>
      </c>
      <c r="G388" s="5" t="s">
        <v>5668</v>
      </c>
    </row>
    <row r="389" spans="1:7">
      <c r="A389" s="11">
        <v>45365</v>
      </c>
      <c r="B389" s="5">
        <v>112.06</v>
      </c>
      <c r="C389" s="5" t="s">
        <v>9596</v>
      </c>
      <c r="D389" s="5" t="s">
        <v>9597</v>
      </c>
      <c r="E389" s="5" t="s">
        <v>9598</v>
      </c>
      <c r="F389" s="5" t="s">
        <v>9599</v>
      </c>
      <c r="G389" s="5" t="s">
        <v>3512</v>
      </c>
    </row>
    <row r="390" spans="1:7">
      <c r="A390" s="11">
        <v>45364</v>
      </c>
      <c r="B390" s="5">
        <v>112.5</v>
      </c>
      <c r="C390" s="5" t="s">
        <v>8980</v>
      </c>
      <c r="D390" s="5" t="s">
        <v>9600</v>
      </c>
      <c r="E390" s="5" t="s">
        <v>9601</v>
      </c>
      <c r="F390" s="5" t="s">
        <v>9424</v>
      </c>
      <c r="G390" s="5" t="s">
        <v>3013</v>
      </c>
    </row>
    <row r="391" spans="1:7">
      <c r="A391" s="11">
        <v>45363</v>
      </c>
      <c r="B391" s="5">
        <v>112.46</v>
      </c>
      <c r="C391" s="5" t="s">
        <v>8904</v>
      </c>
      <c r="D391" s="5" t="s">
        <v>9602</v>
      </c>
      <c r="E391" s="5" t="s">
        <v>9603</v>
      </c>
      <c r="F391" s="5" t="s">
        <v>9604</v>
      </c>
      <c r="G391" s="5" t="s">
        <v>4023</v>
      </c>
    </row>
    <row r="392" spans="1:7">
      <c r="A392" s="11">
        <v>45362</v>
      </c>
      <c r="B392" s="5">
        <v>112.31</v>
      </c>
      <c r="C392" s="5" t="s">
        <v>9605</v>
      </c>
      <c r="D392" s="5" t="s">
        <v>8439</v>
      </c>
      <c r="E392" s="5" t="s">
        <v>9606</v>
      </c>
      <c r="F392" s="5" t="s">
        <v>9607</v>
      </c>
      <c r="G392" s="5" t="s">
        <v>3871</v>
      </c>
    </row>
    <row r="393" spans="1:7">
      <c r="A393" s="11">
        <v>45359</v>
      </c>
      <c r="B393" s="5">
        <v>110.32</v>
      </c>
      <c r="C393" s="5" t="s">
        <v>8965</v>
      </c>
      <c r="D393" s="5" t="s">
        <v>9608</v>
      </c>
      <c r="E393" s="5" t="s">
        <v>8832</v>
      </c>
      <c r="F393" s="5" t="s">
        <v>9609</v>
      </c>
      <c r="G393" s="5" t="s">
        <v>4023</v>
      </c>
    </row>
    <row r="394" spans="1:7">
      <c r="A394" s="11">
        <v>45358</v>
      </c>
      <c r="B394" s="5">
        <v>110.18</v>
      </c>
      <c r="C394" s="5" t="s">
        <v>9610</v>
      </c>
      <c r="D394" s="5" t="s">
        <v>9527</v>
      </c>
      <c r="E394" s="5" t="s">
        <v>9611</v>
      </c>
      <c r="F394" s="5" t="s">
        <v>8795</v>
      </c>
      <c r="G394" s="5" t="s">
        <v>3699</v>
      </c>
    </row>
    <row r="395" spans="1:7">
      <c r="A395" s="11">
        <v>45357</v>
      </c>
      <c r="B395" s="5">
        <v>110.06</v>
      </c>
      <c r="C395" s="5" t="s">
        <v>9612</v>
      </c>
      <c r="D395" s="5" t="s">
        <v>8442</v>
      </c>
      <c r="E395" s="5" t="s">
        <v>9613</v>
      </c>
      <c r="F395" s="5" t="s">
        <v>9432</v>
      </c>
      <c r="G395" s="5" t="s">
        <v>7203</v>
      </c>
    </row>
    <row r="396" spans="1:7">
      <c r="A396" s="11">
        <v>45356</v>
      </c>
      <c r="B396" s="5">
        <v>112.87</v>
      </c>
      <c r="C396" s="5" t="s">
        <v>9614</v>
      </c>
      <c r="D396" s="5" t="s">
        <v>8421</v>
      </c>
      <c r="E396" s="5" t="s">
        <v>9615</v>
      </c>
      <c r="F396" s="5" t="s">
        <v>5094</v>
      </c>
      <c r="G396" s="5" t="s">
        <v>5221</v>
      </c>
    </row>
    <row r="397" spans="1:7">
      <c r="A397" s="11">
        <v>45355</v>
      </c>
      <c r="B397" s="5">
        <v>113.69</v>
      </c>
      <c r="C397" s="5" t="s">
        <v>9616</v>
      </c>
      <c r="D397" s="5" t="s">
        <v>9600</v>
      </c>
      <c r="E397" s="5" t="s">
        <v>8621</v>
      </c>
      <c r="F397" s="5" t="s">
        <v>9617</v>
      </c>
      <c r="G397" s="5" t="s">
        <v>4568</v>
      </c>
    </row>
    <row r="398" spans="1:7">
      <c r="A398" s="11">
        <v>45352</v>
      </c>
      <c r="B398" s="5">
        <v>111.95</v>
      </c>
      <c r="C398" s="5" t="s">
        <v>9618</v>
      </c>
      <c r="D398" s="5" t="s">
        <v>9619</v>
      </c>
      <c r="E398" s="5" t="s">
        <v>8611</v>
      </c>
      <c r="F398" s="5" t="s">
        <v>8466</v>
      </c>
      <c r="G398" s="5" t="s">
        <v>5506</v>
      </c>
    </row>
    <row r="399" spans="1:7">
      <c r="A399" s="11">
        <v>45351</v>
      </c>
      <c r="B399" s="5">
        <v>111.58</v>
      </c>
      <c r="C399" s="5" t="s">
        <v>8888</v>
      </c>
      <c r="D399" s="5" t="s">
        <v>9620</v>
      </c>
      <c r="E399" s="5" t="s">
        <v>9621</v>
      </c>
      <c r="F399" s="5" t="s">
        <v>9622</v>
      </c>
      <c r="G399" s="5" t="s">
        <v>3610</v>
      </c>
    </row>
    <row r="400" spans="1:7">
      <c r="A400" s="11">
        <v>45350</v>
      </c>
      <c r="B400" s="5">
        <v>110.8</v>
      </c>
      <c r="C400" s="5" t="s">
        <v>8618</v>
      </c>
      <c r="D400" s="5" t="s">
        <v>9623</v>
      </c>
      <c r="E400" s="5" t="s">
        <v>8648</v>
      </c>
      <c r="F400" s="5" t="s">
        <v>9316</v>
      </c>
      <c r="G400" s="5" t="s">
        <v>5815</v>
      </c>
    </row>
    <row r="401" spans="1:7">
      <c r="A401" s="11">
        <v>45349</v>
      </c>
      <c r="B401" s="5">
        <v>109.42</v>
      </c>
      <c r="C401" s="5" t="s">
        <v>9624</v>
      </c>
      <c r="D401" s="5" t="s">
        <v>9625</v>
      </c>
      <c r="E401" s="5" t="s">
        <v>9624</v>
      </c>
      <c r="F401" s="5" t="s">
        <v>8671</v>
      </c>
      <c r="G401" s="5" t="s">
        <v>4090</v>
      </c>
    </row>
    <row r="402" spans="1:7">
      <c r="A402" s="11">
        <v>45348</v>
      </c>
      <c r="B402" s="5">
        <v>107.68</v>
      </c>
      <c r="C402" s="5" t="s">
        <v>9626</v>
      </c>
      <c r="D402" s="5" t="s">
        <v>9627</v>
      </c>
      <c r="E402" s="5" t="s">
        <v>9628</v>
      </c>
      <c r="F402" s="5" t="s">
        <v>9629</v>
      </c>
      <c r="G402" s="5" t="s">
        <v>3675</v>
      </c>
    </row>
    <row r="403" spans="1:7">
      <c r="A403" s="11">
        <v>45345</v>
      </c>
      <c r="B403" s="5">
        <v>107.74</v>
      </c>
      <c r="C403" s="5" t="s">
        <v>9630</v>
      </c>
      <c r="D403" s="5" t="s">
        <v>9631</v>
      </c>
      <c r="E403" s="5" t="s">
        <v>9632</v>
      </c>
      <c r="F403" s="5" t="s">
        <v>6925</v>
      </c>
      <c r="G403" s="5" t="s">
        <v>6104</v>
      </c>
    </row>
    <row r="404" spans="1:7">
      <c r="A404" s="11">
        <v>45344</v>
      </c>
      <c r="B404" s="5">
        <v>107.64</v>
      </c>
      <c r="C404" s="5" t="s">
        <v>8942</v>
      </c>
      <c r="D404" s="5" t="s">
        <v>8925</v>
      </c>
      <c r="E404" s="5" t="s">
        <v>9633</v>
      </c>
      <c r="F404" s="5" t="s">
        <v>9634</v>
      </c>
      <c r="G404" s="5" t="s">
        <v>5261</v>
      </c>
    </row>
    <row r="405" spans="1:7">
      <c r="A405" s="11">
        <v>45343</v>
      </c>
      <c r="B405" s="5">
        <v>107.67</v>
      </c>
      <c r="C405" s="5" t="s">
        <v>9635</v>
      </c>
      <c r="D405" s="5" t="s">
        <v>9636</v>
      </c>
      <c r="E405" s="5" t="s">
        <v>9637</v>
      </c>
      <c r="F405" s="5" t="s">
        <v>9638</v>
      </c>
      <c r="G405" s="5" t="s">
        <v>9639</v>
      </c>
    </row>
    <row r="406" spans="1:7">
      <c r="A406" s="11">
        <v>45342</v>
      </c>
      <c r="B406" s="5">
        <v>109.44</v>
      </c>
      <c r="C406" s="5" t="s">
        <v>9640</v>
      </c>
      <c r="D406" s="5" t="s">
        <v>9641</v>
      </c>
      <c r="E406" s="5" t="s">
        <v>9642</v>
      </c>
      <c r="F406" s="5" t="s">
        <v>9643</v>
      </c>
      <c r="G406" s="5" t="s">
        <v>3234</v>
      </c>
    </row>
    <row r="407" spans="1:7">
      <c r="A407" s="11">
        <v>45338</v>
      </c>
      <c r="B407" s="5">
        <v>111.6</v>
      </c>
      <c r="C407" s="5" t="s">
        <v>8444</v>
      </c>
      <c r="D407" s="5" t="s">
        <v>9644</v>
      </c>
      <c r="E407" s="5" t="s">
        <v>9645</v>
      </c>
      <c r="F407" s="5" t="s">
        <v>8928</v>
      </c>
      <c r="G407" s="5" t="s">
        <v>2777</v>
      </c>
    </row>
    <row r="408" spans="1:7">
      <c r="A408" s="11">
        <v>45337</v>
      </c>
      <c r="B408" s="5">
        <v>112.45</v>
      </c>
      <c r="C408" s="5" t="s">
        <v>9527</v>
      </c>
      <c r="D408" s="5" t="s">
        <v>9646</v>
      </c>
      <c r="E408" s="5" t="s">
        <v>9527</v>
      </c>
      <c r="F408" s="5" t="s">
        <v>8835</v>
      </c>
      <c r="G408" s="5" t="s">
        <v>4788</v>
      </c>
    </row>
    <row r="409" spans="1:7">
      <c r="A409" s="11">
        <v>45336</v>
      </c>
      <c r="B409" s="5">
        <v>111.56</v>
      </c>
      <c r="C409" s="5" t="s">
        <v>9647</v>
      </c>
      <c r="D409" s="5" t="s">
        <v>8918</v>
      </c>
      <c r="E409" s="5" t="s">
        <v>9648</v>
      </c>
      <c r="F409" s="5" t="s">
        <v>9649</v>
      </c>
      <c r="G409" s="5" t="s">
        <v>3052</v>
      </c>
    </row>
    <row r="410" spans="1:7">
      <c r="A410" s="11">
        <v>45335</v>
      </c>
      <c r="B410" s="5">
        <v>110.46</v>
      </c>
      <c r="C410" s="5" t="s">
        <v>9650</v>
      </c>
      <c r="D410" s="5" t="s">
        <v>9651</v>
      </c>
      <c r="E410" s="5" t="s">
        <v>9652</v>
      </c>
      <c r="F410" s="5" t="s">
        <v>9653</v>
      </c>
      <c r="G410" s="5" t="s">
        <v>4916</v>
      </c>
    </row>
    <row r="411" spans="1:7">
      <c r="A411" s="11">
        <v>45334</v>
      </c>
      <c r="B411" s="5">
        <v>109.29</v>
      </c>
      <c r="C411" s="5" t="s">
        <v>9491</v>
      </c>
      <c r="D411" s="5" t="s">
        <v>8849</v>
      </c>
      <c r="E411" s="5" t="s">
        <v>9654</v>
      </c>
      <c r="F411" s="5" t="s">
        <v>9655</v>
      </c>
      <c r="G411" s="5" t="s">
        <v>6030</v>
      </c>
    </row>
    <row r="412" spans="1:7">
      <c r="A412" s="11">
        <v>45331</v>
      </c>
      <c r="B412" s="5">
        <v>108.39</v>
      </c>
      <c r="C412" s="5" t="s">
        <v>8616</v>
      </c>
      <c r="D412" s="5" t="s">
        <v>8613</v>
      </c>
      <c r="E412" s="5" t="s">
        <v>8886</v>
      </c>
      <c r="F412" s="5" t="s">
        <v>8216</v>
      </c>
      <c r="G412" s="5" t="s">
        <v>3234</v>
      </c>
    </row>
    <row r="413" spans="1:7">
      <c r="A413" s="11">
        <v>45330</v>
      </c>
      <c r="B413" s="5">
        <v>110.54</v>
      </c>
      <c r="C413" s="5" t="s">
        <v>9656</v>
      </c>
      <c r="D413" s="5" t="s">
        <v>9536</v>
      </c>
      <c r="E413" s="5" t="s">
        <v>8931</v>
      </c>
      <c r="F413" s="5" t="s">
        <v>9657</v>
      </c>
      <c r="G413" s="5" t="s">
        <v>9658</v>
      </c>
    </row>
    <row r="414" spans="1:7">
      <c r="A414" s="11">
        <v>45329</v>
      </c>
      <c r="B414" s="5">
        <v>99.14</v>
      </c>
      <c r="C414" s="5" t="s">
        <v>9659</v>
      </c>
      <c r="D414" s="5" t="s">
        <v>9660</v>
      </c>
      <c r="E414" s="5" t="s">
        <v>9661</v>
      </c>
      <c r="F414" s="5" t="s">
        <v>9662</v>
      </c>
      <c r="G414" s="5" t="s">
        <v>5243</v>
      </c>
    </row>
    <row r="415" spans="1:7">
      <c r="A415" s="11">
        <v>45328</v>
      </c>
      <c r="B415" s="5">
        <v>99.29</v>
      </c>
      <c r="C415" s="5" t="s">
        <v>9663</v>
      </c>
      <c r="D415" s="5" t="s">
        <v>9664</v>
      </c>
      <c r="E415" s="5" t="s">
        <v>9125</v>
      </c>
      <c r="F415" s="5" t="s">
        <v>5106</v>
      </c>
      <c r="G415" s="5" t="s">
        <v>9665</v>
      </c>
    </row>
    <row r="416" spans="1:7">
      <c r="A416" s="11">
        <v>45327</v>
      </c>
      <c r="B416" s="5">
        <v>96.65</v>
      </c>
      <c r="C416" s="5" t="s">
        <v>9666</v>
      </c>
      <c r="D416" s="5" t="s">
        <v>9667</v>
      </c>
      <c r="E416" s="5" t="s">
        <v>9668</v>
      </c>
      <c r="F416" s="5" t="s">
        <v>9669</v>
      </c>
      <c r="G416" s="5" t="s">
        <v>2832</v>
      </c>
    </row>
    <row r="417" spans="1:7">
      <c r="A417" s="11">
        <v>45324</v>
      </c>
      <c r="B417" s="5">
        <v>97.13</v>
      </c>
      <c r="C417" s="5" t="s">
        <v>9670</v>
      </c>
      <c r="D417" s="5" t="s">
        <v>9671</v>
      </c>
      <c r="E417" s="5" t="s">
        <v>9081</v>
      </c>
      <c r="F417" s="5" t="s">
        <v>9044</v>
      </c>
      <c r="G417" s="5" t="s">
        <v>3630</v>
      </c>
    </row>
    <row r="418" spans="1:7">
      <c r="A418" s="11">
        <v>45323</v>
      </c>
      <c r="B418" s="5">
        <v>97.06</v>
      </c>
      <c r="C418" s="5" t="s">
        <v>9672</v>
      </c>
      <c r="D418" s="5" t="s">
        <v>9359</v>
      </c>
      <c r="E418" s="5" t="s">
        <v>9673</v>
      </c>
      <c r="F418" s="5" t="s">
        <v>9674</v>
      </c>
      <c r="G418" s="5" t="s">
        <v>3310</v>
      </c>
    </row>
    <row r="419" spans="1:7">
      <c r="A419" s="11">
        <v>45322</v>
      </c>
      <c r="B419" s="5">
        <v>96.05</v>
      </c>
      <c r="C419" s="5" t="s">
        <v>9675</v>
      </c>
      <c r="D419" s="5" t="s">
        <v>9168</v>
      </c>
      <c r="E419" s="5" t="s">
        <v>9101</v>
      </c>
      <c r="F419" s="5" t="s">
        <v>8572</v>
      </c>
      <c r="G419" s="5" t="s">
        <v>3139</v>
      </c>
    </row>
    <row r="420" spans="1:7">
      <c r="A420" s="11">
        <v>45321</v>
      </c>
      <c r="B420" s="5">
        <v>96.94</v>
      </c>
      <c r="C420" s="5" t="s">
        <v>9676</v>
      </c>
      <c r="D420" s="5" t="s">
        <v>9118</v>
      </c>
      <c r="E420" s="5" t="s">
        <v>9677</v>
      </c>
      <c r="F420" s="5" t="s">
        <v>9067</v>
      </c>
      <c r="G420" s="5" t="s">
        <v>7859</v>
      </c>
    </row>
    <row r="421" spans="1:7">
      <c r="A421" s="11">
        <v>45320</v>
      </c>
      <c r="B421" s="5">
        <v>97.49</v>
      </c>
      <c r="C421" s="5" t="s">
        <v>9678</v>
      </c>
      <c r="D421" s="5" t="s">
        <v>9679</v>
      </c>
      <c r="E421" s="5" t="s">
        <v>9089</v>
      </c>
      <c r="F421" s="5" t="s">
        <v>9655</v>
      </c>
      <c r="G421" s="5" t="s">
        <v>7088</v>
      </c>
    </row>
    <row r="422" spans="1:7">
      <c r="A422" s="11">
        <v>45317</v>
      </c>
      <c r="B422" s="5">
        <v>95.36</v>
      </c>
      <c r="C422" s="5" t="s">
        <v>9089</v>
      </c>
      <c r="D422" s="5" t="s">
        <v>9680</v>
      </c>
      <c r="E422" s="5" t="s">
        <v>9681</v>
      </c>
      <c r="F422" s="5" t="s">
        <v>8958</v>
      </c>
      <c r="G422" s="5" t="s">
        <v>3172</v>
      </c>
    </row>
    <row r="423" spans="1:7">
      <c r="A423" s="11">
        <v>45316</v>
      </c>
      <c r="B423" s="5">
        <v>94.86</v>
      </c>
      <c r="C423" s="5" t="s">
        <v>9682</v>
      </c>
      <c r="D423" s="5" t="s">
        <v>9092</v>
      </c>
      <c r="E423" s="5" t="s">
        <v>9683</v>
      </c>
      <c r="F423" s="5" t="s">
        <v>9684</v>
      </c>
      <c r="G423" s="5" t="s">
        <v>4759</v>
      </c>
    </row>
    <row r="424" spans="1:7">
      <c r="A424" s="11">
        <v>45315</v>
      </c>
      <c r="B424" s="5">
        <v>93.5</v>
      </c>
      <c r="C424" s="5" t="s">
        <v>9685</v>
      </c>
      <c r="D424" s="5" t="s">
        <v>9079</v>
      </c>
      <c r="E424" s="5" t="s">
        <v>9198</v>
      </c>
      <c r="F424" s="5" t="s">
        <v>9638</v>
      </c>
      <c r="G424" s="5" t="s">
        <v>3863</v>
      </c>
    </row>
    <row r="425" spans="1:7">
      <c r="A425" s="11">
        <v>45314</v>
      </c>
      <c r="B425" s="5">
        <v>93.77</v>
      </c>
      <c r="C425" s="5" t="s">
        <v>9686</v>
      </c>
      <c r="D425" s="5" t="s">
        <v>9687</v>
      </c>
      <c r="E425" s="5" t="s">
        <v>8670</v>
      </c>
      <c r="F425" s="5" t="s">
        <v>9617</v>
      </c>
      <c r="G425" s="5" t="s">
        <v>3057</v>
      </c>
    </row>
    <row r="426" spans="1:7">
      <c r="A426" s="11">
        <v>45313</v>
      </c>
      <c r="B426" s="5">
        <v>95.08</v>
      </c>
      <c r="C426" s="5" t="s">
        <v>9688</v>
      </c>
      <c r="D426" s="5" t="s">
        <v>9689</v>
      </c>
      <c r="E426" s="5" t="s">
        <v>9688</v>
      </c>
      <c r="F426" s="5" t="s">
        <v>9690</v>
      </c>
      <c r="G426" s="5" t="s">
        <v>9433</v>
      </c>
    </row>
    <row r="427" spans="1:7">
      <c r="A427" s="11">
        <v>45310</v>
      </c>
      <c r="B427" s="5">
        <v>93.06</v>
      </c>
      <c r="C427" s="5" t="s">
        <v>9691</v>
      </c>
      <c r="D427" s="5" t="s">
        <v>9692</v>
      </c>
      <c r="E427" s="5" t="s">
        <v>9693</v>
      </c>
      <c r="F427" s="5" t="s">
        <v>7872</v>
      </c>
      <c r="G427" s="5" t="s">
        <v>6161</v>
      </c>
    </row>
    <row r="428" spans="1:7">
      <c r="A428" s="11">
        <v>45309</v>
      </c>
      <c r="B428" s="5">
        <v>92.21</v>
      </c>
      <c r="C428" s="5" t="s">
        <v>9694</v>
      </c>
      <c r="D428" s="5" t="s">
        <v>9146</v>
      </c>
      <c r="E428" s="5" t="s">
        <v>9695</v>
      </c>
      <c r="F428" s="5" t="s">
        <v>9696</v>
      </c>
      <c r="G428" s="5" t="s">
        <v>4771</v>
      </c>
    </row>
    <row r="429" spans="1:7">
      <c r="A429" s="11">
        <v>45308</v>
      </c>
      <c r="B429" s="5">
        <v>90.34</v>
      </c>
      <c r="C429" s="5" t="s">
        <v>9697</v>
      </c>
      <c r="D429" s="5" t="s">
        <v>9698</v>
      </c>
      <c r="E429" s="5" t="s">
        <v>9699</v>
      </c>
      <c r="F429" s="5" t="s">
        <v>5205</v>
      </c>
      <c r="G429" s="5" t="s">
        <v>3840</v>
      </c>
    </row>
    <row r="430" spans="1:7">
      <c r="A430" s="11">
        <v>45307</v>
      </c>
      <c r="B430" s="5">
        <v>93.05</v>
      </c>
      <c r="C430" s="5" t="s">
        <v>9700</v>
      </c>
      <c r="D430" s="5" t="s">
        <v>9701</v>
      </c>
      <c r="E430" s="5" t="s">
        <v>9702</v>
      </c>
      <c r="F430" s="5" t="s">
        <v>9703</v>
      </c>
      <c r="G430" s="5" t="s">
        <v>9704</v>
      </c>
    </row>
    <row r="431" spans="1:7">
      <c r="A431" s="11">
        <v>45303</v>
      </c>
      <c r="B431" s="5">
        <v>90.35</v>
      </c>
      <c r="C431" s="5" t="s">
        <v>9705</v>
      </c>
      <c r="D431" s="5" t="s">
        <v>9706</v>
      </c>
      <c r="E431" s="5" t="s">
        <v>9705</v>
      </c>
      <c r="F431" s="5" t="s">
        <v>9707</v>
      </c>
      <c r="G431" s="5" t="s">
        <v>4677</v>
      </c>
    </row>
    <row r="432" spans="1:7">
      <c r="A432" s="11">
        <v>45302</v>
      </c>
      <c r="B432" s="5">
        <v>89.45</v>
      </c>
      <c r="C432" s="5" t="s">
        <v>9204</v>
      </c>
      <c r="D432" s="5" t="s">
        <v>9708</v>
      </c>
      <c r="E432" s="5" t="s">
        <v>9709</v>
      </c>
      <c r="F432" s="5" t="s">
        <v>9537</v>
      </c>
      <c r="G432" s="5" t="s">
        <v>4056</v>
      </c>
    </row>
    <row r="433" spans="1:7">
      <c r="A433" s="11">
        <v>45301</v>
      </c>
      <c r="B433" s="5">
        <v>89.29</v>
      </c>
      <c r="C433" s="5" t="s">
        <v>9710</v>
      </c>
      <c r="D433" s="5" t="s">
        <v>9710</v>
      </c>
      <c r="E433" s="5" t="s">
        <v>9711</v>
      </c>
      <c r="F433" s="5" t="s">
        <v>8789</v>
      </c>
      <c r="G433" s="5" t="s">
        <v>4720</v>
      </c>
    </row>
    <row r="434" spans="1:7">
      <c r="A434" s="11">
        <v>45300</v>
      </c>
      <c r="B434" s="5">
        <v>89.67</v>
      </c>
      <c r="C434" s="5" t="s">
        <v>9712</v>
      </c>
      <c r="D434" s="5" t="s">
        <v>9200</v>
      </c>
      <c r="E434" s="5" t="s">
        <v>9713</v>
      </c>
      <c r="F434" s="5" t="s">
        <v>9714</v>
      </c>
      <c r="G434" s="5" t="s">
        <v>4049</v>
      </c>
    </row>
    <row r="435" spans="1:7">
      <c r="A435" s="11">
        <v>45299</v>
      </c>
      <c r="B435" s="5">
        <v>91.55</v>
      </c>
      <c r="C435" s="5" t="s">
        <v>9715</v>
      </c>
      <c r="D435" s="5" t="s">
        <v>9716</v>
      </c>
      <c r="E435" s="5" t="s">
        <v>8663</v>
      </c>
      <c r="F435" s="5" t="s">
        <v>9717</v>
      </c>
      <c r="G435" s="5" t="s">
        <v>4340</v>
      </c>
    </row>
    <row r="436" spans="1:7">
      <c r="A436" s="11">
        <v>45296</v>
      </c>
      <c r="B436" s="5">
        <v>90.9</v>
      </c>
      <c r="C436" s="5" t="s">
        <v>9718</v>
      </c>
      <c r="D436" s="5" t="s">
        <v>9719</v>
      </c>
      <c r="E436" s="5" t="s">
        <v>8675</v>
      </c>
      <c r="F436" s="5" t="s">
        <v>9720</v>
      </c>
      <c r="G436" s="5" t="s">
        <v>4073</v>
      </c>
    </row>
    <row r="437" spans="1:7">
      <c r="A437" s="11">
        <v>45295</v>
      </c>
      <c r="B437" s="5">
        <v>90.56</v>
      </c>
      <c r="C437" s="5" t="s">
        <v>9716</v>
      </c>
      <c r="D437" s="5" t="s">
        <v>9716</v>
      </c>
      <c r="E437" s="5" t="s">
        <v>9310</v>
      </c>
      <c r="F437" s="5" t="s">
        <v>8701</v>
      </c>
      <c r="G437" s="5" t="s">
        <v>9257</v>
      </c>
    </row>
    <row r="438" spans="1:7">
      <c r="A438" s="11">
        <v>45294</v>
      </c>
      <c r="B438" s="5">
        <v>91.65</v>
      </c>
      <c r="C438" s="5" t="s">
        <v>9721</v>
      </c>
      <c r="D438" s="5" t="s">
        <v>9722</v>
      </c>
      <c r="E438" s="5" t="s">
        <v>9310</v>
      </c>
      <c r="F438" s="5" t="s">
        <v>9723</v>
      </c>
      <c r="G438" s="5" t="s">
        <v>7744</v>
      </c>
    </row>
    <row r="439" spans="1:7">
      <c r="A439" s="11">
        <v>45293</v>
      </c>
      <c r="B439" s="5">
        <v>90.71</v>
      </c>
      <c r="C439" s="5" t="s">
        <v>9699</v>
      </c>
      <c r="D439" s="5" t="s">
        <v>9724</v>
      </c>
      <c r="E439" s="5" t="s">
        <v>9725</v>
      </c>
      <c r="F439" s="5" t="s">
        <v>7630</v>
      </c>
      <c r="G439" s="5" t="s">
        <v>4038</v>
      </c>
    </row>
    <row r="440" spans="1:7">
      <c r="A440" s="11">
        <v>45289</v>
      </c>
      <c r="B440" s="5">
        <v>90.29</v>
      </c>
      <c r="C440" s="5" t="s">
        <v>9726</v>
      </c>
      <c r="D440" s="5" t="s">
        <v>9727</v>
      </c>
      <c r="E440" s="5" t="s">
        <v>9728</v>
      </c>
      <c r="F440" s="5" t="s">
        <v>9729</v>
      </c>
      <c r="G440" s="5" t="s">
        <v>2933</v>
      </c>
    </row>
    <row r="441" spans="1:7">
      <c r="A441" s="11">
        <v>45288</v>
      </c>
      <c r="B441" s="5">
        <v>90.4</v>
      </c>
      <c r="C441" s="5" t="s">
        <v>9730</v>
      </c>
      <c r="D441" s="5" t="s">
        <v>9731</v>
      </c>
      <c r="E441" s="5" t="s">
        <v>9732</v>
      </c>
      <c r="F441" s="5" t="s">
        <v>9674</v>
      </c>
      <c r="G441" s="5" t="s">
        <v>4214</v>
      </c>
    </row>
    <row r="442" spans="1:7">
      <c r="A442" s="11">
        <v>45287</v>
      </c>
      <c r="B442" s="5">
        <v>90.38</v>
      </c>
      <c r="C442" s="5" t="s">
        <v>9733</v>
      </c>
      <c r="D442" s="5" t="s">
        <v>9734</v>
      </c>
      <c r="E442" s="5" t="s">
        <v>9735</v>
      </c>
      <c r="F442" s="5" t="s">
        <v>9736</v>
      </c>
      <c r="G442" s="5" t="s">
        <v>5747</v>
      </c>
    </row>
    <row r="443" spans="1:7">
      <c r="A443" s="11">
        <v>45286</v>
      </c>
      <c r="B443" s="5">
        <v>90.95</v>
      </c>
      <c r="C443" s="5" t="s">
        <v>9737</v>
      </c>
      <c r="D443" s="5" t="s">
        <v>9738</v>
      </c>
      <c r="E443" s="5" t="s">
        <v>9727</v>
      </c>
      <c r="F443" s="5" t="s">
        <v>8619</v>
      </c>
      <c r="G443" s="5" t="s">
        <v>3388</v>
      </c>
    </row>
    <row r="444" spans="1:7">
      <c r="A444" s="11">
        <v>45282</v>
      </c>
      <c r="B444" s="5">
        <v>91.02</v>
      </c>
      <c r="C444" s="5" t="s">
        <v>9739</v>
      </c>
      <c r="D444" s="5" t="s">
        <v>9740</v>
      </c>
      <c r="E444" s="5" t="s">
        <v>9241</v>
      </c>
      <c r="F444" s="5" t="s">
        <v>9741</v>
      </c>
      <c r="G444" s="5" t="s">
        <v>5568</v>
      </c>
    </row>
    <row r="445" spans="1:7">
      <c r="A445" s="11">
        <v>45281</v>
      </c>
      <c r="B445" s="5">
        <v>92.02</v>
      </c>
      <c r="C445" s="5" t="s">
        <v>9742</v>
      </c>
      <c r="D445" s="5" t="s">
        <v>9722</v>
      </c>
      <c r="E445" s="5" t="s">
        <v>9743</v>
      </c>
      <c r="F445" s="5" t="s">
        <v>6995</v>
      </c>
      <c r="G445" s="5" t="s">
        <v>5197</v>
      </c>
    </row>
    <row r="446" spans="1:7">
      <c r="A446" s="11">
        <v>45280</v>
      </c>
      <c r="B446" s="5">
        <v>91.27</v>
      </c>
      <c r="C446" s="5" t="s">
        <v>9744</v>
      </c>
      <c r="D446" s="5" t="s">
        <v>9745</v>
      </c>
      <c r="E446" s="5" t="s">
        <v>9746</v>
      </c>
      <c r="F446" s="5" t="s">
        <v>9747</v>
      </c>
      <c r="G446" s="5" t="s">
        <v>9748</v>
      </c>
    </row>
    <row r="447" spans="1:7">
      <c r="A447" s="11">
        <v>45279</v>
      </c>
      <c r="B447" s="5">
        <v>93.93</v>
      </c>
      <c r="C447" s="5" t="s">
        <v>9749</v>
      </c>
      <c r="D447" s="5" t="s">
        <v>9750</v>
      </c>
      <c r="E447" s="5" t="s">
        <v>9751</v>
      </c>
      <c r="F447" s="5" t="s">
        <v>9752</v>
      </c>
      <c r="G447" s="5" t="s">
        <v>3598</v>
      </c>
    </row>
    <row r="448" spans="1:7">
      <c r="A448" s="11">
        <v>45278</v>
      </c>
      <c r="B448" s="5">
        <v>92.86</v>
      </c>
      <c r="C448" s="5" t="s">
        <v>9753</v>
      </c>
      <c r="D448" s="5" t="s">
        <v>9754</v>
      </c>
      <c r="E448" s="5" t="s">
        <v>9753</v>
      </c>
      <c r="F448" s="5" t="s">
        <v>8863</v>
      </c>
      <c r="G448" s="5" t="s">
        <v>2723</v>
      </c>
    </row>
    <row r="449" spans="1:7">
      <c r="A449" s="11">
        <v>45275</v>
      </c>
      <c r="B449" s="5">
        <v>93.46</v>
      </c>
      <c r="C449" s="5" t="s">
        <v>9755</v>
      </c>
      <c r="D449" s="5" t="s">
        <v>9301</v>
      </c>
      <c r="E449" s="5" t="s">
        <v>9756</v>
      </c>
      <c r="F449" s="5" t="s">
        <v>9757</v>
      </c>
      <c r="G449" s="5" t="s">
        <v>2851</v>
      </c>
    </row>
    <row r="450" spans="1:7">
      <c r="A450" s="11">
        <v>45274</v>
      </c>
      <c r="B450" s="5">
        <v>93.94</v>
      </c>
      <c r="C450" s="5" t="s">
        <v>9758</v>
      </c>
      <c r="D450" s="5" t="s">
        <v>9086</v>
      </c>
      <c r="E450" s="5" t="s">
        <v>9758</v>
      </c>
      <c r="F450" s="5" t="s">
        <v>9759</v>
      </c>
      <c r="G450" s="5" t="s">
        <v>3340</v>
      </c>
    </row>
    <row r="451" spans="1:7">
      <c r="A451" s="11">
        <v>45273</v>
      </c>
      <c r="B451" s="5">
        <v>92.83</v>
      </c>
      <c r="C451" s="5" t="s">
        <v>9760</v>
      </c>
      <c r="D451" s="5" t="s">
        <v>9688</v>
      </c>
      <c r="E451" s="5" t="s">
        <v>9251</v>
      </c>
      <c r="F451" s="5" t="s">
        <v>7692</v>
      </c>
      <c r="G451" s="5" t="s">
        <v>9761</v>
      </c>
    </row>
    <row r="452" spans="1:7">
      <c r="A452" s="11">
        <v>45272</v>
      </c>
      <c r="B452" s="5">
        <v>91.07</v>
      </c>
      <c r="C452" s="5" t="s">
        <v>9762</v>
      </c>
      <c r="D452" s="5" t="s">
        <v>9298</v>
      </c>
      <c r="E452" s="5" t="s">
        <v>9763</v>
      </c>
      <c r="F452" s="5" t="s">
        <v>9764</v>
      </c>
      <c r="G452" s="5" t="s">
        <v>4581</v>
      </c>
    </row>
    <row r="453" spans="1:7">
      <c r="A453" s="11">
        <v>45271</v>
      </c>
      <c r="B453" s="5">
        <v>92.2</v>
      </c>
      <c r="C453" s="5" t="s">
        <v>9765</v>
      </c>
      <c r="D453" s="5" t="s">
        <v>9766</v>
      </c>
      <c r="E453" s="5" t="s">
        <v>9767</v>
      </c>
      <c r="F453" s="5" t="s">
        <v>9768</v>
      </c>
      <c r="G453" s="5" t="s">
        <v>3490</v>
      </c>
    </row>
    <row r="454" spans="1:7">
      <c r="A454" s="11">
        <v>45268</v>
      </c>
      <c r="B454" s="5">
        <v>92.82</v>
      </c>
      <c r="C454" s="5" t="s">
        <v>9769</v>
      </c>
      <c r="D454" s="5" t="s">
        <v>9770</v>
      </c>
      <c r="E454" s="5" t="s">
        <v>9769</v>
      </c>
      <c r="F454" s="5" t="s">
        <v>9771</v>
      </c>
      <c r="G454" s="5" t="s">
        <v>2812</v>
      </c>
    </row>
    <row r="455" spans="1:7">
      <c r="A455" s="11">
        <v>45267</v>
      </c>
      <c r="B455" s="5">
        <v>92.35</v>
      </c>
      <c r="C455" s="5" t="s">
        <v>9243</v>
      </c>
      <c r="D455" s="5" t="s">
        <v>9772</v>
      </c>
      <c r="E455" s="5" t="s">
        <v>8682</v>
      </c>
      <c r="F455" s="5" t="s">
        <v>9042</v>
      </c>
      <c r="G455" s="5" t="s">
        <v>4173</v>
      </c>
    </row>
    <row r="456" spans="1:7">
      <c r="A456" s="11">
        <v>45266</v>
      </c>
      <c r="B456" s="5">
        <v>91.5</v>
      </c>
      <c r="C456" s="5" t="s">
        <v>9773</v>
      </c>
      <c r="D456" s="5" t="s">
        <v>9774</v>
      </c>
      <c r="E456" s="5" t="s">
        <v>9236</v>
      </c>
      <c r="F456" s="5" t="s">
        <v>9775</v>
      </c>
      <c r="G456" s="5" t="s">
        <v>3095</v>
      </c>
    </row>
    <row r="457" spans="1:7">
      <c r="A457" s="11">
        <v>45265</v>
      </c>
      <c r="B457" s="5">
        <v>90.79</v>
      </c>
      <c r="C457" s="5" t="s">
        <v>8674</v>
      </c>
      <c r="D457" s="5" t="s">
        <v>9776</v>
      </c>
      <c r="E457" s="5" t="s">
        <v>9777</v>
      </c>
      <c r="F457" s="5" t="s">
        <v>9778</v>
      </c>
      <c r="G457" s="5" t="s">
        <v>3584</v>
      </c>
    </row>
    <row r="458" spans="1:7">
      <c r="A458" s="11">
        <v>45264</v>
      </c>
      <c r="B458" s="5">
        <v>92.01</v>
      </c>
      <c r="C458" s="5" t="s">
        <v>9779</v>
      </c>
      <c r="D458" s="5" t="s">
        <v>9780</v>
      </c>
      <c r="E458" s="5" t="s">
        <v>8674</v>
      </c>
      <c r="F458" s="5" t="s">
        <v>9781</v>
      </c>
      <c r="G458" s="5" t="s">
        <v>7460</v>
      </c>
    </row>
    <row r="459" spans="1:7">
      <c r="A459" s="11">
        <v>45261</v>
      </c>
      <c r="B459" s="5">
        <v>92.58</v>
      </c>
      <c r="C459" s="5" t="s">
        <v>8662</v>
      </c>
      <c r="D459" s="5" t="s">
        <v>9782</v>
      </c>
      <c r="E459" s="5" t="s">
        <v>9783</v>
      </c>
      <c r="F459" s="5" t="s">
        <v>9784</v>
      </c>
      <c r="G459" s="5" t="s">
        <v>2933</v>
      </c>
    </row>
    <row r="460" spans="1:7">
      <c r="A460" s="11">
        <v>45260</v>
      </c>
      <c r="B460" s="5">
        <v>92.69</v>
      </c>
      <c r="C460" s="5" t="s">
        <v>9785</v>
      </c>
      <c r="D460" s="5" t="s">
        <v>9300</v>
      </c>
      <c r="E460" s="5" t="s">
        <v>9298</v>
      </c>
      <c r="F460" s="5" t="s">
        <v>5909</v>
      </c>
      <c r="G460" s="5" t="s">
        <v>3062</v>
      </c>
    </row>
    <row r="461" spans="1:7">
      <c r="A461" s="11">
        <v>45259</v>
      </c>
      <c r="B461" s="5">
        <v>92.5</v>
      </c>
      <c r="C461" s="5" t="s">
        <v>9302</v>
      </c>
      <c r="D461" s="5" t="s">
        <v>9744</v>
      </c>
      <c r="E461" s="5" t="s">
        <v>9786</v>
      </c>
      <c r="F461" s="5" t="s">
        <v>9787</v>
      </c>
      <c r="G461" s="5" t="s">
        <v>3721</v>
      </c>
    </row>
    <row r="462" spans="1:7">
      <c r="A462" s="11">
        <v>45258</v>
      </c>
      <c r="B462" s="5">
        <v>92.5</v>
      </c>
      <c r="C462" s="5" t="s">
        <v>9089</v>
      </c>
      <c r="D462" s="5" t="s">
        <v>9151</v>
      </c>
      <c r="E462" s="5" t="s">
        <v>9788</v>
      </c>
      <c r="F462" s="5" t="s">
        <v>5110</v>
      </c>
      <c r="G462" s="5" t="s">
        <v>9789</v>
      </c>
    </row>
    <row r="463" spans="1:7">
      <c r="A463" s="11">
        <v>45257</v>
      </c>
      <c r="B463" s="5">
        <v>95.17</v>
      </c>
      <c r="C463" s="5" t="s">
        <v>9790</v>
      </c>
      <c r="D463" s="5" t="s">
        <v>9790</v>
      </c>
      <c r="E463" s="5" t="s">
        <v>8750</v>
      </c>
      <c r="F463" s="5" t="s">
        <v>9791</v>
      </c>
      <c r="G463" s="5" t="s">
        <v>6846</v>
      </c>
    </row>
    <row r="464" spans="1:7">
      <c r="A464" s="11">
        <v>45254</v>
      </c>
      <c r="B464" s="5">
        <v>96.06</v>
      </c>
      <c r="C464" s="5" t="s">
        <v>9792</v>
      </c>
      <c r="D464" s="5" t="s">
        <v>9793</v>
      </c>
      <c r="E464" s="5" t="s">
        <v>9792</v>
      </c>
      <c r="F464" s="5" t="s">
        <v>8368</v>
      </c>
      <c r="G464" s="5" t="s">
        <v>7744</v>
      </c>
    </row>
    <row r="465" spans="1:7">
      <c r="A465" s="11">
        <v>45252</v>
      </c>
      <c r="B465" s="5">
        <v>95.07</v>
      </c>
      <c r="C465" s="5" t="s">
        <v>9794</v>
      </c>
      <c r="D465" s="5" t="s">
        <v>9795</v>
      </c>
      <c r="E465" s="5" t="s">
        <v>9796</v>
      </c>
      <c r="F465" s="5" t="s">
        <v>8345</v>
      </c>
      <c r="G465" s="5" t="s">
        <v>5870</v>
      </c>
    </row>
    <row r="466" spans="1:7">
      <c r="A466" s="11">
        <v>45251</v>
      </c>
      <c r="B466" s="5">
        <v>94.45</v>
      </c>
      <c r="C466" s="5" t="s">
        <v>9797</v>
      </c>
      <c r="D466" s="5" t="s">
        <v>9798</v>
      </c>
      <c r="E466" s="5" t="s">
        <v>9799</v>
      </c>
      <c r="F466" s="5" t="s">
        <v>9800</v>
      </c>
      <c r="G466" s="5" t="s">
        <v>3344</v>
      </c>
    </row>
    <row r="467" spans="1:7">
      <c r="A467" s="11">
        <v>45250</v>
      </c>
      <c r="B467" s="5">
        <v>95.03</v>
      </c>
      <c r="C467" s="5" t="s">
        <v>9801</v>
      </c>
      <c r="D467" s="5" t="s">
        <v>9802</v>
      </c>
      <c r="E467" s="5" t="s">
        <v>9803</v>
      </c>
      <c r="F467" s="5" t="s">
        <v>9804</v>
      </c>
      <c r="G467" s="5" t="s">
        <v>4173</v>
      </c>
    </row>
    <row r="468" spans="1:7">
      <c r="A468" s="11">
        <v>45247</v>
      </c>
      <c r="B468" s="5">
        <v>94.15</v>
      </c>
      <c r="C468" s="5" t="s">
        <v>9805</v>
      </c>
      <c r="D468" s="5" t="s">
        <v>9806</v>
      </c>
      <c r="E468" s="5" t="s">
        <v>9682</v>
      </c>
      <c r="F468" s="5" t="s">
        <v>9696</v>
      </c>
      <c r="G468" s="5" t="s">
        <v>6800</v>
      </c>
    </row>
    <row r="469" spans="1:7">
      <c r="A469" s="11">
        <v>45246</v>
      </c>
      <c r="B469" s="5">
        <v>94.51</v>
      </c>
      <c r="C469" s="5" t="s">
        <v>9157</v>
      </c>
      <c r="D469" s="5" t="s">
        <v>9137</v>
      </c>
      <c r="E469" s="5" t="s">
        <v>9126</v>
      </c>
      <c r="F469" s="5" t="s">
        <v>9807</v>
      </c>
      <c r="G469" s="5" t="s">
        <v>2942</v>
      </c>
    </row>
    <row r="470" spans="1:7">
      <c r="A470" s="11">
        <v>45245</v>
      </c>
      <c r="B470" s="5">
        <v>93.93</v>
      </c>
      <c r="C470" s="5" t="s">
        <v>9808</v>
      </c>
      <c r="D470" s="5" t="s">
        <v>9809</v>
      </c>
      <c r="E470" s="5" t="s">
        <v>8662</v>
      </c>
      <c r="F470" s="5" t="s">
        <v>9810</v>
      </c>
      <c r="G470" s="5" t="s">
        <v>9811</v>
      </c>
    </row>
    <row r="471" spans="1:7">
      <c r="A471" s="11">
        <v>45244</v>
      </c>
      <c r="B471" s="5">
        <v>91.07</v>
      </c>
      <c r="C471" s="5" t="s">
        <v>9812</v>
      </c>
      <c r="D471" s="5" t="s">
        <v>9813</v>
      </c>
      <c r="E471" s="5" t="s">
        <v>9814</v>
      </c>
      <c r="F471" s="5" t="s">
        <v>5986</v>
      </c>
      <c r="G471" s="5" t="s">
        <v>3353</v>
      </c>
    </row>
    <row r="472" spans="1:7">
      <c r="A472" s="11">
        <v>45243</v>
      </c>
      <c r="B472" s="5">
        <v>89.44</v>
      </c>
      <c r="C472" s="5" t="s">
        <v>9815</v>
      </c>
      <c r="D472" s="5" t="s">
        <v>9816</v>
      </c>
      <c r="E472" s="5" t="s">
        <v>9817</v>
      </c>
      <c r="F472" s="5" t="s">
        <v>9818</v>
      </c>
      <c r="G472" s="5" t="s">
        <v>4536</v>
      </c>
    </row>
    <row r="473" spans="1:7">
      <c r="A473" s="11">
        <v>45240</v>
      </c>
      <c r="B473" s="5">
        <v>88.27</v>
      </c>
      <c r="C473" s="5" t="s">
        <v>9819</v>
      </c>
      <c r="D473" s="5" t="s">
        <v>9820</v>
      </c>
      <c r="E473" s="5" t="s">
        <v>9821</v>
      </c>
      <c r="F473" s="5" t="s">
        <v>9822</v>
      </c>
      <c r="G473" s="5" t="s">
        <v>9452</v>
      </c>
    </row>
    <row r="474" spans="1:7">
      <c r="A474" s="11">
        <v>45239</v>
      </c>
      <c r="B474" s="5">
        <v>90.34</v>
      </c>
      <c r="C474" s="5" t="s">
        <v>9823</v>
      </c>
      <c r="D474" s="5" t="s">
        <v>9824</v>
      </c>
      <c r="E474" s="5" t="s">
        <v>9825</v>
      </c>
      <c r="F474" s="5" t="s">
        <v>9826</v>
      </c>
      <c r="G474" s="5" t="s">
        <v>9827</v>
      </c>
    </row>
    <row r="475" spans="1:7">
      <c r="A475" s="11">
        <v>45238</v>
      </c>
      <c r="B475" s="5">
        <v>84.5</v>
      </c>
      <c r="C475" s="5" t="s">
        <v>9828</v>
      </c>
      <c r="D475" s="5" t="s">
        <v>9829</v>
      </c>
      <c r="E475" s="5" t="s">
        <v>9830</v>
      </c>
      <c r="F475" s="5" t="s">
        <v>9831</v>
      </c>
      <c r="G475" s="5" t="s">
        <v>3427</v>
      </c>
    </row>
    <row r="476" spans="1:7">
      <c r="A476" s="11">
        <v>45237</v>
      </c>
      <c r="B476" s="5">
        <v>84.59</v>
      </c>
      <c r="C476" s="5" t="s">
        <v>9832</v>
      </c>
      <c r="D476" s="5" t="s">
        <v>9833</v>
      </c>
      <c r="E476" s="5" t="s">
        <v>9830</v>
      </c>
      <c r="F476" s="5" t="s">
        <v>9834</v>
      </c>
      <c r="G476" s="5" t="s">
        <v>4693</v>
      </c>
    </row>
    <row r="477" spans="1:7">
      <c r="A477" s="11">
        <v>45236</v>
      </c>
      <c r="B477" s="5">
        <v>84.02</v>
      </c>
      <c r="C477" s="5" t="s">
        <v>9835</v>
      </c>
      <c r="D477" s="5" t="s">
        <v>9836</v>
      </c>
      <c r="E477" s="5" t="s">
        <v>9837</v>
      </c>
      <c r="F477" s="5" t="s">
        <v>5201</v>
      </c>
      <c r="G477" s="5" t="s">
        <v>4581</v>
      </c>
    </row>
    <row r="478" spans="1:7">
      <c r="A478" s="11">
        <v>45233</v>
      </c>
      <c r="B478" s="5">
        <v>85.07</v>
      </c>
      <c r="C478" s="5" t="s">
        <v>9838</v>
      </c>
      <c r="D478" s="5" t="s">
        <v>9839</v>
      </c>
      <c r="E478" s="5" t="s">
        <v>9840</v>
      </c>
      <c r="F478" s="5" t="s">
        <v>9076</v>
      </c>
      <c r="G478" s="5" t="s">
        <v>3731</v>
      </c>
    </row>
    <row r="479" spans="1:7">
      <c r="A479" s="11">
        <v>45232</v>
      </c>
      <c r="B479" s="5">
        <v>83.29</v>
      </c>
      <c r="C479" s="5" t="s">
        <v>9841</v>
      </c>
      <c r="D479" s="5" t="s">
        <v>9842</v>
      </c>
      <c r="E479" s="5" t="s">
        <v>9843</v>
      </c>
      <c r="F479" s="5" t="s">
        <v>9844</v>
      </c>
      <c r="G479" s="5" t="s">
        <v>9845</v>
      </c>
    </row>
    <row r="480" spans="1:7">
      <c r="A480" s="11">
        <v>45231</v>
      </c>
      <c r="B480" s="5">
        <v>81.069999999999993</v>
      </c>
      <c r="C480" s="5" t="s">
        <v>9846</v>
      </c>
      <c r="D480" s="5" t="s">
        <v>9847</v>
      </c>
      <c r="E480" s="5" t="s">
        <v>9848</v>
      </c>
      <c r="F480" s="5" t="s">
        <v>9720</v>
      </c>
      <c r="G480" s="5" t="s">
        <v>2723</v>
      </c>
    </row>
    <row r="481" spans="1:7">
      <c r="A481" s="11">
        <v>45230</v>
      </c>
      <c r="B481" s="5">
        <v>81.59</v>
      </c>
      <c r="C481" s="5" t="s">
        <v>9849</v>
      </c>
      <c r="D481" s="5" t="s">
        <v>9850</v>
      </c>
      <c r="E481" s="5" t="s">
        <v>9851</v>
      </c>
      <c r="F481" s="5" t="s">
        <v>8894</v>
      </c>
      <c r="G481" s="5" t="s">
        <v>3325</v>
      </c>
    </row>
    <row r="482" spans="1:7">
      <c r="A482" s="11">
        <v>45229</v>
      </c>
      <c r="B482" s="5">
        <v>80.680000000000007</v>
      </c>
      <c r="C482" s="5" t="s">
        <v>9852</v>
      </c>
      <c r="D482" s="5" t="s">
        <v>9853</v>
      </c>
      <c r="E482" s="5" t="s">
        <v>9854</v>
      </c>
      <c r="F482" s="5" t="s">
        <v>9196</v>
      </c>
      <c r="G482" s="5" t="s">
        <v>9259</v>
      </c>
    </row>
    <row r="483" spans="1:7">
      <c r="A483" s="11">
        <v>45226</v>
      </c>
      <c r="B483" s="5">
        <v>79.33</v>
      </c>
      <c r="C483" s="5" t="s">
        <v>9855</v>
      </c>
      <c r="D483" s="5" t="s">
        <v>9856</v>
      </c>
      <c r="E483" s="5" t="s">
        <v>9857</v>
      </c>
      <c r="F483" s="5" t="s">
        <v>9858</v>
      </c>
      <c r="G483" s="5" t="s">
        <v>7859</v>
      </c>
    </row>
    <row r="484" spans="1:7">
      <c r="A484" s="11">
        <v>45225</v>
      </c>
      <c r="B484" s="5">
        <v>79.78</v>
      </c>
      <c r="C484" s="5" t="s">
        <v>9859</v>
      </c>
      <c r="D484" s="5" t="s">
        <v>9860</v>
      </c>
      <c r="E484" s="5" t="s">
        <v>9861</v>
      </c>
      <c r="F484" s="5" t="s">
        <v>6894</v>
      </c>
      <c r="G484" s="5" t="s">
        <v>4889</v>
      </c>
    </row>
    <row r="485" spans="1:7">
      <c r="A485" s="11">
        <v>45224</v>
      </c>
      <c r="B485" s="5">
        <v>80.59</v>
      </c>
      <c r="C485" s="5" t="s">
        <v>9862</v>
      </c>
      <c r="D485" s="5" t="s">
        <v>9863</v>
      </c>
      <c r="E485" s="5" t="s">
        <v>9864</v>
      </c>
      <c r="F485" s="5" t="s">
        <v>9064</v>
      </c>
      <c r="G485" s="5" t="s">
        <v>9865</v>
      </c>
    </row>
    <row r="486" spans="1:7">
      <c r="A486" s="11">
        <v>45223</v>
      </c>
      <c r="B486" s="5">
        <v>82.56</v>
      </c>
      <c r="C486" s="5" t="s">
        <v>9866</v>
      </c>
      <c r="D486" s="5" t="s">
        <v>9867</v>
      </c>
      <c r="E486" s="5" t="s">
        <v>9868</v>
      </c>
      <c r="F486" s="5" t="s">
        <v>9869</v>
      </c>
      <c r="G486" s="5" t="s">
        <v>3807</v>
      </c>
    </row>
    <row r="487" spans="1:7">
      <c r="A487" s="11">
        <v>45222</v>
      </c>
      <c r="B487" s="5">
        <v>83.1</v>
      </c>
      <c r="C487" s="5" t="s">
        <v>9870</v>
      </c>
      <c r="D487" s="5" t="s">
        <v>8724</v>
      </c>
      <c r="E487" s="5" t="s">
        <v>9871</v>
      </c>
      <c r="F487" s="5" t="s">
        <v>9316</v>
      </c>
      <c r="G487" s="5" t="s">
        <v>2978</v>
      </c>
    </row>
    <row r="488" spans="1:7">
      <c r="A488" s="11">
        <v>45219</v>
      </c>
      <c r="B488" s="5">
        <v>82.65</v>
      </c>
      <c r="C488" s="5" t="s">
        <v>9872</v>
      </c>
      <c r="D488" s="5" t="s">
        <v>9873</v>
      </c>
      <c r="E488" s="5" t="s">
        <v>9874</v>
      </c>
      <c r="F488" s="5" t="s">
        <v>8549</v>
      </c>
      <c r="G488" s="5" t="s">
        <v>5221</v>
      </c>
    </row>
    <row r="489" spans="1:7">
      <c r="A489" s="11">
        <v>45218</v>
      </c>
      <c r="B489" s="5">
        <v>83.25</v>
      </c>
      <c r="C489" s="5" t="s">
        <v>9875</v>
      </c>
      <c r="D489" s="5" t="s">
        <v>9876</v>
      </c>
      <c r="E489" s="5" t="s">
        <v>9877</v>
      </c>
      <c r="F489" s="5" t="s">
        <v>6907</v>
      </c>
      <c r="G489" s="5" t="s">
        <v>2988</v>
      </c>
    </row>
    <row r="490" spans="1:7">
      <c r="A490" s="11">
        <v>45217</v>
      </c>
      <c r="B490" s="5">
        <v>84.68</v>
      </c>
      <c r="C490" s="5" t="s">
        <v>9878</v>
      </c>
      <c r="D490" s="5" t="s">
        <v>9879</v>
      </c>
      <c r="E490" s="5" t="s">
        <v>8704</v>
      </c>
      <c r="F490" s="5" t="s">
        <v>9880</v>
      </c>
      <c r="G490" s="5" t="s">
        <v>5041</v>
      </c>
    </row>
    <row r="491" spans="1:7">
      <c r="A491" s="11">
        <v>45216</v>
      </c>
      <c r="B491" s="5">
        <v>86.2</v>
      </c>
      <c r="C491" s="5" t="s">
        <v>9881</v>
      </c>
      <c r="D491" s="5" t="s">
        <v>9882</v>
      </c>
      <c r="E491" s="5" t="s">
        <v>9272</v>
      </c>
      <c r="F491" s="5" t="s">
        <v>9883</v>
      </c>
      <c r="G491" s="5" t="s">
        <v>4592</v>
      </c>
    </row>
    <row r="492" spans="1:7">
      <c r="A492" s="11">
        <v>45215</v>
      </c>
      <c r="B492" s="5">
        <v>85.71</v>
      </c>
      <c r="C492" s="5" t="s">
        <v>9884</v>
      </c>
      <c r="D492" s="5" t="s">
        <v>9839</v>
      </c>
      <c r="E492" s="5" t="s">
        <v>9884</v>
      </c>
      <c r="F492" s="5" t="s">
        <v>9261</v>
      </c>
      <c r="G492" s="5" t="s">
        <v>3647</v>
      </c>
    </row>
    <row r="493" spans="1:7">
      <c r="A493" s="11">
        <v>45212</v>
      </c>
      <c r="B493" s="5">
        <v>84.35</v>
      </c>
      <c r="C493" s="5" t="s">
        <v>9885</v>
      </c>
      <c r="D493" s="5" t="s">
        <v>9886</v>
      </c>
      <c r="E493" s="5" t="s">
        <v>9887</v>
      </c>
      <c r="F493" s="5" t="s">
        <v>9768</v>
      </c>
      <c r="G493" s="5" t="s">
        <v>3721</v>
      </c>
    </row>
    <row r="494" spans="1:7">
      <c r="A494" s="11">
        <v>45211</v>
      </c>
      <c r="B494" s="5">
        <v>84.35</v>
      </c>
      <c r="C494" s="5" t="s">
        <v>9888</v>
      </c>
      <c r="D494" s="5" t="s">
        <v>9889</v>
      </c>
      <c r="E494" s="5" t="s">
        <v>9890</v>
      </c>
      <c r="F494" s="5" t="s">
        <v>9891</v>
      </c>
      <c r="G494" s="5" t="s">
        <v>2968</v>
      </c>
    </row>
    <row r="495" spans="1:7">
      <c r="A495" s="11">
        <v>45210</v>
      </c>
      <c r="B495" s="5">
        <v>84.85</v>
      </c>
      <c r="C495" s="5" t="s">
        <v>9892</v>
      </c>
      <c r="D495" s="5" t="s">
        <v>9893</v>
      </c>
      <c r="E495" s="5" t="s">
        <v>9894</v>
      </c>
      <c r="F495" s="5" t="s">
        <v>9771</v>
      </c>
      <c r="G495" s="5" t="s">
        <v>4041</v>
      </c>
    </row>
    <row r="496" spans="1:7">
      <c r="A496" s="11">
        <v>45209</v>
      </c>
      <c r="B496" s="5">
        <v>84.99</v>
      </c>
      <c r="C496" s="5" t="s">
        <v>9895</v>
      </c>
      <c r="D496" s="5" t="s">
        <v>9896</v>
      </c>
      <c r="E496" s="5" t="s">
        <v>9897</v>
      </c>
      <c r="F496" s="5" t="s">
        <v>9898</v>
      </c>
      <c r="G496" s="5" t="s">
        <v>6063</v>
      </c>
    </row>
    <row r="497" spans="1:7">
      <c r="A497" s="11">
        <v>45208</v>
      </c>
      <c r="B497" s="5">
        <v>84.7</v>
      </c>
      <c r="C497" s="5" t="s">
        <v>9899</v>
      </c>
      <c r="D497" s="5" t="s">
        <v>9900</v>
      </c>
      <c r="E497" s="5" t="s">
        <v>9901</v>
      </c>
      <c r="F497" s="5" t="s">
        <v>9902</v>
      </c>
      <c r="G497" s="5" t="s">
        <v>4373</v>
      </c>
    </row>
    <row r="498" spans="1:7">
      <c r="A498" s="11">
        <v>45205</v>
      </c>
      <c r="B498" s="5">
        <v>82.94</v>
      </c>
      <c r="C498" s="5" t="s">
        <v>9903</v>
      </c>
      <c r="D498" s="5" t="s">
        <v>9904</v>
      </c>
      <c r="E498" s="5" t="s">
        <v>9905</v>
      </c>
      <c r="F498" s="5" t="s">
        <v>9906</v>
      </c>
      <c r="G498" s="5" t="s">
        <v>9907</v>
      </c>
    </row>
    <row r="499" spans="1:7">
      <c r="A499" s="11">
        <v>45204</v>
      </c>
      <c r="B499" s="5">
        <v>80.81</v>
      </c>
      <c r="C499" s="5" t="s">
        <v>9908</v>
      </c>
      <c r="D499" s="5" t="s">
        <v>9909</v>
      </c>
      <c r="E499" s="5" t="s">
        <v>9910</v>
      </c>
      <c r="F499" s="5" t="s">
        <v>9911</v>
      </c>
      <c r="G499" s="5" t="s">
        <v>3605</v>
      </c>
    </row>
    <row r="500" spans="1:7">
      <c r="A500" s="11">
        <v>45203</v>
      </c>
      <c r="B500" s="5">
        <v>79.319999999999993</v>
      </c>
      <c r="C500" s="5" t="s">
        <v>9912</v>
      </c>
      <c r="D500" s="5" t="s">
        <v>9913</v>
      </c>
      <c r="E500" s="5" t="s">
        <v>9914</v>
      </c>
      <c r="F500" s="5" t="s">
        <v>9915</v>
      </c>
      <c r="G500" s="5" t="s">
        <v>3018</v>
      </c>
    </row>
    <row r="501" spans="1:7">
      <c r="A501" s="11">
        <v>45202</v>
      </c>
      <c r="B501" s="5">
        <v>79.540000000000006</v>
      </c>
      <c r="C501" s="5" t="s">
        <v>9916</v>
      </c>
      <c r="D501" s="5" t="s">
        <v>9917</v>
      </c>
      <c r="E501" s="5" t="s">
        <v>9918</v>
      </c>
      <c r="F501" s="5" t="s">
        <v>9919</v>
      </c>
      <c r="G501" s="5" t="s">
        <v>6830</v>
      </c>
    </row>
    <row r="502" spans="1:7">
      <c r="A502" s="11">
        <v>45201</v>
      </c>
      <c r="B502" s="5">
        <v>81.67</v>
      </c>
      <c r="C502" s="5" t="s">
        <v>9920</v>
      </c>
      <c r="D502" s="5" t="s">
        <v>9921</v>
      </c>
      <c r="E502" s="5" t="s">
        <v>9922</v>
      </c>
      <c r="F502" s="5" t="s">
        <v>9410</v>
      </c>
      <c r="G502" s="5" t="s">
        <v>7049</v>
      </c>
    </row>
  </sheetData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502"/>
  <sheetViews>
    <sheetView workbookViewId="0"/>
  </sheetViews>
  <sheetFormatPr defaultColWidth="11.19921875" defaultRowHeight="15" customHeight="1"/>
  <cols>
    <col min="1" max="26" width="11" customWidth="1"/>
  </cols>
  <sheetData>
    <row r="1" spans="1:7">
      <c r="A1" s="5" t="s">
        <v>0</v>
      </c>
      <c r="B1" s="5" t="s">
        <v>2688</v>
      </c>
      <c r="C1" s="5" t="s">
        <v>2689</v>
      </c>
      <c r="D1" s="5" t="s">
        <v>2690</v>
      </c>
      <c r="E1" s="5" t="s">
        <v>2691</v>
      </c>
      <c r="F1" s="5" t="s">
        <v>2692</v>
      </c>
      <c r="G1" s="5" t="s">
        <v>2693</v>
      </c>
    </row>
    <row r="2" spans="1:7">
      <c r="A2" s="11">
        <v>45930</v>
      </c>
      <c r="B2" s="5">
        <v>235.81</v>
      </c>
      <c r="C2" s="5" t="s">
        <v>2751</v>
      </c>
      <c r="D2" s="5" t="s">
        <v>9923</v>
      </c>
      <c r="E2" s="5" t="s">
        <v>9924</v>
      </c>
      <c r="F2" s="5" t="s">
        <v>9925</v>
      </c>
      <c r="G2" s="5" t="s">
        <v>3736</v>
      </c>
    </row>
    <row r="3" spans="1:7">
      <c r="A3" s="11">
        <v>45929</v>
      </c>
      <c r="B3" s="5">
        <v>236.58</v>
      </c>
      <c r="C3" s="5" t="s">
        <v>9926</v>
      </c>
      <c r="D3" s="5" t="s">
        <v>9927</v>
      </c>
      <c r="E3" s="5" t="s">
        <v>9928</v>
      </c>
      <c r="F3" s="5" t="s">
        <v>9929</v>
      </c>
      <c r="G3" s="5" t="s">
        <v>3639</v>
      </c>
    </row>
    <row r="4" spans="1:7">
      <c r="A4" s="11">
        <v>45926</v>
      </c>
      <c r="B4" s="5">
        <v>237.82</v>
      </c>
      <c r="C4" s="5" t="s">
        <v>2749</v>
      </c>
      <c r="D4" s="5" t="s">
        <v>9930</v>
      </c>
      <c r="E4" s="5" t="s">
        <v>3535</v>
      </c>
      <c r="F4" s="5" t="s">
        <v>9931</v>
      </c>
      <c r="G4" s="5" t="s">
        <v>3687</v>
      </c>
    </row>
    <row r="5" spans="1:7">
      <c r="A5" s="11">
        <v>45925</v>
      </c>
      <c r="B5" s="5">
        <v>236.42</v>
      </c>
      <c r="C5" s="5" t="s">
        <v>9932</v>
      </c>
      <c r="D5" s="5" t="s">
        <v>9933</v>
      </c>
      <c r="E5" s="5" t="s">
        <v>9934</v>
      </c>
      <c r="F5" s="5" t="s">
        <v>9935</v>
      </c>
      <c r="G5" s="5" t="s">
        <v>5417</v>
      </c>
    </row>
    <row r="6" spans="1:7">
      <c r="A6" s="11">
        <v>45924</v>
      </c>
      <c r="B6" s="5">
        <v>233.75</v>
      </c>
      <c r="C6" s="5" t="s">
        <v>9936</v>
      </c>
      <c r="D6" s="5" t="s">
        <v>9937</v>
      </c>
      <c r="E6" s="5" t="s">
        <v>9938</v>
      </c>
      <c r="F6" s="5" t="s">
        <v>9939</v>
      </c>
      <c r="G6" s="5" t="s">
        <v>4214</v>
      </c>
    </row>
    <row r="7" spans="1:7">
      <c r="A7" s="11">
        <v>45923</v>
      </c>
      <c r="B7" s="5">
        <v>233.7</v>
      </c>
      <c r="C7" s="5" t="s">
        <v>9940</v>
      </c>
      <c r="D7" s="5" t="s">
        <v>9941</v>
      </c>
      <c r="E7" s="5" t="s">
        <v>3923</v>
      </c>
      <c r="F7" s="5" t="s">
        <v>9942</v>
      </c>
      <c r="G7" s="5" t="s">
        <v>6488</v>
      </c>
    </row>
    <row r="8" spans="1:7">
      <c r="A8" s="11">
        <v>45922</v>
      </c>
      <c r="B8" s="5">
        <v>230.12</v>
      </c>
      <c r="C8" s="5" t="s">
        <v>9943</v>
      </c>
      <c r="D8" s="5" t="s">
        <v>2872</v>
      </c>
      <c r="E8" s="5" t="s">
        <v>3955</v>
      </c>
      <c r="F8" s="5" t="s">
        <v>9944</v>
      </c>
      <c r="G8" s="5" t="s">
        <v>3906</v>
      </c>
    </row>
    <row r="9" spans="1:7">
      <c r="A9" s="11">
        <v>45919</v>
      </c>
      <c r="B9" s="5">
        <v>231.75</v>
      </c>
      <c r="C9" s="5" t="s">
        <v>9945</v>
      </c>
      <c r="D9" s="5" t="s">
        <v>9946</v>
      </c>
      <c r="E9" s="5" t="s">
        <v>3903</v>
      </c>
      <c r="F9" s="5" t="s">
        <v>9024</v>
      </c>
      <c r="G9" s="5" t="s">
        <v>5292</v>
      </c>
    </row>
    <row r="10" spans="1:7">
      <c r="A10" s="11">
        <v>45918</v>
      </c>
      <c r="B10" s="5">
        <v>226.5</v>
      </c>
      <c r="C10" s="5" t="s">
        <v>3728</v>
      </c>
      <c r="D10" s="5" t="s">
        <v>9947</v>
      </c>
      <c r="E10" s="5" t="s">
        <v>3508</v>
      </c>
      <c r="F10" s="5" t="s">
        <v>8323</v>
      </c>
      <c r="G10" s="5" t="s">
        <v>3473</v>
      </c>
    </row>
    <row r="11" spans="1:7">
      <c r="A11" s="11">
        <v>45917</v>
      </c>
      <c r="B11" s="5">
        <v>225.78</v>
      </c>
      <c r="C11" s="5" t="s">
        <v>9948</v>
      </c>
      <c r="D11" s="5" t="s">
        <v>2839</v>
      </c>
      <c r="E11" s="5" t="s">
        <v>4005</v>
      </c>
      <c r="F11" s="5" t="s">
        <v>9949</v>
      </c>
      <c r="G11" s="5" t="s">
        <v>4486</v>
      </c>
    </row>
    <row r="12" spans="1:7">
      <c r="A12" s="11">
        <v>45916</v>
      </c>
      <c r="B12" s="5">
        <v>227.7</v>
      </c>
      <c r="C12" s="5" t="s">
        <v>9950</v>
      </c>
      <c r="D12" s="5" t="s">
        <v>9951</v>
      </c>
      <c r="E12" s="5" t="s">
        <v>3365</v>
      </c>
      <c r="F12" s="5" t="s">
        <v>9952</v>
      </c>
      <c r="G12" s="5" t="s">
        <v>8153</v>
      </c>
    </row>
    <row r="13" spans="1:7">
      <c r="A13" s="11">
        <v>45915</v>
      </c>
      <c r="B13" s="5">
        <v>225.69</v>
      </c>
      <c r="C13" s="5" t="s">
        <v>9953</v>
      </c>
      <c r="D13" s="5" t="s">
        <v>9954</v>
      </c>
      <c r="E13" s="5" t="s">
        <v>3943</v>
      </c>
      <c r="F13" s="5" t="s">
        <v>9955</v>
      </c>
      <c r="G13" s="5" t="s">
        <v>4009</v>
      </c>
    </row>
    <row r="14" spans="1:7">
      <c r="A14" s="11">
        <v>45912</v>
      </c>
      <c r="B14" s="5">
        <v>229.55</v>
      </c>
      <c r="C14" s="5" t="s">
        <v>3467</v>
      </c>
      <c r="D14" s="5" t="s">
        <v>9956</v>
      </c>
      <c r="E14" s="5" t="s">
        <v>9957</v>
      </c>
      <c r="F14" s="5" t="s">
        <v>9939</v>
      </c>
      <c r="G14" s="5" t="s">
        <v>3473</v>
      </c>
    </row>
    <row r="15" spans="1:7">
      <c r="A15" s="11">
        <v>45911</v>
      </c>
      <c r="B15" s="5">
        <v>228.81</v>
      </c>
      <c r="C15" s="5" t="s">
        <v>9958</v>
      </c>
      <c r="D15" s="5" t="s">
        <v>9959</v>
      </c>
      <c r="E15" s="5" t="s">
        <v>9958</v>
      </c>
      <c r="F15" s="5" t="s">
        <v>9960</v>
      </c>
      <c r="G15" s="5" t="s">
        <v>3712</v>
      </c>
    </row>
    <row r="16" spans="1:7">
      <c r="A16" s="11">
        <v>45910</v>
      </c>
      <c r="B16" s="5">
        <v>225.69</v>
      </c>
      <c r="C16" s="5" t="s">
        <v>9961</v>
      </c>
      <c r="D16" s="5" t="s">
        <v>3826</v>
      </c>
      <c r="E16" s="5" t="s">
        <v>9962</v>
      </c>
      <c r="F16" s="5" t="s">
        <v>9963</v>
      </c>
      <c r="G16" s="5" t="s">
        <v>5261</v>
      </c>
    </row>
    <row r="17" spans="1:7">
      <c r="A17" s="11">
        <v>45909</v>
      </c>
      <c r="B17" s="5">
        <v>225.75</v>
      </c>
      <c r="C17" s="5" t="s">
        <v>9964</v>
      </c>
      <c r="D17" s="5" t="s">
        <v>9965</v>
      </c>
      <c r="E17" s="5" t="s">
        <v>3520</v>
      </c>
      <c r="F17" s="5" t="s">
        <v>9966</v>
      </c>
      <c r="G17" s="5" t="s">
        <v>5506</v>
      </c>
    </row>
    <row r="18" spans="1:7">
      <c r="A18" s="11">
        <v>45908</v>
      </c>
      <c r="B18" s="5">
        <v>225</v>
      </c>
      <c r="C18" s="5" t="s">
        <v>9957</v>
      </c>
      <c r="D18" s="5" t="s">
        <v>9957</v>
      </c>
      <c r="E18" s="5" t="s">
        <v>9967</v>
      </c>
      <c r="F18" s="5" t="s">
        <v>9968</v>
      </c>
      <c r="G18" s="5" t="s">
        <v>9257</v>
      </c>
    </row>
    <row r="19" spans="1:7">
      <c r="A19" s="11">
        <v>45905</v>
      </c>
      <c r="B19" s="5">
        <v>227.72</v>
      </c>
      <c r="C19" s="5" t="s">
        <v>9964</v>
      </c>
      <c r="D19" s="5" t="s">
        <v>9969</v>
      </c>
      <c r="E19" s="5" t="s">
        <v>9970</v>
      </c>
      <c r="F19" s="5" t="s">
        <v>9971</v>
      </c>
      <c r="G19" s="5" t="s">
        <v>6670</v>
      </c>
    </row>
    <row r="20" spans="1:7">
      <c r="A20" s="11">
        <v>45904</v>
      </c>
      <c r="B20" s="5">
        <v>225.28</v>
      </c>
      <c r="C20" s="5" t="s">
        <v>3821</v>
      </c>
      <c r="D20" s="5" t="s">
        <v>3821</v>
      </c>
      <c r="E20" s="5" t="s">
        <v>9972</v>
      </c>
      <c r="F20" s="5" t="s">
        <v>9935</v>
      </c>
      <c r="G20" s="5" t="s">
        <v>5261</v>
      </c>
    </row>
    <row r="21" spans="1:7">
      <c r="A21" s="11">
        <v>45903</v>
      </c>
      <c r="B21" s="5">
        <v>225.34</v>
      </c>
      <c r="C21" s="5" t="s">
        <v>3710</v>
      </c>
      <c r="D21" s="5" t="s">
        <v>9973</v>
      </c>
      <c r="E21" s="5" t="s">
        <v>3311</v>
      </c>
      <c r="F21" s="5" t="s">
        <v>9974</v>
      </c>
      <c r="G21" s="5" t="s">
        <v>2993</v>
      </c>
    </row>
    <row r="22" spans="1:7">
      <c r="A22" s="11">
        <v>45902</v>
      </c>
      <c r="B22" s="5">
        <v>224.18</v>
      </c>
      <c r="C22" s="5" t="s">
        <v>3934</v>
      </c>
      <c r="D22" s="5" t="s">
        <v>3463</v>
      </c>
      <c r="E22" s="5" t="s">
        <v>9975</v>
      </c>
      <c r="F22" s="5" t="s">
        <v>9976</v>
      </c>
      <c r="G22" s="5" t="s">
        <v>9977</v>
      </c>
    </row>
    <row r="23" spans="1:7">
      <c r="A23" s="11">
        <v>45898</v>
      </c>
      <c r="B23" s="5">
        <v>231.07</v>
      </c>
      <c r="C23" s="5" t="s">
        <v>9978</v>
      </c>
      <c r="D23" s="5" t="s">
        <v>3381</v>
      </c>
      <c r="E23" s="5" t="s">
        <v>3859</v>
      </c>
      <c r="F23" s="5" t="s">
        <v>9979</v>
      </c>
      <c r="G23" s="5" t="s">
        <v>3149</v>
      </c>
    </row>
    <row r="24" spans="1:7">
      <c r="A24" s="11">
        <v>45897</v>
      </c>
      <c r="B24" s="5">
        <v>231.27</v>
      </c>
      <c r="C24" s="5" t="s">
        <v>9980</v>
      </c>
      <c r="D24" s="5" t="s">
        <v>9980</v>
      </c>
      <c r="E24" s="5" t="s">
        <v>3532</v>
      </c>
      <c r="F24" s="5" t="s">
        <v>9981</v>
      </c>
      <c r="G24" s="5" t="s">
        <v>2703</v>
      </c>
    </row>
    <row r="25" spans="1:7">
      <c r="A25" s="11">
        <v>45896</v>
      </c>
      <c r="B25" s="5">
        <v>232.21</v>
      </c>
      <c r="C25" s="5" t="s">
        <v>9982</v>
      </c>
      <c r="D25" s="5" t="s">
        <v>9983</v>
      </c>
      <c r="E25" s="5" t="s">
        <v>9984</v>
      </c>
      <c r="F25" s="5" t="s">
        <v>9985</v>
      </c>
      <c r="G25" s="5" t="s">
        <v>2895</v>
      </c>
    </row>
    <row r="26" spans="1:7">
      <c r="A26" s="11">
        <v>45895</v>
      </c>
      <c r="B26" s="5">
        <v>231.1</v>
      </c>
      <c r="C26" s="5" t="s">
        <v>9934</v>
      </c>
      <c r="D26" s="5" t="s">
        <v>9986</v>
      </c>
      <c r="E26" s="5" t="s">
        <v>9987</v>
      </c>
      <c r="F26" s="5" t="s">
        <v>9988</v>
      </c>
      <c r="G26" s="5" t="s">
        <v>4136</v>
      </c>
    </row>
    <row r="27" spans="1:7">
      <c r="A27" s="11">
        <v>45894</v>
      </c>
      <c r="B27" s="5">
        <v>233</v>
      </c>
      <c r="C27" s="5" t="s">
        <v>9923</v>
      </c>
      <c r="D27" s="5" t="s">
        <v>2749</v>
      </c>
      <c r="E27" s="5" t="s">
        <v>9989</v>
      </c>
      <c r="F27" s="5" t="s">
        <v>9990</v>
      </c>
      <c r="G27" s="5" t="s">
        <v>6900</v>
      </c>
    </row>
    <row r="28" spans="1:7">
      <c r="A28" s="11">
        <v>45891</v>
      </c>
      <c r="B28" s="5">
        <v>236.8</v>
      </c>
      <c r="C28" s="5" t="s">
        <v>9991</v>
      </c>
      <c r="D28" s="5" t="s">
        <v>9992</v>
      </c>
      <c r="E28" s="5" t="s">
        <v>9991</v>
      </c>
      <c r="F28" s="5" t="s">
        <v>9993</v>
      </c>
      <c r="G28" s="5" t="s">
        <v>9994</v>
      </c>
    </row>
    <row r="29" spans="1:7">
      <c r="A29" s="11">
        <v>45890</v>
      </c>
      <c r="B29" s="5">
        <v>225.28</v>
      </c>
      <c r="C29" s="5" t="s">
        <v>9995</v>
      </c>
      <c r="D29" s="5" t="s">
        <v>3845</v>
      </c>
      <c r="E29" s="5" t="s">
        <v>2815</v>
      </c>
      <c r="F29" s="5" t="s">
        <v>9996</v>
      </c>
      <c r="G29" s="5" t="s">
        <v>4364</v>
      </c>
    </row>
    <row r="30" spans="1:7">
      <c r="A30" s="11">
        <v>45889</v>
      </c>
      <c r="B30" s="5">
        <v>227.21</v>
      </c>
      <c r="C30" s="5" t="s">
        <v>3525</v>
      </c>
      <c r="D30" s="5" t="s">
        <v>3786</v>
      </c>
      <c r="E30" s="5" t="s">
        <v>9997</v>
      </c>
      <c r="F30" s="5" t="s">
        <v>9998</v>
      </c>
      <c r="G30" s="5" t="s">
        <v>4442</v>
      </c>
    </row>
    <row r="31" spans="1:7">
      <c r="A31" s="11">
        <v>45888</v>
      </c>
      <c r="B31" s="5">
        <v>233.13</v>
      </c>
      <c r="C31" s="5" t="s">
        <v>9999</v>
      </c>
      <c r="D31" s="5" t="s">
        <v>10000</v>
      </c>
      <c r="E31" s="5" t="s">
        <v>10001</v>
      </c>
      <c r="F31" s="5" t="s">
        <v>10002</v>
      </c>
      <c r="G31" s="5" t="s">
        <v>10003</v>
      </c>
    </row>
    <row r="32" spans="1:7">
      <c r="A32" s="11">
        <v>45887</v>
      </c>
      <c r="B32" s="5">
        <v>227.72</v>
      </c>
      <c r="C32" s="5" t="s">
        <v>10004</v>
      </c>
      <c r="D32" s="5" t="s">
        <v>3844</v>
      </c>
      <c r="E32" s="5" t="s">
        <v>10005</v>
      </c>
      <c r="F32" s="5" t="s">
        <v>10006</v>
      </c>
      <c r="G32" s="5" t="s">
        <v>3557</v>
      </c>
    </row>
    <row r="33" spans="1:7">
      <c r="A33" s="11">
        <v>45884</v>
      </c>
      <c r="B33" s="5">
        <v>227.26</v>
      </c>
      <c r="C33" s="5" t="s">
        <v>10007</v>
      </c>
      <c r="D33" s="5" t="s">
        <v>10008</v>
      </c>
      <c r="E33" s="5" t="s">
        <v>10009</v>
      </c>
      <c r="F33" s="5" t="s">
        <v>10010</v>
      </c>
      <c r="G33" s="5" t="s">
        <v>10011</v>
      </c>
    </row>
    <row r="34" spans="1:7">
      <c r="A34" s="11">
        <v>45883</v>
      </c>
      <c r="B34" s="5">
        <v>231.07</v>
      </c>
      <c r="C34" s="5" t="s">
        <v>10012</v>
      </c>
      <c r="D34" s="5" t="s">
        <v>9932</v>
      </c>
      <c r="E34" s="5" t="s">
        <v>10013</v>
      </c>
      <c r="F34" s="5" t="s">
        <v>10014</v>
      </c>
      <c r="G34" s="5" t="s">
        <v>3033</v>
      </c>
    </row>
    <row r="35" spans="1:7">
      <c r="A35" s="11">
        <v>45882</v>
      </c>
      <c r="B35" s="5">
        <v>230.5</v>
      </c>
      <c r="C35" s="5" t="s">
        <v>9951</v>
      </c>
      <c r="D35" s="5" t="s">
        <v>10015</v>
      </c>
      <c r="E35" s="5" t="s">
        <v>4081</v>
      </c>
      <c r="F35" s="5" t="s">
        <v>10016</v>
      </c>
      <c r="G35" s="5" t="s">
        <v>2983</v>
      </c>
    </row>
    <row r="36" spans="1:7">
      <c r="A36" s="11">
        <v>45881</v>
      </c>
      <c r="B36" s="5">
        <v>230.42</v>
      </c>
      <c r="C36" s="5" t="s">
        <v>4039</v>
      </c>
      <c r="D36" s="5" t="s">
        <v>10017</v>
      </c>
      <c r="E36" s="5" t="s">
        <v>10018</v>
      </c>
      <c r="F36" s="5" t="s">
        <v>10019</v>
      </c>
      <c r="G36" s="5" t="s">
        <v>10020</v>
      </c>
    </row>
    <row r="37" spans="1:7">
      <c r="A37" s="11">
        <v>45880</v>
      </c>
      <c r="B37" s="5">
        <v>224.61</v>
      </c>
      <c r="C37" s="5" t="s">
        <v>10021</v>
      </c>
      <c r="D37" s="5" t="s">
        <v>10022</v>
      </c>
      <c r="E37" s="5" t="s">
        <v>10023</v>
      </c>
      <c r="F37" s="5" t="s">
        <v>10024</v>
      </c>
      <c r="G37" s="5" t="s">
        <v>5492</v>
      </c>
    </row>
    <row r="38" spans="1:7">
      <c r="A38" s="11">
        <v>45877</v>
      </c>
      <c r="B38" s="5">
        <v>228.05</v>
      </c>
      <c r="C38" s="5" t="s">
        <v>10025</v>
      </c>
      <c r="D38" s="5" t="s">
        <v>10026</v>
      </c>
      <c r="E38" s="5" t="s">
        <v>10027</v>
      </c>
      <c r="F38" s="5" t="s">
        <v>10028</v>
      </c>
      <c r="G38" s="5" t="s">
        <v>8079</v>
      </c>
    </row>
    <row r="39" spans="1:7">
      <c r="A39" s="11">
        <v>45876</v>
      </c>
      <c r="B39" s="5">
        <v>224.66</v>
      </c>
      <c r="C39" s="5" t="s">
        <v>10029</v>
      </c>
      <c r="D39" s="5" t="s">
        <v>9951</v>
      </c>
      <c r="E39" s="5" t="s">
        <v>10030</v>
      </c>
      <c r="F39" s="5" t="s">
        <v>9963</v>
      </c>
      <c r="G39" s="5" t="s">
        <v>4986</v>
      </c>
    </row>
    <row r="40" spans="1:7">
      <c r="A40" s="11">
        <v>45875</v>
      </c>
      <c r="B40" s="5">
        <v>226.45</v>
      </c>
      <c r="C40" s="5" t="s">
        <v>10031</v>
      </c>
      <c r="D40" s="5" t="s">
        <v>4075</v>
      </c>
      <c r="E40" s="5" t="s">
        <v>4077</v>
      </c>
      <c r="F40" s="5" t="s">
        <v>10032</v>
      </c>
      <c r="G40" s="5" t="s">
        <v>3353</v>
      </c>
    </row>
    <row r="41" spans="1:7">
      <c r="A41" s="11">
        <v>45874</v>
      </c>
      <c r="B41" s="5">
        <v>222.41</v>
      </c>
      <c r="C41" s="5" t="s">
        <v>10033</v>
      </c>
      <c r="D41" s="5" t="s">
        <v>10034</v>
      </c>
      <c r="E41" s="5" t="s">
        <v>10035</v>
      </c>
      <c r="F41" s="5" t="s">
        <v>10036</v>
      </c>
      <c r="G41" s="5" t="s">
        <v>10037</v>
      </c>
    </row>
    <row r="42" spans="1:7">
      <c r="A42" s="11">
        <v>45873</v>
      </c>
      <c r="B42" s="5">
        <v>217.49</v>
      </c>
      <c r="C42" s="5" t="s">
        <v>10038</v>
      </c>
      <c r="D42" s="5" t="s">
        <v>10039</v>
      </c>
      <c r="E42" s="5" t="s">
        <v>10040</v>
      </c>
      <c r="F42" s="5" t="s">
        <v>10041</v>
      </c>
      <c r="G42" s="5" t="s">
        <v>4056</v>
      </c>
    </row>
    <row r="43" spans="1:7">
      <c r="A43" s="11">
        <v>45870</v>
      </c>
      <c r="B43" s="5">
        <v>217.1</v>
      </c>
      <c r="C43" s="5" t="s">
        <v>10042</v>
      </c>
      <c r="D43" s="5" t="s">
        <v>10043</v>
      </c>
      <c r="E43" s="5" t="s">
        <v>10044</v>
      </c>
      <c r="F43" s="5" t="s">
        <v>10045</v>
      </c>
      <c r="G43" s="5" t="s">
        <v>10046</v>
      </c>
    </row>
    <row r="44" spans="1:7">
      <c r="A44" s="11">
        <v>45869</v>
      </c>
      <c r="B44" s="5">
        <v>223.49</v>
      </c>
      <c r="C44" s="5" t="s">
        <v>10047</v>
      </c>
      <c r="D44" s="5" t="s">
        <v>10048</v>
      </c>
      <c r="E44" s="5" t="s">
        <v>10049</v>
      </c>
      <c r="F44" s="5" t="s">
        <v>9931</v>
      </c>
      <c r="G44" s="5" t="s">
        <v>3383</v>
      </c>
    </row>
    <row r="45" spans="1:7">
      <c r="A45" s="11">
        <v>45868</v>
      </c>
      <c r="B45" s="5">
        <v>223.86</v>
      </c>
      <c r="C45" s="5" t="s">
        <v>3488</v>
      </c>
      <c r="D45" s="5" t="s">
        <v>2848</v>
      </c>
      <c r="E45" s="5" t="s">
        <v>10050</v>
      </c>
      <c r="F45" s="5" t="s">
        <v>10051</v>
      </c>
      <c r="G45" s="5" t="s">
        <v>10052</v>
      </c>
    </row>
    <row r="46" spans="1:7">
      <c r="A46" s="11">
        <v>45867</v>
      </c>
      <c r="B46" s="5">
        <v>234.54</v>
      </c>
      <c r="C46" s="5" t="s">
        <v>10053</v>
      </c>
      <c r="D46" s="5" t="s">
        <v>10054</v>
      </c>
      <c r="E46" s="5" t="s">
        <v>10055</v>
      </c>
      <c r="F46" s="5" t="s">
        <v>10056</v>
      </c>
      <c r="G46" s="5" t="s">
        <v>10057</v>
      </c>
    </row>
    <row r="47" spans="1:7">
      <c r="A47" s="11">
        <v>45866</v>
      </c>
      <c r="B47" s="5">
        <v>242.41</v>
      </c>
      <c r="C47" s="5" t="s">
        <v>10058</v>
      </c>
      <c r="D47" s="5" t="s">
        <v>10059</v>
      </c>
      <c r="E47" s="5" t="s">
        <v>10060</v>
      </c>
      <c r="F47" s="5" t="s">
        <v>10014</v>
      </c>
      <c r="G47" s="5" t="s">
        <v>4589</v>
      </c>
    </row>
    <row r="48" spans="1:7">
      <c r="A48" s="11">
        <v>45863</v>
      </c>
      <c r="B48" s="5">
        <v>243.2</v>
      </c>
      <c r="C48" s="5" t="s">
        <v>10061</v>
      </c>
      <c r="D48" s="5" t="s">
        <v>10062</v>
      </c>
      <c r="E48" s="5" t="s">
        <v>10063</v>
      </c>
      <c r="F48" s="5" t="s">
        <v>10064</v>
      </c>
      <c r="G48" s="5" t="s">
        <v>10065</v>
      </c>
    </row>
    <row r="49" spans="1:7">
      <c r="A49" s="11">
        <v>45862</v>
      </c>
      <c r="B49" s="5">
        <v>236.51</v>
      </c>
      <c r="C49" s="5" t="s">
        <v>10066</v>
      </c>
      <c r="D49" s="5" t="s">
        <v>10067</v>
      </c>
      <c r="E49" s="5" t="s">
        <v>2746</v>
      </c>
      <c r="F49" s="5" t="s">
        <v>9976</v>
      </c>
      <c r="G49" s="5" t="s">
        <v>4513</v>
      </c>
    </row>
    <row r="50" spans="1:7">
      <c r="A50" s="11">
        <v>45861</v>
      </c>
      <c r="B50" s="5">
        <v>237.9</v>
      </c>
      <c r="C50" s="5" t="s">
        <v>10068</v>
      </c>
      <c r="D50" s="5" t="s">
        <v>10069</v>
      </c>
      <c r="E50" s="5" t="s">
        <v>10070</v>
      </c>
      <c r="F50" s="5" t="s">
        <v>10071</v>
      </c>
      <c r="G50" s="5" t="s">
        <v>10072</v>
      </c>
    </row>
    <row r="51" spans="1:7">
      <c r="A51" s="11">
        <v>45860</v>
      </c>
      <c r="B51" s="5">
        <v>231.7</v>
      </c>
      <c r="C51" s="5" t="s">
        <v>10073</v>
      </c>
      <c r="D51" s="5" t="s">
        <v>3505</v>
      </c>
      <c r="E51" s="5" t="s">
        <v>2820</v>
      </c>
      <c r="F51" s="5" t="s">
        <v>9952</v>
      </c>
      <c r="G51" s="5" t="s">
        <v>9907</v>
      </c>
    </row>
    <row r="52" spans="1:7">
      <c r="A52" s="11">
        <v>45859</v>
      </c>
      <c r="B52" s="5">
        <v>225.73</v>
      </c>
      <c r="C52" s="5" t="s">
        <v>10074</v>
      </c>
      <c r="D52" s="5" t="s">
        <v>4062</v>
      </c>
      <c r="E52" s="5" t="s">
        <v>3943</v>
      </c>
      <c r="F52" s="5" t="s">
        <v>10075</v>
      </c>
      <c r="G52" s="5" t="s">
        <v>3512</v>
      </c>
    </row>
    <row r="53" spans="1:7">
      <c r="A53" s="11">
        <v>45856</v>
      </c>
      <c r="B53" s="5">
        <v>226.62</v>
      </c>
      <c r="C53" s="5" t="s">
        <v>4070</v>
      </c>
      <c r="D53" s="5" t="s">
        <v>10076</v>
      </c>
      <c r="E53" s="5" t="s">
        <v>10077</v>
      </c>
      <c r="F53" s="5" t="s">
        <v>10078</v>
      </c>
      <c r="G53" s="5" t="s">
        <v>10079</v>
      </c>
    </row>
    <row r="54" spans="1:7">
      <c r="A54" s="11">
        <v>45855</v>
      </c>
      <c r="B54" s="5">
        <v>228.37</v>
      </c>
      <c r="C54" s="5" t="s">
        <v>3918</v>
      </c>
      <c r="D54" s="5" t="s">
        <v>3401</v>
      </c>
      <c r="E54" s="5" t="s">
        <v>3704</v>
      </c>
      <c r="F54" s="5" t="s">
        <v>10028</v>
      </c>
      <c r="G54" s="5" t="s">
        <v>3383</v>
      </c>
    </row>
    <row r="55" spans="1:7">
      <c r="A55" s="11">
        <v>45854</v>
      </c>
      <c r="B55" s="5">
        <v>228.75</v>
      </c>
      <c r="C55" s="5" t="s">
        <v>3790</v>
      </c>
      <c r="D55" s="5" t="s">
        <v>10080</v>
      </c>
      <c r="E55" s="5" t="s">
        <v>10081</v>
      </c>
      <c r="F55" s="5" t="s">
        <v>10082</v>
      </c>
      <c r="G55" s="5" t="s">
        <v>2718</v>
      </c>
    </row>
    <row r="56" spans="1:7">
      <c r="A56" s="11">
        <v>45853</v>
      </c>
      <c r="B56" s="5">
        <v>230.66</v>
      </c>
      <c r="C56" s="5" t="s">
        <v>10083</v>
      </c>
      <c r="D56" s="5" t="s">
        <v>10084</v>
      </c>
      <c r="E56" s="5" t="s">
        <v>9940</v>
      </c>
      <c r="F56" s="5" t="s">
        <v>9974</v>
      </c>
      <c r="G56" s="5" t="s">
        <v>4991</v>
      </c>
    </row>
    <row r="57" spans="1:7">
      <c r="A57" s="11">
        <v>45852</v>
      </c>
      <c r="B57" s="5">
        <v>233.98</v>
      </c>
      <c r="C57" s="5" t="s">
        <v>10085</v>
      </c>
      <c r="D57" s="5" t="s">
        <v>10086</v>
      </c>
      <c r="E57" s="5" t="s">
        <v>10087</v>
      </c>
      <c r="F57" s="5" t="s">
        <v>9996</v>
      </c>
      <c r="G57" s="5" t="s">
        <v>3393</v>
      </c>
    </row>
    <row r="58" spans="1:7">
      <c r="A58" s="11">
        <v>45849</v>
      </c>
      <c r="B58" s="5">
        <v>236.06</v>
      </c>
      <c r="C58" s="5" t="s">
        <v>10088</v>
      </c>
      <c r="D58" s="5" t="s">
        <v>10089</v>
      </c>
      <c r="E58" s="5" t="s">
        <v>10090</v>
      </c>
      <c r="F58" s="5" t="s">
        <v>9971</v>
      </c>
      <c r="G58" s="5" t="s">
        <v>6987</v>
      </c>
    </row>
    <row r="59" spans="1:7">
      <c r="A59" s="11">
        <v>45848</v>
      </c>
      <c r="B59" s="5">
        <v>238.73</v>
      </c>
      <c r="C59" s="5" t="s">
        <v>10091</v>
      </c>
      <c r="D59" s="5" t="s">
        <v>10092</v>
      </c>
      <c r="E59" s="5" t="s">
        <v>10093</v>
      </c>
      <c r="F59" s="5" t="s">
        <v>10094</v>
      </c>
      <c r="G59" s="5" t="s">
        <v>3678</v>
      </c>
    </row>
    <row r="60" spans="1:7">
      <c r="A60" s="11">
        <v>45847</v>
      </c>
      <c r="B60" s="5">
        <v>236.51</v>
      </c>
      <c r="C60" s="5" t="s">
        <v>10095</v>
      </c>
      <c r="D60" s="5" t="s">
        <v>10096</v>
      </c>
      <c r="E60" s="5" t="s">
        <v>10097</v>
      </c>
      <c r="F60" s="5" t="s">
        <v>10094</v>
      </c>
      <c r="G60" s="5" t="s">
        <v>3139</v>
      </c>
    </row>
    <row r="61" spans="1:7">
      <c r="A61" s="11">
        <v>45846</v>
      </c>
      <c r="B61" s="5">
        <v>238.71</v>
      </c>
      <c r="C61" s="5" t="s">
        <v>10098</v>
      </c>
      <c r="D61" s="5" t="s">
        <v>2784</v>
      </c>
      <c r="E61" s="5" t="s">
        <v>2857</v>
      </c>
      <c r="F61" s="5" t="s">
        <v>10099</v>
      </c>
      <c r="G61" s="5" t="s">
        <v>7391</v>
      </c>
    </row>
    <row r="62" spans="1:7">
      <c r="A62" s="11">
        <v>45845</v>
      </c>
      <c r="B62" s="5">
        <v>235.09</v>
      </c>
      <c r="C62" s="5" t="s">
        <v>10100</v>
      </c>
      <c r="D62" s="5" t="s">
        <v>10101</v>
      </c>
      <c r="E62" s="5" t="s">
        <v>10102</v>
      </c>
      <c r="F62" s="5" t="s">
        <v>10103</v>
      </c>
      <c r="G62" s="5" t="s">
        <v>4941</v>
      </c>
    </row>
    <row r="63" spans="1:7">
      <c r="A63" s="11">
        <v>45841</v>
      </c>
      <c r="B63" s="5">
        <v>241.23</v>
      </c>
      <c r="C63" s="5" t="s">
        <v>10104</v>
      </c>
      <c r="D63" s="5" t="s">
        <v>10105</v>
      </c>
      <c r="E63" s="5" t="s">
        <v>10106</v>
      </c>
      <c r="F63" s="5" t="s">
        <v>10107</v>
      </c>
      <c r="G63" s="5" t="s">
        <v>4876</v>
      </c>
    </row>
    <row r="64" spans="1:7">
      <c r="A64" s="11">
        <v>45840</v>
      </c>
      <c r="B64" s="5">
        <v>239.14</v>
      </c>
      <c r="C64" s="5" t="s">
        <v>10108</v>
      </c>
      <c r="D64" s="5" t="s">
        <v>10109</v>
      </c>
      <c r="E64" s="5" t="s">
        <v>10102</v>
      </c>
      <c r="F64" s="5" t="s">
        <v>10110</v>
      </c>
      <c r="G64" s="5" t="s">
        <v>6688</v>
      </c>
    </row>
    <row r="65" spans="1:7">
      <c r="A65" s="11">
        <v>45839</v>
      </c>
      <c r="B65" s="5">
        <v>234.33</v>
      </c>
      <c r="C65" s="5" t="s">
        <v>3704</v>
      </c>
      <c r="D65" s="5" t="s">
        <v>10111</v>
      </c>
      <c r="E65" s="5" t="s">
        <v>10112</v>
      </c>
      <c r="F65" s="5" t="s">
        <v>10113</v>
      </c>
      <c r="G65" s="5" t="s">
        <v>10114</v>
      </c>
    </row>
    <row r="66" spans="1:7">
      <c r="A66" s="11">
        <v>45838</v>
      </c>
      <c r="B66" s="5">
        <v>227.31</v>
      </c>
      <c r="C66" s="5" t="s">
        <v>10115</v>
      </c>
      <c r="D66" s="5" t="s">
        <v>9940</v>
      </c>
      <c r="E66" s="5" t="s">
        <v>2863</v>
      </c>
      <c r="F66" s="5" t="s">
        <v>10116</v>
      </c>
      <c r="G66" s="5" t="s">
        <v>3906</v>
      </c>
    </row>
    <row r="67" spans="1:7">
      <c r="A67" s="11">
        <v>45835</v>
      </c>
      <c r="B67" s="5">
        <v>228.91</v>
      </c>
      <c r="C67" s="5" t="s">
        <v>10117</v>
      </c>
      <c r="D67" s="5" t="s">
        <v>10118</v>
      </c>
      <c r="E67" s="5" t="s">
        <v>10119</v>
      </c>
      <c r="F67" s="5" t="s">
        <v>10120</v>
      </c>
      <c r="G67" s="5" t="s">
        <v>10121</v>
      </c>
    </row>
    <row r="68" spans="1:7">
      <c r="A68" s="11">
        <v>45834</v>
      </c>
      <c r="B68" s="5">
        <v>221.07</v>
      </c>
      <c r="C68" s="5" t="s">
        <v>3961</v>
      </c>
      <c r="D68" s="5" t="s">
        <v>10122</v>
      </c>
      <c r="E68" s="5" t="s">
        <v>3517</v>
      </c>
      <c r="F68" s="5" t="s">
        <v>10123</v>
      </c>
      <c r="G68" s="5" t="s">
        <v>4720</v>
      </c>
    </row>
    <row r="69" spans="1:7">
      <c r="A69" s="11">
        <v>45833</v>
      </c>
      <c r="B69" s="5">
        <v>222</v>
      </c>
      <c r="C69" s="5" t="s">
        <v>3323</v>
      </c>
      <c r="D69" s="5" t="s">
        <v>10124</v>
      </c>
      <c r="E69" s="5" t="s">
        <v>10125</v>
      </c>
      <c r="F69" s="5" t="s">
        <v>10126</v>
      </c>
      <c r="G69" s="5" t="s">
        <v>6045</v>
      </c>
    </row>
    <row r="70" spans="1:7">
      <c r="A70" s="11">
        <v>45832</v>
      </c>
      <c r="B70" s="5">
        <v>229.51</v>
      </c>
      <c r="C70" s="5" t="s">
        <v>10127</v>
      </c>
      <c r="D70" s="5" t="s">
        <v>10128</v>
      </c>
      <c r="E70" s="5" t="s">
        <v>3474</v>
      </c>
      <c r="F70" s="5" t="s">
        <v>10129</v>
      </c>
      <c r="G70" s="5" t="s">
        <v>3762</v>
      </c>
    </row>
    <row r="71" spans="1:7">
      <c r="A71" s="11">
        <v>45831</v>
      </c>
      <c r="B71" s="5">
        <v>229.23</v>
      </c>
      <c r="C71" s="5" t="s">
        <v>3364</v>
      </c>
      <c r="D71" s="5" t="s">
        <v>10130</v>
      </c>
      <c r="E71" s="5" t="s">
        <v>3838</v>
      </c>
      <c r="F71" s="5" t="s">
        <v>10131</v>
      </c>
      <c r="G71" s="5" t="s">
        <v>10132</v>
      </c>
    </row>
    <row r="72" spans="1:7">
      <c r="A72" s="11">
        <v>45828</v>
      </c>
      <c r="B72" s="5">
        <v>226.04</v>
      </c>
      <c r="C72" s="5" t="s">
        <v>10133</v>
      </c>
      <c r="D72" s="5" t="s">
        <v>10134</v>
      </c>
      <c r="E72" s="5" t="s">
        <v>10135</v>
      </c>
      <c r="F72" s="5" t="s">
        <v>10136</v>
      </c>
      <c r="G72" s="5" t="s">
        <v>3785</v>
      </c>
    </row>
    <row r="73" spans="1:7">
      <c r="A73" s="11">
        <v>45826</v>
      </c>
      <c r="B73" s="5">
        <v>223.3</v>
      </c>
      <c r="C73" s="5" t="s">
        <v>10137</v>
      </c>
      <c r="D73" s="5" t="s">
        <v>10138</v>
      </c>
      <c r="E73" s="5" t="s">
        <v>10139</v>
      </c>
      <c r="F73" s="5" t="s">
        <v>10024</v>
      </c>
      <c r="G73" s="5" t="s">
        <v>2743</v>
      </c>
    </row>
    <row r="74" spans="1:7">
      <c r="A74" s="11">
        <v>45825</v>
      </c>
      <c r="B74" s="5">
        <v>222.53</v>
      </c>
      <c r="C74" s="5" t="s">
        <v>10140</v>
      </c>
      <c r="D74" s="5" t="s">
        <v>10141</v>
      </c>
      <c r="E74" s="5" t="s">
        <v>10142</v>
      </c>
      <c r="F74" s="5" t="s">
        <v>10078</v>
      </c>
      <c r="G74" s="5" t="s">
        <v>6910</v>
      </c>
    </row>
    <row r="75" spans="1:7">
      <c r="A75" s="11">
        <v>45824</v>
      </c>
      <c r="B75" s="5">
        <v>226.77</v>
      </c>
      <c r="C75" s="5" t="s">
        <v>10143</v>
      </c>
      <c r="D75" s="5" t="s">
        <v>10144</v>
      </c>
      <c r="E75" s="5" t="s">
        <v>10145</v>
      </c>
      <c r="F75" s="5" t="s">
        <v>10146</v>
      </c>
      <c r="G75" s="5" t="s">
        <v>4916</v>
      </c>
    </row>
    <row r="76" spans="1:7">
      <c r="A76" s="11">
        <v>45821</v>
      </c>
      <c r="B76" s="5">
        <v>224.38</v>
      </c>
      <c r="C76" s="5" t="s">
        <v>10147</v>
      </c>
      <c r="D76" s="5" t="s">
        <v>3849</v>
      </c>
      <c r="E76" s="5" t="s">
        <v>10147</v>
      </c>
      <c r="F76" s="5" t="s">
        <v>10148</v>
      </c>
      <c r="G76" s="5" t="s">
        <v>3018</v>
      </c>
    </row>
    <row r="77" spans="1:7">
      <c r="A77" s="11">
        <v>45820</v>
      </c>
      <c r="B77" s="5">
        <v>225</v>
      </c>
      <c r="C77" s="5" t="s">
        <v>3506</v>
      </c>
      <c r="D77" s="5" t="s">
        <v>10149</v>
      </c>
      <c r="E77" s="5" t="s">
        <v>10139</v>
      </c>
      <c r="F77" s="5" t="s">
        <v>10150</v>
      </c>
      <c r="G77" s="5" t="s">
        <v>3105</v>
      </c>
    </row>
    <row r="78" spans="1:7">
      <c r="A78" s="11">
        <v>45819</v>
      </c>
      <c r="B78" s="5">
        <v>224</v>
      </c>
      <c r="C78" s="5" t="s">
        <v>3688</v>
      </c>
      <c r="D78" s="5" t="s">
        <v>3930</v>
      </c>
      <c r="E78" s="5" t="s">
        <v>10151</v>
      </c>
      <c r="F78" s="5" t="s">
        <v>9960</v>
      </c>
      <c r="G78" s="5" t="s">
        <v>10152</v>
      </c>
    </row>
    <row r="79" spans="1:7">
      <c r="A79" s="11">
        <v>45818</v>
      </c>
      <c r="B79" s="5">
        <v>227.96</v>
      </c>
      <c r="C79" s="5" t="s">
        <v>10153</v>
      </c>
      <c r="D79" s="5" t="s">
        <v>10154</v>
      </c>
      <c r="E79" s="5" t="s">
        <v>10155</v>
      </c>
      <c r="F79" s="5" t="s">
        <v>10156</v>
      </c>
      <c r="G79" s="5" t="s">
        <v>10157</v>
      </c>
    </row>
    <row r="80" spans="1:7">
      <c r="A80" s="11">
        <v>45817</v>
      </c>
      <c r="B80" s="5">
        <v>222.18</v>
      </c>
      <c r="C80" s="5" t="s">
        <v>10158</v>
      </c>
      <c r="D80" s="5" t="s">
        <v>2830</v>
      </c>
      <c r="E80" s="5" t="s">
        <v>10159</v>
      </c>
      <c r="F80" s="5" t="s">
        <v>9955</v>
      </c>
      <c r="G80" s="5" t="s">
        <v>3625</v>
      </c>
    </row>
    <row r="81" spans="1:7">
      <c r="A81" s="11">
        <v>45814</v>
      </c>
      <c r="B81" s="5">
        <v>219.61</v>
      </c>
      <c r="C81" s="5" t="s">
        <v>10160</v>
      </c>
      <c r="D81" s="5" t="s">
        <v>3321</v>
      </c>
      <c r="E81" s="5" t="s">
        <v>10161</v>
      </c>
      <c r="F81" s="5" t="s">
        <v>10162</v>
      </c>
      <c r="G81" s="5" t="s">
        <v>4536</v>
      </c>
    </row>
    <row r="82" spans="1:7">
      <c r="A82" s="11">
        <v>45813</v>
      </c>
      <c r="B82" s="5">
        <v>216.73</v>
      </c>
      <c r="C82" s="5" t="s">
        <v>10163</v>
      </c>
      <c r="D82" s="5" t="s">
        <v>10164</v>
      </c>
      <c r="E82" s="5" t="s">
        <v>10165</v>
      </c>
      <c r="F82" s="5" t="s">
        <v>10099</v>
      </c>
      <c r="G82" s="5" t="s">
        <v>3315</v>
      </c>
    </row>
    <row r="83" spans="1:7">
      <c r="A83" s="11">
        <v>45812</v>
      </c>
      <c r="B83" s="5">
        <v>218.89</v>
      </c>
      <c r="C83" s="5" t="s">
        <v>10166</v>
      </c>
      <c r="D83" s="5" t="s">
        <v>10167</v>
      </c>
      <c r="E83" s="5" t="s">
        <v>10168</v>
      </c>
      <c r="F83" s="5" t="s">
        <v>9925</v>
      </c>
      <c r="G83" s="5" t="s">
        <v>2703</v>
      </c>
    </row>
    <row r="84" spans="1:7">
      <c r="A84" s="11">
        <v>45811</v>
      </c>
      <c r="B84" s="5">
        <v>219.78</v>
      </c>
      <c r="C84" s="5" t="s">
        <v>10169</v>
      </c>
      <c r="D84" s="5" t="s">
        <v>10170</v>
      </c>
      <c r="E84" s="5" t="s">
        <v>10171</v>
      </c>
      <c r="F84" s="5" t="s">
        <v>10172</v>
      </c>
      <c r="G84" s="5" t="s">
        <v>4876</v>
      </c>
    </row>
    <row r="85" spans="1:7">
      <c r="A85" s="11">
        <v>45810</v>
      </c>
      <c r="B85" s="5">
        <v>217.89</v>
      </c>
      <c r="C85" s="5" t="s">
        <v>10173</v>
      </c>
      <c r="D85" s="5" t="s">
        <v>10174</v>
      </c>
      <c r="E85" s="5" t="s">
        <v>10175</v>
      </c>
      <c r="F85" s="5" t="s">
        <v>10176</v>
      </c>
      <c r="G85" s="5" t="s">
        <v>5668</v>
      </c>
    </row>
    <row r="86" spans="1:7">
      <c r="A86" s="11">
        <v>45807</v>
      </c>
      <c r="B86" s="5">
        <v>218.1</v>
      </c>
      <c r="C86" s="5" t="s">
        <v>10177</v>
      </c>
      <c r="D86" s="5" t="s">
        <v>10177</v>
      </c>
      <c r="E86" s="5" t="s">
        <v>10178</v>
      </c>
      <c r="F86" s="5" t="s">
        <v>10179</v>
      </c>
      <c r="G86" s="5" t="s">
        <v>6100</v>
      </c>
    </row>
    <row r="87" spans="1:7">
      <c r="A87" s="11">
        <v>45806</v>
      </c>
      <c r="B87" s="5">
        <v>220.26</v>
      </c>
      <c r="C87" s="5" t="s">
        <v>10180</v>
      </c>
      <c r="D87" s="5" t="s">
        <v>3321</v>
      </c>
      <c r="E87" s="5" t="s">
        <v>10181</v>
      </c>
      <c r="F87" s="5" t="s">
        <v>10182</v>
      </c>
      <c r="G87" s="5" t="s">
        <v>2763</v>
      </c>
    </row>
    <row r="88" spans="1:7">
      <c r="A88" s="11">
        <v>45805</v>
      </c>
      <c r="B88" s="5">
        <v>217.15</v>
      </c>
      <c r="C88" s="5" t="s">
        <v>3904</v>
      </c>
      <c r="D88" s="5" t="s">
        <v>3904</v>
      </c>
      <c r="E88" s="5" t="s">
        <v>10183</v>
      </c>
      <c r="F88" s="5" t="s">
        <v>10184</v>
      </c>
      <c r="G88" s="5" t="s">
        <v>9257</v>
      </c>
    </row>
    <row r="89" spans="1:7">
      <c r="A89" s="11">
        <v>45804</v>
      </c>
      <c r="B89" s="5">
        <v>219.76</v>
      </c>
      <c r="C89" s="5" t="s">
        <v>10185</v>
      </c>
      <c r="D89" s="5" t="s">
        <v>10186</v>
      </c>
      <c r="E89" s="5" t="s">
        <v>10187</v>
      </c>
      <c r="F89" s="5" t="s">
        <v>10019</v>
      </c>
      <c r="G89" s="5" t="s">
        <v>4759</v>
      </c>
    </row>
    <row r="90" spans="1:7">
      <c r="A90" s="11">
        <v>45800</v>
      </c>
      <c r="B90" s="5">
        <v>216.61</v>
      </c>
      <c r="C90" s="5" t="s">
        <v>10188</v>
      </c>
      <c r="D90" s="5" t="s">
        <v>10189</v>
      </c>
      <c r="E90" s="5" t="s">
        <v>10190</v>
      </c>
      <c r="F90" s="5" t="s">
        <v>10191</v>
      </c>
      <c r="G90" s="5" t="s">
        <v>4889</v>
      </c>
    </row>
    <row r="91" spans="1:7">
      <c r="A91" s="11">
        <v>45799</v>
      </c>
      <c r="B91" s="5">
        <v>218.81</v>
      </c>
      <c r="C91" s="5" t="s">
        <v>10192</v>
      </c>
      <c r="D91" s="5" t="s">
        <v>4142</v>
      </c>
      <c r="E91" s="5" t="s">
        <v>10193</v>
      </c>
      <c r="F91" s="5" t="s">
        <v>10194</v>
      </c>
      <c r="G91" s="5" t="s">
        <v>6161</v>
      </c>
    </row>
    <row r="92" spans="1:7">
      <c r="A92" s="11">
        <v>45798</v>
      </c>
      <c r="B92" s="5">
        <v>216.81</v>
      </c>
      <c r="C92" s="5" t="s">
        <v>10195</v>
      </c>
      <c r="D92" s="5" t="s">
        <v>4087</v>
      </c>
      <c r="E92" s="5" t="s">
        <v>10196</v>
      </c>
      <c r="F92" s="5" t="s">
        <v>10162</v>
      </c>
      <c r="G92" s="5" t="s">
        <v>6328</v>
      </c>
    </row>
    <row r="93" spans="1:7">
      <c r="A93" s="11">
        <v>45797</v>
      </c>
      <c r="B93" s="5">
        <v>221.14</v>
      </c>
      <c r="C93" s="5" t="s">
        <v>10197</v>
      </c>
      <c r="D93" s="5" t="s">
        <v>10198</v>
      </c>
      <c r="E93" s="5" t="s">
        <v>10199</v>
      </c>
      <c r="F93" s="5" t="s">
        <v>10200</v>
      </c>
      <c r="G93" s="5" t="s">
        <v>10201</v>
      </c>
    </row>
    <row r="94" spans="1:7">
      <c r="A94" s="11">
        <v>45796</v>
      </c>
      <c r="B94" s="5">
        <v>226.12</v>
      </c>
      <c r="C94" s="5" t="s">
        <v>10202</v>
      </c>
      <c r="D94" s="5" t="s">
        <v>10009</v>
      </c>
      <c r="E94" s="5" t="s">
        <v>10203</v>
      </c>
      <c r="F94" s="5" t="s">
        <v>10204</v>
      </c>
      <c r="G94" s="5" t="s">
        <v>2772</v>
      </c>
    </row>
    <row r="95" spans="1:7">
      <c r="A95" s="11">
        <v>45793</v>
      </c>
      <c r="B95" s="5">
        <v>229.51</v>
      </c>
      <c r="C95" s="5" t="s">
        <v>10205</v>
      </c>
      <c r="D95" s="5" t="s">
        <v>10206</v>
      </c>
      <c r="E95" s="5" t="s">
        <v>2761</v>
      </c>
      <c r="F95" s="5" t="s">
        <v>10207</v>
      </c>
      <c r="G95" s="5" t="s">
        <v>5639</v>
      </c>
    </row>
    <row r="96" spans="1:7">
      <c r="A96" s="11">
        <v>45792</v>
      </c>
      <c r="B96" s="5">
        <v>231.11</v>
      </c>
      <c r="C96" s="5" t="s">
        <v>3505</v>
      </c>
      <c r="D96" s="5" t="s">
        <v>2848</v>
      </c>
      <c r="E96" s="5" t="s">
        <v>10208</v>
      </c>
      <c r="F96" s="5" t="s">
        <v>10209</v>
      </c>
      <c r="G96" s="5" t="s">
        <v>2847</v>
      </c>
    </row>
    <row r="97" spans="1:7">
      <c r="A97" s="11">
        <v>45791</v>
      </c>
      <c r="B97" s="5">
        <v>231.8</v>
      </c>
      <c r="C97" s="5" t="s">
        <v>3470</v>
      </c>
      <c r="D97" s="5" t="s">
        <v>10210</v>
      </c>
      <c r="E97" s="5" t="s">
        <v>10211</v>
      </c>
      <c r="F97" s="5" t="s">
        <v>10212</v>
      </c>
      <c r="G97" s="5" t="s">
        <v>4417</v>
      </c>
    </row>
    <row r="98" spans="1:7">
      <c r="A98" s="11">
        <v>45790</v>
      </c>
      <c r="B98" s="5">
        <v>231.15</v>
      </c>
      <c r="C98" s="5" t="s">
        <v>2857</v>
      </c>
      <c r="D98" s="5" t="s">
        <v>10213</v>
      </c>
      <c r="E98" s="5" t="s">
        <v>10214</v>
      </c>
      <c r="F98" s="5" t="s">
        <v>10136</v>
      </c>
      <c r="G98" s="5" t="s">
        <v>10079</v>
      </c>
    </row>
    <row r="99" spans="1:7">
      <c r="A99" s="11">
        <v>45789</v>
      </c>
      <c r="B99" s="5">
        <v>232.95</v>
      </c>
      <c r="C99" s="5" t="s">
        <v>10215</v>
      </c>
      <c r="D99" s="5" t="s">
        <v>10216</v>
      </c>
      <c r="E99" s="5" t="s">
        <v>10215</v>
      </c>
      <c r="F99" s="5" t="s">
        <v>10016</v>
      </c>
      <c r="G99" s="5" t="s">
        <v>10217</v>
      </c>
    </row>
    <row r="100" spans="1:7">
      <c r="A100" s="11">
        <v>45786</v>
      </c>
      <c r="B100" s="5">
        <v>217.83</v>
      </c>
      <c r="C100" s="5" t="s">
        <v>3323</v>
      </c>
      <c r="D100" s="5" t="s">
        <v>10218</v>
      </c>
      <c r="E100" s="5" t="s">
        <v>10219</v>
      </c>
      <c r="F100" s="5" t="s">
        <v>10220</v>
      </c>
      <c r="G100" s="5" t="s">
        <v>5747</v>
      </c>
    </row>
    <row r="101" spans="1:7">
      <c r="A101" s="11">
        <v>45785</v>
      </c>
      <c r="B101" s="5">
        <v>219.21</v>
      </c>
      <c r="C101" s="5" t="s">
        <v>10221</v>
      </c>
      <c r="D101" s="5" t="s">
        <v>10222</v>
      </c>
      <c r="E101" s="5" t="s">
        <v>10223</v>
      </c>
      <c r="F101" s="5" t="s">
        <v>10028</v>
      </c>
      <c r="G101" s="5" t="s">
        <v>6273</v>
      </c>
    </row>
    <row r="102" spans="1:7">
      <c r="A102" s="11">
        <v>45784</v>
      </c>
      <c r="B102" s="5">
        <v>215.56</v>
      </c>
      <c r="C102" s="5" t="s">
        <v>10224</v>
      </c>
      <c r="D102" s="5" t="s">
        <v>10225</v>
      </c>
      <c r="E102" s="5" t="s">
        <v>10226</v>
      </c>
      <c r="F102" s="5" t="s">
        <v>10227</v>
      </c>
      <c r="G102" s="5" t="s">
        <v>4677</v>
      </c>
    </row>
    <row r="103" spans="1:7">
      <c r="A103" s="11">
        <v>45783</v>
      </c>
      <c r="B103" s="5">
        <v>213.41</v>
      </c>
      <c r="C103" s="5" t="s">
        <v>10228</v>
      </c>
      <c r="D103" s="5" t="s">
        <v>10229</v>
      </c>
      <c r="E103" s="5" t="s">
        <v>10230</v>
      </c>
      <c r="F103" s="5" t="s">
        <v>10231</v>
      </c>
      <c r="G103" s="5" t="s">
        <v>10011</v>
      </c>
    </row>
    <row r="104" spans="1:7">
      <c r="A104" s="11">
        <v>45782</v>
      </c>
      <c r="B104" s="5">
        <v>216.99</v>
      </c>
      <c r="C104" s="5" t="s">
        <v>10232</v>
      </c>
      <c r="D104" s="5" t="s">
        <v>3904</v>
      </c>
      <c r="E104" s="5" t="s">
        <v>10233</v>
      </c>
      <c r="F104" s="5" t="s">
        <v>10234</v>
      </c>
      <c r="G104" s="5" t="s">
        <v>8369</v>
      </c>
    </row>
    <row r="105" spans="1:7">
      <c r="A105" s="11">
        <v>45779</v>
      </c>
      <c r="B105" s="5">
        <v>219.72</v>
      </c>
      <c r="C105" s="5" t="s">
        <v>10235</v>
      </c>
      <c r="D105" s="5" t="s">
        <v>10236</v>
      </c>
      <c r="E105" s="5" t="s">
        <v>2957</v>
      </c>
      <c r="F105" s="5" t="s">
        <v>10237</v>
      </c>
      <c r="G105" s="5" t="s">
        <v>10238</v>
      </c>
    </row>
    <row r="106" spans="1:7">
      <c r="A106" s="11">
        <v>45778</v>
      </c>
      <c r="B106" s="5">
        <v>210.06</v>
      </c>
      <c r="C106" s="5" t="s">
        <v>10239</v>
      </c>
      <c r="D106" s="5" t="s">
        <v>2957</v>
      </c>
      <c r="E106" s="5" t="s">
        <v>10240</v>
      </c>
      <c r="F106" s="5" t="s">
        <v>10176</v>
      </c>
      <c r="G106" s="5" t="s">
        <v>5965</v>
      </c>
    </row>
    <row r="107" spans="1:7">
      <c r="A107" s="11">
        <v>45777</v>
      </c>
      <c r="B107" s="5">
        <v>210.33</v>
      </c>
      <c r="C107" s="5" t="s">
        <v>10241</v>
      </c>
      <c r="D107" s="5" t="s">
        <v>10242</v>
      </c>
      <c r="E107" s="5" t="s">
        <v>10243</v>
      </c>
      <c r="F107" s="5" t="s">
        <v>10244</v>
      </c>
      <c r="G107" s="5" t="s">
        <v>2959</v>
      </c>
    </row>
    <row r="108" spans="1:7">
      <c r="A108" s="11">
        <v>45776</v>
      </c>
      <c r="B108" s="5">
        <v>209.85</v>
      </c>
      <c r="C108" s="5" t="s">
        <v>10245</v>
      </c>
      <c r="D108" s="5" t="s">
        <v>10246</v>
      </c>
      <c r="E108" s="5" t="s">
        <v>10247</v>
      </c>
      <c r="F108" s="5" t="s">
        <v>10248</v>
      </c>
      <c r="G108" s="5" t="s">
        <v>4860</v>
      </c>
    </row>
    <row r="109" spans="1:7">
      <c r="A109" s="11">
        <v>45775</v>
      </c>
      <c r="B109" s="5">
        <v>211.5</v>
      </c>
      <c r="C109" s="5" t="s">
        <v>10249</v>
      </c>
      <c r="D109" s="5" t="s">
        <v>10250</v>
      </c>
      <c r="E109" s="5" t="s">
        <v>10251</v>
      </c>
      <c r="F109" s="5" t="s">
        <v>10252</v>
      </c>
      <c r="G109" s="5" t="s">
        <v>5261</v>
      </c>
    </row>
    <row r="110" spans="1:7">
      <c r="A110" s="11">
        <v>45772</v>
      </c>
      <c r="B110" s="5">
        <v>211.56</v>
      </c>
      <c r="C110" s="5" t="s">
        <v>10253</v>
      </c>
      <c r="D110" s="5" t="s">
        <v>10254</v>
      </c>
      <c r="E110" s="5" t="s">
        <v>10255</v>
      </c>
      <c r="F110" s="5" t="s">
        <v>10028</v>
      </c>
      <c r="G110" s="5" t="s">
        <v>4152</v>
      </c>
    </row>
    <row r="111" spans="1:7">
      <c r="A111" s="11">
        <v>45771</v>
      </c>
      <c r="B111" s="5">
        <v>215.69</v>
      </c>
      <c r="C111" s="5" t="s">
        <v>3207</v>
      </c>
      <c r="D111" s="5" t="s">
        <v>4026</v>
      </c>
      <c r="E111" s="5" t="s">
        <v>10256</v>
      </c>
      <c r="F111" s="5" t="s">
        <v>10257</v>
      </c>
      <c r="G111" s="5" t="s">
        <v>4262</v>
      </c>
    </row>
    <row r="112" spans="1:7">
      <c r="A112" s="11">
        <v>45770</v>
      </c>
      <c r="B112" s="5">
        <v>211.04</v>
      </c>
      <c r="C112" s="5" t="s">
        <v>10258</v>
      </c>
      <c r="D112" s="5" t="s">
        <v>10259</v>
      </c>
      <c r="E112" s="5" t="s">
        <v>10260</v>
      </c>
      <c r="F112" s="5" t="s">
        <v>10176</v>
      </c>
      <c r="G112" s="5" t="s">
        <v>4080</v>
      </c>
    </row>
    <row r="113" spans="1:7">
      <c r="A113" s="11">
        <v>45769</v>
      </c>
      <c r="B113" s="5">
        <v>206.57</v>
      </c>
      <c r="C113" s="5" t="s">
        <v>10261</v>
      </c>
      <c r="D113" s="5" t="s">
        <v>10262</v>
      </c>
      <c r="E113" s="5" t="s">
        <v>10263</v>
      </c>
      <c r="F113" s="5" t="s">
        <v>10176</v>
      </c>
      <c r="G113" s="5" t="s">
        <v>7981</v>
      </c>
    </row>
    <row r="114" spans="1:7">
      <c r="A114" s="11">
        <v>45768</v>
      </c>
      <c r="B114" s="5">
        <v>205.12</v>
      </c>
      <c r="C114" s="5" t="s">
        <v>10264</v>
      </c>
      <c r="D114" s="5" t="s">
        <v>10264</v>
      </c>
      <c r="E114" s="5" t="s">
        <v>10265</v>
      </c>
      <c r="F114" s="5" t="s">
        <v>10266</v>
      </c>
      <c r="G114" s="5" t="s">
        <v>3144</v>
      </c>
    </row>
    <row r="115" spans="1:7">
      <c r="A115" s="11">
        <v>45764</v>
      </c>
      <c r="B115" s="5">
        <v>207.55</v>
      </c>
      <c r="C115" s="5" t="s">
        <v>10267</v>
      </c>
      <c r="D115" s="5" t="s">
        <v>10268</v>
      </c>
      <c r="E115" s="5" t="s">
        <v>3082</v>
      </c>
      <c r="F115" s="5" t="s">
        <v>10269</v>
      </c>
      <c r="G115" s="5" t="s">
        <v>10270</v>
      </c>
    </row>
    <row r="116" spans="1:7">
      <c r="A116" s="11">
        <v>45763</v>
      </c>
      <c r="B116" s="5">
        <v>203.56</v>
      </c>
      <c r="C116" s="5" t="s">
        <v>10271</v>
      </c>
      <c r="D116" s="5" t="s">
        <v>10272</v>
      </c>
      <c r="E116" s="5" t="s">
        <v>10273</v>
      </c>
      <c r="F116" s="5" t="s">
        <v>10274</v>
      </c>
      <c r="G116" s="5" t="s">
        <v>4271</v>
      </c>
    </row>
    <row r="117" spans="1:7">
      <c r="A117" s="11">
        <v>45762</v>
      </c>
      <c r="B117" s="5">
        <v>207.35</v>
      </c>
      <c r="C117" s="5" t="s">
        <v>10275</v>
      </c>
      <c r="D117" s="5" t="s">
        <v>10276</v>
      </c>
      <c r="E117" s="5" t="s">
        <v>10277</v>
      </c>
      <c r="F117" s="5" t="s">
        <v>9985</v>
      </c>
      <c r="G117" s="5" t="s">
        <v>4809</v>
      </c>
    </row>
    <row r="118" spans="1:7">
      <c r="A118" s="11">
        <v>45761</v>
      </c>
      <c r="B118" s="5">
        <v>210.45</v>
      </c>
      <c r="C118" s="5" t="s">
        <v>10278</v>
      </c>
      <c r="D118" s="5" t="s">
        <v>2911</v>
      </c>
      <c r="E118" s="5" t="s">
        <v>3200</v>
      </c>
      <c r="F118" s="5" t="s">
        <v>10194</v>
      </c>
      <c r="G118" s="5" t="s">
        <v>3003</v>
      </c>
    </row>
    <row r="119" spans="1:7">
      <c r="A119" s="11">
        <v>45758</v>
      </c>
      <c r="B119" s="5">
        <v>207.77</v>
      </c>
      <c r="C119" s="5" t="s">
        <v>10279</v>
      </c>
      <c r="D119" s="5" t="s">
        <v>3160</v>
      </c>
      <c r="E119" s="5" t="s">
        <v>10280</v>
      </c>
      <c r="F119" s="5" t="s">
        <v>10281</v>
      </c>
      <c r="G119" s="5" t="s">
        <v>5870</v>
      </c>
    </row>
    <row r="120" spans="1:7">
      <c r="A120" s="11">
        <v>45757</v>
      </c>
      <c r="B120" s="5">
        <v>206.4</v>
      </c>
      <c r="C120" s="5" t="s">
        <v>10282</v>
      </c>
      <c r="D120" s="5" t="s">
        <v>10283</v>
      </c>
      <c r="E120" s="5" t="s">
        <v>10284</v>
      </c>
      <c r="F120" s="5" t="s">
        <v>10285</v>
      </c>
      <c r="G120" s="5" t="s">
        <v>10286</v>
      </c>
    </row>
    <row r="121" spans="1:7">
      <c r="A121" s="11">
        <v>45756</v>
      </c>
      <c r="B121" s="5">
        <v>217.94</v>
      </c>
      <c r="C121" s="5" t="s">
        <v>4557</v>
      </c>
      <c r="D121" s="5" t="s">
        <v>10287</v>
      </c>
      <c r="E121" s="5" t="s">
        <v>10288</v>
      </c>
      <c r="F121" s="5" t="s">
        <v>10289</v>
      </c>
      <c r="G121" s="5" t="s">
        <v>10290</v>
      </c>
    </row>
    <row r="122" spans="1:7">
      <c r="A122" s="11">
        <v>45755</v>
      </c>
      <c r="B122" s="5">
        <v>198.07</v>
      </c>
      <c r="C122" s="5" t="s">
        <v>2986</v>
      </c>
      <c r="D122" s="5" t="s">
        <v>10291</v>
      </c>
      <c r="E122" s="5" t="s">
        <v>10292</v>
      </c>
      <c r="F122" s="5" t="s">
        <v>10107</v>
      </c>
      <c r="G122" s="5" t="s">
        <v>10293</v>
      </c>
    </row>
    <row r="123" spans="1:7">
      <c r="A123" s="11">
        <v>45754</v>
      </c>
      <c r="B123" s="5">
        <v>205.23</v>
      </c>
      <c r="C123" s="5" t="s">
        <v>10294</v>
      </c>
      <c r="D123" s="5" t="s">
        <v>4101</v>
      </c>
      <c r="E123" s="5" t="s">
        <v>10295</v>
      </c>
      <c r="F123" s="5" t="s">
        <v>10296</v>
      </c>
      <c r="G123" s="5" t="s">
        <v>10297</v>
      </c>
    </row>
    <row r="124" spans="1:7">
      <c r="A124" s="11">
        <v>45751</v>
      </c>
      <c r="B124" s="5">
        <v>210.12</v>
      </c>
      <c r="C124" s="5" t="s">
        <v>10298</v>
      </c>
      <c r="D124" s="5" t="s">
        <v>10299</v>
      </c>
      <c r="E124" s="5" t="s">
        <v>10300</v>
      </c>
      <c r="F124" s="5" t="s">
        <v>10051</v>
      </c>
      <c r="G124" s="5" t="s">
        <v>3305</v>
      </c>
    </row>
    <row r="125" spans="1:7">
      <c r="A125" s="11">
        <v>45750</v>
      </c>
      <c r="B125" s="5">
        <v>215.86</v>
      </c>
      <c r="C125" s="5" t="s">
        <v>10301</v>
      </c>
      <c r="D125" s="5" t="s">
        <v>10302</v>
      </c>
      <c r="E125" s="5" t="s">
        <v>10303</v>
      </c>
      <c r="F125" s="5" t="s">
        <v>10304</v>
      </c>
      <c r="G125" s="5" t="s">
        <v>10305</v>
      </c>
    </row>
    <row r="126" spans="1:7">
      <c r="A126" s="11">
        <v>45749</v>
      </c>
      <c r="B126" s="5">
        <v>245.17</v>
      </c>
      <c r="C126" s="5" t="s">
        <v>10306</v>
      </c>
      <c r="D126" s="5" t="s">
        <v>10307</v>
      </c>
      <c r="E126" s="5" t="s">
        <v>10308</v>
      </c>
      <c r="F126" s="5" t="s">
        <v>10309</v>
      </c>
      <c r="G126" s="5" t="s">
        <v>5179</v>
      </c>
    </row>
    <row r="127" spans="1:7">
      <c r="A127" s="11">
        <v>45748</v>
      </c>
      <c r="B127" s="5">
        <v>241.98</v>
      </c>
      <c r="C127" s="5" t="s">
        <v>10310</v>
      </c>
      <c r="D127" s="5" t="s">
        <v>10311</v>
      </c>
      <c r="E127" s="5" t="s">
        <v>10312</v>
      </c>
      <c r="F127" s="5" t="s">
        <v>10176</v>
      </c>
      <c r="G127" s="5" t="s">
        <v>3494</v>
      </c>
    </row>
    <row r="128" spans="1:7">
      <c r="A128" s="11">
        <v>45747</v>
      </c>
      <c r="B128" s="5">
        <v>243.78</v>
      </c>
      <c r="C128" s="5" t="s">
        <v>3660</v>
      </c>
      <c r="D128" s="5" t="s">
        <v>10313</v>
      </c>
      <c r="E128" s="5" t="s">
        <v>10314</v>
      </c>
      <c r="F128" s="5" t="s">
        <v>9976</v>
      </c>
      <c r="G128" s="5" t="s">
        <v>3767</v>
      </c>
    </row>
    <row r="129" spans="1:7">
      <c r="A129" s="11">
        <v>45744</v>
      </c>
      <c r="B129" s="5">
        <v>241.71</v>
      </c>
      <c r="C129" s="5" t="s">
        <v>10315</v>
      </c>
      <c r="D129" s="5" t="s">
        <v>10316</v>
      </c>
      <c r="E129" s="5" t="s">
        <v>10317</v>
      </c>
      <c r="F129" s="5" t="s">
        <v>10162</v>
      </c>
      <c r="G129" s="5" t="s">
        <v>4252</v>
      </c>
    </row>
    <row r="130" spans="1:7">
      <c r="A130" s="11">
        <v>45743</v>
      </c>
      <c r="B130" s="5">
        <v>243.92</v>
      </c>
      <c r="C130" s="5" t="s">
        <v>10318</v>
      </c>
      <c r="D130" s="5" t="s">
        <v>10319</v>
      </c>
      <c r="E130" s="5" t="s">
        <v>10320</v>
      </c>
      <c r="F130" s="5" t="s">
        <v>9971</v>
      </c>
      <c r="G130" s="5" t="s">
        <v>3115</v>
      </c>
    </row>
    <row r="131" spans="1:7">
      <c r="A131" s="11">
        <v>45742</v>
      </c>
      <c r="B131" s="5">
        <v>243.67</v>
      </c>
      <c r="C131" s="5" t="s">
        <v>9930</v>
      </c>
      <c r="D131" s="5" t="s">
        <v>10321</v>
      </c>
      <c r="E131" s="5" t="s">
        <v>10322</v>
      </c>
      <c r="F131" s="5" t="s">
        <v>10323</v>
      </c>
      <c r="G131" s="5" t="s">
        <v>6670</v>
      </c>
    </row>
    <row r="132" spans="1:7">
      <c r="A132" s="11">
        <v>45741</v>
      </c>
      <c r="B132" s="5">
        <v>241.07</v>
      </c>
      <c r="C132" s="5" t="s">
        <v>10324</v>
      </c>
      <c r="D132" s="5" t="s">
        <v>10325</v>
      </c>
      <c r="E132" s="5" t="s">
        <v>10326</v>
      </c>
      <c r="F132" s="5" t="s">
        <v>10327</v>
      </c>
      <c r="G132" s="5" t="s">
        <v>3639</v>
      </c>
    </row>
    <row r="133" spans="1:7">
      <c r="A133" s="11">
        <v>45740</v>
      </c>
      <c r="B133" s="5">
        <v>242.32</v>
      </c>
      <c r="C133" s="5" t="s">
        <v>2857</v>
      </c>
      <c r="D133" s="5" t="s">
        <v>10059</v>
      </c>
      <c r="E133" s="5" t="s">
        <v>10328</v>
      </c>
      <c r="F133" s="5" t="s">
        <v>10329</v>
      </c>
      <c r="G133" s="5" t="s">
        <v>10330</v>
      </c>
    </row>
    <row r="134" spans="1:7">
      <c r="A134" s="11">
        <v>45737</v>
      </c>
      <c r="B134" s="5">
        <v>230.33</v>
      </c>
      <c r="C134" s="5" t="s">
        <v>3293</v>
      </c>
      <c r="D134" s="5" t="s">
        <v>10331</v>
      </c>
      <c r="E134" s="5" t="s">
        <v>3878</v>
      </c>
      <c r="F134" s="5" t="s">
        <v>9741</v>
      </c>
      <c r="G134" s="5" t="s">
        <v>10332</v>
      </c>
    </row>
    <row r="135" spans="1:7">
      <c r="A135" s="11">
        <v>45736</v>
      </c>
      <c r="B135" s="5">
        <v>246.21</v>
      </c>
      <c r="C135" s="5" t="s">
        <v>10333</v>
      </c>
      <c r="D135" s="5" t="s">
        <v>10334</v>
      </c>
      <c r="E135" s="5" t="s">
        <v>10335</v>
      </c>
      <c r="F135" s="5" t="s">
        <v>10336</v>
      </c>
      <c r="G135" s="5" t="s">
        <v>4451</v>
      </c>
    </row>
    <row r="136" spans="1:7">
      <c r="A136" s="11">
        <v>45735</v>
      </c>
      <c r="B136" s="5">
        <v>247.12</v>
      </c>
      <c r="C136" s="5" t="s">
        <v>10337</v>
      </c>
      <c r="D136" s="5" t="s">
        <v>10338</v>
      </c>
      <c r="E136" s="5" t="s">
        <v>10339</v>
      </c>
      <c r="F136" s="5" t="s">
        <v>9979</v>
      </c>
      <c r="G136" s="5" t="s">
        <v>2978</v>
      </c>
    </row>
    <row r="137" spans="1:7">
      <c r="A137" s="11">
        <v>45734</v>
      </c>
      <c r="B137" s="5">
        <v>245.8</v>
      </c>
      <c r="C137" s="5" t="s">
        <v>10340</v>
      </c>
      <c r="D137" s="5" t="s">
        <v>10341</v>
      </c>
      <c r="E137" s="5" t="s">
        <v>10342</v>
      </c>
      <c r="F137" s="5" t="s">
        <v>10343</v>
      </c>
      <c r="G137" s="5" t="s">
        <v>3557</v>
      </c>
    </row>
    <row r="138" spans="1:7">
      <c r="A138" s="11">
        <v>45733</v>
      </c>
      <c r="B138" s="5">
        <v>245.3</v>
      </c>
      <c r="C138" s="5" t="s">
        <v>10344</v>
      </c>
      <c r="D138" s="5" t="s">
        <v>10345</v>
      </c>
      <c r="E138" s="5" t="s">
        <v>10346</v>
      </c>
      <c r="F138" s="5" t="s">
        <v>10274</v>
      </c>
      <c r="G138" s="5" t="s">
        <v>3663</v>
      </c>
    </row>
    <row r="139" spans="1:7">
      <c r="A139" s="11">
        <v>45730</v>
      </c>
      <c r="B139" s="5">
        <v>242.2</v>
      </c>
      <c r="C139" s="5" t="s">
        <v>9930</v>
      </c>
      <c r="D139" s="5" t="s">
        <v>10347</v>
      </c>
      <c r="E139" s="5" t="s">
        <v>10348</v>
      </c>
      <c r="F139" s="5" t="s">
        <v>9996</v>
      </c>
      <c r="G139" s="5" t="s">
        <v>2812</v>
      </c>
    </row>
    <row r="140" spans="1:7">
      <c r="A140" s="11">
        <v>45729</v>
      </c>
      <c r="B140" s="5">
        <v>240.98</v>
      </c>
      <c r="C140" s="5" t="s">
        <v>10104</v>
      </c>
      <c r="D140" s="5" t="s">
        <v>10349</v>
      </c>
      <c r="E140" s="5" t="s">
        <v>10350</v>
      </c>
      <c r="F140" s="5" t="s">
        <v>10351</v>
      </c>
      <c r="G140" s="5" t="s">
        <v>2797</v>
      </c>
    </row>
    <row r="141" spans="1:7">
      <c r="A141" s="11">
        <v>45728</v>
      </c>
      <c r="B141" s="5">
        <v>243.51</v>
      </c>
      <c r="C141" s="5" t="s">
        <v>10352</v>
      </c>
      <c r="D141" s="5" t="s">
        <v>3430</v>
      </c>
      <c r="E141" s="5" t="s">
        <v>10353</v>
      </c>
      <c r="F141" s="5" t="s">
        <v>10354</v>
      </c>
      <c r="G141" s="5" t="s">
        <v>2959</v>
      </c>
    </row>
    <row r="142" spans="1:7">
      <c r="A142" s="11">
        <v>45727</v>
      </c>
      <c r="B142" s="5">
        <v>242.96</v>
      </c>
      <c r="C142" s="5" t="s">
        <v>10355</v>
      </c>
      <c r="D142" s="5" t="s">
        <v>10356</v>
      </c>
      <c r="E142" s="5" t="s">
        <v>10357</v>
      </c>
      <c r="F142" s="5" t="s">
        <v>10036</v>
      </c>
      <c r="G142" s="5" t="s">
        <v>6120</v>
      </c>
    </row>
    <row r="143" spans="1:7">
      <c r="A143" s="11">
        <v>45726</v>
      </c>
      <c r="B143" s="5">
        <v>246.51</v>
      </c>
      <c r="C143" s="5" t="s">
        <v>10358</v>
      </c>
      <c r="D143" s="5" t="s">
        <v>3580</v>
      </c>
      <c r="E143" s="5" t="s">
        <v>10359</v>
      </c>
      <c r="F143" s="5" t="s">
        <v>10360</v>
      </c>
      <c r="G143" s="5" t="s">
        <v>3368</v>
      </c>
    </row>
    <row r="144" spans="1:7">
      <c r="A144" s="11">
        <v>45723</v>
      </c>
      <c r="B144" s="5">
        <v>253.92</v>
      </c>
      <c r="C144" s="5" t="s">
        <v>10361</v>
      </c>
      <c r="D144" s="5" t="s">
        <v>10362</v>
      </c>
      <c r="E144" s="5" t="s">
        <v>10363</v>
      </c>
      <c r="F144" s="5" t="s">
        <v>10351</v>
      </c>
      <c r="G144" s="5" t="s">
        <v>3803</v>
      </c>
    </row>
    <row r="145" spans="1:7">
      <c r="A145" s="11">
        <v>45722</v>
      </c>
      <c r="B145" s="5">
        <v>249.79</v>
      </c>
      <c r="C145" s="5" t="s">
        <v>10364</v>
      </c>
      <c r="D145" s="5" t="s">
        <v>10365</v>
      </c>
      <c r="E145" s="5" t="s">
        <v>10339</v>
      </c>
      <c r="F145" s="5" t="s">
        <v>10146</v>
      </c>
      <c r="G145" s="5" t="s">
        <v>5422</v>
      </c>
    </row>
    <row r="146" spans="1:7">
      <c r="A146" s="11">
        <v>45721</v>
      </c>
      <c r="B146" s="5">
        <v>250.41</v>
      </c>
      <c r="C146" s="5" t="s">
        <v>10366</v>
      </c>
      <c r="D146" s="5" t="s">
        <v>10367</v>
      </c>
      <c r="E146" s="5" t="s">
        <v>10368</v>
      </c>
      <c r="F146" s="5" t="s">
        <v>10176</v>
      </c>
      <c r="G146" s="5" t="s">
        <v>6670</v>
      </c>
    </row>
    <row r="147" spans="1:7">
      <c r="A147" s="11">
        <v>45720</v>
      </c>
      <c r="B147" s="5">
        <v>247.74</v>
      </c>
      <c r="C147" s="5" t="s">
        <v>10369</v>
      </c>
      <c r="D147" s="5" t="s">
        <v>10370</v>
      </c>
      <c r="E147" s="5" t="s">
        <v>10371</v>
      </c>
      <c r="F147" s="5" t="s">
        <v>10372</v>
      </c>
      <c r="G147" s="5" t="s">
        <v>10373</v>
      </c>
    </row>
    <row r="148" spans="1:7">
      <c r="A148" s="11">
        <v>45719</v>
      </c>
      <c r="B148" s="5">
        <v>258.77</v>
      </c>
      <c r="C148" s="5" t="s">
        <v>10374</v>
      </c>
      <c r="D148" s="5" t="s">
        <v>10375</v>
      </c>
      <c r="E148" s="5" t="s">
        <v>10376</v>
      </c>
      <c r="F148" s="5" t="s">
        <v>10227</v>
      </c>
      <c r="G148" s="5" t="s">
        <v>5878</v>
      </c>
    </row>
    <row r="149" spans="1:7">
      <c r="A149" s="11">
        <v>45716</v>
      </c>
      <c r="B149" s="5">
        <v>262.89999999999998</v>
      </c>
      <c r="C149" s="5" t="s">
        <v>10377</v>
      </c>
      <c r="D149" s="5" t="s">
        <v>10378</v>
      </c>
      <c r="E149" s="5" t="s">
        <v>10379</v>
      </c>
      <c r="F149" s="5" t="s">
        <v>10099</v>
      </c>
      <c r="G149" s="5" t="s">
        <v>6273</v>
      </c>
    </row>
    <row r="150" spans="1:7">
      <c r="A150" s="11">
        <v>45715</v>
      </c>
      <c r="B150" s="5">
        <v>258.54000000000002</v>
      </c>
      <c r="C150" s="5" t="s">
        <v>10380</v>
      </c>
      <c r="D150" s="5" t="s">
        <v>10381</v>
      </c>
      <c r="E150" s="5" t="s">
        <v>10382</v>
      </c>
      <c r="F150" s="5" t="s">
        <v>10220</v>
      </c>
      <c r="G150" s="5" t="s">
        <v>3678</v>
      </c>
    </row>
    <row r="151" spans="1:7">
      <c r="A151" s="11">
        <v>45714</v>
      </c>
      <c r="B151" s="5">
        <v>256.12</v>
      </c>
      <c r="C151" s="5" t="s">
        <v>10383</v>
      </c>
      <c r="D151" s="5" t="s">
        <v>10384</v>
      </c>
      <c r="E151" s="5" t="s">
        <v>10385</v>
      </c>
      <c r="F151" s="5" t="s">
        <v>10231</v>
      </c>
      <c r="G151" s="5" t="s">
        <v>2842</v>
      </c>
    </row>
    <row r="152" spans="1:7">
      <c r="A152" s="11">
        <v>45713</v>
      </c>
      <c r="B152" s="5">
        <v>256.48</v>
      </c>
      <c r="C152" s="5" t="s">
        <v>10386</v>
      </c>
      <c r="D152" s="5" t="s">
        <v>10387</v>
      </c>
      <c r="E152" s="5" t="s">
        <v>10388</v>
      </c>
      <c r="F152" s="5" t="s">
        <v>10028</v>
      </c>
      <c r="G152" s="5" t="s">
        <v>3895</v>
      </c>
    </row>
    <row r="153" spans="1:7">
      <c r="A153" s="11">
        <v>45712</v>
      </c>
      <c r="B153" s="5">
        <v>253.54</v>
      </c>
      <c r="C153" s="5" t="s">
        <v>10389</v>
      </c>
      <c r="D153" s="5" t="s">
        <v>2695</v>
      </c>
      <c r="E153" s="5" t="s">
        <v>10390</v>
      </c>
      <c r="F153" s="5" t="s">
        <v>9963</v>
      </c>
      <c r="G153" s="5" t="s">
        <v>2822</v>
      </c>
    </row>
    <row r="154" spans="1:7">
      <c r="A154" s="11">
        <v>45709</v>
      </c>
      <c r="B154" s="5">
        <v>254.19</v>
      </c>
      <c r="C154" s="5" t="s">
        <v>10391</v>
      </c>
      <c r="D154" s="5" t="s">
        <v>10391</v>
      </c>
      <c r="E154" s="5" t="s">
        <v>10392</v>
      </c>
      <c r="F154" s="5" t="s">
        <v>10393</v>
      </c>
      <c r="G154" s="5" t="s">
        <v>10394</v>
      </c>
    </row>
    <row r="155" spans="1:7">
      <c r="A155" s="11">
        <v>45708</v>
      </c>
      <c r="B155" s="5">
        <v>268.45999999999998</v>
      </c>
      <c r="C155" s="5" t="s">
        <v>10395</v>
      </c>
      <c r="D155" s="5" t="s">
        <v>10396</v>
      </c>
      <c r="E155" s="5" t="s">
        <v>10397</v>
      </c>
      <c r="F155" s="5" t="s">
        <v>10398</v>
      </c>
      <c r="G155" s="5" t="s">
        <v>2973</v>
      </c>
    </row>
    <row r="156" spans="1:7">
      <c r="A156" s="11">
        <v>45707</v>
      </c>
      <c r="B156" s="5">
        <v>266.87</v>
      </c>
      <c r="C156" s="5" t="s">
        <v>10399</v>
      </c>
      <c r="D156" s="5" t="s">
        <v>10400</v>
      </c>
      <c r="E156" s="5" t="s">
        <v>10401</v>
      </c>
      <c r="F156" s="5" t="s">
        <v>10402</v>
      </c>
      <c r="G156" s="5" t="s">
        <v>3090</v>
      </c>
    </row>
    <row r="157" spans="1:7">
      <c r="A157" s="11">
        <v>45706</v>
      </c>
      <c r="B157" s="5">
        <v>267.45</v>
      </c>
      <c r="C157" s="5" t="s">
        <v>10403</v>
      </c>
      <c r="D157" s="5" t="s">
        <v>10404</v>
      </c>
      <c r="E157" s="5" t="s">
        <v>10405</v>
      </c>
      <c r="F157" s="5" t="s">
        <v>10406</v>
      </c>
      <c r="G157" s="5" t="s">
        <v>2933</v>
      </c>
    </row>
    <row r="158" spans="1:7">
      <c r="A158" s="11">
        <v>45702</v>
      </c>
      <c r="B158" s="5">
        <v>267.77</v>
      </c>
      <c r="C158" s="5" t="s">
        <v>10407</v>
      </c>
      <c r="D158" s="5" t="s">
        <v>10408</v>
      </c>
      <c r="E158" s="5" t="s">
        <v>10407</v>
      </c>
      <c r="F158" s="5" t="s">
        <v>10274</v>
      </c>
      <c r="G158" s="5" t="s">
        <v>4921</v>
      </c>
    </row>
    <row r="159" spans="1:7">
      <c r="A159" s="11">
        <v>45701</v>
      </c>
      <c r="B159" s="5">
        <v>263.12</v>
      </c>
      <c r="C159" s="5" t="s">
        <v>10409</v>
      </c>
      <c r="D159" s="5" t="s">
        <v>10410</v>
      </c>
      <c r="E159" s="5" t="s">
        <v>10411</v>
      </c>
      <c r="F159" s="5" t="s">
        <v>9929</v>
      </c>
      <c r="G159" s="5" t="s">
        <v>4056</v>
      </c>
    </row>
    <row r="160" spans="1:7">
      <c r="A160" s="11">
        <v>45700</v>
      </c>
      <c r="B160" s="5">
        <v>262.64999999999998</v>
      </c>
      <c r="C160" s="5" t="s">
        <v>10412</v>
      </c>
      <c r="D160" s="5" t="s">
        <v>10413</v>
      </c>
      <c r="E160" s="5" t="s">
        <v>10414</v>
      </c>
      <c r="F160" s="5" t="s">
        <v>10415</v>
      </c>
      <c r="G160" s="5" t="s">
        <v>3172</v>
      </c>
    </row>
    <row r="161" spans="1:7">
      <c r="A161" s="11">
        <v>45699</v>
      </c>
      <c r="B161" s="5">
        <v>261.26</v>
      </c>
      <c r="C161" s="5" t="s">
        <v>10416</v>
      </c>
      <c r="D161" s="5" t="s">
        <v>10417</v>
      </c>
      <c r="E161" s="5" t="s">
        <v>10418</v>
      </c>
      <c r="F161" s="5" t="s">
        <v>10419</v>
      </c>
      <c r="G161" s="5" t="s">
        <v>3625</v>
      </c>
    </row>
    <row r="162" spans="1:7">
      <c r="A162" s="11">
        <v>45698</v>
      </c>
      <c r="B162" s="5">
        <v>258.23</v>
      </c>
      <c r="C162" s="5" t="s">
        <v>10420</v>
      </c>
      <c r="D162" s="5" t="s">
        <v>10421</v>
      </c>
      <c r="E162" s="5" t="s">
        <v>10422</v>
      </c>
      <c r="F162" s="5" t="s">
        <v>10423</v>
      </c>
      <c r="G162" s="5" t="s">
        <v>5939</v>
      </c>
    </row>
    <row r="163" spans="1:7">
      <c r="A163" s="11">
        <v>45695</v>
      </c>
      <c r="B163" s="5">
        <v>256.08</v>
      </c>
      <c r="C163" s="5" t="s">
        <v>10424</v>
      </c>
      <c r="D163" s="5" t="s">
        <v>10425</v>
      </c>
      <c r="E163" s="5" t="s">
        <v>10426</v>
      </c>
      <c r="F163" s="5" t="s">
        <v>10427</v>
      </c>
      <c r="G163" s="5" t="s">
        <v>2797</v>
      </c>
    </row>
    <row r="164" spans="1:7">
      <c r="A164" s="11">
        <v>45694</v>
      </c>
      <c r="B164" s="5">
        <v>258.77</v>
      </c>
      <c r="C164" s="5" t="s">
        <v>10428</v>
      </c>
      <c r="D164" s="5" t="s">
        <v>10429</v>
      </c>
      <c r="E164" s="5" t="s">
        <v>10430</v>
      </c>
      <c r="F164" s="5" t="s">
        <v>10431</v>
      </c>
      <c r="G164" s="5" t="s">
        <v>10432</v>
      </c>
    </row>
    <row r="165" spans="1:7">
      <c r="A165" s="11">
        <v>45693</v>
      </c>
      <c r="B165" s="5">
        <v>252.41</v>
      </c>
      <c r="C165" s="5" t="s">
        <v>10433</v>
      </c>
      <c r="D165" s="5" t="s">
        <v>10434</v>
      </c>
      <c r="E165" s="5" t="s">
        <v>10435</v>
      </c>
      <c r="F165" s="5" t="s">
        <v>10436</v>
      </c>
      <c r="G165" s="5" t="s">
        <v>4085</v>
      </c>
    </row>
    <row r="166" spans="1:7">
      <c r="A166" s="11">
        <v>45692</v>
      </c>
      <c r="B166" s="5">
        <v>250.95</v>
      </c>
      <c r="C166" s="5" t="s">
        <v>10437</v>
      </c>
      <c r="D166" s="5" t="s">
        <v>10438</v>
      </c>
      <c r="E166" s="5" t="s">
        <v>10439</v>
      </c>
      <c r="F166" s="5" t="s">
        <v>10323</v>
      </c>
      <c r="G166" s="5" t="s">
        <v>3929</v>
      </c>
    </row>
    <row r="167" spans="1:7">
      <c r="A167" s="11">
        <v>45691</v>
      </c>
      <c r="B167" s="5">
        <v>247.34</v>
      </c>
      <c r="C167" s="5" t="s">
        <v>10440</v>
      </c>
      <c r="D167" s="5" t="s">
        <v>10441</v>
      </c>
      <c r="E167" s="5" t="s">
        <v>10442</v>
      </c>
      <c r="F167" s="5" t="s">
        <v>10443</v>
      </c>
      <c r="G167" s="5" t="s">
        <v>10444</v>
      </c>
    </row>
    <row r="168" spans="1:7">
      <c r="A168" s="11">
        <v>45688</v>
      </c>
      <c r="B168" s="5">
        <v>264.87</v>
      </c>
      <c r="C168" s="5" t="s">
        <v>10445</v>
      </c>
      <c r="D168" s="5" t="s">
        <v>10446</v>
      </c>
      <c r="E168" s="5" t="s">
        <v>10447</v>
      </c>
      <c r="F168" s="5" t="s">
        <v>10179</v>
      </c>
      <c r="G168" s="5" t="s">
        <v>9639</v>
      </c>
    </row>
    <row r="169" spans="1:7">
      <c r="A169" s="11">
        <v>45687</v>
      </c>
      <c r="B169" s="5">
        <v>269.24</v>
      </c>
      <c r="C169" s="5" t="s">
        <v>10375</v>
      </c>
      <c r="D169" s="5" t="s">
        <v>10448</v>
      </c>
      <c r="E169" s="5" t="s">
        <v>10449</v>
      </c>
      <c r="F169" s="5" t="s">
        <v>10450</v>
      </c>
      <c r="G169" s="5" t="s">
        <v>8462</v>
      </c>
    </row>
    <row r="170" spans="1:7">
      <c r="A170" s="11">
        <v>45686</v>
      </c>
      <c r="B170" s="5">
        <v>275.06</v>
      </c>
      <c r="C170" s="5" t="s">
        <v>10451</v>
      </c>
      <c r="D170" s="5" t="s">
        <v>10452</v>
      </c>
      <c r="E170" s="5" t="s">
        <v>10453</v>
      </c>
      <c r="F170" s="5" t="s">
        <v>9985</v>
      </c>
      <c r="G170" s="5" t="s">
        <v>4668</v>
      </c>
    </row>
    <row r="171" spans="1:7">
      <c r="A171" s="11">
        <v>45685</v>
      </c>
      <c r="B171" s="5">
        <v>278.64999999999998</v>
      </c>
      <c r="C171" s="5" t="s">
        <v>10454</v>
      </c>
      <c r="D171" s="5" t="s">
        <v>10455</v>
      </c>
      <c r="E171" s="5" t="s">
        <v>10456</v>
      </c>
      <c r="F171" s="5" t="s">
        <v>10457</v>
      </c>
      <c r="G171" s="5" t="s">
        <v>6269</v>
      </c>
    </row>
    <row r="172" spans="1:7">
      <c r="A172" s="11">
        <v>45684</v>
      </c>
      <c r="B172" s="5">
        <v>281.52999999999997</v>
      </c>
      <c r="C172" s="5" t="s">
        <v>10458</v>
      </c>
      <c r="D172" s="5" t="s">
        <v>10459</v>
      </c>
      <c r="E172" s="5" t="s">
        <v>10458</v>
      </c>
      <c r="F172" s="5" t="s">
        <v>10460</v>
      </c>
      <c r="G172" s="5" t="s">
        <v>10461</v>
      </c>
    </row>
    <row r="173" spans="1:7">
      <c r="A173" s="11">
        <v>45681</v>
      </c>
      <c r="B173" s="5">
        <v>273.29000000000002</v>
      </c>
      <c r="C173" s="5" t="s">
        <v>10462</v>
      </c>
      <c r="D173" s="5" t="s">
        <v>10463</v>
      </c>
      <c r="E173" s="5" t="s">
        <v>10464</v>
      </c>
      <c r="F173" s="5" t="s">
        <v>10436</v>
      </c>
      <c r="G173" s="5" t="s">
        <v>10465</v>
      </c>
    </row>
    <row r="174" spans="1:7">
      <c r="A174" s="11">
        <v>45680</v>
      </c>
      <c r="B174" s="5">
        <v>270.02999999999997</v>
      </c>
      <c r="C174" s="5" t="s">
        <v>10466</v>
      </c>
      <c r="D174" s="5" t="s">
        <v>10467</v>
      </c>
      <c r="E174" s="5" t="s">
        <v>10468</v>
      </c>
      <c r="F174" s="5" t="s">
        <v>10469</v>
      </c>
      <c r="G174" s="5" t="s">
        <v>5243</v>
      </c>
    </row>
    <row r="175" spans="1:7">
      <c r="A175" s="11">
        <v>45679</v>
      </c>
      <c r="B175" s="5">
        <v>270.43</v>
      </c>
      <c r="C175" s="5" t="s">
        <v>10470</v>
      </c>
      <c r="D175" s="5" t="s">
        <v>10471</v>
      </c>
      <c r="E175" s="5" t="s">
        <v>10472</v>
      </c>
      <c r="F175" s="5" t="s">
        <v>10099</v>
      </c>
      <c r="G175" s="5" t="s">
        <v>6910</v>
      </c>
    </row>
    <row r="176" spans="1:7">
      <c r="A176" s="11">
        <v>45678</v>
      </c>
      <c r="B176" s="5">
        <v>275.57</v>
      </c>
      <c r="C176" s="5" t="s">
        <v>10473</v>
      </c>
      <c r="D176" s="5" t="s">
        <v>10474</v>
      </c>
      <c r="E176" s="5" t="s">
        <v>10475</v>
      </c>
      <c r="F176" s="5" t="s">
        <v>9990</v>
      </c>
      <c r="G176" s="5" t="s">
        <v>5934</v>
      </c>
    </row>
    <row r="177" spans="1:7">
      <c r="A177" s="11">
        <v>45674</v>
      </c>
      <c r="B177" s="5">
        <v>275.10000000000002</v>
      </c>
      <c r="C177" s="5" t="s">
        <v>10476</v>
      </c>
      <c r="D177" s="5" t="s">
        <v>10477</v>
      </c>
      <c r="E177" s="5" t="s">
        <v>10478</v>
      </c>
      <c r="F177" s="5" t="s">
        <v>10479</v>
      </c>
      <c r="G177" s="5" t="s">
        <v>4136</v>
      </c>
    </row>
    <row r="178" spans="1:7">
      <c r="A178" s="11">
        <v>45673</v>
      </c>
      <c r="B178" s="5">
        <v>277.37</v>
      </c>
      <c r="C178" s="5" t="s">
        <v>10480</v>
      </c>
      <c r="D178" s="5" t="s">
        <v>10481</v>
      </c>
      <c r="E178" s="5" t="s">
        <v>10482</v>
      </c>
      <c r="F178" s="5" t="s">
        <v>10419</v>
      </c>
      <c r="G178" s="5" t="s">
        <v>4417</v>
      </c>
    </row>
    <row r="179" spans="1:7">
      <c r="A179" s="11">
        <v>45672</v>
      </c>
      <c r="B179" s="5">
        <v>276.58999999999997</v>
      </c>
      <c r="C179" s="5" t="s">
        <v>10483</v>
      </c>
      <c r="D179" s="5" t="s">
        <v>10484</v>
      </c>
      <c r="E179" s="5" t="s">
        <v>10485</v>
      </c>
      <c r="F179" s="5" t="s">
        <v>10204</v>
      </c>
      <c r="G179" s="5" t="s">
        <v>4451</v>
      </c>
    </row>
    <row r="180" spans="1:7">
      <c r="A180" s="11">
        <v>45671</v>
      </c>
      <c r="B180" s="5">
        <v>277.62</v>
      </c>
      <c r="C180" s="5" t="s">
        <v>10486</v>
      </c>
      <c r="D180" s="5" t="s">
        <v>10481</v>
      </c>
      <c r="E180" s="5" t="s">
        <v>10470</v>
      </c>
      <c r="F180" s="5" t="s">
        <v>10252</v>
      </c>
      <c r="G180" s="5" t="s">
        <v>3798</v>
      </c>
    </row>
    <row r="181" spans="1:7">
      <c r="A181" s="11">
        <v>45670</v>
      </c>
      <c r="B181" s="5">
        <v>274.58999999999997</v>
      </c>
      <c r="C181" s="5" t="s">
        <v>10487</v>
      </c>
      <c r="D181" s="5" t="s">
        <v>10488</v>
      </c>
      <c r="E181" s="5" t="s">
        <v>10489</v>
      </c>
      <c r="F181" s="5" t="s">
        <v>10176</v>
      </c>
      <c r="G181" s="5" t="s">
        <v>2763</v>
      </c>
    </row>
    <row r="182" spans="1:7">
      <c r="A182" s="11">
        <v>45667</v>
      </c>
      <c r="B182" s="5">
        <v>270.73</v>
      </c>
      <c r="C182" s="5" t="s">
        <v>10490</v>
      </c>
      <c r="D182" s="5" t="s">
        <v>10490</v>
      </c>
      <c r="E182" s="5" t="s">
        <v>10491</v>
      </c>
      <c r="F182" s="5" t="s">
        <v>10492</v>
      </c>
      <c r="G182" s="5" t="s">
        <v>9441</v>
      </c>
    </row>
    <row r="183" spans="1:7">
      <c r="A183" s="11">
        <v>45665</v>
      </c>
      <c r="B183" s="5">
        <v>274.89999999999998</v>
      </c>
      <c r="C183" s="5" t="s">
        <v>10493</v>
      </c>
      <c r="D183" s="5" t="s">
        <v>10494</v>
      </c>
      <c r="E183" s="5" t="s">
        <v>10495</v>
      </c>
      <c r="F183" s="5" t="s">
        <v>10036</v>
      </c>
      <c r="G183" s="5" t="s">
        <v>2782</v>
      </c>
    </row>
    <row r="184" spans="1:7">
      <c r="A184" s="11">
        <v>45664</v>
      </c>
      <c r="B184" s="5">
        <v>275</v>
      </c>
      <c r="C184" s="5" t="s">
        <v>10496</v>
      </c>
      <c r="D184" s="5" t="s">
        <v>10497</v>
      </c>
      <c r="E184" s="5" t="s">
        <v>10498</v>
      </c>
      <c r="F184" s="5" t="s">
        <v>10024</v>
      </c>
      <c r="G184" s="5" t="s">
        <v>4073</v>
      </c>
    </row>
    <row r="185" spans="1:7">
      <c r="A185" s="11">
        <v>45663</v>
      </c>
      <c r="B185" s="5">
        <v>273.97000000000003</v>
      </c>
      <c r="C185" s="5" t="s">
        <v>10499</v>
      </c>
      <c r="D185" s="5" t="s">
        <v>10500</v>
      </c>
      <c r="E185" s="5" t="s">
        <v>10501</v>
      </c>
      <c r="F185" s="5" t="s">
        <v>10248</v>
      </c>
      <c r="G185" s="5" t="s">
        <v>4041</v>
      </c>
    </row>
    <row r="186" spans="1:7">
      <c r="A186" s="11">
        <v>45660</v>
      </c>
      <c r="B186" s="5">
        <v>274.41000000000003</v>
      </c>
      <c r="C186" s="5" t="s">
        <v>10502</v>
      </c>
      <c r="D186" s="5" t="s">
        <v>10503</v>
      </c>
      <c r="E186" s="5" t="s">
        <v>10504</v>
      </c>
      <c r="F186" s="5" t="s">
        <v>10266</v>
      </c>
      <c r="G186" s="5" t="s">
        <v>3890</v>
      </c>
    </row>
    <row r="187" spans="1:7">
      <c r="A187" s="11">
        <v>45659</v>
      </c>
      <c r="B187" s="5">
        <v>274.27999999999997</v>
      </c>
      <c r="C187" s="5" t="s">
        <v>10505</v>
      </c>
      <c r="D187" s="5" t="s">
        <v>10506</v>
      </c>
      <c r="E187" s="5" t="s">
        <v>10507</v>
      </c>
      <c r="F187" s="5" t="s">
        <v>10244</v>
      </c>
      <c r="G187" s="5" t="s">
        <v>10508</v>
      </c>
    </row>
    <row r="188" spans="1:7">
      <c r="A188" s="11">
        <v>45657</v>
      </c>
      <c r="B188" s="5">
        <v>281.33</v>
      </c>
      <c r="C188" s="5" t="s">
        <v>10509</v>
      </c>
      <c r="D188" s="5" t="s">
        <v>10510</v>
      </c>
      <c r="E188" s="5" t="s">
        <v>10511</v>
      </c>
      <c r="F188" s="5" t="s">
        <v>9929</v>
      </c>
      <c r="G188" s="5" t="s">
        <v>4417</v>
      </c>
    </row>
    <row r="189" spans="1:7">
      <c r="A189" s="11">
        <v>45656</v>
      </c>
      <c r="B189" s="5">
        <v>280.55</v>
      </c>
      <c r="C189" s="5" t="s">
        <v>10512</v>
      </c>
      <c r="D189" s="5" t="s">
        <v>10513</v>
      </c>
      <c r="E189" s="5" t="s">
        <v>10514</v>
      </c>
      <c r="F189" s="5" t="s">
        <v>10343</v>
      </c>
      <c r="G189" s="5" t="s">
        <v>3630</v>
      </c>
    </row>
    <row r="190" spans="1:7">
      <c r="A190" s="11">
        <v>45653</v>
      </c>
      <c r="B190" s="5">
        <v>280.36</v>
      </c>
      <c r="C190" s="5" t="s">
        <v>10515</v>
      </c>
      <c r="D190" s="5" t="s">
        <v>10516</v>
      </c>
      <c r="E190" s="5" t="s">
        <v>10517</v>
      </c>
      <c r="F190" s="5" t="s">
        <v>10460</v>
      </c>
      <c r="G190" s="5" t="s">
        <v>2748</v>
      </c>
    </row>
    <row r="191" spans="1:7">
      <c r="A191" s="11">
        <v>45652</v>
      </c>
      <c r="B191" s="5">
        <v>278.66000000000003</v>
      </c>
      <c r="C191" s="5" t="s">
        <v>10518</v>
      </c>
      <c r="D191" s="5" t="s">
        <v>10519</v>
      </c>
      <c r="E191" s="5" t="s">
        <v>10520</v>
      </c>
      <c r="F191" s="5" t="s">
        <v>10078</v>
      </c>
      <c r="G191" s="5" t="s">
        <v>10521</v>
      </c>
    </row>
    <row r="192" spans="1:7">
      <c r="A192" s="11">
        <v>45650</v>
      </c>
      <c r="B192" s="5">
        <v>271.83999999999997</v>
      </c>
      <c r="C192" s="5" t="s">
        <v>10522</v>
      </c>
      <c r="D192" s="5" t="s">
        <v>10523</v>
      </c>
      <c r="E192" s="5" t="s">
        <v>10524</v>
      </c>
      <c r="F192" s="5" t="s">
        <v>10525</v>
      </c>
      <c r="G192" s="5" t="s">
        <v>3310</v>
      </c>
    </row>
    <row r="193" spans="1:7">
      <c r="A193" s="11">
        <v>45649</v>
      </c>
      <c r="B193" s="5">
        <v>269.01</v>
      </c>
      <c r="C193" s="5" t="s">
        <v>10486</v>
      </c>
      <c r="D193" s="5" t="s">
        <v>10526</v>
      </c>
      <c r="E193" s="5" t="s">
        <v>10397</v>
      </c>
      <c r="F193" s="5" t="s">
        <v>10527</v>
      </c>
      <c r="G193" s="5" t="s">
        <v>8901</v>
      </c>
    </row>
    <row r="194" spans="1:7">
      <c r="A194" s="11">
        <v>45646</v>
      </c>
      <c r="B194" s="5">
        <v>275.73</v>
      </c>
      <c r="C194" s="5" t="s">
        <v>10528</v>
      </c>
      <c r="D194" s="5" t="s">
        <v>10529</v>
      </c>
      <c r="E194" s="5" t="s">
        <v>10530</v>
      </c>
      <c r="F194" s="5" t="s">
        <v>10531</v>
      </c>
      <c r="G194" s="5" t="s">
        <v>3441</v>
      </c>
    </row>
    <row r="195" spans="1:7">
      <c r="A195" s="11">
        <v>45645</v>
      </c>
      <c r="B195" s="5">
        <v>275.88</v>
      </c>
      <c r="C195" s="5" t="s">
        <v>10532</v>
      </c>
      <c r="D195" s="5" t="s">
        <v>10533</v>
      </c>
      <c r="E195" s="5" t="s">
        <v>10534</v>
      </c>
      <c r="F195" s="5" t="s">
        <v>10535</v>
      </c>
      <c r="G195" s="5" t="s">
        <v>3052</v>
      </c>
    </row>
    <row r="196" spans="1:7">
      <c r="A196" s="11">
        <v>45644</v>
      </c>
      <c r="B196" s="5">
        <v>273.16000000000003</v>
      </c>
      <c r="C196" s="5" t="s">
        <v>10536</v>
      </c>
      <c r="D196" s="5" t="s">
        <v>10537</v>
      </c>
      <c r="E196" s="5" t="s">
        <v>10538</v>
      </c>
      <c r="F196" s="5" t="s">
        <v>10082</v>
      </c>
      <c r="G196" s="5" t="s">
        <v>7796</v>
      </c>
    </row>
    <row r="197" spans="1:7">
      <c r="A197" s="11">
        <v>45643</v>
      </c>
      <c r="B197" s="5">
        <v>277.43</v>
      </c>
      <c r="C197" s="5" t="s">
        <v>10539</v>
      </c>
      <c r="D197" s="5" t="s">
        <v>10540</v>
      </c>
      <c r="E197" s="5" t="s">
        <v>10541</v>
      </c>
      <c r="F197" s="5" t="s">
        <v>10542</v>
      </c>
      <c r="G197" s="5" t="s">
        <v>8462</v>
      </c>
    </row>
    <row r="198" spans="1:7">
      <c r="A198" s="11">
        <v>45642</v>
      </c>
      <c r="B198" s="5">
        <v>283.44</v>
      </c>
      <c r="C198" s="5" t="s">
        <v>10543</v>
      </c>
      <c r="D198" s="5" t="s">
        <v>10544</v>
      </c>
      <c r="E198" s="5" t="s">
        <v>10545</v>
      </c>
      <c r="F198" s="5" t="s">
        <v>10343</v>
      </c>
      <c r="G198" s="5" t="s">
        <v>3465</v>
      </c>
    </row>
    <row r="199" spans="1:7">
      <c r="A199" s="11">
        <v>45639</v>
      </c>
      <c r="B199" s="5">
        <v>283.42</v>
      </c>
      <c r="C199" s="5" t="s">
        <v>10546</v>
      </c>
      <c r="D199" s="5" t="s">
        <v>10547</v>
      </c>
      <c r="E199" s="5" t="s">
        <v>10548</v>
      </c>
      <c r="F199" s="5" t="s">
        <v>10549</v>
      </c>
      <c r="G199" s="5" t="s">
        <v>5668</v>
      </c>
    </row>
    <row r="200" spans="1:7">
      <c r="A200" s="11">
        <v>45638</v>
      </c>
      <c r="B200" s="5">
        <v>283.69</v>
      </c>
      <c r="C200" s="5" t="s">
        <v>10550</v>
      </c>
      <c r="D200" s="5" t="s">
        <v>10551</v>
      </c>
      <c r="E200" s="5" t="s">
        <v>10552</v>
      </c>
      <c r="F200" s="5" t="s">
        <v>9985</v>
      </c>
      <c r="G200" s="5" t="s">
        <v>2807</v>
      </c>
    </row>
    <row r="201" spans="1:7">
      <c r="A201" s="11">
        <v>45637</v>
      </c>
      <c r="B201" s="5">
        <v>281.16000000000003</v>
      </c>
      <c r="C201" s="5" t="s">
        <v>10553</v>
      </c>
      <c r="D201" s="5" t="s">
        <v>10554</v>
      </c>
      <c r="E201" s="5" t="s">
        <v>10555</v>
      </c>
      <c r="F201" s="5" t="s">
        <v>10556</v>
      </c>
      <c r="G201" s="5" t="s">
        <v>5870</v>
      </c>
    </row>
    <row r="202" spans="1:7">
      <c r="A202" s="11">
        <v>45636</v>
      </c>
      <c r="B202" s="5">
        <v>279.32</v>
      </c>
      <c r="C202" s="5" t="s">
        <v>10557</v>
      </c>
      <c r="D202" s="5" t="s">
        <v>10558</v>
      </c>
      <c r="E202" s="5" t="s">
        <v>10559</v>
      </c>
      <c r="F202" s="5" t="s">
        <v>10560</v>
      </c>
      <c r="G202" s="5" t="s">
        <v>3388</v>
      </c>
    </row>
    <row r="203" spans="1:7">
      <c r="A203" s="11">
        <v>45635</v>
      </c>
      <c r="B203" s="5">
        <v>279.52999999999997</v>
      </c>
      <c r="C203" s="5" t="s">
        <v>10561</v>
      </c>
      <c r="D203" s="5" t="s">
        <v>10562</v>
      </c>
      <c r="E203" s="5" t="s">
        <v>10563</v>
      </c>
      <c r="F203" s="5" t="s">
        <v>10176</v>
      </c>
      <c r="G203" s="5" t="s">
        <v>3154</v>
      </c>
    </row>
    <row r="204" spans="1:7">
      <c r="A204" s="11">
        <v>45632</v>
      </c>
      <c r="B204" s="5">
        <v>280.68</v>
      </c>
      <c r="C204" s="5" t="s">
        <v>10564</v>
      </c>
      <c r="D204" s="5" t="s">
        <v>10565</v>
      </c>
      <c r="E204" s="5" t="s">
        <v>10566</v>
      </c>
      <c r="F204" s="5" t="s">
        <v>9976</v>
      </c>
      <c r="G204" s="5" t="s">
        <v>3105</v>
      </c>
    </row>
    <row r="205" spans="1:7">
      <c r="A205" s="11">
        <v>45631</v>
      </c>
      <c r="B205" s="5">
        <v>279.42</v>
      </c>
      <c r="C205" s="5" t="s">
        <v>10567</v>
      </c>
      <c r="D205" s="5" t="s">
        <v>10568</v>
      </c>
      <c r="E205" s="5" t="s">
        <v>10569</v>
      </c>
      <c r="F205" s="5" t="s">
        <v>10194</v>
      </c>
      <c r="G205" s="5" t="s">
        <v>3708</v>
      </c>
    </row>
    <row r="206" spans="1:7">
      <c r="A206" s="11">
        <v>45630</v>
      </c>
      <c r="B206" s="5">
        <v>283.43</v>
      </c>
      <c r="C206" s="5" t="s">
        <v>10570</v>
      </c>
      <c r="D206" s="5" t="s">
        <v>10571</v>
      </c>
      <c r="E206" s="5" t="s">
        <v>10572</v>
      </c>
      <c r="F206" s="5" t="s">
        <v>10573</v>
      </c>
      <c r="G206" s="5" t="s">
        <v>3062</v>
      </c>
    </row>
    <row r="207" spans="1:7">
      <c r="A207" s="11">
        <v>45629</v>
      </c>
      <c r="B207" s="5">
        <v>282.85000000000002</v>
      </c>
      <c r="C207" s="5" t="s">
        <v>10574</v>
      </c>
      <c r="D207" s="5" t="s">
        <v>10574</v>
      </c>
      <c r="E207" s="5" t="s">
        <v>10575</v>
      </c>
      <c r="F207" s="5" t="s">
        <v>10576</v>
      </c>
      <c r="G207" s="5" t="s">
        <v>10577</v>
      </c>
    </row>
    <row r="208" spans="1:7">
      <c r="A208" s="11">
        <v>45628</v>
      </c>
      <c r="B208" s="5">
        <v>296.69</v>
      </c>
      <c r="C208" s="5" t="s">
        <v>10578</v>
      </c>
      <c r="D208" s="5" t="s">
        <v>10579</v>
      </c>
      <c r="E208" s="5" t="s">
        <v>10580</v>
      </c>
      <c r="F208" s="5" t="s">
        <v>10479</v>
      </c>
      <c r="G208" s="5" t="s">
        <v>10581</v>
      </c>
    </row>
    <row r="209" spans="1:7">
      <c r="A209" s="11">
        <v>45625</v>
      </c>
      <c r="B209" s="5">
        <v>302.67</v>
      </c>
      <c r="C209" s="5" t="s">
        <v>10582</v>
      </c>
      <c r="D209" s="5" t="s">
        <v>10583</v>
      </c>
      <c r="E209" s="5" t="s">
        <v>10584</v>
      </c>
      <c r="F209" s="5" t="s">
        <v>10585</v>
      </c>
      <c r="G209" s="5" t="s">
        <v>2855</v>
      </c>
    </row>
    <row r="210" spans="1:7">
      <c r="A210" s="11">
        <v>45623</v>
      </c>
      <c r="B210" s="5">
        <v>303.39</v>
      </c>
      <c r="C210" s="5" t="s">
        <v>10586</v>
      </c>
      <c r="D210" s="5" t="s">
        <v>10587</v>
      </c>
      <c r="E210" s="5" t="s">
        <v>10588</v>
      </c>
      <c r="F210" s="5" t="s">
        <v>10589</v>
      </c>
      <c r="G210" s="5" t="s">
        <v>5848</v>
      </c>
    </row>
    <row r="211" spans="1:7">
      <c r="A211" s="11">
        <v>45622</v>
      </c>
      <c r="B211" s="5">
        <v>302.98</v>
      </c>
      <c r="C211" s="5" t="s">
        <v>10590</v>
      </c>
      <c r="D211" s="5" t="s">
        <v>10591</v>
      </c>
      <c r="E211" s="5" t="s">
        <v>10592</v>
      </c>
      <c r="F211" s="5" t="s">
        <v>9971</v>
      </c>
      <c r="G211" s="5" t="s">
        <v>2905</v>
      </c>
    </row>
    <row r="212" spans="1:7">
      <c r="A212" s="11">
        <v>45621</v>
      </c>
      <c r="B212" s="5">
        <v>305.14999999999998</v>
      </c>
      <c r="C212" s="5" t="s">
        <v>10593</v>
      </c>
      <c r="D212" s="5" t="s">
        <v>10594</v>
      </c>
      <c r="E212" s="5" t="s">
        <v>10595</v>
      </c>
      <c r="F212" s="5" t="s">
        <v>10596</v>
      </c>
      <c r="G212" s="5" t="s">
        <v>10597</v>
      </c>
    </row>
    <row r="213" spans="1:7">
      <c r="A213" s="11">
        <v>45618</v>
      </c>
      <c r="B213" s="5">
        <v>299.97000000000003</v>
      </c>
      <c r="C213" s="5" t="s">
        <v>10598</v>
      </c>
      <c r="D213" s="5" t="s">
        <v>10599</v>
      </c>
      <c r="E213" s="5" t="s">
        <v>10600</v>
      </c>
      <c r="F213" s="5" t="s">
        <v>10204</v>
      </c>
      <c r="G213" s="5" t="s">
        <v>7344</v>
      </c>
    </row>
    <row r="214" spans="1:7">
      <c r="A214" s="11">
        <v>45617</v>
      </c>
      <c r="B214" s="5">
        <v>295.16000000000003</v>
      </c>
      <c r="C214" s="5" t="s">
        <v>10601</v>
      </c>
      <c r="D214" s="5" t="s">
        <v>10602</v>
      </c>
      <c r="E214" s="5" t="s">
        <v>10601</v>
      </c>
      <c r="F214" s="5" t="s">
        <v>10603</v>
      </c>
      <c r="G214" s="5" t="s">
        <v>4276</v>
      </c>
    </row>
    <row r="215" spans="1:7">
      <c r="A215" s="11">
        <v>45616</v>
      </c>
      <c r="B215" s="5">
        <v>288.02999999999997</v>
      </c>
      <c r="C215" s="5" t="s">
        <v>10604</v>
      </c>
      <c r="D215" s="5" t="s">
        <v>10605</v>
      </c>
      <c r="E215" s="5" t="s">
        <v>10606</v>
      </c>
      <c r="F215" s="5" t="s">
        <v>10427</v>
      </c>
      <c r="G215" s="5" t="s">
        <v>10607</v>
      </c>
    </row>
    <row r="216" spans="1:7">
      <c r="A216" s="11">
        <v>45615</v>
      </c>
      <c r="B216" s="5">
        <v>293.06</v>
      </c>
      <c r="C216" s="5" t="s">
        <v>10608</v>
      </c>
      <c r="D216" s="5" t="s">
        <v>10529</v>
      </c>
      <c r="E216" s="5" t="s">
        <v>10609</v>
      </c>
      <c r="F216" s="5" t="s">
        <v>9990</v>
      </c>
      <c r="G216" s="5" t="s">
        <v>8272</v>
      </c>
    </row>
    <row r="217" spans="1:7">
      <c r="A217" s="11">
        <v>45614</v>
      </c>
      <c r="B217" s="5">
        <v>295.20999999999998</v>
      </c>
      <c r="C217" s="5" t="s">
        <v>10610</v>
      </c>
      <c r="D217" s="5" t="s">
        <v>10611</v>
      </c>
      <c r="E217" s="5" t="s">
        <v>10612</v>
      </c>
      <c r="F217" s="5" t="s">
        <v>10182</v>
      </c>
      <c r="G217" s="5" t="s">
        <v>3033</v>
      </c>
    </row>
    <row r="218" spans="1:7">
      <c r="A218" s="11">
        <v>45611</v>
      </c>
      <c r="B218" s="5">
        <v>294.45999999999998</v>
      </c>
      <c r="C218" s="5" t="s">
        <v>10613</v>
      </c>
      <c r="D218" s="5" t="s">
        <v>10614</v>
      </c>
      <c r="E218" s="5" t="s">
        <v>10613</v>
      </c>
      <c r="F218" s="5" t="s">
        <v>10194</v>
      </c>
      <c r="G218" s="5" t="s">
        <v>4673</v>
      </c>
    </row>
    <row r="219" spans="1:7">
      <c r="A219" s="11">
        <v>45610</v>
      </c>
      <c r="B219" s="5">
        <v>292.29000000000002</v>
      </c>
      <c r="C219" s="5" t="s">
        <v>10615</v>
      </c>
      <c r="D219" s="5" t="s">
        <v>10529</v>
      </c>
      <c r="E219" s="5" t="s">
        <v>10616</v>
      </c>
      <c r="F219" s="5" t="s">
        <v>10184</v>
      </c>
      <c r="G219" s="5" t="s">
        <v>5848</v>
      </c>
    </row>
    <row r="220" spans="1:7">
      <c r="A220" s="11">
        <v>45609</v>
      </c>
      <c r="B220" s="5">
        <v>291.89</v>
      </c>
      <c r="C220" s="5" t="s">
        <v>10617</v>
      </c>
      <c r="D220" s="5" t="s">
        <v>10528</v>
      </c>
      <c r="E220" s="5" t="s">
        <v>10617</v>
      </c>
      <c r="F220" s="5" t="s">
        <v>10146</v>
      </c>
      <c r="G220" s="5" t="s">
        <v>3647</v>
      </c>
    </row>
    <row r="221" spans="1:7">
      <c r="A221" s="11">
        <v>45608</v>
      </c>
      <c r="B221" s="5">
        <v>287.27</v>
      </c>
      <c r="C221" s="5" t="s">
        <v>10618</v>
      </c>
      <c r="D221" s="5" t="s">
        <v>10619</v>
      </c>
      <c r="E221" s="5" t="s">
        <v>10620</v>
      </c>
      <c r="F221" s="5" t="s">
        <v>10621</v>
      </c>
      <c r="G221" s="5" t="s">
        <v>8140</v>
      </c>
    </row>
    <row r="222" spans="1:7">
      <c r="A222" s="11">
        <v>45607</v>
      </c>
      <c r="B222" s="5">
        <v>289.79000000000002</v>
      </c>
      <c r="C222" s="5" t="s">
        <v>10622</v>
      </c>
      <c r="D222" s="5" t="s">
        <v>10623</v>
      </c>
      <c r="E222" s="5" t="s">
        <v>10622</v>
      </c>
      <c r="F222" s="5" t="s">
        <v>10343</v>
      </c>
      <c r="G222" s="5" t="s">
        <v>3785</v>
      </c>
    </row>
    <row r="223" spans="1:7">
      <c r="A223" s="11">
        <v>45604</v>
      </c>
      <c r="B223" s="5">
        <v>286.27999999999997</v>
      </c>
      <c r="C223" s="5" t="s">
        <v>10624</v>
      </c>
      <c r="D223" s="5" t="s">
        <v>10625</v>
      </c>
      <c r="E223" s="5" t="s">
        <v>10626</v>
      </c>
      <c r="F223" s="5" t="s">
        <v>10627</v>
      </c>
      <c r="G223" s="5" t="s">
        <v>6670</v>
      </c>
    </row>
    <row r="224" spans="1:7">
      <c r="A224" s="11">
        <v>45603</v>
      </c>
      <c r="B224" s="5">
        <v>283.20999999999998</v>
      </c>
      <c r="C224" s="5" t="s">
        <v>10628</v>
      </c>
      <c r="D224" s="5" t="s">
        <v>10629</v>
      </c>
      <c r="E224" s="5" t="s">
        <v>10630</v>
      </c>
      <c r="F224" s="5" t="s">
        <v>10006</v>
      </c>
      <c r="G224" s="5" t="s">
        <v>2753</v>
      </c>
    </row>
    <row r="225" spans="1:7">
      <c r="A225" s="11">
        <v>45602</v>
      </c>
      <c r="B225" s="5">
        <v>280.06</v>
      </c>
      <c r="C225" s="5" t="s">
        <v>10631</v>
      </c>
      <c r="D225" s="5" t="s">
        <v>10632</v>
      </c>
      <c r="E225" s="5" t="s">
        <v>10633</v>
      </c>
      <c r="F225" s="5" t="s">
        <v>10634</v>
      </c>
      <c r="G225" s="5" t="s">
        <v>10635</v>
      </c>
    </row>
    <row r="226" spans="1:7">
      <c r="A226" s="11">
        <v>45601</v>
      </c>
      <c r="B226" s="5">
        <v>275.42</v>
      </c>
      <c r="C226" s="5" t="s">
        <v>10636</v>
      </c>
      <c r="D226" s="5" t="s">
        <v>10637</v>
      </c>
      <c r="E226" s="5" t="s">
        <v>10638</v>
      </c>
      <c r="F226" s="5" t="s">
        <v>10639</v>
      </c>
      <c r="G226" s="5" t="s">
        <v>6488</v>
      </c>
    </row>
    <row r="227" spans="1:7">
      <c r="A227" s="11">
        <v>45600</v>
      </c>
      <c r="B227" s="5">
        <v>271.18</v>
      </c>
      <c r="C227" s="5" t="s">
        <v>10640</v>
      </c>
      <c r="D227" s="5" t="s">
        <v>10641</v>
      </c>
      <c r="E227" s="5" t="s">
        <v>10642</v>
      </c>
      <c r="F227" s="5" t="s">
        <v>10643</v>
      </c>
      <c r="G227" s="5" t="s">
        <v>6658</v>
      </c>
    </row>
    <row r="228" spans="1:7">
      <c r="A228" s="11">
        <v>45597</v>
      </c>
      <c r="B228" s="5">
        <v>274.35000000000002</v>
      </c>
      <c r="C228" s="5" t="s">
        <v>10644</v>
      </c>
      <c r="D228" s="5" t="s">
        <v>10645</v>
      </c>
      <c r="E228" s="5" t="s">
        <v>10646</v>
      </c>
      <c r="F228" s="5" t="s">
        <v>10176</v>
      </c>
      <c r="G228" s="5" t="s">
        <v>4056</v>
      </c>
    </row>
    <row r="229" spans="1:7">
      <c r="A229" s="11">
        <v>45596</v>
      </c>
      <c r="B229" s="5">
        <v>273.85000000000002</v>
      </c>
      <c r="C229" s="5" t="s">
        <v>10647</v>
      </c>
      <c r="D229" s="5" t="s">
        <v>10648</v>
      </c>
      <c r="E229" s="5" t="s">
        <v>10649</v>
      </c>
      <c r="F229" s="5" t="s">
        <v>10231</v>
      </c>
      <c r="G229" s="5" t="s">
        <v>3388</v>
      </c>
    </row>
    <row r="230" spans="1:7">
      <c r="A230" s="11">
        <v>45595</v>
      </c>
      <c r="B230" s="5">
        <v>274.08</v>
      </c>
      <c r="C230" s="5" t="s">
        <v>10495</v>
      </c>
      <c r="D230" s="5" t="s">
        <v>10650</v>
      </c>
      <c r="E230" s="5" t="s">
        <v>10651</v>
      </c>
      <c r="F230" s="5" t="s">
        <v>10652</v>
      </c>
      <c r="G230" s="5" t="s">
        <v>4281</v>
      </c>
    </row>
    <row r="231" spans="1:7">
      <c r="A231" s="11">
        <v>45594</v>
      </c>
      <c r="B231" s="5">
        <v>275.04000000000002</v>
      </c>
      <c r="C231" s="5" t="s">
        <v>10653</v>
      </c>
      <c r="D231" s="5" t="s">
        <v>10654</v>
      </c>
      <c r="E231" s="5" t="s">
        <v>10655</v>
      </c>
      <c r="F231" s="5" t="s">
        <v>9966</v>
      </c>
      <c r="G231" s="5" t="s">
        <v>5243</v>
      </c>
    </row>
    <row r="232" spans="1:7">
      <c r="A232" s="11">
        <v>45593</v>
      </c>
      <c r="B232" s="5">
        <v>275.45</v>
      </c>
      <c r="C232" s="5" t="s">
        <v>10656</v>
      </c>
      <c r="D232" s="5" t="s">
        <v>10657</v>
      </c>
      <c r="E232" s="5" t="s">
        <v>10658</v>
      </c>
      <c r="F232" s="5" t="s">
        <v>10266</v>
      </c>
      <c r="G232" s="5" t="s">
        <v>4223</v>
      </c>
    </row>
    <row r="233" spans="1:7">
      <c r="A233" s="11">
        <v>45590</v>
      </c>
      <c r="B233" s="5">
        <v>272.12</v>
      </c>
      <c r="C233" s="5" t="s">
        <v>10470</v>
      </c>
      <c r="D233" s="5" t="s">
        <v>10659</v>
      </c>
      <c r="E233" s="5" t="s">
        <v>10660</v>
      </c>
      <c r="F233" s="5" t="s">
        <v>10661</v>
      </c>
      <c r="G233" s="5" t="s">
        <v>4653</v>
      </c>
    </row>
    <row r="234" spans="1:7">
      <c r="A234" s="11">
        <v>45589</v>
      </c>
      <c r="B234" s="5">
        <v>272.87</v>
      </c>
      <c r="C234" s="5" t="s">
        <v>10662</v>
      </c>
      <c r="D234" s="5" t="s">
        <v>10663</v>
      </c>
      <c r="E234" s="5" t="s">
        <v>10664</v>
      </c>
      <c r="F234" s="5" t="s">
        <v>10665</v>
      </c>
      <c r="G234" s="5" t="s">
        <v>3871</v>
      </c>
    </row>
    <row r="235" spans="1:7">
      <c r="A235" s="11">
        <v>45588</v>
      </c>
      <c r="B235" s="5">
        <v>268.05</v>
      </c>
      <c r="C235" s="5" t="s">
        <v>10666</v>
      </c>
      <c r="D235" s="5" t="s">
        <v>10667</v>
      </c>
      <c r="E235" s="5" t="s">
        <v>10668</v>
      </c>
      <c r="F235" s="5" t="s">
        <v>10075</v>
      </c>
      <c r="G235" s="5" t="s">
        <v>2723</v>
      </c>
    </row>
    <row r="236" spans="1:7">
      <c r="A236" s="11">
        <v>45587</v>
      </c>
      <c r="B236" s="5">
        <v>269.79000000000002</v>
      </c>
      <c r="C236" s="5" t="s">
        <v>10669</v>
      </c>
      <c r="D236" s="5" t="s">
        <v>10670</v>
      </c>
      <c r="E236" s="5" t="s">
        <v>10671</v>
      </c>
      <c r="F236" s="5" t="s">
        <v>10672</v>
      </c>
      <c r="G236" s="5" t="s">
        <v>3770</v>
      </c>
    </row>
    <row r="237" spans="1:7">
      <c r="A237" s="11">
        <v>45586</v>
      </c>
      <c r="B237" s="5">
        <v>268.81</v>
      </c>
      <c r="C237" s="5" t="s">
        <v>10673</v>
      </c>
      <c r="D237" s="5" t="s">
        <v>10674</v>
      </c>
      <c r="E237" s="5" t="s">
        <v>10675</v>
      </c>
      <c r="F237" s="5" t="s">
        <v>9925</v>
      </c>
      <c r="G237" s="5" t="s">
        <v>10676</v>
      </c>
    </row>
    <row r="238" spans="1:7">
      <c r="A238" s="11">
        <v>45583</v>
      </c>
      <c r="B238" s="5">
        <v>274.39999999999998</v>
      </c>
      <c r="C238" s="5" t="s">
        <v>10677</v>
      </c>
      <c r="D238" s="5" t="s">
        <v>10677</v>
      </c>
      <c r="E238" s="5" t="s">
        <v>10678</v>
      </c>
      <c r="F238" s="5" t="s">
        <v>10423</v>
      </c>
      <c r="G238" s="5" t="s">
        <v>3890</v>
      </c>
    </row>
    <row r="239" spans="1:7">
      <c r="A239" s="11">
        <v>45582</v>
      </c>
      <c r="B239" s="5">
        <v>274.26</v>
      </c>
      <c r="C239" s="5" t="s">
        <v>10679</v>
      </c>
      <c r="D239" s="5" t="s">
        <v>10680</v>
      </c>
      <c r="E239" s="5" t="s">
        <v>10681</v>
      </c>
      <c r="F239" s="5" t="s">
        <v>10603</v>
      </c>
      <c r="G239" s="5" t="s">
        <v>6387</v>
      </c>
    </row>
    <row r="240" spans="1:7">
      <c r="A240" s="11">
        <v>45581</v>
      </c>
      <c r="B240" s="5">
        <v>271.8</v>
      </c>
      <c r="C240" s="5" t="s">
        <v>10522</v>
      </c>
      <c r="D240" s="5" t="s">
        <v>10682</v>
      </c>
      <c r="E240" s="5" t="s">
        <v>10683</v>
      </c>
      <c r="F240" s="5" t="s">
        <v>10684</v>
      </c>
      <c r="G240" s="5" t="s">
        <v>3252</v>
      </c>
    </row>
    <row r="241" spans="1:7">
      <c r="A241" s="11">
        <v>45580</v>
      </c>
      <c r="B241" s="5">
        <v>265.92</v>
      </c>
      <c r="C241" s="5" t="s">
        <v>10685</v>
      </c>
      <c r="D241" s="5" t="s">
        <v>10686</v>
      </c>
      <c r="E241" s="5" t="s">
        <v>10687</v>
      </c>
      <c r="F241" s="5" t="s">
        <v>10252</v>
      </c>
      <c r="G241" s="5" t="s">
        <v>4307</v>
      </c>
    </row>
    <row r="242" spans="1:7">
      <c r="A242" s="11">
        <v>45579</v>
      </c>
      <c r="B242" s="5">
        <v>267.45</v>
      </c>
      <c r="C242" s="5" t="s">
        <v>10688</v>
      </c>
      <c r="D242" s="5" t="s">
        <v>10689</v>
      </c>
      <c r="E242" s="5" t="s">
        <v>10690</v>
      </c>
      <c r="F242" s="5" t="s">
        <v>10691</v>
      </c>
      <c r="G242" s="5" t="s">
        <v>3625</v>
      </c>
    </row>
    <row r="243" spans="1:7">
      <c r="A243" s="11">
        <v>45576</v>
      </c>
      <c r="B243" s="5">
        <v>264.36</v>
      </c>
      <c r="C243" s="5" t="s">
        <v>10692</v>
      </c>
      <c r="D243" s="5" t="s">
        <v>10693</v>
      </c>
      <c r="E243" s="5" t="s">
        <v>10694</v>
      </c>
      <c r="F243" s="5" t="s">
        <v>10695</v>
      </c>
      <c r="G243" s="5" t="s">
        <v>2983</v>
      </c>
    </row>
    <row r="244" spans="1:7">
      <c r="A244" s="11">
        <v>45575</v>
      </c>
      <c r="B244" s="5">
        <v>264.27</v>
      </c>
      <c r="C244" s="5" t="s">
        <v>10696</v>
      </c>
      <c r="D244" s="5" t="s">
        <v>10697</v>
      </c>
      <c r="E244" s="5" t="s">
        <v>10698</v>
      </c>
      <c r="F244" s="5" t="s">
        <v>10699</v>
      </c>
      <c r="G244" s="5" t="s">
        <v>2842</v>
      </c>
    </row>
    <row r="245" spans="1:7">
      <c r="A245" s="11">
        <v>45574</v>
      </c>
      <c r="B245" s="5">
        <v>264.64</v>
      </c>
      <c r="C245" s="5" t="s">
        <v>10700</v>
      </c>
      <c r="D245" s="5" t="s">
        <v>10701</v>
      </c>
      <c r="E245" s="5" t="s">
        <v>10702</v>
      </c>
      <c r="F245" s="5" t="s">
        <v>10703</v>
      </c>
      <c r="G245" s="5" t="s">
        <v>4157</v>
      </c>
    </row>
    <row r="246" spans="1:7">
      <c r="A246" s="11">
        <v>45573</v>
      </c>
      <c r="B246" s="5">
        <v>261.39999999999998</v>
      </c>
      <c r="C246" s="5" t="s">
        <v>10704</v>
      </c>
      <c r="D246" s="5" t="s">
        <v>10705</v>
      </c>
      <c r="E246" s="5" t="s">
        <v>10706</v>
      </c>
      <c r="F246" s="5" t="s">
        <v>10707</v>
      </c>
      <c r="G246" s="5" t="s">
        <v>2743</v>
      </c>
    </row>
    <row r="247" spans="1:7">
      <c r="A247" s="11">
        <v>45572</v>
      </c>
      <c r="B247" s="5">
        <v>260.5</v>
      </c>
      <c r="C247" s="5" t="s">
        <v>10708</v>
      </c>
      <c r="D247" s="5" t="s">
        <v>10709</v>
      </c>
      <c r="E247" s="5" t="s">
        <v>10710</v>
      </c>
      <c r="F247" s="5" t="s">
        <v>10711</v>
      </c>
      <c r="G247" s="5" t="s">
        <v>5965</v>
      </c>
    </row>
    <row r="248" spans="1:7">
      <c r="A248" s="11">
        <v>45569</v>
      </c>
      <c r="B248" s="5">
        <v>260.83999999999997</v>
      </c>
      <c r="C248" s="5" t="s">
        <v>10712</v>
      </c>
      <c r="D248" s="5" t="s">
        <v>10713</v>
      </c>
      <c r="E248" s="5" t="s">
        <v>10714</v>
      </c>
      <c r="F248" s="5" t="s">
        <v>10665</v>
      </c>
      <c r="G248" s="5" t="s">
        <v>5798</v>
      </c>
    </row>
    <row r="249" spans="1:7">
      <c r="A249" s="11">
        <v>45568</v>
      </c>
      <c r="B249" s="5">
        <v>262.08</v>
      </c>
      <c r="C249" s="5" t="s">
        <v>10715</v>
      </c>
      <c r="D249" s="5" t="s">
        <v>10716</v>
      </c>
      <c r="E249" s="5" t="s">
        <v>10717</v>
      </c>
      <c r="F249" s="5" t="s">
        <v>10627</v>
      </c>
      <c r="G249" s="5" t="s">
        <v>3753</v>
      </c>
    </row>
    <row r="250" spans="1:7">
      <c r="A250" s="11">
        <v>45567</v>
      </c>
      <c r="B250" s="5">
        <v>266.93</v>
      </c>
      <c r="C250" s="5" t="s">
        <v>10718</v>
      </c>
      <c r="D250" s="5" t="s">
        <v>10638</v>
      </c>
      <c r="E250" s="5" t="s">
        <v>10719</v>
      </c>
      <c r="F250" s="5" t="s">
        <v>10002</v>
      </c>
      <c r="G250" s="5" t="s">
        <v>6100</v>
      </c>
    </row>
    <row r="251" spans="1:7">
      <c r="A251" s="11">
        <v>45566</v>
      </c>
      <c r="B251" s="5">
        <v>269.56</v>
      </c>
      <c r="C251" s="5" t="s">
        <v>10720</v>
      </c>
      <c r="D251" s="5" t="s">
        <v>10721</v>
      </c>
      <c r="E251" s="5" t="s">
        <v>10722</v>
      </c>
      <c r="F251" s="5" t="s">
        <v>10354</v>
      </c>
      <c r="G251" s="5" t="s">
        <v>5492</v>
      </c>
    </row>
    <row r="252" spans="1:7">
      <c r="A252" s="11">
        <v>45565</v>
      </c>
      <c r="B252" s="5">
        <v>273.68</v>
      </c>
      <c r="C252" s="5" t="s">
        <v>10723</v>
      </c>
      <c r="D252" s="5" t="s">
        <v>10724</v>
      </c>
      <c r="E252" s="5" t="s">
        <v>10725</v>
      </c>
      <c r="F252" s="5" t="s">
        <v>10726</v>
      </c>
      <c r="G252" s="5" t="s">
        <v>3843</v>
      </c>
    </row>
    <row r="253" spans="1:7">
      <c r="A253" s="11">
        <v>45562</v>
      </c>
      <c r="B253" s="5">
        <v>267.55</v>
      </c>
      <c r="C253" s="5" t="s">
        <v>10727</v>
      </c>
      <c r="D253" s="5" t="s">
        <v>10728</v>
      </c>
      <c r="E253" s="5" t="s">
        <v>10729</v>
      </c>
      <c r="F253" s="5" t="s">
        <v>10041</v>
      </c>
      <c r="G253" s="5" t="s">
        <v>3499</v>
      </c>
    </row>
    <row r="254" spans="1:7">
      <c r="A254" s="11">
        <v>45561</v>
      </c>
      <c r="B254" s="5">
        <v>266.33</v>
      </c>
      <c r="C254" s="5" t="s">
        <v>10701</v>
      </c>
      <c r="D254" s="5" t="s">
        <v>10446</v>
      </c>
      <c r="E254" s="5" t="s">
        <v>10730</v>
      </c>
      <c r="F254" s="5" t="s">
        <v>10150</v>
      </c>
      <c r="G254" s="5" t="s">
        <v>3620</v>
      </c>
    </row>
    <row r="255" spans="1:7">
      <c r="A255" s="11">
        <v>45560</v>
      </c>
      <c r="B255" s="5">
        <v>263.77</v>
      </c>
      <c r="C255" s="5" t="s">
        <v>10731</v>
      </c>
      <c r="D255" s="5" t="s">
        <v>10685</v>
      </c>
      <c r="E255" s="5" t="s">
        <v>10732</v>
      </c>
      <c r="F255" s="5" t="s">
        <v>10733</v>
      </c>
      <c r="G255" s="5" t="s">
        <v>6484</v>
      </c>
    </row>
    <row r="256" spans="1:7">
      <c r="A256" s="11">
        <v>45559</v>
      </c>
      <c r="B256" s="5">
        <v>267.13</v>
      </c>
      <c r="C256" s="5" t="s">
        <v>10734</v>
      </c>
      <c r="D256" s="5" t="s">
        <v>10735</v>
      </c>
      <c r="E256" s="5" t="s">
        <v>10734</v>
      </c>
      <c r="F256" s="5" t="s">
        <v>10736</v>
      </c>
      <c r="G256" s="5" t="s">
        <v>10737</v>
      </c>
    </row>
    <row r="257" spans="1:7">
      <c r="A257" s="11">
        <v>45558</v>
      </c>
      <c r="B257" s="5">
        <v>258.79000000000002</v>
      </c>
      <c r="C257" s="5" t="s">
        <v>10738</v>
      </c>
      <c r="D257" s="5" t="s">
        <v>10739</v>
      </c>
      <c r="E257" s="5" t="s">
        <v>10740</v>
      </c>
      <c r="F257" s="5" t="s">
        <v>10741</v>
      </c>
      <c r="G257" s="5" t="s">
        <v>7344</v>
      </c>
    </row>
    <row r="258" spans="1:7">
      <c r="A258" s="11">
        <v>45555</v>
      </c>
      <c r="B258" s="5">
        <v>254.64</v>
      </c>
      <c r="C258" s="5" t="s">
        <v>10742</v>
      </c>
      <c r="D258" s="5" t="s">
        <v>10743</v>
      </c>
      <c r="E258" s="5" t="s">
        <v>3581</v>
      </c>
      <c r="F258" s="5" t="s">
        <v>8249</v>
      </c>
      <c r="G258" s="5" t="s">
        <v>10744</v>
      </c>
    </row>
    <row r="259" spans="1:7">
      <c r="A259" s="11">
        <v>45554</v>
      </c>
      <c r="B259" s="5">
        <v>300.39</v>
      </c>
      <c r="C259" s="5" t="s">
        <v>10745</v>
      </c>
      <c r="D259" s="5" t="s">
        <v>10746</v>
      </c>
      <c r="E259" s="5" t="s">
        <v>10747</v>
      </c>
      <c r="F259" s="5" t="s">
        <v>10748</v>
      </c>
      <c r="G259" s="5" t="s">
        <v>4673</v>
      </c>
    </row>
    <row r="260" spans="1:7">
      <c r="A260" s="11">
        <v>45553</v>
      </c>
      <c r="B260" s="5">
        <v>298.17</v>
      </c>
      <c r="C260" s="5" t="s">
        <v>10749</v>
      </c>
      <c r="D260" s="5" t="s">
        <v>10750</v>
      </c>
      <c r="E260" s="5" t="s">
        <v>10749</v>
      </c>
      <c r="F260" s="5" t="s">
        <v>10176</v>
      </c>
      <c r="G260" s="5" t="s">
        <v>4417</v>
      </c>
    </row>
    <row r="261" spans="1:7">
      <c r="A261" s="11">
        <v>45552</v>
      </c>
      <c r="B261" s="5">
        <v>297.33999999999997</v>
      </c>
      <c r="C261" s="5" t="s">
        <v>10751</v>
      </c>
      <c r="D261" s="5" t="s">
        <v>10752</v>
      </c>
      <c r="E261" s="5" t="s">
        <v>10753</v>
      </c>
      <c r="F261" s="5" t="s">
        <v>10028</v>
      </c>
      <c r="G261" s="5" t="s">
        <v>3647</v>
      </c>
    </row>
    <row r="262" spans="1:7">
      <c r="A262" s="11">
        <v>45551</v>
      </c>
      <c r="B262" s="5">
        <v>292.63</v>
      </c>
      <c r="C262" s="5" t="s">
        <v>10754</v>
      </c>
      <c r="D262" s="5" t="s">
        <v>10755</v>
      </c>
      <c r="E262" s="5" t="s">
        <v>10756</v>
      </c>
      <c r="F262" s="5" t="s">
        <v>10757</v>
      </c>
      <c r="G262" s="5" t="s">
        <v>3460</v>
      </c>
    </row>
    <row r="263" spans="1:7">
      <c r="A263" s="11">
        <v>45548</v>
      </c>
      <c r="B263" s="5">
        <v>286.38</v>
      </c>
      <c r="C263" s="5" t="s">
        <v>10758</v>
      </c>
      <c r="D263" s="5" t="s">
        <v>10758</v>
      </c>
      <c r="E263" s="5" t="s">
        <v>10759</v>
      </c>
      <c r="F263" s="5" t="s">
        <v>10757</v>
      </c>
      <c r="G263" s="5" t="s">
        <v>4023</v>
      </c>
    </row>
    <row r="264" spans="1:7">
      <c r="A264" s="11">
        <v>45547</v>
      </c>
      <c r="B264" s="5">
        <v>286</v>
      </c>
      <c r="C264" s="5" t="s">
        <v>10760</v>
      </c>
      <c r="D264" s="5" t="s">
        <v>10761</v>
      </c>
      <c r="E264" s="5" t="s">
        <v>10762</v>
      </c>
      <c r="F264" s="5" t="s">
        <v>10763</v>
      </c>
      <c r="G264" s="5" t="s">
        <v>3716</v>
      </c>
    </row>
    <row r="265" spans="1:7">
      <c r="A265" s="11">
        <v>45546</v>
      </c>
      <c r="B265" s="5">
        <v>284.86</v>
      </c>
      <c r="C265" s="5" t="s">
        <v>10764</v>
      </c>
      <c r="D265" s="5" t="s">
        <v>10765</v>
      </c>
      <c r="E265" s="5" t="s">
        <v>10766</v>
      </c>
      <c r="F265" s="5" t="s">
        <v>10767</v>
      </c>
      <c r="G265" s="5" t="s">
        <v>3770</v>
      </c>
    </row>
    <row r="266" spans="1:7">
      <c r="A266" s="11">
        <v>45545</v>
      </c>
      <c r="B266" s="5">
        <v>283.85000000000002</v>
      </c>
      <c r="C266" s="5" t="s">
        <v>10768</v>
      </c>
      <c r="D266" s="5" t="s">
        <v>10769</v>
      </c>
      <c r="E266" s="5" t="s">
        <v>10770</v>
      </c>
      <c r="F266" s="5" t="s">
        <v>10771</v>
      </c>
      <c r="G266" s="5" t="s">
        <v>4244</v>
      </c>
    </row>
    <row r="267" spans="1:7">
      <c r="A267" s="11">
        <v>45544</v>
      </c>
      <c r="B267" s="5">
        <v>283.3</v>
      </c>
      <c r="C267" s="5" t="s">
        <v>10772</v>
      </c>
      <c r="D267" s="5" t="s">
        <v>10773</v>
      </c>
      <c r="E267" s="5" t="s">
        <v>10774</v>
      </c>
      <c r="F267" s="5" t="s">
        <v>10775</v>
      </c>
      <c r="G267" s="5" t="s">
        <v>6104</v>
      </c>
    </row>
    <row r="268" spans="1:7">
      <c r="A268" s="11">
        <v>45541</v>
      </c>
      <c r="B268" s="5">
        <v>283.04000000000002</v>
      </c>
      <c r="C268" s="5" t="s">
        <v>10776</v>
      </c>
      <c r="D268" s="5" t="s">
        <v>10777</v>
      </c>
      <c r="E268" s="5" t="s">
        <v>10778</v>
      </c>
      <c r="F268" s="5" t="s">
        <v>10779</v>
      </c>
      <c r="G268" s="5" t="s">
        <v>9222</v>
      </c>
    </row>
    <row r="269" spans="1:7">
      <c r="A269" s="11">
        <v>45540</v>
      </c>
      <c r="B269" s="5">
        <v>285.31</v>
      </c>
      <c r="C269" s="5" t="s">
        <v>10780</v>
      </c>
      <c r="D269" s="5" t="s">
        <v>10781</v>
      </c>
      <c r="E269" s="5" t="s">
        <v>10782</v>
      </c>
      <c r="F269" s="5" t="s">
        <v>10006</v>
      </c>
      <c r="G269" s="5" t="s">
        <v>10783</v>
      </c>
    </row>
    <row r="270" spans="1:7">
      <c r="A270" s="11">
        <v>45539</v>
      </c>
      <c r="B270" s="5">
        <v>292.83999999999997</v>
      </c>
      <c r="C270" s="5" t="s">
        <v>10604</v>
      </c>
      <c r="D270" s="5" t="s">
        <v>10784</v>
      </c>
      <c r="E270" s="5" t="s">
        <v>10785</v>
      </c>
      <c r="F270" s="5" t="s">
        <v>10786</v>
      </c>
      <c r="G270" s="5" t="s">
        <v>3090</v>
      </c>
    </row>
    <row r="271" spans="1:7">
      <c r="A271" s="11">
        <v>45538</v>
      </c>
      <c r="B271" s="5">
        <v>293.48</v>
      </c>
      <c r="C271" s="5" t="s">
        <v>10787</v>
      </c>
      <c r="D271" s="5" t="s">
        <v>10788</v>
      </c>
      <c r="E271" s="5" t="s">
        <v>10789</v>
      </c>
      <c r="F271" s="5" t="s">
        <v>10757</v>
      </c>
      <c r="G271" s="5" t="s">
        <v>9421</v>
      </c>
    </row>
    <row r="272" spans="1:7">
      <c r="A272" s="11">
        <v>45534</v>
      </c>
      <c r="B272" s="5">
        <v>298.77</v>
      </c>
      <c r="C272" s="5" t="s">
        <v>10790</v>
      </c>
      <c r="D272" s="5" t="s">
        <v>10791</v>
      </c>
      <c r="E272" s="5" t="s">
        <v>10792</v>
      </c>
      <c r="F272" s="5" t="s">
        <v>10231</v>
      </c>
      <c r="G272" s="5" t="s">
        <v>4844</v>
      </c>
    </row>
    <row r="273" spans="1:7">
      <c r="A273" s="11">
        <v>45533</v>
      </c>
      <c r="B273" s="5">
        <v>296.25</v>
      </c>
      <c r="C273" s="5" t="s">
        <v>10793</v>
      </c>
      <c r="D273" s="5" t="s">
        <v>10794</v>
      </c>
      <c r="E273" s="5" t="s">
        <v>10795</v>
      </c>
      <c r="F273" s="5" t="s">
        <v>10796</v>
      </c>
      <c r="G273" s="5" t="s">
        <v>3013</v>
      </c>
    </row>
    <row r="274" spans="1:7">
      <c r="A274" s="11">
        <v>45532</v>
      </c>
      <c r="B274" s="5">
        <v>296.13</v>
      </c>
      <c r="C274" s="5" t="s">
        <v>10797</v>
      </c>
      <c r="D274" s="5" t="s">
        <v>10611</v>
      </c>
      <c r="E274" s="5" t="s">
        <v>10798</v>
      </c>
      <c r="F274" s="5" t="s">
        <v>10799</v>
      </c>
      <c r="G274" s="5" t="s">
        <v>3100</v>
      </c>
    </row>
    <row r="275" spans="1:7">
      <c r="A275" s="11">
        <v>45531</v>
      </c>
      <c r="B275" s="5">
        <v>294.89999999999998</v>
      </c>
      <c r="C275" s="5" t="s">
        <v>10800</v>
      </c>
      <c r="D275" s="5" t="s">
        <v>10801</v>
      </c>
      <c r="E275" s="5" t="s">
        <v>10802</v>
      </c>
      <c r="F275" s="5" t="s">
        <v>10803</v>
      </c>
      <c r="G275" s="5" t="s">
        <v>4986</v>
      </c>
    </row>
    <row r="276" spans="1:7">
      <c r="A276" s="11">
        <v>45530</v>
      </c>
      <c r="B276" s="5">
        <v>297.24</v>
      </c>
      <c r="C276" s="5" t="s">
        <v>10804</v>
      </c>
      <c r="D276" s="5" t="s">
        <v>10805</v>
      </c>
      <c r="E276" s="5" t="s">
        <v>10806</v>
      </c>
      <c r="F276" s="5" t="s">
        <v>10807</v>
      </c>
      <c r="G276" s="5" t="s">
        <v>4214</v>
      </c>
    </row>
    <row r="277" spans="1:7">
      <c r="A277" s="11">
        <v>45527</v>
      </c>
      <c r="B277" s="5">
        <v>297.18</v>
      </c>
      <c r="C277" s="5" t="s">
        <v>10808</v>
      </c>
      <c r="D277" s="5" t="s">
        <v>10804</v>
      </c>
      <c r="E277" s="5" t="s">
        <v>10809</v>
      </c>
      <c r="F277" s="5" t="s">
        <v>10810</v>
      </c>
      <c r="G277" s="5" t="s">
        <v>5066</v>
      </c>
    </row>
    <row r="278" spans="1:7">
      <c r="A278" s="11">
        <v>45526</v>
      </c>
      <c r="B278" s="5">
        <v>294.27999999999997</v>
      </c>
      <c r="C278" s="5" t="s">
        <v>10811</v>
      </c>
      <c r="D278" s="5" t="s">
        <v>10812</v>
      </c>
      <c r="E278" s="5" t="s">
        <v>10813</v>
      </c>
      <c r="F278" s="5" t="s">
        <v>10814</v>
      </c>
      <c r="G278" s="5" t="s">
        <v>2817</v>
      </c>
    </row>
    <row r="279" spans="1:7">
      <c r="A279" s="11">
        <v>45525</v>
      </c>
      <c r="B279" s="5">
        <v>291.52</v>
      </c>
      <c r="C279" s="5" t="s">
        <v>10815</v>
      </c>
      <c r="D279" s="5" t="s">
        <v>10816</v>
      </c>
      <c r="E279" s="5" t="s">
        <v>10817</v>
      </c>
      <c r="F279" s="5" t="s">
        <v>10818</v>
      </c>
      <c r="G279" s="5" t="s">
        <v>4916</v>
      </c>
    </row>
    <row r="280" spans="1:7">
      <c r="A280" s="11">
        <v>45524</v>
      </c>
      <c r="B280" s="5">
        <v>288.44</v>
      </c>
      <c r="C280" s="5" t="s">
        <v>10819</v>
      </c>
      <c r="D280" s="5" t="s">
        <v>10820</v>
      </c>
      <c r="E280" s="5" t="s">
        <v>10821</v>
      </c>
      <c r="F280" s="5" t="s">
        <v>10822</v>
      </c>
      <c r="G280" s="5" t="s">
        <v>3465</v>
      </c>
    </row>
    <row r="281" spans="1:7">
      <c r="A281" s="11">
        <v>45523</v>
      </c>
      <c r="B281" s="5">
        <v>288.42</v>
      </c>
      <c r="C281" s="5" t="s">
        <v>10823</v>
      </c>
      <c r="D281" s="5" t="s">
        <v>10824</v>
      </c>
      <c r="E281" s="5" t="s">
        <v>10825</v>
      </c>
      <c r="F281" s="5" t="s">
        <v>10826</v>
      </c>
      <c r="G281" s="5" t="s">
        <v>5630</v>
      </c>
    </row>
    <row r="282" spans="1:7">
      <c r="A282" s="11">
        <v>45520</v>
      </c>
      <c r="B282" s="5">
        <v>285.39999999999998</v>
      </c>
      <c r="C282" s="5" t="s">
        <v>10827</v>
      </c>
      <c r="D282" s="5" t="s">
        <v>10828</v>
      </c>
      <c r="E282" s="5" t="s">
        <v>10829</v>
      </c>
      <c r="F282" s="5" t="s">
        <v>10006</v>
      </c>
      <c r="G282" s="5" t="s">
        <v>5738</v>
      </c>
    </row>
    <row r="283" spans="1:7">
      <c r="A283" s="11">
        <v>45519</v>
      </c>
      <c r="B283" s="5">
        <v>284.18</v>
      </c>
      <c r="C283" s="5" t="s">
        <v>10830</v>
      </c>
      <c r="D283" s="5" t="s">
        <v>10831</v>
      </c>
      <c r="E283" s="5" t="s">
        <v>10832</v>
      </c>
      <c r="F283" s="5" t="s">
        <v>9998</v>
      </c>
      <c r="G283" s="5" t="s">
        <v>4737</v>
      </c>
    </row>
    <row r="284" spans="1:7">
      <c r="A284" s="11">
        <v>45518</v>
      </c>
      <c r="B284" s="5">
        <v>283.33</v>
      </c>
      <c r="C284" s="5" t="s">
        <v>10833</v>
      </c>
      <c r="D284" s="5" t="s">
        <v>10834</v>
      </c>
      <c r="E284" s="5" t="s">
        <v>10562</v>
      </c>
      <c r="F284" s="5" t="s">
        <v>10835</v>
      </c>
      <c r="G284" s="5" t="s">
        <v>2698</v>
      </c>
    </row>
    <row r="285" spans="1:7">
      <c r="A285" s="11">
        <v>45517</v>
      </c>
      <c r="B285" s="5">
        <v>283.10000000000002</v>
      </c>
      <c r="C285" s="5" t="s">
        <v>10836</v>
      </c>
      <c r="D285" s="5" t="s">
        <v>10837</v>
      </c>
      <c r="E285" s="5" t="s">
        <v>10838</v>
      </c>
      <c r="F285" s="5" t="s">
        <v>10227</v>
      </c>
      <c r="G285" s="5" t="s">
        <v>6867</v>
      </c>
    </row>
    <row r="286" spans="1:7">
      <c r="A286" s="11">
        <v>45516</v>
      </c>
      <c r="B286" s="5">
        <v>279.14999999999998</v>
      </c>
      <c r="C286" s="5" t="s">
        <v>10839</v>
      </c>
      <c r="D286" s="5" t="s">
        <v>10840</v>
      </c>
      <c r="E286" s="5" t="s">
        <v>10841</v>
      </c>
      <c r="F286" s="5" t="s">
        <v>10184</v>
      </c>
      <c r="G286" s="5" t="s">
        <v>3023</v>
      </c>
    </row>
    <row r="287" spans="1:7">
      <c r="A287" s="11">
        <v>45513</v>
      </c>
      <c r="B287" s="5">
        <v>277.41000000000003</v>
      </c>
      <c r="C287" s="5" t="s">
        <v>10842</v>
      </c>
      <c r="D287" s="5" t="s">
        <v>10843</v>
      </c>
      <c r="E287" s="5" t="s">
        <v>10844</v>
      </c>
      <c r="F287" s="5" t="s">
        <v>10234</v>
      </c>
      <c r="G287" s="5" t="s">
        <v>6809</v>
      </c>
    </row>
    <row r="288" spans="1:7">
      <c r="A288" s="11">
        <v>45512</v>
      </c>
      <c r="B288" s="5">
        <v>278.62</v>
      </c>
      <c r="C288" s="5" t="s">
        <v>10845</v>
      </c>
      <c r="D288" s="5" t="s">
        <v>10846</v>
      </c>
      <c r="E288" s="5" t="s">
        <v>10847</v>
      </c>
      <c r="F288" s="5" t="s">
        <v>10351</v>
      </c>
      <c r="G288" s="5" t="s">
        <v>4056</v>
      </c>
    </row>
    <row r="289" spans="1:7">
      <c r="A289" s="11">
        <v>45511</v>
      </c>
      <c r="B289" s="5">
        <v>278.13</v>
      </c>
      <c r="C289" s="5" t="s">
        <v>10820</v>
      </c>
      <c r="D289" s="5" t="s">
        <v>10820</v>
      </c>
      <c r="E289" s="5" t="s">
        <v>10848</v>
      </c>
      <c r="F289" s="5" t="s">
        <v>10849</v>
      </c>
      <c r="G289" s="5" t="s">
        <v>3305</v>
      </c>
    </row>
    <row r="290" spans="1:7">
      <c r="A290" s="11">
        <v>45510</v>
      </c>
      <c r="B290" s="5">
        <v>285.73</v>
      </c>
      <c r="C290" s="5" t="s">
        <v>10850</v>
      </c>
      <c r="D290" s="5" t="s">
        <v>10851</v>
      </c>
      <c r="E290" s="5" t="s">
        <v>10852</v>
      </c>
      <c r="F290" s="5" t="s">
        <v>10419</v>
      </c>
      <c r="G290" s="5" t="s">
        <v>4173</v>
      </c>
    </row>
    <row r="291" spans="1:7">
      <c r="A291" s="11">
        <v>45509</v>
      </c>
      <c r="B291" s="5">
        <v>283.08999999999997</v>
      </c>
      <c r="C291" s="5" t="s">
        <v>10853</v>
      </c>
      <c r="D291" s="5" t="s">
        <v>10854</v>
      </c>
      <c r="E291" s="5" t="s">
        <v>10855</v>
      </c>
      <c r="F291" s="5" t="s">
        <v>10856</v>
      </c>
      <c r="G291" s="5" t="s">
        <v>3190</v>
      </c>
    </row>
    <row r="292" spans="1:7">
      <c r="A292" s="11">
        <v>45506</v>
      </c>
      <c r="B292" s="5">
        <v>292.3</v>
      </c>
      <c r="C292" s="5" t="s">
        <v>10857</v>
      </c>
      <c r="D292" s="5" t="s">
        <v>10858</v>
      </c>
      <c r="E292" s="5" t="s">
        <v>10859</v>
      </c>
      <c r="F292" s="5" t="s">
        <v>10136</v>
      </c>
      <c r="G292" s="5" t="s">
        <v>10860</v>
      </c>
    </row>
    <row r="293" spans="1:7">
      <c r="A293" s="11">
        <v>45505</v>
      </c>
      <c r="B293" s="5">
        <v>297.83</v>
      </c>
      <c r="C293" s="5" t="s">
        <v>10861</v>
      </c>
      <c r="D293" s="5" t="s">
        <v>10862</v>
      </c>
      <c r="E293" s="5" t="s">
        <v>10863</v>
      </c>
      <c r="F293" s="5" t="s">
        <v>10864</v>
      </c>
      <c r="G293" s="5" t="s">
        <v>5539</v>
      </c>
    </row>
    <row r="294" spans="1:7">
      <c r="A294" s="11">
        <v>45504</v>
      </c>
      <c r="B294" s="5">
        <v>302.25</v>
      </c>
      <c r="C294" s="5" t="s">
        <v>10865</v>
      </c>
      <c r="D294" s="5" t="s">
        <v>10866</v>
      </c>
      <c r="E294" s="5" t="s">
        <v>10867</v>
      </c>
      <c r="F294" s="5" t="s">
        <v>10868</v>
      </c>
      <c r="G294" s="5" t="s">
        <v>3499</v>
      </c>
    </row>
    <row r="295" spans="1:7">
      <c r="A295" s="11">
        <v>45503</v>
      </c>
      <c r="B295" s="5">
        <v>300.88</v>
      </c>
      <c r="C295" s="5" t="s">
        <v>10869</v>
      </c>
      <c r="D295" s="5" t="s">
        <v>10870</v>
      </c>
      <c r="E295" s="5" t="s">
        <v>10871</v>
      </c>
      <c r="F295" s="5" t="s">
        <v>10457</v>
      </c>
      <c r="G295" s="5" t="s">
        <v>2787</v>
      </c>
    </row>
    <row r="296" spans="1:7">
      <c r="A296" s="11">
        <v>45502</v>
      </c>
      <c r="B296" s="5">
        <v>299.23</v>
      </c>
      <c r="C296" s="5" t="s">
        <v>10872</v>
      </c>
      <c r="D296" s="5" t="s">
        <v>10873</v>
      </c>
      <c r="E296" s="5" t="s">
        <v>10874</v>
      </c>
      <c r="F296" s="5" t="s">
        <v>10875</v>
      </c>
      <c r="G296" s="5" t="s">
        <v>2847</v>
      </c>
    </row>
    <row r="297" spans="1:7">
      <c r="A297" s="11">
        <v>45499</v>
      </c>
      <c r="B297" s="5">
        <v>300.14</v>
      </c>
      <c r="C297" s="5" t="s">
        <v>10876</v>
      </c>
      <c r="D297" s="5" t="s">
        <v>10877</v>
      </c>
      <c r="E297" s="5" t="s">
        <v>10878</v>
      </c>
      <c r="F297" s="5" t="s">
        <v>10652</v>
      </c>
      <c r="G297" s="5" t="s">
        <v>2993</v>
      </c>
    </row>
    <row r="298" spans="1:7">
      <c r="A298" s="11">
        <v>45498</v>
      </c>
      <c r="B298" s="5">
        <v>298.58999999999997</v>
      </c>
      <c r="C298" s="5" t="s">
        <v>10879</v>
      </c>
      <c r="D298" s="5" t="s">
        <v>10880</v>
      </c>
      <c r="E298" s="5" t="s">
        <v>10881</v>
      </c>
      <c r="F298" s="5" t="s">
        <v>10234</v>
      </c>
      <c r="G298" s="5" t="s">
        <v>3115</v>
      </c>
    </row>
    <row r="299" spans="1:7">
      <c r="A299" s="11">
        <v>45497</v>
      </c>
      <c r="B299" s="5">
        <v>298.27999999999997</v>
      </c>
      <c r="C299" s="5" t="s">
        <v>10882</v>
      </c>
      <c r="D299" s="5" t="s">
        <v>10882</v>
      </c>
      <c r="E299" s="5" t="s">
        <v>10883</v>
      </c>
      <c r="F299" s="5" t="s">
        <v>10436</v>
      </c>
      <c r="G299" s="5" t="s">
        <v>4486</v>
      </c>
    </row>
    <row r="300" spans="1:7">
      <c r="A300" s="11">
        <v>45496</v>
      </c>
      <c r="B300" s="5">
        <v>300.8</v>
      </c>
      <c r="C300" s="5" t="s">
        <v>10884</v>
      </c>
      <c r="D300" s="5" t="s">
        <v>10885</v>
      </c>
      <c r="E300" s="5" t="s">
        <v>10793</v>
      </c>
      <c r="F300" s="5" t="s">
        <v>10207</v>
      </c>
      <c r="G300" s="5" t="s">
        <v>3776</v>
      </c>
    </row>
    <row r="301" spans="1:7">
      <c r="A301" s="11">
        <v>45495</v>
      </c>
      <c r="B301" s="5">
        <v>307.43</v>
      </c>
      <c r="C301" s="5" t="s">
        <v>10886</v>
      </c>
      <c r="D301" s="5" t="s">
        <v>10887</v>
      </c>
      <c r="E301" s="5" t="s">
        <v>10888</v>
      </c>
      <c r="F301" s="5" t="s">
        <v>10002</v>
      </c>
      <c r="G301" s="5" t="s">
        <v>3938</v>
      </c>
    </row>
    <row r="302" spans="1:7">
      <c r="A302" s="11">
        <v>45492</v>
      </c>
      <c r="B302" s="5">
        <v>306.31</v>
      </c>
      <c r="C302" s="5" t="s">
        <v>10889</v>
      </c>
      <c r="D302" s="5" t="s">
        <v>10890</v>
      </c>
      <c r="E302" s="5" t="s">
        <v>10891</v>
      </c>
      <c r="F302" s="5" t="s">
        <v>9998</v>
      </c>
      <c r="G302" s="5" t="s">
        <v>5668</v>
      </c>
    </row>
    <row r="303" spans="1:7">
      <c r="A303" s="11">
        <v>45491</v>
      </c>
      <c r="B303" s="5">
        <v>306.62</v>
      </c>
      <c r="C303" s="5" t="s">
        <v>10892</v>
      </c>
      <c r="D303" s="5" t="s">
        <v>10893</v>
      </c>
      <c r="E303" s="5" t="s">
        <v>10894</v>
      </c>
      <c r="F303" s="5" t="s">
        <v>10603</v>
      </c>
      <c r="G303" s="5" t="s">
        <v>4581</v>
      </c>
    </row>
    <row r="304" spans="1:7">
      <c r="A304" s="11">
        <v>45490</v>
      </c>
      <c r="B304" s="5">
        <v>310.43</v>
      </c>
      <c r="C304" s="5" t="s">
        <v>10895</v>
      </c>
      <c r="D304" s="5" t="s">
        <v>10896</v>
      </c>
      <c r="E304" s="5" t="s">
        <v>10897</v>
      </c>
      <c r="F304" s="5" t="s">
        <v>10343</v>
      </c>
      <c r="G304" s="5" t="s">
        <v>3315</v>
      </c>
    </row>
    <row r="305" spans="1:7">
      <c r="A305" s="11">
        <v>45489</v>
      </c>
      <c r="B305" s="5">
        <v>313.52</v>
      </c>
      <c r="C305" s="5" t="s">
        <v>10898</v>
      </c>
      <c r="D305" s="5" t="s">
        <v>10899</v>
      </c>
      <c r="E305" s="5" t="s">
        <v>10900</v>
      </c>
      <c r="F305" s="5" t="s">
        <v>10285</v>
      </c>
      <c r="G305" s="5" t="s">
        <v>10901</v>
      </c>
    </row>
    <row r="306" spans="1:7">
      <c r="A306" s="11">
        <v>45488</v>
      </c>
      <c r="B306" s="5">
        <v>305.02</v>
      </c>
      <c r="C306" s="5" t="s">
        <v>10902</v>
      </c>
      <c r="D306" s="5" t="s">
        <v>10903</v>
      </c>
      <c r="E306" s="5" t="s">
        <v>10904</v>
      </c>
      <c r="F306" s="5" t="s">
        <v>10056</v>
      </c>
      <c r="G306" s="5" t="s">
        <v>7378</v>
      </c>
    </row>
    <row r="307" spans="1:7">
      <c r="A307" s="11">
        <v>45485</v>
      </c>
      <c r="B307" s="5">
        <v>299.02</v>
      </c>
      <c r="C307" s="5" t="s">
        <v>10905</v>
      </c>
      <c r="D307" s="5" t="s">
        <v>10750</v>
      </c>
      <c r="E307" s="5" t="s">
        <v>10906</v>
      </c>
      <c r="F307" s="5" t="s">
        <v>9963</v>
      </c>
      <c r="G307" s="5" t="s">
        <v>3383</v>
      </c>
    </row>
    <row r="308" spans="1:7">
      <c r="A308" s="11">
        <v>45484</v>
      </c>
      <c r="B308" s="5">
        <v>299.54000000000002</v>
      </c>
      <c r="C308" s="5" t="s">
        <v>10907</v>
      </c>
      <c r="D308" s="5" t="s">
        <v>10908</v>
      </c>
      <c r="E308" s="5" t="s">
        <v>10909</v>
      </c>
      <c r="F308" s="5" t="s">
        <v>10150</v>
      </c>
      <c r="G308" s="5" t="s">
        <v>3731</v>
      </c>
    </row>
    <row r="309" spans="1:7">
      <c r="A309" s="11">
        <v>45483</v>
      </c>
      <c r="B309" s="5">
        <v>293.27</v>
      </c>
      <c r="C309" s="5" t="s">
        <v>10802</v>
      </c>
      <c r="D309" s="5" t="s">
        <v>10910</v>
      </c>
      <c r="E309" s="5" t="s">
        <v>10911</v>
      </c>
      <c r="F309" s="5" t="s">
        <v>9990</v>
      </c>
      <c r="G309" s="5" t="s">
        <v>4056</v>
      </c>
    </row>
    <row r="310" spans="1:7">
      <c r="A310" s="11">
        <v>45482</v>
      </c>
      <c r="B310" s="5">
        <v>292.73</v>
      </c>
      <c r="C310" s="5" t="s">
        <v>10751</v>
      </c>
      <c r="D310" s="5" t="s">
        <v>10912</v>
      </c>
      <c r="E310" s="5" t="s">
        <v>10913</v>
      </c>
      <c r="F310" s="5" t="s">
        <v>10184</v>
      </c>
      <c r="G310" s="5" t="s">
        <v>2870</v>
      </c>
    </row>
    <row r="311" spans="1:7">
      <c r="A311" s="11">
        <v>45481</v>
      </c>
      <c r="B311" s="5">
        <v>295.52999999999997</v>
      </c>
      <c r="C311" s="5" t="s">
        <v>10914</v>
      </c>
      <c r="D311" s="5" t="s">
        <v>10915</v>
      </c>
      <c r="E311" s="5" t="s">
        <v>10610</v>
      </c>
      <c r="F311" s="5" t="s">
        <v>10864</v>
      </c>
      <c r="G311" s="5" t="s">
        <v>2993</v>
      </c>
    </row>
    <row r="312" spans="1:7">
      <c r="A312" s="11">
        <v>45478</v>
      </c>
      <c r="B312" s="5">
        <v>294</v>
      </c>
      <c r="C312" s="5" t="s">
        <v>10916</v>
      </c>
      <c r="D312" s="5" t="s">
        <v>10917</v>
      </c>
      <c r="E312" s="5" t="s">
        <v>10918</v>
      </c>
      <c r="F312" s="5" t="s">
        <v>10492</v>
      </c>
      <c r="G312" s="5" t="s">
        <v>3115</v>
      </c>
    </row>
    <row r="313" spans="1:7">
      <c r="A313" s="11">
        <v>45476</v>
      </c>
      <c r="B313" s="5">
        <v>293.70999999999998</v>
      </c>
      <c r="C313" s="5" t="s">
        <v>10919</v>
      </c>
      <c r="D313" s="5" t="s">
        <v>10920</v>
      </c>
      <c r="E313" s="5" t="s">
        <v>10921</v>
      </c>
      <c r="F313" s="5" t="s">
        <v>10274</v>
      </c>
      <c r="G313" s="5" t="s">
        <v>5492</v>
      </c>
    </row>
    <row r="314" spans="1:7">
      <c r="A314" s="11">
        <v>45475</v>
      </c>
      <c r="B314" s="5">
        <v>298.22000000000003</v>
      </c>
      <c r="C314" s="5" t="s">
        <v>10922</v>
      </c>
      <c r="D314" s="5" t="s">
        <v>10923</v>
      </c>
      <c r="E314" s="5" t="s">
        <v>10922</v>
      </c>
      <c r="F314" s="5" t="s">
        <v>9952</v>
      </c>
      <c r="G314" s="5" t="s">
        <v>5243</v>
      </c>
    </row>
    <row r="315" spans="1:7">
      <c r="A315" s="11">
        <v>45474</v>
      </c>
      <c r="B315" s="5">
        <v>298.68</v>
      </c>
      <c r="C315" s="5" t="s">
        <v>10924</v>
      </c>
      <c r="D315" s="5" t="s">
        <v>10925</v>
      </c>
      <c r="E315" s="5" t="s">
        <v>10926</v>
      </c>
      <c r="F315" s="5" t="s">
        <v>8982</v>
      </c>
      <c r="G315" s="5" t="s">
        <v>3512</v>
      </c>
    </row>
    <row r="316" spans="1:7">
      <c r="A316" s="11">
        <v>45471</v>
      </c>
      <c r="B316" s="5">
        <v>299.83999999999997</v>
      </c>
      <c r="C316" s="5" t="s">
        <v>10927</v>
      </c>
      <c r="D316" s="5" t="s">
        <v>10928</v>
      </c>
      <c r="E316" s="5" t="s">
        <v>10929</v>
      </c>
      <c r="F316" s="5" t="s">
        <v>10930</v>
      </c>
      <c r="G316" s="5" t="s">
        <v>4848</v>
      </c>
    </row>
    <row r="317" spans="1:7">
      <c r="A317" s="11">
        <v>45470</v>
      </c>
      <c r="B317" s="5">
        <v>295.47000000000003</v>
      </c>
      <c r="C317" s="5" t="s">
        <v>10931</v>
      </c>
      <c r="D317" s="5" t="s">
        <v>10932</v>
      </c>
      <c r="E317" s="5" t="s">
        <v>10933</v>
      </c>
      <c r="F317" s="5" t="s">
        <v>10934</v>
      </c>
      <c r="G317" s="5" t="s">
        <v>2855</v>
      </c>
    </row>
    <row r="318" spans="1:7">
      <c r="A318" s="11">
        <v>45469</v>
      </c>
      <c r="B318" s="5">
        <v>296.19</v>
      </c>
      <c r="C318" s="5" t="s">
        <v>10935</v>
      </c>
      <c r="D318" s="5" t="s">
        <v>10936</v>
      </c>
      <c r="E318" s="5" t="s">
        <v>10827</v>
      </c>
      <c r="F318" s="5" t="s">
        <v>10937</v>
      </c>
      <c r="G318" s="5" t="s">
        <v>10938</v>
      </c>
    </row>
    <row r="319" spans="1:7">
      <c r="A319" s="11">
        <v>45468</v>
      </c>
      <c r="B319" s="5">
        <v>256.38</v>
      </c>
      <c r="C319" s="5" t="s">
        <v>10939</v>
      </c>
      <c r="D319" s="5" t="s">
        <v>10940</v>
      </c>
      <c r="E319" s="5" t="s">
        <v>10941</v>
      </c>
      <c r="F319" s="5" t="s">
        <v>10942</v>
      </c>
      <c r="G319" s="5" t="s">
        <v>3441</v>
      </c>
    </row>
    <row r="320" spans="1:7">
      <c r="A320" s="11">
        <v>45467</v>
      </c>
      <c r="B320" s="5">
        <v>256.51</v>
      </c>
      <c r="C320" s="5" t="s">
        <v>10943</v>
      </c>
      <c r="D320" s="5" t="s">
        <v>10944</v>
      </c>
      <c r="E320" s="5" t="s">
        <v>10945</v>
      </c>
      <c r="F320" s="5" t="s">
        <v>10146</v>
      </c>
      <c r="G320" s="5" t="s">
        <v>2753</v>
      </c>
    </row>
    <row r="321" spans="1:7">
      <c r="A321" s="11">
        <v>45464</v>
      </c>
      <c r="B321" s="5">
        <v>253.66</v>
      </c>
      <c r="C321" s="5" t="s">
        <v>10946</v>
      </c>
      <c r="D321" s="5" t="s">
        <v>10947</v>
      </c>
      <c r="E321" s="5" t="s">
        <v>10948</v>
      </c>
      <c r="F321" s="5" t="s">
        <v>10949</v>
      </c>
      <c r="G321" s="5" t="s">
        <v>3105</v>
      </c>
    </row>
    <row r="322" spans="1:7">
      <c r="A322" s="11">
        <v>45463</v>
      </c>
      <c r="B322" s="5">
        <v>252.52</v>
      </c>
      <c r="C322" s="5" t="s">
        <v>10950</v>
      </c>
      <c r="D322" s="5" t="s">
        <v>10951</v>
      </c>
      <c r="E322" s="5" t="s">
        <v>10952</v>
      </c>
      <c r="F322" s="5" t="s">
        <v>9979</v>
      </c>
      <c r="G322" s="5" t="s">
        <v>9307</v>
      </c>
    </row>
    <row r="323" spans="1:7">
      <c r="A323" s="11">
        <v>45461</v>
      </c>
      <c r="B323" s="5">
        <v>248.09</v>
      </c>
      <c r="C323" s="5" t="s">
        <v>10334</v>
      </c>
      <c r="D323" s="5" t="s">
        <v>10953</v>
      </c>
      <c r="E323" s="5" t="s">
        <v>10954</v>
      </c>
      <c r="F323" s="5" t="s">
        <v>10194</v>
      </c>
      <c r="G323" s="5" t="s">
        <v>4986</v>
      </c>
    </row>
    <row r="324" spans="1:7">
      <c r="A324" s="11">
        <v>45460</v>
      </c>
      <c r="B324" s="5">
        <v>250.06</v>
      </c>
      <c r="C324" s="5" t="s">
        <v>10955</v>
      </c>
      <c r="D324" s="5" t="s">
        <v>10956</v>
      </c>
      <c r="E324" s="5" t="s">
        <v>10957</v>
      </c>
      <c r="F324" s="5" t="s">
        <v>10184</v>
      </c>
      <c r="G324" s="5" t="s">
        <v>4393</v>
      </c>
    </row>
    <row r="325" spans="1:7">
      <c r="A325" s="11">
        <v>45457</v>
      </c>
      <c r="B325" s="5">
        <v>246.43</v>
      </c>
      <c r="C325" s="5" t="s">
        <v>10958</v>
      </c>
      <c r="D325" s="5" t="s">
        <v>10959</v>
      </c>
      <c r="E325" s="5" t="s">
        <v>10347</v>
      </c>
      <c r="F325" s="5" t="s">
        <v>10184</v>
      </c>
      <c r="G325" s="5" t="s">
        <v>8140</v>
      </c>
    </row>
    <row r="326" spans="1:7">
      <c r="A326" s="11">
        <v>45456</v>
      </c>
      <c r="B326" s="5">
        <v>248.6</v>
      </c>
      <c r="C326" s="5" t="s">
        <v>10960</v>
      </c>
      <c r="D326" s="5" t="s">
        <v>10961</v>
      </c>
      <c r="E326" s="5" t="s">
        <v>10962</v>
      </c>
      <c r="F326" s="5" t="s">
        <v>10643</v>
      </c>
      <c r="G326" s="5" t="s">
        <v>3721</v>
      </c>
    </row>
    <row r="327" spans="1:7">
      <c r="A327" s="11">
        <v>45455</v>
      </c>
      <c r="B327" s="5">
        <v>248.6</v>
      </c>
      <c r="C327" s="5" t="s">
        <v>10963</v>
      </c>
      <c r="D327" s="5" t="s">
        <v>10964</v>
      </c>
      <c r="E327" s="5" t="s">
        <v>10965</v>
      </c>
      <c r="F327" s="5" t="s">
        <v>10966</v>
      </c>
      <c r="G327" s="5" t="s">
        <v>9441</v>
      </c>
    </row>
    <row r="328" spans="1:7">
      <c r="A328" s="11">
        <v>45454</v>
      </c>
      <c r="B328" s="5">
        <v>252.43</v>
      </c>
      <c r="C328" s="5" t="s">
        <v>3611</v>
      </c>
      <c r="D328" s="5" t="s">
        <v>10967</v>
      </c>
      <c r="E328" s="5" t="s">
        <v>10968</v>
      </c>
      <c r="F328" s="5" t="s">
        <v>10266</v>
      </c>
      <c r="G328" s="5" t="s">
        <v>2851</v>
      </c>
    </row>
    <row r="329" spans="1:7">
      <c r="A329" s="11">
        <v>45453</v>
      </c>
      <c r="B329" s="5">
        <v>253.72</v>
      </c>
      <c r="C329" s="5" t="s">
        <v>10969</v>
      </c>
      <c r="D329" s="5" t="s">
        <v>10970</v>
      </c>
      <c r="E329" s="5" t="s">
        <v>10971</v>
      </c>
      <c r="F329" s="5" t="s">
        <v>10492</v>
      </c>
      <c r="G329" s="5" t="s">
        <v>4600</v>
      </c>
    </row>
    <row r="330" spans="1:7">
      <c r="A330" s="11">
        <v>45450</v>
      </c>
      <c r="B330" s="5">
        <v>247.73</v>
      </c>
      <c r="C330" s="5" t="s">
        <v>3635</v>
      </c>
      <c r="D330" s="5" t="s">
        <v>10972</v>
      </c>
      <c r="E330" s="5" t="s">
        <v>10973</v>
      </c>
      <c r="F330" s="5" t="s">
        <v>10244</v>
      </c>
      <c r="G330" s="5" t="s">
        <v>4889</v>
      </c>
    </row>
    <row r="331" spans="1:7">
      <c r="A331" s="11">
        <v>45449</v>
      </c>
      <c r="B331" s="5">
        <v>250.27</v>
      </c>
      <c r="C331" s="5" t="s">
        <v>10974</v>
      </c>
      <c r="D331" s="5" t="s">
        <v>10975</v>
      </c>
      <c r="E331" s="5" t="s">
        <v>10976</v>
      </c>
      <c r="F331" s="5" t="s">
        <v>10220</v>
      </c>
      <c r="G331" s="5" t="s">
        <v>8153</v>
      </c>
    </row>
    <row r="332" spans="1:7">
      <c r="A332" s="11">
        <v>45448</v>
      </c>
      <c r="B332" s="5">
        <v>248.05</v>
      </c>
      <c r="C332" s="5" t="s">
        <v>10977</v>
      </c>
      <c r="D332" s="5" t="s">
        <v>10978</v>
      </c>
      <c r="E332" s="5" t="s">
        <v>10979</v>
      </c>
      <c r="F332" s="5" t="s">
        <v>10980</v>
      </c>
      <c r="G332" s="5" t="s">
        <v>4844</v>
      </c>
    </row>
    <row r="333" spans="1:7">
      <c r="A333" s="11">
        <v>45447</v>
      </c>
      <c r="B333" s="5">
        <v>245.95</v>
      </c>
      <c r="C333" s="5" t="s">
        <v>3414</v>
      </c>
      <c r="D333" s="5" t="s">
        <v>10981</v>
      </c>
      <c r="E333" s="5" t="s">
        <v>10962</v>
      </c>
      <c r="F333" s="5" t="s">
        <v>10184</v>
      </c>
      <c r="G333" s="5" t="s">
        <v>4640</v>
      </c>
    </row>
    <row r="334" spans="1:7">
      <c r="A334" s="11">
        <v>45446</v>
      </c>
      <c r="B334" s="5">
        <v>248.62</v>
      </c>
      <c r="C334" s="5" t="s">
        <v>10963</v>
      </c>
      <c r="D334" s="5" t="s">
        <v>10982</v>
      </c>
      <c r="E334" s="5" t="s">
        <v>10983</v>
      </c>
      <c r="F334" s="5" t="s">
        <v>10002</v>
      </c>
      <c r="G334" s="5" t="s">
        <v>8015</v>
      </c>
    </row>
    <row r="335" spans="1:7">
      <c r="A335" s="11">
        <v>45443</v>
      </c>
      <c r="B335" s="5">
        <v>253.96</v>
      </c>
      <c r="C335" s="5" t="s">
        <v>3415</v>
      </c>
      <c r="D335" s="5" t="s">
        <v>10984</v>
      </c>
      <c r="E335" s="5" t="s">
        <v>2726</v>
      </c>
      <c r="F335" s="5" t="s">
        <v>9993</v>
      </c>
      <c r="G335" s="5" t="s">
        <v>6424</v>
      </c>
    </row>
    <row r="336" spans="1:7">
      <c r="A336" s="11">
        <v>45442</v>
      </c>
      <c r="B336" s="5">
        <v>249.58</v>
      </c>
      <c r="C336" s="5" t="s">
        <v>10985</v>
      </c>
      <c r="D336" s="5" t="s">
        <v>10986</v>
      </c>
      <c r="E336" s="5" t="s">
        <v>10987</v>
      </c>
      <c r="F336" s="5" t="s">
        <v>9985</v>
      </c>
      <c r="G336" s="5" t="s">
        <v>3353</v>
      </c>
    </row>
    <row r="337" spans="1:7">
      <c r="A337" s="11">
        <v>45441</v>
      </c>
      <c r="B337" s="5">
        <v>245.11</v>
      </c>
      <c r="C337" s="5" t="s">
        <v>10988</v>
      </c>
      <c r="D337" s="5" t="s">
        <v>10989</v>
      </c>
      <c r="E337" s="5" t="s">
        <v>3561</v>
      </c>
      <c r="F337" s="5" t="s">
        <v>10269</v>
      </c>
      <c r="G337" s="5" t="s">
        <v>7019</v>
      </c>
    </row>
    <row r="338" spans="1:7">
      <c r="A338" s="11">
        <v>45440</v>
      </c>
      <c r="B338" s="5">
        <v>248.04</v>
      </c>
      <c r="C338" s="5" t="s">
        <v>10990</v>
      </c>
      <c r="D338" s="5" t="s">
        <v>3578</v>
      </c>
      <c r="E338" s="5" t="s">
        <v>10983</v>
      </c>
      <c r="F338" s="5" t="s">
        <v>10227</v>
      </c>
      <c r="G338" s="5" t="s">
        <v>4056</v>
      </c>
    </row>
    <row r="339" spans="1:7">
      <c r="A339" s="11">
        <v>45436</v>
      </c>
      <c r="B339" s="5">
        <v>247.59</v>
      </c>
      <c r="C339" s="5" t="s">
        <v>3415</v>
      </c>
      <c r="D339" s="5" t="s">
        <v>10991</v>
      </c>
      <c r="E339" s="5" t="s">
        <v>10992</v>
      </c>
      <c r="F339" s="5" t="s">
        <v>10231</v>
      </c>
      <c r="G339" s="5" t="s">
        <v>3933</v>
      </c>
    </row>
    <row r="340" spans="1:7">
      <c r="A340" s="11">
        <v>45435</v>
      </c>
      <c r="B340" s="5">
        <v>249.29</v>
      </c>
      <c r="C340" s="5" t="s">
        <v>10993</v>
      </c>
      <c r="D340" s="5" t="s">
        <v>10994</v>
      </c>
      <c r="E340" s="5" t="s">
        <v>10995</v>
      </c>
      <c r="F340" s="5" t="s">
        <v>9963</v>
      </c>
      <c r="G340" s="5" t="s">
        <v>4127</v>
      </c>
    </row>
    <row r="341" spans="1:7">
      <c r="A341" s="11">
        <v>45434</v>
      </c>
      <c r="B341" s="5">
        <v>252.07</v>
      </c>
      <c r="C341" s="5" t="s">
        <v>3607</v>
      </c>
      <c r="D341" s="5" t="s">
        <v>10996</v>
      </c>
      <c r="E341" s="5" t="s">
        <v>10997</v>
      </c>
      <c r="F341" s="5" t="s">
        <v>9935</v>
      </c>
      <c r="G341" s="5" t="s">
        <v>5668</v>
      </c>
    </row>
    <row r="342" spans="1:7">
      <c r="A342" s="11">
        <v>45433</v>
      </c>
      <c r="B342" s="5">
        <v>252.33</v>
      </c>
      <c r="C342" s="5" t="s">
        <v>10998</v>
      </c>
      <c r="D342" s="5" t="s">
        <v>10999</v>
      </c>
      <c r="E342" s="5" t="s">
        <v>11000</v>
      </c>
      <c r="F342" s="5" t="s">
        <v>11001</v>
      </c>
      <c r="G342" s="5" t="s">
        <v>6846</v>
      </c>
    </row>
    <row r="343" spans="1:7">
      <c r="A343" s="11">
        <v>45432</v>
      </c>
      <c r="B343" s="5">
        <v>254.71</v>
      </c>
      <c r="C343" s="5" t="s">
        <v>11002</v>
      </c>
      <c r="D343" s="5" t="s">
        <v>11003</v>
      </c>
      <c r="E343" s="5" t="s">
        <v>11004</v>
      </c>
      <c r="F343" s="5" t="s">
        <v>11005</v>
      </c>
      <c r="G343" s="5" t="s">
        <v>3315</v>
      </c>
    </row>
    <row r="344" spans="1:7">
      <c r="A344" s="11">
        <v>45429</v>
      </c>
      <c r="B344" s="5">
        <v>257.25</v>
      </c>
      <c r="C344" s="5" t="s">
        <v>11006</v>
      </c>
      <c r="D344" s="5" t="s">
        <v>11006</v>
      </c>
      <c r="E344" s="5" t="s">
        <v>11007</v>
      </c>
      <c r="F344" s="5" t="s">
        <v>10419</v>
      </c>
      <c r="G344" s="5" t="s">
        <v>2968</v>
      </c>
    </row>
    <row r="345" spans="1:7">
      <c r="A345" s="11">
        <v>45428</v>
      </c>
      <c r="B345" s="5">
        <v>258.77999999999997</v>
      </c>
      <c r="C345" s="5" t="s">
        <v>11008</v>
      </c>
      <c r="D345" s="5" t="s">
        <v>11009</v>
      </c>
      <c r="E345" s="5" t="s">
        <v>11003</v>
      </c>
      <c r="F345" s="5" t="s">
        <v>10757</v>
      </c>
      <c r="G345" s="5" t="s">
        <v>2890</v>
      </c>
    </row>
    <row r="346" spans="1:7">
      <c r="A346" s="11">
        <v>45427</v>
      </c>
      <c r="B346" s="5">
        <v>259.32</v>
      </c>
      <c r="C346" s="5" t="s">
        <v>11010</v>
      </c>
      <c r="D346" s="5" t="s">
        <v>10739</v>
      </c>
      <c r="E346" s="5" t="s">
        <v>3590</v>
      </c>
      <c r="F346" s="5" t="s">
        <v>10075</v>
      </c>
      <c r="G346" s="5" t="s">
        <v>3699</v>
      </c>
    </row>
    <row r="347" spans="1:7">
      <c r="A347" s="11">
        <v>45426</v>
      </c>
      <c r="B347" s="5">
        <v>259.04000000000002</v>
      </c>
      <c r="C347" s="5" t="s">
        <v>11011</v>
      </c>
      <c r="D347" s="5" t="s">
        <v>11012</v>
      </c>
      <c r="E347" s="5" t="s">
        <v>11013</v>
      </c>
      <c r="F347" s="5" t="s">
        <v>11014</v>
      </c>
      <c r="G347" s="5" t="s">
        <v>7311</v>
      </c>
    </row>
    <row r="348" spans="1:7">
      <c r="A348" s="11">
        <v>45425</v>
      </c>
      <c r="B348" s="5">
        <v>266.89</v>
      </c>
      <c r="C348" s="5" t="s">
        <v>11015</v>
      </c>
      <c r="D348" s="5" t="s">
        <v>10735</v>
      </c>
      <c r="E348" s="5" t="s">
        <v>10713</v>
      </c>
      <c r="F348" s="5" t="s">
        <v>10131</v>
      </c>
      <c r="G348" s="5" t="s">
        <v>3216</v>
      </c>
    </row>
    <row r="349" spans="1:7">
      <c r="A349" s="11">
        <v>45422</v>
      </c>
      <c r="B349" s="5">
        <v>265.73</v>
      </c>
      <c r="C349" s="5" t="s">
        <v>11016</v>
      </c>
      <c r="D349" s="5" t="s">
        <v>11017</v>
      </c>
      <c r="E349" s="5" t="s">
        <v>11016</v>
      </c>
      <c r="F349" s="5" t="s">
        <v>11018</v>
      </c>
      <c r="G349" s="5" t="s">
        <v>7261</v>
      </c>
    </row>
    <row r="350" spans="1:7">
      <c r="A350" s="11">
        <v>45421</v>
      </c>
      <c r="B350" s="5">
        <v>262.06</v>
      </c>
      <c r="C350" s="5" t="s">
        <v>10379</v>
      </c>
      <c r="D350" s="5" t="s">
        <v>11019</v>
      </c>
      <c r="E350" s="5" t="s">
        <v>10379</v>
      </c>
      <c r="F350" s="5" t="s">
        <v>11020</v>
      </c>
      <c r="G350" s="5" t="s">
        <v>6249</v>
      </c>
    </row>
    <row r="351" spans="1:7">
      <c r="A351" s="11">
        <v>45420</v>
      </c>
      <c r="B351" s="5">
        <v>258.01</v>
      </c>
      <c r="C351" s="5" t="s">
        <v>11021</v>
      </c>
      <c r="D351" s="5" t="s">
        <v>11022</v>
      </c>
      <c r="E351" s="5" t="s">
        <v>11023</v>
      </c>
      <c r="F351" s="5" t="s">
        <v>9963</v>
      </c>
      <c r="G351" s="5" t="s">
        <v>7859</v>
      </c>
    </row>
    <row r="352" spans="1:7">
      <c r="A352" s="11">
        <v>45419</v>
      </c>
      <c r="B352" s="5">
        <v>259.47000000000003</v>
      </c>
      <c r="C352" s="5" t="s">
        <v>11024</v>
      </c>
      <c r="D352" s="5" t="s">
        <v>10411</v>
      </c>
      <c r="E352" s="5" t="s">
        <v>11025</v>
      </c>
      <c r="F352" s="5" t="s">
        <v>10252</v>
      </c>
      <c r="G352" s="5" t="s">
        <v>4589</v>
      </c>
    </row>
    <row r="353" spans="1:7">
      <c r="A353" s="11">
        <v>45418</v>
      </c>
      <c r="B353" s="5">
        <v>260.29000000000002</v>
      </c>
      <c r="C353" s="5" t="s">
        <v>11026</v>
      </c>
      <c r="D353" s="5" t="s">
        <v>11027</v>
      </c>
      <c r="E353" s="5" t="s">
        <v>11028</v>
      </c>
      <c r="F353" s="5" t="s">
        <v>11029</v>
      </c>
      <c r="G353" s="5" t="s">
        <v>2842</v>
      </c>
    </row>
    <row r="354" spans="1:7">
      <c r="A354" s="11">
        <v>45415</v>
      </c>
      <c r="B354" s="5">
        <v>260.64999999999998</v>
      </c>
      <c r="C354" s="5" t="s">
        <v>11030</v>
      </c>
      <c r="D354" s="5" t="s">
        <v>11031</v>
      </c>
      <c r="E354" s="5" t="s">
        <v>11032</v>
      </c>
      <c r="F354" s="5" t="s">
        <v>11018</v>
      </c>
      <c r="G354" s="5" t="s">
        <v>3335</v>
      </c>
    </row>
    <row r="355" spans="1:7">
      <c r="A355" s="11">
        <v>45414</v>
      </c>
      <c r="B355" s="5">
        <v>262.02999999999997</v>
      </c>
      <c r="C355" s="5" t="s">
        <v>11033</v>
      </c>
      <c r="D355" s="5" t="s">
        <v>11034</v>
      </c>
      <c r="E355" s="5" t="s">
        <v>11035</v>
      </c>
      <c r="F355" s="5" t="s">
        <v>10703</v>
      </c>
      <c r="G355" s="5" t="s">
        <v>2955</v>
      </c>
    </row>
    <row r="356" spans="1:7">
      <c r="A356" s="11">
        <v>45413</v>
      </c>
      <c r="B356" s="5">
        <v>260.73</v>
      </c>
      <c r="C356" s="5" t="s">
        <v>11036</v>
      </c>
      <c r="D356" s="5" t="s">
        <v>11037</v>
      </c>
      <c r="E356" s="5" t="s">
        <v>11038</v>
      </c>
      <c r="F356" s="5" t="s">
        <v>11039</v>
      </c>
      <c r="G356" s="5" t="s">
        <v>2703</v>
      </c>
    </row>
    <row r="357" spans="1:7">
      <c r="A357" s="11">
        <v>45412</v>
      </c>
      <c r="B357" s="5">
        <v>261.77999999999997</v>
      </c>
      <c r="C357" s="5" t="s">
        <v>11040</v>
      </c>
      <c r="D357" s="5" t="s">
        <v>11041</v>
      </c>
      <c r="E357" s="5" t="s">
        <v>11042</v>
      </c>
      <c r="F357" s="5" t="s">
        <v>11043</v>
      </c>
      <c r="G357" s="5" t="s">
        <v>3758</v>
      </c>
    </row>
    <row r="358" spans="1:7">
      <c r="A358" s="11">
        <v>45411</v>
      </c>
      <c r="B358" s="5">
        <v>265.86</v>
      </c>
      <c r="C358" s="5" t="s">
        <v>11044</v>
      </c>
      <c r="D358" s="5" t="s">
        <v>11045</v>
      </c>
      <c r="E358" s="5" t="s">
        <v>11046</v>
      </c>
      <c r="F358" s="5" t="s">
        <v>11047</v>
      </c>
      <c r="G358" s="5" t="s">
        <v>3465</v>
      </c>
    </row>
    <row r="359" spans="1:7">
      <c r="A359" s="11">
        <v>45408</v>
      </c>
      <c r="B359" s="5">
        <v>265.83999999999997</v>
      </c>
      <c r="C359" s="5" t="s">
        <v>11048</v>
      </c>
      <c r="D359" s="5" t="s">
        <v>11049</v>
      </c>
      <c r="E359" s="5" t="s">
        <v>11050</v>
      </c>
      <c r="F359" s="5" t="s">
        <v>11051</v>
      </c>
      <c r="G359" s="5" t="s">
        <v>3762</v>
      </c>
    </row>
    <row r="360" spans="1:7">
      <c r="A360" s="11">
        <v>45407</v>
      </c>
      <c r="B360" s="5">
        <v>265.52</v>
      </c>
      <c r="C360" s="5" t="s">
        <v>11052</v>
      </c>
      <c r="D360" s="5" t="s">
        <v>11053</v>
      </c>
      <c r="E360" s="5" t="s">
        <v>11054</v>
      </c>
      <c r="F360" s="5" t="s">
        <v>11055</v>
      </c>
      <c r="G360" s="5" t="s">
        <v>2890</v>
      </c>
    </row>
    <row r="361" spans="1:7">
      <c r="A361" s="11">
        <v>45406</v>
      </c>
      <c r="B361" s="5">
        <v>266.07</v>
      </c>
      <c r="C361" s="5" t="s">
        <v>11056</v>
      </c>
      <c r="D361" s="5" t="s">
        <v>10467</v>
      </c>
      <c r="E361" s="5" t="s">
        <v>11057</v>
      </c>
      <c r="F361" s="5" t="s">
        <v>10354</v>
      </c>
      <c r="G361" s="5" t="s">
        <v>11058</v>
      </c>
    </row>
    <row r="362" spans="1:7">
      <c r="A362" s="11">
        <v>45405</v>
      </c>
      <c r="B362" s="5">
        <v>271.75</v>
      </c>
      <c r="C362" s="5" t="s">
        <v>11059</v>
      </c>
      <c r="D362" s="5" t="s">
        <v>10651</v>
      </c>
      <c r="E362" s="5" t="s">
        <v>10462</v>
      </c>
      <c r="F362" s="5" t="s">
        <v>9966</v>
      </c>
      <c r="G362" s="5" t="s">
        <v>3687</v>
      </c>
    </row>
    <row r="363" spans="1:7">
      <c r="A363" s="11">
        <v>45404</v>
      </c>
      <c r="B363" s="5">
        <v>270.14999999999998</v>
      </c>
      <c r="C363" s="5" t="s">
        <v>11060</v>
      </c>
      <c r="D363" s="5" t="s">
        <v>11061</v>
      </c>
      <c r="E363" s="5" t="s">
        <v>11062</v>
      </c>
      <c r="F363" s="5" t="s">
        <v>10184</v>
      </c>
      <c r="G363" s="5" t="s">
        <v>4421</v>
      </c>
    </row>
    <row r="364" spans="1:7">
      <c r="A364" s="11">
        <v>45401</v>
      </c>
      <c r="B364" s="5">
        <v>266.99</v>
      </c>
      <c r="C364" s="5" t="s">
        <v>11063</v>
      </c>
      <c r="D364" s="5" t="s">
        <v>11064</v>
      </c>
      <c r="E364" s="5" t="s">
        <v>11065</v>
      </c>
      <c r="F364" s="5" t="s">
        <v>10148</v>
      </c>
      <c r="G364" s="5" t="s">
        <v>3320</v>
      </c>
    </row>
    <row r="365" spans="1:7">
      <c r="A365" s="11">
        <v>45400</v>
      </c>
      <c r="B365" s="5">
        <v>263.37</v>
      </c>
      <c r="C365" s="5" t="s">
        <v>11066</v>
      </c>
      <c r="D365" s="5" t="s">
        <v>11067</v>
      </c>
      <c r="E365" s="5" t="s">
        <v>11068</v>
      </c>
      <c r="F365" s="5" t="s">
        <v>11069</v>
      </c>
      <c r="G365" s="5" t="s">
        <v>3699</v>
      </c>
    </row>
    <row r="366" spans="1:7">
      <c r="A366" s="11">
        <v>45399</v>
      </c>
      <c r="B366" s="5">
        <v>263.07</v>
      </c>
      <c r="C366" s="5" t="s">
        <v>11070</v>
      </c>
      <c r="D366" s="5" t="s">
        <v>11071</v>
      </c>
      <c r="E366" s="5" t="s">
        <v>11072</v>
      </c>
      <c r="F366" s="5" t="s">
        <v>10176</v>
      </c>
      <c r="G366" s="5" t="s">
        <v>2905</v>
      </c>
    </row>
    <row r="367" spans="1:7">
      <c r="A367" s="11">
        <v>45398</v>
      </c>
      <c r="B367" s="5">
        <v>264.94</v>
      </c>
      <c r="C367" s="5" t="s">
        <v>11073</v>
      </c>
      <c r="D367" s="5" t="s">
        <v>11074</v>
      </c>
      <c r="E367" s="5" t="s">
        <v>11075</v>
      </c>
      <c r="F367" s="5" t="s">
        <v>10419</v>
      </c>
      <c r="G367" s="5" t="s">
        <v>3490</v>
      </c>
    </row>
    <row r="368" spans="1:7">
      <c r="A368" s="11">
        <v>45397</v>
      </c>
      <c r="B368" s="5">
        <v>266.74</v>
      </c>
      <c r="C368" s="5" t="s">
        <v>11076</v>
      </c>
      <c r="D368" s="5" t="s">
        <v>11077</v>
      </c>
      <c r="E368" s="5" t="s">
        <v>11078</v>
      </c>
      <c r="F368" s="5" t="s">
        <v>11079</v>
      </c>
      <c r="G368" s="5" t="s">
        <v>2703</v>
      </c>
    </row>
    <row r="369" spans="1:7">
      <c r="A369" s="11">
        <v>45394</v>
      </c>
      <c r="B369" s="5">
        <v>267.8</v>
      </c>
      <c r="C369" s="5" t="s">
        <v>10448</v>
      </c>
      <c r="D369" s="5" t="s">
        <v>10679</v>
      </c>
      <c r="E369" s="5" t="s">
        <v>11080</v>
      </c>
      <c r="F369" s="5" t="s">
        <v>10266</v>
      </c>
      <c r="G369" s="5" t="s">
        <v>11081</v>
      </c>
    </row>
    <row r="370" spans="1:7">
      <c r="A370" s="11">
        <v>45393</v>
      </c>
      <c r="B370" s="5">
        <v>272.18</v>
      </c>
      <c r="C370" s="5" t="s">
        <v>11082</v>
      </c>
      <c r="D370" s="5" t="s">
        <v>10507</v>
      </c>
      <c r="E370" s="5" t="s">
        <v>11083</v>
      </c>
      <c r="F370" s="5" t="s">
        <v>11001</v>
      </c>
      <c r="G370" s="5" t="s">
        <v>3610</v>
      </c>
    </row>
    <row r="371" spans="1:7">
      <c r="A371" s="11">
        <v>45392</v>
      </c>
      <c r="B371" s="5">
        <v>270.3</v>
      </c>
      <c r="C371" s="5" t="s">
        <v>11084</v>
      </c>
      <c r="D371" s="5" t="s">
        <v>11085</v>
      </c>
      <c r="E371" s="5" t="s">
        <v>10675</v>
      </c>
      <c r="F371" s="5" t="s">
        <v>10116</v>
      </c>
      <c r="G371" s="5" t="s">
        <v>10201</v>
      </c>
    </row>
    <row r="372" spans="1:7">
      <c r="A372" s="11">
        <v>45391</v>
      </c>
      <c r="B372" s="5">
        <v>276.37</v>
      </c>
      <c r="C372" s="5" t="s">
        <v>11086</v>
      </c>
      <c r="D372" s="5" t="s">
        <v>11087</v>
      </c>
      <c r="E372" s="5" t="s">
        <v>11088</v>
      </c>
      <c r="F372" s="5" t="s">
        <v>10423</v>
      </c>
      <c r="G372" s="5" t="s">
        <v>5216</v>
      </c>
    </row>
    <row r="373" spans="1:7">
      <c r="A373" s="11">
        <v>45390</v>
      </c>
      <c r="B373" s="5">
        <v>275.57</v>
      </c>
      <c r="C373" s="5" t="s">
        <v>10641</v>
      </c>
      <c r="D373" s="5" t="s">
        <v>11089</v>
      </c>
      <c r="E373" s="5" t="s">
        <v>11090</v>
      </c>
      <c r="F373" s="5" t="s">
        <v>11091</v>
      </c>
      <c r="G373" s="5" t="s">
        <v>3529</v>
      </c>
    </row>
    <row r="374" spans="1:7">
      <c r="A374" s="11">
        <v>45387</v>
      </c>
      <c r="B374" s="5">
        <v>273.52</v>
      </c>
      <c r="C374" s="5" t="s">
        <v>10486</v>
      </c>
      <c r="D374" s="5" t="s">
        <v>11092</v>
      </c>
      <c r="E374" s="5" t="s">
        <v>11093</v>
      </c>
      <c r="F374" s="5" t="s">
        <v>10351</v>
      </c>
      <c r="G374" s="5" t="s">
        <v>5221</v>
      </c>
    </row>
    <row r="375" spans="1:7">
      <c r="A375" s="11">
        <v>45386</v>
      </c>
      <c r="B375" s="5">
        <v>275.51</v>
      </c>
      <c r="C375" s="5" t="s">
        <v>11094</v>
      </c>
      <c r="D375" s="5" t="s">
        <v>11095</v>
      </c>
      <c r="E375" s="5" t="s">
        <v>11096</v>
      </c>
      <c r="F375" s="5" t="s">
        <v>10573</v>
      </c>
      <c r="G375" s="5" t="s">
        <v>4640</v>
      </c>
    </row>
    <row r="376" spans="1:7">
      <c r="A376" s="11">
        <v>45385</v>
      </c>
      <c r="B376" s="5">
        <v>278.49</v>
      </c>
      <c r="C376" s="5" t="s">
        <v>11097</v>
      </c>
      <c r="D376" s="5" t="s">
        <v>11098</v>
      </c>
      <c r="E376" s="5" t="s">
        <v>10486</v>
      </c>
      <c r="F376" s="5" t="s">
        <v>10064</v>
      </c>
      <c r="G376" s="5" t="s">
        <v>3895</v>
      </c>
    </row>
    <row r="377" spans="1:7">
      <c r="A377" s="11">
        <v>45384</v>
      </c>
      <c r="B377" s="5">
        <v>275.29000000000002</v>
      </c>
      <c r="C377" s="5" t="s">
        <v>11099</v>
      </c>
      <c r="D377" s="5" t="s">
        <v>11100</v>
      </c>
      <c r="E377" s="5" t="s">
        <v>10458</v>
      </c>
      <c r="F377" s="5" t="s">
        <v>11101</v>
      </c>
      <c r="G377" s="5" t="s">
        <v>5651</v>
      </c>
    </row>
    <row r="378" spans="1:7">
      <c r="A378" s="11">
        <v>45383</v>
      </c>
      <c r="B378" s="5">
        <v>280.13</v>
      </c>
      <c r="C378" s="5" t="s">
        <v>11102</v>
      </c>
      <c r="D378" s="5" t="s">
        <v>11103</v>
      </c>
      <c r="E378" s="5" t="s">
        <v>10552</v>
      </c>
      <c r="F378" s="5" t="s">
        <v>11104</v>
      </c>
      <c r="G378" s="5" t="s">
        <v>11105</v>
      </c>
    </row>
    <row r="379" spans="1:7">
      <c r="A379" s="11">
        <v>45379</v>
      </c>
      <c r="B379" s="5">
        <v>289.74</v>
      </c>
      <c r="C379" s="5" t="s">
        <v>11106</v>
      </c>
      <c r="D379" s="5" t="s">
        <v>11107</v>
      </c>
      <c r="E379" s="5" t="s">
        <v>10821</v>
      </c>
      <c r="F379" s="5" t="s">
        <v>10248</v>
      </c>
      <c r="G379" s="5" t="s">
        <v>3741</v>
      </c>
    </row>
    <row r="380" spans="1:7">
      <c r="A380" s="11">
        <v>45378</v>
      </c>
      <c r="B380" s="5">
        <v>287.88</v>
      </c>
      <c r="C380" s="5" t="s">
        <v>11108</v>
      </c>
      <c r="D380" s="5" t="s">
        <v>11108</v>
      </c>
      <c r="E380" s="5" t="s">
        <v>11109</v>
      </c>
      <c r="F380" s="5" t="s">
        <v>10849</v>
      </c>
      <c r="G380" s="5" t="s">
        <v>6800</v>
      </c>
    </row>
    <row r="381" spans="1:7">
      <c r="A381" s="11">
        <v>45377</v>
      </c>
      <c r="B381" s="5">
        <v>288.99</v>
      </c>
      <c r="C381" s="5" t="s">
        <v>11110</v>
      </c>
      <c r="D381" s="5" t="s">
        <v>11111</v>
      </c>
      <c r="E381" s="5" t="s">
        <v>10626</v>
      </c>
      <c r="F381" s="5" t="s">
        <v>11112</v>
      </c>
      <c r="G381" s="5" t="s">
        <v>6749</v>
      </c>
    </row>
    <row r="382" spans="1:7">
      <c r="A382" s="11">
        <v>45376</v>
      </c>
      <c r="B382" s="5">
        <v>282.57</v>
      </c>
      <c r="C382" s="5" t="s">
        <v>11113</v>
      </c>
      <c r="D382" s="5" t="s">
        <v>11114</v>
      </c>
      <c r="E382" s="5" t="s">
        <v>11115</v>
      </c>
      <c r="F382" s="5" t="s">
        <v>11116</v>
      </c>
      <c r="G382" s="5" t="s">
        <v>7460</v>
      </c>
    </row>
    <row r="383" spans="1:7">
      <c r="A383" s="11">
        <v>45373</v>
      </c>
      <c r="B383" s="5">
        <v>284.32</v>
      </c>
      <c r="C383" s="5" t="s">
        <v>11117</v>
      </c>
      <c r="D383" s="5" t="s">
        <v>10619</v>
      </c>
      <c r="E383" s="5" t="s">
        <v>11118</v>
      </c>
      <c r="F383" s="5" t="s">
        <v>9116</v>
      </c>
      <c r="G383" s="5" t="s">
        <v>11119</v>
      </c>
    </row>
    <row r="384" spans="1:7">
      <c r="A384" s="11">
        <v>45372</v>
      </c>
      <c r="B384" s="5">
        <v>264.85000000000002</v>
      </c>
      <c r="C384" s="5" t="s">
        <v>11120</v>
      </c>
      <c r="D384" s="5" t="s">
        <v>11121</v>
      </c>
      <c r="E384" s="5" t="s">
        <v>11122</v>
      </c>
      <c r="F384" s="5" t="s">
        <v>11123</v>
      </c>
      <c r="G384" s="5" t="s">
        <v>4776</v>
      </c>
    </row>
    <row r="385" spans="1:7">
      <c r="A385" s="11">
        <v>45371</v>
      </c>
      <c r="B385" s="5">
        <v>259.99</v>
      </c>
      <c r="C385" s="5" t="s">
        <v>11124</v>
      </c>
      <c r="D385" s="5" t="s">
        <v>11125</v>
      </c>
      <c r="E385" s="5" t="s">
        <v>11126</v>
      </c>
      <c r="F385" s="5" t="s">
        <v>10148</v>
      </c>
      <c r="G385" s="5" t="s">
        <v>3683</v>
      </c>
    </row>
    <row r="386" spans="1:7">
      <c r="A386" s="11">
        <v>45370</v>
      </c>
      <c r="B386" s="5">
        <v>256.62</v>
      </c>
      <c r="C386" s="5" t="s">
        <v>11127</v>
      </c>
      <c r="D386" s="5" t="s">
        <v>11128</v>
      </c>
      <c r="E386" s="5" t="s">
        <v>11129</v>
      </c>
      <c r="F386" s="5" t="s">
        <v>9925</v>
      </c>
      <c r="G386" s="5" t="s">
        <v>4397</v>
      </c>
    </row>
    <row r="387" spans="1:7">
      <c r="A387" s="11">
        <v>45369</v>
      </c>
      <c r="B387" s="5">
        <v>253.18</v>
      </c>
      <c r="C387" s="5" t="s">
        <v>11130</v>
      </c>
      <c r="D387" s="5" t="s">
        <v>11131</v>
      </c>
      <c r="E387" s="5" t="s">
        <v>11132</v>
      </c>
      <c r="F387" s="5" t="s">
        <v>10966</v>
      </c>
      <c r="G387" s="5" t="s">
        <v>2782</v>
      </c>
    </row>
    <row r="388" spans="1:7">
      <c r="A388" s="11">
        <v>45366</v>
      </c>
      <c r="B388" s="5">
        <v>253.29</v>
      </c>
      <c r="C388" s="5" t="s">
        <v>11133</v>
      </c>
      <c r="D388" s="5" t="s">
        <v>11023</v>
      </c>
      <c r="E388" s="5" t="s">
        <v>11134</v>
      </c>
      <c r="F388" s="5" t="s">
        <v>11135</v>
      </c>
      <c r="G388" s="5" t="s">
        <v>3393</v>
      </c>
    </row>
    <row r="389" spans="1:7">
      <c r="A389" s="11">
        <v>45365</v>
      </c>
      <c r="B389" s="5">
        <v>255.53</v>
      </c>
      <c r="C389" s="5" t="s">
        <v>10386</v>
      </c>
      <c r="D389" s="5" t="s">
        <v>11136</v>
      </c>
      <c r="E389" s="5" t="s">
        <v>11137</v>
      </c>
      <c r="F389" s="5" t="s">
        <v>10028</v>
      </c>
      <c r="G389" s="5" t="s">
        <v>3762</v>
      </c>
    </row>
    <row r="390" spans="1:7">
      <c r="A390" s="11">
        <v>45364</v>
      </c>
      <c r="B390" s="5">
        <v>255.22</v>
      </c>
      <c r="C390" s="5" t="s">
        <v>11138</v>
      </c>
      <c r="D390" s="5" t="s">
        <v>10379</v>
      </c>
      <c r="E390" s="5" t="s">
        <v>11139</v>
      </c>
      <c r="F390" s="5" t="s">
        <v>9979</v>
      </c>
      <c r="G390" s="5" t="s">
        <v>3199</v>
      </c>
    </row>
    <row r="391" spans="1:7">
      <c r="A391" s="11">
        <v>45363</v>
      </c>
      <c r="B391" s="5">
        <v>254.22</v>
      </c>
      <c r="C391" s="5" t="s">
        <v>11140</v>
      </c>
      <c r="D391" s="5" t="s">
        <v>3595</v>
      </c>
      <c r="E391" s="5" t="s">
        <v>11141</v>
      </c>
      <c r="F391" s="5" t="s">
        <v>10082</v>
      </c>
      <c r="G391" s="5" t="s">
        <v>2973</v>
      </c>
    </row>
    <row r="392" spans="1:7">
      <c r="A392" s="11">
        <v>45362</v>
      </c>
      <c r="B392" s="5">
        <v>252.7</v>
      </c>
      <c r="C392" s="5" t="s">
        <v>11142</v>
      </c>
      <c r="D392" s="5" t="s">
        <v>11143</v>
      </c>
      <c r="E392" s="5" t="s">
        <v>11142</v>
      </c>
      <c r="F392" s="5" t="s">
        <v>10492</v>
      </c>
      <c r="G392" s="5" t="s">
        <v>3008</v>
      </c>
    </row>
    <row r="393" spans="1:7">
      <c r="A393" s="11">
        <v>45359</v>
      </c>
      <c r="B393" s="5">
        <v>247.68</v>
      </c>
      <c r="C393" s="5" t="s">
        <v>11144</v>
      </c>
      <c r="D393" s="5" t="s">
        <v>11145</v>
      </c>
      <c r="E393" s="5" t="s">
        <v>11146</v>
      </c>
      <c r="F393" s="5" t="s">
        <v>10779</v>
      </c>
      <c r="G393" s="5" t="s">
        <v>6269</v>
      </c>
    </row>
    <row r="394" spans="1:7">
      <c r="A394" s="11">
        <v>45358</v>
      </c>
      <c r="B394" s="5">
        <v>250.24</v>
      </c>
      <c r="C394" s="5" t="s">
        <v>11147</v>
      </c>
      <c r="D394" s="5" t="s">
        <v>11148</v>
      </c>
      <c r="E394" s="5" t="s">
        <v>11149</v>
      </c>
      <c r="F394" s="5" t="s">
        <v>10436</v>
      </c>
      <c r="G394" s="5" t="s">
        <v>4673</v>
      </c>
    </row>
    <row r="395" spans="1:7">
      <c r="A395" s="11">
        <v>45357</v>
      </c>
      <c r="B395" s="5">
        <v>248.4</v>
      </c>
      <c r="C395" s="5" t="s">
        <v>11150</v>
      </c>
      <c r="D395" s="5" t="s">
        <v>11151</v>
      </c>
      <c r="E395" s="5" t="s">
        <v>11152</v>
      </c>
      <c r="F395" s="5" t="s">
        <v>10248</v>
      </c>
      <c r="G395" s="5" t="s">
        <v>5965</v>
      </c>
    </row>
    <row r="396" spans="1:7">
      <c r="A396" s="11">
        <v>45356</v>
      </c>
      <c r="B396" s="5">
        <v>248.72</v>
      </c>
      <c r="C396" s="5" t="s">
        <v>11153</v>
      </c>
      <c r="D396" s="5" t="s">
        <v>11154</v>
      </c>
      <c r="E396" s="5" t="s">
        <v>11155</v>
      </c>
      <c r="F396" s="5" t="s">
        <v>11156</v>
      </c>
      <c r="G396" s="5" t="s">
        <v>4664</v>
      </c>
    </row>
    <row r="397" spans="1:7">
      <c r="A397" s="11">
        <v>45355</v>
      </c>
      <c r="B397" s="5">
        <v>246.77</v>
      </c>
      <c r="C397" s="5" t="s">
        <v>11157</v>
      </c>
      <c r="D397" s="5" t="s">
        <v>11158</v>
      </c>
      <c r="E397" s="5" t="s">
        <v>11159</v>
      </c>
      <c r="F397" s="5" t="s">
        <v>10343</v>
      </c>
      <c r="G397" s="5" t="s">
        <v>3630</v>
      </c>
    </row>
    <row r="398" spans="1:7">
      <c r="A398" s="11">
        <v>45352</v>
      </c>
      <c r="B398" s="5">
        <v>246.6</v>
      </c>
      <c r="C398" s="5" t="s">
        <v>3602</v>
      </c>
      <c r="D398" s="5" t="s">
        <v>11160</v>
      </c>
      <c r="E398" s="5" t="s">
        <v>11161</v>
      </c>
      <c r="F398" s="5" t="s">
        <v>10162</v>
      </c>
      <c r="G398" s="5" t="s">
        <v>2870</v>
      </c>
    </row>
    <row r="399" spans="1:7">
      <c r="A399" s="11">
        <v>45351</v>
      </c>
      <c r="B399" s="5">
        <v>248.97</v>
      </c>
      <c r="C399" s="5" t="s">
        <v>11162</v>
      </c>
      <c r="D399" s="5" t="s">
        <v>11163</v>
      </c>
      <c r="E399" s="5" t="s">
        <v>11164</v>
      </c>
      <c r="F399" s="5" t="s">
        <v>11165</v>
      </c>
      <c r="G399" s="5" t="s">
        <v>3605</v>
      </c>
    </row>
    <row r="400" spans="1:7">
      <c r="A400" s="11">
        <v>45350</v>
      </c>
      <c r="B400" s="5">
        <v>244.37</v>
      </c>
      <c r="C400" s="5" t="s">
        <v>11166</v>
      </c>
      <c r="D400" s="5" t="s">
        <v>11167</v>
      </c>
      <c r="E400" s="5" t="s">
        <v>11168</v>
      </c>
      <c r="F400" s="5" t="s">
        <v>9925</v>
      </c>
      <c r="G400" s="5" t="s">
        <v>3785</v>
      </c>
    </row>
    <row r="401" spans="1:7">
      <c r="A401" s="11">
        <v>45349</v>
      </c>
      <c r="B401" s="5">
        <v>241.4</v>
      </c>
      <c r="C401" s="5" t="s">
        <v>2779</v>
      </c>
      <c r="D401" s="5" t="s">
        <v>11169</v>
      </c>
      <c r="E401" s="5" t="s">
        <v>11170</v>
      </c>
      <c r="F401" s="5" t="s">
        <v>11001</v>
      </c>
      <c r="G401" s="5" t="s">
        <v>3762</v>
      </c>
    </row>
    <row r="402" spans="1:7">
      <c r="A402" s="11">
        <v>45348</v>
      </c>
      <c r="B402" s="5">
        <v>241.12</v>
      </c>
      <c r="C402" s="5" t="s">
        <v>11171</v>
      </c>
      <c r="D402" s="5" t="s">
        <v>11172</v>
      </c>
      <c r="E402" s="5" t="s">
        <v>11173</v>
      </c>
      <c r="F402" s="5" t="s">
        <v>9998</v>
      </c>
      <c r="G402" s="5" t="s">
        <v>8338</v>
      </c>
    </row>
    <row r="403" spans="1:7">
      <c r="A403" s="11">
        <v>45345</v>
      </c>
      <c r="B403" s="5">
        <v>243.46</v>
      </c>
      <c r="C403" s="5" t="s">
        <v>11174</v>
      </c>
      <c r="D403" s="5" t="s">
        <v>11175</v>
      </c>
      <c r="E403" s="5" t="s">
        <v>11176</v>
      </c>
      <c r="F403" s="5" t="s">
        <v>10257</v>
      </c>
      <c r="G403" s="5" t="s">
        <v>3863</v>
      </c>
    </row>
    <row r="404" spans="1:7">
      <c r="A404" s="11">
        <v>45344</v>
      </c>
      <c r="B404" s="5">
        <v>244.16</v>
      </c>
      <c r="C404" s="5" t="s">
        <v>11177</v>
      </c>
      <c r="D404" s="5" t="s">
        <v>11178</v>
      </c>
      <c r="E404" s="5" t="s">
        <v>11179</v>
      </c>
      <c r="F404" s="5" t="s">
        <v>10711</v>
      </c>
      <c r="G404" s="5" t="s">
        <v>5417</v>
      </c>
    </row>
    <row r="405" spans="1:7">
      <c r="A405" s="11">
        <v>45343</v>
      </c>
      <c r="B405" s="5">
        <v>241.41</v>
      </c>
      <c r="C405" s="5" t="s">
        <v>10069</v>
      </c>
      <c r="D405" s="5" t="s">
        <v>11180</v>
      </c>
      <c r="E405" s="5" t="s">
        <v>11181</v>
      </c>
      <c r="F405" s="5" t="s">
        <v>10191</v>
      </c>
      <c r="G405" s="5" t="s">
        <v>3095</v>
      </c>
    </row>
    <row r="406" spans="1:7">
      <c r="A406" s="11">
        <v>45342</v>
      </c>
      <c r="B406" s="5">
        <v>239.54</v>
      </c>
      <c r="C406" s="5" t="s">
        <v>11182</v>
      </c>
      <c r="D406" s="5" t="s">
        <v>11183</v>
      </c>
      <c r="E406" s="5" t="s">
        <v>9946</v>
      </c>
      <c r="F406" s="5" t="s">
        <v>9971</v>
      </c>
      <c r="G406" s="5" t="s">
        <v>5197</v>
      </c>
    </row>
    <row r="407" spans="1:7">
      <c r="A407" s="11">
        <v>45338</v>
      </c>
      <c r="B407" s="5">
        <v>237.59</v>
      </c>
      <c r="C407" s="5" t="s">
        <v>11184</v>
      </c>
      <c r="D407" s="5" t="s">
        <v>2750</v>
      </c>
      <c r="E407" s="5" t="s">
        <v>3780</v>
      </c>
      <c r="F407" s="5" t="s">
        <v>11185</v>
      </c>
      <c r="G407" s="5" t="s">
        <v>3105</v>
      </c>
    </row>
    <row r="408" spans="1:7">
      <c r="A408" s="11">
        <v>45337</v>
      </c>
      <c r="B408" s="5">
        <v>236.52</v>
      </c>
      <c r="C408" s="5" t="s">
        <v>4053</v>
      </c>
      <c r="D408" s="5" t="s">
        <v>11186</v>
      </c>
      <c r="E408" s="5" t="s">
        <v>11187</v>
      </c>
      <c r="F408" s="5" t="s">
        <v>10024</v>
      </c>
      <c r="G408" s="5" t="s">
        <v>5965</v>
      </c>
    </row>
    <row r="409" spans="1:7">
      <c r="A409" s="11">
        <v>45336</v>
      </c>
      <c r="B409" s="5">
        <v>236.83</v>
      </c>
      <c r="C409" s="5" t="s">
        <v>11188</v>
      </c>
      <c r="D409" s="5" t="s">
        <v>11189</v>
      </c>
      <c r="E409" s="5" t="s">
        <v>11190</v>
      </c>
      <c r="F409" s="5" t="s">
        <v>9963</v>
      </c>
      <c r="G409" s="5" t="s">
        <v>4244</v>
      </c>
    </row>
    <row r="410" spans="1:7">
      <c r="A410" s="11">
        <v>45335</v>
      </c>
      <c r="B410" s="5">
        <v>236.39</v>
      </c>
      <c r="C410" s="5" t="s">
        <v>11191</v>
      </c>
      <c r="D410" s="5" t="s">
        <v>11192</v>
      </c>
      <c r="E410" s="5" t="s">
        <v>10213</v>
      </c>
      <c r="F410" s="5" t="s">
        <v>11193</v>
      </c>
      <c r="G410" s="5" t="s">
        <v>11194</v>
      </c>
    </row>
    <row r="411" spans="1:7">
      <c r="A411" s="11">
        <v>45334</v>
      </c>
      <c r="B411" s="5">
        <v>244.44</v>
      </c>
      <c r="C411" s="5" t="s">
        <v>11195</v>
      </c>
      <c r="D411" s="5" t="s">
        <v>11196</v>
      </c>
      <c r="E411" s="5" t="s">
        <v>11197</v>
      </c>
      <c r="F411" s="5" t="s">
        <v>9935</v>
      </c>
      <c r="G411" s="5" t="s">
        <v>3529</v>
      </c>
    </row>
    <row r="412" spans="1:7">
      <c r="A412" s="11">
        <v>45331</v>
      </c>
      <c r="B412" s="5">
        <v>242.62</v>
      </c>
      <c r="C412" s="5" t="s">
        <v>11198</v>
      </c>
      <c r="D412" s="5" t="s">
        <v>11199</v>
      </c>
      <c r="E412" s="5" t="s">
        <v>11200</v>
      </c>
      <c r="F412" s="5" t="s">
        <v>10849</v>
      </c>
      <c r="G412" s="5" t="s">
        <v>3770</v>
      </c>
    </row>
    <row r="413" spans="1:7">
      <c r="A413" s="11">
        <v>45330</v>
      </c>
      <c r="B413" s="5">
        <v>241.75</v>
      </c>
      <c r="C413" s="5" t="s">
        <v>11201</v>
      </c>
      <c r="D413" s="5" t="s">
        <v>11202</v>
      </c>
      <c r="E413" s="5" t="s">
        <v>11203</v>
      </c>
      <c r="F413" s="5" t="s">
        <v>10204</v>
      </c>
      <c r="G413" s="5" t="s">
        <v>4041</v>
      </c>
    </row>
    <row r="414" spans="1:7">
      <c r="A414" s="11">
        <v>45329</v>
      </c>
      <c r="B414" s="5">
        <v>242.13</v>
      </c>
      <c r="C414" s="5" t="s">
        <v>11204</v>
      </c>
      <c r="D414" s="5" t="s">
        <v>11205</v>
      </c>
      <c r="E414" s="5" t="s">
        <v>11206</v>
      </c>
      <c r="F414" s="5" t="s">
        <v>11207</v>
      </c>
      <c r="G414" s="5" t="s">
        <v>6063</v>
      </c>
    </row>
    <row r="415" spans="1:7">
      <c r="A415" s="11">
        <v>45328</v>
      </c>
      <c r="B415" s="5">
        <v>241.32</v>
      </c>
      <c r="C415" s="5" t="s">
        <v>3662</v>
      </c>
      <c r="D415" s="5" t="s">
        <v>11208</v>
      </c>
      <c r="E415" s="5" t="s">
        <v>11209</v>
      </c>
      <c r="F415" s="5" t="s">
        <v>10576</v>
      </c>
      <c r="G415" s="5" t="s">
        <v>5815</v>
      </c>
    </row>
    <row r="416" spans="1:7">
      <c r="A416" s="11">
        <v>45327</v>
      </c>
      <c r="B416" s="5">
        <v>238.31</v>
      </c>
      <c r="C416" s="5" t="s">
        <v>3492</v>
      </c>
      <c r="D416" s="5" t="s">
        <v>11210</v>
      </c>
      <c r="E416" s="5" t="s">
        <v>11211</v>
      </c>
      <c r="F416" s="5" t="s">
        <v>10209</v>
      </c>
      <c r="G416" s="5" t="s">
        <v>7987</v>
      </c>
    </row>
    <row r="417" spans="1:7">
      <c r="A417" s="11">
        <v>45324</v>
      </c>
      <c r="B417" s="5">
        <v>242.36</v>
      </c>
      <c r="C417" s="5" t="s">
        <v>11212</v>
      </c>
      <c r="D417" s="5" t="s">
        <v>11213</v>
      </c>
      <c r="E417" s="5" t="s">
        <v>11214</v>
      </c>
      <c r="F417" s="5" t="s">
        <v>11215</v>
      </c>
      <c r="G417" s="5" t="s">
        <v>5934</v>
      </c>
    </row>
    <row r="418" spans="1:7">
      <c r="A418" s="11">
        <v>45323</v>
      </c>
      <c r="B418" s="5">
        <v>241.95</v>
      </c>
      <c r="C418" s="5" t="s">
        <v>11216</v>
      </c>
      <c r="D418" s="5" t="s">
        <v>11217</v>
      </c>
      <c r="E418" s="5" t="s">
        <v>11218</v>
      </c>
      <c r="F418" s="5" t="s">
        <v>10596</v>
      </c>
      <c r="G418" s="5" t="s">
        <v>3957</v>
      </c>
    </row>
    <row r="419" spans="1:7">
      <c r="A419" s="11">
        <v>45322</v>
      </c>
      <c r="B419" s="5">
        <v>241.29</v>
      </c>
      <c r="C419" s="5" t="s">
        <v>11219</v>
      </c>
      <c r="D419" s="5" t="s">
        <v>10392</v>
      </c>
      <c r="E419" s="5" t="s">
        <v>11220</v>
      </c>
      <c r="F419" s="5" t="s">
        <v>11221</v>
      </c>
      <c r="G419" s="5" t="s">
        <v>6269</v>
      </c>
    </row>
    <row r="420" spans="1:7">
      <c r="A420" s="11">
        <v>45321</v>
      </c>
      <c r="B420" s="5">
        <v>243.77</v>
      </c>
      <c r="C420" s="5" t="s">
        <v>11222</v>
      </c>
      <c r="D420" s="5" t="s">
        <v>11223</v>
      </c>
      <c r="E420" s="5" t="s">
        <v>3559</v>
      </c>
      <c r="F420" s="5" t="s">
        <v>11224</v>
      </c>
      <c r="G420" s="5" t="s">
        <v>10607</v>
      </c>
    </row>
    <row r="421" spans="1:7">
      <c r="A421" s="11">
        <v>45320</v>
      </c>
      <c r="B421" s="5">
        <v>248.03</v>
      </c>
      <c r="C421" s="5" t="s">
        <v>11225</v>
      </c>
      <c r="D421" s="5" t="s">
        <v>11226</v>
      </c>
      <c r="E421" s="5" t="s">
        <v>3433</v>
      </c>
      <c r="F421" s="5" t="s">
        <v>10103</v>
      </c>
      <c r="G421" s="5" t="s">
        <v>3047</v>
      </c>
    </row>
    <row r="422" spans="1:7">
      <c r="A422" s="11">
        <v>45317</v>
      </c>
      <c r="B422" s="5">
        <v>251.55</v>
      </c>
      <c r="C422" s="5" t="s">
        <v>11227</v>
      </c>
      <c r="D422" s="5" t="s">
        <v>11228</v>
      </c>
      <c r="E422" s="5" t="s">
        <v>11229</v>
      </c>
      <c r="F422" s="5" t="s">
        <v>10469</v>
      </c>
      <c r="G422" s="5" t="s">
        <v>7460</v>
      </c>
    </row>
    <row r="423" spans="1:7">
      <c r="A423" s="11">
        <v>45316</v>
      </c>
      <c r="B423" s="5">
        <v>253.13</v>
      </c>
      <c r="C423" s="5" t="s">
        <v>11230</v>
      </c>
      <c r="D423" s="5" t="s">
        <v>2694</v>
      </c>
      <c r="E423" s="5" t="s">
        <v>11231</v>
      </c>
      <c r="F423" s="5" t="s">
        <v>10684</v>
      </c>
      <c r="G423" s="5" t="s">
        <v>4397</v>
      </c>
    </row>
    <row r="424" spans="1:7">
      <c r="A424" s="11">
        <v>45315</v>
      </c>
      <c r="B424" s="5">
        <v>249.73</v>
      </c>
      <c r="C424" s="5" t="s">
        <v>11232</v>
      </c>
      <c r="D424" s="5" t="s">
        <v>11233</v>
      </c>
      <c r="E424" s="5" t="s">
        <v>11154</v>
      </c>
      <c r="F424" s="5" t="s">
        <v>8982</v>
      </c>
      <c r="G424" s="5" t="s">
        <v>6170</v>
      </c>
    </row>
    <row r="425" spans="1:7">
      <c r="A425" s="11">
        <v>45314</v>
      </c>
      <c r="B425" s="5">
        <v>250.85</v>
      </c>
      <c r="C425" s="5" t="s">
        <v>11234</v>
      </c>
      <c r="D425" s="5" t="s">
        <v>11235</v>
      </c>
      <c r="E425" s="5" t="s">
        <v>11236</v>
      </c>
      <c r="F425" s="5" t="s">
        <v>11237</v>
      </c>
      <c r="G425" s="5" t="s">
        <v>2924</v>
      </c>
    </row>
    <row r="426" spans="1:7">
      <c r="A426" s="11">
        <v>45313</v>
      </c>
      <c r="B426" s="5">
        <v>250.69</v>
      </c>
      <c r="C426" s="5" t="s">
        <v>11238</v>
      </c>
      <c r="D426" s="5" t="s">
        <v>11239</v>
      </c>
      <c r="E426" s="5" t="s">
        <v>11238</v>
      </c>
      <c r="F426" s="5" t="s">
        <v>9931</v>
      </c>
      <c r="G426" s="5" t="s">
        <v>6273</v>
      </c>
    </row>
    <row r="427" spans="1:7">
      <c r="A427" s="11">
        <v>45310</v>
      </c>
      <c r="B427" s="5">
        <v>246.53</v>
      </c>
      <c r="C427" s="5" t="s">
        <v>11240</v>
      </c>
      <c r="D427" s="5" t="s">
        <v>11241</v>
      </c>
      <c r="E427" s="5" t="s">
        <v>11242</v>
      </c>
      <c r="F427" s="5" t="s">
        <v>10542</v>
      </c>
      <c r="G427" s="5" t="s">
        <v>4677</v>
      </c>
    </row>
    <row r="428" spans="1:7">
      <c r="A428" s="11">
        <v>45309</v>
      </c>
      <c r="B428" s="5">
        <v>244.07</v>
      </c>
      <c r="C428" s="5" t="s">
        <v>10319</v>
      </c>
      <c r="D428" s="5" t="s">
        <v>10319</v>
      </c>
      <c r="E428" s="5" t="s">
        <v>9930</v>
      </c>
      <c r="F428" s="5" t="s">
        <v>11215</v>
      </c>
      <c r="G428" s="5" t="s">
        <v>3473</v>
      </c>
    </row>
    <row r="429" spans="1:7">
      <c r="A429" s="11">
        <v>45308</v>
      </c>
      <c r="B429" s="5">
        <v>243.29</v>
      </c>
      <c r="C429" s="5" t="s">
        <v>9930</v>
      </c>
      <c r="D429" s="5" t="s">
        <v>11240</v>
      </c>
      <c r="E429" s="5" t="s">
        <v>11212</v>
      </c>
      <c r="F429" s="5" t="s">
        <v>10146</v>
      </c>
      <c r="G429" s="5" t="s">
        <v>2905</v>
      </c>
    </row>
    <row r="430" spans="1:7">
      <c r="A430" s="11">
        <v>45307</v>
      </c>
      <c r="B430" s="5">
        <v>245.04</v>
      </c>
      <c r="C430" s="5" t="s">
        <v>11243</v>
      </c>
      <c r="D430" s="5" t="s">
        <v>11243</v>
      </c>
      <c r="E430" s="5" t="s">
        <v>11244</v>
      </c>
      <c r="F430" s="5" t="s">
        <v>11245</v>
      </c>
      <c r="G430" s="5" t="s">
        <v>4991</v>
      </c>
    </row>
    <row r="431" spans="1:7">
      <c r="A431" s="11">
        <v>45303</v>
      </c>
      <c r="B431" s="5">
        <v>248.57</v>
      </c>
      <c r="C431" s="5" t="s">
        <v>11246</v>
      </c>
      <c r="D431" s="5" t="s">
        <v>11247</v>
      </c>
      <c r="E431" s="5" t="s">
        <v>10954</v>
      </c>
      <c r="F431" s="5" t="s">
        <v>10603</v>
      </c>
      <c r="G431" s="5" t="s">
        <v>4252</v>
      </c>
    </row>
    <row r="432" spans="1:7">
      <c r="A432" s="11">
        <v>45302</v>
      </c>
      <c r="B432" s="5">
        <v>250.85</v>
      </c>
      <c r="C432" s="5" t="s">
        <v>11248</v>
      </c>
      <c r="D432" s="5" t="s">
        <v>11239</v>
      </c>
      <c r="E432" s="5" t="s">
        <v>11249</v>
      </c>
      <c r="F432" s="5" t="s">
        <v>11250</v>
      </c>
      <c r="G432" s="5" t="s">
        <v>4214</v>
      </c>
    </row>
    <row r="433" spans="1:7">
      <c r="A433" s="11">
        <v>45301</v>
      </c>
      <c r="B433" s="5">
        <v>250.81</v>
      </c>
      <c r="C433" s="5" t="s">
        <v>10345</v>
      </c>
      <c r="D433" s="5" t="s">
        <v>11251</v>
      </c>
      <c r="E433" s="5" t="s">
        <v>11252</v>
      </c>
      <c r="F433" s="5" t="s">
        <v>10036</v>
      </c>
      <c r="G433" s="5" t="s">
        <v>5715</v>
      </c>
    </row>
    <row r="434" spans="1:7">
      <c r="A434" s="11">
        <v>45300</v>
      </c>
      <c r="B434" s="5">
        <v>247.25</v>
      </c>
      <c r="C434" s="5" t="s">
        <v>11253</v>
      </c>
      <c r="D434" s="5" t="s">
        <v>11254</v>
      </c>
      <c r="E434" s="5" t="s">
        <v>11255</v>
      </c>
      <c r="F434" s="5" t="s">
        <v>10194</v>
      </c>
      <c r="G434" s="5" t="s">
        <v>4531</v>
      </c>
    </row>
    <row r="435" spans="1:7">
      <c r="A435" s="11">
        <v>45299</v>
      </c>
      <c r="B435" s="5">
        <v>248.59</v>
      </c>
      <c r="C435" s="5" t="s">
        <v>11256</v>
      </c>
      <c r="D435" s="5" t="s">
        <v>11257</v>
      </c>
      <c r="E435" s="5" t="s">
        <v>11258</v>
      </c>
      <c r="F435" s="5" t="s">
        <v>11259</v>
      </c>
      <c r="G435" s="5" t="s">
        <v>4340</v>
      </c>
    </row>
    <row r="436" spans="1:7">
      <c r="A436" s="11">
        <v>45296</v>
      </c>
      <c r="B436" s="5">
        <v>246.81</v>
      </c>
      <c r="C436" s="5" t="s">
        <v>11157</v>
      </c>
      <c r="D436" s="5" t="s">
        <v>11260</v>
      </c>
      <c r="E436" s="5" t="s">
        <v>11261</v>
      </c>
      <c r="F436" s="5" t="s">
        <v>10207</v>
      </c>
      <c r="G436" s="5" t="s">
        <v>2942</v>
      </c>
    </row>
    <row r="437" spans="1:7">
      <c r="A437" s="11">
        <v>45295</v>
      </c>
      <c r="B437" s="5">
        <v>245.29</v>
      </c>
      <c r="C437" s="5" t="s">
        <v>11243</v>
      </c>
      <c r="D437" s="5" t="s">
        <v>3613</v>
      </c>
      <c r="E437" s="5" t="s">
        <v>11262</v>
      </c>
      <c r="F437" s="5" t="s">
        <v>10726</v>
      </c>
      <c r="G437" s="5" t="s">
        <v>2870</v>
      </c>
    </row>
    <row r="438" spans="1:7">
      <c r="A438" s="11">
        <v>45294</v>
      </c>
      <c r="B438" s="5">
        <v>247.64</v>
      </c>
      <c r="C438" s="5" t="s">
        <v>11246</v>
      </c>
      <c r="D438" s="5" t="s">
        <v>11246</v>
      </c>
      <c r="E438" s="5" t="s">
        <v>11263</v>
      </c>
      <c r="F438" s="5" t="s">
        <v>11264</v>
      </c>
      <c r="G438" s="5" t="s">
        <v>3753</v>
      </c>
    </row>
    <row r="439" spans="1:7">
      <c r="A439" s="11">
        <v>45293</v>
      </c>
      <c r="B439" s="5">
        <v>252.24</v>
      </c>
      <c r="C439" s="5" t="s">
        <v>11265</v>
      </c>
      <c r="D439" s="5" t="s">
        <v>11266</v>
      </c>
      <c r="E439" s="5" t="s">
        <v>11267</v>
      </c>
      <c r="F439" s="5" t="s">
        <v>11268</v>
      </c>
      <c r="G439" s="5" t="s">
        <v>3863</v>
      </c>
    </row>
    <row r="440" spans="1:7">
      <c r="A440" s="11">
        <v>45289</v>
      </c>
      <c r="B440" s="5">
        <v>252.97</v>
      </c>
      <c r="C440" s="5" t="s">
        <v>11004</v>
      </c>
      <c r="D440" s="5" t="s">
        <v>11269</v>
      </c>
      <c r="E440" s="5" t="s">
        <v>11270</v>
      </c>
      <c r="F440" s="5" t="s">
        <v>10415</v>
      </c>
      <c r="G440" s="5" t="s">
        <v>2855</v>
      </c>
    </row>
    <row r="441" spans="1:7">
      <c r="A441" s="11">
        <v>45288</v>
      </c>
      <c r="B441" s="5">
        <v>253.58</v>
      </c>
      <c r="C441" s="5" t="s">
        <v>11229</v>
      </c>
      <c r="D441" s="5" t="s">
        <v>10943</v>
      </c>
      <c r="E441" s="5" t="s">
        <v>11271</v>
      </c>
      <c r="F441" s="5" t="s">
        <v>10136</v>
      </c>
      <c r="G441" s="5" t="s">
        <v>3310</v>
      </c>
    </row>
    <row r="442" spans="1:7">
      <c r="A442" s="11">
        <v>45287</v>
      </c>
      <c r="B442" s="5">
        <v>250.94</v>
      </c>
      <c r="C442" s="5" t="s">
        <v>11272</v>
      </c>
      <c r="D442" s="5" t="s">
        <v>11273</v>
      </c>
      <c r="E442" s="5" t="s">
        <v>11274</v>
      </c>
      <c r="F442" s="5" t="s">
        <v>11275</v>
      </c>
      <c r="G442" s="5" t="s">
        <v>4720</v>
      </c>
    </row>
    <row r="443" spans="1:7">
      <c r="A443" s="11">
        <v>45286</v>
      </c>
      <c r="B443" s="5">
        <v>251.99</v>
      </c>
      <c r="C443" s="5" t="s">
        <v>3415</v>
      </c>
      <c r="D443" s="5" t="s">
        <v>11276</v>
      </c>
      <c r="E443" s="5" t="s">
        <v>11277</v>
      </c>
      <c r="F443" s="5" t="s">
        <v>11278</v>
      </c>
      <c r="G443" s="5" t="s">
        <v>2860</v>
      </c>
    </row>
    <row r="444" spans="1:7">
      <c r="A444" s="11">
        <v>45282</v>
      </c>
      <c r="B444" s="5">
        <v>248.03</v>
      </c>
      <c r="C444" s="5" t="s">
        <v>11279</v>
      </c>
      <c r="D444" s="5" t="s">
        <v>11280</v>
      </c>
      <c r="E444" s="5" t="s">
        <v>10355</v>
      </c>
      <c r="F444" s="5" t="s">
        <v>11281</v>
      </c>
      <c r="G444" s="5" t="s">
        <v>3957</v>
      </c>
    </row>
    <row r="445" spans="1:7">
      <c r="A445" s="11">
        <v>45281</v>
      </c>
      <c r="B445" s="5">
        <v>247.36</v>
      </c>
      <c r="C445" s="5" t="s">
        <v>11282</v>
      </c>
      <c r="D445" s="5" t="s">
        <v>11283</v>
      </c>
      <c r="E445" s="5" t="s">
        <v>3649</v>
      </c>
      <c r="F445" s="5" t="s">
        <v>11284</v>
      </c>
      <c r="G445" s="5" t="s">
        <v>3105</v>
      </c>
    </row>
    <row r="446" spans="1:7">
      <c r="A446" s="11">
        <v>45280</v>
      </c>
      <c r="B446" s="5">
        <v>246.25</v>
      </c>
      <c r="C446" s="5" t="s">
        <v>11285</v>
      </c>
      <c r="D446" s="5" t="s">
        <v>11286</v>
      </c>
      <c r="E446" s="5" t="s">
        <v>11287</v>
      </c>
      <c r="F446" s="5" t="s">
        <v>5705</v>
      </c>
      <c r="G446" s="5" t="s">
        <v>11288</v>
      </c>
    </row>
    <row r="447" spans="1:7">
      <c r="A447" s="11">
        <v>45279</v>
      </c>
      <c r="B447" s="5">
        <v>280</v>
      </c>
      <c r="C447" s="5" t="s">
        <v>10455</v>
      </c>
      <c r="D447" s="5" t="s">
        <v>11289</v>
      </c>
      <c r="E447" s="5" t="s">
        <v>11290</v>
      </c>
      <c r="F447" s="5" t="s">
        <v>11291</v>
      </c>
      <c r="G447" s="5" t="s">
        <v>3933</v>
      </c>
    </row>
    <row r="448" spans="1:7">
      <c r="A448" s="11">
        <v>45278</v>
      </c>
      <c r="B448" s="5">
        <v>281.92</v>
      </c>
      <c r="C448" s="5" t="s">
        <v>11292</v>
      </c>
      <c r="D448" s="5" t="s">
        <v>11293</v>
      </c>
      <c r="E448" s="5" t="s">
        <v>11294</v>
      </c>
      <c r="F448" s="5" t="s">
        <v>8982</v>
      </c>
      <c r="G448" s="5" t="s">
        <v>3876</v>
      </c>
    </row>
    <row r="449" spans="1:7">
      <c r="A449" s="11">
        <v>45275</v>
      </c>
      <c r="B449" s="5">
        <v>281.29000000000002</v>
      </c>
      <c r="C449" s="5" t="s">
        <v>11295</v>
      </c>
      <c r="D449" s="5" t="s">
        <v>11296</v>
      </c>
      <c r="E449" s="5" t="s">
        <v>11297</v>
      </c>
      <c r="F449" s="5" t="s">
        <v>11298</v>
      </c>
      <c r="G449" s="5" t="s">
        <v>3741</v>
      </c>
    </row>
    <row r="450" spans="1:7">
      <c r="A450" s="11">
        <v>45274</v>
      </c>
      <c r="B450" s="5">
        <v>279.45999999999998</v>
      </c>
      <c r="C450" s="5" t="s">
        <v>11299</v>
      </c>
      <c r="D450" s="5" t="s">
        <v>11300</v>
      </c>
      <c r="E450" s="5" t="s">
        <v>11301</v>
      </c>
      <c r="F450" s="5" t="s">
        <v>11302</v>
      </c>
      <c r="G450" s="5" t="s">
        <v>5322</v>
      </c>
    </row>
    <row r="451" spans="1:7">
      <c r="A451" s="11">
        <v>45273</v>
      </c>
      <c r="B451" s="5">
        <v>273.83</v>
      </c>
      <c r="C451" s="5" t="s">
        <v>11303</v>
      </c>
      <c r="D451" s="5" t="s">
        <v>11304</v>
      </c>
      <c r="E451" s="5" t="s">
        <v>11305</v>
      </c>
      <c r="F451" s="5" t="s">
        <v>10191</v>
      </c>
      <c r="G451" s="5" t="s">
        <v>4737</v>
      </c>
    </row>
    <row r="452" spans="1:7">
      <c r="A452" s="11">
        <v>45272</v>
      </c>
      <c r="B452" s="5">
        <v>273.01</v>
      </c>
      <c r="C452" s="5" t="s">
        <v>11306</v>
      </c>
      <c r="D452" s="5" t="s">
        <v>11307</v>
      </c>
      <c r="E452" s="5" t="s">
        <v>11308</v>
      </c>
      <c r="F452" s="5" t="s">
        <v>10436</v>
      </c>
      <c r="G452" s="5" t="s">
        <v>2973</v>
      </c>
    </row>
    <row r="453" spans="1:7">
      <c r="A453" s="11">
        <v>45271</v>
      </c>
      <c r="B453" s="5">
        <v>271.38</v>
      </c>
      <c r="C453" s="5" t="s">
        <v>11309</v>
      </c>
      <c r="D453" s="5" t="s">
        <v>11310</v>
      </c>
      <c r="E453" s="5" t="s">
        <v>11311</v>
      </c>
      <c r="F453" s="5" t="s">
        <v>9929</v>
      </c>
      <c r="G453" s="5" t="s">
        <v>2847</v>
      </c>
    </row>
    <row r="454" spans="1:7">
      <c r="A454" s="11">
        <v>45268</v>
      </c>
      <c r="B454" s="5">
        <v>272.20999999999998</v>
      </c>
      <c r="C454" s="5" t="s">
        <v>11312</v>
      </c>
      <c r="D454" s="5" t="s">
        <v>11313</v>
      </c>
      <c r="E454" s="5" t="s">
        <v>11314</v>
      </c>
      <c r="F454" s="5" t="s">
        <v>11091</v>
      </c>
      <c r="G454" s="5" t="s">
        <v>8550</v>
      </c>
    </row>
    <row r="455" spans="1:7">
      <c r="A455" s="11">
        <v>45267</v>
      </c>
      <c r="B455" s="5">
        <v>267.63</v>
      </c>
      <c r="C455" s="5" t="s">
        <v>10722</v>
      </c>
      <c r="D455" s="5" t="s">
        <v>11315</v>
      </c>
      <c r="E455" s="5" t="s">
        <v>11316</v>
      </c>
      <c r="F455" s="5" t="s">
        <v>9981</v>
      </c>
      <c r="G455" s="5" t="s">
        <v>3436</v>
      </c>
    </row>
    <row r="456" spans="1:7">
      <c r="A456" s="11">
        <v>45266</v>
      </c>
      <c r="B456" s="5">
        <v>267.20999999999998</v>
      </c>
      <c r="C456" s="5" t="s">
        <v>11317</v>
      </c>
      <c r="D456" s="5" t="s">
        <v>11318</v>
      </c>
      <c r="E456" s="5" t="s">
        <v>11319</v>
      </c>
      <c r="F456" s="5" t="s">
        <v>10248</v>
      </c>
      <c r="G456" s="5" t="s">
        <v>3100</v>
      </c>
    </row>
    <row r="457" spans="1:7">
      <c r="A457" s="11">
        <v>45265</v>
      </c>
      <c r="B457" s="5">
        <v>266.08</v>
      </c>
      <c r="C457" s="5" t="s">
        <v>11320</v>
      </c>
      <c r="D457" s="5" t="s">
        <v>11321</v>
      </c>
      <c r="E457" s="5" t="s">
        <v>11019</v>
      </c>
      <c r="F457" s="5" t="s">
        <v>10266</v>
      </c>
      <c r="G457" s="5" t="s">
        <v>4056</v>
      </c>
    </row>
    <row r="458" spans="1:7">
      <c r="A458" s="11">
        <v>45264</v>
      </c>
      <c r="B458" s="5">
        <v>265.60000000000002</v>
      </c>
      <c r="C458" s="5" t="s">
        <v>11322</v>
      </c>
      <c r="D458" s="5" t="s">
        <v>11323</v>
      </c>
      <c r="E458" s="5" t="s">
        <v>11324</v>
      </c>
      <c r="F458" s="5" t="s">
        <v>10419</v>
      </c>
      <c r="G458" s="5" t="s">
        <v>3105</v>
      </c>
    </row>
    <row r="459" spans="1:7">
      <c r="A459" s="11">
        <v>45261</v>
      </c>
      <c r="B459" s="5">
        <v>264.42</v>
      </c>
      <c r="C459" s="5" t="s">
        <v>11325</v>
      </c>
      <c r="D459" s="5" t="s">
        <v>11326</v>
      </c>
      <c r="E459" s="5" t="s">
        <v>11327</v>
      </c>
      <c r="F459" s="5" t="s">
        <v>11328</v>
      </c>
      <c r="G459" s="5" t="s">
        <v>4080</v>
      </c>
    </row>
    <row r="460" spans="1:7">
      <c r="A460" s="11">
        <v>45260</v>
      </c>
      <c r="B460" s="5">
        <v>258.83</v>
      </c>
      <c r="C460" s="5" t="s">
        <v>3617</v>
      </c>
      <c r="D460" s="5" t="s">
        <v>11329</v>
      </c>
      <c r="E460" s="5" t="s">
        <v>11232</v>
      </c>
      <c r="F460" s="5" t="s">
        <v>10064</v>
      </c>
      <c r="G460" s="5" t="s">
        <v>9761</v>
      </c>
    </row>
    <row r="461" spans="1:7">
      <c r="A461" s="11">
        <v>45259</v>
      </c>
      <c r="B461" s="5">
        <v>253.93</v>
      </c>
      <c r="C461" s="5" t="s">
        <v>11330</v>
      </c>
      <c r="D461" s="5" t="s">
        <v>11331</v>
      </c>
      <c r="E461" s="5" t="s">
        <v>11332</v>
      </c>
      <c r="F461" s="5" t="s">
        <v>10525</v>
      </c>
      <c r="G461" s="5" t="s">
        <v>3062</v>
      </c>
    </row>
    <row r="462" spans="1:7">
      <c r="A462" s="11">
        <v>45258</v>
      </c>
      <c r="B462" s="5">
        <v>253.41</v>
      </c>
      <c r="C462" s="5" t="s">
        <v>11333</v>
      </c>
      <c r="D462" s="5" t="s">
        <v>11334</v>
      </c>
      <c r="E462" s="5" t="s">
        <v>3611</v>
      </c>
      <c r="F462" s="5" t="s">
        <v>10757</v>
      </c>
      <c r="G462" s="5" t="s">
        <v>2950</v>
      </c>
    </row>
    <row r="463" spans="1:7">
      <c r="A463" s="11">
        <v>45257</v>
      </c>
      <c r="B463" s="5">
        <v>253.6</v>
      </c>
      <c r="C463" s="5" t="s">
        <v>11335</v>
      </c>
      <c r="D463" s="5" t="s">
        <v>11336</v>
      </c>
      <c r="E463" s="5" t="s">
        <v>11337</v>
      </c>
      <c r="F463" s="5" t="s">
        <v>10849</v>
      </c>
      <c r="G463" s="5" t="s">
        <v>6945</v>
      </c>
    </row>
    <row r="464" spans="1:7">
      <c r="A464" s="11">
        <v>45254</v>
      </c>
      <c r="B464" s="5">
        <v>257.61</v>
      </c>
      <c r="C464" s="5" t="s">
        <v>11338</v>
      </c>
      <c r="D464" s="5" t="s">
        <v>11339</v>
      </c>
      <c r="E464" s="5" t="s">
        <v>11340</v>
      </c>
      <c r="F464" s="5" t="s">
        <v>11341</v>
      </c>
      <c r="G464" s="5" t="s">
        <v>3105</v>
      </c>
    </row>
    <row r="465" spans="1:7">
      <c r="A465" s="11">
        <v>45252</v>
      </c>
      <c r="B465" s="5">
        <v>256.45999999999998</v>
      </c>
      <c r="C465" s="5" t="s">
        <v>11342</v>
      </c>
      <c r="D465" s="5" t="s">
        <v>11342</v>
      </c>
      <c r="E465" s="5" t="s">
        <v>11343</v>
      </c>
      <c r="F465" s="5" t="s">
        <v>11344</v>
      </c>
      <c r="G465" s="5" t="s">
        <v>2959</v>
      </c>
    </row>
    <row r="466" spans="1:7">
      <c r="A466" s="11">
        <v>45251</v>
      </c>
      <c r="B466" s="5">
        <v>255.86</v>
      </c>
      <c r="C466" s="5" t="s">
        <v>11345</v>
      </c>
      <c r="D466" s="5" t="s">
        <v>11346</v>
      </c>
      <c r="E466" s="5" t="s">
        <v>11347</v>
      </c>
      <c r="F466" s="5" t="s">
        <v>11348</v>
      </c>
      <c r="G466" s="5" t="s">
        <v>4023</v>
      </c>
    </row>
    <row r="467" spans="1:7">
      <c r="A467" s="11">
        <v>45250</v>
      </c>
      <c r="B467" s="5">
        <v>255.54</v>
      </c>
      <c r="C467" s="5" t="s">
        <v>11349</v>
      </c>
      <c r="D467" s="5" t="s">
        <v>11350</v>
      </c>
      <c r="E467" s="5" t="s">
        <v>11351</v>
      </c>
      <c r="F467" s="5" t="s">
        <v>10652</v>
      </c>
      <c r="G467" s="5" t="s">
        <v>4041</v>
      </c>
    </row>
    <row r="468" spans="1:7">
      <c r="A468" s="11">
        <v>45247</v>
      </c>
      <c r="B468" s="5">
        <v>255.95</v>
      </c>
      <c r="C468" s="5" t="s">
        <v>11352</v>
      </c>
      <c r="D468" s="5" t="s">
        <v>11353</v>
      </c>
      <c r="E468" s="5" t="s">
        <v>11354</v>
      </c>
      <c r="F468" s="5" t="s">
        <v>10227</v>
      </c>
      <c r="G468" s="5" t="s">
        <v>3716</v>
      </c>
    </row>
    <row r="469" spans="1:7">
      <c r="A469" s="11">
        <v>45246</v>
      </c>
      <c r="B469" s="5">
        <v>254.94</v>
      </c>
      <c r="C469" s="5" t="s">
        <v>11355</v>
      </c>
      <c r="D469" s="5" t="s">
        <v>11356</v>
      </c>
      <c r="E469" s="5" t="s">
        <v>11247</v>
      </c>
      <c r="F469" s="5" t="s">
        <v>10191</v>
      </c>
      <c r="G469" s="5" t="s">
        <v>8338</v>
      </c>
    </row>
    <row r="470" spans="1:7">
      <c r="A470" s="11">
        <v>45245</v>
      </c>
      <c r="B470" s="5">
        <v>257.42</v>
      </c>
      <c r="C470" s="5" t="s">
        <v>11357</v>
      </c>
      <c r="D470" s="5" t="s">
        <v>11358</v>
      </c>
      <c r="E470" s="5" t="s">
        <v>11357</v>
      </c>
      <c r="F470" s="5" t="s">
        <v>11359</v>
      </c>
      <c r="G470" s="5" t="s">
        <v>2827</v>
      </c>
    </row>
    <row r="471" spans="1:7">
      <c r="A471" s="11">
        <v>45244</v>
      </c>
      <c r="B471" s="5">
        <v>254.18</v>
      </c>
      <c r="C471" s="5" t="s">
        <v>11360</v>
      </c>
      <c r="D471" s="5" t="s">
        <v>11361</v>
      </c>
      <c r="E471" s="5" t="s">
        <v>11362</v>
      </c>
      <c r="F471" s="5" t="s">
        <v>10146</v>
      </c>
      <c r="G471" s="5" t="s">
        <v>11363</v>
      </c>
    </row>
    <row r="472" spans="1:7">
      <c r="A472" s="11">
        <v>45243</v>
      </c>
      <c r="B472" s="5">
        <v>245.39</v>
      </c>
      <c r="C472" s="5" t="s">
        <v>10333</v>
      </c>
      <c r="D472" s="5" t="s">
        <v>11364</v>
      </c>
      <c r="E472" s="5" t="s">
        <v>10101</v>
      </c>
      <c r="F472" s="5" t="s">
        <v>11365</v>
      </c>
      <c r="G472" s="5" t="s">
        <v>2822</v>
      </c>
    </row>
    <row r="473" spans="1:7">
      <c r="A473" s="11">
        <v>45240</v>
      </c>
      <c r="B473" s="5">
        <v>246.03</v>
      </c>
      <c r="C473" s="5" t="s">
        <v>11366</v>
      </c>
      <c r="D473" s="5" t="s">
        <v>10345</v>
      </c>
      <c r="E473" s="5" t="s">
        <v>11191</v>
      </c>
      <c r="F473" s="5" t="s">
        <v>10621</v>
      </c>
      <c r="G473" s="5" t="s">
        <v>7378</v>
      </c>
    </row>
    <row r="474" spans="1:7">
      <c r="A474" s="11">
        <v>45239</v>
      </c>
      <c r="B474" s="5">
        <v>241.19</v>
      </c>
      <c r="C474" s="5" t="s">
        <v>10958</v>
      </c>
      <c r="D474" s="5" t="s">
        <v>10969</v>
      </c>
      <c r="E474" s="5" t="s">
        <v>11367</v>
      </c>
      <c r="F474" s="5" t="s">
        <v>11368</v>
      </c>
      <c r="G474" s="5" t="s">
        <v>7732</v>
      </c>
    </row>
    <row r="475" spans="1:7">
      <c r="A475" s="11">
        <v>45238</v>
      </c>
      <c r="B475" s="5">
        <v>245.37</v>
      </c>
      <c r="C475" s="5" t="s">
        <v>11369</v>
      </c>
      <c r="D475" s="5" t="s">
        <v>11370</v>
      </c>
      <c r="E475" s="5" t="s">
        <v>3656</v>
      </c>
      <c r="F475" s="5" t="s">
        <v>10231</v>
      </c>
      <c r="G475" s="5" t="s">
        <v>2895</v>
      </c>
    </row>
    <row r="476" spans="1:7">
      <c r="A476" s="11">
        <v>45237</v>
      </c>
      <c r="B476" s="5">
        <v>244.2</v>
      </c>
      <c r="C476" s="5" t="s">
        <v>11371</v>
      </c>
      <c r="D476" s="5" t="s">
        <v>11372</v>
      </c>
      <c r="E476" s="5" t="s">
        <v>11373</v>
      </c>
      <c r="F476" s="5" t="s">
        <v>11374</v>
      </c>
      <c r="G476" s="5" t="s">
        <v>2738</v>
      </c>
    </row>
    <row r="477" spans="1:7">
      <c r="A477" s="11">
        <v>45236</v>
      </c>
      <c r="B477" s="5">
        <v>245.33</v>
      </c>
      <c r="C477" s="5" t="s">
        <v>11375</v>
      </c>
      <c r="D477" s="5" t="s">
        <v>11376</v>
      </c>
      <c r="E477" s="5" t="s">
        <v>11377</v>
      </c>
      <c r="F477" s="5" t="s">
        <v>10643</v>
      </c>
      <c r="G477" s="5" t="s">
        <v>8272</v>
      </c>
    </row>
    <row r="478" spans="1:7">
      <c r="A478" s="11">
        <v>45233</v>
      </c>
      <c r="B478" s="5">
        <v>247.14</v>
      </c>
      <c r="C478" s="5" t="s">
        <v>11378</v>
      </c>
      <c r="D478" s="5" t="s">
        <v>3415</v>
      </c>
      <c r="E478" s="5" t="s">
        <v>10995</v>
      </c>
      <c r="F478" s="5" t="s">
        <v>10002</v>
      </c>
      <c r="G478" s="5" t="s">
        <v>2782</v>
      </c>
    </row>
    <row r="479" spans="1:7">
      <c r="A479" s="11">
        <v>45232</v>
      </c>
      <c r="B479" s="5">
        <v>247.25</v>
      </c>
      <c r="C479" s="5" t="s">
        <v>3425</v>
      </c>
      <c r="D479" s="5" t="s">
        <v>11379</v>
      </c>
      <c r="E479" s="5" t="s">
        <v>3425</v>
      </c>
      <c r="F479" s="5" t="s">
        <v>9979</v>
      </c>
      <c r="G479" s="5" t="s">
        <v>3803</v>
      </c>
    </row>
    <row r="480" spans="1:7">
      <c r="A480" s="11">
        <v>45231</v>
      </c>
      <c r="B480" s="5">
        <v>243.23</v>
      </c>
      <c r="C480" s="5" t="s">
        <v>11380</v>
      </c>
      <c r="D480" s="5" t="s">
        <v>11381</v>
      </c>
      <c r="E480" s="5" t="s">
        <v>11382</v>
      </c>
      <c r="F480" s="5" t="s">
        <v>9976</v>
      </c>
      <c r="G480" s="5" t="s">
        <v>11383</v>
      </c>
    </row>
    <row r="481" spans="1:7">
      <c r="A481" s="11">
        <v>45230</v>
      </c>
      <c r="B481" s="5">
        <v>240.1</v>
      </c>
      <c r="C481" s="5" t="s">
        <v>11384</v>
      </c>
      <c r="D481" s="5" t="s">
        <v>11385</v>
      </c>
      <c r="E481" s="5" t="s">
        <v>11386</v>
      </c>
      <c r="F481" s="5" t="s">
        <v>10460</v>
      </c>
      <c r="G481" s="5" t="s">
        <v>3238</v>
      </c>
    </row>
    <row r="482" spans="1:7">
      <c r="A482" s="11">
        <v>45229</v>
      </c>
      <c r="B482" s="5">
        <v>236.82</v>
      </c>
      <c r="C482" s="5" t="s">
        <v>11387</v>
      </c>
      <c r="D482" s="5" t="s">
        <v>11388</v>
      </c>
      <c r="E482" s="5" t="s">
        <v>11389</v>
      </c>
      <c r="F482" s="5" t="s">
        <v>9976</v>
      </c>
      <c r="G482" s="5" t="s">
        <v>11390</v>
      </c>
    </row>
    <row r="483" spans="1:7">
      <c r="A483" s="11">
        <v>45226</v>
      </c>
      <c r="B483" s="5">
        <v>228.84</v>
      </c>
      <c r="C483" s="5" t="s">
        <v>3844</v>
      </c>
      <c r="D483" s="5" t="s">
        <v>11391</v>
      </c>
      <c r="E483" s="5" t="s">
        <v>4074</v>
      </c>
      <c r="F483" s="5" t="s">
        <v>11215</v>
      </c>
      <c r="G483" s="5" t="s">
        <v>3716</v>
      </c>
    </row>
    <row r="484" spans="1:7">
      <c r="A484" s="11">
        <v>45225</v>
      </c>
      <c r="B484" s="5">
        <v>227.93</v>
      </c>
      <c r="C484" s="5" t="s">
        <v>11392</v>
      </c>
      <c r="D484" s="5" t="s">
        <v>11393</v>
      </c>
      <c r="E484" s="5" t="s">
        <v>2815</v>
      </c>
      <c r="F484" s="5" t="s">
        <v>11221</v>
      </c>
      <c r="G484" s="5" t="s">
        <v>11394</v>
      </c>
    </row>
    <row r="485" spans="1:7">
      <c r="A485" s="11">
        <v>45224</v>
      </c>
      <c r="B485" s="5">
        <v>235.21</v>
      </c>
      <c r="C485" s="5" t="s">
        <v>11395</v>
      </c>
      <c r="D485" s="5" t="s">
        <v>11396</v>
      </c>
      <c r="E485" s="5" t="s">
        <v>11397</v>
      </c>
      <c r="F485" s="5" t="s">
        <v>11398</v>
      </c>
      <c r="G485" s="5" t="s">
        <v>7959</v>
      </c>
    </row>
    <row r="486" spans="1:7">
      <c r="A486" s="11">
        <v>45223</v>
      </c>
      <c r="B486" s="5">
        <v>241.68</v>
      </c>
      <c r="C486" s="5" t="s">
        <v>11399</v>
      </c>
      <c r="D486" s="5" t="s">
        <v>11400</v>
      </c>
      <c r="E486" s="5" t="s">
        <v>11401</v>
      </c>
      <c r="F486" s="5" t="s">
        <v>9990</v>
      </c>
      <c r="G486" s="5" t="s">
        <v>6488</v>
      </c>
    </row>
    <row r="487" spans="1:7">
      <c r="A487" s="11">
        <v>45222</v>
      </c>
      <c r="B487" s="5">
        <v>237.97</v>
      </c>
      <c r="C487" s="5" t="s">
        <v>10350</v>
      </c>
      <c r="D487" s="5" t="s">
        <v>11197</v>
      </c>
      <c r="E487" s="5" t="s">
        <v>3399</v>
      </c>
      <c r="F487" s="5" t="s">
        <v>10711</v>
      </c>
      <c r="G487" s="5" t="s">
        <v>4127</v>
      </c>
    </row>
    <row r="488" spans="1:7">
      <c r="A488" s="11">
        <v>45219</v>
      </c>
      <c r="B488" s="5">
        <v>240.62</v>
      </c>
      <c r="C488" s="5" t="s">
        <v>11402</v>
      </c>
      <c r="D488" s="5" t="s">
        <v>11403</v>
      </c>
      <c r="E488" s="5" t="s">
        <v>11404</v>
      </c>
      <c r="F488" s="5" t="s">
        <v>10162</v>
      </c>
      <c r="G488" s="5" t="s">
        <v>4127</v>
      </c>
    </row>
    <row r="489" spans="1:7">
      <c r="A489" s="11">
        <v>45218</v>
      </c>
      <c r="B489" s="5">
        <v>243.29</v>
      </c>
      <c r="C489" s="5" t="s">
        <v>3437</v>
      </c>
      <c r="D489" s="5" t="s">
        <v>11405</v>
      </c>
      <c r="E489" s="5" t="s">
        <v>3447</v>
      </c>
      <c r="F489" s="5" t="s">
        <v>10427</v>
      </c>
      <c r="G489" s="5" t="s">
        <v>5965</v>
      </c>
    </row>
    <row r="490" spans="1:7">
      <c r="A490" s="11">
        <v>45217</v>
      </c>
      <c r="B490" s="5">
        <v>243.61</v>
      </c>
      <c r="C490" s="5" t="s">
        <v>11406</v>
      </c>
      <c r="D490" s="5" t="s">
        <v>11407</v>
      </c>
      <c r="E490" s="5" t="s">
        <v>3553</v>
      </c>
      <c r="F490" s="5" t="s">
        <v>10573</v>
      </c>
      <c r="G490" s="5" t="s">
        <v>11408</v>
      </c>
    </row>
    <row r="491" spans="1:7">
      <c r="A491" s="11">
        <v>45216</v>
      </c>
      <c r="B491" s="5">
        <v>248.03</v>
      </c>
      <c r="C491" s="5" t="s">
        <v>11409</v>
      </c>
      <c r="D491" s="5" t="s">
        <v>11410</v>
      </c>
      <c r="E491" s="5" t="s">
        <v>11411</v>
      </c>
      <c r="F491" s="5" t="s">
        <v>10182</v>
      </c>
      <c r="G491" s="5" t="s">
        <v>4244</v>
      </c>
    </row>
    <row r="492" spans="1:7">
      <c r="A492" s="11">
        <v>45215</v>
      </c>
      <c r="B492" s="5">
        <v>247.56</v>
      </c>
      <c r="C492" s="5" t="s">
        <v>10962</v>
      </c>
      <c r="D492" s="5" t="s">
        <v>11412</v>
      </c>
      <c r="E492" s="5" t="s">
        <v>11413</v>
      </c>
      <c r="F492" s="5" t="s">
        <v>10156</v>
      </c>
      <c r="G492" s="5" t="s">
        <v>3300</v>
      </c>
    </row>
    <row r="493" spans="1:7">
      <c r="A493" s="11">
        <v>45212</v>
      </c>
      <c r="B493" s="5">
        <v>242.84</v>
      </c>
      <c r="C493" s="5" t="s">
        <v>11132</v>
      </c>
      <c r="D493" s="5" t="s">
        <v>11414</v>
      </c>
      <c r="E493" s="5" t="s">
        <v>11415</v>
      </c>
      <c r="F493" s="5" t="s">
        <v>11416</v>
      </c>
      <c r="G493" s="5" t="s">
        <v>11417</v>
      </c>
    </row>
    <row r="494" spans="1:7">
      <c r="A494" s="11">
        <v>45211</v>
      </c>
      <c r="B494" s="5">
        <v>252.04</v>
      </c>
      <c r="C494" s="5" t="s">
        <v>11418</v>
      </c>
      <c r="D494" s="5" t="s">
        <v>11419</v>
      </c>
      <c r="E494" s="5" t="s">
        <v>3616</v>
      </c>
      <c r="F494" s="5" t="s">
        <v>11193</v>
      </c>
      <c r="G494" s="5" t="s">
        <v>7774</v>
      </c>
    </row>
    <row r="495" spans="1:7">
      <c r="A495" s="11">
        <v>45210</v>
      </c>
      <c r="B495" s="5">
        <v>255.46</v>
      </c>
      <c r="C495" s="5" t="s">
        <v>11420</v>
      </c>
      <c r="D495" s="5" t="s">
        <v>11421</v>
      </c>
      <c r="E495" s="5" t="s">
        <v>11422</v>
      </c>
      <c r="F495" s="5" t="s">
        <v>9955</v>
      </c>
      <c r="G495" s="5" t="s">
        <v>3639</v>
      </c>
    </row>
    <row r="496" spans="1:7">
      <c r="A496" s="11">
        <v>45209</v>
      </c>
      <c r="B496" s="5">
        <v>256.79000000000002</v>
      </c>
      <c r="C496" s="5" t="s">
        <v>11423</v>
      </c>
      <c r="D496" s="5" t="s">
        <v>11339</v>
      </c>
      <c r="E496" s="5" t="s">
        <v>11349</v>
      </c>
      <c r="F496" s="5" t="s">
        <v>10191</v>
      </c>
      <c r="G496" s="5" t="s">
        <v>3100</v>
      </c>
    </row>
    <row r="497" spans="1:7">
      <c r="A497" s="11">
        <v>45208</v>
      </c>
      <c r="B497" s="5">
        <v>255.72</v>
      </c>
      <c r="C497" s="5" t="s">
        <v>2700</v>
      </c>
      <c r="D497" s="5" t="s">
        <v>11424</v>
      </c>
      <c r="E497" s="5" t="s">
        <v>11425</v>
      </c>
      <c r="F497" s="5" t="s">
        <v>10627</v>
      </c>
      <c r="G497" s="5" t="s">
        <v>4364</v>
      </c>
    </row>
    <row r="498" spans="1:7">
      <c r="A498" s="11">
        <v>45205</v>
      </c>
      <c r="B498" s="5">
        <v>257.89999999999998</v>
      </c>
      <c r="C498" s="5" t="s">
        <v>11426</v>
      </c>
      <c r="D498" s="5" t="s">
        <v>11427</v>
      </c>
      <c r="E498" s="5" t="s">
        <v>11428</v>
      </c>
      <c r="F498" s="5" t="s">
        <v>10479</v>
      </c>
      <c r="G498" s="5" t="s">
        <v>2832</v>
      </c>
    </row>
    <row r="499" spans="1:7">
      <c r="A499" s="11">
        <v>45204</v>
      </c>
      <c r="B499" s="5">
        <v>259.16000000000003</v>
      </c>
      <c r="C499" s="5" t="s">
        <v>3586</v>
      </c>
      <c r="D499" s="5" t="s">
        <v>11006</v>
      </c>
      <c r="E499" s="5" t="s">
        <v>11429</v>
      </c>
      <c r="F499" s="5" t="s">
        <v>10182</v>
      </c>
      <c r="G499" s="5" t="s">
        <v>3926</v>
      </c>
    </row>
    <row r="500" spans="1:7">
      <c r="A500" s="11">
        <v>45203</v>
      </c>
      <c r="B500" s="5">
        <v>260.05</v>
      </c>
      <c r="C500" s="5" t="s">
        <v>11430</v>
      </c>
      <c r="D500" s="5" t="s">
        <v>11431</v>
      </c>
      <c r="E500" s="5" t="s">
        <v>11432</v>
      </c>
      <c r="F500" s="5" t="s">
        <v>9955</v>
      </c>
      <c r="G500" s="5" t="s">
        <v>3441</v>
      </c>
    </row>
    <row r="501" spans="1:7">
      <c r="A501" s="11">
        <v>45202</v>
      </c>
      <c r="B501" s="5">
        <v>260.19</v>
      </c>
      <c r="C501" s="5" t="s">
        <v>11433</v>
      </c>
      <c r="D501" s="5" t="s">
        <v>11434</v>
      </c>
      <c r="E501" s="5" t="s">
        <v>11435</v>
      </c>
      <c r="F501" s="5" t="s">
        <v>9968</v>
      </c>
      <c r="G501" s="5" t="s">
        <v>10860</v>
      </c>
    </row>
    <row r="502" spans="1:7">
      <c r="A502" s="11">
        <v>45201</v>
      </c>
      <c r="B502" s="5">
        <v>265.11</v>
      </c>
      <c r="C502" s="5" t="s">
        <v>10715</v>
      </c>
      <c r="D502" s="5" t="s">
        <v>11436</v>
      </c>
      <c r="E502" s="5" t="s">
        <v>11437</v>
      </c>
      <c r="F502" s="5" t="s">
        <v>10082</v>
      </c>
      <c r="G502" s="5" t="s">
        <v>3630</v>
      </c>
    </row>
  </sheetData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502"/>
  <sheetViews>
    <sheetView workbookViewId="0"/>
  </sheetViews>
  <sheetFormatPr defaultColWidth="11.19921875" defaultRowHeight="15" customHeight="1"/>
  <cols>
    <col min="1" max="26" width="11" customWidth="1"/>
  </cols>
  <sheetData>
    <row r="1" spans="1:7">
      <c r="A1" s="5" t="s">
        <v>0</v>
      </c>
      <c r="B1" s="5" t="s">
        <v>2688</v>
      </c>
      <c r="C1" s="5" t="s">
        <v>2689</v>
      </c>
      <c r="D1" s="5" t="s">
        <v>2690</v>
      </c>
      <c r="E1" s="5" t="s">
        <v>2691</v>
      </c>
      <c r="F1" s="5" t="s">
        <v>2692</v>
      </c>
      <c r="G1" s="5" t="s">
        <v>2693</v>
      </c>
    </row>
    <row r="2" spans="1:7">
      <c r="A2" s="11">
        <v>45930</v>
      </c>
      <c r="B2" s="5">
        <v>60.97</v>
      </c>
      <c r="C2" s="5" t="s">
        <v>11438</v>
      </c>
      <c r="D2" s="5" t="s">
        <v>7404</v>
      </c>
      <c r="E2" s="5" t="s">
        <v>11439</v>
      </c>
      <c r="F2" s="5" t="s">
        <v>11440</v>
      </c>
      <c r="G2" s="5" t="s">
        <v>5422</v>
      </c>
    </row>
    <row r="3" spans="1:7">
      <c r="A3" s="11">
        <v>45929</v>
      </c>
      <c r="B3" s="5">
        <v>61.12</v>
      </c>
      <c r="C3" s="5" t="s">
        <v>7147</v>
      </c>
      <c r="D3" s="5" t="s">
        <v>11441</v>
      </c>
      <c r="E3" s="5" t="s">
        <v>11442</v>
      </c>
      <c r="F3" s="5" t="s">
        <v>11443</v>
      </c>
      <c r="G3" s="5" t="s">
        <v>3570</v>
      </c>
    </row>
    <row r="4" spans="1:7">
      <c r="A4" s="11">
        <v>45926</v>
      </c>
      <c r="B4" s="5">
        <v>61.24</v>
      </c>
      <c r="C4" s="5" t="s">
        <v>7150</v>
      </c>
      <c r="D4" s="5" t="s">
        <v>7267</v>
      </c>
      <c r="E4" s="5" t="s">
        <v>7386</v>
      </c>
      <c r="F4" s="5" t="s">
        <v>8461</v>
      </c>
      <c r="G4" s="5" t="s">
        <v>4916</v>
      </c>
    </row>
    <row r="5" spans="1:7">
      <c r="A5" s="11">
        <v>45925</v>
      </c>
      <c r="B5" s="5">
        <v>60.59</v>
      </c>
      <c r="C5" s="5" t="s">
        <v>7514</v>
      </c>
      <c r="D5" s="5" t="s">
        <v>7258</v>
      </c>
      <c r="E5" s="5" t="s">
        <v>11444</v>
      </c>
      <c r="F5" s="5" t="s">
        <v>11445</v>
      </c>
      <c r="G5" s="5" t="s">
        <v>2753</v>
      </c>
    </row>
    <row r="6" spans="1:7">
      <c r="A6" s="11">
        <v>45924</v>
      </c>
      <c r="B6" s="5">
        <v>59.92</v>
      </c>
      <c r="C6" s="5" t="s">
        <v>11446</v>
      </c>
      <c r="D6" s="5" t="s">
        <v>11447</v>
      </c>
      <c r="E6" s="5" t="s">
        <v>7167</v>
      </c>
      <c r="F6" s="5" t="s">
        <v>9334</v>
      </c>
      <c r="G6" s="5" t="s">
        <v>3843</v>
      </c>
    </row>
    <row r="7" spans="1:7">
      <c r="A7" s="11">
        <v>45923</v>
      </c>
      <c r="B7" s="5">
        <v>58.58</v>
      </c>
      <c r="C7" s="5" t="s">
        <v>11448</v>
      </c>
      <c r="D7" s="5" t="s">
        <v>7247</v>
      </c>
      <c r="E7" s="5" t="s">
        <v>11449</v>
      </c>
      <c r="F7" s="5" t="s">
        <v>11450</v>
      </c>
      <c r="G7" s="5" t="s">
        <v>2851</v>
      </c>
    </row>
    <row r="8" spans="1:7">
      <c r="A8" s="11">
        <v>45922</v>
      </c>
      <c r="B8" s="5">
        <v>58.88</v>
      </c>
      <c r="C8" s="5" t="s">
        <v>7473</v>
      </c>
      <c r="D8" s="5" t="s">
        <v>11451</v>
      </c>
      <c r="E8" s="5" t="s">
        <v>11449</v>
      </c>
      <c r="F8" s="5" t="s">
        <v>9414</v>
      </c>
      <c r="G8" s="5" t="s">
        <v>3383</v>
      </c>
    </row>
    <row r="9" spans="1:7">
      <c r="A9" s="11">
        <v>45919</v>
      </c>
      <c r="B9" s="5">
        <v>58.98</v>
      </c>
      <c r="C9" s="5" t="s">
        <v>11452</v>
      </c>
      <c r="D9" s="5" t="s">
        <v>11453</v>
      </c>
      <c r="E9" s="5" t="s">
        <v>11454</v>
      </c>
      <c r="F9" s="5" t="s">
        <v>5647</v>
      </c>
      <c r="G9" s="5" t="s">
        <v>5798</v>
      </c>
    </row>
    <row r="10" spans="1:7">
      <c r="A10" s="11">
        <v>45918</v>
      </c>
      <c r="B10" s="5">
        <v>59.26</v>
      </c>
      <c r="C10" s="5" t="s">
        <v>7465</v>
      </c>
      <c r="D10" s="5" t="s">
        <v>7463</v>
      </c>
      <c r="E10" s="5" t="s">
        <v>7170</v>
      </c>
      <c r="F10" s="5" t="s">
        <v>11455</v>
      </c>
      <c r="G10" s="5" t="s">
        <v>2807</v>
      </c>
    </row>
    <row r="11" spans="1:7">
      <c r="A11" s="11">
        <v>45917</v>
      </c>
      <c r="B11" s="5">
        <v>58.73</v>
      </c>
      <c r="C11" s="5" t="s">
        <v>7436</v>
      </c>
      <c r="D11" s="5" t="s">
        <v>7456</v>
      </c>
      <c r="E11" s="5" t="s">
        <v>11456</v>
      </c>
      <c r="F11" s="5" t="s">
        <v>11457</v>
      </c>
      <c r="G11" s="5" t="s">
        <v>3499</v>
      </c>
    </row>
    <row r="12" spans="1:7">
      <c r="A12" s="11">
        <v>45916</v>
      </c>
      <c r="B12" s="5">
        <v>58.46</v>
      </c>
      <c r="C12" s="5" t="s">
        <v>11458</v>
      </c>
      <c r="D12" s="5" t="s">
        <v>7453</v>
      </c>
      <c r="E12" s="5" t="s">
        <v>11459</v>
      </c>
      <c r="F12" s="5" t="s">
        <v>11460</v>
      </c>
      <c r="G12" s="5" t="s">
        <v>2718</v>
      </c>
    </row>
    <row r="13" spans="1:7">
      <c r="A13" s="11">
        <v>45915</v>
      </c>
      <c r="B13" s="5">
        <v>58.95</v>
      </c>
      <c r="C13" s="5" t="s">
        <v>7493</v>
      </c>
      <c r="D13" s="5" t="s">
        <v>7395</v>
      </c>
      <c r="E13" s="5" t="s">
        <v>11461</v>
      </c>
      <c r="F13" s="5" t="s">
        <v>11462</v>
      </c>
      <c r="G13" s="5" t="s">
        <v>9120</v>
      </c>
    </row>
    <row r="14" spans="1:7">
      <c r="A14" s="11">
        <v>45912</v>
      </c>
      <c r="B14" s="5">
        <v>58.5</v>
      </c>
      <c r="C14" s="5" t="s">
        <v>7466</v>
      </c>
      <c r="D14" s="5" t="s">
        <v>7502</v>
      </c>
      <c r="E14" s="5" t="s">
        <v>7170</v>
      </c>
      <c r="F14" s="5" t="s">
        <v>7740</v>
      </c>
      <c r="G14" s="5" t="s">
        <v>3130</v>
      </c>
    </row>
    <row r="15" spans="1:7">
      <c r="A15" s="11">
        <v>45911</v>
      </c>
      <c r="B15" s="5">
        <v>58.71</v>
      </c>
      <c r="C15" s="5" t="s">
        <v>7561</v>
      </c>
      <c r="D15" s="5" t="s">
        <v>7480</v>
      </c>
      <c r="E15" s="5" t="s">
        <v>7242</v>
      </c>
      <c r="F15" s="5" t="s">
        <v>11463</v>
      </c>
      <c r="G15" s="5" t="s">
        <v>11464</v>
      </c>
    </row>
    <row r="16" spans="1:7">
      <c r="A16" s="11">
        <v>45910</v>
      </c>
      <c r="B16" s="5">
        <v>57.34</v>
      </c>
      <c r="C16" s="5" t="s">
        <v>11465</v>
      </c>
      <c r="D16" s="5" t="s">
        <v>11465</v>
      </c>
      <c r="E16" s="5" t="s">
        <v>11466</v>
      </c>
      <c r="F16" s="5" t="s">
        <v>8633</v>
      </c>
      <c r="G16" s="5" t="s">
        <v>7714</v>
      </c>
    </row>
    <row r="17" spans="1:7">
      <c r="A17" s="11">
        <v>45909</v>
      </c>
      <c r="B17" s="5">
        <v>58.01</v>
      </c>
      <c r="C17" s="5" t="s">
        <v>7477</v>
      </c>
      <c r="D17" s="5" t="s">
        <v>7549</v>
      </c>
      <c r="E17" s="5" t="s">
        <v>11467</v>
      </c>
      <c r="F17" s="5" t="s">
        <v>11468</v>
      </c>
      <c r="G17" s="5" t="s">
        <v>3736</v>
      </c>
    </row>
    <row r="18" spans="1:7">
      <c r="A18" s="11">
        <v>45908</v>
      </c>
      <c r="B18" s="5">
        <v>58.2</v>
      </c>
      <c r="C18" s="5" t="s">
        <v>7468</v>
      </c>
      <c r="D18" s="5" t="s">
        <v>7525</v>
      </c>
      <c r="E18" s="5" t="s">
        <v>11469</v>
      </c>
      <c r="F18" s="5" t="s">
        <v>11470</v>
      </c>
      <c r="G18" s="5" t="s">
        <v>2933</v>
      </c>
    </row>
    <row r="19" spans="1:7">
      <c r="A19" s="11">
        <v>45905</v>
      </c>
      <c r="B19" s="5">
        <v>58.27</v>
      </c>
      <c r="C19" s="5" t="s">
        <v>7564</v>
      </c>
      <c r="D19" s="5" t="s">
        <v>11471</v>
      </c>
      <c r="E19" s="5" t="s">
        <v>11472</v>
      </c>
      <c r="F19" s="5" t="s">
        <v>9440</v>
      </c>
      <c r="G19" s="5" t="s">
        <v>3062</v>
      </c>
    </row>
    <row r="20" spans="1:7">
      <c r="A20" s="11">
        <v>45904</v>
      </c>
      <c r="B20" s="5">
        <v>58.15</v>
      </c>
      <c r="C20" s="5" t="s">
        <v>11473</v>
      </c>
      <c r="D20" s="5" t="s">
        <v>11474</v>
      </c>
      <c r="E20" s="5" t="s">
        <v>7481</v>
      </c>
      <c r="F20" s="5" t="s">
        <v>11475</v>
      </c>
      <c r="G20" s="5" t="s">
        <v>3911</v>
      </c>
    </row>
    <row r="21" spans="1:7">
      <c r="A21" s="11">
        <v>45903</v>
      </c>
      <c r="B21" s="5">
        <v>57.75</v>
      </c>
      <c r="C21" s="5" t="s">
        <v>7470</v>
      </c>
      <c r="D21" s="5" t="s">
        <v>11476</v>
      </c>
      <c r="E21" s="5" t="s">
        <v>11477</v>
      </c>
      <c r="F21" s="5" t="s">
        <v>11478</v>
      </c>
      <c r="G21" s="5" t="s">
        <v>3584</v>
      </c>
    </row>
    <row r="22" spans="1:7">
      <c r="A22" s="11">
        <v>45902</v>
      </c>
      <c r="B22" s="5">
        <v>58.53</v>
      </c>
      <c r="C22" s="5" t="s">
        <v>7561</v>
      </c>
      <c r="D22" s="5" t="s">
        <v>7160</v>
      </c>
      <c r="E22" s="5" t="s">
        <v>11479</v>
      </c>
      <c r="F22" s="5" t="s">
        <v>11480</v>
      </c>
      <c r="G22" s="5" t="s">
        <v>5668</v>
      </c>
    </row>
    <row r="23" spans="1:7">
      <c r="A23" s="11">
        <v>45898</v>
      </c>
      <c r="B23" s="5">
        <v>58.59</v>
      </c>
      <c r="C23" s="5" t="s">
        <v>11481</v>
      </c>
      <c r="D23" s="5" t="s">
        <v>11482</v>
      </c>
      <c r="E23" s="5" t="s">
        <v>11483</v>
      </c>
      <c r="F23" s="5" t="s">
        <v>11484</v>
      </c>
      <c r="G23" s="5" t="s">
        <v>5934</v>
      </c>
    </row>
    <row r="24" spans="1:7">
      <c r="A24" s="11">
        <v>45897</v>
      </c>
      <c r="B24" s="5">
        <v>58.49</v>
      </c>
      <c r="C24" s="5" t="s">
        <v>7545</v>
      </c>
      <c r="D24" s="5" t="s">
        <v>7163</v>
      </c>
      <c r="E24" s="5" t="s">
        <v>11472</v>
      </c>
      <c r="F24" s="5" t="s">
        <v>8633</v>
      </c>
      <c r="G24" s="5" t="s">
        <v>3852</v>
      </c>
    </row>
    <row r="25" spans="1:7">
      <c r="A25" s="11">
        <v>45896</v>
      </c>
      <c r="B25" s="5">
        <v>58.75</v>
      </c>
      <c r="C25" s="5" t="s">
        <v>11485</v>
      </c>
      <c r="D25" s="5" t="s">
        <v>7299</v>
      </c>
      <c r="E25" s="5" t="s">
        <v>11486</v>
      </c>
      <c r="F25" s="5" t="s">
        <v>11487</v>
      </c>
      <c r="G25" s="5" t="s">
        <v>3149</v>
      </c>
    </row>
    <row r="26" spans="1:7">
      <c r="A26" s="11">
        <v>45895</v>
      </c>
      <c r="B26" s="5">
        <v>58.8</v>
      </c>
      <c r="C26" s="5" t="s">
        <v>11474</v>
      </c>
      <c r="D26" s="5" t="s">
        <v>7489</v>
      </c>
      <c r="E26" s="5" t="s">
        <v>7543</v>
      </c>
      <c r="F26" s="5" t="s">
        <v>11488</v>
      </c>
      <c r="G26" s="5" t="s">
        <v>8153</v>
      </c>
    </row>
    <row r="27" spans="1:7">
      <c r="A27" s="11">
        <v>45894</v>
      </c>
      <c r="B27" s="5">
        <v>58.28</v>
      </c>
      <c r="C27" s="5" t="s">
        <v>7557</v>
      </c>
      <c r="D27" s="5" t="s">
        <v>11486</v>
      </c>
      <c r="E27" s="5" t="s">
        <v>11465</v>
      </c>
      <c r="F27" s="5" t="s">
        <v>11489</v>
      </c>
      <c r="G27" s="5" t="s">
        <v>5243</v>
      </c>
    </row>
    <row r="28" spans="1:7">
      <c r="A28" s="11">
        <v>45891</v>
      </c>
      <c r="B28" s="5">
        <v>58.37</v>
      </c>
      <c r="C28" s="5" t="s">
        <v>11490</v>
      </c>
      <c r="D28" s="5" t="s">
        <v>7473</v>
      </c>
      <c r="E28" s="5" t="s">
        <v>11479</v>
      </c>
      <c r="F28" s="5" t="s">
        <v>8777</v>
      </c>
      <c r="G28" s="5" t="s">
        <v>11491</v>
      </c>
    </row>
    <row r="29" spans="1:7">
      <c r="A29" s="11">
        <v>45890</v>
      </c>
      <c r="B29" s="5">
        <v>56.51</v>
      </c>
      <c r="C29" s="5" t="s">
        <v>11492</v>
      </c>
      <c r="D29" s="5" t="s">
        <v>7179</v>
      </c>
      <c r="E29" s="5" t="s">
        <v>11493</v>
      </c>
      <c r="F29" s="5" t="s">
        <v>9116</v>
      </c>
      <c r="G29" s="5" t="s">
        <v>2738</v>
      </c>
    </row>
    <row r="30" spans="1:7">
      <c r="A30" s="11">
        <v>45889</v>
      </c>
      <c r="B30" s="5">
        <v>56.77</v>
      </c>
      <c r="C30" s="5" t="s">
        <v>7601</v>
      </c>
      <c r="D30" s="5" t="s">
        <v>7563</v>
      </c>
      <c r="E30" s="5" t="s">
        <v>11494</v>
      </c>
      <c r="F30" s="5" t="s">
        <v>11495</v>
      </c>
      <c r="G30" s="5" t="s">
        <v>2851</v>
      </c>
    </row>
    <row r="31" spans="1:7">
      <c r="A31" s="11">
        <v>45888</v>
      </c>
      <c r="B31" s="5">
        <v>57.06</v>
      </c>
      <c r="C31" s="5" t="s">
        <v>11496</v>
      </c>
      <c r="D31" s="5" t="s">
        <v>11497</v>
      </c>
      <c r="E31" s="5" t="s">
        <v>11498</v>
      </c>
      <c r="F31" s="5" t="s">
        <v>11499</v>
      </c>
      <c r="G31" s="5" t="s">
        <v>4848</v>
      </c>
    </row>
    <row r="32" spans="1:7">
      <c r="A32" s="11">
        <v>45887</v>
      </c>
      <c r="B32" s="5">
        <v>56.23</v>
      </c>
      <c r="C32" s="5" t="s">
        <v>11500</v>
      </c>
      <c r="D32" s="5" t="s">
        <v>7596</v>
      </c>
      <c r="E32" s="5" t="s">
        <v>11501</v>
      </c>
      <c r="F32" s="5" t="s">
        <v>11502</v>
      </c>
      <c r="G32" s="5" t="s">
        <v>2842</v>
      </c>
    </row>
    <row r="33" spans="1:7">
      <c r="A33" s="11">
        <v>45884</v>
      </c>
      <c r="B33" s="5">
        <v>56.31</v>
      </c>
      <c r="C33" s="5" t="s">
        <v>11503</v>
      </c>
      <c r="D33" s="5" t="s">
        <v>11479</v>
      </c>
      <c r="E33" s="5" t="s">
        <v>11504</v>
      </c>
      <c r="F33" s="5" t="s">
        <v>11505</v>
      </c>
      <c r="G33" s="5" t="s">
        <v>3186</v>
      </c>
    </row>
    <row r="34" spans="1:7">
      <c r="A34" s="11">
        <v>45883</v>
      </c>
      <c r="B34" s="5">
        <v>56.42</v>
      </c>
      <c r="C34" s="5" t="s">
        <v>11506</v>
      </c>
      <c r="D34" s="5" t="s">
        <v>7604</v>
      </c>
      <c r="E34" s="5" t="s">
        <v>11507</v>
      </c>
      <c r="F34" s="5" t="s">
        <v>11508</v>
      </c>
      <c r="G34" s="5" t="s">
        <v>8079</v>
      </c>
    </row>
    <row r="35" spans="1:7">
      <c r="A35" s="11">
        <v>45882</v>
      </c>
      <c r="B35" s="5">
        <v>55.58</v>
      </c>
      <c r="C35" s="5" t="s">
        <v>11509</v>
      </c>
      <c r="D35" s="5" t="s">
        <v>11510</v>
      </c>
      <c r="E35" s="5" t="s">
        <v>11511</v>
      </c>
      <c r="F35" s="5" t="s">
        <v>11512</v>
      </c>
      <c r="G35" s="5" t="s">
        <v>11513</v>
      </c>
    </row>
    <row r="36" spans="1:7">
      <c r="A36" s="11">
        <v>45881</v>
      </c>
      <c r="B36" s="5">
        <v>54.16</v>
      </c>
      <c r="C36" s="5" t="s">
        <v>11514</v>
      </c>
      <c r="D36" s="5" t="s">
        <v>11515</v>
      </c>
      <c r="E36" s="5" t="s">
        <v>11516</v>
      </c>
      <c r="F36" s="5" t="s">
        <v>11517</v>
      </c>
      <c r="G36" s="5" t="s">
        <v>4417</v>
      </c>
    </row>
    <row r="37" spans="1:7">
      <c r="A37" s="11">
        <v>45880</v>
      </c>
      <c r="B37" s="5">
        <v>54.01</v>
      </c>
      <c r="C37" s="5" t="s">
        <v>11516</v>
      </c>
      <c r="D37" s="5" t="s">
        <v>11515</v>
      </c>
      <c r="E37" s="5" t="s">
        <v>8240</v>
      </c>
      <c r="F37" s="5" t="s">
        <v>8951</v>
      </c>
      <c r="G37" s="5" t="s">
        <v>2807</v>
      </c>
    </row>
    <row r="38" spans="1:7">
      <c r="A38" s="11">
        <v>45877</v>
      </c>
      <c r="B38" s="5">
        <v>53.53</v>
      </c>
      <c r="C38" s="5" t="s">
        <v>11518</v>
      </c>
      <c r="D38" s="5" t="s">
        <v>11519</v>
      </c>
      <c r="E38" s="5" t="s">
        <v>11520</v>
      </c>
      <c r="F38" s="5" t="s">
        <v>11521</v>
      </c>
      <c r="G38" s="5" t="s">
        <v>3798</v>
      </c>
    </row>
    <row r="39" spans="1:7">
      <c r="A39" s="11">
        <v>45876</v>
      </c>
      <c r="B39" s="5">
        <v>52.95</v>
      </c>
      <c r="C39" s="5" t="s">
        <v>7639</v>
      </c>
      <c r="D39" s="5" t="s">
        <v>8225</v>
      </c>
      <c r="E39" s="5" t="s">
        <v>7629</v>
      </c>
      <c r="F39" s="5" t="s">
        <v>11522</v>
      </c>
      <c r="G39" s="5" t="s">
        <v>6387</v>
      </c>
    </row>
    <row r="40" spans="1:7">
      <c r="A40" s="11">
        <v>45875</v>
      </c>
      <c r="B40" s="5">
        <v>52.47</v>
      </c>
      <c r="C40" s="5" t="s">
        <v>7665</v>
      </c>
      <c r="D40" s="5" t="s">
        <v>11523</v>
      </c>
      <c r="E40" s="5" t="s">
        <v>8231</v>
      </c>
      <c r="F40" s="5" t="s">
        <v>8966</v>
      </c>
      <c r="G40" s="5" t="s">
        <v>2890</v>
      </c>
    </row>
    <row r="41" spans="1:7">
      <c r="A41" s="11">
        <v>45874</v>
      </c>
      <c r="B41" s="5">
        <v>52.58</v>
      </c>
      <c r="C41" s="5" t="s">
        <v>11524</v>
      </c>
      <c r="D41" s="5" t="s">
        <v>11525</v>
      </c>
      <c r="E41" s="5" t="s">
        <v>8232</v>
      </c>
      <c r="F41" s="5" t="s">
        <v>9428</v>
      </c>
      <c r="G41" s="5" t="s">
        <v>3130</v>
      </c>
    </row>
    <row r="42" spans="1:7">
      <c r="A42" s="11">
        <v>45873</v>
      </c>
      <c r="B42" s="5">
        <v>52.77</v>
      </c>
      <c r="C42" s="5" t="s">
        <v>11526</v>
      </c>
      <c r="D42" s="5" t="s">
        <v>11527</v>
      </c>
      <c r="E42" s="5" t="s">
        <v>8228</v>
      </c>
      <c r="F42" s="5" t="s">
        <v>9336</v>
      </c>
      <c r="G42" s="5" t="s">
        <v>3499</v>
      </c>
    </row>
    <row r="43" spans="1:7">
      <c r="A43" s="11">
        <v>45870</v>
      </c>
      <c r="B43" s="5">
        <v>52.53</v>
      </c>
      <c r="C43" s="5" t="s">
        <v>8261</v>
      </c>
      <c r="D43" s="5" t="s">
        <v>8226</v>
      </c>
      <c r="E43" s="5" t="s">
        <v>11528</v>
      </c>
      <c r="F43" s="5" t="s">
        <v>9123</v>
      </c>
      <c r="G43" s="5" t="s">
        <v>9441</v>
      </c>
    </row>
    <row r="44" spans="1:7">
      <c r="A44" s="11">
        <v>45869</v>
      </c>
      <c r="B44" s="5">
        <v>53.34</v>
      </c>
      <c r="C44" s="5" t="s">
        <v>7664</v>
      </c>
      <c r="D44" s="5" t="s">
        <v>7580</v>
      </c>
      <c r="E44" s="5" t="s">
        <v>11529</v>
      </c>
      <c r="F44" s="5" t="s">
        <v>11530</v>
      </c>
      <c r="G44" s="5" t="s">
        <v>160</v>
      </c>
    </row>
    <row r="45" spans="1:7">
      <c r="A45" s="11">
        <v>45868</v>
      </c>
      <c r="B45" s="5">
        <v>52.11</v>
      </c>
      <c r="C45" s="5" t="s">
        <v>11531</v>
      </c>
      <c r="D45" s="5" t="s">
        <v>11532</v>
      </c>
      <c r="E45" s="5" t="s">
        <v>11533</v>
      </c>
      <c r="F45" s="5" t="s">
        <v>8850</v>
      </c>
      <c r="G45" s="5" t="s">
        <v>3721</v>
      </c>
    </row>
    <row r="46" spans="1:7">
      <c r="A46" s="11">
        <v>45867</v>
      </c>
      <c r="B46" s="5">
        <v>52.11</v>
      </c>
      <c r="C46" s="5" t="s">
        <v>7619</v>
      </c>
      <c r="D46" s="5" t="s">
        <v>7619</v>
      </c>
      <c r="E46" s="5" t="s">
        <v>11534</v>
      </c>
      <c r="F46" s="5" t="s">
        <v>11535</v>
      </c>
      <c r="G46" s="5" t="s">
        <v>10508</v>
      </c>
    </row>
    <row r="47" spans="1:7">
      <c r="A47" s="11">
        <v>45866</v>
      </c>
      <c r="B47" s="5">
        <v>53.45</v>
      </c>
      <c r="C47" s="5" t="s">
        <v>7658</v>
      </c>
      <c r="D47" s="5" t="s">
        <v>11536</v>
      </c>
      <c r="E47" s="5" t="s">
        <v>8226</v>
      </c>
      <c r="F47" s="5" t="s">
        <v>8381</v>
      </c>
      <c r="G47" s="5" t="s">
        <v>6104</v>
      </c>
    </row>
    <row r="48" spans="1:7">
      <c r="A48" s="11">
        <v>45863</v>
      </c>
      <c r="B48" s="5">
        <v>53.4</v>
      </c>
      <c r="C48" s="5" t="s">
        <v>7659</v>
      </c>
      <c r="D48" s="5" t="s">
        <v>8302</v>
      </c>
      <c r="E48" s="5" t="s">
        <v>11534</v>
      </c>
      <c r="F48" s="5" t="s">
        <v>11537</v>
      </c>
      <c r="G48" s="5" t="s">
        <v>3008</v>
      </c>
    </row>
    <row r="49" spans="1:7">
      <c r="A49" s="11">
        <v>45862</v>
      </c>
      <c r="B49" s="5">
        <v>52.34</v>
      </c>
      <c r="C49" s="5" t="s">
        <v>8242</v>
      </c>
      <c r="D49" s="5" t="s">
        <v>8301</v>
      </c>
      <c r="E49" s="5" t="s">
        <v>11538</v>
      </c>
      <c r="F49" s="5" t="s">
        <v>11539</v>
      </c>
      <c r="G49" s="5" t="s">
        <v>11540</v>
      </c>
    </row>
    <row r="50" spans="1:7">
      <c r="A50" s="11">
        <v>45861</v>
      </c>
      <c r="B50" s="5">
        <v>53.13</v>
      </c>
      <c r="C50" s="5" t="s">
        <v>7721</v>
      </c>
      <c r="D50" s="5" t="s">
        <v>8224</v>
      </c>
      <c r="E50" s="5" t="s">
        <v>8039</v>
      </c>
      <c r="F50" s="5" t="s">
        <v>11541</v>
      </c>
      <c r="G50" s="5" t="s">
        <v>11542</v>
      </c>
    </row>
    <row r="51" spans="1:7">
      <c r="A51" s="11">
        <v>45860</v>
      </c>
      <c r="B51" s="5">
        <v>48.89</v>
      </c>
      <c r="C51" s="5" t="s">
        <v>7678</v>
      </c>
      <c r="D51" s="5" t="s">
        <v>8231</v>
      </c>
      <c r="E51" s="5" t="s">
        <v>7707</v>
      </c>
      <c r="F51" s="5" t="s">
        <v>11543</v>
      </c>
      <c r="G51" s="5" t="s">
        <v>11544</v>
      </c>
    </row>
    <row r="52" spans="1:7">
      <c r="A52" s="11">
        <v>45859</v>
      </c>
      <c r="B52" s="5">
        <v>53.21</v>
      </c>
      <c r="C52" s="5" t="s">
        <v>8290</v>
      </c>
      <c r="D52" s="5" t="s">
        <v>11545</v>
      </c>
      <c r="E52" s="5" t="s">
        <v>11546</v>
      </c>
      <c r="F52" s="5" t="s">
        <v>9747</v>
      </c>
      <c r="G52" s="5" t="s">
        <v>3418</v>
      </c>
    </row>
    <row r="53" spans="1:7">
      <c r="A53" s="11">
        <v>45856</v>
      </c>
      <c r="B53" s="5">
        <v>53.22</v>
      </c>
      <c r="C53" s="5" t="s">
        <v>11547</v>
      </c>
      <c r="D53" s="5" t="s">
        <v>11548</v>
      </c>
      <c r="E53" s="5" t="s">
        <v>8244</v>
      </c>
      <c r="F53" s="5" t="s">
        <v>11549</v>
      </c>
      <c r="G53" s="5" t="s">
        <v>4214</v>
      </c>
    </row>
    <row r="54" spans="1:7">
      <c r="A54" s="11">
        <v>45855</v>
      </c>
      <c r="B54" s="5">
        <v>53.21</v>
      </c>
      <c r="C54" s="5" t="s">
        <v>8243</v>
      </c>
      <c r="D54" s="5" t="s">
        <v>8307</v>
      </c>
      <c r="E54" s="5" t="s">
        <v>11550</v>
      </c>
      <c r="F54" s="5" t="s">
        <v>9097</v>
      </c>
      <c r="G54" s="5" t="s">
        <v>2924</v>
      </c>
    </row>
    <row r="55" spans="1:7">
      <c r="A55" s="11">
        <v>45854</v>
      </c>
      <c r="B55" s="5">
        <v>53.18</v>
      </c>
      <c r="C55" s="5" t="s">
        <v>8299</v>
      </c>
      <c r="D55" s="5" t="s">
        <v>7621</v>
      </c>
      <c r="E55" s="5" t="s">
        <v>8299</v>
      </c>
      <c r="F55" s="5" t="s">
        <v>8890</v>
      </c>
      <c r="G55" s="5" t="s">
        <v>8153</v>
      </c>
    </row>
    <row r="56" spans="1:7">
      <c r="A56" s="11">
        <v>45853</v>
      </c>
      <c r="B56" s="5">
        <v>52.71</v>
      </c>
      <c r="C56" s="5" t="s">
        <v>11551</v>
      </c>
      <c r="D56" s="5" t="s">
        <v>11552</v>
      </c>
      <c r="E56" s="5" t="s">
        <v>11553</v>
      </c>
      <c r="F56" s="5" t="s">
        <v>11554</v>
      </c>
      <c r="G56" s="5" t="s">
        <v>6658</v>
      </c>
    </row>
    <row r="57" spans="1:7">
      <c r="A57" s="11">
        <v>45852</v>
      </c>
      <c r="B57" s="5">
        <v>53.33</v>
      </c>
      <c r="C57" s="5" t="s">
        <v>8290</v>
      </c>
      <c r="D57" s="5" t="s">
        <v>11555</v>
      </c>
      <c r="E57" s="5" t="s">
        <v>11553</v>
      </c>
      <c r="F57" s="5" t="s">
        <v>11556</v>
      </c>
      <c r="G57" s="5" t="s">
        <v>3427</v>
      </c>
    </row>
    <row r="58" spans="1:7">
      <c r="A58" s="11">
        <v>45849</v>
      </c>
      <c r="B58" s="5">
        <v>53.39</v>
      </c>
      <c r="C58" s="5" t="s">
        <v>8269</v>
      </c>
      <c r="D58" s="5" t="s">
        <v>11557</v>
      </c>
      <c r="E58" s="5" t="s">
        <v>8135</v>
      </c>
      <c r="F58" s="5" t="s">
        <v>11554</v>
      </c>
      <c r="G58" s="5" t="s">
        <v>3105</v>
      </c>
    </row>
    <row r="59" spans="1:7">
      <c r="A59" s="11">
        <v>45848</v>
      </c>
      <c r="B59" s="5">
        <v>53.15</v>
      </c>
      <c r="C59" s="5" t="s">
        <v>7671</v>
      </c>
      <c r="D59" s="5" t="s">
        <v>11558</v>
      </c>
      <c r="E59" s="5" t="s">
        <v>8267</v>
      </c>
      <c r="F59" s="5" t="s">
        <v>11470</v>
      </c>
      <c r="G59" s="5" t="s">
        <v>3798</v>
      </c>
    </row>
    <row r="60" spans="1:7">
      <c r="A60" s="11">
        <v>45847</v>
      </c>
      <c r="B60" s="5">
        <v>52.57</v>
      </c>
      <c r="C60" s="5" t="s">
        <v>8233</v>
      </c>
      <c r="D60" s="5" t="s">
        <v>11559</v>
      </c>
      <c r="E60" s="5" t="s">
        <v>8267</v>
      </c>
      <c r="F60" s="5" t="s">
        <v>11560</v>
      </c>
      <c r="G60" s="5" t="s">
        <v>4855</v>
      </c>
    </row>
    <row r="61" spans="1:7">
      <c r="A61" s="11">
        <v>45846</v>
      </c>
      <c r="B61" s="5">
        <v>52.19</v>
      </c>
      <c r="C61" s="5" t="s">
        <v>7644</v>
      </c>
      <c r="D61" s="5" t="s">
        <v>7659</v>
      </c>
      <c r="E61" s="5" t="s">
        <v>8137</v>
      </c>
      <c r="F61" s="5" t="s">
        <v>11561</v>
      </c>
      <c r="G61" s="5" t="s">
        <v>7981</v>
      </c>
    </row>
    <row r="62" spans="1:7">
      <c r="A62" s="11">
        <v>45845</v>
      </c>
      <c r="B62" s="5">
        <v>51.82</v>
      </c>
      <c r="C62" s="5" t="s">
        <v>8251</v>
      </c>
      <c r="D62" s="5" t="s">
        <v>8224</v>
      </c>
      <c r="E62" s="5" t="s">
        <v>7677</v>
      </c>
      <c r="F62" s="5" t="s">
        <v>7645</v>
      </c>
      <c r="G62" s="5" t="s">
        <v>11562</v>
      </c>
    </row>
    <row r="63" spans="1:7">
      <c r="A63" s="11">
        <v>45841</v>
      </c>
      <c r="B63" s="5">
        <v>52.89</v>
      </c>
      <c r="C63" s="5" t="s">
        <v>11559</v>
      </c>
      <c r="D63" s="5" t="s">
        <v>8292</v>
      </c>
      <c r="E63" s="5" t="s">
        <v>11526</v>
      </c>
      <c r="F63" s="5" t="s">
        <v>11563</v>
      </c>
      <c r="G63" s="5" t="s">
        <v>3716</v>
      </c>
    </row>
    <row r="64" spans="1:7">
      <c r="A64" s="11">
        <v>45840</v>
      </c>
      <c r="B64" s="5">
        <v>52.68</v>
      </c>
      <c r="C64" s="5" t="s">
        <v>11564</v>
      </c>
      <c r="D64" s="5" t="s">
        <v>7632</v>
      </c>
      <c r="E64" s="5" t="s">
        <v>11565</v>
      </c>
      <c r="F64" s="5" t="s">
        <v>8341</v>
      </c>
      <c r="G64" s="5" t="s">
        <v>3990</v>
      </c>
    </row>
    <row r="65" spans="1:7">
      <c r="A65" s="11">
        <v>45839</v>
      </c>
      <c r="B65" s="5">
        <v>52.03</v>
      </c>
      <c r="C65" s="5" t="s">
        <v>7968</v>
      </c>
      <c r="D65" s="5" t="s">
        <v>7648</v>
      </c>
      <c r="E65" s="5" t="s">
        <v>8033</v>
      </c>
      <c r="F65" s="5" t="s">
        <v>11566</v>
      </c>
      <c r="G65" s="5" t="s">
        <v>11567</v>
      </c>
    </row>
    <row r="66" spans="1:7">
      <c r="A66" s="11">
        <v>45838</v>
      </c>
      <c r="B66" s="5">
        <v>49.21</v>
      </c>
      <c r="C66" s="5" t="s">
        <v>7717</v>
      </c>
      <c r="D66" s="5" t="s">
        <v>8105</v>
      </c>
      <c r="E66" s="5" t="s">
        <v>7995</v>
      </c>
      <c r="F66" s="5" t="s">
        <v>11568</v>
      </c>
      <c r="G66" s="5" t="s">
        <v>2870</v>
      </c>
    </row>
    <row r="67" spans="1:7">
      <c r="A67" s="11">
        <v>45835</v>
      </c>
      <c r="B67" s="5">
        <v>49.68</v>
      </c>
      <c r="C67" s="5" t="s">
        <v>8016</v>
      </c>
      <c r="D67" s="5" t="s">
        <v>8118</v>
      </c>
      <c r="E67" s="5" t="s">
        <v>8098</v>
      </c>
      <c r="F67" s="5" t="s">
        <v>11569</v>
      </c>
      <c r="G67" s="5" t="s">
        <v>5630</v>
      </c>
    </row>
    <row r="68" spans="1:7">
      <c r="A68" s="11">
        <v>45834</v>
      </c>
      <c r="B68" s="5">
        <v>49.16</v>
      </c>
      <c r="C68" s="5" t="s">
        <v>8031</v>
      </c>
      <c r="D68" s="5" t="s">
        <v>7960</v>
      </c>
      <c r="E68" s="5" t="s">
        <v>11570</v>
      </c>
      <c r="F68" s="5" t="s">
        <v>9398</v>
      </c>
      <c r="G68" s="5" t="s">
        <v>3731</v>
      </c>
    </row>
    <row r="69" spans="1:7">
      <c r="A69" s="11">
        <v>45833</v>
      </c>
      <c r="B69" s="5">
        <v>48.13</v>
      </c>
      <c r="C69" s="5" t="s">
        <v>11571</v>
      </c>
      <c r="D69" s="5" t="s">
        <v>8194</v>
      </c>
      <c r="E69" s="5" t="s">
        <v>7808</v>
      </c>
      <c r="F69" s="5" t="s">
        <v>9428</v>
      </c>
      <c r="G69" s="5" t="s">
        <v>11408</v>
      </c>
    </row>
    <row r="70" spans="1:7">
      <c r="A70" s="11">
        <v>45832</v>
      </c>
      <c r="B70" s="5">
        <v>49</v>
      </c>
      <c r="C70" s="5" t="s">
        <v>11572</v>
      </c>
      <c r="D70" s="5" t="s">
        <v>11573</v>
      </c>
      <c r="E70" s="5" t="s">
        <v>8069</v>
      </c>
      <c r="F70" s="5" t="s">
        <v>11574</v>
      </c>
      <c r="G70" s="5" t="s">
        <v>5066</v>
      </c>
    </row>
    <row r="71" spans="1:7">
      <c r="A71" s="11">
        <v>45831</v>
      </c>
      <c r="B71" s="5">
        <v>48.52</v>
      </c>
      <c r="C71" s="5" t="s">
        <v>8028</v>
      </c>
      <c r="D71" s="5" t="s">
        <v>11575</v>
      </c>
      <c r="E71" s="5" t="s">
        <v>7920</v>
      </c>
      <c r="F71" s="5" t="s">
        <v>11576</v>
      </c>
      <c r="G71" s="5" t="s">
        <v>5870</v>
      </c>
    </row>
    <row r="72" spans="1:7">
      <c r="A72" s="11">
        <v>45828</v>
      </c>
      <c r="B72" s="5">
        <v>48.2</v>
      </c>
      <c r="C72" s="5" t="s">
        <v>8081</v>
      </c>
      <c r="D72" s="5" t="s">
        <v>7838</v>
      </c>
      <c r="E72" s="5" t="s">
        <v>7886</v>
      </c>
      <c r="F72" s="5" t="s">
        <v>11577</v>
      </c>
      <c r="G72" s="5" t="s">
        <v>2959</v>
      </c>
    </row>
    <row r="73" spans="1:7">
      <c r="A73" s="11">
        <v>45826</v>
      </c>
      <c r="B73" s="5">
        <v>48.09</v>
      </c>
      <c r="C73" s="5" t="s">
        <v>11578</v>
      </c>
      <c r="D73" s="5" t="s">
        <v>8094</v>
      </c>
      <c r="E73" s="5" t="s">
        <v>8205</v>
      </c>
      <c r="F73" s="5" t="s">
        <v>9565</v>
      </c>
      <c r="G73" s="5" t="s">
        <v>3512</v>
      </c>
    </row>
    <row r="74" spans="1:7">
      <c r="A74" s="11">
        <v>45825</v>
      </c>
      <c r="B74" s="5">
        <v>48.28</v>
      </c>
      <c r="C74" s="5" t="s">
        <v>7707</v>
      </c>
      <c r="D74" s="5" t="s">
        <v>11579</v>
      </c>
      <c r="E74" s="5" t="s">
        <v>11580</v>
      </c>
      <c r="F74" s="5" t="s">
        <v>8863</v>
      </c>
      <c r="G74" s="5" t="s">
        <v>11581</v>
      </c>
    </row>
    <row r="75" spans="1:7">
      <c r="A75" s="11">
        <v>45824</v>
      </c>
      <c r="B75" s="5">
        <v>49.27</v>
      </c>
      <c r="C75" s="5" t="s">
        <v>11579</v>
      </c>
      <c r="D75" s="5" t="s">
        <v>8077</v>
      </c>
      <c r="E75" s="5" t="s">
        <v>11582</v>
      </c>
      <c r="F75" s="5" t="s">
        <v>11475</v>
      </c>
      <c r="G75" s="5" t="s">
        <v>2827</v>
      </c>
    </row>
    <row r="76" spans="1:7">
      <c r="A76" s="11">
        <v>45821</v>
      </c>
      <c r="B76" s="5">
        <v>48.65</v>
      </c>
      <c r="C76" s="5" t="s">
        <v>7797</v>
      </c>
      <c r="D76" s="5" t="s">
        <v>7965</v>
      </c>
      <c r="E76" s="5" t="s">
        <v>8212</v>
      </c>
      <c r="F76" s="5" t="s">
        <v>11583</v>
      </c>
      <c r="G76" s="5" t="s">
        <v>8369</v>
      </c>
    </row>
    <row r="77" spans="1:7">
      <c r="A77" s="11">
        <v>45820</v>
      </c>
      <c r="B77" s="5">
        <v>49.26</v>
      </c>
      <c r="C77" s="5" t="s">
        <v>8114</v>
      </c>
      <c r="D77" s="5" t="s">
        <v>11584</v>
      </c>
      <c r="E77" s="5" t="s">
        <v>11585</v>
      </c>
      <c r="F77" s="5" t="s">
        <v>8773</v>
      </c>
      <c r="G77" s="5" t="s">
        <v>4302</v>
      </c>
    </row>
    <row r="78" spans="1:7">
      <c r="A78" s="11">
        <v>45819</v>
      </c>
      <c r="B78" s="5">
        <v>49.87</v>
      </c>
      <c r="C78" s="5" t="s">
        <v>7753</v>
      </c>
      <c r="D78" s="5" t="s">
        <v>7735</v>
      </c>
      <c r="E78" s="5" t="s">
        <v>11586</v>
      </c>
      <c r="F78" s="5" t="s">
        <v>11587</v>
      </c>
      <c r="G78" s="5" t="s">
        <v>6834</v>
      </c>
    </row>
    <row r="79" spans="1:7">
      <c r="A79" s="11">
        <v>45818</v>
      </c>
      <c r="B79" s="5">
        <v>48.93</v>
      </c>
      <c r="C79" s="5" t="s">
        <v>7829</v>
      </c>
      <c r="D79" s="5" t="s">
        <v>7753</v>
      </c>
      <c r="E79" s="5" t="s">
        <v>7889</v>
      </c>
      <c r="F79" s="5" t="s">
        <v>8507</v>
      </c>
      <c r="G79" s="5" t="s">
        <v>5951</v>
      </c>
    </row>
    <row r="80" spans="1:7">
      <c r="A80" s="11">
        <v>45817</v>
      </c>
      <c r="B80" s="5">
        <v>47.93</v>
      </c>
      <c r="C80" s="5" t="s">
        <v>11588</v>
      </c>
      <c r="D80" s="5" t="s">
        <v>8074</v>
      </c>
      <c r="E80" s="5" t="s">
        <v>8219</v>
      </c>
      <c r="F80" s="5" t="s">
        <v>9340</v>
      </c>
      <c r="G80" s="5" t="s">
        <v>3620</v>
      </c>
    </row>
    <row r="81" spans="1:7">
      <c r="A81" s="11">
        <v>45814</v>
      </c>
      <c r="B81" s="5">
        <v>47.47</v>
      </c>
      <c r="C81" s="5" t="s">
        <v>7991</v>
      </c>
      <c r="D81" s="5" t="s">
        <v>7889</v>
      </c>
      <c r="E81" s="5" t="s">
        <v>7946</v>
      </c>
      <c r="F81" s="5" t="s">
        <v>11589</v>
      </c>
      <c r="G81" s="5" t="s">
        <v>4038</v>
      </c>
    </row>
    <row r="82" spans="1:7">
      <c r="A82" s="11">
        <v>45813</v>
      </c>
      <c r="B82" s="5">
        <v>47.25</v>
      </c>
      <c r="C82" s="5" t="s">
        <v>7880</v>
      </c>
      <c r="D82" s="5" t="s">
        <v>7699</v>
      </c>
      <c r="E82" s="5" t="s">
        <v>11590</v>
      </c>
      <c r="F82" s="5" t="s">
        <v>9039</v>
      </c>
      <c r="G82" s="5" t="s">
        <v>3393</v>
      </c>
    </row>
    <row r="83" spans="1:7">
      <c r="A83" s="11">
        <v>45812</v>
      </c>
      <c r="B83" s="5">
        <v>47.67</v>
      </c>
      <c r="C83" s="5" t="s">
        <v>11591</v>
      </c>
      <c r="D83" s="5" t="s">
        <v>8194</v>
      </c>
      <c r="E83" s="5" t="s">
        <v>7924</v>
      </c>
      <c r="F83" s="5" t="s">
        <v>11592</v>
      </c>
      <c r="G83" s="5" t="s">
        <v>9748</v>
      </c>
    </row>
    <row r="84" spans="1:7">
      <c r="A84" s="11">
        <v>45811</v>
      </c>
      <c r="B84" s="5">
        <v>49.06</v>
      </c>
      <c r="C84" s="5" t="s">
        <v>7876</v>
      </c>
      <c r="D84" s="5" t="s">
        <v>8091</v>
      </c>
      <c r="E84" s="5" t="s">
        <v>11593</v>
      </c>
      <c r="F84" s="5" t="s">
        <v>9265</v>
      </c>
      <c r="G84" s="5" t="s">
        <v>11594</v>
      </c>
    </row>
    <row r="85" spans="1:7">
      <c r="A85" s="11">
        <v>45810</v>
      </c>
      <c r="B85" s="5">
        <v>47.69</v>
      </c>
      <c r="C85" s="5" t="s">
        <v>8194</v>
      </c>
      <c r="D85" s="5" t="s">
        <v>7960</v>
      </c>
      <c r="E85" s="5" t="s">
        <v>7820</v>
      </c>
      <c r="F85" s="5" t="s">
        <v>7459</v>
      </c>
      <c r="G85" s="5" t="s">
        <v>11595</v>
      </c>
    </row>
    <row r="86" spans="1:7">
      <c r="A86" s="11">
        <v>45807</v>
      </c>
      <c r="B86" s="5">
        <v>49.61</v>
      </c>
      <c r="C86" s="5" t="s">
        <v>8001</v>
      </c>
      <c r="D86" s="5" t="s">
        <v>8106</v>
      </c>
      <c r="E86" s="5" t="s">
        <v>11596</v>
      </c>
      <c r="F86" s="5" t="s">
        <v>8068</v>
      </c>
      <c r="G86" s="5" t="s">
        <v>3481</v>
      </c>
    </row>
    <row r="87" spans="1:7">
      <c r="A87" s="11">
        <v>45806</v>
      </c>
      <c r="B87" s="5">
        <v>48.59</v>
      </c>
      <c r="C87" s="5" t="s">
        <v>8087</v>
      </c>
      <c r="D87" s="5" t="s">
        <v>7797</v>
      </c>
      <c r="E87" s="5" t="s">
        <v>7842</v>
      </c>
      <c r="F87" s="5" t="s">
        <v>8360</v>
      </c>
      <c r="G87" s="5" t="s">
        <v>11597</v>
      </c>
    </row>
    <row r="88" spans="1:7">
      <c r="A88" s="11">
        <v>45805</v>
      </c>
      <c r="B88" s="5">
        <v>48.13</v>
      </c>
      <c r="C88" s="5" t="s">
        <v>7693</v>
      </c>
      <c r="D88" s="5" t="s">
        <v>7693</v>
      </c>
      <c r="E88" s="5" t="s">
        <v>7813</v>
      </c>
      <c r="F88" s="5" t="s">
        <v>9565</v>
      </c>
      <c r="G88" s="5" t="s">
        <v>6328</v>
      </c>
    </row>
    <row r="89" spans="1:7">
      <c r="A89" s="11">
        <v>45804</v>
      </c>
      <c r="B89" s="5">
        <v>49.09</v>
      </c>
      <c r="C89" s="5" t="s">
        <v>8191</v>
      </c>
      <c r="D89" s="5" t="s">
        <v>8114</v>
      </c>
      <c r="E89" s="5" t="s">
        <v>7759</v>
      </c>
      <c r="F89" s="5" t="s">
        <v>11598</v>
      </c>
      <c r="G89" s="5" t="s">
        <v>5197</v>
      </c>
    </row>
    <row r="90" spans="1:7">
      <c r="A90" s="11">
        <v>45800</v>
      </c>
      <c r="B90" s="5">
        <v>48.69</v>
      </c>
      <c r="C90" s="5" t="s">
        <v>8076</v>
      </c>
      <c r="D90" s="5" t="s">
        <v>8191</v>
      </c>
      <c r="E90" s="5" t="s">
        <v>7967</v>
      </c>
      <c r="F90" s="5" t="s">
        <v>8494</v>
      </c>
      <c r="G90" s="5" t="s">
        <v>2964</v>
      </c>
    </row>
    <row r="91" spans="1:7">
      <c r="A91" s="11">
        <v>45799</v>
      </c>
      <c r="B91" s="5">
        <v>49.28</v>
      </c>
      <c r="C91" s="5" t="s">
        <v>11599</v>
      </c>
      <c r="D91" s="5" t="s">
        <v>11600</v>
      </c>
      <c r="E91" s="5" t="s">
        <v>8059</v>
      </c>
      <c r="F91" s="5" t="s">
        <v>11601</v>
      </c>
      <c r="G91" s="5" t="s">
        <v>2802</v>
      </c>
    </row>
    <row r="92" spans="1:7">
      <c r="A92" s="11">
        <v>45798</v>
      </c>
      <c r="B92" s="5">
        <v>49.37</v>
      </c>
      <c r="C92" s="5" t="s">
        <v>7686</v>
      </c>
      <c r="D92" s="5" t="s">
        <v>8065</v>
      </c>
      <c r="E92" s="5" t="s">
        <v>8047</v>
      </c>
      <c r="F92" s="5" t="s">
        <v>11561</v>
      </c>
      <c r="G92" s="5" t="s">
        <v>7987</v>
      </c>
    </row>
    <row r="93" spans="1:7">
      <c r="A93" s="11">
        <v>45797</v>
      </c>
      <c r="B93" s="5">
        <v>50.21</v>
      </c>
      <c r="C93" s="5" t="s">
        <v>8111</v>
      </c>
      <c r="D93" s="5" t="s">
        <v>7723</v>
      </c>
      <c r="E93" s="5" t="s">
        <v>7721</v>
      </c>
      <c r="F93" s="5" t="s">
        <v>11602</v>
      </c>
      <c r="G93" s="5" t="s">
        <v>3770</v>
      </c>
    </row>
    <row r="94" spans="1:7">
      <c r="A94" s="11">
        <v>45796</v>
      </c>
      <c r="B94" s="5">
        <v>50.03</v>
      </c>
      <c r="C94" s="5" t="s">
        <v>8051</v>
      </c>
      <c r="D94" s="5" t="s">
        <v>8061</v>
      </c>
      <c r="E94" s="5" t="s">
        <v>7965</v>
      </c>
      <c r="F94" s="5" t="s">
        <v>11603</v>
      </c>
      <c r="G94" s="5" t="s">
        <v>3933</v>
      </c>
    </row>
    <row r="95" spans="1:7">
      <c r="A95" s="11">
        <v>45793</v>
      </c>
      <c r="B95" s="5">
        <v>50.37</v>
      </c>
      <c r="C95" s="5" t="s">
        <v>7956</v>
      </c>
      <c r="D95" s="5" t="s">
        <v>7680</v>
      </c>
      <c r="E95" s="5" t="s">
        <v>11604</v>
      </c>
      <c r="F95" s="5" t="s">
        <v>11605</v>
      </c>
      <c r="G95" s="5" t="s">
        <v>2955</v>
      </c>
    </row>
    <row r="96" spans="1:7">
      <c r="A96" s="11">
        <v>45792</v>
      </c>
      <c r="B96" s="5">
        <v>50.12</v>
      </c>
      <c r="C96" s="5" t="s">
        <v>8014</v>
      </c>
      <c r="D96" s="5" t="s">
        <v>8154</v>
      </c>
      <c r="E96" s="5" t="s">
        <v>7717</v>
      </c>
      <c r="F96" s="5" t="s">
        <v>8856</v>
      </c>
      <c r="G96" s="5" t="s">
        <v>6800</v>
      </c>
    </row>
    <row r="97" spans="1:7">
      <c r="A97" s="11">
        <v>45791</v>
      </c>
      <c r="B97" s="5">
        <v>50.31</v>
      </c>
      <c r="C97" s="5" t="s">
        <v>11606</v>
      </c>
      <c r="D97" s="5" t="s">
        <v>8159</v>
      </c>
      <c r="E97" s="5" t="s">
        <v>8037</v>
      </c>
      <c r="F97" s="5" t="s">
        <v>11607</v>
      </c>
      <c r="G97" s="5" t="s">
        <v>2847</v>
      </c>
    </row>
    <row r="98" spans="1:7">
      <c r="A98" s="11">
        <v>45790</v>
      </c>
      <c r="B98" s="5">
        <v>50.46</v>
      </c>
      <c r="C98" s="5" t="s">
        <v>8045</v>
      </c>
      <c r="D98" s="5" t="s">
        <v>11608</v>
      </c>
      <c r="E98" s="5" t="s">
        <v>8072</v>
      </c>
      <c r="F98" s="5" t="s">
        <v>11609</v>
      </c>
      <c r="G98" s="5" t="s">
        <v>8550</v>
      </c>
    </row>
    <row r="99" spans="1:7">
      <c r="A99" s="11">
        <v>45789</v>
      </c>
      <c r="B99" s="5">
        <v>49.61</v>
      </c>
      <c r="C99" s="5" t="s">
        <v>7689</v>
      </c>
      <c r="D99" s="5" t="s">
        <v>8118</v>
      </c>
      <c r="E99" s="5" t="s">
        <v>7707</v>
      </c>
      <c r="F99" s="5" t="s">
        <v>5647</v>
      </c>
      <c r="G99" s="5" t="s">
        <v>11610</v>
      </c>
    </row>
    <row r="100" spans="1:7">
      <c r="A100" s="11">
        <v>45786</v>
      </c>
      <c r="B100" s="5">
        <v>47.5</v>
      </c>
      <c r="C100" s="5" t="s">
        <v>8217</v>
      </c>
      <c r="D100" s="5" t="s">
        <v>7842</v>
      </c>
      <c r="E100" s="5" t="s">
        <v>7975</v>
      </c>
      <c r="F100" s="5" t="s">
        <v>11611</v>
      </c>
      <c r="G100" s="5" t="s">
        <v>3473</v>
      </c>
    </row>
    <row r="101" spans="1:7">
      <c r="A101" s="11">
        <v>45785</v>
      </c>
      <c r="B101" s="5">
        <v>47.35</v>
      </c>
      <c r="C101" s="5" t="s">
        <v>7856</v>
      </c>
      <c r="D101" s="5" t="s">
        <v>11570</v>
      </c>
      <c r="E101" s="5" t="s">
        <v>11612</v>
      </c>
      <c r="F101" s="5" t="s">
        <v>11613</v>
      </c>
      <c r="G101" s="5" t="s">
        <v>5588</v>
      </c>
    </row>
    <row r="102" spans="1:7">
      <c r="A102" s="11">
        <v>45784</v>
      </c>
      <c r="B102" s="5">
        <v>45.47</v>
      </c>
      <c r="C102" s="5" t="s">
        <v>7899</v>
      </c>
      <c r="D102" s="5" t="s">
        <v>7916</v>
      </c>
      <c r="E102" s="5" t="s">
        <v>7903</v>
      </c>
      <c r="F102" s="5" t="s">
        <v>11614</v>
      </c>
      <c r="G102" s="5" t="s">
        <v>4214</v>
      </c>
    </row>
    <row r="103" spans="1:7">
      <c r="A103" s="11">
        <v>45783</v>
      </c>
      <c r="B103" s="5">
        <v>45.46</v>
      </c>
      <c r="C103" s="5" t="s">
        <v>11615</v>
      </c>
      <c r="D103" s="5" t="s">
        <v>11616</v>
      </c>
      <c r="E103" s="5" t="s">
        <v>11617</v>
      </c>
      <c r="F103" s="5" t="s">
        <v>9537</v>
      </c>
      <c r="G103" s="5" t="s">
        <v>4056</v>
      </c>
    </row>
    <row r="104" spans="1:7">
      <c r="A104" s="11">
        <v>45782</v>
      </c>
      <c r="B104" s="5">
        <v>45.38</v>
      </c>
      <c r="C104" s="5" t="s">
        <v>7779</v>
      </c>
      <c r="D104" s="5" t="s">
        <v>11618</v>
      </c>
      <c r="E104" s="5" t="s">
        <v>11619</v>
      </c>
      <c r="F104" s="5" t="s">
        <v>9604</v>
      </c>
      <c r="G104" s="5" t="s">
        <v>4056</v>
      </c>
    </row>
    <row r="105" spans="1:7">
      <c r="A105" s="11">
        <v>45779</v>
      </c>
      <c r="B105" s="5">
        <v>45.3</v>
      </c>
      <c r="C105" s="5" t="s">
        <v>7899</v>
      </c>
      <c r="D105" s="5" t="s">
        <v>11620</v>
      </c>
      <c r="E105" s="5" t="s">
        <v>7900</v>
      </c>
      <c r="F105" s="5" t="s">
        <v>6894</v>
      </c>
      <c r="G105" s="5" t="s">
        <v>2787</v>
      </c>
    </row>
    <row r="106" spans="1:7">
      <c r="A106" s="11">
        <v>45778</v>
      </c>
      <c r="B106" s="5">
        <v>45.05</v>
      </c>
      <c r="C106" s="5" t="s">
        <v>11621</v>
      </c>
      <c r="D106" s="5" t="s">
        <v>11622</v>
      </c>
      <c r="E106" s="5" t="s">
        <v>11623</v>
      </c>
      <c r="F106" s="5" t="s">
        <v>9482</v>
      </c>
      <c r="G106" s="5" t="s">
        <v>4720</v>
      </c>
    </row>
    <row r="107" spans="1:7">
      <c r="A107" s="11">
        <v>45777</v>
      </c>
      <c r="B107" s="5">
        <v>45.24</v>
      </c>
      <c r="C107" s="5" t="s">
        <v>7782</v>
      </c>
      <c r="D107" s="5" t="s">
        <v>11622</v>
      </c>
      <c r="E107" s="5" t="s">
        <v>11623</v>
      </c>
      <c r="F107" s="5" t="s">
        <v>11624</v>
      </c>
      <c r="G107" s="5" t="s">
        <v>11625</v>
      </c>
    </row>
    <row r="108" spans="1:7">
      <c r="A108" s="11">
        <v>45776</v>
      </c>
      <c r="B108" s="5">
        <v>46.94</v>
      </c>
      <c r="C108" s="5" t="s">
        <v>7892</v>
      </c>
      <c r="D108" s="5" t="s">
        <v>7837</v>
      </c>
      <c r="E108" s="5" t="s">
        <v>11626</v>
      </c>
      <c r="F108" s="5" t="s">
        <v>11627</v>
      </c>
      <c r="G108" s="5" t="s">
        <v>2723</v>
      </c>
    </row>
    <row r="109" spans="1:7">
      <c r="A109" s="11">
        <v>45775</v>
      </c>
      <c r="B109" s="5">
        <v>47.24</v>
      </c>
      <c r="C109" s="5" t="s">
        <v>7799</v>
      </c>
      <c r="D109" s="5" t="s">
        <v>8208</v>
      </c>
      <c r="E109" s="5" t="s">
        <v>7848</v>
      </c>
      <c r="F109" s="5" t="s">
        <v>7904</v>
      </c>
      <c r="G109" s="5" t="s">
        <v>4417</v>
      </c>
    </row>
    <row r="110" spans="1:7">
      <c r="A110" s="11">
        <v>45772</v>
      </c>
      <c r="B110" s="5">
        <v>47.11</v>
      </c>
      <c r="C110" s="5" t="s">
        <v>11622</v>
      </c>
      <c r="D110" s="5" t="s">
        <v>8217</v>
      </c>
      <c r="E110" s="5" t="s">
        <v>11622</v>
      </c>
      <c r="F110" s="5" t="s">
        <v>11628</v>
      </c>
      <c r="G110" s="5" t="s">
        <v>5754</v>
      </c>
    </row>
    <row r="111" spans="1:7">
      <c r="A111" s="11">
        <v>45771</v>
      </c>
      <c r="B111" s="5">
        <v>46.88</v>
      </c>
      <c r="C111" s="5" t="s">
        <v>7782</v>
      </c>
      <c r="D111" s="5" t="s">
        <v>11629</v>
      </c>
      <c r="E111" s="5" t="s">
        <v>11630</v>
      </c>
      <c r="F111" s="5" t="s">
        <v>11631</v>
      </c>
      <c r="G111" s="5" t="s">
        <v>6749</v>
      </c>
    </row>
    <row r="112" spans="1:7">
      <c r="A112" s="11">
        <v>45770</v>
      </c>
      <c r="B112" s="5">
        <v>45.84</v>
      </c>
      <c r="C112" s="5" t="s">
        <v>11621</v>
      </c>
      <c r="D112" s="5" t="s">
        <v>11632</v>
      </c>
      <c r="E112" s="5" t="s">
        <v>11633</v>
      </c>
      <c r="F112" s="5" t="s">
        <v>8433</v>
      </c>
      <c r="G112" s="5" t="s">
        <v>8079</v>
      </c>
    </row>
    <row r="113" spans="1:7">
      <c r="A113" s="11">
        <v>45769</v>
      </c>
      <c r="B113" s="5">
        <v>45.16</v>
      </c>
      <c r="C113" s="5" t="s">
        <v>11634</v>
      </c>
      <c r="D113" s="5" t="s">
        <v>7857</v>
      </c>
      <c r="E113" s="5" t="s">
        <v>11635</v>
      </c>
      <c r="F113" s="5" t="s">
        <v>11535</v>
      </c>
      <c r="G113" s="5" t="s">
        <v>10597</v>
      </c>
    </row>
    <row r="114" spans="1:7">
      <c r="A114" s="11">
        <v>45768</v>
      </c>
      <c r="B114" s="5">
        <v>44.39</v>
      </c>
      <c r="C114" s="5" t="s">
        <v>11636</v>
      </c>
      <c r="D114" s="5" t="s">
        <v>7789</v>
      </c>
      <c r="E114" s="5" t="s">
        <v>11637</v>
      </c>
      <c r="F114" s="5" t="s">
        <v>11638</v>
      </c>
      <c r="G114" s="5" t="s">
        <v>2703</v>
      </c>
    </row>
    <row r="115" spans="1:7">
      <c r="A115" s="11">
        <v>45764</v>
      </c>
      <c r="B115" s="5">
        <v>44.57</v>
      </c>
      <c r="C115" s="5" t="s">
        <v>11639</v>
      </c>
      <c r="D115" s="5" t="s">
        <v>7779</v>
      </c>
      <c r="E115" s="5" t="s">
        <v>11640</v>
      </c>
      <c r="F115" s="5" t="s">
        <v>11641</v>
      </c>
      <c r="G115" s="5" t="s">
        <v>4664</v>
      </c>
    </row>
    <row r="116" spans="1:7">
      <c r="A116" s="11">
        <v>45763</v>
      </c>
      <c r="B116" s="5">
        <v>44.22</v>
      </c>
      <c r="C116" s="5" t="s">
        <v>11642</v>
      </c>
      <c r="D116" s="5" t="s">
        <v>11643</v>
      </c>
      <c r="E116" s="5" t="s">
        <v>11644</v>
      </c>
      <c r="F116" s="5" t="s">
        <v>11645</v>
      </c>
      <c r="G116" s="5" t="s">
        <v>5221</v>
      </c>
    </row>
    <row r="117" spans="1:7">
      <c r="A117" s="11">
        <v>45762</v>
      </c>
      <c r="B117" s="5">
        <v>44.54</v>
      </c>
      <c r="C117" s="5" t="s">
        <v>11646</v>
      </c>
      <c r="D117" s="5" t="s">
        <v>11647</v>
      </c>
      <c r="E117" s="5" t="s">
        <v>11648</v>
      </c>
      <c r="F117" s="5" t="s">
        <v>11649</v>
      </c>
      <c r="G117" s="5" t="s">
        <v>3584</v>
      </c>
    </row>
    <row r="118" spans="1:7">
      <c r="A118" s="11">
        <v>45761</v>
      </c>
      <c r="B118" s="5">
        <v>45.14</v>
      </c>
      <c r="C118" s="5" t="s">
        <v>11650</v>
      </c>
      <c r="D118" s="5" t="s">
        <v>11651</v>
      </c>
      <c r="E118" s="5" t="s">
        <v>11652</v>
      </c>
      <c r="F118" s="5" t="s">
        <v>7581</v>
      </c>
      <c r="G118" s="5" t="s">
        <v>11653</v>
      </c>
    </row>
    <row r="119" spans="1:7">
      <c r="A119" s="11">
        <v>45758</v>
      </c>
      <c r="B119" s="5">
        <v>43.63</v>
      </c>
      <c r="C119" s="5" t="s">
        <v>11654</v>
      </c>
      <c r="D119" s="5" t="s">
        <v>11655</v>
      </c>
      <c r="E119" s="5" t="s">
        <v>11656</v>
      </c>
      <c r="F119" s="5" t="s">
        <v>11657</v>
      </c>
      <c r="G119" s="5" t="s">
        <v>3110</v>
      </c>
    </row>
    <row r="120" spans="1:7">
      <c r="A120" s="11">
        <v>45757</v>
      </c>
      <c r="B120" s="5">
        <v>43.73</v>
      </c>
      <c r="C120" s="5" t="s">
        <v>11658</v>
      </c>
      <c r="D120" s="5" t="s">
        <v>11659</v>
      </c>
      <c r="E120" s="5" t="s">
        <v>11660</v>
      </c>
      <c r="F120" s="5" t="s">
        <v>11661</v>
      </c>
      <c r="G120" s="5" t="s">
        <v>11662</v>
      </c>
    </row>
    <row r="121" spans="1:7">
      <c r="A121" s="11">
        <v>45756</v>
      </c>
      <c r="B121" s="5">
        <v>45.74</v>
      </c>
      <c r="C121" s="5" t="s">
        <v>11663</v>
      </c>
      <c r="D121" s="5" t="s">
        <v>11664</v>
      </c>
      <c r="E121" s="5" t="s">
        <v>11665</v>
      </c>
      <c r="F121" s="5" t="s">
        <v>7879</v>
      </c>
      <c r="G121" s="5" t="s">
        <v>11666</v>
      </c>
    </row>
    <row r="122" spans="1:7">
      <c r="A122" s="11">
        <v>45755</v>
      </c>
      <c r="B122" s="5">
        <v>42.48</v>
      </c>
      <c r="C122" s="5" t="s">
        <v>11667</v>
      </c>
      <c r="D122" s="5" t="s">
        <v>7898</v>
      </c>
      <c r="E122" s="5" t="s">
        <v>11668</v>
      </c>
      <c r="F122" s="5" t="s">
        <v>7172</v>
      </c>
      <c r="G122" s="5" t="s">
        <v>3552</v>
      </c>
    </row>
    <row r="123" spans="1:7">
      <c r="A123" s="11">
        <v>45754</v>
      </c>
      <c r="B123" s="5">
        <v>43.53</v>
      </c>
      <c r="C123" s="5" t="s">
        <v>11669</v>
      </c>
      <c r="D123" s="5" t="s">
        <v>11670</v>
      </c>
      <c r="E123" s="5" t="s">
        <v>11671</v>
      </c>
      <c r="F123" s="5" t="s">
        <v>11672</v>
      </c>
      <c r="G123" s="5" t="s">
        <v>4809</v>
      </c>
    </row>
    <row r="124" spans="1:7">
      <c r="A124" s="11">
        <v>45751</v>
      </c>
      <c r="B124" s="5">
        <v>44.18</v>
      </c>
      <c r="C124" s="5" t="s">
        <v>11659</v>
      </c>
      <c r="D124" s="5" t="s">
        <v>11673</v>
      </c>
      <c r="E124" s="5" t="s">
        <v>11674</v>
      </c>
      <c r="F124" s="5" t="s">
        <v>11675</v>
      </c>
      <c r="G124" s="5" t="s">
        <v>6758</v>
      </c>
    </row>
    <row r="125" spans="1:7">
      <c r="A125" s="11">
        <v>45750</v>
      </c>
      <c r="B125" s="5">
        <v>45.9</v>
      </c>
      <c r="C125" s="5" t="s">
        <v>11676</v>
      </c>
      <c r="D125" s="5" t="s">
        <v>7886</v>
      </c>
      <c r="E125" s="5" t="s">
        <v>7937</v>
      </c>
      <c r="F125" s="5" t="s">
        <v>5929</v>
      </c>
      <c r="G125" s="5" t="s">
        <v>11677</v>
      </c>
    </row>
    <row r="126" spans="1:7">
      <c r="A126" s="11">
        <v>45749</v>
      </c>
      <c r="B126" s="5">
        <v>47.98</v>
      </c>
      <c r="C126" s="5" t="s">
        <v>7893</v>
      </c>
      <c r="D126" s="5" t="s">
        <v>8093</v>
      </c>
      <c r="E126" s="5" t="s">
        <v>7893</v>
      </c>
      <c r="F126" s="5" t="s">
        <v>11678</v>
      </c>
      <c r="G126" s="5" t="s">
        <v>7976</v>
      </c>
    </row>
    <row r="127" spans="1:7">
      <c r="A127" s="11">
        <v>45748</v>
      </c>
      <c r="B127" s="5">
        <v>47.26</v>
      </c>
      <c r="C127" s="5" t="s">
        <v>7887</v>
      </c>
      <c r="D127" s="5" t="s">
        <v>11679</v>
      </c>
      <c r="E127" s="5" t="s">
        <v>11621</v>
      </c>
      <c r="F127" s="5" t="s">
        <v>5079</v>
      </c>
      <c r="G127" s="5" t="s">
        <v>5754</v>
      </c>
    </row>
    <row r="128" spans="1:7">
      <c r="A128" s="11">
        <v>45747</v>
      </c>
      <c r="B128" s="5">
        <v>47.03</v>
      </c>
      <c r="C128" s="5" t="s">
        <v>11680</v>
      </c>
      <c r="D128" s="5" t="s">
        <v>7883</v>
      </c>
      <c r="E128" s="5" t="s">
        <v>11681</v>
      </c>
      <c r="F128" s="5" t="s">
        <v>9482</v>
      </c>
      <c r="G128" s="5" t="s">
        <v>3529</v>
      </c>
    </row>
    <row r="129" spans="1:7">
      <c r="A129" s="11">
        <v>45744</v>
      </c>
      <c r="B129" s="5">
        <v>46.68</v>
      </c>
      <c r="C129" s="5" t="s">
        <v>7850</v>
      </c>
      <c r="D129" s="5" t="s">
        <v>7831</v>
      </c>
      <c r="E129" s="5" t="s">
        <v>11620</v>
      </c>
      <c r="F129" s="5" t="s">
        <v>5705</v>
      </c>
      <c r="G129" s="5" t="s">
        <v>4127</v>
      </c>
    </row>
    <row r="130" spans="1:7">
      <c r="A130" s="11">
        <v>45743</v>
      </c>
      <c r="B130" s="5">
        <v>47.2</v>
      </c>
      <c r="C130" s="5" t="s">
        <v>7884</v>
      </c>
      <c r="D130" s="5" t="s">
        <v>8212</v>
      </c>
      <c r="E130" s="5" t="s">
        <v>7780</v>
      </c>
      <c r="F130" s="5" t="s">
        <v>11682</v>
      </c>
      <c r="G130" s="5" t="s">
        <v>11683</v>
      </c>
    </row>
    <row r="131" spans="1:7">
      <c r="A131" s="11">
        <v>45742</v>
      </c>
      <c r="B131" s="5">
        <v>50.95</v>
      </c>
      <c r="C131" s="5" t="s">
        <v>11553</v>
      </c>
      <c r="D131" s="5" t="s">
        <v>7661</v>
      </c>
      <c r="E131" s="5" t="s">
        <v>11684</v>
      </c>
      <c r="F131" s="5" t="s">
        <v>11685</v>
      </c>
      <c r="G131" s="5" t="s">
        <v>11686</v>
      </c>
    </row>
    <row r="132" spans="1:7">
      <c r="A132" s="11">
        <v>45741</v>
      </c>
      <c r="B132" s="5">
        <v>52.59</v>
      </c>
      <c r="C132" s="5" t="s">
        <v>11687</v>
      </c>
      <c r="D132" s="5" t="s">
        <v>7662</v>
      </c>
      <c r="E132" s="5" t="s">
        <v>11687</v>
      </c>
      <c r="F132" s="5" t="s">
        <v>6447</v>
      </c>
      <c r="G132" s="5" t="s">
        <v>4262</v>
      </c>
    </row>
    <row r="133" spans="1:7">
      <c r="A133" s="11">
        <v>45740</v>
      </c>
      <c r="B133" s="5">
        <v>51.46</v>
      </c>
      <c r="C133" s="5" t="s">
        <v>11688</v>
      </c>
      <c r="D133" s="5" t="s">
        <v>11528</v>
      </c>
      <c r="E133" s="5" t="s">
        <v>8121</v>
      </c>
      <c r="F133" s="5" t="s">
        <v>11689</v>
      </c>
      <c r="G133" s="5" t="s">
        <v>11690</v>
      </c>
    </row>
    <row r="134" spans="1:7">
      <c r="A134" s="11">
        <v>45737</v>
      </c>
      <c r="B134" s="5">
        <v>49.8</v>
      </c>
      <c r="C134" s="5" t="s">
        <v>7964</v>
      </c>
      <c r="D134" s="5" t="s">
        <v>7716</v>
      </c>
      <c r="E134" s="5" t="s">
        <v>7838</v>
      </c>
      <c r="F134" s="5" t="s">
        <v>11691</v>
      </c>
      <c r="G134" s="5" t="s">
        <v>4855</v>
      </c>
    </row>
    <row r="135" spans="1:7">
      <c r="A135" s="11">
        <v>45736</v>
      </c>
      <c r="B135" s="5">
        <v>49.44</v>
      </c>
      <c r="C135" s="5" t="s">
        <v>8021</v>
      </c>
      <c r="D135" s="5" t="s">
        <v>7749</v>
      </c>
      <c r="E135" s="5" t="s">
        <v>7697</v>
      </c>
      <c r="F135" s="5" t="s">
        <v>7591</v>
      </c>
      <c r="G135" s="5" t="s">
        <v>3906</v>
      </c>
    </row>
    <row r="136" spans="1:7">
      <c r="A136" s="11">
        <v>45735</v>
      </c>
      <c r="B136" s="5">
        <v>49.79</v>
      </c>
      <c r="C136" s="5" t="s">
        <v>8071</v>
      </c>
      <c r="D136" s="5" t="s">
        <v>11692</v>
      </c>
      <c r="E136" s="5" t="s">
        <v>8094</v>
      </c>
      <c r="F136" s="5" t="s">
        <v>11693</v>
      </c>
      <c r="G136" s="5" t="s">
        <v>11694</v>
      </c>
    </row>
    <row r="137" spans="1:7">
      <c r="A137" s="11">
        <v>45734</v>
      </c>
      <c r="B137" s="5">
        <v>48.67</v>
      </c>
      <c r="C137" s="5" t="s">
        <v>11599</v>
      </c>
      <c r="D137" s="5" t="s">
        <v>8064</v>
      </c>
      <c r="E137" s="5" t="s">
        <v>7804</v>
      </c>
      <c r="F137" s="5" t="s">
        <v>5945</v>
      </c>
      <c r="G137" s="5" t="s">
        <v>3490</v>
      </c>
    </row>
    <row r="138" spans="1:7">
      <c r="A138" s="11">
        <v>45733</v>
      </c>
      <c r="B138" s="5">
        <v>49</v>
      </c>
      <c r="C138" s="5" t="s">
        <v>8012</v>
      </c>
      <c r="D138" s="5" t="s">
        <v>11586</v>
      </c>
      <c r="E138" s="5" t="s">
        <v>7992</v>
      </c>
      <c r="F138" s="5" t="s">
        <v>11695</v>
      </c>
      <c r="G138" s="5" t="s">
        <v>3320</v>
      </c>
    </row>
    <row r="139" spans="1:7">
      <c r="A139" s="11">
        <v>45730</v>
      </c>
      <c r="B139" s="5">
        <v>48.34</v>
      </c>
      <c r="C139" s="5" t="s">
        <v>7870</v>
      </c>
      <c r="D139" s="5" t="s">
        <v>7697</v>
      </c>
      <c r="E139" s="5" t="s">
        <v>7991</v>
      </c>
      <c r="F139" s="5" t="s">
        <v>5863</v>
      </c>
      <c r="G139" s="5" t="s">
        <v>11696</v>
      </c>
    </row>
    <row r="140" spans="1:7">
      <c r="A140" s="11">
        <v>45729</v>
      </c>
      <c r="B140" s="5">
        <v>47.11</v>
      </c>
      <c r="C140" s="5" t="s">
        <v>11679</v>
      </c>
      <c r="D140" s="5" t="s">
        <v>11586</v>
      </c>
      <c r="E140" s="5" t="s">
        <v>7893</v>
      </c>
      <c r="F140" s="5" t="s">
        <v>11697</v>
      </c>
      <c r="G140" s="5" t="s">
        <v>10011</v>
      </c>
    </row>
    <row r="141" spans="1:7">
      <c r="A141" s="11">
        <v>45728</v>
      </c>
      <c r="B141" s="5">
        <v>47.9</v>
      </c>
      <c r="C141" s="5" t="s">
        <v>7759</v>
      </c>
      <c r="D141" s="5" t="s">
        <v>7838</v>
      </c>
      <c r="E141" s="5" t="s">
        <v>11698</v>
      </c>
      <c r="F141" s="5" t="s">
        <v>11699</v>
      </c>
      <c r="G141" s="5" t="s">
        <v>4986</v>
      </c>
    </row>
    <row r="142" spans="1:7">
      <c r="A142" s="11">
        <v>45727</v>
      </c>
      <c r="B142" s="5">
        <v>48.28</v>
      </c>
      <c r="C142" s="5" t="s">
        <v>7951</v>
      </c>
      <c r="D142" s="5" t="s">
        <v>7968</v>
      </c>
      <c r="E142" s="5" t="s">
        <v>11700</v>
      </c>
      <c r="F142" s="5" t="s">
        <v>11701</v>
      </c>
      <c r="G142" s="5" t="s">
        <v>3100</v>
      </c>
    </row>
    <row r="143" spans="1:7">
      <c r="A143" s="11">
        <v>45726</v>
      </c>
      <c r="B143" s="5">
        <v>48.08</v>
      </c>
      <c r="C143" s="5" t="s">
        <v>11590</v>
      </c>
      <c r="D143" s="5" t="s">
        <v>8204</v>
      </c>
      <c r="E143" s="5" t="s">
        <v>7828</v>
      </c>
      <c r="F143" s="5" t="s">
        <v>11702</v>
      </c>
      <c r="G143" s="5" t="s">
        <v>3967</v>
      </c>
    </row>
    <row r="144" spans="1:7">
      <c r="A144" s="11">
        <v>45723</v>
      </c>
      <c r="B144" s="5">
        <v>47.44</v>
      </c>
      <c r="C144" s="5" t="s">
        <v>7886</v>
      </c>
      <c r="D144" s="5" t="s">
        <v>7808</v>
      </c>
      <c r="E144" s="5" t="s">
        <v>11703</v>
      </c>
      <c r="F144" s="5" t="s">
        <v>9555</v>
      </c>
      <c r="G144" s="5" t="s">
        <v>2812</v>
      </c>
    </row>
    <row r="145" spans="1:7">
      <c r="A145" s="11">
        <v>45722</v>
      </c>
      <c r="B145" s="5">
        <v>47.2</v>
      </c>
      <c r="C145" s="5" t="s">
        <v>11679</v>
      </c>
      <c r="D145" s="5" t="s">
        <v>8210</v>
      </c>
      <c r="E145" s="5" t="s">
        <v>7917</v>
      </c>
      <c r="F145" s="5" t="s">
        <v>6591</v>
      </c>
      <c r="G145" s="5" t="s">
        <v>11704</v>
      </c>
    </row>
    <row r="146" spans="1:7">
      <c r="A146" s="11">
        <v>45721</v>
      </c>
      <c r="B146" s="5">
        <v>48.48</v>
      </c>
      <c r="C146" s="5" t="s">
        <v>7983</v>
      </c>
      <c r="D146" s="5" t="s">
        <v>8073</v>
      </c>
      <c r="E146" s="5" t="s">
        <v>11705</v>
      </c>
      <c r="F146" s="5" t="s">
        <v>11706</v>
      </c>
      <c r="G146" s="5" t="s">
        <v>11707</v>
      </c>
    </row>
    <row r="147" spans="1:7">
      <c r="A147" s="11">
        <v>45720</v>
      </c>
      <c r="B147" s="5">
        <v>45.22</v>
      </c>
      <c r="C147" s="5" t="s">
        <v>11708</v>
      </c>
      <c r="D147" s="5" t="s">
        <v>11708</v>
      </c>
      <c r="E147" s="5" t="s">
        <v>11709</v>
      </c>
      <c r="F147" s="5" t="s">
        <v>6091</v>
      </c>
      <c r="G147" s="5" t="s">
        <v>11710</v>
      </c>
    </row>
    <row r="148" spans="1:7">
      <c r="A148" s="11">
        <v>45719</v>
      </c>
      <c r="B148" s="5">
        <v>47.38</v>
      </c>
      <c r="C148" s="5" t="s">
        <v>7749</v>
      </c>
      <c r="D148" s="5" t="s">
        <v>7720</v>
      </c>
      <c r="E148" s="5" t="s">
        <v>7823</v>
      </c>
      <c r="F148" s="5" t="s">
        <v>5230</v>
      </c>
      <c r="G148" s="5" t="s">
        <v>5375</v>
      </c>
    </row>
    <row r="149" spans="1:7">
      <c r="A149" s="11">
        <v>45716</v>
      </c>
      <c r="B149" s="5">
        <v>49.13</v>
      </c>
      <c r="C149" s="5" t="s">
        <v>7866</v>
      </c>
      <c r="D149" s="5" t="s">
        <v>8188</v>
      </c>
      <c r="E149" s="5" t="s">
        <v>11711</v>
      </c>
      <c r="F149" s="5" t="s">
        <v>11712</v>
      </c>
      <c r="G149" s="5" t="s">
        <v>11713</v>
      </c>
    </row>
    <row r="150" spans="1:7">
      <c r="A150" s="11">
        <v>45715</v>
      </c>
      <c r="B150" s="5">
        <v>47.63</v>
      </c>
      <c r="C150" s="5" t="s">
        <v>8198</v>
      </c>
      <c r="D150" s="5" t="s">
        <v>7995</v>
      </c>
      <c r="E150" s="5" t="s">
        <v>8217</v>
      </c>
      <c r="F150" s="5" t="s">
        <v>5819</v>
      </c>
      <c r="G150" s="5" t="s">
        <v>6883</v>
      </c>
    </row>
    <row r="151" spans="1:7">
      <c r="A151" s="11">
        <v>45714</v>
      </c>
      <c r="B151" s="5">
        <v>48.46</v>
      </c>
      <c r="C151" s="5" t="s">
        <v>11714</v>
      </c>
      <c r="D151" s="5" t="s">
        <v>8041</v>
      </c>
      <c r="E151" s="5" t="s">
        <v>7834</v>
      </c>
      <c r="F151" s="5" t="s">
        <v>7390</v>
      </c>
      <c r="G151" s="5" t="s">
        <v>11715</v>
      </c>
    </row>
    <row r="152" spans="1:7">
      <c r="A152" s="11">
        <v>45713</v>
      </c>
      <c r="B152" s="5">
        <v>46.71</v>
      </c>
      <c r="C152" s="5" t="s">
        <v>7927</v>
      </c>
      <c r="D152" s="5" t="s">
        <v>11716</v>
      </c>
      <c r="E152" s="5" t="s">
        <v>7910</v>
      </c>
      <c r="F152" s="5" t="s">
        <v>8622</v>
      </c>
      <c r="G152" s="5" t="s">
        <v>4737</v>
      </c>
    </row>
    <row r="153" spans="1:7">
      <c r="A153" s="11">
        <v>45712</v>
      </c>
      <c r="B153" s="5">
        <v>46.57</v>
      </c>
      <c r="C153" s="5" t="s">
        <v>11717</v>
      </c>
      <c r="D153" s="5" t="s">
        <v>7850</v>
      </c>
      <c r="E153" s="5" t="s">
        <v>11703</v>
      </c>
      <c r="F153" s="5" t="s">
        <v>10531</v>
      </c>
      <c r="G153" s="5" t="s">
        <v>2973</v>
      </c>
    </row>
    <row r="154" spans="1:7">
      <c r="A154" s="11">
        <v>45709</v>
      </c>
      <c r="B154" s="5">
        <v>46.29</v>
      </c>
      <c r="C154" s="5" t="s">
        <v>11718</v>
      </c>
      <c r="D154" s="5" t="s">
        <v>7829</v>
      </c>
      <c r="E154" s="5" t="s">
        <v>11719</v>
      </c>
      <c r="F154" s="5" t="s">
        <v>11517</v>
      </c>
      <c r="G154" s="5" t="s">
        <v>5455</v>
      </c>
    </row>
    <row r="155" spans="1:7">
      <c r="A155" s="11">
        <v>45708</v>
      </c>
      <c r="B155" s="5">
        <v>47.89</v>
      </c>
      <c r="C155" s="5" t="s">
        <v>7870</v>
      </c>
      <c r="D155" s="5" t="s">
        <v>8211</v>
      </c>
      <c r="E155" s="5" t="s">
        <v>7863</v>
      </c>
      <c r="F155" s="5" t="s">
        <v>8424</v>
      </c>
      <c r="G155" s="5" t="s">
        <v>4244</v>
      </c>
    </row>
    <row r="156" spans="1:7">
      <c r="A156" s="11">
        <v>45707</v>
      </c>
      <c r="B156" s="5">
        <v>47.8</v>
      </c>
      <c r="C156" s="5" t="s">
        <v>8219</v>
      </c>
      <c r="D156" s="5" t="s">
        <v>7842</v>
      </c>
      <c r="E156" s="5" t="s">
        <v>7843</v>
      </c>
      <c r="F156" s="5" t="s">
        <v>8349</v>
      </c>
      <c r="G156" s="5" t="s">
        <v>5639</v>
      </c>
    </row>
    <row r="157" spans="1:7">
      <c r="A157" s="11">
        <v>45706</v>
      </c>
      <c r="B157" s="5">
        <v>48.13</v>
      </c>
      <c r="C157" s="5" t="s">
        <v>8094</v>
      </c>
      <c r="D157" s="5" t="s">
        <v>11720</v>
      </c>
      <c r="E157" s="5" t="s">
        <v>7924</v>
      </c>
      <c r="F157" s="5" t="s">
        <v>11721</v>
      </c>
      <c r="G157" s="5" t="s">
        <v>7524</v>
      </c>
    </row>
    <row r="158" spans="1:7">
      <c r="A158" s="11">
        <v>45702</v>
      </c>
      <c r="B158" s="5">
        <v>48.37</v>
      </c>
      <c r="C158" s="5" t="s">
        <v>8006</v>
      </c>
      <c r="D158" s="5" t="s">
        <v>11722</v>
      </c>
      <c r="E158" s="5" t="s">
        <v>7999</v>
      </c>
      <c r="F158" s="5" t="s">
        <v>11723</v>
      </c>
      <c r="G158" s="5" t="s">
        <v>3052</v>
      </c>
    </row>
    <row r="159" spans="1:7">
      <c r="A159" s="11">
        <v>45701</v>
      </c>
      <c r="B159" s="5">
        <v>47.89</v>
      </c>
      <c r="C159" s="5" t="s">
        <v>7974</v>
      </c>
      <c r="D159" s="5" t="s">
        <v>11724</v>
      </c>
      <c r="E159" s="5" t="s">
        <v>7839</v>
      </c>
      <c r="F159" s="5" t="s">
        <v>8692</v>
      </c>
      <c r="G159" s="5" t="s">
        <v>3100</v>
      </c>
    </row>
    <row r="160" spans="1:7">
      <c r="A160" s="11">
        <v>45700</v>
      </c>
      <c r="B160" s="5">
        <v>47.69</v>
      </c>
      <c r="C160" s="5" t="s">
        <v>11708</v>
      </c>
      <c r="D160" s="5" t="s">
        <v>7988</v>
      </c>
      <c r="E160" s="5" t="s">
        <v>7780</v>
      </c>
      <c r="F160" s="5" t="s">
        <v>11725</v>
      </c>
      <c r="G160" s="5" t="s">
        <v>4373</v>
      </c>
    </row>
    <row r="161" spans="1:7">
      <c r="A161" s="11">
        <v>45699</v>
      </c>
      <c r="B161" s="5">
        <v>46.7</v>
      </c>
      <c r="C161" s="5" t="s">
        <v>11726</v>
      </c>
      <c r="D161" s="5" t="s">
        <v>7979</v>
      </c>
      <c r="E161" s="5" t="s">
        <v>7780</v>
      </c>
      <c r="F161" s="5" t="s">
        <v>11727</v>
      </c>
      <c r="G161" s="5" t="s">
        <v>4417</v>
      </c>
    </row>
    <row r="162" spans="1:7">
      <c r="A162" s="11">
        <v>45698</v>
      </c>
      <c r="B162" s="5">
        <v>46.57</v>
      </c>
      <c r="C162" s="5" t="s">
        <v>7869</v>
      </c>
      <c r="D162" s="5" t="s">
        <v>7924</v>
      </c>
      <c r="E162" s="5" t="s">
        <v>11728</v>
      </c>
      <c r="F162" s="5" t="s">
        <v>11729</v>
      </c>
      <c r="G162" s="5" t="s">
        <v>5651</v>
      </c>
    </row>
    <row r="163" spans="1:7">
      <c r="A163" s="11">
        <v>45695</v>
      </c>
      <c r="B163" s="5">
        <v>47.39</v>
      </c>
      <c r="C163" s="5" t="s">
        <v>7986</v>
      </c>
      <c r="D163" s="5" t="s">
        <v>11730</v>
      </c>
      <c r="E163" s="5" t="s">
        <v>7977</v>
      </c>
      <c r="F163" s="5" t="s">
        <v>11731</v>
      </c>
      <c r="G163" s="5" t="s">
        <v>4499</v>
      </c>
    </row>
    <row r="164" spans="1:7">
      <c r="A164" s="11">
        <v>45694</v>
      </c>
      <c r="B164" s="5">
        <v>47.93</v>
      </c>
      <c r="C164" s="5" t="s">
        <v>7988</v>
      </c>
      <c r="D164" s="5" t="s">
        <v>8006</v>
      </c>
      <c r="E164" s="5" t="s">
        <v>7810</v>
      </c>
      <c r="F164" s="5" t="s">
        <v>11732</v>
      </c>
      <c r="G164" s="5" t="s">
        <v>3033</v>
      </c>
    </row>
    <row r="165" spans="1:7">
      <c r="A165" s="11">
        <v>45693</v>
      </c>
      <c r="B165" s="5">
        <v>47.81</v>
      </c>
      <c r="C165" s="5" t="s">
        <v>11720</v>
      </c>
      <c r="D165" s="5" t="s">
        <v>7700</v>
      </c>
      <c r="E165" s="5" t="s">
        <v>8201</v>
      </c>
      <c r="F165" s="5" t="s">
        <v>11733</v>
      </c>
      <c r="G165" s="5" t="s">
        <v>6945</v>
      </c>
    </row>
    <row r="166" spans="1:7">
      <c r="A166" s="11">
        <v>45692</v>
      </c>
      <c r="B166" s="5">
        <v>48.57</v>
      </c>
      <c r="C166" s="5" t="s">
        <v>11734</v>
      </c>
      <c r="D166" s="5" t="s">
        <v>7713</v>
      </c>
      <c r="E166" s="5" t="s">
        <v>11735</v>
      </c>
      <c r="F166" s="5" t="s">
        <v>11736</v>
      </c>
      <c r="G166" s="5" t="s">
        <v>7261</v>
      </c>
    </row>
    <row r="167" spans="1:7">
      <c r="A167" s="11">
        <v>45691</v>
      </c>
      <c r="B167" s="5">
        <v>47.9</v>
      </c>
      <c r="C167" s="5" t="s">
        <v>11621</v>
      </c>
      <c r="D167" s="5" t="s">
        <v>7708</v>
      </c>
      <c r="E167" s="5" t="s">
        <v>11737</v>
      </c>
      <c r="F167" s="5" t="s">
        <v>11738</v>
      </c>
      <c r="G167" s="5" t="s">
        <v>3190</v>
      </c>
    </row>
    <row r="168" spans="1:7">
      <c r="A168" s="11">
        <v>45688</v>
      </c>
      <c r="B168" s="5">
        <v>49.46</v>
      </c>
      <c r="C168" s="5" t="s">
        <v>7691</v>
      </c>
      <c r="D168" s="5" t="s">
        <v>11739</v>
      </c>
      <c r="E168" s="5" t="s">
        <v>7965</v>
      </c>
      <c r="F168" s="5" t="s">
        <v>11740</v>
      </c>
      <c r="G168" s="5" t="s">
        <v>3388</v>
      </c>
    </row>
    <row r="169" spans="1:7">
      <c r="A169" s="11">
        <v>45687</v>
      </c>
      <c r="B169" s="5">
        <v>49.5</v>
      </c>
      <c r="C169" s="5" t="s">
        <v>7729</v>
      </c>
      <c r="D169" s="5" t="s">
        <v>11741</v>
      </c>
      <c r="E169" s="5" t="s">
        <v>11742</v>
      </c>
      <c r="F169" s="5" t="s">
        <v>7756</v>
      </c>
      <c r="G169" s="5" t="s">
        <v>7859</v>
      </c>
    </row>
    <row r="170" spans="1:7">
      <c r="A170" s="11">
        <v>45686</v>
      </c>
      <c r="B170" s="5">
        <v>49.78</v>
      </c>
      <c r="C170" s="5" t="s">
        <v>7760</v>
      </c>
      <c r="D170" s="5" t="s">
        <v>8116</v>
      </c>
      <c r="E170" s="5" t="s">
        <v>8055</v>
      </c>
      <c r="F170" s="5" t="s">
        <v>9690</v>
      </c>
      <c r="G170" s="5" t="s">
        <v>3639</v>
      </c>
    </row>
    <row r="171" spans="1:7">
      <c r="A171" s="11">
        <v>45685</v>
      </c>
      <c r="B171" s="5">
        <v>50.04</v>
      </c>
      <c r="C171" s="5" t="s">
        <v>11743</v>
      </c>
      <c r="D171" s="5" t="s">
        <v>11743</v>
      </c>
      <c r="E171" s="5" t="s">
        <v>7798</v>
      </c>
      <c r="F171" s="5" t="s">
        <v>11744</v>
      </c>
      <c r="G171" s="5" t="s">
        <v>11745</v>
      </c>
    </row>
    <row r="172" spans="1:7">
      <c r="A172" s="11">
        <v>45684</v>
      </c>
      <c r="B172" s="5">
        <v>54.92</v>
      </c>
      <c r="C172" s="5" t="s">
        <v>11746</v>
      </c>
      <c r="D172" s="5" t="s">
        <v>11747</v>
      </c>
      <c r="E172" s="5" t="s">
        <v>11748</v>
      </c>
      <c r="F172" s="5" t="s">
        <v>11749</v>
      </c>
      <c r="G172" s="5" t="s">
        <v>4776</v>
      </c>
    </row>
    <row r="173" spans="1:7">
      <c r="A173" s="11">
        <v>45681</v>
      </c>
      <c r="B173" s="5">
        <v>53.91</v>
      </c>
      <c r="C173" s="5" t="s">
        <v>8276</v>
      </c>
      <c r="D173" s="5" t="s">
        <v>11750</v>
      </c>
      <c r="E173" s="5" t="s">
        <v>11548</v>
      </c>
      <c r="F173" s="5" t="s">
        <v>8525</v>
      </c>
      <c r="G173" s="5" t="s">
        <v>4307</v>
      </c>
    </row>
    <row r="174" spans="1:7">
      <c r="A174" s="11">
        <v>45680</v>
      </c>
      <c r="B174" s="5">
        <v>54.22</v>
      </c>
      <c r="C174" s="5" t="s">
        <v>7657</v>
      </c>
      <c r="D174" s="5" t="s">
        <v>11751</v>
      </c>
      <c r="E174" s="5" t="s">
        <v>8299</v>
      </c>
      <c r="F174" s="5" t="s">
        <v>11752</v>
      </c>
      <c r="G174" s="5" t="s">
        <v>11753</v>
      </c>
    </row>
    <row r="175" spans="1:7">
      <c r="A175" s="11">
        <v>45679</v>
      </c>
      <c r="B175" s="5">
        <v>52.76</v>
      </c>
      <c r="C175" s="5" t="s">
        <v>11525</v>
      </c>
      <c r="D175" s="5" t="s">
        <v>8246</v>
      </c>
      <c r="E175" s="5" t="s">
        <v>11754</v>
      </c>
      <c r="F175" s="5" t="s">
        <v>11755</v>
      </c>
      <c r="G175" s="5" t="s">
        <v>8015</v>
      </c>
    </row>
    <row r="176" spans="1:7">
      <c r="A176" s="11">
        <v>45678</v>
      </c>
      <c r="B176" s="5">
        <v>53.89</v>
      </c>
      <c r="C176" s="5" t="s">
        <v>8146</v>
      </c>
      <c r="D176" s="5" t="s">
        <v>11756</v>
      </c>
      <c r="E176" s="5" t="s">
        <v>11757</v>
      </c>
      <c r="F176" s="5" t="s">
        <v>6124</v>
      </c>
      <c r="G176" s="5" t="s">
        <v>11567</v>
      </c>
    </row>
    <row r="177" spans="1:7">
      <c r="A177" s="11">
        <v>45674</v>
      </c>
      <c r="B177" s="5">
        <v>50.97</v>
      </c>
      <c r="C177" s="5" t="s">
        <v>8234</v>
      </c>
      <c r="D177" s="5" t="s">
        <v>7633</v>
      </c>
      <c r="E177" s="5" t="s">
        <v>8150</v>
      </c>
      <c r="F177" s="5" t="s">
        <v>11758</v>
      </c>
      <c r="G177" s="5" t="s">
        <v>4009</v>
      </c>
    </row>
    <row r="178" spans="1:7">
      <c r="A178" s="11">
        <v>45673</v>
      </c>
      <c r="B178" s="5">
        <v>51.84</v>
      </c>
      <c r="C178" s="5" t="s">
        <v>11759</v>
      </c>
      <c r="D178" s="5" t="s">
        <v>11760</v>
      </c>
      <c r="E178" s="5" t="s">
        <v>11761</v>
      </c>
      <c r="F178" s="5" t="s">
        <v>11638</v>
      </c>
      <c r="G178" s="5" t="s">
        <v>3957</v>
      </c>
    </row>
    <row r="179" spans="1:7">
      <c r="A179" s="11">
        <v>45672</v>
      </c>
      <c r="B179" s="5">
        <v>51.7</v>
      </c>
      <c r="C179" s="5" t="s">
        <v>11762</v>
      </c>
      <c r="D179" s="5" t="s">
        <v>11763</v>
      </c>
      <c r="E179" s="5" t="s">
        <v>11764</v>
      </c>
      <c r="F179" s="5" t="s">
        <v>11561</v>
      </c>
      <c r="G179" s="5" t="s">
        <v>11765</v>
      </c>
    </row>
    <row r="180" spans="1:7">
      <c r="A180" s="11">
        <v>45671</v>
      </c>
      <c r="B180" s="5">
        <v>50.94</v>
      </c>
      <c r="C180" s="5" t="s">
        <v>8155</v>
      </c>
      <c r="D180" s="5" t="s">
        <v>7675</v>
      </c>
      <c r="E180" s="5" t="s">
        <v>8024</v>
      </c>
      <c r="F180" s="5" t="s">
        <v>9511</v>
      </c>
      <c r="G180" s="5" t="s">
        <v>11766</v>
      </c>
    </row>
    <row r="181" spans="1:7">
      <c r="A181" s="11">
        <v>45670</v>
      </c>
      <c r="B181" s="5">
        <v>49.93</v>
      </c>
      <c r="C181" s="5" t="s">
        <v>11767</v>
      </c>
      <c r="D181" s="5" t="s">
        <v>8049</v>
      </c>
      <c r="E181" s="5" t="s">
        <v>11571</v>
      </c>
      <c r="F181" s="5" t="s">
        <v>11589</v>
      </c>
      <c r="G181" s="5" t="s">
        <v>3436</v>
      </c>
    </row>
    <row r="182" spans="1:7">
      <c r="A182" s="11">
        <v>45667</v>
      </c>
      <c r="B182" s="5">
        <v>49.85</v>
      </c>
      <c r="C182" s="5" t="s">
        <v>11768</v>
      </c>
      <c r="D182" s="5" t="s">
        <v>7734</v>
      </c>
      <c r="E182" s="5" t="s">
        <v>8046</v>
      </c>
      <c r="F182" s="5" t="s">
        <v>8850</v>
      </c>
      <c r="G182" s="5" t="s">
        <v>3824</v>
      </c>
    </row>
    <row r="183" spans="1:7">
      <c r="A183" s="11">
        <v>45665</v>
      </c>
      <c r="B183" s="5">
        <v>51</v>
      </c>
      <c r="C183" s="5" t="s">
        <v>8134</v>
      </c>
      <c r="D183" s="5" t="s">
        <v>8134</v>
      </c>
      <c r="E183" s="5" t="s">
        <v>7719</v>
      </c>
      <c r="F183" s="5" t="s">
        <v>8466</v>
      </c>
      <c r="G183" s="5" t="s">
        <v>8236</v>
      </c>
    </row>
    <row r="184" spans="1:7">
      <c r="A184" s="11">
        <v>45664</v>
      </c>
      <c r="B184" s="5">
        <v>51.98</v>
      </c>
      <c r="C184" s="5" t="s">
        <v>7623</v>
      </c>
      <c r="D184" s="5" t="s">
        <v>7623</v>
      </c>
      <c r="E184" s="5" t="s">
        <v>11769</v>
      </c>
      <c r="F184" s="5" t="s">
        <v>9720</v>
      </c>
      <c r="G184" s="5" t="s">
        <v>9154</v>
      </c>
    </row>
    <row r="185" spans="1:7">
      <c r="A185" s="11">
        <v>45663</v>
      </c>
      <c r="B185" s="5">
        <v>53.53</v>
      </c>
      <c r="C185" s="5" t="s">
        <v>7662</v>
      </c>
      <c r="D185" s="5" t="s">
        <v>7618</v>
      </c>
      <c r="E185" s="5" t="s">
        <v>8232</v>
      </c>
      <c r="F185" s="5" t="s">
        <v>11770</v>
      </c>
      <c r="G185" s="5" t="s">
        <v>11771</v>
      </c>
    </row>
    <row r="186" spans="1:7">
      <c r="A186" s="11">
        <v>45660</v>
      </c>
      <c r="B186" s="5">
        <v>51.77</v>
      </c>
      <c r="C186" s="5" t="s">
        <v>11687</v>
      </c>
      <c r="D186" s="5" t="s">
        <v>11565</v>
      </c>
      <c r="E186" s="5" t="s">
        <v>8121</v>
      </c>
      <c r="F186" s="5" t="s">
        <v>11607</v>
      </c>
      <c r="G186" s="5" t="s">
        <v>3095</v>
      </c>
    </row>
    <row r="187" spans="1:7">
      <c r="A187" s="11">
        <v>45659</v>
      </c>
      <c r="B187" s="5">
        <v>51.37</v>
      </c>
      <c r="C187" s="5" t="s">
        <v>11524</v>
      </c>
      <c r="D187" s="5" t="s">
        <v>8302</v>
      </c>
      <c r="E187" s="5" t="s">
        <v>7683</v>
      </c>
      <c r="F187" s="5" t="s">
        <v>7692</v>
      </c>
      <c r="G187" s="5" t="s">
        <v>11772</v>
      </c>
    </row>
    <row r="188" spans="1:7">
      <c r="A188" s="11">
        <v>45657</v>
      </c>
      <c r="B188" s="5">
        <v>53.27</v>
      </c>
      <c r="C188" s="5" t="s">
        <v>8307</v>
      </c>
      <c r="D188" s="5" t="s">
        <v>8287</v>
      </c>
      <c r="E188" s="5" t="s">
        <v>11773</v>
      </c>
      <c r="F188" s="5" t="s">
        <v>11774</v>
      </c>
      <c r="G188" s="5" t="s">
        <v>8272</v>
      </c>
    </row>
    <row r="189" spans="1:7">
      <c r="A189" s="11">
        <v>45656</v>
      </c>
      <c r="B189" s="5">
        <v>53.66</v>
      </c>
      <c r="C189" s="5" t="s">
        <v>8298</v>
      </c>
      <c r="D189" s="5" t="s">
        <v>11775</v>
      </c>
      <c r="E189" s="5" t="s">
        <v>11776</v>
      </c>
      <c r="F189" s="5" t="s">
        <v>11777</v>
      </c>
      <c r="G189" s="5" t="s">
        <v>3181</v>
      </c>
    </row>
    <row r="190" spans="1:7">
      <c r="A190" s="11">
        <v>45653</v>
      </c>
      <c r="B190" s="5">
        <v>54.28</v>
      </c>
      <c r="C190" s="5" t="s">
        <v>7624</v>
      </c>
      <c r="D190" s="5" t="s">
        <v>11778</v>
      </c>
      <c r="E190" s="5" t="s">
        <v>8273</v>
      </c>
      <c r="F190" s="5" t="s">
        <v>11475</v>
      </c>
      <c r="G190" s="5" t="s">
        <v>4056</v>
      </c>
    </row>
    <row r="191" spans="1:7">
      <c r="A191" s="11">
        <v>45652</v>
      </c>
      <c r="B191" s="5">
        <v>54.18</v>
      </c>
      <c r="C191" s="5" t="s">
        <v>8229</v>
      </c>
      <c r="D191" s="5" t="s">
        <v>11779</v>
      </c>
      <c r="E191" s="5" t="s">
        <v>11780</v>
      </c>
      <c r="F191" s="5" t="s">
        <v>11781</v>
      </c>
      <c r="G191" s="5" t="s">
        <v>3990</v>
      </c>
    </row>
    <row r="192" spans="1:7">
      <c r="A192" s="11">
        <v>45650</v>
      </c>
      <c r="B192" s="5">
        <v>53.51</v>
      </c>
      <c r="C192" s="5" t="s">
        <v>11526</v>
      </c>
      <c r="D192" s="5" t="s">
        <v>11782</v>
      </c>
      <c r="E192" s="5" t="s">
        <v>11783</v>
      </c>
      <c r="F192" s="5" t="s">
        <v>11784</v>
      </c>
      <c r="G192" s="5" t="s">
        <v>2713</v>
      </c>
    </row>
    <row r="193" spans="1:7">
      <c r="A193" s="11">
        <v>45649</v>
      </c>
      <c r="B193" s="5">
        <v>52.56</v>
      </c>
      <c r="C193" s="5" t="s">
        <v>11785</v>
      </c>
      <c r="D193" s="5" t="s">
        <v>11786</v>
      </c>
      <c r="E193" s="5" t="s">
        <v>11787</v>
      </c>
      <c r="F193" s="5" t="s">
        <v>8600</v>
      </c>
      <c r="G193" s="5" t="s">
        <v>4759</v>
      </c>
    </row>
    <row r="194" spans="1:7">
      <c r="A194" s="11">
        <v>45646</v>
      </c>
      <c r="B194" s="5">
        <v>51.81</v>
      </c>
      <c r="C194" s="5" t="s">
        <v>8037</v>
      </c>
      <c r="D194" s="5" t="s">
        <v>11788</v>
      </c>
      <c r="E194" s="5" t="s">
        <v>7725</v>
      </c>
      <c r="F194" s="5" t="s">
        <v>7879</v>
      </c>
      <c r="G194" s="5" t="s">
        <v>11789</v>
      </c>
    </row>
    <row r="195" spans="1:7">
      <c r="A195" s="11">
        <v>45645</v>
      </c>
      <c r="B195" s="5">
        <v>50.34</v>
      </c>
      <c r="C195" s="5" t="s">
        <v>11608</v>
      </c>
      <c r="D195" s="5" t="s">
        <v>11790</v>
      </c>
      <c r="E195" s="5" t="s">
        <v>7747</v>
      </c>
      <c r="F195" s="5" t="s">
        <v>11791</v>
      </c>
      <c r="G195" s="5" t="s">
        <v>3610</v>
      </c>
    </row>
    <row r="196" spans="1:7">
      <c r="A196" s="11">
        <v>45644</v>
      </c>
      <c r="B196" s="5">
        <v>49.99</v>
      </c>
      <c r="C196" s="5" t="s">
        <v>11792</v>
      </c>
      <c r="D196" s="5" t="s">
        <v>11793</v>
      </c>
      <c r="E196" s="5" t="s">
        <v>8036</v>
      </c>
      <c r="F196" s="5" t="s">
        <v>11794</v>
      </c>
      <c r="G196" s="5" t="s">
        <v>11795</v>
      </c>
    </row>
    <row r="197" spans="1:7">
      <c r="A197" s="11">
        <v>45643</v>
      </c>
      <c r="B197" s="5">
        <v>51.15</v>
      </c>
      <c r="C197" s="5" t="s">
        <v>11796</v>
      </c>
      <c r="D197" s="5" t="s">
        <v>8234</v>
      </c>
      <c r="E197" s="5" t="s">
        <v>11797</v>
      </c>
      <c r="F197" s="5" t="s">
        <v>11798</v>
      </c>
      <c r="G197" s="5" t="s">
        <v>11058</v>
      </c>
    </row>
    <row r="198" spans="1:7">
      <c r="A198" s="11">
        <v>45642</v>
      </c>
      <c r="B198" s="5">
        <v>52.24</v>
      </c>
      <c r="C198" s="5" t="s">
        <v>11799</v>
      </c>
      <c r="D198" s="5" t="s">
        <v>8133</v>
      </c>
      <c r="E198" s="5" t="s">
        <v>11800</v>
      </c>
      <c r="F198" s="5" t="s">
        <v>11801</v>
      </c>
      <c r="G198" s="5" t="s">
        <v>2708</v>
      </c>
    </row>
    <row r="199" spans="1:7">
      <c r="A199" s="11">
        <v>45639</v>
      </c>
      <c r="B199" s="5">
        <v>52.53</v>
      </c>
      <c r="C199" s="5" t="s">
        <v>8232</v>
      </c>
      <c r="D199" s="5" t="s">
        <v>8269</v>
      </c>
      <c r="E199" s="5" t="s">
        <v>11802</v>
      </c>
      <c r="F199" s="5" t="s">
        <v>8458</v>
      </c>
      <c r="G199" s="5" t="s">
        <v>3216</v>
      </c>
    </row>
    <row r="200" spans="1:7">
      <c r="A200" s="11">
        <v>45638</v>
      </c>
      <c r="B200" s="5">
        <v>52.3</v>
      </c>
      <c r="C200" s="5" t="s">
        <v>7646</v>
      </c>
      <c r="D200" s="5" t="s">
        <v>11553</v>
      </c>
      <c r="E200" s="5" t="s">
        <v>8124</v>
      </c>
      <c r="F200" s="5" t="s">
        <v>9898</v>
      </c>
      <c r="G200" s="5" t="s">
        <v>2955</v>
      </c>
    </row>
    <row r="201" spans="1:7">
      <c r="A201" s="11">
        <v>45637</v>
      </c>
      <c r="B201" s="5">
        <v>52.04</v>
      </c>
      <c r="C201" s="5" t="s">
        <v>8295</v>
      </c>
      <c r="D201" s="5" t="s">
        <v>8246</v>
      </c>
      <c r="E201" s="5" t="s">
        <v>8143</v>
      </c>
      <c r="F201" s="5" t="s">
        <v>11803</v>
      </c>
      <c r="G201" s="5" t="s">
        <v>3584</v>
      </c>
    </row>
    <row r="202" spans="1:7">
      <c r="A202" s="11">
        <v>45636</v>
      </c>
      <c r="B202" s="5">
        <v>52.74</v>
      </c>
      <c r="C202" s="5" t="s">
        <v>11804</v>
      </c>
      <c r="D202" s="5" t="s">
        <v>11804</v>
      </c>
      <c r="E202" s="5" t="s">
        <v>11805</v>
      </c>
      <c r="F202" s="5" t="s">
        <v>9093</v>
      </c>
      <c r="G202" s="5" t="s">
        <v>2924</v>
      </c>
    </row>
    <row r="203" spans="1:7">
      <c r="A203" s="11">
        <v>45635</v>
      </c>
      <c r="B203" s="5">
        <v>52.71</v>
      </c>
      <c r="C203" s="5" t="s">
        <v>11806</v>
      </c>
      <c r="D203" s="5" t="s">
        <v>11807</v>
      </c>
      <c r="E203" s="5" t="s">
        <v>7643</v>
      </c>
      <c r="F203" s="5" t="s">
        <v>8585</v>
      </c>
      <c r="G203" s="5" t="s">
        <v>5405</v>
      </c>
    </row>
    <row r="204" spans="1:7">
      <c r="A204" s="11">
        <v>45632</v>
      </c>
      <c r="B204" s="5">
        <v>53.41</v>
      </c>
      <c r="C204" s="5" t="s">
        <v>11548</v>
      </c>
      <c r="D204" s="5" t="s">
        <v>11808</v>
      </c>
      <c r="E204" s="5" t="s">
        <v>11809</v>
      </c>
      <c r="F204" s="5" t="s">
        <v>11810</v>
      </c>
      <c r="G204" s="5" t="s">
        <v>3013</v>
      </c>
    </row>
    <row r="205" spans="1:7">
      <c r="A205" s="11">
        <v>45631</v>
      </c>
      <c r="B205" s="5">
        <v>53.39</v>
      </c>
      <c r="C205" s="5" t="s">
        <v>11811</v>
      </c>
      <c r="D205" s="5" t="s">
        <v>11812</v>
      </c>
      <c r="E205" s="5" t="s">
        <v>11809</v>
      </c>
      <c r="F205" s="5" t="s">
        <v>11813</v>
      </c>
      <c r="G205" s="5" t="s">
        <v>2924</v>
      </c>
    </row>
    <row r="206" spans="1:7">
      <c r="A206" s="11">
        <v>45630</v>
      </c>
      <c r="B206" s="5">
        <v>53.36</v>
      </c>
      <c r="C206" s="5" t="s">
        <v>11814</v>
      </c>
      <c r="D206" s="5" t="s">
        <v>7201</v>
      </c>
      <c r="E206" s="5" t="s">
        <v>7662</v>
      </c>
      <c r="F206" s="5" t="s">
        <v>7685</v>
      </c>
      <c r="G206" s="5" t="s">
        <v>7859</v>
      </c>
    </row>
    <row r="207" spans="1:7">
      <c r="A207" s="11">
        <v>45629</v>
      </c>
      <c r="B207" s="5">
        <v>53.66</v>
      </c>
      <c r="C207" s="5" t="s">
        <v>11815</v>
      </c>
      <c r="D207" s="5" t="s">
        <v>7590</v>
      </c>
      <c r="E207" s="5" t="s">
        <v>11816</v>
      </c>
      <c r="F207" s="5" t="s">
        <v>8013</v>
      </c>
      <c r="G207" s="5" t="s">
        <v>10508</v>
      </c>
    </row>
    <row r="208" spans="1:7">
      <c r="A208" s="11">
        <v>45628</v>
      </c>
      <c r="B208" s="5">
        <v>55.04</v>
      </c>
      <c r="C208" s="5" t="s">
        <v>7570</v>
      </c>
      <c r="D208" s="5" t="s">
        <v>11817</v>
      </c>
      <c r="E208" s="5" t="s">
        <v>11818</v>
      </c>
      <c r="F208" s="5" t="s">
        <v>11819</v>
      </c>
      <c r="G208" s="5" t="s">
        <v>3315</v>
      </c>
    </row>
    <row r="209" spans="1:7">
      <c r="A209" s="11">
        <v>45625</v>
      </c>
      <c r="B209" s="5">
        <v>55.59</v>
      </c>
      <c r="C209" s="5" t="s">
        <v>11820</v>
      </c>
      <c r="D209" s="5" t="s">
        <v>11479</v>
      </c>
      <c r="E209" s="5" t="s">
        <v>11821</v>
      </c>
      <c r="F209" s="5" t="s">
        <v>11822</v>
      </c>
      <c r="G209" s="5" t="s">
        <v>3436</v>
      </c>
    </row>
    <row r="210" spans="1:7">
      <c r="A210" s="11">
        <v>45623</v>
      </c>
      <c r="B210" s="5">
        <v>55.5</v>
      </c>
      <c r="C210" s="5" t="s">
        <v>11823</v>
      </c>
      <c r="D210" s="5" t="s">
        <v>7187</v>
      </c>
      <c r="E210" s="5" t="s">
        <v>11824</v>
      </c>
      <c r="F210" s="5" t="s">
        <v>11825</v>
      </c>
      <c r="G210" s="5" t="s">
        <v>11383</v>
      </c>
    </row>
    <row r="211" spans="1:7">
      <c r="A211" s="11">
        <v>45622</v>
      </c>
      <c r="B211" s="5">
        <v>54.79</v>
      </c>
      <c r="C211" s="5" t="s">
        <v>7558</v>
      </c>
      <c r="D211" s="5" t="s">
        <v>11461</v>
      </c>
      <c r="E211" s="5" t="s">
        <v>11826</v>
      </c>
      <c r="F211" s="5" t="s">
        <v>11827</v>
      </c>
      <c r="G211" s="5" t="s">
        <v>11828</v>
      </c>
    </row>
    <row r="212" spans="1:7">
      <c r="A212" s="11">
        <v>45621</v>
      </c>
      <c r="B212" s="5">
        <v>60.2</v>
      </c>
      <c r="C212" s="5" t="s">
        <v>11829</v>
      </c>
      <c r="D212" s="5" t="s">
        <v>11830</v>
      </c>
      <c r="E212" s="5" t="s">
        <v>11831</v>
      </c>
      <c r="F212" s="5" t="s">
        <v>5036</v>
      </c>
      <c r="G212" s="5" t="s">
        <v>11832</v>
      </c>
    </row>
    <row r="213" spans="1:7">
      <c r="A213" s="11">
        <v>45618</v>
      </c>
      <c r="B213" s="5">
        <v>58.53</v>
      </c>
      <c r="C213" s="5" t="s">
        <v>11833</v>
      </c>
      <c r="D213" s="5" t="s">
        <v>11831</v>
      </c>
      <c r="E213" s="5" t="s">
        <v>11834</v>
      </c>
      <c r="F213" s="5" t="s">
        <v>9653</v>
      </c>
      <c r="G213" s="5" t="s">
        <v>11835</v>
      </c>
    </row>
    <row r="214" spans="1:7">
      <c r="A214" s="11">
        <v>45617</v>
      </c>
      <c r="B214" s="5">
        <v>55.68</v>
      </c>
      <c r="C214" s="5" t="s">
        <v>11823</v>
      </c>
      <c r="D214" s="5" t="s">
        <v>7575</v>
      </c>
      <c r="E214" s="5" t="s">
        <v>11826</v>
      </c>
      <c r="F214" s="5" t="s">
        <v>9076</v>
      </c>
      <c r="G214" s="5" t="s">
        <v>4848</v>
      </c>
    </row>
    <row r="215" spans="1:7">
      <c r="A215" s="11">
        <v>45616</v>
      </c>
      <c r="B215" s="5">
        <v>54.87</v>
      </c>
      <c r="C215" s="5" t="s">
        <v>7224</v>
      </c>
      <c r="D215" s="5" t="s">
        <v>7194</v>
      </c>
      <c r="E215" s="5" t="s">
        <v>7198</v>
      </c>
      <c r="F215" s="5" t="s">
        <v>11836</v>
      </c>
      <c r="G215" s="5" t="s">
        <v>3852</v>
      </c>
    </row>
    <row r="216" spans="1:7">
      <c r="A216" s="11">
        <v>45615</v>
      </c>
      <c r="B216" s="5">
        <v>55.11</v>
      </c>
      <c r="C216" s="5" t="s">
        <v>11837</v>
      </c>
      <c r="D216" s="5" t="s">
        <v>7186</v>
      </c>
      <c r="E216" s="5" t="s">
        <v>11838</v>
      </c>
      <c r="F216" s="5" t="s">
        <v>6998</v>
      </c>
      <c r="G216" s="5" t="s">
        <v>5995</v>
      </c>
    </row>
    <row r="217" spans="1:7">
      <c r="A217" s="11">
        <v>45614</v>
      </c>
      <c r="B217" s="5">
        <v>56.25</v>
      </c>
      <c r="C217" s="5" t="s">
        <v>7178</v>
      </c>
      <c r="D217" s="5" t="s">
        <v>7546</v>
      </c>
      <c r="E217" s="5" t="s">
        <v>11839</v>
      </c>
      <c r="F217" s="5" t="s">
        <v>11840</v>
      </c>
      <c r="G217" s="5" t="s">
        <v>3057</v>
      </c>
    </row>
    <row r="218" spans="1:7">
      <c r="A218" s="11">
        <v>45611</v>
      </c>
      <c r="B218" s="5">
        <v>57.04</v>
      </c>
      <c r="C218" s="5" t="s">
        <v>11841</v>
      </c>
      <c r="D218" s="5" t="s">
        <v>11842</v>
      </c>
      <c r="E218" s="5" t="s">
        <v>11843</v>
      </c>
      <c r="F218" s="5" t="s">
        <v>11844</v>
      </c>
      <c r="G218" s="5" t="s">
        <v>4889</v>
      </c>
    </row>
    <row r="219" spans="1:7">
      <c r="A219" s="11">
        <v>45610</v>
      </c>
      <c r="B219" s="5">
        <v>57.62</v>
      </c>
      <c r="C219" s="5" t="s">
        <v>11845</v>
      </c>
      <c r="D219" s="5" t="s">
        <v>7453</v>
      </c>
      <c r="E219" s="5" t="s">
        <v>11846</v>
      </c>
      <c r="F219" s="5" t="s">
        <v>11847</v>
      </c>
      <c r="G219" s="5" t="s">
        <v>4041</v>
      </c>
    </row>
    <row r="220" spans="1:7">
      <c r="A220" s="11">
        <v>45609</v>
      </c>
      <c r="B220" s="5">
        <v>57.71</v>
      </c>
      <c r="C220" s="5" t="s">
        <v>11848</v>
      </c>
      <c r="D220" s="5" t="s">
        <v>11486</v>
      </c>
      <c r="E220" s="5" t="s">
        <v>11841</v>
      </c>
      <c r="F220" s="5" t="s">
        <v>9880</v>
      </c>
      <c r="G220" s="5" t="s">
        <v>2993</v>
      </c>
    </row>
    <row r="221" spans="1:7">
      <c r="A221" s="11">
        <v>45608</v>
      </c>
      <c r="B221" s="5">
        <v>57.41</v>
      </c>
      <c r="C221" s="5" t="s">
        <v>7534</v>
      </c>
      <c r="D221" s="5" t="s">
        <v>11849</v>
      </c>
      <c r="E221" s="5" t="s">
        <v>11850</v>
      </c>
      <c r="F221" s="5" t="s">
        <v>11539</v>
      </c>
      <c r="G221" s="5" t="s">
        <v>6809</v>
      </c>
    </row>
    <row r="222" spans="1:7">
      <c r="A222" s="11">
        <v>45607</v>
      </c>
      <c r="B222" s="5">
        <v>57.66</v>
      </c>
      <c r="C222" s="5" t="s">
        <v>11851</v>
      </c>
      <c r="D222" s="5" t="s">
        <v>11456</v>
      </c>
      <c r="E222" s="5" t="s">
        <v>11852</v>
      </c>
      <c r="F222" s="5" t="s">
        <v>9475</v>
      </c>
      <c r="G222" s="5" t="s">
        <v>11853</v>
      </c>
    </row>
    <row r="223" spans="1:7">
      <c r="A223" s="11">
        <v>45604</v>
      </c>
      <c r="B223" s="5">
        <v>55.58</v>
      </c>
      <c r="C223" s="5" t="s">
        <v>11815</v>
      </c>
      <c r="D223" s="5" t="s">
        <v>11854</v>
      </c>
      <c r="E223" s="5" t="s">
        <v>11855</v>
      </c>
      <c r="F223" s="5" t="s">
        <v>11856</v>
      </c>
      <c r="G223" s="5" t="s">
        <v>6063</v>
      </c>
    </row>
    <row r="224" spans="1:7">
      <c r="A224" s="11">
        <v>45603</v>
      </c>
      <c r="B224" s="5">
        <v>55.39</v>
      </c>
      <c r="C224" s="5" t="s">
        <v>11857</v>
      </c>
      <c r="D224" s="5" t="s">
        <v>11858</v>
      </c>
      <c r="E224" s="5" t="s">
        <v>11859</v>
      </c>
      <c r="F224" s="5" t="s">
        <v>8637</v>
      </c>
      <c r="G224" s="5" t="s">
        <v>2942</v>
      </c>
    </row>
    <row r="225" spans="1:7">
      <c r="A225" s="11">
        <v>45602</v>
      </c>
      <c r="B225" s="5">
        <v>55.05</v>
      </c>
      <c r="C225" s="5" t="s">
        <v>11509</v>
      </c>
      <c r="D225" s="5" t="s">
        <v>11860</v>
      </c>
      <c r="E225" s="5" t="s">
        <v>11780</v>
      </c>
      <c r="F225" s="5" t="s">
        <v>5663</v>
      </c>
      <c r="G225" s="5" t="s">
        <v>10521</v>
      </c>
    </row>
    <row r="226" spans="1:7">
      <c r="A226" s="11">
        <v>45601</v>
      </c>
      <c r="B226" s="5">
        <v>53.7</v>
      </c>
      <c r="C226" s="5" t="s">
        <v>11759</v>
      </c>
      <c r="D226" s="5" t="s">
        <v>8298</v>
      </c>
      <c r="E226" s="5" t="s">
        <v>11861</v>
      </c>
      <c r="F226" s="5" t="s">
        <v>11862</v>
      </c>
      <c r="G226" s="5" t="s">
        <v>8026</v>
      </c>
    </row>
    <row r="227" spans="1:7">
      <c r="A227" s="11">
        <v>45600</v>
      </c>
      <c r="B227" s="5">
        <v>51.8</v>
      </c>
      <c r="C227" s="5" t="s">
        <v>11741</v>
      </c>
      <c r="D227" s="5" t="s">
        <v>7632</v>
      </c>
      <c r="E227" s="5" t="s">
        <v>11741</v>
      </c>
      <c r="F227" s="5" t="s">
        <v>11863</v>
      </c>
      <c r="G227" s="5" t="s">
        <v>3803</v>
      </c>
    </row>
    <row r="228" spans="1:7">
      <c r="A228" s="11">
        <v>45597</v>
      </c>
      <c r="B228" s="5">
        <v>50.96</v>
      </c>
      <c r="C228" s="5" t="s">
        <v>7679</v>
      </c>
      <c r="D228" s="5" t="s">
        <v>8146</v>
      </c>
      <c r="E228" s="5" t="s">
        <v>7737</v>
      </c>
      <c r="F228" s="5" t="s">
        <v>9196</v>
      </c>
      <c r="G228" s="5" t="s">
        <v>3199</v>
      </c>
    </row>
    <row r="229" spans="1:7">
      <c r="A229" s="11">
        <v>45596</v>
      </c>
      <c r="B229" s="5">
        <v>50.76</v>
      </c>
      <c r="C229" s="5" t="s">
        <v>8134</v>
      </c>
      <c r="D229" s="5" t="s">
        <v>8235</v>
      </c>
      <c r="E229" s="5" t="s">
        <v>11864</v>
      </c>
      <c r="F229" s="5" t="s">
        <v>11865</v>
      </c>
      <c r="G229" s="5" t="s">
        <v>10297</v>
      </c>
    </row>
    <row r="230" spans="1:7">
      <c r="A230" s="11">
        <v>45595</v>
      </c>
      <c r="B230" s="5">
        <v>51.97</v>
      </c>
      <c r="C230" s="5" t="s">
        <v>11687</v>
      </c>
      <c r="D230" s="5" t="s">
        <v>7665</v>
      </c>
      <c r="E230" s="5" t="s">
        <v>11687</v>
      </c>
      <c r="F230" s="5" t="s">
        <v>8564</v>
      </c>
      <c r="G230" s="5" t="s">
        <v>6030</v>
      </c>
    </row>
    <row r="231" spans="1:7">
      <c r="A231" s="11">
        <v>45594</v>
      </c>
      <c r="B231" s="5">
        <v>51.54</v>
      </c>
      <c r="C231" s="5" t="s">
        <v>7648</v>
      </c>
      <c r="D231" s="5" t="s">
        <v>11866</v>
      </c>
      <c r="E231" s="5" t="s">
        <v>11867</v>
      </c>
      <c r="F231" s="5" t="s">
        <v>7112</v>
      </c>
      <c r="G231" s="5" t="s">
        <v>11868</v>
      </c>
    </row>
    <row r="232" spans="1:7">
      <c r="A232" s="11">
        <v>45593</v>
      </c>
      <c r="B232" s="5">
        <v>52.73</v>
      </c>
      <c r="C232" s="5" t="s">
        <v>8232</v>
      </c>
      <c r="D232" s="5" t="s">
        <v>7636</v>
      </c>
      <c r="E232" s="5" t="s">
        <v>11799</v>
      </c>
      <c r="F232" s="5" t="s">
        <v>9869</v>
      </c>
      <c r="G232" s="5" t="s">
        <v>2827</v>
      </c>
    </row>
    <row r="233" spans="1:7">
      <c r="A233" s="11">
        <v>45590</v>
      </c>
      <c r="B233" s="5">
        <v>52.07</v>
      </c>
      <c r="C233" s="5" t="s">
        <v>7651</v>
      </c>
      <c r="D233" s="5" t="s">
        <v>11547</v>
      </c>
      <c r="E233" s="5" t="s">
        <v>11869</v>
      </c>
      <c r="F233" s="5" t="s">
        <v>8868</v>
      </c>
      <c r="G233" s="5" t="s">
        <v>4581</v>
      </c>
    </row>
    <row r="234" spans="1:7">
      <c r="A234" s="11">
        <v>45589</v>
      </c>
      <c r="B234" s="5">
        <v>52.72</v>
      </c>
      <c r="C234" s="5" t="s">
        <v>8294</v>
      </c>
      <c r="D234" s="5" t="s">
        <v>11870</v>
      </c>
      <c r="E234" s="5" t="s">
        <v>8230</v>
      </c>
      <c r="F234" s="5" t="s">
        <v>11871</v>
      </c>
      <c r="G234" s="5" t="s">
        <v>6800</v>
      </c>
    </row>
    <row r="235" spans="1:7">
      <c r="A235" s="11">
        <v>45588</v>
      </c>
      <c r="B235" s="5">
        <v>52.92</v>
      </c>
      <c r="C235" s="5" t="s">
        <v>11872</v>
      </c>
      <c r="D235" s="5" t="s">
        <v>8276</v>
      </c>
      <c r="E235" s="5" t="s">
        <v>11873</v>
      </c>
      <c r="F235" s="5" t="s">
        <v>5065</v>
      </c>
      <c r="G235" s="5" t="s">
        <v>5492</v>
      </c>
    </row>
    <row r="236" spans="1:7">
      <c r="A236" s="11">
        <v>45587</v>
      </c>
      <c r="B236" s="5">
        <v>53.73</v>
      </c>
      <c r="C236" s="5" t="s">
        <v>11874</v>
      </c>
      <c r="D236" s="5" t="s">
        <v>11875</v>
      </c>
      <c r="E236" s="5" t="s">
        <v>7754</v>
      </c>
      <c r="F236" s="5" t="s">
        <v>11876</v>
      </c>
      <c r="G236" s="5" t="s">
        <v>11877</v>
      </c>
    </row>
    <row r="237" spans="1:7">
      <c r="A237" s="11">
        <v>45586</v>
      </c>
      <c r="B237" s="5">
        <v>48.93</v>
      </c>
      <c r="C237" s="5" t="s">
        <v>8117</v>
      </c>
      <c r="D237" s="5" t="s">
        <v>7751</v>
      </c>
      <c r="E237" s="5" t="s">
        <v>11724</v>
      </c>
      <c r="F237" s="5" t="s">
        <v>11878</v>
      </c>
      <c r="G237" s="5" t="s">
        <v>2851</v>
      </c>
    </row>
    <row r="238" spans="1:7">
      <c r="A238" s="11">
        <v>45583</v>
      </c>
      <c r="B238" s="5">
        <v>49.18</v>
      </c>
      <c r="C238" s="5" t="s">
        <v>7694</v>
      </c>
      <c r="D238" s="5" t="s">
        <v>8164</v>
      </c>
      <c r="E238" s="5" t="s">
        <v>8194</v>
      </c>
      <c r="F238" s="5" t="s">
        <v>9771</v>
      </c>
      <c r="G238" s="5" t="s">
        <v>3154</v>
      </c>
    </row>
    <row r="239" spans="1:7">
      <c r="A239" s="11">
        <v>45582</v>
      </c>
      <c r="B239" s="5">
        <v>49.38</v>
      </c>
      <c r="C239" s="5" t="s">
        <v>8018</v>
      </c>
      <c r="D239" s="5" t="s">
        <v>8188</v>
      </c>
      <c r="E239" s="5" t="s">
        <v>7757</v>
      </c>
      <c r="F239" s="5" t="s">
        <v>8803</v>
      </c>
      <c r="G239" s="5" t="s">
        <v>3529</v>
      </c>
    </row>
    <row r="240" spans="1:7">
      <c r="A240" s="11">
        <v>45581</v>
      </c>
      <c r="B240" s="5">
        <v>49.01</v>
      </c>
      <c r="C240" s="5" t="s">
        <v>8004</v>
      </c>
      <c r="D240" s="5" t="s">
        <v>8117</v>
      </c>
      <c r="E240" s="5" t="s">
        <v>8090</v>
      </c>
      <c r="F240" s="5" t="s">
        <v>8625</v>
      </c>
      <c r="G240" s="5" t="s">
        <v>4600</v>
      </c>
    </row>
    <row r="241" spans="1:7">
      <c r="A241" s="11">
        <v>45580</v>
      </c>
      <c r="B241" s="5">
        <v>47.85</v>
      </c>
      <c r="C241" s="5" t="s">
        <v>8078</v>
      </c>
      <c r="D241" s="5" t="s">
        <v>8059</v>
      </c>
      <c r="E241" s="5" t="s">
        <v>8208</v>
      </c>
      <c r="F241" s="5" t="s">
        <v>11879</v>
      </c>
      <c r="G241" s="5" t="s">
        <v>6900</v>
      </c>
    </row>
    <row r="242" spans="1:7">
      <c r="A242" s="11">
        <v>45579</v>
      </c>
      <c r="B242" s="5">
        <v>48.63</v>
      </c>
      <c r="C242" s="5" t="s">
        <v>7793</v>
      </c>
      <c r="D242" s="5" t="s">
        <v>11880</v>
      </c>
      <c r="E242" s="5" t="s">
        <v>7920</v>
      </c>
      <c r="F242" s="5" t="s">
        <v>8426</v>
      </c>
      <c r="G242" s="5" t="s">
        <v>3378</v>
      </c>
    </row>
    <row r="243" spans="1:7">
      <c r="A243" s="11">
        <v>45576</v>
      </c>
      <c r="B243" s="5">
        <v>47.87</v>
      </c>
      <c r="C243" s="5" t="s">
        <v>7816</v>
      </c>
      <c r="D243" s="5" t="s">
        <v>11580</v>
      </c>
      <c r="E243" s="5" t="s">
        <v>11881</v>
      </c>
      <c r="F243" s="5" t="s">
        <v>11882</v>
      </c>
      <c r="G243" s="5" t="s">
        <v>4073</v>
      </c>
    </row>
    <row r="244" spans="1:7">
      <c r="A244" s="11">
        <v>45575</v>
      </c>
      <c r="B244" s="5">
        <v>47.69</v>
      </c>
      <c r="C244" s="5" t="s">
        <v>11883</v>
      </c>
      <c r="D244" s="5" t="s">
        <v>8028</v>
      </c>
      <c r="E244" s="5" t="s">
        <v>11884</v>
      </c>
      <c r="F244" s="5" t="s">
        <v>8596</v>
      </c>
      <c r="G244" s="5" t="s">
        <v>7524</v>
      </c>
    </row>
    <row r="245" spans="1:7">
      <c r="A245" s="11">
        <v>45574</v>
      </c>
      <c r="B245" s="5">
        <v>47.93</v>
      </c>
      <c r="C245" s="5" t="s">
        <v>11703</v>
      </c>
      <c r="D245" s="5" t="s">
        <v>7842</v>
      </c>
      <c r="E245" s="5" t="s">
        <v>11885</v>
      </c>
      <c r="F245" s="5" t="s">
        <v>11886</v>
      </c>
      <c r="G245" s="5" t="s">
        <v>11887</v>
      </c>
    </row>
    <row r="246" spans="1:7">
      <c r="A246" s="11">
        <v>45573</v>
      </c>
      <c r="B246" s="5">
        <v>46.01</v>
      </c>
      <c r="C246" s="5" t="s">
        <v>11888</v>
      </c>
      <c r="D246" s="5" t="s">
        <v>7839</v>
      </c>
      <c r="E246" s="5" t="s">
        <v>11889</v>
      </c>
      <c r="F246" s="5" t="s">
        <v>7554</v>
      </c>
      <c r="G246" s="5" t="s">
        <v>3630</v>
      </c>
    </row>
    <row r="247" spans="1:7">
      <c r="A247" s="11">
        <v>45572</v>
      </c>
      <c r="B247" s="5">
        <v>45.98</v>
      </c>
      <c r="C247" s="5" t="s">
        <v>7781</v>
      </c>
      <c r="D247" s="5" t="s">
        <v>11890</v>
      </c>
      <c r="E247" s="5" t="s">
        <v>11891</v>
      </c>
      <c r="F247" s="5" t="s">
        <v>9475</v>
      </c>
      <c r="G247" s="5" t="s">
        <v>5870</v>
      </c>
    </row>
    <row r="248" spans="1:7">
      <c r="A248" s="11">
        <v>45569</v>
      </c>
      <c r="B248" s="5">
        <v>45.68</v>
      </c>
      <c r="C248" s="5" t="s">
        <v>11620</v>
      </c>
      <c r="D248" s="5" t="s">
        <v>7938</v>
      </c>
      <c r="E248" s="5" t="s">
        <v>7896</v>
      </c>
      <c r="F248" s="5" t="s">
        <v>7620</v>
      </c>
      <c r="G248" s="5" t="s">
        <v>6488</v>
      </c>
    </row>
    <row r="249" spans="1:7">
      <c r="A249" s="11">
        <v>45568</v>
      </c>
      <c r="B249" s="5">
        <v>44.98</v>
      </c>
      <c r="C249" s="5" t="s">
        <v>11892</v>
      </c>
      <c r="D249" s="5" t="s">
        <v>11893</v>
      </c>
      <c r="E249" s="5" t="s">
        <v>11894</v>
      </c>
      <c r="F249" s="5" t="s">
        <v>11603</v>
      </c>
      <c r="G249" s="5" t="s">
        <v>3770</v>
      </c>
    </row>
    <row r="250" spans="1:7">
      <c r="A250" s="11">
        <v>45567</v>
      </c>
      <c r="B250" s="5">
        <v>44.82</v>
      </c>
      <c r="C250" s="5" t="s">
        <v>11895</v>
      </c>
      <c r="D250" s="5" t="s">
        <v>11896</v>
      </c>
      <c r="E250" s="5" t="s">
        <v>11673</v>
      </c>
      <c r="F250" s="5" t="s">
        <v>11897</v>
      </c>
      <c r="G250" s="5" t="s">
        <v>5965</v>
      </c>
    </row>
    <row r="251" spans="1:7">
      <c r="A251" s="11">
        <v>45566</v>
      </c>
      <c r="B251" s="5">
        <v>44.88</v>
      </c>
      <c r="C251" s="5" t="s">
        <v>11619</v>
      </c>
      <c r="D251" s="5" t="s">
        <v>11898</v>
      </c>
      <c r="E251" s="5" t="s">
        <v>11899</v>
      </c>
      <c r="F251" s="5" t="s">
        <v>7010</v>
      </c>
      <c r="G251" s="5" t="s">
        <v>6104</v>
      </c>
    </row>
    <row r="252" spans="1:7">
      <c r="A252" s="11">
        <v>45565</v>
      </c>
      <c r="B252" s="5">
        <v>44.84</v>
      </c>
      <c r="C252" s="5" t="s">
        <v>11900</v>
      </c>
      <c r="D252" s="5" t="s">
        <v>7935</v>
      </c>
      <c r="E252" s="5" t="s">
        <v>11636</v>
      </c>
      <c r="F252" s="5" t="s">
        <v>11901</v>
      </c>
      <c r="G252" s="5" t="s">
        <v>11902</v>
      </c>
    </row>
    <row r="253" spans="1:7">
      <c r="A253" s="11">
        <v>45562</v>
      </c>
      <c r="B253" s="5">
        <v>46.48</v>
      </c>
      <c r="C253" s="5" t="s">
        <v>11737</v>
      </c>
      <c r="D253" s="5" t="s">
        <v>11629</v>
      </c>
      <c r="E253" s="5" t="s">
        <v>7897</v>
      </c>
      <c r="F253" s="5" t="s">
        <v>11903</v>
      </c>
      <c r="G253" s="5" t="s">
        <v>3929</v>
      </c>
    </row>
    <row r="254" spans="1:7">
      <c r="A254" s="11">
        <v>45561</v>
      </c>
      <c r="B254" s="5">
        <v>45.81</v>
      </c>
      <c r="C254" s="5" t="s">
        <v>11904</v>
      </c>
      <c r="D254" s="5" t="s">
        <v>11890</v>
      </c>
      <c r="E254" s="5" t="s">
        <v>11905</v>
      </c>
      <c r="F254" s="5" t="s">
        <v>8814</v>
      </c>
      <c r="G254" s="5" t="s">
        <v>5934</v>
      </c>
    </row>
    <row r="255" spans="1:7">
      <c r="A255" s="11">
        <v>45560</v>
      </c>
      <c r="B255" s="5">
        <v>45.73</v>
      </c>
      <c r="C255" s="5" t="s">
        <v>7860</v>
      </c>
      <c r="D255" s="5" t="s">
        <v>11728</v>
      </c>
      <c r="E255" s="5" t="s">
        <v>7768</v>
      </c>
      <c r="F255" s="5" t="s">
        <v>11906</v>
      </c>
      <c r="G255" s="5" t="s">
        <v>11907</v>
      </c>
    </row>
    <row r="256" spans="1:7">
      <c r="A256" s="11">
        <v>45559</v>
      </c>
      <c r="B256" s="5">
        <v>48.07</v>
      </c>
      <c r="C256" s="5" t="s">
        <v>8001</v>
      </c>
      <c r="D256" s="5" t="s">
        <v>11880</v>
      </c>
      <c r="E256" s="5" t="s">
        <v>7989</v>
      </c>
      <c r="F256" s="5" t="s">
        <v>9771</v>
      </c>
      <c r="G256" s="5" t="s">
        <v>2924</v>
      </c>
    </row>
    <row r="257" spans="1:7">
      <c r="A257" s="11">
        <v>45558</v>
      </c>
      <c r="B257" s="5">
        <v>48.04</v>
      </c>
      <c r="C257" s="5" t="s">
        <v>7924</v>
      </c>
      <c r="D257" s="5" t="s">
        <v>7992</v>
      </c>
      <c r="E257" s="5" t="s">
        <v>7978</v>
      </c>
      <c r="F257" s="5" t="s">
        <v>11908</v>
      </c>
      <c r="G257" s="5" t="s">
        <v>10607</v>
      </c>
    </row>
    <row r="258" spans="1:7">
      <c r="A258" s="11">
        <v>45555</v>
      </c>
      <c r="B258" s="5">
        <v>48.88</v>
      </c>
      <c r="C258" s="5" t="s">
        <v>7803</v>
      </c>
      <c r="D258" s="5" t="s">
        <v>11909</v>
      </c>
      <c r="E258" s="5" t="s">
        <v>8096</v>
      </c>
      <c r="F258" s="5" t="s">
        <v>11910</v>
      </c>
      <c r="G258" s="5" t="s">
        <v>3172</v>
      </c>
    </row>
    <row r="259" spans="1:7">
      <c r="A259" s="11">
        <v>45554</v>
      </c>
      <c r="B259" s="5">
        <v>48.62</v>
      </c>
      <c r="C259" s="5" t="s">
        <v>8188</v>
      </c>
      <c r="D259" s="5" t="s">
        <v>11911</v>
      </c>
      <c r="E259" s="5" t="s">
        <v>7709</v>
      </c>
      <c r="F259" s="5" t="s">
        <v>5983</v>
      </c>
      <c r="G259" s="5" t="s">
        <v>3388</v>
      </c>
    </row>
    <row r="260" spans="1:7">
      <c r="A260" s="11">
        <v>45553</v>
      </c>
      <c r="B260" s="5">
        <v>48.66</v>
      </c>
      <c r="C260" s="5" t="s">
        <v>11570</v>
      </c>
      <c r="D260" s="5" t="s">
        <v>8030</v>
      </c>
      <c r="E260" s="5" t="s">
        <v>7970</v>
      </c>
      <c r="F260" s="5" t="s">
        <v>6998</v>
      </c>
      <c r="G260" s="5" t="s">
        <v>5266</v>
      </c>
    </row>
    <row r="261" spans="1:7">
      <c r="A261" s="11">
        <v>45552</v>
      </c>
      <c r="B261" s="5">
        <v>47.52</v>
      </c>
      <c r="C261" s="5" t="s">
        <v>11884</v>
      </c>
      <c r="D261" s="5" t="s">
        <v>7957</v>
      </c>
      <c r="E261" s="5" t="s">
        <v>11912</v>
      </c>
      <c r="F261" s="5" t="s">
        <v>11598</v>
      </c>
      <c r="G261" s="5" t="s">
        <v>3238</v>
      </c>
    </row>
    <row r="262" spans="1:7">
      <c r="A262" s="11">
        <v>45551</v>
      </c>
      <c r="B262" s="5">
        <v>46.87</v>
      </c>
      <c r="C262" s="5" t="s">
        <v>11913</v>
      </c>
      <c r="D262" s="5" t="s">
        <v>7986</v>
      </c>
      <c r="E262" s="5" t="s">
        <v>11913</v>
      </c>
      <c r="F262" s="5" t="s">
        <v>6132</v>
      </c>
      <c r="G262" s="5" t="s">
        <v>3785</v>
      </c>
    </row>
    <row r="263" spans="1:7">
      <c r="A263" s="11">
        <v>45548</v>
      </c>
      <c r="B263" s="5">
        <v>46.3</v>
      </c>
      <c r="C263" s="5" t="s">
        <v>7864</v>
      </c>
      <c r="D263" s="5" t="s">
        <v>7890</v>
      </c>
      <c r="E263" s="5" t="s">
        <v>7849</v>
      </c>
      <c r="F263" s="5" t="s">
        <v>11914</v>
      </c>
      <c r="G263" s="5" t="s">
        <v>3199</v>
      </c>
    </row>
    <row r="264" spans="1:7">
      <c r="A264" s="11">
        <v>45547</v>
      </c>
      <c r="B264" s="5">
        <v>46.12</v>
      </c>
      <c r="C264" s="5" t="s">
        <v>7789</v>
      </c>
      <c r="D264" s="5" t="s">
        <v>11915</v>
      </c>
      <c r="E264" s="5" t="s">
        <v>11916</v>
      </c>
      <c r="F264" s="5" t="s">
        <v>11917</v>
      </c>
      <c r="G264" s="5" t="s">
        <v>11918</v>
      </c>
    </row>
    <row r="265" spans="1:7">
      <c r="A265" s="11">
        <v>45546</v>
      </c>
      <c r="B265" s="5">
        <v>44.67</v>
      </c>
      <c r="C265" s="5" t="s">
        <v>7789</v>
      </c>
      <c r="D265" s="5" t="s">
        <v>7770</v>
      </c>
      <c r="E265" s="5" t="s">
        <v>11919</v>
      </c>
      <c r="F265" s="5" t="s">
        <v>11920</v>
      </c>
      <c r="G265" s="5" t="s">
        <v>3736</v>
      </c>
    </row>
    <row r="266" spans="1:7">
      <c r="A266" s="11">
        <v>45545</v>
      </c>
      <c r="B266" s="5">
        <v>44.82</v>
      </c>
      <c r="C266" s="5" t="s">
        <v>7940</v>
      </c>
      <c r="D266" s="5" t="s">
        <v>7925</v>
      </c>
      <c r="E266" s="5" t="s">
        <v>11921</v>
      </c>
      <c r="F266" s="5" t="s">
        <v>11922</v>
      </c>
      <c r="G266" s="5" t="s">
        <v>11923</v>
      </c>
    </row>
    <row r="267" spans="1:7">
      <c r="A267" s="11">
        <v>45544</v>
      </c>
      <c r="B267" s="5">
        <v>47.4</v>
      </c>
      <c r="C267" s="5" t="s">
        <v>11924</v>
      </c>
      <c r="D267" s="5" t="s">
        <v>8009</v>
      </c>
      <c r="E267" s="5" t="s">
        <v>7890</v>
      </c>
      <c r="F267" s="5" t="s">
        <v>11925</v>
      </c>
      <c r="G267" s="5" t="s">
        <v>2787</v>
      </c>
    </row>
    <row r="268" spans="1:7">
      <c r="A268" s="11">
        <v>45541</v>
      </c>
      <c r="B268" s="5">
        <v>47.14</v>
      </c>
      <c r="C268" s="5" t="s">
        <v>7952</v>
      </c>
      <c r="D268" s="5" t="s">
        <v>11582</v>
      </c>
      <c r="E268" s="5" t="s">
        <v>7887</v>
      </c>
      <c r="F268" s="5" t="s">
        <v>5024</v>
      </c>
      <c r="G268" s="5" t="s">
        <v>8015</v>
      </c>
    </row>
    <row r="269" spans="1:7">
      <c r="A269" s="11">
        <v>45540</v>
      </c>
      <c r="B269" s="5">
        <v>48.15</v>
      </c>
      <c r="C269" s="5" t="s">
        <v>11722</v>
      </c>
      <c r="D269" s="5" t="s">
        <v>11591</v>
      </c>
      <c r="E269" s="5" t="s">
        <v>8096</v>
      </c>
      <c r="F269" s="5" t="s">
        <v>11926</v>
      </c>
      <c r="G269" s="5" t="s">
        <v>7460</v>
      </c>
    </row>
    <row r="270" spans="1:7">
      <c r="A270" s="11">
        <v>45539</v>
      </c>
      <c r="B270" s="5">
        <v>48.45</v>
      </c>
      <c r="C270" s="5" t="s">
        <v>8029</v>
      </c>
      <c r="D270" s="5" t="s">
        <v>11927</v>
      </c>
      <c r="E270" s="5" t="s">
        <v>7804</v>
      </c>
      <c r="F270" s="5" t="s">
        <v>11928</v>
      </c>
      <c r="G270" s="5" t="s">
        <v>2698</v>
      </c>
    </row>
    <row r="271" spans="1:7">
      <c r="A271" s="11">
        <v>45538</v>
      </c>
      <c r="B271" s="5">
        <v>48.41</v>
      </c>
      <c r="C271" s="5" t="s">
        <v>7704</v>
      </c>
      <c r="D271" s="5" t="s">
        <v>11911</v>
      </c>
      <c r="E271" s="5" t="s">
        <v>11929</v>
      </c>
      <c r="F271" s="5" t="s">
        <v>6914</v>
      </c>
      <c r="G271" s="5" t="s">
        <v>11930</v>
      </c>
    </row>
    <row r="272" spans="1:7">
      <c r="A272" s="11">
        <v>45534</v>
      </c>
      <c r="B272" s="5">
        <v>49.78</v>
      </c>
      <c r="C272" s="5" t="s">
        <v>8099</v>
      </c>
      <c r="D272" s="5" t="s">
        <v>11911</v>
      </c>
      <c r="E272" s="5" t="s">
        <v>11931</v>
      </c>
      <c r="F272" s="5" t="s">
        <v>5205</v>
      </c>
      <c r="G272" s="5" t="s">
        <v>3023</v>
      </c>
    </row>
    <row r="273" spans="1:7">
      <c r="A273" s="11">
        <v>45533</v>
      </c>
      <c r="B273" s="5">
        <v>49.47</v>
      </c>
      <c r="C273" s="5" t="s">
        <v>8188</v>
      </c>
      <c r="D273" s="5" t="s">
        <v>8042</v>
      </c>
      <c r="E273" s="5" t="s">
        <v>11931</v>
      </c>
      <c r="F273" s="5" t="s">
        <v>8868</v>
      </c>
      <c r="G273" s="5" t="s">
        <v>3767</v>
      </c>
    </row>
    <row r="274" spans="1:7">
      <c r="A274" s="11">
        <v>45532</v>
      </c>
      <c r="B274" s="5">
        <v>49.05</v>
      </c>
      <c r="C274" s="5" t="s">
        <v>8018</v>
      </c>
      <c r="D274" s="5" t="s">
        <v>11932</v>
      </c>
      <c r="E274" s="5" t="s">
        <v>8023</v>
      </c>
      <c r="F274" s="5" t="s">
        <v>11933</v>
      </c>
      <c r="G274" s="5" t="s">
        <v>3154</v>
      </c>
    </row>
    <row r="275" spans="1:7">
      <c r="A275" s="11">
        <v>45531</v>
      </c>
      <c r="B275" s="5">
        <v>49.25</v>
      </c>
      <c r="C275" s="5" t="s">
        <v>7954</v>
      </c>
      <c r="D275" s="5" t="s">
        <v>8114</v>
      </c>
      <c r="E275" s="5" t="s">
        <v>7954</v>
      </c>
      <c r="F275" s="5" t="s">
        <v>9042</v>
      </c>
      <c r="G275" s="5" t="s">
        <v>3947</v>
      </c>
    </row>
    <row r="276" spans="1:7">
      <c r="A276" s="11">
        <v>45530</v>
      </c>
      <c r="B276" s="5">
        <v>48.75</v>
      </c>
      <c r="C276" s="5" t="s">
        <v>7707</v>
      </c>
      <c r="D276" s="5" t="s">
        <v>8191</v>
      </c>
      <c r="E276" s="5" t="s">
        <v>7757</v>
      </c>
      <c r="F276" s="5" t="s">
        <v>9752</v>
      </c>
      <c r="G276" s="5" t="s">
        <v>3938</v>
      </c>
    </row>
    <row r="277" spans="1:7">
      <c r="A277" s="11">
        <v>45527</v>
      </c>
      <c r="B277" s="5">
        <v>48.57</v>
      </c>
      <c r="C277" s="5" t="s">
        <v>11934</v>
      </c>
      <c r="D277" s="5" t="s">
        <v>11724</v>
      </c>
      <c r="E277" s="5" t="s">
        <v>7946</v>
      </c>
      <c r="F277" s="5" t="s">
        <v>9807</v>
      </c>
      <c r="G277" s="5" t="s">
        <v>11935</v>
      </c>
    </row>
    <row r="278" spans="1:7">
      <c r="A278" s="11">
        <v>45526</v>
      </c>
      <c r="B278" s="5">
        <v>46.46</v>
      </c>
      <c r="C278" s="5" t="s">
        <v>11936</v>
      </c>
      <c r="D278" s="5" t="s">
        <v>7978</v>
      </c>
      <c r="E278" s="5" t="s">
        <v>7944</v>
      </c>
      <c r="F278" s="5" t="s">
        <v>11937</v>
      </c>
      <c r="G278" s="5" t="s">
        <v>2890</v>
      </c>
    </row>
    <row r="279" spans="1:7">
      <c r="A279" s="11">
        <v>45525</v>
      </c>
      <c r="B279" s="5">
        <v>46.56</v>
      </c>
      <c r="C279" s="5" t="s">
        <v>11938</v>
      </c>
      <c r="D279" s="5" t="s">
        <v>11939</v>
      </c>
      <c r="E279" s="5" t="s">
        <v>7821</v>
      </c>
      <c r="F279" s="5" t="s">
        <v>9784</v>
      </c>
      <c r="G279" s="5" t="s">
        <v>5815</v>
      </c>
    </row>
    <row r="280" spans="1:7">
      <c r="A280" s="11">
        <v>45524</v>
      </c>
      <c r="B280" s="5">
        <v>45.98</v>
      </c>
      <c r="C280" s="5" t="s">
        <v>7775</v>
      </c>
      <c r="D280" s="5" t="s">
        <v>11940</v>
      </c>
      <c r="E280" s="5" t="s">
        <v>11885</v>
      </c>
      <c r="F280" s="5" t="s">
        <v>9022</v>
      </c>
      <c r="G280" s="5" t="s">
        <v>2895</v>
      </c>
    </row>
    <row r="281" spans="1:7">
      <c r="A281" s="11">
        <v>45523</v>
      </c>
      <c r="B281" s="5">
        <v>45.76</v>
      </c>
      <c r="C281" s="5" t="s">
        <v>11905</v>
      </c>
      <c r="D281" s="5" t="s">
        <v>11719</v>
      </c>
      <c r="E281" s="5" t="s">
        <v>11941</v>
      </c>
      <c r="F281" s="5" t="s">
        <v>11942</v>
      </c>
      <c r="G281" s="5" t="s">
        <v>3620</v>
      </c>
    </row>
    <row r="282" spans="1:7">
      <c r="A282" s="11">
        <v>45520</v>
      </c>
      <c r="B282" s="5">
        <v>45.32</v>
      </c>
      <c r="C282" s="5" t="s">
        <v>7784</v>
      </c>
      <c r="D282" s="5" t="s">
        <v>11943</v>
      </c>
      <c r="E282" s="5" t="s">
        <v>11944</v>
      </c>
      <c r="F282" s="5" t="s">
        <v>7630</v>
      </c>
      <c r="G282" s="5" t="s">
        <v>3947</v>
      </c>
    </row>
    <row r="283" spans="1:7">
      <c r="A283" s="11">
        <v>45519</v>
      </c>
      <c r="B283" s="5">
        <v>44.86</v>
      </c>
      <c r="C283" s="5" t="s">
        <v>11945</v>
      </c>
      <c r="D283" s="5" t="s">
        <v>11946</v>
      </c>
      <c r="E283" s="5" t="s">
        <v>11916</v>
      </c>
      <c r="F283" s="5" t="s">
        <v>7591</v>
      </c>
      <c r="G283" s="5" t="s">
        <v>11594</v>
      </c>
    </row>
    <row r="284" spans="1:7">
      <c r="A284" s="11">
        <v>45518</v>
      </c>
      <c r="B284" s="5">
        <v>43.61</v>
      </c>
      <c r="C284" s="5" t="s">
        <v>11947</v>
      </c>
      <c r="D284" s="5" t="s">
        <v>11948</v>
      </c>
      <c r="E284" s="5" t="s">
        <v>11949</v>
      </c>
      <c r="F284" s="5" t="s">
        <v>9316</v>
      </c>
      <c r="G284" s="5" t="s">
        <v>3565</v>
      </c>
    </row>
    <row r="285" spans="1:7">
      <c r="A285" s="11">
        <v>45517</v>
      </c>
      <c r="B285" s="5">
        <v>43.32</v>
      </c>
      <c r="C285" s="5" t="s">
        <v>11950</v>
      </c>
      <c r="D285" s="5" t="s">
        <v>11951</v>
      </c>
      <c r="E285" s="5" t="s">
        <v>11952</v>
      </c>
      <c r="F285" s="5" t="s">
        <v>9858</v>
      </c>
      <c r="G285" s="5" t="s">
        <v>9120</v>
      </c>
    </row>
    <row r="286" spans="1:7">
      <c r="A286" s="11">
        <v>45516</v>
      </c>
      <c r="B286" s="5">
        <v>42.99</v>
      </c>
      <c r="C286" s="5" t="s">
        <v>11953</v>
      </c>
      <c r="D286" s="5" t="s">
        <v>11954</v>
      </c>
      <c r="E286" s="5" t="s">
        <v>11955</v>
      </c>
      <c r="F286" s="5" t="s">
        <v>11956</v>
      </c>
      <c r="G286" s="5" t="s">
        <v>4499</v>
      </c>
    </row>
    <row r="287" spans="1:7">
      <c r="A287" s="11">
        <v>45513</v>
      </c>
      <c r="B287" s="5">
        <v>43.48</v>
      </c>
      <c r="C287" s="5" t="s">
        <v>11957</v>
      </c>
      <c r="D287" s="5" t="s">
        <v>11958</v>
      </c>
      <c r="E287" s="5" t="s">
        <v>11959</v>
      </c>
      <c r="F287" s="5" t="s">
        <v>11960</v>
      </c>
      <c r="G287" s="5" t="s">
        <v>2758</v>
      </c>
    </row>
    <row r="288" spans="1:7">
      <c r="A288" s="11">
        <v>45512</v>
      </c>
      <c r="B288" s="5">
        <v>42.73</v>
      </c>
      <c r="C288" s="5" t="s">
        <v>11961</v>
      </c>
      <c r="D288" s="5" t="s">
        <v>11962</v>
      </c>
      <c r="E288" s="5" t="s">
        <v>11961</v>
      </c>
      <c r="F288" s="5" t="s">
        <v>8068</v>
      </c>
      <c r="G288" s="5" t="s">
        <v>11835</v>
      </c>
    </row>
    <row r="289" spans="1:7">
      <c r="A289" s="11">
        <v>45511</v>
      </c>
      <c r="B289" s="5">
        <v>40.65</v>
      </c>
      <c r="C289" s="5" t="s">
        <v>11963</v>
      </c>
      <c r="D289" s="5" t="s">
        <v>11964</v>
      </c>
      <c r="E289" s="5" t="s">
        <v>11965</v>
      </c>
      <c r="F289" s="5" t="s">
        <v>11966</v>
      </c>
      <c r="G289" s="5" t="s">
        <v>3115</v>
      </c>
    </row>
    <row r="290" spans="1:7">
      <c r="A290" s="11">
        <v>45510</v>
      </c>
      <c r="B290" s="5">
        <v>40.61</v>
      </c>
      <c r="C290" s="5" t="s">
        <v>11967</v>
      </c>
      <c r="D290" s="5" t="s">
        <v>11968</v>
      </c>
      <c r="E290" s="5" t="s">
        <v>11969</v>
      </c>
      <c r="F290" s="5" t="s">
        <v>7018</v>
      </c>
      <c r="G290" s="5" t="s">
        <v>3803</v>
      </c>
    </row>
    <row r="291" spans="1:7">
      <c r="A291" s="11">
        <v>45509</v>
      </c>
      <c r="B291" s="5">
        <v>39.950000000000003</v>
      </c>
      <c r="C291" s="5" t="s">
        <v>11970</v>
      </c>
      <c r="D291" s="5" t="s">
        <v>11971</v>
      </c>
      <c r="E291" s="5" t="s">
        <v>11972</v>
      </c>
      <c r="F291" s="5" t="s">
        <v>5251</v>
      </c>
      <c r="G291" s="5" t="s">
        <v>6432</v>
      </c>
    </row>
    <row r="292" spans="1:7">
      <c r="A292" s="11">
        <v>45506</v>
      </c>
      <c r="B292" s="5">
        <v>41.17</v>
      </c>
      <c r="C292" s="5" t="s">
        <v>11973</v>
      </c>
      <c r="D292" s="5" t="s">
        <v>11974</v>
      </c>
      <c r="E292" s="5" t="s">
        <v>11975</v>
      </c>
      <c r="F292" s="5" t="s">
        <v>5396</v>
      </c>
      <c r="G292" s="5" t="s">
        <v>11976</v>
      </c>
    </row>
    <row r="293" spans="1:7">
      <c r="A293" s="11">
        <v>45505</v>
      </c>
      <c r="B293" s="5">
        <v>43.37</v>
      </c>
      <c r="C293" s="5" t="s">
        <v>11977</v>
      </c>
      <c r="D293" s="5" t="s">
        <v>11619</v>
      </c>
      <c r="E293" s="5" t="s">
        <v>11978</v>
      </c>
      <c r="F293" s="5" t="s">
        <v>11979</v>
      </c>
      <c r="G293" s="5" t="s">
        <v>3615</v>
      </c>
    </row>
    <row r="294" spans="1:7">
      <c r="A294" s="11">
        <v>45504</v>
      </c>
      <c r="B294" s="5">
        <v>44.32</v>
      </c>
      <c r="C294" s="5" t="s">
        <v>11980</v>
      </c>
      <c r="D294" s="5" t="s">
        <v>11981</v>
      </c>
      <c r="E294" s="5" t="s">
        <v>11982</v>
      </c>
      <c r="F294" s="5" t="s">
        <v>9804</v>
      </c>
      <c r="G294" s="5" t="s">
        <v>3557</v>
      </c>
    </row>
    <row r="295" spans="1:7">
      <c r="A295" s="11">
        <v>45503</v>
      </c>
      <c r="B295" s="5">
        <v>44.23</v>
      </c>
      <c r="C295" s="5" t="s">
        <v>11983</v>
      </c>
      <c r="D295" s="5" t="s">
        <v>7903</v>
      </c>
      <c r="E295" s="5" t="s">
        <v>11983</v>
      </c>
      <c r="F295" s="5" t="s">
        <v>9048</v>
      </c>
      <c r="G295" s="5" t="s">
        <v>4056</v>
      </c>
    </row>
    <row r="296" spans="1:7">
      <c r="A296" s="11">
        <v>45502</v>
      </c>
      <c r="B296" s="5">
        <v>44.15</v>
      </c>
      <c r="C296" s="5" t="s">
        <v>11648</v>
      </c>
      <c r="D296" s="5" t="s">
        <v>11639</v>
      </c>
      <c r="E296" s="5" t="s">
        <v>11984</v>
      </c>
      <c r="F296" s="5" t="s">
        <v>8089</v>
      </c>
      <c r="G296" s="5" t="s">
        <v>3630</v>
      </c>
    </row>
    <row r="297" spans="1:7">
      <c r="A297" s="11">
        <v>45499</v>
      </c>
      <c r="B297" s="5">
        <v>44.12</v>
      </c>
      <c r="C297" s="5" t="s">
        <v>11985</v>
      </c>
      <c r="D297" s="5" t="s">
        <v>11986</v>
      </c>
      <c r="E297" s="5" t="s">
        <v>11984</v>
      </c>
      <c r="F297" s="5" t="s">
        <v>11987</v>
      </c>
      <c r="G297" s="5" t="s">
        <v>3418</v>
      </c>
    </row>
    <row r="298" spans="1:7">
      <c r="A298" s="11">
        <v>45498</v>
      </c>
      <c r="B298" s="5">
        <v>44.13</v>
      </c>
      <c r="C298" s="5" t="s">
        <v>11885</v>
      </c>
      <c r="D298" s="5" t="s">
        <v>11889</v>
      </c>
      <c r="E298" s="5" t="s">
        <v>11988</v>
      </c>
      <c r="F298" s="5" t="s">
        <v>3593</v>
      </c>
      <c r="G298" s="5" t="s">
        <v>11989</v>
      </c>
    </row>
    <row r="299" spans="1:7">
      <c r="A299" s="11">
        <v>45497</v>
      </c>
      <c r="B299" s="5">
        <v>46.49</v>
      </c>
      <c r="C299" s="5" t="s">
        <v>11990</v>
      </c>
      <c r="D299" s="5" t="s">
        <v>7982</v>
      </c>
      <c r="E299" s="5" t="s">
        <v>7906</v>
      </c>
      <c r="F299" s="5" t="s">
        <v>5483</v>
      </c>
      <c r="G299" s="5" t="s">
        <v>3348</v>
      </c>
    </row>
    <row r="300" spans="1:7">
      <c r="A300" s="11">
        <v>45496</v>
      </c>
      <c r="B300" s="5">
        <v>46.38</v>
      </c>
      <c r="C300" s="5" t="s">
        <v>11991</v>
      </c>
      <c r="D300" s="5" t="s">
        <v>7711</v>
      </c>
      <c r="E300" s="5" t="s">
        <v>7853</v>
      </c>
      <c r="F300" s="5" t="s">
        <v>3407</v>
      </c>
      <c r="G300" s="5" t="s">
        <v>11992</v>
      </c>
    </row>
    <row r="301" spans="1:7">
      <c r="A301" s="11">
        <v>45495</v>
      </c>
      <c r="B301" s="5">
        <v>49.56</v>
      </c>
      <c r="C301" s="5" t="s">
        <v>8001</v>
      </c>
      <c r="D301" s="5" t="s">
        <v>8193</v>
      </c>
      <c r="E301" s="5" t="s">
        <v>7705</v>
      </c>
      <c r="F301" s="5" t="s">
        <v>7092</v>
      </c>
      <c r="G301" s="5" t="s">
        <v>11696</v>
      </c>
    </row>
    <row r="302" spans="1:7">
      <c r="A302" s="11">
        <v>45492</v>
      </c>
      <c r="B302" s="5">
        <v>48.3</v>
      </c>
      <c r="C302" s="5" t="s">
        <v>11584</v>
      </c>
      <c r="D302" s="5" t="s">
        <v>8045</v>
      </c>
      <c r="E302" s="5" t="s">
        <v>7761</v>
      </c>
      <c r="F302" s="5" t="s">
        <v>11993</v>
      </c>
      <c r="G302" s="5" t="s">
        <v>3921</v>
      </c>
    </row>
    <row r="303" spans="1:7">
      <c r="A303" s="11">
        <v>45491</v>
      </c>
      <c r="B303" s="5">
        <v>49.65</v>
      </c>
      <c r="C303" s="5" t="s">
        <v>8160</v>
      </c>
      <c r="D303" s="5" t="s">
        <v>7720</v>
      </c>
      <c r="E303" s="5" t="s">
        <v>8191</v>
      </c>
      <c r="F303" s="5" t="s">
        <v>11994</v>
      </c>
      <c r="G303" s="5" t="s">
        <v>7524</v>
      </c>
    </row>
    <row r="304" spans="1:7">
      <c r="A304" s="11">
        <v>45490</v>
      </c>
      <c r="B304" s="5">
        <v>49.9</v>
      </c>
      <c r="C304" s="5" t="s">
        <v>8072</v>
      </c>
      <c r="D304" s="5" t="s">
        <v>7727</v>
      </c>
      <c r="E304" s="5" t="s">
        <v>8091</v>
      </c>
      <c r="F304" s="5" t="s">
        <v>11995</v>
      </c>
      <c r="G304" s="5" t="s">
        <v>4019</v>
      </c>
    </row>
    <row r="305" spans="1:7">
      <c r="A305" s="11">
        <v>45489</v>
      </c>
      <c r="B305" s="5">
        <v>49.77</v>
      </c>
      <c r="C305" s="5" t="s">
        <v>8016</v>
      </c>
      <c r="D305" s="5" t="s">
        <v>7754</v>
      </c>
      <c r="E305" s="5" t="s">
        <v>8021</v>
      </c>
      <c r="F305" s="5" t="s">
        <v>11996</v>
      </c>
      <c r="G305" s="5" t="s">
        <v>2817</v>
      </c>
    </row>
    <row r="306" spans="1:7">
      <c r="A306" s="11">
        <v>45488</v>
      </c>
      <c r="B306" s="5">
        <v>49.3</v>
      </c>
      <c r="C306" s="5" t="s">
        <v>7711</v>
      </c>
      <c r="D306" s="5" t="s">
        <v>8160</v>
      </c>
      <c r="E306" s="5" t="s">
        <v>11997</v>
      </c>
      <c r="F306" s="5" t="s">
        <v>7649</v>
      </c>
      <c r="G306" s="5" t="s">
        <v>3687</v>
      </c>
    </row>
    <row r="307" spans="1:7">
      <c r="A307" s="11">
        <v>45485</v>
      </c>
      <c r="B307" s="5">
        <v>49.01</v>
      </c>
      <c r="C307" s="5" t="s">
        <v>8088</v>
      </c>
      <c r="D307" s="5" t="s">
        <v>11599</v>
      </c>
      <c r="E307" s="5" t="s">
        <v>8211</v>
      </c>
      <c r="F307" s="5" t="s">
        <v>11998</v>
      </c>
      <c r="G307" s="5" t="s">
        <v>3038</v>
      </c>
    </row>
    <row r="308" spans="1:7">
      <c r="A308" s="11">
        <v>45484</v>
      </c>
      <c r="B308" s="5">
        <v>47.93</v>
      </c>
      <c r="C308" s="5" t="s">
        <v>11999</v>
      </c>
      <c r="D308" s="5" t="s">
        <v>7951</v>
      </c>
      <c r="E308" s="5" t="s">
        <v>12000</v>
      </c>
      <c r="F308" s="5" t="s">
        <v>12001</v>
      </c>
      <c r="G308" s="5" t="s">
        <v>9579</v>
      </c>
    </row>
    <row r="309" spans="1:7">
      <c r="A309" s="11">
        <v>45483</v>
      </c>
      <c r="B309" s="5">
        <v>46.53</v>
      </c>
      <c r="C309" s="5" t="s">
        <v>7925</v>
      </c>
      <c r="D309" s="5" t="s">
        <v>7828</v>
      </c>
      <c r="E309" s="5" t="s">
        <v>11726</v>
      </c>
      <c r="F309" s="5" t="s">
        <v>12002</v>
      </c>
      <c r="G309" s="5" t="s">
        <v>4085</v>
      </c>
    </row>
    <row r="310" spans="1:7">
      <c r="A310" s="11">
        <v>45482</v>
      </c>
      <c r="B310" s="5">
        <v>46.26</v>
      </c>
      <c r="C310" s="5" t="s">
        <v>11913</v>
      </c>
      <c r="D310" s="5" t="s">
        <v>7979</v>
      </c>
      <c r="E310" s="5" t="s">
        <v>12003</v>
      </c>
      <c r="F310" s="5" t="s">
        <v>12004</v>
      </c>
      <c r="G310" s="5" t="s">
        <v>7460</v>
      </c>
    </row>
    <row r="311" spans="1:7">
      <c r="A311" s="11">
        <v>45481</v>
      </c>
      <c r="B311" s="5">
        <v>46.55</v>
      </c>
      <c r="C311" s="5" t="s">
        <v>7882</v>
      </c>
      <c r="D311" s="5" t="s">
        <v>7873</v>
      </c>
      <c r="E311" s="5" t="s">
        <v>12005</v>
      </c>
      <c r="F311" s="5" t="s">
        <v>12006</v>
      </c>
      <c r="G311" s="5" t="s">
        <v>2924</v>
      </c>
    </row>
    <row r="312" spans="1:7">
      <c r="A312" s="11">
        <v>45478</v>
      </c>
      <c r="B312" s="5">
        <v>46.52</v>
      </c>
      <c r="C312" s="5" t="s">
        <v>11915</v>
      </c>
      <c r="D312" s="5" t="s">
        <v>11912</v>
      </c>
      <c r="E312" s="5" t="s">
        <v>12003</v>
      </c>
      <c r="F312" s="5" t="s">
        <v>12007</v>
      </c>
      <c r="G312" s="5" t="s">
        <v>3154</v>
      </c>
    </row>
    <row r="313" spans="1:7">
      <c r="A313" s="11">
        <v>45476</v>
      </c>
      <c r="B313" s="5">
        <v>46.71</v>
      </c>
      <c r="C313" s="5" t="s">
        <v>12008</v>
      </c>
      <c r="D313" s="5" t="s">
        <v>11629</v>
      </c>
      <c r="E313" s="5" t="s">
        <v>7928</v>
      </c>
      <c r="F313" s="5" t="s">
        <v>8368</v>
      </c>
      <c r="G313" s="5" t="s">
        <v>2851</v>
      </c>
    </row>
    <row r="314" spans="1:7">
      <c r="A314" s="11">
        <v>45475</v>
      </c>
      <c r="B314" s="5">
        <v>46.95</v>
      </c>
      <c r="C314" s="5" t="s">
        <v>12009</v>
      </c>
      <c r="D314" s="5" t="s">
        <v>11912</v>
      </c>
      <c r="E314" s="5" t="s">
        <v>11737</v>
      </c>
      <c r="F314" s="5" t="s">
        <v>12010</v>
      </c>
      <c r="G314" s="5" t="s">
        <v>4085</v>
      </c>
    </row>
    <row r="315" spans="1:7">
      <c r="A315" s="11">
        <v>45474</v>
      </c>
      <c r="B315" s="5">
        <v>46.68</v>
      </c>
      <c r="C315" s="5" t="s">
        <v>12011</v>
      </c>
      <c r="D315" s="5" t="s">
        <v>11734</v>
      </c>
      <c r="E315" s="5" t="s">
        <v>7852</v>
      </c>
      <c r="F315" s="5" t="s">
        <v>12012</v>
      </c>
      <c r="G315" s="5" t="s">
        <v>4038</v>
      </c>
    </row>
    <row r="316" spans="1:7">
      <c r="A316" s="11">
        <v>45471</v>
      </c>
      <c r="B316" s="5">
        <v>46.46</v>
      </c>
      <c r="C316" s="5" t="s">
        <v>11700</v>
      </c>
      <c r="D316" s="5" t="s">
        <v>12013</v>
      </c>
      <c r="E316" s="5" t="s">
        <v>11616</v>
      </c>
      <c r="F316" s="5" t="s">
        <v>8050</v>
      </c>
      <c r="G316" s="5" t="s">
        <v>9761</v>
      </c>
    </row>
    <row r="317" spans="1:7">
      <c r="A317" s="11">
        <v>45470</v>
      </c>
      <c r="B317" s="5">
        <v>45.58</v>
      </c>
      <c r="C317" s="5" t="s">
        <v>7910</v>
      </c>
      <c r="D317" s="5" t="s">
        <v>12014</v>
      </c>
      <c r="E317" s="5" t="s">
        <v>12015</v>
      </c>
      <c r="F317" s="5" t="s">
        <v>8179</v>
      </c>
      <c r="G317" s="5" t="s">
        <v>4720</v>
      </c>
    </row>
    <row r="318" spans="1:7">
      <c r="A318" s="11">
        <v>45469</v>
      </c>
      <c r="B318" s="5">
        <v>45.77</v>
      </c>
      <c r="C318" s="5" t="s">
        <v>7935</v>
      </c>
      <c r="D318" s="5" t="s">
        <v>12016</v>
      </c>
      <c r="E318" s="5" t="s">
        <v>12017</v>
      </c>
      <c r="F318" s="5" t="s">
        <v>9747</v>
      </c>
      <c r="G318" s="5" t="s">
        <v>3057</v>
      </c>
    </row>
    <row r="319" spans="1:7">
      <c r="A319" s="11">
        <v>45468</v>
      </c>
      <c r="B319" s="5">
        <v>46.41</v>
      </c>
      <c r="C319" s="5" t="s">
        <v>7951</v>
      </c>
      <c r="D319" s="5" t="s">
        <v>7830</v>
      </c>
      <c r="E319" s="5" t="s">
        <v>7911</v>
      </c>
      <c r="F319" s="5" t="s">
        <v>6233</v>
      </c>
      <c r="G319" s="5" t="s">
        <v>11902</v>
      </c>
    </row>
    <row r="320" spans="1:7">
      <c r="A320" s="11">
        <v>45467</v>
      </c>
      <c r="B320" s="5">
        <v>48.11</v>
      </c>
      <c r="C320" s="5" t="s">
        <v>11679</v>
      </c>
      <c r="D320" s="5" t="s">
        <v>12018</v>
      </c>
      <c r="E320" s="5" t="s">
        <v>11679</v>
      </c>
      <c r="F320" s="5" t="s">
        <v>12019</v>
      </c>
      <c r="G320" s="5" t="s">
        <v>5197</v>
      </c>
    </row>
    <row r="321" spans="1:7">
      <c r="A321" s="11">
        <v>45464</v>
      </c>
      <c r="B321" s="5">
        <v>47.72</v>
      </c>
      <c r="C321" s="5" t="s">
        <v>7886</v>
      </c>
      <c r="D321" s="5" t="s">
        <v>7877</v>
      </c>
      <c r="E321" s="5" t="s">
        <v>7890</v>
      </c>
      <c r="F321" s="5" t="s">
        <v>12020</v>
      </c>
      <c r="G321" s="5" t="s">
        <v>5668</v>
      </c>
    </row>
    <row r="322" spans="1:7">
      <c r="A322" s="11">
        <v>45463</v>
      </c>
      <c r="B322" s="5">
        <v>47.77</v>
      </c>
      <c r="C322" s="5" t="s">
        <v>11934</v>
      </c>
      <c r="D322" s="5" t="s">
        <v>8205</v>
      </c>
      <c r="E322" s="5" t="s">
        <v>12021</v>
      </c>
      <c r="F322" s="5" t="s">
        <v>9376</v>
      </c>
      <c r="G322" s="5" t="s">
        <v>3610</v>
      </c>
    </row>
    <row r="323" spans="1:7">
      <c r="A323" s="11">
        <v>45461</v>
      </c>
      <c r="B323" s="5">
        <v>47.44</v>
      </c>
      <c r="C323" s="5" t="s">
        <v>11881</v>
      </c>
      <c r="D323" s="5" t="s">
        <v>8031</v>
      </c>
      <c r="E323" s="5" t="s">
        <v>11593</v>
      </c>
      <c r="F323" s="5" t="s">
        <v>12022</v>
      </c>
      <c r="G323" s="5" t="s">
        <v>2698</v>
      </c>
    </row>
    <row r="324" spans="1:7">
      <c r="A324" s="11">
        <v>45460</v>
      </c>
      <c r="B324" s="5">
        <v>47.4</v>
      </c>
      <c r="C324" s="5" t="s">
        <v>7824</v>
      </c>
      <c r="D324" s="5" t="s">
        <v>12023</v>
      </c>
      <c r="E324" s="5" t="s">
        <v>12024</v>
      </c>
      <c r="F324" s="5" t="s">
        <v>8180</v>
      </c>
      <c r="G324" s="5" t="s">
        <v>3967</v>
      </c>
    </row>
    <row r="325" spans="1:7">
      <c r="A325" s="11">
        <v>45457</v>
      </c>
      <c r="B325" s="5">
        <v>46.77</v>
      </c>
      <c r="C325" s="5" t="s">
        <v>11711</v>
      </c>
      <c r="D325" s="5" t="s">
        <v>12025</v>
      </c>
      <c r="E325" s="5" t="s">
        <v>7911</v>
      </c>
      <c r="F325" s="5" t="s">
        <v>12026</v>
      </c>
      <c r="G325" s="5" t="s">
        <v>5969</v>
      </c>
    </row>
    <row r="326" spans="1:7">
      <c r="A326" s="11">
        <v>45456</v>
      </c>
      <c r="B326" s="5">
        <v>47.65</v>
      </c>
      <c r="C326" s="5" t="s">
        <v>7797</v>
      </c>
      <c r="D326" s="5" t="s">
        <v>7798</v>
      </c>
      <c r="E326" s="5" t="s">
        <v>12025</v>
      </c>
      <c r="F326" s="5" t="s">
        <v>12027</v>
      </c>
      <c r="G326" s="5" t="s">
        <v>6112</v>
      </c>
    </row>
    <row r="327" spans="1:7">
      <c r="A327" s="11">
        <v>45455</v>
      </c>
      <c r="B327" s="5">
        <v>48.86</v>
      </c>
      <c r="C327" s="5" t="s">
        <v>8023</v>
      </c>
      <c r="D327" s="5" t="s">
        <v>11599</v>
      </c>
      <c r="E327" s="5" t="s">
        <v>11724</v>
      </c>
      <c r="F327" s="5" t="s">
        <v>12028</v>
      </c>
      <c r="G327" s="5" t="s">
        <v>3967</v>
      </c>
    </row>
    <row r="328" spans="1:7">
      <c r="A328" s="11">
        <v>45454</v>
      </c>
      <c r="B328" s="5">
        <v>48.21</v>
      </c>
      <c r="C328" s="5" t="s">
        <v>7705</v>
      </c>
      <c r="D328" s="5" t="s">
        <v>12029</v>
      </c>
      <c r="E328" s="5" t="s">
        <v>7792</v>
      </c>
      <c r="F328" s="5" t="s">
        <v>12030</v>
      </c>
      <c r="G328" s="5" t="s">
        <v>3967</v>
      </c>
    </row>
    <row r="329" spans="1:7">
      <c r="A329" s="11">
        <v>45453</v>
      </c>
      <c r="B329" s="5">
        <v>47.57</v>
      </c>
      <c r="C329" s="5" t="s">
        <v>7910</v>
      </c>
      <c r="D329" s="5" t="s">
        <v>11742</v>
      </c>
      <c r="E329" s="5" t="s">
        <v>7921</v>
      </c>
      <c r="F329" s="5" t="s">
        <v>12031</v>
      </c>
      <c r="G329" s="5" t="s">
        <v>12032</v>
      </c>
    </row>
    <row r="330" spans="1:7">
      <c r="A330" s="11">
        <v>45450</v>
      </c>
      <c r="B330" s="5">
        <v>45.72</v>
      </c>
      <c r="C330" s="5" t="s">
        <v>11670</v>
      </c>
      <c r="D330" s="5" t="s">
        <v>7907</v>
      </c>
      <c r="E330" s="5" t="s">
        <v>12033</v>
      </c>
      <c r="F330" s="5" t="s">
        <v>9768</v>
      </c>
      <c r="G330" s="5" t="s">
        <v>3348</v>
      </c>
    </row>
    <row r="331" spans="1:7">
      <c r="A331" s="11">
        <v>45449</v>
      </c>
      <c r="B331" s="5">
        <v>45.61</v>
      </c>
      <c r="C331" s="5" t="s">
        <v>12034</v>
      </c>
      <c r="D331" s="5" t="s">
        <v>11616</v>
      </c>
      <c r="E331" s="5" t="s">
        <v>7781</v>
      </c>
      <c r="F331" s="5" t="s">
        <v>7692</v>
      </c>
      <c r="G331" s="5" t="s">
        <v>3418</v>
      </c>
    </row>
    <row r="332" spans="1:7">
      <c r="A332" s="11">
        <v>45448</v>
      </c>
      <c r="B332" s="5">
        <v>45.62</v>
      </c>
      <c r="C332" s="5" t="s">
        <v>7905</v>
      </c>
      <c r="D332" s="5" t="s">
        <v>7910</v>
      </c>
      <c r="E332" s="5" t="s">
        <v>12035</v>
      </c>
      <c r="F332" s="5" t="s">
        <v>12036</v>
      </c>
      <c r="G332" s="5" t="s">
        <v>4788</v>
      </c>
    </row>
    <row r="333" spans="1:7">
      <c r="A333" s="11">
        <v>45447</v>
      </c>
      <c r="B333" s="5">
        <v>45.26</v>
      </c>
      <c r="C333" s="5" t="s">
        <v>7902</v>
      </c>
      <c r="D333" s="5" t="s">
        <v>11889</v>
      </c>
      <c r="E333" s="5" t="s">
        <v>7766</v>
      </c>
      <c r="F333" s="5" t="s">
        <v>12037</v>
      </c>
      <c r="G333" s="5" t="s">
        <v>2910</v>
      </c>
    </row>
    <row r="334" spans="1:7">
      <c r="A334" s="11">
        <v>45446</v>
      </c>
      <c r="B334" s="5">
        <v>45.74</v>
      </c>
      <c r="C334" s="5" t="s">
        <v>12038</v>
      </c>
      <c r="D334" s="5" t="s">
        <v>12039</v>
      </c>
      <c r="E334" s="5" t="s">
        <v>12038</v>
      </c>
      <c r="F334" s="5" t="s">
        <v>8019</v>
      </c>
      <c r="G334" s="5" t="s">
        <v>3815</v>
      </c>
    </row>
    <row r="335" spans="1:7">
      <c r="A335" s="11">
        <v>45443</v>
      </c>
      <c r="B335" s="5">
        <v>44.99</v>
      </c>
      <c r="C335" s="5" t="s">
        <v>12040</v>
      </c>
      <c r="D335" s="5" t="s">
        <v>12041</v>
      </c>
      <c r="E335" s="5" t="s">
        <v>12042</v>
      </c>
      <c r="F335" s="5" t="s">
        <v>12043</v>
      </c>
      <c r="G335" s="5" t="s">
        <v>12044</v>
      </c>
    </row>
    <row r="336" spans="1:7">
      <c r="A336" s="11">
        <v>45442</v>
      </c>
      <c r="B336" s="5">
        <v>43.41</v>
      </c>
      <c r="C336" s="5" t="s">
        <v>12045</v>
      </c>
      <c r="D336" s="5" t="s">
        <v>12046</v>
      </c>
      <c r="E336" s="5" t="s">
        <v>11660</v>
      </c>
      <c r="F336" s="5" t="s">
        <v>9634</v>
      </c>
      <c r="G336" s="5" t="s">
        <v>2713</v>
      </c>
    </row>
    <row r="337" spans="1:7">
      <c r="A337" s="11">
        <v>45441</v>
      </c>
      <c r="B337" s="5">
        <v>42.64</v>
      </c>
      <c r="C337" s="5" t="s">
        <v>11660</v>
      </c>
      <c r="D337" s="5" t="s">
        <v>11955</v>
      </c>
      <c r="E337" s="5" t="s">
        <v>12047</v>
      </c>
      <c r="F337" s="5" t="s">
        <v>12048</v>
      </c>
      <c r="G337" s="5" t="s">
        <v>2797</v>
      </c>
    </row>
    <row r="338" spans="1:7">
      <c r="A338" s="11">
        <v>45440</v>
      </c>
      <c r="B338" s="5">
        <v>43.09</v>
      </c>
      <c r="C338" s="5" t="s">
        <v>12049</v>
      </c>
      <c r="D338" s="5" t="s">
        <v>12050</v>
      </c>
      <c r="E338" s="5" t="s">
        <v>12051</v>
      </c>
      <c r="F338" s="5" t="s">
        <v>11566</v>
      </c>
      <c r="G338" s="5" t="s">
        <v>3134</v>
      </c>
    </row>
    <row r="339" spans="1:7">
      <c r="A339" s="11">
        <v>45436</v>
      </c>
      <c r="B339" s="5">
        <v>44.11</v>
      </c>
      <c r="C339" s="5" t="s">
        <v>12052</v>
      </c>
      <c r="D339" s="5" t="s">
        <v>12053</v>
      </c>
      <c r="E339" s="5" t="s">
        <v>11650</v>
      </c>
      <c r="F339" s="5" t="s">
        <v>8781</v>
      </c>
      <c r="G339" s="5" t="s">
        <v>4876</v>
      </c>
    </row>
    <row r="340" spans="1:7">
      <c r="A340" s="11">
        <v>45435</v>
      </c>
      <c r="B340" s="5">
        <v>43.73</v>
      </c>
      <c r="C340" s="5" t="s">
        <v>12054</v>
      </c>
      <c r="D340" s="5" t="s">
        <v>11894</v>
      </c>
      <c r="E340" s="5" t="s">
        <v>12055</v>
      </c>
      <c r="F340" s="5" t="s">
        <v>12056</v>
      </c>
      <c r="G340" s="5" t="s">
        <v>2708</v>
      </c>
    </row>
    <row r="341" spans="1:7">
      <c r="A341" s="11">
        <v>45434</v>
      </c>
      <c r="B341" s="5">
        <v>43.97</v>
      </c>
      <c r="C341" s="5" t="s">
        <v>12057</v>
      </c>
      <c r="D341" s="5" t="s">
        <v>7785</v>
      </c>
      <c r="E341" s="5" t="s">
        <v>12058</v>
      </c>
      <c r="F341" s="5" t="s">
        <v>9575</v>
      </c>
      <c r="G341" s="5" t="s">
        <v>4198</v>
      </c>
    </row>
    <row r="342" spans="1:7">
      <c r="A342" s="11">
        <v>45433</v>
      </c>
      <c r="B342" s="5">
        <v>44.92</v>
      </c>
      <c r="C342" s="5" t="s">
        <v>7903</v>
      </c>
      <c r="D342" s="5" t="s">
        <v>11941</v>
      </c>
      <c r="E342" s="5" t="s">
        <v>12059</v>
      </c>
      <c r="F342" s="5" t="s">
        <v>12060</v>
      </c>
      <c r="G342" s="5" t="s">
        <v>4720</v>
      </c>
    </row>
    <row r="343" spans="1:7">
      <c r="A343" s="11">
        <v>45432</v>
      </c>
      <c r="B343" s="5">
        <v>45.11</v>
      </c>
      <c r="C343" s="5" t="s">
        <v>11618</v>
      </c>
      <c r="D343" s="5" t="s">
        <v>7892</v>
      </c>
      <c r="E343" s="5" t="s">
        <v>12061</v>
      </c>
      <c r="F343" s="5" t="s">
        <v>12062</v>
      </c>
      <c r="G343" s="5" t="s">
        <v>4991</v>
      </c>
    </row>
    <row r="344" spans="1:7">
      <c r="A344" s="11">
        <v>45429</v>
      </c>
      <c r="B344" s="5">
        <v>45.76</v>
      </c>
      <c r="C344" s="5" t="s">
        <v>11888</v>
      </c>
      <c r="D344" s="5" t="s">
        <v>7907</v>
      </c>
      <c r="E344" s="5" t="s">
        <v>12034</v>
      </c>
      <c r="F344" s="5" t="s">
        <v>9649</v>
      </c>
      <c r="G344" s="5" t="s">
        <v>2855</v>
      </c>
    </row>
    <row r="345" spans="1:7">
      <c r="A345" s="11">
        <v>45428</v>
      </c>
      <c r="B345" s="5">
        <v>45.87</v>
      </c>
      <c r="C345" s="5" t="s">
        <v>7769</v>
      </c>
      <c r="D345" s="5" t="s">
        <v>7856</v>
      </c>
      <c r="E345" s="5" t="s">
        <v>12063</v>
      </c>
      <c r="F345" s="5" t="s">
        <v>12010</v>
      </c>
      <c r="G345" s="5" t="s">
        <v>5939</v>
      </c>
    </row>
    <row r="346" spans="1:7">
      <c r="A346" s="11">
        <v>45427</v>
      </c>
      <c r="B346" s="5">
        <v>45.49</v>
      </c>
      <c r="C346" s="5" t="s">
        <v>7896</v>
      </c>
      <c r="D346" s="5" t="s">
        <v>7921</v>
      </c>
      <c r="E346" s="5" t="s">
        <v>12061</v>
      </c>
      <c r="F346" s="5" t="s">
        <v>9791</v>
      </c>
      <c r="G346" s="5" t="s">
        <v>3162</v>
      </c>
    </row>
    <row r="347" spans="1:7">
      <c r="A347" s="11">
        <v>45426</v>
      </c>
      <c r="B347" s="5">
        <v>45.03</v>
      </c>
      <c r="C347" s="5" t="s">
        <v>7896</v>
      </c>
      <c r="D347" s="5" t="s">
        <v>7915</v>
      </c>
      <c r="E347" s="5" t="s">
        <v>7784</v>
      </c>
      <c r="F347" s="5" t="s">
        <v>12064</v>
      </c>
      <c r="G347" s="5" t="s">
        <v>4903</v>
      </c>
    </row>
    <row r="348" spans="1:7">
      <c r="A348" s="11">
        <v>45425</v>
      </c>
      <c r="B348" s="5">
        <v>45.17</v>
      </c>
      <c r="C348" s="5" t="s">
        <v>12065</v>
      </c>
      <c r="D348" s="5" t="s">
        <v>7940</v>
      </c>
      <c r="E348" s="5" t="s">
        <v>11981</v>
      </c>
      <c r="F348" s="5" t="s">
        <v>5933</v>
      </c>
      <c r="G348" s="5" t="s">
        <v>3149</v>
      </c>
    </row>
    <row r="349" spans="1:7">
      <c r="A349" s="11">
        <v>45422</v>
      </c>
      <c r="B349" s="5">
        <v>45.21</v>
      </c>
      <c r="C349" s="5" t="s">
        <v>12034</v>
      </c>
      <c r="D349" s="5" t="s">
        <v>12066</v>
      </c>
      <c r="E349" s="5" t="s">
        <v>12067</v>
      </c>
      <c r="F349" s="5" t="s">
        <v>12068</v>
      </c>
      <c r="G349" s="5" t="s">
        <v>3736</v>
      </c>
    </row>
    <row r="350" spans="1:7">
      <c r="A350" s="11">
        <v>45421</v>
      </c>
      <c r="B350" s="5">
        <v>45.36</v>
      </c>
      <c r="C350" s="5" t="s">
        <v>7768</v>
      </c>
      <c r="D350" s="5" t="s">
        <v>11680</v>
      </c>
      <c r="E350" s="5" t="s">
        <v>12069</v>
      </c>
      <c r="F350" s="5" t="s">
        <v>12070</v>
      </c>
      <c r="G350" s="5" t="s">
        <v>3911</v>
      </c>
    </row>
    <row r="351" spans="1:7">
      <c r="A351" s="11">
        <v>45420</v>
      </c>
      <c r="B351" s="5">
        <v>45.05</v>
      </c>
      <c r="C351" s="5" t="s">
        <v>12071</v>
      </c>
      <c r="D351" s="5" t="s">
        <v>7898</v>
      </c>
      <c r="E351" s="5" t="s">
        <v>12072</v>
      </c>
      <c r="F351" s="5" t="s">
        <v>12073</v>
      </c>
      <c r="G351" s="5" t="s">
        <v>2851</v>
      </c>
    </row>
    <row r="352" spans="1:7">
      <c r="A352" s="11">
        <v>45419</v>
      </c>
      <c r="B352" s="5">
        <v>45.28</v>
      </c>
      <c r="C352" s="5" t="s">
        <v>11946</v>
      </c>
      <c r="D352" s="5" t="s">
        <v>11630</v>
      </c>
      <c r="E352" s="5" t="s">
        <v>12074</v>
      </c>
      <c r="F352" s="5" t="s">
        <v>9067</v>
      </c>
      <c r="G352" s="5" t="s">
        <v>5754</v>
      </c>
    </row>
    <row r="353" spans="1:7">
      <c r="A353" s="11">
        <v>45418</v>
      </c>
      <c r="B353" s="5">
        <v>45.06</v>
      </c>
      <c r="C353" s="5" t="s">
        <v>11634</v>
      </c>
      <c r="D353" s="5" t="s">
        <v>11896</v>
      </c>
      <c r="E353" s="5" t="s">
        <v>12038</v>
      </c>
      <c r="F353" s="5" t="s">
        <v>9858</v>
      </c>
      <c r="G353" s="5" t="s">
        <v>3105</v>
      </c>
    </row>
    <row r="354" spans="1:7">
      <c r="A354" s="11">
        <v>45415</v>
      </c>
      <c r="B354" s="5">
        <v>44.86</v>
      </c>
      <c r="C354" s="5" t="s">
        <v>11893</v>
      </c>
      <c r="D354" s="5" t="s">
        <v>11896</v>
      </c>
      <c r="E354" s="5" t="s">
        <v>12075</v>
      </c>
      <c r="F354" s="5" t="s">
        <v>9880</v>
      </c>
      <c r="G354" s="5" t="s">
        <v>5738</v>
      </c>
    </row>
    <row r="355" spans="1:7">
      <c r="A355" s="11">
        <v>45414</v>
      </c>
      <c r="B355" s="5">
        <v>44.67</v>
      </c>
      <c r="C355" s="5" t="s">
        <v>12076</v>
      </c>
      <c r="D355" s="5" t="s">
        <v>11619</v>
      </c>
      <c r="E355" s="5" t="s">
        <v>12077</v>
      </c>
      <c r="F355" s="5" t="s">
        <v>12078</v>
      </c>
      <c r="G355" s="5" t="s">
        <v>3105</v>
      </c>
    </row>
    <row r="356" spans="1:7">
      <c r="A356" s="11">
        <v>45413</v>
      </c>
      <c r="B356" s="5">
        <v>44.47</v>
      </c>
      <c r="C356" s="5" t="s">
        <v>7773</v>
      </c>
      <c r="D356" s="5" t="s">
        <v>11946</v>
      </c>
      <c r="E356" s="5" t="s">
        <v>11899</v>
      </c>
      <c r="F356" s="5" t="s">
        <v>8165</v>
      </c>
      <c r="G356" s="5" t="s">
        <v>5965</v>
      </c>
    </row>
    <row r="357" spans="1:7">
      <c r="A357" s="11">
        <v>45412</v>
      </c>
      <c r="B357" s="5">
        <v>44.53</v>
      </c>
      <c r="C357" s="5" t="s">
        <v>12079</v>
      </c>
      <c r="D357" s="5" t="s">
        <v>7781</v>
      </c>
      <c r="E357" s="5" t="s">
        <v>12080</v>
      </c>
      <c r="F357" s="5" t="s">
        <v>12081</v>
      </c>
      <c r="G357" s="5" t="s">
        <v>12082</v>
      </c>
    </row>
    <row r="358" spans="1:7">
      <c r="A358" s="11">
        <v>45411</v>
      </c>
      <c r="B358" s="5">
        <v>46.04</v>
      </c>
      <c r="C358" s="5" t="s">
        <v>7855</v>
      </c>
      <c r="D358" s="5" t="s">
        <v>7938</v>
      </c>
      <c r="E358" s="5" t="s">
        <v>11896</v>
      </c>
      <c r="F358" s="5" t="s">
        <v>12083</v>
      </c>
      <c r="G358" s="5" t="s">
        <v>3216</v>
      </c>
    </row>
    <row r="359" spans="1:7">
      <c r="A359" s="11">
        <v>45408</v>
      </c>
      <c r="B359" s="5">
        <v>45.84</v>
      </c>
      <c r="C359" s="5" t="s">
        <v>12084</v>
      </c>
      <c r="D359" s="5" t="s">
        <v>7849</v>
      </c>
      <c r="E359" s="5" t="s">
        <v>12085</v>
      </c>
      <c r="F359" s="5" t="s">
        <v>12086</v>
      </c>
      <c r="G359" s="5" t="s">
        <v>2895</v>
      </c>
    </row>
    <row r="360" spans="1:7">
      <c r="A360" s="11">
        <v>45407</v>
      </c>
      <c r="B360" s="5">
        <v>45.62</v>
      </c>
      <c r="C360" s="5" t="s">
        <v>11977</v>
      </c>
      <c r="D360" s="5" t="s">
        <v>7937</v>
      </c>
      <c r="E360" s="5" t="s">
        <v>12087</v>
      </c>
      <c r="F360" s="5" t="s">
        <v>6595</v>
      </c>
      <c r="G360" s="5" t="s">
        <v>3340</v>
      </c>
    </row>
    <row r="361" spans="1:7">
      <c r="A361" s="11">
        <v>45406</v>
      </c>
      <c r="B361" s="5">
        <v>45.08</v>
      </c>
      <c r="C361" s="5" t="s">
        <v>12088</v>
      </c>
      <c r="D361" s="5" t="s">
        <v>12088</v>
      </c>
      <c r="E361" s="5" t="s">
        <v>11916</v>
      </c>
      <c r="F361" s="5" t="s">
        <v>7023</v>
      </c>
      <c r="G361" s="5" t="s">
        <v>2782</v>
      </c>
    </row>
    <row r="362" spans="1:7">
      <c r="A362" s="11">
        <v>45405</v>
      </c>
      <c r="B362" s="5">
        <v>45.1</v>
      </c>
      <c r="C362" s="5" t="s">
        <v>12089</v>
      </c>
      <c r="D362" s="5" t="s">
        <v>12039</v>
      </c>
      <c r="E362" s="5" t="s">
        <v>12090</v>
      </c>
      <c r="F362" s="5" t="s">
        <v>12091</v>
      </c>
      <c r="G362" s="5" t="s">
        <v>12092</v>
      </c>
    </row>
    <row r="363" spans="1:7">
      <c r="A363" s="11">
        <v>45404</v>
      </c>
      <c r="B363" s="5">
        <v>43.21</v>
      </c>
      <c r="C363" s="5" t="s">
        <v>12093</v>
      </c>
      <c r="D363" s="5" t="s">
        <v>12094</v>
      </c>
      <c r="E363" s="5" t="s">
        <v>12095</v>
      </c>
      <c r="F363" s="5" t="s">
        <v>12096</v>
      </c>
      <c r="G363" s="5" t="s">
        <v>12097</v>
      </c>
    </row>
    <row r="364" spans="1:7">
      <c r="A364" s="11">
        <v>45401</v>
      </c>
      <c r="B364" s="5">
        <v>42.37</v>
      </c>
      <c r="C364" s="5" t="s">
        <v>12098</v>
      </c>
      <c r="D364" s="5" t="s">
        <v>12099</v>
      </c>
      <c r="E364" s="5" t="s">
        <v>12100</v>
      </c>
      <c r="F364" s="5" t="s">
        <v>4945</v>
      </c>
      <c r="G364" s="5" t="s">
        <v>4041</v>
      </c>
    </row>
    <row r="365" spans="1:7">
      <c r="A365" s="11">
        <v>45400</v>
      </c>
      <c r="B365" s="5">
        <v>42.44</v>
      </c>
      <c r="C365" s="5" t="s">
        <v>12101</v>
      </c>
      <c r="D365" s="5" t="s">
        <v>12102</v>
      </c>
      <c r="E365" s="5" t="s">
        <v>12103</v>
      </c>
      <c r="F365" s="5" t="s">
        <v>11908</v>
      </c>
      <c r="G365" s="5" t="s">
        <v>3441</v>
      </c>
    </row>
    <row r="366" spans="1:7">
      <c r="A366" s="11">
        <v>45399</v>
      </c>
      <c r="B366" s="5">
        <v>42.46</v>
      </c>
      <c r="C366" s="5" t="s">
        <v>12104</v>
      </c>
      <c r="D366" s="5" t="s">
        <v>12105</v>
      </c>
      <c r="E366" s="5" t="s">
        <v>12106</v>
      </c>
      <c r="F366" s="5" t="s">
        <v>12107</v>
      </c>
      <c r="G366" s="5" t="s">
        <v>5798</v>
      </c>
    </row>
    <row r="367" spans="1:7">
      <c r="A367" s="11">
        <v>45398</v>
      </c>
      <c r="B367" s="5">
        <v>42.66</v>
      </c>
      <c r="C367" s="5" t="s">
        <v>12108</v>
      </c>
      <c r="D367" s="5" t="s">
        <v>12109</v>
      </c>
      <c r="E367" s="5" t="s">
        <v>12110</v>
      </c>
      <c r="F367" s="5" t="s">
        <v>12111</v>
      </c>
      <c r="G367" s="5" t="s">
        <v>2950</v>
      </c>
    </row>
    <row r="368" spans="1:7">
      <c r="A368" s="11">
        <v>45397</v>
      </c>
      <c r="B368" s="5">
        <v>42.69</v>
      </c>
      <c r="C368" s="5" t="s">
        <v>12058</v>
      </c>
      <c r="D368" s="5" t="s">
        <v>12112</v>
      </c>
      <c r="E368" s="5" t="s">
        <v>11952</v>
      </c>
      <c r="F368" s="5" t="s">
        <v>12113</v>
      </c>
      <c r="G368" s="5" t="s">
        <v>4252</v>
      </c>
    </row>
    <row r="369" spans="1:7">
      <c r="A369" s="11">
        <v>45394</v>
      </c>
      <c r="B369" s="5">
        <v>43.08</v>
      </c>
      <c r="C369" s="5" t="s">
        <v>11654</v>
      </c>
      <c r="D369" s="5" t="s">
        <v>12114</v>
      </c>
      <c r="E369" s="5" t="s">
        <v>12115</v>
      </c>
      <c r="F369" s="5" t="s">
        <v>9784</v>
      </c>
      <c r="G369" s="5" t="s">
        <v>5651</v>
      </c>
    </row>
    <row r="370" spans="1:7">
      <c r="A370" s="11">
        <v>45393</v>
      </c>
      <c r="B370" s="5">
        <v>43.84</v>
      </c>
      <c r="C370" s="5" t="s">
        <v>12116</v>
      </c>
      <c r="D370" s="5" t="s">
        <v>12117</v>
      </c>
      <c r="E370" s="5" t="s">
        <v>12118</v>
      </c>
      <c r="F370" s="5" t="s">
        <v>12119</v>
      </c>
      <c r="G370" s="5" t="s">
        <v>3110</v>
      </c>
    </row>
    <row r="371" spans="1:7">
      <c r="A371" s="11">
        <v>45392</v>
      </c>
      <c r="B371" s="5">
        <v>43.94</v>
      </c>
      <c r="C371" s="5" t="s">
        <v>12116</v>
      </c>
      <c r="D371" s="5" t="s">
        <v>11986</v>
      </c>
      <c r="E371" s="5" t="s">
        <v>12120</v>
      </c>
      <c r="F371" s="5" t="s">
        <v>12121</v>
      </c>
      <c r="G371" s="5" t="s">
        <v>9421</v>
      </c>
    </row>
    <row r="372" spans="1:7">
      <c r="A372" s="11">
        <v>45391</v>
      </c>
      <c r="B372" s="5">
        <v>44.73</v>
      </c>
      <c r="C372" s="5" t="s">
        <v>12072</v>
      </c>
      <c r="D372" s="5" t="s">
        <v>11647</v>
      </c>
      <c r="E372" s="5" t="s">
        <v>12052</v>
      </c>
      <c r="F372" s="5" t="s">
        <v>9607</v>
      </c>
      <c r="G372" s="5" t="s">
        <v>5170</v>
      </c>
    </row>
    <row r="373" spans="1:7">
      <c r="A373" s="11">
        <v>45390</v>
      </c>
      <c r="B373" s="5">
        <v>44.34</v>
      </c>
      <c r="C373" s="5" t="s">
        <v>12122</v>
      </c>
      <c r="D373" s="5" t="s">
        <v>12071</v>
      </c>
      <c r="E373" s="5" t="s">
        <v>11985</v>
      </c>
      <c r="F373" s="5" t="s">
        <v>12123</v>
      </c>
      <c r="G373" s="5" t="s">
        <v>3033</v>
      </c>
    </row>
    <row r="374" spans="1:7">
      <c r="A374" s="11">
        <v>45387</v>
      </c>
      <c r="B374" s="5">
        <v>44.23</v>
      </c>
      <c r="C374" s="5" t="s">
        <v>12124</v>
      </c>
      <c r="D374" s="5" t="s">
        <v>11980</v>
      </c>
      <c r="E374" s="5" t="s">
        <v>12125</v>
      </c>
      <c r="F374" s="5" t="s">
        <v>11791</v>
      </c>
      <c r="G374" s="5" t="s">
        <v>5815</v>
      </c>
    </row>
    <row r="375" spans="1:7">
      <c r="A375" s="11">
        <v>45386</v>
      </c>
      <c r="B375" s="5">
        <v>43.68</v>
      </c>
      <c r="C375" s="5" t="s">
        <v>7899</v>
      </c>
      <c r="D375" s="5" t="s">
        <v>11703</v>
      </c>
      <c r="E375" s="5" t="s">
        <v>11947</v>
      </c>
      <c r="F375" s="5" t="s">
        <v>6199</v>
      </c>
      <c r="G375" s="5" t="s">
        <v>12126</v>
      </c>
    </row>
    <row r="376" spans="1:7">
      <c r="A376" s="11">
        <v>45385</v>
      </c>
      <c r="B376" s="5">
        <v>45.17</v>
      </c>
      <c r="C376" s="5" t="s">
        <v>11977</v>
      </c>
      <c r="D376" s="5" t="s">
        <v>7781</v>
      </c>
      <c r="E376" s="5" t="s">
        <v>7785</v>
      </c>
      <c r="F376" s="5" t="s">
        <v>8266</v>
      </c>
      <c r="G376" s="5" t="s">
        <v>2942</v>
      </c>
    </row>
    <row r="377" spans="1:7">
      <c r="A377" s="11">
        <v>45384</v>
      </c>
      <c r="B377" s="5">
        <v>44.89</v>
      </c>
      <c r="C377" s="5" t="s">
        <v>7903</v>
      </c>
      <c r="D377" s="5" t="s">
        <v>11891</v>
      </c>
      <c r="E377" s="5" t="s">
        <v>12127</v>
      </c>
      <c r="F377" s="5" t="s">
        <v>9747</v>
      </c>
      <c r="G377" s="5" t="s">
        <v>6987</v>
      </c>
    </row>
    <row r="378" spans="1:7">
      <c r="A378" s="11">
        <v>45383</v>
      </c>
      <c r="B378" s="5">
        <v>45.4</v>
      </c>
      <c r="C378" s="5" t="s">
        <v>12128</v>
      </c>
      <c r="D378" s="5" t="s">
        <v>12129</v>
      </c>
      <c r="E378" s="5" t="s">
        <v>7768</v>
      </c>
      <c r="F378" s="5" t="s">
        <v>12130</v>
      </c>
      <c r="G378" s="5" t="s">
        <v>3699</v>
      </c>
    </row>
    <row r="379" spans="1:7">
      <c r="A379" s="11">
        <v>45379</v>
      </c>
      <c r="B379" s="5">
        <v>45.35</v>
      </c>
      <c r="C379" s="5" t="s">
        <v>12131</v>
      </c>
      <c r="D379" s="5" t="s">
        <v>7772</v>
      </c>
      <c r="E379" s="5" t="s">
        <v>12057</v>
      </c>
      <c r="F379" s="5" t="s">
        <v>7096</v>
      </c>
      <c r="G379" s="5" t="s">
        <v>9259</v>
      </c>
    </row>
    <row r="380" spans="1:7">
      <c r="A380" s="11">
        <v>45378</v>
      </c>
      <c r="B380" s="5">
        <v>44.59</v>
      </c>
      <c r="C380" s="5" t="s">
        <v>11894</v>
      </c>
      <c r="D380" s="5" t="s">
        <v>12035</v>
      </c>
      <c r="E380" s="5" t="s">
        <v>12132</v>
      </c>
      <c r="F380" s="5" t="s">
        <v>12133</v>
      </c>
      <c r="G380" s="5" t="s">
        <v>3703</v>
      </c>
    </row>
    <row r="381" spans="1:7">
      <c r="A381" s="11">
        <v>45377</v>
      </c>
      <c r="B381" s="5">
        <v>44</v>
      </c>
      <c r="C381" s="5" t="s">
        <v>12134</v>
      </c>
      <c r="D381" s="5" t="s">
        <v>12077</v>
      </c>
      <c r="E381" s="5" t="s">
        <v>12135</v>
      </c>
      <c r="F381" s="5" t="s">
        <v>6180</v>
      </c>
      <c r="G381" s="5" t="s">
        <v>3947</v>
      </c>
    </row>
    <row r="382" spans="1:7">
      <c r="A382" s="11">
        <v>45376</v>
      </c>
      <c r="B382" s="5">
        <v>43.55</v>
      </c>
      <c r="C382" s="5" t="s">
        <v>11950</v>
      </c>
      <c r="D382" s="5" t="s">
        <v>12136</v>
      </c>
      <c r="E382" s="5" t="s">
        <v>11950</v>
      </c>
      <c r="F382" s="5" t="s">
        <v>8086</v>
      </c>
      <c r="G382" s="5" t="s">
        <v>5417</v>
      </c>
    </row>
    <row r="383" spans="1:7">
      <c r="A383" s="11">
        <v>45373</v>
      </c>
      <c r="B383" s="5">
        <v>43.06</v>
      </c>
      <c r="C383" s="5" t="s">
        <v>12137</v>
      </c>
      <c r="D383" s="5" t="s">
        <v>12138</v>
      </c>
      <c r="E383" s="5" t="s">
        <v>12042</v>
      </c>
      <c r="F383" s="5" t="s">
        <v>12139</v>
      </c>
      <c r="G383" s="5" t="s">
        <v>2718</v>
      </c>
    </row>
    <row r="384" spans="1:7">
      <c r="A384" s="11">
        <v>45372</v>
      </c>
      <c r="B384" s="5">
        <v>43.42</v>
      </c>
      <c r="C384" s="5" t="s">
        <v>12109</v>
      </c>
      <c r="D384" s="5" t="s">
        <v>12140</v>
      </c>
      <c r="E384" s="5" t="s">
        <v>12141</v>
      </c>
      <c r="F384" s="5" t="s">
        <v>7904</v>
      </c>
      <c r="G384" s="5" t="s">
        <v>4536</v>
      </c>
    </row>
    <row r="385" spans="1:7">
      <c r="A385" s="11">
        <v>45371</v>
      </c>
      <c r="B385" s="5">
        <v>42.85</v>
      </c>
      <c r="C385" s="5" t="s">
        <v>12142</v>
      </c>
      <c r="D385" s="5" t="s">
        <v>12143</v>
      </c>
      <c r="E385" s="5" t="s">
        <v>12144</v>
      </c>
      <c r="F385" s="5" t="s">
        <v>8818</v>
      </c>
      <c r="G385" s="5" t="s">
        <v>12145</v>
      </c>
    </row>
    <row r="386" spans="1:7">
      <c r="A386" s="11">
        <v>45370</v>
      </c>
      <c r="B386" s="5">
        <v>41.51</v>
      </c>
      <c r="C386" s="5" t="s">
        <v>12146</v>
      </c>
      <c r="D386" s="5" t="s">
        <v>12147</v>
      </c>
      <c r="E386" s="5" t="s">
        <v>12148</v>
      </c>
      <c r="F386" s="5" t="s">
        <v>12149</v>
      </c>
      <c r="G386" s="5" t="s">
        <v>6273</v>
      </c>
    </row>
    <row r="387" spans="1:7">
      <c r="A387" s="11">
        <v>45369</v>
      </c>
      <c r="B387" s="5">
        <v>40.82</v>
      </c>
      <c r="C387" s="5" t="s">
        <v>12150</v>
      </c>
      <c r="D387" s="5" t="s">
        <v>12146</v>
      </c>
      <c r="E387" s="5" t="s">
        <v>12151</v>
      </c>
      <c r="F387" s="5" t="s">
        <v>5404</v>
      </c>
      <c r="G387" s="5" t="s">
        <v>3473</v>
      </c>
    </row>
    <row r="388" spans="1:7">
      <c r="A388" s="11">
        <v>45366</v>
      </c>
      <c r="B388" s="5">
        <v>40.69</v>
      </c>
      <c r="C388" s="5" t="s">
        <v>12152</v>
      </c>
      <c r="D388" s="5" t="s">
        <v>12153</v>
      </c>
      <c r="E388" s="5" t="s">
        <v>12152</v>
      </c>
      <c r="F388" s="5" t="s">
        <v>12154</v>
      </c>
      <c r="G388" s="5" t="s">
        <v>11690</v>
      </c>
    </row>
    <row r="389" spans="1:7">
      <c r="A389" s="11">
        <v>45365</v>
      </c>
      <c r="B389" s="5">
        <v>39.380000000000003</v>
      </c>
      <c r="C389" s="5" t="s">
        <v>12155</v>
      </c>
      <c r="D389" s="5" t="s">
        <v>12156</v>
      </c>
      <c r="E389" s="5" t="s">
        <v>12157</v>
      </c>
      <c r="F389" s="5" t="s">
        <v>12158</v>
      </c>
      <c r="G389" s="5" t="s">
        <v>4321</v>
      </c>
    </row>
    <row r="390" spans="1:7">
      <c r="A390" s="11">
        <v>45364</v>
      </c>
      <c r="B390" s="5">
        <v>40.26</v>
      </c>
      <c r="C390" s="5" t="s">
        <v>12159</v>
      </c>
      <c r="D390" s="5" t="s">
        <v>12160</v>
      </c>
      <c r="E390" s="5" t="s">
        <v>12161</v>
      </c>
      <c r="F390" s="5" t="s">
        <v>12162</v>
      </c>
      <c r="G390" s="5" t="s">
        <v>10072</v>
      </c>
    </row>
    <row r="391" spans="1:7">
      <c r="A391" s="11">
        <v>45363</v>
      </c>
      <c r="B391" s="5">
        <v>39.21</v>
      </c>
      <c r="C391" s="5" t="s">
        <v>12163</v>
      </c>
      <c r="D391" s="5" t="s">
        <v>12164</v>
      </c>
      <c r="E391" s="5" t="s">
        <v>11972</v>
      </c>
      <c r="F391" s="5" t="s">
        <v>7412</v>
      </c>
      <c r="G391" s="5" t="s">
        <v>4312</v>
      </c>
    </row>
    <row r="392" spans="1:7">
      <c r="A392" s="11">
        <v>45362</v>
      </c>
      <c r="B392" s="5">
        <v>39.53</v>
      </c>
      <c r="C392" s="5" t="s">
        <v>12165</v>
      </c>
      <c r="D392" s="5" t="s">
        <v>12166</v>
      </c>
      <c r="E392" s="5" t="s">
        <v>12167</v>
      </c>
      <c r="F392" s="5" t="s">
        <v>9622</v>
      </c>
      <c r="G392" s="5" t="s">
        <v>2698</v>
      </c>
    </row>
    <row r="393" spans="1:7">
      <c r="A393" s="11">
        <v>45359</v>
      </c>
      <c r="B393" s="5">
        <v>39.5</v>
      </c>
      <c r="C393" s="5" t="s">
        <v>12168</v>
      </c>
      <c r="D393" s="5" t="s">
        <v>12169</v>
      </c>
      <c r="E393" s="5" t="s">
        <v>12170</v>
      </c>
      <c r="F393" s="5" t="s">
        <v>9807</v>
      </c>
      <c r="G393" s="5" t="s">
        <v>4073</v>
      </c>
    </row>
    <row r="394" spans="1:7">
      <c r="A394" s="11">
        <v>45358</v>
      </c>
      <c r="B394" s="5">
        <v>39.35</v>
      </c>
      <c r="C394" s="5" t="s">
        <v>12171</v>
      </c>
      <c r="D394" s="5" t="s">
        <v>12172</v>
      </c>
      <c r="E394" s="5" t="s">
        <v>12173</v>
      </c>
      <c r="F394" s="5" t="s">
        <v>6973</v>
      </c>
      <c r="G394" s="5" t="s">
        <v>8449</v>
      </c>
    </row>
    <row r="395" spans="1:7">
      <c r="A395" s="11">
        <v>45357</v>
      </c>
      <c r="B395" s="5">
        <v>40.15</v>
      </c>
      <c r="C395" s="5" t="s">
        <v>12174</v>
      </c>
      <c r="D395" s="5" t="s">
        <v>12175</v>
      </c>
      <c r="E395" s="5" t="s">
        <v>12176</v>
      </c>
      <c r="F395" s="5" t="s">
        <v>4945</v>
      </c>
      <c r="G395" s="5" t="s">
        <v>4581</v>
      </c>
    </row>
    <row r="396" spans="1:7">
      <c r="A396" s="11">
        <v>45356</v>
      </c>
      <c r="B396" s="5">
        <v>40.65</v>
      </c>
      <c r="C396" s="5" t="s">
        <v>12177</v>
      </c>
      <c r="D396" s="5" t="s">
        <v>12178</v>
      </c>
      <c r="E396" s="5" t="s">
        <v>12179</v>
      </c>
      <c r="F396" s="5" t="s">
        <v>4902</v>
      </c>
      <c r="G396" s="5" t="s">
        <v>3933</v>
      </c>
    </row>
    <row r="397" spans="1:7">
      <c r="A397" s="11">
        <v>45355</v>
      </c>
      <c r="B397" s="5">
        <v>40.93</v>
      </c>
      <c r="C397" s="5" t="s">
        <v>12180</v>
      </c>
      <c r="D397" s="5" t="s">
        <v>12181</v>
      </c>
      <c r="E397" s="5" t="s">
        <v>12182</v>
      </c>
      <c r="F397" s="5" t="s">
        <v>7018</v>
      </c>
      <c r="G397" s="5" t="s">
        <v>5243</v>
      </c>
    </row>
    <row r="398" spans="1:7">
      <c r="A398" s="11">
        <v>45352</v>
      </c>
      <c r="B398" s="5">
        <v>40.99</v>
      </c>
      <c r="C398" s="5" t="s">
        <v>12183</v>
      </c>
      <c r="D398" s="5" t="s">
        <v>12184</v>
      </c>
      <c r="E398" s="5" t="s">
        <v>12185</v>
      </c>
      <c r="F398" s="5" t="s">
        <v>8010</v>
      </c>
      <c r="G398" s="5" t="s">
        <v>4214</v>
      </c>
    </row>
    <row r="399" spans="1:7">
      <c r="A399" s="11">
        <v>45351</v>
      </c>
      <c r="B399" s="5">
        <v>40.98</v>
      </c>
      <c r="C399" s="5" t="s">
        <v>12186</v>
      </c>
      <c r="D399" s="5" t="s">
        <v>12187</v>
      </c>
      <c r="E399" s="5" t="s">
        <v>12188</v>
      </c>
      <c r="F399" s="5" t="s">
        <v>12158</v>
      </c>
      <c r="G399" s="5" t="s">
        <v>3767</v>
      </c>
    </row>
    <row r="400" spans="1:7">
      <c r="A400" s="11">
        <v>45350</v>
      </c>
      <c r="B400" s="5">
        <v>40.630000000000003</v>
      </c>
      <c r="C400" s="5" t="s">
        <v>12189</v>
      </c>
      <c r="D400" s="5" t="s">
        <v>12190</v>
      </c>
      <c r="E400" s="5" t="s">
        <v>12191</v>
      </c>
      <c r="F400" s="5" t="s">
        <v>8019</v>
      </c>
      <c r="G400" s="5" t="s">
        <v>2753</v>
      </c>
    </row>
    <row r="401" spans="1:7">
      <c r="A401" s="11">
        <v>45349</v>
      </c>
      <c r="B401" s="5">
        <v>40.18</v>
      </c>
      <c r="C401" s="5" t="s">
        <v>12192</v>
      </c>
      <c r="D401" s="5" t="s">
        <v>12193</v>
      </c>
      <c r="E401" s="5" t="s">
        <v>12194</v>
      </c>
      <c r="F401" s="5" t="s">
        <v>12195</v>
      </c>
      <c r="G401" s="5" t="s">
        <v>4526</v>
      </c>
    </row>
    <row r="402" spans="1:7">
      <c r="A402" s="11">
        <v>45348</v>
      </c>
      <c r="B402" s="5">
        <v>39.79</v>
      </c>
      <c r="C402" s="5" t="s">
        <v>12196</v>
      </c>
      <c r="D402" s="5" t="s">
        <v>12197</v>
      </c>
      <c r="E402" s="5" t="s">
        <v>12198</v>
      </c>
      <c r="F402" s="5" t="s">
        <v>7554</v>
      </c>
      <c r="G402" s="5" t="s">
        <v>3716</v>
      </c>
    </row>
    <row r="403" spans="1:7">
      <c r="A403" s="11">
        <v>45345</v>
      </c>
      <c r="B403" s="5">
        <v>39.630000000000003</v>
      </c>
      <c r="C403" s="5" t="s">
        <v>12199</v>
      </c>
      <c r="D403" s="5" t="s">
        <v>12200</v>
      </c>
      <c r="E403" s="5" t="s">
        <v>12201</v>
      </c>
      <c r="F403" s="5" t="s">
        <v>12202</v>
      </c>
      <c r="G403" s="5" t="s">
        <v>4673</v>
      </c>
    </row>
    <row r="404" spans="1:7">
      <c r="A404" s="11">
        <v>45344</v>
      </c>
      <c r="B404" s="5">
        <v>39.340000000000003</v>
      </c>
      <c r="C404" s="5" t="s">
        <v>12203</v>
      </c>
      <c r="D404" s="5" t="s">
        <v>12204</v>
      </c>
      <c r="E404" s="5" t="s">
        <v>12205</v>
      </c>
      <c r="F404" s="5" t="s">
        <v>12206</v>
      </c>
      <c r="G404" s="5" t="s">
        <v>6800</v>
      </c>
    </row>
    <row r="405" spans="1:7">
      <c r="A405" s="11">
        <v>45343</v>
      </c>
      <c r="B405" s="5">
        <v>39.49</v>
      </c>
      <c r="C405" s="5" t="s">
        <v>11972</v>
      </c>
      <c r="D405" s="5" t="s">
        <v>12207</v>
      </c>
      <c r="E405" s="5" t="s">
        <v>11972</v>
      </c>
      <c r="F405" s="5" t="s">
        <v>12208</v>
      </c>
      <c r="G405" s="5" t="s">
        <v>3785</v>
      </c>
    </row>
    <row r="406" spans="1:7">
      <c r="A406" s="11">
        <v>45342</v>
      </c>
      <c r="B406" s="5">
        <v>39.01</v>
      </c>
      <c r="C406" s="5" t="s">
        <v>12209</v>
      </c>
      <c r="D406" s="5" t="s">
        <v>12210</v>
      </c>
      <c r="E406" s="5" t="s">
        <v>12211</v>
      </c>
      <c r="F406" s="5" t="s">
        <v>6822</v>
      </c>
      <c r="G406" s="5" t="s">
        <v>4788</v>
      </c>
    </row>
    <row r="407" spans="1:7">
      <c r="A407" s="11">
        <v>45338</v>
      </c>
      <c r="B407" s="5">
        <v>38.700000000000003</v>
      </c>
      <c r="C407" s="5" t="s">
        <v>12212</v>
      </c>
      <c r="D407" s="5" t="s">
        <v>12213</v>
      </c>
      <c r="E407" s="5" t="s">
        <v>12214</v>
      </c>
      <c r="F407" s="5" t="s">
        <v>9265</v>
      </c>
      <c r="G407" s="5" t="s">
        <v>3494</v>
      </c>
    </row>
    <row r="408" spans="1:7">
      <c r="A408" s="11">
        <v>45337</v>
      </c>
      <c r="B408" s="5">
        <v>38.99</v>
      </c>
      <c r="C408" s="5" t="s">
        <v>12215</v>
      </c>
      <c r="D408" s="5" t="s">
        <v>12216</v>
      </c>
      <c r="E408" s="5" t="s">
        <v>12217</v>
      </c>
      <c r="F408" s="5" t="s">
        <v>12218</v>
      </c>
      <c r="G408" s="5" t="s">
        <v>4090</v>
      </c>
    </row>
    <row r="409" spans="1:7">
      <c r="A409" s="11">
        <v>45336</v>
      </c>
      <c r="B409" s="5">
        <v>38.369999999999997</v>
      </c>
      <c r="C409" s="5" t="s">
        <v>12219</v>
      </c>
      <c r="D409" s="5" t="s">
        <v>12220</v>
      </c>
      <c r="E409" s="5" t="s">
        <v>12221</v>
      </c>
      <c r="F409" s="5" t="s">
        <v>7585</v>
      </c>
      <c r="G409" s="5" t="s">
        <v>3436</v>
      </c>
    </row>
    <row r="410" spans="1:7">
      <c r="A410" s="11">
        <v>45335</v>
      </c>
      <c r="B410" s="5">
        <v>38.31</v>
      </c>
      <c r="C410" s="5" t="s">
        <v>12212</v>
      </c>
      <c r="D410" s="5" t="s">
        <v>12157</v>
      </c>
      <c r="E410" s="5" t="s">
        <v>12222</v>
      </c>
      <c r="F410" s="5" t="s">
        <v>12223</v>
      </c>
      <c r="G410" s="5" t="s">
        <v>12224</v>
      </c>
    </row>
    <row r="411" spans="1:7">
      <c r="A411" s="11">
        <v>45334</v>
      </c>
      <c r="B411" s="5">
        <v>39.28</v>
      </c>
      <c r="C411" s="5" t="s">
        <v>12225</v>
      </c>
      <c r="D411" s="5" t="s">
        <v>12226</v>
      </c>
      <c r="E411" s="5" t="s">
        <v>12227</v>
      </c>
      <c r="F411" s="5" t="s">
        <v>12228</v>
      </c>
      <c r="G411" s="5" t="s">
        <v>4776</v>
      </c>
    </row>
    <row r="412" spans="1:7">
      <c r="A412" s="11">
        <v>45331</v>
      </c>
      <c r="B412" s="5">
        <v>38.56</v>
      </c>
      <c r="C412" s="5" t="s">
        <v>12214</v>
      </c>
      <c r="D412" s="5" t="s">
        <v>12229</v>
      </c>
      <c r="E412" s="5" t="s">
        <v>12230</v>
      </c>
      <c r="F412" s="5" t="s">
        <v>12231</v>
      </c>
      <c r="G412" s="5" t="s">
        <v>3110</v>
      </c>
    </row>
    <row r="413" spans="1:7">
      <c r="A413" s="11">
        <v>45330</v>
      </c>
      <c r="B413" s="5">
        <v>38.65</v>
      </c>
      <c r="C413" s="5" t="s">
        <v>12232</v>
      </c>
      <c r="D413" s="5" t="s">
        <v>12157</v>
      </c>
      <c r="E413" s="5" t="s">
        <v>12233</v>
      </c>
      <c r="F413" s="5" t="s">
        <v>6323</v>
      </c>
      <c r="G413" s="5" t="s">
        <v>2802</v>
      </c>
    </row>
    <row r="414" spans="1:7">
      <c r="A414" s="11">
        <v>45329</v>
      </c>
      <c r="B414" s="5">
        <v>38.72</v>
      </c>
      <c r="C414" s="5" t="s">
        <v>12225</v>
      </c>
      <c r="D414" s="5" t="s">
        <v>12234</v>
      </c>
      <c r="E414" s="5" t="s">
        <v>12235</v>
      </c>
      <c r="F414" s="5" t="s">
        <v>5892</v>
      </c>
      <c r="G414" s="5" t="s">
        <v>2713</v>
      </c>
    </row>
    <row r="415" spans="1:7">
      <c r="A415" s="11">
        <v>45328</v>
      </c>
      <c r="B415" s="5">
        <v>38.03</v>
      </c>
      <c r="C415" s="5" t="s">
        <v>12236</v>
      </c>
      <c r="D415" s="5" t="s">
        <v>12215</v>
      </c>
      <c r="E415" s="5" t="s">
        <v>12236</v>
      </c>
      <c r="F415" s="5" t="s">
        <v>11998</v>
      </c>
      <c r="G415" s="5" t="s">
        <v>4294</v>
      </c>
    </row>
    <row r="416" spans="1:7">
      <c r="A416" s="11">
        <v>45327</v>
      </c>
      <c r="B416" s="5">
        <v>37.79</v>
      </c>
      <c r="C416" s="5" t="s">
        <v>12237</v>
      </c>
      <c r="D416" s="5" t="s">
        <v>12238</v>
      </c>
      <c r="E416" s="5" t="s">
        <v>12239</v>
      </c>
      <c r="F416" s="5" t="s">
        <v>12240</v>
      </c>
      <c r="G416" s="5" t="s">
        <v>4034</v>
      </c>
    </row>
    <row r="417" spans="1:7">
      <c r="A417" s="11">
        <v>45324</v>
      </c>
      <c r="B417" s="5">
        <v>38.909999999999997</v>
      </c>
      <c r="C417" s="5" t="s">
        <v>12237</v>
      </c>
      <c r="D417" s="5" t="s">
        <v>12241</v>
      </c>
      <c r="E417" s="5" t="s">
        <v>12242</v>
      </c>
      <c r="F417" s="5" t="s">
        <v>12243</v>
      </c>
      <c r="G417" s="5" t="s">
        <v>3115</v>
      </c>
    </row>
    <row r="418" spans="1:7">
      <c r="A418" s="11">
        <v>45323</v>
      </c>
      <c r="B418" s="5">
        <v>38.869999999999997</v>
      </c>
      <c r="C418" s="5" t="s">
        <v>12244</v>
      </c>
      <c r="D418" s="5" t="s">
        <v>12170</v>
      </c>
      <c r="E418" s="5" t="s">
        <v>12237</v>
      </c>
      <c r="F418" s="5" t="s">
        <v>5247</v>
      </c>
      <c r="G418" s="5" t="s">
        <v>4056</v>
      </c>
    </row>
    <row r="419" spans="1:7">
      <c r="A419" s="11">
        <v>45322</v>
      </c>
      <c r="B419" s="5">
        <v>38.799999999999997</v>
      </c>
      <c r="C419" s="5" t="s">
        <v>12245</v>
      </c>
      <c r="D419" s="5" t="s">
        <v>12246</v>
      </c>
      <c r="E419" s="5" t="s">
        <v>12211</v>
      </c>
      <c r="F419" s="5" t="s">
        <v>12247</v>
      </c>
      <c r="G419" s="5" t="s">
        <v>9259</v>
      </c>
    </row>
    <row r="420" spans="1:7">
      <c r="A420" s="11">
        <v>45321</v>
      </c>
      <c r="B420" s="5">
        <v>38.15</v>
      </c>
      <c r="C420" s="5" t="s">
        <v>12209</v>
      </c>
      <c r="D420" s="5" t="s">
        <v>11972</v>
      </c>
      <c r="E420" s="5" t="s">
        <v>12248</v>
      </c>
      <c r="F420" s="5" t="s">
        <v>12249</v>
      </c>
      <c r="G420" s="5" t="s">
        <v>12250</v>
      </c>
    </row>
    <row r="421" spans="1:7">
      <c r="A421" s="11">
        <v>45320</v>
      </c>
      <c r="B421" s="5">
        <v>35.39</v>
      </c>
      <c r="C421" s="5" t="s">
        <v>12251</v>
      </c>
      <c r="D421" s="5" t="s">
        <v>12252</v>
      </c>
      <c r="E421" s="5" t="s">
        <v>12253</v>
      </c>
      <c r="F421" s="5" t="s">
        <v>4711</v>
      </c>
      <c r="G421" s="5" t="s">
        <v>2973</v>
      </c>
    </row>
    <row r="422" spans="1:7">
      <c r="A422" s="11">
        <v>45317</v>
      </c>
      <c r="B422" s="5">
        <v>35.18</v>
      </c>
      <c r="C422" s="5" t="s">
        <v>12254</v>
      </c>
      <c r="D422" s="5" t="s">
        <v>12255</v>
      </c>
      <c r="E422" s="5" t="s">
        <v>12256</v>
      </c>
      <c r="F422" s="5" t="s">
        <v>11697</v>
      </c>
      <c r="G422" s="5" t="s">
        <v>2924</v>
      </c>
    </row>
    <row r="423" spans="1:7">
      <c r="A423" s="11">
        <v>45316</v>
      </c>
      <c r="B423" s="5">
        <v>35.159999999999997</v>
      </c>
      <c r="C423" s="5" t="s">
        <v>12257</v>
      </c>
      <c r="D423" s="5" t="s">
        <v>12258</v>
      </c>
      <c r="E423" s="5" t="s">
        <v>12259</v>
      </c>
      <c r="F423" s="5" t="s">
        <v>12260</v>
      </c>
      <c r="G423" s="5" t="s">
        <v>4536</v>
      </c>
    </row>
    <row r="424" spans="1:7">
      <c r="A424" s="11">
        <v>45315</v>
      </c>
      <c r="B424" s="5">
        <v>34.700000000000003</v>
      </c>
      <c r="C424" s="5" t="s">
        <v>12261</v>
      </c>
      <c r="D424" s="5" t="s">
        <v>12262</v>
      </c>
      <c r="E424" s="5" t="s">
        <v>12263</v>
      </c>
      <c r="F424" s="5" t="s">
        <v>8334</v>
      </c>
      <c r="G424" s="5" t="s">
        <v>7833</v>
      </c>
    </row>
    <row r="425" spans="1:7">
      <c r="A425" s="11">
        <v>45314</v>
      </c>
      <c r="B425" s="5">
        <v>35.229999999999997</v>
      </c>
      <c r="C425" s="5" t="s">
        <v>12264</v>
      </c>
      <c r="D425" s="5" t="s">
        <v>12265</v>
      </c>
      <c r="E425" s="5" t="s">
        <v>12266</v>
      </c>
      <c r="F425" s="5" t="s">
        <v>12267</v>
      </c>
      <c r="G425" s="5" t="s">
        <v>5422</v>
      </c>
    </row>
    <row r="426" spans="1:7">
      <c r="A426" s="11">
        <v>45313</v>
      </c>
      <c r="B426" s="5">
        <v>35.32</v>
      </c>
      <c r="C426" s="5" t="s">
        <v>12268</v>
      </c>
      <c r="D426" s="5" t="s">
        <v>12269</v>
      </c>
      <c r="E426" s="5" t="s">
        <v>12270</v>
      </c>
      <c r="F426" s="5" t="s">
        <v>5915</v>
      </c>
      <c r="G426" s="5" t="s">
        <v>4531</v>
      </c>
    </row>
    <row r="427" spans="1:7">
      <c r="A427" s="11">
        <v>45310</v>
      </c>
      <c r="B427" s="5">
        <v>35.51</v>
      </c>
      <c r="C427" s="5" t="s">
        <v>12271</v>
      </c>
      <c r="D427" s="5" t="s">
        <v>12272</v>
      </c>
      <c r="E427" s="5" t="s">
        <v>12273</v>
      </c>
      <c r="F427" s="5" t="s">
        <v>5613</v>
      </c>
      <c r="G427" s="5" t="s">
        <v>9128</v>
      </c>
    </row>
    <row r="428" spans="1:7">
      <c r="A428" s="11">
        <v>45309</v>
      </c>
      <c r="B428" s="5">
        <v>34.58</v>
      </c>
      <c r="C428" s="5" t="s">
        <v>12274</v>
      </c>
      <c r="D428" s="5" t="s">
        <v>12275</v>
      </c>
      <c r="E428" s="5" t="s">
        <v>12276</v>
      </c>
      <c r="F428" s="5" t="s">
        <v>12277</v>
      </c>
      <c r="G428" s="5" t="s">
        <v>4581</v>
      </c>
    </row>
    <row r="429" spans="1:7">
      <c r="A429" s="11">
        <v>45308</v>
      </c>
      <c r="B429" s="5">
        <v>35.01</v>
      </c>
      <c r="C429" s="5" t="s">
        <v>12278</v>
      </c>
      <c r="D429" s="5" t="s">
        <v>12279</v>
      </c>
      <c r="E429" s="5" t="s">
        <v>12280</v>
      </c>
      <c r="F429" s="5" t="s">
        <v>6243</v>
      </c>
      <c r="G429" s="5" t="s">
        <v>4640</v>
      </c>
    </row>
    <row r="430" spans="1:7">
      <c r="A430" s="11">
        <v>45307</v>
      </c>
      <c r="B430" s="5">
        <v>35.39</v>
      </c>
      <c r="C430" s="5" t="s">
        <v>12280</v>
      </c>
      <c r="D430" s="5" t="s">
        <v>12281</v>
      </c>
      <c r="E430" s="5" t="s">
        <v>12282</v>
      </c>
      <c r="F430" s="5" t="s">
        <v>7832</v>
      </c>
      <c r="G430" s="5" t="s">
        <v>3938</v>
      </c>
    </row>
    <row r="431" spans="1:7">
      <c r="A431" s="11">
        <v>45303</v>
      </c>
      <c r="B431" s="5">
        <v>35.26</v>
      </c>
      <c r="C431" s="5" t="s">
        <v>12283</v>
      </c>
      <c r="D431" s="5" t="s">
        <v>12284</v>
      </c>
      <c r="E431" s="5" t="s">
        <v>12251</v>
      </c>
      <c r="F431" s="5" t="s">
        <v>5859</v>
      </c>
      <c r="G431" s="5" t="s">
        <v>7987</v>
      </c>
    </row>
    <row r="432" spans="1:7">
      <c r="A432" s="11">
        <v>45302</v>
      </c>
      <c r="B432" s="5">
        <v>35.86</v>
      </c>
      <c r="C432" s="5" t="s">
        <v>12285</v>
      </c>
      <c r="D432" s="5" t="s">
        <v>12286</v>
      </c>
      <c r="E432" s="5" t="s">
        <v>12252</v>
      </c>
      <c r="F432" s="5" t="s">
        <v>7071</v>
      </c>
      <c r="G432" s="5" t="s">
        <v>8369</v>
      </c>
    </row>
    <row r="433" spans="1:7">
      <c r="A433" s="11">
        <v>45301</v>
      </c>
      <c r="B433" s="5">
        <v>36.31</v>
      </c>
      <c r="C433" s="5" t="s">
        <v>12287</v>
      </c>
      <c r="D433" s="5" t="s">
        <v>12288</v>
      </c>
      <c r="E433" s="5" t="s">
        <v>12289</v>
      </c>
      <c r="F433" s="5" t="s">
        <v>8197</v>
      </c>
      <c r="G433" s="5" t="s">
        <v>5747</v>
      </c>
    </row>
    <row r="434" spans="1:7">
      <c r="A434" s="11">
        <v>45300</v>
      </c>
      <c r="B434" s="5">
        <v>36.54</v>
      </c>
      <c r="C434" s="5" t="s">
        <v>12290</v>
      </c>
      <c r="D434" s="5" t="s">
        <v>12291</v>
      </c>
      <c r="E434" s="5" t="s">
        <v>12292</v>
      </c>
      <c r="F434" s="5" t="s">
        <v>12293</v>
      </c>
      <c r="G434" s="5" t="s">
        <v>3852</v>
      </c>
    </row>
    <row r="435" spans="1:7">
      <c r="A435" s="11">
        <v>45299</v>
      </c>
      <c r="B435" s="5">
        <v>36.700000000000003</v>
      </c>
      <c r="C435" s="5" t="s">
        <v>12294</v>
      </c>
      <c r="D435" s="5" t="s">
        <v>12295</v>
      </c>
      <c r="E435" s="5" t="s">
        <v>12296</v>
      </c>
      <c r="F435" s="5" t="s">
        <v>5400</v>
      </c>
      <c r="G435" s="5" t="s">
        <v>3450</v>
      </c>
    </row>
    <row r="436" spans="1:7">
      <c r="A436" s="11">
        <v>45296</v>
      </c>
      <c r="B436" s="5">
        <v>35.99</v>
      </c>
      <c r="C436" s="5" t="s">
        <v>12297</v>
      </c>
      <c r="D436" s="5" t="s">
        <v>12298</v>
      </c>
      <c r="E436" s="5" t="s">
        <v>12299</v>
      </c>
      <c r="F436" s="5" t="s">
        <v>8050</v>
      </c>
      <c r="G436" s="5" t="s">
        <v>10132</v>
      </c>
    </row>
    <row r="437" spans="1:7">
      <c r="A437" s="11">
        <v>45295</v>
      </c>
      <c r="B437" s="5">
        <v>35.49</v>
      </c>
      <c r="C437" s="5" t="s">
        <v>12272</v>
      </c>
      <c r="D437" s="5" t="s">
        <v>12300</v>
      </c>
      <c r="E437" s="5" t="s">
        <v>12270</v>
      </c>
      <c r="F437" s="5" t="s">
        <v>5287</v>
      </c>
      <c r="G437" s="5" t="s">
        <v>2942</v>
      </c>
    </row>
    <row r="438" spans="1:7">
      <c r="A438" s="11">
        <v>45294</v>
      </c>
      <c r="B438" s="5">
        <v>35.270000000000003</v>
      </c>
      <c r="C438" s="5" t="s">
        <v>12297</v>
      </c>
      <c r="D438" s="5" t="s">
        <v>12264</v>
      </c>
      <c r="E438" s="5" t="s">
        <v>12301</v>
      </c>
      <c r="F438" s="5" t="s">
        <v>5968</v>
      </c>
      <c r="G438" s="5" t="s">
        <v>3776</v>
      </c>
    </row>
    <row r="439" spans="1:7">
      <c r="A439" s="11">
        <v>45293</v>
      </c>
      <c r="B439" s="5">
        <v>36.049999999999997</v>
      </c>
      <c r="C439" s="5" t="s">
        <v>12302</v>
      </c>
      <c r="D439" s="5" t="s">
        <v>12303</v>
      </c>
      <c r="E439" s="5" t="s">
        <v>12299</v>
      </c>
      <c r="F439" s="5" t="s">
        <v>5087</v>
      </c>
      <c r="G439" s="5" t="s">
        <v>3770</v>
      </c>
    </row>
    <row r="440" spans="1:7">
      <c r="A440" s="11">
        <v>45289</v>
      </c>
      <c r="B440" s="5">
        <v>35.92</v>
      </c>
      <c r="C440" s="5" t="s">
        <v>12304</v>
      </c>
      <c r="D440" s="5" t="s">
        <v>12305</v>
      </c>
      <c r="E440" s="5" t="s">
        <v>12306</v>
      </c>
      <c r="F440" s="5" t="s">
        <v>7490</v>
      </c>
      <c r="G440" s="5" t="s">
        <v>10079</v>
      </c>
    </row>
    <row r="441" spans="1:7">
      <c r="A441" s="11">
        <v>45288</v>
      </c>
      <c r="B441" s="5">
        <v>36.200000000000003</v>
      </c>
      <c r="C441" s="5" t="s">
        <v>12307</v>
      </c>
      <c r="D441" s="5" t="s">
        <v>12308</v>
      </c>
      <c r="E441" s="5" t="s">
        <v>12309</v>
      </c>
      <c r="F441" s="5" t="s">
        <v>8180</v>
      </c>
      <c r="G441" s="5" t="s">
        <v>5506</v>
      </c>
    </row>
    <row r="442" spans="1:7">
      <c r="A442" s="11">
        <v>45287</v>
      </c>
      <c r="B442" s="5">
        <v>36.08</v>
      </c>
      <c r="C442" s="5" t="s">
        <v>12310</v>
      </c>
      <c r="D442" s="5" t="s">
        <v>12311</v>
      </c>
      <c r="E442" s="5" t="s">
        <v>12312</v>
      </c>
      <c r="F442" s="5" t="s">
        <v>10937</v>
      </c>
      <c r="G442" s="5" t="s">
        <v>2842</v>
      </c>
    </row>
    <row r="443" spans="1:7">
      <c r="A443" s="11">
        <v>45286</v>
      </c>
      <c r="B443" s="5">
        <v>36.130000000000003</v>
      </c>
      <c r="C443" s="5" t="s">
        <v>12313</v>
      </c>
      <c r="D443" s="5" t="s">
        <v>12314</v>
      </c>
      <c r="E443" s="5" t="s">
        <v>12313</v>
      </c>
      <c r="F443" s="5" t="s">
        <v>11897</v>
      </c>
      <c r="G443" s="5" t="s">
        <v>3292</v>
      </c>
    </row>
    <row r="444" spans="1:7">
      <c r="A444" s="11">
        <v>45282</v>
      </c>
      <c r="B444" s="5">
        <v>36.020000000000003</v>
      </c>
      <c r="C444" s="5" t="s">
        <v>12285</v>
      </c>
      <c r="D444" s="5" t="s">
        <v>12288</v>
      </c>
      <c r="E444" s="5" t="s">
        <v>12294</v>
      </c>
      <c r="F444" s="5" t="s">
        <v>12315</v>
      </c>
      <c r="G444" s="5" t="s">
        <v>5747</v>
      </c>
    </row>
    <row r="445" spans="1:7">
      <c r="A445" s="11">
        <v>45281</v>
      </c>
      <c r="B445" s="5">
        <v>36.25</v>
      </c>
      <c r="C445" s="5" t="s">
        <v>12294</v>
      </c>
      <c r="D445" s="5" t="s">
        <v>12316</v>
      </c>
      <c r="E445" s="5" t="s">
        <v>12317</v>
      </c>
      <c r="F445" s="5" t="s">
        <v>12318</v>
      </c>
      <c r="G445" s="5" t="s">
        <v>4262</v>
      </c>
    </row>
    <row r="446" spans="1:7">
      <c r="A446" s="11">
        <v>45280</v>
      </c>
      <c r="B446" s="5">
        <v>35.47</v>
      </c>
      <c r="C446" s="5" t="s">
        <v>12319</v>
      </c>
      <c r="D446" s="5" t="s">
        <v>12320</v>
      </c>
      <c r="E446" s="5" t="s">
        <v>12321</v>
      </c>
      <c r="F446" s="5" t="s">
        <v>12322</v>
      </c>
      <c r="G446" s="5" t="s">
        <v>6987</v>
      </c>
    </row>
    <row r="447" spans="1:7">
      <c r="A447" s="11">
        <v>45279</v>
      </c>
      <c r="B447" s="5">
        <v>35.869999999999997</v>
      </c>
      <c r="C447" s="5" t="s">
        <v>12297</v>
      </c>
      <c r="D447" s="5" t="s">
        <v>12289</v>
      </c>
      <c r="E447" s="5" t="s">
        <v>12323</v>
      </c>
      <c r="F447" s="5" t="s">
        <v>12324</v>
      </c>
      <c r="G447" s="5" t="s">
        <v>10465</v>
      </c>
    </row>
    <row r="448" spans="1:7">
      <c r="A448" s="11">
        <v>45278</v>
      </c>
      <c r="B448" s="5">
        <v>35.44</v>
      </c>
      <c r="C448" s="5" t="s">
        <v>12325</v>
      </c>
      <c r="D448" s="5" t="s">
        <v>12326</v>
      </c>
      <c r="E448" s="5" t="s">
        <v>12327</v>
      </c>
      <c r="F448" s="5" t="s">
        <v>12328</v>
      </c>
      <c r="G448" s="5" t="s">
        <v>4312</v>
      </c>
    </row>
    <row r="449" spans="1:7">
      <c r="A449" s="11">
        <v>45275</v>
      </c>
      <c r="B449" s="5">
        <v>35.729999999999997</v>
      </c>
      <c r="C449" s="5" t="s">
        <v>12329</v>
      </c>
      <c r="D449" s="5" t="s">
        <v>12330</v>
      </c>
      <c r="E449" s="5" t="s">
        <v>12264</v>
      </c>
      <c r="F449" s="5" t="s">
        <v>6403</v>
      </c>
      <c r="G449" s="5" t="s">
        <v>6653</v>
      </c>
    </row>
    <row r="450" spans="1:7">
      <c r="A450" s="11">
        <v>45274</v>
      </c>
      <c r="B450" s="5">
        <v>36.25</v>
      </c>
      <c r="C450" s="5" t="s">
        <v>12282</v>
      </c>
      <c r="D450" s="5" t="s">
        <v>12331</v>
      </c>
      <c r="E450" s="5" t="s">
        <v>12332</v>
      </c>
      <c r="F450" s="5" t="s">
        <v>12333</v>
      </c>
      <c r="G450" s="5" t="s">
        <v>12334</v>
      </c>
    </row>
    <row r="451" spans="1:7">
      <c r="A451" s="11">
        <v>45273</v>
      </c>
      <c r="B451" s="5">
        <v>33.99</v>
      </c>
      <c r="C451" s="5" t="s">
        <v>12335</v>
      </c>
      <c r="D451" s="5" t="s">
        <v>12336</v>
      </c>
      <c r="E451" s="5" t="s">
        <v>12337</v>
      </c>
      <c r="F451" s="5" t="s">
        <v>12338</v>
      </c>
      <c r="G451" s="5" t="s">
        <v>8550</v>
      </c>
    </row>
    <row r="452" spans="1:7">
      <c r="A452" s="11">
        <v>45272</v>
      </c>
      <c r="B452" s="5">
        <v>33.42</v>
      </c>
      <c r="C452" s="5" t="s">
        <v>12339</v>
      </c>
      <c r="D452" s="5" t="s">
        <v>12340</v>
      </c>
      <c r="E452" s="5" t="s">
        <v>12341</v>
      </c>
      <c r="F452" s="5" t="s">
        <v>12342</v>
      </c>
      <c r="G452" s="5" t="s">
        <v>3542</v>
      </c>
    </row>
    <row r="453" spans="1:7">
      <c r="A453" s="11">
        <v>45271</v>
      </c>
      <c r="B453" s="5">
        <v>33.58</v>
      </c>
      <c r="C453" s="5" t="s">
        <v>12339</v>
      </c>
      <c r="D453" s="5" t="s">
        <v>12343</v>
      </c>
      <c r="E453" s="5" t="s">
        <v>12344</v>
      </c>
      <c r="F453" s="5" t="s">
        <v>5279</v>
      </c>
      <c r="G453" s="5" t="s">
        <v>7524</v>
      </c>
    </row>
    <row r="454" spans="1:7">
      <c r="A454" s="11">
        <v>45268</v>
      </c>
      <c r="B454" s="5">
        <v>33.75</v>
      </c>
      <c r="C454" s="5" t="s">
        <v>12345</v>
      </c>
      <c r="D454" s="5" t="s">
        <v>12276</v>
      </c>
      <c r="E454" s="5" t="s">
        <v>12345</v>
      </c>
      <c r="F454" s="5" t="s">
        <v>6866</v>
      </c>
      <c r="G454" s="5" t="s">
        <v>4340</v>
      </c>
    </row>
    <row r="455" spans="1:7">
      <c r="A455" s="11">
        <v>45267</v>
      </c>
      <c r="B455" s="5">
        <v>33.51</v>
      </c>
      <c r="C455" s="5" t="s">
        <v>12346</v>
      </c>
      <c r="D455" s="5" t="s">
        <v>12347</v>
      </c>
      <c r="E455" s="5" t="s">
        <v>12348</v>
      </c>
      <c r="F455" s="5" t="s">
        <v>12349</v>
      </c>
      <c r="G455" s="5" t="s">
        <v>3353</v>
      </c>
    </row>
    <row r="456" spans="1:7">
      <c r="A456" s="11">
        <v>45266</v>
      </c>
      <c r="B456" s="5">
        <v>32.909999999999997</v>
      </c>
      <c r="C456" s="5" t="s">
        <v>12350</v>
      </c>
      <c r="D456" s="5" t="s">
        <v>12351</v>
      </c>
      <c r="E456" s="5" t="s">
        <v>12352</v>
      </c>
      <c r="F456" s="5" t="s">
        <v>12353</v>
      </c>
      <c r="G456" s="5" t="s">
        <v>3610</v>
      </c>
    </row>
    <row r="457" spans="1:7">
      <c r="A457" s="11">
        <v>45265</v>
      </c>
      <c r="B457" s="5">
        <v>32.68</v>
      </c>
      <c r="C457" s="5" t="s">
        <v>12354</v>
      </c>
      <c r="D457" s="5" t="s">
        <v>12355</v>
      </c>
      <c r="E457" s="5" t="s">
        <v>12356</v>
      </c>
      <c r="F457" s="5" t="s">
        <v>7269</v>
      </c>
      <c r="G457" s="5" t="s">
        <v>7019</v>
      </c>
    </row>
    <row r="458" spans="1:7">
      <c r="A458" s="11">
        <v>45264</v>
      </c>
      <c r="B458" s="5">
        <v>33.07</v>
      </c>
      <c r="C458" s="5" t="s">
        <v>12357</v>
      </c>
      <c r="D458" s="5" t="s">
        <v>12344</v>
      </c>
      <c r="E458" s="5" t="s">
        <v>12358</v>
      </c>
      <c r="F458" s="5" t="s">
        <v>12359</v>
      </c>
      <c r="G458" s="5" t="s">
        <v>4749</v>
      </c>
    </row>
    <row r="459" spans="1:7">
      <c r="A459" s="11">
        <v>45261</v>
      </c>
      <c r="B459" s="5">
        <v>32.36</v>
      </c>
      <c r="C459" s="5" t="s">
        <v>12360</v>
      </c>
      <c r="D459" s="5" t="s">
        <v>12361</v>
      </c>
      <c r="E459" s="5" t="s">
        <v>12360</v>
      </c>
      <c r="F459" s="5" t="s">
        <v>6961</v>
      </c>
      <c r="G459" s="5" t="s">
        <v>8615</v>
      </c>
    </row>
    <row r="460" spans="1:7">
      <c r="A460" s="11">
        <v>45260</v>
      </c>
      <c r="B460" s="5">
        <v>31.6</v>
      </c>
      <c r="C460" s="5" t="s">
        <v>12362</v>
      </c>
      <c r="D460" s="5" t="s">
        <v>12363</v>
      </c>
      <c r="E460" s="5" t="s">
        <v>12364</v>
      </c>
      <c r="F460" s="5" t="s">
        <v>3454</v>
      </c>
      <c r="G460" s="5" t="s">
        <v>3721</v>
      </c>
    </row>
    <row r="461" spans="1:7">
      <c r="A461" s="11">
        <v>45259</v>
      </c>
      <c r="B461" s="5">
        <v>31.6</v>
      </c>
      <c r="C461" s="5" t="s">
        <v>12365</v>
      </c>
      <c r="D461" s="5" t="s">
        <v>12366</v>
      </c>
      <c r="E461" s="5" t="s">
        <v>12367</v>
      </c>
      <c r="F461" s="5" t="s">
        <v>12368</v>
      </c>
      <c r="G461" s="5" t="s">
        <v>12369</v>
      </c>
    </row>
    <row r="462" spans="1:7">
      <c r="A462" s="11">
        <v>45258</v>
      </c>
      <c r="B462" s="5">
        <v>28.89</v>
      </c>
      <c r="C462" s="5" t="s">
        <v>12370</v>
      </c>
      <c r="D462" s="5" t="s">
        <v>12371</v>
      </c>
      <c r="E462" s="5" t="s">
        <v>12372</v>
      </c>
      <c r="F462" s="5" t="s">
        <v>12373</v>
      </c>
      <c r="G462" s="5" t="s">
        <v>3320</v>
      </c>
    </row>
    <row r="463" spans="1:7">
      <c r="A463" s="11">
        <v>45257</v>
      </c>
      <c r="B463" s="5">
        <v>28.5</v>
      </c>
      <c r="C463" s="390">
        <v>45716</v>
      </c>
      <c r="D463" s="5" t="s">
        <v>12374</v>
      </c>
      <c r="E463" s="5" t="s">
        <v>12375</v>
      </c>
      <c r="F463" s="5" t="s">
        <v>6165</v>
      </c>
      <c r="G463" s="5" t="s">
        <v>5417</v>
      </c>
    </row>
    <row r="464" spans="1:7">
      <c r="A464" s="11">
        <v>45254</v>
      </c>
      <c r="B464" s="5">
        <v>28.18</v>
      </c>
      <c r="C464" s="5" t="s">
        <v>12376</v>
      </c>
      <c r="D464" s="5" t="s">
        <v>12377</v>
      </c>
      <c r="E464" s="390">
        <v>46019</v>
      </c>
      <c r="F464" s="5" t="s">
        <v>11512</v>
      </c>
      <c r="G464" s="5" t="s">
        <v>4417</v>
      </c>
    </row>
    <row r="465" spans="1:7">
      <c r="A465" s="11">
        <v>45252</v>
      </c>
      <c r="B465" s="10">
        <v>28.1</v>
      </c>
      <c r="C465" s="390">
        <v>45836</v>
      </c>
      <c r="D465" s="5" t="s">
        <v>12378</v>
      </c>
      <c r="E465" s="5" t="s">
        <v>12379</v>
      </c>
      <c r="F465" s="5" t="s">
        <v>12380</v>
      </c>
      <c r="G465" s="5" t="s">
        <v>4340</v>
      </c>
    </row>
    <row r="466" spans="1:7">
      <c r="A466" s="11">
        <v>45251</v>
      </c>
      <c r="B466" s="5">
        <v>27.9</v>
      </c>
      <c r="C466" s="5" t="s">
        <v>12381</v>
      </c>
      <c r="D466" s="5" t="s">
        <v>12382</v>
      </c>
      <c r="E466" s="5" t="s">
        <v>12383</v>
      </c>
      <c r="F466" s="5" t="s">
        <v>5388</v>
      </c>
      <c r="G466" s="5" t="s">
        <v>12384</v>
      </c>
    </row>
    <row r="467" spans="1:7">
      <c r="A467" s="11">
        <v>45250</v>
      </c>
      <c r="B467" s="5">
        <v>28.52</v>
      </c>
      <c r="C467" s="5" t="s">
        <v>12385</v>
      </c>
      <c r="D467" s="5" t="s">
        <v>12386</v>
      </c>
      <c r="E467" s="5" t="s">
        <v>12387</v>
      </c>
      <c r="F467" s="5" t="s">
        <v>6352</v>
      </c>
      <c r="G467" s="5" t="s">
        <v>6424</v>
      </c>
    </row>
    <row r="468" spans="1:7">
      <c r="A468" s="11">
        <v>45247</v>
      </c>
      <c r="B468" s="10">
        <v>28.03</v>
      </c>
      <c r="C468" s="5" t="s">
        <v>12388</v>
      </c>
      <c r="D468" s="390">
        <v>45744</v>
      </c>
      <c r="E468" s="5" t="s">
        <v>12389</v>
      </c>
      <c r="F468" s="5" t="s">
        <v>7176</v>
      </c>
      <c r="G468" s="5" t="s">
        <v>4107</v>
      </c>
    </row>
    <row r="469" spans="1:7">
      <c r="A469" s="11">
        <v>45246</v>
      </c>
      <c r="B469" s="5">
        <v>27.48</v>
      </c>
      <c r="C469" s="5" t="s">
        <v>12375</v>
      </c>
      <c r="D469" s="5" t="s">
        <v>12390</v>
      </c>
      <c r="E469" s="5" t="s">
        <v>12391</v>
      </c>
      <c r="F469" s="5" t="s">
        <v>12001</v>
      </c>
      <c r="G469" s="5" t="s">
        <v>5331</v>
      </c>
    </row>
    <row r="470" spans="1:7">
      <c r="A470" s="11">
        <v>45245</v>
      </c>
      <c r="B470" s="5">
        <v>28.14</v>
      </c>
      <c r="C470" s="390">
        <v>45866</v>
      </c>
      <c r="D470" s="5" t="s">
        <v>12392</v>
      </c>
      <c r="E470" s="5" t="s">
        <v>12393</v>
      </c>
      <c r="F470" s="5" t="s">
        <v>12394</v>
      </c>
      <c r="G470" s="5" t="s">
        <v>2890</v>
      </c>
    </row>
    <row r="471" spans="1:7">
      <c r="A471" s="11">
        <v>45244</v>
      </c>
      <c r="B471" s="5">
        <v>28.2</v>
      </c>
      <c r="C471" s="5" t="s">
        <v>12395</v>
      </c>
      <c r="D471" s="5" t="s">
        <v>12396</v>
      </c>
      <c r="E471" s="5" t="s">
        <v>12397</v>
      </c>
      <c r="F471" s="5" t="s">
        <v>12398</v>
      </c>
      <c r="G471" s="5" t="s">
        <v>12399</v>
      </c>
    </row>
    <row r="472" spans="1:7">
      <c r="A472" s="11">
        <v>45243</v>
      </c>
      <c r="B472" s="5">
        <v>26.9</v>
      </c>
      <c r="C472" s="5" t="s">
        <v>12400</v>
      </c>
      <c r="D472" s="390">
        <v>45988</v>
      </c>
      <c r="E472" s="5" t="s">
        <v>12401</v>
      </c>
      <c r="F472" s="5" t="s">
        <v>6002</v>
      </c>
      <c r="G472" s="5" t="s">
        <v>4244</v>
      </c>
    </row>
    <row r="473" spans="1:7">
      <c r="A473" s="11">
        <v>45240</v>
      </c>
      <c r="B473" s="5">
        <v>26.85</v>
      </c>
      <c r="C473" s="5" t="s">
        <v>12402</v>
      </c>
      <c r="D473" s="5" t="s">
        <v>12403</v>
      </c>
      <c r="E473" s="5" t="s">
        <v>12404</v>
      </c>
      <c r="F473" s="5" t="s">
        <v>12405</v>
      </c>
      <c r="G473" s="5" t="s">
        <v>3529</v>
      </c>
    </row>
    <row r="474" spans="1:7">
      <c r="A474" s="11">
        <v>45239</v>
      </c>
      <c r="B474" s="5">
        <v>26.65</v>
      </c>
      <c r="C474" s="5" t="s">
        <v>12406</v>
      </c>
      <c r="D474" s="5" t="s">
        <v>12406</v>
      </c>
      <c r="E474" s="5" t="s">
        <v>12407</v>
      </c>
      <c r="F474" s="5" t="s">
        <v>12408</v>
      </c>
      <c r="G474" s="5" t="s">
        <v>12126</v>
      </c>
    </row>
    <row r="475" spans="1:7">
      <c r="A475" s="11">
        <v>45238</v>
      </c>
      <c r="B475" s="5">
        <v>27.56</v>
      </c>
      <c r="C475" s="5" t="s">
        <v>12409</v>
      </c>
      <c r="D475" s="5" t="s">
        <v>12410</v>
      </c>
      <c r="E475" s="5" t="s">
        <v>12411</v>
      </c>
      <c r="F475" s="5" t="s">
        <v>12412</v>
      </c>
      <c r="G475" s="5" t="s">
        <v>12413</v>
      </c>
    </row>
    <row r="476" spans="1:7">
      <c r="A476" s="11">
        <v>45237</v>
      </c>
      <c r="B476" s="5">
        <v>28.41</v>
      </c>
      <c r="C476" s="5" t="s">
        <v>12414</v>
      </c>
      <c r="D476" s="5" t="s">
        <v>12415</v>
      </c>
      <c r="E476" s="390">
        <v>45836</v>
      </c>
      <c r="F476" s="5" t="s">
        <v>12416</v>
      </c>
      <c r="G476" s="5" t="s">
        <v>3469</v>
      </c>
    </row>
    <row r="477" spans="1:7">
      <c r="A477" s="11">
        <v>45236</v>
      </c>
      <c r="B477" s="10">
        <v>29.11</v>
      </c>
      <c r="C477" s="5" t="s">
        <v>12417</v>
      </c>
      <c r="D477" s="5" t="s">
        <v>12418</v>
      </c>
      <c r="E477" s="5" t="s">
        <v>12419</v>
      </c>
      <c r="F477" s="5" t="s">
        <v>12420</v>
      </c>
      <c r="G477" s="5" t="s">
        <v>9167</v>
      </c>
    </row>
    <row r="478" spans="1:7">
      <c r="A478" s="11">
        <v>45233</v>
      </c>
      <c r="B478" s="5">
        <v>29.77</v>
      </c>
      <c r="C478" s="5" t="s">
        <v>12421</v>
      </c>
      <c r="D478" s="390">
        <v>45838</v>
      </c>
      <c r="E478" s="5" t="s">
        <v>12422</v>
      </c>
      <c r="F478" s="5" t="s">
        <v>5942</v>
      </c>
      <c r="G478" s="5" t="s">
        <v>12423</v>
      </c>
    </row>
    <row r="479" spans="1:7">
      <c r="A479" s="11">
        <v>45232</v>
      </c>
      <c r="B479" s="5">
        <v>28.8</v>
      </c>
      <c r="C479" s="5" t="s">
        <v>12370</v>
      </c>
      <c r="D479" s="5" t="s">
        <v>12424</v>
      </c>
      <c r="E479" s="5" t="s">
        <v>12425</v>
      </c>
      <c r="F479" s="5" t="s">
        <v>5020</v>
      </c>
      <c r="G479" s="5" t="s">
        <v>4144</v>
      </c>
    </row>
    <row r="480" spans="1:7">
      <c r="A480" s="11">
        <v>45231</v>
      </c>
      <c r="B480" s="5">
        <v>28</v>
      </c>
      <c r="C480" s="5" t="s">
        <v>12426</v>
      </c>
      <c r="D480" s="5" t="s">
        <v>12427</v>
      </c>
      <c r="E480" s="5" t="s">
        <v>12393</v>
      </c>
      <c r="F480" s="5" t="s">
        <v>12428</v>
      </c>
      <c r="G480" s="5" t="s">
        <v>2905</v>
      </c>
    </row>
    <row r="481" spans="1:7">
      <c r="A481" s="11">
        <v>45230</v>
      </c>
      <c r="B481" s="5">
        <v>28.2</v>
      </c>
      <c r="C481" s="5" t="s">
        <v>12429</v>
      </c>
      <c r="D481" s="5" t="s">
        <v>12430</v>
      </c>
      <c r="E481" s="5" t="s">
        <v>12431</v>
      </c>
      <c r="F481" s="5" t="s">
        <v>12432</v>
      </c>
      <c r="G481" s="5" t="s">
        <v>6763</v>
      </c>
    </row>
    <row r="482" spans="1:7">
      <c r="A482" s="11">
        <v>45229</v>
      </c>
      <c r="B482" s="5">
        <v>27.36</v>
      </c>
      <c r="C482" s="5" t="s">
        <v>12433</v>
      </c>
      <c r="D482" s="5" t="s">
        <v>12434</v>
      </c>
      <c r="E482" s="5" t="s">
        <v>12435</v>
      </c>
      <c r="F482" s="5" t="s">
        <v>3597</v>
      </c>
      <c r="G482" s="5" t="s">
        <v>2812</v>
      </c>
    </row>
    <row r="483" spans="1:7">
      <c r="A483" s="11">
        <v>45226</v>
      </c>
      <c r="B483" s="5">
        <v>27.22</v>
      </c>
      <c r="C483" s="5" t="s">
        <v>12436</v>
      </c>
      <c r="D483" s="5" t="s">
        <v>12437</v>
      </c>
      <c r="E483" s="390">
        <v>46018</v>
      </c>
      <c r="F483" s="5" t="s">
        <v>6725</v>
      </c>
      <c r="G483" s="5" t="s">
        <v>10577</v>
      </c>
    </row>
    <row r="484" spans="1:7">
      <c r="A484" s="11">
        <v>45225</v>
      </c>
      <c r="B484" s="5">
        <v>28.55</v>
      </c>
      <c r="C484" s="5" t="s">
        <v>12438</v>
      </c>
      <c r="D484" s="5" t="s">
        <v>12439</v>
      </c>
      <c r="E484" s="5" t="s">
        <v>12440</v>
      </c>
      <c r="F484" s="5" t="s">
        <v>12441</v>
      </c>
      <c r="G484" s="5" t="s">
        <v>8940</v>
      </c>
    </row>
    <row r="485" spans="1:7">
      <c r="A485" s="11">
        <v>45224</v>
      </c>
      <c r="B485" s="10">
        <v>29.01</v>
      </c>
      <c r="C485" s="5" t="s">
        <v>12442</v>
      </c>
      <c r="D485" s="5" t="s">
        <v>12443</v>
      </c>
      <c r="E485" s="5" t="s">
        <v>12406</v>
      </c>
      <c r="F485" s="5" t="s">
        <v>12444</v>
      </c>
      <c r="G485" s="5" t="s">
        <v>5122</v>
      </c>
    </row>
    <row r="486" spans="1:7">
      <c r="A486" s="11">
        <v>45223</v>
      </c>
      <c r="B486" s="5">
        <v>28.56</v>
      </c>
      <c r="C486" s="5" t="s">
        <v>12445</v>
      </c>
      <c r="D486" s="5" t="s">
        <v>12446</v>
      </c>
      <c r="E486" s="390">
        <v>45685</v>
      </c>
      <c r="F486" s="5" t="s">
        <v>12447</v>
      </c>
      <c r="G486" s="5" t="s">
        <v>11868</v>
      </c>
    </row>
    <row r="487" spans="1:7">
      <c r="A487" s="11">
        <v>45222</v>
      </c>
      <c r="B487" s="5">
        <v>29.22</v>
      </c>
      <c r="C487" s="5" t="s">
        <v>12422</v>
      </c>
      <c r="D487" s="5" t="s">
        <v>12448</v>
      </c>
      <c r="E487" s="5" t="s">
        <v>12449</v>
      </c>
      <c r="F487" s="5" t="s">
        <v>12450</v>
      </c>
      <c r="G487" s="5" t="s">
        <v>2772</v>
      </c>
    </row>
    <row r="488" spans="1:7">
      <c r="A488" s="11">
        <v>45219</v>
      </c>
      <c r="B488" s="5">
        <v>29.66</v>
      </c>
      <c r="C488" s="5" t="s">
        <v>12451</v>
      </c>
      <c r="D488" s="5" t="s">
        <v>12452</v>
      </c>
      <c r="E488" s="5" t="s">
        <v>12453</v>
      </c>
      <c r="F488" s="5" t="s">
        <v>4973</v>
      </c>
      <c r="G488" s="5" t="s">
        <v>3325</v>
      </c>
    </row>
    <row r="489" spans="1:7">
      <c r="A489" s="11">
        <v>45218</v>
      </c>
      <c r="B489" s="5">
        <v>29.33</v>
      </c>
      <c r="C489" s="390">
        <v>45959</v>
      </c>
      <c r="D489" s="5" t="s">
        <v>12454</v>
      </c>
      <c r="E489" s="390">
        <v>45837</v>
      </c>
      <c r="F489" s="5" t="s">
        <v>12455</v>
      </c>
      <c r="G489" s="5" t="s">
        <v>2851</v>
      </c>
    </row>
    <row r="490" spans="1:7">
      <c r="A490" s="11">
        <v>45217</v>
      </c>
      <c r="B490" s="5">
        <v>29.48</v>
      </c>
      <c r="C490" s="5" t="s">
        <v>12456</v>
      </c>
      <c r="D490" s="5" t="s">
        <v>12457</v>
      </c>
      <c r="E490" s="5" t="s">
        <v>12458</v>
      </c>
      <c r="F490" s="5" t="s">
        <v>6907</v>
      </c>
      <c r="G490" s="5" t="s">
        <v>12459</v>
      </c>
    </row>
    <row r="491" spans="1:7">
      <c r="A491" s="11">
        <v>45216</v>
      </c>
      <c r="B491" s="5">
        <v>30.33</v>
      </c>
      <c r="C491" s="5" t="s">
        <v>12460</v>
      </c>
      <c r="D491" s="5" t="s">
        <v>12461</v>
      </c>
      <c r="E491" s="5" t="s">
        <v>12446</v>
      </c>
      <c r="F491" s="5" t="s">
        <v>12462</v>
      </c>
      <c r="G491" s="5" t="s">
        <v>2807</v>
      </c>
    </row>
    <row r="492" spans="1:7">
      <c r="A492" s="11">
        <v>45215</v>
      </c>
      <c r="B492" s="10">
        <v>30.06</v>
      </c>
      <c r="C492" s="5" t="s">
        <v>12463</v>
      </c>
      <c r="D492" s="5" t="s">
        <v>12464</v>
      </c>
      <c r="E492" s="5" t="s">
        <v>12465</v>
      </c>
      <c r="F492" s="5" t="s">
        <v>12466</v>
      </c>
      <c r="G492" s="5" t="s">
        <v>3967</v>
      </c>
    </row>
    <row r="493" spans="1:7">
      <c r="A493" s="11">
        <v>45212</v>
      </c>
      <c r="B493" s="5">
        <v>29.66</v>
      </c>
      <c r="C493" s="5" t="s">
        <v>12467</v>
      </c>
      <c r="D493" s="5" t="s">
        <v>12468</v>
      </c>
      <c r="E493" s="5" t="s">
        <v>12469</v>
      </c>
      <c r="F493" s="5" t="s">
        <v>7427</v>
      </c>
      <c r="G493" s="5" t="s">
        <v>12470</v>
      </c>
    </row>
    <row r="494" spans="1:7">
      <c r="A494" s="11">
        <v>45211</v>
      </c>
      <c r="B494" s="5">
        <v>30.32</v>
      </c>
      <c r="C494" s="5" t="s">
        <v>12471</v>
      </c>
      <c r="D494" s="5" t="s">
        <v>12472</v>
      </c>
      <c r="E494" s="5" t="s">
        <v>12473</v>
      </c>
      <c r="F494" s="5" t="s">
        <v>12380</v>
      </c>
      <c r="G494" s="5" t="s">
        <v>7548</v>
      </c>
    </row>
    <row r="495" spans="1:7">
      <c r="A495" s="11">
        <v>45210</v>
      </c>
      <c r="B495" s="5">
        <v>30.98</v>
      </c>
      <c r="C495" s="5" t="s">
        <v>12474</v>
      </c>
      <c r="D495" s="5" t="s">
        <v>12475</v>
      </c>
      <c r="E495" s="5" t="s">
        <v>12476</v>
      </c>
      <c r="F495" s="5" t="s">
        <v>12477</v>
      </c>
      <c r="G495" s="5" t="s">
        <v>8940</v>
      </c>
    </row>
    <row r="496" spans="1:7">
      <c r="A496" s="11">
        <v>45209</v>
      </c>
      <c r="B496" s="5">
        <v>31.48</v>
      </c>
      <c r="C496" s="5" t="s">
        <v>12478</v>
      </c>
      <c r="D496" s="5" t="s">
        <v>12479</v>
      </c>
      <c r="E496" s="5" t="s">
        <v>12480</v>
      </c>
      <c r="F496" s="5" t="s">
        <v>12481</v>
      </c>
      <c r="G496" s="5" t="s">
        <v>5122</v>
      </c>
    </row>
    <row r="497" spans="1:7">
      <c r="A497" s="11">
        <v>45208</v>
      </c>
      <c r="B497" s="5">
        <v>30.99</v>
      </c>
      <c r="C497" s="5" t="s">
        <v>12482</v>
      </c>
      <c r="D497" s="5" t="s">
        <v>12483</v>
      </c>
      <c r="E497" s="5" t="s">
        <v>12484</v>
      </c>
      <c r="F497" s="5" t="s">
        <v>12485</v>
      </c>
      <c r="G497" s="5" t="s">
        <v>5216</v>
      </c>
    </row>
    <row r="498" spans="1:7">
      <c r="A498" s="11">
        <v>45205</v>
      </c>
      <c r="B498" s="5">
        <v>30.9</v>
      </c>
      <c r="C498" s="390">
        <v>45960</v>
      </c>
      <c r="D498" s="5" t="s">
        <v>12486</v>
      </c>
      <c r="E498" s="5" t="s">
        <v>12487</v>
      </c>
      <c r="F498" s="5" t="s">
        <v>7666</v>
      </c>
      <c r="G498" s="5" t="s">
        <v>3330</v>
      </c>
    </row>
    <row r="499" spans="1:7">
      <c r="A499" s="11">
        <v>45204</v>
      </c>
      <c r="B499" s="5">
        <v>30.31</v>
      </c>
      <c r="C499" s="5" t="s">
        <v>12488</v>
      </c>
      <c r="D499" s="5" t="s">
        <v>12489</v>
      </c>
      <c r="E499" s="5" t="s">
        <v>12490</v>
      </c>
      <c r="F499" s="5" t="s">
        <v>6583</v>
      </c>
      <c r="G499" s="5" t="s">
        <v>5331</v>
      </c>
    </row>
    <row r="500" spans="1:7">
      <c r="A500" s="11">
        <v>45203</v>
      </c>
      <c r="B500" s="5">
        <v>31.04</v>
      </c>
      <c r="C500" s="5" t="s">
        <v>12491</v>
      </c>
      <c r="D500" s="5" t="s">
        <v>12492</v>
      </c>
      <c r="E500" s="5" t="s">
        <v>12493</v>
      </c>
      <c r="F500" s="5" t="s">
        <v>12494</v>
      </c>
      <c r="G500" s="5" t="s">
        <v>3085</v>
      </c>
    </row>
    <row r="501" spans="1:7">
      <c r="A501" s="11">
        <v>45202</v>
      </c>
      <c r="B501" s="5">
        <v>31.38</v>
      </c>
      <c r="C501" s="5" t="s">
        <v>12495</v>
      </c>
      <c r="D501" s="5" t="s">
        <v>12496</v>
      </c>
      <c r="E501" s="5" t="s">
        <v>12497</v>
      </c>
      <c r="F501" s="5" t="s">
        <v>9747</v>
      </c>
      <c r="G501" s="5" t="s">
        <v>3358</v>
      </c>
    </row>
    <row r="502" spans="1:7">
      <c r="A502" s="11">
        <v>45201</v>
      </c>
      <c r="B502" s="5">
        <v>32.47</v>
      </c>
      <c r="C502" s="5" t="s">
        <v>12498</v>
      </c>
      <c r="D502" s="5" t="s">
        <v>12499</v>
      </c>
      <c r="E502" s="5" t="s">
        <v>12500</v>
      </c>
      <c r="F502" s="5" t="s">
        <v>12501</v>
      </c>
      <c r="G502" s="5" t="s">
        <v>9441</v>
      </c>
    </row>
  </sheetData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502"/>
  <sheetViews>
    <sheetView workbookViewId="0"/>
  </sheetViews>
  <sheetFormatPr defaultColWidth="11.19921875" defaultRowHeight="15" customHeight="1"/>
  <cols>
    <col min="1" max="26" width="11" customWidth="1"/>
  </cols>
  <sheetData>
    <row r="1" spans="1:7">
      <c r="A1" s="5" t="s">
        <v>0</v>
      </c>
      <c r="B1" s="5" t="s">
        <v>2688</v>
      </c>
      <c r="C1" s="5" t="s">
        <v>2689</v>
      </c>
      <c r="D1" s="5" t="s">
        <v>2690</v>
      </c>
      <c r="E1" s="5" t="s">
        <v>2691</v>
      </c>
      <c r="F1" s="5" t="s">
        <v>2692</v>
      </c>
      <c r="G1" s="5" t="s">
        <v>2693</v>
      </c>
    </row>
    <row r="2" spans="1:7">
      <c r="A2" s="11">
        <v>45930</v>
      </c>
      <c r="B2" s="5">
        <v>155.29</v>
      </c>
      <c r="C2" s="5" t="s">
        <v>12502</v>
      </c>
      <c r="D2" s="5" t="s">
        <v>12503</v>
      </c>
      <c r="E2" s="5" t="s">
        <v>12504</v>
      </c>
      <c r="F2" s="5" t="s">
        <v>9347</v>
      </c>
      <c r="G2" s="5" t="s">
        <v>3639</v>
      </c>
    </row>
    <row r="3" spans="1:7">
      <c r="A3" s="11">
        <v>45929</v>
      </c>
      <c r="B3" s="5">
        <v>156.1</v>
      </c>
      <c r="C3" s="5" t="s">
        <v>12505</v>
      </c>
      <c r="D3" s="5" t="s">
        <v>12505</v>
      </c>
      <c r="E3" s="5" t="s">
        <v>12506</v>
      </c>
      <c r="F3" s="5" t="s">
        <v>8641</v>
      </c>
      <c r="G3" s="5" t="s">
        <v>4052</v>
      </c>
    </row>
    <row r="4" spans="1:7">
      <c r="A4" s="11">
        <v>45926</v>
      </c>
      <c r="B4" s="5">
        <v>160.16</v>
      </c>
      <c r="C4" s="5" t="s">
        <v>12507</v>
      </c>
      <c r="D4" s="5" t="s">
        <v>12508</v>
      </c>
      <c r="E4" s="5" t="s">
        <v>12509</v>
      </c>
      <c r="F4" s="5" t="s">
        <v>8528</v>
      </c>
      <c r="G4" s="5" t="s">
        <v>4281</v>
      </c>
    </row>
    <row r="5" spans="1:7">
      <c r="A5" s="11">
        <v>45925</v>
      </c>
      <c r="B5" s="5">
        <v>160.72</v>
      </c>
      <c r="C5" s="5" t="s">
        <v>12510</v>
      </c>
      <c r="D5" s="5" t="s">
        <v>12511</v>
      </c>
      <c r="E5" s="5" t="s">
        <v>12512</v>
      </c>
      <c r="F5" s="5" t="s">
        <v>10942</v>
      </c>
      <c r="G5" s="5" t="s">
        <v>3620</v>
      </c>
    </row>
    <row r="6" spans="1:7">
      <c r="A6" s="11">
        <v>45924</v>
      </c>
      <c r="B6" s="5">
        <v>159.18</v>
      </c>
      <c r="C6" s="5" t="s">
        <v>12513</v>
      </c>
      <c r="D6" s="5" t="s">
        <v>12514</v>
      </c>
      <c r="E6" s="5" t="s">
        <v>12515</v>
      </c>
      <c r="F6" s="5" t="s">
        <v>8385</v>
      </c>
      <c r="G6" s="5" t="s">
        <v>2753</v>
      </c>
    </row>
    <row r="7" spans="1:7">
      <c r="A7" s="11">
        <v>45923</v>
      </c>
      <c r="B7" s="5">
        <v>157.41999999999999</v>
      </c>
      <c r="C7" s="5" t="s">
        <v>12516</v>
      </c>
      <c r="D7" s="5" t="s">
        <v>12517</v>
      </c>
      <c r="E7" s="5" t="s">
        <v>12518</v>
      </c>
      <c r="F7" s="5" t="s">
        <v>9209</v>
      </c>
      <c r="G7" s="5" t="s">
        <v>5170</v>
      </c>
    </row>
    <row r="8" spans="1:7">
      <c r="A8" s="11">
        <v>45922</v>
      </c>
      <c r="B8" s="5">
        <v>156.05000000000001</v>
      </c>
      <c r="C8" s="5" t="s">
        <v>12519</v>
      </c>
      <c r="D8" s="5" t="s">
        <v>12516</v>
      </c>
      <c r="E8" s="5" t="s">
        <v>12520</v>
      </c>
      <c r="F8" s="5" t="s">
        <v>12521</v>
      </c>
      <c r="G8" s="5" t="s">
        <v>5668</v>
      </c>
    </row>
    <row r="9" spans="1:7">
      <c r="A9" s="11">
        <v>45919</v>
      </c>
      <c r="B9" s="5">
        <v>156.21</v>
      </c>
      <c r="C9" s="5" t="s">
        <v>12522</v>
      </c>
      <c r="D9" s="5" t="s">
        <v>12522</v>
      </c>
      <c r="E9" s="5" t="s">
        <v>12523</v>
      </c>
      <c r="F9" s="5" t="s">
        <v>6373</v>
      </c>
      <c r="G9" s="5" t="s">
        <v>12524</v>
      </c>
    </row>
    <row r="10" spans="1:7">
      <c r="A10" s="11">
        <v>45918</v>
      </c>
      <c r="B10" s="5">
        <v>158.84</v>
      </c>
      <c r="C10" s="5" t="s">
        <v>12525</v>
      </c>
      <c r="D10" s="5" t="s">
        <v>12526</v>
      </c>
      <c r="E10" s="5" t="s">
        <v>12527</v>
      </c>
      <c r="F10" s="5" t="s">
        <v>8913</v>
      </c>
      <c r="G10" s="5" t="s">
        <v>4860</v>
      </c>
    </row>
    <row r="11" spans="1:7">
      <c r="A11" s="11">
        <v>45917</v>
      </c>
      <c r="B11" s="5">
        <v>160.09</v>
      </c>
      <c r="C11" s="5" t="s">
        <v>12528</v>
      </c>
      <c r="D11" s="5" t="s">
        <v>12529</v>
      </c>
      <c r="E11" s="5" t="s">
        <v>12530</v>
      </c>
      <c r="F11" s="5" t="s">
        <v>12531</v>
      </c>
      <c r="G11" s="5" t="s">
        <v>6063</v>
      </c>
    </row>
    <row r="12" spans="1:7">
      <c r="A12" s="11">
        <v>45916</v>
      </c>
      <c r="B12" s="5">
        <v>159.54</v>
      </c>
      <c r="C12" s="5" t="s">
        <v>12515</v>
      </c>
      <c r="D12" s="5" t="s">
        <v>12532</v>
      </c>
      <c r="E12" s="5" t="s">
        <v>12533</v>
      </c>
      <c r="F12" s="5" t="s">
        <v>12534</v>
      </c>
      <c r="G12" s="5" t="s">
        <v>6867</v>
      </c>
    </row>
    <row r="13" spans="1:7">
      <c r="A13" s="11">
        <v>45915</v>
      </c>
      <c r="B13" s="5">
        <v>157.31</v>
      </c>
      <c r="C13" s="5" t="s">
        <v>12535</v>
      </c>
      <c r="D13" s="5" t="s">
        <v>12513</v>
      </c>
      <c r="E13" s="5" t="s">
        <v>12536</v>
      </c>
      <c r="F13" s="5" t="s">
        <v>9358</v>
      </c>
      <c r="G13" s="5" t="s">
        <v>4023</v>
      </c>
    </row>
    <row r="14" spans="1:7">
      <c r="A14" s="11">
        <v>45912</v>
      </c>
      <c r="B14" s="5">
        <v>157.11000000000001</v>
      </c>
      <c r="C14" s="5" t="s">
        <v>12537</v>
      </c>
      <c r="D14" s="5" t="s">
        <v>12538</v>
      </c>
      <c r="E14" s="5" t="s">
        <v>12539</v>
      </c>
      <c r="F14" s="5" t="s">
        <v>12540</v>
      </c>
      <c r="G14" s="5" t="s">
        <v>5221</v>
      </c>
    </row>
    <row r="15" spans="1:7">
      <c r="A15" s="11">
        <v>45911</v>
      </c>
      <c r="B15" s="5">
        <v>158.25</v>
      </c>
      <c r="C15" s="5" t="s">
        <v>12536</v>
      </c>
      <c r="D15" s="5" t="s">
        <v>12541</v>
      </c>
      <c r="E15" s="5" t="s">
        <v>12542</v>
      </c>
      <c r="F15" s="5" t="s">
        <v>11638</v>
      </c>
      <c r="G15" s="5" t="s">
        <v>5216</v>
      </c>
    </row>
    <row r="16" spans="1:7">
      <c r="A16" s="11">
        <v>45910</v>
      </c>
      <c r="B16" s="5">
        <v>157.79</v>
      </c>
      <c r="C16" s="5" t="s">
        <v>12543</v>
      </c>
      <c r="D16" s="5" t="s">
        <v>12544</v>
      </c>
      <c r="E16" s="5" t="s">
        <v>12545</v>
      </c>
      <c r="F16" s="5" t="s">
        <v>12546</v>
      </c>
      <c r="G16" s="5" t="s">
        <v>12547</v>
      </c>
    </row>
    <row r="17" spans="1:7">
      <c r="A17" s="11">
        <v>45909</v>
      </c>
      <c r="B17" s="5">
        <v>154.85</v>
      </c>
      <c r="C17" s="5" t="s">
        <v>12548</v>
      </c>
      <c r="D17" s="5" t="s">
        <v>12518</v>
      </c>
      <c r="E17" s="5" t="s">
        <v>12549</v>
      </c>
      <c r="F17" s="5" t="s">
        <v>12550</v>
      </c>
      <c r="G17" s="5" t="s">
        <v>2787</v>
      </c>
    </row>
    <row r="18" spans="1:7">
      <c r="A18" s="11">
        <v>45908</v>
      </c>
      <c r="B18" s="5">
        <v>154</v>
      </c>
      <c r="C18" s="5" t="s">
        <v>12551</v>
      </c>
      <c r="D18" s="5" t="s">
        <v>12552</v>
      </c>
      <c r="E18" s="5" t="s">
        <v>12553</v>
      </c>
      <c r="F18" s="5" t="s">
        <v>8341</v>
      </c>
      <c r="G18" s="5" t="s">
        <v>3876</v>
      </c>
    </row>
    <row r="19" spans="1:7">
      <c r="A19" s="11">
        <v>45905</v>
      </c>
      <c r="B19" s="5">
        <v>153.66</v>
      </c>
      <c r="C19" s="5" t="s">
        <v>12554</v>
      </c>
      <c r="D19" s="5" t="s">
        <v>12555</v>
      </c>
      <c r="E19" s="5" t="s">
        <v>12556</v>
      </c>
      <c r="F19" s="5" t="s">
        <v>12130</v>
      </c>
      <c r="G19" s="5" t="s">
        <v>12557</v>
      </c>
    </row>
    <row r="20" spans="1:7">
      <c r="A20" s="11">
        <v>45904</v>
      </c>
      <c r="B20" s="5">
        <v>157.69</v>
      </c>
      <c r="C20" s="5" t="s">
        <v>12558</v>
      </c>
      <c r="D20" s="5" t="s">
        <v>12559</v>
      </c>
      <c r="E20" s="5" t="s">
        <v>12560</v>
      </c>
      <c r="F20" s="5" t="s">
        <v>8466</v>
      </c>
      <c r="G20" s="5" t="s">
        <v>3110</v>
      </c>
    </row>
    <row r="21" spans="1:7">
      <c r="A21" s="11">
        <v>45903</v>
      </c>
      <c r="B21" s="5">
        <v>158.06</v>
      </c>
      <c r="C21" s="5" t="s">
        <v>12561</v>
      </c>
      <c r="D21" s="5" t="s">
        <v>12562</v>
      </c>
      <c r="E21" s="5" t="s">
        <v>12563</v>
      </c>
      <c r="F21" s="5" t="s">
        <v>12564</v>
      </c>
      <c r="G21" s="5" t="s">
        <v>10297</v>
      </c>
    </row>
    <row r="22" spans="1:7">
      <c r="A22" s="11">
        <v>45902</v>
      </c>
      <c r="B22" s="5">
        <v>161.83000000000001</v>
      </c>
      <c r="C22" s="5" t="s">
        <v>12565</v>
      </c>
      <c r="D22" s="5" t="s">
        <v>12566</v>
      </c>
      <c r="E22" s="5" t="s">
        <v>12567</v>
      </c>
      <c r="F22" s="5" t="s">
        <v>11607</v>
      </c>
      <c r="G22" s="5" t="s">
        <v>9120</v>
      </c>
    </row>
    <row r="23" spans="1:7">
      <c r="A23" s="11">
        <v>45898</v>
      </c>
      <c r="B23" s="5">
        <v>160.6</v>
      </c>
      <c r="C23" s="5" t="s">
        <v>12568</v>
      </c>
      <c r="D23" s="5" t="s">
        <v>12569</v>
      </c>
      <c r="E23" s="5" t="s">
        <v>12570</v>
      </c>
      <c r="F23" s="5" t="s">
        <v>11556</v>
      </c>
      <c r="G23" s="5" t="s">
        <v>4788</v>
      </c>
    </row>
    <row r="24" spans="1:7">
      <c r="A24" s="11">
        <v>45897</v>
      </c>
      <c r="B24" s="5">
        <v>159.32</v>
      </c>
      <c r="C24" s="5" t="s">
        <v>12571</v>
      </c>
      <c r="D24" s="5" t="s">
        <v>12572</v>
      </c>
      <c r="E24" s="5" t="s">
        <v>12573</v>
      </c>
      <c r="F24" s="5" t="s">
        <v>11549</v>
      </c>
      <c r="G24" s="5" t="s">
        <v>3890</v>
      </c>
    </row>
    <row r="25" spans="1:7">
      <c r="A25" s="11">
        <v>45896</v>
      </c>
      <c r="B25" s="5">
        <v>159.24</v>
      </c>
      <c r="C25" s="5" t="s">
        <v>12574</v>
      </c>
      <c r="D25" s="5" t="s">
        <v>12575</v>
      </c>
      <c r="E25" s="5" t="s">
        <v>12576</v>
      </c>
      <c r="F25" s="5" t="s">
        <v>8364</v>
      </c>
      <c r="G25" s="5" t="s">
        <v>5710</v>
      </c>
    </row>
    <row r="26" spans="1:7">
      <c r="A26" s="11">
        <v>45895</v>
      </c>
      <c r="B26" s="5">
        <v>157.36000000000001</v>
      </c>
      <c r="C26" s="5" t="s">
        <v>12577</v>
      </c>
      <c r="D26" s="5" t="s">
        <v>12561</v>
      </c>
      <c r="E26" s="5" t="s">
        <v>12578</v>
      </c>
      <c r="F26" s="5" t="s">
        <v>12579</v>
      </c>
      <c r="G26" s="5" t="s">
        <v>3335</v>
      </c>
    </row>
    <row r="27" spans="1:7">
      <c r="A27" s="11">
        <v>45894</v>
      </c>
      <c r="B27" s="5">
        <v>158.19999999999999</v>
      </c>
      <c r="C27" s="5" t="s">
        <v>12580</v>
      </c>
      <c r="D27" s="5" t="s">
        <v>12513</v>
      </c>
      <c r="E27" s="5" t="s">
        <v>12581</v>
      </c>
      <c r="F27" s="5" t="s">
        <v>12582</v>
      </c>
      <c r="G27" s="5" t="s">
        <v>3465</v>
      </c>
    </row>
    <row r="28" spans="1:7">
      <c r="A28" s="11">
        <v>45891</v>
      </c>
      <c r="B28" s="5">
        <v>158.18</v>
      </c>
      <c r="C28" s="5" t="s">
        <v>12583</v>
      </c>
      <c r="D28" s="5" t="s">
        <v>12584</v>
      </c>
      <c r="E28" s="5" t="s">
        <v>12583</v>
      </c>
      <c r="F28" s="5" t="s">
        <v>8863</v>
      </c>
      <c r="G28" s="5" t="s">
        <v>6273</v>
      </c>
    </row>
    <row r="29" spans="1:7">
      <c r="A29" s="11">
        <v>45890</v>
      </c>
      <c r="B29" s="5">
        <v>155.55000000000001</v>
      </c>
      <c r="C29" s="5" t="s">
        <v>12585</v>
      </c>
      <c r="D29" s="5" t="s">
        <v>12586</v>
      </c>
      <c r="E29" s="5" t="s">
        <v>12587</v>
      </c>
      <c r="F29" s="5" t="s">
        <v>9009</v>
      </c>
      <c r="G29" s="5" t="s">
        <v>7976</v>
      </c>
    </row>
    <row r="30" spans="1:7">
      <c r="A30" s="11">
        <v>45889</v>
      </c>
      <c r="B30" s="5">
        <v>153.22</v>
      </c>
      <c r="C30" s="5" t="s">
        <v>12588</v>
      </c>
      <c r="D30" s="5" t="s">
        <v>12556</v>
      </c>
      <c r="E30" s="5" t="s">
        <v>12589</v>
      </c>
      <c r="F30" s="5" t="s">
        <v>9604</v>
      </c>
      <c r="G30" s="5" t="s">
        <v>4788</v>
      </c>
    </row>
    <row r="31" spans="1:7">
      <c r="A31" s="11">
        <v>45888</v>
      </c>
      <c r="B31" s="5">
        <v>152</v>
      </c>
      <c r="C31" s="5" t="s">
        <v>12590</v>
      </c>
      <c r="D31" s="5" t="s">
        <v>12591</v>
      </c>
      <c r="E31" s="5" t="s">
        <v>12592</v>
      </c>
      <c r="F31" s="5" t="s">
        <v>9238</v>
      </c>
      <c r="G31" s="5" t="s">
        <v>3615</v>
      </c>
    </row>
    <row r="32" spans="1:7">
      <c r="A32" s="11">
        <v>45887</v>
      </c>
      <c r="B32" s="5">
        <v>155.32</v>
      </c>
      <c r="C32" s="5" t="s">
        <v>12593</v>
      </c>
      <c r="D32" s="5" t="s">
        <v>12594</v>
      </c>
      <c r="E32" s="5" t="s">
        <v>12595</v>
      </c>
      <c r="F32" s="5" t="s">
        <v>9355</v>
      </c>
      <c r="G32" s="5" t="s">
        <v>4986</v>
      </c>
    </row>
    <row r="33" spans="1:7">
      <c r="A33" s="11">
        <v>45884</v>
      </c>
      <c r="B33" s="5">
        <v>156.55000000000001</v>
      </c>
      <c r="C33" s="5" t="s">
        <v>12596</v>
      </c>
      <c r="D33" s="5" t="s">
        <v>12597</v>
      </c>
      <c r="E33" s="5" t="s">
        <v>12598</v>
      </c>
      <c r="F33" s="5" t="s">
        <v>7520</v>
      </c>
      <c r="G33" s="5" t="s">
        <v>2807</v>
      </c>
    </row>
    <row r="34" spans="1:7">
      <c r="A34" s="11">
        <v>45883</v>
      </c>
      <c r="B34" s="5">
        <v>155.16</v>
      </c>
      <c r="C34" s="5" t="s">
        <v>12599</v>
      </c>
      <c r="D34" s="5" t="s">
        <v>12599</v>
      </c>
      <c r="E34" s="5" t="s">
        <v>12600</v>
      </c>
      <c r="F34" s="5" t="s">
        <v>9188</v>
      </c>
      <c r="G34" s="5" t="s">
        <v>2738</v>
      </c>
    </row>
    <row r="35" spans="1:7">
      <c r="A35" s="11">
        <v>45882</v>
      </c>
      <c r="B35" s="5">
        <v>155.87</v>
      </c>
      <c r="C35" s="5" t="s">
        <v>12601</v>
      </c>
      <c r="D35" s="5" t="s">
        <v>12542</v>
      </c>
      <c r="E35" s="5" t="s">
        <v>12602</v>
      </c>
      <c r="F35" s="5" t="s">
        <v>12603</v>
      </c>
      <c r="G35" s="5" t="s">
        <v>4173</v>
      </c>
    </row>
    <row r="36" spans="1:7">
      <c r="A36" s="11">
        <v>45881</v>
      </c>
      <c r="B36" s="5">
        <v>154.44</v>
      </c>
      <c r="C36" s="5" t="s">
        <v>12604</v>
      </c>
      <c r="D36" s="5" t="s">
        <v>12605</v>
      </c>
      <c r="E36" s="5" t="s">
        <v>12606</v>
      </c>
      <c r="F36" s="5" t="s">
        <v>11508</v>
      </c>
      <c r="G36" s="5" t="s">
        <v>3741</v>
      </c>
    </row>
    <row r="37" spans="1:7">
      <c r="A37" s="11">
        <v>45880</v>
      </c>
      <c r="B37" s="5">
        <v>153.44999999999999</v>
      </c>
      <c r="C37" s="5" t="s">
        <v>12607</v>
      </c>
      <c r="D37" s="5" t="s">
        <v>12608</v>
      </c>
      <c r="E37" s="5" t="s">
        <v>12609</v>
      </c>
      <c r="F37" s="5" t="s">
        <v>12610</v>
      </c>
      <c r="G37" s="5" t="s">
        <v>4889</v>
      </c>
    </row>
    <row r="38" spans="1:7">
      <c r="A38" s="11">
        <v>45877</v>
      </c>
      <c r="B38" s="5">
        <v>155.01</v>
      </c>
      <c r="C38" s="5" t="s">
        <v>12611</v>
      </c>
      <c r="D38" s="5" t="s">
        <v>12612</v>
      </c>
      <c r="E38" s="5" t="s">
        <v>12613</v>
      </c>
      <c r="F38" s="5" t="s">
        <v>12614</v>
      </c>
      <c r="G38" s="5" t="s">
        <v>10465</v>
      </c>
    </row>
    <row r="39" spans="1:7">
      <c r="A39" s="11">
        <v>45876</v>
      </c>
      <c r="B39" s="5">
        <v>153.16</v>
      </c>
      <c r="C39" s="5" t="s">
        <v>12615</v>
      </c>
      <c r="D39" s="5" t="s">
        <v>12520</v>
      </c>
      <c r="E39" s="5" t="s">
        <v>12616</v>
      </c>
      <c r="F39" s="5" t="s">
        <v>12617</v>
      </c>
      <c r="G39" s="5" t="s">
        <v>3033</v>
      </c>
    </row>
    <row r="40" spans="1:7">
      <c r="A40" s="11">
        <v>45875</v>
      </c>
      <c r="B40" s="5">
        <v>152.78</v>
      </c>
      <c r="C40" s="5" t="s">
        <v>12618</v>
      </c>
      <c r="D40" s="5" t="s">
        <v>12619</v>
      </c>
      <c r="E40" s="5" t="s">
        <v>12620</v>
      </c>
      <c r="F40" s="5" t="s">
        <v>8721</v>
      </c>
      <c r="G40" s="5" t="s">
        <v>3383</v>
      </c>
    </row>
    <row r="41" spans="1:7">
      <c r="A41" s="11">
        <v>45874</v>
      </c>
      <c r="B41" s="5">
        <v>153.04</v>
      </c>
      <c r="C41" s="5" t="s">
        <v>12621</v>
      </c>
      <c r="D41" s="5" t="s">
        <v>12622</v>
      </c>
      <c r="E41" s="5" t="s">
        <v>12623</v>
      </c>
      <c r="F41" s="5" t="s">
        <v>12624</v>
      </c>
      <c r="G41" s="5" t="s">
        <v>5179</v>
      </c>
    </row>
    <row r="42" spans="1:7">
      <c r="A42" s="11">
        <v>45873</v>
      </c>
      <c r="B42" s="5">
        <v>151.04</v>
      </c>
      <c r="C42" s="5" t="s">
        <v>12625</v>
      </c>
      <c r="D42" s="5" t="s">
        <v>12626</v>
      </c>
      <c r="E42" s="5" t="s">
        <v>12627</v>
      </c>
      <c r="F42" s="5" t="s">
        <v>9376</v>
      </c>
      <c r="G42" s="5" t="s">
        <v>2855</v>
      </c>
    </row>
    <row r="43" spans="1:7">
      <c r="A43" s="11">
        <v>45870</v>
      </c>
      <c r="B43" s="5">
        <v>151.4</v>
      </c>
      <c r="C43" s="5" t="s">
        <v>12628</v>
      </c>
      <c r="D43" s="5" t="s">
        <v>12629</v>
      </c>
      <c r="E43" s="5" t="s">
        <v>12630</v>
      </c>
      <c r="F43" s="5" t="s">
        <v>12631</v>
      </c>
      <c r="G43" s="5" t="s">
        <v>4041</v>
      </c>
    </row>
    <row r="44" spans="1:7">
      <c r="A44" s="11">
        <v>45869</v>
      </c>
      <c r="B44" s="5">
        <v>151.63999999999999</v>
      </c>
      <c r="C44" s="5" t="s">
        <v>12632</v>
      </c>
      <c r="D44" s="5" t="s">
        <v>12504</v>
      </c>
      <c r="E44" s="5" t="s">
        <v>12633</v>
      </c>
      <c r="F44" s="5" t="s">
        <v>7736</v>
      </c>
      <c r="G44" s="5" t="s">
        <v>9319</v>
      </c>
    </row>
    <row r="45" spans="1:7">
      <c r="A45" s="11">
        <v>45868</v>
      </c>
      <c r="B45" s="5">
        <v>153.56</v>
      </c>
      <c r="C45" s="5" t="s">
        <v>12634</v>
      </c>
      <c r="D45" s="5" t="s">
        <v>12635</v>
      </c>
      <c r="E45" s="5" t="s">
        <v>12636</v>
      </c>
      <c r="F45" s="5" t="s">
        <v>9022</v>
      </c>
      <c r="G45" s="5" t="s">
        <v>12637</v>
      </c>
    </row>
    <row r="46" spans="1:7">
      <c r="A46" s="11">
        <v>45867</v>
      </c>
      <c r="B46" s="5">
        <v>157.03</v>
      </c>
      <c r="C46" s="5" t="s">
        <v>12638</v>
      </c>
      <c r="D46" s="5" t="s">
        <v>12576</v>
      </c>
      <c r="E46" s="5" t="s">
        <v>12639</v>
      </c>
      <c r="F46" s="5" t="s">
        <v>8373</v>
      </c>
      <c r="G46" s="5" t="s">
        <v>2895</v>
      </c>
    </row>
    <row r="47" spans="1:7">
      <c r="A47" s="11">
        <v>45866</v>
      </c>
      <c r="B47" s="5">
        <v>156.28</v>
      </c>
      <c r="C47" s="5" t="s">
        <v>12640</v>
      </c>
      <c r="D47" s="5" t="s">
        <v>12578</v>
      </c>
      <c r="E47" s="5" t="s">
        <v>12641</v>
      </c>
      <c r="F47" s="5" t="s">
        <v>8327</v>
      </c>
      <c r="G47" s="5" t="s">
        <v>4173</v>
      </c>
    </row>
    <row r="48" spans="1:7">
      <c r="A48" s="11">
        <v>45863</v>
      </c>
      <c r="B48" s="5">
        <v>154.84</v>
      </c>
      <c r="C48" s="5" t="s">
        <v>12642</v>
      </c>
      <c r="D48" s="5" t="s">
        <v>12643</v>
      </c>
      <c r="E48" s="5" t="s">
        <v>12644</v>
      </c>
      <c r="F48" s="5" t="s">
        <v>8841</v>
      </c>
      <c r="G48" s="5" t="s">
        <v>2723</v>
      </c>
    </row>
    <row r="49" spans="1:7">
      <c r="A49" s="11">
        <v>45862</v>
      </c>
      <c r="B49" s="5">
        <v>155.83000000000001</v>
      </c>
      <c r="C49" s="5" t="s">
        <v>12645</v>
      </c>
      <c r="D49" s="5" t="s">
        <v>12646</v>
      </c>
      <c r="E49" s="5" t="s">
        <v>12647</v>
      </c>
      <c r="F49" s="5" t="s">
        <v>8019</v>
      </c>
      <c r="G49" s="5" t="s">
        <v>4921</v>
      </c>
    </row>
    <row r="50" spans="1:7">
      <c r="A50" s="11">
        <v>45861</v>
      </c>
      <c r="B50" s="5">
        <v>153.12</v>
      </c>
      <c r="C50" s="5" t="s">
        <v>12648</v>
      </c>
      <c r="D50" s="5" t="s">
        <v>12649</v>
      </c>
      <c r="E50" s="5" t="s">
        <v>12650</v>
      </c>
      <c r="F50" s="5" t="s">
        <v>5647</v>
      </c>
      <c r="G50" s="5" t="s">
        <v>6688</v>
      </c>
    </row>
    <row r="51" spans="1:7">
      <c r="A51" s="11">
        <v>45860</v>
      </c>
      <c r="B51" s="5">
        <v>150.04</v>
      </c>
      <c r="C51" s="5" t="s">
        <v>12651</v>
      </c>
      <c r="D51" s="5" t="s">
        <v>12652</v>
      </c>
      <c r="E51" s="5" t="s">
        <v>12653</v>
      </c>
      <c r="F51" s="5" t="s">
        <v>5596</v>
      </c>
      <c r="G51" s="5" t="s">
        <v>3348</v>
      </c>
    </row>
    <row r="52" spans="1:7">
      <c r="A52" s="11">
        <v>45859</v>
      </c>
      <c r="B52" s="5">
        <v>149.68</v>
      </c>
      <c r="C52" s="5" t="s">
        <v>12654</v>
      </c>
      <c r="D52" s="5" t="s">
        <v>12655</v>
      </c>
      <c r="E52" s="5" t="s">
        <v>12656</v>
      </c>
      <c r="F52" s="5" t="s">
        <v>12657</v>
      </c>
      <c r="G52" s="5" t="s">
        <v>2855</v>
      </c>
    </row>
    <row r="53" spans="1:7">
      <c r="A53" s="11">
        <v>45856</v>
      </c>
      <c r="B53" s="5">
        <v>150.04</v>
      </c>
      <c r="C53" s="5" t="s">
        <v>12658</v>
      </c>
      <c r="D53" s="5" t="s">
        <v>12659</v>
      </c>
      <c r="E53" s="5" t="s">
        <v>12660</v>
      </c>
      <c r="F53" s="5" t="s">
        <v>12661</v>
      </c>
      <c r="G53" s="5" t="s">
        <v>3793</v>
      </c>
    </row>
    <row r="54" spans="1:7">
      <c r="A54" s="11">
        <v>45855</v>
      </c>
      <c r="B54" s="5">
        <v>151.38</v>
      </c>
      <c r="C54" s="5" t="s">
        <v>12662</v>
      </c>
      <c r="D54" s="5" t="s">
        <v>12663</v>
      </c>
      <c r="E54" s="5" t="s">
        <v>12664</v>
      </c>
      <c r="F54" s="5" t="s">
        <v>8872</v>
      </c>
      <c r="G54" s="5" t="s">
        <v>3620</v>
      </c>
    </row>
    <row r="55" spans="1:7">
      <c r="A55" s="11">
        <v>45854</v>
      </c>
      <c r="B55" s="5">
        <v>149.91999999999999</v>
      </c>
      <c r="C55" s="5" t="s">
        <v>12665</v>
      </c>
      <c r="D55" s="5" t="s">
        <v>12666</v>
      </c>
      <c r="E55" s="5" t="s">
        <v>12667</v>
      </c>
      <c r="F55" s="5" t="s">
        <v>12068</v>
      </c>
      <c r="G55" s="5" t="s">
        <v>2851</v>
      </c>
    </row>
    <row r="56" spans="1:7">
      <c r="A56" s="11">
        <v>45853</v>
      </c>
      <c r="B56" s="5">
        <v>150.69</v>
      </c>
      <c r="C56" s="5" t="s">
        <v>12668</v>
      </c>
      <c r="D56" s="5" t="s">
        <v>12669</v>
      </c>
      <c r="E56" s="5" t="s">
        <v>12670</v>
      </c>
      <c r="F56" s="5" t="s">
        <v>12671</v>
      </c>
      <c r="G56" s="5" t="s">
        <v>5747</v>
      </c>
    </row>
    <row r="57" spans="1:7">
      <c r="A57" s="11">
        <v>45852</v>
      </c>
      <c r="B57" s="5">
        <v>151.65</v>
      </c>
      <c r="C57" s="5" t="s">
        <v>12672</v>
      </c>
      <c r="D57" s="5" t="s">
        <v>12672</v>
      </c>
      <c r="E57" s="5" t="s">
        <v>12633</v>
      </c>
      <c r="F57" s="5" t="s">
        <v>12631</v>
      </c>
      <c r="G57" s="5" t="s">
        <v>5380</v>
      </c>
    </row>
    <row r="58" spans="1:7">
      <c r="A58" s="11">
        <v>45849</v>
      </c>
      <c r="B58" s="5">
        <v>155.31</v>
      </c>
      <c r="C58" s="5" t="s">
        <v>12673</v>
      </c>
      <c r="D58" s="5" t="s">
        <v>12674</v>
      </c>
      <c r="E58" s="5" t="s">
        <v>12675</v>
      </c>
      <c r="F58" s="5" t="s">
        <v>8803</v>
      </c>
      <c r="G58" s="5" t="s">
        <v>4673</v>
      </c>
    </row>
    <row r="59" spans="1:7">
      <c r="A59" s="11">
        <v>45848</v>
      </c>
      <c r="B59" s="5">
        <v>154.16999999999999</v>
      </c>
      <c r="C59" s="5" t="s">
        <v>12676</v>
      </c>
      <c r="D59" s="5" t="s">
        <v>12677</v>
      </c>
      <c r="E59" s="5" t="s">
        <v>12678</v>
      </c>
      <c r="F59" s="5" t="s">
        <v>8360</v>
      </c>
      <c r="G59" s="5" t="s">
        <v>3529</v>
      </c>
    </row>
    <row r="60" spans="1:7">
      <c r="A60" s="11">
        <v>45847</v>
      </c>
      <c r="B60" s="5">
        <v>153.02000000000001</v>
      </c>
      <c r="C60" s="5" t="s">
        <v>12679</v>
      </c>
      <c r="D60" s="5" t="s">
        <v>12644</v>
      </c>
      <c r="E60" s="5" t="s">
        <v>12680</v>
      </c>
      <c r="F60" s="5" t="s">
        <v>9771</v>
      </c>
      <c r="G60" s="5" t="s">
        <v>2842</v>
      </c>
    </row>
    <row r="61" spans="1:7">
      <c r="A61" s="11">
        <v>45846</v>
      </c>
      <c r="B61" s="5">
        <v>153.24</v>
      </c>
      <c r="C61" s="5" t="s">
        <v>12681</v>
      </c>
      <c r="D61" s="5" t="s">
        <v>12682</v>
      </c>
      <c r="E61" s="5" t="s">
        <v>12683</v>
      </c>
      <c r="F61" s="5" t="s">
        <v>7159</v>
      </c>
      <c r="G61" s="5" t="s">
        <v>12684</v>
      </c>
    </row>
    <row r="62" spans="1:7">
      <c r="A62" s="11">
        <v>45845</v>
      </c>
      <c r="B62" s="5">
        <v>147.4</v>
      </c>
      <c r="C62" s="5" t="s">
        <v>12685</v>
      </c>
      <c r="D62" s="5" t="s">
        <v>12686</v>
      </c>
      <c r="E62" s="5" t="s">
        <v>12687</v>
      </c>
      <c r="F62" s="5" t="s">
        <v>8341</v>
      </c>
      <c r="G62" s="5" t="s">
        <v>3807</v>
      </c>
    </row>
    <row r="63" spans="1:7">
      <c r="A63" s="11">
        <v>45841</v>
      </c>
      <c r="B63" s="5">
        <v>148.37</v>
      </c>
      <c r="C63" s="5" t="s">
        <v>12688</v>
      </c>
      <c r="D63" s="5" t="s">
        <v>12689</v>
      </c>
      <c r="E63" s="5" t="s">
        <v>12690</v>
      </c>
      <c r="F63" s="5" t="s">
        <v>12691</v>
      </c>
      <c r="G63" s="5" t="s">
        <v>4019</v>
      </c>
    </row>
    <row r="64" spans="1:7">
      <c r="A64" s="11">
        <v>45840</v>
      </c>
      <c r="B64" s="5">
        <v>147.97999999999999</v>
      </c>
      <c r="C64" s="5" t="s">
        <v>12692</v>
      </c>
      <c r="D64" s="5" t="s">
        <v>12693</v>
      </c>
      <c r="E64" s="5" t="s">
        <v>12694</v>
      </c>
      <c r="F64" s="5" t="s">
        <v>12695</v>
      </c>
      <c r="G64" s="5" t="s">
        <v>3985</v>
      </c>
    </row>
    <row r="65" spans="1:7">
      <c r="A65" s="11">
        <v>45839</v>
      </c>
      <c r="B65" s="5">
        <v>145.57</v>
      </c>
      <c r="C65" s="5" t="s">
        <v>12696</v>
      </c>
      <c r="D65" s="5" t="s">
        <v>12697</v>
      </c>
      <c r="E65" s="5" t="s">
        <v>12698</v>
      </c>
      <c r="F65" s="5" t="s">
        <v>12699</v>
      </c>
      <c r="G65" s="5" t="s">
        <v>3985</v>
      </c>
    </row>
    <row r="66" spans="1:7">
      <c r="A66" s="11">
        <v>45838</v>
      </c>
      <c r="B66" s="5">
        <v>143.19</v>
      </c>
      <c r="C66" s="5" t="s">
        <v>12700</v>
      </c>
      <c r="D66" s="5" t="s">
        <v>12701</v>
      </c>
      <c r="E66" s="5" t="s">
        <v>12702</v>
      </c>
      <c r="F66" s="5" t="s">
        <v>8554</v>
      </c>
      <c r="G66" s="5" t="s">
        <v>4720</v>
      </c>
    </row>
    <row r="67" spans="1:7">
      <c r="A67" s="11">
        <v>45835</v>
      </c>
      <c r="B67" s="5">
        <v>143.79</v>
      </c>
      <c r="C67" s="5" t="s">
        <v>12703</v>
      </c>
      <c r="D67" s="5" t="s">
        <v>12704</v>
      </c>
      <c r="E67" s="5" t="s">
        <v>12705</v>
      </c>
      <c r="F67" s="5" t="s">
        <v>9729</v>
      </c>
      <c r="G67" s="5" t="s">
        <v>6170</v>
      </c>
    </row>
    <row r="68" spans="1:7">
      <c r="A68" s="11">
        <v>45834</v>
      </c>
      <c r="B68" s="5">
        <v>144.44</v>
      </c>
      <c r="C68" s="5" t="s">
        <v>12706</v>
      </c>
      <c r="D68" s="5" t="s">
        <v>12707</v>
      </c>
      <c r="E68" s="5" t="s">
        <v>12708</v>
      </c>
      <c r="F68" s="5" t="s">
        <v>9336</v>
      </c>
      <c r="G68" s="5" t="s">
        <v>5939</v>
      </c>
    </row>
    <row r="69" spans="1:7">
      <c r="A69" s="11">
        <v>45833</v>
      </c>
      <c r="B69" s="5">
        <v>143.22999999999999</v>
      </c>
      <c r="C69" s="5" t="s">
        <v>12709</v>
      </c>
      <c r="D69" s="5" t="s">
        <v>12710</v>
      </c>
      <c r="E69" s="5" t="s">
        <v>12698</v>
      </c>
      <c r="F69" s="5" t="s">
        <v>9384</v>
      </c>
      <c r="G69" s="5" t="s">
        <v>3090</v>
      </c>
    </row>
    <row r="70" spans="1:7">
      <c r="A70" s="11">
        <v>45832</v>
      </c>
      <c r="B70" s="5">
        <v>143.55000000000001</v>
      </c>
      <c r="C70" s="5" t="s">
        <v>12711</v>
      </c>
      <c r="D70" s="5" t="s">
        <v>12712</v>
      </c>
      <c r="E70" s="5" t="s">
        <v>12713</v>
      </c>
      <c r="F70" s="5" t="s">
        <v>9213</v>
      </c>
      <c r="G70" s="5" t="s">
        <v>3824</v>
      </c>
    </row>
    <row r="71" spans="1:7">
      <c r="A71" s="11">
        <v>45831</v>
      </c>
      <c r="B71" s="5">
        <v>146.86000000000001</v>
      </c>
      <c r="C71" s="5" t="s">
        <v>12714</v>
      </c>
      <c r="D71" s="5" t="s">
        <v>12715</v>
      </c>
      <c r="E71" s="5" t="s">
        <v>12716</v>
      </c>
      <c r="F71" s="5" t="s">
        <v>9834</v>
      </c>
      <c r="G71" s="5" t="s">
        <v>5484</v>
      </c>
    </row>
    <row r="72" spans="1:7">
      <c r="A72" s="11">
        <v>45828</v>
      </c>
      <c r="B72" s="5">
        <v>149.55000000000001</v>
      </c>
      <c r="C72" s="5" t="s">
        <v>12717</v>
      </c>
      <c r="D72" s="5" t="s">
        <v>12623</v>
      </c>
      <c r="E72" s="5" t="s">
        <v>12718</v>
      </c>
      <c r="F72" s="5" t="s">
        <v>12719</v>
      </c>
      <c r="G72" s="5" t="s">
        <v>6161</v>
      </c>
    </row>
    <row r="73" spans="1:7">
      <c r="A73" s="11">
        <v>45826</v>
      </c>
      <c r="B73" s="5">
        <v>148.19</v>
      </c>
      <c r="C73" s="5" t="s">
        <v>12720</v>
      </c>
      <c r="D73" s="5" t="s">
        <v>12721</v>
      </c>
      <c r="E73" s="5" t="s">
        <v>12722</v>
      </c>
      <c r="F73" s="5" t="s">
        <v>12723</v>
      </c>
      <c r="G73" s="5" t="s">
        <v>3852</v>
      </c>
    </row>
    <row r="74" spans="1:7">
      <c r="A74" s="11">
        <v>45825</v>
      </c>
      <c r="B74" s="5">
        <v>148.85</v>
      </c>
      <c r="C74" s="5" t="s">
        <v>12724</v>
      </c>
      <c r="D74" s="5" t="s">
        <v>12725</v>
      </c>
      <c r="E74" s="5" t="s">
        <v>12726</v>
      </c>
      <c r="F74" s="5" t="s">
        <v>9076</v>
      </c>
      <c r="G74" s="5" t="s">
        <v>9761</v>
      </c>
    </row>
    <row r="75" spans="1:7">
      <c r="A75" s="11">
        <v>45824</v>
      </c>
      <c r="B75" s="5">
        <v>146.03</v>
      </c>
      <c r="C75" s="5" t="s">
        <v>12727</v>
      </c>
      <c r="D75" s="5" t="s">
        <v>12728</v>
      </c>
      <c r="E75" s="5" t="s">
        <v>12729</v>
      </c>
      <c r="F75" s="5" t="s">
        <v>12730</v>
      </c>
      <c r="G75" s="5" t="s">
        <v>2698</v>
      </c>
    </row>
    <row r="76" spans="1:7">
      <c r="A76" s="11">
        <v>45821</v>
      </c>
      <c r="B76" s="5">
        <v>145.91</v>
      </c>
      <c r="C76" s="5" t="s">
        <v>12731</v>
      </c>
      <c r="D76" s="5" t="s">
        <v>12732</v>
      </c>
      <c r="E76" s="5" t="s">
        <v>12711</v>
      </c>
      <c r="F76" s="5" t="s">
        <v>12733</v>
      </c>
      <c r="G76" s="5" t="s">
        <v>3741</v>
      </c>
    </row>
    <row r="77" spans="1:7">
      <c r="A77" s="11">
        <v>45820</v>
      </c>
      <c r="B77" s="5">
        <v>144.97</v>
      </c>
      <c r="C77" s="5" t="s">
        <v>12734</v>
      </c>
      <c r="D77" s="5" t="s">
        <v>12735</v>
      </c>
      <c r="E77" s="5" t="s">
        <v>12736</v>
      </c>
      <c r="F77" s="5" t="s">
        <v>12737</v>
      </c>
      <c r="G77" s="5" t="s">
        <v>4023</v>
      </c>
    </row>
    <row r="78" spans="1:7">
      <c r="A78" s="11">
        <v>45819</v>
      </c>
      <c r="B78" s="5">
        <v>144.78</v>
      </c>
      <c r="C78" s="5" t="s">
        <v>12738</v>
      </c>
      <c r="D78" s="5" t="s">
        <v>12739</v>
      </c>
      <c r="E78" s="5" t="s">
        <v>12740</v>
      </c>
      <c r="F78" s="5" t="s">
        <v>9303</v>
      </c>
      <c r="G78" s="5" t="s">
        <v>3052</v>
      </c>
    </row>
    <row r="79" spans="1:7">
      <c r="A79" s="11">
        <v>45818</v>
      </c>
      <c r="B79" s="5">
        <v>143.35</v>
      </c>
      <c r="C79" s="5" t="s">
        <v>12741</v>
      </c>
      <c r="D79" s="5" t="s">
        <v>12742</v>
      </c>
      <c r="E79" s="5" t="s">
        <v>12743</v>
      </c>
      <c r="F79" s="5" t="s">
        <v>12723</v>
      </c>
      <c r="G79" s="5" t="s">
        <v>3221</v>
      </c>
    </row>
    <row r="80" spans="1:7">
      <c r="A80" s="11">
        <v>45817</v>
      </c>
      <c r="B80" s="5">
        <v>140.76</v>
      </c>
      <c r="C80" s="5" t="s">
        <v>12744</v>
      </c>
      <c r="D80" s="5" t="s">
        <v>12745</v>
      </c>
      <c r="E80" s="5" t="s">
        <v>12746</v>
      </c>
      <c r="F80" s="5" t="s">
        <v>5659</v>
      </c>
      <c r="G80" s="5" t="s">
        <v>3199</v>
      </c>
    </row>
    <row r="81" spans="1:7">
      <c r="A81" s="11">
        <v>45814</v>
      </c>
      <c r="B81" s="5">
        <v>140.21</v>
      </c>
      <c r="C81" s="5" t="s">
        <v>12747</v>
      </c>
      <c r="D81" s="5" t="s">
        <v>12748</v>
      </c>
      <c r="E81" s="5" t="s">
        <v>12747</v>
      </c>
      <c r="F81" s="5" t="s">
        <v>9080</v>
      </c>
      <c r="G81" s="5" t="s">
        <v>4600</v>
      </c>
    </row>
    <row r="82" spans="1:7">
      <c r="A82" s="11">
        <v>45813</v>
      </c>
      <c r="B82" s="5">
        <v>136.9</v>
      </c>
      <c r="C82" s="5" t="s">
        <v>12749</v>
      </c>
      <c r="D82" s="5" t="s">
        <v>12750</v>
      </c>
      <c r="E82" s="5" t="s">
        <v>12751</v>
      </c>
      <c r="F82" s="5" t="s">
        <v>9505</v>
      </c>
      <c r="G82" s="5" t="s">
        <v>3926</v>
      </c>
    </row>
    <row r="83" spans="1:7">
      <c r="A83" s="11">
        <v>45812</v>
      </c>
      <c r="B83" s="5">
        <v>137.37</v>
      </c>
      <c r="C83" s="5" t="s">
        <v>12752</v>
      </c>
      <c r="D83" s="5" t="s">
        <v>12753</v>
      </c>
      <c r="E83" s="5" t="s">
        <v>12754</v>
      </c>
      <c r="F83" s="5" t="s">
        <v>12755</v>
      </c>
      <c r="G83" s="5" t="s">
        <v>6945</v>
      </c>
    </row>
    <row r="84" spans="1:7">
      <c r="A84" s="11">
        <v>45811</v>
      </c>
      <c r="B84" s="5">
        <v>139.55000000000001</v>
      </c>
      <c r="C84" s="5" t="s">
        <v>12756</v>
      </c>
      <c r="D84" s="5" t="s">
        <v>12757</v>
      </c>
      <c r="E84" s="5" t="s">
        <v>12758</v>
      </c>
      <c r="F84" s="5" t="s">
        <v>12759</v>
      </c>
      <c r="G84" s="5" t="s">
        <v>4157</v>
      </c>
    </row>
    <row r="85" spans="1:7">
      <c r="A85" s="11">
        <v>45810</v>
      </c>
      <c r="B85" s="5">
        <v>137.84</v>
      </c>
      <c r="C85" s="5" t="s">
        <v>12760</v>
      </c>
      <c r="D85" s="5" t="s">
        <v>12761</v>
      </c>
      <c r="E85" s="5" t="s">
        <v>12762</v>
      </c>
      <c r="F85" s="5" t="s">
        <v>8863</v>
      </c>
      <c r="G85" s="5" t="s">
        <v>6030</v>
      </c>
    </row>
    <row r="86" spans="1:7">
      <c r="A86" s="11">
        <v>45807</v>
      </c>
      <c r="B86" s="5">
        <v>136.69999999999999</v>
      </c>
      <c r="C86" s="5" t="s">
        <v>12763</v>
      </c>
      <c r="D86" s="5" t="s">
        <v>12764</v>
      </c>
      <c r="E86" s="5" t="s">
        <v>12765</v>
      </c>
      <c r="F86" s="5" t="s">
        <v>12766</v>
      </c>
      <c r="G86" s="5" t="s">
        <v>3393</v>
      </c>
    </row>
    <row r="87" spans="1:7">
      <c r="A87" s="11">
        <v>45806</v>
      </c>
      <c r="B87" s="5">
        <v>137.91</v>
      </c>
      <c r="C87" s="5" t="s">
        <v>12767</v>
      </c>
      <c r="D87" s="5" t="s">
        <v>12768</v>
      </c>
      <c r="E87" s="5" t="s">
        <v>12769</v>
      </c>
      <c r="F87" s="5" t="s">
        <v>12770</v>
      </c>
      <c r="G87" s="5" t="s">
        <v>3238</v>
      </c>
    </row>
    <row r="88" spans="1:7">
      <c r="A88" s="11">
        <v>45805</v>
      </c>
      <c r="B88" s="5">
        <v>136.02000000000001</v>
      </c>
      <c r="C88" s="5" t="s">
        <v>12771</v>
      </c>
      <c r="D88" s="5" t="s">
        <v>12772</v>
      </c>
      <c r="E88" s="5" t="s">
        <v>12773</v>
      </c>
      <c r="F88" s="5" t="s">
        <v>11291</v>
      </c>
      <c r="G88" s="5" t="s">
        <v>5405</v>
      </c>
    </row>
    <row r="89" spans="1:7">
      <c r="A89" s="11">
        <v>45804</v>
      </c>
      <c r="B89" s="5">
        <v>137.83000000000001</v>
      </c>
      <c r="C89" s="5" t="s">
        <v>12774</v>
      </c>
      <c r="D89" s="5" t="s">
        <v>12775</v>
      </c>
      <c r="E89" s="5" t="s">
        <v>12776</v>
      </c>
      <c r="F89" s="5" t="s">
        <v>8557</v>
      </c>
      <c r="G89" s="5" t="s">
        <v>3678</v>
      </c>
    </row>
    <row r="90" spans="1:7">
      <c r="A90" s="11">
        <v>45800</v>
      </c>
      <c r="B90" s="5">
        <v>136.54</v>
      </c>
      <c r="C90" s="5" t="s">
        <v>12777</v>
      </c>
      <c r="D90" s="5" t="s">
        <v>12778</v>
      </c>
      <c r="E90" s="5" t="s">
        <v>12779</v>
      </c>
      <c r="F90" s="5" t="s">
        <v>12582</v>
      </c>
      <c r="G90" s="5" t="s">
        <v>6161</v>
      </c>
    </row>
    <row r="91" spans="1:7">
      <c r="A91" s="11">
        <v>45799</v>
      </c>
      <c r="B91" s="5">
        <v>135.29</v>
      </c>
      <c r="C91" s="5" t="s">
        <v>12780</v>
      </c>
      <c r="D91" s="5" t="s">
        <v>12781</v>
      </c>
      <c r="E91" s="5" t="s">
        <v>12782</v>
      </c>
      <c r="F91" s="5" t="s">
        <v>12783</v>
      </c>
      <c r="G91" s="5" t="s">
        <v>3570</v>
      </c>
    </row>
    <row r="92" spans="1:7">
      <c r="A92" s="11">
        <v>45798</v>
      </c>
      <c r="B92" s="5">
        <v>135.56</v>
      </c>
      <c r="C92" s="5" t="s">
        <v>12784</v>
      </c>
      <c r="D92" s="5" t="s">
        <v>12785</v>
      </c>
      <c r="E92" s="5" t="s">
        <v>12786</v>
      </c>
      <c r="F92" s="5" t="s">
        <v>12062</v>
      </c>
      <c r="G92" s="5" t="s">
        <v>9319</v>
      </c>
    </row>
    <row r="93" spans="1:7">
      <c r="A93" s="11">
        <v>45797</v>
      </c>
      <c r="B93" s="5">
        <v>137.27000000000001</v>
      </c>
      <c r="C93" s="5" t="s">
        <v>12750</v>
      </c>
      <c r="D93" s="5" t="s">
        <v>12787</v>
      </c>
      <c r="E93" s="5" t="s">
        <v>12788</v>
      </c>
      <c r="F93" s="5" t="s">
        <v>11549</v>
      </c>
      <c r="G93" s="5" t="s">
        <v>3393</v>
      </c>
    </row>
    <row r="94" spans="1:7">
      <c r="A94" s="11">
        <v>45796</v>
      </c>
      <c r="B94" s="5">
        <v>138.49</v>
      </c>
      <c r="C94" s="5" t="s">
        <v>12789</v>
      </c>
      <c r="D94" s="5" t="s">
        <v>12790</v>
      </c>
      <c r="E94" s="5" t="s">
        <v>12791</v>
      </c>
      <c r="F94" s="5" t="s">
        <v>12792</v>
      </c>
      <c r="G94" s="5" t="s">
        <v>4442</v>
      </c>
    </row>
    <row r="95" spans="1:7">
      <c r="A95" s="11">
        <v>45793</v>
      </c>
      <c r="B95" s="5">
        <v>142.1</v>
      </c>
      <c r="C95" s="5" t="s">
        <v>12793</v>
      </c>
      <c r="D95" s="5" t="s">
        <v>12794</v>
      </c>
      <c r="E95" s="5" t="s">
        <v>12795</v>
      </c>
      <c r="F95" s="5" t="s">
        <v>5655</v>
      </c>
      <c r="G95" s="5" t="s">
        <v>3427</v>
      </c>
    </row>
    <row r="96" spans="1:7">
      <c r="A96" s="11">
        <v>45792</v>
      </c>
      <c r="B96" s="5">
        <v>142.26</v>
      </c>
      <c r="C96" s="5" t="s">
        <v>12796</v>
      </c>
      <c r="D96" s="5" t="s">
        <v>12797</v>
      </c>
      <c r="E96" s="5" t="s">
        <v>12798</v>
      </c>
      <c r="F96" s="5" t="s">
        <v>8600</v>
      </c>
      <c r="G96" s="5" t="s">
        <v>3100</v>
      </c>
    </row>
    <row r="97" spans="1:7">
      <c r="A97" s="11">
        <v>45791</v>
      </c>
      <c r="B97" s="5">
        <v>141.66999999999999</v>
      </c>
      <c r="C97" s="5" t="s">
        <v>12799</v>
      </c>
      <c r="D97" s="5" t="s">
        <v>12800</v>
      </c>
      <c r="E97" s="5" t="s">
        <v>12801</v>
      </c>
      <c r="F97" s="5" t="s">
        <v>8373</v>
      </c>
      <c r="G97" s="5" t="s">
        <v>3542</v>
      </c>
    </row>
    <row r="98" spans="1:7">
      <c r="A98" s="11">
        <v>45790</v>
      </c>
      <c r="B98" s="5">
        <v>142.35</v>
      </c>
      <c r="C98" s="5" t="s">
        <v>12802</v>
      </c>
      <c r="D98" s="5" t="s">
        <v>12803</v>
      </c>
      <c r="E98" s="5" t="s">
        <v>12804</v>
      </c>
      <c r="F98" s="5" t="s">
        <v>12805</v>
      </c>
      <c r="G98" s="5" t="s">
        <v>2993</v>
      </c>
    </row>
    <row r="99" spans="1:7">
      <c r="A99" s="11">
        <v>45789</v>
      </c>
      <c r="B99" s="5">
        <v>141.62</v>
      </c>
      <c r="C99" s="5" t="s">
        <v>12806</v>
      </c>
      <c r="D99" s="5" t="s">
        <v>12807</v>
      </c>
      <c r="E99" s="5" t="s">
        <v>12808</v>
      </c>
      <c r="F99" s="5" t="s">
        <v>12809</v>
      </c>
      <c r="G99" s="5" t="s">
        <v>10037</v>
      </c>
    </row>
    <row r="100" spans="1:7">
      <c r="A100" s="11">
        <v>45786</v>
      </c>
      <c r="B100" s="5">
        <v>138.49</v>
      </c>
      <c r="C100" s="5" t="s">
        <v>12810</v>
      </c>
      <c r="D100" s="5" t="s">
        <v>12811</v>
      </c>
      <c r="E100" s="5" t="s">
        <v>12812</v>
      </c>
      <c r="F100" s="5" t="s">
        <v>8866</v>
      </c>
      <c r="G100" s="5" t="s">
        <v>5630</v>
      </c>
    </row>
    <row r="101" spans="1:7">
      <c r="A101" s="11">
        <v>45785</v>
      </c>
      <c r="B101" s="5">
        <v>137.04</v>
      </c>
      <c r="C101" s="5" t="s">
        <v>12813</v>
      </c>
      <c r="D101" s="5" t="s">
        <v>12814</v>
      </c>
      <c r="E101" s="5" t="s">
        <v>12815</v>
      </c>
      <c r="F101" s="5" t="s">
        <v>8894</v>
      </c>
      <c r="G101" s="5" t="s">
        <v>6161</v>
      </c>
    </row>
    <row r="102" spans="1:7">
      <c r="A102" s="11">
        <v>45784</v>
      </c>
      <c r="B102" s="5">
        <v>135.79</v>
      </c>
      <c r="C102" s="5" t="s">
        <v>12816</v>
      </c>
      <c r="D102" s="5" t="s">
        <v>12817</v>
      </c>
      <c r="E102" s="5" t="s">
        <v>12818</v>
      </c>
      <c r="F102" s="5" t="s">
        <v>9565</v>
      </c>
      <c r="G102" s="5" t="s">
        <v>5848</v>
      </c>
    </row>
    <row r="103" spans="1:7">
      <c r="A103" s="11">
        <v>45783</v>
      </c>
      <c r="B103" s="5">
        <v>135.6</v>
      </c>
      <c r="C103" s="5" t="s">
        <v>12819</v>
      </c>
      <c r="D103" s="5" t="s">
        <v>12820</v>
      </c>
      <c r="E103" s="5" t="s">
        <v>12821</v>
      </c>
      <c r="F103" s="5" t="s">
        <v>7467</v>
      </c>
      <c r="G103" s="5" t="s">
        <v>3630</v>
      </c>
    </row>
    <row r="104" spans="1:7">
      <c r="A104" s="11">
        <v>45782</v>
      </c>
      <c r="B104" s="5">
        <v>135.5</v>
      </c>
      <c r="C104" s="5" t="s">
        <v>12822</v>
      </c>
      <c r="D104" s="5" t="s">
        <v>12823</v>
      </c>
      <c r="E104" s="5" t="s">
        <v>12824</v>
      </c>
      <c r="F104" s="5" t="s">
        <v>12004</v>
      </c>
      <c r="G104" s="5" t="s">
        <v>12384</v>
      </c>
    </row>
    <row r="105" spans="1:7">
      <c r="A105" s="11">
        <v>45779</v>
      </c>
      <c r="B105" s="5">
        <v>138.5</v>
      </c>
      <c r="C105" s="5" t="s">
        <v>12825</v>
      </c>
      <c r="D105" s="5" t="s">
        <v>12826</v>
      </c>
      <c r="E105" s="5" t="s">
        <v>12827</v>
      </c>
      <c r="F105" s="5" t="s">
        <v>12828</v>
      </c>
      <c r="G105" s="5" t="s">
        <v>3081</v>
      </c>
    </row>
    <row r="106" spans="1:7">
      <c r="A106" s="11">
        <v>45778</v>
      </c>
      <c r="B106" s="5">
        <v>136.26</v>
      </c>
      <c r="C106" s="5" t="s">
        <v>12829</v>
      </c>
      <c r="D106" s="5" t="s">
        <v>12830</v>
      </c>
      <c r="E106" s="5" t="s">
        <v>12831</v>
      </c>
      <c r="F106" s="5" t="s">
        <v>8614</v>
      </c>
      <c r="G106" s="5" t="s">
        <v>3659</v>
      </c>
    </row>
    <row r="107" spans="1:7">
      <c r="A107" s="11">
        <v>45777</v>
      </c>
      <c r="B107" s="5">
        <v>136.06</v>
      </c>
      <c r="C107" s="5" t="s">
        <v>12832</v>
      </c>
      <c r="D107" s="5" t="s">
        <v>12749</v>
      </c>
      <c r="E107" s="5" t="s">
        <v>12833</v>
      </c>
      <c r="F107" s="5" t="s">
        <v>9787</v>
      </c>
      <c r="G107" s="5" t="s">
        <v>10297</v>
      </c>
    </row>
    <row r="108" spans="1:7">
      <c r="A108" s="11">
        <v>45776</v>
      </c>
      <c r="B108" s="5">
        <v>139.30000000000001</v>
      </c>
      <c r="C108" s="5" t="s">
        <v>12761</v>
      </c>
      <c r="D108" s="5" t="s">
        <v>12834</v>
      </c>
      <c r="E108" s="5" t="s">
        <v>12835</v>
      </c>
      <c r="F108" s="5" t="s">
        <v>9188</v>
      </c>
      <c r="G108" s="5" t="s">
        <v>4307</v>
      </c>
    </row>
    <row r="109" spans="1:7">
      <c r="A109" s="11">
        <v>45775</v>
      </c>
      <c r="B109" s="5">
        <v>140.1</v>
      </c>
      <c r="C109" s="5" t="s">
        <v>12836</v>
      </c>
      <c r="D109" s="5" t="s">
        <v>12837</v>
      </c>
      <c r="E109" s="5" t="s">
        <v>12838</v>
      </c>
      <c r="F109" s="5" t="s">
        <v>8521</v>
      </c>
      <c r="G109" s="5" t="s">
        <v>5066</v>
      </c>
    </row>
    <row r="110" spans="1:7">
      <c r="A110" s="11">
        <v>45772</v>
      </c>
      <c r="B110" s="5">
        <v>138.72999999999999</v>
      </c>
      <c r="C110" s="5" t="s">
        <v>12839</v>
      </c>
      <c r="D110" s="5" t="s">
        <v>12840</v>
      </c>
      <c r="E110" s="5" t="s">
        <v>12841</v>
      </c>
      <c r="F110" s="5" t="s">
        <v>11291</v>
      </c>
      <c r="G110" s="5" t="s">
        <v>2855</v>
      </c>
    </row>
    <row r="111" spans="1:7">
      <c r="A111" s="11">
        <v>45771</v>
      </c>
      <c r="B111" s="5">
        <v>139.07</v>
      </c>
      <c r="C111" s="5" t="s">
        <v>12842</v>
      </c>
      <c r="D111" s="5" t="s">
        <v>12843</v>
      </c>
      <c r="E111" s="5" t="s">
        <v>12844</v>
      </c>
      <c r="F111" s="5" t="s">
        <v>8692</v>
      </c>
      <c r="G111" s="5" t="s">
        <v>6424</v>
      </c>
    </row>
    <row r="112" spans="1:7">
      <c r="A112" s="11">
        <v>45770</v>
      </c>
      <c r="B112" s="5">
        <v>136.68</v>
      </c>
      <c r="C112" s="5" t="s">
        <v>12845</v>
      </c>
      <c r="D112" s="5" t="s">
        <v>12846</v>
      </c>
      <c r="E112" s="5" t="s">
        <v>12847</v>
      </c>
      <c r="F112" s="5" t="s">
        <v>12848</v>
      </c>
      <c r="G112" s="5" t="s">
        <v>6170</v>
      </c>
    </row>
    <row r="113" spans="1:7">
      <c r="A113" s="11">
        <v>45769</v>
      </c>
      <c r="B113" s="5">
        <v>137.30000000000001</v>
      </c>
      <c r="C113" s="5" t="s">
        <v>12849</v>
      </c>
      <c r="D113" s="5" t="s">
        <v>12850</v>
      </c>
      <c r="E113" s="5" t="s">
        <v>12851</v>
      </c>
      <c r="F113" s="5" t="s">
        <v>8580</v>
      </c>
      <c r="G113" s="5" t="s">
        <v>12852</v>
      </c>
    </row>
    <row r="114" spans="1:7">
      <c r="A114" s="11">
        <v>45768</v>
      </c>
      <c r="B114" s="5">
        <v>133.72999999999999</v>
      </c>
      <c r="C114" s="5" t="s">
        <v>12853</v>
      </c>
      <c r="D114" s="5" t="s">
        <v>12854</v>
      </c>
      <c r="E114" s="5" t="s">
        <v>12855</v>
      </c>
      <c r="F114" s="5" t="s">
        <v>12856</v>
      </c>
      <c r="G114" s="5" t="s">
        <v>12857</v>
      </c>
    </row>
    <row r="115" spans="1:7">
      <c r="A115" s="11">
        <v>45764</v>
      </c>
      <c r="B115" s="5">
        <v>137.87</v>
      </c>
      <c r="C115" s="5" t="s">
        <v>12858</v>
      </c>
      <c r="D115" s="5" t="s">
        <v>12859</v>
      </c>
      <c r="E115" s="5" t="s">
        <v>12860</v>
      </c>
      <c r="F115" s="5" t="s">
        <v>12861</v>
      </c>
      <c r="G115" s="5" t="s">
        <v>8672</v>
      </c>
    </row>
    <row r="116" spans="1:7">
      <c r="A116" s="11">
        <v>45763</v>
      </c>
      <c r="B116" s="5">
        <v>135.36000000000001</v>
      </c>
      <c r="C116" s="5" t="s">
        <v>12862</v>
      </c>
      <c r="D116" s="5" t="s">
        <v>12863</v>
      </c>
      <c r="E116" s="5" t="s">
        <v>12864</v>
      </c>
      <c r="F116" s="5" t="s">
        <v>8461</v>
      </c>
      <c r="G116" s="5" t="s">
        <v>2748</v>
      </c>
    </row>
    <row r="117" spans="1:7">
      <c r="A117" s="11">
        <v>45762</v>
      </c>
      <c r="B117" s="5">
        <v>134.54</v>
      </c>
      <c r="C117" s="5" t="s">
        <v>12865</v>
      </c>
      <c r="D117" s="5" t="s">
        <v>12866</v>
      </c>
      <c r="E117" s="5" t="s">
        <v>12867</v>
      </c>
      <c r="F117" s="5" t="s">
        <v>12868</v>
      </c>
      <c r="G117" s="5" t="s">
        <v>4513</v>
      </c>
    </row>
    <row r="118" spans="1:7">
      <c r="A118" s="11">
        <v>45761</v>
      </c>
      <c r="B118" s="5">
        <v>135.32</v>
      </c>
      <c r="C118" s="5" t="s">
        <v>12869</v>
      </c>
      <c r="D118" s="5" t="s">
        <v>12870</v>
      </c>
      <c r="E118" s="5" t="s">
        <v>12871</v>
      </c>
      <c r="F118" s="5" t="s">
        <v>11568</v>
      </c>
      <c r="G118" s="5" t="s">
        <v>3110</v>
      </c>
    </row>
    <row r="119" spans="1:7">
      <c r="A119" s="11">
        <v>45758</v>
      </c>
      <c r="B119" s="5">
        <v>135.63</v>
      </c>
      <c r="C119" s="5" t="s">
        <v>12872</v>
      </c>
      <c r="D119" s="5" t="s">
        <v>12791</v>
      </c>
      <c r="E119" s="5" t="s">
        <v>12873</v>
      </c>
      <c r="F119" s="5" t="s">
        <v>12874</v>
      </c>
      <c r="G119" s="5" t="s">
        <v>2895</v>
      </c>
    </row>
    <row r="120" spans="1:7">
      <c r="A120" s="11">
        <v>45757</v>
      </c>
      <c r="B120" s="5">
        <v>134.97999999999999</v>
      </c>
      <c r="C120" s="5" t="s">
        <v>12875</v>
      </c>
      <c r="D120" s="5" t="s">
        <v>12876</v>
      </c>
      <c r="E120" s="5" t="s">
        <v>12877</v>
      </c>
      <c r="F120" s="5" t="s">
        <v>8203</v>
      </c>
      <c r="G120" s="5" t="s">
        <v>12878</v>
      </c>
    </row>
    <row r="121" spans="1:7">
      <c r="A121" s="11">
        <v>45756</v>
      </c>
      <c r="B121" s="5">
        <v>146.03</v>
      </c>
      <c r="C121" s="5" t="s">
        <v>12879</v>
      </c>
      <c r="D121" s="5" t="s">
        <v>12880</v>
      </c>
      <c r="E121" s="5" t="s">
        <v>12881</v>
      </c>
      <c r="F121" s="5" t="s">
        <v>5897</v>
      </c>
      <c r="G121" s="5" t="s">
        <v>12334</v>
      </c>
    </row>
    <row r="122" spans="1:7">
      <c r="A122" s="11">
        <v>45755</v>
      </c>
      <c r="B122" s="5">
        <v>136.93</v>
      </c>
      <c r="C122" s="5" t="s">
        <v>12882</v>
      </c>
      <c r="D122" s="5" t="s">
        <v>12883</v>
      </c>
      <c r="E122" s="5" t="s">
        <v>12884</v>
      </c>
      <c r="F122" s="5" t="s">
        <v>8182</v>
      </c>
      <c r="G122" s="5" t="s">
        <v>8824</v>
      </c>
    </row>
    <row r="123" spans="1:7">
      <c r="A123" s="11">
        <v>45754</v>
      </c>
      <c r="B123" s="5">
        <v>140.15</v>
      </c>
      <c r="C123" s="5" t="s">
        <v>12885</v>
      </c>
      <c r="D123" s="5" t="s">
        <v>12886</v>
      </c>
      <c r="E123" s="5" t="s">
        <v>12887</v>
      </c>
      <c r="F123" s="5" t="s">
        <v>6438</v>
      </c>
      <c r="G123" s="5" t="s">
        <v>12470</v>
      </c>
    </row>
    <row r="124" spans="1:7">
      <c r="A124" s="11">
        <v>45751</v>
      </c>
      <c r="B124" s="5">
        <v>143.28</v>
      </c>
      <c r="C124" s="5" t="s">
        <v>12888</v>
      </c>
      <c r="D124" s="5" t="s">
        <v>12889</v>
      </c>
      <c r="E124" s="5" t="s">
        <v>12890</v>
      </c>
      <c r="F124" s="5" t="s">
        <v>12891</v>
      </c>
      <c r="G124" s="5" t="s">
        <v>12892</v>
      </c>
    </row>
    <row r="125" spans="1:7">
      <c r="A125" s="11">
        <v>45750</v>
      </c>
      <c r="B125" s="5">
        <v>156.12</v>
      </c>
      <c r="C125" s="5" t="s">
        <v>12893</v>
      </c>
      <c r="D125" s="5" t="s">
        <v>12894</v>
      </c>
      <c r="E125" s="5" t="s">
        <v>12895</v>
      </c>
      <c r="F125" s="5" t="s">
        <v>12896</v>
      </c>
      <c r="G125" s="5" t="s">
        <v>12897</v>
      </c>
    </row>
    <row r="126" spans="1:7">
      <c r="A126" s="11">
        <v>45749</v>
      </c>
      <c r="B126" s="5">
        <v>166.47</v>
      </c>
      <c r="C126" s="5" t="s">
        <v>12898</v>
      </c>
      <c r="D126" s="5" t="s">
        <v>12899</v>
      </c>
      <c r="E126" s="5" t="s">
        <v>12900</v>
      </c>
      <c r="F126" s="5" t="s">
        <v>9394</v>
      </c>
      <c r="G126" s="5" t="s">
        <v>3076</v>
      </c>
    </row>
    <row r="127" spans="1:7">
      <c r="A127" s="11">
        <v>45748</v>
      </c>
      <c r="B127" s="5">
        <v>168.51</v>
      </c>
      <c r="C127" s="5" t="s">
        <v>12901</v>
      </c>
      <c r="D127" s="5" t="s">
        <v>12902</v>
      </c>
      <c r="E127" s="5" t="s">
        <v>12903</v>
      </c>
      <c r="F127" s="5" t="s">
        <v>11601</v>
      </c>
      <c r="G127" s="5" t="s">
        <v>4855</v>
      </c>
    </row>
    <row r="128" spans="1:7">
      <c r="A128" s="11">
        <v>45747</v>
      </c>
      <c r="B128" s="5">
        <v>167.29</v>
      </c>
      <c r="C128" s="5" t="s">
        <v>12904</v>
      </c>
      <c r="D128" s="5" t="s">
        <v>12905</v>
      </c>
      <c r="E128" s="5" t="s">
        <v>12906</v>
      </c>
      <c r="F128" s="5" t="s">
        <v>12907</v>
      </c>
      <c r="G128" s="5" t="s">
        <v>4340</v>
      </c>
    </row>
    <row r="129" spans="1:7">
      <c r="A129" s="11">
        <v>45744</v>
      </c>
      <c r="B129" s="5">
        <v>166.09</v>
      </c>
      <c r="C129" s="5" t="s">
        <v>12908</v>
      </c>
      <c r="D129" s="5" t="s">
        <v>12909</v>
      </c>
      <c r="E129" s="5" t="s">
        <v>12910</v>
      </c>
      <c r="F129" s="5" t="s">
        <v>12911</v>
      </c>
      <c r="G129" s="5" t="s">
        <v>3926</v>
      </c>
    </row>
    <row r="130" spans="1:7">
      <c r="A130" s="11">
        <v>45743</v>
      </c>
      <c r="B130" s="5">
        <v>166.65</v>
      </c>
      <c r="C130" s="5" t="s">
        <v>12912</v>
      </c>
      <c r="D130" s="5" t="s">
        <v>12913</v>
      </c>
      <c r="E130" s="5" t="s">
        <v>12900</v>
      </c>
      <c r="F130" s="5" t="s">
        <v>9001</v>
      </c>
      <c r="G130" s="5" t="s">
        <v>4986</v>
      </c>
    </row>
    <row r="131" spans="1:7">
      <c r="A131" s="11">
        <v>45742</v>
      </c>
      <c r="B131" s="5">
        <v>167.97</v>
      </c>
      <c r="C131" s="5" t="s">
        <v>12914</v>
      </c>
      <c r="D131" s="5" t="s">
        <v>4785</v>
      </c>
      <c r="E131" s="5" t="s">
        <v>12912</v>
      </c>
      <c r="F131" s="5" t="s">
        <v>12915</v>
      </c>
      <c r="G131" s="5" t="s">
        <v>4223</v>
      </c>
    </row>
    <row r="132" spans="1:7">
      <c r="A132" s="11">
        <v>45741</v>
      </c>
      <c r="B132" s="5">
        <v>165.94</v>
      </c>
      <c r="C132" s="5" t="s">
        <v>12916</v>
      </c>
      <c r="D132" s="5" t="s">
        <v>12917</v>
      </c>
      <c r="E132" s="5" t="s">
        <v>12918</v>
      </c>
      <c r="F132" s="5" t="s">
        <v>8939</v>
      </c>
      <c r="G132" s="5" t="s">
        <v>5095</v>
      </c>
    </row>
    <row r="133" spans="1:7">
      <c r="A133" s="11">
        <v>45740</v>
      </c>
      <c r="B133" s="5">
        <v>165.02</v>
      </c>
      <c r="C133" s="5" t="s">
        <v>12919</v>
      </c>
      <c r="D133" s="5" t="s">
        <v>12920</v>
      </c>
      <c r="E133" s="5" t="s">
        <v>12921</v>
      </c>
      <c r="F133" s="5" t="s">
        <v>12922</v>
      </c>
      <c r="G133" s="5" t="s">
        <v>3436</v>
      </c>
    </row>
    <row r="134" spans="1:7">
      <c r="A134" s="11">
        <v>45737</v>
      </c>
      <c r="B134" s="5">
        <v>164.75</v>
      </c>
      <c r="C134" s="5" t="s">
        <v>12923</v>
      </c>
      <c r="D134" s="5" t="s">
        <v>12924</v>
      </c>
      <c r="E134" s="5" t="s">
        <v>12925</v>
      </c>
      <c r="F134" s="5" t="s">
        <v>5396</v>
      </c>
      <c r="G134" s="5" t="s">
        <v>4729</v>
      </c>
    </row>
    <row r="135" spans="1:7">
      <c r="A135" s="11">
        <v>45736</v>
      </c>
      <c r="B135" s="5">
        <v>164.77</v>
      </c>
      <c r="C135" s="5" t="s">
        <v>12926</v>
      </c>
      <c r="D135" s="5" t="s">
        <v>12927</v>
      </c>
      <c r="E135" s="5" t="s">
        <v>12928</v>
      </c>
      <c r="F135" s="5" t="s">
        <v>9891</v>
      </c>
      <c r="G135" s="5" t="s">
        <v>3216</v>
      </c>
    </row>
    <row r="136" spans="1:7">
      <c r="A136" s="11">
        <v>45735</v>
      </c>
      <c r="B136" s="5">
        <v>164.05</v>
      </c>
      <c r="C136" s="5" t="s">
        <v>12929</v>
      </c>
      <c r="D136" s="5" t="s">
        <v>12930</v>
      </c>
      <c r="E136" s="5" t="s">
        <v>12931</v>
      </c>
      <c r="F136" s="5" t="s">
        <v>9869</v>
      </c>
      <c r="G136" s="5" t="s">
        <v>7378</v>
      </c>
    </row>
    <row r="137" spans="1:7">
      <c r="A137" s="11">
        <v>45734</v>
      </c>
      <c r="B137" s="5">
        <v>160.81</v>
      </c>
      <c r="C137" s="5" t="s">
        <v>12932</v>
      </c>
      <c r="D137" s="5" t="s">
        <v>12933</v>
      </c>
      <c r="E137" s="5" t="s">
        <v>12934</v>
      </c>
      <c r="F137" s="5" t="s">
        <v>9535</v>
      </c>
      <c r="G137" s="5" t="s">
        <v>5179</v>
      </c>
    </row>
    <row r="138" spans="1:7">
      <c r="A138" s="11">
        <v>45733</v>
      </c>
      <c r="B138" s="5">
        <v>158.72</v>
      </c>
      <c r="C138" s="5" t="s">
        <v>12935</v>
      </c>
      <c r="D138" s="5" t="s">
        <v>12570</v>
      </c>
      <c r="E138" s="5" t="s">
        <v>12936</v>
      </c>
      <c r="F138" s="5" t="s">
        <v>12937</v>
      </c>
      <c r="G138" s="5" t="s">
        <v>6670</v>
      </c>
    </row>
    <row r="139" spans="1:7">
      <c r="A139" s="11">
        <v>45730</v>
      </c>
      <c r="B139" s="5">
        <v>157.02000000000001</v>
      </c>
      <c r="C139" s="5" t="s">
        <v>12611</v>
      </c>
      <c r="D139" s="5" t="s">
        <v>12938</v>
      </c>
      <c r="E139" s="5" t="s">
        <v>12939</v>
      </c>
      <c r="F139" s="5" t="s">
        <v>8377</v>
      </c>
      <c r="G139" s="5" t="s">
        <v>2998</v>
      </c>
    </row>
    <row r="140" spans="1:7">
      <c r="A140" s="11">
        <v>45729</v>
      </c>
      <c r="B140" s="5">
        <v>153.61000000000001</v>
      </c>
      <c r="C140" s="5" t="s">
        <v>12940</v>
      </c>
      <c r="D140" s="5" t="s">
        <v>12941</v>
      </c>
      <c r="E140" s="5" t="s">
        <v>12942</v>
      </c>
      <c r="F140" s="5" t="s">
        <v>11729</v>
      </c>
      <c r="G140" s="5" t="s">
        <v>2942</v>
      </c>
    </row>
    <row r="141" spans="1:7">
      <c r="A141" s="11">
        <v>45728</v>
      </c>
      <c r="B141" s="5">
        <v>152.66999999999999</v>
      </c>
      <c r="C141" s="5" t="s">
        <v>12943</v>
      </c>
      <c r="D141" s="5" t="s">
        <v>12944</v>
      </c>
      <c r="E141" s="5" t="s">
        <v>12945</v>
      </c>
      <c r="F141" s="5" t="s">
        <v>12946</v>
      </c>
      <c r="G141" s="5" t="s">
        <v>3139</v>
      </c>
    </row>
    <row r="142" spans="1:7">
      <c r="A142" s="11">
        <v>45727</v>
      </c>
      <c r="B142" s="5">
        <v>154.08000000000001</v>
      </c>
      <c r="C142" s="5" t="s">
        <v>12947</v>
      </c>
      <c r="D142" s="5" t="s">
        <v>12948</v>
      </c>
      <c r="E142" s="5" t="s">
        <v>12615</v>
      </c>
      <c r="F142" s="5" t="s">
        <v>12949</v>
      </c>
      <c r="G142" s="5" t="s">
        <v>12637</v>
      </c>
    </row>
    <row r="143" spans="1:7">
      <c r="A143" s="11">
        <v>45726</v>
      </c>
      <c r="B143" s="5">
        <v>157.57</v>
      </c>
      <c r="C143" s="5" t="s">
        <v>12950</v>
      </c>
      <c r="D143" s="5" t="s">
        <v>12951</v>
      </c>
      <c r="E143" s="5" t="s">
        <v>12952</v>
      </c>
      <c r="F143" s="5" t="s">
        <v>7515</v>
      </c>
      <c r="G143" s="5" t="s">
        <v>4664</v>
      </c>
    </row>
    <row r="144" spans="1:7">
      <c r="A144" s="11">
        <v>45723</v>
      </c>
      <c r="B144" s="5">
        <v>156.34</v>
      </c>
      <c r="C144" s="5" t="s">
        <v>12953</v>
      </c>
      <c r="D144" s="5" t="s">
        <v>12954</v>
      </c>
      <c r="E144" s="5" t="s">
        <v>12955</v>
      </c>
      <c r="F144" s="5" t="s">
        <v>12956</v>
      </c>
      <c r="G144" s="5" t="s">
        <v>2998</v>
      </c>
    </row>
    <row r="145" spans="1:7">
      <c r="A145" s="11">
        <v>45722</v>
      </c>
      <c r="B145" s="5">
        <v>152.94999999999999</v>
      </c>
      <c r="C145" s="5" t="s">
        <v>12957</v>
      </c>
      <c r="D145" s="5" t="s">
        <v>12958</v>
      </c>
      <c r="E145" s="5" t="s">
        <v>12959</v>
      </c>
      <c r="F145" s="5" t="s">
        <v>11488</v>
      </c>
      <c r="G145" s="5" t="s">
        <v>6867</v>
      </c>
    </row>
    <row r="146" spans="1:7">
      <c r="A146" s="11">
        <v>45721</v>
      </c>
      <c r="B146" s="5">
        <v>150.81</v>
      </c>
      <c r="C146" s="5" t="s">
        <v>12960</v>
      </c>
      <c r="D146" s="5" t="s">
        <v>12961</v>
      </c>
      <c r="E146" s="5" t="s">
        <v>12962</v>
      </c>
      <c r="F146" s="5" t="s">
        <v>9535</v>
      </c>
      <c r="G146" s="5" t="s">
        <v>4860</v>
      </c>
    </row>
    <row r="147" spans="1:7">
      <c r="A147" s="11">
        <v>45720</v>
      </c>
      <c r="B147" s="5">
        <v>152</v>
      </c>
      <c r="C147" s="5" t="s">
        <v>12963</v>
      </c>
      <c r="D147" s="5" t="s">
        <v>12964</v>
      </c>
      <c r="E147" s="5" t="s">
        <v>12965</v>
      </c>
      <c r="F147" s="5" t="s">
        <v>12966</v>
      </c>
      <c r="G147" s="5" t="s">
        <v>2905</v>
      </c>
    </row>
    <row r="148" spans="1:7">
      <c r="A148" s="11">
        <v>45719</v>
      </c>
      <c r="B148" s="5">
        <v>153.09</v>
      </c>
      <c r="C148" s="5" t="s">
        <v>12967</v>
      </c>
      <c r="D148" s="5" t="s">
        <v>12968</v>
      </c>
      <c r="E148" s="5" t="s">
        <v>12888</v>
      </c>
      <c r="F148" s="5" t="s">
        <v>12969</v>
      </c>
      <c r="G148" s="5" t="s">
        <v>10293</v>
      </c>
    </row>
    <row r="149" spans="1:7">
      <c r="A149" s="11">
        <v>45716</v>
      </c>
      <c r="B149" s="5">
        <v>158.62</v>
      </c>
      <c r="C149" s="5" t="s">
        <v>12970</v>
      </c>
      <c r="D149" s="5" t="s">
        <v>12971</v>
      </c>
      <c r="E149" s="5" t="s">
        <v>12972</v>
      </c>
      <c r="F149" s="5" t="s">
        <v>12966</v>
      </c>
      <c r="G149" s="5" t="s">
        <v>4157</v>
      </c>
    </row>
    <row r="150" spans="1:7">
      <c r="A150" s="11">
        <v>45715</v>
      </c>
      <c r="B150" s="5">
        <v>156.66999999999999</v>
      </c>
      <c r="C150" s="5" t="s">
        <v>12973</v>
      </c>
      <c r="D150" s="5" t="s">
        <v>12974</v>
      </c>
      <c r="E150" s="5" t="s">
        <v>12975</v>
      </c>
      <c r="F150" s="5" t="s">
        <v>11561</v>
      </c>
      <c r="G150" s="5" t="s">
        <v>5066</v>
      </c>
    </row>
    <row r="151" spans="1:7">
      <c r="A151" s="11">
        <v>45714</v>
      </c>
      <c r="B151" s="5">
        <v>155.13999999999999</v>
      </c>
      <c r="C151" s="5" t="s">
        <v>12976</v>
      </c>
      <c r="D151" s="5" t="s">
        <v>12977</v>
      </c>
      <c r="E151" s="5" t="s">
        <v>12978</v>
      </c>
      <c r="F151" s="5" t="s">
        <v>12979</v>
      </c>
      <c r="G151" s="5" t="s">
        <v>4136</v>
      </c>
    </row>
    <row r="152" spans="1:7">
      <c r="A152" s="11">
        <v>45713</v>
      </c>
      <c r="B152" s="5">
        <v>156.41999999999999</v>
      </c>
      <c r="C152" s="5" t="s">
        <v>12980</v>
      </c>
      <c r="D152" s="5" t="s">
        <v>12522</v>
      </c>
      <c r="E152" s="5" t="s">
        <v>12981</v>
      </c>
      <c r="F152" s="5" t="s">
        <v>9032</v>
      </c>
      <c r="G152" s="5" t="s">
        <v>6846</v>
      </c>
    </row>
    <row r="153" spans="1:7">
      <c r="A153" s="11">
        <v>45712</v>
      </c>
      <c r="B153" s="5">
        <v>157.88999999999999</v>
      </c>
      <c r="C153" s="5" t="s">
        <v>12982</v>
      </c>
      <c r="D153" s="5" t="s">
        <v>12983</v>
      </c>
      <c r="E153" s="5" t="s">
        <v>12984</v>
      </c>
      <c r="F153" s="5" t="s">
        <v>12985</v>
      </c>
      <c r="G153" s="5" t="s">
        <v>2942</v>
      </c>
    </row>
    <row r="154" spans="1:7">
      <c r="A154" s="11">
        <v>45709</v>
      </c>
      <c r="B154" s="5">
        <v>156.91999999999999</v>
      </c>
      <c r="C154" s="5" t="s">
        <v>12986</v>
      </c>
      <c r="D154" s="5" t="s">
        <v>12987</v>
      </c>
      <c r="E154" s="5" t="s">
        <v>12988</v>
      </c>
      <c r="F154" s="5" t="s">
        <v>8951</v>
      </c>
      <c r="G154" s="5" t="s">
        <v>7019</v>
      </c>
    </row>
    <row r="155" spans="1:7">
      <c r="A155" s="11">
        <v>45708</v>
      </c>
      <c r="B155" s="5">
        <v>158.79</v>
      </c>
      <c r="C155" s="5" t="s">
        <v>12560</v>
      </c>
      <c r="D155" s="5" t="s">
        <v>12987</v>
      </c>
      <c r="E155" s="5" t="s">
        <v>12989</v>
      </c>
      <c r="F155" s="5" t="s">
        <v>9135</v>
      </c>
      <c r="G155" s="5" t="s">
        <v>5066</v>
      </c>
    </row>
    <row r="156" spans="1:7">
      <c r="A156" s="11">
        <v>45707</v>
      </c>
      <c r="B156" s="5">
        <v>157.22999999999999</v>
      </c>
      <c r="C156" s="5" t="s">
        <v>12990</v>
      </c>
      <c r="D156" s="5" t="s">
        <v>12991</v>
      </c>
      <c r="E156" s="5" t="s">
        <v>12992</v>
      </c>
      <c r="F156" s="5" t="s">
        <v>12993</v>
      </c>
      <c r="G156" s="5" t="s">
        <v>3911</v>
      </c>
    </row>
    <row r="157" spans="1:7">
      <c r="A157" s="11">
        <v>45706</v>
      </c>
      <c r="B157" s="5">
        <v>156.16</v>
      </c>
      <c r="C157" s="5" t="s">
        <v>12607</v>
      </c>
      <c r="D157" s="5" t="s">
        <v>12994</v>
      </c>
      <c r="E157" s="5" t="s">
        <v>12995</v>
      </c>
      <c r="F157" s="5" t="s">
        <v>12996</v>
      </c>
      <c r="G157" s="5" t="s">
        <v>3172</v>
      </c>
    </row>
    <row r="158" spans="1:7">
      <c r="A158" s="11">
        <v>45702</v>
      </c>
      <c r="B158" s="5">
        <v>155.34</v>
      </c>
      <c r="C158" s="5" t="s">
        <v>12997</v>
      </c>
      <c r="D158" s="5" t="s">
        <v>12954</v>
      </c>
      <c r="E158" s="5" t="s">
        <v>12998</v>
      </c>
      <c r="F158" s="5" t="s">
        <v>12999</v>
      </c>
      <c r="G158" s="5" t="s">
        <v>4281</v>
      </c>
    </row>
    <row r="159" spans="1:7">
      <c r="A159" s="11">
        <v>45701</v>
      </c>
      <c r="B159" s="5">
        <v>155.88</v>
      </c>
      <c r="C159" s="5" t="s">
        <v>12995</v>
      </c>
      <c r="D159" s="5" t="s">
        <v>13000</v>
      </c>
      <c r="E159" s="5" t="s">
        <v>13001</v>
      </c>
      <c r="F159" s="5" t="s">
        <v>8721</v>
      </c>
      <c r="G159" s="5" t="s">
        <v>3023</v>
      </c>
    </row>
    <row r="160" spans="1:7">
      <c r="A160" s="11">
        <v>45700</v>
      </c>
      <c r="B160" s="5">
        <v>154.9</v>
      </c>
      <c r="C160" s="5" t="s">
        <v>12984</v>
      </c>
      <c r="D160" s="5" t="s">
        <v>13002</v>
      </c>
      <c r="E160" s="5" t="s">
        <v>12601</v>
      </c>
      <c r="F160" s="5" t="s">
        <v>8951</v>
      </c>
      <c r="G160" s="5" t="s">
        <v>11081</v>
      </c>
    </row>
    <row r="161" spans="1:7">
      <c r="A161" s="11">
        <v>45699</v>
      </c>
      <c r="B161" s="5">
        <v>157.44</v>
      </c>
      <c r="C161" s="5" t="s">
        <v>13003</v>
      </c>
      <c r="D161" s="5" t="s">
        <v>13004</v>
      </c>
      <c r="E161" s="5" t="s">
        <v>13005</v>
      </c>
      <c r="F161" s="5" t="s">
        <v>12979</v>
      </c>
      <c r="G161" s="5" t="s">
        <v>4916</v>
      </c>
    </row>
    <row r="162" spans="1:7">
      <c r="A162" s="11">
        <v>45698</v>
      </c>
      <c r="B162" s="5">
        <v>155.77000000000001</v>
      </c>
      <c r="C162" s="5" t="s">
        <v>12673</v>
      </c>
      <c r="D162" s="5" t="s">
        <v>12895</v>
      </c>
      <c r="E162" s="5" t="s">
        <v>13006</v>
      </c>
      <c r="F162" s="5" t="s">
        <v>13007</v>
      </c>
      <c r="G162" s="5" t="s">
        <v>5322</v>
      </c>
    </row>
    <row r="163" spans="1:7">
      <c r="A163" s="11">
        <v>45695</v>
      </c>
      <c r="B163" s="5">
        <v>152.62</v>
      </c>
      <c r="C163" s="5" t="s">
        <v>12680</v>
      </c>
      <c r="D163" s="5" t="s">
        <v>13008</v>
      </c>
      <c r="E163" s="5" t="s">
        <v>12942</v>
      </c>
      <c r="F163" s="5" t="s">
        <v>13009</v>
      </c>
      <c r="G163" s="5" t="s">
        <v>4038</v>
      </c>
    </row>
    <row r="164" spans="1:7">
      <c r="A164" s="11">
        <v>45694</v>
      </c>
      <c r="B164" s="5">
        <v>151.9</v>
      </c>
      <c r="C164" s="5" t="s">
        <v>13010</v>
      </c>
      <c r="D164" s="5" t="s">
        <v>13011</v>
      </c>
      <c r="E164" s="5" t="s">
        <v>13012</v>
      </c>
      <c r="F164" s="5" t="s">
        <v>11638</v>
      </c>
      <c r="G164" s="5" t="s">
        <v>2905</v>
      </c>
    </row>
    <row r="165" spans="1:7">
      <c r="A165" s="11">
        <v>45693</v>
      </c>
      <c r="B165" s="5">
        <v>152.99</v>
      </c>
      <c r="C165" s="5" t="s">
        <v>12609</v>
      </c>
      <c r="D165" s="5" t="s">
        <v>13013</v>
      </c>
      <c r="E165" s="5" t="s">
        <v>13014</v>
      </c>
      <c r="F165" s="5" t="s">
        <v>13015</v>
      </c>
      <c r="G165" s="5" t="s">
        <v>5243</v>
      </c>
    </row>
    <row r="166" spans="1:7">
      <c r="A166" s="11">
        <v>45692</v>
      </c>
      <c r="B166" s="5">
        <v>153.22</v>
      </c>
      <c r="C166" s="5" t="s">
        <v>13016</v>
      </c>
      <c r="D166" s="5" t="s">
        <v>13017</v>
      </c>
      <c r="E166" s="5" t="s">
        <v>13016</v>
      </c>
      <c r="F166" s="5" t="s">
        <v>13018</v>
      </c>
      <c r="G166" s="5" t="s">
        <v>10157</v>
      </c>
    </row>
    <row r="167" spans="1:7">
      <c r="A167" s="11">
        <v>45691</v>
      </c>
      <c r="B167" s="5">
        <v>149.34</v>
      </c>
      <c r="C167" s="5" t="s">
        <v>13019</v>
      </c>
      <c r="D167" s="5" t="s">
        <v>13020</v>
      </c>
      <c r="E167" s="5" t="s">
        <v>13021</v>
      </c>
      <c r="F167" s="5" t="s">
        <v>13022</v>
      </c>
      <c r="G167" s="5" t="s">
        <v>3115</v>
      </c>
    </row>
    <row r="168" spans="1:7">
      <c r="A168" s="11">
        <v>45688</v>
      </c>
      <c r="B168" s="5">
        <v>149.19</v>
      </c>
      <c r="C168" s="5" t="s">
        <v>13023</v>
      </c>
      <c r="D168" s="5" t="s">
        <v>13024</v>
      </c>
      <c r="E168" s="5" t="s">
        <v>13025</v>
      </c>
      <c r="F168" s="5" t="s">
        <v>6373</v>
      </c>
      <c r="G168" s="5" t="s">
        <v>11710</v>
      </c>
    </row>
    <row r="169" spans="1:7">
      <c r="A169" s="11">
        <v>45687</v>
      </c>
      <c r="B169" s="5">
        <v>156.32</v>
      </c>
      <c r="C169" s="5" t="s">
        <v>13026</v>
      </c>
      <c r="D169" s="5" t="s">
        <v>12954</v>
      </c>
      <c r="E169" s="5" t="s">
        <v>13027</v>
      </c>
      <c r="F169" s="5" t="s">
        <v>11556</v>
      </c>
      <c r="G169" s="5" t="s">
        <v>3716</v>
      </c>
    </row>
    <row r="170" spans="1:7">
      <c r="A170" s="11">
        <v>45686</v>
      </c>
      <c r="B170" s="5">
        <v>155.69</v>
      </c>
      <c r="C170" s="5" t="s">
        <v>13028</v>
      </c>
      <c r="D170" s="5" t="s">
        <v>13029</v>
      </c>
      <c r="E170" s="5" t="s">
        <v>12975</v>
      </c>
      <c r="F170" s="5" t="s">
        <v>11723</v>
      </c>
      <c r="G170" s="5" t="s">
        <v>3736</v>
      </c>
    </row>
    <row r="171" spans="1:7">
      <c r="A171" s="11">
        <v>45685</v>
      </c>
      <c r="B171" s="5">
        <v>156.21</v>
      </c>
      <c r="C171" s="5" t="s">
        <v>13030</v>
      </c>
      <c r="D171" s="5" t="s">
        <v>12541</v>
      </c>
      <c r="E171" s="5" t="s">
        <v>13031</v>
      </c>
      <c r="F171" s="5" t="s">
        <v>8629</v>
      </c>
      <c r="G171" s="5" t="s">
        <v>3807</v>
      </c>
    </row>
    <row r="172" spans="1:7">
      <c r="A172" s="11">
        <v>45684</v>
      </c>
      <c r="B172" s="5">
        <v>157.22999999999999</v>
      </c>
      <c r="C172" s="5" t="s">
        <v>13032</v>
      </c>
      <c r="D172" s="5" t="s">
        <v>13033</v>
      </c>
      <c r="E172" s="5" t="s">
        <v>13027</v>
      </c>
      <c r="F172" s="5" t="s">
        <v>8935</v>
      </c>
      <c r="G172" s="5" t="s">
        <v>3162</v>
      </c>
    </row>
    <row r="173" spans="1:7">
      <c r="A173" s="11">
        <v>45681</v>
      </c>
      <c r="B173" s="5">
        <v>155.65</v>
      </c>
      <c r="C173" s="5" t="s">
        <v>13034</v>
      </c>
      <c r="D173" s="5" t="s">
        <v>13035</v>
      </c>
      <c r="E173" s="5" t="s">
        <v>13036</v>
      </c>
      <c r="F173" s="5" t="s">
        <v>9021</v>
      </c>
      <c r="G173" s="5" t="s">
        <v>3110</v>
      </c>
    </row>
    <row r="174" spans="1:7">
      <c r="A174" s="11">
        <v>45680</v>
      </c>
      <c r="B174" s="5">
        <v>156.01</v>
      </c>
      <c r="C174" s="5" t="s">
        <v>13037</v>
      </c>
      <c r="D174" s="5" t="s">
        <v>13038</v>
      </c>
      <c r="E174" s="5" t="s">
        <v>12519</v>
      </c>
      <c r="F174" s="5" t="s">
        <v>12996</v>
      </c>
      <c r="G174" s="5" t="s">
        <v>2822</v>
      </c>
    </row>
    <row r="175" spans="1:7">
      <c r="A175" s="11">
        <v>45679</v>
      </c>
      <c r="B175" s="5">
        <v>156.41</v>
      </c>
      <c r="C175" s="5" t="s">
        <v>13039</v>
      </c>
      <c r="D175" s="5" t="s">
        <v>13040</v>
      </c>
      <c r="E175" s="5" t="s">
        <v>13041</v>
      </c>
      <c r="F175" s="5" t="s">
        <v>13042</v>
      </c>
      <c r="G175" s="5" t="s">
        <v>6658</v>
      </c>
    </row>
    <row r="176" spans="1:7">
      <c r="A176" s="11">
        <v>45678</v>
      </c>
      <c r="B176" s="5">
        <v>158.24</v>
      </c>
      <c r="C176" s="5" t="s">
        <v>13043</v>
      </c>
      <c r="D176" s="5" t="s">
        <v>13044</v>
      </c>
      <c r="E176" s="5" t="s">
        <v>13045</v>
      </c>
      <c r="F176" s="5" t="s">
        <v>13046</v>
      </c>
      <c r="G176" s="5" t="s">
        <v>9297</v>
      </c>
    </row>
    <row r="177" spans="1:7">
      <c r="A177" s="11">
        <v>45674</v>
      </c>
      <c r="B177" s="5">
        <v>161.47</v>
      </c>
      <c r="C177" s="5" t="s">
        <v>12505</v>
      </c>
      <c r="D177" s="5" t="s">
        <v>13047</v>
      </c>
      <c r="E177" s="5" t="s">
        <v>13048</v>
      </c>
      <c r="F177" s="5" t="s">
        <v>9303</v>
      </c>
      <c r="G177" s="5" t="s">
        <v>3683</v>
      </c>
    </row>
    <row r="178" spans="1:7">
      <c r="A178" s="11">
        <v>45673</v>
      </c>
      <c r="B178" s="5">
        <v>159.38</v>
      </c>
      <c r="C178" s="5" t="s">
        <v>13049</v>
      </c>
      <c r="D178" s="5" t="s">
        <v>13050</v>
      </c>
      <c r="E178" s="5" t="s">
        <v>13049</v>
      </c>
      <c r="F178" s="5" t="s">
        <v>13051</v>
      </c>
      <c r="G178" s="5" t="s">
        <v>5870</v>
      </c>
    </row>
    <row r="179" spans="1:7">
      <c r="A179" s="11">
        <v>45672</v>
      </c>
      <c r="B179" s="5">
        <v>158.33000000000001</v>
      </c>
      <c r="C179" s="5" t="s">
        <v>13052</v>
      </c>
      <c r="D179" s="5" t="s">
        <v>13053</v>
      </c>
      <c r="E179" s="5" t="s">
        <v>13054</v>
      </c>
      <c r="F179" s="5" t="s">
        <v>8622</v>
      </c>
      <c r="G179" s="5" t="s">
        <v>6387</v>
      </c>
    </row>
    <row r="180" spans="1:7">
      <c r="A180" s="11">
        <v>45671</v>
      </c>
      <c r="B180" s="5">
        <v>156.9</v>
      </c>
      <c r="C180" s="5" t="s">
        <v>13055</v>
      </c>
      <c r="D180" s="5" t="s">
        <v>13056</v>
      </c>
      <c r="E180" s="5" t="s">
        <v>13057</v>
      </c>
      <c r="F180" s="5" t="s">
        <v>9097</v>
      </c>
      <c r="G180" s="5" t="s">
        <v>3052</v>
      </c>
    </row>
    <row r="181" spans="1:7">
      <c r="A181" s="11">
        <v>45670</v>
      </c>
      <c r="B181" s="5">
        <v>155.35</v>
      </c>
      <c r="C181" s="5" t="s">
        <v>12600</v>
      </c>
      <c r="D181" s="5" t="s">
        <v>13058</v>
      </c>
      <c r="E181" s="5" t="s">
        <v>13059</v>
      </c>
      <c r="F181" s="5" t="s">
        <v>9318</v>
      </c>
      <c r="G181" s="5" t="s">
        <v>5715</v>
      </c>
    </row>
    <row r="182" spans="1:7">
      <c r="A182" s="11">
        <v>45667</v>
      </c>
      <c r="B182" s="5">
        <v>153.13999999999999</v>
      </c>
      <c r="C182" s="5" t="s">
        <v>13060</v>
      </c>
      <c r="D182" s="5" t="s">
        <v>13061</v>
      </c>
      <c r="E182" s="5" t="s">
        <v>13062</v>
      </c>
      <c r="F182" s="5" t="s">
        <v>7649</v>
      </c>
      <c r="G182" s="5" t="s">
        <v>6569</v>
      </c>
    </row>
    <row r="183" spans="1:7">
      <c r="A183" s="11">
        <v>45665</v>
      </c>
      <c r="B183" s="5">
        <v>150.30000000000001</v>
      </c>
      <c r="C183" s="5" t="s">
        <v>13063</v>
      </c>
      <c r="D183" s="5" t="s">
        <v>13064</v>
      </c>
      <c r="E183" s="5" t="s">
        <v>13065</v>
      </c>
      <c r="F183" s="5" t="s">
        <v>8357</v>
      </c>
      <c r="G183" s="5" t="s">
        <v>4038</v>
      </c>
    </row>
    <row r="184" spans="1:7">
      <c r="A184" s="11">
        <v>45664</v>
      </c>
      <c r="B184" s="5">
        <v>149.59</v>
      </c>
      <c r="C184" s="5" t="s">
        <v>13066</v>
      </c>
      <c r="D184" s="5" t="s">
        <v>13067</v>
      </c>
      <c r="E184" s="5" t="s">
        <v>13068</v>
      </c>
      <c r="F184" s="5" t="s">
        <v>11445</v>
      </c>
      <c r="G184" s="5" t="s">
        <v>5122</v>
      </c>
    </row>
    <row r="185" spans="1:7">
      <c r="A185" s="11">
        <v>45663</v>
      </c>
      <c r="B185" s="5">
        <v>147.26</v>
      </c>
      <c r="C185" s="5" t="s">
        <v>13069</v>
      </c>
      <c r="D185" s="5" t="s">
        <v>13070</v>
      </c>
      <c r="E185" s="5" t="s">
        <v>12728</v>
      </c>
      <c r="F185" s="5" t="s">
        <v>13071</v>
      </c>
      <c r="G185" s="5" t="s">
        <v>2703</v>
      </c>
    </row>
    <row r="186" spans="1:7">
      <c r="A186" s="11">
        <v>45660</v>
      </c>
      <c r="B186" s="5">
        <v>147.85</v>
      </c>
      <c r="C186" s="5" t="s">
        <v>13072</v>
      </c>
      <c r="D186" s="5" t="s">
        <v>13073</v>
      </c>
      <c r="E186" s="5" t="s">
        <v>13074</v>
      </c>
      <c r="F186" s="5" t="s">
        <v>11463</v>
      </c>
      <c r="G186" s="5" t="s">
        <v>3095</v>
      </c>
    </row>
    <row r="187" spans="1:7">
      <c r="A187" s="11">
        <v>45659</v>
      </c>
      <c r="B187" s="5">
        <v>146.71</v>
      </c>
      <c r="C187" s="5" t="s">
        <v>13075</v>
      </c>
      <c r="D187" s="5" t="s">
        <v>13076</v>
      </c>
      <c r="E187" s="5" t="s">
        <v>13075</v>
      </c>
      <c r="F187" s="5" t="s">
        <v>9511</v>
      </c>
      <c r="G187" s="5" t="s">
        <v>3003</v>
      </c>
    </row>
    <row r="188" spans="1:7">
      <c r="A188" s="11">
        <v>45657</v>
      </c>
      <c r="B188" s="5">
        <v>144.84</v>
      </c>
      <c r="C188" s="5" t="s">
        <v>13077</v>
      </c>
      <c r="D188" s="5" t="s">
        <v>13078</v>
      </c>
      <c r="E188" s="5" t="s">
        <v>13079</v>
      </c>
      <c r="F188" s="5" t="s">
        <v>9164</v>
      </c>
      <c r="G188" s="5" t="s">
        <v>4157</v>
      </c>
    </row>
    <row r="189" spans="1:7">
      <c r="A189" s="11">
        <v>45656</v>
      </c>
      <c r="B189" s="5">
        <v>143.07</v>
      </c>
      <c r="C189" s="5" t="s">
        <v>13080</v>
      </c>
      <c r="D189" s="5" t="s">
        <v>13081</v>
      </c>
      <c r="E189" s="5" t="s">
        <v>13082</v>
      </c>
      <c r="F189" s="5" t="s">
        <v>13083</v>
      </c>
      <c r="G189" s="5" t="s">
        <v>3807</v>
      </c>
    </row>
    <row r="190" spans="1:7">
      <c r="A190" s="11">
        <v>45653</v>
      </c>
      <c r="B190" s="5">
        <v>144</v>
      </c>
      <c r="C190" s="5" t="s">
        <v>13084</v>
      </c>
      <c r="D190" s="5" t="s">
        <v>13085</v>
      </c>
      <c r="E190" s="5" t="s">
        <v>13086</v>
      </c>
      <c r="F190" s="5" t="s">
        <v>13087</v>
      </c>
      <c r="G190" s="5" t="s">
        <v>3465</v>
      </c>
    </row>
    <row r="191" spans="1:7">
      <c r="A191" s="11">
        <v>45652</v>
      </c>
      <c r="B191" s="5">
        <v>143.97999999999999</v>
      </c>
      <c r="C191" s="5" t="s">
        <v>13088</v>
      </c>
      <c r="D191" s="5" t="s">
        <v>13089</v>
      </c>
      <c r="E191" s="5" t="s">
        <v>13090</v>
      </c>
      <c r="F191" s="5" t="s">
        <v>13091</v>
      </c>
      <c r="G191" s="5" t="s">
        <v>3115</v>
      </c>
    </row>
    <row r="192" spans="1:7">
      <c r="A192" s="11">
        <v>45650</v>
      </c>
      <c r="B192" s="5">
        <v>143.84</v>
      </c>
      <c r="C192" s="5" t="s">
        <v>13092</v>
      </c>
      <c r="D192" s="5" t="s">
        <v>13093</v>
      </c>
      <c r="E192" s="5" t="s">
        <v>13094</v>
      </c>
      <c r="F192" s="5" t="s">
        <v>13095</v>
      </c>
      <c r="G192" s="5" t="s">
        <v>2748</v>
      </c>
    </row>
    <row r="193" spans="1:7">
      <c r="A193" s="11">
        <v>45649</v>
      </c>
      <c r="B193" s="5">
        <v>142.97</v>
      </c>
      <c r="C193" s="5" t="s">
        <v>13096</v>
      </c>
      <c r="D193" s="5" t="s">
        <v>13097</v>
      </c>
      <c r="E193" s="5" t="s">
        <v>13098</v>
      </c>
      <c r="F193" s="5" t="s">
        <v>9507</v>
      </c>
      <c r="G193" s="5" t="s">
        <v>2698</v>
      </c>
    </row>
    <row r="194" spans="1:7">
      <c r="A194" s="11">
        <v>45646</v>
      </c>
      <c r="B194" s="5">
        <v>142.85</v>
      </c>
      <c r="C194" s="5" t="s">
        <v>13099</v>
      </c>
      <c r="D194" s="5" t="s">
        <v>13100</v>
      </c>
      <c r="E194" s="5" t="s">
        <v>12744</v>
      </c>
      <c r="F194" s="5" t="s">
        <v>13101</v>
      </c>
      <c r="G194" s="5" t="s">
        <v>3340</v>
      </c>
    </row>
    <row r="195" spans="1:7">
      <c r="A195" s="11">
        <v>45645</v>
      </c>
      <c r="B195" s="5">
        <v>141.15</v>
      </c>
      <c r="C195" s="5" t="s">
        <v>13102</v>
      </c>
      <c r="D195" s="5" t="s">
        <v>13103</v>
      </c>
      <c r="E195" s="5" t="s">
        <v>13104</v>
      </c>
      <c r="F195" s="5" t="s">
        <v>7881</v>
      </c>
      <c r="G195" s="5" t="s">
        <v>5995</v>
      </c>
    </row>
    <row r="196" spans="1:7">
      <c r="A196" s="11">
        <v>45644</v>
      </c>
      <c r="B196" s="5">
        <v>144.08000000000001</v>
      </c>
      <c r="C196" s="5" t="s">
        <v>13105</v>
      </c>
      <c r="D196" s="5" t="s">
        <v>13106</v>
      </c>
      <c r="E196" s="5" t="s">
        <v>13081</v>
      </c>
      <c r="F196" s="5" t="s">
        <v>7692</v>
      </c>
      <c r="G196" s="5" t="s">
        <v>3921</v>
      </c>
    </row>
    <row r="197" spans="1:7">
      <c r="A197" s="11">
        <v>45643</v>
      </c>
      <c r="B197" s="5">
        <v>148.11000000000001</v>
      </c>
      <c r="C197" s="5" t="s">
        <v>13107</v>
      </c>
      <c r="D197" s="5" t="s">
        <v>13025</v>
      </c>
      <c r="E197" s="5" t="s">
        <v>13108</v>
      </c>
      <c r="F197" s="5" t="s">
        <v>13109</v>
      </c>
      <c r="G197" s="5" t="s">
        <v>4486</v>
      </c>
    </row>
    <row r="198" spans="1:7">
      <c r="A198" s="11">
        <v>45642</v>
      </c>
      <c r="B198" s="5">
        <v>149.36000000000001</v>
      </c>
      <c r="C198" s="5" t="s">
        <v>13110</v>
      </c>
      <c r="D198" s="5" t="s">
        <v>13110</v>
      </c>
      <c r="E198" s="5" t="s">
        <v>13111</v>
      </c>
      <c r="F198" s="5" t="s">
        <v>13112</v>
      </c>
      <c r="G198" s="5" t="s">
        <v>13113</v>
      </c>
    </row>
    <row r="199" spans="1:7">
      <c r="A199" s="11">
        <v>45639</v>
      </c>
      <c r="B199" s="5">
        <v>153.87</v>
      </c>
      <c r="C199" s="5" t="s">
        <v>13114</v>
      </c>
      <c r="D199" s="5" t="s">
        <v>13115</v>
      </c>
      <c r="E199" s="5" t="s">
        <v>13116</v>
      </c>
      <c r="F199" s="5" t="s">
        <v>13117</v>
      </c>
      <c r="G199" s="5" t="s">
        <v>4531</v>
      </c>
    </row>
    <row r="200" spans="1:7">
      <c r="A200" s="11">
        <v>45638</v>
      </c>
      <c r="B200" s="5">
        <v>154.71</v>
      </c>
      <c r="C200" s="5" t="s">
        <v>13118</v>
      </c>
      <c r="D200" s="5" t="s">
        <v>12990</v>
      </c>
      <c r="E200" s="5" t="s">
        <v>13119</v>
      </c>
      <c r="F200" s="5" t="s">
        <v>12937</v>
      </c>
      <c r="G200" s="5" t="s">
        <v>8338</v>
      </c>
    </row>
    <row r="201" spans="1:7">
      <c r="A201" s="11">
        <v>45637</v>
      </c>
      <c r="B201" s="5">
        <v>156.21</v>
      </c>
      <c r="C201" s="5" t="s">
        <v>13120</v>
      </c>
      <c r="D201" s="5" t="s">
        <v>12581</v>
      </c>
      <c r="E201" s="5" t="s">
        <v>12895</v>
      </c>
      <c r="F201" s="5" t="s">
        <v>13121</v>
      </c>
      <c r="G201" s="5" t="s">
        <v>7524</v>
      </c>
    </row>
    <row r="202" spans="1:7">
      <c r="A202" s="11">
        <v>45636</v>
      </c>
      <c r="B202" s="5">
        <v>157</v>
      </c>
      <c r="C202" s="5" t="s">
        <v>13122</v>
      </c>
      <c r="D202" s="5" t="s">
        <v>12572</v>
      </c>
      <c r="E202" s="5" t="s">
        <v>12970</v>
      </c>
      <c r="F202" s="5" t="s">
        <v>9410</v>
      </c>
      <c r="G202" s="5" t="s">
        <v>3441</v>
      </c>
    </row>
    <row r="203" spans="1:7">
      <c r="A203" s="11">
        <v>45635</v>
      </c>
      <c r="B203" s="5">
        <v>157.08000000000001</v>
      </c>
      <c r="C203" s="5" t="s">
        <v>13123</v>
      </c>
      <c r="D203" s="5" t="s">
        <v>13124</v>
      </c>
      <c r="E203" s="5" t="s">
        <v>12988</v>
      </c>
      <c r="F203" s="5" t="s">
        <v>13125</v>
      </c>
      <c r="G203" s="5" t="s">
        <v>5710</v>
      </c>
    </row>
    <row r="204" spans="1:7">
      <c r="A204" s="11">
        <v>45632</v>
      </c>
      <c r="B204" s="5">
        <v>155.24</v>
      </c>
      <c r="C204" s="5" t="s">
        <v>13126</v>
      </c>
      <c r="D204" s="5" t="s">
        <v>13127</v>
      </c>
      <c r="E204" s="5" t="s">
        <v>13128</v>
      </c>
      <c r="F204" s="5" t="s">
        <v>13129</v>
      </c>
      <c r="G204" s="5" t="s">
        <v>10783</v>
      </c>
    </row>
    <row r="205" spans="1:7">
      <c r="A205" s="11">
        <v>45631</v>
      </c>
      <c r="B205" s="5">
        <v>159.33000000000001</v>
      </c>
      <c r="C205" s="5" t="s">
        <v>13130</v>
      </c>
      <c r="D205" s="5" t="s">
        <v>12529</v>
      </c>
      <c r="E205" s="5" t="s">
        <v>13053</v>
      </c>
      <c r="F205" s="5" t="s">
        <v>8684</v>
      </c>
      <c r="G205" s="5" t="s">
        <v>4294</v>
      </c>
    </row>
    <row r="206" spans="1:7">
      <c r="A206" s="11">
        <v>45630</v>
      </c>
      <c r="B206" s="5">
        <v>158.32</v>
      </c>
      <c r="C206" s="5" t="s">
        <v>13131</v>
      </c>
      <c r="D206" s="5" t="s">
        <v>13132</v>
      </c>
      <c r="E206" s="5" t="s">
        <v>13133</v>
      </c>
      <c r="F206" s="5" t="s">
        <v>9184</v>
      </c>
      <c r="G206" s="5" t="s">
        <v>9167</v>
      </c>
    </row>
    <row r="207" spans="1:7">
      <c r="A207" s="11">
        <v>45629</v>
      </c>
      <c r="B207" s="5">
        <v>161.91999999999999</v>
      </c>
      <c r="C207" s="5" t="s">
        <v>13134</v>
      </c>
      <c r="D207" s="5" t="s">
        <v>13135</v>
      </c>
      <c r="E207" s="5" t="s">
        <v>13136</v>
      </c>
      <c r="F207" s="5" t="s">
        <v>11450</v>
      </c>
      <c r="G207" s="5" t="s">
        <v>2802</v>
      </c>
    </row>
    <row r="208" spans="1:7">
      <c r="A208" s="11">
        <v>45628</v>
      </c>
      <c r="B208" s="5">
        <v>162.21</v>
      </c>
      <c r="C208" s="5" t="s">
        <v>13137</v>
      </c>
      <c r="D208" s="5" t="s">
        <v>13138</v>
      </c>
      <c r="E208" s="5" t="s">
        <v>13139</v>
      </c>
      <c r="F208" s="5" t="s">
        <v>9225</v>
      </c>
      <c r="G208" s="5" t="s">
        <v>5934</v>
      </c>
    </row>
    <row r="209" spans="1:7">
      <c r="A209" s="11">
        <v>45625</v>
      </c>
      <c r="B209" s="5">
        <v>161.93</v>
      </c>
      <c r="C209" s="5" t="s">
        <v>13140</v>
      </c>
      <c r="D209" s="5" t="s">
        <v>13141</v>
      </c>
      <c r="E209" s="5" t="s">
        <v>13142</v>
      </c>
      <c r="F209" s="5" t="s">
        <v>13143</v>
      </c>
      <c r="G209" s="5" t="s">
        <v>3427</v>
      </c>
    </row>
    <row r="210" spans="1:7">
      <c r="A210" s="11">
        <v>45623</v>
      </c>
      <c r="B210" s="5">
        <v>162.11000000000001</v>
      </c>
      <c r="C210" s="5" t="s">
        <v>13144</v>
      </c>
      <c r="D210" s="5" t="s">
        <v>13145</v>
      </c>
      <c r="E210" s="5" t="s">
        <v>13146</v>
      </c>
      <c r="F210" s="5" t="s">
        <v>9462</v>
      </c>
      <c r="G210" s="5" t="s">
        <v>2822</v>
      </c>
    </row>
    <row r="211" spans="1:7">
      <c r="A211" s="11">
        <v>45622</v>
      </c>
      <c r="B211" s="5">
        <v>162.53</v>
      </c>
      <c r="C211" s="5" t="s">
        <v>13147</v>
      </c>
      <c r="D211" s="5" t="s">
        <v>13148</v>
      </c>
      <c r="E211" s="5" t="s">
        <v>13044</v>
      </c>
      <c r="F211" s="5" t="s">
        <v>8781</v>
      </c>
      <c r="G211" s="5" t="s">
        <v>3967</v>
      </c>
    </row>
    <row r="212" spans="1:7">
      <c r="A212" s="11">
        <v>45621</v>
      </c>
      <c r="B212" s="5">
        <v>160.36000000000001</v>
      </c>
      <c r="C212" s="5" t="s">
        <v>13149</v>
      </c>
      <c r="D212" s="5" t="s">
        <v>13150</v>
      </c>
      <c r="E212" s="5" t="s">
        <v>12517</v>
      </c>
      <c r="F212" s="5" t="s">
        <v>11569</v>
      </c>
      <c r="G212" s="5" t="s">
        <v>4581</v>
      </c>
    </row>
    <row r="213" spans="1:7">
      <c r="A213" s="11">
        <v>45618</v>
      </c>
      <c r="B213" s="5">
        <v>162.36000000000001</v>
      </c>
      <c r="C213" s="5" t="s">
        <v>13151</v>
      </c>
      <c r="D213" s="5" t="s">
        <v>13152</v>
      </c>
      <c r="E213" s="5" t="s">
        <v>13043</v>
      </c>
      <c r="F213" s="5" t="s">
        <v>13153</v>
      </c>
      <c r="G213" s="5" t="s">
        <v>3105</v>
      </c>
    </row>
    <row r="214" spans="1:7">
      <c r="A214" s="11">
        <v>45617</v>
      </c>
      <c r="B214" s="5">
        <v>161.63</v>
      </c>
      <c r="C214" s="5" t="s">
        <v>13154</v>
      </c>
      <c r="D214" s="5" t="s">
        <v>13155</v>
      </c>
      <c r="E214" s="5" t="s">
        <v>13156</v>
      </c>
      <c r="F214" s="5" t="s">
        <v>11589</v>
      </c>
      <c r="G214" s="5" t="s">
        <v>4244</v>
      </c>
    </row>
    <row r="215" spans="1:7">
      <c r="A215" s="11">
        <v>45616</v>
      </c>
      <c r="B215" s="5">
        <v>161.33000000000001</v>
      </c>
      <c r="C215" s="5" t="s">
        <v>13157</v>
      </c>
      <c r="D215" s="5" t="s">
        <v>13158</v>
      </c>
      <c r="E215" s="5" t="s">
        <v>12538</v>
      </c>
      <c r="F215" s="5" t="s">
        <v>8498</v>
      </c>
      <c r="G215" s="5" t="s">
        <v>6670</v>
      </c>
    </row>
    <row r="216" spans="1:7">
      <c r="A216" s="11">
        <v>45615</v>
      </c>
      <c r="B216" s="5">
        <v>159.6</v>
      </c>
      <c r="C216" s="5" t="s">
        <v>13159</v>
      </c>
      <c r="D216" s="5" t="s">
        <v>13160</v>
      </c>
      <c r="E216" s="5" t="s">
        <v>13126</v>
      </c>
      <c r="F216" s="5" t="s">
        <v>13161</v>
      </c>
      <c r="G216" s="5" t="s">
        <v>5221</v>
      </c>
    </row>
    <row r="217" spans="1:7">
      <c r="A217" s="11">
        <v>45614</v>
      </c>
      <c r="B217" s="5">
        <v>160.76</v>
      </c>
      <c r="C217" s="5" t="s">
        <v>13162</v>
      </c>
      <c r="D217" s="5" t="s">
        <v>13163</v>
      </c>
      <c r="E217" s="5" t="s">
        <v>13164</v>
      </c>
      <c r="F217" s="5" t="s">
        <v>9084</v>
      </c>
      <c r="G217" s="5" t="s">
        <v>3154</v>
      </c>
    </row>
    <row r="218" spans="1:7">
      <c r="A218" s="11">
        <v>45611</v>
      </c>
      <c r="B218" s="5">
        <v>161.41999999999999</v>
      </c>
      <c r="C218" s="5" t="s">
        <v>13163</v>
      </c>
      <c r="D218" s="5" t="s">
        <v>13165</v>
      </c>
      <c r="E218" s="5" t="s">
        <v>13166</v>
      </c>
      <c r="F218" s="5" t="s">
        <v>11729</v>
      </c>
      <c r="G218" s="5" t="s">
        <v>3110</v>
      </c>
    </row>
    <row r="219" spans="1:7">
      <c r="A219" s="11">
        <v>45610</v>
      </c>
      <c r="B219" s="5">
        <v>161.80000000000001</v>
      </c>
      <c r="C219" s="5" t="s">
        <v>13167</v>
      </c>
      <c r="D219" s="5" t="s">
        <v>13131</v>
      </c>
      <c r="E219" s="5" t="s">
        <v>13168</v>
      </c>
      <c r="F219" s="5" t="s">
        <v>12730</v>
      </c>
      <c r="G219" s="5" t="s">
        <v>3300</v>
      </c>
    </row>
    <row r="220" spans="1:7">
      <c r="A220" s="11">
        <v>45609</v>
      </c>
      <c r="B220" s="5">
        <v>158.72</v>
      </c>
      <c r="C220" s="5" t="s">
        <v>13169</v>
      </c>
      <c r="D220" s="5" t="s">
        <v>13170</v>
      </c>
      <c r="E220" s="5" t="s">
        <v>13171</v>
      </c>
      <c r="F220" s="5" t="s">
        <v>13172</v>
      </c>
      <c r="G220" s="5" t="s">
        <v>3252</v>
      </c>
    </row>
    <row r="221" spans="1:7">
      <c r="A221" s="11">
        <v>45608</v>
      </c>
      <c r="B221" s="5">
        <v>155.29</v>
      </c>
      <c r="C221" s="5" t="s">
        <v>13173</v>
      </c>
      <c r="D221" s="5" t="s">
        <v>13035</v>
      </c>
      <c r="E221" s="5" t="s">
        <v>13174</v>
      </c>
      <c r="F221" s="5" t="s">
        <v>11480</v>
      </c>
      <c r="G221" s="5" t="s">
        <v>10079</v>
      </c>
    </row>
    <row r="222" spans="1:7">
      <c r="A222" s="11">
        <v>45607</v>
      </c>
      <c r="B222" s="5">
        <v>156.5</v>
      </c>
      <c r="C222" s="5" t="s">
        <v>13175</v>
      </c>
      <c r="D222" s="5" t="s">
        <v>13038</v>
      </c>
      <c r="E222" s="5" t="s">
        <v>13176</v>
      </c>
      <c r="F222" s="5" t="s">
        <v>12550</v>
      </c>
      <c r="G222" s="5" t="s">
        <v>4653</v>
      </c>
    </row>
    <row r="223" spans="1:7">
      <c r="A223" s="11">
        <v>45604</v>
      </c>
      <c r="B223" s="5">
        <v>156.93</v>
      </c>
      <c r="C223" s="5" t="s">
        <v>13177</v>
      </c>
      <c r="D223" s="5" t="s">
        <v>13178</v>
      </c>
      <c r="E223" s="5" t="s">
        <v>12586</v>
      </c>
      <c r="F223" s="5" t="s">
        <v>8478</v>
      </c>
      <c r="G223" s="5" t="s">
        <v>3115</v>
      </c>
    </row>
    <row r="224" spans="1:7">
      <c r="A224" s="11">
        <v>45603</v>
      </c>
      <c r="B224" s="5">
        <v>156.77000000000001</v>
      </c>
      <c r="C224" s="5" t="s">
        <v>13038</v>
      </c>
      <c r="D224" s="5" t="s">
        <v>13179</v>
      </c>
      <c r="E224" s="5" t="s">
        <v>13180</v>
      </c>
      <c r="F224" s="5" t="s">
        <v>9030</v>
      </c>
      <c r="G224" s="5" t="s">
        <v>3028</v>
      </c>
    </row>
    <row r="225" spans="1:7">
      <c r="A225" s="11">
        <v>45602</v>
      </c>
      <c r="B225" s="5">
        <v>157.72</v>
      </c>
      <c r="C225" s="5" t="s">
        <v>12539</v>
      </c>
      <c r="D225" s="5" t="s">
        <v>12530</v>
      </c>
      <c r="E225" s="5" t="s">
        <v>13005</v>
      </c>
      <c r="F225" s="5" t="s">
        <v>13181</v>
      </c>
      <c r="G225" s="5" t="s">
        <v>13182</v>
      </c>
    </row>
    <row r="226" spans="1:7">
      <c r="A226" s="11">
        <v>45601</v>
      </c>
      <c r="B226" s="5">
        <v>153.41</v>
      </c>
      <c r="C226" s="5" t="s">
        <v>13171</v>
      </c>
      <c r="D226" s="5" t="s">
        <v>13183</v>
      </c>
      <c r="E226" s="5" t="s">
        <v>13184</v>
      </c>
      <c r="F226" s="5" t="s">
        <v>12996</v>
      </c>
      <c r="G226" s="5" t="s">
        <v>3130</v>
      </c>
    </row>
    <row r="227" spans="1:7">
      <c r="A227" s="11">
        <v>45600</v>
      </c>
      <c r="B227" s="5">
        <v>153.97</v>
      </c>
      <c r="C227" s="5" t="s">
        <v>13185</v>
      </c>
      <c r="D227" s="5" t="s">
        <v>13185</v>
      </c>
      <c r="E227" s="5" t="s">
        <v>13186</v>
      </c>
      <c r="F227" s="5" t="s">
        <v>13187</v>
      </c>
      <c r="G227" s="5" t="s">
        <v>3687</v>
      </c>
    </row>
    <row r="228" spans="1:7">
      <c r="A228" s="11">
        <v>45597</v>
      </c>
      <c r="B228" s="5">
        <v>153.07</v>
      </c>
      <c r="C228" s="5" t="s">
        <v>12680</v>
      </c>
      <c r="D228" s="5" t="s">
        <v>12608</v>
      </c>
      <c r="E228" s="5" t="s">
        <v>13188</v>
      </c>
      <c r="F228" s="5" t="s">
        <v>7642</v>
      </c>
      <c r="G228" s="5" t="s">
        <v>4144</v>
      </c>
    </row>
    <row r="229" spans="1:7">
      <c r="A229" s="11">
        <v>45596</v>
      </c>
      <c r="B229" s="5">
        <v>148.82</v>
      </c>
      <c r="C229" s="5" t="s">
        <v>13189</v>
      </c>
      <c r="D229" s="5" t="s">
        <v>13190</v>
      </c>
      <c r="E229" s="5" t="s">
        <v>13191</v>
      </c>
      <c r="F229" s="5" t="s">
        <v>8360</v>
      </c>
      <c r="G229" s="5" t="s">
        <v>2993</v>
      </c>
    </row>
    <row r="230" spans="1:7">
      <c r="A230" s="11">
        <v>45595</v>
      </c>
      <c r="B230" s="5">
        <v>148.05000000000001</v>
      </c>
      <c r="C230" s="5" t="s">
        <v>13192</v>
      </c>
      <c r="D230" s="5" t="s">
        <v>13193</v>
      </c>
      <c r="E230" s="5" t="s">
        <v>13194</v>
      </c>
      <c r="F230" s="5" t="s">
        <v>13195</v>
      </c>
      <c r="G230" s="5" t="s">
        <v>4589</v>
      </c>
    </row>
    <row r="231" spans="1:7">
      <c r="A231" s="11">
        <v>45594</v>
      </c>
      <c r="B231" s="5">
        <v>148.52000000000001</v>
      </c>
      <c r="C231" s="5" t="s">
        <v>13196</v>
      </c>
      <c r="D231" s="5" t="s">
        <v>13197</v>
      </c>
      <c r="E231" s="5" t="s">
        <v>13198</v>
      </c>
      <c r="F231" s="5" t="s">
        <v>12979</v>
      </c>
      <c r="G231" s="5" t="s">
        <v>7774</v>
      </c>
    </row>
    <row r="232" spans="1:7">
      <c r="A232" s="11">
        <v>45593</v>
      </c>
      <c r="B232" s="5">
        <v>150.54</v>
      </c>
      <c r="C232" s="5" t="s">
        <v>13199</v>
      </c>
      <c r="D232" s="5" t="s">
        <v>13200</v>
      </c>
      <c r="E232" s="5" t="s">
        <v>13201</v>
      </c>
      <c r="F232" s="5" t="s">
        <v>13202</v>
      </c>
      <c r="G232" s="5" t="s">
        <v>2802</v>
      </c>
    </row>
    <row r="233" spans="1:7">
      <c r="A233" s="11">
        <v>45590</v>
      </c>
      <c r="B233" s="5">
        <v>150.81</v>
      </c>
      <c r="C233" s="5" t="s">
        <v>13203</v>
      </c>
      <c r="D233" s="5" t="s">
        <v>12714</v>
      </c>
      <c r="E233" s="5" t="s">
        <v>12650</v>
      </c>
      <c r="F233" s="5" t="s">
        <v>8349</v>
      </c>
      <c r="G233" s="5" t="s">
        <v>3348</v>
      </c>
    </row>
    <row r="234" spans="1:7">
      <c r="A234" s="11">
        <v>45589</v>
      </c>
      <c r="B234" s="5">
        <v>150.44999999999999</v>
      </c>
      <c r="C234" s="5" t="s">
        <v>13204</v>
      </c>
      <c r="D234" s="5" t="s">
        <v>13205</v>
      </c>
      <c r="E234" s="5" t="s">
        <v>13206</v>
      </c>
      <c r="F234" s="5" t="s">
        <v>13207</v>
      </c>
      <c r="G234" s="5" t="s">
        <v>3418</v>
      </c>
    </row>
    <row r="235" spans="1:7">
      <c r="A235" s="11">
        <v>45588</v>
      </c>
      <c r="B235" s="5">
        <v>150.47999999999999</v>
      </c>
      <c r="C235" s="5" t="s">
        <v>13208</v>
      </c>
      <c r="D235" s="5" t="s">
        <v>13209</v>
      </c>
      <c r="E235" s="5" t="s">
        <v>13210</v>
      </c>
      <c r="F235" s="5" t="s">
        <v>13211</v>
      </c>
      <c r="G235" s="5" t="s">
        <v>3863</v>
      </c>
    </row>
    <row r="236" spans="1:7">
      <c r="A236" s="11">
        <v>45587</v>
      </c>
      <c r="B236" s="5">
        <v>150.91999999999999</v>
      </c>
      <c r="C236" s="5" t="s">
        <v>12625</v>
      </c>
      <c r="D236" s="5" t="s">
        <v>12678</v>
      </c>
      <c r="E236" s="5" t="s">
        <v>13212</v>
      </c>
      <c r="F236" s="5" t="s">
        <v>13213</v>
      </c>
      <c r="G236" s="5" t="s">
        <v>2983</v>
      </c>
    </row>
    <row r="237" spans="1:7">
      <c r="A237" s="11">
        <v>45586</v>
      </c>
      <c r="B237" s="5">
        <v>150.88</v>
      </c>
      <c r="C237" s="5" t="s">
        <v>12632</v>
      </c>
      <c r="D237" s="5" t="s">
        <v>12680</v>
      </c>
      <c r="E237" s="5" t="s">
        <v>13214</v>
      </c>
      <c r="F237" s="5" t="s">
        <v>10304</v>
      </c>
      <c r="G237" s="5" t="s">
        <v>6104</v>
      </c>
    </row>
    <row r="238" spans="1:7">
      <c r="A238" s="11">
        <v>45583</v>
      </c>
      <c r="B238" s="5">
        <v>150.75</v>
      </c>
      <c r="C238" s="5" t="s">
        <v>13215</v>
      </c>
      <c r="D238" s="5" t="s">
        <v>13216</v>
      </c>
      <c r="E238" s="5" t="s">
        <v>13206</v>
      </c>
      <c r="F238" s="5" t="s">
        <v>8393</v>
      </c>
      <c r="G238" s="5" t="s">
        <v>2847</v>
      </c>
    </row>
    <row r="239" spans="1:7">
      <c r="A239" s="11">
        <v>45582</v>
      </c>
      <c r="B239" s="5">
        <v>151.19999999999999</v>
      </c>
      <c r="C239" s="5" t="s">
        <v>12651</v>
      </c>
      <c r="D239" s="5" t="s">
        <v>13217</v>
      </c>
      <c r="E239" s="5" t="s">
        <v>13218</v>
      </c>
      <c r="F239" s="5" t="s">
        <v>13219</v>
      </c>
      <c r="G239" s="5" t="s">
        <v>3985</v>
      </c>
    </row>
    <row r="240" spans="1:7">
      <c r="A240" s="11">
        <v>45581</v>
      </c>
      <c r="B240" s="5">
        <v>148.72999999999999</v>
      </c>
      <c r="C240" s="5" t="s">
        <v>13220</v>
      </c>
      <c r="D240" s="5" t="s">
        <v>13221</v>
      </c>
      <c r="E240" s="5" t="s">
        <v>13222</v>
      </c>
      <c r="F240" s="5" t="s">
        <v>13223</v>
      </c>
      <c r="G240" s="5" t="s">
        <v>4693</v>
      </c>
    </row>
    <row r="241" spans="1:7">
      <c r="A241" s="11">
        <v>45580</v>
      </c>
      <c r="B241" s="5">
        <v>147.72999999999999</v>
      </c>
      <c r="C241" s="5" t="s">
        <v>13224</v>
      </c>
      <c r="D241" s="5" t="s">
        <v>13225</v>
      </c>
      <c r="E241" s="5" t="s">
        <v>13226</v>
      </c>
      <c r="F241" s="5" t="s">
        <v>8486</v>
      </c>
      <c r="G241" s="5" t="s">
        <v>13227</v>
      </c>
    </row>
    <row r="242" spans="1:7">
      <c r="A242" s="11">
        <v>45579</v>
      </c>
      <c r="B242" s="5">
        <v>151.78</v>
      </c>
      <c r="C242" s="5" t="s">
        <v>13228</v>
      </c>
      <c r="D242" s="5" t="s">
        <v>13229</v>
      </c>
      <c r="E242" s="5" t="s">
        <v>13230</v>
      </c>
      <c r="F242" s="5" t="s">
        <v>13231</v>
      </c>
      <c r="G242" s="5" t="s">
        <v>3348</v>
      </c>
    </row>
    <row r="243" spans="1:7">
      <c r="A243" s="11">
        <v>45576</v>
      </c>
      <c r="B243" s="5">
        <v>151.41999999999999</v>
      </c>
      <c r="C243" s="5" t="s">
        <v>13232</v>
      </c>
      <c r="D243" s="5" t="s">
        <v>13233</v>
      </c>
      <c r="E243" s="5" t="s">
        <v>12670</v>
      </c>
      <c r="F243" s="5" t="s">
        <v>13234</v>
      </c>
      <c r="G243" s="5" t="s">
        <v>3172</v>
      </c>
    </row>
    <row r="244" spans="1:7">
      <c r="A244" s="11">
        <v>45575</v>
      </c>
      <c r="B244" s="5">
        <v>150.62</v>
      </c>
      <c r="C244" s="5" t="s">
        <v>13235</v>
      </c>
      <c r="D244" s="5" t="s">
        <v>13236</v>
      </c>
      <c r="E244" s="5" t="s">
        <v>13237</v>
      </c>
      <c r="F244" s="5" t="s">
        <v>13213</v>
      </c>
      <c r="G244" s="5" t="s">
        <v>3741</v>
      </c>
    </row>
    <row r="245" spans="1:7">
      <c r="A245" s="11">
        <v>45574</v>
      </c>
      <c r="B245" s="5">
        <v>149.65</v>
      </c>
      <c r="C245" s="5" t="s">
        <v>13238</v>
      </c>
      <c r="D245" s="5" t="s">
        <v>13239</v>
      </c>
      <c r="E245" s="5" t="s">
        <v>12690</v>
      </c>
      <c r="F245" s="5" t="s">
        <v>11484</v>
      </c>
      <c r="G245" s="5" t="s">
        <v>2748</v>
      </c>
    </row>
    <row r="246" spans="1:7">
      <c r="A246" s="11">
        <v>45573</v>
      </c>
      <c r="B246" s="5">
        <v>148.75</v>
      </c>
      <c r="C246" s="5" t="s">
        <v>13240</v>
      </c>
      <c r="D246" s="5" t="s">
        <v>13241</v>
      </c>
      <c r="E246" s="5" t="s">
        <v>13242</v>
      </c>
      <c r="F246" s="5" t="s">
        <v>13071</v>
      </c>
      <c r="G246" s="5" t="s">
        <v>5878</v>
      </c>
    </row>
    <row r="247" spans="1:7">
      <c r="A247" s="11">
        <v>45572</v>
      </c>
      <c r="B247" s="5">
        <v>151.12</v>
      </c>
      <c r="C247" s="5" t="s">
        <v>13243</v>
      </c>
      <c r="D247" s="5" t="s">
        <v>13244</v>
      </c>
      <c r="E247" s="5" t="s">
        <v>13245</v>
      </c>
      <c r="F247" s="5" t="s">
        <v>11450</v>
      </c>
      <c r="G247" s="5" t="s">
        <v>3033</v>
      </c>
    </row>
    <row r="248" spans="1:7">
      <c r="A248" s="11">
        <v>45569</v>
      </c>
      <c r="B248" s="5">
        <v>150.74</v>
      </c>
      <c r="C248" s="5" t="s">
        <v>12680</v>
      </c>
      <c r="D248" s="5" t="s">
        <v>13246</v>
      </c>
      <c r="E248" s="5" t="s">
        <v>13247</v>
      </c>
      <c r="F248" s="5" t="s">
        <v>8622</v>
      </c>
      <c r="G248" s="5" t="s">
        <v>3926</v>
      </c>
    </row>
    <row r="249" spans="1:7">
      <c r="A249" s="11">
        <v>45568</v>
      </c>
      <c r="B249" s="5">
        <v>151.25</v>
      </c>
      <c r="C249" s="5" t="s">
        <v>13248</v>
      </c>
      <c r="D249" s="5" t="s">
        <v>13249</v>
      </c>
      <c r="E249" s="5" t="s">
        <v>13250</v>
      </c>
      <c r="F249" s="5" t="s">
        <v>8880</v>
      </c>
      <c r="G249" s="5" t="s">
        <v>3557</v>
      </c>
    </row>
    <row r="250" spans="1:7">
      <c r="A250" s="11">
        <v>45567</v>
      </c>
      <c r="B250" s="5">
        <v>150.94999999999999</v>
      </c>
      <c r="C250" s="5" t="s">
        <v>12678</v>
      </c>
      <c r="D250" s="5" t="s">
        <v>13251</v>
      </c>
      <c r="E250" s="5" t="s">
        <v>12651</v>
      </c>
      <c r="F250" s="5" t="s">
        <v>11628</v>
      </c>
      <c r="G250" s="5" t="s">
        <v>5939</v>
      </c>
    </row>
    <row r="251" spans="1:7">
      <c r="A251" s="11">
        <v>45566</v>
      </c>
      <c r="B251" s="5">
        <v>149.69999999999999</v>
      </c>
      <c r="C251" s="5" t="s">
        <v>13252</v>
      </c>
      <c r="D251" s="5" t="s">
        <v>13228</v>
      </c>
      <c r="E251" s="5" t="s">
        <v>13253</v>
      </c>
      <c r="F251" s="5" t="s">
        <v>8445</v>
      </c>
      <c r="G251" s="5" t="s">
        <v>3803</v>
      </c>
    </row>
    <row r="252" spans="1:7">
      <c r="A252" s="11">
        <v>45565</v>
      </c>
      <c r="B252" s="5">
        <v>147.27000000000001</v>
      </c>
      <c r="C252" s="5" t="s">
        <v>13254</v>
      </c>
      <c r="D252" s="5" t="s">
        <v>13255</v>
      </c>
      <c r="E252" s="5" t="s">
        <v>13256</v>
      </c>
      <c r="F252" s="5" t="s">
        <v>13257</v>
      </c>
      <c r="G252" s="5" t="s">
        <v>4223</v>
      </c>
    </row>
    <row r="253" spans="1:7">
      <c r="A253" s="11">
        <v>45562</v>
      </c>
      <c r="B253" s="5">
        <v>145.49</v>
      </c>
      <c r="C253" s="5" t="s">
        <v>13258</v>
      </c>
      <c r="D253" s="5" t="s">
        <v>13259</v>
      </c>
      <c r="E253" s="5" t="s">
        <v>13260</v>
      </c>
      <c r="F253" s="5" t="s">
        <v>9516</v>
      </c>
      <c r="G253" s="5" t="s">
        <v>8712</v>
      </c>
    </row>
    <row r="254" spans="1:7">
      <c r="A254" s="11">
        <v>45561</v>
      </c>
      <c r="B254" s="5">
        <v>141.99</v>
      </c>
      <c r="C254" s="5" t="s">
        <v>13261</v>
      </c>
      <c r="D254" s="5" t="s">
        <v>12875</v>
      </c>
      <c r="E254" s="5" t="s">
        <v>12753</v>
      </c>
      <c r="F254" s="5" t="s">
        <v>9516</v>
      </c>
      <c r="G254" s="5" t="s">
        <v>3057</v>
      </c>
    </row>
    <row r="255" spans="1:7">
      <c r="A255" s="11">
        <v>45560</v>
      </c>
      <c r="B255" s="5">
        <v>143.97</v>
      </c>
      <c r="C255" s="5" t="s">
        <v>13262</v>
      </c>
      <c r="D255" s="5" t="s">
        <v>13263</v>
      </c>
      <c r="E255" s="5" t="s">
        <v>13264</v>
      </c>
      <c r="F255" s="5" t="s">
        <v>9391</v>
      </c>
      <c r="G255" s="5" t="s">
        <v>5380</v>
      </c>
    </row>
    <row r="256" spans="1:7">
      <c r="A256" s="11">
        <v>45559</v>
      </c>
      <c r="B256" s="5">
        <v>147.44999999999999</v>
      </c>
      <c r="C256" s="5" t="s">
        <v>13265</v>
      </c>
      <c r="D256" s="5" t="s">
        <v>13266</v>
      </c>
      <c r="E256" s="5" t="s">
        <v>13108</v>
      </c>
      <c r="F256" s="5" t="s">
        <v>12979</v>
      </c>
      <c r="G256" s="5" t="s">
        <v>3675</v>
      </c>
    </row>
    <row r="257" spans="1:7">
      <c r="A257" s="11">
        <v>45558</v>
      </c>
      <c r="B257" s="5">
        <v>147.54</v>
      </c>
      <c r="C257" s="5" t="s">
        <v>13267</v>
      </c>
      <c r="D257" s="5" t="s">
        <v>13268</v>
      </c>
      <c r="E257" s="5" t="s">
        <v>13269</v>
      </c>
      <c r="F257" s="5" t="s">
        <v>11440</v>
      </c>
      <c r="G257" s="5" t="s">
        <v>3663</v>
      </c>
    </row>
    <row r="258" spans="1:7">
      <c r="A258" s="11">
        <v>45555</v>
      </c>
      <c r="B258" s="5">
        <v>145.68</v>
      </c>
      <c r="C258" s="5" t="s">
        <v>13270</v>
      </c>
      <c r="D258" s="5" t="s">
        <v>13271</v>
      </c>
      <c r="E258" s="5" t="s">
        <v>13272</v>
      </c>
      <c r="F258" s="5" t="s">
        <v>7048</v>
      </c>
      <c r="G258" s="5" t="s">
        <v>2895</v>
      </c>
    </row>
    <row r="259" spans="1:7">
      <c r="A259" s="11">
        <v>45554</v>
      </c>
      <c r="B259" s="5">
        <v>144.99</v>
      </c>
      <c r="C259" s="5" t="s">
        <v>13273</v>
      </c>
      <c r="D259" s="5" t="s">
        <v>13274</v>
      </c>
      <c r="E259" s="5" t="s">
        <v>13275</v>
      </c>
      <c r="F259" s="5" t="s">
        <v>11777</v>
      </c>
      <c r="G259" s="5" t="s">
        <v>4340</v>
      </c>
    </row>
    <row r="260" spans="1:7">
      <c r="A260" s="11">
        <v>45553</v>
      </c>
      <c r="B260" s="5">
        <v>143.96</v>
      </c>
      <c r="C260" s="5" t="s">
        <v>13079</v>
      </c>
      <c r="D260" s="5" t="s">
        <v>13276</v>
      </c>
      <c r="E260" s="5" t="s">
        <v>13277</v>
      </c>
      <c r="F260" s="5" t="s">
        <v>9161</v>
      </c>
      <c r="G260" s="5" t="s">
        <v>4073</v>
      </c>
    </row>
    <row r="261" spans="1:7">
      <c r="A261" s="11">
        <v>45552</v>
      </c>
      <c r="B261" s="5">
        <v>143.41</v>
      </c>
      <c r="C261" s="5" t="s">
        <v>13278</v>
      </c>
      <c r="D261" s="5" t="s">
        <v>13279</v>
      </c>
      <c r="E261" s="5" t="s">
        <v>13280</v>
      </c>
      <c r="F261" s="5" t="s">
        <v>9188</v>
      </c>
      <c r="G261" s="5" t="s">
        <v>4173</v>
      </c>
    </row>
    <row r="262" spans="1:7">
      <c r="A262" s="11">
        <v>45551</v>
      </c>
      <c r="B262" s="5">
        <v>142.09</v>
      </c>
      <c r="C262" s="5" t="s">
        <v>13281</v>
      </c>
      <c r="D262" s="5" t="s">
        <v>12713</v>
      </c>
      <c r="E262" s="5" t="s">
        <v>13282</v>
      </c>
      <c r="F262" s="5" t="s">
        <v>9001</v>
      </c>
      <c r="G262" s="5" t="s">
        <v>3310</v>
      </c>
    </row>
    <row r="263" spans="1:7">
      <c r="A263" s="11">
        <v>45548</v>
      </c>
      <c r="B263" s="5">
        <v>140.61000000000001</v>
      </c>
      <c r="C263" s="5" t="s">
        <v>13283</v>
      </c>
      <c r="D263" s="5" t="s">
        <v>12802</v>
      </c>
      <c r="E263" s="5" t="s">
        <v>13284</v>
      </c>
      <c r="F263" s="5" t="s">
        <v>11450</v>
      </c>
      <c r="G263" s="5" t="s">
        <v>4677</v>
      </c>
    </row>
    <row r="264" spans="1:7">
      <c r="A264" s="11">
        <v>45547</v>
      </c>
      <c r="B264" s="5">
        <v>139.21</v>
      </c>
      <c r="C264" s="5" t="s">
        <v>13285</v>
      </c>
      <c r="D264" s="5" t="s">
        <v>12789</v>
      </c>
      <c r="E264" s="5" t="s">
        <v>13286</v>
      </c>
      <c r="F264" s="5" t="s">
        <v>13219</v>
      </c>
      <c r="G264" s="5" t="s">
        <v>11597</v>
      </c>
    </row>
    <row r="265" spans="1:7">
      <c r="A265" s="11">
        <v>45546</v>
      </c>
      <c r="B265" s="5">
        <v>137.88</v>
      </c>
      <c r="C265" s="5" t="s">
        <v>13287</v>
      </c>
      <c r="D265" s="5" t="s">
        <v>12869</v>
      </c>
      <c r="E265" s="5" t="s">
        <v>13288</v>
      </c>
      <c r="F265" s="5" t="s">
        <v>13289</v>
      </c>
      <c r="G265" s="5" t="s">
        <v>5422</v>
      </c>
    </row>
    <row r="266" spans="1:7">
      <c r="A266" s="11">
        <v>45545</v>
      </c>
      <c r="B266" s="5">
        <v>138.22999999999999</v>
      </c>
      <c r="C266" s="5" t="s">
        <v>13261</v>
      </c>
      <c r="D266" s="5" t="s">
        <v>13290</v>
      </c>
      <c r="E266" s="5" t="s">
        <v>13291</v>
      </c>
      <c r="F266" s="5" t="s">
        <v>5655</v>
      </c>
      <c r="G266" s="5" t="s">
        <v>2772</v>
      </c>
    </row>
    <row r="267" spans="1:7">
      <c r="A267" s="11">
        <v>45544</v>
      </c>
      <c r="B267" s="5">
        <v>140.30000000000001</v>
      </c>
      <c r="C267" s="5" t="s">
        <v>13292</v>
      </c>
      <c r="D267" s="5" t="s">
        <v>13293</v>
      </c>
      <c r="E267" s="5" t="s">
        <v>12870</v>
      </c>
      <c r="F267" s="5" t="s">
        <v>11592</v>
      </c>
      <c r="G267" s="5" t="s">
        <v>5815</v>
      </c>
    </row>
    <row r="268" spans="1:7">
      <c r="A268" s="11">
        <v>45541</v>
      </c>
      <c r="B268" s="5">
        <v>138.56</v>
      </c>
      <c r="C268" s="5" t="s">
        <v>13282</v>
      </c>
      <c r="D268" s="5" t="s">
        <v>13294</v>
      </c>
      <c r="E268" s="5" t="s">
        <v>13295</v>
      </c>
      <c r="F268" s="5" t="s">
        <v>8721</v>
      </c>
      <c r="G268" s="5" t="s">
        <v>4009</v>
      </c>
    </row>
    <row r="269" spans="1:7">
      <c r="A269" s="11">
        <v>45540</v>
      </c>
      <c r="B269" s="5">
        <v>140.93</v>
      </c>
      <c r="C269" s="5" t="s">
        <v>13296</v>
      </c>
      <c r="D269" s="5" t="s">
        <v>13296</v>
      </c>
      <c r="E269" s="5" t="s">
        <v>13297</v>
      </c>
      <c r="F269" s="5" t="s">
        <v>9064</v>
      </c>
      <c r="G269" s="5" t="s">
        <v>9222</v>
      </c>
    </row>
    <row r="270" spans="1:7">
      <c r="A270" s="11">
        <v>45539</v>
      </c>
      <c r="B270" s="5">
        <v>142.07</v>
      </c>
      <c r="C270" s="5" t="s">
        <v>13298</v>
      </c>
      <c r="D270" s="5" t="s">
        <v>13299</v>
      </c>
      <c r="E270" s="5" t="s">
        <v>13300</v>
      </c>
      <c r="F270" s="5" t="s">
        <v>8539</v>
      </c>
      <c r="G270" s="5" t="s">
        <v>13301</v>
      </c>
    </row>
    <row r="271" spans="1:7">
      <c r="A271" s="11">
        <v>45538</v>
      </c>
      <c r="B271" s="5">
        <v>144.66</v>
      </c>
      <c r="C271" s="5" t="s">
        <v>13302</v>
      </c>
      <c r="D271" s="5" t="s">
        <v>13259</v>
      </c>
      <c r="E271" s="5" t="s">
        <v>13256</v>
      </c>
      <c r="F271" s="5" t="s">
        <v>8507</v>
      </c>
      <c r="G271" s="5" t="s">
        <v>9167</v>
      </c>
    </row>
    <row r="272" spans="1:7">
      <c r="A272" s="11">
        <v>45534</v>
      </c>
      <c r="B272" s="5">
        <v>147.94999999999999</v>
      </c>
      <c r="C272" s="5" t="s">
        <v>13303</v>
      </c>
      <c r="D272" s="5" t="s">
        <v>13304</v>
      </c>
      <c r="E272" s="5" t="s">
        <v>13305</v>
      </c>
      <c r="F272" s="5" t="s">
        <v>13306</v>
      </c>
      <c r="G272" s="5" t="s">
        <v>3770</v>
      </c>
    </row>
    <row r="273" spans="1:7">
      <c r="A273" s="11">
        <v>45533</v>
      </c>
      <c r="B273" s="5">
        <v>147.41999999999999</v>
      </c>
      <c r="C273" s="5" t="s">
        <v>13307</v>
      </c>
      <c r="D273" s="5" t="s">
        <v>13308</v>
      </c>
      <c r="E273" s="5" t="s">
        <v>13309</v>
      </c>
      <c r="F273" s="5" t="s">
        <v>13310</v>
      </c>
      <c r="G273" s="5" t="s">
        <v>3620</v>
      </c>
    </row>
    <row r="274" spans="1:7">
      <c r="A274" s="11">
        <v>45532</v>
      </c>
      <c r="B274" s="5">
        <v>146</v>
      </c>
      <c r="C274" s="5" t="s">
        <v>13311</v>
      </c>
      <c r="D274" s="5" t="s">
        <v>13312</v>
      </c>
      <c r="E274" s="5" t="s">
        <v>13075</v>
      </c>
      <c r="F274" s="5" t="s">
        <v>8494</v>
      </c>
      <c r="G274" s="5" t="s">
        <v>3807</v>
      </c>
    </row>
    <row r="275" spans="1:7">
      <c r="A275" s="11">
        <v>45531</v>
      </c>
      <c r="B275" s="5">
        <v>146.94999999999999</v>
      </c>
      <c r="C275" s="5" t="s">
        <v>13106</v>
      </c>
      <c r="D275" s="5" t="s">
        <v>13313</v>
      </c>
      <c r="E275" s="5" t="s">
        <v>13314</v>
      </c>
      <c r="F275" s="5" t="s">
        <v>9027</v>
      </c>
      <c r="G275" s="5" t="s">
        <v>2797</v>
      </c>
    </row>
    <row r="276" spans="1:7">
      <c r="A276" s="11">
        <v>45530</v>
      </c>
      <c r="B276" s="5">
        <v>148.5</v>
      </c>
      <c r="C276" s="5" t="s">
        <v>13218</v>
      </c>
      <c r="D276" s="5" t="s">
        <v>13315</v>
      </c>
      <c r="E276" s="5" t="s">
        <v>13316</v>
      </c>
      <c r="F276" s="5" t="s">
        <v>13195</v>
      </c>
      <c r="G276" s="5" t="s">
        <v>2973</v>
      </c>
    </row>
    <row r="277" spans="1:7">
      <c r="A277" s="11">
        <v>45527</v>
      </c>
      <c r="B277" s="5">
        <v>147.62</v>
      </c>
      <c r="C277" s="5" t="s">
        <v>13317</v>
      </c>
      <c r="D277" s="5" t="s">
        <v>13318</v>
      </c>
      <c r="E277" s="5" t="s">
        <v>12716</v>
      </c>
      <c r="F277" s="5" t="s">
        <v>13319</v>
      </c>
      <c r="G277" s="5" t="s">
        <v>11383</v>
      </c>
    </row>
    <row r="278" spans="1:7">
      <c r="A278" s="11">
        <v>45526</v>
      </c>
      <c r="B278" s="5">
        <v>145.72999999999999</v>
      </c>
      <c r="C278" s="5" t="s">
        <v>13320</v>
      </c>
      <c r="D278" s="5" t="s">
        <v>13321</v>
      </c>
      <c r="E278" s="5" t="s">
        <v>13322</v>
      </c>
      <c r="F278" s="5" t="s">
        <v>13323</v>
      </c>
      <c r="G278" s="5" t="s">
        <v>4417</v>
      </c>
    </row>
    <row r="279" spans="1:7">
      <c r="A279" s="11">
        <v>45525</v>
      </c>
      <c r="B279" s="5">
        <v>145.32</v>
      </c>
      <c r="C279" s="5" t="s">
        <v>13324</v>
      </c>
      <c r="D279" s="5" t="s">
        <v>13325</v>
      </c>
      <c r="E279" s="5" t="s">
        <v>12703</v>
      </c>
      <c r="F279" s="5" t="s">
        <v>12996</v>
      </c>
      <c r="G279" s="5" t="s">
        <v>3216</v>
      </c>
    </row>
    <row r="280" spans="1:7">
      <c r="A280" s="11">
        <v>45524</v>
      </c>
      <c r="B280" s="5">
        <v>144.69</v>
      </c>
      <c r="C280" s="5" t="s">
        <v>13321</v>
      </c>
      <c r="D280" s="5" t="s">
        <v>13326</v>
      </c>
      <c r="E280" s="5" t="s">
        <v>13327</v>
      </c>
      <c r="F280" s="5" t="s">
        <v>13328</v>
      </c>
      <c r="G280" s="5" t="s">
        <v>5539</v>
      </c>
    </row>
    <row r="281" spans="1:7">
      <c r="A281" s="11">
        <v>45523</v>
      </c>
      <c r="B281" s="5">
        <v>146.83000000000001</v>
      </c>
      <c r="C281" s="5" t="s">
        <v>13329</v>
      </c>
      <c r="D281" s="5" t="s">
        <v>13242</v>
      </c>
      <c r="E281" s="5" t="s">
        <v>13330</v>
      </c>
      <c r="F281" s="5" t="s">
        <v>8866</v>
      </c>
      <c r="G281" s="5" t="s">
        <v>2847</v>
      </c>
    </row>
    <row r="282" spans="1:7">
      <c r="A282" s="11">
        <v>45520</v>
      </c>
      <c r="B282" s="5">
        <v>147.27000000000001</v>
      </c>
      <c r="C282" s="5" t="s">
        <v>13331</v>
      </c>
      <c r="D282" s="5" t="s">
        <v>13332</v>
      </c>
      <c r="E282" s="5" t="s">
        <v>13333</v>
      </c>
      <c r="F282" s="5" t="s">
        <v>13334</v>
      </c>
      <c r="G282" s="5" t="s">
        <v>3473</v>
      </c>
    </row>
    <row r="283" spans="1:7">
      <c r="A283" s="11">
        <v>45519</v>
      </c>
      <c r="B283" s="5">
        <v>146.80000000000001</v>
      </c>
      <c r="C283" s="5" t="s">
        <v>13335</v>
      </c>
      <c r="D283" s="5" t="s">
        <v>13336</v>
      </c>
      <c r="E283" s="5" t="s">
        <v>13075</v>
      </c>
      <c r="F283" s="5" t="s">
        <v>8943</v>
      </c>
      <c r="G283" s="5" t="s">
        <v>4393</v>
      </c>
    </row>
    <row r="284" spans="1:7">
      <c r="A284" s="11">
        <v>45518</v>
      </c>
      <c r="B284" s="5">
        <v>144.66999999999999</v>
      </c>
      <c r="C284" s="5" t="s">
        <v>13337</v>
      </c>
      <c r="D284" s="5" t="s">
        <v>13338</v>
      </c>
      <c r="E284" s="5" t="s">
        <v>12736</v>
      </c>
      <c r="F284" s="5" t="s">
        <v>13339</v>
      </c>
      <c r="G284" s="5" t="s">
        <v>3770</v>
      </c>
    </row>
    <row r="285" spans="1:7">
      <c r="A285" s="11">
        <v>45517</v>
      </c>
      <c r="B285" s="5">
        <v>144.15</v>
      </c>
      <c r="C285" s="5" t="s">
        <v>13340</v>
      </c>
      <c r="D285" s="5" t="s">
        <v>12703</v>
      </c>
      <c r="E285" s="5" t="s">
        <v>13341</v>
      </c>
      <c r="F285" s="5" t="s">
        <v>8676</v>
      </c>
      <c r="G285" s="5" t="s">
        <v>3028</v>
      </c>
    </row>
    <row r="286" spans="1:7">
      <c r="A286" s="11">
        <v>45516</v>
      </c>
      <c r="B286" s="5">
        <v>145.02000000000001</v>
      </c>
      <c r="C286" s="5" t="s">
        <v>13342</v>
      </c>
      <c r="D286" s="5" t="s">
        <v>13314</v>
      </c>
      <c r="E286" s="5" t="s">
        <v>13343</v>
      </c>
      <c r="F286" s="5" t="s">
        <v>11535</v>
      </c>
      <c r="G286" s="5" t="s">
        <v>4214</v>
      </c>
    </row>
    <row r="287" spans="1:7">
      <c r="A287" s="11">
        <v>45513</v>
      </c>
      <c r="B287" s="5">
        <v>144.99</v>
      </c>
      <c r="C287" s="5" t="s">
        <v>13344</v>
      </c>
      <c r="D287" s="5" t="s">
        <v>13345</v>
      </c>
      <c r="E287" s="5" t="s">
        <v>13277</v>
      </c>
      <c r="F287" s="5" t="s">
        <v>9800</v>
      </c>
      <c r="G287" s="5" t="s">
        <v>2743</v>
      </c>
    </row>
    <row r="288" spans="1:7">
      <c r="A288" s="11">
        <v>45512</v>
      </c>
      <c r="B288" s="5">
        <v>144.49</v>
      </c>
      <c r="C288" s="5" t="s">
        <v>13346</v>
      </c>
      <c r="D288" s="5" t="s">
        <v>13347</v>
      </c>
      <c r="E288" s="5" t="s">
        <v>13348</v>
      </c>
      <c r="F288" s="5" t="s">
        <v>9009</v>
      </c>
      <c r="G288" s="5" t="s">
        <v>3929</v>
      </c>
    </row>
    <row r="289" spans="1:7">
      <c r="A289" s="11">
        <v>45511</v>
      </c>
      <c r="B289" s="5">
        <v>142.41</v>
      </c>
      <c r="C289" s="5" t="s">
        <v>13349</v>
      </c>
      <c r="D289" s="5" t="s">
        <v>12727</v>
      </c>
      <c r="E289" s="5" t="s">
        <v>13350</v>
      </c>
      <c r="F289" s="5" t="s">
        <v>8908</v>
      </c>
      <c r="G289" s="5" t="s">
        <v>4307</v>
      </c>
    </row>
    <row r="290" spans="1:7">
      <c r="A290" s="11">
        <v>45510</v>
      </c>
      <c r="B290" s="5">
        <v>143.22999999999999</v>
      </c>
      <c r="C290" s="5" t="s">
        <v>12883</v>
      </c>
      <c r="D290" s="5" t="s">
        <v>13351</v>
      </c>
      <c r="E290" s="5" t="s">
        <v>13352</v>
      </c>
      <c r="F290" s="5" t="s">
        <v>12022</v>
      </c>
      <c r="G290" s="5" t="s">
        <v>3315</v>
      </c>
    </row>
    <row r="291" spans="1:7">
      <c r="A291" s="11">
        <v>45509</v>
      </c>
      <c r="B291" s="5">
        <v>144.66</v>
      </c>
      <c r="C291" s="5" t="s">
        <v>13353</v>
      </c>
      <c r="D291" s="5" t="s">
        <v>13259</v>
      </c>
      <c r="E291" s="5" t="s">
        <v>12709</v>
      </c>
      <c r="F291" s="5" t="s">
        <v>6995</v>
      </c>
      <c r="G291" s="5" t="s">
        <v>3575</v>
      </c>
    </row>
    <row r="292" spans="1:7">
      <c r="A292" s="11">
        <v>45506</v>
      </c>
      <c r="B292" s="5">
        <v>148.55000000000001</v>
      </c>
      <c r="C292" s="5" t="s">
        <v>13204</v>
      </c>
      <c r="D292" s="5" t="s">
        <v>13354</v>
      </c>
      <c r="E292" s="5" t="s">
        <v>13355</v>
      </c>
      <c r="F292" s="5" t="s">
        <v>7585</v>
      </c>
      <c r="G292" s="5" t="s">
        <v>13227</v>
      </c>
    </row>
    <row r="293" spans="1:7">
      <c r="A293" s="11">
        <v>45505</v>
      </c>
      <c r="B293" s="5">
        <v>152.62</v>
      </c>
      <c r="C293" s="5" t="s">
        <v>13004</v>
      </c>
      <c r="D293" s="5" t="s">
        <v>13356</v>
      </c>
      <c r="E293" s="5" t="s">
        <v>13357</v>
      </c>
      <c r="F293" s="5" t="s">
        <v>12001</v>
      </c>
      <c r="G293" s="5" t="s">
        <v>13358</v>
      </c>
    </row>
    <row r="294" spans="1:7">
      <c r="A294" s="11">
        <v>45504</v>
      </c>
      <c r="B294" s="5">
        <v>160.47</v>
      </c>
      <c r="C294" s="5" t="s">
        <v>13359</v>
      </c>
      <c r="D294" s="5" t="s">
        <v>13359</v>
      </c>
      <c r="E294" s="5" t="s">
        <v>13360</v>
      </c>
      <c r="F294" s="5" t="s">
        <v>13361</v>
      </c>
      <c r="G294" s="5" t="s">
        <v>5095</v>
      </c>
    </row>
    <row r="295" spans="1:7">
      <c r="A295" s="11">
        <v>45503</v>
      </c>
      <c r="B295" s="5">
        <v>159.57</v>
      </c>
      <c r="C295" s="5" t="s">
        <v>13034</v>
      </c>
      <c r="D295" s="5" t="s">
        <v>12968</v>
      </c>
      <c r="E295" s="5" t="s">
        <v>13362</v>
      </c>
      <c r="F295" s="5" t="s">
        <v>12531</v>
      </c>
      <c r="G295" s="5" t="s">
        <v>12547</v>
      </c>
    </row>
    <row r="296" spans="1:7">
      <c r="A296" s="11">
        <v>45502</v>
      </c>
      <c r="B296" s="5">
        <v>156.6</v>
      </c>
      <c r="C296" s="5" t="s">
        <v>12515</v>
      </c>
      <c r="D296" s="5" t="s">
        <v>12515</v>
      </c>
      <c r="E296" s="5" t="s">
        <v>13363</v>
      </c>
      <c r="F296" s="5" t="s">
        <v>10304</v>
      </c>
      <c r="G296" s="5" t="s">
        <v>4986</v>
      </c>
    </row>
    <row r="297" spans="1:7">
      <c r="A297" s="11">
        <v>45499</v>
      </c>
      <c r="B297" s="5">
        <v>157.84</v>
      </c>
      <c r="C297" s="5" t="s">
        <v>13364</v>
      </c>
      <c r="D297" s="5" t="s">
        <v>13365</v>
      </c>
      <c r="E297" s="5" t="s">
        <v>13366</v>
      </c>
      <c r="F297" s="5" t="s">
        <v>13367</v>
      </c>
      <c r="G297" s="5" t="s">
        <v>4244</v>
      </c>
    </row>
    <row r="298" spans="1:7">
      <c r="A298" s="11">
        <v>45498</v>
      </c>
      <c r="B298" s="5">
        <v>157.54</v>
      </c>
      <c r="C298" s="5" t="s">
        <v>13368</v>
      </c>
      <c r="D298" s="5" t="s">
        <v>13369</v>
      </c>
      <c r="E298" s="5" t="s">
        <v>13370</v>
      </c>
      <c r="F298" s="5" t="s">
        <v>13371</v>
      </c>
      <c r="G298" s="5" t="s">
        <v>3378</v>
      </c>
    </row>
    <row r="299" spans="1:7">
      <c r="A299" s="11">
        <v>45497</v>
      </c>
      <c r="B299" s="5">
        <v>155.07</v>
      </c>
      <c r="C299" s="5" t="s">
        <v>13372</v>
      </c>
      <c r="D299" s="5" t="s">
        <v>12599</v>
      </c>
      <c r="E299" s="5" t="s">
        <v>13373</v>
      </c>
      <c r="F299" s="5" t="s">
        <v>8866</v>
      </c>
      <c r="G299" s="5" t="s">
        <v>4294</v>
      </c>
    </row>
    <row r="300" spans="1:7">
      <c r="A300" s="11">
        <v>45496</v>
      </c>
      <c r="B300" s="5">
        <v>154.09</v>
      </c>
      <c r="C300" s="5" t="s">
        <v>13003</v>
      </c>
      <c r="D300" s="5" t="s">
        <v>13177</v>
      </c>
      <c r="E300" s="5" t="s">
        <v>13374</v>
      </c>
      <c r="F300" s="5" t="s">
        <v>8913</v>
      </c>
      <c r="G300" s="5" t="s">
        <v>5969</v>
      </c>
    </row>
    <row r="301" spans="1:7">
      <c r="A301" s="11">
        <v>45495</v>
      </c>
      <c r="B301" s="5">
        <v>156.99</v>
      </c>
      <c r="C301" s="5" t="s">
        <v>13375</v>
      </c>
      <c r="D301" s="5" t="s">
        <v>13376</v>
      </c>
      <c r="E301" s="5" t="s">
        <v>13377</v>
      </c>
      <c r="F301" s="5" t="s">
        <v>13051</v>
      </c>
      <c r="G301" s="5" t="s">
        <v>8038</v>
      </c>
    </row>
    <row r="302" spans="1:7">
      <c r="A302" s="11">
        <v>45492</v>
      </c>
      <c r="B302" s="5">
        <v>159.15</v>
      </c>
      <c r="C302" s="5" t="s">
        <v>13378</v>
      </c>
      <c r="D302" s="5" t="s">
        <v>13379</v>
      </c>
      <c r="E302" s="5" t="s">
        <v>13380</v>
      </c>
      <c r="F302" s="5" t="s">
        <v>8629</v>
      </c>
      <c r="G302" s="5" t="s">
        <v>10152</v>
      </c>
    </row>
    <row r="303" spans="1:7">
      <c r="A303" s="11">
        <v>45491</v>
      </c>
      <c r="B303" s="5">
        <v>161.97</v>
      </c>
      <c r="C303" s="5" t="s">
        <v>13381</v>
      </c>
      <c r="D303" s="5" t="s">
        <v>13382</v>
      </c>
      <c r="E303" s="5" t="s">
        <v>13383</v>
      </c>
      <c r="F303" s="5" t="s">
        <v>12603</v>
      </c>
      <c r="G303" s="5" t="s">
        <v>3499</v>
      </c>
    </row>
    <row r="304" spans="1:7">
      <c r="A304" s="11">
        <v>45490</v>
      </c>
      <c r="B304" s="5">
        <v>161.22999999999999</v>
      </c>
      <c r="C304" s="5" t="s">
        <v>13384</v>
      </c>
      <c r="D304" s="5" t="s">
        <v>13385</v>
      </c>
      <c r="E304" s="5" t="s">
        <v>12974</v>
      </c>
      <c r="F304" s="5" t="s">
        <v>9437</v>
      </c>
      <c r="G304" s="5" t="s">
        <v>4749</v>
      </c>
    </row>
    <row r="305" spans="1:7">
      <c r="A305" s="11">
        <v>45489</v>
      </c>
      <c r="B305" s="5">
        <v>157.77000000000001</v>
      </c>
      <c r="C305" s="5" t="s">
        <v>13386</v>
      </c>
      <c r="D305" s="5" t="s">
        <v>13387</v>
      </c>
      <c r="E305" s="5" t="s">
        <v>13388</v>
      </c>
      <c r="F305" s="5" t="s">
        <v>13389</v>
      </c>
      <c r="G305" s="5" t="s">
        <v>3383</v>
      </c>
    </row>
    <row r="306" spans="1:7">
      <c r="A306" s="11">
        <v>45488</v>
      </c>
      <c r="B306" s="5">
        <v>158.04</v>
      </c>
      <c r="C306" s="5" t="s">
        <v>13390</v>
      </c>
      <c r="D306" s="5" t="s">
        <v>12572</v>
      </c>
      <c r="E306" s="5" t="s">
        <v>13391</v>
      </c>
      <c r="F306" s="5" t="s">
        <v>8482</v>
      </c>
      <c r="G306" s="5" t="s">
        <v>6249</v>
      </c>
    </row>
    <row r="307" spans="1:7">
      <c r="A307" s="11">
        <v>45485</v>
      </c>
      <c r="B307" s="5">
        <v>155.59</v>
      </c>
      <c r="C307" s="5" t="s">
        <v>13392</v>
      </c>
      <c r="D307" s="5" t="s">
        <v>13393</v>
      </c>
      <c r="E307" s="5" t="s">
        <v>13394</v>
      </c>
      <c r="F307" s="5" t="s">
        <v>8373</v>
      </c>
      <c r="G307" s="5" t="s">
        <v>3062</v>
      </c>
    </row>
    <row r="308" spans="1:7">
      <c r="A308" s="11">
        <v>45484</v>
      </c>
      <c r="B308" s="5">
        <v>155.26</v>
      </c>
      <c r="C308" s="5" t="s">
        <v>12545</v>
      </c>
      <c r="D308" s="5" t="s">
        <v>12638</v>
      </c>
      <c r="E308" s="5" t="s">
        <v>13010</v>
      </c>
      <c r="F308" s="5" t="s">
        <v>8641</v>
      </c>
      <c r="G308" s="5" t="s">
        <v>2698</v>
      </c>
    </row>
    <row r="309" spans="1:7">
      <c r="A309" s="11">
        <v>45483</v>
      </c>
      <c r="B309" s="5">
        <v>155.13</v>
      </c>
      <c r="C309" s="5" t="s">
        <v>13246</v>
      </c>
      <c r="D309" s="5" t="s">
        <v>13395</v>
      </c>
      <c r="E309" s="5" t="s">
        <v>13396</v>
      </c>
      <c r="F309" s="5" t="s">
        <v>8407</v>
      </c>
      <c r="G309" s="5" t="s">
        <v>10132</v>
      </c>
    </row>
    <row r="310" spans="1:7">
      <c r="A310" s="11">
        <v>45482</v>
      </c>
      <c r="B310" s="5">
        <v>152.97999999999999</v>
      </c>
      <c r="C310" s="5" t="s">
        <v>13397</v>
      </c>
      <c r="D310" s="5" t="s">
        <v>13398</v>
      </c>
      <c r="E310" s="5" t="s">
        <v>13399</v>
      </c>
      <c r="F310" s="5" t="s">
        <v>13087</v>
      </c>
      <c r="G310" s="5" t="s">
        <v>8140</v>
      </c>
    </row>
    <row r="311" spans="1:7">
      <c r="A311" s="11">
        <v>45481</v>
      </c>
      <c r="B311" s="5">
        <v>154.33000000000001</v>
      </c>
      <c r="C311" s="5" t="s">
        <v>13001</v>
      </c>
      <c r="D311" s="5" t="s">
        <v>12677</v>
      </c>
      <c r="E311" s="5" t="s">
        <v>13001</v>
      </c>
      <c r="F311" s="5" t="s">
        <v>13400</v>
      </c>
      <c r="G311" s="5" t="s">
        <v>3465</v>
      </c>
    </row>
    <row r="312" spans="1:7">
      <c r="A312" s="11">
        <v>45478</v>
      </c>
      <c r="B312" s="5">
        <v>154.31</v>
      </c>
      <c r="C312" s="5" t="s">
        <v>12578</v>
      </c>
      <c r="D312" s="5" t="s">
        <v>12578</v>
      </c>
      <c r="E312" s="5" t="s">
        <v>13401</v>
      </c>
      <c r="F312" s="5" t="s">
        <v>9161</v>
      </c>
      <c r="G312" s="5" t="s">
        <v>3758</v>
      </c>
    </row>
    <row r="313" spans="1:7">
      <c r="A313" s="11">
        <v>45476</v>
      </c>
      <c r="B313" s="5">
        <v>156.71</v>
      </c>
      <c r="C313" s="5" t="s">
        <v>13402</v>
      </c>
      <c r="D313" s="5" t="s">
        <v>13403</v>
      </c>
      <c r="E313" s="5" t="s">
        <v>13026</v>
      </c>
      <c r="F313" s="5" t="s">
        <v>13404</v>
      </c>
      <c r="G313" s="5" t="s">
        <v>5261</v>
      </c>
    </row>
    <row r="314" spans="1:7">
      <c r="A314" s="11">
        <v>45475</v>
      </c>
      <c r="B314" s="5">
        <v>156.75</v>
      </c>
      <c r="C314" s="5" t="s">
        <v>13039</v>
      </c>
      <c r="D314" s="5" t="s">
        <v>13405</v>
      </c>
      <c r="E314" s="5" t="s">
        <v>12639</v>
      </c>
      <c r="F314" s="5" t="s">
        <v>13406</v>
      </c>
      <c r="G314" s="5" t="s">
        <v>3659</v>
      </c>
    </row>
    <row r="315" spans="1:7">
      <c r="A315" s="11">
        <v>45474</v>
      </c>
      <c r="B315" s="5">
        <v>156.52000000000001</v>
      </c>
      <c r="C315" s="5" t="s">
        <v>13407</v>
      </c>
      <c r="D315" s="5" t="s">
        <v>13408</v>
      </c>
      <c r="E315" s="5" t="s">
        <v>13409</v>
      </c>
      <c r="F315" s="5" t="s">
        <v>13051</v>
      </c>
      <c r="G315" s="5" t="s">
        <v>2924</v>
      </c>
    </row>
    <row r="316" spans="1:7">
      <c r="A316" s="11">
        <v>45471</v>
      </c>
      <c r="B316" s="5">
        <v>156.41999999999999</v>
      </c>
      <c r="C316" s="5" t="s">
        <v>13410</v>
      </c>
      <c r="D316" s="5" t="s">
        <v>13411</v>
      </c>
      <c r="E316" s="5" t="s">
        <v>12952</v>
      </c>
      <c r="F316" s="5" t="s">
        <v>9475</v>
      </c>
      <c r="G316" s="5" t="s">
        <v>2924</v>
      </c>
    </row>
    <row r="317" spans="1:7">
      <c r="A317" s="11">
        <v>45470</v>
      </c>
      <c r="B317" s="5">
        <v>156.32</v>
      </c>
      <c r="C317" s="5" t="s">
        <v>12970</v>
      </c>
      <c r="D317" s="5" t="s">
        <v>13402</v>
      </c>
      <c r="E317" s="5" t="s">
        <v>13412</v>
      </c>
      <c r="F317" s="5" t="s">
        <v>13413</v>
      </c>
      <c r="G317" s="5" t="s">
        <v>3348</v>
      </c>
    </row>
    <row r="318" spans="1:7">
      <c r="A318" s="11">
        <v>45469</v>
      </c>
      <c r="B318" s="5">
        <v>155.94999999999999</v>
      </c>
      <c r="C318" s="5" t="s">
        <v>13414</v>
      </c>
      <c r="D318" s="5" t="s">
        <v>13414</v>
      </c>
      <c r="E318" s="5" t="s">
        <v>13415</v>
      </c>
      <c r="F318" s="5" t="s">
        <v>8461</v>
      </c>
      <c r="G318" s="5" t="s">
        <v>3398</v>
      </c>
    </row>
    <row r="319" spans="1:7">
      <c r="A319" s="11">
        <v>45468</v>
      </c>
      <c r="B319" s="5">
        <v>158.46</v>
      </c>
      <c r="C319" s="5" t="s">
        <v>13416</v>
      </c>
      <c r="D319" s="5" t="s">
        <v>13417</v>
      </c>
      <c r="E319" s="5" t="s">
        <v>13418</v>
      </c>
      <c r="F319" s="5" t="s">
        <v>13419</v>
      </c>
      <c r="G319" s="5" t="s">
        <v>3335</v>
      </c>
    </row>
    <row r="320" spans="1:7">
      <c r="A320" s="11">
        <v>45467</v>
      </c>
      <c r="B320" s="5">
        <v>159.31</v>
      </c>
      <c r="C320" s="5" t="s">
        <v>13041</v>
      </c>
      <c r="D320" s="5" t="s">
        <v>13420</v>
      </c>
      <c r="E320" s="5" t="s">
        <v>13421</v>
      </c>
      <c r="F320" s="5" t="s">
        <v>13422</v>
      </c>
      <c r="G320" s="5" t="s">
        <v>10157</v>
      </c>
    </row>
    <row r="321" spans="1:7">
      <c r="A321" s="11">
        <v>45464</v>
      </c>
      <c r="B321" s="5">
        <v>155.28</v>
      </c>
      <c r="C321" s="5" t="s">
        <v>13423</v>
      </c>
      <c r="D321" s="5" t="s">
        <v>13424</v>
      </c>
      <c r="E321" s="5" t="s">
        <v>13425</v>
      </c>
      <c r="F321" s="5" t="s">
        <v>13426</v>
      </c>
      <c r="G321" s="5" t="s">
        <v>8140</v>
      </c>
    </row>
    <row r="322" spans="1:7">
      <c r="A322" s="11">
        <v>45463</v>
      </c>
      <c r="B322" s="5">
        <v>156.63999999999999</v>
      </c>
      <c r="C322" s="5" t="s">
        <v>12955</v>
      </c>
      <c r="D322" s="5" t="s">
        <v>13427</v>
      </c>
      <c r="E322" s="5" t="s">
        <v>13428</v>
      </c>
      <c r="F322" s="5" t="s">
        <v>13429</v>
      </c>
      <c r="G322" s="5" t="s">
        <v>4080</v>
      </c>
    </row>
    <row r="323" spans="1:7">
      <c r="A323" s="11">
        <v>45461</v>
      </c>
      <c r="B323" s="5">
        <v>153.33000000000001</v>
      </c>
      <c r="C323" s="5" t="s">
        <v>13430</v>
      </c>
      <c r="D323" s="5" t="s">
        <v>13431</v>
      </c>
      <c r="E323" s="5" t="s">
        <v>13432</v>
      </c>
      <c r="F323" s="5" t="s">
        <v>11512</v>
      </c>
      <c r="G323" s="5" t="s">
        <v>6104</v>
      </c>
    </row>
    <row r="324" spans="1:7">
      <c r="A324" s="11">
        <v>45460</v>
      </c>
      <c r="B324" s="5">
        <v>153.19</v>
      </c>
      <c r="C324" s="5" t="s">
        <v>13246</v>
      </c>
      <c r="D324" s="5" t="s">
        <v>12504</v>
      </c>
      <c r="E324" s="5" t="s">
        <v>12589</v>
      </c>
      <c r="F324" s="5" t="s">
        <v>8777</v>
      </c>
      <c r="G324" s="5" t="s">
        <v>3211</v>
      </c>
    </row>
    <row r="325" spans="1:7">
      <c r="A325" s="11">
        <v>45457</v>
      </c>
      <c r="B325" s="5">
        <v>152.57</v>
      </c>
      <c r="C325" s="5" t="s">
        <v>13433</v>
      </c>
      <c r="D325" s="5" t="s">
        <v>13434</v>
      </c>
      <c r="E325" s="5" t="s">
        <v>13435</v>
      </c>
      <c r="F325" s="5" t="s">
        <v>9519</v>
      </c>
      <c r="G325" s="5" t="s">
        <v>2802</v>
      </c>
    </row>
    <row r="326" spans="1:7">
      <c r="A326" s="11">
        <v>45456</v>
      </c>
      <c r="B326" s="5">
        <v>152.84</v>
      </c>
      <c r="C326" s="5" t="s">
        <v>13436</v>
      </c>
      <c r="D326" s="5" t="s">
        <v>12604</v>
      </c>
      <c r="E326" s="5" t="s">
        <v>13437</v>
      </c>
      <c r="F326" s="5" t="s">
        <v>9519</v>
      </c>
      <c r="G326" s="5" t="s">
        <v>3793</v>
      </c>
    </row>
    <row r="327" spans="1:7">
      <c r="A327" s="11">
        <v>45455</v>
      </c>
      <c r="B327" s="5">
        <v>154.22</v>
      </c>
      <c r="C327" s="5" t="s">
        <v>13045</v>
      </c>
      <c r="D327" s="5" t="s">
        <v>13037</v>
      </c>
      <c r="E327" s="5" t="s">
        <v>13438</v>
      </c>
      <c r="F327" s="5" t="s">
        <v>11813</v>
      </c>
      <c r="G327" s="5" t="s">
        <v>13439</v>
      </c>
    </row>
    <row r="328" spans="1:7">
      <c r="A328" s="11">
        <v>45454</v>
      </c>
      <c r="B328" s="5">
        <v>156.49</v>
      </c>
      <c r="C328" s="5" t="s">
        <v>12952</v>
      </c>
      <c r="D328" s="5" t="s">
        <v>12984</v>
      </c>
      <c r="E328" s="5" t="s">
        <v>12618</v>
      </c>
      <c r="F328" s="5" t="s">
        <v>13440</v>
      </c>
      <c r="G328" s="5" t="s">
        <v>4041</v>
      </c>
    </row>
    <row r="329" spans="1:7">
      <c r="A329" s="11">
        <v>45453</v>
      </c>
      <c r="B329" s="5">
        <v>156.74</v>
      </c>
      <c r="C329" s="5" t="s">
        <v>13441</v>
      </c>
      <c r="D329" s="5" t="s">
        <v>13442</v>
      </c>
      <c r="E329" s="5" t="s">
        <v>13443</v>
      </c>
      <c r="F329" s="5" t="s">
        <v>9205</v>
      </c>
      <c r="G329" s="5" t="s">
        <v>3100</v>
      </c>
    </row>
    <row r="330" spans="1:7">
      <c r="A330" s="11">
        <v>45450</v>
      </c>
      <c r="B330" s="5">
        <v>156.08000000000001</v>
      </c>
      <c r="C330" s="5" t="s">
        <v>13028</v>
      </c>
      <c r="D330" s="5" t="s">
        <v>13444</v>
      </c>
      <c r="E330" s="5" t="s">
        <v>13445</v>
      </c>
      <c r="F330" s="5" t="s">
        <v>13071</v>
      </c>
      <c r="G330" s="5" t="s">
        <v>3115</v>
      </c>
    </row>
    <row r="331" spans="1:7">
      <c r="A331" s="11">
        <v>45449</v>
      </c>
      <c r="B331" s="5">
        <v>155.93</v>
      </c>
      <c r="C331" s="5" t="s">
        <v>13446</v>
      </c>
      <c r="D331" s="5" t="s">
        <v>13447</v>
      </c>
      <c r="E331" s="5" t="s">
        <v>13448</v>
      </c>
      <c r="F331" s="5" t="s">
        <v>13449</v>
      </c>
      <c r="G331" s="5" t="s">
        <v>2748</v>
      </c>
    </row>
    <row r="332" spans="1:7">
      <c r="A332" s="11">
        <v>45448</v>
      </c>
      <c r="B332" s="5">
        <v>154.97999999999999</v>
      </c>
      <c r="C332" s="5" t="s">
        <v>13392</v>
      </c>
      <c r="D332" s="5" t="s">
        <v>12563</v>
      </c>
      <c r="E332" s="5" t="s">
        <v>13171</v>
      </c>
      <c r="F332" s="5" t="s">
        <v>11727</v>
      </c>
      <c r="G332" s="5" t="s">
        <v>3494</v>
      </c>
    </row>
    <row r="333" spans="1:7">
      <c r="A333" s="11">
        <v>45447</v>
      </c>
      <c r="B333" s="5">
        <v>156.13</v>
      </c>
      <c r="C333" s="5" t="s">
        <v>13450</v>
      </c>
      <c r="D333" s="5" t="s">
        <v>13003</v>
      </c>
      <c r="E333" s="5" t="s">
        <v>13451</v>
      </c>
      <c r="F333" s="5" t="s">
        <v>8684</v>
      </c>
      <c r="G333" s="5" t="s">
        <v>4486</v>
      </c>
    </row>
    <row r="334" spans="1:7">
      <c r="A334" s="11">
        <v>45446</v>
      </c>
      <c r="B334" s="5">
        <v>157.46</v>
      </c>
      <c r="C334" s="5" t="s">
        <v>13452</v>
      </c>
      <c r="D334" s="5" t="s">
        <v>13453</v>
      </c>
      <c r="E334" s="5" t="s">
        <v>13034</v>
      </c>
      <c r="F334" s="5" t="s">
        <v>13454</v>
      </c>
      <c r="G334" s="5" t="s">
        <v>9977</v>
      </c>
    </row>
    <row r="335" spans="1:7">
      <c r="A335" s="11">
        <v>45443</v>
      </c>
      <c r="B335" s="5">
        <v>162.30000000000001</v>
      </c>
      <c r="C335" s="5" t="s">
        <v>13455</v>
      </c>
      <c r="D335" s="5" t="s">
        <v>13456</v>
      </c>
      <c r="E335" s="5" t="s">
        <v>13457</v>
      </c>
      <c r="F335" s="5" t="s">
        <v>13458</v>
      </c>
      <c r="G335" s="5" t="s">
        <v>13459</v>
      </c>
    </row>
    <row r="336" spans="1:7">
      <c r="A336" s="11">
        <v>45442</v>
      </c>
      <c r="B336" s="5">
        <v>158.26</v>
      </c>
      <c r="C336" s="5" t="s">
        <v>13377</v>
      </c>
      <c r="D336" s="5" t="s">
        <v>13414</v>
      </c>
      <c r="E336" s="5" t="s">
        <v>13460</v>
      </c>
      <c r="F336" s="5" t="s">
        <v>8323</v>
      </c>
      <c r="G336" s="5" t="s">
        <v>4876</v>
      </c>
    </row>
    <row r="337" spans="1:7">
      <c r="A337" s="11">
        <v>45441</v>
      </c>
      <c r="B337" s="5">
        <v>156.9</v>
      </c>
      <c r="C337" s="5" t="s">
        <v>13461</v>
      </c>
      <c r="D337" s="5" t="s">
        <v>13462</v>
      </c>
      <c r="E337" s="5" t="s">
        <v>13393</v>
      </c>
      <c r="F337" s="5" t="s">
        <v>8420</v>
      </c>
      <c r="G337" s="5" t="s">
        <v>4797</v>
      </c>
    </row>
    <row r="338" spans="1:7">
      <c r="A338" s="11">
        <v>45440</v>
      </c>
      <c r="B338" s="5">
        <v>159.04</v>
      </c>
      <c r="C338" s="5" t="s">
        <v>12533</v>
      </c>
      <c r="D338" s="5" t="s">
        <v>13463</v>
      </c>
      <c r="E338" s="5" t="s">
        <v>13464</v>
      </c>
      <c r="F338" s="5" t="s">
        <v>11556</v>
      </c>
      <c r="G338" s="5" t="s">
        <v>5197</v>
      </c>
    </row>
    <row r="339" spans="1:7">
      <c r="A339" s="11">
        <v>45436</v>
      </c>
      <c r="B339" s="5">
        <v>157.75</v>
      </c>
      <c r="C339" s="5" t="s">
        <v>13465</v>
      </c>
      <c r="D339" s="5" t="s">
        <v>13466</v>
      </c>
      <c r="E339" s="5" t="s">
        <v>13173</v>
      </c>
      <c r="F339" s="5" t="s">
        <v>13467</v>
      </c>
      <c r="G339" s="5" t="s">
        <v>2993</v>
      </c>
    </row>
    <row r="340" spans="1:7">
      <c r="A340" s="11">
        <v>45435</v>
      </c>
      <c r="B340" s="5">
        <v>156.94</v>
      </c>
      <c r="C340" s="5" t="s">
        <v>12544</v>
      </c>
      <c r="D340" s="5" t="s">
        <v>13468</v>
      </c>
      <c r="E340" s="5" t="s">
        <v>13032</v>
      </c>
      <c r="F340" s="5" t="s">
        <v>8521</v>
      </c>
      <c r="G340" s="5" t="s">
        <v>2703</v>
      </c>
    </row>
    <row r="341" spans="1:7">
      <c r="A341" s="11">
        <v>45434</v>
      </c>
      <c r="B341" s="5">
        <v>157.57</v>
      </c>
      <c r="C341" s="5" t="s">
        <v>12572</v>
      </c>
      <c r="D341" s="5" t="s">
        <v>12572</v>
      </c>
      <c r="E341" s="5" t="s">
        <v>12990</v>
      </c>
      <c r="F341" s="5" t="s">
        <v>9135</v>
      </c>
      <c r="G341" s="5" t="s">
        <v>7833</v>
      </c>
    </row>
    <row r="342" spans="1:7">
      <c r="A342" s="11">
        <v>45433</v>
      </c>
      <c r="B342" s="5">
        <v>159.97</v>
      </c>
      <c r="C342" s="5" t="s">
        <v>13469</v>
      </c>
      <c r="D342" s="5" t="s">
        <v>13470</v>
      </c>
      <c r="E342" s="5" t="s">
        <v>12932</v>
      </c>
      <c r="F342" s="5" t="s">
        <v>8978</v>
      </c>
      <c r="G342" s="5" t="s">
        <v>8272</v>
      </c>
    </row>
    <row r="343" spans="1:7">
      <c r="A343" s="11">
        <v>45432</v>
      </c>
      <c r="B343" s="5">
        <v>161.13999999999999</v>
      </c>
      <c r="C343" s="5" t="s">
        <v>13471</v>
      </c>
      <c r="D343" s="5" t="s">
        <v>13472</v>
      </c>
      <c r="E343" s="5" t="s">
        <v>13473</v>
      </c>
      <c r="F343" s="5" t="s">
        <v>13474</v>
      </c>
      <c r="G343" s="5" t="s">
        <v>5075</v>
      </c>
    </row>
    <row r="344" spans="1:7">
      <c r="A344" s="11">
        <v>45429</v>
      </c>
      <c r="B344" s="5">
        <v>162.66999999999999</v>
      </c>
      <c r="C344" s="5" t="s">
        <v>13475</v>
      </c>
      <c r="D344" s="5" t="s">
        <v>13476</v>
      </c>
      <c r="E344" s="5" t="s">
        <v>13477</v>
      </c>
      <c r="F344" s="5" t="s">
        <v>8947</v>
      </c>
      <c r="G344" s="5" t="s">
        <v>4526</v>
      </c>
    </row>
    <row r="345" spans="1:7">
      <c r="A345" s="11">
        <v>45428</v>
      </c>
      <c r="B345" s="5">
        <v>161.09</v>
      </c>
      <c r="C345" s="5" t="s">
        <v>13478</v>
      </c>
      <c r="D345" s="5" t="s">
        <v>13479</v>
      </c>
      <c r="E345" s="5" t="s">
        <v>12565</v>
      </c>
      <c r="F345" s="5" t="s">
        <v>13306</v>
      </c>
      <c r="G345" s="5" t="s">
        <v>2964</v>
      </c>
    </row>
    <row r="346" spans="1:7">
      <c r="A346" s="11">
        <v>45427</v>
      </c>
      <c r="B346" s="5">
        <v>163.05000000000001</v>
      </c>
      <c r="C346" s="5" t="s">
        <v>12926</v>
      </c>
      <c r="D346" s="5" t="s">
        <v>13480</v>
      </c>
      <c r="E346" s="5" t="s">
        <v>13481</v>
      </c>
      <c r="F346" s="5" t="s">
        <v>13022</v>
      </c>
      <c r="G346" s="5" t="s">
        <v>3926</v>
      </c>
    </row>
    <row r="347" spans="1:7">
      <c r="A347" s="11">
        <v>45426</v>
      </c>
      <c r="B347" s="5">
        <v>163.61000000000001</v>
      </c>
      <c r="C347" s="5" t="s">
        <v>13482</v>
      </c>
      <c r="D347" s="5" t="s">
        <v>13483</v>
      </c>
      <c r="E347" s="5" t="s">
        <v>13484</v>
      </c>
      <c r="F347" s="5" t="s">
        <v>12911</v>
      </c>
      <c r="G347" s="5" t="s">
        <v>7859</v>
      </c>
    </row>
    <row r="348" spans="1:7">
      <c r="A348" s="11">
        <v>45425</v>
      </c>
      <c r="B348" s="5">
        <v>164.53</v>
      </c>
      <c r="C348" s="5" t="s">
        <v>13485</v>
      </c>
      <c r="D348" s="5" t="s">
        <v>4784</v>
      </c>
      <c r="E348" s="5" t="s">
        <v>13134</v>
      </c>
      <c r="F348" s="5" t="s">
        <v>8509</v>
      </c>
      <c r="G348" s="5" t="s">
        <v>4860</v>
      </c>
    </row>
    <row r="349" spans="1:7">
      <c r="A349" s="11">
        <v>45422</v>
      </c>
      <c r="B349" s="5">
        <v>165.82</v>
      </c>
      <c r="C349" s="5" t="s">
        <v>13486</v>
      </c>
      <c r="D349" s="5" t="s">
        <v>13487</v>
      </c>
      <c r="E349" s="5" t="s">
        <v>13488</v>
      </c>
      <c r="F349" s="5" t="s">
        <v>13489</v>
      </c>
      <c r="G349" s="5" t="s">
        <v>3876</v>
      </c>
    </row>
    <row r="350" spans="1:7">
      <c r="A350" s="11">
        <v>45421</v>
      </c>
      <c r="B350" s="5">
        <v>165.45</v>
      </c>
      <c r="C350" s="5" t="s">
        <v>13484</v>
      </c>
      <c r="D350" s="5" t="s">
        <v>4295</v>
      </c>
      <c r="E350" s="5" t="s">
        <v>13490</v>
      </c>
      <c r="F350" s="5" t="s">
        <v>9016</v>
      </c>
      <c r="G350" s="5" t="s">
        <v>9307</v>
      </c>
    </row>
    <row r="351" spans="1:7">
      <c r="A351" s="11">
        <v>45420</v>
      </c>
      <c r="B351" s="5">
        <v>162.54</v>
      </c>
      <c r="C351" s="5" t="s">
        <v>13491</v>
      </c>
      <c r="D351" s="5" t="s">
        <v>13492</v>
      </c>
      <c r="E351" s="5" t="s">
        <v>13493</v>
      </c>
      <c r="F351" s="5" t="s">
        <v>12002</v>
      </c>
      <c r="G351" s="5" t="s">
        <v>3388</v>
      </c>
    </row>
    <row r="352" spans="1:7">
      <c r="A352" s="11">
        <v>45419</v>
      </c>
      <c r="B352" s="5">
        <v>162.66999999999999</v>
      </c>
      <c r="C352" s="5" t="s">
        <v>13147</v>
      </c>
      <c r="D352" s="5" t="s">
        <v>13494</v>
      </c>
      <c r="E352" s="5" t="s">
        <v>13154</v>
      </c>
      <c r="F352" s="5" t="s">
        <v>13334</v>
      </c>
      <c r="G352" s="5" t="s">
        <v>2959</v>
      </c>
    </row>
    <row r="353" spans="1:7">
      <c r="A353" s="11">
        <v>45418</v>
      </c>
      <c r="B353" s="5">
        <v>162.30000000000001</v>
      </c>
      <c r="C353" s="5" t="s">
        <v>13495</v>
      </c>
      <c r="D353" s="5" t="s">
        <v>13496</v>
      </c>
      <c r="E353" s="5" t="s">
        <v>13495</v>
      </c>
      <c r="F353" s="5" t="s">
        <v>12861</v>
      </c>
      <c r="G353" s="5" t="s">
        <v>3663</v>
      </c>
    </row>
    <row r="354" spans="1:7">
      <c r="A354" s="11">
        <v>45415</v>
      </c>
      <c r="B354" s="5">
        <v>160.25</v>
      </c>
      <c r="C354" s="5" t="s">
        <v>13142</v>
      </c>
      <c r="D354" s="5" t="s">
        <v>13142</v>
      </c>
      <c r="E354" s="5" t="s">
        <v>13497</v>
      </c>
      <c r="F354" s="5" t="s">
        <v>9622</v>
      </c>
      <c r="G354" s="5" t="s">
        <v>2847</v>
      </c>
    </row>
    <row r="355" spans="1:7">
      <c r="A355" s="11">
        <v>45414</v>
      </c>
      <c r="B355" s="5">
        <v>160.72999999999999</v>
      </c>
      <c r="C355" s="5" t="s">
        <v>13498</v>
      </c>
      <c r="D355" s="5" t="s">
        <v>13047</v>
      </c>
      <c r="E355" s="5" t="s">
        <v>13499</v>
      </c>
      <c r="F355" s="5" t="s">
        <v>12624</v>
      </c>
      <c r="G355" s="5" t="s">
        <v>3911</v>
      </c>
    </row>
    <row r="356" spans="1:7">
      <c r="A356" s="11">
        <v>45413</v>
      </c>
      <c r="B356" s="5">
        <v>159.63</v>
      </c>
      <c r="C356" s="5" t="s">
        <v>13500</v>
      </c>
      <c r="D356" s="5" t="s">
        <v>13501</v>
      </c>
      <c r="E356" s="5" t="s">
        <v>13502</v>
      </c>
      <c r="F356" s="5" t="s">
        <v>12792</v>
      </c>
      <c r="G356" s="5" t="s">
        <v>6269</v>
      </c>
    </row>
    <row r="357" spans="1:7">
      <c r="A357" s="11">
        <v>45412</v>
      </c>
      <c r="B357" s="5">
        <v>161.27000000000001</v>
      </c>
      <c r="C357" s="5" t="s">
        <v>13503</v>
      </c>
      <c r="D357" s="5" t="s">
        <v>13504</v>
      </c>
      <c r="E357" s="5" t="s">
        <v>13505</v>
      </c>
      <c r="F357" s="5" t="s">
        <v>13018</v>
      </c>
      <c r="G357" s="5" t="s">
        <v>13506</v>
      </c>
    </row>
    <row r="358" spans="1:7">
      <c r="A358" s="11">
        <v>45411</v>
      </c>
      <c r="B358" s="5">
        <v>166.33</v>
      </c>
      <c r="C358" s="5" t="s">
        <v>13507</v>
      </c>
      <c r="D358" s="5" t="s">
        <v>4333</v>
      </c>
      <c r="E358" s="5" t="s">
        <v>12919</v>
      </c>
      <c r="F358" s="5" t="s">
        <v>8323</v>
      </c>
      <c r="G358" s="5" t="s">
        <v>3957</v>
      </c>
    </row>
    <row r="359" spans="1:7">
      <c r="A359" s="11">
        <v>45408</v>
      </c>
      <c r="B359" s="5">
        <v>165.89</v>
      </c>
      <c r="C359" s="5" t="s">
        <v>13508</v>
      </c>
      <c r="D359" s="5" t="s">
        <v>13509</v>
      </c>
      <c r="E359" s="5" t="s">
        <v>13510</v>
      </c>
      <c r="F359" s="5" t="s">
        <v>8596</v>
      </c>
      <c r="G359" s="5" t="s">
        <v>3938</v>
      </c>
    </row>
    <row r="360" spans="1:7">
      <c r="A360" s="11">
        <v>45407</v>
      </c>
      <c r="B360" s="5">
        <v>165.28</v>
      </c>
      <c r="C360" s="5" t="s">
        <v>13511</v>
      </c>
      <c r="D360" s="5" t="s">
        <v>13512</v>
      </c>
      <c r="E360" s="5" t="s">
        <v>13513</v>
      </c>
      <c r="F360" s="5" t="s">
        <v>13129</v>
      </c>
      <c r="G360" s="5" t="s">
        <v>3310</v>
      </c>
    </row>
    <row r="361" spans="1:7">
      <c r="A361" s="11">
        <v>45406</v>
      </c>
      <c r="B361" s="5">
        <v>163.57</v>
      </c>
      <c r="C361" s="5" t="s">
        <v>13514</v>
      </c>
      <c r="D361" s="5" t="s">
        <v>13515</v>
      </c>
      <c r="E361" s="5" t="s">
        <v>13501</v>
      </c>
      <c r="F361" s="5" t="s">
        <v>8916</v>
      </c>
      <c r="G361" s="5" t="s">
        <v>3216</v>
      </c>
    </row>
    <row r="362" spans="1:7">
      <c r="A362" s="11">
        <v>45405</v>
      </c>
      <c r="B362" s="5">
        <v>162.85</v>
      </c>
      <c r="C362" s="5" t="s">
        <v>13516</v>
      </c>
      <c r="D362" s="5" t="s">
        <v>13517</v>
      </c>
      <c r="E362" s="5" t="s">
        <v>13518</v>
      </c>
      <c r="F362" s="5" t="s">
        <v>11505</v>
      </c>
      <c r="G362" s="5" t="s">
        <v>4592</v>
      </c>
    </row>
    <row r="363" spans="1:7">
      <c r="A363" s="11">
        <v>45404</v>
      </c>
      <c r="B363" s="5">
        <v>161.91999999999999</v>
      </c>
      <c r="C363" s="5" t="s">
        <v>13519</v>
      </c>
      <c r="D363" s="5" t="s">
        <v>13379</v>
      </c>
      <c r="E363" s="5" t="s">
        <v>13040</v>
      </c>
      <c r="F363" s="5" t="s">
        <v>11517</v>
      </c>
      <c r="G363" s="5" t="s">
        <v>3340</v>
      </c>
    </row>
    <row r="364" spans="1:7">
      <c r="A364" s="11">
        <v>45401</v>
      </c>
      <c r="B364" s="5">
        <v>160</v>
      </c>
      <c r="C364" s="5" t="s">
        <v>13126</v>
      </c>
      <c r="D364" s="5" t="s">
        <v>13520</v>
      </c>
      <c r="E364" s="5" t="s">
        <v>13521</v>
      </c>
      <c r="F364" s="5" t="s">
        <v>13522</v>
      </c>
      <c r="G364" s="5" t="s">
        <v>7391</v>
      </c>
    </row>
    <row r="365" spans="1:7">
      <c r="A365" s="11">
        <v>45400</v>
      </c>
      <c r="B365" s="5">
        <v>157.57</v>
      </c>
      <c r="C365" s="5" t="s">
        <v>13175</v>
      </c>
      <c r="D365" s="5" t="s">
        <v>13523</v>
      </c>
      <c r="E365" s="5" t="s">
        <v>13524</v>
      </c>
      <c r="F365" s="5" t="s">
        <v>13525</v>
      </c>
      <c r="G365" s="5" t="s">
        <v>3529</v>
      </c>
    </row>
    <row r="366" spans="1:7">
      <c r="A366" s="11">
        <v>45399</v>
      </c>
      <c r="B366" s="5">
        <v>156.4</v>
      </c>
      <c r="C366" s="5" t="s">
        <v>12646</v>
      </c>
      <c r="D366" s="5" t="s">
        <v>13030</v>
      </c>
      <c r="E366" s="5" t="s">
        <v>13526</v>
      </c>
      <c r="F366" s="5" t="s">
        <v>8799</v>
      </c>
      <c r="G366" s="5" t="s">
        <v>2698</v>
      </c>
    </row>
    <row r="367" spans="1:7">
      <c r="A367" s="11">
        <v>45398</v>
      </c>
      <c r="B367" s="5">
        <v>156.28</v>
      </c>
      <c r="C367" s="5" t="s">
        <v>13173</v>
      </c>
      <c r="D367" s="5" t="s">
        <v>13527</v>
      </c>
      <c r="E367" s="5" t="s">
        <v>13528</v>
      </c>
      <c r="F367" s="5" t="s">
        <v>13529</v>
      </c>
      <c r="G367" s="5" t="s">
        <v>2718</v>
      </c>
    </row>
    <row r="368" spans="1:7">
      <c r="A368" s="11">
        <v>45397</v>
      </c>
      <c r="B368" s="5">
        <v>157.59</v>
      </c>
      <c r="C368" s="5" t="s">
        <v>13530</v>
      </c>
      <c r="D368" s="5" t="s">
        <v>12514</v>
      </c>
      <c r="E368" s="5" t="s">
        <v>13531</v>
      </c>
      <c r="F368" s="5" t="s">
        <v>8466</v>
      </c>
      <c r="G368" s="5" t="s">
        <v>3916</v>
      </c>
    </row>
    <row r="369" spans="1:7">
      <c r="A369" s="11">
        <v>45394</v>
      </c>
      <c r="B369" s="5">
        <v>158.96</v>
      </c>
      <c r="C369" s="5" t="s">
        <v>13137</v>
      </c>
      <c r="D369" s="5" t="s">
        <v>13532</v>
      </c>
      <c r="E369" s="5" t="s">
        <v>13523</v>
      </c>
      <c r="F369" s="5" t="s">
        <v>7649</v>
      </c>
      <c r="G369" s="5" t="s">
        <v>13533</v>
      </c>
    </row>
    <row r="370" spans="1:7">
      <c r="A370" s="11">
        <v>45393</v>
      </c>
      <c r="B370" s="5">
        <v>161.88999999999999</v>
      </c>
      <c r="C370" s="5" t="s">
        <v>13534</v>
      </c>
      <c r="D370" s="5" t="s">
        <v>13534</v>
      </c>
      <c r="E370" s="5" t="s">
        <v>13535</v>
      </c>
      <c r="F370" s="5" t="s">
        <v>8768</v>
      </c>
      <c r="G370" s="5" t="s">
        <v>3542</v>
      </c>
    </row>
    <row r="371" spans="1:7">
      <c r="A371" s="11">
        <v>45392</v>
      </c>
      <c r="B371" s="5">
        <v>162.66999999999999</v>
      </c>
      <c r="C371" s="5" t="s">
        <v>13536</v>
      </c>
      <c r="D371" s="5" t="s">
        <v>13537</v>
      </c>
      <c r="E371" s="5" t="s">
        <v>12511</v>
      </c>
      <c r="F371" s="5" t="s">
        <v>9009</v>
      </c>
      <c r="G371" s="5" t="s">
        <v>3211</v>
      </c>
    </row>
    <row r="372" spans="1:7">
      <c r="A372" s="11">
        <v>45391</v>
      </c>
      <c r="B372" s="5">
        <v>162</v>
      </c>
      <c r="C372" s="5" t="s">
        <v>12562</v>
      </c>
      <c r="D372" s="5" t="s">
        <v>13538</v>
      </c>
      <c r="E372" s="5" t="s">
        <v>13539</v>
      </c>
      <c r="F372" s="5" t="s">
        <v>12603</v>
      </c>
      <c r="G372" s="5" t="s">
        <v>3105</v>
      </c>
    </row>
    <row r="373" spans="1:7">
      <c r="A373" s="11">
        <v>45390</v>
      </c>
      <c r="B373" s="5">
        <v>161.27000000000001</v>
      </c>
      <c r="C373" s="5" t="s">
        <v>13540</v>
      </c>
      <c r="D373" s="5" t="s">
        <v>13541</v>
      </c>
      <c r="E373" s="5" t="s">
        <v>13542</v>
      </c>
      <c r="F373" s="5" t="s">
        <v>11777</v>
      </c>
      <c r="G373" s="5" t="s">
        <v>3570</v>
      </c>
    </row>
    <row r="374" spans="1:7">
      <c r="A374" s="11">
        <v>45387</v>
      </c>
      <c r="B374" s="5">
        <v>161.6</v>
      </c>
      <c r="C374" s="5" t="s">
        <v>13543</v>
      </c>
      <c r="D374" s="5" t="s">
        <v>13544</v>
      </c>
      <c r="E374" s="5" t="s">
        <v>13545</v>
      </c>
      <c r="F374" s="5" t="s">
        <v>9343</v>
      </c>
      <c r="G374" s="5" t="s">
        <v>4592</v>
      </c>
    </row>
    <row r="375" spans="1:7">
      <c r="A375" s="11">
        <v>45386</v>
      </c>
      <c r="B375" s="5">
        <v>160.69</v>
      </c>
      <c r="C375" s="5" t="s">
        <v>13546</v>
      </c>
      <c r="D375" s="5" t="s">
        <v>13491</v>
      </c>
      <c r="E375" s="5" t="s">
        <v>13547</v>
      </c>
      <c r="F375" s="5" t="s">
        <v>9634</v>
      </c>
      <c r="G375" s="5" t="s">
        <v>3436</v>
      </c>
    </row>
    <row r="376" spans="1:7">
      <c r="A376" s="11">
        <v>45385</v>
      </c>
      <c r="B376" s="5">
        <v>160.44</v>
      </c>
      <c r="C376" s="5" t="s">
        <v>12532</v>
      </c>
      <c r="D376" s="5" t="s">
        <v>13505</v>
      </c>
      <c r="E376" s="5" t="s">
        <v>13548</v>
      </c>
      <c r="F376" s="5" t="s">
        <v>13549</v>
      </c>
      <c r="G376" s="5" t="s">
        <v>3211</v>
      </c>
    </row>
    <row r="377" spans="1:7">
      <c r="A377" s="11">
        <v>45384</v>
      </c>
      <c r="B377" s="5">
        <v>159.78</v>
      </c>
      <c r="C377" s="5" t="s">
        <v>13360</v>
      </c>
      <c r="D377" s="5" t="s">
        <v>13550</v>
      </c>
      <c r="E377" s="5" t="s">
        <v>13170</v>
      </c>
      <c r="F377" s="5" t="s">
        <v>13172</v>
      </c>
      <c r="G377" s="5" t="s">
        <v>3216</v>
      </c>
    </row>
    <row r="378" spans="1:7">
      <c r="A378" s="11">
        <v>45383</v>
      </c>
      <c r="B378" s="5">
        <v>159.08000000000001</v>
      </c>
      <c r="C378" s="5" t="s">
        <v>13551</v>
      </c>
      <c r="D378" s="5" t="s">
        <v>13552</v>
      </c>
      <c r="E378" s="5" t="s">
        <v>13402</v>
      </c>
      <c r="F378" s="5" t="s">
        <v>8385</v>
      </c>
      <c r="G378" s="5" t="s">
        <v>4844</v>
      </c>
    </row>
    <row r="379" spans="1:7">
      <c r="A379" s="11">
        <v>45379</v>
      </c>
      <c r="B379" s="5">
        <v>157.74</v>
      </c>
      <c r="C379" s="5" t="s">
        <v>13553</v>
      </c>
      <c r="D379" s="5" t="s">
        <v>13554</v>
      </c>
      <c r="E379" s="5" t="s">
        <v>13391</v>
      </c>
      <c r="F379" s="5" t="s">
        <v>8803</v>
      </c>
      <c r="G379" s="5" t="s">
        <v>8153</v>
      </c>
    </row>
    <row r="380" spans="1:7">
      <c r="A380" s="11">
        <v>45378</v>
      </c>
      <c r="B380" s="5">
        <v>156.35</v>
      </c>
      <c r="C380" s="5" t="s">
        <v>13114</v>
      </c>
      <c r="D380" s="5" t="s">
        <v>13393</v>
      </c>
      <c r="E380" s="5" t="s">
        <v>13555</v>
      </c>
      <c r="F380" s="5" t="s">
        <v>9336</v>
      </c>
      <c r="G380" s="5" t="s">
        <v>3610</v>
      </c>
    </row>
    <row r="381" spans="1:7">
      <c r="A381" s="11">
        <v>45377</v>
      </c>
      <c r="B381" s="5">
        <v>155.27000000000001</v>
      </c>
      <c r="C381" s="5" t="s">
        <v>12990</v>
      </c>
      <c r="D381" s="5" t="s">
        <v>13120</v>
      </c>
      <c r="E381" s="5" t="s">
        <v>12629</v>
      </c>
      <c r="F381" s="5" t="s">
        <v>9016</v>
      </c>
      <c r="G381" s="5" t="s">
        <v>10079</v>
      </c>
    </row>
    <row r="382" spans="1:7">
      <c r="A382" s="11">
        <v>45376</v>
      </c>
      <c r="B382" s="5">
        <v>156.47</v>
      </c>
      <c r="C382" s="5" t="s">
        <v>12596</v>
      </c>
      <c r="D382" s="5" t="s">
        <v>12994</v>
      </c>
      <c r="E382" s="5" t="s">
        <v>13036</v>
      </c>
      <c r="F382" s="5" t="s">
        <v>13419</v>
      </c>
      <c r="G382" s="5" t="s">
        <v>3625</v>
      </c>
    </row>
    <row r="383" spans="1:7">
      <c r="A383" s="11">
        <v>45373</v>
      </c>
      <c r="B383" s="5">
        <v>154.66</v>
      </c>
      <c r="C383" s="5" t="s">
        <v>12997</v>
      </c>
      <c r="D383" s="5" t="s">
        <v>12677</v>
      </c>
      <c r="E383" s="5" t="s">
        <v>13556</v>
      </c>
      <c r="F383" s="5" t="s">
        <v>8866</v>
      </c>
      <c r="G383" s="5" t="s">
        <v>5965</v>
      </c>
    </row>
    <row r="384" spans="1:7">
      <c r="A384" s="11">
        <v>45372</v>
      </c>
      <c r="B384" s="5">
        <v>154.86000000000001</v>
      </c>
      <c r="C384" s="5" t="s">
        <v>12641</v>
      </c>
      <c r="D384" s="5" t="s">
        <v>12973</v>
      </c>
      <c r="E384" s="5" t="s">
        <v>13557</v>
      </c>
      <c r="F384" s="5" t="s">
        <v>8622</v>
      </c>
      <c r="G384" s="5" t="s">
        <v>3557</v>
      </c>
    </row>
    <row r="385" spans="1:7">
      <c r="A385" s="11">
        <v>45371</v>
      </c>
      <c r="B385" s="5">
        <v>154.55000000000001</v>
      </c>
      <c r="C385" s="5" t="s">
        <v>13558</v>
      </c>
      <c r="D385" s="5" t="s">
        <v>13362</v>
      </c>
      <c r="E385" s="5" t="s">
        <v>13559</v>
      </c>
      <c r="F385" s="5" t="s">
        <v>8868</v>
      </c>
      <c r="G385" s="5" t="s">
        <v>3589</v>
      </c>
    </row>
    <row r="386" spans="1:7">
      <c r="A386" s="11">
        <v>45370</v>
      </c>
      <c r="B386" s="5">
        <v>156.62</v>
      </c>
      <c r="C386" s="5" t="s">
        <v>13560</v>
      </c>
      <c r="D386" s="5" t="s">
        <v>13561</v>
      </c>
      <c r="E386" s="5" t="s">
        <v>13562</v>
      </c>
      <c r="F386" s="5" t="s">
        <v>11445</v>
      </c>
      <c r="G386" s="5" t="s">
        <v>3095</v>
      </c>
    </row>
    <row r="387" spans="1:7">
      <c r="A387" s="11">
        <v>45369</v>
      </c>
      <c r="B387" s="5">
        <v>155.41</v>
      </c>
      <c r="C387" s="5" t="s">
        <v>13563</v>
      </c>
      <c r="D387" s="5" t="s">
        <v>13564</v>
      </c>
      <c r="E387" s="5" t="s">
        <v>13565</v>
      </c>
      <c r="F387" s="5" t="s">
        <v>8466</v>
      </c>
      <c r="G387" s="5" t="s">
        <v>3149</v>
      </c>
    </row>
    <row r="388" spans="1:7">
      <c r="A388" s="11">
        <v>45366</v>
      </c>
      <c r="B388" s="5">
        <v>155.55000000000001</v>
      </c>
      <c r="C388" s="5" t="s">
        <v>13566</v>
      </c>
      <c r="D388" s="5" t="s">
        <v>13497</v>
      </c>
      <c r="E388" s="5" t="s">
        <v>13185</v>
      </c>
      <c r="F388" s="5" t="s">
        <v>13567</v>
      </c>
      <c r="G388" s="5" t="s">
        <v>5668</v>
      </c>
    </row>
    <row r="389" spans="1:7">
      <c r="A389" s="11">
        <v>45365</v>
      </c>
      <c r="B389" s="5">
        <v>155.69999999999999</v>
      </c>
      <c r="C389" s="5" t="s">
        <v>13436</v>
      </c>
      <c r="D389" s="5" t="s">
        <v>12503</v>
      </c>
      <c r="E389" s="5" t="s">
        <v>13568</v>
      </c>
      <c r="F389" s="5" t="s">
        <v>9351</v>
      </c>
      <c r="G389" s="5" t="s">
        <v>4421</v>
      </c>
    </row>
    <row r="390" spans="1:7">
      <c r="A390" s="11">
        <v>45364</v>
      </c>
      <c r="B390" s="5">
        <v>153.88999999999999</v>
      </c>
      <c r="C390" s="5" t="s">
        <v>12682</v>
      </c>
      <c r="D390" s="5" t="s">
        <v>12998</v>
      </c>
      <c r="E390" s="5" t="s">
        <v>13569</v>
      </c>
      <c r="F390" s="5" t="s">
        <v>12922</v>
      </c>
      <c r="G390" s="5" t="s">
        <v>5179</v>
      </c>
    </row>
    <row r="391" spans="1:7">
      <c r="A391" s="11">
        <v>45363</v>
      </c>
      <c r="B391" s="5">
        <v>151.88999999999999</v>
      </c>
      <c r="C391" s="5" t="s">
        <v>13570</v>
      </c>
      <c r="D391" s="5" t="s">
        <v>13571</v>
      </c>
      <c r="E391" s="5" t="s">
        <v>13572</v>
      </c>
      <c r="F391" s="5" t="s">
        <v>8629</v>
      </c>
      <c r="G391" s="5" t="s">
        <v>2950</v>
      </c>
    </row>
    <row r="392" spans="1:7">
      <c r="A392" s="11">
        <v>45362</v>
      </c>
      <c r="B392" s="5">
        <v>152</v>
      </c>
      <c r="C392" s="5" t="s">
        <v>13067</v>
      </c>
      <c r="D392" s="5" t="s">
        <v>12626</v>
      </c>
      <c r="E392" s="5" t="s">
        <v>13573</v>
      </c>
      <c r="F392" s="5" t="s">
        <v>13574</v>
      </c>
      <c r="G392" s="5" t="s">
        <v>10132</v>
      </c>
    </row>
    <row r="393" spans="1:7">
      <c r="A393" s="11">
        <v>45359</v>
      </c>
      <c r="B393" s="5">
        <v>149.88</v>
      </c>
      <c r="C393" s="5" t="s">
        <v>13575</v>
      </c>
      <c r="D393" s="5" t="s">
        <v>13576</v>
      </c>
      <c r="E393" s="5" t="s">
        <v>13577</v>
      </c>
      <c r="F393" s="5" t="s">
        <v>9009</v>
      </c>
      <c r="G393" s="5" t="s">
        <v>6063</v>
      </c>
    </row>
    <row r="394" spans="1:7">
      <c r="A394" s="11">
        <v>45358</v>
      </c>
      <c r="B394" s="5">
        <v>149.37</v>
      </c>
      <c r="C394" s="5" t="s">
        <v>13073</v>
      </c>
      <c r="D394" s="5" t="s">
        <v>13578</v>
      </c>
      <c r="E394" s="5" t="s">
        <v>13579</v>
      </c>
      <c r="F394" s="5" t="s">
        <v>12755</v>
      </c>
      <c r="G394" s="5" t="s">
        <v>3610</v>
      </c>
    </row>
    <row r="395" spans="1:7">
      <c r="A395" s="11">
        <v>45357</v>
      </c>
      <c r="B395" s="5">
        <v>148.33000000000001</v>
      </c>
      <c r="C395" s="5" t="s">
        <v>13580</v>
      </c>
      <c r="D395" s="5" t="s">
        <v>13581</v>
      </c>
      <c r="E395" s="5" t="s">
        <v>13582</v>
      </c>
      <c r="F395" s="5" t="s">
        <v>6261</v>
      </c>
      <c r="G395" s="5" t="s">
        <v>4486</v>
      </c>
    </row>
    <row r="396" spans="1:7">
      <c r="A396" s="11">
        <v>45356</v>
      </c>
      <c r="B396" s="5">
        <v>149.59</v>
      </c>
      <c r="C396" s="5" t="s">
        <v>13583</v>
      </c>
      <c r="D396" s="5" t="s">
        <v>13584</v>
      </c>
      <c r="E396" s="5" t="s">
        <v>13585</v>
      </c>
      <c r="F396" s="5" t="s">
        <v>13586</v>
      </c>
      <c r="G396" s="5" t="s">
        <v>2895</v>
      </c>
    </row>
    <row r="397" spans="1:7">
      <c r="A397" s="11">
        <v>45355</v>
      </c>
      <c r="B397" s="5">
        <v>148.88</v>
      </c>
      <c r="C397" s="5" t="s">
        <v>13246</v>
      </c>
      <c r="D397" s="5" t="s">
        <v>13587</v>
      </c>
      <c r="E397" s="5" t="s">
        <v>13588</v>
      </c>
      <c r="F397" s="5" t="s">
        <v>13589</v>
      </c>
      <c r="G397" s="5" t="s">
        <v>10783</v>
      </c>
    </row>
    <row r="398" spans="1:7">
      <c r="A398" s="11">
        <v>45352</v>
      </c>
      <c r="B398" s="5">
        <v>152.81</v>
      </c>
      <c r="C398" s="5" t="s">
        <v>13590</v>
      </c>
      <c r="D398" s="5" t="s">
        <v>13591</v>
      </c>
      <c r="E398" s="5" t="s">
        <v>13592</v>
      </c>
      <c r="F398" s="5" t="s">
        <v>8887</v>
      </c>
      <c r="G398" s="5" t="s">
        <v>3172</v>
      </c>
    </row>
    <row r="399" spans="1:7">
      <c r="A399" s="11">
        <v>45351</v>
      </c>
      <c r="B399" s="5">
        <v>152.01</v>
      </c>
      <c r="C399" s="5" t="s">
        <v>13593</v>
      </c>
      <c r="D399" s="5" t="s">
        <v>12682</v>
      </c>
      <c r="E399" s="5" t="s">
        <v>12666</v>
      </c>
      <c r="F399" s="5" t="s">
        <v>12868</v>
      </c>
      <c r="G399" s="5" t="s">
        <v>3090</v>
      </c>
    </row>
    <row r="400" spans="1:7">
      <c r="A400" s="11">
        <v>45350</v>
      </c>
      <c r="B400" s="5">
        <v>152.34</v>
      </c>
      <c r="C400" s="5" t="s">
        <v>13594</v>
      </c>
      <c r="D400" s="5" t="s">
        <v>13595</v>
      </c>
      <c r="E400" s="5" t="s">
        <v>13596</v>
      </c>
      <c r="F400" s="5" t="s">
        <v>8521</v>
      </c>
      <c r="G400" s="5" t="s">
        <v>3762</v>
      </c>
    </row>
    <row r="401" spans="1:7">
      <c r="A401" s="11">
        <v>45349</v>
      </c>
      <c r="B401" s="5">
        <v>152.16</v>
      </c>
      <c r="C401" s="5" t="s">
        <v>13597</v>
      </c>
      <c r="D401" s="5" t="s">
        <v>13598</v>
      </c>
      <c r="E401" s="5" t="s">
        <v>12623</v>
      </c>
      <c r="F401" s="5" t="s">
        <v>8789</v>
      </c>
      <c r="G401" s="5" t="s">
        <v>2772</v>
      </c>
    </row>
    <row r="402" spans="1:7">
      <c r="A402" s="11">
        <v>45348</v>
      </c>
      <c r="B402" s="5">
        <v>154.44999999999999</v>
      </c>
      <c r="C402" s="5" t="s">
        <v>13599</v>
      </c>
      <c r="D402" s="5" t="s">
        <v>12523</v>
      </c>
      <c r="E402" s="5" t="s">
        <v>13600</v>
      </c>
      <c r="F402" s="5" t="s">
        <v>9525</v>
      </c>
      <c r="G402" s="5" t="s">
        <v>2842</v>
      </c>
    </row>
    <row r="403" spans="1:7">
      <c r="A403" s="11">
        <v>45345</v>
      </c>
      <c r="B403" s="5">
        <v>154.66</v>
      </c>
      <c r="C403" s="5" t="s">
        <v>13114</v>
      </c>
      <c r="D403" s="5" t="s">
        <v>12972</v>
      </c>
      <c r="E403" s="5" t="s">
        <v>13428</v>
      </c>
      <c r="F403" s="5" t="s">
        <v>9080</v>
      </c>
      <c r="G403" s="5" t="s">
        <v>7524</v>
      </c>
    </row>
    <row r="404" spans="1:7">
      <c r="A404" s="11">
        <v>45344</v>
      </c>
      <c r="B404" s="5">
        <v>155.43</v>
      </c>
      <c r="C404" s="5" t="s">
        <v>13601</v>
      </c>
      <c r="D404" s="5" t="s">
        <v>13602</v>
      </c>
      <c r="E404" s="5" t="s">
        <v>13600</v>
      </c>
      <c r="F404" s="5" t="s">
        <v>8908</v>
      </c>
      <c r="G404" s="5" t="s">
        <v>4729</v>
      </c>
    </row>
    <row r="405" spans="1:7">
      <c r="A405" s="11">
        <v>45343</v>
      </c>
      <c r="B405" s="5">
        <v>155.44</v>
      </c>
      <c r="C405" s="5" t="s">
        <v>12601</v>
      </c>
      <c r="D405" s="5" t="s">
        <v>13603</v>
      </c>
      <c r="E405" s="5" t="s">
        <v>12600</v>
      </c>
      <c r="F405" s="5" t="s">
        <v>11937</v>
      </c>
      <c r="G405" s="5" t="s">
        <v>3678</v>
      </c>
    </row>
    <row r="406" spans="1:7">
      <c r="A406" s="11">
        <v>45342</v>
      </c>
      <c r="B406" s="5">
        <v>154</v>
      </c>
      <c r="C406" s="5" t="s">
        <v>13604</v>
      </c>
      <c r="D406" s="5" t="s">
        <v>13605</v>
      </c>
      <c r="E406" s="5" t="s">
        <v>13600</v>
      </c>
      <c r="F406" s="5" t="s">
        <v>8554</v>
      </c>
      <c r="G406" s="5" t="s">
        <v>3154</v>
      </c>
    </row>
    <row r="407" spans="1:7">
      <c r="A407" s="11">
        <v>45338</v>
      </c>
      <c r="B407" s="5">
        <v>154.63</v>
      </c>
      <c r="C407" s="5" t="s">
        <v>13368</v>
      </c>
      <c r="D407" s="5" t="s">
        <v>13606</v>
      </c>
      <c r="E407" s="5" t="s">
        <v>12604</v>
      </c>
      <c r="F407" s="5" t="s">
        <v>12073</v>
      </c>
      <c r="G407" s="5" t="s">
        <v>3699</v>
      </c>
    </row>
    <row r="408" spans="1:7">
      <c r="A408" s="11">
        <v>45337</v>
      </c>
      <c r="B408" s="5">
        <v>154.46</v>
      </c>
      <c r="C408" s="5" t="s">
        <v>13607</v>
      </c>
      <c r="D408" s="5" t="s">
        <v>13608</v>
      </c>
      <c r="E408" s="5" t="s">
        <v>13609</v>
      </c>
      <c r="F408" s="5" t="s">
        <v>11607</v>
      </c>
      <c r="G408" s="5" t="s">
        <v>8410</v>
      </c>
    </row>
    <row r="409" spans="1:7">
      <c r="A409" s="11">
        <v>45336</v>
      </c>
      <c r="B409" s="5">
        <v>151.01</v>
      </c>
      <c r="C409" s="5" t="s">
        <v>13610</v>
      </c>
      <c r="D409" s="5" t="s">
        <v>12647</v>
      </c>
      <c r="E409" s="5" t="s">
        <v>13611</v>
      </c>
      <c r="F409" s="5" t="s">
        <v>13612</v>
      </c>
      <c r="G409" s="5" t="s">
        <v>3957</v>
      </c>
    </row>
    <row r="410" spans="1:7">
      <c r="A410" s="11">
        <v>45335</v>
      </c>
      <c r="B410" s="5">
        <v>150.6</v>
      </c>
      <c r="C410" s="5" t="s">
        <v>13186</v>
      </c>
      <c r="D410" s="5" t="s">
        <v>13116</v>
      </c>
      <c r="E410" s="5" t="s">
        <v>13241</v>
      </c>
      <c r="F410" s="5" t="s">
        <v>13586</v>
      </c>
      <c r="G410" s="5" t="s">
        <v>3995</v>
      </c>
    </row>
    <row r="411" spans="1:7">
      <c r="A411" s="11">
        <v>45334</v>
      </c>
      <c r="B411" s="5">
        <v>152.08000000000001</v>
      </c>
      <c r="C411" s="5" t="s">
        <v>13613</v>
      </c>
      <c r="D411" s="5" t="s">
        <v>13614</v>
      </c>
      <c r="E411" s="5" t="s">
        <v>13203</v>
      </c>
      <c r="F411" s="5" t="s">
        <v>12002</v>
      </c>
      <c r="G411" s="5" t="s">
        <v>3911</v>
      </c>
    </row>
    <row r="412" spans="1:7">
      <c r="A412" s="11">
        <v>45331</v>
      </c>
      <c r="B412" s="5">
        <v>151.04</v>
      </c>
      <c r="C412" s="5" t="s">
        <v>13185</v>
      </c>
      <c r="D412" s="5" t="s">
        <v>12583</v>
      </c>
      <c r="E412" s="5" t="s">
        <v>13615</v>
      </c>
      <c r="F412" s="5" t="s">
        <v>9022</v>
      </c>
      <c r="G412" s="5" t="s">
        <v>6328</v>
      </c>
    </row>
    <row r="413" spans="1:7">
      <c r="A413" s="11">
        <v>45330</v>
      </c>
      <c r="B413" s="5">
        <v>154.06</v>
      </c>
      <c r="C413" s="5" t="s">
        <v>13616</v>
      </c>
      <c r="D413" s="5" t="s">
        <v>13617</v>
      </c>
      <c r="E413" s="5" t="s">
        <v>13618</v>
      </c>
      <c r="F413" s="5" t="s">
        <v>8568</v>
      </c>
      <c r="G413" s="5" t="s">
        <v>2827</v>
      </c>
    </row>
    <row r="414" spans="1:7">
      <c r="A414" s="11">
        <v>45329</v>
      </c>
      <c r="B414" s="5">
        <v>152.13</v>
      </c>
      <c r="C414" s="5" t="s">
        <v>13619</v>
      </c>
      <c r="D414" s="5" t="s">
        <v>13620</v>
      </c>
      <c r="E414" s="5" t="s">
        <v>13621</v>
      </c>
      <c r="F414" s="5" t="s">
        <v>11457</v>
      </c>
      <c r="G414" s="5" t="s">
        <v>2842</v>
      </c>
    </row>
    <row r="415" spans="1:7">
      <c r="A415" s="11">
        <v>45328</v>
      </c>
      <c r="B415" s="5">
        <v>152.35</v>
      </c>
      <c r="C415" s="5" t="s">
        <v>13246</v>
      </c>
      <c r="D415" s="5" t="s">
        <v>13622</v>
      </c>
      <c r="E415" s="5" t="s">
        <v>13623</v>
      </c>
      <c r="F415" s="5" t="s">
        <v>13624</v>
      </c>
      <c r="G415" s="5" t="s">
        <v>3465</v>
      </c>
    </row>
    <row r="416" spans="1:7">
      <c r="A416" s="11">
        <v>45327</v>
      </c>
      <c r="B416" s="5">
        <v>152.33000000000001</v>
      </c>
      <c r="C416" s="5" t="s">
        <v>13613</v>
      </c>
      <c r="D416" s="5" t="s">
        <v>13625</v>
      </c>
      <c r="E416" s="5" t="s">
        <v>13572</v>
      </c>
      <c r="F416" s="5" t="s">
        <v>13626</v>
      </c>
      <c r="G416" s="5" t="s">
        <v>2924</v>
      </c>
    </row>
    <row r="417" spans="1:7">
      <c r="A417" s="11">
        <v>45324</v>
      </c>
      <c r="B417" s="5">
        <v>152.24</v>
      </c>
      <c r="C417" s="5" t="s">
        <v>13020</v>
      </c>
      <c r="D417" s="5" t="s">
        <v>13017</v>
      </c>
      <c r="E417" s="5" t="s">
        <v>13313</v>
      </c>
      <c r="F417" s="5" t="s">
        <v>13627</v>
      </c>
      <c r="G417" s="5" t="s">
        <v>13628</v>
      </c>
    </row>
    <row r="418" spans="1:7">
      <c r="A418" s="11">
        <v>45323</v>
      </c>
      <c r="B418" s="5">
        <v>147.88999999999999</v>
      </c>
      <c r="C418" s="5" t="s">
        <v>13629</v>
      </c>
      <c r="D418" s="5" t="s">
        <v>13630</v>
      </c>
      <c r="E418" s="5" t="s">
        <v>13317</v>
      </c>
      <c r="F418" s="5" t="s">
        <v>9030</v>
      </c>
      <c r="G418" s="5" t="s">
        <v>3292</v>
      </c>
    </row>
    <row r="419" spans="1:7">
      <c r="A419" s="11">
        <v>45322</v>
      </c>
      <c r="B419" s="5">
        <v>147.43</v>
      </c>
      <c r="C419" s="5" t="s">
        <v>13239</v>
      </c>
      <c r="D419" s="5" t="s">
        <v>13232</v>
      </c>
      <c r="E419" s="5" t="s">
        <v>13631</v>
      </c>
      <c r="F419" s="5" t="s">
        <v>11609</v>
      </c>
      <c r="G419" s="5" t="s">
        <v>13301</v>
      </c>
    </row>
    <row r="420" spans="1:7">
      <c r="A420" s="11">
        <v>45321</v>
      </c>
      <c r="B420" s="5">
        <v>150.12</v>
      </c>
      <c r="C420" s="5" t="s">
        <v>13308</v>
      </c>
      <c r="D420" s="5" t="s">
        <v>13632</v>
      </c>
      <c r="E420" s="5" t="s">
        <v>13633</v>
      </c>
      <c r="F420" s="5" t="s">
        <v>9306</v>
      </c>
      <c r="G420" s="5" t="s">
        <v>3610</v>
      </c>
    </row>
    <row r="421" spans="1:7">
      <c r="A421" s="11">
        <v>45320</v>
      </c>
      <c r="B421" s="5">
        <v>149.08000000000001</v>
      </c>
      <c r="C421" s="5" t="s">
        <v>13634</v>
      </c>
      <c r="D421" s="5" t="s">
        <v>12667</v>
      </c>
      <c r="E421" s="5" t="s">
        <v>13635</v>
      </c>
      <c r="F421" s="5" t="s">
        <v>13636</v>
      </c>
      <c r="G421" s="5" t="s">
        <v>2782</v>
      </c>
    </row>
    <row r="422" spans="1:7">
      <c r="A422" s="11">
        <v>45317</v>
      </c>
      <c r="B422" s="5">
        <v>149.13999999999999</v>
      </c>
      <c r="C422" s="5" t="s">
        <v>13065</v>
      </c>
      <c r="D422" s="5" t="s">
        <v>12651</v>
      </c>
      <c r="E422" s="5" t="s">
        <v>13637</v>
      </c>
      <c r="F422" s="5" t="s">
        <v>13638</v>
      </c>
      <c r="G422" s="5" t="s">
        <v>4073</v>
      </c>
    </row>
    <row r="423" spans="1:7">
      <c r="A423" s="11">
        <v>45316</v>
      </c>
      <c r="B423" s="5">
        <v>148.57</v>
      </c>
      <c r="C423" s="5" t="s">
        <v>13303</v>
      </c>
      <c r="D423" s="5" t="s">
        <v>13639</v>
      </c>
      <c r="E423" s="5" t="s">
        <v>13270</v>
      </c>
      <c r="F423" s="5" t="s">
        <v>9643</v>
      </c>
      <c r="G423" s="5" t="s">
        <v>10432</v>
      </c>
    </row>
    <row r="424" spans="1:7">
      <c r="A424" s="11">
        <v>45315</v>
      </c>
      <c r="B424" s="5">
        <v>144.91999999999999</v>
      </c>
      <c r="C424" s="5" t="s">
        <v>12793</v>
      </c>
      <c r="D424" s="5" t="s">
        <v>13640</v>
      </c>
      <c r="E424" s="5" t="s">
        <v>12741</v>
      </c>
      <c r="F424" s="5" t="s">
        <v>10126</v>
      </c>
      <c r="G424" s="5" t="s">
        <v>8136</v>
      </c>
    </row>
    <row r="425" spans="1:7">
      <c r="A425" s="11">
        <v>45314</v>
      </c>
      <c r="B425" s="5">
        <v>142.09</v>
      </c>
      <c r="C425" s="5" t="s">
        <v>13641</v>
      </c>
      <c r="D425" s="5" t="s">
        <v>13642</v>
      </c>
      <c r="E425" s="5" t="s">
        <v>13643</v>
      </c>
      <c r="F425" s="5" t="s">
        <v>8426</v>
      </c>
      <c r="G425" s="5" t="s">
        <v>3018</v>
      </c>
    </row>
    <row r="426" spans="1:7">
      <c r="A426" s="11">
        <v>45313</v>
      </c>
      <c r="B426" s="5">
        <v>142.49</v>
      </c>
      <c r="C426" s="5" t="s">
        <v>12743</v>
      </c>
      <c r="D426" s="5" t="s">
        <v>13644</v>
      </c>
      <c r="E426" s="5" t="s">
        <v>12804</v>
      </c>
      <c r="F426" s="5" t="s">
        <v>11882</v>
      </c>
      <c r="G426" s="5" t="s">
        <v>4056</v>
      </c>
    </row>
    <row r="427" spans="1:7">
      <c r="A427" s="11">
        <v>45310</v>
      </c>
      <c r="B427" s="5">
        <v>142.24</v>
      </c>
      <c r="C427" s="5" t="s">
        <v>13645</v>
      </c>
      <c r="D427" s="5" t="s">
        <v>13646</v>
      </c>
      <c r="E427" s="5" t="s">
        <v>13647</v>
      </c>
      <c r="F427" s="5" t="s">
        <v>13648</v>
      </c>
      <c r="G427" s="5" t="s">
        <v>4737</v>
      </c>
    </row>
    <row r="428" spans="1:7">
      <c r="A428" s="11">
        <v>45309</v>
      </c>
      <c r="B428" s="5">
        <v>141.82</v>
      </c>
      <c r="C428" s="5" t="s">
        <v>12794</v>
      </c>
      <c r="D428" s="5" t="s">
        <v>13277</v>
      </c>
      <c r="E428" s="5" t="s">
        <v>13649</v>
      </c>
      <c r="F428" s="5" t="s">
        <v>13648</v>
      </c>
      <c r="G428" s="5" t="s">
        <v>4252</v>
      </c>
    </row>
    <row r="429" spans="1:7">
      <c r="A429" s="11">
        <v>45308</v>
      </c>
      <c r="B429" s="5">
        <v>143.12</v>
      </c>
      <c r="C429" s="5" t="s">
        <v>13650</v>
      </c>
      <c r="D429" s="5" t="s">
        <v>13651</v>
      </c>
      <c r="E429" s="5" t="s">
        <v>13652</v>
      </c>
      <c r="F429" s="5" t="s">
        <v>9355</v>
      </c>
      <c r="G429" s="5" t="s">
        <v>2703</v>
      </c>
    </row>
    <row r="430" spans="1:7">
      <c r="A430" s="11">
        <v>45307</v>
      </c>
      <c r="B430" s="5">
        <v>143.69</v>
      </c>
      <c r="C430" s="5" t="s">
        <v>13326</v>
      </c>
      <c r="D430" s="5" t="s">
        <v>13653</v>
      </c>
      <c r="E430" s="5" t="s">
        <v>13654</v>
      </c>
      <c r="F430" s="5" t="s">
        <v>7626</v>
      </c>
      <c r="G430" s="5" t="s">
        <v>8101</v>
      </c>
    </row>
    <row r="431" spans="1:7">
      <c r="A431" s="11">
        <v>45303</v>
      </c>
      <c r="B431" s="5">
        <v>147.27000000000001</v>
      </c>
      <c r="C431" s="5" t="s">
        <v>13655</v>
      </c>
      <c r="D431" s="5" t="s">
        <v>13073</v>
      </c>
      <c r="E431" s="5" t="s">
        <v>13656</v>
      </c>
      <c r="F431" s="5" t="s">
        <v>12139</v>
      </c>
      <c r="G431" s="5" t="s">
        <v>3320</v>
      </c>
    </row>
    <row r="432" spans="1:7">
      <c r="A432" s="11">
        <v>45302</v>
      </c>
      <c r="B432" s="5">
        <v>145.28</v>
      </c>
      <c r="C432" s="5" t="s">
        <v>13657</v>
      </c>
      <c r="D432" s="5" t="s">
        <v>13656</v>
      </c>
      <c r="E432" s="5" t="s">
        <v>13658</v>
      </c>
      <c r="F432" s="5" t="s">
        <v>8795</v>
      </c>
      <c r="G432" s="5" t="s">
        <v>2978</v>
      </c>
    </row>
    <row r="433" spans="1:7">
      <c r="A433" s="11">
        <v>45301</v>
      </c>
      <c r="B433" s="5">
        <v>144.5</v>
      </c>
      <c r="C433" s="5" t="s">
        <v>13659</v>
      </c>
      <c r="D433" s="5" t="s">
        <v>13659</v>
      </c>
      <c r="E433" s="5" t="s">
        <v>13660</v>
      </c>
      <c r="F433" s="5" t="s">
        <v>8688</v>
      </c>
      <c r="G433" s="5" t="s">
        <v>4136</v>
      </c>
    </row>
    <row r="434" spans="1:7">
      <c r="A434" s="11">
        <v>45300</v>
      </c>
      <c r="B434" s="5">
        <v>145.69999999999999</v>
      </c>
      <c r="C434" s="5" t="s">
        <v>13661</v>
      </c>
      <c r="D434" s="5" t="s">
        <v>13661</v>
      </c>
      <c r="E434" s="5" t="s">
        <v>13335</v>
      </c>
      <c r="F434" s="5" t="s">
        <v>13662</v>
      </c>
      <c r="G434" s="5" t="s">
        <v>4442</v>
      </c>
    </row>
    <row r="435" spans="1:7">
      <c r="A435" s="11">
        <v>45299</v>
      </c>
      <c r="B435" s="5">
        <v>149.5</v>
      </c>
      <c r="C435" s="5" t="s">
        <v>13663</v>
      </c>
      <c r="D435" s="5" t="s">
        <v>13664</v>
      </c>
      <c r="E435" s="5" t="s">
        <v>13653</v>
      </c>
      <c r="F435" s="5" t="s">
        <v>11699</v>
      </c>
      <c r="G435" s="5" t="s">
        <v>3028</v>
      </c>
    </row>
    <row r="436" spans="1:7">
      <c r="A436" s="11">
        <v>45296</v>
      </c>
      <c r="B436" s="5">
        <v>150.4</v>
      </c>
      <c r="C436" s="5" t="s">
        <v>13665</v>
      </c>
      <c r="D436" s="5" t="s">
        <v>13357</v>
      </c>
      <c r="E436" s="5" t="s">
        <v>13666</v>
      </c>
      <c r="F436" s="5" t="s">
        <v>8887</v>
      </c>
      <c r="G436" s="5" t="s">
        <v>3383</v>
      </c>
    </row>
    <row r="437" spans="1:7">
      <c r="A437" s="11">
        <v>45295</v>
      </c>
      <c r="B437" s="5">
        <v>150.66</v>
      </c>
      <c r="C437" s="5" t="s">
        <v>13667</v>
      </c>
      <c r="D437" s="5" t="s">
        <v>13591</v>
      </c>
      <c r="E437" s="5" t="s">
        <v>13668</v>
      </c>
      <c r="F437" s="5" t="s">
        <v>8785</v>
      </c>
      <c r="G437" s="5" t="s">
        <v>4127</v>
      </c>
    </row>
    <row r="438" spans="1:7">
      <c r="A438" s="11">
        <v>45294</v>
      </c>
      <c r="B438" s="5">
        <v>152.33000000000001</v>
      </c>
      <c r="C438" s="5" t="s">
        <v>13669</v>
      </c>
      <c r="D438" s="5" t="s">
        <v>13670</v>
      </c>
      <c r="E438" s="5" t="s">
        <v>13671</v>
      </c>
      <c r="F438" s="5" t="s">
        <v>9042</v>
      </c>
      <c r="G438" s="5" t="s">
        <v>3403</v>
      </c>
    </row>
    <row r="439" spans="1:7">
      <c r="A439" s="11">
        <v>45293</v>
      </c>
      <c r="B439" s="5">
        <v>149.47999999999999</v>
      </c>
      <c r="C439" s="5" t="s">
        <v>13576</v>
      </c>
      <c r="D439" s="5" t="s">
        <v>12666</v>
      </c>
      <c r="E439" s="5" t="s">
        <v>13672</v>
      </c>
      <c r="F439" s="5" t="s">
        <v>12783</v>
      </c>
      <c r="G439" s="5" t="s">
        <v>3062</v>
      </c>
    </row>
    <row r="440" spans="1:7">
      <c r="A440" s="11">
        <v>45289</v>
      </c>
      <c r="B440" s="5">
        <v>149.16</v>
      </c>
      <c r="C440" s="5" t="s">
        <v>13673</v>
      </c>
      <c r="D440" s="5" t="s">
        <v>13674</v>
      </c>
      <c r="E440" s="5" t="s">
        <v>13106</v>
      </c>
      <c r="F440" s="5" t="s">
        <v>13675</v>
      </c>
      <c r="G440" s="5" t="s">
        <v>3154</v>
      </c>
    </row>
    <row r="441" spans="1:7">
      <c r="A441" s="11">
        <v>45288</v>
      </c>
      <c r="B441" s="5">
        <v>149.77000000000001</v>
      </c>
      <c r="C441" s="5" t="s">
        <v>13064</v>
      </c>
      <c r="D441" s="5" t="s">
        <v>13676</v>
      </c>
      <c r="E441" s="5" t="s">
        <v>13677</v>
      </c>
      <c r="F441" s="5" t="s">
        <v>9090</v>
      </c>
      <c r="G441" s="5" t="s">
        <v>3708</v>
      </c>
    </row>
    <row r="442" spans="1:7">
      <c r="A442" s="11">
        <v>45287</v>
      </c>
      <c r="B442" s="5">
        <v>151.91</v>
      </c>
      <c r="C442" s="5" t="s">
        <v>13678</v>
      </c>
      <c r="D442" s="5" t="s">
        <v>13679</v>
      </c>
      <c r="E442" s="5" t="s">
        <v>13680</v>
      </c>
      <c r="F442" s="5" t="s">
        <v>9113</v>
      </c>
      <c r="G442" s="5" t="s">
        <v>3736</v>
      </c>
    </row>
    <row r="443" spans="1:7">
      <c r="A443" s="11">
        <v>45286</v>
      </c>
      <c r="B443" s="5">
        <v>152.41</v>
      </c>
      <c r="C443" s="5" t="s">
        <v>13681</v>
      </c>
      <c r="D443" s="5" t="s">
        <v>12939</v>
      </c>
      <c r="E443" s="5" t="s">
        <v>13229</v>
      </c>
      <c r="F443" s="5" t="s">
        <v>12691</v>
      </c>
      <c r="G443" s="5" t="s">
        <v>2807</v>
      </c>
    </row>
    <row r="444" spans="1:7">
      <c r="A444" s="11">
        <v>45282</v>
      </c>
      <c r="B444" s="5">
        <v>151.05000000000001</v>
      </c>
      <c r="C444" s="5" t="s">
        <v>13682</v>
      </c>
      <c r="D444" s="5" t="s">
        <v>13683</v>
      </c>
      <c r="E444" s="5" t="s">
        <v>13578</v>
      </c>
      <c r="F444" s="5" t="s">
        <v>11470</v>
      </c>
      <c r="G444" s="5" t="s">
        <v>2959</v>
      </c>
    </row>
    <row r="445" spans="1:7">
      <c r="A445" s="11">
        <v>45281</v>
      </c>
      <c r="B445" s="5">
        <v>150.71</v>
      </c>
      <c r="C445" s="5" t="s">
        <v>13684</v>
      </c>
      <c r="D445" s="5" t="s">
        <v>13685</v>
      </c>
      <c r="E445" s="5" t="s">
        <v>12667</v>
      </c>
      <c r="F445" s="5" t="s">
        <v>11495</v>
      </c>
      <c r="G445" s="5" t="s">
        <v>3292</v>
      </c>
    </row>
    <row r="446" spans="1:7">
      <c r="A446" s="11">
        <v>45280</v>
      </c>
      <c r="B446" s="5">
        <v>150.25</v>
      </c>
      <c r="C446" s="5" t="s">
        <v>12715</v>
      </c>
      <c r="D446" s="5" t="s">
        <v>13686</v>
      </c>
      <c r="E446" s="5" t="s">
        <v>13687</v>
      </c>
      <c r="F446" s="5" t="s">
        <v>9064</v>
      </c>
      <c r="G446" s="5" t="s">
        <v>3139</v>
      </c>
    </row>
    <row r="447" spans="1:7">
      <c r="A447" s="11">
        <v>45279</v>
      </c>
      <c r="B447" s="5">
        <v>151.63999999999999</v>
      </c>
      <c r="C447" s="5" t="s">
        <v>13225</v>
      </c>
      <c r="D447" s="5" t="s">
        <v>13570</v>
      </c>
      <c r="E447" s="5" t="s">
        <v>13688</v>
      </c>
      <c r="F447" s="5" t="s">
        <v>12755</v>
      </c>
      <c r="G447" s="5" t="s">
        <v>3683</v>
      </c>
    </row>
    <row r="448" spans="1:7">
      <c r="A448" s="11">
        <v>45278</v>
      </c>
      <c r="B448" s="5">
        <v>149.68</v>
      </c>
      <c r="C448" s="5" t="s">
        <v>13580</v>
      </c>
      <c r="D448" s="5" t="s">
        <v>12714</v>
      </c>
      <c r="E448" s="5" t="s">
        <v>13689</v>
      </c>
      <c r="F448" s="5" t="s">
        <v>9617</v>
      </c>
      <c r="G448" s="5" t="s">
        <v>3876</v>
      </c>
    </row>
    <row r="449" spans="1:7">
      <c r="A449" s="11">
        <v>45275</v>
      </c>
      <c r="B449" s="5">
        <v>149.35</v>
      </c>
      <c r="C449" s="5" t="s">
        <v>12681</v>
      </c>
      <c r="D449" s="5" t="s">
        <v>12627</v>
      </c>
      <c r="E449" s="5" t="s">
        <v>12681</v>
      </c>
      <c r="F449" s="5" t="s">
        <v>13690</v>
      </c>
      <c r="G449" s="5" t="s">
        <v>3512</v>
      </c>
    </row>
    <row r="450" spans="1:7">
      <c r="A450" s="11">
        <v>45274</v>
      </c>
      <c r="B450" s="5">
        <v>149.93</v>
      </c>
      <c r="C450" s="5" t="s">
        <v>13691</v>
      </c>
      <c r="D450" s="5" t="s">
        <v>13692</v>
      </c>
      <c r="E450" s="5" t="s">
        <v>13691</v>
      </c>
      <c r="F450" s="5" t="s">
        <v>7603</v>
      </c>
      <c r="G450" s="5" t="s">
        <v>13693</v>
      </c>
    </row>
    <row r="451" spans="1:7">
      <c r="A451" s="11">
        <v>45273</v>
      </c>
      <c r="B451" s="5">
        <v>144.61000000000001</v>
      </c>
      <c r="C451" s="5" t="s">
        <v>13694</v>
      </c>
      <c r="D451" s="5" t="s">
        <v>13695</v>
      </c>
      <c r="E451" s="5" t="s">
        <v>13696</v>
      </c>
      <c r="F451" s="5" t="s">
        <v>12056</v>
      </c>
      <c r="G451" s="5" t="s">
        <v>4848</v>
      </c>
    </row>
    <row r="452" spans="1:7">
      <c r="A452" s="11">
        <v>45272</v>
      </c>
      <c r="B452" s="5">
        <v>142.5</v>
      </c>
      <c r="C452" s="5" t="s">
        <v>13296</v>
      </c>
      <c r="D452" s="5" t="s">
        <v>13697</v>
      </c>
      <c r="E452" s="5" t="s">
        <v>13698</v>
      </c>
      <c r="F452" s="5" t="s">
        <v>13699</v>
      </c>
      <c r="G452" s="5" t="s">
        <v>5625</v>
      </c>
    </row>
    <row r="453" spans="1:7">
      <c r="A453" s="11">
        <v>45271</v>
      </c>
      <c r="B453" s="5">
        <v>144.35</v>
      </c>
      <c r="C453" s="5" t="s">
        <v>13700</v>
      </c>
      <c r="D453" s="5" t="s">
        <v>13701</v>
      </c>
      <c r="E453" s="5" t="s">
        <v>13702</v>
      </c>
      <c r="F453" s="5" t="s">
        <v>11487</v>
      </c>
      <c r="G453" s="5" t="s">
        <v>2983</v>
      </c>
    </row>
    <row r="454" spans="1:7">
      <c r="A454" s="11">
        <v>45268</v>
      </c>
      <c r="B454" s="5">
        <v>144.31</v>
      </c>
      <c r="C454" s="5" t="s">
        <v>13703</v>
      </c>
      <c r="D454" s="5" t="s">
        <v>13704</v>
      </c>
      <c r="E454" s="5" t="s">
        <v>13352</v>
      </c>
      <c r="F454" s="5" t="s">
        <v>13705</v>
      </c>
      <c r="G454" s="5" t="s">
        <v>4536</v>
      </c>
    </row>
    <row r="455" spans="1:7">
      <c r="A455" s="11">
        <v>45267</v>
      </c>
      <c r="B455" s="5">
        <v>142.41999999999999</v>
      </c>
      <c r="C455" s="5" t="s">
        <v>13703</v>
      </c>
      <c r="D455" s="5" t="s">
        <v>13706</v>
      </c>
      <c r="E455" s="5" t="s">
        <v>13707</v>
      </c>
      <c r="F455" s="5" t="s">
        <v>13708</v>
      </c>
      <c r="G455" s="5" t="s">
        <v>3388</v>
      </c>
    </row>
    <row r="456" spans="1:7">
      <c r="A456" s="11">
        <v>45266</v>
      </c>
      <c r="B456" s="5">
        <v>142.53</v>
      </c>
      <c r="C456" s="5" t="s">
        <v>13643</v>
      </c>
      <c r="D456" s="5" t="s">
        <v>13709</v>
      </c>
      <c r="E456" s="5" t="s">
        <v>13710</v>
      </c>
      <c r="F456" s="5" t="s">
        <v>13711</v>
      </c>
      <c r="G456" s="5" t="s">
        <v>3110</v>
      </c>
    </row>
    <row r="457" spans="1:7">
      <c r="A457" s="11">
        <v>45265</v>
      </c>
      <c r="B457" s="5">
        <v>142.86000000000001</v>
      </c>
      <c r="C457" s="5" t="s">
        <v>13103</v>
      </c>
      <c r="D457" s="5" t="s">
        <v>13712</v>
      </c>
      <c r="E457" s="5" t="s">
        <v>13713</v>
      </c>
      <c r="F457" s="5" t="s">
        <v>11942</v>
      </c>
      <c r="G457" s="5" t="s">
        <v>8514</v>
      </c>
    </row>
    <row r="458" spans="1:7">
      <c r="A458" s="11">
        <v>45264</v>
      </c>
      <c r="B458" s="5">
        <v>144.87</v>
      </c>
      <c r="C458" s="5" t="s">
        <v>13714</v>
      </c>
      <c r="D458" s="5" t="s">
        <v>13305</v>
      </c>
      <c r="E458" s="5" t="s">
        <v>13715</v>
      </c>
      <c r="F458" s="5" t="s">
        <v>8664</v>
      </c>
      <c r="G458" s="5" t="s">
        <v>3013</v>
      </c>
    </row>
    <row r="459" spans="1:7">
      <c r="A459" s="11">
        <v>45261</v>
      </c>
      <c r="B459" s="5">
        <v>144.81</v>
      </c>
      <c r="C459" s="5" t="s">
        <v>13716</v>
      </c>
      <c r="D459" s="5" t="s">
        <v>13326</v>
      </c>
      <c r="E459" s="5" t="s">
        <v>13717</v>
      </c>
      <c r="F459" s="5" t="s">
        <v>13109</v>
      </c>
      <c r="G459" s="5" t="s">
        <v>5939</v>
      </c>
    </row>
    <row r="460" spans="1:7">
      <c r="A460" s="11">
        <v>45260</v>
      </c>
      <c r="B460" s="5">
        <v>143.6</v>
      </c>
      <c r="C460" s="5" t="s">
        <v>13640</v>
      </c>
      <c r="D460" s="5" t="s">
        <v>13329</v>
      </c>
      <c r="E460" s="5" t="s">
        <v>13718</v>
      </c>
      <c r="F460" s="5" t="s">
        <v>13719</v>
      </c>
      <c r="G460" s="5" t="s">
        <v>3090</v>
      </c>
    </row>
    <row r="461" spans="1:7">
      <c r="A461" s="11">
        <v>45259</v>
      </c>
      <c r="B461" s="5">
        <v>143.91</v>
      </c>
      <c r="C461" s="5" t="s">
        <v>12712</v>
      </c>
      <c r="D461" s="5" t="s">
        <v>13720</v>
      </c>
      <c r="E461" s="5" t="s">
        <v>13721</v>
      </c>
      <c r="F461" s="5" t="s">
        <v>7172</v>
      </c>
      <c r="G461" s="5" t="s">
        <v>4127</v>
      </c>
    </row>
    <row r="462" spans="1:7">
      <c r="A462" s="11">
        <v>45258</v>
      </c>
      <c r="B462" s="5">
        <v>145.51</v>
      </c>
      <c r="C462" s="5" t="s">
        <v>13722</v>
      </c>
      <c r="D462" s="5" t="s">
        <v>13317</v>
      </c>
      <c r="E462" s="5" t="s">
        <v>13723</v>
      </c>
      <c r="F462" s="5" t="s">
        <v>11736</v>
      </c>
      <c r="G462" s="5" t="s">
        <v>4788</v>
      </c>
    </row>
    <row r="463" spans="1:7">
      <c r="A463" s="11">
        <v>45257</v>
      </c>
      <c r="B463" s="5">
        <v>144.36000000000001</v>
      </c>
      <c r="C463" s="5" t="s">
        <v>13724</v>
      </c>
      <c r="D463" s="5" t="s">
        <v>13347</v>
      </c>
      <c r="E463" s="5" t="s">
        <v>13100</v>
      </c>
      <c r="F463" s="5" t="s">
        <v>11487</v>
      </c>
      <c r="G463" s="5" t="s">
        <v>4451</v>
      </c>
    </row>
    <row r="464" spans="1:7">
      <c r="A464" s="11">
        <v>45254</v>
      </c>
      <c r="B464" s="5">
        <v>144.9</v>
      </c>
      <c r="C464" s="5" t="s">
        <v>13725</v>
      </c>
      <c r="D464" s="5" t="s">
        <v>13726</v>
      </c>
      <c r="E464" s="5" t="s">
        <v>12710</v>
      </c>
      <c r="F464" s="5" t="s">
        <v>13727</v>
      </c>
      <c r="G464" s="5" t="s">
        <v>3199</v>
      </c>
    </row>
    <row r="465" spans="1:7">
      <c r="A465" s="11">
        <v>45252</v>
      </c>
      <c r="B465" s="5">
        <v>144.33000000000001</v>
      </c>
      <c r="C465" s="5" t="s">
        <v>13280</v>
      </c>
      <c r="D465" s="5" t="s">
        <v>13337</v>
      </c>
      <c r="E465" s="5" t="s">
        <v>13728</v>
      </c>
      <c r="F465" s="5" t="s">
        <v>13406</v>
      </c>
      <c r="G465" s="5" t="s">
        <v>3557</v>
      </c>
    </row>
    <row r="466" spans="1:7">
      <c r="A466" s="11">
        <v>45251</v>
      </c>
      <c r="B466" s="5">
        <v>144.04</v>
      </c>
      <c r="C466" s="5" t="s">
        <v>13729</v>
      </c>
      <c r="D466" s="5" t="s">
        <v>13725</v>
      </c>
      <c r="E466" s="5" t="s">
        <v>12793</v>
      </c>
      <c r="F466" s="5" t="s">
        <v>11517</v>
      </c>
      <c r="G466" s="5" t="s">
        <v>2855</v>
      </c>
    </row>
    <row r="467" spans="1:7">
      <c r="A467" s="11">
        <v>45250</v>
      </c>
      <c r="B467" s="5">
        <v>144.38</v>
      </c>
      <c r="C467" s="5" t="s">
        <v>13730</v>
      </c>
      <c r="D467" s="5" t="s">
        <v>13731</v>
      </c>
      <c r="E467" s="5" t="s">
        <v>13732</v>
      </c>
      <c r="F467" s="5" t="s">
        <v>11822</v>
      </c>
      <c r="G467" s="5" t="s">
        <v>3675</v>
      </c>
    </row>
    <row r="468" spans="1:7">
      <c r="A468" s="11">
        <v>45247</v>
      </c>
      <c r="B468" s="5">
        <v>144.46</v>
      </c>
      <c r="C468" s="5" t="s">
        <v>13733</v>
      </c>
      <c r="D468" s="5" t="s">
        <v>13734</v>
      </c>
      <c r="E468" s="5" t="s">
        <v>12702</v>
      </c>
      <c r="F468" s="5" t="s">
        <v>13735</v>
      </c>
      <c r="G468" s="5" t="s">
        <v>12547</v>
      </c>
    </row>
    <row r="469" spans="1:7">
      <c r="A469" s="11">
        <v>45246</v>
      </c>
      <c r="B469" s="5">
        <v>141.77000000000001</v>
      </c>
      <c r="C469" s="5" t="s">
        <v>13736</v>
      </c>
      <c r="D469" s="5" t="s">
        <v>13703</v>
      </c>
      <c r="E469" s="5" t="s">
        <v>13737</v>
      </c>
      <c r="F469" s="5" t="s">
        <v>13738</v>
      </c>
      <c r="G469" s="5" t="s">
        <v>13739</v>
      </c>
    </row>
    <row r="470" spans="1:7">
      <c r="A470" s="11">
        <v>45245</v>
      </c>
      <c r="B470" s="5">
        <v>145.56</v>
      </c>
      <c r="C470" s="5" t="s">
        <v>13740</v>
      </c>
      <c r="D470" s="5" t="s">
        <v>13325</v>
      </c>
      <c r="E470" s="5" t="s">
        <v>13741</v>
      </c>
      <c r="F470" s="5" t="s">
        <v>9880</v>
      </c>
      <c r="G470" s="5" t="s">
        <v>2743</v>
      </c>
    </row>
    <row r="471" spans="1:7">
      <c r="A471" s="11">
        <v>45244</v>
      </c>
      <c r="B471" s="5">
        <v>145.05000000000001</v>
      </c>
      <c r="C471" s="5" t="s">
        <v>13742</v>
      </c>
      <c r="D471" s="5" t="s">
        <v>13743</v>
      </c>
      <c r="E471" s="5" t="s">
        <v>13744</v>
      </c>
      <c r="F471" s="5" t="s">
        <v>13745</v>
      </c>
      <c r="G471" s="5" t="s">
        <v>4855</v>
      </c>
    </row>
    <row r="472" spans="1:7">
      <c r="A472" s="11">
        <v>45243</v>
      </c>
      <c r="B472" s="5">
        <v>144</v>
      </c>
      <c r="C472" s="5" t="s">
        <v>13746</v>
      </c>
      <c r="D472" s="5" t="s">
        <v>13725</v>
      </c>
      <c r="E472" s="5" t="s">
        <v>13100</v>
      </c>
      <c r="F472" s="5" t="s">
        <v>9218</v>
      </c>
      <c r="G472" s="5" t="s">
        <v>4855</v>
      </c>
    </row>
    <row r="473" spans="1:7">
      <c r="A473" s="11">
        <v>45240</v>
      </c>
      <c r="B473" s="5">
        <v>142.94999999999999</v>
      </c>
      <c r="C473" s="5" t="s">
        <v>13747</v>
      </c>
      <c r="D473" s="5" t="s">
        <v>13272</v>
      </c>
      <c r="E473" s="5" t="s">
        <v>13645</v>
      </c>
      <c r="F473" s="5" t="s">
        <v>12481</v>
      </c>
      <c r="G473" s="5" t="s">
        <v>7981</v>
      </c>
    </row>
    <row r="474" spans="1:7">
      <c r="A474" s="11">
        <v>45239</v>
      </c>
      <c r="B474" s="5">
        <v>141.94</v>
      </c>
      <c r="C474" s="5" t="s">
        <v>13341</v>
      </c>
      <c r="D474" s="5" t="s">
        <v>13748</v>
      </c>
      <c r="E474" s="5" t="s">
        <v>13749</v>
      </c>
      <c r="F474" s="5" t="s">
        <v>13750</v>
      </c>
      <c r="G474" s="5" t="s">
        <v>4589</v>
      </c>
    </row>
    <row r="475" spans="1:7">
      <c r="A475" s="11">
        <v>45238</v>
      </c>
      <c r="B475" s="5">
        <v>142.4</v>
      </c>
      <c r="C475" s="5" t="s">
        <v>13751</v>
      </c>
      <c r="D475" s="5" t="s">
        <v>13724</v>
      </c>
      <c r="E475" s="5" t="s">
        <v>13646</v>
      </c>
      <c r="F475" s="5" t="s">
        <v>13752</v>
      </c>
      <c r="G475" s="5" t="s">
        <v>8514</v>
      </c>
    </row>
    <row r="476" spans="1:7">
      <c r="A476" s="11">
        <v>45237</v>
      </c>
      <c r="B476" s="5">
        <v>144.41</v>
      </c>
      <c r="C476" s="5" t="s">
        <v>13753</v>
      </c>
      <c r="D476" s="5" t="s">
        <v>13754</v>
      </c>
      <c r="E476" s="5" t="s">
        <v>13755</v>
      </c>
      <c r="F476" s="5" t="s">
        <v>5621</v>
      </c>
      <c r="G476" s="5" t="s">
        <v>5041</v>
      </c>
    </row>
    <row r="477" spans="1:7">
      <c r="A477" s="11">
        <v>45236</v>
      </c>
      <c r="B477" s="5">
        <v>147</v>
      </c>
      <c r="C477" s="5" t="s">
        <v>13756</v>
      </c>
      <c r="D477" s="5" t="s">
        <v>13757</v>
      </c>
      <c r="E477" s="5" t="s">
        <v>13758</v>
      </c>
      <c r="F477" s="5" t="s">
        <v>11576</v>
      </c>
      <c r="G477" s="5" t="s">
        <v>3154</v>
      </c>
    </row>
    <row r="478" spans="1:7">
      <c r="A478" s="11">
        <v>45233</v>
      </c>
      <c r="B478" s="5">
        <v>147.61000000000001</v>
      </c>
      <c r="C478" s="5" t="s">
        <v>13585</v>
      </c>
      <c r="D478" s="5" t="s">
        <v>13759</v>
      </c>
      <c r="E478" s="5" t="s">
        <v>13760</v>
      </c>
      <c r="F478" s="5" t="s">
        <v>5647</v>
      </c>
      <c r="G478" s="5" t="s">
        <v>10079</v>
      </c>
    </row>
    <row r="479" spans="1:7">
      <c r="A479" s="11">
        <v>45232</v>
      </c>
      <c r="B479" s="5">
        <v>148.76</v>
      </c>
      <c r="C479" s="5" t="s">
        <v>12711</v>
      </c>
      <c r="D479" s="5" t="s">
        <v>13019</v>
      </c>
      <c r="E479" s="5" t="s">
        <v>13729</v>
      </c>
      <c r="F479" s="5" t="s">
        <v>9717</v>
      </c>
      <c r="G479" s="5" t="s">
        <v>13761</v>
      </c>
    </row>
    <row r="480" spans="1:7">
      <c r="A480" s="11">
        <v>45231</v>
      </c>
      <c r="B480" s="5">
        <v>143.97999999999999</v>
      </c>
      <c r="C480" s="5" t="s">
        <v>13762</v>
      </c>
      <c r="D480" s="5" t="s">
        <v>13329</v>
      </c>
      <c r="E480" s="5" t="s">
        <v>13702</v>
      </c>
      <c r="F480" s="5" t="s">
        <v>13705</v>
      </c>
      <c r="G480" s="5" t="s">
        <v>2964</v>
      </c>
    </row>
    <row r="481" spans="1:7">
      <c r="A481" s="11">
        <v>45230</v>
      </c>
      <c r="B481" s="5">
        <v>145.72999999999999</v>
      </c>
      <c r="C481" s="5" t="s">
        <v>13763</v>
      </c>
      <c r="D481" s="5" t="s">
        <v>13317</v>
      </c>
      <c r="E481" s="5" t="s">
        <v>13764</v>
      </c>
      <c r="F481" s="5" t="s">
        <v>13765</v>
      </c>
      <c r="G481" s="5" t="s">
        <v>5422</v>
      </c>
    </row>
    <row r="482" spans="1:7">
      <c r="A482" s="11">
        <v>45229</v>
      </c>
      <c r="B482" s="5">
        <v>146.09</v>
      </c>
      <c r="C482" s="5" t="s">
        <v>13766</v>
      </c>
      <c r="D482" s="5" t="s">
        <v>13311</v>
      </c>
      <c r="E482" s="5" t="s">
        <v>13767</v>
      </c>
      <c r="F482" s="5" t="s">
        <v>9787</v>
      </c>
      <c r="G482" s="5" t="s">
        <v>10465</v>
      </c>
    </row>
    <row r="483" spans="1:7">
      <c r="A483" s="11">
        <v>45226</v>
      </c>
      <c r="B483" s="5">
        <v>144.35</v>
      </c>
      <c r="C483" s="5" t="s">
        <v>13768</v>
      </c>
      <c r="D483" s="5" t="s">
        <v>12625</v>
      </c>
      <c r="E483" s="5" t="s">
        <v>13769</v>
      </c>
      <c r="F483" s="5" t="s">
        <v>13770</v>
      </c>
      <c r="G483" s="5" t="s">
        <v>13771</v>
      </c>
    </row>
    <row r="484" spans="1:7">
      <c r="A484" s="11">
        <v>45225</v>
      </c>
      <c r="B484" s="5">
        <v>154.75</v>
      </c>
      <c r="C484" s="5" t="s">
        <v>13562</v>
      </c>
      <c r="D484" s="5" t="s">
        <v>13031</v>
      </c>
      <c r="E484" s="5" t="s">
        <v>13772</v>
      </c>
      <c r="F484" s="5" t="s">
        <v>12012</v>
      </c>
      <c r="G484" s="5" t="s">
        <v>5221</v>
      </c>
    </row>
    <row r="485" spans="1:7">
      <c r="A485" s="11">
        <v>45224</v>
      </c>
      <c r="B485" s="5">
        <v>155.87</v>
      </c>
      <c r="C485" s="5" t="s">
        <v>13402</v>
      </c>
      <c r="D485" s="5" t="s">
        <v>13427</v>
      </c>
      <c r="E485" s="5" t="s">
        <v>13128</v>
      </c>
      <c r="F485" s="5" t="s">
        <v>9451</v>
      </c>
      <c r="G485" s="5" t="s">
        <v>7524</v>
      </c>
    </row>
    <row r="486" spans="1:7">
      <c r="A486" s="11">
        <v>45223</v>
      </c>
      <c r="B486" s="5">
        <v>156.65</v>
      </c>
      <c r="C486" s="5" t="s">
        <v>13773</v>
      </c>
      <c r="D486" s="5" t="s">
        <v>13774</v>
      </c>
      <c r="E486" s="5" t="s">
        <v>13775</v>
      </c>
      <c r="F486" s="5" t="s">
        <v>13776</v>
      </c>
      <c r="G486" s="5" t="s">
        <v>10508</v>
      </c>
    </row>
    <row r="487" spans="1:7">
      <c r="A487" s="11">
        <v>45222</v>
      </c>
      <c r="B487" s="5">
        <v>160.68</v>
      </c>
      <c r="C487" s="5" t="s">
        <v>13510</v>
      </c>
      <c r="D487" s="5" t="s">
        <v>13777</v>
      </c>
      <c r="E487" s="5" t="s">
        <v>13778</v>
      </c>
      <c r="F487" s="5" t="s">
        <v>13779</v>
      </c>
      <c r="G487" s="5" t="s">
        <v>13780</v>
      </c>
    </row>
    <row r="488" spans="1:7">
      <c r="A488" s="11">
        <v>45219</v>
      </c>
      <c r="B488" s="5">
        <v>166.83</v>
      </c>
      <c r="C488" s="5" t="s">
        <v>13781</v>
      </c>
      <c r="D488" s="5" t="s">
        <v>13782</v>
      </c>
      <c r="E488" s="5" t="s">
        <v>13783</v>
      </c>
      <c r="F488" s="5" t="s">
        <v>8887</v>
      </c>
      <c r="G488" s="5" t="s">
        <v>7774</v>
      </c>
    </row>
    <row r="489" spans="1:7">
      <c r="A489" s="11">
        <v>45218</v>
      </c>
      <c r="B489" s="5">
        <v>169.1</v>
      </c>
      <c r="C489" s="5" t="s">
        <v>4336</v>
      </c>
      <c r="D489" s="5" t="s">
        <v>13784</v>
      </c>
      <c r="E489" s="5" t="s">
        <v>13785</v>
      </c>
      <c r="F489" s="5" t="s">
        <v>12603</v>
      </c>
      <c r="G489" s="5" t="s">
        <v>3699</v>
      </c>
    </row>
    <row r="490" spans="1:7">
      <c r="A490" s="11">
        <v>45217</v>
      </c>
      <c r="B490" s="5">
        <v>168.92</v>
      </c>
      <c r="C490" s="5" t="s">
        <v>13786</v>
      </c>
      <c r="D490" s="5" t="s">
        <v>13787</v>
      </c>
      <c r="E490" s="5" t="s">
        <v>13788</v>
      </c>
      <c r="F490" s="5" t="s">
        <v>8517</v>
      </c>
      <c r="G490" s="5" t="s">
        <v>4664</v>
      </c>
    </row>
    <row r="491" spans="1:7">
      <c r="A491" s="11">
        <v>45216</v>
      </c>
      <c r="B491" s="5">
        <v>167.59</v>
      </c>
      <c r="C491" s="5" t="s">
        <v>13789</v>
      </c>
      <c r="D491" s="5" t="s">
        <v>13790</v>
      </c>
      <c r="E491" s="5" t="s">
        <v>13791</v>
      </c>
      <c r="F491" s="5" t="s">
        <v>13792</v>
      </c>
      <c r="G491" s="5" t="s">
        <v>5179</v>
      </c>
    </row>
    <row r="492" spans="1:7">
      <c r="A492" s="11">
        <v>45215</v>
      </c>
      <c r="B492" s="5">
        <v>165.4</v>
      </c>
      <c r="C492" s="5" t="s">
        <v>13793</v>
      </c>
      <c r="D492" s="5" t="s">
        <v>13794</v>
      </c>
      <c r="E492" s="5" t="s">
        <v>13795</v>
      </c>
      <c r="F492" s="5" t="s">
        <v>13796</v>
      </c>
      <c r="G492" s="5" t="s">
        <v>5197</v>
      </c>
    </row>
    <row r="493" spans="1:7">
      <c r="A493" s="11">
        <v>45212</v>
      </c>
      <c r="B493" s="5">
        <v>164.06</v>
      </c>
      <c r="C493" s="5" t="s">
        <v>13797</v>
      </c>
      <c r="D493" s="5" t="s">
        <v>13798</v>
      </c>
      <c r="E493" s="5" t="s">
        <v>13799</v>
      </c>
      <c r="F493" s="5" t="s">
        <v>9244</v>
      </c>
      <c r="G493" s="5" t="s">
        <v>2758</v>
      </c>
    </row>
    <row r="494" spans="1:7">
      <c r="A494" s="11">
        <v>45211</v>
      </c>
      <c r="B494" s="5">
        <v>161.22999999999999</v>
      </c>
      <c r="C494" s="5" t="s">
        <v>13800</v>
      </c>
      <c r="D494" s="5" t="s">
        <v>13800</v>
      </c>
      <c r="E494" s="5" t="s">
        <v>12931</v>
      </c>
      <c r="F494" s="5" t="s">
        <v>11933</v>
      </c>
      <c r="G494" s="5" t="s">
        <v>2698</v>
      </c>
    </row>
    <row r="495" spans="1:7">
      <c r="A495" s="11">
        <v>45210</v>
      </c>
      <c r="B495" s="5">
        <v>161.1</v>
      </c>
      <c r="C495" s="5" t="s">
        <v>13801</v>
      </c>
      <c r="D495" s="5" t="s">
        <v>13802</v>
      </c>
      <c r="E495" s="5" t="s">
        <v>12565</v>
      </c>
      <c r="F495" s="5" t="s">
        <v>13803</v>
      </c>
      <c r="G495" s="5" t="s">
        <v>6045</v>
      </c>
    </row>
    <row r="496" spans="1:7">
      <c r="A496" s="11">
        <v>45209</v>
      </c>
      <c r="B496" s="5">
        <v>166.54</v>
      </c>
      <c r="C496" s="5" t="s">
        <v>13804</v>
      </c>
      <c r="D496" s="5" t="s">
        <v>12898</v>
      </c>
      <c r="E496" s="5" t="s">
        <v>13805</v>
      </c>
      <c r="F496" s="5" t="s">
        <v>12617</v>
      </c>
      <c r="G496" s="5" t="s">
        <v>3427</v>
      </c>
    </row>
    <row r="497" spans="1:7">
      <c r="A497" s="11">
        <v>45208</v>
      </c>
      <c r="B497" s="5">
        <v>166.72</v>
      </c>
      <c r="C497" s="5" t="s">
        <v>13806</v>
      </c>
      <c r="D497" s="5" t="s">
        <v>13807</v>
      </c>
      <c r="E497" s="5" t="s">
        <v>13808</v>
      </c>
      <c r="F497" s="5" t="s">
        <v>8564</v>
      </c>
      <c r="G497" s="5" t="s">
        <v>11753</v>
      </c>
    </row>
    <row r="498" spans="1:7">
      <c r="A498" s="11">
        <v>45205</v>
      </c>
      <c r="B498" s="5">
        <v>162.22999999999999</v>
      </c>
      <c r="C498" s="5" t="s">
        <v>13809</v>
      </c>
      <c r="D498" s="5" t="s">
        <v>13810</v>
      </c>
      <c r="E498" s="5" t="s">
        <v>12522</v>
      </c>
      <c r="F498" s="5" t="s">
        <v>11996</v>
      </c>
      <c r="G498" s="5" t="s">
        <v>6269</v>
      </c>
    </row>
    <row r="499" spans="1:7">
      <c r="A499" s="11">
        <v>45204</v>
      </c>
      <c r="B499" s="5">
        <v>163.9</v>
      </c>
      <c r="C499" s="5" t="s">
        <v>13811</v>
      </c>
      <c r="D499" s="5" t="s">
        <v>13812</v>
      </c>
      <c r="E499" s="5" t="s">
        <v>13136</v>
      </c>
      <c r="F499" s="5" t="s">
        <v>12922</v>
      </c>
      <c r="G499" s="5" t="s">
        <v>3172</v>
      </c>
    </row>
    <row r="500" spans="1:7">
      <c r="A500" s="11">
        <v>45203</v>
      </c>
      <c r="B500" s="5">
        <v>163.04</v>
      </c>
      <c r="C500" s="5" t="s">
        <v>13813</v>
      </c>
      <c r="D500" s="5" t="s">
        <v>13814</v>
      </c>
      <c r="E500" s="5" t="s">
        <v>13452</v>
      </c>
      <c r="F500" s="5" t="s">
        <v>12004</v>
      </c>
      <c r="G500" s="5" t="s">
        <v>10297</v>
      </c>
    </row>
    <row r="501" spans="1:7">
      <c r="A501" s="11">
        <v>45202</v>
      </c>
      <c r="B501" s="5">
        <v>166.93</v>
      </c>
      <c r="C501" s="5" t="s">
        <v>13815</v>
      </c>
      <c r="D501" s="5" t="s">
        <v>13816</v>
      </c>
      <c r="E501" s="5" t="s">
        <v>4295</v>
      </c>
      <c r="F501" s="5" t="s">
        <v>12610</v>
      </c>
      <c r="G501" s="5" t="s">
        <v>2959</v>
      </c>
    </row>
    <row r="502" spans="1:7">
      <c r="A502" s="11">
        <v>45201</v>
      </c>
      <c r="B502" s="5">
        <v>166.54</v>
      </c>
      <c r="C502" s="5" t="s">
        <v>4326</v>
      </c>
      <c r="D502" s="5" t="s">
        <v>13817</v>
      </c>
      <c r="E502" s="5" t="s">
        <v>13508</v>
      </c>
      <c r="F502" s="5" t="s">
        <v>8349</v>
      </c>
      <c r="G502" s="5" t="s">
        <v>4581</v>
      </c>
    </row>
  </sheetData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502"/>
  <sheetViews>
    <sheetView workbookViewId="0"/>
  </sheetViews>
  <sheetFormatPr defaultColWidth="11.19921875" defaultRowHeight="15" customHeight="1"/>
  <cols>
    <col min="1" max="26" width="11" customWidth="1"/>
  </cols>
  <sheetData>
    <row r="1" spans="1:7">
      <c r="A1" s="5" t="s">
        <v>0</v>
      </c>
      <c r="B1" s="5" t="s">
        <v>2688</v>
      </c>
      <c r="C1" s="5" t="s">
        <v>2689</v>
      </c>
      <c r="D1" s="5" t="s">
        <v>2690</v>
      </c>
      <c r="E1" s="5" t="s">
        <v>2691</v>
      </c>
      <c r="F1" s="5" t="s">
        <v>2692</v>
      </c>
      <c r="G1" s="5" t="s">
        <v>2693</v>
      </c>
    </row>
    <row r="2" spans="1:7">
      <c r="A2" s="11">
        <v>45930</v>
      </c>
      <c r="B2" s="5">
        <v>215.83</v>
      </c>
      <c r="C2" s="5" t="s">
        <v>13818</v>
      </c>
      <c r="D2" s="5" t="s">
        <v>3303</v>
      </c>
      <c r="E2" s="5" t="s">
        <v>13819</v>
      </c>
      <c r="F2" s="5" t="s">
        <v>9535</v>
      </c>
      <c r="G2" s="5" t="s">
        <v>4513</v>
      </c>
    </row>
    <row r="3" spans="1:7">
      <c r="A3" s="11">
        <v>45929</v>
      </c>
      <c r="B3" s="5">
        <v>217.08</v>
      </c>
      <c r="C3" s="5" t="s">
        <v>13820</v>
      </c>
      <c r="D3" s="5" t="s">
        <v>13821</v>
      </c>
      <c r="E3" s="5" t="s">
        <v>13822</v>
      </c>
      <c r="F3" s="5" t="s">
        <v>13823</v>
      </c>
      <c r="G3" s="5" t="s">
        <v>8236</v>
      </c>
    </row>
    <row r="4" spans="1:7">
      <c r="A4" s="11">
        <v>45926</v>
      </c>
      <c r="B4" s="5">
        <v>221.26</v>
      </c>
      <c r="C4" s="5" t="s">
        <v>13824</v>
      </c>
      <c r="D4" s="5" t="s">
        <v>3317</v>
      </c>
      <c r="E4" s="5" t="s">
        <v>13825</v>
      </c>
      <c r="F4" s="5" t="s">
        <v>4965</v>
      </c>
      <c r="G4" s="5" t="s">
        <v>13826</v>
      </c>
    </row>
    <row r="5" spans="1:7">
      <c r="A5" s="11">
        <v>45925</v>
      </c>
      <c r="B5" s="5">
        <v>213.53</v>
      </c>
      <c r="C5" s="5" t="s">
        <v>13827</v>
      </c>
      <c r="D5" s="5" t="s">
        <v>10192</v>
      </c>
      <c r="E5" s="5" t="s">
        <v>13828</v>
      </c>
      <c r="F5" s="5" t="s">
        <v>11508</v>
      </c>
      <c r="G5" s="5" t="s">
        <v>8272</v>
      </c>
    </row>
    <row r="6" spans="1:7">
      <c r="A6" s="11">
        <v>45924</v>
      </c>
      <c r="B6" s="5">
        <v>215.1</v>
      </c>
      <c r="C6" s="5" t="s">
        <v>3867</v>
      </c>
      <c r="D6" s="5" t="s">
        <v>13829</v>
      </c>
      <c r="E6" s="5" t="s">
        <v>13830</v>
      </c>
      <c r="F6" s="5" t="s">
        <v>12671</v>
      </c>
      <c r="G6" s="5" t="s">
        <v>4307</v>
      </c>
    </row>
    <row r="7" spans="1:7">
      <c r="A7" s="11">
        <v>45923</v>
      </c>
      <c r="B7" s="5">
        <v>216.34</v>
      </c>
      <c r="C7" s="5" t="s">
        <v>13831</v>
      </c>
      <c r="D7" s="5" t="s">
        <v>3888</v>
      </c>
      <c r="E7" s="5" t="s">
        <v>13832</v>
      </c>
      <c r="F7" s="5" t="s">
        <v>13833</v>
      </c>
      <c r="G7" s="5" t="s">
        <v>4107</v>
      </c>
    </row>
    <row r="8" spans="1:7">
      <c r="A8" s="11">
        <v>45922</v>
      </c>
      <c r="B8" s="5">
        <v>212.09</v>
      </c>
      <c r="C8" s="5" t="s">
        <v>4133</v>
      </c>
      <c r="D8" s="5" t="s">
        <v>13834</v>
      </c>
      <c r="E8" s="5" t="s">
        <v>2980</v>
      </c>
      <c r="F8" s="5" t="s">
        <v>13835</v>
      </c>
      <c r="G8" s="5" t="s">
        <v>10011</v>
      </c>
    </row>
    <row r="9" spans="1:7">
      <c r="A9" s="11">
        <v>45919</v>
      </c>
      <c r="B9" s="5">
        <v>215.65</v>
      </c>
      <c r="C9" s="5" t="s">
        <v>13836</v>
      </c>
      <c r="D9" s="5" t="s">
        <v>13836</v>
      </c>
      <c r="E9" s="5" t="s">
        <v>10254</v>
      </c>
      <c r="F9" s="5" t="s">
        <v>13837</v>
      </c>
      <c r="G9" s="5" t="s">
        <v>3721</v>
      </c>
    </row>
    <row r="10" spans="1:7">
      <c r="A10" s="11">
        <v>45918</v>
      </c>
      <c r="B10" s="5">
        <v>215.66</v>
      </c>
      <c r="C10" s="5" t="s">
        <v>13838</v>
      </c>
      <c r="D10" s="5" t="s">
        <v>10181</v>
      </c>
      <c r="E10" s="5" t="s">
        <v>13839</v>
      </c>
      <c r="F10" s="5" t="s">
        <v>13306</v>
      </c>
      <c r="G10" s="5" t="s">
        <v>2895</v>
      </c>
    </row>
    <row r="11" spans="1:7">
      <c r="A11" s="11">
        <v>45917</v>
      </c>
      <c r="B11" s="5">
        <v>214.63</v>
      </c>
      <c r="C11" s="5" t="s">
        <v>13840</v>
      </c>
      <c r="D11" s="5" t="s">
        <v>13841</v>
      </c>
      <c r="E11" s="5" t="s">
        <v>13842</v>
      </c>
      <c r="F11" s="5" t="s">
        <v>8389</v>
      </c>
      <c r="G11" s="5" t="s">
        <v>2802</v>
      </c>
    </row>
    <row r="12" spans="1:7">
      <c r="A12" s="11">
        <v>45916</v>
      </c>
      <c r="B12" s="5">
        <v>215.02</v>
      </c>
      <c r="C12" s="5" t="s">
        <v>13843</v>
      </c>
      <c r="D12" s="5" t="s">
        <v>4032</v>
      </c>
      <c r="E12" s="5" t="s">
        <v>3338</v>
      </c>
      <c r="F12" s="5" t="s">
        <v>12614</v>
      </c>
      <c r="G12" s="5" t="s">
        <v>3926</v>
      </c>
    </row>
    <row r="13" spans="1:7">
      <c r="A13" s="11">
        <v>45915</v>
      </c>
      <c r="B13" s="5">
        <v>215.75</v>
      </c>
      <c r="C13" s="5" t="s">
        <v>13844</v>
      </c>
      <c r="D13" s="5" t="s">
        <v>10232</v>
      </c>
      <c r="E13" s="5" t="s">
        <v>13845</v>
      </c>
      <c r="F13" s="5" t="s">
        <v>9525</v>
      </c>
      <c r="G13" s="5" t="s">
        <v>3149</v>
      </c>
    </row>
    <row r="14" spans="1:7">
      <c r="A14" s="11">
        <v>45912</v>
      </c>
      <c r="B14" s="5">
        <v>215.94</v>
      </c>
      <c r="C14" s="5" t="s">
        <v>13846</v>
      </c>
      <c r="D14" s="5" t="s">
        <v>4081</v>
      </c>
      <c r="E14" s="5" t="s">
        <v>13847</v>
      </c>
      <c r="F14" s="5" t="s">
        <v>13848</v>
      </c>
      <c r="G14" s="5" t="s">
        <v>6319</v>
      </c>
    </row>
    <row r="15" spans="1:7">
      <c r="A15" s="11">
        <v>45911</v>
      </c>
      <c r="B15" s="5">
        <v>219.99</v>
      </c>
      <c r="C15" s="5" t="s">
        <v>3826</v>
      </c>
      <c r="D15" s="5" t="s">
        <v>13849</v>
      </c>
      <c r="E15" s="5" t="s">
        <v>13850</v>
      </c>
      <c r="F15" s="5" t="s">
        <v>9915</v>
      </c>
      <c r="G15" s="5" t="s">
        <v>13851</v>
      </c>
    </row>
    <row r="16" spans="1:7">
      <c r="A16" s="11">
        <v>45910</v>
      </c>
      <c r="B16" s="5">
        <v>227.52</v>
      </c>
      <c r="C16" s="5" t="s">
        <v>13852</v>
      </c>
      <c r="D16" s="5" t="s">
        <v>3927</v>
      </c>
      <c r="E16" s="5" t="s">
        <v>13853</v>
      </c>
      <c r="F16" s="5" t="s">
        <v>12993</v>
      </c>
      <c r="G16" s="5" t="s">
        <v>8140</v>
      </c>
    </row>
    <row r="17" spans="1:7">
      <c r="A17" s="11">
        <v>45909</v>
      </c>
      <c r="B17" s="5">
        <v>229.52</v>
      </c>
      <c r="C17" s="5" t="s">
        <v>13854</v>
      </c>
      <c r="D17" s="5" t="s">
        <v>13855</v>
      </c>
      <c r="E17" s="5" t="s">
        <v>13856</v>
      </c>
      <c r="F17" s="5" t="s">
        <v>13857</v>
      </c>
      <c r="G17" s="5" t="s">
        <v>7460</v>
      </c>
    </row>
    <row r="18" spans="1:7">
      <c r="A18" s="11">
        <v>45908</v>
      </c>
      <c r="B18" s="5">
        <v>230.95</v>
      </c>
      <c r="C18" s="5" t="s">
        <v>2843</v>
      </c>
      <c r="D18" s="5" t="s">
        <v>13858</v>
      </c>
      <c r="E18" s="5" t="s">
        <v>13859</v>
      </c>
      <c r="F18" s="5" t="s">
        <v>13860</v>
      </c>
      <c r="G18" s="5" t="s">
        <v>4085</v>
      </c>
    </row>
    <row r="19" spans="1:7">
      <c r="A19" s="11">
        <v>45905</v>
      </c>
      <c r="B19" s="5">
        <v>229.61</v>
      </c>
      <c r="C19" s="5" t="s">
        <v>13861</v>
      </c>
      <c r="D19" s="5" t="s">
        <v>13862</v>
      </c>
      <c r="E19" s="5" t="s">
        <v>13863</v>
      </c>
      <c r="F19" s="5" t="s">
        <v>5655</v>
      </c>
      <c r="G19" s="5" t="s">
        <v>2832</v>
      </c>
    </row>
    <row r="20" spans="1:7">
      <c r="A20" s="11">
        <v>45904</v>
      </c>
      <c r="B20" s="5">
        <v>230.75</v>
      </c>
      <c r="C20" s="5" t="s">
        <v>13864</v>
      </c>
      <c r="D20" s="5" t="s">
        <v>3759</v>
      </c>
      <c r="E20" s="5" t="s">
        <v>13865</v>
      </c>
      <c r="F20" s="5" t="s">
        <v>13866</v>
      </c>
      <c r="G20" s="5" t="s">
        <v>3906</v>
      </c>
    </row>
    <row r="21" spans="1:7">
      <c r="A21" s="11">
        <v>45903</v>
      </c>
      <c r="B21" s="5">
        <v>232.38</v>
      </c>
      <c r="C21" s="5" t="s">
        <v>3406</v>
      </c>
      <c r="D21" s="5" t="s">
        <v>3406</v>
      </c>
      <c r="E21" s="5" t="s">
        <v>13867</v>
      </c>
      <c r="F21" s="5" t="s">
        <v>13612</v>
      </c>
      <c r="G21" s="5" t="s">
        <v>4198</v>
      </c>
    </row>
    <row r="22" spans="1:7">
      <c r="A22" s="11">
        <v>45902</v>
      </c>
      <c r="B22" s="5">
        <v>237.38</v>
      </c>
      <c r="C22" s="5" t="s">
        <v>13868</v>
      </c>
      <c r="D22" s="5" t="s">
        <v>13869</v>
      </c>
      <c r="E22" s="5" t="s">
        <v>2862</v>
      </c>
      <c r="F22" s="5" t="s">
        <v>8413</v>
      </c>
      <c r="G22" s="5" t="s">
        <v>3598</v>
      </c>
    </row>
    <row r="23" spans="1:7">
      <c r="A23" s="11">
        <v>45898</v>
      </c>
      <c r="B23" s="5">
        <v>234.68</v>
      </c>
      <c r="C23" s="5" t="s">
        <v>13870</v>
      </c>
      <c r="D23" s="5" t="s">
        <v>13871</v>
      </c>
      <c r="E23" s="5" t="s">
        <v>13872</v>
      </c>
      <c r="F23" s="5" t="s">
        <v>13873</v>
      </c>
      <c r="G23" s="5" t="s">
        <v>5747</v>
      </c>
    </row>
    <row r="24" spans="1:7">
      <c r="A24" s="11">
        <v>45897</v>
      </c>
      <c r="B24" s="5">
        <v>236.16</v>
      </c>
      <c r="C24" s="5" t="s">
        <v>13874</v>
      </c>
      <c r="D24" s="5" t="s">
        <v>3530</v>
      </c>
      <c r="E24" s="5" t="s">
        <v>13875</v>
      </c>
      <c r="F24" s="5" t="s">
        <v>13876</v>
      </c>
      <c r="G24" s="5" t="s">
        <v>2959</v>
      </c>
    </row>
    <row r="25" spans="1:7">
      <c r="A25" s="11">
        <v>45896</v>
      </c>
      <c r="B25" s="5">
        <v>235.62</v>
      </c>
      <c r="C25" s="5" t="s">
        <v>13877</v>
      </c>
      <c r="D25" s="5" t="s">
        <v>2775</v>
      </c>
      <c r="E25" s="5" t="s">
        <v>10127</v>
      </c>
      <c r="F25" s="5" t="s">
        <v>8971</v>
      </c>
      <c r="G25" s="5" t="s">
        <v>6063</v>
      </c>
    </row>
    <row r="26" spans="1:7">
      <c r="A26" s="11">
        <v>45895</v>
      </c>
      <c r="B26" s="5">
        <v>234.83</v>
      </c>
      <c r="C26" s="5" t="s">
        <v>3826</v>
      </c>
      <c r="D26" s="5" t="s">
        <v>13878</v>
      </c>
      <c r="E26" s="5" t="s">
        <v>3952</v>
      </c>
      <c r="F26" s="5" t="s">
        <v>9440</v>
      </c>
      <c r="G26" s="5" t="s">
        <v>13879</v>
      </c>
    </row>
    <row r="27" spans="1:7">
      <c r="A27" s="11">
        <v>45894</v>
      </c>
      <c r="B27" s="5">
        <v>226.87</v>
      </c>
      <c r="C27" s="5" t="s">
        <v>13852</v>
      </c>
      <c r="D27" s="5" t="s">
        <v>13880</v>
      </c>
      <c r="E27" s="5" t="s">
        <v>13881</v>
      </c>
      <c r="F27" s="5" t="s">
        <v>8971</v>
      </c>
      <c r="G27" s="5" t="s">
        <v>3708</v>
      </c>
    </row>
    <row r="28" spans="1:7">
      <c r="A28" s="11">
        <v>45891</v>
      </c>
      <c r="B28" s="5">
        <v>230.12</v>
      </c>
      <c r="C28" s="5" t="s">
        <v>2825</v>
      </c>
      <c r="D28" s="5" t="s">
        <v>13882</v>
      </c>
      <c r="E28" s="5" t="s">
        <v>3903</v>
      </c>
      <c r="F28" s="5" t="s">
        <v>13883</v>
      </c>
      <c r="G28" s="5" t="s">
        <v>10432</v>
      </c>
    </row>
    <row r="29" spans="1:7">
      <c r="A29" s="11">
        <v>45890</v>
      </c>
      <c r="B29" s="5">
        <v>224.46</v>
      </c>
      <c r="C29" s="5" t="s">
        <v>9997</v>
      </c>
      <c r="D29" s="5" t="s">
        <v>13884</v>
      </c>
      <c r="E29" s="5" t="s">
        <v>13885</v>
      </c>
      <c r="F29" s="5" t="s">
        <v>11605</v>
      </c>
      <c r="G29" s="5" t="s">
        <v>2851</v>
      </c>
    </row>
    <row r="30" spans="1:7">
      <c r="A30" s="11">
        <v>45889</v>
      </c>
      <c r="B30" s="5">
        <v>225.62</v>
      </c>
      <c r="C30" s="5" t="s">
        <v>13886</v>
      </c>
      <c r="D30" s="5" t="s">
        <v>4071</v>
      </c>
      <c r="E30" s="5" t="s">
        <v>13887</v>
      </c>
      <c r="F30" s="5" t="s">
        <v>9107</v>
      </c>
      <c r="G30" s="5" t="s">
        <v>4417</v>
      </c>
    </row>
    <row r="31" spans="1:7">
      <c r="A31" s="11">
        <v>45888</v>
      </c>
      <c r="B31" s="5">
        <v>225</v>
      </c>
      <c r="C31" s="5" t="s">
        <v>13888</v>
      </c>
      <c r="D31" s="5" t="s">
        <v>13889</v>
      </c>
      <c r="E31" s="5" t="s">
        <v>10005</v>
      </c>
      <c r="F31" s="5" t="s">
        <v>12969</v>
      </c>
      <c r="G31" s="5" t="s">
        <v>3524</v>
      </c>
    </row>
    <row r="32" spans="1:7">
      <c r="A32" s="11">
        <v>45887</v>
      </c>
      <c r="B32" s="5">
        <v>232.41</v>
      </c>
      <c r="C32" s="5" t="s">
        <v>13890</v>
      </c>
      <c r="D32" s="5" t="s">
        <v>13891</v>
      </c>
      <c r="E32" s="5" t="s">
        <v>13892</v>
      </c>
      <c r="F32" s="5" t="s">
        <v>13018</v>
      </c>
      <c r="G32" s="5" t="s">
        <v>3076</v>
      </c>
    </row>
    <row r="33" spans="1:7">
      <c r="A33" s="11">
        <v>45884</v>
      </c>
      <c r="B33" s="5">
        <v>235.26</v>
      </c>
      <c r="C33" s="5" t="s">
        <v>2770</v>
      </c>
      <c r="D33" s="5" t="s">
        <v>13893</v>
      </c>
      <c r="E33" s="5" t="s">
        <v>13894</v>
      </c>
      <c r="F33" s="5" t="s">
        <v>8385</v>
      </c>
      <c r="G33" s="5" t="s">
        <v>8153</v>
      </c>
    </row>
    <row r="34" spans="1:7">
      <c r="A34" s="11">
        <v>45883</v>
      </c>
      <c r="B34" s="5">
        <v>233.19</v>
      </c>
      <c r="C34" s="5" t="s">
        <v>13895</v>
      </c>
      <c r="D34" s="5" t="s">
        <v>3669</v>
      </c>
      <c r="E34" s="5" t="s">
        <v>13896</v>
      </c>
      <c r="F34" s="5" t="s">
        <v>11560</v>
      </c>
      <c r="G34" s="5" t="s">
        <v>3388</v>
      </c>
    </row>
    <row r="35" spans="1:7">
      <c r="A35" s="11">
        <v>45882</v>
      </c>
      <c r="B35" s="5">
        <v>233.37</v>
      </c>
      <c r="C35" s="5" t="s">
        <v>9936</v>
      </c>
      <c r="D35" s="5" t="s">
        <v>10086</v>
      </c>
      <c r="E35" s="5" t="s">
        <v>13897</v>
      </c>
      <c r="F35" s="5" t="s">
        <v>8377</v>
      </c>
      <c r="G35" s="5" t="s">
        <v>5506</v>
      </c>
    </row>
    <row r="36" spans="1:7">
      <c r="A36" s="11">
        <v>45881</v>
      </c>
      <c r="B36" s="5">
        <v>232.61</v>
      </c>
      <c r="C36" s="5" t="s">
        <v>13898</v>
      </c>
      <c r="D36" s="5" t="s">
        <v>3754</v>
      </c>
      <c r="E36" s="5" t="s">
        <v>13899</v>
      </c>
      <c r="F36" s="5" t="s">
        <v>11933</v>
      </c>
      <c r="G36" s="5" t="s">
        <v>13628</v>
      </c>
    </row>
    <row r="37" spans="1:7">
      <c r="A37" s="11">
        <v>45880</v>
      </c>
      <c r="B37" s="5">
        <v>225.96</v>
      </c>
      <c r="C37" s="5" t="s">
        <v>3918</v>
      </c>
      <c r="D37" s="5" t="s">
        <v>13900</v>
      </c>
      <c r="E37" s="5" t="s">
        <v>3701</v>
      </c>
      <c r="F37" s="5" t="s">
        <v>13901</v>
      </c>
      <c r="G37" s="5" t="s">
        <v>3057</v>
      </c>
    </row>
    <row r="38" spans="1:7">
      <c r="A38" s="11">
        <v>45877</v>
      </c>
      <c r="B38" s="5">
        <v>229.12</v>
      </c>
      <c r="C38" s="5" t="s">
        <v>13902</v>
      </c>
      <c r="D38" s="5" t="s">
        <v>2809</v>
      </c>
      <c r="E38" s="5" t="s">
        <v>10074</v>
      </c>
      <c r="F38" s="5" t="s">
        <v>13009</v>
      </c>
      <c r="G38" s="5" t="s">
        <v>4664</v>
      </c>
    </row>
    <row r="39" spans="1:7">
      <c r="A39" s="11">
        <v>45876</v>
      </c>
      <c r="B39" s="5">
        <v>227.33</v>
      </c>
      <c r="C39" s="5" t="s">
        <v>13903</v>
      </c>
      <c r="D39" s="5" t="s">
        <v>13904</v>
      </c>
      <c r="E39" s="5" t="s">
        <v>13905</v>
      </c>
      <c r="F39" s="5" t="s">
        <v>13906</v>
      </c>
      <c r="G39" s="5" t="s">
        <v>3162</v>
      </c>
    </row>
    <row r="40" spans="1:7">
      <c r="A40" s="11">
        <v>45875</v>
      </c>
      <c r="B40" s="5">
        <v>225.04</v>
      </c>
      <c r="C40" s="5" t="s">
        <v>3484</v>
      </c>
      <c r="D40" s="5" t="s">
        <v>13907</v>
      </c>
      <c r="E40" s="5" t="s">
        <v>3883</v>
      </c>
      <c r="F40" s="5" t="s">
        <v>13908</v>
      </c>
      <c r="G40" s="5" t="s">
        <v>2698</v>
      </c>
    </row>
    <row r="41" spans="1:7">
      <c r="A41" s="11">
        <v>45874</v>
      </c>
      <c r="B41" s="5">
        <v>224.86</v>
      </c>
      <c r="C41" s="5" t="s">
        <v>13820</v>
      </c>
      <c r="D41" s="5" t="s">
        <v>13909</v>
      </c>
      <c r="E41" s="5" t="s">
        <v>10166</v>
      </c>
      <c r="F41" s="5" t="s">
        <v>8397</v>
      </c>
      <c r="G41" s="5" t="s">
        <v>3325</v>
      </c>
    </row>
    <row r="42" spans="1:7">
      <c r="A42" s="11">
        <v>45873</v>
      </c>
      <c r="B42" s="5">
        <v>222.34</v>
      </c>
      <c r="C42" s="5" t="s">
        <v>13910</v>
      </c>
      <c r="D42" s="5" t="s">
        <v>13911</v>
      </c>
      <c r="E42" s="5" t="s">
        <v>10189</v>
      </c>
      <c r="F42" s="5" t="s">
        <v>13612</v>
      </c>
      <c r="G42" s="5" t="s">
        <v>3557</v>
      </c>
    </row>
    <row r="43" spans="1:7">
      <c r="A43" s="11">
        <v>45870</v>
      </c>
      <c r="B43" s="5">
        <v>221.9</v>
      </c>
      <c r="C43" s="5" t="s">
        <v>10160</v>
      </c>
      <c r="D43" s="5" t="s">
        <v>13912</v>
      </c>
      <c r="E43" s="5" t="s">
        <v>13834</v>
      </c>
      <c r="F43" s="5" t="s">
        <v>9238</v>
      </c>
      <c r="G43" s="5" t="s">
        <v>2983</v>
      </c>
    </row>
    <row r="44" spans="1:7">
      <c r="A44" s="11">
        <v>45869</v>
      </c>
      <c r="B44" s="5">
        <v>221.84</v>
      </c>
      <c r="C44" s="5" t="s">
        <v>3504</v>
      </c>
      <c r="D44" s="5" t="s">
        <v>3710</v>
      </c>
      <c r="E44" s="5" t="s">
        <v>13913</v>
      </c>
      <c r="F44" s="5" t="s">
        <v>13549</v>
      </c>
      <c r="G44" s="5" t="s">
        <v>9421</v>
      </c>
    </row>
    <row r="45" spans="1:7">
      <c r="A45" s="11">
        <v>45868</v>
      </c>
      <c r="B45" s="5">
        <v>225.84</v>
      </c>
      <c r="C45" s="5" t="s">
        <v>13914</v>
      </c>
      <c r="D45" s="5" t="s">
        <v>9953</v>
      </c>
      <c r="E45" s="5" t="s">
        <v>13915</v>
      </c>
      <c r="F45" s="5" t="s">
        <v>12070</v>
      </c>
      <c r="G45" s="5" t="s">
        <v>3427</v>
      </c>
    </row>
    <row r="46" spans="1:7">
      <c r="A46" s="11">
        <v>45867</v>
      </c>
      <c r="B46" s="5">
        <v>226.08</v>
      </c>
      <c r="C46" s="5" t="s">
        <v>10353</v>
      </c>
      <c r="D46" s="5" t="s">
        <v>13916</v>
      </c>
      <c r="E46" s="5" t="s">
        <v>13917</v>
      </c>
      <c r="F46" s="5" t="s">
        <v>12349</v>
      </c>
      <c r="G46" s="5" t="s">
        <v>13918</v>
      </c>
    </row>
    <row r="47" spans="1:7">
      <c r="A47" s="11">
        <v>45866</v>
      </c>
      <c r="B47" s="5">
        <v>236.41</v>
      </c>
      <c r="C47" s="5" t="s">
        <v>3680</v>
      </c>
      <c r="D47" s="5" t="s">
        <v>13919</v>
      </c>
      <c r="E47" s="5" t="s">
        <v>13920</v>
      </c>
      <c r="F47" s="5" t="s">
        <v>12068</v>
      </c>
      <c r="G47" s="5" t="s">
        <v>5715</v>
      </c>
    </row>
    <row r="48" spans="1:7">
      <c r="A48" s="11">
        <v>45863</v>
      </c>
      <c r="B48" s="5">
        <v>233.06</v>
      </c>
      <c r="C48" s="5" t="s">
        <v>13921</v>
      </c>
      <c r="D48" s="5" t="s">
        <v>13922</v>
      </c>
      <c r="E48" s="5" t="s">
        <v>13923</v>
      </c>
      <c r="F48" s="5" t="s">
        <v>13924</v>
      </c>
      <c r="G48" s="5" t="s">
        <v>9120</v>
      </c>
    </row>
    <row r="49" spans="1:7">
      <c r="A49" s="11">
        <v>45862</v>
      </c>
      <c r="B49" s="5">
        <v>231.27</v>
      </c>
      <c r="C49" s="5" t="s">
        <v>13925</v>
      </c>
      <c r="D49" s="5" t="s">
        <v>3457</v>
      </c>
      <c r="E49" s="5" t="s">
        <v>13926</v>
      </c>
      <c r="F49" s="5" t="s">
        <v>9519</v>
      </c>
      <c r="G49" s="5" t="s">
        <v>6987</v>
      </c>
    </row>
    <row r="50" spans="1:7">
      <c r="A50" s="11">
        <v>45861</v>
      </c>
      <c r="B50" s="5">
        <v>233.88</v>
      </c>
      <c r="C50" s="5" t="s">
        <v>13927</v>
      </c>
      <c r="D50" s="5" t="s">
        <v>13928</v>
      </c>
      <c r="E50" s="5" t="s">
        <v>13929</v>
      </c>
      <c r="F50" s="5" t="s">
        <v>9437</v>
      </c>
      <c r="G50" s="5" t="s">
        <v>160</v>
      </c>
    </row>
    <row r="51" spans="1:7">
      <c r="A51" s="11">
        <v>45860</v>
      </c>
      <c r="B51" s="5">
        <v>228.48</v>
      </c>
      <c r="C51" s="5" t="s">
        <v>9945</v>
      </c>
      <c r="D51" s="5" t="s">
        <v>9959</v>
      </c>
      <c r="E51" s="5" t="s">
        <v>13930</v>
      </c>
      <c r="F51" s="5" t="s">
        <v>13931</v>
      </c>
      <c r="G51" s="5" t="s">
        <v>4451</v>
      </c>
    </row>
    <row r="52" spans="1:7">
      <c r="A52" s="11">
        <v>45859</v>
      </c>
      <c r="B52" s="5">
        <v>229.32</v>
      </c>
      <c r="C52" s="5" t="s">
        <v>4070</v>
      </c>
      <c r="D52" s="5" t="s">
        <v>9934</v>
      </c>
      <c r="E52" s="5" t="s">
        <v>13932</v>
      </c>
      <c r="F52" s="5" t="s">
        <v>13933</v>
      </c>
      <c r="G52" s="5" t="s">
        <v>4729</v>
      </c>
    </row>
    <row r="53" spans="1:7">
      <c r="A53" s="11">
        <v>45856</v>
      </c>
      <c r="B53" s="5">
        <v>229.34</v>
      </c>
      <c r="C53" s="5" t="s">
        <v>13894</v>
      </c>
      <c r="D53" s="5" t="s">
        <v>10210</v>
      </c>
      <c r="E53" s="5" t="s">
        <v>13934</v>
      </c>
      <c r="F53" s="5" t="s">
        <v>8866</v>
      </c>
      <c r="G53" s="5" t="s">
        <v>5221</v>
      </c>
    </row>
    <row r="54" spans="1:7">
      <c r="A54" s="11">
        <v>45855</v>
      </c>
      <c r="B54" s="5">
        <v>231</v>
      </c>
      <c r="C54" s="5" t="s">
        <v>2845</v>
      </c>
      <c r="D54" s="5" t="s">
        <v>9954</v>
      </c>
      <c r="E54" s="5" t="s">
        <v>13935</v>
      </c>
      <c r="F54" s="5" t="s">
        <v>9391</v>
      </c>
      <c r="G54" s="5" t="s">
        <v>2895</v>
      </c>
    </row>
    <row r="55" spans="1:7">
      <c r="A55" s="11">
        <v>45854</v>
      </c>
      <c r="B55" s="5">
        <v>229.9</v>
      </c>
      <c r="C55" s="5" t="s">
        <v>13936</v>
      </c>
      <c r="D55" s="5" t="s">
        <v>10017</v>
      </c>
      <c r="E55" s="5" t="s">
        <v>3845</v>
      </c>
      <c r="F55" s="5" t="s">
        <v>13835</v>
      </c>
      <c r="G55" s="5" t="s">
        <v>2782</v>
      </c>
    </row>
    <row r="56" spans="1:7">
      <c r="A56" s="11">
        <v>45853</v>
      </c>
      <c r="B56" s="5">
        <v>230</v>
      </c>
      <c r="C56" s="5" t="s">
        <v>13937</v>
      </c>
      <c r="D56" s="5" t="s">
        <v>3794</v>
      </c>
      <c r="E56" s="5" t="s">
        <v>10012</v>
      </c>
      <c r="F56" s="5" t="s">
        <v>11995</v>
      </c>
      <c r="G56" s="5" t="s">
        <v>3090</v>
      </c>
    </row>
    <row r="57" spans="1:7">
      <c r="A57" s="11">
        <v>45852</v>
      </c>
      <c r="B57" s="5">
        <v>230.51</v>
      </c>
      <c r="C57" s="5" t="s">
        <v>10022</v>
      </c>
      <c r="D57" s="5" t="s">
        <v>13938</v>
      </c>
      <c r="E57" s="5" t="s">
        <v>13939</v>
      </c>
      <c r="F57" s="5" t="s">
        <v>9218</v>
      </c>
      <c r="G57" s="5" t="s">
        <v>4090</v>
      </c>
    </row>
    <row r="58" spans="1:7">
      <c r="A58" s="11">
        <v>45849</v>
      </c>
      <c r="B58" s="5">
        <v>226.84</v>
      </c>
      <c r="C58" s="5" t="s">
        <v>13940</v>
      </c>
      <c r="D58" s="5" t="s">
        <v>10115</v>
      </c>
      <c r="E58" s="5" t="s">
        <v>13940</v>
      </c>
      <c r="F58" s="5" t="s">
        <v>11937</v>
      </c>
      <c r="G58" s="5" t="s">
        <v>5506</v>
      </c>
    </row>
    <row r="59" spans="1:7">
      <c r="A59" s="11">
        <v>45848</v>
      </c>
      <c r="B59" s="5">
        <v>226.09</v>
      </c>
      <c r="C59" s="5" t="s">
        <v>2761</v>
      </c>
      <c r="D59" s="5" t="s">
        <v>3847</v>
      </c>
      <c r="E59" s="5" t="s">
        <v>13941</v>
      </c>
      <c r="F59" s="5" t="s">
        <v>13942</v>
      </c>
      <c r="G59" s="5" t="s">
        <v>3110</v>
      </c>
    </row>
    <row r="60" spans="1:7">
      <c r="A60" s="11">
        <v>45847</v>
      </c>
      <c r="B60" s="5">
        <v>226.6</v>
      </c>
      <c r="C60" s="5" t="s">
        <v>13943</v>
      </c>
      <c r="D60" s="5" t="s">
        <v>3401</v>
      </c>
      <c r="E60" s="5" t="s">
        <v>10199</v>
      </c>
      <c r="F60" s="5" t="s">
        <v>5103</v>
      </c>
      <c r="G60" s="5" t="s">
        <v>13944</v>
      </c>
    </row>
    <row r="61" spans="1:7">
      <c r="A61" s="11">
        <v>45846</v>
      </c>
      <c r="B61" s="5">
        <v>218.52</v>
      </c>
      <c r="C61" s="5" t="s">
        <v>13945</v>
      </c>
      <c r="D61" s="5" t="s">
        <v>4081</v>
      </c>
      <c r="E61" s="5" t="s">
        <v>13946</v>
      </c>
      <c r="F61" s="5" t="s">
        <v>8426</v>
      </c>
      <c r="G61" s="5" t="s">
        <v>3441</v>
      </c>
    </row>
    <row r="62" spans="1:7">
      <c r="A62" s="11">
        <v>45845</v>
      </c>
      <c r="B62" s="5">
        <v>218.63</v>
      </c>
      <c r="C62" s="5" t="s">
        <v>3977</v>
      </c>
      <c r="D62" s="5" t="s">
        <v>4124</v>
      </c>
      <c r="E62" s="5" t="s">
        <v>3874</v>
      </c>
      <c r="F62" s="5" t="s">
        <v>11463</v>
      </c>
      <c r="G62" s="5" t="s">
        <v>5815</v>
      </c>
    </row>
    <row r="63" spans="1:7">
      <c r="A63" s="11">
        <v>45841</v>
      </c>
      <c r="B63" s="5">
        <v>215.92</v>
      </c>
      <c r="C63" s="5" t="s">
        <v>2943</v>
      </c>
      <c r="D63" s="5" t="s">
        <v>3303</v>
      </c>
      <c r="E63" s="5" t="s">
        <v>13947</v>
      </c>
      <c r="F63" s="5" t="s">
        <v>13467</v>
      </c>
      <c r="G63" s="5" t="s">
        <v>3455</v>
      </c>
    </row>
    <row r="64" spans="1:7">
      <c r="A64" s="11">
        <v>45840</v>
      </c>
      <c r="B64" s="5">
        <v>212.03</v>
      </c>
      <c r="C64" s="5" t="s">
        <v>13948</v>
      </c>
      <c r="D64" s="5" t="s">
        <v>13949</v>
      </c>
      <c r="E64" s="5" t="s">
        <v>13950</v>
      </c>
      <c r="F64" s="5" t="s">
        <v>13339</v>
      </c>
      <c r="G64" s="5" t="s">
        <v>4916</v>
      </c>
    </row>
    <row r="65" spans="1:7">
      <c r="A65" s="11">
        <v>45839</v>
      </c>
      <c r="B65" s="5">
        <v>209.79</v>
      </c>
      <c r="C65" s="5" t="s">
        <v>13951</v>
      </c>
      <c r="D65" s="5" t="s">
        <v>13952</v>
      </c>
      <c r="E65" s="5" t="s">
        <v>13953</v>
      </c>
      <c r="F65" s="5" t="s">
        <v>12996</v>
      </c>
      <c r="G65" s="5" t="s">
        <v>3762</v>
      </c>
    </row>
    <row r="66" spans="1:7">
      <c r="A66" s="11">
        <v>45838</v>
      </c>
      <c r="B66" s="5">
        <v>209.53</v>
      </c>
      <c r="C66" s="5" t="s">
        <v>10228</v>
      </c>
      <c r="D66" s="5" t="s">
        <v>13954</v>
      </c>
      <c r="E66" s="5" t="s">
        <v>10255</v>
      </c>
      <c r="F66" s="5" t="s">
        <v>9720</v>
      </c>
      <c r="G66" s="5" t="s">
        <v>5357</v>
      </c>
    </row>
    <row r="67" spans="1:7">
      <c r="A67" s="11">
        <v>45835</v>
      </c>
      <c r="B67" s="5">
        <v>214.55</v>
      </c>
      <c r="C67" s="5" t="s">
        <v>13955</v>
      </c>
      <c r="D67" s="5" t="s">
        <v>2912</v>
      </c>
      <c r="E67" s="5" t="s">
        <v>13956</v>
      </c>
      <c r="F67" s="5" t="s">
        <v>6147</v>
      </c>
      <c r="G67" s="5" t="s">
        <v>13957</v>
      </c>
    </row>
    <row r="68" spans="1:7">
      <c r="A68" s="11">
        <v>45834</v>
      </c>
      <c r="B68" s="5">
        <v>202.58</v>
      </c>
      <c r="C68" s="5" t="s">
        <v>13958</v>
      </c>
      <c r="D68" s="5" t="s">
        <v>3072</v>
      </c>
      <c r="E68" s="5" t="s">
        <v>13959</v>
      </c>
      <c r="F68" s="5" t="s">
        <v>11556</v>
      </c>
      <c r="G68" s="5" t="s">
        <v>8672</v>
      </c>
    </row>
    <row r="69" spans="1:7">
      <c r="A69" s="11">
        <v>45833</v>
      </c>
      <c r="B69" s="5">
        <v>198.9</v>
      </c>
      <c r="C69" s="5" t="s">
        <v>13960</v>
      </c>
      <c r="D69" s="5" t="s">
        <v>13961</v>
      </c>
      <c r="E69" s="5" t="s">
        <v>3116</v>
      </c>
      <c r="F69" s="5" t="s">
        <v>13962</v>
      </c>
      <c r="G69" s="5" t="s">
        <v>6269</v>
      </c>
    </row>
    <row r="70" spans="1:7">
      <c r="A70" s="11">
        <v>45832</v>
      </c>
      <c r="B70" s="5">
        <v>200.94</v>
      </c>
      <c r="C70" s="5" t="s">
        <v>3077</v>
      </c>
      <c r="D70" s="5" t="s">
        <v>3245</v>
      </c>
      <c r="E70" s="5" t="s">
        <v>13963</v>
      </c>
      <c r="F70" s="5" t="s">
        <v>11450</v>
      </c>
      <c r="G70" s="5" t="s">
        <v>2802</v>
      </c>
    </row>
    <row r="71" spans="1:7">
      <c r="A71" s="11">
        <v>45831</v>
      </c>
      <c r="B71" s="5">
        <v>201.31</v>
      </c>
      <c r="C71" s="5" t="s">
        <v>13964</v>
      </c>
      <c r="D71" s="5" t="s">
        <v>13965</v>
      </c>
      <c r="E71" s="5" t="s">
        <v>13966</v>
      </c>
      <c r="F71" s="5" t="s">
        <v>11475</v>
      </c>
      <c r="G71" s="5" t="s">
        <v>3003</v>
      </c>
    </row>
    <row r="72" spans="1:7">
      <c r="A72" s="11">
        <v>45828</v>
      </c>
      <c r="B72" s="5">
        <v>198.75</v>
      </c>
      <c r="C72" s="5" t="s">
        <v>13967</v>
      </c>
      <c r="D72" s="5" t="s">
        <v>13968</v>
      </c>
      <c r="E72" s="5" t="s">
        <v>13969</v>
      </c>
      <c r="F72" s="5" t="s">
        <v>13970</v>
      </c>
      <c r="G72" s="5" t="s">
        <v>2978</v>
      </c>
    </row>
    <row r="73" spans="1:7">
      <c r="A73" s="11">
        <v>45826</v>
      </c>
      <c r="B73" s="5">
        <v>197.68</v>
      </c>
      <c r="C73" s="5" t="s">
        <v>3168</v>
      </c>
      <c r="D73" s="5" t="s">
        <v>13971</v>
      </c>
      <c r="E73" s="5" t="s">
        <v>13972</v>
      </c>
      <c r="F73" s="5" t="s">
        <v>13973</v>
      </c>
      <c r="G73" s="5" t="s">
        <v>4668</v>
      </c>
    </row>
    <row r="74" spans="1:7">
      <c r="A74" s="11">
        <v>45825</v>
      </c>
      <c r="B74" s="5">
        <v>200.26</v>
      </c>
      <c r="C74" s="5" t="s">
        <v>13974</v>
      </c>
      <c r="D74" s="5" t="s">
        <v>13975</v>
      </c>
      <c r="E74" s="5" t="s">
        <v>13976</v>
      </c>
      <c r="F74" s="5" t="s">
        <v>8725</v>
      </c>
      <c r="G74" s="5" t="s">
        <v>2905</v>
      </c>
    </row>
    <row r="75" spans="1:7">
      <c r="A75" s="11">
        <v>45824</v>
      </c>
      <c r="B75" s="5">
        <v>201.7</v>
      </c>
      <c r="C75" s="5" t="s">
        <v>3070</v>
      </c>
      <c r="D75" s="5" t="s">
        <v>13977</v>
      </c>
      <c r="E75" s="5" t="s">
        <v>3058</v>
      </c>
      <c r="F75" s="5" t="s">
        <v>9525</v>
      </c>
      <c r="G75" s="5" t="s">
        <v>3911</v>
      </c>
    </row>
    <row r="76" spans="1:7">
      <c r="A76" s="11">
        <v>45821</v>
      </c>
      <c r="B76" s="5">
        <v>200.32</v>
      </c>
      <c r="C76" s="5" t="s">
        <v>13968</v>
      </c>
      <c r="D76" s="5" t="s">
        <v>13978</v>
      </c>
      <c r="E76" s="5" t="s">
        <v>13979</v>
      </c>
      <c r="F76" s="5" t="s">
        <v>5384</v>
      </c>
      <c r="G76" s="5" t="s">
        <v>4009</v>
      </c>
    </row>
    <row r="77" spans="1:7">
      <c r="A77" s="11">
        <v>45820</v>
      </c>
      <c r="B77" s="5">
        <v>203.75</v>
      </c>
      <c r="C77" s="5" t="s">
        <v>13980</v>
      </c>
      <c r="D77" s="5" t="s">
        <v>13981</v>
      </c>
      <c r="E77" s="5" t="s">
        <v>13982</v>
      </c>
      <c r="F77" s="5" t="s">
        <v>13983</v>
      </c>
      <c r="G77" s="5" t="s">
        <v>13984</v>
      </c>
    </row>
    <row r="78" spans="1:7">
      <c r="A78" s="11">
        <v>45819</v>
      </c>
      <c r="B78" s="5">
        <v>214</v>
      </c>
      <c r="C78" s="5" t="s">
        <v>13985</v>
      </c>
      <c r="D78" s="5" t="s">
        <v>13986</v>
      </c>
      <c r="E78" s="5" t="s">
        <v>13987</v>
      </c>
      <c r="F78" s="5" t="s">
        <v>13988</v>
      </c>
      <c r="G78" s="5" t="s">
        <v>9222</v>
      </c>
    </row>
    <row r="79" spans="1:7">
      <c r="A79" s="11">
        <v>45818</v>
      </c>
      <c r="B79" s="5">
        <v>215.73</v>
      </c>
      <c r="C79" s="5" t="s">
        <v>10173</v>
      </c>
      <c r="D79" s="5" t="s">
        <v>13989</v>
      </c>
      <c r="E79" s="5" t="s">
        <v>13990</v>
      </c>
      <c r="F79" s="5" t="s">
        <v>9116</v>
      </c>
      <c r="G79" s="5" t="s">
        <v>4136</v>
      </c>
    </row>
    <row r="80" spans="1:7">
      <c r="A80" s="11">
        <v>45817</v>
      </c>
      <c r="B80" s="5">
        <v>217.51</v>
      </c>
      <c r="C80" s="5" t="s">
        <v>13991</v>
      </c>
      <c r="D80" s="5" t="s">
        <v>13992</v>
      </c>
      <c r="E80" s="5" t="s">
        <v>13993</v>
      </c>
      <c r="F80" s="5" t="s">
        <v>9741</v>
      </c>
      <c r="G80" s="5" t="s">
        <v>2880</v>
      </c>
    </row>
    <row r="81" spans="1:7">
      <c r="A81" s="11">
        <v>45814</v>
      </c>
      <c r="B81" s="5">
        <v>210.8</v>
      </c>
      <c r="C81" s="5" t="s">
        <v>13994</v>
      </c>
      <c r="D81" s="5" t="s">
        <v>13995</v>
      </c>
      <c r="E81" s="5" t="s">
        <v>13996</v>
      </c>
      <c r="F81" s="5" t="s">
        <v>13997</v>
      </c>
      <c r="G81" s="5" t="s">
        <v>4844</v>
      </c>
    </row>
    <row r="82" spans="1:7">
      <c r="A82" s="11">
        <v>45813</v>
      </c>
      <c r="B82" s="5">
        <v>209.02</v>
      </c>
      <c r="C82" s="5" t="s">
        <v>13998</v>
      </c>
      <c r="D82" s="5" t="s">
        <v>13999</v>
      </c>
      <c r="E82" s="5" t="s">
        <v>10245</v>
      </c>
      <c r="F82" s="5" t="s">
        <v>8971</v>
      </c>
      <c r="G82" s="5" t="s">
        <v>3047</v>
      </c>
    </row>
    <row r="83" spans="1:7">
      <c r="A83" s="11">
        <v>45812</v>
      </c>
      <c r="B83" s="5">
        <v>211.98</v>
      </c>
      <c r="C83" s="5" t="s">
        <v>13830</v>
      </c>
      <c r="D83" s="5" t="s">
        <v>14000</v>
      </c>
      <c r="E83" s="5" t="s">
        <v>14001</v>
      </c>
      <c r="F83" s="5" t="s">
        <v>14002</v>
      </c>
      <c r="G83" s="5" t="s">
        <v>3933</v>
      </c>
    </row>
    <row r="84" spans="1:7">
      <c r="A84" s="11">
        <v>45811</v>
      </c>
      <c r="B84" s="5">
        <v>213.43</v>
      </c>
      <c r="C84" s="5" t="s">
        <v>10298</v>
      </c>
      <c r="D84" s="5" t="s">
        <v>14003</v>
      </c>
      <c r="E84" s="5" t="s">
        <v>14004</v>
      </c>
      <c r="F84" s="5" t="s">
        <v>11628</v>
      </c>
      <c r="G84" s="5" t="s">
        <v>4173</v>
      </c>
    </row>
    <row r="85" spans="1:7">
      <c r="A85" s="11">
        <v>45810</v>
      </c>
      <c r="B85" s="5">
        <v>211.47</v>
      </c>
      <c r="C85" s="5" t="s">
        <v>14005</v>
      </c>
      <c r="D85" s="5" t="s">
        <v>14006</v>
      </c>
      <c r="E85" s="5" t="s">
        <v>14007</v>
      </c>
      <c r="F85" s="5" t="s">
        <v>12770</v>
      </c>
      <c r="G85" s="5" t="s">
        <v>4107</v>
      </c>
    </row>
    <row r="86" spans="1:7">
      <c r="A86" s="11">
        <v>45807</v>
      </c>
      <c r="B86" s="5">
        <v>207.32</v>
      </c>
      <c r="C86" s="5" t="s">
        <v>13953</v>
      </c>
      <c r="D86" s="5" t="s">
        <v>14008</v>
      </c>
      <c r="E86" s="5" t="s">
        <v>3069</v>
      </c>
      <c r="F86" s="5" t="s">
        <v>13257</v>
      </c>
      <c r="G86" s="5" t="s">
        <v>3154</v>
      </c>
    </row>
    <row r="87" spans="1:7">
      <c r="A87" s="11">
        <v>45806</v>
      </c>
      <c r="B87" s="5">
        <v>208.18</v>
      </c>
      <c r="C87" s="5" t="s">
        <v>14009</v>
      </c>
      <c r="D87" s="5" t="s">
        <v>14010</v>
      </c>
      <c r="E87" s="5" t="s">
        <v>2898</v>
      </c>
      <c r="F87" s="5" t="s">
        <v>4949</v>
      </c>
      <c r="G87" s="5" t="s">
        <v>13761</v>
      </c>
    </row>
    <row r="88" spans="1:7">
      <c r="A88" s="11">
        <v>45805</v>
      </c>
      <c r="B88" s="5">
        <v>201.5</v>
      </c>
      <c r="C88" s="5" t="s">
        <v>14011</v>
      </c>
      <c r="D88" s="5" t="s">
        <v>14012</v>
      </c>
      <c r="E88" s="5" t="s">
        <v>14013</v>
      </c>
      <c r="F88" s="5" t="s">
        <v>14014</v>
      </c>
      <c r="G88" s="5" t="s">
        <v>2959</v>
      </c>
    </row>
    <row r="89" spans="1:7">
      <c r="A89" s="11">
        <v>45804</v>
      </c>
      <c r="B89" s="5">
        <v>201.03</v>
      </c>
      <c r="C89" s="5" t="s">
        <v>14015</v>
      </c>
      <c r="D89" s="5" t="s">
        <v>14016</v>
      </c>
      <c r="E89" s="5" t="s">
        <v>14017</v>
      </c>
      <c r="F89" s="5" t="s">
        <v>14018</v>
      </c>
      <c r="G89" s="5" t="s">
        <v>4456</v>
      </c>
    </row>
    <row r="90" spans="1:7">
      <c r="A90" s="11">
        <v>45800</v>
      </c>
      <c r="B90" s="5">
        <v>202.36</v>
      </c>
      <c r="C90" s="5" t="s">
        <v>14019</v>
      </c>
      <c r="D90" s="5" t="s">
        <v>14020</v>
      </c>
      <c r="E90" s="5" t="s">
        <v>14021</v>
      </c>
      <c r="F90" s="5" t="s">
        <v>14022</v>
      </c>
      <c r="G90" s="5" t="s">
        <v>3639</v>
      </c>
    </row>
    <row r="91" spans="1:7">
      <c r="A91" s="11">
        <v>45799</v>
      </c>
      <c r="B91" s="5">
        <v>203.41</v>
      </c>
      <c r="C91" s="5" t="s">
        <v>14023</v>
      </c>
      <c r="D91" s="5" t="s">
        <v>14024</v>
      </c>
      <c r="E91" s="5" t="s">
        <v>3244</v>
      </c>
      <c r="F91" s="5" t="s">
        <v>14025</v>
      </c>
      <c r="G91" s="5" t="s">
        <v>3115</v>
      </c>
    </row>
    <row r="92" spans="1:7">
      <c r="A92" s="11">
        <v>45798</v>
      </c>
      <c r="B92" s="5">
        <v>203.21</v>
      </c>
      <c r="C92" s="5" t="s">
        <v>14026</v>
      </c>
      <c r="D92" s="5" t="s">
        <v>14027</v>
      </c>
      <c r="E92" s="5" t="s">
        <v>14028</v>
      </c>
      <c r="F92" s="5" t="s">
        <v>8525</v>
      </c>
      <c r="G92" s="5" t="s">
        <v>4122</v>
      </c>
    </row>
    <row r="93" spans="1:7">
      <c r="A93" s="11">
        <v>45797</v>
      </c>
      <c r="B93" s="5">
        <v>207.67</v>
      </c>
      <c r="C93" s="5" t="s">
        <v>14016</v>
      </c>
      <c r="D93" s="5" t="s">
        <v>14029</v>
      </c>
      <c r="E93" s="5" t="s">
        <v>14016</v>
      </c>
      <c r="F93" s="5" t="s">
        <v>11475</v>
      </c>
      <c r="G93" s="5" t="s">
        <v>4421</v>
      </c>
    </row>
    <row r="94" spans="1:7">
      <c r="A94" s="11">
        <v>45796</v>
      </c>
      <c r="B94" s="5">
        <v>205.25</v>
      </c>
      <c r="C94" s="5" t="s">
        <v>3077</v>
      </c>
      <c r="D94" s="5" t="s">
        <v>14030</v>
      </c>
      <c r="E94" s="5" t="s">
        <v>3030</v>
      </c>
      <c r="F94" s="5" t="s">
        <v>12531</v>
      </c>
      <c r="G94" s="5" t="s">
        <v>3018</v>
      </c>
    </row>
    <row r="95" spans="1:7">
      <c r="A95" s="11">
        <v>45793</v>
      </c>
      <c r="B95" s="5">
        <v>205.82</v>
      </c>
      <c r="C95" s="5" t="s">
        <v>14031</v>
      </c>
      <c r="D95" s="5" t="s">
        <v>3087</v>
      </c>
      <c r="E95" s="5" t="s">
        <v>14032</v>
      </c>
      <c r="F95" s="5" t="s">
        <v>14033</v>
      </c>
      <c r="G95" s="5" t="s">
        <v>3570</v>
      </c>
    </row>
    <row r="96" spans="1:7">
      <c r="A96" s="11">
        <v>45792</v>
      </c>
      <c r="B96" s="5">
        <v>206.24</v>
      </c>
      <c r="C96" s="5" t="s">
        <v>14034</v>
      </c>
      <c r="D96" s="5" t="s">
        <v>14035</v>
      </c>
      <c r="E96" s="5" t="s">
        <v>14036</v>
      </c>
      <c r="F96" s="5" t="s">
        <v>8705</v>
      </c>
      <c r="G96" s="5" t="s">
        <v>4673</v>
      </c>
    </row>
    <row r="97" spans="1:7">
      <c r="A97" s="11">
        <v>45791</v>
      </c>
      <c r="B97" s="5">
        <v>204.72</v>
      </c>
      <c r="C97" s="5" t="s">
        <v>14037</v>
      </c>
      <c r="D97" s="5" t="s">
        <v>14038</v>
      </c>
      <c r="E97" s="5" t="s">
        <v>14039</v>
      </c>
      <c r="F97" s="5" t="s">
        <v>7512</v>
      </c>
      <c r="G97" s="5" t="s">
        <v>4294</v>
      </c>
    </row>
    <row r="98" spans="1:7">
      <c r="A98" s="11">
        <v>45790</v>
      </c>
      <c r="B98" s="5">
        <v>203.42</v>
      </c>
      <c r="C98" s="5" t="s">
        <v>14040</v>
      </c>
      <c r="D98" s="5" t="s">
        <v>14041</v>
      </c>
      <c r="E98" s="5" t="s">
        <v>14042</v>
      </c>
      <c r="F98" s="5" t="s">
        <v>8256</v>
      </c>
      <c r="G98" s="5" t="s">
        <v>8712</v>
      </c>
    </row>
    <row r="99" spans="1:7">
      <c r="A99" s="11">
        <v>45789</v>
      </c>
      <c r="B99" s="5">
        <v>198.53</v>
      </c>
      <c r="C99" s="5" t="s">
        <v>14043</v>
      </c>
      <c r="D99" s="5" t="s">
        <v>14044</v>
      </c>
      <c r="E99" s="5" t="s">
        <v>14045</v>
      </c>
      <c r="F99" s="5" t="s">
        <v>11956</v>
      </c>
      <c r="G99" s="5" t="s">
        <v>6569</v>
      </c>
    </row>
    <row r="100" spans="1:7">
      <c r="A100" s="11">
        <v>45786</v>
      </c>
      <c r="B100" s="5">
        <v>194.85</v>
      </c>
      <c r="C100" s="5" t="s">
        <v>14046</v>
      </c>
      <c r="D100" s="5" t="s">
        <v>14047</v>
      </c>
      <c r="E100" s="5" t="s">
        <v>4179</v>
      </c>
      <c r="F100" s="5" t="s">
        <v>9462</v>
      </c>
      <c r="G100" s="5" t="s">
        <v>3081</v>
      </c>
    </row>
    <row r="101" spans="1:7">
      <c r="A101" s="11">
        <v>45785</v>
      </c>
      <c r="B101" s="5">
        <v>191.7</v>
      </c>
      <c r="C101" s="5" t="s">
        <v>14048</v>
      </c>
      <c r="D101" s="5" t="s">
        <v>14049</v>
      </c>
      <c r="E101" s="5" t="s">
        <v>14050</v>
      </c>
      <c r="F101" s="5" t="s">
        <v>7294</v>
      </c>
      <c r="G101" s="5" t="s">
        <v>14051</v>
      </c>
    </row>
    <row r="102" spans="1:7">
      <c r="A102" s="11">
        <v>45784</v>
      </c>
      <c r="B102" s="5">
        <v>185.56</v>
      </c>
      <c r="C102" s="5" t="s">
        <v>14052</v>
      </c>
      <c r="D102" s="5" t="s">
        <v>14053</v>
      </c>
      <c r="E102" s="5" t="s">
        <v>14054</v>
      </c>
      <c r="F102" s="5" t="s">
        <v>11605</v>
      </c>
      <c r="G102" s="5" t="s">
        <v>3090</v>
      </c>
    </row>
    <row r="103" spans="1:7">
      <c r="A103" s="11">
        <v>45783</v>
      </c>
      <c r="B103" s="5">
        <v>185.96</v>
      </c>
      <c r="C103" s="5" t="s">
        <v>14055</v>
      </c>
      <c r="D103" s="5" t="s">
        <v>14056</v>
      </c>
      <c r="E103" s="5" t="s">
        <v>14057</v>
      </c>
      <c r="F103" s="5" t="s">
        <v>12993</v>
      </c>
      <c r="G103" s="5" t="s">
        <v>4653</v>
      </c>
    </row>
    <row r="104" spans="1:7">
      <c r="A104" s="11">
        <v>45782</v>
      </c>
      <c r="B104" s="5">
        <v>186.46</v>
      </c>
      <c r="C104" s="5" t="s">
        <v>14058</v>
      </c>
      <c r="D104" s="5" t="s">
        <v>14059</v>
      </c>
      <c r="E104" s="5" t="s">
        <v>14058</v>
      </c>
      <c r="F104" s="5" t="s">
        <v>14060</v>
      </c>
      <c r="G104" s="5" t="s">
        <v>2978</v>
      </c>
    </row>
    <row r="105" spans="1:7">
      <c r="A105" s="11">
        <v>45779</v>
      </c>
      <c r="B105" s="5">
        <v>185.46</v>
      </c>
      <c r="C105" s="5" t="s">
        <v>14052</v>
      </c>
      <c r="D105" s="5" t="s">
        <v>14059</v>
      </c>
      <c r="E105" s="5" t="s">
        <v>14061</v>
      </c>
      <c r="F105" s="5" t="s">
        <v>11583</v>
      </c>
      <c r="G105" s="5" t="s">
        <v>10132</v>
      </c>
    </row>
    <row r="106" spans="1:7">
      <c r="A106" s="11">
        <v>45778</v>
      </c>
      <c r="B106" s="5">
        <v>182.89</v>
      </c>
      <c r="C106" s="5" t="s">
        <v>4240</v>
      </c>
      <c r="D106" s="5" t="s">
        <v>14062</v>
      </c>
      <c r="E106" s="5" t="s">
        <v>14063</v>
      </c>
      <c r="F106" s="5" t="s">
        <v>8536</v>
      </c>
      <c r="G106" s="5" t="s">
        <v>3186</v>
      </c>
    </row>
    <row r="107" spans="1:7">
      <c r="A107" s="11">
        <v>45777</v>
      </c>
      <c r="B107" s="5">
        <v>183.24</v>
      </c>
      <c r="C107" s="5" t="s">
        <v>14064</v>
      </c>
      <c r="D107" s="5" t="s">
        <v>14065</v>
      </c>
      <c r="E107" s="5" t="s">
        <v>14066</v>
      </c>
      <c r="F107" s="5" t="s">
        <v>8964</v>
      </c>
      <c r="G107" s="5" t="s">
        <v>4693</v>
      </c>
    </row>
    <row r="108" spans="1:7">
      <c r="A108" s="11">
        <v>45776</v>
      </c>
      <c r="B108" s="5">
        <v>182</v>
      </c>
      <c r="C108" s="5" t="s">
        <v>14067</v>
      </c>
      <c r="D108" s="5" t="s">
        <v>14068</v>
      </c>
      <c r="E108" s="5" t="s">
        <v>14069</v>
      </c>
      <c r="F108" s="5" t="s">
        <v>8430</v>
      </c>
      <c r="G108" s="5" t="s">
        <v>4041</v>
      </c>
    </row>
    <row r="109" spans="1:7">
      <c r="A109" s="11">
        <v>45775</v>
      </c>
      <c r="B109" s="5">
        <v>182.3</v>
      </c>
      <c r="C109" s="5" t="s">
        <v>14070</v>
      </c>
      <c r="D109" s="5" t="s">
        <v>14071</v>
      </c>
      <c r="E109" s="5" t="s">
        <v>14072</v>
      </c>
      <c r="F109" s="5" t="s">
        <v>8313</v>
      </c>
      <c r="G109" s="5" t="s">
        <v>6404</v>
      </c>
    </row>
    <row r="110" spans="1:7">
      <c r="A110" s="11">
        <v>45772</v>
      </c>
      <c r="B110" s="5">
        <v>177.95</v>
      </c>
      <c r="C110" s="5" t="s">
        <v>14073</v>
      </c>
      <c r="D110" s="5" t="s">
        <v>14074</v>
      </c>
      <c r="E110" s="5" t="s">
        <v>14075</v>
      </c>
      <c r="F110" s="5" t="s">
        <v>8357</v>
      </c>
      <c r="G110" s="5" t="s">
        <v>11597</v>
      </c>
    </row>
    <row r="111" spans="1:7">
      <c r="A111" s="11">
        <v>45771</v>
      </c>
      <c r="B111" s="5">
        <v>176.26</v>
      </c>
      <c r="C111" s="5" t="s">
        <v>14076</v>
      </c>
      <c r="D111" s="5" t="s">
        <v>14077</v>
      </c>
      <c r="E111" s="5" t="s">
        <v>4422</v>
      </c>
      <c r="F111" s="5" t="s">
        <v>14078</v>
      </c>
      <c r="G111" s="5" t="s">
        <v>10037</v>
      </c>
    </row>
    <row r="112" spans="1:7">
      <c r="A112" s="11">
        <v>45770</v>
      </c>
      <c r="B112" s="5">
        <v>172.37</v>
      </c>
      <c r="C112" s="5" t="s">
        <v>14079</v>
      </c>
      <c r="D112" s="5" t="s">
        <v>14080</v>
      </c>
      <c r="E112" s="5" t="s">
        <v>14081</v>
      </c>
      <c r="F112" s="5" t="s">
        <v>8003</v>
      </c>
      <c r="G112" s="5" t="s">
        <v>14082</v>
      </c>
    </row>
    <row r="113" spans="1:7">
      <c r="A113" s="11">
        <v>45769</v>
      </c>
      <c r="B113" s="5">
        <v>162.52000000000001</v>
      </c>
      <c r="C113" s="5" t="s">
        <v>13541</v>
      </c>
      <c r="D113" s="5" t="s">
        <v>14083</v>
      </c>
      <c r="E113" s="5" t="s">
        <v>13384</v>
      </c>
      <c r="F113" s="5" t="s">
        <v>13638</v>
      </c>
      <c r="G113" s="5" t="s">
        <v>4107</v>
      </c>
    </row>
    <row r="114" spans="1:7">
      <c r="A114" s="11">
        <v>45768</v>
      </c>
      <c r="B114" s="5">
        <v>159.34</v>
      </c>
      <c r="C114" s="5" t="s">
        <v>12561</v>
      </c>
      <c r="D114" s="5" t="s">
        <v>12561</v>
      </c>
      <c r="E114" s="5" t="s">
        <v>13775</v>
      </c>
      <c r="F114" s="5" t="s">
        <v>14084</v>
      </c>
      <c r="G114" s="5" t="s">
        <v>3398</v>
      </c>
    </row>
    <row r="115" spans="1:7">
      <c r="A115" s="11">
        <v>45764</v>
      </c>
      <c r="B115" s="5">
        <v>161.9</v>
      </c>
      <c r="C115" s="5" t="s">
        <v>14085</v>
      </c>
      <c r="D115" s="5" t="s">
        <v>14086</v>
      </c>
      <c r="E115" s="5" t="s">
        <v>13123</v>
      </c>
      <c r="F115" s="5" t="s">
        <v>14087</v>
      </c>
      <c r="G115" s="5" t="s">
        <v>14088</v>
      </c>
    </row>
    <row r="116" spans="1:7">
      <c r="A116" s="11">
        <v>45763</v>
      </c>
      <c r="B116" s="5">
        <v>156.47</v>
      </c>
      <c r="C116" s="5" t="s">
        <v>13024</v>
      </c>
      <c r="D116" s="5" t="s">
        <v>13424</v>
      </c>
      <c r="E116" s="5" t="s">
        <v>13622</v>
      </c>
      <c r="F116" s="5" t="s">
        <v>9032</v>
      </c>
      <c r="G116" s="5" t="s">
        <v>2748</v>
      </c>
    </row>
    <row r="117" spans="1:7">
      <c r="A117" s="11">
        <v>45762</v>
      </c>
      <c r="B117" s="5">
        <v>155.52000000000001</v>
      </c>
      <c r="C117" s="5" t="s">
        <v>13036</v>
      </c>
      <c r="D117" s="5" t="s">
        <v>13416</v>
      </c>
      <c r="E117" s="5" t="s">
        <v>13036</v>
      </c>
      <c r="F117" s="5" t="s">
        <v>14089</v>
      </c>
      <c r="G117" s="5" t="s">
        <v>5380</v>
      </c>
    </row>
    <row r="118" spans="1:7">
      <c r="A118" s="11">
        <v>45761</v>
      </c>
      <c r="B118" s="5">
        <v>159.28</v>
      </c>
      <c r="C118" s="5" t="s">
        <v>13547</v>
      </c>
      <c r="D118" s="5" t="s">
        <v>14090</v>
      </c>
      <c r="E118" s="5" t="s">
        <v>14091</v>
      </c>
      <c r="F118" s="5" t="s">
        <v>8856</v>
      </c>
      <c r="G118" s="5" t="s">
        <v>6488</v>
      </c>
    </row>
    <row r="119" spans="1:7">
      <c r="A119" s="11">
        <v>45758</v>
      </c>
      <c r="B119" s="5">
        <v>156.84</v>
      </c>
      <c r="C119" s="5" t="s">
        <v>13370</v>
      </c>
      <c r="D119" s="5" t="s">
        <v>14092</v>
      </c>
      <c r="E119" s="5" t="s">
        <v>12632</v>
      </c>
      <c r="F119" s="5" t="s">
        <v>14093</v>
      </c>
      <c r="G119" s="5" t="s">
        <v>4844</v>
      </c>
    </row>
    <row r="120" spans="1:7">
      <c r="A120" s="11">
        <v>45757</v>
      </c>
      <c r="B120" s="5">
        <v>155.52000000000001</v>
      </c>
      <c r="C120" s="5" t="s">
        <v>14094</v>
      </c>
      <c r="D120" s="5" t="s">
        <v>13058</v>
      </c>
      <c r="E120" s="5" t="s">
        <v>14095</v>
      </c>
      <c r="F120" s="5" t="s">
        <v>14096</v>
      </c>
      <c r="G120" s="5" t="s">
        <v>12126</v>
      </c>
    </row>
    <row r="121" spans="1:7">
      <c r="A121" s="11">
        <v>45756</v>
      </c>
      <c r="B121" s="5">
        <v>160.82</v>
      </c>
      <c r="C121" s="5" t="s">
        <v>14097</v>
      </c>
      <c r="D121" s="5" t="s">
        <v>14098</v>
      </c>
      <c r="E121" s="5" t="s">
        <v>12768</v>
      </c>
      <c r="F121" s="5" t="s">
        <v>9703</v>
      </c>
      <c r="G121" s="5" t="s">
        <v>14099</v>
      </c>
    </row>
    <row r="122" spans="1:7">
      <c r="A122" s="11">
        <v>45755</v>
      </c>
      <c r="B122" s="5">
        <v>139.38999999999999</v>
      </c>
      <c r="C122" s="5" t="s">
        <v>14100</v>
      </c>
      <c r="D122" s="5" t="s">
        <v>14101</v>
      </c>
      <c r="E122" s="5" t="s">
        <v>14102</v>
      </c>
      <c r="F122" s="5" t="s">
        <v>6998</v>
      </c>
      <c r="G122" s="5" t="s">
        <v>4073</v>
      </c>
    </row>
    <row r="123" spans="1:7">
      <c r="A123" s="11">
        <v>45754</v>
      </c>
      <c r="B123" s="5">
        <v>138.86000000000001</v>
      </c>
      <c r="C123" s="5" t="s">
        <v>14103</v>
      </c>
      <c r="D123" s="5" t="s">
        <v>14104</v>
      </c>
      <c r="E123" s="5" t="s">
        <v>14105</v>
      </c>
      <c r="F123" s="5" t="s">
        <v>14106</v>
      </c>
      <c r="G123" s="5" t="s">
        <v>3985</v>
      </c>
    </row>
    <row r="124" spans="1:7">
      <c r="A124" s="11">
        <v>45751</v>
      </c>
      <c r="B124" s="5">
        <v>136.59</v>
      </c>
      <c r="C124" s="5" t="s">
        <v>14107</v>
      </c>
      <c r="D124" s="5" t="s">
        <v>14108</v>
      </c>
      <c r="E124" s="5" t="s">
        <v>14109</v>
      </c>
      <c r="F124" s="5" t="s">
        <v>14110</v>
      </c>
      <c r="G124" s="5" t="s">
        <v>14111</v>
      </c>
    </row>
    <row r="125" spans="1:7">
      <c r="A125" s="11">
        <v>45750</v>
      </c>
      <c r="B125" s="5">
        <v>150.91</v>
      </c>
      <c r="C125" s="5" t="s">
        <v>12561</v>
      </c>
      <c r="D125" s="5" t="s">
        <v>14112</v>
      </c>
      <c r="E125" s="5" t="s">
        <v>13197</v>
      </c>
      <c r="F125" s="5" t="s">
        <v>9482</v>
      </c>
      <c r="G125" s="5" t="s">
        <v>14113</v>
      </c>
    </row>
    <row r="126" spans="1:7">
      <c r="A126" s="11">
        <v>45749</v>
      </c>
      <c r="B126" s="5">
        <v>168.56</v>
      </c>
      <c r="C126" s="5" t="s">
        <v>4299</v>
      </c>
      <c r="D126" s="5" t="s">
        <v>14114</v>
      </c>
      <c r="E126" s="5" t="s">
        <v>14115</v>
      </c>
      <c r="F126" s="5" t="s">
        <v>12999</v>
      </c>
      <c r="G126" s="5" t="s">
        <v>2959</v>
      </c>
    </row>
    <row r="127" spans="1:7">
      <c r="A127" s="11">
        <v>45748</v>
      </c>
      <c r="B127" s="5">
        <v>168.17</v>
      </c>
      <c r="C127" s="5" t="s">
        <v>4269</v>
      </c>
      <c r="D127" s="5" t="s">
        <v>14116</v>
      </c>
      <c r="E127" s="5" t="s">
        <v>14117</v>
      </c>
      <c r="F127" s="5" t="s">
        <v>12123</v>
      </c>
      <c r="G127" s="5" t="s">
        <v>3047</v>
      </c>
    </row>
    <row r="128" spans="1:7">
      <c r="A128" s="11">
        <v>45747</v>
      </c>
      <c r="B128" s="5">
        <v>170.55</v>
      </c>
      <c r="C128" s="5" t="s">
        <v>4309</v>
      </c>
      <c r="D128" s="5" t="s">
        <v>14118</v>
      </c>
      <c r="E128" s="5" t="s">
        <v>14119</v>
      </c>
      <c r="F128" s="5" t="s">
        <v>8364</v>
      </c>
      <c r="G128" s="5" t="s">
        <v>8940</v>
      </c>
    </row>
    <row r="129" spans="1:7">
      <c r="A129" s="11">
        <v>45744</v>
      </c>
      <c r="B129" s="5">
        <v>173.31</v>
      </c>
      <c r="C129" s="5" t="s">
        <v>14120</v>
      </c>
      <c r="D129" s="5" t="s">
        <v>14121</v>
      </c>
      <c r="E129" s="5" t="s">
        <v>14122</v>
      </c>
      <c r="F129" s="5" t="s">
        <v>8213</v>
      </c>
      <c r="G129" s="5" t="s">
        <v>14123</v>
      </c>
    </row>
    <row r="130" spans="1:7">
      <c r="A130" s="11">
        <v>45743</v>
      </c>
      <c r="B130" s="5">
        <v>179.11</v>
      </c>
      <c r="C130" s="5" t="s">
        <v>14124</v>
      </c>
      <c r="D130" s="5" t="s">
        <v>14125</v>
      </c>
      <c r="E130" s="5" t="s">
        <v>14126</v>
      </c>
      <c r="F130" s="5" t="s">
        <v>10123</v>
      </c>
      <c r="G130" s="5" t="s">
        <v>3292</v>
      </c>
    </row>
    <row r="131" spans="1:7">
      <c r="A131" s="11">
        <v>45742</v>
      </c>
      <c r="B131" s="5">
        <v>178.55</v>
      </c>
      <c r="C131" s="5" t="s">
        <v>14067</v>
      </c>
      <c r="D131" s="5" t="s">
        <v>14127</v>
      </c>
      <c r="E131" s="5" t="s">
        <v>14128</v>
      </c>
      <c r="F131" s="5" t="s">
        <v>11937</v>
      </c>
      <c r="G131" s="5" t="s">
        <v>12637</v>
      </c>
    </row>
    <row r="132" spans="1:7">
      <c r="A132" s="11">
        <v>45741</v>
      </c>
      <c r="B132" s="5">
        <v>182.59</v>
      </c>
      <c r="C132" s="5" t="s">
        <v>4577</v>
      </c>
      <c r="D132" s="5" t="s">
        <v>14129</v>
      </c>
      <c r="E132" s="5" t="s">
        <v>14130</v>
      </c>
      <c r="F132" s="5" t="s">
        <v>9511</v>
      </c>
      <c r="G132" s="5" t="s">
        <v>4173</v>
      </c>
    </row>
    <row r="133" spans="1:7">
      <c r="A133" s="11">
        <v>45740</v>
      </c>
      <c r="B133" s="5">
        <v>180.9</v>
      </c>
      <c r="C133" s="5" t="s">
        <v>14063</v>
      </c>
      <c r="D133" s="5" t="s">
        <v>14131</v>
      </c>
      <c r="E133" s="5" t="s">
        <v>14132</v>
      </c>
      <c r="F133" s="5" t="s">
        <v>9883</v>
      </c>
      <c r="G133" s="5" t="s">
        <v>6249</v>
      </c>
    </row>
    <row r="134" spans="1:7">
      <c r="A134" s="11">
        <v>45737</v>
      </c>
      <c r="B134" s="5">
        <v>178.11</v>
      </c>
      <c r="C134" s="5" t="s">
        <v>14133</v>
      </c>
      <c r="D134" s="5" t="s">
        <v>14134</v>
      </c>
      <c r="E134" s="5" t="s">
        <v>14135</v>
      </c>
      <c r="F134" s="5" t="s">
        <v>14136</v>
      </c>
      <c r="G134" s="5" t="s">
        <v>14137</v>
      </c>
    </row>
    <row r="135" spans="1:7">
      <c r="A135" s="11">
        <v>45736</v>
      </c>
      <c r="B135" s="5">
        <v>172.83</v>
      </c>
      <c r="C135" s="5" t="s">
        <v>14138</v>
      </c>
      <c r="D135" s="5" t="s">
        <v>4274</v>
      </c>
      <c r="E135" s="5" t="s">
        <v>14139</v>
      </c>
      <c r="F135" s="5" t="s">
        <v>14140</v>
      </c>
      <c r="G135" s="5" t="s">
        <v>3762</v>
      </c>
    </row>
    <row r="136" spans="1:7">
      <c r="A136" s="11">
        <v>45735</v>
      </c>
      <c r="B136" s="5">
        <v>172.62</v>
      </c>
      <c r="C136" s="5" t="s">
        <v>14141</v>
      </c>
      <c r="D136" s="5" t="s">
        <v>14142</v>
      </c>
      <c r="E136" s="5" t="s">
        <v>14143</v>
      </c>
      <c r="F136" s="5" t="s">
        <v>9804</v>
      </c>
      <c r="G136" s="5" t="s">
        <v>14144</v>
      </c>
    </row>
    <row r="137" spans="1:7">
      <c r="A137" s="11">
        <v>45734</v>
      </c>
      <c r="B137" s="5">
        <v>161.57</v>
      </c>
      <c r="C137" s="5" t="s">
        <v>13158</v>
      </c>
      <c r="D137" s="5" t="s">
        <v>14145</v>
      </c>
      <c r="E137" s="5" t="s">
        <v>12584</v>
      </c>
      <c r="F137" s="5" t="s">
        <v>10535</v>
      </c>
      <c r="G137" s="5" t="s">
        <v>3383</v>
      </c>
    </row>
    <row r="138" spans="1:7">
      <c r="A138" s="11">
        <v>45733</v>
      </c>
      <c r="B138" s="5">
        <v>161.85</v>
      </c>
      <c r="C138" s="5" t="s">
        <v>14146</v>
      </c>
      <c r="D138" s="5" t="s">
        <v>13537</v>
      </c>
      <c r="E138" s="5" t="s">
        <v>14147</v>
      </c>
      <c r="F138" s="5" t="s">
        <v>11505</v>
      </c>
      <c r="G138" s="5" t="s">
        <v>4214</v>
      </c>
    </row>
    <row r="139" spans="1:7">
      <c r="A139" s="11">
        <v>45730</v>
      </c>
      <c r="B139" s="5">
        <v>161.81</v>
      </c>
      <c r="C139" s="5" t="s">
        <v>14148</v>
      </c>
      <c r="D139" s="5" t="s">
        <v>14149</v>
      </c>
      <c r="E139" s="5" t="s">
        <v>12528</v>
      </c>
      <c r="F139" s="5" t="s">
        <v>13449</v>
      </c>
      <c r="G139" s="5" t="s">
        <v>6488</v>
      </c>
    </row>
    <row r="140" spans="1:7">
      <c r="A140" s="11">
        <v>45729</v>
      </c>
      <c r="B140" s="5">
        <v>159.32</v>
      </c>
      <c r="C140" s="5" t="s">
        <v>14150</v>
      </c>
      <c r="D140" s="5" t="s">
        <v>14151</v>
      </c>
      <c r="E140" s="5" t="s">
        <v>14152</v>
      </c>
      <c r="F140" s="5" t="s">
        <v>14084</v>
      </c>
      <c r="G140" s="5" t="s">
        <v>5506</v>
      </c>
    </row>
    <row r="141" spans="1:7">
      <c r="A141" s="11">
        <v>45728</v>
      </c>
      <c r="B141" s="5">
        <v>158.80000000000001</v>
      </c>
      <c r="C141" s="5" t="s">
        <v>13123</v>
      </c>
      <c r="D141" s="5" t="s">
        <v>13420</v>
      </c>
      <c r="E141" s="5" t="s">
        <v>14153</v>
      </c>
      <c r="F141" s="5" t="s">
        <v>11614</v>
      </c>
      <c r="G141" s="5" t="s">
        <v>14154</v>
      </c>
    </row>
    <row r="142" spans="1:7">
      <c r="A142" s="11">
        <v>45727</v>
      </c>
      <c r="B142" s="5">
        <v>154.06</v>
      </c>
      <c r="C142" s="5" t="s">
        <v>13107</v>
      </c>
      <c r="D142" s="5" t="s">
        <v>13562</v>
      </c>
      <c r="E142" s="5" t="s">
        <v>13253</v>
      </c>
      <c r="F142" s="5" t="s">
        <v>14155</v>
      </c>
      <c r="G142" s="5" t="s">
        <v>14156</v>
      </c>
    </row>
    <row r="143" spans="1:7">
      <c r="A143" s="11">
        <v>45726</v>
      </c>
      <c r="B143" s="5">
        <v>148.15</v>
      </c>
      <c r="C143" s="5" t="s">
        <v>13673</v>
      </c>
      <c r="D143" s="5" t="s">
        <v>14157</v>
      </c>
      <c r="E143" s="5" t="s">
        <v>14158</v>
      </c>
      <c r="F143" s="5" t="s">
        <v>8614</v>
      </c>
      <c r="G143" s="5" t="s">
        <v>14159</v>
      </c>
    </row>
    <row r="144" spans="1:7">
      <c r="A144" s="11">
        <v>45723</v>
      </c>
      <c r="B144" s="5">
        <v>154.18</v>
      </c>
      <c r="C144" s="5" t="s">
        <v>12950</v>
      </c>
      <c r="D144" s="5" t="s">
        <v>12991</v>
      </c>
      <c r="E144" s="5" t="s">
        <v>14160</v>
      </c>
      <c r="F144" s="5" t="s">
        <v>11879</v>
      </c>
      <c r="G144" s="5" t="s">
        <v>7959</v>
      </c>
    </row>
    <row r="145" spans="1:7">
      <c r="A145" s="11">
        <v>45722</v>
      </c>
      <c r="B145" s="5">
        <v>158.43</v>
      </c>
      <c r="C145" s="5" t="s">
        <v>13811</v>
      </c>
      <c r="D145" s="5" t="s">
        <v>14161</v>
      </c>
      <c r="E145" s="5" t="s">
        <v>13038</v>
      </c>
      <c r="F145" s="5" t="s">
        <v>8517</v>
      </c>
      <c r="G145" s="5" t="s">
        <v>9154</v>
      </c>
    </row>
    <row r="146" spans="1:7">
      <c r="A146" s="11">
        <v>45721</v>
      </c>
      <c r="B146" s="5">
        <v>163.16</v>
      </c>
      <c r="C146" s="5" t="s">
        <v>14162</v>
      </c>
      <c r="D146" s="5" t="s">
        <v>14163</v>
      </c>
      <c r="E146" s="5" t="s">
        <v>14164</v>
      </c>
      <c r="F146" s="5" t="s">
        <v>9466</v>
      </c>
      <c r="G146" s="5" t="s">
        <v>10072</v>
      </c>
    </row>
    <row r="147" spans="1:7">
      <c r="A147" s="11">
        <v>45720</v>
      </c>
      <c r="B147" s="5">
        <v>158.9</v>
      </c>
      <c r="C147" s="5" t="s">
        <v>12914</v>
      </c>
      <c r="D147" s="5" t="s">
        <v>14165</v>
      </c>
      <c r="E147" s="5" t="s">
        <v>12977</v>
      </c>
      <c r="F147" s="5" t="s">
        <v>5938</v>
      </c>
      <c r="G147" s="5" t="s">
        <v>14166</v>
      </c>
    </row>
    <row r="148" spans="1:7">
      <c r="A148" s="11">
        <v>45719</v>
      </c>
      <c r="B148" s="5">
        <v>170.06</v>
      </c>
      <c r="C148" s="5" t="s">
        <v>14167</v>
      </c>
      <c r="D148" s="5" t="s">
        <v>14168</v>
      </c>
      <c r="E148" s="5" t="s">
        <v>14169</v>
      </c>
      <c r="F148" s="5" t="s">
        <v>9416</v>
      </c>
      <c r="G148" s="5" t="s">
        <v>3575</v>
      </c>
    </row>
    <row r="149" spans="1:7">
      <c r="A149" s="11">
        <v>45716</v>
      </c>
      <c r="B149" s="5">
        <v>174.63</v>
      </c>
      <c r="C149" s="5" t="s">
        <v>14170</v>
      </c>
      <c r="D149" s="5" t="s">
        <v>14171</v>
      </c>
      <c r="E149" s="5" t="s">
        <v>14172</v>
      </c>
      <c r="F149" s="5" t="s">
        <v>8424</v>
      </c>
      <c r="G149" s="5" t="s">
        <v>3499</v>
      </c>
    </row>
    <row r="150" spans="1:7">
      <c r="A150" s="11">
        <v>45715</v>
      </c>
      <c r="B150" s="5">
        <v>173.83</v>
      </c>
      <c r="C150" s="5" t="s">
        <v>14173</v>
      </c>
      <c r="D150" s="5" t="s">
        <v>14174</v>
      </c>
      <c r="E150" s="5" t="s">
        <v>14175</v>
      </c>
      <c r="F150" s="5" t="s">
        <v>14176</v>
      </c>
      <c r="G150" s="5" t="s">
        <v>3499</v>
      </c>
    </row>
    <row r="151" spans="1:7">
      <c r="A151" s="11">
        <v>45714</v>
      </c>
      <c r="B151" s="5">
        <v>173.04</v>
      </c>
      <c r="C151" s="5" t="s">
        <v>14177</v>
      </c>
      <c r="D151" s="5" t="s">
        <v>14177</v>
      </c>
      <c r="E151" s="5" t="s">
        <v>14178</v>
      </c>
      <c r="F151" s="5" t="s">
        <v>14179</v>
      </c>
      <c r="G151" s="5" t="s">
        <v>13113</v>
      </c>
    </row>
    <row r="152" spans="1:7">
      <c r="A152" s="11">
        <v>45713</v>
      </c>
      <c r="B152" s="5">
        <v>178.27</v>
      </c>
      <c r="C152" s="5" t="s">
        <v>14180</v>
      </c>
      <c r="D152" s="5" t="s">
        <v>14181</v>
      </c>
      <c r="E152" s="5" t="s">
        <v>14182</v>
      </c>
      <c r="F152" s="5" t="s">
        <v>8494</v>
      </c>
      <c r="G152" s="5" t="s">
        <v>4252</v>
      </c>
    </row>
    <row r="153" spans="1:7">
      <c r="A153" s="11">
        <v>45712</v>
      </c>
      <c r="B153" s="5">
        <v>179.91</v>
      </c>
      <c r="C153" s="5" t="s">
        <v>14183</v>
      </c>
      <c r="D153" s="5" t="s">
        <v>14184</v>
      </c>
      <c r="E153" s="5" t="s">
        <v>14185</v>
      </c>
      <c r="F153" s="5" t="s">
        <v>9024</v>
      </c>
      <c r="G153" s="5" t="s">
        <v>6488</v>
      </c>
    </row>
    <row r="154" spans="1:7">
      <c r="A154" s="11">
        <v>45709</v>
      </c>
      <c r="B154" s="5">
        <v>177.15</v>
      </c>
      <c r="C154" s="5" t="s">
        <v>14186</v>
      </c>
      <c r="D154" s="5" t="s">
        <v>14187</v>
      </c>
      <c r="E154" s="5" t="s">
        <v>14188</v>
      </c>
      <c r="F154" s="5" t="s">
        <v>14189</v>
      </c>
      <c r="G154" s="5" t="s">
        <v>14190</v>
      </c>
    </row>
    <row r="155" spans="1:7">
      <c r="A155" s="11">
        <v>45708</v>
      </c>
      <c r="B155" s="5">
        <v>180.88</v>
      </c>
      <c r="C155" s="5" t="s">
        <v>14191</v>
      </c>
      <c r="D155" s="5" t="s">
        <v>14192</v>
      </c>
      <c r="E155" s="5" t="s">
        <v>14193</v>
      </c>
      <c r="F155" s="5" t="s">
        <v>9184</v>
      </c>
      <c r="G155" s="5" t="s">
        <v>9748</v>
      </c>
    </row>
    <row r="156" spans="1:7">
      <c r="A156" s="11">
        <v>45707</v>
      </c>
      <c r="B156" s="5">
        <v>186.15</v>
      </c>
      <c r="C156" s="5" t="s">
        <v>14194</v>
      </c>
      <c r="D156" s="5" t="s">
        <v>14195</v>
      </c>
      <c r="E156" s="5" t="s">
        <v>14196</v>
      </c>
      <c r="F156" s="5" t="s">
        <v>11495</v>
      </c>
      <c r="G156" s="5" t="s">
        <v>4294</v>
      </c>
    </row>
    <row r="157" spans="1:7">
      <c r="A157" s="11">
        <v>45706</v>
      </c>
      <c r="B157" s="5">
        <v>184.97</v>
      </c>
      <c r="C157" s="5" t="s">
        <v>14197</v>
      </c>
      <c r="D157" s="5" t="s">
        <v>14198</v>
      </c>
      <c r="E157" s="5" t="s">
        <v>4608</v>
      </c>
      <c r="F157" s="5" t="s">
        <v>11556</v>
      </c>
      <c r="G157" s="5" t="s">
        <v>4737</v>
      </c>
    </row>
    <row r="158" spans="1:7">
      <c r="A158" s="11">
        <v>45702</v>
      </c>
      <c r="B158" s="5">
        <v>184.42</v>
      </c>
      <c r="C158" s="5" t="s">
        <v>14199</v>
      </c>
      <c r="D158" s="5" t="s">
        <v>14200</v>
      </c>
      <c r="E158" s="5" t="s">
        <v>14201</v>
      </c>
      <c r="F158" s="5" t="s">
        <v>14202</v>
      </c>
      <c r="G158" s="5" t="s">
        <v>2708</v>
      </c>
    </row>
    <row r="159" spans="1:7">
      <c r="A159" s="11">
        <v>45701</v>
      </c>
      <c r="B159" s="5">
        <v>185.44</v>
      </c>
      <c r="C159" s="5" t="s">
        <v>4254</v>
      </c>
      <c r="D159" s="5" t="s">
        <v>14203</v>
      </c>
      <c r="E159" s="5" t="s">
        <v>4233</v>
      </c>
      <c r="F159" s="5" t="s">
        <v>8509</v>
      </c>
      <c r="G159" s="5" t="s">
        <v>6809</v>
      </c>
    </row>
    <row r="160" spans="1:7">
      <c r="A160" s="11">
        <v>45700</v>
      </c>
      <c r="B160" s="5">
        <v>186.25</v>
      </c>
      <c r="C160" s="5" t="s">
        <v>14204</v>
      </c>
      <c r="D160" s="5" t="s">
        <v>14205</v>
      </c>
      <c r="E160" s="5" t="s">
        <v>14206</v>
      </c>
      <c r="F160" s="5" t="s">
        <v>14207</v>
      </c>
      <c r="G160" s="5" t="s">
        <v>10737</v>
      </c>
    </row>
    <row r="161" spans="1:7">
      <c r="A161" s="11">
        <v>45699</v>
      </c>
      <c r="B161" s="5">
        <v>180.44</v>
      </c>
      <c r="C161" s="5" t="s">
        <v>14208</v>
      </c>
      <c r="D161" s="5" t="s">
        <v>14209</v>
      </c>
      <c r="E161" s="5" t="s">
        <v>4836</v>
      </c>
      <c r="F161" s="5" t="s">
        <v>14210</v>
      </c>
      <c r="G161" s="5" t="s">
        <v>3675</v>
      </c>
    </row>
    <row r="162" spans="1:7">
      <c r="A162" s="11">
        <v>45698</v>
      </c>
      <c r="B162" s="5">
        <v>180.55</v>
      </c>
      <c r="C162" s="5" t="s">
        <v>4453</v>
      </c>
      <c r="D162" s="5" t="s">
        <v>4487</v>
      </c>
      <c r="E162" s="5" t="s">
        <v>14211</v>
      </c>
      <c r="F162" s="5" t="s">
        <v>10934</v>
      </c>
      <c r="G162" s="5" t="s">
        <v>3639</v>
      </c>
    </row>
    <row r="163" spans="1:7">
      <c r="A163" s="11">
        <v>45695</v>
      </c>
      <c r="B163" s="5">
        <v>181.49</v>
      </c>
      <c r="C163" s="5" t="s">
        <v>14212</v>
      </c>
      <c r="D163" s="5" t="s">
        <v>14213</v>
      </c>
      <c r="E163" s="5" t="s">
        <v>4579</v>
      </c>
      <c r="F163" s="5" t="s">
        <v>8966</v>
      </c>
      <c r="G163" s="5" t="s">
        <v>13301</v>
      </c>
    </row>
    <row r="164" spans="1:7">
      <c r="A164" s="11">
        <v>45694</v>
      </c>
      <c r="B164" s="5">
        <v>184.8</v>
      </c>
      <c r="C164" s="5" t="s">
        <v>14214</v>
      </c>
      <c r="D164" s="5" t="s">
        <v>14215</v>
      </c>
      <c r="E164" s="5" t="s">
        <v>14214</v>
      </c>
      <c r="F164" s="5" t="s">
        <v>13389</v>
      </c>
      <c r="G164" s="5" t="s">
        <v>7344</v>
      </c>
    </row>
    <row r="165" spans="1:7">
      <c r="A165" s="11">
        <v>45693</v>
      </c>
      <c r="B165" s="5">
        <v>181.84</v>
      </c>
      <c r="C165" s="5" t="s">
        <v>14216</v>
      </c>
      <c r="D165" s="5" t="s">
        <v>14217</v>
      </c>
      <c r="E165" s="5" t="s">
        <v>14218</v>
      </c>
      <c r="F165" s="5" t="s">
        <v>9343</v>
      </c>
      <c r="G165" s="5" t="s">
        <v>2880</v>
      </c>
    </row>
    <row r="166" spans="1:7">
      <c r="A166" s="11">
        <v>45692</v>
      </c>
      <c r="B166" s="5">
        <v>176.23</v>
      </c>
      <c r="C166" s="5" t="s">
        <v>4439</v>
      </c>
      <c r="D166" s="5" t="s">
        <v>14219</v>
      </c>
      <c r="E166" s="5" t="s">
        <v>14220</v>
      </c>
      <c r="F166" s="5" t="s">
        <v>14221</v>
      </c>
      <c r="G166" s="5" t="s">
        <v>3557</v>
      </c>
    </row>
    <row r="167" spans="1:7">
      <c r="A167" s="11">
        <v>45691</v>
      </c>
      <c r="B167" s="5">
        <v>175.87</v>
      </c>
      <c r="C167" s="5" t="s">
        <v>14222</v>
      </c>
      <c r="D167" s="5" t="s">
        <v>4834</v>
      </c>
      <c r="E167" s="5" t="s">
        <v>14223</v>
      </c>
      <c r="F167" s="5" t="s">
        <v>11549</v>
      </c>
      <c r="G167" s="5" t="s">
        <v>4451</v>
      </c>
    </row>
    <row r="168" spans="1:7">
      <c r="A168" s="11">
        <v>45688</v>
      </c>
      <c r="B168" s="5">
        <v>176.52</v>
      </c>
      <c r="C168" s="5" t="s">
        <v>14224</v>
      </c>
      <c r="D168" s="5" t="s">
        <v>14225</v>
      </c>
      <c r="E168" s="5" t="s">
        <v>14226</v>
      </c>
      <c r="F168" s="5" t="s">
        <v>13942</v>
      </c>
      <c r="G168" s="5" t="s">
        <v>4009</v>
      </c>
    </row>
    <row r="169" spans="1:7">
      <c r="A169" s="11">
        <v>45687</v>
      </c>
      <c r="B169" s="5">
        <v>179.53</v>
      </c>
      <c r="C169" s="5" t="s">
        <v>14227</v>
      </c>
      <c r="D169" s="5" t="s">
        <v>14228</v>
      </c>
      <c r="E169" s="5" t="s">
        <v>14229</v>
      </c>
      <c r="F169" s="5" t="s">
        <v>12737</v>
      </c>
      <c r="G169" s="5" t="s">
        <v>14230</v>
      </c>
    </row>
    <row r="170" spans="1:7">
      <c r="A170" s="11">
        <v>45686</v>
      </c>
      <c r="B170" s="5">
        <v>173.66</v>
      </c>
      <c r="C170" s="5" t="s">
        <v>14231</v>
      </c>
      <c r="D170" s="5" t="s">
        <v>14232</v>
      </c>
      <c r="E170" s="5" t="s">
        <v>4309</v>
      </c>
      <c r="F170" s="5" t="s">
        <v>14233</v>
      </c>
      <c r="G170" s="5" t="s">
        <v>4067</v>
      </c>
    </row>
    <row r="171" spans="1:7">
      <c r="A171" s="11">
        <v>45685</v>
      </c>
      <c r="B171" s="5">
        <v>177.78</v>
      </c>
      <c r="C171" s="5" t="s">
        <v>14234</v>
      </c>
      <c r="D171" s="5" t="s">
        <v>14235</v>
      </c>
      <c r="E171" s="5" t="s">
        <v>14236</v>
      </c>
      <c r="F171" s="5" t="s">
        <v>14237</v>
      </c>
      <c r="G171" s="5" t="s">
        <v>4014</v>
      </c>
    </row>
    <row r="172" spans="1:7">
      <c r="A172" s="11">
        <v>45684</v>
      </c>
      <c r="B172" s="5">
        <v>175.16</v>
      </c>
      <c r="C172" s="5" t="s">
        <v>14238</v>
      </c>
      <c r="D172" s="5" t="s">
        <v>14239</v>
      </c>
      <c r="E172" s="5" t="s">
        <v>14240</v>
      </c>
      <c r="F172" s="5" t="s">
        <v>8353</v>
      </c>
      <c r="G172" s="5" t="s">
        <v>2851</v>
      </c>
    </row>
    <row r="173" spans="1:7">
      <c r="A173" s="11">
        <v>45681</v>
      </c>
      <c r="B173" s="5">
        <v>176.06</v>
      </c>
      <c r="C173" s="5" t="s">
        <v>14216</v>
      </c>
      <c r="D173" s="5" t="s">
        <v>14241</v>
      </c>
      <c r="E173" s="5" t="s">
        <v>14242</v>
      </c>
      <c r="F173" s="5" t="s">
        <v>8313</v>
      </c>
      <c r="G173" s="5" t="s">
        <v>6378</v>
      </c>
    </row>
    <row r="174" spans="1:7">
      <c r="A174" s="11">
        <v>45680</v>
      </c>
      <c r="B174" s="5">
        <v>178.5</v>
      </c>
      <c r="C174" s="5" t="s">
        <v>4802</v>
      </c>
      <c r="D174" s="5" t="s">
        <v>4390</v>
      </c>
      <c r="E174" s="5" t="s">
        <v>14243</v>
      </c>
      <c r="F174" s="5" t="s">
        <v>14244</v>
      </c>
      <c r="G174" s="5" t="s">
        <v>4373</v>
      </c>
    </row>
    <row r="175" spans="1:7">
      <c r="A175" s="11">
        <v>45679</v>
      </c>
      <c r="B175" s="5">
        <v>174.8</v>
      </c>
      <c r="C175" s="5" t="s">
        <v>14245</v>
      </c>
      <c r="D175" s="5" t="s">
        <v>14246</v>
      </c>
      <c r="E175" s="5" t="s">
        <v>14247</v>
      </c>
      <c r="F175" s="5" t="s">
        <v>13440</v>
      </c>
      <c r="G175" s="5" t="s">
        <v>6809</v>
      </c>
    </row>
    <row r="176" spans="1:7">
      <c r="A176" s="11">
        <v>45678</v>
      </c>
      <c r="B176" s="5">
        <v>175.56</v>
      </c>
      <c r="C176" s="5" t="s">
        <v>14248</v>
      </c>
      <c r="D176" s="5" t="s">
        <v>14249</v>
      </c>
      <c r="E176" s="5" t="s">
        <v>14250</v>
      </c>
      <c r="F176" s="5" t="s">
        <v>8327</v>
      </c>
      <c r="G176" s="5" t="s">
        <v>11696</v>
      </c>
    </row>
    <row r="177" spans="1:7">
      <c r="A177" s="11">
        <v>45674</v>
      </c>
      <c r="B177" s="5">
        <v>171.09</v>
      </c>
      <c r="C177" s="5" t="s">
        <v>14251</v>
      </c>
      <c r="D177" s="5" t="s">
        <v>14252</v>
      </c>
      <c r="E177" s="5" t="s">
        <v>4378</v>
      </c>
      <c r="F177" s="5" t="s">
        <v>12564</v>
      </c>
      <c r="G177" s="5" t="s">
        <v>3663</v>
      </c>
    </row>
    <row r="178" spans="1:7">
      <c r="A178" s="11">
        <v>45673</v>
      </c>
      <c r="B178" s="5">
        <v>168.93</v>
      </c>
      <c r="C178" s="5" t="s">
        <v>14119</v>
      </c>
      <c r="D178" s="5" t="s">
        <v>14253</v>
      </c>
      <c r="E178" s="5" t="s">
        <v>14254</v>
      </c>
      <c r="F178" s="5" t="s">
        <v>11463</v>
      </c>
      <c r="G178" s="5" t="s">
        <v>3081</v>
      </c>
    </row>
    <row r="179" spans="1:7">
      <c r="A179" s="11">
        <v>45672</v>
      </c>
      <c r="B179" s="5">
        <v>166.2</v>
      </c>
      <c r="C179" s="5" t="s">
        <v>14255</v>
      </c>
      <c r="D179" s="5" t="s">
        <v>14256</v>
      </c>
      <c r="E179" s="5" t="s">
        <v>13503</v>
      </c>
      <c r="F179" s="5" t="s">
        <v>8373</v>
      </c>
      <c r="G179" s="5" t="s">
        <v>2832</v>
      </c>
    </row>
    <row r="180" spans="1:7">
      <c r="A180" s="11">
        <v>45671</v>
      </c>
      <c r="B180" s="5">
        <v>167.02</v>
      </c>
      <c r="C180" s="5" t="s">
        <v>14257</v>
      </c>
      <c r="D180" s="5" t="s">
        <v>4794</v>
      </c>
      <c r="E180" s="5" t="s">
        <v>14258</v>
      </c>
      <c r="F180" s="5" t="s">
        <v>13422</v>
      </c>
      <c r="G180" s="5" t="s">
        <v>14259</v>
      </c>
    </row>
    <row r="181" spans="1:7">
      <c r="A181" s="11">
        <v>45670</v>
      </c>
      <c r="B181" s="5">
        <v>170.57</v>
      </c>
      <c r="C181" s="5" t="s">
        <v>14260</v>
      </c>
      <c r="D181" s="5" t="s">
        <v>4319</v>
      </c>
      <c r="E181" s="5" t="s">
        <v>14261</v>
      </c>
      <c r="F181" s="5" t="s">
        <v>9416</v>
      </c>
      <c r="G181" s="5" t="s">
        <v>2718</v>
      </c>
    </row>
    <row r="182" spans="1:7">
      <c r="A182" s="11">
        <v>45667</v>
      </c>
      <c r="B182" s="5">
        <v>172</v>
      </c>
      <c r="C182" s="5" t="s">
        <v>14262</v>
      </c>
      <c r="D182" s="5" t="s">
        <v>14263</v>
      </c>
      <c r="E182" s="5" t="s">
        <v>14264</v>
      </c>
      <c r="F182" s="5" t="s">
        <v>12770</v>
      </c>
      <c r="G182" s="5" t="s">
        <v>5848</v>
      </c>
    </row>
    <row r="183" spans="1:7">
      <c r="A183" s="11">
        <v>45665</v>
      </c>
      <c r="B183" s="5">
        <v>171.76</v>
      </c>
      <c r="C183" s="5" t="s">
        <v>14265</v>
      </c>
      <c r="D183" s="5" t="s">
        <v>14266</v>
      </c>
      <c r="E183" s="5" t="s">
        <v>4308</v>
      </c>
      <c r="F183" s="5" t="s">
        <v>14267</v>
      </c>
      <c r="G183" s="5" t="s">
        <v>6809</v>
      </c>
    </row>
    <row r="184" spans="1:7">
      <c r="A184" s="11">
        <v>45664</v>
      </c>
      <c r="B184" s="5">
        <v>172.51</v>
      </c>
      <c r="C184" s="5" t="s">
        <v>14268</v>
      </c>
      <c r="D184" s="5" t="s">
        <v>14269</v>
      </c>
      <c r="E184" s="5" t="s">
        <v>14270</v>
      </c>
      <c r="F184" s="5" t="s">
        <v>8416</v>
      </c>
      <c r="G184" s="5" t="s">
        <v>4677</v>
      </c>
    </row>
    <row r="185" spans="1:7">
      <c r="A185" s="11">
        <v>45663</v>
      </c>
      <c r="B185" s="5">
        <v>170.78</v>
      </c>
      <c r="C185" s="5" t="s">
        <v>14271</v>
      </c>
      <c r="D185" s="5" t="s">
        <v>14272</v>
      </c>
      <c r="E185" s="5" t="s">
        <v>14273</v>
      </c>
      <c r="F185" s="5" t="s">
        <v>10937</v>
      </c>
      <c r="G185" s="5" t="s">
        <v>2993</v>
      </c>
    </row>
    <row r="186" spans="1:7">
      <c r="A186" s="11">
        <v>45660</v>
      </c>
      <c r="B186" s="5">
        <v>169.9</v>
      </c>
      <c r="C186" s="5" t="s">
        <v>14274</v>
      </c>
      <c r="D186" s="5" t="s">
        <v>14275</v>
      </c>
      <c r="E186" s="5" t="s">
        <v>14276</v>
      </c>
      <c r="F186" s="5" t="s">
        <v>13837</v>
      </c>
      <c r="G186" s="5" t="s">
        <v>7714</v>
      </c>
    </row>
    <row r="187" spans="1:7">
      <c r="A187" s="11">
        <v>45659</v>
      </c>
      <c r="B187" s="5">
        <v>171.87</v>
      </c>
      <c r="C187" s="5" t="s">
        <v>14277</v>
      </c>
      <c r="D187" s="5" t="s">
        <v>14278</v>
      </c>
      <c r="E187" s="5" t="s">
        <v>14279</v>
      </c>
      <c r="F187" s="5" t="s">
        <v>7973</v>
      </c>
      <c r="G187" s="5" t="s">
        <v>9154</v>
      </c>
    </row>
    <row r="188" spans="1:7">
      <c r="A188" s="11">
        <v>45657</v>
      </c>
      <c r="B188" s="5">
        <v>177</v>
      </c>
      <c r="C188" s="5" t="s">
        <v>14280</v>
      </c>
      <c r="D188" s="5" t="s">
        <v>14281</v>
      </c>
      <c r="E188" s="5" t="s">
        <v>14282</v>
      </c>
      <c r="F188" s="5" t="s">
        <v>11736</v>
      </c>
      <c r="G188" s="5" t="s">
        <v>3033</v>
      </c>
    </row>
    <row r="189" spans="1:7">
      <c r="A189" s="11">
        <v>45656</v>
      </c>
      <c r="B189" s="5">
        <v>176.55</v>
      </c>
      <c r="C189" s="5" t="s">
        <v>14229</v>
      </c>
      <c r="D189" s="5" t="s">
        <v>14283</v>
      </c>
      <c r="E189" s="5" t="s">
        <v>14284</v>
      </c>
      <c r="F189" s="5" t="s">
        <v>13711</v>
      </c>
      <c r="G189" s="5" t="s">
        <v>3134</v>
      </c>
    </row>
    <row r="190" spans="1:7">
      <c r="A190" s="11">
        <v>45653</v>
      </c>
      <c r="B190" s="5">
        <v>180.72</v>
      </c>
      <c r="C190" s="5" t="s">
        <v>14285</v>
      </c>
      <c r="D190" s="5" t="s">
        <v>14286</v>
      </c>
      <c r="E190" s="5" t="s">
        <v>14287</v>
      </c>
      <c r="F190" s="5" t="s">
        <v>9032</v>
      </c>
      <c r="G190" s="5" t="s">
        <v>4244</v>
      </c>
    </row>
    <row r="191" spans="1:7">
      <c r="A191" s="11">
        <v>45652</v>
      </c>
      <c r="B191" s="5">
        <v>180.38</v>
      </c>
      <c r="C191" s="5" t="s">
        <v>14288</v>
      </c>
      <c r="D191" s="5" t="s">
        <v>4448</v>
      </c>
      <c r="E191" s="5" t="s">
        <v>14289</v>
      </c>
      <c r="F191" s="5" t="s">
        <v>11455</v>
      </c>
      <c r="G191" s="5" t="s">
        <v>4085</v>
      </c>
    </row>
    <row r="192" spans="1:7">
      <c r="A192" s="11">
        <v>45650</v>
      </c>
      <c r="B192" s="5">
        <v>179.34</v>
      </c>
      <c r="C192" s="5" t="s">
        <v>14290</v>
      </c>
      <c r="D192" s="5" t="s">
        <v>14291</v>
      </c>
      <c r="E192" s="5" t="s">
        <v>14292</v>
      </c>
      <c r="F192" s="5" t="s">
        <v>14293</v>
      </c>
      <c r="G192" s="5" t="s">
        <v>4173</v>
      </c>
    </row>
    <row r="193" spans="1:7">
      <c r="A193" s="11">
        <v>45649</v>
      </c>
      <c r="B193" s="5">
        <v>177.69</v>
      </c>
      <c r="C193" s="5" t="s">
        <v>14294</v>
      </c>
      <c r="D193" s="5" t="s">
        <v>14295</v>
      </c>
      <c r="E193" s="5" t="s">
        <v>14296</v>
      </c>
      <c r="F193" s="5" t="s">
        <v>8688</v>
      </c>
      <c r="G193" s="5" t="s">
        <v>4244</v>
      </c>
    </row>
    <row r="194" spans="1:7">
      <c r="A194" s="11">
        <v>45646</v>
      </c>
      <c r="B194" s="5">
        <v>177.35</v>
      </c>
      <c r="C194" s="5" t="s">
        <v>14297</v>
      </c>
      <c r="D194" s="5" t="s">
        <v>14214</v>
      </c>
      <c r="E194" s="5" t="s">
        <v>4805</v>
      </c>
      <c r="F194" s="5" t="s">
        <v>3597</v>
      </c>
      <c r="G194" s="5" t="s">
        <v>4056</v>
      </c>
    </row>
    <row r="195" spans="1:7">
      <c r="A195" s="11">
        <v>45645</v>
      </c>
      <c r="B195" s="5">
        <v>177.04</v>
      </c>
      <c r="C195" s="5" t="s">
        <v>14298</v>
      </c>
      <c r="D195" s="5" t="s">
        <v>14299</v>
      </c>
      <c r="E195" s="5" t="s">
        <v>14229</v>
      </c>
      <c r="F195" s="5" t="s">
        <v>14300</v>
      </c>
      <c r="G195" s="5" t="s">
        <v>5605</v>
      </c>
    </row>
    <row r="196" spans="1:7">
      <c r="A196" s="11">
        <v>45644</v>
      </c>
      <c r="B196" s="5">
        <v>172.62</v>
      </c>
      <c r="C196" s="5" t="s">
        <v>14301</v>
      </c>
      <c r="D196" s="5" t="s">
        <v>14302</v>
      </c>
      <c r="E196" s="5" t="s">
        <v>4772</v>
      </c>
      <c r="F196" s="5" t="s">
        <v>5242</v>
      </c>
      <c r="G196" s="5" t="s">
        <v>2855</v>
      </c>
    </row>
    <row r="197" spans="1:7">
      <c r="A197" s="11">
        <v>45643</v>
      </c>
      <c r="B197" s="5">
        <v>173.03</v>
      </c>
      <c r="C197" s="5" t="s">
        <v>14303</v>
      </c>
      <c r="D197" s="5" t="s">
        <v>14304</v>
      </c>
      <c r="E197" s="5" t="s">
        <v>14305</v>
      </c>
      <c r="F197" s="5" t="s">
        <v>11794</v>
      </c>
      <c r="G197" s="5" t="s">
        <v>3388</v>
      </c>
    </row>
    <row r="198" spans="1:7">
      <c r="A198" s="11">
        <v>45642</v>
      </c>
      <c r="B198" s="5">
        <v>173.17</v>
      </c>
      <c r="C198" s="5" t="s">
        <v>14306</v>
      </c>
      <c r="D198" s="5" t="s">
        <v>14307</v>
      </c>
      <c r="E198" s="5" t="s">
        <v>13783</v>
      </c>
      <c r="F198" s="5" t="s">
        <v>14308</v>
      </c>
      <c r="G198" s="5" t="s">
        <v>4771</v>
      </c>
    </row>
    <row r="199" spans="1:7">
      <c r="A199" s="11">
        <v>45639</v>
      </c>
      <c r="B199" s="5">
        <v>169.65</v>
      </c>
      <c r="C199" s="5" t="s">
        <v>4310</v>
      </c>
      <c r="D199" s="5" t="s">
        <v>14309</v>
      </c>
      <c r="E199" s="5" t="s">
        <v>14310</v>
      </c>
      <c r="F199" s="5" t="s">
        <v>11736</v>
      </c>
      <c r="G199" s="5" t="s">
        <v>3325</v>
      </c>
    </row>
    <row r="200" spans="1:7">
      <c r="A200" s="11">
        <v>45638</v>
      </c>
      <c r="B200" s="5">
        <v>167.75</v>
      </c>
      <c r="C200" s="5" t="s">
        <v>4359</v>
      </c>
      <c r="D200" s="5" t="s">
        <v>4351</v>
      </c>
      <c r="E200" s="5" t="s">
        <v>14311</v>
      </c>
      <c r="F200" s="5" t="s">
        <v>14312</v>
      </c>
      <c r="G200" s="5" t="s">
        <v>6670</v>
      </c>
    </row>
    <row r="201" spans="1:7">
      <c r="A201" s="11">
        <v>45637</v>
      </c>
      <c r="B201" s="5">
        <v>165.96</v>
      </c>
      <c r="C201" s="5" t="s">
        <v>14313</v>
      </c>
      <c r="D201" s="5" t="s">
        <v>4287</v>
      </c>
      <c r="E201" s="5" t="s">
        <v>14314</v>
      </c>
      <c r="F201" s="5" t="s">
        <v>14315</v>
      </c>
      <c r="G201" s="5" t="s">
        <v>3325</v>
      </c>
    </row>
    <row r="202" spans="1:7">
      <c r="A202" s="11">
        <v>45636</v>
      </c>
      <c r="B202" s="5">
        <v>164.1</v>
      </c>
      <c r="C202" s="5" t="s">
        <v>12561</v>
      </c>
      <c r="D202" s="5" t="s">
        <v>14316</v>
      </c>
      <c r="E202" s="5" t="s">
        <v>13463</v>
      </c>
      <c r="F202" s="5" t="s">
        <v>5843</v>
      </c>
      <c r="G202" s="5" t="s">
        <v>14317</v>
      </c>
    </row>
    <row r="203" spans="1:7">
      <c r="A203" s="11">
        <v>45635</v>
      </c>
      <c r="B203" s="5">
        <v>157.04</v>
      </c>
      <c r="C203" s="5" t="s">
        <v>13119</v>
      </c>
      <c r="D203" s="5" t="s">
        <v>13491</v>
      </c>
      <c r="E203" s="5" t="s">
        <v>13119</v>
      </c>
      <c r="F203" s="5" t="s">
        <v>14318</v>
      </c>
      <c r="G203" s="5" t="s">
        <v>11766</v>
      </c>
    </row>
    <row r="204" spans="1:7">
      <c r="A204" s="11">
        <v>45632</v>
      </c>
      <c r="B204" s="5">
        <v>153.93</v>
      </c>
      <c r="C204" s="5" t="s">
        <v>14319</v>
      </c>
      <c r="D204" s="5" t="s">
        <v>12987</v>
      </c>
      <c r="E204" s="5" t="s">
        <v>14320</v>
      </c>
      <c r="F204" s="5" t="s">
        <v>8564</v>
      </c>
      <c r="G204" s="5" t="s">
        <v>3363</v>
      </c>
    </row>
    <row r="205" spans="1:7">
      <c r="A205" s="11">
        <v>45631</v>
      </c>
      <c r="B205" s="5">
        <v>156.66999999999999</v>
      </c>
      <c r="C205" s="5" t="s">
        <v>13384</v>
      </c>
      <c r="D205" s="5" t="s">
        <v>14321</v>
      </c>
      <c r="E205" s="5" t="s">
        <v>12605</v>
      </c>
      <c r="F205" s="5" t="s">
        <v>14322</v>
      </c>
      <c r="G205" s="5" t="s">
        <v>6269</v>
      </c>
    </row>
    <row r="206" spans="1:7">
      <c r="A206" s="11">
        <v>45630</v>
      </c>
      <c r="B206" s="5">
        <v>158.28</v>
      </c>
      <c r="C206" s="5" t="s">
        <v>14323</v>
      </c>
      <c r="D206" s="5" t="s">
        <v>14324</v>
      </c>
      <c r="E206" s="5" t="s">
        <v>14325</v>
      </c>
      <c r="F206" s="5" t="s">
        <v>9634</v>
      </c>
      <c r="G206" s="5" t="s">
        <v>4373</v>
      </c>
    </row>
    <row r="207" spans="1:7">
      <c r="A207" s="11">
        <v>45629</v>
      </c>
      <c r="B207" s="5">
        <v>155</v>
      </c>
      <c r="C207" s="5" t="s">
        <v>12992</v>
      </c>
      <c r="D207" s="5" t="s">
        <v>14326</v>
      </c>
      <c r="E207" s="5" t="s">
        <v>13185</v>
      </c>
      <c r="F207" s="5" t="s">
        <v>13187</v>
      </c>
      <c r="G207" s="5" t="s">
        <v>6100</v>
      </c>
    </row>
    <row r="208" spans="1:7">
      <c r="A208" s="11">
        <v>45628</v>
      </c>
      <c r="B208" s="5">
        <v>156.54</v>
      </c>
      <c r="C208" s="5" t="s">
        <v>12659</v>
      </c>
      <c r="D208" s="5" t="s">
        <v>14327</v>
      </c>
      <c r="E208" s="5" t="s">
        <v>12599</v>
      </c>
      <c r="F208" s="5" t="s">
        <v>9039</v>
      </c>
      <c r="G208" s="5" t="s">
        <v>7981</v>
      </c>
    </row>
    <row r="209" spans="1:7">
      <c r="A209" s="11">
        <v>45625</v>
      </c>
      <c r="B209" s="5">
        <v>155.44</v>
      </c>
      <c r="C209" s="5" t="s">
        <v>13397</v>
      </c>
      <c r="D209" s="5" t="s">
        <v>12560</v>
      </c>
      <c r="E209" s="5" t="s">
        <v>14328</v>
      </c>
      <c r="F209" s="5" t="s">
        <v>14244</v>
      </c>
      <c r="G209" s="5" t="s">
        <v>8136</v>
      </c>
    </row>
    <row r="210" spans="1:7">
      <c r="A210" s="11">
        <v>45623</v>
      </c>
      <c r="B210" s="5">
        <v>152.4</v>
      </c>
      <c r="C210" s="5" t="s">
        <v>14329</v>
      </c>
      <c r="D210" s="5" t="s">
        <v>13593</v>
      </c>
      <c r="E210" s="5" t="s">
        <v>12670</v>
      </c>
      <c r="F210" s="5" t="s">
        <v>8393</v>
      </c>
      <c r="G210" s="5" t="s">
        <v>2865</v>
      </c>
    </row>
    <row r="211" spans="1:7">
      <c r="A211" s="11">
        <v>45622</v>
      </c>
      <c r="B211" s="5">
        <v>150.76</v>
      </c>
      <c r="C211" s="5" t="s">
        <v>13246</v>
      </c>
      <c r="D211" s="5" t="s">
        <v>12649</v>
      </c>
      <c r="E211" s="5" t="s">
        <v>14330</v>
      </c>
      <c r="F211" s="5" t="s">
        <v>12695</v>
      </c>
      <c r="G211" s="5" t="s">
        <v>3758</v>
      </c>
    </row>
    <row r="212" spans="1:7">
      <c r="A212" s="11">
        <v>45621</v>
      </c>
      <c r="B212" s="5">
        <v>153.1</v>
      </c>
      <c r="C212" s="5" t="s">
        <v>13200</v>
      </c>
      <c r="D212" s="5" t="s">
        <v>14331</v>
      </c>
      <c r="E212" s="5" t="s">
        <v>14332</v>
      </c>
      <c r="F212" s="5" t="s">
        <v>7811</v>
      </c>
      <c r="G212" s="5" t="s">
        <v>13459</v>
      </c>
    </row>
    <row r="213" spans="1:7">
      <c r="A213" s="11">
        <v>45618</v>
      </c>
      <c r="B213" s="5">
        <v>149.29</v>
      </c>
      <c r="C213" s="5" t="s">
        <v>14333</v>
      </c>
      <c r="D213" s="5" t="s">
        <v>14334</v>
      </c>
      <c r="E213" s="5" t="s">
        <v>13716</v>
      </c>
      <c r="F213" s="5" t="s">
        <v>14335</v>
      </c>
      <c r="G213" s="5" t="s">
        <v>14336</v>
      </c>
    </row>
    <row r="214" spans="1:7">
      <c r="A214" s="11">
        <v>45617</v>
      </c>
      <c r="B214" s="5">
        <v>143.41</v>
      </c>
      <c r="C214" s="5" t="s">
        <v>12712</v>
      </c>
      <c r="D214" s="5" t="s">
        <v>14337</v>
      </c>
      <c r="E214" s="5" t="s">
        <v>14338</v>
      </c>
      <c r="F214" s="5" t="s">
        <v>8850</v>
      </c>
      <c r="G214" s="5" t="s">
        <v>4271</v>
      </c>
    </row>
    <row r="215" spans="1:7">
      <c r="A215" s="11">
        <v>45616</v>
      </c>
      <c r="B215" s="5">
        <v>146.08000000000001</v>
      </c>
      <c r="C215" s="5" t="s">
        <v>14339</v>
      </c>
      <c r="D215" s="5" t="s">
        <v>13074</v>
      </c>
      <c r="E215" s="5" t="s">
        <v>14340</v>
      </c>
      <c r="F215" s="5" t="s">
        <v>14087</v>
      </c>
      <c r="G215" s="5" t="s">
        <v>5506</v>
      </c>
    </row>
    <row r="216" spans="1:7">
      <c r="A216" s="11">
        <v>45615</v>
      </c>
      <c r="B216" s="5">
        <v>145.6</v>
      </c>
      <c r="C216" s="5" t="s">
        <v>12794</v>
      </c>
      <c r="D216" s="5" t="s">
        <v>14341</v>
      </c>
      <c r="E216" s="5" t="s">
        <v>14342</v>
      </c>
      <c r="F216" s="5" t="s">
        <v>12123</v>
      </c>
      <c r="G216" s="5" t="s">
        <v>3340</v>
      </c>
    </row>
    <row r="217" spans="1:7">
      <c r="A217" s="11">
        <v>45614</v>
      </c>
      <c r="B217" s="5">
        <v>143.87</v>
      </c>
      <c r="C217" s="5" t="s">
        <v>14343</v>
      </c>
      <c r="D217" s="5" t="s">
        <v>14344</v>
      </c>
      <c r="E217" s="5" t="s">
        <v>14345</v>
      </c>
      <c r="F217" s="5" t="s">
        <v>14233</v>
      </c>
      <c r="G217" s="5" t="s">
        <v>14346</v>
      </c>
    </row>
    <row r="218" spans="1:7">
      <c r="A218" s="11">
        <v>45611</v>
      </c>
      <c r="B218" s="5">
        <v>140.19</v>
      </c>
      <c r="C218" s="5" t="s">
        <v>14347</v>
      </c>
      <c r="D218" s="5" t="s">
        <v>14348</v>
      </c>
      <c r="E218" s="5" t="s">
        <v>12788</v>
      </c>
      <c r="F218" s="5" t="s">
        <v>13181</v>
      </c>
      <c r="G218" s="5" t="s">
        <v>4848</v>
      </c>
    </row>
    <row r="219" spans="1:7">
      <c r="A219" s="11">
        <v>45610</v>
      </c>
      <c r="B219" s="5">
        <v>138.13999999999999</v>
      </c>
      <c r="C219" s="5" t="s">
        <v>14349</v>
      </c>
      <c r="D219" s="5" t="s">
        <v>14350</v>
      </c>
      <c r="E219" s="5" t="s">
        <v>12844</v>
      </c>
      <c r="F219" s="5" t="s">
        <v>7117</v>
      </c>
      <c r="G219" s="5" t="s">
        <v>5405</v>
      </c>
    </row>
    <row r="220" spans="1:7">
      <c r="A220" s="11">
        <v>45609</v>
      </c>
      <c r="B220" s="5">
        <v>139.97</v>
      </c>
      <c r="C220" s="5" t="s">
        <v>12687</v>
      </c>
      <c r="D220" s="5" t="s">
        <v>12687</v>
      </c>
      <c r="E220" s="5" t="s">
        <v>14351</v>
      </c>
      <c r="F220" s="5" t="s">
        <v>14352</v>
      </c>
      <c r="G220" s="5" t="s">
        <v>4616</v>
      </c>
    </row>
    <row r="221" spans="1:7">
      <c r="A221" s="11">
        <v>45608</v>
      </c>
      <c r="B221" s="5">
        <v>145.16999999999999</v>
      </c>
      <c r="C221" s="5" t="s">
        <v>13069</v>
      </c>
      <c r="D221" s="5" t="s">
        <v>13073</v>
      </c>
      <c r="E221" s="5" t="s">
        <v>14353</v>
      </c>
      <c r="F221" s="5" t="s">
        <v>6154</v>
      </c>
      <c r="G221" s="5" t="s">
        <v>4442</v>
      </c>
    </row>
    <row r="222" spans="1:7">
      <c r="A222" s="11">
        <v>45607</v>
      </c>
      <c r="B222" s="5">
        <v>148.96</v>
      </c>
      <c r="C222" s="5" t="s">
        <v>12632</v>
      </c>
      <c r="D222" s="5" t="s">
        <v>13246</v>
      </c>
      <c r="E222" s="5" t="s">
        <v>13076</v>
      </c>
      <c r="F222" s="5" t="s">
        <v>14354</v>
      </c>
      <c r="G222" s="5" t="s">
        <v>13301</v>
      </c>
    </row>
    <row r="223" spans="1:7">
      <c r="A223" s="11">
        <v>45604</v>
      </c>
      <c r="B223" s="5">
        <v>151.68</v>
      </c>
      <c r="C223" s="5" t="s">
        <v>14355</v>
      </c>
      <c r="D223" s="5" t="s">
        <v>14356</v>
      </c>
      <c r="E223" s="5" t="s">
        <v>14357</v>
      </c>
      <c r="F223" s="5" t="s">
        <v>14358</v>
      </c>
      <c r="G223" s="5" t="s">
        <v>3499</v>
      </c>
    </row>
    <row r="224" spans="1:7">
      <c r="A224" s="11">
        <v>45603</v>
      </c>
      <c r="B224" s="5">
        <v>150.97999999999999</v>
      </c>
      <c r="C224" s="5" t="s">
        <v>13224</v>
      </c>
      <c r="D224" s="5" t="s">
        <v>14359</v>
      </c>
      <c r="E224" s="5" t="s">
        <v>13065</v>
      </c>
      <c r="F224" s="5" t="s">
        <v>12466</v>
      </c>
      <c r="G224" s="5" t="s">
        <v>10157</v>
      </c>
    </row>
    <row r="225" spans="1:7">
      <c r="A225" s="11">
        <v>45602</v>
      </c>
      <c r="B225" s="5">
        <v>147.16</v>
      </c>
      <c r="C225" s="5" t="s">
        <v>13396</v>
      </c>
      <c r="D225" s="5" t="s">
        <v>13597</v>
      </c>
      <c r="E225" s="5" t="s">
        <v>14360</v>
      </c>
      <c r="F225" s="5" t="s">
        <v>6712</v>
      </c>
      <c r="G225" s="5" t="s">
        <v>4442</v>
      </c>
    </row>
    <row r="226" spans="1:7">
      <c r="A226" s="11">
        <v>45601</v>
      </c>
      <c r="B226" s="5">
        <v>151</v>
      </c>
      <c r="C226" s="5" t="s">
        <v>13035</v>
      </c>
      <c r="D226" s="5" t="s">
        <v>13424</v>
      </c>
      <c r="E226" s="5" t="s">
        <v>14361</v>
      </c>
      <c r="F226" s="5" t="s">
        <v>6568</v>
      </c>
      <c r="G226" s="5" t="s">
        <v>3575</v>
      </c>
    </row>
    <row r="227" spans="1:7">
      <c r="A227" s="11">
        <v>45600</v>
      </c>
      <c r="B227" s="5">
        <v>155.07</v>
      </c>
      <c r="C227" s="5" t="s">
        <v>13370</v>
      </c>
      <c r="D227" s="5" t="s">
        <v>12555</v>
      </c>
      <c r="E227" s="5" t="s">
        <v>12889</v>
      </c>
      <c r="F227" s="5" t="s">
        <v>9196</v>
      </c>
      <c r="G227" s="5" t="s">
        <v>3292</v>
      </c>
    </row>
    <row r="228" spans="1:7">
      <c r="A228" s="11">
        <v>45597</v>
      </c>
      <c r="B228" s="5">
        <v>154.59</v>
      </c>
      <c r="C228" s="5" t="s">
        <v>14362</v>
      </c>
      <c r="D228" s="5" t="s">
        <v>12992</v>
      </c>
      <c r="E228" s="5" t="s">
        <v>14363</v>
      </c>
      <c r="F228" s="5" t="s">
        <v>14364</v>
      </c>
      <c r="G228" s="5" t="s">
        <v>14365</v>
      </c>
    </row>
    <row r="229" spans="1:7">
      <c r="A229" s="11">
        <v>45596</v>
      </c>
      <c r="B229" s="5">
        <v>149.31</v>
      </c>
      <c r="C229" s="5" t="s">
        <v>14366</v>
      </c>
      <c r="D229" s="5" t="s">
        <v>12618</v>
      </c>
      <c r="E229" s="5" t="s">
        <v>14367</v>
      </c>
      <c r="F229" s="5" t="s">
        <v>5491</v>
      </c>
      <c r="G229" s="5" t="s">
        <v>2768</v>
      </c>
    </row>
    <row r="230" spans="1:7">
      <c r="A230" s="11">
        <v>45595</v>
      </c>
      <c r="B230" s="5">
        <v>154.29</v>
      </c>
      <c r="C230" s="5" t="s">
        <v>14368</v>
      </c>
      <c r="D230" s="5" t="s">
        <v>13056</v>
      </c>
      <c r="E230" s="5" t="s">
        <v>14368</v>
      </c>
      <c r="F230" s="5" t="s">
        <v>14369</v>
      </c>
      <c r="G230" s="5" t="s">
        <v>3767</v>
      </c>
    </row>
    <row r="231" spans="1:7">
      <c r="A231" s="11">
        <v>45594</v>
      </c>
      <c r="B231" s="5">
        <v>152.97999999999999</v>
      </c>
      <c r="C231" s="5" t="s">
        <v>14370</v>
      </c>
      <c r="D231" s="5" t="s">
        <v>12646</v>
      </c>
      <c r="E231" s="5" t="s">
        <v>14371</v>
      </c>
      <c r="F231" s="5" t="s">
        <v>14372</v>
      </c>
      <c r="G231" s="5" t="s">
        <v>7976</v>
      </c>
    </row>
    <row r="232" spans="1:7">
      <c r="A232" s="11">
        <v>45593</v>
      </c>
      <c r="B232" s="5">
        <v>150.69</v>
      </c>
      <c r="C232" s="5" t="s">
        <v>12613</v>
      </c>
      <c r="D232" s="5" t="s">
        <v>14373</v>
      </c>
      <c r="E232" s="5" t="s">
        <v>14374</v>
      </c>
      <c r="F232" s="5" t="s">
        <v>8203</v>
      </c>
      <c r="G232" s="5" t="s">
        <v>5763</v>
      </c>
    </row>
    <row r="233" spans="1:7">
      <c r="A233" s="11">
        <v>45590</v>
      </c>
      <c r="B233" s="5">
        <v>155.01</v>
      </c>
      <c r="C233" s="5" t="s">
        <v>12643</v>
      </c>
      <c r="D233" s="5" t="s">
        <v>14375</v>
      </c>
      <c r="E233" s="5" t="s">
        <v>14376</v>
      </c>
      <c r="F233" s="5" t="s">
        <v>9090</v>
      </c>
      <c r="G233" s="5" t="s">
        <v>2933</v>
      </c>
    </row>
    <row r="234" spans="1:7">
      <c r="A234" s="11">
        <v>45589</v>
      </c>
      <c r="B234" s="5">
        <v>155.19999999999999</v>
      </c>
      <c r="C234" s="5" t="s">
        <v>13614</v>
      </c>
      <c r="D234" s="5" t="s">
        <v>12674</v>
      </c>
      <c r="E234" s="5" t="s">
        <v>13665</v>
      </c>
      <c r="F234" s="5" t="s">
        <v>9643</v>
      </c>
      <c r="G234" s="5" t="s">
        <v>7019</v>
      </c>
    </row>
    <row r="235" spans="1:7">
      <c r="A235" s="11">
        <v>45588</v>
      </c>
      <c r="B235" s="5">
        <v>157.06</v>
      </c>
      <c r="C235" s="5" t="s">
        <v>12561</v>
      </c>
      <c r="D235" s="5" t="s">
        <v>14377</v>
      </c>
      <c r="E235" s="5" t="s">
        <v>14378</v>
      </c>
      <c r="F235" s="5" t="s">
        <v>7847</v>
      </c>
      <c r="G235" s="5" t="s">
        <v>5041</v>
      </c>
    </row>
    <row r="236" spans="1:7">
      <c r="A236" s="11">
        <v>45587</v>
      </c>
      <c r="B236" s="5">
        <v>159.88</v>
      </c>
      <c r="C236" s="5" t="s">
        <v>14146</v>
      </c>
      <c r="D236" s="5" t="s">
        <v>13142</v>
      </c>
      <c r="E236" s="5" t="s">
        <v>14379</v>
      </c>
      <c r="F236" s="5" t="s">
        <v>9440</v>
      </c>
      <c r="G236" s="5" t="s">
        <v>3013</v>
      </c>
    </row>
    <row r="237" spans="1:7">
      <c r="A237" s="11">
        <v>45586</v>
      </c>
      <c r="B237" s="5">
        <v>159.82</v>
      </c>
      <c r="C237" s="5" t="s">
        <v>13778</v>
      </c>
      <c r="D237" s="5" t="s">
        <v>14380</v>
      </c>
      <c r="E237" s="5" t="s">
        <v>12991</v>
      </c>
      <c r="F237" s="5" t="s">
        <v>7585</v>
      </c>
      <c r="G237" s="5" t="s">
        <v>14381</v>
      </c>
    </row>
    <row r="238" spans="1:7">
      <c r="A238" s="11">
        <v>45583</v>
      </c>
      <c r="B238" s="5">
        <v>155</v>
      </c>
      <c r="C238" s="5" t="s">
        <v>14382</v>
      </c>
      <c r="D238" s="5" t="s">
        <v>13391</v>
      </c>
      <c r="E238" s="5" t="s">
        <v>14383</v>
      </c>
      <c r="F238" s="5" t="s">
        <v>11522</v>
      </c>
      <c r="G238" s="5" t="s">
        <v>3570</v>
      </c>
    </row>
    <row r="239" spans="1:7">
      <c r="A239" s="11">
        <v>45582</v>
      </c>
      <c r="B239" s="5">
        <v>155.31</v>
      </c>
      <c r="C239" s="5" t="s">
        <v>12545</v>
      </c>
      <c r="D239" s="5" t="s">
        <v>13175</v>
      </c>
      <c r="E239" s="5" t="s">
        <v>14384</v>
      </c>
      <c r="F239" s="5" t="s">
        <v>8385</v>
      </c>
      <c r="G239" s="5" t="s">
        <v>4019</v>
      </c>
    </row>
    <row r="240" spans="1:7">
      <c r="A240" s="11">
        <v>45581</v>
      </c>
      <c r="B240" s="5">
        <v>154.9</v>
      </c>
      <c r="C240" s="5" t="s">
        <v>14385</v>
      </c>
      <c r="D240" s="5" t="s">
        <v>14386</v>
      </c>
      <c r="E240" s="5" t="s">
        <v>13680</v>
      </c>
      <c r="F240" s="5" t="s">
        <v>8872</v>
      </c>
      <c r="G240" s="5" t="s">
        <v>3815</v>
      </c>
    </row>
    <row r="241" spans="1:7">
      <c r="A241" s="11">
        <v>45580</v>
      </c>
      <c r="B241" s="5">
        <v>152.35</v>
      </c>
      <c r="C241" s="5" t="s">
        <v>13067</v>
      </c>
      <c r="D241" s="5" t="s">
        <v>12953</v>
      </c>
      <c r="E241" s="5" t="s">
        <v>14387</v>
      </c>
      <c r="F241" s="5" t="s">
        <v>14388</v>
      </c>
      <c r="G241" s="5" t="s">
        <v>10037</v>
      </c>
    </row>
    <row r="242" spans="1:7">
      <c r="A242" s="11">
        <v>45579</v>
      </c>
      <c r="B242" s="5">
        <v>148.99</v>
      </c>
      <c r="C242" s="5" t="s">
        <v>13107</v>
      </c>
      <c r="D242" s="5" t="s">
        <v>13315</v>
      </c>
      <c r="E242" s="5" t="s">
        <v>13659</v>
      </c>
      <c r="F242" s="5" t="s">
        <v>8596</v>
      </c>
      <c r="G242" s="5" t="s">
        <v>7774</v>
      </c>
    </row>
    <row r="243" spans="1:7">
      <c r="A243" s="11">
        <v>45576</v>
      </c>
      <c r="B243" s="5">
        <v>151.02000000000001</v>
      </c>
      <c r="C243" s="5" t="s">
        <v>14158</v>
      </c>
      <c r="D243" s="5" t="s">
        <v>14355</v>
      </c>
      <c r="E243" s="5" t="s">
        <v>14158</v>
      </c>
      <c r="F243" s="5" t="s">
        <v>14389</v>
      </c>
      <c r="G243" s="5" t="s">
        <v>14390</v>
      </c>
    </row>
    <row r="244" spans="1:7">
      <c r="A244" s="11">
        <v>45575</v>
      </c>
      <c r="B244" s="5">
        <v>146.62</v>
      </c>
      <c r="C244" s="5" t="s">
        <v>14391</v>
      </c>
      <c r="D244" s="5" t="s">
        <v>14392</v>
      </c>
      <c r="E244" s="5" t="s">
        <v>14393</v>
      </c>
      <c r="F244" s="5" t="s">
        <v>9475</v>
      </c>
      <c r="G244" s="5" t="s">
        <v>6319</v>
      </c>
    </row>
    <row r="245" spans="1:7">
      <c r="A245" s="11">
        <v>45574</v>
      </c>
      <c r="B245" s="5">
        <v>149.37</v>
      </c>
      <c r="C245" s="5" t="s">
        <v>14394</v>
      </c>
      <c r="D245" s="5" t="s">
        <v>14395</v>
      </c>
      <c r="E245" s="5" t="s">
        <v>13224</v>
      </c>
      <c r="F245" s="5" t="s">
        <v>8174</v>
      </c>
      <c r="G245" s="5" t="s">
        <v>14396</v>
      </c>
    </row>
    <row r="246" spans="1:7">
      <c r="A246" s="11">
        <v>45573</v>
      </c>
      <c r="B246" s="5">
        <v>154.65</v>
      </c>
      <c r="C246" s="5" t="s">
        <v>12646</v>
      </c>
      <c r="D246" s="5" t="s">
        <v>12970</v>
      </c>
      <c r="E246" s="5" t="s">
        <v>14397</v>
      </c>
      <c r="F246" s="5" t="s">
        <v>9113</v>
      </c>
      <c r="G246" s="5" t="s">
        <v>4312</v>
      </c>
    </row>
    <row r="247" spans="1:7">
      <c r="A247" s="11">
        <v>45572</v>
      </c>
      <c r="B247" s="5">
        <v>155.91</v>
      </c>
      <c r="C247" s="5" t="s">
        <v>12545</v>
      </c>
      <c r="D247" s="5" t="s">
        <v>14398</v>
      </c>
      <c r="E247" s="5" t="s">
        <v>14399</v>
      </c>
      <c r="F247" s="5" t="s">
        <v>8964</v>
      </c>
      <c r="G247" s="5" t="s">
        <v>3687</v>
      </c>
    </row>
    <row r="248" spans="1:7">
      <c r="A248" s="11">
        <v>45569</v>
      </c>
      <c r="B248" s="5">
        <v>155</v>
      </c>
      <c r="C248" s="5" t="s">
        <v>12940</v>
      </c>
      <c r="D248" s="5" t="s">
        <v>12545</v>
      </c>
      <c r="E248" s="5" t="s">
        <v>14400</v>
      </c>
      <c r="F248" s="5" t="s">
        <v>9016</v>
      </c>
      <c r="G248" s="5" t="s">
        <v>14401</v>
      </c>
    </row>
    <row r="249" spans="1:7">
      <c r="A249" s="11">
        <v>45568</v>
      </c>
      <c r="B249" s="5">
        <v>150.52000000000001</v>
      </c>
      <c r="C249" s="5" t="s">
        <v>12714</v>
      </c>
      <c r="D249" s="5" t="s">
        <v>14402</v>
      </c>
      <c r="E249" s="5" t="s">
        <v>12957</v>
      </c>
      <c r="F249" s="5" t="s">
        <v>14084</v>
      </c>
      <c r="G249" s="5" t="s">
        <v>7072</v>
      </c>
    </row>
    <row r="250" spans="1:7">
      <c r="A250" s="11">
        <v>45567</v>
      </c>
      <c r="B250" s="5">
        <v>152.88999999999999</v>
      </c>
      <c r="C250" s="5" t="s">
        <v>13023</v>
      </c>
      <c r="D250" s="5" t="s">
        <v>13555</v>
      </c>
      <c r="E250" s="5" t="s">
        <v>13432</v>
      </c>
      <c r="F250" s="5" t="s">
        <v>14403</v>
      </c>
      <c r="G250" s="5" t="s">
        <v>3916</v>
      </c>
    </row>
    <row r="251" spans="1:7">
      <c r="A251" s="11">
        <v>45566</v>
      </c>
      <c r="B251" s="5">
        <v>154.22</v>
      </c>
      <c r="C251" s="5" t="s">
        <v>14404</v>
      </c>
      <c r="D251" s="5" t="s">
        <v>13180</v>
      </c>
      <c r="E251" s="5" t="s">
        <v>13688</v>
      </c>
      <c r="F251" s="5" t="s">
        <v>9919</v>
      </c>
      <c r="G251" s="5" t="s">
        <v>2763</v>
      </c>
    </row>
    <row r="252" spans="1:7">
      <c r="A252" s="11">
        <v>45565</v>
      </c>
      <c r="B252" s="5">
        <v>152.04</v>
      </c>
      <c r="C252" s="5" t="s">
        <v>12944</v>
      </c>
      <c r="D252" s="5" t="s">
        <v>13560</v>
      </c>
      <c r="E252" s="5" t="s">
        <v>14405</v>
      </c>
      <c r="F252" s="5" t="s">
        <v>14406</v>
      </c>
      <c r="G252" s="5" t="s">
        <v>14407</v>
      </c>
    </row>
    <row r="253" spans="1:7">
      <c r="A253" s="11">
        <v>45562</v>
      </c>
      <c r="B253" s="5">
        <v>156.32</v>
      </c>
      <c r="C253" s="5" t="s">
        <v>13368</v>
      </c>
      <c r="D253" s="5" t="s">
        <v>14408</v>
      </c>
      <c r="E253" s="5" t="s">
        <v>14409</v>
      </c>
      <c r="F253" s="5" t="s">
        <v>8357</v>
      </c>
      <c r="G253" s="5" t="s">
        <v>3325</v>
      </c>
    </row>
    <row r="254" spans="1:7">
      <c r="A254" s="11">
        <v>45561</v>
      </c>
      <c r="B254" s="5">
        <v>154.58000000000001</v>
      </c>
      <c r="C254" s="5" t="s">
        <v>12591</v>
      </c>
      <c r="D254" s="5" t="s">
        <v>14408</v>
      </c>
      <c r="E254" s="5" t="s">
        <v>14410</v>
      </c>
      <c r="F254" s="5" t="s">
        <v>9649</v>
      </c>
      <c r="G254" s="5" t="s">
        <v>4568</v>
      </c>
    </row>
    <row r="255" spans="1:7">
      <c r="A255" s="11">
        <v>45560</v>
      </c>
      <c r="B255" s="5">
        <v>152.22</v>
      </c>
      <c r="C255" s="5" t="s">
        <v>13000</v>
      </c>
      <c r="D255" s="5" t="s">
        <v>12935</v>
      </c>
      <c r="E255" s="5" t="s">
        <v>13354</v>
      </c>
      <c r="F255" s="5" t="s">
        <v>8572</v>
      </c>
      <c r="G255" s="5" t="s">
        <v>8824</v>
      </c>
    </row>
    <row r="256" spans="1:7">
      <c r="A256" s="11">
        <v>45559</v>
      </c>
      <c r="B256" s="5">
        <v>155.81</v>
      </c>
      <c r="C256" s="5" t="s">
        <v>12895</v>
      </c>
      <c r="D256" s="5" t="s">
        <v>13176</v>
      </c>
      <c r="E256" s="5" t="s">
        <v>14411</v>
      </c>
      <c r="F256" s="5" t="s">
        <v>9500</v>
      </c>
      <c r="G256" s="5" t="s">
        <v>4903</v>
      </c>
    </row>
    <row r="257" spans="1:7">
      <c r="A257" s="11">
        <v>45558</v>
      </c>
      <c r="B257" s="5">
        <v>156.30000000000001</v>
      </c>
      <c r="C257" s="5" t="s">
        <v>13397</v>
      </c>
      <c r="D257" s="5" t="s">
        <v>12947</v>
      </c>
      <c r="E257" s="5" t="s">
        <v>13618</v>
      </c>
      <c r="F257" s="5" t="s">
        <v>14412</v>
      </c>
      <c r="G257" s="5" t="s">
        <v>10270</v>
      </c>
    </row>
    <row r="258" spans="1:7">
      <c r="A258" s="11">
        <v>45555</v>
      </c>
      <c r="B258" s="5">
        <v>153.29</v>
      </c>
      <c r="C258" s="5" t="s">
        <v>14413</v>
      </c>
      <c r="D258" s="5" t="s">
        <v>14414</v>
      </c>
      <c r="E258" s="5" t="s">
        <v>14356</v>
      </c>
      <c r="F258" s="5" t="s">
        <v>14415</v>
      </c>
      <c r="G258" s="5" t="s">
        <v>4486</v>
      </c>
    </row>
    <row r="259" spans="1:7">
      <c r="A259" s="11">
        <v>45554</v>
      </c>
      <c r="B259" s="5">
        <v>154.59</v>
      </c>
      <c r="C259" s="5" t="s">
        <v>13123</v>
      </c>
      <c r="D259" s="5" t="s">
        <v>14416</v>
      </c>
      <c r="E259" s="5" t="s">
        <v>13119</v>
      </c>
      <c r="F259" s="5" t="s">
        <v>14417</v>
      </c>
      <c r="G259" s="5" t="s">
        <v>3926</v>
      </c>
    </row>
    <row r="260" spans="1:7">
      <c r="A260" s="11">
        <v>45553</v>
      </c>
      <c r="B260" s="5">
        <v>155.11000000000001</v>
      </c>
      <c r="C260" s="5" t="s">
        <v>13123</v>
      </c>
      <c r="D260" s="5" t="s">
        <v>14418</v>
      </c>
      <c r="E260" s="5" t="s">
        <v>14419</v>
      </c>
      <c r="F260" s="5" t="s">
        <v>12792</v>
      </c>
      <c r="G260" s="5" t="s">
        <v>4136</v>
      </c>
    </row>
    <row r="261" spans="1:7">
      <c r="A261" s="11">
        <v>45552</v>
      </c>
      <c r="B261" s="5">
        <v>156.38999999999999</v>
      </c>
      <c r="C261" s="5" t="s">
        <v>12952</v>
      </c>
      <c r="D261" s="5" t="s">
        <v>14420</v>
      </c>
      <c r="E261" s="5" t="s">
        <v>14421</v>
      </c>
      <c r="F261" s="5" t="s">
        <v>7868</v>
      </c>
      <c r="G261" s="5" t="s">
        <v>2978</v>
      </c>
    </row>
    <row r="262" spans="1:7">
      <c r="A262" s="11">
        <v>45551</v>
      </c>
      <c r="B262" s="5">
        <v>155.55000000000001</v>
      </c>
      <c r="C262" s="5" t="s">
        <v>14422</v>
      </c>
      <c r="D262" s="5" t="s">
        <v>14423</v>
      </c>
      <c r="E262" s="5" t="s">
        <v>14424</v>
      </c>
      <c r="F262" s="5" t="s">
        <v>8835</v>
      </c>
      <c r="G262" s="5" t="s">
        <v>4860</v>
      </c>
    </row>
    <row r="263" spans="1:7">
      <c r="A263" s="11">
        <v>45548</v>
      </c>
      <c r="B263" s="5">
        <v>156.77000000000001</v>
      </c>
      <c r="C263" s="5" t="s">
        <v>12538</v>
      </c>
      <c r="D263" s="5" t="s">
        <v>14425</v>
      </c>
      <c r="E263" s="5" t="s">
        <v>14426</v>
      </c>
      <c r="F263" s="5" t="s">
        <v>14427</v>
      </c>
      <c r="G263" s="5" t="s">
        <v>13780</v>
      </c>
    </row>
    <row r="264" spans="1:7">
      <c r="A264" s="11">
        <v>45547</v>
      </c>
      <c r="B264" s="5">
        <v>162.77000000000001</v>
      </c>
      <c r="C264" s="5" t="s">
        <v>13463</v>
      </c>
      <c r="D264" s="5" t="s">
        <v>14428</v>
      </c>
      <c r="E264" s="5" t="s">
        <v>13122</v>
      </c>
      <c r="F264" s="5" t="s">
        <v>8971</v>
      </c>
      <c r="G264" s="5" t="s">
        <v>8153</v>
      </c>
    </row>
    <row r="265" spans="1:7">
      <c r="A265" s="11">
        <v>45546</v>
      </c>
      <c r="B265" s="5">
        <v>161.33000000000001</v>
      </c>
      <c r="C265" s="5" t="s">
        <v>14429</v>
      </c>
      <c r="D265" s="5" t="s">
        <v>14430</v>
      </c>
      <c r="E265" s="5" t="s">
        <v>14431</v>
      </c>
      <c r="F265" s="5" t="s">
        <v>14432</v>
      </c>
      <c r="G265" s="5" t="s">
        <v>4664</v>
      </c>
    </row>
    <row r="266" spans="1:7">
      <c r="A266" s="11">
        <v>45545</v>
      </c>
      <c r="B266" s="5">
        <v>160.07</v>
      </c>
      <c r="C266" s="5" t="s">
        <v>13152</v>
      </c>
      <c r="D266" s="5" t="s">
        <v>14086</v>
      </c>
      <c r="E266" s="5" t="s">
        <v>14433</v>
      </c>
      <c r="F266" s="5" t="s">
        <v>8323</v>
      </c>
      <c r="G266" s="5" t="s">
        <v>10152</v>
      </c>
    </row>
    <row r="267" spans="1:7">
      <c r="A267" s="11">
        <v>45544</v>
      </c>
      <c r="B267" s="5">
        <v>162.91</v>
      </c>
      <c r="C267" s="5" t="s">
        <v>13799</v>
      </c>
      <c r="D267" s="5" t="s">
        <v>14434</v>
      </c>
      <c r="E267" s="5" t="s">
        <v>14435</v>
      </c>
      <c r="F267" s="5" t="s">
        <v>9720</v>
      </c>
      <c r="G267" s="5" t="s">
        <v>14436</v>
      </c>
    </row>
    <row r="268" spans="1:7">
      <c r="A268" s="11">
        <v>45541</v>
      </c>
      <c r="B268" s="5">
        <v>157.62</v>
      </c>
      <c r="C268" s="5" t="s">
        <v>13541</v>
      </c>
      <c r="D268" s="5" t="s">
        <v>13517</v>
      </c>
      <c r="E268" s="5" t="s">
        <v>12970</v>
      </c>
      <c r="F268" s="5" t="s">
        <v>8345</v>
      </c>
      <c r="G268" s="5" t="s">
        <v>5763</v>
      </c>
    </row>
    <row r="269" spans="1:7">
      <c r="A269" s="11">
        <v>45540</v>
      </c>
      <c r="B269" s="5">
        <v>162.15</v>
      </c>
      <c r="C269" s="5" t="s">
        <v>14437</v>
      </c>
      <c r="D269" s="5" t="s">
        <v>14258</v>
      </c>
      <c r="E269" s="5" t="s">
        <v>12532</v>
      </c>
      <c r="F269" s="5" t="s">
        <v>13009</v>
      </c>
      <c r="G269" s="5" t="s">
        <v>4456</v>
      </c>
    </row>
    <row r="270" spans="1:7">
      <c r="A270" s="11">
        <v>45539</v>
      </c>
      <c r="B270" s="5">
        <v>163.22</v>
      </c>
      <c r="C270" s="5" t="s">
        <v>14438</v>
      </c>
      <c r="D270" s="5" t="s">
        <v>12908</v>
      </c>
      <c r="E270" s="5" t="s">
        <v>14438</v>
      </c>
      <c r="F270" s="5" t="s">
        <v>8536</v>
      </c>
      <c r="G270" s="5" t="s">
        <v>3320</v>
      </c>
    </row>
    <row r="271" spans="1:7">
      <c r="A271" s="11">
        <v>45538</v>
      </c>
      <c r="B271" s="5">
        <v>161.02000000000001</v>
      </c>
      <c r="C271" s="5" t="s">
        <v>14439</v>
      </c>
      <c r="D271" s="5" t="s">
        <v>14440</v>
      </c>
      <c r="E271" s="5" t="s">
        <v>14441</v>
      </c>
      <c r="F271" s="5" t="s">
        <v>7394</v>
      </c>
      <c r="G271" s="5" t="s">
        <v>14442</v>
      </c>
    </row>
    <row r="272" spans="1:7">
      <c r="A272" s="11">
        <v>45534</v>
      </c>
      <c r="B272" s="5">
        <v>173.74</v>
      </c>
      <c r="C272" s="5" t="s">
        <v>14443</v>
      </c>
      <c r="D272" s="5" t="s">
        <v>14170</v>
      </c>
      <c r="E272" s="5" t="s">
        <v>14262</v>
      </c>
      <c r="F272" s="5" t="s">
        <v>14444</v>
      </c>
      <c r="G272" s="5" t="s">
        <v>3767</v>
      </c>
    </row>
    <row r="273" spans="1:7">
      <c r="A273" s="11">
        <v>45533</v>
      </c>
      <c r="B273" s="5">
        <v>172.26</v>
      </c>
      <c r="C273" s="5" t="s">
        <v>14305</v>
      </c>
      <c r="D273" s="5" t="s">
        <v>14445</v>
      </c>
      <c r="E273" s="5" t="s">
        <v>14446</v>
      </c>
      <c r="F273" s="5" t="s">
        <v>14447</v>
      </c>
      <c r="G273" s="5" t="s">
        <v>6387</v>
      </c>
    </row>
    <row r="274" spans="1:7">
      <c r="A274" s="11">
        <v>45532</v>
      </c>
      <c r="B274" s="5">
        <v>170.71</v>
      </c>
      <c r="C274" s="5" t="s">
        <v>14448</v>
      </c>
      <c r="D274" s="5" t="s">
        <v>14220</v>
      </c>
      <c r="E274" s="5" t="s">
        <v>14284</v>
      </c>
      <c r="F274" s="5" t="s">
        <v>14449</v>
      </c>
      <c r="G274" s="5" t="s">
        <v>4797</v>
      </c>
    </row>
    <row r="275" spans="1:7">
      <c r="A275" s="11">
        <v>45531</v>
      </c>
      <c r="B275" s="5">
        <v>173.05</v>
      </c>
      <c r="C275" s="5" t="s">
        <v>14450</v>
      </c>
      <c r="D275" s="5" t="s">
        <v>14451</v>
      </c>
      <c r="E275" s="5" t="s">
        <v>4361</v>
      </c>
      <c r="F275" s="5" t="s">
        <v>11135</v>
      </c>
      <c r="G275" s="5" t="s">
        <v>5422</v>
      </c>
    </row>
    <row r="276" spans="1:7">
      <c r="A276" s="11">
        <v>45530</v>
      </c>
      <c r="B276" s="5">
        <v>173.48</v>
      </c>
      <c r="C276" s="5" t="s">
        <v>14452</v>
      </c>
      <c r="D276" s="5" t="s">
        <v>14453</v>
      </c>
      <c r="E276" s="5" t="s">
        <v>14448</v>
      </c>
      <c r="F276" s="5" t="s">
        <v>13323</v>
      </c>
      <c r="G276" s="5" t="s">
        <v>4364</v>
      </c>
    </row>
    <row r="277" spans="1:7">
      <c r="A277" s="11">
        <v>45527</v>
      </c>
      <c r="B277" s="5">
        <v>174.96</v>
      </c>
      <c r="C277" s="5" t="s">
        <v>14247</v>
      </c>
      <c r="D277" s="5" t="s">
        <v>14454</v>
      </c>
      <c r="E277" s="5" t="s">
        <v>14455</v>
      </c>
      <c r="F277" s="5" t="s">
        <v>14456</v>
      </c>
      <c r="G277" s="5" t="s">
        <v>2827</v>
      </c>
    </row>
    <row r="278" spans="1:7">
      <c r="A278" s="11">
        <v>45526</v>
      </c>
      <c r="B278" s="5">
        <v>172.76</v>
      </c>
      <c r="C278" s="5" t="s">
        <v>14452</v>
      </c>
      <c r="D278" s="5" t="s">
        <v>14457</v>
      </c>
      <c r="E278" s="5" t="s">
        <v>14448</v>
      </c>
      <c r="F278" s="5" t="s">
        <v>11165</v>
      </c>
      <c r="G278" s="5" t="s">
        <v>3512</v>
      </c>
    </row>
    <row r="279" spans="1:7">
      <c r="A279" s="11">
        <v>45525</v>
      </c>
      <c r="B279" s="5">
        <v>173.43</v>
      </c>
      <c r="C279" s="5" t="s">
        <v>14452</v>
      </c>
      <c r="D279" s="5" t="s">
        <v>14142</v>
      </c>
      <c r="E279" s="5" t="s">
        <v>14458</v>
      </c>
      <c r="F279" s="5" t="s">
        <v>13091</v>
      </c>
      <c r="G279" s="5" t="s">
        <v>9120</v>
      </c>
    </row>
    <row r="280" spans="1:7">
      <c r="A280" s="11">
        <v>45524</v>
      </c>
      <c r="B280" s="5">
        <v>172.1</v>
      </c>
      <c r="C280" s="5" t="s">
        <v>14459</v>
      </c>
      <c r="D280" s="5" t="s">
        <v>14292</v>
      </c>
      <c r="E280" s="5" t="s">
        <v>14460</v>
      </c>
      <c r="F280" s="5" t="s">
        <v>9891</v>
      </c>
      <c r="G280" s="5" t="s">
        <v>14461</v>
      </c>
    </row>
    <row r="281" spans="1:7">
      <c r="A281" s="11">
        <v>45523</v>
      </c>
      <c r="B281" s="5">
        <v>179.64</v>
      </c>
      <c r="C281" s="5" t="s">
        <v>14462</v>
      </c>
      <c r="D281" s="5" t="s">
        <v>14463</v>
      </c>
      <c r="E281" s="5" t="s">
        <v>14066</v>
      </c>
      <c r="F281" s="5" t="s">
        <v>14464</v>
      </c>
      <c r="G281" s="5" t="s">
        <v>3186</v>
      </c>
    </row>
    <row r="282" spans="1:7">
      <c r="A282" s="11">
        <v>45520</v>
      </c>
      <c r="B282" s="5">
        <v>179.99</v>
      </c>
      <c r="C282" s="5" t="s">
        <v>14171</v>
      </c>
      <c r="D282" s="5" t="s">
        <v>14224</v>
      </c>
      <c r="E282" s="5" t="s">
        <v>14171</v>
      </c>
      <c r="F282" s="5" t="s">
        <v>8799</v>
      </c>
      <c r="G282" s="5" t="s">
        <v>3008</v>
      </c>
    </row>
    <row r="283" spans="1:7">
      <c r="A283" s="11">
        <v>45519</v>
      </c>
      <c r="B283" s="5">
        <v>176.41</v>
      </c>
      <c r="C283" s="5" t="s">
        <v>4269</v>
      </c>
      <c r="D283" s="5" t="s">
        <v>14465</v>
      </c>
      <c r="E283" s="5" t="s">
        <v>14466</v>
      </c>
      <c r="F283" s="5" t="s">
        <v>14467</v>
      </c>
      <c r="G283" s="5" t="s">
        <v>14468</v>
      </c>
    </row>
    <row r="284" spans="1:7">
      <c r="A284" s="11">
        <v>45518</v>
      </c>
      <c r="B284" s="5">
        <v>168.5</v>
      </c>
      <c r="C284" s="5" t="s">
        <v>14469</v>
      </c>
      <c r="D284" s="5" t="s">
        <v>14470</v>
      </c>
      <c r="E284" s="5" t="s">
        <v>14471</v>
      </c>
      <c r="F284" s="5" t="s">
        <v>9944</v>
      </c>
      <c r="G284" s="5" t="s">
        <v>5243</v>
      </c>
    </row>
    <row r="285" spans="1:7">
      <c r="A285" s="11">
        <v>45517</v>
      </c>
      <c r="B285" s="5">
        <v>168.76</v>
      </c>
      <c r="C285" s="5" t="s">
        <v>14472</v>
      </c>
      <c r="D285" s="5" t="s">
        <v>14473</v>
      </c>
      <c r="E285" s="5" t="s">
        <v>14474</v>
      </c>
      <c r="F285" s="5" t="s">
        <v>14475</v>
      </c>
      <c r="G285" s="5" t="s">
        <v>14476</v>
      </c>
    </row>
    <row r="286" spans="1:7">
      <c r="A286" s="11">
        <v>45516</v>
      </c>
      <c r="B286" s="5">
        <v>164.13</v>
      </c>
      <c r="C286" s="5" t="s">
        <v>14477</v>
      </c>
      <c r="D286" s="5" t="s">
        <v>14478</v>
      </c>
      <c r="E286" s="5" t="s">
        <v>14479</v>
      </c>
      <c r="F286" s="5" t="s">
        <v>13009</v>
      </c>
      <c r="G286" s="5" t="s">
        <v>3824</v>
      </c>
    </row>
    <row r="287" spans="1:7">
      <c r="A287" s="11">
        <v>45513</v>
      </c>
      <c r="B287" s="5">
        <v>167.91</v>
      </c>
      <c r="C287" s="5" t="s">
        <v>14480</v>
      </c>
      <c r="D287" s="5" t="s">
        <v>14481</v>
      </c>
      <c r="E287" s="5" t="s">
        <v>14482</v>
      </c>
      <c r="F287" s="5" t="s">
        <v>14483</v>
      </c>
      <c r="G287" s="5" t="s">
        <v>4307</v>
      </c>
    </row>
    <row r="288" spans="1:7">
      <c r="A288" s="11">
        <v>45512</v>
      </c>
      <c r="B288" s="5">
        <v>168.87</v>
      </c>
      <c r="C288" s="5" t="s">
        <v>14484</v>
      </c>
      <c r="D288" s="5" t="s">
        <v>4777</v>
      </c>
      <c r="E288" s="5" t="s">
        <v>14485</v>
      </c>
      <c r="F288" s="5" t="s">
        <v>13419</v>
      </c>
      <c r="G288" s="5" t="s">
        <v>5317</v>
      </c>
    </row>
    <row r="289" spans="1:7">
      <c r="A289" s="11">
        <v>45511</v>
      </c>
      <c r="B289" s="5">
        <v>163.24</v>
      </c>
      <c r="C289" s="5" t="s">
        <v>14486</v>
      </c>
      <c r="D289" s="5" t="s">
        <v>12899</v>
      </c>
      <c r="E289" s="5" t="s">
        <v>14487</v>
      </c>
      <c r="F289" s="5" t="s">
        <v>14488</v>
      </c>
      <c r="G289" s="5" t="s">
        <v>5568</v>
      </c>
    </row>
    <row r="290" spans="1:7">
      <c r="A290" s="11">
        <v>45510</v>
      </c>
      <c r="B290" s="5">
        <v>165.04</v>
      </c>
      <c r="C290" s="5" t="s">
        <v>14489</v>
      </c>
      <c r="D290" s="5" t="s">
        <v>14490</v>
      </c>
      <c r="E290" s="5" t="s">
        <v>14491</v>
      </c>
      <c r="F290" s="5" t="s">
        <v>13117</v>
      </c>
      <c r="G290" s="5" t="s">
        <v>9257</v>
      </c>
    </row>
    <row r="291" spans="1:7">
      <c r="A291" s="11">
        <v>45509</v>
      </c>
      <c r="B291" s="5">
        <v>167.03</v>
      </c>
      <c r="C291" s="5" t="s">
        <v>14492</v>
      </c>
      <c r="D291" s="5" t="s">
        <v>14493</v>
      </c>
      <c r="E291" s="5" t="s">
        <v>13541</v>
      </c>
      <c r="F291" s="5" t="s">
        <v>9303</v>
      </c>
      <c r="G291" s="5" t="s">
        <v>10607</v>
      </c>
    </row>
    <row r="292" spans="1:7">
      <c r="A292" s="11">
        <v>45506</v>
      </c>
      <c r="B292" s="5">
        <v>169.95</v>
      </c>
      <c r="C292" s="5" t="s">
        <v>14494</v>
      </c>
      <c r="D292" s="5" t="s">
        <v>4327</v>
      </c>
      <c r="E292" s="5" t="s">
        <v>12912</v>
      </c>
      <c r="F292" s="5" t="s">
        <v>8283</v>
      </c>
      <c r="G292" s="5" t="s">
        <v>14495</v>
      </c>
    </row>
    <row r="293" spans="1:7">
      <c r="A293" s="11">
        <v>45505</v>
      </c>
      <c r="B293" s="5">
        <v>178.31</v>
      </c>
      <c r="C293" s="5" t="s">
        <v>14496</v>
      </c>
      <c r="D293" s="5" t="s">
        <v>14497</v>
      </c>
      <c r="E293" s="5" t="s">
        <v>14498</v>
      </c>
      <c r="F293" s="5" t="s">
        <v>12293</v>
      </c>
      <c r="G293" s="5" t="s">
        <v>10332</v>
      </c>
    </row>
    <row r="294" spans="1:7">
      <c r="A294" s="11">
        <v>45504</v>
      </c>
      <c r="B294" s="5">
        <v>190.6</v>
      </c>
      <c r="C294" s="5" t="s">
        <v>4723</v>
      </c>
      <c r="D294" s="5" t="s">
        <v>4642</v>
      </c>
      <c r="E294" s="5" t="s">
        <v>14499</v>
      </c>
      <c r="F294" s="5" t="s">
        <v>14500</v>
      </c>
      <c r="G294" s="5" t="s">
        <v>4107</v>
      </c>
    </row>
    <row r="295" spans="1:7">
      <c r="A295" s="11">
        <v>45503</v>
      </c>
      <c r="B295" s="5">
        <v>186.86</v>
      </c>
      <c r="C295" s="5" t="s">
        <v>3253</v>
      </c>
      <c r="D295" s="5" t="s">
        <v>14501</v>
      </c>
      <c r="E295" s="5" t="s">
        <v>4593</v>
      </c>
      <c r="F295" s="5" t="s">
        <v>10123</v>
      </c>
      <c r="G295" s="5" t="s">
        <v>9120</v>
      </c>
    </row>
    <row r="296" spans="1:7">
      <c r="A296" s="11">
        <v>45502</v>
      </c>
      <c r="B296" s="5">
        <v>185.43</v>
      </c>
      <c r="C296" s="5" t="s">
        <v>3268</v>
      </c>
      <c r="D296" s="5" t="s">
        <v>14502</v>
      </c>
      <c r="E296" s="5" t="s">
        <v>14503</v>
      </c>
      <c r="F296" s="5" t="s">
        <v>14504</v>
      </c>
      <c r="G296" s="5" t="s">
        <v>4860</v>
      </c>
    </row>
    <row r="297" spans="1:7">
      <c r="A297" s="11">
        <v>45499</v>
      </c>
      <c r="B297" s="5">
        <v>186.89</v>
      </c>
      <c r="C297" s="5" t="s">
        <v>14505</v>
      </c>
      <c r="D297" s="5" t="s">
        <v>14506</v>
      </c>
      <c r="E297" s="5" t="s">
        <v>14507</v>
      </c>
      <c r="F297" s="5" t="s">
        <v>8964</v>
      </c>
      <c r="G297" s="5" t="s">
        <v>3712</v>
      </c>
    </row>
    <row r="298" spans="1:7">
      <c r="A298" s="11">
        <v>45498</v>
      </c>
      <c r="B298" s="5">
        <v>184.35</v>
      </c>
      <c r="C298" s="5" t="s">
        <v>14508</v>
      </c>
      <c r="D298" s="5" t="s">
        <v>14509</v>
      </c>
      <c r="E298" s="5" t="s">
        <v>14508</v>
      </c>
      <c r="F298" s="5" t="s">
        <v>13187</v>
      </c>
      <c r="G298" s="5" t="s">
        <v>10003</v>
      </c>
    </row>
    <row r="299" spans="1:7">
      <c r="A299" s="11">
        <v>45497</v>
      </c>
      <c r="B299" s="5">
        <v>180.07</v>
      </c>
      <c r="C299" s="5" t="s">
        <v>14510</v>
      </c>
      <c r="D299" s="5" t="s">
        <v>4254</v>
      </c>
      <c r="E299" s="5" t="s">
        <v>14511</v>
      </c>
      <c r="F299" s="5" t="s">
        <v>14267</v>
      </c>
      <c r="G299" s="5" t="s">
        <v>14512</v>
      </c>
    </row>
    <row r="300" spans="1:7">
      <c r="A300" s="11">
        <v>45496</v>
      </c>
      <c r="B300" s="5">
        <v>186.48</v>
      </c>
      <c r="C300" s="5" t="s">
        <v>14513</v>
      </c>
      <c r="D300" s="5" t="s">
        <v>4537</v>
      </c>
      <c r="E300" s="5" t="s">
        <v>14514</v>
      </c>
      <c r="F300" s="5" t="s">
        <v>8916</v>
      </c>
      <c r="G300" s="5" t="s">
        <v>2875</v>
      </c>
    </row>
    <row r="301" spans="1:7">
      <c r="A301" s="11">
        <v>45495</v>
      </c>
      <c r="B301" s="5">
        <v>178.9</v>
      </c>
      <c r="C301" s="5" t="s">
        <v>14515</v>
      </c>
      <c r="D301" s="5" t="s">
        <v>14516</v>
      </c>
      <c r="E301" s="5" t="s">
        <v>14517</v>
      </c>
      <c r="F301" s="5" t="s">
        <v>11123</v>
      </c>
      <c r="G301" s="5" t="s">
        <v>6809</v>
      </c>
    </row>
    <row r="302" spans="1:7">
      <c r="A302" s="11">
        <v>45492</v>
      </c>
      <c r="B302" s="5">
        <v>179.67</v>
      </c>
      <c r="C302" s="5" t="s">
        <v>14518</v>
      </c>
      <c r="D302" s="5" t="s">
        <v>4598</v>
      </c>
      <c r="E302" s="5" t="s">
        <v>14519</v>
      </c>
      <c r="F302" s="5" t="s">
        <v>14520</v>
      </c>
      <c r="G302" s="5" t="s">
        <v>4903</v>
      </c>
    </row>
    <row r="303" spans="1:7">
      <c r="A303" s="11">
        <v>45491</v>
      </c>
      <c r="B303" s="5">
        <v>180.23</v>
      </c>
      <c r="C303" s="5" t="s">
        <v>14521</v>
      </c>
      <c r="D303" s="5" t="s">
        <v>4221</v>
      </c>
      <c r="E303" s="5" t="s">
        <v>14522</v>
      </c>
      <c r="F303" s="5" t="s">
        <v>14523</v>
      </c>
      <c r="G303" s="5" t="s">
        <v>7203</v>
      </c>
    </row>
    <row r="304" spans="1:7">
      <c r="A304" s="11">
        <v>45490</v>
      </c>
      <c r="B304" s="5">
        <v>184.84</v>
      </c>
      <c r="C304" s="5" t="s">
        <v>4491</v>
      </c>
      <c r="D304" s="5" t="s">
        <v>14524</v>
      </c>
      <c r="E304" s="5" t="s">
        <v>14065</v>
      </c>
      <c r="F304" s="5" t="s">
        <v>14525</v>
      </c>
      <c r="G304" s="5" t="s">
        <v>3807</v>
      </c>
    </row>
    <row r="305" spans="1:7">
      <c r="A305" s="11">
        <v>45489</v>
      </c>
      <c r="B305" s="5">
        <v>186.05</v>
      </c>
      <c r="C305" s="5" t="s">
        <v>14526</v>
      </c>
      <c r="D305" s="5" t="s">
        <v>14527</v>
      </c>
      <c r="E305" s="5" t="s">
        <v>14528</v>
      </c>
      <c r="F305" s="5" t="s">
        <v>8177</v>
      </c>
      <c r="G305" s="5" t="s">
        <v>14529</v>
      </c>
    </row>
    <row r="306" spans="1:7">
      <c r="A306" s="11">
        <v>45488</v>
      </c>
      <c r="B306" s="5">
        <v>179.11</v>
      </c>
      <c r="C306" s="5" t="s">
        <v>14054</v>
      </c>
      <c r="D306" s="5" t="s">
        <v>14530</v>
      </c>
      <c r="E306" s="5" t="s">
        <v>14531</v>
      </c>
      <c r="F306" s="5" t="s">
        <v>14488</v>
      </c>
      <c r="G306" s="5" t="s">
        <v>5041</v>
      </c>
    </row>
    <row r="307" spans="1:7">
      <c r="A307" s="11">
        <v>45485</v>
      </c>
      <c r="B307" s="5">
        <v>182.31</v>
      </c>
      <c r="C307" s="5" t="s">
        <v>14532</v>
      </c>
      <c r="D307" s="5" t="s">
        <v>4488</v>
      </c>
      <c r="E307" s="5" t="s">
        <v>14180</v>
      </c>
      <c r="F307" s="5" t="s">
        <v>13440</v>
      </c>
      <c r="G307" s="5" t="s">
        <v>8140</v>
      </c>
    </row>
    <row r="308" spans="1:7">
      <c r="A308" s="11">
        <v>45484</v>
      </c>
      <c r="B308" s="5">
        <v>183.91</v>
      </c>
      <c r="C308" s="5" t="s">
        <v>14533</v>
      </c>
      <c r="D308" s="5" t="s">
        <v>3253</v>
      </c>
      <c r="E308" s="5" t="s">
        <v>14534</v>
      </c>
      <c r="F308" s="5" t="s">
        <v>14535</v>
      </c>
      <c r="G308" s="5" t="s">
        <v>3115</v>
      </c>
    </row>
    <row r="309" spans="1:7">
      <c r="A309" s="11">
        <v>45483</v>
      </c>
      <c r="B309" s="5">
        <v>183.73</v>
      </c>
      <c r="C309" s="5" t="s">
        <v>14536</v>
      </c>
      <c r="D309" s="5" t="s">
        <v>4232</v>
      </c>
      <c r="E309" s="5" t="s">
        <v>14537</v>
      </c>
      <c r="F309" s="5" t="s">
        <v>14538</v>
      </c>
      <c r="G309" s="5" t="s">
        <v>3957</v>
      </c>
    </row>
    <row r="310" spans="1:7">
      <c r="A310" s="11">
        <v>45482</v>
      </c>
      <c r="B310" s="5">
        <v>183.24</v>
      </c>
      <c r="C310" s="5" t="s">
        <v>14539</v>
      </c>
      <c r="D310" s="5" t="s">
        <v>14540</v>
      </c>
      <c r="E310" s="5" t="s">
        <v>14541</v>
      </c>
      <c r="F310" s="5" t="s">
        <v>11224</v>
      </c>
      <c r="G310" s="5" t="s">
        <v>3047</v>
      </c>
    </row>
    <row r="311" spans="1:7">
      <c r="A311" s="11">
        <v>45481</v>
      </c>
      <c r="B311" s="5">
        <v>185.84</v>
      </c>
      <c r="C311" s="5" t="s">
        <v>14542</v>
      </c>
      <c r="D311" s="5" t="s">
        <v>14543</v>
      </c>
      <c r="E311" s="5" t="s">
        <v>14544</v>
      </c>
      <c r="F311" s="5" t="s">
        <v>11645</v>
      </c>
      <c r="G311" s="5" t="s">
        <v>2787</v>
      </c>
    </row>
    <row r="312" spans="1:7">
      <c r="A312" s="11">
        <v>45478</v>
      </c>
      <c r="B312" s="5">
        <v>184.83</v>
      </c>
      <c r="C312" s="5" t="s">
        <v>14545</v>
      </c>
      <c r="D312" s="5" t="s">
        <v>14546</v>
      </c>
      <c r="E312" s="5" t="s">
        <v>4468</v>
      </c>
      <c r="F312" s="5" t="s">
        <v>14547</v>
      </c>
      <c r="G312" s="5" t="s">
        <v>4417</v>
      </c>
    </row>
    <row r="313" spans="1:7">
      <c r="A313" s="11">
        <v>45476</v>
      </c>
      <c r="B313" s="5">
        <v>184.31</v>
      </c>
      <c r="C313" s="5" t="s">
        <v>14548</v>
      </c>
      <c r="D313" s="5" t="s">
        <v>14549</v>
      </c>
      <c r="E313" s="5" t="s">
        <v>4240</v>
      </c>
      <c r="F313" s="5" t="s">
        <v>14550</v>
      </c>
      <c r="G313" s="5" t="s">
        <v>3028</v>
      </c>
    </row>
    <row r="314" spans="1:7">
      <c r="A314" s="11">
        <v>45475</v>
      </c>
      <c r="B314" s="5">
        <v>185.42</v>
      </c>
      <c r="C314" s="5" t="s">
        <v>14551</v>
      </c>
      <c r="D314" s="5" t="s">
        <v>4691</v>
      </c>
      <c r="E314" s="5" t="s">
        <v>14552</v>
      </c>
      <c r="F314" s="5" t="s">
        <v>10736</v>
      </c>
      <c r="G314" s="5" t="s">
        <v>5639</v>
      </c>
    </row>
    <row r="315" spans="1:7">
      <c r="A315" s="11">
        <v>45474</v>
      </c>
      <c r="B315" s="5">
        <v>186.7</v>
      </c>
      <c r="C315" s="5" t="s">
        <v>14187</v>
      </c>
      <c r="D315" s="5" t="s">
        <v>14553</v>
      </c>
      <c r="E315" s="5" t="s">
        <v>14187</v>
      </c>
      <c r="F315" s="5" t="s">
        <v>12969</v>
      </c>
      <c r="G315" s="5" t="s">
        <v>5438</v>
      </c>
    </row>
    <row r="316" spans="1:7">
      <c r="A316" s="11">
        <v>45471</v>
      </c>
      <c r="B316" s="5">
        <v>182.01</v>
      </c>
      <c r="C316" s="5" t="s">
        <v>14554</v>
      </c>
      <c r="D316" s="5" t="s">
        <v>14555</v>
      </c>
      <c r="E316" s="5" t="s">
        <v>4464</v>
      </c>
      <c r="F316" s="5" t="s">
        <v>11450</v>
      </c>
      <c r="G316" s="5" t="s">
        <v>4653</v>
      </c>
    </row>
    <row r="317" spans="1:7">
      <c r="A317" s="11">
        <v>45470</v>
      </c>
      <c r="B317" s="5">
        <v>182.51</v>
      </c>
      <c r="C317" s="5" t="s">
        <v>14556</v>
      </c>
      <c r="D317" s="5" t="s">
        <v>14557</v>
      </c>
      <c r="E317" s="5" t="s">
        <v>14558</v>
      </c>
      <c r="F317" s="5" t="s">
        <v>5655</v>
      </c>
      <c r="G317" s="5" t="s">
        <v>3038</v>
      </c>
    </row>
    <row r="318" spans="1:7">
      <c r="A318" s="11">
        <v>45469</v>
      </c>
      <c r="B318" s="5">
        <v>178.5</v>
      </c>
      <c r="C318" s="5" t="s">
        <v>14559</v>
      </c>
      <c r="D318" s="5" t="s">
        <v>14560</v>
      </c>
      <c r="E318" s="5" t="s">
        <v>4314</v>
      </c>
      <c r="F318" s="5" t="s">
        <v>8880</v>
      </c>
      <c r="G318" s="5" t="s">
        <v>3300</v>
      </c>
    </row>
    <row r="319" spans="1:7">
      <c r="A319" s="11">
        <v>45468</v>
      </c>
      <c r="B319" s="5">
        <v>175.1</v>
      </c>
      <c r="C319" s="5" t="s">
        <v>14561</v>
      </c>
      <c r="D319" s="5" t="s">
        <v>14562</v>
      </c>
      <c r="E319" s="5" t="s">
        <v>14563</v>
      </c>
      <c r="F319" s="5" t="s">
        <v>11554</v>
      </c>
      <c r="G319" s="5" t="s">
        <v>5893</v>
      </c>
    </row>
    <row r="320" spans="1:7">
      <c r="A320" s="11">
        <v>45467</v>
      </c>
      <c r="B320" s="5">
        <v>179.1</v>
      </c>
      <c r="C320" s="5" t="s">
        <v>4438</v>
      </c>
      <c r="D320" s="5" t="s">
        <v>14564</v>
      </c>
      <c r="E320" s="5" t="s">
        <v>14565</v>
      </c>
      <c r="F320" s="5" t="s">
        <v>9384</v>
      </c>
      <c r="G320" s="5" t="s">
        <v>5715</v>
      </c>
    </row>
    <row r="321" spans="1:7">
      <c r="A321" s="11">
        <v>45464</v>
      </c>
      <c r="B321" s="5">
        <v>176.56</v>
      </c>
      <c r="C321" s="5" t="s">
        <v>14566</v>
      </c>
      <c r="D321" s="5" t="s">
        <v>14567</v>
      </c>
      <c r="E321" s="5" t="s">
        <v>14568</v>
      </c>
      <c r="F321" s="5" t="s">
        <v>8461</v>
      </c>
      <c r="G321" s="5" t="s">
        <v>3659</v>
      </c>
    </row>
    <row r="322" spans="1:7">
      <c r="A322" s="11">
        <v>45463</v>
      </c>
      <c r="B322" s="5">
        <v>176.3</v>
      </c>
      <c r="C322" s="5" t="s">
        <v>14569</v>
      </c>
      <c r="D322" s="5" t="s">
        <v>4818</v>
      </c>
      <c r="E322" s="5" t="s">
        <v>4434</v>
      </c>
      <c r="F322" s="5" t="s">
        <v>14014</v>
      </c>
      <c r="G322" s="5" t="s">
        <v>3529</v>
      </c>
    </row>
    <row r="323" spans="1:7">
      <c r="A323" s="11">
        <v>45461</v>
      </c>
      <c r="B323" s="5">
        <v>174.99</v>
      </c>
      <c r="C323" s="5" t="s">
        <v>14570</v>
      </c>
      <c r="D323" s="5" t="s">
        <v>14571</v>
      </c>
      <c r="E323" s="5" t="s">
        <v>14572</v>
      </c>
      <c r="F323" s="5" t="s">
        <v>9161</v>
      </c>
      <c r="G323" s="5" t="s">
        <v>4152</v>
      </c>
    </row>
    <row r="324" spans="1:7">
      <c r="A324" s="11">
        <v>45460</v>
      </c>
      <c r="B324" s="5">
        <v>178.39</v>
      </c>
      <c r="C324" s="5" t="s">
        <v>4822</v>
      </c>
      <c r="D324" s="5" t="s">
        <v>14180</v>
      </c>
      <c r="E324" s="5" t="s">
        <v>14573</v>
      </c>
      <c r="F324" s="5" t="s">
        <v>10123</v>
      </c>
      <c r="G324" s="5" t="s">
        <v>3023</v>
      </c>
    </row>
    <row r="325" spans="1:7">
      <c r="A325" s="11">
        <v>45457</v>
      </c>
      <c r="B325" s="5">
        <v>177.27</v>
      </c>
      <c r="C325" s="5" t="s">
        <v>14574</v>
      </c>
      <c r="D325" s="5" t="s">
        <v>14575</v>
      </c>
      <c r="E325" s="5" t="s">
        <v>14494</v>
      </c>
      <c r="F325" s="5" t="s">
        <v>14267</v>
      </c>
      <c r="G325" s="5" t="s">
        <v>5501</v>
      </c>
    </row>
    <row r="326" spans="1:7">
      <c r="A326" s="11">
        <v>45456</v>
      </c>
      <c r="B326" s="5">
        <v>180.7</v>
      </c>
      <c r="C326" s="5" t="s">
        <v>14576</v>
      </c>
      <c r="D326" s="5" t="s">
        <v>14577</v>
      </c>
      <c r="E326" s="5" t="s">
        <v>14578</v>
      </c>
      <c r="F326" s="5" t="s">
        <v>10535</v>
      </c>
      <c r="G326" s="5" t="s">
        <v>3085</v>
      </c>
    </row>
    <row r="327" spans="1:7">
      <c r="A327" s="11">
        <v>45455</v>
      </c>
      <c r="B327" s="5">
        <v>182.67</v>
      </c>
      <c r="C327" s="5" t="s">
        <v>14579</v>
      </c>
      <c r="D327" s="5" t="s">
        <v>14580</v>
      </c>
      <c r="E327" s="5" t="s">
        <v>14581</v>
      </c>
      <c r="F327" s="5" t="s">
        <v>13211</v>
      </c>
      <c r="G327" s="5" t="s">
        <v>3758</v>
      </c>
    </row>
    <row r="328" spans="1:7">
      <c r="A328" s="11">
        <v>45454</v>
      </c>
      <c r="B328" s="5">
        <v>185.5</v>
      </c>
      <c r="C328" s="5" t="s">
        <v>4207</v>
      </c>
      <c r="D328" s="5" t="s">
        <v>4207</v>
      </c>
      <c r="E328" s="5" t="s">
        <v>14070</v>
      </c>
      <c r="F328" s="5" t="s">
        <v>13873</v>
      </c>
      <c r="G328" s="5" t="s">
        <v>8101</v>
      </c>
    </row>
    <row r="329" spans="1:7">
      <c r="A329" s="11">
        <v>45453</v>
      </c>
      <c r="B329" s="5">
        <v>190.12</v>
      </c>
      <c r="C329" s="5" t="s">
        <v>14496</v>
      </c>
      <c r="D329" s="5" t="s">
        <v>14582</v>
      </c>
      <c r="E329" s="5" t="s">
        <v>14583</v>
      </c>
      <c r="F329" s="5" t="s">
        <v>14584</v>
      </c>
      <c r="G329" s="5" t="s">
        <v>3675</v>
      </c>
    </row>
    <row r="330" spans="1:7">
      <c r="A330" s="11">
        <v>45450</v>
      </c>
      <c r="B330" s="5">
        <v>190.24</v>
      </c>
      <c r="C330" s="5" t="s">
        <v>14585</v>
      </c>
      <c r="D330" s="5" t="s">
        <v>14586</v>
      </c>
      <c r="E330" s="5" t="s">
        <v>4217</v>
      </c>
      <c r="F330" s="5" t="s">
        <v>14587</v>
      </c>
      <c r="G330" s="5" t="s">
        <v>7460</v>
      </c>
    </row>
    <row r="331" spans="1:7">
      <c r="A331" s="11">
        <v>45449</v>
      </c>
      <c r="B331" s="5">
        <v>191.42</v>
      </c>
      <c r="C331" s="5" t="s">
        <v>14588</v>
      </c>
      <c r="D331" s="5" t="s">
        <v>14589</v>
      </c>
      <c r="E331" s="5" t="s">
        <v>4511</v>
      </c>
      <c r="F331" s="5" t="s">
        <v>14467</v>
      </c>
      <c r="G331" s="5" t="s">
        <v>6030</v>
      </c>
    </row>
    <row r="332" spans="1:7">
      <c r="A332" s="11">
        <v>45448</v>
      </c>
      <c r="B332" s="5">
        <v>189.85</v>
      </c>
      <c r="C332" s="5" t="s">
        <v>14590</v>
      </c>
      <c r="D332" s="5" t="s">
        <v>3269</v>
      </c>
      <c r="E332" s="5" t="s">
        <v>14591</v>
      </c>
      <c r="F332" s="5" t="s">
        <v>14467</v>
      </c>
      <c r="G332" s="5" t="s">
        <v>3741</v>
      </c>
    </row>
    <row r="333" spans="1:7">
      <c r="A333" s="11">
        <v>45447</v>
      </c>
      <c r="B333" s="5">
        <v>188.62</v>
      </c>
      <c r="C333" s="5" t="s">
        <v>14548</v>
      </c>
      <c r="D333" s="5" t="s">
        <v>14592</v>
      </c>
      <c r="E333" s="5" t="s">
        <v>14593</v>
      </c>
      <c r="F333" s="5" t="s">
        <v>9209</v>
      </c>
      <c r="G333" s="5" t="s">
        <v>4749</v>
      </c>
    </row>
    <row r="334" spans="1:7">
      <c r="A334" s="11">
        <v>45446</v>
      </c>
      <c r="B334" s="5">
        <v>184.57</v>
      </c>
      <c r="C334" s="5" t="s">
        <v>14594</v>
      </c>
      <c r="D334" s="5" t="s">
        <v>14595</v>
      </c>
      <c r="E334" s="5" t="s">
        <v>14596</v>
      </c>
      <c r="F334" s="5" t="s">
        <v>11607</v>
      </c>
      <c r="G334" s="5" t="s">
        <v>14597</v>
      </c>
    </row>
    <row r="335" spans="1:7">
      <c r="A335" s="11">
        <v>45443</v>
      </c>
      <c r="B335" s="5">
        <v>177.61</v>
      </c>
      <c r="C335" s="5" t="s">
        <v>14598</v>
      </c>
      <c r="D335" s="5" t="s">
        <v>14599</v>
      </c>
      <c r="E335" s="5" t="s">
        <v>14118</v>
      </c>
      <c r="F335" s="5" t="s">
        <v>14600</v>
      </c>
      <c r="G335" s="5" t="s">
        <v>13182</v>
      </c>
    </row>
    <row r="336" spans="1:7">
      <c r="A336" s="11">
        <v>45442</v>
      </c>
      <c r="B336" s="5">
        <v>172.75</v>
      </c>
      <c r="C336" s="5" t="s">
        <v>4807</v>
      </c>
      <c r="D336" s="5" t="s">
        <v>14601</v>
      </c>
      <c r="E336" s="5" t="s">
        <v>14602</v>
      </c>
      <c r="F336" s="5" t="s">
        <v>14603</v>
      </c>
      <c r="G336" s="5" t="s">
        <v>4294</v>
      </c>
    </row>
    <row r="337" spans="1:7">
      <c r="A337" s="11">
        <v>45441</v>
      </c>
      <c r="B337" s="5">
        <v>171.65</v>
      </c>
      <c r="C337" s="5" t="s">
        <v>14604</v>
      </c>
      <c r="D337" s="5" t="s">
        <v>14605</v>
      </c>
      <c r="E337" s="5" t="s">
        <v>14606</v>
      </c>
      <c r="F337" s="5" t="s">
        <v>14607</v>
      </c>
      <c r="G337" s="5" t="s">
        <v>6328</v>
      </c>
    </row>
    <row r="338" spans="1:7">
      <c r="A338" s="11">
        <v>45440</v>
      </c>
      <c r="B338" s="5">
        <v>175.08</v>
      </c>
      <c r="C338" s="5" t="s">
        <v>14608</v>
      </c>
      <c r="D338" s="5" t="s">
        <v>14609</v>
      </c>
      <c r="E338" s="5" t="s">
        <v>14610</v>
      </c>
      <c r="F338" s="5" t="s">
        <v>14611</v>
      </c>
      <c r="G338" s="5" t="s">
        <v>3473</v>
      </c>
    </row>
    <row r="339" spans="1:7">
      <c r="A339" s="11">
        <v>45436</v>
      </c>
      <c r="B339" s="5">
        <v>174.52</v>
      </c>
      <c r="C339" s="5" t="s">
        <v>14612</v>
      </c>
      <c r="D339" s="5" t="s">
        <v>14613</v>
      </c>
      <c r="E339" s="5" t="s">
        <v>14614</v>
      </c>
      <c r="F339" s="5" t="s">
        <v>8445</v>
      </c>
      <c r="G339" s="5" t="s">
        <v>3703</v>
      </c>
    </row>
    <row r="340" spans="1:7">
      <c r="A340" s="11">
        <v>45435</v>
      </c>
      <c r="B340" s="5">
        <v>172.21</v>
      </c>
      <c r="C340" s="5" t="s">
        <v>14615</v>
      </c>
      <c r="D340" s="5" t="s">
        <v>14616</v>
      </c>
      <c r="E340" s="5" t="s">
        <v>14606</v>
      </c>
      <c r="F340" s="5" t="s">
        <v>6408</v>
      </c>
      <c r="G340" s="5" t="s">
        <v>14617</v>
      </c>
    </row>
    <row r="341" spans="1:7">
      <c r="A341" s="11">
        <v>45434</v>
      </c>
      <c r="B341" s="5">
        <v>186.28</v>
      </c>
      <c r="C341" s="5" t="s">
        <v>14618</v>
      </c>
      <c r="D341" s="5" t="s">
        <v>14200</v>
      </c>
      <c r="E341" s="5" t="s">
        <v>14619</v>
      </c>
      <c r="F341" s="5" t="s">
        <v>14620</v>
      </c>
      <c r="G341" s="5" t="s">
        <v>4461</v>
      </c>
    </row>
    <row r="342" spans="1:7">
      <c r="A342" s="11">
        <v>45433</v>
      </c>
      <c r="B342" s="5">
        <v>184.78</v>
      </c>
      <c r="C342" s="5" t="s">
        <v>14621</v>
      </c>
      <c r="D342" s="5" t="s">
        <v>14622</v>
      </c>
      <c r="E342" s="5" t="s">
        <v>14623</v>
      </c>
      <c r="F342" s="5" t="s">
        <v>14624</v>
      </c>
      <c r="G342" s="5" t="s">
        <v>6100</v>
      </c>
    </row>
    <row r="343" spans="1:7">
      <c r="A343" s="11">
        <v>45432</v>
      </c>
      <c r="B343" s="5">
        <v>186.61</v>
      </c>
      <c r="C343" s="5" t="s">
        <v>14625</v>
      </c>
      <c r="D343" s="5" t="s">
        <v>14626</v>
      </c>
      <c r="E343" s="5" t="s">
        <v>14627</v>
      </c>
      <c r="F343" s="5" t="s">
        <v>9225</v>
      </c>
      <c r="G343" s="5" t="s">
        <v>2807</v>
      </c>
    </row>
    <row r="344" spans="1:7">
      <c r="A344" s="11">
        <v>45429</v>
      </c>
      <c r="B344" s="5">
        <v>184.95</v>
      </c>
      <c r="C344" s="5" t="s">
        <v>14593</v>
      </c>
      <c r="D344" s="5" t="s">
        <v>14546</v>
      </c>
      <c r="E344" s="5" t="s">
        <v>14628</v>
      </c>
      <c r="F344" s="5" t="s">
        <v>14629</v>
      </c>
      <c r="G344" s="5" t="s">
        <v>2865</v>
      </c>
    </row>
    <row r="345" spans="1:7">
      <c r="A345" s="11">
        <v>45428</v>
      </c>
      <c r="B345" s="5">
        <v>182.96</v>
      </c>
      <c r="C345" s="5" t="s">
        <v>4836</v>
      </c>
      <c r="D345" s="5" t="s">
        <v>14630</v>
      </c>
      <c r="E345" s="5" t="s">
        <v>14631</v>
      </c>
      <c r="F345" s="5" t="s">
        <v>13586</v>
      </c>
      <c r="G345" s="5" t="s">
        <v>12423</v>
      </c>
    </row>
    <row r="346" spans="1:7">
      <c r="A346" s="11">
        <v>45427</v>
      </c>
      <c r="B346" s="5">
        <v>176.99</v>
      </c>
      <c r="C346" s="5" t="s">
        <v>14632</v>
      </c>
      <c r="D346" s="5" t="s">
        <v>14633</v>
      </c>
      <c r="E346" s="5" t="s">
        <v>14634</v>
      </c>
      <c r="F346" s="5" t="s">
        <v>14018</v>
      </c>
      <c r="G346" s="5" t="s">
        <v>11058</v>
      </c>
    </row>
    <row r="347" spans="1:7">
      <c r="A347" s="11">
        <v>45426</v>
      </c>
      <c r="B347" s="5">
        <v>180.76</v>
      </c>
      <c r="C347" s="5" t="s">
        <v>14635</v>
      </c>
      <c r="D347" s="5" t="s">
        <v>14636</v>
      </c>
      <c r="E347" s="5" t="s">
        <v>14637</v>
      </c>
      <c r="F347" s="5" t="s">
        <v>13962</v>
      </c>
      <c r="G347" s="5" t="s">
        <v>11383</v>
      </c>
    </row>
    <row r="348" spans="1:7">
      <c r="A348" s="11">
        <v>45425</v>
      </c>
      <c r="B348" s="5">
        <v>178.44</v>
      </c>
      <c r="C348" s="5" t="s">
        <v>4832</v>
      </c>
      <c r="D348" s="5" t="s">
        <v>14072</v>
      </c>
      <c r="E348" s="5" t="s">
        <v>14638</v>
      </c>
      <c r="F348" s="5" t="s">
        <v>14639</v>
      </c>
      <c r="G348" s="5" t="s">
        <v>2782</v>
      </c>
    </row>
    <row r="349" spans="1:7">
      <c r="A349" s="11">
        <v>45422</v>
      </c>
      <c r="B349" s="5">
        <v>178.51</v>
      </c>
      <c r="C349" s="5" t="s">
        <v>14640</v>
      </c>
      <c r="D349" s="5" t="s">
        <v>14181</v>
      </c>
      <c r="E349" s="5" t="s">
        <v>14641</v>
      </c>
      <c r="F349" s="5" t="s">
        <v>14642</v>
      </c>
      <c r="G349" s="5" t="s">
        <v>5492</v>
      </c>
    </row>
    <row r="350" spans="1:7">
      <c r="A350" s="11">
        <v>45421</v>
      </c>
      <c r="B350" s="5">
        <v>181.25</v>
      </c>
      <c r="C350" s="5" t="s">
        <v>4443</v>
      </c>
      <c r="D350" s="5" t="s">
        <v>14643</v>
      </c>
      <c r="E350" s="5" t="s">
        <v>14644</v>
      </c>
      <c r="F350" s="5" t="s">
        <v>14267</v>
      </c>
      <c r="G350" s="5" t="s">
        <v>2955</v>
      </c>
    </row>
    <row r="351" spans="1:7">
      <c r="A351" s="11">
        <v>45420</v>
      </c>
      <c r="B351" s="5">
        <v>180.35</v>
      </c>
      <c r="C351" s="5" t="s">
        <v>14645</v>
      </c>
      <c r="D351" s="5" t="s">
        <v>4484</v>
      </c>
      <c r="E351" s="5" t="s">
        <v>14645</v>
      </c>
      <c r="F351" s="5" t="s">
        <v>14646</v>
      </c>
      <c r="G351" s="5" t="s">
        <v>5322</v>
      </c>
    </row>
    <row r="352" spans="1:7">
      <c r="A352" s="11">
        <v>45419</v>
      </c>
      <c r="B352" s="5">
        <v>176.71</v>
      </c>
      <c r="C352" s="5" t="s">
        <v>14647</v>
      </c>
      <c r="D352" s="5" t="s">
        <v>14648</v>
      </c>
      <c r="E352" s="5" t="s">
        <v>14649</v>
      </c>
      <c r="F352" s="5" t="s">
        <v>9027</v>
      </c>
      <c r="G352" s="5" t="s">
        <v>3139</v>
      </c>
    </row>
    <row r="353" spans="1:7">
      <c r="A353" s="11">
        <v>45418</v>
      </c>
      <c r="B353" s="5">
        <v>178.35</v>
      </c>
      <c r="C353" s="5" t="s">
        <v>4606</v>
      </c>
      <c r="D353" s="5" t="s">
        <v>14650</v>
      </c>
      <c r="E353" s="5" t="s">
        <v>14188</v>
      </c>
      <c r="F353" s="5" t="s">
        <v>13109</v>
      </c>
      <c r="G353" s="5" t="s">
        <v>9222</v>
      </c>
    </row>
    <row r="354" spans="1:7">
      <c r="A354" s="11">
        <v>45415</v>
      </c>
      <c r="B354" s="5">
        <v>179.79</v>
      </c>
      <c r="C354" s="5" t="s">
        <v>14651</v>
      </c>
      <c r="D354" s="5" t="s">
        <v>14652</v>
      </c>
      <c r="E354" s="5" t="s">
        <v>14599</v>
      </c>
      <c r="F354" s="5" t="s">
        <v>8407</v>
      </c>
      <c r="G354" s="5" t="s">
        <v>3172</v>
      </c>
    </row>
    <row r="355" spans="1:7">
      <c r="A355" s="11">
        <v>45414</v>
      </c>
      <c r="B355" s="5">
        <v>178.85</v>
      </c>
      <c r="C355" s="5" t="s">
        <v>14452</v>
      </c>
      <c r="D355" s="5" t="s">
        <v>14574</v>
      </c>
      <c r="E355" s="5" t="s">
        <v>14653</v>
      </c>
      <c r="F355" s="5" t="s">
        <v>11539</v>
      </c>
      <c r="G355" s="5" t="s">
        <v>2728</v>
      </c>
    </row>
    <row r="356" spans="1:7">
      <c r="A356" s="11">
        <v>45413</v>
      </c>
      <c r="B356" s="5">
        <v>171.46</v>
      </c>
      <c r="C356" s="5" t="s">
        <v>14654</v>
      </c>
      <c r="D356" s="5" t="s">
        <v>14655</v>
      </c>
      <c r="E356" s="5" t="s">
        <v>14654</v>
      </c>
      <c r="F356" s="5" t="s">
        <v>13361</v>
      </c>
      <c r="G356" s="5" t="s">
        <v>4080</v>
      </c>
    </row>
    <row r="357" spans="1:7">
      <c r="A357" s="11">
        <v>45412</v>
      </c>
      <c r="B357" s="5">
        <v>167.84</v>
      </c>
      <c r="C357" s="5" t="s">
        <v>14262</v>
      </c>
      <c r="D357" s="5" t="s">
        <v>14656</v>
      </c>
      <c r="E357" s="5" t="s">
        <v>14657</v>
      </c>
      <c r="F357" s="5" t="s">
        <v>12123</v>
      </c>
      <c r="G357" s="5" t="s">
        <v>14658</v>
      </c>
    </row>
    <row r="358" spans="1:7">
      <c r="A358" s="11">
        <v>45411</v>
      </c>
      <c r="B358" s="5">
        <v>173.49</v>
      </c>
      <c r="C358" s="5" t="s">
        <v>4779</v>
      </c>
      <c r="D358" s="5" t="s">
        <v>14659</v>
      </c>
      <c r="E358" s="5" t="s">
        <v>14660</v>
      </c>
      <c r="F358" s="5" t="s">
        <v>8958</v>
      </c>
      <c r="G358" s="5" t="s">
        <v>11715</v>
      </c>
    </row>
    <row r="359" spans="1:7">
      <c r="A359" s="11">
        <v>45408</v>
      </c>
      <c r="B359" s="5">
        <v>167.22</v>
      </c>
      <c r="C359" s="5" t="s">
        <v>14661</v>
      </c>
      <c r="D359" s="5" t="s">
        <v>14662</v>
      </c>
      <c r="E359" s="5" t="s">
        <v>14663</v>
      </c>
      <c r="F359" s="5" t="s">
        <v>8633</v>
      </c>
      <c r="G359" s="5" t="s">
        <v>3033</v>
      </c>
    </row>
    <row r="360" spans="1:7">
      <c r="A360" s="11">
        <v>45407</v>
      </c>
      <c r="B360" s="5">
        <v>166.81</v>
      </c>
      <c r="C360" s="5" t="s">
        <v>14664</v>
      </c>
      <c r="D360" s="5" t="s">
        <v>14665</v>
      </c>
      <c r="E360" s="5" t="s">
        <v>12568</v>
      </c>
      <c r="F360" s="5" t="s">
        <v>13589</v>
      </c>
      <c r="G360" s="5" t="s">
        <v>8079</v>
      </c>
    </row>
    <row r="361" spans="1:7">
      <c r="A361" s="11">
        <v>45406</v>
      </c>
      <c r="B361" s="5">
        <v>164.33</v>
      </c>
      <c r="C361" s="5" t="s">
        <v>14073</v>
      </c>
      <c r="D361" s="5" t="s">
        <v>14666</v>
      </c>
      <c r="E361" s="5" t="s">
        <v>14667</v>
      </c>
      <c r="F361" s="5" t="s">
        <v>14668</v>
      </c>
      <c r="G361" s="5" t="s">
        <v>14669</v>
      </c>
    </row>
    <row r="362" spans="1:7">
      <c r="A362" s="11">
        <v>45405</v>
      </c>
      <c r="B362" s="5">
        <v>169.18</v>
      </c>
      <c r="C362" s="5" t="s">
        <v>14670</v>
      </c>
      <c r="D362" s="5" t="s">
        <v>14260</v>
      </c>
      <c r="E362" s="5" t="s">
        <v>14671</v>
      </c>
      <c r="F362" s="5" t="s">
        <v>9414</v>
      </c>
      <c r="G362" s="5" t="s">
        <v>2777</v>
      </c>
    </row>
    <row r="363" spans="1:7">
      <c r="A363" s="11">
        <v>45404</v>
      </c>
      <c r="B363" s="5">
        <v>170.48</v>
      </c>
      <c r="C363" s="5" t="s">
        <v>14279</v>
      </c>
      <c r="D363" s="5" t="s">
        <v>14672</v>
      </c>
      <c r="E363" s="5" t="s">
        <v>4328</v>
      </c>
      <c r="F363" s="5" t="s">
        <v>13009</v>
      </c>
      <c r="G363" s="5" t="s">
        <v>3199</v>
      </c>
    </row>
    <row r="364" spans="1:7">
      <c r="A364" s="11">
        <v>45401</v>
      </c>
      <c r="B364" s="5">
        <v>169.82</v>
      </c>
      <c r="C364" s="5" t="s">
        <v>4269</v>
      </c>
      <c r="D364" s="5" t="s">
        <v>14673</v>
      </c>
      <c r="E364" s="5" t="s">
        <v>14674</v>
      </c>
      <c r="F364" s="5" t="s">
        <v>13962</v>
      </c>
      <c r="G364" s="5" t="s">
        <v>2855</v>
      </c>
    </row>
    <row r="365" spans="1:7">
      <c r="A365" s="11">
        <v>45400</v>
      </c>
      <c r="B365" s="5">
        <v>170.23</v>
      </c>
      <c r="C365" s="5" t="s">
        <v>4362</v>
      </c>
      <c r="D365" s="5" t="s">
        <v>4434</v>
      </c>
      <c r="E365" s="5" t="s">
        <v>13782</v>
      </c>
      <c r="F365" s="5" t="s">
        <v>14520</v>
      </c>
      <c r="G365" s="5" t="s">
        <v>3465</v>
      </c>
    </row>
    <row r="366" spans="1:7">
      <c r="A366" s="11">
        <v>45399</v>
      </c>
      <c r="B366" s="5">
        <v>170.21</v>
      </c>
      <c r="C366" s="5" t="s">
        <v>4269</v>
      </c>
      <c r="D366" s="5" t="s">
        <v>14675</v>
      </c>
      <c r="E366" s="5" t="s">
        <v>14676</v>
      </c>
      <c r="F366" s="5" t="s">
        <v>9507</v>
      </c>
      <c r="G366" s="5" t="s">
        <v>3570</v>
      </c>
    </row>
    <row r="367" spans="1:7">
      <c r="A367" s="11">
        <v>45398</v>
      </c>
      <c r="B367" s="5">
        <v>170.55</v>
      </c>
      <c r="C367" s="5" t="s">
        <v>14677</v>
      </c>
      <c r="D367" s="5" t="s">
        <v>14253</v>
      </c>
      <c r="E367" s="5" t="s">
        <v>14678</v>
      </c>
      <c r="F367" s="5" t="s">
        <v>9170</v>
      </c>
      <c r="G367" s="5" t="s">
        <v>7344</v>
      </c>
    </row>
    <row r="368" spans="1:7">
      <c r="A368" s="11">
        <v>45397</v>
      </c>
      <c r="B368" s="5">
        <v>167.82</v>
      </c>
      <c r="C368" s="5" t="s">
        <v>14679</v>
      </c>
      <c r="D368" s="5" t="s">
        <v>14260</v>
      </c>
      <c r="E368" s="5" t="s">
        <v>14680</v>
      </c>
      <c r="F368" s="5" t="s">
        <v>11537</v>
      </c>
      <c r="G368" s="5" t="s">
        <v>6269</v>
      </c>
    </row>
    <row r="369" spans="1:7">
      <c r="A369" s="11">
        <v>45394</v>
      </c>
      <c r="B369" s="5">
        <v>169.55</v>
      </c>
      <c r="C369" s="5" t="s">
        <v>14681</v>
      </c>
      <c r="D369" s="5" t="s">
        <v>14682</v>
      </c>
      <c r="E369" s="5" t="s">
        <v>14683</v>
      </c>
      <c r="F369" s="5" t="s">
        <v>12073</v>
      </c>
      <c r="G369" s="5" t="s">
        <v>10201</v>
      </c>
    </row>
    <row r="370" spans="1:7">
      <c r="A370" s="11">
        <v>45393</v>
      </c>
      <c r="B370" s="5">
        <v>173.36</v>
      </c>
      <c r="C370" s="5" t="s">
        <v>14684</v>
      </c>
      <c r="D370" s="5" t="s">
        <v>14685</v>
      </c>
      <c r="E370" s="5" t="s">
        <v>4790</v>
      </c>
      <c r="F370" s="5" t="s">
        <v>9414</v>
      </c>
      <c r="G370" s="5" t="s">
        <v>8272</v>
      </c>
    </row>
    <row r="371" spans="1:7">
      <c r="A371" s="11">
        <v>45392</v>
      </c>
      <c r="B371" s="5">
        <v>174.63</v>
      </c>
      <c r="C371" s="5" t="s">
        <v>14686</v>
      </c>
      <c r="D371" s="5" t="s">
        <v>4837</v>
      </c>
      <c r="E371" s="5" t="s">
        <v>14687</v>
      </c>
      <c r="F371" s="5" t="s">
        <v>11770</v>
      </c>
      <c r="G371" s="5" t="s">
        <v>6328</v>
      </c>
    </row>
    <row r="372" spans="1:7">
      <c r="A372" s="11">
        <v>45391</v>
      </c>
      <c r="B372" s="5">
        <v>178.12</v>
      </c>
      <c r="C372" s="5" t="s">
        <v>14688</v>
      </c>
      <c r="D372" s="5" t="s">
        <v>14689</v>
      </c>
      <c r="E372" s="5" t="s">
        <v>14690</v>
      </c>
      <c r="F372" s="5" t="s">
        <v>14691</v>
      </c>
      <c r="G372" s="5" t="s">
        <v>8236</v>
      </c>
    </row>
    <row r="373" spans="1:7">
      <c r="A373" s="11">
        <v>45390</v>
      </c>
      <c r="B373" s="5">
        <v>181.56</v>
      </c>
      <c r="C373" s="5" t="s">
        <v>14209</v>
      </c>
      <c r="D373" s="5" t="s">
        <v>14692</v>
      </c>
      <c r="E373" s="5" t="s">
        <v>14693</v>
      </c>
      <c r="F373" s="5" t="s">
        <v>9161</v>
      </c>
      <c r="G373" s="5" t="s">
        <v>3916</v>
      </c>
    </row>
    <row r="374" spans="1:7">
      <c r="A374" s="11">
        <v>45387</v>
      </c>
      <c r="B374" s="5">
        <v>183.14</v>
      </c>
      <c r="C374" s="5" t="s">
        <v>14694</v>
      </c>
      <c r="D374" s="5" t="s">
        <v>4237</v>
      </c>
      <c r="E374" s="5" t="s">
        <v>4493</v>
      </c>
      <c r="F374" s="5" t="s">
        <v>11521</v>
      </c>
      <c r="G374" s="5" t="s">
        <v>3388</v>
      </c>
    </row>
    <row r="375" spans="1:7">
      <c r="A375" s="11">
        <v>45386</v>
      </c>
      <c r="B375" s="5">
        <v>183.29</v>
      </c>
      <c r="C375" s="5" t="s">
        <v>14695</v>
      </c>
      <c r="D375" s="5" t="s">
        <v>4507</v>
      </c>
      <c r="E375" s="5" t="s">
        <v>14696</v>
      </c>
      <c r="F375" s="5" t="s">
        <v>12617</v>
      </c>
      <c r="G375" s="5" t="s">
        <v>3393</v>
      </c>
    </row>
    <row r="376" spans="1:7">
      <c r="A376" s="11">
        <v>45385</v>
      </c>
      <c r="B376" s="5">
        <v>184.92</v>
      </c>
      <c r="C376" s="5" t="s">
        <v>14697</v>
      </c>
      <c r="D376" s="5" t="s">
        <v>14698</v>
      </c>
      <c r="E376" s="5" t="s">
        <v>14699</v>
      </c>
      <c r="F376" s="5" t="s">
        <v>11563</v>
      </c>
      <c r="G376" s="5" t="s">
        <v>12524</v>
      </c>
    </row>
    <row r="377" spans="1:7">
      <c r="A377" s="11">
        <v>45384</v>
      </c>
      <c r="B377" s="5">
        <v>188.04</v>
      </c>
      <c r="C377" s="5" t="s">
        <v>14700</v>
      </c>
      <c r="D377" s="5" t="s">
        <v>4691</v>
      </c>
      <c r="E377" s="5" t="s">
        <v>14701</v>
      </c>
      <c r="F377" s="5" t="s">
        <v>13467</v>
      </c>
      <c r="G377" s="5" t="s">
        <v>10079</v>
      </c>
    </row>
    <row r="378" spans="1:7">
      <c r="A378" s="11">
        <v>45383</v>
      </c>
      <c r="B378" s="5">
        <v>189.5</v>
      </c>
      <c r="C378" s="5" t="s">
        <v>14702</v>
      </c>
      <c r="D378" s="5" t="s">
        <v>14703</v>
      </c>
      <c r="E378" s="5" t="s">
        <v>14704</v>
      </c>
      <c r="F378" s="5" t="s">
        <v>14267</v>
      </c>
      <c r="G378" s="5" t="s">
        <v>13533</v>
      </c>
    </row>
    <row r="379" spans="1:7">
      <c r="A379" s="11">
        <v>45379</v>
      </c>
      <c r="B379" s="5">
        <v>192.99</v>
      </c>
      <c r="C379" s="5" t="s">
        <v>14705</v>
      </c>
      <c r="D379" s="5" t="s">
        <v>14706</v>
      </c>
      <c r="E379" s="5" t="s">
        <v>14707</v>
      </c>
      <c r="F379" s="5" t="s">
        <v>13310</v>
      </c>
      <c r="G379" s="5" t="s">
        <v>2978</v>
      </c>
    </row>
    <row r="380" spans="1:7">
      <c r="A380" s="11">
        <v>45378</v>
      </c>
      <c r="B380" s="5">
        <v>191.95</v>
      </c>
      <c r="C380" s="5" t="s">
        <v>14592</v>
      </c>
      <c r="D380" s="5" t="s">
        <v>14708</v>
      </c>
      <c r="E380" s="5" t="s">
        <v>14709</v>
      </c>
      <c r="F380" s="5" t="s">
        <v>8781</v>
      </c>
      <c r="G380" s="5" t="s">
        <v>8459</v>
      </c>
    </row>
    <row r="381" spans="1:7">
      <c r="A381" s="11">
        <v>45377</v>
      </c>
      <c r="B381" s="5">
        <v>187.5</v>
      </c>
      <c r="C381" s="5" t="s">
        <v>14710</v>
      </c>
      <c r="D381" s="5" t="s">
        <v>14711</v>
      </c>
      <c r="E381" s="5" t="s">
        <v>14712</v>
      </c>
      <c r="F381" s="5" t="s">
        <v>14713</v>
      </c>
      <c r="G381" s="5" t="s">
        <v>10676</v>
      </c>
    </row>
    <row r="382" spans="1:7">
      <c r="A382" s="11">
        <v>45376</v>
      </c>
      <c r="B382" s="5">
        <v>191.41</v>
      </c>
      <c r="C382" s="5" t="s">
        <v>14714</v>
      </c>
      <c r="D382" s="5" t="s">
        <v>14715</v>
      </c>
      <c r="E382" s="5" t="s">
        <v>4734</v>
      </c>
      <c r="F382" s="5" t="s">
        <v>7455</v>
      </c>
      <c r="G382" s="5" t="s">
        <v>4397</v>
      </c>
    </row>
    <row r="383" spans="1:7">
      <c r="A383" s="11">
        <v>45373</v>
      </c>
      <c r="B383" s="5">
        <v>188.85</v>
      </c>
      <c r="C383" s="5" t="s">
        <v>14716</v>
      </c>
      <c r="D383" s="5" t="s">
        <v>14717</v>
      </c>
      <c r="E383" s="5" t="s">
        <v>4696</v>
      </c>
      <c r="F383" s="5" t="s">
        <v>8853</v>
      </c>
      <c r="G383" s="5" t="s">
        <v>2748</v>
      </c>
    </row>
    <row r="384" spans="1:7">
      <c r="A384" s="11">
        <v>45372</v>
      </c>
      <c r="B384" s="5">
        <v>187.7</v>
      </c>
      <c r="C384" s="5" t="s">
        <v>14718</v>
      </c>
      <c r="D384" s="5" t="s">
        <v>4726</v>
      </c>
      <c r="E384" s="5" t="s">
        <v>14719</v>
      </c>
      <c r="F384" s="5" t="s">
        <v>12546</v>
      </c>
      <c r="G384" s="5" t="s">
        <v>2782</v>
      </c>
    </row>
    <row r="385" spans="1:7">
      <c r="A385" s="11">
        <v>45371</v>
      </c>
      <c r="B385" s="5">
        <v>187.78</v>
      </c>
      <c r="C385" s="5" t="s">
        <v>14578</v>
      </c>
      <c r="D385" s="5" t="s">
        <v>4225</v>
      </c>
      <c r="E385" s="5" t="s">
        <v>14720</v>
      </c>
      <c r="F385" s="5" t="s">
        <v>14721</v>
      </c>
      <c r="G385" s="5" t="s">
        <v>8026</v>
      </c>
    </row>
    <row r="386" spans="1:7">
      <c r="A386" s="11">
        <v>45370</v>
      </c>
      <c r="B386" s="5">
        <v>181.14</v>
      </c>
      <c r="C386" s="5" t="s">
        <v>14193</v>
      </c>
      <c r="D386" s="5" t="s">
        <v>14217</v>
      </c>
      <c r="E386" s="5" t="s">
        <v>14722</v>
      </c>
      <c r="F386" s="5" t="s">
        <v>9800</v>
      </c>
      <c r="G386" s="5" t="s">
        <v>4340</v>
      </c>
    </row>
    <row r="387" spans="1:7">
      <c r="A387" s="11">
        <v>45369</v>
      </c>
      <c r="B387" s="5">
        <v>179.84</v>
      </c>
      <c r="C387" s="5" t="s">
        <v>14723</v>
      </c>
      <c r="D387" s="5" t="s">
        <v>14724</v>
      </c>
      <c r="E387" s="5" t="s">
        <v>14725</v>
      </c>
      <c r="F387" s="5" t="s">
        <v>9771</v>
      </c>
      <c r="G387" s="5" t="s">
        <v>4809</v>
      </c>
    </row>
    <row r="388" spans="1:7">
      <c r="A388" s="11">
        <v>45366</v>
      </c>
      <c r="B388" s="5">
        <v>182.53</v>
      </c>
      <c r="C388" s="5" t="s">
        <v>14726</v>
      </c>
      <c r="D388" s="5" t="s">
        <v>14727</v>
      </c>
      <c r="E388" s="5" t="s">
        <v>14728</v>
      </c>
      <c r="F388" s="5" t="s">
        <v>9420</v>
      </c>
      <c r="G388" s="5" t="s">
        <v>7049</v>
      </c>
    </row>
    <row r="389" spans="1:7">
      <c r="A389" s="11">
        <v>45365</v>
      </c>
      <c r="B389" s="5">
        <v>181.15</v>
      </c>
      <c r="C389" s="5" t="s">
        <v>14214</v>
      </c>
      <c r="D389" s="5" t="s">
        <v>14729</v>
      </c>
      <c r="E389" s="5" t="s">
        <v>14730</v>
      </c>
      <c r="F389" s="5" t="s">
        <v>11813</v>
      </c>
      <c r="G389" s="5" t="s">
        <v>4456</v>
      </c>
    </row>
    <row r="390" spans="1:7">
      <c r="A390" s="11">
        <v>45364</v>
      </c>
      <c r="B390" s="5">
        <v>182.35</v>
      </c>
      <c r="C390" s="5" t="s">
        <v>14731</v>
      </c>
      <c r="D390" s="5" t="s">
        <v>14732</v>
      </c>
      <c r="E390" s="5" t="s">
        <v>14733</v>
      </c>
      <c r="F390" s="5" t="s">
        <v>8614</v>
      </c>
      <c r="G390" s="5" t="s">
        <v>3547</v>
      </c>
    </row>
    <row r="391" spans="1:7">
      <c r="A391" s="11">
        <v>45363</v>
      </c>
      <c r="B391" s="5">
        <v>184.24</v>
      </c>
      <c r="C391" s="5" t="s">
        <v>14203</v>
      </c>
      <c r="D391" s="5" t="s">
        <v>14734</v>
      </c>
      <c r="E391" s="5" t="s">
        <v>14731</v>
      </c>
      <c r="F391" s="5" t="s">
        <v>8195</v>
      </c>
      <c r="G391" s="5" t="s">
        <v>14735</v>
      </c>
    </row>
    <row r="392" spans="1:7">
      <c r="A392" s="11">
        <v>45362</v>
      </c>
      <c r="B392" s="5">
        <v>192.49</v>
      </c>
      <c r="C392" s="5" t="s">
        <v>14736</v>
      </c>
      <c r="D392" s="5" t="s">
        <v>14737</v>
      </c>
      <c r="E392" s="5" t="s">
        <v>14738</v>
      </c>
      <c r="F392" s="5" t="s">
        <v>5201</v>
      </c>
      <c r="G392" s="5" t="s">
        <v>3125</v>
      </c>
    </row>
    <row r="393" spans="1:7">
      <c r="A393" s="11">
        <v>45359</v>
      </c>
      <c r="B393" s="5">
        <v>198.49</v>
      </c>
      <c r="C393" s="5" t="s">
        <v>14739</v>
      </c>
      <c r="D393" s="5" t="s">
        <v>14740</v>
      </c>
      <c r="E393" s="5" t="s">
        <v>14741</v>
      </c>
      <c r="F393" s="5" t="s">
        <v>13454</v>
      </c>
      <c r="G393" s="5" t="s">
        <v>7236</v>
      </c>
    </row>
    <row r="394" spans="1:7">
      <c r="A394" s="11">
        <v>45358</v>
      </c>
      <c r="B394" s="5">
        <v>203.03</v>
      </c>
      <c r="C394" s="5" t="s">
        <v>3240</v>
      </c>
      <c r="D394" s="5" t="s">
        <v>14742</v>
      </c>
      <c r="E394" s="5" t="s">
        <v>3070</v>
      </c>
      <c r="F394" s="5" t="s">
        <v>8866</v>
      </c>
      <c r="G394" s="5" t="s">
        <v>4677</v>
      </c>
    </row>
    <row r="395" spans="1:7">
      <c r="A395" s="11">
        <v>45357</v>
      </c>
      <c r="B395" s="5">
        <v>201</v>
      </c>
      <c r="C395" s="5" t="s">
        <v>14009</v>
      </c>
      <c r="D395" s="5" t="s">
        <v>14743</v>
      </c>
      <c r="E395" s="5" t="s">
        <v>14744</v>
      </c>
      <c r="F395" s="5" t="s">
        <v>13931</v>
      </c>
      <c r="G395" s="5" t="s">
        <v>2950</v>
      </c>
    </row>
    <row r="396" spans="1:7">
      <c r="A396" s="11">
        <v>45356</v>
      </c>
      <c r="B396" s="5">
        <v>201.14</v>
      </c>
      <c r="C396" s="5" t="s">
        <v>14745</v>
      </c>
      <c r="D396" s="5" t="s">
        <v>14746</v>
      </c>
      <c r="E396" s="5" t="s">
        <v>14747</v>
      </c>
      <c r="F396" s="5" t="s">
        <v>9358</v>
      </c>
      <c r="G396" s="5" t="s">
        <v>4737</v>
      </c>
    </row>
    <row r="397" spans="1:7">
      <c r="A397" s="11">
        <v>45355</v>
      </c>
      <c r="B397" s="5">
        <v>200.54</v>
      </c>
      <c r="C397" s="5" t="s">
        <v>14748</v>
      </c>
      <c r="D397" s="5" t="s">
        <v>14749</v>
      </c>
      <c r="E397" s="5" t="s">
        <v>14750</v>
      </c>
      <c r="F397" s="5" t="s">
        <v>8633</v>
      </c>
      <c r="G397" s="5" t="s">
        <v>3957</v>
      </c>
    </row>
    <row r="398" spans="1:7">
      <c r="A398" s="11">
        <v>45352</v>
      </c>
      <c r="B398" s="5">
        <v>200</v>
      </c>
      <c r="C398" s="5" t="s">
        <v>13977</v>
      </c>
      <c r="D398" s="5" t="s">
        <v>14751</v>
      </c>
      <c r="E398" s="5" t="s">
        <v>14752</v>
      </c>
      <c r="F398" s="5" t="s">
        <v>14753</v>
      </c>
      <c r="G398" s="5" t="s">
        <v>4271</v>
      </c>
    </row>
    <row r="399" spans="1:7">
      <c r="A399" s="11">
        <v>45351</v>
      </c>
      <c r="B399" s="5">
        <v>203.72</v>
      </c>
      <c r="C399" s="5" t="s">
        <v>14754</v>
      </c>
      <c r="D399" s="5" t="s">
        <v>14755</v>
      </c>
      <c r="E399" s="5" t="s">
        <v>14756</v>
      </c>
      <c r="F399" s="5" t="s">
        <v>8377</v>
      </c>
      <c r="G399" s="5" t="s">
        <v>3398</v>
      </c>
    </row>
    <row r="400" spans="1:7">
      <c r="A400" s="11">
        <v>45350</v>
      </c>
      <c r="B400" s="5">
        <v>207</v>
      </c>
      <c r="C400" s="5" t="s">
        <v>14757</v>
      </c>
      <c r="D400" s="5" t="s">
        <v>14758</v>
      </c>
      <c r="E400" s="5" t="s">
        <v>13963</v>
      </c>
      <c r="F400" s="5" t="s">
        <v>9551</v>
      </c>
      <c r="G400" s="5" t="s">
        <v>14759</v>
      </c>
    </row>
    <row r="401" spans="1:7">
      <c r="A401" s="11">
        <v>45349</v>
      </c>
      <c r="B401" s="5">
        <v>201.4</v>
      </c>
      <c r="C401" s="5" t="s">
        <v>14760</v>
      </c>
      <c r="D401" s="5" t="s">
        <v>14761</v>
      </c>
      <c r="E401" s="5" t="s">
        <v>14762</v>
      </c>
      <c r="F401" s="5" t="s">
        <v>14603</v>
      </c>
      <c r="G401" s="5" t="s">
        <v>5738</v>
      </c>
    </row>
    <row r="402" spans="1:7">
      <c r="A402" s="11">
        <v>45348</v>
      </c>
      <c r="B402" s="5">
        <v>200.54</v>
      </c>
      <c r="C402" s="5" t="s">
        <v>14763</v>
      </c>
      <c r="D402" s="5" t="s">
        <v>3127</v>
      </c>
      <c r="E402" s="5" t="s">
        <v>3011</v>
      </c>
      <c r="F402" s="5" t="s">
        <v>14764</v>
      </c>
      <c r="G402" s="5" t="s">
        <v>2842</v>
      </c>
    </row>
    <row r="403" spans="1:7">
      <c r="A403" s="11">
        <v>45345</v>
      </c>
      <c r="B403" s="5">
        <v>200.83</v>
      </c>
      <c r="C403" s="5" t="s">
        <v>14765</v>
      </c>
      <c r="D403" s="5" t="s">
        <v>14766</v>
      </c>
      <c r="E403" s="5" t="s">
        <v>14767</v>
      </c>
      <c r="F403" s="5" t="s">
        <v>9343</v>
      </c>
      <c r="G403" s="5" t="s">
        <v>3736</v>
      </c>
    </row>
    <row r="404" spans="1:7">
      <c r="A404" s="11">
        <v>45344</v>
      </c>
      <c r="B404" s="5">
        <v>201.5</v>
      </c>
      <c r="C404" s="5" t="s">
        <v>14761</v>
      </c>
      <c r="D404" s="5" t="s">
        <v>3188</v>
      </c>
      <c r="E404" s="5" t="s">
        <v>14768</v>
      </c>
      <c r="F404" s="5" t="s">
        <v>12617</v>
      </c>
      <c r="G404" s="5" t="s">
        <v>5261</v>
      </c>
    </row>
    <row r="405" spans="1:7">
      <c r="A405" s="11">
        <v>45343</v>
      </c>
      <c r="B405" s="5">
        <v>201.57</v>
      </c>
      <c r="C405" s="5" t="s">
        <v>14769</v>
      </c>
      <c r="D405" s="5" t="s">
        <v>14770</v>
      </c>
      <c r="E405" s="5" t="s">
        <v>14771</v>
      </c>
      <c r="F405" s="5" t="s">
        <v>13933</v>
      </c>
      <c r="G405" s="5" t="s">
        <v>3793</v>
      </c>
    </row>
    <row r="406" spans="1:7">
      <c r="A406" s="11">
        <v>45342</v>
      </c>
      <c r="B406" s="5">
        <v>203.37</v>
      </c>
      <c r="C406" s="5" t="s">
        <v>14772</v>
      </c>
      <c r="D406" s="5" t="s">
        <v>14773</v>
      </c>
      <c r="E406" s="5" t="s">
        <v>14774</v>
      </c>
      <c r="F406" s="5" t="s">
        <v>13211</v>
      </c>
      <c r="G406" s="5" t="s">
        <v>2822</v>
      </c>
    </row>
    <row r="407" spans="1:7">
      <c r="A407" s="11">
        <v>45338</v>
      </c>
      <c r="B407" s="5">
        <v>203.89</v>
      </c>
      <c r="C407" s="5" t="s">
        <v>14775</v>
      </c>
      <c r="D407" s="5" t="s">
        <v>14776</v>
      </c>
      <c r="E407" s="5" t="s">
        <v>14777</v>
      </c>
      <c r="F407" s="5" t="s">
        <v>11499</v>
      </c>
      <c r="G407" s="5" t="s">
        <v>3906</v>
      </c>
    </row>
    <row r="408" spans="1:7">
      <c r="A408" s="11">
        <v>45337</v>
      </c>
      <c r="B408" s="5">
        <v>205.33</v>
      </c>
      <c r="C408" s="5" t="s">
        <v>14778</v>
      </c>
      <c r="D408" s="5" t="s">
        <v>14779</v>
      </c>
      <c r="E408" s="5" t="s">
        <v>2886</v>
      </c>
      <c r="F408" s="5" t="s">
        <v>14780</v>
      </c>
      <c r="G408" s="5" t="s">
        <v>11597</v>
      </c>
    </row>
    <row r="409" spans="1:7">
      <c r="A409" s="11">
        <v>45336</v>
      </c>
      <c r="B409" s="5">
        <v>203.38</v>
      </c>
      <c r="C409" s="5" t="s">
        <v>14781</v>
      </c>
      <c r="D409" s="5" t="s">
        <v>14782</v>
      </c>
      <c r="E409" s="5" t="s">
        <v>14783</v>
      </c>
      <c r="F409" s="5" t="s">
        <v>11549</v>
      </c>
      <c r="G409" s="5" t="s">
        <v>3335</v>
      </c>
    </row>
    <row r="410" spans="1:7">
      <c r="A410" s="11">
        <v>45335</v>
      </c>
      <c r="B410" s="5">
        <v>204.46</v>
      </c>
      <c r="C410" s="5" t="s">
        <v>3986</v>
      </c>
      <c r="D410" s="5" t="s">
        <v>10247</v>
      </c>
      <c r="E410" s="5" t="s">
        <v>14784</v>
      </c>
      <c r="F410" s="5" t="s">
        <v>8490</v>
      </c>
      <c r="G410" s="5" t="s">
        <v>10297</v>
      </c>
    </row>
    <row r="411" spans="1:7">
      <c r="A411" s="11">
        <v>45334</v>
      </c>
      <c r="B411" s="5">
        <v>209.33</v>
      </c>
      <c r="C411" s="5" t="s">
        <v>14785</v>
      </c>
      <c r="D411" s="5" t="s">
        <v>14786</v>
      </c>
      <c r="E411" s="5" t="s">
        <v>14787</v>
      </c>
      <c r="F411" s="5" t="s">
        <v>14788</v>
      </c>
      <c r="G411" s="5" t="s">
        <v>2924</v>
      </c>
    </row>
    <row r="412" spans="1:7">
      <c r="A412" s="11">
        <v>45331</v>
      </c>
      <c r="B412" s="5">
        <v>209.2</v>
      </c>
      <c r="C412" s="5" t="s">
        <v>3147</v>
      </c>
      <c r="D412" s="5" t="s">
        <v>3248</v>
      </c>
      <c r="E412" s="5" t="s">
        <v>14007</v>
      </c>
      <c r="F412" s="5" t="s">
        <v>14624</v>
      </c>
      <c r="G412" s="5" t="s">
        <v>4729</v>
      </c>
    </row>
    <row r="413" spans="1:7">
      <c r="A413" s="11">
        <v>45330</v>
      </c>
      <c r="B413" s="5">
        <v>209.22</v>
      </c>
      <c r="C413" s="5" t="s">
        <v>2952</v>
      </c>
      <c r="D413" s="5" t="s">
        <v>14789</v>
      </c>
      <c r="E413" s="5" t="s">
        <v>14790</v>
      </c>
      <c r="F413" s="5" t="s">
        <v>8405</v>
      </c>
      <c r="G413" s="5" t="s">
        <v>3408</v>
      </c>
    </row>
    <row r="414" spans="1:7">
      <c r="A414" s="11">
        <v>45329</v>
      </c>
      <c r="B414" s="5">
        <v>211.92</v>
      </c>
      <c r="C414" s="5" t="s">
        <v>14791</v>
      </c>
      <c r="D414" s="5" t="s">
        <v>14792</v>
      </c>
      <c r="E414" s="5" t="s">
        <v>14793</v>
      </c>
      <c r="F414" s="5" t="s">
        <v>8692</v>
      </c>
      <c r="G414" s="5" t="s">
        <v>2860</v>
      </c>
    </row>
    <row r="415" spans="1:7">
      <c r="A415" s="11">
        <v>45328</v>
      </c>
      <c r="B415" s="5">
        <v>208.58</v>
      </c>
      <c r="C415" s="5" t="s">
        <v>14794</v>
      </c>
      <c r="D415" s="5" t="s">
        <v>4105</v>
      </c>
      <c r="E415" s="5" t="s">
        <v>14795</v>
      </c>
      <c r="F415" s="5" t="s">
        <v>12770</v>
      </c>
      <c r="G415" s="5" t="s">
        <v>3678</v>
      </c>
    </row>
    <row r="416" spans="1:7">
      <c r="A416" s="11">
        <v>45327</v>
      </c>
      <c r="B416" s="5">
        <v>206.63</v>
      </c>
      <c r="C416" s="5" t="s">
        <v>14796</v>
      </c>
      <c r="D416" s="5" t="s">
        <v>14797</v>
      </c>
      <c r="E416" s="5" t="s">
        <v>14761</v>
      </c>
      <c r="F416" s="5" t="s">
        <v>13883</v>
      </c>
      <c r="G416" s="5" t="s">
        <v>5405</v>
      </c>
    </row>
    <row r="417" spans="1:7">
      <c r="A417" s="11">
        <v>45324</v>
      </c>
      <c r="B417" s="5">
        <v>209.38</v>
      </c>
      <c r="C417" s="5" t="s">
        <v>14798</v>
      </c>
      <c r="D417" s="5" t="s">
        <v>3152</v>
      </c>
      <c r="E417" s="5" t="s">
        <v>14799</v>
      </c>
      <c r="F417" s="5" t="s">
        <v>8474</v>
      </c>
      <c r="G417" s="5" t="s">
        <v>3570</v>
      </c>
    </row>
    <row r="418" spans="1:7">
      <c r="A418" s="11">
        <v>45323</v>
      </c>
      <c r="B418" s="5">
        <v>209.81</v>
      </c>
      <c r="C418" s="5" t="s">
        <v>14800</v>
      </c>
      <c r="D418" s="5" t="s">
        <v>14801</v>
      </c>
      <c r="E418" s="5" t="s">
        <v>14802</v>
      </c>
      <c r="F418" s="5" t="s">
        <v>12907</v>
      </c>
      <c r="G418" s="5" t="s">
        <v>4513</v>
      </c>
    </row>
    <row r="419" spans="1:7">
      <c r="A419" s="11">
        <v>45322</v>
      </c>
      <c r="B419" s="5">
        <v>211.04</v>
      </c>
      <c r="C419" s="5" t="s">
        <v>14803</v>
      </c>
      <c r="D419" s="5" t="s">
        <v>14792</v>
      </c>
      <c r="E419" s="5" t="s">
        <v>14804</v>
      </c>
      <c r="F419" s="5" t="s">
        <v>14805</v>
      </c>
      <c r="G419" s="5" t="s">
        <v>14806</v>
      </c>
    </row>
    <row r="420" spans="1:7">
      <c r="A420" s="11">
        <v>45321</v>
      </c>
      <c r="B420" s="5">
        <v>200.44</v>
      </c>
      <c r="C420" s="5" t="s">
        <v>14807</v>
      </c>
      <c r="D420" s="5" t="s">
        <v>14808</v>
      </c>
      <c r="E420" s="5" t="s">
        <v>14809</v>
      </c>
      <c r="F420" s="5" t="s">
        <v>8260</v>
      </c>
      <c r="G420" s="5" t="s">
        <v>3134</v>
      </c>
    </row>
    <row r="421" spans="1:7">
      <c r="A421" s="11">
        <v>45320</v>
      </c>
      <c r="B421" s="5">
        <v>205.19</v>
      </c>
      <c r="C421" s="5" t="s">
        <v>14810</v>
      </c>
      <c r="D421" s="5" t="s">
        <v>3132</v>
      </c>
      <c r="E421" s="5" t="s">
        <v>14811</v>
      </c>
      <c r="F421" s="5" t="s">
        <v>13792</v>
      </c>
      <c r="G421" s="5" t="s">
        <v>2842</v>
      </c>
    </row>
    <row r="422" spans="1:7">
      <c r="A422" s="11">
        <v>45317</v>
      </c>
      <c r="B422" s="5">
        <v>205.47</v>
      </c>
      <c r="C422" s="5" t="s">
        <v>14812</v>
      </c>
      <c r="D422" s="5" t="s">
        <v>3165</v>
      </c>
      <c r="E422" s="5" t="s">
        <v>3077</v>
      </c>
      <c r="F422" s="5" t="s">
        <v>12060</v>
      </c>
      <c r="G422" s="5" t="s">
        <v>159</v>
      </c>
    </row>
    <row r="423" spans="1:7">
      <c r="A423" s="11">
        <v>45316</v>
      </c>
      <c r="B423" s="5">
        <v>201.88</v>
      </c>
      <c r="C423" s="5" t="s">
        <v>14813</v>
      </c>
      <c r="D423" s="5" t="s">
        <v>14814</v>
      </c>
      <c r="E423" s="5" t="s">
        <v>14815</v>
      </c>
      <c r="F423" s="5" t="s">
        <v>14816</v>
      </c>
      <c r="G423" s="5" t="s">
        <v>14817</v>
      </c>
    </row>
    <row r="424" spans="1:7">
      <c r="A424" s="11">
        <v>45315</v>
      </c>
      <c r="B424" s="5">
        <v>214.13</v>
      </c>
      <c r="C424" s="5" t="s">
        <v>14818</v>
      </c>
      <c r="D424" s="5" t="s">
        <v>4123</v>
      </c>
      <c r="E424" s="5" t="s">
        <v>14819</v>
      </c>
      <c r="F424" s="5" t="s">
        <v>9690</v>
      </c>
      <c r="G424" s="5" t="s">
        <v>4157</v>
      </c>
    </row>
    <row r="425" spans="1:7">
      <c r="A425" s="11">
        <v>45314</v>
      </c>
      <c r="B425" s="5">
        <v>211.5</v>
      </c>
      <c r="C425" s="5" t="s">
        <v>14820</v>
      </c>
      <c r="D425" s="5" t="s">
        <v>10192</v>
      </c>
      <c r="E425" s="5" t="s">
        <v>14821</v>
      </c>
      <c r="F425" s="5" t="s">
        <v>8863</v>
      </c>
      <c r="G425" s="5" t="s">
        <v>6900</v>
      </c>
    </row>
    <row r="426" spans="1:7">
      <c r="A426" s="11">
        <v>45313</v>
      </c>
      <c r="B426" s="5">
        <v>214.93</v>
      </c>
      <c r="C426" s="5" t="s">
        <v>14822</v>
      </c>
      <c r="D426" s="5" t="s">
        <v>14823</v>
      </c>
      <c r="E426" s="5" t="s">
        <v>3145</v>
      </c>
      <c r="F426" s="5" t="s">
        <v>9334</v>
      </c>
      <c r="G426" s="5" t="s">
        <v>2782</v>
      </c>
    </row>
    <row r="427" spans="1:7">
      <c r="A427" s="11">
        <v>45310</v>
      </c>
      <c r="B427" s="5">
        <v>215.02</v>
      </c>
      <c r="C427" s="5" t="s">
        <v>14824</v>
      </c>
      <c r="D427" s="5" t="s">
        <v>14825</v>
      </c>
      <c r="E427" s="5" t="s">
        <v>14826</v>
      </c>
      <c r="F427" s="5" t="s">
        <v>6203</v>
      </c>
      <c r="G427" s="5" t="s">
        <v>3647</v>
      </c>
    </row>
    <row r="428" spans="1:7">
      <c r="A428" s="11">
        <v>45309</v>
      </c>
      <c r="B428" s="5">
        <v>211.61</v>
      </c>
      <c r="C428" s="5" t="s">
        <v>14827</v>
      </c>
      <c r="D428" s="5" t="s">
        <v>14828</v>
      </c>
      <c r="E428" s="5" t="s">
        <v>14829</v>
      </c>
      <c r="F428" s="5" t="s">
        <v>14830</v>
      </c>
      <c r="G428" s="5" t="s">
        <v>14831</v>
      </c>
    </row>
    <row r="429" spans="1:7">
      <c r="A429" s="11">
        <v>45308</v>
      </c>
      <c r="B429" s="5">
        <v>203.06</v>
      </c>
      <c r="C429" s="5" t="s">
        <v>14832</v>
      </c>
      <c r="D429" s="5" t="s">
        <v>10264</v>
      </c>
      <c r="E429" s="5" t="s">
        <v>14833</v>
      </c>
      <c r="F429" s="5" t="s">
        <v>5287</v>
      </c>
      <c r="G429" s="5" t="s">
        <v>2827</v>
      </c>
    </row>
    <row r="430" spans="1:7">
      <c r="A430" s="11">
        <v>45307</v>
      </c>
      <c r="B430" s="5">
        <v>200.52</v>
      </c>
      <c r="C430" s="5" t="s">
        <v>14834</v>
      </c>
      <c r="D430" s="5" t="s">
        <v>14005</v>
      </c>
      <c r="E430" s="5" t="s">
        <v>14748</v>
      </c>
      <c r="F430" s="5" t="s">
        <v>14835</v>
      </c>
      <c r="G430" s="5" t="s">
        <v>14836</v>
      </c>
    </row>
    <row r="431" spans="1:7">
      <c r="A431" s="11">
        <v>45303</v>
      </c>
      <c r="B431" s="5">
        <v>217.7</v>
      </c>
      <c r="C431" s="5" t="s">
        <v>14837</v>
      </c>
      <c r="D431" s="5" t="s">
        <v>14838</v>
      </c>
      <c r="E431" s="5" t="s">
        <v>14839</v>
      </c>
      <c r="F431" s="5" t="s">
        <v>13823</v>
      </c>
      <c r="G431" s="5" t="s">
        <v>5893</v>
      </c>
    </row>
    <row r="432" spans="1:7">
      <c r="A432" s="11">
        <v>45302</v>
      </c>
      <c r="B432" s="5">
        <v>222.66</v>
      </c>
      <c r="C432" s="5" t="s">
        <v>14840</v>
      </c>
      <c r="D432" s="5" t="s">
        <v>14841</v>
      </c>
      <c r="E432" s="5" t="s">
        <v>14842</v>
      </c>
      <c r="F432" s="5" t="s">
        <v>14843</v>
      </c>
      <c r="G432" s="5" t="s">
        <v>11795</v>
      </c>
    </row>
    <row r="433" spans="1:7">
      <c r="A433" s="11">
        <v>45301</v>
      </c>
      <c r="B433" s="5">
        <v>227.84</v>
      </c>
      <c r="C433" s="5" t="s">
        <v>14844</v>
      </c>
      <c r="D433" s="5" t="s">
        <v>14845</v>
      </c>
      <c r="E433" s="5" t="s">
        <v>4050</v>
      </c>
      <c r="F433" s="5" t="s">
        <v>8604</v>
      </c>
      <c r="G433" s="5" t="s">
        <v>6161</v>
      </c>
    </row>
    <row r="434" spans="1:7">
      <c r="A434" s="11">
        <v>45300</v>
      </c>
      <c r="B434" s="5">
        <v>225.76</v>
      </c>
      <c r="C434" s="5" t="s">
        <v>3943</v>
      </c>
      <c r="D434" s="5" t="s">
        <v>9950</v>
      </c>
      <c r="E434" s="5" t="s">
        <v>14846</v>
      </c>
      <c r="F434" s="5" t="s">
        <v>14847</v>
      </c>
      <c r="G434" s="5" t="s">
        <v>3708</v>
      </c>
    </row>
    <row r="435" spans="1:7">
      <c r="A435" s="11">
        <v>45299</v>
      </c>
      <c r="B435" s="5">
        <v>229</v>
      </c>
      <c r="C435" s="5" t="s">
        <v>3826</v>
      </c>
      <c r="D435" s="5" t="s">
        <v>3787</v>
      </c>
      <c r="E435" s="5" t="s">
        <v>14848</v>
      </c>
      <c r="F435" s="5" t="s">
        <v>14849</v>
      </c>
      <c r="G435" s="5" t="s">
        <v>14850</v>
      </c>
    </row>
    <row r="436" spans="1:7">
      <c r="A436" s="11">
        <v>45296</v>
      </c>
      <c r="B436" s="5">
        <v>249</v>
      </c>
      <c r="C436" s="5" t="s">
        <v>11157</v>
      </c>
      <c r="D436" s="5" t="s">
        <v>14851</v>
      </c>
      <c r="E436" s="5" t="s">
        <v>11157</v>
      </c>
      <c r="F436" s="5" t="s">
        <v>9944</v>
      </c>
      <c r="G436" s="5" t="s">
        <v>3985</v>
      </c>
    </row>
    <row r="437" spans="1:7">
      <c r="A437" s="11">
        <v>45295</v>
      </c>
      <c r="B437" s="5">
        <v>244.94</v>
      </c>
      <c r="C437" s="5" t="s">
        <v>14852</v>
      </c>
      <c r="D437" s="5" t="s">
        <v>14853</v>
      </c>
      <c r="E437" s="5" t="s">
        <v>3567</v>
      </c>
      <c r="F437" s="5" t="s">
        <v>12691</v>
      </c>
      <c r="G437" s="5" t="s">
        <v>3100</v>
      </c>
    </row>
    <row r="438" spans="1:7">
      <c r="A438" s="11">
        <v>45294</v>
      </c>
      <c r="B438" s="5">
        <v>243.91</v>
      </c>
      <c r="C438" s="5" t="s">
        <v>14854</v>
      </c>
      <c r="D438" s="5" t="s">
        <v>14855</v>
      </c>
      <c r="E438" s="5" t="s">
        <v>14856</v>
      </c>
      <c r="F438" s="5" t="s">
        <v>13406</v>
      </c>
      <c r="G438" s="5" t="s">
        <v>11686</v>
      </c>
    </row>
    <row r="439" spans="1:7">
      <c r="A439" s="11">
        <v>45293</v>
      </c>
      <c r="B439" s="5">
        <v>251.76</v>
      </c>
      <c r="C439" s="5" t="s">
        <v>14857</v>
      </c>
      <c r="D439" s="5" t="s">
        <v>14858</v>
      </c>
      <c r="E439" s="5" t="s">
        <v>14859</v>
      </c>
      <c r="F439" s="5" t="s">
        <v>13117</v>
      </c>
      <c r="G439" s="5" t="s">
        <v>14396</v>
      </c>
    </row>
    <row r="440" spans="1:7">
      <c r="A440" s="11">
        <v>45289</v>
      </c>
      <c r="B440" s="5">
        <v>260.66000000000003</v>
      </c>
      <c r="C440" s="5" t="s">
        <v>14860</v>
      </c>
      <c r="D440" s="5" t="s">
        <v>11072</v>
      </c>
      <c r="E440" s="5" t="s">
        <v>14861</v>
      </c>
      <c r="F440" s="5" t="s">
        <v>14862</v>
      </c>
      <c r="G440" s="5" t="s">
        <v>3762</v>
      </c>
    </row>
    <row r="441" spans="1:7">
      <c r="A441" s="11">
        <v>45288</v>
      </c>
      <c r="B441" s="5">
        <v>260.35000000000002</v>
      </c>
      <c r="C441" s="5" t="s">
        <v>14863</v>
      </c>
      <c r="D441" s="5" t="s">
        <v>14864</v>
      </c>
      <c r="E441" s="5" t="s">
        <v>14865</v>
      </c>
      <c r="F441" s="5" t="s">
        <v>9027</v>
      </c>
      <c r="G441" s="5" t="s">
        <v>3490</v>
      </c>
    </row>
    <row r="442" spans="1:7">
      <c r="A442" s="11">
        <v>45287</v>
      </c>
      <c r="B442" s="5">
        <v>262.10000000000002</v>
      </c>
      <c r="C442" s="5" t="s">
        <v>11322</v>
      </c>
      <c r="D442" s="5" t="s">
        <v>14866</v>
      </c>
      <c r="E442" s="5" t="s">
        <v>14867</v>
      </c>
      <c r="F442" s="5" t="s">
        <v>14868</v>
      </c>
      <c r="G442" s="5" t="s">
        <v>2822</v>
      </c>
    </row>
    <row r="443" spans="1:7">
      <c r="A443" s="11">
        <v>45286</v>
      </c>
      <c r="B443" s="5">
        <v>262.79000000000002</v>
      </c>
      <c r="C443" s="5" t="s">
        <v>14869</v>
      </c>
      <c r="D443" s="5" t="s">
        <v>14870</v>
      </c>
      <c r="E443" s="5" t="s">
        <v>11122</v>
      </c>
      <c r="F443" s="5" t="s">
        <v>14871</v>
      </c>
      <c r="G443" s="5" t="s">
        <v>2807</v>
      </c>
    </row>
    <row r="444" spans="1:7">
      <c r="A444" s="11">
        <v>45282</v>
      </c>
      <c r="B444" s="5">
        <v>260.44</v>
      </c>
      <c r="C444" s="5" t="s">
        <v>14872</v>
      </c>
      <c r="D444" s="5" t="s">
        <v>11026</v>
      </c>
      <c r="E444" s="5" t="s">
        <v>14873</v>
      </c>
      <c r="F444" s="5" t="s">
        <v>14874</v>
      </c>
      <c r="G444" s="5" t="s">
        <v>3028</v>
      </c>
    </row>
    <row r="445" spans="1:7">
      <c r="A445" s="11">
        <v>45281</v>
      </c>
      <c r="B445" s="5">
        <v>262.02</v>
      </c>
      <c r="C445" s="5" t="s">
        <v>11017</v>
      </c>
      <c r="D445" s="5" t="s">
        <v>14875</v>
      </c>
      <c r="E445" s="5" t="s">
        <v>14876</v>
      </c>
      <c r="F445" s="5" t="s">
        <v>11537</v>
      </c>
      <c r="G445" s="5" t="s">
        <v>4693</v>
      </c>
    </row>
    <row r="446" spans="1:7">
      <c r="A446" s="11">
        <v>45280</v>
      </c>
      <c r="B446" s="5">
        <v>260.25</v>
      </c>
      <c r="C446" s="5" t="s">
        <v>14877</v>
      </c>
      <c r="D446" s="5" t="s">
        <v>14878</v>
      </c>
      <c r="E446" s="5" t="s">
        <v>14879</v>
      </c>
      <c r="F446" s="5" t="s">
        <v>14880</v>
      </c>
      <c r="G446" s="5" t="s">
        <v>8369</v>
      </c>
    </row>
    <row r="447" spans="1:7">
      <c r="A447" s="11">
        <v>45279</v>
      </c>
      <c r="B447" s="5">
        <v>263.51</v>
      </c>
      <c r="C447" s="5" t="s">
        <v>14881</v>
      </c>
      <c r="D447" s="5" t="s">
        <v>14882</v>
      </c>
      <c r="E447" s="5" t="s">
        <v>14883</v>
      </c>
      <c r="F447" s="5" t="s">
        <v>9084</v>
      </c>
      <c r="G447" s="5" t="s">
        <v>5710</v>
      </c>
    </row>
    <row r="448" spans="1:7">
      <c r="A448" s="11">
        <v>45278</v>
      </c>
      <c r="B448" s="5">
        <v>260.41000000000003</v>
      </c>
      <c r="C448" s="5" t="s">
        <v>14884</v>
      </c>
      <c r="D448" s="5" t="s">
        <v>14885</v>
      </c>
      <c r="E448" s="5" t="s">
        <v>14886</v>
      </c>
      <c r="F448" s="5" t="s">
        <v>9164</v>
      </c>
      <c r="G448" s="5" t="s">
        <v>5539</v>
      </c>
    </row>
    <row r="449" spans="1:7">
      <c r="A449" s="11">
        <v>45275</v>
      </c>
      <c r="B449" s="5">
        <v>264.27</v>
      </c>
      <c r="C449" s="5" t="s">
        <v>14887</v>
      </c>
      <c r="D449" s="5" t="s">
        <v>11316</v>
      </c>
      <c r="E449" s="5" t="s">
        <v>14887</v>
      </c>
      <c r="F449" s="5" t="s">
        <v>7127</v>
      </c>
      <c r="G449" s="5" t="s">
        <v>14888</v>
      </c>
    </row>
    <row r="450" spans="1:7">
      <c r="A450" s="11">
        <v>45274</v>
      </c>
      <c r="B450" s="5">
        <v>256.24</v>
      </c>
      <c r="C450" s="5" t="s">
        <v>14889</v>
      </c>
      <c r="D450" s="5" t="s">
        <v>10420</v>
      </c>
      <c r="E450" s="5" t="s">
        <v>14890</v>
      </c>
      <c r="F450" s="5" t="s">
        <v>8841</v>
      </c>
      <c r="G450" s="5" t="s">
        <v>4373</v>
      </c>
    </row>
    <row r="451" spans="1:7">
      <c r="A451" s="11">
        <v>45273</v>
      </c>
      <c r="B451" s="5">
        <v>250.91</v>
      </c>
      <c r="C451" s="5" t="s">
        <v>3572</v>
      </c>
      <c r="D451" s="5" t="s">
        <v>11270</v>
      </c>
      <c r="E451" s="5" t="s">
        <v>14891</v>
      </c>
      <c r="F451" s="5" t="s">
        <v>13857</v>
      </c>
      <c r="G451" s="5" t="s">
        <v>6161</v>
      </c>
    </row>
    <row r="452" spans="1:7">
      <c r="A452" s="11">
        <v>45272</v>
      </c>
      <c r="B452" s="5">
        <v>248.63</v>
      </c>
      <c r="C452" s="5" t="s">
        <v>14892</v>
      </c>
      <c r="D452" s="5" t="s">
        <v>14893</v>
      </c>
      <c r="E452" s="5" t="s">
        <v>11238</v>
      </c>
      <c r="F452" s="5" t="s">
        <v>8974</v>
      </c>
      <c r="G452" s="5" t="s">
        <v>3876</v>
      </c>
    </row>
    <row r="453" spans="1:7">
      <c r="A453" s="11">
        <v>45271</v>
      </c>
      <c r="B453" s="5">
        <v>248.08</v>
      </c>
      <c r="C453" s="5" t="s">
        <v>14894</v>
      </c>
      <c r="D453" s="5" t="s">
        <v>14895</v>
      </c>
      <c r="E453" s="5" t="s">
        <v>14896</v>
      </c>
      <c r="F453" s="5" t="s">
        <v>8600</v>
      </c>
      <c r="G453" s="5" t="s">
        <v>3712</v>
      </c>
    </row>
    <row r="454" spans="1:7">
      <c r="A454" s="11">
        <v>45268</v>
      </c>
      <c r="B454" s="5">
        <v>244.7</v>
      </c>
      <c r="C454" s="5" t="s">
        <v>14897</v>
      </c>
      <c r="D454" s="5" t="s">
        <v>14898</v>
      </c>
      <c r="E454" s="5" t="s">
        <v>14897</v>
      </c>
      <c r="F454" s="5" t="s">
        <v>9511</v>
      </c>
      <c r="G454" s="5" t="s">
        <v>14381</v>
      </c>
    </row>
    <row r="455" spans="1:7">
      <c r="A455" s="11">
        <v>45267</v>
      </c>
      <c r="B455" s="5">
        <v>237.33</v>
      </c>
      <c r="C455" s="5" t="s">
        <v>14899</v>
      </c>
      <c r="D455" s="5" t="s">
        <v>14900</v>
      </c>
      <c r="E455" s="5" t="s">
        <v>9951</v>
      </c>
      <c r="F455" s="5" t="s">
        <v>8684</v>
      </c>
      <c r="G455" s="5" t="s">
        <v>4244</v>
      </c>
    </row>
    <row r="456" spans="1:7">
      <c r="A456" s="11">
        <v>45266</v>
      </c>
      <c r="B456" s="5">
        <v>236.89</v>
      </c>
      <c r="C456" s="5" t="s">
        <v>14901</v>
      </c>
      <c r="D456" s="5" t="s">
        <v>10312</v>
      </c>
      <c r="E456" s="5" t="s">
        <v>3379</v>
      </c>
      <c r="F456" s="5" t="s">
        <v>13931</v>
      </c>
      <c r="G456" s="5" t="s">
        <v>3625</v>
      </c>
    </row>
    <row r="457" spans="1:7">
      <c r="A457" s="11">
        <v>45265</v>
      </c>
      <c r="B457" s="5">
        <v>234.16</v>
      </c>
      <c r="C457" s="5" t="s">
        <v>14902</v>
      </c>
      <c r="D457" s="5" t="s">
        <v>10328</v>
      </c>
      <c r="E457" s="5" t="s">
        <v>14903</v>
      </c>
      <c r="F457" s="5" t="s">
        <v>11278</v>
      </c>
      <c r="G457" s="5" t="s">
        <v>2847</v>
      </c>
    </row>
    <row r="458" spans="1:7">
      <c r="A458" s="11">
        <v>45264</v>
      </c>
      <c r="B458" s="5">
        <v>234.87</v>
      </c>
      <c r="C458" s="5" t="s">
        <v>14904</v>
      </c>
      <c r="D458" s="5" t="s">
        <v>14905</v>
      </c>
      <c r="E458" s="5" t="s">
        <v>14906</v>
      </c>
      <c r="F458" s="5" t="s">
        <v>13367</v>
      </c>
      <c r="G458" s="5" t="s">
        <v>5738</v>
      </c>
    </row>
    <row r="459" spans="1:7">
      <c r="A459" s="11">
        <v>45261</v>
      </c>
      <c r="B459" s="5">
        <v>233.87</v>
      </c>
      <c r="C459" s="5" t="s">
        <v>14907</v>
      </c>
      <c r="D459" s="5" t="s">
        <v>14908</v>
      </c>
      <c r="E459" s="5" t="s">
        <v>14909</v>
      </c>
      <c r="F459" s="5" t="s">
        <v>11440</v>
      </c>
      <c r="G459" s="5" t="s">
        <v>3620</v>
      </c>
    </row>
    <row r="460" spans="1:7">
      <c r="A460" s="11">
        <v>45260</v>
      </c>
      <c r="B460" s="5">
        <v>231.63</v>
      </c>
      <c r="C460" s="5" t="s">
        <v>3710</v>
      </c>
      <c r="D460" s="5" t="s">
        <v>3550</v>
      </c>
      <c r="E460" s="5" t="s">
        <v>3710</v>
      </c>
      <c r="F460" s="5" t="s">
        <v>12755</v>
      </c>
      <c r="G460" s="5" t="s">
        <v>14910</v>
      </c>
    </row>
    <row r="461" spans="1:7">
      <c r="A461" s="11">
        <v>45259</v>
      </c>
      <c r="B461" s="5">
        <v>224.43</v>
      </c>
      <c r="C461" s="5" t="s">
        <v>3719</v>
      </c>
      <c r="D461" s="5" t="s">
        <v>3307</v>
      </c>
      <c r="E461" s="5" t="s">
        <v>14911</v>
      </c>
      <c r="F461" s="5" t="s">
        <v>8407</v>
      </c>
      <c r="G461" s="5" t="s">
        <v>4173</v>
      </c>
    </row>
    <row r="462" spans="1:7">
      <c r="A462" s="11">
        <v>45258</v>
      </c>
      <c r="B462" s="5">
        <v>222.37</v>
      </c>
      <c r="C462" s="5" t="s">
        <v>14912</v>
      </c>
      <c r="D462" s="5" t="s">
        <v>4031</v>
      </c>
      <c r="E462" s="5" t="s">
        <v>14913</v>
      </c>
      <c r="F462" s="5" t="s">
        <v>13549</v>
      </c>
      <c r="G462" s="5" t="s">
        <v>7261</v>
      </c>
    </row>
    <row r="463" spans="1:7">
      <c r="A463" s="11">
        <v>45257</v>
      </c>
      <c r="B463" s="5">
        <v>219.3</v>
      </c>
      <c r="C463" s="5" t="s">
        <v>14914</v>
      </c>
      <c r="D463" s="5" t="s">
        <v>14915</v>
      </c>
      <c r="E463" s="5" t="s">
        <v>14916</v>
      </c>
      <c r="F463" s="5" t="s">
        <v>14862</v>
      </c>
      <c r="G463" s="5" t="s">
        <v>4589</v>
      </c>
    </row>
    <row r="464" spans="1:7">
      <c r="A464" s="11">
        <v>45254</v>
      </c>
      <c r="B464" s="5">
        <v>220</v>
      </c>
      <c r="C464" s="5" t="s">
        <v>14917</v>
      </c>
      <c r="D464" s="5" t="s">
        <v>14918</v>
      </c>
      <c r="E464" s="5" t="s">
        <v>14919</v>
      </c>
      <c r="F464" s="5" t="s">
        <v>14920</v>
      </c>
      <c r="G464" s="5" t="s">
        <v>3013</v>
      </c>
    </row>
    <row r="465" spans="1:7">
      <c r="A465" s="11">
        <v>45252</v>
      </c>
      <c r="B465" s="5">
        <v>219.91</v>
      </c>
      <c r="C465" s="5" t="s">
        <v>10038</v>
      </c>
      <c r="D465" s="5" t="s">
        <v>3722</v>
      </c>
      <c r="E465" s="5" t="s">
        <v>14921</v>
      </c>
      <c r="F465" s="5" t="s">
        <v>8966</v>
      </c>
      <c r="G465" s="5" t="s">
        <v>3529</v>
      </c>
    </row>
    <row r="466" spans="1:7">
      <c r="A466" s="11">
        <v>45251</v>
      </c>
      <c r="B466" s="5">
        <v>218.27</v>
      </c>
      <c r="C466" s="5" t="s">
        <v>10183</v>
      </c>
      <c r="D466" s="5" t="s">
        <v>3522</v>
      </c>
      <c r="E466" s="5" t="s">
        <v>3975</v>
      </c>
      <c r="F466" s="5" t="s">
        <v>14922</v>
      </c>
      <c r="G466" s="5" t="s">
        <v>4019</v>
      </c>
    </row>
    <row r="467" spans="1:7">
      <c r="A467" s="11">
        <v>45250</v>
      </c>
      <c r="B467" s="5">
        <v>217.71</v>
      </c>
      <c r="C467" s="5" t="s">
        <v>14923</v>
      </c>
      <c r="D467" s="5" t="s">
        <v>2876</v>
      </c>
      <c r="E467" s="5" t="s">
        <v>14924</v>
      </c>
      <c r="F467" s="5" t="s">
        <v>6991</v>
      </c>
      <c r="G467" s="5" t="s">
        <v>14925</v>
      </c>
    </row>
    <row r="468" spans="1:7">
      <c r="A468" s="11">
        <v>45247</v>
      </c>
      <c r="B468" s="5">
        <v>208.04</v>
      </c>
      <c r="C468" s="5" t="s">
        <v>14926</v>
      </c>
      <c r="D468" s="5" t="s">
        <v>14927</v>
      </c>
      <c r="E468" s="5" t="s">
        <v>14928</v>
      </c>
      <c r="F468" s="5" t="s">
        <v>14929</v>
      </c>
      <c r="G468" s="5" t="s">
        <v>3610</v>
      </c>
    </row>
    <row r="469" spans="1:7">
      <c r="A469" s="11">
        <v>45246</v>
      </c>
      <c r="B469" s="5">
        <v>206.6</v>
      </c>
      <c r="C469" s="5" t="s">
        <v>10241</v>
      </c>
      <c r="D469" s="5" t="s">
        <v>14930</v>
      </c>
      <c r="E469" s="5" t="s">
        <v>14931</v>
      </c>
      <c r="F469" s="5" t="s">
        <v>13161</v>
      </c>
      <c r="G469" s="5" t="s">
        <v>4889</v>
      </c>
    </row>
    <row r="470" spans="1:7">
      <c r="A470" s="11">
        <v>45245</v>
      </c>
      <c r="B470" s="5">
        <v>208.71</v>
      </c>
      <c r="C470" s="5" t="s">
        <v>14932</v>
      </c>
      <c r="D470" s="5" t="s">
        <v>13993</v>
      </c>
      <c r="E470" s="5" t="s">
        <v>14787</v>
      </c>
      <c r="F470" s="5" t="s">
        <v>8393</v>
      </c>
      <c r="G470" s="5" t="s">
        <v>2973</v>
      </c>
    </row>
    <row r="471" spans="1:7">
      <c r="A471" s="11">
        <v>45244</v>
      </c>
      <c r="B471" s="5">
        <v>207.47</v>
      </c>
      <c r="C471" s="5" t="s">
        <v>14933</v>
      </c>
      <c r="D471" s="5" t="s">
        <v>14934</v>
      </c>
      <c r="E471" s="5" t="s">
        <v>14935</v>
      </c>
      <c r="F471" s="5" t="s">
        <v>8438</v>
      </c>
      <c r="G471" s="5" t="s">
        <v>2763</v>
      </c>
    </row>
    <row r="472" spans="1:7">
      <c r="A472" s="11">
        <v>45243</v>
      </c>
      <c r="B472" s="5">
        <v>204.54</v>
      </c>
      <c r="C472" s="5" t="s">
        <v>14936</v>
      </c>
      <c r="D472" s="5" t="s">
        <v>14937</v>
      </c>
      <c r="E472" s="5" t="s">
        <v>14938</v>
      </c>
      <c r="F472" s="5" t="s">
        <v>6995</v>
      </c>
      <c r="G472" s="5" t="s">
        <v>14939</v>
      </c>
    </row>
    <row r="473" spans="1:7">
      <c r="A473" s="11">
        <v>45240</v>
      </c>
      <c r="B473" s="5">
        <v>196.65</v>
      </c>
      <c r="C473" s="5" t="s">
        <v>4674</v>
      </c>
      <c r="D473" s="5" t="s">
        <v>14940</v>
      </c>
      <c r="E473" s="5" t="s">
        <v>14736</v>
      </c>
      <c r="F473" s="5" t="s">
        <v>10123</v>
      </c>
      <c r="G473" s="5" t="s">
        <v>3974</v>
      </c>
    </row>
    <row r="474" spans="1:7">
      <c r="A474" s="11">
        <v>45239</v>
      </c>
      <c r="B474" s="5">
        <v>193.33</v>
      </c>
      <c r="C474" s="5" t="s">
        <v>4167</v>
      </c>
      <c r="D474" s="5" t="s">
        <v>14941</v>
      </c>
      <c r="E474" s="5" t="s">
        <v>14942</v>
      </c>
      <c r="F474" s="5" t="s">
        <v>14943</v>
      </c>
      <c r="G474" s="5" t="s">
        <v>3095</v>
      </c>
    </row>
    <row r="475" spans="1:7">
      <c r="A475" s="11">
        <v>45238</v>
      </c>
      <c r="B475" s="5">
        <v>191.83</v>
      </c>
      <c r="C475" s="5" t="s">
        <v>14944</v>
      </c>
      <c r="D475" s="5" t="s">
        <v>14945</v>
      </c>
      <c r="E475" s="5" t="s">
        <v>14946</v>
      </c>
      <c r="F475" s="5" t="s">
        <v>14947</v>
      </c>
      <c r="G475" s="5" t="s">
        <v>3876</v>
      </c>
    </row>
    <row r="476" spans="1:7">
      <c r="A476" s="11">
        <v>45237</v>
      </c>
      <c r="B476" s="5">
        <v>191.41</v>
      </c>
      <c r="C476" s="5" t="s">
        <v>14948</v>
      </c>
      <c r="D476" s="5" t="s">
        <v>14948</v>
      </c>
      <c r="E476" s="5" t="s">
        <v>4730</v>
      </c>
      <c r="F476" s="5" t="s">
        <v>14949</v>
      </c>
      <c r="G476" s="5" t="s">
        <v>9222</v>
      </c>
    </row>
    <row r="477" spans="1:7">
      <c r="A477" s="11">
        <v>45236</v>
      </c>
      <c r="B477" s="5">
        <v>192.95</v>
      </c>
      <c r="C477" s="5" t="s">
        <v>14950</v>
      </c>
      <c r="D477" s="5" t="s">
        <v>14951</v>
      </c>
      <c r="E477" s="5" t="s">
        <v>14952</v>
      </c>
      <c r="F477" s="5" t="s">
        <v>10748</v>
      </c>
      <c r="G477" s="5" t="s">
        <v>3085</v>
      </c>
    </row>
    <row r="478" spans="1:7">
      <c r="A478" s="11">
        <v>45233</v>
      </c>
      <c r="B478" s="5">
        <v>195.05</v>
      </c>
      <c r="C478" s="5" t="s">
        <v>14953</v>
      </c>
      <c r="D478" s="5" t="s">
        <v>14954</v>
      </c>
      <c r="E478" s="5" t="s">
        <v>14955</v>
      </c>
      <c r="F478" s="5" t="s">
        <v>13091</v>
      </c>
      <c r="G478" s="5" t="s">
        <v>5122</v>
      </c>
    </row>
    <row r="479" spans="1:7">
      <c r="A479" s="11">
        <v>45232</v>
      </c>
      <c r="B479" s="5">
        <v>192.01</v>
      </c>
      <c r="C479" s="5" t="s">
        <v>4698</v>
      </c>
      <c r="D479" s="5" t="s">
        <v>14717</v>
      </c>
      <c r="E479" s="5" t="s">
        <v>3269</v>
      </c>
      <c r="F479" s="5" t="s">
        <v>14956</v>
      </c>
      <c r="G479" s="5" t="s">
        <v>3238</v>
      </c>
    </row>
    <row r="480" spans="1:7">
      <c r="A480" s="11">
        <v>45231</v>
      </c>
      <c r="B480" s="5">
        <v>189.38</v>
      </c>
      <c r="C480" s="5" t="s">
        <v>14957</v>
      </c>
      <c r="D480" s="5" t="s">
        <v>14958</v>
      </c>
      <c r="E480" s="5" t="s">
        <v>14959</v>
      </c>
      <c r="F480" s="5" t="s">
        <v>12999</v>
      </c>
      <c r="G480" s="5" t="s">
        <v>3320</v>
      </c>
    </row>
    <row r="481" spans="1:7">
      <c r="A481" s="11">
        <v>45230</v>
      </c>
      <c r="B481" s="5">
        <v>186.82</v>
      </c>
      <c r="C481" s="5" t="s">
        <v>14960</v>
      </c>
      <c r="D481" s="5" t="s">
        <v>14961</v>
      </c>
      <c r="E481" s="5" t="s">
        <v>4246</v>
      </c>
      <c r="F481" s="5" t="s">
        <v>14202</v>
      </c>
      <c r="G481" s="5" t="s">
        <v>14962</v>
      </c>
    </row>
    <row r="482" spans="1:7">
      <c r="A482" s="11">
        <v>45229</v>
      </c>
      <c r="B482" s="5">
        <v>182.35</v>
      </c>
      <c r="C482" s="5" t="s">
        <v>14963</v>
      </c>
      <c r="D482" s="5" t="s">
        <v>14694</v>
      </c>
      <c r="E482" s="5" t="s">
        <v>14963</v>
      </c>
      <c r="F482" s="5" t="s">
        <v>13857</v>
      </c>
      <c r="G482" s="5" t="s">
        <v>4848</v>
      </c>
    </row>
    <row r="483" spans="1:7">
      <c r="A483" s="11">
        <v>45226</v>
      </c>
      <c r="B483" s="5">
        <v>179.69</v>
      </c>
      <c r="C483" s="5" t="s">
        <v>4480</v>
      </c>
      <c r="D483" s="5" t="s">
        <v>14964</v>
      </c>
      <c r="E483" s="5" t="s">
        <v>14965</v>
      </c>
      <c r="F483" s="5" t="s">
        <v>14966</v>
      </c>
      <c r="G483" s="5" t="s">
        <v>6063</v>
      </c>
    </row>
    <row r="484" spans="1:7">
      <c r="A484" s="11">
        <v>45225</v>
      </c>
      <c r="B484" s="5">
        <v>179.09</v>
      </c>
      <c r="C484" s="5" t="s">
        <v>14967</v>
      </c>
      <c r="D484" s="5" t="s">
        <v>14968</v>
      </c>
      <c r="E484" s="5" t="s">
        <v>14969</v>
      </c>
      <c r="F484" s="5" t="s">
        <v>11440</v>
      </c>
      <c r="G484" s="5" t="s">
        <v>9120</v>
      </c>
    </row>
    <row r="485" spans="1:7">
      <c r="A485" s="11">
        <v>45224</v>
      </c>
      <c r="B485" s="5">
        <v>177.73</v>
      </c>
      <c r="C485" s="5" t="s">
        <v>14616</v>
      </c>
      <c r="D485" s="5" t="s">
        <v>4254</v>
      </c>
      <c r="E485" s="5" t="s">
        <v>14970</v>
      </c>
      <c r="F485" s="5" t="s">
        <v>7112</v>
      </c>
      <c r="G485" s="5" t="s">
        <v>4442</v>
      </c>
    </row>
    <row r="486" spans="1:7">
      <c r="A486" s="11">
        <v>45223</v>
      </c>
      <c r="B486" s="5">
        <v>182.36</v>
      </c>
      <c r="C486" s="5" t="s">
        <v>14971</v>
      </c>
      <c r="D486" s="5" t="s">
        <v>4538</v>
      </c>
      <c r="E486" s="5" t="s">
        <v>14972</v>
      </c>
      <c r="F486" s="5" t="s">
        <v>14973</v>
      </c>
      <c r="G486" s="5" t="s">
        <v>4855</v>
      </c>
    </row>
    <row r="487" spans="1:7">
      <c r="A487" s="11">
        <v>45222</v>
      </c>
      <c r="B487" s="5">
        <v>181.03</v>
      </c>
      <c r="C487" s="5" t="s">
        <v>14974</v>
      </c>
      <c r="D487" s="5" t="s">
        <v>14530</v>
      </c>
      <c r="E487" s="5" t="s">
        <v>14975</v>
      </c>
      <c r="F487" s="5" t="s">
        <v>14444</v>
      </c>
      <c r="G487" s="5" t="s">
        <v>2787</v>
      </c>
    </row>
    <row r="488" spans="1:7">
      <c r="A488" s="11">
        <v>45219</v>
      </c>
      <c r="B488" s="5">
        <v>180.04</v>
      </c>
      <c r="C488" s="5" t="s">
        <v>14976</v>
      </c>
      <c r="D488" s="5" t="s">
        <v>14977</v>
      </c>
      <c r="E488" s="5" t="s">
        <v>4835</v>
      </c>
      <c r="F488" s="5" t="s">
        <v>8975</v>
      </c>
      <c r="G488" s="5" t="s">
        <v>7833</v>
      </c>
    </row>
    <row r="489" spans="1:7">
      <c r="A489" s="11">
        <v>45218</v>
      </c>
      <c r="B489" s="5">
        <v>182.79</v>
      </c>
      <c r="C489" s="5" t="s">
        <v>14978</v>
      </c>
      <c r="D489" s="5" t="s">
        <v>4586</v>
      </c>
      <c r="E489" s="5" t="s">
        <v>14979</v>
      </c>
      <c r="F489" s="5" t="s">
        <v>13876</v>
      </c>
      <c r="G489" s="5" t="s">
        <v>6945</v>
      </c>
    </row>
    <row r="490" spans="1:7">
      <c r="A490" s="11">
        <v>45217</v>
      </c>
      <c r="B490" s="5">
        <v>185.69</v>
      </c>
      <c r="C490" s="5" t="s">
        <v>14980</v>
      </c>
      <c r="D490" s="5" t="s">
        <v>4725</v>
      </c>
      <c r="E490" s="5" t="s">
        <v>14548</v>
      </c>
      <c r="F490" s="5" t="s">
        <v>8964</v>
      </c>
      <c r="G490" s="5" t="s">
        <v>3890</v>
      </c>
    </row>
    <row r="491" spans="1:7">
      <c r="A491" s="11">
        <v>45216</v>
      </c>
      <c r="B491" s="5">
        <v>185.6</v>
      </c>
      <c r="C491" s="5" t="s">
        <v>14981</v>
      </c>
      <c r="D491" s="5" t="s">
        <v>14709</v>
      </c>
      <c r="E491" s="5" t="s">
        <v>14982</v>
      </c>
      <c r="F491" s="5" t="s">
        <v>14520</v>
      </c>
      <c r="G491" s="5" t="s">
        <v>3770</v>
      </c>
    </row>
    <row r="492" spans="1:7">
      <c r="A492" s="11">
        <v>45215</v>
      </c>
      <c r="B492" s="5">
        <v>184.93</v>
      </c>
      <c r="C492" s="5" t="s">
        <v>14983</v>
      </c>
      <c r="D492" s="5" t="s">
        <v>14984</v>
      </c>
      <c r="E492" s="5" t="s">
        <v>14985</v>
      </c>
      <c r="F492" s="5" t="s">
        <v>14176</v>
      </c>
      <c r="G492" s="5" t="s">
        <v>3465</v>
      </c>
    </row>
    <row r="493" spans="1:7">
      <c r="A493" s="11">
        <v>45212</v>
      </c>
      <c r="B493" s="5">
        <v>184.91</v>
      </c>
      <c r="C493" s="5" t="s">
        <v>14205</v>
      </c>
      <c r="D493" s="5" t="s">
        <v>14961</v>
      </c>
      <c r="E493" s="5" t="s">
        <v>14986</v>
      </c>
      <c r="F493" s="5" t="s">
        <v>8785</v>
      </c>
      <c r="G493" s="5" t="s">
        <v>5455</v>
      </c>
    </row>
    <row r="494" spans="1:7">
      <c r="A494" s="11">
        <v>45211</v>
      </c>
      <c r="B494" s="5">
        <v>191.3</v>
      </c>
      <c r="C494" s="5" t="s">
        <v>14987</v>
      </c>
      <c r="D494" s="5" t="s">
        <v>3055</v>
      </c>
      <c r="E494" s="5" t="s">
        <v>14988</v>
      </c>
      <c r="F494" s="5" t="s">
        <v>14989</v>
      </c>
      <c r="G494" s="5" t="s">
        <v>8101</v>
      </c>
    </row>
    <row r="495" spans="1:7">
      <c r="A495" s="11">
        <v>45210</v>
      </c>
      <c r="B495" s="5">
        <v>196.07</v>
      </c>
      <c r="C495" s="5" t="s">
        <v>14990</v>
      </c>
      <c r="D495" s="5" t="s">
        <v>4655</v>
      </c>
      <c r="E495" s="5" t="s">
        <v>4548</v>
      </c>
      <c r="F495" s="5" t="s">
        <v>9384</v>
      </c>
      <c r="G495" s="5" t="s">
        <v>3683</v>
      </c>
    </row>
    <row r="496" spans="1:7">
      <c r="A496" s="11">
        <v>45209</v>
      </c>
      <c r="B496" s="5">
        <v>193.53</v>
      </c>
      <c r="C496" s="5" t="s">
        <v>14991</v>
      </c>
      <c r="D496" s="5" t="s">
        <v>14992</v>
      </c>
      <c r="E496" s="5" t="s">
        <v>14993</v>
      </c>
      <c r="F496" s="5" t="s">
        <v>11822</v>
      </c>
      <c r="G496" s="5" t="s">
        <v>12852</v>
      </c>
    </row>
    <row r="497" spans="1:7">
      <c r="A497" s="11">
        <v>45208</v>
      </c>
      <c r="B497" s="5">
        <v>188.49</v>
      </c>
      <c r="C497" s="5" t="s">
        <v>4507</v>
      </c>
      <c r="D497" s="5" t="s">
        <v>14994</v>
      </c>
      <c r="E497" s="5" t="s">
        <v>14197</v>
      </c>
      <c r="F497" s="5" t="s">
        <v>14943</v>
      </c>
      <c r="G497" s="5" t="s">
        <v>3687</v>
      </c>
    </row>
    <row r="498" spans="1:7">
      <c r="A498" s="11">
        <v>45205</v>
      </c>
      <c r="B498" s="5">
        <v>187.38</v>
      </c>
      <c r="C498" s="5" t="s">
        <v>14995</v>
      </c>
      <c r="D498" s="5" t="s">
        <v>14996</v>
      </c>
      <c r="E498" s="5" t="s">
        <v>14232</v>
      </c>
      <c r="F498" s="5" t="s">
        <v>14922</v>
      </c>
      <c r="G498" s="5" t="s">
        <v>3687</v>
      </c>
    </row>
    <row r="499" spans="1:7">
      <c r="A499" s="11">
        <v>45204</v>
      </c>
      <c r="B499" s="5">
        <v>186.29</v>
      </c>
      <c r="C499" s="5" t="s">
        <v>14997</v>
      </c>
      <c r="D499" s="5" t="s">
        <v>14998</v>
      </c>
      <c r="E499" s="5" t="s">
        <v>14999</v>
      </c>
      <c r="F499" s="5" t="s">
        <v>10393</v>
      </c>
      <c r="G499" s="5" t="s">
        <v>2855</v>
      </c>
    </row>
    <row r="500" spans="1:7">
      <c r="A500" s="11">
        <v>45203</v>
      </c>
      <c r="B500" s="5">
        <v>186.73</v>
      </c>
      <c r="C500" s="5" t="s">
        <v>15000</v>
      </c>
      <c r="D500" s="5" t="s">
        <v>4180</v>
      </c>
      <c r="E500" s="5" t="s">
        <v>15001</v>
      </c>
      <c r="F500" s="5" t="s">
        <v>9336</v>
      </c>
      <c r="G500" s="5" t="s">
        <v>6658</v>
      </c>
    </row>
    <row r="501" spans="1:7">
      <c r="A501" s="11">
        <v>45202</v>
      </c>
      <c r="B501" s="5">
        <v>188.92</v>
      </c>
      <c r="C501" s="5" t="s">
        <v>14626</v>
      </c>
      <c r="D501" s="5" t="s">
        <v>4624</v>
      </c>
      <c r="E501" s="5" t="s">
        <v>15002</v>
      </c>
      <c r="F501" s="5" t="s">
        <v>8856</v>
      </c>
      <c r="G501" s="5" t="s">
        <v>4085</v>
      </c>
    </row>
    <row r="502" spans="1:7">
      <c r="A502" s="11">
        <v>45201</v>
      </c>
      <c r="B502" s="5">
        <v>187.83</v>
      </c>
      <c r="C502" s="5" t="s">
        <v>15003</v>
      </c>
      <c r="D502" s="5" t="s">
        <v>14945</v>
      </c>
      <c r="E502" s="5" t="s">
        <v>15004</v>
      </c>
      <c r="F502" s="5" t="s">
        <v>12521</v>
      </c>
      <c r="G502" s="5" t="s">
        <v>11581</v>
      </c>
    </row>
  </sheetData>
  <pageMargins left="0.7" right="0.7" top="0.75" bottom="0.75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502"/>
  <sheetViews>
    <sheetView workbookViewId="0"/>
  </sheetViews>
  <sheetFormatPr defaultColWidth="11.19921875" defaultRowHeight="15" customHeight="1"/>
  <cols>
    <col min="1" max="26" width="11" customWidth="1"/>
  </cols>
  <sheetData>
    <row r="1" spans="1:7">
      <c r="A1" s="5" t="s">
        <v>0</v>
      </c>
      <c r="B1" s="5" t="s">
        <v>2688</v>
      </c>
      <c r="C1" s="5" t="s">
        <v>2689</v>
      </c>
      <c r="D1" s="5" t="s">
        <v>2690</v>
      </c>
      <c r="E1" s="5" t="s">
        <v>2691</v>
      </c>
      <c r="F1" s="5" t="s">
        <v>2692</v>
      </c>
      <c r="G1" s="5" t="s">
        <v>2693</v>
      </c>
    </row>
    <row r="2" spans="1:7">
      <c r="A2" s="11">
        <v>45930</v>
      </c>
      <c r="B2" s="5">
        <v>219.57</v>
      </c>
      <c r="C2" s="5" t="s">
        <v>15005</v>
      </c>
      <c r="D2" s="5" t="s">
        <v>15006</v>
      </c>
      <c r="E2" s="5" t="s">
        <v>3893</v>
      </c>
      <c r="F2" s="5" t="s">
        <v>15007</v>
      </c>
      <c r="G2" s="5" t="s">
        <v>3144</v>
      </c>
    </row>
    <row r="3" spans="1:7">
      <c r="A3" s="11">
        <v>45929</v>
      </c>
      <c r="B3" s="5">
        <v>222.17</v>
      </c>
      <c r="C3" s="5" t="s">
        <v>3318</v>
      </c>
      <c r="D3" s="5" t="s">
        <v>15008</v>
      </c>
      <c r="E3" s="5" t="s">
        <v>4021</v>
      </c>
      <c r="F3" s="5" t="s">
        <v>15009</v>
      </c>
      <c r="G3" s="5" t="s">
        <v>2865</v>
      </c>
    </row>
    <row r="4" spans="1:7">
      <c r="A4" s="11">
        <v>45926</v>
      </c>
      <c r="B4" s="5">
        <v>219.78</v>
      </c>
      <c r="C4" s="5" t="s">
        <v>15010</v>
      </c>
      <c r="D4" s="5" t="s">
        <v>15011</v>
      </c>
      <c r="E4" s="5" t="s">
        <v>15012</v>
      </c>
      <c r="F4" s="5" t="s">
        <v>15013</v>
      </c>
      <c r="G4" s="5" t="s">
        <v>3529</v>
      </c>
    </row>
    <row r="5" spans="1:7">
      <c r="A5" s="11">
        <v>45925</v>
      </c>
      <c r="B5" s="5">
        <v>218.15</v>
      </c>
      <c r="C5" s="5" t="s">
        <v>15014</v>
      </c>
      <c r="D5" s="5" t="s">
        <v>15015</v>
      </c>
      <c r="E5" s="5" t="s">
        <v>15016</v>
      </c>
      <c r="F5" s="5" t="s">
        <v>15017</v>
      </c>
      <c r="G5" s="5" t="s">
        <v>5075</v>
      </c>
    </row>
    <row r="6" spans="1:7">
      <c r="A6" s="11">
        <v>45924</v>
      </c>
      <c r="B6" s="5">
        <v>220.21</v>
      </c>
      <c r="C6" s="5" t="s">
        <v>15018</v>
      </c>
      <c r="D6" s="5" t="s">
        <v>15019</v>
      </c>
      <c r="E6" s="5" t="s">
        <v>10160</v>
      </c>
      <c r="F6" s="5" t="s">
        <v>15020</v>
      </c>
      <c r="G6" s="5" t="s">
        <v>3110</v>
      </c>
    </row>
    <row r="7" spans="1:7">
      <c r="A7" s="11">
        <v>45923</v>
      </c>
      <c r="B7" s="5">
        <v>220.71</v>
      </c>
      <c r="C7" s="5" t="s">
        <v>15021</v>
      </c>
      <c r="D7" s="5" t="s">
        <v>15022</v>
      </c>
      <c r="E7" s="5" t="s">
        <v>15023</v>
      </c>
      <c r="F7" s="5" t="s">
        <v>15024</v>
      </c>
      <c r="G7" s="5" t="s">
        <v>13506</v>
      </c>
    </row>
    <row r="8" spans="1:7">
      <c r="A8" s="11">
        <v>45922</v>
      </c>
      <c r="B8" s="5">
        <v>227.63</v>
      </c>
      <c r="C8" s="5" t="s">
        <v>15025</v>
      </c>
      <c r="D8" s="5" t="s">
        <v>15026</v>
      </c>
      <c r="E8" s="5" t="s">
        <v>15027</v>
      </c>
      <c r="F8" s="5" t="s">
        <v>15028</v>
      </c>
      <c r="G8" s="5" t="s">
        <v>12524</v>
      </c>
    </row>
    <row r="9" spans="1:7">
      <c r="A9" s="11">
        <v>45919</v>
      </c>
      <c r="B9" s="5">
        <v>231.48</v>
      </c>
      <c r="C9" s="5" t="s">
        <v>3796</v>
      </c>
      <c r="D9" s="5" t="s">
        <v>15029</v>
      </c>
      <c r="E9" s="5" t="s">
        <v>15030</v>
      </c>
      <c r="F9" s="5" t="s">
        <v>15031</v>
      </c>
      <c r="G9" s="5" t="s">
        <v>3699</v>
      </c>
    </row>
    <row r="10" spans="1:7">
      <c r="A10" s="11">
        <v>45918</v>
      </c>
      <c r="B10" s="5">
        <v>231.23</v>
      </c>
      <c r="C10" s="5" t="s">
        <v>9934</v>
      </c>
      <c r="D10" s="5" t="s">
        <v>15032</v>
      </c>
      <c r="E10" s="5" t="s">
        <v>9950</v>
      </c>
      <c r="F10" s="5" t="s">
        <v>15033</v>
      </c>
      <c r="G10" s="5" t="s">
        <v>3383</v>
      </c>
    </row>
    <row r="11" spans="1:7">
      <c r="A11" s="11">
        <v>45917</v>
      </c>
      <c r="B11" s="5">
        <v>231.62</v>
      </c>
      <c r="C11" s="5" t="s">
        <v>15034</v>
      </c>
      <c r="D11" s="5" t="s">
        <v>15035</v>
      </c>
      <c r="E11" s="5" t="s">
        <v>10001</v>
      </c>
      <c r="F11" s="5" t="s">
        <v>15036</v>
      </c>
      <c r="G11" s="5" t="s">
        <v>2797</v>
      </c>
    </row>
    <row r="12" spans="1:7">
      <c r="A12" s="11">
        <v>45916</v>
      </c>
      <c r="B12" s="5">
        <v>234.05</v>
      </c>
      <c r="C12" s="5" t="s">
        <v>15037</v>
      </c>
      <c r="D12" s="5" t="s">
        <v>15038</v>
      </c>
      <c r="E12" s="5" t="s">
        <v>13862</v>
      </c>
      <c r="F12" s="5" t="s">
        <v>15039</v>
      </c>
      <c r="G12" s="5" t="s">
        <v>3325</v>
      </c>
    </row>
    <row r="13" spans="1:7">
      <c r="A13" s="11">
        <v>45915</v>
      </c>
      <c r="B13" s="5">
        <v>231.43</v>
      </c>
      <c r="C13" s="5" t="s">
        <v>15040</v>
      </c>
      <c r="D13" s="5" t="s">
        <v>15041</v>
      </c>
      <c r="E13" s="5" t="s">
        <v>13927</v>
      </c>
      <c r="F13" s="5" t="s">
        <v>15042</v>
      </c>
      <c r="G13" s="5" t="s">
        <v>5715</v>
      </c>
    </row>
    <row r="14" spans="1:7">
      <c r="A14" s="11">
        <v>45912</v>
      </c>
      <c r="B14" s="5">
        <v>228.15</v>
      </c>
      <c r="C14" s="5" t="s">
        <v>15043</v>
      </c>
      <c r="D14" s="5" t="s">
        <v>15044</v>
      </c>
      <c r="E14" s="5" t="s">
        <v>15045</v>
      </c>
      <c r="F14" s="5" t="s">
        <v>15046</v>
      </c>
      <c r="G14" s="5" t="s">
        <v>4860</v>
      </c>
    </row>
    <row r="15" spans="1:7">
      <c r="A15" s="11">
        <v>45911</v>
      </c>
      <c r="B15" s="5">
        <v>229.95</v>
      </c>
      <c r="C15" s="5" t="s">
        <v>14903</v>
      </c>
      <c r="D15" s="5" t="s">
        <v>15047</v>
      </c>
      <c r="E15" s="5" t="s">
        <v>2805</v>
      </c>
      <c r="F15" s="5" t="s">
        <v>15048</v>
      </c>
      <c r="G15" s="5" t="s">
        <v>4041</v>
      </c>
    </row>
    <row r="16" spans="1:7">
      <c r="A16" s="11">
        <v>45910</v>
      </c>
      <c r="B16" s="5">
        <v>230.33</v>
      </c>
      <c r="C16" s="5" t="s">
        <v>15049</v>
      </c>
      <c r="D16" s="5" t="s">
        <v>15050</v>
      </c>
      <c r="E16" s="5" t="s">
        <v>9947</v>
      </c>
      <c r="F16" s="5" t="s">
        <v>15051</v>
      </c>
      <c r="G16" s="5" t="s">
        <v>11105</v>
      </c>
    </row>
    <row r="17" spans="1:7">
      <c r="A17" s="11">
        <v>45909</v>
      </c>
      <c r="B17" s="5">
        <v>238.24</v>
      </c>
      <c r="C17" s="5" t="s">
        <v>15052</v>
      </c>
      <c r="D17" s="5" t="s">
        <v>2789</v>
      </c>
      <c r="E17" s="5" t="s">
        <v>15053</v>
      </c>
      <c r="F17" s="5" t="s">
        <v>15054</v>
      </c>
      <c r="G17" s="5" t="s">
        <v>3162</v>
      </c>
    </row>
    <row r="18" spans="1:7">
      <c r="A18" s="11">
        <v>45908</v>
      </c>
      <c r="B18" s="5">
        <v>235.84</v>
      </c>
      <c r="C18" s="5" t="s">
        <v>14905</v>
      </c>
      <c r="D18" s="5" t="s">
        <v>15055</v>
      </c>
      <c r="E18" s="5" t="s">
        <v>15056</v>
      </c>
      <c r="F18" s="5" t="s">
        <v>15057</v>
      </c>
      <c r="G18" s="5" t="s">
        <v>8079</v>
      </c>
    </row>
    <row r="19" spans="1:7">
      <c r="A19" s="11">
        <v>45905</v>
      </c>
      <c r="B19" s="5">
        <v>232.33</v>
      </c>
      <c r="C19" s="5" t="s">
        <v>15058</v>
      </c>
      <c r="D19" s="5" t="s">
        <v>15059</v>
      </c>
      <c r="E19" s="5" t="s">
        <v>15060</v>
      </c>
      <c r="F19" s="5" t="s">
        <v>15061</v>
      </c>
      <c r="G19" s="5" t="s">
        <v>4991</v>
      </c>
    </row>
    <row r="20" spans="1:7">
      <c r="A20" s="11">
        <v>45904</v>
      </c>
      <c r="B20" s="5">
        <v>235.68</v>
      </c>
      <c r="C20" s="5" t="s">
        <v>15062</v>
      </c>
      <c r="D20" s="5" t="s">
        <v>15063</v>
      </c>
      <c r="E20" s="5" t="s">
        <v>15064</v>
      </c>
      <c r="F20" s="5" t="s">
        <v>15065</v>
      </c>
      <c r="G20" s="5" t="s">
        <v>8649</v>
      </c>
    </row>
    <row r="21" spans="1:7">
      <c r="A21" s="11">
        <v>45903</v>
      </c>
      <c r="B21" s="5">
        <v>225.99</v>
      </c>
      <c r="C21" s="5" t="s">
        <v>15066</v>
      </c>
      <c r="D21" s="5" t="s">
        <v>3724</v>
      </c>
      <c r="E21" s="5" t="s">
        <v>9970</v>
      </c>
      <c r="F21" s="5" t="s">
        <v>15067</v>
      </c>
      <c r="G21" s="5" t="s">
        <v>5216</v>
      </c>
    </row>
    <row r="22" spans="1:7">
      <c r="A22" s="11">
        <v>45902</v>
      </c>
      <c r="B22" s="5">
        <v>225.34</v>
      </c>
      <c r="C22" s="5" t="s">
        <v>15068</v>
      </c>
      <c r="D22" s="5" t="s">
        <v>2823</v>
      </c>
      <c r="E22" s="5" t="s">
        <v>10042</v>
      </c>
      <c r="F22" s="5" t="s">
        <v>2963</v>
      </c>
      <c r="G22" s="5" t="s">
        <v>6900</v>
      </c>
    </row>
    <row r="23" spans="1:7">
      <c r="A23" s="11">
        <v>45898</v>
      </c>
      <c r="B23" s="5">
        <v>229</v>
      </c>
      <c r="C23" s="5" t="s">
        <v>15069</v>
      </c>
      <c r="D23" s="5" t="s">
        <v>15070</v>
      </c>
      <c r="E23" s="5" t="s">
        <v>15071</v>
      </c>
      <c r="F23" s="5" t="s">
        <v>5596</v>
      </c>
      <c r="G23" s="5" t="s">
        <v>6987</v>
      </c>
    </row>
    <row r="24" spans="1:7">
      <c r="A24" s="11">
        <v>45897</v>
      </c>
      <c r="B24" s="5">
        <v>231.6</v>
      </c>
      <c r="C24" s="5" t="s">
        <v>15072</v>
      </c>
      <c r="D24" s="5" t="s">
        <v>10080</v>
      </c>
      <c r="E24" s="5" t="s">
        <v>13932</v>
      </c>
      <c r="F24" s="5" t="s">
        <v>15073</v>
      </c>
      <c r="G24" s="5" t="s">
        <v>6670</v>
      </c>
    </row>
    <row r="25" spans="1:7">
      <c r="A25" s="11">
        <v>45896</v>
      </c>
      <c r="B25" s="5">
        <v>229.12</v>
      </c>
      <c r="C25" s="5" t="s">
        <v>15074</v>
      </c>
      <c r="D25" s="5" t="s">
        <v>15075</v>
      </c>
      <c r="E25" s="5" t="s">
        <v>15076</v>
      </c>
      <c r="F25" s="5" t="s">
        <v>14352</v>
      </c>
      <c r="G25" s="5" t="s">
        <v>4056</v>
      </c>
    </row>
    <row r="26" spans="1:7">
      <c r="A26" s="11">
        <v>45895</v>
      </c>
      <c r="B26" s="5">
        <v>228.71</v>
      </c>
      <c r="C26" s="5" t="s">
        <v>15077</v>
      </c>
      <c r="D26" s="5" t="s">
        <v>3918</v>
      </c>
      <c r="E26" s="5" t="s">
        <v>10025</v>
      </c>
      <c r="F26" s="5" t="s">
        <v>15078</v>
      </c>
      <c r="G26" s="5" t="s">
        <v>6063</v>
      </c>
    </row>
    <row r="27" spans="1:7">
      <c r="A27" s="11">
        <v>45894</v>
      </c>
      <c r="B27" s="5">
        <v>227.94</v>
      </c>
      <c r="C27" s="5" t="s">
        <v>15079</v>
      </c>
      <c r="D27" s="5" t="s">
        <v>13852</v>
      </c>
      <c r="E27" s="5" t="s">
        <v>15080</v>
      </c>
      <c r="F27" s="5" t="s">
        <v>15081</v>
      </c>
      <c r="G27" s="5" t="s">
        <v>3512</v>
      </c>
    </row>
    <row r="28" spans="1:7">
      <c r="A28" s="11">
        <v>45891</v>
      </c>
      <c r="B28" s="5">
        <v>228.84</v>
      </c>
      <c r="C28" s="5" t="s">
        <v>3743</v>
      </c>
      <c r="D28" s="5" t="s">
        <v>10211</v>
      </c>
      <c r="E28" s="5" t="s">
        <v>3899</v>
      </c>
      <c r="F28" s="5" t="s">
        <v>15082</v>
      </c>
      <c r="G28" s="5" t="s">
        <v>15083</v>
      </c>
    </row>
    <row r="29" spans="1:7">
      <c r="A29" s="11">
        <v>45890</v>
      </c>
      <c r="B29" s="5">
        <v>221.95</v>
      </c>
      <c r="C29" s="5" t="s">
        <v>15084</v>
      </c>
      <c r="D29" s="5" t="s">
        <v>15085</v>
      </c>
      <c r="E29" s="5" t="s">
        <v>15086</v>
      </c>
      <c r="F29" s="5" t="s">
        <v>15087</v>
      </c>
      <c r="G29" s="5" t="s">
        <v>2718</v>
      </c>
    </row>
    <row r="30" spans="1:7">
      <c r="A30" s="11">
        <v>45889</v>
      </c>
      <c r="B30" s="5">
        <v>223.81</v>
      </c>
      <c r="C30" s="5" t="s">
        <v>15088</v>
      </c>
      <c r="D30" s="5" t="s">
        <v>13939</v>
      </c>
      <c r="E30" s="5" t="s">
        <v>15089</v>
      </c>
      <c r="F30" s="5" t="s">
        <v>15090</v>
      </c>
      <c r="G30" s="5" t="s">
        <v>6319</v>
      </c>
    </row>
    <row r="31" spans="1:7">
      <c r="A31" s="11">
        <v>45888</v>
      </c>
      <c r="B31" s="5">
        <v>228.01</v>
      </c>
      <c r="C31" s="5" t="s">
        <v>15091</v>
      </c>
      <c r="D31" s="5" t="s">
        <v>15092</v>
      </c>
      <c r="E31" s="5" t="s">
        <v>15088</v>
      </c>
      <c r="F31" s="5" t="s">
        <v>15093</v>
      </c>
      <c r="G31" s="5" t="s">
        <v>7833</v>
      </c>
    </row>
    <row r="32" spans="1:7">
      <c r="A32" s="11">
        <v>45887</v>
      </c>
      <c r="B32" s="5">
        <v>231.49</v>
      </c>
      <c r="C32" s="5" t="s">
        <v>15094</v>
      </c>
      <c r="D32" s="5" t="s">
        <v>15095</v>
      </c>
      <c r="E32" s="5" t="s">
        <v>15096</v>
      </c>
      <c r="F32" s="5" t="s">
        <v>15097</v>
      </c>
      <c r="G32" s="5" t="s">
        <v>3557</v>
      </c>
    </row>
    <row r="33" spans="1:7">
      <c r="A33" s="11">
        <v>45884</v>
      </c>
      <c r="B33" s="5">
        <v>231.03</v>
      </c>
      <c r="C33" s="5" t="s">
        <v>15098</v>
      </c>
      <c r="D33" s="5" t="s">
        <v>3773</v>
      </c>
      <c r="E33" s="5" t="s">
        <v>15099</v>
      </c>
      <c r="F33" s="5" t="s">
        <v>15100</v>
      </c>
      <c r="G33" s="5" t="s">
        <v>4214</v>
      </c>
    </row>
    <row r="34" spans="1:7">
      <c r="A34" s="11">
        <v>45883</v>
      </c>
      <c r="B34" s="5">
        <v>230.98</v>
      </c>
      <c r="C34" s="5" t="s">
        <v>15101</v>
      </c>
      <c r="D34" s="5" t="s">
        <v>15102</v>
      </c>
      <c r="E34" s="5" t="s">
        <v>15103</v>
      </c>
      <c r="F34" s="5" t="s">
        <v>15104</v>
      </c>
      <c r="G34" s="5" t="s">
        <v>4144</v>
      </c>
    </row>
    <row r="35" spans="1:7">
      <c r="A35" s="11">
        <v>45882</v>
      </c>
      <c r="B35" s="5">
        <v>224.56</v>
      </c>
      <c r="C35" s="5" t="s">
        <v>15105</v>
      </c>
      <c r="D35" s="5" t="s">
        <v>15106</v>
      </c>
      <c r="E35" s="5" t="s">
        <v>15105</v>
      </c>
      <c r="F35" s="5" t="s">
        <v>15107</v>
      </c>
      <c r="G35" s="5" t="s">
        <v>7261</v>
      </c>
    </row>
    <row r="36" spans="1:7">
      <c r="A36" s="11">
        <v>45881</v>
      </c>
      <c r="B36" s="5">
        <v>221.47</v>
      </c>
      <c r="C36" s="5" t="s">
        <v>15108</v>
      </c>
      <c r="D36" s="5" t="s">
        <v>15109</v>
      </c>
      <c r="E36" s="5" t="s">
        <v>15110</v>
      </c>
      <c r="F36" s="5" t="s">
        <v>15111</v>
      </c>
      <c r="G36" s="5" t="s">
        <v>2698</v>
      </c>
    </row>
    <row r="37" spans="1:7">
      <c r="A37" s="11">
        <v>45880</v>
      </c>
      <c r="B37" s="5">
        <v>221.3</v>
      </c>
      <c r="C37" s="5" t="s">
        <v>3913</v>
      </c>
      <c r="D37" s="5" t="s">
        <v>15112</v>
      </c>
      <c r="E37" s="5" t="s">
        <v>10218</v>
      </c>
      <c r="F37" s="5" t="s">
        <v>15113</v>
      </c>
      <c r="G37" s="5" t="s">
        <v>7460</v>
      </c>
    </row>
    <row r="38" spans="1:7">
      <c r="A38" s="11">
        <v>45877</v>
      </c>
      <c r="B38" s="5">
        <v>222.69</v>
      </c>
      <c r="C38" s="5" t="s">
        <v>15114</v>
      </c>
      <c r="D38" s="5" t="s">
        <v>3364</v>
      </c>
      <c r="E38" s="5" t="s">
        <v>15115</v>
      </c>
      <c r="F38" s="5" t="s">
        <v>15116</v>
      </c>
      <c r="G38" s="5" t="s">
        <v>3570</v>
      </c>
    </row>
    <row r="39" spans="1:7">
      <c r="A39" s="11">
        <v>45876</v>
      </c>
      <c r="B39" s="5">
        <v>223.13</v>
      </c>
      <c r="C39" s="5" t="s">
        <v>3321</v>
      </c>
      <c r="D39" s="5" t="s">
        <v>15117</v>
      </c>
      <c r="E39" s="5" t="s">
        <v>3899</v>
      </c>
      <c r="F39" s="5" t="s">
        <v>15118</v>
      </c>
      <c r="G39" s="5" t="s">
        <v>3938</v>
      </c>
    </row>
    <row r="40" spans="1:7">
      <c r="A40" s="11">
        <v>45875</v>
      </c>
      <c r="B40" s="5">
        <v>222.31</v>
      </c>
      <c r="C40" s="5" t="s">
        <v>2920</v>
      </c>
      <c r="D40" s="5" t="s">
        <v>15084</v>
      </c>
      <c r="E40" s="5" t="s">
        <v>15119</v>
      </c>
      <c r="F40" s="5" t="s">
        <v>4554</v>
      </c>
      <c r="G40" s="5" t="s">
        <v>15120</v>
      </c>
    </row>
    <row r="41" spans="1:7">
      <c r="A41" s="11">
        <v>45874</v>
      </c>
      <c r="B41" s="5">
        <v>213.75</v>
      </c>
      <c r="C41" s="5" t="s">
        <v>15121</v>
      </c>
      <c r="D41" s="5" t="s">
        <v>15122</v>
      </c>
      <c r="E41" s="5" t="s">
        <v>15123</v>
      </c>
      <c r="F41" s="5" t="s">
        <v>15124</v>
      </c>
      <c r="G41" s="5" t="s">
        <v>5066</v>
      </c>
    </row>
    <row r="42" spans="1:7">
      <c r="A42" s="11">
        <v>45873</v>
      </c>
      <c r="B42" s="5">
        <v>211.65</v>
      </c>
      <c r="C42" s="5" t="s">
        <v>10181</v>
      </c>
      <c r="D42" s="5" t="s">
        <v>15125</v>
      </c>
      <c r="E42" s="5" t="s">
        <v>15126</v>
      </c>
      <c r="F42" s="5" t="s">
        <v>15127</v>
      </c>
      <c r="G42" s="5" t="s">
        <v>6120</v>
      </c>
    </row>
    <row r="43" spans="1:7">
      <c r="A43" s="11">
        <v>45870</v>
      </c>
      <c r="B43" s="5">
        <v>214.75</v>
      </c>
      <c r="C43" s="5" t="s">
        <v>15128</v>
      </c>
      <c r="D43" s="5" t="s">
        <v>15129</v>
      </c>
      <c r="E43" s="5" t="s">
        <v>15130</v>
      </c>
      <c r="F43" s="5" t="s">
        <v>15131</v>
      </c>
      <c r="G43" s="5" t="s">
        <v>15132</v>
      </c>
    </row>
    <row r="44" spans="1:7">
      <c r="A44" s="11">
        <v>45869</v>
      </c>
      <c r="B44" s="5">
        <v>234.11</v>
      </c>
      <c r="C44" s="5" t="s">
        <v>15063</v>
      </c>
      <c r="D44" s="5" t="s">
        <v>15133</v>
      </c>
      <c r="E44" s="5" t="s">
        <v>10022</v>
      </c>
      <c r="F44" s="5" t="s">
        <v>15134</v>
      </c>
      <c r="G44" s="5" t="s">
        <v>9259</v>
      </c>
    </row>
    <row r="45" spans="1:7">
      <c r="A45" s="11">
        <v>45868</v>
      </c>
      <c r="B45" s="5">
        <v>230.19</v>
      </c>
      <c r="C45" s="5" t="s">
        <v>10087</v>
      </c>
      <c r="D45" s="5" t="s">
        <v>13861</v>
      </c>
      <c r="E45" s="5" t="s">
        <v>10130</v>
      </c>
      <c r="F45" s="5" t="s">
        <v>3789</v>
      </c>
      <c r="G45" s="5" t="s">
        <v>4281</v>
      </c>
    </row>
    <row r="46" spans="1:7">
      <c r="A46" s="11">
        <v>45867</v>
      </c>
      <c r="B46" s="5">
        <v>231.01</v>
      </c>
      <c r="C46" s="5" t="s">
        <v>15135</v>
      </c>
      <c r="D46" s="5" t="s">
        <v>15136</v>
      </c>
      <c r="E46" s="5" t="s">
        <v>9959</v>
      </c>
      <c r="F46" s="5" t="s">
        <v>15137</v>
      </c>
      <c r="G46" s="5" t="s">
        <v>2777</v>
      </c>
    </row>
    <row r="47" spans="1:7">
      <c r="A47" s="11">
        <v>45866</v>
      </c>
      <c r="B47" s="5">
        <v>232.79</v>
      </c>
      <c r="C47" s="5" t="s">
        <v>9932</v>
      </c>
      <c r="D47" s="5" t="s">
        <v>15138</v>
      </c>
      <c r="E47" s="5" t="s">
        <v>10210</v>
      </c>
      <c r="F47" s="5" t="s">
        <v>15139</v>
      </c>
      <c r="G47" s="5" t="s">
        <v>4085</v>
      </c>
    </row>
    <row r="48" spans="1:7">
      <c r="A48" s="11">
        <v>45863</v>
      </c>
      <c r="B48" s="5">
        <v>231.44</v>
      </c>
      <c r="C48" s="5" t="s">
        <v>15140</v>
      </c>
      <c r="D48" s="5" t="s">
        <v>15141</v>
      </c>
      <c r="E48" s="5" t="s">
        <v>15062</v>
      </c>
      <c r="F48" s="5" t="s">
        <v>15142</v>
      </c>
      <c r="G48" s="5" t="s">
        <v>3926</v>
      </c>
    </row>
    <row r="49" spans="1:7">
      <c r="A49" s="11">
        <v>45862</v>
      </c>
      <c r="B49" s="5">
        <v>232.23</v>
      </c>
      <c r="C49" s="5" t="s">
        <v>15143</v>
      </c>
      <c r="D49" s="5" t="s">
        <v>15059</v>
      </c>
      <c r="E49" s="5" t="s">
        <v>15144</v>
      </c>
      <c r="F49" s="5" t="s">
        <v>15145</v>
      </c>
      <c r="G49" s="5" t="s">
        <v>10597</v>
      </c>
    </row>
    <row r="50" spans="1:7">
      <c r="A50" s="11">
        <v>45861</v>
      </c>
      <c r="B50" s="5">
        <v>228.29</v>
      </c>
      <c r="C50" s="5" t="s">
        <v>15146</v>
      </c>
      <c r="D50" s="5" t="s">
        <v>9950</v>
      </c>
      <c r="E50" s="5" t="s">
        <v>4074</v>
      </c>
      <c r="F50" s="5" t="s">
        <v>15147</v>
      </c>
      <c r="G50" s="5" t="s">
        <v>3770</v>
      </c>
    </row>
    <row r="51" spans="1:7">
      <c r="A51" s="11">
        <v>45860</v>
      </c>
      <c r="B51" s="5">
        <v>227.47</v>
      </c>
      <c r="C51" s="5" t="s">
        <v>15148</v>
      </c>
      <c r="D51" s="5" t="s">
        <v>9951</v>
      </c>
      <c r="E51" s="5" t="s">
        <v>15149</v>
      </c>
      <c r="F51" s="5" t="s">
        <v>2846</v>
      </c>
      <c r="G51" s="5" t="s">
        <v>9222</v>
      </c>
    </row>
    <row r="52" spans="1:7">
      <c r="A52" s="11">
        <v>45859</v>
      </c>
      <c r="B52" s="5">
        <v>229.3</v>
      </c>
      <c r="C52" s="5" t="s">
        <v>3365</v>
      </c>
      <c r="D52" s="5" t="s">
        <v>13849</v>
      </c>
      <c r="E52" s="5" t="s">
        <v>9961</v>
      </c>
      <c r="F52" s="5" t="s">
        <v>15150</v>
      </c>
      <c r="G52" s="5" t="s">
        <v>7261</v>
      </c>
    </row>
    <row r="53" spans="1:7">
      <c r="A53" s="11">
        <v>45856</v>
      </c>
      <c r="B53" s="5">
        <v>226.13</v>
      </c>
      <c r="C53" s="5" t="s">
        <v>3829</v>
      </c>
      <c r="D53" s="5" t="s">
        <v>3704</v>
      </c>
      <c r="E53" s="5" t="s">
        <v>15151</v>
      </c>
      <c r="F53" s="5" t="s">
        <v>6757</v>
      </c>
      <c r="G53" s="5" t="s">
        <v>4677</v>
      </c>
    </row>
    <row r="54" spans="1:7">
      <c r="A54" s="11">
        <v>45855</v>
      </c>
      <c r="B54" s="5">
        <v>223.88</v>
      </c>
      <c r="C54" s="5" t="s">
        <v>3831</v>
      </c>
      <c r="D54" s="5" t="s">
        <v>3820</v>
      </c>
      <c r="E54" s="5" t="s">
        <v>15152</v>
      </c>
      <c r="F54" s="5" t="s">
        <v>3819</v>
      </c>
      <c r="G54" s="5" t="s">
        <v>3292</v>
      </c>
    </row>
    <row r="55" spans="1:7">
      <c r="A55" s="11">
        <v>45854</v>
      </c>
      <c r="B55" s="5">
        <v>223.19</v>
      </c>
      <c r="C55" s="5" t="s">
        <v>15153</v>
      </c>
      <c r="D55" s="5" t="s">
        <v>9973</v>
      </c>
      <c r="E55" s="5" t="s">
        <v>15154</v>
      </c>
      <c r="F55" s="5" t="s">
        <v>15155</v>
      </c>
      <c r="G55" s="5" t="s">
        <v>3047</v>
      </c>
    </row>
    <row r="56" spans="1:7">
      <c r="A56" s="11">
        <v>45853</v>
      </c>
      <c r="B56" s="5">
        <v>226.35</v>
      </c>
      <c r="C56" s="5" t="s">
        <v>10112</v>
      </c>
      <c r="D56" s="5" t="s">
        <v>13939</v>
      </c>
      <c r="E56" s="5" t="s">
        <v>15156</v>
      </c>
      <c r="F56" s="5" t="s">
        <v>15157</v>
      </c>
      <c r="G56" s="5" t="s">
        <v>5216</v>
      </c>
    </row>
    <row r="57" spans="1:7">
      <c r="A57" s="11">
        <v>45852</v>
      </c>
      <c r="B57" s="5">
        <v>225.69</v>
      </c>
      <c r="C57" s="5" t="s">
        <v>10048</v>
      </c>
      <c r="D57" s="5" t="s">
        <v>3697</v>
      </c>
      <c r="E57" s="5" t="s">
        <v>15158</v>
      </c>
      <c r="F57" s="5" t="s">
        <v>15159</v>
      </c>
      <c r="G57" s="5" t="s">
        <v>4737</v>
      </c>
    </row>
    <row r="58" spans="1:7">
      <c r="A58" s="11">
        <v>45849</v>
      </c>
      <c r="B58" s="5">
        <v>225.02</v>
      </c>
      <c r="C58" s="5" t="s">
        <v>3882</v>
      </c>
      <c r="D58" s="5" t="s">
        <v>15160</v>
      </c>
      <c r="E58" s="5" t="s">
        <v>13820</v>
      </c>
      <c r="F58" s="5" t="s">
        <v>15161</v>
      </c>
      <c r="G58" s="5" t="s">
        <v>4157</v>
      </c>
    </row>
    <row r="59" spans="1:7">
      <c r="A59" s="11">
        <v>45848</v>
      </c>
      <c r="B59" s="5">
        <v>222.26</v>
      </c>
      <c r="C59" s="5" t="s">
        <v>4082</v>
      </c>
      <c r="D59" s="5" t="s">
        <v>3743</v>
      </c>
      <c r="E59" s="5" t="s">
        <v>3970</v>
      </c>
      <c r="F59" s="5" t="s">
        <v>15162</v>
      </c>
      <c r="G59" s="5" t="s">
        <v>5965</v>
      </c>
    </row>
    <row r="60" spans="1:7">
      <c r="A60" s="11">
        <v>45847</v>
      </c>
      <c r="B60" s="5">
        <v>222.54</v>
      </c>
      <c r="C60" s="5" t="s">
        <v>10166</v>
      </c>
      <c r="D60" s="5" t="s">
        <v>15163</v>
      </c>
      <c r="E60" s="5" t="s">
        <v>3313</v>
      </c>
      <c r="F60" s="5" t="s">
        <v>15164</v>
      </c>
      <c r="G60" s="5" t="s">
        <v>4759</v>
      </c>
    </row>
    <row r="61" spans="1:7">
      <c r="A61" s="11">
        <v>45846</v>
      </c>
      <c r="B61" s="5">
        <v>219.36</v>
      </c>
      <c r="C61" s="5" t="s">
        <v>15165</v>
      </c>
      <c r="D61" s="5" t="s">
        <v>3520</v>
      </c>
      <c r="E61" s="5" t="s">
        <v>15166</v>
      </c>
      <c r="F61" s="5" t="s">
        <v>15167</v>
      </c>
      <c r="G61" s="5" t="s">
        <v>6319</v>
      </c>
    </row>
    <row r="62" spans="1:7">
      <c r="A62" s="11">
        <v>45845</v>
      </c>
      <c r="B62" s="5">
        <v>223.47</v>
      </c>
      <c r="C62" s="5" t="s">
        <v>15168</v>
      </c>
      <c r="D62" s="5" t="s">
        <v>15163</v>
      </c>
      <c r="E62" s="5" t="s">
        <v>13820</v>
      </c>
      <c r="F62" s="5" t="s">
        <v>15090</v>
      </c>
      <c r="G62" s="5" t="s">
        <v>2983</v>
      </c>
    </row>
    <row r="63" spans="1:7">
      <c r="A63" s="11">
        <v>45841</v>
      </c>
      <c r="B63" s="5">
        <v>223.41</v>
      </c>
      <c r="C63" s="5" t="s">
        <v>15169</v>
      </c>
      <c r="D63" s="5" t="s">
        <v>3713</v>
      </c>
      <c r="E63" s="5" t="s">
        <v>15170</v>
      </c>
      <c r="F63" s="5" t="s">
        <v>15171</v>
      </c>
      <c r="G63" s="5" t="s">
        <v>3378</v>
      </c>
    </row>
    <row r="64" spans="1:7">
      <c r="A64" s="11">
        <v>45840</v>
      </c>
      <c r="B64" s="5">
        <v>219.92</v>
      </c>
      <c r="C64" s="5" t="s">
        <v>15172</v>
      </c>
      <c r="D64" s="5" t="s">
        <v>10236</v>
      </c>
      <c r="E64" s="5" t="s">
        <v>15173</v>
      </c>
      <c r="F64" s="5" t="s">
        <v>15174</v>
      </c>
      <c r="G64" s="5" t="s">
        <v>2855</v>
      </c>
    </row>
    <row r="65" spans="1:7">
      <c r="A65" s="11">
        <v>45839</v>
      </c>
      <c r="B65" s="5">
        <v>220.46</v>
      </c>
      <c r="C65" s="5" t="s">
        <v>15175</v>
      </c>
      <c r="D65" s="5" t="s">
        <v>15115</v>
      </c>
      <c r="E65" s="5" t="s">
        <v>15176</v>
      </c>
      <c r="F65" s="5" t="s">
        <v>15177</v>
      </c>
      <c r="G65" s="5" t="s">
        <v>5754</v>
      </c>
    </row>
    <row r="66" spans="1:7">
      <c r="A66" s="11">
        <v>45838</v>
      </c>
      <c r="B66" s="5">
        <v>219.39</v>
      </c>
      <c r="C66" s="5" t="s">
        <v>15068</v>
      </c>
      <c r="D66" s="5" t="s">
        <v>4011</v>
      </c>
      <c r="E66" s="5" t="s">
        <v>10161</v>
      </c>
      <c r="F66" s="5" t="s">
        <v>15178</v>
      </c>
      <c r="G66" s="5" t="s">
        <v>3363</v>
      </c>
    </row>
    <row r="67" spans="1:7">
      <c r="A67" s="11">
        <v>45835</v>
      </c>
      <c r="B67" s="5">
        <v>223.3</v>
      </c>
      <c r="C67" s="5" t="s">
        <v>15179</v>
      </c>
      <c r="D67" s="5" t="s">
        <v>15180</v>
      </c>
      <c r="E67" s="5" t="s">
        <v>15181</v>
      </c>
      <c r="F67" s="5" t="s">
        <v>15182</v>
      </c>
      <c r="G67" s="5" t="s">
        <v>11832</v>
      </c>
    </row>
    <row r="68" spans="1:7">
      <c r="A68" s="11">
        <v>45834</v>
      </c>
      <c r="B68" s="5">
        <v>217.12</v>
      </c>
      <c r="C68" s="5" t="s">
        <v>15183</v>
      </c>
      <c r="D68" s="5" t="s">
        <v>10185</v>
      </c>
      <c r="E68" s="5" t="s">
        <v>15184</v>
      </c>
      <c r="F68" s="5" t="s">
        <v>3176</v>
      </c>
      <c r="G68" s="5" t="s">
        <v>4600</v>
      </c>
    </row>
    <row r="69" spans="1:7">
      <c r="A69" s="11">
        <v>45833</v>
      </c>
      <c r="B69" s="5">
        <v>211.99</v>
      </c>
      <c r="C69" s="5" t="s">
        <v>4029</v>
      </c>
      <c r="D69" s="5" t="s">
        <v>15185</v>
      </c>
      <c r="E69" s="5" t="s">
        <v>13995</v>
      </c>
      <c r="F69" s="5" t="s">
        <v>3806</v>
      </c>
      <c r="G69" s="5" t="s">
        <v>4451</v>
      </c>
    </row>
    <row r="70" spans="1:7">
      <c r="A70" s="11">
        <v>45832</v>
      </c>
      <c r="B70" s="5">
        <v>212.77</v>
      </c>
      <c r="C70" s="5" t="s">
        <v>2965</v>
      </c>
      <c r="D70" s="5" t="s">
        <v>15186</v>
      </c>
      <c r="E70" s="5" t="s">
        <v>15187</v>
      </c>
      <c r="F70" s="5" t="s">
        <v>15188</v>
      </c>
      <c r="G70" s="5" t="s">
        <v>5322</v>
      </c>
    </row>
    <row r="71" spans="1:7">
      <c r="A71" s="11">
        <v>45831</v>
      </c>
      <c r="B71" s="5">
        <v>208.47</v>
      </c>
      <c r="C71" s="5" t="s">
        <v>15189</v>
      </c>
      <c r="D71" s="5" t="s">
        <v>4115</v>
      </c>
      <c r="E71" s="5" t="s">
        <v>15190</v>
      </c>
      <c r="F71" s="5" t="s">
        <v>15191</v>
      </c>
      <c r="G71" s="5" t="s">
        <v>4513</v>
      </c>
    </row>
    <row r="72" spans="1:7">
      <c r="A72" s="11">
        <v>45828</v>
      </c>
      <c r="B72" s="5">
        <v>209.69</v>
      </c>
      <c r="C72" s="5" t="s">
        <v>15192</v>
      </c>
      <c r="D72" s="5" t="s">
        <v>15193</v>
      </c>
      <c r="E72" s="5" t="s">
        <v>15194</v>
      </c>
      <c r="F72" s="5" t="s">
        <v>15195</v>
      </c>
      <c r="G72" s="5" t="s">
        <v>3584</v>
      </c>
    </row>
    <row r="73" spans="1:7">
      <c r="A73" s="11">
        <v>45826</v>
      </c>
      <c r="B73" s="5">
        <v>212.52</v>
      </c>
      <c r="C73" s="5" t="s">
        <v>15196</v>
      </c>
      <c r="D73" s="5" t="s">
        <v>15197</v>
      </c>
      <c r="E73" s="5" t="s">
        <v>14006</v>
      </c>
      <c r="F73" s="5" t="s">
        <v>4210</v>
      </c>
      <c r="G73" s="5" t="s">
        <v>4640</v>
      </c>
    </row>
    <row r="74" spans="1:7">
      <c r="A74" s="11">
        <v>45825</v>
      </c>
      <c r="B74" s="5">
        <v>214.82</v>
      </c>
      <c r="C74" s="5" t="s">
        <v>15198</v>
      </c>
      <c r="D74" s="5" t="s">
        <v>15199</v>
      </c>
      <c r="E74" s="5" t="s">
        <v>3196</v>
      </c>
      <c r="F74" s="5" t="s">
        <v>15200</v>
      </c>
      <c r="G74" s="5" t="s">
        <v>2968</v>
      </c>
    </row>
    <row r="75" spans="1:7">
      <c r="A75" s="11">
        <v>45824</v>
      </c>
      <c r="B75" s="5">
        <v>216.1</v>
      </c>
      <c r="C75" s="5" t="s">
        <v>15201</v>
      </c>
      <c r="D75" s="5" t="s">
        <v>15202</v>
      </c>
      <c r="E75" s="5" t="s">
        <v>4139</v>
      </c>
      <c r="F75" s="5" t="s">
        <v>15203</v>
      </c>
      <c r="G75" s="5" t="s">
        <v>6569</v>
      </c>
    </row>
    <row r="76" spans="1:7">
      <c r="A76" s="11">
        <v>45821</v>
      </c>
      <c r="B76" s="5">
        <v>212.1</v>
      </c>
      <c r="C76" s="5" t="s">
        <v>15204</v>
      </c>
      <c r="D76" s="5" t="s">
        <v>10250</v>
      </c>
      <c r="E76" s="5" t="s">
        <v>15205</v>
      </c>
      <c r="F76" s="5" t="s">
        <v>5472</v>
      </c>
      <c r="G76" s="5" t="s">
        <v>3335</v>
      </c>
    </row>
    <row r="77" spans="1:7">
      <c r="A77" s="11">
        <v>45820</v>
      </c>
      <c r="B77" s="5">
        <v>213.24</v>
      </c>
      <c r="C77" s="5" t="s">
        <v>15206</v>
      </c>
      <c r="D77" s="5" t="s">
        <v>2897</v>
      </c>
      <c r="E77" s="5" t="s">
        <v>2975</v>
      </c>
      <c r="F77" s="5" t="s">
        <v>15207</v>
      </c>
      <c r="G77" s="5" t="s">
        <v>4214</v>
      </c>
    </row>
    <row r="78" spans="1:7">
      <c r="A78" s="11">
        <v>45819</v>
      </c>
      <c r="B78" s="5">
        <v>213.2</v>
      </c>
      <c r="C78" s="5" t="s">
        <v>15199</v>
      </c>
      <c r="D78" s="5" t="s">
        <v>15208</v>
      </c>
      <c r="E78" s="5" t="s">
        <v>15209</v>
      </c>
      <c r="F78" s="5" t="s">
        <v>15210</v>
      </c>
      <c r="G78" s="5" t="s">
        <v>5995</v>
      </c>
    </row>
    <row r="79" spans="1:7">
      <c r="A79" s="11">
        <v>45818</v>
      </c>
      <c r="B79" s="5">
        <v>217.61</v>
      </c>
      <c r="C79" s="5" t="s">
        <v>3979</v>
      </c>
      <c r="D79" s="5" t="s">
        <v>15211</v>
      </c>
      <c r="E79" s="5" t="s">
        <v>10224</v>
      </c>
      <c r="F79" s="5" t="s">
        <v>15212</v>
      </c>
      <c r="G79" s="5" t="s">
        <v>5216</v>
      </c>
    </row>
    <row r="80" spans="1:7">
      <c r="A80" s="11">
        <v>45817</v>
      </c>
      <c r="B80" s="5">
        <v>216.98</v>
      </c>
      <c r="C80" s="5" t="s">
        <v>15213</v>
      </c>
      <c r="D80" s="5" t="s">
        <v>15214</v>
      </c>
      <c r="E80" s="5" t="s">
        <v>15215</v>
      </c>
      <c r="F80" s="5" t="s">
        <v>6949</v>
      </c>
      <c r="G80" s="5" t="s">
        <v>2860</v>
      </c>
    </row>
    <row r="81" spans="1:7">
      <c r="A81" s="11">
        <v>45814</v>
      </c>
      <c r="B81" s="5">
        <v>213.57</v>
      </c>
      <c r="C81" s="5" t="s">
        <v>2952</v>
      </c>
      <c r="D81" s="5" t="s">
        <v>15216</v>
      </c>
      <c r="E81" s="5" t="s">
        <v>15217</v>
      </c>
      <c r="F81" s="5" t="s">
        <v>3537</v>
      </c>
      <c r="G81" s="5" t="s">
        <v>15218</v>
      </c>
    </row>
    <row r="82" spans="1:7">
      <c r="A82" s="11">
        <v>45813</v>
      </c>
      <c r="B82" s="5">
        <v>207.91</v>
      </c>
      <c r="C82" s="5" t="s">
        <v>10251</v>
      </c>
      <c r="D82" s="5" t="s">
        <v>15219</v>
      </c>
      <c r="E82" s="5" t="s">
        <v>15220</v>
      </c>
      <c r="F82" s="5" t="s">
        <v>15221</v>
      </c>
      <c r="G82" s="5" t="s">
        <v>5506</v>
      </c>
    </row>
    <row r="83" spans="1:7">
      <c r="A83" s="11">
        <v>45812</v>
      </c>
      <c r="B83" s="5">
        <v>207.23</v>
      </c>
      <c r="C83" s="5" t="s">
        <v>14779</v>
      </c>
      <c r="D83" s="5" t="s">
        <v>15222</v>
      </c>
      <c r="E83" s="5" t="s">
        <v>15223</v>
      </c>
      <c r="F83" s="5" t="s">
        <v>15224</v>
      </c>
      <c r="G83" s="5" t="s">
        <v>4673</v>
      </c>
    </row>
    <row r="84" spans="1:7">
      <c r="A84" s="11">
        <v>45811</v>
      </c>
      <c r="B84" s="5">
        <v>205.71</v>
      </c>
      <c r="C84" s="5" t="s">
        <v>15225</v>
      </c>
      <c r="D84" s="5" t="s">
        <v>15226</v>
      </c>
      <c r="E84" s="5" t="s">
        <v>3137</v>
      </c>
      <c r="F84" s="5" t="s">
        <v>15227</v>
      </c>
      <c r="G84" s="5" t="s">
        <v>6170</v>
      </c>
    </row>
    <row r="85" spans="1:7">
      <c r="A85" s="11">
        <v>45810</v>
      </c>
      <c r="B85" s="5">
        <v>206.65</v>
      </c>
      <c r="C85" s="5" t="s">
        <v>15228</v>
      </c>
      <c r="D85" s="5" t="s">
        <v>10272</v>
      </c>
      <c r="E85" s="5" t="s">
        <v>15229</v>
      </c>
      <c r="F85" s="5" t="s">
        <v>15230</v>
      </c>
      <c r="G85" s="5" t="s">
        <v>4788</v>
      </c>
    </row>
    <row r="86" spans="1:7">
      <c r="A86" s="11">
        <v>45807</v>
      </c>
      <c r="B86" s="5">
        <v>205.01</v>
      </c>
      <c r="C86" s="5" t="s">
        <v>15231</v>
      </c>
      <c r="D86" s="5" t="s">
        <v>15232</v>
      </c>
      <c r="E86" s="5" t="s">
        <v>3035</v>
      </c>
      <c r="F86" s="5" t="s">
        <v>15233</v>
      </c>
      <c r="G86" s="5" t="s">
        <v>3926</v>
      </c>
    </row>
    <row r="87" spans="1:7">
      <c r="A87" s="11">
        <v>45806</v>
      </c>
      <c r="B87" s="5">
        <v>205.7</v>
      </c>
      <c r="C87" s="5" t="s">
        <v>10255</v>
      </c>
      <c r="D87" s="5" t="s">
        <v>15234</v>
      </c>
      <c r="E87" s="5" t="s">
        <v>15235</v>
      </c>
      <c r="F87" s="5" t="s">
        <v>15236</v>
      </c>
      <c r="G87" s="5" t="s">
        <v>2895</v>
      </c>
    </row>
    <row r="88" spans="1:7">
      <c r="A88" s="11">
        <v>45805</v>
      </c>
      <c r="B88" s="5">
        <v>204.72</v>
      </c>
      <c r="C88" s="5" t="s">
        <v>15237</v>
      </c>
      <c r="D88" s="5" t="s">
        <v>15238</v>
      </c>
      <c r="E88" s="5" t="s">
        <v>15239</v>
      </c>
      <c r="F88" s="5" t="s">
        <v>15240</v>
      </c>
      <c r="G88" s="5" t="s">
        <v>5747</v>
      </c>
    </row>
    <row r="89" spans="1:7">
      <c r="A89" s="11">
        <v>45804</v>
      </c>
      <c r="B89" s="5">
        <v>206.02</v>
      </c>
      <c r="C89" s="5" t="s">
        <v>15241</v>
      </c>
      <c r="D89" s="5" t="s">
        <v>15242</v>
      </c>
      <c r="E89" s="5" t="s">
        <v>15243</v>
      </c>
      <c r="F89" s="5" t="s">
        <v>15244</v>
      </c>
      <c r="G89" s="5" t="s">
        <v>6970</v>
      </c>
    </row>
    <row r="90" spans="1:7">
      <c r="A90" s="11">
        <v>45800</v>
      </c>
      <c r="B90" s="5">
        <v>200.99</v>
      </c>
      <c r="C90" s="5" t="s">
        <v>15245</v>
      </c>
      <c r="D90" s="5" t="s">
        <v>15246</v>
      </c>
      <c r="E90" s="5" t="s">
        <v>15247</v>
      </c>
      <c r="F90" s="5" t="s">
        <v>15248</v>
      </c>
      <c r="G90" s="5" t="s">
        <v>2797</v>
      </c>
    </row>
    <row r="91" spans="1:7">
      <c r="A91" s="11">
        <v>45799</v>
      </c>
      <c r="B91" s="5">
        <v>203.1</v>
      </c>
      <c r="C91" s="5" t="s">
        <v>15249</v>
      </c>
      <c r="D91" s="5" t="s">
        <v>15250</v>
      </c>
      <c r="E91" s="5" t="s">
        <v>15251</v>
      </c>
      <c r="F91" s="5" t="s">
        <v>15252</v>
      </c>
      <c r="G91" s="5" t="s">
        <v>4526</v>
      </c>
    </row>
    <row r="92" spans="1:7">
      <c r="A92" s="11">
        <v>45798</v>
      </c>
      <c r="B92" s="5">
        <v>201.12</v>
      </c>
      <c r="C92" s="5" t="s">
        <v>15253</v>
      </c>
      <c r="D92" s="5" t="s">
        <v>15254</v>
      </c>
      <c r="E92" s="5" t="s">
        <v>15255</v>
      </c>
      <c r="F92" s="5" t="s">
        <v>15256</v>
      </c>
      <c r="G92" s="5" t="s">
        <v>13439</v>
      </c>
    </row>
    <row r="93" spans="1:7">
      <c r="A93" s="11">
        <v>45797</v>
      </c>
      <c r="B93" s="5">
        <v>204.07</v>
      </c>
      <c r="C93" s="5" t="s">
        <v>15257</v>
      </c>
      <c r="D93" s="5" t="s">
        <v>2883</v>
      </c>
      <c r="E93" s="5" t="s">
        <v>15258</v>
      </c>
      <c r="F93" s="5" t="s">
        <v>15259</v>
      </c>
      <c r="G93" s="5" t="s">
        <v>4889</v>
      </c>
    </row>
    <row r="94" spans="1:7">
      <c r="A94" s="11">
        <v>45796</v>
      </c>
      <c r="B94" s="5">
        <v>206.16</v>
      </c>
      <c r="C94" s="5" t="s">
        <v>14833</v>
      </c>
      <c r="D94" s="5" t="s">
        <v>14755</v>
      </c>
      <c r="E94" s="5" t="s">
        <v>15260</v>
      </c>
      <c r="F94" s="5" t="s">
        <v>15261</v>
      </c>
      <c r="G94" s="5" t="s">
        <v>4417</v>
      </c>
    </row>
    <row r="95" spans="1:7">
      <c r="A95" s="11">
        <v>45793</v>
      </c>
      <c r="B95" s="5">
        <v>205.59</v>
      </c>
      <c r="C95" s="5" t="s">
        <v>14937</v>
      </c>
      <c r="D95" s="5" t="s">
        <v>14937</v>
      </c>
      <c r="E95" s="5" t="s">
        <v>15262</v>
      </c>
      <c r="F95" s="5" t="s">
        <v>15263</v>
      </c>
      <c r="G95" s="5" t="s">
        <v>3557</v>
      </c>
    </row>
    <row r="96" spans="1:7">
      <c r="A96" s="11">
        <v>45792</v>
      </c>
      <c r="B96" s="5">
        <v>205.17</v>
      </c>
      <c r="C96" s="5" t="s">
        <v>15264</v>
      </c>
      <c r="D96" s="5" t="s">
        <v>15265</v>
      </c>
      <c r="E96" s="5" t="s">
        <v>15266</v>
      </c>
      <c r="F96" s="5" t="s">
        <v>15267</v>
      </c>
      <c r="G96" s="5" t="s">
        <v>15268</v>
      </c>
    </row>
    <row r="97" spans="1:7">
      <c r="A97" s="11">
        <v>45791</v>
      </c>
      <c r="B97" s="5">
        <v>210.25</v>
      </c>
      <c r="C97" s="5" t="s">
        <v>15269</v>
      </c>
      <c r="D97" s="5" t="s">
        <v>15270</v>
      </c>
      <c r="E97" s="5" t="s">
        <v>4120</v>
      </c>
      <c r="F97" s="5" t="s">
        <v>15271</v>
      </c>
      <c r="G97" s="5" t="s">
        <v>3335</v>
      </c>
    </row>
    <row r="98" spans="1:7">
      <c r="A98" s="11">
        <v>45790</v>
      </c>
      <c r="B98" s="5">
        <v>211.37</v>
      </c>
      <c r="C98" s="5" t="s">
        <v>15272</v>
      </c>
      <c r="D98" s="5" t="s">
        <v>15273</v>
      </c>
      <c r="E98" s="5" t="s">
        <v>2979</v>
      </c>
      <c r="F98" s="5" t="s">
        <v>15274</v>
      </c>
      <c r="G98" s="5" t="s">
        <v>3683</v>
      </c>
    </row>
    <row r="99" spans="1:7">
      <c r="A99" s="11">
        <v>45789</v>
      </c>
      <c r="B99" s="5">
        <v>208.64</v>
      </c>
      <c r="C99" s="5" t="s">
        <v>15275</v>
      </c>
      <c r="D99" s="5" t="s">
        <v>15276</v>
      </c>
      <c r="E99" s="5" t="s">
        <v>15277</v>
      </c>
      <c r="F99" s="5" t="s">
        <v>15278</v>
      </c>
      <c r="G99" s="5" t="s">
        <v>15279</v>
      </c>
    </row>
    <row r="100" spans="1:7">
      <c r="A100" s="11">
        <v>45786</v>
      </c>
      <c r="B100" s="5">
        <v>193.06</v>
      </c>
      <c r="C100" s="5" t="s">
        <v>14706</v>
      </c>
      <c r="D100" s="5" t="s">
        <v>15280</v>
      </c>
      <c r="E100" s="5" t="s">
        <v>15281</v>
      </c>
      <c r="F100" s="5" t="s">
        <v>15282</v>
      </c>
      <c r="G100" s="5" t="s">
        <v>2812</v>
      </c>
    </row>
    <row r="101" spans="1:7">
      <c r="A101" s="11">
        <v>45785</v>
      </c>
      <c r="B101" s="5">
        <v>192.08</v>
      </c>
      <c r="C101" s="5" t="s">
        <v>15283</v>
      </c>
      <c r="D101" s="5" t="s">
        <v>15284</v>
      </c>
      <c r="E101" s="5" t="s">
        <v>4190</v>
      </c>
      <c r="F101" s="5" t="s">
        <v>15285</v>
      </c>
      <c r="G101" s="5" t="s">
        <v>9307</v>
      </c>
    </row>
    <row r="102" spans="1:7">
      <c r="A102" s="11">
        <v>45784</v>
      </c>
      <c r="B102" s="5">
        <v>188.71</v>
      </c>
      <c r="C102" s="5" t="s">
        <v>15286</v>
      </c>
      <c r="D102" s="5" t="s">
        <v>15287</v>
      </c>
      <c r="E102" s="5" t="s">
        <v>4466</v>
      </c>
      <c r="F102" s="5" t="s">
        <v>15288</v>
      </c>
      <c r="G102" s="5" t="s">
        <v>4107</v>
      </c>
    </row>
    <row r="103" spans="1:7">
      <c r="A103" s="11">
        <v>45783</v>
      </c>
      <c r="B103" s="5">
        <v>185.01</v>
      </c>
      <c r="C103" s="5" t="s">
        <v>15289</v>
      </c>
      <c r="D103" s="5" t="s">
        <v>15290</v>
      </c>
      <c r="E103" s="5" t="s">
        <v>14129</v>
      </c>
      <c r="F103" s="5" t="s">
        <v>8125</v>
      </c>
      <c r="G103" s="5" t="s">
        <v>5221</v>
      </c>
    </row>
    <row r="104" spans="1:7">
      <c r="A104" s="11">
        <v>45782</v>
      </c>
      <c r="B104" s="5">
        <v>186.35</v>
      </c>
      <c r="C104" s="5" t="s">
        <v>15291</v>
      </c>
      <c r="D104" s="5" t="s">
        <v>15292</v>
      </c>
      <c r="E104" s="5" t="s">
        <v>4492</v>
      </c>
      <c r="F104" s="5" t="s">
        <v>15293</v>
      </c>
      <c r="G104" s="5" t="s">
        <v>4152</v>
      </c>
    </row>
    <row r="105" spans="1:7">
      <c r="A105" s="11">
        <v>45779</v>
      </c>
      <c r="B105" s="5">
        <v>189.98</v>
      </c>
      <c r="C105" s="5" t="s">
        <v>15283</v>
      </c>
      <c r="D105" s="5" t="s">
        <v>15294</v>
      </c>
      <c r="E105" s="5" t="s">
        <v>4590</v>
      </c>
      <c r="F105" s="5" t="s">
        <v>15295</v>
      </c>
      <c r="G105" s="5" t="s">
        <v>2933</v>
      </c>
    </row>
    <row r="106" spans="1:7">
      <c r="A106" s="11">
        <v>45778</v>
      </c>
      <c r="B106" s="5">
        <v>190.2</v>
      </c>
      <c r="C106" s="5" t="s">
        <v>4180</v>
      </c>
      <c r="D106" s="5" t="s">
        <v>15296</v>
      </c>
      <c r="E106" s="5" t="s">
        <v>14959</v>
      </c>
      <c r="F106" s="5" t="s">
        <v>15297</v>
      </c>
      <c r="G106" s="5" t="s">
        <v>14888</v>
      </c>
    </row>
    <row r="107" spans="1:7">
      <c r="A107" s="11">
        <v>45777</v>
      </c>
      <c r="B107" s="5">
        <v>184.42</v>
      </c>
      <c r="C107" s="5" t="s">
        <v>15298</v>
      </c>
      <c r="D107" s="5" t="s">
        <v>14548</v>
      </c>
      <c r="E107" s="5" t="s">
        <v>15299</v>
      </c>
      <c r="F107" s="5" t="s">
        <v>15300</v>
      </c>
      <c r="G107" s="5" t="s">
        <v>3398</v>
      </c>
    </row>
    <row r="108" spans="1:7">
      <c r="A108" s="11">
        <v>45776</v>
      </c>
      <c r="B108" s="5">
        <v>187.39</v>
      </c>
      <c r="C108" s="5" t="s">
        <v>4532</v>
      </c>
      <c r="D108" s="5" t="s">
        <v>15301</v>
      </c>
      <c r="E108" s="5" t="s">
        <v>14557</v>
      </c>
      <c r="F108" s="5" t="s">
        <v>15302</v>
      </c>
      <c r="G108" s="5" t="s">
        <v>3383</v>
      </c>
    </row>
    <row r="109" spans="1:7">
      <c r="A109" s="11">
        <v>45775</v>
      </c>
      <c r="B109" s="5">
        <v>187.7</v>
      </c>
      <c r="C109" s="5" t="s">
        <v>15303</v>
      </c>
      <c r="D109" s="5" t="s">
        <v>15304</v>
      </c>
      <c r="E109" s="5" t="s">
        <v>15305</v>
      </c>
      <c r="F109" s="5" t="s">
        <v>15306</v>
      </c>
      <c r="G109" s="5" t="s">
        <v>3933</v>
      </c>
    </row>
    <row r="110" spans="1:7">
      <c r="A110" s="11">
        <v>45772</v>
      </c>
      <c r="B110" s="5">
        <v>188.99</v>
      </c>
      <c r="C110" s="5" t="s">
        <v>15307</v>
      </c>
      <c r="D110" s="5" t="s">
        <v>15308</v>
      </c>
      <c r="E110" s="5" t="s">
        <v>15309</v>
      </c>
      <c r="F110" s="5" t="s">
        <v>3296</v>
      </c>
      <c r="G110" s="5" t="s">
        <v>3683</v>
      </c>
    </row>
    <row r="111" spans="1:7">
      <c r="A111" s="11">
        <v>45771</v>
      </c>
      <c r="B111" s="5">
        <v>186.54</v>
      </c>
      <c r="C111" s="5" t="s">
        <v>14728</v>
      </c>
      <c r="D111" s="5" t="s">
        <v>4582</v>
      </c>
      <c r="E111" s="5" t="s">
        <v>15310</v>
      </c>
      <c r="F111" s="5" t="s">
        <v>15311</v>
      </c>
      <c r="G111" s="5" t="s">
        <v>11491</v>
      </c>
    </row>
    <row r="112" spans="1:7">
      <c r="A112" s="11">
        <v>45770</v>
      </c>
      <c r="B112" s="5">
        <v>180.6</v>
      </c>
      <c r="C112" s="5" t="s">
        <v>4245</v>
      </c>
      <c r="D112" s="5" t="s">
        <v>15312</v>
      </c>
      <c r="E112" s="5" t="s">
        <v>15313</v>
      </c>
      <c r="F112" s="5" t="s">
        <v>15314</v>
      </c>
      <c r="G112" s="5" t="s">
        <v>15315</v>
      </c>
    </row>
    <row r="113" spans="1:7">
      <c r="A113" s="11">
        <v>45769</v>
      </c>
      <c r="B113" s="5">
        <v>173.18</v>
      </c>
      <c r="C113" s="5" t="s">
        <v>14481</v>
      </c>
      <c r="D113" s="5" t="s">
        <v>15316</v>
      </c>
      <c r="E113" s="5" t="s">
        <v>4777</v>
      </c>
      <c r="F113" s="5" t="s">
        <v>15317</v>
      </c>
      <c r="G113" s="5" t="s">
        <v>15318</v>
      </c>
    </row>
    <row r="114" spans="1:7">
      <c r="A114" s="11">
        <v>45768</v>
      </c>
      <c r="B114" s="5">
        <v>167.32</v>
      </c>
      <c r="C114" s="5" t="s">
        <v>14440</v>
      </c>
      <c r="D114" s="5" t="s">
        <v>14440</v>
      </c>
      <c r="E114" s="5" t="s">
        <v>12910</v>
      </c>
      <c r="F114" s="5" t="s">
        <v>15319</v>
      </c>
      <c r="G114" s="5" t="s">
        <v>15320</v>
      </c>
    </row>
    <row r="115" spans="1:7">
      <c r="A115" s="11">
        <v>45764</v>
      </c>
      <c r="B115" s="5">
        <v>172.61</v>
      </c>
      <c r="C115" s="5" t="s">
        <v>14216</v>
      </c>
      <c r="D115" s="5" t="s">
        <v>4762</v>
      </c>
      <c r="E115" s="5" t="s">
        <v>14673</v>
      </c>
      <c r="F115" s="5" t="s">
        <v>15321</v>
      </c>
      <c r="G115" s="5" t="s">
        <v>3315</v>
      </c>
    </row>
    <row r="116" spans="1:7">
      <c r="A116" s="11">
        <v>45763</v>
      </c>
      <c r="B116" s="5">
        <v>174.33</v>
      </c>
      <c r="C116" s="5" t="s">
        <v>14561</v>
      </c>
      <c r="D116" s="5" t="s">
        <v>14513</v>
      </c>
      <c r="E116" s="5" t="s">
        <v>15322</v>
      </c>
      <c r="F116" s="5" t="s">
        <v>15323</v>
      </c>
      <c r="G116" s="5" t="s">
        <v>13113</v>
      </c>
    </row>
    <row r="117" spans="1:7">
      <c r="A117" s="11">
        <v>45762</v>
      </c>
      <c r="B117" s="5">
        <v>179.59</v>
      </c>
      <c r="C117" s="5" t="s">
        <v>15324</v>
      </c>
      <c r="D117" s="5" t="s">
        <v>4248</v>
      </c>
      <c r="E117" s="5" t="s">
        <v>15325</v>
      </c>
      <c r="F117" s="5" t="s">
        <v>15326</v>
      </c>
      <c r="G117" s="5" t="s">
        <v>8514</v>
      </c>
    </row>
    <row r="118" spans="1:7">
      <c r="A118" s="11">
        <v>45761</v>
      </c>
      <c r="B118" s="5">
        <v>182.12</v>
      </c>
      <c r="C118" s="5" t="s">
        <v>15327</v>
      </c>
      <c r="D118" s="5" t="s">
        <v>14527</v>
      </c>
      <c r="E118" s="5" t="s">
        <v>15328</v>
      </c>
      <c r="F118" s="5" t="s">
        <v>6210</v>
      </c>
      <c r="G118" s="5" t="s">
        <v>11540</v>
      </c>
    </row>
    <row r="119" spans="1:7">
      <c r="A119" s="11">
        <v>45758</v>
      </c>
      <c r="B119" s="5">
        <v>184.87</v>
      </c>
      <c r="C119" s="5" t="s">
        <v>15329</v>
      </c>
      <c r="D119" s="5" t="s">
        <v>14505</v>
      </c>
      <c r="E119" s="5" t="s">
        <v>14571</v>
      </c>
      <c r="F119" s="5" t="s">
        <v>15330</v>
      </c>
      <c r="G119" s="5" t="s">
        <v>7378</v>
      </c>
    </row>
    <row r="120" spans="1:7">
      <c r="A120" s="11">
        <v>45757</v>
      </c>
      <c r="B120" s="5">
        <v>181.22</v>
      </c>
      <c r="C120" s="5" t="s">
        <v>15331</v>
      </c>
      <c r="D120" s="5" t="s">
        <v>15332</v>
      </c>
      <c r="E120" s="5" t="s">
        <v>15333</v>
      </c>
      <c r="F120" s="5" t="s">
        <v>15334</v>
      </c>
      <c r="G120" s="5" t="s">
        <v>15335</v>
      </c>
    </row>
    <row r="121" spans="1:7">
      <c r="A121" s="11">
        <v>45756</v>
      </c>
      <c r="B121" s="5">
        <v>191.1</v>
      </c>
      <c r="C121" s="5" t="s">
        <v>15336</v>
      </c>
      <c r="D121" s="5" t="s">
        <v>15337</v>
      </c>
      <c r="E121" s="5" t="s">
        <v>4803</v>
      </c>
      <c r="F121" s="5" t="s">
        <v>15338</v>
      </c>
      <c r="G121" s="5" t="s">
        <v>15339</v>
      </c>
    </row>
    <row r="122" spans="1:7">
      <c r="A122" s="11">
        <v>45755</v>
      </c>
      <c r="B122" s="5">
        <v>170.66</v>
      </c>
      <c r="C122" s="5" t="s">
        <v>15340</v>
      </c>
      <c r="D122" s="5" t="s">
        <v>15341</v>
      </c>
      <c r="E122" s="5" t="s">
        <v>13817</v>
      </c>
      <c r="F122" s="5" t="s">
        <v>15342</v>
      </c>
      <c r="G122" s="5" t="s">
        <v>3575</v>
      </c>
    </row>
    <row r="123" spans="1:7">
      <c r="A123" s="11">
        <v>45754</v>
      </c>
      <c r="B123" s="5">
        <v>175.26</v>
      </c>
      <c r="C123" s="5" t="s">
        <v>13479</v>
      </c>
      <c r="D123" s="5" t="s">
        <v>14619</v>
      </c>
      <c r="E123" s="5" t="s">
        <v>15343</v>
      </c>
      <c r="F123" s="5" t="s">
        <v>15344</v>
      </c>
      <c r="G123" s="5" t="s">
        <v>6713</v>
      </c>
    </row>
    <row r="124" spans="1:7">
      <c r="A124" s="11">
        <v>45751</v>
      </c>
      <c r="B124" s="5">
        <v>171</v>
      </c>
      <c r="C124" s="5" t="s">
        <v>15345</v>
      </c>
      <c r="D124" s="5" t="s">
        <v>4828</v>
      </c>
      <c r="E124" s="5" t="s">
        <v>15346</v>
      </c>
      <c r="F124" s="5" t="s">
        <v>15347</v>
      </c>
      <c r="G124" s="5" t="s">
        <v>15348</v>
      </c>
    </row>
    <row r="125" spans="1:7">
      <c r="A125" s="11">
        <v>45750</v>
      </c>
      <c r="B125" s="5">
        <v>178.41</v>
      </c>
      <c r="C125" s="5" t="s">
        <v>15349</v>
      </c>
      <c r="D125" s="5" t="s">
        <v>14999</v>
      </c>
      <c r="E125" s="5" t="s">
        <v>14454</v>
      </c>
      <c r="F125" s="5" t="s">
        <v>15350</v>
      </c>
      <c r="G125" s="5" t="s">
        <v>15351</v>
      </c>
    </row>
    <row r="126" spans="1:7">
      <c r="A126" s="11">
        <v>45749</v>
      </c>
      <c r="B126" s="5">
        <v>196.01</v>
      </c>
      <c r="C126" s="5" t="s">
        <v>15352</v>
      </c>
      <c r="D126" s="5" t="s">
        <v>15353</v>
      </c>
      <c r="E126" s="5" t="s">
        <v>15352</v>
      </c>
      <c r="F126" s="5" t="s">
        <v>15354</v>
      </c>
      <c r="G126" s="5" t="s">
        <v>4107</v>
      </c>
    </row>
    <row r="127" spans="1:7">
      <c r="A127" s="11">
        <v>45748</v>
      </c>
      <c r="B127" s="5">
        <v>192.17</v>
      </c>
      <c r="C127" s="5" t="s">
        <v>15355</v>
      </c>
      <c r="D127" s="5" t="s">
        <v>15356</v>
      </c>
      <c r="E127" s="5" t="s">
        <v>15357</v>
      </c>
      <c r="F127" s="5" t="s">
        <v>15358</v>
      </c>
      <c r="G127" s="5" t="s">
        <v>3052</v>
      </c>
    </row>
    <row r="128" spans="1:7">
      <c r="A128" s="11">
        <v>45747</v>
      </c>
      <c r="B128" s="5">
        <v>190.26</v>
      </c>
      <c r="C128" s="5" t="s">
        <v>4696</v>
      </c>
      <c r="D128" s="5" t="s">
        <v>15359</v>
      </c>
      <c r="E128" s="5" t="s">
        <v>14131</v>
      </c>
      <c r="F128" s="5" t="s">
        <v>15360</v>
      </c>
      <c r="G128" s="5" t="s">
        <v>5625</v>
      </c>
    </row>
    <row r="129" spans="1:7">
      <c r="A129" s="11">
        <v>45744</v>
      </c>
      <c r="B129" s="5">
        <v>192.72</v>
      </c>
      <c r="C129" s="5" t="s">
        <v>15361</v>
      </c>
      <c r="D129" s="5" t="s">
        <v>3006</v>
      </c>
      <c r="E129" s="5" t="s">
        <v>15362</v>
      </c>
      <c r="F129" s="5" t="s">
        <v>15363</v>
      </c>
      <c r="G129" s="5" t="s">
        <v>14735</v>
      </c>
    </row>
    <row r="130" spans="1:7">
      <c r="A130" s="11">
        <v>45743</v>
      </c>
      <c r="B130" s="5">
        <v>201.36</v>
      </c>
      <c r="C130" s="5" t="s">
        <v>15364</v>
      </c>
      <c r="D130" s="5" t="s">
        <v>15365</v>
      </c>
      <c r="E130" s="5" t="s">
        <v>15366</v>
      </c>
      <c r="F130" s="5" t="s">
        <v>15367</v>
      </c>
      <c r="G130" s="5" t="s">
        <v>3699</v>
      </c>
    </row>
    <row r="131" spans="1:7">
      <c r="A131" s="11">
        <v>45742</v>
      </c>
      <c r="B131" s="5">
        <v>201.13</v>
      </c>
      <c r="C131" s="5" t="s">
        <v>15368</v>
      </c>
      <c r="D131" s="5" t="s">
        <v>15369</v>
      </c>
      <c r="E131" s="5" t="s">
        <v>15370</v>
      </c>
      <c r="F131" s="5" t="s">
        <v>3789</v>
      </c>
      <c r="G131" s="5" t="s">
        <v>5893</v>
      </c>
    </row>
    <row r="132" spans="1:7">
      <c r="A132" s="11">
        <v>45741</v>
      </c>
      <c r="B132" s="5">
        <v>205.71</v>
      </c>
      <c r="C132" s="5" t="s">
        <v>15371</v>
      </c>
      <c r="D132" s="5" t="s">
        <v>15372</v>
      </c>
      <c r="E132" s="5" t="s">
        <v>3010</v>
      </c>
      <c r="F132" s="5" t="s">
        <v>15373</v>
      </c>
      <c r="G132" s="5" t="s">
        <v>10465</v>
      </c>
    </row>
    <row r="133" spans="1:7">
      <c r="A133" s="11">
        <v>45740</v>
      </c>
      <c r="B133" s="5">
        <v>203.26</v>
      </c>
      <c r="C133" s="5" t="s">
        <v>3011</v>
      </c>
      <c r="D133" s="5" t="s">
        <v>15374</v>
      </c>
      <c r="E133" s="5" t="s">
        <v>14019</v>
      </c>
      <c r="F133" s="5" t="s">
        <v>15375</v>
      </c>
      <c r="G133" s="5" t="s">
        <v>15376</v>
      </c>
    </row>
    <row r="134" spans="1:7">
      <c r="A134" s="11">
        <v>45737</v>
      </c>
      <c r="B134" s="5">
        <v>196.21</v>
      </c>
      <c r="C134" s="5" t="s">
        <v>4169</v>
      </c>
      <c r="D134" s="5" t="s">
        <v>15377</v>
      </c>
      <c r="E134" s="5" t="s">
        <v>4171</v>
      </c>
      <c r="F134" s="5" t="s">
        <v>15378</v>
      </c>
      <c r="G134" s="5" t="s">
        <v>3741</v>
      </c>
    </row>
    <row r="135" spans="1:7">
      <c r="A135" s="11">
        <v>45736</v>
      </c>
      <c r="B135" s="5">
        <v>194.95</v>
      </c>
      <c r="C135" s="5" t="s">
        <v>15379</v>
      </c>
      <c r="D135" s="5" t="s">
        <v>15380</v>
      </c>
      <c r="E135" s="5" t="s">
        <v>4562</v>
      </c>
      <c r="F135" s="5" t="s">
        <v>15381</v>
      </c>
      <c r="G135" s="5" t="s">
        <v>2847</v>
      </c>
    </row>
    <row r="136" spans="1:7">
      <c r="A136" s="11">
        <v>45735</v>
      </c>
      <c r="B136" s="5">
        <v>195.54</v>
      </c>
      <c r="C136" s="5" t="s">
        <v>14706</v>
      </c>
      <c r="D136" s="5" t="s">
        <v>15382</v>
      </c>
      <c r="E136" s="5" t="s">
        <v>15383</v>
      </c>
      <c r="F136" s="5" t="s">
        <v>3541</v>
      </c>
      <c r="G136" s="5" t="s">
        <v>10132</v>
      </c>
    </row>
    <row r="137" spans="1:7">
      <c r="A137" s="11">
        <v>45734</v>
      </c>
      <c r="B137" s="5">
        <v>192.82</v>
      </c>
      <c r="C137" s="5" t="s">
        <v>4171</v>
      </c>
      <c r="D137" s="5" t="s">
        <v>14953</v>
      </c>
      <c r="E137" s="5" t="s">
        <v>4509</v>
      </c>
      <c r="F137" s="5" t="s">
        <v>15384</v>
      </c>
      <c r="G137" s="5" t="s">
        <v>11540</v>
      </c>
    </row>
    <row r="138" spans="1:7">
      <c r="A138" s="11">
        <v>45733</v>
      </c>
      <c r="B138" s="5">
        <v>195.74</v>
      </c>
      <c r="C138" s="5" t="s">
        <v>15385</v>
      </c>
      <c r="D138" s="5" t="s">
        <v>3168</v>
      </c>
      <c r="E138" s="5" t="s">
        <v>15386</v>
      </c>
      <c r="F138" s="5" t="s">
        <v>15387</v>
      </c>
      <c r="G138" s="5" t="s">
        <v>6987</v>
      </c>
    </row>
    <row r="139" spans="1:7">
      <c r="A139" s="11">
        <v>45730</v>
      </c>
      <c r="B139" s="5">
        <v>197.95</v>
      </c>
      <c r="C139" s="5" t="s">
        <v>15388</v>
      </c>
      <c r="D139" s="5" t="s">
        <v>15389</v>
      </c>
      <c r="E139" s="5" t="s">
        <v>4166</v>
      </c>
      <c r="F139" s="5" t="s">
        <v>6949</v>
      </c>
      <c r="G139" s="5" t="s">
        <v>5951</v>
      </c>
    </row>
    <row r="140" spans="1:7">
      <c r="A140" s="11">
        <v>45729</v>
      </c>
      <c r="B140" s="5">
        <v>193.89</v>
      </c>
      <c r="C140" s="5" t="s">
        <v>14043</v>
      </c>
      <c r="D140" s="5" t="s">
        <v>15390</v>
      </c>
      <c r="E140" s="5" t="s">
        <v>15391</v>
      </c>
      <c r="F140" s="5" t="s">
        <v>15358</v>
      </c>
      <c r="G140" s="5" t="s">
        <v>10508</v>
      </c>
    </row>
    <row r="141" spans="1:7">
      <c r="A141" s="11">
        <v>45728</v>
      </c>
      <c r="B141" s="5">
        <v>198.89</v>
      </c>
      <c r="C141" s="5" t="s">
        <v>15392</v>
      </c>
      <c r="D141" s="5" t="s">
        <v>15393</v>
      </c>
      <c r="E141" s="5" t="s">
        <v>15394</v>
      </c>
      <c r="F141" s="5" t="s">
        <v>15395</v>
      </c>
      <c r="G141" s="5" t="s">
        <v>3625</v>
      </c>
    </row>
    <row r="142" spans="1:7">
      <c r="A142" s="11">
        <v>45727</v>
      </c>
      <c r="B142" s="5">
        <v>196.59</v>
      </c>
      <c r="C142" s="5" t="s">
        <v>4617</v>
      </c>
      <c r="D142" s="5" t="s">
        <v>13963</v>
      </c>
      <c r="E142" s="5" t="s">
        <v>15396</v>
      </c>
      <c r="F142" s="5" t="s">
        <v>15397</v>
      </c>
      <c r="G142" s="5" t="s">
        <v>3310</v>
      </c>
    </row>
    <row r="143" spans="1:7">
      <c r="A143" s="11">
        <v>45726</v>
      </c>
      <c r="B143" s="5">
        <v>194.54</v>
      </c>
      <c r="C143" s="5" t="s">
        <v>15398</v>
      </c>
      <c r="D143" s="5" t="s">
        <v>15399</v>
      </c>
      <c r="E143" s="5" t="s">
        <v>15400</v>
      </c>
      <c r="F143" s="5" t="s">
        <v>15401</v>
      </c>
      <c r="G143" s="5" t="s">
        <v>5380</v>
      </c>
    </row>
    <row r="144" spans="1:7">
      <c r="A144" s="11">
        <v>45723</v>
      </c>
      <c r="B144" s="5">
        <v>199.25</v>
      </c>
      <c r="C144" s="5" t="s">
        <v>14745</v>
      </c>
      <c r="D144" s="5" t="s">
        <v>15402</v>
      </c>
      <c r="E144" s="5" t="s">
        <v>15403</v>
      </c>
      <c r="F144" s="5" t="s">
        <v>15404</v>
      </c>
      <c r="G144" s="5" t="s">
        <v>5221</v>
      </c>
    </row>
    <row r="145" spans="1:7">
      <c r="A145" s="11">
        <v>45722</v>
      </c>
      <c r="B145" s="5">
        <v>200.7</v>
      </c>
      <c r="C145" s="5" t="s">
        <v>15405</v>
      </c>
      <c r="D145" s="5" t="s">
        <v>15406</v>
      </c>
      <c r="E145" s="5" t="s">
        <v>3116</v>
      </c>
      <c r="F145" s="5" t="s">
        <v>15407</v>
      </c>
      <c r="G145" s="5" t="s">
        <v>15408</v>
      </c>
    </row>
    <row r="146" spans="1:7">
      <c r="A146" s="11">
        <v>45721</v>
      </c>
      <c r="B146" s="5">
        <v>208.36</v>
      </c>
      <c r="C146" s="5" t="s">
        <v>15409</v>
      </c>
      <c r="D146" s="5" t="s">
        <v>15410</v>
      </c>
      <c r="E146" s="5" t="s">
        <v>15411</v>
      </c>
      <c r="F146" s="5" t="s">
        <v>15412</v>
      </c>
      <c r="G146" s="5" t="s">
        <v>8846</v>
      </c>
    </row>
    <row r="147" spans="1:7">
      <c r="A147" s="11">
        <v>45720</v>
      </c>
      <c r="B147" s="5">
        <v>203.8</v>
      </c>
      <c r="C147" s="5" t="s">
        <v>15413</v>
      </c>
      <c r="D147" s="5" t="s">
        <v>10261</v>
      </c>
      <c r="E147" s="5" t="s">
        <v>3118</v>
      </c>
      <c r="F147" s="5" t="s">
        <v>15414</v>
      </c>
      <c r="G147" s="5" t="s">
        <v>3028</v>
      </c>
    </row>
    <row r="148" spans="1:7">
      <c r="A148" s="11">
        <v>45719</v>
      </c>
      <c r="B148" s="5">
        <v>205.02</v>
      </c>
      <c r="C148" s="5" t="s">
        <v>15415</v>
      </c>
      <c r="D148" s="5" t="s">
        <v>13832</v>
      </c>
      <c r="E148" s="5" t="s">
        <v>15416</v>
      </c>
      <c r="F148" s="5" t="s">
        <v>15417</v>
      </c>
      <c r="G148" s="5" t="s">
        <v>15418</v>
      </c>
    </row>
    <row r="149" spans="1:7">
      <c r="A149" s="11">
        <v>45716</v>
      </c>
      <c r="B149" s="5">
        <v>212.28</v>
      </c>
      <c r="C149" s="5" t="s">
        <v>15419</v>
      </c>
      <c r="D149" s="5" t="s">
        <v>15420</v>
      </c>
      <c r="E149" s="5" t="s">
        <v>3192</v>
      </c>
      <c r="F149" s="5" t="s">
        <v>15421</v>
      </c>
      <c r="G149" s="5" t="s">
        <v>9259</v>
      </c>
    </row>
    <row r="150" spans="1:7">
      <c r="A150" s="11">
        <v>45715</v>
      </c>
      <c r="B150" s="5">
        <v>208.74</v>
      </c>
      <c r="C150" s="5" t="s">
        <v>15422</v>
      </c>
      <c r="D150" s="5" t="s">
        <v>14837</v>
      </c>
      <c r="E150" s="5" t="s">
        <v>3205</v>
      </c>
      <c r="F150" s="5" t="s">
        <v>4709</v>
      </c>
      <c r="G150" s="5" t="s">
        <v>3575</v>
      </c>
    </row>
    <row r="151" spans="1:7">
      <c r="A151" s="11">
        <v>45714</v>
      </c>
      <c r="B151" s="5">
        <v>214.35</v>
      </c>
      <c r="C151" s="5" t="s">
        <v>15423</v>
      </c>
      <c r="D151" s="5" t="s">
        <v>15424</v>
      </c>
      <c r="E151" s="5" t="s">
        <v>15425</v>
      </c>
      <c r="F151" s="5" t="s">
        <v>15426</v>
      </c>
      <c r="G151" s="5" t="s">
        <v>4855</v>
      </c>
    </row>
    <row r="152" spans="1:7">
      <c r="A152" s="11">
        <v>45713</v>
      </c>
      <c r="B152" s="5">
        <v>212.8</v>
      </c>
      <c r="C152" s="5" t="s">
        <v>2940</v>
      </c>
      <c r="D152" s="5" t="s">
        <v>2995</v>
      </c>
      <c r="E152" s="5" t="s">
        <v>15427</v>
      </c>
      <c r="F152" s="5" t="s">
        <v>15428</v>
      </c>
      <c r="G152" s="5" t="s">
        <v>3013</v>
      </c>
    </row>
    <row r="153" spans="1:7">
      <c r="A153" s="11">
        <v>45712</v>
      </c>
      <c r="B153" s="5">
        <v>212.71</v>
      </c>
      <c r="C153" s="5" t="s">
        <v>3366</v>
      </c>
      <c r="D153" s="5" t="s">
        <v>4003</v>
      </c>
      <c r="E153" s="5" t="s">
        <v>15429</v>
      </c>
      <c r="F153" s="5" t="s">
        <v>4843</v>
      </c>
      <c r="G153" s="5" t="s">
        <v>13301</v>
      </c>
    </row>
    <row r="154" spans="1:7">
      <c r="A154" s="11">
        <v>45709</v>
      </c>
      <c r="B154" s="5">
        <v>216.58</v>
      </c>
      <c r="C154" s="5" t="s">
        <v>15430</v>
      </c>
      <c r="D154" s="5" t="s">
        <v>15431</v>
      </c>
      <c r="E154" s="5" t="s">
        <v>4137</v>
      </c>
      <c r="F154" s="5" t="s">
        <v>15432</v>
      </c>
      <c r="G154" s="5" t="s">
        <v>9748</v>
      </c>
    </row>
    <row r="155" spans="1:7">
      <c r="A155" s="11">
        <v>45708</v>
      </c>
      <c r="B155" s="5">
        <v>222.88</v>
      </c>
      <c r="C155" s="5" t="s">
        <v>15433</v>
      </c>
      <c r="D155" s="5" t="s">
        <v>15434</v>
      </c>
      <c r="E155" s="5" t="s">
        <v>15435</v>
      </c>
      <c r="F155" s="5" t="s">
        <v>15436</v>
      </c>
      <c r="G155" s="5" t="s">
        <v>10011</v>
      </c>
    </row>
    <row r="156" spans="1:7">
      <c r="A156" s="11">
        <v>45707</v>
      </c>
      <c r="B156" s="5">
        <v>226.63</v>
      </c>
      <c r="C156" s="5" t="s">
        <v>9948</v>
      </c>
      <c r="D156" s="5" t="s">
        <v>3962</v>
      </c>
      <c r="E156" s="5" t="s">
        <v>13885</v>
      </c>
      <c r="F156" s="5" t="s">
        <v>15437</v>
      </c>
      <c r="G156" s="5" t="s">
        <v>4729</v>
      </c>
    </row>
    <row r="157" spans="1:7">
      <c r="A157" s="11">
        <v>45706</v>
      </c>
      <c r="B157" s="5">
        <v>226.65</v>
      </c>
      <c r="C157" s="5" t="s">
        <v>15438</v>
      </c>
      <c r="D157" s="5" t="s">
        <v>2819</v>
      </c>
      <c r="E157" s="5" t="s">
        <v>15439</v>
      </c>
      <c r="F157" s="5" t="s">
        <v>15440</v>
      </c>
      <c r="G157" s="5" t="s">
        <v>3793</v>
      </c>
    </row>
    <row r="158" spans="1:7">
      <c r="A158" s="11">
        <v>45702</v>
      </c>
      <c r="B158" s="5">
        <v>228.68</v>
      </c>
      <c r="C158" s="5" t="s">
        <v>15441</v>
      </c>
      <c r="D158" s="5" t="s">
        <v>15442</v>
      </c>
      <c r="E158" s="5" t="s">
        <v>15443</v>
      </c>
      <c r="F158" s="5" t="s">
        <v>15054</v>
      </c>
      <c r="G158" s="5" t="s">
        <v>8272</v>
      </c>
    </row>
    <row r="159" spans="1:7">
      <c r="A159" s="11">
        <v>45701</v>
      </c>
      <c r="B159" s="5">
        <v>230.37</v>
      </c>
      <c r="C159" s="5" t="s">
        <v>3935</v>
      </c>
      <c r="D159" s="5" t="s">
        <v>10214</v>
      </c>
      <c r="E159" s="5" t="s">
        <v>13934</v>
      </c>
      <c r="F159" s="5" t="s">
        <v>15444</v>
      </c>
      <c r="G159" s="5" t="s">
        <v>3023</v>
      </c>
    </row>
    <row r="160" spans="1:7">
      <c r="A160" s="11">
        <v>45700</v>
      </c>
      <c r="B160" s="5">
        <v>228.93</v>
      </c>
      <c r="C160" s="5" t="s">
        <v>15445</v>
      </c>
      <c r="D160" s="5" t="s">
        <v>15062</v>
      </c>
      <c r="E160" s="5" t="s">
        <v>15071</v>
      </c>
      <c r="F160" s="5" t="s">
        <v>15446</v>
      </c>
      <c r="G160" s="5" t="s">
        <v>10011</v>
      </c>
    </row>
    <row r="161" spans="1:7">
      <c r="A161" s="11">
        <v>45699</v>
      </c>
      <c r="B161" s="5">
        <v>232.76</v>
      </c>
      <c r="C161" s="5" t="s">
        <v>15447</v>
      </c>
      <c r="D161" s="5" t="s">
        <v>3488</v>
      </c>
      <c r="E161" s="5" t="s">
        <v>15448</v>
      </c>
      <c r="F161" s="5" t="s">
        <v>12719</v>
      </c>
      <c r="G161" s="5" t="s">
        <v>4041</v>
      </c>
    </row>
    <row r="162" spans="1:7">
      <c r="A162" s="11">
        <v>45698</v>
      </c>
      <c r="B162" s="5">
        <v>233.14</v>
      </c>
      <c r="C162" s="5" t="s">
        <v>15449</v>
      </c>
      <c r="D162" s="5" t="s">
        <v>15450</v>
      </c>
      <c r="E162" s="5" t="s">
        <v>15441</v>
      </c>
      <c r="F162" s="5" t="s">
        <v>3099</v>
      </c>
      <c r="G162" s="5" t="s">
        <v>15451</v>
      </c>
    </row>
    <row r="163" spans="1:7">
      <c r="A163" s="11">
        <v>45695</v>
      </c>
      <c r="B163" s="5">
        <v>229.15</v>
      </c>
      <c r="C163" s="5" t="s">
        <v>9934</v>
      </c>
      <c r="D163" s="5" t="s">
        <v>15452</v>
      </c>
      <c r="E163" s="5" t="s">
        <v>3684</v>
      </c>
      <c r="F163" s="5" t="s">
        <v>15453</v>
      </c>
      <c r="G163" s="5" t="s">
        <v>15454</v>
      </c>
    </row>
    <row r="164" spans="1:7">
      <c r="A164" s="11">
        <v>45694</v>
      </c>
      <c r="B164" s="5">
        <v>238.83</v>
      </c>
      <c r="C164" s="5" t="s">
        <v>3531</v>
      </c>
      <c r="D164" s="5" t="s">
        <v>11183</v>
      </c>
      <c r="E164" s="5" t="s">
        <v>15455</v>
      </c>
      <c r="F164" s="5" t="s">
        <v>15456</v>
      </c>
      <c r="G164" s="5" t="s">
        <v>3325</v>
      </c>
    </row>
    <row r="165" spans="1:7">
      <c r="A165" s="11">
        <v>45693</v>
      </c>
      <c r="B165" s="5">
        <v>236.17</v>
      </c>
      <c r="C165" s="5" t="s">
        <v>15457</v>
      </c>
      <c r="D165" s="5" t="s">
        <v>11186</v>
      </c>
      <c r="E165" s="5" t="s">
        <v>15458</v>
      </c>
      <c r="F165" s="5" t="s">
        <v>15459</v>
      </c>
      <c r="G165" s="5" t="s">
        <v>8101</v>
      </c>
    </row>
    <row r="166" spans="1:7">
      <c r="A166" s="11">
        <v>45692</v>
      </c>
      <c r="B166" s="5">
        <v>242.06</v>
      </c>
      <c r="C166" s="5" t="s">
        <v>15460</v>
      </c>
      <c r="D166" s="5" t="s">
        <v>11176</v>
      </c>
      <c r="E166" s="5" t="s">
        <v>15461</v>
      </c>
      <c r="F166" s="5" t="s">
        <v>15462</v>
      </c>
      <c r="G166" s="5" t="s">
        <v>3330</v>
      </c>
    </row>
    <row r="167" spans="1:7">
      <c r="A167" s="11">
        <v>45691</v>
      </c>
      <c r="B167" s="5">
        <v>237.42</v>
      </c>
      <c r="C167" s="5" t="s">
        <v>15463</v>
      </c>
      <c r="D167" s="5" t="s">
        <v>10314</v>
      </c>
      <c r="E167" s="5" t="s">
        <v>15464</v>
      </c>
      <c r="F167" s="5" t="s">
        <v>15465</v>
      </c>
      <c r="G167" s="5" t="s">
        <v>3427</v>
      </c>
    </row>
    <row r="168" spans="1:7">
      <c r="A168" s="11">
        <v>45688</v>
      </c>
      <c r="B168" s="5">
        <v>237.68</v>
      </c>
      <c r="C168" s="5" t="s">
        <v>15466</v>
      </c>
      <c r="D168" s="5" t="s">
        <v>15467</v>
      </c>
      <c r="E168" s="5" t="s">
        <v>15468</v>
      </c>
      <c r="F168" s="5" t="s">
        <v>15469</v>
      </c>
      <c r="G168" s="5" t="s">
        <v>11383</v>
      </c>
    </row>
    <row r="169" spans="1:7">
      <c r="A169" s="11">
        <v>45687</v>
      </c>
      <c r="B169" s="5">
        <v>234.64</v>
      </c>
      <c r="C169" s="5" t="s">
        <v>15470</v>
      </c>
      <c r="D169" s="5" t="s">
        <v>11211</v>
      </c>
      <c r="E169" s="5" t="s">
        <v>15140</v>
      </c>
      <c r="F169" s="5" t="s">
        <v>15471</v>
      </c>
      <c r="G169" s="5" t="s">
        <v>3547</v>
      </c>
    </row>
    <row r="170" spans="1:7">
      <c r="A170" s="11">
        <v>45686</v>
      </c>
      <c r="B170" s="5">
        <v>237.07</v>
      </c>
      <c r="C170" s="5" t="s">
        <v>15460</v>
      </c>
      <c r="D170" s="5" t="s">
        <v>15472</v>
      </c>
      <c r="E170" s="5" t="s">
        <v>10097</v>
      </c>
      <c r="F170" s="5" t="s">
        <v>5592</v>
      </c>
      <c r="G170" s="5" t="s">
        <v>6170</v>
      </c>
    </row>
    <row r="171" spans="1:7">
      <c r="A171" s="11">
        <v>45685</v>
      </c>
      <c r="B171" s="5">
        <v>238.15</v>
      </c>
      <c r="C171" s="5" t="s">
        <v>15138</v>
      </c>
      <c r="D171" s="5" t="s">
        <v>15473</v>
      </c>
      <c r="E171" s="5" t="s">
        <v>15474</v>
      </c>
      <c r="F171" s="5" t="s">
        <v>15475</v>
      </c>
      <c r="G171" s="5" t="s">
        <v>3895</v>
      </c>
    </row>
    <row r="172" spans="1:7">
      <c r="A172" s="11">
        <v>45684</v>
      </c>
      <c r="B172" s="5">
        <v>235.42</v>
      </c>
      <c r="C172" s="5" t="s">
        <v>15476</v>
      </c>
      <c r="D172" s="5" t="s">
        <v>15477</v>
      </c>
      <c r="E172" s="5" t="s">
        <v>15478</v>
      </c>
      <c r="F172" s="5" t="s">
        <v>15479</v>
      </c>
      <c r="G172" s="5" t="s">
        <v>3348</v>
      </c>
    </row>
    <row r="173" spans="1:7">
      <c r="A173" s="11">
        <v>45681</v>
      </c>
      <c r="B173" s="5">
        <v>234.85</v>
      </c>
      <c r="C173" s="5" t="s">
        <v>10102</v>
      </c>
      <c r="D173" s="5" t="s">
        <v>15480</v>
      </c>
      <c r="E173" s="5" t="s">
        <v>15037</v>
      </c>
      <c r="F173" s="5" t="s">
        <v>15481</v>
      </c>
      <c r="G173" s="5" t="s">
        <v>2855</v>
      </c>
    </row>
    <row r="174" spans="1:7">
      <c r="A174" s="11">
        <v>45680</v>
      </c>
      <c r="B174" s="5">
        <v>235.42</v>
      </c>
      <c r="C174" s="5" t="s">
        <v>15482</v>
      </c>
      <c r="D174" s="5" t="s">
        <v>15483</v>
      </c>
      <c r="E174" s="5" t="s">
        <v>10205</v>
      </c>
      <c r="F174" s="5" t="s">
        <v>8097</v>
      </c>
      <c r="G174" s="5" t="s">
        <v>5934</v>
      </c>
    </row>
    <row r="175" spans="1:7">
      <c r="A175" s="11">
        <v>45679</v>
      </c>
      <c r="B175" s="5">
        <v>235.01</v>
      </c>
      <c r="C175" s="5" t="s">
        <v>13921</v>
      </c>
      <c r="D175" s="5" t="s">
        <v>15484</v>
      </c>
      <c r="E175" s="5" t="s">
        <v>15485</v>
      </c>
      <c r="F175" s="5" t="s">
        <v>15486</v>
      </c>
      <c r="G175" s="5" t="s">
        <v>4898</v>
      </c>
    </row>
    <row r="176" spans="1:7">
      <c r="A176" s="11">
        <v>45678</v>
      </c>
      <c r="B176" s="5">
        <v>230.71</v>
      </c>
      <c r="C176" s="5" t="s">
        <v>15487</v>
      </c>
      <c r="D176" s="5" t="s">
        <v>15488</v>
      </c>
      <c r="E176" s="5" t="s">
        <v>4035</v>
      </c>
      <c r="F176" s="5" t="s">
        <v>15489</v>
      </c>
      <c r="G176" s="5" t="s">
        <v>4684</v>
      </c>
    </row>
    <row r="177" spans="1:7">
      <c r="A177" s="11">
        <v>45674</v>
      </c>
      <c r="B177" s="5">
        <v>225.94</v>
      </c>
      <c r="C177" s="5" t="s">
        <v>3365</v>
      </c>
      <c r="D177" s="5" t="s">
        <v>15490</v>
      </c>
      <c r="E177" s="5" t="s">
        <v>15491</v>
      </c>
      <c r="F177" s="5" t="s">
        <v>15492</v>
      </c>
      <c r="G177" s="5" t="s">
        <v>11464</v>
      </c>
    </row>
    <row r="178" spans="1:7">
      <c r="A178" s="11">
        <v>45673</v>
      </c>
      <c r="B178" s="5">
        <v>220.66</v>
      </c>
      <c r="C178" s="5" t="s">
        <v>3521</v>
      </c>
      <c r="D178" s="5" t="s">
        <v>15493</v>
      </c>
      <c r="E178" s="5" t="s">
        <v>15494</v>
      </c>
      <c r="F178" s="5" t="s">
        <v>15495</v>
      </c>
      <c r="G178" s="5" t="s">
        <v>2964</v>
      </c>
    </row>
    <row r="179" spans="1:7">
      <c r="A179" s="11">
        <v>45672</v>
      </c>
      <c r="B179" s="5">
        <v>223.35</v>
      </c>
      <c r="C179" s="5" t="s">
        <v>15496</v>
      </c>
      <c r="D179" s="5" t="s">
        <v>15497</v>
      </c>
      <c r="E179" s="5" t="s">
        <v>15498</v>
      </c>
      <c r="F179" s="5" t="s">
        <v>15499</v>
      </c>
      <c r="G179" s="5" t="s">
        <v>8434</v>
      </c>
    </row>
    <row r="180" spans="1:7">
      <c r="A180" s="11">
        <v>45671</v>
      </c>
      <c r="B180" s="5">
        <v>217.76</v>
      </c>
      <c r="C180" s="5" t="s">
        <v>15129</v>
      </c>
      <c r="D180" s="5" t="s">
        <v>15169</v>
      </c>
      <c r="E180" s="5" t="s">
        <v>15500</v>
      </c>
      <c r="F180" s="5" t="s">
        <v>15501</v>
      </c>
      <c r="G180" s="5" t="s">
        <v>4589</v>
      </c>
    </row>
    <row r="181" spans="1:7">
      <c r="A181" s="11">
        <v>45670</v>
      </c>
      <c r="B181" s="5">
        <v>218.46</v>
      </c>
      <c r="C181" s="5" t="s">
        <v>15502</v>
      </c>
      <c r="D181" s="5" t="s">
        <v>15503</v>
      </c>
      <c r="E181" s="5" t="s">
        <v>15016</v>
      </c>
      <c r="F181" s="5" t="s">
        <v>3593</v>
      </c>
      <c r="G181" s="5" t="s">
        <v>3090</v>
      </c>
    </row>
    <row r="182" spans="1:7">
      <c r="A182" s="11">
        <v>45667</v>
      </c>
      <c r="B182" s="5">
        <v>218.94</v>
      </c>
      <c r="C182" s="5" t="s">
        <v>3891</v>
      </c>
      <c r="D182" s="5" t="s">
        <v>15504</v>
      </c>
      <c r="E182" s="5" t="s">
        <v>10183</v>
      </c>
      <c r="F182" s="5" t="s">
        <v>15505</v>
      </c>
      <c r="G182" s="5" t="s">
        <v>6120</v>
      </c>
    </row>
    <row r="183" spans="1:7">
      <c r="A183" s="11">
        <v>45665</v>
      </c>
      <c r="B183" s="5">
        <v>222.13</v>
      </c>
      <c r="C183" s="5" t="s">
        <v>15506</v>
      </c>
      <c r="D183" s="5" t="s">
        <v>15068</v>
      </c>
      <c r="E183" s="5" t="s">
        <v>4142</v>
      </c>
      <c r="F183" s="5" t="s">
        <v>6775</v>
      </c>
      <c r="G183" s="5" t="s">
        <v>3465</v>
      </c>
    </row>
    <row r="184" spans="1:7">
      <c r="A184" s="11">
        <v>45664</v>
      </c>
      <c r="B184" s="5">
        <v>222.11</v>
      </c>
      <c r="C184" s="5" t="s">
        <v>3825</v>
      </c>
      <c r="D184" s="5" t="s">
        <v>15507</v>
      </c>
      <c r="E184" s="5" t="s">
        <v>3891</v>
      </c>
      <c r="F184" s="5" t="s">
        <v>15508</v>
      </c>
      <c r="G184" s="5" t="s">
        <v>15268</v>
      </c>
    </row>
    <row r="185" spans="1:7">
      <c r="A185" s="11">
        <v>45663</v>
      </c>
      <c r="B185" s="5">
        <v>227.61</v>
      </c>
      <c r="C185" s="5" t="s">
        <v>15509</v>
      </c>
      <c r="D185" s="5" t="s">
        <v>13923</v>
      </c>
      <c r="E185" s="5" t="s">
        <v>15510</v>
      </c>
      <c r="F185" s="5" t="s">
        <v>15511</v>
      </c>
      <c r="G185" s="5" t="s">
        <v>15512</v>
      </c>
    </row>
    <row r="186" spans="1:7">
      <c r="A186" s="11">
        <v>45660</v>
      </c>
      <c r="B186" s="5">
        <v>224.19</v>
      </c>
      <c r="C186" s="5" t="s">
        <v>15152</v>
      </c>
      <c r="D186" s="5" t="s">
        <v>15513</v>
      </c>
      <c r="E186" s="5" t="s">
        <v>15514</v>
      </c>
      <c r="F186" s="5" t="s">
        <v>5500</v>
      </c>
      <c r="G186" s="5" t="s">
        <v>3871</v>
      </c>
    </row>
    <row r="187" spans="1:7">
      <c r="A187" s="11">
        <v>45659</v>
      </c>
      <c r="B187" s="5">
        <v>220.22</v>
      </c>
      <c r="C187" s="5" t="s">
        <v>15005</v>
      </c>
      <c r="D187" s="5" t="s">
        <v>15515</v>
      </c>
      <c r="E187" s="5" t="s">
        <v>15516</v>
      </c>
      <c r="F187" s="5" t="s">
        <v>15517</v>
      </c>
      <c r="G187" s="5" t="s">
        <v>4073</v>
      </c>
    </row>
    <row r="188" spans="1:7">
      <c r="A188" s="11">
        <v>45657</v>
      </c>
      <c r="B188" s="5">
        <v>219.39</v>
      </c>
      <c r="C188" s="5" t="s">
        <v>15518</v>
      </c>
      <c r="D188" s="5" t="s">
        <v>10151</v>
      </c>
      <c r="E188" s="5" t="s">
        <v>15519</v>
      </c>
      <c r="F188" s="5" t="s">
        <v>15520</v>
      </c>
      <c r="G188" s="5" t="s">
        <v>3916</v>
      </c>
    </row>
    <row r="189" spans="1:7">
      <c r="A189" s="11">
        <v>45656</v>
      </c>
      <c r="B189" s="5">
        <v>221.3</v>
      </c>
      <c r="C189" s="5" t="s">
        <v>15014</v>
      </c>
      <c r="D189" s="5" t="s">
        <v>15168</v>
      </c>
      <c r="E189" s="5" t="s">
        <v>15166</v>
      </c>
      <c r="F189" s="5" t="s">
        <v>15521</v>
      </c>
      <c r="G189" s="5" t="s">
        <v>5568</v>
      </c>
    </row>
    <row r="190" spans="1:7">
      <c r="A190" s="11">
        <v>45653</v>
      </c>
      <c r="B190" s="5">
        <v>223.75</v>
      </c>
      <c r="C190" s="5" t="s">
        <v>4002</v>
      </c>
      <c r="D190" s="5" t="s">
        <v>13909</v>
      </c>
      <c r="E190" s="5" t="s">
        <v>15522</v>
      </c>
      <c r="F190" s="5" t="s">
        <v>15523</v>
      </c>
      <c r="G190" s="5" t="s">
        <v>13439</v>
      </c>
    </row>
    <row r="191" spans="1:7">
      <c r="A191" s="11">
        <v>45652</v>
      </c>
      <c r="B191" s="5">
        <v>227.05</v>
      </c>
      <c r="C191" s="5" t="s">
        <v>3847</v>
      </c>
      <c r="D191" s="5" t="s">
        <v>3847</v>
      </c>
      <c r="E191" s="5" t="s">
        <v>15524</v>
      </c>
      <c r="F191" s="5" t="s">
        <v>15525</v>
      </c>
      <c r="G191" s="5" t="s">
        <v>8140</v>
      </c>
    </row>
    <row r="192" spans="1:7">
      <c r="A192" s="11">
        <v>45650</v>
      </c>
      <c r="B192" s="5">
        <v>229.05</v>
      </c>
      <c r="C192" s="5" t="s">
        <v>4035</v>
      </c>
      <c r="D192" s="5" t="s">
        <v>10211</v>
      </c>
      <c r="E192" s="5" t="s">
        <v>15526</v>
      </c>
      <c r="F192" s="5" t="s">
        <v>7023</v>
      </c>
      <c r="G192" s="5" t="s">
        <v>4921</v>
      </c>
    </row>
    <row r="193" spans="1:7">
      <c r="A193" s="11">
        <v>45649</v>
      </c>
      <c r="B193" s="5">
        <v>225.06</v>
      </c>
      <c r="C193" s="5" t="s">
        <v>15527</v>
      </c>
      <c r="D193" s="5" t="s">
        <v>2759</v>
      </c>
      <c r="E193" s="5" t="s">
        <v>3950</v>
      </c>
      <c r="F193" s="5" t="s">
        <v>6712</v>
      </c>
      <c r="G193" s="5" t="s">
        <v>2924</v>
      </c>
    </row>
    <row r="194" spans="1:7">
      <c r="A194" s="11">
        <v>45646</v>
      </c>
      <c r="B194" s="5">
        <v>224.92</v>
      </c>
      <c r="C194" s="5" t="s">
        <v>15528</v>
      </c>
      <c r="D194" s="5" t="s">
        <v>15476</v>
      </c>
      <c r="E194" s="5" t="s">
        <v>15529</v>
      </c>
      <c r="F194" s="5" t="s">
        <v>15530</v>
      </c>
      <c r="G194" s="5" t="s">
        <v>4855</v>
      </c>
    </row>
    <row r="195" spans="1:7">
      <c r="A195" s="11">
        <v>45645</v>
      </c>
      <c r="B195" s="5">
        <v>223.29</v>
      </c>
      <c r="C195" s="5" t="s">
        <v>15531</v>
      </c>
      <c r="D195" s="5" t="s">
        <v>15532</v>
      </c>
      <c r="E195" s="5" t="s">
        <v>15533</v>
      </c>
      <c r="F195" s="5" t="s">
        <v>15534</v>
      </c>
      <c r="G195" s="5" t="s">
        <v>5815</v>
      </c>
    </row>
    <row r="196" spans="1:7">
      <c r="A196" s="11">
        <v>45644</v>
      </c>
      <c r="B196" s="5">
        <v>220.52</v>
      </c>
      <c r="C196" s="5" t="s">
        <v>10208</v>
      </c>
      <c r="D196" s="5" t="s">
        <v>10022</v>
      </c>
      <c r="E196" s="5" t="s">
        <v>15535</v>
      </c>
      <c r="F196" s="5" t="s">
        <v>6622</v>
      </c>
      <c r="G196" s="5" t="s">
        <v>15536</v>
      </c>
    </row>
    <row r="197" spans="1:7">
      <c r="A197" s="11">
        <v>45643</v>
      </c>
      <c r="B197" s="5">
        <v>231.15</v>
      </c>
      <c r="C197" s="5" t="s">
        <v>4065</v>
      </c>
      <c r="D197" s="5" t="s">
        <v>15537</v>
      </c>
      <c r="E197" s="5" t="s">
        <v>4075</v>
      </c>
      <c r="F197" s="5" t="s">
        <v>15538</v>
      </c>
      <c r="G197" s="5" t="s">
        <v>2777</v>
      </c>
    </row>
    <row r="198" spans="1:7">
      <c r="A198" s="11">
        <v>45642</v>
      </c>
      <c r="B198" s="5">
        <v>232.93</v>
      </c>
      <c r="C198" s="5" t="s">
        <v>15094</v>
      </c>
      <c r="D198" s="5" t="s">
        <v>3550</v>
      </c>
      <c r="E198" s="5" t="s">
        <v>2861</v>
      </c>
      <c r="F198" s="5" t="s">
        <v>15539</v>
      </c>
      <c r="G198" s="5" t="s">
        <v>5266</v>
      </c>
    </row>
    <row r="199" spans="1:7">
      <c r="A199" s="11">
        <v>45639</v>
      </c>
      <c r="B199" s="5">
        <v>227.46</v>
      </c>
      <c r="C199" s="5" t="s">
        <v>15540</v>
      </c>
      <c r="D199" s="5" t="s">
        <v>3401</v>
      </c>
      <c r="E199" s="5" t="s">
        <v>15478</v>
      </c>
      <c r="F199" s="5" t="s">
        <v>12091</v>
      </c>
      <c r="G199" s="5" t="s">
        <v>4456</v>
      </c>
    </row>
    <row r="200" spans="1:7">
      <c r="A200" s="11">
        <v>45638</v>
      </c>
      <c r="B200" s="5">
        <v>228.97</v>
      </c>
      <c r="C200" s="5" t="s">
        <v>3750</v>
      </c>
      <c r="D200" s="5" t="s">
        <v>15541</v>
      </c>
      <c r="E200" s="5" t="s">
        <v>15542</v>
      </c>
      <c r="F200" s="5" t="s">
        <v>15543</v>
      </c>
      <c r="G200" s="5" t="s">
        <v>7859</v>
      </c>
    </row>
    <row r="201" spans="1:7">
      <c r="A201" s="11">
        <v>45637</v>
      </c>
      <c r="B201" s="5">
        <v>230.26</v>
      </c>
      <c r="C201" s="5" t="s">
        <v>15544</v>
      </c>
      <c r="D201" s="5" t="s">
        <v>3451</v>
      </c>
      <c r="E201" s="5" t="s">
        <v>15545</v>
      </c>
      <c r="F201" s="5" t="s">
        <v>15546</v>
      </c>
      <c r="G201" s="5" t="s">
        <v>5292</v>
      </c>
    </row>
    <row r="202" spans="1:7">
      <c r="A202" s="11">
        <v>45636</v>
      </c>
      <c r="B202" s="5">
        <v>225.04</v>
      </c>
      <c r="C202" s="5" t="s">
        <v>15532</v>
      </c>
      <c r="D202" s="5" t="s">
        <v>15547</v>
      </c>
      <c r="E202" s="5" t="s">
        <v>15548</v>
      </c>
      <c r="F202" s="5" t="s">
        <v>15549</v>
      </c>
      <c r="G202" s="5" t="s">
        <v>2738</v>
      </c>
    </row>
    <row r="203" spans="1:7">
      <c r="A203" s="11">
        <v>45635</v>
      </c>
      <c r="B203" s="5">
        <v>226.09</v>
      </c>
      <c r="C203" s="5" t="s">
        <v>15550</v>
      </c>
      <c r="D203" s="5" t="s">
        <v>15551</v>
      </c>
      <c r="E203" s="5" t="s">
        <v>15552</v>
      </c>
      <c r="F203" s="5" t="s">
        <v>7240</v>
      </c>
      <c r="G203" s="5" t="s">
        <v>3154</v>
      </c>
    </row>
    <row r="204" spans="1:7">
      <c r="A204" s="11">
        <v>45632</v>
      </c>
      <c r="B204" s="5">
        <v>227.03</v>
      </c>
      <c r="C204" s="5" t="s">
        <v>15498</v>
      </c>
      <c r="D204" s="5" t="s">
        <v>15553</v>
      </c>
      <c r="E204" s="5" t="s">
        <v>15554</v>
      </c>
      <c r="F204" s="5" t="s">
        <v>15555</v>
      </c>
      <c r="G204" s="5" t="s">
        <v>13628</v>
      </c>
    </row>
    <row r="205" spans="1:7">
      <c r="A205" s="11">
        <v>45631</v>
      </c>
      <c r="B205" s="5">
        <v>220.55</v>
      </c>
      <c r="C205" s="5" t="s">
        <v>10189</v>
      </c>
      <c r="D205" s="5" t="s">
        <v>15556</v>
      </c>
      <c r="E205" s="5" t="s">
        <v>15557</v>
      </c>
      <c r="F205" s="5" t="s">
        <v>15558</v>
      </c>
      <c r="G205" s="5" t="s">
        <v>3798</v>
      </c>
    </row>
    <row r="206" spans="1:7">
      <c r="A206" s="11">
        <v>45630</v>
      </c>
      <c r="B206" s="5">
        <v>218.16</v>
      </c>
      <c r="C206" s="5" t="s">
        <v>15559</v>
      </c>
      <c r="D206" s="5" t="s">
        <v>4081</v>
      </c>
      <c r="E206" s="5" t="s">
        <v>3872</v>
      </c>
      <c r="F206" s="5" t="s">
        <v>2977</v>
      </c>
      <c r="G206" s="5" t="s">
        <v>3252</v>
      </c>
    </row>
    <row r="207" spans="1:7">
      <c r="A207" s="11">
        <v>45629</v>
      </c>
      <c r="B207" s="5">
        <v>213.44</v>
      </c>
      <c r="C207" s="5" t="s">
        <v>15560</v>
      </c>
      <c r="D207" s="5" t="s">
        <v>15561</v>
      </c>
      <c r="E207" s="5" t="s">
        <v>15562</v>
      </c>
      <c r="F207" s="5" t="s">
        <v>13101</v>
      </c>
      <c r="G207" s="5" t="s">
        <v>11383</v>
      </c>
    </row>
    <row r="208" spans="1:7">
      <c r="A208" s="11">
        <v>45628</v>
      </c>
      <c r="B208" s="5">
        <v>210.71</v>
      </c>
      <c r="C208" s="5" t="s">
        <v>15204</v>
      </c>
      <c r="D208" s="5" t="s">
        <v>13999</v>
      </c>
      <c r="E208" s="5" t="s">
        <v>15563</v>
      </c>
      <c r="F208" s="5" t="s">
        <v>15564</v>
      </c>
      <c r="G208" s="5" t="s">
        <v>4397</v>
      </c>
    </row>
    <row r="209" spans="1:7">
      <c r="A209" s="11">
        <v>45625</v>
      </c>
      <c r="B209" s="5">
        <v>207.89</v>
      </c>
      <c r="C209" s="5" t="s">
        <v>15565</v>
      </c>
      <c r="D209" s="5" t="s">
        <v>14813</v>
      </c>
      <c r="E209" s="5" t="s">
        <v>15566</v>
      </c>
      <c r="F209" s="5" t="s">
        <v>15567</v>
      </c>
      <c r="G209" s="5" t="s">
        <v>3310</v>
      </c>
    </row>
    <row r="210" spans="1:7">
      <c r="A210" s="11">
        <v>45623</v>
      </c>
      <c r="B210" s="5">
        <v>205.74</v>
      </c>
      <c r="C210" s="5" t="s">
        <v>15568</v>
      </c>
      <c r="D210" s="5" t="s">
        <v>15569</v>
      </c>
      <c r="E210" s="5" t="s">
        <v>14776</v>
      </c>
      <c r="F210" s="5" t="s">
        <v>15570</v>
      </c>
      <c r="G210" s="5" t="s">
        <v>6269</v>
      </c>
    </row>
    <row r="211" spans="1:7">
      <c r="A211" s="11">
        <v>45622</v>
      </c>
      <c r="B211" s="5">
        <v>207.86</v>
      </c>
      <c r="C211" s="5" t="s">
        <v>15571</v>
      </c>
      <c r="D211" s="5" t="s">
        <v>3222</v>
      </c>
      <c r="E211" s="5" t="s">
        <v>15572</v>
      </c>
      <c r="F211" s="5" t="s">
        <v>15302</v>
      </c>
      <c r="G211" s="5" t="s">
        <v>2880</v>
      </c>
    </row>
    <row r="212" spans="1:7">
      <c r="A212" s="11">
        <v>45621</v>
      </c>
      <c r="B212" s="5">
        <v>201.45</v>
      </c>
      <c r="C212" s="5" t="s">
        <v>15366</v>
      </c>
      <c r="D212" s="5" t="s">
        <v>14011</v>
      </c>
      <c r="E212" s="5" t="s">
        <v>3168</v>
      </c>
      <c r="F212" s="5" t="s">
        <v>3960</v>
      </c>
      <c r="G212" s="5" t="s">
        <v>4262</v>
      </c>
    </row>
    <row r="213" spans="1:7">
      <c r="A213" s="11">
        <v>45618</v>
      </c>
      <c r="B213" s="5">
        <v>197.12</v>
      </c>
      <c r="C213" s="5" t="s">
        <v>15573</v>
      </c>
      <c r="D213" s="5" t="s">
        <v>3006</v>
      </c>
      <c r="E213" s="5" t="s">
        <v>15574</v>
      </c>
      <c r="F213" s="5" t="s">
        <v>15575</v>
      </c>
      <c r="G213" s="5" t="s">
        <v>2723</v>
      </c>
    </row>
    <row r="214" spans="1:7">
      <c r="A214" s="11">
        <v>45617</v>
      </c>
      <c r="B214" s="5">
        <v>198.38</v>
      </c>
      <c r="C214" s="5" t="s">
        <v>14936</v>
      </c>
      <c r="D214" s="5" t="s">
        <v>14936</v>
      </c>
      <c r="E214" s="5" t="s">
        <v>4560</v>
      </c>
      <c r="F214" s="5" t="s">
        <v>15576</v>
      </c>
      <c r="G214" s="5" t="s">
        <v>9167</v>
      </c>
    </row>
    <row r="215" spans="1:7">
      <c r="A215" s="11">
        <v>45616</v>
      </c>
      <c r="B215" s="5">
        <v>202.88</v>
      </c>
      <c r="C215" s="5" t="s">
        <v>15577</v>
      </c>
      <c r="D215" s="5" t="s">
        <v>15578</v>
      </c>
      <c r="E215" s="5" t="s">
        <v>15579</v>
      </c>
      <c r="F215" s="5" t="s">
        <v>15580</v>
      </c>
      <c r="G215" s="5" t="s">
        <v>4364</v>
      </c>
    </row>
    <row r="216" spans="1:7">
      <c r="A216" s="11">
        <v>45615</v>
      </c>
      <c r="B216" s="5">
        <v>204.61</v>
      </c>
      <c r="C216" s="5" t="s">
        <v>15581</v>
      </c>
      <c r="D216" s="5" t="s">
        <v>3991</v>
      </c>
      <c r="E216" s="5" t="s">
        <v>14044</v>
      </c>
      <c r="F216" s="5" t="s">
        <v>15549</v>
      </c>
      <c r="G216" s="5" t="s">
        <v>5715</v>
      </c>
    </row>
    <row r="217" spans="1:7">
      <c r="A217" s="11">
        <v>45614</v>
      </c>
      <c r="B217" s="5">
        <v>201.7</v>
      </c>
      <c r="C217" s="5" t="s">
        <v>15582</v>
      </c>
      <c r="D217" s="5" t="s">
        <v>15583</v>
      </c>
      <c r="E217" s="5" t="s">
        <v>15584</v>
      </c>
      <c r="F217" s="5" t="s">
        <v>15107</v>
      </c>
      <c r="G217" s="5" t="s">
        <v>6170</v>
      </c>
    </row>
    <row r="218" spans="1:7">
      <c r="A218" s="11">
        <v>45611</v>
      </c>
      <c r="B218" s="5">
        <v>202.61</v>
      </c>
      <c r="C218" s="5" t="s">
        <v>15585</v>
      </c>
      <c r="D218" s="5" t="s">
        <v>14797</v>
      </c>
      <c r="E218" s="5" t="s">
        <v>15586</v>
      </c>
      <c r="F218" s="5" t="s">
        <v>15587</v>
      </c>
      <c r="G218" s="5" t="s">
        <v>15588</v>
      </c>
    </row>
    <row r="219" spans="1:7">
      <c r="A219" s="11">
        <v>45610</v>
      </c>
      <c r="B219" s="5">
        <v>211.48</v>
      </c>
      <c r="C219" s="5" t="s">
        <v>3341</v>
      </c>
      <c r="D219" s="5" t="s">
        <v>13834</v>
      </c>
      <c r="E219" s="5" t="s">
        <v>15589</v>
      </c>
      <c r="F219" s="5" t="s">
        <v>15590</v>
      </c>
      <c r="G219" s="5" t="s">
        <v>4302</v>
      </c>
    </row>
    <row r="220" spans="1:7">
      <c r="A220" s="11">
        <v>45609</v>
      </c>
      <c r="B220" s="5">
        <v>214.1</v>
      </c>
      <c r="C220" s="5" t="s">
        <v>15591</v>
      </c>
      <c r="D220" s="5" t="s">
        <v>15196</v>
      </c>
      <c r="E220" s="5" t="s">
        <v>15592</v>
      </c>
      <c r="F220" s="5" t="s">
        <v>15593</v>
      </c>
      <c r="G220" s="5" t="s">
        <v>4276</v>
      </c>
    </row>
    <row r="221" spans="1:7">
      <c r="A221" s="11">
        <v>45608</v>
      </c>
      <c r="B221" s="5">
        <v>208.91</v>
      </c>
      <c r="C221" s="5" t="s">
        <v>3205</v>
      </c>
      <c r="D221" s="5" t="s">
        <v>3152</v>
      </c>
      <c r="E221" s="5" t="s">
        <v>15369</v>
      </c>
      <c r="F221" s="5" t="s">
        <v>15252</v>
      </c>
      <c r="G221" s="5" t="s">
        <v>3052</v>
      </c>
    </row>
    <row r="222" spans="1:7">
      <c r="A222" s="11">
        <v>45607</v>
      </c>
      <c r="B222" s="5">
        <v>206.84</v>
      </c>
      <c r="C222" s="5" t="s">
        <v>15594</v>
      </c>
      <c r="D222" s="5" t="s">
        <v>15562</v>
      </c>
      <c r="E222" s="5" t="s">
        <v>2883</v>
      </c>
      <c r="F222" s="5" t="s">
        <v>15595</v>
      </c>
      <c r="G222" s="5" t="s">
        <v>2723</v>
      </c>
    </row>
    <row r="223" spans="1:7">
      <c r="A223" s="11">
        <v>45604</v>
      </c>
      <c r="B223" s="5">
        <v>208.18</v>
      </c>
      <c r="C223" s="5" t="s">
        <v>15596</v>
      </c>
      <c r="D223" s="5" t="s">
        <v>15204</v>
      </c>
      <c r="E223" s="5" t="s">
        <v>15597</v>
      </c>
      <c r="F223" s="5" t="s">
        <v>15598</v>
      </c>
      <c r="G223" s="5" t="s">
        <v>3793</v>
      </c>
    </row>
    <row r="224" spans="1:7">
      <c r="A224" s="11">
        <v>45603</v>
      </c>
      <c r="B224" s="5">
        <v>210.05</v>
      </c>
      <c r="C224" s="5" t="s">
        <v>15597</v>
      </c>
      <c r="D224" s="5" t="s">
        <v>15599</v>
      </c>
      <c r="E224" s="5" t="s">
        <v>15600</v>
      </c>
      <c r="F224" s="5" t="s">
        <v>15601</v>
      </c>
      <c r="G224" s="5" t="s">
        <v>2763</v>
      </c>
    </row>
    <row r="225" spans="1:7">
      <c r="A225" s="11">
        <v>45602</v>
      </c>
      <c r="B225" s="5">
        <v>207.09</v>
      </c>
      <c r="C225" s="5" t="s">
        <v>15602</v>
      </c>
      <c r="D225" s="5" t="s">
        <v>15603</v>
      </c>
      <c r="E225" s="5" t="s">
        <v>14809</v>
      </c>
      <c r="F225" s="5" t="s">
        <v>15604</v>
      </c>
      <c r="G225" s="5" t="s">
        <v>15605</v>
      </c>
    </row>
    <row r="226" spans="1:7">
      <c r="A226" s="11">
        <v>45601</v>
      </c>
      <c r="B226" s="5">
        <v>199.5</v>
      </c>
      <c r="C226" s="5" t="s">
        <v>15606</v>
      </c>
      <c r="D226" s="5" t="s">
        <v>15607</v>
      </c>
      <c r="E226" s="5" t="s">
        <v>4670</v>
      </c>
      <c r="F226" s="5" t="s">
        <v>15608</v>
      </c>
      <c r="G226" s="5" t="s">
        <v>12547</v>
      </c>
    </row>
    <row r="227" spans="1:7">
      <c r="A227" s="11">
        <v>45600</v>
      </c>
      <c r="B227" s="5">
        <v>195.78</v>
      </c>
      <c r="C227" s="5" t="s">
        <v>15609</v>
      </c>
      <c r="D227" s="5" t="s">
        <v>15610</v>
      </c>
      <c r="E227" s="5" t="s">
        <v>15611</v>
      </c>
      <c r="F227" s="5" t="s">
        <v>15271</v>
      </c>
      <c r="G227" s="5" t="s">
        <v>5568</v>
      </c>
    </row>
    <row r="228" spans="1:7">
      <c r="A228" s="11">
        <v>45597</v>
      </c>
      <c r="B228" s="5">
        <v>197.93</v>
      </c>
      <c r="C228" s="5" t="s">
        <v>3168</v>
      </c>
      <c r="D228" s="5" t="s">
        <v>15612</v>
      </c>
      <c r="E228" s="5" t="s">
        <v>3184</v>
      </c>
      <c r="F228" s="5" t="s">
        <v>15613</v>
      </c>
      <c r="G228" s="5" t="s">
        <v>15614</v>
      </c>
    </row>
    <row r="229" spans="1:7">
      <c r="A229" s="11">
        <v>45596</v>
      </c>
      <c r="B229" s="5">
        <v>186.4</v>
      </c>
      <c r="C229" s="5" t="s">
        <v>15615</v>
      </c>
      <c r="D229" s="5" t="s">
        <v>15616</v>
      </c>
      <c r="E229" s="5" t="s">
        <v>15340</v>
      </c>
      <c r="F229" s="5" t="s">
        <v>15617</v>
      </c>
      <c r="G229" s="5" t="s">
        <v>12082</v>
      </c>
    </row>
    <row r="230" spans="1:7">
      <c r="A230" s="11">
        <v>45595</v>
      </c>
      <c r="B230" s="5">
        <v>192.73</v>
      </c>
      <c r="C230" s="5" t="s">
        <v>15618</v>
      </c>
      <c r="D230" s="5" t="s">
        <v>15619</v>
      </c>
      <c r="E230" s="5" t="s">
        <v>15620</v>
      </c>
      <c r="F230" s="5" t="s">
        <v>15621</v>
      </c>
      <c r="G230" s="5" t="s">
        <v>3052</v>
      </c>
    </row>
    <row r="231" spans="1:7">
      <c r="A231" s="11">
        <v>45594</v>
      </c>
      <c r="B231" s="5">
        <v>190.83</v>
      </c>
      <c r="C231" s="5" t="s">
        <v>14734</v>
      </c>
      <c r="D231" s="5" t="s">
        <v>15622</v>
      </c>
      <c r="E231" s="5" t="s">
        <v>15623</v>
      </c>
      <c r="F231" s="5" t="s">
        <v>15624</v>
      </c>
      <c r="G231" s="5" t="s">
        <v>11383</v>
      </c>
    </row>
    <row r="232" spans="1:7">
      <c r="A232" s="11">
        <v>45593</v>
      </c>
      <c r="B232" s="5">
        <v>188.39</v>
      </c>
      <c r="C232" s="5" t="s">
        <v>4730</v>
      </c>
      <c r="D232" s="5" t="s">
        <v>4681</v>
      </c>
      <c r="E232" s="5" t="s">
        <v>15625</v>
      </c>
      <c r="F232" s="5" t="s">
        <v>15626</v>
      </c>
      <c r="G232" s="5" t="s">
        <v>4737</v>
      </c>
    </row>
    <row r="233" spans="1:7">
      <c r="A233" s="11">
        <v>45590</v>
      </c>
      <c r="B233" s="5">
        <v>187.83</v>
      </c>
      <c r="C233" s="5" t="s">
        <v>4733</v>
      </c>
      <c r="D233" s="5" t="s">
        <v>15627</v>
      </c>
      <c r="E233" s="5" t="s">
        <v>15628</v>
      </c>
      <c r="F233" s="5" t="s">
        <v>15629</v>
      </c>
      <c r="G233" s="5" t="s">
        <v>3095</v>
      </c>
    </row>
    <row r="234" spans="1:7">
      <c r="A234" s="11">
        <v>45589</v>
      </c>
      <c r="B234" s="5">
        <v>186.38</v>
      </c>
      <c r="C234" s="5" t="s">
        <v>15630</v>
      </c>
      <c r="D234" s="5" t="s">
        <v>15631</v>
      </c>
      <c r="E234" s="5" t="s">
        <v>14499</v>
      </c>
      <c r="F234" s="5" t="s">
        <v>6978</v>
      </c>
      <c r="G234" s="5" t="s">
        <v>2807</v>
      </c>
    </row>
    <row r="235" spans="1:7">
      <c r="A235" s="11">
        <v>45588</v>
      </c>
      <c r="B235" s="5">
        <v>184.71</v>
      </c>
      <c r="C235" s="5" t="s">
        <v>15000</v>
      </c>
      <c r="D235" s="5" t="s">
        <v>15632</v>
      </c>
      <c r="E235" s="5" t="s">
        <v>15633</v>
      </c>
      <c r="F235" s="5" t="s">
        <v>15634</v>
      </c>
      <c r="G235" s="5" t="s">
        <v>8717</v>
      </c>
    </row>
    <row r="236" spans="1:7">
      <c r="A236" s="11">
        <v>45587</v>
      </c>
      <c r="B236" s="5">
        <v>189.7</v>
      </c>
      <c r="C236" s="5" t="s">
        <v>14509</v>
      </c>
      <c r="D236" s="5" t="s">
        <v>4717</v>
      </c>
      <c r="E236" s="5" t="s">
        <v>15635</v>
      </c>
      <c r="F236" s="5" t="s">
        <v>15636</v>
      </c>
      <c r="G236" s="5" t="s">
        <v>5506</v>
      </c>
    </row>
    <row r="237" spans="1:7">
      <c r="A237" s="11">
        <v>45586</v>
      </c>
      <c r="B237" s="5">
        <v>189.07</v>
      </c>
      <c r="C237" s="5" t="s">
        <v>15637</v>
      </c>
      <c r="D237" s="5" t="s">
        <v>15638</v>
      </c>
      <c r="E237" s="5" t="s">
        <v>4590</v>
      </c>
      <c r="F237" s="5" t="s">
        <v>15639</v>
      </c>
      <c r="G237" s="5" t="s">
        <v>3013</v>
      </c>
    </row>
    <row r="238" spans="1:7">
      <c r="A238" s="11">
        <v>45583</v>
      </c>
      <c r="B238" s="5">
        <v>188.99</v>
      </c>
      <c r="C238" s="5" t="s">
        <v>4612</v>
      </c>
      <c r="D238" s="5" t="s">
        <v>15640</v>
      </c>
      <c r="E238" s="5" t="s">
        <v>15641</v>
      </c>
      <c r="F238" s="5" t="s">
        <v>15642</v>
      </c>
      <c r="G238" s="5" t="s">
        <v>3095</v>
      </c>
    </row>
    <row r="239" spans="1:7">
      <c r="A239" s="11">
        <v>45582</v>
      </c>
      <c r="B239" s="5">
        <v>187.53</v>
      </c>
      <c r="C239" s="5" t="s">
        <v>15643</v>
      </c>
      <c r="D239" s="5" t="s">
        <v>15644</v>
      </c>
      <c r="E239" s="5" t="s">
        <v>14616</v>
      </c>
      <c r="F239" s="5" t="s">
        <v>15645</v>
      </c>
      <c r="G239" s="5" t="s">
        <v>6063</v>
      </c>
    </row>
    <row r="240" spans="1:7">
      <c r="A240" s="11">
        <v>45581</v>
      </c>
      <c r="B240" s="5">
        <v>186.89</v>
      </c>
      <c r="C240" s="5" t="s">
        <v>4586</v>
      </c>
      <c r="D240" s="5" t="s">
        <v>4735</v>
      </c>
      <c r="E240" s="5" t="s">
        <v>15646</v>
      </c>
      <c r="F240" s="5" t="s">
        <v>5735</v>
      </c>
      <c r="G240" s="5" t="s">
        <v>6809</v>
      </c>
    </row>
    <row r="241" spans="1:7">
      <c r="A241" s="11">
        <v>45580</v>
      </c>
      <c r="B241" s="5">
        <v>187.69</v>
      </c>
      <c r="C241" s="5" t="s">
        <v>15647</v>
      </c>
      <c r="D241" s="5" t="s">
        <v>4500</v>
      </c>
      <c r="E241" s="5" t="s">
        <v>15648</v>
      </c>
      <c r="F241" s="5" t="s">
        <v>15649</v>
      </c>
      <c r="G241" s="5" t="s">
        <v>2698</v>
      </c>
    </row>
    <row r="242" spans="1:7">
      <c r="A242" s="11">
        <v>45579</v>
      </c>
      <c r="B242" s="5">
        <v>187.54</v>
      </c>
      <c r="C242" s="5" t="s">
        <v>4702</v>
      </c>
      <c r="D242" s="5" t="s">
        <v>15650</v>
      </c>
      <c r="E242" s="5" t="s">
        <v>15651</v>
      </c>
      <c r="F242" s="5" t="s">
        <v>15652</v>
      </c>
      <c r="G242" s="5" t="s">
        <v>3933</v>
      </c>
    </row>
    <row r="243" spans="1:7">
      <c r="A243" s="11">
        <v>45576</v>
      </c>
      <c r="B243" s="5">
        <v>188.82</v>
      </c>
      <c r="C243" s="5" t="s">
        <v>4196</v>
      </c>
      <c r="D243" s="5" t="s">
        <v>15653</v>
      </c>
      <c r="E243" s="5" t="s">
        <v>4740</v>
      </c>
      <c r="F243" s="5" t="s">
        <v>15654</v>
      </c>
      <c r="G243" s="5" t="s">
        <v>3895</v>
      </c>
    </row>
    <row r="244" spans="1:7">
      <c r="A244" s="11">
        <v>45575</v>
      </c>
      <c r="B244" s="5">
        <v>186.65</v>
      </c>
      <c r="C244" s="5" t="s">
        <v>14701</v>
      </c>
      <c r="D244" s="5" t="s">
        <v>14501</v>
      </c>
      <c r="E244" s="5" t="s">
        <v>4571</v>
      </c>
      <c r="F244" s="5" t="s">
        <v>15655</v>
      </c>
      <c r="G244" s="5" t="s">
        <v>4788</v>
      </c>
    </row>
    <row r="245" spans="1:7">
      <c r="A245" s="11">
        <v>45574</v>
      </c>
      <c r="B245" s="5">
        <v>185.17</v>
      </c>
      <c r="C245" s="5" t="s">
        <v>15656</v>
      </c>
      <c r="D245" s="5" t="s">
        <v>14215</v>
      </c>
      <c r="E245" s="5" t="s">
        <v>15657</v>
      </c>
      <c r="F245" s="5" t="s">
        <v>15658</v>
      </c>
      <c r="G245" s="5" t="s">
        <v>3703</v>
      </c>
    </row>
    <row r="246" spans="1:7">
      <c r="A246" s="11">
        <v>45573</v>
      </c>
      <c r="B246" s="5">
        <v>182.72</v>
      </c>
      <c r="C246" s="5" t="s">
        <v>15659</v>
      </c>
      <c r="D246" s="5" t="s">
        <v>4605</v>
      </c>
      <c r="E246" s="5" t="s">
        <v>15660</v>
      </c>
      <c r="F246" s="5" t="s">
        <v>15661</v>
      </c>
      <c r="G246" s="5" t="s">
        <v>5630</v>
      </c>
    </row>
    <row r="247" spans="1:7">
      <c r="A247" s="11">
        <v>45572</v>
      </c>
      <c r="B247" s="5">
        <v>180.8</v>
      </c>
      <c r="C247" s="5" t="s">
        <v>14968</v>
      </c>
      <c r="D247" s="5" t="s">
        <v>14536</v>
      </c>
      <c r="E247" s="5" t="s">
        <v>15662</v>
      </c>
      <c r="F247" s="5" t="s">
        <v>3588</v>
      </c>
      <c r="G247" s="5" t="s">
        <v>15320</v>
      </c>
    </row>
    <row r="248" spans="1:7">
      <c r="A248" s="11">
        <v>45569</v>
      </c>
      <c r="B248" s="5">
        <v>186.51</v>
      </c>
      <c r="C248" s="5" t="s">
        <v>15663</v>
      </c>
      <c r="D248" s="5" t="s">
        <v>15664</v>
      </c>
      <c r="E248" s="5" t="s">
        <v>14536</v>
      </c>
      <c r="F248" s="5" t="s">
        <v>15665</v>
      </c>
      <c r="G248" s="5" t="s">
        <v>6970</v>
      </c>
    </row>
    <row r="249" spans="1:7">
      <c r="A249" s="11">
        <v>45568</v>
      </c>
      <c r="B249" s="5">
        <v>181.96</v>
      </c>
      <c r="C249" s="5" t="s">
        <v>14184</v>
      </c>
      <c r="D249" s="5" t="s">
        <v>15666</v>
      </c>
      <c r="E249" s="5" t="s">
        <v>4606</v>
      </c>
      <c r="F249" s="5" t="s">
        <v>5379</v>
      </c>
      <c r="G249" s="5" t="s">
        <v>9441</v>
      </c>
    </row>
    <row r="250" spans="1:7">
      <c r="A250" s="11">
        <v>45567</v>
      </c>
      <c r="B250" s="5">
        <v>184.76</v>
      </c>
      <c r="C250" s="5" t="s">
        <v>15667</v>
      </c>
      <c r="D250" s="5" t="s">
        <v>15668</v>
      </c>
      <c r="E250" s="5" t="s">
        <v>15669</v>
      </c>
      <c r="F250" s="5" t="s">
        <v>7149</v>
      </c>
      <c r="G250" s="5" t="s">
        <v>3570</v>
      </c>
    </row>
    <row r="251" spans="1:7">
      <c r="A251" s="11">
        <v>45566</v>
      </c>
      <c r="B251" s="5">
        <v>185.13</v>
      </c>
      <c r="C251" s="5" t="s">
        <v>4232</v>
      </c>
      <c r="D251" s="5" t="s">
        <v>15670</v>
      </c>
      <c r="E251" s="5" t="s">
        <v>4245</v>
      </c>
      <c r="F251" s="5" t="s">
        <v>15671</v>
      </c>
      <c r="G251" s="5" t="s">
        <v>2723</v>
      </c>
    </row>
    <row r="252" spans="1:7">
      <c r="A252" s="11">
        <v>45565</v>
      </c>
      <c r="B252" s="5">
        <v>186.33</v>
      </c>
      <c r="C252" s="5" t="s">
        <v>15672</v>
      </c>
      <c r="D252" s="5" t="s">
        <v>15673</v>
      </c>
      <c r="E252" s="5" t="s">
        <v>14625</v>
      </c>
      <c r="F252" s="5" t="s">
        <v>15674</v>
      </c>
      <c r="G252" s="5" t="s">
        <v>8140</v>
      </c>
    </row>
    <row r="253" spans="1:7">
      <c r="A253" s="11">
        <v>45562</v>
      </c>
      <c r="B253" s="5">
        <v>187.97</v>
      </c>
      <c r="C253" s="5" t="s">
        <v>15675</v>
      </c>
      <c r="D253" s="5" t="s">
        <v>4698</v>
      </c>
      <c r="E253" s="5" t="s">
        <v>3280</v>
      </c>
      <c r="F253" s="5" t="s">
        <v>15676</v>
      </c>
      <c r="G253" s="5" t="s">
        <v>7987</v>
      </c>
    </row>
    <row r="254" spans="1:7">
      <c r="A254" s="11">
        <v>45561</v>
      </c>
      <c r="B254" s="5">
        <v>191.16</v>
      </c>
      <c r="C254" s="5" t="s">
        <v>15611</v>
      </c>
      <c r="D254" s="5" t="s">
        <v>15677</v>
      </c>
      <c r="E254" s="5" t="s">
        <v>4510</v>
      </c>
      <c r="F254" s="5" t="s">
        <v>4193</v>
      </c>
      <c r="G254" s="5" t="s">
        <v>2905</v>
      </c>
    </row>
    <row r="255" spans="1:7">
      <c r="A255" s="11">
        <v>45560</v>
      </c>
      <c r="B255" s="5">
        <v>192.53</v>
      </c>
      <c r="C255" s="5" t="s">
        <v>15678</v>
      </c>
      <c r="D255" s="5" t="s">
        <v>15679</v>
      </c>
      <c r="E255" s="5" t="s">
        <v>15680</v>
      </c>
      <c r="F255" s="5" t="s">
        <v>15681</v>
      </c>
      <c r="G255" s="5" t="s">
        <v>3494</v>
      </c>
    </row>
    <row r="256" spans="1:7">
      <c r="A256" s="11">
        <v>45559</v>
      </c>
      <c r="B256" s="5">
        <v>193.96</v>
      </c>
      <c r="C256" s="5" t="s">
        <v>4548</v>
      </c>
      <c r="D256" s="5" t="s">
        <v>15682</v>
      </c>
      <c r="E256" s="5" t="s">
        <v>14946</v>
      </c>
      <c r="F256" s="5" t="s">
        <v>15683</v>
      </c>
      <c r="G256" s="5" t="s">
        <v>3013</v>
      </c>
    </row>
    <row r="257" spans="1:7">
      <c r="A257" s="11">
        <v>45558</v>
      </c>
      <c r="B257" s="5">
        <v>193.88</v>
      </c>
      <c r="C257" s="5" t="s">
        <v>15684</v>
      </c>
      <c r="D257" s="5" t="s">
        <v>4678</v>
      </c>
      <c r="E257" s="5" t="s">
        <v>15685</v>
      </c>
      <c r="F257" s="5" t="s">
        <v>15686</v>
      </c>
      <c r="G257" s="5" t="s">
        <v>5710</v>
      </c>
    </row>
    <row r="258" spans="1:7">
      <c r="A258" s="11">
        <v>45555</v>
      </c>
      <c r="B258" s="5">
        <v>191.6</v>
      </c>
      <c r="C258" s="5" t="s">
        <v>15687</v>
      </c>
      <c r="D258" s="5" t="s">
        <v>15688</v>
      </c>
      <c r="E258" s="5" t="s">
        <v>15689</v>
      </c>
      <c r="F258" s="5" t="s">
        <v>15690</v>
      </c>
      <c r="G258" s="5" t="s">
        <v>6387</v>
      </c>
    </row>
    <row r="259" spans="1:7">
      <c r="A259" s="11">
        <v>45554</v>
      </c>
      <c r="B259" s="5">
        <v>189.87</v>
      </c>
      <c r="C259" s="5" t="s">
        <v>15691</v>
      </c>
      <c r="D259" s="5" t="s">
        <v>15287</v>
      </c>
      <c r="E259" s="5" t="s">
        <v>15692</v>
      </c>
      <c r="F259" s="5" t="s">
        <v>15155</v>
      </c>
      <c r="G259" s="5" t="s">
        <v>8672</v>
      </c>
    </row>
    <row r="260" spans="1:7">
      <c r="A260" s="11">
        <v>45553</v>
      </c>
      <c r="B260" s="5">
        <v>186.43</v>
      </c>
      <c r="C260" s="5" t="s">
        <v>15693</v>
      </c>
      <c r="D260" s="5" t="s">
        <v>15694</v>
      </c>
      <c r="E260" s="5" t="s">
        <v>15695</v>
      </c>
      <c r="F260" s="5" t="s">
        <v>15696</v>
      </c>
      <c r="G260" s="5" t="s">
        <v>2855</v>
      </c>
    </row>
    <row r="261" spans="1:7">
      <c r="A261" s="11">
        <v>45552</v>
      </c>
      <c r="B261" s="5">
        <v>186.88</v>
      </c>
      <c r="C261" s="5" t="s">
        <v>15697</v>
      </c>
      <c r="D261" s="5" t="s">
        <v>15698</v>
      </c>
      <c r="E261" s="5" t="s">
        <v>15699</v>
      </c>
      <c r="F261" s="5" t="s">
        <v>5592</v>
      </c>
      <c r="G261" s="5" t="s">
        <v>6670</v>
      </c>
    </row>
    <row r="262" spans="1:7">
      <c r="A262" s="11">
        <v>45551</v>
      </c>
      <c r="B262" s="5">
        <v>184.89</v>
      </c>
      <c r="C262" s="5" t="s">
        <v>15700</v>
      </c>
      <c r="D262" s="5" t="s">
        <v>15701</v>
      </c>
      <c r="E262" s="5" t="s">
        <v>15702</v>
      </c>
      <c r="F262" s="5" t="s">
        <v>15703</v>
      </c>
      <c r="G262" s="5" t="s">
        <v>3916</v>
      </c>
    </row>
    <row r="263" spans="1:7">
      <c r="A263" s="11">
        <v>45548</v>
      </c>
      <c r="B263" s="5">
        <v>186.49</v>
      </c>
      <c r="C263" s="5" t="s">
        <v>4254</v>
      </c>
      <c r="D263" s="5" t="s">
        <v>15704</v>
      </c>
      <c r="E263" s="5" t="s">
        <v>14983</v>
      </c>
      <c r="F263" s="5" t="s">
        <v>15705</v>
      </c>
      <c r="G263" s="5" t="s">
        <v>4653</v>
      </c>
    </row>
    <row r="264" spans="1:7">
      <c r="A264" s="11">
        <v>45547</v>
      </c>
      <c r="B264" s="5">
        <v>187</v>
      </c>
      <c r="C264" s="5" t="s">
        <v>15706</v>
      </c>
      <c r="D264" s="5" t="s">
        <v>15689</v>
      </c>
      <c r="E264" s="5" t="s">
        <v>15707</v>
      </c>
      <c r="F264" s="5" t="s">
        <v>15708</v>
      </c>
      <c r="G264" s="5" t="s">
        <v>3703</v>
      </c>
    </row>
    <row r="265" spans="1:7">
      <c r="A265" s="11">
        <v>45546</v>
      </c>
      <c r="B265" s="5">
        <v>184.52</v>
      </c>
      <c r="C265" s="5" t="s">
        <v>15709</v>
      </c>
      <c r="D265" s="5" t="s">
        <v>15710</v>
      </c>
      <c r="E265" s="5" t="s">
        <v>15711</v>
      </c>
      <c r="F265" s="5" t="s">
        <v>15712</v>
      </c>
      <c r="G265" s="5" t="s">
        <v>11753</v>
      </c>
    </row>
    <row r="266" spans="1:7">
      <c r="A266" s="11">
        <v>45545</v>
      </c>
      <c r="B266" s="5">
        <v>179.55</v>
      </c>
      <c r="C266" s="5" t="s">
        <v>4385</v>
      </c>
      <c r="D266" s="5" t="s">
        <v>15713</v>
      </c>
      <c r="E266" s="5" t="s">
        <v>15714</v>
      </c>
      <c r="F266" s="5" t="s">
        <v>15715</v>
      </c>
      <c r="G266" s="5" t="s">
        <v>8459</v>
      </c>
    </row>
    <row r="267" spans="1:7">
      <c r="A267" s="11">
        <v>45544</v>
      </c>
      <c r="B267" s="5">
        <v>175.4</v>
      </c>
      <c r="C267" s="5" t="s">
        <v>15716</v>
      </c>
      <c r="D267" s="5" t="s">
        <v>15333</v>
      </c>
      <c r="E267" s="5" t="s">
        <v>15717</v>
      </c>
      <c r="F267" s="5" t="s">
        <v>15718</v>
      </c>
      <c r="G267" s="5" t="s">
        <v>8861</v>
      </c>
    </row>
    <row r="268" spans="1:7">
      <c r="A268" s="11">
        <v>45541</v>
      </c>
      <c r="B268" s="5">
        <v>171.39</v>
      </c>
      <c r="C268" s="5" t="s">
        <v>15719</v>
      </c>
      <c r="D268" s="5" t="s">
        <v>15720</v>
      </c>
      <c r="E268" s="5" t="s">
        <v>14268</v>
      </c>
      <c r="F268" s="5" t="s">
        <v>15721</v>
      </c>
      <c r="G268" s="5" t="s">
        <v>11417</v>
      </c>
    </row>
    <row r="269" spans="1:7">
      <c r="A269" s="11">
        <v>45540</v>
      </c>
      <c r="B269" s="5">
        <v>177.89</v>
      </c>
      <c r="C269" s="5" t="s">
        <v>14298</v>
      </c>
      <c r="D269" s="5" t="s">
        <v>14522</v>
      </c>
      <c r="E269" s="5" t="s">
        <v>4268</v>
      </c>
      <c r="F269" s="5" t="s">
        <v>15722</v>
      </c>
      <c r="G269" s="5" t="s">
        <v>14346</v>
      </c>
    </row>
    <row r="270" spans="1:7">
      <c r="A270" s="11">
        <v>45539</v>
      </c>
      <c r="B270" s="5">
        <v>173.33</v>
      </c>
      <c r="C270" s="5" t="s">
        <v>15723</v>
      </c>
      <c r="D270" s="5" t="s">
        <v>15724</v>
      </c>
      <c r="E270" s="5" t="s">
        <v>15725</v>
      </c>
      <c r="F270" s="5" t="s">
        <v>15726</v>
      </c>
      <c r="G270" s="5" t="s">
        <v>12524</v>
      </c>
    </row>
    <row r="271" spans="1:7">
      <c r="A271" s="11">
        <v>45538</v>
      </c>
      <c r="B271" s="5">
        <v>176.25</v>
      </c>
      <c r="C271" s="5" t="s">
        <v>15727</v>
      </c>
      <c r="D271" s="5" t="s">
        <v>15728</v>
      </c>
      <c r="E271" s="5" t="s">
        <v>15729</v>
      </c>
      <c r="F271" s="5" t="s">
        <v>15730</v>
      </c>
      <c r="G271" s="5" t="s">
        <v>6484</v>
      </c>
    </row>
    <row r="272" spans="1:7">
      <c r="A272" s="11">
        <v>45534</v>
      </c>
      <c r="B272" s="5">
        <v>178.5</v>
      </c>
      <c r="C272" s="5" t="s">
        <v>15731</v>
      </c>
      <c r="D272" s="5" t="s">
        <v>14574</v>
      </c>
      <c r="E272" s="5" t="s">
        <v>15732</v>
      </c>
      <c r="F272" s="5" t="s">
        <v>15733</v>
      </c>
      <c r="G272" s="5" t="s">
        <v>3866</v>
      </c>
    </row>
    <row r="273" spans="1:7">
      <c r="A273" s="11">
        <v>45533</v>
      </c>
      <c r="B273" s="5">
        <v>172.12</v>
      </c>
      <c r="C273" s="5" t="s">
        <v>15734</v>
      </c>
      <c r="D273" s="5" t="s">
        <v>14296</v>
      </c>
      <c r="E273" s="5" t="s">
        <v>15735</v>
      </c>
      <c r="F273" s="5" t="s">
        <v>15736</v>
      </c>
      <c r="G273" s="5" t="s">
        <v>9120</v>
      </c>
    </row>
    <row r="274" spans="1:7">
      <c r="A274" s="11">
        <v>45532</v>
      </c>
      <c r="B274" s="5">
        <v>170.8</v>
      </c>
      <c r="C274" s="5" t="s">
        <v>15737</v>
      </c>
      <c r="D274" s="5" t="s">
        <v>15737</v>
      </c>
      <c r="E274" s="5" t="s">
        <v>12905</v>
      </c>
      <c r="F274" s="5" t="s">
        <v>15738</v>
      </c>
      <c r="G274" s="5" t="s">
        <v>7774</v>
      </c>
    </row>
    <row r="275" spans="1:7">
      <c r="A275" s="11">
        <v>45531</v>
      </c>
      <c r="B275" s="5">
        <v>173.12</v>
      </c>
      <c r="C275" s="5" t="s">
        <v>15739</v>
      </c>
      <c r="D275" s="5" t="s">
        <v>15740</v>
      </c>
      <c r="E275" s="5" t="s">
        <v>14653</v>
      </c>
      <c r="F275" s="5" t="s">
        <v>15741</v>
      </c>
      <c r="G275" s="5" t="s">
        <v>8038</v>
      </c>
    </row>
    <row r="276" spans="1:7">
      <c r="A276" s="11">
        <v>45530</v>
      </c>
      <c r="B276" s="5">
        <v>175.5</v>
      </c>
      <c r="C276" s="5" t="s">
        <v>15742</v>
      </c>
      <c r="D276" s="5" t="s">
        <v>15743</v>
      </c>
      <c r="E276" s="5" t="s">
        <v>4862</v>
      </c>
      <c r="F276" s="5" t="s">
        <v>6184</v>
      </c>
      <c r="G276" s="5" t="s">
        <v>8140</v>
      </c>
    </row>
    <row r="277" spans="1:7">
      <c r="A277" s="11">
        <v>45527</v>
      </c>
      <c r="B277" s="5">
        <v>177.04</v>
      </c>
      <c r="C277" s="5" t="s">
        <v>15744</v>
      </c>
      <c r="D277" s="5" t="s">
        <v>4757</v>
      </c>
      <c r="E277" s="5" t="s">
        <v>15745</v>
      </c>
      <c r="F277" s="5" t="s">
        <v>15746</v>
      </c>
      <c r="G277" s="5" t="s">
        <v>2993</v>
      </c>
    </row>
    <row r="278" spans="1:7">
      <c r="A278" s="11">
        <v>45526</v>
      </c>
      <c r="B278" s="5">
        <v>176.13</v>
      </c>
      <c r="C278" s="5" t="s">
        <v>15747</v>
      </c>
      <c r="D278" s="5" t="s">
        <v>15748</v>
      </c>
      <c r="E278" s="5" t="s">
        <v>15749</v>
      </c>
      <c r="F278" s="5" t="s">
        <v>9051</v>
      </c>
      <c r="G278" s="5" t="s">
        <v>12637</v>
      </c>
    </row>
    <row r="279" spans="1:7">
      <c r="A279" s="11">
        <v>45525</v>
      </c>
      <c r="B279" s="5">
        <v>180.11</v>
      </c>
      <c r="C279" s="5" t="s">
        <v>15750</v>
      </c>
      <c r="D279" s="5" t="s">
        <v>15751</v>
      </c>
      <c r="E279" s="5" t="s">
        <v>15752</v>
      </c>
      <c r="F279" s="5" t="s">
        <v>15753</v>
      </c>
      <c r="G279" s="5" t="s">
        <v>3911</v>
      </c>
    </row>
    <row r="280" spans="1:7">
      <c r="A280" s="11">
        <v>45524</v>
      </c>
      <c r="B280" s="5">
        <v>178.88</v>
      </c>
      <c r="C280" s="5" t="s">
        <v>14641</v>
      </c>
      <c r="D280" s="5" t="s">
        <v>14965</v>
      </c>
      <c r="E280" s="5" t="s">
        <v>15754</v>
      </c>
      <c r="F280" s="5" t="s">
        <v>15755</v>
      </c>
      <c r="G280" s="5" t="s">
        <v>3938</v>
      </c>
    </row>
    <row r="281" spans="1:7">
      <c r="A281" s="11">
        <v>45523</v>
      </c>
      <c r="B281" s="5">
        <v>178.22</v>
      </c>
      <c r="C281" s="5" t="s">
        <v>14666</v>
      </c>
      <c r="D281" s="5" t="s">
        <v>15756</v>
      </c>
      <c r="E281" s="5" t="s">
        <v>15757</v>
      </c>
      <c r="F281" s="5" t="s">
        <v>15758</v>
      </c>
      <c r="G281" s="5" t="s">
        <v>5870</v>
      </c>
    </row>
    <row r="282" spans="1:7">
      <c r="A282" s="11">
        <v>45520</v>
      </c>
      <c r="B282" s="5">
        <v>177.06</v>
      </c>
      <c r="C282" s="5" t="s">
        <v>15759</v>
      </c>
      <c r="D282" s="5" t="s">
        <v>14204</v>
      </c>
      <c r="E282" s="5" t="s">
        <v>15760</v>
      </c>
      <c r="F282" s="5" t="s">
        <v>15761</v>
      </c>
      <c r="G282" s="5" t="s">
        <v>2847</v>
      </c>
    </row>
    <row r="283" spans="1:7">
      <c r="A283" s="11">
        <v>45519</v>
      </c>
      <c r="B283" s="5">
        <v>177.59</v>
      </c>
      <c r="C283" s="5" t="s">
        <v>14613</v>
      </c>
      <c r="D283" s="5" t="s">
        <v>15762</v>
      </c>
      <c r="E283" s="5" t="s">
        <v>15763</v>
      </c>
      <c r="F283" s="5" t="s">
        <v>15764</v>
      </c>
      <c r="G283" s="5" t="s">
        <v>15765</v>
      </c>
    </row>
    <row r="284" spans="1:7">
      <c r="A284" s="11">
        <v>45518</v>
      </c>
      <c r="B284" s="5">
        <v>170.1</v>
      </c>
      <c r="C284" s="5" t="s">
        <v>15766</v>
      </c>
      <c r="D284" s="5" t="s">
        <v>15767</v>
      </c>
      <c r="E284" s="5" t="s">
        <v>15768</v>
      </c>
      <c r="F284" s="5" t="s">
        <v>15769</v>
      </c>
      <c r="G284" s="5" t="s">
        <v>3388</v>
      </c>
    </row>
    <row r="285" spans="1:7">
      <c r="A285" s="11">
        <v>45517</v>
      </c>
      <c r="B285" s="5">
        <v>170.23</v>
      </c>
      <c r="C285" s="5" t="s">
        <v>15770</v>
      </c>
      <c r="D285" s="5" t="s">
        <v>14458</v>
      </c>
      <c r="E285" s="5" t="s">
        <v>15771</v>
      </c>
      <c r="F285" s="5" t="s">
        <v>15772</v>
      </c>
      <c r="G285" s="5" t="s">
        <v>5322</v>
      </c>
    </row>
    <row r="286" spans="1:7">
      <c r="A286" s="11">
        <v>45516</v>
      </c>
      <c r="B286" s="5">
        <v>166.8</v>
      </c>
      <c r="C286" s="5" t="s">
        <v>14677</v>
      </c>
      <c r="D286" s="5" t="s">
        <v>15773</v>
      </c>
      <c r="E286" s="5" t="s">
        <v>15774</v>
      </c>
      <c r="F286" s="5" t="s">
        <v>15775</v>
      </c>
      <c r="G286" s="5" t="s">
        <v>3388</v>
      </c>
    </row>
    <row r="287" spans="1:7">
      <c r="A287" s="11">
        <v>45513</v>
      </c>
      <c r="B287" s="5">
        <v>166.94</v>
      </c>
      <c r="C287" s="5" t="s">
        <v>4299</v>
      </c>
      <c r="D287" s="5" t="s">
        <v>15773</v>
      </c>
      <c r="E287" s="5" t="s">
        <v>12900</v>
      </c>
      <c r="F287" s="5" t="s">
        <v>15776</v>
      </c>
      <c r="G287" s="5" t="s">
        <v>3911</v>
      </c>
    </row>
    <row r="288" spans="1:7">
      <c r="A288" s="11">
        <v>45512</v>
      </c>
      <c r="B288" s="5">
        <v>165.8</v>
      </c>
      <c r="C288" s="5" t="s">
        <v>15777</v>
      </c>
      <c r="D288" s="5" t="s">
        <v>15778</v>
      </c>
      <c r="E288" s="5" t="s">
        <v>14090</v>
      </c>
      <c r="F288" s="5" t="s">
        <v>15779</v>
      </c>
      <c r="G288" s="5" t="s">
        <v>4898</v>
      </c>
    </row>
    <row r="289" spans="1:7">
      <c r="A289" s="11">
        <v>45511</v>
      </c>
      <c r="B289" s="5">
        <v>162.77000000000001</v>
      </c>
      <c r="C289" s="5" t="s">
        <v>4305</v>
      </c>
      <c r="D289" s="5" t="s">
        <v>13788</v>
      </c>
      <c r="E289" s="5" t="s">
        <v>15780</v>
      </c>
      <c r="F289" s="5" t="s">
        <v>15781</v>
      </c>
      <c r="G289" s="5" t="s">
        <v>2993</v>
      </c>
    </row>
    <row r="290" spans="1:7">
      <c r="A290" s="11">
        <v>45510</v>
      </c>
      <c r="B290" s="5">
        <v>161.93</v>
      </c>
      <c r="C290" s="5" t="s">
        <v>15782</v>
      </c>
      <c r="D290" s="5" t="s">
        <v>13802</v>
      </c>
      <c r="E290" s="5" t="s">
        <v>12597</v>
      </c>
      <c r="F290" s="5" t="s">
        <v>15783</v>
      </c>
      <c r="G290" s="5" t="s">
        <v>4592</v>
      </c>
    </row>
    <row r="291" spans="1:7">
      <c r="A291" s="11">
        <v>45509</v>
      </c>
      <c r="B291" s="5">
        <v>161.02000000000001</v>
      </c>
      <c r="C291" s="5" t="s">
        <v>14325</v>
      </c>
      <c r="D291" s="5" t="s">
        <v>15784</v>
      </c>
      <c r="E291" s="5" t="s">
        <v>15785</v>
      </c>
      <c r="F291" s="5" t="s">
        <v>15786</v>
      </c>
      <c r="G291" s="5" t="s">
        <v>15787</v>
      </c>
    </row>
    <row r="292" spans="1:7">
      <c r="A292" s="11">
        <v>45506</v>
      </c>
      <c r="B292" s="5">
        <v>167.9</v>
      </c>
      <c r="C292" s="5" t="s">
        <v>15788</v>
      </c>
      <c r="D292" s="5" t="s">
        <v>15789</v>
      </c>
      <c r="E292" s="5" t="s">
        <v>15790</v>
      </c>
      <c r="F292" s="5" t="s">
        <v>15791</v>
      </c>
      <c r="G292" s="5" t="s">
        <v>15792</v>
      </c>
    </row>
    <row r="293" spans="1:7">
      <c r="A293" s="11">
        <v>45505</v>
      </c>
      <c r="B293" s="5">
        <v>184.07</v>
      </c>
      <c r="C293" s="5" t="s">
        <v>15793</v>
      </c>
      <c r="D293" s="5" t="s">
        <v>15616</v>
      </c>
      <c r="E293" s="5" t="s">
        <v>15794</v>
      </c>
      <c r="F293" s="5" t="s">
        <v>15795</v>
      </c>
      <c r="G293" s="5" t="s">
        <v>6945</v>
      </c>
    </row>
    <row r="294" spans="1:7">
      <c r="A294" s="11">
        <v>45504</v>
      </c>
      <c r="B294" s="5">
        <v>186.98</v>
      </c>
      <c r="C294" s="5" t="s">
        <v>14548</v>
      </c>
      <c r="D294" s="5" t="s">
        <v>15796</v>
      </c>
      <c r="E294" s="5" t="s">
        <v>15797</v>
      </c>
      <c r="F294" s="5" t="s">
        <v>15302</v>
      </c>
      <c r="G294" s="5" t="s">
        <v>15798</v>
      </c>
    </row>
    <row r="295" spans="1:7">
      <c r="A295" s="11">
        <v>45503</v>
      </c>
      <c r="B295" s="5">
        <v>181.71</v>
      </c>
      <c r="C295" s="5" t="s">
        <v>15799</v>
      </c>
      <c r="D295" s="5" t="s">
        <v>14505</v>
      </c>
      <c r="E295" s="5" t="s">
        <v>15800</v>
      </c>
      <c r="F295" s="5" t="s">
        <v>3823</v>
      </c>
      <c r="G295" s="5" t="s">
        <v>4312</v>
      </c>
    </row>
    <row r="296" spans="1:7">
      <c r="A296" s="11">
        <v>45502</v>
      </c>
      <c r="B296" s="5">
        <v>183.2</v>
      </c>
      <c r="C296" s="5" t="s">
        <v>15801</v>
      </c>
      <c r="D296" s="5" t="s">
        <v>14062</v>
      </c>
      <c r="E296" s="5" t="s">
        <v>15751</v>
      </c>
      <c r="F296" s="5" t="s">
        <v>15802</v>
      </c>
      <c r="G296" s="5" t="s">
        <v>4073</v>
      </c>
    </row>
    <row r="297" spans="1:7">
      <c r="A297" s="11">
        <v>45499</v>
      </c>
      <c r="B297" s="5">
        <v>182.5</v>
      </c>
      <c r="C297" s="5" t="s">
        <v>15803</v>
      </c>
      <c r="D297" s="5" t="s">
        <v>15804</v>
      </c>
      <c r="E297" s="5" t="s">
        <v>15805</v>
      </c>
      <c r="F297" s="5" t="s">
        <v>15806</v>
      </c>
      <c r="G297" s="5" t="s">
        <v>4393</v>
      </c>
    </row>
    <row r="298" spans="1:7">
      <c r="A298" s="11">
        <v>45498</v>
      </c>
      <c r="B298" s="5">
        <v>179.85</v>
      </c>
      <c r="C298" s="5" t="s">
        <v>15807</v>
      </c>
      <c r="D298" s="5" t="s">
        <v>15808</v>
      </c>
      <c r="E298" s="5" t="s">
        <v>15809</v>
      </c>
      <c r="F298" s="5" t="s">
        <v>15810</v>
      </c>
      <c r="G298" s="5" t="s">
        <v>4531</v>
      </c>
    </row>
    <row r="299" spans="1:7">
      <c r="A299" s="11">
        <v>45497</v>
      </c>
      <c r="B299" s="5">
        <v>180.83</v>
      </c>
      <c r="C299" s="5" t="s">
        <v>15811</v>
      </c>
      <c r="D299" s="5" t="s">
        <v>15812</v>
      </c>
      <c r="E299" s="5" t="s">
        <v>15813</v>
      </c>
      <c r="F299" s="5" t="s">
        <v>4477</v>
      </c>
      <c r="G299" s="5" t="s">
        <v>12413</v>
      </c>
    </row>
    <row r="300" spans="1:7">
      <c r="A300" s="11">
        <v>45496</v>
      </c>
      <c r="B300" s="5">
        <v>186.41</v>
      </c>
      <c r="C300" s="5" t="s">
        <v>15814</v>
      </c>
      <c r="D300" s="5" t="s">
        <v>15815</v>
      </c>
      <c r="E300" s="5" t="s">
        <v>15816</v>
      </c>
      <c r="F300" s="5" t="s">
        <v>15817</v>
      </c>
      <c r="G300" s="5" t="s">
        <v>4684</v>
      </c>
    </row>
    <row r="301" spans="1:7">
      <c r="A301" s="11">
        <v>45495</v>
      </c>
      <c r="B301" s="5">
        <v>182.55</v>
      </c>
      <c r="C301" s="5" t="s">
        <v>14052</v>
      </c>
      <c r="D301" s="5" t="s">
        <v>15695</v>
      </c>
      <c r="E301" s="5" t="s">
        <v>15818</v>
      </c>
      <c r="F301" s="5" t="s">
        <v>15819</v>
      </c>
      <c r="G301" s="5" t="s">
        <v>4589</v>
      </c>
    </row>
    <row r="302" spans="1:7">
      <c r="A302" s="11">
        <v>45492</v>
      </c>
      <c r="B302" s="5">
        <v>183.13</v>
      </c>
      <c r="C302" s="5" t="s">
        <v>15820</v>
      </c>
      <c r="D302" s="5" t="s">
        <v>15821</v>
      </c>
      <c r="E302" s="5" t="s">
        <v>14193</v>
      </c>
      <c r="F302" s="5" t="s">
        <v>15822</v>
      </c>
      <c r="G302" s="5" t="s">
        <v>3926</v>
      </c>
    </row>
    <row r="303" spans="1:7">
      <c r="A303" s="11">
        <v>45491</v>
      </c>
      <c r="B303" s="5">
        <v>183.75</v>
      </c>
      <c r="C303" s="5" t="s">
        <v>14506</v>
      </c>
      <c r="D303" s="5" t="s">
        <v>15823</v>
      </c>
      <c r="E303" s="5" t="s">
        <v>4242</v>
      </c>
      <c r="F303" s="5" t="s">
        <v>15824</v>
      </c>
      <c r="G303" s="5" t="s">
        <v>9167</v>
      </c>
    </row>
    <row r="304" spans="1:7">
      <c r="A304" s="11">
        <v>45490</v>
      </c>
      <c r="B304" s="5">
        <v>187.93</v>
      </c>
      <c r="C304" s="5" t="s">
        <v>15825</v>
      </c>
      <c r="D304" s="5" t="s">
        <v>15826</v>
      </c>
      <c r="E304" s="5" t="s">
        <v>15827</v>
      </c>
      <c r="F304" s="5" t="s">
        <v>15828</v>
      </c>
      <c r="G304" s="5" t="s">
        <v>11704</v>
      </c>
    </row>
    <row r="305" spans="1:7">
      <c r="A305" s="11">
        <v>45489</v>
      </c>
      <c r="B305" s="5">
        <v>193.02</v>
      </c>
      <c r="C305" s="5" t="s">
        <v>15829</v>
      </c>
      <c r="D305" s="5" t="s">
        <v>15830</v>
      </c>
      <c r="E305" s="5" t="s">
        <v>14702</v>
      </c>
      <c r="F305" s="5" t="s">
        <v>15831</v>
      </c>
      <c r="G305" s="5" t="s">
        <v>3436</v>
      </c>
    </row>
    <row r="306" spans="1:7">
      <c r="A306" s="11">
        <v>45488</v>
      </c>
      <c r="B306" s="5">
        <v>192.72</v>
      </c>
      <c r="C306" s="5" t="s">
        <v>15832</v>
      </c>
      <c r="D306" s="5" t="s">
        <v>15833</v>
      </c>
      <c r="E306" s="5" t="s">
        <v>15834</v>
      </c>
      <c r="F306" s="5" t="s">
        <v>15835</v>
      </c>
      <c r="G306" s="5" t="s">
        <v>4252</v>
      </c>
    </row>
    <row r="307" spans="1:7">
      <c r="A307" s="11">
        <v>45485</v>
      </c>
      <c r="B307" s="5">
        <v>194.49</v>
      </c>
      <c r="C307" s="5" t="s">
        <v>15836</v>
      </c>
      <c r="D307" s="5" t="s">
        <v>15837</v>
      </c>
      <c r="E307" s="5" t="s">
        <v>4561</v>
      </c>
      <c r="F307" s="5" t="s">
        <v>3942</v>
      </c>
      <c r="G307" s="5" t="s">
        <v>3863</v>
      </c>
    </row>
    <row r="308" spans="1:7">
      <c r="A308" s="11">
        <v>45484</v>
      </c>
      <c r="B308" s="5">
        <v>195.05</v>
      </c>
      <c r="C308" s="5" t="s">
        <v>15838</v>
      </c>
      <c r="D308" s="5" t="s">
        <v>15839</v>
      </c>
      <c r="E308" s="5" t="s">
        <v>15840</v>
      </c>
      <c r="F308" s="5" t="s">
        <v>15841</v>
      </c>
      <c r="G308" s="5" t="s">
        <v>8769</v>
      </c>
    </row>
    <row r="309" spans="1:7">
      <c r="A309" s="11">
        <v>45483</v>
      </c>
      <c r="B309" s="5">
        <v>199.79</v>
      </c>
      <c r="C309" s="5" t="s">
        <v>15842</v>
      </c>
      <c r="D309" s="5" t="s">
        <v>15413</v>
      </c>
      <c r="E309" s="5" t="s">
        <v>15843</v>
      </c>
      <c r="F309" s="5" t="s">
        <v>3835</v>
      </c>
      <c r="G309" s="5" t="s">
        <v>2959</v>
      </c>
    </row>
    <row r="310" spans="1:7">
      <c r="A310" s="11">
        <v>45482</v>
      </c>
      <c r="B310" s="5">
        <v>199.34</v>
      </c>
      <c r="C310" s="5" t="s">
        <v>15844</v>
      </c>
      <c r="D310" s="5" t="s">
        <v>3070</v>
      </c>
      <c r="E310" s="5" t="s">
        <v>15845</v>
      </c>
      <c r="F310" s="5" t="s">
        <v>15846</v>
      </c>
      <c r="G310" s="5" t="s">
        <v>2983</v>
      </c>
    </row>
    <row r="311" spans="1:7">
      <c r="A311" s="11">
        <v>45481</v>
      </c>
      <c r="B311" s="5">
        <v>199.29</v>
      </c>
      <c r="C311" s="5" t="s">
        <v>14762</v>
      </c>
      <c r="D311" s="5" t="s">
        <v>15847</v>
      </c>
      <c r="E311" s="5" t="s">
        <v>15848</v>
      </c>
      <c r="F311" s="5" t="s">
        <v>3954</v>
      </c>
      <c r="G311" s="5" t="s">
        <v>3130</v>
      </c>
    </row>
    <row r="312" spans="1:7">
      <c r="A312" s="11">
        <v>45478</v>
      </c>
      <c r="B312" s="5">
        <v>200</v>
      </c>
      <c r="C312" s="5" t="s">
        <v>15389</v>
      </c>
      <c r="D312" s="5" t="s">
        <v>15849</v>
      </c>
      <c r="E312" s="5" t="s">
        <v>15850</v>
      </c>
      <c r="F312" s="5" t="s">
        <v>15851</v>
      </c>
      <c r="G312" s="5" t="s">
        <v>4223</v>
      </c>
    </row>
    <row r="313" spans="1:7">
      <c r="A313" s="11">
        <v>45476</v>
      </c>
      <c r="B313" s="5">
        <v>197.59</v>
      </c>
      <c r="C313" s="5" t="s">
        <v>15852</v>
      </c>
      <c r="D313" s="5" t="s">
        <v>15853</v>
      </c>
      <c r="E313" s="5" t="s">
        <v>15854</v>
      </c>
      <c r="F313" s="5" t="s">
        <v>15855</v>
      </c>
      <c r="G313" s="5" t="s">
        <v>3076</v>
      </c>
    </row>
    <row r="314" spans="1:7">
      <c r="A314" s="11">
        <v>45475</v>
      </c>
      <c r="B314" s="5">
        <v>200</v>
      </c>
      <c r="C314" s="5" t="s">
        <v>15856</v>
      </c>
      <c r="D314" s="5" t="s">
        <v>15857</v>
      </c>
      <c r="E314" s="5" t="s">
        <v>15858</v>
      </c>
      <c r="F314" s="5" t="s">
        <v>15859</v>
      </c>
      <c r="G314" s="5" t="s">
        <v>6867</v>
      </c>
    </row>
    <row r="315" spans="1:7">
      <c r="A315" s="11">
        <v>45474</v>
      </c>
      <c r="B315" s="5">
        <v>197.2</v>
      </c>
      <c r="C315" s="5" t="s">
        <v>4665</v>
      </c>
      <c r="D315" s="5" t="s">
        <v>3116</v>
      </c>
      <c r="E315" s="5" t="s">
        <v>4200</v>
      </c>
      <c r="F315" s="5" t="s">
        <v>15860</v>
      </c>
      <c r="G315" s="5" t="s">
        <v>15861</v>
      </c>
    </row>
    <row r="316" spans="1:7">
      <c r="A316" s="11">
        <v>45471</v>
      </c>
      <c r="B316" s="5">
        <v>193.25</v>
      </c>
      <c r="C316" s="5" t="s">
        <v>15862</v>
      </c>
      <c r="D316" s="5" t="s">
        <v>15863</v>
      </c>
      <c r="E316" s="5" t="s">
        <v>15864</v>
      </c>
      <c r="F316" s="5" t="s">
        <v>15865</v>
      </c>
      <c r="G316" s="5" t="s">
        <v>4067</v>
      </c>
    </row>
    <row r="317" spans="1:7">
      <c r="A317" s="11">
        <v>45470</v>
      </c>
      <c r="B317" s="5">
        <v>197.85</v>
      </c>
      <c r="C317" s="5" t="s">
        <v>15866</v>
      </c>
      <c r="D317" s="5" t="s">
        <v>15867</v>
      </c>
      <c r="E317" s="5" t="s">
        <v>4669</v>
      </c>
      <c r="F317" s="5" t="s">
        <v>15868</v>
      </c>
      <c r="G317" s="5" t="s">
        <v>4749</v>
      </c>
    </row>
    <row r="318" spans="1:7">
      <c r="A318" s="11">
        <v>45469</v>
      </c>
      <c r="B318" s="5">
        <v>193.61</v>
      </c>
      <c r="C318" s="5" t="s">
        <v>15869</v>
      </c>
      <c r="D318" s="5" t="s">
        <v>15836</v>
      </c>
      <c r="E318" s="5" t="s">
        <v>15870</v>
      </c>
      <c r="F318" s="5" t="s">
        <v>15871</v>
      </c>
      <c r="G318" s="5" t="s">
        <v>15872</v>
      </c>
    </row>
    <row r="319" spans="1:7">
      <c r="A319" s="11">
        <v>45468</v>
      </c>
      <c r="B319" s="5">
        <v>186.34</v>
      </c>
      <c r="C319" s="5" t="s">
        <v>14712</v>
      </c>
      <c r="D319" s="5" t="s">
        <v>14592</v>
      </c>
      <c r="E319" s="5" t="s">
        <v>14549</v>
      </c>
      <c r="F319" s="5" t="s">
        <v>15873</v>
      </c>
      <c r="G319" s="5" t="s">
        <v>3211</v>
      </c>
    </row>
    <row r="320" spans="1:7">
      <c r="A320" s="11">
        <v>45467</v>
      </c>
      <c r="B320" s="5">
        <v>185.57</v>
      </c>
      <c r="C320" s="5" t="s">
        <v>4565</v>
      </c>
      <c r="D320" s="5" t="s">
        <v>4195</v>
      </c>
      <c r="E320" s="5" t="s">
        <v>15874</v>
      </c>
      <c r="F320" s="5" t="s">
        <v>15875</v>
      </c>
      <c r="G320" s="5" t="s">
        <v>10860</v>
      </c>
    </row>
    <row r="321" spans="1:7">
      <c r="A321" s="11">
        <v>45464</v>
      </c>
      <c r="B321" s="5">
        <v>189.08</v>
      </c>
      <c r="C321" s="5" t="s">
        <v>15876</v>
      </c>
      <c r="D321" s="5" t="s">
        <v>15877</v>
      </c>
      <c r="E321" s="5" t="s">
        <v>14505</v>
      </c>
      <c r="F321" s="5" t="s">
        <v>15878</v>
      </c>
      <c r="G321" s="5" t="s">
        <v>2860</v>
      </c>
    </row>
    <row r="322" spans="1:7">
      <c r="A322" s="11">
        <v>45463</v>
      </c>
      <c r="B322" s="5">
        <v>186.1</v>
      </c>
      <c r="C322" s="5" t="s">
        <v>15807</v>
      </c>
      <c r="D322" s="5" t="s">
        <v>15291</v>
      </c>
      <c r="E322" s="5" t="s">
        <v>14516</v>
      </c>
      <c r="F322" s="5" t="s">
        <v>15321</v>
      </c>
      <c r="G322" s="5" t="s">
        <v>3871</v>
      </c>
    </row>
    <row r="323" spans="1:7">
      <c r="A323" s="11">
        <v>45461</v>
      </c>
      <c r="B323" s="5">
        <v>182.81</v>
      </c>
      <c r="C323" s="5" t="s">
        <v>15879</v>
      </c>
      <c r="D323" s="5" t="s">
        <v>15880</v>
      </c>
      <c r="E323" s="5" t="s">
        <v>14286</v>
      </c>
      <c r="F323" s="5" t="s">
        <v>15881</v>
      </c>
      <c r="G323" s="5" t="s">
        <v>3933</v>
      </c>
    </row>
    <row r="324" spans="1:7">
      <c r="A324" s="11">
        <v>45460</v>
      </c>
      <c r="B324" s="5">
        <v>184.06</v>
      </c>
      <c r="C324" s="5" t="s">
        <v>14067</v>
      </c>
      <c r="D324" s="5" t="s">
        <v>14052</v>
      </c>
      <c r="E324" s="5" t="s">
        <v>14628</v>
      </c>
      <c r="F324" s="5" t="s">
        <v>15753</v>
      </c>
      <c r="G324" s="5" t="s">
        <v>3876</v>
      </c>
    </row>
    <row r="325" spans="1:7">
      <c r="A325" s="11">
        <v>45457</v>
      </c>
      <c r="B325" s="5">
        <v>183.66</v>
      </c>
      <c r="C325" s="5" t="s">
        <v>15882</v>
      </c>
      <c r="D325" s="5" t="s">
        <v>14530</v>
      </c>
      <c r="E325" s="5" t="s">
        <v>4468</v>
      </c>
      <c r="F325" s="5" t="s">
        <v>15883</v>
      </c>
      <c r="G325" s="5" t="s">
        <v>3149</v>
      </c>
    </row>
    <row r="326" spans="1:7">
      <c r="A326" s="11">
        <v>45456</v>
      </c>
      <c r="B326" s="5">
        <v>183.83</v>
      </c>
      <c r="C326" s="5" t="s">
        <v>4569</v>
      </c>
      <c r="D326" s="5" t="s">
        <v>15884</v>
      </c>
      <c r="E326" s="5" t="s">
        <v>15885</v>
      </c>
      <c r="F326" s="5" t="s">
        <v>15886</v>
      </c>
      <c r="G326" s="5" t="s">
        <v>5008</v>
      </c>
    </row>
    <row r="327" spans="1:7">
      <c r="A327" s="11">
        <v>45455</v>
      </c>
      <c r="B327" s="5">
        <v>186.89</v>
      </c>
      <c r="C327" s="5" t="s">
        <v>15887</v>
      </c>
      <c r="D327" s="5" t="s">
        <v>14509</v>
      </c>
      <c r="E327" s="5" t="s">
        <v>4228</v>
      </c>
      <c r="F327" s="5" t="s">
        <v>15888</v>
      </c>
      <c r="G327" s="5" t="s">
        <v>2802</v>
      </c>
    </row>
    <row r="328" spans="1:7">
      <c r="A328" s="11">
        <v>45454</v>
      </c>
      <c r="B328" s="5">
        <v>187.23</v>
      </c>
      <c r="C328" s="5" t="s">
        <v>15889</v>
      </c>
      <c r="D328" s="5" t="s">
        <v>15890</v>
      </c>
      <c r="E328" s="5" t="s">
        <v>15891</v>
      </c>
      <c r="F328" s="5" t="s">
        <v>15892</v>
      </c>
      <c r="G328" s="5" t="s">
        <v>6104</v>
      </c>
    </row>
    <row r="329" spans="1:7">
      <c r="A329" s="11">
        <v>45453</v>
      </c>
      <c r="B329" s="5">
        <v>187.06</v>
      </c>
      <c r="C329" s="5" t="s">
        <v>15893</v>
      </c>
      <c r="D329" s="5" t="s">
        <v>14195</v>
      </c>
      <c r="E329" s="5" t="s">
        <v>14065</v>
      </c>
      <c r="F329" s="5" t="s">
        <v>3319</v>
      </c>
      <c r="G329" s="5" t="s">
        <v>4014</v>
      </c>
    </row>
    <row r="330" spans="1:7">
      <c r="A330" s="11">
        <v>45450</v>
      </c>
      <c r="B330" s="5">
        <v>184.3</v>
      </c>
      <c r="C330" s="5" t="s">
        <v>4232</v>
      </c>
      <c r="D330" s="5" t="s">
        <v>4226</v>
      </c>
      <c r="E330" s="5" t="s">
        <v>15702</v>
      </c>
      <c r="F330" s="5" t="s">
        <v>15894</v>
      </c>
      <c r="G330" s="5" t="s">
        <v>6800</v>
      </c>
    </row>
    <row r="331" spans="1:7">
      <c r="A331" s="11">
        <v>45449</v>
      </c>
      <c r="B331" s="5">
        <v>185</v>
      </c>
      <c r="C331" s="5" t="s">
        <v>14576</v>
      </c>
      <c r="D331" s="5" t="s">
        <v>14052</v>
      </c>
      <c r="E331" s="5" t="s">
        <v>14693</v>
      </c>
      <c r="F331" s="5" t="s">
        <v>15895</v>
      </c>
      <c r="G331" s="5" t="s">
        <v>6688</v>
      </c>
    </row>
    <row r="332" spans="1:7">
      <c r="A332" s="11">
        <v>45448</v>
      </c>
      <c r="B332" s="5">
        <v>181.28</v>
      </c>
      <c r="C332" s="5" t="s">
        <v>15709</v>
      </c>
      <c r="D332" s="5" t="s">
        <v>4598</v>
      </c>
      <c r="E332" s="5" t="s">
        <v>15896</v>
      </c>
      <c r="F332" s="5" t="s">
        <v>15897</v>
      </c>
      <c r="G332" s="5" t="s">
        <v>6670</v>
      </c>
    </row>
    <row r="333" spans="1:7">
      <c r="A333" s="11">
        <v>45447</v>
      </c>
      <c r="B333" s="5">
        <v>179.34</v>
      </c>
      <c r="C333" s="5" t="s">
        <v>14666</v>
      </c>
      <c r="D333" s="5" t="s">
        <v>15898</v>
      </c>
      <c r="E333" s="5" t="s">
        <v>15899</v>
      </c>
      <c r="F333" s="5" t="s">
        <v>6550</v>
      </c>
      <c r="G333" s="5" t="s">
        <v>5095</v>
      </c>
    </row>
    <row r="334" spans="1:7">
      <c r="A334" s="11">
        <v>45446</v>
      </c>
      <c r="B334" s="5">
        <v>178.34</v>
      </c>
      <c r="C334" s="5" t="s">
        <v>15900</v>
      </c>
      <c r="D334" s="5" t="s">
        <v>15901</v>
      </c>
      <c r="E334" s="5" t="s">
        <v>15902</v>
      </c>
      <c r="F334" s="5" t="s">
        <v>15903</v>
      </c>
      <c r="G334" s="5" t="s">
        <v>6670</v>
      </c>
    </row>
    <row r="335" spans="1:7">
      <c r="A335" s="11">
        <v>45443</v>
      </c>
      <c r="B335" s="5">
        <v>176.44</v>
      </c>
      <c r="C335" s="5" t="s">
        <v>15756</v>
      </c>
      <c r="D335" s="5" t="s">
        <v>15904</v>
      </c>
      <c r="E335" s="5" t="s">
        <v>15905</v>
      </c>
      <c r="F335" s="5" t="s">
        <v>15906</v>
      </c>
      <c r="G335" s="5" t="s">
        <v>11081</v>
      </c>
    </row>
    <row r="336" spans="1:7">
      <c r="A336" s="11">
        <v>45442</v>
      </c>
      <c r="B336" s="5">
        <v>179.32</v>
      </c>
      <c r="C336" s="5" t="s">
        <v>14234</v>
      </c>
      <c r="D336" s="5" t="s">
        <v>15907</v>
      </c>
      <c r="E336" s="5" t="s">
        <v>14648</v>
      </c>
      <c r="F336" s="5" t="s">
        <v>15908</v>
      </c>
      <c r="G336" s="5" t="s">
        <v>2772</v>
      </c>
    </row>
    <row r="337" spans="1:7">
      <c r="A337" s="11">
        <v>45441</v>
      </c>
      <c r="B337" s="5">
        <v>182.02</v>
      </c>
      <c r="C337" s="5" t="s">
        <v>15909</v>
      </c>
      <c r="D337" s="5" t="s">
        <v>14061</v>
      </c>
      <c r="E337" s="5" t="s">
        <v>15910</v>
      </c>
      <c r="F337" s="5" t="s">
        <v>15911</v>
      </c>
      <c r="G337" s="5" t="s">
        <v>2950</v>
      </c>
    </row>
    <row r="338" spans="1:7">
      <c r="A338" s="11">
        <v>45440</v>
      </c>
      <c r="B338" s="5">
        <v>182.15</v>
      </c>
      <c r="C338" s="5" t="s">
        <v>15329</v>
      </c>
      <c r="D338" s="5" t="s">
        <v>4462</v>
      </c>
      <c r="E338" s="5" t="s">
        <v>14177</v>
      </c>
      <c r="F338" s="5" t="s">
        <v>3472</v>
      </c>
      <c r="G338" s="5" t="s">
        <v>9120</v>
      </c>
    </row>
    <row r="339" spans="1:7">
      <c r="A339" s="11">
        <v>45436</v>
      </c>
      <c r="B339" s="5">
        <v>180.75</v>
      </c>
      <c r="C339" s="5" t="s">
        <v>15912</v>
      </c>
      <c r="D339" s="5" t="s">
        <v>4479</v>
      </c>
      <c r="E339" s="5" t="s">
        <v>4575</v>
      </c>
      <c r="F339" s="5" t="s">
        <v>15913</v>
      </c>
      <c r="G339" s="5" t="s">
        <v>3383</v>
      </c>
    </row>
    <row r="340" spans="1:7">
      <c r="A340" s="11">
        <v>45435</v>
      </c>
      <c r="B340" s="5">
        <v>181.05</v>
      </c>
      <c r="C340" s="5" t="s">
        <v>14636</v>
      </c>
      <c r="D340" s="5" t="s">
        <v>15914</v>
      </c>
      <c r="E340" s="5" t="s">
        <v>15915</v>
      </c>
      <c r="F340" s="5" t="s">
        <v>15916</v>
      </c>
      <c r="G340" s="5" t="s">
        <v>3181</v>
      </c>
    </row>
    <row r="341" spans="1:7">
      <c r="A341" s="11">
        <v>45434</v>
      </c>
      <c r="B341" s="5">
        <v>183.13</v>
      </c>
      <c r="C341" s="5" t="s">
        <v>4614</v>
      </c>
      <c r="D341" s="5" t="s">
        <v>15917</v>
      </c>
      <c r="E341" s="5" t="s">
        <v>15918</v>
      </c>
      <c r="F341" s="5" t="s">
        <v>15919</v>
      </c>
      <c r="G341" s="5" t="s">
        <v>4729</v>
      </c>
    </row>
    <row r="342" spans="1:7">
      <c r="A342" s="11">
        <v>45433</v>
      </c>
      <c r="B342" s="5">
        <v>183.15</v>
      </c>
      <c r="C342" s="5" t="s">
        <v>15920</v>
      </c>
      <c r="D342" s="5" t="s">
        <v>15921</v>
      </c>
      <c r="E342" s="5" t="s">
        <v>14072</v>
      </c>
      <c r="F342" s="5" t="s">
        <v>15922</v>
      </c>
      <c r="G342" s="5" t="s">
        <v>2890</v>
      </c>
    </row>
    <row r="343" spans="1:7">
      <c r="A343" s="11">
        <v>45432</v>
      </c>
      <c r="B343" s="5">
        <v>183.54</v>
      </c>
      <c r="C343" s="5" t="s">
        <v>15001</v>
      </c>
      <c r="D343" s="5" t="s">
        <v>15923</v>
      </c>
      <c r="E343" s="5" t="s">
        <v>15924</v>
      </c>
      <c r="F343" s="5" t="s">
        <v>15925</v>
      </c>
      <c r="G343" s="5" t="s">
        <v>5747</v>
      </c>
    </row>
    <row r="344" spans="1:7">
      <c r="A344" s="11">
        <v>45429</v>
      </c>
      <c r="B344" s="5">
        <v>184.7</v>
      </c>
      <c r="C344" s="5" t="s">
        <v>14630</v>
      </c>
      <c r="D344" s="5" t="s">
        <v>14621</v>
      </c>
      <c r="E344" s="5" t="s">
        <v>15926</v>
      </c>
      <c r="F344" s="5" t="s">
        <v>15927</v>
      </c>
      <c r="G344" s="5" t="s">
        <v>4085</v>
      </c>
    </row>
    <row r="345" spans="1:7">
      <c r="A345" s="11">
        <v>45428</v>
      </c>
      <c r="B345" s="5">
        <v>183.63</v>
      </c>
      <c r="C345" s="5" t="s">
        <v>4597</v>
      </c>
      <c r="D345" s="5" t="s">
        <v>15928</v>
      </c>
      <c r="E345" s="5" t="s">
        <v>14134</v>
      </c>
      <c r="F345" s="5" t="s">
        <v>15459</v>
      </c>
      <c r="G345" s="5" t="s">
        <v>3408</v>
      </c>
    </row>
    <row r="346" spans="1:7">
      <c r="A346" s="11">
        <v>45427</v>
      </c>
      <c r="B346" s="5">
        <v>185.99</v>
      </c>
      <c r="C346" s="5" t="s">
        <v>14732</v>
      </c>
      <c r="D346" s="5" t="s">
        <v>14053</v>
      </c>
      <c r="E346" s="5" t="s">
        <v>4594</v>
      </c>
      <c r="F346" s="5" t="s">
        <v>15929</v>
      </c>
      <c r="G346" s="5" t="s">
        <v>4513</v>
      </c>
    </row>
    <row r="347" spans="1:7">
      <c r="A347" s="11">
        <v>45426</v>
      </c>
      <c r="B347" s="5">
        <v>187.07</v>
      </c>
      <c r="C347" s="5" t="s">
        <v>4534</v>
      </c>
      <c r="D347" s="5" t="s">
        <v>15930</v>
      </c>
      <c r="E347" s="5" t="s">
        <v>4245</v>
      </c>
      <c r="F347" s="5" t="s">
        <v>15931</v>
      </c>
      <c r="G347" s="5" t="s">
        <v>3957</v>
      </c>
    </row>
    <row r="348" spans="1:7">
      <c r="A348" s="11">
        <v>45425</v>
      </c>
      <c r="B348" s="5">
        <v>186.57</v>
      </c>
      <c r="C348" s="5" t="s">
        <v>4507</v>
      </c>
      <c r="D348" s="5" t="s">
        <v>15932</v>
      </c>
      <c r="E348" s="5" t="s">
        <v>15933</v>
      </c>
      <c r="F348" s="5" t="s">
        <v>15934</v>
      </c>
      <c r="G348" s="5" t="s">
        <v>2832</v>
      </c>
    </row>
    <row r="349" spans="1:7">
      <c r="A349" s="11">
        <v>45422</v>
      </c>
      <c r="B349" s="5">
        <v>187.48</v>
      </c>
      <c r="C349" s="5" t="s">
        <v>15632</v>
      </c>
      <c r="D349" s="5" t="s">
        <v>4721</v>
      </c>
      <c r="E349" s="5" t="s">
        <v>15004</v>
      </c>
      <c r="F349" s="5" t="s">
        <v>15935</v>
      </c>
      <c r="G349" s="5" t="s">
        <v>4640</v>
      </c>
    </row>
    <row r="350" spans="1:7">
      <c r="A350" s="11">
        <v>45421</v>
      </c>
      <c r="B350" s="5">
        <v>189.5</v>
      </c>
      <c r="C350" s="5" t="s">
        <v>15936</v>
      </c>
      <c r="D350" s="5" t="s">
        <v>15937</v>
      </c>
      <c r="E350" s="5" t="s">
        <v>14527</v>
      </c>
      <c r="F350" s="5" t="s">
        <v>15938</v>
      </c>
      <c r="G350" s="5" t="s">
        <v>4788</v>
      </c>
    </row>
    <row r="351" spans="1:7">
      <c r="A351" s="11">
        <v>45420</v>
      </c>
      <c r="B351" s="5">
        <v>188</v>
      </c>
      <c r="C351" s="5" t="s">
        <v>14527</v>
      </c>
      <c r="D351" s="5" t="s">
        <v>15939</v>
      </c>
      <c r="E351" s="5" t="s">
        <v>15940</v>
      </c>
      <c r="F351" s="5" t="s">
        <v>15941</v>
      </c>
      <c r="G351" s="5" t="s">
        <v>2703</v>
      </c>
    </row>
    <row r="352" spans="1:7">
      <c r="A352" s="11">
        <v>45419</v>
      </c>
      <c r="B352" s="5">
        <v>188.76</v>
      </c>
      <c r="C352" s="5" t="s">
        <v>15942</v>
      </c>
      <c r="D352" s="5" t="s">
        <v>15308</v>
      </c>
      <c r="E352" s="5" t="s">
        <v>15943</v>
      </c>
      <c r="F352" s="5" t="s">
        <v>4623</v>
      </c>
      <c r="G352" s="5" t="s">
        <v>2983</v>
      </c>
    </row>
    <row r="353" spans="1:7">
      <c r="A353" s="11">
        <v>45418</v>
      </c>
      <c r="B353" s="5">
        <v>188.7</v>
      </c>
      <c r="C353" s="5" t="s">
        <v>15641</v>
      </c>
      <c r="D353" s="5" t="s">
        <v>15944</v>
      </c>
      <c r="E353" s="5" t="s">
        <v>15706</v>
      </c>
      <c r="F353" s="5" t="s">
        <v>15945</v>
      </c>
      <c r="G353" s="5" t="s">
        <v>3703</v>
      </c>
    </row>
    <row r="354" spans="1:7">
      <c r="A354" s="11">
        <v>45415</v>
      </c>
      <c r="B354" s="5">
        <v>186.21</v>
      </c>
      <c r="C354" s="5" t="s">
        <v>15946</v>
      </c>
      <c r="D354" s="5" t="s">
        <v>15947</v>
      </c>
      <c r="E354" s="5" t="s">
        <v>14549</v>
      </c>
      <c r="F354" s="5" t="s">
        <v>15948</v>
      </c>
      <c r="G354" s="5" t="s">
        <v>4461</v>
      </c>
    </row>
    <row r="355" spans="1:7">
      <c r="A355" s="11">
        <v>45414</v>
      </c>
      <c r="B355" s="5">
        <v>184.72</v>
      </c>
      <c r="C355" s="5" t="s">
        <v>15949</v>
      </c>
      <c r="D355" s="5" t="s">
        <v>15950</v>
      </c>
      <c r="E355" s="5" t="s">
        <v>15951</v>
      </c>
      <c r="F355" s="5" t="s">
        <v>15952</v>
      </c>
      <c r="G355" s="5" t="s">
        <v>2733</v>
      </c>
    </row>
    <row r="356" spans="1:7">
      <c r="A356" s="11">
        <v>45413</v>
      </c>
      <c r="B356" s="5">
        <v>179</v>
      </c>
      <c r="C356" s="5" t="s">
        <v>15953</v>
      </c>
      <c r="D356" s="5" t="s">
        <v>4593</v>
      </c>
      <c r="E356" s="5" t="s">
        <v>14465</v>
      </c>
      <c r="F356" s="5" t="s">
        <v>15954</v>
      </c>
      <c r="G356" s="5" t="s">
        <v>3843</v>
      </c>
    </row>
    <row r="357" spans="1:7">
      <c r="A357" s="11">
        <v>45412</v>
      </c>
      <c r="B357" s="5">
        <v>175</v>
      </c>
      <c r="C357" s="5" t="s">
        <v>15955</v>
      </c>
      <c r="D357" s="5" t="s">
        <v>15349</v>
      </c>
      <c r="E357" s="5" t="s">
        <v>4820</v>
      </c>
      <c r="F357" s="5" t="s">
        <v>15956</v>
      </c>
      <c r="G357" s="5" t="s">
        <v>11194</v>
      </c>
    </row>
    <row r="358" spans="1:7">
      <c r="A358" s="11">
        <v>45411</v>
      </c>
      <c r="B358" s="5">
        <v>180.96</v>
      </c>
      <c r="C358" s="5" t="s">
        <v>14070</v>
      </c>
      <c r="D358" s="5" t="s">
        <v>4747</v>
      </c>
      <c r="E358" s="5" t="s">
        <v>15957</v>
      </c>
      <c r="F358" s="5" t="s">
        <v>3027</v>
      </c>
      <c r="G358" s="5" t="s">
        <v>3529</v>
      </c>
    </row>
    <row r="359" spans="1:7">
      <c r="A359" s="11">
        <v>45408</v>
      </c>
      <c r="B359" s="5">
        <v>179.62</v>
      </c>
      <c r="C359" s="5" t="s">
        <v>15958</v>
      </c>
      <c r="D359" s="5" t="s">
        <v>15959</v>
      </c>
      <c r="E359" s="5" t="s">
        <v>14649</v>
      </c>
      <c r="F359" s="5" t="s">
        <v>15960</v>
      </c>
      <c r="G359" s="5" t="s">
        <v>15961</v>
      </c>
    </row>
    <row r="360" spans="1:7">
      <c r="A360" s="11">
        <v>45407</v>
      </c>
      <c r="B360" s="5">
        <v>173.67</v>
      </c>
      <c r="C360" s="5" t="s">
        <v>15962</v>
      </c>
      <c r="D360" s="5" t="s">
        <v>15963</v>
      </c>
      <c r="E360" s="5" t="s">
        <v>15964</v>
      </c>
      <c r="F360" s="5" t="s">
        <v>15965</v>
      </c>
      <c r="G360" s="5" t="s">
        <v>10011</v>
      </c>
    </row>
    <row r="361" spans="1:7">
      <c r="A361" s="11">
        <v>45406</v>
      </c>
      <c r="B361" s="5">
        <v>176.59</v>
      </c>
      <c r="C361" s="5" t="s">
        <v>14228</v>
      </c>
      <c r="D361" s="5" t="s">
        <v>14074</v>
      </c>
      <c r="E361" s="5" t="s">
        <v>15966</v>
      </c>
      <c r="F361" s="5" t="s">
        <v>15967</v>
      </c>
      <c r="G361" s="5" t="s">
        <v>5008</v>
      </c>
    </row>
    <row r="362" spans="1:7">
      <c r="A362" s="11">
        <v>45405</v>
      </c>
      <c r="B362" s="5">
        <v>179.54</v>
      </c>
      <c r="C362" s="5" t="s">
        <v>15968</v>
      </c>
      <c r="D362" s="5" t="s">
        <v>15329</v>
      </c>
      <c r="E362" s="5" t="s">
        <v>15724</v>
      </c>
      <c r="F362" s="5" t="s">
        <v>15969</v>
      </c>
      <c r="G362" s="5" t="s">
        <v>11383</v>
      </c>
    </row>
    <row r="363" spans="1:7">
      <c r="A363" s="11">
        <v>45404</v>
      </c>
      <c r="B363" s="5">
        <v>177.23</v>
      </c>
      <c r="C363" s="5" t="s">
        <v>15970</v>
      </c>
      <c r="D363" s="5" t="s">
        <v>15971</v>
      </c>
      <c r="E363" s="5" t="s">
        <v>15972</v>
      </c>
      <c r="F363" s="5" t="s">
        <v>15973</v>
      </c>
      <c r="G363" s="5" t="s">
        <v>11765</v>
      </c>
    </row>
    <row r="364" spans="1:7">
      <c r="A364" s="11">
        <v>45401</v>
      </c>
      <c r="B364" s="5">
        <v>174.63</v>
      </c>
      <c r="C364" s="5" t="s">
        <v>15974</v>
      </c>
      <c r="D364" s="5" t="s">
        <v>14514</v>
      </c>
      <c r="E364" s="5" t="s">
        <v>15975</v>
      </c>
      <c r="F364" s="5" t="s">
        <v>15976</v>
      </c>
      <c r="G364" s="5" t="s">
        <v>12557</v>
      </c>
    </row>
    <row r="365" spans="1:7">
      <c r="A365" s="11">
        <v>45400</v>
      </c>
      <c r="B365" s="5">
        <v>179.22</v>
      </c>
      <c r="C365" s="5" t="s">
        <v>15748</v>
      </c>
      <c r="D365" s="5" t="s">
        <v>15977</v>
      </c>
      <c r="E365" s="5" t="s">
        <v>15978</v>
      </c>
      <c r="F365" s="5" t="s">
        <v>15979</v>
      </c>
      <c r="G365" s="5" t="s">
        <v>3181</v>
      </c>
    </row>
    <row r="366" spans="1:7">
      <c r="A366" s="11">
        <v>45399</v>
      </c>
      <c r="B366" s="5">
        <v>181.28</v>
      </c>
      <c r="C366" s="5" t="s">
        <v>15980</v>
      </c>
      <c r="D366" s="5" t="s">
        <v>15289</v>
      </c>
      <c r="E366" s="5" t="s">
        <v>15898</v>
      </c>
      <c r="F366" s="5" t="s">
        <v>15981</v>
      </c>
      <c r="G366" s="5" t="s">
        <v>4335</v>
      </c>
    </row>
    <row r="367" spans="1:7">
      <c r="A367" s="11">
        <v>45398</v>
      </c>
      <c r="B367" s="5">
        <v>183.32</v>
      </c>
      <c r="C367" s="5" t="s">
        <v>15982</v>
      </c>
      <c r="D367" s="5" t="s">
        <v>15983</v>
      </c>
      <c r="E367" s="5" t="s">
        <v>15984</v>
      </c>
      <c r="F367" s="5" t="s">
        <v>15985</v>
      </c>
      <c r="G367" s="5" t="s">
        <v>4041</v>
      </c>
    </row>
    <row r="368" spans="1:7">
      <c r="A368" s="11">
        <v>45397</v>
      </c>
      <c r="B368" s="5">
        <v>183.62</v>
      </c>
      <c r="C368" s="5" t="s">
        <v>15986</v>
      </c>
      <c r="D368" s="5" t="s">
        <v>15987</v>
      </c>
      <c r="E368" s="5" t="s">
        <v>3260</v>
      </c>
      <c r="F368" s="5" t="s">
        <v>15988</v>
      </c>
      <c r="G368" s="5" t="s">
        <v>4797</v>
      </c>
    </row>
    <row r="369" spans="1:7">
      <c r="A369" s="11">
        <v>45394</v>
      </c>
      <c r="B369" s="5">
        <v>186.13</v>
      </c>
      <c r="C369" s="5" t="s">
        <v>15930</v>
      </c>
      <c r="D369" s="5" t="s">
        <v>15989</v>
      </c>
      <c r="E369" s="5" t="s">
        <v>15990</v>
      </c>
      <c r="F369" s="5" t="s">
        <v>15412</v>
      </c>
      <c r="G369" s="5" t="s">
        <v>7796</v>
      </c>
    </row>
    <row r="370" spans="1:7">
      <c r="A370" s="11">
        <v>45393</v>
      </c>
      <c r="B370" s="5">
        <v>189.05</v>
      </c>
      <c r="C370" s="5" t="s">
        <v>4582</v>
      </c>
      <c r="D370" s="5" t="s">
        <v>15991</v>
      </c>
      <c r="E370" s="5" t="s">
        <v>15992</v>
      </c>
      <c r="F370" s="5" t="s">
        <v>15993</v>
      </c>
      <c r="G370" s="5" t="s">
        <v>3815</v>
      </c>
    </row>
    <row r="371" spans="1:7">
      <c r="A371" s="11">
        <v>45392</v>
      </c>
      <c r="B371" s="5">
        <v>185.95</v>
      </c>
      <c r="C371" s="5" t="s">
        <v>4463</v>
      </c>
      <c r="D371" s="5" t="s">
        <v>14205</v>
      </c>
      <c r="E371" s="5" t="s">
        <v>15885</v>
      </c>
      <c r="F371" s="5" t="s">
        <v>15994</v>
      </c>
      <c r="G371" s="5" t="s">
        <v>3659</v>
      </c>
    </row>
    <row r="372" spans="1:7">
      <c r="A372" s="11">
        <v>45391</v>
      </c>
      <c r="B372" s="5">
        <v>185.67</v>
      </c>
      <c r="C372" s="5" t="s">
        <v>15995</v>
      </c>
      <c r="D372" s="5" t="s">
        <v>3280</v>
      </c>
      <c r="E372" s="5" t="s">
        <v>4249</v>
      </c>
      <c r="F372" s="5" t="s">
        <v>15996</v>
      </c>
      <c r="G372" s="5" t="s">
        <v>4019</v>
      </c>
    </row>
    <row r="373" spans="1:7">
      <c r="A373" s="11">
        <v>45390</v>
      </c>
      <c r="B373" s="5">
        <v>185.19</v>
      </c>
      <c r="C373" s="5" t="s">
        <v>15997</v>
      </c>
      <c r="D373" s="5" t="s">
        <v>14961</v>
      </c>
      <c r="E373" s="5" t="s">
        <v>15998</v>
      </c>
      <c r="F373" s="5" t="s">
        <v>15999</v>
      </c>
      <c r="G373" s="5" t="s">
        <v>2924</v>
      </c>
    </row>
    <row r="374" spans="1:7">
      <c r="A374" s="11">
        <v>45387</v>
      </c>
      <c r="B374" s="5">
        <v>185.07</v>
      </c>
      <c r="C374" s="5" t="s">
        <v>15751</v>
      </c>
      <c r="D374" s="5" t="s">
        <v>14205</v>
      </c>
      <c r="E374" s="5" t="s">
        <v>15918</v>
      </c>
      <c r="F374" s="5" t="s">
        <v>15492</v>
      </c>
      <c r="G374" s="5" t="s">
        <v>14476</v>
      </c>
    </row>
    <row r="375" spans="1:7">
      <c r="A375" s="11">
        <v>45386</v>
      </c>
      <c r="B375" s="5">
        <v>180</v>
      </c>
      <c r="C375" s="5" t="s">
        <v>14545</v>
      </c>
      <c r="D375" s="5" t="s">
        <v>15950</v>
      </c>
      <c r="E375" s="5" t="s">
        <v>4480</v>
      </c>
      <c r="F375" s="5" t="s">
        <v>16000</v>
      </c>
      <c r="G375" s="5" t="s">
        <v>3589</v>
      </c>
    </row>
    <row r="376" spans="1:7">
      <c r="A376" s="11">
        <v>45385</v>
      </c>
      <c r="B376" s="5">
        <v>182.41</v>
      </c>
      <c r="C376" s="5" t="s">
        <v>14211</v>
      </c>
      <c r="D376" s="5" t="s">
        <v>16001</v>
      </c>
      <c r="E376" s="5" t="s">
        <v>16002</v>
      </c>
      <c r="F376" s="5" t="s">
        <v>16003</v>
      </c>
      <c r="G376" s="5" t="s">
        <v>2817</v>
      </c>
    </row>
    <row r="377" spans="1:7">
      <c r="A377" s="11">
        <v>45384</v>
      </c>
      <c r="B377" s="5">
        <v>180.69</v>
      </c>
      <c r="C377" s="5" t="s">
        <v>4823</v>
      </c>
      <c r="D377" s="5" t="s">
        <v>16004</v>
      </c>
      <c r="E377" s="5" t="s">
        <v>15720</v>
      </c>
      <c r="F377" s="5" t="s">
        <v>16005</v>
      </c>
      <c r="G377" s="5" t="s">
        <v>5243</v>
      </c>
    </row>
    <row r="378" spans="1:7">
      <c r="A378" s="11">
        <v>45383</v>
      </c>
      <c r="B378" s="5">
        <v>180.97</v>
      </c>
      <c r="C378" s="5" t="s">
        <v>16004</v>
      </c>
      <c r="D378" s="5" t="s">
        <v>3260</v>
      </c>
      <c r="E378" s="5" t="s">
        <v>16006</v>
      </c>
      <c r="F378" s="5" t="s">
        <v>16007</v>
      </c>
      <c r="G378" s="5" t="s">
        <v>5506</v>
      </c>
    </row>
    <row r="379" spans="1:7">
      <c r="A379" s="11">
        <v>45379</v>
      </c>
      <c r="B379" s="5">
        <v>180.38</v>
      </c>
      <c r="C379" s="5" t="s">
        <v>4602</v>
      </c>
      <c r="D379" s="5" t="s">
        <v>15909</v>
      </c>
      <c r="E379" s="5" t="s">
        <v>16008</v>
      </c>
      <c r="F379" s="5" t="s">
        <v>3932</v>
      </c>
      <c r="G379" s="5" t="s">
        <v>3292</v>
      </c>
    </row>
    <row r="380" spans="1:7">
      <c r="A380" s="11">
        <v>45378</v>
      </c>
      <c r="B380" s="5">
        <v>179.83</v>
      </c>
      <c r="C380" s="5" t="s">
        <v>14522</v>
      </c>
      <c r="D380" s="5" t="s">
        <v>4480</v>
      </c>
      <c r="E380" s="5" t="s">
        <v>16009</v>
      </c>
      <c r="F380" s="5" t="s">
        <v>15802</v>
      </c>
      <c r="G380" s="5" t="s">
        <v>3767</v>
      </c>
    </row>
    <row r="381" spans="1:7">
      <c r="A381" s="11">
        <v>45377</v>
      </c>
      <c r="B381" s="5">
        <v>178.3</v>
      </c>
      <c r="C381" s="5" t="s">
        <v>16010</v>
      </c>
      <c r="D381" s="5" t="s">
        <v>14180</v>
      </c>
      <c r="E381" s="5" t="s">
        <v>4839</v>
      </c>
      <c r="F381" s="5" t="s">
        <v>15282</v>
      </c>
      <c r="G381" s="5" t="s">
        <v>4860</v>
      </c>
    </row>
    <row r="382" spans="1:7">
      <c r="A382" s="11">
        <v>45376</v>
      </c>
      <c r="B382" s="5">
        <v>179.71</v>
      </c>
      <c r="C382" s="5" t="s">
        <v>14558</v>
      </c>
      <c r="D382" s="5" t="s">
        <v>14726</v>
      </c>
      <c r="E382" s="5" t="s">
        <v>15719</v>
      </c>
      <c r="F382" s="5" t="s">
        <v>16011</v>
      </c>
      <c r="G382" s="5" t="s">
        <v>4038</v>
      </c>
    </row>
    <row r="383" spans="1:7">
      <c r="A383" s="11">
        <v>45373</v>
      </c>
      <c r="B383" s="5">
        <v>178.87</v>
      </c>
      <c r="C383" s="5" t="s">
        <v>14120</v>
      </c>
      <c r="D383" s="5" t="s">
        <v>16008</v>
      </c>
      <c r="E383" s="5" t="s">
        <v>4822</v>
      </c>
      <c r="F383" s="5" t="s">
        <v>16012</v>
      </c>
      <c r="G383" s="5" t="s">
        <v>3716</v>
      </c>
    </row>
    <row r="384" spans="1:7">
      <c r="A384" s="11">
        <v>45372</v>
      </c>
      <c r="B384" s="5">
        <v>178.15</v>
      </c>
      <c r="C384" s="5" t="s">
        <v>16013</v>
      </c>
      <c r="D384" s="5" t="s">
        <v>15324</v>
      </c>
      <c r="E384" s="5" t="s">
        <v>16014</v>
      </c>
      <c r="F384" s="5" t="s">
        <v>16015</v>
      </c>
      <c r="G384" s="5" t="s">
        <v>3721</v>
      </c>
    </row>
    <row r="385" spans="1:7">
      <c r="A385" s="11">
        <v>45371</v>
      </c>
      <c r="B385" s="5">
        <v>178.15</v>
      </c>
      <c r="C385" s="5" t="s">
        <v>16016</v>
      </c>
      <c r="D385" s="5" t="s">
        <v>14124</v>
      </c>
      <c r="E385" s="5" t="s">
        <v>16017</v>
      </c>
      <c r="F385" s="5" t="s">
        <v>16018</v>
      </c>
      <c r="G385" s="5" t="s">
        <v>3663</v>
      </c>
    </row>
    <row r="386" spans="1:7">
      <c r="A386" s="11">
        <v>45370</v>
      </c>
      <c r="B386" s="5">
        <v>175.9</v>
      </c>
      <c r="C386" s="5" t="s">
        <v>4324</v>
      </c>
      <c r="D386" s="5" t="s">
        <v>16019</v>
      </c>
      <c r="E386" s="5" t="s">
        <v>4400</v>
      </c>
      <c r="F386" s="5" t="s">
        <v>7487</v>
      </c>
      <c r="G386" s="5" t="s">
        <v>4461</v>
      </c>
    </row>
    <row r="387" spans="1:7">
      <c r="A387" s="11">
        <v>45369</v>
      </c>
      <c r="B387" s="5">
        <v>174.48</v>
      </c>
      <c r="C387" s="5" t="s">
        <v>4842</v>
      </c>
      <c r="D387" s="5" t="s">
        <v>14498</v>
      </c>
      <c r="E387" s="5" t="s">
        <v>16020</v>
      </c>
      <c r="F387" s="5" t="s">
        <v>16021</v>
      </c>
      <c r="G387" s="5" t="s">
        <v>2983</v>
      </c>
    </row>
    <row r="388" spans="1:7">
      <c r="A388" s="11">
        <v>45366</v>
      </c>
      <c r="B388" s="5">
        <v>174.42</v>
      </c>
      <c r="C388" s="5" t="s">
        <v>16022</v>
      </c>
      <c r="D388" s="5" t="s">
        <v>15325</v>
      </c>
      <c r="E388" s="5" t="s">
        <v>16023</v>
      </c>
      <c r="F388" s="5" t="s">
        <v>16024</v>
      </c>
      <c r="G388" s="5" t="s">
        <v>15268</v>
      </c>
    </row>
    <row r="389" spans="1:7">
      <c r="A389" s="11">
        <v>45365</v>
      </c>
      <c r="B389" s="5">
        <v>178.75</v>
      </c>
      <c r="C389" s="5" t="s">
        <v>14290</v>
      </c>
      <c r="D389" s="5" t="s">
        <v>4449</v>
      </c>
      <c r="E389" s="5" t="s">
        <v>16025</v>
      </c>
      <c r="F389" s="5" t="s">
        <v>16026</v>
      </c>
      <c r="G389" s="5" t="s">
        <v>4157</v>
      </c>
    </row>
    <row r="390" spans="1:7">
      <c r="A390" s="11">
        <v>45364</v>
      </c>
      <c r="B390" s="5">
        <v>176.55</v>
      </c>
      <c r="C390" s="5" t="s">
        <v>16027</v>
      </c>
      <c r="D390" s="5" t="s">
        <v>16028</v>
      </c>
      <c r="E390" s="5" t="s">
        <v>14238</v>
      </c>
      <c r="F390" s="5" t="s">
        <v>16029</v>
      </c>
      <c r="G390" s="5" t="s">
        <v>5870</v>
      </c>
    </row>
    <row r="391" spans="1:7">
      <c r="A391" s="11">
        <v>45363</v>
      </c>
      <c r="B391" s="5">
        <v>175.39</v>
      </c>
      <c r="C391" s="5" t="s">
        <v>14271</v>
      </c>
      <c r="D391" s="5" t="s">
        <v>16030</v>
      </c>
      <c r="E391" s="5" t="s">
        <v>16031</v>
      </c>
      <c r="F391" s="5" t="s">
        <v>16032</v>
      </c>
      <c r="G391" s="5" t="s">
        <v>8136</v>
      </c>
    </row>
    <row r="392" spans="1:7">
      <c r="A392" s="11">
        <v>45362</v>
      </c>
      <c r="B392" s="5">
        <v>171.96</v>
      </c>
      <c r="C392" s="5" t="s">
        <v>4406</v>
      </c>
      <c r="D392" s="5" t="s">
        <v>14684</v>
      </c>
      <c r="E392" s="5" t="s">
        <v>16033</v>
      </c>
      <c r="F392" s="5" t="s">
        <v>3670</v>
      </c>
      <c r="G392" s="5" t="s">
        <v>16034</v>
      </c>
    </row>
    <row r="393" spans="1:7">
      <c r="A393" s="11">
        <v>45359</v>
      </c>
      <c r="B393" s="5">
        <v>175.35</v>
      </c>
      <c r="C393" s="5" t="s">
        <v>15899</v>
      </c>
      <c r="D393" s="5" t="s">
        <v>16035</v>
      </c>
      <c r="E393" s="5" t="s">
        <v>16036</v>
      </c>
      <c r="F393" s="5" t="s">
        <v>16037</v>
      </c>
      <c r="G393" s="5" t="s">
        <v>2718</v>
      </c>
    </row>
    <row r="394" spans="1:7">
      <c r="A394" s="11">
        <v>45358</v>
      </c>
      <c r="B394" s="5">
        <v>176.82</v>
      </c>
      <c r="C394" s="5" t="s">
        <v>16038</v>
      </c>
      <c r="D394" s="5" t="s">
        <v>4846</v>
      </c>
      <c r="E394" s="5" t="s">
        <v>14229</v>
      </c>
      <c r="F394" s="5" t="s">
        <v>16039</v>
      </c>
      <c r="G394" s="5" t="s">
        <v>3403</v>
      </c>
    </row>
    <row r="395" spans="1:7">
      <c r="A395" s="11">
        <v>45357</v>
      </c>
      <c r="B395" s="5">
        <v>173.51</v>
      </c>
      <c r="C395" s="5" t="s">
        <v>16040</v>
      </c>
      <c r="D395" s="5" t="s">
        <v>16025</v>
      </c>
      <c r="E395" s="5" t="s">
        <v>16041</v>
      </c>
      <c r="F395" s="5" t="s">
        <v>15200</v>
      </c>
      <c r="G395" s="5" t="s">
        <v>4281</v>
      </c>
    </row>
    <row r="396" spans="1:7">
      <c r="A396" s="11">
        <v>45356</v>
      </c>
      <c r="B396" s="5">
        <v>174.12</v>
      </c>
      <c r="C396" s="5" t="s">
        <v>16042</v>
      </c>
      <c r="D396" s="5" t="s">
        <v>16042</v>
      </c>
      <c r="E396" s="5" t="s">
        <v>16043</v>
      </c>
      <c r="F396" s="5" t="s">
        <v>16044</v>
      </c>
      <c r="G396" s="5" t="s">
        <v>16045</v>
      </c>
    </row>
    <row r="397" spans="1:7">
      <c r="A397" s="11">
        <v>45355</v>
      </c>
      <c r="B397" s="5">
        <v>177.58</v>
      </c>
      <c r="C397" s="5" t="s">
        <v>16046</v>
      </c>
      <c r="D397" s="5" t="s">
        <v>14632</v>
      </c>
      <c r="E397" s="5" t="s">
        <v>4385</v>
      </c>
      <c r="F397" s="5" t="s">
        <v>7235</v>
      </c>
      <c r="G397" s="5" t="s">
        <v>3130</v>
      </c>
    </row>
    <row r="398" spans="1:7">
      <c r="A398" s="11">
        <v>45352</v>
      </c>
      <c r="B398" s="5">
        <v>178.22</v>
      </c>
      <c r="C398" s="5" t="s">
        <v>4822</v>
      </c>
      <c r="D398" s="5" t="s">
        <v>16047</v>
      </c>
      <c r="E398" s="5" t="s">
        <v>16048</v>
      </c>
      <c r="F398" s="5" t="s">
        <v>16049</v>
      </c>
      <c r="G398" s="5" t="s">
        <v>6030</v>
      </c>
    </row>
    <row r="399" spans="1:7">
      <c r="A399" s="11">
        <v>45351</v>
      </c>
      <c r="B399" s="5">
        <v>176.76</v>
      </c>
      <c r="C399" s="5" t="s">
        <v>16050</v>
      </c>
      <c r="D399" s="5" t="s">
        <v>14647</v>
      </c>
      <c r="E399" s="5" t="s">
        <v>16051</v>
      </c>
      <c r="F399" s="5" t="s">
        <v>16052</v>
      </c>
      <c r="G399" s="5" t="s">
        <v>5835</v>
      </c>
    </row>
    <row r="400" spans="1:7">
      <c r="A400" s="11">
        <v>45350</v>
      </c>
      <c r="B400" s="5">
        <v>173.16</v>
      </c>
      <c r="C400" s="5" t="s">
        <v>14687</v>
      </c>
      <c r="D400" s="5" t="s">
        <v>16053</v>
      </c>
      <c r="E400" s="5" t="s">
        <v>16054</v>
      </c>
      <c r="F400" s="5" t="s">
        <v>3810</v>
      </c>
      <c r="G400" s="5" t="s">
        <v>3090</v>
      </c>
    </row>
    <row r="401" spans="1:7">
      <c r="A401" s="11">
        <v>45349</v>
      </c>
      <c r="B401" s="5">
        <v>173.54</v>
      </c>
      <c r="C401" s="5" t="s">
        <v>14656</v>
      </c>
      <c r="D401" s="5" t="s">
        <v>3275</v>
      </c>
      <c r="E401" s="5" t="s">
        <v>16055</v>
      </c>
      <c r="F401" s="5" t="s">
        <v>16056</v>
      </c>
      <c r="G401" s="5" t="s">
        <v>3933</v>
      </c>
    </row>
    <row r="402" spans="1:7">
      <c r="A402" s="11">
        <v>45348</v>
      </c>
      <c r="B402" s="5">
        <v>174.73</v>
      </c>
      <c r="C402" s="5" t="s">
        <v>16057</v>
      </c>
      <c r="D402" s="5" t="s">
        <v>16058</v>
      </c>
      <c r="E402" s="5" t="s">
        <v>4322</v>
      </c>
      <c r="F402" s="5" t="s">
        <v>16059</v>
      </c>
      <c r="G402" s="5" t="s">
        <v>5243</v>
      </c>
    </row>
    <row r="403" spans="1:7">
      <c r="A403" s="11">
        <v>45345</v>
      </c>
      <c r="B403" s="5">
        <v>174.99</v>
      </c>
      <c r="C403" s="5" t="s">
        <v>16020</v>
      </c>
      <c r="D403" s="5" t="s">
        <v>16060</v>
      </c>
      <c r="E403" s="5" t="s">
        <v>4423</v>
      </c>
      <c r="F403" s="5" t="s">
        <v>16061</v>
      </c>
      <c r="G403" s="5" t="s">
        <v>2959</v>
      </c>
    </row>
    <row r="404" spans="1:7">
      <c r="A404" s="11">
        <v>45344</v>
      </c>
      <c r="B404" s="5">
        <v>174.58</v>
      </c>
      <c r="C404" s="5" t="s">
        <v>4274</v>
      </c>
      <c r="D404" s="5" t="s">
        <v>4820</v>
      </c>
      <c r="E404" s="5" t="s">
        <v>14252</v>
      </c>
      <c r="F404" s="5" t="s">
        <v>16062</v>
      </c>
      <c r="G404" s="5" t="s">
        <v>10121</v>
      </c>
    </row>
    <row r="405" spans="1:7">
      <c r="A405" s="11">
        <v>45343</v>
      </c>
      <c r="B405" s="5">
        <v>168.59</v>
      </c>
      <c r="C405" s="5" t="s">
        <v>4424</v>
      </c>
      <c r="D405" s="5" t="s">
        <v>16063</v>
      </c>
      <c r="E405" s="5" t="s">
        <v>16064</v>
      </c>
      <c r="F405" s="5" t="s">
        <v>16065</v>
      </c>
      <c r="G405" s="5" t="s">
        <v>2807</v>
      </c>
    </row>
    <row r="406" spans="1:7">
      <c r="A406" s="11">
        <v>45342</v>
      </c>
      <c r="B406" s="5">
        <v>167.08</v>
      </c>
      <c r="C406" s="5" t="s">
        <v>16066</v>
      </c>
      <c r="D406" s="5" t="s">
        <v>16067</v>
      </c>
      <c r="E406" s="5" t="s">
        <v>16068</v>
      </c>
      <c r="F406" s="5" t="s">
        <v>16069</v>
      </c>
      <c r="G406" s="5" t="s">
        <v>6653</v>
      </c>
    </row>
    <row r="407" spans="1:7">
      <c r="A407" s="11">
        <v>45338</v>
      </c>
      <c r="B407" s="5">
        <v>169.51</v>
      </c>
      <c r="C407" s="5" t="s">
        <v>16070</v>
      </c>
      <c r="D407" s="5" t="s">
        <v>16071</v>
      </c>
      <c r="E407" s="5" t="s">
        <v>16072</v>
      </c>
      <c r="F407" s="5" t="s">
        <v>16073</v>
      </c>
      <c r="G407" s="5" t="s">
        <v>3383</v>
      </c>
    </row>
    <row r="408" spans="1:7">
      <c r="A408" s="11">
        <v>45337</v>
      </c>
      <c r="B408" s="5">
        <v>169.8</v>
      </c>
      <c r="C408" s="5" t="s">
        <v>16074</v>
      </c>
      <c r="D408" s="5" t="s">
        <v>4402</v>
      </c>
      <c r="E408" s="5" t="s">
        <v>16075</v>
      </c>
      <c r="F408" s="5" t="s">
        <v>15407</v>
      </c>
      <c r="G408" s="5" t="s">
        <v>5639</v>
      </c>
    </row>
    <row r="409" spans="1:7">
      <c r="A409" s="11">
        <v>45336</v>
      </c>
      <c r="B409" s="5">
        <v>170.98</v>
      </c>
      <c r="C409" s="5" t="s">
        <v>3270</v>
      </c>
      <c r="D409" s="5" t="s">
        <v>16076</v>
      </c>
      <c r="E409" s="5" t="s">
        <v>16077</v>
      </c>
      <c r="F409" s="5" t="s">
        <v>15036</v>
      </c>
      <c r="G409" s="5" t="s">
        <v>3238</v>
      </c>
    </row>
    <row r="410" spans="1:7">
      <c r="A410" s="11">
        <v>45335</v>
      </c>
      <c r="B410" s="5">
        <v>168.64</v>
      </c>
      <c r="C410" s="5" t="s">
        <v>14477</v>
      </c>
      <c r="D410" s="5" t="s">
        <v>14670</v>
      </c>
      <c r="E410" s="5" t="s">
        <v>16078</v>
      </c>
      <c r="F410" s="5" t="s">
        <v>16079</v>
      </c>
      <c r="G410" s="5" t="s">
        <v>4122</v>
      </c>
    </row>
    <row r="411" spans="1:7">
      <c r="A411" s="11">
        <v>45334</v>
      </c>
      <c r="B411" s="5">
        <v>172.34</v>
      </c>
      <c r="C411" s="5" t="s">
        <v>4820</v>
      </c>
      <c r="D411" s="5" t="s">
        <v>16080</v>
      </c>
      <c r="E411" s="5" t="s">
        <v>16081</v>
      </c>
      <c r="F411" s="5" t="s">
        <v>16082</v>
      </c>
      <c r="G411" s="5" t="s">
        <v>3076</v>
      </c>
    </row>
    <row r="412" spans="1:7">
      <c r="A412" s="11">
        <v>45331</v>
      </c>
      <c r="B412" s="5">
        <v>174.45</v>
      </c>
      <c r="C412" s="5" t="s">
        <v>4778</v>
      </c>
      <c r="D412" s="5" t="s">
        <v>14298</v>
      </c>
      <c r="E412" s="5" t="s">
        <v>16074</v>
      </c>
      <c r="F412" s="5" t="s">
        <v>16083</v>
      </c>
      <c r="G412" s="5" t="s">
        <v>16084</v>
      </c>
    </row>
    <row r="413" spans="1:7">
      <c r="A413" s="11">
        <v>45330</v>
      </c>
      <c r="B413" s="5">
        <v>169.84</v>
      </c>
      <c r="C413" s="5" t="s">
        <v>14674</v>
      </c>
      <c r="D413" s="5" t="s">
        <v>16085</v>
      </c>
      <c r="E413" s="5" t="s">
        <v>14473</v>
      </c>
      <c r="F413" s="5" t="s">
        <v>16086</v>
      </c>
      <c r="G413" s="5" t="s">
        <v>2703</v>
      </c>
    </row>
    <row r="414" spans="1:7">
      <c r="A414" s="11">
        <v>45329</v>
      </c>
      <c r="B414" s="5">
        <v>170.53</v>
      </c>
      <c r="C414" s="5" t="s">
        <v>4362</v>
      </c>
      <c r="D414" s="5" t="s">
        <v>16087</v>
      </c>
      <c r="E414" s="5" t="s">
        <v>4424</v>
      </c>
      <c r="F414" s="5" t="s">
        <v>16088</v>
      </c>
      <c r="G414" s="5" t="s">
        <v>5197</v>
      </c>
    </row>
    <row r="415" spans="1:7">
      <c r="A415" s="11">
        <v>45328</v>
      </c>
      <c r="B415" s="5">
        <v>169.15</v>
      </c>
      <c r="C415" s="5" t="s">
        <v>16089</v>
      </c>
      <c r="D415" s="5" t="s">
        <v>16090</v>
      </c>
      <c r="E415" s="5" t="s">
        <v>16091</v>
      </c>
      <c r="F415" s="5" t="s">
        <v>16092</v>
      </c>
      <c r="G415" s="5" t="s">
        <v>3933</v>
      </c>
    </row>
    <row r="416" spans="1:7">
      <c r="A416" s="11">
        <v>45327</v>
      </c>
      <c r="B416" s="5">
        <v>170.31</v>
      </c>
      <c r="C416" s="5" t="s">
        <v>16093</v>
      </c>
      <c r="D416" s="5" t="s">
        <v>16094</v>
      </c>
      <c r="E416" s="5" t="s">
        <v>16095</v>
      </c>
      <c r="F416" s="5" t="s">
        <v>9493</v>
      </c>
      <c r="G416" s="5" t="s">
        <v>8140</v>
      </c>
    </row>
    <row r="417" spans="1:7">
      <c r="A417" s="11">
        <v>45324</v>
      </c>
      <c r="B417" s="5">
        <v>171.81</v>
      </c>
      <c r="C417" s="5" t="s">
        <v>14490</v>
      </c>
      <c r="D417" s="5" t="s">
        <v>4319</v>
      </c>
      <c r="E417" s="5" t="s">
        <v>14471</v>
      </c>
      <c r="F417" s="5" t="s">
        <v>16096</v>
      </c>
      <c r="G417" s="5" t="s">
        <v>16097</v>
      </c>
    </row>
    <row r="418" spans="1:7">
      <c r="A418" s="11">
        <v>45323</v>
      </c>
      <c r="B418" s="5">
        <v>159.28</v>
      </c>
      <c r="C418" s="5" t="s">
        <v>13118</v>
      </c>
      <c r="D418" s="5" t="s">
        <v>16098</v>
      </c>
      <c r="E418" s="5" t="s">
        <v>12519</v>
      </c>
      <c r="F418" s="5" t="s">
        <v>16099</v>
      </c>
      <c r="G418" s="5" t="s">
        <v>14346</v>
      </c>
    </row>
    <row r="419" spans="1:7">
      <c r="A419" s="11">
        <v>45322</v>
      </c>
      <c r="B419" s="5">
        <v>155.19999999999999</v>
      </c>
      <c r="C419" s="5" t="s">
        <v>13123</v>
      </c>
      <c r="D419" s="5" t="s">
        <v>12571</v>
      </c>
      <c r="E419" s="5" t="s">
        <v>12975</v>
      </c>
      <c r="F419" s="5" t="s">
        <v>16100</v>
      </c>
      <c r="G419" s="5" t="s">
        <v>9865</v>
      </c>
    </row>
    <row r="420" spans="1:7">
      <c r="A420" s="11">
        <v>45321</v>
      </c>
      <c r="B420" s="5">
        <v>159</v>
      </c>
      <c r="C420" s="5" t="s">
        <v>16101</v>
      </c>
      <c r="D420" s="5" t="s">
        <v>16102</v>
      </c>
      <c r="E420" s="5" t="s">
        <v>13462</v>
      </c>
      <c r="F420" s="5" t="s">
        <v>3638</v>
      </c>
      <c r="G420" s="5" t="s">
        <v>3047</v>
      </c>
    </row>
    <row r="421" spans="1:7">
      <c r="A421" s="11">
        <v>45320</v>
      </c>
      <c r="B421" s="5">
        <v>161.26</v>
      </c>
      <c r="C421" s="5" t="s">
        <v>16103</v>
      </c>
      <c r="D421" s="5" t="s">
        <v>13156</v>
      </c>
      <c r="E421" s="5" t="s">
        <v>13502</v>
      </c>
      <c r="F421" s="5" t="s">
        <v>16104</v>
      </c>
      <c r="G421" s="5" t="s">
        <v>3703</v>
      </c>
    </row>
    <row r="422" spans="1:7">
      <c r="A422" s="11">
        <v>45317</v>
      </c>
      <c r="B422" s="5">
        <v>159.12</v>
      </c>
      <c r="C422" s="5" t="s">
        <v>16105</v>
      </c>
      <c r="D422" s="5" t="s">
        <v>16106</v>
      </c>
      <c r="E422" s="5" t="s">
        <v>16107</v>
      </c>
      <c r="F422" s="5" t="s">
        <v>16082</v>
      </c>
      <c r="G422" s="5" t="s">
        <v>4876</v>
      </c>
    </row>
    <row r="423" spans="1:7">
      <c r="A423" s="11">
        <v>45316</v>
      </c>
      <c r="B423" s="5">
        <v>157.75</v>
      </c>
      <c r="C423" s="5" t="s">
        <v>13390</v>
      </c>
      <c r="D423" s="5" t="s">
        <v>13457</v>
      </c>
      <c r="E423" s="5" t="s">
        <v>16108</v>
      </c>
      <c r="F423" s="5" t="s">
        <v>15326</v>
      </c>
      <c r="G423" s="5" t="s">
        <v>5095</v>
      </c>
    </row>
    <row r="424" spans="1:7">
      <c r="A424" s="11">
        <v>45315</v>
      </c>
      <c r="B424" s="5">
        <v>156.87</v>
      </c>
      <c r="C424" s="5" t="s">
        <v>16109</v>
      </c>
      <c r="D424" s="5" t="s">
        <v>13457</v>
      </c>
      <c r="E424" s="5" t="s">
        <v>16110</v>
      </c>
      <c r="F424" s="5" t="s">
        <v>16111</v>
      </c>
      <c r="G424" s="5" t="s">
        <v>2978</v>
      </c>
    </row>
    <row r="425" spans="1:7">
      <c r="A425" s="11">
        <v>45314</v>
      </c>
      <c r="B425" s="5">
        <v>156.02000000000001</v>
      </c>
      <c r="C425" s="5" t="s">
        <v>13555</v>
      </c>
      <c r="D425" s="5" t="s">
        <v>16112</v>
      </c>
      <c r="E425" s="5" t="s">
        <v>12504</v>
      </c>
      <c r="F425" s="5" t="s">
        <v>16113</v>
      </c>
      <c r="G425" s="5" t="s">
        <v>4788</v>
      </c>
    </row>
    <row r="426" spans="1:7">
      <c r="A426" s="11">
        <v>45313</v>
      </c>
      <c r="B426" s="5">
        <v>154.78</v>
      </c>
      <c r="C426" s="5" t="s">
        <v>16114</v>
      </c>
      <c r="D426" s="5" t="s">
        <v>16115</v>
      </c>
      <c r="E426" s="5" t="s">
        <v>14383</v>
      </c>
      <c r="F426" s="5" t="s">
        <v>16116</v>
      </c>
      <c r="G426" s="5" t="s">
        <v>3130</v>
      </c>
    </row>
    <row r="427" spans="1:7">
      <c r="A427" s="11">
        <v>45310</v>
      </c>
      <c r="B427" s="5">
        <v>155.34</v>
      </c>
      <c r="C427" s="5" t="s">
        <v>13600</v>
      </c>
      <c r="D427" s="5" t="s">
        <v>13558</v>
      </c>
      <c r="E427" s="5" t="s">
        <v>14402</v>
      </c>
      <c r="F427" s="5" t="s">
        <v>16117</v>
      </c>
      <c r="G427" s="5" t="s">
        <v>3340</v>
      </c>
    </row>
    <row r="428" spans="1:7">
      <c r="A428" s="11">
        <v>45309</v>
      </c>
      <c r="B428" s="5">
        <v>153.5</v>
      </c>
      <c r="C428" s="5" t="s">
        <v>16118</v>
      </c>
      <c r="D428" s="5" t="s">
        <v>13436</v>
      </c>
      <c r="E428" s="5" t="s">
        <v>16119</v>
      </c>
      <c r="F428" s="5" t="s">
        <v>16120</v>
      </c>
      <c r="G428" s="5" t="s">
        <v>4421</v>
      </c>
    </row>
    <row r="429" spans="1:7">
      <c r="A429" s="11">
        <v>45308</v>
      </c>
      <c r="B429" s="5">
        <v>151.71</v>
      </c>
      <c r="C429" s="5" t="s">
        <v>16121</v>
      </c>
      <c r="D429" s="5" t="s">
        <v>12715</v>
      </c>
      <c r="E429" s="5" t="s">
        <v>13607</v>
      </c>
      <c r="F429" s="5" t="s">
        <v>16122</v>
      </c>
      <c r="G429" s="5" t="s">
        <v>2870</v>
      </c>
    </row>
    <row r="430" spans="1:7">
      <c r="A430" s="11">
        <v>45307</v>
      </c>
      <c r="B430" s="5">
        <v>153.16</v>
      </c>
      <c r="C430" s="5" t="s">
        <v>14378</v>
      </c>
      <c r="D430" s="5" t="s">
        <v>14386</v>
      </c>
      <c r="E430" s="5" t="s">
        <v>12715</v>
      </c>
      <c r="F430" s="5" t="s">
        <v>16123</v>
      </c>
      <c r="G430" s="5" t="s">
        <v>5075</v>
      </c>
    </row>
    <row r="431" spans="1:7">
      <c r="A431" s="11">
        <v>45303</v>
      </c>
      <c r="B431" s="5">
        <v>154.62</v>
      </c>
      <c r="C431" s="5" t="s">
        <v>16124</v>
      </c>
      <c r="D431" s="5" t="s">
        <v>12643</v>
      </c>
      <c r="E431" s="5" t="s">
        <v>14413</v>
      </c>
      <c r="F431" s="5" t="s">
        <v>4584</v>
      </c>
      <c r="G431" s="5" t="s">
        <v>3130</v>
      </c>
    </row>
    <row r="432" spans="1:7">
      <c r="A432" s="11">
        <v>45302</v>
      </c>
      <c r="B432" s="5">
        <v>155.18</v>
      </c>
      <c r="C432" s="5" t="s">
        <v>16125</v>
      </c>
      <c r="D432" s="5" t="s">
        <v>12581</v>
      </c>
      <c r="E432" s="5" t="s">
        <v>16126</v>
      </c>
      <c r="F432" s="5" t="s">
        <v>16127</v>
      </c>
      <c r="G432" s="5" t="s">
        <v>3678</v>
      </c>
    </row>
    <row r="433" spans="1:7">
      <c r="A433" s="11">
        <v>45301</v>
      </c>
      <c r="B433" s="5">
        <v>153.72999999999999</v>
      </c>
      <c r="C433" s="5" t="s">
        <v>16128</v>
      </c>
      <c r="D433" s="5" t="s">
        <v>13185</v>
      </c>
      <c r="E433" s="5" t="s">
        <v>16129</v>
      </c>
      <c r="F433" s="5" t="s">
        <v>16130</v>
      </c>
      <c r="G433" s="5" t="s">
        <v>6488</v>
      </c>
    </row>
    <row r="434" spans="1:7">
      <c r="A434" s="11">
        <v>45300</v>
      </c>
      <c r="B434" s="5">
        <v>151.37</v>
      </c>
      <c r="C434" s="5" t="s">
        <v>16131</v>
      </c>
      <c r="D434" s="5" t="s">
        <v>16132</v>
      </c>
      <c r="E434" s="5" t="s">
        <v>13222</v>
      </c>
      <c r="F434" s="5" t="s">
        <v>16133</v>
      </c>
      <c r="G434" s="5" t="s">
        <v>7976</v>
      </c>
    </row>
    <row r="435" spans="1:7">
      <c r="A435" s="11">
        <v>45299</v>
      </c>
      <c r="B435" s="5">
        <v>149.1</v>
      </c>
      <c r="C435" s="5" t="s">
        <v>13314</v>
      </c>
      <c r="D435" s="5" t="s">
        <v>13677</v>
      </c>
      <c r="E435" s="5" t="s">
        <v>13760</v>
      </c>
      <c r="F435" s="5" t="s">
        <v>16134</v>
      </c>
      <c r="G435" s="5" t="s">
        <v>6412</v>
      </c>
    </row>
    <row r="436" spans="1:7">
      <c r="A436" s="11">
        <v>45296</v>
      </c>
      <c r="B436" s="5">
        <v>145.24</v>
      </c>
      <c r="C436" s="5" t="s">
        <v>14344</v>
      </c>
      <c r="D436" s="5" t="s">
        <v>16135</v>
      </c>
      <c r="E436" s="5" t="s">
        <v>16136</v>
      </c>
      <c r="F436" s="5" t="s">
        <v>16137</v>
      </c>
      <c r="G436" s="5" t="s">
        <v>3499</v>
      </c>
    </row>
    <row r="437" spans="1:7">
      <c r="A437" s="11">
        <v>45295</v>
      </c>
      <c r="B437" s="5">
        <v>144.57</v>
      </c>
      <c r="C437" s="5" t="s">
        <v>13335</v>
      </c>
      <c r="D437" s="5" t="s">
        <v>16138</v>
      </c>
      <c r="E437" s="5" t="s">
        <v>16139</v>
      </c>
      <c r="F437" s="5" t="s">
        <v>2850</v>
      </c>
      <c r="G437" s="5" t="s">
        <v>8717</v>
      </c>
    </row>
    <row r="438" spans="1:7">
      <c r="A438" s="11">
        <v>45294</v>
      </c>
      <c r="B438" s="5">
        <v>148.47</v>
      </c>
      <c r="C438" s="5" t="s">
        <v>13240</v>
      </c>
      <c r="D438" s="5" t="s">
        <v>16140</v>
      </c>
      <c r="E438" s="5" t="s">
        <v>16131</v>
      </c>
      <c r="F438" s="5" t="s">
        <v>15479</v>
      </c>
      <c r="G438" s="5" t="s">
        <v>3995</v>
      </c>
    </row>
    <row r="439" spans="1:7">
      <c r="A439" s="11">
        <v>45293</v>
      </c>
      <c r="B439" s="5">
        <v>149.93</v>
      </c>
      <c r="C439" s="5" t="s">
        <v>16141</v>
      </c>
      <c r="D439" s="5" t="s">
        <v>16142</v>
      </c>
      <c r="E439" s="5" t="s">
        <v>13577</v>
      </c>
      <c r="F439" s="5" t="s">
        <v>15387</v>
      </c>
      <c r="G439" s="5" t="s">
        <v>3589</v>
      </c>
    </row>
    <row r="440" spans="1:7">
      <c r="A440" s="11">
        <v>45289</v>
      </c>
      <c r="B440" s="5">
        <v>151.94</v>
      </c>
      <c r="C440" s="5" t="s">
        <v>12622</v>
      </c>
      <c r="D440" s="5" t="s">
        <v>13110</v>
      </c>
      <c r="E440" s="5" t="s">
        <v>12621</v>
      </c>
      <c r="F440" s="5" t="s">
        <v>3304</v>
      </c>
      <c r="G440" s="5" t="s">
        <v>5075</v>
      </c>
    </row>
    <row r="441" spans="1:7">
      <c r="A441" s="11">
        <v>45288</v>
      </c>
      <c r="B441" s="5">
        <v>153.38</v>
      </c>
      <c r="C441" s="5" t="s">
        <v>16143</v>
      </c>
      <c r="D441" s="5" t="s">
        <v>16144</v>
      </c>
      <c r="E441" s="5" t="s">
        <v>16145</v>
      </c>
      <c r="F441" s="5" t="s">
        <v>16146</v>
      </c>
      <c r="G441" s="5" t="s">
        <v>2983</v>
      </c>
    </row>
    <row r="442" spans="1:7">
      <c r="A442" s="11">
        <v>45287</v>
      </c>
      <c r="B442" s="5">
        <v>153.34</v>
      </c>
      <c r="C442" s="5" t="s">
        <v>16147</v>
      </c>
      <c r="D442" s="5" t="s">
        <v>12995</v>
      </c>
      <c r="E442" s="5" t="s">
        <v>16126</v>
      </c>
      <c r="F442" s="5" t="s">
        <v>16148</v>
      </c>
      <c r="G442" s="5" t="s">
        <v>3441</v>
      </c>
    </row>
    <row r="443" spans="1:7">
      <c r="A443" s="11">
        <v>45286</v>
      </c>
      <c r="B443" s="5">
        <v>153.41</v>
      </c>
      <c r="C443" s="5" t="s">
        <v>16147</v>
      </c>
      <c r="D443" s="5" t="s">
        <v>16149</v>
      </c>
      <c r="E443" s="5" t="s">
        <v>16150</v>
      </c>
      <c r="F443" s="5" t="s">
        <v>16151</v>
      </c>
      <c r="G443" s="5" t="s">
        <v>4729</v>
      </c>
    </row>
    <row r="444" spans="1:7">
      <c r="A444" s="11">
        <v>45282</v>
      </c>
      <c r="B444" s="5">
        <v>153.41999999999999</v>
      </c>
      <c r="C444" s="5" t="s">
        <v>13436</v>
      </c>
      <c r="D444" s="5" t="s">
        <v>13591</v>
      </c>
      <c r="E444" s="5" t="s">
        <v>16152</v>
      </c>
      <c r="F444" s="5" t="s">
        <v>15806</v>
      </c>
      <c r="G444" s="5" t="s">
        <v>4653</v>
      </c>
    </row>
    <row r="445" spans="1:7">
      <c r="A445" s="11">
        <v>45281</v>
      </c>
      <c r="B445" s="5">
        <v>153.84</v>
      </c>
      <c r="C445" s="5" t="s">
        <v>16153</v>
      </c>
      <c r="D445" s="5" t="s">
        <v>16154</v>
      </c>
      <c r="E445" s="5" t="s">
        <v>16155</v>
      </c>
      <c r="F445" s="5" t="s">
        <v>4022</v>
      </c>
      <c r="G445" s="5" t="s">
        <v>3325</v>
      </c>
    </row>
    <row r="446" spans="1:7">
      <c r="A446" s="11">
        <v>45280</v>
      </c>
      <c r="B446" s="5">
        <v>152.12</v>
      </c>
      <c r="C446" s="5" t="s">
        <v>16156</v>
      </c>
      <c r="D446" s="5" t="s">
        <v>13412</v>
      </c>
      <c r="E446" s="5" t="s">
        <v>16157</v>
      </c>
      <c r="F446" s="5" t="s">
        <v>16158</v>
      </c>
      <c r="G446" s="5" t="s">
        <v>5568</v>
      </c>
    </row>
    <row r="447" spans="1:7">
      <c r="A447" s="11">
        <v>45279</v>
      </c>
      <c r="B447" s="5">
        <v>153.79</v>
      </c>
      <c r="C447" s="5" t="s">
        <v>12978</v>
      </c>
      <c r="D447" s="5" t="s">
        <v>13174</v>
      </c>
      <c r="E447" s="5" t="s">
        <v>16159</v>
      </c>
      <c r="F447" s="5" t="s">
        <v>16160</v>
      </c>
      <c r="G447" s="5" t="s">
        <v>2802</v>
      </c>
    </row>
    <row r="448" spans="1:7">
      <c r="A448" s="11">
        <v>45278</v>
      </c>
      <c r="B448" s="5">
        <v>154.07</v>
      </c>
      <c r="C448" s="5" t="s">
        <v>16161</v>
      </c>
      <c r="D448" s="5" t="s">
        <v>13555</v>
      </c>
      <c r="E448" s="5" t="s">
        <v>12965</v>
      </c>
      <c r="F448" s="5" t="s">
        <v>16162</v>
      </c>
      <c r="G448" s="5" t="s">
        <v>9665</v>
      </c>
    </row>
    <row r="449" spans="1:7">
      <c r="A449" s="11">
        <v>45275</v>
      </c>
      <c r="B449" s="5">
        <v>149.97</v>
      </c>
      <c r="C449" s="5" t="s">
        <v>16163</v>
      </c>
      <c r="D449" s="5" t="s">
        <v>16164</v>
      </c>
      <c r="E449" s="5" t="s">
        <v>14367</v>
      </c>
      <c r="F449" s="5" t="s">
        <v>16165</v>
      </c>
      <c r="G449" s="5" t="s">
        <v>10597</v>
      </c>
    </row>
    <row r="450" spans="1:7">
      <c r="A450" s="11">
        <v>45274</v>
      </c>
      <c r="B450" s="5">
        <v>147.41999999999999</v>
      </c>
      <c r="C450" s="5" t="s">
        <v>13692</v>
      </c>
      <c r="D450" s="5" t="s">
        <v>16166</v>
      </c>
      <c r="E450" s="5" t="s">
        <v>13353</v>
      </c>
      <c r="F450" s="5" t="s">
        <v>16167</v>
      </c>
      <c r="G450" s="5" t="s">
        <v>2870</v>
      </c>
    </row>
    <row r="451" spans="1:7">
      <c r="A451" s="11">
        <v>45273</v>
      </c>
      <c r="B451" s="5">
        <v>148.84</v>
      </c>
      <c r="C451" s="5" t="s">
        <v>16168</v>
      </c>
      <c r="D451" s="5" t="s">
        <v>16169</v>
      </c>
      <c r="E451" s="5" t="s">
        <v>16170</v>
      </c>
      <c r="F451" s="5" t="s">
        <v>16171</v>
      </c>
      <c r="G451" s="5" t="s">
        <v>6161</v>
      </c>
    </row>
    <row r="452" spans="1:7">
      <c r="A452" s="11">
        <v>45272</v>
      </c>
      <c r="B452" s="5">
        <v>147.47999999999999</v>
      </c>
      <c r="C452" s="5" t="s">
        <v>13353</v>
      </c>
      <c r="D452" s="5" t="s">
        <v>16172</v>
      </c>
      <c r="E452" s="5" t="s">
        <v>16173</v>
      </c>
      <c r="F452" s="5" t="s">
        <v>3745</v>
      </c>
      <c r="G452" s="5" t="s">
        <v>2865</v>
      </c>
    </row>
    <row r="453" spans="1:7">
      <c r="A453" s="11">
        <v>45271</v>
      </c>
      <c r="B453" s="5">
        <v>145.88999999999999</v>
      </c>
      <c r="C453" s="5" t="s">
        <v>13766</v>
      </c>
      <c r="D453" s="5" t="s">
        <v>12886</v>
      </c>
      <c r="E453" s="5" t="s">
        <v>16174</v>
      </c>
      <c r="F453" s="5" t="s">
        <v>16175</v>
      </c>
      <c r="G453" s="5" t="s">
        <v>2797</v>
      </c>
    </row>
    <row r="454" spans="1:7">
      <c r="A454" s="11">
        <v>45268</v>
      </c>
      <c r="B454" s="5">
        <v>147.41999999999999</v>
      </c>
      <c r="C454" s="5" t="s">
        <v>13075</v>
      </c>
      <c r="D454" s="5" t="s">
        <v>12688</v>
      </c>
      <c r="E454" s="5" t="s">
        <v>13701</v>
      </c>
      <c r="F454" s="5" t="s">
        <v>16176</v>
      </c>
      <c r="G454" s="5" t="s">
        <v>3938</v>
      </c>
    </row>
    <row r="455" spans="1:7">
      <c r="A455" s="11">
        <v>45267</v>
      </c>
      <c r="B455" s="5">
        <v>146.88</v>
      </c>
      <c r="C455" s="5" t="s">
        <v>13760</v>
      </c>
      <c r="D455" s="5" t="s">
        <v>16177</v>
      </c>
      <c r="E455" s="5" t="s">
        <v>13078</v>
      </c>
      <c r="F455" s="5" t="s">
        <v>16178</v>
      </c>
      <c r="G455" s="5" t="s">
        <v>7344</v>
      </c>
    </row>
    <row r="456" spans="1:7">
      <c r="A456" s="11">
        <v>45266</v>
      </c>
      <c r="B456" s="5">
        <v>144.52000000000001</v>
      </c>
      <c r="C456" s="5" t="s">
        <v>14371</v>
      </c>
      <c r="D456" s="5" t="s">
        <v>16179</v>
      </c>
      <c r="E456" s="5" t="s">
        <v>13256</v>
      </c>
      <c r="F456" s="5" t="s">
        <v>5416</v>
      </c>
      <c r="G456" s="5" t="s">
        <v>11081</v>
      </c>
    </row>
    <row r="457" spans="1:7">
      <c r="A457" s="11">
        <v>45265</v>
      </c>
      <c r="B457" s="5">
        <v>146.88</v>
      </c>
      <c r="C457" s="5" t="s">
        <v>16180</v>
      </c>
      <c r="D457" s="5" t="s">
        <v>16181</v>
      </c>
      <c r="E457" s="5" t="s">
        <v>16182</v>
      </c>
      <c r="F457" s="5" t="s">
        <v>7240</v>
      </c>
      <c r="G457" s="5" t="s">
        <v>10132</v>
      </c>
    </row>
    <row r="458" spans="1:7">
      <c r="A458" s="11">
        <v>45264</v>
      </c>
      <c r="B458" s="5">
        <v>144.84</v>
      </c>
      <c r="C458" s="5" t="s">
        <v>16183</v>
      </c>
      <c r="D458" s="5" t="s">
        <v>13320</v>
      </c>
      <c r="E458" s="5" t="s">
        <v>16184</v>
      </c>
      <c r="F458" s="5" t="s">
        <v>16185</v>
      </c>
      <c r="G458" s="5" t="s">
        <v>11540</v>
      </c>
    </row>
    <row r="459" spans="1:7">
      <c r="A459" s="11">
        <v>45261</v>
      </c>
      <c r="B459" s="5">
        <v>147.03</v>
      </c>
      <c r="C459" s="5" t="s">
        <v>14108</v>
      </c>
      <c r="D459" s="5" t="s">
        <v>16186</v>
      </c>
      <c r="E459" s="5" t="s">
        <v>13302</v>
      </c>
      <c r="F459" s="5" t="s">
        <v>15489</v>
      </c>
      <c r="G459" s="5" t="s">
        <v>4294</v>
      </c>
    </row>
    <row r="460" spans="1:7">
      <c r="A460" s="11">
        <v>45260</v>
      </c>
      <c r="B460" s="5">
        <v>146.09</v>
      </c>
      <c r="C460" s="5" t="s">
        <v>13103</v>
      </c>
      <c r="D460" s="5" t="s">
        <v>16187</v>
      </c>
      <c r="E460" s="5" t="s">
        <v>16188</v>
      </c>
      <c r="F460" s="5" t="s">
        <v>16189</v>
      </c>
      <c r="G460" s="5" t="s">
        <v>4041</v>
      </c>
    </row>
    <row r="461" spans="1:7">
      <c r="A461" s="11">
        <v>45259</v>
      </c>
      <c r="B461" s="5">
        <v>146.32</v>
      </c>
      <c r="C461" s="5" t="s">
        <v>16179</v>
      </c>
      <c r="D461" s="5" t="s">
        <v>16190</v>
      </c>
      <c r="E461" s="5" t="s">
        <v>16191</v>
      </c>
      <c r="F461" s="5" t="s">
        <v>16192</v>
      </c>
      <c r="G461" s="5" t="s">
        <v>3542</v>
      </c>
    </row>
    <row r="462" spans="1:7">
      <c r="A462" s="11">
        <v>45258</v>
      </c>
      <c r="B462" s="5">
        <v>147.03</v>
      </c>
      <c r="C462" s="5" t="s">
        <v>13637</v>
      </c>
      <c r="D462" s="5" t="s">
        <v>12732</v>
      </c>
      <c r="E462" s="5" t="s">
        <v>13299</v>
      </c>
      <c r="F462" s="5" t="s">
        <v>16193</v>
      </c>
      <c r="G462" s="5" t="s">
        <v>5798</v>
      </c>
    </row>
    <row r="463" spans="1:7">
      <c r="A463" s="11">
        <v>45257</v>
      </c>
      <c r="B463" s="5">
        <v>147.72999999999999</v>
      </c>
      <c r="C463" s="5" t="s">
        <v>16194</v>
      </c>
      <c r="D463" s="5" t="s">
        <v>12651</v>
      </c>
      <c r="E463" s="5" t="s">
        <v>16195</v>
      </c>
      <c r="F463" s="5" t="s">
        <v>4753</v>
      </c>
      <c r="G463" s="5" t="s">
        <v>3565</v>
      </c>
    </row>
    <row r="464" spans="1:7">
      <c r="A464" s="11">
        <v>45254</v>
      </c>
      <c r="B464" s="5">
        <v>146.74</v>
      </c>
      <c r="C464" s="5" t="s">
        <v>16196</v>
      </c>
      <c r="D464" s="5" t="s">
        <v>16197</v>
      </c>
      <c r="E464" s="5" t="s">
        <v>16198</v>
      </c>
      <c r="F464" s="5" t="s">
        <v>16199</v>
      </c>
      <c r="G464" s="5" t="s">
        <v>4214</v>
      </c>
    </row>
    <row r="465" spans="1:7">
      <c r="A465" s="11">
        <v>45252</v>
      </c>
      <c r="B465" s="5">
        <v>146.71</v>
      </c>
      <c r="C465" s="5" t="s">
        <v>13102</v>
      </c>
      <c r="D465" s="5" t="s">
        <v>12962</v>
      </c>
      <c r="E465" s="5" t="s">
        <v>13102</v>
      </c>
      <c r="F465" s="5" t="s">
        <v>4692</v>
      </c>
      <c r="G465" s="5" t="s">
        <v>3330</v>
      </c>
    </row>
    <row r="466" spans="1:7">
      <c r="A466" s="11">
        <v>45251</v>
      </c>
      <c r="B466" s="5">
        <v>143.9</v>
      </c>
      <c r="C466" s="5" t="s">
        <v>13748</v>
      </c>
      <c r="D466" s="5" t="s">
        <v>16139</v>
      </c>
      <c r="E466" s="5" t="s">
        <v>16200</v>
      </c>
      <c r="F466" s="5" t="s">
        <v>16201</v>
      </c>
      <c r="G466" s="5" t="s">
        <v>3758</v>
      </c>
    </row>
    <row r="467" spans="1:7">
      <c r="A467" s="11">
        <v>45250</v>
      </c>
      <c r="B467" s="5">
        <v>146.13</v>
      </c>
      <c r="C467" s="5" t="s">
        <v>13322</v>
      </c>
      <c r="D467" s="5" t="s">
        <v>16202</v>
      </c>
      <c r="E467" s="5" t="s">
        <v>16203</v>
      </c>
      <c r="F467" s="5" t="s">
        <v>16069</v>
      </c>
      <c r="G467" s="5" t="s">
        <v>3741</v>
      </c>
    </row>
    <row r="468" spans="1:7">
      <c r="A468" s="11">
        <v>45247</v>
      </c>
      <c r="B468" s="5">
        <v>145.18</v>
      </c>
      <c r="C468" s="5" t="s">
        <v>13644</v>
      </c>
      <c r="D468" s="5" t="s">
        <v>13270</v>
      </c>
      <c r="E468" s="5" t="s">
        <v>16204</v>
      </c>
      <c r="F468" s="5" t="s">
        <v>16205</v>
      </c>
      <c r="G468" s="5" t="s">
        <v>3803</v>
      </c>
    </row>
    <row r="469" spans="1:7">
      <c r="A469" s="11">
        <v>45246</v>
      </c>
      <c r="B469" s="5">
        <v>142.83000000000001</v>
      </c>
      <c r="C469" s="5" t="s">
        <v>16206</v>
      </c>
      <c r="D469" s="5" t="s">
        <v>13079</v>
      </c>
      <c r="E469" s="5" t="s">
        <v>12790</v>
      </c>
      <c r="F469" s="5" t="s">
        <v>16207</v>
      </c>
      <c r="G469" s="5" t="s">
        <v>2822</v>
      </c>
    </row>
    <row r="470" spans="1:7">
      <c r="A470" s="11">
        <v>45245</v>
      </c>
      <c r="B470" s="5">
        <v>143.19999999999999</v>
      </c>
      <c r="C470" s="5" t="s">
        <v>16208</v>
      </c>
      <c r="D470" s="5" t="s">
        <v>16209</v>
      </c>
      <c r="E470" s="5" t="s">
        <v>16210</v>
      </c>
      <c r="F470" s="5" t="s">
        <v>16211</v>
      </c>
      <c r="G470" s="5" t="s">
        <v>11408</v>
      </c>
    </row>
    <row r="471" spans="1:7">
      <c r="A471" s="11">
        <v>45244</v>
      </c>
      <c r="B471" s="5">
        <v>145.80000000000001</v>
      </c>
      <c r="C471" s="5" t="s">
        <v>16212</v>
      </c>
      <c r="D471" s="5" t="s">
        <v>12683</v>
      </c>
      <c r="E471" s="5" t="s">
        <v>13695</v>
      </c>
      <c r="F471" s="5" t="s">
        <v>16213</v>
      </c>
      <c r="G471" s="5" t="s">
        <v>3038</v>
      </c>
    </row>
    <row r="472" spans="1:7">
      <c r="A472" s="11">
        <v>45243</v>
      </c>
      <c r="B472" s="5">
        <v>142.59</v>
      </c>
      <c r="C472" s="5" t="s">
        <v>16214</v>
      </c>
      <c r="D472" s="5" t="s">
        <v>12803</v>
      </c>
      <c r="E472" s="5" t="s">
        <v>16215</v>
      </c>
      <c r="F472" s="5" t="s">
        <v>16216</v>
      </c>
      <c r="G472" s="5" t="s">
        <v>3933</v>
      </c>
    </row>
    <row r="473" spans="1:7">
      <c r="A473" s="11">
        <v>45240</v>
      </c>
      <c r="B473" s="5">
        <v>143.56</v>
      </c>
      <c r="C473" s="5" t="s">
        <v>12837</v>
      </c>
      <c r="D473" s="5" t="s">
        <v>16217</v>
      </c>
      <c r="E473" s="5" t="s">
        <v>16218</v>
      </c>
      <c r="F473" s="5" t="s">
        <v>16219</v>
      </c>
      <c r="G473" s="5" t="s">
        <v>4684</v>
      </c>
    </row>
    <row r="474" spans="1:7">
      <c r="A474" s="11">
        <v>45239</v>
      </c>
      <c r="B474" s="5">
        <v>140.6</v>
      </c>
      <c r="C474" s="5" t="s">
        <v>13293</v>
      </c>
      <c r="D474" s="5" t="s">
        <v>16220</v>
      </c>
      <c r="E474" s="5" t="s">
        <v>16221</v>
      </c>
      <c r="F474" s="5" t="s">
        <v>16222</v>
      </c>
      <c r="G474" s="5" t="s">
        <v>2797</v>
      </c>
    </row>
    <row r="475" spans="1:7">
      <c r="A475" s="11">
        <v>45238</v>
      </c>
      <c r="B475" s="5">
        <v>142.08000000000001</v>
      </c>
      <c r="C475" s="5" t="s">
        <v>16223</v>
      </c>
      <c r="D475" s="5" t="s">
        <v>13352</v>
      </c>
      <c r="E475" s="5" t="s">
        <v>16224</v>
      </c>
      <c r="F475" s="5" t="s">
        <v>16225</v>
      </c>
      <c r="G475" s="5" t="s">
        <v>3852</v>
      </c>
    </row>
    <row r="476" spans="1:7">
      <c r="A476" s="11">
        <v>45237</v>
      </c>
      <c r="B476" s="5">
        <v>142.71</v>
      </c>
      <c r="C476" s="5" t="s">
        <v>12744</v>
      </c>
      <c r="D476" s="5" t="s">
        <v>16226</v>
      </c>
      <c r="E476" s="5" t="s">
        <v>16227</v>
      </c>
      <c r="F476" s="5" t="s">
        <v>16228</v>
      </c>
      <c r="G476" s="5" t="s">
        <v>5946</v>
      </c>
    </row>
    <row r="477" spans="1:7">
      <c r="A477" s="11">
        <v>45236</v>
      </c>
      <c r="B477" s="5">
        <v>139.74</v>
      </c>
      <c r="C477" s="5" t="s">
        <v>16229</v>
      </c>
      <c r="D477" s="5" t="s">
        <v>12801</v>
      </c>
      <c r="E477" s="5" t="s">
        <v>16230</v>
      </c>
      <c r="F477" s="5" t="s">
        <v>16231</v>
      </c>
      <c r="G477" s="5" t="s">
        <v>5197</v>
      </c>
    </row>
    <row r="478" spans="1:7">
      <c r="A478" s="11">
        <v>45233</v>
      </c>
      <c r="B478" s="5">
        <v>138.6</v>
      </c>
      <c r="C478" s="5" t="s">
        <v>16232</v>
      </c>
      <c r="D478" s="5" t="s">
        <v>16233</v>
      </c>
      <c r="E478" s="5" t="s">
        <v>12764</v>
      </c>
      <c r="F478" s="5" t="s">
        <v>16234</v>
      </c>
      <c r="G478" s="5" t="s">
        <v>4073</v>
      </c>
    </row>
    <row r="479" spans="1:7">
      <c r="A479" s="11">
        <v>45232</v>
      </c>
      <c r="B479" s="5">
        <v>138.07</v>
      </c>
      <c r="C479" s="5" t="s">
        <v>12885</v>
      </c>
      <c r="D479" s="5" t="s">
        <v>16235</v>
      </c>
      <c r="E479" s="5" t="s">
        <v>12815</v>
      </c>
      <c r="F479" s="5" t="s">
        <v>4639</v>
      </c>
      <c r="G479" s="5" t="s">
        <v>3095</v>
      </c>
    </row>
    <row r="480" spans="1:7">
      <c r="A480" s="11">
        <v>45231</v>
      </c>
      <c r="B480" s="5">
        <v>137</v>
      </c>
      <c r="C480" s="5" t="s">
        <v>16236</v>
      </c>
      <c r="D480" s="5" t="s">
        <v>16237</v>
      </c>
      <c r="E480" s="5" t="s">
        <v>16238</v>
      </c>
      <c r="F480" s="5" t="s">
        <v>16239</v>
      </c>
      <c r="G480" s="5" t="s">
        <v>13628</v>
      </c>
    </row>
    <row r="481" spans="1:7">
      <c r="A481" s="11">
        <v>45230</v>
      </c>
      <c r="B481" s="5">
        <v>133.09</v>
      </c>
      <c r="C481" s="5" t="s">
        <v>16240</v>
      </c>
      <c r="D481" s="5" t="s">
        <v>16241</v>
      </c>
      <c r="E481" s="5" t="s">
        <v>16242</v>
      </c>
      <c r="F481" s="5" t="s">
        <v>3898</v>
      </c>
      <c r="G481" s="5" t="s">
        <v>5216</v>
      </c>
    </row>
    <row r="482" spans="1:7">
      <c r="A482" s="11">
        <v>45229</v>
      </c>
      <c r="B482" s="5">
        <v>132.71</v>
      </c>
      <c r="C482" s="5" t="s">
        <v>16243</v>
      </c>
      <c r="D482" s="5" t="s">
        <v>16244</v>
      </c>
      <c r="E482" s="5" t="s">
        <v>16245</v>
      </c>
      <c r="F482" s="5" t="s">
        <v>16246</v>
      </c>
      <c r="G482" s="5" t="s">
        <v>16247</v>
      </c>
    </row>
    <row r="483" spans="1:7">
      <c r="A483" s="11">
        <v>45226</v>
      </c>
      <c r="B483" s="5">
        <v>127.74</v>
      </c>
      <c r="C483" s="5" t="s">
        <v>16248</v>
      </c>
      <c r="D483" s="5" t="s">
        <v>16249</v>
      </c>
      <c r="E483" s="5" t="s">
        <v>16250</v>
      </c>
      <c r="F483" s="5" t="s">
        <v>16251</v>
      </c>
      <c r="G483" s="5" t="s">
        <v>16252</v>
      </c>
    </row>
    <row r="484" spans="1:7">
      <c r="A484" s="11">
        <v>45225</v>
      </c>
      <c r="B484" s="5">
        <v>119.57</v>
      </c>
      <c r="C484" s="5" t="s">
        <v>16253</v>
      </c>
      <c r="D484" s="5" t="s">
        <v>16254</v>
      </c>
      <c r="E484" s="5" t="s">
        <v>16255</v>
      </c>
      <c r="F484" s="5" t="s">
        <v>16256</v>
      </c>
      <c r="G484" s="5" t="s">
        <v>7833</v>
      </c>
    </row>
    <row r="485" spans="1:7">
      <c r="A485" s="11">
        <v>45224</v>
      </c>
      <c r="B485" s="5">
        <v>121.39</v>
      </c>
      <c r="C485" s="5" t="s">
        <v>16257</v>
      </c>
      <c r="D485" s="5" t="s">
        <v>16258</v>
      </c>
      <c r="E485" s="5" t="s">
        <v>16259</v>
      </c>
      <c r="F485" s="5" t="s">
        <v>16260</v>
      </c>
      <c r="G485" s="5" t="s">
        <v>16261</v>
      </c>
    </row>
    <row r="486" spans="1:7">
      <c r="A486" s="11">
        <v>45223</v>
      </c>
      <c r="B486" s="5">
        <v>128.56</v>
      </c>
      <c r="C486" s="5" t="s">
        <v>16262</v>
      </c>
      <c r="D486" s="5" t="s">
        <v>16263</v>
      </c>
      <c r="E486" s="5" t="s">
        <v>16258</v>
      </c>
      <c r="F486" s="5" t="s">
        <v>4636</v>
      </c>
      <c r="G486" s="5" t="s">
        <v>5122</v>
      </c>
    </row>
    <row r="487" spans="1:7">
      <c r="A487" s="11">
        <v>45222</v>
      </c>
      <c r="B487" s="5">
        <v>126.56</v>
      </c>
      <c r="C487" s="5" t="s">
        <v>16264</v>
      </c>
      <c r="D487" s="5" t="s">
        <v>16265</v>
      </c>
      <c r="E487" s="5" t="s">
        <v>16266</v>
      </c>
      <c r="F487" s="5" t="s">
        <v>16267</v>
      </c>
      <c r="G487" s="5" t="s">
        <v>5275</v>
      </c>
    </row>
    <row r="488" spans="1:7">
      <c r="A488" s="11">
        <v>45219</v>
      </c>
      <c r="B488" s="5">
        <v>125.17</v>
      </c>
      <c r="C488" s="5" t="s">
        <v>16268</v>
      </c>
      <c r="D488" s="5" t="s">
        <v>16269</v>
      </c>
      <c r="E488" s="5" t="s">
        <v>16270</v>
      </c>
      <c r="F488" s="5" t="s">
        <v>16271</v>
      </c>
      <c r="G488" s="5" t="s">
        <v>7210</v>
      </c>
    </row>
    <row r="489" spans="1:7">
      <c r="A489" s="11">
        <v>45218</v>
      </c>
      <c r="B489" s="5">
        <v>128.4</v>
      </c>
      <c r="C489" s="5" t="s">
        <v>16272</v>
      </c>
      <c r="D489" s="5" t="s">
        <v>16273</v>
      </c>
      <c r="E489" s="5" t="s">
        <v>16274</v>
      </c>
      <c r="F489" s="5" t="s">
        <v>16275</v>
      </c>
      <c r="G489" s="5" t="s">
        <v>3062</v>
      </c>
    </row>
    <row r="490" spans="1:7">
      <c r="A490" s="11">
        <v>45217</v>
      </c>
      <c r="B490" s="5">
        <v>128.13</v>
      </c>
      <c r="C490" s="5" t="s">
        <v>16276</v>
      </c>
      <c r="D490" s="5" t="s">
        <v>16277</v>
      </c>
      <c r="E490" s="5" t="s">
        <v>16278</v>
      </c>
      <c r="F490" s="5" t="s">
        <v>2752</v>
      </c>
      <c r="G490" s="5" t="s">
        <v>4442</v>
      </c>
    </row>
    <row r="491" spans="1:7">
      <c r="A491" s="11">
        <v>45216</v>
      </c>
      <c r="B491" s="5">
        <v>131.47</v>
      </c>
      <c r="C491" s="5" t="s">
        <v>16279</v>
      </c>
      <c r="D491" s="5" t="s">
        <v>16280</v>
      </c>
      <c r="E491" s="5" t="s">
        <v>16281</v>
      </c>
      <c r="F491" s="5" t="s">
        <v>4755</v>
      </c>
      <c r="G491" s="5" t="s">
        <v>4312</v>
      </c>
    </row>
    <row r="492" spans="1:7">
      <c r="A492" s="11">
        <v>45215</v>
      </c>
      <c r="B492" s="5">
        <v>132.55000000000001</v>
      </c>
      <c r="C492" s="5" t="s">
        <v>16282</v>
      </c>
      <c r="D492" s="5" t="s">
        <v>16283</v>
      </c>
      <c r="E492" s="5" t="s">
        <v>16284</v>
      </c>
      <c r="F492" s="5" t="s">
        <v>16285</v>
      </c>
      <c r="G492" s="5" t="s">
        <v>5946</v>
      </c>
    </row>
    <row r="493" spans="1:7">
      <c r="A493" s="11">
        <v>45212</v>
      </c>
      <c r="B493" s="5">
        <v>129.79</v>
      </c>
      <c r="C493" s="5" t="s">
        <v>16286</v>
      </c>
      <c r="D493" s="5" t="s">
        <v>16287</v>
      </c>
      <c r="E493" s="5" t="s">
        <v>16288</v>
      </c>
      <c r="F493" s="5" t="s">
        <v>16289</v>
      </c>
      <c r="G493" s="5" t="s">
        <v>3067</v>
      </c>
    </row>
    <row r="494" spans="1:7">
      <c r="A494" s="11">
        <v>45211</v>
      </c>
      <c r="B494" s="5">
        <v>132.33000000000001</v>
      </c>
      <c r="C494" s="5" t="s">
        <v>16290</v>
      </c>
      <c r="D494" s="5" t="s">
        <v>16291</v>
      </c>
      <c r="E494" s="5" t="s">
        <v>16292</v>
      </c>
      <c r="F494" s="5" t="s">
        <v>16293</v>
      </c>
      <c r="G494" s="5" t="s">
        <v>4073</v>
      </c>
    </row>
    <row r="495" spans="1:7">
      <c r="A495" s="11">
        <v>45210</v>
      </c>
      <c r="B495" s="5">
        <v>131.83000000000001</v>
      </c>
      <c r="C495" s="5" t="s">
        <v>16294</v>
      </c>
      <c r="D495" s="5" t="s">
        <v>14103</v>
      </c>
      <c r="E495" s="5" t="s">
        <v>16295</v>
      </c>
      <c r="F495" s="5" t="s">
        <v>16296</v>
      </c>
      <c r="G495" s="5" t="s">
        <v>2713</v>
      </c>
    </row>
    <row r="496" spans="1:7">
      <c r="A496" s="11">
        <v>45209</v>
      </c>
      <c r="B496" s="5">
        <v>129.47999999999999</v>
      </c>
      <c r="C496" s="5" t="s">
        <v>16297</v>
      </c>
      <c r="D496" s="5" t="s">
        <v>16298</v>
      </c>
      <c r="E496" s="5" t="s">
        <v>16268</v>
      </c>
      <c r="F496" s="5" t="s">
        <v>16299</v>
      </c>
      <c r="G496" s="5" t="s">
        <v>2817</v>
      </c>
    </row>
    <row r="497" spans="1:7">
      <c r="A497" s="11">
        <v>45208</v>
      </c>
      <c r="B497" s="5">
        <v>128.26</v>
      </c>
      <c r="C497" s="5" t="s">
        <v>16300</v>
      </c>
      <c r="D497" s="5" t="s">
        <v>16301</v>
      </c>
      <c r="E497" s="5" t="s">
        <v>16302</v>
      </c>
      <c r="F497" s="5" t="s">
        <v>16303</v>
      </c>
      <c r="G497" s="5" t="s">
        <v>2959</v>
      </c>
    </row>
    <row r="498" spans="1:7">
      <c r="A498" s="11">
        <v>45205</v>
      </c>
      <c r="B498" s="5">
        <v>127.96</v>
      </c>
      <c r="C498" s="5" t="s">
        <v>16304</v>
      </c>
      <c r="D498" s="5" t="s">
        <v>16305</v>
      </c>
      <c r="E498" s="5" t="s">
        <v>16306</v>
      </c>
      <c r="F498" s="5" t="s">
        <v>16307</v>
      </c>
      <c r="G498" s="5" t="s">
        <v>3378</v>
      </c>
    </row>
    <row r="499" spans="1:7">
      <c r="A499" s="11">
        <v>45204</v>
      </c>
      <c r="B499" s="5">
        <v>125.96</v>
      </c>
      <c r="C499" s="5" t="s">
        <v>16308</v>
      </c>
      <c r="D499" s="5" t="s">
        <v>16309</v>
      </c>
      <c r="E499" s="5" t="s">
        <v>16310</v>
      </c>
      <c r="F499" s="5" t="s">
        <v>3477</v>
      </c>
      <c r="G499" s="5" t="s">
        <v>4136</v>
      </c>
    </row>
    <row r="500" spans="1:7">
      <c r="A500" s="11">
        <v>45203</v>
      </c>
      <c r="B500" s="5">
        <v>127</v>
      </c>
      <c r="C500" s="5" t="s">
        <v>16311</v>
      </c>
      <c r="D500" s="5" t="s">
        <v>16312</v>
      </c>
      <c r="E500" s="5" t="s">
        <v>16313</v>
      </c>
      <c r="F500" s="5" t="s">
        <v>16314</v>
      </c>
      <c r="G500" s="5" t="s">
        <v>3455</v>
      </c>
    </row>
    <row r="501" spans="1:7">
      <c r="A501" s="11">
        <v>45202</v>
      </c>
      <c r="B501" s="5">
        <v>124.72</v>
      </c>
      <c r="C501" s="5" t="s">
        <v>16315</v>
      </c>
      <c r="D501" s="5" t="s">
        <v>16316</v>
      </c>
      <c r="E501" s="5" t="s">
        <v>16317</v>
      </c>
      <c r="F501" s="5" t="s">
        <v>16318</v>
      </c>
      <c r="G501" s="5" t="s">
        <v>5340</v>
      </c>
    </row>
    <row r="502" spans="1:7">
      <c r="A502" s="11">
        <v>45201</v>
      </c>
      <c r="B502" s="5">
        <v>129.46</v>
      </c>
      <c r="C502" s="5" t="s">
        <v>16319</v>
      </c>
      <c r="D502" s="5" t="s">
        <v>16320</v>
      </c>
      <c r="E502" s="5" t="s">
        <v>16321</v>
      </c>
      <c r="F502" s="5" t="s">
        <v>16322</v>
      </c>
      <c r="G502" s="5" t="s">
        <v>3221</v>
      </c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9C591EBEBDC89D438036F3FD9AF49043" ma:contentTypeVersion="6" ma:contentTypeDescription="Создание документа." ma:contentTypeScope="" ma:versionID="36a3d1e037c635c06b013ba5fb9f23eb">
  <xsd:schema xmlns:xsd="http://www.w3.org/2001/XMLSchema" xmlns:xs="http://www.w3.org/2001/XMLSchema" xmlns:p="http://schemas.microsoft.com/office/2006/metadata/properties" xmlns:ns3="803531d5-5bce-43d5-bfd3-1f073fbe679a" targetNamespace="http://schemas.microsoft.com/office/2006/metadata/properties" ma:root="true" ma:fieldsID="faa58f2b981d7a1913046255968f8f8f" ns3:_="">
    <xsd:import namespace="803531d5-5bce-43d5-bfd3-1f073fbe679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3531d5-5bce-43d5-bfd3-1f073fbe67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03531d5-5bce-43d5-bfd3-1f073fbe679a" xsi:nil="true"/>
  </documentManagement>
</p:properties>
</file>

<file path=customXml/itemProps1.xml><?xml version="1.0" encoding="utf-8"?>
<ds:datastoreItem xmlns:ds="http://schemas.openxmlformats.org/officeDocument/2006/customXml" ds:itemID="{3C0BF26D-EAF5-4BFC-B67F-FFEA03DB0B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3531d5-5bce-43d5-bfd3-1f073fbe67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5A40D1-2946-425E-9E35-C736A41AE5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53B5AF-7630-4E19-8E85-6B460808D3F5}">
  <ds:schemaRefs>
    <ds:schemaRef ds:uri="http://purl.org/dc/dcmitype/"/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803531d5-5bce-43d5-bfd3-1f073fbe679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Work Sheet</vt:lpstr>
      <vt:lpstr>USD RUB</vt:lpstr>
      <vt:lpstr>Bonds (CP)</vt:lpstr>
      <vt:lpstr>Bonds (OP)</vt:lpstr>
      <vt:lpstr>Bonds Durations</vt:lpstr>
      <vt:lpstr>Bonds Portfolio</vt:lpstr>
      <vt:lpstr>Port Bond Returns</vt:lpstr>
      <vt:lpstr>Port Backtest</vt:lpstr>
      <vt:lpstr>Bond Convexity</vt:lpstr>
      <vt:lpstr>Stocks 1 Day Returns</vt:lpstr>
      <vt:lpstr>__OpenSolverCache__</vt:lpstr>
      <vt:lpstr>Stocks 1 Month Returns</vt:lpstr>
      <vt:lpstr>Final Portfolio</vt:lpstr>
      <vt:lpstr>Log Returns</vt:lpstr>
      <vt:lpstr>Optimal Portfolio MAIN</vt:lpstr>
      <vt:lpstr>MoteCarlo_Sim OP</vt:lpstr>
      <vt:lpstr>Current Portfolio MAIN</vt:lpstr>
      <vt:lpstr>MoteCarlo_Sim (CP)</vt:lpstr>
      <vt:lpstr>Final Table</vt:lpstr>
      <vt:lpstr>Joint Portfolio 1DR</vt:lpstr>
      <vt:lpstr>Joint Portfolio 1MR</vt:lpstr>
      <vt:lpstr>Joint Monte Carlo</vt:lpstr>
      <vt:lpstr>__OpenSolver__</vt:lpstr>
      <vt:lpstr>S&amp;P500</vt:lpstr>
      <vt:lpstr>Intel</vt:lpstr>
      <vt:lpstr>Apple</vt:lpstr>
      <vt:lpstr>Microsoft</vt:lpstr>
      <vt:lpstr>Cisco</vt:lpstr>
      <vt:lpstr>Disney</vt:lpstr>
      <vt:lpstr>FedEx</vt:lpstr>
      <vt:lpstr>General Motors</vt:lpstr>
      <vt:lpstr>Chevron</vt:lpstr>
      <vt:lpstr>Boeing</vt:lpstr>
      <vt:lpstr>Amazon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Думанов</dc:creator>
  <cp:lastModifiedBy>Думанов Максим Михайлович</cp:lastModifiedBy>
  <dcterms:created xsi:type="dcterms:W3CDTF">2025-10-17T15:08:51Z</dcterms:created>
  <dcterms:modified xsi:type="dcterms:W3CDTF">2025-10-18T17:29:45Z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0x0101009C591EBEBDC89D438036F3FD9AF49043</vt:lpwstr>
  </property>
</Properties>
</file>